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admin/Documents/Projects/AI/find-price/output/"/>
    </mc:Choice>
  </mc:AlternateContent>
  <xr:revisionPtr revIDLastSave="0" documentId="8_{7D9579B4-C52E-2147-8B4C-01B61941A9F3}" xr6:coauthVersionLast="47" xr6:coauthVersionMax="47" xr10:uidLastSave="{00000000-0000-0000-0000-000000000000}"/>
  <bookViews>
    <workbookView xWindow="2800" yWindow="1140" windowWidth="27240" windowHeight="16440" xr2:uid="{33E1402C-A721-1542-92E5-AF9724F3B1A5}"/>
  </bookViews>
  <sheets>
    <sheet name="Bảng 3" sheetId="1" r:id="rId1"/>
  </sheets>
  <externalReferences>
    <externalReference r:id="rId2"/>
    <externalReference r:id="rId3"/>
    <externalReference r:id="rId4"/>
    <externalReference r:id="rId5"/>
    <externalReference r:id="rId6"/>
  </externalReferences>
  <definedNames>
    <definedName name="_xlnm._FilterDatabase" localSheetId="0" hidden="1">'Bảng 3'!$A$3:$XAE$4035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C5" i="1" l="1"/>
  <c r="G8" i="1"/>
  <c r="K8" i="1"/>
  <c r="L8" i="1"/>
  <c r="M8" i="1"/>
  <c r="N8" i="1" s="1"/>
  <c r="AU8" i="1"/>
  <c r="AV8" i="1"/>
  <c r="AW8" i="1"/>
  <c r="AX8" i="1" s="1"/>
  <c r="AZ8" i="1"/>
  <c r="BB8" i="1"/>
  <c r="BH8" i="1"/>
  <c r="G9" i="1"/>
  <c r="K9" i="1"/>
  <c r="M9" i="1" s="1"/>
  <c r="L9" i="1"/>
  <c r="AU9" i="1"/>
  <c r="AV9" i="1"/>
  <c r="G10" i="1"/>
  <c r="M10" i="1"/>
  <c r="N10" i="1"/>
  <c r="O10" i="1"/>
  <c r="P10" i="1"/>
  <c r="Q10" i="1"/>
  <c r="R10" i="1"/>
  <c r="S10" i="1" s="1"/>
  <c r="AD10" i="1"/>
  <c r="AE10" i="1"/>
  <c r="AH10" i="1" s="1"/>
  <c r="AJ10" i="1" s="1"/>
  <c r="AF10" i="1"/>
  <c r="AM10" i="1" s="1"/>
  <c r="AG10" i="1"/>
  <c r="AI10" i="1"/>
  <c r="AK10" i="1"/>
  <c r="AL10" i="1"/>
  <c r="AN10" i="1"/>
  <c r="AU10" i="1"/>
  <c r="AV10" i="1"/>
  <c r="AW10" i="1"/>
  <c r="AX10" i="1"/>
  <c r="AY10" i="1"/>
  <c r="AZ10" i="1"/>
  <c r="BA10" i="1"/>
  <c r="BC10" i="1" s="1"/>
  <c r="BB10" i="1"/>
  <c r="BD10" i="1"/>
  <c r="G11" i="1"/>
  <c r="L11" i="1"/>
  <c r="M11" i="1"/>
  <c r="N11" i="1"/>
  <c r="O11" i="1"/>
  <c r="P11" i="1"/>
  <c r="Q11" i="1"/>
  <c r="R11" i="1"/>
  <c r="S11" i="1" s="1"/>
  <c r="AD11" i="1"/>
  <c r="AE11" i="1"/>
  <c r="AH11" i="1" s="1"/>
  <c r="AF11" i="1"/>
  <c r="AM11" i="1" s="1"/>
  <c r="AG11" i="1"/>
  <c r="AI11" i="1"/>
  <c r="AK11" i="1"/>
  <c r="AN11" i="1" s="1"/>
  <c r="AL11" i="1"/>
  <c r="AU11" i="1"/>
  <c r="AV11" i="1"/>
  <c r="AW11" i="1"/>
  <c r="AX11" i="1"/>
  <c r="AY11" i="1"/>
  <c r="AZ11" i="1"/>
  <c r="BA11" i="1"/>
  <c r="BC11" i="1" s="1"/>
  <c r="BB11" i="1"/>
  <c r="BD11" i="1"/>
  <c r="G12" i="1"/>
  <c r="L12" i="1"/>
  <c r="M12" i="1"/>
  <c r="N12" i="1"/>
  <c r="O12" i="1"/>
  <c r="P12" i="1"/>
  <c r="Q12" i="1"/>
  <c r="R12" i="1"/>
  <c r="S12" i="1" s="1"/>
  <c r="AD12" i="1"/>
  <c r="AE12" i="1"/>
  <c r="AH12" i="1" s="1"/>
  <c r="AJ12" i="1" s="1"/>
  <c r="AF12" i="1"/>
  <c r="AM12" i="1" s="1"/>
  <c r="AG12" i="1"/>
  <c r="AI12" i="1"/>
  <c r="AK12" i="1"/>
  <c r="AL12" i="1"/>
  <c r="AN12" i="1"/>
  <c r="AU12" i="1"/>
  <c r="AV12" i="1"/>
  <c r="AW12" i="1"/>
  <c r="AX12" i="1"/>
  <c r="AY12" i="1"/>
  <c r="AZ12" i="1"/>
  <c r="BA12" i="1"/>
  <c r="BC12" i="1" s="1"/>
  <c r="BB12" i="1"/>
  <c r="BD12" i="1"/>
  <c r="G13" i="1"/>
  <c r="L13" i="1"/>
  <c r="M13" i="1"/>
  <c r="N13" i="1"/>
  <c r="O13" i="1"/>
  <c r="P13" i="1"/>
  <c r="Q13" i="1"/>
  <c r="R13" i="1"/>
  <c r="S13" i="1" s="1"/>
  <c r="AD13" i="1"/>
  <c r="AK13" i="1"/>
  <c r="AU13" i="1"/>
  <c r="AV13" i="1"/>
  <c r="AW13" i="1"/>
  <c r="AX13" i="1"/>
  <c r="AY13" i="1"/>
  <c r="AZ13" i="1"/>
  <c r="BA13" i="1"/>
  <c r="BC13" i="1" s="1"/>
  <c r="BB13" i="1"/>
  <c r="BD13" i="1"/>
  <c r="G14" i="1"/>
  <c r="L14" i="1"/>
  <c r="N14" i="1"/>
  <c r="O14" i="1"/>
  <c r="P14" i="1"/>
  <c r="R14" i="1"/>
  <c r="AV14" i="1"/>
  <c r="G15" i="1"/>
  <c r="L15" i="1"/>
  <c r="N15" i="1"/>
  <c r="O15" i="1"/>
  <c r="P15" i="1"/>
  <c r="R15" i="1"/>
  <c r="AV15" i="1"/>
  <c r="G16" i="1"/>
  <c r="K16" i="1"/>
  <c r="L16" i="1"/>
  <c r="M16" i="1"/>
  <c r="N16" i="1"/>
  <c r="O16" i="1"/>
  <c r="P16" i="1" s="1"/>
  <c r="R16" i="1" s="1"/>
  <c r="Q16" i="1"/>
  <c r="S16" i="1" s="1"/>
  <c r="AD16" i="1"/>
  <c r="AF16" i="1"/>
  <c r="AM16" i="1" s="1"/>
  <c r="AI16" i="1"/>
  <c r="AK16" i="1"/>
  <c r="AU16" i="1"/>
  <c r="AV16" i="1"/>
  <c r="AW16" i="1"/>
  <c r="AX16" i="1" s="1"/>
  <c r="AY16" i="1" s="1"/>
  <c r="BD16" i="1"/>
  <c r="G17" i="1"/>
  <c r="M17" i="1"/>
  <c r="N17" i="1"/>
  <c r="O17" i="1"/>
  <c r="P17" i="1"/>
  <c r="R17" i="1" s="1"/>
  <c r="Q17" i="1"/>
  <c r="S17" i="1" s="1"/>
  <c r="AD17" i="1"/>
  <c r="AE17" i="1"/>
  <c r="AF17" i="1"/>
  <c r="AG17" i="1"/>
  <c r="AH17" i="1"/>
  <c r="AI17" i="1"/>
  <c r="AJ17" i="1"/>
  <c r="AK17" i="1"/>
  <c r="AL17" i="1"/>
  <c r="AM17" i="1"/>
  <c r="AU17" i="1"/>
  <c r="AV17" i="1"/>
  <c r="AW17" i="1"/>
  <c r="AX17" i="1"/>
  <c r="AY17" i="1"/>
  <c r="AZ17" i="1"/>
  <c r="BB17" i="1"/>
  <c r="BA17" i="1" s="1"/>
  <c r="BD17" i="1"/>
  <c r="G18" i="1"/>
  <c r="M18" i="1"/>
  <c r="N18" i="1"/>
  <c r="O18" i="1"/>
  <c r="P18" i="1" s="1"/>
  <c r="R18" i="1" s="1"/>
  <c r="Q18" i="1"/>
  <c r="S18" i="1"/>
  <c r="AD18" i="1"/>
  <c r="AE18" i="1"/>
  <c r="AF18" i="1"/>
  <c r="AG18" i="1"/>
  <c r="AH18" i="1"/>
  <c r="AI18" i="1"/>
  <c r="AJ18" i="1" s="1"/>
  <c r="AK18" i="1"/>
  <c r="AL18" i="1"/>
  <c r="AM18" i="1"/>
  <c r="AU18" i="1"/>
  <c r="AV18" i="1"/>
  <c r="AW18" i="1"/>
  <c r="AX18" i="1"/>
  <c r="AY18" i="1"/>
  <c r="BC18" i="1" s="1"/>
  <c r="AZ18" i="1"/>
  <c r="BA18" i="1"/>
  <c r="BB18" i="1"/>
  <c r="BD18" i="1"/>
  <c r="G19" i="1"/>
  <c r="L19" i="1"/>
  <c r="M19" i="1"/>
  <c r="N19" i="1"/>
  <c r="O19" i="1"/>
  <c r="P19" i="1" s="1"/>
  <c r="R19" i="1" s="1"/>
  <c r="Q19" i="1"/>
  <c r="S19" i="1" s="1"/>
  <c r="AD19" i="1"/>
  <c r="AE19" i="1"/>
  <c r="AF19" i="1"/>
  <c r="AG19" i="1"/>
  <c r="AH19" i="1"/>
  <c r="AI19" i="1"/>
  <c r="AJ19" i="1" s="1"/>
  <c r="AK19" i="1"/>
  <c r="AL19" i="1"/>
  <c r="AM19" i="1"/>
  <c r="AU19" i="1"/>
  <c r="AV19" i="1"/>
  <c r="AW19" i="1"/>
  <c r="AX19" i="1"/>
  <c r="AY19" i="1"/>
  <c r="AZ19" i="1"/>
  <c r="BA19" i="1"/>
  <c r="BB19" i="1"/>
  <c r="BC19" i="1"/>
  <c r="BD19" i="1"/>
  <c r="G20" i="1"/>
  <c r="K20" i="1"/>
  <c r="L20" i="1"/>
  <c r="M20" i="1"/>
  <c r="N20" i="1"/>
  <c r="O20" i="1"/>
  <c r="P20" i="1"/>
  <c r="Q20" i="1"/>
  <c r="S20" i="1" s="1"/>
  <c r="R20" i="1"/>
  <c r="AD20" i="1"/>
  <c r="AE20" i="1"/>
  <c r="AF20" i="1"/>
  <c r="AM20" i="1" s="1"/>
  <c r="AG20" i="1"/>
  <c r="AH20" i="1"/>
  <c r="AK20" i="1"/>
  <c r="AL20" i="1"/>
  <c r="AU20" i="1"/>
  <c r="AV20" i="1"/>
  <c r="AW20" i="1"/>
  <c r="AX20" i="1"/>
  <c r="AZ20" i="1" s="1"/>
  <c r="BB20" i="1"/>
  <c r="BA20" i="1" s="1"/>
  <c r="G21" i="1"/>
  <c r="K21" i="1"/>
  <c r="L21" i="1"/>
  <c r="M21" i="1"/>
  <c r="N21" i="1" s="1"/>
  <c r="P21" i="1" s="1"/>
  <c r="R21" i="1" s="1"/>
  <c r="O21" i="1"/>
  <c r="Q21" i="1"/>
  <c r="AD21" i="1"/>
  <c r="AU21" i="1"/>
  <c r="AV21" i="1"/>
  <c r="AW21" i="1"/>
  <c r="AX21" i="1" s="1"/>
  <c r="AY21" i="1"/>
  <c r="G22" i="1"/>
  <c r="K22" i="1"/>
  <c r="L22" i="1"/>
  <c r="M22" i="1"/>
  <c r="N22" i="1"/>
  <c r="P22" i="1" s="1"/>
  <c r="R22" i="1" s="1"/>
  <c r="S22" i="1" s="1"/>
  <c r="O22" i="1"/>
  <c r="Q22" i="1"/>
  <c r="AD22" i="1"/>
  <c r="AE22" i="1"/>
  <c r="AL22" i="1" s="1"/>
  <c r="AF22" i="1"/>
  <c r="AI22" i="1" s="1"/>
  <c r="AH22" i="1"/>
  <c r="AM22" i="1"/>
  <c r="AU22" i="1"/>
  <c r="AV22" i="1"/>
  <c r="AW22" i="1"/>
  <c r="AX22" i="1"/>
  <c r="BB22" i="1" s="1"/>
  <c r="BA22" i="1" s="1"/>
  <c r="AY22" i="1"/>
  <c r="AZ22" i="1"/>
  <c r="BC22" i="1"/>
  <c r="BD22" i="1"/>
  <c r="G23" i="1"/>
  <c r="L23" i="1"/>
  <c r="M23" i="1"/>
  <c r="N23" i="1"/>
  <c r="P23" i="1" s="1"/>
  <c r="R23" i="1" s="1"/>
  <c r="S23" i="1" s="1"/>
  <c r="O23" i="1"/>
  <c r="Q23" i="1"/>
  <c r="AD23" i="1"/>
  <c r="AE23" i="1" s="1"/>
  <c r="AL23" i="1" s="1"/>
  <c r="AF23" i="1"/>
  <c r="AH23" i="1"/>
  <c r="AU23" i="1"/>
  <c r="AV23" i="1"/>
  <c r="AW23" i="1"/>
  <c r="AX23" i="1"/>
  <c r="BB23" i="1" s="1"/>
  <c r="BA23" i="1" s="1"/>
  <c r="AY23" i="1"/>
  <c r="BC23" i="1" s="1"/>
  <c r="AZ23" i="1"/>
  <c r="BD23" i="1"/>
  <c r="G24" i="1"/>
  <c r="K24" i="1"/>
  <c r="L24" i="1"/>
  <c r="M24" i="1"/>
  <c r="Q24" i="1" s="1"/>
  <c r="N24" i="1"/>
  <c r="P24" i="1" s="1"/>
  <c r="O24" i="1"/>
  <c r="R24" i="1"/>
  <c r="S24" i="1" s="1"/>
  <c r="AD24" i="1"/>
  <c r="AE24" i="1"/>
  <c r="AU24" i="1"/>
  <c r="AV24" i="1"/>
  <c r="AW24" i="1"/>
  <c r="AX24" i="1"/>
  <c r="G25" i="1"/>
  <c r="K25" i="1"/>
  <c r="L25" i="1"/>
  <c r="AU25" i="1"/>
  <c r="G26" i="1"/>
  <c r="K26" i="1"/>
  <c r="L26" i="1"/>
  <c r="M26" i="1"/>
  <c r="Q26" i="1"/>
  <c r="AU26" i="1"/>
  <c r="AV26" i="1"/>
  <c r="AW26" i="1"/>
  <c r="AX26" i="1" s="1"/>
  <c r="AZ26" i="1"/>
  <c r="BA26" i="1"/>
  <c r="BB26" i="1"/>
  <c r="G27" i="1"/>
  <c r="K27" i="1"/>
  <c r="L27" i="1"/>
  <c r="M27" i="1"/>
  <c r="N27" i="1"/>
  <c r="O27" i="1"/>
  <c r="P27" i="1"/>
  <c r="R27" i="1" s="1"/>
  <c r="S27" i="1" s="1"/>
  <c r="Q27" i="1"/>
  <c r="AD27" i="1"/>
  <c r="AU27" i="1"/>
  <c r="AV27" i="1"/>
  <c r="AW27" i="1"/>
  <c r="AX27" i="1"/>
  <c r="AY27" i="1"/>
  <c r="AZ27" i="1"/>
  <c r="BB27" i="1"/>
  <c r="BA27" i="1" s="1"/>
  <c r="BD27" i="1"/>
  <c r="G28" i="1"/>
  <c r="K28" i="1"/>
  <c r="L28" i="1"/>
  <c r="M28" i="1"/>
  <c r="N28" i="1"/>
  <c r="O28" i="1"/>
  <c r="P28" i="1"/>
  <c r="R28" i="1" s="1"/>
  <c r="Q28" i="1"/>
  <c r="S28" i="1"/>
  <c r="AD28" i="1"/>
  <c r="AE28" i="1"/>
  <c r="AL28" i="1" s="1"/>
  <c r="AH28" i="1"/>
  <c r="AU28" i="1"/>
  <c r="AV28" i="1"/>
  <c r="AW28" i="1"/>
  <c r="AX28" i="1"/>
  <c r="AY28" i="1" s="1"/>
  <c r="G29" i="1"/>
  <c r="L29" i="1"/>
  <c r="N29" i="1"/>
  <c r="O29" i="1"/>
  <c r="P29" i="1"/>
  <c r="R29" i="1" s="1"/>
  <c r="AV29" i="1"/>
  <c r="G30" i="1"/>
  <c r="L30" i="1"/>
  <c r="O30" i="1" s="1"/>
  <c r="G31" i="1"/>
  <c r="R31" i="1" s="1"/>
  <c r="L31" i="1"/>
  <c r="N31" i="1"/>
  <c r="O31" i="1"/>
  <c r="P31" i="1"/>
  <c r="AV31" i="1"/>
  <c r="G32" i="1"/>
  <c r="L32" i="1"/>
  <c r="N32" i="1"/>
  <c r="O32" i="1"/>
  <c r="P32" i="1"/>
  <c r="R32" i="1"/>
  <c r="AV32" i="1"/>
  <c r="G33" i="1"/>
  <c r="L33" i="1"/>
  <c r="AU33" i="1"/>
  <c r="G34" i="1"/>
  <c r="K34" i="1"/>
  <c r="L34" i="1"/>
  <c r="G35" i="1"/>
  <c r="K35" i="1"/>
  <c r="AU35" i="1"/>
  <c r="G36" i="1"/>
  <c r="K36" i="1"/>
  <c r="L36" i="1"/>
  <c r="M36" i="1"/>
  <c r="Q36" i="1" s="1"/>
  <c r="O36" i="1"/>
  <c r="AU36" i="1"/>
  <c r="AV36" i="1"/>
  <c r="G37" i="1"/>
  <c r="M37" i="1"/>
  <c r="N37" i="1"/>
  <c r="P37" i="1" s="1"/>
  <c r="R37" i="1" s="1"/>
  <c r="O37" i="1"/>
  <c r="Q37" i="1"/>
  <c r="AD37" i="1"/>
  <c r="AE37" i="1" s="1"/>
  <c r="AL37" i="1" s="1"/>
  <c r="AH37" i="1"/>
  <c r="AK37" i="1"/>
  <c r="AU37" i="1"/>
  <c r="AV37" i="1"/>
  <c r="AW37" i="1"/>
  <c r="AX37" i="1"/>
  <c r="BB37" i="1" s="1"/>
  <c r="AY37" i="1"/>
  <c r="AZ37" i="1"/>
  <c r="BA37" i="1"/>
  <c r="BC37" i="1"/>
  <c r="G38" i="1"/>
  <c r="M38" i="1"/>
  <c r="N38" i="1"/>
  <c r="O38" i="1"/>
  <c r="P38" i="1" s="1"/>
  <c r="Q38" i="1"/>
  <c r="R38" i="1"/>
  <c r="AD38" i="1"/>
  <c r="AG38" i="1" s="1"/>
  <c r="AE38" i="1"/>
  <c r="AU38" i="1"/>
  <c r="AV38" i="1"/>
  <c r="AW38" i="1"/>
  <c r="AX38" i="1"/>
  <c r="BC38" i="1" s="1"/>
  <c r="AY38" i="1"/>
  <c r="AZ38" i="1"/>
  <c r="BA38" i="1"/>
  <c r="BB38" i="1"/>
  <c r="BD38" i="1"/>
  <c r="G39" i="1"/>
  <c r="K39" i="1"/>
  <c r="M39" i="1" s="1"/>
  <c r="L39" i="1"/>
  <c r="O39" i="1"/>
  <c r="AU39" i="1"/>
  <c r="AW39" i="1" s="1"/>
  <c r="AV39" i="1"/>
  <c r="AX39" i="1"/>
  <c r="BB39" i="1" s="1"/>
  <c r="AY39" i="1"/>
  <c r="AZ39" i="1"/>
  <c r="BA39" i="1"/>
  <c r="BC39" i="1"/>
  <c r="BD39" i="1"/>
  <c r="G40" i="1"/>
  <c r="R40" i="1" s="1"/>
  <c r="L40" i="1"/>
  <c r="N40" i="1"/>
  <c r="O40" i="1"/>
  <c r="P40" i="1"/>
  <c r="AV40" i="1"/>
  <c r="G41" i="1"/>
  <c r="L41" i="1"/>
  <c r="O41" i="1" s="1"/>
  <c r="N41" i="1"/>
  <c r="P41" i="1" s="1"/>
  <c r="R41" i="1" s="1"/>
  <c r="G42" i="1"/>
  <c r="L42" i="1"/>
  <c r="M42" i="1" s="1"/>
  <c r="AD42" i="1"/>
  <c r="AK42" i="1" s="1"/>
  <c r="AF42" i="1"/>
  <c r="AG42" i="1"/>
  <c r="AU42" i="1"/>
  <c r="AV42" i="1"/>
  <c r="AW42" i="1"/>
  <c r="AX42" i="1" s="1"/>
  <c r="AY42" i="1" s="1"/>
  <c r="G43" i="1"/>
  <c r="L43" i="1"/>
  <c r="AV43" i="1" s="1"/>
  <c r="M43" i="1"/>
  <c r="AD43" i="1" s="1"/>
  <c r="N43" i="1"/>
  <c r="P43" i="1" s="1"/>
  <c r="O43" i="1"/>
  <c r="Q43" i="1"/>
  <c r="AK43" i="1"/>
  <c r="AU43" i="1"/>
  <c r="AW43" i="1"/>
  <c r="AX43" i="1" s="1"/>
  <c r="BB43" i="1" s="1"/>
  <c r="BA43" i="1" s="1"/>
  <c r="AY43" i="1"/>
  <c r="AZ43" i="1"/>
  <c r="G44" i="1"/>
  <c r="M44" i="1"/>
  <c r="N44" i="1"/>
  <c r="O44" i="1"/>
  <c r="P44" i="1" s="1"/>
  <c r="Q44" i="1"/>
  <c r="R44" i="1"/>
  <c r="AD44" i="1"/>
  <c r="AG44" i="1" s="1"/>
  <c r="AK44" i="1"/>
  <c r="AU44" i="1"/>
  <c r="AV44" i="1"/>
  <c r="AW44" i="1"/>
  <c r="AX44" i="1" s="1"/>
  <c r="G45" i="1"/>
  <c r="L45" i="1"/>
  <c r="M45" i="1" s="1"/>
  <c r="AU45" i="1"/>
  <c r="AV45" i="1"/>
  <c r="AW45" i="1" s="1"/>
  <c r="AX45" i="1" s="1"/>
  <c r="G46" i="1"/>
  <c r="L46" i="1"/>
  <c r="N46" i="1"/>
  <c r="O46" i="1"/>
  <c r="P46" i="1" s="1"/>
  <c r="AV46" i="1"/>
  <c r="G47" i="1"/>
  <c r="L47" i="1"/>
  <c r="AV47" i="1" s="1"/>
  <c r="N47" i="1"/>
  <c r="P47" i="1" s="1"/>
  <c r="O47" i="1"/>
  <c r="G48" i="1"/>
  <c r="L48" i="1"/>
  <c r="N48" i="1" s="1"/>
  <c r="P48" i="1" s="1"/>
  <c r="O48" i="1"/>
  <c r="AV48" i="1"/>
  <c r="G49" i="1"/>
  <c r="L49" i="1"/>
  <c r="L50" i="1" s="1"/>
  <c r="AV50" i="1" s="1"/>
  <c r="M49" i="1"/>
  <c r="O49" i="1" s="1"/>
  <c r="AU49" i="1"/>
  <c r="G50" i="1"/>
  <c r="K50" i="1"/>
  <c r="G51" i="1"/>
  <c r="M51" i="1"/>
  <c r="O51" i="1" s="1"/>
  <c r="Q51" i="1"/>
  <c r="AD51" i="1"/>
  <c r="AU51" i="1"/>
  <c r="AV51" i="1"/>
  <c r="G52" i="1"/>
  <c r="L52" i="1"/>
  <c r="L58" i="1" s="1"/>
  <c r="AV58" i="1" s="1"/>
  <c r="M52" i="1"/>
  <c r="AU52" i="1"/>
  <c r="G53" i="1"/>
  <c r="L53" i="1"/>
  <c r="O53" i="1" s="1"/>
  <c r="N53" i="1"/>
  <c r="P53" i="1"/>
  <c r="G54" i="1"/>
  <c r="R54" i="1" s="1"/>
  <c r="L54" i="1"/>
  <c r="AV54" i="1" s="1"/>
  <c r="N54" i="1"/>
  <c r="O54" i="1"/>
  <c r="P54" i="1"/>
  <c r="G55" i="1"/>
  <c r="L55" i="1"/>
  <c r="AV55" i="1" s="1"/>
  <c r="N55" i="1"/>
  <c r="O55" i="1"/>
  <c r="P55" i="1" s="1"/>
  <c r="R55" i="1"/>
  <c r="G56" i="1"/>
  <c r="L56" i="1"/>
  <c r="M56" i="1"/>
  <c r="N56" i="1"/>
  <c r="P56" i="1" s="1"/>
  <c r="R56" i="1" s="1"/>
  <c r="S56" i="1" s="1"/>
  <c r="O56" i="1"/>
  <c r="Q56" i="1"/>
  <c r="AD56" i="1"/>
  <c r="AU56" i="1"/>
  <c r="AV56" i="1"/>
  <c r="AW56" i="1"/>
  <c r="AX56" i="1"/>
  <c r="AZ56" i="1" s="1"/>
  <c r="BC56" i="1" s="1"/>
  <c r="AY56" i="1"/>
  <c r="BA56" i="1"/>
  <c r="BB56" i="1"/>
  <c r="BD56" i="1"/>
  <c r="G57" i="1"/>
  <c r="Q57" i="1" s="1"/>
  <c r="S57" i="1" s="1"/>
  <c r="M57" i="1"/>
  <c r="N57" i="1"/>
  <c r="O57" i="1"/>
  <c r="P57" i="1"/>
  <c r="R57" i="1"/>
  <c r="AD57" i="1"/>
  <c r="AE57" i="1"/>
  <c r="AU57" i="1"/>
  <c r="AV57" i="1"/>
  <c r="AW57" i="1"/>
  <c r="AX57" i="1"/>
  <c r="AY57" i="1" s="1"/>
  <c r="AZ57" i="1"/>
  <c r="BB57" i="1"/>
  <c r="BA57" i="1" s="1"/>
  <c r="BD57" i="1"/>
  <c r="G58" i="1"/>
  <c r="K58" i="1"/>
  <c r="AU58" i="1"/>
  <c r="G59" i="1"/>
  <c r="L59" i="1"/>
  <c r="O59" i="1" s="1"/>
  <c r="P59" i="1" s="1"/>
  <c r="N59" i="1"/>
  <c r="R59" i="1"/>
  <c r="AV59" i="1"/>
  <c r="G60" i="1"/>
  <c r="L60" i="1"/>
  <c r="N60" i="1"/>
  <c r="O60" i="1"/>
  <c r="P60" i="1"/>
  <c r="R60" i="1" s="1"/>
  <c r="AV60" i="1"/>
  <c r="G61" i="1"/>
  <c r="L61" i="1"/>
  <c r="M61" i="1"/>
  <c r="O61" i="1" s="1"/>
  <c r="AU61" i="1"/>
  <c r="AV61" i="1"/>
  <c r="G62" i="1"/>
  <c r="M62" i="1"/>
  <c r="N62" i="1"/>
  <c r="P62" i="1" s="1"/>
  <c r="O62" i="1"/>
  <c r="AD62" i="1"/>
  <c r="AG62" i="1" s="1"/>
  <c r="AE62" i="1"/>
  <c r="AF62" i="1"/>
  <c r="AH62" i="1"/>
  <c r="AK62" i="1"/>
  <c r="AU62" i="1"/>
  <c r="AV62" i="1"/>
  <c r="AW62" i="1"/>
  <c r="AX62" i="1"/>
  <c r="AZ62" i="1"/>
  <c r="G63" i="1"/>
  <c r="L63" i="1"/>
  <c r="M63" i="1" s="1"/>
  <c r="N63" i="1"/>
  <c r="Q63" i="1"/>
  <c r="AU63" i="1"/>
  <c r="AV63" i="1"/>
  <c r="G64" i="1"/>
  <c r="L64" i="1"/>
  <c r="M64" i="1" s="1"/>
  <c r="N64" i="1"/>
  <c r="Q64" i="1"/>
  <c r="AU64" i="1"/>
  <c r="AV64" i="1"/>
  <c r="G65" i="1"/>
  <c r="L65" i="1"/>
  <c r="N65" i="1"/>
  <c r="O65" i="1"/>
  <c r="P65" i="1"/>
  <c r="AV65" i="1"/>
  <c r="G66" i="1"/>
  <c r="L66" i="1"/>
  <c r="O66" i="1" s="1"/>
  <c r="N66" i="1"/>
  <c r="P66" i="1" s="1"/>
  <c r="R66" i="1" s="1"/>
  <c r="AV66" i="1"/>
  <c r="G67" i="1"/>
  <c r="M67" i="1"/>
  <c r="N67" i="1"/>
  <c r="AU67" i="1"/>
  <c r="AV67" i="1"/>
  <c r="AW67" i="1"/>
  <c r="AX67" i="1"/>
  <c r="G68" i="1"/>
  <c r="L68" i="1"/>
  <c r="M68" i="1"/>
  <c r="N68" i="1" s="1"/>
  <c r="AU68" i="1"/>
  <c r="AW68" i="1" s="1"/>
  <c r="AV68" i="1"/>
  <c r="AX68" i="1"/>
  <c r="AY68" i="1"/>
  <c r="G69" i="1"/>
  <c r="L69" i="1"/>
  <c r="O69" i="1" s="1"/>
  <c r="N69" i="1"/>
  <c r="P69" i="1" s="1"/>
  <c r="R69" i="1" s="1"/>
  <c r="AV69" i="1"/>
  <c r="G70" i="1"/>
  <c r="L70" i="1"/>
  <c r="AV70" i="1"/>
  <c r="G71" i="1"/>
  <c r="L71" i="1"/>
  <c r="M71" i="1"/>
  <c r="AD71" i="1" s="1"/>
  <c r="Q71" i="1"/>
  <c r="AU71" i="1"/>
  <c r="AV71" i="1"/>
  <c r="G72" i="1"/>
  <c r="M72" i="1"/>
  <c r="N72" i="1"/>
  <c r="O72" i="1"/>
  <c r="P72" i="1"/>
  <c r="AD72" i="1"/>
  <c r="AE72" i="1"/>
  <c r="AL72" i="1" s="1"/>
  <c r="AF72" i="1"/>
  <c r="AH72" i="1"/>
  <c r="AU72" i="1"/>
  <c r="AV72" i="1"/>
  <c r="AW72" i="1"/>
  <c r="AX72" i="1"/>
  <c r="AY72" i="1"/>
  <c r="G73" i="1"/>
  <c r="M73" i="1"/>
  <c r="Q73" i="1"/>
  <c r="AU73" i="1"/>
  <c r="AV73" i="1"/>
  <c r="G74" i="1"/>
  <c r="L74" i="1"/>
  <c r="AV74" i="1" s="1"/>
  <c r="M74" i="1"/>
  <c r="AU74" i="1"/>
  <c r="G75" i="1"/>
  <c r="L75" i="1"/>
  <c r="AV75" i="1" s="1"/>
  <c r="M75" i="1"/>
  <c r="Q75" i="1"/>
  <c r="AU75" i="1"/>
  <c r="G76" i="1"/>
  <c r="L76" i="1"/>
  <c r="M76" i="1" s="1"/>
  <c r="Q76" i="1"/>
  <c r="AU76" i="1"/>
  <c r="AV76" i="1"/>
  <c r="G77" i="1"/>
  <c r="L77" i="1"/>
  <c r="AV77" i="1" s="1"/>
  <c r="M77" i="1"/>
  <c r="AD77" i="1"/>
  <c r="AU77" i="1"/>
  <c r="G78" i="1"/>
  <c r="L78" i="1"/>
  <c r="AV78" i="1" s="1"/>
  <c r="N78" i="1"/>
  <c r="O78" i="1"/>
  <c r="P78" i="1" s="1"/>
  <c r="G79" i="1"/>
  <c r="R79" i="1" s="1"/>
  <c r="L79" i="1"/>
  <c r="AV79" i="1" s="1"/>
  <c r="N79" i="1"/>
  <c r="O79" i="1"/>
  <c r="P79" i="1"/>
  <c r="G80" i="1"/>
  <c r="L80" i="1"/>
  <c r="AV80" i="1" s="1"/>
  <c r="N80" i="1"/>
  <c r="P80" i="1" s="1"/>
  <c r="O80" i="1"/>
  <c r="R80" i="1"/>
  <c r="G81" i="1"/>
  <c r="L81" i="1"/>
  <c r="M81" i="1" s="1"/>
  <c r="Q81" i="1"/>
  <c r="AU81" i="1"/>
  <c r="AW81" i="1" s="1"/>
  <c r="AX81" i="1" s="1"/>
  <c r="AV81" i="1"/>
  <c r="BD81" i="1"/>
  <c r="G82" i="1"/>
  <c r="L82" i="1"/>
  <c r="M82" i="1"/>
  <c r="AD82" i="1"/>
  <c r="AE82" i="1"/>
  <c r="AF82" i="1"/>
  <c r="AG82" i="1"/>
  <c r="AH82" i="1"/>
  <c r="AU82" i="1"/>
  <c r="AV82" i="1"/>
  <c r="AW82" i="1"/>
  <c r="AX82" i="1" s="1"/>
  <c r="G83" i="1"/>
  <c r="K83" i="1"/>
  <c r="L83" i="1"/>
  <c r="AV83" i="1" s="1"/>
  <c r="M83" i="1"/>
  <c r="N83" i="1"/>
  <c r="O83" i="1"/>
  <c r="AU83" i="1"/>
  <c r="AW83" i="1"/>
  <c r="AX83" i="1"/>
  <c r="AY83" i="1"/>
  <c r="AZ83" i="1"/>
  <c r="BB83" i="1"/>
  <c r="BA83" i="1" s="1"/>
  <c r="G84" i="1"/>
  <c r="L84" i="1"/>
  <c r="AV84" i="1" s="1"/>
  <c r="N84" i="1"/>
  <c r="O84" i="1"/>
  <c r="G85" i="1"/>
  <c r="L85" i="1"/>
  <c r="N85" i="1" s="1"/>
  <c r="O85" i="1"/>
  <c r="P85" i="1"/>
  <c r="R85" i="1" s="1"/>
  <c r="G86" i="1"/>
  <c r="L86" i="1"/>
  <c r="M86" i="1" s="1"/>
  <c r="AW86" i="1" s="1"/>
  <c r="AX86" i="1" s="1"/>
  <c r="O86" i="1"/>
  <c r="Q86" i="1"/>
  <c r="AD86" i="1"/>
  <c r="AU86" i="1"/>
  <c r="AV86" i="1"/>
  <c r="BD86" i="1"/>
  <c r="G87" i="1"/>
  <c r="M87" i="1"/>
  <c r="O87" i="1"/>
  <c r="AU87" i="1"/>
  <c r="AV87" i="1"/>
  <c r="AW87" i="1"/>
  <c r="AX87" i="1" s="1"/>
  <c r="AY87" i="1"/>
  <c r="AZ87" i="1"/>
  <c r="G88" i="1"/>
  <c r="K88" i="1"/>
  <c r="L88" i="1"/>
  <c r="AV88" i="1" s="1"/>
  <c r="AU88" i="1"/>
  <c r="G89" i="1"/>
  <c r="L89" i="1"/>
  <c r="N89" i="1"/>
  <c r="O89" i="1"/>
  <c r="P89" i="1"/>
  <c r="R89" i="1"/>
  <c r="AV89" i="1"/>
  <c r="G90" i="1"/>
  <c r="L90" i="1"/>
  <c r="AV90" i="1" s="1"/>
  <c r="M90" i="1"/>
  <c r="AD90" i="1" s="1"/>
  <c r="N90" i="1"/>
  <c r="O90" i="1"/>
  <c r="P90" i="1" s="1"/>
  <c r="Q90" i="1"/>
  <c r="R90" i="1"/>
  <c r="AG90" i="1"/>
  <c r="AK90" i="1"/>
  <c r="AU90" i="1"/>
  <c r="AW90" i="1"/>
  <c r="AX90" i="1"/>
  <c r="AY90" i="1"/>
  <c r="G91" i="1"/>
  <c r="M91" i="1"/>
  <c r="N91" i="1"/>
  <c r="O91" i="1"/>
  <c r="P91" i="1"/>
  <c r="R91" i="1" s="1"/>
  <c r="Q91" i="1"/>
  <c r="AD91" i="1"/>
  <c r="AK91" i="1"/>
  <c r="AU91" i="1"/>
  <c r="AV91" i="1"/>
  <c r="AW91" i="1"/>
  <c r="AX91" i="1"/>
  <c r="AY91" i="1"/>
  <c r="AZ91" i="1"/>
  <c r="BB91" i="1"/>
  <c r="BA91" i="1" s="1"/>
  <c r="BC91" i="1"/>
  <c r="BD91" i="1"/>
  <c r="G92" i="1"/>
  <c r="K92" i="1"/>
  <c r="L92" i="1"/>
  <c r="M92" i="1"/>
  <c r="AD92" i="1" s="1"/>
  <c r="N92" i="1"/>
  <c r="O92" i="1"/>
  <c r="P92" i="1" s="1"/>
  <c r="Q92" i="1"/>
  <c r="R92" i="1"/>
  <c r="S92" i="1"/>
  <c r="AK92" i="1"/>
  <c r="AU92" i="1"/>
  <c r="AW92" i="1" s="1"/>
  <c r="AX92" i="1" s="1"/>
  <c r="AV92" i="1"/>
  <c r="G93" i="1"/>
  <c r="L93" i="1"/>
  <c r="N93" i="1"/>
  <c r="G94" i="1"/>
  <c r="L94" i="1"/>
  <c r="N94" i="1"/>
  <c r="O94" i="1"/>
  <c r="P94" i="1"/>
  <c r="R94" i="1"/>
  <c r="AV94" i="1"/>
  <c r="G95" i="1"/>
  <c r="L95" i="1"/>
  <c r="AV95" i="1" s="1"/>
  <c r="AU95" i="1"/>
  <c r="G96" i="1"/>
  <c r="K96" i="1"/>
  <c r="L96" i="1"/>
  <c r="M96" i="1"/>
  <c r="N96" i="1"/>
  <c r="AD96" i="1"/>
  <c r="AU96" i="1"/>
  <c r="AV96" i="1"/>
  <c r="G97" i="1"/>
  <c r="L97" i="1"/>
  <c r="AV97" i="1"/>
  <c r="G98" i="1"/>
  <c r="L98" i="1"/>
  <c r="N98" i="1"/>
  <c r="P98" i="1" s="1"/>
  <c r="O98" i="1"/>
  <c r="AV98" i="1"/>
  <c r="G99" i="1"/>
  <c r="L99" i="1"/>
  <c r="G100" i="1"/>
  <c r="L100" i="1"/>
  <c r="AV100" i="1" s="1"/>
  <c r="M100" i="1"/>
  <c r="N100" i="1"/>
  <c r="AU100" i="1"/>
  <c r="G101" i="1"/>
  <c r="K101" i="1"/>
  <c r="L101" i="1"/>
  <c r="AV101" i="1" s="1"/>
  <c r="AW101" i="1" s="1"/>
  <c r="AX101" i="1" s="1"/>
  <c r="AU101" i="1"/>
  <c r="G102" i="1"/>
  <c r="L102" i="1"/>
  <c r="AV102" i="1" s="1"/>
  <c r="N102" i="1"/>
  <c r="O102" i="1"/>
  <c r="P102" i="1"/>
  <c r="R102" i="1"/>
  <c r="G103" i="1"/>
  <c r="L103" i="1"/>
  <c r="O103" i="1" s="1"/>
  <c r="N103" i="1"/>
  <c r="P103" i="1"/>
  <c r="R103" i="1"/>
  <c r="AV103" i="1"/>
  <c r="G104" i="1"/>
  <c r="L104" i="1"/>
  <c r="M104" i="1" s="1"/>
  <c r="AD104" i="1"/>
  <c r="AE104" i="1"/>
  <c r="AF104" i="1"/>
  <c r="AU104" i="1"/>
  <c r="AV104" i="1"/>
  <c r="G105" i="1"/>
  <c r="K105" i="1"/>
  <c r="L105" i="1"/>
  <c r="AV105" i="1" s="1"/>
  <c r="AU105" i="1"/>
  <c r="G106" i="1"/>
  <c r="L106" i="1"/>
  <c r="N106" i="1"/>
  <c r="O106" i="1"/>
  <c r="AV106" i="1"/>
  <c r="G107" i="1"/>
  <c r="L107" i="1"/>
  <c r="AV107" i="1" s="1"/>
  <c r="M107" i="1"/>
  <c r="N107" i="1"/>
  <c r="O107" i="1"/>
  <c r="AU107" i="1"/>
  <c r="G108" i="1"/>
  <c r="M108" i="1"/>
  <c r="AD108" i="1" s="1"/>
  <c r="N108" i="1"/>
  <c r="O108" i="1"/>
  <c r="P108" i="1" s="1"/>
  <c r="R108" i="1" s="1"/>
  <c r="Q108" i="1"/>
  <c r="AU108" i="1"/>
  <c r="AV108" i="1"/>
  <c r="G109" i="1"/>
  <c r="M109" i="1"/>
  <c r="N109" i="1"/>
  <c r="O109" i="1"/>
  <c r="P109" i="1"/>
  <c r="Q109" i="1"/>
  <c r="R109" i="1"/>
  <c r="S109" i="1"/>
  <c r="AD109" i="1"/>
  <c r="AG109" i="1" s="1"/>
  <c r="AF109" i="1"/>
  <c r="AI109" i="1" s="1"/>
  <c r="AK109" i="1"/>
  <c r="AM109" i="1"/>
  <c r="AU109" i="1"/>
  <c r="AV109" i="1"/>
  <c r="AW109" i="1"/>
  <c r="AX109" i="1"/>
  <c r="AY109" i="1"/>
  <c r="AZ109" i="1"/>
  <c r="BB109" i="1"/>
  <c r="BA109" i="1" s="1"/>
  <c r="BC109" i="1"/>
  <c r="BD109" i="1"/>
  <c r="G110" i="1"/>
  <c r="L110" i="1"/>
  <c r="M110" i="1" s="1"/>
  <c r="AW110" i="1" s="1"/>
  <c r="N110" i="1"/>
  <c r="P110" i="1" s="1"/>
  <c r="R110" i="1" s="1"/>
  <c r="O110" i="1"/>
  <c r="Q110" i="1"/>
  <c r="S110" i="1"/>
  <c r="AD110" i="1"/>
  <c r="AU110" i="1"/>
  <c r="AV110" i="1"/>
  <c r="AX110" i="1"/>
  <c r="AY110" i="1" s="1"/>
  <c r="AZ110" i="1"/>
  <c r="BD110" i="1"/>
  <c r="G111" i="1"/>
  <c r="L111" i="1"/>
  <c r="AU111" i="1"/>
  <c r="G112" i="1"/>
  <c r="L112" i="1"/>
  <c r="M112" i="1" s="1"/>
  <c r="AW112" i="1" s="1"/>
  <c r="O112" i="1"/>
  <c r="Q112" i="1"/>
  <c r="AU112" i="1"/>
  <c r="AX112" i="1"/>
  <c r="BD112" i="1" s="1"/>
  <c r="G113" i="1"/>
  <c r="L113" i="1"/>
  <c r="AV113" i="1"/>
  <c r="G114" i="1"/>
  <c r="L114" i="1"/>
  <c r="N114" i="1"/>
  <c r="O114" i="1"/>
  <c r="P114" i="1"/>
  <c r="R114" i="1"/>
  <c r="AV114" i="1"/>
  <c r="G115" i="1"/>
  <c r="M115" i="1"/>
  <c r="N115" i="1" s="1"/>
  <c r="O115" i="1"/>
  <c r="Q115" i="1"/>
  <c r="AD115" i="1"/>
  <c r="AU115" i="1"/>
  <c r="AV115" i="1"/>
  <c r="AW115" i="1"/>
  <c r="AX115" i="1" s="1"/>
  <c r="G116" i="1"/>
  <c r="L116" i="1"/>
  <c r="AV116" i="1" s="1"/>
  <c r="M116" i="1"/>
  <c r="N116" i="1"/>
  <c r="AU116" i="1"/>
  <c r="G117" i="1"/>
  <c r="L117" i="1"/>
  <c r="M117" i="1" s="1"/>
  <c r="AU117" i="1"/>
  <c r="G118" i="1"/>
  <c r="K118" i="1"/>
  <c r="AU118" i="1"/>
  <c r="G119" i="1"/>
  <c r="L119" i="1"/>
  <c r="M119" i="1" s="1"/>
  <c r="AU119" i="1"/>
  <c r="AV119" i="1"/>
  <c r="G120" i="1"/>
  <c r="M120" i="1"/>
  <c r="O120" i="1" s="1"/>
  <c r="N120" i="1"/>
  <c r="P120" i="1"/>
  <c r="Q120" i="1"/>
  <c r="AU120" i="1"/>
  <c r="AV120" i="1"/>
  <c r="G121" i="1"/>
  <c r="L121" i="1"/>
  <c r="AV121" i="1" s="1"/>
  <c r="M121" i="1"/>
  <c r="O121" i="1" s="1"/>
  <c r="N121" i="1"/>
  <c r="P121" i="1"/>
  <c r="Q121" i="1"/>
  <c r="R121" i="1"/>
  <c r="S121" i="1"/>
  <c r="AD121" i="1"/>
  <c r="AE121" i="1" s="1"/>
  <c r="AU121" i="1"/>
  <c r="G122" i="1"/>
  <c r="L122" i="1"/>
  <c r="M122" i="1" s="1"/>
  <c r="AU122" i="1"/>
  <c r="AV122" i="1"/>
  <c r="AW122" i="1"/>
  <c r="AX122" i="1" s="1"/>
  <c r="G123" i="1"/>
  <c r="L123" i="1"/>
  <c r="AV123" i="1" s="1"/>
  <c r="M123" i="1"/>
  <c r="N123" i="1" s="1"/>
  <c r="AU123" i="1"/>
  <c r="G124" i="1"/>
  <c r="L124" i="1"/>
  <c r="AV124" i="1" s="1"/>
  <c r="M124" i="1"/>
  <c r="O124" i="1" s="1"/>
  <c r="N124" i="1"/>
  <c r="P124" i="1"/>
  <c r="Q124" i="1"/>
  <c r="R124" i="1"/>
  <c r="AU124" i="1"/>
  <c r="AW124" i="1"/>
  <c r="AX124" i="1" s="1"/>
  <c r="BD124" i="1"/>
  <c r="G125" i="1"/>
  <c r="Q125" i="1" s="1"/>
  <c r="M125" i="1"/>
  <c r="N125" i="1"/>
  <c r="O125" i="1"/>
  <c r="AD125" i="1"/>
  <c r="AK125" i="1" s="1"/>
  <c r="AE125" i="1"/>
  <c r="AF125" i="1"/>
  <c r="AG125" i="1"/>
  <c r="AU125" i="1"/>
  <c r="AV125" i="1"/>
  <c r="AW125" i="1"/>
  <c r="AX125" i="1" s="1"/>
  <c r="G126" i="1"/>
  <c r="L126" i="1"/>
  <c r="AV126" i="1" s="1"/>
  <c r="M126" i="1"/>
  <c r="N126" i="1"/>
  <c r="AU126" i="1"/>
  <c r="G127" i="1"/>
  <c r="L127" i="1"/>
  <c r="AV127" i="1" s="1"/>
  <c r="M127" i="1"/>
  <c r="AD127" i="1" s="1"/>
  <c r="N127" i="1"/>
  <c r="O127" i="1"/>
  <c r="Q127" i="1"/>
  <c r="AU127" i="1"/>
  <c r="G128" i="1"/>
  <c r="M128" i="1"/>
  <c r="N128" i="1"/>
  <c r="O128" i="1"/>
  <c r="P128" i="1" s="1"/>
  <c r="AD128" i="1"/>
  <c r="AE128" i="1"/>
  <c r="AF128" i="1"/>
  <c r="AG128" i="1"/>
  <c r="AU128" i="1"/>
  <c r="AX128" i="1"/>
  <c r="G129" i="1"/>
  <c r="M129" i="1"/>
  <c r="AD129" i="1" s="1"/>
  <c r="AE129" i="1" s="1"/>
  <c r="AH129" i="1" s="1"/>
  <c r="N129" i="1"/>
  <c r="O129" i="1"/>
  <c r="P129" i="1"/>
  <c r="Q129" i="1"/>
  <c r="R129" i="1"/>
  <c r="AF129" i="1"/>
  <c r="AI129" i="1"/>
  <c r="AK129" i="1"/>
  <c r="AL129" i="1"/>
  <c r="AM129" i="1"/>
  <c r="AU129" i="1"/>
  <c r="AV129" i="1"/>
  <c r="AW129" i="1"/>
  <c r="AX129" i="1" s="1"/>
  <c r="G130" i="1"/>
  <c r="L130" i="1"/>
  <c r="M130" i="1"/>
  <c r="AD130" i="1" s="1"/>
  <c r="AG130" i="1" s="1"/>
  <c r="N130" i="1"/>
  <c r="P130" i="1" s="1"/>
  <c r="O130" i="1"/>
  <c r="R130" i="1"/>
  <c r="AE130" i="1"/>
  <c r="AF130" i="1"/>
  <c r="AI130" i="1" s="1"/>
  <c r="AU130" i="1"/>
  <c r="AV130" i="1"/>
  <c r="AW130" i="1"/>
  <c r="AX130" i="1" s="1"/>
  <c r="G131" i="1"/>
  <c r="L131" i="1"/>
  <c r="M131" i="1" s="1"/>
  <c r="N131" i="1"/>
  <c r="AU131" i="1"/>
  <c r="G132" i="1"/>
  <c r="K132" i="1"/>
  <c r="AU132" i="1"/>
  <c r="G133" i="1"/>
  <c r="K133" i="1"/>
  <c r="AU133" i="1" s="1"/>
  <c r="L133" i="1"/>
  <c r="AV133" i="1" s="1"/>
  <c r="G134" i="1"/>
  <c r="M134" i="1"/>
  <c r="N134" i="1"/>
  <c r="P134" i="1" s="1"/>
  <c r="O134" i="1"/>
  <c r="AD134" i="1"/>
  <c r="AE134" i="1" s="1"/>
  <c r="AF134" i="1"/>
  <c r="AI134" i="1"/>
  <c r="AU134" i="1"/>
  <c r="AV134" i="1"/>
  <c r="AW134" i="1"/>
  <c r="AX134" i="1"/>
  <c r="AZ134" i="1" s="1"/>
  <c r="G135" i="1"/>
  <c r="L135" i="1"/>
  <c r="AV135" i="1" s="1"/>
  <c r="AU135" i="1"/>
  <c r="G136" i="1"/>
  <c r="L136" i="1"/>
  <c r="M136" i="1"/>
  <c r="AD136" i="1" s="1"/>
  <c r="AG136" i="1" s="1"/>
  <c r="N136" i="1"/>
  <c r="O136" i="1"/>
  <c r="P136" i="1" s="1"/>
  <c r="AU136" i="1"/>
  <c r="AV136" i="1"/>
  <c r="AW136" i="1"/>
  <c r="AX136" i="1" s="1"/>
  <c r="AZ136" i="1"/>
  <c r="BB136" i="1"/>
  <c r="BA136" i="1" s="1"/>
  <c r="BD136" i="1"/>
  <c r="G137" i="1"/>
  <c r="K137" i="1"/>
  <c r="L137" i="1"/>
  <c r="M137" i="1" s="1"/>
  <c r="AD137" i="1" s="1"/>
  <c r="AU137" i="1"/>
  <c r="AV137" i="1"/>
  <c r="G138" i="1"/>
  <c r="L138" i="1"/>
  <c r="M138" i="1" s="1"/>
  <c r="AD138" i="1"/>
  <c r="AK138" i="1" s="1"/>
  <c r="AU138" i="1"/>
  <c r="AV138" i="1"/>
  <c r="G139" i="1"/>
  <c r="M139" i="1"/>
  <c r="AW139" i="1" s="1"/>
  <c r="N139" i="1"/>
  <c r="O139" i="1"/>
  <c r="AU139" i="1"/>
  <c r="AV139" i="1"/>
  <c r="AX139" i="1"/>
  <c r="AY139" i="1" s="1"/>
  <c r="AZ139" i="1"/>
  <c r="BB139" i="1"/>
  <c r="BA139" i="1" s="1"/>
  <c r="BD139" i="1"/>
  <c r="M140" i="1"/>
  <c r="Q140" i="1" s="1"/>
  <c r="AU140" i="1"/>
  <c r="AV140" i="1"/>
  <c r="AW140" i="1"/>
  <c r="AX140" i="1" s="1"/>
  <c r="AY140" i="1"/>
  <c r="AZ140" i="1"/>
  <c r="M141" i="1"/>
  <c r="O141" i="1"/>
  <c r="Q141" i="1"/>
  <c r="AD141" i="1"/>
  <c r="AE141" i="1" s="1"/>
  <c r="AU141" i="1"/>
  <c r="AV141" i="1"/>
  <c r="M142" i="1"/>
  <c r="Q142" i="1" s="1"/>
  <c r="N142" i="1"/>
  <c r="R142" i="1" s="1"/>
  <c r="O142" i="1"/>
  <c r="S142" i="1"/>
  <c r="AD142" i="1"/>
  <c r="AK142" i="1" s="1"/>
  <c r="AU142" i="1"/>
  <c r="AV142" i="1"/>
  <c r="AW142" i="1"/>
  <c r="AX142" i="1" s="1"/>
  <c r="M143" i="1"/>
  <c r="O143" i="1"/>
  <c r="Q143" i="1"/>
  <c r="AU143" i="1"/>
  <c r="AV143" i="1"/>
  <c r="M144" i="1"/>
  <c r="N144" i="1"/>
  <c r="O144" i="1"/>
  <c r="Q144" i="1"/>
  <c r="R144" i="1"/>
  <c r="S144" i="1" s="1"/>
  <c r="AD144" i="1"/>
  <c r="AU144" i="1"/>
  <c r="AV144" i="1"/>
  <c r="AW144" i="1"/>
  <c r="AX144" i="1" s="1"/>
  <c r="AY144" i="1" s="1"/>
  <c r="BB144" i="1"/>
  <c r="BA144" i="1" s="1"/>
  <c r="BD144" i="1"/>
  <c r="M145" i="1"/>
  <c r="Q145" i="1" s="1"/>
  <c r="N145" i="1"/>
  <c r="R145" i="1" s="1"/>
  <c r="O145" i="1"/>
  <c r="AU145" i="1"/>
  <c r="AV145" i="1"/>
  <c r="AW145" i="1"/>
  <c r="AX145" i="1" s="1"/>
  <c r="AY145" i="1" s="1"/>
  <c r="BB145" i="1"/>
  <c r="BA145" i="1" s="1"/>
  <c r="G146" i="1"/>
  <c r="M146" i="1"/>
  <c r="N146" i="1"/>
  <c r="O146" i="1"/>
  <c r="P146" i="1" s="1"/>
  <c r="Q146" i="1"/>
  <c r="AD146" i="1"/>
  <c r="AE146" i="1"/>
  <c r="AU146" i="1"/>
  <c r="AV146" i="1"/>
  <c r="AW146" i="1"/>
  <c r="AX146" i="1" s="1"/>
  <c r="G147" i="1"/>
  <c r="L147" i="1"/>
  <c r="M147" i="1" s="1"/>
  <c r="AU147" i="1"/>
  <c r="AV147" i="1"/>
  <c r="G148" i="1"/>
  <c r="M148" i="1"/>
  <c r="AD148" i="1"/>
  <c r="AF148" i="1"/>
  <c r="AG148" i="1"/>
  <c r="AU148" i="1"/>
  <c r="AV148" i="1"/>
  <c r="AW148" i="1"/>
  <c r="AX148" i="1" s="1"/>
  <c r="BD148" i="1" s="1"/>
  <c r="G149" i="1"/>
  <c r="L149" i="1"/>
  <c r="L178" i="1" s="1"/>
  <c r="AV178" i="1" s="1"/>
  <c r="M149" i="1"/>
  <c r="AD149" i="1"/>
  <c r="AF149" i="1"/>
  <c r="AG149" i="1"/>
  <c r="AU149" i="1"/>
  <c r="AV149" i="1"/>
  <c r="AW149" i="1"/>
  <c r="AX149" i="1" s="1"/>
  <c r="G150" i="1"/>
  <c r="K150" i="1"/>
  <c r="L150" i="1"/>
  <c r="AW150" i="1"/>
  <c r="AX150" i="1" s="1"/>
  <c r="G151" i="1"/>
  <c r="M151" i="1"/>
  <c r="Q151" i="1" s="1"/>
  <c r="N151" i="1"/>
  <c r="O151" i="1"/>
  <c r="AD151" i="1"/>
  <c r="AK151" i="1" s="1"/>
  <c r="AF151" i="1"/>
  <c r="AM151" i="1" s="1"/>
  <c r="AI151" i="1"/>
  <c r="AU151" i="1"/>
  <c r="AV151" i="1"/>
  <c r="AW151" i="1"/>
  <c r="AX151" i="1"/>
  <c r="AY151" i="1"/>
  <c r="G152" i="1"/>
  <c r="L152" i="1"/>
  <c r="O152" i="1" s="1"/>
  <c r="N152" i="1"/>
  <c r="AU152" i="1"/>
  <c r="G153" i="1"/>
  <c r="L153" i="1"/>
  <c r="M153" i="1" s="1"/>
  <c r="O153" i="1"/>
  <c r="AU153" i="1"/>
  <c r="G154" i="1"/>
  <c r="L154" i="1"/>
  <c r="M154" i="1" s="1"/>
  <c r="N154" i="1"/>
  <c r="P154" i="1" s="1"/>
  <c r="O154" i="1"/>
  <c r="AU154" i="1"/>
  <c r="G155" i="1"/>
  <c r="M155" i="1"/>
  <c r="O155" i="1"/>
  <c r="AU155" i="1"/>
  <c r="AV155" i="1"/>
  <c r="G156" i="1"/>
  <c r="M156" i="1"/>
  <c r="AD156" i="1" s="1"/>
  <c r="N156" i="1"/>
  <c r="O156" i="1"/>
  <c r="P156" i="1" s="1"/>
  <c r="R156" i="1" s="1"/>
  <c r="Q156" i="1"/>
  <c r="AK156" i="1"/>
  <c r="AU156" i="1"/>
  <c r="AV156" i="1"/>
  <c r="AW156" i="1"/>
  <c r="AX156" i="1"/>
  <c r="AY156" i="1" s="1"/>
  <c r="AZ156" i="1"/>
  <c r="G157" i="1"/>
  <c r="M157" i="1"/>
  <c r="AD157" i="1" s="1"/>
  <c r="N157" i="1"/>
  <c r="O157" i="1"/>
  <c r="P157" i="1"/>
  <c r="Q157" i="1"/>
  <c r="R157" i="1"/>
  <c r="AU157" i="1"/>
  <c r="AV157" i="1"/>
  <c r="AW157" i="1"/>
  <c r="AX157" i="1"/>
  <c r="AY157" i="1"/>
  <c r="AZ157" i="1"/>
  <c r="BA157" i="1"/>
  <c r="BB157" i="1"/>
  <c r="G158" i="1"/>
  <c r="M158" i="1"/>
  <c r="N158" i="1"/>
  <c r="O158" i="1"/>
  <c r="P158" i="1"/>
  <c r="Q158" i="1"/>
  <c r="R158" i="1"/>
  <c r="S158" i="1" s="1"/>
  <c r="AD158" i="1"/>
  <c r="AE158" i="1" s="1"/>
  <c r="AL158" i="1" s="1"/>
  <c r="AK158" i="1"/>
  <c r="AU158" i="1"/>
  <c r="AV158" i="1"/>
  <c r="AW158" i="1"/>
  <c r="AX158" i="1"/>
  <c r="BD158" i="1" s="1"/>
  <c r="AZ158" i="1"/>
  <c r="G159" i="1"/>
  <c r="M159" i="1"/>
  <c r="N159" i="1"/>
  <c r="O159" i="1"/>
  <c r="P159" i="1"/>
  <c r="Q159" i="1"/>
  <c r="R159" i="1"/>
  <c r="S159" i="1"/>
  <c r="AD159" i="1"/>
  <c r="AK159" i="1"/>
  <c r="AU159" i="1"/>
  <c r="AV159" i="1"/>
  <c r="AW159" i="1"/>
  <c r="AX159" i="1"/>
  <c r="AY159" i="1"/>
  <c r="AZ159" i="1"/>
  <c r="BB159" i="1"/>
  <c r="BA159" i="1" s="1"/>
  <c r="BC159" i="1" s="1"/>
  <c r="BD159" i="1"/>
  <c r="G160" i="1"/>
  <c r="L160" i="1"/>
  <c r="M160" i="1"/>
  <c r="N160" i="1"/>
  <c r="O160" i="1"/>
  <c r="P160" i="1"/>
  <c r="Q160" i="1"/>
  <c r="R160" i="1"/>
  <c r="S160" i="1"/>
  <c r="AD160" i="1"/>
  <c r="AK160" i="1"/>
  <c r="AU160" i="1"/>
  <c r="AV160" i="1"/>
  <c r="AW160" i="1"/>
  <c r="AX160" i="1"/>
  <c r="AY160" i="1"/>
  <c r="AZ160" i="1"/>
  <c r="BA160" i="1"/>
  <c r="BB160" i="1"/>
  <c r="BD160" i="1"/>
  <c r="K161" i="1"/>
  <c r="M161" i="1" s="1"/>
  <c r="AD161" i="1" s="1"/>
  <c r="L161" i="1"/>
  <c r="O161" i="1"/>
  <c r="Q161" i="1"/>
  <c r="AU161" i="1"/>
  <c r="AV161" i="1"/>
  <c r="L162" i="1"/>
  <c r="M162" i="1" s="1"/>
  <c r="Q162" i="1" s="1"/>
  <c r="AU162" i="1"/>
  <c r="AV162" i="1"/>
  <c r="G163" i="1"/>
  <c r="AU163" i="1"/>
  <c r="G164" i="1"/>
  <c r="L164" i="1"/>
  <c r="M164" i="1" s="1"/>
  <c r="AW164" i="1" s="1"/>
  <c r="AX164" i="1" s="1"/>
  <c r="AY164" i="1" s="1"/>
  <c r="Q164" i="1"/>
  <c r="AD164" i="1"/>
  <c r="AE164" i="1"/>
  <c r="AU164" i="1"/>
  <c r="AV164" i="1"/>
  <c r="AZ164" i="1"/>
  <c r="BB164" i="1"/>
  <c r="BA164" i="1" s="1"/>
  <c r="G165" i="1"/>
  <c r="M165" i="1"/>
  <c r="Q165" i="1"/>
  <c r="AD165" i="1"/>
  <c r="AK165" i="1" s="1"/>
  <c r="AE165" i="1"/>
  <c r="AF165" i="1"/>
  <c r="AU165" i="1"/>
  <c r="AV165" i="1"/>
  <c r="AW165" i="1"/>
  <c r="AX165" i="1" s="1"/>
  <c r="BA165" i="1"/>
  <c r="BB165" i="1"/>
  <c r="G166" i="1"/>
  <c r="K166" i="1"/>
  <c r="L166" i="1"/>
  <c r="AU166" i="1"/>
  <c r="AV166" i="1"/>
  <c r="G167" i="1"/>
  <c r="R167" i="1" s="1"/>
  <c r="K167" i="1"/>
  <c r="M167" i="1" s="1"/>
  <c r="AW167" i="1" s="1"/>
  <c r="AX167" i="1" s="1"/>
  <c r="AY167" i="1" s="1"/>
  <c r="L167" i="1"/>
  <c r="N167" i="1"/>
  <c r="O167" i="1"/>
  <c r="P167" i="1"/>
  <c r="AV167" i="1"/>
  <c r="BD167" i="1"/>
  <c r="G168" i="1"/>
  <c r="M168" i="1"/>
  <c r="N168" i="1"/>
  <c r="O168" i="1"/>
  <c r="P168" i="1"/>
  <c r="AD168" i="1"/>
  <c r="AG168" i="1" s="1"/>
  <c r="AE168" i="1"/>
  <c r="AF168" i="1"/>
  <c r="AU168" i="1"/>
  <c r="AV168" i="1"/>
  <c r="AW168" i="1"/>
  <c r="AX168" i="1"/>
  <c r="AY168" i="1"/>
  <c r="AZ168" i="1"/>
  <c r="BB168" i="1"/>
  <c r="BA168" i="1" s="1"/>
  <c r="BC168" i="1" s="1"/>
  <c r="BD168" i="1"/>
  <c r="G169" i="1"/>
  <c r="M169" i="1"/>
  <c r="Q169" i="1" s="1"/>
  <c r="AU169" i="1"/>
  <c r="AV169" i="1"/>
  <c r="G170" i="1"/>
  <c r="L170" i="1"/>
  <c r="M170" i="1" s="1"/>
  <c r="Q170" i="1"/>
  <c r="AU170" i="1"/>
  <c r="G171" i="1"/>
  <c r="L171" i="1"/>
  <c r="AV171" i="1" s="1"/>
  <c r="M171" i="1"/>
  <c r="AU171" i="1"/>
  <c r="G172" i="1"/>
  <c r="L172" i="1"/>
  <c r="AV172" i="1" s="1"/>
  <c r="AU172" i="1"/>
  <c r="G173" i="1"/>
  <c r="K173" i="1"/>
  <c r="L173" i="1"/>
  <c r="AV173" i="1"/>
  <c r="G174" i="1"/>
  <c r="K174" i="1"/>
  <c r="M174" i="1" s="1"/>
  <c r="L174" i="1"/>
  <c r="O174" i="1"/>
  <c r="Q174" i="1"/>
  <c r="AD174" i="1"/>
  <c r="AE174" i="1"/>
  <c r="AU174" i="1"/>
  <c r="AV174" i="1"/>
  <c r="G175" i="1"/>
  <c r="R175" i="1" s="1"/>
  <c r="L175" i="1"/>
  <c r="M175" i="1"/>
  <c r="N175" i="1"/>
  <c r="O175" i="1"/>
  <c r="P175" i="1"/>
  <c r="AD175" i="1"/>
  <c r="AE175" i="1"/>
  <c r="AH175" i="1"/>
  <c r="AK175" i="1"/>
  <c r="AL175" i="1"/>
  <c r="AU175" i="1"/>
  <c r="AV175" i="1"/>
  <c r="AW175" i="1"/>
  <c r="AX175" i="1"/>
  <c r="BD175" i="1" s="1"/>
  <c r="BB175" i="1"/>
  <c r="BA175" i="1" s="1"/>
  <c r="G176" i="1"/>
  <c r="M176" i="1"/>
  <c r="N176" i="1"/>
  <c r="O176" i="1"/>
  <c r="P176" i="1" s="1"/>
  <c r="R176" i="1" s="1"/>
  <c r="S176" i="1" s="1"/>
  <c r="Q176" i="1"/>
  <c r="AD176" i="1"/>
  <c r="AG176" i="1" s="1"/>
  <c r="AK176" i="1"/>
  <c r="AU176" i="1"/>
  <c r="AV176" i="1"/>
  <c r="AW176" i="1"/>
  <c r="AX176" i="1"/>
  <c r="AY176" i="1"/>
  <c r="AZ176" i="1"/>
  <c r="BC176" i="1" s="1"/>
  <c r="BA176" i="1"/>
  <c r="BB176" i="1"/>
  <c r="BD176" i="1"/>
  <c r="G177" i="1"/>
  <c r="L177" i="1"/>
  <c r="M177" i="1" s="1"/>
  <c r="AD177" i="1"/>
  <c r="AG177" i="1" s="1"/>
  <c r="AF177" i="1"/>
  <c r="AM177" i="1" s="1"/>
  <c r="AI177" i="1"/>
  <c r="AU177" i="1"/>
  <c r="AV177" i="1"/>
  <c r="G178" i="1"/>
  <c r="K178" i="1"/>
  <c r="AU178" i="1" s="1"/>
  <c r="M178" i="1"/>
  <c r="AD178" i="1" s="1"/>
  <c r="N178" i="1"/>
  <c r="Q178" i="1"/>
  <c r="G179" i="1"/>
  <c r="L179" i="1"/>
  <c r="M179" i="1"/>
  <c r="AW179" i="1" s="1"/>
  <c r="AX179" i="1" s="1"/>
  <c r="N179" i="1"/>
  <c r="O179" i="1"/>
  <c r="P179" i="1" s="1"/>
  <c r="R179" i="1" s="1"/>
  <c r="S179" i="1" s="1"/>
  <c r="Q179" i="1"/>
  <c r="AD179" i="1"/>
  <c r="AF179" i="1" s="1"/>
  <c r="AI179" i="1"/>
  <c r="AK179" i="1"/>
  <c r="AM179" i="1"/>
  <c r="AU179" i="1"/>
  <c r="AV179" i="1"/>
  <c r="G180" i="1"/>
  <c r="L180" i="1"/>
  <c r="M180" i="1"/>
  <c r="AW180" i="1" s="1"/>
  <c r="AX180" i="1" s="1"/>
  <c r="N180" i="1"/>
  <c r="O180" i="1"/>
  <c r="P180" i="1" s="1"/>
  <c r="R180" i="1" s="1"/>
  <c r="Q180" i="1"/>
  <c r="S180" i="1"/>
  <c r="AD180" i="1"/>
  <c r="AU180" i="1"/>
  <c r="AV180" i="1"/>
  <c r="G181" i="1"/>
  <c r="AU181" i="1"/>
  <c r="G182" i="1"/>
  <c r="K182" i="1"/>
  <c r="L182" i="1"/>
  <c r="AV182" i="1" s="1"/>
  <c r="AU182" i="1"/>
  <c r="G183" i="1"/>
  <c r="K183" i="1"/>
  <c r="L183" i="1"/>
  <c r="M183" i="1"/>
  <c r="AU183" i="1"/>
  <c r="AV183" i="1"/>
  <c r="AW183" i="1"/>
  <c r="AX183" i="1" s="1"/>
  <c r="G184" i="1"/>
  <c r="K184" i="1"/>
  <c r="L184" i="1"/>
  <c r="AV184" i="1" s="1"/>
  <c r="G185" i="1"/>
  <c r="K185" i="1"/>
  <c r="M185" i="1" s="1"/>
  <c r="L185" i="1"/>
  <c r="AD185" i="1"/>
  <c r="AE185" i="1"/>
  <c r="AV185" i="1"/>
  <c r="G186" i="1"/>
  <c r="K186" i="1"/>
  <c r="M186" i="1" s="1"/>
  <c r="L186" i="1"/>
  <c r="AD186" i="1"/>
  <c r="AU186" i="1"/>
  <c r="AV186" i="1"/>
  <c r="G187" i="1"/>
  <c r="Q187" i="1" s="1"/>
  <c r="L187" i="1"/>
  <c r="M187" i="1"/>
  <c r="N187" i="1"/>
  <c r="O187" i="1"/>
  <c r="P187" i="1" s="1"/>
  <c r="AD187" i="1"/>
  <c r="AU187" i="1"/>
  <c r="AV187" i="1"/>
  <c r="AW187" i="1"/>
  <c r="AX187" i="1"/>
  <c r="AY187" i="1"/>
  <c r="AZ187" i="1"/>
  <c r="BA187" i="1"/>
  <c r="BB187" i="1"/>
  <c r="BC187" i="1"/>
  <c r="BD187" i="1"/>
  <c r="G188" i="1"/>
  <c r="Q188" i="1" s="1"/>
  <c r="S188" i="1" s="1"/>
  <c r="K188" i="1"/>
  <c r="L188" i="1"/>
  <c r="M188" i="1"/>
  <c r="N188" i="1"/>
  <c r="P188" i="1" s="1"/>
  <c r="O188" i="1"/>
  <c r="R188" i="1"/>
  <c r="AD188" i="1"/>
  <c r="AE188" i="1" s="1"/>
  <c r="AH188" i="1" s="1"/>
  <c r="AU188" i="1"/>
  <c r="AV188" i="1"/>
  <c r="AW188" i="1"/>
  <c r="AX188" i="1"/>
  <c r="AY188" i="1" s="1"/>
  <c r="BB188" i="1"/>
  <c r="BA188" i="1" s="1"/>
  <c r="G189" i="1"/>
  <c r="K189" i="1"/>
  <c r="L189" i="1"/>
  <c r="M189" i="1"/>
  <c r="AD189" i="1" s="1"/>
  <c r="AK189" i="1" s="1"/>
  <c r="Q189" i="1"/>
  <c r="AU189" i="1"/>
  <c r="AV189" i="1"/>
  <c r="AW189" i="1"/>
  <c r="AX189" i="1" s="1"/>
  <c r="BA189" i="1"/>
  <c r="BB189" i="1"/>
  <c r="G190" i="1"/>
  <c r="M190" i="1"/>
  <c r="N190" i="1"/>
  <c r="P190" i="1" s="1"/>
  <c r="O190" i="1"/>
  <c r="Q190" i="1"/>
  <c r="R190" i="1"/>
  <c r="S190" i="1"/>
  <c r="AD190" i="1"/>
  <c r="AE190" i="1" s="1"/>
  <c r="AH190" i="1" s="1"/>
  <c r="AL190" i="1"/>
  <c r="AU190" i="1"/>
  <c r="AV190" i="1"/>
  <c r="AW190" i="1"/>
  <c r="AX190" i="1"/>
  <c r="AZ190" i="1" s="1"/>
  <c r="AY190" i="1"/>
  <c r="BB190" i="1"/>
  <c r="BA190" i="1" s="1"/>
  <c r="BC190" i="1"/>
  <c r="G191" i="1"/>
  <c r="K191" i="1"/>
  <c r="L191" i="1"/>
  <c r="M191" i="1"/>
  <c r="AD191" i="1" s="1"/>
  <c r="N191" i="1"/>
  <c r="P191" i="1" s="1"/>
  <c r="O191" i="1"/>
  <c r="Q191" i="1"/>
  <c r="R191" i="1"/>
  <c r="AK191" i="1"/>
  <c r="AU191" i="1"/>
  <c r="AV191" i="1"/>
  <c r="AW191" i="1"/>
  <c r="AX191" i="1"/>
  <c r="BD191" i="1" s="1"/>
  <c r="BB191" i="1"/>
  <c r="BA191" i="1" s="1"/>
  <c r="G192" i="1"/>
  <c r="M192" i="1"/>
  <c r="N192" i="1"/>
  <c r="P192" i="1" s="1"/>
  <c r="R192" i="1" s="1"/>
  <c r="S192" i="1" s="1"/>
  <c r="O192" i="1"/>
  <c r="Q192" i="1"/>
  <c r="AD192" i="1"/>
  <c r="AE192" i="1" s="1"/>
  <c r="AH192" i="1" s="1"/>
  <c r="AL192" i="1"/>
  <c r="AU192" i="1"/>
  <c r="AV192" i="1"/>
  <c r="AW192" i="1"/>
  <c r="AX192" i="1"/>
  <c r="AZ192" i="1" s="1"/>
  <c r="BC192" i="1" s="1"/>
  <c r="AY192" i="1"/>
  <c r="BB192" i="1"/>
  <c r="BA192" i="1" s="1"/>
  <c r="G193" i="1"/>
  <c r="K193" i="1"/>
  <c r="L193" i="1"/>
  <c r="M193" i="1"/>
  <c r="AD193" i="1" s="1"/>
  <c r="N193" i="1"/>
  <c r="P193" i="1" s="1"/>
  <c r="R193" i="1" s="1"/>
  <c r="O193" i="1"/>
  <c r="Q193" i="1"/>
  <c r="AU193" i="1"/>
  <c r="AV193" i="1"/>
  <c r="AW193" i="1"/>
  <c r="AX193" i="1"/>
  <c r="BD193" i="1" s="1"/>
  <c r="BB193" i="1"/>
  <c r="BA193" i="1" s="1"/>
  <c r="G194" i="1"/>
  <c r="M194" i="1"/>
  <c r="N194" i="1"/>
  <c r="P194" i="1" s="1"/>
  <c r="O194" i="1"/>
  <c r="Q194" i="1"/>
  <c r="R194" i="1"/>
  <c r="S194" i="1" s="1"/>
  <c r="AD194" i="1"/>
  <c r="AE194" i="1" s="1"/>
  <c r="AH194" i="1" s="1"/>
  <c r="AL194" i="1"/>
  <c r="AU194" i="1"/>
  <c r="AV194" i="1"/>
  <c r="AW194" i="1"/>
  <c r="AX194" i="1"/>
  <c r="AZ194" i="1" s="1"/>
  <c r="AY194" i="1"/>
  <c r="BB194" i="1"/>
  <c r="BA194" i="1" s="1"/>
  <c r="BC194" i="1" s="1"/>
  <c r="G195" i="1"/>
  <c r="K195" i="1"/>
  <c r="L195" i="1"/>
  <c r="M195" i="1"/>
  <c r="AD195" i="1" s="1"/>
  <c r="N195" i="1"/>
  <c r="P195" i="1" s="1"/>
  <c r="O195" i="1"/>
  <c r="Q195" i="1"/>
  <c r="R195" i="1"/>
  <c r="AU195" i="1"/>
  <c r="AV195" i="1"/>
  <c r="AW195" i="1"/>
  <c r="AX195" i="1"/>
  <c r="BA195" i="1"/>
  <c r="BB195" i="1"/>
  <c r="G196" i="1"/>
  <c r="K196" i="1"/>
  <c r="L196" i="1"/>
  <c r="M196" i="1"/>
  <c r="Q196" i="1"/>
  <c r="AU196" i="1"/>
  <c r="AV196" i="1"/>
  <c r="AW196" i="1"/>
  <c r="AX196" i="1" s="1"/>
  <c r="AZ196" i="1" s="1"/>
  <c r="G197" i="1"/>
  <c r="K197" i="1"/>
  <c r="L197" i="1"/>
  <c r="M197" i="1" s="1"/>
  <c r="AU197" i="1"/>
  <c r="AV197" i="1"/>
  <c r="G198" i="1"/>
  <c r="M198" i="1"/>
  <c r="N198" i="1"/>
  <c r="Q198" i="1"/>
  <c r="AU198" i="1"/>
  <c r="AV198" i="1"/>
  <c r="AW198" i="1"/>
  <c r="AX198" i="1"/>
  <c r="AZ198" i="1" s="1"/>
  <c r="G199" i="1"/>
  <c r="K199" i="1"/>
  <c r="L199" i="1"/>
  <c r="M199" i="1" s="1"/>
  <c r="AU199" i="1"/>
  <c r="AV199" i="1"/>
  <c r="AW199" i="1"/>
  <c r="AX199" i="1" s="1"/>
  <c r="G200" i="1"/>
  <c r="K200" i="1"/>
  <c r="L200" i="1"/>
  <c r="AV200" i="1" s="1"/>
  <c r="G201" i="1"/>
  <c r="K201" i="1"/>
  <c r="M201" i="1" s="1"/>
  <c r="L201" i="1"/>
  <c r="AU201" i="1"/>
  <c r="AV201" i="1"/>
  <c r="G202" i="1"/>
  <c r="M202" i="1"/>
  <c r="Q202" i="1" s="1"/>
  <c r="N202" i="1"/>
  <c r="O202" i="1"/>
  <c r="AD202" i="1"/>
  <c r="AU202" i="1"/>
  <c r="AV202" i="1"/>
  <c r="AW202" i="1"/>
  <c r="AX202" i="1"/>
  <c r="AY202" i="1"/>
  <c r="G203" i="1"/>
  <c r="K203" i="1"/>
  <c r="L203" i="1"/>
  <c r="M203" i="1"/>
  <c r="N203" i="1"/>
  <c r="AD203" i="1"/>
  <c r="AE203" i="1"/>
  <c r="AG203" i="1"/>
  <c r="AU203" i="1"/>
  <c r="AV203" i="1"/>
  <c r="AW203" i="1"/>
  <c r="AX203" i="1" s="1"/>
  <c r="BD203" i="1"/>
  <c r="G204" i="1"/>
  <c r="R204" i="1" s="1"/>
  <c r="M204" i="1"/>
  <c r="N204" i="1"/>
  <c r="P204" i="1" s="1"/>
  <c r="O204" i="1"/>
  <c r="AD204" i="1"/>
  <c r="AE204" i="1"/>
  <c r="AF204" i="1"/>
  <c r="AH204" i="1"/>
  <c r="AI204" i="1"/>
  <c r="AU204" i="1"/>
  <c r="AV204" i="1"/>
  <c r="AW204" i="1"/>
  <c r="AX204" i="1"/>
  <c r="AY204" i="1"/>
  <c r="BD204" i="1"/>
  <c r="M205" i="1"/>
  <c r="N205" i="1" s="1"/>
  <c r="Q205" i="1"/>
  <c r="AU205" i="1"/>
  <c r="AV205" i="1"/>
  <c r="G206" i="1"/>
  <c r="K206" i="1"/>
  <c r="L206" i="1"/>
  <c r="M206" i="1"/>
  <c r="O206" i="1"/>
  <c r="AU206" i="1"/>
  <c r="AV206" i="1"/>
  <c r="AW206" i="1"/>
  <c r="AX206" i="1" s="1"/>
  <c r="AY206" i="1"/>
  <c r="AZ206" i="1"/>
  <c r="G207" i="1"/>
  <c r="K207" i="1"/>
  <c r="L207" i="1"/>
  <c r="AV207" i="1" s="1"/>
  <c r="AU207" i="1"/>
  <c r="G208" i="1"/>
  <c r="M208" i="1"/>
  <c r="O208" i="1"/>
  <c r="AU208" i="1"/>
  <c r="AV208" i="1"/>
  <c r="AW208" i="1"/>
  <c r="AX208" i="1" s="1"/>
  <c r="AY208" i="1"/>
  <c r="AZ208" i="1"/>
  <c r="G209" i="1"/>
  <c r="K209" i="1"/>
  <c r="L209" i="1"/>
  <c r="AU209" i="1"/>
  <c r="AV209" i="1"/>
  <c r="AW209" i="1"/>
  <c r="AX209" i="1"/>
  <c r="AY209" i="1"/>
  <c r="AZ209" i="1"/>
  <c r="BD209" i="1"/>
  <c r="G210" i="1"/>
  <c r="M210" i="1"/>
  <c r="O210" i="1"/>
  <c r="Q210" i="1"/>
  <c r="AU210" i="1"/>
  <c r="AV210" i="1"/>
  <c r="AW210" i="1"/>
  <c r="AX210" i="1"/>
  <c r="G211" i="1"/>
  <c r="K211" i="1"/>
  <c r="L211" i="1"/>
  <c r="M211" i="1"/>
  <c r="Q211" i="1" s="1"/>
  <c r="N211" i="1"/>
  <c r="O211" i="1"/>
  <c r="P211" i="1" s="1"/>
  <c r="AU211" i="1"/>
  <c r="AV211" i="1"/>
  <c r="G212" i="1"/>
  <c r="M212" i="1"/>
  <c r="AD212" i="1" s="1"/>
  <c r="AE212" i="1" s="1"/>
  <c r="N212" i="1"/>
  <c r="O212" i="1"/>
  <c r="P212" i="1"/>
  <c r="AK212" i="1"/>
  <c r="AU212" i="1"/>
  <c r="AV212" i="1"/>
  <c r="G213" i="1"/>
  <c r="R213" i="1" s="1"/>
  <c r="M213" i="1"/>
  <c r="AD213" i="1" s="1"/>
  <c r="AE213" i="1" s="1"/>
  <c r="AH213" i="1" s="1"/>
  <c r="N213" i="1"/>
  <c r="O213" i="1"/>
  <c r="P213" i="1"/>
  <c r="AK213" i="1"/>
  <c r="AL213" i="1"/>
  <c r="AU213" i="1"/>
  <c r="AV213" i="1"/>
  <c r="G214" i="1"/>
  <c r="N214" i="1"/>
  <c r="P214" i="1" s="1"/>
  <c r="R214" i="1" s="1"/>
  <c r="S214" i="1" s="1"/>
  <c r="O214" i="1"/>
  <c r="Q214" i="1"/>
  <c r="AD214" i="1"/>
  <c r="AK214" i="1"/>
  <c r="AU214" i="1"/>
  <c r="AV214" i="1"/>
  <c r="AW214" i="1"/>
  <c r="AX214" i="1"/>
  <c r="BC214" i="1" s="1"/>
  <c r="AY214" i="1"/>
  <c r="AZ214" i="1"/>
  <c r="BA214" i="1"/>
  <c r="BB214" i="1"/>
  <c r="G215" i="1"/>
  <c r="N215" i="1"/>
  <c r="O215" i="1"/>
  <c r="P215" i="1"/>
  <c r="Q215" i="1"/>
  <c r="R215" i="1"/>
  <c r="S215" i="1"/>
  <c r="AD215" i="1"/>
  <c r="AU215" i="1"/>
  <c r="AV215" i="1"/>
  <c r="AW215" i="1"/>
  <c r="AX215" i="1"/>
  <c r="AY215" i="1"/>
  <c r="AZ215" i="1"/>
  <c r="BB215" i="1"/>
  <c r="BA215" i="1" s="1"/>
  <c r="BC215" i="1" s="1"/>
  <c r="BD215" i="1"/>
  <c r="G216" i="1"/>
  <c r="Q216" i="1" s="1"/>
  <c r="N216" i="1"/>
  <c r="P216" i="1" s="1"/>
  <c r="O216" i="1"/>
  <c r="AD216" i="1"/>
  <c r="AE216" i="1"/>
  <c r="AF216" i="1"/>
  <c r="AI216" i="1" s="1"/>
  <c r="AG216" i="1"/>
  <c r="AH216" i="1"/>
  <c r="AL216" i="1"/>
  <c r="AM216" i="1"/>
  <c r="AU216" i="1"/>
  <c r="AV216" i="1"/>
  <c r="AW216" i="1"/>
  <c r="AX216" i="1"/>
  <c r="BB216" i="1"/>
  <c r="BA216" i="1" s="1"/>
  <c r="BD216" i="1"/>
  <c r="G217" i="1"/>
  <c r="N217" i="1"/>
  <c r="P217" i="1" s="1"/>
  <c r="O217" i="1"/>
  <c r="AD217" i="1"/>
  <c r="AE217" i="1" s="1"/>
  <c r="AF217" i="1"/>
  <c r="AG217" i="1"/>
  <c r="AI217" i="1"/>
  <c r="AU217" i="1"/>
  <c r="AV217" i="1"/>
  <c r="AW217" i="1"/>
  <c r="AX217" i="1" s="1"/>
  <c r="G218" i="1"/>
  <c r="Q218" i="1" s="1"/>
  <c r="N218" i="1"/>
  <c r="O218" i="1"/>
  <c r="P218" i="1" s="1"/>
  <c r="AD218" i="1"/>
  <c r="AE218" i="1"/>
  <c r="AF218" i="1"/>
  <c r="AG218" i="1"/>
  <c r="AH218" i="1"/>
  <c r="AI218" i="1"/>
  <c r="AJ218" i="1"/>
  <c r="AK218" i="1"/>
  <c r="AU218" i="1"/>
  <c r="AV218" i="1"/>
  <c r="AW218" i="1"/>
  <c r="AX218" i="1"/>
  <c r="AY218" i="1"/>
  <c r="AZ218" i="1"/>
  <c r="BB218" i="1"/>
  <c r="BA218" i="1" s="1"/>
  <c r="G219" i="1"/>
  <c r="N219" i="1"/>
  <c r="O219" i="1"/>
  <c r="P219" i="1" s="1"/>
  <c r="R219" i="1" s="1"/>
  <c r="S219" i="1" s="1"/>
  <c r="Q219" i="1"/>
  <c r="AD219" i="1"/>
  <c r="AU219" i="1"/>
  <c r="AV219" i="1"/>
  <c r="AW219" i="1"/>
  <c r="AX219" i="1"/>
  <c r="BB219" i="1" s="1"/>
  <c r="BA219" i="1" s="1"/>
  <c r="AY219" i="1"/>
  <c r="AZ219" i="1"/>
  <c r="G220" i="1"/>
  <c r="M220" i="1"/>
  <c r="N220" i="1"/>
  <c r="O220" i="1"/>
  <c r="P220" i="1"/>
  <c r="R220" i="1" s="1"/>
  <c r="Q220" i="1"/>
  <c r="S220" i="1" s="1"/>
  <c r="AD220" i="1"/>
  <c r="AE220" i="1"/>
  <c r="AH220" i="1" s="1"/>
  <c r="AK220" i="1"/>
  <c r="AL220" i="1"/>
  <c r="AU220" i="1"/>
  <c r="AV220" i="1"/>
  <c r="AW220" i="1"/>
  <c r="AX220" i="1"/>
  <c r="AY220" i="1"/>
  <c r="AZ220" i="1"/>
  <c r="BB220" i="1"/>
  <c r="BA220" i="1" s="1"/>
  <c r="BC220" i="1" s="1"/>
  <c r="BD220" i="1"/>
  <c r="G221" i="1"/>
  <c r="K221" i="1"/>
  <c r="L221" i="1"/>
  <c r="M221" i="1"/>
  <c r="N221" i="1"/>
  <c r="O221" i="1"/>
  <c r="P221" i="1"/>
  <c r="Q221" i="1"/>
  <c r="R221" i="1"/>
  <c r="S221" i="1"/>
  <c r="AD221" i="1"/>
  <c r="AK221" i="1"/>
  <c r="AU221" i="1"/>
  <c r="AV221" i="1"/>
  <c r="AW221" i="1"/>
  <c r="AX221" i="1"/>
  <c r="AY221" i="1" s="1"/>
  <c r="BD221" i="1"/>
  <c r="G222" i="1"/>
  <c r="M222" i="1"/>
  <c r="N222" i="1"/>
  <c r="O222" i="1"/>
  <c r="P222" i="1" s="1"/>
  <c r="R222" i="1" s="1"/>
  <c r="S222" i="1" s="1"/>
  <c r="Q222" i="1"/>
  <c r="AD222" i="1"/>
  <c r="AE222" i="1"/>
  <c r="AU222" i="1"/>
  <c r="AV222" i="1"/>
  <c r="AW222" i="1"/>
  <c r="AX222" i="1"/>
  <c r="AY222" i="1"/>
  <c r="AZ222" i="1"/>
  <c r="BB222" i="1"/>
  <c r="BA222" i="1" s="1"/>
  <c r="BD222" i="1"/>
  <c r="G223" i="1"/>
  <c r="K223" i="1"/>
  <c r="M223" i="1" s="1"/>
  <c r="O223" i="1"/>
  <c r="Q223" i="1"/>
  <c r="AD223" i="1"/>
  <c r="AE223" i="1" s="1"/>
  <c r="AU223" i="1"/>
  <c r="AV223" i="1"/>
  <c r="G224" i="1"/>
  <c r="M224" i="1"/>
  <c r="N224" i="1"/>
  <c r="O224" i="1"/>
  <c r="P224" i="1"/>
  <c r="AD224" i="1"/>
  <c r="AG224" i="1" s="1"/>
  <c r="AE224" i="1"/>
  <c r="AH224" i="1" s="1"/>
  <c r="AF224" i="1"/>
  <c r="AI224" i="1"/>
  <c r="AJ224" i="1"/>
  <c r="AU224" i="1"/>
  <c r="AV224" i="1"/>
  <c r="AW224" i="1"/>
  <c r="AX224" i="1"/>
  <c r="AY224" i="1"/>
  <c r="BC224" i="1" s="1"/>
  <c r="AZ224" i="1"/>
  <c r="BB224" i="1"/>
  <c r="BA224" i="1" s="1"/>
  <c r="BD224" i="1"/>
  <c r="G225" i="1"/>
  <c r="M225" i="1"/>
  <c r="Q225" i="1"/>
  <c r="AU225" i="1"/>
  <c r="AV225" i="1"/>
  <c r="AW225" i="1"/>
  <c r="AX225" i="1" s="1"/>
  <c r="AY225" i="1" s="1"/>
  <c r="BD225" i="1"/>
  <c r="M226" i="1"/>
  <c r="N226" i="1"/>
  <c r="O226" i="1"/>
  <c r="AU226" i="1"/>
  <c r="AV226" i="1"/>
  <c r="G227" i="1"/>
  <c r="K227" i="1"/>
  <c r="M227" i="1"/>
  <c r="N227" i="1" s="1"/>
  <c r="AD227" i="1"/>
  <c r="AE227" i="1"/>
  <c r="AF227" i="1"/>
  <c r="AG227" i="1"/>
  <c r="AU227" i="1"/>
  <c r="AV227" i="1"/>
  <c r="AW227" i="1"/>
  <c r="AX227" i="1"/>
  <c r="AY227" i="1"/>
  <c r="M228" i="1"/>
  <c r="N228" i="1"/>
  <c r="O228" i="1"/>
  <c r="P228" i="1"/>
  <c r="R228" i="1" s="1"/>
  <c r="Q228" i="1"/>
  <c r="S228" i="1" s="1"/>
  <c r="AD228" i="1"/>
  <c r="AE228" i="1"/>
  <c r="AU228" i="1"/>
  <c r="AV228" i="1"/>
  <c r="AW228" i="1"/>
  <c r="AX228" i="1" s="1"/>
  <c r="G229" i="1"/>
  <c r="K229" i="1"/>
  <c r="AV229" i="1"/>
  <c r="M230" i="1"/>
  <c r="N230" i="1"/>
  <c r="O230" i="1"/>
  <c r="AU230" i="1"/>
  <c r="AV230" i="1"/>
  <c r="AV231" i="1"/>
  <c r="G232" i="1"/>
  <c r="K232" i="1"/>
  <c r="K234" i="1" s="1"/>
  <c r="M232" i="1"/>
  <c r="Q232" i="1" s="1"/>
  <c r="N232" i="1"/>
  <c r="P232" i="1" s="1"/>
  <c r="R232" i="1" s="1"/>
  <c r="O232" i="1"/>
  <c r="AV232" i="1"/>
  <c r="AW232" i="1"/>
  <c r="AX232" i="1"/>
  <c r="AZ232" i="1"/>
  <c r="M233" i="1"/>
  <c r="N233" i="1"/>
  <c r="O233" i="1"/>
  <c r="P233" i="1"/>
  <c r="Q233" i="1"/>
  <c r="R233" i="1"/>
  <c r="AD233" i="1"/>
  <c r="AE233" i="1" s="1"/>
  <c r="AH233" i="1" s="1"/>
  <c r="AK233" i="1"/>
  <c r="AL233" i="1"/>
  <c r="AU233" i="1"/>
  <c r="AV233" i="1"/>
  <c r="AW233" i="1"/>
  <c r="AX233" i="1"/>
  <c r="AY233" i="1"/>
  <c r="AZ233" i="1"/>
  <c r="BB233" i="1"/>
  <c r="BA233" i="1" s="1"/>
  <c r="BD233" i="1"/>
  <c r="AV234" i="1"/>
  <c r="G235" i="1"/>
  <c r="K235" i="1"/>
  <c r="K237" i="1" s="1"/>
  <c r="M237" i="1" s="1"/>
  <c r="L235" i="1"/>
  <c r="M235" i="1"/>
  <c r="N235" i="1"/>
  <c r="O235" i="1"/>
  <c r="P235" i="1"/>
  <c r="Q235" i="1"/>
  <c r="R235" i="1"/>
  <c r="AD235" i="1"/>
  <c r="AE235" i="1" s="1"/>
  <c r="AH235" i="1" s="1"/>
  <c r="AK235" i="1"/>
  <c r="AU235" i="1"/>
  <c r="AV235" i="1"/>
  <c r="AW235" i="1"/>
  <c r="AX235" i="1"/>
  <c r="AZ235" i="1"/>
  <c r="BA235" i="1"/>
  <c r="BB235" i="1"/>
  <c r="M236" i="1"/>
  <c r="N236" i="1"/>
  <c r="O236" i="1"/>
  <c r="P236" i="1"/>
  <c r="Q236" i="1"/>
  <c r="R236" i="1"/>
  <c r="S236" i="1"/>
  <c r="AD236" i="1"/>
  <c r="AU236" i="1"/>
  <c r="AV236" i="1"/>
  <c r="AW236" i="1"/>
  <c r="AX236" i="1"/>
  <c r="AY236" i="1"/>
  <c r="AZ236" i="1"/>
  <c r="BB236" i="1"/>
  <c r="BA236" i="1" s="1"/>
  <c r="BC236" i="1"/>
  <c r="BD236" i="1"/>
  <c r="AD237" i="1"/>
  <c r="AE237" i="1"/>
  <c r="AU237" i="1"/>
  <c r="AV237" i="1"/>
  <c r="G238" i="1"/>
  <c r="K238" i="1"/>
  <c r="M238" i="1"/>
  <c r="N238" i="1" s="1"/>
  <c r="AD238" i="1"/>
  <c r="AE238" i="1"/>
  <c r="AH238" i="1" s="1"/>
  <c r="AU238" i="1"/>
  <c r="AV238" i="1"/>
  <c r="AW238" i="1"/>
  <c r="AX238" i="1" s="1"/>
  <c r="BA238" i="1"/>
  <c r="BB238" i="1"/>
  <c r="BD238" i="1"/>
  <c r="M239" i="1"/>
  <c r="AD239" i="1"/>
  <c r="AF239" i="1"/>
  <c r="AU239" i="1"/>
  <c r="AV239" i="1"/>
  <c r="AW239" i="1"/>
  <c r="AX239" i="1" s="1"/>
  <c r="AY239" i="1"/>
  <c r="BD239" i="1"/>
  <c r="M240" i="1"/>
  <c r="AD240" i="1" s="1"/>
  <c r="N240" i="1"/>
  <c r="O240" i="1"/>
  <c r="Q240" i="1"/>
  <c r="AE240" i="1"/>
  <c r="AL240" i="1" s="1"/>
  <c r="AF240" i="1"/>
  <c r="AM240" i="1" s="1"/>
  <c r="AG240" i="1"/>
  <c r="AH240" i="1"/>
  <c r="AI240" i="1"/>
  <c r="AK240" i="1"/>
  <c r="AN240" i="1" s="1"/>
  <c r="AU240" i="1"/>
  <c r="AV240" i="1"/>
  <c r="AW240" i="1"/>
  <c r="AX240" i="1"/>
  <c r="AY240" i="1"/>
  <c r="K241" i="1"/>
  <c r="AU241" i="1" s="1"/>
  <c r="M241" i="1"/>
  <c r="O241" i="1"/>
  <c r="AV241" i="1"/>
  <c r="AW241" i="1"/>
  <c r="AX241" i="1" s="1"/>
  <c r="G242" i="1"/>
  <c r="K242" i="1"/>
  <c r="K245" i="1" s="1"/>
  <c r="M245" i="1" s="1"/>
  <c r="M242" i="1"/>
  <c r="N242" i="1"/>
  <c r="P242" i="1" s="1"/>
  <c r="O242" i="1"/>
  <c r="AU242" i="1"/>
  <c r="AV242" i="1"/>
  <c r="M243" i="1"/>
  <c r="AD243" i="1" s="1"/>
  <c r="N243" i="1"/>
  <c r="O243" i="1"/>
  <c r="P243" i="1" s="1"/>
  <c r="R243" i="1" s="1"/>
  <c r="Q243" i="1"/>
  <c r="AU243" i="1"/>
  <c r="AV243" i="1"/>
  <c r="M244" i="1"/>
  <c r="N244" i="1"/>
  <c r="O244" i="1"/>
  <c r="P244" i="1"/>
  <c r="Q244" i="1"/>
  <c r="R244" i="1"/>
  <c r="S244" i="1"/>
  <c r="AD244" i="1"/>
  <c r="AF244" i="1"/>
  <c r="AM244" i="1" s="1"/>
  <c r="AI244" i="1"/>
  <c r="AK244" i="1"/>
  <c r="AU244" i="1"/>
  <c r="AV244" i="1"/>
  <c r="AW244" i="1"/>
  <c r="AX244" i="1"/>
  <c r="AY244" i="1"/>
  <c r="BC244" i="1" s="1"/>
  <c r="AZ244" i="1"/>
  <c r="BA244" i="1"/>
  <c r="BB244" i="1"/>
  <c r="BD244" i="1"/>
  <c r="AU245" i="1"/>
  <c r="AV245" i="1"/>
  <c r="G246" i="1"/>
  <c r="M246" i="1"/>
  <c r="N246" i="1"/>
  <c r="P246" i="1" s="1"/>
  <c r="O246" i="1"/>
  <c r="Q246" i="1"/>
  <c r="R246" i="1"/>
  <c r="AD246" i="1"/>
  <c r="AG246" i="1" s="1"/>
  <c r="AE246" i="1"/>
  <c r="AF246" i="1"/>
  <c r="AI246" i="1" s="1"/>
  <c r="AH246" i="1"/>
  <c r="AK246" i="1"/>
  <c r="AL246" i="1"/>
  <c r="AN246" i="1" s="1"/>
  <c r="AM246" i="1"/>
  <c r="AU246" i="1"/>
  <c r="AV246" i="1"/>
  <c r="AW246" i="1"/>
  <c r="AX246" i="1"/>
  <c r="BB246" i="1"/>
  <c r="BA246" i="1" s="1"/>
  <c r="BD246" i="1"/>
  <c r="G247" i="1"/>
  <c r="M247" i="1"/>
  <c r="O247" i="1"/>
  <c r="AU247" i="1"/>
  <c r="AV247" i="1"/>
  <c r="G248" i="1"/>
  <c r="M248" i="1"/>
  <c r="N248" i="1"/>
  <c r="AD248" i="1"/>
  <c r="AE248" i="1"/>
  <c r="AL248" i="1" s="1"/>
  <c r="AF248" i="1"/>
  <c r="AG248" i="1"/>
  <c r="AH248" i="1"/>
  <c r="AU248" i="1"/>
  <c r="AV248" i="1"/>
  <c r="AW248" i="1"/>
  <c r="AX248" i="1"/>
  <c r="BB248" i="1"/>
  <c r="BA248" i="1" s="1"/>
  <c r="G249" i="1"/>
  <c r="L249" i="1"/>
  <c r="M249" i="1"/>
  <c r="N249" i="1"/>
  <c r="AD249" i="1"/>
  <c r="AU249" i="1"/>
  <c r="AV249" i="1"/>
  <c r="G250" i="1"/>
  <c r="M250" i="1"/>
  <c r="O250" i="1"/>
  <c r="AU250" i="1"/>
  <c r="AV250" i="1"/>
  <c r="G251" i="1"/>
  <c r="M251" i="1"/>
  <c r="N251" i="1"/>
  <c r="P251" i="1" s="1"/>
  <c r="O251" i="1"/>
  <c r="AD251" i="1"/>
  <c r="AE251" i="1"/>
  <c r="AF251" i="1"/>
  <c r="AG251" i="1"/>
  <c r="AH251" i="1"/>
  <c r="AU251" i="1"/>
  <c r="AV251" i="1"/>
  <c r="AW251" i="1"/>
  <c r="AX251" i="1"/>
  <c r="G252" i="1"/>
  <c r="M252" i="1"/>
  <c r="AD252" i="1" s="1"/>
  <c r="AF252" i="1" s="1"/>
  <c r="N252" i="1"/>
  <c r="O252" i="1"/>
  <c r="P252" i="1"/>
  <c r="Q252" i="1"/>
  <c r="AE252" i="1"/>
  <c r="AG252" i="1"/>
  <c r="AK252" i="1"/>
  <c r="AU252" i="1"/>
  <c r="AV252" i="1"/>
  <c r="AW252" i="1"/>
  <c r="AX252" i="1" s="1"/>
  <c r="G253" i="1"/>
  <c r="K253" i="1"/>
  <c r="AU253" i="1" s="1"/>
  <c r="L253" i="1"/>
  <c r="AV253" i="1" s="1"/>
  <c r="G254" i="1"/>
  <c r="M254" i="1"/>
  <c r="AD254" i="1" s="1"/>
  <c r="N254" i="1"/>
  <c r="P254" i="1" s="1"/>
  <c r="O254" i="1"/>
  <c r="Q254" i="1"/>
  <c r="AE254" i="1"/>
  <c r="AF254" i="1"/>
  <c r="AI254" i="1" s="1"/>
  <c r="AG254" i="1"/>
  <c r="AK254" i="1"/>
  <c r="AU254" i="1"/>
  <c r="AV254" i="1"/>
  <c r="AW254" i="1"/>
  <c r="AX254" i="1" s="1"/>
  <c r="AY254" i="1"/>
  <c r="G255" i="1"/>
  <c r="K255" i="1"/>
  <c r="AU255" i="1" s="1"/>
  <c r="L255" i="1"/>
  <c r="AV255" i="1" s="1"/>
  <c r="M255" i="1"/>
  <c r="Q255" i="1" s="1"/>
  <c r="N255" i="1"/>
  <c r="P255" i="1" s="1"/>
  <c r="O255" i="1"/>
  <c r="G256" i="1"/>
  <c r="M256" i="1"/>
  <c r="AU256" i="1"/>
  <c r="AV256" i="1"/>
  <c r="G257" i="1"/>
  <c r="K257" i="1"/>
  <c r="M257" i="1" s="1"/>
  <c r="L257" i="1"/>
  <c r="AD257" i="1"/>
  <c r="AU257" i="1"/>
  <c r="AV257" i="1"/>
  <c r="G258" i="1"/>
  <c r="M258" i="1"/>
  <c r="AU258" i="1"/>
  <c r="AV258" i="1"/>
  <c r="G259" i="1"/>
  <c r="K259" i="1"/>
  <c r="L259" i="1"/>
  <c r="M259" i="1" s="1"/>
  <c r="AD259" i="1"/>
  <c r="AU259" i="1"/>
  <c r="AV259" i="1"/>
  <c r="G260" i="1"/>
  <c r="M260" i="1"/>
  <c r="AD260" i="1" s="1"/>
  <c r="AE260" i="1" s="1"/>
  <c r="N260" i="1"/>
  <c r="O260" i="1"/>
  <c r="P260" i="1" s="1"/>
  <c r="Q260" i="1"/>
  <c r="AK260" i="1"/>
  <c r="AU260" i="1"/>
  <c r="AV260" i="1"/>
  <c r="G261" i="1"/>
  <c r="M261" i="1"/>
  <c r="O261" i="1" s="1"/>
  <c r="N261" i="1"/>
  <c r="P261" i="1" s="1"/>
  <c r="AU261" i="1"/>
  <c r="AV261" i="1"/>
  <c r="G262" i="1"/>
  <c r="M262" i="1"/>
  <c r="AD262" i="1" s="1"/>
  <c r="AF262" i="1" s="1"/>
  <c r="N262" i="1"/>
  <c r="O262" i="1"/>
  <c r="P262" i="1"/>
  <c r="R262" i="1" s="1"/>
  <c r="Q262" i="1"/>
  <c r="S262" i="1"/>
  <c r="AI262" i="1"/>
  <c r="AK262" i="1"/>
  <c r="AM262" i="1"/>
  <c r="AU262" i="1"/>
  <c r="AV262" i="1"/>
  <c r="G263" i="1"/>
  <c r="K263" i="1"/>
  <c r="L263" i="1"/>
  <c r="AU263" i="1"/>
  <c r="G264" i="1"/>
  <c r="M264" i="1"/>
  <c r="AD264" i="1" s="1"/>
  <c r="AF264" i="1" s="1"/>
  <c r="N264" i="1"/>
  <c r="O264" i="1"/>
  <c r="Q264" i="1"/>
  <c r="AE264" i="1"/>
  <c r="AH264" i="1" s="1"/>
  <c r="AI264" i="1"/>
  <c r="AK264" i="1"/>
  <c r="AN264" i="1" s="1"/>
  <c r="AL264" i="1"/>
  <c r="AM264" i="1"/>
  <c r="AU264" i="1"/>
  <c r="AV264" i="1"/>
  <c r="AW264" i="1"/>
  <c r="AX264" i="1" s="1"/>
  <c r="BB264" i="1"/>
  <c r="BA264" i="1" s="1"/>
  <c r="G265" i="1"/>
  <c r="M265" i="1"/>
  <c r="N265" i="1"/>
  <c r="P265" i="1" s="1"/>
  <c r="O265" i="1"/>
  <c r="AD265" i="1"/>
  <c r="AU265" i="1"/>
  <c r="AV265" i="1"/>
  <c r="AW265" i="1"/>
  <c r="AX265" i="1"/>
  <c r="G266" i="1"/>
  <c r="M266" i="1"/>
  <c r="O266" i="1"/>
  <c r="AU266" i="1"/>
  <c r="AV266" i="1"/>
  <c r="G267" i="1"/>
  <c r="L267" i="1"/>
  <c r="M267" i="1"/>
  <c r="Q267" i="1" s="1"/>
  <c r="N267" i="1"/>
  <c r="P267" i="1" s="1"/>
  <c r="R267" i="1" s="1"/>
  <c r="O267" i="1"/>
  <c r="AU267" i="1"/>
  <c r="AV267" i="1"/>
  <c r="G268" i="1"/>
  <c r="K268" i="1"/>
  <c r="L268" i="1"/>
  <c r="M268" i="1"/>
  <c r="Q268" i="1" s="1"/>
  <c r="S268" i="1" s="1"/>
  <c r="N268" i="1"/>
  <c r="O268" i="1"/>
  <c r="P268" i="1"/>
  <c r="R268" i="1" s="1"/>
  <c r="AU268" i="1"/>
  <c r="AV268" i="1"/>
  <c r="G269" i="1"/>
  <c r="K269" i="1"/>
  <c r="L269" i="1"/>
  <c r="M269" i="1"/>
  <c r="AD269" i="1" s="1"/>
  <c r="AE269" i="1" s="1"/>
  <c r="N269" i="1"/>
  <c r="P269" i="1" s="1"/>
  <c r="R269" i="1" s="1"/>
  <c r="O269" i="1"/>
  <c r="AK269" i="1"/>
  <c r="AU269" i="1"/>
  <c r="AV269" i="1"/>
  <c r="G270" i="1"/>
  <c r="M270" i="1"/>
  <c r="N270" i="1" s="1"/>
  <c r="P270" i="1" s="1"/>
  <c r="R270" i="1" s="1"/>
  <c r="S270" i="1" s="1"/>
  <c r="O270" i="1"/>
  <c r="Q270" i="1"/>
  <c r="AD270" i="1"/>
  <c r="AU270" i="1"/>
  <c r="AV270" i="1"/>
  <c r="AW270" i="1"/>
  <c r="AX270" i="1" s="1"/>
  <c r="G271" i="1"/>
  <c r="L271" i="1"/>
  <c r="M271" i="1"/>
  <c r="O271" i="1" s="1"/>
  <c r="P271" i="1" s="1"/>
  <c r="R271" i="1" s="1"/>
  <c r="N271" i="1"/>
  <c r="AD271" i="1"/>
  <c r="AE271" i="1" s="1"/>
  <c r="AH271" i="1" s="1"/>
  <c r="AF271" i="1"/>
  <c r="AU271" i="1"/>
  <c r="AV271" i="1"/>
  <c r="AW271" i="1" s="1"/>
  <c r="AX271" i="1" s="1"/>
  <c r="BD271" i="1"/>
  <c r="G272" i="1"/>
  <c r="K272" i="1"/>
  <c r="M272" i="1" s="1"/>
  <c r="L272" i="1"/>
  <c r="N272" i="1"/>
  <c r="P272" i="1" s="1"/>
  <c r="R272" i="1" s="1"/>
  <c r="O272" i="1"/>
  <c r="AV272" i="1"/>
  <c r="AW272" i="1"/>
  <c r="AX272" i="1" s="1"/>
  <c r="G273" i="1"/>
  <c r="M273" i="1"/>
  <c r="O273" i="1"/>
  <c r="AU273" i="1"/>
  <c r="AV273" i="1"/>
  <c r="G274" i="1"/>
  <c r="L274" i="1"/>
  <c r="M274" i="1"/>
  <c r="Q274" i="1" s="1"/>
  <c r="N274" i="1"/>
  <c r="P274" i="1" s="1"/>
  <c r="R274" i="1" s="1"/>
  <c r="O274" i="1"/>
  <c r="AU274" i="1"/>
  <c r="G275" i="1"/>
  <c r="M275" i="1"/>
  <c r="N275" i="1" s="1"/>
  <c r="O275" i="1"/>
  <c r="P275" i="1"/>
  <c r="R275" i="1" s="1"/>
  <c r="Q275" i="1"/>
  <c r="AD275" i="1"/>
  <c r="AF275" i="1" s="1"/>
  <c r="AI275" i="1" s="1"/>
  <c r="AK275" i="1"/>
  <c r="AM275" i="1"/>
  <c r="AU275" i="1"/>
  <c r="AV275" i="1"/>
  <c r="AW275" i="1"/>
  <c r="AX275" i="1" s="1"/>
  <c r="G276" i="1"/>
  <c r="M276" i="1"/>
  <c r="N276" i="1"/>
  <c r="P276" i="1" s="1"/>
  <c r="O276" i="1"/>
  <c r="Q276" i="1"/>
  <c r="R276" i="1"/>
  <c r="S276" i="1" s="1"/>
  <c r="AD276" i="1"/>
  <c r="AU276" i="1"/>
  <c r="AV276" i="1"/>
  <c r="AW276" i="1"/>
  <c r="AX276" i="1"/>
  <c r="AY276" i="1"/>
  <c r="AZ276" i="1"/>
  <c r="BB276" i="1"/>
  <c r="BA276" i="1" s="1"/>
  <c r="BC276" i="1"/>
  <c r="BD276" i="1"/>
  <c r="G277" i="1"/>
  <c r="L277" i="1"/>
  <c r="M277" i="1" s="1"/>
  <c r="AW277" i="1" s="1"/>
  <c r="N277" i="1"/>
  <c r="O277" i="1"/>
  <c r="P277" i="1"/>
  <c r="AD277" i="1"/>
  <c r="AF277" i="1"/>
  <c r="AU277" i="1"/>
  <c r="AV277" i="1"/>
  <c r="AX277" i="1"/>
  <c r="G278" i="1"/>
  <c r="L278" i="1"/>
  <c r="AU278" i="1"/>
  <c r="G279" i="1"/>
  <c r="M279" i="1"/>
  <c r="N279" i="1"/>
  <c r="O279" i="1"/>
  <c r="P279" i="1" s="1"/>
  <c r="Q279" i="1"/>
  <c r="AD279" i="1"/>
  <c r="AE279" i="1" s="1"/>
  <c r="AK279" i="1"/>
  <c r="AU279" i="1"/>
  <c r="AV279" i="1"/>
  <c r="AW279" i="1"/>
  <c r="AX279" i="1"/>
  <c r="BB279" i="1" s="1"/>
  <c r="BA279" i="1" s="1"/>
  <c r="AY279" i="1"/>
  <c r="AZ279" i="1"/>
  <c r="G280" i="1"/>
  <c r="M280" i="1"/>
  <c r="AD280" i="1" s="1"/>
  <c r="O280" i="1"/>
  <c r="Q280" i="1"/>
  <c r="AU280" i="1"/>
  <c r="AV280" i="1"/>
  <c r="AW280" i="1"/>
  <c r="AX280" i="1" s="1"/>
  <c r="AZ280" i="1" s="1"/>
  <c r="BB280" i="1"/>
  <c r="BA280" i="1" s="1"/>
  <c r="G281" i="1"/>
  <c r="M281" i="1"/>
  <c r="AD281" i="1" s="1"/>
  <c r="N281" i="1"/>
  <c r="Q281" i="1"/>
  <c r="AU281" i="1"/>
  <c r="AV281" i="1"/>
  <c r="AW281" i="1"/>
  <c r="AX281" i="1"/>
  <c r="BD281" i="1" s="1"/>
  <c r="AZ281" i="1"/>
  <c r="BB281" i="1"/>
  <c r="BA281" i="1" s="1"/>
  <c r="G282" i="1"/>
  <c r="K282" i="1"/>
  <c r="L282" i="1"/>
  <c r="M282" i="1"/>
  <c r="AD282" i="1" s="1"/>
  <c r="O282" i="1"/>
  <c r="Q282" i="1"/>
  <c r="AK282" i="1"/>
  <c r="AU282" i="1"/>
  <c r="AV282" i="1"/>
  <c r="AW282" i="1"/>
  <c r="AX282" i="1" s="1"/>
  <c r="AZ282" i="1"/>
  <c r="G283" i="1"/>
  <c r="M283" i="1"/>
  <c r="AD283" i="1" s="1"/>
  <c r="AK283" i="1" s="1"/>
  <c r="N283" i="1"/>
  <c r="Q283" i="1"/>
  <c r="AU283" i="1"/>
  <c r="AV283" i="1"/>
  <c r="AW283" i="1"/>
  <c r="AX283" i="1"/>
  <c r="BD283" i="1" s="1"/>
  <c r="AZ283" i="1"/>
  <c r="BB283" i="1"/>
  <c r="BA283" i="1" s="1"/>
  <c r="G284" i="1"/>
  <c r="M284" i="1"/>
  <c r="N284" i="1"/>
  <c r="P284" i="1" s="1"/>
  <c r="O284" i="1"/>
  <c r="Q284" i="1"/>
  <c r="R284" i="1"/>
  <c r="S284" i="1" s="1"/>
  <c r="AD284" i="1"/>
  <c r="AU284" i="1"/>
  <c r="AV284" i="1"/>
  <c r="AW284" i="1"/>
  <c r="AX284" i="1"/>
  <c r="AZ284" i="1" s="1"/>
  <c r="AY284" i="1"/>
  <c r="BB284" i="1"/>
  <c r="BA284" i="1" s="1"/>
  <c r="BC284" i="1"/>
  <c r="BD284" i="1"/>
  <c r="G285" i="1"/>
  <c r="K285" i="1"/>
  <c r="M285" i="1" s="1"/>
  <c r="L285" i="1"/>
  <c r="AU285" i="1"/>
  <c r="AV285" i="1"/>
  <c r="G286" i="1"/>
  <c r="M286" i="1"/>
  <c r="N286" i="1"/>
  <c r="P286" i="1" s="1"/>
  <c r="R286" i="1" s="1"/>
  <c r="S286" i="1" s="1"/>
  <c r="O286" i="1"/>
  <c r="Q286" i="1"/>
  <c r="AD286" i="1"/>
  <c r="AK286" i="1"/>
  <c r="AU286" i="1"/>
  <c r="AV286" i="1"/>
  <c r="AW286" i="1"/>
  <c r="AX286" i="1"/>
  <c r="AZ286" i="1" s="1"/>
  <c r="BC286" i="1" s="1"/>
  <c r="AY286" i="1"/>
  <c r="BB286" i="1"/>
  <c r="BA286" i="1" s="1"/>
  <c r="BD286" i="1"/>
  <c r="G287" i="1"/>
  <c r="K287" i="1"/>
  <c r="AU287" i="1" s="1"/>
  <c r="AV287" i="1"/>
  <c r="G288" i="1"/>
  <c r="K288" i="1"/>
  <c r="L288" i="1"/>
  <c r="M288" i="1"/>
  <c r="AD288" i="1" s="1"/>
  <c r="N288" i="1"/>
  <c r="Q288" i="1"/>
  <c r="AK288" i="1"/>
  <c r="AU288" i="1"/>
  <c r="AV288" i="1"/>
  <c r="AW288" i="1"/>
  <c r="AX288" i="1"/>
  <c r="BD288" i="1" s="1"/>
  <c r="AZ288" i="1"/>
  <c r="BA288" i="1"/>
  <c r="BB288" i="1"/>
  <c r="G289" i="1"/>
  <c r="M289" i="1"/>
  <c r="N289" i="1"/>
  <c r="P289" i="1" s="1"/>
  <c r="O289" i="1"/>
  <c r="Q289" i="1"/>
  <c r="S289" i="1" s="1"/>
  <c r="R289" i="1"/>
  <c r="AD289" i="1"/>
  <c r="AU289" i="1"/>
  <c r="AV289" i="1"/>
  <c r="AW289" i="1"/>
  <c r="AX289" i="1"/>
  <c r="AZ289" i="1" s="1"/>
  <c r="AY289" i="1"/>
  <c r="BA289" i="1"/>
  <c r="BB289" i="1"/>
  <c r="BC289" i="1"/>
  <c r="BD289" i="1"/>
  <c r="G290" i="1"/>
  <c r="M290" i="1"/>
  <c r="Q290" i="1" s="1"/>
  <c r="N290" i="1"/>
  <c r="O290" i="1"/>
  <c r="P290" i="1"/>
  <c r="R290" i="1"/>
  <c r="S290" i="1"/>
  <c r="AD290" i="1"/>
  <c r="AE290" i="1"/>
  <c r="AU290" i="1"/>
  <c r="AV290" i="1"/>
  <c r="AW290" i="1"/>
  <c r="AX290" i="1"/>
  <c r="AY290" i="1"/>
  <c r="AZ290" i="1"/>
  <c r="BC290" i="1" s="1"/>
  <c r="BB290" i="1"/>
  <c r="BA290" i="1" s="1"/>
  <c r="BD290" i="1"/>
  <c r="G291" i="1"/>
  <c r="R291" i="1" s="1"/>
  <c r="M291" i="1"/>
  <c r="N291" i="1"/>
  <c r="O291" i="1"/>
  <c r="P291" i="1"/>
  <c r="AD291" i="1"/>
  <c r="AG291" i="1" s="1"/>
  <c r="AE291" i="1"/>
  <c r="AF291" i="1"/>
  <c r="AI291" i="1" s="1"/>
  <c r="AK291" i="1"/>
  <c r="AM291" i="1"/>
  <c r="AU291" i="1"/>
  <c r="AV291" i="1"/>
  <c r="AW291" i="1"/>
  <c r="AX291" i="1"/>
  <c r="BB291" i="1" s="1"/>
  <c r="BA291" i="1" s="1"/>
  <c r="BC291" i="1" s="1"/>
  <c r="AY291" i="1"/>
  <c r="AZ291" i="1"/>
  <c r="BD291" i="1"/>
  <c r="G292" i="1"/>
  <c r="M292" i="1"/>
  <c r="AD292" i="1" s="1"/>
  <c r="AE292" i="1"/>
  <c r="AU292" i="1"/>
  <c r="AV292" i="1"/>
  <c r="AW292" i="1"/>
  <c r="AX292" i="1" s="1"/>
  <c r="BD292" i="1" s="1"/>
  <c r="BB292" i="1"/>
  <c r="BA292" i="1" s="1"/>
  <c r="G293" i="1"/>
  <c r="M293" i="1"/>
  <c r="N293" i="1"/>
  <c r="AU293" i="1"/>
  <c r="AV293" i="1"/>
  <c r="AW293" i="1"/>
  <c r="AX293" i="1"/>
  <c r="BB293" i="1"/>
  <c r="BA293" i="1" s="1"/>
  <c r="G294" i="1"/>
  <c r="M294" i="1"/>
  <c r="Q294" i="1" s="1"/>
  <c r="N294" i="1"/>
  <c r="AU294" i="1"/>
  <c r="AV294" i="1"/>
  <c r="AW294" i="1"/>
  <c r="AX294" i="1" s="1"/>
  <c r="G295" i="1"/>
  <c r="M295" i="1"/>
  <c r="Q295" i="1" s="1"/>
  <c r="N295" i="1"/>
  <c r="P295" i="1" s="1"/>
  <c r="R295" i="1" s="1"/>
  <c r="O295" i="1"/>
  <c r="AD295" i="1"/>
  <c r="AU295" i="1"/>
  <c r="AV295" i="1"/>
  <c r="G296" i="1"/>
  <c r="Q296" i="1" s="1"/>
  <c r="M296" i="1"/>
  <c r="N296" i="1"/>
  <c r="O296" i="1"/>
  <c r="P296" i="1"/>
  <c r="AD296" i="1"/>
  <c r="AG296" i="1" s="1"/>
  <c r="AJ296" i="1" s="1"/>
  <c r="AE296" i="1"/>
  <c r="AF296" i="1"/>
  <c r="AH296" i="1"/>
  <c r="AI296" i="1"/>
  <c r="AK296" i="1"/>
  <c r="AM296" i="1"/>
  <c r="AU296" i="1"/>
  <c r="AV296" i="1"/>
  <c r="AW296" i="1"/>
  <c r="AX296" i="1"/>
  <c r="BB296" i="1" s="1"/>
  <c r="AY296" i="1"/>
  <c r="AZ296" i="1"/>
  <c r="BA296" i="1"/>
  <c r="BC296" i="1"/>
  <c r="BD296" i="1"/>
  <c r="G297" i="1"/>
  <c r="M297" i="1"/>
  <c r="AU297" i="1"/>
  <c r="AV297" i="1"/>
  <c r="G298" i="1"/>
  <c r="M298" i="1"/>
  <c r="AD298" i="1" s="1"/>
  <c r="N298" i="1"/>
  <c r="O298" i="1"/>
  <c r="P298" i="1"/>
  <c r="AE298" i="1"/>
  <c r="AF298" i="1"/>
  <c r="AI298" i="1" s="1"/>
  <c r="AG298" i="1"/>
  <c r="AU298" i="1"/>
  <c r="AV298" i="1"/>
  <c r="AW298" i="1"/>
  <c r="AX298" i="1" s="1"/>
  <c r="AZ298" i="1"/>
  <c r="G299" i="1"/>
  <c r="M299" i="1"/>
  <c r="AD299" i="1" s="1"/>
  <c r="O299" i="1"/>
  <c r="Q299" i="1"/>
  <c r="AU299" i="1"/>
  <c r="AV299" i="1"/>
  <c r="G300" i="1"/>
  <c r="H300" i="1"/>
  <c r="I300" i="1"/>
  <c r="J300" i="1"/>
  <c r="K300" i="1"/>
  <c r="L300" i="1"/>
  <c r="AV300" i="1" s="1"/>
  <c r="M300" i="1"/>
  <c r="N300" i="1"/>
  <c r="O300" i="1"/>
  <c r="P300" i="1"/>
  <c r="Q300" i="1"/>
  <c r="R300" i="1"/>
  <c r="S300" i="1"/>
  <c r="T300" i="1"/>
  <c r="U300" i="1"/>
  <c r="V300" i="1"/>
  <c r="W300" i="1"/>
  <c r="X300" i="1"/>
  <c r="AD300" i="1"/>
  <c r="AG300" i="1" s="1"/>
  <c r="AE300" i="1"/>
  <c r="AL300" i="1" s="1"/>
  <c r="AH300" i="1"/>
  <c r="AU300" i="1"/>
  <c r="AW300" i="1"/>
  <c r="AX300" i="1"/>
  <c r="AZ300" i="1"/>
  <c r="G301" i="1"/>
  <c r="AK301" i="1" s="1"/>
  <c r="H301" i="1"/>
  <c r="I301" i="1"/>
  <c r="J301" i="1"/>
  <c r="K301" i="1"/>
  <c r="AU301" i="1" s="1"/>
  <c r="L301" i="1"/>
  <c r="AV301" i="1" s="1"/>
  <c r="M301" i="1"/>
  <c r="AW301" i="1" s="1"/>
  <c r="N301" i="1"/>
  <c r="O301" i="1"/>
  <c r="P301" i="1"/>
  <c r="Q301" i="1"/>
  <c r="R301" i="1"/>
  <c r="S301" i="1"/>
  <c r="T301" i="1"/>
  <c r="U301" i="1"/>
  <c r="V301" i="1"/>
  <c r="W301" i="1"/>
  <c r="X301" i="1"/>
  <c r="AD301" i="1"/>
  <c r="AG301" i="1" s="1"/>
  <c r="AE301" i="1"/>
  <c r="AF301" i="1"/>
  <c r="AM301" i="1" s="1"/>
  <c r="AH301" i="1"/>
  <c r="AL301" i="1"/>
  <c r="AX301" i="1"/>
  <c r="BD301" i="1" s="1"/>
  <c r="G302" i="1"/>
  <c r="H302" i="1"/>
  <c r="I302" i="1"/>
  <c r="J302" i="1"/>
  <c r="K302" i="1"/>
  <c r="L302" i="1"/>
  <c r="M302" i="1"/>
  <c r="N302" i="1"/>
  <c r="O302" i="1"/>
  <c r="P302" i="1"/>
  <c r="Q302" i="1"/>
  <c r="R302" i="1"/>
  <c r="S302" i="1"/>
  <c r="T302" i="1"/>
  <c r="U302" i="1"/>
  <c r="V302" i="1"/>
  <c r="W302" i="1"/>
  <c r="X302" i="1"/>
  <c r="AD302" i="1"/>
  <c r="AW302" i="1"/>
  <c r="AX302" i="1" s="1"/>
  <c r="G303" i="1"/>
  <c r="H303" i="1"/>
  <c r="I303" i="1"/>
  <c r="J303" i="1"/>
  <c r="K303" i="1"/>
  <c r="L303" i="1"/>
  <c r="M303" i="1"/>
  <c r="N303" i="1"/>
  <c r="O303" i="1"/>
  <c r="P303" i="1"/>
  <c r="Q303" i="1"/>
  <c r="R303" i="1"/>
  <c r="S303" i="1"/>
  <c r="T303" i="1"/>
  <c r="U303" i="1"/>
  <c r="V303" i="1"/>
  <c r="W303" i="1"/>
  <c r="X303" i="1"/>
  <c r="AD303" i="1"/>
  <c r="AK303" i="1" s="1"/>
  <c r="AN303" i="1" s="1"/>
  <c r="AE303" i="1"/>
  <c r="AL303" i="1" s="1"/>
  <c r="AF303" i="1"/>
  <c r="AM303" i="1" s="1"/>
  <c r="AG303" i="1"/>
  <c r="AH303" i="1"/>
  <c r="AW303" i="1"/>
  <c r="AX303" i="1"/>
  <c r="AY303" i="1" s="1"/>
  <c r="BA303" i="1"/>
  <c r="BD303" i="1"/>
  <c r="G304" i="1"/>
  <c r="H304" i="1"/>
  <c r="I304" i="1"/>
  <c r="J304" i="1"/>
  <c r="K304" i="1"/>
  <c r="L304" i="1"/>
  <c r="M304" i="1"/>
  <c r="AD304" i="1" s="1"/>
  <c r="AE304" i="1" s="1"/>
  <c r="N304" i="1"/>
  <c r="O304" i="1"/>
  <c r="P304" i="1"/>
  <c r="Q304" i="1"/>
  <c r="R304" i="1"/>
  <c r="S304" i="1"/>
  <c r="T304" i="1"/>
  <c r="U304" i="1"/>
  <c r="V304" i="1"/>
  <c r="W304" i="1"/>
  <c r="X304" i="1"/>
  <c r="AW304" i="1"/>
  <c r="AX304" i="1" s="1"/>
  <c r="AZ304" i="1" s="1"/>
  <c r="AY304" i="1"/>
  <c r="BD304" i="1"/>
  <c r="G305" i="1"/>
  <c r="AK305" i="1" s="1"/>
  <c r="H305" i="1"/>
  <c r="I305" i="1"/>
  <c r="J305" i="1"/>
  <c r="K305" i="1"/>
  <c r="L305" i="1"/>
  <c r="M305" i="1"/>
  <c r="N305" i="1"/>
  <c r="O305" i="1"/>
  <c r="P305" i="1"/>
  <c r="Q305" i="1"/>
  <c r="R305" i="1"/>
  <c r="S305" i="1"/>
  <c r="T305" i="1"/>
  <c r="U305" i="1"/>
  <c r="V305" i="1"/>
  <c r="W305" i="1"/>
  <c r="X305" i="1"/>
  <c r="AD305" i="1"/>
  <c r="AE305" i="1"/>
  <c r="AF305" i="1"/>
  <c r="AM305" i="1" s="1"/>
  <c r="AG305" i="1"/>
  <c r="AH305" i="1"/>
  <c r="AI305" i="1"/>
  <c r="AL305" i="1"/>
  <c r="AW305" i="1"/>
  <c r="AX305" i="1"/>
  <c r="AY305" i="1"/>
  <c r="AZ305" i="1"/>
  <c r="BA305" i="1"/>
  <c r="BD305" i="1"/>
  <c r="G306" i="1"/>
  <c r="H306" i="1"/>
  <c r="I306" i="1"/>
  <c r="J306" i="1"/>
  <c r="K306" i="1"/>
  <c r="L306" i="1"/>
  <c r="M306" i="1"/>
  <c r="AD306" i="1" s="1"/>
  <c r="AK306" i="1" s="1"/>
  <c r="N306" i="1"/>
  <c r="O306" i="1"/>
  <c r="P306" i="1"/>
  <c r="Q306" i="1"/>
  <c r="R306" i="1"/>
  <c r="S306" i="1"/>
  <c r="T306" i="1"/>
  <c r="U306" i="1"/>
  <c r="V306" i="1"/>
  <c r="W306" i="1"/>
  <c r="X306" i="1"/>
  <c r="AF306" i="1"/>
  <c r="AW306" i="1"/>
  <c r="AX306" i="1" s="1"/>
  <c r="AY306" i="1" s="1"/>
  <c r="BA306" i="1"/>
  <c r="G307" i="1"/>
  <c r="H307" i="1"/>
  <c r="I307" i="1"/>
  <c r="J307" i="1"/>
  <c r="K307" i="1"/>
  <c r="L307" i="1"/>
  <c r="M307" i="1"/>
  <c r="AD307" i="1" s="1"/>
  <c r="N307" i="1"/>
  <c r="O307" i="1"/>
  <c r="P307" i="1"/>
  <c r="Q307" i="1"/>
  <c r="R307" i="1"/>
  <c r="S307" i="1"/>
  <c r="T307" i="1"/>
  <c r="U307" i="1"/>
  <c r="V307" i="1"/>
  <c r="W307" i="1"/>
  <c r="X307" i="1"/>
  <c r="AW307" i="1"/>
  <c r="AX307" i="1"/>
  <c r="AZ307" i="1" s="1"/>
  <c r="AY307" i="1"/>
  <c r="BA307" i="1"/>
  <c r="BC307" i="1" s="1"/>
  <c r="BD307" i="1"/>
  <c r="G308" i="1"/>
  <c r="H308" i="1"/>
  <c r="I308" i="1"/>
  <c r="J308" i="1"/>
  <c r="K308" i="1"/>
  <c r="L308" i="1"/>
  <c r="M308" i="1"/>
  <c r="N308" i="1"/>
  <c r="O308" i="1"/>
  <c r="P308" i="1"/>
  <c r="Q308" i="1"/>
  <c r="R308" i="1"/>
  <c r="S308" i="1"/>
  <c r="T308" i="1"/>
  <c r="U308" i="1"/>
  <c r="V308" i="1"/>
  <c r="W308" i="1"/>
  <c r="X308" i="1"/>
  <c r="AD308" i="1"/>
  <c r="AK308" i="1" s="1"/>
  <c r="AN308" i="1" s="1"/>
  <c r="AE308" i="1"/>
  <c r="AL308" i="1" s="1"/>
  <c r="AF308" i="1"/>
  <c r="AM308" i="1" s="1"/>
  <c r="AG308" i="1"/>
  <c r="AI308" i="1"/>
  <c r="AW308" i="1"/>
  <c r="AX308" i="1"/>
  <c r="BD308" i="1" s="1"/>
  <c r="AZ308" i="1"/>
  <c r="G309" i="1"/>
  <c r="H309" i="1"/>
  <c r="I309" i="1"/>
  <c r="J309" i="1"/>
  <c r="K309" i="1"/>
  <c r="L309" i="1"/>
  <c r="M309" i="1"/>
  <c r="N309" i="1"/>
  <c r="O309" i="1"/>
  <c r="P309" i="1"/>
  <c r="Q309" i="1"/>
  <c r="R309" i="1"/>
  <c r="S309" i="1"/>
  <c r="T309" i="1"/>
  <c r="U309" i="1"/>
  <c r="V309" i="1"/>
  <c r="W309" i="1"/>
  <c r="X309" i="1"/>
  <c r="AD309" i="1"/>
  <c r="AW309" i="1"/>
  <c r="AX309" i="1" s="1"/>
  <c r="G310" i="1"/>
  <c r="H310" i="1"/>
  <c r="I310" i="1"/>
  <c r="J310" i="1"/>
  <c r="K310" i="1"/>
  <c r="L310" i="1"/>
  <c r="M310" i="1"/>
  <c r="N310" i="1"/>
  <c r="O310" i="1"/>
  <c r="P310" i="1"/>
  <c r="Q310" i="1"/>
  <c r="R310" i="1"/>
  <c r="S310" i="1"/>
  <c r="T310" i="1"/>
  <c r="U310" i="1"/>
  <c r="V310" i="1"/>
  <c r="W310" i="1"/>
  <c r="X310" i="1"/>
  <c r="AD310" i="1"/>
  <c r="AE310" i="1" s="1"/>
  <c r="AL310" i="1" s="1"/>
  <c r="AH310" i="1"/>
  <c r="AK310" i="1"/>
  <c r="AW310" i="1"/>
  <c r="AX310" i="1" s="1"/>
  <c r="BA310" i="1"/>
  <c r="G311" i="1"/>
  <c r="AK311" i="1" s="1"/>
  <c r="H311" i="1"/>
  <c r="I311" i="1"/>
  <c r="J311" i="1"/>
  <c r="K311" i="1"/>
  <c r="L311" i="1"/>
  <c r="M311" i="1"/>
  <c r="AD311" i="1" s="1"/>
  <c r="AF311" i="1" s="1"/>
  <c r="N311" i="1"/>
  <c r="O311" i="1"/>
  <c r="P311" i="1"/>
  <c r="Q311" i="1"/>
  <c r="R311" i="1"/>
  <c r="S311" i="1"/>
  <c r="T311" i="1"/>
  <c r="U311" i="1"/>
  <c r="V311" i="1"/>
  <c r="W311" i="1"/>
  <c r="X311" i="1"/>
  <c r="AE311" i="1"/>
  <c r="AG311" i="1"/>
  <c r="AW311" i="1"/>
  <c r="AX311" i="1"/>
  <c r="AZ311" i="1" s="1"/>
  <c r="G312" i="1"/>
  <c r="H312" i="1"/>
  <c r="I312" i="1"/>
  <c r="J312" i="1"/>
  <c r="K312" i="1"/>
  <c r="L312" i="1"/>
  <c r="M312" i="1"/>
  <c r="AD312" i="1" s="1"/>
  <c r="N312" i="1"/>
  <c r="O312" i="1"/>
  <c r="P312" i="1"/>
  <c r="Q312" i="1"/>
  <c r="R312" i="1"/>
  <c r="S312" i="1"/>
  <c r="T312" i="1"/>
  <c r="U312" i="1"/>
  <c r="V312" i="1"/>
  <c r="W312" i="1"/>
  <c r="X312" i="1"/>
  <c r="AK312" i="1"/>
  <c r="AW312" i="1"/>
  <c r="AX312" i="1"/>
  <c r="AZ312" i="1" s="1"/>
  <c r="AY312" i="1"/>
  <c r="BC312" i="1" s="1"/>
  <c r="BA312" i="1"/>
  <c r="BD312" i="1"/>
  <c r="G313" i="1"/>
  <c r="H313" i="1"/>
  <c r="I313" i="1"/>
  <c r="J313" i="1"/>
  <c r="K313" i="1"/>
  <c r="L313" i="1"/>
  <c r="M313" i="1"/>
  <c r="N313" i="1"/>
  <c r="O313" i="1"/>
  <c r="P313" i="1"/>
  <c r="Q313" i="1"/>
  <c r="R313" i="1"/>
  <c r="S313" i="1"/>
  <c r="T313" i="1"/>
  <c r="U313" i="1"/>
  <c r="V313" i="1"/>
  <c r="W313" i="1"/>
  <c r="X313" i="1"/>
  <c r="AD313" i="1"/>
  <c r="AK313" i="1" s="1"/>
  <c r="AE313" i="1"/>
  <c r="AF313" i="1"/>
  <c r="AH313" i="1"/>
  <c r="AW313" i="1"/>
  <c r="AX313" i="1" s="1"/>
  <c r="AY313" i="1" s="1"/>
  <c r="G314" i="1"/>
  <c r="H314" i="1"/>
  <c r="I314" i="1"/>
  <c r="J314" i="1"/>
  <c r="K314" i="1"/>
  <c r="L314" i="1"/>
  <c r="M314" i="1"/>
  <c r="AD314" i="1" s="1"/>
  <c r="N314" i="1"/>
  <c r="O314" i="1"/>
  <c r="P314" i="1"/>
  <c r="Q314" i="1"/>
  <c r="R314" i="1"/>
  <c r="S314" i="1"/>
  <c r="T314" i="1"/>
  <c r="U314" i="1"/>
  <c r="V314" i="1"/>
  <c r="W314" i="1"/>
  <c r="X314" i="1"/>
  <c r="AW314" i="1"/>
  <c r="AX314" i="1" s="1"/>
  <c r="AY314" i="1"/>
  <c r="AZ314" i="1"/>
  <c r="BA314" i="1"/>
  <c r="BC314" i="1" s="1"/>
  <c r="BD314" i="1"/>
  <c r="G315" i="1"/>
  <c r="H315" i="1"/>
  <c r="I315" i="1"/>
  <c r="J315" i="1"/>
  <c r="K315" i="1"/>
  <c r="L315" i="1"/>
  <c r="M315" i="1"/>
  <c r="N315" i="1"/>
  <c r="O315" i="1"/>
  <c r="P315" i="1"/>
  <c r="Q315" i="1"/>
  <c r="R315" i="1"/>
  <c r="S315" i="1"/>
  <c r="T315" i="1"/>
  <c r="U315" i="1"/>
  <c r="V315" i="1"/>
  <c r="W315" i="1"/>
  <c r="X315" i="1"/>
  <c r="AD315" i="1"/>
  <c r="AK315" i="1" s="1"/>
  <c r="AN315" i="1" s="1"/>
  <c r="AE315" i="1"/>
  <c r="AL315" i="1" s="1"/>
  <c r="AF315" i="1"/>
  <c r="AM315" i="1" s="1"/>
  <c r="AG315" i="1"/>
  <c r="AI315" i="1"/>
  <c r="AW315" i="1"/>
  <c r="AX315" i="1" s="1"/>
  <c r="AZ315" i="1" s="1"/>
  <c r="G316" i="1"/>
  <c r="H316" i="1"/>
  <c r="I316" i="1"/>
  <c r="J316" i="1"/>
  <c r="K316" i="1"/>
  <c r="L316" i="1"/>
  <c r="M316" i="1"/>
  <c r="AD316" i="1" s="1"/>
  <c r="AG316" i="1" s="1"/>
  <c r="N316" i="1"/>
  <c r="O316" i="1"/>
  <c r="P316" i="1"/>
  <c r="Q316" i="1"/>
  <c r="R316" i="1"/>
  <c r="S316" i="1"/>
  <c r="T316" i="1"/>
  <c r="U316" i="1"/>
  <c r="V316" i="1"/>
  <c r="W316" i="1"/>
  <c r="X316" i="1"/>
  <c r="AF316" i="1"/>
  <c r="AK316" i="1"/>
  <c r="AW316" i="1"/>
  <c r="AX316" i="1" s="1"/>
  <c r="AY316" i="1" s="1"/>
  <c r="G317" i="1"/>
  <c r="AK317" i="1" s="1"/>
  <c r="H317" i="1"/>
  <c r="I317" i="1"/>
  <c r="J317" i="1"/>
  <c r="K317" i="1"/>
  <c r="L317" i="1"/>
  <c r="M317" i="1"/>
  <c r="N317" i="1"/>
  <c r="O317" i="1"/>
  <c r="P317" i="1"/>
  <c r="Q317" i="1"/>
  <c r="R317" i="1"/>
  <c r="S317" i="1"/>
  <c r="T317" i="1"/>
  <c r="U317" i="1"/>
  <c r="V317" i="1"/>
  <c r="W317" i="1"/>
  <c r="X317" i="1"/>
  <c r="AD317" i="1"/>
  <c r="AE317" i="1"/>
  <c r="AH317" i="1" s="1"/>
  <c r="AF317" i="1"/>
  <c r="AM317" i="1" s="1"/>
  <c r="AG317" i="1"/>
  <c r="AL317" i="1"/>
  <c r="AW317" i="1"/>
  <c r="AX317" i="1"/>
  <c r="AZ317" i="1" s="1"/>
  <c r="BD317" i="1"/>
  <c r="G318" i="1"/>
  <c r="H318" i="1"/>
  <c r="I318" i="1"/>
  <c r="J318" i="1"/>
  <c r="K318" i="1"/>
  <c r="L318" i="1"/>
  <c r="M318" i="1"/>
  <c r="N318" i="1"/>
  <c r="O318" i="1"/>
  <c r="P318" i="1"/>
  <c r="Q318" i="1"/>
  <c r="R318" i="1"/>
  <c r="S318" i="1"/>
  <c r="T318" i="1"/>
  <c r="U318" i="1"/>
  <c r="V318" i="1"/>
  <c r="W318" i="1"/>
  <c r="X318" i="1"/>
  <c r="AD318" i="1"/>
  <c r="AF318" i="1" s="1"/>
  <c r="AE318" i="1"/>
  <c r="AG318" i="1"/>
  <c r="AK318" i="1"/>
  <c r="AW318" i="1"/>
  <c r="AX318" i="1"/>
  <c r="AZ318" i="1" s="1"/>
  <c r="G319" i="1"/>
  <c r="H319" i="1"/>
  <c r="I319" i="1"/>
  <c r="J319" i="1"/>
  <c r="K319" i="1"/>
  <c r="L319" i="1"/>
  <c r="M319" i="1"/>
  <c r="AD319" i="1" s="1"/>
  <c r="N319" i="1"/>
  <c r="O319" i="1"/>
  <c r="P319" i="1"/>
  <c r="Q319" i="1"/>
  <c r="R319" i="1"/>
  <c r="S319" i="1"/>
  <c r="T319" i="1"/>
  <c r="U319" i="1"/>
  <c r="V319" i="1"/>
  <c r="W319" i="1"/>
  <c r="X319" i="1"/>
  <c r="AK319" i="1"/>
  <c r="AW319" i="1"/>
  <c r="AX319" i="1" s="1"/>
  <c r="AY319" i="1"/>
  <c r="AZ319" i="1"/>
  <c r="BA319" i="1"/>
  <c r="BC319" i="1"/>
  <c r="BD319" i="1"/>
  <c r="G320" i="1"/>
  <c r="H320" i="1"/>
  <c r="I320" i="1"/>
  <c r="J320" i="1"/>
  <c r="K320" i="1"/>
  <c r="L320" i="1"/>
  <c r="M320" i="1"/>
  <c r="N320" i="1"/>
  <c r="O320" i="1"/>
  <c r="P320" i="1"/>
  <c r="Q320" i="1"/>
  <c r="R320" i="1"/>
  <c r="S320" i="1"/>
  <c r="T320" i="1"/>
  <c r="U320" i="1"/>
  <c r="V320" i="1"/>
  <c r="W320" i="1"/>
  <c r="X320" i="1"/>
  <c r="AD320" i="1"/>
  <c r="AF320" i="1"/>
  <c r="AW320" i="1"/>
  <c r="AX320" i="1" s="1"/>
  <c r="AY320" i="1"/>
  <c r="BA320" i="1"/>
  <c r="G321" i="1"/>
  <c r="H321" i="1"/>
  <c r="I321" i="1"/>
  <c r="J321" i="1"/>
  <c r="K321" i="1"/>
  <c r="L321" i="1"/>
  <c r="M321" i="1"/>
  <c r="AD321" i="1" s="1"/>
  <c r="N321" i="1"/>
  <c r="O321" i="1"/>
  <c r="P321" i="1"/>
  <c r="Q321" i="1"/>
  <c r="R321" i="1"/>
  <c r="S321" i="1"/>
  <c r="T321" i="1"/>
  <c r="U321" i="1"/>
  <c r="V321" i="1"/>
  <c r="W321" i="1"/>
  <c r="X321" i="1"/>
  <c r="AE321" i="1"/>
  <c r="AW321" i="1"/>
  <c r="AX321" i="1"/>
  <c r="G322" i="1"/>
  <c r="H322" i="1"/>
  <c r="I322" i="1"/>
  <c r="J322" i="1"/>
  <c r="K322" i="1"/>
  <c r="L322" i="1"/>
  <c r="M322" i="1"/>
  <c r="N322" i="1"/>
  <c r="O322" i="1"/>
  <c r="P322" i="1"/>
  <c r="Q322" i="1"/>
  <c r="R322" i="1"/>
  <c r="S322" i="1"/>
  <c r="T322" i="1"/>
  <c r="U322" i="1"/>
  <c r="V322" i="1"/>
  <c r="W322" i="1"/>
  <c r="X322" i="1"/>
  <c r="AD322" i="1"/>
  <c r="AK322" i="1" s="1"/>
  <c r="AE322" i="1"/>
  <c r="AL322" i="1" s="1"/>
  <c r="AF322" i="1"/>
  <c r="AM322" i="1" s="1"/>
  <c r="AH322" i="1"/>
  <c r="AW322" i="1"/>
  <c r="AX322" i="1" s="1"/>
  <c r="AZ322" i="1"/>
  <c r="G323" i="1"/>
  <c r="H323" i="1"/>
  <c r="I323" i="1"/>
  <c r="J323" i="1"/>
  <c r="K323" i="1"/>
  <c r="L323" i="1"/>
  <c r="M323" i="1"/>
  <c r="N323" i="1"/>
  <c r="O323" i="1"/>
  <c r="P323" i="1"/>
  <c r="Q323" i="1"/>
  <c r="R323" i="1"/>
  <c r="S323" i="1"/>
  <c r="T323" i="1"/>
  <c r="U323" i="1"/>
  <c r="V323" i="1"/>
  <c r="W323" i="1"/>
  <c r="X323" i="1"/>
  <c r="AD323" i="1"/>
  <c r="AW323" i="1"/>
  <c r="AX323" i="1"/>
  <c r="AY323" i="1"/>
  <c r="AZ323" i="1"/>
  <c r="BA323" i="1"/>
  <c r="BC323" i="1"/>
  <c r="BD323" i="1"/>
  <c r="G324" i="1"/>
  <c r="H324" i="1"/>
  <c r="I324" i="1"/>
  <c r="J324" i="1"/>
  <c r="K324" i="1"/>
  <c r="L324" i="1"/>
  <c r="M324" i="1"/>
  <c r="N324" i="1"/>
  <c r="O324" i="1"/>
  <c r="P324" i="1"/>
  <c r="Q324" i="1"/>
  <c r="R324" i="1"/>
  <c r="S324" i="1"/>
  <c r="T324" i="1"/>
  <c r="U324" i="1"/>
  <c r="V324" i="1"/>
  <c r="W324" i="1"/>
  <c r="X324" i="1"/>
  <c r="AD324" i="1"/>
  <c r="AF324" i="1"/>
  <c r="AW324" i="1"/>
  <c r="AX324" i="1"/>
  <c r="AZ324" i="1"/>
  <c r="G325" i="1"/>
  <c r="H325" i="1"/>
  <c r="I325" i="1"/>
  <c r="J325" i="1"/>
  <c r="K325" i="1"/>
  <c r="L325" i="1"/>
  <c r="M325" i="1"/>
  <c r="AD325" i="1" s="1"/>
  <c r="N325" i="1"/>
  <c r="O325" i="1"/>
  <c r="P325" i="1"/>
  <c r="Q325" i="1"/>
  <c r="R325" i="1"/>
  <c r="S325" i="1"/>
  <c r="T325" i="1"/>
  <c r="U325" i="1"/>
  <c r="V325" i="1"/>
  <c r="W325" i="1"/>
  <c r="X325" i="1"/>
  <c r="AW325" i="1"/>
  <c r="AX325" i="1"/>
  <c r="AY325" i="1" s="1"/>
  <c r="BA325" i="1"/>
  <c r="G326" i="1"/>
  <c r="H326" i="1"/>
  <c r="I326" i="1"/>
  <c r="J326" i="1"/>
  <c r="K326" i="1"/>
  <c r="L326" i="1"/>
  <c r="M326" i="1"/>
  <c r="N326" i="1"/>
  <c r="O326" i="1"/>
  <c r="P326" i="1"/>
  <c r="Q326" i="1"/>
  <c r="R326" i="1"/>
  <c r="S326" i="1"/>
  <c r="T326" i="1"/>
  <c r="U326" i="1"/>
  <c r="V326" i="1"/>
  <c r="W326" i="1"/>
  <c r="X326" i="1"/>
  <c r="AD326" i="1"/>
  <c r="AF326" i="1" s="1"/>
  <c r="AW326" i="1"/>
  <c r="AX326" i="1"/>
  <c r="G327" i="1"/>
  <c r="H327" i="1"/>
  <c r="I327" i="1"/>
  <c r="J327" i="1"/>
  <c r="K327" i="1"/>
  <c r="L327" i="1"/>
  <c r="M327" i="1"/>
  <c r="N327" i="1"/>
  <c r="O327" i="1"/>
  <c r="P327" i="1"/>
  <c r="Q327" i="1"/>
  <c r="R327" i="1"/>
  <c r="S327" i="1"/>
  <c r="T327" i="1"/>
  <c r="U327" i="1"/>
  <c r="V327" i="1"/>
  <c r="W327" i="1"/>
  <c r="X327" i="1"/>
  <c r="AD327" i="1"/>
  <c r="AK327" i="1" s="1"/>
  <c r="AE327" i="1"/>
  <c r="AL327" i="1" s="1"/>
  <c r="AF327" i="1"/>
  <c r="AM327" i="1" s="1"/>
  <c r="AG327" i="1"/>
  <c r="AH327" i="1"/>
  <c r="AW327" i="1"/>
  <c r="AX327" i="1" s="1"/>
  <c r="AY327" i="1" s="1"/>
  <c r="G328" i="1"/>
  <c r="H328" i="1"/>
  <c r="I328" i="1"/>
  <c r="J328" i="1"/>
  <c r="K328" i="1"/>
  <c r="L328" i="1"/>
  <c r="M328" i="1"/>
  <c r="N328" i="1"/>
  <c r="O328" i="1"/>
  <c r="P328" i="1"/>
  <c r="Q328" i="1"/>
  <c r="R328" i="1"/>
  <c r="S328" i="1"/>
  <c r="T328" i="1"/>
  <c r="U328" i="1"/>
  <c r="V328" i="1"/>
  <c r="W328" i="1"/>
  <c r="X328" i="1"/>
  <c r="AD328" i="1"/>
  <c r="AK328" i="1" s="1"/>
  <c r="AW328" i="1"/>
  <c r="AX328" i="1" s="1"/>
  <c r="G329" i="1"/>
  <c r="H329" i="1"/>
  <c r="I329" i="1"/>
  <c r="J329" i="1"/>
  <c r="K329" i="1"/>
  <c r="L329" i="1"/>
  <c r="M329" i="1"/>
  <c r="N329" i="1"/>
  <c r="O329" i="1"/>
  <c r="P329" i="1"/>
  <c r="Q329" i="1"/>
  <c r="R329" i="1"/>
  <c r="S329" i="1"/>
  <c r="T329" i="1"/>
  <c r="U329" i="1"/>
  <c r="V329" i="1"/>
  <c r="W329" i="1"/>
  <c r="X329" i="1"/>
  <c r="AD329" i="1"/>
  <c r="AK329" i="1" s="1"/>
  <c r="AE329" i="1"/>
  <c r="AF329" i="1"/>
  <c r="AH329" i="1"/>
  <c r="AW329" i="1"/>
  <c r="AX329" i="1" s="1"/>
  <c r="G330" i="1"/>
  <c r="H330" i="1"/>
  <c r="I330" i="1"/>
  <c r="J330" i="1"/>
  <c r="K330" i="1"/>
  <c r="L330" i="1"/>
  <c r="M330" i="1"/>
  <c r="AD330" i="1" s="1"/>
  <c r="N330" i="1"/>
  <c r="O330" i="1"/>
  <c r="P330" i="1"/>
  <c r="Q330" i="1"/>
  <c r="R330" i="1"/>
  <c r="S330" i="1"/>
  <c r="T330" i="1"/>
  <c r="U330" i="1"/>
  <c r="V330" i="1"/>
  <c r="W330" i="1"/>
  <c r="X330" i="1"/>
  <c r="AW330" i="1"/>
  <c r="AX330" i="1"/>
  <c r="AZ330" i="1" s="1"/>
  <c r="BC330" i="1" s="1"/>
  <c r="AY330" i="1"/>
  <c r="BA330" i="1"/>
  <c r="G331" i="1"/>
  <c r="H331" i="1"/>
  <c r="I331" i="1"/>
  <c r="J331" i="1"/>
  <c r="K331" i="1"/>
  <c r="L331" i="1"/>
  <c r="M331" i="1"/>
  <c r="N331" i="1"/>
  <c r="O331" i="1"/>
  <c r="P331" i="1"/>
  <c r="Q331" i="1"/>
  <c r="R331" i="1"/>
  <c r="S331" i="1"/>
  <c r="T331" i="1"/>
  <c r="U331" i="1"/>
  <c r="V331" i="1"/>
  <c r="W331" i="1"/>
  <c r="X331" i="1"/>
  <c r="AD331" i="1"/>
  <c r="AF331" i="1"/>
  <c r="AI331" i="1" s="1"/>
  <c r="AM331" i="1"/>
  <c r="AW331" i="1"/>
  <c r="AX331" i="1"/>
  <c r="G332" i="1"/>
  <c r="H332" i="1"/>
  <c r="I332" i="1"/>
  <c r="J332" i="1"/>
  <c r="K332" i="1"/>
  <c r="L332" i="1"/>
  <c r="M332" i="1"/>
  <c r="N332" i="1"/>
  <c r="O332" i="1"/>
  <c r="P332" i="1"/>
  <c r="Q332" i="1"/>
  <c r="R332" i="1"/>
  <c r="S332" i="1"/>
  <c r="T332" i="1"/>
  <c r="U332" i="1"/>
  <c r="V332" i="1"/>
  <c r="W332" i="1"/>
  <c r="X332" i="1"/>
  <c r="AD332" i="1"/>
  <c r="AK332" i="1" s="1"/>
  <c r="AE332" i="1"/>
  <c r="AL332" i="1" s="1"/>
  <c r="AF332" i="1"/>
  <c r="AM332" i="1" s="1"/>
  <c r="AG332" i="1"/>
  <c r="AH332" i="1"/>
  <c r="AW332" i="1"/>
  <c r="AX332" i="1" s="1"/>
  <c r="AY332" i="1"/>
  <c r="AZ332" i="1"/>
  <c r="G333" i="1"/>
  <c r="H333" i="1"/>
  <c r="I333" i="1"/>
  <c r="J333" i="1"/>
  <c r="K333" i="1"/>
  <c r="L333" i="1"/>
  <c r="M333" i="1"/>
  <c r="N333" i="1"/>
  <c r="O333" i="1"/>
  <c r="P333" i="1"/>
  <c r="Q333" i="1"/>
  <c r="R333" i="1"/>
  <c r="S333" i="1"/>
  <c r="T333" i="1"/>
  <c r="U333" i="1"/>
  <c r="V333" i="1"/>
  <c r="W333" i="1"/>
  <c r="X333" i="1"/>
  <c r="AD333" i="1"/>
  <c r="AK333" i="1"/>
  <c r="AW333" i="1"/>
  <c r="AX333" i="1" s="1"/>
  <c r="BD333" i="1"/>
  <c r="G334" i="1"/>
  <c r="H334" i="1"/>
  <c r="I334" i="1"/>
  <c r="J334" i="1"/>
  <c r="K334" i="1"/>
  <c r="L334" i="1"/>
  <c r="M334" i="1"/>
  <c r="N334" i="1"/>
  <c r="O334" i="1"/>
  <c r="P334" i="1"/>
  <c r="Q334" i="1"/>
  <c r="R334" i="1"/>
  <c r="S334" i="1"/>
  <c r="T334" i="1"/>
  <c r="U334" i="1"/>
  <c r="V334" i="1"/>
  <c r="W334" i="1"/>
  <c r="X334" i="1"/>
  <c r="AD334" i="1"/>
  <c r="AE334" i="1"/>
  <c r="AF334" i="1"/>
  <c r="AH334" i="1"/>
  <c r="AW334" i="1"/>
  <c r="AX334" i="1"/>
  <c r="AZ334" i="1"/>
  <c r="G335" i="1"/>
  <c r="H335" i="1"/>
  <c r="I335" i="1"/>
  <c r="J335" i="1"/>
  <c r="K335" i="1"/>
  <c r="L335" i="1"/>
  <c r="M335" i="1"/>
  <c r="AD335" i="1" s="1"/>
  <c r="N335" i="1"/>
  <c r="O335" i="1"/>
  <c r="P335" i="1"/>
  <c r="Q335" i="1"/>
  <c r="R335" i="1"/>
  <c r="S335" i="1"/>
  <c r="T335" i="1"/>
  <c r="U335" i="1"/>
  <c r="V335" i="1"/>
  <c r="W335" i="1"/>
  <c r="X335" i="1"/>
  <c r="AW335" i="1"/>
  <c r="AX335" i="1"/>
  <c r="AY335" i="1" s="1"/>
  <c r="BA335" i="1"/>
  <c r="G336" i="1"/>
  <c r="H336" i="1"/>
  <c r="I336" i="1"/>
  <c r="J336" i="1"/>
  <c r="K336" i="1"/>
  <c r="L336" i="1"/>
  <c r="M336" i="1"/>
  <c r="N336" i="1"/>
  <c r="O336" i="1"/>
  <c r="P336" i="1"/>
  <c r="Q336" i="1"/>
  <c r="R336" i="1"/>
  <c r="S336" i="1"/>
  <c r="T336" i="1"/>
  <c r="U336" i="1"/>
  <c r="V336" i="1"/>
  <c r="W336" i="1"/>
  <c r="X336" i="1"/>
  <c r="AD336" i="1"/>
  <c r="AF336" i="1"/>
  <c r="AI336" i="1" s="1"/>
  <c r="AM336" i="1"/>
  <c r="AW336" i="1"/>
  <c r="AX336" i="1"/>
  <c r="G337" i="1"/>
  <c r="H337" i="1"/>
  <c r="I337" i="1"/>
  <c r="J337" i="1"/>
  <c r="K337" i="1"/>
  <c r="L337" i="1"/>
  <c r="M337" i="1"/>
  <c r="N337" i="1"/>
  <c r="O337" i="1"/>
  <c r="P337" i="1"/>
  <c r="Q337" i="1"/>
  <c r="R337" i="1"/>
  <c r="S337" i="1"/>
  <c r="T337" i="1"/>
  <c r="U337" i="1"/>
  <c r="V337" i="1"/>
  <c r="W337" i="1"/>
  <c r="X337" i="1"/>
  <c r="AD337" i="1"/>
  <c r="AK337" i="1" s="1"/>
  <c r="AE337" i="1"/>
  <c r="AL337" i="1" s="1"/>
  <c r="AF337" i="1"/>
  <c r="AM337" i="1" s="1"/>
  <c r="AG337" i="1"/>
  <c r="AJ337" i="1" s="1"/>
  <c r="AH337" i="1"/>
  <c r="AI337" i="1"/>
  <c r="AW337" i="1"/>
  <c r="AX337" i="1" s="1"/>
  <c r="BD337" i="1" s="1"/>
  <c r="AY337" i="1"/>
  <c r="AZ337" i="1"/>
  <c r="G338" i="1"/>
  <c r="H338" i="1"/>
  <c r="I338" i="1"/>
  <c r="J338" i="1"/>
  <c r="K338" i="1"/>
  <c r="L338" i="1"/>
  <c r="M338" i="1"/>
  <c r="AD338" i="1" s="1"/>
  <c r="N338" i="1"/>
  <c r="O338" i="1"/>
  <c r="P338" i="1"/>
  <c r="Q338" i="1"/>
  <c r="R338" i="1"/>
  <c r="S338" i="1"/>
  <c r="T338" i="1"/>
  <c r="U338" i="1"/>
  <c r="V338" i="1"/>
  <c r="W338" i="1"/>
  <c r="X338" i="1"/>
  <c r="AW338" i="1"/>
  <c r="AX338" i="1" s="1"/>
  <c r="BD338" i="1" s="1"/>
  <c r="G339" i="1"/>
  <c r="H339" i="1"/>
  <c r="I339" i="1"/>
  <c r="J339" i="1"/>
  <c r="K339" i="1"/>
  <c r="L339" i="1"/>
  <c r="M339" i="1"/>
  <c r="N339" i="1"/>
  <c r="O339" i="1"/>
  <c r="P339" i="1"/>
  <c r="Q339" i="1"/>
  <c r="R339" i="1"/>
  <c r="S339" i="1"/>
  <c r="T339" i="1"/>
  <c r="U339" i="1"/>
  <c r="V339" i="1"/>
  <c r="W339" i="1"/>
  <c r="X339" i="1"/>
  <c r="AD339" i="1"/>
  <c r="AE339" i="1"/>
  <c r="AF339" i="1"/>
  <c r="AG339" i="1"/>
  <c r="AH339" i="1"/>
  <c r="AW339" i="1"/>
  <c r="AX339" i="1"/>
  <c r="AY339" i="1"/>
  <c r="AZ339" i="1"/>
  <c r="G340" i="1"/>
  <c r="H340" i="1"/>
  <c r="I340" i="1"/>
  <c r="J340" i="1"/>
  <c r="K340" i="1"/>
  <c r="L340" i="1"/>
  <c r="M340" i="1"/>
  <c r="AD340" i="1" s="1"/>
  <c r="N340" i="1"/>
  <c r="O340" i="1"/>
  <c r="P340" i="1"/>
  <c r="Q340" i="1"/>
  <c r="R340" i="1"/>
  <c r="S340" i="1"/>
  <c r="T340" i="1"/>
  <c r="U340" i="1"/>
  <c r="V340" i="1"/>
  <c r="W340" i="1"/>
  <c r="X340" i="1"/>
  <c r="AK340" i="1"/>
  <c r="AW340" i="1"/>
  <c r="AX340" i="1"/>
  <c r="AZ340" i="1" s="1"/>
  <c r="BC340" i="1" s="1"/>
  <c r="AY340" i="1"/>
  <c r="BA340" i="1"/>
  <c r="BD340" i="1"/>
  <c r="G341" i="1"/>
  <c r="H341" i="1"/>
  <c r="I341" i="1"/>
  <c r="J341" i="1"/>
  <c r="K341" i="1"/>
  <c r="L341" i="1"/>
  <c r="M341" i="1"/>
  <c r="N341" i="1"/>
  <c r="O341" i="1"/>
  <c r="P341" i="1"/>
  <c r="Q341" i="1"/>
  <c r="R341" i="1"/>
  <c r="S341" i="1"/>
  <c r="T341" i="1"/>
  <c r="U341" i="1"/>
  <c r="V341" i="1"/>
  <c r="W341" i="1"/>
  <c r="X341" i="1"/>
  <c r="AD341" i="1"/>
  <c r="AE341" i="1"/>
  <c r="AF341" i="1"/>
  <c r="AI341" i="1" s="1"/>
  <c r="AM341" i="1"/>
  <c r="AW341" i="1"/>
  <c r="AX341" i="1" s="1"/>
  <c r="G342" i="1"/>
  <c r="H342" i="1"/>
  <c r="I342" i="1"/>
  <c r="J342" i="1"/>
  <c r="K342" i="1"/>
  <c r="L342" i="1"/>
  <c r="M342" i="1"/>
  <c r="N342" i="1"/>
  <c r="O342" i="1"/>
  <c r="P342" i="1"/>
  <c r="Q342" i="1"/>
  <c r="R342" i="1"/>
  <c r="S342" i="1"/>
  <c r="T342" i="1"/>
  <c r="U342" i="1"/>
  <c r="V342" i="1"/>
  <c r="W342" i="1"/>
  <c r="X342" i="1"/>
  <c r="AD342" i="1"/>
  <c r="AK342" i="1" s="1"/>
  <c r="AG342" i="1"/>
  <c r="AW342" i="1"/>
  <c r="AX342" i="1" s="1"/>
  <c r="BD342" i="1" s="1"/>
  <c r="AY342" i="1"/>
  <c r="AZ342" i="1"/>
  <c r="BC342" i="1" s="1"/>
  <c r="BA342" i="1"/>
  <c r="G343" i="1"/>
  <c r="H343" i="1"/>
  <c r="I343" i="1"/>
  <c r="J343" i="1"/>
  <c r="K343" i="1"/>
  <c r="L343" i="1"/>
  <c r="M343" i="1"/>
  <c r="N343" i="1"/>
  <c r="O343" i="1"/>
  <c r="P343" i="1"/>
  <c r="Q343" i="1"/>
  <c r="R343" i="1"/>
  <c r="S343" i="1"/>
  <c r="T343" i="1"/>
  <c r="U343" i="1"/>
  <c r="V343" i="1"/>
  <c r="W343" i="1"/>
  <c r="X343" i="1"/>
  <c r="AD343" i="1"/>
  <c r="AK343" i="1" s="1"/>
  <c r="AW343" i="1"/>
  <c r="AX343" i="1" s="1"/>
  <c r="BD343" i="1"/>
  <c r="G344" i="1"/>
  <c r="H344" i="1"/>
  <c r="I344" i="1"/>
  <c r="J344" i="1"/>
  <c r="K344" i="1"/>
  <c r="L344" i="1"/>
  <c r="M344" i="1"/>
  <c r="N344" i="1"/>
  <c r="O344" i="1"/>
  <c r="P344" i="1"/>
  <c r="Q344" i="1"/>
  <c r="R344" i="1"/>
  <c r="S344" i="1"/>
  <c r="T344" i="1"/>
  <c r="U344" i="1"/>
  <c r="V344" i="1"/>
  <c r="W344" i="1"/>
  <c r="X344" i="1"/>
  <c r="AD344" i="1"/>
  <c r="AK344" i="1" s="1"/>
  <c r="AE344" i="1"/>
  <c r="AF344" i="1"/>
  <c r="AG344" i="1"/>
  <c r="AW344" i="1"/>
  <c r="AX344" i="1" s="1"/>
  <c r="G345" i="1"/>
  <c r="H345" i="1"/>
  <c r="I345" i="1"/>
  <c r="J345" i="1"/>
  <c r="K345" i="1"/>
  <c r="L345" i="1"/>
  <c r="M345" i="1"/>
  <c r="AD345" i="1" s="1"/>
  <c r="AK345" i="1" s="1"/>
  <c r="N345" i="1"/>
  <c r="O345" i="1"/>
  <c r="P345" i="1"/>
  <c r="Q345" i="1"/>
  <c r="R345" i="1"/>
  <c r="S345" i="1"/>
  <c r="T345" i="1"/>
  <c r="U345" i="1"/>
  <c r="V345" i="1"/>
  <c r="W345" i="1"/>
  <c r="X345" i="1"/>
  <c r="AW345" i="1"/>
  <c r="AX345" i="1"/>
  <c r="AY345" i="1" s="1"/>
  <c r="AZ345" i="1"/>
  <c r="BA345" i="1"/>
  <c r="BC345" i="1"/>
  <c r="BD345" i="1"/>
  <c r="G346" i="1"/>
  <c r="H346" i="1"/>
  <c r="I346" i="1"/>
  <c r="J346" i="1"/>
  <c r="K346" i="1"/>
  <c r="L346" i="1"/>
  <c r="M346" i="1"/>
  <c r="N346" i="1"/>
  <c r="O346" i="1"/>
  <c r="P346" i="1"/>
  <c r="Q346" i="1"/>
  <c r="R346" i="1"/>
  <c r="S346" i="1"/>
  <c r="T346" i="1"/>
  <c r="U346" i="1"/>
  <c r="V346" i="1"/>
  <c r="W346" i="1"/>
  <c r="X346" i="1"/>
  <c r="AD346" i="1"/>
  <c r="AE346" i="1" s="1"/>
  <c r="AW346" i="1"/>
  <c r="AX346" i="1" s="1"/>
  <c r="G347" i="1"/>
  <c r="H347" i="1"/>
  <c r="I347" i="1"/>
  <c r="J347" i="1"/>
  <c r="K347" i="1"/>
  <c r="L347" i="1"/>
  <c r="M347" i="1"/>
  <c r="N347" i="1"/>
  <c r="O347" i="1"/>
  <c r="P347" i="1"/>
  <c r="Q347" i="1"/>
  <c r="R347" i="1"/>
  <c r="S347" i="1"/>
  <c r="T347" i="1"/>
  <c r="U347" i="1"/>
  <c r="V347" i="1"/>
  <c r="W347" i="1"/>
  <c r="X347" i="1"/>
  <c r="AD347" i="1"/>
  <c r="AK347" i="1" s="1"/>
  <c r="AG347" i="1"/>
  <c r="AW347" i="1"/>
  <c r="AX347" i="1" s="1"/>
  <c r="BD347" i="1" s="1"/>
  <c r="G348" i="1"/>
  <c r="H348" i="1"/>
  <c r="I348" i="1"/>
  <c r="J348" i="1"/>
  <c r="K348" i="1"/>
  <c r="L348" i="1"/>
  <c r="M348" i="1"/>
  <c r="N348" i="1"/>
  <c r="O348" i="1"/>
  <c r="P348" i="1"/>
  <c r="Q348" i="1"/>
  <c r="R348" i="1"/>
  <c r="S348" i="1"/>
  <c r="T348" i="1"/>
  <c r="U348" i="1"/>
  <c r="V348" i="1"/>
  <c r="W348" i="1"/>
  <c r="X348" i="1"/>
  <c r="AD348" i="1"/>
  <c r="AW348" i="1"/>
  <c r="AX348" i="1" s="1"/>
  <c r="AY348" i="1" s="1"/>
  <c r="AZ348" i="1"/>
  <c r="BA348" i="1"/>
  <c r="BC348" i="1"/>
  <c r="BD348" i="1"/>
  <c r="G349" i="1"/>
  <c r="H349" i="1"/>
  <c r="I349" i="1"/>
  <c r="J349" i="1"/>
  <c r="K349" i="1"/>
  <c r="L349" i="1"/>
  <c r="M349" i="1"/>
  <c r="N349" i="1"/>
  <c r="O349" i="1"/>
  <c r="P349" i="1"/>
  <c r="Q349" i="1"/>
  <c r="R349" i="1"/>
  <c r="S349" i="1"/>
  <c r="T349" i="1"/>
  <c r="U349" i="1"/>
  <c r="V349" i="1"/>
  <c r="W349" i="1"/>
  <c r="X349" i="1"/>
  <c r="AD349" i="1"/>
  <c r="AE349" i="1"/>
  <c r="AF349" i="1"/>
  <c r="AW349" i="1"/>
  <c r="AX349" i="1" s="1"/>
  <c r="AZ349" i="1" s="1"/>
  <c r="G350" i="1"/>
  <c r="H350" i="1"/>
  <c r="I350" i="1"/>
  <c r="J350" i="1"/>
  <c r="K350" i="1"/>
  <c r="L350" i="1"/>
  <c r="M350" i="1"/>
  <c r="AD350" i="1" s="1"/>
  <c r="AE350" i="1" s="1"/>
  <c r="N350" i="1"/>
  <c r="O350" i="1"/>
  <c r="P350" i="1"/>
  <c r="Q350" i="1"/>
  <c r="R350" i="1"/>
  <c r="S350" i="1"/>
  <c r="T350" i="1"/>
  <c r="U350" i="1"/>
  <c r="V350" i="1"/>
  <c r="W350" i="1"/>
  <c r="X350" i="1"/>
  <c r="AF350" i="1"/>
  <c r="AG350" i="1"/>
  <c r="AH350" i="1"/>
  <c r="AW350" i="1"/>
  <c r="AX350" i="1"/>
  <c r="BD350" i="1" s="1"/>
  <c r="AZ350" i="1"/>
  <c r="BA350" i="1"/>
  <c r="G351" i="1"/>
  <c r="H351" i="1"/>
  <c r="I351" i="1"/>
  <c r="J351" i="1"/>
  <c r="K351" i="1"/>
  <c r="L351" i="1"/>
  <c r="M351" i="1"/>
  <c r="N351" i="1"/>
  <c r="O351" i="1"/>
  <c r="P351" i="1"/>
  <c r="Q351" i="1"/>
  <c r="R351" i="1"/>
  <c r="S351" i="1"/>
  <c r="T351" i="1"/>
  <c r="U351" i="1"/>
  <c r="V351" i="1"/>
  <c r="W351" i="1"/>
  <c r="X351" i="1"/>
  <c r="AD351" i="1"/>
  <c r="AW351" i="1"/>
  <c r="AX351" i="1"/>
  <c r="G352" i="1"/>
  <c r="H352" i="1"/>
  <c r="I352" i="1"/>
  <c r="J352" i="1"/>
  <c r="K352" i="1"/>
  <c r="L352" i="1"/>
  <c r="M352" i="1"/>
  <c r="N352" i="1"/>
  <c r="O352" i="1"/>
  <c r="P352" i="1"/>
  <c r="Q352" i="1"/>
  <c r="R352" i="1"/>
  <c r="S352" i="1"/>
  <c r="T352" i="1"/>
  <c r="U352" i="1"/>
  <c r="V352" i="1"/>
  <c r="W352" i="1"/>
  <c r="X352" i="1"/>
  <c r="AD352" i="1"/>
  <c r="AW352" i="1"/>
  <c r="AX352" i="1"/>
  <c r="AY352" i="1" s="1"/>
  <c r="G353" i="1"/>
  <c r="H353" i="1"/>
  <c r="I353" i="1"/>
  <c r="J353" i="1"/>
  <c r="K353" i="1"/>
  <c r="L353" i="1"/>
  <c r="M353" i="1"/>
  <c r="AD353" i="1" s="1"/>
  <c r="N353" i="1"/>
  <c r="O353" i="1"/>
  <c r="P353" i="1"/>
  <c r="Q353" i="1"/>
  <c r="R353" i="1"/>
  <c r="S353" i="1"/>
  <c r="T353" i="1"/>
  <c r="U353" i="1"/>
  <c r="V353" i="1"/>
  <c r="W353" i="1"/>
  <c r="X353" i="1"/>
  <c r="AW353" i="1"/>
  <c r="AX353" i="1" s="1"/>
  <c r="G354" i="1"/>
  <c r="H354" i="1"/>
  <c r="I354" i="1"/>
  <c r="J354" i="1"/>
  <c r="K354" i="1"/>
  <c r="L354" i="1"/>
  <c r="M354" i="1"/>
  <c r="N354" i="1"/>
  <c r="O354" i="1"/>
  <c r="P354" i="1"/>
  <c r="Q354" i="1"/>
  <c r="R354" i="1"/>
  <c r="S354" i="1"/>
  <c r="T354" i="1"/>
  <c r="U354" i="1"/>
  <c r="V354" i="1"/>
  <c r="W354" i="1"/>
  <c r="X354" i="1"/>
  <c r="AD354" i="1"/>
  <c r="AK354" i="1" s="1"/>
  <c r="AW354" i="1"/>
  <c r="AX354" i="1"/>
  <c r="AY354" i="1"/>
  <c r="AZ354" i="1"/>
  <c r="G355" i="1"/>
  <c r="H355" i="1"/>
  <c r="I355" i="1"/>
  <c r="J355" i="1"/>
  <c r="K355" i="1"/>
  <c r="L355" i="1"/>
  <c r="M355" i="1"/>
  <c r="AD355" i="1" s="1"/>
  <c r="AE355" i="1" s="1"/>
  <c r="N355" i="1"/>
  <c r="O355" i="1"/>
  <c r="P355" i="1"/>
  <c r="Q355" i="1"/>
  <c r="R355" i="1"/>
  <c r="S355" i="1"/>
  <c r="T355" i="1"/>
  <c r="U355" i="1"/>
  <c r="V355" i="1"/>
  <c r="W355" i="1"/>
  <c r="X355" i="1"/>
  <c r="AF355" i="1"/>
  <c r="AM355" i="1" s="1"/>
  <c r="AG355" i="1"/>
  <c r="AH355" i="1"/>
  <c r="AK355" i="1"/>
  <c r="AL355" i="1"/>
  <c r="AW355" i="1"/>
  <c r="AX355" i="1"/>
  <c r="AY355" i="1"/>
  <c r="AZ355" i="1"/>
  <c r="BC355" i="1" s="1"/>
  <c r="BA355" i="1"/>
  <c r="BD355" i="1"/>
  <c r="G356" i="1"/>
  <c r="H356" i="1"/>
  <c r="I356" i="1"/>
  <c r="J356" i="1"/>
  <c r="K356" i="1"/>
  <c r="L356" i="1"/>
  <c r="M356" i="1"/>
  <c r="AD356" i="1" s="1"/>
  <c r="N356" i="1"/>
  <c r="O356" i="1"/>
  <c r="P356" i="1"/>
  <c r="Q356" i="1"/>
  <c r="R356" i="1"/>
  <c r="S356" i="1"/>
  <c r="T356" i="1"/>
  <c r="U356" i="1"/>
  <c r="V356" i="1"/>
  <c r="W356" i="1"/>
  <c r="X356" i="1"/>
  <c r="AW356" i="1"/>
  <c r="AX356" i="1" s="1"/>
  <c r="G357" i="1"/>
  <c r="H357" i="1"/>
  <c r="I357" i="1"/>
  <c r="J357" i="1"/>
  <c r="K357" i="1"/>
  <c r="L357" i="1"/>
  <c r="M357" i="1"/>
  <c r="N357" i="1"/>
  <c r="O357" i="1"/>
  <c r="P357" i="1"/>
  <c r="Q357" i="1"/>
  <c r="R357" i="1"/>
  <c r="S357" i="1"/>
  <c r="T357" i="1"/>
  <c r="U357" i="1"/>
  <c r="V357" i="1"/>
  <c r="W357" i="1"/>
  <c r="X357" i="1"/>
  <c r="AD357" i="1"/>
  <c r="AE357" i="1"/>
  <c r="AL357" i="1" s="1"/>
  <c r="AF357" i="1"/>
  <c r="AM357" i="1" s="1"/>
  <c r="AG357" i="1"/>
  <c r="AH357" i="1"/>
  <c r="AI357" i="1"/>
  <c r="AW357" i="1"/>
  <c r="AX357" i="1" s="1"/>
  <c r="G358" i="1"/>
  <c r="H358" i="1"/>
  <c r="I358" i="1"/>
  <c r="J358" i="1"/>
  <c r="K358" i="1"/>
  <c r="L358" i="1"/>
  <c r="M358" i="1"/>
  <c r="N358" i="1"/>
  <c r="O358" i="1"/>
  <c r="P358" i="1"/>
  <c r="Q358" i="1"/>
  <c r="R358" i="1"/>
  <c r="S358" i="1"/>
  <c r="T358" i="1"/>
  <c r="U358" i="1"/>
  <c r="V358" i="1"/>
  <c r="W358" i="1"/>
  <c r="X358" i="1"/>
  <c r="AD358" i="1"/>
  <c r="AW358" i="1"/>
  <c r="AX358" i="1" s="1"/>
  <c r="AY358" i="1" s="1"/>
  <c r="AZ358" i="1"/>
  <c r="BC358" i="1" s="1"/>
  <c r="BA358" i="1"/>
  <c r="BD358" i="1"/>
  <c r="G359" i="1"/>
  <c r="H359" i="1"/>
  <c r="I359" i="1"/>
  <c r="J359" i="1"/>
  <c r="K359" i="1"/>
  <c r="L359" i="1"/>
  <c r="M359" i="1"/>
  <c r="AD359" i="1" s="1"/>
  <c r="AE359" i="1" s="1"/>
  <c r="N359" i="1"/>
  <c r="O359" i="1"/>
  <c r="P359" i="1"/>
  <c r="Q359" i="1"/>
  <c r="R359" i="1"/>
  <c r="S359" i="1"/>
  <c r="T359" i="1"/>
  <c r="U359" i="1"/>
  <c r="V359" i="1"/>
  <c r="W359" i="1"/>
  <c r="X359" i="1"/>
  <c r="AW359" i="1"/>
  <c r="AX359" i="1" s="1"/>
  <c r="AZ359" i="1" s="1"/>
  <c r="G360" i="1"/>
  <c r="H360" i="1"/>
  <c r="I360" i="1"/>
  <c r="J360" i="1"/>
  <c r="K360" i="1"/>
  <c r="L360" i="1"/>
  <c r="M360" i="1"/>
  <c r="AD360" i="1" s="1"/>
  <c r="AE360" i="1" s="1"/>
  <c r="N360" i="1"/>
  <c r="O360" i="1"/>
  <c r="P360" i="1"/>
  <c r="Q360" i="1"/>
  <c r="R360" i="1"/>
  <c r="S360" i="1"/>
  <c r="T360" i="1"/>
  <c r="U360" i="1"/>
  <c r="V360" i="1"/>
  <c r="W360" i="1"/>
  <c r="X360" i="1"/>
  <c r="AG360" i="1"/>
  <c r="AH360" i="1"/>
  <c r="AW360" i="1"/>
  <c r="AX360" i="1"/>
  <c r="BD360" i="1" s="1"/>
  <c r="BA360" i="1"/>
  <c r="G361" i="1"/>
  <c r="H361" i="1"/>
  <c r="I361" i="1"/>
  <c r="J361" i="1"/>
  <c r="K361" i="1"/>
  <c r="L361" i="1"/>
  <c r="M361" i="1"/>
  <c r="N361" i="1"/>
  <c r="O361" i="1"/>
  <c r="P361" i="1"/>
  <c r="Q361" i="1"/>
  <c r="R361" i="1"/>
  <c r="S361" i="1"/>
  <c r="T361" i="1"/>
  <c r="U361" i="1"/>
  <c r="V361" i="1"/>
  <c r="W361" i="1"/>
  <c r="X361" i="1"/>
  <c r="AD361" i="1"/>
  <c r="AW361" i="1"/>
  <c r="AX361" i="1"/>
  <c r="G362" i="1"/>
  <c r="H362" i="1"/>
  <c r="I362" i="1"/>
  <c r="J362" i="1"/>
  <c r="K362" i="1"/>
  <c r="L362" i="1"/>
  <c r="M362" i="1"/>
  <c r="N362" i="1"/>
  <c r="O362" i="1"/>
  <c r="P362" i="1"/>
  <c r="Q362" i="1"/>
  <c r="R362" i="1"/>
  <c r="S362" i="1"/>
  <c r="T362" i="1"/>
  <c r="U362" i="1"/>
  <c r="V362" i="1"/>
  <c r="W362" i="1"/>
  <c r="X362" i="1"/>
  <c r="AD362" i="1"/>
  <c r="AW362" i="1"/>
  <c r="AX362" i="1"/>
  <c r="AY362" i="1"/>
  <c r="G363" i="1"/>
  <c r="H363" i="1"/>
  <c r="I363" i="1"/>
  <c r="J363" i="1"/>
  <c r="K363" i="1"/>
  <c r="L363" i="1"/>
  <c r="M363" i="1"/>
  <c r="AD363" i="1" s="1"/>
  <c r="N363" i="1"/>
  <c r="O363" i="1"/>
  <c r="P363" i="1"/>
  <c r="Q363" i="1"/>
  <c r="R363" i="1"/>
  <c r="S363" i="1"/>
  <c r="T363" i="1"/>
  <c r="U363" i="1"/>
  <c r="V363" i="1"/>
  <c r="W363" i="1"/>
  <c r="X363" i="1"/>
  <c r="AW363" i="1"/>
  <c r="AX363" i="1" s="1"/>
  <c r="G364" i="1"/>
  <c r="H364" i="1"/>
  <c r="I364" i="1"/>
  <c r="J364" i="1"/>
  <c r="K364" i="1"/>
  <c r="L364" i="1"/>
  <c r="M364" i="1"/>
  <c r="N364" i="1"/>
  <c r="O364" i="1"/>
  <c r="P364" i="1"/>
  <c r="Q364" i="1"/>
  <c r="R364" i="1"/>
  <c r="S364" i="1"/>
  <c r="T364" i="1"/>
  <c r="U364" i="1"/>
  <c r="V364" i="1"/>
  <c r="W364" i="1"/>
  <c r="X364" i="1"/>
  <c r="AD364" i="1"/>
  <c r="AK364" i="1" s="1"/>
  <c r="AE364" i="1"/>
  <c r="AH364" i="1" s="1"/>
  <c r="AG364" i="1"/>
  <c r="AW364" i="1"/>
  <c r="AX364" i="1"/>
  <c r="AY364" i="1"/>
  <c r="AZ364" i="1"/>
  <c r="G365" i="1"/>
  <c r="H365" i="1"/>
  <c r="I365" i="1"/>
  <c r="J365" i="1"/>
  <c r="K365" i="1"/>
  <c r="L365" i="1"/>
  <c r="M365" i="1"/>
  <c r="AD365" i="1" s="1"/>
  <c r="AE365" i="1" s="1"/>
  <c r="N365" i="1"/>
  <c r="O365" i="1"/>
  <c r="P365" i="1"/>
  <c r="Q365" i="1"/>
  <c r="R365" i="1"/>
  <c r="S365" i="1"/>
  <c r="T365" i="1"/>
  <c r="U365" i="1"/>
  <c r="V365" i="1"/>
  <c r="W365" i="1"/>
  <c r="X365" i="1"/>
  <c r="AF365" i="1"/>
  <c r="AM365" i="1" s="1"/>
  <c r="AG365" i="1"/>
  <c r="AJ365" i="1" s="1"/>
  <c r="AH365" i="1"/>
  <c r="AI365" i="1"/>
  <c r="AK365" i="1"/>
  <c r="AL365" i="1"/>
  <c r="AW365" i="1"/>
  <c r="AX365" i="1"/>
  <c r="AY365" i="1"/>
  <c r="AZ365" i="1"/>
  <c r="BC365" i="1" s="1"/>
  <c r="BA365" i="1"/>
  <c r="BD365" i="1"/>
  <c r="G366" i="1"/>
  <c r="H366" i="1"/>
  <c r="I366" i="1"/>
  <c r="J366" i="1"/>
  <c r="K366" i="1"/>
  <c r="L366" i="1"/>
  <c r="M366" i="1"/>
  <c r="AD366" i="1" s="1"/>
  <c r="N366" i="1"/>
  <c r="O366" i="1"/>
  <c r="P366" i="1"/>
  <c r="Q366" i="1"/>
  <c r="R366" i="1"/>
  <c r="S366" i="1"/>
  <c r="T366" i="1"/>
  <c r="U366" i="1"/>
  <c r="V366" i="1"/>
  <c r="W366" i="1"/>
  <c r="X366" i="1"/>
  <c r="AK366" i="1"/>
  <c r="AW366" i="1"/>
  <c r="AX366" i="1" s="1"/>
  <c r="G367" i="1"/>
  <c r="H367" i="1"/>
  <c r="I367" i="1"/>
  <c r="J367" i="1"/>
  <c r="K367" i="1"/>
  <c r="L367" i="1"/>
  <c r="M367" i="1"/>
  <c r="N367" i="1"/>
  <c r="O367" i="1"/>
  <c r="P367" i="1"/>
  <c r="Q367" i="1"/>
  <c r="R367" i="1"/>
  <c r="S367" i="1"/>
  <c r="T367" i="1"/>
  <c r="U367" i="1"/>
  <c r="V367" i="1"/>
  <c r="W367" i="1"/>
  <c r="X367" i="1"/>
  <c r="AD367" i="1"/>
  <c r="AE367" i="1"/>
  <c r="AL367" i="1" s="1"/>
  <c r="AF367" i="1"/>
  <c r="AM367" i="1" s="1"/>
  <c r="AG367" i="1"/>
  <c r="AH367" i="1"/>
  <c r="AI367" i="1"/>
  <c r="AW367" i="1"/>
  <c r="AX367" i="1" s="1"/>
  <c r="G368" i="1"/>
  <c r="H368" i="1"/>
  <c r="I368" i="1"/>
  <c r="J368" i="1"/>
  <c r="K368" i="1"/>
  <c r="L368" i="1"/>
  <c r="M368" i="1"/>
  <c r="N368" i="1"/>
  <c r="O368" i="1"/>
  <c r="P368" i="1"/>
  <c r="Q368" i="1"/>
  <c r="R368" i="1"/>
  <c r="S368" i="1"/>
  <c r="T368" i="1"/>
  <c r="U368" i="1"/>
  <c r="V368" i="1"/>
  <c r="W368" i="1"/>
  <c r="X368" i="1"/>
  <c r="AD368" i="1"/>
  <c r="AW368" i="1"/>
  <c r="AX368" i="1" s="1"/>
  <c r="AY368" i="1" s="1"/>
  <c r="AZ368" i="1"/>
  <c r="BC368" i="1" s="1"/>
  <c r="BA368" i="1"/>
  <c r="BD368" i="1"/>
  <c r="G369" i="1"/>
  <c r="H369" i="1"/>
  <c r="I369" i="1"/>
  <c r="J369" i="1"/>
  <c r="K369" i="1"/>
  <c r="L369" i="1"/>
  <c r="M369" i="1"/>
  <c r="AD369" i="1" s="1"/>
  <c r="N369" i="1"/>
  <c r="O369" i="1"/>
  <c r="P369" i="1"/>
  <c r="Q369" i="1"/>
  <c r="R369" i="1"/>
  <c r="S369" i="1"/>
  <c r="T369" i="1"/>
  <c r="U369" i="1"/>
  <c r="V369" i="1"/>
  <c r="W369" i="1"/>
  <c r="X369" i="1"/>
  <c r="AE369" i="1"/>
  <c r="AW369" i="1"/>
  <c r="AX369" i="1" s="1"/>
  <c r="AZ369" i="1"/>
  <c r="G370" i="1"/>
  <c r="AK370" i="1" s="1"/>
  <c r="H370" i="1"/>
  <c r="I370" i="1"/>
  <c r="J370" i="1"/>
  <c r="K370" i="1"/>
  <c r="L370" i="1"/>
  <c r="M370" i="1"/>
  <c r="AD370" i="1" s="1"/>
  <c r="AE370" i="1" s="1"/>
  <c r="AL370" i="1" s="1"/>
  <c r="N370" i="1"/>
  <c r="O370" i="1"/>
  <c r="P370" i="1"/>
  <c r="Q370" i="1"/>
  <c r="R370" i="1"/>
  <c r="S370" i="1"/>
  <c r="T370" i="1"/>
  <c r="U370" i="1"/>
  <c r="V370" i="1"/>
  <c r="W370" i="1"/>
  <c r="X370" i="1"/>
  <c r="AG370" i="1"/>
  <c r="AH370" i="1"/>
  <c r="AW370" i="1"/>
  <c r="AX370" i="1"/>
  <c r="BD370" i="1" s="1"/>
  <c r="BA370" i="1"/>
  <c r="G371" i="1"/>
  <c r="H371" i="1"/>
  <c r="I371" i="1"/>
  <c r="J371" i="1"/>
  <c r="K371" i="1"/>
  <c r="L371" i="1"/>
  <c r="M371" i="1"/>
  <c r="N371" i="1"/>
  <c r="O371" i="1"/>
  <c r="P371" i="1"/>
  <c r="Q371" i="1"/>
  <c r="R371" i="1"/>
  <c r="S371" i="1"/>
  <c r="T371" i="1"/>
  <c r="U371" i="1"/>
  <c r="V371" i="1"/>
  <c r="W371" i="1"/>
  <c r="X371" i="1"/>
  <c r="AD371" i="1"/>
  <c r="AW371" i="1"/>
  <c r="AX371" i="1"/>
  <c r="G372" i="1"/>
  <c r="H372" i="1"/>
  <c r="I372" i="1"/>
  <c r="J372" i="1"/>
  <c r="K372" i="1"/>
  <c r="L372" i="1"/>
  <c r="M372" i="1"/>
  <c r="N372" i="1"/>
  <c r="O372" i="1"/>
  <c r="P372" i="1"/>
  <c r="Q372" i="1"/>
  <c r="R372" i="1"/>
  <c r="S372" i="1"/>
  <c r="T372" i="1"/>
  <c r="U372" i="1"/>
  <c r="V372" i="1"/>
  <c r="W372" i="1"/>
  <c r="X372" i="1"/>
  <c r="AD372" i="1"/>
  <c r="AW372" i="1"/>
  <c r="AX372" i="1"/>
  <c r="AY372" i="1" s="1"/>
  <c r="G373" i="1"/>
  <c r="H373" i="1"/>
  <c r="I373" i="1"/>
  <c r="J373" i="1"/>
  <c r="K373" i="1"/>
  <c r="L373" i="1"/>
  <c r="M373" i="1"/>
  <c r="AD373" i="1" s="1"/>
  <c r="N373" i="1"/>
  <c r="O373" i="1"/>
  <c r="P373" i="1"/>
  <c r="Q373" i="1"/>
  <c r="R373" i="1"/>
  <c r="S373" i="1"/>
  <c r="T373" i="1"/>
  <c r="U373" i="1"/>
  <c r="V373" i="1"/>
  <c r="W373" i="1"/>
  <c r="X373" i="1"/>
  <c r="AW373" i="1"/>
  <c r="AX373" i="1" s="1"/>
  <c r="G374" i="1"/>
  <c r="H374" i="1"/>
  <c r="I374" i="1"/>
  <c r="J374" i="1"/>
  <c r="K374" i="1"/>
  <c r="L374" i="1"/>
  <c r="M374" i="1"/>
  <c r="N374" i="1"/>
  <c r="O374" i="1"/>
  <c r="P374" i="1"/>
  <c r="Q374" i="1"/>
  <c r="R374" i="1"/>
  <c r="S374" i="1"/>
  <c r="T374" i="1"/>
  <c r="U374" i="1"/>
  <c r="V374" i="1"/>
  <c r="W374" i="1"/>
  <c r="X374" i="1"/>
  <c r="AD374" i="1"/>
  <c r="AK374" i="1" s="1"/>
  <c r="AW374" i="1"/>
  <c r="AX374" i="1"/>
  <c r="AY374" i="1"/>
  <c r="AZ374" i="1"/>
  <c r="G375" i="1"/>
  <c r="H375" i="1"/>
  <c r="I375" i="1"/>
  <c r="J375" i="1"/>
  <c r="K375" i="1"/>
  <c r="L375" i="1"/>
  <c r="M375" i="1"/>
  <c r="AD375" i="1" s="1"/>
  <c r="AE375" i="1" s="1"/>
  <c r="N375" i="1"/>
  <c r="O375" i="1"/>
  <c r="P375" i="1"/>
  <c r="Q375" i="1"/>
  <c r="R375" i="1"/>
  <c r="S375" i="1"/>
  <c r="T375" i="1"/>
  <c r="U375" i="1"/>
  <c r="V375" i="1"/>
  <c r="W375" i="1"/>
  <c r="X375" i="1"/>
  <c r="AF375" i="1"/>
  <c r="AM375" i="1" s="1"/>
  <c r="AG375" i="1"/>
  <c r="AH375" i="1"/>
  <c r="AK375" i="1"/>
  <c r="AL375" i="1"/>
  <c r="AW375" i="1"/>
  <c r="AX375" i="1"/>
  <c r="AY375" i="1"/>
  <c r="AZ375" i="1"/>
  <c r="BC375" i="1" s="1"/>
  <c r="BA375" i="1"/>
  <c r="BD375" i="1"/>
  <c r="G376" i="1"/>
  <c r="H376" i="1"/>
  <c r="I376" i="1"/>
  <c r="J376" i="1"/>
  <c r="K376" i="1"/>
  <c r="L376" i="1"/>
  <c r="M376" i="1"/>
  <c r="AD376" i="1" s="1"/>
  <c r="N376" i="1"/>
  <c r="O376" i="1"/>
  <c r="P376" i="1"/>
  <c r="Q376" i="1"/>
  <c r="R376" i="1"/>
  <c r="S376" i="1"/>
  <c r="T376" i="1"/>
  <c r="U376" i="1"/>
  <c r="V376" i="1"/>
  <c r="W376" i="1"/>
  <c r="X376" i="1"/>
  <c r="AK376" i="1"/>
  <c r="AW376" i="1"/>
  <c r="AX376" i="1" s="1"/>
  <c r="G377" i="1"/>
  <c r="H377" i="1"/>
  <c r="I377" i="1"/>
  <c r="J377" i="1"/>
  <c r="K377" i="1"/>
  <c r="L377" i="1"/>
  <c r="M377" i="1"/>
  <c r="N377" i="1"/>
  <c r="O377" i="1"/>
  <c r="P377" i="1"/>
  <c r="Q377" i="1"/>
  <c r="R377" i="1"/>
  <c r="S377" i="1"/>
  <c r="T377" i="1"/>
  <c r="U377" i="1"/>
  <c r="V377" i="1"/>
  <c r="W377" i="1"/>
  <c r="X377" i="1"/>
  <c r="AD377" i="1"/>
  <c r="AE377" i="1"/>
  <c r="AL377" i="1" s="1"/>
  <c r="AF377" i="1"/>
  <c r="AM377" i="1" s="1"/>
  <c r="AG377" i="1"/>
  <c r="AH377" i="1"/>
  <c r="AI377" i="1"/>
  <c r="AW377" i="1"/>
  <c r="AX377" i="1" s="1"/>
  <c r="G378" i="1"/>
  <c r="H378" i="1"/>
  <c r="I378" i="1"/>
  <c r="J378" i="1"/>
  <c r="K378" i="1"/>
  <c r="L378" i="1"/>
  <c r="M378" i="1"/>
  <c r="N378" i="1"/>
  <c r="O378" i="1"/>
  <c r="P378" i="1"/>
  <c r="Q378" i="1"/>
  <c r="R378" i="1"/>
  <c r="S378" i="1"/>
  <c r="T378" i="1"/>
  <c r="U378" i="1"/>
  <c r="V378" i="1"/>
  <c r="W378" i="1"/>
  <c r="X378" i="1"/>
  <c r="AD378" i="1"/>
  <c r="AW378" i="1"/>
  <c r="AX378" i="1" s="1"/>
  <c r="AY378" i="1" s="1"/>
  <c r="AZ378" i="1"/>
  <c r="BC378" i="1" s="1"/>
  <c r="BA378" i="1"/>
  <c r="BD378" i="1"/>
  <c r="G379" i="1"/>
  <c r="H379" i="1"/>
  <c r="I379" i="1"/>
  <c r="J379" i="1"/>
  <c r="K379" i="1"/>
  <c r="L379" i="1"/>
  <c r="M379" i="1"/>
  <c r="AD379" i="1" s="1"/>
  <c r="N379" i="1"/>
  <c r="O379" i="1"/>
  <c r="P379" i="1"/>
  <c r="Q379" i="1"/>
  <c r="R379" i="1"/>
  <c r="S379" i="1"/>
  <c r="T379" i="1"/>
  <c r="U379" i="1"/>
  <c r="V379" i="1"/>
  <c r="W379" i="1"/>
  <c r="X379" i="1"/>
  <c r="AE379" i="1"/>
  <c r="AF379" i="1"/>
  <c r="AW379" i="1"/>
  <c r="AX379" i="1" s="1"/>
  <c r="AZ379" i="1" s="1"/>
  <c r="G380" i="1"/>
  <c r="H380" i="1"/>
  <c r="I380" i="1"/>
  <c r="J380" i="1"/>
  <c r="K380" i="1"/>
  <c r="L380" i="1"/>
  <c r="M380" i="1"/>
  <c r="AD380" i="1" s="1"/>
  <c r="AE380" i="1" s="1"/>
  <c r="N380" i="1"/>
  <c r="O380" i="1"/>
  <c r="P380" i="1"/>
  <c r="Q380" i="1"/>
  <c r="R380" i="1"/>
  <c r="S380" i="1"/>
  <c r="T380" i="1"/>
  <c r="U380" i="1"/>
  <c r="V380" i="1"/>
  <c r="W380" i="1"/>
  <c r="X380" i="1"/>
  <c r="AG380" i="1"/>
  <c r="AH380" i="1"/>
  <c r="AW380" i="1"/>
  <c r="AX380" i="1"/>
  <c r="BD380" i="1" s="1"/>
  <c r="BA380" i="1"/>
  <c r="G381" i="1"/>
  <c r="H381" i="1"/>
  <c r="I381" i="1"/>
  <c r="J381" i="1"/>
  <c r="K381" i="1"/>
  <c r="L381" i="1"/>
  <c r="M381" i="1"/>
  <c r="N381" i="1"/>
  <c r="O381" i="1"/>
  <c r="P381" i="1"/>
  <c r="Q381" i="1"/>
  <c r="R381" i="1"/>
  <c r="S381" i="1"/>
  <c r="T381" i="1"/>
  <c r="U381" i="1"/>
  <c r="V381" i="1"/>
  <c r="W381" i="1"/>
  <c r="X381" i="1"/>
  <c r="AD381" i="1"/>
  <c r="AW381" i="1"/>
  <c r="AX381" i="1"/>
  <c r="G382" i="1"/>
  <c r="H382" i="1"/>
  <c r="I382" i="1"/>
  <c r="J382" i="1"/>
  <c r="K382" i="1"/>
  <c r="L382" i="1"/>
  <c r="M382" i="1"/>
  <c r="N382" i="1"/>
  <c r="O382" i="1"/>
  <c r="P382" i="1"/>
  <c r="Q382" i="1"/>
  <c r="R382" i="1"/>
  <c r="S382" i="1"/>
  <c r="T382" i="1"/>
  <c r="U382" i="1"/>
  <c r="V382" i="1"/>
  <c r="W382" i="1"/>
  <c r="X382" i="1"/>
  <c r="AD382" i="1"/>
  <c r="AG382" i="1" s="1"/>
  <c r="AW382" i="1"/>
  <c r="AX382" i="1"/>
  <c r="AY382" i="1"/>
  <c r="G383" i="1"/>
  <c r="H383" i="1"/>
  <c r="I383" i="1"/>
  <c r="J383" i="1"/>
  <c r="K383" i="1"/>
  <c r="L383" i="1"/>
  <c r="M383" i="1"/>
  <c r="AD383" i="1" s="1"/>
  <c r="N383" i="1"/>
  <c r="O383" i="1"/>
  <c r="P383" i="1"/>
  <c r="Q383" i="1"/>
  <c r="R383" i="1"/>
  <c r="S383" i="1"/>
  <c r="T383" i="1"/>
  <c r="U383" i="1"/>
  <c r="V383" i="1"/>
  <c r="W383" i="1"/>
  <c r="X383" i="1"/>
  <c r="AW383" i="1"/>
  <c r="AX383" i="1" s="1"/>
  <c r="G384" i="1"/>
  <c r="H384" i="1"/>
  <c r="I384" i="1"/>
  <c r="J384" i="1"/>
  <c r="K384" i="1"/>
  <c r="L384" i="1"/>
  <c r="M384" i="1"/>
  <c r="N384" i="1"/>
  <c r="O384" i="1"/>
  <c r="P384" i="1"/>
  <c r="Q384" i="1"/>
  <c r="R384" i="1"/>
  <c r="S384" i="1"/>
  <c r="T384" i="1"/>
  <c r="U384" i="1"/>
  <c r="V384" i="1"/>
  <c r="W384" i="1"/>
  <c r="X384" i="1"/>
  <c r="AD384" i="1"/>
  <c r="AG384" i="1"/>
  <c r="AW384" i="1"/>
  <c r="AX384" i="1"/>
  <c r="AY384" i="1"/>
  <c r="AZ384" i="1"/>
  <c r="G385" i="1"/>
  <c r="H385" i="1"/>
  <c r="I385" i="1"/>
  <c r="J385" i="1"/>
  <c r="K385" i="1"/>
  <c r="L385" i="1"/>
  <c r="M385" i="1"/>
  <c r="AD385" i="1" s="1"/>
  <c r="AE385" i="1" s="1"/>
  <c r="N385" i="1"/>
  <c r="O385" i="1"/>
  <c r="P385" i="1"/>
  <c r="Q385" i="1"/>
  <c r="R385" i="1"/>
  <c r="S385" i="1"/>
  <c r="T385" i="1"/>
  <c r="U385" i="1"/>
  <c r="V385" i="1"/>
  <c r="W385" i="1"/>
  <c r="X385" i="1"/>
  <c r="AF385" i="1"/>
  <c r="AM385" i="1" s="1"/>
  <c r="AG385" i="1"/>
  <c r="AH385" i="1"/>
  <c r="AK385" i="1"/>
  <c r="AL385" i="1"/>
  <c r="AW385" i="1"/>
  <c r="AX385" i="1"/>
  <c r="AY385" i="1"/>
  <c r="AZ385" i="1"/>
  <c r="BC385" i="1" s="1"/>
  <c r="BA385" i="1"/>
  <c r="BD385" i="1"/>
  <c r="G386" i="1"/>
  <c r="H386" i="1"/>
  <c r="I386" i="1"/>
  <c r="J386" i="1"/>
  <c r="K386" i="1"/>
  <c r="L386" i="1"/>
  <c r="M386" i="1"/>
  <c r="AD386" i="1" s="1"/>
  <c r="AE386" i="1" s="1"/>
  <c r="N386" i="1"/>
  <c r="O386" i="1"/>
  <c r="P386" i="1"/>
  <c r="Q386" i="1"/>
  <c r="R386" i="1"/>
  <c r="S386" i="1"/>
  <c r="T386" i="1"/>
  <c r="U386" i="1"/>
  <c r="V386" i="1"/>
  <c r="W386" i="1"/>
  <c r="X386" i="1"/>
  <c r="AK386" i="1"/>
  <c r="AW386" i="1"/>
  <c r="AX386" i="1" s="1"/>
  <c r="BD386" i="1" s="1"/>
  <c r="G387" i="1"/>
  <c r="H387" i="1"/>
  <c r="I387" i="1"/>
  <c r="J387" i="1"/>
  <c r="K387" i="1"/>
  <c r="L387" i="1"/>
  <c r="M387" i="1"/>
  <c r="N387" i="1"/>
  <c r="O387" i="1"/>
  <c r="P387" i="1"/>
  <c r="Q387" i="1"/>
  <c r="R387" i="1"/>
  <c r="S387" i="1"/>
  <c r="T387" i="1"/>
  <c r="U387" i="1"/>
  <c r="V387" i="1"/>
  <c r="W387" i="1"/>
  <c r="X387" i="1"/>
  <c r="AD387" i="1"/>
  <c r="AE387" i="1"/>
  <c r="AL387" i="1" s="1"/>
  <c r="AF387" i="1"/>
  <c r="AM387" i="1" s="1"/>
  <c r="AG387" i="1"/>
  <c r="AH387" i="1"/>
  <c r="AI387" i="1"/>
  <c r="AW387" i="1"/>
  <c r="AX387" i="1" s="1"/>
  <c r="G388" i="1"/>
  <c r="H388" i="1"/>
  <c r="I388" i="1"/>
  <c r="J388" i="1"/>
  <c r="K388" i="1"/>
  <c r="L388" i="1"/>
  <c r="M388" i="1"/>
  <c r="N388" i="1"/>
  <c r="O388" i="1"/>
  <c r="P388" i="1"/>
  <c r="Q388" i="1"/>
  <c r="R388" i="1"/>
  <c r="S388" i="1"/>
  <c r="T388" i="1"/>
  <c r="U388" i="1"/>
  <c r="V388" i="1"/>
  <c r="W388" i="1"/>
  <c r="X388" i="1"/>
  <c r="AD388" i="1"/>
  <c r="AE388" i="1"/>
  <c r="AH388" i="1" s="1"/>
  <c r="AF388" i="1"/>
  <c r="AG388" i="1"/>
  <c r="AK388" i="1"/>
  <c r="AW388" i="1"/>
  <c r="AX388" i="1"/>
  <c r="AY388" i="1"/>
  <c r="G389" i="1"/>
  <c r="H389" i="1"/>
  <c r="I389" i="1"/>
  <c r="J389" i="1"/>
  <c r="K389" i="1"/>
  <c r="L389" i="1"/>
  <c r="M389" i="1"/>
  <c r="N389" i="1"/>
  <c r="O389" i="1"/>
  <c r="P389" i="1"/>
  <c r="Q389" i="1"/>
  <c r="R389" i="1"/>
  <c r="S389" i="1"/>
  <c r="T389" i="1"/>
  <c r="U389" i="1"/>
  <c r="V389" i="1"/>
  <c r="W389" i="1"/>
  <c r="X389" i="1"/>
  <c r="AD389" i="1"/>
  <c r="AF389" i="1" s="1"/>
  <c r="AE389" i="1"/>
  <c r="AW389" i="1"/>
  <c r="AX389" i="1" s="1"/>
  <c r="AY389" i="1"/>
  <c r="BD389" i="1"/>
  <c r="G390" i="1"/>
  <c r="H390" i="1"/>
  <c r="I390" i="1"/>
  <c r="J390" i="1"/>
  <c r="K390" i="1"/>
  <c r="L390" i="1"/>
  <c r="M390" i="1"/>
  <c r="N390" i="1"/>
  <c r="O390" i="1"/>
  <c r="P390" i="1"/>
  <c r="Q390" i="1"/>
  <c r="R390" i="1"/>
  <c r="S390" i="1"/>
  <c r="T390" i="1"/>
  <c r="U390" i="1"/>
  <c r="V390" i="1"/>
  <c r="W390" i="1"/>
  <c r="X390" i="1"/>
  <c r="AD390" i="1"/>
  <c r="AE390" i="1" s="1"/>
  <c r="AK390" i="1"/>
  <c r="AW390" i="1"/>
  <c r="AX390" i="1" s="1"/>
  <c r="AZ390" i="1" s="1"/>
  <c r="G391" i="1"/>
  <c r="H391" i="1"/>
  <c r="I391" i="1"/>
  <c r="J391" i="1"/>
  <c r="K391" i="1"/>
  <c r="L391" i="1"/>
  <c r="M391" i="1"/>
  <c r="AD391" i="1" s="1"/>
  <c r="AE391" i="1" s="1"/>
  <c r="N391" i="1"/>
  <c r="O391" i="1"/>
  <c r="P391" i="1"/>
  <c r="Q391" i="1"/>
  <c r="R391" i="1"/>
  <c r="S391" i="1"/>
  <c r="T391" i="1"/>
  <c r="U391" i="1"/>
  <c r="V391" i="1"/>
  <c r="W391" i="1"/>
  <c r="X391" i="1"/>
  <c r="AW391" i="1"/>
  <c r="AX391" i="1" s="1"/>
  <c r="BA391" i="1"/>
  <c r="G392" i="1"/>
  <c r="H392" i="1"/>
  <c r="I392" i="1"/>
  <c r="J392" i="1"/>
  <c r="K392" i="1"/>
  <c r="L392" i="1"/>
  <c r="M392" i="1"/>
  <c r="AD392" i="1" s="1"/>
  <c r="AF392" i="1" s="1"/>
  <c r="N392" i="1"/>
  <c r="O392" i="1"/>
  <c r="P392" i="1"/>
  <c r="Q392" i="1"/>
  <c r="R392" i="1"/>
  <c r="S392" i="1"/>
  <c r="T392" i="1"/>
  <c r="U392" i="1"/>
  <c r="V392" i="1"/>
  <c r="W392" i="1"/>
  <c r="X392" i="1"/>
  <c r="AG392" i="1"/>
  <c r="AW392" i="1"/>
  <c r="AX392" i="1"/>
  <c r="AY392" i="1"/>
  <c r="BA392" i="1"/>
  <c r="G393" i="1"/>
  <c r="AK393" i="1" s="1"/>
  <c r="H393" i="1"/>
  <c r="I393" i="1"/>
  <c r="J393" i="1"/>
  <c r="K393" i="1"/>
  <c r="L393" i="1"/>
  <c r="M393" i="1"/>
  <c r="N393" i="1"/>
  <c r="O393" i="1"/>
  <c r="P393" i="1"/>
  <c r="Q393" i="1"/>
  <c r="R393" i="1"/>
  <c r="S393" i="1"/>
  <c r="T393" i="1"/>
  <c r="U393" i="1"/>
  <c r="V393" i="1"/>
  <c r="W393" i="1"/>
  <c r="X393" i="1"/>
  <c r="AD393" i="1"/>
  <c r="AE393" i="1"/>
  <c r="AH393" i="1" s="1"/>
  <c r="AF393" i="1"/>
  <c r="AG393" i="1"/>
  <c r="AW393" i="1"/>
  <c r="AX393" i="1"/>
  <c r="AY393" i="1"/>
  <c r="BD393" i="1"/>
  <c r="G394" i="1"/>
  <c r="H394" i="1"/>
  <c r="I394" i="1"/>
  <c r="J394" i="1"/>
  <c r="K394" i="1"/>
  <c r="L394" i="1"/>
  <c r="M394" i="1"/>
  <c r="N394" i="1"/>
  <c r="O394" i="1"/>
  <c r="P394" i="1"/>
  <c r="Q394" i="1"/>
  <c r="R394" i="1"/>
  <c r="S394" i="1"/>
  <c r="T394" i="1"/>
  <c r="U394" i="1"/>
  <c r="V394" i="1"/>
  <c r="W394" i="1"/>
  <c r="X394" i="1"/>
  <c r="AD394" i="1"/>
  <c r="AF394" i="1" s="1"/>
  <c r="AE394" i="1"/>
  <c r="AG394" i="1"/>
  <c r="AK394" i="1"/>
  <c r="AW394" i="1"/>
  <c r="AX394" i="1" s="1"/>
  <c r="AY394" i="1" s="1"/>
  <c r="G395" i="1"/>
  <c r="H395" i="1"/>
  <c r="I395" i="1"/>
  <c r="J395" i="1"/>
  <c r="K395" i="1"/>
  <c r="L395" i="1"/>
  <c r="M395" i="1"/>
  <c r="N395" i="1"/>
  <c r="O395" i="1"/>
  <c r="P395" i="1"/>
  <c r="Q395" i="1"/>
  <c r="R395" i="1"/>
  <c r="S395" i="1"/>
  <c r="T395" i="1"/>
  <c r="U395" i="1"/>
  <c r="V395" i="1"/>
  <c r="W395" i="1"/>
  <c r="X395" i="1"/>
  <c r="AD395" i="1"/>
  <c r="AE395" i="1"/>
  <c r="AL395" i="1" s="1"/>
  <c r="AH395" i="1"/>
  <c r="AK395" i="1"/>
  <c r="AW395" i="1"/>
  <c r="AX395" i="1" s="1"/>
  <c r="G396" i="1"/>
  <c r="H396" i="1"/>
  <c r="I396" i="1"/>
  <c r="J396" i="1"/>
  <c r="K396" i="1"/>
  <c r="L396" i="1"/>
  <c r="M396" i="1"/>
  <c r="AD396" i="1" s="1"/>
  <c r="N396" i="1"/>
  <c r="O396" i="1"/>
  <c r="P396" i="1"/>
  <c r="Q396" i="1"/>
  <c r="R396" i="1"/>
  <c r="S396" i="1"/>
  <c r="T396" i="1"/>
  <c r="U396" i="1"/>
  <c r="V396" i="1"/>
  <c r="W396" i="1"/>
  <c r="X396" i="1"/>
  <c r="AW396" i="1"/>
  <c r="AX396" i="1" s="1"/>
  <c r="BA396" i="1" s="1"/>
  <c r="AZ396" i="1"/>
  <c r="G397" i="1"/>
  <c r="H397" i="1"/>
  <c r="I397" i="1"/>
  <c r="J397" i="1"/>
  <c r="K397" i="1"/>
  <c r="L397" i="1"/>
  <c r="M397" i="1"/>
  <c r="AD397" i="1" s="1"/>
  <c r="N397" i="1"/>
  <c r="O397" i="1"/>
  <c r="P397" i="1"/>
  <c r="Q397" i="1"/>
  <c r="R397" i="1"/>
  <c r="S397" i="1"/>
  <c r="T397" i="1"/>
  <c r="U397" i="1"/>
  <c r="V397" i="1"/>
  <c r="W397" i="1"/>
  <c r="X397" i="1"/>
  <c r="AF397" i="1"/>
  <c r="AG397" i="1"/>
  <c r="AW397" i="1"/>
  <c r="AX397" i="1"/>
  <c r="AY397" i="1"/>
  <c r="BA397" i="1"/>
  <c r="G398" i="1"/>
  <c r="H398" i="1"/>
  <c r="I398" i="1"/>
  <c r="J398" i="1"/>
  <c r="K398" i="1"/>
  <c r="L398" i="1"/>
  <c r="M398" i="1"/>
  <c r="N398" i="1"/>
  <c r="O398" i="1"/>
  <c r="P398" i="1"/>
  <c r="Q398" i="1"/>
  <c r="R398" i="1"/>
  <c r="S398" i="1"/>
  <c r="T398" i="1"/>
  <c r="U398" i="1"/>
  <c r="V398" i="1"/>
  <c r="W398" i="1"/>
  <c r="X398" i="1"/>
  <c r="AD398" i="1"/>
  <c r="AE398" i="1"/>
  <c r="AH398" i="1" s="1"/>
  <c r="AF398" i="1"/>
  <c r="AI398" i="1" s="1"/>
  <c r="AG398" i="1"/>
  <c r="AJ398" i="1" s="1"/>
  <c r="AK398" i="1"/>
  <c r="AW398" i="1"/>
  <c r="AX398" i="1"/>
  <c r="AY398" i="1"/>
  <c r="BD398" i="1"/>
  <c r="G399" i="1"/>
  <c r="H399" i="1"/>
  <c r="I399" i="1"/>
  <c r="J399" i="1"/>
  <c r="K399" i="1"/>
  <c r="L399" i="1"/>
  <c r="M399" i="1"/>
  <c r="N399" i="1"/>
  <c r="O399" i="1"/>
  <c r="P399" i="1"/>
  <c r="Q399" i="1"/>
  <c r="R399" i="1"/>
  <c r="S399" i="1"/>
  <c r="T399" i="1"/>
  <c r="U399" i="1"/>
  <c r="V399" i="1"/>
  <c r="W399" i="1"/>
  <c r="X399" i="1"/>
  <c r="AD399" i="1"/>
  <c r="AF399" i="1" s="1"/>
  <c r="AG399" i="1"/>
  <c r="AK399" i="1"/>
  <c r="AW399" i="1"/>
  <c r="AX399" i="1" s="1"/>
  <c r="AY399" i="1" s="1"/>
  <c r="G400" i="1"/>
  <c r="H400" i="1"/>
  <c r="I400" i="1"/>
  <c r="J400" i="1"/>
  <c r="K400" i="1"/>
  <c r="L400" i="1"/>
  <c r="M400" i="1"/>
  <c r="N400" i="1"/>
  <c r="O400" i="1"/>
  <c r="P400" i="1"/>
  <c r="Q400" i="1"/>
  <c r="R400" i="1"/>
  <c r="S400" i="1"/>
  <c r="T400" i="1"/>
  <c r="U400" i="1"/>
  <c r="V400" i="1"/>
  <c r="W400" i="1"/>
  <c r="X400" i="1"/>
  <c r="AD400" i="1"/>
  <c r="AE400" i="1"/>
  <c r="AL400" i="1" s="1"/>
  <c r="AH400" i="1"/>
  <c r="AK400" i="1"/>
  <c r="AW400" i="1"/>
  <c r="AX400" i="1" s="1"/>
  <c r="AZ400" i="1"/>
  <c r="BA400" i="1"/>
  <c r="G401" i="1"/>
  <c r="H401" i="1"/>
  <c r="I401" i="1"/>
  <c r="J401" i="1"/>
  <c r="K401" i="1"/>
  <c r="L401" i="1"/>
  <c r="M401" i="1"/>
  <c r="AD401" i="1" s="1"/>
  <c r="N401" i="1"/>
  <c r="O401" i="1"/>
  <c r="P401" i="1"/>
  <c r="Q401" i="1"/>
  <c r="R401" i="1"/>
  <c r="S401" i="1"/>
  <c r="T401" i="1"/>
  <c r="U401" i="1"/>
  <c r="V401" i="1"/>
  <c r="W401" i="1"/>
  <c r="X401" i="1"/>
  <c r="AE401" i="1"/>
  <c r="AH401" i="1" s="1"/>
  <c r="AW401" i="1"/>
  <c r="AX401" i="1" s="1"/>
  <c r="AZ401" i="1" s="1"/>
  <c r="AY401" i="1"/>
  <c r="BA401" i="1"/>
  <c r="G402" i="1"/>
  <c r="H402" i="1"/>
  <c r="I402" i="1"/>
  <c r="J402" i="1"/>
  <c r="K402" i="1"/>
  <c r="L402" i="1"/>
  <c r="M402" i="1"/>
  <c r="AD402" i="1" s="1"/>
  <c r="AE402" i="1" s="1"/>
  <c r="AH402" i="1" s="1"/>
  <c r="N402" i="1"/>
  <c r="O402" i="1"/>
  <c r="P402" i="1"/>
  <c r="Q402" i="1"/>
  <c r="R402" i="1"/>
  <c r="S402" i="1"/>
  <c r="T402" i="1"/>
  <c r="U402" i="1"/>
  <c r="V402" i="1"/>
  <c r="W402" i="1"/>
  <c r="X402" i="1"/>
  <c r="AG402" i="1"/>
  <c r="AW402" i="1"/>
  <c r="AX402" i="1"/>
  <c r="AY402" i="1"/>
  <c r="BA402" i="1"/>
  <c r="BD402" i="1"/>
  <c r="G403" i="1"/>
  <c r="AK403" i="1" s="1"/>
  <c r="H403" i="1"/>
  <c r="I403" i="1"/>
  <c r="J403" i="1"/>
  <c r="K403" i="1"/>
  <c r="L403" i="1"/>
  <c r="M403" i="1"/>
  <c r="N403" i="1"/>
  <c r="O403" i="1"/>
  <c r="P403" i="1"/>
  <c r="Q403" i="1"/>
  <c r="R403" i="1"/>
  <c r="S403" i="1"/>
  <c r="T403" i="1"/>
  <c r="U403" i="1"/>
  <c r="V403" i="1"/>
  <c r="W403" i="1"/>
  <c r="X403" i="1"/>
  <c r="AD403" i="1"/>
  <c r="AE403" i="1"/>
  <c r="AF403" i="1"/>
  <c r="AG403" i="1"/>
  <c r="AW403" i="1"/>
  <c r="AX403" i="1" s="1"/>
  <c r="G404" i="1"/>
  <c r="H404" i="1"/>
  <c r="I404" i="1"/>
  <c r="J404" i="1"/>
  <c r="K404" i="1"/>
  <c r="L404" i="1"/>
  <c r="M404" i="1"/>
  <c r="N404" i="1"/>
  <c r="O404" i="1"/>
  <c r="P404" i="1"/>
  <c r="Q404" i="1"/>
  <c r="R404" i="1"/>
  <c r="S404" i="1"/>
  <c r="T404" i="1"/>
  <c r="U404" i="1"/>
  <c r="V404" i="1"/>
  <c r="W404" i="1"/>
  <c r="X404" i="1"/>
  <c r="AD404" i="1"/>
  <c r="AG404" i="1" s="1"/>
  <c r="AW404" i="1"/>
  <c r="AX404" i="1" s="1"/>
  <c r="AZ404" i="1" s="1"/>
  <c r="BA404" i="1"/>
  <c r="BD404" i="1"/>
  <c r="G405" i="1"/>
  <c r="H405" i="1"/>
  <c r="I405" i="1"/>
  <c r="J405" i="1"/>
  <c r="K405" i="1"/>
  <c r="L405" i="1"/>
  <c r="M405" i="1"/>
  <c r="N405" i="1"/>
  <c r="O405" i="1"/>
  <c r="P405" i="1"/>
  <c r="Q405" i="1"/>
  <c r="R405" i="1"/>
  <c r="S405" i="1"/>
  <c r="T405" i="1"/>
  <c r="U405" i="1"/>
  <c r="V405" i="1"/>
  <c r="W405" i="1"/>
  <c r="X405" i="1"/>
  <c r="AD405" i="1"/>
  <c r="AW405" i="1"/>
  <c r="AX405" i="1" s="1"/>
  <c r="AZ405" i="1" s="1"/>
  <c r="BA405" i="1"/>
  <c r="BD405" i="1"/>
  <c r="G406" i="1"/>
  <c r="H406" i="1"/>
  <c r="I406" i="1"/>
  <c r="J406" i="1"/>
  <c r="K406" i="1"/>
  <c r="L406" i="1"/>
  <c r="M406" i="1"/>
  <c r="AD406" i="1" s="1"/>
  <c r="N406" i="1"/>
  <c r="O406" i="1"/>
  <c r="P406" i="1"/>
  <c r="Q406" i="1"/>
  <c r="R406" i="1"/>
  <c r="S406" i="1"/>
  <c r="T406" i="1"/>
  <c r="U406" i="1"/>
  <c r="V406" i="1"/>
  <c r="W406" i="1"/>
  <c r="X406" i="1"/>
  <c r="AE406" i="1"/>
  <c r="AG406" i="1"/>
  <c r="AW406" i="1"/>
  <c r="AX406" i="1" s="1"/>
  <c r="AY406" i="1"/>
  <c r="AZ406" i="1"/>
  <c r="BA406" i="1"/>
  <c r="G407" i="1"/>
  <c r="AL407" i="1" s="1"/>
  <c r="H407" i="1"/>
  <c r="I407" i="1"/>
  <c r="J407" i="1"/>
  <c r="K407" i="1"/>
  <c r="L407" i="1"/>
  <c r="M407" i="1"/>
  <c r="AD407" i="1" s="1"/>
  <c r="AE407" i="1" s="1"/>
  <c r="AH407" i="1" s="1"/>
  <c r="N407" i="1"/>
  <c r="O407" i="1"/>
  <c r="P407" i="1"/>
  <c r="Q407" i="1"/>
  <c r="R407" i="1"/>
  <c r="S407" i="1"/>
  <c r="T407" i="1"/>
  <c r="U407" i="1"/>
  <c r="V407" i="1"/>
  <c r="W407" i="1"/>
  <c r="X407" i="1"/>
  <c r="AF407" i="1"/>
  <c r="AG407" i="1"/>
  <c r="AI407" i="1"/>
  <c r="AK407" i="1"/>
  <c r="AW407" i="1"/>
  <c r="AX407" i="1"/>
  <c r="AY407" i="1" s="1"/>
  <c r="BD407" i="1"/>
  <c r="G408" i="1"/>
  <c r="H408" i="1"/>
  <c r="I408" i="1"/>
  <c r="J408" i="1"/>
  <c r="K408" i="1"/>
  <c r="L408" i="1"/>
  <c r="M408" i="1"/>
  <c r="N408" i="1"/>
  <c r="O408" i="1"/>
  <c r="P408" i="1"/>
  <c r="Q408" i="1"/>
  <c r="R408" i="1"/>
  <c r="S408" i="1"/>
  <c r="T408" i="1"/>
  <c r="U408" i="1"/>
  <c r="V408" i="1"/>
  <c r="W408" i="1"/>
  <c r="X408" i="1"/>
  <c r="AD408" i="1"/>
  <c r="AE408" i="1"/>
  <c r="AF408" i="1"/>
  <c r="AI408" i="1" s="1"/>
  <c r="AG408" i="1"/>
  <c r="AK408" i="1"/>
  <c r="AM408" i="1"/>
  <c r="AW408" i="1"/>
  <c r="AX408" i="1" s="1"/>
  <c r="G409" i="1"/>
  <c r="H409" i="1"/>
  <c r="I409" i="1"/>
  <c r="J409" i="1"/>
  <c r="K409" i="1"/>
  <c r="L409" i="1"/>
  <c r="M409" i="1"/>
  <c r="N409" i="1"/>
  <c r="O409" i="1"/>
  <c r="P409" i="1"/>
  <c r="Q409" i="1"/>
  <c r="R409" i="1"/>
  <c r="S409" i="1"/>
  <c r="T409" i="1"/>
  <c r="U409" i="1"/>
  <c r="V409" i="1"/>
  <c r="W409" i="1"/>
  <c r="X409" i="1"/>
  <c r="AD409" i="1"/>
  <c r="AF409" i="1" s="1"/>
  <c r="AM409" i="1" s="1"/>
  <c r="AE409" i="1"/>
  <c r="AG409" i="1"/>
  <c r="AI409" i="1"/>
  <c r="AK409" i="1"/>
  <c r="AW409" i="1"/>
  <c r="AX409" i="1" s="1"/>
  <c r="AZ409" i="1" s="1"/>
  <c r="G410" i="1"/>
  <c r="H410" i="1"/>
  <c r="I410" i="1"/>
  <c r="J410" i="1"/>
  <c r="K410" i="1"/>
  <c r="L410" i="1"/>
  <c r="M410" i="1"/>
  <c r="N410" i="1"/>
  <c r="O410" i="1"/>
  <c r="P410" i="1"/>
  <c r="Q410" i="1"/>
  <c r="R410" i="1"/>
  <c r="S410" i="1"/>
  <c r="T410" i="1"/>
  <c r="U410" i="1"/>
  <c r="V410" i="1"/>
  <c r="W410" i="1"/>
  <c r="X410" i="1"/>
  <c r="AD410" i="1"/>
  <c r="AE410" i="1"/>
  <c r="AL410" i="1" s="1"/>
  <c r="AK410" i="1"/>
  <c r="AW410" i="1"/>
  <c r="AX410" i="1" s="1"/>
  <c r="AZ410" i="1" s="1"/>
  <c r="G411" i="1"/>
  <c r="H411" i="1"/>
  <c r="I411" i="1"/>
  <c r="J411" i="1"/>
  <c r="K411" i="1"/>
  <c r="L411" i="1"/>
  <c r="M411" i="1"/>
  <c r="AD411" i="1" s="1"/>
  <c r="AE411" i="1" s="1"/>
  <c r="AH411" i="1" s="1"/>
  <c r="N411" i="1"/>
  <c r="O411" i="1"/>
  <c r="P411" i="1"/>
  <c r="Q411" i="1"/>
  <c r="R411" i="1"/>
  <c r="S411" i="1"/>
  <c r="T411" i="1"/>
  <c r="U411" i="1"/>
  <c r="V411" i="1"/>
  <c r="W411" i="1"/>
  <c r="X411" i="1"/>
  <c r="AL411" i="1"/>
  <c r="AW411" i="1"/>
  <c r="AX411" i="1" s="1"/>
  <c r="AY411" i="1"/>
  <c r="AZ411" i="1"/>
  <c r="G412" i="1"/>
  <c r="H412" i="1"/>
  <c r="I412" i="1"/>
  <c r="J412" i="1"/>
  <c r="K412" i="1"/>
  <c r="L412" i="1"/>
  <c r="M412" i="1"/>
  <c r="AD412" i="1" s="1"/>
  <c r="AE412" i="1" s="1"/>
  <c r="AH412" i="1" s="1"/>
  <c r="N412" i="1"/>
  <c r="O412" i="1"/>
  <c r="P412" i="1"/>
  <c r="Q412" i="1"/>
  <c r="R412" i="1"/>
  <c r="S412" i="1"/>
  <c r="T412" i="1"/>
  <c r="U412" i="1"/>
  <c r="V412" i="1"/>
  <c r="W412" i="1"/>
  <c r="X412" i="1"/>
  <c r="AF412" i="1"/>
  <c r="AI412" i="1" s="1"/>
  <c r="AW412" i="1"/>
  <c r="AX412" i="1"/>
  <c r="BA412" i="1"/>
  <c r="G413" i="1"/>
  <c r="H413" i="1"/>
  <c r="I413" i="1"/>
  <c r="J413" i="1"/>
  <c r="K413" i="1"/>
  <c r="L413" i="1"/>
  <c r="M413" i="1"/>
  <c r="N413" i="1"/>
  <c r="O413" i="1"/>
  <c r="P413" i="1"/>
  <c r="Q413" i="1"/>
  <c r="R413" i="1"/>
  <c r="S413" i="1"/>
  <c r="T413" i="1"/>
  <c r="U413" i="1"/>
  <c r="V413" i="1"/>
  <c r="W413" i="1"/>
  <c r="X413" i="1"/>
  <c r="AD413" i="1"/>
  <c r="AE413" i="1"/>
  <c r="AF413" i="1"/>
  <c r="AI413" i="1" s="1"/>
  <c r="AG413" i="1"/>
  <c r="AK413" i="1"/>
  <c r="AM413" i="1"/>
  <c r="AW413" i="1"/>
  <c r="AX413" i="1" s="1"/>
  <c r="G414" i="1"/>
  <c r="H414" i="1"/>
  <c r="I414" i="1"/>
  <c r="J414" i="1"/>
  <c r="K414" i="1"/>
  <c r="L414" i="1"/>
  <c r="M414" i="1"/>
  <c r="N414" i="1"/>
  <c r="O414" i="1"/>
  <c r="P414" i="1"/>
  <c r="Q414" i="1"/>
  <c r="R414" i="1"/>
  <c r="S414" i="1"/>
  <c r="T414" i="1"/>
  <c r="U414" i="1"/>
  <c r="V414" i="1"/>
  <c r="W414" i="1"/>
  <c r="X414" i="1"/>
  <c r="AD414" i="1"/>
  <c r="AW414" i="1"/>
  <c r="AX414" i="1" s="1"/>
  <c r="AY414" i="1"/>
  <c r="G415" i="1"/>
  <c r="H415" i="1"/>
  <c r="I415" i="1"/>
  <c r="J415" i="1"/>
  <c r="K415" i="1"/>
  <c r="L415" i="1"/>
  <c r="M415" i="1"/>
  <c r="N415" i="1"/>
  <c r="O415" i="1"/>
  <c r="P415" i="1"/>
  <c r="Q415" i="1"/>
  <c r="R415" i="1"/>
  <c r="S415" i="1"/>
  <c r="T415" i="1"/>
  <c r="U415" i="1"/>
  <c r="V415" i="1"/>
  <c r="W415" i="1"/>
  <c r="X415" i="1"/>
  <c r="AD415" i="1"/>
  <c r="AE415" i="1" s="1"/>
  <c r="AW415" i="1"/>
  <c r="AX415" i="1" s="1"/>
  <c r="AZ415" i="1"/>
  <c r="BA415" i="1"/>
  <c r="G416" i="1"/>
  <c r="H416" i="1"/>
  <c r="I416" i="1"/>
  <c r="J416" i="1"/>
  <c r="K416" i="1"/>
  <c r="L416" i="1"/>
  <c r="M416" i="1"/>
  <c r="AD416" i="1" s="1"/>
  <c r="AK416" i="1" s="1"/>
  <c r="N416" i="1"/>
  <c r="O416" i="1"/>
  <c r="P416" i="1"/>
  <c r="Q416" i="1"/>
  <c r="R416" i="1"/>
  <c r="S416" i="1"/>
  <c r="T416" i="1"/>
  <c r="U416" i="1"/>
  <c r="V416" i="1"/>
  <c r="W416" i="1"/>
  <c r="X416" i="1"/>
  <c r="AE416" i="1"/>
  <c r="AH416" i="1" s="1"/>
  <c r="AW416" i="1"/>
  <c r="AX416" i="1" s="1"/>
  <c r="AY416" i="1"/>
  <c r="G417" i="1"/>
  <c r="H417" i="1"/>
  <c r="I417" i="1"/>
  <c r="J417" i="1"/>
  <c r="K417" i="1"/>
  <c r="L417" i="1"/>
  <c r="M417" i="1"/>
  <c r="AD417" i="1" s="1"/>
  <c r="AE417" i="1" s="1"/>
  <c r="AH417" i="1" s="1"/>
  <c r="N417" i="1"/>
  <c r="O417" i="1"/>
  <c r="P417" i="1"/>
  <c r="Q417" i="1"/>
  <c r="R417" i="1"/>
  <c r="S417" i="1"/>
  <c r="T417" i="1"/>
  <c r="U417" i="1"/>
  <c r="V417" i="1"/>
  <c r="W417" i="1"/>
  <c r="X417" i="1"/>
  <c r="AF417" i="1"/>
  <c r="AI417" i="1" s="1"/>
  <c r="AM417" i="1"/>
  <c r="AW417" i="1"/>
  <c r="AX417" i="1"/>
  <c r="AZ417" i="1" s="1"/>
  <c r="AY417" i="1"/>
  <c r="BA417" i="1"/>
  <c r="G418" i="1"/>
  <c r="H418" i="1"/>
  <c r="I418" i="1"/>
  <c r="J418" i="1"/>
  <c r="K418" i="1"/>
  <c r="L418" i="1"/>
  <c r="M418" i="1"/>
  <c r="N418" i="1"/>
  <c r="O418" i="1"/>
  <c r="P418" i="1"/>
  <c r="Q418" i="1"/>
  <c r="R418" i="1"/>
  <c r="S418" i="1"/>
  <c r="T418" i="1"/>
  <c r="U418" i="1"/>
  <c r="V418" i="1"/>
  <c r="W418" i="1"/>
  <c r="X418" i="1"/>
  <c r="AD418" i="1"/>
  <c r="AE418" i="1" s="1"/>
  <c r="AG418" i="1"/>
  <c r="AK418" i="1"/>
  <c r="AW418" i="1"/>
  <c r="AX418" i="1" s="1"/>
  <c r="G419" i="1"/>
  <c r="H419" i="1"/>
  <c r="I419" i="1"/>
  <c r="J419" i="1"/>
  <c r="K419" i="1"/>
  <c r="L419" i="1"/>
  <c r="M419" i="1"/>
  <c r="N419" i="1"/>
  <c r="O419" i="1"/>
  <c r="P419" i="1"/>
  <c r="Q419" i="1"/>
  <c r="R419" i="1"/>
  <c r="S419" i="1"/>
  <c r="T419" i="1"/>
  <c r="U419" i="1"/>
  <c r="V419" i="1"/>
  <c r="W419" i="1"/>
  <c r="X419" i="1"/>
  <c r="AD419" i="1"/>
  <c r="AE419" i="1"/>
  <c r="AL419" i="1" s="1"/>
  <c r="AF419" i="1"/>
  <c r="AM419" i="1" s="1"/>
  <c r="AG419" i="1"/>
  <c r="AH419" i="1"/>
  <c r="AI419" i="1"/>
  <c r="AJ419" i="1"/>
  <c r="AK419" i="1"/>
  <c r="AN419" i="1" s="1"/>
  <c r="AW419" i="1"/>
  <c r="AX419" i="1"/>
  <c r="AY419" i="1"/>
  <c r="AZ419" i="1"/>
  <c r="BA419" i="1"/>
  <c r="BC419" i="1"/>
  <c r="BD419" i="1"/>
  <c r="G420" i="1"/>
  <c r="H420" i="1"/>
  <c r="I420" i="1"/>
  <c r="J420" i="1"/>
  <c r="K420" i="1"/>
  <c r="L420" i="1"/>
  <c r="M420" i="1"/>
  <c r="N420" i="1"/>
  <c r="O420" i="1"/>
  <c r="P420" i="1"/>
  <c r="Q420" i="1"/>
  <c r="R420" i="1"/>
  <c r="S420" i="1"/>
  <c r="T420" i="1"/>
  <c r="U420" i="1"/>
  <c r="V420" i="1"/>
  <c r="W420" i="1"/>
  <c r="X420" i="1"/>
  <c r="AD420" i="1"/>
  <c r="AW420" i="1"/>
  <c r="AX420" i="1" s="1"/>
  <c r="AZ420" i="1"/>
  <c r="G421" i="1"/>
  <c r="H421" i="1"/>
  <c r="I421" i="1"/>
  <c r="J421" i="1"/>
  <c r="K421" i="1"/>
  <c r="L421" i="1"/>
  <c r="M421" i="1"/>
  <c r="N421" i="1"/>
  <c r="O421" i="1"/>
  <c r="P421" i="1"/>
  <c r="Q421" i="1"/>
  <c r="R421" i="1"/>
  <c r="S421" i="1"/>
  <c r="T421" i="1"/>
  <c r="U421" i="1"/>
  <c r="V421" i="1"/>
  <c r="W421" i="1"/>
  <c r="X421" i="1"/>
  <c r="AD421" i="1"/>
  <c r="AW421" i="1"/>
  <c r="AX421" i="1"/>
  <c r="G422" i="1"/>
  <c r="H422" i="1"/>
  <c r="I422" i="1"/>
  <c r="J422" i="1"/>
  <c r="K422" i="1"/>
  <c r="L422" i="1"/>
  <c r="M422" i="1"/>
  <c r="AD422" i="1" s="1"/>
  <c r="N422" i="1"/>
  <c r="O422" i="1"/>
  <c r="P422" i="1"/>
  <c r="Q422" i="1"/>
  <c r="R422" i="1"/>
  <c r="S422" i="1"/>
  <c r="T422" i="1"/>
  <c r="U422" i="1"/>
  <c r="V422" i="1"/>
  <c r="W422" i="1"/>
  <c r="X422" i="1"/>
  <c r="AK422" i="1"/>
  <c r="AW422" i="1"/>
  <c r="AX422" i="1"/>
  <c r="AY422" i="1" s="1"/>
  <c r="G423" i="1"/>
  <c r="AK423" i="1" s="1"/>
  <c r="H423" i="1"/>
  <c r="I423" i="1"/>
  <c r="J423" i="1"/>
  <c r="K423" i="1"/>
  <c r="L423" i="1"/>
  <c r="M423" i="1"/>
  <c r="N423" i="1"/>
  <c r="O423" i="1"/>
  <c r="P423" i="1"/>
  <c r="Q423" i="1"/>
  <c r="R423" i="1"/>
  <c r="S423" i="1"/>
  <c r="T423" i="1"/>
  <c r="U423" i="1"/>
  <c r="V423" i="1"/>
  <c r="W423" i="1"/>
  <c r="X423" i="1"/>
  <c r="AD423" i="1"/>
  <c r="AE423" i="1" s="1"/>
  <c r="AF423" i="1"/>
  <c r="AG423" i="1"/>
  <c r="AW423" i="1"/>
  <c r="AX423" i="1"/>
  <c r="AY423" i="1"/>
  <c r="BD423" i="1"/>
  <c r="G424" i="1"/>
  <c r="H424" i="1"/>
  <c r="I424" i="1"/>
  <c r="J424" i="1"/>
  <c r="K424" i="1"/>
  <c r="L424" i="1"/>
  <c r="M424" i="1"/>
  <c r="N424" i="1"/>
  <c r="O424" i="1"/>
  <c r="P424" i="1"/>
  <c r="Q424" i="1"/>
  <c r="R424" i="1"/>
  <c r="S424" i="1"/>
  <c r="T424" i="1"/>
  <c r="U424" i="1"/>
  <c r="V424" i="1"/>
  <c r="W424" i="1"/>
  <c r="X424" i="1"/>
  <c r="AD424" i="1"/>
  <c r="AE424" i="1" s="1"/>
  <c r="AW424" i="1"/>
  <c r="AX424" i="1"/>
  <c r="BA424" i="1" s="1"/>
  <c r="AY424" i="1"/>
  <c r="G425" i="1"/>
  <c r="H425" i="1"/>
  <c r="I425" i="1"/>
  <c r="J425" i="1"/>
  <c r="K425" i="1"/>
  <c r="L425" i="1"/>
  <c r="M425" i="1"/>
  <c r="N425" i="1"/>
  <c r="O425" i="1"/>
  <c r="P425" i="1"/>
  <c r="Q425" i="1"/>
  <c r="R425" i="1"/>
  <c r="S425" i="1"/>
  <c r="T425" i="1"/>
  <c r="U425" i="1"/>
  <c r="V425" i="1"/>
  <c r="W425" i="1"/>
  <c r="X425" i="1"/>
  <c r="AD425" i="1"/>
  <c r="AE425" i="1" s="1"/>
  <c r="AH425" i="1" s="1"/>
  <c r="AW425" i="1"/>
  <c r="AX425" i="1" s="1"/>
  <c r="G426" i="1"/>
  <c r="H426" i="1"/>
  <c r="I426" i="1"/>
  <c r="J426" i="1"/>
  <c r="K426" i="1"/>
  <c r="L426" i="1"/>
  <c r="M426" i="1"/>
  <c r="AD426" i="1" s="1"/>
  <c r="N426" i="1"/>
  <c r="O426" i="1"/>
  <c r="P426" i="1"/>
  <c r="Q426" i="1"/>
  <c r="R426" i="1"/>
  <c r="S426" i="1"/>
  <c r="T426" i="1"/>
  <c r="U426" i="1"/>
  <c r="V426" i="1"/>
  <c r="W426" i="1"/>
  <c r="X426" i="1"/>
  <c r="AW426" i="1"/>
  <c r="AX426" i="1" s="1"/>
  <c r="G427" i="1"/>
  <c r="AL427" i="1" s="1"/>
  <c r="H427" i="1"/>
  <c r="I427" i="1"/>
  <c r="J427" i="1"/>
  <c r="K427" i="1"/>
  <c r="L427" i="1"/>
  <c r="M427" i="1"/>
  <c r="AD427" i="1" s="1"/>
  <c r="AE427" i="1" s="1"/>
  <c r="N427" i="1"/>
  <c r="O427" i="1"/>
  <c r="P427" i="1"/>
  <c r="Q427" i="1"/>
  <c r="R427" i="1"/>
  <c r="S427" i="1"/>
  <c r="T427" i="1"/>
  <c r="U427" i="1"/>
  <c r="V427" i="1"/>
  <c r="W427" i="1"/>
  <c r="X427" i="1"/>
  <c r="AF427" i="1"/>
  <c r="AG427" i="1"/>
  <c r="AH427" i="1"/>
  <c r="AI427" i="1"/>
  <c r="AK427" i="1"/>
  <c r="AW427" i="1"/>
  <c r="AX427" i="1"/>
  <c r="AY427" i="1"/>
  <c r="AZ427" i="1"/>
  <c r="BA427" i="1"/>
  <c r="BC427" i="1" s="1"/>
  <c r="BD427" i="1"/>
  <c r="G428" i="1"/>
  <c r="H428" i="1"/>
  <c r="I428" i="1"/>
  <c r="J428" i="1"/>
  <c r="K428" i="1"/>
  <c r="L428" i="1"/>
  <c r="M428" i="1"/>
  <c r="N428" i="1"/>
  <c r="O428" i="1"/>
  <c r="P428" i="1"/>
  <c r="Q428" i="1"/>
  <c r="R428" i="1"/>
  <c r="S428" i="1"/>
  <c r="T428" i="1"/>
  <c r="U428" i="1"/>
  <c r="V428" i="1"/>
  <c r="W428" i="1"/>
  <c r="X428" i="1"/>
  <c r="AD428" i="1"/>
  <c r="AF428" i="1"/>
  <c r="AW428" i="1"/>
  <c r="AX428" i="1"/>
  <c r="G429" i="1"/>
  <c r="H429" i="1"/>
  <c r="I429" i="1"/>
  <c r="J429" i="1"/>
  <c r="K429" i="1"/>
  <c r="L429" i="1"/>
  <c r="M429" i="1"/>
  <c r="N429" i="1"/>
  <c r="O429" i="1"/>
  <c r="P429" i="1"/>
  <c r="Q429" i="1"/>
  <c r="R429" i="1"/>
  <c r="S429" i="1"/>
  <c r="T429" i="1"/>
  <c r="U429" i="1"/>
  <c r="V429" i="1"/>
  <c r="W429" i="1"/>
  <c r="X429" i="1"/>
  <c r="AD429" i="1"/>
  <c r="AK429" i="1"/>
  <c r="AW429" i="1"/>
  <c r="AX429" i="1"/>
  <c r="G430" i="1"/>
  <c r="H430" i="1"/>
  <c r="I430" i="1"/>
  <c r="J430" i="1"/>
  <c r="K430" i="1"/>
  <c r="L430" i="1"/>
  <c r="M430" i="1"/>
  <c r="N430" i="1"/>
  <c r="O430" i="1"/>
  <c r="P430" i="1"/>
  <c r="Q430" i="1"/>
  <c r="R430" i="1"/>
  <c r="S430" i="1"/>
  <c r="T430" i="1"/>
  <c r="U430" i="1"/>
  <c r="V430" i="1"/>
  <c r="W430" i="1"/>
  <c r="X430" i="1"/>
  <c r="AD430" i="1"/>
  <c r="AE430" i="1"/>
  <c r="AH430" i="1"/>
  <c r="AK430" i="1"/>
  <c r="AL430" i="1"/>
  <c r="AW430" i="1"/>
  <c r="AX430" i="1" s="1"/>
  <c r="AY430" i="1" s="1"/>
  <c r="AZ430" i="1"/>
  <c r="BA430" i="1"/>
  <c r="BC430" i="1" s="1"/>
  <c r="BD430" i="1"/>
  <c r="G431" i="1"/>
  <c r="H431" i="1"/>
  <c r="I431" i="1"/>
  <c r="J431" i="1"/>
  <c r="K431" i="1"/>
  <c r="L431" i="1"/>
  <c r="M431" i="1"/>
  <c r="N431" i="1"/>
  <c r="O431" i="1"/>
  <c r="P431" i="1"/>
  <c r="Q431" i="1"/>
  <c r="R431" i="1"/>
  <c r="S431" i="1"/>
  <c r="T431" i="1"/>
  <c r="U431" i="1"/>
  <c r="V431" i="1"/>
  <c r="W431" i="1"/>
  <c r="X431" i="1"/>
  <c r="AD431" i="1"/>
  <c r="AE431" i="1"/>
  <c r="AL431" i="1" s="1"/>
  <c r="AF431" i="1"/>
  <c r="AG431" i="1"/>
  <c r="AH431" i="1"/>
  <c r="AW431" i="1"/>
  <c r="AX431" i="1" s="1"/>
  <c r="AY431" i="1"/>
  <c r="AZ431" i="1"/>
  <c r="G432" i="1"/>
  <c r="H432" i="1"/>
  <c r="I432" i="1"/>
  <c r="J432" i="1"/>
  <c r="K432" i="1"/>
  <c r="L432" i="1"/>
  <c r="M432" i="1"/>
  <c r="AD432" i="1" s="1"/>
  <c r="AE432" i="1" s="1"/>
  <c r="AL432" i="1" s="1"/>
  <c r="N432" i="1"/>
  <c r="O432" i="1"/>
  <c r="P432" i="1"/>
  <c r="Q432" i="1"/>
  <c r="R432" i="1"/>
  <c r="S432" i="1"/>
  <c r="T432" i="1"/>
  <c r="U432" i="1"/>
  <c r="V432" i="1"/>
  <c r="W432" i="1"/>
  <c r="X432" i="1"/>
  <c r="AF432" i="1"/>
  <c r="AG432" i="1"/>
  <c r="AH432" i="1"/>
  <c r="AW432" i="1"/>
  <c r="AX432" i="1"/>
  <c r="BA432" i="1" s="1"/>
  <c r="AY432" i="1"/>
  <c r="G433" i="1"/>
  <c r="H433" i="1"/>
  <c r="I433" i="1"/>
  <c r="J433" i="1"/>
  <c r="K433" i="1"/>
  <c r="L433" i="1"/>
  <c r="M433" i="1"/>
  <c r="N433" i="1"/>
  <c r="O433" i="1"/>
  <c r="P433" i="1"/>
  <c r="Q433" i="1"/>
  <c r="R433" i="1"/>
  <c r="S433" i="1"/>
  <c r="T433" i="1"/>
  <c r="U433" i="1"/>
  <c r="V433" i="1"/>
  <c r="W433" i="1"/>
  <c r="X433" i="1"/>
  <c r="AD433" i="1"/>
  <c r="AE433" i="1" s="1"/>
  <c r="AH433" i="1" s="1"/>
  <c r="AW433" i="1"/>
  <c r="AX433" i="1" s="1"/>
  <c r="G434" i="1"/>
  <c r="H434" i="1"/>
  <c r="I434" i="1"/>
  <c r="J434" i="1"/>
  <c r="K434" i="1"/>
  <c r="L434" i="1"/>
  <c r="M434" i="1"/>
  <c r="N434" i="1"/>
  <c r="O434" i="1"/>
  <c r="P434" i="1"/>
  <c r="Q434" i="1"/>
  <c r="R434" i="1"/>
  <c r="S434" i="1"/>
  <c r="T434" i="1"/>
  <c r="U434" i="1"/>
  <c r="V434" i="1"/>
  <c r="W434" i="1"/>
  <c r="X434" i="1"/>
  <c r="AD434" i="1"/>
  <c r="AE434" i="1"/>
  <c r="AF434" i="1"/>
  <c r="AM434" i="1" s="1"/>
  <c r="AG434" i="1"/>
  <c r="AH434" i="1"/>
  <c r="AI434" i="1"/>
  <c r="AK434" i="1"/>
  <c r="AW434" i="1"/>
  <c r="AX434" i="1" s="1"/>
  <c r="BD434" i="1" s="1"/>
  <c r="G435" i="1"/>
  <c r="H435" i="1"/>
  <c r="I435" i="1"/>
  <c r="J435" i="1"/>
  <c r="K435" i="1"/>
  <c r="L435" i="1"/>
  <c r="M435" i="1"/>
  <c r="N435" i="1"/>
  <c r="O435" i="1"/>
  <c r="P435" i="1"/>
  <c r="Q435" i="1"/>
  <c r="R435" i="1"/>
  <c r="S435" i="1"/>
  <c r="T435" i="1"/>
  <c r="U435" i="1"/>
  <c r="V435" i="1"/>
  <c r="W435" i="1"/>
  <c r="X435" i="1"/>
  <c r="AD435" i="1"/>
  <c r="AE435" i="1" s="1"/>
  <c r="AW435" i="1"/>
  <c r="AX435" i="1" s="1"/>
  <c r="AY435" i="1" s="1"/>
  <c r="AZ435" i="1"/>
  <c r="BA435" i="1"/>
  <c r="BD435" i="1"/>
  <c r="G436" i="1"/>
  <c r="H436" i="1"/>
  <c r="I436" i="1"/>
  <c r="J436" i="1"/>
  <c r="K436" i="1"/>
  <c r="L436" i="1"/>
  <c r="M436" i="1"/>
  <c r="AD436" i="1" s="1"/>
  <c r="N436" i="1"/>
  <c r="O436" i="1"/>
  <c r="P436" i="1"/>
  <c r="Q436" i="1"/>
  <c r="R436" i="1"/>
  <c r="S436" i="1"/>
  <c r="T436" i="1"/>
  <c r="U436" i="1"/>
  <c r="V436" i="1"/>
  <c r="W436" i="1"/>
  <c r="X436" i="1"/>
  <c r="AW436" i="1"/>
  <c r="AX436" i="1" s="1"/>
  <c r="AY436" i="1"/>
  <c r="G437" i="1"/>
  <c r="H437" i="1"/>
  <c r="I437" i="1"/>
  <c r="J437" i="1"/>
  <c r="K437" i="1"/>
  <c r="L437" i="1"/>
  <c r="M437" i="1"/>
  <c r="AD437" i="1" s="1"/>
  <c r="AE437" i="1" s="1"/>
  <c r="AH437" i="1" s="1"/>
  <c r="N437" i="1"/>
  <c r="O437" i="1"/>
  <c r="P437" i="1"/>
  <c r="Q437" i="1"/>
  <c r="R437" i="1"/>
  <c r="S437" i="1"/>
  <c r="T437" i="1"/>
  <c r="U437" i="1"/>
  <c r="V437" i="1"/>
  <c r="W437" i="1"/>
  <c r="X437" i="1"/>
  <c r="AF437" i="1"/>
  <c r="AI437" i="1" s="1"/>
  <c r="AL437" i="1"/>
  <c r="AM437" i="1"/>
  <c r="AW437" i="1"/>
  <c r="AX437" i="1" s="1"/>
  <c r="G438" i="1"/>
  <c r="AK438" i="1" s="1"/>
  <c r="H438" i="1"/>
  <c r="I438" i="1"/>
  <c r="J438" i="1"/>
  <c r="K438" i="1"/>
  <c r="L438" i="1"/>
  <c r="M438" i="1"/>
  <c r="N438" i="1"/>
  <c r="O438" i="1"/>
  <c r="P438" i="1"/>
  <c r="Q438" i="1"/>
  <c r="R438" i="1"/>
  <c r="S438" i="1"/>
  <c r="T438" i="1"/>
  <c r="U438" i="1"/>
  <c r="V438" i="1"/>
  <c r="W438" i="1"/>
  <c r="X438" i="1"/>
  <c r="AD438" i="1"/>
  <c r="AE438" i="1"/>
  <c r="AL438" i="1" s="1"/>
  <c r="AF438" i="1"/>
  <c r="AM438" i="1" s="1"/>
  <c r="AG438" i="1"/>
  <c r="AH438" i="1"/>
  <c r="AW438" i="1"/>
  <c r="AX438" i="1"/>
  <c r="AY438" i="1"/>
  <c r="BA438" i="1"/>
  <c r="G439" i="1"/>
  <c r="H439" i="1"/>
  <c r="I439" i="1"/>
  <c r="J439" i="1"/>
  <c r="K439" i="1"/>
  <c r="L439" i="1"/>
  <c r="M439" i="1"/>
  <c r="N439" i="1"/>
  <c r="O439" i="1"/>
  <c r="P439" i="1"/>
  <c r="Q439" i="1"/>
  <c r="R439" i="1"/>
  <c r="S439" i="1"/>
  <c r="T439" i="1"/>
  <c r="U439" i="1"/>
  <c r="V439" i="1"/>
  <c r="W439" i="1"/>
  <c r="X439" i="1"/>
  <c r="AD439" i="1"/>
  <c r="AE439" i="1" s="1"/>
  <c r="AK439" i="1"/>
  <c r="AW439" i="1"/>
  <c r="AX439" i="1" s="1"/>
  <c r="BD439" i="1"/>
  <c r="G440" i="1"/>
  <c r="H440" i="1"/>
  <c r="I440" i="1"/>
  <c r="J440" i="1"/>
  <c r="K440" i="1"/>
  <c r="L440" i="1"/>
  <c r="M440" i="1"/>
  <c r="N440" i="1"/>
  <c r="O440" i="1"/>
  <c r="P440" i="1"/>
  <c r="Q440" i="1"/>
  <c r="R440" i="1"/>
  <c r="S440" i="1"/>
  <c r="T440" i="1"/>
  <c r="U440" i="1"/>
  <c r="V440" i="1"/>
  <c r="W440" i="1"/>
  <c r="X440" i="1"/>
  <c r="AD440" i="1"/>
  <c r="AE440" i="1"/>
  <c r="AW440" i="1"/>
  <c r="AX440" i="1" s="1"/>
  <c r="AY440" i="1"/>
  <c r="G441" i="1"/>
  <c r="H441" i="1"/>
  <c r="I441" i="1"/>
  <c r="J441" i="1"/>
  <c r="K441" i="1"/>
  <c r="L441" i="1"/>
  <c r="M441" i="1"/>
  <c r="AD441" i="1" s="1"/>
  <c r="N441" i="1"/>
  <c r="O441" i="1"/>
  <c r="P441" i="1"/>
  <c r="Q441" i="1"/>
  <c r="R441" i="1"/>
  <c r="S441" i="1"/>
  <c r="T441" i="1"/>
  <c r="U441" i="1"/>
  <c r="V441" i="1"/>
  <c r="W441" i="1"/>
  <c r="X441" i="1"/>
  <c r="AK441" i="1"/>
  <c r="AW441" i="1"/>
  <c r="AX441" i="1"/>
  <c r="AY441" i="1"/>
  <c r="AZ441" i="1"/>
  <c r="BC441" i="1" s="1"/>
  <c r="BA441" i="1"/>
  <c r="BD441" i="1"/>
  <c r="G442" i="1"/>
  <c r="H442" i="1"/>
  <c r="I442" i="1"/>
  <c r="J442" i="1"/>
  <c r="K442" i="1"/>
  <c r="L442" i="1"/>
  <c r="M442" i="1"/>
  <c r="AD442" i="1" s="1"/>
  <c r="N442" i="1"/>
  <c r="O442" i="1"/>
  <c r="P442" i="1"/>
  <c r="Q442" i="1"/>
  <c r="R442" i="1"/>
  <c r="S442" i="1"/>
  <c r="T442" i="1"/>
  <c r="U442" i="1"/>
  <c r="V442" i="1"/>
  <c r="W442" i="1"/>
  <c r="X442" i="1"/>
  <c r="AE442" i="1"/>
  <c r="AW442" i="1"/>
  <c r="AX442" i="1" s="1"/>
  <c r="G443" i="1"/>
  <c r="AK443" i="1" s="1"/>
  <c r="H443" i="1"/>
  <c r="I443" i="1"/>
  <c r="J443" i="1"/>
  <c r="K443" i="1"/>
  <c r="L443" i="1"/>
  <c r="M443" i="1"/>
  <c r="N443" i="1"/>
  <c r="O443" i="1"/>
  <c r="P443" i="1"/>
  <c r="Q443" i="1"/>
  <c r="R443" i="1"/>
  <c r="S443" i="1"/>
  <c r="T443" i="1"/>
  <c r="U443" i="1"/>
  <c r="V443" i="1"/>
  <c r="W443" i="1"/>
  <c r="X443" i="1"/>
  <c r="AD443" i="1"/>
  <c r="AE443" i="1"/>
  <c r="AF443" i="1"/>
  <c r="AM443" i="1" s="1"/>
  <c r="AG443" i="1"/>
  <c r="AH443" i="1"/>
  <c r="AI443" i="1"/>
  <c r="AW443" i="1"/>
  <c r="AX443" i="1"/>
  <c r="AY443" i="1"/>
  <c r="G444" i="1"/>
  <c r="H444" i="1"/>
  <c r="I444" i="1"/>
  <c r="J444" i="1"/>
  <c r="K444" i="1"/>
  <c r="L444" i="1"/>
  <c r="M444" i="1"/>
  <c r="N444" i="1"/>
  <c r="O444" i="1"/>
  <c r="P444" i="1"/>
  <c r="Q444" i="1"/>
  <c r="R444" i="1"/>
  <c r="S444" i="1"/>
  <c r="T444" i="1"/>
  <c r="U444" i="1"/>
  <c r="V444" i="1"/>
  <c r="W444" i="1"/>
  <c r="X444" i="1"/>
  <c r="AD444" i="1"/>
  <c r="AE444" i="1" s="1"/>
  <c r="AK444" i="1"/>
  <c r="AW444" i="1"/>
  <c r="AX444" i="1" s="1"/>
  <c r="BD444" i="1"/>
  <c r="G445" i="1"/>
  <c r="H445" i="1"/>
  <c r="I445" i="1"/>
  <c r="J445" i="1"/>
  <c r="K445" i="1"/>
  <c r="L445" i="1"/>
  <c r="M445" i="1"/>
  <c r="N445" i="1"/>
  <c r="O445" i="1"/>
  <c r="P445" i="1"/>
  <c r="Q445" i="1"/>
  <c r="R445" i="1"/>
  <c r="S445" i="1"/>
  <c r="T445" i="1"/>
  <c r="U445" i="1"/>
  <c r="V445" i="1"/>
  <c r="W445" i="1"/>
  <c r="X445" i="1"/>
  <c r="AD445" i="1"/>
  <c r="AE445" i="1"/>
  <c r="AG445" i="1"/>
  <c r="AW445" i="1"/>
  <c r="AX445" i="1" s="1"/>
  <c r="AY445" i="1" s="1"/>
  <c r="G446" i="1"/>
  <c r="H446" i="1"/>
  <c r="I446" i="1"/>
  <c r="J446" i="1"/>
  <c r="K446" i="1"/>
  <c r="L446" i="1"/>
  <c r="M446" i="1"/>
  <c r="AD446" i="1" s="1"/>
  <c r="N446" i="1"/>
  <c r="O446" i="1"/>
  <c r="P446" i="1"/>
  <c r="Q446" i="1"/>
  <c r="R446" i="1"/>
  <c r="S446" i="1"/>
  <c r="T446" i="1"/>
  <c r="U446" i="1"/>
  <c r="V446" i="1"/>
  <c r="W446" i="1"/>
  <c r="X446" i="1"/>
  <c r="AW446" i="1"/>
  <c r="AX446" i="1"/>
  <c r="AY446" i="1"/>
  <c r="AZ446" i="1"/>
  <c r="BA446" i="1"/>
  <c r="BD446" i="1"/>
  <c r="G447" i="1"/>
  <c r="H447" i="1"/>
  <c r="I447" i="1"/>
  <c r="J447" i="1"/>
  <c r="K447" i="1"/>
  <c r="L447" i="1"/>
  <c r="M447" i="1"/>
  <c r="AD447" i="1" s="1"/>
  <c r="N447" i="1"/>
  <c r="O447" i="1"/>
  <c r="P447" i="1"/>
  <c r="Q447" i="1"/>
  <c r="R447" i="1"/>
  <c r="S447" i="1"/>
  <c r="T447" i="1"/>
  <c r="U447" i="1"/>
  <c r="V447" i="1"/>
  <c r="W447" i="1"/>
  <c r="X447" i="1"/>
  <c r="AE447" i="1"/>
  <c r="AH447" i="1" s="1"/>
  <c r="AL447" i="1"/>
  <c r="AW447" i="1"/>
  <c r="AX447" i="1" s="1"/>
  <c r="G448" i="1"/>
  <c r="AK448" i="1" s="1"/>
  <c r="H448" i="1"/>
  <c r="I448" i="1"/>
  <c r="J448" i="1"/>
  <c r="K448" i="1"/>
  <c r="L448" i="1"/>
  <c r="M448" i="1"/>
  <c r="N448" i="1"/>
  <c r="O448" i="1"/>
  <c r="P448" i="1"/>
  <c r="Q448" i="1"/>
  <c r="R448" i="1"/>
  <c r="S448" i="1"/>
  <c r="T448" i="1"/>
  <c r="U448" i="1"/>
  <c r="V448" i="1"/>
  <c r="W448" i="1"/>
  <c r="X448" i="1"/>
  <c r="AD448" i="1"/>
  <c r="AE448" i="1"/>
  <c r="AF448" i="1"/>
  <c r="AG448" i="1"/>
  <c r="AH448" i="1"/>
  <c r="AW448" i="1"/>
  <c r="AX448" i="1"/>
  <c r="AY448" i="1"/>
  <c r="BA448" i="1"/>
  <c r="G449" i="1"/>
  <c r="H449" i="1"/>
  <c r="I449" i="1"/>
  <c r="J449" i="1"/>
  <c r="K449" i="1"/>
  <c r="L449" i="1"/>
  <c r="M449" i="1"/>
  <c r="N449" i="1"/>
  <c r="O449" i="1"/>
  <c r="P449" i="1"/>
  <c r="Q449" i="1"/>
  <c r="R449" i="1"/>
  <c r="S449" i="1"/>
  <c r="T449" i="1"/>
  <c r="U449" i="1"/>
  <c r="V449" i="1"/>
  <c r="W449" i="1"/>
  <c r="X449" i="1"/>
  <c r="AD449" i="1"/>
  <c r="AE449" i="1" s="1"/>
  <c r="AK449" i="1"/>
  <c r="AW449" i="1"/>
  <c r="AX449" i="1" s="1"/>
  <c r="G450" i="1"/>
  <c r="H450" i="1"/>
  <c r="I450" i="1"/>
  <c r="J450" i="1"/>
  <c r="K450" i="1"/>
  <c r="L450" i="1"/>
  <c r="M450" i="1"/>
  <c r="N450" i="1"/>
  <c r="O450" i="1"/>
  <c r="P450" i="1"/>
  <c r="Q450" i="1"/>
  <c r="R450" i="1"/>
  <c r="S450" i="1"/>
  <c r="T450" i="1"/>
  <c r="U450" i="1"/>
  <c r="V450" i="1"/>
  <c r="W450" i="1"/>
  <c r="X450" i="1"/>
  <c r="AD450" i="1"/>
  <c r="AE450" i="1"/>
  <c r="AG450" i="1"/>
  <c r="AW450" i="1"/>
  <c r="AX450" i="1" s="1"/>
  <c r="AY450" i="1" s="1"/>
  <c r="G451" i="1"/>
  <c r="H451" i="1"/>
  <c r="I451" i="1"/>
  <c r="J451" i="1"/>
  <c r="K451" i="1"/>
  <c r="L451" i="1"/>
  <c r="M451" i="1"/>
  <c r="AD451" i="1" s="1"/>
  <c r="N451" i="1"/>
  <c r="O451" i="1"/>
  <c r="P451" i="1"/>
  <c r="Q451" i="1"/>
  <c r="R451" i="1"/>
  <c r="S451" i="1"/>
  <c r="T451" i="1"/>
  <c r="U451" i="1"/>
  <c r="V451" i="1"/>
  <c r="W451" i="1"/>
  <c r="X451" i="1"/>
  <c r="AK451" i="1"/>
  <c r="AW451" i="1"/>
  <c r="AX451" i="1"/>
  <c r="AY451" i="1"/>
  <c r="BC451" i="1" s="1"/>
  <c r="AZ451" i="1"/>
  <c r="BA451" i="1"/>
  <c r="BD451" i="1"/>
  <c r="G452" i="1"/>
  <c r="H452" i="1"/>
  <c r="I452" i="1"/>
  <c r="J452" i="1"/>
  <c r="K452" i="1"/>
  <c r="L452" i="1"/>
  <c r="M452" i="1"/>
  <c r="AD452" i="1" s="1"/>
  <c r="N452" i="1"/>
  <c r="O452" i="1"/>
  <c r="P452" i="1"/>
  <c r="Q452" i="1"/>
  <c r="R452" i="1"/>
  <c r="S452" i="1"/>
  <c r="T452" i="1"/>
  <c r="U452" i="1"/>
  <c r="V452" i="1"/>
  <c r="W452" i="1"/>
  <c r="X452" i="1"/>
  <c r="AW452" i="1"/>
  <c r="AX452" i="1" s="1"/>
  <c r="G453" i="1"/>
  <c r="AK453" i="1" s="1"/>
  <c r="H453" i="1"/>
  <c r="I453" i="1"/>
  <c r="J453" i="1"/>
  <c r="K453" i="1"/>
  <c r="L453" i="1"/>
  <c r="M453" i="1"/>
  <c r="N453" i="1"/>
  <c r="O453" i="1"/>
  <c r="P453" i="1"/>
  <c r="Q453" i="1"/>
  <c r="R453" i="1"/>
  <c r="S453" i="1"/>
  <c r="T453" i="1"/>
  <c r="U453" i="1"/>
  <c r="V453" i="1"/>
  <c r="W453" i="1"/>
  <c r="X453" i="1"/>
  <c r="AD453" i="1"/>
  <c r="AE453" i="1"/>
  <c r="AL453" i="1" s="1"/>
  <c r="AF453" i="1"/>
  <c r="AM453" i="1" s="1"/>
  <c r="AG453" i="1"/>
  <c r="AW453" i="1"/>
  <c r="AX453" i="1"/>
  <c r="G454" i="1"/>
  <c r="H454" i="1"/>
  <c r="I454" i="1"/>
  <c r="J454" i="1"/>
  <c r="K454" i="1"/>
  <c r="L454" i="1"/>
  <c r="M454" i="1"/>
  <c r="N454" i="1"/>
  <c r="O454" i="1"/>
  <c r="P454" i="1"/>
  <c r="Q454" i="1"/>
  <c r="R454" i="1"/>
  <c r="S454" i="1"/>
  <c r="T454" i="1"/>
  <c r="U454" i="1"/>
  <c r="V454" i="1"/>
  <c r="W454" i="1"/>
  <c r="X454" i="1"/>
  <c r="AD454" i="1"/>
  <c r="AE454" i="1" s="1"/>
  <c r="AK454" i="1"/>
  <c r="AW454" i="1"/>
  <c r="AX454" i="1" s="1"/>
  <c r="BD454" i="1"/>
  <c r="G455" i="1"/>
  <c r="H455" i="1"/>
  <c r="I455" i="1"/>
  <c r="J455" i="1"/>
  <c r="K455" i="1"/>
  <c r="L455" i="1"/>
  <c r="M455" i="1"/>
  <c r="N455" i="1"/>
  <c r="O455" i="1"/>
  <c r="P455" i="1"/>
  <c r="Q455" i="1"/>
  <c r="R455" i="1"/>
  <c r="S455" i="1"/>
  <c r="T455" i="1"/>
  <c r="U455" i="1"/>
  <c r="V455" i="1"/>
  <c r="W455" i="1"/>
  <c r="X455" i="1"/>
  <c r="AD455" i="1"/>
  <c r="AG455" i="1" s="1"/>
  <c r="AE455" i="1"/>
  <c r="AW455" i="1"/>
  <c r="AX455" i="1" s="1"/>
  <c r="G456" i="1"/>
  <c r="H456" i="1"/>
  <c r="I456" i="1"/>
  <c r="J456" i="1"/>
  <c r="K456" i="1"/>
  <c r="L456" i="1"/>
  <c r="M456" i="1"/>
  <c r="AD456" i="1" s="1"/>
  <c r="N456" i="1"/>
  <c r="O456" i="1"/>
  <c r="P456" i="1"/>
  <c r="Q456" i="1"/>
  <c r="R456" i="1"/>
  <c r="S456" i="1"/>
  <c r="T456" i="1"/>
  <c r="U456" i="1"/>
  <c r="V456" i="1"/>
  <c r="W456" i="1"/>
  <c r="X456" i="1"/>
  <c r="AW456" i="1"/>
  <c r="AX456" i="1"/>
  <c r="AY456" i="1"/>
  <c r="AZ456" i="1"/>
  <c r="BA456" i="1"/>
  <c r="BD456" i="1"/>
  <c r="G457" i="1"/>
  <c r="H457" i="1"/>
  <c r="I457" i="1"/>
  <c r="J457" i="1"/>
  <c r="K457" i="1"/>
  <c r="L457" i="1"/>
  <c r="M457" i="1"/>
  <c r="AD457" i="1" s="1"/>
  <c r="N457" i="1"/>
  <c r="O457" i="1"/>
  <c r="P457" i="1"/>
  <c r="Q457" i="1"/>
  <c r="R457" i="1"/>
  <c r="S457" i="1"/>
  <c r="T457" i="1"/>
  <c r="U457" i="1"/>
  <c r="V457" i="1"/>
  <c r="W457" i="1"/>
  <c r="X457" i="1"/>
  <c r="AE457" i="1"/>
  <c r="AH457" i="1" s="1"/>
  <c r="AW457" i="1"/>
  <c r="AX457" i="1" s="1"/>
  <c r="G458" i="1"/>
  <c r="AK458" i="1" s="1"/>
  <c r="H458" i="1"/>
  <c r="I458" i="1"/>
  <c r="J458" i="1"/>
  <c r="K458" i="1"/>
  <c r="L458" i="1"/>
  <c r="M458" i="1"/>
  <c r="N458" i="1"/>
  <c r="O458" i="1"/>
  <c r="P458" i="1"/>
  <c r="Q458" i="1"/>
  <c r="R458" i="1"/>
  <c r="S458" i="1"/>
  <c r="T458" i="1"/>
  <c r="U458" i="1"/>
  <c r="V458" i="1"/>
  <c r="W458" i="1"/>
  <c r="X458" i="1"/>
  <c r="AD458" i="1"/>
  <c r="AE458" i="1"/>
  <c r="AL458" i="1" s="1"/>
  <c r="AF458" i="1"/>
  <c r="AM458" i="1" s="1"/>
  <c r="AG458" i="1"/>
  <c r="AJ458" i="1" s="1"/>
  <c r="AH458" i="1"/>
  <c r="AI458" i="1"/>
  <c r="AW458" i="1"/>
  <c r="AX458" i="1"/>
  <c r="BA458" i="1" s="1"/>
  <c r="AY458" i="1"/>
  <c r="G459" i="1"/>
  <c r="H459" i="1"/>
  <c r="I459" i="1"/>
  <c r="J459" i="1"/>
  <c r="K459" i="1"/>
  <c r="L459" i="1"/>
  <c r="M459" i="1"/>
  <c r="N459" i="1"/>
  <c r="O459" i="1"/>
  <c r="P459" i="1"/>
  <c r="Q459" i="1"/>
  <c r="R459" i="1"/>
  <c r="S459" i="1"/>
  <c r="T459" i="1"/>
  <c r="U459" i="1"/>
  <c r="V459" i="1"/>
  <c r="W459" i="1"/>
  <c r="X459" i="1"/>
  <c r="AD459" i="1"/>
  <c r="AE459" i="1" s="1"/>
  <c r="AK459" i="1"/>
  <c r="AW459" i="1"/>
  <c r="AX459" i="1" s="1"/>
  <c r="BD459" i="1"/>
  <c r="G460" i="1"/>
  <c r="H460" i="1"/>
  <c r="I460" i="1"/>
  <c r="J460" i="1"/>
  <c r="K460" i="1"/>
  <c r="L460" i="1"/>
  <c r="M460" i="1"/>
  <c r="N460" i="1"/>
  <c r="O460" i="1"/>
  <c r="P460" i="1"/>
  <c r="Q460" i="1"/>
  <c r="R460" i="1"/>
  <c r="S460" i="1"/>
  <c r="T460" i="1"/>
  <c r="U460" i="1"/>
  <c r="V460" i="1"/>
  <c r="W460" i="1"/>
  <c r="X460" i="1"/>
  <c r="AD460" i="1"/>
  <c r="AE460" i="1" s="1"/>
  <c r="AW460" i="1"/>
  <c r="AX460" i="1" s="1"/>
  <c r="AY460" i="1"/>
  <c r="G461" i="1"/>
  <c r="H461" i="1"/>
  <c r="I461" i="1"/>
  <c r="J461" i="1"/>
  <c r="K461" i="1"/>
  <c r="L461" i="1"/>
  <c r="M461" i="1"/>
  <c r="AD461" i="1" s="1"/>
  <c r="N461" i="1"/>
  <c r="O461" i="1"/>
  <c r="P461" i="1"/>
  <c r="Q461" i="1"/>
  <c r="R461" i="1"/>
  <c r="S461" i="1"/>
  <c r="T461" i="1"/>
  <c r="U461" i="1"/>
  <c r="V461" i="1"/>
  <c r="W461" i="1"/>
  <c r="X461" i="1"/>
  <c r="AK461" i="1"/>
  <c r="AW461" i="1"/>
  <c r="AX461" i="1"/>
  <c r="AY461" i="1"/>
  <c r="AZ461" i="1"/>
  <c r="BA461" i="1"/>
  <c r="BD461" i="1"/>
  <c r="G462" i="1"/>
  <c r="H462" i="1"/>
  <c r="I462" i="1"/>
  <c r="J462" i="1"/>
  <c r="K462" i="1"/>
  <c r="L462" i="1"/>
  <c r="M462" i="1"/>
  <c r="AD462" i="1" s="1"/>
  <c r="N462" i="1"/>
  <c r="O462" i="1"/>
  <c r="P462" i="1"/>
  <c r="Q462" i="1"/>
  <c r="R462" i="1"/>
  <c r="S462" i="1"/>
  <c r="T462" i="1"/>
  <c r="U462" i="1"/>
  <c r="V462" i="1"/>
  <c r="W462" i="1"/>
  <c r="X462" i="1"/>
  <c r="AE462" i="1"/>
  <c r="AH462" i="1" s="1"/>
  <c r="AL462" i="1"/>
  <c r="AW462" i="1"/>
  <c r="AX462" i="1" s="1"/>
  <c r="BA462" i="1" s="1"/>
  <c r="G463" i="1"/>
  <c r="AK463" i="1" s="1"/>
  <c r="H463" i="1"/>
  <c r="I463" i="1"/>
  <c r="J463" i="1"/>
  <c r="K463" i="1"/>
  <c r="L463" i="1"/>
  <c r="M463" i="1"/>
  <c r="N463" i="1"/>
  <c r="O463" i="1"/>
  <c r="P463" i="1"/>
  <c r="Q463" i="1"/>
  <c r="R463" i="1"/>
  <c r="S463" i="1"/>
  <c r="T463" i="1"/>
  <c r="U463" i="1"/>
  <c r="V463" i="1"/>
  <c r="W463" i="1"/>
  <c r="X463" i="1"/>
  <c r="AD463" i="1"/>
  <c r="AE463" i="1"/>
  <c r="AF463" i="1"/>
  <c r="AG463" i="1"/>
  <c r="AH463" i="1"/>
  <c r="AW463" i="1"/>
  <c r="AX463" i="1"/>
  <c r="AY463" i="1"/>
  <c r="BA463" i="1"/>
  <c r="G464" i="1"/>
  <c r="H464" i="1"/>
  <c r="I464" i="1"/>
  <c r="J464" i="1"/>
  <c r="K464" i="1"/>
  <c r="L464" i="1"/>
  <c r="M464" i="1"/>
  <c r="N464" i="1"/>
  <c r="O464" i="1"/>
  <c r="P464" i="1"/>
  <c r="Q464" i="1"/>
  <c r="R464" i="1"/>
  <c r="S464" i="1"/>
  <c r="T464" i="1"/>
  <c r="U464" i="1"/>
  <c r="V464" i="1"/>
  <c r="W464" i="1"/>
  <c r="X464" i="1"/>
  <c r="AD464" i="1"/>
  <c r="AE464" i="1" s="1"/>
  <c r="AG464" i="1"/>
  <c r="AK464" i="1"/>
  <c r="AW464" i="1"/>
  <c r="AX464" i="1" s="1"/>
  <c r="AY464" i="1"/>
  <c r="BD464" i="1"/>
  <c r="G465" i="1"/>
  <c r="H465" i="1"/>
  <c r="I465" i="1"/>
  <c r="J465" i="1"/>
  <c r="K465" i="1"/>
  <c r="L465" i="1"/>
  <c r="M465" i="1"/>
  <c r="N465" i="1"/>
  <c r="O465" i="1"/>
  <c r="P465" i="1"/>
  <c r="Q465" i="1"/>
  <c r="R465" i="1"/>
  <c r="S465" i="1"/>
  <c r="T465" i="1"/>
  <c r="U465" i="1"/>
  <c r="V465" i="1"/>
  <c r="W465" i="1"/>
  <c r="X465" i="1"/>
  <c r="AD465" i="1"/>
  <c r="AF465" i="1" s="1"/>
  <c r="AE465" i="1"/>
  <c r="AG465" i="1"/>
  <c r="AK465" i="1"/>
  <c r="AW465" i="1"/>
  <c r="AX465" i="1" s="1"/>
  <c r="AY465" i="1"/>
  <c r="BD465" i="1"/>
  <c r="G466" i="1"/>
  <c r="H466" i="1"/>
  <c r="I466" i="1"/>
  <c r="J466" i="1"/>
  <c r="K466" i="1"/>
  <c r="L466" i="1"/>
  <c r="M466" i="1"/>
  <c r="AD466" i="1" s="1"/>
  <c r="N466" i="1"/>
  <c r="O466" i="1"/>
  <c r="P466" i="1"/>
  <c r="Q466" i="1"/>
  <c r="R466" i="1"/>
  <c r="S466" i="1"/>
  <c r="T466" i="1"/>
  <c r="U466" i="1"/>
  <c r="V466" i="1"/>
  <c r="W466" i="1"/>
  <c r="X466" i="1"/>
  <c r="AE466" i="1"/>
  <c r="AL466" i="1" s="1"/>
  <c r="AW466" i="1"/>
  <c r="AX466" i="1" s="1"/>
  <c r="AZ466" i="1"/>
  <c r="BA466" i="1"/>
  <c r="BD466" i="1"/>
  <c r="G467" i="1"/>
  <c r="H467" i="1"/>
  <c r="I467" i="1"/>
  <c r="J467" i="1"/>
  <c r="K467" i="1"/>
  <c r="L467" i="1"/>
  <c r="M467" i="1"/>
  <c r="AD467" i="1" s="1"/>
  <c r="N467" i="1"/>
  <c r="O467" i="1"/>
  <c r="P467" i="1"/>
  <c r="Q467" i="1"/>
  <c r="R467" i="1"/>
  <c r="S467" i="1"/>
  <c r="T467" i="1"/>
  <c r="U467" i="1"/>
  <c r="V467" i="1"/>
  <c r="W467" i="1"/>
  <c r="X467" i="1"/>
  <c r="AE467" i="1"/>
  <c r="AH467" i="1" s="1"/>
  <c r="AW467" i="1"/>
  <c r="AX467" i="1" s="1"/>
  <c r="BA467" i="1"/>
  <c r="G468" i="1"/>
  <c r="AK468" i="1" s="1"/>
  <c r="H468" i="1"/>
  <c r="I468" i="1"/>
  <c r="J468" i="1"/>
  <c r="K468" i="1"/>
  <c r="L468" i="1"/>
  <c r="M468" i="1"/>
  <c r="N468" i="1"/>
  <c r="O468" i="1"/>
  <c r="P468" i="1"/>
  <c r="Q468" i="1"/>
  <c r="R468" i="1"/>
  <c r="S468" i="1"/>
  <c r="T468" i="1"/>
  <c r="U468" i="1"/>
  <c r="V468" i="1"/>
  <c r="W468" i="1"/>
  <c r="X468" i="1"/>
  <c r="AD468" i="1"/>
  <c r="AE468" i="1"/>
  <c r="AL468" i="1" s="1"/>
  <c r="AF468" i="1"/>
  <c r="AG468" i="1"/>
  <c r="AI468" i="1"/>
  <c r="AM468" i="1"/>
  <c r="AW468" i="1"/>
  <c r="AX468" i="1"/>
  <c r="AY468" i="1" s="1"/>
  <c r="G469" i="1"/>
  <c r="H469" i="1"/>
  <c r="I469" i="1"/>
  <c r="J469" i="1"/>
  <c r="K469" i="1"/>
  <c r="L469" i="1"/>
  <c r="M469" i="1"/>
  <c r="N469" i="1"/>
  <c r="O469" i="1"/>
  <c r="P469" i="1"/>
  <c r="Q469" i="1"/>
  <c r="R469" i="1"/>
  <c r="S469" i="1"/>
  <c r="T469" i="1"/>
  <c r="U469" i="1"/>
  <c r="V469" i="1"/>
  <c r="W469" i="1"/>
  <c r="X469" i="1"/>
  <c r="AD469" i="1"/>
  <c r="AE469" i="1" s="1"/>
  <c r="AG469" i="1"/>
  <c r="AK469" i="1"/>
  <c r="AW469" i="1"/>
  <c r="AX469" i="1" s="1"/>
  <c r="AY469" i="1" s="1"/>
  <c r="BD469" i="1"/>
  <c r="G470" i="1"/>
  <c r="H470" i="1"/>
  <c r="I470" i="1"/>
  <c r="J470" i="1"/>
  <c r="K470" i="1"/>
  <c r="L470" i="1"/>
  <c r="M470" i="1"/>
  <c r="N470" i="1"/>
  <c r="O470" i="1"/>
  <c r="P470" i="1"/>
  <c r="Q470" i="1"/>
  <c r="R470" i="1"/>
  <c r="S470" i="1"/>
  <c r="T470" i="1"/>
  <c r="U470" i="1"/>
  <c r="V470" i="1"/>
  <c r="W470" i="1"/>
  <c r="X470" i="1"/>
  <c r="AD470" i="1"/>
  <c r="AF470" i="1" s="1"/>
  <c r="AE470" i="1"/>
  <c r="AG470" i="1"/>
  <c r="AK470" i="1"/>
  <c r="AW470" i="1"/>
  <c r="AX470" i="1" s="1"/>
  <c r="G471" i="1"/>
  <c r="H471" i="1"/>
  <c r="I471" i="1"/>
  <c r="J471" i="1"/>
  <c r="K471" i="1"/>
  <c r="L471" i="1"/>
  <c r="M471" i="1"/>
  <c r="AD471" i="1" s="1"/>
  <c r="N471" i="1"/>
  <c r="O471" i="1"/>
  <c r="P471" i="1"/>
  <c r="Q471" i="1"/>
  <c r="R471" i="1"/>
  <c r="S471" i="1"/>
  <c r="T471" i="1"/>
  <c r="U471" i="1"/>
  <c r="V471" i="1"/>
  <c r="W471" i="1"/>
  <c r="X471" i="1"/>
  <c r="AE471" i="1"/>
  <c r="AW471" i="1"/>
  <c r="AX471" i="1" s="1"/>
  <c r="AZ471" i="1"/>
  <c r="BA471" i="1"/>
  <c r="BD471" i="1"/>
  <c r="G472" i="1"/>
  <c r="H472" i="1"/>
  <c r="I472" i="1"/>
  <c r="J472" i="1"/>
  <c r="K472" i="1"/>
  <c r="L472" i="1"/>
  <c r="M472" i="1"/>
  <c r="AD472" i="1" s="1"/>
  <c r="N472" i="1"/>
  <c r="O472" i="1"/>
  <c r="P472" i="1"/>
  <c r="Q472" i="1"/>
  <c r="R472" i="1"/>
  <c r="S472" i="1"/>
  <c r="T472" i="1"/>
  <c r="U472" i="1"/>
  <c r="V472" i="1"/>
  <c r="W472" i="1"/>
  <c r="X472" i="1"/>
  <c r="AE472" i="1"/>
  <c r="AH472" i="1" s="1"/>
  <c r="AW472" i="1"/>
  <c r="AX472" i="1" s="1"/>
  <c r="G473" i="1"/>
  <c r="AK473" i="1" s="1"/>
  <c r="H473" i="1"/>
  <c r="I473" i="1"/>
  <c r="J473" i="1"/>
  <c r="K473" i="1"/>
  <c r="L473" i="1"/>
  <c r="M473" i="1"/>
  <c r="N473" i="1"/>
  <c r="O473" i="1"/>
  <c r="P473" i="1"/>
  <c r="Q473" i="1"/>
  <c r="R473" i="1"/>
  <c r="S473" i="1"/>
  <c r="T473" i="1"/>
  <c r="U473" i="1"/>
  <c r="V473" i="1"/>
  <c r="W473" i="1"/>
  <c r="X473" i="1"/>
  <c r="AD473" i="1"/>
  <c r="AE473" i="1"/>
  <c r="AF473" i="1"/>
  <c r="AI473" i="1" s="1"/>
  <c r="AG473" i="1"/>
  <c r="AM473" i="1"/>
  <c r="AW473" i="1"/>
  <c r="AX473" i="1"/>
  <c r="AY473" i="1" s="1"/>
  <c r="BA473" i="1"/>
  <c r="G474" i="1"/>
  <c r="H474" i="1"/>
  <c r="I474" i="1"/>
  <c r="J474" i="1"/>
  <c r="K474" i="1"/>
  <c r="L474" i="1"/>
  <c r="M474" i="1"/>
  <c r="N474" i="1"/>
  <c r="O474" i="1"/>
  <c r="P474" i="1"/>
  <c r="Q474" i="1"/>
  <c r="R474" i="1"/>
  <c r="S474" i="1"/>
  <c r="T474" i="1"/>
  <c r="U474" i="1"/>
  <c r="V474" i="1"/>
  <c r="W474" i="1"/>
  <c r="X474" i="1"/>
  <c r="AD474" i="1"/>
  <c r="AE474" i="1" s="1"/>
  <c r="AG474" i="1"/>
  <c r="AK474" i="1"/>
  <c r="AW474" i="1"/>
  <c r="AX474" i="1" s="1"/>
  <c r="AY474" i="1"/>
  <c r="BD474" i="1"/>
  <c r="G475" i="1"/>
  <c r="H475" i="1"/>
  <c r="I475" i="1"/>
  <c r="J475" i="1"/>
  <c r="K475" i="1"/>
  <c r="L475" i="1"/>
  <c r="M475" i="1"/>
  <c r="N475" i="1"/>
  <c r="O475" i="1"/>
  <c r="P475" i="1"/>
  <c r="Q475" i="1"/>
  <c r="R475" i="1"/>
  <c r="S475" i="1"/>
  <c r="T475" i="1"/>
  <c r="U475" i="1"/>
  <c r="V475" i="1"/>
  <c r="W475" i="1"/>
  <c r="X475" i="1"/>
  <c r="AD475" i="1"/>
  <c r="AF475" i="1" s="1"/>
  <c r="AE475" i="1"/>
  <c r="AG475" i="1"/>
  <c r="AW475" i="1"/>
  <c r="AX475" i="1" s="1"/>
  <c r="G476" i="1"/>
  <c r="H476" i="1"/>
  <c r="I476" i="1"/>
  <c r="J476" i="1"/>
  <c r="K476" i="1"/>
  <c r="L476" i="1"/>
  <c r="M476" i="1"/>
  <c r="AD476" i="1" s="1"/>
  <c r="N476" i="1"/>
  <c r="O476" i="1"/>
  <c r="P476" i="1"/>
  <c r="Q476" i="1"/>
  <c r="R476" i="1"/>
  <c r="S476" i="1"/>
  <c r="T476" i="1"/>
  <c r="U476" i="1"/>
  <c r="V476" i="1"/>
  <c r="W476" i="1"/>
  <c r="X476" i="1"/>
  <c r="AW476" i="1"/>
  <c r="AX476" i="1" s="1"/>
  <c r="AZ476" i="1" s="1"/>
  <c r="G477" i="1"/>
  <c r="H477" i="1"/>
  <c r="I477" i="1"/>
  <c r="J477" i="1"/>
  <c r="K477" i="1"/>
  <c r="L477" i="1"/>
  <c r="M477" i="1"/>
  <c r="AD477" i="1" s="1"/>
  <c r="AE477" i="1" s="1"/>
  <c r="AH477" i="1" s="1"/>
  <c r="N477" i="1"/>
  <c r="O477" i="1"/>
  <c r="P477" i="1"/>
  <c r="Q477" i="1"/>
  <c r="R477" i="1"/>
  <c r="S477" i="1"/>
  <c r="T477" i="1"/>
  <c r="U477" i="1"/>
  <c r="V477" i="1"/>
  <c r="W477" i="1"/>
  <c r="X477" i="1"/>
  <c r="AL477" i="1"/>
  <c r="AW477" i="1"/>
  <c r="AX477" i="1" s="1"/>
  <c r="BA477" i="1"/>
  <c r="G478" i="1"/>
  <c r="AK478" i="1" s="1"/>
  <c r="H478" i="1"/>
  <c r="I478" i="1"/>
  <c r="J478" i="1"/>
  <c r="K478" i="1"/>
  <c r="L478" i="1"/>
  <c r="M478" i="1"/>
  <c r="N478" i="1"/>
  <c r="O478" i="1"/>
  <c r="P478" i="1"/>
  <c r="Q478" i="1"/>
  <c r="R478" i="1"/>
  <c r="S478" i="1"/>
  <c r="T478" i="1"/>
  <c r="U478" i="1"/>
  <c r="V478" i="1"/>
  <c r="W478" i="1"/>
  <c r="X478" i="1"/>
  <c r="AD478" i="1"/>
  <c r="AE478" i="1"/>
  <c r="AL478" i="1" s="1"/>
  <c r="AF478" i="1"/>
  <c r="AG478" i="1"/>
  <c r="AI478" i="1"/>
  <c r="AM478" i="1"/>
  <c r="AW478" i="1"/>
  <c r="AX478" i="1"/>
  <c r="AY478" i="1"/>
  <c r="BA478" i="1"/>
  <c r="G479" i="1"/>
  <c r="H479" i="1"/>
  <c r="I479" i="1"/>
  <c r="J479" i="1"/>
  <c r="K479" i="1"/>
  <c r="L479" i="1"/>
  <c r="M479" i="1"/>
  <c r="N479" i="1"/>
  <c r="O479" i="1"/>
  <c r="P479" i="1"/>
  <c r="Q479" i="1"/>
  <c r="R479" i="1"/>
  <c r="S479" i="1"/>
  <c r="T479" i="1"/>
  <c r="U479" i="1"/>
  <c r="V479" i="1"/>
  <c r="W479" i="1"/>
  <c r="X479" i="1"/>
  <c r="AD479" i="1"/>
  <c r="AE479" i="1" s="1"/>
  <c r="AG479" i="1"/>
  <c r="AK479" i="1"/>
  <c r="AW479" i="1"/>
  <c r="AX479" i="1" s="1"/>
  <c r="AY479" i="1"/>
  <c r="BD479" i="1"/>
  <c r="G480" i="1"/>
  <c r="H480" i="1"/>
  <c r="I480" i="1"/>
  <c r="J480" i="1"/>
  <c r="K480" i="1"/>
  <c r="L480" i="1"/>
  <c r="M480" i="1"/>
  <c r="N480" i="1"/>
  <c r="O480" i="1"/>
  <c r="P480" i="1"/>
  <c r="Q480" i="1"/>
  <c r="R480" i="1"/>
  <c r="S480" i="1"/>
  <c r="T480" i="1"/>
  <c r="U480" i="1"/>
  <c r="V480" i="1"/>
  <c r="W480" i="1"/>
  <c r="X480" i="1"/>
  <c r="AD480" i="1"/>
  <c r="AF480" i="1" s="1"/>
  <c r="AI480" i="1" s="1"/>
  <c r="AK480" i="1"/>
  <c r="AM480" i="1"/>
  <c r="AW480" i="1"/>
  <c r="AX480" i="1" s="1"/>
  <c r="AY480" i="1" s="1"/>
  <c r="G481" i="1"/>
  <c r="H481" i="1"/>
  <c r="I481" i="1"/>
  <c r="J481" i="1"/>
  <c r="K481" i="1"/>
  <c r="L481" i="1"/>
  <c r="M481" i="1"/>
  <c r="AD481" i="1" s="1"/>
  <c r="AF481" i="1" s="1"/>
  <c r="AM481" i="1" s="1"/>
  <c r="N481" i="1"/>
  <c r="O481" i="1"/>
  <c r="P481" i="1"/>
  <c r="Q481" i="1"/>
  <c r="R481" i="1"/>
  <c r="S481" i="1"/>
  <c r="T481" i="1"/>
  <c r="U481" i="1"/>
  <c r="V481" i="1"/>
  <c r="W481" i="1"/>
  <c r="X481" i="1"/>
  <c r="AE481" i="1"/>
  <c r="AG481" i="1"/>
  <c r="AH481" i="1"/>
  <c r="AI481" i="1"/>
  <c r="AK481" i="1"/>
  <c r="AN481" i="1" s="1"/>
  <c r="AL481" i="1"/>
  <c r="AW481" i="1"/>
  <c r="AX481" i="1" s="1"/>
  <c r="AY481" i="1"/>
  <c r="G482" i="1"/>
  <c r="H482" i="1"/>
  <c r="I482" i="1"/>
  <c r="J482" i="1"/>
  <c r="K482" i="1"/>
  <c r="L482" i="1"/>
  <c r="M482" i="1"/>
  <c r="AD482" i="1" s="1"/>
  <c r="N482" i="1"/>
  <c r="O482" i="1"/>
  <c r="P482" i="1"/>
  <c r="Q482" i="1"/>
  <c r="R482" i="1"/>
  <c r="S482" i="1"/>
  <c r="T482" i="1"/>
  <c r="U482" i="1"/>
  <c r="V482" i="1"/>
  <c r="W482" i="1"/>
  <c r="X482" i="1"/>
  <c r="AW482" i="1"/>
  <c r="AX482" i="1"/>
  <c r="G483" i="1"/>
  <c r="H483" i="1"/>
  <c r="I483" i="1"/>
  <c r="J483" i="1"/>
  <c r="K483" i="1"/>
  <c r="L483" i="1"/>
  <c r="M483" i="1"/>
  <c r="N483" i="1"/>
  <c r="O483" i="1"/>
  <c r="P483" i="1"/>
  <c r="Q483" i="1"/>
  <c r="R483" i="1"/>
  <c r="S483" i="1"/>
  <c r="T483" i="1"/>
  <c r="U483" i="1"/>
  <c r="V483" i="1"/>
  <c r="W483" i="1"/>
  <c r="X483" i="1"/>
  <c r="AD483" i="1"/>
  <c r="AE483" i="1"/>
  <c r="AF483" i="1"/>
  <c r="AG483" i="1"/>
  <c r="AI483" i="1"/>
  <c r="AK483" i="1"/>
  <c r="AM483" i="1"/>
  <c r="AW483" i="1"/>
  <c r="AX483" i="1" s="1"/>
  <c r="G484" i="1"/>
  <c r="H484" i="1"/>
  <c r="I484" i="1"/>
  <c r="J484" i="1"/>
  <c r="K484" i="1"/>
  <c r="L484" i="1"/>
  <c r="M484" i="1"/>
  <c r="N484" i="1"/>
  <c r="O484" i="1"/>
  <c r="P484" i="1"/>
  <c r="Q484" i="1"/>
  <c r="R484" i="1"/>
  <c r="S484" i="1"/>
  <c r="T484" i="1"/>
  <c r="U484" i="1"/>
  <c r="V484" i="1"/>
  <c r="W484" i="1"/>
  <c r="X484" i="1"/>
  <c r="AD484" i="1"/>
  <c r="AF484" i="1" s="1"/>
  <c r="AE484" i="1"/>
  <c r="AG484" i="1"/>
  <c r="AI484" i="1"/>
  <c r="AK484" i="1"/>
  <c r="AM484" i="1"/>
  <c r="AW484" i="1"/>
  <c r="AX484" i="1" s="1"/>
  <c r="AZ484" i="1" s="1"/>
  <c r="BD484" i="1"/>
  <c r="G485" i="1"/>
  <c r="H485" i="1"/>
  <c r="I485" i="1"/>
  <c r="J485" i="1"/>
  <c r="K485" i="1"/>
  <c r="L485" i="1"/>
  <c r="M485" i="1"/>
  <c r="N485" i="1"/>
  <c r="O485" i="1"/>
  <c r="P485" i="1"/>
  <c r="Q485" i="1"/>
  <c r="R485" i="1"/>
  <c r="S485" i="1"/>
  <c r="T485" i="1"/>
  <c r="U485" i="1"/>
  <c r="V485" i="1"/>
  <c r="W485" i="1"/>
  <c r="X485" i="1"/>
  <c r="AD485" i="1"/>
  <c r="AF485" i="1" s="1"/>
  <c r="AM485" i="1" s="1"/>
  <c r="AI485" i="1"/>
  <c r="AK485" i="1"/>
  <c r="AW485" i="1"/>
  <c r="AX485" i="1" s="1"/>
  <c r="AY485" i="1"/>
  <c r="AZ485" i="1"/>
  <c r="BA485" i="1"/>
  <c r="BD485" i="1"/>
  <c r="G486" i="1"/>
  <c r="H486" i="1"/>
  <c r="I486" i="1"/>
  <c r="J486" i="1"/>
  <c r="K486" i="1"/>
  <c r="L486" i="1"/>
  <c r="M486" i="1"/>
  <c r="AD486" i="1" s="1"/>
  <c r="AF486" i="1" s="1"/>
  <c r="N486" i="1"/>
  <c r="O486" i="1"/>
  <c r="P486" i="1"/>
  <c r="Q486" i="1"/>
  <c r="R486" i="1"/>
  <c r="S486" i="1"/>
  <c r="T486" i="1"/>
  <c r="U486" i="1"/>
  <c r="V486" i="1"/>
  <c r="W486" i="1"/>
  <c r="X486" i="1"/>
  <c r="AE486" i="1"/>
  <c r="AL486" i="1" s="1"/>
  <c r="AG486" i="1"/>
  <c r="AI486" i="1"/>
  <c r="AK486" i="1"/>
  <c r="AN486" i="1" s="1"/>
  <c r="AM486" i="1"/>
  <c r="AW486" i="1"/>
  <c r="AX486" i="1" s="1"/>
  <c r="AY486" i="1"/>
  <c r="AZ486" i="1"/>
  <c r="BA486" i="1"/>
  <c r="BD486" i="1"/>
  <c r="G487" i="1"/>
  <c r="H487" i="1"/>
  <c r="I487" i="1"/>
  <c r="J487" i="1"/>
  <c r="K487" i="1"/>
  <c r="L487" i="1"/>
  <c r="M487" i="1"/>
  <c r="AD487" i="1" s="1"/>
  <c r="N487" i="1"/>
  <c r="O487" i="1"/>
  <c r="P487" i="1"/>
  <c r="Q487" i="1"/>
  <c r="R487" i="1"/>
  <c r="S487" i="1"/>
  <c r="T487" i="1"/>
  <c r="U487" i="1"/>
  <c r="V487" i="1"/>
  <c r="W487" i="1"/>
  <c r="X487" i="1"/>
  <c r="AE487" i="1"/>
  <c r="AH487" i="1" s="1"/>
  <c r="AF487" i="1"/>
  <c r="AM487" i="1" s="1"/>
  <c r="AG487" i="1"/>
  <c r="AI487" i="1"/>
  <c r="AK487" i="1"/>
  <c r="AW487" i="1"/>
  <c r="AX487" i="1"/>
  <c r="AY487" i="1"/>
  <c r="BA487" i="1"/>
  <c r="BD487" i="1"/>
  <c r="G488" i="1"/>
  <c r="AK488" i="1" s="1"/>
  <c r="H488" i="1"/>
  <c r="I488" i="1"/>
  <c r="J488" i="1"/>
  <c r="K488" i="1"/>
  <c r="L488" i="1"/>
  <c r="M488" i="1"/>
  <c r="N488" i="1"/>
  <c r="O488" i="1"/>
  <c r="P488" i="1"/>
  <c r="Q488" i="1"/>
  <c r="R488" i="1"/>
  <c r="S488" i="1"/>
  <c r="T488" i="1"/>
  <c r="U488" i="1"/>
  <c r="V488" i="1"/>
  <c r="W488" i="1"/>
  <c r="X488" i="1"/>
  <c r="AD488" i="1"/>
  <c r="AE488" i="1"/>
  <c r="AF488" i="1"/>
  <c r="AM488" i="1" s="1"/>
  <c r="AG488" i="1"/>
  <c r="AI488" i="1"/>
  <c r="AW488" i="1"/>
  <c r="AX488" i="1"/>
  <c r="AZ488" i="1" s="1"/>
  <c r="BD488" i="1"/>
  <c r="G489" i="1"/>
  <c r="H489" i="1"/>
  <c r="I489" i="1"/>
  <c r="J489" i="1"/>
  <c r="K489" i="1"/>
  <c r="L489" i="1"/>
  <c r="M489" i="1"/>
  <c r="AD489" i="1" s="1"/>
  <c r="N489" i="1"/>
  <c r="O489" i="1"/>
  <c r="P489" i="1"/>
  <c r="Q489" i="1"/>
  <c r="R489" i="1"/>
  <c r="S489" i="1"/>
  <c r="T489" i="1"/>
  <c r="U489" i="1"/>
  <c r="V489" i="1"/>
  <c r="W489" i="1"/>
  <c r="X489" i="1"/>
  <c r="AE489" i="1"/>
  <c r="AG489" i="1"/>
  <c r="AW489" i="1"/>
  <c r="AX489" i="1" s="1"/>
  <c r="AZ489" i="1" s="1"/>
  <c r="BA489" i="1"/>
  <c r="G490" i="1"/>
  <c r="H490" i="1"/>
  <c r="I490" i="1"/>
  <c r="J490" i="1"/>
  <c r="K490" i="1"/>
  <c r="L490" i="1"/>
  <c r="M490" i="1"/>
  <c r="N490" i="1"/>
  <c r="O490" i="1"/>
  <c r="P490" i="1"/>
  <c r="Q490" i="1"/>
  <c r="R490" i="1"/>
  <c r="S490" i="1"/>
  <c r="T490" i="1"/>
  <c r="U490" i="1"/>
  <c r="V490" i="1"/>
  <c r="W490" i="1"/>
  <c r="X490" i="1"/>
  <c r="AD490" i="1"/>
  <c r="AW490" i="1"/>
  <c r="AX490" i="1"/>
  <c r="G491" i="1"/>
  <c r="H491" i="1"/>
  <c r="I491" i="1"/>
  <c r="J491" i="1"/>
  <c r="K491" i="1"/>
  <c r="L491" i="1"/>
  <c r="M491" i="1"/>
  <c r="AD491" i="1" s="1"/>
  <c r="AF491" i="1" s="1"/>
  <c r="N491" i="1"/>
  <c r="O491" i="1"/>
  <c r="P491" i="1"/>
  <c r="Q491" i="1"/>
  <c r="R491" i="1"/>
  <c r="S491" i="1"/>
  <c r="T491" i="1"/>
  <c r="U491" i="1"/>
  <c r="V491" i="1"/>
  <c r="W491" i="1"/>
  <c r="X491" i="1"/>
  <c r="AE491" i="1"/>
  <c r="AG491" i="1"/>
  <c r="AH491" i="1"/>
  <c r="AJ491" i="1" s="1"/>
  <c r="AI491" i="1"/>
  <c r="AK491" i="1"/>
  <c r="AL491" i="1"/>
  <c r="AM491" i="1"/>
  <c r="AW491" i="1"/>
  <c r="AX491" i="1" s="1"/>
  <c r="AY491" i="1"/>
  <c r="AZ491" i="1"/>
  <c r="BA491" i="1"/>
  <c r="BC491" i="1"/>
  <c r="BD491" i="1"/>
  <c r="G492" i="1"/>
  <c r="H492" i="1"/>
  <c r="I492" i="1"/>
  <c r="J492" i="1"/>
  <c r="K492" i="1"/>
  <c r="L492" i="1"/>
  <c r="M492" i="1"/>
  <c r="N492" i="1"/>
  <c r="O492" i="1"/>
  <c r="P492" i="1"/>
  <c r="Q492" i="1"/>
  <c r="R492" i="1"/>
  <c r="S492" i="1"/>
  <c r="T492" i="1"/>
  <c r="U492" i="1"/>
  <c r="V492" i="1"/>
  <c r="W492" i="1"/>
  <c r="X492" i="1"/>
  <c r="AD492" i="1"/>
  <c r="AE492" i="1" s="1"/>
  <c r="AK492" i="1"/>
  <c r="AW492" i="1"/>
  <c r="AX492" i="1"/>
  <c r="AY492" i="1" s="1"/>
  <c r="G493" i="1"/>
  <c r="AK493" i="1" s="1"/>
  <c r="H493" i="1"/>
  <c r="I493" i="1"/>
  <c r="J493" i="1"/>
  <c r="K493" i="1"/>
  <c r="L493" i="1"/>
  <c r="M493" i="1"/>
  <c r="N493" i="1"/>
  <c r="O493" i="1"/>
  <c r="P493" i="1"/>
  <c r="Q493" i="1"/>
  <c r="R493" i="1"/>
  <c r="S493" i="1"/>
  <c r="T493" i="1"/>
  <c r="U493" i="1"/>
  <c r="V493" i="1"/>
  <c r="W493" i="1"/>
  <c r="X493" i="1"/>
  <c r="AD493" i="1"/>
  <c r="AE493" i="1"/>
  <c r="AF493" i="1"/>
  <c r="AG493" i="1"/>
  <c r="AW493" i="1"/>
  <c r="AX493" i="1" s="1"/>
  <c r="AZ493" i="1" s="1"/>
  <c r="BA493" i="1"/>
  <c r="G494" i="1"/>
  <c r="H494" i="1"/>
  <c r="I494" i="1"/>
  <c r="J494" i="1"/>
  <c r="K494" i="1"/>
  <c r="L494" i="1"/>
  <c r="M494" i="1"/>
  <c r="AD494" i="1" s="1"/>
  <c r="N494" i="1"/>
  <c r="O494" i="1"/>
  <c r="P494" i="1"/>
  <c r="Q494" i="1"/>
  <c r="R494" i="1"/>
  <c r="S494" i="1"/>
  <c r="T494" i="1"/>
  <c r="U494" i="1"/>
  <c r="V494" i="1"/>
  <c r="W494" i="1"/>
  <c r="X494" i="1"/>
  <c r="AW494" i="1"/>
  <c r="AX494" i="1" s="1"/>
  <c r="G495" i="1"/>
  <c r="H495" i="1"/>
  <c r="I495" i="1"/>
  <c r="J495" i="1"/>
  <c r="K495" i="1"/>
  <c r="L495" i="1"/>
  <c r="M495" i="1"/>
  <c r="N495" i="1"/>
  <c r="O495" i="1"/>
  <c r="P495" i="1"/>
  <c r="Q495" i="1"/>
  <c r="R495" i="1"/>
  <c r="S495" i="1"/>
  <c r="T495" i="1"/>
  <c r="U495" i="1"/>
  <c r="V495" i="1"/>
  <c r="W495" i="1"/>
  <c r="X495" i="1"/>
  <c r="AD495" i="1"/>
  <c r="AE495" i="1"/>
  <c r="AF495" i="1"/>
  <c r="AI495" i="1" s="1"/>
  <c r="AG495" i="1"/>
  <c r="AH495" i="1"/>
  <c r="AK495" i="1"/>
  <c r="AM495" i="1"/>
  <c r="AW495" i="1"/>
  <c r="AX495" i="1" s="1"/>
  <c r="G496" i="1"/>
  <c r="H496" i="1"/>
  <c r="I496" i="1"/>
  <c r="J496" i="1"/>
  <c r="K496" i="1"/>
  <c r="L496" i="1"/>
  <c r="M496" i="1"/>
  <c r="AD496" i="1" s="1"/>
  <c r="AF496" i="1" s="1"/>
  <c r="AM496" i="1" s="1"/>
  <c r="N496" i="1"/>
  <c r="O496" i="1"/>
  <c r="P496" i="1"/>
  <c r="Q496" i="1"/>
  <c r="R496" i="1"/>
  <c r="S496" i="1"/>
  <c r="T496" i="1"/>
  <c r="U496" i="1"/>
  <c r="V496" i="1"/>
  <c r="W496" i="1"/>
  <c r="X496" i="1"/>
  <c r="AE496" i="1"/>
  <c r="AL496" i="1" s="1"/>
  <c r="AG496" i="1"/>
  <c r="AI496" i="1"/>
  <c r="AW496" i="1"/>
  <c r="AX496" i="1" s="1"/>
  <c r="AY496" i="1"/>
  <c r="BC496" i="1" s="1"/>
  <c r="AZ496" i="1"/>
  <c r="BA496" i="1"/>
  <c r="BD496" i="1"/>
  <c r="G497" i="1"/>
  <c r="H497" i="1"/>
  <c r="I497" i="1"/>
  <c r="J497" i="1"/>
  <c r="K497" i="1"/>
  <c r="L497" i="1"/>
  <c r="M497" i="1"/>
  <c r="AD497" i="1" s="1"/>
  <c r="N497" i="1"/>
  <c r="O497" i="1"/>
  <c r="P497" i="1"/>
  <c r="Q497" i="1"/>
  <c r="R497" i="1"/>
  <c r="S497" i="1"/>
  <c r="T497" i="1"/>
  <c r="U497" i="1"/>
  <c r="V497" i="1"/>
  <c r="W497" i="1"/>
  <c r="X497" i="1"/>
  <c r="AE497" i="1"/>
  <c r="AF497" i="1"/>
  <c r="AW497" i="1"/>
  <c r="AX497" i="1" s="1"/>
  <c r="AY497" i="1"/>
  <c r="BA497" i="1"/>
  <c r="G498" i="1"/>
  <c r="H498" i="1"/>
  <c r="I498" i="1"/>
  <c r="J498" i="1"/>
  <c r="K498" i="1"/>
  <c r="L498" i="1"/>
  <c r="M498" i="1"/>
  <c r="N498" i="1"/>
  <c r="O498" i="1"/>
  <c r="P498" i="1"/>
  <c r="Q498" i="1"/>
  <c r="R498" i="1"/>
  <c r="S498" i="1"/>
  <c r="T498" i="1"/>
  <c r="U498" i="1"/>
  <c r="V498" i="1"/>
  <c r="W498" i="1"/>
  <c r="X498" i="1"/>
  <c r="AD498" i="1"/>
  <c r="AE498" i="1"/>
  <c r="AF498" i="1"/>
  <c r="AG498" i="1"/>
  <c r="AH498" i="1"/>
  <c r="AI498" i="1"/>
  <c r="AJ498" i="1"/>
  <c r="AK498" i="1"/>
  <c r="AM498" i="1"/>
  <c r="AW498" i="1"/>
  <c r="AX498" i="1"/>
  <c r="G499" i="1"/>
  <c r="H499" i="1"/>
  <c r="I499" i="1"/>
  <c r="J499" i="1"/>
  <c r="K499" i="1"/>
  <c r="L499" i="1"/>
  <c r="M499" i="1"/>
  <c r="N499" i="1"/>
  <c r="O499" i="1"/>
  <c r="P499" i="1"/>
  <c r="Q499" i="1"/>
  <c r="R499" i="1"/>
  <c r="S499" i="1"/>
  <c r="T499" i="1"/>
  <c r="U499" i="1"/>
  <c r="V499" i="1"/>
  <c r="W499" i="1"/>
  <c r="X499" i="1"/>
  <c r="AD499" i="1"/>
  <c r="AF499" i="1" s="1"/>
  <c r="AM499" i="1" s="1"/>
  <c r="AE499" i="1"/>
  <c r="AH499" i="1" s="1"/>
  <c r="AG499" i="1"/>
  <c r="AJ499" i="1" s="1"/>
  <c r="AI499" i="1"/>
  <c r="AK499" i="1"/>
  <c r="AL499" i="1"/>
  <c r="AW499" i="1"/>
  <c r="AX499" i="1" s="1"/>
  <c r="AZ499" i="1" s="1"/>
  <c r="AY499" i="1"/>
  <c r="BA499" i="1"/>
  <c r="BC499" i="1"/>
  <c r="BD499" i="1"/>
  <c r="G500" i="1"/>
  <c r="H500" i="1"/>
  <c r="I500" i="1"/>
  <c r="J500" i="1"/>
  <c r="K500" i="1"/>
  <c r="L500" i="1"/>
  <c r="M500" i="1"/>
  <c r="N500" i="1"/>
  <c r="O500" i="1"/>
  <c r="P500" i="1"/>
  <c r="Q500" i="1"/>
  <c r="R500" i="1"/>
  <c r="S500" i="1"/>
  <c r="T500" i="1"/>
  <c r="U500" i="1"/>
  <c r="V500" i="1"/>
  <c r="W500" i="1"/>
  <c r="X500" i="1"/>
  <c r="AD500" i="1"/>
  <c r="AK500" i="1" s="1"/>
  <c r="AG500" i="1"/>
  <c r="AW500" i="1"/>
  <c r="AX500" i="1"/>
  <c r="AY500" i="1" s="1"/>
  <c r="BA500" i="1"/>
  <c r="BD500" i="1"/>
  <c r="G501" i="1"/>
  <c r="H501" i="1"/>
  <c r="I501" i="1"/>
  <c r="J501" i="1"/>
  <c r="K501" i="1"/>
  <c r="L501" i="1"/>
  <c r="M501" i="1"/>
  <c r="AD501" i="1" s="1"/>
  <c r="AF501" i="1" s="1"/>
  <c r="AI501" i="1" s="1"/>
  <c r="N501" i="1"/>
  <c r="O501" i="1"/>
  <c r="P501" i="1"/>
  <c r="Q501" i="1"/>
  <c r="R501" i="1"/>
  <c r="S501" i="1"/>
  <c r="T501" i="1"/>
  <c r="U501" i="1"/>
  <c r="V501" i="1"/>
  <c r="W501" i="1"/>
  <c r="X501" i="1"/>
  <c r="AE501" i="1"/>
  <c r="AG501" i="1"/>
  <c r="AM501" i="1"/>
  <c r="AW501" i="1"/>
  <c r="AX501" i="1" s="1"/>
  <c r="AZ501" i="1"/>
  <c r="BA501" i="1"/>
  <c r="G502" i="1"/>
  <c r="H502" i="1"/>
  <c r="I502" i="1"/>
  <c r="J502" i="1"/>
  <c r="K502" i="1"/>
  <c r="L502" i="1"/>
  <c r="M502" i="1"/>
  <c r="AD502" i="1" s="1"/>
  <c r="N502" i="1"/>
  <c r="O502" i="1"/>
  <c r="P502" i="1"/>
  <c r="Q502" i="1"/>
  <c r="R502" i="1"/>
  <c r="S502" i="1"/>
  <c r="T502" i="1"/>
  <c r="U502" i="1"/>
  <c r="V502" i="1"/>
  <c r="W502" i="1"/>
  <c r="X502" i="1"/>
  <c r="AW502" i="1"/>
  <c r="AX502" i="1" s="1"/>
  <c r="G503" i="1"/>
  <c r="H503" i="1"/>
  <c r="I503" i="1"/>
  <c r="J503" i="1"/>
  <c r="K503" i="1"/>
  <c r="L503" i="1"/>
  <c r="M503" i="1"/>
  <c r="N503" i="1"/>
  <c r="O503" i="1"/>
  <c r="P503" i="1"/>
  <c r="Q503" i="1"/>
  <c r="R503" i="1"/>
  <c r="S503" i="1"/>
  <c r="T503" i="1"/>
  <c r="U503" i="1"/>
  <c r="V503" i="1"/>
  <c r="W503" i="1"/>
  <c r="X503" i="1"/>
  <c r="AD503" i="1"/>
  <c r="AE503" i="1"/>
  <c r="AF503" i="1"/>
  <c r="AM503" i="1" s="1"/>
  <c r="AG503" i="1"/>
  <c r="AH503" i="1"/>
  <c r="AK503" i="1"/>
  <c r="AW503" i="1"/>
  <c r="AX503" i="1" s="1"/>
  <c r="G504" i="1"/>
  <c r="H504" i="1"/>
  <c r="I504" i="1"/>
  <c r="J504" i="1"/>
  <c r="K504" i="1"/>
  <c r="L504" i="1"/>
  <c r="M504" i="1"/>
  <c r="AD504" i="1" s="1"/>
  <c r="N504" i="1"/>
  <c r="O504" i="1"/>
  <c r="P504" i="1"/>
  <c r="Q504" i="1"/>
  <c r="R504" i="1"/>
  <c r="S504" i="1"/>
  <c r="T504" i="1"/>
  <c r="U504" i="1"/>
  <c r="V504" i="1"/>
  <c r="W504" i="1"/>
  <c r="X504" i="1"/>
  <c r="AW504" i="1"/>
  <c r="AX504" i="1" s="1"/>
  <c r="AZ504" i="1" s="1"/>
  <c r="BD504" i="1"/>
  <c r="G505" i="1"/>
  <c r="H505" i="1"/>
  <c r="I505" i="1"/>
  <c r="J505" i="1"/>
  <c r="K505" i="1"/>
  <c r="L505" i="1"/>
  <c r="M505" i="1"/>
  <c r="N505" i="1"/>
  <c r="O505" i="1"/>
  <c r="P505" i="1"/>
  <c r="Q505" i="1"/>
  <c r="R505" i="1"/>
  <c r="S505" i="1"/>
  <c r="T505" i="1"/>
  <c r="U505" i="1"/>
  <c r="V505" i="1"/>
  <c r="W505" i="1"/>
  <c r="X505" i="1"/>
  <c r="AD505" i="1"/>
  <c r="AE505" i="1"/>
  <c r="AW505" i="1"/>
  <c r="AX505" i="1"/>
  <c r="AY505" i="1"/>
  <c r="G506" i="1"/>
  <c r="H506" i="1"/>
  <c r="I506" i="1"/>
  <c r="J506" i="1"/>
  <c r="K506" i="1"/>
  <c r="L506" i="1"/>
  <c r="M506" i="1"/>
  <c r="AD506" i="1" s="1"/>
  <c r="N506" i="1"/>
  <c r="O506" i="1"/>
  <c r="P506" i="1"/>
  <c r="Q506" i="1"/>
  <c r="R506" i="1"/>
  <c r="S506" i="1"/>
  <c r="T506" i="1"/>
  <c r="U506" i="1"/>
  <c r="V506" i="1"/>
  <c r="W506" i="1"/>
  <c r="X506" i="1"/>
  <c r="AW506" i="1"/>
  <c r="AX506" i="1" s="1"/>
  <c r="G507" i="1"/>
  <c r="H507" i="1"/>
  <c r="I507" i="1"/>
  <c r="J507" i="1"/>
  <c r="K507" i="1"/>
  <c r="L507" i="1"/>
  <c r="M507" i="1"/>
  <c r="N507" i="1"/>
  <c r="O507" i="1"/>
  <c r="P507" i="1"/>
  <c r="Q507" i="1"/>
  <c r="R507" i="1"/>
  <c r="S507" i="1"/>
  <c r="T507" i="1"/>
  <c r="U507" i="1"/>
  <c r="V507" i="1"/>
  <c r="W507" i="1"/>
  <c r="X507" i="1"/>
  <c r="AD507" i="1"/>
  <c r="AE507" i="1"/>
  <c r="AH507" i="1" s="1"/>
  <c r="AF507" i="1"/>
  <c r="AM507" i="1" s="1"/>
  <c r="AG507" i="1"/>
  <c r="AK507" i="1"/>
  <c r="AL507" i="1"/>
  <c r="AW507" i="1"/>
  <c r="AX507" i="1"/>
  <c r="AY507" i="1"/>
  <c r="BA507" i="1"/>
  <c r="BD507" i="1"/>
  <c r="G508" i="1"/>
  <c r="AK508" i="1" s="1"/>
  <c r="H508" i="1"/>
  <c r="I508" i="1"/>
  <c r="J508" i="1"/>
  <c r="K508" i="1"/>
  <c r="L508" i="1"/>
  <c r="M508" i="1"/>
  <c r="N508" i="1"/>
  <c r="O508" i="1"/>
  <c r="P508" i="1"/>
  <c r="Q508" i="1"/>
  <c r="R508" i="1"/>
  <c r="S508" i="1"/>
  <c r="T508" i="1"/>
  <c r="U508" i="1"/>
  <c r="V508" i="1"/>
  <c r="W508" i="1"/>
  <c r="X508" i="1"/>
  <c r="AD508" i="1"/>
  <c r="AE508" i="1"/>
  <c r="AL508" i="1" s="1"/>
  <c r="AF508" i="1"/>
  <c r="AI508" i="1" s="1"/>
  <c r="AG508" i="1"/>
  <c r="AH508" i="1"/>
  <c r="AW508" i="1"/>
  <c r="AX508" i="1"/>
  <c r="BD508" i="1" s="1"/>
  <c r="BA508" i="1"/>
  <c r="G509" i="1"/>
  <c r="H509" i="1"/>
  <c r="I509" i="1"/>
  <c r="J509" i="1"/>
  <c r="K509" i="1"/>
  <c r="L509" i="1"/>
  <c r="M509" i="1"/>
  <c r="N509" i="1"/>
  <c r="O509" i="1"/>
  <c r="P509" i="1"/>
  <c r="Q509" i="1"/>
  <c r="R509" i="1"/>
  <c r="S509" i="1"/>
  <c r="T509" i="1"/>
  <c r="U509" i="1"/>
  <c r="V509" i="1"/>
  <c r="W509" i="1"/>
  <c r="X509" i="1"/>
  <c r="AD509" i="1"/>
  <c r="AW509" i="1"/>
  <c r="AX509" i="1" s="1"/>
  <c r="AY509" i="1"/>
  <c r="G510" i="1"/>
  <c r="H510" i="1"/>
  <c r="I510" i="1"/>
  <c r="J510" i="1"/>
  <c r="K510" i="1"/>
  <c r="L510" i="1"/>
  <c r="M510" i="1"/>
  <c r="N510" i="1"/>
  <c r="O510" i="1"/>
  <c r="P510" i="1"/>
  <c r="Q510" i="1"/>
  <c r="R510" i="1"/>
  <c r="S510" i="1"/>
  <c r="T510" i="1"/>
  <c r="U510" i="1"/>
  <c r="V510" i="1"/>
  <c r="W510" i="1"/>
  <c r="X510" i="1"/>
  <c r="AD510" i="1"/>
  <c r="AE510" i="1" s="1"/>
  <c r="AF510" i="1"/>
  <c r="AG510" i="1"/>
  <c r="AI510" i="1"/>
  <c r="AK510" i="1"/>
  <c r="AM510" i="1"/>
  <c r="AW510" i="1"/>
  <c r="AX510" i="1"/>
  <c r="AY510" i="1" s="1"/>
  <c r="AZ510" i="1"/>
  <c r="BA510" i="1"/>
  <c r="BD510" i="1"/>
  <c r="G511" i="1"/>
  <c r="H511" i="1"/>
  <c r="I511" i="1"/>
  <c r="J511" i="1"/>
  <c r="K511" i="1"/>
  <c r="L511" i="1"/>
  <c r="M511" i="1"/>
  <c r="AD511" i="1" s="1"/>
  <c r="AF511" i="1" s="1"/>
  <c r="N511" i="1"/>
  <c r="O511" i="1"/>
  <c r="P511" i="1"/>
  <c r="Q511" i="1"/>
  <c r="R511" i="1"/>
  <c r="S511" i="1"/>
  <c r="T511" i="1"/>
  <c r="U511" i="1"/>
  <c r="V511" i="1"/>
  <c r="W511" i="1"/>
  <c r="X511" i="1"/>
  <c r="AE511" i="1"/>
  <c r="AL511" i="1" s="1"/>
  <c r="AG511" i="1"/>
  <c r="AI511" i="1"/>
  <c r="AK511" i="1"/>
  <c r="AN511" i="1" s="1"/>
  <c r="AM511" i="1"/>
  <c r="AW511" i="1"/>
  <c r="AX511" i="1" s="1"/>
  <c r="AY511" i="1"/>
  <c r="AZ511" i="1"/>
  <c r="BC511" i="1" s="1"/>
  <c r="BA511" i="1"/>
  <c r="BD511" i="1"/>
  <c r="G512" i="1"/>
  <c r="H512" i="1"/>
  <c r="I512" i="1"/>
  <c r="J512" i="1"/>
  <c r="K512" i="1"/>
  <c r="L512" i="1"/>
  <c r="M512" i="1"/>
  <c r="AD512" i="1" s="1"/>
  <c r="AF512" i="1" s="1"/>
  <c r="N512" i="1"/>
  <c r="O512" i="1"/>
  <c r="P512" i="1"/>
  <c r="Q512" i="1"/>
  <c r="R512" i="1"/>
  <c r="S512" i="1"/>
  <c r="T512" i="1"/>
  <c r="U512" i="1"/>
  <c r="V512" i="1"/>
  <c r="W512" i="1"/>
  <c r="X512" i="1"/>
  <c r="AW512" i="1"/>
  <c r="AX512" i="1" s="1"/>
  <c r="BA512" i="1"/>
  <c r="BD512" i="1"/>
  <c r="G513" i="1"/>
  <c r="H513" i="1"/>
  <c r="I513" i="1"/>
  <c r="J513" i="1"/>
  <c r="K513" i="1"/>
  <c r="L513" i="1"/>
  <c r="M513" i="1"/>
  <c r="N513" i="1"/>
  <c r="O513" i="1"/>
  <c r="P513" i="1"/>
  <c r="Q513" i="1"/>
  <c r="R513" i="1"/>
  <c r="S513" i="1"/>
  <c r="T513" i="1"/>
  <c r="U513" i="1"/>
  <c r="V513" i="1"/>
  <c r="W513" i="1"/>
  <c r="X513" i="1"/>
  <c r="AD513" i="1"/>
  <c r="AE513" i="1"/>
  <c r="AF513" i="1"/>
  <c r="AG513" i="1"/>
  <c r="AI513" i="1"/>
  <c r="AK513" i="1"/>
  <c r="AM513" i="1"/>
  <c r="AW513" i="1"/>
  <c r="AX513" i="1"/>
  <c r="AY513" i="1"/>
  <c r="G514" i="1"/>
  <c r="H514" i="1"/>
  <c r="I514" i="1"/>
  <c r="J514" i="1"/>
  <c r="K514" i="1"/>
  <c r="L514" i="1"/>
  <c r="M514" i="1"/>
  <c r="N514" i="1"/>
  <c r="O514" i="1"/>
  <c r="P514" i="1"/>
  <c r="Q514" i="1"/>
  <c r="R514" i="1"/>
  <c r="S514" i="1"/>
  <c r="T514" i="1"/>
  <c r="U514" i="1"/>
  <c r="V514" i="1"/>
  <c r="W514" i="1"/>
  <c r="X514" i="1"/>
  <c r="AD514" i="1"/>
  <c r="AF514" i="1" s="1"/>
  <c r="AE514" i="1"/>
  <c r="AH514" i="1" s="1"/>
  <c r="AG514" i="1"/>
  <c r="AJ514" i="1" s="1"/>
  <c r="AI514" i="1"/>
  <c r="AK514" i="1"/>
  <c r="AL514" i="1"/>
  <c r="AM514" i="1"/>
  <c r="AW514" i="1"/>
  <c r="AX514" i="1" s="1"/>
  <c r="AZ514" i="1" s="1"/>
  <c r="BA514" i="1"/>
  <c r="BD514" i="1"/>
  <c r="G515" i="1"/>
  <c r="H515" i="1"/>
  <c r="I515" i="1"/>
  <c r="J515" i="1"/>
  <c r="K515" i="1"/>
  <c r="L515" i="1"/>
  <c r="M515" i="1"/>
  <c r="N515" i="1"/>
  <c r="O515" i="1"/>
  <c r="P515" i="1"/>
  <c r="Q515" i="1"/>
  <c r="R515" i="1"/>
  <c r="S515" i="1"/>
  <c r="T515" i="1"/>
  <c r="U515" i="1"/>
  <c r="V515" i="1"/>
  <c r="W515" i="1"/>
  <c r="X515" i="1"/>
  <c r="AD515" i="1"/>
  <c r="AK515" i="1" s="1"/>
  <c r="AE515" i="1"/>
  <c r="AL515" i="1" s="1"/>
  <c r="AH515" i="1"/>
  <c r="AW515" i="1"/>
  <c r="AX515" i="1"/>
  <c r="AZ515" i="1" s="1"/>
  <c r="AY515" i="1"/>
  <c r="BD515" i="1"/>
  <c r="G516" i="1"/>
  <c r="H516" i="1"/>
  <c r="I516" i="1"/>
  <c r="J516" i="1"/>
  <c r="K516" i="1"/>
  <c r="L516" i="1"/>
  <c r="M516" i="1"/>
  <c r="AD516" i="1" s="1"/>
  <c r="AF516" i="1" s="1"/>
  <c r="AI516" i="1" s="1"/>
  <c r="N516" i="1"/>
  <c r="O516" i="1"/>
  <c r="P516" i="1"/>
  <c r="Q516" i="1"/>
  <c r="R516" i="1"/>
  <c r="S516" i="1"/>
  <c r="T516" i="1"/>
  <c r="U516" i="1"/>
  <c r="V516" i="1"/>
  <c r="W516" i="1"/>
  <c r="X516" i="1"/>
  <c r="AG516" i="1"/>
  <c r="AW516" i="1"/>
  <c r="AX516" i="1" s="1"/>
  <c r="BD516" i="1" s="1"/>
  <c r="BA516" i="1"/>
  <c r="G517" i="1"/>
  <c r="H517" i="1"/>
  <c r="I517" i="1"/>
  <c r="J517" i="1"/>
  <c r="K517" i="1"/>
  <c r="L517" i="1"/>
  <c r="M517" i="1"/>
  <c r="N517" i="1"/>
  <c r="O517" i="1"/>
  <c r="P517" i="1"/>
  <c r="Q517" i="1"/>
  <c r="R517" i="1"/>
  <c r="S517" i="1"/>
  <c r="T517" i="1"/>
  <c r="U517" i="1"/>
  <c r="V517" i="1"/>
  <c r="W517" i="1"/>
  <c r="X517" i="1"/>
  <c r="AD517" i="1"/>
  <c r="AW517" i="1"/>
  <c r="AX517" i="1"/>
  <c r="G518" i="1"/>
  <c r="H518" i="1"/>
  <c r="I518" i="1"/>
  <c r="J518" i="1"/>
  <c r="K518" i="1"/>
  <c r="L518" i="1"/>
  <c r="M518" i="1"/>
  <c r="N518" i="1"/>
  <c r="O518" i="1"/>
  <c r="P518" i="1"/>
  <c r="Q518" i="1"/>
  <c r="R518" i="1"/>
  <c r="S518" i="1"/>
  <c r="T518" i="1"/>
  <c r="U518" i="1"/>
  <c r="V518" i="1"/>
  <c r="W518" i="1"/>
  <c r="X518" i="1"/>
  <c r="AD518" i="1"/>
  <c r="AE518" i="1" s="1"/>
  <c r="AH518" i="1" s="1"/>
  <c r="AF518" i="1"/>
  <c r="AM518" i="1" s="1"/>
  <c r="AG518" i="1"/>
  <c r="AJ518" i="1" s="1"/>
  <c r="AI518" i="1"/>
  <c r="AK518" i="1"/>
  <c r="AN518" i="1" s="1"/>
  <c r="AL518" i="1"/>
  <c r="AW518" i="1"/>
  <c r="AX518" i="1"/>
  <c r="AY518" i="1"/>
  <c r="BC518" i="1" s="1"/>
  <c r="AZ518" i="1"/>
  <c r="BA518" i="1"/>
  <c r="BD518" i="1"/>
  <c r="G519" i="1"/>
  <c r="H519" i="1"/>
  <c r="I519" i="1"/>
  <c r="J519" i="1"/>
  <c r="K519" i="1"/>
  <c r="L519" i="1"/>
  <c r="M519" i="1"/>
  <c r="AD519" i="1" s="1"/>
  <c r="N519" i="1"/>
  <c r="O519" i="1"/>
  <c r="P519" i="1"/>
  <c r="Q519" i="1"/>
  <c r="R519" i="1"/>
  <c r="S519" i="1"/>
  <c r="T519" i="1"/>
  <c r="U519" i="1"/>
  <c r="V519" i="1"/>
  <c r="W519" i="1"/>
  <c r="X519" i="1"/>
  <c r="AW519" i="1"/>
  <c r="AX519" i="1"/>
  <c r="G520" i="1"/>
  <c r="H520" i="1"/>
  <c r="I520" i="1"/>
  <c r="J520" i="1"/>
  <c r="K520" i="1"/>
  <c r="L520" i="1"/>
  <c r="M520" i="1"/>
  <c r="N520" i="1"/>
  <c r="O520" i="1"/>
  <c r="P520" i="1"/>
  <c r="Q520" i="1"/>
  <c r="R520" i="1"/>
  <c r="S520" i="1"/>
  <c r="T520" i="1"/>
  <c r="U520" i="1"/>
  <c r="V520" i="1"/>
  <c r="W520" i="1"/>
  <c r="X520" i="1"/>
  <c r="AD520" i="1"/>
  <c r="AK520" i="1" s="1"/>
  <c r="AE520" i="1"/>
  <c r="AL520" i="1" s="1"/>
  <c r="AF520" i="1"/>
  <c r="AM520" i="1" s="1"/>
  <c r="AG520" i="1"/>
  <c r="AI520" i="1"/>
  <c r="AW520" i="1"/>
  <c r="AX520" i="1"/>
  <c r="BD520" i="1" s="1"/>
  <c r="BA520" i="1"/>
  <c r="G521" i="1"/>
  <c r="H521" i="1"/>
  <c r="I521" i="1"/>
  <c r="J521" i="1"/>
  <c r="K521" i="1"/>
  <c r="L521" i="1"/>
  <c r="M521" i="1"/>
  <c r="N521" i="1"/>
  <c r="O521" i="1"/>
  <c r="P521" i="1"/>
  <c r="Q521" i="1"/>
  <c r="R521" i="1"/>
  <c r="S521" i="1"/>
  <c r="T521" i="1"/>
  <c r="U521" i="1"/>
  <c r="V521" i="1"/>
  <c r="W521" i="1"/>
  <c r="X521" i="1"/>
  <c r="AD521" i="1"/>
  <c r="AW521" i="1"/>
  <c r="AX521" i="1"/>
  <c r="AY521" i="1" s="1"/>
  <c r="BC521" i="1" s="1"/>
  <c r="AZ521" i="1"/>
  <c r="BA521" i="1"/>
  <c r="BD521" i="1"/>
  <c r="G522" i="1"/>
  <c r="H522" i="1"/>
  <c r="I522" i="1"/>
  <c r="J522" i="1"/>
  <c r="K522" i="1"/>
  <c r="L522" i="1"/>
  <c r="M522" i="1"/>
  <c r="N522" i="1"/>
  <c r="O522" i="1"/>
  <c r="P522" i="1"/>
  <c r="Q522" i="1"/>
  <c r="R522" i="1"/>
  <c r="S522" i="1"/>
  <c r="T522" i="1"/>
  <c r="U522" i="1"/>
  <c r="V522" i="1"/>
  <c r="W522" i="1"/>
  <c r="X522" i="1"/>
  <c r="AD522" i="1"/>
  <c r="AK522" i="1" s="1"/>
  <c r="AG522" i="1"/>
  <c r="AW522" i="1"/>
  <c r="AX522" i="1" s="1"/>
  <c r="AY522" i="1" s="1"/>
  <c r="G523" i="1"/>
  <c r="H523" i="1"/>
  <c r="I523" i="1"/>
  <c r="J523" i="1"/>
  <c r="K523" i="1"/>
  <c r="L523" i="1"/>
  <c r="M523" i="1"/>
  <c r="AD523" i="1" s="1"/>
  <c r="N523" i="1"/>
  <c r="O523" i="1"/>
  <c r="P523" i="1"/>
  <c r="Q523" i="1"/>
  <c r="R523" i="1"/>
  <c r="S523" i="1"/>
  <c r="T523" i="1"/>
  <c r="U523" i="1"/>
  <c r="V523" i="1"/>
  <c r="W523" i="1"/>
  <c r="X523" i="1"/>
  <c r="AW523" i="1"/>
  <c r="AX523" i="1"/>
  <c r="AY523" i="1"/>
  <c r="BC523" i="1" s="1"/>
  <c r="AZ523" i="1"/>
  <c r="BA523" i="1"/>
  <c r="BD523" i="1"/>
  <c r="G524" i="1"/>
  <c r="H524" i="1"/>
  <c r="I524" i="1"/>
  <c r="J524" i="1"/>
  <c r="K524" i="1"/>
  <c r="L524" i="1"/>
  <c r="M524" i="1"/>
  <c r="AD524" i="1" s="1"/>
  <c r="N524" i="1"/>
  <c r="O524" i="1"/>
  <c r="P524" i="1"/>
  <c r="Q524" i="1"/>
  <c r="R524" i="1"/>
  <c r="S524" i="1"/>
  <c r="T524" i="1"/>
  <c r="U524" i="1"/>
  <c r="V524" i="1"/>
  <c r="W524" i="1"/>
  <c r="X524" i="1"/>
  <c r="AE524" i="1"/>
  <c r="AF524" i="1"/>
  <c r="AW524" i="1"/>
  <c r="AX524" i="1" s="1"/>
  <c r="G525" i="1"/>
  <c r="H525" i="1"/>
  <c r="I525" i="1"/>
  <c r="J525" i="1"/>
  <c r="K525" i="1"/>
  <c r="L525" i="1"/>
  <c r="M525" i="1"/>
  <c r="N525" i="1"/>
  <c r="O525" i="1"/>
  <c r="P525" i="1"/>
  <c r="Q525" i="1"/>
  <c r="R525" i="1"/>
  <c r="S525" i="1"/>
  <c r="T525" i="1"/>
  <c r="U525" i="1"/>
  <c r="V525" i="1"/>
  <c r="W525" i="1"/>
  <c r="X525" i="1"/>
  <c r="AD525" i="1"/>
  <c r="AK525" i="1" s="1"/>
  <c r="AN525" i="1" s="1"/>
  <c r="AE525" i="1"/>
  <c r="AL525" i="1" s="1"/>
  <c r="AF525" i="1"/>
  <c r="AM525" i="1" s="1"/>
  <c r="AG525" i="1"/>
  <c r="AI525" i="1"/>
  <c r="AW525" i="1"/>
  <c r="AX525" i="1" s="1"/>
  <c r="BA525" i="1" s="1"/>
  <c r="G526" i="1"/>
  <c r="H526" i="1"/>
  <c r="I526" i="1"/>
  <c r="J526" i="1"/>
  <c r="K526" i="1"/>
  <c r="L526" i="1"/>
  <c r="M526" i="1"/>
  <c r="N526" i="1"/>
  <c r="O526" i="1"/>
  <c r="P526" i="1"/>
  <c r="Q526" i="1"/>
  <c r="R526" i="1"/>
  <c r="S526" i="1"/>
  <c r="T526" i="1"/>
  <c r="U526" i="1"/>
  <c r="V526" i="1"/>
  <c r="W526" i="1"/>
  <c r="X526" i="1"/>
  <c r="AD526" i="1"/>
  <c r="AW526" i="1"/>
  <c r="AX526" i="1"/>
  <c r="AY526" i="1" s="1"/>
  <c r="BC526" i="1" s="1"/>
  <c r="AZ526" i="1"/>
  <c r="BA526" i="1"/>
  <c r="BD526" i="1"/>
  <c r="G527" i="1"/>
  <c r="H527" i="1"/>
  <c r="I527" i="1"/>
  <c r="J527" i="1"/>
  <c r="K527" i="1"/>
  <c r="L527" i="1"/>
  <c r="M527" i="1"/>
  <c r="N527" i="1"/>
  <c r="O527" i="1"/>
  <c r="P527" i="1"/>
  <c r="Q527" i="1"/>
  <c r="R527" i="1"/>
  <c r="S527" i="1"/>
  <c r="T527" i="1"/>
  <c r="U527" i="1"/>
  <c r="V527" i="1"/>
  <c r="W527" i="1"/>
  <c r="X527" i="1"/>
  <c r="AD527" i="1"/>
  <c r="AK527" i="1" s="1"/>
  <c r="AG527" i="1"/>
  <c r="AW527" i="1"/>
  <c r="AX527" i="1" s="1"/>
  <c r="AY527" i="1" s="1"/>
  <c r="AZ527" i="1"/>
  <c r="G528" i="1"/>
  <c r="H528" i="1"/>
  <c r="I528" i="1"/>
  <c r="J528" i="1"/>
  <c r="K528" i="1"/>
  <c r="L528" i="1"/>
  <c r="M528" i="1"/>
  <c r="AD528" i="1" s="1"/>
  <c r="N528" i="1"/>
  <c r="O528" i="1"/>
  <c r="P528" i="1"/>
  <c r="Q528" i="1"/>
  <c r="R528" i="1"/>
  <c r="S528" i="1"/>
  <c r="T528" i="1"/>
  <c r="U528" i="1"/>
  <c r="V528" i="1"/>
  <c r="W528" i="1"/>
  <c r="X528" i="1"/>
  <c r="AG528" i="1"/>
  <c r="AK528" i="1"/>
  <c r="AW528" i="1"/>
  <c r="AX528" i="1"/>
  <c r="AY528" i="1"/>
  <c r="BC528" i="1" s="1"/>
  <c r="AZ528" i="1"/>
  <c r="BA528" i="1"/>
  <c r="BD528" i="1"/>
  <c r="G529" i="1"/>
  <c r="H529" i="1"/>
  <c r="I529" i="1"/>
  <c r="J529" i="1"/>
  <c r="K529" i="1"/>
  <c r="L529" i="1"/>
  <c r="M529" i="1"/>
  <c r="AD529" i="1" s="1"/>
  <c r="AG529" i="1" s="1"/>
  <c r="N529" i="1"/>
  <c r="O529" i="1"/>
  <c r="P529" i="1"/>
  <c r="Q529" i="1"/>
  <c r="R529" i="1"/>
  <c r="S529" i="1"/>
  <c r="T529" i="1"/>
  <c r="U529" i="1"/>
  <c r="V529" i="1"/>
  <c r="W529" i="1"/>
  <c r="X529" i="1"/>
  <c r="AE529" i="1"/>
  <c r="AF529" i="1"/>
  <c r="AK529" i="1"/>
  <c r="AW529" i="1"/>
  <c r="AX529" i="1"/>
  <c r="BD529" i="1"/>
  <c r="G530" i="1"/>
  <c r="H530" i="1"/>
  <c r="I530" i="1"/>
  <c r="J530" i="1"/>
  <c r="K530" i="1"/>
  <c r="L530" i="1"/>
  <c r="M530" i="1"/>
  <c r="N530" i="1"/>
  <c r="O530" i="1"/>
  <c r="P530" i="1"/>
  <c r="Q530" i="1"/>
  <c r="R530" i="1"/>
  <c r="S530" i="1"/>
  <c r="T530" i="1"/>
  <c r="U530" i="1"/>
  <c r="V530" i="1"/>
  <c r="W530" i="1"/>
  <c r="X530" i="1"/>
  <c r="AD530" i="1"/>
  <c r="AK530" i="1" s="1"/>
  <c r="AE530" i="1"/>
  <c r="AF530" i="1"/>
  <c r="AM530" i="1" s="1"/>
  <c r="AG530" i="1"/>
  <c r="AI530" i="1"/>
  <c r="AW530" i="1"/>
  <c r="AX530" i="1" s="1"/>
  <c r="BA530" i="1"/>
  <c r="G531" i="1"/>
  <c r="H531" i="1"/>
  <c r="I531" i="1"/>
  <c r="J531" i="1"/>
  <c r="K531" i="1"/>
  <c r="L531" i="1"/>
  <c r="M531" i="1"/>
  <c r="N531" i="1"/>
  <c r="O531" i="1"/>
  <c r="P531" i="1"/>
  <c r="Q531" i="1"/>
  <c r="R531" i="1"/>
  <c r="S531" i="1"/>
  <c r="T531" i="1"/>
  <c r="U531" i="1"/>
  <c r="V531" i="1"/>
  <c r="W531" i="1"/>
  <c r="X531" i="1"/>
  <c r="AD531" i="1"/>
  <c r="AW531" i="1"/>
  <c r="AX531" i="1"/>
  <c r="AY531" i="1" s="1"/>
  <c r="BC531" i="1" s="1"/>
  <c r="AZ531" i="1"/>
  <c r="BA531" i="1"/>
  <c r="BD531" i="1"/>
  <c r="G532" i="1"/>
  <c r="H532" i="1"/>
  <c r="I532" i="1"/>
  <c r="J532" i="1"/>
  <c r="K532" i="1"/>
  <c r="L532" i="1"/>
  <c r="M532" i="1"/>
  <c r="N532" i="1"/>
  <c r="O532" i="1"/>
  <c r="P532" i="1"/>
  <c r="Q532" i="1"/>
  <c r="R532" i="1"/>
  <c r="S532" i="1"/>
  <c r="T532" i="1"/>
  <c r="U532" i="1"/>
  <c r="V532" i="1"/>
  <c r="W532" i="1"/>
  <c r="X532" i="1"/>
  <c r="AD532" i="1"/>
  <c r="AK532" i="1" s="1"/>
  <c r="AG532" i="1"/>
  <c r="AW532" i="1"/>
  <c r="AX532" i="1" s="1"/>
  <c r="AY532" i="1" s="1"/>
  <c r="AZ532" i="1"/>
  <c r="G533" i="1"/>
  <c r="H533" i="1"/>
  <c r="I533" i="1"/>
  <c r="J533" i="1"/>
  <c r="K533" i="1"/>
  <c r="L533" i="1"/>
  <c r="M533" i="1"/>
  <c r="AD533" i="1" s="1"/>
  <c r="N533" i="1"/>
  <c r="O533" i="1"/>
  <c r="P533" i="1"/>
  <c r="Q533" i="1"/>
  <c r="R533" i="1"/>
  <c r="S533" i="1"/>
  <c r="T533" i="1"/>
  <c r="U533" i="1"/>
  <c r="V533" i="1"/>
  <c r="W533" i="1"/>
  <c r="X533" i="1"/>
  <c r="AG533" i="1"/>
  <c r="AK533" i="1"/>
  <c r="AW533" i="1"/>
  <c r="AX533" i="1"/>
  <c r="AY533" i="1"/>
  <c r="BC533" i="1" s="1"/>
  <c r="AZ533" i="1"/>
  <c r="BA533" i="1"/>
  <c r="BD533" i="1"/>
  <c r="G534" i="1"/>
  <c r="H534" i="1"/>
  <c r="I534" i="1"/>
  <c r="J534" i="1"/>
  <c r="K534" i="1"/>
  <c r="L534" i="1"/>
  <c r="M534" i="1"/>
  <c r="AD534" i="1" s="1"/>
  <c r="AG534" i="1" s="1"/>
  <c r="N534" i="1"/>
  <c r="O534" i="1"/>
  <c r="P534" i="1"/>
  <c r="Q534" i="1"/>
  <c r="R534" i="1"/>
  <c r="S534" i="1"/>
  <c r="T534" i="1"/>
  <c r="U534" i="1"/>
  <c r="V534" i="1"/>
  <c r="W534" i="1"/>
  <c r="X534" i="1"/>
  <c r="AE534" i="1"/>
  <c r="AF534" i="1"/>
  <c r="AK534" i="1"/>
  <c r="AW534" i="1"/>
  <c r="AX534" i="1"/>
  <c r="BD534" i="1"/>
  <c r="G535" i="1"/>
  <c r="H535" i="1"/>
  <c r="I535" i="1"/>
  <c r="J535" i="1"/>
  <c r="K535" i="1"/>
  <c r="L535" i="1"/>
  <c r="M535" i="1"/>
  <c r="N535" i="1"/>
  <c r="O535" i="1"/>
  <c r="P535" i="1"/>
  <c r="Q535" i="1"/>
  <c r="R535" i="1"/>
  <c r="S535" i="1"/>
  <c r="T535" i="1"/>
  <c r="U535" i="1"/>
  <c r="V535" i="1"/>
  <c r="W535" i="1"/>
  <c r="X535" i="1"/>
  <c r="AD535" i="1"/>
  <c r="AK535" i="1" s="1"/>
  <c r="AE535" i="1"/>
  <c r="AF535" i="1"/>
  <c r="AM535" i="1" s="1"/>
  <c r="AG535" i="1"/>
  <c r="AI535" i="1"/>
  <c r="AW535" i="1"/>
  <c r="AX535" i="1" s="1"/>
  <c r="BA535" i="1"/>
  <c r="G536" i="1"/>
  <c r="H536" i="1"/>
  <c r="I536" i="1"/>
  <c r="J536" i="1"/>
  <c r="K536" i="1"/>
  <c r="L536" i="1"/>
  <c r="M536" i="1"/>
  <c r="N536" i="1"/>
  <c r="O536" i="1"/>
  <c r="P536" i="1"/>
  <c r="Q536" i="1"/>
  <c r="R536" i="1"/>
  <c r="S536" i="1"/>
  <c r="T536" i="1"/>
  <c r="U536" i="1"/>
  <c r="V536" i="1"/>
  <c r="W536" i="1"/>
  <c r="X536" i="1"/>
  <c r="AD536" i="1"/>
  <c r="AW536" i="1"/>
  <c r="AX536" i="1"/>
  <c r="AY536" i="1" s="1"/>
  <c r="BC536" i="1" s="1"/>
  <c r="AZ536" i="1"/>
  <c r="BA536" i="1"/>
  <c r="BD536" i="1"/>
  <c r="G537" i="1"/>
  <c r="H537" i="1"/>
  <c r="I537" i="1"/>
  <c r="J537" i="1"/>
  <c r="K537" i="1"/>
  <c r="L537" i="1"/>
  <c r="M537" i="1"/>
  <c r="N537" i="1"/>
  <c r="O537" i="1"/>
  <c r="P537" i="1"/>
  <c r="Q537" i="1"/>
  <c r="R537" i="1"/>
  <c r="S537" i="1"/>
  <c r="T537" i="1"/>
  <c r="U537" i="1"/>
  <c r="V537" i="1"/>
  <c r="W537" i="1"/>
  <c r="X537" i="1"/>
  <c r="AD537" i="1"/>
  <c r="AK537" i="1" s="1"/>
  <c r="AG537" i="1"/>
  <c r="AW537" i="1"/>
  <c r="AX537" i="1" s="1"/>
  <c r="AY537" i="1" s="1"/>
  <c r="AZ537" i="1"/>
  <c r="G538" i="1"/>
  <c r="H538" i="1"/>
  <c r="I538" i="1"/>
  <c r="J538" i="1"/>
  <c r="K538" i="1"/>
  <c r="L538" i="1"/>
  <c r="M538" i="1"/>
  <c r="AD538" i="1" s="1"/>
  <c r="N538" i="1"/>
  <c r="O538" i="1"/>
  <c r="P538" i="1"/>
  <c r="Q538" i="1"/>
  <c r="R538" i="1"/>
  <c r="S538" i="1"/>
  <c r="T538" i="1"/>
  <c r="U538" i="1"/>
  <c r="V538" i="1"/>
  <c r="W538" i="1"/>
  <c r="X538" i="1"/>
  <c r="AG538" i="1"/>
  <c r="AK538" i="1"/>
  <c r="AW538" i="1"/>
  <c r="AX538" i="1"/>
  <c r="AY538" i="1"/>
  <c r="BC538" i="1" s="1"/>
  <c r="AZ538" i="1"/>
  <c r="BA538" i="1"/>
  <c r="BD538" i="1"/>
  <c r="G539" i="1"/>
  <c r="H539" i="1"/>
  <c r="I539" i="1"/>
  <c r="J539" i="1"/>
  <c r="K539" i="1"/>
  <c r="L539" i="1"/>
  <c r="M539" i="1"/>
  <c r="AD539" i="1" s="1"/>
  <c r="AG539" i="1" s="1"/>
  <c r="N539" i="1"/>
  <c r="O539" i="1"/>
  <c r="P539" i="1"/>
  <c r="Q539" i="1"/>
  <c r="R539" i="1"/>
  <c r="S539" i="1"/>
  <c r="T539" i="1"/>
  <c r="U539" i="1"/>
  <c r="V539" i="1"/>
  <c r="W539" i="1"/>
  <c r="X539" i="1"/>
  <c r="AE539" i="1"/>
  <c r="AF539" i="1"/>
  <c r="AK539" i="1"/>
  <c r="AW539" i="1"/>
  <c r="AX539" i="1"/>
  <c r="BD539" i="1" s="1"/>
  <c r="G540" i="1"/>
  <c r="H540" i="1"/>
  <c r="I540" i="1"/>
  <c r="J540" i="1"/>
  <c r="K540" i="1"/>
  <c r="L540" i="1"/>
  <c r="M540" i="1"/>
  <c r="N540" i="1"/>
  <c r="O540" i="1"/>
  <c r="P540" i="1"/>
  <c r="Q540" i="1"/>
  <c r="R540" i="1"/>
  <c r="S540" i="1"/>
  <c r="T540" i="1"/>
  <c r="U540" i="1"/>
  <c r="V540" i="1"/>
  <c r="W540" i="1"/>
  <c r="X540" i="1"/>
  <c r="AD540" i="1"/>
  <c r="AK540" i="1" s="1"/>
  <c r="AE540" i="1"/>
  <c r="AF540" i="1"/>
  <c r="AM540" i="1" s="1"/>
  <c r="AG540" i="1"/>
  <c r="AI540" i="1"/>
  <c r="AW540" i="1"/>
  <c r="AX540" i="1" s="1"/>
  <c r="BA540" i="1"/>
  <c r="G541" i="1"/>
  <c r="H541" i="1"/>
  <c r="I541" i="1"/>
  <c r="J541" i="1"/>
  <c r="K541" i="1"/>
  <c r="L541" i="1"/>
  <c r="M541" i="1"/>
  <c r="N541" i="1"/>
  <c r="O541" i="1"/>
  <c r="P541" i="1"/>
  <c r="Q541" i="1"/>
  <c r="R541" i="1"/>
  <c r="S541" i="1"/>
  <c r="T541" i="1"/>
  <c r="U541" i="1"/>
  <c r="V541" i="1"/>
  <c r="W541" i="1"/>
  <c r="X541" i="1"/>
  <c r="AD541" i="1"/>
  <c r="AW541" i="1"/>
  <c r="AX541" i="1"/>
  <c r="AY541" i="1" s="1"/>
  <c r="AZ541" i="1"/>
  <c r="BA541" i="1"/>
  <c r="BC541" i="1"/>
  <c r="BD541" i="1"/>
  <c r="G542" i="1"/>
  <c r="H542" i="1"/>
  <c r="I542" i="1"/>
  <c r="J542" i="1"/>
  <c r="K542" i="1"/>
  <c r="L542" i="1"/>
  <c r="M542" i="1"/>
  <c r="N542" i="1"/>
  <c r="O542" i="1"/>
  <c r="P542" i="1"/>
  <c r="Q542" i="1"/>
  <c r="R542" i="1"/>
  <c r="S542" i="1"/>
  <c r="T542" i="1"/>
  <c r="U542" i="1"/>
  <c r="V542" i="1"/>
  <c r="W542" i="1"/>
  <c r="X542" i="1"/>
  <c r="AD542" i="1"/>
  <c r="AG542" i="1"/>
  <c r="AW542" i="1"/>
  <c r="AX542" i="1" s="1"/>
  <c r="AY542" i="1"/>
  <c r="G543" i="1"/>
  <c r="H543" i="1"/>
  <c r="I543" i="1"/>
  <c r="J543" i="1"/>
  <c r="K543" i="1"/>
  <c r="L543" i="1"/>
  <c r="M543" i="1"/>
  <c r="AD543" i="1" s="1"/>
  <c r="N543" i="1"/>
  <c r="O543" i="1"/>
  <c r="P543" i="1"/>
  <c r="Q543" i="1"/>
  <c r="R543" i="1"/>
  <c r="S543" i="1"/>
  <c r="T543" i="1"/>
  <c r="U543" i="1"/>
  <c r="V543" i="1"/>
  <c r="W543" i="1"/>
  <c r="X543" i="1"/>
  <c r="AG543" i="1"/>
  <c r="AW543" i="1"/>
  <c r="AX543" i="1"/>
  <c r="AY543" i="1"/>
  <c r="AZ543" i="1"/>
  <c r="BA543" i="1"/>
  <c r="BD543" i="1"/>
  <c r="G544" i="1"/>
  <c r="H544" i="1"/>
  <c r="I544" i="1"/>
  <c r="J544" i="1"/>
  <c r="K544" i="1"/>
  <c r="L544" i="1"/>
  <c r="M544" i="1"/>
  <c r="AD544" i="1" s="1"/>
  <c r="AG544" i="1" s="1"/>
  <c r="N544" i="1"/>
  <c r="O544" i="1"/>
  <c r="P544" i="1"/>
  <c r="Q544" i="1"/>
  <c r="R544" i="1"/>
  <c r="S544" i="1"/>
  <c r="T544" i="1"/>
  <c r="U544" i="1"/>
  <c r="V544" i="1"/>
  <c r="W544" i="1"/>
  <c r="X544" i="1"/>
  <c r="AE544" i="1"/>
  <c r="AH544" i="1" s="1"/>
  <c r="AF544" i="1"/>
  <c r="AK544" i="1"/>
  <c r="AW544" i="1"/>
  <c r="AX544" i="1"/>
  <c r="BD544" i="1"/>
  <c r="G545" i="1"/>
  <c r="H545" i="1"/>
  <c r="I545" i="1"/>
  <c r="J545" i="1"/>
  <c r="K545" i="1"/>
  <c r="L545" i="1"/>
  <c r="M545" i="1"/>
  <c r="N545" i="1"/>
  <c r="O545" i="1"/>
  <c r="P545" i="1"/>
  <c r="Q545" i="1"/>
  <c r="R545" i="1"/>
  <c r="S545" i="1"/>
  <c r="T545" i="1"/>
  <c r="U545" i="1"/>
  <c r="V545" i="1"/>
  <c r="W545" i="1"/>
  <c r="X545" i="1"/>
  <c r="AD545" i="1"/>
  <c r="AE545" i="1"/>
  <c r="AF545" i="1"/>
  <c r="AM545" i="1" s="1"/>
  <c r="AG545" i="1"/>
  <c r="AI545" i="1"/>
  <c r="AW545" i="1"/>
  <c r="AX545" i="1"/>
  <c r="G546" i="1"/>
  <c r="H546" i="1"/>
  <c r="I546" i="1"/>
  <c r="J546" i="1"/>
  <c r="K546" i="1"/>
  <c r="L546" i="1"/>
  <c r="M546" i="1"/>
  <c r="N546" i="1"/>
  <c r="O546" i="1"/>
  <c r="P546" i="1"/>
  <c r="Q546" i="1"/>
  <c r="R546" i="1"/>
  <c r="S546" i="1"/>
  <c r="T546" i="1"/>
  <c r="U546" i="1"/>
  <c r="V546" i="1"/>
  <c r="W546" i="1"/>
  <c r="X546" i="1"/>
  <c r="AD546" i="1"/>
  <c r="AK546" i="1"/>
  <c r="AW546" i="1"/>
  <c r="AX546" i="1"/>
  <c r="AY546" i="1" s="1"/>
  <c r="AZ546" i="1"/>
  <c r="BA546" i="1"/>
  <c r="BD546" i="1"/>
  <c r="G547" i="1"/>
  <c r="H547" i="1"/>
  <c r="I547" i="1"/>
  <c r="J547" i="1"/>
  <c r="K547" i="1"/>
  <c r="L547" i="1"/>
  <c r="M547" i="1"/>
  <c r="N547" i="1"/>
  <c r="O547" i="1"/>
  <c r="P547" i="1"/>
  <c r="Q547" i="1"/>
  <c r="R547" i="1"/>
  <c r="S547" i="1"/>
  <c r="T547" i="1"/>
  <c r="U547" i="1"/>
  <c r="V547" i="1"/>
  <c r="W547" i="1"/>
  <c r="X547" i="1"/>
  <c r="AD547" i="1"/>
  <c r="AE547" i="1" s="1"/>
  <c r="AW547" i="1"/>
  <c r="AX547" i="1" s="1"/>
  <c r="AY547" i="1"/>
  <c r="AZ547" i="1"/>
  <c r="G548" i="1"/>
  <c r="H548" i="1"/>
  <c r="I548" i="1"/>
  <c r="J548" i="1"/>
  <c r="K548" i="1"/>
  <c r="L548" i="1"/>
  <c r="M548" i="1"/>
  <c r="AD548" i="1" s="1"/>
  <c r="N548" i="1"/>
  <c r="O548" i="1"/>
  <c r="P548" i="1"/>
  <c r="Q548" i="1"/>
  <c r="R548" i="1"/>
  <c r="S548" i="1"/>
  <c r="T548" i="1"/>
  <c r="U548" i="1"/>
  <c r="V548" i="1"/>
  <c r="W548" i="1"/>
  <c r="X548" i="1"/>
  <c r="AG548" i="1"/>
  <c r="AW548" i="1"/>
  <c r="AX548" i="1"/>
  <c r="AY548" i="1"/>
  <c r="AZ548" i="1"/>
  <c r="BA548" i="1"/>
  <c r="BD548" i="1"/>
  <c r="G549" i="1"/>
  <c r="H549" i="1"/>
  <c r="I549" i="1"/>
  <c r="J549" i="1"/>
  <c r="K549" i="1"/>
  <c r="L549" i="1"/>
  <c r="M549" i="1"/>
  <c r="AD549" i="1" s="1"/>
  <c r="AG549" i="1" s="1"/>
  <c r="N549" i="1"/>
  <c r="O549" i="1"/>
  <c r="P549" i="1"/>
  <c r="Q549" i="1"/>
  <c r="R549" i="1"/>
  <c r="S549" i="1"/>
  <c r="T549" i="1"/>
  <c r="U549" i="1"/>
  <c r="V549" i="1"/>
  <c r="W549" i="1"/>
  <c r="X549" i="1"/>
  <c r="AE549" i="1"/>
  <c r="AH549" i="1" s="1"/>
  <c r="AF549" i="1"/>
  <c r="AI549" i="1" s="1"/>
  <c r="AK549" i="1"/>
  <c r="AL549" i="1"/>
  <c r="AW549" i="1"/>
  <c r="AX549" i="1"/>
  <c r="BD549" i="1"/>
  <c r="G550" i="1"/>
  <c r="H550" i="1"/>
  <c r="I550" i="1"/>
  <c r="J550" i="1"/>
  <c r="K550" i="1"/>
  <c r="L550" i="1"/>
  <c r="M550" i="1"/>
  <c r="N550" i="1"/>
  <c r="O550" i="1"/>
  <c r="P550" i="1"/>
  <c r="Q550" i="1"/>
  <c r="R550" i="1"/>
  <c r="S550" i="1"/>
  <c r="T550" i="1"/>
  <c r="U550" i="1"/>
  <c r="V550" i="1"/>
  <c r="W550" i="1"/>
  <c r="X550" i="1"/>
  <c r="AD550" i="1"/>
  <c r="AE550" i="1"/>
  <c r="AF550" i="1"/>
  <c r="AM550" i="1" s="1"/>
  <c r="AG550" i="1"/>
  <c r="AI550" i="1"/>
  <c r="AW550" i="1"/>
  <c r="AX550" i="1"/>
  <c r="G551" i="1"/>
  <c r="H551" i="1"/>
  <c r="I551" i="1"/>
  <c r="J551" i="1"/>
  <c r="K551" i="1"/>
  <c r="L551" i="1"/>
  <c r="M551" i="1"/>
  <c r="N551" i="1"/>
  <c r="O551" i="1"/>
  <c r="P551" i="1"/>
  <c r="Q551" i="1"/>
  <c r="R551" i="1"/>
  <c r="S551" i="1"/>
  <c r="T551" i="1"/>
  <c r="U551" i="1"/>
  <c r="V551" i="1"/>
  <c r="W551" i="1"/>
  <c r="X551" i="1"/>
  <c r="AD551" i="1"/>
  <c r="AK551" i="1"/>
  <c r="AW551" i="1"/>
  <c r="AX551" i="1" s="1"/>
  <c r="BA551" i="1" s="1"/>
  <c r="G552" i="1"/>
  <c r="H552" i="1"/>
  <c r="I552" i="1"/>
  <c r="J552" i="1"/>
  <c r="K552" i="1"/>
  <c r="L552" i="1"/>
  <c r="M552" i="1"/>
  <c r="N552" i="1"/>
  <c r="O552" i="1"/>
  <c r="P552" i="1"/>
  <c r="Q552" i="1"/>
  <c r="R552" i="1"/>
  <c r="S552" i="1"/>
  <c r="T552" i="1"/>
  <c r="U552" i="1"/>
  <c r="V552" i="1"/>
  <c r="W552" i="1"/>
  <c r="X552" i="1"/>
  <c r="AD552" i="1"/>
  <c r="AW552" i="1"/>
  <c r="AX552" i="1" s="1"/>
  <c r="AY552" i="1"/>
  <c r="AZ552" i="1"/>
  <c r="G553" i="1"/>
  <c r="H553" i="1"/>
  <c r="I553" i="1"/>
  <c r="J553" i="1"/>
  <c r="K553" i="1"/>
  <c r="L553" i="1"/>
  <c r="M553" i="1"/>
  <c r="AD553" i="1" s="1"/>
  <c r="N553" i="1"/>
  <c r="O553" i="1"/>
  <c r="P553" i="1"/>
  <c r="Q553" i="1"/>
  <c r="R553" i="1"/>
  <c r="S553" i="1"/>
  <c r="T553" i="1"/>
  <c r="U553" i="1"/>
  <c r="V553" i="1"/>
  <c r="W553" i="1"/>
  <c r="X553" i="1"/>
  <c r="AG553" i="1"/>
  <c r="AK553" i="1"/>
  <c r="AW553" i="1"/>
  <c r="AX553" i="1"/>
  <c r="AY553" i="1"/>
  <c r="AZ553" i="1"/>
  <c r="BA553" i="1"/>
  <c r="BD553" i="1"/>
  <c r="G554" i="1"/>
  <c r="H554" i="1"/>
  <c r="I554" i="1"/>
  <c r="J554" i="1"/>
  <c r="K554" i="1"/>
  <c r="L554" i="1"/>
  <c r="M554" i="1"/>
  <c r="AD554" i="1" s="1"/>
  <c r="AG554" i="1" s="1"/>
  <c r="N554" i="1"/>
  <c r="O554" i="1"/>
  <c r="P554" i="1"/>
  <c r="Q554" i="1"/>
  <c r="R554" i="1"/>
  <c r="S554" i="1"/>
  <c r="T554" i="1"/>
  <c r="U554" i="1"/>
  <c r="V554" i="1"/>
  <c r="W554" i="1"/>
  <c r="X554" i="1"/>
  <c r="AE554" i="1"/>
  <c r="AH554" i="1" s="1"/>
  <c r="AF554" i="1"/>
  <c r="AI554" i="1" s="1"/>
  <c r="AK554" i="1"/>
  <c r="AL554" i="1"/>
  <c r="AM554" i="1"/>
  <c r="AW554" i="1"/>
  <c r="AX554" i="1" s="1"/>
  <c r="G555" i="1"/>
  <c r="H555" i="1"/>
  <c r="I555" i="1"/>
  <c r="J555" i="1"/>
  <c r="K555" i="1"/>
  <c r="L555" i="1"/>
  <c r="M555" i="1"/>
  <c r="N555" i="1"/>
  <c r="O555" i="1"/>
  <c r="P555" i="1"/>
  <c r="Q555" i="1"/>
  <c r="R555" i="1"/>
  <c r="S555" i="1"/>
  <c r="T555" i="1"/>
  <c r="U555" i="1"/>
  <c r="V555" i="1"/>
  <c r="W555" i="1"/>
  <c r="X555" i="1"/>
  <c r="AD555" i="1"/>
  <c r="AE555" i="1"/>
  <c r="AF555" i="1"/>
  <c r="AM555" i="1" s="1"/>
  <c r="AG555" i="1"/>
  <c r="AI555" i="1"/>
  <c r="AW555" i="1"/>
  <c r="AX555" i="1" s="1"/>
  <c r="AY555" i="1"/>
  <c r="G556" i="1"/>
  <c r="H556" i="1"/>
  <c r="I556" i="1"/>
  <c r="J556" i="1"/>
  <c r="K556" i="1"/>
  <c r="L556" i="1"/>
  <c r="M556" i="1"/>
  <c r="N556" i="1"/>
  <c r="O556" i="1"/>
  <c r="P556" i="1"/>
  <c r="Q556" i="1"/>
  <c r="R556" i="1"/>
  <c r="S556" i="1"/>
  <c r="T556" i="1"/>
  <c r="U556" i="1"/>
  <c r="V556" i="1"/>
  <c r="W556" i="1"/>
  <c r="X556" i="1"/>
  <c r="AD556" i="1"/>
  <c r="AK556" i="1"/>
  <c r="AW556" i="1"/>
  <c r="AX556" i="1" s="1"/>
  <c r="BA556" i="1"/>
  <c r="BD556" i="1"/>
  <c r="G557" i="1"/>
  <c r="H557" i="1"/>
  <c r="I557" i="1"/>
  <c r="J557" i="1"/>
  <c r="K557" i="1"/>
  <c r="L557" i="1"/>
  <c r="M557" i="1"/>
  <c r="N557" i="1"/>
  <c r="O557" i="1"/>
  <c r="P557" i="1"/>
  <c r="Q557" i="1"/>
  <c r="R557" i="1"/>
  <c r="S557" i="1"/>
  <c r="T557" i="1"/>
  <c r="U557" i="1"/>
  <c r="V557" i="1"/>
  <c r="W557" i="1"/>
  <c r="X557" i="1"/>
  <c r="AD557" i="1"/>
  <c r="AE557" i="1"/>
  <c r="AW557" i="1"/>
  <c r="AX557" i="1" s="1"/>
  <c r="AY557" i="1"/>
  <c r="AZ557" i="1"/>
  <c r="G558" i="1"/>
  <c r="H558" i="1"/>
  <c r="I558" i="1"/>
  <c r="J558" i="1"/>
  <c r="K558" i="1"/>
  <c r="L558" i="1"/>
  <c r="M558" i="1"/>
  <c r="AD558" i="1" s="1"/>
  <c r="N558" i="1"/>
  <c r="O558" i="1"/>
  <c r="P558" i="1"/>
  <c r="Q558" i="1"/>
  <c r="R558" i="1"/>
  <c r="S558" i="1"/>
  <c r="T558" i="1"/>
  <c r="U558" i="1"/>
  <c r="V558" i="1"/>
  <c r="W558" i="1"/>
  <c r="X558" i="1"/>
  <c r="AG558" i="1"/>
  <c r="AK558" i="1"/>
  <c r="AW558" i="1"/>
  <c r="AX558" i="1"/>
  <c r="AY558" i="1"/>
  <c r="AZ558" i="1"/>
  <c r="BA558" i="1"/>
  <c r="BD558" i="1"/>
  <c r="G559" i="1"/>
  <c r="H559" i="1"/>
  <c r="I559" i="1"/>
  <c r="J559" i="1"/>
  <c r="K559" i="1"/>
  <c r="L559" i="1"/>
  <c r="M559" i="1"/>
  <c r="AD559" i="1" s="1"/>
  <c r="AG559" i="1" s="1"/>
  <c r="N559" i="1"/>
  <c r="O559" i="1"/>
  <c r="P559" i="1"/>
  <c r="Q559" i="1"/>
  <c r="R559" i="1"/>
  <c r="S559" i="1"/>
  <c r="T559" i="1"/>
  <c r="U559" i="1"/>
  <c r="V559" i="1"/>
  <c r="W559" i="1"/>
  <c r="X559" i="1"/>
  <c r="AE559" i="1"/>
  <c r="AH559" i="1" s="1"/>
  <c r="AF559" i="1"/>
  <c r="AI559" i="1" s="1"/>
  <c r="AK559" i="1"/>
  <c r="AL559" i="1"/>
  <c r="AM559" i="1"/>
  <c r="AW559" i="1"/>
  <c r="AX559" i="1" s="1"/>
  <c r="G560" i="1"/>
  <c r="H560" i="1"/>
  <c r="I560" i="1"/>
  <c r="J560" i="1"/>
  <c r="K560" i="1"/>
  <c r="L560" i="1"/>
  <c r="M560" i="1"/>
  <c r="N560" i="1"/>
  <c r="O560" i="1"/>
  <c r="P560" i="1"/>
  <c r="Q560" i="1"/>
  <c r="R560" i="1"/>
  <c r="S560" i="1"/>
  <c r="T560" i="1"/>
  <c r="U560" i="1"/>
  <c r="V560" i="1"/>
  <c r="W560" i="1"/>
  <c r="X560" i="1"/>
  <c r="AD560" i="1"/>
  <c r="AK560" i="1" s="1"/>
  <c r="AE560" i="1"/>
  <c r="AF560" i="1"/>
  <c r="AM560" i="1" s="1"/>
  <c r="AG560" i="1"/>
  <c r="AI560" i="1"/>
  <c r="AW560" i="1"/>
  <c r="AX560" i="1"/>
  <c r="AY560" i="1" s="1"/>
  <c r="BA560" i="1"/>
  <c r="G561" i="1"/>
  <c r="H561" i="1"/>
  <c r="I561" i="1"/>
  <c r="J561" i="1"/>
  <c r="K561" i="1"/>
  <c r="L561" i="1"/>
  <c r="M561" i="1"/>
  <c r="N561" i="1"/>
  <c r="O561" i="1"/>
  <c r="P561" i="1"/>
  <c r="Q561" i="1"/>
  <c r="R561" i="1"/>
  <c r="S561" i="1"/>
  <c r="T561" i="1"/>
  <c r="U561" i="1"/>
  <c r="V561" i="1"/>
  <c r="W561" i="1"/>
  <c r="X561" i="1"/>
  <c r="AD561" i="1"/>
  <c r="AW561" i="1"/>
  <c r="AX561" i="1" s="1"/>
  <c r="BA561" i="1"/>
  <c r="BD561" i="1"/>
  <c r="G562" i="1"/>
  <c r="H562" i="1"/>
  <c r="I562" i="1"/>
  <c r="J562" i="1"/>
  <c r="K562" i="1"/>
  <c r="L562" i="1"/>
  <c r="M562" i="1"/>
  <c r="N562" i="1"/>
  <c r="O562" i="1"/>
  <c r="P562" i="1"/>
  <c r="Q562" i="1"/>
  <c r="R562" i="1"/>
  <c r="S562" i="1"/>
  <c r="T562" i="1"/>
  <c r="U562" i="1"/>
  <c r="V562" i="1"/>
  <c r="W562" i="1"/>
  <c r="X562" i="1"/>
  <c r="AD562" i="1"/>
  <c r="AE562" i="1"/>
  <c r="AL562" i="1" s="1"/>
  <c r="AG562" i="1"/>
  <c r="AW562" i="1"/>
  <c r="AX562" i="1" s="1"/>
  <c r="AY562" i="1"/>
  <c r="AZ562" i="1"/>
  <c r="G563" i="1"/>
  <c r="H563" i="1"/>
  <c r="I563" i="1"/>
  <c r="J563" i="1"/>
  <c r="K563" i="1"/>
  <c r="L563" i="1"/>
  <c r="M563" i="1"/>
  <c r="AD563" i="1" s="1"/>
  <c r="N563" i="1"/>
  <c r="O563" i="1"/>
  <c r="P563" i="1"/>
  <c r="Q563" i="1"/>
  <c r="R563" i="1"/>
  <c r="S563" i="1"/>
  <c r="T563" i="1"/>
  <c r="U563" i="1"/>
  <c r="V563" i="1"/>
  <c r="W563" i="1"/>
  <c r="X563" i="1"/>
  <c r="AG563" i="1"/>
  <c r="AK563" i="1"/>
  <c r="AW563" i="1"/>
  <c r="AX563" i="1"/>
  <c r="AY563" i="1"/>
  <c r="AZ563" i="1"/>
  <c r="BA563" i="1"/>
  <c r="BD563" i="1"/>
  <c r="G564" i="1"/>
  <c r="H564" i="1"/>
  <c r="I564" i="1"/>
  <c r="J564" i="1"/>
  <c r="K564" i="1"/>
  <c r="L564" i="1"/>
  <c r="M564" i="1"/>
  <c r="AD564" i="1" s="1"/>
  <c r="AG564" i="1" s="1"/>
  <c r="N564" i="1"/>
  <c r="O564" i="1"/>
  <c r="P564" i="1"/>
  <c r="Q564" i="1"/>
  <c r="R564" i="1"/>
  <c r="S564" i="1"/>
  <c r="T564" i="1"/>
  <c r="U564" i="1"/>
  <c r="V564" i="1"/>
  <c r="W564" i="1"/>
  <c r="X564" i="1"/>
  <c r="AE564" i="1"/>
  <c r="AH564" i="1" s="1"/>
  <c r="AF564" i="1"/>
  <c r="AI564" i="1" s="1"/>
  <c r="AK564" i="1"/>
  <c r="AL564" i="1"/>
  <c r="AM564" i="1"/>
  <c r="AW564" i="1"/>
  <c r="AX564" i="1"/>
  <c r="G565" i="1"/>
  <c r="H565" i="1"/>
  <c r="I565" i="1"/>
  <c r="J565" i="1"/>
  <c r="K565" i="1"/>
  <c r="L565" i="1"/>
  <c r="M565" i="1"/>
  <c r="N565" i="1"/>
  <c r="O565" i="1"/>
  <c r="P565" i="1"/>
  <c r="Q565" i="1"/>
  <c r="R565" i="1"/>
  <c r="S565" i="1"/>
  <c r="T565" i="1"/>
  <c r="U565" i="1"/>
  <c r="V565" i="1"/>
  <c r="W565" i="1"/>
  <c r="X565" i="1"/>
  <c r="AD565" i="1"/>
  <c r="AK565" i="1" s="1"/>
  <c r="AE565" i="1"/>
  <c r="AF565" i="1"/>
  <c r="AM565" i="1" s="1"/>
  <c r="AG565" i="1"/>
  <c r="AI565" i="1"/>
  <c r="AW565" i="1"/>
  <c r="AX565" i="1"/>
  <c r="AY565" i="1"/>
  <c r="BA565" i="1"/>
  <c r="G566" i="1"/>
  <c r="H566" i="1"/>
  <c r="I566" i="1"/>
  <c r="J566" i="1"/>
  <c r="K566" i="1"/>
  <c r="L566" i="1"/>
  <c r="M566" i="1"/>
  <c r="N566" i="1"/>
  <c r="O566" i="1"/>
  <c r="P566" i="1"/>
  <c r="Q566" i="1"/>
  <c r="R566" i="1"/>
  <c r="S566" i="1"/>
  <c r="T566" i="1"/>
  <c r="U566" i="1"/>
  <c r="V566" i="1"/>
  <c r="W566" i="1"/>
  <c r="X566" i="1"/>
  <c r="AD566" i="1"/>
  <c r="AW566" i="1"/>
  <c r="AX566" i="1" s="1"/>
  <c r="BA566" i="1"/>
  <c r="BD566" i="1"/>
  <c r="G567" i="1"/>
  <c r="H567" i="1"/>
  <c r="I567" i="1"/>
  <c r="J567" i="1"/>
  <c r="K567" i="1"/>
  <c r="L567" i="1"/>
  <c r="M567" i="1"/>
  <c r="N567" i="1"/>
  <c r="O567" i="1"/>
  <c r="P567" i="1"/>
  <c r="Q567" i="1"/>
  <c r="R567" i="1"/>
  <c r="S567" i="1"/>
  <c r="T567" i="1"/>
  <c r="U567" i="1"/>
  <c r="V567" i="1"/>
  <c r="W567" i="1"/>
  <c r="X567" i="1"/>
  <c r="AD567" i="1"/>
  <c r="AE567" i="1"/>
  <c r="AL567" i="1" s="1"/>
  <c r="AG567" i="1"/>
  <c r="AH567" i="1"/>
  <c r="AW567" i="1"/>
  <c r="AX567" i="1" s="1"/>
  <c r="AY567" i="1"/>
  <c r="AZ567" i="1"/>
  <c r="G568" i="1"/>
  <c r="H568" i="1"/>
  <c r="I568" i="1"/>
  <c r="J568" i="1"/>
  <c r="K568" i="1"/>
  <c r="L568" i="1"/>
  <c r="M568" i="1"/>
  <c r="AD568" i="1" s="1"/>
  <c r="N568" i="1"/>
  <c r="O568" i="1"/>
  <c r="P568" i="1"/>
  <c r="Q568" i="1"/>
  <c r="R568" i="1"/>
  <c r="S568" i="1"/>
  <c r="T568" i="1"/>
  <c r="U568" i="1"/>
  <c r="V568" i="1"/>
  <c r="W568" i="1"/>
  <c r="X568" i="1"/>
  <c r="AG568" i="1"/>
  <c r="AK568" i="1"/>
  <c r="AW568" i="1"/>
  <c r="AX568" i="1"/>
  <c r="AY568" i="1"/>
  <c r="AZ568" i="1"/>
  <c r="BA568" i="1"/>
  <c r="BC568" i="1"/>
  <c r="BD568" i="1"/>
  <c r="G569" i="1"/>
  <c r="H569" i="1"/>
  <c r="I569" i="1"/>
  <c r="J569" i="1"/>
  <c r="K569" i="1"/>
  <c r="L569" i="1"/>
  <c r="M569" i="1"/>
  <c r="N569" i="1"/>
  <c r="O569" i="1"/>
  <c r="P569" i="1"/>
  <c r="Q569" i="1"/>
  <c r="R569" i="1"/>
  <c r="S569" i="1"/>
  <c r="T569" i="1"/>
  <c r="U569" i="1"/>
  <c r="V569" i="1"/>
  <c r="W569" i="1"/>
  <c r="X569" i="1"/>
  <c r="AD569" i="1"/>
  <c r="AG569" i="1" s="1"/>
  <c r="AE569" i="1"/>
  <c r="AH569" i="1" s="1"/>
  <c r="AF569" i="1"/>
  <c r="AI569" i="1" s="1"/>
  <c r="AK569" i="1"/>
  <c r="AL569" i="1"/>
  <c r="AM569" i="1"/>
  <c r="AW569" i="1"/>
  <c r="AX569" i="1"/>
  <c r="BD569" i="1"/>
  <c r="G570" i="1"/>
  <c r="H570" i="1"/>
  <c r="I570" i="1"/>
  <c r="J570" i="1"/>
  <c r="K570" i="1"/>
  <c r="L570" i="1"/>
  <c r="M570" i="1"/>
  <c r="N570" i="1"/>
  <c r="O570" i="1"/>
  <c r="P570" i="1"/>
  <c r="Q570" i="1"/>
  <c r="R570" i="1"/>
  <c r="S570" i="1"/>
  <c r="T570" i="1"/>
  <c r="U570" i="1"/>
  <c r="V570" i="1"/>
  <c r="W570" i="1"/>
  <c r="X570" i="1"/>
  <c r="AD570" i="1"/>
  <c r="AE570" i="1"/>
  <c r="AF570" i="1"/>
  <c r="AM570" i="1" s="1"/>
  <c r="AG570" i="1"/>
  <c r="AH570" i="1"/>
  <c r="AI570" i="1"/>
  <c r="AJ570" i="1" s="1"/>
  <c r="AW570" i="1"/>
  <c r="AX570" i="1" s="1"/>
  <c r="G571" i="1"/>
  <c r="H571" i="1"/>
  <c r="I571" i="1"/>
  <c r="J571" i="1"/>
  <c r="K571" i="1"/>
  <c r="L571" i="1"/>
  <c r="M571" i="1"/>
  <c r="N571" i="1"/>
  <c r="O571" i="1"/>
  <c r="P571" i="1"/>
  <c r="Q571" i="1"/>
  <c r="R571" i="1"/>
  <c r="S571" i="1"/>
  <c r="T571" i="1"/>
  <c r="U571" i="1"/>
  <c r="V571" i="1"/>
  <c r="W571" i="1"/>
  <c r="X571" i="1"/>
  <c r="AD571" i="1"/>
  <c r="AK571" i="1"/>
  <c r="AW571" i="1"/>
  <c r="AX571" i="1" s="1"/>
  <c r="BA571" i="1" s="1"/>
  <c r="BD571" i="1"/>
  <c r="G572" i="1"/>
  <c r="H572" i="1"/>
  <c r="I572" i="1"/>
  <c r="J572" i="1"/>
  <c r="K572" i="1"/>
  <c r="L572" i="1"/>
  <c r="M572" i="1"/>
  <c r="N572" i="1"/>
  <c r="O572" i="1"/>
  <c r="P572" i="1"/>
  <c r="Q572" i="1"/>
  <c r="R572" i="1"/>
  <c r="S572" i="1"/>
  <c r="T572" i="1"/>
  <c r="U572" i="1"/>
  <c r="V572" i="1"/>
  <c r="W572" i="1"/>
  <c r="X572" i="1"/>
  <c r="AD572" i="1"/>
  <c r="AE572" i="1"/>
  <c r="AF572" i="1"/>
  <c r="AI572" i="1" s="1"/>
  <c r="AG572" i="1"/>
  <c r="AJ572" i="1" s="1"/>
  <c r="AH572" i="1"/>
  <c r="AL572" i="1"/>
  <c r="AM572" i="1"/>
  <c r="AW572" i="1"/>
  <c r="AX572" i="1" s="1"/>
  <c r="G573" i="1"/>
  <c r="H573" i="1"/>
  <c r="I573" i="1"/>
  <c r="J573" i="1"/>
  <c r="K573" i="1"/>
  <c r="L573" i="1"/>
  <c r="M573" i="1"/>
  <c r="AD573" i="1" s="1"/>
  <c r="AE573" i="1" s="1"/>
  <c r="N573" i="1"/>
  <c r="O573" i="1"/>
  <c r="P573" i="1"/>
  <c r="Q573" i="1"/>
  <c r="R573" i="1"/>
  <c r="S573" i="1"/>
  <c r="T573" i="1"/>
  <c r="U573" i="1"/>
  <c r="V573" i="1"/>
  <c r="W573" i="1"/>
  <c r="X573" i="1"/>
  <c r="AF573" i="1"/>
  <c r="AG573" i="1"/>
  <c r="AH573" i="1"/>
  <c r="AI573" i="1"/>
  <c r="AJ573" i="1" s="1"/>
  <c r="AK573" i="1"/>
  <c r="AL573" i="1"/>
  <c r="AW573" i="1"/>
  <c r="AX573" i="1"/>
  <c r="AY573" i="1" s="1"/>
  <c r="BC573" i="1" s="1"/>
  <c r="AZ573" i="1"/>
  <c r="BA573" i="1"/>
  <c r="BD573" i="1"/>
  <c r="G574" i="1"/>
  <c r="H574" i="1"/>
  <c r="I574" i="1"/>
  <c r="J574" i="1"/>
  <c r="K574" i="1"/>
  <c r="L574" i="1"/>
  <c r="M574" i="1"/>
  <c r="N574" i="1"/>
  <c r="O574" i="1"/>
  <c r="P574" i="1"/>
  <c r="Q574" i="1"/>
  <c r="R574" i="1"/>
  <c r="S574" i="1"/>
  <c r="T574" i="1"/>
  <c r="U574" i="1"/>
  <c r="V574" i="1"/>
  <c r="W574" i="1"/>
  <c r="X574" i="1"/>
  <c r="AD574" i="1"/>
  <c r="AG574" i="1" s="1"/>
  <c r="AE574" i="1"/>
  <c r="AH574" i="1" s="1"/>
  <c r="AF574" i="1"/>
  <c r="AI574" i="1" s="1"/>
  <c r="AJ574" i="1"/>
  <c r="AK574" i="1"/>
  <c r="AL574" i="1"/>
  <c r="AW574" i="1"/>
  <c r="AX574" i="1"/>
  <c r="BD574" i="1"/>
  <c r="G575" i="1"/>
  <c r="H575" i="1"/>
  <c r="I575" i="1"/>
  <c r="J575" i="1"/>
  <c r="K575" i="1"/>
  <c r="L575" i="1"/>
  <c r="M575" i="1"/>
  <c r="N575" i="1"/>
  <c r="O575" i="1"/>
  <c r="P575" i="1"/>
  <c r="Q575" i="1"/>
  <c r="R575" i="1"/>
  <c r="S575" i="1"/>
  <c r="T575" i="1"/>
  <c r="U575" i="1"/>
  <c r="V575" i="1"/>
  <c r="W575" i="1"/>
  <c r="X575" i="1"/>
  <c r="AD575" i="1"/>
  <c r="AE575" i="1"/>
  <c r="AL575" i="1" s="1"/>
  <c r="AF575" i="1"/>
  <c r="AM575" i="1" s="1"/>
  <c r="AG575" i="1"/>
  <c r="AJ575" i="1" s="1"/>
  <c r="AH575" i="1"/>
  <c r="AI575" i="1"/>
  <c r="AW575" i="1"/>
  <c r="AX575" i="1"/>
  <c r="BD575" i="1" s="1"/>
  <c r="AY575" i="1"/>
  <c r="AZ575" i="1"/>
  <c r="BA575" i="1"/>
  <c r="BC575" i="1"/>
  <c r="G576" i="1"/>
  <c r="H576" i="1"/>
  <c r="I576" i="1"/>
  <c r="J576" i="1"/>
  <c r="K576" i="1"/>
  <c r="L576" i="1"/>
  <c r="M576" i="1"/>
  <c r="N576" i="1"/>
  <c r="O576" i="1"/>
  <c r="P576" i="1"/>
  <c r="Q576" i="1"/>
  <c r="R576" i="1"/>
  <c r="S576" i="1"/>
  <c r="T576" i="1"/>
  <c r="U576" i="1"/>
  <c r="V576" i="1"/>
  <c r="W576" i="1"/>
  <c r="X576" i="1"/>
  <c r="AD576" i="1"/>
  <c r="AW576" i="1"/>
  <c r="AX576" i="1" s="1"/>
  <c r="AY576" i="1" s="1"/>
  <c r="AZ576" i="1"/>
  <c r="BA576" i="1"/>
  <c r="BC576" i="1"/>
  <c r="BD576" i="1"/>
  <c r="G577" i="1"/>
  <c r="H577" i="1"/>
  <c r="I577" i="1"/>
  <c r="J577" i="1"/>
  <c r="K577" i="1"/>
  <c r="L577" i="1"/>
  <c r="M577" i="1"/>
  <c r="N577" i="1"/>
  <c r="O577" i="1"/>
  <c r="P577" i="1"/>
  <c r="Q577" i="1"/>
  <c r="R577" i="1"/>
  <c r="S577" i="1"/>
  <c r="T577" i="1"/>
  <c r="U577" i="1"/>
  <c r="V577" i="1"/>
  <c r="W577" i="1"/>
  <c r="X577" i="1"/>
  <c r="AD577" i="1"/>
  <c r="AE577" i="1" s="1"/>
  <c r="AF577" i="1"/>
  <c r="AW577" i="1"/>
  <c r="AX577" i="1" s="1"/>
  <c r="G578" i="1"/>
  <c r="H578" i="1"/>
  <c r="I578" i="1"/>
  <c r="J578" i="1"/>
  <c r="K578" i="1"/>
  <c r="L578" i="1"/>
  <c r="M578" i="1"/>
  <c r="AD578" i="1" s="1"/>
  <c r="AE578" i="1" s="1"/>
  <c r="AL578" i="1" s="1"/>
  <c r="N578" i="1"/>
  <c r="O578" i="1"/>
  <c r="P578" i="1"/>
  <c r="Q578" i="1"/>
  <c r="R578" i="1"/>
  <c r="S578" i="1"/>
  <c r="T578" i="1"/>
  <c r="U578" i="1"/>
  <c r="V578" i="1"/>
  <c r="W578" i="1"/>
  <c r="X578" i="1"/>
  <c r="AF578" i="1"/>
  <c r="AG578" i="1"/>
  <c r="AH578" i="1"/>
  <c r="AW578" i="1"/>
  <c r="AX578" i="1"/>
  <c r="BD578" i="1" s="1"/>
  <c r="AZ578" i="1"/>
  <c r="BA578" i="1"/>
  <c r="G579" i="1"/>
  <c r="H579" i="1"/>
  <c r="I579" i="1"/>
  <c r="J579" i="1"/>
  <c r="K579" i="1"/>
  <c r="L579" i="1"/>
  <c r="M579" i="1"/>
  <c r="N579" i="1"/>
  <c r="O579" i="1"/>
  <c r="P579" i="1"/>
  <c r="Q579" i="1"/>
  <c r="R579" i="1"/>
  <c r="S579" i="1"/>
  <c r="T579" i="1"/>
  <c r="U579" i="1"/>
  <c r="V579" i="1"/>
  <c r="W579" i="1"/>
  <c r="X579" i="1"/>
  <c r="AD579" i="1"/>
  <c r="AW579" i="1"/>
  <c r="AX579" i="1"/>
  <c r="G580" i="1"/>
  <c r="AK580" i="1" s="1"/>
  <c r="H580" i="1"/>
  <c r="I580" i="1"/>
  <c r="J580" i="1"/>
  <c r="K580" i="1"/>
  <c r="L580" i="1"/>
  <c r="M580" i="1"/>
  <c r="N580" i="1"/>
  <c r="O580" i="1"/>
  <c r="P580" i="1"/>
  <c r="Q580" i="1"/>
  <c r="R580" i="1"/>
  <c r="S580" i="1"/>
  <c r="T580" i="1"/>
  <c r="U580" i="1"/>
  <c r="V580" i="1"/>
  <c r="W580" i="1"/>
  <c r="X580" i="1"/>
  <c r="AD580" i="1"/>
  <c r="AE580" i="1"/>
  <c r="AL580" i="1" s="1"/>
  <c r="AF580" i="1"/>
  <c r="AM580" i="1" s="1"/>
  <c r="AG580" i="1"/>
  <c r="AH580" i="1"/>
  <c r="AI580" i="1"/>
  <c r="AJ580" i="1"/>
  <c r="AW580" i="1"/>
  <c r="AX580" i="1"/>
  <c r="BD580" i="1" s="1"/>
  <c r="AZ580" i="1"/>
  <c r="BA580" i="1"/>
  <c r="G581" i="1"/>
  <c r="H581" i="1"/>
  <c r="I581" i="1"/>
  <c r="J581" i="1"/>
  <c r="K581" i="1"/>
  <c r="L581" i="1"/>
  <c r="M581" i="1"/>
  <c r="N581" i="1"/>
  <c r="O581" i="1"/>
  <c r="P581" i="1"/>
  <c r="Q581" i="1"/>
  <c r="R581" i="1"/>
  <c r="S581" i="1"/>
  <c r="T581" i="1"/>
  <c r="U581" i="1"/>
  <c r="V581" i="1"/>
  <c r="W581" i="1"/>
  <c r="X581" i="1"/>
  <c r="AD581" i="1"/>
  <c r="AW581" i="1"/>
  <c r="AX581" i="1" s="1"/>
  <c r="G582" i="1"/>
  <c r="H582" i="1"/>
  <c r="I582" i="1"/>
  <c r="J582" i="1"/>
  <c r="K582" i="1"/>
  <c r="L582" i="1"/>
  <c r="M582" i="1"/>
  <c r="N582" i="1"/>
  <c r="O582" i="1"/>
  <c r="P582" i="1"/>
  <c r="Q582" i="1"/>
  <c r="R582" i="1"/>
  <c r="S582" i="1"/>
  <c r="T582" i="1"/>
  <c r="U582" i="1"/>
  <c r="V582" i="1"/>
  <c r="W582" i="1"/>
  <c r="X582" i="1"/>
  <c r="AD582" i="1"/>
  <c r="AF582" i="1"/>
  <c r="AG582" i="1"/>
  <c r="AW582" i="1"/>
  <c r="AX582" i="1"/>
  <c r="AY582" i="1"/>
  <c r="AZ582" i="1"/>
  <c r="G583" i="1"/>
  <c r="H583" i="1"/>
  <c r="I583" i="1"/>
  <c r="J583" i="1"/>
  <c r="K583" i="1"/>
  <c r="L583" i="1"/>
  <c r="M583" i="1"/>
  <c r="AD583" i="1" s="1"/>
  <c r="N583" i="1"/>
  <c r="O583" i="1"/>
  <c r="P583" i="1"/>
  <c r="Q583" i="1"/>
  <c r="R583" i="1"/>
  <c r="S583" i="1"/>
  <c r="T583" i="1"/>
  <c r="U583" i="1"/>
  <c r="V583" i="1"/>
  <c r="W583" i="1"/>
  <c r="X583" i="1"/>
  <c r="AK583" i="1"/>
  <c r="AW583" i="1"/>
  <c r="AX583" i="1" s="1"/>
  <c r="BD583" i="1"/>
  <c r="G584" i="1"/>
  <c r="H584" i="1"/>
  <c r="I584" i="1"/>
  <c r="J584" i="1"/>
  <c r="K584" i="1"/>
  <c r="L584" i="1"/>
  <c r="M584" i="1"/>
  <c r="N584" i="1"/>
  <c r="O584" i="1"/>
  <c r="P584" i="1"/>
  <c r="Q584" i="1"/>
  <c r="R584" i="1"/>
  <c r="S584" i="1"/>
  <c r="T584" i="1"/>
  <c r="U584" i="1"/>
  <c r="V584" i="1"/>
  <c r="W584" i="1"/>
  <c r="X584" i="1"/>
  <c r="AD584" i="1"/>
  <c r="AE584" i="1"/>
  <c r="AF584" i="1"/>
  <c r="AW584" i="1"/>
  <c r="AX584" i="1"/>
  <c r="G585" i="1"/>
  <c r="AK585" i="1" s="1"/>
  <c r="H585" i="1"/>
  <c r="I585" i="1"/>
  <c r="J585" i="1"/>
  <c r="K585" i="1"/>
  <c r="L585" i="1"/>
  <c r="M585" i="1"/>
  <c r="N585" i="1"/>
  <c r="O585" i="1"/>
  <c r="P585" i="1"/>
  <c r="Q585" i="1"/>
  <c r="R585" i="1"/>
  <c r="S585" i="1"/>
  <c r="T585" i="1"/>
  <c r="U585" i="1"/>
  <c r="V585" i="1"/>
  <c r="W585" i="1"/>
  <c r="X585" i="1"/>
  <c r="AD585" i="1"/>
  <c r="AE585" i="1"/>
  <c r="AL585" i="1" s="1"/>
  <c r="AF585" i="1"/>
  <c r="AM585" i="1" s="1"/>
  <c r="AG585" i="1"/>
  <c r="AH585" i="1"/>
  <c r="AJ585" i="1" s="1"/>
  <c r="AI585" i="1"/>
  <c r="AW585" i="1"/>
  <c r="AX585" i="1"/>
  <c r="BD585" i="1" s="1"/>
  <c r="AZ585" i="1"/>
  <c r="BA585" i="1"/>
  <c r="G586" i="1"/>
  <c r="H586" i="1"/>
  <c r="I586" i="1"/>
  <c r="J586" i="1"/>
  <c r="K586" i="1"/>
  <c r="L586" i="1"/>
  <c r="M586" i="1"/>
  <c r="N586" i="1"/>
  <c r="O586" i="1"/>
  <c r="P586" i="1"/>
  <c r="Q586" i="1"/>
  <c r="R586" i="1"/>
  <c r="S586" i="1"/>
  <c r="T586" i="1"/>
  <c r="U586" i="1"/>
  <c r="V586" i="1"/>
  <c r="W586" i="1"/>
  <c r="X586" i="1"/>
  <c r="AD586" i="1"/>
  <c r="AW586" i="1"/>
  <c r="AX586" i="1" s="1"/>
  <c r="G587" i="1"/>
  <c r="H587" i="1"/>
  <c r="I587" i="1"/>
  <c r="J587" i="1"/>
  <c r="K587" i="1"/>
  <c r="L587" i="1"/>
  <c r="M587" i="1"/>
  <c r="N587" i="1"/>
  <c r="O587" i="1"/>
  <c r="P587" i="1"/>
  <c r="Q587" i="1"/>
  <c r="R587" i="1"/>
  <c r="S587" i="1"/>
  <c r="T587" i="1"/>
  <c r="U587" i="1"/>
  <c r="V587" i="1"/>
  <c r="W587" i="1"/>
  <c r="X587" i="1"/>
  <c r="AD587" i="1"/>
  <c r="AK587" i="1" s="1"/>
  <c r="AF587" i="1"/>
  <c r="AG587" i="1"/>
  <c r="AW587" i="1"/>
  <c r="AX587" i="1"/>
  <c r="AY587" i="1"/>
  <c r="AZ587" i="1"/>
  <c r="G588" i="1"/>
  <c r="H588" i="1"/>
  <c r="I588" i="1"/>
  <c r="J588" i="1"/>
  <c r="K588" i="1"/>
  <c r="L588" i="1"/>
  <c r="M588" i="1"/>
  <c r="AD588" i="1" s="1"/>
  <c r="N588" i="1"/>
  <c r="O588" i="1"/>
  <c r="P588" i="1"/>
  <c r="Q588" i="1"/>
  <c r="R588" i="1"/>
  <c r="S588" i="1"/>
  <c r="T588" i="1"/>
  <c r="U588" i="1"/>
  <c r="V588" i="1"/>
  <c r="W588" i="1"/>
  <c r="X588" i="1"/>
  <c r="AK588" i="1"/>
  <c r="AW588" i="1"/>
  <c r="AX588" i="1" s="1"/>
  <c r="BD588" i="1"/>
  <c r="G589" i="1"/>
  <c r="H589" i="1"/>
  <c r="I589" i="1"/>
  <c r="J589" i="1"/>
  <c r="K589" i="1"/>
  <c r="L589" i="1"/>
  <c r="M589" i="1"/>
  <c r="N589" i="1"/>
  <c r="O589" i="1"/>
  <c r="P589" i="1"/>
  <c r="Q589" i="1"/>
  <c r="R589" i="1"/>
  <c r="S589" i="1"/>
  <c r="T589" i="1"/>
  <c r="U589" i="1"/>
  <c r="V589" i="1"/>
  <c r="W589" i="1"/>
  <c r="X589" i="1"/>
  <c r="AD589" i="1"/>
  <c r="AE589" i="1"/>
  <c r="AW589" i="1"/>
  <c r="AX589" i="1"/>
  <c r="G590" i="1"/>
  <c r="AK590" i="1" s="1"/>
  <c r="H590" i="1"/>
  <c r="I590" i="1"/>
  <c r="J590" i="1"/>
  <c r="K590" i="1"/>
  <c r="L590" i="1"/>
  <c r="M590" i="1"/>
  <c r="N590" i="1"/>
  <c r="O590" i="1"/>
  <c r="P590" i="1"/>
  <c r="Q590" i="1"/>
  <c r="R590" i="1"/>
  <c r="S590" i="1"/>
  <c r="T590" i="1"/>
  <c r="U590" i="1"/>
  <c r="V590" i="1"/>
  <c r="W590" i="1"/>
  <c r="X590" i="1"/>
  <c r="AD590" i="1"/>
  <c r="AE590" i="1"/>
  <c r="AL590" i="1" s="1"/>
  <c r="AF590" i="1"/>
  <c r="AM590" i="1" s="1"/>
  <c r="AG590" i="1"/>
  <c r="AH590" i="1"/>
  <c r="AI590" i="1"/>
  <c r="AJ590" i="1"/>
  <c r="AW590" i="1"/>
  <c r="AX590" i="1"/>
  <c r="BD590" i="1" s="1"/>
  <c r="AY590" i="1"/>
  <c r="AZ590" i="1"/>
  <c r="BA590" i="1"/>
  <c r="BC590" i="1"/>
  <c r="G591" i="1"/>
  <c r="H591" i="1"/>
  <c r="I591" i="1"/>
  <c r="J591" i="1"/>
  <c r="K591" i="1"/>
  <c r="L591" i="1"/>
  <c r="M591" i="1"/>
  <c r="N591" i="1"/>
  <c r="O591" i="1"/>
  <c r="P591" i="1"/>
  <c r="Q591" i="1"/>
  <c r="R591" i="1"/>
  <c r="S591" i="1"/>
  <c r="T591" i="1"/>
  <c r="U591" i="1"/>
  <c r="V591" i="1"/>
  <c r="W591" i="1"/>
  <c r="X591" i="1"/>
  <c r="AD591" i="1"/>
  <c r="AW591" i="1"/>
  <c r="AX591" i="1" s="1"/>
  <c r="G592" i="1"/>
  <c r="H592" i="1"/>
  <c r="I592" i="1"/>
  <c r="J592" i="1"/>
  <c r="K592" i="1"/>
  <c r="L592" i="1"/>
  <c r="M592" i="1"/>
  <c r="N592" i="1"/>
  <c r="O592" i="1"/>
  <c r="P592" i="1"/>
  <c r="Q592" i="1"/>
  <c r="R592" i="1"/>
  <c r="S592" i="1"/>
  <c r="T592" i="1"/>
  <c r="U592" i="1"/>
  <c r="V592" i="1"/>
  <c r="W592" i="1"/>
  <c r="X592" i="1"/>
  <c r="AD592" i="1"/>
  <c r="AF592" i="1"/>
  <c r="AG592" i="1"/>
  <c r="AW592" i="1"/>
  <c r="AX592" i="1"/>
  <c r="AY592" i="1"/>
  <c r="AZ592" i="1"/>
  <c r="G593" i="1"/>
  <c r="H593" i="1"/>
  <c r="I593" i="1"/>
  <c r="J593" i="1"/>
  <c r="K593" i="1"/>
  <c r="L593" i="1"/>
  <c r="M593" i="1"/>
  <c r="AD593" i="1" s="1"/>
  <c r="N593" i="1"/>
  <c r="O593" i="1"/>
  <c r="P593" i="1"/>
  <c r="Q593" i="1"/>
  <c r="R593" i="1"/>
  <c r="S593" i="1"/>
  <c r="T593" i="1"/>
  <c r="U593" i="1"/>
  <c r="V593" i="1"/>
  <c r="W593" i="1"/>
  <c r="X593" i="1"/>
  <c r="AK593" i="1"/>
  <c r="AW593" i="1"/>
  <c r="AX593" i="1" s="1"/>
  <c r="BD593" i="1"/>
  <c r="G594" i="1"/>
  <c r="H594" i="1"/>
  <c r="I594" i="1"/>
  <c r="J594" i="1"/>
  <c r="K594" i="1"/>
  <c r="L594" i="1"/>
  <c r="M594" i="1"/>
  <c r="N594" i="1"/>
  <c r="O594" i="1"/>
  <c r="P594" i="1"/>
  <c r="Q594" i="1"/>
  <c r="R594" i="1"/>
  <c r="S594" i="1"/>
  <c r="T594" i="1"/>
  <c r="U594" i="1"/>
  <c r="V594" i="1"/>
  <c r="W594" i="1"/>
  <c r="X594" i="1"/>
  <c r="AD594" i="1"/>
  <c r="AE594" i="1"/>
  <c r="AF594" i="1"/>
  <c r="AW594" i="1"/>
  <c r="AX594" i="1" s="1"/>
  <c r="G595" i="1"/>
  <c r="AK595" i="1" s="1"/>
  <c r="H595" i="1"/>
  <c r="I595" i="1"/>
  <c r="J595" i="1"/>
  <c r="K595" i="1"/>
  <c r="L595" i="1"/>
  <c r="M595" i="1"/>
  <c r="N595" i="1"/>
  <c r="O595" i="1"/>
  <c r="P595" i="1"/>
  <c r="Q595" i="1"/>
  <c r="R595" i="1"/>
  <c r="S595" i="1"/>
  <c r="T595" i="1"/>
  <c r="U595" i="1"/>
  <c r="V595" i="1"/>
  <c r="W595" i="1"/>
  <c r="X595" i="1"/>
  <c r="AD595" i="1"/>
  <c r="AE595" i="1"/>
  <c r="AL595" i="1" s="1"/>
  <c r="AF595" i="1"/>
  <c r="AM595" i="1" s="1"/>
  <c r="AG595" i="1"/>
  <c r="AH595" i="1"/>
  <c r="AI595" i="1"/>
  <c r="AJ595" i="1"/>
  <c r="AW595" i="1"/>
  <c r="AX595" i="1"/>
  <c r="BD595" i="1" s="1"/>
  <c r="AZ595" i="1"/>
  <c r="BA595" i="1"/>
  <c r="G596" i="1"/>
  <c r="H596" i="1"/>
  <c r="I596" i="1"/>
  <c r="J596" i="1"/>
  <c r="K596" i="1"/>
  <c r="L596" i="1"/>
  <c r="M596" i="1"/>
  <c r="AD596" i="1" s="1"/>
  <c r="N596" i="1"/>
  <c r="O596" i="1"/>
  <c r="P596" i="1"/>
  <c r="Q596" i="1"/>
  <c r="R596" i="1"/>
  <c r="S596" i="1"/>
  <c r="T596" i="1"/>
  <c r="U596" i="1"/>
  <c r="V596" i="1"/>
  <c r="W596" i="1"/>
  <c r="X596" i="1"/>
  <c r="AW596" i="1"/>
  <c r="AX596" i="1" s="1"/>
  <c r="G597" i="1"/>
  <c r="H597" i="1"/>
  <c r="I597" i="1"/>
  <c r="J597" i="1"/>
  <c r="K597" i="1"/>
  <c r="L597" i="1"/>
  <c r="M597" i="1"/>
  <c r="N597" i="1"/>
  <c r="O597" i="1"/>
  <c r="P597" i="1"/>
  <c r="Q597" i="1"/>
  <c r="R597" i="1"/>
  <c r="S597" i="1"/>
  <c r="T597" i="1"/>
  <c r="U597" i="1"/>
  <c r="V597" i="1"/>
  <c r="W597" i="1"/>
  <c r="X597" i="1"/>
  <c r="AD597" i="1"/>
  <c r="AF597" i="1"/>
  <c r="AG597" i="1"/>
  <c r="AW597" i="1"/>
  <c r="AX597" i="1"/>
  <c r="G598" i="1"/>
  <c r="H598" i="1"/>
  <c r="I598" i="1"/>
  <c r="J598" i="1"/>
  <c r="K598" i="1"/>
  <c r="L598" i="1"/>
  <c r="M598" i="1"/>
  <c r="AD598" i="1" s="1"/>
  <c r="N598" i="1"/>
  <c r="O598" i="1"/>
  <c r="P598" i="1"/>
  <c r="Q598" i="1"/>
  <c r="R598" i="1"/>
  <c r="S598" i="1"/>
  <c r="T598" i="1"/>
  <c r="U598" i="1"/>
  <c r="V598" i="1"/>
  <c r="W598" i="1"/>
  <c r="X598" i="1"/>
  <c r="AW598" i="1"/>
  <c r="AX598" i="1" s="1"/>
  <c r="BD598" i="1"/>
  <c r="G599" i="1"/>
  <c r="H599" i="1"/>
  <c r="I599" i="1"/>
  <c r="J599" i="1"/>
  <c r="K599" i="1"/>
  <c r="L599" i="1"/>
  <c r="M599" i="1"/>
  <c r="N599" i="1"/>
  <c r="O599" i="1"/>
  <c r="P599" i="1"/>
  <c r="Q599" i="1"/>
  <c r="R599" i="1"/>
  <c r="S599" i="1"/>
  <c r="T599" i="1"/>
  <c r="U599" i="1"/>
  <c r="V599" i="1"/>
  <c r="W599" i="1"/>
  <c r="X599" i="1"/>
  <c r="AD599" i="1"/>
  <c r="AE599" i="1"/>
  <c r="AF599" i="1"/>
  <c r="AW599" i="1"/>
  <c r="AX599" i="1"/>
  <c r="M600" i="1"/>
  <c r="AD600" i="1" s="1"/>
  <c r="N600" i="1"/>
  <c r="O600" i="1"/>
  <c r="P600" i="1"/>
  <c r="R600" i="1" s="1"/>
  <c r="Q600" i="1"/>
  <c r="S600" i="1" s="1"/>
  <c r="AW600" i="1"/>
  <c r="AX600" i="1"/>
  <c r="AY600" i="1"/>
  <c r="AZ600" i="1"/>
  <c r="BA600" i="1"/>
  <c r="BC600" i="1"/>
  <c r="BD600" i="1"/>
  <c r="G601" i="1"/>
  <c r="L601" i="1"/>
  <c r="N601" i="1"/>
  <c r="O601" i="1"/>
  <c r="P601" i="1" s="1"/>
  <c r="R601" i="1"/>
  <c r="AW601" i="1"/>
  <c r="AX601" i="1"/>
  <c r="AY601" i="1" s="1"/>
  <c r="BC601" i="1" s="1"/>
  <c r="AZ601" i="1"/>
  <c r="BA601" i="1"/>
  <c r="BD601" i="1"/>
  <c r="G602" i="1"/>
  <c r="R602" i="1" s="1"/>
  <c r="L602" i="1"/>
  <c r="O602" i="1" s="1"/>
  <c r="P602" i="1" s="1"/>
  <c r="N602" i="1"/>
  <c r="AW602" i="1"/>
  <c r="AX602" i="1" s="1"/>
  <c r="G603" i="1"/>
  <c r="L603" i="1"/>
  <c r="AW603" i="1"/>
  <c r="AX603" i="1"/>
  <c r="AY603" i="1"/>
  <c r="G604" i="1"/>
  <c r="L604" i="1"/>
  <c r="N604" i="1"/>
  <c r="O604" i="1"/>
  <c r="AW604" i="1"/>
  <c r="AX604" i="1" s="1"/>
  <c r="AY604" i="1"/>
  <c r="AZ604" i="1"/>
  <c r="G605" i="1"/>
  <c r="H605" i="1"/>
  <c r="I605" i="1"/>
  <c r="J605" i="1"/>
  <c r="K605" i="1"/>
  <c r="L605" i="1"/>
  <c r="M605" i="1"/>
  <c r="AD605" i="1" s="1"/>
  <c r="N605" i="1"/>
  <c r="O605" i="1"/>
  <c r="P605" i="1"/>
  <c r="Q605" i="1"/>
  <c r="R605" i="1"/>
  <c r="S605" i="1"/>
  <c r="T605" i="1"/>
  <c r="U605" i="1"/>
  <c r="V605" i="1"/>
  <c r="W605" i="1"/>
  <c r="X605" i="1"/>
  <c r="AK605" i="1"/>
  <c r="AW605" i="1"/>
  <c r="AX605" i="1"/>
  <c r="AY605" i="1" s="1"/>
  <c r="BC605" i="1" s="1"/>
  <c r="AZ605" i="1"/>
  <c r="BA605" i="1"/>
  <c r="BD605" i="1"/>
  <c r="G606" i="1"/>
  <c r="R606" i="1" s="1"/>
  <c r="L606" i="1"/>
  <c r="N606" i="1"/>
  <c r="P606" i="1" s="1"/>
  <c r="O606" i="1"/>
  <c r="AW606" i="1"/>
  <c r="AX606" i="1" s="1"/>
  <c r="G607" i="1"/>
  <c r="L607" i="1"/>
  <c r="AW607" i="1"/>
  <c r="AX607" i="1"/>
  <c r="AY607" i="1"/>
  <c r="G608" i="1"/>
  <c r="K608" i="1"/>
  <c r="L608" i="1"/>
  <c r="M608" i="1"/>
  <c r="N608" i="1"/>
  <c r="O608" i="1"/>
  <c r="AW608" i="1"/>
  <c r="AX608" i="1" s="1"/>
  <c r="AY608" i="1"/>
  <c r="AZ608" i="1"/>
  <c r="G609" i="1"/>
  <c r="H609" i="1"/>
  <c r="I609" i="1"/>
  <c r="J609" i="1"/>
  <c r="K609" i="1"/>
  <c r="L609" i="1"/>
  <c r="M609" i="1"/>
  <c r="AD609" i="1" s="1"/>
  <c r="N609" i="1"/>
  <c r="O609" i="1"/>
  <c r="P609" i="1"/>
  <c r="Q609" i="1"/>
  <c r="R609" i="1"/>
  <c r="S609" i="1"/>
  <c r="T609" i="1"/>
  <c r="U609" i="1"/>
  <c r="V609" i="1"/>
  <c r="W609" i="1"/>
  <c r="X609" i="1"/>
  <c r="AK609" i="1"/>
  <c r="AW609" i="1"/>
  <c r="AX609" i="1"/>
  <c r="AY609" i="1"/>
  <c r="AZ609" i="1"/>
  <c r="BA609" i="1"/>
  <c r="BC609" i="1" s="1"/>
  <c r="BD609" i="1"/>
  <c r="G610" i="1"/>
  <c r="H610" i="1"/>
  <c r="I610" i="1"/>
  <c r="J610" i="1"/>
  <c r="K610" i="1"/>
  <c r="L610" i="1"/>
  <c r="M610" i="1"/>
  <c r="N610" i="1"/>
  <c r="O610" i="1"/>
  <c r="P610" i="1"/>
  <c r="Q610" i="1"/>
  <c r="R610" i="1"/>
  <c r="S610" i="1"/>
  <c r="T610" i="1"/>
  <c r="U610" i="1"/>
  <c r="V610" i="1"/>
  <c r="W610" i="1"/>
  <c r="X610" i="1"/>
  <c r="AD610" i="1"/>
  <c r="AE610" i="1"/>
  <c r="AF610" i="1"/>
  <c r="AG610" i="1"/>
  <c r="AW610" i="1"/>
  <c r="AX610" i="1" s="1"/>
  <c r="G611" i="1"/>
  <c r="H611" i="1"/>
  <c r="I611" i="1"/>
  <c r="J611" i="1"/>
  <c r="K611" i="1"/>
  <c r="L611" i="1"/>
  <c r="M611" i="1"/>
  <c r="AD611" i="1" s="1"/>
  <c r="N611" i="1"/>
  <c r="O611" i="1"/>
  <c r="P611" i="1"/>
  <c r="Q611" i="1"/>
  <c r="R611" i="1"/>
  <c r="S611" i="1"/>
  <c r="T611" i="1"/>
  <c r="U611" i="1"/>
  <c r="V611" i="1"/>
  <c r="W611" i="1"/>
  <c r="X611" i="1"/>
  <c r="AW611" i="1"/>
  <c r="AX611" i="1" s="1"/>
  <c r="BA611" i="1"/>
  <c r="BD611" i="1"/>
  <c r="G612" i="1"/>
  <c r="H612" i="1"/>
  <c r="I612" i="1"/>
  <c r="J612" i="1"/>
  <c r="K612" i="1"/>
  <c r="L612" i="1"/>
  <c r="M612" i="1"/>
  <c r="N612" i="1"/>
  <c r="O612" i="1"/>
  <c r="P612" i="1"/>
  <c r="Q612" i="1"/>
  <c r="R612" i="1"/>
  <c r="S612" i="1"/>
  <c r="T612" i="1"/>
  <c r="U612" i="1"/>
  <c r="V612" i="1"/>
  <c r="W612" i="1"/>
  <c r="X612" i="1"/>
  <c r="AD612" i="1"/>
  <c r="AE612" i="1"/>
  <c r="AW612" i="1"/>
  <c r="AX612" i="1" s="1"/>
  <c r="G613" i="1"/>
  <c r="H613" i="1"/>
  <c r="I613" i="1"/>
  <c r="J613" i="1"/>
  <c r="K613" i="1"/>
  <c r="L613" i="1"/>
  <c r="M613" i="1"/>
  <c r="N613" i="1"/>
  <c r="O613" i="1"/>
  <c r="P613" i="1"/>
  <c r="Q613" i="1"/>
  <c r="R613" i="1"/>
  <c r="S613" i="1"/>
  <c r="T613" i="1"/>
  <c r="U613" i="1"/>
  <c r="V613" i="1"/>
  <c r="W613" i="1"/>
  <c r="X613" i="1"/>
  <c r="AD613" i="1"/>
  <c r="AK613" i="1" s="1"/>
  <c r="AN613" i="1" s="1"/>
  <c r="AE613" i="1"/>
  <c r="AL613" i="1" s="1"/>
  <c r="AF613" i="1"/>
  <c r="AM613" i="1" s="1"/>
  <c r="AG613" i="1"/>
  <c r="AH613" i="1"/>
  <c r="AI613" i="1"/>
  <c r="AW613" i="1"/>
  <c r="AX613" i="1" s="1"/>
  <c r="AY613" i="1"/>
  <c r="AZ613" i="1"/>
  <c r="BA613" i="1"/>
  <c r="G614" i="1"/>
  <c r="H614" i="1"/>
  <c r="I614" i="1"/>
  <c r="J614" i="1"/>
  <c r="K614" i="1"/>
  <c r="L614" i="1"/>
  <c r="M614" i="1"/>
  <c r="AD614" i="1" s="1"/>
  <c r="N614" i="1"/>
  <c r="O614" i="1"/>
  <c r="P614" i="1"/>
  <c r="Q614" i="1"/>
  <c r="R614" i="1"/>
  <c r="S614" i="1"/>
  <c r="T614" i="1"/>
  <c r="U614" i="1"/>
  <c r="V614" i="1"/>
  <c r="W614" i="1"/>
  <c r="X614" i="1"/>
  <c r="AK614" i="1"/>
  <c r="AW614" i="1"/>
  <c r="AX614" i="1"/>
  <c r="AZ614" i="1" s="1"/>
  <c r="BC614" i="1" s="1"/>
  <c r="AY614" i="1"/>
  <c r="BA614" i="1"/>
  <c r="BD614" i="1"/>
  <c r="G615" i="1"/>
  <c r="H615" i="1"/>
  <c r="I615" i="1"/>
  <c r="J615" i="1"/>
  <c r="K615" i="1"/>
  <c r="L615" i="1"/>
  <c r="M615" i="1"/>
  <c r="N615" i="1"/>
  <c r="O615" i="1"/>
  <c r="P615" i="1"/>
  <c r="Q615" i="1"/>
  <c r="R615" i="1"/>
  <c r="S615" i="1"/>
  <c r="T615" i="1"/>
  <c r="U615" i="1"/>
  <c r="V615" i="1"/>
  <c r="W615" i="1"/>
  <c r="X615" i="1"/>
  <c r="AD615" i="1"/>
  <c r="AE615" i="1"/>
  <c r="AF615" i="1"/>
  <c r="AG615" i="1"/>
  <c r="AW615" i="1"/>
  <c r="AX615" i="1"/>
  <c r="AY615" i="1"/>
  <c r="G616" i="1"/>
  <c r="H616" i="1"/>
  <c r="I616" i="1"/>
  <c r="J616" i="1"/>
  <c r="K616" i="1"/>
  <c r="L616" i="1"/>
  <c r="M616" i="1"/>
  <c r="AD616" i="1" s="1"/>
  <c r="N616" i="1"/>
  <c r="O616" i="1"/>
  <c r="P616" i="1"/>
  <c r="Q616" i="1"/>
  <c r="R616" i="1"/>
  <c r="S616" i="1"/>
  <c r="T616" i="1"/>
  <c r="U616" i="1"/>
  <c r="V616" i="1"/>
  <c r="W616" i="1"/>
  <c r="X616" i="1"/>
  <c r="AW616" i="1"/>
  <c r="AX616" i="1" s="1"/>
  <c r="BA616" i="1"/>
  <c r="BD616" i="1"/>
  <c r="G617" i="1"/>
  <c r="H617" i="1"/>
  <c r="I617" i="1"/>
  <c r="J617" i="1"/>
  <c r="K617" i="1"/>
  <c r="L617" i="1"/>
  <c r="M617" i="1"/>
  <c r="N617" i="1"/>
  <c r="O617" i="1"/>
  <c r="P617" i="1"/>
  <c r="Q617" i="1"/>
  <c r="R617" i="1"/>
  <c r="S617" i="1"/>
  <c r="T617" i="1"/>
  <c r="U617" i="1"/>
  <c r="V617" i="1"/>
  <c r="W617" i="1"/>
  <c r="X617" i="1"/>
  <c r="AD617" i="1"/>
  <c r="AE617" i="1"/>
  <c r="AW617" i="1"/>
  <c r="AX617" i="1" s="1"/>
  <c r="G618" i="1"/>
  <c r="H618" i="1"/>
  <c r="I618" i="1"/>
  <c r="J618" i="1"/>
  <c r="K618" i="1"/>
  <c r="L618" i="1"/>
  <c r="M618" i="1"/>
  <c r="N618" i="1"/>
  <c r="O618" i="1"/>
  <c r="P618" i="1"/>
  <c r="Q618" i="1"/>
  <c r="R618" i="1"/>
  <c r="S618" i="1"/>
  <c r="T618" i="1"/>
  <c r="U618" i="1"/>
  <c r="V618" i="1"/>
  <c r="W618" i="1"/>
  <c r="X618" i="1"/>
  <c r="AD618" i="1"/>
  <c r="AK618" i="1" s="1"/>
  <c r="AE618" i="1"/>
  <c r="AL618" i="1" s="1"/>
  <c r="AF618" i="1"/>
  <c r="AM618" i="1" s="1"/>
  <c r="AG618" i="1"/>
  <c r="AJ618" i="1" s="1"/>
  <c r="AH618" i="1"/>
  <c r="AI618" i="1"/>
  <c r="AW618" i="1"/>
  <c r="AX618" i="1" s="1"/>
  <c r="AY618" i="1"/>
  <c r="AZ618" i="1"/>
  <c r="BA618" i="1"/>
  <c r="G619" i="1"/>
  <c r="H619" i="1"/>
  <c r="I619" i="1"/>
  <c r="J619" i="1"/>
  <c r="K619" i="1"/>
  <c r="L619" i="1"/>
  <c r="M619" i="1"/>
  <c r="AD619" i="1" s="1"/>
  <c r="N619" i="1"/>
  <c r="O619" i="1"/>
  <c r="P619" i="1"/>
  <c r="Q619" i="1"/>
  <c r="R619" i="1"/>
  <c r="S619" i="1"/>
  <c r="T619" i="1"/>
  <c r="U619" i="1"/>
  <c r="V619" i="1"/>
  <c r="W619" i="1"/>
  <c r="X619" i="1"/>
  <c r="AK619" i="1"/>
  <c r="AW619" i="1"/>
  <c r="AX619" i="1"/>
  <c r="AY619" i="1" s="1"/>
  <c r="BA619" i="1"/>
  <c r="BD619" i="1"/>
  <c r="G620" i="1"/>
  <c r="H620" i="1"/>
  <c r="I620" i="1"/>
  <c r="J620" i="1"/>
  <c r="K620" i="1"/>
  <c r="L620" i="1"/>
  <c r="M620" i="1"/>
  <c r="N620" i="1"/>
  <c r="O620" i="1"/>
  <c r="P620" i="1"/>
  <c r="Q620" i="1"/>
  <c r="R620" i="1"/>
  <c r="S620" i="1"/>
  <c r="T620" i="1"/>
  <c r="U620" i="1"/>
  <c r="V620" i="1"/>
  <c r="W620" i="1"/>
  <c r="X620" i="1"/>
  <c r="AD620" i="1"/>
  <c r="AK620" i="1" s="1"/>
  <c r="AE620" i="1"/>
  <c r="AF620" i="1"/>
  <c r="AG620" i="1"/>
  <c r="AW620" i="1"/>
  <c r="AX620" i="1" s="1"/>
  <c r="G621" i="1"/>
  <c r="H621" i="1"/>
  <c r="I621" i="1"/>
  <c r="J621" i="1"/>
  <c r="K621" i="1"/>
  <c r="L621" i="1"/>
  <c r="M621" i="1"/>
  <c r="N621" i="1"/>
  <c r="O621" i="1"/>
  <c r="P621" i="1"/>
  <c r="Q621" i="1"/>
  <c r="R621" i="1"/>
  <c r="S621" i="1"/>
  <c r="T621" i="1"/>
  <c r="U621" i="1"/>
  <c r="V621" i="1"/>
  <c r="W621" i="1"/>
  <c r="X621" i="1"/>
  <c r="AD621" i="1"/>
  <c r="AE621" i="1" s="1"/>
  <c r="AG621" i="1"/>
  <c r="AK621" i="1"/>
  <c r="AW621" i="1"/>
  <c r="AX621" i="1" s="1"/>
  <c r="G622" i="1"/>
  <c r="H622" i="1"/>
  <c r="I622" i="1"/>
  <c r="J622" i="1"/>
  <c r="K622" i="1"/>
  <c r="L622" i="1"/>
  <c r="M622" i="1"/>
  <c r="N622" i="1"/>
  <c r="O622" i="1"/>
  <c r="P622" i="1"/>
  <c r="Q622" i="1"/>
  <c r="R622" i="1"/>
  <c r="S622" i="1"/>
  <c r="T622" i="1"/>
  <c r="U622" i="1"/>
  <c r="V622" i="1"/>
  <c r="W622" i="1"/>
  <c r="X622" i="1"/>
  <c r="AD622" i="1"/>
  <c r="AE622" i="1"/>
  <c r="AW622" i="1"/>
  <c r="AX622" i="1" s="1"/>
  <c r="G623" i="1"/>
  <c r="H623" i="1"/>
  <c r="I623" i="1"/>
  <c r="J623" i="1"/>
  <c r="K623" i="1"/>
  <c r="L623" i="1"/>
  <c r="M623" i="1"/>
  <c r="AD623" i="1" s="1"/>
  <c r="N623" i="1"/>
  <c r="O623" i="1"/>
  <c r="P623" i="1"/>
  <c r="Q623" i="1"/>
  <c r="R623" i="1"/>
  <c r="S623" i="1"/>
  <c r="T623" i="1"/>
  <c r="U623" i="1"/>
  <c r="V623" i="1"/>
  <c r="W623" i="1"/>
  <c r="X623" i="1"/>
  <c r="AG623" i="1"/>
  <c r="AW623" i="1"/>
  <c r="AX623" i="1" s="1"/>
  <c r="AY623" i="1"/>
  <c r="AZ623" i="1"/>
  <c r="G624" i="1"/>
  <c r="H624" i="1"/>
  <c r="I624" i="1"/>
  <c r="J624" i="1"/>
  <c r="K624" i="1"/>
  <c r="L624" i="1"/>
  <c r="M624" i="1"/>
  <c r="AD624" i="1" s="1"/>
  <c r="N624" i="1"/>
  <c r="O624" i="1"/>
  <c r="P624" i="1"/>
  <c r="Q624" i="1"/>
  <c r="R624" i="1"/>
  <c r="S624" i="1"/>
  <c r="T624" i="1"/>
  <c r="U624" i="1"/>
  <c r="V624" i="1"/>
  <c r="W624" i="1"/>
  <c r="X624" i="1"/>
  <c r="AK624" i="1"/>
  <c r="AW624" i="1"/>
  <c r="AX624" i="1"/>
  <c r="AY624" i="1" s="1"/>
  <c r="BA624" i="1"/>
  <c r="BD624" i="1"/>
  <c r="G625" i="1"/>
  <c r="H625" i="1"/>
  <c r="I625" i="1"/>
  <c r="J625" i="1"/>
  <c r="K625" i="1"/>
  <c r="L625" i="1"/>
  <c r="M625" i="1"/>
  <c r="N625" i="1"/>
  <c r="O625" i="1"/>
  <c r="P625" i="1"/>
  <c r="Q625" i="1"/>
  <c r="R625" i="1"/>
  <c r="S625" i="1"/>
  <c r="T625" i="1"/>
  <c r="U625" i="1"/>
  <c r="V625" i="1"/>
  <c r="W625" i="1"/>
  <c r="X625" i="1"/>
  <c r="AD625" i="1"/>
  <c r="AE625" i="1"/>
  <c r="AF625" i="1"/>
  <c r="AG625" i="1"/>
  <c r="AW625" i="1"/>
  <c r="AX625" i="1"/>
  <c r="G626" i="1"/>
  <c r="H626" i="1"/>
  <c r="I626" i="1"/>
  <c r="J626" i="1"/>
  <c r="K626" i="1"/>
  <c r="L626" i="1"/>
  <c r="M626" i="1"/>
  <c r="AD626" i="1" s="1"/>
  <c r="N626" i="1"/>
  <c r="O626" i="1"/>
  <c r="P626" i="1"/>
  <c r="Q626" i="1"/>
  <c r="R626" i="1"/>
  <c r="S626" i="1"/>
  <c r="T626" i="1"/>
  <c r="U626" i="1"/>
  <c r="V626" i="1"/>
  <c r="W626" i="1"/>
  <c r="X626" i="1"/>
  <c r="AW626" i="1"/>
  <c r="AX626" i="1" s="1"/>
  <c r="BA626" i="1"/>
  <c r="BD626" i="1"/>
  <c r="G627" i="1"/>
  <c r="H627" i="1"/>
  <c r="I627" i="1"/>
  <c r="J627" i="1"/>
  <c r="K627" i="1"/>
  <c r="L627" i="1"/>
  <c r="M627" i="1"/>
  <c r="N627" i="1"/>
  <c r="O627" i="1"/>
  <c r="P627" i="1"/>
  <c r="Q627" i="1"/>
  <c r="R627" i="1"/>
  <c r="S627" i="1"/>
  <c r="T627" i="1"/>
  <c r="U627" i="1"/>
  <c r="V627" i="1"/>
  <c r="W627" i="1"/>
  <c r="X627" i="1"/>
  <c r="AD627" i="1"/>
  <c r="AE627" i="1"/>
  <c r="AW627" i="1"/>
  <c r="AX627" i="1" s="1"/>
  <c r="G628" i="1"/>
  <c r="H628" i="1"/>
  <c r="I628" i="1"/>
  <c r="J628" i="1"/>
  <c r="K628" i="1"/>
  <c r="L628" i="1"/>
  <c r="M628" i="1"/>
  <c r="AD628" i="1" s="1"/>
  <c r="N628" i="1"/>
  <c r="O628" i="1"/>
  <c r="P628" i="1"/>
  <c r="Q628" i="1"/>
  <c r="R628" i="1"/>
  <c r="S628" i="1"/>
  <c r="T628" i="1"/>
  <c r="U628" i="1"/>
  <c r="V628" i="1"/>
  <c r="W628" i="1"/>
  <c r="X628" i="1"/>
  <c r="AG628" i="1"/>
  <c r="AW628" i="1"/>
  <c r="AX628" i="1" s="1"/>
  <c r="AY628" i="1" s="1"/>
  <c r="AZ628" i="1"/>
  <c r="BA628" i="1"/>
  <c r="G629" i="1"/>
  <c r="H629" i="1"/>
  <c r="I629" i="1"/>
  <c r="J629" i="1"/>
  <c r="K629" i="1"/>
  <c r="L629" i="1"/>
  <c r="M629" i="1"/>
  <c r="AD629" i="1" s="1"/>
  <c r="N629" i="1"/>
  <c r="O629" i="1"/>
  <c r="P629" i="1"/>
  <c r="Q629" i="1"/>
  <c r="R629" i="1"/>
  <c r="S629" i="1"/>
  <c r="T629" i="1"/>
  <c r="U629" i="1"/>
  <c r="V629" i="1"/>
  <c r="W629" i="1"/>
  <c r="X629" i="1"/>
  <c r="AK629" i="1"/>
  <c r="AW629" i="1"/>
  <c r="AX629" i="1"/>
  <c r="AY629" i="1" s="1"/>
  <c r="BA629" i="1"/>
  <c r="BD629" i="1"/>
  <c r="G630" i="1"/>
  <c r="H630" i="1"/>
  <c r="I630" i="1"/>
  <c r="J630" i="1"/>
  <c r="K630" i="1"/>
  <c r="L630" i="1"/>
  <c r="M630" i="1"/>
  <c r="N630" i="1"/>
  <c r="O630" i="1"/>
  <c r="P630" i="1"/>
  <c r="Q630" i="1"/>
  <c r="R630" i="1"/>
  <c r="S630" i="1"/>
  <c r="T630" i="1"/>
  <c r="U630" i="1"/>
  <c r="V630" i="1"/>
  <c r="W630" i="1"/>
  <c r="X630" i="1"/>
  <c r="AD630" i="1"/>
  <c r="AE630" i="1"/>
  <c r="AF630" i="1"/>
  <c r="AG630" i="1"/>
  <c r="AW630" i="1"/>
  <c r="AX630" i="1"/>
  <c r="AY630" i="1"/>
  <c r="G631" i="1"/>
  <c r="H631" i="1"/>
  <c r="I631" i="1"/>
  <c r="J631" i="1"/>
  <c r="K631" i="1"/>
  <c r="L631" i="1"/>
  <c r="M631" i="1"/>
  <c r="AD631" i="1" s="1"/>
  <c r="N631" i="1"/>
  <c r="O631" i="1"/>
  <c r="P631" i="1"/>
  <c r="Q631" i="1"/>
  <c r="R631" i="1"/>
  <c r="S631" i="1"/>
  <c r="T631" i="1"/>
  <c r="U631" i="1"/>
  <c r="V631" i="1"/>
  <c r="W631" i="1"/>
  <c r="X631" i="1"/>
  <c r="AK631" i="1"/>
  <c r="AW631" i="1"/>
  <c r="AX631" i="1" s="1"/>
  <c r="BA631" i="1"/>
  <c r="BD631" i="1"/>
  <c r="G632" i="1"/>
  <c r="H632" i="1"/>
  <c r="I632" i="1"/>
  <c r="J632" i="1"/>
  <c r="K632" i="1"/>
  <c r="L632" i="1"/>
  <c r="M632" i="1"/>
  <c r="N632" i="1"/>
  <c r="O632" i="1"/>
  <c r="P632" i="1"/>
  <c r="Q632" i="1"/>
  <c r="R632" i="1"/>
  <c r="S632" i="1"/>
  <c r="T632" i="1"/>
  <c r="U632" i="1"/>
  <c r="V632" i="1"/>
  <c r="W632" i="1"/>
  <c r="X632" i="1"/>
  <c r="AD632" i="1"/>
  <c r="AE632" i="1"/>
  <c r="AW632" i="1"/>
  <c r="AX632" i="1" s="1"/>
  <c r="G633" i="1"/>
  <c r="H633" i="1"/>
  <c r="I633" i="1"/>
  <c r="J633" i="1"/>
  <c r="K633" i="1"/>
  <c r="L633" i="1"/>
  <c r="M633" i="1"/>
  <c r="N633" i="1"/>
  <c r="O633" i="1"/>
  <c r="P633" i="1"/>
  <c r="Q633" i="1"/>
  <c r="R633" i="1"/>
  <c r="S633" i="1"/>
  <c r="T633" i="1"/>
  <c r="U633" i="1"/>
  <c r="V633" i="1"/>
  <c r="W633" i="1"/>
  <c r="X633" i="1"/>
  <c r="AD633" i="1"/>
  <c r="AK633" i="1" s="1"/>
  <c r="AE633" i="1"/>
  <c r="AL633" i="1" s="1"/>
  <c r="AF633" i="1"/>
  <c r="AM633" i="1" s="1"/>
  <c r="AG633" i="1"/>
  <c r="AH633" i="1"/>
  <c r="AI633" i="1"/>
  <c r="AW633" i="1"/>
  <c r="AX633" i="1" s="1"/>
  <c r="AY633" i="1"/>
  <c r="AZ633" i="1"/>
  <c r="BA633" i="1"/>
  <c r="G634" i="1"/>
  <c r="H634" i="1"/>
  <c r="I634" i="1"/>
  <c r="J634" i="1"/>
  <c r="K634" i="1"/>
  <c r="L634" i="1"/>
  <c r="M634" i="1"/>
  <c r="AD634" i="1" s="1"/>
  <c r="N634" i="1"/>
  <c r="O634" i="1"/>
  <c r="P634" i="1"/>
  <c r="Q634" i="1"/>
  <c r="R634" i="1"/>
  <c r="S634" i="1"/>
  <c r="T634" i="1"/>
  <c r="U634" i="1"/>
  <c r="V634" i="1"/>
  <c r="W634" i="1"/>
  <c r="X634" i="1"/>
  <c r="AK634" i="1"/>
  <c r="AW634" i="1"/>
  <c r="AX634" i="1"/>
  <c r="AY634" i="1" s="1"/>
  <c r="BA634" i="1"/>
  <c r="BD634" i="1"/>
  <c r="G635" i="1"/>
  <c r="H635" i="1"/>
  <c r="I635" i="1"/>
  <c r="J635" i="1"/>
  <c r="K635" i="1"/>
  <c r="L635" i="1"/>
  <c r="M635" i="1"/>
  <c r="N635" i="1"/>
  <c r="O635" i="1"/>
  <c r="P635" i="1"/>
  <c r="Q635" i="1"/>
  <c r="R635" i="1"/>
  <c r="S635" i="1"/>
  <c r="T635" i="1"/>
  <c r="U635" i="1"/>
  <c r="V635" i="1"/>
  <c r="W635" i="1"/>
  <c r="X635" i="1"/>
  <c r="AD635" i="1"/>
  <c r="AE635" i="1"/>
  <c r="AF635" i="1"/>
  <c r="AG635" i="1"/>
  <c r="AW635" i="1"/>
  <c r="AX635" i="1"/>
  <c r="AY635" i="1"/>
  <c r="G636" i="1"/>
  <c r="H636" i="1"/>
  <c r="I636" i="1"/>
  <c r="J636" i="1"/>
  <c r="K636" i="1"/>
  <c r="L636" i="1"/>
  <c r="M636" i="1"/>
  <c r="AD636" i="1" s="1"/>
  <c r="N636" i="1"/>
  <c r="O636" i="1"/>
  <c r="P636" i="1"/>
  <c r="Q636" i="1"/>
  <c r="R636" i="1"/>
  <c r="S636" i="1"/>
  <c r="T636" i="1"/>
  <c r="U636" i="1"/>
  <c r="V636" i="1"/>
  <c r="W636" i="1"/>
  <c r="X636" i="1"/>
  <c r="AW636" i="1"/>
  <c r="AX636" i="1" s="1"/>
  <c r="BA636" i="1"/>
  <c r="BD636" i="1"/>
  <c r="G637" i="1"/>
  <c r="H637" i="1"/>
  <c r="I637" i="1"/>
  <c r="J637" i="1"/>
  <c r="K637" i="1"/>
  <c r="L637" i="1"/>
  <c r="M637" i="1"/>
  <c r="N637" i="1"/>
  <c r="O637" i="1"/>
  <c r="P637" i="1"/>
  <c r="Q637" i="1"/>
  <c r="R637" i="1"/>
  <c r="S637" i="1"/>
  <c r="T637" i="1"/>
  <c r="U637" i="1"/>
  <c r="V637" i="1"/>
  <c r="W637" i="1"/>
  <c r="X637" i="1"/>
  <c r="AD637" i="1"/>
  <c r="AE637" i="1" s="1"/>
  <c r="AW637" i="1"/>
  <c r="AX637" i="1" s="1"/>
  <c r="G638" i="1"/>
  <c r="H638" i="1"/>
  <c r="I638" i="1"/>
  <c r="J638" i="1"/>
  <c r="K638" i="1"/>
  <c r="L638" i="1"/>
  <c r="M638" i="1"/>
  <c r="N638" i="1"/>
  <c r="O638" i="1"/>
  <c r="P638" i="1"/>
  <c r="Q638" i="1"/>
  <c r="R638" i="1"/>
  <c r="S638" i="1"/>
  <c r="T638" i="1"/>
  <c r="U638" i="1"/>
  <c r="V638" i="1"/>
  <c r="W638" i="1"/>
  <c r="X638" i="1"/>
  <c r="AD638" i="1"/>
  <c r="AK638" i="1" s="1"/>
  <c r="AE638" i="1"/>
  <c r="AL638" i="1" s="1"/>
  <c r="AF638" i="1"/>
  <c r="AM638" i="1" s="1"/>
  <c r="AG638" i="1"/>
  <c r="AJ638" i="1" s="1"/>
  <c r="AH638" i="1"/>
  <c r="AI638" i="1"/>
  <c r="AW638" i="1"/>
  <c r="AX638" i="1" s="1"/>
  <c r="AY638" i="1"/>
  <c r="AZ638" i="1"/>
  <c r="BA638" i="1"/>
  <c r="G639" i="1"/>
  <c r="H639" i="1"/>
  <c r="I639" i="1"/>
  <c r="J639" i="1"/>
  <c r="K639" i="1"/>
  <c r="L639" i="1"/>
  <c r="M639" i="1"/>
  <c r="AD639" i="1" s="1"/>
  <c r="N639" i="1"/>
  <c r="O639" i="1"/>
  <c r="P639" i="1"/>
  <c r="Q639" i="1"/>
  <c r="R639" i="1"/>
  <c r="S639" i="1"/>
  <c r="T639" i="1"/>
  <c r="U639" i="1"/>
  <c r="V639" i="1"/>
  <c r="W639" i="1"/>
  <c r="X639" i="1"/>
  <c r="AK639" i="1"/>
  <c r="AW639" i="1"/>
  <c r="AX639" i="1"/>
  <c r="AY639" i="1" s="1"/>
  <c r="BA639" i="1"/>
  <c r="BD639" i="1"/>
  <c r="G640" i="1"/>
  <c r="H640" i="1"/>
  <c r="I640" i="1"/>
  <c r="J640" i="1"/>
  <c r="K640" i="1"/>
  <c r="L640" i="1"/>
  <c r="M640" i="1"/>
  <c r="N640" i="1"/>
  <c r="O640" i="1"/>
  <c r="P640" i="1"/>
  <c r="Q640" i="1"/>
  <c r="R640" i="1"/>
  <c r="S640" i="1"/>
  <c r="T640" i="1"/>
  <c r="U640" i="1"/>
  <c r="V640" i="1"/>
  <c r="W640" i="1"/>
  <c r="X640" i="1"/>
  <c r="AD640" i="1"/>
  <c r="AK640" i="1" s="1"/>
  <c r="AE640" i="1"/>
  <c r="AF640" i="1"/>
  <c r="AG640" i="1"/>
  <c r="AW640" i="1"/>
  <c r="AX640" i="1" s="1"/>
  <c r="G641" i="1"/>
  <c r="H641" i="1"/>
  <c r="I641" i="1"/>
  <c r="J641" i="1"/>
  <c r="K641" i="1"/>
  <c r="L641" i="1"/>
  <c r="M641" i="1"/>
  <c r="AD641" i="1" s="1"/>
  <c r="N641" i="1"/>
  <c r="O641" i="1"/>
  <c r="P641" i="1"/>
  <c r="Q641" i="1"/>
  <c r="R641" i="1"/>
  <c r="S641" i="1"/>
  <c r="T641" i="1"/>
  <c r="U641" i="1"/>
  <c r="V641" i="1"/>
  <c r="W641" i="1"/>
  <c r="X641" i="1"/>
  <c r="AK641" i="1"/>
  <c r="AW641" i="1"/>
  <c r="AX641" i="1" s="1"/>
  <c r="BA641" i="1"/>
  <c r="BD641" i="1"/>
  <c r="G642" i="1"/>
  <c r="H642" i="1"/>
  <c r="I642" i="1"/>
  <c r="J642" i="1"/>
  <c r="K642" i="1"/>
  <c r="L642" i="1"/>
  <c r="M642" i="1"/>
  <c r="N642" i="1"/>
  <c r="O642" i="1"/>
  <c r="P642" i="1"/>
  <c r="Q642" i="1"/>
  <c r="R642" i="1"/>
  <c r="S642" i="1"/>
  <c r="T642" i="1"/>
  <c r="U642" i="1"/>
  <c r="V642" i="1"/>
  <c r="W642" i="1"/>
  <c r="X642" i="1"/>
  <c r="AD642" i="1"/>
  <c r="AW642" i="1"/>
  <c r="AX642" i="1" s="1"/>
  <c r="G643" i="1"/>
  <c r="H643" i="1"/>
  <c r="I643" i="1"/>
  <c r="J643" i="1"/>
  <c r="K643" i="1"/>
  <c r="L643" i="1"/>
  <c r="M643" i="1"/>
  <c r="AD643" i="1" s="1"/>
  <c r="AG643" i="1" s="1"/>
  <c r="N643" i="1"/>
  <c r="O643" i="1"/>
  <c r="P643" i="1"/>
  <c r="Q643" i="1"/>
  <c r="R643" i="1"/>
  <c r="S643" i="1"/>
  <c r="T643" i="1"/>
  <c r="U643" i="1"/>
  <c r="V643" i="1"/>
  <c r="W643" i="1"/>
  <c r="X643" i="1"/>
  <c r="AW643" i="1"/>
  <c r="AX643" i="1" s="1"/>
  <c r="AY643" i="1"/>
  <c r="AZ643" i="1"/>
  <c r="BA643" i="1"/>
  <c r="G644" i="1"/>
  <c r="H644" i="1"/>
  <c r="I644" i="1"/>
  <c r="J644" i="1"/>
  <c r="K644" i="1"/>
  <c r="L644" i="1"/>
  <c r="M644" i="1"/>
  <c r="AD644" i="1" s="1"/>
  <c r="N644" i="1"/>
  <c r="O644" i="1"/>
  <c r="P644" i="1"/>
  <c r="Q644" i="1"/>
  <c r="R644" i="1"/>
  <c r="S644" i="1"/>
  <c r="T644" i="1"/>
  <c r="U644" i="1"/>
  <c r="V644" i="1"/>
  <c r="W644" i="1"/>
  <c r="X644" i="1"/>
  <c r="AK644" i="1"/>
  <c r="AW644" i="1"/>
  <c r="AX644" i="1"/>
  <c r="AY644" i="1" s="1"/>
  <c r="BA644" i="1"/>
  <c r="BD644" i="1"/>
  <c r="G645" i="1"/>
  <c r="H645" i="1"/>
  <c r="I645" i="1"/>
  <c r="J645" i="1"/>
  <c r="K645" i="1"/>
  <c r="L645" i="1"/>
  <c r="M645" i="1"/>
  <c r="N645" i="1"/>
  <c r="O645" i="1"/>
  <c r="P645" i="1"/>
  <c r="Q645" i="1"/>
  <c r="R645" i="1"/>
  <c r="S645" i="1"/>
  <c r="T645" i="1"/>
  <c r="U645" i="1"/>
  <c r="V645" i="1"/>
  <c r="W645" i="1"/>
  <c r="X645" i="1"/>
  <c r="AD645" i="1"/>
  <c r="AE645" i="1"/>
  <c r="AF645" i="1"/>
  <c r="AG645" i="1"/>
  <c r="AW645" i="1"/>
  <c r="AX645" i="1"/>
  <c r="AY645" i="1"/>
  <c r="G646" i="1"/>
  <c r="H646" i="1"/>
  <c r="I646" i="1"/>
  <c r="J646" i="1"/>
  <c r="K646" i="1"/>
  <c r="L646" i="1"/>
  <c r="M646" i="1"/>
  <c r="AD646" i="1" s="1"/>
  <c r="N646" i="1"/>
  <c r="O646" i="1"/>
  <c r="P646" i="1"/>
  <c r="Q646" i="1"/>
  <c r="R646" i="1"/>
  <c r="S646" i="1"/>
  <c r="T646" i="1"/>
  <c r="U646" i="1"/>
  <c r="V646" i="1"/>
  <c r="W646" i="1"/>
  <c r="X646" i="1"/>
  <c r="AK646" i="1"/>
  <c r="AW646" i="1"/>
  <c r="AX646" i="1" s="1"/>
  <c r="BA646" i="1" s="1"/>
  <c r="G647" i="1"/>
  <c r="H647" i="1"/>
  <c r="I647" i="1"/>
  <c r="J647" i="1"/>
  <c r="K647" i="1"/>
  <c r="L647" i="1"/>
  <c r="M647" i="1"/>
  <c r="N647" i="1"/>
  <c r="O647" i="1"/>
  <c r="P647" i="1"/>
  <c r="Q647" i="1"/>
  <c r="R647" i="1"/>
  <c r="S647" i="1"/>
  <c r="T647" i="1"/>
  <c r="U647" i="1"/>
  <c r="V647" i="1"/>
  <c r="W647" i="1"/>
  <c r="X647" i="1"/>
  <c r="AD647" i="1"/>
  <c r="AE647" i="1"/>
  <c r="AW647" i="1"/>
  <c r="AX647" i="1" s="1"/>
  <c r="G648" i="1"/>
  <c r="H648" i="1"/>
  <c r="I648" i="1"/>
  <c r="J648" i="1"/>
  <c r="K648" i="1"/>
  <c r="L648" i="1"/>
  <c r="M648" i="1"/>
  <c r="N648" i="1"/>
  <c r="O648" i="1"/>
  <c r="P648" i="1"/>
  <c r="Q648" i="1"/>
  <c r="R648" i="1"/>
  <c r="S648" i="1"/>
  <c r="T648" i="1"/>
  <c r="U648" i="1"/>
  <c r="V648" i="1"/>
  <c r="W648" i="1"/>
  <c r="X648" i="1"/>
  <c r="AD648" i="1"/>
  <c r="AK648" i="1" s="1"/>
  <c r="AE648" i="1"/>
  <c r="AL648" i="1" s="1"/>
  <c r="AF648" i="1"/>
  <c r="AM648" i="1" s="1"/>
  <c r="AG648" i="1"/>
  <c r="AH648" i="1"/>
  <c r="AI648" i="1"/>
  <c r="AW648" i="1"/>
  <c r="AX648" i="1" s="1"/>
  <c r="AY648" i="1"/>
  <c r="AZ648" i="1"/>
  <c r="BA648" i="1"/>
  <c r="G649" i="1"/>
  <c r="H649" i="1"/>
  <c r="I649" i="1"/>
  <c r="J649" i="1"/>
  <c r="K649" i="1"/>
  <c r="L649" i="1"/>
  <c r="M649" i="1"/>
  <c r="AD649" i="1" s="1"/>
  <c r="N649" i="1"/>
  <c r="O649" i="1"/>
  <c r="P649" i="1"/>
  <c r="Q649" i="1"/>
  <c r="R649" i="1"/>
  <c r="S649" i="1"/>
  <c r="T649" i="1"/>
  <c r="U649" i="1"/>
  <c r="V649" i="1"/>
  <c r="W649" i="1"/>
  <c r="X649" i="1"/>
  <c r="AK649" i="1"/>
  <c r="AW649" i="1"/>
  <c r="AX649" i="1"/>
  <c r="AY649" i="1" s="1"/>
  <c r="BA649" i="1"/>
  <c r="BD649" i="1"/>
  <c r="G650" i="1"/>
  <c r="H650" i="1"/>
  <c r="I650" i="1"/>
  <c r="J650" i="1"/>
  <c r="K650" i="1"/>
  <c r="L650" i="1"/>
  <c r="M650" i="1"/>
  <c r="N650" i="1"/>
  <c r="O650" i="1"/>
  <c r="P650" i="1"/>
  <c r="Q650" i="1"/>
  <c r="R650" i="1"/>
  <c r="S650" i="1"/>
  <c r="T650" i="1"/>
  <c r="U650" i="1"/>
  <c r="V650" i="1"/>
  <c r="W650" i="1"/>
  <c r="X650" i="1"/>
  <c r="AD650" i="1"/>
  <c r="AK650" i="1" s="1"/>
  <c r="AE650" i="1"/>
  <c r="AF650" i="1"/>
  <c r="AG650" i="1"/>
  <c r="AW650" i="1"/>
  <c r="AX650" i="1"/>
  <c r="AY650" i="1" s="1"/>
  <c r="G651" i="1"/>
  <c r="H651" i="1"/>
  <c r="I651" i="1"/>
  <c r="J651" i="1"/>
  <c r="K651" i="1"/>
  <c r="L651" i="1"/>
  <c r="M651" i="1"/>
  <c r="AD651" i="1" s="1"/>
  <c r="N651" i="1"/>
  <c r="O651" i="1"/>
  <c r="P651" i="1"/>
  <c r="Q651" i="1"/>
  <c r="R651" i="1"/>
  <c r="S651" i="1"/>
  <c r="T651" i="1"/>
  <c r="U651" i="1"/>
  <c r="V651" i="1"/>
  <c r="W651" i="1"/>
  <c r="X651" i="1"/>
  <c r="AG651" i="1"/>
  <c r="AK651" i="1"/>
  <c r="AW651" i="1"/>
  <c r="AX651" i="1" s="1"/>
  <c r="AZ651" i="1" s="1"/>
  <c r="AY651" i="1"/>
  <c r="BA651" i="1"/>
  <c r="G652" i="1"/>
  <c r="H652" i="1"/>
  <c r="I652" i="1"/>
  <c r="J652" i="1"/>
  <c r="K652" i="1"/>
  <c r="L652" i="1"/>
  <c r="M652" i="1"/>
  <c r="N652" i="1"/>
  <c r="O652" i="1"/>
  <c r="P652" i="1"/>
  <c r="Q652" i="1"/>
  <c r="R652" i="1"/>
  <c r="S652" i="1"/>
  <c r="T652" i="1"/>
  <c r="U652" i="1"/>
  <c r="V652" i="1"/>
  <c r="W652" i="1"/>
  <c r="X652" i="1"/>
  <c r="AD652" i="1"/>
  <c r="AE652" i="1" s="1"/>
  <c r="AW652" i="1"/>
  <c r="AX652" i="1" s="1"/>
  <c r="BD652" i="1"/>
  <c r="G653" i="1"/>
  <c r="H653" i="1"/>
  <c r="I653" i="1"/>
  <c r="J653" i="1"/>
  <c r="K653" i="1"/>
  <c r="L653" i="1"/>
  <c r="M653" i="1"/>
  <c r="N653" i="1"/>
  <c r="O653" i="1"/>
  <c r="P653" i="1"/>
  <c r="Q653" i="1"/>
  <c r="R653" i="1"/>
  <c r="S653" i="1"/>
  <c r="T653" i="1"/>
  <c r="U653" i="1"/>
  <c r="V653" i="1"/>
  <c r="W653" i="1"/>
  <c r="X653" i="1"/>
  <c r="AD653" i="1"/>
  <c r="AK653" i="1" s="1"/>
  <c r="AE653" i="1"/>
  <c r="AL653" i="1" s="1"/>
  <c r="AF653" i="1"/>
  <c r="AM653" i="1" s="1"/>
  <c r="AG653" i="1"/>
  <c r="AH653" i="1"/>
  <c r="AI653" i="1"/>
  <c r="AW653" i="1"/>
  <c r="AX653" i="1" s="1"/>
  <c r="AY653" i="1"/>
  <c r="AZ653" i="1"/>
  <c r="BA653" i="1"/>
  <c r="G654" i="1"/>
  <c r="H654" i="1"/>
  <c r="I654" i="1"/>
  <c r="J654" i="1"/>
  <c r="K654" i="1"/>
  <c r="L654" i="1"/>
  <c r="M654" i="1"/>
  <c r="N654" i="1"/>
  <c r="O654" i="1"/>
  <c r="P654" i="1"/>
  <c r="Q654" i="1"/>
  <c r="R654" i="1"/>
  <c r="S654" i="1"/>
  <c r="T654" i="1"/>
  <c r="U654" i="1"/>
  <c r="V654" i="1"/>
  <c r="W654" i="1"/>
  <c r="X654" i="1"/>
  <c r="AD654" i="1"/>
  <c r="AK654" i="1"/>
  <c r="AW654" i="1"/>
  <c r="AX654" i="1"/>
  <c r="AZ654" i="1" s="1"/>
  <c r="BC654" i="1" s="1"/>
  <c r="AY654" i="1"/>
  <c r="BA654" i="1"/>
  <c r="BD654" i="1"/>
  <c r="G655" i="1"/>
  <c r="H655" i="1"/>
  <c r="I655" i="1"/>
  <c r="J655" i="1"/>
  <c r="K655" i="1"/>
  <c r="L655" i="1"/>
  <c r="M655" i="1"/>
  <c r="N655" i="1"/>
  <c r="O655" i="1"/>
  <c r="P655" i="1"/>
  <c r="Q655" i="1"/>
  <c r="R655" i="1"/>
  <c r="S655" i="1"/>
  <c r="T655" i="1"/>
  <c r="U655" i="1"/>
  <c r="V655" i="1"/>
  <c r="W655" i="1"/>
  <c r="X655" i="1"/>
  <c r="AD655" i="1"/>
  <c r="AE655" i="1"/>
  <c r="AF655" i="1"/>
  <c r="AI655" i="1" s="1"/>
  <c r="AG655" i="1"/>
  <c r="AH655" i="1"/>
  <c r="AM655" i="1"/>
  <c r="AW655" i="1"/>
  <c r="AX655" i="1" s="1"/>
  <c r="G656" i="1"/>
  <c r="H656" i="1"/>
  <c r="I656" i="1"/>
  <c r="J656" i="1"/>
  <c r="K656" i="1"/>
  <c r="L656" i="1"/>
  <c r="M656" i="1"/>
  <c r="AD656" i="1" s="1"/>
  <c r="N656" i="1"/>
  <c r="O656" i="1"/>
  <c r="P656" i="1"/>
  <c r="Q656" i="1"/>
  <c r="R656" i="1"/>
  <c r="S656" i="1"/>
  <c r="T656" i="1"/>
  <c r="U656" i="1"/>
  <c r="V656" i="1"/>
  <c r="W656" i="1"/>
  <c r="X656" i="1"/>
  <c r="AW656" i="1"/>
  <c r="AX656" i="1" s="1"/>
  <c r="BD656" i="1" s="1"/>
  <c r="AY656" i="1"/>
  <c r="AZ656" i="1"/>
  <c r="BC656" i="1" s="1"/>
  <c r="BA656" i="1"/>
  <c r="G657" i="1"/>
  <c r="H657" i="1"/>
  <c r="I657" i="1"/>
  <c r="J657" i="1"/>
  <c r="K657" i="1"/>
  <c r="L657" i="1"/>
  <c r="M657" i="1"/>
  <c r="AD657" i="1" s="1"/>
  <c r="N657" i="1"/>
  <c r="O657" i="1"/>
  <c r="P657" i="1"/>
  <c r="Q657" i="1"/>
  <c r="R657" i="1"/>
  <c r="S657" i="1"/>
  <c r="T657" i="1"/>
  <c r="U657" i="1"/>
  <c r="V657" i="1"/>
  <c r="W657" i="1"/>
  <c r="X657" i="1"/>
  <c r="AW657" i="1"/>
  <c r="AX657" i="1"/>
  <c r="BD657" i="1"/>
  <c r="G658" i="1"/>
  <c r="H658" i="1"/>
  <c r="I658" i="1"/>
  <c r="J658" i="1"/>
  <c r="K658" i="1"/>
  <c r="L658" i="1"/>
  <c r="M658" i="1"/>
  <c r="N658" i="1"/>
  <c r="O658" i="1"/>
  <c r="P658" i="1"/>
  <c r="Q658" i="1"/>
  <c r="R658" i="1"/>
  <c r="S658" i="1"/>
  <c r="T658" i="1"/>
  <c r="U658" i="1"/>
  <c r="V658" i="1"/>
  <c r="W658" i="1"/>
  <c r="X658" i="1"/>
  <c r="AD658" i="1"/>
  <c r="AK658" i="1" s="1"/>
  <c r="AE658" i="1"/>
  <c r="AF658" i="1"/>
  <c r="AM658" i="1" s="1"/>
  <c r="AG658" i="1"/>
  <c r="AW658" i="1"/>
  <c r="AX658" i="1" s="1"/>
  <c r="AZ658" i="1"/>
  <c r="BA658" i="1"/>
  <c r="G659" i="1"/>
  <c r="H659" i="1"/>
  <c r="I659" i="1"/>
  <c r="J659" i="1"/>
  <c r="K659" i="1"/>
  <c r="L659" i="1"/>
  <c r="M659" i="1"/>
  <c r="N659" i="1"/>
  <c r="O659" i="1"/>
  <c r="P659" i="1"/>
  <c r="Q659" i="1"/>
  <c r="R659" i="1"/>
  <c r="S659" i="1"/>
  <c r="T659" i="1"/>
  <c r="U659" i="1"/>
  <c r="V659" i="1"/>
  <c r="W659" i="1"/>
  <c r="X659" i="1"/>
  <c r="AD659" i="1"/>
  <c r="AW659" i="1"/>
  <c r="AX659" i="1"/>
  <c r="AY659" i="1" s="1"/>
  <c r="BA659" i="1"/>
  <c r="BD659" i="1"/>
  <c r="G660" i="1"/>
  <c r="H660" i="1"/>
  <c r="I660" i="1"/>
  <c r="J660" i="1"/>
  <c r="K660" i="1"/>
  <c r="L660" i="1"/>
  <c r="M660" i="1"/>
  <c r="N660" i="1"/>
  <c r="O660" i="1"/>
  <c r="P660" i="1"/>
  <c r="Q660" i="1"/>
  <c r="R660" i="1"/>
  <c r="S660" i="1"/>
  <c r="T660" i="1"/>
  <c r="U660" i="1"/>
  <c r="V660" i="1"/>
  <c r="W660" i="1"/>
  <c r="X660" i="1"/>
  <c r="AD660" i="1"/>
  <c r="AW660" i="1"/>
  <c r="AX660" i="1"/>
  <c r="AY660" i="1"/>
  <c r="AZ660" i="1"/>
  <c r="BD660" i="1"/>
  <c r="G661" i="1"/>
  <c r="H661" i="1"/>
  <c r="I661" i="1"/>
  <c r="J661" i="1"/>
  <c r="K661" i="1"/>
  <c r="L661" i="1"/>
  <c r="M661" i="1"/>
  <c r="N661" i="1"/>
  <c r="O661" i="1"/>
  <c r="P661" i="1"/>
  <c r="Q661" i="1"/>
  <c r="R661" i="1"/>
  <c r="S661" i="1"/>
  <c r="T661" i="1"/>
  <c r="U661" i="1"/>
  <c r="V661" i="1"/>
  <c r="W661" i="1"/>
  <c r="X661" i="1"/>
  <c r="AD661" i="1"/>
  <c r="AW661" i="1"/>
  <c r="AX661" i="1" s="1"/>
  <c r="G662" i="1"/>
  <c r="H662" i="1"/>
  <c r="I662" i="1"/>
  <c r="J662" i="1"/>
  <c r="K662" i="1"/>
  <c r="L662" i="1"/>
  <c r="M662" i="1"/>
  <c r="N662" i="1"/>
  <c r="O662" i="1"/>
  <c r="P662" i="1"/>
  <c r="Q662" i="1"/>
  <c r="R662" i="1"/>
  <c r="S662" i="1"/>
  <c r="T662" i="1"/>
  <c r="U662" i="1"/>
  <c r="V662" i="1"/>
  <c r="W662" i="1"/>
  <c r="X662" i="1"/>
  <c r="AD662" i="1"/>
  <c r="AG662" i="1" s="1"/>
  <c r="AE662" i="1"/>
  <c r="AL662" i="1" s="1"/>
  <c r="AF662" i="1"/>
  <c r="AM662" i="1" s="1"/>
  <c r="AH662" i="1"/>
  <c r="AI662" i="1"/>
  <c r="AJ662" i="1"/>
  <c r="AK662" i="1"/>
  <c r="AW662" i="1"/>
  <c r="AX662" i="1"/>
  <c r="AY662" i="1" s="1"/>
  <c r="AZ662" i="1"/>
  <c r="BA662" i="1"/>
  <c r="BC662" i="1"/>
  <c r="BD662" i="1"/>
  <c r="G663" i="1"/>
  <c r="H663" i="1"/>
  <c r="I663" i="1"/>
  <c r="J663" i="1"/>
  <c r="K663" i="1"/>
  <c r="L663" i="1"/>
  <c r="M663" i="1"/>
  <c r="N663" i="1"/>
  <c r="O663" i="1"/>
  <c r="P663" i="1"/>
  <c r="Q663" i="1"/>
  <c r="R663" i="1"/>
  <c r="S663" i="1"/>
  <c r="T663" i="1"/>
  <c r="U663" i="1"/>
  <c r="V663" i="1"/>
  <c r="W663" i="1"/>
  <c r="X663" i="1"/>
  <c r="AD663" i="1"/>
  <c r="AE663" i="1"/>
  <c r="AW663" i="1"/>
  <c r="AX663" i="1" s="1"/>
  <c r="G664" i="1"/>
  <c r="H664" i="1"/>
  <c r="I664" i="1"/>
  <c r="J664" i="1"/>
  <c r="K664" i="1"/>
  <c r="L664" i="1"/>
  <c r="M664" i="1"/>
  <c r="AD664" i="1" s="1"/>
  <c r="N664" i="1"/>
  <c r="O664" i="1"/>
  <c r="P664" i="1"/>
  <c r="Q664" i="1"/>
  <c r="R664" i="1"/>
  <c r="S664" i="1"/>
  <c r="T664" i="1"/>
  <c r="U664" i="1"/>
  <c r="V664" i="1"/>
  <c r="W664" i="1"/>
  <c r="X664" i="1"/>
  <c r="AK664" i="1"/>
  <c r="AW664" i="1"/>
  <c r="AX664" i="1"/>
  <c r="AY664" i="1"/>
  <c r="AZ664" i="1"/>
  <c r="BA664" i="1"/>
  <c r="BC664" i="1"/>
  <c r="BD664" i="1"/>
  <c r="G665" i="1"/>
  <c r="H665" i="1"/>
  <c r="I665" i="1"/>
  <c r="J665" i="1"/>
  <c r="K665" i="1"/>
  <c r="L665" i="1"/>
  <c r="M665" i="1"/>
  <c r="N665" i="1"/>
  <c r="O665" i="1"/>
  <c r="P665" i="1"/>
  <c r="Q665" i="1"/>
  <c r="R665" i="1"/>
  <c r="S665" i="1"/>
  <c r="T665" i="1"/>
  <c r="U665" i="1"/>
  <c r="V665" i="1"/>
  <c r="W665" i="1"/>
  <c r="X665" i="1"/>
  <c r="AD665" i="1"/>
  <c r="AE665" i="1"/>
  <c r="AF665" i="1"/>
  <c r="AG665" i="1"/>
  <c r="AW665" i="1"/>
  <c r="AX665" i="1"/>
  <c r="G666" i="1"/>
  <c r="H666" i="1"/>
  <c r="I666" i="1"/>
  <c r="J666" i="1"/>
  <c r="K666" i="1"/>
  <c r="L666" i="1"/>
  <c r="M666" i="1"/>
  <c r="AD666" i="1" s="1"/>
  <c r="N666" i="1"/>
  <c r="O666" i="1"/>
  <c r="P666" i="1"/>
  <c r="Q666" i="1"/>
  <c r="R666" i="1"/>
  <c r="S666" i="1"/>
  <c r="T666" i="1"/>
  <c r="U666" i="1"/>
  <c r="V666" i="1"/>
  <c r="W666" i="1"/>
  <c r="X666" i="1"/>
  <c r="AK666" i="1"/>
  <c r="AW666" i="1"/>
  <c r="AX666" i="1"/>
  <c r="AY666" i="1"/>
  <c r="AZ666" i="1"/>
  <c r="BC666" i="1" s="1"/>
  <c r="BA666" i="1"/>
  <c r="BD666" i="1"/>
  <c r="G667" i="1"/>
  <c r="H667" i="1"/>
  <c r="I667" i="1"/>
  <c r="J667" i="1"/>
  <c r="K667" i="1"/>
  <c r="L667" i="1"/>
  <c r="M667" i="1"/>
  <c r="AD667" i="1" s="1"/>
  <c r="N667" i="1"/>
  <c r="O667" i="1"/>
  <c r="P667" i="1"/>
  <c r="Q667" i="1"/>
  <c r="R667" i="1"/>
  <c r="S667" i="1"/>
  <c r="T667" i="1"/>
  <c r="U667" i="1"/>
  <c r="V667" i="1"/>
  <c r="W667" i="1"/>
  <c r="X667" i="1"/>
  <c r="AF667" i="1"/>
  <c r="AW667" i="1"/>
  <c r="AX667" i="1"/>
  <c r="AY667" i="1" s="1"/>
  <c r="AZ667" i="1"/>
  <c r="BC667" i="1" s="1"/>
  <c r="BA667" i="1"/>
  <c r="G668" i="1"/>
  <c r="H668" i="1"/>
  <c r="I668" i="1"/>
  <c r="J668" i="1"/>
  <c r="K668" i="1"/>
  <c r="L668" i="1"/>
  <c r="M668" i="1"/>
  <c r="AD668" i="1" s="1"/>
  <c r="N668" i="1"/>
  <c r="O668" i="1"/>
  <c r="P668" i="1"/>
  <c r="Q668" i="1"/>
  <c r="R668" i="1"/>
  <c r="S668" i="1"/>
  <c r="T668" i="1"/>
  <c r="U668" i="1"/>
  <c r="V668" i="1"/>
  <c r="W668" i="1"/>
  <c r="X668" i="1"/>
  <c r="AW668" i="1"/>
  <c r="AX668" i="1" s="1"/>
  <c r="G669" i="1"/>
  <c r="H669" i="1"/>
  <c r="I669" i="1"/>
  <c r="J669" i="1"/>
  <c r="K669" i="1"/>
  <c r="L669" i="1"/>
  <c r="M669" i="1"/>
  <c r="N669" i="1"/>
  <c r="O669" i="1"/>
  <c r="P669" i="1"/>
  <c r="Q669" i="1"/>
  <c r="R669" i="1"/>
  <c r="S669" i="1"/>
  <c r="T669" i="1"/>
  <c r="U669" i="1"/>
  <c r="V669" i="1"/>
  <c r="W669" i="1"/>
  <c r="X669" i="1"/>
  <c r="AD669" i="1"/>
  <c r="AK669" i="1" s="1"/>
  <c r="AG669" i="1"/>
  <c r="AW669" i="1"/>
  <c r="AX669" i="1" s="1"/>
  <c r="AZ669" i="1"/>
  <c r="BA669" i="1"/>
  <c r="G670" i="1"/>
  <c r="H670" i="1"/>
  <c r="I670" i="1"/>
  <c r="J670" i="1"/>
  <c r="K670" i="1"/>
  <c r="L670" i="1"/>
  <c r="M670" i="1"/>
  <c r="AD670" i="1" s="1"/>
  <c r="N670" i="1"/>
  <c r="O670" i="1"/>
  <c r="P670" i="1"/>
  <c r="Q670" i="1"/>
  <c r="R670" i="1"/>
  <c r="S670" i="1"/>
  <c r="T670" i="1"/>
  <c r="U670" i="1"/>
  <c r="V670" i="1"/>
  <c r="W670" i="1"/>
  <c r="X670" i="1"/>
  <c r="AW670" i="1"/>
  <c r="AX670" i="1"/>
  <c r="AY670" i="1"/>
  <c r="AZ670" i="1"/>
  <c r="BA670" i="1"/>
  <c r="BC670" i="1" s="1"/>
  <c r="BD670" i="1"/>
  <c r="G671" i="1"/>
  <c r="H671" i="1"/>
  <c r="I671" i="1"/>
  <c r="J671" i="1"/>
  <c r="K671" i="1"/>
  <c r="L671" i="1"/>
  <c r="M671" i="1"/>
  <c r="N671" i="1"/>
  <c r="O671" i="1"/>
  <c r="P671" i="1"/>
  <c r="Q671" i="1"/>
  <c r="R671" i="1"/>
  <c r="S671" i="1"/>
  <c r="T671" i="1"/>
  <c r="U671" i="1"/>
  <c r="V671" i="1"/>
  <c r="W671" i="1"/>
  <c r="X671" i="1"/>
  <c r="AD671" i="1"/>
  <c r="AE671" i="1"/>
  <c r="AF671" i="1"/>
  <c r="AG671" i="1"/>
  <c r="AH671" i="1"/>
  <c r="AW671" i="1"/>
  <c r="AX671" i="1"/>
  <c r="G672" i="1"/>
  <c r="H672" i="1"/>
  <c r="I672" i="1"/>
  <c r="J672" i="1"/>
  <c r="K672" i="1"/>
  <c r="L672" i="1"/>
  <c r="M672" i="1"/>
  <c r="AD672" i="1" s="1"/>
  <c r="N672" i="1"/>
  <c r="O672" i="1"/>
  <c r="P672" i="1"/>
  <c r="Q672" i="1"/>
  <c r="R672" i="1"/>
  <c r="S672" i="1"/>
  <c r="T672" i="1"/>
  <c r="U672" i="1"/>
  <c r="V672" i="1"/>
  <c r="W672" i="1"/>
  <c r="X672" i="1"/>
  <c r="AK672" i="1"/>
  <c r="AW672" i="1"/>
  <c r="AX672" i="1"/>
  <c r="AY672" i="1" s="1"/>
  <c r="BA672" i="1"/>
  <c r="BD672" i="1"/>
  <c r="G673" i="1"/>
  <c r="H673" i="1"/>
  <c r="I673" i="1"/>
  <c r="J673" i="1"/>
  <c r="K673" i="1"/>
  <c r="L673" i="1"/>
  <c r="M673" i="1"/>
  <c r="N673" i="1"/>
  <c r="O673" i="1"/>
  <c r="P673" i="1"/>
  <c r="Q673" i="1"/>
  <c r="R673" i="1"/>
  <c r="S673" i="1"/>
  <c r="T673" i="1"/>
  <c r="U673" i="1"/>
  <c r="V673" i="1"/>
  <c r="W673" i="1"/>
  <c r="X673" i="1"/>
  <c r="AD673" i="1"/>
  <c r="AE673" i="1"/>
  <c r="AW673" i="1"/>
  <c r="AX673" i="1" s="1"/>
  <c r="G674" i="1"/>
  <c r="H674" i="1"/>
  <c r="I674" i="1"/>
  <c r="J674" i="1"/>
  <c r="K674" i="1"/>
  <c r="L674" i="1"/>
  <c r="M674" i="1"/>
  <c r="N674" i="1"/>
  <c r="O674" i="1"/>
  <c r="P674" i="1"/>
  <c r="Q674" i="1"/>
  <c r="R674" i="1"/>
  <c r="S674" i="1"/>
  <c r="T674" i="1"/>
  <c r="U674" i="1"/>
  <c r="V674" i="1"/>
  <c r="W674" i="1"/>
  <c r="X674" i="1"/>
  <c r="AD674" i="1"/>
  <c r="AK674" i="1" s="1"/>
  <c r="AE674" i="1"/>
  <c r="AL674" i="1" s="1"/>
  <c r="AF674" i="1"/>
  <c r="AM674" i="1" s="1"/>
  <c r="AG674" i="1"/>
  <c r="AH674" i="1"/>
  <c r="AI674" i="1"/>
  <c r="AW674" i="1"/>
  <c r="AX674" i="1" s="1"/>
  <c r="AZ674" i="1"/>
  <c r="BA674" i="1"/>
  <c r="G675" i="1"/>
  <c r="H675" i="1"/>
  <c r="I675" i="1"/>
  <c r="J675" i="1"/>
  <c r="K675" i="1"/>
  <c r="L675" i="1"/>
  <c r="M675" i="1"/>
  <c r="AD675" i="1" s="1"/>
  <c r="N675" i="1"/>
  <c r="O675" i="1"/>
  <c r="P675" i="1"/>
  <c r="Q675" i="1"/>
  <c r="R675" i="1"/>
  <c r="S675" i="1"/>
  <c r="T675" i="1"/>
  <c r="U675" i="1"/>
  <c r="V675" i="1"/>
  <c r="W675" i="1"/>
  <c r="X675" i="1"/>
  <c r="AW675" i="1"/>
  <c r="AX675" i="1"/>
  <c r="AY675" i="1"/>
  <c r="AZ675" i="1"/>
  <c r="BA675" i="1"/>
  <c r="BC675" i="1" s="1"/>
  <c r="BD675" i="1"/>
  <c r="G676" i="1"/>
  <c r="H676" i="1"/>
  <c r="I676" i="1"/>
  <c r="J676" i="1"/>
  <c r="K676" i="1"/>
  <c r="L676" i="1"/>
  <c r="M676" i="1"/>
  <c r="N676" i="1"/>
  <c r="O676" i="1"/>
  <c r="P676" i="1"/>
  <c r="Q676" i="1"/>
  <c r="R676" i="1"/>
  <c r="S676" i="1"/>
  <c r="T676" i="1"/>
  <c r="U676" i="1"/>
  <c r="V676" i="1"/>
  <c r="W676" i="1"/>
  <c r="X676" i="1"/>
  <c r="AD676" i="1"/>
  <c r="AE676" i="1"/>
  <c r="AF676" i="1"/>
  <c r="AG676" i="1"/>
  <c r="AH676" i="1"/>
  <c r="AW676" i="1"/>
  <c r="AX676" i="1"/>
  <c r="AY676" i="1"/>
  <c r="G677" i="1"/>
  <c r="H677" i="1"/>
  <c r="I677" i="1"/>
  <c r="J677" i="1"/>
  <c r="K677" i="1"/>
  <c r="L677" i="1"/>
  <c r="M677" i="1"/>
  <c r="AD677" i="1" s="1"/>
  <c r="N677" i="1"/>
  <c r="O677" i="1"/>
  <c r="P677" i="1"/>
  <c r="Q677" i="1"/>
  <c r="R677" i="1"/>
  <c r="S677" i="1"/>
  <c r="T677" i="1"/>
  <c r="U677" i="1"/>
  <c r="V677" i="1"/>
  <c r="W677" i="1"/>
  <c r="X677" i="1"/>
  <c r="AK677" i="1"/>
  <c r="AW677" i="1"/>
  <c r="AX677" i="1"/>
  <c r="AY677" i="1"/>
  <c r="AZ677" i="1"/>
  <c r="BA677" i="1"/>
  <c r="BC677" i="1"/>
  <c r="BD677" i="1"/>
  <c r="G678" i="1"/>
  <c r="H678" i="1"/>
  <c r="I678" i="1"/>
  <c r="J678" i="1"/>
  <c r="K678" i="1"/>
  <c r="L678" i="1"/>
  <c r="M678" i="1"/>
  <c r="N678" i="1"/>
  <c r="O678" i="1"/>
  <c r="P678" i="1"/>
  <c r="Q678" i="1"/>
  <c r="R678" i="1"/>
  <c r="S678" i="1"/>
  <c r="T678" i="1"/>
  <c r="U678" i="1"/>
  <c r="V678" i="1"/>
  <c r="W678" i="1"/>
  <c r="X678" i="1"/>
  <c r="AD678" i="1"/>
  <c r="AE678" i="1"/>
  <c r="AW678" i="1"/>
  <c r="AX678" i="1" s="1"/>
  <c r="G679" i="1"/>
  <c r="H679" i="1"/>
  <c r="I679" i="1"/>
  <c r="J679" i="1"/>
  <c r="K679" i="1"/>
  <c r="L679" i="1"/>
  <c r="M679" i="1"/>
  <c r="N679" i="1"/>
  <c r="O679" i="1"/>
  <c r="P679" i="1"/>
  <c r="Q679" i="1"/>
  <c r="R679" i="1"/>
  <c r="S679" i="1"/>
  <c r="T679" i="1"/>
  <c r="U679" i="1"/>
  <c r="V679" i="1"/>
  <c r="W679" i="1"/>
  <c r="X679" i="1"/>
  <c r="AD679" i="1"/>
  <c r="AK679" i="1" s="1"/>
  <c r="AE679" i="1"/>
  <c r="AL679" i="1" s="1"/>
  <c r="AF679" i="1"/>
  <c r="AM679" i="1" s="1"/>
  <c r="AG679" i="1"/>
  <c r="AH679" i="1"/>
  <c r="AI679" i="1"/>
  <c r="AW679" i="1"/>
  <c r="AX679" i="1" s="1"/>
  <c r="AZ679" i="1"/>
  <c r="G680" i="1"/>
  <c r="H680" i="1"/>
  <c r="I680" i="1"/>
  <c r="J680" i="1"/>
  <c r="K680" i="1"/>
  <c r="L680" i="1"/>
  <c r="M680" i="1"/>
  <c r="AD680" i="1" s="1"/>
  <c r="N680" i="1"/>
  <c r="O680" i="1"/>
  <c r="P680" i="1"/>
  <c r="Q680" i="1"/>
  <c r="R680" i="1"/>
  <c r="S680" i="1"/>
  <c r="T680" i="1"/>
  <c r="U680" i="1"/>
  <c r="V680" i="1"/>
  <c r="W680" i="1"/>
  <c r="X680" i="1"/>
  <c r="AW680" i="1"/>
  <c r="AX680" i="1"/>
  <c r="AY680" i="1"/>
  <c r="AZ680" i="1"/>
  <c r="BC680" i="1" s="1"/>
  <c r="BA680" i="1"/>
  <c r="BD680" i="1"/>
  <c r="G681" i="1"/>
  <c r="H681" i="1"/>
  <c r="I681" i="1"/>
  <c r="J681" i="1"/>
  <c r="K681" i="1"/>
  <c r="L681" i="1"/>
  <c r="M681" i="1"/>
  <c r="N681" i="1"/>
  <c r="O681" i="1"/>
  <c r="P681" i="1"/>
  <c r="Q681" i="1"/>
  <c r="R681" i="1"/>
  <c r="S681" i="1"/>
  <c r="T681" i="1"/>
  <c r="U681" i="1"/>
  <c r="V681" i="1"/>
  <c r="W681" i="1"/>
  <c r="X681" i="1"/>
  <c r="AD681" i="1"/>
  <c r="AE681" i="1"/>
  <c r="AF681" i="1"/>
  <c r="AG681" i="1"/>
  <c r="AH681" i="1"/>
  <c r="AW681" i="1"/>
  <c r="AX681" i="1"/>
  <c r="AY681" i="1" s="1"/>
  <c r="G682" i="1"/>
  <c r="H682" i="1"/>
  <c r="I682" i="1"/>
  <c r="J682" i="1"/>
  <c r="K682" i="1"/>
  <c r="L682" i="1"/>
  <c r="M682" i="1"/>
  <c r="AD682" i="1" s="1"/>
  <c r="N682" i="1"/>
  <c r="O682" i="1"/>
  <c r="P682" i="1"/>
  <c r="Q682" i="1"/>
  <c r="R682" i="1"/>
  <c r="S682" i="1"/>
  <c r="T682" i="1"/>
  <c r="U682" i="1"/>
  <c r="V682" i="1"/>
  <c r="W682" i="1"/>
  <c r="X682" i="1"/>
  <c r="AW682" i="1"/>
  <c r="AX682" i="1"/>
  <c r="AZ682" i="1" s="1"/>
  <c r="AY682" i="1"/>
  <c r="BA682" i="1"/>
  <c r="BC682" i="1"/>
  <c r="BD682" i="1"/>
  <c r="G683" i="1"/>
  <c r="H683" i="1"/>
  <c r="I683" i="1"/>
  <c r="J683" i="1"/>
  <c r="K683" i="1"/>
  <c r="L683" i="1"/>
  <c r="M683" i="1"/>
  <c r="N683" i="1"/>
  <c r="O683" i="1"/>
  <c r="P683" i="1"/>
  <c r="Q683" i="1"/>
  <c r="R683" i="1"/>
  <c r="S683" i="1"/>
  <c r="T683" i="1"/>
  <c r="U683" i="1"/>
  <c r="V683" i="1"/>
  <c r="W683" i="1"/>
  <c r="X683" i="1"/>
  <c r="AD683" i="1"/>
  <c r="AW683" i="1"/>
  <c r="AX683" i="1" s="1"/>
  <c r="G684" i="1"/>
  <c r="H684" i="1"/>
  <c r="I684" i="1"/>
  <c r="J684" i="1"/>
  <c r="K684" i="1"/>
  <c r="L684" i="1"/>
  <c r="M684" i="1"/>
  <c r="N684" i="1"/>
  <c r="O684" i="1"/>
  <c r="P684" i="1"/>
  <c r="Q684" i="1"/>
  <c r="R684" i="1"/>
  <c r="S684" i="1"/>
  <c r="T684" i="1"/>
  <c r="U684" i="1"/>
  <c r="V684" i="1"/>
  <c r="W684" i="1"/>
  <c r="X684" i="1"/>
  <c r="AD684" i="1"/>
  <c r="AK684" i="1" s="1"/>
  <c r="AN684" i="1" s="1"/>
  <c r="AE684" i="1"/>
  <c r="AL684" i="1" s="1"/>
  <c r="AF684" i="1"/>
  <c r="AM684" i="1" s="1"/>
  <c r="AG684" i="1"/>
  <c r="AH684" i="1"/>
  <c r="AI684" i="1"/>
  <c r="AW684" i="1"/>
  <c r="AX684" i="1" s="1"/>
  <c r="AZ684" i="1" s="1"/>
  <c r="BA684" i="1"/>
  <c r="G685" i="1"/>
  <c r="H685" i="1"/>
  <c r="I685" i="1"/>
  <c r="J685" i="1"/>
  <c r="K685" i="1"/>
  <c r="L685" i="1"/>
  <c r="M685" i="1"/>
  <c r="AD685" i="1" s="1"/>
  <c r="N685" i="1"/>
  <c r="O685" i="1"/>
  <c r="P685" i="1"/>
  <c r="Q685" i="1"/>
  <c r="R685" i="1"/>
  <c r="S685" i="1"/>
  <c r="T685" i="1"/>
  <c r="U685" i="1"/>
  <c r="V685" i="1"/>
  <c r="W685" i="1"/>
  <c r="X685" i="1"/>
  <c r="AW685" i="1"/>
  <c r="AX685" i="1"/>
  <c r="AY685" i="1"/>
  <c r="AZ685" i="1"/>
  <c r="BC685" i="1" s="1"/>
  <c r="BA685" i="1"/>
  <c r="BD685" i="1"/>
  <c r="G686" i="1"/>
  <c r="H686" i="1"/>
  <c r="I686" i="1"/>
  <c r="J686" i="1"/>
  <c r="K686" i="1"/>
  <c r="L686" i="1"/>
  <c r="M686" i="1"/>
  <c r="N686" i="1"/>
  <c r="O686" i="1"/>
  <c r="P686" i="1"/>
  <c r="Q686" i="1"/>
  <c r="R686" i="1"/>
  <c r="S686" i="1"/>
  <c r="T686" i="1"/>
  <c r="U686" i="1"/>
  <c r="V686" i="1"/>
  <c r="W686" i="1"/>
  <c r="X686" i="1"/>
  <c r="AD686" i="1"/>
  <c r="AE686" i="1"/>
  <c r="AF686" i="1"/>
  <c r="AG686" i="1"/>
  <c r="AH686" i="1"/>
  <c r="AW686" i="1"/>
  <c r="AX686" i="1"/>
  <c r="AY686" i="1"/>
  <c r="G687" i="1"/>
  <c r="H687" i="1"/>
  <c r="I687" i="1"/>
  <c r="J687" i="1"/>
  <c r="K687" i="1"/>
  <c r="L687" i="1"/>
  <c r="M687" i="1"/>
  <c r="AD687" i="1" s="1"/>
  <c r="N687" i="1"/>
  <c r="O687" i="1"/>
  <c r="P687" i="1"/>
  <c r="Q687" i="1"/>
  <c r="R687" i="1"/>
  <c r="S687" i="1"/>
  <c r="T687" i="1"/>
  <c r="U687" i="1"/>
  <c r="V687" i="1"/>
  <c r="W687" i="1"/>
  <c r="X687" i="1"/>
  <c r="AK687" i="1"/>
  <c r="AW687" i="1"/>
  <c r="AX687" i="1"/>
  <c r="AY687" i="1" s="1"/>
  <c r="BA687" i="1"/>
  <c r="BD687" i="1"/>
  <c r="G688" i="1"/>
  <c r="H688" i="1"/>
  <c r="I688" i="1"/>
  <c r="J688" i="1"/>
  <c r="K688" i="1"/>
  <c r="L688" i="1"/>
  <c r="M688" i="1"/>
  <c r="N688" i="1"/>
  <c r="O688" i="1"/>
  <c r="P688" i="1"/>
  <c r="Q688" i="1"/>
  <c r="R688" i="1"/>
  <c r="S688" i="1"/>
  <c r="T688" i="1"/>
  <c r="U688" i="1"/>
  <c r="V688" i="1"/>
  <c r="W688" i="1"/>
  <c r="X688" i="1"/>
  <c r="AD688" i="1"/>
  <c r="AE688" i="1"/>
  <c r="AW688" i="1"/>
  <c r="AX688" i="1" s="1"/>
  <c r="G689" i="1"/>
  <c r="H689" i="1"/>
  <c r="I689" i="1"/>
  <c r="J689" i="1"/>
  <c r="K689" i="1"/>
  <c r="L689" i="1"/>
  <c r="M689" i="1"/>
  <c r="N689" i="1"/>
  <c r="O689" i="1"/>
  <c r="P689" i="1"/>
  <c r="Q689" i="1"/>
  <c r="R689" i="1"/>
  <c r="S689" i="1"/>
  <c r="T689" i="1"/>
  <c r="U689" i="1"/>
  <c r="V689" i="1"/>
  <c r="W689" i="1"/>
  <c r="X689" i="1"/>
  <c r="AD689" i="1"/>
  <c r="AK689" i="1" s="1"/>
  <c r="AG689" i="1"/>
  <c r="AW689" i="1"/>
  <c r="AX689" i="1" s="1"/>
  <c r="G690" i="1"/>
  <c r="H690" i="1"/>
  <c r="I690" i="1"/>
  <c r="J690" i="1"/>
  <c r="K690" i="1"/>
  <c r="L690" i="1"/>
  <c r="M690" i="1"/>
  <c r="AD690" i="1" s="1"/>
  <c r="N690" i="1"/>
  <c r="O690" i="1"/>
  <c r="P690" i="1"/>
  <c r="Q690" i="1"/>
  <c r="R690" i="1"/>
  <c r="S690" i="1"/>
  <c r="T690" i="1"/>
  <c r="U690" i="1"/>
  <c r="V690" i="1"/>
  <c r="W690" i="1"/>
  <c r="X690" i="1"/>
  <c r="AW690" i="1"/>
  <c r="AX690" i="1"/>
  <c r="AY690" i="1"/>
  <c r="AZ690" i="1"/>
  <c r="BC690" i="1" s="1"/>
  <c r="BA690" i="1"/>
  <c r="BD690" i="1"/>
  <c r="G691" i="1"/>
  <c r="H691" i="1"/>
  <c r="I691" i="1"/>
  <c r="J691" i="1"/>
  <c r="K691" i="1"/>
  <c r="L691" i="1"/>
  <c r="M691" i="1"/>
  <c r="N691" i="1"/>
  <c r="O691" i="1"/>
  <c r="P691" i="1"/>
  <c r="Q691" i="1"/>
  <c r="R691" i="1"/>
  <c r="S691" i="1"/>
  <c r="T691" i="1"/>
  <c r="U691" i="1"/>
  <c r="V691" i="1"/>
  <c r="W691" i="1"/>
  <c r="X691" i="1"/>
  <c r="AD691" i="1"/>
  <c r="AE691" i="1"/>
  <c r="AL691" i="1" s="1"/>
  <c r="AF691" i="1"/>
  <c r="AG691" i="1"/>
  <c r="AH691" i="1"/>
  <c r="AW691" i="1"/>
  <c r="AX691" i="1"/>
  <c r="AY691" i="1"/>
  <c r="G692" i="1"/>
  <c r="H692" i="1"/>
  <c r="I692" i="1"/>
  <c r="J692" i="1"/>
  <c r="K692" i="1"/>
  <c r="L692" i="1"/>
  <c r="M692" i="1"/>
  <c r="AD692" i="1" s="1"/>
  <c r="N692" i="1"/>
  <c r="O692" i="1"/>
  <c r="P692" i="1"/>
  <c r="Q692" i="1"/>
  <c r="R692" i="1"/>
  <c r="S692" i="1"/>
  <c r="T692" i="1"/>
  <c r="U692" i="1"/>
  <c r="V692" i="1"/>
  <c r="W692" i="1"/>
  <c r="X692" i="1"/>
  <c r="AK692" i="1"/>
  <c r="AW692" i="1"/>
  <c r="AX692" i="1"/>
  <c r="AZ692" i="1" s="1"/>
  <c r="AY692" i="1"/>
  <c r="BA692" i="1"/>
  <c r="BC692" i="1"/>
  <c r="BD692" i="1"/>
  <c r="G693" i="1"/>
  <c r="H693" i="1"/>
  <c r="I693" i="1"/>
  <c r="J693" i="1"/>
  <c r="K693" i="1"/>
  <c r="L693" i="1"/>
  <c r="M693" i="1"/>
  <c r="N693" i="1"/>
  <c r="O693" i="1"/>
  <c r="P693" i="1"/>
  <c r="Q693" i="1"/>
  <c r="R693" i="1"/>
  <c r="S693" i="1"/>
  <c r="T693" i="1"/>
  <c r="U693" i="1"/>
  <c r="V693" i="1"/>
  <c r="W693" i="1"/>
  <c r="X693" i="1"/>
  <c r="AD693" i="1"/>
  <c r="AE693" i="1"/>
  <c r="AW693" i="1"/>
  <c r="AX693" i="1" s="1"/>
  <c r="G694" i="1"/>
  <c r="H694" i="1"/>
  <c r="I694" i="1"/>
  <c r="J694" i="1"/>
  <c r="K694" i="1"/>
  <c r="L694" i="1"/>
  <c r="M694" i="1"/>
  <c r="N694" i="1"/>
  <c r="O694" i="1"/>
  <c r="P694" i="1"/>
  <c r="Q694" i="1"/>
  <c r="R694" i="1"/>
  <c r="S694" i="1"/>
  <c r="T694" i="1"/>
  <c r="U694" i="1"/>
  <c r="V694" i="1"/>
  <c r="W694" i="1"/>
  <c r="X694" i="1"/>
  <c r="AD694" i="1"/>
  <c r="AK694" i="1" s="1"/>
  <c r="AE694" i="1"/>
  <c r="AL694" i="1" s="1"/>
  <c r="AF694" i="1"/>
  <c r="AM694" i="1" s="1"/>
  <c r="AG694" i="1"/>
  <c r="AH694" i="1"/>
  <c r="AI694" i="1"/>
  <c r="AW694" i="1"/>
  <c r="AX694" i="1" s="1"/>
  <c r="AZ694" i="1"/>
  <c r="BA694" i="1"/>
  <c r="G695" i="1"/>
  <c r="H695" i="1"/>
  <c r="I695" i="1"/>
  <c r="J695" i="1"/>
  <c r="K695" i="1"/>
  <c r="L695" i="1"/>
  <c r="M695" i="1"/>
  <c r="AD695" i="1" s="1"/>
  <c r="N695" i="1"/>
  <c r="O695" i="1"/>
  <c r="P695" i="1"/>
  <c r="Q695" i="1"/>
  <c r="R695" i="1"/>
  <c r="S695" i="1"/>
  <c r="T695" i="1"/>
  <c r="U695" i="1"/>
  <c r="V695" i="1"/>
  <c r="W695" i="1"/>
  <c r="X695" i="1"/>
  <c r="AW695" i="1"/>
  <c r="AX695" i="1" s="1"/>
  <c r="G696" i="1"/>
  <c r="H696" i="1"/>
  <c r="I696" i="1"/>
  <c r="J696" i="1"/>
  <c r="K696" i="1"/>
  <c r="L696" i="1"/>
  <c r="M696" i="1"/>
  <c r="N696" i="1"/>
  <c r="O696" i="1"/>
  <c r="P696" i="1"/>
  <c r="Q696" i="1"/>
  <c r="R696" i="1"/>
  <c r="S696" i="1"/>
  <c r="T696" i="1"/>
  <c r="U696" i="1"/>
  <c r="V696" i="1"/>
  <c r="W696" i="1"/>
  <c r="X696" i="1"/>
  <c r="AD696" i="1"/>
  <c r="AK696" i="1" s="1"/>
  <c r="AE696" i="1"/>
  <c r="AL696" i="1" s="1"/>
  <c r="AF696" i="1"/>
  <c r="AG696" i="1"/>
  <c r="AH696" i="1"/>
  <c r="AW696" i="1"/>
  <c r="AX696" i="1"/>
  <c r="AY696" i="1"/>
  <c r="G697" i="1"/>
  <c r="H697" i="1"/>
  <c r="I697" i="1"/>
  <c r="J697" i="1"/>
  <c r="K697" i="1"/>
  <c r="L697" i="1"/>
  <c r="M697" i="1"/>
  <c r="AD697" i="1" s="1"/>
  <c r="N697" i="1"/>
  <c r="O697" i="1"/>
  <c r="P697" i="1"/>
  <c r="Q697" i="1"/>
  <c r="R697" i="1"/>
  <c r="S697" i="1"/>
  <c r="T697" i="1"/>
  <c r="U697" i="1"/>
  <c r="V697" i="1"/>
  <c r="W697" i="1"/>
  <c r="X697" i="1"/>
  <c r="AK697" i="1"/>
  <c r="AW697" i="1"/>
  <c r="AX697" i="1"/>
  <c r="AZ697" i="1" s="1"/>
  <c r="BC697" i="1" s="1"/>
  <c r="AY697" i="1"/>
  <c r="BA697" i="1"/>
  <c r="BD697" i="1"/>
  <c r="G698" i="1"/>
  <c r="H698" i="1"/>
  <c r="I698" i="1"/>
  <c r="J698" i="1"/>
  <c r="K698" i="1"/>
  <c r="L698" i="1"/>
  <c r="M698" i="1"/>
  <c r="N698" i="1"/>
  <c r="O698" i="1"/>
  <c r="P698" i="1"/>
  <c r="Q698" i="1"/>
  <c r="R698" i="1"/>
  <c r="S698" i="1"/>
  <c r="T698" i="1"/>
  <c r="U698" i="1"/>
  <c r="V698" i="1"/>
  <c r="W698" i="1"/>
  <c r="X698" i="1"/>
  <c r="AD698" i="1"/>
  <c r="AE698" i="1"/>
  <c r="AW698" i="1"/>
  <c r="AX698" i="1" s="1"/>
  <c r="G699" i="1"/>
  <c r="H699" i="1"/>
  <c r="I699" i="1"/>
  <c r="J699" i="1"/>
  <c r="K699" i="1"/>
  <c r="L699" i="1"/>
  <c r="M699" i="1"/>
  <c r="N699" i="1"/>
  <c r="O699" i="1"/>
  <c r="P699" i="1"/>
  <c r="Q699" i="1"/>
  <c r="R699" i="1"/>
  <c r="S699" i="1"/>
  <c r="T699" i="1"/>
  <c r="U699" i="1"/>
  <c r="V699" i="1"/>
  <c r="W699" i="1"/>
  <c r="X699" i="1"/>
  <c r="AD699" i="1"/>
  <c r="AK699" i="1" s="1"/>
  <c r="AE699" i="1"/>
  <c r="AL699" i="1" s="1"/>
  <c r="AG699" i="1"/>
  <c r="AH699" i="1"/>
  <c r="AW699" i="1"/>
  <c r="AX699" i="1" s="1"/>
  <c r="BA699" i="1"/>
  <c r="G700" i="1"/>
  <c r="H700" i="1"/>
  <c r="I700" i="1"/>
  <c r="J700" i="1"/>
  <c r="K700" i="1"/>
  <c r="L700" i="1"/>
  <c r="M700" i="1"/>
  <c r="AD700" i="1" s="1"/>
  <c r="N700" i="1"/>
  <c r="O700" i="1"/>
  <c r="P700" i="1"/>
  <c r="Q700" i="1"/>
  <c r="R700" i="1"/>
  <c r="S700" i="1"/>
  <c r="T700" i="1"/>
  <c r="U700" i="1"/>
  <c r="V700" i="1"/>
  <c r="W700" i="1"/>
  <c r="X700" i="1"/>
  <c r="AW700" i="1"/>
  <c r="AX700" i="1" s="1"/>
  <c r="G701" i="1"/>
  <c r="H701" i="1"/>
  <c r="I701" i="1"/>
  <c r="J701" i="1"/>
  <c r="K701" i="1"/>
  <c r="L701" i="1"/>
  <c r="M701" i="1"/>
  <c r="N701" i="1"/>
  <c r="O701" i="1"/>
  <c r="P701" i="1"/>
  <c r="Q701" i="1"/>
  <c r="R701" i="1"/>
  <c r="S701" i="1"/>
  <c r="T701" i="1"/>
  <c r="U701" i="1"/>
  <c r="V701" i="1"/>
  <c r="W701" i="1"/>
  <c r="X701" i="1"/>
  <c r="AD701" i="1"/>
  <c r="AK701" i="1" s="1"/>
  <c r="AE701" i="1"/>
  <c r="AF701" i="1"/>
  <c r="AG701" i="1"/>
  <c r="AH701" i="1"/>
  <c r="AW701" i="1"/>
  <c r="AX701" i="1"/>
  <c r="AY701" i="1" s="1"/>
  <c r="G702" i="1"/>
  <c r="H702" i="1"/>
  <c r="I702" i="1"/>
  <c r="J702" i="1"/>
  <c r="K702" i="1"/>
  <c r="L702" i="1"/>
  <c r="M702" i="1"/>
  <c r="AD702" i="1" s="1"/>
  <c r="N702" i="1"/>
  <c r="O702" i="1"/>
  <c r="P702" i="1"/>
  <c r="Q702" i="1"/>
  <c r="R702" i="1"/>
  <c r="S702" i="1"/>
  <c r="T702" i="1"/>
  <c r="U702" i="1"/>
  <c r="V702" i="1"/>
  <c r="W702" i="1"/>
  <c r="X702" i="1"/>
  <c r="AK702" i="1"/>
  <c r="AW702" i="1"/>
  <c r="AX702" i="1"/>
  <c r="AZ702" i="1" s="1"/>
  <c r="BC702" i="1" s="1"/>
  <c r="AY702" i="1"/>
  <c r="BA702" i="1"/>
  <c r="BD702" i="1"/>
  <c r="G703" i="1"/>
  <c r="H703" i="1"/>
  <c r="I703" i="1"/>
  <c r="J703" i="1"/>
  <c r="K703" i="1"/>
  <c r="L703" i="1"/>
  <c r="M703" i="1"/>
  <c r="N703" i="1"/>
  <c r="O703" i="1"/>
  <c r="P703" i="1"/>
  <c r="Q703" i="1"/>
  <c r="R703" i="1"/>
  <c r="S703" i="1"/>
  <c r="T703" i="1"/>
  <c r="U703" i="1"/>
  <c r="V703" i="1"/>
  <c r="W703" i="1"/>
  <c r="X703" i="1"/>
  <c r="AD703" i="1"/>
  <c r="AE703" i="1" s="1"/>
  <c r="AW703" i="1"/>
  <c r="AX703" i="1" s="1"/>
  <c r="G704" i="1"/>
  <c r="H704" i="1"/>
  <c r="I704" i="1"/>
  <c r="J704" i="1"/>
  <c r="K704" i="1"/>
  <c r="L704" i="1"/>
  <c r="M704" i="1"/>
  <c r="N704" i="1"/>
  <c r="O704" i="1"/>
  <c r="P704" i="1"/>
  <c r="Q704" i="1"/>
  <c r="R704" i="1"/>
  <c r="S704" i="1"/>
  <c r="T704" i="1"/>
  <c r="U704" i="1"/>
  <c r="V704" i="1"/>
  <c r="W704" i="1"/>
  <c r="X704" i="1"/>
  <c r="AD704" i="1"/>
  <c r="AK704" i="1" s="1"/>
  <c r="AG704" i="1"/>
  <c r="AW704" i="1"/>
  <c r="AX704" i="1" s="1"/>
  <c r="BA704" i="1" s="1"/>
  <c r="G705" i="1"/>
  <c r="H705" i="1"/>
  <c r="I705" i="1"/>
  <c r="J705" i="1"/>
  <c r="K705" i="1"/>
  <c r="L705" i="1"/>
  <c r="M705" i="1"/>
  <c r="AD705" i="1" s="1"/>
  <c r="N705" i="1"/>
  <c r="O705" i="1"/>
  <c r="P705" i="1"/>
  <c r="Q705" i="1"/>
  <c r="R705" i="1"/>
  <c r="S705" i="1"/>
  <c r="T705" i="1"/>
  <c r="U705" i="1"/>
  <c r="V705" i="1"/>
  <c r="W705" i="1"/>
  <c r="X705" i="1"/>
  <c r="AW705" i="1"/>
  <c r="AX705" i="1" s="1"/>
  <c r="G706" i="1"/>
  <c r="H706" i="1"/>
  <c r="I706" i="1"/>
  <c r="J706" i="1"/>
  <c r="K706" i="1"/>
  <c r="L706" i="1"/>
  <c r="M706" i="1"/>
  <c r="N706" i="1"/>
  <c r="O706" i="1"/>
  <c r="P706" i="1"/>
  <c r="Q706" i="1"/>
  <c r="R706" i="1"/>
  <c r="S706" i="1"/>
  <c r="T706" i="1"/>
  <c r="U706" i="1"/>
  <c r="V706" i="1"/>
  <c r="W706" i="1"/>
  <c r="X706" i="1"/>
  <c r="AD706" i="1"/>
  <c r="AK706" i="1" s="1"/>
  <c r="AE706" i="1"/>
  <c r="AF706" i="1"/>
  <c r="AG706" i="1"/>
  <c r="AH706" i="1"/>
  <c r="AW706" i="1"/>
  <c r="AX706" i="1"/>
  <c r="AY706" i="1" s="1"/>
  <c r="G707" i="1"/>
  <c r="H707" i="1"/>
  <c r="I707" i="1"/>
  <c r="J707" i="1"/>
  <c r="K707" i="1"/>
  <c r="L707" i="1"/>
  <c r="M707" i="1"/>
  <c r="AD707" i="1" s="1"/>
  <c r="N707" i="1"/>
  <c r="O707" i="1"/>
  <c r="P707" i="1"/>
  <c r="Q707" i="1"/>
  <c r="R707" i="1"/>
  <c r="S707" i="1"/>
  <c r="T707" i="1"/>
  <c r="U707" i="1"/>
  <c r="V707" i="1"/>
  <c r="W707" i="1"/>
  <c r="X707" i="1"/>
  <c r="AK707" i="1"/>
  <c r="AW707" i="1"/>
  <c r="AX707" i="1"/>
  <c r="AY707" i="1" s="1"/>
  <c r="BA707" i="1"/>
  <c r="BD707" i="1"/>
  <c r="G708" i="1"/>
  <c r="H708" i="1"/>
  <c r="I708" i="1"/>
  <c r="J708" i="1"/>
  <c r="K708" i="1"/>
  <c r="L708" i="1"/>
  <c r="M708" i="1"/>
  <c r="N708" i="1"/>
  <c r="O708" i="1"/>
  <c r="P708" i="1"/>
  <c r="Q708" i="1"/>
  <c r="R708" i="1"/>
  <c r="S708" i="1"/>
  <c r="T708" i="1"/>
  <c r="U708" i="1"/>
  <c r="V708" i="1"/>
  <c r="W708" i="1"/>
  <c r="X708" i="1"/>
  <c r="AD708" i="1"/>
  <c r="AE708" i="1"/>
  <c r="AW708" i="1"/>
  <c r="AX708" i="1" s="1"/>
  <c r="G709" i="1"/>
  <c r="H709" i="1"/>
  <c r="I709" i="1"/>
  <c r="J709" i="1"/>
  <c r="K709" i="1"/>
  <c r="L709" i="1"/>
  <c r="M709" i="1"/>
  <c r="N709" i="1"/>
  <c r="O709" i="1"/>
  <c r="P709" i="1"/>
  <c r="Q709" i="1"/>
  <c r="R709" i="1"/>
  <c r="S709" i="1"/>
  <c r="T709" i="1"/>
  <c r="U709" i="1"/>
  <c r="V709" i="1"/>
  <c r="W709" i="1"/>
  <c r="X709" i="1"/>
  <c r="AD709" i="1"/>
  <c r="AK709" i="1" s="1"/>
  <c r="AW709" i="1"/>
  <c r="AX709" i="1" s="1"/>
  <c r="AZ709" i="1"/>
  <c r="BA709" i="1"/>
  <c r="G710" i="1"/>
  <c r="H710" i="1"/>
  <c r="I710" i="1"/>
  <c r="J710" i="1"/>
  <c r="K710" i="1"/>
  <c r="L710" i="1"/>
  <c r="M710" i="1"/>
  <c r="AD710" i="1" s="1"/>
  <c r="N710" i="1"/>
  <c r="O710" i="1"/>
  <c r="P710" i="1"/>
  <c r="Q710" i="1"/>
  <c r="R710" i="1"/>
  <c r="S710" i="1"/>
  <c r="T710" i="1"/>
  <c r="U710" i="1"/>
  <c r="V710" i="1"/>
  <c r="W710" i="1"/>
  <c r="X710" i="1"/>
  <c r="AW710" i="1"/>
  <c r="AX710" i="1"/>
  <c r="AY710" i="1"/>
  <c r="AZ710" i="1"/>
  <c r="BC710" i="1" s="1"/>
  <c r="BA710" i="1"/>
  <c r="BD710" i="1"/>
  <c r="G711" i="1"/>
  <c r="H711" i="1"/>
  <c r="I711" i="1"/>
  <c r="J711" i="1"/>
  <c r="K711" i="1"/>
  <c r="L711" i="1"/>
  <c r="M711" i="1"/>
  <c r="AD711" i="1" s="1"/>
  <c r="N711" i="1"/>
  <c r="O711" i="1"/>
  <c r="P711" i="1"/>
  <c r="Q711" i="1"/>
  <c r="R711" i="1"/>
  <c r="S711" i="1"/>
  <c r="T711" i="1"/>
  <c r="U711" i="1"/>
  <c r="V711" i="1"/>
  <c r="W711" i="1"/>
  <c r="X711" i="1"/>
  <c r="AF711" i="1"/>
  <c r="AG711" i="1"/>
  <c r="AW711" i="1"/>
  <c r="AX711" i="1"/>
  <c r="AY711" i="1"/>
  <c r="G712" i="1"/>
  <c r="H712" i="1"/>
  <c r="I712" i="1"/>
  <c r="J712" i="1"/>
  <c r="K712" i="1"/>
  <c r="L712" i="1"/>
  <c r="M712" i="1"/>
  <c r="AD712" i="1" s="1"/>
  <c r="N712" i="1"/>
  <c r="O712" i="1"/>
  <c r="P712" i="1"/>
  <c r="Q712" i="1"/>
  <c r="R712" i="1"/>
  <c r="S712" i="1"/>
  <c r="T712" i="1"/>
  <c r="U712" i="1"/>
  <c r="V712" i="1"/>
  <c r="W712" i="1"/>
  <c r="X712" i="1"/>
  <c r="AK712" i="1"/>
  <c r="AW712" i="1"/>
  <c r="AX712" i="1"/>
  <c r="AY712" i="1" s="1"/>
  <c r="BA712" i="1"/>
  <c r="BD712" i="1"/>
  <c r="G713" i="1"/>
  <c r="H713" i="1"/>
  <c r="I713" i="1"/>
  <c r="J713" i="1"/>
  <c r="K713" i="1"/>
  <c r="L713" i="1"/>
  <c r="M713" i="1"/>
  <c r="N713" i="1"/>
  <c r="O713" i="1"/>
  <c r="P713" i="1"/>
  <c r="Q713" i="1"/>
  <c r="R713" i="1"/>
  <c r="S713" i="1"/>
  <c r="T713" i="1"/>
  <c r="U713" i="1"/>
  <c r="V713" i="1"/>
  <c r="W713" i="1"/>
  <c r="X713" i="1"/>
  <c r="AD713" i="1"/>
  <c r="AE713" i="1"/>
  <c r="AW713" i="1"/>
  <c r="AX713" i="1" s="1"/>
  <c r="G714" i="1"/>
  <c r="H714" i="1"/>
  <c r="I714" i="1"/>
  <c r="J714" i="1"/>
  <c r="K714" i="1"/>
  <c r="L714" i="1"/>
  <c r="M714" i="1"/>
  <c r="N714" i="1"/>
  <c r="O714" i="1"/>
  <c r="P714" i="1"/>
  <c r="Q714" i="1"/>
  <c r="R714" i="1"/>
  <c r="S714" i="1"/>
  <c r="T714" i="1"/>
  <c r="U714" i="1"/>
  <c r="V714" i="1"/>
  <c r="W714" i="1"/>
  <c r="X714" i="1"/>
  <c r="AD714" i="1"/>
  <c r="AK714" i="1" s="1"/>
  <c r="AG714" i="1"/>
  <c r="AW714" i="1"/>
  <c r="AX714" i="1" s="1"/>
  <c r="AZ714" i="1"/>
  <c r="BA714" i="1"/>
  <c r="G715" i="1"/>
  <c r="H715" i="1"/>
  <c r="I715" i="1"/>
  <c r="J715" i="1"/>
  <c r="K715" i="1"/>
  <c r="L715" i="1"/>
  <c r="M715" i="1"/>
  <c r="AD715" i="1" s="1"/>
  <c r="N715" i="1"/>
  <c r="O715" i="1"/>
  <c r="P715" i="1"/>
  <c r="Q715" i="1"/>
  <c r="R715" i="1"/>
  <c r="S715" i="1"/>
  <c r="T715" i="1"/>
  <c r="U715" i="1"/>
  <c r="V715" i="1"/>
  <c r="W715" i="1"/>
  <c r="X715" i="1"/>
  <c r="AW715" i="1"/>
  <c r="AX715" i="1" s="1"/>
  <c r="N716" i="1"/>
  <c r="R716" i="1" s="1"/>
  <c r="O716" i="1"/>
  <c r="Q716" i="1"/>
  <c r="S716" i="1" s="1"/>
  <c r="AC716" i="1"/>
  <c r="AU716" i="1"/>
  <c r="AV716" i="1"/>
  <c r="M717" i="1"/>
  <c r="N717" i="1"/>
  <c r="O717" i="1"/>
  <c r="P717" i="1"/>
  <c r="R717" i="1" s="1"/>
  <c r="S717" i="1" s="1"/>
  <c r="Q717" i="1"/>
  <c r="AD717" i="1"/>
  <c r="AE717" i="1"/>
  <c r="AU717" i="1"/>
  <c r="AV717" i="1"/>
  <c r="AW717" i="1"/>
  <c r="AX717" i="1"/>
  <c r="AY717" i="1"/>
  <c r="AZ717" i="1"/>
  <c r="BA717" i="1"/>
  <c r="BB717" i="1"/>
  <c r="BD717" i="1"/>
  <c r="G718" i="1"/>
  <c r="K718" i="1"/>
  <c r="M718" i="1" s="1"/>
  <c r="L718" i="1"/>
  <c r="AU718" i="1"/>
  <c r="AW718" i="1" s="1"/>
  <c r="AX718" i="1" s="1"/>
  <c r="BH718" i="1"/>
  <c r="AV718" i="1" s="1"/>
  <c r="G719" i="1"/>
  <c r="K719" i="1"/>
  <c r="L719" i="1"/>
  <c r="M719" i="1"/>
  <c r="Q719" i="1"/>
  <c r="AU719" i="1"/>
  <c r="AV719" i="1"/>
  <c r="G720" i="1"/>
  <c r="M720" i="1"/>
  <c r="N720" i="1"/>
  <c r="P720" i="1" s="1"/>
  <c r="R720" i="1" s="1"/>
  <c r="S720" i="1" s="1"/>
  <c r="O720" i="1"/>
  <c r="Q720" i="1"/>
  <c r="AD720" i="1"/>
  <c r="AE720" i="1" s="1"/>
  <c r="AH720" i="1"/>
  <c r="AK720" i="1"/>
  <c r="AL720" i="1"/>
  <c r="AU720" i="1"/>
  <c r="AV720" i="1"/>
  <c r="AW720" i="1"/>
  <c r="AX720" i="1"/>
  <c r="BB720" i="1" s="1"/>
  <c r="BA720" i="1" s="1"/>
  <c r="G721" i="1"/>
  <c r="L721" i="1"/>
  <c r="M721" i="1"/>
  <c r="N721" i="1"/>
  <c r="P721" i="1" s="1"/>
  <c r="R721" i="1" s="1"/>
  <c r="S721" i="1" s="1"/>
  <c r="O721" i="1"/>
  <c r="Q721" i="1"/>
  <c r="AD721" i="1"/>
  <c r="AE721" i="1" s="1"/>
  <c r="AH721" i="1"/>
  <c r="AK721" i="1"/>
  <c r="AL721" i="1"/>
  <c r="AU721" i="1"/>
  <c r="AV721" i="1"/>
  <c r="AW721" i="1"/>
  <c r="AX721" i="1"/>
  <c r="BA721" i="1"/>
  <c r="BB721" i="1"/>
  <c r="BD721" i="1"/>
  <c r="G722" i="1"/>
  <c r="L722" i="1"/>
  <c r="M722" i="1"/>
  <c r="N722" i="1"/>
  <c r="P722" i="1" s="1"/>
  <c r="R722" i="1" s="1"/>
  <c r="S722" i="1" s="1"/>
  <c r="O722" i="1"/>
  <c r="Q722" i="1"/>
  <c r="AD722" i="1"/>
  <c r="AK722" i="1"/>
  <c r="AU722" i="1"/>
  <c r="AV722" i="1"/>
  <c r="AW722" i="1"/>
  <c r="AX722" i="1"/>
  <c r="AZ722" i="1" s="1"/>
  <c r="AY722" i="1"/>
  <c r="BB722" i="1"/>
  <c r="BA722" i="1" s="1"/>
  <c r="BC722" i="1"/>
  <c r="BD722" i="1"/>
  <c r="G723" i="1"/>
  <c r="L723" i="1"/>
  <c r="M723" i="1"/>
  <c r="N723" i="1"/>
  <c r="O723" i="1"/>
  <c r="Q723" i="1"/>
  <c r="AD723" i="1"/>
  <c r="AU723" i="1"/>
  <c r="AV723" i="1"/>
  <c r="AW723" i="1"/>
  <c r="AX723" i="1"/>
  <c r="G724" i="1"/>
  <c r="L724" i="1"/>
  <c r="O724" i="1" s="1"/>
  <c r="N724" i="1"/>
  <c r="P724" i="1"/>
  <c r="R724" i="1"/>
  <c r="AV724" i="1"/>
  <c r="G725" i="1"/>
  <c r="L725" i="1"/>
  <c r="N725" i="1"/>
  <c r="P725" i="1" s="1"/>
  <c r="O725" i="1"/>
  <c r="AV725" i="1"/>
  <c r="G726" i="1"/>
  <c r="K726" i="1"/>
  <c r="L726" i="1"/>
  <c r="M726" i="1"/>
  <c r="N726" i="1"/>
  <c r="O726" i="1"/>
  <c r="AU726" i="1"/>
  <c r="AV726" i="1"/>
  <c r="G727" i="1"/>
  <c r="M727" i="1"/>
  <c r="Q727" i="1" s="1"/>
  <c r="N727" i="1"/>
  <c r="O727" i="1"/>
  <c r="P727" i="1"/>
  <c r="AU727" i="1"/>
  <c r="AV727" i="1"/>
  <c r="AW727" i="1"/>
  <c r="AX727" i="1" s="1"/>
  <c r="G728" i="1"/>
  <c r="M728" i="1"/>
  <c r="N728" i="1"/>
  <c r="O728" i="1"/>
  <c r="P728" i="1"/>
  <c r="AD728" i="1"/>
  <c r="AG728" i="1" s="1"/>
  <c r="AF728" i="1"/>
  <c r="AI728" i="1"/>
  <c r="AK728" i="1"/>
  <c r="AU728" i="1"/>
  <c r="AV728" i="1"/>
  <c r="AW728" i="1"/>
  <c r="AX728" i="1"/>
  <c r="AY728" i="1"/>
  <c r="AZ728" i="1"/>
  <c r="BD728" i="1"/>
  <c r="G729" i="1"/>
  <c r="L729" i="1"/>
  <c r="M729" i="1" s="1"/>
  <c r="AW729" i="1" s="1"/>
  <c r="AX729" i="1" s="1"/>
  <c r="N729" i="1"/>
  <c r="AU729" i="1"/>
  <c r="G730" i="1"/>
  <c r="L730" i="1"/>
  <c r="AU730" i="1"/>
  <c r="G731" i="1"/>
  <c r="L731" i="1"/>
  <c r="M731" i="1" s="1"/>
  <c r="AW731" i="1" s="1"/>
  <c r="N731" i="1"/>
  <c r="O731" i="1"/>
  <c r="P731" i="1"/>
  <c r="AD731" i="1"/>
  <c r="AG731" i="1" s="1"/>
  <c r="AE731" i="1"/>
  <c r="AF731" i="1"/>
  <c r="AM731" i="1" s="1"/>
  <c r="AH731" i="1"/>
  <c r="AU731" i="1"/>
  <c r="AV731" i="1"/>
  <c r="AX731" i="1"/>
  <c r="AY731" i="1"/>
  <c r="AZ731" i="1"/>
  <c r="BD731" i="1"/>
  <c r="G732" i="1"/>
  <c r="L732" i="1"/>
  <c r="M732" i="1" s="1"/>
  <c r="AW732" i="1" s="1"/>
  <c r="O732" i="1"/>
  <c r="Q732" i="1"/>
  <c r="AD732" i="1"/>
  <c r="AG732" i="1" s="1"/>
  <c r="AE732" i="1"/>
  <c r="AL732" i="1" s="1"/>
  <c r="AF732" i="1"/>
  <c r="AM732" i="1" s="1"/>
  <c r="AH732" i="1"/>
  <c r="AU732" i="1"/>
  <c r="AV732" i="1"/>
  <c r="AX732" i="1"/>
  <c r="AY732" i="1"/>
  <c r="AZ732" i="1"/>
  <c r="G733" i="1"/>
  <c r="K733" i="1"/>
  <c r="L733" i="1"/>
  <c r="M733" i="1"/>
  <c r="Q733" i="1" s="1"/>
  <c r="O733" i="1"/>
  <c r="AD733" i="1"/>
  <c r="AU733" i="1"/>
  <c r="AW733" i="1" s="1"/>
  <c r="AX733" i="1" s="1"/>
  <c r="AV733" i="1"/>
  <c r="G734" i="1"/>
  <c r="L734" i="1"/>
  <c r="AV734" i="1" s="1"/>
  <c r="N734" i="1"/>
  <c r="O734" i="1"/>
  <c r="G735" i="1"/>
  <c r="L735" i="1"/>
  <c r="G736" i="1"/>
  <c r="L736" i="1"/>
  <c r="N736" i="1"/>
  <c r="O736" i="1"/>
  <c r="P736" i="1" s="1"/>
  <c r="R736" i="1" s="1"/>
  <c r="AV736" i="1"/>
  <c r="G737" i="1"/>
  <c r="K737" i="1"/>
  <c r="L737" i="1"/>
  <c r="M737" i="1"/>
  <c r="AU737" i="1"/>
  <c r="AV737" i="1"/>
  <c r="AW737" i="1" s="1"/>
  <c r="AX737" i="1" s="1"/>
  <c r="G738" i="1"/>
  <c r="L738" i="1"/>
  <c r="AU738" i="1"/>
  <c r="G739" i="1"/>
  <c r="L739" i="1"/>
  <c r="AV739" i="1" s="1"/>
  <c r="M739" i="1"/>
  <c r="O739" i="1" s="1"/>
  <c r="AU739" i="1"/>
  <c r="G740" i="1"/>
  <c r="L740" i="1"/>
  <c r="M740" i="1"/>
  <c r="Q740" i="1" s="1"/>
  <c r="N740" i="1"/>
  <c r="O740" i="1"/>
  <c r="P740" i="1"/>
  <c r="R740" i="1" s="1"/>
  <c r="AU740" i="1"/>
  <c r="AV740" i="1"/>
  <c r="AW740" i="1"/>
  <c r="AX740" i="1"/>
  <c r="G741" i="1"/>
  <c r="M741" i="1"/>
  <c r="AD741" i="1" s="1"/>
  <c r="N741" i="1"/>
  <c r="O741" i="1"/>
  <c r="P741" i="1" s="1"/>
  <c r="Q741" i="1"/>
  <c r="AK741" i="1"/>
  <c r="AU741" i="1"/>
  <c r="AV741" i="1"/>
  <c r="AW741" i="1"/>
  <c r="AX741" i="1"/>
  <c r="BB741" i="1" s="1"/>
  <c r="AY741" i="1"/>
  <c r="AZ741" i="1"/>
  <c r="BA741" i="1"/>
  <c r="G742" i="1"/>
  <c r="M742" i="1"/>
  <c r="AD742" i="1" s="1"/>
  <c r="Q742" i="1"/>
  <c r="AU742" i="1"/>
  <c r="AV742" i="1"/>
  <c r="AW742" i="1"/>
  <c r="AX742" i="1" s="1"/>
  <c r="AZ742" i="1" s="1"/>
  <c r="BB742" i="1"/>
  <c r="BA742" i="1" s="1"/>
  <c r="G743" i="1"/>
  <c r="K743" i="1"/>
  <c r="L743" i="1"/>
  <c r="M743" i="1" s="1"/>
  <c r="AU743" i="1"/>
  <c r="AV743" i="1"/>
  <c r="AW743" i="1" s="1"/>
  <c r="AX743" i="1" s="1"/>
  <c r="AY743" i="1"/>
  <c r="G744" i="1"/>
  <c r="L744" i="1"/>
  <c r="M744" i="1" s="1"/>
  <c r="AU744" i="1"/>
  <c r="AW744" i="1" s="1"/>
  <c r="AX744" i="1" s="1"/>
  <c r="AV744" i="1"/>
  <c r="AY744" i="1"/>
  <c r="G745" i="1"/>
  <c r="R745" i="1" s="1"/>
  <c r="L745" i="1"/>
  <c r="N745" i="1"/>
  <c r="O745" i="1"/>
  <c r="P745" i="1"/>
  <c r="AV745" i="1"/>
  <c r="G746" i="1"/>
  <c r="L746" i="1"/>
  <c r="O746" i="1" s="1"/>
  <c r="G747" i="1"/>
  <c r="L747" i="1"/>
  <c r="G748" i="1"/>
  <c r="L748" i="1"/>
  <c r="M748" i="1"/>
  <c r="N748" i="1" s="1"/>
  <c r="P748" i="1" s="1"/>
  <c r="O748" i="1"/>
  <c r="AD748" i="1"/>
  <c r="AF748" i="1" s="1"/>
  <c r="AI748" i="1" s="1"/>
  <c r="AE748" i="1"/>
  <c r="AU748" i="1"/>
  <c r="AV748" i="1"/>
  <c r="AW748" i="1"/>
  <c r="AX748" i="1" s="1"/>
  <c r="G749" i="1"/>
  <c r="M749" i="1"/>
  <c r="N749" i="1"/>
  <c r="O749" i="1"/>
  <c r="P749" i="1"/>
  <c r="AD749" i="1"/>
  <c r="AU749" i="1"/>
  <c r="AV749" i="1"/>
  <c r="AW749" i="1"/>
  <c r="AX749" i="1"/>
  <c r="AY749" i="1" s="1"/>
  <c r="AZ749" i="1"/>
  <c r="BB749" i="1"/>
  <c r="BA749" i="1" s="1"/>
  <c r="BD749" i="1"/>
  <c r="G750" i="1"/>
  <c r="L750" i="1"/>
  <c r="AU750" i="1"/>
  <c r="AV750" i="1"/>
  <c r="G751" i="1"/>
  <c r="R751" i="1" s="1"/>
  <c r="L751" i="1"/>
  <c r="N751" i="1"/>
  <c r="O751" i="1"/>
  <c r="P751" i="1" s="1"/>
  <c r="AV751" i="1"/>
  <c r="G752" i="1"/>
  <c r="L752" i="1"/>
  <c r="N752" i="1"/>
  <c r="P752" i="1" s="1"/>
  <c r="R752" i="1" s="1"/>
  <c r="O752" i="1"/>
  <c r="AV752" i="1"/>
  <c r="G753" i="1"/>
  <c r="L753" i="1"/>
  <c r="N753" i="1"/>
  <c r="O753" i="1"/>
  <c r="P753" i="1" s="1"/>
  <c r="AV753" i="1"/>
  <c r="G754" i="1"/>
  <c r="L754" i="1"/>
  <c r="M754" i="1"/>
  <c r="Q754" i="1" s="1"/>
  <c r="N754" i="1"/>
  <c r="O754" i="1"/>
  <c r="P754" i="1"/>
  <c r="AD754" i="1"/>
  <c r="AK754" i="1" s="1"/>
  <c r="AU754" i="1"/>
  <c r="AV754" i="1"/>
  <c r="AW754" i="1"/>
  <c r="AX754" i="1"/>
  <c r="AZ754" i="1"/>
  <c r="G755" i="1"/>
  <c r="M755" i="1"/>
  <c r="AD755" i="1" s="1"/>
  <c r="N755" i="1"/>
  <c r="O755" i="1"/>
  <c r="P755" i="1" s="1"/>
  <c r="Q755" i="1"/>
  <c r="AU755" i="1"/>
  <c r="AV755" i="1"/>
  <c r="AW755" i="1"/>
  <c r="AX755" i="1"/>
  <c r="BB755" i="1" s="1"/>
  <c r="AY755" i="1"/>
  <c r="AZ755" i="1"/>
  <c r="BA755" i="1"/>
  <c r="G756" i="1"/>
  <c r="L756" i="1"/>
  <c r="M756" i="1" s="1"/>
  <c r="AU756" i="1"/>
  <c r="AV756" i="1"/>
  <c r="G757" i="1"/>
  <c r="K757" i="1"/>
  <c r="AU757" i="1"/>
  <c r="G758" i="1"/>
  <c r="R758" i="1" s="1"/>
  <c r="L758" i="1"/>
  <c r="M758" i="1"/>
  <c r="Q758" i="1" s="1"/>
  <c r="N758" i="1"/>
  <c r="O758" i="1"/>
  <c r="P758" i="1"/>
  <c r="AD758" i="1"/>
  <c r="AK758" i="1" s="1"/>
  <c r="AU758" i="1"/>
  <c r="AV758" i="1"/>
  <c r="AW758" i="1"/>
  <c r="AX758" i="1"/>
  <c r="G759" i="1"/>
  <c r="L759" i="1"/>
  <c r="N759" i="1"/>
  <c r="O759" i="1"/>
  <c r="AV759" i="1"/>
  <c r="G760" i="1"/>
  <c r="L760" i="1"/>
  <c r="N760" i="1" s="1"/>
  <c r="AV760" i="1"/>
  <c r="G761" i="1"/>
  <c r="L761" i="1"/>
  <c r="M761" i="1" s="1"/>
  <c r="AD761" i="1"/>
  <c r="AF761" i="1"/>
  <c r="AU761" i="1"/>
  <c r="AV761" i="1"/>
  <c r="G762" i="1"/>
  <c r="R762" i="1" s="1"/>
  <c r="L762" i="1"/>
  <c r="N762" i="1"/>
  <c r="O762" i="1"/>
  <c r="P762" i="1" s="1"/>
  <c r="AV762" i="1"/>
  <c r="G763" i="1"/>
  <c r="L763" i="1"/>
  <c r="N763" i="1"/>
  <c r="O763" i="1"/>
  <c r="P763" i="1" s="1"/>
  <c r="R763" i="1"/>
  <c r="AV763" i="1"/>
  <c r="G764" i="1"/>
  <c r="L764" i="1"/>
  <c r="M764" i="1" s="1"/>
  <c r="Q764" i="1" s="1"/>
  <c r="AU764" i="1"/>
  <c r="AV764" i="1"/>
  <c r="G765" i="1"/>
  <c r="L765" i="1"/>
  <c r="M765" i="1" s="1"/>
  <c r="Q765" i="1"/>
  <c r="AU765" i="1"/>
  <c r="AV765" i="1"/>
  <c r="AW765" i="1"/>
  <c r="AX765" i="1"/>
  <c r="AY765" i="1"/>
  <c r="AZ765" i="1"/>
  <c r="BB765" i="1"/>
  <c r="BA765" i="1" s="1"/>
  <c r="G766" i="1"/>
  <c r="L766" i="1"/>
  <c r="N766" i="1"/>
  <c r="O766" i="1"/>
  <c r="P766" i="1" s="1"/>
  <c r="AV766" i="1"/>
  <c r="G767" i="1"/>
  <c r="R767" i="1" s="1"/>
  <c r="L767" i="1"/>
  <c r="N767" i="1"/>
  <c r="P767" i="1" s="1"/>
  <c r="O767" i="1"/>
  <c r="AV767" i="1"/>
  <c r="G768" i="1"/>
  <c r="L768" i="1"/>
  <c r="M768" i="1" s="1"/>
  <c r="AU768" i="1"/>
  <c r="AV768" i="1"/>
  <c r="G769" i="1"/>
  <c r="M769" i="1"/>
  <c r="N769" i="1"/>
  <c r="O769" i="1"/>
  <c r="AU769" i="1"/>
  <c r="AV769" i="1"/>
  <c r="G770" i="1"/>
  <c r="M770" i="1"/>
  <c r="Q770" i="1" s="1"/>
  <c r="N770" i="1"/>
  <c r="O770" i="1"/>
  <c r="P770" i="1"/>
  <c r="AU770" i="1"/>
  <c r="AV770" i="1"/>
  <c r="AW770" i="1"/>
  <c r="AX770" i="1"/>
  <c r="AZ770" i="1" s="1"/>
  <c r="AY770" i="1"/>
  <c r="G771" i="1"/>
  <c r="R771" i="1" s="1"/>
  <c r="K771" i="1"/>
  <c r="L771" i="1"/>
  <c r="M771" i="1"/>
  <c r="N771" i="1"/>
  <c r="P771" i="1" s="1"/>
  <c r="O771" i="1"/>
  <c r="AU771" i="1"/>
  <c r="AV771" i="1"/>
  <c r="AW771" i="1"/>
  <c r="AX771" i="1" s="1"/>
  <c r="G772" i="1"/>
  <c r="K772" i="1"/>
  <c r="L772" i="1"/>
  <c r="AV772" i="1" s="1"/>
  <c r="M772" i="1"/>
  <c r="N772" i="1"/>
  <c r="AU772" i="1"/>
  <c r="G773" i="1"/>
  <c r="K773" i="1"/>
  <c r="AU773" i="1" s="1"/>
  <c r="L773" i="1"/>
  <c r="AV773" i="1" s="1"/>
  <c r="G774" i="1"/>
  <c r="L774" i="1"/>
  <c r="AV774" i="1" s="1"/>
  <c r="G775" i="1"/>
  <c r="L775" i="1"/>
  <c r="N775" i="1"/>
  <c r="O775" i="1"/>
  <c r="P775" i="1" s="1"/>
  <c r="AV775" i="1"/>
  <c r="G776" i="1"/>
  <c r="M776" i="1"/>
  <c r="N776" i="1" s="1"/>
  <c r="P776" i="1" s="1"/>
  <c r="R776" i="1" s="1"/>
  <c r="S776" i="1" s="1"/>
  <c r="O776" i="1"/>
  <c r="Q776" i="1"/>
  <c r="AD776" i="1"/>
  <c r="AE776" i="1"/>
  <c r="AU776" i="1"/>
  <c r="AV776" i="1"/>
  <c r="AW776" i="1"/>
  <c r="AX776" i="1" s="1"/>
  <c r="G777" i="1"/>
  <c r="L777" i="1"/>
  <c r="M777" i="1"/>
  <c r="N777" i="1" s="1"/>
  <c r="P777" i="1" s="1"/>
  <c r="O777" i="1"/>
  <c r="AD777" i="1"/>
  <c r="AE777" i="1" s="1"/>
  <c r="AU777" i="1"/>
  <c r="AV777" i="1"/>
  <c r="AW777" i="1"/>
  <c r="AX777" i="1" s="1"/>
  <c r="BD777" i="1"/>
  <c r="G778" i="1"/>
  <c r="K778" i="1"/>
  <c r="L778" i="1"/>
  <c r="M778" i="1" s="1"/>
  <c r="AU778" i="1"/>
  <c r="AV778" i="1"/>
  <c r="G779" i="1"/>
  <c r="K779" i="1"/>
  <c r="L779" i="1"/>
  <c r="M779" i="1"/>
  <c r="AD779" i="1" s="1"/>
  <c r="Q779" i="1"/>
  <c r="AK779" i="1"/>
  <c r="AU779" i="1"/>
  <c r="AV779" i="1"/>
  <c r="AW779" i="1"/>
  <c r="AX779" i="1" s="1"/>
  <c r="BB779" i="1"/>
  <c r="BA779" i="1" s="1"/>
  <c r="G780" i="1"/>
  <c r="L780" i="1"/>
  <c r="M780" i="1"/>
  <c r="AD780" i="1" s="1"/>
  <c r="Q780" i="1"/>
  <c r="AU780" i="1"/>
  <c r="AV780" i="1"/>
  <c r="AW780" i="1"/>
  <c r="AX780" i="1" s="1"/>
  <c r="BB780" i="1" s="1"/>
  <c r="BA780" i="1" s="1"/>
  <c r="G781" i="1"/>
  <c r="K781" i="1"/>
  <c r="L781" i="1"/>
  <c r="M781" i="1" s="1"/>
  <c r="Q781" i="1"/>
  <c r="AU781" i="1"/>
  <c r="AV781" i="1"/>
  <c r="G782" i="1"/>
  <c r="K782" i="1"/>
  <c r="L782" i="1"/>
  <c r="M782" i="1"/>
  <c r="AD782" i="1" s="1"/>
  <c r="O782" i="1"/>
  <c r="Q782" i="1"/>
  <c r="AU782" i="1"/>
  <c r="AV782" i="1"/>
  <c r="AW782" i="1"/>
  <c r="AX782" i="1" s="1"/>
  <c r="AY782" i="1" s="1"/>
  <c r="G783" i="1"/>
  <c r="K783" i="1"/>
  <c r="M783" i="1" s="1"/>
  <c r="L783" i="1"/>
  <c r="N783" i="1"/>
  <c r="P783" i="1" s="1"/>
  <c r="O783" i="1"/>
  <c r="AU783" i="1"/>
  <c r="AV783" i="1"/>
  <c r="G784" i="1"/>
  <c r="L784" i="1"/>
  <c r="M784" i="1" s="1"/>
  <c r="N784" i="1"/>
  <c r="P784" i="1" s="1"/>
  <c r="O784" i="1"/>
  <c r="AU784" i="1"/>
  <c r="AV784" i="1"/>
  <c r="G785" i="1"/>
  <c r="M785" i="1"/>
  <c r="AD785" i="1" s="1"/>
  <c r="N785" i="1"/>
  <c r="O785" i="1"/>
  <c r="P785" i="1" s="1"/>
  <c r="Q785" i="1"/>
  <c r="AK785" i="1"/>
  <c r="AU785" i="1"/>
  <c r="AV785" i="1"/>
  <c r="AW785" i="1"/>
  <c r="AX785" i="1"/>
  <c r="AY785" i="1" s="1"/>
  <c r="AZ785" i="1"/>
  <c r="G786" i="1"/>
  <c r="L786" i="1"/>
  <c r="AV786" i="1" s="1"/>
  <c r="M786" i="1"/>
  <c r="AD786" i="1" s="1"/>
  <c r="AE786" i="1" s="1"/>
  <c r="AK786" i="1"/>
  <c r="AU786" i="1"/>
  <c r="G787" i="1"/>
  <c r="L787" i="1"/>
  <c r="AV787" i="1" s="1"/>
  <c r="AU787" i="1"/>
  <c r="G788" i="1"/>
  <c r="K788" i="1"/>
  <c r="M788" i="1" s="1"/>
  <c r="L788" i="1"/>
  <c r="AX788" i="1"/>
  <c r="AY788" i="1"/>
  <c r="AZ788" i="1"/>
  <c r="BB788" i="1"/>
  <c r="BA788" i="1" s="1"/>
  <c r="G789" i="1"/>
  <c r="K789" i="1"/>
  <c r="M789" i="1" s="1"/>
  <c r="L789" i="1"/>
  <c r="AV789" i="1"/>
  <c r="G790" i="1"/>
  <c r="K790" i="1"/>
  <c r="L790" i="1"/>
  <c r="M790" i="1"/>
  <c r="Q790" i="1" s="1"/>
  <c r="N790" i="1"/>
  <c r="P790" i="1" s="1"/>
  <c r="O790" i="1"/>
  <c r="AD790" i="1"/>
  <c r="AK790" i="1" s="1"/>
  <c r="AU790" i="1"/>
  <c r="AV790" i="1"/>
  <c r="AW790" i="1"/>
  <c r="AX790" i="1" s="1"/>
  <c r="G791" i="1"/>
  <c r="K791" i="1"/>
  <c r="L791" i="1"/>
  <c r="M791" i="1" s="1"/>
  <c r="AU791" i="1"/>
  <c r="AV791" i="1"/>
  <c r="G792" i="1"/>
  <c r="K792" i="1"/>
  <c r="L792" i="1"/>
  <c r="AV792" i="1" s="1"/>
  <c r="M792" i="1"/>
  <c r="N792" i="1" s="1"/>
  <c r="AU792" i="1"/>
  <c r="G793" i="1"/>
  <c r="K793" i="1"/>
  <c r="AU793" i="1" s="1"/>
  <c r="L793" i="1"/>
  <c r="AV793" i="1" s="1"/>
  <c r="G794" i="1"/>
  <c r="M794" i="1"/>
  <c r="AU794" i="1"/>
  <c r="AV794" i="1"/>
  <c r="G795" i="1"/>
  <c r="L795" i="1"/>
  <c r="M795" i="1" s="1"/>
  <c r="AU795" i="1"/>
  <c r="G796" i="1"/>
  <c r="K796" i="1"/>
  <c r="AW796" i="1"/>
  <c r="AX796" i="1" s="1"/>
  <c r="G797" i="1"/>
  <c r="L797" i="1"/>
  <c r="M797" i="1"/>
  <c r="N797" i="1"/>
  <c r="O797" i="1"/>
  <c r="AD797" i="1"/>
  <c r="AE797" i="1" s="1"/>
  <c r="AF797" i="1"/>
  <c r="AI797" i="1" s="1"/>
  <c r="AG797" i="1"/>
  <c r="AU797" i="1"/>
  <c r="AV797" i="1"/>
  <c r="AW797" i="1"/>
  <c r="AX797" i="1" s="1"/>
  <c r="G798" i="1"/>
  <c r="M798" i="1"/>
  <c r="Q798" i="1" s="1"/>
  <c r="N798" i="1"/>
  <c r="O798" i="1"/>
  <c r="P798" i="1"/>
  <c r="AD798" i="1"/>
  <c r="AK798" i="1" s="1"/>
  <c r="AF798" i="1"/>
  <c r="AM798" i="1" s="1"/>
  <c r="AG798" i="1"/>
  <c r="AU798" i="1"/>
  <c r="AV798" i="1"/>
  <c r="AW798" i="1"/>
  <c r="AX798" i="1" s="1"/>
  <c r="G799" i="1"/>
  <c r="K799" i="1"/>
  <c r="L799" i="1"/>
  <c r="M799" i="1"/>
  <c r="Q799" i="1" s="1"/>
  <c r="N799" i="1"/>
  <c r="P799" i="1" s="1"/>
  <c r="O799" i="1"/>
  <c r="AD799" i="1"/>
  <c r="AK799" i="1" s="1"/>
  <c r="AU799" i="1"/>
  <c r="AV799" i="1"/>
  <c r="AW799" i="1"/>
  <c r="AX799" i="1" s="1"/>
  <c r="G800" i="1"/>
  <c r="K800" i="1"/>
  <c r="L800" i="1"/>
  <c r="O800" i="1" s="1"/>
  <c r="AU800" i="1"/>
  <c r="AV800" i="1"/>
  <c r="G801" i="1"/>
  <c r="K801" i="1"/>
  <c r="L801" i="1"/>
  <c r="M801" i="1"/>
  <c r="AD801" i="1" s="1"/>
  <c r="AU801" i="1"/>
  <c r="G802" i="1"/>
  <c r="K802" i="1"/>
  <c r="M802" i="1" s="1"/>
  <c r="AW802" i="1" s="1"/>
  <c r="AX802" i="1" s="1"/>
  <c r="AY802" i="1" s="1"/>
  <c r="L802" i="1"/>
  <c r="BD802" i="1"/>
  <c r="G803" i="1"/>
  <c r="K803" i="1"/>
  <c r="M803" i="1" s="1"/>
  <c r="L803" i="1"/>
  <c r="AV803" i="1"/>
  <c r="G804" i="1"/>
  <c r="K804" i="1"/>
  <c r="L804" i="1"/>
  <c r="M804" i="1" s="1"/>
  <c r="AW804" i="1" s="1"/>
  <c r="AX804" i="1" s="1"/>
  <c r="N804" i="1"/>
  <c r="O804" i="1"/>
  <c r="P804" i="1"/>
  <c r="R804" i="1" s="1"/>
  <c r="Q804" i="1"/>
  <c r="S804" i="1" s="1"/>
  <c r="AU804" i="1"/>
  <c r="AV804" i="1"/>
  <c r="G805" i="1"/>
  <c r="K805" i="1"/>
  <c r="L805" i="1"/>
  <c r="M805" i="1"/>
  <c r="AD805" i="1" s="1"/>
  <c r="N805" i="1"/>
  <c r="O805" i="1"/>
  <c r="P805" i="1"/>
  <c r="R805" i="1" s="1"/>
  <c r="S805" i="1" s="1"/>
  <c r="Q805" i="1"/>
  <c r="AG805" i="1"/>
  <c r="AK805" i="1"/>
  <c r="AU805" i="1"/>
  <c r="AV805" i="1"/>
  <c r="AW805" i="1"/>
  <c r="AX805" i="1" s="1"/>
  <c r="G806" i="1"/>
  <c r="K806" i="1"/>
  <c r="L806" i="1"/>
  <c r="AV806" i="1" s="1"/>
  <c r="M806" i="1"/>
  <c r="AD806" i="1" s="1"/>
  <c r="AE806" i="1" s="1"/>
  <c r="AH806" i="1" s="1"/>
  <c r="N806" i="1"/>
  <c r="P806" i="1" s="1"/>
  <c r="R806" i="1" s="1"/>
  <c r="O806" i="1"/>
  <c r="AK806" i="1"/>
  <c r="AU806" i="1"/>
  <c r="G807" i="1"/>
  <c r="R807" i="1" s="1"/>
  <c r="K807" i="1"/>
  <c r="M807" i="1" s="1"/>
  <c r="L807" i="1"/>
  <c r="N807" i="1"/>
  <c r="O807" i="1"/>
  <c r="P807" i="1"/>
  <c r="AV807" i="1"/>
  <c r="G808" i="1"/>
  <c r="K808" i="1"/>
  <c r="L808" i="1"/>
  <c r="M808" i="1"/>
  <c r="Q808" i="1" s="1"/>
  <c r="N808" i="1"/>
  <c r="P808" i="1" s="1"/>
  <c r="O808" i="1"/>
  <c r="AD808" i="1"/>
  <c r="AK808" i="1" s="1"/>
  <c r="AU808" i="1"/>
  <c r="AV808" i="1"/>
  <c r="AW808" i="1"/>
  <c r="AX808" i="1" s="1"/>
  <c r="G809" i="1"/>
  <c r="K809" i="1"/>
  <c r="L809" i="1"/>
  <c r="M809" i="1" s="1"/>
  <c r="O809" i="1"/>
  <c r="AU809" i="1"/>
  <c r="AV809" i="1"/>
  <c r="G810" i="1"/>
  <c r="M810" i="1"/>
  <c r="N810" i="1" s="1"/>
  <c r="P810" i="1" s="1"/>
  <c r="O810" i="1"/>
  <c r="AD810" i="1"/>
  <c r="AK810" i="1" s="1"/>
  <c r="AU810" i="1"/>
  <c r="AV810" i="1"/>
  <c r="AW810" i="1"/>
  <c r="AX810" i="1" s="1"/>
  <c r="G811" i="1"/>
  <c r="K811" i="1"/>
  <c r="L811" i="1"/>
  <c r="AV811" i="1" s="1"/>
  <c r="M811" i="1"/>
  <c r="Q811" i="1" s="1"/>
  <c r="AU811" i="1"/>
  <c r="G812" i="1"/>
  <c r="K812" i="1"/>
  <c r="AU812" i="1" s="1"/>
  <c r="L812" i="1"/>
  <c r="AV812" i="1" s="1"/>
  <c r="G813" i="1"/>
  <c r="K813" i="1"/>
  <c r="M813" i="1" s="1"/>
  <c r="L813" i="1"/>
  <c r="AV813" i="1"/>
  <c r="G814" i="1"/>
  <c r="K814" i="1"/>
  <c r="L814" i="1"/>
  <c r="AU814" i="1"/>
  <c r="AV814" i="1"/>
  <c r="G815" i="1"/>
  <c r="K815" i="1"/>
  <c r="AU815" i="1" s="1"/>
  <c r="L815" i="1"/>
  <c r="M815" i="1"/>
  <c r="N815" i="1" s="1"/>
  <c r="AV815" i="1"/>
  <c r="G816" i="1"/>
  <c r="K816" i="1"/>
  <c r="L816" i="1"/>
  <c r="M816" i="1" s="1"/>
  <c r="AW816" i="1" s="1"/>
  <c r="AX816" i="1" s="1"/>
  <c r="N816" i="1"/>
  <c r="P816" i="1" s="1"/>
  <c r="R816" i="1" s="1"/>
  <c r="O816" i="1"/>
  <c r="Q816" i="1"/>
  <c r="S816" i="1" s="1"/>
  <c r="AU816" i="1"/>
  <c r="G817" i="1"/>
  <c r="L817" i="1"/>
  <c r="M817" i="1" s="1"/>
  <c r="AW817" i="1" s="1"/>
  <c r="AU817" i="1"/>
  <c r="AX817" i="1"/>
  <c r="BB817" i="1" s="1"/>
  <c r="BA817" i="1" s="1"/>
  <c r="G818" i="1"/>
  <c r="M818" i="1"/>
  <c r="N818" i="1" s="1"/>
  <c r="Q818" i="1"/>
  <c r="AU818" i="1"/>
  <c r="AV818" i="1"/>
  <c r="G819" i="1"/>
  <c r="Q819" i="1" s="1"/>
  <c r="L819" i="1"/>
  <c r="M819" i="1"/>
  <c r="N819" i="1" s="1"/>
  <c r="O819" i="1"/>
  <c r="P819" i="1"/>
  <c r="AD819" i="1"/>
  <c r="AF819" i="1" s="1"/>
  <c r="AI819" i="1" s="1"/>
  <c r="AU819" i="1"/>
  <c r="AV819" i="1"/>
  <c r="AW819" i="1"/>
  <c r="AX819" i="1" s="1"/>
  <c r="AZ819" i="1" s="1"/>
  <c r="G820" i="1"/>
  <c r="K820" i="1"/>
  <c r="L820" i="1"/>
  <c r="M820" i="1" s="1"/>
  <c r="AW820" i="1" s="1"/>
  <c r="AX820" i="1" s="1"/>
  <c r="AU820" i="1"/>
  <c r="G821" i="1"/>
  <c r="K821" i="1"/>
  <c r="AU821" i="1" s="1"/>
  <c r="L821" i="1"/>
  <c r="M821" i="1"/>
  <c r="AD821" i="1" s="1"/>
  <c r="AF821" i="1" s="1"/>
  <c r="O821" i="1"/>
  <c r="Q821" i="1"/>
  <c r="AI821" i="1"/>
  <c r="AK821" i="1"/>
  <c r="AM821" i="1"/>
  <c r="AV821" i="1"/>
  <c r="G822" i="1"/>
  <c r="Q822" i="1" s="1"/>
  <c r="S822" i="1" s="1"/>
  <c r="K822" i="1"/>
  <c r="L822" i="1"/>
  <c r="M822" i="1"/>
  <c r="N822" i="1"/>
  <c r="O822" i="1"/>
  <c r="P822" i="1" s="1"/>
  <c r="R822" i="1" s="1"/>
  <c r="AD822" i="1"/>
  <c r="AE822" i="1" s="1"/>
  <c r="AH822" i="1" s="1"/>
  <c r="AU822" i="1"/>
  <c r="AV822" i="1"/>
  <c r="AW822" i="1"/>
  <c r="AX822" i="1" s="1"/>
  <c r="G823" i="1"/>
  <c r="K823" i="1"/>
  <c r="AU823" i="1" s="1"/>
  <c r="L823" i="1"/>
  <c r="N823" i="1" s="1"/>
  <c r="G824" i="1"/>
  <c r="K824" i="1"/>
  <c r="L824" i="1"/>
  <c r="M824" i="1"/>
  <c r="Q824" i="1" s="1"/>
  <c r="N824" i="1"/>
  <c r="AD824" i="1"/>
  <c r="AK824" i="1" s="1"/>
  <c r="AU824" i="1"/>
  <c r="AV824" i="1"/>
  <c r="G825" i="1"/>
  <c r="K825" i="1"/>
  <c r="L825" i="1"/>
  <c r="G826" i="1"/>
  <c r="K826" i="1"/>
  <c r="AU826" i="1" s="1"/>
  <c r="L826" i="1"/>
  <c r="M826" i="1"/>
  <c r="N826" i="1"/>
  <c r="AV826" i="1"/>
  <c r="G827" i="1"/>
  <c r="K827" i="1"/>
  <c r="AU827" i="1" s="1"/>
  <c r="L827" i="1"/>
  <c r="AV827" i="1" s="1"/>
  <c r="M827" i="1"/>
  <c r="N827" i="1" s="1"/>
  <c r="Q827" i="1"/>
  <c r="G828" i="1"/>
  <c r="K828" i="1"/>
  <c r="M828" i="1" s="1"/>
  <c r="AW828" i="1" s="1"/>
  <c r="L828" i="1"/>
  <c r="AV828" i="1" s="1"/>
  <c r="N828" i="1"/>
  <c r="O828" i="1"/>
  <c r="P828" i="1"/>
  <c r="Q828" i="1"/>
  <c r="R828" i="1"/>
  <c r="S828" i="1"/>
  <c r="AD828" i="1"/>
  <c r="AG828" i="1" s="1"/>
  <c r="AU828" i="1"/>
  <c r="AX828" i="1"/>
  <c r="AY828" i="1" s="1"/>
  <c r="AZ828" i="1"/>
  <c r="BB828" i="1"/>
  <c r="BA828" i="1" s="1"/>
  <c r="BD828" i="1"/>
  <c r="G829" i="1"/>
  <c r="K829" i="1"/>
  <c r="M829" i="1" s="1"/>
  <c r="L829" i="1"/>
  <c r="AU829" i="1"/>
  <c r="AV829" i="1"/>
  <c r="G830" i="1"/>
  <c r="K830" i="1"/>
  <c r="L830" i="1"/>
  <c r="M830" i="1"/>
  <c r="AW830" i="1" s="1"/>
  <c r="AX830" i="1" s="1"/>
  <c r="N830" i="1"/>
  <c r="O830" i="1"/>
  <c r="P830" i="1"/>
  <c r="AD830" i="1"/>
  <c r="AU830" i="1"/>
  <c r="AV830" i="1"/>
  <c r="G831" i="1"/>
  <c r="K831" i="1"/>
  <c r="M831" i="1" s="1"/>
  <c r="L831" i="1"/>
  <c r="AU831" i="1"/>
  <c r="AV831" i="1"/>
  <c r="G832" i="1"/>
  <c r="Q832" i="1" s="1"/>
  <c r="S832" i="1" s="1"/>
  <c r="K832" i="1"/>
  <c r="L832" i="1"/>
  <c r="M832" i="1"/>
  <c r="N832" i="1"/>
  <c r="O832" i="1"/>
  <c r="P832" i="1" s="1"/>
  <c r="R832" i="1" s="1"/>
  <c r="AD832" i="1"/>
  <c r="AE832" i="1" s="1"/>
  <c r="AH832" i="1" s="1"/>
  <c r="AL832" i="1"/>
  <c r="AU832" i="1"/>
  <c r="AV832" i="1"/>
  <c r="AW832" i="1"/>
  <c r="AX832" i="1"/>
  <c r="AY832" i="1"/>
  <c r="AZ832" i="1"/>
  <c r="BB832" i="1"/>
  <c r="BA832" i="1" s="1"/>
  <c r="BC832" i="1"/>
  <c r="BD832" i="1"/>
  <c r="G833" i="1"/>
  <c r="K833" i="1"/>
  <c r="L833" i="1"/>
  <c r="M833" i="1"/>
  <c r="AD833" i="1" s="1"/>
  <c r="N833" i="1"/>
  <c r="P833" i="1" s="1"/>
  <c r="O833" i="1"/>
  <c r="Q833" i="1"/>
  <c r="S833" i="1" s="1"/>
  <c r="R833" i="1"/>
  <c r="AK833" i="1"/>
  <c r="AU833" i="1"/>
  <c r="AV833" i="1"/>
  <c r="AW833" i="1"/>
  <c r="AX833" i="1"/>
  <c r="BD833" i="1" s="1"/>
  <c r="BB833" i="1"/>
  <c r="BA833" i="1" s="1"/>
  <c r="G834" i="1"/>
  <c r="K834" i="1"/>
  <c r="L834" i="1"/>
  <c r="M834" i="1"/>
  <c r="AD834" i="1" s="1"/>
  <c r="N834" i="1"/>
  <c r="Q834" i="1"/>
  <c r="AU834" i="1"/>
  <c r="AV834" i="1"/>
  <c r="AW834" i="1"/>
  <c r="AX834" i="1" s="1"/>
  <c r="AZ834" i="1"/>
  <c r="G835" i="1"/>
  <c r="K835" i="1"/>
  <c r="L835" i="1"/>
  <c r="M835" i="1" s="1"/>
  <c r="O835" i="1"/>
  <c r="AU835" i="1"/>
  <c r="AV835" i="1"/>
  <c r="G836" i="1"/>
  <c r="K836" i="1"/>
  <c r="M836" i="1" s="1"/>
  <c r="L836" i="1"/>
  <c r="N836" i="1"/>
  <c r="O836" i="1"/>
  <c r="AU836" i="1"/>
  <c r="AV836" i="1"/>
  <c r="G837" i="1"/>
  <c r="M837" i="1"/>
  <c r="AD837" i="1" s="1"/>
  <c r="N837" i="1"/>
  <c r="O837" i="1"/>
  <c r="P837" i="1" s="1"/>
  <c r="Q837" i="1"/>
  <c r="AU837" i="1"/>
  <c r="AV837" i="1"/>
  <c r="AW837" i="1"/>
  <c r="AX837" i="1"/>
  <c r="BB837" i="1" s="1"/>
  <c r="BA837" i="1" s="1"/>
  <c r="AY837" i="1"/>
  <c r="AZ837" i="1"/>
  <c r="G838" i="1"/>
  <c r="K838" i="1"/>
  <c r="L838" i="1"/>
  <c r="M838" i="1"/>
  <c r="Q838" i="1" s="1"/>
  <c r="N838" i="1"/>
  <c r="P838" i="1" s="1"/>
  <c r="O838" i="1"/>
  <c r="AU838" i="1"/>
  <c r="AV838" i="1"/>
  <c r="AW838" i="1"/>
  <c r="AX838" i="1"/>
  <c r="AY838" i="1"/>
  <c r="G839" i="1"/>
  <c r="K839" i="1"/>
  <c r="L839" i="1"/>
  <c r="M839" i="1"/>
  <c r="N839" i="1"/>
  <c r="AU839" i="1"/>
  <c r="AV839" i="1"/>
  <c r="AW839" i="1"/>
  <c r="AX839" i="1"/>
  <c r="G840" i="1"/>
  <c r="K840" i="1"/>
  <c r="L840" i="1"/>
  <c r="M840" i="1"/>
  <c r="AU840" i="1"/>
  <c r="AV840" i="1"/>
  <c r="AW840" i="1"/>
  <c r="AX840" i="1" s="1"/>
  <c r="G841" i="1"/>
  <c r="K841" i="1"/>
  <c r="M841" i="1" s="1"/>
  <c r="L841" i="1"/>
  <c r="AV841" i="1"/>
  <c r="G842" i="1"/>
  <c r="M842" i="1"/>
  <c r="AU842" i="1"/>
  <c r="AV842" i="1"/>
  <c r="G843" i="1"/>
  <c r="K843" i="1"/>
  <c r="L843" i="1"/>
  <c r="AU843" i="1"/>
  <c r="AV843" i="1"/>
  <c r="G844" i="1"/>
  <c r="K844" i="1"/>
  <c r="M844" i="1" s="1"/>
  <c r="L844" i="1"/>
  <c r="AD844" i="1"/>
  <c r="AE844" i="1" s="1"/>
  <c r="AU844" i="1"/>
  <c r="AV844" i="1"/>
  <c r="G845" i="1"/>
  <c r="M845" i="1"/>
  <c r="N845" i="1" s="1"/>
  <c r="AU845" i="1"/>
  <c r="AV845" i="1"/>
  <c r="AW845" i="1"/>
  <c r="AX845" i="1" s="1"/>
  <c r="G846" i="1"/>
  <c r="K846" i="1"/>
  <c r="M846" i="1" s="1"/>
  <c r="L846" i="1"/>
  <c r="AD846" i="1"/>
  <c r="AE846" i="1" s="1"/>
  <c r="AV846" i="1"/>
  <c r="G847" i="1"/>
  <c r="K847" i="1"/>
  <c r="M847" i="1" s="1"/>
  <c r="L847" i="1"/>
  <c r="AD847" i="1"/>
  <c r="AU847" i="1"/>
  <c r="AV847" i="1"/>
  <c r="G848" i="1"/>
  <c r="Q848" i="1" s="1"/>
  <c r="K848" i="1"/>
  <c r="L848" i="1"/>
  <c r="M848" i="1"/>
  <c r="N848" i="1"/>
  <c r="O848" i="1"/>
  <c r="P848" i="1" s="1"/>
  <c r="R848" i="1" s="1"/>
  <c r="S848" i="1" s="1"/>
  <c r="AD848" i="1"/>
  <c r="AE848" i="1" s="1"/>
  <c r="AH848" i="1" s="1"/>
  <c r="AL848" i="1"/>
  <c r="AU848" i="1"/>
  <c r="AV848" i="1"/>
  <c r="AW848" i="1"/>
  <c r="AX848" i="1"/>
  <c r="AY848" i="1"/>
  <c r="AZ848" i="1"/>
  <c r="BB848" i="1"/>
  <c r="BA848" i="1" s="1"/>
  <c r="BC848" i="1" s="1"/>
  <c r="BD848" i="1"/>
  <c r="G849" i="1"/>
  <c r="K849" i="1"/>
  <c r="L849" i="1"/>
  <c r="M849" i="1"/>
  <c r="AD849" i="1" s="1"/>
  <c r="N849" i="1"/>
  <c r="P849" i="1" s="1"/>
  <c r="R849" i="1" s="1"/>
  <c r="O849" i="1"/>
  <c r="Q849" i="1"/>
  <c r="AU849" i="1"/>
  <c r="AV849" i="1"/>
  <c r="AW849" i="1"/>
  <c r="AX849" i="1"/>
  <c r="BD849" i="1" s="1"/>
  <c r="BA849" i="1"/>
  <c r="BB849" i="1"/>
  <c r="G850" i="1"/>
  <c r="K850" i="1"/>
  <c r="L850" i="1"/>
  <c r="M850" i="1"/>
  <c r="AD850" i="1" s="1"/>
  <c r="Q850" i="1"/>
  <c r="AK850" i="1"/>
  <c r="AU850" i="1"/>
  <c r="AV850" i="1"/>
  <c r="AW850" i="1"/>
  <c r="AX850" i="1" s="1"/>
  <c r="AZ850" i="1"/>
  <c r="G851" i="1"/>
  <c r="M851" i="1"/>
  <c r="AD851" i="1" s="1"/>
  <c r="N851" i="1"/>
  <c r="P851" i="1" s="1"/>
  <c r="O851" i="1"/>
  <c r="Q851" i="1"/>
  <c r="S851" i="1" s="1"/>
  <c r="R851" i="1"/>
  <c r="AU851" i="1"/>
  <c r="AV851" i="1"/>
  <c r="AW851" i="1"/>
  <c r="AX851" i="1"/>
  <c r="BD851" i="1" s="1"/>
  <c r="BB851" i="1"/>
  <c r="BA851" i="1" s="1"/>
  <c r="G852" i="1"/>
  <c r="M852" i="1"/>
  <c r="N852" i="1"/>
  <c r="O852" i="1"/>
  <c r="P852" i="1" s="1"/>
  <c r="Q852" i="1"/>
  <c r="R852" i="1"/>
  <c r="S852" i="1"/>
  <c r="AD852" i="1"/>
  <c r="AE852" i="1" s="1"/>
  <c r="AH852" i="1" s="1"/>
  <c r="AU852" i="1"/>
  <c r="AV852" i="1"/>
  <c r="AW852" i="1"/>
  <c r="AX852" i="1"/>
  <c r="AY852" i="1"/>
  <c r="AZ852" i="1"/>
  <c r="BB852" i="1"/>
  <c r="BA852" i="1" s="1"/>
  <c r="BC852" i="1" s="1"/>
  <c r="BD852" i="1"/>
  <c r="G853" i="1"/>
  <c r="K853" i="1"/>
  <c r="L853" i="1"/>
  <c r="M853" i="1"/>
  <c r="AD853" i="1" s="1"/>
  <c r="N853" i="1"/>
  <c r="P853" i="1" s="1"/>
  <c r="O853" i="1"/>
  <c r="Q853" i="1"/>
  <c r="R853" i="1"/>
  <c r="AK853" i="1"/>
  <c r="AU853" i="1"/>
  <c r="AV853" i="1"/>
  <c r="AW853" i="1"/>
  <c r="AX853" i="1"/>
  <c r="BD853" i="1" s="1"/>
  <c r="BB853" i="1"/>
  <c r="BA853" i="1" s="1"/>
  <c r="G854" i="1"/>
  <c r="K854" i="1"/>
  <c r="L854" i="1"/>
  <c r="M854" i="1"/>
  <c r="AD854" i="1" s="1"/>
  <c r="N854" i="1"/>
  <c r="Q854" i="1"/>
  <c r="AU854" i="1"/>
  <c r="AV854" i="1"/>
  <c r="AW854" i="1"/>
  <c r="AX854" i="1"/>
  <c r="AZ854" i="1"/>
  <c r="BA854" i="1"/>
  <c r="BB854" i="1"/>
  <c r="G855" i="1"/>
  <c r="K855" i="1"/>
  <c r="L855" i="1"/>
  <c r="M855" i="1"/>
  <c r="AD855" i="1" s="1"/>
  <c r="O855" i="1"/>
  <c r="Q855" i="1"/>
  <c r="AU855" i="1"/>
  <c r="AV855" i="1"/>
  <c r="AW855" i="1"/>
  <c r="AX855" i="1" s="1"/>
  <c r="AY855" i="1" s="1"/>
  <c r="G856" i="1"/>
  <c r="M856" i="1"/>
  <c r="AD856" i="1" s="1"/>
  <c r="N856" i="1"/>
  <c r="O856" i="1"/>
  <c r="P856" i="1"/>
  <c r="Q856" i="1"/>
  <c r="R856" i="1"/>
  <c r="AU856" i="1"/>
  <c r="AV856" i="1"/>
  <c r="AW856" i="1"/>
  <c r="AX856" i="1"/>
  <c r="AZ856" i="1"/>
  <c r="BB856" i="1"/>
  <c r="BA856" i="1" s="1"/>
  <c r="G857" i="1"/>
  <c r="K857" i="1"/>
  <c r="L857" i="1"/>
  <c r="M857" i="1"/>
  <c r="AD857" i="1" s="1"/>
  <c r="N857" i="1"/>
  <c r="O857" i="1"/>
  <c r="P857" i="1" s="1"/>
  <c r="Q857" i="1"/>
  <c r="AU857" i="1"/>
  <c r="AV857" i="1"/>
  <c r="AW857" i="1"/>
  <c r="AX857" i="1"/>
  <c r="BB857" i="1" s="1"/>
  <c r="BA857" i="1" s="1"/>
  <c r="AY857" i="1"/>
  <c r="AZ857" i="1"/>
  <c r="G858" i="1"/>
  <c r="K858" i="1"/>
  <c r="L858" i="1"/>
  <c r="M858" i="1"/>
  <c r="Q858" i="1" s="1"/>
  <c r="N858" i="1"/>
  <c r="P858" i="1" s="1"/>
  <c r="O858" i="1"/>
  <c r="AU858" i="1"/>
  <c r="AV858" i="1"/>
  <c r="AW858" i="1"/>
  <c r="AX858" i="1"/>
  <c r="AY858" i="1"/>
  <c r="AZ858" i="1"/>
  <c r="G859" i="1"/>
  <c r="R859" i="1" s="1"/>
  <c r="K859" i="1"/>
  <c r="L859" i="1"/>
  <c r="M859" i="1"/>
  <c r="N859" i="1"/>
  <c r="P859" i="1" s="1"/>
  <c r="O859" i="1"/>
  <c r="AU859" i="1"/>
  <c r="AV859" i="1"/>
  <c r="G860" i="1"/>
  <c r="M860" i="1"/>
  <c r="Q860" i="1" s="1"/>
  <c r="N860" i="1"/>
  <c r="O860" i="1"/>
  <c r="P860" i="1"/>
  <c r="AU860" i="1"/>
  <c r="AV860" i="1"/>
  <c r="AW860" i="1"/>
  <c r="AX860" i="1"/>
  <c r="AY860" i="1" s="1"/>
  <c r="G861" i="1"/>
  <c r="R861" i="1" s="1"/>
  <c r="K861" i="1"/>
  <c r="AU861" i="1" s="1"/>
  <c r="M861" i="1"/>
  <c r="Q861" i="1" s="1"/>
  <c r="N861" i="1"/>
  <c r="O861" i="1"/>
  <c r="P861" i="1"/>
  <c r="AV861" i="1"/>
  <c r="AW861" i="1"/>
  <c r="AX861" i="1"/>
  <c r="AY861" i="1" s="1"/>
  <c r="G862" i="1"/>
  <c r="K862" i="1"/>
  <c r="K864" i="1" s="1"/>
  <c r="L862" i="1"/>
  <c r="L864" i="1" s="1"/>
  <c r="AV864" i="1" s="1"/>
  <c r="AU862" i="1"/>
  <c r="M863" i="1"/>
  <c r="AD863" i="1" s="1"/>
  <c r="N863" i="1"/>
  <c r="P863" i="1" s="1"/>
  <c r="R863" i="1" s="1"/>
  <c r="O863" i="1"/>
  <c r="Q863" i="1"/>
  <c r="AK863" i="1"/>
  <c r="AU863" i="1"/>
  <c r="AV863" i="1"/>
  <c r="AW863" i="1"/>
  <c r="AX863" i="1"/>
  <c r="AY863" i="1" s="1"/>
  <c r="G865" i="1"/>
  <c r="M865" i="1"/>
  <c r="AD865" i="1" s="1"/>
  <c r="N865" i="1"/>
  <c r="P865" i="1" s="1"/>
  <c r="R865" i="1" s="1"/>
  <c r="O865" i="1"/>
  <c r="Q865" i="1"/>
  <c r="AU865" i="1"/>
  <c r="AV865" i="1"/>
  <c r="AW865" i="1"/>
  <c r="AX865" i="1"/>
  <c r="AY865" i="1"/>
  <c r="AZ865" i="1"/>
  <c r="BB865" i="1"/>
  <c r="BA865" i="1" s="1"/>
  <c r="G866" i="1"/>
  <c r="K866" i="1"/>
  <c r="L866" i="1"/>
  <c r="M866" i="1"/>
  <c r="AD866" i="1" s="1"/>
  <c r="AK866" i="1"/>
  <c r="AU866" i="1"/>
  <c r="AV866" i="1"/>
  <c r="G867" i="1"/>
  <c r="M867" i="1"/>
  <c r="AD867" i="1" s="1"/>
  <c r="N867" i="1"/>
  <c r="P867" i="1" s="1"/>
  <c r="R867" i="1" s="1"/>
  <c r="O867" i="1"/>
  <c r="Q867" i="1"/>
  <c r="AU867" i="1"/>
  <c r="AV867" i="1"/>
  <c r="AW867" i="1"/>
  <c r="AX867" i="1" s="1"/>
  <c r="G868" i="1"/>
  <c r="M868" i="1"/>
  <c r="AD868" i="1" s="1"/>
  <c r="N868" i="1"/>
  <c r="P868" i="1" s="1"/>
  <c r="R868" i="1" s="1"/>
  <c r="S868" i="1" s="1"/>
  <c r="O868" i="1"/>
  <c r="Q868" i="1"/>
  <c r="AK868" i="1"/>
  <c r="AU868" i="1"/>
  <c r="AV868" i="1"/>
  <c r="AW868" i="1"/>
  <c r="AX868" i="1"/>
  <c r="BD868" i="1" s="1"/>
  <c r="BB868" i="1"/>
  <c r="BA868" i="1" s="1"/>
  <c r="G869" i="1"/>
  <c r="K869" i="1"/>
  <c r="L869" i="1"/>
  <c r="M869" i="1"/>
  <c r="AD869" i="1" s="1"/>
  <c r="N869" i="1"/>
  <c r="AG869" i="1"/>
  <c r="AK869" i="1"/>
  <c r="AU869" i="1"/>
  <c r="AV869" i="1"/>
  <c r="G870" i="1"/>
  <c r="K870" i="1"/>
  <c r="L870" i="1"/>
  <c r="M870" i="1"/>
  <c r="AD870" i="1" s="1"/>
  <c r="AE870" i="1" s="1"/>
  <c r="AL870" i="1" s="1"/>
  <c r="O870" i="1"/>
  <c r="Q870" i="1"/>
  <c r="AH870" i="1"/>
  <c r="AK870" i="1"/>
  <c r="AU870" i="1"/>
  <c r="AV870" i="1"/>
  <c r="AW870" i="1"/>
  <c r="AX870" i="1" s="1"/>
  <c r="G871" i="1"/>
  <c r="K871" i="1"/>
  <c r="L871" i="1"/>
  <c r="M871" i="1" s="1"/>
  <c r="AU871" i="1"/>
  <c r="AV871" i="1"/>
  <c r="G872" i="1"/>
  <c r="M872" i="1"/>
  <c r="AD872" i="1" s="1"/>
  <c r="AE872" i="1" s="1"/>
  <c r="AL872" i="1" s="1"/>
  <c r="Q872" i="1"/>
  <c r="AF872" i="1"/>
  <c r="AM872" i="1" s="1"/>
  <c r="AG872" i="1"/>
  <c r="AK872" i="1"/>
  <c r="AU872" i="1"/>
  <c r="AV872" i="1"/>
  <c r="G873" i="1"/>
  <c r="K873" i="1"/>
  <c r="M873" i="1" s="1"/>
  <c r="L873" i="1"/>
  <c r="AV873" i="1"/>
  <c r="G874" i="1"/>
  <c r="K874" i="1"/>
  <c r="L874" i="1"/>
  <c r="AV874" i="1" s="1"/>
  <c r="M874" i="1"/>
  <c r="Q874" i="1" s="1"/>
  <c r="O874" i="1"/>
  <c r="AU874" i="1"/>
  <c r="AW874" i="1"/>
  <c r="AX874" i="1" s="1"/>
  <c r="G875" i="1"/>
  <c r="M875" i="1"/>
  <c r="N875" i="1" s="1"/>
  <c r="P875" i="1" s="1"/>
  <c r="O875" i="1"/>
  <c r="AU875" i="1"/>
  <c r="AV875" i="1"/>
  <c r="AW875" i="1"/>
  <c r="AX875" i="1"/>
  <c r="AY875" i="1" s="1"/>
  <c r="AZ875" i="1"/>
  <c r="G876" i="1"/>
  <c r="K876" i="1"/>
  <c r="M876" i="1" s="1"/>
  <c r="L876" i="1"/>
  <c r="AV876" i="1" s="1"/>
  <c r="G877" i="1"/>
  <c r="K877" i="1"/>
  <c r="L877" i="1"/>
  <c r="AV877" i="1" s="1"/>
  <c r="M877" i="1"/>
  <c r="N877" i="1" s="1"/>
  <c r="AU877" i="1"/>
  <c r="G878" i="1"/>
  <c r="K878" i="1"/>
  <c r="L878" i="1"/>
  <c r="M878" i="1"/>
  <c r="AW878" i="1" s="1"/>
  <c r="AX878" i="1" s="1"/>
  <c r="AU878" i="1"/>
  <c r="AV878" i="1"/>
  <c r="G879" i="1"/>
  <c r="K879" i="1"/>
  <c r="M879" i="1" s="1"/>
  <c r="L879" i="1"/>
  <c r="AV879" i="1" s="1"/>
  <c r="Q879" i="1"/>
  <c r="AU879" i="1"/>
  <c r="G880" i="1"/>
  <c r="M880" i="1"/>
  <c r="N880" i="1" s="1"/>
  <c r="AU880" i="1"/>
  <c r="AV880" i="1"/>
  <c r="G881" i="1"/>
  <c r="K881" i="1"/>
  <c r="L881" i="1"/>
  <c r="AU881" i="1"/>
  <c r="AW881" i="1" s="1"/>
  <c r="AX881" i="1" s="1"/>
  <c r="AV881" i="1"/>
  <c r="G882" i="1"/>
  <c r="R882" i="1" s="1"/>
  <c r="L882" i="1"/>
  <c r="N882" i="1"/>
  <c r="O882" i="1"/>
  <c r="P882" i="1"/>
  <c r="AV882" i="1"/>
  <c r="G883" i="1"/>
  <c r="K883" i="1"/>
  <c r="M883" i="1" s="1"/>
  <c r="L883" i="1"/>
  <c r="N883" i="1"/>
  <c r="P883" i="1" s="1"/>
  <c r="R883" i="1" s="1"/>
  <c r="O883" i="1"/>
  <c r="AU883" i="1"/>
  <c r="AV883" i="1"/>
  <c r="G884" i="1"/>
  <c r="M884" i="1"/>
  <c r="Q884" i="1" s="1"/>
  <c r="N884" i="1"/>
  <c r="AU884" i="1"/>
  <c r="AV884" i="1"/>
  <c r="G885" i="1"/>
  <c r="L885" i="1"/>
  <c r="AV885" i="1" s="1"/>
  <c r="AV274" i="1" s="1"/>
  <c r="AU885" i="1"/>
  <c r="G886" i="1"/>
  <c r="M886" i="1"/>
  <c r="AD886" i="1" s="1"/>
  <c r="N886" i="1"/>
  <c r="Q886" i="1"/>
  <c r="AU886" i="1"/>
  <c r="AV886" i="1"/>
  <c r="AW886" i="1"/>
  <c r="AX886" i="1" s="1"/>
  <c r="G887" i="1"/>
  <c r="K887" i="1"/>
  <c r="M887" i="1"/>
  <c r="AD887" i="1" s="1"/>
  <c r="O887" i="1"/>
  <c r="Q887" i="1"/>
  <c r="AU887" i="1"/>
  <c r="AV887" i="1"/>
  <c r="G888" i="1"/>
  <c r="K888" i="1"/>
  <c r="L888" i="1"/>
  <c r="AV888" i="1" s="1"/>
  <c r="M888" i="1"/>
  <c r="AD888" i="1" s="1"/>
  <c r="O888" i="1"/>
  <c r="Q888" i="1"/>
  <c r="AU888" i="1"/>
  <c r="AW888" i="1"/>
  <c r="AX888" i="1"/>
  <c r="AY888" i="1" s="1"/>
  <c r="BC888" i="1" s="1"/>
  <c r="AZ888" i="1"/>
  <c r="BB888" i="1"/>
  <c r="BA888" i="1" s="1"/>
  <c r="G889" i="1"/>
  <c r="M889" i="1"/>
  <c r="N889" i="1"/>
  <c r="P889" i="1" s="1"/>
  <c r="R889" i="1" s="1"/>
  <c r="S889" i="1" s="1"/>
  <c r="O889" i="1"/>
  <c r="Q889" i="1"/>
  <c r="AD889" i="1"/>
  <c r="AF889" i="1" s="1"/>
  <c r="AI889" i="1" s="1"/>
  <c r="AU889" i="1"/>
  <c r="AV889" i="1"/>
  <c r="AW889" i="1"/>
  <c r="AX889" i="1" s="1"/>
  <c r="G890" i="1"/>
  <c r="AK890" i="1" s="1"/>
  <c r="M890" i="1"/>
  <c r="N890" i="1"/>
  <c r="O890" i="1"/>
  <c r="P890" i="1"/>
  <c r="AD890" i="1"/>
  <c r="AG890" i="1" s="1"/>
  <c r="AE890" i="1"/>
  <c r="AF890" i="1"/>
  <c r="AI890" i="1" s="1"/>
  <c r="AU890" i="1"/>
  <c r="AV890" i="1"/>
  <c r="AW890" i="1"/>
  <c r="AX890" i="1"/>
  <c r="AY890" i="1" s="1"/>
  <c r="BB890" i="1"/>
  <c r="BA890" i="1" s="1"/>
  <c r="BD890" i="1"/>
  <c r="G891" i="1"/>
  <c r="M891" i="1"/>
  <c r="AU891" i="1"/>
  <c r="AV891" i="1"/>
  <c r="G892" i="1"/>
  <c r="M892" i="1"/>
  <c r="O892" i="1" s="1"/>
  <c r="AU892" i="1"/>
  <c r="AV892" i="1"/>
  <c r="G893" i="1"/>
  <c r="Q893" i="1" s="1"/>
  <c r="M893" i="1"/>
  <c r="N893" i="1" s="1"/>
  <c r="AD893" i="1"/>
  <c r="AK893" i="1" s="1"/>
  <c r="AF893" i="1"/>
  <c r="AG893" i="1"/>
  <c r="AU893" i="1"/>
  <c r="AV893" i="1"/>
  <c r="AW893" i="1"/>
  <c r="AX893" i="1" s="1"/>
  <c r="G894" i="1"/>
  <c r="M894" i="1"/>
  <c r="Q894" i="1" s="1"/>
  <c r="O894" i="1"/>
  <c r="AU894" i="1"/>
  <c r="AV894" i="1"/>
  <c r="AW894" i="1"/>
  <c r="AX894" i="1" s="1"/>
  <c r="BB894" i="1" s="1"/>
  <c r="BA894" i="1" s="1"/>
  <c r="G895" i="1"/>
  <c r="M895" i="1"/>
  <c r="N895" i="1"/>
  <c r="P895" i="1" s="1"/>
  <c r="O895" i="1"/>
  <c r="Q895" i="1"/>
  <c r="AD895" i="1"/>
  <c r="AU895" i="1"/>
  <c r="AV895" i="1"/>
  <c r="AW895" i="1"/>
  <c r="AX895" i="1" s="1"/>
  <c r="G896" i="1"/>
  <c r="M896" i="1"/>
  <c r="N896" i="1"/>
  <c r="P896" i="1" s="1"/>
  <c r="R896" i="1" s="1"/>
  <c r="O896" i="1"/>
  <c r="AU896" i="1"/>
  <c r="AV896" i="1"/>
  <c r="G897" i="1"/>
  <c r="M897" i="1"/>
  <c r="AD897" i="1" s="1"/>
  <c r="AE897" i="1" s="1"/>
  <c r="AH897" i="1" s="1"/>
  <c r="Q897" i="1"/>
  <c r="AU897" i="1"/>
  <c r="AV897" i="1"/>
  <c r="G898" i="1"/>
  <c r="Q898" i="1" s="1"/>
  <c r="M898" i="1"/>
  <c r="AD898" i="1" s="1"/>
  <c r="N898" i="1"/>
  <c r="O898" i="1"/>
  <c r="P898" i="1"/>
  <c r="AU898" i="1"/>
  <c r="AV898" i="1"/>
  <c r="AW898" i="1"/>
  <c r="AX898" i="1" s="1"/>
  <c r="G899" i="1"/>
  <c r="M899" i="1"/>
  <c r="AU899" i="1"/>
  <c r="AV899" i="1"/>
  <c r="G900" i="1"/>
  <c r="H900" i="1"/>
  <c r="I900" i="1"/>
  <c r="J900" i="1"/>
  <c r="K900" i="1"/>
  <c r="AU900" i="1" s="1"/>
  <c r="L900" i="1"/>
  <c r="AV900" i="1" s="1"/>
  <c r="M900" i="1"/>
  <c r="N900" i="1"/>
  <c r="O900" i="1"/>
  <c r="P900" i="1"/>
  <c r="Q900" i="1"/>
  <c r="R900" i="1"/>
  <c r="S900" i="1"/>
  <c r="T900" i="1"/>
  <c r="U900" i="1"/>
  <c r="V900" i="1"/>
  <c r="W900" i="1"/>
  <c r="X900" i="1"/>
  <c r="AD900" i="1"/>
  <c r="AF900" i="1" s="1"/>
  <c r="AM900" i="1" s="1"/>
  <c r="AE900" i="1"/>
  <c r="AL900" i="1" s="1"/>
  <c r="AW900" i="1"/>
  <c r="AX900" i="1" s="1"/>
  <c r="AY900" i="1"/>
  <c r="G901" i="1"/>
  <c r="H901" i="1"/>
  <c r="I901" i="1"/>
  <c r="J901" i="1"/>
  <c r="K901" i="1"/>
  <c r="AU901" i="1" s="1"/>
  <c r="L901" i="1"/>
  <c r="AV901" i="1" s="1"/>
  <c r="M901" i="1"/>
  <c r="AD901" i="1" s="1"/>
  <c r="N901" i="1"/>
  <c r="O901" i="1"/>
  <c r="P901" i="1"/>
  <c r="Q901" i="1"/>
  <c r="R901" i="1"/>
  <c r="S901" i="1"/>
  <c r="T901" i="1"/>
  <c r="U901" i="1"/>
  <c r="V901" i="1"/>
  <c r="W901" i="1"/>
  <c r="X901" i="1"/>
  <c r="G902" i="1"/>
  <c r="H902" i="1"/>
  <c r="I902" i="1"/>
  <c r="J902" i="1"/>
  <c r="K902" i="1"/>
  <c r="L902" i="1"/>
  <c r="M902" i="1"/>
  <c r="AD902" i="1" s="1"/>
  <c r="N902" i="1"/>
  <c r="O902" i="1"/>
  <c r="P902" i="1"/>
  <c r="Q902" i="1"/>
  <c r="R902" i="1"/>
  <c r="S902" i="1"/>
  <c r="T902" i="1"/>
  <c r="U902" i="1"/>
  <c r="V902" i="1"/>
  <c r="W902" i="1"/>
  <c r="X902" i="1"/>
  <c r="AW902" i="1"/>
  <c r="AX902" i="1" s="1"/>
  <c r="G903" i="1"/>
  <c r="H903" i="1"/>
  <c r="I903" i="1"/>
  <c r="J903" i="1"/>
  <c r="K903" i="1"/>
  <c r="L903" i="1"/>
  <c r="M903" i="1"/>
  <c r="AD903" i="1" s="1"/>
  <c r="AF903" i="1" s="1"/>
  <c r="N903" i="1"/>
  <c r="O903" i="1"/>
  <c r="P903" i="1"/>
  <c r="Q903" i="1"/>
  <c r="R903" i="1"/>
  <c r="S903" i="1"/>
  <c r="T903" i="1"/>
  <c r="U903" i="1"/>
  <c r="V903" i="1"/>
  <c r="W903" i="1"/>
  <c r="X903" i="1"/>
  <c r="AW903" i="1"/>
  <c r="AX903" i="1"/>
  <c r="G904" i="1"/>
  <c r="H904" i="1"/>
  <c r="I904" i="1"/>
  <c r="J904" i="1"/>
  <c r="K904" i="1"/>
  <c r="L904" i="1"/>
  <c r="M904" i="1"/>
  <c r="AD904" i="1" s="1"/>
  <c r="N904" i="1"/>
  <c r="O904" i="1"/>
  <c r="P904" i="1"/>
  <c r="Q904" i="1"/>
  <c r="R904" i="1"/>
  <c r="S904" i="1"/>
  <c r="T904" i="1"/>
  <c r="U904" i="1"/>
  <c r="V904" i="1"/>
  <c r="W904" i="1"/>
  <c r="X904" i="1"/>
  <c r="AW904" i="1"/>
  <c r="AX904" i="1" s="1"/>
  <c r="G905" i="1"/>
  <c r="H905" i="1"/>
  <c r="I905" i="1"/>
  <c r="J905" i="1"/>
  <c r="K905" i="1"/>
  <c r="L905" i="1"/>
  <c r="M905" i="1"/>
  <c r="N905" i="1"/>
  <c r="O905" i="1"/>
  <c r="P905" i="1"/>
  <c r="Q905" i="1"/>
  <c r="R905" i="1"/>
  <c r="S905" i="1"/>
  <c r="T905" i="1"/>
  <c r="U905" i="1"/>
  <c r="V905" i="1"/>
  <c r="W905" i="1"/>
  <c r="X905" i="1"/>
  <c r="AD905" i="1"/>
  <c r="AW905" i="1"/>
  <c r="AX905" i="1" s="1"/>
  <c r="G906" i="1"/>
  <c r="H906" i="1"/>
  <c r="I906" i="1"/>
  <c r="J906" i="1"/>
  <c r="K906" i="1"/>
  <c r="L906" i="1"/>
  <c r="M906" i="1"/>
  <c r="N906" i="1"/>
  <c r="O906" i="1"/>
  <c r="P906" i="1"/>
  <c r="Q906" i="1"/>
  <c r="R906" i="1"/>
  <c r="S906" i="1"/>
  <c r="T906" i="1"/>
  <c r="U906" i="1"/>
  <c r="V906" i="1"/>
  <c r="W906" i="1"/>
  <c r="X906" i="1"/>
  <c r="AD906" i="1"/>
  <c r="AK906" i="1" s="1"/>
  <c r="AW906" i="1"/>
  <c r="AX906" i="1"/>
  <c r="BD906" i="1" s="1"/>
  <c r="AZ906" i="1"/>
  <c r="BA906" i="1"/>
  <c r="G907" i="1"/>
  <c r="H907" i="1"/>
  <c r="I907" i="1"/>
  <c r="J907" i="1"/>
  <c r="K907" i="1"/>
  <c r="L907" i="1"/>
  <c r="M907" i="1"/>
  <c r="AD907" i="1" s="1"/>
  <c r="N907" i="1"/>
  <c r="O907" i="1"/>
  <c r="P907" i="1"/>
  <c r="Q907" i="1"/>
  <c r="R907" i="1"/>
  <c r="S907" i="1"/>
  <c r="T907" i="1"/>
  <c r="U907" i="1"/>
  <c r="V907" i="1"/>
  <c r="W907" i="1"/>
  <c r="X907" i="1"/>
  <c r="AW907" i="1"/>
  <c r="AX907" i="1" s="1"/>
  <c r="G908" i="1"/>
  <c r="H908" i="1"/>
  <c r="I908" i="1"/>
  <c r="J908" i="1"/>
  <c r="K908" i="1"/>
  <c r="L908" i="1"/>
  <c r="M908" i="1"/>
  <c r="AD908" i="1" s="1"/>
  <c r="N908" i="1"/>
  <c r="O908" i="1"/>
  <c r="P908" i="1"/>
  <c r="Q908" i="1"/>
  <c r="R908" i="1"/>
  <c r="S908" i="1"/>
  <c r="T908" i="1"/>
  <c r="U908" i="1"/>
  <c r="V908" i="1"/>
  <c r="W908" i="1"/>
  <c r="X908" i="1"/>
  <c r="AW908" i="1"/>
  <c r="AX908" i="1"/>
  <c r="G909" i="1"/>
  <c r="H909" i="1"/>
  <c r="I909" i="1"/>
  <c r="J909" i="1"/>
  <c r="K909" i="1"/>
  <c r="L909" i="1"/>
  <c r="M909" i="1"/>
  <c r="AD909" i="1" s="1"/>
  <c r="N909" i="1"/>
  <c r="O909" i="1"/>
  <c r="P909" i="1"/>
  <c r="Q909" i="1"/>
  <c r="R909" i="1"/>
  <c r="S909" i="1"/>
  <c r="T909" i="1"/>
  <c r="U909" i="1"/>
  <c r="V909" i="1"/>
  <c r="W909" i="1"/>
  <c r="X909" i="1"/>
  <c r="AW909" i="1"/>
  <c r="AX909" i="1" s="1"/>
  <c r="G910" i="1"/>
  <c r="H910" i="1"/>
  <c r="I910" i="1"/>
  <c r="J910" i="1"/>
  <c r="K910" i="1"/>
  <c r="L910" i="1"/>
  <c r="M910" i="1"/>
  <c r="N910" i="1"/>
  <c r="O910" i="1"/>
  <c r="P910" i="1"/>
  <c r="Q910" i="1"/>
  <c r="R910" i="1"/>
  <c r="S910" i="1"/>
  <c r="T910" i="1"/>
  <c r="U910" i="1"/>
  <c r="V910" i="1"/>
  <c r="W910" i="1"/>
  <c r="X910" i="1"/>
  <c r="AD910" i="1"/>
  <c r="AW910" i="1"/>
  <c r="AX910" i="1" s="1"/>
  <c r="G911" i="1"/>
  <c r="H911" i="1"/>
  <c r="I911" i="1"/>
  <c r="J911" i="1"/>
  <c r="K911" i="1"/>
  <c r="L911" i="1"/>
  <c r="M911" i="1"/>
  <c r="N911" i="1"/>
  <c r="O911" i="1"/>
  <c r="P911" i="1"/>
  <c r="Q911" i="1"/>
  <c r="R911" i="1"/>
  <c r="S911" i="1"/>
  <c r="T911" i="1"/>
  <c r="U911" i="1"/>
  <c r="V911" i="1"/>
  <c r="W911" i="1"/>
  <c r="X911" i="1"/>
  <c r="AD911" i="1"/>
  <c r="AK911" i="1" s="1"/>
  <c r="AW911" i="1"/>
  <c r="AX911" i="1"/>
  <c r="BD911" i="1" s="1"/>
  <c r="AZ911" i="1"/>
  <c r="BA911" i="1"/>
  <c r="G912" i="1"/>
  <c r="H912" i="1"/>
  <c r="I912" i="1"/>
  <c r="J912" i="1"/>
  <c r="K912" i="1"/>
  <c r="L912" i="1"/>
  <c r="M912" i="1"/>
  <c r="AD912" i="1" s="1"/>
  <c r="N912" i="1"/>
  <c r="O912" i="1"/>
  <c r="P912" i="1"/>
  <c r="Q912" i="1"/>
  <c r="R912" i="1"/>
  <c r="S912" i="1"/>
  <c r="T912" i="1"/>
  <c r="U912" i="1"/>
  <c r="V912" i="1"/>
  <c r="W912" i="1"/>
  <c r="X912" i="1"/>
  <c r="AW912" i="1"/>
  <c r="AX912" i="1" s="1"/>
  <c r="G913" i="1"/>
  <c r="AK913" i="1" s="1"/>
  <c r="H913" i="1"/>
  <c r="I913" i="1"/>
  <c r="J913" i="1"/>
  <c r="K913" i="1"/>
  <c r="L913" i="1"/>
  <c r="M913" i="1"/>
  <c r="N913" i="1"/>
  <c r="O913" i="1"/>
  <c r="P913" i="1"/>
  <c r="Q913" i="1"/>
  <c r="R913" i="1"/>
  <c r="S913" i="1"/>
  <c r="T913" i="1"/>
  <c r="U913" i="1"/>
  <c r="V913" i="1"/>
  <c r="W913" i="1"/>
  <c r="X913" i="1"/>
  <c r="AD913" i="1"/>
  <c r="AE913" i="1" s="1"/>
  <c r="AF913" i="1"/>
  <c r="AG913" i="1"/>
  <c r="AW913" i="1"/>
  <c r="AX913" i="1"/>
  <c r="G914" i="1"/>
  <c r="H914" i="1"/>
  <c r="I914" i="1"/>
  <c r="J914" i="1"/>
  <c r="K914" i="1"/>
  <c r="L914" i="1"/>
  <c r="M914" i="1"/>
  <c r="AD914" i="1" s="1"/>
  <c r="N914" i="1"/>
  <c r="O914" i="1"/>
  <c r="P914" i="1"/>
  <c r="Q914" i="1"/>
  <c r="R914" i="1"/>
  <c r="S914" i="1"/>
  <c r="T914" i="1"/>
  <c r="U914" i="1"/>
  <c r="V914" i="1"/>
  <c r="W914" i="1"/>
  <c r="X914" i="1"/>
  <c r="AW914" i="1"/>
  <c r="AX914" i="1" s="1"/>
  <c r="G915" i="1"/>
  <c r="H915" i="1"/>
  <c r="I915" i="1"/>
  <c r="J915" i="1"/>
  <c r="K915" i="1"/>
  <c r="L915" i="1"/>
  <c r="M915" i="1"/>
  <c r="N915" i="1"/>
  <c r="O915" i="1"/>
  <c r="P915" i="1"/>
  <c r="Q915" i="1"/>
  <c r="R915" i="1"/>
  <c r="S915" i="1"/>
  <c r="T915" i="1"/>
  <c r="U915" i="1"/>
  <c r="V915" i="1"/>
  <c r="W915" i="1"/>
  <c r="X915" i="1"/>
  <c r="AD915" i="1"/>
  <c r="AW915" i="1"/>
  <c r="AX915" i="1" s="1"/>
  <c r="G916" i="1"/>
  <c r="H916" i="1"/>
  <c r="I916" i="1"/>
  <c r="J916" i="1"/>
  <c r="K916" i="1"/>
  <c r="L916" i="1"/>
  <c r="M916" i="1"/>
  <c r="N916" i="1"/>
  <c r="O916" i="1"/>
  <c r="P916" i="1"/>
  <c r="Q916" i="1"/>
  <c r="R916" i="1"/>
  <c r="S916" i="1"/>
  <c r="T916" i="1"/>
  <c r="U916" i="1"/>
  <c r="V916" i="1"/>
  <c r="W916" i="1"/>
  <c r="X916" i="1"/>
  <c r="AD916" i="1"/>
  <c r="AK916" i="1" s="1"/>
  <c r="AW916" i="1"/>
  <c r="AX916" i="1"/>
  <c r="BD916" i="1" s="1"/>
  <c r="AZ916" i="1"/>
  <c r="BA916" i="1"/>
  <c r="G917" i="1"/>
  <c r="H917" i="1"/>
  <c r="I917" i="1"/>
  <c r="J917" i="1"/>
  <c r="K917" i="1"/>
  <c r="L917" i="1"/>
  <c r="M917" i="1"/>
  <c r="AD917" i="1" s="1"/>
  <c r="N917" i="1"/>
  <c r="O917" i="1"/>
  <c r="P917" i="1"/>
  <c r="Q917" i="1"/>
  <c r="R917" i="1"/>
  <c r="S917" i="1"/>
  <c r="T917" i="1"/>
  <c r="U917" i="1"/>
  <c r="V917" i="1"/>
  <c r="W917" i="1"/>
  <c r="X917" i="1"/>
  <c r="AW917" i="1"/>
  <c r="AX917" i="1" s="1"/>
  <c r="G918" i="1"/>
  <c r="H918" i="1"/>
  <c r="I918" i="1"/>
  <c r="J918" i="1"/>
  <c r="K918" i="1"/>
  <c r="L918" i="1"/>
  <c r="M918" i="1"/>
  <c r="AD918" i="1" s="1"/>
  <c r="N918" i="1"/>
  <c r="O918" i="1"/>
  <c r="P918" i="1"/>
  <c r="Q918" i="1"/>
  <c r="R918" i="1"/>
  <c r="S918" i="1"/>
  <c r="T918" i="1"/>
  <c r="U918" i="1"/>
  <c r="V918" i="1"/>
  <c r="W918" i="1"/>
  <c r="X918" i="1"/>
  <c r="AF918" i="1"/>
  <c r="AW918" i="1"/>
  <c r="AX918" i="1"/>
  <c r="G919" i="1"/>
  <c r="H919" i="1"/>
  <c r="I919" i="1"/>
  <c r="J919" i="1"/>
  <c r="K919" i="1"/>
  <c r="L919" i="1"/>
  <c r="M919" i="1"/>
  <c r="AD919" i="1" s="1"/>
  <c r="N919" i="1"/>
  <c r="O919" i="1"/>
  <c r="P919" i="1"/>
  <c r="Q919" i="1"/>
  <c r="R919" i="1"/>
  <c r="S919" i="1"/>
  <c r="T919" i="1"/>
  <c r="U919" i="1"/>
  <c r="V919" i="1"/>
  <c r="W919" i="1"/>
  <c r="X919" i="1"/>
  <c r="AW919" i="1"/>
  <c r="AX919" i="1" s="1"/>
  <c r="G920" i="1"/>
  <c r="H920" i="1"/>
  <c r="I920" i="1"/>
  <c r="J920" i="1"/>
  <c r="K920" i="1"/>
  <c r="L920" i="1"/>
  <c r="M920" i="1"/>
  <c r="N920" i="1"/>
  <c r="O920" i="1"/>
  <c r="P920" i="1"/>
  <c r="Q920" i="1"/>
  <c r="R920" i="1"/>
  <c r="S920" i="1"/>
  <c r="T920" i="1"/>
  <c r="U920" i="1"/>
  <c r="V920" i="1"/>
  <c r="W920" i="1"/>
  <c r="X920" i="1"/>
  <c r="AD920" i="1"/>
  <c r="AW920" i="1"/>
  <c r="AX920" i="1" s="1"/>
  <c r="G921" i="1"/>
  <c r="H921" i="1"/>
  <c r="I921" i="1"/>
  <c r="J921" i="1"/>
  <c r="K921" i="1"/>
  <c r="L921" i="1"/>
  <c r="M921" i="1"/>
  <c r="N921" i="1"/>
  <c r="O921" i="1"/>
  <c r="P921" i="1"/>
  <c r="Q921" i="1"/>
  <c r="R921" i="1"/>
  <c r="S921" i="1"/>
  <c r="T921" i="1"/>
  <c r="U921" i="1"/>
  <c r="V921" i="1"/>
  <c r="W921" i="1"/>
  <c r="X921" i="1"/>
  <c r="AD921" i="1"/>
  <c r="AK921" i="1" s="1"/>
  <c r="AW921" i="1"/>
  <c r="AX921" i="1"/>
  <c r="BD921" i="1" s="1"/>
  <c r="AZ921" i="1"/>
  <c r="BA921" i="1"/>
  <c r="G922" i="1"/>
  <c r="H922" i="1"/>
  <c r="I922" i="1"/>
  <c r="J922" i="1"/>
  <c r="K922" i="1"/>
  <c r="L922" i="1"/>
  <c r="M922" i="1"/>
  <c r="AD922" i="1" s="1"/>
  <c r="N922" i="1"/>
  <c r="O922" i="1"/>
  <c r="P922" i="1"/>
  <c r="Q922" i="1"/>
  <c r="R922" i="1"/>
  <c r="S922" i="1"/>
  <c r="T922" i="1"/>
  <c r="U922" i="1"/>
  <c r="V922" i="1"/>
  <c r="W922" i="1"/>
  <c r="X922" i="1"/>
  <c r="AW922" i="1"/>
  <c r="AX922" i="1" s="1"/>
  <c r="G923" i="1"/>
  <c r="H923" i="1"/>
  <c r="I923" i="1"/>
  <c r="J923" i="1"/>
  <c r="K923" i="1"/>
  <c r="L923" i="1"/>
  <c r="M923" i="1"/>
  <c r="AD923" i="1" s="1"/>
  <c r="AF923" i="1" s="1"/>
  <c r="N923" i="1"/>
  <c r="O923" i="1"/>
  <c r="P923" i="1"/>
  <c r="Q923" i="1"/>
  <c r="R923" i="1"/>
  <c r="S923" i="1"/>
  <c r="T923" i="1"/>
  <c r="U923" i="1"/>
  <c r="V923" i="1"/>
  <c r="W923" i="1"/>
  <c r="X923" i="1"/>
  <c r="AW923" i="1"/>
  <c r="AX923" i="1"/>
  <c r="G924" i="1"/>
  <c r="H924" i="1"/>
  <c r="I924" i="1"/>
  <c r="J924" i="1"/>
  <c r="K924" i="1"/>
  <c r="L924" i="1"/>
  <c r="M924" i="1"/>
  <c r="AD924" i="1" s="1"/>
  <c r="N924" i="1"/>
  <c r="O924" i="1"/>
  <c r="P924" i="1"/>
  <c r="Q924" i="1"/>
  <c r="R924" i="1"/>
  <c r="S924" i="1"/>
  <c r="T924" i="1"/>
  <c r="U924" i="1"/>
  <c r="V924" i="1"/>
  <c r="W924" i="1"/>
  <c r="X924" i="1"/>
  <c r="AW924" i="1"/>
  <c r="AX924" i="1" s="1"/>
  <c r="G925" i="1"/>
  <c r="H925" i="1"/>
  <c r="I925" i="1"/>
  <c r="J925" i="1"/>
  <c r="K925" i="1"/>
  <c r="L925" i="1"/>
  <c r="M925" i="1"/>
  <c r="N925" i="1"/>
  <c r="O925" i="1"/>
  <c r="P925" i="1"/>
  <c r="Q925" i="1"/>
  <c r="R925" i="1"/>
  <c r="S925" i="1"/>
  <c r="T925" i="1"/>
  <c r="U925" i="1"/>
  <c r="V925" i="1"/>
  <c r="W925" i="1"/>
  <c r="X925" i="1"/>
  <c r="AD925" i="1"/>
  <c r="AW925" i="1"/>
  <c r="AX925" i="1" s="1"/>
  <c r="G926" i="1"/>
  <c r="H926" i="1"/>
  <c r="I926" i="1"/>
  <c r="J926" i="1"/>
  <c r="K926" i="1"/>
  <c r="L926" i="1"/>
  <c r="M926" i="1"/>
  <c r="N926" i="1"/>
  <c r="O926" i="1"/>
  <c r="P926" i="1"/>
  <c r="Q926" i="1"/>
  <c r="R926" i="1"/>
  <c r="S926" i="1"/>
  <c r="T926" i="1"/>
  <c r="U926" i="1"/>
  <c r="V926" i="1"/>
  <c r="W926" i="1"/>
  <c r="X926" i="1"/>
  <c r="AD926" i="1"/>
  <c r="AK926" i="1" s="1"/>
  <c r="AW926" i="1"/>
  <c r="AX926" i="1" s="1"/>
  <c r="G927" i="1"/>
  <c r="H927" i="1"/>
  <c r="I927" i="1"/>
  <c r="J927" i="1"/>
  <c r="K927" i="1"/>
  <c r="L927" i="1"/>
  <c r="M927" i="1"/>
  <c r="AD927" i="1" s="1"/>
  <c r="N927" i="1"/>
  <c r="O927" i="1"/>
  <c r="P927" i="1"/>
  <c r="Q927" i="1"/>
  <c r="R927" i="1"/>
  <c r="S927" i="1"/>
  <c r="T927" i="1"/>
  <c r="U927" i="1"/>
  <c r="V927" i="1"/>
  <c r="W927" i="1"/>
  <c r="X927" i="1"/>
  <c r="AW927" i="1"/>
  <c r="AX927" i="1" s="1"/>
  <c r="G928" i="1"/>
  <c r="H928" i="1"/>
  <c r="I928" i="1"/>
  <c r="J928" i="1"/>
  <c r="K928" i="1"/>
  <c r="L928" i="1"/>
  <c r="M928" i="1"/>
  <c r="AD928" i="1" s="1"/>
  <c r="N928" i="1"/>
  <c r="O928" i="1"/>
  <c r="P928" i="1"/>
  <c r="Q928" i="1"/>
  <c r="R928" i="1"/>
  <c r="S928" i="1"/>
  <c r="T928" i="1"/>
  <c r="U928" i="1"/>
  <c r="V928" i="1"/>
  <c r="W928" i="1"/>
  <c r="X928" i="1"/>
  <c r="AF928" i="1"/>
  <c r="AW928" i="1"/>
  <c r="AX928" i="1"/>
  <c r="G929" i="1"/>
  <c r="H929" i="1"/>
  <c r="I929" i="1"/>
  <c r="J929" i="1"/>
  <c r="K929" i="1"/>
  <c r="L929" i="1"/>
  <c r="M929" i="1"/>
  <c r="AD929" i="1" s="1"/>
  <c r="N929" i="1"/>
  <c r="O929" i="1"/>
  <c r="P929" i="1"/>
  <c r="Q929" i="1"/>
  <c r="R929" i="1"/>
  <c r="S929" i="1"/>
  <c r="T929" i="1"/>
  <c r="U929" i="1"/>
  <c r="V929" i="1"/>
  <c r="W929" i="1"/>
  <c r="X929" i="1"/>
  <c r="AW929" i="1"/>
  <c r="AX929" i="1"/>
  <c r="AY929" i="1" s="1"/>
  <c r="BD929" i="1"/>
  <c r="G930" i="1"/>
  <c r="H930" i="1"/>
  <c r="I930" i="1"/>
  <c r="J930" i="1"/>
  <c r="K930" i="1"/>
  <c r="L930" i="1"/>
  <c r="M930" i="1"/>
  <c r="N930" i="1"/>
  <c r="O930" i="1"/>
  <c r="P930" i="1"/>
  <c r="Q930" i="1"/>
  <c r="R930" i="1"/>
  <c r="S930" i="1"/>
  <c r="T930" i="1"/>
  <c r="U930" i="1"/>
  <c r="V930" i="1"/>
  <c r="W930" i="1"/>
  <c r="X930" i="1"/>
  <c r="AD930" i="1"/>
  <c r="AW930" i="1"/>
  <c r="AX930" i="1" s="1"/>
  <c r="G931" i="1"/>
  <c r="H931" i="1"/>
  <c r="I931" i="1"/>
  <c r="J931" i="1"/>
  <c r="K931" i="1"/>
  <c r="L931" i="1"/>
  <c r="M931" i="1"/>
  <c r="N931" i="1"/>
  <c r="O931" i="1"/>
  <c r="P931" i="1"/>
  <c r="Q931" i="1"/>
  <c r="R931" i="1"/>
  <c r="S931" i="1"/>
  <c r="T931" i="1"/>
  <c r="U931" i="1"/>
  <c r="V931" i="1"/>
  <c r="W931" i="1"/>
  <c r="X931" i="1"/>
  <c r="AD931" i="1"/>
  <c r="AK931" i="1" s="1"/>
  <c r="AW931" i="1"/>
  <c r="AX931" i="1" s="1"/>
  <c r="AZ931" i="1" s="1"/>
  <c r="G932" i="1"/>
  <c r="H932" i="1"/>
  <c r="I932" i="1"/>
  <c r="J932" i="1"/>
  <c r="K932" i="1"/>
  <c r="L932" i="1"/>
  <c r="M932" i="1"/>
  <c r="AD932" i="1" s="1"/>
  <c r="N932" i="1"/>
  <c r="O932" i="1"/>
  <c r="P932" i="1"/>
  <c r="Q932" i="1"/>
  <c r="R932" i="1"/>
  <c r="S932" i="1"/>
  <c r="T932" i="1"/>
  <c r="U932" i="1"/>
  <c r="V932" i="1"/>
  <c r="W932" i="1"/>
  <c r="X932" i="1"/>
  <c r="AW932" i="1"/>
  <c r="AX932" i="1" s="1"/>
  <c r="G933" i="1"/>
  <c r="H933" i="1"/>
  <c r="I933" i="1"/>
  <c r="J933" i="1"/>
  <c r="K933" i="1"/>
  <c r="L933" i="1"/>
  <c r="M933" i="1"/>
  <c r="AD933" i="1" s="1"/>
  <c r="N933" i="1"/>
  <c r="O933" i="1"/>
  <c r="P933" i="1"/>
  <c r="Q933" i="1"/>
  <c r="R933" i="1"/>
  <c r="S933" i="1"/>
  <c r="T933" i="1"/>
  <c r="U933" i="1"/>
  <c r="V933" i="1"/>
  <c r="W933" i="1"/>
  <c r="X933" i="1"/>
  <c r="AF933" i="1"/>
  <c r="AW933" i="1"/>
  <c r="AX933" i="1"/>
  <c r="G934" i="1"/>
  <c r="H934" i="1"/>
  <c r="I934" i="1"/>
  <c r="J934" i="1"/>
  <c r="K934" i="1"/>
  <c r="L934" i="1"/>
  <c r="M934" i="1"/>
  <c r="AD934" i="1" s="1"/>
  <c r="N934" i="1"/>
  <c r="O934" i="1"/>
  <c r="P934" i="1"/>
  <c r="Q934" i="1"/>
  <c r="R934" i="1"/>
  <c r="S934" i="1"/>
  <c r="T934" i="1"/>
  <c r="U934" i="1"/>
  <c r="V934" i="1"/>
  <c r="W934" i="1"/>
  <c r="X934" i="1"/>
  <c r="AK934" i="1"/>
  <c r="AW934" i="1"/>
  <c r="AX934" i="1" s="1"/>
  <c r="G935" i="1"/>
  <c r="H935" i="1"/>
  <c r="I935" i="1"/>
  <c r="J935" i="1"/>
  <c r="K935" i="1"/>
  <c r="L935" i="1"/>
  <c r="M935" i="1"/>
  <c r="N935" i="1"/>
  <c r="O935" i="1"/>
  <c r="P935" i="1"/>
  <c r="Q935" i="1"/>
  <c r="R935" i="1"/>
  <c r="S935" i="1"/>
  <c r="T935" i="1"/>
  <c r="U935" i="1"/>
  <c r="V935" i="1"/>
  <c r="W935" i="1"/>
  <c r="X935" i="1"/>
  <c r="AD935" i="1"/>
  <c r="AE935" i="1"/>
  <c r="AW935" i="1"/>
  <c r="AX935" i="1" s="1"/>
  <c r="G936" i="1"/>
  <c r="H936" i="1"/>
  <c r="I936" i="1"/>
  <c r="J936" i="1"/>
  <c r="K936" i="1"/>
  <c r="L936" i="1"/>
  <c r="M936" i="1"/>
  <c r="N936" i="1"/>
  <c r="O936" i="1"/>
  <c r="P936" i="1"/>
  <c r="Q936" i="1"/>
  <c r="R936" i="1"/>
  <c r="S936" i="1"/>
  <c r="T936" i="1"/>
  <c r="U936" i="1"/>
  <c r="V936" i="1"/>
  <c r="W936" i="1"/>
  <c r="X936" i="1"/>
  <c r="AD936" i="1"/>
  <c r="AE936" i="1" s="1"/>
  <c r="AL936" i="1" s="1"/>
  <c r="AK936" i="1"/>
  <c r="AW936" i="1"/>
  <c r="AX936" i="1" s="1"/>
  <c r="AZ936" i="1" s="1"/>
  <c r="G937" i="1"/>
  <c r="H937" i="1"/>
  <c r="I937" i="1"/>
  <c r="J937" i="1"/>
  <c r="K937" i="1"/>
  <c r="L937" i="1"/>
  <c r="M937" i="1"/>
  <c r="AD937" i="1" s="1"/>
  <c r="N937" i="1"/>
  <c r="O937" i="1"/>
  <c r="P937" i="1"/>
  <c r="Q937" i="1"/>
  <c r="R937" i="1"/>
  <c r="S937" i="1"/>
  <c r="T937" i="1"/>
  <c r="U937" i="1"/>
  <c r="V937" i="1"/>
  <c r="W937" i="1"/>
  <c r="X937" i="1"/>
  <c r="AW937" i="1"/>
  <c r="AX937" i="1" s="1"/>
  <c r="G938" i="1"/>
  <c r="H938" i="1"/>
  <c r="I938" i="1"/>
  <c r="J938" i="1"/>
  <c r="K938" i="1"/>
  <c r="L938" i="1"/>
  <c r="M938" i="1"/>
  <c r="N938" i="1"/>
  <c r="O938" i="1"/>
  <c r="P938" i="1"/>
  <c r="Q938" i="1"/>
  <c r="R938" i="1"/>
  <c r="S938" i="1"/>
  <c r="T938" i="1"/>
  <c r="U938" i="1"/>
  <c r="V938" i="1"/>
  <c r="W938" i="1"/>
  <c r="X938" i="1"/>
  <c r="AD938" i="1"/>
  <c r="AE938" i="1"/>
  <c r="AH938" i="1" s="1"/>
  <c r="AF938" i="1"/>
  <c r="AG938" i="1"/>
  <c r="AW938" i="1"/>
  <c r="AX938" i="1"/>
  <c r="AY938" i="1"/>
  <c r="G939" i="1"/>
  <c r="H939" i="1"/>
  <c r="I939" i="1"/>
  <c r="J939" i="1"/>
  <c r="K939" i="1"/>
  <c r="L939" i="1"/>
  <c r="M939" i="1"/>
  <c r="AD939" i="1" s="1"/>
  <c r="AK939" i="1" s="1"/>
  <c r="N939" i="1"/>
  <c r="O939" i="1"/>
  <c r="P939" i="1"/>
  <c r="Q939" i="1"/>
  <c r="R939" i="1"/>
  <c r="S939" i="1"/>
  <c r="T939" i="1"/>
  <c r="U939" i="1"/>
  <c r="V939" i="1"/>
  <c r="W939" i="1"/>
  <c r="X939" i="1"/>
  <c r="AW939" i="1"/>
  <c r="AX939" i="1" s="1"/>
  <c r="BD939" i="1"/>
  <c r="G940" i="1"/>
  <c r="H940" i="1"/>
  <c r="I940" i="1"/>
  <c r="J940" i="1"/>
  <c r="K940" i="1"/>
  <c r="L940" i="1"/>
  <c r="M940" i="1"/>
  <c r="N940" i="1"/>
  <c r="O940" i="1"/>
  <c r="P940" i="1"/>
  <c r="Q940" i="1"/>
  <c r="R940" i="1"/>
  <c r="S940" i="1"/>
  <c r="T940" i="1"/>
  <c r="U940" i="1"/>
  <c r="V940" i="1"/>
  <c r="W940" i="1"/>
  <c r="X940" i="1"/>
  <c r="AD940" i="1"/>
  <c r="AE940" i="1" s="1"/>
  <c r="AW940" i="1"/>
  <c r="AX940" i="1" s="1"/>
  <c r="G941" i="1"/>
  <c r="H941" i="1"/>
  <c r="I941" i="1"/>
  <c r="J941" i="1"/>
  <c r="K941" i="1"/>
  <c r="L941" i="1"/>
  <c r="M941" i="1"/>
  <c r="N941" i="1"/>
  <c r="O941" i="1"/>
  <c r="P941" i="1"/>
  <c r="Q941" i="1"/>
  <c r="R941" i="1"/>
  <c r="S941" i="1"/>
  <c r="T941" i="1"/>
  <c r="U941" i="1"/>
  <c r="V941" i="1"/>
  <c r="W941" i="1"/>
  <c r="X941" i="1"/>
  <c r="AD941" i="1"/>
  <c r="AK941" i="1" s="1"/>
  <c r="AE941" i="1"/>
  <c r="AL941" i="1" s="1"/>
  <c r="AH941" i="1"/>
  <c r="AW941" i="1"/>
  <c r="AX941" i="1" s="1"/>
  <c r="AZ941" i="1" s="1"/>
  <c r="G942" i="1"/>
  <c r="H942" i="1"/>
  <c r="I942" i="1"/>
  <c r="J942" i="1"/>
  <c r="K942" i="1"/>
  <c r="L942" i="1"/>
  <c r="M942" i="1"/>
  <c r="AD942" i="1" s="1"/>
  <c r="N942" i="1"/>
  <c r="O942" i="1"/>
  <c r="P942" i="1"/>
  <c r="Q942" i="1"/>
  <c r="R942" i="1"/>
  <c r="S942" i="1"/>
  <c r="T942" i="1"/>
  <c r="U942" i="1"/>
  <c r="V942" i="1"/>
  <c r="W942" i="1"/>
  <c r="X942" i="1"/>
  <c r="AW942" i="1"/>
  <c r="AX942" i="1" s="1"/>
  <c r="G943" i="1"/>
  <c r="AK943" i="1" s="1"/>
  <c r="H943" i="1"/>
  <c r="I943" i="1"/>
  <c r="J943" i="1"/>
  <c r="K943" i="1"/>
  <c r="L943" i="1"/>
  <c r="M943" i="1"/>
  <c r="N943" i="1"/>
  <c r="O943" i="1"/>
  <c r="P943" i="1"/>
  <c r="Q943" i="1"/>
  <c r="R943" i="1"/>
  <c r="S943" i="1"/>
  <c r="T943" i="1"/>
  <c r="U943" i="1"/>
  <c r="V943" i="1"/>
  <c r="W943" i="1"/>
  <c r="X943" i="1"/>
  <c r="AD943" i="1"/>
  <c r="AE943" i="1" s="1"/>
  <c r="AF943" i="1"/>
  <c r="AG943" i="1"/>
  <c r="AW943" i="1"/>
  <c r="AX943" i="1"/>
  <c r="AY943" i="1"/>
  <c r="G944" i="1"/>
  <c r="H944" i="1"/>
  <c r="I944" i="1"/>
  <c r="J944" i="1"/>
  <c r="K944" i="1"/>
  <c r="L944" i="1"/>
  <c r="M944" i="1"/>
  <c r="AD944" i="1" s="1"/>
  <c r="N944" i="1"/>
  <c r="O944" i="1"/>
  <c r="P944" i="1"/>
  <c r="Q944" i="1"/>
  <c r="R944" i="1"/>
  <c r="S944" i="1"/>
  <c r="T944" i="1"/>
  <c r="U944" i="1"/>
  <c r="V944" i="1"/>
  <c r="W944" i="1"/>
  <c r="X944" i="1"/>
  <c r="AK944" i="1"/>
  <c r="AW944" i="1"/>
  <c r="AX944" i="1" s="1"/>
  <c r="BD944" i="1" s="1"/>
  <c r="G945" i="1"/>
  <c r="H945" i="1"/>
  <c r="I945" i="1"/>
  <c r="J945" i="1"/>
  <c r="K945" i="1"/>
  <c r="L945" i="1"/>
  <c r="M945" i="1"/>
  <c r="N945" i="1"/>
  <c r="O945" i="1"/>
  <c r="P945" i="1"/>
  <c r="Q945" i="1"/>
  <c r="R945" i="1"/>
  <c r="S945" i="1"/>
  <c r="T945" i="1"/>
  <c r="U945" i="1"/>
  <c r="V945" i="1"/>
  <c r="W945" i="1"/>
  <c r="X945" i="1"/>
  <c r="AD945" i="1"/>
  <c r="AE945" i="1" s="1"/>
  <c r="AW945" i="1"/>
  <c r="AX945" i="1" s="1"/>
  <c r="G946" i="1"/>
  <c r="H946" i="1"/>
  <c r="I946" i="1"/>
  <c r="J946" i="1"/>
  <c r="K946" i="1"/>
  <c r="L946" i="1"/>
  <c r="M946" i="1"/>
  <c r="N946" i="1"/>
  <c r="O946" i="1"/>
  <c r="P946" i="1"/>
  <c r="Q946" i="1"/>
  <c r="R946" i="1"/>
  <c r="S946" i="1"/>
  <c r="T946" i="1"/>
  <c r="U946" i="1"/>
  <c r="V946" i="1"/>
  <c r="W946" i="1"/>
  <c r="X946" i="1"/>
  <c r="AD946" i="1"/>
  <c r="AE946" i="1"/>
  <c r="AL946" i="1" s="1"/>
  <c r="AF946" i="1"/>
  <c r="AG946" i="1"/>
  <c r="AJ946" i="1" s="1"/>
  <c r="AH946" i="1"/>
  <c r="AI946" i="1"/>
  <c r="AK946" i="1"/>
  <c r="AN946" i="1" s="1"/>
  <c r="AM946" i="1"/>
  <c r="AW946" i="1"/>
  <c r="AX946" i="1" s="1"/>
  <c r="AZ946" i="1" s="1"/>
  <c r="G947" i="1"/>
  <c r="H947" i="1"/>
  <c r="I947" i="1"/>
  <c r="J947" i="1"/>
  <c r="K947" i="1"/>
  <c r="L947" i="1"/>
  <c r="M947" i="1"/>
  <c r="AD947" i="1" s="1"/>
  <c r="N947" i="1"/>
  <c r="O947" i="1"/>
  <c r="P947" i="1"/>
  <c r="Q947" i="1"/>
  <c r="R947" i="1"/>
  <c r="S947" i="1"/>
  <c r="T947" i="1"/>
  <c r="U947" i="1"/>
  <c r="V947" i="1"/>
  <c r="W947" i="1"/>
  <c r="X947" i="1"/>
  <c r="AW947" i="1"/>
  <c r="AX947" i="1" s="1"/>
  <c r="G948" i="1"/>
  <c r="AK948" i="1" s="1"/>
  <c r="H948" i="1"/>
  <c r="I948" i="1"/>
  <c r="J948" i="1"/>
  <c r="K948" i="1"/>
  <c r="L948" i="1"/>
  <c r="M948" i="1"/>
  <c r="N948" i="1"/>
  <c r="O948" i="1"/>
  <c r="P948" i="1"/>
  <c r="Q948" i="1"/>
  <c r="R948" i="1"/>
  <c r="S948" i="1"/>
  <c r="T948" i="1"/>
  <c r="U948" i="1"/>
  <c r="V948" i="1"/>
  <c r="W948" i="1"/>
  <c r="X948" i="1"/>
  <c r="AD948" i="1"/>
  <c r="AE948" i="1" s="1"/>
  <c r="AF948" i="1"/>
  <c r="AG948" i="1"/>
  <c r="AW948" i="1"/>
  <c r="AX948" i="1"/>
  <c r="AY948" i="1" s="1"/>
  <c r="G949" i="1"/>
  <c r="H949" i="1"/>
  <c r="I949" i="1"/>
  <c r="J949" i="1"/>
  <c r="K949" i="1"/>
  <c r="L949" i="1"/>
  <c r="M949" i="1"/>
  <c r="AD949" i="1" s="1"/>
  <c r="N949" i="1"/>
  <c r="O949" i="1"/>
  <c r="P949" i="1"/>
  <c r="Q949" i="1"/>
  <c r="R949" i="1"/>
  <c r="S949" i="1"/>
  <c r="T949" i="1"/>
  <c r="U949" i="1"/>
  <c r="V949" i="1"/>
  <c r="W949" i="1"/>
  <c r="X949" i="1"/>
  <c r="AK949" i="1"/>
  <c r="AW949" i="1"/>
  <c r="AX949" i="1" s="1"/>
  <c r="G950" i="1"/>
  <c r="H950" i="1"/>
  <c r="I950" i="1"/>
  <c r="J950" i="1"/>
  <c r="K950" i="1"/>
  <c r="L950" i="1"/>
  <c r="M950" i="1"/>
  <c r="N950" i="1"/>
  <c r="O950" i="1"/>
  <c r="P950" i="1"/>
  <c r="Q950" i="1"/>
  <c r="R950" i="1"/>
  <c r="S950" i="1"/>
  <c r="T950" i="1"/>
  <c r="U950" i="1"/>
  <c r="V950" i="1"/>
  <c r="W950" i="1"/>
  <c r="X950" i="1"/>
  <c r="AD950" i="1"/>
  <c r="AE950" i="1"/>
  <c r="AW950" i="1"/>
  <c r="AX950" i="1" s="1"/>
  <c r="G951" i="1"/>
  <c r="H951" i="1"/>
  <c r="I951" i="1"/>
  <c r="J951" i="1"/>
  <c r="K951" i="1"/>
  <c r="L951" i="1"/>
  <c r="M951" i="1"/>
  <c r="N951" i="1"/>
  <c r="O951" i="1"/>
  <c r="P951" i="1"/>
  <c r="Q951" i="1"/>
  <c r="R951" i="1"/>
  <c r="S951" i="1"/>
  <c r="T951" i="1"/>
  <c r="U951" i="1"/>
  <c r="V951" i="1"/>
  <c r="W951" i="1"/>
  <c r="X951" i="1"/>
  <c r="AD951" i="1"/>
  <c r="AG951" i="1" s="1"/>
  <c r="AE951" i="1"/>
  <c r="AL951" i="1" s="1"/>
  <c r="AF951" i="1"/>
  <c r="AM951" i="1" s="1"/>
  <c r="AH951" i="1"/>
  <c r="AI951" i="1"/>
  <c r="AK951" i="1"/>
  <c r="AW951" i="1"/>
  <c r="AX951" i="1" s="1"/>
  <c r="AZ951" i="1"/>
  <c r="BA951" i="1"/>
  <c r="G952" i="1"/>
  <c r="H952" i="1"/>
  <c r="I952" i="1"/>
  <c r="J952" i="1"/>
  <c r="K952" i="1"/>
  <c r="L952" i="1"/>
  <c r="M952" i="1"/>
  <c r="AD952" i="1" s="1"/>
  <c r="N952" i="1"/>
  <c r="O952" i="1"/>
  <c r="P952" i="1"/>
  <c r="Q952" i="1"/>
  <c r="R952" i="1"/>
  <c r="S952" i="1"/>
  <c r="T952" i="1"/>
  <c r="U952" i="1"/>
  <c r="V952" i="1"/>
  <c r="W952" i="1"/>
  <c r="X952" i="1"/>
  <c r="AW952" i="1"/>
  <c r="AX952" i="1" s="1"/>
  <c r="G953" i="1"/>
  <c r="AK953" i="1" s="1"/>
  <c r="H953" i="1"/>
  <c r="I953" i="1"/>
  <c r="J953" i="1"/>
  <c r="K953" i="1"/>
  <c r="L953" i="1"/>
  <c r="M953" i="1"/>
  <c r="N953" i="1"/>
  <c r="O953" i="1"/>
  <c r="P953" i="1"/>
  <c r="Q953" i="1"/>
  <c r="R953" i="1"/>
  <c r="S953" i="1"/>
  <c r="T953" i="1"/>
  <c r="U953" i="1"/>
  <c r="V953" i="1"/>
  <c r="W953" i="1"/>
  <c r="X953" i="1"/>
  <c r="AD953" i="1"/>
  <c r="AE953" i="1" s="1"/>
  <c r="AF953" i="1"/>
  <c r="AG953" i="1"/>
  <c r="AW953" i="1"/>
  <c r="AX953" i="1"/>
  <c r="AY953" i="1"/>
  <c r="G954" i="1"/>
  <c r="H954" i="1"/>
  <c r="I954" i="1"/>
  <c r="J954" i="1"/>
  <c r="K954" i="1"/>
  <c r="L954" i="1"/>
  <c r="M954" i="1"/>
  <c r="N954" i="1"/>
  <c r="O954" i="1"/>
  <c r="P954" i="1"/>
  <c r="Q954" i="1"/>
  <c r="R954" i="1"/>
  <c r="S954" i="1"/>
  <c r="T954" i="1"/>
  <c r="U954" i="1"/>
  <c r="V954" i="1"/>
  <c r="W954" i="1"/>
  <c r="X954" i="1"/>
  <c r="AD954" i="1"/>
  <c r="AE954" i="1"/>
  <c r="AH954" i="1" s="1"/>
  <c r="AF954" i="1"/>
  <c r="AI954" i="1" s="1"/>
  <c r="AJ954" i="1" s="1"/>
  <c r="AG954" i="1"/>
  <c r="AK954" i="1"/>
  <c r="AM954" i="1"/>
  <c r="AW954" i="1"/>
  <c r="AX954" i="1" s="1"/>
  <c r="G955" i="1"/>
  <c r="H955" i="1"/>
  <c r="I955" i="1"/>
  <c r="J955" i="1"/>
  <c r="K955" i="1"/>
  <c r="L955" i="1"/>
  <c r="M955" i="1"/>
  <c r="N955" i="1"/>
  <c r="O955" i="1"/>
  <c r="P955" i="1"/>
  <c r="Q955" i="1"/>
  <c r="R955" i="1"/>
  <c r="S955" i="1"/>
  <c r="T955" i="1"/>
  <c r="U955" i="1"/>
  <c r="V955" i="1"/>
  <c r="W955" i="1"/>
  <c r="X955" i="1"/>
  <c r="AD955" i="1"/>
  <c r="AE955" i="1" s="1"/>
  <c r="AW955" i="1"/>
  <c r="AX955" i="1" s="1"/>
  <c r="G956" i="1"/>
  <c r="H956" i="1"/>
  <c r="I956" i="1"/>
  <c r="J956" i="1"/>
  <c r="K956" i="1"/>
  <c r="L956" i="1"/>
  <c r="M956" i="1"/>
  <c r="AD956" i="1" s="1"/>
  <c r="N956" i="1"/>
  <c r="O956" i="1"/>
  <c r="P956" i="1"/>
  <c r="Q956" i="1"/>
  <c r="R956" i="1"/>
  <c r="S956" i="1"/>
  <c r="T956" i="1"/>
  <c r="U956" i="1"/>
  <c r="V956" i="1"/>
  <c r="W956" i="1"/>
  <c r="X956" i="1"/>
  <c r="AW956" i="1"/>
  <c r="AX956" i="1" s="1"/>
  <c r="AZ956" i="1" s="1"/>
  <c r="G957" i="1"/>
  <c r="H957" i="1"/>
  <c r="I957" i="1"/>
  <c r="J957" i="1"/>
  <c r="K957" i="1"/>
  <c r="L957" i="1"/>
  <c r="M957" i="1"/>
  <c r="AD957" i="1" s="1"/>
  <c r="N957" i="1"/>
  <c r="O957" i="1"/>
  <c r="P957" i="1"/>
  <c r="Q957" i="1"/>
  <c r="R957" i="1"/>
  <c r="S957" i="1"/>
  <c r="T957" i="1"/>
  <c r="U957" i="1"/>
  <c r="V957" i="1"/>
  <c r="W957" i="1"/>
  <c r="X957" i="1"/>
  <c r="AW957" i="1"/>
  <c r="AX957" i="1"/>
  <c r="AY957" i="1" s="1"/>
  <c r="G958" i="1"/>
  <c r="H958" i="1"/>
  <c r="I958" i="1"/>
  <c r="J958" i="1"/>
  <c r="K958" i="1"/>
  <c r="L958" i="1"/>
  <c r="M958" i="1"/>
  <c r="AD958" i="1" s="1"/>
  <c r="N958" i="1"/>
  <c r="O958" i="1"/>
  <c r="P958" i="1"/>
  <c r="Q958" i="1"/>
  <c r="R958" i="1"/>
  <c r="S958" i="1"/>
  <c r="T958" i="1"/>
  <c r="U958" i="1"/>
  <c r="V958" i="1"/>
  <c r="W958" i="1"/>
  <c r="X958" i="1"/>
  <c r="AF958" i="1"/>
  <c r="AG958" i="1"/>
  <c r="AW958" i="1"/>
  <c r="AX958" i="1"/>
  <c r="AY958" i="1" s="1"/>
  <c r="G959" i="1"/>
  <c r="H959" i="1"/>
  <c r="I959" i="1"/>
  <c r="J959" i="1"/>
  <c r="K959" i="1"/>
  <c r="L959" i="1"/>
  <c r="M959" i="1"/>
  <c r="N959" i="1"/>
  <c r="O959" i="1"/>
  <c r="P959" i="1"/>
  <c r="Q959" i="1"/>
  <c r="R959" i="1"/>
  <c r="S959" i="1"/>
  <c r="T959" i="1"/>
  <c r="U959" i="1"/>
  <c r="V959" i="1"/>
  <c r="W959" i="1"/>
  <c r="X959" i="1"/>
  <c r="AD959" i="1"/>
  <c r="AE959" i="1" s="1"/>
  <c r="AF959" i="1"/>
  <c r="AM959" i="1" s="1"/>
  <c r="AK959" i="1"/>
  <c r="AW959" i="1"/>
  <c r="AX959" i="1"/>
  <c r="AY959" i="1" s="1"/>
  <c r="BD959" i="1"/>
  <c r="G960" i="1"/>
  <c r="H960" i="1"/>
  <c r="I960" i="1"/>
  <c r="J960" i="1"/>
  <c r="K960" i="1"/>
  <c r="L960" i="1"/>
  <c r="M960" i="1"/>
  <c r="N960" i="1"/>
  <c r="O960" i="1"/>
  <c r="P960" i="1"/>
  <c r="Q960" i="1"/>
  <c r="R960" i="1"/>
  <c r="S960" i="1"/>
  <c r="T960" i="1"/>
  <c r="U960" i="1"/>
  <c r="V960" i="1"/>
  <c r="W960" i="1"/>
  <c r="X960" i="1"/>
  <c r="AD960" i="1"/>
  <c r="AE960" i="1"/>
  <c r="AW960" i="1"/>
  <c r="AX960" i="1" s="1"/>
  <c r="G961" i="1"/>
  <c r="H961" i="1"/>
  <c r="I961" i="1"/>
  <c r="J961" i="1"/>
  <c r="K961" i="1"/>
  <c r="L961" i="1"/>
  <c r="M961" i="1"/>
  <c r="N961" i="1"/>
  <c r="O961" i="1"/>
  <c r="P961" i="1"/>
  <c r="Q961" i="1"/>
  <c r="R961" i="1"/>
  <c r="S961" i="1"/>
  <c r="T961" i="1"/>
  <c r="U961" i="1"/>
  <c r="V961" i="1"/>
  <c r="W961" i="1"/>
  <c r="X961" i="1"/>
  <c r="AD961" i="1"/>
  <c r="AK961" i="1" s="1"/>
  <c r="AW961" i="1"/>
  <c r="AX961" i="1" s="1"/>
  <c r="AZ961" i="1"/>
  <c r="BA961" i="1"/>
  <c r="G962" i="1"/>
  <c r="H962" i="1"/>
  <c r="I962" i="1"/>
  <c r="J962" i="1"/>
  <c r="K962" i="1"/>
  <c r="L962" i="1"/>
  <c r="M962" i="1"/>
  <c r="AD962" i="1" s="1"/>
  <c r="N962" i="1"/>
  <c r="O962" i="1"/>
  <c r="P962" i="1"/>
  <c r="Q962" i="1"/>
  <c r="R962" i="1"/>
  <c r="S962" i="1"/>
  <c r="T962" i="1"/>
  <c r="U962" i="1"/>
  <c r="V962" i="1"/>
  <c r="W962" i="1"/>
  <c r="X962" i="1"/>
  <c r="AW962" i="1"/>
  <c r="AX962" i="1"/>
  <c r="AY962" i="1" s="1"/>
  <c r="AZ962" i="1"/>
  <c r="G963" i="1"/>
  <c r="H963" i="1"/>
  <c r="I963" i="1"/>
  <c r="J963" i="1"/>
  <c r="K963" i="1"/>
  <c r="L963" i="1"/>
  <c r="M963" i="1"/>
  <c r="AD963" i="1" s="1"/>
  <c r="AG963" i="1" s="1"/>
  <c r="N963" i="1"/>
  <c r="O963" i="1"/>
  <c r="P963" i="1"/>
  <c r="Q963" i="1"/>
  <c r="R963" i="1"/>
  <c r="S963" i="1"/>
  <c r="T963" i="1"/>
  <c r="U963" i="1"/>
  <c r="V963" i="1"/>
  <c r="W963" i="1"/>
  <c r="X963" i="1"/>
  <c r="AF963" i="1"/>
  <c r="AW963" i="1"/>
  <c r="AX963" i="1"/>
  <c r="AY963" i="1" s="1"/>
  <c r="G964" i="1"/>
  <c r="H964" i="1"/>
  <c r="I964" i="1"/>
  <c r="J964" i="1"/>
  <c r="K964" i="1"/>
  <c r="L964" i="1"/>
  <c r="M964" i="1"/>
  <c r="N964" i="1"/>
  <c r="O964" i="1"/>
  <c r="P964" i="1"/>
  <c r="Q964" i="1"/>
  <c r="R964" i="1"/>
  <c r="S964" i="1"/>
  <c r="T964" i="1"/>
  <c r="U964" i="1"/>
  <c r="V964" i="1"/>
  <c r="W964" i="1"/>
  <c r="X964" i="1"/>
  <c r="AD964" i="1"/>
  <c r="AE964" i="1" s="1"/>
  <c r="AF964" i="1"/>
  <c r="AM964" i="1" s="1"/>
  <c r="AK964" i="1"/>
  <c r="AW964" i="1"/>
  <c r="AX964" i="1"/>
  <c r="AY964" i="1" s="1"/>
  <c r="BD964" i="1"/>
  <c r="G965" i="1"/>
  <c r="H965" i="1"/>
  <c r="I965" i="1"/>
  <c r="J965" i="1"/>
  <c r="K965" i="1"/>
  <c r="L965" i="1"/>
  <c r="M965" i="1"/>
  <c r="N965" i="1"/>
  <c r="O965" i="1"/>
  <c r="P965" i="1"/>
  <c r="Q965" i="1"/>
  <c r="R965" i="1"/>
  <c r="S965" i="1"/>
  <c r="T965" i="1"/>
  <c r="U965" i="1"/>
  <c r="V965" i="1"/>
  <c r="W965" i="1"/>
  <c r="X965" i="1"/>
  <c r="AD965" i="1"/>
  <c r="AE965" i="1" s="1"/>
  <c r="AW965" i="1"/>
  <c r="AX965" i="1" s="1"/>
  <c r="G966" i="1"/>
  <c r="H966" i="1"/>
  <c r="I966" i="1"/>
  <c r="J966" i="1"/>
  <c r="K966" i="1"/>
  <c r="L966" i="1"/>
  <c r="M966" i="1"/>
  <c r="N966" i="1"/>
  <c r="O966" i="1"/>
  <c r="P966" i="1"/>
  <c r="Q966" i="1"/>
  <c r="R966" i="1"/>
  <c r="S966" i="1"/>
  <c r="T966" i="1"/>
  <c r="U966" i="1"/>
  <c r="V966" i="1"/>
  <c r="W966" i="1"/>
  <c r="X966" i="1"/>
  <c r="AD966" i="1"/>
  <c r="AK966" i="1" s="1"/>
  <c r="AW966" i="1"/>
  <c r="AX966" i="1" s="1"/>
  <c r="BA966" i="1" s="1"/>
  <c r="AZ966" i="1"/>
  <c r="G967" i="1"/>
  <c r="H967" i="1"/>
  <c r="I967" i="1"/>
  <c r="J967" i="1"/>
  <c r="K967" i="1"/>
  <c r="L967" i="1"/>
  <c r="M967" i="1"/>
  <c r="AD967" i="1" s="1"/>
  <c r="N967" i="1"/>
  <c r="O967" i="1"/>
  <c r="P967" i="1"/>
  <c r="Q967" i="1"/>
  <c r="R967" i="1"/>
  <c r="S967" i="1"/>
  <c r="T967" i="1"/>
  <c r="U967" i="1"/>
  <c r="V967" i="1"/>
  <c r="W967" i="1"/>
  <c r="X967" i="1"/>
  <c r="AW967" i="1"/>
  <c r="AX967" i="1" s="1"/>
  <c r="G968" i="1"/>
  <c r="H968" i="1"/>
  <c r="I968" i="1"/>
  <c r="J968" i="1"/>
  <c r="K968" i="1"/>
  <c r="L968" i="1"/>
  <c r="M968" i="1"/>
  <c r="AD968" i="1" s="1"/>
  <c r="AF968" i="1" s="1"/>
  <c r="N968" i="1"/>
  <c r="O968" i="1"/>
  <c r="P968" i="1"/>
  <c r="Q968" i="1"/>
  <c r="R968" i="1"/>
  <c r="S968" i="1"/>
  <c r="T968" i="1"/>
  <c r="U968" i="1"/>
  <c r="V968" i="1"/>
  <c r="W968" i="1"/>
  <c r="X968" i="1"/>
  <c r="AW968" i="1"/>
  <c r="AX968" i="1"/>
  <c r="AY968" i="1" s="1"/>
  <c r="G969" i="1"/>
  <c r="H969" i="1"/>
  <c r="I969" i="1"/>
  <c r="J969" i="1"/>
  <c r="K969" i="1"/>
  <c r="L969" i="1"/>
  <c r="M969" i="1"/>
  <c r="N969" i="1"/>
  <c r="O969" i="1"/>
  <c r="P969" i="1"/>
  <c r="Q969" i="1"/>
  <c r="R969" i="1"/>
  <c r="S969" i="1"/>
  <c r="T969" i="1"/>
  <c r="U969" i="1"/>
  <c r="V969" i="1"/>
  <c r="W969" i="1"/>
  <c r="X969" i="1"/>
  <c r="AD969" i="1"/>
  <c r="AE969" i="1" s="1"/>
  <c r="AF969" i="1"/>
  <c r="AM969" i="1" s="1"/>
  <c r="AK969" i="1"/>
  <c r="AW969" i="1"/>
  <c r="AX969" i="1"/>
  <c r="AY969" i="1" s="1"/>
  <c r="BD969" i="1"/>
  <c r="G970" i="1"/>
  <c r="H970" i="1"/>
  <c r="I970" i="1"/>
  <c r="J970" i="1"/>
  <c r="K970" i="1"/>
  <c r="L970" i="1"/>
  <c r="M970" i="1"/>
  <c r="N970" i="1"/>
  <c r="O970" i="1"/>
  <c r="P970" i="1"/>
  <c r="Q970" i="1"/>
  <c r="R970" i="1"/>
  <c r="S970" i="1"/>
  <c r="T970" i="1"/>
  <c r="U970" i="1"/>
  <c r="V970" i="1"/>
  <c r="W970" i="1"/>
  <c r="X970" i="1"/>
  <c r="AD970" i="1"/>
  <c r="AE970" i="1" s="1"/>
  <c r="AW970" i="1"/>
  <c r="AX970" i="1" s="1"/>
  <c r="G971" i="1"/>
  <c r="H971" i="1"/>
  <c r="I971" i="1"/>
  <c r="J971" i="1"/>
  <c r="K971" i="1"/>
  <c r="L971" i="1"/>
  <c r="M971" i="1"/>
  <c r="N971" i="1"/>
  <c r="O971" i="1"/>
  <c r="P971" i="1"/>
  <c r="Q971" i="1"/>
  <c r="R971" i="1"/>
  <c r="S971" i="1"/>
  <c r="T971" i="1"/>
  <c r="U971" i="1"/>
  <c r="V971" i="1"/>
  <c r="W971" i="1"/>
  <c r="X971" i="1"/>
  <c r="AD971" i="1"/>
  <c r="AK971" i="1" s="1"/>
  <c r="AW971" i="1"/>
  <c r="AX971" i="1" s="1"/>
  <c r="AZ971" i="1" s="1"/>
  <c r="BA971" i="1"/>
  <c r="G972" i="1"/>
  <c r="H972" i="1"/>
  <c r="I972" i="1"/>
  <c r="J972" i="1"/>
  <c r="K972" i="1"/>
  <c r="L972" i="1"/>
  <c r="M972" i="1"/>
  <c r="AD972" i="1" s="1"/>
  <c r="N972" i="1"/>
  <c r="O972" i="1"/>
  <c r="P972" i="1"/>
  <c r="Q972" i="1"/>
  <c r="R972" i="1"/>
  <c r="S972" i="1"/>
  <c r="T972" i="1"/>
  <c r="U972" i="1"/>
  <c r="V972" i="1"/>
  <c r="W972" i="1"/>
  <c r="X972" i="1"/>
  <c r="AW972" i="1"/>
  <c r="AX972" i="1" s="1"/>
  <c r="G973" i="1"/>
  <c r="H973" i="1"/>
  <c r="I973" i="1"/>
  <c r="J973" i="1"/>
  <c r="K973" i="1"/>
  <c r="L973" i="1"/>
  <c r="M973" i="1"/>
  <c r="AD973" i="1" s="1"/>
  <c r="N973" i="1"/>
  <c r="O973" i="1"/>
  <c r="P973" i="1"/>
  <c r="Q973" i="1"/>
  <c r="R973" i="1"/>
  <c r="S973" i="1"/>
  <c r="T973" i="1"/>
  <c r="U973" i="1"/>
  <c r="V973" i="1"/>
  <c r="W973" i="1"/>
  <c r="X973" i="1"/>
  <c r="AF973" i="1"/>
  <c r="AW973" i="1"/>
  <c r="AX973" i="1"/>
  <c r="AY973" i="1" s="1"/>
  <c r="G974" i="1"/>
  <c r="H974" i="1"/>
  <c r="I974" i="1"/>
  <c r="J974" i="1"/>
  <c r="K974" i="1"/>
  <c r="L974" i="1"/>
  <c r="M974" i="1"/>
  <c r="N974" i="1"/>
  <c r="O974" i="1"/>
  <c r="P974" i="1"/>
  <c r="Q974" i="1"/>
  <c r="R974" i="1"/>
  <c r="S974" i="1"/>
  <c r="T974" i="1"/>
  <c r="U974" i="1"/>
  <c r="V974" i="1"/>
  <c r="W974" i="1"/>
  <c r="X974" i="1"/>
  <c r="AD974" i="1"/>
  <c r="AE974" i="1" s="1"/>
  <c r="AF974" i="1"/>
  <c r="AM974" i="1" s="1"/>
  <c r="AK974" i="1"/>
  <c r="AW974" i="1"/>
  <c r="AX974" i="1"/>
  <c r="AY974" i="1" s="1"/>
  <c r="BD974" i="1"/>
  <c r="G975" i="1"/>
  <c r="H975" i="1"/>
  <c r="I975" i="1"/>
  <c r="J975" i="1"/>
  <c r="K975" i="1"/>
  <c r="L975" i="1"/>
  <c r="M975" i="1"/>
  <c r="N975" i="1"/>
  <c r="O975" i="1"/>
  <c r="P975" i="1"/>
  <c r="Q975" i="1"/>
  <c r="R975" i="1"/>
  <c r="S975" i="1"/>
  <c r="T975" i="1"/>
  <c r="U975" i="1"/>
  <c r="V975" i="1"/>
  <c r="W975" i="1"/>
  <c r="X975" i="1"/>
  <c r="AD975" i="1"/>
  <c r="AE975" i="1"/>
  <c r="AW975" i="1"/>
  <c r="AX975" i="1" s="1"/>
  <c r="G976" i="1"/>
  <c r="H976" i="1"/>
  <c r="I976" i="1"/>
  <c r="J976" i="1"/>
  <c r="K976" i="1"/>
  <c r="L976" i="1"/>
  <c r="M976" i="1"/>
  <c r="N976" i="1"/>
  <c r="O976" i="1"/>
  <c r="P976" i="1"/>
  <c r="Q976" i="1"/>
  <c r="R976" i="1"/>
  <c r="S976" i="1"/>
  <c r="T976" i="1"/>
  <c r="U976" i="1"/>
  <c r="V976" i="1"/>
  <c r="W976" i="1"/>
  <c r="X976" i="1"/>
  <c r="AD976" i="1"/>
  <c r="AK976" i="1" s="1"/>
  <c r="AW976" i="1"/>
  <c r="AX976" i="1" s="1"/>
  <c r="AZ976" i="1"/>
  <c r="BA976" i="1"/>
  <c r="G977" i="1"/>
  <c r="H977" i="1"/>
  <c r="I977" i="1"/>
  <c r="J977" i="1"/>
  <c r="K977" i="1"/>
  <c r="L977" i="1"/>
  <c r="M977" i="1"/>
  <c r="AD977" i="1" s="1"/>
  <c r="N977" i="1"/>
  <c r="O977" i="1"/>
  <c r="P977" i="1"/>
  <c r="Q977" i="1"/>
  <c r="R977" i="1"/>
  <c r="S977" i="1"/>
  <c r="T977" i="1"/>
  <c r="U977" i="1"/>
  <c r="V977" i="1"/>
  <c r="W977" i="1"/>
  <c r="X977" i="1"/>
  <c r="AW977" i="1"/>
  <c r="AX977" i="1" s="1"/>
  <c r="G978" i="1"/>
  <c r="H978" i="1"/>
  <c r="I978" i="1"/>
  <c r="J978" i="1"/>
  <c r="K978" i="1"/>
  <c r="L978" i="1"/>
  <c r="M978" i="1"/>
  <c r="AD978" i="1" s="1"/>
  <c r="N978" i="1"/>
  <c r="O978" i="1"/>
  <c r="P978" i="1"/>
  <c r="Q978" i="1"/>
  <c r="R978" i="1"/>
  <c r="S978" i="1"/>
  <c r="T978" i="1"/>
  <c r="U978" i="1"/>
  <c r="V978" i="1"/>
  <c r="W978" i="1"/>
  <c r="X978" i="1"/>
  <c r="AF978" i="1"/>
  <c r="AG978" i="1"/>
  <c r="AW978" i="1"/>
  <c r="AX978" i="1"/>
  <c r="AY978" i="1"/>
  <c r="G979" i="1"/>
  <c r="H979" i="1"/>
  <c r="I979" i="1"/>
  <c r="J979" i="1"/>
  <c r="K979" i="1"/>
  <c r="L979" i="1"/>
  <c r="M979" i="1"/>
  <c r="N979" i="1"/>
  <c r="O979" i="1"/>
  <c r="P979" i="1"/>
  <c r="Q979" i="1"/>
  <c r="R979" i="1"/>
  <c r="S979" i="1"/>
  <c r="T979" i="1"/>
  <c r="U979" i="1"/>
  <c r="V979" i="1"/>
  <c r="W979" i="1"/>
  <c r="X979" i="1"/>
  <c r="AD979" i="1"/>
  <c r="AE979" i="1" s="1"/>
  <c r="AF979" i="1"/>
  <c r="AM979" i="1" s="1"/>
  <c r="AK979" i="1"/>
  <c r="AW979" i="1"/>
  <c r="AX979" i="1"/>
  <c r="AY979" i="1" s="1"/>
  <c r="BD979" i="1"/>
  <c r="G980" i="1"/>
  <c r="H980" i="1"/>
  <c r="I980" i="1"/>
  <c r="J980" i="1"/>
  <c r="K980" i="1"/>
  <c r="L980" i="1"/>
  <c r="M980" i="1"/>
  <c r="N980" i="1"/>
  <c r="O980" i="1"/>
  <c r="P980" i="1"/>
  <c r="Q980" i="1"/>
  <c r="R980" i="1"/>
  <c r="S980" i="1"/>
  <c r="T980" i="1"/>
  <c r="U980" i="1"/>
  <c r="V980" i="1"/>
  <c r="W980" i="1"/>
  <c r="X980" i="1"/>
  <c r="AD980" i="1"/>
  <c r="AE980" i="1"/>
  <c r="AW980" i="1"/>
  <c r="AX980" i="1" s="1"/>
  <c r="M981" i="1"/>
  <c r="N981" i="1"/>
  <c r="O981" i="1"/>
  <c r="P981" i="1" s="1"/>
  <c r="R981" i="1" s="1"/>
  <c r="S981" i="1" s="1"/>
  <c r="Q981" i="1"/>
  <c r="AD981" i="1"/>
  <c r="AF981" i="1" s="1"/>
  <c r="AM981" i="1" s="1"/>
  <c r="AE981" i="1"/>
  <c r="AL981" i="1" s="1"/>
  <c r="AI981" i="1"/>
  <c r="AW981" i="1"/>
  <c r="AX981" i="1" s="1"/>
  <c r="BA981" i="1" s="1"/>
  <c r="G982" i="1"/>
  <c r="L982" i="1"/>
  <c r="N982" i="1" s="1"/>
  <c r="AW982" i="1"/>
  <c r="AX982" i="1" s="1"/>
  <c r="BD982" i="1" s="1"/>
  <c r="G983" i="1"/>
  <c r="L983" i="1"/>
  <c r="N983" i="1"/>
  <c r="P983" i="1" s="1"/>
  <c r="O983" i="1"/>
  <c r="AW983" i="1"/>
  <c r="AX983" i="1"/>
  <c r="AY983" i="1" s="1"/>
  <c r="AZ983" i="1"/>
  <c r="BA983" i="1"/>
  <c r="G984" i="1"/>
  <c r="L984" i="1"/>
  <c r="AW984" i="1"/>
  <c r="AX984" i="1"/>
  <c r="G985" i="1"/>
  <c r="L985" i="1"/>
  <c r="O985" i="1" s="1"/>
  <c r="N985" i="1"/>
  <c r="P985" i="1" s="1"/>
  <c r="R985" i="1" s="1"/>
  <c r="AW985" i="1"/>
  <c r="AX985" i="1"/>
  <c r="BA985" i="1" s="1"/>
  <c r="AY985" i="1"/>
  <c r="AZ985" i="1"/>
  <c r="BD985" i="1"/>
  <c r="G986" i="1"/>
  <c r="H986" i="1"/>
  <c r="I986" i="1"/>
  <c r="J986" i="1"/>
  <c r="K986" i="1"/>
  <c r="L986" i="1"/>
  <c r="M986" i="1"/>
  <c r="AD986" i="1" s="1"/>
  <c r="N986" i="1"/>
  <c r="O986" i="1"/>
  <c r="P986" i="1"/>
  <c r="Q986" i="1"/>
  <c r="R986" i="1"/>
  <c r="S986" i="1"/>
  <c r="T986" i="1"/>
  <c r="U986" i="1"/>
  <c r="V986" i="1"/>
  <c r="W986" i="1"/>
  <c r="X986" i="1"/>
  <c r="AK986" i="1"/>
  <c r="AW986" i="1"/>
  <c r="AX986" i="1" s="1"/>
  <c r="BD986" i="1"/>
  <c r="G987" i="1"/>
  <c r="R987" i="1" s="1"/>
  <c r="L987" i="1"/>
  <c r="N987" i="1"/>
  <c r="P987" i="1" s="1"/>
  <c r="O987" i="1"/>
  <c r="AW987" i="1"/>
  <c r="AX987" i="1"/>
  <c r="BC987" i="1" s="1"/>
  <c r="AY987" i="1"/>
  <c r="AZ987" i="1"/>
  <c r="BA987" i="1"/>
  <c r="G988" i="1"/>
  <c r="L988" i="1"/>
  <c r="AW988" i="1"/>
  <c r="AX988" i="1"/>
  <c r="G989" i="1"/>
  <c r="K989" i="1"/>
  <c r="L989" i="1"/>
  <c r="O989" i="1" s="1"/>
  <c r="M989" i="1"/>
  <c r="N989" i="1"/>
  <c r="AW989" i="1"/>
  <c r="AX989" i="1"/>
  <c r="BA989" i="1" s="1"/>
  <c r="AY989" i="1"/>
  <c r="BC989" i="1" s="1"/>
  <c r="AZ989" i="1"/>
  <c r="BD989" i="1"/>
  <c r="G990" i="1"/>
  <c r="L990" i="1"/>
  <c r="M990" i="1" s="1"/>
  <c r="AD990" i="1" s="1"/>
  <c r="Q990" i="1"/>
  <c r="AK990" i="1"/>
  <c r="AW990" i="1"/>
  <c r="AX990" i="1"/>
  <c r="AY990" i="1" s="1"/>
  <c r="BD990" i="1"/>
  <c r="G991" i="1"/>
  <c r="M991" i="1"/>
  <c r="Q991" i="1" s="1"/>
  <c r="N991" i="1"/>
  <c r="O991" i="1"/>
  <c r="P991" i="1"/>
  <c r="R991" i="1" s="1"/>
  <c r="AD991" i="1"/>
  <c r="AE991" i="1" s="1"/>
  <c r="AW991" i="1"/>
  <c r="AX991" i="1" s="1"/>
  <c r="G992" i="1"/>
  <c r="H992" i="1"/>
  <c r="I992" i="1"/>
  <c r="J992" i="1"/>
  <c r="K992" i="1"/>
  <c r="L992" i="1"/>
  <c r="M992" i="1"/>
  <c r="N992" i="1"/>
  <c r="O992" i="1"/>
  <c r="P992" i="1"/>
  <c r="Q992" i="1"/>
  <c r="R992" i="1"/>
  <c r="S992" i="1"/>
  <c r="T992" i="1"/>
  <c r="U992" i="1"/>
  <c r="V992" i="1"/>
  <c r="W992" i="1"/>
  <c r="X992" i="1"/>
  <c r="AD992" i="1"/>
  <c r="AK992" i="1" s="1"/>
  <c r="AW992" i="1"/>
  <c r="AX992" i="1" s="1"/>
  <c r="AZ992" i="1" s="1"/>
  <c r="G993" i="1"/>
  <c r="H993" i="1"/>
  <c r="I993" i="1"/>
  <c r="J993" i="1"/>
  <c r="K993" i="1"/>
  <c r="L993" i="1"/>
  <c r="M993" i="1"/>
  <c r="AD993" i="1" s="1"/>
  <c r="N993" i="1"/>
  <c r="O993" i="1"/>
  <c r="P993" i="1"/>
  <c r="Q993" i="1"/>
  <c r="R993" i="1"/>
  <c r="S993" i="1"/>
  <c r="T993" i="1"/>
  <c r="U993" i="1"/>
  <c r="V993" i="1"/>
  <c r="W993" i="1"/>
  <c r="X993" i="1"/>
  <c r="AW993" i="1"/>
  <c r="AX993" i="1"/>
  <c r="AY993" i="1" s="1"/>
  <c r="AZ993" i="1"/>
  <c r="G994" i="1"/>
  <c r="H994" i="1"/>
  <c r="I994" i="1"/>
  <c r="J994" i="1"/>
  <c r="K994" i="1"/>
  <c r="L994" i="1"/>
  <c r="M994" i="1"/>
  <c r="AD994" i="1" s="1"/>
  <c r="N994" i="1"/>
  <c r="O994" i="1"/>
  <c r="P994" i="1"/>
  <c r="Q994" i="1"/>
  <c r="R994" i="1"/>
  <c r="S994" i="1"/>
  <c r="T994" i="1"/>
  <c r="U994" i="1"/>
  <c r="V994" i="1"/>
  <c r="W994" i="1"/>
  <c r="X994" i="1"/>
  <c r="AF994" i="1"/>
  <c r="AG994" i="1"/>
  <c r="AW994" i="1"/>
  <c r="AX994" i="1"/>
  <c r="G995" i="1"/>
  <c r="H995" i="1"/>
  <c r="I995" i="1"/>
  <c r="J995" i="1"/>
  <c r="K995" i="1"/>
  <c r="L995" i="1"/>
  <c r="M995" i="1"/>
  <c r="N995" i="1"/>
  <c r="O995" i="1"/>
  <c r="P995" i="1"/>
  <c r="Q995" i="1"/>
  <c r="R995" i="1"/>
  <c r="S995" i="1"/>
  <c r="T995" i="1"/>
  <c r="U995" i="1"/>
  <c r="V995" i="1"/>
  <c r="W995" i="1"/>
  <c r="X995" i="1"/>
  <c r="AD995" i="1"/>
  <c r="AG995" i="1" s="1"/>
  <c r="AE995" i="1"/>
  <c r="AH995" i="1" s="1"/>
  <c r="AF995" i="1"/>
  <c r="AM995" i="1" s="1"/>
  <c r="AK995" i="1"/>
  <c r="AW995" i="1"/>
  <c r="AX995" i="1"/>
  <c r="AY995" i="1" s="1"/>
  <c r="BD995" i="1"/>
  <c r="G996" i="1"/>
  <c r="H996" i="1"/>
  <c r="I996" i="1"/>
  <c r="J996" i="1"/>
  <c r="K996" i="1"/>
  <c r="L996" i="1"/>
  <c r="M996" i="1"/>
  <c r="N996" i="1"/>
  <c r="O996" i="1"/>
  <c r="P996" i="1"/>
  <c r="Q996" i="1"/>
  <c r="R996" i="1"/>
  <c r="S996" i="1"/>
  <c r="T996" i="1"/>
  <c r="U996" i="1"/>
  <c r="V996" i="1"/>
  <c r="W996" i="1"/>
  <c r="X996" i="1"/>
  <c r="AD996" i="1"/>
  <c r="AE996" i="1" s="1"/>
  <c r="AW996" i="1"/>
  <c r="AX996" i="1" s="1"/>
  <c r="G997" i="1"/>
  <c r="H997" i="1"/>
  <c r="I997" i="1"/>
  <c r="J997" i="1"/>
  <c r="K997" i="1"/>
  <c r="L997" i="1"/>
  <c r="M997" i="1"/>
  <c r="N997" i="1"/>
  <c r="O997" i="1"/>
  <c r="P997" i="1"/>
  <c r="Q997" i="1"/>
  <c r="R997" i="1"/>
  <c r="S997" i="1"/>
  <c r="T997" i="1"/>
  <c r="U997" i="1"/>
  <c r="V997" i="1"/>
  <c r="W997" i="1"/>
  <c r="X997" i="1"/>
  <c r="AD997" i="1"/>
  <c r="AK997" i="1" s="1"/>
  <c r="AW997" i="1"/>
  <c r="AX997" i="1" s="1"/>
  <c r="BA997" i="1" s="1"/>
  <c r="AZ997" i="1"/>
  <c r="G998" i="1"/>
  <c r="H998" i="1"/>
  <c r="I998" i="1"/>
  <c r="J998" i="1"/>
  <c r="K998" i="1"/>
  <c r="L998" i="1"/>
  <c r="M998" i="1"/>
  <c r="AD998" i="1" s="1"/>
  <c r="N998" i="1"/>
  <c r="O998" i="1"/>
  <c r="P998" i="1"/>
  <c r="Q998" i="1"/>
  <c r="R998" i="1"/>
  <c r="S998" i="1"/>
  <c r="T998" i="1"/>
  <c r="U998" i="1"/>
  <c r="V998" i="1"/>
  <c r="W998" i="1"/>
  <c r="X998" i="1"/>
  <c r="AW998" i="1"/>
  <c r="AX998" i="1" s="1"/>
  <c r="G999" i="1"/>
  <c r="H999" i="1"/>
  <c r="I999" i="1"/>
  <c r="J999" i="1"/>
  <c r="K999" i="1"/>
  <c r="L999" i="1"/>
  <c r="M999" i="1"/>
  <c r="AD999" i="1" s="1"/>
  <c r="AF999" i="1" s="1"/>
  <c r="N999" i="1"/>
  <c r="O999" i="1"/>
  <c r="P999" i="1"/>
  <c r="Q999" i="1"/>
  <c r="R999" i="1"/>
  <c r="S999" i="1"/>
  <c r="T999" i="1"/>
  <c r="U999" i="1"/>
  <c r="V999" i="1"/>
  <c r="W999" i="1"/>
  <c r="X999" i="1"/>
  <c r="AW999" i="1"/>
  <c r="AX999" i="1"/>
  <c r="AY999" i="1" s="1"/>
  <c r="G1000" i="1"/>
  <c r="H1000" i="1"/>
  <c r="I1000" i="1"/>
  <c r="J1000" i="1"/>
  <c r="K1000" i="1"/>
  <c r="L1000" i="1"/>
  <c r="M1000" i="1"/>
  <c r="N1000" i="1"/>
  <c r="O1000" i="1"/>
  <c r="P1000" i="1"/>
  <c r="Q1000" i="1"/>
  <c r="R1000" i="1"/>
  <c r="S1000" i="1"/>
  <c r="T1000" i="1"/>
  <c r="U1000" i="1"/>
  <c r="V1000" i="1"/>
  <c r="W1000" i="1"/>
  <c r="X1000" i="1"/>
  <c r="AD1000" i="1"/>
  <c r="AG1000" i="1" s="1"/>
  <c r="AE1000" i="1"/>
  <c r="AH1000" i="1" s="1"/>
  <c r="AF1000" i="1"/>
  <c r="AM1000" i="1" s="1"/>
  <c r="AK1000" i="1"/>
  <c r="AW1000" i="1"/>
  <c r="AX1000" i="1"/>
  <c r="AY1000" i="1" s="1"/>
  <c r="BD1000" i="1"/>
  <c r="G1001" i="1"/>
  <c r="H1001" i="1"/>
  <c r="I1001" i="1"/>
  <c r="J1001" i="1"/>
  <c r="K1001" i="1"/>
  <c r="L1001" i="1"/>
  <c r="M1001" i="1"/>
  <c r="N1001" i="1"/>
  <c r="O1001" i="1"/>
  <c r="P1001" i="1"/>
  <c r="Q1001" i="1"/>
  <c r="R1001" i="1"/>
  <c r="S1001" i="1"/>
  <c r="T1001" i="1"/>
  <c r="U1001" i="1"/>
  <c r="V1001" i="1"/>
  <c r="W1001" i="1"/>
  <c r="X1001" i="1"/>
  <c r="AD1001" i="1"/>
  <c r="AE1001" i="1"/>
  <c r="AW1001" i="1"/>
  <c r="AX1001" i="1" s="1"/>
  <c r="G1002" i="1"/>
  <c r="H1002" i="1"/>
  <c r="I1002" i="1"/>
  <c r="J1002" i="1"/>
  <c r="K1002" i="1"/>
  <c r="L1002" i="1"/>
  <c r="M1002" i="1"/>
  <c r="N1002" i="1"/>
  <c r="O1002" i="1"/>
  <c r="P1002" i="1"/>
  <c r="Q1002" i="1"/>
  <c r="R1002" i="1"/>
  <c r="S1002" i="1"/>
  <c r="T1002" i="1"/>
  <c r="U1002" i="1"/>
  <c r="V1002" i="1"/>
  <c r="W1002" i="1"/>
  <c r="X1002" i="1"/>
  <c r="AD1002" i="1"/>
  <c r="AK1002" i="1" s="1"/>
  <c r="AW1002" i="1"/>
  <c r="AX1002" i="1" s="1"/>
  <c r="AZ1002" i="1"/>
  <c r="BA1002" i="1"/>
  <c r="G1003" i="1"/>
  <c r="H1003" i="1"/>
  <c r="I1003" i="1"/>
  <c r="J1003" i="1"/>
  <c r="K1003" i="1"/>
  <c r="L1003" i="1"/>
  <c r="M1003" i="1"/>
  <c r="AD1003" i="1" s="1"/>
  <c r="N1003" i="1"/>
  <c r="O1003" i="1"/>
  <c r="P1003" i="1"/>
  <c r="Q1003" i="1"/>
  <c r="R1003" i="1"/>
  <c r="S1003" i="1"/>
  <c r="T1003" i="1"/>
  <c r="U1003" i="1"/>
  <c r="V1003" i="1"/>
  <c r="W1003" i="1"/>
  <c r="X1003" i="1"/>
  <c r="AW1003" i="1"/>
  <c r="AX1003" i="1" s="1"/>
  <c r="AZ1003" i="1"/>
  <c r="G1004" i="1"/>
  <c r="H1004" i="1"/>
  <c r="I1004" i="1"/>
  <c r="J1004" i="1"/>
  <c r="K1004" i="1"/>
  <c r="L1004" i="1"/>
  <c r="M1004" i="1"/>
  <c r="AD1004" i="1" s="1"/>
  <c r="N1004" i="1"/>
  <c r="O1004" i="1"/>
  <c r="P1004" i="1"/>
  <c r="Q1004" i="1"/>
  <c r="R1004" i="1"/>
  <c r="S1004" i="1"/>
  <c r="T1004" i="1"/>
  <c r="U1004" i="1"/>
  <c r="V1004" i="1"/>
  <c r="W1004" i="1"/>
  <c r="X1004" i="1"/>
  <c r="AW1004" i="1"/>
  <c r="AX1004" i="1"/>
  <c r="AY1004" i="1"/>
  <c r="G1005" i="1"/>
  <c r="H1005" i="1"/>
  <c r="I1005" i="1"/>
  <c r="J1005" i="1"/>
  <c r="K1005" i="1"/>
  <c r="L1005" i="1"/>
  <c r="M1005" i="1"/>
  <c r="AD1005" i="1" s="1"/>
  <c r="N1005" i="1"/>
  <c r="O1005" i="1"/>
  <c r="P1005" i="1"/>
  <c r="Q1005" i="1"/>
  <c r="R1005" i="1"/>
  <c r="S1005" i="1"/>
  <c r="T1005" i="1"/>
  <c r="U1005" i="1"/>
  <c r="V1005" i="1"/>
  <c r="W1005" i="1"/>
  <c r="X1005" i="1"/>
  <c r="AF1005" i="1"/>
  <c r="AK1005" i="1"/>
  <c r="AW1005" i="1"/>
  <c r="AX1005" i="1"/>
  <c r="G1006" i="1"/>
  <c r="H1006" i="1"/>
  <c r="I1006" i="1"/>
  <c r="J1006" i="1"/>
  <c r="K1006" i="1"/>
  <c r="L1006" i="1"/>
  <c r="M1006" i="1"/>
  <c r="N1006" i="1"/>
  <c r="O1006" i="1"/>
  <c r="P1006" i="1"/>
  <c r="Q1006" i="1"/>
  <c r="R1006" i="1"/>
  <c r="S1006" i="1"/>
  <c r="T1006" i="1"/>
  <c r="U1006" i="1"/>
  <c r="V1006" i="1"/>
  <c r="W1006" i="1"/>
  <c r="X1006" i="1"/>
  <c r="AD1006" i="1"/>
  <c r="AE1006" i="1" s="1"/>
  <c r="AW1006" i="1"/>
  <c r="AX1006" i="1" s="1"/>
  <c r="G1007" i="1"/>
  <c r="H1007" i="1"/>
  <c r="I1007" i="1"/>
  <c r="J1007" i="1"/>
  <c r="K1007" i="1"/>
  <c r="L1007" i="1"/>
  <c r="M1007" i="1"/>
  <c r="N1007" i="1"/>
  <c r="O1007" i="1"/>
  <c r="P1007" i="1"/>
  <c r="Q1007" i="1"/>
  <c r="R1007" i="1"/>
  <c r="S1007" i="1"/>
  <c r="T1007" i="1"/>
  <c r="U1007" i="1"/>
  <c r="V1007" i="1"/>
  <c r="W1007" i="1"/>
  <c r="X1007" i="1"/>
  <c r="AD1007" i="1"/>
  <c r="AW1007" i="1"/>
  <c r="AX1007" i="1" s="1"/>
  <c r="AZ1007" i="1"/>
  <c r="BA1007" i="1"/>
  <c r="G1008" i="1"/>
  <c r="H1008" i="1"/>
  <c r="I1008" i="1"/>
  <c r="J1008" i="1"/>
  <c r="K1008" i="1"/>
  <c r="L1008" i="1"/>
  <c r="M1008" i="1"/>
  <c r="AD1008" i="1" s="1"/>
  <c r="N1008" i="1"/>
  <c r="O1008" i="1"/>
  <c r="P1008" i="1"/>
  <c r="Q1008" i="1"/>
  <c r="R1008" i="1"/>
  <c r="S1008" i="1"/>
  <c r="T1008" i="1"/>
  <c r="U1008" i="1"/>
  <c r="V1008" i="1"/>
  <c r="W1008" i="1"/>
  <c r="X1008" i="1"/>
  <c r="AW1008" i="1"/>
  <c r="AX1008" i="1" s="1"/>
  <c r="AZ1008" i="1" s="1"/>
  <c r="G1009" i="1"/>
  <c r="H1009" i="1"/>
  <c r="I1009" i="1"/>
  <c r="J1009" i="1"/>
  <c r="K1009" i="1"/>
  <c r="L1009" i="1"/>
  <c r="M1009" i="1"/>
  <c r="AD1009" i="1" s="1"/>
  <c r="AF1009" i="1" s="1"/>
  <c r="N1009" i="1"/>
  <c r="O1009" i="1"/>
  <c r="P1009" i="1"/>
  <c r="Q1009" i="1"/>
  <c r="R1009" i="1"/>
  <c r="S1009" i="1"/>
  <c r="T1009" i="1"/>
  <c r="U1009" i="1"/>
  <c r="V1009" i="1"/>
  <c r="W1009" i="1"/>
  <c r="X1009" i="1"/>
  <c r="AW1009" i="1"/>
  <c r="AX1009" i="1"/>
  <c r="AY1009" i="1" s="1"/>
  <c r="G1010" i="1"/>
  <c r="H1010" i="1"/>
  <c r="I1010" i="1"/>
  <c r="J1010" i="1"/>
  <c r="K1010" i="1"/>
  <c r="L1010" i="1"/>
  <c r="M1010" i="1"/>
  <c r="AD1010" i="1" s="1"/>
  <c r="N1010" i="1"/>
  <c r="O1010" i="1"/>
  <c r="P1010" i="1"/>
  <c r="Q1010" i="1"/>
  <c r="R1010" i="1"/>
  <c r="S1010" i="1"/>
  <c r="T1010" i="1"/>
  <c r="U1010" i="1"/>
  <c r="V1010" i="1"/>
  <c r="W1010" i="1"/>
  <c r="X1010" i="1"/>
  <c r="AF1010" i="1"/>
  <c r="AK1010" i="1"/>
  <c r="AW1010" i="1"/>
  <c r="AX1010" i="1"/>
  <c r="G1011" i="1"/>
  <c r="H1011" i="1"/>
  <c r="I1011" i="1"/>
  <c r="J1011" i="1"/>
  <c r="K1011" i="1"/>
  <c r="L1011" i="1"/>
  <c r="M1011" i="1"/>
  <c r="N1011" i="1"/>
  <c r="O1011" i="1"/>
  <c r="P1011" i="1"/>
  <c r="Q1011" i="1"/>
  <c r="R1011" i="1"/>
  <c r="S1011" i="1"/>
  <c r="T1011" i="1"/>
  <c r="U1011" i="1"/>
  <c r="V1011" i="1"/>
  <c r="W1011" i="1"/>
  <c r="X1011" i="1"/>
  <c r="AD1011" i="1"/>
  <c r="AE1011" i="1"/>
  <c r="AW1011" i="1"/>
  <c r="AX1011" i="1" s="1"/>
  <c r="G1012" i="1"/>
  <c r="H1012" i="1"/>
  <c r="I1012" i="1"/>
  <c r="J1012" i="1"/>
  <c r="K1012" i="1"/>
  <c r="L1012" i="1"/>
  <c r="M1012" i="1"/>
  <c r="N1012" i="1"/>
  <c r="O1012" i="1"/>
  <c r="P1012" i="1"/>
  <c r="Q1012" i="1"/>
  <c r="R1012" i="1"/>
  <c r="S1012" i="1"/>
  <c r="T1012" i="1"/>
  <c r="U1012" i="1"/>
  <c r="V1012" i="1"/>
  <c r="W1012" i="1"/>
  <c r="X1012" i="1"/>
  <c r="AD1012" i="1"/>
  <c r="AW1012" i="1"/>
  <c r="AX1012" i="1" s="1"/>
  <c r="AZ1012" i="1" s="1"/>
  <c r="G1013" i="1"/>
  <c r="H1013" i="1"/>
  <c r="I1013" i="1"/>
  <c r="J1013" i="1"/>
  <c r="K1013" i="1"/>
  <c r="L1013" i="1"/>
  <c r="M1013" i="1"/>
  <c r="AD1013" i="1" s="1"/>
  <c r="N1013" i="1"/>
  <c r="O1013" i="1"/>
  <c r="P1013" i="1"/>
  <c r="Q1013" i="1"/>
  <c r="R1013" i="1"/>
  <c r="S1013" i="1"/>
  <c r="T1013" i="1"/>
  <c r="U1013" i="1"/>
  <c r="V1013" i="1"/>
  <c r="W1013" i="1"/>
  <c r="X1013" i="1"/>
  <c r="AW1013" i="1"/>
  <c r="AX1013" i="1" s="1"/>
  <c r="AZ1013" i="1" s="1"/>
  <c r="G1014" i="1"/>
  <c r="H1014" i="1"/>
  <c r="I1014" i="1"/>
  <c r="J1014" i="1"/>
  <c r="K1014" i="1"/>
  <c r="L1014" i="1"/>
  <c r="M1014" i="1"/>
  <c r="AD1014" i="1" s="1"/>
  <c r="N1014" i="1"/>
  <c r="O1014" i="1"/>
  <c r="P1014" i="1"/>
  <c r="Q1014" i="1"/>
  <c r="R1014" i="1"/>
  <c r="S1014" i="1"/>
  <c r="T1014" i="1"/>
  <c r="U1014" i="1"/>
  <c r="V1014" i="1"/>
  <c r="W1014" i="1"/>
  <c r="X1014" i="1"/>
  <c r="AF1014" i="1"/>
  <c r="AG1014" i="1"/>
  <c r="AW1014" i="1"/>
  <c r="AX1014" i="1"/>
  <c r="AY1014" i="1" s="1"/>
  <c r="G1015" i="1"/>
  <c r="H1015" i="1"/>
  <c r="I1015" i="1"/>
  <c r="J1015" i="1"/>
  <c r="K1015" i="1"/>
  <c r="L1015" i="1"/>
  <c r="M1015" i="1"/>
  <c r="AD1015" i="1" s="1"/>
  <c r="AF1015" i="1" s="1"/>
  <c r="N1015" i="1"/>
  <c r="O1015" i="1"/>
  <c r="P1015" i="1"/>
  <c r="Q1015" i="1"/>
  <c r="R1015" i="1"/>
  <c r="S1015" i="1"/>
  <c r="T1015" i="1"/>
  <c r="U1015" i="1"/>
  <c r="V1015" i="1"/>
  <c r="W1015" i="1"/>
  <c r="X1015" i="1"/>
  <c r="AW1015" i="1"/>
  <c r="AX1015" i="1"/>
  <c r="BD1015" i="1"/>
  <c r="G1016" i="1"/>
  <c r="H1016" i="1"/>
  <c r="I1016" i="1"/>
  <c r="J1016" i="1"/>
  <c r="K1016" i="1"/>
  <c r="L1016" i="1"/>
  <c r="M1016" i="1"/>
  <c r="N1016" i="1"/>
  <c r="O1016" i="1"/>
  <c r="P1016" i="1"/>
  <c r="Q1016" i="1"/>
  <c r="R1016" i="1"/>
  <c r="S1016" i="1"/>
  <c r="T1016" i="1"/>
  <c r="U1016" i="1"/>
  <c r="V1016" i="1"/>
  <c r="W1016" i="1"/>
  <c r="X1016" i="1"/>
  <c r="AD1016" i="1"/>
  <c r="AW1016" i="1"/>
  <c r="AX1016" i="1" s="1"/>
  <c r="G1017" i="1"/>
  <c r="H1017" i="1"/>
  <c r="I1017" i="1"/>
  <c r="J1017" i="1"/>
  <c r="K1017" i="1"/>
  <c r="L1017" i="1"/>
  <c r="M1017" i="1"/>
  <c r="N1017" i="1"/>
  <c r="O1017" i="1"/>
  <c r="P1017" i="1"/>
  <c r="Q1017" i="1"/>
  <c r="R1017" i="1"/>
  <c r="S1017" i="1"/>
  <c r="T1017" i="1"/>
  <c r="U1017" i="1"/>
  <c r="V1017" i="1"/>
  <c r="W1017" i="1"/>
  <c r="X1017" i="1"/>
  <c r="AD1017" i="1"/>
  <c r="AK1017" i="1"/>
  <c r="AW1017" i="1"/>
  <c r="AX1017" i="1" s="1"/>
  <c r="AY1017" i="1" s="1"/>
  <c r="AZ1017" i="1"/>
  <c r="G1018" i="1"/>
  <c r="H1018" i="1"/>
  <c r="I1018" i="1"/>
  <c r="J1018" i="1"/>
  <c r="K1018" i="1"/>
  <c r="L1018" i="1"/>
  <c r="M1018" i="1"/>
  <c r="AD1018" i="1" s="1"/>
  <c r="N1018" i="1"/>
  <c r="O1018" i="1"/>
  <c r="P1018" i="1"/>
  <c r="Q1018" i="1"/>
  <c r="R1018" i="1"/>
  <c r="S1018" i="1"/>
  <c r="T1018" i="1"/>
  <c r="U1018" i="1"/>
  <c r="V1018" i="1"/>
  <c r="W1018" i="1"/>
  <c r="X1018" i="1"/>
  <c r="AW1018" i="1"/>
  <c r="AX1018" i="1" s="1"/>
  <c r="BA1018" i="1" s="1"/>
  <c r="AZ1018" i="1"/>
  <c r="G1019" i="1"/>
  <c r="H1019" i="1"/>
  <c r="I1019" i="1"/>
  <c r="J1019" i="1"/>
  <c r="K1019" i="1"/>
  <c r="L1019" i="1"/>
  <c r="M1019" i="1"/>
  <c r="AD1019" i="1" s="1"/>
  <c r="AF1019" i="1" s="1"/>
  <c r="N1019" i="1"/>
  <c r="O1019" i="1"/>
  <c r="P1019" i="1"/>
  <c r="Q1019" i="1"/>
  <c r="R1019" i="1"/>
  <c r="S1019" i="1"/>
  <c r="T1019" i="1"/>
  <c r="U1019" i="1"/>
  <c r="V1019" i="1"/>
  <c r="W1019" i="1"/>
  <c r="X1019" i="1"/>
  <c r="AW1019" i="1"/>
  <c r="AX1019" i="1"/>
  <c r="G1020" i="1"/>
  <c r="H1020" i="1"/>
  <c r="I1020" i="1"/>
  <c r="J1020" i="1"/>
  <c r="K1020" i="1"/>
  <c r="L1020" i="1"/>
  <c r="M1020" i="1"/>
  <c r="AD1020" i="1" s="1"/>
  <c r="N1020" i="1"/>
  <c r="O1020" i="1"/>
  <c r="P1020" i="1"/>
  <c r="Q1020" i="1"/>
  <c r="R1020" i="1"/>
  <c r="S1020" i="1"/>
  <c r="T1020" i="1"/>
  <c r="U1020" i="1"/>
  <c r="V1020" i="1"/>
  <c r="W1020" i="1"/>
  <c r="X1020" i="1"/>
  <c r="AW1020" i="1"/>
  <c r="AX1020" i="1"/>
  <c r="AY1020" i="1"/>
  <c r="BD1020" i="1"/>
  <c r="G1021" i="1"/>
  <c r="H1021" i="1"/>
  <c r="I1021" i="1"/>
  <c r="J1021" i="1"/>
  <c r="K1021" i="1"/>
  <c r="L1021" i="1"/>
  <c r="M1021" i="1"/>
  <c r="N1021" i="1"/>
  <c r="O1021" i="1"/>
  <c r="P1021" i="1"/>
  <c r="Q1021" i="1"/>
  <c r="R1021" i="1"/>
  <c r="S1021" i="1"/>
  <c r="T1021" i="1"/>
  <c r="U1021" i="1"/>
  <c r="V1021" i="1"/>
  <c r="W1021" i="1"/>
  <c r="X1021" i="1"/>
  <c r="AD1021" i="1"/>
  <c r="AE1021" i="1" s="1"/>
  <c r="AW1021" i="1"/>
  <c r="AX1021" i="1" s="1"/>
  <c r="AY1021" i="1"/>
  <c r="G1022" i="1"/>
  <c r="H1022" i="1"/>
  <c r="I1022" i="1"/>
  <c r="J1022" i="1"/>
  <c r="K1022" i="1"/>
  <c r="L1022" i="1"/>
  <c r="M1022" i="1"/>
  <c r="N1022" i="1"/>
  <c r="O1022" i="1"/>
  <c r="P1022" i="1"/>
  <c r="Q1022" i="1"/>
  <c r="R1022" i="1"/>
  <c r="S1022" i="1"/>
  <c r="T1022" i="1"/>
  <c r="U1022" i="1"/>
  <c r="V1022" i="1"/>
  <c r="W1022" i="1"/>
  <c r="X1022" i="1"/>
  <c r="AD1022" i="1"/>
  <c r="AE1022" i="1" s="1"/>
  <c r="AW1022" i="1"/>
  <c r="AX1022" i="1" s="1"/>
  <c r="AY1022" i="1" s="1"/>
  <c r="BA1022" i="1"/>
  <c r="BD1022" i="1"/>
  <c r="G1023" i="1"/>
  <c r="H1023" i="1"/>
  <c r="I1023" i="1"/>
  <c r="J1023" i="1"/>
  <c r="K1023" i="1"/>
  <c r="L1023" i="1"/>
  <c r="M1023" i="1"/>
  <c r="N1023" i="1"/>
  <c r="O1023" i="1"/>
  <c r="P1023" i="1"/>
  <c r="Q1023" i="1"/>
  <c r="R1023" i="1"/>
  <c r="S1023" i="1"/>
  <c r="T1023" i="1"/>
  <c r="U1023" i="1"/>
  <c r="V1023" i="1"/>
  <c r="W1023" i="1"/>
  <c r="X1023" i="1"/>
  <c r="AD1023" i="1"/>
  <c r="AE1023" i="1" s="1"/>
  <c r="AW1023" i="1"/>
  <c r="AX1023" i="1" s="1"/>
  <c r="AZ1023" i="1" s="1"/>
  <c r="BA1023" i="1"/>
  <c r="G1024" i="1"/>
  <c r="H1024" i="1"/>
  <c r="I1024" i="1"/>
  <c r="J1024" i="1"/>
  <c r="K1024" i="1"/>
  <c r="L1024" i="1"/>
  <c r="M1024" i="1"/>
  <c r="AD1024" i="1" s="1"/>
  <c r="AF1024" i="1" s="1"/>
  <c r="N1024" i="1"/>
  <c r="O1024" i="1"/>
  <c r="P1024" i="1"/>
  <c r="Q1024" i="1"/>
  <c r="R1024" i="1"/>
  <c r="S1024" i="1"/>
  <c r="T1024" i="1"/>
  <c r="U1024" i="1"/>
  <c r="V1024" i="1"/>
  <c r="W1024" i="1"/>
  <c r="X1024" i="1"/>
  <c r="AG1024" i="1"/>
  <c r="AW1024" i="1"/>
  <c r="AX1024" i="1"/>
  <c r="AY1024" i="1"/>
  <c r="AZ1024" i="1"/>
  <c r="BA1024" i="1"/>
  <c r="G1025" i="1"/>
  <c r="H1025" i="1"/>
  <c r="I1025" i="1"/>
  <c r="J1025" i="1"/>
  <c r="K1025" i="1"/>
  <c r="L1025" i="1"/>
  <c r="M1025" i="1"/>
  <c r="AD1025" i="1" s="1"/>
  <c r="AE1025" i="1" s="1"/>
  <c r="AH1025" i="1" s="1"/>
  <c r="N1025" i="1"/>
  <c r="O1025" i="1"/>
  <c r="P1025" i="1"/>
  <c r="Q1025" i="1"/>
  <c r="R1025" i="1"/>
  <c r="S1025" i="1"/>
  <c r="T1025" i="1"/>
  <c r="U1025" i="1"/>
  <c r="V1025" i="1"/>
  <c r="W1025" i="1"/>
  <c r="X1025" i="1"/>
  <c r="AF1025" i="1"/>
  <c r="AI1025" i="1" s="1"/>
  <c r="AG1025" i="1"/>
  <c r="AJ1025" i="1"/>
  <c r="AW1025" i="1"/>
  <c r="AX1025" i="1"/>
  <c r="AY1025" i="1" s="1"/>
  <c r="BD1025" i="1"/>
  <c r="G1026" i="1"/>
  <c r="H1026" i="1"/>
  <c r="I1026" i="1"/>
  <c r="J1026" i="1"/>
  <c r="K1026" i="1"/>
  <c r="L1026" i="1"/>
  <c r="M1026" i="1"/>
  <c r="N1026" i="1"/>
  <c r="O1026" i="1"/>
  <c r="P1026" i="1"/>
  <c r="Q1026" i="1"/>
  <c r="R1026" i="1"/>
  <c r="S1026" i="1"/>
  <c r="T1026" i="1"/>
  <c r="U1026" i="1"/>
  <c r="V1026" i="1"/>
  <c r="W1026" i="1"/>
  <c r="X1026" i="1"/>
  <c r="AD1026" i="1"/>
  <c r="AW1026" i="1"/>
  <c r="AX1026" i="1"/>
  <c r="AY1026" i="1" s="1"/>
  <c r="BD1026" i="1"/>
  <c r="G1027" i="1"/>
  <c r="H1027" i="1"/>
  <c r="I1027" i="1"/>
  <c r="J1027" i="1"/>
  <c r="K1027" i="1"/>
  <c r="L1027" i="1"/>
  <c r="M1027" i="1"/>
  <c r="N1027" i="1"/>
  <c r="O1027" i="1"/>
  <c r="P1027" i="1"/>
  <c r="Q1027" i="1"/>
  <c r="R1027" i="1"/>
  <c r="S1027" i="1"/>
  <c r="T1027" i="1"/>
  <c r="U1027" i="1"/>
  <c r="V1027" i="1"/>
  <c r="W1027" i="1"/>
  <c r="X1027" i="1"/>
  <c r="AD1027" i="1"/>
  <c r="AW1027" i="1"/>
  <c r="AX1027" i="1" s="1"/>
  <c r="AY1027" i="1" s="1"/>
  <c r="AZ1027" i="1"/>
  <c r="BA1027" i="1"/>
  <c r="BC1027" i="1"/>
  <c r="BD1027" i="1"/>
  <c r="G1028" i="1"/>
  <c r="H1028" i="1"/>
  <c r="I1028" i="1"/>
  <c r="J1028" i="1"/>
  <c r="K1028" i="1"/>
  <c r="L1028" i="1"/>
  <c r="M1028" i="1"/>
  <c r="N1028" i="1"/>
  <c r="O1028" i="1"/>
  <c r="P1028" i="1"/>
  <c r="Q1028" i="1"/>
  <c r="R1028" i="1"/>
  <c r="S1028" i="1"/>
  <c r="T1028" i="1"/>
  <c r="U1028" i="1"/>
  <c r="V1028" i="1"/>
  <c r="W1028" i="1"/>
  <c r="X1028" i="1"/>
  <c r="AD1028" i="1"/>
  <c r="AW1028" i="1"/>
  <c r="AX1028" i="1" s="1"/>
  <c r="AZ1028" i="1"/>
  <c r="BA1028" i="1"/>
  <c r="G1029" i="1"/>
  <c r="H1029" i="1"/>
  <c r="I1029" i="1"/>
  <c r="J1029" i="1"/>
  <c r="K1029" i="1"/>
  <c r="L1029" i="1"/>
  <c r="M1029" i="1"/>
  <c r="AD1029" i="1" s="1"/>
  <c r="AF1029" i="1" s="1"/>
  <c r="N1029" i="1"/>
  <c r="O1029" i="1"/>
  <c r="P1029" i="1"/>
  <c r="Q1029" i="1"/>
  <c r="R1029" i="1"/>
  <c r="S1029" i="1"/>
  <c r="T1029" i="1"/>
  <c r="U1029" i="1"/>
  <c r="V1029" i="1"/>
  <c r="W1029" i="1"/>
  <c r="X1029" i="1"/>
  <c r="AW1029" i="1"/>
  <c r="AX1029" i="1"/>
  <c r="AZ1029" i="1" s="1"/>
  <c r="AY1029" i="1"/>
  <c r="G1030" i="1"/>
  <c r="H1030" i="1"/>
  <c r="I1030" i="1"/>
  <c r="J1030" i="1"/>
  <c r="K1030" i="1"/>
  <c r="L1030" i="1"/>
  <c r="M1030" i="1"/>
  <c r="AD1030" i="1" s="1"/>
  <c r="AE1030" i="1" s="1"/>
  <c r="AH1030" i="1" s="1"/>
  <c r="N1030" i="1"/>
  <c r="O1030" i="1"/>
  <c r="P1030" i="1"/>
  <c r="Q1030" i="1"/>
  <c r="R1030" i="1"/>
  <c r="S1030" i="1"/>
  <c r="T1030" i="1"/>
  <c r="U1030" i="1"/>
  <c r="V1030" i="1"/>
  <c r="W1030" i="1"/>
  <c r="X1030" i="1"/>
  <c r="AK1030" i="1"/>
  <c r="AW1030" i="1"/>
  <c r="AX1030" i="1"/>
  <c r="AY1030" i="1" s="1"/>
  <c r="G1031" i="1"/>
  <c r="H1031" i="1"/>
  <c r="I1031" i="1"/>
  <c r="J1031" i="1"/>
  <c r="K1031" i="1"/>
  <c r="L1031" i="1"/>
  <c r="M1031" i="1"/>
  <c r="N1031" i="1"/>
  <c r="O1031" i="1"/>
  <c r="P1031" i="1"/>
  <c r="Q1031" i="1"/>
  <c r="R1031" i="1"/>
  <c r="S1031" i="1"/>
  <c r="T1031" i="1"/>
  <c r="U1031" i="1"/>
  <c r="V1031" i="1"/>
  <c r="W1031" i="1"/>
  <c r="X1031" i="1"/>
  <c r="AD1031" i="1"/>
  <c r="AE1031" i="1" s="1"/>
  <c r="AW1031" i="1"/>
  <c r="AX1031" i="1" s="1"/>
  <c r="G1032" i="1"/>
  <c r="H1032" i="1"/>
  <c r="I1032" i="1"/>
  <c r="J1032" i="1"/>
  <c r="K1032" i="1"/>
  <c r="L1032" i="1"/>
  <c r="M1032" i="1"/>
  <c r="N1032" i="1"/>
  <c r="O1032" i="1"/>
  <c r="P1032" i="1"/>
  <c r="Q1032" i="1"/>
  <c r="R1032" i="1"/>
  <c r="S1032" i="1"/>
  <c r="T1032" i="1"/>
  <c r="U1032" i="1"/>
  <c r="V1032" i="1"/>
  <c r="W1032" i="1"/>
  <c r="X1032" i="1"/>
  <c r="AD1032" i="1"/>
  <c r="AE1032" i="1" s="1"/>
  <c r="AW1032" i="1"/>
  <c r="AX1032" i="1" s="1"/>
  <c r="AY1032" i="1" s="1"/>
  <c r="G1033" i="1"/>
  <c r="H1033" i="1"/>
  <c r="I1033" i="1"/>
  <c r="J1033" i="1"/>
  <c r="K1033" i="1"/>
  <c r="L1033" i="1"/>
  <c r="M1033" i="1"/>
  <c r="AD1033" i="1" s="1"/>
  <c r="N1033" i="1"/>
  <c r="O1033" i="1"/>
  <c r="P1033" i="1"/>
  <c r="Q1033" i="1"/>
  <c r="R1033" i="1"/>
  <c r="S1033" i="1"/>
  <c r="T1033" i="1"/>
  <c r="U1033" i="1"/>
  <c r="V1033" i="1"/>
  <c r="W1033" i="1"/>
  <c r="X1033" i="1"/>
  <c r="AG1033" i="1"/>
  <c r="AW1033" i="1"/>
  <c r="AX1033" i="1" s="1"/>
  <c r="G1034" i="1"/>
  <c r="H1034" i="1"/>
  <c r="I1034" i="1"/>
  <c r="J1034" i="1"/>
  <c r="K1034" i="1"/>
  <c r="L1034" i="1"/>
  <c r="M1034" i="1"/>
  <c r="AD1034" i="1" s="1"/>
  <c r="AE1034" i="1" s="1"/>
  <c r="N1034" i="1"/>
  <c r="O1034" i="1"/>
  <c r="P1034" i="1"/>
  <c r="Q1034" i="1"/>
  <c r="R1034" i="1"/>
  <c r="S1034" i="1"/>
  <c r="T1034" i="1"/>
  <c r="U1034" i="1"/>
  <c r="V1034" i="1"/>
  <c r="W1034" i="1"/>
  <c r="X1034" i="1"/>
  <c r="AF1034" i="1"/>
  <c r="AG1034" i="1"/>
  <c r="AH1034" i="1"/>
  <c r="AI1034" i="1"/>
  <c r="AJ1034" i="1"/>
  <c r="AK1034" i="1"/>
  <c r="AN1034" i="1" s="1"/>
  <c r="AL1034" i="1"/>
  <c r="AM1034" i="1"/>
  <c r="AW1034" i="1"/>
  <c r="AX1034" i="1"/>
  <c r="AY1034" i="1" s="1"/>
  <c r="AZ1034" i="1"/>
  <c r="BA1034" i="1"/>
  <c r="BD1034" i="1"/>
  <c r="G1035" i="1"/>
  <c r="H1035" i="1"/>
  <c r="I1035" i="1"/>
  <c r="J1035" i="1"/>
  <c r="K1035" i="1"/>
  <c r="L1035" i="1"/>
  <c r="M1035" i="1"/>
  <c r="AD1035" i="1" s="1"/>
  <c r="N1035" i="1"/>
  <c r="O1035" i="1"/>
  <c r="P1035" i="1"/>
  <c r="Q1035" i="1"/>
  <c r="R1035" i="1"/>
  <c r="S1035" i="1"/>
  <c r="T1035" i="1"/>
  <c r="U1035" i="1"/>
  <c r="V1035" i="1"/>
  <c r="W1035" i="1"/>
  <c r="X1035" i="1"/>
  <c r="AW1035" i="1"/>
  <c r="AX1035" i="1" s="1"/>
  <c r="AY1035" i="1"/>
  <c r="G1036" i="1"/>
  <c r="H1036" i="1"/>
  <c r="I1036" i="1"/>
  <c r="J1036" i="1"/>
  <c r="K1036" i="1"/>
  <c r="L1036" i="1"/>
  <c r="M1036" i="1"/>
  <c r="N1036" i="1"/>
  <c r="O1036" i="1"/>
  <c r="P1036" i="1"/>
  <c r="Q1036" i="1"/>
  <c r="R1036" i="1"/>
  <c r="S1036" i="1"/>
  <c r="T1036" i="1"/>
  <c r="U1036" i="1"/>
  <c r="V1036" i="1"/>
  <c r="W1036" i="1"/>
  <c r="X1036" i="1"/>
  <c r="AD1036" i="1"/>
  <c r="AE1036" i="1" s="1"/>
  <c r="AW1036" i="1"/>
  <c r="AX1036" i="1" s="1"/>
  <c r="G1037" i="1"/>
  <c r="H1037" i="1"/>
  <c r="I1037" i="1"/>
  <c r="J1037" i="1"/>
  <c r="K1037" i="1"/>
  <c r="L1037" i="1"/>
  <c r="M1037" i="1"/>
  <c r="AD1037" i="1" s="1"/>
  <c r="AK1037" i="1" s="1"/>
  <c r="N1037" i="1"/>
  <c r="O1037" i="1"/>
  <c r="P1037" i="1"/>
  <c r="Q1037" i="1"/>
  <c r="R1037" i="1"/>
  <c r="S1037" i="1"/>
  <c r="T1037" i="1"/>
  <c r="U1037" i="1"/>
  <c r="V1037" i="1"/>
  <c r="W1037" i="1"/>
  <c r="X1037" i="1"/>
  <c r="AW1037" i="1"/>
  <c r="AX1037" i="1" s="1"/>
  <c r="AY1037" i="1" s="1"/>
  <c r="AZ1037" i="1"/>
  <c r="BA1037" i="1"/>
  <c r="BC1037" i="1"/>
  <c r="BD1037" i="1"/>
  <c r="G1038" i="1"/>
  <c r="H1038" i="1"/>
  <c r="I1038" i="1"/>
  <c r="J1038" i="1"/>
  <c r="K1038" i="1"/>
  <c r="L1038" i="1"/>
  <c r="M1038" i="1"/>
  <c r="N1038" i="1"/>
  <c r="O1038" i="1"/>
  <c r="P1038" i="1"/>
  <c r="Q1038" i="1"/>
  <c r="R1038" i="1"/>
  <c r="S1038" i="1"/>
  <c r="T1038" i="1"/>
  <c r="U1038" i="1"/>
  <c r="V1038" i="1"/>
  <c r="W1038" i="1"/>
  <c r="X1038" i="1"/>
  <c r="AD1038" i="1"/>
  <c r="AW1038" i="1"/>
  <c r="AX1038" i="1"/>
  <c r="BA1038" i="1" s="1"/>
  <c r="G1039" i="1"/>
  <c r="H1039" i="1"/>
  <c r="I1039" i="1"/>
  <c r="J1039" i="1"/>
  <c r="K1039" i="1"/>
  <c r="L1039" i="1"/>
  <c r="M1039" i="1"/>
  <c r="AD1039" i="1" s="1"/>
  <c r="N1039" i="1"/>
  <c r="O1039" i="1"/>
  <c r="P1039" i="1"/>
  <c r="Q1039" i="1"/>
  <c r="R1039" i="1"/>
  <c r="S1039" i="1"/>
  <c r="T1039" i="1"/>
  <c r="U1039" i="1"/>
  <c r="V1039" i="1"/>
  <c r="W1039" i="1"/>
  <c r="X1039" i="1"/>
  <c r="AG1039" i="1"/>
  <c r="AW1039" i="1"/>
  <c r="AX1039" i="1"/>
  <c r="AY1039" i="1" s="1"/>
  <c r="BC1039" i="1" s="1"/>
  <c r="AZ1039" i="1"/>
  <c r="BA1039" i="1"/>
  <c r="BD1039" i="1"/>
  <c r="G1040" i="1"/>
  <c r="H1040" i="1"/>
  <c r="I1040" i="1"/>
  <c r="J1040" i="1"/>
  <c r="K1040" i="1"/>
  <c r="L1040" i="1"/>
  <c r="M1040" i="1"/>
  <c r="AD1040" i="1" s="1"/>
  <c r="N1040" i="1"/>
  <c r="O1040" i="1"/>
  <c r="P1040" i="1"/>
  <c r="Q1040" i="1"/>
  <c r="R1040" i="1"/>
  <c r="S1040" i="1"/>
  <c r="T1040" i="1"/>
  <c r="U1040" i="1"/>
  <c r="V1040" i="1"/>
  <c r="W1040" i="1"/>
  <c r="X1040" i="1"/>
  <c r="AW1040" i="1"/>
  <c r="AX1040" i="1" s="1"/>
  <c r="BD1040" i="1" s="1"/>
  <c r="G1041" i="1"/>
  <c r="H1041" i="1"/>
  <c r="I1041" i="1"/>
  <c r="J1041" i="1"/>
  <c r="K1041" i="1"/>
  <c r="L1041" i="1"/>
  <c r="M1041" i="1"/>
  <c r="N1041" i="1"/>
  <c r="O1041" i="1"/>
  <c r="P1041" i="1"/>
  <c r="Q1041" i="1"/>
  <c r="R1041" i="1"/>
  <c r="S1041" i="1"/>
  <c r="T1041" i="1"/>
  <c r="U1041" i="1"/>
  <c r="V1041" i="1"/>
  <c r="W1041" i="1"/>
  <c r="X1041" i="1"/>
  <c r="AD1041" i="1"/>
  <c r="AE1041" i="1"/>
  <c r="AF1041" i="1"/>
  <c r="AM1041" i="1" s="1"/>
  <c r="AG1041" i="1"/>
  <c r="AI1041" i="1"/>
  <c r="AK1041" i="1"/>
  <c r="AW1041" i="1"/>
  <c r="AX1041" i="1" s="1"/>
  <c r="AZ1041" i="1"/>
  <c r="G1042" i="1"/>
  <c r="H1042" i="1"/>
  <c r="I1042" i="1"/>
  <c r="J1042" i="1"/>
  <c r="K1042" i="1"/>
  <c r="L1042" i="1"/>
  <c r="M1042" i="1"/>
  <c r="AD1042" i="1" s="1"/>
  <c r="N1042" i="1"/>
  <c r="O1042" i="1"/>
  <c r="P1042" i="1"/>
  <c r="Q1042" i="1"/>
  <c r="R1042" i="1"/>
  <c r="S1042" i="1"/>
  <c r="T1042" i="1"/>
  <c r="U1042" i="1"/>
  <c r="V1042" i="1"/>
  <c r="W1042" i="1"/>
  <c r="X1042" i="1"/>
  <c r="AW1042" i="1"/>
  <c r="AX1042" i="1" s="1"/>
  <c r="BA1042" i="1"/>
  <c r="G1043" i="1"/>
  <c r="H1043" i="1"/>
  <c r="I1043" i="1"/>
  <c r="J1043" i="1"/>
  <c r="K1043" i="1"/>
  <c r="L1043" i="1"/>
  <c r="M1043" i="1"/>
  <c r="N1043" i="1"/>
  <c r="O1043" i="1"/>
  <c r="P1043" i="1"/>
  <c r="Q1043" i="1"/>
  <c r="R1043" i="1"/>
  <c r="S1043" i="1"/>
  <c r="T1043" i="1"/>
  <c r="U1043" i="1"/>
  <c r="V1043" i="1"/>
  <c r="W1043" i="1"/>
  <c r="X1043" i="1"/>
  <c r="AD1043" i="1"/>
  <c r="AF1043" i="1"/>
  <c r="AG1043" i="1"/>
  <c r="AW1043" i="1"/>
  <c r="AX1043" i="1"/>
  <c r="G1044" i="1"/>
  <c r="H1044" i="1"/>
  <c r="I1044" i="1"/>
  <c r="J1044" i="1"/>
  <c r="K1044" i="1"/>
  <c r="L1044" i="1"/>
  <c r="M1044" i="1"/>
  <c r="AD1044" i="1" s="1"/>
  <c r="N1044" i="1"/>
  <c r="O1044" i="1"/>
  <c r="P1044" i="1"/>
  <c r="Q1044" i="1"/>
  <c r="R1044" i="1"/>
  <c r="S1044" i="1"/>
  <c r="T1044" i="1"/>
  <c r="U1044" i="1"/>
  <c r="V1044" i="1"/>
  <c r="W1044" i="1"/>
  <c r="X1044" i="1"/>
  <c r="AW1044" i="1"/>
  <c r="AX1044" i="1" s="1"/>
  <c r="AY1044" i="1"/>
  <c r="G1045" i="1"/>
  <c r="H1045" i="1"/>
  <c r="I1045" i="1"/>
  <c r="J1045" i="1"/>
  <c r="K1045" i="1"/>
  <c r="L1045" i="1"/>
  <c r="M1045" i="1"/>
  <c r="N1045" i="1"/>
  <c r="O1045" i="1"/>
  <c r="P1045" i="1"/>
  <c r="Q1045" i="1"/>
  <c r="R1045" i="1"/>
  <c r="S1045" i="1"/>
  <c r="T1045" i="1"/>
  <c r="U1045" i="1"/>
  <c r="V1045" i="1"/>
  <c r="W1045" i="1"/>
  <c r="X1045" i="1"/>
  <c r="AD1045" i="1"/>
  <c r="AK1045" i="1" s="1"/>
  <c r="AW1045" i="1"/>
  <c r="AX1045" i="1" s="1"/>
  <c r="BD1045" i="1"/>
  <c r="G1046" i="1"/>
  <c r="H1046" i="1"/>
  <c r="I1046" i="1"/>
  <c r="J1046" i="1"/>
  <c r="K1046" i="1"/>
  <c r="L1046" i="1"/>
  <c r="M1046" i="1"/>
  <c r="N1046" i="1"/>
  <c r="O1046" i="1"/>
  <c r="P1046" i="1"/>
  <c r="Q1046" i="1"/>
  <c r="R1046" i="1"/>
  <c r="S1046" i="1"/>
  <c r="T1046" i="1"/>
  <c r="U1046" i="1"/>
  <c r="V1046" i="1"/>
  <c r="W1046" i="1"/>
  <c r="X1046" i="1"/>
  <c r="AD1046" i="1"/>
  <c r="AE1046" i="1"/>
  <c r="AF1046" i="1"/>
  <c r="AM1046" i="1" s="1"/>
  <c r="AG1046" i="1"/>
  <c r="AI1046" i="1"/>
  <c r="AK1046" i="1"/>
  <c r="AW1046" i="1"/>
  <c r="AX1046" i="1" s="1"/>
  <c r="AZ1046" i="1" s="1"/>
  <c r="G1047" i="1"/>
  <c r="H1047" i="1"/>
  <c r="I1047" i="1"/>
  <c r="J1047" i="1"/>
  <c r="K1047" i="1"/>
  <c r="L1047" i="1"/>
  <c r="M1047" i="1"/>
  <c r="AD1047" i="1" s="1"/>
  <c r="N1047" i="1"/>
  <c r="O1047" i="1"/>
  <c r="P1047" i="1"/>
  <c r="Q1047" i="1"/>
  <c r="R1047" i="1"/>
  <c r="S1047" i="1"/>
  <c r="T1047" i="1"/>
  <c r="U1047" i="1"/>
  <c r="V1047" i="1"/>
  <c r="W1047" i="1"/>
  <c r="X1047" i="1"/>
  <c r="AW1047" i="1"/>
  <c r="AX1047" i="1" s="1"/>
  <c r="BA1047" i="1"/>
  <c r="G1048" i="1"/>
  <c r="AM1048" i="1" s="1"/>
  <c r="H1048" i="1"/>
  <c r="I1048" i="1"/>
  <c r="J1048" i="1"/>
  <c r="K1048" i="1"/>
  <c r="L1048" i="1"/>
  <c r="M1048" i="1"/>
  <c r="N1048" i="1"/>
  <c r="O1048" i="1"/>
  <c r="P1048" i="1"/>
  <c r="Q1048" i="1"/>
  <c r="R1048" i="1"/>
  <c r="S1048" i="1"/>
  <c r="T1048" i="1"/>
  <c r="U1048" i="1"/>
  <c r="V1048" i="1"/>
  <c r="W1048" i="1"/>
  <c r="X1048" i="1"/>
  <c r="AD1048" i="1"/>
  <c r="AF1048" i="1"/>
  <c r="AI1048" i="1" s="1"/>
  <c r="AG1048" i="1"/>
  <c r="AW1048" i="1"/>
  <c r="AX1048" i="1"/>
  <c r="G1049" i="1"/>
  <c r="H1049" i="1"/>
  <c r="I1049" i="1"/>
  <c r="J1049" i="1"/>
  <c r="K1049" i="1"/>
  <c r="L1049" i="1"/>
  <c r="M1049" i="1"/>
  <c r="AD1049" i="1" s="1"/>
  <c r="N1049" i="1"/>
  <c r="O1049" i="1"/>
  <c r="P1049" i="1"/>
  <c r="Q1049" i="1"/>
  <c r="R1049" i="1"/>
  <c r="S1049" i="1"/>
  <c r="T1049" i="1"/>
  <c r="U1049" i="1"/>
  <c r="V1049" i="1"/>
  <c r="W1049" i="1"/>
  <c r="X1049" i="1"/>
  <c r="AW1049" i="1"/>
  <c r="AX1049" i="1" s="1"/>
  <c r="AY1049" i="1" s="1"/>
  <c r="G1050" i="1"/>
  <c r="H1050" i="1"/>
  <c r="I1050" i="1"/>
  <c r="J1050" i="1"/>
  <c r="K1050" i="1"/>
  <c r="L1050" i="1"/>
  <c r="M1050" i="1"/>
  <c r="N1050" i="1"/>
  <c r="O1050" i="1"/>
  <c r="P1050" i="1"/>
  <c r="Q1050" i="1"/>
  <c r="R1050" i="1"/>
  <c r="S1050" i="1"/>
  <c r="T1050" i="1"/>
  <c r="U1050" i="1"/>
  <c r="V1050" i="1"/>
  <c r="W1050" i="1"/>
  <c r="X1050" i="1"/>
  <c r="AD1050" i="1"/>
  <c r="AK1050" i="1"/>
  <c r="AW1050" i="1"/>
  <c r="AX1050" i="1"/>
  <c r="AZ1050" i="1" s="1"/>
  <c r="AY1050" i="1"/>
  <c r="BD1050" i="1"/>
  <c r="G1051" i="1"/>
  <c r="H1051" i="1"/>
  <c r="I1051" i="1"/>
  <c r="J1051" i="1"/>
  <c r="K1051" i="1"/>
  <c r="L1051" i="1"/>
  <c r="M1051" i="1"/>
  <c r="N1051" i="1"/>
  <c r="O1051" i="1"/>
  <c r="P1051" i="1"/>
  <c r="Q1051" i="1"/>
  <c r="R1051" i="1"/>
  <c r="S1051" i="1"/>
  <c r="T1051" i="1"/>
  <c r="U1051" i="1"/>
  <c r="V1051" i="1"/>
  <c r="W1051" i="1"/>
  <c r="X1051" i="1"/>
  <c r="AD1051" i="1"/>
  <c r="AE1051" i="1"/>
  <c r="AF1051" i="1"/>
  <c r="AM1051" i="1" s="1"/>
  <c r="AG1051" i="1"/>
  <c r="AI1051" i="1"/>
  <c r="AK1051" i="1"/>
  <c r="AW1051" i="1"/>
  <c r="AX1051" i="1" s="1"/>
  <c r="AZ1051" i="1"/>
  <c r="G1052" i="1"/>
  <c r="H1052" i="1"/>
  <c r="I1052" i="1"/>
  <c r="J1052" i="1"/>
  <c r="K1052" i="1"/>
  <c r="L1052" i="1"/>
  <c r="M1052" i="1"/>
  <c r="AD1052" i="1" s="1"/>
  <c r="N1052" i="1"/>
  <c r="O1052" i="1"/>
  <c r="P1052" i="1"/>
  <c r="Q1052" i="1"/>
  <c r="R1052" i="1"/>
  <c r="S1052" i="1"/>
  <c r="T1052" i="1"/>
  <c r="U1052" i="1"/>
  <c r="V1052" i="1"/>
  <c r="W1052" i="1"/>
  <c r="X1052" i="1"/>
  <c r="AW1052" i="1"/>
  <c r="AX1052" i="1" s="1"/>
  <c r="BA1052" i="1"/>
  <c r="G1053" i="1"/>
  <c r="H1053" i="1"/>
  <c r="I1053" i="1"/>
  <c r="J1053" i="1"/>
  <c r="K1053" i="1"/>
  <c r="L1053" i="1"/>
  <c r="M1053" i="1"/>
  <c r="N1053" i="1"/>
  <c r="O1053" i="1"/>
  <c r="P1053" i="1"/>
  <c r="Q1053" i="1"/>
  <c r="R1053" i="1"/>
  <c r="S1053" i="1"/>
  <c r="T1053" i="1"/>
  <c r="U1053" i="1"/>
  <c r="V1053" i="1"/>
  <c r="W1053" i="1"/>
  <c r="X1053" i="1"/>
  <c r="AD1053" i="1"/>
  <c r="AF1053" i="1"/>
  <c r="AG1053" i="1"/>
  <c r="AW1053" i="1"/>
  <c r="AX1053" i="1"/>
  <c r="G1054" i="1"/>
  <c r="H1054" i="1"/>
  <c r="I1054" i="1"/>
  <c r="J1054" i="1"/>
  <c r="K1054" i="1"/>
  <c r="L1054" i="1"/>
  <c r="M1054" i="1"/>
  <c r="AD1054" i="1" s="1"/>
  <c r="N1054" i="1"/>
  <c r="O1054" i="1"/>
  <c r="P1054" i="1"/>
  <c r="Q1054" i="1"/>
  <c r="R1054" i="1"/>
  <c r="S1054" i="1"/>
  <c r="T1054" i="1"/>
  <c r="U1054" i="1"/>
  <c r="V1054" i="1"/>
  <c r="W1054" i="1"/>
  <c r="X1054" i="1"/>
  <c r="AW1054" i="1"/>
  <c r="AX1054" i="1" s="1"/>
  <c r="AY1054" i="1"/>
  <c r="G1055" i="1"/>
  <c r="H1055" i="1"/>
  <c r="I1055" i="1"/>
  <c r="J1055" i="1"/>
  <c r="K1055" i="1"/>
  <c r="L1055" i="1"/>
  <c r="M1055" i="1"/>
  <c r="N1055" i="1"/>
  <c r="O1055" i="1"/>
  <c r="P1055" i="1"/>
  <c r="Q1055" i="1"/>
  <c r="R1055" i="1"/>
  <c r="S1055" i="1"/>
  <c r="T1055" i="1"/>
  <c r="U1055" i="1"/>
  <c r="V1055" i="1"/>
  <c r="W1055" i="1"/>
  <c r="X1055" i="1"/>
  <c r="AD1055" i="1"/>
  <c r="AK1055" i="1" s="1"/>
  <c r="AW1055" i="1"/>
  <c r="AX1055" i="1" s="1"/>
  <c r="BD1055" i="1"/>
  <c r="G1056" i="1"/>
  <c r="H1056" i="1"/>
  <c r="I1056" i="1"/>
  <c r="J1056" i="1"/>
  <c r="K1056" i="1"/>
  <c r="L1056" i="1"/>
  <c r="M1056" i="1"/>
  <c r="N1056" i="1"/>
  <c r="O1056" i="1"/>
  <c r="P1056" i="1"/>
  <c r="Q1056" i="1"/>
  <c r="R1056" i="1"/>
  <c r="S1056" i="1"/>
  <c r="T1056" i="1"/>
  <c r="U1056" i="1"/>
  <c r="V1056" i="1"/>
  <c r="W1056" i="1"/>
  <c r="X1056" i="1"/>
  <c r="AD1056" i="1"/>
  <c r="AE1056" i="1"/>
  <c r="AF1056" i="1"/>
  <c r="AM1056" i="1" s="1"/>
  <c r="AG1056" i="1"/>
  <c r="AI1056" i="1"/>
  <c r="AK1056" i="1"/>
  <c r="AW1056" i="1"/>
  <c r="AX1056" i="1" s="1"/>
  <c r="AZ1056" i="1" s="1"/>
  <c r="G1057" i="1"/>
  <c r="H1057" i="1"/>
  <c r="I1057" i="1"/>
  <c r="J1057" i="1"/>
  <c r="K1057" i="1"/>
  <c r="L1057" i="1"/>
  <c r="M1057" i="1"/>
  <c r="AD1057" i="1" s="1"/>
  <c r="N1057" i="1"/>
  <c r="O1057" i="1"/>
  <c r="P1057" i="1"/>
  <c r="Q1057" i="1"/>
  <c r="R1057" i="1"/>
  <c r="S1057" i="1"/>
  <c r="T1057" i="1"/>
  <c r="U1057" i="1"/>
  <c r="V1057" i="1"/>
  <c r="W1057" i="1"/>
  <c r="X1057" i="1"/>
  <c r="AW1057" i="1"/>
  <c r="AX1057" i="1" s="1"/>
  <c r="BA1057" i="1"/>
  <c r="G1058" i="1"/>
  <c r="H1058" i="1"/>
  <c r="I1058" i="1"/>
  <c r="J1058" i="1"/>
  <c r="K1058" i="1"/>
  <c r="L1058" i="1"/>
  <c r="M1058" i="1"/>
  <c r="N1058" i="1"/>
  <c r="O1058" i="1"/>
  <c r="P1058" i="1"/>
  <c r="Q1058" i="1"/>
  <c r="R1058" i="1"/>
  <c r="S1058" i="1"/>
  <c r="T1058" i="1"/>
  <c r="U1058" i="1"/>
  <c r="V1058" i="1"/>
  <c r="W1058" i="1"/>
  <c r="X1058" i="1"/>
  <c r="AD1058" i="1"/>
  <c r="AF1058" i="1"/>
  <c r="AI1058" i="1" s="1"/>
  <c r="AG1058" i="1"/>
  <c r="AM1058" i="1"/>
  <c r="AW1058" i="1"/>
  <c r="AX1058" i="1"/>
  <c r="G1059" i="1"/>
  <c r="H1059" i="1"/>
  <c r="I1059" i="1"/>
  <c r="J1059" i="1"/>
  <c r="K1059" i="1"/>
  <c r="L1059" i="1"/>
  <c r="M1059" i="1"/>
  <c r="AD1059" i="1" s="1"/>
  <c r="N1059" i="1"/>
  <c r="O1059" i="1"/>
  <c r="P1059" i="1"/>
  <c r="Q1059" i="1"/>
  <c r="R1059" i="1"/>
  <c r="S1059" i="1"/>
  <c r="T1059" i="1"/>
  <c r="U1059" i="1"/>
  <c r="V1059" i="1"/>
  <c r="W1059" i="1"/>
  <c r="X1059" i="1"/>
  <c r="AW1059" i="1"/>
  <c r="AX1059" i="1" s="1"/>
  <c r="AY1059" i="1" s="1"/>
  <c r="G1060" i="1"/>
  <c r="H1060" i="1"/>
  <c r="I1060" i="1"/>
  <c r="J1060" i="1"/>
  <c r="K1060" i="1"/>
  <c r="L1060" i="1"/>
  <c r="M1060" i="1"/>
  <c r="N1060" i="1"/>
  <c r="O1060" i="1"/>
  <c r="P1060" i="1"/>
  <c r="Q1060" i="1"/>
  <c r="R1060" i="1"/>
  <c r="S1060" i="1"/>
  <c r="T1060" i="1"/>
  <c r="U1060" i="1"/>
  <c r="V1060" i="1"/>
  <c r="W1060" i="1"/>
  <c r="X1060" i="1"/>
  <c r="AD1060" i="1"/>
  <c r="AK1060" i="1"/>
  <c r="AW1060" i="1"/>
  <c r="AX1060" i="1" s="1"/>
  <c r="BD1060" i="1"/>
  <c r="G1061" i="1"/>
  <c r="H1061" i="1"/>
  <c r="I1061" i="1"/>
  <c r="J1061" i="1"/>
  <c r="K1061" i="1"/>
  <c r="L1061" i="1"/>
  <c r="M1061" i="1"/>
  <c r="N1061" i="1"/>
  <c r="O1061" i="1"/>
  <c r="P1061" i="1"/>
  <c r="Q1061" i="1"/>
  <c r="R1061" i="1"/>
  <c r="S1061" i="1"/>
  <c r="T1061" i="1"/>
  <c r="U1061" i="1"/>
  <c r="V1061" i="1"/>
  <c r="W1061" i="1"/>
  <c r="X1061" i="1"/>
  <c r="AD1061" i="1"/>
  <c r="AE1061" i="1"/>
  <c r="AL1061" i="1" s="1"/>
  <c r="AF1061" i="1"/>
  <c r="AM1061" i="1" s="1"/>
  <c r="AG1061" i="1"/>
  <c r="AI1061" i="1"/>
  <c r="AK1061" i="1"/>
  <c r="AW1061" i="1"/>
  <c r="AX1061" i="1" s="1"/>
  <c r="AZ1061" i="1"/>
  <c r="G1062" i="1"/>
  <c r="H1062" i="1"/>
  <c r="I1062" i="1"/>
  <c r="J1062" i="1"/>
  <c r="K1062" i="1"/>
  <c r="L1062" i="1"/>
  <c r="M1062" i="1"/>
  <c r="AD1062" i="1" s="1"/>
  <c r="N1062" i="1"/>
  <c r="O1062" i="1"/>
  <c r="P1062" i="1"/>
  <c r="Q1062" i="1"/>
  <c r="R1062" i="1"/>
  <c r="S1062" i="1"/>
  <c r="T1062" i="1"/>
  <c r="U1062" i="1"/>
  <c r="V1062" i="1"/>
  <c r="W1062" i="1"/>
  <c r="X1062" i="1"/>
  <c r="AW1062" i="1"/>
  <c r="AX1062" i="1" s="1"/>
  <c r="BA1062" i="1"/>
  <c r="G1063" i="1"/>
  <c r="H1063" i="1"/>
  <c r="I1063" i="1"/>
  <c r="J1063" i="1"/>
  <c r="K1063" i="1"/>
  <c r="L1063" i="1"/>
  <c r="M1063" i="1"/>
  <c r="N1063" i="1"/>
  <c r="O1063" i="1"/>
  <c r="P1063" i="1"/>
  <c r="Q1063" i="1"/>
  <c r="R1063" i="1"/>
  <c r="S1063" i="1"/>
  <c r="T1063" i="1"/>
  <c r="U1063" i="1"/>
  <c r="V1063" i="1"/>
  <c r="W1063" i="1"/>
  <c r="X1063" i="1"/>
  <c r="AD1063" i="1"/>
  <c r="AF1063" i="1"/>
  <c r="AI1063" i="1" s="1"/>
  <c r="AG1063" i="1"/>
  <c r="AM1063" i="1"/>
  <c r="AW1063" i="1"/>
  <c r="AX1063" i="1"/>
  <c r="G1064" i="1"/>
  <c r="H1064" i="1"/>
  <c r="I1064" i="1"/>
  <c r="J1064" i="1"/>
  <c r="K1064" i="1"/>
  <c r="L1064" i="1"/>
  <c r="M1064" i="1"/>
  <c r="AD1064" i="1" s="1"/>
  <c r="N1064" i="1"/>
  <c r="O1064" i="1"/>
  <c r="P1064" i="1"/>
  <c r="Q1064" i="1"/>
  <c r="R1064" i="1"/>
  <c r="S1064" i="1"/>
  <c r="T1064" i="1"/>
  <c r="U1064" i="1"/>
  <c r="V1064" i="1"/>
  <c r="W1064" i="1"/>
  <c r="X1064" i="1"/>
  <c r="AG1064" i="1"/>
  <c r="AW1064" i="1"/>
  <c r="AX1064" i="1" s="1"/>
  <c r="AY1064" i="1"/>
  <c r="G1065" i="1"/>
  <c r="H1065" i="1"/>
  <c r="I1065" i="1"/>
  <c r="J1065" i="1"/>
  <c r="K1065" i="1"/>
  <c r="L1065" i="1"/>
  <c r="M1065" i="1"/>
  <c r="N1065" i="1"/>
  <c r="O1065" i="1"/>
  <c r="P1065" i="1"/>
  <c r="Q1065" i="1"/>
  <c r="R1065" i="1"/>
  <c r="S1065" i="1"/>
  <c r="T1065" i="1"/>
  <c r="U1065" i="1"/>
  <c r="V1065" i="1"/>
  <c r="W1065" i="1"/>
  <c r="X1065" i="1"/>
  <c r="AD1065" i="1"/>
  <c r="AK1065" i="1" s="1"/>
  <c r="AW1065" i="1"/>
  <c r="AX1065" i="1" s="1"/>
  <c r="BD1065" i="1"/>
  <c r="G1066" i="1"/>
  <c r="H1066" i="1"/>
  <c r="I1066" i="1"/>
  <c r="J1066" i="1"/>
  <c r="K1066" i="1"/>
  <c r="L1066" i="1"/>
  <c r="M1066" i="1"/>
  <c r="N1066" i="1"/>
  <c r="O1066" i="1"/>
  <c r="P1066" i="1"/>
  <c r="Q1066" i="1"/>
  <c r="R1066" i="1"/>
  <c r="S1066" i="1"/>
  <c r="T1066" i="1"/>
  <c r="U1066" i="1"/>
  <c r="V1066" i="1"/>
  <c r="W1066" i="1"/>
  <c r="X1066" i="1"/>
  <c r="AD1066" i="1"/>
  <c r="AE1066" i="1"/>
  <c r="AL1066" i="1" s="1"/>
  <c r="AF1066" i="1"/>
  <c r="AM1066" i="1" s="1"/>
  <c r="AG1066" i="1"/>
  <c r="AH1066" i="1"/>
  <c r="AJ1066" i="1" s="1"/>
  <c r="AI1066" i="1"/>
  <c r="AK1066" i="1"/>
  <c r="AW1066" i="1"/>
  <c r="AX1066" i="1" s="1"/>
  <c r="AZ1066" i="1" s="1"/>
  <c r="G1067" i="1"/>
  <c r="H1067" i="1"/>
  <c r="I1067" i="1"/>
  <c r="J1067" i="1"/>
  <c r="K1067" i="1"/>
  <c r="L1067" i="1"/>
  <c r="M1067" i="1"/>
  <c r="AD1067" i="1" s="1"/>
  <c r="N1067" i="1"/>
  <c r="O1067" i="1"/>
  <c r="P1067" i="1"/>
  <c r="Q1067" i="1"/>
  <c r="R1067" i="1"/>
  <c r="S1067" i="1"/>
  <c r="T1067" i="1"/>
  <c r="U1067" i="1"/>
  <c r="V1067" i="1"/>
  <c r="W1067" i="1"/>
  <c r="X1067" i="1"/>
  <c r="AW1067" i="1"/>
  <c r="AX1067" i="1" s="1"/>
  <c r="BA1067" i="1" s="1"/>
  <c r="G1068" i="1"/>
  <c r="H1068" i="1"/>
  <c r="I1068" i="1"/>
  <c r="J1068" i="1"/>
  <c r="K1068" i="1"/>
  <c r="L1068" i="1"/>
  <c r="M1068" i="1"/>
  <c r="N1068" i="1"/>
  <c r="O1068" i="1"/>
  <c r="P1068" i="1"/>
  <c r="Q1068" i="1"/>
  <c r="R1068" i="1"/>
  <c r="S1068" i="1"/>
  <c r="T1068" i="1"/>
  <c r="U1068" i="1"/>
  <c r="V1068" i="1"/>
  <c r="W1068" i="1"/>
  <c r="X1068" i="1"/>
  <c r="AD1068" i="1"/>
  <c r="AK1068" i="1" s="1"/>
  <c r="AE1068" i="1"/>
  <c r="AF1068" i="1"/>
  <c r="AI1068" i="1" s="1"/>
  <c r="AG1068" i="1"/>
  <c r="AJ1068" i="1" s="1"/>
  <c r="AH1068" i="1"/>
  <c r="AM1068" i="1"/>
  <c r="AW1068" i="1"/>
  <c r="AX1068" i="1"/>
  <c r="G1069" i="1"/>
  <c r="H1069" i="1"/>
  <c r="I1069" i="1"/>
  <c r="J1069" i="1"/>
  <c r="K1069" i="1"/>
  <c r="L1069" i="1"/>
  <c r="M1069" i="1"/>
  <c r="AD1069" i="1" s="1"/>
  <c r="N1069" i="1"/>
  <c r="O1069" i="1"/>
  <c r="P1069" i="1"/>
  <c r="Q1069" i="1"/>
  <c r="R1069" i="1"/>
  <c r="S1069" i="1"/>
  <c r="T1069" i="1"/>
  <c r="U1069" i="1"/>
  <c r="V1069" i="1"/>
  <c r="W1069" i="1"/>
  <c r="X1069" i="1"/>
  <c r="AW1069" i="1"/>
  <c r="AX1069" i="1" s="1"/>
  <c r="AY1069" i="1" s="1"/>
  <c r="G1070" i="1"/>
  <c r="H1070" i="1"/>
  <c r="I1070" i="1"/>
  <c r="J1070" i="1"/>
  <c r="K1070" i="1"/>
  <c r="L1070" i="1"/>
  <c r="M1070" i="1"/>
  <c r="N1070" i="1"/>
  <c r="O1070" i="1"/>
  <c r="P1070" i="1"/>
  <c r="Q1070" i="1"/>
  <c r="R1070" i="1"/>
  <c r="S1070" i="1"/>
  <c r="T1070" i="1"/>
  <c r="U1070" i="1"/>
  <c r="V1070" i="1"/>
  <c r="W1070" i="1"/>
  <c r="X1070" i="1"/>
  <c r="AD1070" i="1"/>
  <c r="AK1070" i="1"/>
  <c r="AW1070" i="1"/>
  <c r="AX1070" i="1" s="1"/>
  <c r="BD1070" i="1"/>
  <c r="G1071" i="1"/>
  <c r="H1071" i="1"/>
  <c r="I1071" i="1"/>
  <c r="J1071" i="1"/>
  <c r="K1071" i="1"/>
  <c r="L1071" i="1"/>
  <c r="M1071" i="1"/>
  <c r="N1071" i="1"/>
  <c r="O1071" i="1"/>
  <c r="P1071" i="1"/>
  <c r="Q1071" i="1"/>
  <c r="R1071" i="1"/>
  <c r="S1071" i="1"/>
  <c r="T1071" i="1"/>
  <c r="U1071" i="1"/>
  <c r="V1071" i="1"/>
  <c r="W1071" i="1"/>
  <c r="X1071" i="1"/>
  <c r="AD1071" i="1"/>
  <c r="AE1071" i="1"/>
  <c r="AL1071" i="1" s="1"/>
  <c r="AF1071" i="1"/>
  <c r="AM1071" i="1" s="1"/>
  <c r="AG1071" i="1"/>
  <c r="AI1071" i="1"/>
  <c r="AK1071" i="1"/>
  <c r="AW1071" i="1"/>
  <c r="AX1071" i="1" s="1"/>
  <c r="AZ1071" i="1"/>
  <c r="G1072" i="1"/>
  <c r="H1072" i="1"/>
  <c r="I1072" i="1"/>
  <c r="J1072" i="1"/>
  <c r="K1072" i="1"/>
  <c r="L1072" i="1"/>
  <c r="M1072" i="1"/>
  <c r="AD1072" i="1" s="1"/>
  <c r="N1072" i="1"/>
  <c r="O1072" i="1"/>
  <c r="P1072" i="1"/>
  <c r="Q1072" i="1"/>
  <c r="R1072" i="1"/>
  <c r="S1072" i="1"/>
  <c r="T1072" i="1"/>
  <c r="U1072" i="1"/>
  <c r="V1072" i="1"/>
  <c r="W1072" i="1"/>
  <c r="X1072" i="1"/>
  <c r="AW1072" i="1"/>
  <c r="AX1072" i="1" s="1"/>
  <c r="BA1072" i="1"/>
  <c r="G1073" i="1"/>
  <c r="H1073" i="1"/>
  <c r="I1073" i="1"/>
  <c r="J1073" i="1"/>
  <c r="K1073" i="1"/>
  <c r="L1073" i="1"/>
  <c r="M1073" i="1"/>
  <c r="N1073" i="1"/>
  <c r="O1073" i="1"/>
  <c r="P1073" i="1"/>
  <c r="Q1073" i="1"/>
  <c r="R1073" i="1"/>
  <c r="S1073" i="1"/>
  <c r="T1073" i="1"/>
  <c r="U1073" i="1"/>
  <c r="V1073" i="1"/>
  <c r="W1073" i="1"/>
  <c r="X1073" i="1"/>
  <c r="AD1073" i="1"/>
  <c r="AE1073" i="1"/>
  <c r="AF1073" i="1"/>
  <c r="AI1073" i="1" s="1"/>
  <c r="AG1073" i="1"/>
  <c r="AJ1073" i="1" s="1"/>
  <c r="AH1073" i="1"/>
  <c r="AW1073" i="1"/>
  <c r="AX1073" i="1"/>
  <c r="G1074" i="1"/>
  <c r="H1074" i="1"/>
  <c r="I1074" i="1"/>
  <c r="J1074" i="1"/>
  <c r="K1074" i="1"/>
  <c r="L1074" i="1"/>
  <c r="M1074" i="1"/>
  <c r="AD1074" i="1" s="1"/>
  <c r="N1074" i="1"/>
  <c r="O1074" i="1"/>
  <c r="P1074" i="1"/>
  <c r="Q1074" i="1"/>
  <c r="R1074" i="1"/>
  <c r="S1074" i="1"/>
  <c r="T1074" i="1"/>
  <c r="U1074" i="1"/>
  <c r="V1074" i="1"/>
  <c r="W1074" i="1"/>
  <c r="X1074" i="1"/>
  <c r="AW1074" i="1"/>
  <c r="AX1074" i="1" s="1"/>
  <c r="AY1074" i="1"/>
  <c r="G1075" i="1"/>
  <c r="H1075" i="1"/>
  <c r="I1075" i="1"/>
  <c r="J1075" i="1"/>
  <c r="K1075" i="1"/>
  <c r="L1075" i="1"/>
  <c r="M1075" i="1"/>
  <c r="N1075" i="1"/>
  <c r="O1075" i="1"/>
  <c r="P1075" i="1"/>
  <c r="Q1075" i="1"/>
  <c r="R1075" i="1"/>
  <c r="S1075" i="1"/>
  <c r="T1075" i="1"/>
  <c r="U1075" i="1"/>
  <c r="V1075" i="1"/>
  <c r="W1075" i="1"/>
  <c r="X1075" i="1"/>
  <c r="AD1075" i="1"/>
  <c r="AK1075" i="1" s="1"/>
  <c r="AW1075" i="1"/>
  <c r="AX1075" i="1" s="1"/>
  <c r="BD1075" i="1"/>
  <c r="G1076" i="1"/>
  <c r="H1076" i="1"/>
  <c r="I1076" i="1"/>
  <c r="J1076" i="1"/>
  <c r="K1076" i="1"/>
  <c r="L1076" i="1"/>
  <c r="M1076" i="1"/>
  <c r="N1076" i="1"/>
  <c r="O1076" i="1"/>
  <c r="P1076" i="1"/>
  <c r="Q1076" i="1"/>
  <c r="R1076" i="1"/>
  <c r="S1076" i="1"/>
  <c r="T1076" i="1"/>
  <c r="U1076" i="1"/>
  <c r="V1076" i="1"/>
  <c r="W1076" i="1"/>
  <c r="X1076" i="1"/>
  <c r="AD1076" i="1"/>
  <c r="AE1076" i="1"/>
  <c r="AF1076" i="1"/>
  <c r="AM1076" i="1" s="1"/>
  <c r="AG1076" i="1"/>
  <c r="AI1076" i="1"/>
  <c r="AK1076" i="1"/>
  <c r="AW1076" i="1"/>
  <c r="AX1076" i="1" s="1"/>
  <c r="AZ1076" i="1" s="1"/>
  <c r="G1077" i="1"/>
  <c r="H1077" i="1"/>
  <c r="I1077" i="1"/>
  <c r="J1077" i="1"/>
  <c r="K1077" i="1"/>
  <c r="L1077" i="1"/>
  <c r="M1077" i="1"/>
  <c r="AD1077" i="1" s="1"/>
  <c r="N1077" i="1"/>
  <c r="O1077" i="1"/>
  <c r="P1077" i="1"/>
  <c r="Q1077" i="1"/>
  <c r="R1077" i="1"/>
  <c r="S1077" i="1"/>
  <c r="T1077" i="1"/>
  <c r="U1077" i="1"/>
  <c r="V1077" i="1"/>
  <c r="W1077" i="1"/>
  <c r="X1077" i="1"/>
  <c r="AW1077" i="1"/>
  <c r="AX1077" i="1" s="1"/>
  <c r="BA1077" i="1"/>
  <c r="G1078" i="1"/>
  <c r="H1078" i="1"/>
  <c r="I1078" i="1"/>
  <c r="J1078" i="1"/>
  <c r="K1078" i="1"/>
  <c r="L1078" i="1"/>
  <c r="M1078" i="1"/>
  <c r="N1078" i="1"/>
  <c r="O1078" i="1"/>
  <c r="P1078" i="1"/>
  <c r="Q1078" i="1"/>
  <c r="R1078" i="1"/>
  <c r="S1078" i="1"/>
  <c r="T1078" i="1"/>
  <c r="U1078" i="1"/>
  <c r="V1078" i="1"/>
  <c r="W1078" i="1"/>
  <c r="X1078" i="1"/>
  <c r="AD1078" i="1"/>
  <c r="AE1078" i="1"/>
  <c r="AF1078" i="1"/>
  <c r="AG1078" i="1"/>
  <c r="AH1078" i="1"/>
  <c r="AW1078" i="1"/>
  <c r="AX1078" i="1"/>
  <c r="G1079" i="1"/>
  <c r="H1079" i="1"/>
  <c r="I1079" i="1"/>
  <c r="J1079" i="1"/>
  <c r="K1079" i="1"/>
  <c r="L1079" i="1"/>
  <c r="M1079" i="1"/>
  <c r="AD1079" i="1" s="1"/>
  <c r="N1079" i="1"/>
  <c r="O1079" i="1"/>
  <c r="P1079" i="1"/>
  <c r="Q1079" i="1"/>
  <c r="R1079" i="1"/>
  <c r="S1079" i="1"/>
  <c r="T1079" i="1"/>
  <c r="U1079" i="1"/>
  <c r="V1079" i="1"/>
  <c r="W1079" i="1"/>
  <c r="X1079" i="1"/>
  <c r="AG1079" i="1"/>
  <c r="AW1079" i="1"/>
  <c r="AX1079" i="1" s="1"/>
  <c r="AY1079" i="1" s="1"/>
  <c r="G1080" i="1"/>
  <c r="H1080" i="1"/>
  <c r="I1080" i="1"/>
  <c r="J1080" i="1"/>
  <c r="K1080" i="1"/>
  <c r="L1080" i="1"/>
  <c r="M1080" i="1"/>
  <c r="N1080" i="1"/>
  <c r="O1080" i="1"/>
  <c r="P1080" i="1"/>
  <c r="Q1080" i="1"/>
  <c r="R1080" i="1"/>
  <c r="S1080" i="1"/>
  <c r="T1080" i="1"/>
  <c r="U1080" i="1"/>
  <c r="V1080" i="1"/>
  <c r="W1080" i="1"/>
  <c r="X1080" i="1"/>
  <c r="AD1080" i="1"/>
  <c r="AK1080" i="1"/>
  <c r="AW1080" i="1"/>
  <c r="AX1080" i="1" s="1"/>
  <c r="BD1080" i="1" s="1"/>
  <c r="G1081" i="1"/>
  <c r="H1081" i="1"/>
  <c r="I1081" i="1"/>
  <c r="J1081" i="1"/>
  <c r="K1081" i="1"/>
  <c r="L1081" i="1"/>
  <c r="M1081" i="1"/>
  <c r="N1081" i="1"/>
  <c r="O1081" i="1"/>
  <c r="P1081" i="1"/>
  <c r="Q1081" i="1"/>
  <c r="R1081" i="1"/>
  <c r="S1081" i="1"/>
  <c r="T1081" i="1"/>
  <c r="U1081" i="1"/>
  <c r="V1081" i="1"/>
  <c r="W1081" i="1"/>
  <c r="X1081" i="1"/>
  <c r="AD1081" i="1"/>
  <c r="AE1081" i="1"/>
  <c r="AF1081" i="1"/>
  <c r="AG1081" i="1"/>
  <c r="AI1081" i="1"/>
  <c r="AK1081" i="1"/>
  <c r="AM1081" i="1"/>
  <c r="AW1081" i="1"/>
  <c r="AX1081" i="1" s="1"/>
  <c r="AZ1081" i="1"/>
  <c r="G1082" i="1"/>
  <c r="H1082" i="1"/>
  <c r="I1082" i="1"/>
  <c r="J1082" i="1"/>
  <c r="K1082" i="1"/>
  <c r="L1082" i="1"/>
  <c r="M1082" i="1"/>
  <c r="AD1082" i="1" s="1"/>
  <c r="N1082" i="1"/>
  <c r="O1082" i="1"/>
  <c r="P1082" i="1"/>
  <c r="Q1082" i="1"/>
  <c r="R1082" i="1"/>
  <c r="S1082" i="1"/>
  <c r="T1082" i="1"/>
  <c r="U1082" i="1"/>
  <c r="V1082" i="1"/>
  <c r="W1082" i="1"/>
  <c r="X1082" i="1"/>
  <c r="AW1082" i="1"/>
  <c r="AX1082" i="1" s="1"/>
  <c r="BA1082" i="1" s="1"/>
  <c r="G1083" i="1"/>
  <c r="AK1083" i="1" s="1"/>
  <c r="H1083" i="1"/>
  <c r="I1083" i="1"/>
  <c r="J1083" i="1"/>
  <c r="K1083" i="1"/>
  <c r="L1083" i="1"/>
  <c r="M1083" i="1"/>
  <c r="N1083" i="1"/>
  <c r="O1083" i="1"/>
  <c r="P1083" i="1"/>
  <c r="Q1083" i="1"/>
  <c r="R1083" i="1"/>
  <c r="S1083" i="1"/>
  <c r="T1083" i="1"/>
  <c r="U1083" i="1"/>
  <c r="V1083" i="1"/>
  <c r="W1083" i="1"/>
  <c r="X1083" i="1"/>
  <c r="AD1083" i="1"/>
  <c r="AE1083" i="1"/>
  <c r="AL1083" i="1" s="1"/>
  <c r="AF1083" i="1"/>
  <c r="AI1083" i="1" s="1"/>
  <c r="AG1083" i="1"/>
  <c r="AH1083" i="1"/>
  <c r="AW1083" i="1"/>
  <c r="AX1083" i="1"/>
  <c r="G1084" i="1"/>
  <c r="H1084" i="1"/>
  <c r="I1084" i="1"/>
  <c r="J1084" i="1"/>
  <c r="K1084" i="1"/>
  <c r="L1084" i="1"/>
  <c r="M1084" i="1"/>
  <c r="AD1084" i="1" s="1"/>
  <c r="AG1084" i="1" s="1"/>
  <c r="N1084" i="1"/>
  <c r="O1084" i="1"/>
  <c r="P1084" i="1"/>
  <c r="Q1084" i="1"/>
  <c r="R1084" i="1"/>
  <c r="S1084" i="1"/>
  <c r="T1084" i="1"/>
  <c r="U1084" i="1"/>
  <c r="V1084" i="1"/>
  <c r="W1084" i="1"/>
  <c r="X1084" i="1"/>
  <c r="AW1084" i="1"/>
  <c r="AX1084" i="1" s="1"/>
  <c r="AY1084" i="1"/>
  <c r="G1085" i="1"/>
  <c r="H1085" i="1"/>
  <c r="I1085" i="1"/>
  <c r="J1085" i="1"/>
  <c r="K1085" i="1"/>
  <c r="L1085" i="1"/>
  <c r="M1085" i="1"/>
  <c r="N1085" i="1"/>
  <c r="O1085" i="1"/>
  <c r="P1085" i="1"/>
  <c r="Q1085" i="1"/>
  <c r="R1085" i="1"/>
  <c r="S1085" i="1"/>
  <c r="T1085" i="1"/>
  <c r="U1085" i="1"/>
  <c r="V1085" i="1"/>
  <c r="W1085" i="1"/>
  <c r="X1085" i="1"/>
  <c r="AD1085" i="1"/>
  <c r="AK1085" i="1"/>
  <c r="AW1085" i="1"/>
  <c r="AX1085" i="1" s="1"/>
  <c r="G1086" i="1"/>
  <c r="H1086" i="1"/>
  <c r="I1086" i="1"/>
  <c r="J1086" i="1"/>
  <c r="K1086" i="1"/>
  <c r="L1086" i="1"/>
  <c r="M1086" i="1"/>
  <c r="N1086" i="1"/>
  <c r="O1086" i="1"/>
  <c r="P1086" i="1"/>
  <c r="Q1086" i="1"/>
  <c r="R1086" i="1"/>
  <c r="S1086" i="1"/>
  <c r="T1086" i="1"/>
  <c r="U1086" i="1"/>
  <c r="V1086" i="1"/>
  <c r="W1086" i="1"/>
  <c r="X1086" i="1"/>
  <c r="AD1086" i="1"/>
  <c r="AE1086" i="1"/>
  <c r="AL1086" i="1" s="1"/>
  <c r="AF1086" i="1"/>
  <c r="AG1086" i="1"/>
  <c r="AH1086" i="1"/>
  <c r="AJ1086" i="1" s="1"/>
  <c r="AI1086" i="1"/>
  <c r="AK1086" i="1"/>
  <c r="AN1086" i="1" s="1"/>
  <c r="AM1086" i="1"/>
  <c r="AW1086" i="1"/>
  <c r="AX1086" i="1" s="1"/>
  <c r="G1087" i="1"/>
  <c r="H1087" i="1"/>
  <c r="I1087" i="1"/>
  <c r="J1087" i="1"/>
  <c r="K1087" i="1"/>
  <c r="L1087" i="1"/>
  <c r="M1087" i="1"/>
  <c r="AD1087" i="1" s="1"/>
  <c r="N1087" i="1"/>
  <c r="O1087" i="1"/>
  <c r="P1087" i="1"/>
  <c r="Q1087" i="1"/>
  <c r="R1087" i="1"/>
  <c r="S1087" i="1"/>
  <c r="T1087" i="1"/>
  <c r="U1087" i="1"/>
  <c r="V1087" i="1"/>
  <c r="W1087" i="1"/>
  <c r="X1087" i="1"/>
  <c r="AW1087" i="1"/>
  <c r="AX1087" i="1" s="1"/>
  <c r="G1088" i="1"/>
  <c r="AK1088" i="1" s="1"/>
  <c r="H1088" i="1"/>
  <c r="I1088" i="1"/>
  <c r="J1088" i="1"/>
  <c r="K1088" i="1"/>
  <c r="L1088" i="1"/>
  <c r="M1088" i="1"/>
  <c r="N1088" i="1"/>
  <c r="O1088" i="1"/>
  <c r="P1088" i="1"/>
  <c r="Q1088" i="1"/>
  <c r="R1088" i="1"/>
  <c r="S1088" i="1"/>
  <c r="T1088" i="1"/>
  <c r="U1088" i="1"/>
  <c r="V1088" i="1"/>
  <c r="W1088" i="1"/>
  <c r="X1088" i="1"/>
  <c r="AD1088" i="1"/>
  <c r="AE1088" i="1"/>
  <c r="AF1088" i="1"/>
  <c r="AI1088" i="1" s="1"/>
  <c r="AG1088" i="1"/>
  <c r="AH1088" i="1"/>
  <c r="AW1088" i="1"/>
  <c r="AX1088" i="1"/>
  <c r="G1089" i="1"/>
  <c r="H1089" i="1"/>
  <c r="I1089" i="1"/>
  <c r="J1089" i="1"/>
  <c r="K1089" i="1"/>
  <c r="L1089" i="1"/>
  <c r="M1089" i="1"/>
  <c r="AD1089" i="1" s="1"/>
  <c r="AG1089" i="1" s="1"/>
  <c r="N1089" i="1"/>
  <c r="O1089" i="1"/>
  <c r="P1089" i="1"/>
  <c r="Q1089" i="1"/>
  <c r="R1089" i="1"/>
  <c r="S1089" i="1"/>
  <c r="T1089" i="1"/>
  <c r="U1089" i="1"/>
  <c r="V1089" i="1"/>
  <c r="W1089" i="1"/>
  <c r="X1089" i="1"/>
  <c r="AW1089" i="1"/>
  <c r="AX1089" i="1" s="1"/>
  <c r="AY1089" i="1"/>
  <c r="G1090" i="1"/>
  <c r="H1090" i="1"/>
  <c r="I1090" i="1"/>
  <c r="J1090" i="1"/>
  <c r="K1090" i="1"/>
  <c r="L1090" i="1"/>
  <c r="M1090" i="1"/>
  <c r="N1090" i="1"/>
  <c r="O1090" i="1"/>
  <c r="P1090" i="1"/>
  <c r="Q1090" i="1"/>
  <c r="R1090" i="1"/>
  <c r="S1090" i="1"/>
  <c r="T1090" i="1"/>
  <c r="U1090" i="1"/>
  <c r="V1090" i="1"/>
  <c r="W1090" i="1"/>
  <c r="X1090" i="1"/>
  <c r="AD1090" i="1"/>
  <c r="AW1090" i="1"/>
  <c r="AX1090" i="1" s="1"/>
  <c r="BD1090" i="1" s="1"/>
  <c r="G1091" i="1"/>
  <c r="H1091" i="1"/>
  <c r="I1091" i="1"/>
  <c r="J1091" i="1"/>
  <c r="K1091" i="1"/>
  <c r="L1091" i="1"/>
  <c r="M1091" i="1"/>
  <c r="N1091" i="1"/>
  <c r="O1091" i="1"/>
  <c r="P1091" i="1"/>
  <c r="Q1091" i="1"/>
  <c r="R1091" i="1"/>
  <c r="S1091" i="1"/>
  <c r="T1091" i="1"/>
  <c r="U1091" i="1"/>
  <c r="V1091" i="1"/>
  <c r="W1091" i="1"/>
  <c r="X1091" i="1"/>
  <c r="AD1091" i="1"/>
  <c r="AE1091" i="1"/>
  <c r="AL1091" i="1" s="1"/>
  <c r="AF1091" i="1"/>
  <c r="AG1091" i="1"/>
  <c r="AH1091" i="1"/>
  <c r="AJ1091" i="1" s="1"/>
  <c r="AI1091" i="1"/>
  <c r="AK1091" i="1"/>
  <c r="AN1091" i="1" s="1"/>
  <c r="AM1091" i="1"/>
  <c r="AW1091" i="1"/>
  <c r="AX1091" i="1" s="1"/>
  <c r="G1092" i="1"/>
  <c r="H1092" i="1"/>
  <c r="I1092" i="1"/>
  <c r="J1092" i="1"/>
  <c r="K1092" i="1"/>
  <c r="L1092" i="1"/>
  <c r="M1092" i="1"/>
  <c r="AD1092" i="1" s="1"/>
  <c r="N1092" i="1"/>
  <c r="O1092" i="1"/>
  <c r="P1092" i="1"/>
  <c r="Q1092" i="1"/>
  <c r="R1092" i="1"/>
  <c r="S1092" i="1"/>
  <c r="T1092" i="1"/>
  <c r="U1092" i="1"/>
  <c r="V1092" i="1"/>
  <c r="W1092" i="1"/>
  <c r="X1092" i="1"/>
  <c r="AW1092" i="1"/>
  <c r="AX1092" i="1" s="1"/>
  <c r="BA1092" i="1" s="1"/>
  <c r="G1093" i="1"/>
  <c r="AK1093" i="1" s="1"/>
  <c r="H1093" i="1"/>
  <c r="I1093" i="1"/>
  <c r="J1093" i="1"/>
  <c r="K1093" i="1"/>
  <c r="L1093" i="1"/>
  <c r="M1093" i="1"/>
  <c r="N1093" i="1"/>
  <c r="O1093" i="1"/>
  <c r="P1093" i="1"/>
  <c r="Q1093" i="1"/>
  <c r="R1093" i="1"/>
  <c r="S1093" i="1"/>
  <c r="T1093" i="1"/>
  <c r="U1093" i="1"/>
  <c r="V1093" i="1"/>
  <c r="W1093" i="1"/>
  <c r="X1093" i="1"/>
  <c r="AD1093" i="1"/>
  <c r="AE1093" i="1"/>
  <c r="AF1093" i="1"/>
  <c r="AI1093" i="1" s="1"/>
  <c r="AG1093" i="1"/>
  <c r="AH1093" i="1"/>
  <c r="AM1093" i="1"/>
  <c r="AW1093" i="1"/>
  <c r="AX1093" i="1"/>
  <c r="G1094" i="1"/>
  <c r="H1094" i="1"/>
  <c r="I1094" i="1"/>
  <c r="J1094" i="1"/>
  <c r="K1094" i="1"/>
  <c r="L1094" i="1"/>
  <c r="M1094" i="1"/>
  <c r="AD1094" i="1" s="1"/>
  <c r="N1094" i="1"/>
  <c r="O1094" i="1"/>
  <c r="P1094" i="1"/>
  <c r="Q1094" i="1"/>
  <c r="R1094" i="1"/>
  <c r="S1094" i="1"/>
  <c r="T1094" i="1"/>
  <c r="U1094" i="1"/>
  <c r="V1094" i="1"/>
  <c r="W1094" i="1"/>
  <c r="X1094" i="1"/>
  <c r="AG1094" i="1"/>
  <c r="AW1094" i="1"/>
  <c r="AX1094" i="1" s="1"/>
  <c r="G1095" i="1"/>
  <c r="H1095" i="1"/>
  <c r="I1095" i="1"/>
  <c r="J1095" i="1"/>
  <c r="K1095" i="1"/>
  <c r="L1095" i="1"/>
  <c r="M1095" i="1"/>
  <c r="N1095" i="1"/>
  <c r="O1095" i="1"/>
  <c r="P1095" i="1"/>
  <c r="Q1095" i="1"/>
  <c r="R1095" i="1"/>
  <c r="S1095" i="1"/>
  <c r="T1095" i="1"/>
  <c r="U1095" i="1"/>
  <c r="V1095" i="1"/>
  <c r="W1095" i="1"/>
  <c r="X1095" i="1"/>
  <c r="AD1095" i="1"/>
  <c r="AK1095" i="1"/>
  <c r="AW1095" i="1"/>
  <c r="AX1095" i="1" s="1"/>
  <c r="BD1095" i="1" s="1"/>
  <c r="G1096" i="1"/>
  <c r="H1096" i="1"/>
  <c r="I1096" i="1"/>
  <c r="J1096" i="1"/>
  <c r="K1096" i="1"/>
  <c r="L1096" i="1"/>
  <c r="M1096" i="1"/>
  <c r="N1096" i="1"/>
  <c r="O1096" i="1"/>
  <c r="P1096" i="1"/>
  <c r="Q1096" i="1"/>
  <c r="R1096" i="1"/>
  <c r="S1096" i="1"/>
  <c r="T1096" i="1"/>
  <c r="U1096" i="1"/>
  <c r="V1096" i="1"/>
  <c r="W1096" i="1"/>
  <c r="X1096" i="1"/>
  <c r="AD1096" i="1"/>
  <c r="AE1096" i="1"/>
  <c r="AL1096" i="1" s="1"/>
  <c r="AF1096" i="1"/>
  <c r="AG1096" i="1"/>
  <c r="AH1096" i="1"/>
  <c r="AJ1096" i="1" s="1"/>
  <c r="AI1096" i="1"/>
  <c r="AK1096" i="1"/>
  <c r="AN1096" i="1" s="1"/>
  <c r="AM1096" i="1"/>
  <c r="AW1096" i="1"/>
  <c r="AX1096" i="1" s="1"/>
  <c r="AZ1096" i="1" s="1"/>
  <c r="G1097" i="1"/>
  <c r="H1097" i="1"/>
  <c r="I1097" i="1"/>
  <c r="J1097" i="1"/>
  <c r="K1097" i="1"/>
  <c r="L1097" i="1"/>
  <c r="M1097" i="1"/>
  <c r="AD1097" i="1" s="1"/>
  <c r="N1097" i="1"/>
  <c r="O1097" i="1"/>
  <c r="P1097" i="1"/>
  <c r="Q1097" i="1"/>
  <c r="R1097" i="1"/>
  <c r="S1097" i="1"/>
  <c r="T1097" i="1"/>
  <c r="U1097" i="1"/>
  <c r="V1097" i="1"/>
  <c r="W1097" i="1"/>
  <c r="X1097" i="1"/>
  <c r="AW1097" i="1"/>
  <c r="AX1097" i="1" s="1"/>
  <c r="BA1097" i="1" s="1"/>
  <c r="G1098" i="1"/>
  <c r="AK1098" i="1" s="1"/>
  <c r="H1098" i="1"/>
  <c r="I1098" i="1"/>
  <c r="J1098" i="1"/>
  <c r="K1098" i="1"/>
  <c r="L1098" i="1"/>
  <c r="M1098" i="1"/>
  <c r="N1098" i="1"/>
  <c r="O1098" i="1"/>
  <c r="P1098" i="1"/>
  <c r="Q1098" i="1"/>
  <c r="R1098" i="1"/>
  <c r="S1098" i="1"/>
  <c r="T1098" i="1"/>
  <c r="U1098" i="1"/>
  <c r="V1098" i="1"/>
  <c r="W1098" i="1"/>
  <c r="X1098" i="1"/>
  <c r="AD1098" i="1"/>
  <c r="AE1098" i="1"/>
  <c r="AF1098" i="1"/>
  <c r="AI1098" i="1" s="1"/>
  <c r="AG1098" i="1"/>
  <c r="AJ1098" i="1" s="1"/>
  <c r="AH1098" i="1"/>
  <c r="AM1098" i="1"/>
  <c r="AW1098" i="1"/>
  <c r="AX1098" i="1"/>
  <c r="G1099" i="1"/>
  <c r="H1099" i="1"/>
  <c r="I1099" i="1"/>
  <c r="J1099" i="1"/>
  <c r="K1099" i="1"/>
  <c r="L1099" i="1"/>
  <c r="M1099" i="1"/>
  <c r="AD1099" i="1" s="1"/>
  <c r="N1099" i="1"/>
  <c r="O1099" i="1"/>
  <c r="P1099" i="1"/>
  <c r="Q1099" i="1"/>
  <c r="R1099" i="1"/>
  <c r="S1099" i="1"/>
  <c r="T1099" i="1"/>
  <c r="U1099" i="1"/>
  <c r="V1099" i="1"/>
  <c r="W1099" i="1"/>
  <c r="X1099" i="1"/>
  <c r="AW1099" i="1"/>
  <c r="AX1099" i="1" s="1"/>
  <c r="AY1099" i="1" s="1"/>
  <c r="G1100" i="1"/>
  <c r="H1100" i="1"/>
  <c r="I1100" i="1"/>
  <c r="J1100" i="1"/>
  <c r="K1100" i="1"/>
  <c r="L1100" i="1"/>
  <c r="M1100" i="1"/>
  <c r="N1100" i="1"/>
  <c r="O1100" i="1"/>
  <c r="P1100" i="1"/>
  <c r="Q1100" i="1"/>
  <c r="R1100" i="1"/>
  <c r="S1100" i="1"/>
  <c r="T1100" i="1"/>
  <c r="U1100" i="1"/>
  <c r="V1100" i="1"/>
  <c r="W1100" i="1"/>
  <c r="X1100" i="1"/>
  <c r="AD1100" i="1"/>
  <c r="AK1100" i="1"/>
  <c r="AW1100" i="1"/>
  <c r="AX1100" i="1" s="1"/>
  <c r="BD1100" i="1"/>
  <c r="N1101" i="1"/>
  <c r="O1101" i="1"/>
  <c r="Q1101" i="1"/>
  <c r="S1101" i="1" s="1"/>
  <c r="R1101" i="1"/>
  <c r="AC1101" i="1"/>
  <c r="AU1101" i="1"/>
  <c r="AV1101" i="1"/>
  <c r="M1102" i="1"/>
  <c r="AU1102" i="1"/>
  <c r="AV1102" i="1"/>
  <c r="AW1102" i="1"/>
  <c r="AX1102" i="1" s="1"/>
  <c r="M1103" i="1"/>
  <c r="AD1103" i="1" s="1"/>
  <c r="AE1103" i="1" s="1"/>
  <c r="N1103" i="1"/>
  <c r="O1103" i="1"/>
  <c r="Q1103" i="1"/>
  <c r="AK1103" i="1"/>
  <c r="AU1103" i="1"/>
  <c r="AV1103" i="1"/>
  <c r="AW1103" i="1"/>
  <c r="AX1103" i="1"/>
  <c r="AY1103" i="1"/>
  <c r="G1104" i="1"/>
  <c r="K1104" i="1"/>
  <c r="L1104" i="1"/>
  <c r="M1104" i="1"/>
  <c r="AU1104" i="1"/>
  <c r="AV1104" i="1"/>
  <c r="AW1104" i="1"/>
  <c r="AX1104" i="1" s="1"/>
  <c r="BH1104" i="1"/>
  <c r="G1105" i="1"/>
  <c r="K1105" i="1"/>
  <c r="L1105" i="1"/>
  <c r="M1105" i="1"/>
  <c r="Q1105" i="1"/>
  <c r="AD1105" i="1"/>
  <c r="AU1105" i="1"/>
  <c r="AV1105" i="1"/>
  <c r="G1106" i="1"/>
  <c r="M1106" i="1"/>
  <c r="Q1106" i="1"/>
  <c r="AD1106" i="1"/>
  <c r="AF1106" i="1" s="1"/>
  <c r="AE1106" i="1"/>
  <c r="AG1106" i="1"/>
  <c r="AK1106" i="1"/>
  <c r="AU1106" i="1"/>
  <c r="AV1106" i="1"/>
  <c r="AW1106" i="1"/>
  <c r="AX1106" i="1" s="1"/>
  <c r="BD1106" i="1"/>
  <c r="BI1106" i="1"/>
  <c r="G1107" i="1"/>
  <c r="L1107" i="1"/>
  <c r="M1107" i="1" s="1"/>
  <c r="AD1107" i="1"/>
  <c r="AU1107" i="1"/>
  <c r="AV1107" i="1"/>
  <c r="G1108" i="1"/>
  <c r="L1108" i="1"/>
  <c r="M1108" i="1"/>
  <c r="N1108" i="1" s="1"/>
  <c r="O1108" i="1"/>
  <c r="AD1108" i="1"/>
  <c r="AE1108" i="1"/>
  <c r="AU1108" i="1"/>
  <c r="AV1108" i="1"/>
  <c r="AW1108" i="1"/>
  <c r="AX1108" i="1" s="1"/>
  <c r="AZ1108" i="1" s="1"/>
  <c r="AY1108" i="1"/>
  <c r="BB1108" i="1"/>
  <c r="BA1108" i="1" s="1"/>
  <c r="BC1108" i="1"/>
  <c r="BD1108" i="1"/>
  <c r="BI1108" i="1"/>
  <c r="G1109" i="1"/>
  <c r="L1109" i="1"/>
  <c r="M1109" i="1" s="1"/>
  <c r="O1109" i="1" s="1"/>
  <c r="AU1109" i="1"/>
  <c r="G1110" i="1"/>
  <c r="L1110" i="1"/>
  <c r="N1110" i="1" s="1"/>
  <c r="G1111" i="1"/>
  <c r="L1111" i="1"/>
  <c r="N1111" i="1" s="1"/>
  <c r="G1112" i="1"/>
  <c r="K1112" i="1"/>
  <c r="M1112" i="1" s="1"/>
  <c r="AD1112" i="1" s="1"/>
  <c r="L1112" i="1"/>
  <c r="O1112" i="1" s="1"/>
  <c r="N1112" i="1"/>
  <c r="P1112" i="1"/>
  <c r="R1112" i="1"/>
  <c r="AU1112" i="1"/>
  <c r="AV1112" i="1"/>
  <c r="G1113" i="1"/>
  <c r="Q1113" i="1" s="1"/>
  <c r="M1113" i="1"/>
  <c r="N1113" i="1"/>
  <c r="P1113" i="1" s="1"/>
  <c r="O1113" i="1"/>
  <c r="AD1113" i="1"/>
  <c r="AF1113" i="1" s="1"/>
  <c r="AI1113" i="1" s="1"/>
  <c r="AE1113" i="1"/>
  <c r="AH1113" i="1" s="1"/>
  <c r="AL1113" i="1"/>
  <c r="AM1113" i="1"/>
  <c r="AU1113" i="1"/>
  <c r="AV1113" i="1"/>
  <c r="AW1113" i="1"/>
  <c r="AX1113" i="1"/>
  <c r="AY1113" i="1" s="1"/>
  <c r="BB1113" i="1"/>
  <c r="BA1113" i="1" s="1"/>
  <c r="BD1113" i="1"/>
  <c r="G1114" i="1"/>
  <c r="M1114" i="1"/>
  <c r="N1114" i="1"/>
  <c r="P1114" i="1" s="1"/>
  <c r="R1114" i="1" s="1"/>
  <c r="S1114" i="1" s="1"/>
  <c r="O1114" i="1"/>
  <c r="Q1114" i="1"/>
  <c r="AD1114" i="1"/>
  <c r="AU1114" i="1"/>
  <c r="AV1114" i="1"/>
  <c r="AW1114" i="1"/>
  <c r="AX1114" i="1"/>
  <c r="AY1114" i="1" s="1"/>
  <c r="AZ1114" i="1"/>
  <c r="BC1114" i="1" s="1"/>
  <c r="BB1114" i="1"/>
  <c r="BA1114" i="1" s="1"/>
  <c r="BD1114" i="1"/>
  <c r="BI1114" i="1"/>
  <c r="G1115" i="1"/>
  <c r="L1115" i="1"/>
  <c r="M1115" i="1"/>
  <c r="N1115" i="1" s="1"/>
  <c r="AD1115" i="1"/>
  <c r="AF1115" i="1" s="1"/>
  <c r="AM1115" i="1" s="1"/>
  <c r="AE1115" i="1"/>
  <c r="AH1115" i="1" s="1"/>
  <c r="AG1115" i="1"/>
  <c r="AI1115" i="1"/>
  <c r="AU1115" i="1"/>
  <c r="AV1115" i="1"/>
  <c r="AW1115" i="1"/>
  <c r="AX1115" i="1" s="1"/>
  <c r="BB1115" i="1" s="1"/>
  <c r="BA1115" i="1" s="1"/>
  <c r="AY1115" i="1"/>
  <c r="AZ1115" i="1"/>
  <c r="G1116" i="1"/>
  <c r="L1116" i="1"/>
  <c r="M1116" i="1" s="1"/>
  <c r="AW1116" i="1" s="1"/>
  <c r="N1116" i="1"/>
  <c r="O1116" i="1"/>
  <c r="P1116" i="1"/>
  <c r="R1116" i="1" s="1"/>
  <c r="AU1116" i="1"/>
  <c r="AX1116" i="1"/>
  <c r="BI1116" i="1" s="1"/>
  <c r="BB1116" i="1"/>
  <c r="BA1116" i="1" s="1"/>
  <c r="G1117" i="1"/>
  <c r="L1117" i="1"/>
  <c r="M1117" i="1"/>
  <c r="AD1117" i="1" s="1"/>
  <c r="AF1117" i="1" s="1"/>
  <c r="N1117" i="1"/>
  <c r="Q1117" i="1"/>
  <c r="AI1117" i="1"/>
  <c r="AM1117" i="1"/>
  <c r="AU1117" i="1"/>
  <c r="AV1117" i="1"/>
  <c r="AW1117" i="1"/>
  <c r="AX1117" i="1" s="1"/>
  <c r="G1118" i="1"/>
  <c r="L1118" i="1"/>
  <c r="AU1118" i="1"/>
  <c r="G1119" i="1"/>
  <c r="K1119" i="1"/>
  <c r="L1119" i="1"/>
  <c r="M1119" i="1"/>
  <c r="Q1119" i="1" s="1"/>
  <c r="N1119" i="1"/>
  <c r="P1119" i="1" s="1"/>
  <c r="O1119" i="1"/>
  <c r="AD1119" i="1"/>
  <c r="AK1119" i="1" s="1"/>
  <c r="AU1119" i="1"/>
  <c r="AV1119" i="1"/>
  <c r="AW1119" i="1" s="1"/>
  <c r="AX1119" i="1" s="1"/>
  <c r="BD1119" i="1"/>
  <c r="BI1119" i="1"/>
  <c r="G1120" i="1"/>
  <c r="K1120" i="1"/>
  <c r="L1120" i="1"/>
  <c r="M1120" i="1" s="1"/>
  <c r="AD1120" i="1"/>
  <c r="AE1120" i="1" s="1"/>
  <c r="AU1120" i="1"/>
  <c r="AV1120" i="1"/>
  <c r="AW1120" i="1" s="1"/>
  <c r="AX1120" i="1" s="1"/>
  <c r="G1121" i="1"/>
  <c r="L1121" i="1"/>
  <c r="N1121" i="1"/>
  <c r="G1122" i="1"/>
  <c r="L1122" i="1"/>
  <c r="N1122" i="1"/>
  <c r="O1122" i="1"/>
  <c r="P1122" i="1" s="1"/>
  <c r="R1122" i="1" s="1"/>
  <c r="AV1122" i="1"/>
  <c r="G1123" i="1"/>
  <c r="L1123" i="1"/>
  <c r="N1123" i="1" s="1"/>
  <c r="P1123" i="1" s="1"/>
  <c r="O1123" i="1"/>
  <c r="R1123" i="1"/>
  <c r="AV1123" i="1"/>
  <c r="G1124" i="1"/>
  <c r="L1124" i="1"/>
  <c r="AU1124" i="1"/>
  <c r="G1125" i="1"/>
  <c r="L1125" i="1"/>
  <c r="M1125" i="1" s="1"/>
  <c r="AU1125" i="1"/>
  <c r="G1126" i="1"/>
  <c r="M1126" i="1"/>
  <c r="AU1126" i="1"/>
  <c r="AV1126" i="1"/>
  <c r="G1127" i="1"/>
  <c r="Q1127" i="1" s="1"/>
  <c r="L1127" i="1"/>
  <c r="M1127" i="1" s="1"/>
  <c r="O1127" i="1" s="1"/>
  <c r="N1127" i="1"/>
  <c r="P1127" i="1" s="1"/>
  <c r="AD1127" i="1"/>
  <c r="AU1127" i="1"/>
  <c r="AW1127" i="1" s="1"/>
  <c r="AX1127" i="1" s="1"/>
  <c r="AV1127" i="1"/>
  <c r="G1128" i="1"/>
  <c r="R1128" i="1" s="1"/>
  <c r="M1128" i="1"/>
  <c r="N1128" i="1"/>
  <c r="P1128" i="1" s="1"/>
  <c r="O1128" i="1"/>
  <c r="Q1128" i="1"/>
  <c r="S1128" i="1" s="1"/>
  <c r="AD1128" i="1"/>
  <c r="AG1128" i="1" s="1"/>
  <c r="AE1128" i="1"/>
  <c r="AL1128" i="1" s="1"/>
  <c r="AF1128" i="1"/>
  <c r="AI1128" i="1" s="1"/>
  <c r="AH1128" i="1"/>
  <c r="AJ1128" i="1" s="1"/>
  <c r="AM1128" i="1"/>
  <c r="AU1128" i="1"/>
  <c r="AV1128" i="1"/>
  <c r="AW1128" i="1"/>
  <c r="AX1128" i="1"/>
  <c r="AY1128" i="1" s="1"/>
  <c r="AZ1128" i="1"/>
  <c r="G1129" i="1"/>
  <c r="L1129" i="1"/>
  <c r="M1129" i="1"/>
  <c r="N1129" i="1" s="1"/>
  <c r="O1129" i="1"/>
  <c r="P1129" i="1"/>
  <c r="Q1129" i="1"/>
  <c r="AD1129" i="1"/>
  <c r="AF1129" i="1" s="1"/>
  <c r="AI1129" i="1" s="1"/>
  <c r="AK1129" i="1"/>
  <c r="AM1129" i="1"/>
  <c r="AU1129" i="1"/>
  <c r="AV1129" i="1"/>
  <c r="AW1129" i="1"/>
  <c r="AX1129" i="1" s="1"/>
  <c r="AZ1129" i="1" s="1"/>
  <c r="AY1129" i="1"/>
  <c r="BB1129" i="1"/>
  <c r="BA1129" i="1" s="1"/>
  <c r="BC1129" i="1" s="1"/>
  <c r="BD1129" i="1"/>
  <c r="G1130" i="1"/>
  <c r="L1130" i="1"/>
  <c r="N1130" i="1"/>
  <c r="O1130" i="1"/>
  <c r="P1130" i="1"/>
  <c r="R1130" i="1"/>
  <c r="AV1130" i="1"/>
  <c r="G1131" i="1"/>
  <c r="L1131" i="1"/>
  <c r="N1131" i="1"/>
  <c r="P1131" i="1" s="1"/>
  <c r="O1131" i="1"/>
  <c r="AV1131" i="1"/>
  <c r="G1132" i="1"/>
  <c r="L1132" i="1"/>
  <c r="G1133" i="1"/>
  <c r="L1133" i="1"/>
  <c r="M1133" i="1"/>
  <c r="N1133" i="1" s="1"/>
  <c r="O1133" i="1"/>
  <c r="P1133" i="1"/>
  <c r="Q1133" i="1"/>
  <c r="S1133" i="1" s="1"/>
  <c r="R1133" i="1"/>
  <c r="AU1133" i="1"/>
  <c r="AV1133" i="1"/>
  <c r="AW1133" i="1"/>
  <c r="AX1133" i="1"/>
  <c r="BI1133" i="1" s="1"/>
  <c r="BB1133" i="1"/>
  <c r="BA1133" i="1" s="1"/>
  <c r="G1134" i="1"/>
  <c r="M1134" i="1"/>
  <c r="O1134" i="1" s="1"/>
  <c r="N1134" i="1"/>
  <c r="P1134" i="1" s="1"/>
  <c r="Q1134" i="1"/>
  <c r="R1134" i="1"/>
  <c r="S1134" i="1"/>
  <c r="AU1134" i="1"/>
  <c r="AV1134" i="1"/>
  <c r="AW1134" i="1"/>
  <c r="AX1134" i="1"/>
  <c r="BI1134" i="1" s="1"/>
  <c r="BB1134" i="1"/>
  <c r="BA1134" i="1" s="1"/>
  <c r="G1135" i="1"/>
  <c r="L1135" i="1"/>
  <c r="M1135" i="1"/>
  <c r="AD1135" i="1" s="1"/>
  <c r="Q1135" i="1"/>
  <c r="AU1135" i="1"/>
  <c r="AW1135" i="1" s="1"/>
  <c r="AX1135" i="1" s="1"/>
  <c r="AV1135" i="1"/>
  <c r="BB1135" i="1"/>
  <c r="BA1135" i="1" s="1"/>
  <c r="G1136" i="1"/>
  <c r="L1136" i="1"/>
  <c r="N1136" i="1"/>
  <c r="O1136" i="1"/>
  <c r="P1136" i="1" s="1"/>
  <c r="AV1136" i="1"/>
  <c r="G1137" i="1"/>
  <c r="L1137" i="1"/>
  <c r="G1138" i="1"/>
  <c r="L1138" i="1"/>
  <c r="N1138" i="1"/>
  <c r="P1138" i="1" s="1"/>
  <c r="O1138" i="1"/>
  <c r="AV1138" i="1"/>
  <c r="G1139" i="1"/>
  <c r="L1139" i="1"/>
  <c r="M1139" i="1"/>
  <c r="AD1139" i="1" s="1"/>
  <c r="Q1139" i="1"/>
  <c r="AU1139" i="1"/>
  <c r="AV1139" i="1"/>
  <c r="AW1139" i="1"/>
  <c r="AX1139" i="1" s="1"/>
  <c r="BB1139" i="1"/>
  <c r="BA1139" i="1" s="1"/>
  <c r="G1140" i="1"/>
  <c r="M1140" i="1"/>
  <c r="AD1140" i="1" s="1"/>
  <c r="Q1140" i="1"/>
  <c r="AU1140" i="1"/>
  <c r="AV1140" i="1"/>
  <c r="AW1140" i="1"/>
  <c r="AX1140" i="1" s="1"/>
  <c r="BA1140" i="1"/>
  <c r="BB1140" i="1"/>
  <c r="G1141" i="1"/>
  <c r="K1141" i="1"/>
  <c r="M1141" i="1" s="1"/>
  <c r="L1141" i="1"/>
  <c r="AU1141" i="1"/>
  <c r="AW1141" i="1" s="1"/>
  <c r="AX1141" i="1" s="1"/>
  <c r="AV1141" i="1"/>
  <c r="AY1141" i="1"/>
  <c r="AZ1141" i="1"/>
  <c r="G1142" i="1"/>
  <c r="L1142" i="1"/>
  <c r="O1142" i="1" s="1"/>
  <c r="N1142" i="1"/>
  <c r="P1142" i="1" s="1"/>
  <c r="R1142" i="1" s="1"/>
  <c r="AV1142" i="1"/>
  <c r="G1143" i="1"/>
  <c r="L1143" i="1"/>
  <c r="AU1143" i="1"/>
  <c r="G1144" i="1"/>
  <c r="K1144" i="1"/>
  <c r="L1144" i="1"/>
  <c r="M1144" i="1"/>
  <c r="N1144" i="1" s="1"/>
  <c r="AD1144" i="1"/>
  <c r="AU1144" i="1"/>
  <c r="AV1144" i="1"/>
  <c r="AW1144" i="1"/>
  <c r="AX1144" i="1" s="1"/>
  <c r="BD1144" i="1"/>
  <c r="G1145" i="1"/>
  <c r="L1145" i="1"/>
  <c r="N1145" i="1" s="1"/>
  <c r="P1145" i="1" s="1"/>
  <c r="R1145" i="1" s="1"/>
  <c r="O1145" i="1"/>
  <c r="AV1145" i="1"/>
  <c r="G1146" i="1"/>
  <c r="L1146" i="1"/>
  <c r="N1146" i="1"/>
  <c r="O1146" i="1"/>
  <c r="AV1146" i="1"/>
  <c r="G1147" i="1"/>
  <c r="L1147" i="1"/>
  <c r="AV1147" i="1" s="1"/>
  <c r="M1147" i="1"/>
  <c r="AU1147" i="1"/>
  <c r="G1148" i="1"/>
  <c r="L1148" i="1"/>
  <c r="M1148" i="1" s="1"/>
  <c r="AU1148" i="1"/>
  <c r="G1149" i="1"/>
  <c r="L1149" i="1"/>
  <c r="N1149" i="1"/>
  <c r="P1149" i="1" s="1"/>
  <c r="O1149" i="1"/>
  <c r="AV1149" i="1"/>
  <c r="G1150" i="1"/>
  <c r="L1150" i="1"/>
  <c r="N1150" i="1" s="1"/>
  <c r="O1150" i="1"/>
  <c r="P1150" i="1"/>
  <c r="AV1150" i="1"/>
  <c r="G1151" i="1"/>
  <c r="L1151" i="1"/>
  <c r="M1151" i="1"/>
  <c r="Q1151" i="1" s="1"/>
  <c r="N1151" i="1"/>
  <c r="P1151" i="1" s="1"/>
  <c r="R1151" i="1" s="1"/>
  <c r="O1151" i="1"/>
  <c r="AU1151" i="1"/>
  <c r="AV1151" i="1"/>
  <c r="AW1151" i="1"/>
  <c r="AX1151" i="1"/>
  <c r="AY1151" i="1" s="1"/>
  <c r="G1152" i="1"/>
  <c r="M1152" i="1"/>
  <c r="Q1152" i="1" s="1"/>
  <c r="N1152" i="1"/>
  <c r="O1152" i="1"/>
  <c r="AU1152" i="1"/>
  <c r="AV1152" i="1"/>
  <c r="AW1152" i="1"/>
  <c r="AX1152" i="1"/>
  <c r="AY1152" i="1"/>
  <c r="G1153" i="1"/>
  <c r="M1153" i="1"/>
  <c r="Q1153" i="1" s="1"/>
  <c r="N1153" i="1"/>
  <c r="O1153" i="1"/>
  <c r="AU1153" i="1"/>
  <c r="AV1153" i="1"/>
  <c r="AW1153" i="1"/>
  <c r="AX1153" i="1"/>
  <c r="AY1153" i="1"/>
  <c r="G1154" i="1"/>
  <c r="K1154" i="1"/>
  <c r="L1154" i="1"/>
  <c r="AU1154" i="1"/>
  <c r="G1155" i="1"/>
  <c r="K1155" i="1"/>
  <c r="M1155" i="1" s="1"/>
  <c r="L1155" i="1"/>
  <c r="AD1155" i="1"/>
  <c r="AV1155" i="1"/>
  <c r="G1156" i="1"/>
  <c r="K1156" i="1"/>
  <c r="L1156" i="1"/>
  <c r="M1156" i="1" s="1"/>
  <c r="AU1156" i="1"/>
  <c r="AV1156" i="1"/>
  <c r="G1157" i="1"/>
  <c r="L1157" i="1"/>
  <c r="M1157" i="1"/>
  <c r="AD1157" i="1" s="1"/>
  <c r="Q1157" i="1"/>
  <c r="AU1157" i="1"/>
  <c r="AV1157" i="1"/>
  <c r="AW1157" i="1"/>
  <c r="AX1157" i="1" s="1"/>
  <c r="BB1157" i="1"/>
  <c r="BA1157" i="1" s="1"/>
  <c r="G1158" i="1"/>
  <c r="L1158" i="1"/>
  <c r="AV1158" i="1"/>
  <c r="G1159" i="1"/>
  <c r="L1159" i="1"/>
  <c r="O1159" i="1" s="1"/>
  <c r="N1159" i="1"/>
  <c r="AV1159" i="1"/>
  <c r="G1160" i="1"/>
  <c r="M1160" i="1"/>
  <c r="AU1160" i="1"/>
  <c r="AV1160" i="1"/>
  <c r="G1161" i="1"/>
  <c r="K1161" i="1"/>
  <c r="M1161" i="1" s="1"/>
  <c r="L1161" i="1"/>
  <c r="AD1161" i="1"/>
  <c r="AE1161" i="1"/>
  <c r="AV1161" i="1"/>
  <c r="G1162" i="1"/>
  <c r="K1162" i="1"/>
  <c r="L1162" i="1"/>
  <c r="M1162" i="1" s="1"/>
  <c r="AU1162" i="1"/>
  <c r="AV1162" i="1"/>
  <c r="G1163" i="1"/>
  <c r="K1163" i="1"/>
  <c r="M1163" i="1" s="1"/>
  <c r="L1163" i="1"/>
  <c r="Q1163" i="1"/>
  <c r="AU1163" i="1"/>
  <c r="AV1163" i="1"/>
  <c r="G1164" i="1"/>
  <c r="K1164" i="1"/>
  <c r="L1164" i="1"/>
  <c r="M1164" i="1"/>
  <c r="Q1164" i="1" s="1"/>
  <c r="N1164" i="1"/>
  <c r="O1164" i="1"/>
  <c r="AU1164" i="1"/>
  <c r="AV1164" i="1"/>
  <c r="AW1164" i="1"/>
  <c r="AX1164" i="1"/>
  <c r="AY1164" i="1"/>
  <c r="G1165" i="1"/>
  <c r="K1165" i="1"/>
  <c r="L1165" i="1"/>
  <c r="M1165" i="1" s="1"/>
  <c r="AU1165" i="1"/>
  <c r="AV1165" i="1"/>
  <c r="G1166" i="1"/>
  <c r="K1166" i="1"/>
  <c r="L1166" i="1"/>
  <c r="AV1166" i="1"/>
  <c r="G1167" i="1"/>
  <c r="K1167" i="1"/>
  <c r="L1167" i="1"/>
  <c r="M1167" i="1" s="1"/>
  <c r="AU1167" i="1"/>
  <c r="AV1167" i="1"/>
  <c r="G1168" i="1"/>
  <c r="M1168" i="1"/>
  <c r="O1168" i="1" s="1"/>
  <c r="N1168" i="1"/>
  <c r="P1168" i="1" s="1"/>
  <c r="R1168" i="1" s="1"/>
  <c r="S1168" i="1" s="1"/>
  <c r="Q1168" i="1"/>
  <c r="AU1168" i="1"/>
  <c r="AV1168" i="1"/>
  <c r="AW1168" i="1"/>
  <c r="AX1168" i="1"/>
  <c r="BI1168" i="1" s="1"/>
  <c r="BB1168" i="1"/>
  <c r="BA1168" i="1" s="1"/>
  <c r="G1169" i="1"/>
  <c r="K1169" i="1"/>
  <c r="M1169" i="1" s="1"/>
  <c r="L1169" i="1"/>
  <c r="Q1169" i="1"/>
  <c r="AU1169" i="1"/>
  <c r="AV1169" i="1"/>
  <c r="G1170" i="1"/>
  <c r="K1170" i="1"/>
  <c r="L1170" i="1"/>
  <c r="M1170" i="1"/>
  <c r="Q1170" i="1" s="1"/>
  <c r="N1170" i="1"/>
  <c r="O1170" i="1"/>
  <c r="AU1170" i="1"/>
  <c r="AV1170" i="1"/>
  <c r="AW1170" i="1"/>
  <c r="AX1170" i="1"/>
  <c r="AY1170" i="1"/>
  <c r="G1171" i="1"/>
  <c r="K1171" i="1"/>
  <c r="L1171" i="1"/>
  <c r="AU1171" i="1"/>
  <c r="G1172" i="1"/>
  <c r="M1172" i="1"/>
  <c r="AU1172" i="1"/>
  <c r="AV1172" i="1"/>
  <c r="G1173" i="1"/>
  <c r="K1173" i="1"/>
  <c r="M1173" i="1" s="1"/>
  <c r="L1173" i="1"/>
  <c r="AD1173" i="1"/>
  <c r="AE1173" i="1"/>
  <c r="AU1173" i="1"/>
  <c r="AV1173" i="1"/>
  <c r="G1174" i="1"/>
  <c r="Q1174" i="1" s="1"/>
  <c r="M1174" i="1"/>
  <c r="N1174" i="1"/>
  <c r="P1174" i="1" s="1"/>
  <c r="R1174" i="1" s="1"/>
  <c r="O1174" i="1"/>
  <c r="AD1174" i="1"/>
  <c r="AE1174" i="1"/>
  <c r="AU1174" i="1"/>
  <c r="AV1174" i="1"/>
  <c r="AW1174" i="1"/>
  <c r="AX1174" i="1"/>
  <c r="AY1174" i="1" s="1"/>
  <c r="BD1174" i="1"/>
  <c r="BI1174" i="1"/>
  <c r="G1175" i="1"/>
  <c r="K1175" i="1"/>
  <c r="L1175" i="1"/>
  <c r="M1175" i="1" s="1"/>
  <c r="AU1175" i="1"/>
  <c r="AV1175" i="1"/>
  <c r="G1176" i="1"/>
  <c r="K1176" i="1"/>
  <c r="M1176" i="1" s="1"/>
  <c r="L1176" i="1"/>
  <c r="AU1176" i="1"/>
  <c r="AV1176" i="1"/>
  <c r="G1177" i="1"/>
  <c r="K1177" i="1"/>
  <c r="AU1177" i="1"/>
  <c r="G1178" i="1"/>
  <c r="K1178" i="1"/>
  <c r="L1178" i="1"/>
  <c r="AU1178" i="1"/>
  <c r="G1179" i="1"/>
  <c r="K1179" i="1"/>
  <c r="M1179" i="1" s="1"/>
  <c r="L1179" i="1"/>
  <c r="N1179" i="1"/>
  <c r="P1179" i="1" s="1"/>
  <c r="O1179" i="1"/>
  <c r="AV1179" i="1"/>
  <c r="G1180" i="1"/>
  <c r="Q1180" i="1" s="1"/>
  <c r="M1180" i="1"/>
  <c r="N1180" i="1"/>
  <c r="P1180" i="1" s="1"/>
  <c r="O1180" i="1"/>
  <c r="AD1180" i="1"/>
  <c r="AE1180" i="1"/>
  <c r="AU1180" i="1"/>
  <c r="AV1180" i="1"/>
  <c r="AW1180" i="1"/>
  <c r="AX1180" i="1"/>
  <c r="AY1180" i="1" s="1"/>
  <c r="BD1180" i="1"/>
  <c r="BI1180" i="1"/>
  <c r="G1181" i="1"/>
  <c r="K1181" i="1"/>
  <c r="L1181" i="1"/>
  <c r="M1181" i="1" s="1"/>
  <c r="AU1181" i="1"/>
  <c r="AV1181" i="1"/>
  <c r="G1182" i="1"/>
  <c r="K1182" i="1"/>
  <c r="M1182" i="1" s="1"/>
  <c r="L1182" i="1"/>
  <c r="Q1182" i="1"/>
  <c r="AU1182" i="1"/>
  <c r="AV1182" i="1"/>
  <c r="G1183" i="1"/>
  <c r="K1183" i="1"/>
  <c r="L1183" i="1"/>
  <c r="M1183" i="1"/>
  <c r="Q1183" i="1" s="1"/>
  <c r="N1183" i="1"/>
  <c r="O1183" i="1"/>
  <c r="AU1183" i="1"/>
  <c r="AV1183" i="1"/>
  <c r="AW1183" i="1"/>
  <c r="AX1183" i="1"/>
  <c r="AY1183" i="1"/>
  <c r="G1184" i="1"/>
  <c r="M1184" i="1"/>
  <c r="Q1184" i="1" s="1"/>
  <c r="N1184" i="1"/>
  <c r="O1184" i="1"/>
  <c r="AU1184" i="1"/>
  <c r="AV1184" i="1"/>
  <c r="AW1184" i="1"/>
  <c r="AX1184" i="1"/>
  <c r="AY1184" i="1"/>
  <c r="G1185" i="1"/>
  <c r="K1185" i="1"/>
  <c r="L1185" i="1"/>
  <c r="AU1185" i="1"/>
  <c r="G1186" i="1"/>
  <c r="K1186" i="1"/>
  <c r="M1186" i="1" s="1"/>
  <c r="L1186" i="1"/>
  <c r="AD1186" i="1"/>
  <c r="AV1186" i="1"/>
  <c r="G1187" i="1"/>
  <c r="K1187" i="1"/>
  <c r="L1187" i="1"/>
  <c r="M1187" i="1" s="1"/>
  <c r="AU1187" i="1"/>
  <c r="AV1187" i="1"/>
  <c r="G1188" i="1"/>
  <c r="K1188" i="1"/>
  <c r="M1188" i="1" s="1"/>
  <c r="Q1188" i="1" s="1"/>
  <c r="L1188" i="1"/>
  <c r="AU1188" i="1"/>
  <c r="AV1188" i="1"/>
  <c r="G1189" i="1"/>
  <c r="M1189" i="1"/>
  <c r="N1189" i="1"/>
  <c r="O1189" i="1"/>
  <c r="P1189" i="1" s="1"/>
  <c r="Q1189" i="1"/>
  <c r="AD1189" i="1"/>
  <c r="AK1189" i="1"/>
  <c r="AU1189" i="1"/>
  <c r="AV1189" i="1"/>
  <c r="AW1189" i="1"/>
  <c r="AX1189" i="1"/>
  <c r="AY1189" i="1"/>
  <c r="AZ1189" i="1"/>
  <c r="BD1189" i="1"/>
  <c r="BI1189" i="1"/>
  <c r="G1190" i="1"/>
  <c r="M1190" i="1"/>
  <c r="N1190" i="1"/>
  <c r="O1190" i="1"/>
  <c r="P1190" i="1" s="1"/>
  <c r="Q1190" i="1"/>
  <c r="AD1190" i="1"/>
  <c r="AK1190" i="1"/>
  <c r="AU1190" i="1"/>
  <c r="AV1190" i="1"/>
  <c r="AW1190" i="1"/>
  <c r="AX1190" i="1"/>
  <c r="AY1190" i="1"/>
  <c r="AZ1190" i="1"/>
  <c r="BD1190" i="1"/>
  <c r="BI1190" i="1"/>
  <c r="G1191" i="1"/>
  <c r="K1191" i="1"/>
  <c r="L1191" i="1"/>
  <c r="AV1191" i="1" s="1"/>
  <c r="N1191" i="1"/>
  <c r="P1191" i="1" s="1"/>
  <c r="O1191" i="1"/>
  <c r="AD1191" i="1"/>
  <c r="AF1191" i="1" s="1"/>
  <c r="AE1191" i="1"/>
  <c r="AL1191" i="1" s="1"/>
  <c r="AH1191" i="1"/>
  <c r="AI1191" i="1"/>
  <c r="AM1191" i="1"/>
  <c r="AU1191" i="1"/>
  <c r="AW1191" i="1"/>
  <c r="AX1191" i="1"/>
  <c r="AY1191" i="1" s="1"/>
  <c r="G1192" i="1"/>
  <c r="K1192" i="1"/>
  <c r="L1192" i="1"/>
  <c r="M1192" i="1"/>
  <c r="N1192" i="1"/>
  <c r="AU1192" i="1"/>
  <c r="AV1192" i="1"/>
  <c r="G1193" i="1"/>
  <c r="K1193" i="1"/>
  <c r="L1193" i="1"/>
  <c r="AV1193" i="1" s="1"/>
  <c r="AU1193" i="1"/>
  <c r="G1194" i="1"/>
  <c r="M1194" i="1"/>
  <c r="N1194" i="1" s="1"/>
  <c r="O1194" i="1"/>
  <c r="AD1194" i="1"/>
  <c r="AE1194" i="1"/>
  <c r="AF1194" i="1"/>
  <c r="AU1194" i="1"/>
  <c r="AV1194" i="1"/>
  <c r="AW1194" i="1"/>
  <c r="AX1194" i="1" s="1"/>
  <c r="AY1194" i="1"/>
  <c r="BD1194" i="1"/>
  <c r="BI1194" i="1"/>
  <c r="G1195" i="1"/>
  <c r="K1195" i="1"/>
  <c r="L1195" i="1"/>
  <c r="M1195" i="1"/>
  <c r="AD1195" i="1" s="1"/>
  <c r="AU1195" i="1"/>
  <c r="AV1195" i="1"/>
  <c r="AW1195" i="1"/>
  <c r="AX1195" i="1" s="1"/>
  <c r="BB1195" i="1" s="1"/>
  <c r="BA1195" i="1" s="1"/>
  <c r="K1196" i="1"/>
  <c r="L1196" i="1"/>
  <c r="M1196" i="1" s="1"/>
  <c r="Q1196" i="1" s="1"/>
  <c r="AU1196" i="1"/>
  <c r="AV1196" i="1"/>
  <c r="K1197" i="1"/>
  <c r="L1197" i="1"/>
  <c r="M1197" i="1" s="1"/>
  <c r="AU1197" i="1"/>
  <c r="AV1197" i="1"/>
  <c r="G1198" i="1"/>
  <c r="K1198" i="1"/>
  <c r="M1198" i="1" s="1"/>
  <c r="L1198" i="1"/>
  <c r="N1198" i="1"/>
  <c r="O1198" i="1"/>
  <c r="P1198" i="1"/>
  <c r="AD1198" i="1"/>
  <c r="AE1198" i="1"/>
  <c r="AU1198" i="1"/>
  <c r="AV1198" i="1"/>
  <c r="G1199" i="1"/>
  <c r="K1199" i="1"/>
  <c r="L1199" i="1"/>
  <c r="M1199" i="1" s="1"/>
  <c r="Q1199" i="1" s="1"/>
  <c r="AU1199" i="1"/>
  <c r="AV1199" i="1"/>
  <c r="G1200" i="1"/>
  <c r="M1200" i="1"/>
  <c r="AD1200" i="1" s="1"/>
  <c r="AE1200" i="1" s="1"/>
  <c r="AH1200" i="1" s="1"/>
  <c r="N1200" i="1"/>
  <c r="P1200" i="1" s="1"/>
  <c r="O1200" i="1"/>
  <c r="AK1200" i="1"/>
  <c r="AL1200" i="1"/>
  <c r="AU1200" i="1"/>
  <c r="AV1200" i="1"/>
  <c r="G1201" i="1"/>
  <c r="K1201" i="1"/>
  <c r="AU1201" i="1" s="1"/>
  <c r="L1201" i="1"/>
  <c r="M1201" i="1" s="1"/>
  <c r="AV1201" i="1"/>
  <c r="G1202" i="1"/>
  <c r="K1202" i="1"/>
  <c r="AU1202" i="1" s="1"/>
  <c r="L1202" i="1"/>
  <c r="AV1202" i="1"/>
  <c r="G1203" i="1"/>
  <c r="M1203" i="1"/>
  <c r="N1203" i="1"/>
  <c r="O1203" i="1"/>
  <c r="P1203" i="1"/>
  <c r="Q1203" i="1"/>
  <c r="R1203" i="1"/>
  <c r="S1203" i="1"/>
  <c r="AD1203" i="1"/>
  <c r="AU1203" i="1"/>
  <c r="AV1203" i="1"/>
  <c r="AW1203" i="1"/>
  <c r="AX1203" i="1" s="1"/>
  <c r="G1204" i="1"/>
  <c r="K1204" i="1"/>
  <c r="M1204" i="1" s="1"/>
  <c r="L1204" i="1"/>
  <c r="AV1204" i="1" s="1"/>
  <c r="AU1204" i="1"/>
  <c r="G1205" i="1"/>
  <c r="L1205" i="1"/>
  <c r="M1205" i="1"/>
  <c r="N1205" i="1" s="1"/>
  <c r="AD1205" i="1"/>
  <c r="AG1205" i="1" s="1"/>
  <c r="AE1205" i="1"/>
  <c r="AF1205" i="1"/>
  <c r="AU1205" i="1"/>
  <c r="AV1205" i="1"/>
  <c r="AW1205" i="1"/>
  <c r="AX1205" i="1" s="1"/>
  <c r="G1206" i="1"/>
  <c r="L1206" i="1"/>
  <c r="AV1206" i="1" s="1"/>
  <c r="M1206" i="1"/>
  <c r="AU1206" i="1"/>
  <c r="G1207" i="1"/>
  <c r="M1207" i="1"/>
  <c r="Q1207" i="1" s="1"/>
  <c r="N1207" i="1"/>
  <c r="O1207" i="1"/>
  <c r="P1207" i="1"/>
  <c r="AU1207" i="1"/>
  <c r="AV1207" i="1"/>
  <c r="G1208" i="1"/>
  <c r="K1208" i="1"/>
  <c r="L1208" i="1"/>
  <c r="AV1208" i="1" s="1"/>
  <c r="M1208" i="1"/>
  <c r="AD1208" i="1" s="1"/>
  <c r="O1208" i="1"/>
  <c r="Q1208" i="1"/>
  <c r="AU1208" i="1"/>
  <c r="AW1208" i="1" s="1"/>
  <c r="AX1208" i="1" s="1"/>
  <c r="BD1208" i="1"/>
  <c r="G1209" i="1"/>
  <c r="L1209" i="1"/>
  <c r="N1209" i="1" s="1"/>
  <c r="O1209" i="1"/>
  <c r="P1209" i="1" s="1"/>
  <c r="R1209" i="1"/>
  <c r="AV1209" i="1"/>
  <c r="G1210" i="1"/>
  <c r="K1210" i="1"/>
  <c r="L1210" i="1"/>
  <c r="AV1210" i="1" s="1"/>
  <c r="N1210" i="1"/>
  <c r="P1210" i="1" s="1"/>
  <c r="R1210" i="1" s="1"/>
  <c r="O1210" i="1"/>
  <c r="AU1210" i="1"/>
  <c r="G1211" i="1"/>
  <c r="M1211" i="1"/>
  <c r="N1211" i="1"/>
  <c r="O1211" i="1"/>
  <c r="P1211" i="1"/>
  <c r="R1211" i="1" s="1"/>
  <c r="Q1211" i="1"/>
  <c r="S1211" i="1"/>
  <c r="AD1211" i="1"/>
  <c r="AU1211" i="1"/>
  <c r="AV1211" i="1"/>
  <c r="AW1211" i="1"/>
  <c r="AX1211" i="1" s="1"/>
  <c r="BD1211" i="1" s="1"/>
  <c r="G1212" i="1"/>
  <c r="K1212" i="1"/>
  <c r="L1212" i="1"/>
  <c r="M1212" i="1" s="1"/>
  <c r="AD1212" i="1"/>
  <c r="AU1212" i="1"/>
  <c r="AV1212" i="1"/>
  <c r="G1213" i="1"/>
  <c r="N1213" i="1"/>
  <c r="R1213" i="1" s="1"/>
  <c r="O1213" i="1"/>
  <c r="AD1213" i="1"/>
  <c r="AE1213" i="1" s="1"/>
  <c r="AF1213" i="1"/>
  <c r="AM1213" i="1" s="1"/>
  <c r="AG1213" i="1"/>
  <c r="AH1213" i="1"/>
  <c r="AI1213" i="1"/>
  <c r="AJ1213" i="1" s="1"/>
  <c r="AU1213" i="1"/>
  <c r="AV1213" i="1"/>
  <c r="AW1213" i="1"/>
  <c r="AX1213" i="1"/>
  <c r="BI1213" i="1" s="1"/>
  <c r="AY1213" i="1"/>
  <c r="AZ1213" i="1"/>
  <c r="G1214" i="1"/>
  <c r="K1214" i="1"/>
  <c r="AU1214" i="1" s="1"/>
  <c r="AV1214" i="1"/>
  <c r="G1215" i="1"/>
  <c r="M1215" i="1"/>
  <c r="AD1215" i="1" s="1"/>
  <c r="AE1215" i="1" s="1"/>
  <c r="O1215" i="1"/>
  <c r="Q1215" i="1"/>
  <c r="AF1215" i="1"/>
  <c r="AI1215" i="1" s="1"/>
  <c r="AK1215" i="1"/>
  <c r="AM1215" i="1"/>
  <c r="AU1215" i="1"/>
  <c r="AV1215" i="1"/>
  <c r="AW1215" i="1"/>
  <c r="AX1215" i="1" s="1"/>
  <c r="BI1215" i="1"/>
  <c r="G1216" i="1"/>
  <c r="M1216" i="1"/>
  <c r="AD1216" i="1" s="1"/>
  <c r="N1216" i="1"/>
  <c r="P1216" i="1" s="1"/>
  <c r="O1216" i="1"/>
  <c r="AE1216" i="1"/>
  <c r="AH1216" i="1" s="1"/>
  <c r="AF1216" i="1"/>
  <c r="AG1216" i="1"/>
  <c r="AU1216" i="1"/>
  <c r="AV1216" i="1"/>
  <c r="AW1216" i="1"/>
  <c r="AX1216" i="1" s="1"/>
  <c r="G1217" i="1"/>
  <c r="M1217" i="1"/>
  <c r="AD1217" i="1" s="1"/>
  <c r="AK1217" i="1" s="1"/>
  <c r="N1217" i="1"/>
  <c r="O1217" i="1"/>
  <c r="AU1217" i="1"/>
  <c r="AV1217" i="1"/>
  <c r="G1218" i="1"/>
  <c r="M1218" i="1"/>
  <c r="AD1218" i="1" s="1"/>
  <c r="AF1218" i="1" s="1"/>
  <c r="AI1218" i="1" s="1"/>
  <c r="N1218" i="1"/>
  <c r="P1218" i="1" s="1"/>
  <c r="O1218" i="1"/>
  <c r="Q1218" i="1"/>
  <c r="R1218" i="1"/>
  <c r="AE1218" i="1"/>
  <c r="AH1218" i="1" s="1"/>
  <c r="AG1218" i="1"/>
  <c r="AK1218" i="1"/>
  <c r="AL1218" i="1"/>
  <c r="AU1218" i="1"/>
  <c r="AV1218" i="1"/>
  <c r="G1219" i="1"/>
  <c r="M1219" i="1"/>
  <c r="AD1219" i="1" s="1"/>
  <c r="AG1219" i="1" s="1"/>
  <c r="Q1219" i="1"/>
  <c r="AE1219" i="1"/>
  <c r="AF1219" i="1"/>
  <c r="AU1219" i="1"/>
  <c r="AV1219" i="1"/>
  <c r="AW1219" i="1"/>
  <c r="AX1219" i="1" s="1"/>
  <c r="G1220" i="1"/>
  <c r="M1220" i="1"/>
  <c r="N1220" i="1"/>
  <c r="P1220" i="1" s="1"/>
  <c r="O1220" i="1"/>
  <c r="AU1220" i="1"/>
  <c r="AV1220" i="1"/>
  <c r="G1221" i="1"/>
  <c r="R1221" i="1" s="1"/>
  <c r="M1221" i="1"/>
  <c r="AD1221" i="1" s="1"/>
  <c r="AE1221" i="1" s="1"/>
  <c r="AH1221" i="1" s="1"/>
  <c r="N1221" i="1"/>
  <c r="O1221" i="1"/>
  <c r="P1221" i="1"/>
  <c r="Q1221" i="1"/>
  <c r="S1221" i="1" s="1"/>
  <c r="AK1221" i="1"/>
  <c r="AU1221" i="1"/>
  <c r="AV1221" i="1"/>
  <c r="G1222" i="1"/>
  <c r="M1222" i="1"/>
  <c r="AD1222" i="1" s="1"/>
  <c r="AF1222" i="1" s="1"/>
  <c r="N1222" i="1"/>
  <c r="O1222" i="1"/>
  <c r="P1222" i="1"/>
  <c r="Q1222" i="1"/>
  <c r="R1222" i="1"/>
  <c r="S1222" i="1"/>
  <c r="AE1222" i="1"/>
  <c r="AG1222" i="1"/>
  <c r="AK1222" i="1"/>
  <c r="AU1222" i="1"/>
  <c r="AV1222" i="1"/>
  <c r="G1223" i="1"/>
  <c r="M1223" i="1"/>
  <c r="AU1223" i="1"/>
  <c r="AV1223" i="1"/>
  <c r="G1224" i="1"/>
  <c r="H1224" i="1"/>
  <c r="I1224" i="1"/>
  <c r="J1224" i="1"/>
  <c r="K1224" i="1"/>
  <c r="AU1224" i="1" s="1"/>
  <c r="L1224" i="1"/>
  <c r="M1224" i="1"/>
  <c r="AD1224" i="1" s="1"/>
  <c r="AE1224" i="1" s="1"/>
  <c r="N1224" i="1"/>
  <c r="O1224" i="1"/>
  <c r="P1224" i="1"/>
  <c r="Q1224" i="1"/>
  <c r="R1224" i="1"/>
  <c r="S1224" i="1"/>
  <c r="T1224" i="1"/>
  <c r="U1224" i="1"/>
  <c r="V1224" i="1"/>
  <c r="W1224" i="1"/>
  <c r="X1224" i="1"/>
  <c r="AG1224" i="1"/>
  <c r="AK1224" i="1"/>
  <c r="AV1224" i="1"/>
  <c r="G1225" i="1"/>
  <c r="H1225" i="1"/>
  <c r="I1225" i="1"/>
  <c r="J1225" i="1"/>
  <c r="K1225" i="1"/>
  <c r="L1225" i="1"/>
  <c r="M1225" i="1"/>
  <c r="AD1225" i="1" s="1"/>
  <c r="N1225" i="1"/>
  <c r="O1225" i="1"/>
  <c r="P1225" i="1"/>
  <c r="Q1225" i="1"/>
  <c r="R1225" i="1"/>
  <c r="S1225" i="1"/>
  <c r="T1225" i="1"/>
  <c r="U1225" i="1"/>
  <c r="V1225" i="1"/>
  <c r="W1225" i="1"/>
  <c r="X1225" i="1"/>
  <c r="AX1225" i="1"/>
  <c r="AY1225" i="1" s="1"/>
  <c r="BB1225" i="1"/>
  <c r="BA1225" i="1" s="1"/>
  <c r="BD1225" i="1"/>
  <c r="BI1225" i="1"/>
  <c r="G1226" i="1"/>
  <c r="H1226" i="1"/>
  <c r="I1226" i="1"/>
  <c r="J1226" i="1"/>
  <c r="K1226" i="1"/>
  <c r="L1226" i="1"/>
  <c r="M1226" i="1"/>
  <c r="AD1226" i="1" s="1"/>
  <c r="N1226" i="1"/>
  <c r="O1226" i="1"/>
  <c r="P1226" i="1"/>
  <c r="Q1226" i="1"/>
  <c r="R1226" i="1"/>
  <c r="S1226" i="1"/>
  <c r="T1226" i="1"/>
  <c r="U1226" i="1"/>
  <c r="V1226" i="1"/>
  <c r="W1226" i="1"/>
  <c r="X1226" i="1"/>
  <c r="AE1226" i="1"/>
  <c r="AF1226" i="1"/>
  <c r="AW1226" i="1"/>
  <c r="AX1226" i="1"/>
  <c r="G1227" i="1"/>
  <c r="AK1227" i="1" s="1"/>
  <c r="H1227" i="1"/>
  <c r="I1227" i="1"/>
  <c r="J1227" i="1"/>
  <c r="K1227" i="1"/>
  <c r="L1227" i="1"/>
  <c r="M1227" i="1"/>
  <c r="N1227" i="1"/>
  <c r="O1227" i="1"/>
  <c r="P1227" i="1"/>
  <c r="Q1227" i="1"/>
  <c r="R1227" i="1"/>
  <c r="S1227" i="1"/>
  <c r="T1227" i="1"/>
  <c r="U1227" i="1"/>
  <c r="V1227" i="1"/>
  <c r="W1227" i="1"/>
  <c r="X1227" i="1"/>
  <c r="AD1227" i="1"/>
  <c r="AE1227" i="1"/>
  <c r="AL1227" i="1" s="1"/>
  <c r="AF1227" i="1"/>
  <c r="AM1227" i="1" s="1"/>
  <c r="AG1227" i="1"/>
  <c r="AH1227" i="1"/>
  <c r="AI1227" i="1"/>
  <c r="AW1227" i="1"/>
  <c r="AX1227" i="1" s="1"/>
  <c r="AZ1227" i="1"/>
  <c r="BA1227" i="1"/>
  <c r="G1228" i="1"/>
  <c r="H1228" i="1"/>
  <c r="I1228" i="1"/>
  <c r="J1228" i="1"/>
  <c r="K1228" i="1"/>
  <c r="L1228" i="1"/>
  <c r="M1228" i="1"/>
  <c r="AD1228" i="1" s="1"/>
  <c r="N1228" i="1"/>
  <c r="O1228" i="1"/>
  <c r="P1228" i="1"/>
  <c r="Q1228" i="1"/>
  <c r="R1228" i="1"/>
  <c r="S1228" i="1"/>
  <c r="T1228" i="1"/>
  <c r="U1228" i="1"/>
  <c r="V1228" i="1"/>
  <c r="W1228" i="1"/>
  <c r="X1228" i="1"/>
  <c r="AW1228" i="1"/>
  <c r="AX1228" i="1"/>
  <c r="AY1228" i="1" s="1"/>
  <c r="BC1228" i="1" s="1"/>
  <c r="AZ1228" i="1"/>
  <c r="BA1228" i="1"/>
  <c r="BD1228" i="1"/>
  <c r="BI1228" i="1"/>
  <c r="G1229" i="1"/>
  <c r="H1229" i="1"/>
  <c r="I1229" i="1"/>
  <c r="J1229" i="1"/>
  <c r="K1229" i="1"/>
  <c r="L1229" i="1"/>
  <c r="M1229" i="1"/>
  <c r="N1229" i="1"/>
  <c r="O1229" i="1"/>
  <c r="P1229" i="1"/>
  <c r="Q1229" i="1"/>
  <c r="R1229" i="1"/>
  <c r="S1229" i="1"/>
  <c r="T1229" i="1"/>
  <c r="U1229" i="1"/>
  <c r="V1229" i="1"/>
  <c r="W1229" i="1"/>
  <c r="X1229" i="1"/>
  <c r="AD1229" i="1"/>
  <c r="AE1229" i="1"/>
  <c r="AW1229" i="1"/>
  <c r="AX1229" i="1" s="1"/>
  <c r="G1230" i="1"/>
  <c r="H1230" i="1"/>
  <c r="I1230" i="1"/>
  <c r="J1230" i="1"/>
  <c r="K1230" i="1"/>
  <c r="L1230" i="1"/>
  <c r="M1230" i="1"/>
  <c r="N1230" i="1"/>
  <c r="O1230" i="1"/>
  <c r="P1230" i="1"/>
  <c r="Q1230" i="1"/>
  <c r="R1230" i="1"/>
  <c r="S1230" i="1"/>
  <c r="T1230" i="1"/>
  <c r="U1230" i="1"/>
  <c r="V1230" i="1"/>
  <c r="W1230" i="1"/>
  <c r="X1230" i="1"/>
  <c r="AD1230" i="1"/>
  <c r="AK1230" i="1" s="1"/>
  <c r="AE1230" i="1"/>
  <c r="AL1230" i="1" s="1"/>
  <c r="AF1230" i="1"/>
  <c r="AI1230" i="1" s="1"/>
  <c r="AG1230" i="1"/>
  <c r="AH1230" i="1"/>
  <c r="AW1230" i="1"/>
  <c r="AX1230" i="1" s="1"/>
  <c r="AY1230" i="1"/>
  <c r="AZ1230" i="1"/>
  <c r="G1231" i="1"/>
  <c r="H1231" i="1"/>
  <c r="I1231" i="1"/>
  <c r="J1231" i="1"/>
  <c r="K1231" i="1"/>
  <c r="L1231" i="1"/>
  <c r="M1231" i="1"/>
  <c r="N1231" i="1"/>
  <c r="O1231" i="1"/>
  <c r="P1231" i="1"/>
  <c r="Q1231" i="1"/>
  <c r="R1231" i="1"/>
  <c r="S1231" i="1"/>
  <c r="T1231" i="1"/>
  <c r="U1231" i="1"/>
  <c r="V1231" i="1"/>
  <c r="W1231" i="1"/>
  <c r="X1231" i="1"/>
  <c r="AD1231" i="1"/>
  <c r="AE1231" i="1"/>
  <c r="AL1231" i="1" s="1"/>
  <c r="AF1231" i="1"/>
  <c r="AG1231" i="1"/>
  <c r="AH1231" i="1"/>
  <c r="AI1231" i="1"/>
  <c r="AJ1231" i="1"/>
  <c r="AK1231" i="1"/>
  <c r="AM1231" i="1"/>
  <c r="AW1231" i="1"/>
  <c r="AX1231" i="1" s="1"/>
  <c r="BD1231" i="1"/>
  <c r="G1232" i="1"/>
  <c r="H1232" i="1"/>
  <c r="I1232" i="1"/>
  <c r="J1232" i="1"/>
  <c r="K1232" i="1"/>
  <c r="L1232" i="1"/>
  <c r="M1232" i="1"/>
  <c r="N1232" i="1"/>
  <c r="O1232" i="1"/>
  <c r="P1232" i="1"/>
  <c r="Q1232" i="1"/>
  <c r="R1232" i="1"/>
  <c r="S1232" i="1"/>
  <c r="T1232" i="1"/>
  <c r="U1232" i="1"/>
  <c r="V1232" i="1"/>
  <c r="W1232" i="1"/>
  <c r="X1232" i="1"/>
  <c r="AD1232" i="1"/>
  <c r="AW1232" i="1"/>
  <c r="AX1232" i="1"/>
  <c r="AY1232" i="1" s="1"/>
  <c r="BD1232" i="1"/>
  <c r="BI1232" i="1"/>
  <c r="G1233" i="1"/>
  <c r="H1233" i="1"/>
  <c r="I1233" i="1"/>
  <c r="J1233" i="1"/>
  <c r="K1233" i="1"/>
  <c r="L1233" i="1"/>
  <c r="M1233" i="1"/>
  <c r="N1233" i="1"/>
  <c r="O1233" i="1"/>
  <c r="P1233" i="1"/>
  <c r="Q1233" i="1"/>
  <c r="R1233" i="1"/>
  <c r="S1233" i="1"/>
  <c r="T1233" i="1"/>
  <c r="U1233" i="1"/>
  <c r="V1233" i="1"/>
  <c r="W1233" i="1"/>
  <c r="X1233" i="1"/>
  <c r="AD1233" i="1"/>
  <c r="AF1233" i="1"/>
  <c r="AG1233" i="1"/>
  <c r="AW1233" i="1"/>
  <c r="AX1233" i="1"/>
  <c r="AY1233" i="1"/>
  <c r="G1234" i="1"/>
  <c r="H1234" i="1"/>
  <c r="I1234" i="1"/>
  <c r="J1234" i="1"/>
  <c r="K1234" i="1"/>
  <c r="L1234" i="1"/>
  <c r="M1234" i="1"/>
  <c r="AD1234" i="1" s="1"/>
  <c r="N1234" i="1"/>
  <c r="O1234" i="1"/>
  <c r="P1234" i="1"/>
  <c r="Q1234" i="1"/>
  <c r="R1234" i="1"/>
  <c r="S1234" i="1"/>
  <c r="T1234" i="1"/>
  <c r="U1234" i="1"/>
  <c r="V1234" i="1"/>
  <c r="W1234" i="1"/>
  <c r="X1234" i="1"/>
  <c r="AW1234" i="1"/>
  <c r="AX1234" i="1"/>
  <c r="BD1234" i="1" s="1"/>
  <c r="AY1234" i="1"/>
  <c r="AZ1234" i="1"/>
  <c r="BA1234" i="1"/>
  <c r="BC1234" i="1"/>
  <c r="G1235" i="1"/>
  <c r="H1235" i="1"/>
  <c r="I1235" i="1"/>
  <c r="J1235" i="1"/>
  <c r="K1235" i="1"/>
  <c r="L1235" i="1"/>
  <c r="M1235" i="1"/>
  <c r="AD1235" i="1" s="1"/>
  <c r="N1235" i="1"/>
  <c r="O1235" i="1"/>
  <c r="P1235" i="1"/>
  <c r="Q1235" i="1"/>
  <c r="R1235" i="1"/>
  <c r="S1235" i="1"/>
  <c r="T1235" i="1"/>
  <c r="U1235" i="1"/>
  <c r="V1235" i="1"/>
  <c r="W1235" i="1"/>
  <c r="X1235" i="1"/>
  <c r="AW1235" i="1"/>
  <c r="AX1235" i="1" s="1"/>
  <c r="BI1235" i="1"/>
  <c r="G1236" i="1"/>
  <c r="H1236" i="1"/>
  <c r="I1236" i="1"/>
  <c r="J1236" i="1"/>
  <c r="K1236" i="1"/>
  <c r="L1236" i="1"/>
  <c r="M1236" i="1"/>
  <c r="N1236" i="1"/>
  <c r="O1236" i="1"/>
  <c r="P1236" i="1"/>
  <c r="Q1236" i="1"/>
  <c r="R1236" i="1"/>
  <c r="S1236" i="1"/>
  <c r="T1236" i="1"/>
  <c r="U1236" i="1"/>
  <c r="V1236" i="1"/>
  <c r="W1236" i="1"/>
  <c r="X1236" i="1"/>
  <c r="AD1236" i="1"/>
  <c r="AG1236" i="1" s="1"/>
  <c r="AE1236" i="1"/>
  <c r="AF1236" i="1"/>
  <c r="AW1236" i="1"/>
  <c r="AX1236" i="1" s="1"/>
  <c r="G1237" i="1"/>
  <c r="AK1237" i="1" s="1"/>
  <c r="H1237" i="1"/>
  <c r="I1237" i="1"/>
  <c r="J1237" i="1"/>
  <c r="K1237" i="1"/>
  <c r="L1237" i="1"/>
  <c r="M1237" i="1"/>
  <c r="N1237" i="1"/>
  <c r="O1237" i="1"/>
  <c r="P1237" i="1"/>
  <c r="Q1237" i="1"/>
  <c r="R1237" i="1"/>
  <c r="S1237" i="1"/>
  <c r="T1237" i="1"/>
  <c r="U1237" i="1"/>
  <c r="V1237" i="1"/>
  <c r="W1237" i="1"/>
  <c r="X1237" i="1"/>
  <c r="AD1237" i="1"/>
  <c r="AE1237" i="1"/>
  <c r="AL1237" i="1" s="1"/>
  <c r="AF1237" i="1"/>
  <c r="AM1237" i="1" s="1"/>
  <c r="AG1237" i="1"/>
  <c r="AH1237" i="1"/>
  <c r="AI1237" i="1"/>
  <c r="AW1237" i="1"/>
  <c r="AX1237" i="1" s="1"/>
  <c r="AZ1237" i="1" s="1"/>
  <c r="G1238" i="1"/>
  <c r="H1238" i="1"/>
  <c r="I1238" i="1"/>
  <c r="J1238" i="1"/>
  <c r="K1238" i="1"/>
  <c r="L1238" i="1"/>
  <c r="M1238" i="1"/>
  <c r="AD1238" i="1" s="1"/>
  <c r="N1238" i="1"/>
  <c r="O1238" i="1"/>
  <c r="P1238" i="1"/>
  <c r="Q1238" i="1"/>
  <c r="R1238" i="1"/>
  <c r="S1238" i="1"/>
  <c r="T1238" i="1"/>
  <c r="U1238" i="1"/>
  <c r="V1238" i="1"/>
  <c r="W1238" i="1"/>
  <c r="X1238" i="1"/>
  <c r="AK1238" i="1"/>
  <c r="AW1238" i="1"/>
  <c r="AX1238" i="1"/>
  <c r="AY1238" i="1" s="1"/>
  <c r="BC1238" i="1" s="1"/>
  <c r="AZ1238" i="1"/>
  <c r="BA1238" i="1"/>
  <c r="BD1238" i="1"/>
  <c r="BI1238" i="1"/>
  <c r="G1239" i="1"/>
  <c r="H1239" i="1"/>
  <c r="I1239" i="1"/>
  <c r="J1239" i="1"/>
  <c r="K1239" i="1"/>
  <c r="L1239" i="1"/>
  <c r="M1239" i="1"/>
  <c r="N1239" i="1"/>
  <c r="O1239" i="1"/>
  <c r="P1239" i="1"/>
  <c r="Q1239" i="1"/>
  <c r="R1239" i="1"/>
  <c r="S1239" i="1"/>
  <c r="T1239" i="1"/>
  <c r="U1239" i="1"/>
  <c r="V1239" i="1"/>
  <c r="W1239" i="1"/>
  <c r="X1239" i="1"/>
  <c r="AD1239" i="1"/>
  <c r="AE1239" i="1" s="1"/>
  <c r="AW1239" i="1"/>
  <c r="AX1239" i="1" s="1"/>
  <c r="G1240" i="1"/>
  <c r="H1240" i="1"/>
  <c r="I1240" i="1"/>
  <c r="J1240" i="1"/>
  <c r="K1240" i="1"/>
  <c r="L1240" i="1"/>
  <c r="M1240" i="1"/>
  <c r="N1240" i="1"/>
  <c r="O1240" i="1"/>
  <c r="P1240" i="1"/>
  <c r="Q1240" i="1"/>
  <c r="R1240" i="1"/>
  <c r="S1240" i="1"/>
  <c r="T1240" i="1"/>
  <c r="U1240" i="1"/>
  <c r="V1240" i="1"/>
  <c r="W1240" i="1"/>
  <c r="X1240" i="1"/>
  <c r="AD1240" i="1"/>
  <c r="AK1240" i="1" s="1"/>
  <c r="AG1240" i="1"/>
  <c r="AW1240" i="1"/>
  <c r="AX1240" i="1" s="1"/>
  <c r="AY1240" i="1" s="1"/>
  <c r="AZ1240" i="1"/>
  <c r="G1241" i="1"/>
  <c r="H1241" i="1"/>
  <c r="I1241" i="1"/>
  <c r="J1241" i="1"/>
  <c r="K1241" i="1"/>
  <c r="L1241" i="1"/>
  <c r="M1241" i="1"/>
  <c r="N1241" i="1"/>
  <c r="O1241" i="1"/>
  <c r="P1241" i="1"/>
  <c r="Q1241" i="1"/>
  <c r="R1241" i="1"/>
  <c r="S1241" i="1"/>
  <c r="T1241" i="1"/>
  <c r="U1241" i="1"/>
  <c r="V1241" i="1"/>
  <c r="W1241" i="1"/>
  <c r="X1241" i="1"/>
  <c r="AD1241" i="1"/>
  <c r="AE1241" i="1"/>
  <c r="AL1241" i="1" s="1"/>
  <c r="AF1241" i="1"/>
  <c r="AG1241" i="1"/>
  <c r="AH1241" i="1"/>
  <c r="AI1241" i="1"/>
  <c r="AJ1241" i="1"/>
  <c r="AK1241" i="1"/>
  <c r="AN1241" i="1" s="1"/>
  <c r="AM1241" i="1"/>
  <c r="AW1241" i="1"/>
  <c r="AX1241" i="1" s="1"/>
  <c r="BD1241" i="1"/>
  <c r="G1242" i="1"/>
  <c r="H1242" i="1"/>
  <c r="I1242" i="1"/>
  <c r="J1242" i="1"/>
  <c r="K1242" i="1"/>
  <c r="L1242" i="1"/>
  <c r="M1242" i="1"/>
  <c r="N1242" i="1"/>
  <c r="O1242" i="1"/>
  <c r="P1242" i="1"/>
  <c r="Q1242" i="1"/>
  <c r="R1242" i="1"/>
  <c r="S1242" i="1"/>
  <c r="T1242" i="1"/>
  <c r="U1242" i="1"/>
  <c r="V1242" i="1"/>
  <c r="W1242" i="1"/>
  <c r="X1242" i="1"/>
  <c r="AD1242" i="1"/>
  <c r="AW1242" i="1"/>
  <c r="AX1242" i="1"/>
  <c r="AY1242" i="1" s="1"/>
  <c r="BD1242" i="1"/>
  <c r="BI1242" i="1"/>
  <c r="G1243" i="1"/>
  <c r="H1243" i="1"/>
  <c r="I1243" i="1"/>
  <c r="J1243" i="1"/>
  <c r="K1243" i="1"/>
  <c r="L1243" i="1"/>
  <c r="M1243" i="1"/>
  <c r="N1243" i="1"/>
  <c r="O1243" i="1"/>
  <c r="P1243" i="1"/>
  <c r="Q1243" i="1"/>
  <c r="R1243" i="1"/>
  <c r="S1243" i="1"/>
  <c r="T1243" i="1"/>
  <c r="U1243" i="1"/>
  <c r="V1243" i="1"/>
  <c r="W1243" i="1"/>
  <c r="X1243" i="1"/>
  <c r="AD1243" i="1"/>
  <c r="AK1243" i="1" s="1"/>
  <c r="AF1243" i="1"/>
  <c r="AG1243" i="1"/>
  <c r="AW1243" i="1"/>
  <c r="AX1243" i="1"/>
  <c r="AY1243" i="1" s="1"/>
  <c r="G1244" i="1"/>
  <c r="H1244" i="1"/>
  <c r="I1244" i="1"/>
  <c r="J1244" i="1"/>
  <c r="K1244" i="1"/>
  <c r="L1244" i="1"/>
  <c r="M1244" i="1"/>
  <c r="AD1244" i="1" s="1"/>
  <c r="N1244" i="1"/>
  <c r="O1244" i="1"/>
  <c r="P1244" i="1"/>
  <c r="Q1244" i="1"/>
  <c r="R1244" i="1"/>
  <c r="S1244" i="1"/>
  <c r="T1244" i="1"/>
  <c r="U1244" i="1"/>
  <c r="V1244" i="1"/>
  <c r="W1244" i="1"/>
  <c r="X1244" i="1"/>
  <c r="AW1244" i="1"/>
  <c r="AX1244" i="1"/>
  <c r="BD1244" i="1" s="1"/>
  <c r="BA1244" i="1"/>
  <c r="G1245" i="1"/>
  <c r="H1245" i="1"/>
  <c r="I1245" i="1"/>
  <c r="J1245" i="1"/>
  <c r="K1245" i="1"/>
  <c r="L1245" i="1"/>
  <c r="M1245" i="1"/>
  <c r="AD1245" i="1" s="1"/>
  <c r="N1245" i="1"/>
  <c r="O1245" i="1"/>
  <c r="P1245" i="1"/>
  <c r="Q1245" i="1"/>
  <c r="R1245" i="1"/>
  <c r="S1245" i="1"/>
  <c r="T1245" i="1"/>
  <c r="U1245" i="1"/>
  <c r="V1245" i="1"/>
  <c r="W1245" i="1"/>
  <c r="X1245" i="1"/>
  <c r="AW1245" i="1"/>
  <c r="AX1245" i="1" s="1"/>
  <c r="G1246" i="1"/>
  <c r="H1246" i="1"/>
  <c r="I1246" i="1"/>
  <c r="J1246" i="1"/>
  <c r="K1246" i="1"/>
  <c r="L1246" i="1"/>
  <c r="M1246" i="1"/>
  <c r="AD1246" i="1" s="1"/>
  <c r="N1246" i="1"/>
  <c r="O1246" i="1"/>
  <c r="P1246" i="1"/>
  <c r="Q1246" i="1"/>
  <c r="R1246" i="1"/>
  <c r="S1246" i="1"/>
  <c r="T1246" i="1"/>
  <c r="U1246" i="1"/>
  <c r="V1246" i="1"/>
  <c r="W1246" i="1"/>
  <c r="X1246" i="1"/>
  <c r="AE1246" i="1"/>
  <c r="AW1246" i="1"/>
  <c r="AX1246" i="1" s="1"/>
  <c r="G1247" i="1"/>
  <c r="AK1247" i="1" s="1"/>
  <c r="H1247" i="1"/>
  <c r="I1247" i="1"/>
  <c r="J1247" i="1"/>
  <c r="K1247" i="1"/>
  <c r="L1247" i="1"/>
  <c r="M1247" i="1"/>
  <c r="N1247" i="1"/>
  <c r="O1247" i="1"/>
  <c r="P1247" i="1"/>
  <c r="Q1247" i="1"/>
  <c r="R1247" i="1"/>
  <c r="S1247" i="1"/>
  <c r="T1247" i="1"/>
  <c r="U1247" i="1"/>
  <c r="V1247" i="1"/>
  <c r="W1247" i="1"/>
  <c r="X1247" i="1"/>
  <c r="AD1247" i="1"/>
  <c r="AE1247" i="1"/>
  <c r="AL1247" i="1" s="1"/>
  <c r="AF1247" i="1"/>
  <c r="AM1247" i="1" s="1"/>
  <c r="AG1247" i="1"/>
  <c r="AH1247" i="1"/>
  <c r="AI1247" i="1"/>
  <c r="AW1247" i="1"/>
  <c r="AX1247" i="1"/>
  <c r="AZ1247" i="1"/>
  <c r="BA1247" i="1"/>
  <c r="G1248" i="1"/>
  <c r="H1248" i="1"/>
  <c r="I1248" i="1"/>
  <c r="J1248" i="1"/>
  <c r="K1248" i="1"/>
  <c r="L1248" i="1"/>
  <c r="M1248" i="1"/>
  <c r="AD1248" i="1" s="1"/>
  <c r="N1248" i="1"/>
  <c r="O1248" i="1"/>
  <c r="P1248" i="1"/>
  <c r="Q1248" i="1"/>
  <c r="R1248" i="1"/>
  <c r="S1248" i="1"/>
  <c r="T1248" i="1"/>
  <c r="U1248" i="1"/>
  <c r="V1248" i="1"/>
  <c r="W1248" i="1"/>
  <c r="X1248" i="1"/>
  <c r="AK1248" i="1"/>
  <c r="AW1248" i="1"/>
  <c r="AX1248" i="1"/>
  <c r="AY1248" i="1" s="1"/>
  <c r="BC1248" i="1" s="1"/>
  <c r="AZ1248" i="1"/>
  <c r="BA1248" i="1"/>
  <c r="BD1248" i="1"/>
  <c r="BI1248" i="1"/>
  <c r="G1249" i="1"/>
  <c r="H1249" i="1"/>
  <c r="I1249" i="1"/>
  <c r="J1249" i="1"/>
  <c r="K1249" i="1"/>
  <c r="L1249" i="1"/>
  <c r="M1249" i="1"/>
  <c r="N1249" i="1"/>
  <c r="O1249" i="1"/>
  <c r="P1249" i="1"/>
  <c r="Q1249" i="1"/>
  <c r="R1249" i="1"/>
  <c r="S1249" i="1"/>
  <c r="T1249" i="1"/>
  <c r="U1249" i="1"/>
  <c r="V1249" i="1"/>
  <c r="W1249" i="1"/>
  <c r="X1249" i="1"/>
  <c r="AD1249" i="1"/>
  <c r="AE1249" i="1" s="1"/>
  <c r="AW1249" i="1"/>
  <c r="AX1249" i="1" s="1"/>
  <c r="G1250" i="1"/>
  <c r="H1250" i="1"/>
  <c r="I1250" i="1"/>
  <c r="J1250" i="1"/>
  <c r="K1250" i="1"/>
  <c r="L1250" i="1"/>
  <c r="M1250" i="1"/>
  <c r="N1250" i="1"/>
  <c r="O1250" i="1"/>
  <c r="P1250" i="1"/>
  <c r="Q1250" i="1"/>
  <c r="R1250" i="1"/>
  <c r="S1250" i="1"/>
  <c r="T1250" i="1"/>
  <c r="U1250" i="1"/>
  <c r="V1250" i="1"/>
  <c r="W1250" i="1"/>
  <c r="X1250" i="1"/>
  <c r="AD1250" i="1"/>
  <c r="AK1250" i="1" s="1"/>
  <c r="AG1250" i="1"/>
  <c r="AW1250" i="1"/>
  <c r="AX1250" i="1" s="1"/>
  <c r="AY1250" i="1"/>
  <c r="AZ1250" i="1"/>
  <c r="G1251" i="1"/>
  <c r="H1251" i="1"/>
  <c r="I1251" i="1"/>
  <c r="J1251" i="1"/>
  <c r="K1251" i="1"/>
  <c r="L1251" i="1"/>
  <c r="M1251" i="1"/>
  <c r="N1251" i="1"/>
  <c r="O1251" i="1"/>
  <c r="P1251" i="1"/>
  <c r="Q1251" i="1"/>
  <c r="R1251" i="1"/>
  <c r="S1251" i="1"/>
  <c r="T1251" i="1"/>
  <c r="U1251" i="1"/>
  <c r="V1251" i="1"/>
  <c r="W1251" i="1"/>
  <c r="X1251" i="1"/>
  <c r="AD1251" i="1"/>
  <c r="AE1251" i="1"/>
  <c r="AL1251" i="1" s="1"/>
  <c r="AF1251" i="1"/>
  <c r="AG1251" i="1"/>
  <c r="AH1251" i="1"/>
  <c r="AI1251" i="1"/>
  <c r="AJ1251" i="1"/>
  <c r="AK1251" i="1"/>
  <c r="AN1251" i="1" s="1"/>
  <c r="AM1251" i="1"/>
  <c r="AW1251" i="1"/>
  <c r="AX1251" i="1" s="1"/>
  <c r="BD1251" i="1"/>
  <c r="G1252" i="1"/>
  <c r="H1252" i="1"/>
  <c r="I1252" i="1"/>
  <c r="J1252" i="1"/>
  <c r="K1252" i="1"/>
  <c r="L1252" i="1"/>
  <c r="M1252" i="1"/>
  <c r="N1252" i="1"/>
  <c r="O1252" i="1"/>
  <c r="P1252" i="1"/>
  <c r="Q1252" i="1"/>
  <c r="R1252" i="1"/>
  <c r="S1252" i="1"/>
  <c r="T1252" i="1"/>
  <c r="U1252" i="1"/>
  <c r="V1252" i="1"/>
  <c r="W1252" i="1"/>
  <c r="X1252" i="1"/>
  <c r="AD1252" i="1"/>
  <c r="AW1252" i="1"/>
  <c r="AX1252" i="1"/>
  <c r="AY1252" i="1" s="1"/>
  <c r="BD1252" i="1"/>
  <c r="BI1252" i="1"/>
  <c r="G1253" i="1"/>
  <c r="H1253" i="1"/>
  <c r="I1253" i="1"/>
  <c r="J1253" i="1"/>
  <c r="K1253" i="1"/>
  <c r="L1253" i="1"/>
  <c r="M1253" i="1"/>
  <c r="N1253" i="1"/>
  <c r="O1253" i="1"/>
  <c r="P1253" i="1"/>
  <c r="Q1253" i="1"/>
  <c r="R1253" i="1"/>
  <c r="S1253" i="1"/>
  <c r="T1253" i="1"/>
  <c r="U1253" i="1"/>
  <c r="V1253" i="1"/>
  <c r="W1253" i="1"/>
  <c r="X1253" i="1"/>
  <c r="AD1253" i="1"/>
  <c r="AF1253" i="1"/>
  <c r="AG1253" i="1"/>
  <c r="AW1253" i="1"/>
  <c r="AX1253" i="1"/>
  <c r="AY1253" i="1"/>
  <c r="G1254" i="1"/>
  <c r="H1254" i="1"/>
  <c r="I1254" i="1"/>
  <c r="J1254" i="1"/>
  <c r="K1254" i="1"/>
  <c r="L1254" i="1"/>
  <c r="M1254" i="1"/>
  <c r="AD1254" i="1" s="1"/>
  <c r="N1254" i="1"/>
  <c r="O1254" i="1"/>
  <c r="P1254" i="1"/>
  <c r="Q1254" i="1"/>
  <c r="R1254" i="1"/>
  <c r="S1254" i="1"/>
  <c r="T1254" i="1"/>
  <c r="U1254" i="1"/>
  <c r="V1254" i="1"/>
  <c r="W1254" i="1"/>
  <c r="X1254" i="1"/>
  <c r="AW1254" i="1"/>
  <c r="AX1254" i="1"/>
  <c r="BD1254" i="1" s="1"/>
  <c r="BA1254" i="1"/>
  <c r="G1255" i="1"/>
  <c r="H1255" i="1"/>
  <c r="I1255" i="1"/>
  <c r="J1255" i="1"/>
  <c r="K1255" i="1"/>
  <c r="L1255" i="1"/>
  <c r="M1255" i="1"/>
  <c r="AD1255" i="1" s="1"/>
  <c r="N1255" i="1"/>
  <c r="O1255" i="1"/>
  <c r="P1255" i="1"/>
  <c r="Q1255" i="1"/>
  <c r="R1255" i="1"/>
  <c r="S1255" i="1"/>
  <c r="T1255" i="1"/>
  <c r="U1255" i="1"/>
  <c r="V1255" i="1"/>
  <c r="W1255" i="1"/>
  <c r="X1255" i="1"/>
  <c r="AW1255" i="1"/>
  <c r="AX1255" i="1" s="1"/>
  <c r="BI1255" i="1" s="1"/>
  <c r="G1256" i="1"/>
  <c r="H1256" i="1"/>
  <c r="I1256" i="1"/>
  <c r="J1256" i="1"/>
  <c r="K1256" i="1"/>
  <c r="L1256" i="1"/>
  <c r="M1256" i="1"/>
  <c r="AD1256" i="1" s="1"/>
  <c r="AF1256" i="1" s="1"/>
  <c r="N1256" i="1"/>
  <c r="O1256" i="1"/>
  <c r="P1256" i="1"/>
  <c r="Q1256" i="1"/>
  <c r="R1256" i="1"/>
  <c r="S1256" i="1"/>
  <c r="T1256" i="1"/>
  <c r="U1256" i="1"/>
  <c r="V1256" i="1"/>
  <c r="W1256" i="1"/>
  <c r="X1256" i="1"/>
  <c r="AE1256" i="1"/>
  <c r="AW1256" i="1"/>
  <c r="AX1256" i="1" s="1"/>
  <c r="G1257" i="1"/>
  <c r="AK1257" i="1" s="1"/>
  <c r="H1257" i="1"/>
  <c r="I1257" i="1"/>
  <c r="J1257" i="1"/>
  <c r="K1257" i="1"/>
  <c r="L1257" i="1"/>
  <c r="M1257" i="1"/>
  <c r="N1257" i="1"/>
  <c r="O1257" i="1"/>
  <c r="P1257" i="1"/>
  <c r="Q1257" i="1"/>
  <c r="R1257" i="1"/>
  <c r="S1257" i="1"/>
  <c r="T1257" i="1"/>
  <c r="U1257" i="1"/>
  <c r="V1257" i="1"/>
  <c r="W1257" i="1"/>
  <c r="X1257" i="1"/>
  <c r="AD1257" i="1"/>
  <c r="AE1257" i="1"/>
  <c r="AL1257" i="1" s="1"/>
  <c r="AF1257" i="1"/>
  <c r="AM1257" i="1" s="1"/>
  <c r="AG1257" i="1"/>
  <c r="AJ1257" i="1" s="1"/>
  <c r="AH1257" i="1"/>
  <c r="AI1257" i="1"/>
  <c r="AW1257" i="1"/>
  <c r="AX1257" i="1" s="1"/>
  <c r="AZ1257" i="1"/>
  <c r="BA1257" i="1"/>
  <c r="G1258" i="1"/>
  <c r="H1258" i="1"/>
  <c r="I1258" i="1"/>
  <c r="J1258" i="1"/>
  <c r="K1258" i="1"/>
  <c r="L1258" i="1"/>
  <c r="M1258" i="1"/>
  <c r="AD1258" i="1" s="1"/>
  <c r="N1258" i="1"/>
  <c r="O1258" i="1"/>
  <c r="P1258" i="1"/>
  <c r="Q1258" i="1"/>
  <c r="R1258" i="1"/>
  <c r="S1258" i="1"/>
  <c r="T1258" i="1"/>
  <c r="U1258" i="1"/>
  <c r="V1258" i="1"/>
  <c r="W1258" i="1"/>
  <c r="X1258" i="1"/>
  <c r="AK1258" i="1"/>
  <c r="AW1258" i="1"/>
  <c r="AX1258" i="1"/>
  <c r="AY1258" i="1" s="1"/>
  <c r="BC1258" i="1" s="1"/>
  <c r="AZ1258" i="1"/>
  <c r="BA1258" i="1"/>
  <c r="BD1258" i="1"/>
  <c r="BI1258" i="1"/>
  <c r="G1259" i="1"/>
  <c r="H1259" i="1"/>
  <c r="I1259" i="1"/>
  <c r="J1259" i="1"/>
  <c r="K1259" i="1"/>
  <c r="L1259" i="1"/>
  <c r="M1259" i="1"/>
  <c r="N1259" i="1"/>
  <c r="O1259" i="1"/>
  <c r="P1259" i="1"/>
  <c r="Q1259" i="1"/>
  <c r="R1259" i="1"/>
  <c r="S1259" i="1"/>
  <c r="T1259" i="1"/>
  <c r="U1259" i="1"/>
  <c r="V1259" i="1"/>
  <c r="W1259" i="1"/>
  <c r="X1259" i="1"/>
  <c r="AD1259" i="1"/>
  <c r="AE1259" i="1" s="1"/>
  <c r="AW1259" i="1"/>
  <c r="AX1259" i="1" s="1"/>
  <c r="G1260" i="1"/>
  <c r="H1260" i="1"/>
  <c r="I1260" i="1"/>
  <c r="J1260" i="1"/>
  <c r="K1260" i="1"/>
  <c r="L1260" i="1"/>
  <c r="M1260" i="1"/>
  <c r="N1260" i="1"/>
  <c r="O1260" i="1"/>
  <c r="P1260" i="1"/>
  <c r="Q1260" i="1"/>
  <c r="R1260" i="1"/>
  <c r="S1260" i="1"/>
  <c r="T1260" i="1"/>
  <c r="U1260" i="1"/>
  <c r="V1260" i="1"/>
  <c r="W1260" i="1"/>
  <c r="X1260" i="1"/>
  <c r="AD1260" i="1"/>
  <c r="AK1260" i="1" s="1"/>
  <c r="AE1260" i="1"/>
  <c r="AL1260" i="1" s="1"/>
  <c r="AG1260" i="1"/>
  <c r="AH1260" i="1"/>
  <c r="AW1260" i="1"/>
  <c r="AX1260" i="1" s="1"/>
  <c r="AY1260" i="1"/>
  <c r="AZ1260" i="1"/>
  <c r="G1261" i="1"/>
  <c r="H1261" i="1"/>
  <c r="I1261" i="1"/>
  <c r="J1261" i="1"/>
  <c r="K1261" i="1"/>
  <c r="L1261" i="1"/>
  <c r="M1261" i="1"/>
  <c r="AD1261" i="1" s="1"/>
  <c r="N1261" i="1"/>
  <c r="O1261" i="1"/>
  <c r="P1261" i="1"/>
  <c r="Q1261" i="1"/>
  <c r="R1261" i="1"/>
  <c r="S1261" i="1"/>
  <c r="T1261" i="1"/>
  <c r="U1261" i="1"/>
  <c r="V1261" i="1"/>
  <c r="W1261" i="1"/>
  <c r="X1261" i="1"/>
  <c r="AK1261" i="1"/>
  <c r="AW1261" i="1"/>
  <c r="AX1261" i="1" s="1"/>
  <c r="BD1261" i="1"/>
  <c r="G1262" i="1"/>
  <c r="H1262" i="1"/>
  <c r="I1262" i="1"/>
  <c r="J1262" i="1"/>
  <c r="K1262" i="1"/>
  <c r="L1262" i="1"/>
  <c r="M1262" i="1"/>
  <c r="N1262" i="1"/>
  <c r="O1262" i="1"/>
  <c r="P1262" i="1"/>
  <c r="Q1262" i="1"/>
  <c r="R1262" i="1"/>
  <c r="S1262" i="1"/>
  <c r="T1262" i="1"/>
  <c r="U1262" i="1"/>
  <c r="V1262" i="1"/>
  <c r="W1262" i="1"/>
  <c r="X1262" i="1"/>
  <c r="AD1262" i="1"/>
  <c r="AW1262" i="1"/>
  <c r="AX1262" i="1"/>
  <c r="AY1262" i="1" s="1"/>
  <c r="BD1262" i="1"/>
  <c r="BI1262" i="1"/>
  <c r="G1263" i="1"/>
  <c r="H1263" i="1"/>
  <c r="I1263" i="1"/>
  <c r="J1263" i="1"/>
  <c r="K1263" i="1"/>
  <c r="L1263" i="1"/>
  <c r="M1263" i="1"/>
  <c r="N1263" i="1"/>
  <c r="O1263" i="1"/>
  <c r="P1263" i="1"/>
  <c r="Q1263" i="1"/>
  <c r="R1263" i="1"/>
  <c r="S1263" i="1"/>
  <c r="T1263" i="1"/>
  <c r="U1263" i="1"/>
  <c r="V1263" i="1"/>
  <c r="W1263" i="1"/>
  <c r="X1263" i="1"/>
  <c r="AD1263" i="1"/>
  <c r="AF1263" i="1"/>
  <c r="AG1263" i="1"/>
  <c r="AW1263" i="1"/>
  <c r="AX1263" i="1"/>
  <c r="AY1263" i="1"/>
  <c r="G1264" i="1"/>
  <c r="H1264" i="1"/>
  <c r="I1264" i="1"/>
  <c r="J1264" i="1"/>
  <c r="K1264" i="1"/>
  <c r="L1264" i="1"/>
  <c r="M1264" i="1"/>
  <c r="AD1264" i="1" s="1"/>
  <c r="N1264" i="1"/>
  <c r="O1264" i="1"/>
  <c r="P1264" i="1"/>
  <c r="Q1264" i="1"/>
  <c r="R1264" i="1"/>
  <c r="S1264" i="1"/>
  <c r="T1264" i="1"/>
  <c r="U1264" i="1"/>
  <c r="V1264" i="1"/>
  <c r="W1264" i="1"/>
  <c r="X1264" i="1"/>
  <c r="AW1264" i="1"/>
  <c r="AX1264" i="1"/>
  <c r="BD1264" i="1" s="1"/>
  <c r="AY1264" i="1"/>
  <c r="BA1264" i="1"/>
  <c r="G1265" i="1"/>
  <c r="H1265" i="1"/>
  <c r="I1265" i="1"/>
  <c r="J1265" i="1"/>
  <c r="K1265" i="1"/>
  <c r="L1265" i="1"/>
  <c r="M1265" i="1"/>
  <c r="AD1265" i="1" s="1"/>
  <c r="N1265" i="1"/>
  <c r="O1265" i="1"/>
  <c r="P1265" i="1"/>
  <c r="Q1265" i="1"/>
  <c r="R1265" i="1"/>
  <c r="S1265" i="1"/>
  <c r="T1265" i="1"/>
  <c r="U1265" i="1"/>
  <c r="V1265" i="1"/>
  <c r="W1265" i="1"/>
  <c r="X1265" i="1"/>
  <c r="AW1265" i="1"/>
  <c r="AX1265" i="1" s="1"/>
  <c r="BI1265" i="1"/>
  <c r="G1266" i="1"/>
  <c r="H1266" i="1"/>
  <c r="I1266" i="1"/>
  <c r="J1266" i="1"/>
  <c r="K1266" i="1"/>
  <c r="L1266" i="1"/>
  <c r="M1266" i="1"/>
  <c r="AD1266" i="1" s="1"/>
  <c r="AE1266" i="1" s="1"/>
  <c r="N1266" i="1"/>
  <c r="O1266" i="1"/>
  <c r="P1266" i="1"/>
  <c r="Q1266" i="1"/>
  <c r="R1266" i="1"/>
  <c r="S1266" i="1"/>
  <c r="T1266" i="1"/>
  <c r="U1266" i="1"/>
  <c r="V1266" i="1"/>
  <c r="W1266" i="1"/>
  <c r="X1266" i="1"/>
  <c r="AF1266" i="1"/>
  <c r="AW1266" i="1"/>
  <c r="AX1266" i="1" s="1"/>
  <c r="G1267" i="1"/>
  <c r="AK1267" i="1" s="1"/>
  <c r="H1267" i="1"/>
  <c r="I1267" i="1"/>
  <c r="J1267" i="1"/>
  <c r="K1267" i="1"/>
  <c r="L1267" i="1"/>
  <c r="M1267" i="1"/>
  <c r="N1267" i="1"/>
  <c r="O1267" i="1"/>
  <c r="P1267" i="1"/>
  <c r="Q1267" i="1"/>
  <c r="R1267" i="1"/>
  <c r="S1267" i="1"/>
  <c r="T1267" i="1"/>
  <c r="U1267" i="1"/>
  <c r="V1267" i="1"/>
  <c r="W1267" i="1"/>
  <c r="X1267" i="1"/>
  <c r="AD1267" i="1"/>
  <c r="AE1267" i="1"/>
  <c r="AL1267" i="1" s="1"/>
  <c r="AF1267" i="1"/>
  <c r="AM1267" i="1" s="1"/>
  <c r="AG1267" i="1"/>
  <c r="AH1267" i="1"/>
  <c r="AI1267" i="1"/>
  <c r="AW1267" i="1"/>
  <c r="AX1267" i="1"/>
  <c r="AZ1267" i="1"/>
  <c r="BA1267" i="1"/>
  <c r="G1268" i="1"/>
  <c r="H1268" i="1"/>
  <c r="I1268" i="1"/>
  <c r="J1268" i="1"/>
  <c r="K1268" i="1"/>
  <c r="L1268" i="1"/>
  <c r="M1268" i="1"/>
  <c r="AD1268" i="1" s="1"/>
  <c r="AK1268" i="1" s="1"/>
  <c r="N1268" i="1"/>
  <c r="O1268" i="1"/>
  <c r="P1268" i="1"/>
  <c r="Q1268" i="1"/>
  <c r="R1268" i="1"/>
  <c r="S1268" i="1"/>
  <c r="T1268" i="1"/>
  <c r="U1268" i="1"/>
  <c r="V1268" i="1"/>
  <c r="W1268" i="1"/>
  <c r="X1268" i="1"/>
  <c r="AW1268" i="1"/>
  <c r="AX1268" i="1"/>
  <c r="AY1268" i="1" s="1"/>
  <c r="BC1268" i="1" s="1"/>
  <c r="AZ1268" i="1"/>
  <c r="BA1268" i="1"/>
  <c r="BD1268" i="1"/>
  <c r="BI1268" i="1"/>
  <c r="G1269" i="1"/>
  <c r="H1269" i="1"/>
  <c r="I1269" i="1"/>
  <c r="J1269" i="1"/>
  <c r="K1269" i="1"/>
  <c r="L1269" i="1"/>
  <c r="M1269" i="1"/>
  <c r="N1269" i="1"/>
  <c r="O1269" i="1"/>
  <c r="P1269" i="1"/>
  <c r="Q1269" i="1"/>
  <c r="R1269" i="1"/>
  <c r="S1269" i="1"/>
  <c r="T1269" i="1"/>
  <c r="U1269" i="1"/>
  <c r="V1269" i="1"/>
  <c r="W1269" i="1"/>
  <c r="X1269" i="1"/>
  <c r="AD1269" i="1"/>
  <c r="AE1269" i="1" s="1"/>
  <c r="AW1269" i="1"/>
  <c r="AX1269" i="1" s="1"/>
  <c r="G1270" i="1"/>
  <c r="H1270" i="1"/>
  <c r="I1270" i="1"/>
  <c r="J1270" i="1"/>
  <c r="K1270" i="1"/>
  <c r="L1270" i="1"/>
  <c r="M1270" i="1"/>
  <c r="N1270" i="1"/>
  <c r="O1270" i="1"/>
  <c r="P1270" i="1"/>
  <c r="Q1270" i="1"/>
  <c r="R1270" i="1"/>
  <c r="S1270" i="1"/>
  <c r="T1270" i="1"/>
  <c r="U1270" i="1"/>
  <c r="V1270" i="1"/>
  <c r="W1270" i="1"/>
  <c r="X1270" i="1"/>
  <c r="AD1270" i="1"/>
  <c r="AK1270" i="1" s="1"/>
  <c r="AE1270" i="1"/>
  <c r="AL1270" i="1" s="1"/>
  <c r="AG1270" i="1"/>
  <c r="AH1270" i="1"/>
  <c r="AW1270" i="1"/>
  <c r="AX1270" i="1" s="1"/>
  <c r="G1271" i="1"/>
  <c r="H1271" i="1"/>
  <c r="I1271" i="1"/>
  <c r="J1271" i="1"/>
  <c r="K1271" i="1"/>
  <c r="L1271" i="1"/>
  <c r="M1271" i="1"/>
  <c r="AD1271" i="1" s="1"/>
  <c r="N1271" i="1"/>
  <c r="O1271" i="1"/>
  <c r="P1271" i="1"/>
  <c r="Q1271" i="1"/>
  <c r="R1271" i="1"/>
  <c r="S1271" i="1"/>
  <c r="T1271" i="1"/>
  <c r="U1271" i="1"/>
  <c r="V1271" i="1"/>
  <c r="W1271" i="1"/>
  <c r="X1271" i="1"/>
  <c r="AW1271" i="1"/>
  <c r="AX1271" i="1" s="1"/>
  <c r="BD1271" i="1"/>
  <c r="G1272" i="1"/>
  <c r="H1272" i="1"/>
  <c r="I1272" i="1"/>
  <c r="J1272" i="1"/>
  <c r="K1272" i="1"/>
  <c r="L1272" i="1"/>
  <c r="M1272" i="1"/>
  <c r="N1272" i="1"/>
  <c r="O1272" i="1"/>
  <c r="P1272" i="1"/>
  <c r="Q1272" i="1"/>
  <c r="R1272" i="1"/>
  <c r="S1272" i="1"/>
  <c r="T1272" i="1"/>
  <c r="U1272" i="1"/>
  <c r="V1272" i="1"/>
  <c r="W1272" i="1"/>
  <c r="X1272" i="1"/>
  <c r="AD1272" i="1"/>
  <c r="AW1272" i="1"/>
  <c r="AX1272" i="1"/>
  <c r="AY1272" i="1" s="1"/>
  <c r="BD1272" i="1"/>
  <c r="BI1272" i="1"/>
  <c r="G1273" i="1"/>
  <c r="H1273" i="1"/>
  <c r="I1273" i="1"/>
  <c r="J1273" i="1"/>
  <c r="K1273" i="1"/>
  <c r="L1273" i="1"/>
  <c r="M1273" i="1"/>
  <c r="N1273" i="1"/>
  <c r="O1273" i="1"/>
  <c r="P1273" i="1"/>
  <c r="Q1273" i="1"/>
  <c r="R1273" i="1"/>
  <c r="S1273" i="1"/>
  <c r="T1273" i="1"/>
  <c r="U1273" i="1"/>
  <c r="V1273" i="1"/>
  <c r="W1273" i="1"/>
  <c r="X1273" i="1"/>
  <c r="AD1273" i="1"/>
  <c r="AK1273" i="1" s="1"/>
  <c r="AF1273" i="1"/>
  <c r="AG1273" i="1"/>
  <c r="AW1273" i="1"/>
  <c r="AX1273" i="1"/>
  <c r="AY1273" i="1"/>
  <c r="G1274" i="1"/>
  <c r="H1274" i="1"/>
  <c r="I1274" i="1"/>
  <c r="J1274" i="1"/>
  <c r="K1274" i="1"/>
  <c r="L1274" i="1"/>
  <c r="M1274" i="1"/>
  <c r="AD1274" i="1" s="1"/>
  <c r="N1274" i="1"/>
  <c r="O1274" i="1"/>
  <c r="P1274" i="1"/>
  <c r="Q1274" i="1"/>
  <c r="R1274" i="1"/>
  <c r="S1274" i="1"/>
  <c r="T1274" i="1"/>
  <c r="U1274" i="1"/>
  <c r="V1274" i="1"/>
  <c r="W1274" i="1"/>
  <c r="X1274" i="1"/>
  <c r="AW1274" i="1"/>
  <c r="AX1274" i="1"/>
  <c r="BD1274" i="1" s="1"/>
  <c r="AY1274" i="1"/>
  <c r="BA1274" i="1"/>
  <c r="G1275" i="1"/>
  <c r="H1275" i="1"/>
  <c r="I1275" i="1"/>
  <c r="J1275" i="1"/>
  <c r="K1275" i="1"/>
  <c r="L1275" i="1"/>
  <c r="M1275" i="1"/>
  <c r="AD1275" i="1" s="1"/>
  <c r="N1275" i="1"/>
  <c r="O1275" i="1"/>
  <c r="P1275" i="1"/>
  <c r="Q1275" i="1"/>
  <c r="R1275" i="1"/>
  <c r="S1275" i="1"/>
  <c r="T1275" i="1"/>
  <c r="U1275" i="1"/>
  <c r="V1275" i="1"/>
  <c r="W1275" i="1"/>
  <c r="X1275" i="1"/>
  <c r="AW1275" i="1"/>
  <c r="AX1275" i="1" s="1"/>
  <c r="G1276" i="1"/>
  <c r="H1276" i="1"/>
  <c r="I1276" i="1"/>
  <c r="J1276" i="1"/>
  <c r="K1276" i="1"/>
  <c r="L1276" i="1"/>
  <c r="M1276" i="1"/>
  <c r="AD1276" i="1" s="1"/>
  <c r="N1276" i="1"/>
  <c r="O1276" i="1"/>
  <c r="P1276" i="1"/>
  <c r="Q1276" i="1"/>
  <c r="R1276" i="1"/>
  <c r="S1276" i="1"/>
  <c r="T1276" i="1"/>
  <c r="U1276" i="1"/>
  <c r="V1276" i="1"/>
  <c r="W1276" i="1"/>
  <c r="X1276" i="1"/>
  <c r="AE1276" i="1"/>
  <c r="AW1276" i="1"/>
  <c r="AX1276" i="1" s="1"/>
  <c r="G1277" i="1"/>
  <c r="AK1277" i="1" s="1"/>
  <c r="H1277" i="1"/>
  <c r="I1277" i="1"/>
  <c r="J1277" i="1"/>
  <c r="K1277" i="1"/>
  <c r="L1277" i="1"/>
  <c r="M1277" i="1"/>
  <c r="N1277" i="1"/>
  <c r="O1277" i="1"/>
  <c r="P1277" i="1"/>
  <c r="Q1277" i="1"/>
  <c r="R1277" i="1"/>
  <c r="S1277" i="1"/>
  <c r="T1277" i="1"/>
  <c r="U1277" i="1"/>
  <c r="V1277" i="1"/>
  <c r="W1277" i="1"/>
  <c r="X1277" i="1"/>
  <c r="AD1277" i="1"/>
  <c r="AE1277" i="1"/>
  <c r="AL1277" i="1" s="1"/>
  <c r="AF1277" i="1"/>
  <c r="AM1277" i="1" s="1"/>
  <c r="AG1277" i="1"/>
  <c r="AH1277" i="1"/>
  <c r="AI1277" i="1"/>
  <c r="AW1277" i="1"/>
  <c r="AX1277" i="1"/>
  <c r="AZ1277" i="1"/>
  <c r="BA1277" i="1"/>
  <c r="G1278" i="1"/>
  <c r="H1278" i="1"/>
  <c r="I1278" i="1"/>
  <c r="J1278" i="1"/>
  <c r="K1278" i="1"/>
  <c r="L1278" i="1"/>
  <c r="M1278" i="1"/>
  <c r="AD1278" i="1" s="1"/>
  <c r="N1278" i="1"/>
  <c r="O1278" i="1"/>
  <c r="P1278" i="1"/>
  <c r="Q1278" i="1"/>
  <c r="R1278" i="1"/>
  <c r="S1278" i="1"/>
  <c r="T1278" i="1"/>
  <c r="U1278" i="1"/>
  <c r="V1278" i="1"/>
  <c r="W1278" i="1"/>
  <c r="X1278" i="1"/>
  <c r="AK1278" i="1"/>
  <c r="AW1278" i="1"/>
  <c r="AX1278" i="1"/>
  <c r="AY1278" i="1" s="1"/>
  <c r="BC1278" i="1" s="1"/>
  <c r="AZ1278" i="1"/>
  <c r="BA1278" i="1"/>
  <c r="BD1278" i="1"/>
  <c r="BI1278" i="1"/>
  <c r="G1279" i="1"/>
  <c r="H1279" i="1"/>
  <c r="I1279" i="1"/>
  <c r="J1279" i="1"/>
  <c r="K1279" i="1"/>
  <c r="L1279" i="1"/>
  <c r="M1279" i="1"/>
  <c r="N1279" i="1"/>
  <c r="O1279" i="1"/>
  <c r="P1279" i="1"/>
  <c r="Q1279" i="1"/>
  <c r="R1279" i="1"/>
  <c r="S1279" i="1"/>
  <c r="T1279" i="1"/>
  <c r="U1279" i="1"/>
  <c r="V1279" i="1"/>
  <c r="W1279" i="1"/>
  <c r="X1279" i="1"/>
  <c r="AD1279" i="1"/>
  <c r="AE1279" i="1" s="1"/>
  <c r="AW1279" i="1"/>
  <c r="AX1279" i="1" s="1"/>
  <c r="G1280" i="1"/>
  <c r="H1280" i="1"/>
  <c r="I1280" i="1"/>
  <c r="J1280" i="1"/>
  <c r="K1280" i="1"/>
  <c r="L1280" i="1"/>
  <c r="M1280" i="1"/>
  <c r="N1280" i="1"/>
  <c r="O1280" i="1"/>
  <c r="P1280" i="1"/>
  <c r="Q1280" i="1"/>
  <c r="R1280" i="1"/>
  <c r="S1280" i="1"/>
  <c r="T1280" i="1"/>
  <c r="U1280" i="1"/>
  <c r="V1280" i="1"/>
  <c r="W1280" i="1"/>
  <c r="X1280" i="1"/>
  <c r="AD1280" i="1"/>
  <c r="AK1280" i="1" s="1"/>
  <c r="AG1280" i="1"/>
  <c r="AW1280" i="1"/>
  <c r="AX1280" i="1" s="1"/>
  <c r="AY1280" i="1"/>
  <c r="AZ1280" i="1"/>
  <c r="G1281" i="1"/>
  <c r="H1281" i="1"/>
  <c r="I1281" i="1"/>
  <c r="J1281" i="1"/>
  <c r="K1281" i="1"/>
  <c r="L1281" i="1"/>
  <c r="M1281" i="1"/>
  <c r="AD1281" i="1" s="1"/>
  <c r="N1281" i="1"/>
  <c r="O1281" i="1"/>
  <c r="P1281" i="1"/>
  <c r="Q1281" i="1"/>
  <c r="R1281" i="1"/>
  <c r="S1281" i="1"/>
  <c r="T1281" i="1"/>
  <c r="U1281" i="1"/>
  <c r="V1281" i="1"/>
  <c r="W1281" i="1"/>
  <c r="X1281" i="1"/>
  <c r="AW1281" i="1"/>
  <c r="AX1281" i="1" s="1"/>
  <c r="BD1281" i="1"/>
  <c r="G1282" i="1"/>
  <c r="H1282" i="1"/>
  <c r="I1282" i="1"/>
  <c r="J1282" i="1"/>
  <c r="K1282" i="1"/>
  <c r="L1282" i="1"/>
  <c r="M1282" i="1"/>
  <c r="N1282" i="1"/>
  <c r="O1282" i="1"/>
  <c r="P1282" i="1"/>
  <c r="Q1282" i="1"/>
  <c r="R1282" i="1"/>
  <c r="S1282" i="1"/>
  <c r="T1282" i="1"/>
  <c r="U1282" i="1"/>
  <c r="V1282" i="1"/>
  <c r="W1282" i="1"/>
  <c r="X1282" i="1"/>
  <c r="AD1282" i="1"/>
  <c r="AW1282" i="1"/>
  <c r="AX1282" i="1"/>
  <c r="AY1282" i="1" s="1"/>
  <c r="BC1282" i="1" s="1"/>
  <c r="AZ1282" i="1"/>
  <c r="BA1282" i="1"/>
  <c r="BD1282" i="1"/>
  <c r="BI1282" i="1"/>
  <c r="G1283" i="1"/>
  <c r="H1283" i="1"/>
  <c r="I1283" i="1"/>
  <c r="J1283" i="1"/>
  <c r="K1283" i="1"/>
  <c r="L1283" i="1"/>
  <c r="M1283" i="1"/>
  <c r="N1283" i="1"/>
  <c r="O1283" i="1"/>
  <c r="P1283" i="1"/>
  <c r="Q1283" i="1"/>
  <c r="R1283" i="1"/>
  <c r="S1283" i="1"/>
  <c r="T1283" i="1"/>
  <c r="U1283" i="1"/>
  <c r="V1283" i="1"/>
  <c r="W1283" i="1"/>
  <c r="X1283" i="1"/>
  <c r="AD1283" i="1"/>
  <c r="AK1283" i="1" s="1"/>
  <c r="AF1283" i="1"/>
  <c r="AG1283" i="1"/>
  <c r="AW1283" i="1"/>
  <c r="AX1283" i="1"/>
  <c r="AY1283" i="1" s="1"/>
  <c r="G1284" i="1"/>
  <c r="H1284" i="1"/>
  <c r="I1284" i="1"/>
  <c r="J1284" i="1"/>
  <c r="K1284" i="1"/>
  <c r="L1284" i="1"/>
  <c r="M1284" i="1"/>
  <c r="N1284" i="1"/>
  <c r="O1284" i="1"/>
  <c r="P1284" i="1"/>
  <c r="Q1284" i="1"/>
  <c r="R1284" i="1"/>
  <c r="S1284" i="1"/>
  <c r="T1284" i="1"/>
  <c r="U1284" i="1"/>
  <c r="V1284" i="1"/>
  <c r="W1284" i="1"/>
  <c r="X1284" i="1"/>
  <c r="AD1284" i="1"/>
  <c r="AK1284" i="1" s="1"/>
  <c r="AN1284" i="1" s="1"/>
  <c r="AE1284" i="1"/>
  <c r="AL1284" i="1" s="1"/>
  <c r="AF1284" i="1"/>
  <c r="AM1284" i="1" s="1"/>
  <c r="AG1284" i="1"/>
  <c r="AH1284" i="1"/>
  <c r="AW1284" i="1"/>
  <c r="AX1284" i="1"/>
  <c r="BA1284" i="1" s="1"/>
  <c r="G1285" i="1"/>
  <c r="H1285" i="1"/>
  <c r="I1285" i="1"/>
  <c r="J1285" i="1"/>
  <c r="K1285" i="1"/>
  <c r="L1285" i="1"/>
  <c r="M1285" i="1"/>
  <c r="AD1285" i="1" s="1"/>
  <c r="N1285" i="1"/>
  <c r="O1285" i="1"/>
  <c r="P1285" i="1"/>
  <c r="Q1285" i="1"/>
  <c r="R1285" i="1"/>
  <c r="S1285" i="1"/>
  <c r="T1285" i="1"/>
  <c r="U1285" i="1"/>
  <c r="V1285" i="1"/>
  <c r="W1285" i="1"/>
  <c r="X1285" i="1"/>
  <c r="AW1285" i="1"/>
  <c r="AX1285" i="1" s="1"/>
  <c r="BA1285" i="1"/>
  <c r="G1286" i="1"/>
  <c r="H1286" i="1"/>
  <c r="I1286" i="1"/>
  <c r="J1286" i="1"/>
  <c r="K1286" i="1"/>
  <c r="L1286" i="1"/>
  <c r="M1286" i="1"/>
  <c r="AD1286" i="1" s="1"/>
  <c r="N1286" i="1"/>
  <c r="O1286" i="1"/>
  <c r="P1286" i="1"/>
  <c r="Q1286" i="1"/>
  <c r="R1286" i="1"/>
  <c r="S1286" i="1"/>
  <c r="T1286" i="1"/>
  <c r="U1286" i="1"/>
  <c r="V1286" i="1"/>
  <c r="W1286" i="1"/>
  <c r="X1286" i="1"/>
  <c r="AE1286" i="1"/>
  <c r="AW1286" i="1"/>
  <c r="AX1286" i="1" s="1"/>
  <c r="G1287" i="1"/>
  <c r="H1287" i="1"/>
  <c r="I1287" i="1"/>
  <c r="J1287" i="1"/>
  <c r="K1287" i="1"/>
  <c r="L1287" i="1"/>
  <c r="M1287" i="1"/>
  <c r="N1287" i="1"/>
  <c r="O1287" i="1"/>
  <c r="P1287" i="1"/>
  <c r="Q1287" i="1"/>
  <c r="R1287" i="1"/>
  <c r="S1287" i="1"/>
  <c r="T1287" i="1"/>
  <c r="U1287" i="1"/>
  <c r="V1287" i="1"/>
  <c r="W1287" i="1"/>
  <c r="X1287" i="1"/>
  <c r="AD1287" i="1"/>
  <c r="AE1287" i="1"/>
  <c r="AL1287" i="1" s="1"/>
  <c r="AF1287" i="1"/>
  <c r="AM1287" i="1" s="1"/>
  <c r="AG1287" i="1"/>
  <c r="AH1287" i="1"/>
  <c r="AI1287" i="1"/>
  <c r="AW1287" i="1"/>
  <c r="AX1287" i="1"/>
  <c r="AZ1287" i="1" s="1"/>
  <c r="G1288" i="1"/>
  <c r="H1288" i="1"/>
  <c r="I1288" i="1"/>
  <c r="J1288" i="1"/>
  <c r="K1288" i="1"/>
  <c r="L1288" i="1"/>
  <c r="M1288" i="1"/>
  <c r="AD1288" i="1" s="1"/>
  <c r="N1288" i="1"/>
  <c r="O1288" i="1"/>
  <c r="P1288" i="1"/>
  <c r="Q1288" i="1"/>
  <c r="R1288" i="1"/>
  <c r="S1288" i="1"/>
  <c r="T1288" i="1"/>
  <c r="U1288" i="1"/>
  <c r="V1288" i="1"/>
  <c r="W1288" i="1"/>
  <c r="X1288" i="1"/>
  <c r="AK1288" i="1"/>
  <c r="AW1288" i="1"/>
  <c r="AX1288" i="1"/>
  <c r="AY1288" i="1"/>
  <c r="AZ1288" i="1"/>
  <c r="BC1288" i="1" s="1"/>
  <c r="BA1288" i="1"/>
  <c r="BD1288" i="1"/>
  <c r="BI1288" i="1"/>
  <c r="G1289" i="1"/>
  <c r="H1289" i="1"/>
  <c r="I1289" i="1"/>
  <c r="J1289" i="1"/>
  <c r="K1289" i="1"/>
  <c r="L1289" i="1"/>
  <c r="M1289" i="1"/>
  <c r="AD1289" i="1" s="1"/>
  <c r="N1289" i="1"/>
  <c r="O1289" i="1"/>
  <c r="P1289" i="1"/>
  <c r="Q1289" i="1"/>
  <c r="R1289" i="1"/>
  <c r="S1289" i="1"/>
  <c r="T1289" i="1"/>
  <c r="U1289" i="1"/>
  <c r="V1289" i="1"/>
  <c r="W1289" i="1"/>
  <c r="X1289" i="1"/>
  <c r="AW1289" i="1"/>
  <c r="AX1289" i="1" s="1"/>
  <c r="BD1289" i="1" s="1"/>
  <c r="BI1289" i="1"/>
  <c r="G1290" i="1"/>
  <c r="H1290" i="1"/>
  <c r="I1290" i="1"/>
  <c r="J1290" i="1"/>
  <c r="K1290" i="1"/>
  <c r="L1290" i="1"/>
  <c r="M1290" i="1"/>
  <c r="N1290" i="1"/>
  <c r="O1290" i="1"/>
  <c r="P1290" i="1"/>
  <c r="Q1290" i="1"/>
  <c r="R1290" i="1"/>
  <c r="S1290" i="1"/>
  <c r="T1290" i="1"/>
  <c r="U1290" i="1"/>
  <c r="V1290" i="1"/>
  <c r="W1290" i="1"/>
  <c r="X1290" i="1"/>
  <c r="AD1290" i="1"/>
  <c r="AE1290" i="1"/>
  <c r="AG1290" i="1"/>
  <c r="AW1290" i="1"/>
  <c r="AX1290" i="1" s="1"/>
  <c r="AY1290" i="1"/>
  <c r="AZ1290" i="1"/>
  <c r="G1291" i="1"/>
  <c r="H1291" i="1"/>
  <c r="I1291" i="1"/>
  <c r="J1291" i="1"/>
  <c r="K1291" i="1"/>
  <c r="L1291" i="1"/>
  <c r="M1291" i="1"/>
  <c r="AD1291" i="1" s="1"/>
  <c r="AG1291" i="1" s="1"/>
  <c r="N1291" i="1"/>
  <c r="O1291" i="1"/>
  <c r="P1291" i="1"/>
  <c r="Q1291" i="1"/>
  <c r="R1291" i="1"/>
  <c r="S1291" i="1"/>
  <c r="T1291" i="1"/>
  <c r="U1291" i="1"/>
  <c r="V1291" i="1"/>
  <c r="W1291" i="1"/>
  <c r="X1291" i="1"/>
  <c r="AW1291" i="1"/>
  <c r="AX1291" i="1"/>
  <c r="BI1291" i="1" s="1"/>
  <c r="AY1291" i="1"/>
  <c r="BC1291" i="1" s="1"/>
  <c r="AZ1291" i="1"/>
  <c r="BA1291" i="1"/>
  <c r="BD1291" i="1"/>
  <c r="G1292" i="1"/>
  <c r="H1292" i="1"/>
  <c r="I1292" i="1"/>
  <c r="J1292" i="1"/>
  <c r="K1292" i="1"/>
  <c r="L1292" i="1"/>
  <c r="M1292" i="1"/>
  <c r="N1292" i="1"/>
  <c r="O1292" i="1"/>
  <c r="P1292" i="1"/>
  <c r="Q1292" i="1"/>
  <c r="R1292" i="1"/>
  <c r="S1292" i="1"/>
  <c r="T1292" i="1"/>
  <c r="U1292" i="1"/>
  <c r="V1292" i="1"/>
  <c r="W1292" i="1"/>
  <c r="X1292" i="1"/>
  <c r="AD1292" i="1"/>
  <c r="AK1292" i="1"/>
  <c r="AW1292" i="1"/>
  <c r="AX1292" i="1"/>
  <c r="AY1292" i="1" s="1"/>
  <c r="BA1292" i="1"/>
  <c r="BD1292" i="1"/>
  <c r="BI1292" i="1"/>
  <c r="G1293" i="1"/>
  <c r="H1293" i="1"/>
  <c r="I1293" i="1"/>
  <c r="J1293" i="1"/>
  <c r="K1293" i="1"/>
  <c r="L1293" i="1"/>
  <c r="M1293" i="1"/>
  <c r="N1293" i="1"/>
  <c r="O1293" i="1"/>
  <c r="P1293" i="1"/>
  <c r="Q1293" i="1"/>
  <c r="R1293" i="1"/>
  <c r="S1293" i="1"/>
  <c r="T1293" i="1"/>
  <c r="U1293" i="1"/>
  <c r="V1293" i="1"/>
  <c r="W1293" i="1"/>
  <c r="X1293" i="1"/>
  <c r="AD1293" i="1"/>
  <c r="AF1293" i="1" s="1"/>
  <c r="AW1293" i="1"/>
  <c r="AX1293" i="1"/>
  <c r="AY1293" i="1"/>
  <c r="G1294" i="1"/>
  <c r="H1294" i="1"/>
  <c r="I1294" i="1"/>
  <c r="J1294" i="1"/>
  <c r="K1294" i="1"/>
  <c r="L1294" i="1"/>
  <c r="M1294" i="1"/>
  <c r="AD1294" i="1" s="1"/>
  <c r="AF1294" i="1" s="1"/>
  <c r="N1294" i="1"/>
  <c r="O1294" i="1"/>
  <c r="P1294" i="1"/>
  <c r="Q1294" i="1"/>
  <c r="R1294" i="1"/>
  <c r="S1294" i="1"/>
  <c r="T1294" i="1"/>
  <c r="U1294" i="1"/>
  <c r="V1294" i="1"/>
  <c r="W1294" i="1"/>
  <c r="X1294" i="1"/>
  <c r="AG1294" i="1"/>
  <c r="AI1294" i="1"/>
  <c r="AW1294" i="1"/>
  <c r="AX1294" i="1"/>
  <c r="AY1294" i="1"/>
  <c r="BA1294" i="1"/>
  <c r="G1295" i="1"/>
  <c r="H1295" i="1"/>
  <c r="I1295" i="1"/>
  <c r="J1295" i="1"/>
  <c r="K1295" i="1"/>
  <c r="L1295" i="1"/>
  <c r="M1295" i="1"/>
  <c r="AD1295" i="1" s="1"/>
  <c r="N1295" i="1"/>
  <c r="O1295" i="1"/>
  <c r="P1295" i="1"/>
  <c r="Q1295" i="1"/>
  <c r="R1295" i="1"/>
  <c r="S1295" i="1"/>
  <c r="T1295" i="1"/>
  <c r="U1295" i="1"/>
  <c r="V1295" i="1"/>
  <c r="W1295" i="1"/>
  <c r="X1295" i="1"/>
  <c r="AW1295" i="1"/>
  <c r="AX1295" i="1" s="1"/>
  <c r="BA1295" i="1"/>
  <c r="G1296" i="1"/>
  <c r="H1296" i="1"/>
  <c r="I1296" i="1"/>
  <c r="J1296" i="1"/>
  <c r="K1296" i="1"/>
  <c r="L1296" i="1"/>
  <c r="M1296" i="1"/>
  <c r="AD1296" i="1" s="1"/>
  <c r="N1296" i="1"/>
  <c r="O1296" i="1"/>
  <c r="P1296" i="1"/>
  <c r="Q1296" i="1"/>
  <c r="R1296" i="1"/>
  <c r="S1296" i="1"/>
  <c r="T1296" i="1"/>
  <c r="U1296" i="1"/>
  <c r="V1296" i="1"/>
  <c r="W1296" i="1"/>
  <c r="X1296" i="1"/>
  <c r="AW1296" i="1"/>
  <c r="AX1296" i="1"/>
  <c r="BI1296" i="1" s="1"/>
  <c r="G1297" i="1"/>
  <c r="H1297" i="1"/>
  <c r="I1297" i="1"/>
  <c r="J1297" i="1"/>
  <c r="K1297" i="1"/>
  <c r="L1297" i="1"/>
  <c r="M1297" i="1"/>
  <c r="N1297" i="1"/>
  <c r="O1297" i="1"/>
  <c r="P1297" i="1"/>
  <c r="Q1297" i="1"/>
  <c r="R1297" i="1"/>
  <c r="S1297" i="1"/>
  <c r="T1297" i="1"/>
  <c r="U1297" i="1"/>
  <c r="V1297" i="1"/>
  <c r="W1297" i="1"/>
  <c r="X1297" i="1"/>
  <c r="AD1297" i="1"/>
  <c r="AK1297" i="1" s="1"/>
  <c r="AN1297" i="1" s="1"/>
  <c r="AE1297" i="1"/>
  <c r="AL1297" i="1" s="1"/>
  <c r="AF1297" i="1"/>
  <c r="AM1297" i="1" s="1"/>
  <c r="AG1297" i="1"/>
  <c r="AH1297" i="1"/>
  <c r="AW1297" i="1"/>
  <c r="AX1297" i="1" s="1"/>
  <c r="G1298" i="1"/>
  <c r="H1298" i="1"/>
  <c r="I1298" i="1"/>
  <c r="J1298" i="1"/>
  <c r="K1298" i="1"/>
  <c r="L1298" i="1"/>
  <c r="M1298" i="1"/>
  <c r="AD1298" i="1" s="1"/>
  <c r="AK1298" i="1" s="1"/>
  <c r="N1298" i="1"/>
  <c r="O1298" i="1"/>
  <c r="P1298" i="1"/>
  <c r="Q1298" i="1"/>
  <c r="R1298" i="1"/>
  <c r="S1298" i="1"/>
  <c r="T1298" i="1"/>
  <c r="U1298" i="1"/>
  <c r="V1298" i="1"/>
  <c r="W1298" i="1"/>
  <c r="X1298" i="1"/>
  <c r="AW1298" i="1"/>
  <c r="AX1298" i="1"/>
  <c r="AY1298" i="1"/>
  <c r="AZ1298" i="1"/>
  <c r="BA1298" i="1"/>
  <c r="BD1298" i="1"/>
  <c r="BI1298" i="1"/>
  <c r="G1299" i="1"/>
  <c r="H1299" i="1"/>
  <c r="I1299" i="1"/>
  <c r="J1299" i="1"/>
  <c r="K1299" i="1"/>
  <c r="L1299" i="1"/>
  <c r="M1299" i="1"/>
  <c r="N1299" i="1"/>
  <c r="O1299" i="1"/>
  <c r="P1299" i="1"/>
  <c r="Q1299" i="1"/>
  <c r="R1299" i="1"/>
  <c r="S1299" i="1"/>
  <c r="T1299" i="1"/>
  <c r="U1299" i="1"/>
  <c r="V1299" i="1"/>
  <c r="W1299" i="1"/>
  <c r="X1299" i="1"/>
  <c r="AD1299" i="1"/>
  <c r="AE1299" i="1"/>
  <c r="AH1299" i="1" s="1"/>
  <c r="AK1299" i="1"/>
  <c r="AL1299" i="1"/>
  <c r="AW1299" i="1"/>
  <c r="AX1299" i="1" s="1"/>
  <c r="BD1299" i="1"/>
  <c r="BI1299" i="1"/>
  <c r="G1300" i="1"/>
  <c r="H1300" i="1"/>
  <c r="I1300" i="1"/>
  <c r="J1300" i="1"/>
  <c r="K1300" i="1"/>
  <c r="L1300" i="1"/>
  <c r="M1300" i="1"/>
  <c r="N1300" i="1"/>
  <c r="O1300" i="1"/>
  <c r="P1300" i="1"/>
  <c r="Q1300" i="1"/>
  <c r="R1300" i="1"/>
  <c r="S1300" i="1"/>
  <c r="T1300" i="1"/>
  <c r="U1300" i="1"/>
  <c r="V1300" i="1"/>
  <c r="W1300" i="1"/>
  <c r="X1300" i="1"/>
  <c r="AD1300" i="1"/>
  <c r="AE1300" i="1" s="1"/>
  <c r="AW1300" i="1"/>
  <c r="AX1300" i="1" s="1"/>
  <c r="AY1300" i="1" s="1"/>
  <c r="AZ1300" i="1"/>
  <c r="G1301" i="1"/>
  <c r="H1301" i="1"/>
  <c r="I1301" i="1"/>
  <c r="J1301" i="1"/>
  <c r="K1301" i="1"/>
  <c r="L1301" i="1"/>
  <c r="M1301" i="1"/>
  <c r="AD1301" i="1" s="1"/>
  <c r="AK1301" i="1" s="1"/>
  <c r="N1301" i="1"/>
  <c r="O1301" i="1"/>
  <c r="P1301" i="1"/>
  <c r="Q1301" i="1"/>
  <c r="R1301" i="1"/>
  <c r="S1301" i="1"/>
  <c r="T1301" i="1"/>
  <c r="U1301" i="1"/>
  <c r="V1301" i="1"/>
  <c r="W1301" i="1"/>
  <c r="X1301" i="1"/>
  <c r="AG1301" i="1"/>
  <c r="AW1301" i="1"/>
  <c r="AX1301" i="1"/>
  <c r="BI1301" i="1" s="1"/>
  <c r="AY1301" i="1"/>
  <c r="AZ1301" i="1"/>
  <c r="BC1301" i="1" s="1"/>
  <c r="BA1301" i="1"/>
  <c r="BD1301" i="1"/>
  <c r="G1302" i="1"/>
  <c r="H1302" i="1"/>
  <c r="I1302" i="1"/>
  <c r="J1302" i="1"/>
  <c r="K1302" i="1"/>
  <c r="L1302" i="1"/>
  <c r="M1302" i="1"/>
  <c r="N1302" i="1"/>
  <c r="O1302" i="1"/>
  <c r="P1302" i="1"/>
  <c r="Q1302" i="1"/>
  <c r="R1302" i="1"/>
  <c r="S1302" i="1"/>
  <c r="T1302" i="1"/>
  <c r="U1302" i="1"/>
  <c r="V1302" i="1"/>
  <c r="W1302" i="1"/>
  <c r="X1302" i="1"/>
  <c r="AD1302" i="1"/>
  <c r="AK1302" i="1"/>
  <c r="AW1302" i="1"/>
  <c r="AX1302" i="1"/>
  <c r="AY1302" i="1" s="1"/>
  <c r="BA1302" i="1"/>
  <c r="BD1302" i="1"/>
  <c r="BI1302" i="1"/>
  <c r="G1303" i="1"/>
  <c r="H1303" i="1"/>
  <c r="I1303" i="1"/>
  <c r="J1303" i="1"/>
  <c r="K1303" i="1"/>
  <c r="L1303" i="1"/>
  <c r="M1303" i="1"/>
  <c r="N1303" i="1"/>
  <c r="O1303" i="1"/>
  <c r="P1303" i="1"/>
  <c r="Q1303" i="1"/>
  <c r="R1303" i="1"/>
  <c r="S1303" i="1"/>
  <c r="T1303" i="1"/>
  <c r="U1303" i="1"/>
  <c r="V1303" i="1"/>
  <c r="W1303" i="1"/>
  <c r="X1303" i="1"/>
  <c r="AD1303" i="1"/>
  <c r="AF1303" i="1"/>
  <c r="AI1303" i="1" s="1"/>
  <c r="AG1303" i="1"/>
  <c r="AM1303" i="1"/>
  <c r="AW1303" i="1"/>
  <c r="AX1303" i="1"/>
  <c r="AY1303" i="1" s="1"/>
  <c r="G1304" i="1"/>
  <c r="H1304" i="1"/>
  <c r="I1304" i="1"/>
  <c r="J1304" i="1"/>
  <c r="K1304" i="1"/>
  <c r="L1304" i="1"/>
  <c r="M1304" i="1"/>
  <c r="AD1304" i="1" s="1"/>
  <c r="N1304" i="1"/>
  <c r="O1304" i="1"/>
  <c r="P1304" i="1"/>
  <c r="Q1304" i="1"/>
  <c r="R1304" i="1"/>
  <c r="S1304" i="1"/>
  <c r="T1304" i="1"/>
  <c r="U1304" i="1"/>
  <c r="V1304" i="1"/>
  <c r="W1304" i="1"/>
  <c r="X1304" i="1"/>
  <c r="AF1304" i="1"/>
  <c r="AG1304" i="1"/>
  <c r="AW1304" i="1"/>
  <c r="AX1304" i="1"/>
  <c r="AY1304" i="1" s="1"/>
  <c r="BA1304" i="1"/>
  <c r="G1305" i="1"/>
  <c r="H1305" i="1"/>
  <c r="I1305" i="1"/>
  <c r="J1305" i="1"/>
  <c r="K1305" i="1"/>
  <c r="L1305" i="1"/>
  <c r="M1305" i="1"/>
  <c r="AD1305" i="1" s="1"/>
  <c r="N1305" i="1"/>
  <c r="O1305" i="1"/>
  <c r="P1305" i="1"/>
  <c r="Q1305" i="1"/>
  <c r="R1305" i="1"/>
  <c r="S1305" i="1"/>
  <c r="T1305" i="1"/>
  <c r="U1305" i="1"/>
  <c r="V1305" i="1"/>
  <c r="W1305" i="1"/>
  <c r="X1305" i="1"/>
  <c r="AW1305" i="1"/>
  <c r="AX1305" i="1" s="1"/>
  <c r="G1306" i="1"/>
  <c r="H1306" i="1"/>
  <c r="I1306" i="1"/>
  <c r="J1306" i="1"/>
  <c r="K1306" i="1"/>
  <c r="L1306" i="1"/>
  <c r="M1306" i="1"/>
  <c r="AD1306" i="1" s="1"/>
  <c r="N1306" i="1"/>
  <c r="O1306" i="1"/>
  <c r="P1306" i="1"/>
  <c r="Q1306" i="1"/>
  <c r="R1306" i="1"/>
  <c r="S1306" i="1"/>
  <c r="T1306" i="1"/>
  <c r="U1306" i="1"/>
  <c r="V1306" i="1"/>
  <c r="W1306" i="1"/>
  <c r="X1306" i="1"/>
  <c r="AW1306" i="1"/>
  <c r="AX1306" i="1"/>
  <c r="BI1306" i="1" s="1"/>
  <c r="G1307" i="1"/>
  <c r="H1307" i="1"/>
  <c r="I1307" i="1"/>
  <c r="J1307" i="1"/>
  <c r="K1307" i="1"/>
  <c r="L1307" i="1"/>
  <c r="M1307" i="1"/>
  <c r="N1307" i="1"/>
  <c r="O1307" i="1"/>
  <c r="P1307" i="1"/>
  <c r="Q1307" i="1"/>
  <c r="R1307" i="1"/>
  <c r="S1307" i="1"/>
  <c r="T1307" i="1"/>
  <c r="U1307" i="1"/>
  <c r="V1307" i="1"/>
  <c r="W1307" i="1"/>
  <c r="X1307" i="1"/>
  <c r="AD1307" i="1"/>
  <c r="AK1307" i="1" s="1"/>
  <c r="AE1307" i="1"/>
  <c r="AF1307" i="1"/>
  <c r="AM1307" i="1" s="1"/>
  <c r="AG1307" i="1"/>
  <c r="AI1307" i="1"/>
  <c r="AW1307" i="1"/>
  <c r="AX1307" i="1"/>
  <c r="AY1307" i="1" s="1"/>
  <c r="BA1307" i="1"/>
  <c r="G1308" i="1"/>
  <c r="H1308" i="1"/>
  <c r="I1308" i="1"/>
  <c r="J1308" i="1"/>
  <c r="K1308" i="1"/>
  <c r="L1308" i="1"/>
  <c r="M1308" i="1"/>
  <c r="AD1308" i="1" s="1"/>
  <c r="N1308" i="1"/>
  <c r="O1308" i="1"/>
  <c r="P1308" i="1"/>
  <c r="Q1308" i="1"/>
  <c r="R1308" i="1"/>
  <c r="S1308" i="1"/>
  <c r="T1308" i="1"/>
  <c r="U1308" i="1"/>
  <c r="V1308" i="1"/>
  <c r="W1308" i="1"/>
  <c r="X1308" i="1"/>
  <c r="AW1308" i="1"/>
  <c r="AX1308" i="1"/>
  <c r="AY1308" i="1"/>
  <c r="AZ1308" i="1"/>
  <c r="BC1308" i="1" s="1"/>
  <c r="BA1308" i="1"/>
  <c r="BD1308" i="1"/>
  <c r="BI1308" i="1"/>
  <c r="M1309" i="1"/>
  <c r="O1309" i="1" s="1"/>
  <c r="N1309" i="1"/>
  <c r="P1309" i="1" s="1"/>
  <c r="R1309" i="1" s="1"/>
  <c r="S1309" i="1" s="1"/>
  <c r="Q1309" i="1"/>
  <c r="AC1309" i="1"/>
  <c r="AU1309" i="1"/>
  <c r="AV1309" i="1"/>
  <c r="AW1309" i="1"/>
  <c r="M1310" i="1"/>
  <c r="N1310" i="1"/>
  <c r="P1310" i="1" s="1"/>
  <c r="R1310" i="1" s="1"/>
  <c r="O1310" i="1"/>
  <c r="AU1310" i="1"/>
  <c r="AV1310" i="1"/>
  <c r="AW1310" i="1"/>
  <c r="AX1310" i="1" s="1"/>
  <c r="AZ1310" i="1" s="1"/>
  <c r="M1311" i="1"/>
  <c r="N1311" i="1"/>
  <c r="O1311" i="1"/>
  <c r="P1311" i="1" s="1"/>
  <c r="R1311" i="1" s="1"/>
  <c r="Q1311" i="1"/>
  <c r="AD1311" i="1"/>
  <c r="AE1311" i="1" s="1"/>
  <c r="AL1311" i="1" s="1"/>
  <c r="AK1311" i="1"/>
  <c r="AU1311" i="1"/>
  <c r="AV1311" i="1"/>
  <c r="AW1311" i="1"/>
  <c r="AX1311" i="1"/>
  <c r="AY1311" i="1"/>
  <c r="AZ1311" i="1"/>
  <c r="BB1311" i="1"/>
  <c r="BA1311" i="1" s="1"/>
  <c r="G1312" i="1"/>
  <c r="K1312" i="1"/>
  <c r="L1312" i="1"/>
  <c r="M1312" i="1"/>
  <c r="AD1312" i="1" s="1"/>
  <c r="AG1312" i="1" s="1"/>
  <c r="N1312" i="1"/>
  <c r="O1312" i="1"/>
  <c r="P1312" i="1"/>
  <c r="R1312" i="1" s="1"/>
  <c r="Q1312" i="1"/>
  <c r="AK1312" i="1"/>
  <c r="AU1312" i="1"/>
  <c r="AV1312" i="1"/>
  <c r="AW1312" i="1"/>
  <c r="AX1312" i="1"/>
  <c r="AY1312" i="1" s="1"/>
  <c r="AZ1312" i="1"/>
  <c r="BH1312" i="1"/>
  <c r="G1313" i="1"/>
  <c r="K1313" i="1"/>
  <c r="L1313" i="1"/>
  <c r="M1313" i="1" s="1"/>
  <c r="AD1313" i="1"/>
  <c r="AE1313" i="1"/>
  <c r="AU1313" i="1"/>
  <c r="AV1313" i="1"/>
  <c r="AW1313" i="1"/>
  <c r="AX1313" i="1" s="1"/>
  <c r="G1314" i="1"/>
  <c r="K1314" i="1"/>
  <c r="L1314" i="1"/>
  <c r="M1314" i="1" s="1"/>
  <c r="AU1314" i="1"/>
  <c r="AV1314" i="1"/>
  <c r="G1315" i="1"/>
  <c r="L1315" i="1"/>
  <c r="AV1315" i="1" s="1"/>
  <c r="M1315" i="1"/>
  <c r="N1315" i="1"/>
  <c r="AU1315" i="1"/>
  <c r="G1316" i="1"/>
  <c r="L1316" i="1"/>
  <c r="M1316" i="1"/>
  <c r="N1316" i="1"/>
  <c r="AU1316" i="1"/>
  <c r="AV1316" i="1"/>
  <c r="AW1316" i="1"/>
  <c r="AX1316" i="1"/>
  <c r="AZ1316" i="1" s="1"/>
  <c r="G1317" i="1"/>
  <c r="K1317" i="1"/>
  <c r="M1317" i="1" s="1"/>
  <c r="L1317" i="1"/>
  <c r="AV1317" i="1" s="1"/>
  <c r="AW1317" i="1" s="1"/>
  <c r="AX1317" i="1" s="1"/>
  <c r="AU1317" i="1"/>
  <c r="BD1317" i="1"/>
  <c r="G1318" i="1"/>
  <c r="L1318" i="1"/>
  <c r="O1318" i="1" s="1"/>
  <c r="G1319" i="1"/>
  <c r="L1319" i="1"/>
  <c r="N1319" i="1" s="1"/>
  <c r="AV1319" i="1"/>
  <c r="G1320" i="1"/>
  <c r="K1320" i="1"/>
  <c r="L1320" i="1"/>
  <c r="M1320" i="1"/>
  <c r="Q1320" i="1" s="1"/>
  <c r="N1320" i="1"/>
  <c r="P1320" i="1" s="1"/>
  <c r="O1320" i="1"/>
  <c r="AU1320" i="1"/>
  <c r="AV1320" i="1"/>
  <c r="G1321" i="1"/>
  <c r="M1321" i="1"/>
  <c r="N1321" i="1"/>
  <c r="O1321" i="1"/>
  <c r="P1321" i="1" s="1"/>
  <c r="R1321" i="1" s="1"/>
  <c r="S1321" i="1" s="1"/>
  <c r="Q1321" i="1"/>
  <c r="AD1321" i="1"/>
  <c r="AE1321" i="1"/>
  <c r="AH1321" i="1" s="1"/>
  <c r="AK1321" i="1"/>
  <c r="AU1321" i="1"/>
  <c r="AV1321" i="1"/>
  <c r="AW1321" i="1"/>
  <c r="AX1321" i="1"/>
  <c r="AY1321" i="1"/>
  <c r="AZ1321" i="1"/>
  <c r="BA1321" i="1"/>
  <c r="BB1321" i="1"/>
  <c r="BC1321" i="1"/>
  <c r="BD1321" i="1"/>
  <c r="G1322" i="1"/>
  <c r="M1322" i="1"/>
  <c r="N1322" i="1"/>
  <c r="O1322" i="1"/>
  <c r="P1322" i="1"/>
  <c r="AD1322" i="1"/>
  <c r="AG1322" i="1" s="1"/>
  <c r="AE1322" i="1"/>
  <c r="AF1322" i="1"/>
  <c r="AU1322" i="1"/>
  <c r="AV1322" i="1"/>
  <c r="AW1322" i="1"/>
  <c r="AX1322" i="1"/>
  <c r="AY1322" i="1"/>
  <c r="AZ1322" i="1"/>
  <c r="BC1322" i="1" s="1"/>
  <c r="BB1322" i="1"/>
  <c r="BA1322" i="1" s="1"/>
  <c r="BD1322" i="1"/>
  <c r="G1323" i="1"/>
  <c r="L1323" i="1"/>
  <c r="M1323" i="1" s="1"/>
  <c r="O1323" i="1"/>
  <c r="AU1323" i="1"/>
  <c r="G1324" i="1"/>
  <c r="L1324" i="1"/>
  <c r="M1324" i="1" s="1"/>
  <c r="AW1324" i="1" s="1"/>
  <c r="AX1324" i="1" s="1"/>
  <c r="O1324" i="1"/>
  <c r="Q1324" i="1"/>
  <c r="AU1324" i="1"/>
  <c r="AV1324" i="1"/>
  <c r="BD1324" i="1"/>
  <c r="G1325" i="1"/>
  <c r="L1325" i="1"/>
  <c r="M1325" i="1" s="1"/>
  <c r="AW1325" i="1" s="1"/>
  <c r="N1325" i="1"/>
  <c r="P1325" i="1" s="1"/>
  <c r="O1325" i="1"/>
  <c r="AD1325" i="1"/>
  <c r="AG1325" i="1" s="1"/>
  <c r="AE1325" i="1"/>
  <c r="AF1325" i="1"/>
  <c r="AU1325" i="1"/>
  <c r="AV1325" i="1"/>
  <c r="AX1325" i="1"/>
  <c r="L1326" i="1"/>
  <c r="M1326" i="1"/>
  <c r="N1326" i="1" s="1"/>
  <c r="O1326" i="1"/>
  <c r="P1326" i="1" s="1"/>
  <c r="R1326" i="1" s="1"/>
  <c r="AU1326" i="1"/>
  <c r="AV1326" i="1"/>
  <c r="G1327" i="1"/>
  <c r="K1327" i="1"/>
  <c r="M1327" i="1" s="1"/>
  <c r="O1327" i="1" s="1"/>
  <c r="P1327" i="1" s="1"/>
  <c r="L1327" i="1"/>
  <c r="AV1327" i="1" s="1"/>
  <c r="N1327" i="1"/>
  <c r="Q1327" i="1"/>
  <c r="R1327" i="1"/>
  <c r="AD1327" i="1"/>
  <c r="AG1327" i="1" s="1"/>
  <c r="AK1327" i="1"/>
  <c r="AU1327" i="1"/>
  <c r="G1328" i="1"/>
  <c r="K1328" i="1"/>
  <c r="M1328" i="1" s="1"/>
  <c r="L1328" i="1"/>
  <c r="AU1328" i="1"/>
  <c r="AV1328" i="1"/>
  <c r="AW1328" i="1"/>
  <c r="AX1328" i="1"/>
  <c r="AY1328" i="1" s="1"/>
  <c r="AZ1328" i="1"/>
  <c r="BB1328" i="1"/>
  <c r="BA1328" i="1" s="1"/>
  <c r="BC1328" i="1" s="1"/>
  <c r="BD1328" i="1"/>
  <c r="G1329" i="1"/>
  <c r="L1329" i="1"/>
  <c r="N1329" i="1" s="1"/>
  <c r="AV1329" i="1"/>
  <c r="G1330" i="1"/>
  <c r="L1330" i="1"/>
  <c r="N1330" i="1"/>
  <c r="O1330" i="1"/>
  <c r="P1330" i="1" s="1"/>
  <c r="AV1330" i="1"/>
  <c r="G1331" i="1"/>
  <c r="L1331" i="1"/>
  <c r="AV1331" i="1" s="1"/>
  <c r="M1331" i="1"/>
  <c r="AU1331" i="1"/>
  <c r="G1332" i="1"/>
  <c r="M1332" i="1"/>
  <c r="AW1332" i="1" s="1"/>
  <c r="AX1332" i="1" s="1"/>
  <c r="O1332" i="1"/>
  <c r="Q1332" i="1"/>
  <c r="AD1332" i="1"/>
  <c r="AE1332" i="1" s="1"/>
  <c r="AH1332" i="1" s="1"/>
  <c r="AK1332" i="1"/>
  <c r="AU1332" i="1"/>
  <c r="AV1332" i="1"/>
  <c r="BD1332" i="1"/>
  <c r="G1333" i="1"/>
  <c r="L1333" i="1"/>
  <c r="M1333" i="1" s="1"/>
  <c r="AD1333" i="1"/>
  <c r="AU1333" i="1"/>
  <c r="AV1333" i="1"/>
  <c r="G1334" i="1"/>
  <c r="L1334" i="1"/>
  <c r="AV1334" i="1" s="1"/>
  <c r="M1334" i="1"/>
  <c r="AU1334" i="1"/>
  <c r="G1335" i="1"/>
  <c r="K1335" i="1"/>
  <c r="L1335" i="1"/>
  <c r="M1335" i="1"/>
  <c r="Q1335" i="1" s="1"/>
  <c r="N1335" i="1"/>
  <c r="O1335" i="1"/>
  <c r="AU1335" i="1"/>
  <c r="AV1335" i="1"/>
  <c r="AW1335" i="1"/>
  <c r="AX1335" i="1" s="1"/>
  <c r="G1336" i="1"/>
  <c r="L1336" i="1"/>
  <c r="M1336" i="1" s="1"/>
  <c r="Q1336" i="1"/>
  <c r="AU1336" i="1"/>
  <c r="AV1336" i="1"/>
  <c r="G1337" i="1"/>
  <c r="L1337" i="1"/>
  <c r="M1337" i="1"/>
  <c r="N1337" i="1" s="1"/>
  <c r="AD1337" i="1"/>
  <c r="AE1337" i="1" s="1"/>
  <c r="AU1337" i="1"/>
  <c r="AV1337" i="1"/>
  <c r="AW1337" i="1"/>
  <c r="AX1337" i="1" s="1"/>
  <c r="G1338" i="1"/>
  <c r="L1338" i="1"/>
  <c r="N1338" i="1" s="1"/>
  <c r="AV1338" i="1"/>
  <c r="G1339" i="1"/>
  <c r="Q1339" i="1" s="1"/>
  <c r="M1339" i="1"/>
  <c r="N1339" i="1"/>
  <c r="O1339" i="1"/>
  <c r="P1339" i="1"/>
  <c r="R1339" i="1"/>
  <c r="S1339" i="1"/>
  <c r="AD1339" i="1"/>
  <c r="AU1339" i="1"/>
  <c r="AV1339" i="1"/>
  <c r="AW1339" i="1"/>
  <c r="AX1339" i="1"/>
  <c r="AY1339" i="1" s="1"/>
  <c r="AZ1339" i="1"/>
  <c r="BB1339" i="1"/>
  <c r="BA1339" i="1" s="1"/>
  <c r="BC1339" i="1"/>
  <c r="BD1339" i="1"/>
  <c r="G1340" i="1"/>
  <c r="M1340" i="1"/>
  <c r="N1340" i="1" s="1"/>
  <c r="Q1340" i="1"/>
  <c r="AD1340" i="1"/>
  <c r="AE1340" i="1" s="1"/>
  <c r="AU1340" i="1"/>
  <c r="AV1340" i="1"/>
  <c r="AW1340" i="1"/>
  <c r="AX1340" i="1" s="1"/>
  <c r="BD1340" i="1"/>
  <c r="G1341" i="1"/>
  <c r="K1341" i="1"/>
  <c r="L1341" i="1"/>
  <c r="M1341" i="1" s="1"/>
  <c r="AD1341" i="1" s="1"/>
  <c r="AU1341" i="1"/>
  <c r="AV1341" i="1"/>
  <c r="AW1341" i="1" s="1"/>
  <c r="AX1341" i="1" s="1"/>
  <c r="BD1341" i="1"/>
  <c r="G1342" i="1"/>
  <c r="K1342" i="1"/>
  <c r="M1342" i="1" s="1"/>
  <c r="L1342" i="1"/>
  <c r="AU1342" i="1"/>
  <c r="AW1342" i="1" s="1"/>
  <c r="AX1342" i="1" s="1"/>
  <c r="AV1342" i="1"/>
  <c r="BB1342" i="1"/>
  <c r="BA1342" i="1" s="1"/>
  <c r="G1343" i="1"/>
  <c r="L1343" i="1"/>
  <c r="O1343" i="1" s="1"/>
  <c r="P1343" i="1" s="1"/>
  <c r="N1343" i="1"/>
  <c r="R1343" i="1"/>
  <c r="AV1343" i="1"/>
  <c r="G1344" i="1"/>
  <c r="L1344" i="1"/>
  <c r="N1344" i="1"/>
  <c r="O1344" i="1"/>
  <c r="P1344" i="1"/>
  <c r="R1344" i="1" s="1"/>
  <c r="AV1344" i="1"/>
  <c r="G1345" i="1"/>
  <c r="L1345" i="1"/>
  <c r="O1345" i="1" s="1"/>
  <c r="N1345" i="1"/>
  <c r="AV1345" i="1"/>
  <c r="G1346" i="1"/>
  <c r="L1346" i="1"/>
  <c r="M1346" i="1"/>
  <c r="AW1346" i="1" s="1"/>
  <c r="AX1346" i="1" s="1"/>
  <c r="AU1346" i="1"/>
  <c r="AV1346" i="1"/>
  <c r="G1347" i="1"/>
  <c r="M1347" i="1"/>
  <c r="N1347" i="1"/>
  <c r="AU1347" i="1"/>
  <c r="AV1347" i="1"/>
  <c r="G1348" i="1"/>
  <c r="K1348" i="1"/>
  <c r="L1348" i="1"/>
  <c r="AV1348" i="1" s="1"/>
  <c r="AW1348" i="1" s="1"/>
  <c r="AX1348" i="1" s="1"/>
  <c r="M1348" i="1"/>
  <c r="AU1348" i="1"/>
  <c r="G1349" i="1"/>
  <c r="L1349" i="1"/>
  <c r="G1350" i="1"/>
  <c r="L1350" i="1"/>
  <c r="N1350" i="1" s="1"/>
  <c r="AV1350" i="1"/>
  <c r="G1351" i="1"/>
  <c r="L1351" i="1"/>
  <c r="M1351" i="1"/>
  <c r="AD1351" i="1" s="1"/>
  <c r="O1351" i="1"/>
  <c r="Q1351" i="1"/>
  <c r="AU1351" i="1"/>
  <c r="AV1351" i="1"/>
  <c r="AW1351" i="1"/>
  <c r="AX1351" i="1" s="1"/>
  <c r="BB1351" i="1"/>
  <c r="BA1351" i="1" s="1"/>
  <c r="G1352" i="1"/>
  <c r="Q1352" i="1" s="1"/>
  <c r="S1352" i="1" s="1"/>
  <c r="M1352" i="1"/>
  <c r="N1352" i="1"/>
  <c r="O1352" i="1"/>
  <c r="P1352" i="1"/>
  <c r="R1352" i="1"/>
  <c r="AD1352" i="1"/>
  <c r="AU1352" i="1"/>
  <c r="AV1352" i="1"/>
  <c r="AW1352" i="1"/>
  <c r="AX1352" i="1"/>
  <c r="AY1352" i="1" s="1"/>
  <c r="BC1352" i="1" s="1"/>
  <c r="AZ1352" i="1"/>
  <c r="BB1352" i="1"/>
  <c r="BA1352" i="1" s="1"/>
  <c r="BD1352" i="1"/>
  <c r="G1353" i="1"/>
  <c r="K1353" i="1"/>
  <c r="M1353" i="1" s="1"/>
  <c r="L1353" i="1"/>
  <c r="AU1353" i="1"/>
  <c r="AV1353" i="1"/>
  <c r="G1354" i="1"/>
  <c r="K1354" i="1"/>
  <c r="L1354" i="1"/>
  <c r="M1354" i="1"/>
  <c r="O1354" i="1" s="1"/>
  <c r="P1354" i="1" s="1"/>
  <c r="R1354" i="1" s="1"/>
  <c r="N1354" i="1"/>
  <c r="Q1354" i="1"/>
  <c r="AD1354" i="1"/>
  <c r="AE1354" i="1" s="1"/>
  <c r="AH1354" i="1" s="1"/>
  <c r="AK1354" i="1"/>
  <c r="AL1354" i="1"/>
  <c r="AU1354" i="1"/>
  <c r="AV1354" i="1"/>
  <c r="AW1354" i="1"/>
  <c r="AX1354" i="1"/>
  <c r="AZ1354" i="1"/>
  <c r="BB1354" i="1"/>
  <c r="BA1354" i="1" s="1"/>
  <c r="G1355" i="1"/>
  <c r="M1355" i="1"/>
  <c r="AD1355" i="1" s="1"/>
  <c r="N1355" i="1"/>
  <c r="P1355" i="1" s="1"/>
  <c r="O1355" i="1"/>
  <c r="Q1355" i="1"/>
  <c r="R1355" i="1"/>
  <c r="S1355" i="1" s="1"/>
  <c r="AU1355" i="1"/>
  <c r="AV1355" i="1"/>
  <c r="AW1355" i="1"/>
  <c r="AX1355" i="1"/>
  <c r="BD1355" i="1" s="1"/>
  <c r="AY1355" i="1"/>
  <c r="BB1355" i="1"/>
  <c r="BA1355" i="1" s="1"/>
  <c r="G1356" i="1"/>
  <c r="Q1356" i="1" s="1"/>
  <c r="S1356" i="1" s="1"/>
  <c r="M1356" i="1"/>
  <c r="N1356" i="1"/>
  <c r="O1356" i="1"/>
  <c r="P1356" i="1"/>
  <c r="R1356" i="1"/>
  <c r="AD1356" i="1"/>
  <c r="AU1356" i="1"/>
  <c r="AV1356" i="1"/>
  <c r="AW1356" i="1"/>
  <c r="AX1356" i="1"/>
  <c r="AY1356" i="1"/>
  <c r="AZ1356" i="1"/>
  <c r="BB1356" i="1"/>
  <c r="BA1356" i="1" s="1"/>
  <c r="BC1356" i="1" s="1"/>
  <c r="BD1356" i="1"/>
  <c r="G1357" i="1"/>
  <c r="K1357" i="1"/>
  <c r="M1357" i="1" s="1"/>
  <c r="L1357" i="1"/>
  <c r="AU1357" i="1"/>
  <c r="AV1357" i="1"/>
  <c r="G1358" i="1"/>
  <c r="Q1358" i="1" s="1"/>
  <c r="S1358" i="1" s="1"/>
  <c r="M1358" i="1"/>
  <c r="N1358" i="1"/>
  <c r="O1358" i="1"/>
  <c r="P1358" i="1"/>
  <c r="R1358" i="1"/>
  <c r="AD1358" i="1"/>
  <c r="AU1358" i="1"/>
  <c r="AV1358" i="1"/>
  <c r="AW1358" i="1"/>
  <c r="AX1358" i="1"/>
  <c r="AY1358" i="1"/>
  <c r="AZ1358" i="1"/>
  <c r="BB1358" i="1"/>
  <c r="BA1358" i="1" s="1"/>
  <c r="BC1358" i="1" s="1"/>
  <c r="BD1358" i="1"/>
  <c r="G1359" i="1"/>
  <c r="M1359" i="1"/>
  <c r="N1359" i="1" s="1"/>
  <c r="Q1359" i="1"/>
  <c r="AD1359" i="1"/>
  <c r="AE1359" i="1"/>
  <c r="AU1359" i="1"/>
  <c r="AV1359" i="1"/>
  <c r="AW1359" i="1"/>
  <c r="AX1359" i="1" s="1"/>
  <c r="BD1359" i="1" s="1"/>
  <c r="G1360" i="1"/>
  <c r="K1360" i="1"/>
  <c r="L1360" i="1"/>
  <c r="M1360" i="1" s="1"/>
  <c r="AU1360" i="1"/>
  <c r="AV1360" i="1"/>
  <c r="G1361" i="1"/>
  <c r="K1361" i="1"/>
  <c r="M1361" i="1" s="1"/>
  <c r="L1361" i="1"/>
  <c r="AU1361" i="1"/>
  <c r="AV1361" i="1"/>
  <c r="G1362" i="1"/>
  <c r="Q1362" i="1" s="1"/>
  <c r="S1362" i="1" s="1"/>
  <c r="M1362" i="1"/>
  <c r="N1362" i="1"/>
  <c r="O1362" i="1"/>
  <c r="P1362" i="1"/>
  <c r="R1362" i="1"/>
  <c r="AD1362" i="1"/>
  <c r="AU1362" i="1"/>
  <c r="AV1362" i="1"/>
  <c r="AW1362" i="1"/>
  <c r="AX1362" i="1"/>
  <c r="AY1362" i="1"/>
  <c r="AZ1362" i="1"/>
  <c r="BB1362" i="1"/>
  <c r="BA1362" i="1" s="1"/>
  <c r="BC1362" i="1"/>
  <c r="BD1362" i="1"/>
  <c r="G1363" i="1"/>
  <c r="K1363" i="1"/>
  <c r="M1363" i="1" s="1"/>
  <c r="L1363" i="1"/>
  <c r="AU1363" i="1"/>
  <c r="AV1363" i="1"/>
  <c r="G1364" i="1"/>
  <c r="K1364" i="1"/>
  <c r="L1364" i="1"/>
  <c r="M1364" i="1"/>
  <c r="O1364" i="1" s="1"/>
  <c r="P1364" i="1" s="1"/>
  <c r="N1364" i="1"/>
  <c r="Q1364" i="1"/>
  <c r="S1364" i="1" s="1"/>
  <c r="R1364" i="1"/>
  <c r="AD1364" i="1"/>
  <c r="AE1364" i="1" s="1"/>
  <c r="AH1364" i="1" s="1"/>
  <c r="AK1364" i="1"/>
  <c r="AL1364" i="1"/>
  <c r="AU1364" i="1"/>
  <c r="AV1364" i="1"/>
  <c r="AW1364" i="1"/>
  <c r="AX1364" i="1"/>
  <c r="AZ1364" i="1"/>
  <c r="BA1364" i="1"/>
  <c r="BB1364" i="1"/>
  <c r="G1365" i="1"/>
  <c r="M1365" i="1"/>
  <c r="AD1365" i="1" s="1"/>
  <c r="N1365" i="1"/>
  <c r="P1365" i="1" s="1"/>
  <c r="R1365" i="1" s="1"/>
  <c r="S1365" i="1" s="1"/>
  <c r="O1365" i="1"/>
  <c r="Q1365" i="1"/>
  <c r="AU1365" i="1"/>
  <c r="AV1365" i="1"/>
  <c r="AW1365" i="1"/>
  <c r="AX1365" i="1"/>
  <c r="BD1365" i="1" s="1"/>
  <c r="AY1365" i="1"/>
  <c r="BB1365" i="1"/>
  <c r="BA1365" i="1" s="1"/>
  <c r="G1366" i="1"/>
  <c r="Q1366" i="1" s="1"/>
  <c r="M1366" i="1"/>
  <c r="N1366" i="1"/>
  <c r="O1366" i="1"/>
  <c r="P1366" i="1"/>
  <c r="R1366" i="1"/>
  <c r="S1366" i="1"/>
  <c r="AD1366" i="1"/>
  <c r="AU1366" i="1"/>
  <c r="AV1366" i="1"/>
  <c r="AW1366" i="1"/>
  <c r="AX1366" i="1"/>
  <c r="AY1366" i="1"/>
  <c r="AZ1366" i="1"/>
  <c r="BB1366" i="1"/>
  <c r="BA1366" i="1" s="1"/>
  <c r="BC1366" i="1"/>
  <c r="BD1366" i="1"/>
  <c r="G1367" i="1"/>
  <c r="M1367" i="1"/>
  <c r="N1367" i="1" s="1"/>
  <c r="Q1367" i="1"/>
  <c r="AD1367" i="1"/>
  <c r="AE1367" i="1" s="1"/>
  <c r="AU1367" i="1"/>
  <c r="AV1367" i="1"/>
  <c r="AW1367" i="1"/>
  <c r="AX1367" i="1" s="1"/>
  <c r="G1368" i="1"/>
  <c r="H1368" i="1"/>
  <c r="I1368" i="1"/>
  <c r="J1368" i="1"/>
  <c r="K1368" i="1"/>
  <c r="L1368" i="1"/>
  <c r="M1368" i="1"/>
  <c r="AW1368" i="1" s="1"/>
  <c r="AX1368" i="1" s="1"/>
  <c r="N1368" i="1"/>
  <c r="O1368" i="1"/>
  <c r="P1368" i="1"/>
  <c r="Q1368" i="1"/>
  <c r="R1368" i="1"/>
  <c r="S1368" i="1"/>
  <c r="T1368" i="1"/>
  <c r="U1368" i="1"/>
  <c r="V1368" i="1"/>
  <c r="W1368" i="1"/>
  <c r="X1368" i="1"/>
  <c r="AD1368" i="1"/>
  <c r="AG1368" i="1" s="1"/>
  <c r="AE1368" i="1"/>
  <c r="AF1368" i="1"/>
  <c r="AU1368" i="1"/>
  <c r="AV1368" i="1"/>
  <c r="G1369" i="1"/>
  <c r="H1369" i="1"/>
  <c r="I1369" i="1"/>
  <c r="J1369" i="1"/>
  <c r="K1369" i="1"/>
  <c r="L1369" i="1"/>
  <c r="M1369" i="1"/>
  <c r="N1369" i="1"/>
  <c r="O1369" i="1"/>
  <c r="P1369" i="1"/>
  <c r="Q1369" i="1"/>
  <c r="R1369" i="1"/>
  <c r="S1369" i="1"/>
  <c r="T1369" i="1"/>
  <c r="U1369" i="1"/>
  <c r="V1369" i="1"/>
  <c r="W1369" i="1"/>
  <c r="X1369" i="1"/>
  <c r="AD1369" i="1"/>
  <c r="AK1369" i="1" s="1"/>
  <c r="AF1369" i="1"/>
  <c r="AI1369" i="1" s="1"/>
  <c r="AG1369" i="1"/>
  <c r="AW1369" i="1"/>
  <c r="AX1369" i="1"/>
  <c r="BA1369" i="1" s="1"/>
  <c r="AY1369" i="1"/>
  <c r="AZ1369" i="1"/>
  <c r="G1370" i="1"/>
  <c r="H1370" i="1"/>
  <c r="I1370" i="1"/>
  <c r="J1370" i="1"/>
  <c r="K1370" i="1"/>
  <c r="L1370" i="1"/>
  <c r="M1370" i="1"/>
  <c r="AD1370" i="1" s="1"/>
  <c r="N1370" i="1"/>
  <c r="O1370" i="1"/>
  <c r="P1370" i="1"/>
  <c r="Q1370" i="1"/>
  <c r="R1370" i="1"/>
  <c r="S1370" i="1"/>
  <c r="T1370" i="1"/>
  <c r="U1370" i="1"/>
  <c r="V1370" i="1"/>
  <c r="W1370" i="1"/>
  <c r="X1370" i="1"/>
  <c r="AK1370" i="1"/>
  <c r="AW1370" i="1"/>
  <c r="AX1370" i="1"/>
  <c r="BA1370" i="1" s="1"/>
  <c r="BC1370" i="1" s="1"/>
  <c r="AY1370" i="1"/>
  <c r="AZ1370" i="1"/>
  <c r="BD1370" i="1"/>
  <c r="G1371" i="1"/>
  <c r="H1371" i="1"/>
  <c r="I1371" i="1"/>
  <c r="J1371" i="1"/>
  <c r="K1371" i="1"/>
  <c r="L1371" i="1"/>
  <c r="M1371" i="1"/>
  <c r="N1371" i="1"/>
  <c r="O1371" i="1"/>
  <c r="P1371" i="1"/>
  <c r="Q1371" i="1"/>
  <c r="R1371" i="1"/>
  <c r="S1371" i="1"/>
  <c r="T1371" i="1"/>
  <c r="U1371" i="1"/>
  <c r="V1371" i="1"/>
  <c r="W1371" i="1"/>
  <c r="X1371" i="1"/>
  <c r="AD1371" i="1"/>
  <c r="AG1371" i="1" s="1"/>
  <c r="AE1371" i="1"/>
  <c r="AF1371" i="1"/>
  <c r="AW1371" i="1"/>
  <c r="AX1371" i="1"/>
  <c r="G1372" i="1"/>
  <c r="H1372" i="1"/>
  <c r="I1372" i="1"/>
  <c r="J1372" i="1"/>
  <c r="K1372" i="1"/>
  <c r="L1372" i="1"/>
  <c r="M1372" i="1"/>
  <c r="AD1372" i="1" s="1"/>
  <c r="N1372" i="1"/>
  <c r="O1372" i="1"/>
  <c r="P1372" i="1"/>
  <c r="Q1372" i="1"/>
  <c r="R1372" i="1"/>
  <c r="S1372" i="1"/>
  <c r="T1372" i="1"/>
  <c r="U1372" i="1"/>
  <c r="V1372" i="1"/>
  <c r="W1372" i="1"/>
  <c r="X1372" i="1"/>
  <c r="AW1372" i="1"/>
  <c r="AX1372" i="1"/>
  <c r="BD1372" i="1" s="1"/>
  <c r="AZ1372" i="1"/>
  <c r="BA1372" i="1"/>
  <c r="G1373" i="1"/>
  <c r="H1373" i="1"/>
  <c r="I1373" i="1"/>
  <c r="J1373" i="1"/>
  <c r="K1373" i="1"/>
  <c r="L1373" i="1"/>
  <c r="M1373" i="1"/>
  <c r="N1373" i="1"/>
  <c r="O1373" i="1"/>
  <c r="P1373" i="1"/>
  <c r="Q1373" i="1"/>
  <c r="R1373" i="1"/>
  <c r="S1373" i="1"/>
  <c r="T1373" i="1"/>
  <c r="U1373" i="1"/>
  <c r="V1373" i="1"/>
  <c r="W1373" i="1"/>
  <c r="X1373" i="1"/>
  <c r="AD1373" i="1"/>
  <c r="AW1373" i="1"/>
  <c r="AX1373" i="1"/>
  <c r="AY1373" i="1" s="1"/>
  <c r="BA1373" i="1"/>
  <c r="G1374" i="1"/>
  <c r="H1374" i="1"/>
  <c r="I1374" i="1"/>
  <c r="J1374" i="1"/>
  <c r="K1374" i="1"/>
  <c r="L1374" i="1"/>
  <c r="M1374" i="1"/>
  <c r="N1374" i="1"/>
  <c r="O1374" i="1"/>
  <c r="P1374" i="1"/>
  <c r="Q1374" i="1"/>
  <c r="R1374" i="1"/>
  <c r="S1374" i="1"/>
  <c r="T1374" i="1"/>
  <c r="U1374" i="1"/>
  <c r="V1374" i="1"/>
  <c r="W1374" i="1"/>
  <c r="X1374" i="1"/>
  <c r="AD1374" i="1"/>
  <c r="AF1374" i="1"/>
  <c r="AG1374" i="1"/>
  <c r="AW1374" i="1"/>
  <c r="AX1374" i="1"/>
  <c r="AZ1374" i="1" s="1"/>
  <c r="AY1374" i="1"/>
  <c r="G1375" i="1"/>
  <c r="H1375" i="1"/>
  <c r="I1375" i="1"/>
  <c r="J1375" i="1"/>
  <c r="K1375" i="1"/>
  <c r="L1375" i="1"/>
  <c r="M1375" i="1"/>
  <c r="AD1375" i="1" s="1"/>
  <c r="N1375" i="1"/>
  <c r="O1375" i="1"/>
  <c r="P1375" i="1"/>
  <c r="Q1375" i="1"/>
  <c r="R1375" i="1"/>
  <c r="S1375" i="1"/>
  <c r="T1375" i="1"/>
  <c r="U1375" i="1"/>
  <c r="V1375" i="1"/>
  <c r="W1375" i="1"/>
  <c r="X1375" i="1"/>
  <c r="AW1375" i="1"/>
  <c r="AX1375" i="1"/>
  <c r="BA1375" i="1" s="1"/>
  <c r="AY1375" i="1"/>
  <c r="AZ1375" i="1"/>
  <c r="BC1375" i="1"/>
  <c r="BD1375" i="1"/>
  <c r="G1376" i="1"/>
  <c r="H1376" i="1"/>
  <c r="I1376" i="1"/>
  <c r="J1376" i="1"/>
  <c r="K1376" i="1"/>
  <c r="L1376" i="1"/>
  <c r="M1376" i="1"/>
  <c r="N1376" i="1"/>
  <c r="O1376" i="1"/>
  <c r="P1376" i="1"/>
  <c r="Q1376" i="1"/>
  <c r="R1376" i="1"/>
  <c r="S1376" i="1"/>
  <c r="T1376" i="1"/>
  <c r="U1376" i="1"/>
  <c r="V1376" i="1"/>
  <c r="W1376" i="1"/>
  <c r="X1376" i="1"/>
  <c r="AD1376" i="1"/>
  <c r="AE1376" i="1"/>
  <c r="AW1376" i="1"/>
  <c r="AX1376" i="1"/>
  <c r="G1377" i="1"/>
  <c r="H1377" i="1"/>
  <c r="I1377" i="1"/>
  <c r="J1377" i="1"/>
  <c r="K1377" i="1"/>
  <c r="L1377" i="1"/>
  <c r="M1377" i="1"/>
  <c r="AD1377" i="1" s="1"/>
  <c r="N1377" i="1"/>
  <c r="O1377" i="1"/>
  <c r="P1377" i="1"/>
  <c r="Q1377" i="1"/>
  <c r="R1377" i="1"/>
  <c r="S1377" i="1"/>
  <c r="T1377" i="1"/>
  <c r="U1377" i="1"/>
  <c r="V1377" i="1"/>
  <c r="W1377" i="1"/>
  <c r="X1377" i="1"/>
  <c r="AW1377" i="1"/>
  <c r="AX1377" i="1"/>
  <c r="BD1377" i="1" s="1"/>
  <c r="AZ1377" i="1"/>
  <c r="BA1377" i="1"/>
  <c r="G1378" i="1"/>
  <c r="H1378" i="1"/>
  <c r="I1378" i="1"/>
  <c r="J1378" i="1"/>
  <c r="K1378" i="1"/>
  <c r="L1378" i="1"/>
  <c r="M1378" i="1"/>
  <c r="N1378" i="1"/>
  <c r="O1378" i="1"/>
  <c r="P1378" i="1"/>
  <c r="Q1378" i="1"/>
  <c r="R1378" i="1"/>
  <c r="S1378" i="1"/>
  <c r="T1378" i="1"/>
  <c r="U1378" i="1"/>
  <c r="V1378" i="1"/>
  <c r="W1378" i="1"/>
  <c r="X1378" i="1"/>
  <c r="AD1378" i="1"/>
  <c r="AW1378" i="1"/>
  <c r="AX1378" i="1"/>
  <c r="AY1378" i="1" s="1"/>
  <c r="G1379" i="1"/>
  <c r="H1379" i="1"/>
  <c r="I1379" i="1"/>
  <c r="J1379" i="1"/>
  <c r="K1379" i="1"/>
  <c r="L1379" i="1"/>
  <c r="M1379" i="1"/>
  <c r="N1379" i="1"/>
  <c r="O1379" i="1"/>
  <c r="P1379" i="1"/>
  <c r="Q1379" i="1"/>
  <c r="R1379" i="1"/>
  <c r="S1379" i="1"/>
  <c r="T1379" i="1"/>
  <c r="U1379" i="1"/>
  <c r="V1379" i="1"/>
  <c r="W1379" i="1"/>
  <c r="X1379" i="1"/>
  <c r="AD1379" i="1"/>
  <c r="AF1379" i="1"/>
  <c r="AG1379" i="1"/>
  <c r="AW1379" i="1"/>
  <c r="AX1379" i="1"/>
  <c r="AZ1379" i="1"/>
  <c r="G1380" i="1"/>
  <c r="H1380" i="1"/>
  <c r="I1380" i="1"/>
  <c r="J1380" i="1"/>
  <c r="K1380" i="1"/>
  <c r="L1380" i="1"/>
  <c r="M1380" i="1"/>
  <c r="AD1380" i="1" s="1"/>
  <c r="N1380" i="1"/>
  <c r="O1380" i="1"/>
  <c r="P1380" i="1"/>
  <c r="Q1380" i="1"/>
  <c r="R1380" i="1"/>
  <c r="S1380" i="1"/>
  <c r="T1380" i="1"/>
  <c r="U1380" i="1"/>
  <c r="V1380" i="1"/>
  <c r="W1380" i="1"/>
  <c r="X1380" i="1"/>
  <c r="AK1380" i="1"/>
  <c r="AW1380" i="1"/>
  <c r="AX1380" i="1"/>
  <c r="BA1380" i="1" s="1"/>
  <c r="AY1380" i="1"/>
  <c r="AZ1380" i="1"/>
  <c r="BC1380" i="1"/>
  <c r="BD1380" i="1"/>
  <c r="G1381" i="1"/>
  <c r="H1381" i="1"/>
  <c r="I1381" i="1"/>
  <c r="J1381" i="1"/>
  <c r="K1381" i="1"/>
  <c r="L1381" i="1"/>
  <c r="M1381" i="1"/>
  <c r="N1381" i="1"/>
  <c r="O1381" i="1"/>
  <c r="P1381" i="1"/>
  <c r="Q1381" i="1"/>
  <c r="R1381" i="1"/>
  <c r="S1381" i="1"/>
  <c r="T1381" i="1"/>
  <c r="U1381" i="1"/>
  <c r="V1381" i="1"/>
  <c r="W1381" i="1"/>
  <c r="X1381" i="1"/>
  <c r="AD1381" i="1"/>
  <c r="AE1381" i="1"/>
  <c r="AF1381" i="1"/>
  <c r="AW1381" i="1"/>
  <c r="AX1381" i="1" s="1"/>
  <c r="G1382" i="1"/>
  <c r="H1382" i="1"/>
  <c r="I1382" i="1"/>
  <c r="J1382" i="1"/>
  <c r="K1382" i="1"/>
  <c r="L1382" i="1"/>
  <c r="M1382" i="1"/>
  <c r="AD1382" i="1" s="1"/>
  <c r="N1382" i="1"/>
  <c r="O1382" i="1"/>
  <c r="P1382" i="1"/>
  <c r="Q1382" i="1"/>
  <c r="R1382" i="1"/>
  <c r="S1382" i="1"/>
  <c r="T1382" i="1"/>
  <c r="U1382" i="1"/>
  <c r="V1382" i="1"/>
  <c r="W1382" i="1"/>
  <c r="X1382" i="1"/>
  <c r="AW1382" i="1"/>
  <c r="AX1382" i="1"/>
  <c r="BD1382" i="1" s="1"/>
  <c r="AZ1382" i="1"/>
  <c r="BA1382" i="1"/>
  <c r="G1383" i="1"/>
  <c r="H1383" i="1"/>
  <c r="I1383" i="1"/>
  <c r="J1383" i="1"/>
  <c r="K1383" i="1"/>
  <c r="L1383" i="1"/>
  <c r="M1383" i="1"/>
  <c r="N1383" i="1"/>
  <c r="O1383" i="1"/>
  <c r="P1383" i="1"/>
  <c r="Q1383" i="1"/>
  <c r="R1383" i="1"/>
  <c r="S1383" i="1"/>
  <c r="T1383" i="1"/>
  <c r="U1383" i="1"/>
  <c r="V1383" i="1"/>
  <c r="W1383" i="1"/>
  <c r="X1383" i="1"/>
  <c r="AD1383" i="1"/>
  <c r="AW1383" i="1"/>
  <c r="AX1383" i="1"/>
  <c r="AY1383" i="1" s="1"/>
  <c r="G1384" i="1"/>
  <c r="H1384" i="1"/>
  <c r="I1384" i="1"/>
  <c r="J1384" i="1"/>
  <c r="K1384" i="1"/>
  <c r="L1384" i="1"/>
  <c r="M1384" i="1"/>
  <c r="N1384" i="1"/>
  <c r="O1384" i="1"/>
  <c r="P1384" i="1"/>
  <c r="Q1384" i="1"/>
  <c r="R1384" i="1"/>
  <c r="S1384" i="1"/>
  <c r="T1384" i="1"/>
  <c r="U1384" i="1"/>
  <c r="V1384" i="1"/>
  <c r="W1384" i="1"/>
  <c r="X1384" i="1"/>
  <c r="AD1384" i="1"/>
  <c r="AK1384" i="1" s="1"/>
  <c r="AF1384" i="1"/>
  <c r="AG1384" i="1"/>
  <c r="AW1384" i="1"/>
  <c r="AX1384" i="1"/>
  <c r="AY1384" i="1" s="1"/>
  <c r="G1385" i="1"/>
  <c r="H1385" i="1"/>
  <c r="I1385" i="1"/>
  <c r="J1385" i="1"/>
  <c r="K1385" i="1"/>
  <c r="L1385" i="1"/>
  <c r="M1385" i="1"/>
  <c r="AD1385" i="1" s="1"/>
  <c r="N1385" i="1"/>
  <c r="O1385" i="1"/>
  <c r="P1385" i="1"/>
  <c r="Q1385" i="1"/>
  <c r="R1385" i="1"/>
  <c r="S1385" i="1"/>
  <c r="T1385" i="1"/>
  <c r="U1385" i="1"/>
  <c r="V1385" i="1"/>
  <c r="W1385" i="1"/>
  <c r="X1385" i="1"/>
  <c r="AK1385" i="1"/>
  <c r="AW1385" i="1"/>
  <c r="AX1385" i="1"/>
  <c r="BA1385" i="1" s="1"/>
  <c r="BC1385" i="1" s="1"/>
  <c r="AY1385" i="1"/>
  <c r="AZ1385" i="1"/>
  <c r="BD1385" i="1"/>
  <c r="G1386" i="1"/>
  <c r="H1386" i="1"/>
  <c r="I1386" i="1"/>
  <c r="J1386" i="1"/>
  <c r="K1386" i="1"/>
  <c r="L1386" i="1"/>
  <c r="M1386" i="1"/>
  <c r="N1386" i="1"/>
  <c r="O1386" i="1"/>
  <c r="P1386" i="1"/>
  <c r="Q1386" i="1"/>
  <c r="R1386" i="1"/>
  <c r="S1386" i="1"/>
  <c r="T1386" i="1"/>
  <c r="U1386" i="1"/>
  <c r="V1386" i="1"/>
  <c r="W1386" i="1"/>
  <c r="X1386" i="1"/>
  <c r="AD1386" i="1"/>
  <c r="AE1386" i="1"/>
  <c r="AF1386" i="1"/>
  <c r="AW1386" i="1"/>
  <c r="AX1386" i="1"/>
  <c r="G1387" i="1"/>
  <c r="H1387" i="1"/>
  <c r="I1387" i="1"/>
  <c r="J1387" i="1"/>
  <c r="K1387" i="1"/>
  <c r="L1387" i="1"/>
  <c r="M1387" i="1"/>
  <c r="AD1387" i="1" s="1"/>
  <c r="N1387" i="1"/>
  <c r="O1387" i="1"/>
  <c r="P1387" i="1"/>
  <c r="Q1387" i="1"/>
  <c r="R1387" i="1"/>
  <c r="S1387" i="1"/>
  <c r="T1387" i="1"/>
  <c r="U1387" i="1"/>
  <c r="V1387" i="1"/>
  <c r="W1387" i="1"/>
  <c r="X1387" i="1"/>
  <c r="AW1387" i="1"/>
  <c r="AX1387" i="1"/>
  <c r="BD1387" i="1" s="1"/>
  <c r="AZ1387" i="1"/>
  <c r="BA1387" i="1"/>
  <c r="G1388" i="1"/>
  <c r="H1388" i="1"/>
  <c r="I1388" i="1"/>
  <c r="J1388" i="1"/>
  <c r="K1388" i="1"/>
  <c r="L1388" i="1"/>
  <c r="M1388" i="1"/>
  <c r="AD1388" i="1" s="1"/>
  <c r="N1388" i="1"/>
  <c r="O1388" i="1"/>
  <c r="P1388" i="1"/>
  <c r="Q1388" i="1"/>
  <c r="R1388" i="1"/>
  <c r="S1388" i="1"/>
  <c r="T1388" i="1"/>
  <c r="U1388" i="1"/>
  <c r="V1388" i="1"/>
  <c r="W1388" i="1"/>
  <c r="X1388" i="1"/>
  <c r="AW1388" i="1"/>
  <c r="AX1388" i="1"/>
  <c r="AY1388" i="1" s="1"/>
  <c r="BA1388" i="1"/>
  <c r="G1389" i="1"/>
  <c r="H1389" i="1"/>
  <c r="I1389" i="1"/>
  <c r="J1389" i="1"/>
  <c r="K1389" i="1"/>
  <c r="L1389" i="1"/>
  <c r="M1389" i="1"/>
  <c r="N1389" i="1"/>
  <c r="O1389" i="1"/>
  <c r="P1389" i="1"/>
  <c r="Q1389" i="1"/>
  <c r="R1389" i="1"/>
  <c r="S1389" i="1"/>
  <c r="T1389" i="1"/>
  <c r="U1389" i="1"/>
  <c r="V1389" i="1"/>
  <c r="W1389" i="1"/>
  <c r="X1389" i="1"/>
  <c r="AD1389" i="1"/>
  <c r="AF1389" i="1"/>
  <c r="AG1389" i="1"/>
  <c r="AW1389" i="1"/>
  <c r="AX1389" i="1"/>
  <c r="AY1389" i="1"/>
  <c r="AZ1389" i="1"/>
  <c r="G1390" i="1"/>
  <c r="H1390" i="1"/>
  <c r="I1390" i="1"/>
  <c r="J1390" i="1"/>
  <c r="K1390" i="1"/>
  <c r="L1390" i="1"/>
  <c r="M1390" i="1"/>
  <c r="AD1390" i="1" s="1"/>
  <c r="AK1390" i="1" s="1"/>
  <c r="N1390" i="1"/>
  <c r="O1390" i="1"/>
  <c r="P1390" i="1"/>
  <c r="Q1390" i="1"/>
  <c r="R1390" i="1"/>
  <c r="S1390" i="1"/>
  <c r="T1390" i="1"/>
  <c r="U1390" i="1"/>
  <c r="V1390" i="1"/>
  <c r="W1390" i="1"/>
  <c r="X1390" i="1"/>
  <c r="AW1390" i="1"/>
  <c r="AX1390" i="1"/>
  <c r="BA1390" i="1" s="1"/>
  <c r="BC1390" i="1" s="1"/>
  <c r="AY1390" i="1"/>
  <c r="AZ1390" i="1"/>
  <c r="BD1390" i="1"/>
  <c r="G1391" i="1"/>
  <c r="H1391" i="1"/>
  <c r="I1391" i="1"/>
  <c r="J1391" i="1"/>
  <c r="K1391" i="1"/>
  <c r="L1391" i="1"/>
  <c r="M1391" i="1"/>
  <c r="N1391" i="1"/>
  <c r="O1391" i="1"/>
  <c r="P1391" i="1"/>
  <c r="Q1391" i="1"/>
  <c r="R1391" i="1"/>
  <c r="S1391" i="1"/>
  <c r="T1391" i="1"/>
  <c r="U1391" i="1"/>
  <c r="V1391" i="1"/>
  <c r="W1391" i="1"/>
  <c r="X1391" i="1"/>
  <c r="AD1391" i="1"/>
  <c r="AF1391" i="1" s="1"/>
  <c r="AE1391" i="1"/>
  <c r="AW1391" i="1"/>
  <c r="AX1391" i="1" s="1"/>
  <c r="G1392" i="1"/>
  <c r="H1392" i="1"/>
  <c r="I1392" i="1"/>
  <c r="J1392" i="1"/>
  <c r="K1392" i="1"/>
  <c r="L1392" i="1"/>
  <c r="M1392" i="1"/>
  <c r="AD1392" i="1" s="1"/>
  <c r="N1392" i="1"/>
  <c r="O1392" i="1"/>
  <c r="P1392" i="1"/>
  <c r="Q1392" i="1"/>
  <c r="R1392" i="1"/>
  <c r="S1392" i="1"/>
  <c r="T1392" i="1"/>
  <c r="U1392" i="1"/>
  <c r="V1392" i="1"/>
  <c r="W1392" i="1"/>
  <c r="X1392" i="1"/>
  <c r="AW1392" i="1"/>
  <c r="AX1392" i="1" s="1"/>
  <c r="BA1392" i="1" s="1"/>
  <c r="G1393" i="1"/>
  <c r="H1393" i="1"/>
  <c r="I1393" i="1"/>
  <c r="J1393" i="1"/>
  <c r="K1393" i="1"/>
  <c r="L1393" i="1"/>
  <c r="M1393" i="1"/>
  <c r="N1393" i="1"/>
  <c r="O1393" i="1"/>
  <c r="P1393" i="1"/>
  <c r="Q1393" i="1"/>
  <c r="R1393" i="1"/>
  <c r="S1393" i="1"/>
  <c r="T1393" i="1"/>
  <c r="U1393" i="1"/>
  <c r="V1393" i="1"/>
  <c r="W1393" i="1"/>
  <c r="X1393" i="1"/>
  <c r="AD1393" i="1"/>
  <c r="AW1393" i="1"/>
  <c r="AX1393" i="1"/>
  <c r="AY1393" i="1" s="1"/>
  <c r="BA1393" i="1"/>
  <c r="G1394" i="1"/>
  <c r="H1394" i="1"/>
  <c r="I1394" i="1"/>
  <c r="J1394" i="1"/>
  <c r="K1394" i="1"/>
  <c r="L1394" i="1"/>
  <c r="M1394" i="1"/>
  <c r="N1394" i="1"/>
  <c r="O1394" i="1"/>
  <c r="P1394" i="1"/>
  <c r="Q1394" i="1"/>
  <c r="R1394" i="1"/>
  <c r="S1394" i="1"/>
  <c r="T1394" i="1"/>
  <c r="U1394" i="1"/>
  <c r="V1394" i="1"/>
  <c r="W1394" i="1"/>
  <c r="X1394" i="1"/>
  <c r="AD1394" i="1"/>
  <c r="AK1394" i="1" s="1"/>
  <c r="AF1394" i="1"/>
  <c r="AG1394" i="1"/>
  <c r="AW1394" i="1"/>
  <c r="AX1394" i="1"/>
  <c r="G1395" i="1"/>
  <c r="H1395" i="1"/>
  <c r="I1395" i="1"/>
  <c r="J1395" i="1"/>
  <c r="K1395" i="1"/>
  <c r="L1395" i="1"/>
  <c r="M1395" i="1"/>
  <c r="AD1395" i="1" s="1"/>
  <c r="N1395" i="1"/>
  <c r="O1395" i="1"/>
  <c r="P1395" i="1"/>
  <c r="Q1395" i="1"/>
  <c r="R1395" i="1"/>
  <c r="S1395" i="1"/>
  <c r="T1395" i="1"/>
  <c r="U1395" i="1"/>
  <c r="V1395" i="1"/>
  <c r="W1395" i="1"/>
  <c r="X1395" i="1"/>
  <c r="AW1395" i="1"/>
  <c r="AX1395" i="1"/>
  <c r="BA1395" i="1" s="1"/>
  <c r="AY1395" i="1"/>
  <c r="AZ1395" i="1"/>
  <c r="BC1395" i="1"/>
  <c r="BD1395" i="1"/>
  <c r="G1396" i="1"/>
  <c r="H1396" i="1"/>
  <c r="I1396" i="1"/>
  <c r="J1396" i="1"/>
  <c r="K1396" i="1"/>
  <c r="L1396" i="1"/>
  <c r="M1396" i="1"/>
  <c r="N1396" i="1"/>
  <c r="O1396" i="1"/>
  <c r="P1396" i="1"/>
  <c r="Q1396" i="1"/>
  <c r="R1396" i="1"/>
  <c r="S1396" i="1"/>
  <c r="T1396" i="1"/>
  <c r="U1396" i="1"/>
  <c r="V1396" i="1"/>
  <c r="W1396" i="1"/>
  <c r="X1396" i="1"/>
  <c r="AD1396" i="1"/>
  <c r="AF1396" i="1" s="1"/>
  <c r="AW1396" i="1"/>
  <c r="AX1396" i="1" s="1"/>
  <c r="G1397" i="1"/>
  <c r="H1397" i="1"/>
  <c r="I1397" i="1"/>
  <c r="J1397" i="1"/>
  <c r="K1397" i="1"/>
  <c r="L1397" i="1"/>
  <c r="M1397" i="1"/>
  <c r="AD1397" i="1" s="1"/>
  <c r="N1397" i="1"/>
  <c r="O1397" i="1"/>
  <c r="P1397" i="1"/>
  <c r="Q1397" i="1"/>
  <c r="R1397" i="1"/>
  <c r="S1397" i="1"/>
  <c r="T1397" i="1"/>
  <c r="U1397" i="1"/>
  <c r="V1397" i="1"/>
  <c r="W1397" i="1"/>
  <c r="X1397" i="1"/>
  <c r="AW1397" i="1"/>
  <c r="AX1397" i="1" s="1"/>
  <c r="AZ1397" i="1" s="1"/>
  <c r="G1398" i="1"/>
  <c r="H1398" i="1"/>
  <c r="I1398" i="1"/>
  <c r="J1398" i="1"/>
  <c r="K1398" i="1"/>
  <c r="L1398" i="1"/>
  <c r="M1398" i="1"/>
  <c r="AD1398" i="1" s="1"/>
  <c r="N1398" i="1"/>
  <c r="O1398" i="1"/>
  <c r="P1398" i="1"/>
  <c r="Q1398" i="1"/>
  <c r="R1398" i="1"/>
  <c r="S1398" i="1"/>
  <c r="T1398" i="1"/>
  <c r="U1398" i="1"/>
  <c r="V1398" i="1"/>
  <c r="W1398" i="1"/>
  <c r="X1398" i="1"/>
  <c r="AW1398" i="1"/>
  <c r="AX1398" i="1"/>
  <c r="AY1398" i="1" s="1"/>
  <c r="BA1398" i="1"/>
  <c r="G1399" i="1"/>
  <c r="H1399" i="1"/>
  <c r="I1399" i="1"/>
  <c r="J1399" i="1"/>
  <c r="K1399" i="1"/>
  <c r="L1399" i="1"/>
  <c r="M1399" i="1"/>
  <c r="N1399" i="1"/>
  <c r="O1399" i="1"/>
  <c r="P1399" i="1"/>
  <c r="Q1399" i="1"/>
  <c r="R1399" i="1"/>
  <c r="S1399" i="1"/>
  <c r="T1399" i="1"/>
  <c r="U1399" i="1"/>
  <c r="V1399" i="1"/>
  <c r="W1399" i="1"/>
  <c r="X1399" i="1"/>
  <c r="AD1399" i="1"/>
  <c r="AK1399" i="1" s="1"/>
  <c r="AF1399" i="1"/>
  <c r="AG1399" i="1"/>
  <c r="AW1399" i="1"/>
  <c r="AX1399" i="1"/>
  <c r="AY1399" i="1"/>
  <c r="AZ1399" i="1"/>
  <c r="G1400" i="1"/>
  <c r="H1400" i="1"/>
  <c r="I1400" i="1"/>
  <c r="J1400" i="1"/>
  <c r="K1400" i="1"/>
  <c r="L1400" i="1"/>
  <c r="M1400" i="1"/>
  <c r="AD1400" i="1" s="1"/>
  <c r="N1400" i="1"/>
  <c r="O1400" i="1"/>
  <c r="P1400" i="1"/>
  <c r="Q1400" i="1"/>
  <c r="R1400" i="1"/>
  <c r="S1400" i="1"/>
  <c r="T1400" i="1"/>
  <c r="U1400" i="1"/>
  <c r="V1400" i="1"/>
  <c r="W1400" i="1"/>
  <c r="X1400" i="1"/>
  <c r="AK1400" i="1"/>
  <c r="AW1400" i="1"/>
  <c r="AX1400" i="1"/>
  <c r="BA1400" i="1" s="1"/>
  <c r="BC1400" i="1" s="1"/>
  <c r="AY1400" i="1"/>
  <c r="AZ1400" i="1"/>
  <c r="BD1400" i="1"/>
  <c r="M1401" i="1"/>
  <c r="AC1401" i="1"/>
  <c r="AU1401" i="1"/>
  <c r="AV1401" i="1"/>
  <c r="M1402" i="1"/>
  <c r="AD1402" i="1" s="1"/>
  <c r="O1402" i="1"/>
  <c r="Q1402" i="1"/>
  <c r="AU1402" i="1"/>
  <c r="AV1402" i="1"/>
  <c r="AW1402" i="1"/>
  <c r="AX1402" i="1" s="1"/>
  <c r="AY1402" i="1"/>
  <c r="AZ1402" i="1"/>
  <c r="M1403" i="1"/>
  <c r="AD1403" i="1" s="1"/>
  <c r="N1403" i="1"/>
  <c r="P1403" i="1" s="1"/>
  <c r="O1403" i="1"/>
  <c r="Q1403" i="1"/>
  <c r="R1403" i="1"/>
  <c r="S1403" i="1"/>
  <c r="AK1403" i="1"/>
  <c r="AU1403" i="1"/>
  <c r="AV1403" i="1"/>
  <c r="AW1403" i="1"/>
  <c r="AX1403" i="1"/>
  <c r="AY1403" i="1"/>
  <c r="BB1403" i="1"/>
  <c r="BA1403" i="1" s="1"/>
  <c r="M1404" i="1"/>
  <c r="N1404" i="1" s="1"/>
  <c r="Q1404" i="1"/>
  <c r="AD1404" i="1"/>
  <c r="AE1404" i="1"/>
  <c r="AK1404" i="1"/>
  <c r="AU1404" i="1"/>
  <c r="AV1404" i="1"/>
  <c r="AW1404" i="1"/>
  <c r="AX1404" i="1" s="1"/>
  <c r="AZ1404" i="1"/>
  <c r="BD1404" i="1"/>
  <c r="G1405" i="1"/>
  <c r="K1405" i="1"/>
  <c r="L1405" i="1"/>
  <c r="M1405" i="1" s="1"/>
  <c r="AU1405" i="1"/>
  <c r="AV1405" i="1"/>
  <c r="AW1405" i="1" s="1"/>
  <c r="AX1405" i="1" s="1"/>
  <c r="BH1405" i="1"/>
  <c r="G1406" i="1"/>
  <c r="K1406" i="1"/>
  <c r="L1406" i="1"/>
  <c r="M1406" i="1"/>
  <c r="AU1406" i="1"/>
  <c r="AV1406" i="1"/>
  <c r="G1407" i="1"/>
  <c r="M1407" i="1"/>
  <c r="N1407" i="1"/>
  <c r="O1407" i="1"/>
  <c r="Q1407" i="1"/>
  <c r="AD1407" i="1"/>
  <c r="AF1407" i="1" s="1"/>
  <c r="AE1407" i="1"/>
  <c r="AH1407" i="1"/>
  <c r="AI1407" i="1"/>
  <c r="AK1407" i="1"/>
  <c r="AL1407" i="1"/>
  <c r="AM1407" i="1"/>
  <c r="AU1407" i="1"/>
  <c r="AV1407" i="1"/>
  <c r="AW1407" i="1"/>
  <c r="AX1407" i="1"/>
  <c r="AY1407" i="1"/>
  <c r="BB1407" i="1"/>
  <c r="BA1407" i="1" s="1"/>
  <c r="G1408" i="1"/>
  <c r="K1408" i="1"/>
  <c r="L1408" i="1"/>
  <c r="M1408" i="1"/>
  <c r="N1408" i="1" s="1"/>
  <c r="AU1408" i="1"/>
  <c r="AV1408" i="1"/>
  <c r="AW1408" i="1"/>
  <c r="AX1408" i="1"/>
  <c r="AZ1408" i="1" s="1"/>
  <c r="BB1408" i="1"/>
  <c r="BA1408" i="1" s="1"/>
  <c r="G1409" i="1"/>
  <c r="L1409" i="1"/>
  <c r="AV1409" i="1"/>
  <c r="G1410" i="1"/>
  <c r="L1410" i="1"/>
  <c r="N1410" i="1"/>
  <c r="O1410" i="1"/>
  <c r="AV1410" i="1"/>
  <c r="G1411" i="1"/>
  <c r="K1411" i="1"/>
  <c r="L1411" i="1"/>
  <c r="AU1411" i="1"/>
  <c r="G1412" i="1"/>
  <c r="M1412" i="1"/>
  <c r="N1412" i="1"/>
  <c r="O1412" i="1"/>
  <c r="P1412" i="1" s="1"/>
  <c r="AU1412" i="1"/>
  <c r="AV1412" i="1"/>
  <c r="G1413" i="1"/>
  <c r="M1413" i="1"/>
  <c r="O1413" i="1" s="1"/>
  <c r="AU1413" i="1"/>
  <c r="AV1413" i="1"/>
  <c r="G1414" i="1"/>
  <c r="L1414" i="1"/>
  <c r="M1414" i="1"/>
  <c r="O1414" i="1" s="1"/>
  <c r="N1414" i="1"/>
  <c r="P1414" i="1" s="1"/>
  <c r="AD1414" i="1"/>
  <c r="AF1414" i="1" s="1"/>
  <c r="AE1414" i="1"/>
  <c r="AG1414" i="1"/>
  <c r="AH1414" i="1"/>
  <c r="AI1414" i="1"/>
  <c r="AU1414" i="1"/>
  <c r="AV1414" i="1"/>
  <c r="AW1414" i="1"/>
  <c r="AX1414" i="1"/>
  <c r="AY1414" i="1"/>
  <c r="AZ1414" i="1"/>
  <c r="G1415" i="1"/>
  <c r="L1415" i="1"/>
  <c r="M1415" i="1"/>
  <c r="N1415" i="1"/>
  <c r="P1415" i="1" s="1"/>
  <c r="O1415" i="1"/>
  <c r="Q1415" i="1"/>
  <c r="AD1415" i="1"/>
  <c r="AF1415" i="1" s="1"/>
  <c r="AM1415" i="1" s="1"/>
  <c r="AE1415" i="1"/>
  <c r="AU1415" i="1"/>
  <c r="AV1415" i="1"/>
  <c r="AW1415" i="1"/>
  <c r="AX1415" i="1"/>
  <c r="G1416" i="1"/>
  <c r="K1416" i="1"/>
  <c r="L1416" i="1"/>
  <c r="M1416" i="1"/>
  <c r="O1416" i="1"/>
  <c r="AU1416" i="1"/>
  <c r="AV1416" i="1"/>
  <c r="AW1416" i="1" s="1"/>
  <c r="AX1416" i="1" s="1"/>
  <c r="BD1416" i="1"/>
  <c r="G1417" i="1"/>
  <c r="K1417" i="1"/>
  <c r="M1417" i="1" s="1"/>
  <c r="L1417" i="1"/>
  <c r="AU1417" i="1"/>
  <c r="AV1417" i="1"/>
  <c r="AW1417" i="1" s="1"/>
  <c r="AX1417" i="1" s="1"/>
  <c r="AY1417" i="1" s="1"/>
  <c r="G1418" i="1"/>
  <c r="L1418" i="1"/>
  <c r="O1418" i="1" s="1"/>
  <c r="N1418" i="1"/>
  <c r="P1418" i="1" s="1"/>
  <c r="R1418" i="1" s="1"/>
  <c r="AV1418" i="1"/>
  <c r="G1419" i="1"/>
  <c r="L1419" i="1"/>
  <c r="N1419" i="1" s="1"/>
  <c r="AV1419" i="1"/>
  <c r="G1420" i="1"/>
  <c r="L1420" i="1"/>
  <c r="N1420" i="1"/>
  <c r="P1420" i="1" s="1"/>
  <c r="O1420" i="1"/>
  <c r="AV1420" i="1"/>
  <c r="G1421" i="1"/>
  <c r="L1421" i="1"/>
  <c r="M1421" i="1"/>
  <c r="O1421" i="1"/>
  <c r="Q1421" i="1"/>
  <c r="AU1421" i="1"/>
  <c r="AV1421" i="1"/>
  <c r="AW1421" i="1"/>
  <c r="AX1421" i="1" s="1"/>
  <c r="BD1421" i="1" s="1"/>
  <c r="AY1421" i="1"/>
  <c r="G1422" i="1"/>
  <c r="M1422" i="1"/>
  <c r="O1422" i="1" s="1"/>
  <c r="Q1422" i="1"/>
  <c r="AD1422" i="1"/>
  <c r="AG1422" i="1" s="1"/>
  <c r="AU1422" i="1"/>
  <c r="AV1422" i="1"/>
  <c r="AW1422" i="1"/>
  <c r="AX1422" i="1" s="1"/>
  <c r="BD1422" i="1" s="1"/>
  <c r="G1423" i="1"/>
  <c r="M1423" i="1"/>
  <c r="N1423" i="1"/>
  <c r="O1423" i="1"/>
  <c r="Q1423" i="1"/>
  <c r="AD1423" i="1"/>
  <c r="AE1423" i="1" s="1"/>
  <c r="AL1423" i="1" s="1"/>
  <c r="AK1423" i="1"/>
  <c r="AU1423" i="1"/>
  <c r="AV1423" i="1"/>
  <c r="AW1423" i="1"/>
  <c r="AX1423" i="1"/>
  <c r="AZ1423" i="1" s="1"/>
  <c r="AY1423" i="1"/>
  <c r="BB1423" i="1"/>
  <c r="BA1423" i="1" s="1"/>
  <c r="BD1423" i="1"/>
  <c r="G1424" i="1"/>
  <c r="L1424" i="1"/>
  <c r="M1424" i="1"/>
  <c r="N1424" i="1"/>
  <c r="P1424" i="1" s="1"/>
  <c r="O1424" i="1"/>
  <c r="Q1424" i="1"/>
  <c r="R1424" i="1"/>
  <c r="S1424" i="1"/>
  <c r="AD1424" i="1"/>
  <c r="AE1424" i="1"/>
  <c r="AH1424" i="1" s="1"/>
  <c r="AK1424" i="1"/>
  <c r="AU1424" i="1"/>
  <c r="AW1424" i="1" s="1"/>
  <c r="AX1424" i="1" s="1"/>
  <c r="AV1424" i="1"/>
  <c r="G1425" i="1"/>
  <c r="Q1425" i="1" s="1"/>
  <c r="M1425" i="1"/>
  <c r="N1425" i="1"/>
  <c r="O1425" i="1"/>
  <c r="P1425" i="1" s="1"/>
  <c r="R1425" i="1" s="1"/>
  <c r="AD1425" i="1"/>
  <c r="AE1425" i="1"/>
  <c r="AH1425" i="1" s="1"/>
  <c r="AF1425" i="1"/>
  <c r="AI1425" i="1" s="1"/>
  <c r="AL1425" i="1"/>
  <c r="AM1425" i="1"/>
  <c r="AU1425" i="1"/>
  <c r="AV1425" i="1"/>
  <c r="AW1425" i="1"/>
  <c r="AX1425" i="1"/>
  <c r="AY1425" i="1"/>
  <c r="AZ1425" i="1"/>
  <c r="BB1425" i="1"/>
  <c r="BA1425" i="1" s="1"/>
  <c r="BC1425" i="1" s="1"/>
  <c r="BD1425" i="1"/>
  <c r="G1426" i="1"/>
  <c r="L1426" i="1"/>
  <c r="M1426" i="1" s="1"/>
  <c r="O1426" i="1" s="1"/>
  <c r="AU1426" i="1"/>
  <c r="G1427" i="1"/>
  <c r="L1427" i="1"/>
  <c r="N1427" i="1"/>
  <c r="P1427" i="1" s="1"/>
  <c r="O1427" i="1"/>
  <c r="R1427" i="1"/>
  <c r="AV1427" i="1"/>
  <c r="G1428" i="1"/>
  <c r="L1428" i="1"/>
  <c r="O1428" i="1"/>
  <c r="G1429" i="1"/>
  <c r="R1429" i="1" s="1"/>
  <c r="L1429" i="1"/>
  <c r="N1429" i="1"/>
  <c r="O1429" i="1"/>
  <c r="P1429" i="1"/>
  <c r="AV1429" i="1"/>
  <c r="G1430" i="1"/>
  <c r="L1430" i="1"/>
  <c r="M1430" i="1" s="1"/>
  <c r="O1430" i="1" s="1"/>
  <c r="AU1430" i="1"/>
  <c r="AV1430" i="1"/>
  <c r="G1431" i="1"/>
  <c r="M1431" i="1"/>
  <c r="O1431" i="1" s="1"/>
  <c r="AU1431" i="1"/>
  <c r="AV1431" i="1"/>
  <c r="G1432" i="1"/>
  <c r="L1432" i="1"/>
  <c r="M1432" i="1"/>
  <c r="O1432" i="1" s="1"/>
  <c r="N1432" i="1"/>
  <c r="AD1432" i="1"/>
  <c r="AF1432" i="1" s="1"/>
  <c r="AG1432" i="1"/>
  <c r="AI1432" i="1"/>
  <c r="AU1432" i="1"/>
  <c r="AV1432" i="1"/>
  <c r="AW1432" i="1"/>
  <c r="AX1432" i="1" s="1"/>
  <c r="AY1432" i="1"/>
  <c r="G1433" i="1"/>
  <c r="L1433" i="1"/>
  <c r="N1433" i="1"/>
  <c r="P1433" i="1" s="1"/>
  <c r="O1433" i="1"/>
  <c r="AV1433" i="1"/>
  <c r="G1434" i="1"/>
  <c r="L1434" i="1"/>
  <c r="O1434" i="1" s="1"/>
  <c r="N1434" i="1"/>
  <c r="P1434" i="1" s="1"/>
  <c r="R1434" i="1" s="1"/>
  <c r="G1435" i="1"/>
  <c r="L1435" i="1"/>
  <c r="N1435" i="1" s="1"/>
  <c r="P1435" i="1" s="1"/>
  <c r="O1435" i="1"/>
  <c r="AV1435" i="1"/>
  <c r="G1436" i="1"/>
  <c r="L1436" i="1"/>
  <c r="M1436" i="1"/>
  <c r="Q1436" i="1" s="1"/>
  <c r="N1436" i="1"/>
  <c r="P1436" i="1" s="1"/>
  <c r="R1436" i="1" s="1"/>
  <c r="O1436" i="1"/>
  <c r="AU1436" i="1"/>
  <c r="AV1436" i="1"/>
  <c r="AW1436" i="1"/>
  <c r="AX1436" i="1" s="1"/>
  <c r="AY1436" i="1" s="1"/>
  <c r="G1437" i="1"/>
  <c r="M1437" i="1"/>
  <c r="N1437" i="1"/>
  <c r="O1437" i="1"/>
  <c r="P1437" i="1"/>
  <c r="Q1437" i="1"/>
  <c r="R1437" i="1"/>
  <c r="AD1437" i="1"/>
  <c r="AG1437" i="1" s="1"/>
  <c r="AK1437" i="1"/>
  <c r="AU1437" i="1"/>
  <c r="AV1437" i="1"/>
  <c r="AW1437" i="1"/>
  <c r="AX1437" i="1"/>
  <c r="BD1437" i="1" s="1"/>
  <c r="AY1437" i="1"/>
  <c r="BA1437" i="1"/>
  <c r="BB1437" i="1"/>
  <c r="G1438" i="1"/>
  <c r="K1438" i="1"/>
  <c r="L1438" i="1"/>
  <c r="M1438" i="1"/>
  <c r="N1438" i="1"/>
  <c r="O1438" i="1"/>
  <c r="P1438" i="1"/>
  <c r="Q1438" i="1"/>
  <c r="R1438" i="1"/>
  <c r="AD1438" i="1"/>
  <c r="AF1438" i="1" s="1"/>
  <c r="AI1438" i="1" s="1"/>
  <c r="AK1438" i="1"/>
  <c r="AM1438" i="1"/>
  <c r="AU1438" i="1"/>
  <c r="AW1438" i="1" s="1"/>
  <c r="AX1438" i="1" s="1"/>
  <c r="AV1438" i="1"/>
  <c r="G1439" i="1"/>
  <c r="L1439" i="1"/>
  <c r="N1439" i="1"/>
  <c r="O1439" i="1"/>
  <c r="P1439" i="1" s="1"/>
  <c r="R1439" i="1" s="1"/>
  <c r="AV1439" i="1"/>
  <c r="G1440" i="1"/>
  <c r="L1440" i="1"/>
  <c r="M1440" i="1"/>
  <c r="AD1440" i="1" s="1"/>
  <c r="AG1440" i="1" s="1"/>
  <c r="AE1440" i="1"/>
  <c r="AH1440" i="1" s="1"/>
  <c r="AF1440" i="1"/>
  <c r="AU1440" i="1"/>
  <c r="AV1440" i="1"/>
  <c r="AW1440" i="1"/>
  <c r="AX1440" i="1" s="1"/>
  <c r="G1441" i="1"/>
  <c r="M1441" i="1"/>
  <c r="O1441" i="1"/>
  <c r="AU1441" i="1"/>
  <c r="AV1441" i="1"/>
  <c r="G1442" i="1"/>
  <c r="K1442" i="1"/>
  <c r="AU1442" i="1" s="1"/>
  <c r="L1442" i="1"/>
  <c r="AV1442" i="1" s="1"/>
  <c r="M1442" i="1"/>
  <c r="O1442" i="1"/>
  <c r="G1443" i="1"/>
  <c r="K1443" i="1"/>
  <c r="L1443" i="1"/>
  <c r="AV1443" i="1" s="1"/>
  <c r="M1443" i="1"/>
  <c r="AW1443" i="1" s="1"/>
  <c r="AX1443" i="1" s="1"/>
  <c r="N1443" i="1"/>
  <c r="O1443" i="1"/>
  <c r="P1443" i="1" s="1"/>
  <c r="R1443" i="1" s="1"/>
  <c r="Q1443" i="1"/>
  <c r="AD1443" i="1"/>
  <c r="AE1443" i="1" s="1"/>
  <c r="AH1443" i="1" s="1"/>
  <c r="AK1443" i="1"/>
  <c r="AL1443" i="1"/>
  <c r="AU1443" i="1"/>
  <c r="BD1443" i="1"/>
  <c r="G1444" i="1"/>
  <c r="K1444" i="1"/>
  <c r="M1444" i="1" s="1"/>
  <c r="Q1444" i="1" s="1"/>
  <c r="L1444" i="1"/>
  <c r="AU1444" i="1"/>
  <c r="AV1444" i="1"/>
  <c r="AW1444" i="1"/>
  <c r="AX1444" i="1" s="1"/>
  <c r="BD1444" i="1" s="1"/>
  <c r="G1445" i="1"/>
  <c r="L1445" i="1"/>
  <c r="M1445" i="1" s="1"/>
  <c r="AU1445" i="1"/>
  <c r="AV1445" i="1"/>
  <c r="G1446" i="1"/>
  <c r="K1446" i="1"/>
  <c r="AU1446" i="1" s="1"/>
  <c r="L1446" i="1"/>
  <c r="M1446" i="1" s="1"/>
  <c r="N1446" i="1"/>
  <c r="AX1446" i="1"/>
  <c r="AY1446" i="1" s="1"/>
  <c r="AZ1446" i="1"/>
  <c r="BB1446" i="1"/>
  <c r="BA1446" i="1" s="1"/>
  <c r="G1447" i="1"/>
  <c r="K1447" i="1"/>
  <c r="L1447" i="1"/>
  <c r="M1447" i="1"/>
  <c r="AD1447" i="1" s="1"/>
  <c r="N1447" i="1"/>
  <c r="O1447" i="1"/>
  <c r="P1447" i="1"/>
  <c r="Q1447" i="1"/>
  <c r="AK1447" i="1"/>
  <c r="AU1447" i="1"/>
  <c r="AV1447" i="1"/>
  <c r="G1448" i="1"/>
  <c r="K1448" i="1"/>
  <c r="M1448" i="1" s="1"/>
  <c r="L1448" i="1"/>
  <c r="AU1448" i="1"/>
  <c r="AV1448" i="1"/>
  <c r="G1449" i="1"/>
  <c r="K1449" i="1"/>
  <c r="L1449" i="1"/>
  <c r="AV1449" i="1" s="1"/>
  <c r="G1450" i="1"/>
  <c r="K1450" i="1"/>
  <c r="L1450" i="1"/>
  <c r="AU1450" i="1"/>
  <c r="G1451" i="1"/>
  <c r="L1451" i="1"/>
  <c r="L1177" i="1" s="1"/>
  <c r="M1451" i="1"/>
  <c r="N1451" i="1"/>
  <c r="P1451" i="1" s="1"/>
  <c r="O1451" i="1"/>
  <c r="AU1451" i="1"/>
  <c r="AV1451" i="1"/>
  <c r="G1452" i="1"/>
  <c r="M1452" i="1"/>
  <c r="Q1452" i="1" s="1"/>
  <c r="N1452" i="1"/>
  <c r="P1452" i="1" s="1"/>
  <c r="R1452" i="1" s="1"/>
  <c r="O1452" i="1"/>
  <c r="AU1452" i="1"/>
  <c r="AV1452" i="1"/>
  <c r="AW1452" i="1"/>
  <c r="AX1452" i="1"/>
  <c r="G1453" i="1"/>
  <c r="K1453" i="1"/>
  <c r="L1453" i="1"/>
  <c r="M1453" i="1"/>
  <c r="O1453" i="1"/>
  <c r="AU1453" i="1"/>
  <c r="AV1453" i="1"/>
  <c r="AW1453" i="1"/>
  <c r="AX1453" i="1" s="1"/>
  <c r="G1454" i="1"/>
  <c r="K1454" i="1"/>
  <c r="L1454" i="1"/>
  <c r="M1454" i="1" s="1"/>
  <c r="N1454" i="1"/>
  <c r="AU1454" i="1"/>
  <c r="AV1454" i="1"/>
  <c r="G1455" i="1"/>
  <c r="M1455" i="1"/>
  <c r="O1455" i="1" s="1"/>
  <c r="AU1455" i="1"/>
  <c r="AV1455" i="1"/>
  <c r="AW1455" i="1"/>
  <c r="AX1455" i="1" s="1"/>
  <c r="AY1455" i="1"/>
  <c r="G1456" i="1"/>
  <c r="K1456" i="1"/>
  <c r="L1456" i="1"/>
  <c r="M1456" i="1" s="1"/>
  <c r="N1456" i="1" s="1"/>
  <c r="AU1456" i="1"/>
  <c r="G1457" i="1"/>
  <c r="M1457" i="1"/>
  <c r="AU1457" i="1"/>
  <c r="AV1457" i="1"/>
  <c r="G1458" i="1"/>
  <c r="K1458" i="1"/>
  <c r="L1458" i="1"/>
  <c r="AU1458" i="1"/>
  <c r="G1459" i="1"/>
  <c r="H1459" i="1"/>
  <c r="I1459" i="1"/>
  <c r="J1459" i="1"/>
  <c r="K1459" i="1"/>
  <c r="L1459" i="1"/>
  <c r="M1459" i="1"/>
  <c r="N1459" i="1"/>
  <c r="O1459" i="1"/>
  <c r="P1459" i="1"/>
  <c r="Q1459" i="1"/>
  <c r="R1459" i="1"/>
  <c r="S1459" i="1"/>
  <c r="T1459" i="1"/>
  <c r="U1459" i="1"/>
  <c r="V1459" i="1"/>
  <c r="W1459" i="1"/>
  <c r="X1459" i="1"/>
  <c r="AD1459" i="1"/>
  <c r="AE1459" i="1"/>
  <c r="AL1459" i="1" s="1"/>
  <c r="AF1459" i="1"/>
  <c r="AM1459" i="1" s="1"/>
  <c r="AG1459" i="1"/>
  <c r="AH1459" i="1"/>
  <c r="AI1459" i="1"/>
  <c r="AK1459" i="1"/>
  <c r="AN1459" i="1" s="1"/>
  <c r="AX1459" i="1"/>
  <c r="AY1459" i="1"/>
  <c r="AZ1459" i="1"/>
  <c r="BB1459" i="1"/>
  <c r="BA1459" i="1" s="1"/>
  <c r="BD1459" i="1"/>
  <c r="G1460" i="1"/>
  <c r="H1460" i="1"/>
  <c r="I1460" i="1"/>
  <c r="J1460" i="1"/>
  <c r="K1460" i="1"/>
  <c r="L1460" i="1"/>
  <c r="M1460" i="1"/>
  <c r="AD1460" i="1" s="1"/>
  <c r="N1460" i="1"/>
  <c r="O1460" i="1"/>
  <c r="P1460" i="1"/>
  <c r="Q1460" i="1"/>
  <c r="R1460" i="1"/>
  <c r="S1460" i="1"/>
  <c r="T1460" i="1"/>
  <c r="U1460" i="1"/>
  <c r="V1460" i="1"/>
  <c r="W1460" i="1"/>
  <c r="X1460" i="1"/>
  <c r="AK1460" i="1"/>
  <c r="AW1460" i="1"/>
  <c r="AX1460" i="1" s="1"/>
  <c r="BD1460" i="1"/>
  <c r="G1461" i="1"/>
  <c r="H1461" i="1"/>
  <c r="I1461" i="1"/>
  <c r="J1461" i="1"/>
  <c r="K1461" i="1"/>
  <c r="L1461" i="1"/>
  <c r="M1461" i="1"/>
  <c r="N1461" i="1"/>
  <c r="O1461" i="1"/>
  <c r="P1461" i="1"/>
  <c r="Q1461" i="1"/>
  <c r="R1461" i="1"/>
  <c r="S1461" i="1"/>
  <c r="T1461" i="1"/>
  <c r="U1461" i="1"/>
  <c r="V1461" i="1"/>
  <c r="W1461" i="1"/>
  <c r="X1461" i="1"/>
  <c r="AD1461" i="1"/>
  <c r="AK1461" i="1" s="1"/>
  <c r="AE1461" i="1"/>
  <c r="AF1461" i="1"/>
  <c r="AI1461" i="1" s="1"/>
  <c r="AG1461" i="1"/>
  <c r="AW1461" i="1"/>
  <c r="AX1461" i="1" s="1"/>
  <c r="G1462" i="1"/>
  <c r="H1462" i="1"/>
  <c r="I1462" i="1"/>
  <c r="J1462" i="1"/>
  <c r="K1462" i="1"/>
  <c r="L1462" i="1"/>
  <c r="M1462" i="1"/>
  <c r="AD1462" i="1" s="1"/>
  <c r="N1462" i="1"/>
  <c r="O1462" i="1"/>
  <c r="P1462" i="1"/>
  <c r="Q1462" i="1"/>
  <c r="R1462" i="1"/>
  <c r="S1462" i="1"/>
  <c r="T1462" i="1"/>
  <c r="U1462" i="1"/>
  <c r="V1462" i="1"/>
  <c r="W1462" i="1"/>
  <c r="X1462" i="1"/>
  <c r="AW1462" i="1"/>
  <c r="AX1462" i="1"/>
  <c r="AY1462" i="1"/>
  <c r="AZ1462" i="1"/>
  <c r="BA1462" i="1"/>
  <c r="BC1462" i="1" s="1"/>
  <c r="BD1462" i="1"/>
  <c r="G1463" i="1"/>
  <c r="H1463" i="1"/>
  <c r="I1463" i="1"/>
  <c r="J1463" i="1"/>
  <c r="K1463" i="1"/>
  <c r="L1463" i="1"/>
  <c r="M1463" i="1"/>
  <c r="N1463" i="1"/>
  <c r="O1463" i="1"/>
  <c r="P1463" i="1"/>
  <c r="Q1463" i="1"/>
  <c r="R1463" i="1"/>
  <c r="S1463" i="1"/>
  <c r="T1463" i="1"/>
  <c r="U1463" i="1"/>
  <c r="V1463" i="1"/>
  <c r="W1463" i="1"/>
  <c r="X1463" i="1"/>
  <c r="AD1463" i="1"/>
  <c r="AF1463" i="1" s="1"/>
  <c r="AI1463" i="1" s="1"/>
  <c r="AE1463" i="1"/>
  <c r="AM1463" i="1"/>
  <c r="AW1463" i="1"/>
  <c r="AX1463" i="1" s="1"/>
  <c r="G1464" i="1"/>
  <c r="H1464" i="1"/>
  <c r="I1464" i="1"/>
  <c r="J1464" i="1"/>
  <c r="K1464" i="1"/>
  <c r="L1464" i="1"/>
  <c r="M1464" i="1"/>
  <c r="N1464" i="1"/>
  <c r="O1464" i="1"/>
  <c r="P1464" i="1"/>
  <c r="Q1464" i="1"/>
  <c r="R1464" i="1"/>
  <c r="S1464" i="1"/>
  <c r="T1464" i="1"/>
  <c r="U1464" i="1"/>
  <c r="V1464" i="1"/>
  <c r="W1464" i="1"/>
  <c r="X1464" i="1"/>
  <c r="AD1464" i="1"/>
  <c r="AE1464" i="1"/>
  <c r="AL1464" i="1" s="1"/>
  <c r="AF1464" i="1"/>
  <c r="AM1464" i="1" s="1"/>
  <c r="AG1464" i="1"/>
  <c r="AJ1464" i="1" s="1"/>
  <c r="AH1464" i="1"/>
  <c r="AI1464" i="1"/>
  <c r="AK1464" i="1"/>
  <c r="AW1464" i="1"/>
  <c r="AX1464" i="1"/>
  <c r="AY1464" i="1"/>
  <c r="AZ1464" i="1"/>
  <c r="BA1464" i="1"/>
  <c r="BD1464" i="1"/>
  <c r="G1465" i="1"/>
  <c r="H1465" i="1"/>
  <c r="I1465" i="1"/>
  <c r="J1465" i="1"/>
  <c r="K1465" i="1"/>
  <c r="L1465" i="1"/>
  <c r="M1465" i="1"/>
  <c r="AD1465" i="1" s="1"/>
  <c r="N1465" i="1"/>
  <c r="O1465" i="1"/>
  <c r="P1465" i="1"/>
  <c r="Q1465" i="1"/>
  <c r="R1465" i="1"/>
  <c r="S1465" i="1"/>
  <c r="T1465" i="1"/>
  <c r="U1465" i="1"/>
  <c r="V1465" i="1"/>
  <c r="W1465" i="1"/>
  <c r="X1465" i="1"/>
  <c r="AK1465" i="1"/>
  <c r="AW1465" i="1"/>
  <c r="AX1465" i="1" s="1"/>
  <c r="BD1465" i="1" s="1"/>
  <c r="G1466" i="1"/>
  <c r="H1466" i="1"/>
  <c r="I1466" i="1"/>
  <c r="J1466" i="1"/>
  <c r="K1466" i="1"/>
  <c r="L1466" i="1"/>
  <c r="M1466" i="1"/>
  <c r="N1466" i="1"/>
  <c r="O1466" i="1"/>
  <c r="P1466" i="1"/>
  <c r="Q1466" i="1"/>
  <c r="R1466" i="1"/>
  <c r="S1466" i="1"/>
  <c r="T1466" i="1"/>
  <c r="U1466" i="1"/>
  <c r="V1466" i="1"/>
  <c r="W1466" i="1"/>
  <c r="X1466" i="1"/>
  <c r="AD1466" i="1"/>
  <c r="AK1466" i="1" s="1"/>
  <c r="AE1466" i="1"/>
  <c r="AF1466" i="1"/>
  <c r="AI1466" i="1" s="1"/>
  <c r="AG1466" i="1"/>
  <c r="AW1466" i="1"/>
  <c r="AX1466" i="1" s="1"/>
  <c r="AY1466" i="1" s="1"/>
  <c r="G1467" i="1"/>
  <c r="H1467" i="1"/>
  <c r="I1467" i="1"/>
  <c r="J1467" i="1"/>
  <c r="K1467" i="1"/>
  <c r="L1467" i="1"/>
  <c r="M1467" i="1"/>
  <c r="AD1467" i="1" s="1"/>
  <c r="AK1467" i="1" s="1"/>
  <c r="N1467" i="1"/>
  <c r="O1467" i="1"/>
  <c r="P1467" i="1"/>
  <c r="Q1467" i="1"/>
  <c r="R1467" i="1"/>
  <c r="S1467" i="1"/>
  <c r="T1467" i="1"/>
  <c r="U1467" i="1"/>
  <c r="V1467" i="1"/>
  <c r="W1467" i="1"/>
  <c r="X1467" i="1"/>
  <c r="AW1467" i="1"/>
  <c r="AX1467" i="1"/>
  <c r="AY1467" i="1"/>
  <c r="AZ1467" i="1"/>
  <c r="BA1467" i="1"/>
  <c r="BC1467" i="1" s="1"/>
  <c r="BD1467" i="1"/>
  <c r="G1468" i="1"/>
  <c r="H1468" i="1"/>
  <c r="I1468" i="1"/>
  <c r="J1468" i="1"/>
  <c r="K1468" i="1"/>
  <c r="L1468" i="1"/>
  <c r="M1468" i="1"/>
  <c r="N1468" i="1"/>
  <c r="O1468" i="1"/>
  <c r="P1468" i="1"/>
  <c r="Q1468" i="1"/>
  <c r="R1468" i="1"/>
  <c r="S1468" i="1"/>
  <c r="T1468" i="1"/>
  <c r="U1468" i="1"/>
  <c r="V1468" i="1"/>
  <c r="W1468" i="1"/>
  <c r="X1468" i="1"/>
  <c r="AD1468" i="1"/>
  <c r="AF1468" i="1" s="1"/>
  <c r="AI1468" i="1" s="1"/>
  <c r="AE1468" i="1"/>
  <c r="AW1468" i="1"/>
  <c r="AX1468" i="1" s="1"/>
  <c r="G1469" i="1"/>
  <c r="H1469" i="1"/>
  <c r="I1469" i="1"/>
  <c r="J1469" i="1"/>
  <c r="K1469" i="1"/>
  <c r="L1469" i="1"/>
  <c r="M1469" i="1"/>
  <c r="N1469" i="1"/>
  <c r="O1469" i="1"/>
  <c r="P1469" i="1"/>
  <c r="Q1469" i="1"/>
  <c r="R1469" i="1"/>
  <c r="S1469" i="1"/>
  <c r="T1469" i="1"/>
  <c r="U1469" i="1"/>
  <c r="V1469" i="1"/>
  <c r="W1469" i="1"/>
  <c r="X1469" i="1"/>
  <c r="AD1469" i="1"/>
  <c r="AE1469" i="1"/>
  <c r="AL1469" i="1" s="1"/>
  <c r="AF1469" i="1"/>
  <c r="AM1469" i="1" s="1"/>
  <c r="AG1469" i="1"/>
  <c r="AH1469" i="1"/>
  <c r="AI1469" i="1"/>
  <c r="AK1469" i="1"/>
  <c r="AN1469" i="1" s="1"/>
  <c r="AW1469" i="1"/>
  <c r="AX1469" i="1" s="1"/>
  <c r="G1470" i="1"/>
  <c r="H1470" i="1"/>
  <c r="I1470" i="1"/>
  <c r="J1470" i="1"/>
  <c r="K1470" i="1"/>
  <c r="L1470" i="1"/>
  <c r="M1470" i="1"/>
  <c r="AD1470" i="1" s="1"/>
  <c r="N1470" i="1"/>
  <c r="O1470" i="1"/>
  <c r="P1470" i="1"/>
  <c r="Q1470" i="1"/>
  <c r="R1470" i="1"/>
  <c r="S1470" i="1"/>
  <c r="T1470" i="1"/>
  <c r="U1470" i="1"/>
  <c r="V1470" i="1"/>
  <c r="W1470" i="1"/>
  <c r="X1470" i="1"/>
  <c r="AW1470" i="1"/>
  <c r="AX1470" i="1" s="1"/>
  <c r="BD1470" i="1"/>
  <c r="G1471" i="1"/>
  <c r="H1471" i="1"/>
  <c r="I1471" i="1"/>
  <c r="J1471" i="1"/>
  <c r="K1471" i="1"/>
  <c r="L1471" i="1"/>
  <c r="M1471" i="1"/>
  <c r="N1471" i="1"/>
  <c r="O1471" i="1"/>
  <c r="P1471" i="1"/>
  <c r="Q1471" i="1"/>
  <c r="R1471" i="1"/>
  <c r="S1471" i="1"/>
  <c r="T1471" i="1"/>
  <c r="U1471" i="1"/>
  <c r="V1471" i="1"/>
  <c r="W1471" i="1"/>
  <c r="X1471" i="1"/>
  <c r="AD1471" i="1"/>
  <c r="AK1471" i="1" s="1"/>
  <c r="AE1471" i="1"/>
  <c r="AF1471" i="1"/>
  <c r="AI1471" i="1" s="1"/>
  <c r="AG1471" i="1"/>
  <c r="AW1471" i="1"/>
  <c r="AX1471" i="1" s="1"/>
  <c r="AY1471" i="1"/>
  <c r="G1472" i="1"/>
  <c r="H1472" i="1"/>
  <c r="I1472" i="1"/>
  <c r="J1472" i="1"/>
  <c r="K1472" i="1"/>
  <c r="L1472" i="1"/>
  <c r="M1472" i="1"/>
  <c r="AD1472" i="1" s="1"/>
  <c r="N1472" i="1"/>
  <c r="O1472" i="1"/>
  <c r="P1472" i="1"/>
  <c r="Q1472" i="1"/>
  <c r="R1472" i="1"/>
  <c r="S1472" i="1"/>
  <c r="T1472" i="1"/>
  <c r="U1472" i="1"/>
  <c r="V1472" i="1"/>
  <c r="W1472" i="1"/>
  <c r="X1472" i="1"/>
  <c r="AK1472" i="1"/>
  <c r="AW1472" i="1"/>
  <c r="AX1472" i="1"/>
  <c r="AY1472" i="1"/>
  <c r="AZ1472" i="1"/>
  <c r="BA1472" i="1"/>
  <c r="BC1472" i="1" s="1"/>
  <c r="BD1472" i="1"/>
  <c r="G1473" i="1"/>
  <c r="H1473" i="1"/>
  <c r="I1473" i="1"/>
  <c r="J1473" i="1"/>
  <c r="K1473" i="1"/>
  <c r="L1473" i="1"/>
  <c r="M1473" i="1"/>
  <c r="N1473" i="1"/>
  <c r="O1473" i="1"/>
  <c r="P1473" i="1"/>
  <c r="Q1473" i="1"/>
  <c r="R1473" i="1"/>
  <c r="S1473" i="1"/>
  <c r="T1473" i="1"/>
  <c r="U1473" i="1"/>
  <c r="V1473" i="1"/>
  <c r="W1473" i="1"/>
  <c r="X1473" i="1"/>
  <c r="AD1473" i="1"/>
  <c r="AF1473" i="1" s="1"/>
  <c r="AI1473" i="1" s="1"/>
  <c r="AE1473" i="1"/>
  <c r="AM1473" i="1"/>
  <c r="AW1473" i="1"/>
  <c r="AX1473" i="1" s="1"/>
  <c r="G1474" i="1"/>
  <c r="H1474" i="1"/>
  <c r="I1474" i="1"/>
  <c r="J1474" i="1"/>
  <c r="K1474" i="1"/>
  <c r="L1474" i="1"/>
  <c r="M1474" i="1"/>
  <c r="N1474" i="1"/>
  <c r="O1474" i="1"/>
  <c r="P1474" i="1"/>
  <c r="Q1474" i="1"/>
  <c r="R1474" i="1"/>
  <c r="S1474" i="1"/>
  <c r="T1474" i="1"/>
  <c r="U1474" i="1"/>
  <c r="V1474" i="1"/>
  <c r="W1474" i="1"/>
  <c r="X1474" i="1"/>
  <c r="AD1474" i="1"/>
  <c r="AE1474" i="1"/>
  <c r="AL1474" i="1" s="1"/>
  <c r="AF1474" i="1"/>
  <c r="AM1474" i="1" s="1"/>
  <c r="AG1474" i="1"/>
  <c r="AJ1474" i="1" s="1"/>
  <c r="AH1474" i="1"/>
  <c r="AI1474" i="1"/>
  <c r="AK1474" i="1"/>
  <c r="AN1474" i="1" s="1"/>
  <c r="AW1474" i="1"/>
  <c r="AX1474" i="1" s="1"/>
  <c r="AY1474" i="1"/>
  <c r="BA1474" i="1"/>
  <c r="G1475" i="1"/>
  <c r="H1475" i="1"/>
  <c r="I1475" i="1"/>
  <c r="J1475" i="1"/>
  <c r="K1475" i="1"/>
  <c r="L1475" i="1"/>
  <c r="M1475" i="1"/>
  <c r="AD1475" i="1" s="1"/>
  <c r="AK1475" i="1" s="1"/>
  <c r="N1475" i="1"/>
  <c r="O1475" i="1"/>
  <c r="P1475" i="1"/>
  <c r="Q1475" i="1"/>
  <c r="R1475" i="1"/>
  <c r="S1475" i="1"/>
  <c r="T1475" i="1"/>
  <c r="U1475" i="1"/>
  <c r="V1475" i="1"/>
  <c r="W1475" i="1"/>
  <c r="X1475" i="1"/>
  <c r="AW1475" i="1"/>
  <c r="AX1475" i="1" s="1"/>
  <c r="BD1475" i="1" s="1"/>
  <c r="G1476" i="1"/>
  <c r="H1476" i="1"/>
  <c r="I1476" i="1"/>
  <c r="J1476" i="1"/>
  <c r="K1476" i="1"/>
  <c r="L1476" i="1"/>
  <c r="M1476" i="1"/>
  <c r="N1476" i="1"/>
  <c r="O1476" i="1"/>
  <c r="P1476" i="1"/>
  <c r="Q1476" i="1"/>
  <c r="R1476" i="1"/>
  <c r="S1476" i="1"/>
  <c r="T1476" i="1"/>
  <c r="U1476" i="1"/>
  <c r="V1476" i="1"/>
  <c r="W1476" i="1"/>
  <c r="X1476" i="1"/>
  <c r="AD1476" i="1"/>
  <c r="AK1476" i="1" s="1"/>
  <c r="AE1476" i="1"/>
  <c r="AF1476" i="1"/>
  <c r="AI1476" i="1" s="1"/>
  <c r="AG1476" i="1"/>
  <c r="AW1476" i="1"/>
  <c r="AX1476" i="1" s="1"/>
  <c r="G1477" i="1"/>
  <c r="H1477" i="1"/>
  <c r="I1477" i="1"/>
  <c r="J1477" i="1"/>
  <c r="K1477" i="1"/>
  <c r="L1477" i="1"/>
  <c r="M1477" i="1"/>
  <c r="AD1477" i="1" s="1"/>
  <c r="N1477" i="1"/>
  <c r="O1477" i="1"/>
  <c r="P1477" i="1"/>
  <c r="Q1477" i="1"/>
  <c r="R1477" i="1"/>
  <c r="S1477" i="1"/>
  <c r="T1477" i="1"/>
  <c r="U1477" i="1"/>
  <c r="V1477" i="1"/>
  <c r="W1477" i="1"/>
  <c r="X1477" i="1"/>
  <c r="AK1477" i="1"/>
  <c r="AW1477" i="1"/>
  <c r="AX1477" i="1"/>
  <c r="AY1477" i="1"/>
  <c r="AZ1477" i="1"/>
  <c r="BA1477" i="1"/>
  <c r="BC1477" i="1" s="1"/>
  <c r="BD1477" i="1"/>
  <c r="G1478" i="1"/>
  <c r="H1478" i="1"/>
  <c r="I1478" i="1"/>
  <c r="J1478" i="1"/>
  <c r="K1478" i="1"/>
  <c r="L1478" i="1"/>
  <c r="M1478" i="1"/>
  <c r="N1478" i="1"/>
  <c r="O1478" i="1"/>
  <c r="P1478" i="1"/>
  <c r="Q1478" i="1"/>
  <c r="R1478" i="1"/>
  <c r="S1478" i="1"/>
  <c r="T1478" i="1"/>
  <c r="U1478" i="1"/>
  <c r="V1478" i="1"/>
  <c r="W1478" i="1"/>
  <c r="X1478" i="1"/>
  <c r="AD1478" i="1"/>
  <c r="AF1478" i="1" s="1"/>
  <c r="AI1478" i="1" s="1"/>
  <c r="AE1478" i="1"/>
  <c r="AM1478" i="1"/>
  <c r="AW1478" i="1"/>
  <c r="AX1478" i="1" s="1"/>
  <c r="G1479" i="1"/>
  <c r="H1479" i="1"/>
  <c r="I1479" i="1"/>
  <c r="J1479" i="1"/>
  <c r="K1479" i="1"/>
  <c r="L1479" i="1"/>
  <c r="M1479" i="1"/>
  <c r="N1479" i="1"/>
  <c r="O1479" i="1"/>
  <c r="P1479" i="1"/>
  <c r="Q1479" i="1"/>
  <c r="R1479" i="1"/>
  <c r="S1479" i="1"/>
  <c r="T1479" i="1"/>
  <c r="U1479" i="1"/>
  <c r="V1479" i="1"/>
  <c r="W1479" i="1"/>
  <c r="X1479" i="1"/>
  <c r="AD1479" i="1"/>
  <c r="AE1479" i="1"/>
  <c r="AL1479" i="1" s="1"/>
  <c r="AF1479" i="1"/>
  <c r="AM1479" i="1" s="1"/>
  <c r="AG1479" i="1"/>
  <c r="AJ1479" i="1" s="1"/>
  <c r="AH1479" i="1"/>
  <c r="AI1479" i="1"/>
  <c r="AK1479" i="1"/>
  <c r="AW1479" i="1"/>
  <c r="AX1479" i="1" s="1"/>
  <c r="AY1479" i="1" s="1"/>
  <c r="G1480" i="1"/>
  <c r="H1480" i="1"/>
  <c r="I1480" i="1"/>
  <c r="J1480" i="1"/>
  <c r="K1480" i="1"/>
  <c r="L1480" i="1"/>
  <c r="M1480" i="1"/>
  <c r="AD1480" i="1" s="1"/>
  <c r="N1480" i="1"/>
  <c r="O1480" i="1"/>
  <c r="P1480" i="1"/>
  <c r="Q1480" i="1"/>
  <c r="R1480" i="1"/>
  <c r="S1480" i="1"/>
  <c r="T1480" i="1"/>
  <c r="U1480" i="1"/>
  <c r="V1480" i="1"/>
  <c r="W1480" i="1"/>
  <c r="X1480" i="1"/>
  <c r="AK1480" i="1"/>
  <c r="AW1480" i="1"/>
  <c r="AX1480" i="1" s="1"/>
  <c r="BD1480" i="1"/>
  <c r="G1481" i="1"/>
  <c r="H1481" i="1"/>
  <c r="I1481" i="1"/>
  <c r="J1481" i="1"/>
  <c r="K1481" i="1"/>
  <c r="L1481" i="1"/>
  <c r="M1481" i="1"/>
  <c r="N1481" i="1"/>
  <c r="O1481" i="1"/>
  <c r="P1481" i="1"/>
  <c r="Q1481" i="1"/>
  <c r="R1481" i="1"/>
  <c r="S1481" i="1"/>
  <c r="T1481" i="1"/>
  <c r="U1481" i="1"/>
  <c r="V1481" i="1"/>
  <c r="W1481" i="1"/>
  <c r="X1481" i="1"/>
  <c r="AD1481" i="1"/>
  <c r="AK1481" i="1" s="1"/>
  <c r="AE1481" i="1"/>
  <c r="AF1481" i="1"/>
  <c r="AI1481" i="1" s="1"/>
  <c r="AG1481" i="1"/>
  <c r="AM1481" i="1"/>
  <c r="AW1481" i="1"/>
  <c r="AX1481" i="1" s="1"/>
  <c r="AY1481" i="1"/>
  <c r="N1482" i="1"/>
  <c r="O1482" i="1"/>
  <c r="Q1482" i="1"/>
  <c r="R1482" i="1"/>
  <c r="S1482" i="1" s="1"/>
  <c r="AC1482" i="1"/>
  <c r="AU1482" i="1"/>
  <c r="AV1482" i="1"/>
  <c r="AW1482" i="1"/>
  <c r="M1483" i="1"/>
  <c r="O1483" i="1" s="1"/>
  <c r="N1483" i="1"/>
  <c r="AD1483" i="1"/>
  <c r="AK1483" i="1" s="1"/>
  <c r="AF1483" i="1"/>
  <c r="AU1483" i="1"/>
  <c r="AV1483" i="1"/>
  <c r="AW1483" i="1"/>
  <c r="AX1483" i="1"/>
  <c r="M1484" i="1"/>
  <c r="Q1484" i="1" s="1"/>
  <c r="N1484" i="1"/>
  <c r="P1484" i="1" s="1"/>
  <c r="R1484" i="1" s="1"/>
  <c r="O1484" i="1"/>
  <c r="AU1484" i="1"/>
  <c r="AV1484" i="1"/>
  <c r="AW1484" i="1"/>
  <c r="AX1484" i="1"/>
  <c r="AZ1484" i="1"/>
  <c r="M1485" i="1"/>
  <c r="N1485" i="1"/>
  <c r="O1485" i="1"/>
  <c r="P1485" i="1"/>
  <c r="Q1485" i="1"/>
  <c r="S1485" i="1" s="1"/>
  <c r="R1485" i="1"/>
  <c r="AD1485" i="1"/>
  <c r="AE1485" i="1" s="1"/>
  <c r="AH1485" i="1" s="1"/>
  <c r="AK1485" i="1"/>
  <c r="AU1485" i="1"/>
  <c r="AV1485" i="1"/>
  <c r="AW1485" i="1"/>
  <c r="AX1485" i="1"/>
  <c r="AZ1485" i="1"/>
  <c r="BB1485" i="1"/>
  <c r="BA1485" i="1" s="1"/>
  <c r="G1486" i="1"/>
  <c r="L1486" i="1"/>
  <c r="M1486" i="1"/>
  <c r="N1486" i="1"/>
  <c r="O1486" i="1"/>
  <c r="P1486" i="1"/>
  <c r="Q1486" i="1"/>
  <c r="R1486" i="1"/>
  <c r="AD1486" i="1"/>
  <c r="AE1486" i="1" s="1"/>
  <c r="AK1486" i="1"/>
  <c r="AU1486" i="1"/>
  <c r="AV1486" i="1"/>
  <c r="AW1486" i="1"/>
  <c r="AX1486" i="1"/>
  <c r="AZ1486" i="1"/>
  <c r="BB1486" i="1"/>
  <c r="BA1486" i="1" s="1"/>
  <c r="G1487" i="1"/>
  <c r="L1487" i="1"/>
  <c r="M1487" i="1"/>
  <c r="N1487" i="1"/>
  <c r="O1487" i="1"/>
  <c r="P1487" i="1"/>
  <c r="Q1487" i="1"/>
  <c r="S1487" i="1" s="1"/>
  <c r="R1487" i="1"/>
  <c r="AD1487" i="1"/>
  <c r="AE1487" i="1" s="1"/>
  <c r="AH1487" i="1" s="1"/>
  <c r="AK1487" i="1"/>
  <c r="AL1487" i="1"/>
  <c r="AU1487" i="1"/>
  <c r="AV1487" i="1"/>
  <c r="AW1487" i="1"/>
  <c r="AX1487" i="1"/>
  <c r="AZ1487" i="1"/>
  <c r="BB1487" i="1"/>
  <c r="BA1487" i="1" s="1"/>
  <c r="G1488" i="1"/>
  <c r="K1488" i="1"/>
  <c r="L1488" i="1"/>
  <c r="M1488" i="1"/>
  <c r="AD1488" i="1" s="1"/>
  <c r="O1488" i="1"/>
  <c r="Q1488" i="1"/>
  <c r="AU1488" i="1"/>
  <c r="AV1488" i="1"/>
  <c r="AW1488" i="1"/>
  <c r="AX1488" i="1" s="1"/>
  <c r="AY1488" i="1"/>
  <c r="G1489" i="1"/>
  <c r="K1489" i="1"/>
  <c r="L1489" i="1"/>
  <c r="M1489" i="1" s="1"/>
  <c r="N1489" i="1" s="1"/>
  <c r="AU1489" i="1"/>
  <c r="AV1489" i="1"/>
  <c r="AW1489" i="1" s="1"/>
  <c r="AX1489" i="1"/>
  <c r="AZ1489" i="1" s="1"/>
  <c r="G1490" i="1"/>
  <c r="L1490" i="1"/>
  <c r="N1490" i="1"/>
  <c r="O1490" i="1"/>
  <c r="AV1490" i="1"/>
  <c r="G1491" i="1"/>
  <c r="L1491" i="1"/>
  <c r="N1491" i="1" s="1"/>
  <c r="AV1491" i="1"/>
  <c r="G1492" i="1"/>
  <c r="L1492" i="1"/>
  <c r="N1492" i="1" s="1"/>
  <c r="AV1492" i="1"/>
  <c r="G1493" i="1"/>
  <c r="L1493" i="1"/>
  <c r="M1493" i="1" s="1"/>
  <c r="AD1493" i="1" s="1"/>
  <c r="AU1493" i="1"/>
  <c r="AV1493" i="1"/>
  <c r="G1494" i="1"/>
  <c r="M1494" i="1"/>
  <c r="N1494" i="1" s="1"/>
  <c r="Q1494" i="1"/>
  <c r="AD1494" i="1"/>
  <c r="AF1494" i="1" s="1"/>
  <c r="AI1494" i="1" s="1"/>
  <c r="AE1494" i="1"/>
  <c r="AU1494" i="1"/>
  <c r="AV1494" i="1"/>
  <c r="AW1494" i="1"/>
  <c r="AX1494" i="1" s="1"/>
  <c r="G1495" i="1"/>
  <c r="M1495" i="1"/>
  <c r="O1495" i="1" s="1"/>
  <c r="N1495" i="1"/>
  <c r="P1495" i="1" s="1"/>
  <c r="AD1495" i="1"/>
  <c r="AF1495" i="1" s="1"/>
  <c r="AU1495" i="1"/>
  <c r="AV1495" i="1"/>
  <c r="AW1495" i="1"/>
  <c r="AX1495" i="1"/>
  <c r="AY1495" i="1" s="1"/>
  <c r="BB1495" i="1"/>
  <c r="BA1495" i="1" s="1"/>
  <c r="BD1495" i="1"/>
  <c r="G1496" i="1"/>
  <c r="K1496" i="1"/>
  <c r="M1496" i="1" s="1"/>
  <c r="L1496" i="1"/>
  <c r="AU1496" i="1"/>
  <c r="AW1496" i="1" s="1"/>
  <c r="AX1496" i="1" s="1"/>
  <c r="AV1496" i="1"/>
  <c r="G1497" i="1"/>
  <c r="L1497" i="1"/>
  <c r="N1497" i="1" s="1"/>
  <c r="AV1497" i="1"/>
  <c r="G1498" i="1"/>
  <c r="L1498" i="1"/>
  <c r="N1498" i="1"/>
  <c r="O1498" i="1"/>
  <c r="P1498" i="1"/>
  <c r="R1498" i="1" s="1"/>
  <c r="AV1498" i="1"/>
  <c r="G1499" i="1"/>
  <c r="L1499" i="1"/>
  <c r="N1499" i="1"/>
  <c r="P1499" i="1" s="1"/>
  <c r="R1499" i="1" s="1"/>
  <c r="O1499" i="1"/>
  <c r="AV1499" i="1"/>
  <c r="G1500" i="1"/>
  <c r="L1500" i="1"/>
  <c r="M1500" i="1"/>
  <c r="O1500" i="1" s="1"/>
  <c r="AU1500" i="1"/>
  <c r="AV1500" i="1"/>
  <c r="G1501" i="1"/>
  <c r="M1501" i="1"/>
  <c r="Q1501" i="1" s="1"/>
  <c r="N1501" i="1"/>
  <c r="P1501" i="1" s="1"/>
  <c r="O1501" i="1"/>
  <c r="AU1501" i="1"/>
  <c r="AV1501" i="1"/>
  <c r="AW1501" i="1"/>
  <c r="AX1501" i="1"/>
  <c r="AZ1501" i="1"/>
  <c r="G1502" i="1"/>
  <c r="K1502" i="1"/>
  <c r="L1502" i="1"/>
  <c r="M1502" i="1"/>
  <c r="O1502" i="1"/>
  <c r="AU1502" i="1"/>
  <c r="AV1502" i="1"/>
  <c r="AW1502" i="1"/>
  <c r="AX1502" i="1" s="1"/>
  <c r="AY1502" i="1"/>
  <c r="G1503" i="1"/>
  <c r="L1503" i="1"/>
  <c r="O1503" i="1" s="1"/>
  <c r="N1503" i="1"/>
  <c r="P1503" i="1" s="1"/>
  <c r="AV1503" i="1"/>
  <c r="G1504" i="1"/>
  <c r="L1504" i="1"/>
  <c r="AV1504" i="1"/>
  <c r="G1505" i="1"/>
  <c r="L1505" i="1"/>
  <c r="N1505" i="1" s="1"/>
  <c r="AV1505" i="1"/>
  <c r="G1506" i="1"/>
  <c r="L1506" i="1"/>
  <c r="M1506" i="1"/>
  <c r="AD1506" i="1" s="1"/>
  <c r="N1506" i="1"/>
  <c r="O1506" i="1"/>
  <c r="P1506" i="1" s="1"/>
  <c r="Q1506" i="1"/>
  <c r="S1506" i="1" s="1"/>
  <c r="R1506" i="1"/>
  <c r="AK1506" i="1"/>
  <c r="AU1506" i="1"/>
  <c r="AV1506" i="1"/>
  <c r="AW1506" i="1"/>
  <c r="AX1506" i="1"/>
  <c r="BD1506" i="1" s="1"/>
  <c r="AY1506" i="1"/>
  <c r="AZ1506" i="1"/>
  <c r="BB1506" i="1"/>
  <c r="BA1506" i="1" s="1"/>
  <c r="BC1506" i="1" s="1"/>
  <c r="G1507" i="1"/>
  <c r="Q1507" i="1" s="1"/>
  <c r="M1507" i="1"/>
  <c r="N1507" i="1"/>
  <c r="O1507" i="1"/>
  <c r="P1507" i="1"/>
  <c r="R1507" i="1" s="1"/>
  <c r="AD1507" i="1"/>
  <c r="AU1507" i="1"/>
  <c r="AV1507" i="1"/>
  <c r="AW1507" i="1"/>
  <c r="AX1507" i="1"/>
  <c r="AY1507" i="1"/>
  <c r="AZ1507" i="1"/>
  <c r="BB1507" i="1"/>
  <c r="BA1507" i="1" s="1"/>
  <c r="BC1507" i="1" s="1"/>
  <c r="BD1507" i="1"/>
  <c r="G1508" i="1"/>
  <c r="K1508" i="1"/>
  <c r="M1508" i="1" s="1"/>
  <c r="L1508" i="1"/>
  <c r="O1508" i="1"/>
  <c r="Q1508" i="1"/>
  <c r="AU1508" i="1"/>
  <c r="AW1508" i="1" s="1"/>
  <c r="AX1508" i="1" s="1"/>
  <c r="BB1508" i="1" s="1"/>
  <c r="BA1508" i="1" s="1"/>
  <c r="AV1508" i="1"/>
  <c r="AY1508" i="1"/>
  <c r="G1509" i="1"/>
  <c r="L1509" i="1"/>
  <c r="N1509" i="1"/>
  <c r="P1509" i="1" s="1"/>
  <c r="R1509" i="1" s="1"/>
  <c r="O1509" i="1"/>
  <c r="AV1509" i="1"/>
  <c r="G1510" i="1"/>
  <c r="L1510" i="1"/>
  <c r="M1510" i="1"/>
  <c r="O1510" i="1"/>
  <c r="Q1510" i="1"/>
  <c r="AU1510" i="1"/>
  <c r="AV1510" i="1"/>
  <c r="AW1510" i="1"/>
  <c r="AX1510" i="1" s="1"/>
  <c r="AY1510" i="1"/>
  <c r="AZ1510" i="1"/>
  <c r="G1511" i="1"/>
  <c r="M1511" i="1"/>
  <c r="N1511" i="1"/>
  <c r="O1511" i="1"/>
  <c r="P1511" i="1"/>
  <c r="R1511" i="1" s="1"/>
  <c r="Q1511" i="1"/>
  <c r="AD1511" i="1"/>
  <c r="AE1511" i="1" s="1"/>
  <c r="AH1511" i="1"/>
  <c r="AK1511" i="1"/>
  <c r="AL1511" i="1"/>
  <c r="AU1511" i="1"/>
  <c r="AV1511" i="1"/>
  <c r="AW1511" i="1"/>
  <c r="AX1511" i="1"/>
  <c r="AZ1511" i="1" s="1"/>
  <c r="BB1511" i="1"/>
  <c r="BA1511" i="1" s="1"/>
  <c r="G1512" i="1"/>
  <c r="M1512" i="1"/>
  <c r="AD1512" i="1" s="1"/>
  <c r="N1512" i="1"/>
  <c r="O1512" i="1"/>
  <c r="P1512" i="1" s="1"/>
  <c r="Q1512" i="1"/>
  <c r="R1512" i="1"/>
  <c r="S1512" i="1" s="1"/>
  <c r="AU1512" i="1"/>
  <c r="AV1512" i="1"/>
  <c r="AW1512" i="1"/>
  <c r="AX1512" i="1"/>
  <c r="BD1512" i="1" s="1"/>
  <c r="AY1512" i="1"/>
  <c r="AZ1512" i="1"/>
  <c r="BB1512" i="1"/>
  <c r="BA1512" i="1" s="1"/>
  <c r="BC1512" i="1"/>
  <c r="G1513" i="1"/>
  <c r="L1513" i="1"/>
  <c r="M1513" i="1"/>
  <c r="AD1513" i="1" s="1"/>
  <c r="N1513" i="1"/>
  <c r="O1513" i="1"/>
  <c r="P1513" i="1" s="1"/>
  <c r="Q1513" i="1"/>
  <c r="S1513" i="1" s="1"/>
  <c r="R1513" i="1"/>
  <c r="AK1513" i="1"/>
  <c r="AU1513" i="1"/>
  <c r="AV1513" i="1"/>
  <c r="AW1513" i="1"/>
  <c r="AX1513" i="1"/>
  <c r="BD1513" i="1" s="1"/>
  <c r="AY1513" i="1"/>
  <c r="AZ1513" i="1"/>
  <c r="BB1513" i="1"/>
  <c r="BA1513" i="1" s="1"/>
  <c r="BC1513" i="1"/>
  <c r="G1514" i="1"/>
  <c r="L1514" i="1"/>
  <c r="M1514" i="1"/>
  <c r="AD1514" i="1" s="1"/>
  <c r="N1514" i="1"/>
  <c r="O1514" i="1"/>
  <c r="P1514" i="1" s="1"/>
  <c r="R1514" i="1" s="1"/>
  <c r="S1514" i="1" s="1"/>
  <c r="Q1514" i="1"/>
  <c r="AK1514" i="1"/>
  <c r="AU1514" i="1"/>
  <c r="AV1514" i="1"/>
  <c r="AW1514" i="1"/>
  <c r="AX1514" i="1"/>
  <c r="BD1514" i="1" s="1"/>
  <c r="AY1514" i="1"/>
  <c r="AZ1514" i="1"/>
  <c r="BA1514" i="1"/>
  <c r="BC1514" i="1" s="1"/>
  <c r="BB1514" i="1"/>
  <c r="G1515" i="1"/>
  <c r="L1515" i="1"/>
  <c r="M1515" i="1"/>
  <c r="AD1515" i="1" s="1"/>
  <c r="N1515" i="1"/>
  <c r="O1515" i="1"/>
  <c r="P1515" i="1" s="1"/>
  <c r="Q1515" i="1"/>
  <c r="R1515" i="1"/>
  <c r="S1515" i="1"/>
  <c r="AK1515" i="1"/>
  <c r="AU1515" i="1"/>
  <c r="AV1515" i="1"/>
  <c r="AW1515" i="1"/>
  <c r="AX1515" i="1"/>
  <c r="BD1515" i="1" s="1"/>
  <c r="AY1515" i="1"/>
  <c r="AZ1515" i="1"/>
  <c r="BA1515" i="1"/>
  <c r="BC1515" i="1" s="1"/>
  <c r="BB1515" i="1"/>
  <c r="G1516" i="1"/>
  <c r="K1516" i="1"/>
  <c r="L1516" i="1"/>
  <c r="M1516" i="1"/>
  <c r="N1516" i="1"/>
  <c r="O1516" i="1"/>
  <c r="P1516" i="1"/>
  <c r="R1516" i="1" s="1"/>
  <c r="Q1516" i="1"/>
  <c r="AD1516" i="1"/>
  <c r="AE1516" i="1" s="1"/>
  <c r="AH1516" i="1" s="1"/>
  <c r="AK1516" i="1"/>
  <c r="AU1516" i="1"/>
  <c r="AV1516" i="1"/>
  <c r="AW1516" i="1"/>
  <c r="AX1516" i="1"/>
  <c r="G1517" i="1"/>
  <c r="K1517" i="1"/>
  <c r="L1517" i="1"/>
  <c r="M1517" i="1"/>
  <c r="O1517" i="1"/>
  <c r="Q1517" i="1"/>
  <c r="AU1517" i="1"/>
  <c r="AV1517" i="1"/>
  <c r="AW1517" i="1"/>
  <c r="AX1517" i="1" s="1"/>
  <c r="AY1517" i="1"/>
  <c r="AZ1517" i="1"/>
  <c r="G1518" i="1"/>
  <c r="L1518" i="1"/>
  <c r="N1518" i="1" s="1"/>
  <c r="AV1518" i="1"/>
  <c r="G1519" i="1"/>
  <c r="L1519" i="1"/>
  <c r="O1519" i="1" s="1"/>
  <c r="G1520" i="1"/>
  <c r="L1520" i="1"/>
  <c r="AV1520" i="1" s="1"/>
  <c r="M1520" i="1"/>
  <c r="AU1520" i="1"/>
  <c r="G1521" i="1"/>
  <c r="M1521" i="1"/>
  <c r="AU1521" i="1"/>
  <c r="AV1521" i="1"/>
  <c r="AW1521" i="1"/>
  <c r="AX1521" i="1"/>
  <c r="G1522" i="1"/>
  <c r="M1522" i="1"/>
  <c r="N1522" i="1" s="1"/>
  <c r="P1522" i="1" s="1"/>
  <c r="O1522" i="1"/>
  <c r="AU1522" i="1"/>
  <c r="AV1522" i="1"/>
  <c r="AW1522" i="1"/>
  <c r="AX1522" i="1" s="1"/>
  <c r="G1523" i="1"/>
  <c r="K1523" i="1"/>
  <c r="L1523" i="1"/>
  <c r="M1523" i="1"/>
  <c r="N1523" i="1"/>
  <c r="AD1523" i="1"/>
  <c r="AU1523" i="1"/>
  <c r="AV1523" i="1"/>
  <c r="AW1523" i="1" s="1"/>
  <c r="AX1523" i="1" s="1"/>
  <c r="AZ1523" i="1" s="1"/>
  <c r="G1524" i="1"/>
  <c r="M1524" i="1"/>
  <c r="AD1524" i="1" s="1"/>
  <c r="AE1524" i="1" s="1"/>
  <c r="AL1524" i="1" s="1"/>
  <c r="Q1524" i="1"/>
  <c r="AH1524" i="1"/>
  <c r="AK1524" i="1"/>
  <c r="AU1524" i="1"/>
  <c r="AV1524" i="1"/>
  <c r="G1525" i="1"/>
  <c r="K1525" i="1"/>
  <c r="L1525" i="1"/>
  <c r="AV1525" i="1" s="1"/>
  <c r="AU1525" i="1"/>
  <c r="AW1525" i="1" s="1"/>
  <c r="AX1525" i="1" s="1"/>
  <c r="G1526" i="1"/>
  <c r="L1526" i="1"/>
  <c r="G1527" i="1"/>
  <c r="L1527" i="1"/>
  <c r="N1527" i="1" s="1"/>
  <c r="P1527" i="1" s="1"/>
  <c r="R1527" i="1" s="1"/>
  <c r="O1527" i="1"/>
  <c r="AV1527" i="1"/>
  <c r="G1528" i="1"/>
  <c r="L1528" i="1"/>
  <c r="M1528" i="1" s="1"/>
  <c r="AU1528" i="1"/>
  <c r="G1529" i="1"/>
  <c r="M1529" i="1"/>
  <c r="AD1529" i="1"/>
  <c r="AF1529" i="1" s="1"/>
  <c r="AI1529" i="1" s="1"/>
  <c r="AM1529" i="1"/>
  <c r="AU1529" i="1"/>
  <c r="AV1529" i="1"/>
  <c r="G1530" i="1"/>
  <c r="K1530" i="1"/>
  <c r="M1530" i="1" s="1"/>
  <c r="L1530" i="1"/>
  <c r="AV1530" i="1" s="1"/>
  <c r="AU1530" i="1"/>
  <c r="G1531" i="1"/>
  <c r="L1531" i="1"/>
  <c r="N1531" i="1"/>
  <c r="O1531" i="1"/>
  <c r="P1531" i="1"/>
  <c r="R1531" i="1" s="1"/>
  <c r="AV1531" i="1"/>
  <c r="G1532" i="1"/>
  <c r="L1532" i="1"/>
  <c r="N1532" i="1"/>
  <c r="O1532" i="1"/>
  <c r="P1532" i="1"/>
  <c r="R1532" i="1" s="1"/>
  <c r="AV1532" i="1"/>
  <c r="G1533" i="1"/>
  <c r="L1533" i="1"/>
  <c r="M1533" i="1" s="1"/>
  <c r="AU1533" i="1"/>
  <c r="AW1533" i="1"/>
  <c r="AX1533" i="1"/>
  <c r="G1534" i="1"/>
  <c r="M1534" i="1"/>
  <c r="AD1534" i="1" s="1"/>
  <c r="AE1534" i="1" s="1"/>
  <c r="AL1534" i="1" s="1"/>
  <c r="Q1534" i="1"/>
  <c r="AU1534" i="1"/>
  <c r="AV1534" i="1"/>
  <c r="AW1534" i="1"/>
  <c r="AX1534" i="1" s="1"/>
  <c r="G1535" i="1"/>
  <c r="K1535" i="1"/>
  <c r="L1535" i="1"/>
  <c r="M1535" i="1"/>
  <c r="N1535" i="1"/>
  <c r="AU1535" i="1"/>
  <c r="AW1535" i="1" s="1"/>
  <c r="AX1535" i="1" s="1"/>
  <c r="AV1535" i="1"/>
  <c r="G1536" i="1"/>
  <c r="L1536" i="1"/>
  <c r="G1537" i="1"/>
  <c r="L1537" i="1"/>
  <c r="M1537" i="1" s="1"/>
  <c r="AU1537" i="1"/>
  <c r="G1538" i="1"/>
  <c r="Q1538" i="1" s="1"/>
  <c r="M1538" i="1"/>
  <c r="AD1538" i="1" s="1"/>
  <c r="N1538" i="1"/>
  <c r="O1538" i="1"/>
  <c r="AU1538" i="1"/>
  <c r="AV1538" i="1"/>
  <c r="AW1538" i="1"/>
  <c r="AX1538" i="1"/>
  <c r="G1539" i="1"/>
  <c r="K1539" i="1"/>
  <c r="M1539" i="1" s="1"/>
  <c r="L1539" i="1"/>
  <c r="AV1539" i="1"/>
  <c r="G1540" i="1"/>
  <c r="K1540" i="1"/>
  <c r="L1540" i="1"/>
  <c r="AV1540" i="1" s="1"/>
  <c r="G1541" i="1"/>
  <c r="K1541" i="1"/>
  <c r="AU1541" i="1" s="1"/>
  <c r="L1541" i="1"/>
  <c r="AV1541" i="1"/>
  <c r="AW1541" i="1"/>
  <c r="AX1541" i="1" s="1"/>
  <c r="BB1541" i="1" s="1"/>
  <c r="BA1541" i="1" s="1"/>
  <c r="G1542" i="1"/>
  <c r="L1542" i="1"/>
  <c r="M1542" i="1"/>
  <c r="O1542" i="1" s="1"/>
  <c r="N1542" i="1"/>
  <c r="P1542" i="1" s="1"/>
  <c r="R1542" i="1" s="1"/>
  <c r="AD1542" i="1"/>
  <c r="AU1542" i="1"/>
  <c r="AV1542" i="1"/>
  <c r="AW1542" i="1"/>
  <c r="AX1542" i="1" s="1"/>
  <c r="G1543" i="1"/>
  <c r="K1543" i="1"/>
  <c r="L1543" i="1"/>
  <c r="AX1543" i="1"/>
  <c r="AY1543" i="1"/>
  <c r="G1544" i="1"/>
  <c r="K1544" i="1"/>
  <c r="L1544" i="1"/>
  <c r="M1544" i="1"/>
  <c r="O1544" i="1" s="1"/>
  <c r="N1544" i="1"/>
  <c r="P1544" i="1"/>
  <c r="AU1544" i="1"/>
  <c r="AV1544" i="1"/>
  <c r="G1545" i="1"/>
  <c r="K1545" i="1"/>
  <c r="M1545" i="1" s="1"/>
  <c r="L1545" i="1"/>
  <c r="AV1545" i="1" s="1"/>
  <c r="Q1545" i="1"/>
  <c r="AU1545" i="1"/>
  <c r="G1546" i="1"/>
  <c r="K1546" i="1"/>
  <c r="M1546" i="1" s="1"/>
  <c r="AW1546" i="1" s="1"/>
  <c r="L1546" i="1"/>
  <c r="N1546" i="1"/>
  <c r="P1546" i="1" s="1"/>
  <c r="R1546" i="1" s="1"/>
  <c r="O1546" i="1"/>
  <c r="AD1546" i="1"/>
  <c r="AU1546" i="1"/>
  <c r="AV1546" i="1"/>
  <c r="AX1546" i="1"/>
  <c r="AY1546" i="1" s="1"/>
  <c r="BD1546" i="1"/>
  <c r="G1547" i="1"/>
  <c r="R1547" i="1" s="1"/>
  <c r="K1547" i="1"/>
  <c r="L1547" i="1"/>
  <c r="N1547" i="1"/>
  <c r="O1547" i="1"/>
  <c r="P1547" i="1"/>
  <c r="AV1547" i="1"/>
  <c r="G1548" i="1"/>
  <c r="K1548" i="1"/>
  <c r="L1548" i="1"/>
  <c r="N1548" i="1" s="1"/>
  <c r="M1548" i="1"/>
  <c r="Q1548" i="1" s="1"/>
  <c r="AD1548" i="1"/>
  <c r="AF1548" i="1"/>
  <c r="AU1548" i="1"/>
  <c r="AV1548" i="1"/>
  <c r="G1549" i="1"/>
  <c r="K1549" i="1"/>
  <c r="L1549" i="1"/>
  <c r="AV1549" i="1"/>
  <c r="G1550" i="1"/>
  <c r="M1550" i="1"/>
  <c r="Q1550" i="1" s="1"/>
  <c r="N1550" i="1"/>
  <c r="O1550" i="1"/>
  <c r="AD1550" i="1"/>
  <c r="AE1550" i="1" s="1"/>
  <c r="AL1550" i="1" s="1"/>
  <c r="AU1550" i="1"/>
  <c r="AV1550" i="1"/>
  <c r="G1551" i="1"/>
  <c r="K1551" i="1"/>
  <c r="L1551" i="1"/>
  <c r="M1551" i="1"/>
  <c r="AD1551" i="1" s="1"/>
  <c r="AF1551" i="1" s="1"/>
  <c r="AM1551" i="1" s="1"/>
  <c r="N1551" i="1"/>
  <c r="O1551" i="1"/>
  <c r="AE1551" i="1"/>
  <c r="AL1551" i="1" s="1"/>
  <c r="AI1551" i="1"/>
  <c r="AU1551" i="1"/>
  <c r="AV1551" i="1"/>
  <c r="G1552" i="1"/>
  <c r="K1552" i="1"/>
  <c r="M1552" i="1" s="1"/>
  <c r="L1552" i="1"/>
  <c r="AV1552" i="1" s="1"/>
  <c r="Q1552" i="1"/>
  <c r="AU1552" i="1"/>
  <c r="G1553" i="1"/>
  <c r="M1553" i="1"/>
  <c r="AD1553" i="1" s="1"/>
  <c r="AG1553" i="1" s="1"/>
  <c r="AE1553" i="1"/>
  <c r="AF1553" i="1"/>
  <c r="AK1553" i="1"/>
  <c r="AU1553" i="1"/>
  <c r="AV1553" i="1"/>
  <c r="AW1553" i="1"/>
  <c r="AX1553" i="1" s="1"/>
  <c r="G1554" i="1"/>
  <c r="K1554" i="1"/>
  <c r="AU1554" i="1" s="1"/>
  <c r="L1554" i="1"/>
  <c r="AV1554" i="1" s="1"/>
  <c r="M1554" i="1"/>
  <c r="G1555" i="1"/>
  <c r="M1555" i="1"/>
  <c r="AD1555" i="1" s="1"/>
  <c r="O1555" i="1"/>
  <c r="Q1555" i="1"/>
  <c r="AE1555" i="1"/>
  <c r="AH1555" i="1" s="1"/>
  <c r="AF1555" i="1"/>
  <c r="AI1555" i="1" s="1"/>
  <c r="AG1555" i="1"/>
  <c r="AK1555" i="1"/>
  <c r="AL1555" i="1"/>
  <c r="AU1555" i="1"/>
  <c r="AV1555" i="1"/>
  <c r="AW1555" i="1"/>
  <c r="AX1555" i="1"/>
  <c r="BD1555" i="1" s="1"/>
  <c r="BB1555" i="1"/>
  <c r="BA1555" i="1" s="1"/>
  <c r="G1556" i="1"/>
  <c r="K1556" i="1"/>
  <c r="M1556" i="1" s="1"/>
  <c r="L1556" i="1"/>
  <c r="AU1556" i="1"/>
  <c r="AV1556" i="1"/>
  <c r="G1557" i="1"/>
  <c r="H1557" i="1"/>
  <c r="I1557" i="1"/>
  <c r="J1557" i="1"/>
  <c r="K1557" i="1"/>
  <c r="L1557" i="1"/>
  <c r="M1557" i="1"/>
  <c r="AD1557" i="1" s="1"/>
  <c r="AK1557" i="1" s="1"/>
  <c r="N1557" i="1"/>
  <c r="O1557" i="1"/>
  <c r="P1557" i="1"/>
  <c r="Q1557" i="1"/>
  <c r="R1557" i="1"/>
  <c r="S1557" i="1"/>
  <c r="T1557" i="1"/>
  <c r="U1557" i="1"/>
  <c r="V1557" i="1"/>
  <c r="W1557" i="1"/>
  <c r="X1557" i="1"/>
  <c r="AG1557" i="1"/>
  <c r="AX1557" i="1"/>
  <c r="AY1557" i="1" s="1"/>
  <c r="AZ1557" i="1"/>
  <c r="BA1557" i="1"/>
  <c r="BB1557" i="1"/>
  <c r="BD1557" i="1"/>
  <c r="G1558" i="1"/>
  <c r="H1558" i="1"/>
  <c r="I1558" i="1"/>
  <c r="J1558" i="1"/>
  <c r="K1558" i="1"/>
  <c r="L1558" i="1"/>
  <c r="M1558" i="1"/>
  <c r="AD1558" i="1" s="1"/>
  <c r="N1558" i="1"/>
  <c r="O1558" i="1"/>
  <c r="P1558" i="1"/>
  <c r="Q1558" i="1"/>
  <c r="R1558" i="1"/>
  <c r="S1558" i="1"/>
  <c r="T1558" i="1"/>
  <c r="U1558" i="1"/>
  <c r="V1558" i="1"/>
  <c r="W1558" i="1"/>
  <c r="X1558" i="1"/>
  <c r="AW1558" i="1"/>
  <c r="AX1558" i="1"/>
  <c r="AZ1558" i="1" s="1"/>
  <c r="G1559" i="1"/>
  <c r="H1559" i="1"/>
  <c r="I1559" i="1"/>
  <c r="J1559" i="1"/>
  <c r="K1559" i="1"/>
  <c r="L1559" i="1"/>
  <c r="M1559" i="1"/>
  <c r="N1559" i="1"/>
  <c r="O1559" i="1"/>
  <c r="P1559" i="1"/>
  <c r="Q1559" i="1"/>
  <c r="R1559" i="1"/>
  <c r="S1559" i="1"/>
  <c r="T1559" i="1"/>
  <c r="U1559" i="1"/>
  <c r="V1559" i="1"/>
  <c r="W1559" i="1"/>
  <c r="X1559" i="1"/>
  <c r="AD1559" i="1"/>
  <c r="AK1559" i="1" s="1"/>
  <c r="AW1559" i="1"/>
  <c r="AX1559" i="1" s="1"/>
  <c r="BA1559" i="1"/>
  <c r="G1560" i="1"/>
  <c r="H1560" i="1"/>
  <c r="I1560" i="1"/>
  <c r="J1560" i="1"/>
  <c r="K1560" i="1"/>
  <c r="L1560" i="1"/>
  <c r="M1560" i="1"/>
  <c r="N1560" i="1"/>
  <c r="O1560" i="1"/>
  <c r="P1560" i="1"/>
  <c r="Q1560" i="1"/>
  <c r="R1560" i="1"/>
  <c r="S1560" i="1"/>
  <c r="T1560" i="1"/>
  <c r="U1560" i="1"/>
  <c r="V1560" i="1"/>
  <c r="W1560" i="1"/>
  <c r="X1560" i="1"/>
  <c r="AD1560" i="1"/>
  <c r="AW1560" i="1"/>
  <c r="AX1560" i="1"/>
  <c r="AY1560" i="1" s="1"/>
  <c r="BA1560" i="1"/>
  <c r="G1561" i="1"/>
  <c r="H1561" i="1"/>
  <c r="I1561" i="1"/>
  <c r="J1561" i="1"/>
  <c r="K1561" i="1"/>
  <c r="L1561" i="1"/>
  <c r="M1561" i="1"/>
  <c r="AD1561" i="1" s="1"/>
  <c r="N1561" i="1"/>
  <c r="O1561" i="1"/>
  <c r="P1561" i="1"/>
  <c r="Q1561" i="1"/>
  <c r="R1561" i="1"/>
  <c r="S1561" i="1"/>
  <c r="T1561" i="1"/>
  <c r="U1561" i="1"/>
  <c r="V1561" i="1"/>
  <c r="W1561" i="1"/>
  <c r="X1561" i="1"/>
  <c r="AG1561" i="1"/>
  <c r="AW1561" i="1"/>
  <c r="AX1561" i="1"/>
  <c r="AY1561" i="1"/>
  <c r="AZ1561" i="1"/>
  <c r="G1562" i="1"/>
  <c r="H1562" i="1"/>
  <c r="I1562" i="1"/>
  <c r="J1562" i="1"/>
  <c r="K1562" i="1"/>
  <c r="L1562" i="1"/>
  <c r="M1562" i="1"/>
  <c r="AD1562" i="1" s="1"/>
  <c r="AK1562" i="1" s="1"/>
  <c r="N1562" i="1"/>
  <c r="O1562" i="1"/>
  <c r="P1562" i="1"/>
  <c r="Q1562" i="1"/>
  <c r="R1562" i="1"/>
  <c r="S1562" i="1"/>
  <c r="T1562" i="1"/>
  <c r="U1562" i="1"/>
  <c r="V1562" i="1"/>
  <c r="W1562" i="1"/>
  <c r="X1562" i="1"/>
  <c r="AW1562" i="1"/>
  <c r="AX1562" i="1" s="1"/>
  <c r="BD1562" i="1" s="1"/>
  <c r="G1563" i="1"/>
  <c r="AK1563" i="1" s="1"/>
  <c r="H1563" i="1"/>
  <c r="I1563" i="1"/>
  <c r="J1563" i="1"/>
  <c r="K1563" i="1"/>
  <c r="L1563" i="1"/>
  <c r="M1563" i="1"/>
  <c r="N1563" i="1"/>
  <c r="O1563" i="1"/>
  <c r="P1563" i="1"/>
  <c r="Q1563" i="1"/>
  <c r="R1563" i="1"/>
  <c r="S1563" i="1"/>
  <c r="T1563" i="1"/>
  <c r="U1563" i="1"/>
  <c r="V1563" i="1"/>
  <c r="W1563" i="1"/>
  <c r="X1563" i="1"/>
  <c r="AD1563" i="1"/>
  <c r="AG1563" i="1" s="1"/>
  <c r="AE1563" i="1"/>
  <c r="AF1563" i="1"/>
  <c r="AW1563" i="1"/>
  <c r="AX1563" i="1" s="1"/>
  <c r="G1564" i="1"/>
  <c r="H1564" i="1"/>
  <c r="I1564" i="1"/>
  <c r="J1564" i="1"/>
  <c r="K1564" i="1"/>
  <c r="L1564" i="1"/>
  <c r="M1564" i="1"/>
  <c r="AD1564" i="1" s="1"/>
  <c r="N1564" i="1"/>
  <c r="O1564" i="1"/>
  <c r="P1564" i="1"/>
  <c r="Q1564" i="1"/>
  <c r="R1564" i="1"/>
  <c r="S1564" i="1"/>
  <c r="T1564" i="1"/>
  <c r="U1564" i="1"/>
  <c r="V1564" i="1"/>
  <c r="W1564" i="1"/>
  <c r="X1564" i="1"/>
  <c r="AW1564" i="1"/>
  <c r="AX1564" i="1" s="1"/>
  <c r="G1565" i="1"/>
  <c r="H1565" i="1"/>
  <c r="I1565" i="1"/>
  <c r="J1565" i="1"/>
  <c r="K1565" i="1"/>
  <c r="L1565" i="1"/>
  <c r="M1565" i="1"/>
  <c r="N1565" i="1"/>
  <c r="O1565" i="1"/>
  <c r="P1565" i="1"/>
  <c r="Q1565" i="1"/>
  <c r="R1565" i="1"/>
  <c r="S1565" i="1"/>
  <c r="T1565" i="1"/>
  <c r="U1565" i="1"/>
  <c r="V1565" i="1"/>
  <c r="W1565" i="1"/>
  <c r="X1565" i="1"/>
  <c r="AD1565" i="1"/>
  <c r="AW1565" i="1"/>
  <c r="AX1565" i="1"/>
  <c r="AY1565" i="1" s="1"/>
  <c r="BA1565" i="1"/>
  <c r="G1566" i="1"/>
  <c r="H1566" i="1"/>
  <c r="I1566" i="1"/>
  <c r="J1566" i="1"/>
  <c r="K1566" i="1"/>
  <c r="L1566" i="1"/>
  <c r="M1566" i="1"/>
  <c r="AD1566" i="1" s="1"/>
  <c r="N1566" i="1"/>
  <c r="O1566" i="1"/>
  <c r="P1566" i="1"/>
  <c r="Q1566" i="1"/>
  <c r="R1566" i="1"/>
  <c r="S1566" i="1"/>
  <c r="T1566" i="1"/>
  <c r="U1566" i="1"/>
  <c r="V1566" i="1"/>
  <c r="W1566" i="1"/>
  <c r="X1566" i="1"/>
  <c r="AG1566" i="1"/>
  <c r="AW1566" i="1"/>
  <c r="AX1566" i="1"/>
  <c r="AY1566" i="1"/>
  <c r="AZ1566" i="1"/>
  <c r="G1567" i="1"/>
  <c r="H1567" i="1"/>
  <c r="I1567" i="1"/>
  <c r="J1567" i="1"/>
  <c r="K1567" i="1"/>
  <c r="L1567" i="1"/>
  <c r="M1567" i="1"/>
  <c r="AD1567" i="1" s="1"/>
  <c r="N1567" i="1"/>
  <c r="O1567" i="1"/>
  <c r="P1567" i="1"/>
  <c r="Q1567" i="1"/>
  <c r="R1567" i="1"/>
  <c r="S1567" i="1"/>
  <c r="T1567" i="1"/>
  <c r="U1567" i="1"/>
  <c r="V1567" i="1"/>
  <c r="W1567" i="1"/>
  <c r="X1567" i="1"/>
  <c r="AK1567" i="1"/>
  <c r="AW1567" i="1"/>
  <c r="AX1567" i="1" s="1"/>
  <c r="BD1567" i="1"/>
  <c r="G1568" i="1"/>
  <c r="AK1568" i="1" s="1"/>
  <c r="H1568" i="1"/>
  <c r="I1568" i="1"/>
  <c r="J1568" i="1"/>
  <c r="K1568" i="1"/>
  <c r="L1568" i="1"/>
  <c r="M1568" i="1"/>
  <c r="N1568" i="1"/>
  <c r="O1568" i="1"/>
  <c r="P1568" i="1"/>
  <c r="Q1568" i="1"/>
  <c r="R1568" i="1"/>
  <c r="S1568" i="1"/>
  <c r="T1568" i="1"/>
  <c r="U1568" i="1"/>
  <c r="V1568" i="1"/>
  <c r="W1568" i="1"/>
  <c r="X1568" i="1"/>
  <c r="AD1568" i="1"/>
  <c r="AG1568" i="1" s="1"/>
  <c r="AE1568" i="1"/>
  <c r="AF1568" i="1"/>
  <c r="AW1568" i="1"/>
  <c r="AX1568" i="1"/>
  <c r="G1569" i="1"/>
  <c r="H1569" i="1"/>
  <c r="I1569" i="1"/>
  <c r="J1569" i="1"/>
  <c r="K1569" i="1"/>
  <c r="L1569" i="1"/>
  <c r="M1569" i="1"/>
  <c r="AD1569" i="1" s="1"/>
  <c r="N1569" i="1"/>
  <c r="O1569" i="1"/>
  <c r="P1569" i="1"/>
  <c r="Q1569" i="1"/>
  <c r="R1569" i="1"/>
  <c r="S1569" i="1"/>
  <c r="T1569" i="1"/>
  <c r="U1569" i="1"/>
  <c r="V1569" i="1"/>
  <c r="W1569" i="1"/>
  <c r="X1569" i="1"/>
  <c r="AW1569" i="1"/>
  <c r="AX1569" i="1" s="1"/>
  <c r="BA1569" i="1"/>
  <c r="G1570" i="1"/>
  <c r="H1570" i="1"/>
  <c r="I1570" i="1"/>
  <c r="J1570" i="1"/>
  <c r="K1570" i="1"/>
  <c r="L1570" i="1"/>
  <c r="M1570" i="1"/>
  <c r="N1570" i="1"/>
  <c r="O1570" i="1"/>
  <c r="P1570" i="1"/>
  <c r="Q1570" i="1"/>
  <c r="R1570" i="1"/>
  <c r="S1570" i="1"/>
  <c r="T1570" i="1"/>
  <c r="U1570" i="1"/>
  <c r="V1570" i="1"/>
  <c r="W1570" i="1"/>
  <c r="X1570" i="1"/>
  <c r="AD1570" i="1"/>
  <c r="AW1570" i="1"/>
  <c r="AX1570" i="1"/>
  <c r="AY1570" i="1" s="1"/>
  <c r="BA1570" i="1"/>
  <c r="G1571" i="1"/>
  <c r="H1571" i="1"/>
  <c r="I1571" i="1"/>
  <c r="J1571" i="1"/>
  <c r="K1571" i="1"/>
  <c r="L1571" i="1"/>
  <c r="M1571" i="1"/>
  <c r="AD1571" i="1" s="1"/>
  <c r="N1571" i="1"/>
  <c r="O1571" i="1"/>
  <c r="P1571" i="1"/>
  <c r="Q1571" i="1"/>
  <c r="R1571" i="1"/>
  <c r="S1571" i="1"/>
  <c r="T1571" i="1"/>
  <c r="U1571" i="1"/>
  <c r="V1571" i="1"/>
  <c r="W1571" i="1"/>
  <c r="X1571" i="1"/>
  <c r="AW1571" i="1"/>
  <c r="AX1571" i="1"/>
  <c r="AY1571" i="1"/>
  <c r="AZ1571" i="1"/>
  <c r="G1572" i="1"/>
  <c r="H1572" i="1"/>
  <c r="I1572" i="1"/>
  <c r="J1572" i="1"/>
  <c r="K1572" i="1"/>
  <c r="L1572" i="1"/>
  <c r="M1572" i="1"/>
  <c r="AD1572" i="1" s="1"/>
  <c r="N1572" i="1"/>
  <c r="O1572" i="1"/>
  <c r="P1572" i="1"/>
  <c r="Q1572" i="1"/>
  <c r="R1572" i="1"/>
  <c r="S1572" i="1"/>
  <c r="T1572" i="1"/>
  <c r="U1572" i="1"/>
  <c r="V1572" i="1"/>
  <c r="W1572" i="1"/>
  <c r="X1572" i="1"/>
  <c r="AK1572" i="1"/>
  <c r="AW1572" i="1"/>
  <c r="AX1572" i="1" s="1"/>
  <c r="BD1572" i="1"/>
  <c r="G1573" i="1"/>
  <c r="AK1573" i="1" s="1"/>
  <c r="H1573" i="1"/>
  <c r="I1573" i="1"/>
  <c r="J1573" i="1"/>
  <c r="K1573" i="1"/>
  <c r="L1573" i="1"/>
  <c r="M1573" i="1"/>
  <c r="N1573" i="1"/>
  <c r="O1573" i="1"/>
  <c r="P1573" i="1"/>
  <c r="Q1573" i="1"/>
  <c r="R1573" i="1"/>
  <c r="S1573" i="1"/>
  <c r="T1573" i="1"/>
  <c r="U1573" i="1"/>
  <c r="V1573" i="1"/>
  <c r="W1573" i="1"/>
  <c r="X1573" i="1"/>
  <c r="AD1573" i="1"/>
  <c r="AG1573" i="1" s="1"/>
  <c r="AE1573" i="1"/>
  <c r="AF1573" i="1"/>
  <c r="AW1573" i="1"/>
  <c r="AX1573" i="1" s="1"/>
  <c r="G1574" i="1"/>
  <c r="H1574" i="1"/>
  <c r="I1574" i="1"/>
  <c r="J1574" i="1"/>
  <c r="K1574" i="1"/>
  <c r="L1574" i="1"/>
  <c r="M1574" i="1"/>
  <c r="AD1574" i="1" s="1"/>
  <c r="N1574" i="1"/>
  <c r="O1574" i="1"/>
  <c r="P1574" i="1"/>
  <c r="Q1574" i="1"/>
  <c r="R1574" i="1"/>
  <c r="S1574" i="1"/>
  <c r="T1574" i="1"/>
  <c r="U1574" i="1"/>
  <c r="V1574" i="1"/>
  <c r="W1574" i="1"/>
  <c r="X1574" i="1"/>
  <c r="AW1574" i="1"/>
  <c r="AX1574" i="1" s="1"/>
  <c r="BA1574" i="1" s="1"/>
  <c r="M1575" i="1"/>
  <c r="N1575" i="1" s="1"/>
  <c r="AC1575" i="1"/>
  <c r="AU1575" i="1"/>
  <c r="AV1575" i="1"/>
  <c r="AW1575" i="1"/>
  <c r="M1576" i="1"/>
  <c r="Q1576" i="1" s="1"/>
  <c r="N1576" i="1"/>
  <c r="P1576" i="1" s="1"/>
  <c r="R1576" i="1" s="1"/>
  <c r="O1576" i="1"/>
  <c r="AD1576" i="1"/>
  <c r="AK1576" i="1" s="1"/>
  <c r="AU1576" i="1"/>
  <c r="AV1576" i="1"/>
  <c r="AW1576" i="1"/>
  <c r="AX1576" i="1"/>
  <c r="M1577" i="1"/>
  <c r="N1577" i="1" s="1"/>
  <c r="P1577" i="1" s="1"/>
  <c r="R1577" i="1" s="1"/>
  <c r="O1577" i="1"/>
  <c r="Q1577" i="1"/>
  <c r="AD1577" i="1"/>
  <c r="AG1577" i="1" s="1"/>
  <c r="AE1577" i="1"/>
  <c r="AH1577" i="1" s="1"/>
  <c r="AF1577" i="1"/>
  <c r="AM1577" i="1" s="1"/>
  <c r="AI1577" i="1"/>
  <c r="AJ1577" i="1"/>
  <c r="AK1577" i="1"/>
  <c r="AL1577" i="1"/>
  <c r="AU1577" i="1"/>
  <c r="AV1577" i="1"/>
  <c r="AW1577" i="1"/>
  <c r="AX1577" i="1" s="1"/>
  <c r="AZ1577" i="1" s="1"/>
  <c r="G1578" i="1"/>
  <c r="L1578" i="1"/>
  <c r="M1578" i="1" s="1"/>
  <c r="AU1578" i="1"/>
  <c r="AV1578" i="1"/>
  <c r="G1579" i="1"/>
  <c r="L1579" i="1"/>
  <c r="M1579" i="1" s="1"/>
  <c r="AU1579" i="1"/>
  <c r="AV1579" i="1"/>
  <c r="G1580" i="1"/>
  <c r="L1580" i="1"/>
  <c r="M1580" i="1" s="1"/>
  <c r="AU1580" i="1"/>
  <c r="AV1580" i="1"/>
  <c r="G1581" i="1"/>
  <c r="K1581" i="1"/>
  <c r="M1581" i="1" s="1"/>
  <c r="L1581" i="1"/>
  <c r="AU1581" i="1"/>
  <c r="AW1581" i="1" s="1"/>
  <c r="AX1581" i="1" s="1"/>
  <c r="AY1581" i="1" s="1"/>
  <c r="AV1581" i="1"/>
  <c r="AZ1581" i="1"/>
  <c r="G1582" i="1"/>
  <c r="R1582" i="1" s="1"/>
  <c r="K1582" i="1"/>
  <c r="L1582" i="1"/>
  <c r="M1582" i="1"/>
  <c r="Q1582" i="1" s="1"/>
  <c r="N1582" i="1"/>
  <c r="P1582" i="1" s="1"/>
  <c r="O1582" i="1"/>
  <c r="AU1582" i="1"/>
  <c r="AV1582" i="1"/>
  <c r="AW1582" i="1"/>
  <c r="AX1582" i="1"/>
  <c r="G1583" i="1"/>
  <c r="L1583" i="1"/>
  <c r="O1583" i="1" s="1"/>
  <c r="N1583" i="1"/>
  <c r="P1583" i="1" s="1"/>
  <c r="R1583" i="1" s="1"/>
  <c r="AV1583" i="1"/>
  <c r="G1584" i="1"/>
  <c r="L1584" i="1"/>
  <c r="AV1584" i="1"/>
  <c r="G1585" i="1"/>
  <c r="L1585" i="1"/>
  <c r="M1585" i="1"/>
  <c r="N1585" i="1" s="1"/>
  <c r="AD1585" i="1"/>
  <c r="AE1585" i="1" s="1"/>
  <c r="AU1585" i="1"/>
  <c r="AV1585" i="1"/>
  <c r="AW1585" i="1"/>
  <c r="AX1585" i="1" s="1"/>
  <c r="BD1585" i="1"/>
  <c r="G1586" i="1"/>
  <c r="K1586" i="1"/>
  <c r="L1586" i="1"/>
  <c r="M1586" i="1" s="1"/>
  <c r="AD1586" i="1" s="1"/>
  <c r="AU1586" i="1"/>
  <c r="AV1586" i="1"/>
  <c r="AW1586" i="1" s="1"/>
  <c r="AX1586" i="1" s="1"/>
  <c r="BD1586" i="1"/>
  <c r="G1587" i="1"/>
  <c r="K1587" i="1"/>
  <c r="M1587" i="1" s="1"/>
  <c r="L1587" i="1"/>
  <c r="AU1587" i="1"/>
  <c r="AW1587" i="1" s="1"/>
  <c r="AX1587" i="1" s="1"/>
  <c r="AV1587" i="1"/>
  <c r="BB1587" i="1"/>
  <c r="BA1587" i="1" s="1"/>
  <c r="G1588" i="1"/>
  <c r="L1588" i="1"/>
  <c r="M1588" i="1"/>
  <c r="O1588" i="1" s="1"/>
  <c r="N1588" i="1"/>
  <c r="Q1588" i="1"/>
  <c r="AD1588" i="1"/>
  <c r="AF1588" i="1" s="1"/>
  <c r="AE1588" i="1"/>
  <c r="AH1588" i="1"/>
  <c r="AK1588" i="1"/>
  <c r="AL1588" i="1"/>
  <c r="AU1588" i="1"/>
  <c r="AW1588" i="1" s="1"/>
  <c r="AX1588" i="1" s="1"/>
  <c r="AV1588" i="1"/>
  <c r="BB1588" i="1"/>
  <c r="BA1588" i="1" s="1"/>
  <c r="G1589" i="1"/>
  <c r="K1589" i="1"/>
  <c r="L1589" i="1"/>
  <c r="M1589" i="1"/>
  <c r="AD1589" i="1" s="1"/>
  <c r="AK1589" i="1" s="1"/>
  <c r="Q1589" i="1"/>
  <c r="AU1589" i="1"/>
  <c r="AV1589" i="1"/>
  <c r="AW1589" i="1"/>
  <c r="AX1589" i="1" s="1"/>
  <c r="G1590" i="1"/>
  <c r="L1590" i="1"/>
  <c r="N1590" i="1" s="1"/>
  <c r="P1590" i="1" s="1"/>
  <c r="R1590" i="1" s="1"/>
  <c r="O1590" i="1"/>
  <c r="AV1590" i="1"/>
  <c r="G1591" i="1"/>
  <c r="R1591" i="1" s="1"/>
  <c r="L1591" i="1"/>
  <c r="N1591" i="1"/>
  <c r="P1591" i="1" s="1"/>
  <c r="O1591" i="1"/>
  <c r="AV1591" i="1"/>
  <c r="G1592" i="1"/>
  <c r="L1592" i="1"/>
  <c r="M1592" i="1"/>
  <c r="N1592" i="1" s="1"/>
  <c r="AU1592" i="1"/>
  <c r="AV1592" i="1"/>
  <c r="AW1592" i="1"/>
  <c r="AX1592" i="1" s="1"/>
  <c r="G1593" i="1"/>
  <c r="K1593" i="1"/>
  <c r="L1593" i="1"/>
  <c r="M1593" i="1" s="1"/>
  <c r="AU1593" i="1"/>
  <c r="AV1593" i="1"/>
  <c r="AW1593" i="1"/>
  <c r="AX1593" i="1" s="1"/>
  <c r="G1594" i="1"/>
  <c r="M1594" i="1"/>
  <c r="AU1594" i="1"/>
  <c r="AV1594" i="1"/>
  <c r="G1595" i="1"/>
  <c r="K1595" i="1"/>
  <c r="L1595" i="1"/>
  <c r="AU1595" i="1"/>
  <c r="G1596" i="1"/>
  <c r="K1596" i="1"/>
  <c r="M1596" i="1" s="1"/>
  <c r="L1596" i="1"/>
  <c r="AV1596" i="1" s="1"/>
  <c r="AU1596" i="1"/>
  <c r="G1597" i="1"/>
  <c r="L1597" i="1"/>
  <c r="N1597" i="1" s="1"/>
  <c r="AV1597" i="1"/>
  <c r="G1598" i="1"/>
  <c r="L1598" i="1"/>
  <c r="O1598" i="1" s="1"/>
  <c r="N1598" i="1"/>
  <c r="AV1598" i="1"/>
  <c r="G1599" i="1"/>
  <c r="L1599" i="1"/>
  <c r="M1599" i="1"/>
  <c r="AD1599" i="1" s="1"/>
  <c r="Q1599" i="1"/>
  <c r="AK1599" i="1"/>
  <c r="AU1599" i="1"/>
  <c r="AV1599" i="1"/>
  <c r="AW1599" i="1"/>
  <c r="AX1599" i="1" s="1"/>
  <c r="BB1599" i="1"/>
  <c r="BA1599" i="1" s="1"/>
  <c r="G1600" i="1"/>
  <c r="K1600" i="1"/>
  <c r="M1600" i="1" s="1"/>
  <c r="L1600" i="1"/>
  <c r="Q1600" i="1"/>
  <c r="AU1600" i="1"/>
  <c r="AW1600" i="1" s="1"/>
  <c r="AX1600" i="1" s="1"/>
  <c r="AV1600" i="1"/>
  <c r="AZ1600" i="1"/>
  <c r="G1601" i="1"/>
  <c r="L1601" i="1"/>
  <c r="N1601" i="1"/>
  <c r="O1601" i="1"/>
  <c r="P1601" i="1" s="1"/>
  <c r="R1601" i="1" s="1"/>
  <c r="AV1601" i="1"/>
  <c r="G1602" i="1"/>
  <c r="L1602" i="1"/>
  <c r="O1602" i="1" s="1"/>
  <c r="N1602" i="1"/>
  <c r="P1602" i="1" s="1"/>
  <c r="R1602" i="1" s="1"/>
  <c r="AV1602" i="1"/>
  <c r="G1603" i="1"/>
  <c r="L1603" i="1"/>
  <c r="G1604" i="1"/>
  <c r="L1604" i="1"/>
  <c r="M1604" i="1" s="1"/>
  <c r="AU1604" i="1"/>
  <c r="AV1604" i="1"/>
  <c r="G1605" i="1"/>
  <c r="K1605" i="1"/>
  <c r="M1605" i="1" s="1"/>
  <c r="O1605" i="1" s="1"/>
  <c r="L1605" i="1"/>
  <c r="AU1605" i="1"/>
  <c r="AV1605" i="1"/>
  <c r="AW1605" i="1" s="1"/>
  <c r="AX1605" i="1" s="1"/>
  <c r="AZ1605" i="1" s="1"/>
  <c r="BB1605" i="1"/>
  <c r="BA1605" i="1" s="1"/>
  <c r="BD1605" i="1"/>
  <c r="G1606" i="1"/>
  <c r="L1606" i="1"/>
  <c r="O1606" i="1" s="1"/>
  <c r="N1606" i="1"/>
  <c r="P1606" i="1" s="1"/>
  <c r="R1606" i="1" s="1"/>
  <c r="AV1606" i="1"/>
  <c r="G1607" i="1"/>
  <c r="L1607" i="1"/>
  <c r="M1607" i="1"/>
  <c r="Q1607" i="1" s="1"/>
  <c r="AU1607" i="1"/>
  <c r="AV1607" i="1"/>
  <c r="AW1607" i="1"/>
  <c r="AX1607" i="1" s="1"/>
  <c r="AZ1607" i="1" s="1"/>
  <c r="BB1607" i="1"/>
  <c r="BA1607" i="1" s="1"/>
  <c r="G1608" i="1"/>
  <c r="M1608" i="1"/>
  <c r="O1608" i="1" s="1"/>
  <c r="N1608" i="1"/>
  <c r="Q1608" i="1"/>
  <c r="AD1608" i="1"/>
  <c r="AE1608" i="1" s="1"/>
  <c r="AH1608" i="1" s="1"/>
  <c r="AK1608" i="1"/>
  <c r="AL1608" i="1"/>
  <c r="AU1608" i="1"/>
  <c r="AV1608" i="1"/>
  <c r="AW1608" i="1"/>
  <c r="AX1608" i="1"/>
  <c r="BB1608" i="1"/>
  <c r="BA1608" i="1" s="1"/>
  <c r="G1609" i="1"/>
  <c r="L1609" i="1"/>
  <c r="M1609" i="1" s="1"/>
  <c r="Q1609" i="1"/>
  <c r="AU1609" i="1"/>
  <c r="AV1609" i="1"/>
  <c r="G1610" i="1"/>
  <c r="K1610" i="1"/>
  <c r="L1610" i="1"/>
  <c r="M1610" i="1"/>
  <c r="Q1610" i="1"/>
  <c r="AU1610" i="1"/>
  <c r="AV1610" i="1"/>
  <c r="AW1610" i="1"/>
  <c r="AX1610" i="1" s="1"/>
  <c r="AZ1610" i="1"/>
  <c r="BA1610" i="1"/>
  <c r="BB1610" i="1"/>
  <c r="G1611" i="1"/>
  <c r="K1611" i="1"/>
  <c r="L1611" i="1"/>
  <c r="AV1611" i="1" s="1"/>
  <c r="AU1611" i="1"/>
  <c r="G1612" i="1"/>
  <c r="K1612" i="1"/>
  <c r="M1612" i="1" s="1"/>
  <c r="L1612" i="1"/>
  <c r="N1612" i="1"/>
  <c r="O1612" i="1"/>
  <c r="P1612" i="1"/>
  <c r="R1612" i="1" s="1"/>
  <c r="AU1612" i="1"/>
  <c r="AV1612" i="1"/>
  <c r="G1613" i="1"/>
  <c r="K1613" i="1"/>
  <c r="L1613" i="1"/>
  <c r="M1613" i="1"/>
  <c r="AD1613" i="1" s="1"/>
  <c r="O1613" i="1"/>
  <c r="Q1613" i="1"/>
  <c r="AU1613" i="1"/>
  <c r="AV1613" i="1"/>
  <c r="G1614" i="1"/>
  <c r="K1614" i="1"/>
  <c r="L1614" i="1"/>
  <c r="AU1614" i="1"/>
  <c r="G1615" i="1"/>
  <c r="M1615" i="1"/>
  <c r="N1615" i="1" s="1"/>
  <c r="P1615" i="1" s="1"/>
  <c r="O1615" i="1"/>
  <c r="Q1615" i="1"/>
  <c r="R1615" i="1"/>
  <c r="AD1615" i="1"/>
  <c r="AG1615" i="1"/>
  <c r="AU1615" i="1"/>
  <c r="AV1615" i="1"/>
  <c r="AW1615" i="1"/>
  <c r="AX1615" i="1"/>
  <c r="G1616" i="1"/>
  <c r="K1616" i="1"/>
  <c r="L1616" i="1"/>
  <c r="AV1616" i="1" s="1"/>
  <c r="N1616" i="1"/>
  <c r="O1616" i="1"/>
  <c r="Q1616" i="1"/>
  <c r="AD1616" i="1"/>
  <c r="AG1616" i="1"/>
  <c r="AK1616" i="1"/>
  <c r="AU1616" i="1"/>
  <c r="AW1616" i="1"/>
  <c r="AX1616" i="1" s="1"/>
  <c r="BB1616" i="1"/>
  <c r="BA1616" i="1" s="1"/>
  <c r="G1617" i="1"/>
  <c r="K1617" i="1"/>
  <c r="L1617" i="1"/>
  <c r="AV1617" i="1" s="1"/>
  <c r="M1617" i="1"/>
  <c r="AD1617" i="1" s="1"/>
  <c r="AE1617" i="1" s="1"/>
  <c r="AL1617" i="1" s="1"/>
  <c r="O1617" i="1"/>
  <c r="Q1617" i="1"/>
  <c r="AF1617" i="1"/>
  <c r="AI1617" i="1" s="1"/>
  <c r="AG1617" i="1"/>
  <c r="AJ1617" i="1" s="1"/>
  <c r="AH1617" i="1"/>
  <c r="AU1617" i="1"/>
  <c r="AW1617" i="1"/>
  <c r="AX1617" i="1" s="1"/>
  <c r="AY1617" i="1"/>
  <c r="G1618" i="1"/>
  <c r="M1618" i="1"/>
  <c r="AD1618" i="1" s="1"/>
  <c r="Q1618" i="1"/>
  <c r="AU1618" i="1"/>
  <c r="AV1618" i="1"/>
  <c r="G1619" i="1"/>
  <c r="K1619" i="1"/>
  <c r="L1619" i="1"/>
  <c r="AU1619" i="1"/>
  <c r="G1620" i="1"/>
  <c r="M1620" i="1"/>
  <c r="N1620" i="1" s="1"/>
  <c r="P1620" i="1" s="1"/>
  <c r="R1620" i="1" s="1"/>
  <c r="O1620" i="1"/>
  <c r="Q1620" i="1"/>
  <c r="AD1620" i="1"/>
  <c r="AG1620" i="1"/>
  <c r="AU1620" i="1"/>
  <c r="AV1620" i="1"/>
  <c r="AW1620" i="1"/>
  <c r="AX1620" i="1"/>
  <c r="G1621" i="1"/>
  <c r="K1621" i="1"/>
  <c r="L1621" i="1"/>
  <c r="AU1621" i="1"/>
  <c r="G1622" i="1"/>
  <c r="K1622" i="1"/>
  <c r="M1622" i="1" s="1"/>
  <c r="L1622" i="1"/>
  <c r="AV1622" i="1" s="1"/>
  <c r="AU1622" i="1"/>
  <c r="G1623" i="1"/>
  <c r="Q1623" i="1" s="1"/>
  <c r="M1623" i="1"/>
  <c r="AD1623" i="1" s="1"/>
  <c r="AE1623" i="1" s="1"/>
  <c r="O1623" i="1"/>
  <c r="AF1623" i="1"/>
  <c r="AI1623" i="1" s="1"/>
  <c r="AG1623" i="1"/>
  <c r="AU1623" i="1"/>
  <c r="AV1623" i="1"/>
  <c r="AW1623" i="1"/>
  <c r="AX1623" i="1" s="1"/>
  <c r="AY1623" i="1"/>
  <c r="G1624" i="1"/>
  <c r="K1624" i="1"/>
  <c r="M1624" i="1" s="1"/>
  <c r="L1624" i="1"/>
  <c r="N1624" i="1"/>
  <c r="AW1624" i="1"/>
  <c r="AX1624" i="1"/>
  <c r="G1625" i="1"/>
  <c r="K1625" i="1"/>
  <c r="L1625" i="1"/>
  <c r="AU1625" i="1"/>
  <c r="G1626" i="1"/>
  <c r="L1626" i="1"/>
  <c r="M1626" i="1"/>
  <c r="AD1626" i="1" s="1"/>
  <c r="AE1626" i="1" s="1"/>
  <c r="AL1626" i="1" s="1"/>
  <c r="AF1626" i="1"/>
  <c r="AG1626" i="1"/>
  <c r="AH1626" i="1"/>
  <c r="AU1626" i="1"/>
  <c r="AV1626" i="1"/>
  <c r="AW1626" i="1"/>
  <c r="AX1626" i="1"/>
  <c r="AZ1626" i="1"/>
  <c r="G1627" i="1"/>
  <c r="M1627" i="1"/>
  <c r="AW1627" i="1" s="1"/>
  <c r="N1627" i="1"/>
  <c r="O1627" i="1"/>
  <c r="P1627" i="1"/>
  <c r="Q1627" i="1"/>
  <c r="S1627" i="1" s="1"/>
  <c r="R1627" i="1"/>
  <c r="AC1627" i="1"/>
  <c r="AU1627" i="1"/>
  <c r="AV1627" i="1"/>
  <c r="G1628" i="1"/>
  <c r="M1628" i="1"/>
  <c r="Q1628" i="1"/>
  <c r="AU1628" i="1"/>
  <c r="AV1628" i="1"/>
  <c r="AW1628" i="1"/>
  <c r="AX1628" i="1" s="1"/>
  <c r="AZ1628" i="1" s="1"/>
  <c r="BB1628" i="1"/>
  <c r="BD1628" i="1"/>
  <c r="G1629" i="1"/>
  <c r="M1629" i="1"/>
  <c r="O1629" i="1" s="1"/>
  <c r="N1629" i="1"/>
  <c r="P1629" i="1" s="1"/>
  <c r="AU1629" i="1"/>
  <c r="AV1629" i="1"/>
  <c r="G1630" i="1"/>
  <c r="K1630" i="1"/>
  <c r="M1630" i="1" s="1"/>
  <c r="L1630" i="1"/>
  <c r="AU1630" i="1"/>
  <c r="AV1630" i="1"/>
  <c r="AW1630" i="1"/>
  <c r="AX1630" i="1" s="1"/>
  <c r="BH1630" i="1"/>
  <c r="G1631" i="1"/>
  <c r="K1631" i="1"/>
  <c r="L1631" i="1"/>
  <c r="AV1631" i="1"/>
  <c r="G1632" i="1"/>
  <c r="M1632" i="1"/>
  <c r="N1632" i="1" s="1"/>
  <c r="O1632" i="1"/>
  <c r="P1632" i="1"/>
  <c r="Q1632" i="1"/>
  <c r="R1632" i="1"/>
  <c r="S1632" i="1"/>
  <c r="AD1632" i="1"/>
  <c r="AG1632" i="1" s="1"/>
  <c r="AE1632" i="1"/>
  <c r="AH1632" i="1" s="1"/>
  <c r="AK1632" i="1"/>
  <c r="AL1632" i="1"/>
  <c r="AU1632" i="1"/>
  <c r="AV1632" i="1"/>
  <c r="AW1632" i="1"/>
  <c r="AX1632" i="1" s="1"/>
  <c r="AY1632" i="1" s="1"/>
  <c r="BD1632" i="1"/>
  <c r="G1633" i="1"/>
  <c r="K1633" i="1"/>
  <c r="M1633" i="1" s="1"/>
  <c r="L1633" i="1"/>
  <c r="AD1633" i="1"/>
  <c r="AU1633" i="1"/>
  <c r="AW1633" i="1" s="1"/>
  <c r="AV1633" i="1"/>
  <c r="AX1633" i="1"/>
  <c r="AZ1633" i="1" s="1"/>
  <c r="AY1633" i="1"/>
  <c r="G1634" i="1"/>
  <c r="L1634" i="1"/>
  <c r="N1634" i="1"/>
  <c r="O1634" i="1"/>
  <c r="AV1634" i="1"/>
  <c r="G1635" i="1"/>
  <c r="L1635" i="1"/>
  <c r="AV1635" i="1" s="1"/>
  <c r="N1635" i="1"/>
  <c r="O1635" i="1"/>
  <c r="P1635" i="1" s="1"/>
  <c r="R1635" i="1" s="1"/>
  <c r="G1636" i="1"/>
  <c r="K1636" i="1"/>
  <c r="L1636" i="1"/>
  <c r="N1636" i="1" s="1"/>
  <c r="AV1636" i="1"/>
  <c r="G1637" i="1"/>
  <c r="M1637" i="1"/>
  <c r="AW1637" i="1" s="1"/>
  <c r="AX1637" i="1" s="1"/>
  <c r="O1637" i="1"/>
  <c r="Q1637" i="1"/>
  <c r="AD1637" i="1"/>
  <c r="AU1637" i="1"/>
  <c r="AV1637" i="1"/>
  <c r="G1638" i="1"/>
  <c r="M1638" i="1"/>
  <c r="AU1638" i="1"/>
  <c r="AV1638" i="1"/>
  <c r="G1639" i="1"/>
  <c r="K1639" i="1"/>
  <c r="M1639" i="1" s="1"/>
  <c r="L1639" i="1"/>
  <c r="AD1639" i="1"/>
  <c r="AU1639" i="1"/>
  <c r="AV1639" i="1"/>
  <c r="AW1639" i="1" s="1"/>
  <c r="AX1639" i="1"/>
  <c r="G1640" i="1"/>
  <c r="K1640" i="1"/>
  <c r="L1640" i="1"/>
  <c r="AV1640" i="1" s="1"/>
  <c r="M1640" i="1"/>
  <c r="O1640" i="1" s="1"/>
  <c r="AU1640" i="1"/>
  <c r="G1641" i="1"/>
  <c r="L1641" i="1"/>
  <c r="M1641" i="1"/>
  <c r="N1641" i="1" s="1"/>
  <c r="AD1641" i="1"/>
  <c r="AE1641" i="1"/>
  <c r="AF1641" i="1"/>
  <c r="AI1641" i="1" s="1"/>
  <c r="AG1641" i="1"/>
  <c r="AU1641" i="1"/>
  <c r="AV1641" i="1"/>
  <c r="AW1641" i="1"/>
  <c r="AX1641" i="1" s="1"/>
  <c r="AY1641" i="1"/>
  <c r="G1642" i="1"/>
  <c r="K1642" i="1"/>
  <c r="L1642" i="1"/>
  <c r="AV1642" i="1" s="1"/>
  <c r="AW1642" i="1" s="1"/>
  <c r="AX1642" i="1" s="1"/>
  <c r="M1642" i="1"/>
  <c r="O1642" i="1" s="1"/>
  <c r="AU1642" i="1"/>
  <c r="G1643" i="1"/>
  <c r="L1643" i="1"/>
  <c r="AV1643" i="1" s="1"/>
  <c r="N1643" i="1"/>
  <c r="O1643" i="1"/>
  <c r="G1644" i="1"/>
  <c r="L1644" i="1"/>
  <c r="N1644" i="1" s="1"/>
  <c r="O1644" i="1"/>
  <c r="P1644" i="1"/>
  <c r="R1644" i="1"/>
  <c r="AV1644" i="1"/>
  <c r="G1645" i="1"/>
  <c r="L1645" i="1"/>
  <c r="M1645" i="1" s="1"/>
  <c r="AW1645" i="1" s="1"/>
  <c r="AX1645" i="1" s="1"/>
  <c r="AD1645" i="1"/>
  <c r="AG1645" i="1" s="1"/>
  <c r="AE1645" i="1"/>
  <c r="AU1645" i="1"/>
  <c r="AV1645" i="1"/>
  <c r="G1646" i="1"/>
  <c r="K1646" i="1"/>
  <c r="M1646" i="1" s="1"/>
  <c r="L1646" i="1"/>
  <c r="AD1646" i="1"/>
  <c r="AG1646" i="1"/>
  <c r="AU1646" i="1"/>
  <c r="AV1646" i="1"/>
  <c r="AW1646" i="1"/>
  <c r="AX1646" i="1" s="1"/>
  <c r="G1647" i="1"/>
  <c r="M1647" i="1"/>
  <c r="N1647" i="1"/>
  <c r="P1647" i="1" s="1"/>
  <c r="O1647" i="1"/>
  <c r="AD1647" i="1"/>
  <c r="AG1647" i="1" s="1"/>
  <c r="AE1647" i="1"/>
  <c r="AL1647" i="1" s="1"/>
  <c r="AF1647" i="1"/>
  <c r="AM1647" i="1" s="1"/>
  <c r="AH1647" i="1"/>
  <c r="AI1647" i="1"/>
  <c r="AU1647" i="1"/>
  <c r="AV1647" i="1"/>
  <c r="AW1647" i="1"/>
  <c r="AX1647" i="1"/>
  <c r="AZ1647" i="1" s="1"/>
  <c r="AY1647" i="1"/>
  <c r="G1648" i="1"/>
  <c r="M1648" i="1"/>
  <c r="N1648" i="1" s="1"/>
  <c r="O1648" i="1"/>
  <c r="P1648" i="1" s="1"/>
  <c r="Q1648" i="1"/>
  <c r="AU1648" i="1"/>
  <c r="AV1648" i="1"/>
  <c r="G1649" i="1"/>
  <c r="K1649" i="1"/>
  <c r="M1649" i="1" s="1"/>
  <c r="L1649" i="1"/>
  <c r="N1649" i="1"/>
  <c r="O1649" i="1"/>
  <c r="P1649" i="1"/>
  <c r="Q1649" i="1"/>
  <c r="R1649" i="1"/>
  <c r="S1649" i="1"/>
  <c r="AD1649" i="1"/>
  <c r="AG1649" i="1" s="1"/>
  <c r="AE1649" i="1"/>
  <c r="AH1649" i="1" s="1"/>
  <c r="AK1649" i="1"/>
  <c r="AL1649" i="1"/>
  <c r="AU1649" i="1"/>
  <c r="AV1649" i="1"/>
  <c r="G1650" i="1"/>
  <c r="L1650" i="1"/>
  <c r="N1650" i="1"/>
  <c r="O1650" i="1"/>
  <c r="P1650" i="1" s="1"/>
  <c r="R1650" i="1"/>
  <c r="AV1650" i="1"/>
  <c r="G1651" i="1"/>
  <c r="L1651" i="1"/>
  <c r="N1651" i="1"/>
  <c r="O1651" i="1"/>
  <c r="P1651" i="1"/>
  <c r="R1651" i="1"/>
  <c r="AV1651" i="1"/>
  <c r="G1652" i="1"/>
  <c r="L1652" i="1"/>
  <c r="M1652" i="1"/>
  <c r="N1652" i="1" s="1"/>
  <c r="AD1652" i="1"/>
  <c r="AF1652" i="1"/>
  <c r="AU1652" i="1"/>
  <c r="AV1652" i="1"/>
  <c r="AW1652" i="1"/>
  <c r="AX1652" i="1" s="1"/>
  <c r="G1653" i="1"/>
  <c r="K1653" i="1"/>
  <c r="L1653" i="1"/>
  <c r="AV1653" i="1" s="1"/>
  <c r="M1653" i="1"/>
  <c r="AU1653" i="1"/>
  <c r="AW1653" i="1"/>
  <c r="AX1653" i="1" s="1"/>
  <c r="AY1653" i="1" s="1"/>
  <c r="G1654" i="1"/>
  <c r="L1654" i="1"/>
  <c r="AV1654" i="1" s="1"/>
  <c r="N1654" i="1"/>
  <c r="O1654" i="1"/>
  <c r="G1655" i="1"/>
  <c r="L1655" i="1"/>
  <c r="AV1655" i="1" s="1"/>
  <c r="AU1655" i="1"/>
  <c r="G1656" i="1"/>
  <c r="L1656" i="1"/>
  <c r="M1656" i="1" s="1"/>
  <c r="AU1656" i="1"/>
  <c r="AV1656" i="1"/>
  <c r="G1657" i="1"/>
  <c r="L1657" i="1"/>
  <c r="AV1657" i="1" s="1"/>
  <c r="M1657" i="1"/>
  <c r="AU1657" i="1"/>
  <c r="G1658" i="1"/>
  <c r="M1658" i="1"/>
  <c r="N1658" i="1"/>
  <c r="O1658" i="1"/>
  <c r="P1658" i="1" s="1"/>
  <c r="R1658" i="1"/>
  <c r="AD1658" i="1"/>
  <c r="AE1658" i="1" s="1"/>
  <c r="AG1658" i="1"/>
  <c r="AU1658" i="1"/>
  <c r="AV1658" i="1"/>
  <c r="G1659" i="1"/>
  <c r="K1659" i="1"/>
  <c r="M1659" i="1" s="1"/>
  <c r="L1659" i="1"/>
  <c r="AU1659" i="1"/>
  <c r="AV1659" i="1"/>
  <c r="G1660" i="1"/>
  <c r="K1660" i="1"/>
  <c r="M1660" i="1" s="1"/>
  <c r="L1660" i="1"/>
  <c r="AV1660" i="1"/>
  <c r="G1661" i="1"/>
  <c r="K1661" i="1"/>
  <c r="AU1661" i="1" s="1"/>
  <c r="L1661" i="1"/>
  <c r="M1661" i="1"/>
  <c r="AV1661" i="1"/>
  <c r="G1662" i="1"/>
  <c r="K1662" i="1"/>
  <c r="L1662" i="1"/>
  <c r="AV1662" i="1" s="1"/>
  <c r="AU1662" i="1"/>
  <c r="G1663" i="1"/>
  <c r="M1663" i="1"/>
  <c r="AU1663" i="1"/>
  <c r="AV1663" i="1"/>
  <c r="AW1663" i="1"/>
  <c r="AX1663" i="1" s="1"/>
  <c r="G1664" i="1"/>
  <c r="R1664" i="1" s="1"/>
  <c r="M1664" i="1"/>
  <c r="O1664" i="1" s="1"/>
  <c r="N1664" i="1"/>
  <c r="P1664" i="1" s="1"/>
  <c r="AU1664" i="1"/>
  <c r="AV1664" i="1"/>
  <c r="AW1664" i="1"/>
  <c r="AX1664" i="1"/>
  <c r="G1665" i="1"/>
  <c r="M1665" i="1"/>
  <c r="O1665" i="1" s="1"/>
  <c r="AU1665" i="1"/>
  <c r="AV1665" i="1"/>
  <c r="G1666" i="1"/>
  <c r="K1666" i="1"/>
  <c r="AU1666" i="1" s="1"/>
  <c r="L1666" i="1"/>
  <c r="AV1666" i="1" s="1"/>
  <c r="N1666" i="1"/>
  <c r="O1666" i="1"/>
  <c r="Q1666" i="1"/>
  <c r="AD1666" i="1"/>
  <c r="AK1666" i="1" s="1"/>
  <c r="AF1666" i="1"/>
  <c r="AM1666" i="1" s="1"/>
  <c r="AG1666" i="1"/>
  <c r="AI1666" i="1"/>
  <c r="AW1666" i="1"/>
  <c r="AX1666" i="1" s="1"/>
  <c r="AY1666" i="1"/>
  <c r="G1667" i="1"/>
  <c r="M1667" i="1"/>
  <c r="Q1667" i="1" s="1"/>
  <c r="N1667" i="1"/>
  <c r="P1667" i="1" s="1"/>
  <c r="R1667" i="1" s="1"/>
  <c r="O1667" i="1"/>
  <c r="AC1667" i="1"/>
  <c r="AU1667" i="1"/>
  <c r="AV1667" i="1"/>
  <c r="G1668" i="1"/>
  <c r="M1668" i="1"/>
  <c r="N1668" i="1"/>
  <c r="O1668" i="1"/>
  <c r="P1668" i="1"/>
  <c r="Q1668" i="1"/>
  <c r="R1668" i="1"/>
  <c r="S1668" i="1"/>
  <c r="AD1668" i="1"/>
  <c r="AF1668" i="1" s="1"/>
  <c r="AI1668" i="1" s="1"/>
  <c r="AE1668" i="1"/>
  <c r="AH1668" i="1"/>
  <c r="AK1668" i="1"/>
  <c r="AL1668" i="1"/>
  <c r="AU1668" i="1"/>
  <c r="AV1668" i="1"/>
  <c r="AW1668" i="1"/>
  <c r="AX1668" i="1"/>
  <c r="BD1668" i="1" s="1"/>
  <c r="AZ1668" i="1"/>
  <c r="BA1668" i="1"/>
  <c r="BB1668" i="1"/>
  <c r="G1669" i="1"/>
  <c r="K1669" i="1"/>
  <c r="L1669" i="1"/>
  <c r="M1669" i="1"/>
  <c r="AD1669" i="1" s="1"/>
  <c r="O1669" i="1"/>
  <c r="Q1669" i="1"/>
  <c r="AU1669" i="1"/>
  <c r="BH1669" i="1"/>
  <c r="AV1669" i="1" s="1"/>
  <c r="AW1669" i="1" s="1"/>
  <c r="AX1669" i="1" s="1"/>
  <c r="G1670" i="1"/>
  <c r="K1670" i="1"/>
  <c r="L1670" i="1"/>
  <c r="M1670" i="1"/>
  <c r="Q1670" i="1" s="1"/>
  <c r="N1670" i="1"/>
  <c r="AU1670" i="1"/>
  <c r="AV1670" i="1"/>
  <c r="AW1670" i="1"/>
  <c r="AX1670" i="1"/>
  <c r="G1671" i="1"/>
  <c r="M1671" i="1"/>
  <c r="AD1671" i="1" s="1"/>
  <c r="N1671" i="1"/>
  <c r="P1671" i="1" s="1"/>
  <c r="O1671" i="1"/>
  <c r="Q1671" i="1"/>
  <c r="AK1671" i="1"/>
  <c r="AU1671" i="1"/>
  <c r="AV1671" i="1"/>
  <c r="AW1671" i="1"/>
  <c r="AX1671" i="1"/>
  <c r="BB1671" i="1" s="1"/>
  <c r="AY1671" i="1"/>
  <c r="BA1671" i="1"/>
  <c r="G1672" i="1"/>
  <c r="K1672" i="1"/>
  <c r="L1672" i="1"/>
  <c r="M1672" i="1"/>
  <c r="Q1672" i="1" s="1"/>
  <c r="N1672" i="1"/>
  <c r="AU1672" i="1"/>
  <c r="AV1672" i="1"/>
  <c r="AW1672" i="1"/>
  <c r="AX1672" i="1"/>
  <c r="AZ1672" i="1"/>
  <c r="G1673" i="1"/>
  <c r="R1673" i="1" s="1"/>
  <c r="L1673" i="1"/>
  <c r="N1673" i="1" s="1"/>
  <c r="P1673" i="1" s="1"/>
  <c r="O1673" i="1"/>
  <c r="AV1673" i="1"/>
  <c r="G1674" i="1"/>
  <c r="L1674" i="1"/>
  <c r="N1674" i="1" s="1"/>
  <c r="AV1674" i="1"/>
  <c r="G1675" i="1"/>
  <c r="K1675" i="1"/>
  <c r="M1675" i="1" s="1"/>
  <c r="L1675" i="1"/>
  <c r="N1675" i="1" s="1"/>
  <c r="AV1675" i="1"/>
  <c r="G1676" i="1"/>
  <c r="M1676" i="1"/>
  <c r="O1676" i="1" s="1"/>
  <c r="N1676" i="1"/>
  <c r="P1676" i="1" s="1"/>
  <c r="AD1676" i="1"/>
  <c r="AF1676" i="1"/>
  <c r="AU1676" i="1"/>
  <c r="AV1676" i="1"/>
  <c r="AW1676" i="1"/>
  <c r="AX1676" i="1"/>
  <c r="AY1676" i="1" s="1"/>
  <c r="BD1676" i="1"/>
  <c r="G1677" i="1"/>
  <c r="M1677" i="1"/>
  <c r="AU1677" i="1"/>
  <c r="AV1677" i="1"/>
  <c r="G1678" i="1"/>
  <c r="L1678" i="1"/>
  <c r="M1678" i="1"/>
  <c r="AU1678" i="1"/>
  <c r="AV1678" i="1"/>
  <c r="AW1678" i="1"/>
  <c r="AX1678" i="1" s="1"/>
  <c r="G1679" i="1"/>
  <c r="L1679" i="1"/>
  <c r="M1679" i="1"/>
  <c r="AU1679" i="1"/>
  <c r="AV1679" i="1"/>
  <c r="AW1679" i="1"/>
  <c r="AX1679" i="1" s="1"/>
  <c r="G1680" i="1"/>
  <c r="L1680" i="1"/>
  <c r="M1680" i="1"/>
  <c r="AU1680" i="1"/>
  <c r="AV1680" i="1"/>
  <c r="AW1680" i="1"/>
  <c r="AX1680" i="1" s="1"/>
  <c r="G1681" i="1"/>
  <c r="L1681" i="1"/>
  <c r="M1681" i="1"/>
  <c r="AU1681" i="1"/>
  <c r="AV1681" i="1"/>
  <c r="G1682" i="1"/>
  <c r="K1682" i="1"/>
  <c r="L1682" i="1"/>
  <c r="AV1682" i="1" s="1"/>
  <c r="AU1682" i="1"/>
  <c r="G1683" i="1"/>
  <c r="K1683" i="1"/>
  <c r="M1683" i="1" s="1"/>
  <c r="L1683" i="1"/>
  <c r="AD1683" i="1"/>
  <c r="AE1683" i="1"/>
  <c r="AU1683" i="1"/>
  <c r="AW1683" i="1" s="1"/>
  <c r="AX1683" i="1" s="1"/>
  <c r="AV1683" i="1"/>
  <c r="G1684" i="1"/>
  <c r="L1684" i="1"/>
  <c r="N1684" i="1" s="1"/>
  <c r="P1684" i="1" s="1"/>
  <c r="O1684" i="1"/>
  <c r="R1684" i="1"/>
  <c r="AV1684" i="1"/>
  <c r="G1685" i="1"/>
  <c r="L1685" i="1"/>
  <c r="N1685" i="1"/>
  <c r="O1685" i="1"/>
  <c r="P1685" i="1" s="1"/>
  <c r="R1685" i="1" s="1"/>
  <c r="AV1685" i="1"/>
  <c r="G1686" i="1"/>
  <c r="L1686" i="1"/>
  <c r="N1686" i="1"/>
  <c r="P1686" i="1" s="1"/>
  <c r="R1686" i="1" s="1"/>
  <c r="O1686" i="1"/>
  <c r="AV1686" i="1"/>
  <c r="G1687" i="1"/>
  <c r="L1687" i="1"/>
  <c r="AV1687" i="1" s="1"/>
  <c r="AU1687" i="1"/>
  <c r="G1688" i="1"/>
  <c r="L1688" i="1"/>
  <c r="AV1688" i="1" s="1"/>
  <c r="M1688" i="1"/>
  <c r="N1688" i="1" s="1"/>
  <c r="P1688" i="1" s="1"/>
  <c r="O1688" i="1"/>
  <c r="AU1688" i="1"/>
  <c r="G1689" i="1"/>
  <c r="L1689" i="1"/>
  <c r="M1689" i="1" s="1"/>
  <c r="AU1689" i="1"/>
  <c r="AV1689" i="1"/>
  <c r="G1690" i="1"/>
  <c r="M1690" i="1"/>
  <c r="N1690" i="1"/>
  <c r="O1690" i="1"/>
  <c r="P1690" i="1"/>
  <c r="AU1690" i="1"/>
  <c r="AV1690" i="1"/>
  <c r="AW1690" i="1"/>
  <c r="AX1690" i="1"/>
  <c r="AY1690" i="1"/>
  <c r="AZ1690" i="1"/>
  <c r="G1691" i="1"/>
  <c r="L1691" i="1"/>
  <c r="M1691" i="1"/>
  <c r="N1691" i="1" s="1"/>
  <c r="P1691" i="1" s="1"/>
  <c r="O1691" i="1"/>
  <c r="AU1691" i="1"/>
  <c r="AV1691" i="1"/>
  <c r="AW1691" i="1"/>
  <c r="AX1691" i="1" s="1"/>
  <c r="G1692" i="1"/>
  <c r="M1692" i="1"/>
  <c r="AD1692" i="1" s="1"/>
  <c r="N1692" i="1"/>
  <c r="O1692" i="1"/>
  <c r="P1692" i="1" s="1"/>
  <c r="Q1692" i="1"/>
  <c r="AK1692" i="1"/>
  <c r="AU1692" i="1"/>
  <c r="AV1692" i="1"/>
  <c r="AW1692" i="1"/>
  <c r="AX1692" i="1"/>
  <c r="AY1692" i="1" s="1"/>
  <c r="AZ1692" i="1"/>
  <c r="G1693" i="1"/>
  <c r="K1693" i="1"/>
  <c r="L1693" i="1"/>
  <c r="M1693" i="1"/>
  <c r="N1693" i="1"/>
  <c r="O1693" i="1"/>
  <c r="P1693" i="1"/>
  <c r="R1693" i="1" s="1"/>
  <c r="AU1693" i="1"/>
  <c r="AV1693" i="1"/>
  <c r="AW1693" i="1"/>
  <c r="AX1693" i="1"/>
  <c r="AY1693" i="1"/>
  <c r="AZ1693" i="1"/>
  <c r="G1694" i="1"/>
  <c r="K1694" i="1"/>
  <c r="L1694" i="1"/>
  <c r="M1694" i="1" s="1"/>
  <c r="AU1694" i="1"/>
  <c r="AV1694" i="1"/>
  <c r="AW1694" i="1" s="1"/>
  <c r="AX1694" i="1" s="1"/>
  <c r="G1695" i="1"/>
  <c r="L1695" i="1"/>
  <c r="O1695" i="1" s="1"/>
  <c r="N1695" i="1"/>
  <c r="P1695" i="1" s="1"/>
  <c r="AV1695" i="1"/>
  <c r="G1696" i="1"/>
  <c r="L1696" i="1"/>
  <c r="G1697" i="1"/>
  <c r="L1697" i="1"/>
  <c r="N1697" i="1" s="1"/>
  <c r="P1697" i="1" s="1"/>
  <c r="R1697" i="1" s="1"/>
  <c r="O1697" i="1"/>
  <c r="AV1697" i="1"/>
  <c r="G1698" i="1"/>
  <c r="L1698" i="1"/>
  <c r="M1698" i="1" s="1"/>
  <c r="AU1698" i="1"/>
  <c r="AV1698" i="1"/>
  <c r="G1699" i="1"/>
  <c r="L1699" i="1"/>
  <c r="M1699" i="1" s="1"/>
  <c r="Q1699" i="1"/>
  <c r="AU1699" i="1"/>
  <c r="AV1699" i="1"/>
  <c r="G1700" i="1"/>
  <c r="K1700" i="1"/>
  <c r="L1700" i="1"/>
  <c r="M1700" i="1"/>
  <c r="AD1700" i="1" s="1"/>
  <c r="N1700" i="1"/>
  <c r="O1700" i="1"/>
  <c r="P1700" i="1"/>
  <c r="Q1700" i="1"/>
  <c r="R1700" i="1"/>
  <c r="AU1700" i="1"/>
  <c r="AV1700" i="1"/>
  <c r="AW1700" i="1"/>
  <c r="AX1700" i="1"/>
  <c r="AY1700" i="1"/>
  <c r="AZ1700" i="1"/>
  <c r="BB1700" i="1"/>
  <c r="BA1700" i="1" s="1"/>
  <c r="G1701" i="1"/>
  <c r="L1701" i="1"/>
  <c r="N1701" i="1"/>
  <c r="P1701" i="1" s="1"/>
  <c r="R1701" i="1" s="1"/>
  <c r="O1701" i="1"/>
  <c r="AV1701" i="1"/>
  <c r="G1702" i="1"/>
  <c r="L1702" i="1"/>
  <c r="AV1702" i="1" s="1"/>
  <c r="N1702" i="1"/>
  <c r="O1702" i="1"/>
  <c r="G1703" i="1"/>
  <c r="L1703" i="1"/>
  <c r="AV1703" i="1"/>
  <c r="G1704" i="1"/>
  <c r="L1704" i="1"/>
  <c r="M1704" i="1" s="1"/>
  <c r="AD1704" i="1" s="1"/>
  <c r="AU1704" i="1"/>
  <c r="G1705" i="1"/>
  <c r="M1705" i="1"/>
  <c r="AD1705" i="1"/>
  <c r="AK1705" i="1" s="1"/>
  <c r="AE1705" i="1"/>
  <c r="AF1705" i="1"/>
  <c r="AG1705" i="1"/>
  <c r="AU1705" i="1"/>
  <c r="AV1705" i="1"/>
  <c r="AW1705" i="1"/>
  <c r="AX1705" i="1" s="1"/>
  <c r="BD1705" i="1" s="1"/>
  <c r="G1706" i="1"/>
  <c r="K1706" i="1"/>
  <c r="L1706" i="1"/>
  <c r="AV1706" i="1" s="1"/>
  <c r="AU1706" i="1"/>
  <c r="G1707" i="1"/>
  <c r="L1707" i="1"/>
  <c r="N1707" i="1" s="1"/>
  <c r="AV1707" i="1"/>
  <c r="G1708" i="1"/>
  <c r="L1708" i="1"/>
  <c r="N1708" i="1"/>
  <c r="O1708" i="1"/>
  <c r="P1708" i="1"/>
  <c r="R1708" i="1" s="1"/>
  <c r="AV1708" i="1"/>
  <c r="G1709" i="1"/>
  <c r="L1709" i="1"/>
  <c r="M1709" i="1"/>
  <c r="AD1709" i="1" s="1"/>
  <c r="N1709" i="1"/>
  <c r="O1709" i="1"/>
  <c r="P1709" i="1"/>
  <c r="Q1709" i="1"/>
  <c r="S1709" i="1" s="1"/>
  <c r="R1709" i="1"/>
  <c r="AK1709" i="1"/>
  <c r="AU1709" i="1"/>
  <c r="AV1709" i="1"/>
  <c r="AW1709" i="1"/>
  <c r="AX1709" i="1"/>
  <c r="AY1709" i="1" s="1"/>
  <c r="AZ1709" i="1"/>
  <c r="G1710" i="1"/>
  <c r="K1710" i="1"/>
  <c r="L1710" i="1"/>
  <c r="M1710" i="1"/>
  <c r="AD1710" i="1" s="1"/>
  <c r="N1710" i="1"/>
  <c r="O1710" i="1"/>
  <c r="P1710" i="1" s="1"/>
  <c r="R1710" i="1" s="1"/>
  <c r="Q1710" i="1"/>
  <c r="AG1710" i="1"/>
  <c r="AU1710" i="1"/>
  <c r="AV1710" i="1"/>
  <c r="AW1710" i="1"/>
  <c r="AX1710" i="1" s="1"/>
  <c r="G1711" i="1"/>
  <c r="L1711" i="1"/>
  <c r="N1711" i="1"/>
  <c r="O1711" i="1"/>
  <c r="P1711" i="1"/>
  <c r="R1711" i="1" s="1"/>
  <c r="AV1711" i="1"/>
  <c r="G1712" i="1"/>
  <c r="L1712" i="1"/>
  <c r="O1712" i="1" s="1"/>
  <c r="AV1712" i="1"/>
  <c r="G1713" i="1"/>
  <c r="L1713" i="1"/>
  <c r="M1713" i="1"/>
  <c r="AD1713" i="1"/>
  <c r="AK1713" i="1" s="1"/>
  <c r="AU1713" i="1"/>
  <c r="AV1713" i="1"/>
  <c r="AW1713" i="1"/>
  <c r="AX1713" i="1" s="1"/>
  <c r="BD1713" i="1"/>
  <c r="G1714" i="1"/>
  <c r="K1714" i="1"/>
  <c r="L1714" i="1"/>
  <c r="AU1714" i="1"/>
  <c r="AV1714" i="1"/>
  <c r="G1715" i="1"/>
  <c r="L1715" i="1"/>
  <c r="N1715" i="1" s="1"/>
  <c r="AV1715" i="1"/>
  <c r="G1716" i="1"/>
  <c r="L1716" i="1"/>
  <c r="M1716" i="1" s="1"/>
  <c r="Q1716" i="1"/>
  <c r="AU1716" i="1"/>
  <c r="AV1716" i="1"/>
  <c r="G1717" i="1"/>
  <c r="K1717" i="1"/>
  <c r="M1717" i="1" s="1"/>
  <c r="AD1717" i="1" s="1"/>
  <c r="AK1717" i="1" s="1"/>
  <c r="L1717" i="1"/>
  <c r="N1717" i="1"/>
  <c r="AU1717" i="1"/>
  <c r="AW1717" i="1" s="1"/>
  <c r="AV1717" i="1"/>
  <c r="AX1717" i="1"/>
  <c r="BD1717" i="1" s="1"/>
  <c r="BB1717" i="1"/>
  <c r="BA1717" i="1" s="1"/>
  <c r="G1718" i="1"/>
  <c r="L1718" i="1"/>
  <c r="M1718" i="1" s="1"/>
  <c r="N1718" i="1" s="1"/>
  <c r="AU1718" i="1"/>
  <c r="AV1718" i="1"/>
  <c r="G1719" i="1"/>
  <c r="M1719" i="1"/>
  <c r="N1719" i="1" s="1"/>
  <c r="P1719" i="1" s="1"/>
  <c r="R1719" i="1" s="1"/>
  <c r="S1719" i="1" s="1"/>
  <c r="O1719" i="1"/>
  <c r="Q1719" i="1"/>
  <c r="AD1719" i="1"/>
  <c r="AU1719" i="1"/>
  <c r="AV1719" i="1"/>
  <c r="AW1719" i="1"/>
  <c r="AX1719" i="1" s="1"/>
  <c r="BB1719" i="1" s="1"/>
  <c r="BA1719" i="1" s="1"/>
  <c r="AZ1719" i="1"/>
  <c r="G1720" i="1"/>
  <c r="M1720" i="1"/>
  <c r="N1720" i="1" s="1"/>
  <c r="Q1720" i="1"/>
  <c r="AD1720" i="1"/>
  <c r="AE1720" i="1" s="1"/>
  <c r="AU1720" i="1"/>
  <c r="AV1720" i="1"/>
  <c r="AW1720" i="1"/>
  <c r="AX1720" i="1" s="1"/>
  <c r="AY1720" i="1" s="1"/>
  <c r="G1721" i="1"/>
  <c r="L1721" i="1"/>
  <c r="M1721" i="1"/>
  <c r="N1721" i="1" s="1"/>
  <c r="Q1721" i="1"/>
  <c r="AD1721" i="1"/>
  <c r="AF1721" i="1" s="1"/>
  <c r="AI1721" i="1" s="1"/>
  <c r="AK1721" i="1"/>
  <c r="AM1721" i="1"/>
  <c r="AU1721" i="1"/>
  <c r="AV1721" i="1"/>
  <c r="AW1721" i="1"/>
  <c r="AX1721" i="1" s="1"/>
  <c r="AY1721" i="1" s="1"/>
  <c r="BD1721" i="1"/>
  <c r="G1722" i="1"/>
  <c r="K1722" i="1"/>
  <c r="M1722" i="1" s="1"/>
  <c r="L1722" i="1"/>
  <c r="AV1722" i="1" s="1"/>
  <c r="AU1722" i="1"/>
  <c r="G1723" i="1"/>
  <c r="K1723" i="1"/>
  <c r="M1723" i="1" s="1"/>
  <c r="N1723" i="1" s="1"/>
  <c r="P1723" i="1" s="1"/>
  <c r="R1723" i="1" s="1"/>
  <c r="L1723" i="1"/>
  <c r="O1723" i="1"/>
  <c r="Q1723" i="1"/>
  <c r="S1723" i="1" s="1"/>
  <c r="AU1723" i="1"/>
  <c r="AV1723" i="1"/>
  <c r="G1724" i="1"/>
  <c r="L1724" i="1"/>
  <c r="AV1724" i="1"/>
  <c r="G1725" i="1"/>
  <c r="L1725" i="1"/>
  <c r="N1725" i="1"/>
  <c r="P1725" i="1" s="1"/>
  <c r="R1725" i="1" s="1"/>
  <c r="O1725" i="1"/>
  <c r="AV1725" i="1"/>
  <c r="G1726" i="1"/>
  <c r="M1726" i="1"/>
  <c r="AD1726" i="1" s="1"/>
  <c r="AE1726" i="1" s="1"/>
  <c r="Q1726" i="1"/>
  <c r="AF1726" i="1"/>
  <c r="AI1726" i="1" s="1"/>
  <c r="AH1726" i="1"/>
  <c r="AL1726" i="1"/>
  <c r="AM1726" i="1"/>
  <c r="AU1726" i="1"/>
  <c r="AV1726" i="1"/>
  <c r="AW1726" i="1"/>
  <c r="AX1726" i="1" s="1"/>
  <c r="G1727" i="1"/>
  <c r="K1727" i="1"/>
  <c r="M1727" i="1" s="1"/>
  <c r="L1727" i="1"/>
  <c r="AV1727" i="1" s="1"/>
  <c r="G1728" i="1"/>
  <c r="K1728" i="1"/>
  <c r="M1728" i="1" s="1"/>
  <c r="L1728" i="1"/>
  <c r="AU1728" i="1"/>
  <c r="AV1728" i="1"/>
  <c r="G1729" i="1"/>
  <c r="K1729" i="1"/>
  <c r="M1729" i="1" s="1"/>
  <c r="L1729" i="1"/>
  <c r="AV1729" i="1" s="1"/>
  <c r="G1730" i="1"/>
  <c r="K1730" i="1"/>
  <c r="M1730" i="1" s="1"/>
  <c r="L1730" i="1"/>
  <c r="AU1730" i="1"/>
  <c r="AV1730" i="1"/>
  <c r="G1731" i="1"/>
  <c r="K1731" i="1"/>
  <c r="M1731" i="1" s="1"/>
  <c r="L1731" i="1"/>
  <c r="AV1731" i="1" s="1"/>
  <c r="G1732" i="1"/>
  <c r="K1732" i="1"/>
  <c r="M1732" i="1" s="1"/>
  <c r="L1732" i="1"/>
  <c r="AU1732" i="1"/>
  <c r="AV1732" i="1"/>
  <c r="G1733" i="1"/>
  <c r="K1733" i="1"/>
  <c r="L1733" i="1"/>
  <c r="AV1733" i="1" s="1"/>
  <c r="G1734" i="1"/>
  <c r="K1734" i="1"/>
  <c r="M1734" i="1" s="1"/>
  <c r="AW1734" i="1" s="1"/>
  <c r="L1734" i="1"/>
  <c r="O1734" i="1"/>
  <c r="Q1734" i="1"/>
  <c r="AU1734" i="1"/>
  <c r="AV1734" i="1"/>
  <c r="AX1734" i="1"/>
  <c r="AY1734" i="1" s="1"/>
  <c r="BB1734" i="1"/>
  <c r="BA1734" i="1" s="1"/>
  <c r="BD1734" i="1"/>
  <c r="G1735" i="1"/>
  <c r="L1735" i="1"/>
  <c r="M1735" i="1" s="1"/>
  <c r="AW1735" i="1" s="1"/>
  <c r="O1735" i="1"/>
  <c r="AD1735" i="1"/>
  <c r="AE1735" i="1" s="1"/>
  <c r="AU1735" i="1"/>
  <c r="AV1735" i="1"/>
  <c r="AX1735" i="1"/>
  <c r="AZ1735" i="1" s="1"/>
  <c r="AY1735" i="1"/>
  <c r="G1736" i="1"/>
  <c r="M1736" i="1"/>
  <c r="N1736" i="1" s="1"/>
  <c r="O1736" i="1"/>
  <c r="P1736" i="1" s="1"/>
  <c r="R1736" i="1" s="1"/>
  <c r="Q1736" i="1"/>
  <c r="AD1736" i="1"/>
  <c r="AG1736" i="1" s="1"/>
  <c r="AK1736" i="1"/>
  <c r="AU1736" i="1"/>
  <c r="AV1736" i="1"/>
  <c r="AW1736" i="1"/>
  <c r="AX1736" i="1" s="1"/>
  <c r="AY1736" i="1" s="1"/>
  <c r="BB1736" i="1"/>
  <c r="BA1736" i="1" s="1"/>
  <c r="BD1736" i="1"/>
  <c r="G1737" i="1"/>
  <c r="Q1737" i="1" s="1"/>
  <c r="L1737" i="1"/>
  <c r="M1737" i="1" s="1"/>
  <c r="O1737" i="1"/>
  <c r="AD1737" i="1"/>
  <c r="AG1737" i="1" s="1"/>
  <c r="AF1737" i="1"/>
  <c r="AI1737" i="1" s="1"/>
  <c r="AU1737" i="1"/>
  <c r="AV1737" i="1"/>
  <c r="G1738" i="1"/>
  <c r="L1738" i="1"/>
  <c r="M1738" i="1" s="1"/>
  <c r="N1738" i="1" s="1"/>
  <c r="O1738" i="1"/>
  <c r="P1738" i="1"/>
  <c r="Q1738" i="1"/>
  <c r="S1738" i="1" s="1"/>
  <c r="R1738" i="1"/>
  <c r="AU1738" i="1"/>
  <c r="AV1738" i="1"/>
  <c r="G1739" i="1"/>
  <c r="K1739" i="1"/>
  <c r="L1739" i="1"/>
  <c r="M1739" i="1"/>
  <c r="N1739" i="1"/>
  <c r="O1739" i="1"/>
  <c r="P1739" i="1" s="1"/>
  <c r="Q1739" i="1"/>
  <c r="AD1739" i="1"/>
  <c r="AE1739" i="1" s="1"/>
  <c r="AK1739" i="1"/>
  <c r="AU1739" i="1"/>
  <c r="AX1739" i="1"/>
  <c r="AY1739" i="1"/>
  <c r="AZ1739" i="1"/>
  <c r="BA1739" i="1"/>
  <c r="BB1739" i="1"/>
  <c r="BC1739" i="1"/>
  <c r="BD1739" i="1"/>
  <c r="G1740" i="1"/>
  <c r="K1740" i="1"/>
  <c r="M1740" i="1" s="1"/>
  <c r="L1740" i="1"/>
  <c r="AU1740" i="1"/>
  <c r="AV1740" i="1"/>
  <c r="G1741" i="1"/>
  <c r="K1741" i="1"/>
  <c r="L1741" i="1"/>
  <c r="M1741" i="1"/>
  <c r="N1741" i="1"/>
  <c r="O1741" i="1"/>
  <c r="P1741" i="1" s="1"/>
  <c r="Q1741" i="1"/>
  <c r="AD1741" i="1"/>
  <c r="AE1741" i="1" s="1"/>
  <c r="AK1741" i="1"/>
  <c r="AU1741" i="1"/>
  <c r="AV1741" i="1"/>
  <c r="AW1741" i="1"/>
  <c r="AX1741" i="1"/>
  <c r="BB1741" i="1" s="1"/>
  <c r="BA1741" i="1" s="1"/>
  <c r="AY1741" i="1"/>
  <c r="AZ1741" i="1"/>
  <c r="G1742" i="1"/>
  <c r="R1742" i="1" s="1"/>
  <c r="K1742" i="1"/>
  <c r="L1742" i="1"/>
  <c r="M1742" i="1"/>
  <c r="Q1742" i="1" s="1"/>
  <c r="N1742" i="1"/>
  <c r="O1742" i="1"/>
  <c r="P1742" i="1"/>
  <c r="AU1742" i="1"/>
  <c r="AV1742" i="1"/>
  <c r="AW1742" i="1"/>
  <c r="AX1742" i="1"/>
  <c r="BB1742" i="1" s="1"/>
  <c r="BA1742" i="1" s="1"/>
  <c r="AZ1742" i="1"/>
  <c r="G1743" i="1"/>
  <c r="K1743" i="1"/>
  <c r="L1743" i="1"/>
  <c r="M1743" i="1"/>
  <c r="Q1743" i="1" s="1"/>
  <c r="O1743" i="1"/>
  <c r="AU1743" i="1"/>
  <c r="AV1743" i="1"/>
  <c r="AW1743" i="1"/>
  <c r="AX1743" i="1" s="1"/>
  <c r="G1744" i="1"/>
  <c r="L1744" i="1"/>
  <c r="M1744" i="1"/>
  <c r="Q1744" i="1" s="1"/>
  <c r="O1744" i="1"/>
  <c r="AU1744" i="1"/>
  <c r="AV1744" i="1"/>
  <c r="AW1744" i="1"/>
  <c r="AX1744" i="1" s="1"/>
  <c r="G1745" i="1"/>
  <c r="R1745" i="1" s="1"/>
  <c r="M1745" i="1"/>
  <c r="Q1745" i="1" s="1"/>
  <c r="S1745" i="1" s="1"/>
  <c r="N1745" i="1"/>
  <c r="O1745" i="1"/>
  <c r="P1745" i="1"/>
  <c r="AU1745" i="1"/>
  <c r="AV1745" i="1"/>
  <c r="AW1745" i="1"/>
  <c r="AX1745" i="1"/>
  <c r="BB1745" i="1" s="1"/>
  <c r="BA1745" i="1" s="1"/>
  <c r="AZ1745" i="1"/>
  <c r="M1746" i="1"/>
  <c r="AD1746" i="1" s="1"/>
  <c r="N1746" i="1"/>
  <c r="O1746" i="1"/>
  <c r="P1746" i="1"/>
  <c r="Q1746" i="1"/>
  <c r="S1746" i="1" s="1"/>
  <c r="R1746" i="1"/>
  <c r="AU1746" i="1"/>
  <c r="AV1746" i="1"/>
  <c r="AW1746" i="1"/>
  <c r="AX1746" i="1"/>
  <c r="BD1746" i="1" s="1"/>
  <c r="AY1746" i="1"/>
  <c r="BC1746" i="1" s="1"/>
  <c r="AZ1746" i="1"/>
  <c r="BB1746" i="1"/>
  <c r="BA1746" i="1" s="1"/>
  <c r="M1747" i="1"/>
  <c r="N1747" i="1" s="1"/>
  <c r="Q1747" i="1"/>
  <c r="AD1747" i="1"/>
  <c r="AE1747" i="1" s="1"/>
  <c r="AU1747" i="1"/>
  <c r="AV1747" i="1"/>
  <c r="AW1747" i="1"/>
  <c r="AX1747" i="1" s="1"/>
  <c r="M1748" i="1"/>
  <c r="N1748" i="1" s="1"/>
  <c r="P1748" i="1" s="1"/>
  <c r="R1748" i="1" s="1"/>
  <c r="O1748" i="1"/>
  <c r="AD1748" i="1"/>
  <c r="AG1748" i="1" s="1"/>
  <c r="AF1748" i="1"/>
  <c r="AI1748" i="1" s="1"/>
  <c r="AU1748" i="1"/>
  <c r="AV1748" i="1"/>
  <c r="AW1748" i="1"/>
  <c r="AX1748" i="1" s="1"/>
  <c r="M1749" i="1"/>
  <c r="O1749" i="1" s="1"/>
  <c r="N1749" i="1"/>
  <c r="AU1749" i="1"/>
  <c r="AV1749" i="1"/>
  <c r="AW1749" i="1"/>
  <c r="AX1749" i="1"/>
  <c r="AY1749" i="1" s="1"/>
  <c r="M1750" i="1"/>
  <c r="Q1750" i="1" s="1"/>
  <c r="N1750" i="1"/>
  <c r="O1750" i="1"/>
  <c r="P1750" i="1"/>
  <c r="R1750" i="1" s="1"/>
  <c r="AU1750" i="1"/>
  <c r="AV1750" i="1"/>
  <c r="AW1750" i="1"/>
  <c r="AX1750" i="1"/>
  <c r="BB1750" i="1" s="1"/>
  <c r="BA1750" i="1" s="1"/>
  <c r="AZ1750" i="1"/>
  <c r="M1751" i="1"/>
  <c r="AD1751" i="1" s="1"/>
  <c r="N1751" i="1"/>
  <c r="O1751" i="1"/>
  <c r="P1751" i="1"/>
  <c r="Q1751" i="1"/>
  <c r="S1751" i="1" s="1"/>
  <c r="R1751" i="1"/>
  <c r="AU1751" i="1"/>
  <c r="AV1751" i="1"/>
  <c r="AW1751" i="1"/>
  <c r="AX1751" i="1"/>
  <c r="AY1751" i="1"/>
  <c r="AZ1751" i="1"/>
  <c r="BB1751" i="1"/>
  <c r="BA1751" i="1" s="1"/>
  <c r="G1752" i="1"/>
  <c r="M1752" i="1"/>
  <c r="N1752" i="1" s="1"/>
  <c r="P1752" i="1" s="1"/>
  <c r="R1752" i="1" s="1"/>
  <c r="S1752" i="1" s="1"/>
  <c r="O1752" i="1"/>
  <c r="Q1752" i="1"/>
  <c r="AD1752" i="1"/>
  <c r="AE1752" i="1" s="1"/>
  <c r="AF1752" i="1"/>
  <c r="AI1752" i="1" s="1"/>
  <c r="AK1752" i="1"/>
  <c r="AM1752" i="1"/>
  <c r="AU1752" i="1"/>
  <c r="AV1752" i="1"/>
  <c r="AW1752" i="1"/>
  <c r="AX1752" i="1" s="1"/>
  <c r="M1753" i="1"/>
  <c r="N1753" i="1"/>
  <c r="P1753" i="1" s="1"/>
  <c r="R1753" i="1" s="1"/>
  <c r="S1753" i="1" s="1"/>
  <c r="O1753" i="1"/>
  <c r="Q1753" i="1"/>
  <c r="AD1753" i="1"/>
  <c r="AF1753" i="1" s="1"/>
  <c r="AE1753" i="1"/>
  <c r="AH1753" i="1" s="1"/>
  <c r="AU1753" i="1"/>
  <c r="AV1753" i="1"/>
  <c r="AW1753" i="1"/>
  <c r="AX1753" i="1"/>
  <c r="AY1753" i="1" s="1"/>
  <c r="BB1753" i="1"/>
  <c r="BA1753" i="1" s="1"/>
  <c r="BD1753" i="1"/>
  <c r="M1754" i="1"/>
  <c r="N1754" i="1" s="1"/>
  <c r="AU1754" i="1"/>
  <c r="AV1754" i="1"/>
  <c r="AW1754" i="1"/>
  <c r="AX1754" i="1" s="1"/>
  <c r="M1755" i="1"/>
  <c r="Q1755" i="1" s="1"/>
  <c r="O1755" i="1"/>
  <c r="AU1755" i="1"/>
  <c r="AV1755" i="1"/>
  <c r="AW1755" i="1"/>
  <c r="AX1755" i="1" s="1"/>
  <c r="M1756" i="1"/>
  <c r="N1756" i="1"/>
  <c r="O1756" i="1"/>
  <c r="P1756" i="1" s="1"/>
  <c r="R1756" i="1" s="1"/>
  <c r="Q1756" i="1"/>
  <c r="S1756" i="1" s="1"/>
  <c r="AD1756" i="1"/>
  <c r="AE1756" i="1" s="1"/>
  <c r="AK1756" i="1"/>
  <c r="AU1756" i="1"/>
  <c r="AV1756" i="1"/>
  <c r="AW1756" i="1"/>
  <c r="AX1756" i="1"/>
  <c r="BB1756" i="1" s="1"/>
  <c r="BA1756" i="1" s="1"/>
  <c r="AY1756" i="1"/>
  <c r="AZ1756" i="1"/>
  <c r="M1757" i="1"/>
  <c r="N1757" i="1" s="1"/>
  <c r="P1757" i="1" s="1"/>
  <c r="R1757" i="1" s="1"/>
  <c r="S1757" i="1" s="1"/>
  <c r="O1757" i="1"/>
  <c r="Q1757" i="1"/>
  <c r="AD1757" i="1"/>
  <c r="AE1757" i="1" s="1"/>
  <c r="AF1757" i="1"/>
  <c r="AI1757" i="1"/>
  <c r="AK1757" i="1"/>
  <c r="AM1757" i="1"/>
  <c r="AU1757" i="1"/>
  <c r="AV1757" i="1"/>
  <c r="AW1757" i="1"/>
  <c r="AX1757" i="1" s="1"/>
  <c r="M1758" i="1"/>
  <c r="N1758" i="1"/>
  <c r="P1758" i="1" s="1"/>
  <c r="R1758" i="1" s="1"/>
  <c r="S1758" i="1" s="1"/>
  <c r="O1758" i="1"/>
  <c r="Q1758" i="1"/>
  <c r="AD1758" i="1"/>
  <c r="AF1758" i="1" s="1"/>
  <c r="AE1758" i="1"/>
  <c r="AH1758" i="1" s="1"/>
  <c r="AU1758" i="1"/>
  <c r="AV1758" i="1"/>
  <c r="AW1758" i="1"/>
  <c r="AX1758" i="1"/>
  <c r="AY1758" i="1" s="1"/>
  <c r="BB1758" i="1"/>
  <c r="BA1758" i="1" s="1"/>
  <c r="BD1758" i="1"/>
  <c r="G1759" i="1"/>
  <c r="M1759" i="1"/>
  <c r="N1759" i="1" s="1"/>
  <c r="P1759" i="1" s="1"/>
  <c r="O1759" i="1"/>
  <c r="AD1759" i="1"/>
  <c r="AG1759" i="1" s="1"/>
  <c r="AF1759" i="1"/>
  <c r="AI1759" i="1" s="1"/>
  <c r="AU1759" i="1"/>
  <c r="AV1759" i="1"/>
  <c r="AW1759" i="1"/>
  <c r="AX1759" i="1" s="1"/>
  <c r="M1760" i="1"/>
  <c r="O1760" i="1" s="1"/>
  <c r="N1760" i="1"/>
  <c r="P1760" i="1" s="1"/>
  <c r="R1760" i="1" s="1"/>
  <c r="AU1760" i="1"/>
  <c r="AV1760" i="1"/>
  <c r="AW1760" i="1"/>
  <c r="AX1760" i="1"/>
  <c r="AY1760" i="1" s="1"/>
  <c r="M1761" i="1"/>
  <c r="Q1761" i="1" s="1"/>
  <c r="S1761" i="1" s="1"/>
  <c r="N1761" i="1"/>
  <c r="O1761" i="1"/>
  <c r="P1761" i="1"/>
  <c r="R1761" i="1" s="1"/>
  <c r="AU1761" i="1"/>
  <c r="AV1761" i="1"/>
  <c r="AW1761" i="1"/>
  <c r="AX1761" i="1"/>
  <c r="BB1761" i="1" s="1"/>
  <c r="BA1761" i="1" s="1"/>
  <c r="AZ1761" i="1"/>
  <c r="M1762" i="1"/>
  <c r="AD1762" i="1" s="1"/>
  <c r="N1762" i="1"/>
  <c r="O1762" i="1"/>
  <c r="P1762" i="1"/>
  <c r="Q1762" i="1"/>
  <c r="S1762" i="1" s="1"/>
  <c r="R1762" i="1"/>
  <c r="AU1762" i="1"/>
  <c r="AV1762" i="1"/>
  <c r="AW1762" i="1"/>
  <c r="AX1762" i="1"/>
  <c r="BC1762" i="1" s="1"/>
  <c r="AY1762" i="1"/>
  <c r="AZ1762" i="1"/>
  <c r="BB1762" i="1"/>
  <c r="BA1762" i="1" s="1"/>
  <c r="M1763" i="1"/>
  <c r="N1763" i="1" s="1"/>
  <c r="Q1763" i="1"/>
  <c r="AD1763" i="1"/>
  <c r="AE1763" i="1" s="1"/>
  <c r="AU1763" i="1"/>
  <c r="AV1763" i="1"/>
  <c r="AW1763" i="1"/>
  <c r="AX1763" i="1" s="1"/>
  <c r="M1764" i="1"/>
  <c r="N1764" i="1" s="1"/>
  <c r="P1764" i="1" s="1"/>
  <c r="R1764" i="1" s="1"/>
  <c r="O1764" i="1"/>
  <c r="AD1764" i="1"/>
  <c r="AG1764" i="1" s="1"/>
  <c r="AF1764" i="1"/>
  <c r="AI1764" i="1" s="1"/>
  <c r="AU1764" i="1"/>
  <c r="AV1764" i="1"/>
  <c r="AW1764" i="1"/>
  <c r="AX1764" i="1" s="1"/>
  <c r="M1765" i="1"/>
  <c r="O1765" i="1" s="1"/>
  <c r="N1765" i="1"/>
  <c r="AU1765" i="1"/>
  <c r="AV1765" i="1"/>
  <c r="AW1765" i="1"/>
  <c r="AX1765" i="1"/>
  <c r="AY1765" i="1" s="1"/>
  <c r="N1766" i="1"/>
  <c r="O1766" i="1"/>
  <c r="Q1766" i="1"/>
  <c r="S1766" i="1" s="1"/>
  <c r="R1766" i="1"/>
  <c r="AD1766" i="1"/>
  <c r="AE1766" i="1"/>
  <c r="AF1766" i="1"/>
  <c r="AG1766" i="1"/>
  <c r="AH1766" i="1"/>
  <c r="AI1766" i="1"/>
  <c r="AJ1766" i="1"/>
  <c r="AK1766" i="1"/>
  <c r="AN1766" i="1" s="1"/>
  <c r="AL1766" i="1"/>
  <c r="AM1766" i="1"/>
  <c r="AU1766" i="1"/>
  <c r="AV1766" i="1"/>
  <c r="AW1766" i="1"/>
  <c r="AX1766" i="1"/>
  <c r="BC1766" i="1" s="1"/>
  <c r="AY1766" i="1"/>
  <c r="AZ1766" i="1"/>
  <c r="BB1766" i="1"/>
  <c r="BA1766" i="1" s="1"/>
  <c r="G1767" i="1"/>
  <c r="K1767" i="1"/>
  <c r="L1767" i="1"/>
  <c r="M1767" i="1"/>
  <c r="N1767" i="1"/>
  <c r="O1767" i="1"/>
  <c r="P1767" i="1" s="1"/>
  <c r="Q1767" i="1"/>
  <c r="AD1767" i="1"/>
  <c r="AE1767" i="1" s="1"/>
  <c r="AG1767" i="1"/>
  <c r="AK1767" i="1"/>
  <c r="AU1767" i="1"/>
  <c r="AV1767" i="1"/>
  <c r="AW1767" i="1"/>
  <c r="AX1767" i="1"/>
  <c r="BB1767" i="1" s="1"/>
  <c r="BA1767" i="1" s="1"/>
  <c r="AY1767" i="1"/>
  <c r="AZ1767" i="1"/>
  <c r="G1768" i="1"/>
  <c r="L1768" i="1"/>
  <c r="M1768" i="1"/>
  <c r="N1768" i="1"/>
  <c r="O1768" i="1"/>
  <c r="P1768" i="1" s="1"/>
  <c r="R1768" i="1" s="1"/>
  <c r="Q1768" i="1"/>
  <c r="S1768" i="1" s="1"/>
  <c r="AD1768" i="1"/>
  <c r="AE1768" i="1" s="1"/>
  <c r="AK1768" i="1"/>
  <c r="AU1768" i="1"/>
  <c r="AV1768" i="1"/>
  <c r="AW1768" i="1"/>
  <c r="AX1768" i="1"/>
  <c r="BB1768" i="1" s="1"/>
  <c r="BA1768" i="1" s="1"/>
  <c r="AY1768" i="1"/>
  <c r="AZ1768" i="1"/>
  <c r="G1769" i="1"/>
  <c r="M1769" i="1"/>
  <c r="AD1769" i="1" s="1"/>
  <c r="N1769" i="1"/>
  <c r="O1769" i="1"/>
  <c r="P1769" i="1"/>
  <c r="Q1769" i="1"/>
  <c r="S1769" i="1" s="1"/>
  <c r="R1769" i="1"/>
  <c r="AU1769" i="1"/>
  <c r="AV1769" i="1"/>
  <c r="AW1769" i="1"/>
  <c r="AX1769" i="1"/>
  <c r="AY1769" i="1"/>
  <c r="AZ1769" i="1"/>
  <c r="BB1769" i="1"/>
  <c r="BA1769" i="1" s="1"/>
  <c r="G1770" i="1"/>
  <c r="R1770" i="1" s="1"/>
  <c r="K1770" i="1"/>
  <c r="L1770" i="1"/>
  <c r="M1770" i="1"/>
  <c r="AD1770" i="1" s="1"/>
  <c r="N1770" i="1"/>
  <c r="O1770" i="1"/>
  <c r="P1770" i="1" s="1"/>
  <c r="Q1770" i="1"/>
  <c r="AU1770" i="1"/>
  <c r="AV1770" i="1"/>
  <c r="AW1770" i="1"/>
  <c r="AX1770" i="1"/>
  <c r="BB1770" i="1" s="1"/>
  <c r="BA1770" i="1" s="1"/>
  <c r="AY1770" i="1"/>
  <c r="AZ1770" i="1"/>
  <c r="G1771" i="1"/>
  <c r="M1771" i="1"/>
  <c r="AD1771" i="1" s="1"/>
  <c r="N1771" i="1"/>
  <c r="O1771" i="1"/>
  <c r="P1771" i="1"/>
  <c r="Q1771" i="1"/>
  <c r="S1771" i="1" s="1"/>
  <c r="R1771" i="1"/>
  <c r="AU1771" i="1"/>
  <c r="AV1771" i="1"/>
  <c r="AW1771" i="1"/>
  <c r="AX1771" i="1"/>
  <c r="BC1771" i="1" s="1"/>
  <c r="AY1771" i="1"/>
  <c r="AZ1771" i="1"/>
  <c r="BB1771" i="1"/>
  <c r="BA1771" i="1" s="1"/>
  <c r="G1772" i="1"/>
  <c r="K1772" i="1"/>
  <c r="L1772" i="1"/>
  <c r="M1772" i="1"/>
  <c r="AD1772" i="1" s="1"/>
  <c r="N1772" i="1"/>
  <c r="O1772" i="1"/>
  <c r="P1772" i="1" s="1"/>
  <c r="Q1772" i="1"/>
  <c r="AU1772" i="1"/>
  <c r="AV1772" i="1"/>
  <c r="AW1772" i="1"/>
  <c r="AX1772" i="1"/>
  <c r="BB1772" i="1" s="1"/>
  <c r="BA1772" i="1" s="1"/>
  <c r="AY1772" i="1"/>
  <c r="AZ1772" i="1"/>
  <c r="G1773" i="1"/>
  <c r="R1773" i="1" s="1"/>
  <c r="K1773" i="1"/>
  <c r="L1773" i="1"/>
  <c r="M1773" i="1"/>
  <c r="Q1773" i="1" s="1"/>
  <c r="S1773" i="1" s="1"/>
  <c r="N1773" i="1"/>
  <c r="O1773" i="1"/>
  <c r="P1773" i="1"/>
  <c r="AU1773" i="1"/>
  <c r="AV1773" i="1"/>
  <c r="AW1773" i="1"/>
  <c r="AX1773" i="1"/>
  <c r="BB1773" i="1" s="1"/>
  <c r="BA1773" i="1" s="1"/>
  <c r="AZ1773" i="1"/>
  <c r="G1774" i="1"/>
  <c r="K1774" i="1"/>
  <c r="L1774" i="1"/>
  <c r="M1774" i="1"/>
  <c r="Q1774" i="1" s="1"/>
  <c r="S1774" i="1" s="1"/>
  <c r="N1774" i="1"/>
  <c r="P1774" i="1" s="1"/>
  <c r="R1774" i="1" s="1"/>
  <c r="O1774" i="1"/>
  <c r="AU1774" i="1"/>
  <c r="AV1774" i="1"/>
  <c r="AW1774" i="1"/>
  <c r="AX1774" i="1" s="1"/>
  <c r="G1775" i="1"/>
  <c r="K1775" i="1"/>
  <c r="L1775" i="1"/>
  <c r="M1775" i="1" s="1"/>
  <c r="AU1775" i="1"/>
  <c r="AV1775" i="1"/>
  <c r="G1776" i="1"/>
  <c r="K1776" i="1"/>
  <c r="L1776" i="1"/>
  <c r="N1776" i="1" s="1"/>
  <c r="M1776" i="1"/>
  <c r="Q1776" i="1" s="1"/>
  <c r="AU1776" i="1"/>
  <c r="AV1776" i="1"/>
  <c r="AW1776" i="1"/>
  <c r="AX1776" i="1" s="1"/>
  <c r="G1777" i="1"/>
  <c r="K1777" i="1"/>
  <c r="M1777" i="1" s="1"/>
  <c r="L1777" i="1"/>
  <c r="AU1777" i="1"/>
  <c r="AV1777" i="1"/>
  <c r="G1778" i="1"/>
  <c r="M1778" i="1"/>
  <c r="N1778" i="1" s="1"/>
  <c r="AU1778" i="1"/>
  <c r="AV1778" i="1"/>
  <c r="AW1778" i="1"/>
  <c r="AX1778" i="1" s="1"/>
  <c r="G1779" i="1"/>
  <c r="K1779" i="1"/>
  <c r="M1779" i="1" s="1"/>
  <c r="L1779" i="1"/>
  <c r="AU1779" i="1"/>
  <c r="AV1779" i="1"/>
  <c r="G1780" i="1"/>
  <c r="K1780" i="1"/>
  <c r="M1780" i="1" s="1"/>
  <c r="L1780" i="1"/>
  <c r="AU1780" i="1"/>
  <c r="AV1780" i="1"/>
  <c r="G1781" i="1"/>
  <c r="K1781" i="1"/>
  <c r="L1781" i="1"/>
  <c r="M1781" i="1"/>
  <c r="N1781" i="1" s="1"/>
  <c r="AD1781" i="1"/>
  <c r="AU1781" i="1"/>
  <c r="AV1781" i="1"/>
  <c r="AW1781" i="1"/>
  <c r="AX1781" i="1" s="1"/>
  <c r="BD1781" i="1"/>
  <c r="G1782" i="1"/>
  <c r="K1782" i="1"/>
  <c r="L1782" i="1"/>
  <c r="M1782" i="1" s="1"/>
  <c r="AU1782" i="1"/>
  <c r="AV1782" i="1"/>
  <c r="G1783" i="1"/>
  <c r="K1783" i="1"/>
  <c r="M1783" i="1" s="1"/>
  <c r="L1783" i="1"/>
  <c r="AU1783" i="1"/>
  <c r="AV1783" i="1"/>
  <c r="G1784" i="1"/>
  <c r="R1784" i="1" s="1"/>
  <c r="K1784" i="1"/>
  <c r="L1784" i="1"/>
  <c r="M1784" i="1"/>
  <c r="AD1784" i="1" s="1"/>
  <c r="N1784" i="1"/>
  <c r="O1784" i="1"/>
  <c r="P1784" i="1" s="1"/>
  <c r="Q1784" i="1"/>
  <c r="AU1784" i="1"/>
  <c r="AV1784" i="1"/>
  <c r="AW1784" i="1"/>
  <c r="AX1784" i="1"/>
  <c r="BB1784" i="1" s="1"/>
  <c r="AY1784" i="1"/>
  <c r="AZ1784" i="1"/>
  <c r="BA1784" i="1"/>
  <c r="G1785" i="1"/>
  <c r="M1785" i="1"/>
  <c r="AD1785" i="1" s="1"/>
  <c r="N1785" i="1"/>
  <c r="O1785" i="1"/>
  <c r="P1785" i="1"/>
  <c r="Q1785" i="1"/>
  <c r="S1785" i="1" s="1"/>
  <c r="R1785" i="1"/>
  <c r="AU1785" i="1"/>
  <c r="AV1785" i="1"/>
  <c r="AW1785" i="1"/>
  <c r="AX1785" i="1"/>
  <c r="AY1785" i="1"/>
  <c r="AZ1785" i="1"/>
  <c r="BB1785" i="1"/>
  <c r="BA1785" i="1" s="1"/>
  <c r="G1786" i="1"/>
  <c r="L1786" i="1"/>
  <c r="M1786" i="1" s="1"/>
  <c r="AU1786" i="1"/>
  <c r="AV1786" i="1"/>
  <c r="G1787" i="1"/>
  <c r="K1787" i="1"/>
  <c r="L1787" i="1"/>
  <c r="M1787" i="1"/>
  <c r="AD1787" i="1" s="1"/>
  <c r="N1787" i="1"/>
  <c r="O1787" i="1"/>
  <c r="P1787" i="1" s="1"/>
  <c r="Q1787" i="1"/>
  <c r="AK1787" i="1"/>
  <c r="AU1787" i="1"/>
  <c r="AV1787" i="1"/>
  <c r="AW1787" i="1"/>
  <c r="AX1787" i="1"/>
  <c r="BB1787" i="1" s="1"/>
  <c r="AY1787" i="1"/>
  <c r="AZ1787" i="1"/>
  <c r="BA1787" i="1"/>
  <c r="G1788" i="1"/>
  <c r="R1788" i="1" s="1"/>
  <c r="K1788" i="1"/>
  <c r="L1788" i="1"/>
  <c r="M1788" i="1"/>
  <c r="Q1788" i="1" s="1"/>
  <c r="N1788" i="1"/>
  <c r="O1788" i="1"/>
  <c r="P1788" i="1"/>
  <c r="AU1788" i="1"/>
  <c r="AV1788" i="1"/>
  <c r="AW1788" i="1"/>
  <c r="AX1788" i="1"/>
  <c r="BB1788" i="1" s="1"/>
  <c r="BA1788" i="1" s="1"/>
  <c r="AZ1788" i="1"/>
  <c r="G1789" i="1"/>
  <c r="K1789" i="1"/>
  <c r="L1789" i="1"/>
  <c r="M1789" i="1"/>
  <c r="Q1789" i="1" s="1"/>
  <c r="O1789" i="1"/>
  <c r="AU1789" i="1"/>
  <c r="AV1789" i="1"/>
  <c r="AW1789" i="1"/>
  <c r="AX1789" i="1" s="1"/>
  <c r="AY1789" i="1"/>
  <c r="G1790" i="1"/>
  <c r="K1790" i="1"/>
  <c r="L1790" i="1"/>
  <c r="O1790" i="1" s="1"/>
  <c r="N1790" i="1"/>
  <c r="AU1790" i="1"/>
  <c r="AV1790" i="1"/>
  <c r="G1791" i="1"/>
  <c r="K1791" i="1"/>
  <c r="L1791" i="1"/>
  <c r="M1791" i="1"/>
  <c r="AU1791" i="1"/>
  <c r="AV1791" i="1"/>
  <c r="AW1791" i="1"/>
  <c r="AX1791" i="1" s="1"/>
  <c r="G1792" i="1"/>
  <c r="K1792" i="1"/>
  <c r="L1792" i="1"/>
  <c r="AU1792" i="1"/>
  <c r="G1793" i="1"/>
  <c r="K1793" i="1"/>
  <c r="M1793" i="1" s="1"/>
  <c r="L1793" i="1"/>
  <c r="AU1793" i="1"/>
  <c r="AV1793" i="1"/>
  <c r="G1794" i="1"/>
  <c r="K1794" i="1"/>
  <c r="L1794" i="1"/>
  <c r="M1794" i="1"/>
  <c r="N1794" i="1" s="1"/>
  <c r="AD1794" i="1"/>
  <c r="AU1794" i="1"/>
  <c r="AV1794" i="1"/>
  <c r="AW1794" i="1"/>
  <c r="AX1794" i="1" s="1"/>
  <c r="BD1794" i="1"/>
  <c r="G1795" i="1"/>
  <c r="K1795" i="1"/>
  <c r="L1795" i="1"/>
  <c r="M1795" i="1" s="1"/>
  <c r="AU1795" i="1"/>
  <c r="AV1795" i="1"/>
  <c r="G1796" i="1"/>
  <c r="K1796" i="1"/>
  <c r="M1796" i="1" s="1"/>
  <c r="L1796" i="1"/>
  <c r="AU1796" i="1"/>
  <c r="AV1796" i="1"/>
  <c r="G1797" i="1"/>
  <c r="K1797" i="1"/>
  <c r="L1797" i="1"/>
  <c r="M1797" i="1"/>
  <c r="AD1797" i="1" s="1"/>
  <c r="N1797" i="1"/>
  <c r="O1797" i="1"/>
  <c r="P1797" i="1" s="1"/>
  <c r="Q1797" i="1"/>
  <c r="AU1797" i="1"/>
  <c r="AV1797" i="1"/>
  <c r="AW1797" i="1"/>
  <c r="AX1797" i="1"/>
  <c r="BB1797" i="1" s="1"/>
  <c r="AY1797" i="1"/>
  <c r="AZ1797" i="1"/>
  <c r="BA1797" i="1"/>
  <c r="G1798" i="1"/>
  <c r="R1798" i="1" s="1"/>
  <c r="K1798" i="1"/>
  <c r="L1798" i="1"/>
  <c r="M1798" i="1"/>
  <c r="Q1798" i="1" s="1"/>
  <c r="N1798" i="1"/>
  <c r="O1798" i="1"/>
  <c r="P1798" i="1"/>
  <c r="AU1798" i="1"/>
  <c r="AV1798" i="1"/>
  <c r="AW1798" i="1"/>
  <c r="AX1798" i="1"/>
  <c r="BB1798" i="1" s="1"/>
  <c r="BA1798" i="1" s="1"/>
  <c r="AZ1798" i="1"/>
  <c r="G1799" i="1"/>
  <c r="K1799" i="1"/>
  <c r="L1799" i="1"/>
  <c r="M1799" i="1"/>
  <c r="Q1799" i="1" s="1"/>
  <c r="O1799" i="1"/>
  <c r="AU1799" i="1"/>
  <c r="AV1799" i="1"/>
  <c r="AW1799" i="1"/>
  <c r="AX1799" i="1" s="1"/>
  <c r="G1800" i="1"/>
  <c r="K1800" i="1"/>
  <c r="L1800" i="1"/>
  <c r="M1800" i="1" s="1"/>
  <c r="N1800" i="1"/>
  <c r="AU1800" i="1"/>
  <c r="AV1800" i="1"/>
  <c r="G1801" i="1"/>
  <c r="K1801" i="1"/>
  <c r="L1801" i="1"/>
  <c r="M1801" i="1"/>
  <c r="AU1801" i="1"/>
  <c r="AV1801" i="1"/>
  <c r="AW1801" i="1"/>
  <c r="AX1801" i="1" s="1"/>
  <c r="G1802" i="1"/>
  <c r="K1802" i="1"/>
  <c r="M1802" i="1" s="1"/>
  <c r="L1802" i="1"/>
  <c r="AU1802" i="1"/>
  <c r="AV1802" i="1"/>
  <c r="G1803" i="1"/>
  <c r="K1803" i="1"/>
  <c r="M1803" i="1" s="1"/>
  <c r="L1803" i="1"/>
  <c r="AU1803" i="1"/>
  <c r="AV1803" i="1"/>
  <c r="G1804" i="1"/>
  <c r="K1804" i="1"/>
  <c r="L1804" i="1"/>
  <c r="M1804" i="1"/>
  <c r="N1804" i="1" s="1"/>
  <c r="AD1804" i="1"/>
  <c r="AU1804" i="1"/>
  <c r="AV1804" i="1"/>
  <c r="AW1804" i="1"/>
  <c r="AX1804" i="1" s="1"/>
  <c r="BD1804" i="1" s="1"/>
  <c r="G1805" i="1"/>
  <c r="K1805" i="1"/>
  <c r="L1805" i="1"/>
  <c r="M1805" i="1" s="1"/>
  <c r="AU1805" i="1"/>
  <c r="AV1805" i="1"/>
  <c r="G1806" i="1"/>
  <c r="N1806" i="1"/>
  <c r="R1806" i="1" s="1"/>
  <c r="S1806" i="1" s="1"/>
  <c r="O1806" i="1"/>
  <c r="Q1806" i="1"/>
  <c r="AD1806" i="1"/>
  <c r="AG1806" i="1" s="1"/>
  <c r="AF1806" i="1"/>
  <c r="AU1806" i="1"/>
  <c r="AV1806" i="1"/>
  <c r="AW1806" i="1"/>
  <c r="AX1806" i="1" s="1"/>
  <c r="G1807" i="1"/>
  <c r="K1807" i="1"/>
  <c r="M1807" i="1" s="1"/>
  <c r="L1807" i="1"/>
  <c r="AV1807" i="1"/>
  <c r="G1808" i="1"/>
  <c r="K1808" i="1"/>
  <c r="L1808" i="1"/>
  <c r="M1808" i="1"/>
  <c r="N1808" i="1" s="1"/>
  <c r="AD1808" i="1"/>
  <c r="AU1808" i="1"/>
  <c r="AV1808" i="1"/>
  <c r="AW1808" i="1"/>
  <c r="AX1808" i="1" s="1"/>
  <c r="BD1808" i="1"/>
  <c r="G1809" i="1"/>
  <c r="K1809" i="1"/>
  <c r="L1809" i="1"/>
  <c r="M1809" i="1" s="1"/>
  <c r="AU1809" i="1"/>
  <c r="AV1809" i="1"/>
  <c r="G1810" i="1"/>
  <c r="K1810" i="1"/>
  <c r="M1810" i="1" s="1"/>
  <c r="L1810" i="1"/>
  <c r="AU1810" i="1"/>
  <c r="AV1810" i="1"/>
  <c r="G1811" i="1"/>
  <c r="R1811" i="1" s="1"/>
  <c r="K1811" i="1"/>
  <c r="L1811" i="1"/>
  <c r="M1811" i="1"/>
  <c r="N1811" i="1" s="1"/>
  <c r="P1811" i="1" s="1"/>
  <c r="O1811" i="1"/>
  <c r="Q1811" i="1"/>
  <c r="AD1811" i="1"/>
  <c r="AE1811" i="1" s="1"/>
  <c r="AK1811" i="1"/>
  <c r="AU1811" i="1"/>
  <c r="AV1811" i="1"/>
  <c r="AW1811" i="1"/>
  <c r="AX1811" i="1"/>
  <c r="BB1811" i="1" s="1"/>
  <c r="AY1811" i="1"/>
  <c r="AZ1811" i="1"/>
  <c r="BA1811" i="1"/>
  <c r="BD1811" i="1"/>
  <c r="G1812" i="1"/>
  <c r="R1812" i="1" s="1"/>
  <c r="K1812" i="1"/>
  <c r="L1812" i="1"/>
  <c r="M1812" i="1"/>
  <c r="Q1812" i="1" s="1"/>
  <c r="S1812" i="1" s="1"/>
  <c r="N1812" i="1"/>
  <c r="O1812" i="1"/>
  <c r="P1812" i="1"/>
  <c r="AU1812" i="1"/>
  <c r="AV1812" i="1"/>
  <c r="AW1812" i="1"/>
  <c r="AX1812" i="1"/>
  <c r="BB1812" i="1" s="1"/>
  <c r="BA1812" i="1" s="1"/>
  <c r="AZ1812" i="1"/>
  <c r="G1813" i="1"/>
  <c r="M1813" i="1"/>
  <c r="N1813" i="1"/>
  <c r="O1813" i="1"/>
  <c r="P1813" i="1" s="1"/>
  <c r="R1813" i="1" s="1"/>
  <c r="Q1813" i="1"/>
  <c r="S1813" i="1" s="1"/>
  <c r="AD1813" i="1"/>
  <c r="AE1813" i="1" s="1"/>
  <c r="AK1813" i="1"/>
  <c r="AU1813" i="1"/>
  <c r="AV1813" i="1"/>
  <c r="AW1813" i="1"/>
  <c r="AX1813" i="1"/>
  <c r="BB1813" i="1" s="1"/>
  <c r="BA1813" i="1" s="1"/>
  <c r="AY1813" i="1"/>
  <c r="AZ1813" i="1"/>
  <c r="G1814" i="1"/>
  <c r="K1814" i="1"/>
  <c r="L1814" i="1"/>
  <c r="M1814" i="1"/>
  <c r="Q1814" i="1" s="1"/>
  <c r="N1814" i="1"/>
  <c r="O1814" i="1"/>
  <c r="P1814" i="1"/>
  <c r="AU1814" i="1"/>
  <c r="AV1814" i="1"/>
  <c r="AW1814" i="1"/>
  <c r="AX1814" i="1"/>
  <c r="BB1814" i="1" s="1"/>
  <c r="BA1814" i="1" s="1"/>
  <c r="AZ1814" i="1"/>
  <c r="G1815" i="1"/>
  <c r="K1815" i="1"/>
  <c r="L1815" i="1"/>
  <c r="M1815" i="1"/>
  <c r="Q1815" i="1" s="1"/>
  <c r="O1815" i="1"/>
  <c r="AU1815" i="1"/>
  <c r="AV1815" i="1"/>
  <c r="AW1815" i="1"/>
  <c r="AX1815" i="1" s="1"/>
  <c r="AY1815" i="1"/>
  <c r="G1816" i="1"/>
  <c r="K1816" i="1"/>
  <c r="L1816" i="1"/>
  <c r="M1816" i="1" s="1"/>
  <c r="N1816" i="1"/>
  <c r="AU1816" i="1"/>
  <c r="AV1816" i="1"/>
  <c r="G1817" i="1"/>
  <c r="K1817" i="1"/>
  <c r="L1817" i="1"/>
  <c r="M1817" i="1"/>
  <c r="AU1817" i="1"/>
  <c r="AV1817" i="1"/>
  <c r="AW1817" i="1"/>
  <c r="AX1817" i="1" s="1"/>
  <c r="G1818" i="1"/>
  <c r="K1818" i="1"/>
  <c r="L1818" i="1"/>
  <c r="AU1818" i="1"/>
  <c r="AV1818" i="1"/>
  <c r="G1819" i="1"/>
  <c r="M1819" i="1"/>
  <c r="AU1819" i="1"/>
  <c r="AV1819" i="1"/>
  <c r="G1820" i="1"/>
  <c r="M1820" i="1"/>
  <c r="O1820" i="1" s="1"/>
  <c r="N1820" i="1"/>
  <c r="P1820" i="1" s="1"/>
  <c r="AU1820" i="1"/>
  <c r="AV1820" i="1"/>
  <c r="AW1820" i="1"/>
  <c r="AX1820" i="1"/>
  <c r="G1821" i="1"/>
  <c r="Q1821" i="1" s="1"/>
  <c r="K1821" i="1"/>
  <c r="AU1821" i="1" s="1"/>
  <c r="L1821" i="1"/>
  <c r="AV1821" i="1" s="1"/>
  <c r="N1821" i="1"/>
  <c r="P1821" i="1" s="1"/>
  <c r="O1821" i="1"/>
  <c r="AD1821" i="1"/>
  <c r="AE1821" i="1"/>
  <c r="AL1821" i="1" s="1"/>
  <c r="AF1821" i="1"/>
  <c r="AI1821" i="1" s="1"/>
  <c r="AG1821" i="1"/>
  <c r="AH1821" i="1"/>
  <c r="AW1821" i="1"/>
  <c r="AX1821" i="1"/>
  <c r="G1822" i="1"/>
  <c r="K1822" i="1"/>
  <c r="L1822" i="1"/>
  <c r="M1822" i="1"/>
  <c r="AW1822" i="1" s="1"/>
  <c r="AX1822" i="1" s="1"/>
  <c r="AU1822" i="1"/>
  <c r="AV1822" i="1"/>
  <c r="G1823" i="1"/>
  <c r="K1823" i="1"/>
  <c r="L1823" i="1"/>
  <c r="AU1823" i="1"/>
  <c r="AV1823" i="1"/>
  <c r="G1824" i="1"/>
  <c r="Q1824" i="1" s="1"/>
  <c r="K1824" i="1"/>
  <c r="AU1824" i="1" s="1"/>
  <c r="L1824" i="1"/>
  <c r="N1824" i="1"/>
  <c r="O1824" i="1"/>
  <c r="P1824" i="1" s="1"/>
  <c r="AD1824" i="1"/>
  <c r="AG1824" i="1" s="1"/>
  <c r="AF1824" i="1"/>
  <c r="AV1824" i="1"/>
  <c r="AW1824" i="1"/>
  <c r="AX1824" i="1" s="1"/>
  <c r="G1825" i="1"/>
  <c r="M1825" i="1"/>
  <c r="AU1825" i="1"/>
  <c r="AV1825" i="1"/>
  <c r="G1826" i="1"/>
  <c r="K1826" i="1"/>
  <c r="L1826" i="1"/>
  <c r="AV1826" i="1" s="1"/>
  <c r="AU1826" i="1"/>
  <c r="K1827" i="1"/>
  <c r="M1827" i="1" s="1"/>
  <c r="L1827" i="1"/>
  <c r="AV1827" i="1" s="1"/>
  <c r="AU1827" i="1"/>
  <c r="G1828" i="1"/>
  <c r="K1828" i="1"/>
  <c r="AV1828" i="1"/>
  <c r="G1829" i="1"/>
  <c r="K1829" i="1"/>
  <c r="L1829" i="1"/>
  <c r="AV1829" i="1"/>
  <c r="M1830" i="1"/>
  <c r="AW1830" i="1" s="1"/>
  <c r="AX1830" i="1" s="1"/>
  <c r="AU1830" i="1"/>
  <c r="AV1830" i="1"/>
  <c r="L1831" i="1"/>
  <c r="AV1831" i="1"/>
  <c r="G1832" i="1"/>
  <c r="K1832" i="1"/>
  <c r="M1832" i="1" s="1"/>
  <c r="L1832" i="1"/>
  <c r="L1835" i="1" s="1"/>
  <c r="AV1835" i="1" s="1"/>
  <c r="AU1832" i="1"/>
  <c r="AV1832" i="1"/>
  <c r="M1833" i="1"/>
  <c r="O1833" i="1" s="1"/>
  <c r="N1833" i="1"/>
  <c r="AU1833" i="1"/>
  <c r="AV1833" i="1"/>
  <c r="AW1833" i="1"/>
  <c r="AX1833" i="1"/>
  <c r="M1834" i="1"/>
  <c r="Q1834" i="1" s="1"/>
  <c r="N1834" i="1"/>
  <c r="O1834" i="1"/>
  <c r="P1834" i="1"/>
  <c r="R1834" i="1" s="1"/>
  <c r="AU1834" i="1"/>
  <c r="AV1834" i="1"/>
  <c r="AW1834" i="1"/>
  <c r="AX1834" i="1"/>
  <c r="BB1834" i="1" s="1"/>
  <c r="BA1834" i="1" s="1"/>
  <c r="AY1834" i="1"/>
  <c r="AZ1834" i="1"/>
  <c r="G1836" i="1"/>
  <c r="M1836" i="1"/>
  <c r="N1836" i="1"/>
  <c r="O1836" i="1"/>
  <c r="P1836" i="1"/>
  <c r="R1836" i="1" s="1"/>
  <c r="Q1836" i="1"/>
  <c r="AD1836" i="1"/>
  <c r="AE1836" i="1" s="1"/>
  <c r="AK1836" i="1"/>
  <c r="AU1836" i="1"/>
  <c r="AV1836" i="1"/>
  <c r="AW1836" i="1"/>
  <c r="AX1836" i="1"/>
  <c r="BB1836" i="1" s="1"/>
  <c r="AY1836" i="1"/>
  <c r="AZ1836" i="1"/>
  <c r="BA1836" i="1"/>
  <c r="BD1836" i="1"/>
  <c r="G1837" i="1"/>
  <c r="M1837" i="1"/>
  <c r="N1837" i="1"/>
  <c r="O1837" i="1"/>
  <c r="P1837" i="1"/>
  <c r="Q1837" i="1"/>
  <c r="R1837" i="1"/>
  <c r="AD1837" i="1"/>
  <c r="AF1837" i="1" s="1"/>
  <c r="AE1837" i="1"/>
  <c r="AH1837" i="1" s="1"/>
  <c r="AK1837" i="1"/>
  <c r="AL1837" i="1"/>
  <c r="AU1837" i="1"/>
  <c r="AV1837" i="1"/>
  <c r="AW1837" i="1"/>
  <c r="AX1837" i="1"/>
  <c r="AY1837" i="1"/>
  <c r="AZ1837" i="1"/>
  <c r="BB1837" i="1"/>
  <c r="BA1837" i="1" s="1"/>
  <c r="G1838" i="1"/>
  <c r="R1838" i="1" s="1"/>
  <c r="K1838" i="1"/>
  <c r="L1838" i="1"/>
  <c r="M1838" i="1"/>
  <c r="N1838" i="1"/>
  <c r="O1838" i="1"/>
  <c r="P1838" i="1"/>
  <c r="Q1838" i="1"/>
  <c r="AD1838" i="1"/>
  <c r="AE1838" i="1" s="1"/>
  <c r="AK1838" i="1"/>
  <c r="AU1838" i="1"/>
  <c r="AV1838" i="1"/>
  <c r="AW1838" i="1"/>
  <c r="AX1838" i="1"/>
  <c r="BB1838" i="1" s="1"/>
  <c r="BA1838" i="1" s="1"/>
  <c r="AY1838" i="1"/>
  <c r="AZ1838" i="1"/>
  <c r="BD1838" i="1"/>
  <c r="G1839" i="1"/>
  <c r="M1839" i="1"/>
  <c r="N1839" i="1"/>
  <c r="O1839" i="1"/>
  <c r="P1839" i="1"/>
  <c r="Q1839" i="1"/>
  <c r="R1839" i="1"/>
  <c r="AD1839" i="1"/>
  <c r="AF1839" i="1" s="1"/>
  <c r="AE1839" i="1"/>
  <c r="AH1839" i="1" s="1"/>
  <c r="AK1839" i="1"/>
  <c r="AL1839" i="1"/>
  <c r="AU1839" i="1"/>
  <c r="AV1839" i="1"/>
  <c r="AW1839" i="1"/>
  <c r="AX1839" i="1"/>
  <c r="AY1839" i="1"/>
  <c r="AZ1839" i="1"/>
  <c r="BA1839" i="1"/>
  <c r="BB1839" i="1"/>
  <c r="G1840" i="1"/>
  <c r="K1840" i="1"/>
  <c r="L1840" i="1"/>
  <c r="M1840" i="1"/>
  <c r="N1840" i="1"/>
  <c r="O1840" i="1"/>
  <c r="P1840" i="1"/>
  <c r="Q1840" i="1"/>
  <c r="AD1840" i="1"/>
  <c r="AE1840" i="1" s="1"/>
  <c r="AK1840" i="1"/>
  <c r="AU1840" i="1"/>
  <c r="AV1840" i="1"/>
  <c r="AW1840" i="1"/>
  <c r="AX1840" i="1"/>
  <c r="BB1840" i="1" s="1"/>
  <c r="AY1840" i="1"/>
  <c r="AZ1840" i="1"/>
  <c r="BA1840" i="1"/>
  <c r="BD1840" i="1"/>
  <c r="G1841" i="1"/>
  <c r="K1841" i="1"/>
  <c r="L1841" i="1"/>
  <c r="M1841" i="1"/>
  <c r="Q1841" i="1" s="1"/>
  <c r="N1841" i="1"/>
  <c r="P1841" i="1" s="1"/>
  <c r="R1841" i="1" s="1"/>
  <c r="O1841" i="1"/>
  <c r="AU1841" i="1"/>
  <c r="AV1841" i="1"/>
  <c r="AW1841" i="1"/>
  <c r="AX1841" i="1"/>
  <c r="AY1841" i="1" s="1"/>
  <c r="G1842" i="1"/>
  <c r="M1842" i="1"/>
  <c r="N1842" i="1"/>
  <c r="O1842" i="1"/>
  <c r="P1842" i="1" s="1"/>
  <c r="R1842" i="1" s="1"/>
  <c r="Q1842" i="1"/>
  <c r="AD1842" i="1"/>
  <c r="AE1842" i="1" s="1"/>
  <c r="AK1842" i="1"/>
  <c r="AU1842" i="1"/>
  <c r="AV1842" i="1"/>
  <c r="AW1842" i="1"/>
  <c r="AX1842" i="1"/>
  <c r="BB1842" i="1" s="1"/>
  <c r="AY1842" i="1"/>
  <c r="AZ1842" i="1"/>
  <c r="BA1842" i="1"/>
  <c r="BD1842" i="1"/>
  <c r="G1843" i="1"/>
  <c r="K1843" i="1"/>
  <c r="L1843" i="1"/>
  <c r="M1843" i="1"/>
  <c r="Q1843" i="1" s="1"/>
  <c r="N1843" i="1"/>
  <c r="P1843" i="1" s="1"/>
  <c r="R1843" i="1" s="1"/>
  <c r="O1843" i="1"/>
  <c r="AU1843" i="1"/>
  <c r="AV1843" i="1"/>
  <c r="AW1843" i="1"/>
  <c r="AX1843" i="1"/>
  <c r="AZ1843" i="1" s="1"/>
  <c r="AY1843" i="1"/>
  <c r="G1844" i="1"/>
  <c r="K1844" i="1"/>
  <c r="L1844" i="1"/>
  <c r="M1844" i="1"/>
  <c r="N1844" i="1" s="1"/>
  <c r="P1844" i="1" s="1"/>
  <c r="R1844" i="1" s="1"/>
  <c r="O1844" i="1"/>
  <c r="AU1844" i="1"/>
  <c r="AV1844" i="1"/>
  <c r="G1845" i="1"/>
  <c r="K1845" i="1"/>
  <c r="L1845" i="1"/>
  <c r="M1845" i="1"/>
  <c r="N1845" i="1"/>
  <c r="AU1845" i="1"/>
  <c r="AV1845" i="1"/>
  <c r="G1846" i="1"/>
  <c r="M1846" i="1"/>
  <c r="O1846" i="1" s="1"/>
  <c r="N1846" i="1"/>
  <c r="AU1846" i="1"/>
  <c r="AV1846" i="1"/>
  <c r="G1847" i="1"/>
  <c r="K1847" i="1"/>
  <c r="L1847" i="1"/>
  <c r="M1847" i="1"/>
  <c r="N1847" i="1"/>
  <c r="AU1847" i="1"/>
  <c r="AV1847" i="1"/>
  <c r="AW1847" i="1"/>
  <c r="AX1847" i="1" s="1"/>
  <c r="G1848" i="1"/>
  <c r="K1848" i="1"/>
  <c r="L1848" i="1"/>
  <c r="M1848" i="1"/>
  <c r="AW1848" i="1" s="1"/>
  <c r="AX1848" i="1" s="1"/>
  <c r="AU1848" i="1"/>
  <c r="AV1848" i="1"/>
  <c r="G1849" i="1"/>
  <c r="M1849" i="1"/>
  <c r="N1849" i="1"/>
  <c r="AU1849" i="1"/>
  <c r="AV1849" i="1"/>
  <c r="AW1849" i="1"/>
  <c r="AX1849" i="1" s="1"/>
  <c r="G1850" i="1"/>
  <c r="K1850" i="1"/>
  <c r="L1850" i="1"/>
  <c r="M1850" i="1"/>
  <c r="AW1850" i="1" s="1"/>
  <c r="AX1850" i="1" s="1"/>
  <c r="AU1850" i="1"/>
  <c r="AV1850" i="1"/>
  <c r="G1851" i="1"/>
  <c r="L1851" i="1"/>
  <c r="M1851" i="1"/>
  <c r="AU1851" i="1"/>
  <c r="AV1851" i="1"/>
  <c r="AW1851" i="1"/>
  <c r="AX1851" i="1" s="1"/>
  <c r="G1852" i="1"/>
  <c r="K1852" i="1"/>
  <c r="L1852" i="1"/>
  <c r="AU1852" i="1"/>
  <c r="AV1852" i="1"/>
  <c r="G1853" i="1"/>
  <c r="K1853" i="1"/>
  <c r="M1853" i="1" s="1"/>
  <c r="L1853" i="1"/>
  <c r="AD1853" i="1"/>
  <c r="AE1853" i="1" s="1"/>
  <c r="AU1853" i="1"/>
  <c r="AV1853" i="1"/>
  <c r="G1854" i="1"/>
  <c r="M1854" i="1"/>
  <c r="N1854" i="1" s="1"/>
  <c r="P1854" i="1" s="1"/>
  <c r="O1854" i="1"/>
  <c r="AD1854" i="1"/>
  <c r="AF1854" i="1" s="1"/>
  <c r="AE1854" i="1"/>
  <c r="AU1854" i="1"/>
  <c r="AV1854" i="1"/>
  <c r="AW1854" i="1"/>
  <c r="AX1854" i="1" s="1"/>
  <c r="BD1854" i="1"/>
  <c r="G1855" i="1"/>
  <c r="K1855" i="1"/>
  <c r="M1855" i="1" s="1"/>
  <c r="AD1855" i="1" s="1"/>
  <c r="L1855" i="1"/>
  <c r="AU1855" i="1"/>
  <c r="AW1855" i="1" s="1"/>
  <c r="AX1855" i="1" s="1"/>
  <c r="AV1855" i="1"/>
  <c r="BD1855" i="1"/>
  <c r="G1856" i="1"/>
  <c r="L1856" i="1"/>
  <c r="N1856" i="1" s="1"/>
  <c r="AV1856" i="1"/>
  <c r="G1857" i="1"/>
  <c r="K1857" i="1"/>
  <c r="M1857" i="1" s="1"/>
  <c r="L1857" i="1"/>
  <c r="N1857" i="1"/>
  <c r="O1857" i="1"/>
  <c r="P1857" i="1"/>
  <c r="R1857" i="1"/>
  <c r="AU1857" i="1"/>
  <c r="AV1857" i="1"/>
  <c r="G1858" i="1"/>
  <c r="M1858" i="1"/>
  <c r="N1858" i="1" s="1"/>
  <c r="P1858" i="1" s="1"/>
  <c r="R1858" i="1" s="1"/>
  <c r="S1858" i="1" s="1"/>
  <c r="O1858" i="1"/>
  <c r="Q1858" i="1"/>
  <c r="AD1858" i="1"/>
  <c r="AE1858" i="1" s="1"/>
  <c r="AF1858" i="1"/>
  <c r="AI1858" i="1" s="1"/>
  <c r="AK1858" i="1"/>
  <c r="AM1858" i="1"/>
  <c r="AU1858" i="1"/>
  <c r="AV1858" i="1"/>
  <c r="AW1858" i="1"/>
  <c r="AX1858" i="1" s="1"/>
  <c r="BB1858" i="1"/>
  <c r="BA1858" i="1" s="1"/>
  <c r="G1859" i="1"/>
  <c r="K1859" i="1"/>
  <c r="M1859" i="1" s="1"/>
  <c r="L1859" i="1"/>
  <c r="Q1859" i="1"/>
  <c r="AU1859" i="1"/>
  <c r="AV1859" i="1"/>
  <c r="G1860" i="1"/>
  <c r="M1860" i="1"/>
  <c r="N1860" i="1" s="1"/>
  <c r="P1860" i="1" s="1"/>
  <c r="O1860" i="1"/>
  <c r="Q1860" i="1"/>
  <c r="R1860" i="1"/>
  <c r="S1860" i="1"/>
  <c r="AD1860" i="1"/>
  <c r="AE1860" i="1" s="1"/>
  <c r="AH1860" i="1" s="1"/>
  <c r="AF1860" i="1"/>
  <c r="AI1860" i="1" s="1"/>
  <c r="AK1860" i="1"/>
  <c r="AL1860" i="1"/>
  <c r="AM1860" i="1"/>
  <c r="AU1860" i="1"/>
  <c r="AV1860" i="1"/>
  <c r="AW1860" i="1"/>
  <c r="AX1860" i="1" s="1"/>
  <c r="BB1860" i="1"/>
  <c r="BA1860" i="1" s="1"/>
  <c r="G1861" i="1"/>
  <c r="K1861" i="1"/>
  <c r="AU1861" i="1" s="1"/>
  <c r="AV1861" i="1"/>
  <c r="G1862" i="1"/>
  <c r="K1862" i="1"/>
  <c r="M1862" i="1" s="1"/>
  <c r="Q1862" i="1" s="1"/>
  <c r="L1862" i="1"/>
  <c r="AU1862" i="1"/>
  <c r="AV1862" i="1"/>
  <c r="G1863" i="1"/>
  <c r="M1863" i="1"/>
  <c r="N1863" i="1" s="1"/>
  <c r="P1863" i="1" s="1"/>
  <c r="R1863" i="1" s="1"/>
  <c r="S1863" i="1" s="1"/>
  <c r="O1863" i="1"/>
  <c r="Q1863" i="1"/>
  <c r="AD1863" i="1"/>
  <c r="AE1863" i="1" s="1"/>
  <c r="AH1863" i="1" s="1"/>
  <c r="AF1863" i="1"/>
  <c r="AI1863" i="1" s="1"/>
  <c r="AK1863" i="1"/>
  <c r="AL1863" i="1"/>
  <c r="AM1863" i="1"/>
  <c r="AU1863" i="1"/>
  <c r="AV1863" i="1"/>
  <c r="AW1863" i="1"/>
  <c r="AX1863" i="1" s="1"/>
  <c r="BB1863" i="1"/>
  <c r="BA1863" i="1" s="1"/>
  <c r="G1864" i="1"/>
  <c r="M1864" i="1"/>
  <c r="N1864" i="1" s="1"/>
  <c r="Q1864" i="1"/>
  <c r="AD1864" i="1"/>
  <c r="AU1864" i="1"/>
  <c r="AV1864" i="1"/>
  <c r="AW1864" i="1"/>
  <c r="AX1864" i="1" s="1"/>
  <c r="BB1864" i="1" s="1"/>
  <c r="BA1864" i="1" s="1"/>
  <c r="BD1864" i="1"/>
  <c r="G1865" i="1"/>
  <c r="M1865" i="1"/>
  <c r="N1865" i="1"/>
  <c r="P1865" i="1" s="1"/>
  <c r="R1865" i="1" s="1"/>
  <c r="O1865" i="1"/>
  <c r="Q1865" i="1"/>
  <c r="S1865" i="1"/>
  <c r="AD1865" i="1"/>
  <c r="AE1865" i="1" s="1"/>
  <c r="AU1865" i="1"/>
  <c r="AV1865" i="1"/>
  <c r="AW1865" i="1"/>
  <c r="AX1865" i="1"/>
  <c r="AY1865" i="1" s="1"/>
  <c r="BB1865" i="1"/>
  <c r="BA1865" i="1" s="1"/>
  <c r="BD1865" i="1"/>
  <c r="G1866" i="1"/>
  <c r="R1866" i="1" s="1"/>
  <c r="M1866" i="1"/>
  <c r="N1866" i="1" s="1"/>
  <c r="P1866" i="1" s="1"/>
  <c r="O1866" i="1"/>
  <c r="AD1866" i="1"/>
  <c r="AU1866" i="1"/>
  <c r="AV1866" i="1"/>
  <c r="AW1866" i="1"/>
  <c r="AX1866" i="1" s="1"/>
  <c r="BD1866" i="1" s="1"/>
  <c r="G1867" i="1"/>
  <c r="M1867" i="1"/>
  <c r="AU1867" i="1"/>
  <c r="AV1867" i="1"/>
  <c r="G1868" i="1"/>
  <c r="M1868" i="1"/>
  <c r="N1868" i="1" s="1"/>
  <c r="AU1868" i="1"/>
  <c r="AV1868" i="1"/>
  <c r="G1869" i="1"/>
  <c r="M1869" i="1"/>
  <c r="N1869" i="1" s="1"/>
  <c r="P1869" i="1" s="1"/>
  <c r="R1869" i="1" s="1"/>
  <c r="O1869" i="1"/>
  <c r="AU1869" i="1"/>
  <c r="AV1869" i="1"/>
  <c r="G1870" i="1"/>
  <c r="M1870" i="1"/>
  <c r="AD1870" i="1" s="1"/>
  <c r="N1870" i="1"/>
  <c r="P1870" i="1" s="1"/>
  <c r="O1870" i="1"/>
  <c r="Q1870" i="1"/>
  <c r="AU1870" i="1"/>
  <c r="AV1870" i="1"/>
  <c r="AW1870" i="1"/>
  <c r="AX1870" i="1"/>
  <c r="G1871" i="1"/>
  <c r="M1871" i="1"/>
  <c r="N1871" i="1"/>
  <c r="O1871" i="1"/>
  <c r="P1871" i="1" s="1"/>
  <c r="R1871" i="1" s="1"/>
  <c r="Q1871" i="1"/>
  <c r="AD1871" i="1"/>
  <c r="AE1871" i="1" s="1"/>
  <c r="AK1871" i="1"/>
  <c r="AU1871" i="1"/>
  <c r="AV1871" i="1"/>
  <c r="AW1871" i="1"/>
  <c r="AX1871" i="1"/>
  <c r="AY1871" i="1"/>
  <c r="AZ1871" i="1"/>
  <c r="BA1871" i="1"/>
  <c r="BB1871" i="1"/>
  <c r="G1872" i="1"/>
  <c r="M1872" i="1"/>
  <c r="N1872" i="1"/>
  <c r="O1872" i="1"/>
  <c r="P1872" i="1"/>
  <c r="Q1872" i="1"/>
  <c r="S1872" i="1" s="1"/>
  <c r="R1872" i="1"/>
  <c r="AD1872" i="1"/>
  <c r="AG1872" i="1" s="1"/>
  <c r="AJ1872" i="1" s="1"/>
  <c r="AE1872" i="1"/>
  <c r="AH1872" i="1" s="1"/>
  <c r="AF1872" i="1"/>
  <c r="AI1872" i="1"/>
  <c r="AK1872" i="1"/>
  <c r="AL1872" i="1"/>
  <c r="AM1872" i="1"/>
  <c r="AU1872" i="1"/>
  <c r="AV1872" i="1"/>
  <c r="AW1872" i="1"/>
  <c r="AX1872" i="1"/>
  <c r="BD1872" i="1" s="1"/>
  <c r="AY1872" i="1"/>
  <c r="AZ1872" i="1"/>
  <c r="BB1872" i="1"/>
  <c r="BA1872" i="1" s="1"/>
  <c r="G1873" i="1"/>
  <c r="M1873" i="1"/>
  <c r="N1873" i="1" s="1"/>
  <c r="P1873" i="1" s="1"/>
  <c r="R1873" i="1" s="1"/>
  <c r="O1873" i="1"/>
  <c r="Q1873" i="1"/>
  <c r="S1873" i="1"/>
  <c r="AD1873" i="1"/>
  <c r="AE1873" i="1" s="1"/>
  <c r="AK1873" i="1"/>
  <c r="AU1873" i="1"/>
  <c r="AV1873" i="1"/>
  <c r="AW1873" i="1"/>
  <c r="AX1873" i="1" s="1"/>
  <c r="BB1873" i="1" s="1"/>
  <c r="BA1873" i="1" s="1"/>
  <c r="G1874" i="1"/>
  <c r="H1874" i="1"/>
  <c r="I1874" i="1"/>
  <c r="J1874" i="1"/>
  <c r="K1874" i="1"/>
  <c r="L1874" i="1"/>
  <c r="AV1874" i="1" s="1"/>
  <c r="M1874" i="1"/>
  <c r="AW1874" i="1" s="1"/>
  <c r="AX1874" i="1" s="1"/>
  <c r="N1874" i="1"/>
  <c r="O1874" i="1"/>
  <c r="P1874" i="1"/>
  <c r="Q1874" i="1"/>
  <c r="R1874" i="1"/>
  <c r="S1874" i="1"/>
  <c r="T1874" i="1"/>
  <c r="U1874" i="1"/>
  <c r="V1874" i="1"/>
  <c r="W1874" i="1"/>
  <c r="X1874" i="1"/>
  <c r="AU1874" i="1"/>
  <c r="G1875" i="1"/>
  <c r="H1875" i="1"/>
  <c r="I1875" i="1"/>
  <c r="J1875" i="1"/>
  <c r="K1875" i="1"/>
  <c r="L1875" i="1"/>
  <c r="M1875" i="1"/>
  <c r="AW1875" i="1" s="1"/>
  <c r="AX1875" i="1" s="1"/>
  <c r="N1875" i="1"/>
  <c r="O1875" i="1"/>
  <c r="P1875" i="1"/>
  <c r="Q1875" i="1"/>
  <c r="R1875" i="1"/>
  <c r="S1875" i="1"/>
  <c r="T1875" i="1"/>
  <c r="U1875" i="1"/>
  <c r="V1875" i="1"/>
  <c r="W1875" i="1"/>
  <c r="X1875" i="1"/>
  <c r="AD1875" i="1"/>
  <c r="AE1875" i="1"/>
  <c r="AU1875" i="1"/>
  <c r="AV1875" i="1"/>
  <c r="BD1875" i="1"/>
  <c r="G1876" i="1"/>
  <c r="H1876" i="1"/>
  <c r="I1876" i="1"/>
  <c r="J1876" i="1"/>
  <c r="K1876" i="1"/>
  <c r="L1876" i="1"/>
  <c r="M1876" i="1"/>
  <c r="N1876" i="1"/>
  <c r="O1876" i="1"/>
  <c r="P1876" i="1"/>
  <c r="Q1876" i="1"/>
  <c r="R1876" i="1"/>
  <c r="S1876" i="1"/>
  <c r="T1876" i="1"/>
  <c r="U1876" i="1"/>
  <c r="V1876" i="1"/>
  <c r="W1876" i="1"/>
  <c r="X1876" i="1"/>
  <c r="AD1876" i="1"/>
  <c r="AK1876" i="1" s="1"/>
  <c r="AE1876" i="1"/>
  <c r="AF1876" i="1"/>
  <c r="AG1876" i="1"/>
  <c r="AW1876" i="1"/>
  <c r="AX1876" i="1"/>
  <c r="AY1876" i="1"/>
  <c r="G1877" i="1"/>
  <c r="H1877" i="1"/>
  <c r="I1877" i="1"/>
  <c r="J1877" i="1"/>
  <c r="K1877" i="1"/>
  <c r="L1877" i="1"/>
  <c r="M1877" i="1"/>
  <c r="AD1877" i="1" s="1"/>
  <c r="N1877" i="1"/>
  <c r="O1877" i="1"/>
  <c r="P1877" i="1"/>
  <c r="Q1877" i="1"/>
  <c r="R1877" i="1"/>
  <c r="S1877" i="1"/>
  <c r="T1877" i="1"/>
  <c r="U1877" i="1"/>
  <c r="V1877" i="1"/>
  <c r="W1877" i="1"/>
  <c r="X1877" i="1"/>
  <c r="AK1877" i="1"/>
  <c r="AW1877" i="1"/>
  <c r="AX1877" i="1" s="1"/>
  <c r="BA1877" i="1" s="1"/>
  <c r="BD1877" i="1"/>
  <c r="G1878" i="1"/>
  <c r="H1878" i="1"/>
  <c r="I1878" i="1"/>
  <c r="J1878" i="1"/>
  <c r="K1878" i="1"/>
  <c r="L1878" i="1"/>
  <c r="M1878" i="1"/>
  <c r="N1878" i="1"/>
  <c r="O1878" i="1"/>
  <c r="P1878" i="1"/>
  <c r="Q1878" i="1"/>
  <c r="R1878" i="1"/>
  <c r="S1878" i="1"/>
  <c r="T1878" i="1"/>
  <c r="U1878" i="1"/>
  <c r="V1878" i="1"/>
  <c r="W1878" i="1"/>
  <c r="X1878" i="1"/>
  <c r="AD1878" i="1"/>
  <c r="AW1878" i="1"/>
  <c r="AX1878" i="1" s="1"/>
  <c r="G1879" i="1"/>
  <c r="H1879" i="1"/>
  <c r="I1879" i="1"/>
  <c r="J1879" i="1"/>
  <c r="K1879" i="1"/>
  <c r="L1879" i="1"/>
  <c r="M1879" i="1"/>
  <c r="AD1879" i="1" s="1"/>
  <c r="N1879" i="1"/>
  <c r="O1879" i="1"/>
  <c r="P1879" i="1"/>
  <c r="Q1879" i="1"/>
  <c r="R1879" i="1"/>
  <c r="S1879" i="1"/>
  <c r="T1879" i="1"/>
  <c r="U1879" i="1"/>
  <c r="V1879" i="1"/>
  <c r="W1879" i="1"/>
  <c r="X1879" i="1"/>
  <c r="AW1879" i="1"/>
  <c r="AX1879" i="1"/>
  <c r="BD1879" i="1" s="1"/>
  <c r="AY1879" i="1"/>
  <c r="AZ1879" i="1"/>
  <c r="BA1879" i="1"/>
  <c r="G1880" i="1"/>
  <c r="H1880" i="1"/>
  <c r="I1880" i="1"/>
  <c r="J1880" i="1"/>
  <c r="K1880" i="1"/>
  <c r="L1880" i="1"/>
  <c r="M1880" i="1"/>
  <c r="AD1880" i="1" s="1"/>
  <c r="AK1880" i="1" s="1"/>
  <c r="N1880" i="1"/>
  <c r="O1880" i="1"/>
  <c r="P1880" i="1"/>
  <c r="Q1880" i="1"/>
  <c r="R1880" i="1"/>
  <c r="S1880" i="1"/>
  <c r="T1880" i="1"/>
  <c r="U1880" i="1"/>
  <c r="V1880" i="1"/>
  <c r="W1880" i="1"/>
  <c r="X1880" i="1"/>
  <c r="AW1880" i="1"/>
  <c r="AX1880" i="1"/>
  <c r="AY1880" i="1" s="1"/>
  <c r="BD1880" i="1"/>
  <c r="G1881" i="1"/>
  <c r="H1881" i="1"/>
  <c r="I1881" i="1"/>
  <c r="J1881" i="1"/>
  <c r="K1881" i="1"/>
  <c r="L1881" i="1"/>
  <c r="M1881" i="1"/>
  <c r="N1881" i="1"/>
  <c r="O1881" i="1"/>
  <c r="P1881" i="1"/>
  <c r="Q1881" i="1"/>
  <c r="R1881" i="1"/>
  <c r="S1881" i="1"/>
  <c r="T1881" i="1"/>
  <c r="U1881" i="1"/>
  <c r="V1881" i="1"/>
  <c r="W1881" i="1"/>
  <c r="X1881" i="1"/>
  <c r="AD1881" i="1"/>
  <c r="AE1881" i="1"/>
  <c r="AF1881" i="1"/>
  <c r="AG1881" i="1"/>
  <c r="AW1881" i="1"/>
  <c r="AX1881" i="1" s="1"/>
  <c r="G1882" i="1"/>
  <c r="H1882" i="1"/>
  <c r="I1882" i="1"/>
  <c r="J1882" i="1"/>
  <c r="K1882" i="1"/>
  <c r="L1882" i="1"/>
  <c r="M1882" i="1"/>
  <c r="AD1882" i="1" s="1"/>
  <c r="N1882" i="1"/>
  <c r="O1882" i="1"/>
  <c r="P1882" i="1"/>
  <c r="Q1882" i="1"/>
  <c r="R1882" i="1"/>
  <c r="S1882" i="1"/>
  <c r="T1882" i="1"/>
  <c r="U1882" i="1"/>
  <c r="V1882" i="1"/>
  <c r="W1882" i="1"/>
  <c r="X1882" i="1"/>
  <c r="AK1882" i="1"/>
  <c r="AW1882" i="1"/>
  <c r="AX1882" i="1" s="1"/>
  <c r="G1883" i="1"/>
  <c r="H1883" i="1"/>
  <c r="I1883" i="1"/>
  <c r="J1883" i="1"/>
  <c r="K1883" i="1"/>
  <c r="L1883" i="1"/>
  <c r="M1883" i="1"/>
  <c r="N1883" i="1"/>
  <c r="O1883" i="1"/>
  <c r="P1883" i="1"/>
  <c r="Q1883" i="1"/>
  <c r="R1883" i="1"/>
  <c r="S1883" i="1"/>
  <c r="T1883" i="1"/>
  <c r="U1883" i="1"/>
  <c r="V1883" i="1"/>
  <c r="W1883" i="1"/>
  <c r="X1883" i="1"/>
  <c r="AD1883" i="1"/>
  <c r="AE1883" i="1"/>
  <c r="AW1883" i="1"/>
  <c r="AX1883" i="1" s="1"/>
  <c r="G1884" i="1"/>
  <c r="H1884" i="1"/>
  <c r="I1884" i="1"/>
  <c r="J1884" i="1"/>
  <c r="K1884" i="1"/>
  <c r="L1884" i="1"/>
  <c r="M1884" i="1"/>
  <c r="AD1884" i="1" s="1"/>
  <c r="N1884" i="1"/>
  <c r="O1884" i="1"/>
  <c r="P1884" i="1"/>
  <c r="Q1884" i="1"/>
  <c r="R1884" i="1"/>
  <c r="S1884" i="1"/>
  <c r="T1884" i="1"/>
  <c r="U1884" i="1"/>
  <c r="V1884" i="1"/>
  <c r="W1884" i="1"/>
  <c r="X1884" i="1"/>
  <c r="AG1884" i="1"/>
  <c r="AW1884" i="1"/>
  <c r="AX1884" i="1"/>
  <c r="BD1884" i="1" s="1"/>
  <c r="AY1884" i="1"/>
  <c r="BC1884" i="1" s="1"/>
  <c r="AZ1884" i="1"/>
  <c r="BA1884" i="1"/>
  <c r="G1885" i="1"/>
  <c r="H1885" i="1"/>
  <c r="I1885" i="1"/>
  <c r="J1885" i="1"/>
  <c r="K1885" i="1"/>
  <c r="L1885" i="1"/>
  <c r="M1885" i="1"/>
  <c r="AD1885" i="1" s="1"/>
  <c r="N1885" i="1"/>
  <c r="O1885" i="1"/>
  <c r="P1885" i="1"/>
  <c r="Q1885" i="1"/>
  <c r="R1885" i="1"/>
  <c r="S1885" i="1"/>
  <c r="T1885" i="1"/>
  <c r="U1885" i="1"/>
  <c r="V1885" i="1"/>
  <c r="W1885" i="1"/>
  <c r="X1885" i="1"/>
  <c r="AW1885" i="1"/>
  <c r="AX1885" i="1"/>
  <c r="AY1885" i="1" s="1"/>
  <c r="BD1885" i="1"/>
  <c r="G1886" i="1"/>
  <c r="H1886" i="1"/>
  <c r="I1886" i="1"/>
  <c r="J1886" i="1"/>
  <c r="K1886" i="1"/>
  <c r="L1886" i="1"/>
  <c r="M1886" i="1"/>
  <c r="N1886" i="1"/>
  <c r="O1886" i="1"/>
  <c r="P1886" i="1"/>
  <c r="Q1886" i="1"/>
  <c r="R1886" i="1"/>
  <c r="S1886" i="1"/>
  <c r="T1886" i="1"/>
  <c r="U1886" i="1"/>
  <c r="V1886" i="1"/>
  <c r="W1886" i="1"/>
  <c r="X1886" i="1"/>
  <c r="AD1886" i="1"/>
  <c r="AK1886" i="1" s="1"/>
  <c r="AE1886" i="1"/>
  <c r="AF1886" i="1"/>
  <c r="AG1886" i="1"/>
  <c r="AW1886" i="1"/>
  <c r="AX1886" i="1" s="1"/>
  <c r="G1887" i="1"/>
  <c r="H1887" i="1"/>
  <c r="I1887" i="1"/>
  <c r="J1887" i="1"/>
  <c r="K1887" i="1"/>
  <c r="L1887" i="1"/>
  <c r="M1887" i="1"/>
  <c r="AD1887" i="1" s="1"/>
  <c r="N1887" i="1"/>
  <c r="O1887" i="1"/>
  <c r="P1887" i="1"/>
  <c r="Q1887" i="1"/>
  <c r="R1887" i="1"/>
  <c r="S1887" i="1"/>
  <c r="T1887" i="1"/>
  <c r="U1887" i="1"/>
  <c r="V1887" i="1"/>
  <c r="W1887" i="1"/>
  <c r="X1887" i="1"/>
  <c r="AW1887" i="1"/>
  <c r="AX1887" i="1" s="1"/>
  <c r="BA1887" i="1"/>
  <c r="BD1887" i="1"/>
  <c r="G1888" i="1"/>
  <c r="H1888" i="1"/>
  <c r="I1888" i="1"/>
  <c r="J1888" i="1"/>
  <c r="K1888" i="1"/>
  <c r="L1888" i="1"/>
  <c r="M1888" i="1"/>
  <c r="N1888" i="1"/>
  <c r="O1888" i="1"/>
  <c r="P1888" i="1"/>
  <c r="Q1888" i="1"/>
  <c r="R1888" i="1"/>
  <c r="S1888" i="1"/>
  <c r="T1888" i="1"/>
  <c r="U1888" i="1"/>
  <c r="V1888" i="1"/>
  <c r="W1888" i="1"/>
  <c r="X1888" i="1"/>
  <c r="AD1888" i="1"/>
  <c r="AE1888" i="1" s="1"/>
  <c r="AW1888" i="1"/>
  <c r="AX1888" i="1" s="1"/>
  <c r="G1889" i="1"/>
  <c r="H1889" i="1"/>
  <c r="I1889" i="1"/>
  <c r="J1889" i="1"/>
  <c r="K1889" i="1"/>
  <c r="L1889" i="1"/>
  <c r="M1889" i="1"/>
  <c r="AD1889" i="1" s="1"/>
  <c r="AG1889" i="1" s="1"/>
  <c r="N1889" i="1"/>
  <c r="O1889" i="1"/>
  <c r="P1889" i="1"/>
  <c r="Q1889" i="1"/>
  <c r="R1889" i="1"/>
  <c r="S1889" i="1"/>
  <c r="T1889" i="1"/>
  <c r="U1889" i="1"/>
  <c r="V1889" i="1"/>
  <c r="W1889" i="1"/>
  <c r="X1889" i="1"/>
  <c r="AW1889" i="1"/>
  <c r="AX1889" i="1"/>
  <c r="BD1889" i="1" s="1"/>
  <c r="AY1889" i="1"/>
  <c r="AZ1889" i="1"/>
  <c r="BA1889" i="1"/>
  <c r="G1890" i="1"/>
  <c r="H1890" i="1"/>
  <c r="I1890" i="1"/>
  <c r="J1890" i="1"/>
  <c r="K1890" i="1"/>
  <c r="L1890" i="1"/>
  <c r="M1890" i="1"/>
  <c r="AD1890" i="1" s="1"/>
  <c r="N1890" i="1"/>
  <c r="O1890" i="1"/>
  <c r="P1890" i="1"/>
  <c r="Q1890" i="1"/>
  <c r="R1890" i="1"/>
  <c r="S1890" i="1"/>
  <c r="T1890" i="1"/>
  <c r="U1890" i="1"/>
  <c r="V1890" i="1"/>
  <c r="W1890" i="1"/>
  <c r="X1890" i="1"/>
  <c r="AK1890" i="1"/>
  <c r="AW1890" i="1"/>
  <c r="AX1890" i="1"/>
  <c r="AY1890" i="1" s="1"/>
  <c r="BD1890" i="1"/>
  <c r="G1891" i="1"/>
  <c r="H1891" i="1"/>
  <c r="I1891" i="1"/>
  <c r="J1891" i="1"/>
  <c r="K1891" i="1"/>
  <c r="L1891" i="1"/>
  <c r="M1891" i="1"/>
  <c r="N1891" i="1"/>
  <c r="O1891" i="1"/>
  <c r="P1891" i="1"/>
  <c r="Q1891" i="1"/>
  <c r="R1891" i="1"/>
  <c r="S1891" i="1"/>
  <c r="T1891" i="1"/>
  <c r="U1891" i="1"/>
  <c r="V1891" i="1"/>
  <c r="W1891" i="1"/>
  <c r="X1891" i="1"/>
  <c r="AD1891" i="1"/>
  <c r="AE1891" i="1"/>
  <c r="AF1891" i="1"/>
  <c r="AG1891" i="1"/>
  <c r="AW1891" i="1"/>
  <c r="AX1891" i="1"/>
  <c r="AY1891" i="1"/>
  <c r="G1892" i="1"/>
  <c r="H1892" i="1"/>
  <c r="I1892" i="1"/>
  <c r="J1892" i="1"/>
  <c r="K1892" i="1"/>
  <c r="L1892" i="1"/>
  <c r="M1892" i="1"/>
  <c r="AD1892" i="1" s="1"/>
  <c r="N1892" i="1"/>
  <c r="O1892" i="1"/>
  <c r="P1892" i="1"/>
  <c r="Q1892" i="1"/>
  <c r="R1892" i="1"/>
  <c r="S1892" i="1"/>
  <c r="T1892" i="1"/>
  <c r="U1892" i="1"/>
  <c r="V1892" i="1"/>
  <c r="W1892" i="1"/>
  <c r="X1892" i="1"/>
  <c r="AK1892" i="1"/>
  <c r="AW1892" i="1"/>
  <c r="AX1892" i="1" s="1"/>
  <c r="BA1892" i="1" s="1"/>
  <c r="BD1892" i="1"/>
  <c r="G1893" i="1"/>
  <c r="H1893" i="1"/>
  <c r="I1893" i="1"/>
  <c r="J1893" i="1"/>
  <c r="K1893" i="1"/>
  <c r="L1893" i="1"/>
  <c r="M1893" i="1"/>
  <c r="N1893" i="1"/>
  <c r="O1893" i="1"/>
  <c r="P1893" i="1"/>
  <c r="Q1893" i="1"/>
  <c r="R1893" i="1"/>
  <c r="S1893" i="1"/>
  <c r="T1893" i="1"/>
  <c r="U1893" i="1"/>
  <c r="V1893" i="1"/>
  <c r="W1893" i="1"/>
  <c r="X1893" i="1"/>
  <c r="AD1893" i="1"/>
  <c r="AE1893" i="1"/>
  <c r="AW1893" i="1"/>
  <c r="AX1893" i="1" s="1"/>
  <c r="G1894" i="1"/>
  <c r="H1894" i="1"/>
  <c r="I1894" i="1"/>
  <c r="J1894" i="1"/>
  <c r="K1894" i="1"/>
  <c r="L1894" i="1"/>
  <c r="M1894" i="1"/>
  <c r="AD1894" i="1" s="1"/>
  <c r="N1894" i="1"/>
  <c r="O1894" i="1"/>
  <c r="P1894" i="1"/>
  <c r="Q1894" i="1"/>
  <c r="R1894" i="1"/>
  <c r="S1894" i="1"/>
  <c r="T1894" i="1"/>
  <c r="U1894" i="1"/>
  <c r="V1894" i="1"/>
  <c r="W1894" i="1"/>
  <c r="X1894" i="1"/>
  <c r="AW1894" i="1"/>
  <c r="AX1894" i="1"/>
  <c r="BD1894" i="1" s="1"/>
  <c r="AY1894" i="1"/>
  <c r="BC1894" i="1" s="1"/>
  <c r="AZ1894" i="1"/>
  <c r="BA1894" i="1"/>
  <c r="G1895" i="1"/>
  <c r="H1895" i="1"/>
  <c r="I1895" i="1"/>
  <c r="J1895" i="1"/>
  <c r="K1895" i="1"/>
  <c r="L1895" i="1"/>
  <c r="M1895" i="1"/>
  <c r="AD1895" i="1" s="1"/>
  <c r="AK1895" i="1" s="1"/>
  <c r="N1895" i="1"/>
  <c r="O1895" i="1"/>
  <c r="P1895" i="1"/>
  <c r="Q1895" i="1"/>
  <c r="R1895" i="1"/>
  <c r="S1895" i="1"/>
  <c r="T1895" i="1"/>
  <c r="U1895" i="1"/>
  <c r="V1895" i="1"/>
  <c r="W1895" i="1"/>
  <c r="X1895" i="1"/>
  <c r="AW1895" i="1"/>
  <c r="AX1895" i="1"/>
  <c r="AY1895" i="1" s="1"/>
  <c r="BD1895" i="1"/>
  <c r="G1896" i="1"/>
  <c r="H1896" i="1"/>
  <c r="I1896" i="1"/>
  <c r="J1896" i="1"/>
  <c r="K1896" i="1"/>
  <c r="L1896" i="1"/>
  <c r="M1896" i="1"/>
  <c r="N1896" i="1"/>
  <c r="O1896" i="1"/>
  <c r="P1896" i="1"/>
  <c r="Q1896" i="1"/>
  <c r="R1896" i="1"/>
  <c r="S1896" i="1"/>
  <c r="T1896" i="1"/>
  <c r="U1896" i="1"/>
  <c r="V1896" i="1"/>
  <c r="W1896" i="1"/>
  <c r="X1896" i="1"/>
  <c r="AD1896" i="1"/>
  <c r="AE1896" i="1"/>
  <c r="AF1896" i="1"/>
  <c r="AG1896" i="1"/>
  <c r="AW1896" i="1"/>
  <c r="AX1896" i="1" s="1"/>
  <c r="G1897" i="1"/>
  <c r="H1897" i="1"/>
  <c r="I1897" i="1"/>
  <c r="J1897" i="1"/>
  <c r="K1897" i="1"/>
  <c r="L1897" i="1"/>
  <c r="M1897" i="1"/>
  <c r="AD1897" i="1" s="1"/>
  <c r="AK1897" i="1" s="1"/>
  <c r="N1897" i="1"/>
  <c r="O1897" i="1"/>
  <c r="P1897" i="1"/>
  <c r="Q1897" i="1"/>
  <c r="R1897" i="1"/>
  <c r="S1897" i="1"/>
  <c r="T1897" i="1"/>
  <c r="U1897" i="1"/>
  <c r="V1897" i="1"/>
  <c r="W1897" i="1"/>
  <c r="X1897" i="1"/>
  <c r="AW1897" i="1"/>
  <c r="AX1897" i="1" s="1"/>
  <c r="BA1897" i="1"/>
  <c r="G1898" i="1"/>
  <c r="H1898" i="1"/>
  <c r="I1898" i="1"/>
  <c r="J1898" i="1"/>
  <c r="K1898" i="1"/>
  <c r="L1898" i="1"/>
  <c r="M1898" i="1"/>
  <c r="N1898" i="1"/>
  <c r="O1898" i="1"/>
  <c r="P1898" i="1"/>
  <c r="Q1898" i="1"/>
  <c r="R1898" i="1"/>
  <c r="S1898" i="1"/>
  <c r="T1898" i="1"/>
  <c r="U1898" i="1"/>
  <c r="V1898" i="1"/>
  <c r="W1898" i="1"/>
  <c r="X1898" i="1"/>
  <c r="AD1898" i="1"/>
  <c r="AW1898" i="1"/>
  <c r="AX1898" i="1" s="1"/>
  <c r="G1899" i="1"/>
  <c r="H1899" i="1"/>
  <c r="I1899" i="1"/>
  <c r="J1899" i="1"/>
  <c r="K1899" i="1"/>
  <c r="L1899" i="1"/>
  <c r="M1899" i="1"/>
  <c r="AD1899" i="1" s="1"/>
  <c r="N1899" i="1"/>
  <c r="O1899" i="1"/>
  <c r="P1899" i="1"/>
  <c r="Q1899" i="1"/>
  <c r="R1899" i="1"/>
  <c r="S1899" i="1"/>
  <c r="T1899" i="1"/>
  <c r="U1899" i="1"/>
  <c r="V1899" i="1"/>
  <c r="W1899" i="1"/>
  <c r="X1899" i="1"/>
  <c r="AG1899" i="1"/>
  <c r="AW1899" i="1"/>
  <c r="AX1899" i="1"/>
  <c r="BD1899" i="1" s="1"/>
  <c r="AY1899" i="1"/>
  <c r="AZ1899" i="1"/>
  <c r="BA1899" i="1"/>
  <c r="G1900" i="1"/>
  <c r="H1900" i="1"/>
  <c r="I1900" i="1"/>
  <c r="J1900" i="1"/>
  <c r="K1900" i="1"/>
  <c r="L1900" i="1"/>
  <c r="M1900" i="1"/>
  <c r="AD1900" i="1" s="1"/>
  <c r="N1900" i="1"/>
  <c r="O1900" i="1"/>
  <c r="P1900" i="1"/>
  <c r="Q1900" i="1"/>
  <c r="R1900" i="1"/>
  <c r="S1900" i="1"/>
  <c r="T1900" i="1"/>
  <c r="U1900" i="1"/>
  <c r="V1900" i="1"/>
  <c r="W1900" i="1"/>
  <c r="X1900" i="1"/>
  <c r="AK1900" i="1"/>
  <c r="AW1900" i="1"/>
  <c r="AX1900" i="1"/>
  <c r="AY1900" i="1" s="1"/>
  <c r="BD1900" i="1"/>
  <c r="G1901" i="1"/>
  <c r="H1901" i="1"/>
  <c r="I1901" i="1"/>
  <c r="J1901" i="1"/>
  <c r="K1901" i="1"/>
  <c r="L1901" i="1"/>
  <c r="M1901" i="1"/>
  <c r="N1901" i="1"/>
  <c r="O1901" i="1"/>
  <c r="P1901" i="1"/>
  <c r="Q1901" i="1"/>
  <c r="R1901" i="1"/>
  <c r="S1901" i="1"/>
  <c r="T1901" i="1"/>
  <c r="U1901" i="1"/>
  <c r="V1901" i="1"/>
  <c r="W1901" i="1"/>
  <c r="X1901" i="1"/>
  <c r="AD1901" i="1"/>
  <c r="AK1901" i="1" s="1"/>
  <c r="AE1901" i="1"/>
  <c r="AF1901" i="1"/>
  <c r="AG1901" i="1"/>
  <c r="AW1901" i="1"/>
  <c r="AX1901" i="1"/>
  <c r="AY1901" i="1" s="1"/>
  <c r="G1902" i="1"/>
  <c r="H1902" i="1"/>
  <c r="I1902" i="1"/>
  <c r="J1902" i="1"/>
  <c r="K1902" i="1"/>
  <c r="L1902" i="1"/>
  <c r="M1902" i="1"/>
  <c r="AD1902" i="1" s="1"/>
  <c r="AK1902" i="1" s="1"/>
  <c r="N1902" i="1"/>
  <c r="O1902" i="1"/>
  <c r="P1902" i="1"/>
  <c r="Q1902" i="1"/>
  <c r="R1902" i="1"/>
  <c r="S1902" i="1"/>
  <c r="T1902" i="1"/>
  <c r="U1902" i="1"/>
  <c r="V1902" i="1"/>
  <c r="W1902" i="1"/>
  <c r="X1902" i="1"/>
  <c r="AW1902" i="1"/>
  <c r="AX1902" i="1" s="1"/>
  <c r="BA1902" i="1"/>
  <c r="BD1902" i="1"/>
  <c r="G1903" i="1"/>
  <c r="H1903" i="1"/>
  <c r="I1903" i="1"/>
  <c r="J1903" i="1"/>
  <c r="K1903" i="1"/>
  <c r="L1903" i="1"/>
  <c r="M1903" i="1"/>
  <c r="N1903" i="1"/>
  <c r="O1903" i="1"/>
  <c r="P1903" i="1"/>
  <c r="Q1903" i="1"/>
  <c r="R1903" i="1"/>
  <c r="S1903" i="1"/>
  <c r="T1903" i="1"/>
  <c r="U1903" i="1"/>
  <c r="V1903" i="1"/>
  <c r="W1903" i="1"/>
  <c r="X1903" i="1"/>
  <c r="AD1903" i="1"/>
  <c r="AE1903" i="1" s="1"/>
  <c r="AW1903" i="1"/>
  <c r="AX1903" i="1" s="1"/>
  <c r="G1904" i="1"/>
  <c r="H1904" i="1"/>
  <c r="I1904" i="1"/>
  <c r="J1904" i="1"/>
  <c r="K1904" i="1"/>
  <c r="L1904" i="1"/>
  <c r="M1904" i="1"/>
  <c r="AD1904" i="1" s="1"/>
  <c r="N1904" i="1"/>
  <c r="O1904" i="1"/>
  <c r="P1904" i="1"/>
  <c r="Q1904" i="1"/>
  <c r="R1904" i="1"/>
  <c r="S1904" i="1"/>
  <c r="T1904" i="1"/>
  <c r="U1904" i="1"/>
  <c r="V1904" i="1"/>
  <c r="W1904" i="1"/>
  <c r="X1904" i="1"/>
  <c r="AG1904" i="1"/>
  <c r="AW1904" i="1"/>
  <c r="AX1904" i="1"/>
  <c r="BD1904" i="1" s="1"/>
  <c r="AY1904" i="1"/>
  <c r="AZ1904" i="1"/>
  <c r="BA1904" i="1"/>
  <c r="G1905" i="1"/>
  <c r="H1905" i="1"/>
  <c r="I1905" i="1"/>
  <c r="J1905" i="1"/>
  <c r="K1905" i="1"/>
  <c r="L1905" i="1"/>
  <c r="M1905" i="1"/>
  <c r="AD1905" i="1" s="1"/>
  <c r="N1905" i="1"/>
  <c r="O1905" i="1"/>
  <c r="P1905" i="1"/>
  <c r="Q1905" i="1"/>
  <c r="R1905" i="1"/>
  <c r="S1905" i="1"/>
  <c r="T1905" i="1"/>
  <c r="U1905" i="1"/>
  <c r="V1905" i="1"/>
  <c r="W1905" i="1"/>
  <c r="X1905" i="1"/>
  <c r="AK1905" i="1"/>
  <c r="AW1905" i="1"/>
  <c r="AX1905" i="1"/>
  <c r="AY1905" i="1" s="1"/>
  <c r="BD1905" i="1"/>
  <c r="G1906" i="1"/>
  <c r="H1906" i="1"/>
  <c r="I1906" i="1"/>
  <c r="J1906" i="1"/>
  <c r="K1906" i="1"/>
  <c r="L1906" i="1"/>
  <c r="M1906" i="1"/>
  <c r="N1906" i="1"/>
  <c r="O1906" i="1"/>
  <c r="P1906" i="1"/>
  <c r="Q1906" i="1"/>
  <c r="R1906" i="1"/>
  <c r="S1906" i="1"/>
  <c r="T1906" i="1"/>
  <c r="U1906" i="1"/>
  <c r="V1906" i="1"/>
  <c r="W1906" i="1"/>
  <c r="X1906" i="1"/>
  <c r="AD1906" i="1"/>
  <c r="AE1906" i="1"/>
  <c r="AF1906" i="1"/>
  <c r="AG1906" i="1"/>
  <c r="AW1906" i="1"/>
  <c r="AX1906" i="1" s="1"/>
  <c r="G1907" i="1"/>
  <c r="H1907" i="1"/>
  <c r="I1907" i="1"/>
  <c r="J1907" i="1"/>
  <c r="K1907" i="1"/>
  <c r="L1907" i="1"/>
  <c r="M1907" i="1"/>
  <c r="AD1907" i="1" s="1"/>
  <c r="N1907" i="1"/>
  <c r="O1907" i="1"/>
  <c r="P1907" i="1"/>
  <c r="Q1907" i="1"/>
  <c r="R1907" i="1"/>
  <c r="S1907" i="1"/>
  <c r="T1907" i="1"/>
  <c r="U1907" i="1"/>
  <c r="V1907" i="1"/>
  <c r="W1907" i="1"/>
  <c r="X1907" i="1"/>
  <c r="AW1907" i="1"/>
  <c r="AX1907" i="1" s="1"/>
  <c r="BA1907" i="1" s="1"/>
  <c r="G1908" i="1"/>
  <c r="H1908" i="1"/>
  <c r="I1908" i="1"/>
  <c r="J1908" i="1"/>
  <c r="K1908" i="1"/>
  <c r="L1908" i="1"/>
  <c r="M1908" i="1"/>
  <c r="N1908" i="1"/>
  <c r="O1908" i="1"/>
  <c r="P1908" i="1"/>
  <c r="Q1908" i="1"/>
  <c r="R1908" i="1"/>
  <c r="S1908" i="1"/>
  <c r="T1908" i="1"/>
  <c r="U1908" i="1"/>
  <c r="V1908" i="1"/>
  <c r="W1908" i="1"/>
  <c r="X1908" i="1"/>
  <c r="AD1908" i="1"/>
  <c r="AE1908" i="1" s="1"/>
  <c r="AW1908" i="1"/>
  <c r="AX1908" i="1" s="1"/>
  <c r="G1909" i="1"/>
  <c r="H1909" i="1"/>
  <c r="I1909" i="1"/>
  <c r="J1909" i="1"/>
  <c r="K1909" i="1"/>
  <c r="L1909" i="1"/>
  <c r="M1909" i="1"/>
  <c r="AD1909" i="1" s="1"/>
  <c r="N1909" i="1"/>
  <c r="O1909" i="1"/>
  <c r="P1909" i="1"/>
  <c r="Q1909" i="1"/>
  <c r="R1909" i="1"/>
  <c r="S1909" i="1"/>
  <c r="T1909" i="1"/>
  <c r="U1909" i="1"/>
  <c r="V1909" i="1"/>
  <c r="W1909" i="1"/>
  <c r="X1909" i="1"/>
  <c r="AG1909" i="1"/>
  <c r="AW1909" i="1"/>
  <c r="AX1909" i="1"/>
  <c r="BD1909" i="1" s="1"/>
  <c r="AY1909" i="1"/>
  <c r="AZ1909" i="1"/>
  <c r="BA1909" i="1"/>
  <c r="G1910" i="1"/>
  <c r="H1910" i="1"/>
  <c r="I1910" i="1"/>
  <c r="J1910" i="1"/>
  <c r="K1910" i="1"/>
  <c r="L1910" i="1"/>
  <c r="M1910" i="1"/>
  <c r="AD1910" i="1" s="1"/>
  <c r="AK1910" i="1" s="1"/>
  <c r="N1910" i="1"/>
  <c r="O1910" i="1"/>
  <c r="P1910" i="1"/>
  <c r="Q1910" i="1"/>
  <c r="R1910" i="1"/>
  <c r="S1910" i="1"/>
  <c r="T1910" i="1"/>
  <c r="U1910" i="1"/>
  <c r="V1910" i="1"/>
  <c r="W1910" i="1"/>
  <c r="X1910" i="1"/>
  <c r="AW1910" i="1"/>
  <c r="AX1910" i="1"/>
  <c r="AY1910" i="1" s="1"/>
  <c r="BD1910" i="1"/>
  <c r="G1911" i="1"/>
  <c r="H1911" i="1"/>
  <c r="I1911" i="1"/>
  <c r="J1911" i="1"/>
  <c r="K1911" i="1"/>
  <c r="L1911" i="1"/>
  <c r="M1911" i="1"/>
  <c r="N1911" i="1"/>
  <c r="O1911" i="1"/>
  <c r="P1911" i="1"/>
  <c r="Q1911" i="1"/>
  <c r="R1911" i="1"/>
  <c r="S1911" i="1"/>
  <c r="T1911" i="1"/>
  <c r="U1911" i="1"/>
  <c r="V1911" i="1"/>
  <c r="W1911" i="1"/>
  <c r="X1911" i="1"/>
  <c r="AD1911" i="1"/>
  <c r="AK1911" i="1" s="1"/>
  <c r="AE1911" i="1"/>
  <c r="AF1911" i="1"/>
  <c r="AG1911" i="1"/>
  <c r="AW1911" i="1"/>
  <c r="AX1911" i="1" s="1"/>
  <c r="G1912" i="1"/>
  <c r="H1912" i="1"/>
  <c r="I1912" i="1"/>
  <c r="J1912" i="1"/>
  <c r="K1912" i="1"/>
  <c r="L1912" i="1"/>
  <c r="M1912" i="1"/>
  <c r="AD1912" i="1" s="1"/>
  <c r="N1912" i="1"/>
  <c r="O1912" i="1"/>
  <c r="P1912" i="1"/>
  <c r="Q1912" i="1"/>
  <c r="R1912" i="1"/>
  <c r="S1912" i="1"/>
  <c r="T1912" i="1"/>
  <c r="U1912" i="1"/>
  <c r="V1912" i="1"/>
  <c r="W1912" i="1"/>
  <c r="X1912" i="1"/>
  <c r="AK1912" i="1"/>
  <c r="AW1912" i="1"/>
  <c r="AX1912" i="1" s="1"/>
  <c r="BD1912" i="1" s="1"/>
  <c r="BA1912" i="1"/>
  <c r="G1913" i="1"/>
  <c r="H1913" i="1"/>
  <c r="I1913" i="1"/>
  <c r="J1913" i="1"/>
  <c r="K1913" i="1"/>
  <c r="L1913" i="1"/>
  <c r="M1913" i="1"/>
  <c r="N1913" i="1"/>
  <c r="O1913" i="1"/>
  <c r="P1913" i="1"/>
  <c r="Q1913" i="1"/>
  <c r="R1913" i="1"/>
  <c r="S1913" i="1"/>
  <c r="T1913" i="1"/>
  <c r="U1913" i="1"/>
  <c r="V1913" i="1"/>
  <c r="W1913" i="1"/>
  <c r="X1913" i="1"/>
  <c r="AD1913" i="1"/>
  <c r="AW1913" i="1"/>
  <c r="AX1913" i="1" s="1"/>
  <c r="G1914" i="1"/>
  <c r="H1914" i="1"/>
  <c r="I1914" i="1"/>
  <c r="J1914" i="1"/>
  <c r="K1914" i="1"/>
  <c r="L1914" i="1"/>
  <c r="M1914" i="1"/>
  <c r="AD1914" i="1" s="1"/>
  <c r="N1914" i="1"/>
  <c r="O1914" i="1"/>
  <c r="P1914" i="1"/>
  <c r="Q1914" i="1"/>
  <c r="R1914" i="1"/>
  <c r="S1914" i="1"/>
  <c r="T1914" i="1"/>
  <c r="U1914" i="1"/>
  <c r="V1914" i="1"/>
  <c r="W1914" i="1"/>
  <c r="X1914" i="1"/>
  <c r="AG1914" i="1"/>
  <c r="AW1914" i="1"/>
  <c r="AX1914" i="1"/>
  <c r="BD1914" i="1" s="1"/>
  <c r="AY1914" i="1"/>
  <c r="AZ1914" i="1"/>
  <c r="BA1914" i="1"/>
  <c r="G1915" i="1"/>
  <c r="H1915" i="1"/>
  <c r="I1915" i="1"/>
  <c r="J1915" i="1"/>
  <c r="K1915" i="1"/>
  <c r="L1915" i="1"/>
  <c r="M1915" i="1"/>
  <c r="AD1915" i="1" s="1"/>
  <c r="N1915" i="1"/>
  <c r="O1915" i="1"/>
  <c r="P1915" i="1"/>
  <c r="Q1915" i="1"/>
  <c r="R1915" i="1"/>
  <c r="S1915" i="1"/>
  <c r="T1915" i="1"/>
  <c r="U1915" i="1"/>
  <c r="V1915" i="1"/>
  <c r="W1915" i="1"/>
  <c r="X1915" i="1"/>
  <c r="AK1915" i="1"/>
  <c r="AW1915" i="1"/>
  <c r="AX1915" i="1"/>
  <c r="AY1915" i="1" s="1"/>
  <c r="BD1915" i="1"/>
  <c r="G1916" i="1"/>
  <c r="H1916" i="1"/>
  <c r="I1916" i="1"/>
  <c r="J1916" i="1"/>
  <c r="K1916" i="1"/>
  <c r="L1916" i="1"/>
  <c r="M1916" i="1"/>
  <c r="N1916" i="1"/>
  <c r="O1916" i="1"/>
  <c r="P1916" i="1"/>
  <c r="Q1916" i="1"/>
  <c r="R1916" i="1"/>
  <c r="S1916" i="1"/>
  <c r="T1916" i="1"/>
  <c r="U1916" i="1"/>
  <c r="V1916" i="1"/>
  <c r="W1916" i="1"/>
  <c r="X1916" i="1"/>
  <c r="AD1916" i="1"/>
  <c r="AE1916" i="1"/>
  <c r="AF1916" i="1"/>
  <c r="AG1916" i="1"/>
  <c r="AW1916" i="1"/>
  <c r="AX1916" i="1" s="1"/>
  <c r="AY1916" i="1"/>
  <c r="G1917" i="1"/>
  <c r="H1917" i="1"/>
  <c r="I1917" i="1"/>
  <c r="J1917" i="1"/>
  <c r="K1917" i="1"/>
  <c r="L1917" i="1"/>
  <c r="M1917" i="1"/>
  <c r="AD1917" i="1" s="1"/>
  <c r="N1917" i="1"/>
  <c r="O1917" i="1"/>
  <c r="P1917" i="1"/>
  <c r="Q1917" i="1"/>
  <c r="R1917" i="1"/>
  <c r="S1917" i="1"/>
  <c r="T1917" i="1"/>
  <c r="U1917" i="1"/>
  <c r="V1917" i="1"/>
  <c r="W1917" i="1"/>
  <c r="X1917" i="1"/>
  <c r="AK1917" i="1"/>
  <c r="AW1917" i="1"/>
  <c r="AX1917" i="1" s="1"/>
  <c r="BD1917" i="1"/>
  <c r="G1918" i="1"/>
  <c r="H1918" i="1"/>
  <c r="I1918" i="1"/>
  <c r="J1918" i="1"/>
  <c r="K1918" i="1"/>
  <c r="L1918" i="1"/>
  <c r="M1918" i="1"/>
  <c r="N1918" i="1"/>
  <c r="O1918" i="1"/>
  <c r="P1918" i="1"/>
  <c r="Q1918" i="1"/>
  <c r="R1918" i="1"/>
  <c r="S1918" i="1"/>
  <c r="T1918" i="1"/>
  <c r="U1918" i="1"/>
  <c r="V1918" i="1"/>
  <c r="W1918" i="1"/>
  <c r="X1918" i="1"/>
  <c r="AD1918" i="1"/>
  <c r="AE1918" i="1"/>
  <c r="AW1918" i="1"/>
  <c r="AX1918" i="1" s="1"/>
  <c r="G1919" i="1"/>
  <c r="H1919" i="1"/>
  <c r="I1919" i="1"/>
  <c r="J1919" i="1"/>
  <c r="K1919" i="1"/>
  <c r="L1919" i="1"/>
  <c r="M1919" i="1"/>
  <c r="AD1919" i="1" s="1"/>
  <c r="AG1919" i="1" s="1"/>
  <c r="N1919" i="1"/>
  <c r="O1919" i="1"/>
  <c r="P1919" i="1"/>
  <c r="Q1919" i="1"/>
  <c r="R1919" i="1"/>
  <c r="S1919" i="1"/>
  <c r="T1919" i="1"/>
  <c r="U1919" i="1"/>
  <c r="V1919" i="1"/>
  <c r="W1919" i="1"/>
  <c r="X1919" i="1"/>
  <c r="AW1919" i="1"/>
  <c r="AX1919" i="1"/>
  <c r="BD1919" i="1" s="1"/>
  <c r="AY1919" i="1"/>
  <c r="AZ1919" i="1"/>
  <c r="BA1919" i="1"/>
  <c r="G1920" i="1"/>
  <c r="H1920" i="1"/>
  <c r="I1920" i="1"/>
  <c r="J1920" i="1"/>
  <c r="K1920" i="1"/>
  <c r="L1920" i="1"/>
  <c r="M1920" i="1"/>
  <c r="AD1920" i="1" s="1"/>
  <c r="N1920" i="1"/>
  <c r="O1920" i="1"/>
  <c r="P1920" i="1"/>
  <c r="Q1920" i="1"/>
  <c r="R1920" i="1"/>
  <c r="S1920" i="1"/>
  <c r="T1920" i="1"/>
  <c r="U1920" i="1"/>
  <c r="V1920" i="1"/>
  <c r="W1920" i="1"/>
  <c r="X1920" i="1"/>
  <c r="AW1920" i="1"/>
  <c r="AX1920" i="1"/>
  <c r="AY1920" i="1" s="1"/>
  <c r="BD1920" i="1"/>
  <c r="G1921" i="1"/>
  <c r="H1921" i="1"/>
  <c r="I1921" i="1"/>
  <c r="J1921" i="1"/>
  <c r="K1921" i="1"/>
  <c r="L1921" i="1"/>
  <c r="M1921" i="1"/>
  <c r="N1921" i="1"/>
  <c r="O1921" i="1"/>
  <c r="P1921" i="1"/>
  <c r="Q1921" i="1"/>
  <c r="R1921" i="1"/>
  <c r="S1921" i="1"/>
  <c r="T1921" i="1"/>
  <c r="U1921" i="1"/>
  <c r="V1921" i="1"/>
  <c r="W1921" i="1"/>
  <c r="X1921" i="1"/>
  <c r="AD1921" i="1"/>
  <c r="AK1921" i="1" s="1"/>
  <c r="AE1921" i="1"/>
  <c r="AF1921" i="1"/>
  <c r="AG1921" i="1"/>
  <c r="AW1921" i="1"/>
  <c r="AX1921" i="1" s="1"/>
  <c r="G1922" i="1"/>
  <c r="H1922" i="1"/>
  <c r="I1922" i="1"/>
  <c r="J1922" i="1"/>
  <c r="K1922" i="1"/>
  <c r="L1922" i="1"/>
  <c r="M1922" i="1"/>
  <c r="AD1922" i="1" s="1"/>
  <c r="N1922" i="1"/>
  <c r="O1922" i="1"/>
  <c r="P1922" i="1"/>
  <c r="Q1922" i="1"/>
  <c r="R1922" i="1"/>
  <c r="S1922" i="1"/>
  <c r="T1922" i="1"/>
  <c r="U1922" i="1"/>
  <c r="V1922" i="1"/>
  <c r="W1922" i="1"/>
  <c r="X1922" i="1"/>
  <c r="AW1922" i="1"/>
  <c r="AX1922" i="1" s="1"/>
  <c r="BA1922" i="1" s="1"/>
  <c r="G1923" i="1"/>
  <c r="H1923" i="1"/>
  <c r="I1923" i="1"/>
  <c r="J1923" i="1"/>
  <c r="K1923" i="1"/>
  <c r="L1923" i="1"/>
  <c r="M1923" i="1"/>
  <c r="N1923" i="1"/>
  <c r="O1923" i="1"/>
  <c r="P1923" i="1"/>
  <c r="Q1923" i="1"/>
  <c r="R1923" i="1"/>
  <c r="S1923" i="1"/>
  <c r="T1923" i="1"/>
  <c r="U1923" i="1"/>
  <c r="V1923" i="1"/>
  <c r="W1923" i="1"/>
  <c r="X1923" i="1"/>
  <c r="AD1923" i="1"/>
  <c r="AE1923" i="1"/>
  <c r="AW1923" i="1"/>
  <c r="AX1923" i="1" s="1"/>
  <c r="G1924" i="1"/>
  <c r="H1924" i="1"/>
  <c r="I1924" i="1"/>
  <c r="J1924" i="1"/>
  <c r="K1924" i="1"/>
  <c r="L1924" i="1"/>
  <c r="M1924" i="1"/>
  <c r="AD1924" i="1" s="1"/>
  <c r="N1924" i="1"/>
  <c r="O1924" i="1"/>
  <c r="P1924" i="1"/>
  <c r="Q1924" i="1"/>
  <c r="R1924" i="1"/>
  <c r="S1924" i="1"/>
  <c r="T1924" i="1"/>
  <c r="U1924" i="1"/>
  <c r="V1924" i="1"/>
  <c r="W1924" i="1"/>
  <c r="X1924" i="1"/>
  <c r="AG1924" i="1"/>
  <c r="AW1924" i="1"/>
  <c r="AX1924" i="1"/>
  <c r="BD1924" i="1" s="1"/>
  <c r="AY1924" i="1"/>
  <c r="AZ1924" i="1"/>
  <c r="BA1924" i="1"/>
  <c r="G1925" i="1"/>
  <c r="H1925" i="1"/>
  <c r="I1925" i="1"/>
  <c r="J1925" i="1"/>
  <c r="K1925" i="1"/>
  <c r="L1925" i="1"/>
  <c r="M1925" i="1"/>
  <c r="AD1925" i="1" s="1"/>
  <c r="N1925" i="1"/>
  <c r="O1925" i="1"/>
  <c r="P1925" i="1"/>
  <c r="Q1925" i="1"/>
  <c r="R1925" i="1"/>
  <c r="S1925" i="1"/>
  <c r="T1925" i="1"/>
  <c r="U1925" i="1"/>
  <c r="V1925" i="1"/>
  <c r="W1925" i="1"/>
  <c r="X1925" i="1"/>
  <c r="AK1925" i="1"/>
  <c r="AW1925" i="1"/>
  <c r="AX1925" i="1"/>
  <c r="AY1925" i="1" s="1"/>
  <c r="BD1925" i="1"/>
  <c r="G1926" i="1"/>
  <c r="H1926" i="1"/>
  <c r="I1926" i="1"/>
  <c r="J1926" i="1"/>
  <c r="K1926" i="1"/>
  <c r="L1926" i="1"/>
  <c r="M1926" i="1"/>
  <c r="N1926" i="1"/>
  <c r="O1926" i="1"/>
  <c r="P1926" i="1"/>
  <c r="Q1926" i="1"/>
  <c r="R1926" i="1"/>
  <c r="S1926" i="1"/>
  <c r="T1926" i="1"/>
  <c r="U1926" i="1"/>
  <c r="V1926" i="1"/>
  <c r="W1926" i="1"/>
  <c r="X1926" i="1"/>
  <c r="AD1926" i="1"/>
  <c r="AK1926" i="1" s="1"/>
  <c r="AE1926" i="1"/>
  <c r="AF1926" i="1"/>
  <c r="AG1926" i="1"/>
  <c r="AW1926" i="1"/>
  <c r="AX1926" i="1"/>
  <c r="AY1926" i="1"/>
  <c r="G1927" i="1"/>
  <c r="H1927" i="1"/>
  <c r="I1927" i="1"/>
  <c r="J1927" i="1"/>
  <c r="K1927" i="1"/>
  <c r="L1927" i="1"/>
  <c r="M1927" i="1"/>
  <c r="AD1927" i="1" s="1"/>
  <c r="N1927" i="1"/>
  <c r="O1927" i="1"/>
  <c r="P1927" i="1"/>
  <c r="Q1927" i="1"/>
  <c r="R1927" i="1"/>
  <c r="S1927" i="1"/>
  <c r="T1927" i="1"/>
  <c r="U1927" i="1"/>
  <c r="V1927" i="1"/>
  <c r="W1927" i="1"/>
  <c r="X1927" i="1"/>
  <c r="AK1927" i="1"/>
  <c r="AW1927" i="1"/>
  <c r="AX1927" i="1" s="1"/>
  <c r="BA1927" i="1" s="1"/>
  <c r="BD1927" i="1"/>
  <c r="G1928" i="1"/>
  <c r="H1928" i="1"/>
  <c r="I1928" i="1"/>
  <c r="J1928" i="1"/>
  <c r="K1928" i="1"/>
  <c r="L1928" i="1"/>
  <c r="M1928" i="1"/>
  <c r="N1928" i="1"/>
  <c r="O1928" i="1"/>
  <c r="P1928" i="1"/>
  <c r="Q1928" i="1"/>
  <c r="R1928" i="1"/>
  <c r="S1928" i="1"/>
  <c r="T1928" i="1"/>
  <c r="U1928" i="1"/>
  <c r="V1928" i="1"/>
  <c r="W1928" i="1"/>
  <c r="X1928" i="1"/>
  <c r="AD1928" i="1"/>
  <c r="AE1928" i="1" s="1"/>
  <c r="AW1928" i="1"/>
  <c r="AX1928" i="1" s="1"/>
  <c r="G1929" i="1"/>
  <c r="H1929" i="1"/>
  <c r="I1929" i="1"/>
  <c r="J1929" i="1"/>
  <c r="K1929" i="1"/>
  <c r="L1929" i="1"/>
  <c r="M1929" i="1"/>
  <c r="AD1929" i="1" s="1"/>
  <c r="N1929" i="1"/>
  <c r="O1929" i="1"/>
  <c r="P1929" i="1"/>
  <c r="Q1929" i="1"/>
  <c r="R1929" i="1"/>
  <c r="S1929" i="1"/>
  <c r="T1929" i="1"/>
  <c r="U1929" i="1"/>
  <c r="V1929" i="1"/>
  <c r="W1929" i="1"/>
  <c r="X1929" i="1"/>
  <c r="AW1929" i="1"/>
  <c r="AX1929" i="1"/>
  <c r="BD1929" i="1" s="1"/>
  <c r="AY1929" i="1"/>
  <c r="AZ1929" i="1"/>
  <c r="BA1929" i="1"/>
  <c r="G1930" i="1"/>
  <c r="H1930" i="1"/>
  <c r="I1930" i="1"/>
  <c r="J1930" i="1"/>
  <c r="K1930" i="1"/>
  <c r="L1930" i="1"/>
  <c r="M1930" i="1"/>
  <c r="AD1930" i="1" s="1"/>
  <c r="AK1930" i="1" s="1"/>
  <c r="N1930" i="1"/>
  <c r="O1930" i="1"/>
  <c r="P1930" i="1"/>
  <c r="Q1930" i="1"/>
  <c r="R1930" i="1"/>
  <c r="S1930" i="1"/>
  <c r="T1930" i="1"/>
  <c r="U1930" i="1"/>
  <c r="V1930" i="1"/>
  <c r="W1930" i="1"/>
  <c r="X1930" i="1"/>
  <c r="AW1930" i="1"/>
  <c r="AX1930" i="1"/>
  <c r="AY1930" i="1" s="1"/>
  <c r="BD1930" i="1"/>
  <c r="G1931" i="1"/>
  <c r="H1931" i="1"/>
  <c r="I1931" i="1"/>
  <c r="J1931" i="1"/>
  <c r="K1931" i="1"/>
  <c r="L1931" i="1"/>
  <c r="M1931" i="1"/>
  <c r="N1931" i="1"/>
  <c r="O1931" i="1"/>
  <c r="P1931" i="1"/>
  <c r="Q1931" i="1"/>
  <c r="R1931" i="1"/>
  <c r="S1931" i="1"/>
  <c r="T1931" i="1"/>
  <c r="U1931" i="1"/>
  <c r="V1931" i="1"/>
  <c r="W1931" i="1"/>
  <c r="X1931" i="1"/>
  <c r="AD1931" i="1"/>
  <c r="AE1931" i="1"/>
  <c r="AF1931" i="1"/>
  <c r="AG1931" i="1"/>
  <c r="AW1931" i="1"/>
  <c r="AX1931" i="1"/>
  <c r="AY1931" i="1" s="1"/>
  <c r="G1932" i="1"/>
  <c r="H1932" i="1"/>
  <c r="I1932" i="1"/>
  <c r="J1932" i="1"/>
  <c r="K1932" i="1"/>
  <c r="L1932" i="1"/>
  <c r="M1932" i="1"/>
  <c r="AD1932" i="1" s="1"/>
  <c r="N1932" i="1"/>
  <c r="O1932" i="1"/>
  <c r="P1932" i="1"/>
  <c r="Q1932" i="1"/>
  <c r="R1932" i="1"/>
  <c r="S1932" i="1"/>
  <c r="T1932" i="1"/>
  <c r="U1932" i="1"/>
  <c r="V1932" i="1"/>
  <c r="W1932" i="1"/>
  <c r="X1932" i="1"/>
  <c r="AK1932" i="1"/>
  <c r="AW1932" i="1"/>
  <c r="AX1932" i="1" s="1"/>
  <c r="G1933" i="1"/>
  <c r="H1933" i="1"/>
  <c r="I1933" i="1"/>
  <c r="J1933" i="1"/>
  <c r="K1933" i="1"/>
  <c r="L1933" i="1"/>
  <c r="M1933" i="1"/>
  <c r="N1933" i="1"/>
  <c r="O1933" i="1"/>
  <c r="P1933" i="1"/>
  <c r="Q1933" i="1"/>
  <c r="R1933" i="1"/>
  <c r="S1933" i="1"/>
  <c r="T1933" i="1"/>
  <c r="U1933" i="1"/>
  <c r="V1933" i="1"/>
  <c r="W1933" i="1"/>
  <c r="X1933" i="1"/>
  <c r="AD1933" i="1"/>
  <c r="AE1933" i="1"/>
  <c r="AW1933" i="1"/>
  <c r="AX1933" i="1" s="1"/>
  <c r="G1934" i="1"/>
  <c r="H1934" i="1"/>
  <c r="I1934" i="1"/>
  <c r="J1934" i="1"/>
  <c r="K1934" i="1"/>
  <c r="L1934" i="1"/>
  <c r="M1934" i="1"/>
  <c r="AD1934" i="1" s="1"/>
  <c r="N1934" i="1"/>
  <c r="O1934" i="1"/>
  <c r="P1934" i="1"/>
  <c r="Q1934" i="1"/>
  <c r="R1934" i="1"/>
  <c r="S1934" i="1"/>
  <c r="T1934" i="1"/>
  <c r="U1934" i="1"/>
  <c r="V1934" i="1"/>
  <c r="W1934" i="1"/>
  <c r="X1934" i="1"/>
  <c r="AG1934" i="1"/>
  <c r="AW1934" i="1"/>
  <c r="AX1934" i="1"/>
  <c r="BD1934" i="1" s="1"/>
  <c r="AY1934" i="1"/>
  <c r="BC1934" i="1" s="1"/>
  <c r="AZ1934" i="1"/>
  <c r="BA1934" i="1"/>
  <c r="G1935" i="1"/>
  <c r="H1935" i="1"/>
  <c r="I1935" i="1"/>
  <c r="J1935" i="1"/>
  <c r="K1935" i="1"/>
  <c r="L1935" i="1"/>
  <c r="M1935" i="1"/>
  <c r="AD1935" i="1" s="1"/>
  <c r="N1935" i="1"/>
  <c r="O1935" i="1"/>
  <c r="P1935" i="1"/>
  <c r="Q1935" i="1"/>
  <c r="R1935" i="1"/>
  <c r="S1935" i="1"/>
  <c r="T1935" i="1"/>
  <c r="U1935" i="1"/>
  <c r="V1935" i="1"/>
  <c r="W1935" i="1"/>
  <c r="X1935" i="1"/>
  <c r="AW1935" i="1"/>
  <c r="AX1935" i="1"/>
  <c r="AY1935" i="1" s="1"/>
  <c r="BD1935" i="1"/>
  <c r="G1936" i="1"/>
  <c r="H1936" i="1"/>
  <c r="I1936" i="1"/>
  <c r="J1936" i="1"/>
  <c r="K1936" i="1"/>
  <c r="L1936" i="1"/>
  <c r="M1936" i="1"/>
  <c r="N1936" i="1"/>
  <c r="O1936" i="1"/>
  <c r="P1936" i="1"/>
  <c r="Q1936" i="1"/>
  <c r="R1936" i="1"/>
  <c r="S1936" i="1"/>
  <c r="T1936" i="1"/>
  <c r="U1936" i="1"/>
  <c r="V1936" i="1"/>
  <c r="W1936" i="1"/>
  <c r="X1936" i="1"/>
  <c r="AD1936" i="1"/>
  <c r="AK1936" i="1" s="1"/>
  <c r="AE1936" i="1"/>
  <c r="AF1936" i="1"/>
  <c r="AG1936" i="1"/>
  <c r="AH1936" i="1"/>
  <c r="AW1936" i="1"/>
  <c r="AX1936" i="1" s="1"/>
  <c r="G1937" i="1"/>
  <c r="H1937" i="1"/>
  <c r="I1937" i="1"/>
  <c r="J1937" i="1"/>
  <c r="K1937" i="1"/>
  <c r="L1937" i="1"/>
  <c r="M1937" i="1"/>
  <c r="N1937" i="1"/>
  <c r="O1937" i="1"/>
  <c r="P1937" i="1"/>
  <c r="Q1937" i="1"/>
  <c r="R1937" i="1"/>
  <c r="S1937" i="1"/>
  <c r="T1937" i="1"/>
  <c r="U1937" i="1"/>
  <c r="V1937" i="1"/>
  <c r="W1937" i="1"/>
  <c r="X1937" i="1"/>
  <c r="AD1937" i="1"/>
  <c r="AK1937" i="1" s="1"/>
  <c r="AW1937" i="1"/>
  <c r="AX1937" i="1" s="1"/>
  <c r="AY1937" i="1" s="1"/>
  <c r="BA1937" i="1"/>
  <c r="BD1937" i="1"/>
  <c r="G1938" i="1"/>
  <c r="H1938" i="1"/>
  <c r="I1938" i="1"/>
  <c r="J1938" i="1"/>
  <c r="K1938" i="1"/>
  <c r="L1938" i="1"/>
  <c r="M1938" i="1"/>
  <c r="N1938" i="1"/>
  <c r="O1938" i="1"/>
  <c r="P1938" i="1"/>
  <c r="Q1938" i="1"/>
  <c r="R1938" i="1"/>
  <c r="S1938" i="1"/>
  <c r="T1938" i="1"/>
  <c r="U1938" i="1"/>
  <c r="V1938" i="1"/>
  <c r="W1938" i="1"/>
  <c r="X1938" i="1"/>
  <c r="AD1938" i="1"/>
  <c r="AF1938" i="1" s="1"/>
  <c r="AI1938" i="1" s="1"/>
  <c r="AE1938" i="1"/>
  <c r="AH1938" i="1" s="1"/>
  <c r="AW1938" i="1"/>
  <c r="AX1938" i="1" s="1"/>
  <c r="G1939" i="1"/>
  <c r="H1939" i="1"/>
  <c r="I1939" i="1"/>
  <c r="J1939" i="1"/>
  <c r="K1939" i="1"/>
  <c r="L1939" i="1"/>
  <c r="M1939" i="1"/>
  <c r="AD1939" i="1" s="1"/>
  <c r="N1939" i="1"/>
  <c r="O1939" i="1"/>
  <c r="P1939" i="1"/>
  <c r="Q1939" i="1"/>
  <c r="R1939" i="1"/>
  <c r="S1939" i="1"/>
  <c r="T1939" i="1"/>
  <c r="U1939" i="1"/>
  <c r="V1939" i="1"/>
  <c r="W1939" i="1"/>
  <c r="X1939" i="1"/>
  <c r="AW1939" i="1"/>
  <c r="AX1939" i="1"/>
  <c r="AY1939" i="1" s="1"/>
  <c r="G1940" i="1"/>
  <c r="H1940" i="1"/>
  <c r="I1940" i="1"/>
  <c r="J1940" i="1"/>
  <c r="K1940" i="1"/>
  <c r="L1940" i="1"/>
  <c r="M1940" i="1"/>
  <c r="AD1940" i="1" s="1"/>
  <c r="N1940" i="1"/>
  <c r="O1940" i="1"/>
  <c r="P1940" i="1"/>
  <c r="Q1940" i="1"/>
  <c r="R1940" i="1"/>
  <c r="S1940" i="1"/>
  <c r="T1940" i="1"/>
  <c r="U1940" i="1"/>
  <c r="V1940" i="1"/>
  <c r="W1940" i="1"/>
  <c r="X1940" i="1"/>
  <c r="AW1940" i="1"/>
  <c r="AX1940" i="1"/>
  <c r="G1941" i="1"/>
  <c r="H1941" i="1"/>
  <c r="I1941" i="1"/>
  <c r="J1941" i="1"/>
  <c r="K1941" i="1"/>
  <c r="L1941" i="1"/>
  <c r="M1941" i="1"/>
  <c r="N1941" i="1"/>
  <c r="O1941" i="1"/>
  <c r="P1941" i="1"/>
  <c r="Q1941" i="1"/>
  <c r="R1941" i="1"/>
  <c r="S1941" i="1"/>
  <c r="T1941" i="1"/>
  <c r="U1941" i="1"/>
  <c r="V1941" i="1"/>
  <c r="W1941" i="1"/>
  <c r="X1941" i="1"/>
  <c r="AD1941" i="1"/>
  <c r="AF1941" i="1"/>
  <c r="AG1941" i="1"/>
  <c r="AW1941" i="1"/>
  <c r="AX1941" i="1"/>
  <c r="G1942" i="1"/>
  <c r="H1942" i="1"/>
  <c r="I1942" i="1"/>
  <c r="J1942" i="1"/>
  <c r="K1942" i="1"/>
  <c r="L1942" i="1"/>
  <c r="M1942" i="1"/>
  <c r="AD1942" i="1" s="1"/>
  <c r="N1942" i="1"/>
  <c r="O1942" i="1"/>
  <c r="P1942" i="1"/>
  <c r="Q1942" i="1"/>
  <c r="R1942" i="1"/>
  <c r="S1942" i="1"/>
  <c r="T1942" i="1"/>
  <c r="U1942" i="1"/>
  <c r="V1942" i="1"/>
  <c r="W1942" i="1"/>
  <c r="X1942" i="1"/>
  <c r="AW1942" i="1"/>
  <c r="AX1942" i="1" s="1"/>
  <c r="AY1942" i="1" s="1"/>
  <c r="AZ1942" i="1"/>
  <c r="BA1942" i="1"/>
  <c r="G1943" i="1"/>
  <c r="H1943" i="1"/>
  <c r="I1943" i="1"/>
  <c r="J1943" i="1"/>
  <c r="K1943" i="1"/>
  <c r="L1943" i="1"/>
  <c r="M1943" i="1"/>
  <c r="AD1943" i="1" s="1"/>
  <c r="N1943" i="1"/>
  <c r="O1943" i="1"/>
  <c r="P1943" i="1"/>
  <c r="Q1943" i="1"/>
  <c r="R1943" i="1"/>
  <c r="S1943" i="1"/>
  <c r="T1943" i="1"/>
  <c r="U1943" i="1"/>
  <c r="V1943" i="1"/>
  <c r="W1943" i="1"/>
  <c r="X1943" i="1"/>
  <c r="AW1943" i="1"/>
  <c r="AX1943" i="1"/>
  <c r="AZ1943" i="1" s="1"/>
  <c r="G1944" i="1"/>
  <c r="H1944" i="1"/>
  <c r="I1944" i="1"/>
  <c r="J1944" i="1"/>
  <c r="K1944" i="1"/>
  <c r="L1944" i="1"/>
  <c r="M1944" i="1"/>
  <c r="AD1944" i="1" s="1"/>
  <c r="N1944" i="1"/>
  <c r="O1944" i="1"/>
  <c r="P1944" i="1"/>
  <c r="Q1944" i="1"/>
  <c r="R1944" i="1"/>
  <c r="S1944" i="1"/>
  <c r="T1944" i="1"/>
  <c r="U1944" i="1"/>
  <c r="V1944" i="1"/>
  <c r="W1944" i="1"/>
  <c r="X1944" i="1"/>
  <c r="AF1944" i="1"/>
  <c r="AG1944" i="1"/>
  <c r="AW1944" i="1"/>
  <c r="AX1944" i="1"/>
  <c r="BD1944" i="1" s="1"/>
  <c r="AY1944" i="1"/>
  <c r="AZ1944" i="1"/>
  <c r="BA1944" i="1"/>
  <c r="BC1944" i="1"/>
  <c r="G1945" i="1"/>
  <c r="H1945" i="1"/>
  <c r="I1945" i="1"/>
  <c r="J1945" i="1"/>
  <c r="K1945" i="1"/>
  <c r="L1945" i="1"/>
  <c r="M1945" i="1"/>
  <c r="N1945" i="1"/>
  <c r="O1945" i="1"/>
  <c r="P1945" i="1"/>
  <c r="Q1945" i="1"/>
  <c r="R1945" i="1"/>
  <c r="S1945" i="1"/>
  <c r="T1945" i="1"/>
  <c r="U1945" i="1"/>
  <c r="V1945" i="1"/>
  <c r="W1945" i="1"/>
  <c r="X1945" i="1"/>
  <c r="AD1945" i="1"/>
  <c r="AF1945" i="1"/>
  <c r="AW1945" i="1"/>
  <c r="AX1945" i="1"/>
  <c r="BD1945" i="1"/>
  <c r="G1946" i="1"/>
  <c r="H1946" i="1"/>
  <c r="I1946" i="1"/>
  <c r="J1946" i="1"/>
  <c r="K1946" i="1"/>
  <c r="L1946" i="1"/>
  <c r="M1946" i="1"/>
  <c r="N1946" i="1"/>
  <c r="O1946" i="1"/>
  <c r="P1946" i="1"/>
  <c r="Q1946" i="1"/>
  <c r="R1946" i="1"/>
  <c r="S1946" i="1"/>
  <c r="T1946" i="1"/>
  <c r="U1946" i="1"/>
  <c r="V1946" i="1"/>
  <c r="W1946" i="1"/>
  <c r="X1946" i="1"/>
  <c r="AD1946" i="1"/>
  <c r="AG1946" i="1" s="1"/>
  <c r="AE1946" i="1"/>
  <c r="AF1946" i="1"/>
  <c r="AW1946" i="1"/>
  <c r="AX1946" i="1" s="1"/>
  <c r="G1947" i="1"/>
  <c r="H1947" i="1"/>
  <c r="I1947" i="1"/>
  <c r="J1947" i="1"/>
  <c r="K1947" i="1"/>
  <c r="L1947" i="1"/>
  <c r="M1947" i="1"/>
  <c r="N1947" i="1"/>
  <c r="O1947" i="1"/>
  <c r="P1947" i="1"/>
  <c r="Q1947" i="1"/>
  <c r="R1947" i="1"/>
  <c r="S1947" i="1"/>
  <c r="T1947" i="1"/>
  <c r="U1947" i="1"/>
  <c r="V1947" i="1"/>
  <c r="W1947" i="1"/>
  <c r="X1947" i="1"/>
  <c r="AD1947" i="1"/>
  <c r="AW1947" i="1"/>
  <c r="AX1947" i="1" s="1"/>
  <c r="AY1947" i="1" s="1"/>
  <c r="BD1947" i="1"/>
  <c r="G1948" i="1"/>
  <c r="H1948" i="1"/>
  <c r="I1948" i="1"/>
  <c r="J1948" i="1"/>
  <c r="K1948" i="1"/>
  <c r="L1948" i="1"/>
  <c r="M1948" i="1"/>
  <c r="N1948" i="1"/>
  <c r="O1948" i="1"/>
  <c r="P1948" i="1"/>
  <c r="Q1948" i="1"/>
  <c r="R1948" i="1"/>
  <c r="S1948" i="1"/>
  <c r="T1948" i="1"/>
  <c r="U1948" i="1"/>
  <c r="V1948" i="1"/>
  <c r="W1948" i="1"/>
  <c r="X1948" i="1"/>
  <c r="AD1948" i="1"/>
  <c r="AE1948" i="1"/>
  <c r="AF1948" i="1"/>
  <c r="AW1948" i="1"/>
  <c r="AX1948" i="1" s="1"/>
  <c r="G1949" i="1"/>
  <c r="H1949" i="1"/>
  <c r="I1949" i="1"/>
  <c r="J1949" i="1"/>
  <c r="K1949" i="1"/>
  <c r="L1949" i="1"/>
  <c r="M1949" i="1"/>
  <c r="AD1949" i="1" s="1"/>
  <c r="AF1949" i="1" s="1"/>
  <c r="AM1949" i="1" s="1"/>
  <c r="N1949" i="1"/>
  <c r="O1949" i="1"/>
  <c r="P1949" i="1"/>
  <c r="Q1949" i="1"/>
  <c r="R1949" i="1"/>
  <c r="S1949" i="1"/>
  <c r="T1949" i="1"/>
  <c r="U1949" i="1"/>
  <c r="V1949" i="1"/>
  <c r="W1949" i="1"/>
  <c r="X1949" i="1"/>
  <c r="AI1949" i="1"/>
  <c r="AW1949" i="1"/>
  <c r="AX1949" i="1"/>
  <c r="BD1949" i="1" s="1"/>
  <c r="AY1949" i="1"/>
  <c r="BC1949" i="1" s="1"/>
  <c r="AZ1949" i="1"/>
  <c r="BA1949" i="1"/>
  <c r="G1950" i="1"/>
  <c r="H1950" i="1"/>
  <c r="I1950" i="1"/>
  <c r="J1950" i="1"/>
  <c r="K1950" i="1"/>
  <c r="L1950" i="1"/>
  <c r="M1950" i="1"/>
  <c r="AD1950" i="1" s="1"/>
  <c r="AK1950" i="1" s="1"/>
  <c r="N1950" i="1"/>
  <c r="O1950" i="1"/>
  <c r="P1950" i="1"/>
  <c r="Q1950" i="1"/>
  <c r="R1950" i="1"/>
  <c r="S1950" i="1"/>
  <c r="T1950" i="1"/>
  <c r="U1950" i="1"/>
  <c r="V1950" i="1"/>
  <c r="W1950" i="1"/>
  <c r="X1950" i="1"/>
  <c r="AW1950" i="1"/>
  <c r="AX1950" i="1"/>
  <c r="BD1950" i="1" s="1"/>
  <c r="G1951" i="1"/>
  <c r="H1951" i="1"/>
  <c r="I1951" i="1"/>
  <c r="J1951" i="1"/>
  <c r="K1951" i="1"/>
  <c r="L1951" i="1"/>
  <c r="M1951" i="1"/>
  <c r="N1951" i="1"/>
  <c r="O1951" i="1"/>
  <c r="P1951" i="1"/>
  <c r="Q1951" i="1"/>
  <c r="R1951" i="1"/>
  <c r="S1951" i="1"/>
  <c r="T1951" i="1"/>
  <c r="U1951" i="1"/>
  <c r="V1951" i="1"/>
  <c r="W1951" i="1"/>
  <c r="X1951" i="1"/>
  <c r="AD1951" i="1"/>
  <c r="AK1951" i="1" s="1"/>
  <c r="AW1951" i="1"/>
  <c r="AX1951" i="1"/>
  <c r="AY1951" i="1"/>
  <c r="AZ1951" i="1"/>
  <c r="G1952" i="1"/>
  <c r="H1952" i="1"/>
  <c r="I1952" i="1"/>
  <c r="J1952" i="1"/>
  <c r="K1952" i="1"/>
  <c r="L1952" i="1"/>
  <c r="M1952" i="1"/>
  <c r="N1952" i="1"/>
  <c r="O1952" i="1"/>
  <c r="P1952" i="1"/>
  <c r="Q1952" i="1"/>
  <c r="R1952" i="1"/>
  <c r="S1952" i="1"/>
  <c r="T1952" i="1"/>
  <c r="U1952" i="1"/>
  <c r="V1952" i="1"/>
  <c r="W1952" i="1"/>
  <c r="X1952" i="1"/>
  <c r="AD1952" i="1"/>
  <c r="AK1952" i="1"/>
  <c r="AW1952" i="1"/>
  <c r="AX1952" i="1" s="1"/>
  <c r="AY1952" i="1" s="1"/>
  <c r="AZ1952" i="1"/>
  <c r="BA1952" i="1"/>
  <c r="BC1952" i="1"/>
  <c r="BD1952" i="1"/>
  <c r="G1953" i="1"/>
  <c r="H1953" i="1"/>
  <c r="I1953" i="1"/>
  <c r="J1953" i="1"/>
  <c r="K1953" i="1"/>
  <c r="L1953" i="1"/>
  <c r="M1953" i="1"/>
  <c r="N1953" i="1"/>
  <c r="O1953" i="1"/>
  <c r="P1953" i="1"/>
  <c r="Q1953" i="1"/>
  <c r="R1953" i="1"/>
  <c r="S1953" i="1"/>
  <c r="T1953" i="1"/>
  <c r="U1953" i="1"/>
  <c r="V1953" i="1"/>
  <c r="W1953" i="1"/>
  <c r="X1953" i="1"/>
  <c r="AD1953" i="1"/>
  <c r="AE1953" i="1" s="1"/>
  <c r="AH1953" i="1" s="1"/>
  <c r="AL1953" i="1"/>
  <c r="AW1953" i="1"/>
  <c r="AX1953" i="1"/>
  <c r="AZ1953" i="1"/>
  <c r="G1954" i="1"/>
  <c r="H1954" i="1"/>
  <c r="I1954" i="1"/>
  <c r="J1954" i="1"/>
  <c r="K1954" i="1"/>
  <c r="L1954" i="1"/>
  <c r="M1954" i="1"/>
  <c r="AD1954" i="1" s="1"/>
  <c r="N1954" i="1"/>
  <c r="O1954" i="1"/>
  <c r="P1954" i="1"/>
  <c r="Q1954" i="1"/>
  <c r="R1954" i="1"/>
  <c r="S1954" i="1"/>
  <c r="T1954" i="1"/>
  <c r="U1954" i="1"/>
  <c r="V1954" i="1"/>
  <c r="W1954" i="1"/>
  <c r="X1954" i="1"/>
  <c r="AF1954" i="1"/>
  <c r="AG1954" i="1"/>
  <c r="AI1954" i="1"/>
  <c r="AW1954" i="1"/>
  <c r="AX1954" i="1"/>
  <c r="G1955" i="1"/>
  <c r="AK1955" i="1" s="1"/>
  <c r="H1955" i="1"/>
  <c r="I1955" i="1"/>
  <c r="J1955" i="1"/>
  <c r="K1955" i="1"/>
  <c r="L1955" i="1"/>
  <c r="M1955" i="1"/>
  <c r="N1955" i="1"/>
  <c r="O1955" i="1"/>
  <c r="P1955" i="1"/>
  <c r="Q1955" i="1"/>
  <c r="R1955" i="1"/>
  <c r="S1955" i="1"/>
  <c r="T1955" i="1"/>
  <c r="U1955" i="1"/>
  <c r="V1955" i="1"/>
  <c r="W1955" i="1"/>
  <c r="X1955" i="1"/>
  <c r="AD1955" i="1"/>
  <c r="AF1955" i="1"/>
  <c r="AI1955" i="1" s="1"/>
  <c r="AW1955" i="1"/>
  <c r="AX1955" i="1"/>
  <c r="BD1955" i="1"/>
  <c r="G1956" i="1"/>
  <c r="H1956" i="1"/>
  <c r="I1956" i="1"/>
  <c r="J1956" i="1"/>
  <c r="K1956" i="1"/>
  <c r="L1956" i="1"/>
  <c r="M1956" i="1"/>
  <c r="N1956" i="1"/>
  <c r="O1956" i="1"/>
  <c r="P1956" i="1"/>
  <c r="Q1956" i="1"/>
  <c r="R1956" i="1"/>
  <c r="S1956" i="1"/>
  <c r="T1956" i="1"/>
  <c r="U1956" i="1"/>
  <c r="V1956" i="1"/>
  <c r="W1956" i="1"/>
  <c r="X1956" i="1"/>
  <c r="AD1956" i="1"/>
  <c r="AE1956" i="1"/>
  <c r="AF1956" i="1"/>
  <c r="AG1956" i="1"/>
  <c r="AH1956" i="1"/>
  <c r="AW1956" i="1"/>
  <c r="AX1956" i="1" s="1"/>
  <c r="G1957" i="1"/>
  <c r="H1957" i="1"/>
  <c r="I1957" i="1"/>
  <c r="J1957" i="1"/>
  <c r="K1957" i="1"/>
  <c r="L1957" i="1"/>
  <c r="M1957" i="1"/>
  <c r="AD1957" i="1" s="1"/>
  <c r="N1957" i="1"/>
  <c r="O1957" i="1"/>
  <c r="P1957" i="1"/>
  <c r="Q1957" i="1"/>
  <c r="R1957" i="1"/>
  <c r="S1957" i="1"/>
  <c r="T1957" i="1"/>
  <c r="U1957" i="1"/>
  <c r="V1957" i="1"/>
  <c r="W1957" i="1"/>
  <c r="X1957" i="1"/>
  <c r="AW1957" i="1"/>
  <c r="AX1957" i="1" s="1"/>
  <c r="AZ1957" i="1" s="1"/>
  <c r="G1958" i="1"/>
  <c r="H1958" i="1"/>
  <c r="I1958" i="1"/>
  <c r="J1958" i="1"/>
  <c r="K1958" i="1"/>
  <c r="L1958" i="1"/>
  <c r="M1958" i="1"/>
  <c r="AD1958" i="1" s="1"/>
  <c r="N1958" i="1"/>
  <c r="O1958" i="1"/>
  <c r="P1958" i="1"/>
  <c r="Q1958" i="1"/>
  <c r="R1958" i="1"/>
  <c r="S1958" i="1"/>
  <c r="T1958" i="1"/>
  <c r="U1958" i="1"/>
  <c r="V1958" i="1"/>
  <c r="W1958" i="1"/>
  <c r="X1958" i="1"/>
  <c r="AW1958" i="1"/>
  <c r="AX1958" i="1" s="1"/>
  <c r="G1959" i="1"/>
  <c r="H1959" i="1"/>
  <c r="I1959" i="1"/>
  <c r="J1959" i="1"/>
  <c r="K1959" i="1"/>
  <c r="L1959" i="1"/>
  <c r="M1959" i="1"/>
  <c r="AD1959" i="1" s="1"/>
  <c r="AG1959" i="1" s="1"/>
  <c r="N1959" i="1"/>
  <c r="O1959" i="1"/>
  <c r="P1959" i="1"/>
  <c r="Q1959" i="1"/>
  <c r="R1959" i="1"/>
  <c r="S1959" i="1"/>
  <c r="T1959" i="1"/>
  <c r="U1959" i="1"/>
  <c r="V1959" i="1"/>
  <c r="W1959" i="1"/>
  <c r="X1959" i="1"/>
  <c r="AF1959" i="1"/>
  <c r="AW1959" i="1"/>
  <c r="AX1959" i="1"/>
  <c r="BD1959" i="1" s="1"/>
  <c r="AY1959" i="1"/>
  <c r="AZ1959" i="1"/>
  <c r="BA1959" i="1"/>
  <c r="G1960" i="1"/>
  <c r="H1960" i="1"/>
  <c r="I1960" i="1"/>
  <c r="J1960" i="1"/>
  <c r="K1960" i="1"/>
  <c r="L1960" i="1"/>
  <c r="M1960" i="1"/>
  <c r="N1960" i="1"/>
  <c r="O1960" i="1"/>
  <c r="P1960" i="1"/>
  <c r="Q1960" i="1"/>
  <c r="R1960" i="1"/>
  <c r="S1960" i="1"/>
  <c r="T1960" i="1"/>
  <c r="U1960" i="1"/>
  <c r="V1960" i="1"/>
  <c r="W1960" i="1"/>
  <c r="X1960" i="1"/>
  <c r="AD1960" i="1"/>
  <c r="AW1960" i="1"/>
  <c r="AX1960" i="1"/>
  <c r="BD1960" i="1"/>
  <c r="G1961" i="1"/>
  <c r="H1961" i="1"/>
  <c r="I1961" i="1"/>
  <c r="J1961" i="1"/>
  <c r="K1961" i="1"/>
  <c r="L1961" i="1"/>
  <c r="M1961" i="1"/>
  <c r="N1961" i="1"/>
  <c r="O1961" i="1"/>
  <c r="P1961" i="1"/>
  <c r="Q1961" i="1"/>
  <c r="R1961" i="1"/>
  <c r="S1961" i="1"/>
  <c r="T1961" i="1"/>
  <c r="U1961" i="1"/>
  <c r="V1961" i="1"/>
  <c r="W1961" i="1"/>
  <c r="X1961" i="1"/>
  <c r="AD1961" i="1"/>
  <c r="AW1961" i="1"/>
  <c r="AX1961" i="1" s="1"/>
  <c r="AZ1961" i="1" s="1"/>
  <c r="G1962" i="1"/>
  <c r="H1962" i="1"/>
  <c r="I1962" i="1"/>
  <c r="J1962" i="1"/>
  <c r="K1962" i="1"/>
  <c r="L1962" i="1"/>
  <c r="M1962" i="1"/>
  <c r="N1962" i="1"/>
  <c r="O1962" i="1"/>
  <c r="P1962" i="1"/>
  <c r="Q1962" i="1"/>
  <c r="R1962" i="1"/>
  <c r="S1962" i="1"/>
  <c r="T1962" i="1"/>
  <c r="U1962" i="1"/>
  <c r="V1962" i="1"/>
  <c r="W1962" i="1"/>
  <c r="X1962" i="1"/>
  <c r="AD1962" i="1"/>
  <c r="AW1962" i="1"/>
  <c r="AX1962" i="1" s="1"/>
  <c r="AY1962" i="1" s="1"/>
  <c r="BD1962" i="1"/>
  <c r="G1963" i="1"/>
  <c r="H1963" i="1"/>
  <c r="I1963" i="1"/>
  <c r="J1963" i="1"/>
  <c r="K1963" i="1"/>
  <c r="L1963" i="1"/>
  <c r="M1963" i="1"/>
  <c r="N1963" i="1"/>
  <c r="O1963" i="1"/>
  <c r="P1963" i="1"/>
  <c r="Q1963" i="1"/>
  <c r="R1963" i="1"/>
  <c r="S1963" i="1"/>
  <c r="T1963" i="1"/>
  <c r="U1963" i="1"/>
  <c r="V1963" i="1"/>
  <c r="W1963" i="1"/>
  <c r="X1963" i="1"/>
  <c r="AD1963" i="1"/>
  <c r="AE1963" i="1" s="1"/>
  <c r="AW1963" i="1"/>
  <c r="AX1963" i="1" s="1"/>
  <c r="BD1963" i="1" s="1"/>
  <c r="AZ1963" i="1"/>
  <c r="G1964" i="1"/>
  <c r="H1964" i="1"/>
  <c r="I1964" i="1"/>
  <c r="J1964" i="1"/>
  <c r="K1964" i="1"/>
  <c r="L1964" i="1"/>
  <c r="M1964" i="1"/>
  <c r="AD1964" i="1" s="1"/>
  <c r="AK1964" i="1" s="1"/>
  <c r="N1964" i="1"/>
  <c r="O1964" i="1"/>
  <c r="P1964" i="1"/>
  <c r="Q1964" i="1"/>
  <c r="R1964" i="1"/>
  <c r="S1964" i="1"/>
  <c r="T1964" i="1"/>
  <c r="U1964" i="1"/>
  <c r="V1964" i="1"/>
  <c r="W1964" i="1"/>
  <c r="X1964" i="1"/>
  <c r="AE1964" i="1"/>
  <c r="AF1964" i="1"/>
  <c r="AW1964" i="1"/>
  <c r="AX1964" i="1"/>
  <c r="BD1964" i="1" s="1"/>
  <c r="AZ1964" i="1"/>
  <c r="BA1964" i="1"/>
  <c r="G1965" i="1"/>
  <c r="H1965" i="1"/>
  <c r="I1965" i="1"/>
  <c r="J1965" i="1"/>
  <c r="K1965" i="1"/>
  <c r="L1965" i="1"/>
  <c r="M1965" i="1"/>
  <c r="N1965" i="1"/>
  <c r="O1965" i="1"/>
  <c r="P1965" i="1"/>
  <c r="Q1965" i="1"/>
  <c r="R1965" i="1"/>
  <c r="S1965" i="1"/>
  <c r="T1965" i="1"/>
  <c r="U1965" i="1"/>
  <c r="V1965" i="1"/>
  <c r="W1965" i="1"/>
  <c r="X1965" i="1"/>
  <c r="AD1965" i="1"/>
  <c r="AW1965" i="1"/>
  <c r="AX1965" i="1"/>
  <c r="BA1965" i="1" s="1"/>
  <c r="G1966" i="1"/>
  <c r="H1966" i="1"/>
  <c r="I1966" i="1"/>
  <c r="J1966" i="1"/>
  <c r="K1966" i="1"/>
  <c r="L1966" i="1"/>
  <c r="M1966" i="1"/>
  <c r="N1966" i="1"/>
  <c r="O1966" i="1"/>
  <c r="P1966" i="1"/>
  <c r="Q1966" i="1"/>
  <c r="R1966" i="1"/>
  <c r="S1966" i="1"/>
  <c r="T1966" i="1"/>
  <c r="U1966" i="1"/>
  <c r="V1966" i="1"/>
  <c r="W1966" i="1"/>
  <c r="X1966" i="1"/>
  <c r="AD1966" i="1"/>
  <c r="AF1966" i="1"/>
  <c r="AI1966" i="1" s="1"/>
  <c r="AG1966" i="1"/>
  <c r="AM1966" i="1"/>
  <c r="AW1966" i="1"/>
  <c r="AX1966" i="1" s="1"/>
  <c r="G1967" i="1"/>
  <c r="H1967" i="1"/>
  <c r="I1967" i="1"/>
  <c r="J1967" i="1"/>
  <c r="K1967" i="1"/>
  <c r="L1967" i="1"/>
  <c r="M1967" i="1"/>
  <c r="AD1967" i="1" s="1"/>
  <c r="N1967" i="1"/>
  <c r="O1967" i="1"/>
  <c r="P1967" i="1"/>
  <c r="Q1967" i="1"/>
  <c r="R1967" i="1"/>
  <c r="S1967" i="1"/>
  <c r="T1967" i="1"/>
  <c r="U1967" i="1"/>
  <c r="V1967" i="1"/>
  <c r="W1967" i="1"/>
  <c r="X1967" i="1"/>
  <c r="AW1967" i="1"/>
  <c r="AX1967" i="1" s="1"/>
  <c r="G1968" i="1"/>
  <c r="H1968" i="1"/>
  <c r="I1968" i="1"/>
  <c r="J1968" i="1"/>
  <c r="K1968" i="1"/>
  <c r="L1968" i="1"/>
  <c r="M1968" i="1"/>
  <c r="N1968" i="1"/>
  <c r="O1968" i="1"/>
  <c r="P1968" i="1"/>
  <c r="Q1968" i="1"/>
  <c r="R1968" i="1"/>
  <c r="S1968" i="1"/>
  <c r="T1968" i="1"/>
  <c r="U1968" i="1"/>
  <c r="V1968" i="1"/>
  <c r="W1968" i="1"/>
  <c r="X1968" i="1"/>
  <c r="AD1968" i="1"/>
  <c r="AG1968" i="1" s="1"/>
  <c r="AW1968" i="1"/>
  <c r="AX1968" i="1"/>
  <c r="AZ1968" i="1"/>
  <c r="BD1968" i="1"/>
  <c r="G1969" i="1"/>
  <c r="H1969" i="1"/>
  <c r="I1969" i="1"/>
  <c r="J1969" i="1"/>
  <c r="K1969" i="1"/>
  <c r="L1969" i="1"/>
  <c r="M1969" i="1"/>
  <c r="AD1969" i="1" s="1"/>
  <c r="N1969" i="1"/>
  <c r="O1969" i="1"/>
  <c r="P1969" i="1"/>
  <c r="Q1969" i="1"/>
  <c r="R1969" i="1"/>
  <c r="S1969" i="1"/>
  <c r="T1969" i="1"/>
  <c r="U1969" i="1"/>
  <c r="V1969" i="1"/>
  <c r="W1969" i="1"/>
  <c r="X1969" i="1"/>
  <c r="AE1969" i="1"/>
  <c r="AH1969" i="1" s="1"/>
  <c r="AF1969" i="1"/>
  <c r="AM1969" i="1" s="1"/>
  <c r="AG1969" i="1"/>
  <c r="AL1969" i="1"/>
  <c r="AW1969" i="1"/>
  <c r="AX1969" i="1" s="1"/>
  <c r="G1970" i="1"/>
  <c r="H1970" i="1"/>
  <c r="I1970" i="1"/>
  <c r="J1970" i="1"/>
  <c r="K1970" i="1"/>
  <c r="L1970" i="1"/>
  <c r="M1970" i="1"/>
  <c r="N1970" i="1"/>
  <c r="O1970" i="1"/>
  <c r="P1970" i="1"/>
  <c r="Q1970" i="1"/>
  <c r="R1970" i="1"/>
  <c r="S1970" i="1"/>
  <c r="T1970" i="1"/>
  <c r="U1970" i="1"/>
  <c r="V1970" i="1"/>
  <c r="W1970" i="1"/>
  <c r="X1970" i="1"/>
  <c r="AD1970" i="1"/>
  <c r="AF1970" i="1" s="1"/>
  <c r="AK1970" i="1"/>
  <c r="AW1970" i="1"/>
  <c r="AX1970" i="1"/>
  <c r="BA1970" i="1" s="1"/>
  <c r="G1971" i="1"/>
  <c r="H1971" i="1"/>
  <c r="I1971" i="1"/>
  <c r="J1971" i="1"/>
  <c r="K1971" i="1"/>
  <c r="L1971" i="1"/>
  <c r="M1971" i="1"/>
  <c r="N1971" i="1"/>
  <c r="O1971" i="1"/>
  <c r="P1971" i="1"/>
  <c r="Q1971" i="1"/>
  <c r="R1971" i="1"/>
  <c r="S1971" i="1"/>
  <c r="T1971" i="1"/>
  <c r="U1971" i="1"/>
  <c r="V1971" i="1"/>
  <c r="W1971" i="1"/>
  <c r="X1971" i="1"/>
  <c r="AD1971" i="1"/>
  <c r="AK1971" i="1" s="1"/>
  <c r="AE1971" i="1"/>
  <c r="AL1971" i="1" s="1"/>
  <c r="AF1971" i="1"/>
  <c r="AI1971" i="1" s="1"/>
  <c r="AG1971" i="1"/>
  <c r="AH1971" i="1"/>
  <c r="AW1971" i="1"/>
  <c r="AX1971" i="1"/>
  <c r="AY1971" i="1" s="1"/>
  <c r="G1972" i="1"/>
  <c r="H1972" i="1"/>
  <c r="I1972" i="1"/>
  <c r="J1972" i="1"/>
  <c r="K1972" i="1"/>
  <c r="L1972" i="1"/>
  <c r="M1972" i="1"/>
  <c r="N1972" i="1"/>
  <c r="O1972" i="1"/>
  <c r="P1972" i="1"/>
  <c r="Q1972" i="1"/>
  <c r="R1972" i="1"/>
  <c r="S1972" i="1"/>
  <c r="T1972" i="1"/>
  <c r="U1972" i="1"/>
  <c r="V1972" i="1"/>
  <c r="W1972" i="1"/>
  <c r="X1972" i="1"/>
  <c r="AD1972" i="1"/>
  <c r="AG1972" i="1" s="1"/>
  <c r="AW1972" i="1"/>
  <c r="AX1972" i="1" s="1"/>
  <c r="AY1972" i="1" s="1"/>
  <c r="BD1972" i="1"/>
  <c r="G1973" i="1"/>
  <c r="H1973" i="1"/>
  <c r="I1973" i="1"/>
  <c r="J1973" i="1"/>
  <c r="K1973" i="1"/>
  <c r="L1973" i="1"/>
  <c r="M1973" i="1"/>
  <c r="N1973" i="1"/>
  <c r="O1973" i="1"/>
  <c r="P1973" i="1"/>
  <c r="Q1973" i="1"/>
  <c r="R1973" i="1"/>
  <c r="S1973" i="1"/>
  <c r="T1973" i="1"/>
  <c r="U1973" i="1"/>
  <c r="V1973" i="1"/>
  <c r="W1973" i="1"/>
  <c r="X1973" i="1"/>
  <c r="AD1973" i="1"/>
  <c r="AW1973" i="1"/>
  <c r="AX1973" i="1" s="1"/>
  <c r="AZ1973" i="1" s="1"/>
  <c r="G1974" i="1"/>
  <c r="H1974" i="1"/>
  <c r="I1974" i="1"/>
  <c r="J1974" i="1"/>
  <c r="K1974" i="1"/>
  <c r="L1974" i="1"/>
  <c r="M1974" i="1"/>
  <c r="AD1974" i="1" s="1"/>
  <c r="AK1974" i="1" s="1"/>
  <c r="N1974" i="1"/>
  <c r="O1974" i="1"/>
  <c r="P1974" i="1"/>
  <c r="Q1974" i="1"/>
  <c r="R1974" i="1"/>
  <c r="S1974" i="1"/>
  <c r="T1974" i="1"/>
  <c r="U1974" i="1"/>
  <c r="V1974" i="1"/>
  <c r="W1974" i="1"/>
  <c r="X1974" i="1"/>
  <c r="AE1974" i="1"/>
  <c r="AF1974" i="1"/>
  <c r="AW1974" i="1"/>
  <c r="AX1974" i="1"/>
  <c r="BD1974" i="1" s="1"/>
  <c r="AZ1974" i="1"/>
  <c r="BA1974" i="1"/>
  <c r="G1975" i="1"/>
  <c r="H1975" i="1"/>
  <c r="I1975" i="1"/>
  <c r="J1975" i="1"/>
  <c r="K1975" i="1"/>
  <c r="L1975" i="1"/>
  <c r="M1975" i="1"/>
  <c r="N1975" i="1"/>
  <c r="O1975" i="1"/>
  <c r="P1975" i="1"/>
  <c r="Q1975" i="1"/>
  <c r="R1975" i="1"/>
  <c r="S1975" i="1"/>
  <c r="T1975" i="1"/>
  <c r="U1975" i="1"/>
  <c r="V1975" i="1"/>
  <c r="W1975" i="1"/>
  <c r="X1975" i="1"/>
  <c r="AD1975" i="1"/>
  <c r="AW1975" i="1"/>
  <c r="AX1975" i="1"/>
  <c r="G1976" i="1"/>
  <c r="H1976" i="1"/>
  <c r="I1976" i="1"/>
  <c r="J1976" i="1"/>
  <c r="K1976" i="1"/>
  <c r="L1976" i="1"/>
  <c r="M1976" i="1"/>
  <c r="N1976" i="1"/>
  <c r="O1976" i="1"/>
  <c r="P1976" i="1"/>
  <c r="Q1976" i="1"/>
  <c r="R1976" i="1"/>
  <c r="S1976" i="1"/>
  <c r="T1976" i="1"/>
  <c r="U1976" i="1"/>
  <c r="V1976" i="1"/>
  <c r="W1976" i="1"/>
  <c r="X1976" i="1"/>
  <c r="AD1976" i="1"/>
  <c r="AF1976" i="1"/>
  <c r="AI1976" i="1" s="1"/>
  <c r="AG1976" i="1"/>
  <c r="AM1976" i="1"/>
  <c r="AW1976" i="1"/>
  <c r="AX1976" i="1" s="1"/>
  <c r="G1977" i="1"/>
  <c r="H1977" i="1"/>
  <c r="I1977" i="1"/>
  <c r="J1977" i="1"/>
  <c r="K1977" i="1"/>
  <c r="L1977" i="1"/>
  <c r="M1977" i="1"/>
  <c r="AD1977" i="1" s="1"/>
  <c r="N1977" i="1"/>
  <c r="O1977" i="1"/>
  <c r="P1977" i="1"/>
  <c r="Q1977" i="1"/>
  <c r="R1977" i="1"/>
  <c r="S1977" i="1"/>
  <c r="T1977" i="1"/>
  <c r="U1977" i="1"/>
  <c r="V1977" i="1"/>
  <c r="W1977" i="1"/>
  <c r="X1977" i="1"/>
  <c r="AW1977" i="1"/>
  <c r="AX1977" i="1" s="1"/>
  <c r="G1978" i="1"/>
  <c r="H1978" i="1"/>
  <c r="I1978" i="1"/>
  <c r="J1978" i="1"/>
  <c r="K1978" i="1"/>
  <c r="L1978" i="1"/>
  <c r="M1978" i="1"/>
  <c r="N1978" i="1"/>
  <c r="O1978" i="1"/>
  <c r="P1978" i="1"/>
  <c r="Q1978" i="1"/>
  <c r="R1978" i="1"/>
  <c r="S1978" i="1"/>
  <c r="T1978" i="1"/>
  <c r="U1978" i="1"/>
  <c r="V1978" i="1"/>
  <c r="W1978" i="1"/>
  <c r="X1978" i="1"/>
  <c r="AD1978" i="1"/>
  <c r="AG1978" i="1" s="1"/>
  <c r="AE1978" i="1"/>
  <c r="AH1978" i="1" s="1"/>
  <c r="AL1978" i="1"/>
  <c r="AW1978" i="1"/>
  <c r="AX1978" i="1"/>
  <c r="AZ1978" i="1"/>
  <c r="BA1978" i="1"/>
  <c r="BD1978" i="1"/>
  <c r="G1979" i="1"/>
  <c r="H1979" i="1"/>
  <c r="I1979" i="1"/>
  <c r="J1979" i="1"/>
  <c r="K1979" i="1"/>
  <c r="L1979" i="1"/>
  <c r="M1979" i="1"/>
  <c r="AD1979" i="1" s="1"/>
  <c r="N1979" i="1"/>
  <c r="O1979" i="1"/>
  <c r="P1979" i="1"/>
  <c r="Q1979" i="1"/>
  <c r="R1979" i="1"/>
  <c r="S1979" i="1"/>
  <c r="T1979" i="1"/>
  <c r="U1979" i="1"/>
  <c r="V1979" i="1"/>
  <c r="W1979" i="1"/>
  <c r="X1979" i="1"/>
  <c r="AE1979" i="1"/>
  <c r="AH1979" i="1" s="1"/>
  <c r="AJ1979" i="1" s="1"/>
  <c r="AF1979" i="1"/>
  <c r="AM1979" i="1" s="1"/>
  <c r="AG1979" i="1"/>
  <c r="AI1979" i="1"/>
  <c r="AW1979" i="1"/>
  <c r="AX1979" i="1"/>
  <c r="BD1979" i="1" s="1"/>
  <c r="AY1979" i="1"/>
  <c r="BA1979" i="1"/>
  <c r="G1980" i="1"/>
  <c r="H1980" i="1"/>
  <c r="I1980" i="1"/>
  <c r="J1980" i="1"/>
  <c r="K1980" i="1"/>
  <c r="L1980" i="1"/>
  <c r="M1980" i="1"/>
  <c r="AD1980" i="1" s="1"/>
  <c r="AG1980" i="1" s="1"/>
  <c r="N1980" i="1"/>
  <c r="O1980" i="1"/>
  <c r="P1980" i="1"/>
  <c r="Q1980" i="1"/>
  <c r="R1980" i="1"/>
  <c r="S1980" i="1"/>
  <c r="T1980" i="1"/>
  <c r="U1980" i="1"/>
  <c r="V1980" i="1"/>
  <c r="W1980" i="1"/>
  <c r="X1980" i="1"/>
  <c r="AW1980" i="1"/>
  <c r="AX1980" i="1"/>
  <c r="AZ1980" i="1" s="1"/>
  <c r="BA1980" i="1"/>
  <c r="G1981" i="1"/>
  <c r="H1981" i="1"/>
  <c r="I1981" i="1"/>
  <c r="J1981" i="1"/>
  <c r="K1981" i="1"/>
  <c r="L1981" i="1"/>
  <c r="M1981" i="1"/>
  <c r="N1981" i="1"/>
  <c r="O1981" i="1"/>
  <c r="P1981" i="1"/>
  <c r="Q1981" i="1"/>
  <c r="R1981" i="1"/>
  <c r="S1981" i="1"/>
  <c r="T1981" i="1"/>
  <c r="U1981" i="1"/>
  <c r="V1981" i="1"/>
  <c r="W1981" i="1"/>
  <c r="X1981" i="1"/>
  <c r="AD1981" i="1"/>
  <c r="AW1981" i="1"/>
  <c r="AX1981" i="1" s="1"/>
  <c r="G1982" i="1"/>
  <c r="H1982" i="1"/>
  <c r="I1982" i="1"/>
  <c r="J1982" i="1"/>
  <c r="K1982" i="1"/>
  <c r="L1982" i="1"/>
  <c r="M1982" i="1"/>
  <c r="N1982" i="1"/>
  <c r="O1982" i="1"/>
  <c r="P1982" i="1"/>
  <c r="Q1982" i="1"/>
  <c r="R1982" i="1"/>
  <c r="S1982" i="1"/>
  <c r="T1982" i="1"/>
  <c r="U1982" i="1"/>
  <c r="V1982" i="1"/>
  <c r="W1982" i="1"/>
  <c r="X1982" i="1"/>
  <c r="AD1982" i="1"/>
  <c r="AF1982" i="1" s="1"/>
  <c r="AM1982" i="1" s="1"/>
  <c r="AI1982" i="1"/>
  <c r="AW1982" i="1"/>
  <c r="AX1982" i="1" s="1"/>
  <c r="AY1982" i="1" s="1"/>
  <c r="BD1982" i="1"/>
  <c r="G1983" i="1"/>
  <c r="H1983" i="1"/>
  <c r="I1983" i="1"/>
  <c r="J1983" i="1"/>
  <c r="K1983" i="1"/>
  <c r="L1983" i="1"/>
  <c r="M1983" i="1"/>
  <c r="N1983" i="1"/>
  <c r="O1983" i="1"/>
  <c r="P1983" i="1"/>
  <c r="Q1983" i="1"/>
  <c r="R1983" i="1"/>
  <c r="S1983" i="1"/>
  <c r="T1983" i="1"/>
  <c r="U1983" i="1"/>
  <c r="V1983" i="1"/>
  <c r="W1983" i="1"/>
  <c r="X1983" i="1"/>
  <c r="AD1983" i="1"/>
  <c r="AE1983" i="1" s="1"/>
  <c r="AW1983" i="1"/>
  <c r="AX1983" i="1"/>
  <c r="G1984" i="1"/>
  <c r="H1984" i="1"/>
  <c r="I1984" i="1"/>
  <c r="J1984" i="1"/>
  <c r="K1984" i="1"/>
  <c r="L1984" i="1"/>
  <c r="M1984" i="1"/>
  <c r="AD1984" i="1" s="1"/>
  <c r="N1984" i="1"/>
  <c r="O1984" i="1"/>
  <c r="P1984" i="1"/>
  <c r="Q1984" i="1"/>
  <c r="R1984" i="1"/>
  <c r="S1984" i="1"/>
  <c r="T1984" i="1"/>
  <c r="U1984" i="1"/>
  <c r="V1984" i="1"/>
  <c r="W1984" i="1"/>
  <c r="X1984" i="1"/>
  <c r="AE1984" i="1"/>
  <c r="AF1984" i="1"/>
  <c r="AI1984" i="1" s="1"/>
  <c r="AG1984" i="1"/>
  <c r="AH1984" i="1"/>
  <c r="AK1984" i="1"/>
  <c r="AL1984" i="1"/>
  <c r="AW1984" i="1"/>
  <c r="AX1984" i="1"/>
  <c r="AY1984" i="1"/>
  <c r="BC1984" i="1" s="1"/>
  <c r="AZ1984" i="1"/>
  <c r="BA1984" i="1"/>
  <c r="BD1984" i="1"/>
  <c r="G1985" i="1"/>
  <c r="H1985" i="1"/>
  <c r="I1985" i="1"/>
  <c r="J1985" i="1"/>
  <c r="K1985" i="1"/>
  <c r="L1985" i="1"/>
  <c r="M1985" i="1"/>
  <c r="N1985" i="1"/>
  <c r="O1985" i="1"/>
  <c r="P1985" i="1"/>
  <c r="Q1985" i="1"/>
  <c r="R1985" i="1"/>
  <c r="S1985" i="1"/>
  <c r="T1985" i="1"/>
  <c r="U1985" i="1"/>
  <c r="V1985" i="1"/>
  <c r="W1985" i="1"/>
  <c r="X1985" i="1"/>
  <c r="AD1985" i="1"/>
  <c r="AK1985" i="1" s="1"/>
  <c r="AF1985" i="1"/>
  <c r="AG1985" i="1"/>
  <c r="AW1985" i="1"/>
  <c r="AX1985" i="1" s="1"/>
  <c r="AY1985" i="1"/>
  <c r="BA1985" i="1"/>
  <c r="G1986" i="1"/>
  <c r="H1986" i="1"/>
  <c r="I1986" i="1"/>
  <c r="J1986" i="1"/>
  <c r="K1986" i="1"/>
  <c r="L1986" i="1"/>
  <c r="M1986" i="1"/>
  <c r="N1986" i="1"/>
  <c r="O1986" i="1"/>
  <c r="P1986" i="1"/>
  <c r="Q1986" i="1"/>
  <c r="R1986" i="1"/>
  <c r="S1986" i="1"/>
  <c r="T1986" i="1"/>
  <c r="U1986" i="1"/>
  <c r="V1986" i="1"/>
  <c r="W1986" i="1"/>
  <c r="X1986" i="1"/>
  <c r="AD1986" i="1"/>
  <c r="AE1986" i="1" s="1"/>
  <c r="AF1986" i="1"/>
  <c r="AG1986" i="1"/>
  <c r="AI1986" i="1"/>
  <c r="AK1986" i="1"/>
  <c r="AM1986" i="1"/>
  <c r="AW1986" i="1"/>
  <c r="AX1986" i="1" s="1"/>
  <c r="G1987" i="1"/>
  <c r="H1987" i="1"/>
  <c r="I1987" i="1"/>
  <c r="J1987" i="1"/>
  <c r="K1987" i="1"/>
  <c r="L1987" i="1"/>
  <c r="M1987" i="1"/>
  <c r="AD1987" i="1" s="1"/>
  <c r="N1987" i="1"/>
  <c r="O1987" i="1"/>
  <c r="P1987" i="1"/>
  <c r="Q1987" i="1"/>
  <c r="R1987" i="1"/>
  <c r="S1987" i="1"/>
  <c r="T1987" i="1"/>
  <c r="U1987" i="1"/>
  <c r="V1987" i="1"/>
  <c r="W1987" i="1"/>
  <c r="X1987" i="1"/>
  <c r="AW1987" i="1"/>
  <c r="AX1987" i="1" s="1"/>
  <c r="AZ1987" i="1" s="1"/>
  <c r="AY1987" i="1"/>
  <c r="BA1987" i="1"/>
  <c r="BC1987" i="1" s="1"/>
  <c r="G1988" i="1"/>
  <c r="H1988" i="1"/>
  <c r="I1988" i="1"/>
  <c r="J1988" i="1"/>
  <c r="K1988" i="1"/>
  <c r="L1988" i="1"/>
  <c r="M1988" i="1"/>
  <c r="N1988" i="1"/>
  <c r="O1988" i="1"/>
  <c r="P1988" i="1"/>
  <c r="Q1988" i="1"/>
  <c r="R1988" i="1"/>
  <c r="S1988" i="1"/>
  <c r="T1988" i="1"/>
  <c r="U1988" i="1"/>
  <c r="V1988" i="1"/>
  <c r="W1988" i="1"/>
  <c r="X1988" i="1"/>
  <c r="AD1988" i="1"/>
  <c r="AW1988" i="1"/>
  <c r="AX1988" i="1" s="1"/>
  <c r="G1989" i="1"/>
  <c r="H1989" i="1"/>
  <c r="I1989" i="1"/>
  <c r="J1989" i="1"/>
  <c r="K1989" i="1"/>
  <c r="L1989" i="1"/>
  <c r="M1989" i="1"/>
  <c r="AD1989" i="1" s="1"/>
  <c r="N1989" i="1"/>
  <c r="O1989" i="1"/>
  <c r="P1989" i="1"/>
  <c r="Q1989" i="1"/>
  <c r="R1989" i="1"/>
  <c r="S1989" i="1"/>
  <c r="T1989" i="1"/>
  <c r="U1989" i="1"/>
  <c r="V1989" i="1"/>
  <c r="W1989" i="1"/>
  <c r="X1989" i="1"/>
  <c r="AE1989" i="1"/>
  <c r="AL1989" i="1" s="1"/>
  <c r="AF1989" i="1"/>
  <c r="AM1989" i="1" s="1"/>
  <c r="AG1989" i="1"/>
  <c r="AH1989" i="1"/>
  <c r="AK1989" i="1"/>
  <c r="AN1989" i="1" s="1"/>
  <c r="AW1989" i="1"/>
  <c r="AX1989" i="1"/>
  <c r="AY1989" i="1" s="1"/>
  <c r="BA1989" i="1"/>
  <c r="BD1989" i="1"/>
  <c r="G1990" i="1"/>
  <c r="H1990" i="1"/>
  <c r="I1990" i="1"/>
  <c r="J1990" i="1"/>
  <c r="K1990" i="1"/>
  <c r="L1990" i="1"/>
  <c r="M1990" i="1"/>
  <c r="AD1990" i="1" s="1"/>
  <c r="N1990" i="1"/>
  <c r="O1990" i="1"/>
  <c r="P1990" i="1"/>
  <c r="Q1990" i="1"/>
  <c r="R1990" i="1"/>
  <c r="S1990" i="1"/>
  <c r="T1990" i="1"/>
  <c r="U1990" i="1"/>
  <c r="V1990" i="1"/>
  <c r="W1990" i="1"/>
  <c r="X1990" i="1"/>
  <c r="AW1990" i="1"/>
  <c r="AX1990" i="1"/>
  <c r="AY1990" i="1"/>
  <c r="G1991" i="1"/>
  <c r="H1991" i="1"/>
  <c r="I1991" i="1"/>
  <c r="J1991" i="1"/>
  <c r="K1991" i="1"/>
  <c r="L1991" i="1"/>
  <c r="M1991" i="1"/>
  <c r="N1991" i="1"/>
  <c r="O1991" i="1"/>
  <c r="P1991" i="1"/>
  <c r="Q1991" i="1"/>
  <c r="R1991" i="1"/>
  <c r="S1991" i="1"/>
  <c r="T1991" i="1"/>
  <c r="U1991" i="1"/>
  <c r="V1991" i="1"/>
  <c r="W1991" i="1"/>
  <c r="X1991" i="1"/>
  <c r="AD1991" i="1"/>
  <c r="AE1991" i="1"/>
  <c r="AF1991" i="1"/>
  <c r="AG1991" i="1"/>
  <c r="AJ1991" i="1" s="1"/>
  <c r="AH1991" i="1"/>
  <c r="AI1991" i="1"/>
  <c r="AK1991" i="1"/>
  <c r="AM1991" i="1"/>
  <c r="AW1991" i="1"/>
  <c r="AX1991" i="1"/>
  <c r="AY1991" i="1"/>
  <c r="AZ1991" i="1"/>
  <c r="BA1991" i="1"/>
  <c r="BC1991" i="1"/>
  <c r="BD1991" i="1"/>
  <c r="G1992" i="1"/>
  <c r="H1992" i="1"/>
  <c r="I1992" i="1"/>
  <c r="J1992" i="1"/>
  <c r="K1992" i="1"/>
  <c r="L1992" i="1"/>
  <c r="M1992" i="1"/>
  <c r="N1992" i="1"/>
  <c r="O1992" i="1"/>
  <c r="P1992" i="1"/>
  <c r="Q1992" i="1"/>
  <c r="R1992" i="1"/>
  <c r="S1992" i="1"/>
  <c r="T1992" i="1"/>
  <c r="U1992" i="1"/>
  <c r="V1992" i="1"/>
  <c r="W1992" i="1"/>
  <c r="X1992" i="1"/>
  <c r="AD1992" i="1"/>
  <c r="AF1992" i="1" s="1"/>
  <c r="AM1992" i="1" s="1"/>
  <c r="AG1992" i="1"/>
  <c r="AW1992" i="1"/>
  <c r="AX1992" i="1" s="1"/>
  <c r="BD1992" i="1" s="1"/>
  <c r="AZ1992" i="1"/>
  <c r="BA1992" i="1"/>
  <c r="G1993" i="1"/>
  <c r="H1993" i="1"/>
  <c r="I1993" i="1"/>
  <c r="J1993" i="1"/>
  <c r="K1993" i="1"/>
  <c r="L1993" i="1"/>
  <c r="M1993" i="1"/>
  <c r="AD1993" i="1" s="1"/>
  <c r="N1993" i="1"/>
  <c r="O1993" i="1"/>
  <c r="P1993" i="1"/>
  <c r="Q1993" i="1"/>
  <c r="R1993" i="1"/>
  <c r="S1993" i="1"/>
  <c r="T1993" i="1"/>
  <c r="U1993" i="1"/>
  <c r="V1993" i="1"/>
  <c r="W1993" i="1"/>
  <c r="X1993" i="1"/>
  <c r="AW1993" i="1"/>
  <c r="AX1993" i="1" s="1"/>
  <c r="G1994" i="1"/>
  <c r="H1994" i="1"/>
  <c r="I1994" i="1"/>
  <c r="J1994" i="1"/>
  <c r="K1994" i="1"/>
  <c r="L1994" i="1"/>
  <c r="M1994" i="1"/>
  <c r="AD1994" i="1" s="1"/>
  <c r="AK1994" i="1" s="1"/>
  <c r="N1994" i="1"/>
  <c r="O1994" i="1"/>
  <c r="P1994" i="1"/>
  <c r="Q1994" i="1"/>
  <c r="R1994" i="1"/>
  <c r="S1994" i="1"/>
  <c r="T1994" i="1"/>
  <c r="U1994" i="1"/>
  <c r="V1994" i="1"/>
  <c r="W1994" i="1"/>
  <c r="X1994" i="1"/>
  <c r="AE1994" i="1"/>
  <c r="AL1994" i="1" s="1"/>
  <c r="AF1994" i="1"/>
  <c r="AM1994" i="1" s="1"/>
  <c r="AG1994" i="1"/>
  <c r="AI1994" i="1"/>
  <c r="AW1994" i="1"/>
  <c r="AX1994" i="1" s="1"/>
  <c r="BD1994" i="1"/>
  <c r="G1995" i="1"/>
  <c r="H1995" i="1"/>
  <c r="I1995" i="1"/>
  <c r="J1995" i="1"/>
  <c r="K1995" i="1"/>
  <c r="L1995" i="1"/>
  <c r="M1995" i="1"/>
  <c r="N1995" i="1"/>
  <c r="O1995" i="1"/>
  <c r="P1995" i="1"/>
  <c r="Q1995" i="1"/>
  <c r="R1995" i="1"/>
  <c r="S1995" i="1"/>
  <c r="T1995" i="1"/>
  <c r="U1995" i="1"/>
  <c r="V1995" i="1"/>
  <c r="W1995" i="1"/>
  <c r="X1995" i="1"/>
  <c r="AD1995" i="1"/>
  <c r="AE1995" i="1"/>
  <c r="AW1995" i="1"/>
  <c r="AX1995" i="1" s="1"/>
  <c r="G1996" i="1"/>
  <c r="H1996" i="1"/>
  <c r="I1996" i="1"/>
  <c r="J1996" i="1"/>
  <c r="K1996" i="1"/>
  <c r="L1996" i="1"/>
  <c r="M1996" i="1"/>
  <c r="N1996" i="1"/>
  <c r="O1996" i="1"/>
  <c r="P1996" i="1"/>
  <c r="Q1996" i="1"/>
  <c r="R1996" i="1"/>
  <c r="S1996" i="1"/>
  <c r="T1996" i="1"/>
  <c r="U1996" i="1"/>
  <c r="V1996" i="1"/>
  <c r="W1996" i="1"/>
  <c r="X1996" i="1"/>
  <c r="AD1996" i="1"/>
  <c r="AE1996" i="1"/>
  <c r="AL1996" i="1" s="1"/>
  <c r="AF1996" i="1"/>
  <c r="AI1996" i="1" s="1"/>
  <c r="AJ1996" i="1" s="1"/>
  <c r="AG1996" i="1"/>
  <c r="AH1996" i="1"/>
  <c r="AK1996" i="1"/>
  <c r="AW1996" i="1"/>
  <c r="AX1996" i="1"/>
  <c r="AY1996" i="1" s="1"/>
  <c r="BA1996" i="1"/>
  <c r="BD1996" i="1"/>
  <c r="G1997" i="1"/>
  <c r="H1997" i="1"/>
  <c r="I1997" i="1"/>
  <c r="J1997" i="1"/>
  <c r="K1997" i="1"/>
  <c r="L1997" i="1"/>
  <c r="M1997" i="1"/>
  <c r="AD1997" i="1" s="1"/>
  <c r="N1997" i="1"/>
  <c r="O1997" i="1"/>
  <c r="P1997" i="1"/>
  <c r="Q1997" i="1"/>
  <c r="R1997" i="1"/>
  <c r="S1997" i="1"/>
  <c r="T1997" i="1"/>
  <c r="U1997" i="1"/>
  <c r="V1997" i="1"/>
  <c r="W1997" i="1"/>
  <c r="X1997" i="1"/>
  <c r="AE1997" i="1"/>
  <c r="AG1997" i="1"/>
  <c r="AW1997" i="1"/>
  <c r="AX1997" i="1" s="1"/>
  <c r="AY1997" i="1"/>
  <c r="AZ1997" i="1"/>
  <c r="BD1997" i="1"/>
  <c r="G1998" i="1"/>
  <c r="H1998" i="1"/>
  <c r="I1998" i="1"/>
  <c r="J1998" i="1"/>
  <c r="K1998" i="1"/>
  <c r="L1998" i="1"/>
  <c r="M1998" i="1"/>
  <c r="AD1998" i="1" s="1"/>
  <c r="N1998" i="1"/>
  <c r="O1998" i="1"/>
  <c r="P1998" i="1"/>
  <c r="Q1998" i="1"/>
  <c r="R1998" i="1"/>
  <c r="S1998" i="1"/>
  <c r="T1998" i="1"/>
  <c r="U1998" i="1"/>
  <c r="V1998" i="1"/>
  <c r="W1998" i="1"/>
  <c r="X1998" i="1"/>
  <c r="AW1998" i="1"/>
  <c r="AX1998" i="1"/>
  <c r="BA1998" i="1" s="1"/>
  <c r="AY1998" i="1"/>
  <c r="AZ1998" i="1"/>
  <c r="BD1998" i="1"/>
  <c r="G1999" i="1"/>
  <c r="H1999" i="1"/>
  <c r="I1999" i="1"/>
  <c r="J1999" i="1"/>
  <c r="K1999" i="1"/>
  <c r="L1999" i="1"/>
  <c r="M1999" i="1"/>
  <c r="AD1999" i="1" s="1"/>
  <c r="AK1999" i="1" s="1"/>
  <c r="N1999" i="1"/>
  <c r="O1999" i="1"/>
  <c r="P1999" i="1"/>
  <c r="Q1999" i="1"/>
  <c r="R1999" i="1"/>
  <c r="S1999" i="1"/>
  <c r="T1999" i="1"/>
  <c r="U1999" i="1"/>
  <c r="V1999" i="1"/>
  <c r="W1999" i="1"/>
  <c r="X1999" i="1"/>
  <c r="AF1999" i="1"/>
  <c r="AI1999" i="1"/>
  <c r="AM1999" i="1"/>
  <c r="AW1999" i="1"/>
  <c r="AX1999" i="1" s="1"/>
  <c r="BA1999" i="1" s="1"/>
  <c r="G2000" i="1"/>
  <c r="H2000" i="1"/>
  <c r="I2000" i="1"/>
  <c r="J2000" i="1"/>
  <c r="K2000" i="1"/>
  <c r="L2000" i="1"/>
  <c r="M2000" i="1"/>
  <c r="N2000" i="1"/>
  <c r="O2000" i="1"/>
  <c r="P2000" i="1"/>
  <c r="Q2000" i="1"/>
  <c r="R2000" i="1"/>
  <c r="S2000" i="1"/>
  <c r="T2000" i="1"/>
  <c r="U2000" i="1"/>
  <c r="V2000" i="1"/>
  <c r="W2000" i="1"/>
  <c r="X2000" i="1"/>
  <c r="AD2000" i="1"/>
  <c r="AW2000" i="1"/>
  <c r="AX2000" i="1" s="1"/>
  <c r="G2001" i="1"/>
  <c r="H2001" i="1"/>
  <c r="I2001" i="1"/>
  <c r="J2001" i="1"/>
  <c r="K2001" i="1"/>
  <c r="L2001" i="1"/>
  <c r="M2001" i="1"/>
  <c r="N2001" i="1"/>
  <c r="O2001" i="1"/>
  <c r="P2001" i="1"/>
  <c r="Q2001" i="1"/>
  <c r="R2001" i="1"/>
  <c r="S2001" i="1"/>
  <c r="T2001" i="1"/>
  <c r="U2001" i="1"/>
  <c r="V2001" i="1"/>
  <c r="W2001" i="1"/>
  <c r="X2001" i="1"/>
  <c r="AD2001" i="1"/>
  <c r="AE2001" i="1" s="1"/>
  <c r="AG2001" i="1"/>
  <c r="AW2001" i="1"/>
  <c r="AX2001" i="1" s="1"/>
  <c r="BD2001" i="1" s="1"/>
  <c r="G2002" i="1"/>
  <c r="H2002" i="1"/>
  <c r="I2002" i="1"/>
  <c r="J2002" i="1"/>
  <c r="K2002" i="1"/>
  <c r="L2002" i="1"/>
  <c r="M2002" i="1"/>
  <c r="N2002" i="1"/>
  <c r="O2002" i="1"/>
  <c r="P2002" i="1"/>
  <c r="Q2002" i="1"/>
  <c r="R2002" i="1"/>
  <c r="S2002" i="1"/>
  <c r="T2002" i="1"/>
  <c r="U2002" i="1"/>
  <c r="V2002" i="1"/>
  <c r="W2002" i="1"/>
  <c r="X2002" i="1"/>
  <c r="AD2002" i="1"/>
  <c r="AW2002" i="1"/>
  <c r="AX2002" i="1" s="1"/>
  <c r="AY2002" i="1"/>
  <c r="G2003" i="1"/>
  <c r="H2003" i="1"/>
  <c r="I2003" i="1"/>
  <c r="J2003" i="1"/>
  <c r="K2003" i="1"/>
  <c r="L2003" i="1"/>
  <c r="M2003" i="1"/>
  <c r="N2003" i="1"/>
  <c r="O2003" i="1"/>
  <c r="P2003" i="1"/>
  <c r="Q2003" i="1"/>
  <c r="R2003" i="1"/>
  <c r="S2003" i="1"/>
  <c r="T2003" i="1"/>
  <c r="U2003" i="1"/>
  <c r="V2003" i="1"/>
  <c r="W2003" i="1"/>
  <c r="X2003" i="1"/>
  <c r="AD2003" i="1"/>
  <c r="AE2003" i="1"/>
  <c r="AH2003" i="1" s="1"/>
  <c r="AF2003" i="1"/>
  <c r="AM2003" i="1" s="1"/>
  <c r="AG2003" i="1"/>
  <c r="AK2003" i="1"/>
  <c r="AW2003" i="1"/>
  <c r="AX2003" i="1" s="1"/>
  <c r="BD2003" i="1"/>
  <c r="G2004" i="1"/>
  <c r="H2004" i="1"/>
  <c r="I2004" i="1"/>
  <c r="J2004" i="1"/>
  <c r="K2004" i="1"/>
  <c r="L2004" i="1"/>
  <c r="M2004" i="1"/>
  <c r="N2004" i="1"/>
  <c r="O2004" i="1"/>
  <c r="P2004" i="1"/>
  <c r="Q2004" i="1"/>
  <c r="R2004" i="1"/>
  <c r="S2004" i="1"/>
  <c r="T2004" i="1"/>
  <c r="U2004" i="1"/>
  <c r="V2004" i="1"/>
  <c r="W2004" i="1"/>
  <c r="X2004" i="1"/>
  <c r="AD2004" i="1"/>
  <c r="AE2004" i="1"/>
  <c r="AW2004" i="1"/>
  <c r="AX2004" i="1" s="1"/>
  <c r="G2005" i="1"/>
  <c r="H2005" i="1"/>
  <c r="I2005" i="1"/>
  <c r="J2005" i="1"/>
  <c r="K2005" i="1"/>
  <c r="L2005" i="1"/>
  <c r="M2005" i="1"/>
  <c r="N2005" i="1"/>
  <c r="O2005" i="1"/>
  <c r="P2005" i="1"/>
  <c r="Q2005" i="1"/>
  <c r="R2005" i="1"/>
  <c r="S2005" i="1"/>
  <c r="T2005" i="1"/>
  <c r="U2005" i="1"/>
  <c r="V2005" i="1"/>
  <c r="W2005" i="1"/>
  <c r="X2005" i="1"/>
  <c r="AD2005" i="1"/>
  <c r="AK2005" i="1" s="1"/>
  <c r="AF2005" i="1"/>
  <c r="AI2005" i="1"/>
  <c r="AM2005" i="1"/>
  <c r="AW2005" i="1"/>
  <c r="AX2005" i="1"/>
  <c r="BD2005" i="1" s="1"/>
  <c r="AZ2005" i="1"/>
  <c r="BA2005" i="1"/>
  <c r="G2006" i="1"/>
  <c r="H2006" i="1"/>
  <c r="I2006" i="1"/>
  <c r="J2006" i="1"/>
  <c r="K2006" i="1"/>
  <c r="L2006" i="1"/>
  <c r="M2006" i="1"/>
  <c r="AD2006" i="1" s="1"/>
  <c r="N2006" i="1"/>
  <c r="O2006" i="1"/>
  <c r="P2006" i="1"/>
  <c r="Q2006" i="1"/>
  <c r="R2006" i="1"/>
  <c r="S2006" i="1"/>
  <c r="T2006" i="1"/>
  <c r="U2006" i="1"/>
  <c r="V2006" i="1"/>
  <c r="W2006" i="1"/>
  <c r="X2006" i="1"/>
  <c r="AW2006" i="1"/>
  <c r="AX2006" i="1"/>
  <c r="AY2006" i="1"/>
  <c r="AZ2006" i="1"/>
  <c r="BA2006" i="1"/>
  <c r="BC2006" i="1"/>
  <c r="BD2006" i="1"/>
  <c r="G2007" i="1"/>
  <c r="H2007" i="1"/>
  <c r="I2007" i="1"/>
  <c r="J2007" i="1"/>
  <c r="K2007" i="1"/>
  <c r="L2007" i="1"/>
  <c r="M2007" i="1"/>
  <c r="N2007" i="1"/>
  <c r="O2007" i="1"/>
  <c r="P2007" i="1"/>
  <c r="Q2007" i="1"/>
  <c r="R2007" i="1"/>
  <c r="S2007" i="1"/>
  <c r="T2007" i="1"/>
  <c r="U2007" i="1"/>
  <c r="V2007" i="1"/>
  <c r="W2007" i="1"/>
  <c r="X2007" i="1"/>
  <c r="AD2007" i="1"/>
  <c r="AF2007" i="1"/>
  <c r="AG2007" i="1"/>
  <c r="AW2007" i="1"/>
  <c r="AX2007" i="1"/>
  <c r="AY2007" i="1"/>
  <c r="G2008" i="1"/>
  <c r="H2008" i="1"/>
  <c r="I2008" i="1"/>
  <c r="J2008" i="1"/>
  <c r="K2008" i="1"/>
  <c r="L2008" i="1"/>
  <c r="M2008" i="1"/>
  <c r="N2008" i="1"/>
  <c r="O2008" i="1"/>
  <c r="P2008" i="1"/>
  <c r="Q2008" i="1"/>
  <c r="R2008" i="1"/>
  <c r="S2008" i="1"/>
  <c r="T2008" i="1"/>
  <c r="U2008" i="1"/>
  <c r="V2008" i="1"/>
  <c r="W2008" i="1"/>
  <c r="X2008" i="1"/>
  <c r="AD2008" i="1"/>
  <c r="AG2008" i="1" s="1"/>
  <c r="AE2008" i="1"/>
  <c r="AL2008" i="1" s="1"/>
  <c r="AF2008" i="1"/>
  <c r="AM2008" i="1" s="1"/>
  <c r="AH2008" i="1"/>
  <c r="AK2008" i="1"/>
  <c r="AW2008" i="1"/>
  <c r="AX2008" i="1" s="1"/>
  <c r="BD2008" i="1"/>
  <c r="G2009" i="1"/>
  <c r="H2009" i="1"/>
  <c r="I2009" i="1"/>
  <c r="J2009" i="1"/>
  <c r="K2009" i="1"/>
  <c r="L2009" i="1"/>
  <c r="M2009" i="1"/>
  <c r="N2009" i="1"/>
  <c r="O2009" i="1"/>
  <c r="P2009" i="1"/>
  <c r="Q2009" i="1"/>
  <c r="R2009" i="1"/>
  <c r="S2009" i="1"/>
  <c r="T2009" i="1"/>
  <c r="U2009" i="1"/>
  <c r="V2009" i="1"/>
  <c r="W2009" i="1"/>
  <c r="X2009" i="1"/>
  <c r="AD2009" i="1"/>
  <c r="AE2009" i="1"/>
  <c r="AW2009" i="1"/>
  <c r="AX2009" i="1" s="1"/>
  <c r="G2010" i="1"/>
  <c r="H2010" i="1"/>
  <c r="I2010" i="1"/>
  <c r="J2010" i="1"/>
  <c r="K2010" i="1"/>
  <c r="L2010" i="1"/>
  <c r="M2010" i="1"/>
  <c r="N2010" i="1"/>
  <c r="O2010" i="1"/>
  <c r="P2010" i="1"/>
  <c r="Q2010" i="1"/>
  <c r="R2010" i="1"/>
  <c r="S2010" i="1"/>
  <c r="T2010" i="1"/>
  <c r="U2010" i="1"/>
  <c r="V2010" i="1"/>
  <c r="W2010" i="1"/>
  <c r="X2010" i="1"/>
  <c r="AD2010" i="1"/>
  <c r="AK2010" i="1" s="1"/>
  <c r="AF2010" i="1"/>
  <c r="AM2010" i="1" s="1"/>
  <c r="AI2010" i="1"/>
  <c r="AW2010" i="1"/>
  <c r="AX2010" i="1"/>
  <c r="BD2010" i="1" s="1"/>
  <c r="AZ2010" i="1"/>
  <c r="BA2010" i="1"/>
  <c r="G2011" i="1"/>
  <c r="H2011" i="1"/>
  <c r="I2011" i="1"/>
  <c r="J2011" i="1"/>
  <c r="K2011" i="1"/>
  <c r="L2011" i="1"/>
  <c r="M2011" i="1"/>
  <c r="AD2011" i="1" s="1"/>
  <c r="N2011" i="1"/>
  <c r="O2011" i="1"/>
  <c r="P2011" i="1"/>
  <c r="Q2011" i="1"/>
  <c r="R2011" i="1"/>
  <c r="S2011" i="1"/>
  <c r="T2011" i="1"/>
  <c r="U2011" i="1"/>
  <c r="V2011" i="1"/>
  <c r="W2011" i="1"/>
  <c r="X2011" i="1"/>
  <c r="AW2011" i="1"/>
  <c r="AX2011" i="1"/>
  <c r="BA2011" i="1" s="1"/>
  <c r="BC2011" i="1" s="1"/>
  <c r="AY2011" i="1"/>
  <c r="AZ2011" i="1"/>
  <c r="G2012" i="1"/>
  <c r="H2012" i="1"/>
  <c r="I2012" i="1"/>
  <c r="J2012" i="1"/>
  <c r="K2012" i="1"/>
  <c r="L2012" i="1"/>
  <c r="M2012" i="1"/>
  <c r="N2012" i="1"/>
  <c r="O2012" i="1"/>
  <c r="P2012" i="1"/>
  <c r="Q2012" i="1"/>
  <c r="R2012" i="1"/>
  <c r="S2012" i="1"/>
  <c r="T2012" i="1"/>
  <c r="U2012" i="1"/>
  <c r="V2012" i="1"/>
  <c r="W2012" i="1"/>
  <c r="X2012" i="1"/>
  <c r="AD2012" i="1"/>
  <c r="AF2012" i="1"/>
  <c r="AG2012" i="1"/>
  <c r="AW2012" i="1"/>
  <c r="AX2012" i="1"/>
  <c r="AY2012" i="1"/>
  <c r="G2013" i="1"/>
  <c r="H2013" i="1"/>
  <c r="I2013" i="1"/>
  <c r="J2013" i="1"/>
  <c r="K2013" i="1"/>
  <c r="L2013" i="1"/>
  <c r="M2013" i="1"/>
  <c r="N2013" i="1"/>
  <c r="O2013" i="1"/>
  <c r="P2013" i="1"/>
  <c r="Q2013" i="1"/>
  <c r="R2013" i="1"/>
  <c r="S2013" i="1"/>
  <c r="T2013" i="1"/>
  <c r="U2013" i="1"/>
  <c r="V2013" i="1"/>
  <c r="W2013" i="1"/>
  <c r="X2013" i="1"/>
  <c r="AD2013" i="1"/>
  <c r="AE2013" i="1"/>
  <c r="AL2013" i="1" s="1"/>
  <c r="AF2013" i="1"/>
  <c r="AM2013" i="1" s="1"/>
  <c r="AG2013" i="1"/>
  <c r="AH2013" i="1"/>
  <c r="AK2013" i="1"/>
  <c r="AW2013" i="1"/>
  <c r="AX2013" i="1" s="1"/>
  <c r="BD2013" i="1" s="1"/>
  <c r="G2014" i="1"/>
  <c r="H2014" i="1"/>
  <c r="I2014" i="1"/>
  <c r="J2014" i="1"/>
  <c r="K2014" i="1"/>
  <c r="L2014" i="1"/>
  <c r="M2014" i="1"/>
  <c r="N2014" i="1"/>
  <c r="O2014" i="1"/>
  <c r="P2014" i="1"/>
  <c r="Q2014" i="1"/>
  <c r="R2014" i="1"/>
  <c r="S2014" i="1"/>
  <c r="T2014" i="1"/>
  <c r="U2014" i="1"/>
  <c r="V2014" i="1"/>
  <c r="W2014" i="1"/>
  <c r="X2014" i="1"/>
  <c r="AD2014" i="1"/>
  <c r="AW2014" i="1"/>
  <c r="AX2014" i="1" s="1"/>
  <c r="G2015" i="1"/>
  <c r="H2015" i="1"/>
  <c r="I2015" i="1"/>
  <c r="J2015" i="1"/>
  <c r="K2015" i="1"/>
  <c r="L2015" i="1"/>
  <c r="M2015" i="1"/>
  <c r="N2015" i="1"/>
  <c r="O2015" i="1"/>
  <c r="P2015" i="1"/>
  <c r="Q2015" i="1"/>
  <c r="R2015" i="1"/>
  <c r="S2015" i="1"/>
  <c r="T2015" i="1"/>
  <c r="U2015" i="1"/>
  <c r="V2015" i="1"/>
  <c r="W2015" i="1"/>
  <c r="X2015" i="1"/>
  <c r="AD2015" i="1"/>
  <c r="AK2015" i="1" s="1"/>
  <c r="AF2015" i="1"/>
  <c r="AM2015" i="1" s="1"/>
  <c r="AI2015" i="1"/>
  <c r="AW2015" i="1"/>
  <c r="AX2015" i="1"/>
  <c r="BD2015" i="1" s="1"/>
  <c r="AZ2015" i="1"/>
  <c r="BA2015" i="1"/>
  <c r="G2016" i="1"/>
  <c r="H2016" i="1"/>
  <c r="I2016" i="1"/>
  <c r="J2016" i="1"/>
  <c r="K2016" i="1"/>
  <c r="L2016" i="1"/>
  <c r="M2016" i="1"/>
  <c r="AD2016" i="1" s="1"/>
  <c r="N2016" i="1"/>
  <c r="O2016" i="1"/>
  <c r="P2016" i="1"/>
  <c r="Q2016" i="1"/>
  <c r="R2016" i="1"/>
  <c r="S2016" i="1"/>
  <c r="T2016" i="1"/>
  <c r="U2016" i="1"/>
  <c r="V2016" i="1"/>
  <c r="W2016" i="1"/>
  <c r="X2016" i="1"/>
  <c r="AW2016" i="1"/>
  <c r="AX2016" i="1"/>
  <c r="AZ2016" i="1" s="1"/>
  <c r="BC2016" i="1" s="1"/>
  <c r="AY2016" i="1"/>
  <c r="BA2016" i="1"/>
  <c r="BD2016" i="1"/>
  <c r="G2017" i="1"/>
  <c r="H2017" i="1"/>
  <c r="I2017" i="1"/>
  <c r="J2017" i="1"/>
  <c r="K2017" i="1"/>
  <c r="L2017" i="1"/>
  <c r="M2017" i="1"/>
  <c r="N2017" i="1"/>
  <c r="O2017" i="1"/>
  <c r="P2017" i="1"/>
  <c r="Q2017" i="1"/>
  <c r="R2017" i="1"/>
  <c r="S2017" i="1"/>
  <c r="T2017" i="1"/>
  <c r="U2017" i="1"/>
  <c r="V2017" i="1"/>
  <c r="W2017" i="1"/>
  <c r="X2017" i="1"/>
  <c r="AD2017" i="1"/>
  <c r="AK2017" i="1" s="1"/>
  <c r="AF2017" i="1"/>
  <c r="AG2017" i="1"/>
  <c r="AW2017" i="1"/>
  <c r="AX2017" i="1"/>
  <c r="AY2017" i="1" s="1"/>
  <c r="G2018" i="1"/>
  <c r="H2018" i="1"/>
  <c r="I2018" i="1"/>
  <c r="J2018" i="1"/>
  <c r="K2018" i="1"/>
  <c r="L2018" i="1"/>
  <c r="M2018" i="1"/>
  <c r="N2018" i="1"/>
  <c r="O2018" i="1"/>
  <c r="P2018" i="1"/>
  <c r="Q2018" i="1"/>
  <c r="R2018" i="1"/>
  <c r="S2018" i="1"/>
  <c r="T2018" i="1"/>
  <c r="U2018" i="1"/>
  <c r="V2018" i="1"/>
  <c r="W2018" i="1"/>
  <c r="X2018" i="1"/>
  <c r="AD2018" i="1"/>
  <c r="AF2018" i="1" s="1"/>
  <c r="AE2018" i="1"/>
  <c r="AL2018" i="1" s="1"/>
  <c r="AH2018" i="1"/>
  <c r="AK2018" i="1"/>
  <c r="AW2018" i="1"/>
  <c r="AX2018" i="1" s="1"/>
  <c r="BD2018" i="1"/>
  <c r="G2019" i="1"/>
  <c r="H2019" i="1"/>
  <c r="I2019" i="1"/>
  <c r="J2019" i="1"/>
  <c r="K2019" i="1"/>
  <c r="L2019" i="1"/>
  <c r="M2019" i="1"/>
  <c r="N2019" i="1"/>
  <c r="O2019" i="1"/>
  <c r="P2019" i="1"/>
  <c r="Q2019" i="1"/>
  <c r="R2019" i="1"/>
  <c r="S2019" i="1"/>
  <c r="T2019" i="1"/>
  <c r="U2019" i="1"/>
  <c r="V2019" i="1"/>
  <c r="W2019" i="1"/>
  <c r="X2019" i="1"/>
  <c r="AD2019" i="1"/>
  <c r="AE2019" i="1" s="1"/>
  <c r="AW2019" i="1"/>
  <c r="AX2019" i="1" s="1"/>
  <c r="G2020" i="1"/>
  <c r="H2020" i="1"/>
  <c r="I2020" i="1"/>
  <c r="J2020" i="1"/>
  <c r="K2020" i="1"/>
  <c r="L2020" i="1"/>
  <c r="M2020" i="1"/>
  <c r="AD2020" i="1" s="1"/>
  <c r="N2020" i="1"/>
  <c r="O2020" i="1"/>
  <c r="P2020" i="1"/>
  <c r="Q2020" i="1"/>
  <c r="R2020" i="1"/>
  <c r="S2020" i="1"/>
  <c r="T2020" i="1"/>
  <c r="U2020" i="1"/>
  <c r="V2020" i="1"/>
  <c r="W2020" i="1"/>
  <c r="X2020" i="1"/>
  <c r="AW2020" i="1"/>
  <c r="AX2020" i="1"/>
  <c r="BD2020" i="1" s="1"/>
  <c r="AZ2020" i="1"/>
  <c r="BA2020" i="1"/>
  <c r="G2021" i="1"/>
  <c r="H2021" i="1"/>
  <c r="I2021" i="1"/>
  <c r="J2021" i="1"/>
  <c r="K2021" i="1"/>
  <c r="L2021" i="1"/>
  <c r="M2021" i="1"/>
  <c r="AD2021" i="1" s="1"/>
  <c r="N2021" i="1"/>
  <c r="O2021" i="1"/>
  <c r="P2021" i="1"/>
  <c r="Q2021" i="1"/>
  <c r="R2021" i="1"/>
  <c r="S2021" i="1"/>
  <c r="T2021" i="1"/>
  <c r="U2021" i="1"/>
  <c r="V2021" i="1"/>
  <c r="W2021" i="1"/>
  <c r="X2021" i="1"/>
  <c r="AW2021" i="1"/>
  <c r="AX2021" i="1"/>
  <c r="AZ2021" i="1" s="1"/>
  <c r="AY2021" i="1"/>
  <c r="G2022" i="1"/>
  <c r="H2022" i="1"/>
  <c r="I2022" i="1"/>
  <c r="J2022" i="1"/>
  <c r="K2022" i="1"/>
  <c r="L2022" i="1"/>
  <c r="M2022" i="1"/>
  <c r="N2022" i="1"/>
  <c r="O2022" i="1"/>
  <c r="P2022" i="1"/>
  <c r="Q2022" i="1"/>
  <c r="R2022" i="1"/>
  <c r="S2022" i="1"/>
  <c r="T2022" i="1"/>
  <c r="U2022" i="1"/>
  <c r="V2022" i="1"/>
  <c r="W2022" i="1"/>
  <c r="X2022" i="1"/>
  <c r="AD2022" i="1"/>
  <c r="AF2022" i="1"/>
  <c r="AG2022" i="1"/>
  <c r="AW2022" i="1"/>
  <c r="AX2022" i="1"/>
  <c r="AY2022" i="1"/>
  <c r="G2023" i="1"/>
  <c r="H2023" i="1"/>
  <c r="I2023" i="1"/>
  <c r="J2023" i="1"/>
  <c r="K2023" i="1"/>
  <c r="L2023" i="1"/>
  <c r="M2023" i="1"/>
  <c r="N2023" i="1"/>
  <c r="O2023" i="1"/>
  <c r="P2023" i="1"/>
  <c r="Q2023" i="1"/>
  <c r="R2023" i="1"/>
  <c r="S2023" i="1"/>
  <c r="T2023" i="1"/>
  <c r="U2023" i="1"/>
  <c r="V2023" i="1"/>
  <c r="W2023" i="1"/>
  <c r="X2023" i="1"/>
  <c r="AD2023" i="1"/>
  <c r="AF2023" i="1" s="1"/>
  <c r="AE2023" i="1"/>
  <c r="AH2023" i="1" s="1"/>
  <c r="AK2023" i="1"/>
  <c r="AW2023" i="1"/>
  <c r="AX2023" i="1" s="1"/>
  <c r="G2024" i="1"/>
  <c r="H2024" i="1"/>
  <c r="I2024" i="1"/>
  <c r="J2024" i="1"/>
  <c r="K2024" i="1"/>
  <c r="L2024" i="1"/>
  <c r="M2024" i="1"/>
  <c r="N2024" i="1"/>
  <c r="O2024" i="1"/>
  <c r="P2024" i="1"/>
  <c r="Q2024" i="1"/>
  <c r="R2024" i="1"/>
  <c r="S2024" i="1"/>
  <c r="T2024" i="1"/>
  <c r="U2024" i="1"/>
  <c r="V2024" i="1"/>
  <c r="W2024" i="1"/>
  <c r="X2024" i="1"/>
  <c r="AD2024" i="1"/>
  <c r="AW2024" i="1"/>
  <c r="AX2024" i="1" s="1"/>
  <c r="G2025" i="1"/>
  <c r="H2025" i="1"/>
  <c r="I2025" i="1"/>
  <c r="J2025" i="1"/>
  <c r="K2025" i="1"/>
  <c r="L2025" i="1"/>
  <c r="M2025" i="1"/>
  <c r="AD2025" i="1" s="1"/>
  <c r="N2025" i="1"/>
  <c r="O2025" i="1"/>
  <c r="P2025" i="1"/>
  <c r="Q2025" i="1"/>
  <c r="R2025" i="1"/>
  <c r="S2025" i="1"/>
  <c r="T2025" i="1"/>
  <c r="U2025" i="1"/>
  <c r="V2025" i="1"/>
  <c r="W2025" i="1"/>
  <c r="X2025" i="1"/>
  <c r="AW2025" i="1"/>
  <c r="AX2025" i="1"/>
  <c r="BD2025" i="1" s="1"/>
  <c r="AZ2025" i="1"/>
  <c r="BA2025" i="1"/>
  <c r="G2026" i="1"/>
  <c r="H2026" i="1"/>
  <c r="I2026" i="1"/>
  <c r="J2026" i="1"/>
  <c r="K2026" i="1"/>
  <c r="L2026" i="1"/>
  <c r="M2026" i="1"/>
  <c r="AD2026" i="1" s="1"/>
  <c r="N2026" i="1"/>
  <c r="O2026" i="1"/>
  <c r="P2026" i="1"/>
  <c r="Q2026" i="1"/>
  <c r="R2026" i="1"/>
  <c r="S2026" i="1"/>
  <c r="T2026" i="1"/>
  <c r="U2026" i="1"/>
  <c r="V2026" i="1"/>
  <c r="W2026" i="1"/>
  <c r="X2026" i="1"/>
  <c r="AW2026" i="1"/>
  <c r="AX2026" i="1"/>
  <c r="AZ2026" i="1" s="1"/>
  <c r="AY2026" i="1"/>
  <c r="G2027" i="1"/>
  <c r="AK2027" i="1" s="1"/>
  <c r="H2027" i="1"/>
  <c r="I2027" i="1"/>
  <c r="J2027" i="1"/>
  <c r="K2027" i="1"/>
  <c r="L2027" i="1"/>
  <c r="M2027" i="1"/>
  <c r="N2027" i="1"/>
  <c r="O2027" i="1"/>
  <c r="P2027" i="1"/>
  <c r="Q2027" i="1"/>
  <c r="R2027" i="1"/>
  <c r="S2027" i="1"/>
  <c r="T2027" i="1"/>
  <c r="U2027" i="1"/>
  <c r="V2027" i="1"/>
  <c r="W2027" i="1"/>
  <c r="X2027" i="1"/>
  <c r="AD2027" i="1"/>
  <c r="AE2027" i="1" s="1"/>
  <c r="AF2027" i="1"/>
  <c r="AG2027" i="1"/>
  <c r="AW2027" i="1"/>
  <c r="AX2027" i="1"/>
  <c r="AY2027" i="1" s="1"/>
  <c r="G2028" i="1"/>
  <c r="H2028" i="1"/>
  <c r="I2028" i="1"/>
  <c r="J2028" i="1"/>
  <c r="K2028" i="1"/>
  <c r="L2028" i="1"/>
  <c r="M2028" i="1"/>
  <c r="N2028" i="1"/>
  <c r="O2028" i="1"/>
  <c r="P2028" i="1"/>
  <c r="Q2028" i="1"/>
  <c r="R2028" i="1"/>
  <c r="S2028" i="1"/>
  <c r="T2028" i="1"/>
  <c r="U2028" i="1"/>
  <c r="V2028" i="1"/>
  <c r="W2028" i="1"/>
  <c r="X2028" i="1"/>
  <c r="AD2028" i="1"/>
  <c r="AF2028" i="1" s="1"/>
  <c r="AE2028" i="1"/>
  <c r="AH2028" i="1" s="1"/>
  <c r="AK2028" i="1"/>
  <c r="AW2028" i="1"/>
  <c r="AX2028" i="1" s="1"/>
  <c r="BD2028" i="1"/>
  <c r="G2029" i="1"/>
  <c r="H2029" i="1"/>
  <c r="I2029" i="1"/>
  <c r="J2029" i="1"/>
  <c r="K2029" i="1"/>
  <c r="L2029" i="1"/>
  <c r="M2029" i="1"/>
  <c r="N2029" i="1"/>
  <c r="O2029" i="1"/>
  <c r="P2029" i="1"/>
  <c r="Q2029" i="1"/>
  <c r="R2029" i="1"/>
  <c r="S2029" i="1"/>
  <c r="T2029" i="1"/>
  <c r="U2029" i="1"/>
  <c r="V2029" i="1"/>
  <c r="W2029" i="1"/>
  <c r="X2029" i="1"/>
  <c r="AD2029" i="1"/>
  <c r="AE2029" i="1"/>
  <c r="AW2029" i="1"/>
  <c r="AX2029" i="1" s="1"/>
  <c r="G2030" i="1"/>
  <c r="H2030" i="1"/>
  <c r="I2030" i="1"/>
  <c r="J2030" i="1"/>
  <c r="K2030" i="1"/>
  <c r="L2030" i="1"/>
  <c r="M2030" i="1"/>
  <c r="N2030" i="1"/>
  <c r="O2030" i="1"/>
  <c r="P2030" i="1"/>
  <c r="Q2030" i="1"/>
  <c r="R2030" i="1"/>
  <c r="S2030" i="1"/>
  <c r="T2030" i="1"/>
  <c r="U2030" i="1"/>
  <c r="V2030" i="1"/>
  <c r="W2030" i="1"/>
  <c r="X2030" i="1"/>
  <c r="AD2030" i="1"/>
  <c r="AK2030" i="1" s="1"/>
  <c r="AW2030" i="1"/>
  <c r="AX2030" i="1" s="1"/>
  <c r="AZ2030" i="1" s="1"/>
  <c r="BA2030" i="1"/>
  <c r="G2031" i="1"/>
  <c r="H2031" i="1"/>
  <c r="I2031" i="1"/>
  <c r="J2031" i="1"/>
  <c r="K2031" i="1"/>
  <c r="L2031" i="1"/>
  <c r="M2031" i="1"/>
  <c r="AD2031" i="1" s="1"/>
  <c r="N2031" i="1"/>
  <c r="O2031" i="1"/>
  <c r="P2031" i="1"/>
  <c r="Q2031" i="1"/>
  <c r="R2031" i="1"/>
  <c r="S2031" i="1"/>
  <c r="T2031" i="1"/>
  <c r="U2031" i="1"/>
  <c r="V2031" i="1"/>
  <c r="W2031" i="1"/>
  <c r="X2031" i="1"/>
  <c r="AW2031" i="1"/>
  <c r="AX2031" i="1"/>
  <c r="AY2031" i="1"/>
  <c r="BC2031" i="1" s="1"/>
  <c r="AZ2031" i="1"/>
  <c r="BA2031" i="1"/>
  <c r="BD2031" i="1"/>
  <c r="G2032" i="1"/>
  <c r="H2032" i="1"/>
  <c r="I2032" i="1"/>
  <c r="J2032" i="1"/>
  <c r="K2032" i="1"/>
  <c r="L2032" i="1"/>
  <c r="M2032" i="1"/>
  <c r="N2032" i="1"/>
  <c r="O2032" i="1"/>
  <c r="P2032" i="1"/>
  <c r="Q2032" i="1"/>
  <c r="R2032" i="1"/>
  <c r="S2032" i="1"/>
  <c r="T2032" i="1"/>
  <c r="U2032" i="1"/>
  <c r="V2032" i="1"/>
  <c r="W2032" i="1"/>
  <c r="X2032" i="1"/>
  <c r="AD2032" i="1"/>
  <c r="AF2032" i="1"/>
  <c r="AG2032" i="1"/>
  <c r="AW2032" i="1"/>
  <c r="AX2032" i="1"/>
  <c r="AY2032" i="1"/>
  <c r="G2033" i="1"/>
  <c r="H2033" i="1"/>
  <c r="I2033" i="1"/>
  <c r="J2033" i="1"/>
  <c r="K2033" i="1"/>
  <c r="L2033" i="1"/>
  <c r="M2033" i="1"/>
  <c r="N2033" i="1"/>
  <c r="O2033" i="1"/>
  <c r="P2033" i="1"/>
  <c r="Q2033" i="1"/>
  <c r="R2033" i="1"/>
  <c r="S2033" i="1"/>
  <c r="T2033" i="1"/>
  <c r="U2033" i="1"/>
  <c r="V2033" i="1"/>
  <c r="W2033" i="1"/>
  <c r="X2033" i="1"/>
  <c r="AD2033" i="1"/>
  <c r="AE2033" i="1"/>
  <c r="AL2033" i="1" s="1"/>
  <c r="AF2033" i="1"/>
  <c r="AM2033" i="1" s="1"/>
  <c r="AG2033" i="1"/>
  <c r="AH2033" i="1"/>
  <c r="AK2033" i="1"/>
  <c r="AW2033" i="1"/>
  <c r="AX2033" i="1"/>
  <c r="AY2033" i="1" s="1"/>
  <c r="BD2033" i="1"/>
  <c r="G2034" i="1"/>
  <c r="H2034" i="1"/>
  <c r="I2034" i="1"/>
  <c r="J2034" i="1"/>
  <c r="K2034" i="1"/>
  <c r="L2034" i="1"/>
  <c r="M2034" i="1"/>
  <c r="N2034" i="1"/>
  <c r="O2034" i="1"/>
  <c r="P2034" i="1"/>
  <c r="Q2034" i="1"/>
  <c r="R2034" i="1"/>
  <c r="S2034" i="1"/>
  <c r="T2034" i="1"/>
  <c r="U2034" i="1"/>
  <c r="V2034" i="1"/>
  <c r="W2034" i="1"/>
  <c r="X2034" i="1"/>
  <c r="AD2034" i="1"/>
  <c r="AE2034" i="1" s="1"/>
  <c r="AW2034" i="1"/>
  <c r="AX2034" i="1" s="1"/>
  <c r="G2035" i="1"/>
  <c r="H2035" i="1"/>
  <c r="I2035" i="1"/>
  <c r="J2035" i="1"/>
  <c r="K2035" i="1"/>
  <c r="L2035" i="1"/>
  <c r="M2035" i="1"/>
  <c r="N2035" i="1"/>
  <c r="O2035" i="1"/>
  <c r="P2035" i="1"/>
  <c r="Q2035" i="1"/>
  <c r="R2035" i="1"/>
  <c r="S2035" i="1"/>
  <c r="T2035" i="1"/>
  <c r="U2035" i="1"/>
  <c r="V2035" i="1"/>
  <c r="W2035" i="1"/>
  <c r="X2035" i="1"/>
  <c r="AD2035" i="1"/>
  <c r="AK2035" i="1" s="1"/>
  <c r="AW2035" i="1"/>
  <c r="AX2035" i="1" s="1"/>
  <c r="BA2035" i="1" s="1"/>
  <c r="AZ2035" i="1"/>
  <c r="G2036" i="1"/>
  <c r="H2036" i="1"/>
  <c r="I2036" i="1"/>
  <c r="J2036" i="1"/>
  <c r="K2036" i="1"/>
  <c r="L2036" i="1"/>
  <c r="M2036" i="1"/>
  <c r="AD2036" i="1" s="1"/>
  <c r="N2036" i="1"/>
  <c r="O2036" i="1"/>
  <c r="P2036" i="1"/>
  <c r="Q2036" i="1"/>
  <c r="R2036" i="1"/>
  <c r="S2036" i="1"/>
  <c r="T2036" i="1"/>
  <c r="U2036" i="1"/>
  <c r="V2036" i="1"/>
  <c r="W2036" i="1"/>
  <c r="X2036" i="1"/>
  <c r="AW2036" i="1"/>
  <c r="AX2036" i="1"/>
  <c r="AY2036" i="1"/>
  <c r="AZ2036" i="1"/>
  <c r="BC2036" i="1" s="1"/>
  <c r="BA2036" i="1"/>
  <c r="BD2036" i="1"/>
  <c r="G2037" i="1"/>
  <c r="H2037" i="1"/>
  <c r="I2037" i="1"/>
  <c r="J2037" i="1"/>
  <c r="K2037" i="1"/>
  <c r="L2037" i="1"/>
  <c r="M2037" i="1"/>
  <c r="N2037" i="1"/>
  <c r="O2037" i="1"/>
  <c r="P2037" i="1"/>
  <c r="Q2037" i="1"/>
  <c r="R2037" i="1"/>
  <c r="S2037" i="1"/>
  <c r="T2037" i="1"/>
  <c r="U2037" i="1"/>
  <c r="V2037" i="1"/>
  <c r="W2037" i="1"/>
  <c r="X2037" i="1"/>
  <c r="AD2037" i="1"/>
  <c r="AK2037" i="1" s="1"/>
  <c r="AF2037" i="1"/>
  <c r="AG2037" i="1"/>
  <c r="AW2037" i="1"/>
  <c r="AX2037" i="1"/>
  <c r="G2038" i="1"/>
  <c r="H2038" i="1"/>
  <c r="I2038" i="1"/>
  <c r="J2038" i="1"/>
  <c r="K2038" i="1"/>
  <c r="L2038" i="1"/>
  <c r="M2038" i="1"/>
  <c r="N2038" i="1"/>
  <c r="O2038" i="1"/>
  <c r="P2038" i="1"/>
  <c r="Q2038" i="1"/>
  <c r="R2038" i="1"/>
  <c r="S2038" i="1"/>
  <c r="T2038" i="1"/>
  <c r="U2038" i="1"/>
  <c r="V2038" i="1"/>
  <c r="W2038" i="1"/>
  <c r="X2038" i="1"/>
  <c r="AD2038" i="1"/>
  <c r="AE2038" i="1"/>
  <c r="AL2038" i="1" s="1"/>
  <c r="AF2038" i="1"/>
  <c r="AM2038" i="1" s="1"/>
  <c r="AG2038" i="1"/>
  <c r="AH2038" i="1"/>
  <c r="AK2038" i="1"/>
  <c r="AN2038" i="1" s="1"/>
  <c r="AW2038" i="1"/>
  <c r="AX2038" i="1"/>
  <c r="AZ2038" i="1" s="1"/>
  <c r="AY2038" i="1"/>
  <c r="BA2038" i="1"/>
  <c r="BC2038" i="1"/>
  <c r="BD2038" i="1"/>
  <c r="G2039" i="1"/>
  <c r="H2039" i="1"/>
  <c r="I2039" i="1"/>
  <c r="J2039" i="1"/>
  <c r="K2039" i="1"/>
  <c r="L2039" i="1"/>
  <c r="M2039" i="1"/>
  <c r="N2039" i="1"/>
  <c r="O2039" i="1"/>
  <c r="P2039" i="1"/>
  <c r="Q2039" i="1"/>
  <c r="R2039" i="1"/>
  <c r="S2039" i="1"/>
  <c r="T2039" i="1"/>
  <c r="U2039" i="1"/>
  <c r="V2039" i="1"/>
  <c r="W2039" i="1"/>
  <c r="X2039" i="1"/>
  <c r="AD2039" i="1"/>
  <c r="AW2039" i="1"/>
  <c r="AX2039" i="1" s="1"/>
  <c r="G2040" i="1"/>
  <c r="H2040" i="1"/>
  <c r="I2040" i="1"/>
  <c r="J2040" i="1"/>
  <c r="K2040" i="1"/>
  <c r="L2040" i="1"/>
  <c r="M2040" i="1"/>
  <c r="N2040" i="1"/>
  <c r="O2040" i="1"/>
  <c r="P2040" i="1"/>
  <c r="Q2040" i="1"/>
  <c r="R2040" i="1"/>
  <c r="S2040" i="1"/>
  <c r="T2040" i="1"/>
  <c r="U2040" i="1"/>
  <c r="V2040" i="1"/>
  <c r="W2040" i="1"/>
  <c r="X2040" i="1"/>
  <c r="AD2040" i="1"/>
  <c r="AK2040" i="1" s="1"/>
  <c r="AW2040" i="1"/>
  <c r="AX2040" i="1" s="1"/>
  <c r="BA2040" i="1" s="1"/>
  <c r="AZ2040" i="1"/>
  <c r="N2041" i="1"/>
  <c r="O2041" i="1"/>
  <c r="Q2041" i="1"/>
  <c r="R2041" i="1"/>
  <c r="S2041" i="1" s="1"/>
  <c r="AD2041" i="1"/>
  <c r="AG2041" i="1" s="1"/>
  <c r="AE2041" i="1"/>
  <c r="AF2041" i="1"/>
  <c r="AK2041" i="1"/>
  <c r="AW2041" i="1"/>
  <c r="AX2041" i="1" s="1"/>
  <c r="G2042" i="1"/>
  <c r="L2042" i="1"/>
  <c r="O2042" i="1" s="1"/>
  <c r="N2042" i="1"/>
  <c r="AW2042" i="1"/>
  <c r="AX2042" i="1" s="1"/>
  <c r="AY2042" i="1"/>
  <c r="AZ2042" i="1"/>
  <c r="G2043" i="1"/>
  <c r="L2043" i="1"/>
  <c r="N2043" i="1"/>
  <c r="O2043" i="1"/>
  <c r="P2043" i="1" s="1"/>
  <c r="AW2043" i="1"/>
  <c r="AX2043" i="1"/>
  <c r="AY2043" i="1" s="1"/>
  <c r="AZ2043" i="1"/>
  <c r="BA2043" i="1"/>
  <c r="BC2043" i="1"/>
  <c r="G2044" i="1"/>
  <c r="L2044" i="1"/>
  <c r="N2044" i="1"/>
  <c r="O2044" i="1"/>
  <c r="P2044" i="1" s="1"/>
  <c r="R2044" i="1" s="1"/>
  <c r="AW2044" i="1"/>
  <c r="AX2044" i="1" s="1"/>
  <c r="BD2044" i="1"/>
  <c r="G2045" i="1"/>
  <c r="R2045" i="1" s="1"/>
  <c r="L2045" i="1"/>
  <c r="N2045" i="1"/>
  <c r="O2045" i="1"/>
  <c r="P2045" i="1" s="1"/>
  <c r="AW2045" i="1"/>
  <c r="AX2045" i="1" s="1"/>
  <c r="G2046" i="1"/>
  <c r="L2046" i="1"/>
  <c r="AW2046" i="1"/>
  <c r="AX2046" i="1"/>
  <c r="G2047" i="1"/>
  <c r="K2047" i="1"/>
  <c r="M2047" i="1" s="1"/>
  <c r="L2047" i="1"/>
  <c r="AW2047" i="1"/>
  <c r="AX2047" i="1" s="1"/>
  <c r="G2048" i="1"/>
  <c r="H2048" i="1"/>
  <c r="I2048" i="1"/>
  <c r="J2048" i="1"/>
  <c r="K2048" i="1"/>
  <c r="L2048" i="1"/>
  <c r="M2048" i="1"/>
  <c r="AD2048" i="1" s="1"/>
  <c r="N2048" i="1"/>
  <c r="O2048" i="1"/>
  <c r="P2048" i="1"/>
  <c r="Q2048" i="1"/>
  <c r="R2048" i="1"/>
  <c r="S2048" i="1"/>
  <c r="T2048" i="1"/>
  <c r="U2048" i="1"/>
  <c r="V2048" i="1"/>
  <c r="W2048" i="1"/>
  <c r="X2048" i="1"/>
  <c r="AG2048" i="1"/>
  <c r="AK2048" i="1"/>
  <c r="AW2048" i="1"/>
  <c r="AX2048" i="1" s="1"/>
  <c r="BA2048" i="1" s="1"/>
  <c r="AY2048" i="1"/>
  <c r="G2049" i="1"/>
  <c r="H2049" i="1"/>
  <c r="I2049" i="1"/>
  <c r="J2049" i="1"/>
  <c r="K2049" i="1"/>
  <c r="L2049" i="1"/>
  <c r="M2049" i="1"/>
  <c r="N2049" i="1"/>
  <c r="O2049" i="1"/>
  <c r="P2049" i="1"/>
  <c r="Q2049" i="1"/>
  <c r="R2049" i="1"/>
  <c r="S2049" i="1"/>
  <c r="T2049" i="1"/>
  <c r="U2049" i="1"/>
  <c r="V2049" i="1"/>
  <c r="W2049" i="1"/>
  <c r="X2049" i="1"/>
  <c r="AD2049" i="1"/>
  <c r="AG2049" i="1" s="1"/>
  <c r="AW2049" i="1"/>
  <c r="AX2049" i="1" s="1"/>
  <c r="G2050" i="1"/>
  <c r="H2050" i="1"/>
  <c r="I2050" i="1"/>
  <c r="J2050" i="1"/>
  <c r="K2050" i="1"/>
  <c r="L2050" i="1"/>
  <c r="M2050" i="1"/>
  <c r="N2050" i="1"/>
  <c r="O2050" i="1"/>
  <c r="P2050" i="1"/>
  <c r="Q2050" i="1"/>
  <c r="R2050" i="1"/>
  <c r="S2050" i="1"/>
  <c r="T2050" i="1"/>
  <c r="U2050" i="1"/>
  <c r="V2050" i="1"/>
  <c r="W2050" i="1"/>
  <c r="X2050" i="1"/>
  <c r="AD2050" i="1"/>
  <c r="AE2050" i="1"/>
  <c r="AH2050" i="1" s="1"/>
  <c r="AJ2050" i="1" s="1"/>
  <c r="AF2050" i="1"/>
  <c r="AI2050" i="1" s="1"/>
  <c r="AG2050" i="1"/>
  <c r="AW2050" i="1"/>
  <c r="AX2050" i="1"/>
  <c r="G2051" i="1"/>
  <c r="H2051" i="1"/>
  <c r="I2051" i="1"/>
  <c r="J2051" i="1"/>
  <c r="K2051" i="1"/>
  <c r="L2051" i="1"/>
  <c r="M2051" i="1"/>
  <c r="N2051" i="1"/>
  <c r="O2051" i="1"/>
  <c r="P2051" i="1"/>
  <c r="Q2051" i="1"/>
  <c r="R2051" i="1"/>
  <c r="S2051" i="1"/>
  <c r="T2051" i="1"/>
  <c r="U2051" i="1"/>
  <c r="V2051" i="1"/>
  <c r="W2051" i="1"/>
  <c r="X2051" i="1"/>
  <c r="AD2051" i="1"/>
  <c r="AG2051" i="1" s="1"/>
  <c r="AW2051" i="1"/>
  <c r="AX2051" i="1" s="1"/>
  <c r="AZ2051" i="1" s="1"/>
  <c r="BA2051" i="1"/>
  <c r="G2052" i="1"/>
  <c r="H2052" i="1"/>
  <c r="I2052" i="1"/>
  <c r="J2052" i="1"/>
  <c r="K2052" i="1"/>
  <c r="L2052" i="1"/>
  <c r="M2052" i="1"/>
  <c r="N2052" i="1"/>
  <c r="O2052" i="1"/>
  <c r="P2052" i="1"/>
  <c r="Q2052" i="1"/>
  <c r="R2052" i="1"/>
  <c r="S2052" i="1"/>
  <c r="T2052" i="1"/>
  <c r="U2052" i="1"/>
  <c r="V2052" i="1"/>
  <c r="W2052" i="1"/>
  <c r="X2052" i="1"/>
  <c r="AD2052" i="1"/>
  <c r="AE2052" i="1" s="1"/>
  <c r="AF2052" i="1"/>
  <c r="AI2052" i="1" s="1"/>
  <c r="AG2052" i="1"/>
  <c r="AK2052" i="1"/>
  <c r="AM2052" i="1"/>
  <c r="AW2052" i="1"/>
  <c r="AX2052" i="1"/>
  <c r="AY2052" i="1" s="1"/>
  <c r="G2053" i="1"/>
  <c r="H2053" i="1"/>
  <c r="I2053" i="1"/>
  <c r="J2053" i="1"/>
  <c r="K2053" i="1"/>
  <c r="L2053" i="1"/>
  <c r="M2053" i="1"/>
  <c r="AD2053" i="1" s="1"/>
  <c r="AF2053" i="1" s="1"/>
  <c r="AM2053" i="1" s="1"/>
  <c r="N2053" i="1"/>
  <c r="O2053" i="1"/>
  <c r="P2053" i="1"/>
  <c r="Q2053" i="1"/>
  <c r="R2053" i="1"/>
  <c r="S2053" i="1"/>
  <c r="T2053" i="1"/>
  <c r="U2053" i="1"/>
  <c r="V2053" i="1"/>
  <c r="W2053" i="1"/>
  <c r="X2053" i="1"/>
  <c r="AK2053" i="1"/>
  <c r="AW2053" i="1"/>
  <c r="AX2053" i="1" s="1"/>
  <c r="AZ2053" i="1" s="1"/>
  <c r="AY2053" i="1"/>
  <c r="BD2053" i="1"/>
  <c r="G2054" i="1"/>
  <c r="H2054" i="1"/>
  <c r="I2054" i="1"/>
  <c r="J2054" i="1"/>
  <c r="K2054" i="1"/>
  <c r="L2054" i="1"/>
  <c r="M2054" i="1"/>
  <c r="N2054" i="1"/>
  <c r="O2054" i="1"/>
  <c r="P2054" i="1"/>
  <c r="Q2054" i="1"/>
  <c r="R2054" i="1"/>
  <c r="S2054" i="1"/>
  <c r="T2054" i="1"/>
  <c r="U2054" i="1"/>
  <c r="V2054" i="1"/>
  <c r="W2054" i="1"/>
  <c r="X2054" i="1"/>
  <c r="AD2054" i="1"/>
  <c r="AG2054" i="1" s="1"/>
  <c r="AE2054" i="1"/>
  <c r="AH2054" i="1" s="1"/>
  <c r="AK2054" i="1"/>
  <c r="AW2054" i="1"/>
  <c r="AX2054" i="1" s="1"/>
  <c r="G2055" i="1"/>
  <c r="H2055" i="1"/>
  <c r="I2055" i="1"/>
  <c r="J2055" i="1"/>
  <c r="K2055" i="1"/>
  <c r="L2055" i="1"/>
  <c r="M2055" i="1"/>
  <c r="N2055" i="1"/>
  <c r="O2055" i="1"/>
  <c r="P2055" i="1"/>
  <c r="Q2055" i="1"/>
  <c r="R2055" i="1"/>
  <c r="S2055" i="1"/>
  <c r="T2055" i="1"/>
  <c r="U2055" i="1"/>
  <c r="V2055" i="1"/>
  <c r="W2055" i="1"/>
  <c r="X2055" i="1"/>
  <c r="AD2055" i="1"/>
  <c r="AK2055" i="1" s="1"/>
  <c r="AE2055" i="1"/>
  <c r="AL2055" i="1" s="1"/>
  <c r="AF2055" i="1"/>
  <c r="AG2055" i="1"/>
  <c r="AJ2055" i="1" s="1"/>
  <c r="AH2055" i="1"/>
  <c r="AI2055" i="1"/>
  <c r="AM2055" i="1"/>
  <c r="AW2055" i="1"/>
  <c r="AX2055" i="1" s="1"/>
  <c r="G2056" i="1"/>
  <c r="H2056" i="1"/>
  <c r="I2056" i="1"/>
  <c r="J2056" i="1"/>
  <c r="K2056" i="1"/>
  <c r="L2056" i="1"/>
  <c r="M2056" i="1"/>
  <c r="AD2056" i="1" s="1"/>
  <c r="N2056" i="1"/>
  <c r="O2056" i="1"/>
  <c r="P2056" i="1"/>
  <c r="Q2056" i="1"/>
  <c r="R2056" i="1"/>
  <c r="S2056" i="1"/>
  <c r="T2056" i="1"/>
  <c r="U2056" i="1"/>
  <c r="V2056" i="1"/>
  <c r="W2056" i="1"/>
  <c r="X2056" i="1"/>
  <c r="AW2056" i="1"/>
  <c r="AX2056" i="1" s="1"/>
  <c r="AZ2056" i="1" s="1"/>
  <c r="AY2056" i="1"/>
  <c r="BD2056" i="1"/>
  <c r="G2057" i="1"/>
  <c r="H2057" i="1"/>
  <c r="I2057" i="1"/>
  <c r="J2057" i="1"/>
  <c r="K2057" i="1"/>
  <c r="L2057" i="1"/>
  <c r="M2057" i="1"/>
  <c r="N2057" i="1"/>
  <c r="O2057" i="1"/>
  <c r="P2057" i="1"/>
  <c r="Q2057" i="1"/>
  <c r="R2057" i="1"/>
  <c r="S2057" i="1"/>
  <c r="T2057" i="1"/>
  <c r="U2057" i="1"/>
  <c r="V2057" i="1"/>
  <c r="W2057" i="1"/>
  <c r="X2057" i="1"/>
  <c r="AD2057" i="1"/>
  <c r="AG2057" i="1" s="1"/>
  <c r="AE2057" i="1"/>
  <c r="AW2057" i="1"/>
  <c r="AX2057" i="1" s="1"/>
  <c r="G2058" i="1"/>
  <c r="H2058" i="1"/>
  <c r="I2058" i="1"/>
  <c r="J2058" i="1"/>
  <c r="K2058" i="1"/>
  <c r="L2058" i="1"/>
  <c r="M2058" i="1"/>
  <c r="AD2058" i="1" s="1"/>
  <c r="AF2058" i="1" s="1"/>
  <c r="AM2058" i="1" s="1"/>
  <c r="N2058" i="1"/>
  <c r="O2058" i="1"/>
  <c r="P2058" i="1"/>
  <c r="Q2058" i="1"/>
  <c r="R2058" i="1"/>
  <c r="S2058" i="1"/>
  <c r="T2058" i="1"/>
  <c r="U2058" i="1"/>
  <c r="V2058" i="1"/>
  <c r="W2058" i="1"/>
  <c r="X2058" i="1"/>
  <c r="AE2058" i="1"/>
  <c r="AG2058" i="1"/>
  <c r="AI2058" i="1"/>
  <c r="AK2058" i="1"/>
  <c r="AW2058" i="1"/>
  <c r="AX2058" i="1" s="1"/>
  <c r="BD2058" i="1" s="1"/>
  <c r="AZ2058" i="1"/>
  <c r="BA2058" i="1"/>
  <c r="G2059" i="1"/>
  <c r="H2059" i="1"/>
  <c r="I2059" i="1"/>
  <c r="J2059" i="1"/>
  <c r="K2059" i="1"/>
  <c r="L2059" i="1"/>
  <c r="M2059" i="1"/>
  <c r="AD2059" i="1" s="1"/>
  <c r="N2059" i="1"/>
  <c r="O2059" i="1"/>
  <c r="P2059" i="1"/>
  <c r="Q2059" i="1"/>
  <c r="R2059" i="1"/>
  <c r="S2059" i="1"/>
  <c r="T2059" i="1"/>
  <c r="U2059" i="1"/>
  <c r="V2059" i="1"/>
  <c r="W2059" i="1"/>
  <c r="X2059" i="1"/>
  <c r="AW2059" i="1"/>
  <c r="AX2059" i="1" s="1"/>
  <c r="G2060" i="1"/>
  <c r="H2060" i="1"/>
  <c r="I2060" i="1"/>
  <c r="J2060" i="1"/>
  <c r="K2060" i="1"/>
  <c r="L2060" i="1"/>
  <c r="M2060" i="1"/>
  <c r="N2060" i="1"/>
  <c r="O2060" i="1"/>
  <c r="P2060" i="1"/>
  <c r="Q2060" i="1"/>
  <c r="R2060" i="1"/>
  <c r="S2060" i="1"/>
  <c r="T2060" i="1"/>
  <c r="U2060" i="1"/>
  <c r="V2060" i="1"/>
  <c r="W2060" i="1"/>
  <c r="X2060" i="1"/>
  <c r="AD2060" i="1"/>
  <c r="AK2060" i="1" s="1"/>
  <c r="AW2060" i="1"/>
  <c r="AX2060" i="1"/>
  <c r="BD2060" i="1" s="1"/>
  <c r="G2061" i="1"/>
  <c r="H2061" i="1"/>
  <c r="I2061" i="1"/>
  <c r="J2061" i="1"/>
  <c r="K2061" i="1"/>
  <c r="L2061" i="1"/>
  <c r="M2061" i="1"/>
  <c r="N2061" i="1"/>
  <c r="O2061" i="1"/>
  <c r="P2061" i="1"/>
  <c r="Q2061" i="1"/>
  <c r="R2061" i="1"/>
  <c r="S2061" i="1"/>
  <c r="T2061" i="1"/>
  <c r="U2061" i="1"/>
  <c r="V2061" i="1"/>
  <c r="W2061" i="1"/>
  <c r="X2061" i="1"/>
  <c r="AD2061" i="1"/>
  <c r="AG2061" i="1" s="1"/>
  <c r="AK2061" i="1"/>
  <c r="AW2061" i="1"/>
  <c r="AX2061" i="1" s="1"/>
  <c r="BA2061" i="1" s="1"/>
  <c r="BC2061" i="1" s="1"/>
  <c r="AY2061" i="1"/>
  <c r="AZ2061" i="1"/>
  <c r="BD2061" i="1"/>
  <c r="G2062" i="1"/>
  <c r="H2062" i="1"/>
  <c r="I2062" i="1"/>
  <c r="J2062" i="1"/>
  <c r="K2062" i="1"/>
  <c r="L2062" i="1"/>
  <c r="M2062" i="1"/>
  <c r="N2062" i="1"/>
  <c r="O2062" i="1"/>
  <c r="P2062" i="1"/>
  <c r="Q2062" i="1"/>
  <c r="R2062" i="1"/>
  <c r="S2062" i="1"/>
  <c r="T2062" i="1"/>
  <c r="U2062" i="1"/>
  <c r="V2062" i="1"/>
  <c r="W2062" i="1"/>
  <c r="X2062" i="1"/>
  <c r="AD2062" i="1"/>
  <c r="AG2062" i="1" s="1"/>
  <c r="AE2062" i="1"/>
  <c r="AW2062" i="1"/>
  <c r="AX2062" i="1"/>
  <c r="AZ2062" i="1" s="1"/>
  <c r="AY2062" i="1"/>
  <c r="G2063" i="1"/>
  <c r="H2063" i="1"/>
  <c r="I2063" i="1"/>
  <c r="J2063" i="1"/>
  <c r="K2063" i="1"/>
  <c r="L2063" i="1"/>
  <c r="M2063" i="1"/>
  <c r="AD2063" i="1" s="1"/>
  <c r="AF2063" i="1" s="1"/>
  <c r="N2063" i="1"/>
  <c r="O2063" i="1"/>
  <c r="P2063" i="1"/>
  <c r="Q2063" i="1"/>
  <c r="R2063" i="1"/>
  <c r="S2063" i="1"/>
  <c r="T2063" i="1"/>
  <c r="U2063" i="1"/>
  <c r="V2063" i="1"/>
  <c r="W2063" i="1"/>
  <c r="X2063" i="1"/>
  <c r="AW2063" i="1"/>
  <c r="AX2063" i="1"/>
  <c r="G2064" i="1"/>
  <c r="H2064" i="1"/>
  <c r="I2064" i="1"/>
  <c r="J2064" i="1"/>
  <c r="K2064" i="1"/>
  <c r="L2064" i="1"/>
  <c r="M2064" i="1"/>
  <c r="AD2064" i="1" s="1"/>
  <c r="N2064" i="1"/>
  <c r="O2064" i="1"/>
  <c r="P2064" i="1"/>
  <c r="Q2064" i="1"/>
  <c r="R2064" i="1"/>
  <c r="S2064" i="1"/>
  <c r="T2064" i="1"/>
  <c r="U2064" i="1"/>
  <c r="V2064" i="1"/>
  <c r="W2064" i="1"/>
  <c r="X2064" i="1"/>
  <c r="AW2064" i="1"/>
  <c r="AX2064" i="1" s="1"/>
  <c r="G2065" i="1"/>
  <c r="H2065" i="1"/>
  <c r="I2065" i="1"/>
  <c r="J2065" i="1"/>
  <c r="K2065" i="1"/>
  <c r="L2065" i="1"/>
  <c r="M2065" i="1"/>
  <c r="N2065" i="1"/>
  <c r="O2065" i="1"/>
  <c r="P2065" i="1"/>
  <c r="Q2065" i="1"/>
  <c r="R2065" i="1"/>
  <c r="S2065" i="1"/>
  <c r="T2065" i="1"/>
  <c r="U2065" i="1"/>
  <c r="V2065" i="1"/>
  <c r="W2065" i="1"/>
  <c r="X2065" i="1"/>
  <c r="AD2065" i="1"/>
  <c r="AK2065" i="1" s="1"/>
  <c r="AG2065" i="1"/>
  <c r="AW2065" i="1"/>
  <c r="AX2065" i="1"/>
  <c r="BD2065" i="1" s="1"/>
  <c r="BA2065" i="1"/>
  <c r="G2066" i="1"/>
  <c r="H2066" i="1"/>
  <c r="I2066" i="1"/>
  <c r="J2066" i="1"/>
  <c r="K2066" i="1"/>
  <c r="L2066" i="1"/>
  <c r="M2066" i="1"/>
  <c r="N2066" i="1"/>
  <c r="O2066" i="1"/>
  <c r="P2066" i="1"/>
  <c r="Q2066" i="1"/>
  <c r="R2066" i="1"/>
  <c r="S2066" i="1"/>
  <c r="T2066" i="1"/>
  <c r="U2066" i="1"/>
  <c r="V2066" i="1"/>
  <c r="W2066" i="1"/>
  <c r="X2066" i="1"/>
  <c r="AD2066" i="1"/>
  <c r="AG2066" i="1"/>
  <c r="AW2066" i="1"/>
  <c r="AX2066" i="1" s="1"/>
  <c r="AY2066" i="1"/>
  <c r="BC2066" i="1" s="1"/>
  <c r="AZ2066" i="1"/>
  <c r="BA2066" i="1"/>
  <c r="BD2066" i="1"/>
  <c r="G2067" i="1"/>
  <c r="H2067" i="1"/>
  <c r="I2067" i="1"/>
  <c r="J2067" i="1"/>
  <c r="K2067" i="1"/>
  <c r="L2067" i="1"/>
  <c r="M2067" i="1"/>
  <c r="AD2067" i="1" s="1"/>
  <c r="N2067" i="1"/>
  <c r="O2067" i="1"/>
  <c r="P2067" i="1"/>
  <c r="Q2067" i="1"/>
  <c r="R2067" i="1"/>
  <c r="S2067" i="1"/>
  <c r="T2067" i="1"/>
  <c r="U2067" i="1"/>
  <c r="V2067" i="1"/>
  <c r="W2067" i="1"/>
  <c r="X2067" i="1"/>
  <c r="AW2067" i="1"/>
  <c r="AX2067" i="1" s="1"/>
  <c r="G2068" i="1"/>
  <c r="H2068" i="1"/>
  <c r="I2068" i="1"/>
  <c r="J2068" i="1"/>
  <c r="K2068" i="1"/>
  <c r="L2068" i="1"/>
  <c r="M2068" i="1"/>
  <c r="AD2068" i="1" s="1"/>
  <c r="AE2068" i="1" s="1"/>
  <c r="N2068" i="1"/>
  <c r="O2068" i="1"/>
  <c r="P2068" i="1"/>
  <c r="Q2068" i="1"/>
  <c r="R2068" i="1"/>
  <c r="S2068" i="1"/>
  <c r="T2068" i="1"/>
  <c r="U2068" i="1"/>
  <c r="V2068" i="1"/>
  <c r="W2068" i="1"/>
  <c r="X2068" i="1"/>
  <c r="AG2068" i="1"/>
  <c r="AK2068" i="1"/>
  <c r="AW2068" i="1"/>
  <c r="AX2068" i="1"/>
  <c r="AY2068" i="1" s="1"/>
  <c r="BA2068" i="1"/>
  <c r="G2069" i="1"/>
  <c r="H2069" i="1"/>
  <c r="I2069" i="1"/>
  <c r="J2069" i="1"/>
  <c r="K2069" i="1"/>
  <c r="L2069" i="1"/>
  <c r="M2069" i="1"/>
  <c r="N2069" i="1"/>
  <c r="O2069" i="1"/>
  <c r="P2069" i="1"/>
  <c r="Q2069" i="1"/>
  <c r="R2069" i="1"/>
  <c r="S2069" i="1"/>
  <c r="T2069" i="1"/>
  <c r="U2069" i="1"/>
  <c r="V2069" i="1"/>
  <c r="W2069" i="1"/>
  <c r="X2069" i="1"/>
  <c r="AD2069" i="1"/>
  <c r="AG2069" i="1" s="1"/>
  <c r="AF2069" i="1"/>
  <c r="AM2069" i="1" s="1"/>
  <c r="AI2069" i="1"/>
  <c r="AW2069" i="1"/>
  <c r="AX2069" i="1" s="1"/>
  <c r="G2070" i="1"/>
  <c r="H2070" i="1"/>
  <c r="I2070" i="1"/>
  <c r="J2070" i="1"/>
  <c r="K2070" i="1"/>
  <c r="L2070" i="1"/>
  <c r="M2070" i="1"/>
  <c r="N2070" i="1"/>
  <c r="O2070" i="1"/>
  <c r="P2070" i="1"/>
  <c r="Q2070" i="1"/>
  <c r="R2070" i="1"/>
  <c r="S2070" i="1"/>
  <c r="T2070" i="1"/>
  <c r="U2070" i="1"/>
  <c r="V2070" i="1"/>
  <c r="W2070" i="1"/>
  <c r="X2070" i="1"/>
  <c r="AD2070" i="1"/>
  <c r="AK2070" i="1" s="1"/>
  <c r="AE2070" i="1"/>
  <c r="AW2070" i="1"/>
  <c r="AX2070" i="1"/>
  <c r="BD2070" i="1" s="1"/>
  <c r="AY2070" i="1"/>
  <c r="G2071" i="1"/>
  <c r="H2071" i="1"/>
  <c r="I2071" i="1"/>
  <c r="J2071" i="1"/>
  <c r="K2071" i="1"/>
  <c r="L2071" i="1"/>
  <c r="M2071" i="1"/>
  <c r="AD2071" i="1" s="1"/>
  <c r="N2071" i="1"/>
  <c r="O2071" i="1"/>
  <c r="P2071" i="1"/>
  <c r="Q2071" i="1"/>
  <c r="R2071" i="1"/>
  <c r="S2071" i="1"/>
  <c r="T2071" i="1"/>
  <c r="U2071" i="1"/>
  <c r="V2071" i="1"/>
  <c r="W2071" i="1"/>
  <c r="X2071" i="1"/>
  <c r="AW2071" i="1"/>
  <c r="AX2071" i="1" s="1"/>
  <c r="AY2071" i="1" s="1"/>
  <c r="AZ2071" i="1"/>
  <c r="BD2071" i="1"/>
  <c r="G2072" i="1"/>
  <c r="H2072" i="1"/>
  <c r="I2072" i="1"/>
  <c r="J2072" i="1"/>
  <c r="K2072" i="1"/>
  <c r="L2072" i="1"/>
  <c r="M2072" i="1"/>
  <c r="AD2072" i="1" s="1"/>
  <c r="AK2072" i="1" s="1"/>
  <c r="N2072" i="1"/>
  <c r="O2072" i="1"/>
  <c r="P2072" i="1"/>
  <c r="Q2072" i="1"/>
  <c r="R2072" i="1"/>
  <c r="S2072" i="1"/>
  <c r="T2072" i="1"/>
  <c r="U2072" i="1"/>
  <c r="V2072" i="1"/>
  <c r="W2072" i="1"/>
  <c r="X2072" i="1"/>
  <c r="AW2072" i="1"/>
  <c r="AX2072" i="1" s="1"/>
  <c r="G2073" i="1"/>
  <c r="AK2073" i="1" s="1"/>
  <c r="H2073" i="1"/>
  <c r="I2073" i="1"/>
  <c r="J2073" i="1"/>
  <c r="K2073" i="1"/>
  <c r="L2073" i="1"/>
  <c r="M2073" i="1"/>
  <c r="AD2073" i="1" s="1"/>
  <c r="AF2073" i="1" s="1"/>
  <c r="N2073" i="1"/>
  <c r="O2073" i="1"/>
  <c r="P2073" i="1"/>
  <c r="Q2073" i="1"/>
  <c r="R2073" i="1"/>
  <c r="S2073" i="1"/>
  <c r="T2073" i="1"/>
  <c r="U2073" i="1"/>
  <c r="V2073" i="1"/>
  <c r="W2073" i="1"/>
  <c r="X2073" i="1"/>
  <c r="AE2073" i="1"/>
  <c r="AL2073" i="1" s="1"/>
  <c r="AG2073" i="1"/>
  <c r="AH2073" i="1"/>
  <c r="AW2073" i="1"/>
  <c r="AX2073" i="1"/>
  <c r="AY2073" i="1" s="1"/>
  <c r="BA2073" i="1"/>
  <c r="G2074" i="1"/>
  <c r="H2074" i="1"/>
  <c r="I2074" i="1"/>
  <c r="J2074" i="1"/>
  <c r="K2074" i="1"/>
  <c r="L2074" i="1"/>
  <c r="M2074" i="1"/>
  <c r="N2074" i="1"/>
  <c r="O2074" i="1"/>
  <c r="P2074" i="1"/>
  <c r="Q2074" i="1"/>
  <c r="R2074" i="1"/>
  <c r="S2074" i="1"/>
  <c r="T2074" i="1"/>
  <c r="U2074" i="1"/>
  <c r="V2074" i="1"/>
  <c r="W2074" i="1"/>
  <c r="X2074" i="1"/>
  <c r="AD2074" i="1"/>
  <c r="AW2074" i="1"/>
  <c r="AX2074" i="1"/>
  <c r="G2075" i="1"/>
  <c r="H2075" i="1"/>
  <c r="I2075" i="1"/>
  <c r="J2075" i="1"/>
  <c r="K2075" i="1"/>
  <c r="L2075" i="1"/>
  <c r="M2075" i="1"/>
  <c r="N2075" i="1"/>
  <c r="O2075" i="1"/>
  <c r="P2075" i="1"/>
  <c r="Q2075" i="1"/>
  <c r="R2075" i="1"/>
  <c r="S2075" i="1"/>
  <c r="T2075" i="1"/>
  <c r="U2075" i="1"/>
  <c r="V2075" i="1"/>
  <c r="W2075" i="1"/>
  <c r="X2075" i="1"/>
  <c r="AD2075" i="1"/>
  <c r="AK2075" i="1" s="1"/>
  <c r="AE2075" i="1"/>
  <c r="AL2075" i="1" s="1"/>
  <c r="AW2075" i="1"/>
  <c r="AX2075" i="1" s="1"/>
  <c r="G2076" i="1"/>
  <c r="H2076" i="1"/>
  <c r="I2076" i="1"/>
  <c r="J2076" i="1"/>
  <c r="K2076" i="1"/>
  <c r="L2076" i="1"/>
  <c r="M2076" i="1"/>
  <c r="AD2076" i="1" s="1"/>
  <c r="N2076" i="1"/>
  <c r="O2076" i="1"/>
  <c r="P2076" i="1"/>
  <c r="Q2076" i="1"/>
  <c r="R2076" i="1"/>
  <c r="S2076" i="1"/>
  <c r="T2076" i="1"/>
  <c r="U2076" i="1"/>
  <c r="V2076" i="1"/>
  <c r="W2076" i="1"/>
  <c r="X2076" i="1"/>
  <c r="AW2076" i="1"/>
  <c r="AX2076" i="1" s="1"/>
  <c r="AY2076" i="1" s="1"/>
  <c r="AZ2076" i="1"/>
  <c r="BA2076" i="1"/>
  <c r="BD2076" i="1"/>
  <c r="G2077" i="1"/>
  <c r="H2077" i="1"/>
  <c r="I2077" i="1"/>
  <c r="J2077" i="1"/>
  <c r="K2077" i="1"/>
  <c r="L2077" i="1"/>
  <c r="M2077" i="1"/>
  <c r="AD2077" i="1" s="1"/>
  <c r="N2077" i="1"/>
  <c r="O2077" i="1"/>
  <c r="P2077" i="1"/>
  <c r="Q2077" i="1"/>
  <c r="R2077" i="1"/>
  <c r="S2077" i="1"/>
  <c r="T2077" i="1"/>
  <c r="U2077" i="1"/>
  <c r="V2077" i="1"/>
  <c r="W2077" i="1"/>
  <c r="X2077" i="1"/>
  <c r="AF2077" i="1"/>
  <c r="AW2077" i="1"/>
  <c r="AX2077" i="1" s="1"/>
  <c r="AZ2077" i="1"/>
  <c r="G2078" i="1"/>
  <c r="H2078" i="1"/>
  <c r="I2078" i="1"/>
  <c r="J2078" i="1"/>
  <c r="K2078" i="1"/>
  <c r="L2078" i="1"/>
  <c r="M2078" i="1"/>
  <c r="AD2078" i="1" s="1"/>
  <c r="N2078" i="1"/>
  <c r="O2078" i="1"/>
  <c r="P2078" i="1"/>
  <c r="Q2078" i="1"/>
  <c r="R2078" i="1"/>
  <c r="S2078" i="1"/>
  <c r="T2078" i="1"/>
  <c r="U2078" i="1"/>
  <c r="V2078" i="1"/>
  <c r="W2078" i="1"/>
  <c r="X2078" i="1"/>
  <c r="AE2078" i="1"/>
  <c r="AF2078" i="1"/>
  <c r="AM2078" i="1" s="1"/>
  <c r="AG2078" i="1"/>
  <c r="AK2078" i="1"/>
  <c r="AW2078" i="1"/>
  <c r="AX2078" i="1"/>
  <c r="BA2078" i="1" s="1"/>
  <c r="AY2078" i="1"/>
  <c r="G2079" i="1"/>
  <c r="H2079" i="1"/>
  <c r="I2079" i="1"/>
  <c r="J2079" i="1"/>
  <c r="K2079" i="1"/>
  <c r="L2079" i="1"/>
  <c r="M2079" i="1"/>
  <c r="N2079" i="1"/>
  <c r="O2079" i="1"/>
  <c r="P2079" i="1"/>
  <c r="Q2079" i="1"/>
  <c r="R2079" i="1"/>
  <c r="S2079" i="1"/>
  <c r="T2079" i="1"/>
  <c r="U2079" i="1"/>
  <c r="V2079" i="1"/>
  <c r="W2079" i="1"/>
  <c r="X2079" i="1"/>
  <c r="AD2079" i="1"/>
  <c r="AG2079" i="1" s="1"/>
  <c r="AW2079" i="1"/>
  <c r="AX2079" i="1"/>
  <c r="BA2079" i="1" s="1"/>
  <c r="G2080" i="1"/>
  <c r="H2080" i="1"/>
  <c r="I2080" i="1"/>
  <c r="J2080" i="1"/>
  <c r="K2080" i="1"/>
  <c r="L2080" i="1"/>
  <c r="M2080" i="1"/>
  <c r="N2080" i="1"/>
  <c r="O2080" i="1"/>
  <c r="P2080" i="1"/>
  <c r="Q2080" i="1"/>
  <c r="R2080" i="1"/>
  <c r="S2080" i="1"/>
  <c r="T2080" i="1"/>
  <c r="U2080" i="1"/>
  <c r="V2080" i="1"/>
  <c r="W2080" i="1"/>
  <c r="X2080" i="1"/>
  <c r="AD2080" i="1"/>
  <c r="AG2080" i="1" s="1"/>
  <c r="AJ2080" i="1" s="1"/>
  <c r="AE2080" i="1"/>
  <c r="AL2080" i="1" s="1"/>
  <c r="AF2080" i="1"/>
  <c r="AM2080" i="1" s="1"/>
  <c r="AH2080" i="1"/>
  <c r="AI2080" i="1"/>
  <c r="AW2080" i="1"/>
  <c r="AX2080" i="1" s="1"/>
  <c r="G2081" i="1"/>
  <c r="H2081" i="1"/>
  <c r="I2081" i="1"/>
  <c r="J2081" i="1"/>
  <c r="K2081" i="1"/>
  <c r="L2081" i="1"/>
  <c r="M2081" i="1"/>
  <c r="AD2081" i="1" s="1"/>
  <c r="N2081" i="1"/>
  <c r="O2081" i="1"/>
  <c r="P2081" i="1"/>
  <c r="Q2081" i="1"/>
  <c r="R2081" i="1"/>
  <c r="S2081" i="1"/>
  <c r="T2081" i="1"/>
  <c r="U2081" i="1"/>
  <c r="V2081" i="1"/>
  <c r="W2081" i="1"/>
  <c r="X2081" i="1"/>
  <c r="AW2081" i="1"/>
  <c r="AX2081" i="1" s="1"/>
  <c r="BD2081" i="1" s="1"/>
  <c r="AZ2081" i="1"/>
  <c r="BA2081" i="1"/>
  <c r="G2082" i="1"/>
  <c r="H2082" i="1"/>
  <c r="I2082" i="1"/>
  <c r="J2082" i="1"/>
  <c r="K2082" i="1"/>
  <c r="L2082" i="1"/>
  <c r="M2082" i="1"/>
  <c r="AD2082" i="1" s="1"/>
  <c r="N2082" i="1"/>
  <c r="O2082" i="1"/>
  <c r="P2082" i="1"/>
  <c r="Q2082" i="1"/>
  <c r="R2082" i="1"/>
  <c r="S2082" i="1"/>
  <c r="T2082" i="1"/>
  <c r="U2082" i="1"/>
  <c r="V2082" i="1"/>
  <c r="W2082" i="1"/>
  <c r="X2082" i="1"/>
  <c r="AW2082" i="1"/>
  <c r="AX2082" i="1" s="1"/>
  <c r="G2083" i="1"/>
  <c r="H2083" i="1"/>
  <c r="I2083" i="1"/>
  <c r="J2083" i="1"/>
  <c r="K2083" i="1"/>
  <c r="L2083" i="1"/>
  <c r="M2083" i="1"/>
  <c r="AD2083" i="1" s="1"/>
  <c r="AF2083" i="1" s="1"/>
  <c r="N2083" i="1"/>
  <c r="O2083" i="1"/>
  <c r="P2083" i="1"/>
  <c r="Q2083" i="1"/>
  <c r="R2083" i="1"/>
  <c r="S2083" i="1"/>
  <c r="T2083" i="1"/>
  <c r="U2083" i="1"/>
  <c r="V2083" i="1"/>
  <c r="W2083" i="1"/>
  <c r="X2083" i="1"/>
  <c r="AE2083" i="1"/>
  <c r="AH2083" i="1" s="1"/>
  <c r="AK2083" i="1"/>
  <c r="AL2083" i="1"/>
  <c r="AW2083" i="1"/>
  <c r="AX2083" i="1" s="1"/>
  <c r="G2084" i="1"/>
  <c r="H2084" i="1"/>
  <c r="I2084" i="1"/>
  <c r="J2084" i="1"/>
  <c r="K2084" i="1"/>
  <c r="L2084" i="1"/>
  <c r="M2084" i="1"/>
  <c r="N2084" i="1"/>
  <c r="O2084" i="1"/>
  <c r="P2084" i="1"/>
  <c r="Q2084" i="1"/>
  <c r="R2084" i="1"/>
  <c r="S2084" i="1"/>
  <c r="T2084" i="1"/>
  <c r="U2084" i="1"/>
  <c r="V2084" i="1"/>
  <c r="W2084" i="1"/>
  <c r="X2084" i="1"/>
  <c r="AD2084" i="1"/>
  <c r="AG2084" i="1" s="1"/>
  <c r="AW2084" i="1"/>
  <c r="AX2084" i="1"/>
  <c r="BA2084" i="1" s="1"/>
  <c r="BD2084" i="1"/>
  <c r="G2085" i="1"/>
  <c r="H2085" i="1"/>
  <c r="I2085" i="1"/>
  <c r="J2085" i="1"/>
  <c r="K2085" i="1"/>
  <c r="L2085" i="1"/>
  <c r="M2085" i="1"/>
  <c r="N2085" i="1"/>
  <c r="O2085" i="1"/>
  <c r="P2085" i="1"/>
  <c r="Q2085" i="1"/>
  <c r="R2085" i="1"/>
  <c r="S2085" i="1"/>
  <c r="T2085" i="1"/>
  <c r="U2085" i="1"/>
  <c r="V2085" i="1"/>
  <c r="W2085" i="1"/>
  <c r="X2085" i="1"/>
  <c r="AD2085" i="1"/>
  <c r="AE2085" i="1"/>
  <c r="AF2085" i="1"/>
  <c r="AG2085" i="1"/>
  <c r="AW2085" i="1"/>
  <c r="AX2085" i="1" s="1"/>
  <c r="AZ2085" i="1" s="1"/>
  <c r="G2086" i="1"/>
  <c r="H2086" i="1"/>
  <c r="I2086" i="1"/>
  <c r="J2086" i="1"/>
  <c r="K2086" i="1"/>
  <c r="L2086" i="1"/>
  <c r="M2086" i="1"/>
  <c r="AD2086" i="1" s="1"/>
  <c r="N2086" i="1"/>
  <c r="O2086" i="1"/>
  <c r="P2086" i="1"/>
  <c r="Q2086" i="1"/>
  <c r="R2086" i="1"/>
  <c r="S2086" i="1"/>
  <c r="T2086" i="1"/>
  <c r="U2086" i="1"/>
  <c r="V2086" i="1"/>
  <c r="W2086" i="1"/>
  <c r="X2086" i="1"/>
  <c r="AW2086" i="1"/>
  <c r="AX2086" i="1" s="1"/>
  <c r="G2087" i="1"/>
  <c r="H2087" i="1"/>
  <c r="I2087" i="1"/>
  <c r="J2087" i="1"/>
  <c r="K2087" i="1"/>
  <c r="L2087" i="1"/>
  <c r="M2087" i="1"/>
  <c r="N2087" i="1"/>
  <c r="O2087" i="1"/>
  <c r="P2087" i="1"/>
  <c r="Q2087" i="1"/>
  <c r="R2087" i="1"/>
  <c r="S2087" i="1"/>
  <c r="T2087" i="1"/>
  <c r="U2087" i="1"/>
  <c r="V2087" i="1"/>
  <c r="W2087" i="1"/>
  <c r="X2087" i="1"/>
  <c r="AD2087" i="1"/>
  <c r="AE2087" i="1" s="1"/>
  <c r="AH2087" i="1" s="1"/>
  <c r="AF2087" i="1"/>
  <c r="AI2087" i="1" s="1"/>
  <c r="AG2087" i="1"/>
  <c r="AK2087" i="1"/>
  <c r="AL2087" i="1"/>
  <c r="AW2087" i="1"/>
  <c r="AX2087" i="1" s="1"/>
  <c r="G2088" i="1"/>
  <c r="H2088" i="1"/>
  <c r="I2088" i="1"/>
  <c r="J2088" i="1"/>
  <c r="K2088" i="1"/>
  <c r="L2088" i="1"/>
  <c r="M2088" i="1"/>
  <c r="AD2088" i="1" s="1"/>
  <c r="AK2088" i="1" s="1"/>
  <c r="AN2088" i="1" s="1"/>
  <c r="N2088" i="1"/>
  <c r="O2088" i="1"/>
  <c r="P2088" i="1"/>
  <c r="Q2088" i="1"/>
  <c r="R2088" i="1"/>
  <c r="S2088" i="1"/>
  <c r="T2088" i="1"/>
  <c r="U2088" i="1"/>
  <c r="V2088" i="1"/>
  <c r="W2088" i="1"/>
  <c r="X2088" i="1"/>
  <c r="AE2088" i="1"/>
  <c r="AF2088" i="1"/>
  <c r="AM2088" i="1" s="1"/>
  <c r="AH2088" i="1"/>
  <c r="AI2088" i="1"/>
  <c r="AL2088" i="1"/>
  <c r="AW2088" i="1"/>
  <c r="AX2088" i="1" s="1"/>
  <c r="BD2088" i="1" s="1"/>
  <c r="G2089" i="1"/>
  <c r="H2089" i="1"/>
  <c r="I2089" i="1"/>
  <c r="J2089" i="1"/>
  <c r="K2089" i="1"/>
  <c r="L2089" i="1"/>
  <c r="M2089" i="1"/>
  <c r="N2089" i="1"/>
  <c r="O2089" i="1"/>
  <c r="P2089" i="1"/>
  <c r="Q2089" i="1"/>
  <c r="R2089" i="1"/>
  <c r="S2089" i="1"/>
  <c r="T2089" i="1"/>
  <c r="U2089" i="1"/>
  <c r="V2089" i="1"/>
  <c r="W2089" i="1"/>
  <c r="X2089" i="1"/>
  <c r="AD2089" i="1"/>
  <c r="AG2089" i="1" s="1"/>
  <c r="AE2089" i="1"/>
  <c r="AW2089" i="1"/>
  <c r="AX2089" i="1"/>
  <c r="BA2089" i="1"/>
  <c r="G2090" i="1"/>
  <c r="H2090" i="1"/>
  <c r="I2090" i="1"/>
  <c r="J2090" i="1"/>
  <c r="K2090" i="1"/>
  <c r="L2090" i="1"/>
  <c r="M2090" i="1"/>
  <c r="N2090" i="1"/>
  <c r="O2090" i="1"/>
  <c r="P2090" i="1"/>
  <c r="Q2090" i="1"/>
  <c r="R2090" i="1"/>
  <c r="S2090" i="1"/>
  <c r="T2090" i="1"/>
  <c r="U2090" i="1"/>
  <c r="V2090" i="1"/>
  <c r="W2090" i="1"/>
  <c r="X2090" i="1"/>
  <c r="AD2090" i="1"/>
  <c r="AF2090" i="1"/>
  <c r="AM2090" i="1" s="1"/>
  <c r="AI2090" i="1"/>
  <c r="AW2090" i="1"/>
  <c r="AX2090" i="1" s="1"/>
  <c r="G2091" i="1"/>
  <c r="H2091" i="1"/>
  <c r="I2091" i="1"/>
  <c r="J2091" i="1"/>
  <c r="K2091" i="1"/>
  <c r="L2091" i="1"/>
  <c r="M2091" i="1"/>
  <c r="N2091" i="1"/>
  <c r="O2091" i="1"/>
  <c r="P2091" i="1"/>
  <c r="Q2091" i="1"/>
  <c r="R2091" i="1"/>
  <c r="S2091" i="1"/>
  <c r="T2091" i="1"/>
  <c r="U2091" i="1"/>
  <c r="V2091" i="1"/>
  <c r="W2091" i="1"/>
  <c r="X2091" i="1"/>
  <c r="AD2091" i="1"/>
  <c r="AG2091" i="1" s="1"/>
  <c r="AK2091" i="1"/>
  <c r="AW2091" i="1"/>
  <c r="AX2091" i="1" s="1"/>
  <c r="AY2091" i="1" s="1"/>
  <c r="BA2091" i="1"/>
  <c r="G2092" i="1"/>
  <c r="H2092" i="1"/>
  <c r="I2092" i="1"/>
  <c r="J2092" i="1"/>
  <c r="K2092" i="1"/>
  <c r="L2092" i="1"/>
  <c r="M2092" i="1"/>
  <c r="N2092" i="1"/>
  <c r="O2092" i="1"/>
  <c r="P2092" i="1"/>
  <c r="Q2092" i="1"/>
  <c r="R2092" i="1"/>
  <c r="S2092" i="1"/>
  <c r="T2092" i="1"/>
  <c r="U2092" i="1"/>
  <c r="V2092" i="1"/>
  <c r="W2092" i="1"/>
  <c r="X2092" i="1"/>
  <c r="AD2092" i="1"/>
  <c r="AK2092" i="1" s="1"/>
  <c r="AF2092" i="1"/>
  <c r="AI2092" i="1" s="1"/>
  <c r="AG2092" i="1"/>
  <c r="AW2092" i="1"/>
  <c r="AX2092" i="1" s="1"/>
  <c r="BD2092" i="1"/>
  <c r="G2093" i="1"/>
  <c r="H2093" i="1"/>
  <c r="I2093" i="1"/>
  <c r="J2093" i="1"/>
  <c r="K2093" i="1"/>
  <c r="L2093" i="1"/>
  <c r="M2093" i="1"/>
  <c r="AD2093" i="1" s="1"/>
  <c r="AK2093" i="1" s="1"/>
  <c r="N2093" i="1"/>
  <c r="O2093" i="1"/>
  <c r="P2093" i="1"/>
  <c r="Q2093" i="1"/>
  <c r="R2093" i="1"/>
  <c r="S2093" i="1"/>
  <c r="T2093" i="1"/>
  <c r="U2093" i="1"/>
  <c r="V2093" i="1"/>
  <c r="W2093" i="1"/>
  <c r="X2093" i="1"/>
  <c r="AE2093" i="1"/>
  <c r="AH2093" i="1" s="1"/>
  <c r="AF2093" i="1"/>
  <c r="AW2093" i="1"/>
  <c r="AX2093" i="1" s="1"/>
  <c r="AZ2093" i="1"/>
  <c r="G2094" i="1"/>
  <c r="H2094" i="1"/>
  <c r="I2094" i="1"/>
  <c r="J2094" i="1"/>
  <c r="K2094" i="1"/>
  <c r="L2094" i="1"/>
  <c r="M2094" i="1"/>
  <c r="AD2094" i="1" s="1"/>
  <c r="N2094" i="1"/>
  <c r="O2094" i="1"/>
  <c r="P2094" i="1"/>
  <c r="Q2094" i="1"/>
  <c r="R2094" i="1"/>
  <c r="S2094" i="1"/>
  <c r="T2094" i="1"/>
  <c r="U2094" i="1"/>
  <c r="V2094" i="1"/>
  <c r="W2094" i="1"/>
  <c r="X2094" i="1"/>
  <c r="AW2094" i="1"/>
  <c r="AX2094" i="1" s="1"/>
  <c r="G2095" i="1"/>
  <c r="H2095" i="1"/>
  <c r="I2095" i="1"/>
  <c r="J2095" i="1"/>
  <c r="K2095" i="1"/>
  <c r="L2095" i="1"/>
  <c r="M2095" i="1"/>
  <c r="N2095" i="1"/>
  <c r="O2095" i="1"/>
  <c r="P2095" i="1"/>
  <c r="Q2095" i="1"/>
  <c r="R2095" i="1"/>
  <c r="S2095" i="1"/>
  <c r="T2095" i="1"/>
  <c r="U2095" i="1"/>
  <c r="V2095" i="1"/>
  <c r="W2095" i="1"/>
  <c r="X2095" i="1"/>
  <c r="AD2095" i="1"/>
  <c r="AE2095" i="1" s="1"/>
  <c r="AF2095" i="1"/>
  <c r="AM2095" i="1" s="1"/>
  <c r="AG2095" i="1"/>
  <c r="AI2095" i="1"/>
  <c r="AW2095" i="1"/>
  <c r="AX2095" i="1" s="1"/>
  <c r="G2096" i="1"/>
  <c r="H2096" i="1"/>
  <c r="I2096" i="1"/>
  <c r="J2096" i="1"/>
  <c r="K2096" i="1"/>
  <c r="L2096" i="1"/>
  <c r="M2096" i="1"/>
  <c r="N2096" i="1"/>
  <c r="O2096" i="1"/>
  <c r="P2096" i="1"/>
  <c r="Q2096" i="1"/>
  <c r="R2096" i="1"/>
  <c r="S2096" i="1"/>
  <c r="T2096" i="1"/>
  <c r="U2096" i="1"/>
  <c r="V2096" i="1"/>
  <c r="W2096" i="1"/>
  <c r="X2096" i="1"/>
  <c r="AD2096" i="1"/>
  <c r="AG2096" i="1" s="1"/>
  <c r="AW2096" i="1"/>
  <c r="AX2096" i="1" s="1"/>
  <c r="AY2096" i="1" s="1"/>
  <c r="BA2096" i="1"/>
  <c r="G2097" i="1"/>
  <c r="H2097" i="1"/>
  <c r="I2097" i="1"/>
  <c r="J2097" i="1"/>
  <c r="K2097" i="1"/>
  <c r="L2097" i="1"/>
  <c r="M2097" i="1"/>
  <c r="N2097" i="1"/>
  <c r="O2097" i="1"/>
  <c r="P2097" i="1"/>
  <c r="Q2097" i="1"/>
  <c r="R2097" i="1"/>
  <c r="S2097" i="1"/>
  <c r="T2097" i="1"/>
  <c r="U2097" i="1"/>
  <c r="V2097" i="1"/>
  <c r="W2097" i="1"/>
  <c r="X2097" i="1"/>
  <c r="AD2097" i="1"/>
  <c r="AW2097" i="1"/>
  <c r="AX2097" i="1"/>
  <c r="G2098" i="1"/>
  <c r="H2098" i="1"/>
  <c r="I2098" i="1"/>
  <c r="J2098" i="1"/>
  <c r="K2098" i="1"/>
  <c r="L2098" i="1"/>
  <c r="M2098" i="1"/>
  <c r="AD2098" i="1" s="1"/>
  <c r="N2098" i="1"/>
  <c r="O2098" i="1"/>
  <c r="P2098" i="1"/>
  <c r="Q2098" i="1"/>
  <c r="R2098" i="1"/>
  <c r="S2098" i="1"/>
  <c r="T2098" i="1"/>
  <c r="U2098" i="1"/>
  <c r="V2098" i="1"/>
  <c r="W2098" i="1"/>
  <c r="X2098" i="1"/>
  <c r="AW2098" i="1"/>
  <c r="AX2098" i="1" s="1"/>
  <c r="G2099" i="1"/>
  <c r="H2099" i="1"/>
  <c r="I2099" i="1"/>
  <c r="J2099" i="1"/>
  <c r="K2099" i="1"/>
  <c r="L2099" i="1"/>
  <c r="M2099" i="1"/>
  <c r="AD2099" i="1" s="1"/>
  <c r="N2099" i="1"/>
  <c r="O2099" i="1"/>
  <c r="P2099" i="1"/>
  <c r="Q2099" i="1"/>
  <c r="R2099" i="1"/>
  <c r="S2099" i="1"/>
  <c r="T2099" i="1"/>
  <c r="U2099" i="1"/>
  <c r="V2099" i="1"/>
  <c r="W2099" i="1"/>
  <c r="X2099" i="1"/>
  <c r="AK2099" i="1"/>
  <c r="AW2099" i="1"/>
  <c r="AX2099" i="1" s="1"/>
  <c r="G2100" i="1"/>
  <c r="H2100" i="1"/>
  <c r="I2100" i="1"/>
  <c r="J2100" i="1"/>
  <c r="K2100" i="1"/>
  <c r="L2100" i="1"/>
  <c r="M2100" i="1"/>
  <c r="N2100" i="1"/>
  <c r="O2100" i="1"/>
  <c r="P2100" i="1"/>
  <c r="Q2100" i="1"/>
  <c r="R2100" i="1"/>
  <c r="S2100" i="1"/>
  <c r="T2100" i="1"/>
  <c r="U2100" i="1"/>
  <c r="V2100" i="1"/>
  <c r="W2100" i="1"/>
  <c r="X2100" i="1"/>
  <c r="AD2100" i="1"/>
  <c r="AE2100" i="1" s="1"/>
  <c r="AF2100" i="1"/>
  <c r="AI2100" i="1" s="1"/>
  <c r="AG2100" i="1"/>
  <c r="AW2100" i="1"/>
  <c r="AX2100" i="1" s="1"/>
  <c r="BA2100" i="1"/>
  <c r="G2101" i="1"/>
  <c r="H2101" i="1"/>
  <c r="I2101" i="1"/>
  <c r="J2101" i="1"/>
  <c r="K2101" i="1"/>
  <c r="L2101" i="1"/>
  <c r="M2101" i="1"/>
  <c r="N2101" i="1"/>
  <c r="O2101" i="1"/>
  <c r="P2101" i="1"/>
  <c r="Q2101" i="1"/>
  <c r="R2101" i="1"/>
  <c r="S2101" i="1"/>
  <c r="T2101" i="1"/>
  <c r="U2101" i="1"/>
  <c r="V2101" i="1"/>
  <c r="W2101" i="1"/>
  <c r="X2101" i="1"/>
  <c r="AD2101" i="1"/>
  <c r="AW2101" i="1"/>
  <c r="AX2101" i="1" s="1"/>
  <c r="BA2101" i="1" s="1"/>
  <c r="AY2101" i="1"/>
  <c r="G2102" i="1"/>
  <c r="H2102" i="1"/>
  <c r="I2102" i="1"/>
  <c r="J2102" i="1"/>
  <c r="K2102" i="1"/>
  <c r="L2102" i="1"/>
  <c r="M2102" i="1"/>
  <c r="N2102" i="1"/>
  <c r="O2102" i="1"/>
  <c r="P2102" i="1"/>
  <c r="Q2102" i="1"/>
  <c r="R2102" i="1"/>
  <c r="S2102" i="1"/>
  <c r="T2102" i="1"/>
  <c r="U2102" i="1"/>
  <c r="V2102" i="1"/>
  <c r="W2102" i="1"/>
  <c r="X2102" i="1"/>
  <c r="AD2102" i="1"/>
  <c r="AE2102" i="1" s="1"/>
  <c r="AW2102" i="1"/>
  <c r="AX2102" i="1"/>
  <c r="AY2102" i="1" s="1"/>
  <c r="G2103" i="1"/>
  <c r="H2103" i="1"/>
  <c r="I2103" i="1"/>
  <c r="J2103" i="1"/>
  <c r="K2103" i="1"/>
  <c r="L2103" i="1"/>
  <c r="M2103" i="1"/>
  <c r="AD2103" i="1" s="1"/>
  <c r="AE2103" i="1" s="1"/>
  <c r="N2103" i="1"/>
  <c r="O2103" i="1"/>
  <c r="P2103" i="1"/>
  <c r="Q2103" i="1"/>
  <c r="R2103" i="1"/>
  <c r="S2103" i="1"/>
  <c r="T2103" i="1"/>
  <c r="U2103" i="1"/>
  <c r="V2103" i="1"/>
  <c r="W2103" i="1"/>
  <c r="X2103" i="1"/>
  <c r="AF2103" i="1"/>
  <c r="AM2103" i="1" s="1"/>
  <c r="AI2103" i="1"/>
  <c r="AW2103" i="1"/>
  <c r="AX2103" i="1" s="1"/>
  <c r="G2104" i="1"/>
  <c r="H2104" i="1"/>
  <c r="I2104" i="1"/>
  <c r="J2104" i="1"/>
  <c r="K2104" i="1"/>
  <c r="L2104" i="1"/>
  <c r="M2104" i="1"/>
  <c r="AD2104" i="1" s="1"/>
  <c r="N2104" i="1"/>
  <c r="O2104" i="1"/>
  <c r="P2104" i="1"/>
  <c r="Q2104" i="1"/>
  <c r="R2104" i="1"/>
  <c r="S2104" i="1"/>
  <c r="T2104" i="1"/>
  <c r="U2104" i="1"/>
  <c r="V2104" i="1"/>
  <c r="W2104" i="1"/>
  <c r="X2104" i="1"/>
  <c r="AW2104" i="1"/>
  <c r="AX2104" i="1"/>
  <c r="AZ2104" i="1" s="1"/>
  <c r="AY2104" i="1"/>
  <c r="G2105" i="1"/>
  <c r="H2105" i="1"/>
  <c r="I2105" i="1"/>
  <c r="J2105" i="1"/>
  <c r="K2105" i="1"/>
  <c r="L2105" i="1"/>
  <c r="M2105" i="1"/>
  <c r="N2105" i="1"/>
  <c r="O2105" i="1"/>
  <c r="P2105" i="1"/>
  <c r="Q2105" i="1"/>
  <c r="R2105" i="1"/>
  <c r="S2105" i="1"/>
  <c r="T2105" i="1"/>
  <c r="U2105" i="1"/>
  <c r="V2105" i="1"/>
  <c r="W2105" i="1"/>
  <c r="X2105" i="1"/>
  <c r="AD2105" i="1"/>
  <c r="AG2105" i="1" s="1"/>
  <c r="AE2105" i="1"/>
  <c r="AL2105" i="1" s="1"/>
  <c r="AF2105" i="1"/>
  <c r="AI2105" i="1"/>
  <c r="AK2105" i="1"/>
  <c r="AN2105" i="1" s="1"/>
  <c r="AM2105" i="1"/>
  <c r="AW2105" i="1"/>
  <c r="AX2105" i="1"/>
  <c r="AY2105" i="1" s="1"/>
  <c r="G2106" i="1"/>
  <c r="H2106" i="1"/>
  <c r="I2106" i="1"/>
  <c r="J2106" i="1"/>
  <c r="K2106" i="1"/>
  <c r="L2106" i="1"/>
  <c r="M2106" i="1"/>
  <c r="N2106" i="1"/>
  <c r="O2106" i="1"/>
  <c r="P2106" i="1"/>
  <c r="Q2106" i="1"/>
  <c r="R2106" i="1"/>
  <c r="S2106" i="1"/>
  <c r="T2106" i="1"/>
  <c r="U2106" i="1"/>
  <c r="V2106" i="1"/>
  <c r="W2106" i="1"/>
  <c r="X2106" i="1"/>
  <c r="AD2106" i="1"/>
  <c r="AF2106" i="1" s="1"/>
  <c r="AM2106" i="1" s="1"/>
  <c r="AG2106" i="1"/>
  <c r="AK2106" i="1"/>
  <c r="AW2106" i="1"/>
  <c r="AX2106" i="1" s="1"/>
  <c r="BD2106" i="1" s="1"/>
  <c r="AZ2106" i="1"/>
  <c r="BA2106" i="1"/>
  <c r="G2107" i="1"/>
  <c r="H2107" i="1"/>
  <c r="I2107" i="1"/>
  <c r="J2107" i="1"/>
  <c r="K2107" i="1"/>
  <c r="L2107" i="1"/>
  <c r="M2107" i="1"/>
  <c r="AD2107" i="1" s="1"/>
  <c r="N2107" i="1"/>
  <c r="O2107" i="1"/>
  <c r="P2107" i="1"/>
  <c r="Q2107" i="1"/>
  <c r="R2107" i="1"/>
  <c r="S2107" i="1"/>
  <c r="T2107" i="1"/>
  <c r="U2107" i="1"/>
  <c r="V2107" i="1"/>
  <c r="W2107" i="1"/>
  <c r="X2107" i="1"/>
  <c r="AW2107" i="1"/>
  <c r="AX2107" i="1" s="1"/>
  <c r="G2108" i="1"/>
  <c r="H2108" i="1"/>
  <c r="I2108" i="1"/>
  <c r="J2108" i="1"/>
  <c r="K2108" i="1"/>
  <c r="L2108" i="1"/>
  <c r="M2108" i="1"/>
  <c r="AD2108" i="1" s="1"/>
  <c r="AE2108" i="1" s="1"/>
  <c r="N2108" i="1"/>
  <c r="O2108" i="1"/>
  <c r="P2108" i="1"/>
  <c r="Q2108" i="1"/>
  <c r="R2108" i="1"/>
  <c r="S2108" i="1"/>
  <c r="T2108" i="1"/>
  <c r="U2108" i="1"/>
  <c r="V2108" i="1"/>
  <c r="W2108" i="1"/>
  <c r="X2108" i="1"/>
  <c r="AW2108" i="1"/>
  <c r="AX2108" i="1" s="1"/>
  <c r="BD2108" i="1" s="1"/>
  <c r="G2109" i="1"/>
  <c r="H2109" i="1"/>
  <c r="I2109" i="1"/>
  <c r="J2109" i="1"/>
  <c r="K2109" i="1"/>
  <c r="L2109" i="1"/>
  <c r="M2109" i="1"/>
  <c r="N2109" i="1"/>
  <c r="O2109" i="1"/>
  <c r="P2109" i="1"/>
  <c r="Q2109" i="1"/>
  <c r="R2109" i="1"/>
  <c r="S2109" i="1"/>
  <c r="T2109" i="1"/>
  <c r="U2109" i="1"/>
  <c r="V2109" i="1"/>
  <c r="W2109" i="1"/>
  <c r="X2109" i="1"/>
  <c r="AD2109" i="1"/>
  <c r="AG2109" i="1" s="1"/>
  <c r="AE2109" i="1"/>
  <c r="AW2109" i="1"/>
  <c r="AX2109" i="1"/>
  <c r="G2110" i="1"/>
  <c r="H2110" i="1"/>
  <c r="I2110" i="1"/>
  <c r="J2110" i="1"/>
  <c r="K2110" i="1"/>
  <c r="L2110" i="1"/>
  <c r="M2110" i="1"/>
  <c r="N2110" i="1"/>
  <c r="O2110" i="1"/>
  <c r="P2110" i="1"/>
  <c r="Q2110" i="1"/>
  <c r="R2110" i="1"/>
  <c r="S2110" i="1"/>
  <c r="T2110" i="1"/>
  <c r="U2110" i="1"/>
  <c r="V2110" i="1"/>
  <c r="W2110" i="1"/>
  <c r="X2110" i="1"/>
  <c r="AD2110" i="1"/>
  <c r="AE2110" i="1" s="1"/>
  <c r="AK2110" i="1"/>
  <c r="AW2110" i="1"/>
  <c r="AX2110" i="1" s="1"/>
  <c r="G2111" i="1"/>
  <c r="H2111" i="1"/>
  <c r="I2111" i="1"/>
  <c r="J2111" i="1"/>
  <c r="K2111" i="1"/>
  <c r="L2111" i="1"/>
  <c r="M2111" i="1"/>
  <c r="AD2111" i="1" s="1"/>
  <c r="N2111" i="1"/>
  <c r="O2111" i="1"/>
  <c r="P2111" i="1"/>
  <c r="Q2111" i="1"/>
  <c r="R2111" i="1"/>
  <c r="S2111" i="1"/>
  <c r="T2111" i="1"/>
  <c r="U2111" i="1"/>
  <c r="V2111" i="1"/>
  <c r="W2111" i="1"/>
  <c r="X2111" i="1"/>
  <c r="AG2111" i="1"/>
  <c r="AW2111" i="1"/>
  <c r="AX2111" i="1" s="1"/>
  <c r="AY2111" i="1"/>
  <c r="AZ2111" i="1"/>
  <c r="BA2111" i="1"/>
  <c r="BD2111" i="1"/>
  <c r="G2112" i="1"/>
  <c r="H2112" i="1"/>
  <c r="I2112" i="1"/>
  <c r="J2112" i="1"/>
  <c r="K2112" i="1"/>
  <c r="L2112" i="1"/>
  <c r="M2112" i="1"/>
  <c r="AD2112" i="1" s="1"/>
  <c r="N2112" i="1"/>
  <c r="O2112" i="1"/>
  <c r="P2112" i="1"/>
  <c r="Q2112" i="1"/>
  <c r="R2112" i="1"/>
  <c r="S2112" i="1"/>
  <c r="T2112" i="1"/>
  <c r="U2112" i="1"/>
  <c r="V2112" i="1"/>
  <c r="W2112" i="1"/>
  <c r="X2112" i="1"/>
  <c r="AW2112" i="1"/>
  <c r="AX2112" i="1"/>
  <c r="AY2112" i="1" s="1"/>
  <c r="BA2112" i="1"/>
  <c r="G2113" i="1"/>
  <c r="H2113" i="1"/>
  <c r="I2113" i="1"/>
  <c r="J2113" i="1"/>
  <c r="K2113" i="1"/>
  <c r="L2113" i="1"/>
  <c r="M2113" i="1"/>
  <c r="AD2113" i="1" s="1"/>
  <c r="AK2113" i="1" s="1"/>
  <c r="AN2113" i="1" s="1"/>
  <c r="N2113" i="1"/>
  <c r="O2113" i="1"/>
  <c r="P2113" i="1"/>
  <c r="Q2113" i="1"/>
  <c r="R2113" i="1"/>
  <c r="S2113" i="1"/>
  <c r="T2113" i="1"/>
  <c r="U2113" i="1"/>
  <c r="V2113" i="1"/>
  <c r="W2113" i="1"/>
  <c r="X2113" i="1"/>
  <c r="AE2113" i="1"/>
  <c r="AF2113" i="1"/>
  <c r="AM2113" i="1" s="1"/>
  <c r="AH2113" i="1"/>
  <c r="AI2113" i="1"/>
  <c r="AL2113" i="1"/>
  <c r="AW2113" i="1"/>
  <c r="AX2113" i="1"/>
  <c r="AY2113" i="1" s="1"/>
  <c r="BA2113" i="1"/>
  <c r="G2114" i="1"/>
  <c r="H2114" i="1"/>
  <c r="I2114" i="1"/>
  <c r="J2114" i="1"/>
  <c r="K2114" i="1"/>
  <c r="L2114" i="1"/>
  <c r="M2114" i="1"/>
  <c r="N2114" i="1"/>
  <c r="O2114" i="1"/>
  <c r="P2114" i="1"/>
  <c r="Q2114" i="1"/>
  <c r="R2114" i="1"/>
  <c r="S2114" i="1"/>
  <c r="T2114" i="1"/>
  <c r="U2114" i="1"/>
  <c r="V2114" i="1"/>
  <c r="W2114" i="1"/>
  <c r="X2114" i="1"/>
  <c r="AD2114" i="1"/>
  <c r="AW2114" i="1"/>
  <c r="AX2114" i="1" s="1"/>
  <c r="G2115" i="1"/>
  <c r="AK2115" i="1" s="1"/>
  <c r="H2115" i="1"/>
  <c r="I2115" i="1"/>
  <c r="J2115" i="1"/>
  <c r="K2115" i="1"/>
  <c r="L2115" i="1"/>
  <c r="M2115" i="1"/>
  <c r="N2115" i="1"/>
  <c r="O2115" i="1"/>
  <c r="P2115" i="1"/>
  <c r="Q2115" i="1"/>
  <c r="R2115" i="1"/>
  <c r="S2115" i="1"/>
  <c r="T2115" i="1"/>
  <c r="U2115" i="1"/>
  <c r="V2115" i="1"/>
  <c r="W2115" i="1"/>
  <c r="X2115" i="1"/>
  <c r="AD2115" i="1"/>
  <c r="AE2115" i="1" s="1"/>
  <c r="AF2115" i="1"/>
  <c r="AM2115" i="1" s="1"/>
  <c r="AG2115" i="1"/>
  <c r="AI2115" i="1"/>
  <c r="AW2115" i="1"/>
  <c r="AX2115" i="1" s="1"/>
  <c r="BD2115" i="1"/>
  <c r="G2116" i="1"/>
  <c r="H2116" i="1"/>
  <c r="I2116" i="1"/>
  <c r="J2116" i="1"/>
  <c r="K2116" i="1"/>
  <c r="L2116" i="1"/>
  <c r="M2116" i="1"/>
  <c r="N2116" i="1"/>
  <c r="O2116" i="1"/>
  <c r="P2116" i="1"/>
  <c r="Q2116" i="1"/>
  <c r="R2116" i="1"/>
  <c r="S2116" i="1"/>
  <c r="T2116" i="1"/>
  <c r="U2116" i="1"/>
  <c r="V2116" i="1"/>
  <c r="W2116" i="1"/>
  <c r="X2116" i="1"/>
  <c r="AD2116" i="1"/>
  <c r="AF2116" i="1" s="1"/>
  <c r="AI2116" i="1" s="1"/>
  <c r="AE2116" i="1"/>
  <c r="AW2116" i="1"/>
  <c r="AX2116" i="1" s="1"/>
  <c r="BA2116" i="1" s="1"/>
  <c r="AY2116" i="1"/>
  <c r="G2117" i="1"/>
  <c r="H2117" i="1"/>
  <c r="I2117" i="1"/>
  <c r="J2117" i="1"/>
  <c r="K2117" i="1"/>
  <c r="L2117" i="1"/>
  <c r="M2117" i="1"/>
  <c r="N2117" i="1"/>
  <c r="O2117" i="1"/>
  <c r="P2117" i="1"/>
  <c r="Q2117" i="1"/>
  <c r="R2117" i="1"/>
  <c r="S2117" i="1"/>
  <c r="T2117" i="1"/>
  <c r="U2117" i="1"/>
  <c r="V2117" i="1"/>
  <c r="W2117" i="1"/>
  <c r="X2117" i="1"/>
  <c r="AD2117" i="1"/>
  <c r="AE2117" i="1" s="1"/>
  <c r="AH2117" i="1" s="1"/>
  <c r="AK2117" i="1"/>
  <c r="AW2117" i="1"/>
  <c r="AX2117" i="1" s="1"/>
  <c r="G2118" i="1"/>
  <c r="AK2118" i="1" s="1"/>
  <c r="H2118" i="1"/>
  <c r="I2118" i="1"/>
  <c r="J2118" i="1"/>
  <c r="K2118" i="1"/>
  <c r="L2118" i="1"/>
  <c r="M2118" i="1"/>
  <c r="AD2118" i="1" s="1"/>
  <c r="AF2118" i="1" s="1"/>
  <c r="N2118" i="1"/>
  <c r="O2118" i="1"/>
  <c r="P2118" i="1"/>
  <c r="Q2118" i="1"/>
  <c r="R2118" i="1"/>
  <c r="S2118" i="1"/>
  <c r="T2118" i="1"/>
  <c r="U2118" i="1"/>
  <c r="V2118" i="1"/>
  <c r="W2118" i="1"/>
  <c r="X2118" i="1"/>
  <c r="AE2118" i="1"/>
  <c r="AL2118" i="1" s="1"/>
  <c r="AG2118" i="1"/>
  <c r="AH2118" i="1"/>
  <c r="AW2118" i="1"/>
  <c r="AX2118" i="1" s="1"/>
  <c r="BA2118" i="1" s="1"/>
  <c r="G2119" i="1"/>
  <c r="H2119" i="1"/>
  <c r="I2119" i="1"/>
  <c r="J2119" i="1"/>
  <c r="K2119" i="1"/>
  <c r="L2119" i="1"/>
  <c r="M2119" i="1"/>
  <c r="AD2119" i="1" s="1"/>
  <c r="N2119" i="1"/>
  <c r="O2119" i="1"/>
  <c r="P2119" i="1"/>
  <c r="Q2119" i="1"/>
  <c r="R2119" i="1"/>
  <c r="S2119" i="1"/>
  <c r="T2119" i="1"/>
  <c r="U2119" i="1"/>
  <c r="V2119" i="1"/>
  <c r="W2119" i="1"/>
  <c r="X2119" i="1"/>
  <c r="AW2119" i="1"/>
  <c r="AX2119" i="1" s="1"/>
  <c r="G2120" i="1"/>
  <c r="AK2120" i="1" s="1"/>
  <c r="AN2120" i="1" s="1"/>
  <c r="H2120" i="1"/>
  <c r="I2120" i="1"/>
  <c r="J2120" i="1"/>
  <c r="K2120" i="1"/>
  <c r="L2120" i="1"/>
  <c r="M2120" i="1"/>
  <c r="N2120" i="1"/>
  <c r="O2120" i="1"/>
  <c r="P2120" i="1"/>
  <c r="Q2120" i="1"/>
  <c r="R2120" i="1"/>
  <c r="S2120" i="1"/>
  <c r="T2120" i="1"/>
  <c r="U2120" i="1"/>
  <c r="V2120" i="1"/>
  <c r="W2120" i="1"/>
  <c r="X2120" i="1"/>
  <c r="AD2120" i="1"/>
  <c r="AG2120" i="1" s="1"/>
  <c r="AE2120" i="1"/>
  <c r="AL2120" i="1" s="1"/>
  <c r="AF2120" i="1"/>
  <c r="AH2120" i="1"/>
  <c r="AI2120" i="1"/>
  <c r="AM2120" i="1"/>
  <c r="AW2120" i="1"/>
  <c r="AX2120" i="1"/>
  <c r="AY2120" i="1" s="1"/>
  <c r="BA2120" i="1"/>
  <c r="G2121" i="1"/>
  <c r="H2121" i="1"/>
  <c r="I2121" i="1"/>
  <c r="J2121" i="1"/>
  <c r="K2121" i="1"/>
  <c r="L2121" i="1"/>
  <c r="M2121" i="1"/>
  <c r="N2121" i="1"/>
  <c r="O2121" i="1"/>
  <c r="P2121" i="1"/>
  <c r="Q2121" i="1"/>
  <c r="R2121" i="1"/>
  <c r="S2121" i="1"/>
  <c r="T2121" i="1"/>
  <c r="U2121" i="1"/>
  <c r="V2121" i="1"/>
  <c r="W2121" i="1"/>
  <c r="X2121" i="1"/>
  <c r="AD2121" i="1"/>
  <c r="AW2121" i="1"/>
  <c r="AX2121" i="1" s="1"/>
  <c r="G2122" i="1"/>
  <c r="H2122" i="1"/>
  <c r="I2122" i="1"/>
  <c r="J2122" i="1"/>
  <c r="K2122" i="1"/>
  <c r="L2122" i="1"/>
  <c r="M2122" i="1"/>
  <c r="N2122" i="1"/>
  <c r="O2122" i="1"/>
  <c r="P2122" i="1"/>
  <c r="Q2122" i="1"/>
  <c r="R2122" i="1"/>
  <c r="S2122" i="1"/>
  <c r="T2122" i="1"/>
  <c r="U2122" i="1"/>
  <c r="V2122" i="1"/>
  <c r="W2122" i="1"/>
  <c r="X2122" i="1"/>
  <c r="AD2122" i="1"/>
  <c r="AE2122" i="1" s="1"/>
  <c r="AF2122" i="1"/>
  <c r="AM2122" i="1" s="1"/>
  <c r="AG2122" i="1"/>
  <c r="AI2122" i="1"/>
  <c r="AK2122" i="1"/>
  <c r="AW2122" i="1"/>
  <c r="AX2122" i="1" s="1"/>
  <c r="G2123" i="1"/>
  <c r="H2123" i="1"/>
  <c r="I2123" i="1"/>
  <c r="J2123" i="1"/>
  <c r="K2123" i="1"/>
  <c r="L2123" i="1"/>
  <c r="M2123" i="1"/>
  <c r="AD2123" i="1" s="1"/>
  <c r="N2123" i="1"/>
  <c r="O2123" i="1"/>
  <c r="P2123" i="1"/>
  <c r="Q2123" i="1"/>
  <c r="R2123" i="1"/>
  <c r="S2123" i="1"/>
  <c r="T2123" i="1"/>
  <c r="U2123" i="1"/>
  <c r="V2123" i="1"/>
  <c r="W2123" i="1"/>
  <c r="X2123" i="1"/>
  <c r="AF2123" i="1"/>
  <c r="AI2123" i="1" s="1"/>
  <c r="AG2123" i="1"/>
  <c r="AW2123" i="1"/>
  <c r="AX2123" i="1" s="1"/>
  <c r="G2124" i="1"/>
  <c r="H2124" i="1"/>
  <c r="I2124" i="1"/>
  <c r="J2124" i="1"/>
  <c r="K2124" i="1"/>
  <c r="L2124" i="1"/>
  <c r="M2124" i="1"/>
  <c r="AD2124" i="1" s="1"/>
  <c r="N2124" i="1"/>
  <c r="O2124" i="1"/>
  <c r="P2124" i="1"/>
  <c r="Q2124" i="1"/>
  <c r="R2124" i="1"/>
  <c r="S2124" i="1"/>
  <c r="T2124" i="1"/>
  <c r="U2124" i="1"/>
  <c r="V2124" i="1"/>
  <c r="W2124" i="1"/>
  <c r="X2124" i="1"/>
  <c r="AW2124" i="1"/>
  <c r="AX2124" i="1"/>
  <c r="AZ2124" i="1" s="1"/>
  <c r="G2125" i="1"/>
  <c r="H2125" i="1"/>
  <c r="I2125" i="1"/>
  <c r="J2125" i="1"/>
  <c r="K2125" i="1"/>
  <c r="L2125" i="1"/>
  <c r="M2125" i="1"/>
  <c r="N2125" i="1"/>
  <c r="O2125" i="1"/>
  <c r="P2125" i="1"/>
  <c r="Q2125" i="1"/>
  <c r="R2125" i="1"/>
  <c r="S2125" i="1"/>
  <c r="T2125" i="1"/>
  <c r="U2125" i="1"/>
  <c r="V2125" i="1"/>
  <c r="W2125" i="1"/>
  <c r="X2125" i="1"/>
  <c r="AD2125" i="1"/>
  <c r="AE2125" i="1" s="1"/>
  <c r="AL2125" i="1" s="1"/>
  <c r="AG2125" i="1"/>
  <c r="AK2125" i="1"/>
  <c r="AW2125" i="1"/>
  <c r="AX2125" i="1" s="1"/>
  <c r="BA2125" i="1" s="1"/>
  <c r="G2126" i="1"/>
  <c r="H2126" i="1"/>
  <c r="I2126" i="1"/>
  <c r="J2126" i="1"/>
  <c r="K2126" i="1"/>
  <c r="L2126" i="1"/>
  <c r="M2126" i="1"/>
  <c r="AD2126" i="1" s="1"/>
  <c r="N2126" i="1"/>
  <c r="O2126" i="1"/>
  <c r="P2126" i="1"/>
  <c r="Q2126" i="1"/>
  <c r="R2126" i="1"/>
  <c r="S2126" i="1"/>
  <c r="T2126" i="1"/>
  <c r="U2126" i="1"/>
  <c r="V2126" i="1"/>
  <c r="W2126" i="1"/>
  <c r="X2126" i="1"/>
  <c r="AW2126" i="1"/>
  <c r="AX2126" i="1" s="1"/>
  <c r="AY2126" i="1" s="1"/>
  <c r="AZ2126" i="1"/>
  <c r="BD2126" i="1"/>
  <c r="G2127" i="1"/>
  <c r="H2127" i="1"/>
  <c r="I2127" i="1"/>
  <c r="J2127" i="1"/>
  <c r="K2127" i="1"/>
  <c r="L2127" i="1"/>
  <c r="M2127" i="1"/>
  <c r="AD2127" i="1" s="1"/>
  <c r="N2127" i="1"/>
  <c r="O2127" i="1"/>
  <c r="P2127" i="1"/>
  <c r="Q2127" i="1"/>
  <c r="R2127" i="1"/>
  <c r="S2127" i="1"/>
  <c r="T2127" i="1"/>
  <c r="U2127" i="1"/>
  <c r="V2127" i="1"/>
  <c r="W2127" i="1"/>
  <c r="X2127" i="1"/>
  <c r="AW2127" i="1"/>
  <c r="AX2127" i="1"/>
  <c r="AY2127" i="1" s="1"/>
  <c r="BA2127" i="1"/>
  <c r="BD2127" i="1"/>
  <c r="N2128" i="1"/>
  <c r="R2128" i="1" s="1"/>
  <c r="O2128" i="1"/>
  <c r="Q2128" i="1"/>
  <c r="AC2128" i="1"/>
  <c r="AU2128" i="1"/>
  <c r="AV2128" i="1"/>
  <c r="AW2128" i="1"/>
  <c r="N2129" i="1"/>
  <c r="O2129" i="1"/>
  <c r="Q2129" i="1"/>
  <c r="R2129" i="1"/>
  <c r="AD2129" i="1"/>
  <c r="AK2129" i="1" s="1"/>
  <c r="AF2129" i="1"/>
  <c r="AM2129" i="1" s="1"/>
  <c r="AG2129" i="1"/>
  <c r="AU2129" i="1"/>
  <c r="AV2129" i="1"/>
  <c r="AW2129" i="1"/>
  <c r="AX2129" i="1"/>
  <c r="M2130" i="1"/>
  <c r="AD2130" i="1" s="1"/>
  <c r="Q2130" i="1"/>
  <c r="AU2130" i="1"/>
  <c r="AV2130" i="1"/>
  <c r="G2131" i="1"/>
  <c r="K2131" i="1"/>
  <c r="AU2131" i="1" s="1"/>
  <c r="AW2131" i="1" s="1"/>
  <c r="AX2131" i="1" s="1"/>
  <c r="L2131" i="1"/>
  <c r="M2131" i="1"/>
  <c r="AD2131" i="1" s="1"/>
  <c r="AE2131" i="1" s="1"/>
  <c r="AH2131" i="1" s="1"/>
  <c r="Q2131" i="1"/>
  <c r="AK2131" i="1"/>
  <c r="AV2131" i="1"/>
  <c r="BH2131" i="1"/>
  <c r="G2132" i="1"/>
  <c r="K2132" i="1"/>
  <c r="M2132" i="1" s="1"/>
  <c r="L2132" i="1"/>
  <c r="AV2132" i="1" s="1"/>
  <c r="G2133" i="1"/>
  <c r="M2133" i="1"/>
  <c r="N2133" i="1" s="1"/>
  <c r="P2133" i="1" s="1"/>
  <c r="O2133" i="1"/>
  <c r="AD2133" i="1"/>
  <c r="AK2133" i="1" s="1"/>
  <c r="AF2133" i="1"/>
  <c r="AG2133" i="1"/>
  <c r="AU2133" i="1"/>
  <c r="AV2133" i="1"/>
  <c r="AW2133" i="1"/>
  <c r="AX2133" i="1"/>
  <c r="G2134" i="1"/>
  <c r="L2134" i="1"/>
  <c r="AV2134" i="1" s="1"/>
  <c r="AU2134" i="1"/>
  <c r="G2135" i="1"/>
  <c r="L2135" i="1"/>
  <c r="M2135" i="1" s="1"/>
  <c r="AU2135" i="1"/>
  <c r="AV2135" i="1"/>
  <c r="AW2135" i="1"/>
  <c r="AX2135" i="1" s="1"/>
  <c r="G2136" i="1"/>
  <c r="K2136" i="1"/>
  <c r="L2136" i="1"/>
  <c r="M2136" i="1"/>
  <c r="N2136" i="1" s="1"/>
  <c r="AD2136" i="1"/>
  <c r="AG2136" i="1" s="1"/>
  <c r="AE2136" i="1"/>
  <c r="AU2136" i="1"/>
  <c r="AW2136" i="1" s="1"/>
  <c r="AX2136" i="1" s="1"/>
  <c r="AV2136" i="1"/>
  <c r="G2137" i="1"/>
  <c r="L2137" i="1"/>
  <c r="G2138" i="1"/>
  <c r="L2138" i="1"/>
  <c r="O2138" i="1" s="1"/>
  <c r="G2139" i="1"/>
  <c r="K2139" i="1"/>
  <c r="M2139" i="1" s="1"/>
  <c r="AW2139" i="1" s="1"/>
  <c r="L2139" i="1"/>
  <c r="N2139" i="1"/>
  <c r="P2139" i="1" s="1"/>
  <c r="O2139" i="1"/>
  <c r="AV2139" i="1"/>
  <c r="AX2139" i="1"/>
  <c r="AZ2139" i="1"/>
  <c r="BD2139" i="1"/>
  <c r="G2140" i="1"/>
  <c r="M2140" i="1"/>
  <c r="N2140" i="1" s="1"/>
  <c r="O2140" i="1"/>
  <c r="P2140" i="1" s="1"/>
  <c r="R2140" i="1" s="1"/>
  <c r="AD2140" i="1"/>
  <c r="AE2140" i="1" s="1"/>
  <c r="AF2140" i="1"/>
  <c r="AI2140" i="1" s="1"/>
  <c r="AK2140" i="1"/>
  <c r="AM2140" i="1"/>
  <c r="AU2140" i="1"/>
  <c r="AV2140" i="1"/>
  <c r="AW2140" i="1"/>
  <c r="AX2140" i="1" s="1"/>
  <c r="AY2140" i="1" s="1"/>
  <c r="BD2140" i="1"/>
  <c r="G2141" i="1"/>
  <c r="M2141" i="1"/>
  <c r="O2141" i="1" s="1"/>
  <c r="AU2141" i="1"/>
  <c r="AV2141" i="1"/>
  <c r="AW2141" i="1"/>
  <c r="AX2141" i="1"/>
  <c r="G2142" i="1"/>
  <c r="L2142" i="1"/>
  <c r="AV2142" i="1" s="1"/>
  <c r="AU2142" i="1"/>
  <c r="G2143" i="1"/>
  <c r="L2143" i="1"/>
  <c r="AV2143" i="1" s="1"/>
  <c r="AU2143" i="1"/>
  <c r="G2144" i="1"/>
  <c r="L2144" i="1"/>
  <c r="M2144" i="1" s="1"/>
  <c r="AU2144" i="1"/>
  <c r="AV2144" i="1"/>
  <c r="AW2144" i="1"/>
  <c r="AX2144" i="1" s="1"/>
  <c r="G2145" i="1"/>
  <c r="L2145" i="1"/>
  <c r="M2145" i="1"/>
  <c r="O2145" i="1" s="1"/>
  <c r="N2145" i="1"/>
  <c r="P2145" i="1" s="1"/>
  <c r="R2145" i="1" s="1"/>
  <c r="AU2145" i="1"/>
  <c r="AV2145" i="1"/>
  <c r="G2146" i="1"/>
  <c r="K2146" i="1"/>
  <c r="L2146" i="1"/>
  <c r="AV2146" i="1" s="1"/>
  <c r="AU2146" i="1"/>
  <c r="G2147" i="1"/>
  <c r="K2147" i="1"/>
  <c r="M2147" i="1" s="1"/>
  <c r="N2147" i="1" s="1"/>
  <c r="P2147" i="1" s="1"/>
  <c r="R2147" i="1" s="1"/>
  <c r="L2147" i="1"/>
  <c r="AV2147" i="1" s="1"/>
  <c r="O2147" i="1"/>
  <c r="AD2147" i="1"/>
  <c r="AG2147" i="1" s="1"/>
  <c r="AU2147" i="1"/>
  <c r="G2148" i="1"/>
  <c r="L2148" i="1"/>
  <c r="N2148" i="1" s="1"/>
  <c r="P2148" i="1" s="1"/>
  <c r="R2148" i="1" s="1"/>
  <c r="O2148" i="1"/>
  <c r="AV2148" i="1"/>
  <c r="G2149" i="1"/>
  <c r="L2149" i="1"/>
  <c r="O2149" i="1" s="1"/>
  <c r="P2149" i="1" s="1"/>
  <c r="R2149" i="1" s="1"/>
  <c r="N2149" i="1"/>
  <c r="AV2149" i="1"/>
  <c r="G2150" i="1"/>
  <c r="L2150" i="1"/>
  <c r="N2150" i="1"/>
  <c r="P2150" i="1" s="1"/>
  <c r="R2150" i="1" s="1"/>
  <c r="O2150" i="1"/>
  <c r="AV2150" i="1"/>
  <c r="G2151" i="1"/>
  <c r="L2151" i="1"/>
  <c r="M2151" i="1"/>
  <c r="Q2151" i="1" s="1"/>
  <c r="N2151" i="1"/>
  <c r="AU2151" i="1"/>
  <c r="AV2151" i="1"/>
  <c r="AW2151" i="1"/>
  <c r="AX2151" i="1"/>
  <c r="G2152" i="1"/>
  <c r="L2152" i="1"/>
  <c r="M2152" i="1"/>
  <c r="Q2152" i="1" s="1"/>
  <c r="N2152" i="1"/>
  <c r="AU2152" i="1"/>
  <c r="AV2152" i="1"/>
  <c r="AW2152" i="1"/>
  <c r="AX2152" i="1"/>
  <c r="G2153" i="1"/>
  <c r="Q2153" i="1" s="1"/>
  <c r="M2153" i="1"/>
  <c r="N2153" i="1"/>
  <c r="P2153" i="1" s="1"/>
  <c r="R2153" i="1" s="1"/>
  <c r="O2153" i="1"/>
  <c r="AD2153" i="1"/>
  <c r="AG2153" i="1" s="1"/>
  <c r="AJ2153" i="1" s="1"/>
  <c r="AE2153" i="1"/>
  <c r="AL2153" i="1" s="1"/>
  <c r="AF2153" i="1"/>
  <c r="AM2153" i="1" s="1"/>
  <c r="AH2153" i="1"/>
  <c r="AI2153" i="1"/>
  <c r="AU2153" i="1"/>
  <c r="AV2153" i="1"/>
  <c r="AW2153" i="1"/>
  <c r="AX2153" i="1"/>
  <c r="BB2153" i="1" s="1"/>
  <c r="BA2153" i="1" s="1"/>
  <c r="AY2153" i="1"/>
  <c r="G2154" i="1"/>
  <c r="K2154" i="1"/>
  <c r="L2154" i="1"/>
  <c r="M2154" i="1"/>
  <c r="Q2154" i="1" s="1"/>
  <c r="N2154" i="1"/>
  <c r="AU2154" i="1"/>
  <c r="AV2154" i="1"/>
  <c r="AW2154" i="1"/>
  <c r="AX2154" i="1"/>
  <c r="G2155" i="1"/>
  <c r="Q2155" i="1" s="1"/>
  <c r="M2155" i="1"/>
  <c r="N2155" i="1"/>
  <c r="P2155" i="1" s="1"/>
  <c r="R2155" i="1" s="1"/>
  <c r="O2155" i="1"/>
  <c r="AD2155" i="1"/>
  <c r="AG2155" i="1" s="1"/>
  <c r="AE2155" i="1"/>
  <c r="AL2155" i="1" s="1"/>
  <c r="AF2155" i="1"/>
  <c r="AM2155" i="1" s="1"/>
  <c r="AH2155" i="1"/>
  <c r="AI2155" i="1"/>
  <c r="AU2155" i="1"/>
  <c r="AV2155" i="1"/>
  <c r="AW2155" i="1"/>
  <c r="AX2155" i="1"/>
  <c r="BB2155" i="1" s="1"/>
  <c r="BA2155" i="1" s="1"/>
  <c r="AY2155" i="1"/>
  <c r="G2156" i="1"/>
  <c r="K2156" i="1"/>
  <c r="L2156" i="1"/>
  <c r="M2156" i="1"/>
  <c r="Q2156" i="1" s="1"/>
  <c r="N2156" i="1"/>
  <c r="AU2156" i="1"/>
  <c r="AV2156" i="1"/>
  <c r="AW2156" i="1"/>
  <c r="AX2156" i="1"/>
  <c r="G2157" i="1"/>
  <c r="K2157" i="1"/>
  <c r="L2157" i="1"/>
  <c r="M2157" i="1"/>
  <c r="AU2157" i="1"/>
  <c r="AV2157" i="1"/>
  <c r="AW2157" i="1"/>
  <c r="AX2157" i="1" s="1"/>
  <c r="G2158" i="1"/>
  <c r="L2158" i="1"/>
  <c r="G2159" i="1"/>
  <c r="L2159" i="1"/>
  <c r="N2159" i="1" s="1"/>
  <c r="AV2159" i="1"/>
  <c r="G2160" i="1"/>
  <c r="L2160" i="1"/>
  <c r="N2160" i="1"/>
  <c r="P2160" i="1" s="1"/>
  <c r="R2160" i="1" s="1"/>
  <c r="O2160" i="1"/>
  <c r="AV2160" i="1"/>
  <c r="G2161" i="1"/>
  <c r="L2161" i="1"/>
  <c r="M2161" i="1"/>
  <c r="AD2161" i="1" s="1"/>
  <c r="Q2161" i="1"/>
  <c r="AU2161" i="1"/>
  <c r="AV2161" i="1"/>
  <c r="AW2161" i="1"/>
  <c r="AX2161" i="1" s="1"/>
  <c r="G2162" i="1"/>
  <c r="M2162" i="1"/>
  <c r="N2162" i="1"/>
  <c r="P2162" i="1" s="1"/>
  <c r="O2162" i="1"/>
  <c r="Q2162" i="1"/>
  <c r="S2162" i="1" s="1"/>
  <c r="R2162" i="1"/>
  <c r="AD2162" i="1"/>
  <c r="AG2162" i="1" s="1"/>
  <c r="AJ2162" i="1" s="1"/>
  <c r="AE2162" i="1"/>
  <c r="AF2162" i="1"/>
  <c r="AH2162" i="1"/>
  <c r="AI2162" i="1"/>
  <c r="AK2162" i="1"/>
  <c r="AN2162" i="1" s="1"/>
  <c r="AL2162" i="1"/>
  <c r="AM2162" i="1"/>
  <c r="AU2162" i="1"/>
  <c r="AV2162" i="1"/>
  <c r="AW2162" i="1"/>
  <c r="AX2162" i="1"/>
  <c r="BD2162" i="1" s="1"/>
  <c r="BB2162" i="1"/>
  <c r="BA2162" i="1" s="1"/>
  <c r="G2163" i="1"/>
  <c r="K2163" i="1"/>
  <c r="L2163" i="1"/>
  <c r="M2163" i="1"/>
  <c r="AD2163" i="1" s="1"/>
  <c r="Q2163" i="1"/>
  <c r="AK2163" i="1"/>
  <c r="AU2163" i="1"/>
  <c r="AV2163" i="1"/>
  <c r="AW2163" i="1"/>
  <c r="AX2163" i="1" s="1"/>
  <c r="G2164" i="1"/>
  <c r="L2164" i="1"/>
  <c r="N2164" i="1" s="1"/>
  <c r="P2164" i="1" s="1"/>
  <c r="O2164" i="1"/>
  <c r="AV2164" i="1"/>
  <c r="G2165" i="1"/>
  <c r="L2165" i="1"/>
  <c r="N2165" i="1"/>
  <c r="P2165" i="1" s="1"/>
  <c r="O2165" i="1"/>
  <c r="AV2165" i="1"/>
  <c r="G2166" i="1"/>
  <c r="L2166" i="1"/>
  <c r="G2167" i="1"/>
  <c r="L2167" i="1"/>
  <c r="M2167" i="1" s="1"/>
  <c r="AU2167" i="1"/>
  <c r="AV2167" i="1"/>
  <c r="G2168" i="1"/>
  <c r="M2168" i="1"/>
  <c r="N2168" i="1" s="1"/>
  <c r="AU2168" i="1"/>
  <c r="AV2168" i="1"/>
  <c r="AW2168" i="1"/>
  <c r="AX2168" i="1" s="1"/>
  <c r="G2169" i="1"/>
  <c r="K2169" i="1"/>
  <c r="M2169" i="1" s="1"/>
  <c r="L2169" i="1"/>
  <c r="AU2169" i="1"/>
  <c r="AW2169" i="1" s="1"/>
  <c r="AX2169" i="1" s="1"/>
  <c r="AV2169" i="1"/>
  <c r="G2170" i="1"/>
  <c r="R2170" i="1" s="1"/>
  <c r="L2170" i="1"/>
  <c r="O2170" i="1" s="1"/>
  <c r="P2170" i="1" s="1"/>
  <c r="N2170" i="1"/>
  <c r="AV2170" i="1"/>
  <c r="G2171" i="1"/>
  <c r="L2171" i="1"/>
  <c r="N2171" i="1"/>
  <c r="P2171" i="1" s="1"/>
  <c r="R2171" i="1" s="1"/>
  <c r="O2171" i="1"/>
  <c r="AV2171" i="1"/>
  <c r="G2172" i="1"/>
  <c r="L2172" i="1"/>
  <c r="M2172" i="1"/>
  <c r="AD2172" i="1" s="1"/>
  <c r="Q2172" i="1"/>
  <c r="AK2172" i="1"/>
  <c r="AU2172" i="1"/>
  <c r="AV2172" i="1"/>
  <c r="AW2172" i="1"/>
  <c r="AX2172" i="1" s="1"/>
  <c r="G2173" i="1"/>
  <c r="K2173" i="1"/>
  <c r="L2173" i="1"/>
  <c r="M2173" i="1" s="1"/>
  <c r="AU2173" i="1"/>
  <c r="AV2173" i="1"/>
  <c r="AW2173" i="1" s="1"/>
  <c r="AX2173" i="1" s="1"/>
  <c r="G2174" i="1"/>
  <c r="L2174" i="1"/>
  <c r="N2174" i="1"/>
  <c r="P2174" i="1" s="1"/>
  <c r="R2174" i="1" s="1"/>
  <c r="O2174" i="1"/>
  <c r="AV2174" i="1"/>
  <c r="G2175" i="1"/>
  <c r="L2175" i="1"/>
  <c r="O2175" i="1" s="1"/>
  <c r="AV2175" i="1"/>
  <c r="G2176" i="1"/>
  <c r="L2176" i="1"/>
  <c r="M2176" i="1" s="1"/>
  <c r="AU2176" i="1"/>
  <c r="AV2176" i="1"/>
  <c r="G2177" i="1"/>
  <c r="K2177" i="1"/>
  <c r="M2177" i="1" s="1"/>
  <c r="L2177" i="1"/>
  <c r="AU2177" i="1"/>
  <c r="AW2177" i="1" s="1"/>
  <c r="AX2177" i="1" s="1"/>
  <c r="AV2177" i="1"/>
  <c r="G2178" i="1"/>
  <c r="L2178" i="1"/>
  <c r="O2178" i="1" s="1"/>
  <c r="P2178" i="1" s="1"/>
  <c r="N2178" i="1"/>
  <c r="AV2178" i="1"/>
  <c r="G2179" i="1"/>
  <c r="L2179" i="1"/>
  <c r="N2179" i="1"/>
  <c r="P2179" i="1" s="1"/>
  <c r="O2179" i="1"/>
  <c r="R2179" i="1"/>
  <c r="AV2179" i="1"/>
  <c r="G2180" i="1"/>
  <c r="L2180" i="1"/>
  <c r="M2180" i="1"/>
  <c r="AD2180" i="1" s="1"/>
  <c r="Q2180" i="1"/>
  <c r="AK2180" i="1"/>
  <c r="AU2180" i="1"/>
  <c r="AV2180" i="1"/>
  <c r="AW2180" i="1"/>
  <c r="AX2180" i="1" s="1"/>
  <c r="G2181" i="1"/>
  <c r="M2181" i="1"/>
  <c r="N2181" i="1"/>
  <c r="P2181" i="1" s="1"/>
  <c r="O2181" i="1"/>
  <c r="Q2181" i="1"/>
  <c r="S2181" i="1" s="1"/>
  <c r="R2181" i="1"/>
  <c r="AD2181" i="1"/>
  <c r="AG2181" i="1" s="1"/>
  <c r="AJ2181" i="1" s="1"/>
  <c r="AE2181" i="1"/>
  <c r="AF2181" i="1"/>
  <c r="AH2181" i="1"/>
  <c r="AI2181" i="1"/>
  <c r="AK2181" i="1"/>
  <c r="AN2181" i="1" s="1"/>
  <c r="AL2181" i="1"/>
  <c r="AM2181" i="1"/>
  <c r="AU2181" i="1"/>
  <c r="AV2181" i="1"/>
  <c r="AW2181" i="1"/>
  <c r="AX2181" i="1"/>
  <c r="BD2181" i="1" s="1"/>
  <c r="BB2181" i="1"/>
  <c r="BA2181" i="1" s="1"/>
  <c r="G2182" i="1"/>
  <c r="M2182" i="1"/>
  <c r="N2182" i="1" s="1"/>
  <c r="P2182" i="1" s="1"/>
  <c r="R2182" i="1" s="1"/>
  <c r="O2182" i="1"/>
  <c r="AD2182" i="1"/>
  <c r="AE2182" i="1" s="1"/>
  <c r="AU2182" i="1"/>
  <c r="AV2182" i="1"/>
  <c r="AW2182" i="1"/>
  <c r="AX2182" i="1" s="1"/>
  <c r="G2183" i="1"/>
  <c r="K2183" i="1"/>
  <c r="M2183" i="1" s="1"/>
  <c r="L2183" i="1"/>
  <c r="AU2183" i="1"/>
  <c r="AV2183" i="1"/>
  <c r="G2184" i="1"/>
  <c r="K2184" i="1"/>
  <c r="L2184" i="1"/>
  <c r="M2184" i="1"/>
  <c r="AD2184" i="1" s="1"/>
  <c r="Q2184" i="1"/>
  <c r="AU2184" i="1"/>
  <c r="AV2184" i="1"/>
  <c r="AW2184" i="1"/>
  <c r="AX2184" i="1" s="1"/>
  <c r="G2185" i="1"/>
  <c r="K2185" i="1"/>
  <c r="L2185" i="1"/>
  <c r="M2185" i="1" s="1"/>
  <c r="AU2185" i="1"/>
  <c r="AV2185" i="1"/>
  <c r="G2186" i="1"/>
  <c r="L2186" i="1"/>
  <c r="AV2186" i="1"/>
  <c r="G2187" i="1"/>
  <c r="R2187" i="1" s="1"/>
  <c r="L2187" i="1"/>
  <c r="N2187" i="1"/>
  <c r="P2187" i="1" s="1"/>
  <c r="O2187" i="1"/>
  <c r="AV2187" i="1"/>
  <c r="G2188" i="1"/>
  <c r="M2188" i="1"/>
  <c r="Q2188" i="1" s="1"/>
  <c r="N2188" i="1"/>
  <c r="AU2188" i="1"/>
  <c r="AV2188" i="1"/>
  <c r="AW2188" i="1"/>
  <c r="AX2188" i="1"/>
  <c r="G2189" i="1"/>
  <c r="K2189" i="1"/>
  <c r="L2189" i="1"/>
  <c r="M2189" i="1"/>
  <c r="AU2189" i="1"/>
  <c r="AV2189" i="1"/>
  <c r="G2190" i="1"/>
  <c r="K2190" i="1"/>
  <c r="L2190" i="1"/>
  <c r="AU2190" i="1"/>
  <c r="AV2190" i="1"/>
  <c r="G2191" i="1"/>
  <c r="K2191" i="1"/>
  <c r="M2191" i="1" s="1"/>
  <c r="L2191" i="1"/>
  <c r="AU2191" i="1"/>
  <c r="AV2191" i="1"/>
  <c r="G2192" i="1"/>
  <c r="K2192" i="1"/>
  <c r="M2192" i="1" s="1"/>
  <c r="L2192" i="1"/>
  <c r="AD2192" i="1"/>
  <c r="AU2192" i="1"/>
  <c r="AV2192" i="1"/>
  <c r="G2193" i="1"/>
  <c r="K2193" i="1"/>
  <c r="L2193" i="1"/>
  <c r="M2193" i="1" s="1"/>
  <c r="AU2193" i="1"/>
  <c r="AV2193" i="1"/>
  <c r="G2194" i="1"/>
  <c r="K2194" i="1"/>
  <c r="M2194" i="1" s="1"/>
  <c r="L2194" i="1"/>
  <c r="AU2194" i="1"/>
  <c r="AV2194" i="1"/>
  <c r="G2195" i="1"/>
  <c r="K2195" i="1"/>
  <c r="L2195" i="1"/>
  <c r="M2195" i="1"/>
  <c r="AD2195" i="1" s="1"/>
  <c r="Q2195" i="1"/>
  <c r="AK2195" i="1"/>
  <c r="AU2195" i="1"/>
  <c r="AV2195" i="1"/>
  <c r="AW2195" i="1"/>
  <c r="AX2195" i="1" s="1"/>
  <c r="G2196" i="1"/>
  <c r="M2196" i="1"/>
  <c r="AD2196" i="1" s="1"/>
  <c r="N2196" i="1"/>
  <c r="P2196" i="1" s="1"/>
  <c r="O2196" i="1"/>
  <c r="Q2196" i="1"/>
  <c r="S2196" i="1" s="1"/>
  <c r="R2196" i="1"/>
  <c r="AU2196" i="1"/>
  <c r="AV2196" i="1"/>
  <c r="AW2196" i="1"/>
  <c r="AX2196" i="1"/>
  <c r="BD2196" i="1" s="1"/>
  <c r="BB2196" i="1"/>
  <c r="BA2196" i="1" s="1"/>
  <c r="G2197" i="1"/>
  <c r="L2197" i="1"/>
  <c r="M2197" i="1" s="1"/>
  <c r="AU2197" i="1"/>
  <c r="AV2197" i="1"/>
  <c r="G2198" i="1"/>
  <c r="L2198" i="1"/>
  <c r="M2198" i="1" s="1"/>
  <c r="AU2198" i="1"/>
  <c r="AV2198" i="1"/>
  <c r="G2199" i="1"/>
  <c r="K2199" i="1"/>
  <c r="L2199" i="1"/>
  <c r="M2199" i="1"/>
  <c r="AD2199" i="1" s="1"/>
  <c r="Q2199" i="1"/>
  <c r="AU2199" i="1"/>
  <c r="AX2199" i="1"/>
  <c r="AY2199" i="1"/>
  <c r="AZ2199" i="1"/>
  <c r="BB2199" i="1"/>
  <c r="BA2199" i="1" s="1"/>
  <c r="BC2199" i="1" s="1"/>
  <c r="BD2199" i="1"/>
  <c r="G2200" i="1"/>
  <c r="K2200" i="1"/>
  <c r="M2200" i="1" s="1"/>
  <c r="L2200" i="1"/>
  <c r="AU2200" i="1"/>
  <c r="AV2200" i="1"/>
  <c r="G2201" i="1"/>
  <c r="K2201" i="1"/>
  <c r="L2201" i="1"/>
  <c r="M2201" i="1"/>
  <c r="AD2201" i="1" s="1"/>
  <c r="Q2201" i="1"/>
  <c r="AU2201" i="1"/>
  <c r="AV2201" i="1"/>
  <c r="AW2201" i="1"/>
  <c r="AX2201" i="1" s="1"/>
  <c r="G2202" i="1"/>
  <c r="K2202" i="1"/>
  <c r="L2202" i="1"/>
  <c r="M2202" i="1" s="1"/>
  <c r="AU2202" i="1"/>
  <c r="AV2202" i="1"/>
  <c r="G2203" i="1"/>
  <c r="K2203" i="1"/>
  <c r="M2203" i="1" s="1"/>
  <c r="O2203" i="1" s="1"/>
  <c r="L2203" i="1"/>
  <c r="AU2203" i="1"/>
  <c r="AV2203" i="1"/>
  <c r="G2204" i="1"/>
  <c r="K2204" i="1"/>
  <c r="L2204" i="1"/>
  <c r="M2204" i="1"/>
  <c r="Q2204" i="1" s="1"/>
  <c r="N2204" i="1"/>
  <c r="AU2204" i="1"/>
  <c r="AV2204" i="1"/>
  <c r="AW2204" i="1"/>
  <c r="AX2204" i="1"/>
  <c r="G2205" i="1"/>
  <c r="M2205" i="1"/>
  <c r="Q2205" i="1" s="1"/>
  <c r="N2205" i="1"/>
  <c r="O2205" i="1"/>
  <c r="AD2205" i="1"/>
  <c r="AK2205" i="1" s="1"/>
  <c r="AE2205" i="1"/>
  <c r="AL2205" i="1" s="1"/>
  <c r="AF2205" i="1"/>
  <c r="AM2205" i="1" s="1"/>
  <c r="AH2205" i="1"/>
  <c r="AI2205" i="1"/>
  <c r="AU2205" i="1"/>
  <c r="AV2205" i="1"/>
  <c r="AW2205" i="1"/>
  <c r="AX2205" i="1"/>
  <c r="BB2205" i="1" s="1"/>
  <c r="BA2205" i="1" s="1"/>
  <c r="AY2205" i="1"/>
  <c r="G2206" i="1"/>
  <c r="K2206" i="1"/>
  <c r="L2206" i="1"/>
  <c r="M2206" i="1"/>
  <c r="Q2206" i="1" s="1"/>
  <c r="N2206" i="1"/>
  <c r="AU2206" i="1"/>
  <c r="AV2206" i="1"/>
  <c r="AW2206" i="1"/>
  <c r="AX2206" i="1"/>
  <c r="G2207" i="1"/>
  <c r="M2207" i="1"/>
  <c r="Q2207" i="1" s="1"/>
  <c r="N2207" i="1"/>
  <c r="P2207" i="1" s="1"/>
  <c r="R2207" i="1" s="1"/>
  <c r="O2207" i="1"/>
  <c r="AD2207" i="1"/>
  <c r="AK2207" i="1" s="1"/>
  <c r="AN2207" i="1" s="1"/>
  <c r="AE2207" i="1"/>
  <c r="AL2207" i="1" s="1"/>
  <c r="AF2207" i="1"/>
  <c r="AM2207" i="1" s="1"/>
  <c r="AH2207" i="1"/>
  <c r="AI2207" i="1"/>
  <c r="AU2207" i="1"/>
  <c r="AV2207" i="1"/>
  <c r="AW2207" i="1"/>
  <c r="AX2207" i="1"/>
  <c r="BB2207" i="1" s="1"/>
  <c r="BA2207" i="1" s="1"/>
  <c r="AY2207" i="1"/>
  <c r="G2208" i="1"/>
  <c r="K2208" i="1"/>
  <c r="L2208" i="1"/>
  <c r="M2208" i="1"/>
  <c r="Q2208" i="1" s="1"/>
  <c r="N2208" i="1"/>
  <c r="P2208" i="1" s="1"/>
  <c r="O2208" i="1"/>
  <c r="AU2208" i="1"/>
  <c r="AV2208" i="1"/>
  <c r="AW2208" i="1"/>
  <c r="AX2208" i="1"/>
  <c r="G2209" i="1"/>
  <c r="K2209" i="1"/>
  <c r="L2209" i="1"/>
  <c r="O2209" i="1" s="1"/>
  <c r="M2209" i="1"/>
  <c r="AU2209" i="1"/>
  <c r="AV2209" i="1"/>
  <c r="AW2209" i="1"/>
  <c r="AX2209" i="1" s="1"/>
  <c r="G2210" i="1"/>
  <c r="K2210" i="1"/>
  <c r="M2210" i="1" s="1"/>
  <c r="L2210" i="1"/>
  <c r="AU2210" i="1"/>
  <c r="AV2210" i="1"/>
  <c r="G2211" i="1"/>
  <c r="K2211" i="1"/>
  <c r="M2211" i="1" s="1"/>
  <c r="L2211" i="1"/>
  <c r="N2211" i="1" s="1"/>
  <c r="AU2211" i="1"/>
  <c r="AV2211" i="1"/>
  <c r="G2212" i="1"/>
  <c r="M2212" i="1"/>
  <c r="N2212" i="1" s="1"/>
  <c r="AU2212" i="1"/>
  <c r="AV2212" i="1"/>
  <c r="AW2212" i="1"/>
  <c r="AX2212" i="1" s="1"/>
  <c r="G2213" i="1"/>
  <c r="K2213" i="1"/>
  <c r="L2213" i="1"/>
  <c r="AV2213" i="1"/>
  <c r="G2214" i="1"/>
  <c r="K2214" i="1"/>
  <c r="M2214" i="1" s="1"/>
  <c r="AD2214" i="1" s="1"/>
  <c r="L2214" i="1"/>
  <c r="AU2214" i="1"/>
  <c r="AV2214" i="1"/>
  <c r="G2215" i="1"/>
  <c r="K2215" i="1"/>
  <c r="L2215" i="1"/>
  <c r="M2215" i="1" s="1"/>
  <c r="AU2215" i="1"/>
  <c r="AV2215" i="1"/>
  <c r="G2216" i="1"/>
  <c r="K2216" i="1"/>
  <c r="M2216" i="1" s="1"/>
  <c r="L2216" i="1"/>
  <c r="AU2216" i="1"/>
  <c r="AV2216" i="1"/>
  <c r="G2217" i="1"/>
  <c r="K2217" i="1"/>
  <c r="L2217" i="1"/>
  <c r="M2217" i="1"/>
  <c r="AD2217" i="1" s="1"/>
  <c r="Q2217" i="1"/>
  <c r="AU2217" i="1"/>
  <c r="AV2217" i="1"/>
  <c r="AW2217" i="1"/>
  <c r="AX2217" i="1" s="1"/>
  <c r="G2218" i="1"/>
  <c r="K2218" i="1"/>
  <c r="L2218" i="1"/>
  <c r="M2218" i="1" s="1"/>
  <c r="AU2218" i="1"/>
  <c r="AV2218" i="1"/>
  <c r="G2219" i="1"/>
  <c r="M2219" i="1"/>
  <c r="AD2219" i="1" s="1"/>
  <c r="Q2219" i="1"/>
  <c r="AK2219" i="1"/>
  <c r="AU2219" i="1"/>
  <c r="AV2219" i="1"/>
  <c r="AW2219" i="1"/>
  <c r="AX2219" i="1" s="1"/>
  <c r="G2220" i="1"/>
  <c r="L2220" i="1"/>
  <c r="M2220" i="1"/>
  <c r="AD2220" i="1" s="1"/>
  <c r="AK2220" i="1" s="1"/>
  <c r="Q2220" i="1"/>
  <c r="AU2220" i="1"/>
  <c r="AV2220" i="1"/>
  <c r="AW2220" i="1"/>
  <c r="AX2220" i="1" s="1"/>
  <c r="G2221" i="1"/>
  <c r="K2221" i="1"/>
  <c r="L2221" i="1"/>
  <c r="M2221" i="1" s="1"/>
  <c r="AU2221" i="1"/>
  <c r="AV2221" i="1"/>
  <c r="G2222" i="1"/>
  <c r="K2222" i="1"/>
  <c r="M2222" i="1" s="1"/>
  <c r="L2222" i="1"/>
  <c r="O2222" i="1"/>
  <c r="AU2222" i="1"/>
  <c r="AV2222" i="1"/>
  <c r="G2223" i="1"/>
  <c r="K2223" i="1"/>
  <c r="L2223" i="1"/>
  <c r="M2223" i="1"/>
  <c r="Q2223" i="1" s="1"/>
  <c r="N2223" i="1"/>
  <c r="AU2223" i="1"/>
  <c r="AV2223" i="1"/>
  <c r="AW2223" i="1"/>
  <c r="AX2223" i="1"/>
  <c r="G2224" i="1"/>
  <c r="K2224" i="1"/>
  <c r="L2224" i="1"/>
  <c r="O2224" i="1" s="1"/>
  <c r="M2224" i="1"/>
  <c r="AU2224" i="1"/>
  <c r="AV2224" i="1"/>
  <c r="AW2224" i="1"/>
  <c r="AX2224" i="1" s="1"/>
  <c r="G2225" i="1"/>
  <c r="K2225" i="1"/>
  <c r="L2225" i="1"/>
  <c r="AV2225" i="1" s="1"/>
  <c r="AU2225" i="1"/>
  <c r="G2226" i="1"/>
  <c r="K2226" i="1"/>
  <c r="M2226" i="1" s="1"/>
  <c r="L2226" i="1"/>
  <c r="N2226" i="1" s="1"/>
  <c r="AV2226" i="1"/>
  <c r="G2227" i="1"/>
  <c r="K2227" i="1"/>
  <c r="M2227" i="1" s="1"/>
  <c r="L2227" i="1"/>
  <c r="AU2227" i="1"/>
  <c r="AV2227" i="1"/>
  <c r="G2228" i="1"/>
  <c r="K2228" i="1"/>
  <c r="L2228" i="1"/>
  <c r="M2228" i="1" s="1"/>
  <c r="AU2228" i="1"/>
  <c r="AV2228" i="1"/>
  <c r="G2229" i="1"/>
  <c r="K2229" i="1"/>
  <c r="M2229" i="1" s="1"/>
  <c r="L2229" i="1"/>
  <c r="AU2229" i="1"/>
  <c r="AV2229" i="1"/>
  <c r="G2230" i="1"/>
  <c r="K2230" i="1"/>
  <c r="L2230" i="1"/>
  <c r="M2230" i="1"/>
  <c r="AD2230" i="1" s="1"/>
  <c r="AK2230" i="1" s="1"/>
  <c r="Q2230" i="1"/>
  <c r="AU2230" i="1"/>
  <c r="AV2230" i="1"/>
  <c r="AW2230" i="1"/>
  <c r="AX2230" i="1" s="1"/>
  <c r="G2231" i="1"/>
  <c r="K2231" i="1"/>
  <c r="L2231" i="1"/>
  <c r="M2231" i="1" s="1"/>
  <c r="AU2231" i="1"/>
  <c r="AV2231" i="1"/>
  <c r="G2232" i="1"/>
  <c r="K2232" i="1"/>
  <c r="M2232" i="1" s="1"/>
  <c r="L2232" i="1"/>
  <c r="O2232" i="1"/>
  <c r="AU2232" i="1"/>
  <c r="AV2232" i="1"/>
  <c r="G2233" i="1"/>
  <c r="K2233" i="1"/>
  <c r="L2233" i="1"/>
  <c r="M2233" i="1"/>
  <c r="Q2233" i="1" s="1"/>
  <c r="N2233" i="1"/>
  <c r="AU2233" i="1"/>
  <c r="AV2233" i="1"/>
  <c r="AW2233" i="1"/>
  <c r="AX2233" i="1"/>
  <c r="G2234" i="1"/>
  <c r="K2234" i="1"/>
  <c r="L2234" i="1"/>
  <c r="M2234" i="1"/>
  <c r="AU2234" i="1"/>
  <c r="AV2234" i="1"/>
  <c r="AW2234" i="1"/>
  <c r="AX2234" i="1" s="1"/>
  <c r="G2235" i="1"/>
  <c r="K2235" i="1"/>
  <c r="L2235" i="1"/>
  <c r="AV2235" i="1" s="1"/>
  <c r="AU2235" i="1"/>
  <c r="G2236" i="1"/>
  <c r="K2236" i="1"/>
  <c r="M2236" i="1" s="1"/>
  <c r="L2236" i="1"/>
  <c r="AV2236" i="1"/>
  <c r="G2237" i="1"/>
  <c r="K2237" i="1"/>
  <c r="M2237" i="1" s="1"/>
  <c r="L2237" i="1"/>
  <c r="AU2237" i="1"/>
  <c r="AV2237" i="1"/>
  <c r="G2238" i="1"/>
  <c r="K2238" i="1"/>
  <c r="L2238" i="1"/>
  <c r="M2238" i="1" s="1"/>
  <c r="AU2238" i="1"/>
  <c r="AV2238" i="1"/>
  <c r="G2239" i="1"/>
  <c r="K2239" i="1"/>
  <c r="M2239" i="1" s="1"/>
  <c r="L2239" i="1"/>
  <c r="AU2239" i="1"/>
  <c r="AV2239" i="1"/>
  <c r="G2240" i="1"/>
  <c r="Q2240" i="1" s="1"/>
  <c r="M2240" i="1"/>
  <c r="N2240" i="1"/>
  <c r="O2240" i="1"/>
  <c r="P2240" i="1" s="1"/>
  <c r="R2240" i="1" s="1"/>
  <c r="S2240" i="1"/>
  <c r="AD2240" i="1"/>
  <c r="AE2240" i="1" s="1"/>
  <c r="AU2240" i="1"/>
  <c r="AV2240" i="1"/>
  <c r="AW2240" i="1"/>
  <c r="AX2240" i="1"/>
  <c r="AY2240" i="1"/>
  <c r="AZ2240" i="1"/>
  <c r="BB2240" i="1"/>
  <c r="BA2240" i="1" s="1"/>
  <c r="BC2240" i="1" s="1"/>
  <c r="BD2240" i="1"/>
  <c r="G2241" i="1"/>
  <c r="K2241" i="1"/>
  <c r="M2241" i="1" s="1"/>
  <c r="L2241" i="1"/>
  <c r="Q2241" i="1"/>
  <c r="AU2241" i="1"/>
  <c r="AV2241" i="1"/>
  <c r="G2242" i="1"/>
  <c r="K2242" i="1"/>
  <c r="L2242" i="1"/>
  <c r="M2242" i="1"/>
  <c r="AD2242" i="1" s="1"/>
  <c r="Q2242" i="1"/>
  <c r="AK2242" i="1"/>
  <c r="AU2242" i="1"/>
  <c r="AV2242" i="1"/>
  <c r="AW2242" i="1"/>
  <c r="AX2242" i="1" s="1"/>
  <c r="AZ2242" i="1"/>
  <c r="G2243" i="1"/>
  <c r="K2243" i="1"/>
  <c r="L2243" i="1"/>
  <c r="M2243" i="1" s="1"/>
  <c r="O2243" i="1"/>
  <c r="AU2243" i="1"/>
  <c r="AV2243" i="1"/>
  <c r="G2244" i="1"/>
  <c r="K2244" i="1"/>
  <c r="M2244" i="1" s="1"/>
  <c r="L2244" i="1"/>
  <c r="N2244" i="1"/>
  <c r="P2244" i="1" s="1"/>
  <c r="R2244" i="1" s="1"/>
  <c r="O2244" i="1"/>
  <c r="AU2244" i="1"/>
  <c r="AV2244" i="1"/>
  <c r="G2245" i="1"/>
  <c r="M2245" i="1"/>
  <c r="AD2245" i="1" s="1"/>
  <c r="O2245" i="1"/>
  <c r="Q2245" i="1"/>
  <c r="AU2245" i="1"/>
  <c r="AV2245" i="1"/>
  <c r="AW2245" i="1"/>
  <c r="AX2245" i="1" s="1"/>
  <c r="AY2245" i="1" s="1"/>
  <c r="AZ2245" i="1"/>
  <c r="G2246" i="1"/>
  <c r="M2246" i="1"/>
  <c r="AD2246" i="1" s="1"/>
  <c r="Q2246" i="1"/>
  <c r="AK2246" i="1"/>
  <c r="AU2246" i="1"/>
  <c r="AV2246" i="1"/>
  <c r="AW2246" i="1"/>
  <c r="AX2246" i="1" s="1"/>
  <c r="AZ2246" i="1"/>
  <c r="G2247" i="1"/>
  <c r="K2247" i="1"/>
  <c r="L2247" i="1"/>
  <c r="AV2247" i="1" s="1"/>
  <c r="N2247" i="1"/>
  <c r="O2247" i="1"/>
  <c r="P2247" i="1"/>
  <c r="R2247" i="1" s="1"/>
  <c r="Q2247" i="1"/>
  <c r="AD2247" i="1"/>
  <c r="AE2247" i="1" s="1"/>
  <c r="AG2247" i="1"/>
  <c r="AK2247" i="1"/>
  <c r="AU2247" i="1"/>
  <c r="AW2247" i="1"/>
  <c r="AX2247" i="1" s="1"/>
  <c r="AZ2247" i="1"/>
  <c r="G2248" i="1"/>
  <c r="K2248" i="1"/>
  <c r="L2248" i="1"/>
  <c r="M2248" i="1"/>
  <c r="AD2248" i="1" s="1"/>
  <c r="O2248" i="1"/>
  <c r="Q2248" i="1"/>
  <c r="AU2248" i="1"/>
  <c r="AV2248" i="1"/>
  <c r="AW2248" i="1"/>
  <c r="AX2248" i="1" s="1"/>
  <c r="AY2248" i="1" s="1"/>
  <c r="AZ2248" i="1"/>
  <c r="G2249" i="1"/>
  <c r="K2249" i="1"/>
  <c r="L2249" i="1"/>
  <c r="AU2249" i="1"/>
  <c r="AV2249" i="1"/>
  <c r="G2250" i="1"/>
  <c r="Q2250" i="1" s="1"/>
  <c r="K2250" i="1"/>
  <c r="L2250" i="1"/>
  <c r="N2250" i="1"/>
  <c r="P2250" i="1" s="1"/>
  <c r="O2250" i="1"/>
  <c r="AD2250" i="1"/>
  <c r="AK2250" i="1" s="1"/>
  <c r="AN2250" i="1" s="1"/>
  <c r="AE2250" i="1"/>
  <c r="AL2250" i="1" s="1"/>
  <c r="AF2250" i="1"/>
  <c r="AM2250" i="1" s="1"/>
  <c r="AG2250" i="1"/>
  <c r="AH2250" i="1"/>
  <c r="AJ2250" i="1" s="1"/>
  <c r="AI2250" i="1"/>
  <c r="AU2250" i="1"/>
  <c r="AV2250" i="1"/>
  <c r="AW2250" i="1"/>
  <c r="AX2250" i="1"/>
  <c r="AY2250" i="1" s="1"/>
  <c r="G2251" i="1"/>
  <c r="K2251" i="1"/>
  <c r="L2251" i="1"/>
  <c r="M2251" i="1"/>
  <c r="AU2251" i="1"/>
  <c r="AV2251" i="1"/>
  <c r="G2252" i="1"/>
  <c r="K2252" i="1"/>
  <c r="M2252" i="1"/>
  <c r="AU2252" i="1"/>
  <c r="AV2252" i="1"/>
  <c r="G2253" i="1"/>
  <c r="M2253" i="1"/>
  <c r="Q2253" i="1" s="1"/>
  <c r="N2253" i="1"/>
  <c r="P2253" i="1" s="1"/>
  <c r="R2253" i="1" s="1"/>
  <c r="O2253" i="1"/>
  <c r="AU2253" i="1"/>
  <c r="AV2253" i="1"/>
  <c r="AW2253" i="1"/>
  <c r="AX2253" i="1"/>
  <c r="AY2253" i="1" s="1"/>
  <c r="G2254" i="1"/>
  <c r="K2254" i="1"/>
  <c r="M2254" i="1" s="1"/>
  <c r="AU2254" i="1"/>
  <c r="AV2254" i="1"/>
  <c r="G2255" i="1"/>
  <c r="M2255" i="1"/>
  <c r="AD2255" i="1" s="1"/>
  <c r="O2255" i="1"/>
  <c r="Q2255" i="1"/>
  <c r="AU2255" i="1"/>
  <c r="AV2255" i="1"/>
  <c r="AW2255" i="1"/>
  <c r="AX2255" i="1" s="1"/>
  <c r="AY2255" i="1"/>
  <c r="AZ2255" i="1"/>
  <c r="G2256" i="1"/>
  <c r="K2256" i="1"/>
  <c r="K2258" i="1" s="1"/>
  <c r="L2256" i="1"/>
  <c r="L2258" i="1" s="1"/>
  <c r="AV2258" i="1" s="1"/>
  <c r="AU2256" i="1"/>
  <c r="AV2256" i="1"/>
  <c r="M2257" i="1"/>
  <c r="AD2257" i="1" s="1"/>
  <c r="Q2257" i="1"/>
  <c r="AK2257" i="1"/>
  <c r="AU2257" i="1"/>
  <c r="AV2257" i="1"/>
  <c r="AW2257" i="1"/>
  <c r="AX2257" i="1" s="1"/>
  <c r="AZ2257" i="1" s="1"/>
  <c r="G2259" i="1"/>
  <c r="K2259" i="1"/>
  <c r="L2259" i="1"/>
  <c r="L2262" i="1" s="1"/>
  <c r="AV2262" i="1" s="1"/>
  <c r="AU2259" i="1"/>
  <c r="AV2259" i="1"/>
  <c r="M2260" i="1"/>
  <c r="AD2260" i="1" s="1"/>
  <c r="N2260" i="1"/>
  <c r="P2260" i="1" s="1"/>
  <c r="R2260" i="1" s="1"/>
  <c r="O2260" i="1"/>
  <c r="Q2260" i="1"/>
  <c r="AU2260" i="1"/>
  <c r="AV2260" i="1"/>
  <c r="AW2260" i="1"/>
  <c r="AX2260" i="1"/>
  <c r="BD2260" i="1" s="1"/>
  <c r="BA2260" i="1"/>
  <c r="BB2260" i="1"/>
  <c r="M2261" i="1"/>
  <c r="N2261" i="1" s="1"/>
  <c r="AD2261" i="1"/>
  <c r="AU2261" i="1"/>
  <c r="AV2261" i="1"/>
  <c r="AW2261" i="1"/>
  <c r="AX2261" i="1" s="1"/>
  <c r="K2262" i="1"/>
  <c r="AU2262" i="1"/>
  <c r="G2263" i="1"/>
  <c r="Q2263" i="1" s="1"/>
  <c r="M2263" i="1"/>
  <c r="N2263" i="1"/>
  <c r="P2263" i="1" s="1"/>
  <c r="O2263" i="1"/>
  <c r="AD2263" i="1"/>
  <c r="AE2263" i="1" s="1"/>
  <c r="AU2263" i="1"/>
  <c r="AV2263" i="1"/>
  <c r="AW2263" i="1"/>
  <c r="AX2263" i="1"/>
  <c r="AY2263" i="1" s="1"/>
  <c r="BD2263" i="1"/>
  <c r="G2264" i="1"/>
  <c r="M2264" i="1"/>
  <c r="N2264" i="1" s="1"/>
  <c r="AU2264" i="1"/>
  <c r="AV2264" i="1"/>
  <c r="AW2264" i="1"/>
  <c r="AX2264" i="1" s="1"/>
  <c r="G2265" i="1"/>
  <c r="K2265" i="1"/>
  <c r="L2265" i="1"/>
  <c r="AV2265" i="1"/>
  <c r="G2266" i="1"/>
  <c r="K2266" i="1"/>
  <c r="M2266" i="1" s="1"/>
  <c r="L2266" i="1"/>
  <c r="AU2266" i="1"/>
  <c r="AV2266" i="1"/>
  <c r="G2267" i="1"/>
  <c r="K2267" i="1"/>
  <c r="L2267" i="1"/>
  <c r="M2267" i="1" s="1"/>
  <c r="AU2267" i="1"/>
  <c r="AV2267" i="1"/>
  <c r="G2268" i="1"/>
  <c r="M2268" i="1"/>
  <c r="N2268" i="1" s="1"/>
  <c r="AD2268" i="1"/>
  <c r="AU2268" i="1"/>
  <c r="AV2268" i="1"/>
  <c r="AW2268" i="1"/>
  <c r="AX2268" i="1" s="1"/>
  <c r="BD2268" i="1"/>
  <c r="G2269" i="1"/>
  <c r="K2269" i="1"/>
  <c r="L2269" i="1"/>
  <c r="M2269" i="1" s="1"/>
  <c r="AU2269" i="1"/>
  <c r="AV2269" i="1"/>
  <c r="G2270" i="1"/>
  <c r="K2270" i="1"/>
  <c r="M2270" i="1" s="1"/>
  <c r="L2270" i="1"/>
  <c r="Q2270" i="1"/>
  <c r="AU2270" i="1"/>
  <c r="AV2270" i="1"/>
  <c r="G2271" i="1"/>
  <c r="Q2271" i="1" s="1"/>
  <c r="S2271" i="1" s="1"/>
  <c r="M2271" i="1"/>
  <c r="N2271" i="1" s="1"/>
  <c r="P2271" i="1" s="1"/>
  <c r="R2271" i="1" s="1"/>
  <c r="O2271" i="1"/>
  <c r="AD2271" i="1"/>
  <c r="AE2271" i="1" s="1"/>
  <c r="AH2271" i="1" s="1"/>
  <c r="AL2271" i="1"/>
  <c r="AU2271" i="1"/>
  <c r="AV2271" i="1"/>
  <c r="AW2271" i="1"/>
  <c r="AX2271" i="1" s="1"/>
  <c r="BB2271" i="1"/>
  <c r="BA2271" i="1" s="1"/>
  <c r="G2272" i="1"/>
  <c r="K2272" i="1"/>
  <c r="M2272" i="1" s="1"/>
  <c r="L2272" i="1"/>
  <c r="Q2272" i="1"/>
  <c r="AU2272" i="1"/>
  <c r="AV2272" i="1"/>
  <c r="G2273" i="1"/>
  <c r="L2273" i="1"/>
  <c r="M2273" i="1" s="1"/>
  <c r="Q2273" i="1"/>
  <c r="AU2273" i="1"/>
  <c r="AV2273" i="1"/>
  <c r="G2274" i="1"/>
  <c r="K2274" i="1"/>
  <c r="L2274" i="1"/>
  <c r="M2274" i="1"/>
  <c r="AD2274" i="1" s="1"/>
  <c r="Q2274" i="1"/>
  <c r="AU2274" i="1"/>
  <c r="AV2274" i="1"/>
  <c r="AW2274" i="1"/>
  <c r="AX2274" i="1" s="1"/>
  <c r="AZ2274" i="1" s="1"/>
  <c r="G2275" i="1"/>
  <c r="K2275" i="1"/>
  <c r="L2275" i="1"/>
  <c r="M2275" i="1" s="1"/>
  <c r="O2275" i="1"/>
  <c r="AU2275" i="1"/>
  <c r="AV2275" i="1"/>
  <c r="G2276" i="1"/>
  <c r="M2276" i="1"/>
  <c r="AD2276" i="1" s="1"/>
  <c r="Q2276" i="1"/>
  <c r="AK2276" i="1"/>
  <c r="AU2276" i="1"/>
  <c r="AV2276" i="1"/>
  <c r="AW2276" i="1"/>
  <c r="AX2276" i="1" s="1"/>
  <c r="AZ2276" i="1" s="1"/>
  <c r="G2277" i="1"/>
  <c r="K2277" i="1"/>
  <c r="L2277" i="1"/>
  <c r="M2277" i="1" s="1"/>
  <c r="O2277" i="1" s="1"/>
  <c r="AU2277" i="1"/>
  <c r="AV2277" i="1"/>
  <c r="AW2277" i="1" s="1"/>
  <c r="AX2277" i="1" s="1"/>
  <c r="G2278" i="1"/>
  <c r="L2278" i="1"/>
  <c r="N2278" i="1"/>
  <c r="P2278" i="1" s="1"/>
  <c r="R2278" i="1" s="1"/>
  <c r="O2278" i="1"/>
  <c r="AV2278" i="1"/>
  <c r="G2279" i="1"/>
  <c r="K2279" i="1"/>
  <c r="L2279" i="1"/>
  <c r="M2279" i="1" s="1"/>
  <c r="AU2279" i="1"/>
  <c r="AV2279" i="1"/>
  <c r="AW2279" i="1"/>
  <c r="AX2279" i="1" s="1"/>
  <c r="G2280" i="1"/>
  <c r="M2280" i="1"/>
  <c r="AW2280" i="1" s="1"/>
  <c r="N2280" i="1"/>
  <c r="AU2280" i="1"/>
  <c r="AV2280" i="1"/>
  <c r="AX2280" i="1"/>
  <c r="G2281" i="1"/>
  <c r="K2281" i="1"/>
  <c r="L2281" i="1"/>
  <c r="M2281" i="1"/>
  <c r="AW2281" i="1" s="1"/>
  <c r="AX2281" i="1" s="1"/>
  <c r="AU2281" i="1"/>
  <c r="AV2281" i="1"/>
  <c r="G2282" i="1"/>
  <c r="M2282" i="1"/>
  <c r="AU2282" i="1"/>
  <c r="AV2282" i="1"/>
  <c r="G2283" i="1"/>
  <c r="K2283" i="1"/>
  <c r="AU2283" i="1" s="1"/>
  <c r="M2283" i="1"/>
  <c r="AV2283" i="1"/>
  <c r="G2284" i="1"/>
  <c r="M2284" i="1"/>
  <c r="Q2284" i="1" s="1"/>
  <c r="N2284" i="1"/>
  <c r="O2284" i="1"/>
  <c r="AU2284" i="1"/>
  <c r="AV2284" i="1"/>
  <c r="AW2284" i="1"/>
  <c r="AX2284" i="1"/>
  <c r="AY2284" i="1" s="1"/>
  <c r="G2285" i="1"/>
  <c r="M2285" i="1"/>
  <c r="AD2285" i="1" s="1"/>
  <c r="N2285" i="1"/>
  <c r="O2285" i="1"/>
  <c r="P2285" i="1" s="1"/>
  <c r="Q2285" i="1"/>
  <c r="AU2285" i="1"/>
  <c r="AV2285" i="1"/>
  <c r="AW2285" i="1"/>
  <c r="AX2285" i="1"/>
  <c r="BB2285" i="1" s="1"/>
  <c r="BA2285" i="1" s="1"/>
  <c r="AY2285" i="1"/>
  <c r="AZ2285" i="1"/>
  <c r="G2286" i="1"/>
  <c r="M2286" i="1"/>
  <c r="AD2286" i="1" s="1"/>
  <c r="AK2286" i="1" s="1"/>
  <c r="Q2286" i="1"/>
  <c r="AU2286" i="1"/>
  <c r="AV2286" i="1"/>
  <c r="AW2286" i="1"/>
  <c r="AX2286" i="1" s="1"/>
  <c r="G2287" i="1"/>
  <c r="M2287" i="1"/>
  <c r="AD2287" i="1" s="1"/>
  <c r="N2287" i="1"/>
  <c r="P2287" i="1" s="1"/>
  <c r="R2287" i="1" s="1"/>
  <c r="S2287" i="1" s="1"/>
  <c r="O2287" i="1"/>
  <c r="Q2287" i="1"/>
  <c r="AK2287" i="1"/>
  <c r="AU2287" i="1"/>
  <c r="AV2287" i="1"/>
  <c r="AW2287" i="1"/>
  <c r="AX2287" i="1"/>
  <c r="BD2287" i="1" s="1"/>
  <c r="BA2287" i="1"/>
  <c r="BB2287" i="1"/>
  <c r="G2288" i="1"/>
  <c r="M2288" i="1"/>
  <c r="N2288" i="1" s="1"/>
  <c r="P2288" i="1" s="1"/>
  <c r="O2288" i="1"/>
  <c r="Q2288" i="1"/>
  <c r="R2288" i="1"/>
  <c r="S2288" i="1" s="1"/>
  <c r="AD2288" i="1"/>
  <c r="AU2288" i="1"/>
  <c r="AV2288" i="1"/>
  <c r="AW2288" i="1"/>
  <c r="AX2288" i="1"/>
  <c r="AY2288" i="1"/>
  <c r="AZ2288" i="1"/>
  <c r="BB2288" i="1"/>
  <c r="BA2288" i="1" s="1"/>
  <c r="BC2288" i="1" s="1"/>
  <c r="BD2288" i="1"/>
  <c r="G2289" i="1"/>
  <c r="M2289" i="1"/>
  <c r="N2289" i="1" s="1"/>
  <c r="AD2289" i="1"/>
  <c r="AE2289" i="1"/>
  <c r="AU2289" i="1"/>
  <c r="AV2289" i="1"/>
  <c r="AW2289" i="1"/>
  <c r="AX2289" i="1" s="1"/>
  <c r="BD2289" i="1"/>
  <c r="G2290" i="1"/>
  <c r="M2290" i="1"/>
  <c r="N2290" i="1"/>
  <c r="P2290" i="1" s="1"/>
  <c r="O2290" i="1"/>
  <c r="AD2290" i="1"/>
  <c r="AE2290" i="1" s="1"/>
  <c r="AU2290" i="1"/>
  <c r="AV2290" i="1"/>
  <c r="AW2290" i="1"/>
  <c r="AX2290" i="1"/>
  <c r="AY2290" i="1" s="1"/>
  <c r="BD2290" i="1"/>
  <c r="G2291" i="1"/>
  <c r="M2291" i="1"/>
  <c r="AU2291" i="1"/>
  <c r="AV2291" i="1"/>
  <c r="AW2291" i="1"/>
  <c r="AX2291" i="1" s="1"/>
  <c r="G2292" i="1"/>
  <c r="M2292" i="1"/>
  <c r="N2292" i="1"/>
  <c r="P2292" i="1" s="1"/>
  <c r="O2292" i="1"/>
  <c r="AU2292" i="1"/>
  <c r="AV2292" i="1"/>
  <c r="AW2292" i="1"/>
  <c r="AX2292" i="1" s="1"/>
  <c r="G2293" i="1"/>
  <c r="M2293" i="1"/>
  <c r="N2293" i="1" s="1"/>
  <c r="AU2293" i="1"/>
  <c r="AV2293" i="1"/>
  <c r="G2294" i="1"/>
  <c r="H2294" i="1"/>
  <c r="I2294" i="1"/>
  <c r="J2294" i="1"/>
  <c r="K2294" i="1"/>
  <c r="AU2294" i="1" s="1"/>
  <c r="L2294" i="1"/>
  <c r="M2294" i="1"/>
  <c r="AD2294" i="1" s="1"/>
  <c r="N2294" i="1"/>
  <c r="O2294" i="1"/>
  <c r="P2294" i="1"/>
  <c r="Q2294" i="1"/>
  <c r="R2294" i="1"/>
  <c r="S2294" i="1"/>
  <c r="T2294" i="1"/>
  <c r="U2294" i="1"/>
  <c r="V2294" i="1"/>
  <c r="W2294" i="1"/>
  <c r="X2294" i="1"/>
  <c r="AV2294" i="1"/>
  <c r="G2295" i="1"/>
  <c r="H2295" i="1"/>
  <c r="I2295" i="1"/>
  <c r="J2295" i="1"/>
  <c r="K2295" i="1"/>
  <c r="L2295" i="1"/>
  <c r="M2295" i="1"/>
  <c r="N2295" i="1"/>
  <c r="O2295" i="1"/>
  <c r="P2295" i="1"/>
  <c r="Q2295" i="1"/>
  <c r="R2295" i="1"/>
  <c r="S2295" i="1"/>
  <c r="T2295" i="1"/>
  <c r="U2295" i="1"/>
  <c r="V2295" i="1"/>
  <c r="W2295" i="1"/>
  <c r="X2295" i="1"/>
  <c r="AD2295" i="1"/>
  <c r="AE2295" i="1" s="1"/>
  <c r="AF2295" i="1"/>
  <c r="AM2295" i="1" s="1"/>
  <c r="AG2295" i="1"/>
  <c r="AI2295" i="1"/>
  <c r="AK2295" i="1"/>
  <c r="AX2295" i="1"/>
  <c r="AY2295" i="1"/>
  <c r="AZ2295" i="1"/>
  <c r="BA2295" i="1"/>
  <c r="BC2295" i="1"/>
  <c r="BD2295" i="1"/>
  <c r="G2296" i="1"/>
  <c r="H2296" i="1"/>
  <c r="I2296" i="1"/>
  <c r="J2296" i="1"/>
  <c r="K2296" i="1"/>
  <c r="L2296" i="1"/>
  <c r="M2296" i="1"/>
  <c r="N2296" i="1"/>
  <c r="O2296" i="1"/>
  <c r="P2296" i="1"/>
  <c r="Q2296" i="1"/>
  <c r="R2296" i="1"/>
  <c r="S2296" i="1"/>
  <c r="T2296" i="1"/>
  <c r="U2296" i="1"/>
  <c r="V2296" i="1"/>
  <c r="W2296" i="1"/>
  <c r="X2296" i="1"/>
  <c r="AD2296" i="1"/>
  <c r="AE2296" i="1"/>
  <c r="AF2296" i="1"/>
  <c r="AW2296" i="1"/>
  <c r="AX2296" i="1"/>
  <c r="G2297" i="1"/>
  <c r="H2297" i="1"/>
  <c r="I2297" i="1"/>
  <c r="J2297" i="1"/>
  <c r="K2297" i="1"/>
  <c r="L2297" i="1"/>
  <c r="M2297" i="1"/>
  <c r="AD2297" i="1" s="1"/>
  <c r="N2297" i="1"/>
  <c r="O2297" i="1"/>
  <c r="P2297" i="1"/>
  <c r="Q2297" i="1"/>
  <c r="R2297" i="1"/>
  <c r="S2297" i="1"/>
  <c r="T2297" i="1"/>
  <c r="U2297" i="1"/>
  <c r="V2297" i="1"/>
  <c r="W2297" i="1"/>
  <c r="X2297" i="1"/>
  <c r="AW2297" i="1"/>
  <c r="AX2297" i="1" s="1"/>
  <c r="AZ2297" i="1" s="1"/>
  <c r="G2298" i="1"/>
  <c r="H2298" i="1"/>
  <c r="I2298" i="1"/>
  <c r="J2298" i="1"/>
  <c r="K2298" i="1"/>
  <c r="L2298" i="1"/>
  <c r="M2298" i="1"/>
  <c r="AD2298" i="1" s="1"/>
  <c r="N2298" i="1"/>
  <c r="O2298" i="1"/>
  <c r="P2298" i="1"/>
  <c r="Q2298" i="1"/>
  <c r="R2298" i="1"/>
  <c r="S2298" i="1"/>
  <c r="T2298" i="1"/>
  <c r="U2298" i="1"/>
  <c r="V2298" i="1"/>
  <c r="W2298" i="1"/>
  <c r="X2298" i="1"/>
  <c r="AW2298" i="1"/>
  <c r="AX2298" i="1"/>
  <c r="AY2298" i="1" s="1"/>
  <c r="BA2298" i="1"/>
  <c r="BD2298" i="1"/>
  <c r="G2299" i="1"/>
  <c r="H2299" i="1"/>
  <c r="I2299" i="1"/>
  <c r="J2299" i="1"/>
  <c r="K2299" i="1"/>
  <c r="L2299" i="1"/>
  <c r="M2299" i="1"/>
  <c r="N2299" i="1"/>
  <c r="O2299" i="1"/>
  <c r="P2299" i="1"/>
  <c r="Q2299" i="1"/>
  <c r="R2299" i="1"/>
  <c r="S2299" i="1"/>
  <c r="T2299" i="1"/>
  <c r="U2299" i="1"/>
  <c r="V2299" i="1"/>
  <c r="W2299" i="1"/>
  <c r="X2299" i="1"/>
  <c r="AD2299" i="1"/>
  <c r="AE2299" i="1"/>
  <c r="AL2299" i="1" s="1"/>
  <c r="AF2299" i="1"/>
  <c r="AG2299" i="1"/>
  <c r="AH2299" i="1"/>
  <c r="AW2299" i="1"/>
  <c r="AX2299" i="1"/>
  <c r="AY2299" i="1" s="1"/>
  <c r="G2300" i="1"/>
  <c r="H2300" i="1"/>
  <c r="I2300" i="1"/>
  <c r="J2300" i="1"/>
  <c r="K2300" i="1"/>
  <c r="L2300" i="1"/>
  <c r="M2300" i="1"/>
  <c r="AD2300" i="1" s="1"/>
  <c r="N2300" i="1"/>
  <c r="O2300" i="1"/>
  <c r="P2300" i="1"/>
  <c r="Q2300" i="1"/>
  <c r="R2300" i="1"/>
  <c r="S2300" i="1"/>
  <c r="T2300" i="1"/>
  <c r="U2300" i="1"/>
  <c r="V2300" i="1"/>
  <c r="W2300" i="1"/>
  <c r="X2300" i="1"/>
  <c r="AK2300" i="1"/>
  <c r="AW2300" i="1"/>
  <c r="AX2300" i="1" s="1"/>
  <c r="BD2300" i="1"/>
  <c r="G2301" i="1"/>
  <c r="H2301" i="1"/>
  <c r="I2301" i="1"/>
  <c r="J2301" i="1"/>
  <c r="K2301" i="1"/>
  <c r="L2301" i="1"/>
  <c r="M2301" i="1"/>
  <c r="N2301" i="1"/>
  <c r="O2301" i="1"/>
  <c r="P2301" i="1"/>
  <c r="Q2301" i="1"/>
  <c r="R2301" i="1"/>
  <c r="S2301" i="1"/>
  <c r="T2301" i="1"/>
  <c r="U2301" i="1"/>
  <c r="V2301" i="1"/>
  <c r="W2301" i="1"/>
  <c r="X2301" i="1"/>
  <c r="AD2301" i="1"/>
  <c r="AE2301" i="1" s="1"/>
  <c r="AW2301" i="1"/>
  <c r="AX2301" i="1"/>
  <c r="G2302" i="1"/>
  <c r="H2302" i="1"/>
  <c r="I2302" i="1"/>
  <c r="J2302" i="1"/>
  <c r="K2302" i="1"/>
  <c r="L2302" i="1"/>
  <c r="M2302" i="1"/>
  <c r="AD2302" i="1" s="1"/>
  <c r="N2302" i="1"/>
  <c r="O2302" i="1"/>
  <c r="P2302" i="1"/>
  <c r="Q2302" i="1"/>
  <c r="R2302" i="1"/>
  <c r="S2302" i="1"/>
  <c r="T2302" i="1"/>
  <c r="U2302" i="1"/>
  <c r="V2302" i="1"/>
  <c r="W2302" i="1"/>
  <c r="X2302" i="1"/>
  <c r="AW2302" i="1"/>
  <c r="AX2302" i="1" s="1"/>
  <c r="G2303" i="1"/>
  <c r="H2303" i="1"/>
  <c r="I2303" i="1"/>
  <c r="J2303" i="1"/>
  <c r="K2303" i="1"/>
  <c r="L2303" i="1"/>
  <c r="M2303" i="1"/>
  <c r="AD2303" i="1" s="1"/>
  <c r="N2303" i="1"/>
  <c r="O2303" i="1"/>
  <c r="P2303" i="1"/>
  <c r="Q2303" i="1"/>
  <c r="R2303" i="1"/>
  <c r="S2303" i="1"/>
  <c r="T2303" i="1"/>
  <c r="U2303" i="1"/>
  <c r="V2303" i="1"/>
  <c r="W2303" i="1"/>
  <c r="X2303" i="1"/>
  <c r="AW2303" i="1"/>
  <c r="AX2303" i="1"/>
  <c r="AY2303" i="1" s="1"/>
  <c r="BA2303" i="1"/>
  <c r="BD2303" i="1"/>
  <c r="G2304" i="1"/>
  <c r="H2304" i="1"/>
  <c r="I2304" i="1"/>
  <c r="J2304" i="1"/>
  <c r="K2304" i="1"/>
  <c r="L2304" i="1"/>
  <c r="M2304" i="1"/>
  <c r="N2304" i="1"/>
  <c r="O2304" i="1"/>
  <c r="P2304" i="1"/>
  <c r="Q2304" i="1"/>
  <c r="R2304" i="1"/>
  <c r="S2304" i="1"/>
  <c r="T2304" i="1"/>
  <c r="U2304" i="1"/>
  <c r="V2304" i="1"/>
  <c r="W2304" i="1"/>
  <c r="X2304" i="1"/>
  <c r="AD2304" i="1"/>
  <c r="AK2304" i="1" s="1"/>
  <c r="AE2304" i="1"/>
  <c r="AL2304" i="1" s="1"/>
  <c r="AF2304" i="1"/>
  <c r="AG2304" i="1"/>
  <c r="AH2304" i="1"/>
  <c r="AW2304" i="1"/>
  <c r="AX2304" i="1"/>
  <c r="AY2304" i="1" s="1"/>
  <c r="G2305" i="1"/>
  <c r="H2305" i="1"/>
  <c r="I2305" i="1"/>
  <c r="J2305" i="1"/>
  <c r="K2305" i="1"/>
  <c r="L2305" i="1"/>
  <c r="M2305" i="1"/>
  <c r="AD2305" i="1" s="1"/>
  <c r="AK2305" i="1" s="1"/>
  <c r="N2305" i="1"/>
  <c r="O2305" i="1"/>
  <c r="P2305" i="1"/>
  <c r="Q2305" i="1"/>
  <c r="R2305" i="1"/>
  <c r="S2305" i="1"/>
  <c r="T2305" i="1"/>
  <c r="U2305" i="1"/>
  <c r="V2305" i="1"/>
  <c r="W2305" i="1"/>
  <c r="X2305" i="1"/>
  <c r="AW2305" i="1"/>
  <c r="AX2305" i="1" s="1"/>
  <c r="G2306" i="1"/>
  <c r="H2306" i="1"/>
  <c r="I2306" i="1"/>
  <c r="J2306" i="1"/>
  <c r="K2306" i="1"/>
  <c r="L2306" i="1"/>
  <c r="M2306" i="1"/>
  <c r="N2306" i="1"/>
  <c r="O2306" i="1"/>
  <c r="P2306" i="1"/>
  <c r="Q2306" i="1"/>
  <c r="R2306" i="1"/>
  <c r="S2306" i="1"/>
  <c r="T2306" i="1"/>
  <c r="U2306" i="1"/>
  <c r="V2306" i="1"/>
  <c r="W2306" i="1"/>
  <c r="X2306" i="1"/>
  <c r="AD2306" i="1"/>
  <c r="AW2306" i="1"/>
  <c r="AX2306" i="1" s="1"/>
  <c r="G2307" i="1"/>
  <c r="H2307" i="1"/>
  <c r="I2307" i="1"/>
  <c r="J2307" i="1"/>
  <c r="K2307" i="1"/>
  <c r="L2307" i="1"/>
  <c r="M2307" i="1"/>
  <c r="AD2307" i="1" s="1"/>
  <c r="N2307" i="1"/>
  <c r="O2307" i="1"/>
  <c r="P2307" i="1"/>
  <c r="Q2307" i="1"/>
  <c r="R2307" i="1"/>
  <c r="S2307" i="1"/>
  <c r="T2307" i="1"/>
  <c r="U2307" i="1"/>
  <c r="V2307" i="1"/>
  <c r="W2307" i="1"/>
  <c r="X2307" i="1"/>
  <c r="AW2307" i="1"/>
  <c r="AX2307" i="1" s="1"/>
  <c r="AZ2307" i="1" s="1"/>
  <c r="BA2307" i="1"/>
  <c r="G2308" i="1"/>
  <c r="H2308" i="1"/>
  <c r="I2308" i="1"/>
  <c r="J2308" i="1"/>
  <c r="K2308" i="1"/>
  <c r="L2308" i="1"/>
  <c r="M2308" i="1"/>
  <c r="N2308" i="1"/>
  <c r="O2308" i="1"/>
  <c r="P2308" i="1"/>
  <c r="Q2308" i="1"/>
  <c r="R2308" i="1"/>
  <c r="S2308" i="1"/>
  <c r="T2308" i="1"/>
  <c r="U2308" i="1"/>
  <c r="V2308" i="1"/>
  <c r="W2308" i="1"/>
  <c r="X2308" i="1"/>
  <c r="AD2308" i="1"/>
  <c r="AW2308" i="1"/>
  <c r="AX2308" i="1"/>
  <c r="AY2308" i="1" s="1"/>
  <c r="BA2308" i="1"/>
  <c r="BD2308" i="1"/>
  <c r="G2309" i="1"/>
  <c r="H2309" i="1"/>
  <c r="I2309" i="1"/>
  <c r="J2309" i="1"/>
  <c r="K2309" i="1"/>
  <c r="L2309" i="1"/>
  <c r="M2309" i="1"/>
  <c r="N2309" i="1"/>
  <c r="O2309" i="1"/>
  <c r="P2309" i="1"/>
  <c r="Q2309" i="1"/>
  <c r="R2309" i="1"/>
  <c r="S2309" i="1"/>
  <c r="T2309" i="1"/>
  <c r="U2309" i="1"/>
  <c r="V2309" i="1"/>
  <c r="W2309" i="1"/>
  <c r="X2309" i="1"/>
  <c r="AD2309" i="1"/>
  <c r="AK2309" i="1" s="1"/>
  <c r="AE2309" i="1"/>
  <c r="AL2309" i="1" s="1"/>
  <c r="AF2309" i="1"/>
  <c r="AG2309" i="1"/>
  <c r="AH2309" i="1"/>
  <c r="AW2309" i="1"/>
  <c r="AX2309" i="1"/>
  <c r="G2310" i="1"/>
  <c r="H2310" i="1"/>
  <c r="I2310" i="1"/>
  <c r="J2310" i="1"/>
  <c r="K2310" i="1"/>
  <c r="L2310" i="1"/>
  <c r="M2310" i="1"/>
  <c r="AD2310" i="1" s="1"/>
  <c r="N2310" i="1"/>
  <c r="O2310" i="1"/>
  <c r="P2310" i="1"/>
  <c r="Q2310" i="1"/>
  <c r="R2310" i="1"/>
  <c r="S2310" i="1"/>
  <c r="T2310" i="1"/>
  <c r="U2310" i="1"/>
  <c r="V2310" i="1"/>
  <c r="W2310" i="1"/>
  <c r="X2310" i="1"/>
  <c r="AW2310" i="1"/>
  <c r="AX2310" i="1"/>
  <c r="AY2310" i="1"/>
  <c r="AZ2310" i="1"/>
  <c r="BA2310" i="1"/>
  <c r="BC2310" i="1"/>
  <c r="BD2310" i="1"/>
  <c r="G2311" i="1"/>
  <c r="H2311" i="1"/>
  <c r="I2311" i="1"/>
  <c r="J2311" i="1"/>
  <c r="K2311" i="1"/>
  <c r="L2311" i="1"/>
  <c r="M2311" i="1"/>
  <c r="N2311" i="1"/>
  <c r="O2311" i="1"/>
  <c r="P2311" i="1"/>
  <c r="Q2311" i="1"/>
  <c r="R2311" i="1"/>
  <c r="S2311" i="1"/>
  <c r="T2311" i="1"/>
  <c r="U2311" i="1"/>
  <c r="V2311" i="1"/>
  <c r="W2311" i="1"/>
  <c r="X2311" i="1"/>
  <c r="AD2311" i="1"/>
  <c r="AW2311" i="1"/>
  <c r="AX2311" i="1" s="1"/>
  <c r="G2312" i="1"/>
  <c r="H2312" i="1"/>
  <c r="I2312" i="1"/>
  <c r="J2312" i="1"/>
  <c r="K2312" i="1"/>
  <c r="L2312" i="1"/>
  <c r="M2312" i="1"/>
  <c r="AD2312" i="1" s="1"/>
  <c r="N2312" i="1"/>
  <c r="O2312" i="1"/>
  <c r="P2312" i="1"/>
  <c r="Q2312" i="1"/>
  <c r="R2312" i="1"/>
  <c r="S2312" i="1"/>
  <c r="T2312" i="1"/>
  <c r="U2312" i="1"/>
  <c r="V2312" i="1"/>
  <c r="W2312" i="1"/>
  <c r="X2312" i="1"/>
  <c r="AW2312" i="1"/>
  <c r="AX2312" i="1" s="1"/>
  <c r="AZ2312" i="1" s="1"/>
  <c r="BA2312" i="1"/>
  <c r="G2313" i="1"/>
  <c r="H2313" i="1"/>
  <c r="I2313" i="1"/>
  <c r="J2313" i="1"/>
  <c r="K2313" i="1"/>
  <c r="L2313" i="1"/>
  <c r="M2313" i="1"/>
  <c r="N2313" i="1"/>
  <c r="O2313" i="1"/>
  <c r="P2313" i="1"/>
  <c r="Q2313" i="1"/>
  <c r="R2313" i="1"/>
  <c r="S2313" i="1"/>
  <c r="T2313" i="1"/>
  <c r="U2313" i="1"/>
  <c r="V2313" i="1"/>
  <c r="W2313" i="1"/>
  <c r="X2313" i="1"/>
  <c r="AD2313" i="1"/>
  <c r="AW2313" i="1"/>
  <c r="AX2313" i="1"/>
  <c r="AY2313" i="1" s="1"/>
  <c r="BA2313" i="1"/>
  <c r="BD2313" i="1"/>
  <c r="G2314" i="1"/>
  <c r="H2314" i="1"/>
  <c r="I2314" i="1"/>
  <c r="J2314" i="1"/>
  <c r="K2314" i="1"/>
  <c r="L2314" i="1"/>
  <c r="M2314" i="1"/>
  <c r="N2314" i="1"/>
  <c r="O2314" i="1"/>
  <c r="P2314" i="1"/>
  <c r="Q2314" i="1"/>
  <c r="R2314" i="1"/>
  <c r="S2314" i="1"/>
  <c r="T2314" i="1"/>
  <c r="U2314" i="1"/>
  <c r="V2314" i="1"/>
  <c r="W2314" i="1"/>
  <c r="X2314" i="1"/>
  <c r="AD2314" i="1"/>
  <c r="AK2314" i="1" s="1"/>
  <c r="AE2314" i="1"/>
  <c r="AL2314" i="1" s="1"/>
  <c r="AF2314" i="1"/>
  <c r="AG2314" i="1"/>
  <c r="AH2314" i="1"/>
  <c r="AW2314" i="1"/>
  <c r="AX2314" i="1"/>
  <c r="G2315" i="1"/>
  <c r="H2315" i="1"/>
  <c r="I2315" i="1"/>
  <c r="J2315" i="1"/>
  <c r="K2315" i="1"/>
  <c r="L2315" i="1"/>
  <c r="M2315" i="1"/>
  <c r="AD2315" i="1" s="1"/>
  <c r="N2315" i="1"/>
  <c r="O2315" i="1"/>
  <c r="P2315" i="1"/>
  <c r="Q2315" i="1"/>
  <c r="R2315" i="1"/>
  <c r="S2315" i="1"/>
  <c r="T2315" i="1"/>
  <c r="U2315" i="1"/>
  <c r="V2315" i="1"/>
  <c r="W2315" i="1"/>
  <c r="X2315" i="1"/>
  <c r="AW2315" i="1"/>
  <c r="AX2315" i="1" s="1"/>
  <c r="G2316" i="1"/>
  <c r="H2316" i="1"/>
  <c r="I2316" i="1"/>
  <c r="J2316" i="1"/>
  <c r="K2316" i="1"/>
  <c r="L2316" i="1"/>
  <c r="M2316" i="1"/>
  <c r="N2316" i="1"/>
  <c r="O2316" i="1"/>
  <c r="P2316" i="1"/>
  <c r="Q2316" i="1"/>
  <c r="R2316" i="1"/>
  <c r="S2316" i="1"/>
  <c r="T2316" i="1"/>
  <c r="U2316" i="1"/>
  <c r="V2316" i="1"/>
  <c r="W2316" i="1"/>
  <c r="X2316" i="1"/>
  <c r="AD2316" i="1"/>
  <c r="AE2316" i="1" s="1"/>
  <c r="AW2316" i="1"/>
  <c r="AX2316" i="1" s="1"/>
  <c r="G2317" i="1"/>
  <c r="H2317" i="1"/>
  <c r="I2317" i="1"/>
  <c r="J2317" i="1"/>
  <c r="K2317" i="1"/>
  <c r="L2317" i="1"/>
  <c r="M2317" i="1"/>
  <c r="AD2317" i="1" s="1"/>
  <c r="N2317" i="1"/>
  <c r="O2317" i="1"/>
  <c r="P2317" i="1"/>
  <c r="Q2317" i="1"/>
  <c r="R2317" i="1"/>
  <c r="S2317" i="1"/>
  <c r="T2317" i="1"/>
  <c r="U2317" i="1"/>
  <c r="V2317" i="1"/>
  <c r="W2317" i="1"/>
  <c r="X2317" i="1"/>
  <c r="AW2317" i="1"/>
  <c r="AX2317" i="1" s="1"/>
  <c r="AZ2317" i="1"/>
  <c r="BA2317" i="1"/>
  <c r="G2318" i="1"/>
  <c r="H2318" i="1"/>
  <c r="I2318" i="1"/>
  <c r="J2318" i="1"/>
  <c r="K2318" i="1"/>
  <c r="L2318" i="1"/>
  <c r="M2318" i="1"/>
  <c r="N2318" i="1"/>
  <c r="O2318" i="1"/>
  <c r="P2318" i="1"/>
  <c r="Q2318" i="1"/>
  <c r="R2318" i="1"/>
  <c r="S2318" i="1"/>
  <c r="T2318" i="1"/>
  <c r="U2318" i="1"/>
  <c r="V2318" i="1"/>
  <c r="W2318" i="1"/>
  <c r="X2318" i="1"/>
  <c r="AD2318" i="1"/>
  <c r="AW2318" i="1"/>
  <c r="AX2318" i="1"/>
  <c r="AY2318" i="1" s="1"/>
  <c r="BA2318" i="1"/>
  <c r="G2319" i="1"/>
  <c r="H2319" i="1"/>
  <c r="I2319" i="1"/>
  <c r="J2319" i="1"/>
  <c r="K2319" i="1"/>
  <c r="L2319" i="1"/>
  <c r="M2319" i="1"/>
  <c r="N2319" i="1"/>
  <c r="O2319" i="1"/>
  <c r="P2319" i="1"/>
  <c r="Q2319" i="1"/>
  <c r="R2319" i="1"/>
  <c r="S2319" i="1"/>
  <c r="T2319" i="1"/>
  <c r="U2319" i="1"/>
  <c r="V2319" i="1"/>
  <c r="W2319" i="1"/>
  <c r="X2319" i="1"/>
  <c r="AD2319" i="1"/>
  <c r="AK2319" i="1" s="1"/>
  <c r="AE2319" i="1"/>
  <c r="AF2319" i="1"/>
  <c r="AI2319" i="1" s="1"/>
  <c r="AG2319" i="1"/>
  <c r="AJ2319" i="1" s="1"/>
  <c r="AH2319" i="1"/>
  <c r="AW2319" i="1"/>
  <c r="AX2319" i="1"/>
  <c r="AY2319" i="1"/>
  <c r="G2320" i="1"/>
  <c r="H2320" i="1"/>
  <c r="I2320" i="1"/>
  <c r="J2320" i="1"/>
  <c r="K2320" i="1"/>
  <c r="L2320" i="1"/>
  <c r="M2320" i="1"/>
  <c r="AD2320" i="1" s="1"/>
  <c r="N2320" i="1"/>
  <c r="O2320" i="1"/>
  <c r="P2320" i="1"/>
  <c r="Q2320" i="1"/>
  <c r="R2320" i="1"/>
  <c r="S2320" i="1"/>
  <c r="T2320" i="1"/>
  <c r="U2320" i="1"/>
  <c r="V2320" i="1"/>
  <c r="W2320" i="1"/>
  <c r="X2320" i="1"/>
  <c r="AW2320" i="1"/>
  <c r="AX2320" i="1" s="1"/>
  <c r="AZ2320" i="1" s="1"/>
  <c r="AY2320" i="1"/>
  <c r="BC2320" i="1" s="1"/>
  <c r="BA2320" i="1"/>
  <c r="BD2320" i="1"/>
  <c r="G2321" i="1"/>
  <c r="H2321" i="1"/>
  <c r="I2321" i="1"/>
  <c r="J2321" i="1"/>
  <c r="K2321" i="1"/>
  <c r="L2321" i="1"/>
  <c r="M2321" i="1"/>
  <c r="N2321" i="1"/>
  <c r="O2321" i="1"/>
  <c r="P2321" i="1"/>
  <c r="Q2321" i="1"/>
  <c r="R2321" i="1"/>
  <c r="S2321" i="1"/>
  <c r="T2321" i="1"/>
  <c r="U2321" i="1"/>
  <c r="V2321" i="1"/>
  <c r="W2321" i="1"/>
  <c r="X2321" i="1"/>
  <c r="AD2321" i="1"/>
  <c r="AG2321" i="1" s="1"/>
  <c r="AW2321" i="1"/>
  <c r="AX2321" i="1"/>
  <c r="AZ2321" i="1"/>
  <c r="G2322" i="1"/>
  <c r="H2322" i="1"/>
  <c r="I2322" i="1"/>
  <c r="J2322" i="1"/>
  <c r="K2322" i="1"/>
  <c r="L2322" i="1"/>
  <c r="M2322" i="1"/>
  <c r="AD2322" i="1" s="1"/>
  <c r="N2322" i="1"/>
  <c r="O2322" i="1"/>
  <c r="P2322" i="1"/>
  <c r="Q2322" i="1"/>
  <c r="R2322" i="1"/>
  <c r="S2322" i="1"/>
  <c r="T2322" i="1"/>
  <c r="U2322" i="1"/>
  <c r="V2322" i="1"/>
  <c r="W2322" i="1"/>
  <c r="X2322" i="1"/>
  <c r="AE2322" i="1"/>
  <c r="AG2322" i="1"/>
  <c r="AW2322" i="1"/>
  <c r="AX2322" i="1" s="1"/>
  <c r="BD2322" i="1" s="1"/>
  <c r="BA2322" i="1"/>
  <c r="G2323" i="1"/>
  <c r="H2323" i="1"/>
  <c r="I2323" i="1"/>
  <c r="J2323" i="1"/>
  <c r="K2323" i="1"/>
  <c r="L2323" i="1"/>
  <c r="M2323" i="1"/>
  <c r="N2323" i="1"/>
  <c r="O2323" i="1"/>
  <c r="P2323" i="1"/>
  <c r="Q2323" i="1"/>
  <c r="R2323" i="1"/>
  <c r="S2323" i="1"/>
  <c r="T2323" i="1"/>
  <c r="U2323" i="1"/>
  <c r="V2323" i="1"/>
  <c r="W2323" i="1"/>
  <c r="X2323" i="1"/>
  <c r="AD2323" i="1"/>
  <c r="AF2323" i="1" s="1"/>
  <c r="AW2323" i="1"/>
  <c r="AX2323" i="1"/>
  <c r="BA2323" i="1" s="1"/>
  <c r="BD2323" i="1"/>
  <c r="G2324" i="1"/>
  <c r="H2324" i="1"/>
  <c r="I2324" i="1"/>
  <c r="J2324" i="1"/>
  <c r="K2324" i="1"/>
  <c r="L2324" i="1"/>
  <c r="M2324" i="1"/>
  <c r="N2324" i="1"/>
  <c r="O2324" i="1"/>
  <c r="P2324" i="1"/>
  <c r="Q2324" i="1"/>
  <c r="R2324" i="1"/>
  <c r="S2324" i="1"/>
  <c r="T2324" i="1"/>
  <c r="U2324" i="1"/>
  <c r="V2324" i="1"/>
  <c r="W2324" i="1"/>
  <c r="X2324" i="1"/>
  <c r="AD2324" i="1"/>
  <c r="AE2324" i="1"/>
  <c r="AF2324" i="1"/>
  <c r="AG2324" i="1"/>
  <c r="AW2324" i="1"/>
  <c r="AX2324" i="1" s="1"/>
  <c r="G2325" i="1"/>
  <c r="H2325" i="1"/>
  <c r="I2325" i="1"/>
  <c r="J2325" i="1"/>
  <c r="K2325" i="1"/>
  <c r="L2325" i="1"/>
  <c r="M2325" i="1"/>
  <c r="AD2325" i="1" s="1"/>
  <c r="AG2325" i="1" s="1"/>
  <c r="N2325" i="1"/>
  <c r="O2325" i="1"/>
  <c r="P2325" i="1"/>
  <c r="Q2325" i="1"/>
  <c r="R2325" i="1"/>
  <c r="S2325" i="1"/>
  <c r="T2325" i="1"/>
  <c r="U2325" i="1"/>
  <c r="V2325" i="1"/>
  <c r="W2325" i="1"/>
  <c r="X2325" i="1"/>
  <c r="AW2325" i="1"/>
  <c r="AX2325" i="1" s="1"/>
  <c r="AZ2325" i="1" s="1"/>
  <c r="BD2325" i="1"/>
  <c r="G2326" i="1"/>
  <c r="AK2326" i="1" s="1"/>
  <c r="H2326" i="1"/>
  <c r="I2326" i="1"/>
  <c r="J2326" i="1"/>
  <c r="K2326" i="1"/>
  <c r="L2326" i="1"/>
  <c r="M2326" i="1"/>
  <c r="N2326" i="1"/>
  <c r="O2326" i="1"/>
  <c r="P2326" i="1"/>
  <c r="Q2326" i="1"/>
  <c r="R2326" i="1"/>
  <c r="S2326" i="1"/>
  <c r="T2326" i="1"/>
  <c r="U2326" i="1"/>
  <c r="V2326" i="1"/>
  <c r="W2326" i="1"/>
  <c r="X2326" i="1"/>
  <c r="AD2326" i="1"/>
  <c r="AG2326" i="1" s="1"/>
  <c r="AE2326" i="1"/>
  <c r="AF2326" i="1"/>
  <c r="AW2326" i="1"/>
  <c r="AX2326" i="1" s="1"/>
  <c r="G2327" i="1"/>
  <c r="H2327" i="1"/>
  <c r="I2327" i="1"/>
  <c r="J2327" i="1"/>
  <c r="K2327" i="1"/>
  <c r="L2327" i="1"/>
  <c r="M2327" i="1"/>
  <c r="AD2327" i="1" s="1"/>
  <c r="AE2327" i="1" s="1"/>
  <c r="AL2327" i="1" s="1"/>
  <c r="N2327" i="1"/>
  <c r="O2327" i="1"/>
  <c r="P2327" i="1"/>
  <c r="Q2327" i="1"/>
  <c r="R2327" i="1"/>
  <c r="S2327" i="1"/>
  <c r="T2327" i="1"/>
  <c r="U2327" i="1"/>
  <c r="V2327" i="1"/>
  <c r="W2327" i="1"/>
  <c r="X2327" i="1"/>
  <c r="AW2327" i="1"/>
  <c r="AX2327" i="1" s="1"/>
  <c r="BD2327" i="1" s="1"/>
  <c r="AY2327" i="1"/>
  <c r="G2328" i="1"/>
  <c r="H2328" i="1"/>
  <c r="I2328" i="1"/>
  <c r="J2328" i="1"/>
  <c r="K2328" i="1"/>
  <c r="L2328" i="1"/>
  <c r="M2328" i="1"/>
  <c r="AD2328" i="1" s="1"/>
  <c r="AK2328" i="1" s="1"/>
  <c r="N2328" i="1"/>
  <c r="O2328" i="1"/>
  <c r="P2328" i="1"/>
  <c r="Q2328" i="1"/>
  <c r="R2328" i="1"/>
  <c r="S2328" i="1"/>
  <c r="T2328" i="1"/>
  <c r="U2328" i="1"/>
  <c r="V2328" i="1"/>
  <c r="W2328" i="1"/>
  <c r="X2328" i="1"/>
  <c r="AW2328" i="1"/>
  <c r="AX2328" i="1"/>
  <c r="BA2328" i="1" s="1"/>
  <c r="G2329" i="1"/>
  <c r="H2329" i="1"/>
  <c r="I2329" i="1"/>
  <c r="J2329" i="1"/>
  <c r="K2329" i="1"/>
  <c r="L2329" i="1"/>
  <c r="M2329" i="1"/>
  <c r="N2329" i="1"/>
  <c r="O2329" i="1"/>
  <c r="P2329" i="1"/>
  <c r="Q2329" i="1"/>
  <c r="R2329" i="1"/>
  <c r="S2329" i="1"/>
  <c r="T2329" i="1"/>
  <c r="U2329" i="1"/>
  <c r="V2329" i="1"/>
  <c r="W2329" i="1"/>
  <c r="X2329" i="1"/>
  <c r="AD2329" i="1"/>
  <c r="AK2329" i="1" s="1"/>
  <c r="AN2329" i="1" s="1"/>
  <c r="AE2329" i="1"/>
  <c r="AL2329" i="1" s="1"/>
  <c r="AF2329" i="1"/>
  <c r="AI2329" i="1" s="1"/>
  <c r="AG2329" i="1"/>
  <c r="AH2329" i="1"/>
  <c r="AJ2329" i="1"/>
  <c r="AM2329" i="1"/>
  <c r="AW2329" i="1"/>
  <c r="AX2329" i="1"/>
  <c r="AY2329" i="1"/>
  <c r="AZ2329" i="1"/>
  <c r="G2330" i="1"/>
  <c r="H2330" i="1"/>
  <c r="I2330" i="1"/>
  <c r="J2330" i="1"/>
  <c r="K2330" i="1"/>
  <c r="L2330" i="1"/>
  <c r="M2330" i="1"/>
  <c r="N2330" i="1"/>
  <c r="O2330" i="1"/>
  <c r="P2330" i="1"/>
  <c r="Q2330" i="1"/>
  <c r="R2330" i="1"/>
  <c r="S2330" i="1"/>
  <c r="T2330" i="1"/>
  <c r="U2330" i="1"/>
  <c r="V2330" i="1"/>
  <c r="W2330" i="1"/>
  <c r="X2330" i="1"/>
  <c r="AD2330" i="1"/>
  <c r="AG2330" i="1" s="1"/>
  <c r="AK2330" i="1"/>
  <c r="AW2330" i="1"/>
  <c r="AX2330" i="1" s="1"/>
  <c r="AZ2330" i="1" s="1"/>
  <c r="AY2330" i="1"/>
  <c r="BA2330" i="1"/>
  <c r="BC2330" i="1"/>
  <c r="BD2330" i="1"/>
  <c r="G2331" i="1"/>
  <c r="H2331" i="1"/>
  <c r="I2331" i="1"/>
  <c r="J2331" i="1"/>
  <c r="K2331" i="1"/>
  <c r="L2331" i="1"/>
  <c r="M2331" i="1"/>
  <c r="N2331" i="1"/>
  <c r="O2331" i="1"/>
  <c r="P2331" i="1"/>
  <c r="Q2331" i="1"/>
  <c r="R2331" i="1"/>
  <c r="S2331" i="1"/>
  <c r="T2331" i="1"/>
  <c r="U2331" i="1"/>
  <c r="V2331" i="1"/>
  <c r="W2331" i="1"/>
  <c r="X2331" i="1"/>
  <c r="AD2331" i="1"/>
  <c r="AG2331" i="1" s="1"/>
  <c r="AK2331" i="1"/>
  <c r="AW2331" i="1"/>
  <c r="AX2331" i="1"/>
  <c r="AZ2331" i="1"/>
  <c r="BD2331" i="1"/>
  <c r="G2332" i="1"/>
  <c r="H2332" i="1"/>
  <c r="I2332" i="1"/>
  <c r="J2332" i="1"/>
  <c r="K2332" i="1"/>
  <c r="L2332" i="1"/>
  <c r="M2332" i="1"/>
  <c r="AD2332" i="1" s="1"/>
  <c r="N2332" i="1"/>
  <c r="O2332" i="1"/>
  <c r="P2332" i="1"/>
  <c r="Q2332" i="1"/>
  <c r="R2332" i="1"/>
  <c r="S2332" i="1"/>
  <c r="T2332" i="1"/>
  <c r="U2332" i="1"/>
  <c r="V2332" i="1"/>
  <c r="W2332" i="1"/>
  <c r="X2332" i="1"/>
  <c r="AE2332" i="1"/>
  <c r="AH2332" i="1" s="1"/>
  <c r="AG2332" i="1"/>
  <c r="AL2332" i="1"/>
  <c r="AW2332" i="1"/>
  <c r="AX2332" i="1" s="1"/>
  <c r="G2333" i="1"/>
  <c r="H2333" i="1"/>
  <c r="I2333" i="1"/>
  <c r="J2333" i="1"/>
  <c r="K2333" i="1"/>
  <c r="L2333" i="1"/>
  <c r="M2333" i="1"/>
  <c r="AD2333" i="1" s="1"/>
  <c r="N2333" i="1"/>
  <c r="O2333" i="1"/>
  <c r="P2333" i="1"/>
  <c r="Q2333" i="1"/>
  <c r="R2333" i="1"/>
  <c r="S2333" i="1"/>
  <c r="T2333" i="1"/>
  <c r="U2333" i="1"/>
  <c r="V2333" i="1"/>
  <c r="W2333" i="1"/>
  <c r="X2333" i="1"/>
  <c r="AW2333" i="1"/>
  <c r="AX2333" i="1"/>
  <c r="AY2333" i="1"/>
  <c r="BC2333" i="1" s="1"/>
  <c r="AZ2333" i="1"/>
  <c r="BA2333" i="1"/>
  <c r="BD2333" i="1"/>
  <c r="G2334" i="1"/>
  <c r="H2334" i="1"/>
  <c r="I2334" i="1"/>
  <c r="J2334" i="1"/>
  <c r="K2334" i="1"/>
  <c r="L2334" i="1"/>
  <c r="M2334" i="1"/>
  <c r="AD2334" i="1" s="1"/>
  <c r="AG2334" i="1" s="1"/>
  <c r="N2334" i="1"/>
  <c r="O2334" i="1"/>
  <c r="P2334" i="1"/>
  <c r="Q2334" i="1"/>
  <c r="R2334" i="1"/>
  <c r="S2334" i="1"/>
  <c r="T2334" i="1"/>
  <c r="U2334" i="1"/>
  <c r="V2334" i="1"/>
  <c r="W2334" i="1"/>
  <c r="X2334" i="1"/>
  <c r="AW2334" i="1"/>
  <c r="AX2334" i="1" s="1"/>
  <c r="AZ2334" i="1" s="1"/>
  <c r="AY2334" i="1"/>
  <c r="G2335" i="1"/>
  <c r="H2335" i="1"/>
  <c r="I2335" i="1"/>
  <c r="J2335" i="1"/>
  <c r="K2335" i="1"/>
  <c r="L2335" i="1"/>
  <c r="M2335" i="1"/>
  <c r="AD2335" i="1" s="1"/>
  <c r="N2335" i="1"/>
  <c r="O2335" i="1"/>
  <c r="P2335" i="1"/>
  <c r="Q2335" i="1"/>
  <c r="R2335" i="1"/>
  <c r="S2335" i="1"/>
  <c r="T2335" i="1"/>
  <c r="U2335" i="1"/>
  <c r="V2335" i="1"/>
  <c r="W2335" i="1"/>
  <c r="X2335" i="1"/>
  <c r="AW2335" i="1"/>
  <c r="AX2335" i="1"/>
  <c r="AY2335" i="1" s="1"/>
  <c r="BD2335" i="1"/>
  <c r="G2336" i="1"/>
  <c r="H2336" i="1"/>
  <c r="I2336" i="1"/>
  <c r="J2336" i="1"/>
  <c r="K2336" i="1"/>
  <c r="L2336" i="1"/>
  <c r="M2336" i="1"/>
  <c r="AD2336" i="1" s="1"/>
  <c r="N2336" i="1"/>
  <c r="O2336" i="1"/>
  <c r="P2336" i="1"/>
  <c r="Q2336" i="1"/>
  <c r="R2336" i="1"/>
  <c r="S2336" i="1"/>
  <c r="T2336" i="1"/>
  <c r="U2336" i="1"/>
  <c r="V2336" i="1"/>
  <c r="W2336" i="1"/>
  <c r="X2336" i="1"/>
  <c r="AE2336" i="1"/>
  <c r="AF2336" i="1"/>
  <c r="AW2336" i="1"/>
  <c r="AX2336" i="1"/>
  <c r="G2337" i="1"/>
  <c r="H2337" i="1"/>
  <c r="I2337" i="1"/>
  <c r="J2337" i="1"/>
  <c r="K2337" i="1"/>
  <c r="L2337" i="1"/>
  <c r="M2337" i="1"/>
  <c r="N2337" i="1"/>
  <c r="O2337" i="1"/>
  <c r="P2337" i="1"/>
  <c r="Q2337" i="1"/>
  <c r="R2337" i="1"/>
  <c r="S2337" i="1"/>
  <c r="T2337" i="1"/>
  <c r="U2337" i="1"/>
  <c r="V2337" i="1"/>
  <c r="W2337" i="1"/>
  <c r="X2337" i="1"/>
  <c r="AD2337" i="1"/>
  <c r="AF2337" i="1" s="1"/>
  <c r="AM2337" i="1" s="1"/>
  <c r="AE2337" i="1"/>
  <c r="AL2337" i="1" s="1"/>
  <c r="AW2337" i="1"/>
  <c r="AX2337" i="1" s="1"/>
  <c r="BA2337" i="1"/>
  <c r="G2338" i="1"/>
  <c r="H2338" i="1"/>
  <c r="I2338" i="1"/>
  <c r="J2338" i="1"/>
  <c r="K2338" i="1"/>
  <c r="L2338" i="1"/>
  <c r="M2338" i="1"/>
  <c r="N2338" i="1"/>
  <c r="O2338" i="1"/>
  <c r="P2338" i="1"/>
  <c r="Q2338" i="1"/>
  <c r="R2338" i="1"/>
  <c r="S2338" i="1"/>
  <c r="T2338" i="1"/>
  <c r="U2338" i="1"/>
  <c r="V2338" i="1"/>
  <c r="W2338" i="1"/>
  <c r="X2338" i="1"/>
  <c r="AD2338" i="1"/>
  <c r="AW2338" i="1"/>
  <c r="AX2338" i="1" s="1"/>
  <c r="G2339" i="1"/>
  <c r="H2339" i="1"/>
  <c r="I2339" i="1"/>
  <c r="J2339" i="1"/>
  <c r="K2339" i="1"/>
  <c r="L2339" i="1"/>
  <c r="M2339" i="1"/>
  <c r="AD2339" i="1" s="1"/>
  <c r="AG2339" i="1" s="1"/>
  <c r="N2339" i="1"/>
  <c r="O2339" i="1"/>
  <c r="P2339" i="1"/>
  <c r="Q2339" i="1"/>
  <c r="R2339" i="1"/>
  <c r="S2339" i="1"/>
  <c r="T2339" i="1"/>
  <c r="U2339" i="1"/>
  <c r="V2339" i="1"/>
  <c r="W2339" i="1"/>
  <c r="X2339" i="1"/>
  <c r="AW2339" i="1"/>
  <c r="AX2339" i="1" s="1"/>
  <c r="AY2339" i="1" s="1"/>
  <c r="AZ2339" i="1"/>
  <c r="G2340" i="1"/>
  <c r="H2340" i="1"/>
  <c r="I2340" i="1"/>
  <c r="J2340" i="1"/>
  <c r="K2340" i="1"/>
  <c r="L2340" i="1"/>
  <c r="M2340" i="1"/>
  <c r="AD2340" i="1" s="1"/>
  <c r="AK2340" i="1" s="1"/>
  <c r="N2340" i="1"/>
  <c r="O2340" i="1"/>
  <c r="P2340" i="1"/>
  <c r="Q2340" i="1"/>
  <c r="R2340" i="1"/>
  <c r="S2340" i="1"/>
  <c r="T2340" i="1"/>
  <c r="U2340" i="1"/>
  <c r="V2340" i="1"/>
  <c r="W2340" i="1"/>
  <c r="X2340" i="1"/>
  <c r="AW2340" i="1"/>
  <c r="AX2340" i="1"/>
  <c r="AY2340" i="1" s="1"/>
  <c r="BD2340" i="1"/>
  <c r="G2341" i="1"/>
  <c r="H2341" i="1"/>
  <c r="I2341" i="1"/>
  <c r="J2341" i="1"/>
  <c r="K2341" i="1"/>
  <c r="L2341" i="1"/>
  <c r="M2341" i="1"/>
  <c r="AD2341" i="1" s="1"/>
  <c r="N2341" i="1"/>
  <c r="O2341" i="1"/>
  <c r="P2341" i="1"/>
  <c r="Q2341" i="1"/>
  <c r="R2341" i="1"/>
  <c r="S2341" i="1"/>
  <c r="T2341" i="1"/>
  <c r="U2341" i="1"/>
  <c r="V2341" i="1"/>
  <c r="W2341" i="1"/>
  <c r="X2341" i="1"/>
  <c r="AE2341" i="1"/>
  <c r="AW2341" i="1"/>
  <c r="AX2341" i="1" s="1"/>
  <c r="G2342" i="1"/>
  <c r="H2342" i="1"/>
  <c r="I2342" i="1"/>
  <c r="J2342" i="1"/>
  <c r="K2342" i="1"/>
  <c r="L2342" i="1"/>
  <c r="M2342" i="1"/>
  <c r="N2342" i="1"/>
  <c r="O2342" i="1"/>
  <c r="P2342" i="1"/>
  <c r="Q2342" i="1"/>
  <c r="R2342" i="1"/>
  <c r="S2342" i="1"/>
  <c r="T2342" i="1"/>
  <c r="U2342" i="1"/>
  <c r="V2342" i="1"/>
  <c r="W2342" i="1"/>
  <c r="X2342" i="1"/>
  <c r="AD2342" i="1"/>
  <c r="AF2342" i="1" s="1"/>
  <c r="AM2342" i="1" s="1"/>
  <c r="AE2342" i="1"/>
  <c r="AL2342" i="1" s="1"/>
  <c r="AW2342" i="1"/>
  <c r="AX2342" i="1" s="1"/>
  <c r="BA2342" i="1" s="1"/>
  <c r="G2343" i="1"/>
  <c r="H2343" i="1"/>
  <c r="I2343" i="1"/>
  <c r="J2343" i="1"/>
  <c r="K2343" i="1"/>
  <c r="L2343" i="1"/>
  <c r="M2343" i="1"/>
  <c r="N2343" i="1"/>
  <c r="O2343" i="1"/>
  <c r="P2343" i="1"/>
  <c r="Q2343" i="1"/>
  <c r="R2343" i="1"/>
  <c r="S2343" i="1"/>
  <c r="T2343" i="1"/>
  <c r="U2343" i="1"/>
  <c r="V2343" i="1"/>
  <c r="W2343" i="1"/>
  <c r="X2343" i="1"/>
  <c r="AD2343" i="1"/>
  <c r="AW2343" i="1"/>
  <c r="AX2343" i="1" s="1"/>
  <c r="G2344" i="1"/>
  <c r="H2344" i="1"/>
  <c r="I2344" i="1"/>
  <c r="J2344" i="1"/>
  <c r="K2344" i="1"/>
  <c r="L2344" i="1"/>
  <c r="M2344" i="1"/>
  <c r="AD2344" i="1" s="1"/>
  <c r="AG2344" i="1" s="1"/>
  <c r="N2344" i="1"/>
  <c r="O2344" i="1"/>
  <c r="P2344" i="1"/>
  <c r="Q2344" i="1"/>
  <c r="R2344" i="1"/>
  <c r="S2344" i="1"/>
  <c r="T2344" i="1"/>
  <c r="U2344" i="1"/>
  <c r="V2344" i="1"/>
  <c r="W2344" i="1"/>
  <c r="X2344" i="1"/>
  <c r="AW2344" i="1"/>
  <c r="AX2344" i="1" s="1"/>
  <c r="AZ2344" i="1" s="1"/>
  <c r="AY2344" i="1"/>
  <c r="G2345" i="1"/>
  <c r="H2345" i="1"/>
  <c r="I2345" i="1"/>
  <c r="J2345" i="1"/>
  <c r="K2345" i="1"/>
  <c r="L2345" i="1"/>
  <c r="M2345" i="1"/>
  <c r="AD2345" i="1" s="1"/>
  <c r="N2345" i="1"/>
  <c r="O2345" i="1"/>
  <c r="P2345" i="1"/>
  <c r="Q2345" i="1"/>
  <c r="R2345" i="1"/>
  <c r="S2345" i="1"/>
  <c r="T2345" i="1"/>
  <c r="U2345" i="1"/>
  <c r="V2345" i="1"/>
  <c r="W2345" i="1"/>
  <c r="X2345" i="1"/>
  <c r="AW2345" i="1"/>
  <c r="AX2345" i="1"/>
  <c r="AZ2345" i="1" s="1"/>
  <c r="AY2345" i="1"/>
  <c r="BD2345" i="1"/>
  <c r="G2346" i="1"/>
  <c r="H2346" i="1"/>
  <c r="I2346" i="1"/>
  <c r="J2346" i="1"/>
  <c r="K2346" i="1"/>
  <c r="L2346" i="1"/>
  <c r="M2346" i="1"/>
  <c r="AD2346" i="1" s="1"/>
  <c r="AF2346" i="1" s="1"/>
  <c r="N2346" i="1"/>
  <c r="O2346" i="1"/>
  <c r="P2346" i="1"/>
  <c r="Q2346" i="1"/>
  <c r="R2346" i="1"/>
  <c r="S2346" i="1"/>
  <c r="T2346" i="1"/>
  <c r="U2346" i="1"/>
  <c r="V2346" i="1"/>
  <c r="W2346" i="1"/>
  <c r="X2346" i="1"/>
  <c r="AE2346" i="1"/>
  <c r="AW2346" i="1"/>
  <c r="AX2346" i="1" s="1"/>
  <c r="G2347" i="1"/>
  <c r="H2347" i="1"/>
  <c r="I2347" i="1"/>
  <c r="J2347" i="1"/>
  <c r="K2347" i="1"/>
  <c r="L2347" i="1"/>
  <c r="M2347" i="1"/>
  <c r="N2347" i="1"/>
  <c r="O2347" i="1"/>
  <c r="P2347" i="1"/>
  <c r="Q2347" i="1"/>
  <c r="R2347" i="1"/>
  <c r="S2347" i="1"/>
  <c r="T2347" i="1"/>
  <c r="U2347" i="1"/>
  <c r="V2347" i="1"/>
  <c r="W2347" i="1"/>
  <c r="X2347" i="1"/>
  <c r="AD2347" i="1"/>
  <c r="AE2347" i="1" s="1"/>
  <c r="AW2347" i="1"/>
  <c r="AX2347" i="1" s="1"/>
  <c r="BA2347" i="1"/>
  <c r="G2348" i="1"/>
  <c r="H2348" i="1"/>
  <c r="I2348" i="1"/>
  <c r="J2348" i="1"/>
  <c r="K2348" i="1"/>
  <c r="L2348" i="1"/>
  <c r="M2348" i="1"/>
  <c r="N2348" i="1"/>
  <c r="O2348" i="1"/>
  <c r="P2348" i="1"/>
  <c r="Q2348" i="1"/>
  <c r="R2348" i="1"/>
  <c r="S2348" i="1"/>
  <c r="T2348" i="1"/>
  <c r="U2348" i="1"/>
  <c r="V2348" i="1"/>
  <c r="W2348" i="1"/>
  <c r="X2348" i="1"/>
  <c r="AD2348" i="1"/>
  <c r="AW2348" i="1"/>
  <c r="AX2348" i="1" s="1"/>
  <c r="G2349" i="1"/>
  <c r="H2349" i="1"/>
  <c r="I2349" i="1"/>
  <c r="J2349" i="1"/>
  <c r="K2349" i="1"/>
  <c r="L2349" i="1"/>
  <c r="M2349" i="1"/>
  <c r="AD2349" i="1" s="1"/>
  <c r="AG2349" i="1" s="1"/>
  <c r="N2349" i="1"/>
  <c r="O2349" i="1"/>
  <c r="P2349" i="1"/>
  <c r="Q2349" i="1"/>
  <c r="R2349" i="1"/>
  <c r="S2349" i="1"/>
  <c r="T2349" i="1"/>
  <c r="U2349" i="1"/>
  <c r="V2349" i="1"/>
  <c r="W2349" i="1"/>
  <c r="X2349" i="1"/>
  <c r="AW2349" i="1"/>
  <c r="AX2349" i="1" s="1"/>
  <c r="AY2349" i="1" s="1"/>
  <c r="AZ2349" i="1"/>
  <c r="G2350" i="1"/>
  <c r="H2350" i="1"/>
  <c r="I2350" i="1"/>
  <c r="J2350" i="1"/>
  <c r="K2350" i="1"/>
  <c r="L2350" i="1"/>
  <c r="M2350" i="1"/>
  <c r="AD2350" i="1" s="1"/>
  <c r="AK2350" i="1" s="1"/>
  <c r="N2350" i="1"/>
  <c r="O2350" i="1"/>
  <c r="P2350" i="1"/>
  <c r="Q2350" i="1"/>
  <c r="R2350" i="1"/>
  <c r="S2350" i="1"/>
  <c r="T2350" i="1"/>
  <c r="U2350" i="1"/>
  <c r="V2350" i="1"/>
  <c r="W2350" i="1"/>
  <c r="X2350" i="1"/>
  <c r="AW2350" i="1"/>
  <c r="AX2350" i="1"/>
  <c r="AZ2350" i="1" s="1"/>
  <c r="AY2350" i="1"/>
  <c r="BD2350" i="1"/>
  <c r="G2351" i="1"/>
  <c r="H2351" i="1"/>
  <c r="I2351" i="1"/>
  <c r="J2351" i="1"/>
  <c r="K2351" i="1"/>
  <c r="L2351" i="1"/>
  <c r="M2351" i="1"/>
  <c r="AD2351" i="1" s="1"/>
  <c r="N2351" i="1"/>
  <c r="O2351" i="1"/>
  <c r="P2351" i="1"/>
  <c r="Q2351" i="1"/>
  <c r="R2351" i="1"/>
  <c r="S2351" i="1"/>
  <c r="T2351" i="1"/>
  <c r="U2351" i="1"/>
  <c r="V2351" i="1"/>
  <c r="W2351" i="1"/>
  <c r="X2351" i="1"/>
  <c r="AE2351" i="1"/>
  <c r="AF2351" i="1"/>
  <c r="AW2351" i="1"/>
  <c r="AX2351" i="1"/>
  <c r="G2352" i="1"/>
  <c r="H2352" i="1"/>
  <c r="I2352" i="1"/>
  <c r="J2352" i="1"/>
  <c r="K2352" i="1"/>
  <c r="L2352" i="1"/>
  <c r="M2352" i="1"/>
  <c r="N2352" i="1"/>
  <c r="O2352" i="1"/>
  <c r="P2352" i="1"/>
  <c r="Q2352" i="1"/>
  <c r="R2352" i="1"/>
  <c r="S2352" i="1"/>
  <c r="T2352" i="1"/>
  <c r="U2352" i="1"/>
  <c r="V2352" i="1"/>
  <c r="W2352" i="1"/>
  <c r="X2352" i="1"/>
  <c r="AD2352" i="1"/>
  <c r="AF2352" i="1" s="1"/>
  <c r="AM2352" i="1" s="1"/>
  <c r="AE2352" i="1"/>
  <c r="AL2352" i="1" s="1"/>
  <c r="AI2352" i="1"/>
  <c r="AW2352" i="1"/>
  <c r="AX2352" i="1" s="1"/>
  <c r="BA2352" i="1"/>
  <c r="G2353" i="1"/>
  <c r="H2353" i="1"/>
  <c r="I2353" i="1"/>
  <c r="J2353" i="1"/>
  <c r="K2353" i="1"/>
  <c r="L2353" i="1"/>
  <c r="M2353" i="1"/>
  <c r="N2353" i="1"/>
  <c r="O2353" i="1"/>
  <c r="P2353" i="1"/>
  <c r="Q2353" i="1"/>
  <c r="R2353" i="1"/>
  <c r="S2353" i="1"/>
  <c r="T2353" i="1"/>
  <c r="U2353" i="1"/>
  <c r="V2353" i="1"/>
  <c r="W2353" i="1"/>
  <c r="X2353" i="1"/>
  <c r="AD2353" i="1"/>
  <c r="AW2353" i="1"/>
  <c r="AX2353" i="1" s="1"/>
  <c r="G2354" i="1"/>
  <c r="H2354" i="1"/>
  <c r="I2354" i="1"/>
  <c r="J2354" i="1"/>
  <c r="K2354" i="1"/>
  <c r="L2354" i="1"/>
  <c r="M2354" i="1"/>
  <c r="AD2354" i="1" s="1"/>
  <c r="AG2354" i="1" s="1"/>
  <c r="N2354" i="1"/>
  <c r="O2354" i="1"/>
  <c r="P2354" i="1"/>
  <c r="Q2354" i="1"/>
  <c r="R2354" i="1"/>
  <c r="S2354" i="1"/>
  <c r="T2354" i="1"/>
  <c r="U2354" i="1"/>
  <c r="V2354" i="1"/>
  <c r="W2354" i="1"/>
  <c r="X2354" i="1"/>
  <c r="AW2354" i="1"/>
  <c r="AX2354" i="1" s="1"/>
  <c r="AY2354" i="1" s="1"/>
  <c r="G2355" i="1"/>
  <c r="H2355" i="1"/>
  <c r="I2355" i="1"/>
  <c r="J2355" i="1"/>
  <c r="K2355" i="1"/>
  <c r="L2355" i="1"/>
  <c r="M2355" i="1"/>
  <c r="AD2355" i="1" s="1"/>
  <c r="AK2355" i="1" s="1"/>
  <c r="N2355" i="1"/>
  <c r="O2355" i="1"/>
  <c r="P2355" i="1"/>
  <c r="Q2355" i="1"/>
  <c r="R2355" i="1"/>
  <c r="S2355" i="1"/>
  <c r="T2355" i="1"/>
  <c r="U2355" i="1"/>
  <c r="V2355" i="1"/>
  <c r="W2355" i="1"/>
  <c r="X2355" i="1"/>
  <c r="AW2355" i="1"/>
  <c r="AX2355" i="1"/>
  <c r="AY2355" i="1" s="1"/>
  <c r="BD2355" i="1"/>
  <c r="G2356" i="1"/>
  <c r="H2356" i="1"/>
  <c r="I2356" i="1"/>
  <c r="J2356" i="1"/>
  <c r="K2356" i="1"/>
  <c r="L2356" i="1"/>
  <c r="M2356" i="1"/>
  <c r="AD2356" i="1" s="1"/>
  <c r="AE2356" i="1" s="1"/>
  <c r="N2356" i="1"/>
  <c r="O2356" i="1"/>
  <c r="P2356" i="1"/>
  <c r="Q2356" i="1"/>
  <c r="R2356" i="1"/>
  <c r="S2356" i="1"/>
  <c r="T2356" i="1"/>
  <c r="U2356" i="1"/>
  <c r="V2356" i="1"/>
  <c r="W2356" i="1"/>
  <c r="X2356" i="1"/>
  <c r="AW2356" i="1"/>
  <c r="AX2356" i="1" s="1"/>
  <c r="G2357" i="1"/>
  <c r="H2357" i="1"/>
  <c r="I2357" i="1"/>
  <c r="J2357" i="1"/>
  <c r="K2357" i="1"/>
  <c r="L2357" i="1"/>
  <c r="M2357" i="1"/>
  <c r="N2357" i="1"/>
  <c r="O2357" i="1"/>
  <c r="P2357" i="1"/>
  <c r="Q2357" i="1"/>
  <c r="R2357" i="1"/>
  <c r="S2357" i="1"/>
  <c r="T2357" i="1"/>
  <c r="U2357" i="1"/>
  <c r="V2357" i="1"/>
  <c r="W2357" i="1"/>
  <c r="X2357" i="1"/>
  <c r="AD2357" i="1"/>
  <c r="AF2357" i="1" s="1"/>
  <c r="AM2357" i="1" s="1"/>
  <c r="AE2357" i="1"/>
  <c r="AL2357" i="1" s="1"/>
  <c r="AW2357" i="1"/>
  <c r="AX2357" i="1" s="1"/>
  <c r="BA2357" i="1" s="1"/>
  <c r="G2358" i="1"/>
  <c r="H2358" i="1"/>
  <c r="I2358" i="1"/>
  <c r="J2358" i="1"/>
  <c r="K2358" i="1"/>
  <c r="L2358" i="1"/>
  <c r="M2358" i="1"/>
  <c r="N2358" i="1"/>
  <c r="O2358" i="1"/>
  <c r="P2358" i="1"/>
  <c r="Q2358" i="1"/>
  <c r="R2358" i="1"/>
  <c r="S2358" i="1"/>
  <c r="T2358" i="1"/>
  <c r="U2358" i="1"/>
  <c r="V2358" i="1"/>
  <c r="W2358" i="1"/>
  <c r="X2358" i="1"/>
  <c r="AD2358" i="1"/>
  <c r="AW2358" i="1"/>
  <c r="AX2358" i="1" s="1"/>
  <c r="G2359" i="1"/>
  <c r="H2359" i="1"/>
  <c r="I2359" i="1"/>
  <c r="J2359" i="1"/>
  <c r="K2359" i="1"/>
  <c r="L2359" i="1"/>
  <c r="M2359" i="1"/>
  <c r="AD2359" i="1" s="1"/>
  <c r="N2359" i="1"/>
  <c r="O2359" i="1"/>
  <c r="P2359" i="1"/>
  <c r="Q2359" i="1"/>
  <c r="R2359" i="1"/>
  <c r="S2359" i="1"/>
  <c r="T2359" i="1"/>
  <c r="U2359" i="1"/>
  <c r="V2359" i="1"/>
  <c r="W2359" i="1"/>
  <c r="X2359" i="1"/>
  <c r="AG2359" i="1"/>
  <c r="AW2359" i="1"/>
  <c r="AX2359" i="1" s="1"/>
  <c r="AZ2359" i="1" s="1"/>
  <c r="AY2359" i="1"/>
  <c r="G2360" i="1"/>
  <c r="H2360" i="1"/>
  <c r="I2360" i="1"/>
  <c r="J2360" i="1"/>
  <c r="K2360" i="1"/>
  <c r="L2360" i="1"/>
  <c r="M2360" i="1"/>
  <c r="AD2360" i="1" s="1"/>
  <c r="N2360" i="1"/>
  <c r="O2360" i="1"/>
  <c r="P2360" i="1"/>
  <c r="Q2360" i="1"/>
  <c r="R2360" i="1"/>
  <c r="S2360" i="1"/>
  <c r="T2360" i="1"/>
  <c r="U2360" i="1"/>
  <c r="V2360" i="1"/>
  <c r="W2360" i="1"/>
  <c r="X2360" i="1"/>
  <c r="AK2360" i="1"/>
  <c r="AW2360" i="1"/>
  <c r="AX2360" i="1"/>
  <c r="AY2360" i="1" s="1"/>
  <c r="BD2360" i="1"/>
  <c r="G2361" i="1"/>
  <c r="H2361" i="1"/>
  <c r="I2361" i="1"/>
  <c r="J2361" i="1"/>
  <c r="K2361" i="1"/>
  <c r="L2361" i="1"/>
  <c r="M2361" i="1"/>
  <c r="AD2361" i="1" s="1"/>
  <c r="N2361" i="1"/>
  <c r="O2361" i="1"/>
  <c r="P2361" i="1"/>
  <c r="Q2361" i="1"/>
  <c r="R2361" i="1"/>
  <c r="S2361" i="1"/>
  <c r="T2361" i="1"/>
  <c r="U2361" i="1"/>
  <c r="V2361" i="1"/>
  <c r="W2361" i="1"/>
  <c r="X2361" i="1"/>
  <c r="AE2361" i="1"/>
  <c r="AF2361" i="1"/>
  <c r="AW2361" i="1"/>
  <c r="AX2361" i="1"/>
  <c r="G2362" i="1"/>
  <c r="H2362" i="1"/>
  <c r="I2362" i="1"/>
  <c r="J2362" i="1"/>
  <c r="K2362" i="1"/>
  <c r="L2362" i="1"/>
  <c r="M2362" i="1"/>
  <c r="N2362" i="1"/>
  <c r="O2362" i="1"/>
  <c r="P2362" i="1"/>
  <c r="Q2362" i="1"/>
  <c r="R2362" i="1"/>
  <c r="S2362" i="1"/>
  <c r="T2362" i="1"/>
  <c r="U2362" i="1"/>
  <c r="V2362" i="1"/>
  <c r="W2362" i="1"/>
  <c r="X2362" i="1"/>
  <c r="AD2362" i="1"/>
  <c r="AF2362" i="1" s="1"/>
  <c r="AM2362" i="1" s="1"/>
  <c r="AE2362" i="1"/>
  <c r="AL2362" i="1" s="1"/>
  <c r="AI2362" i="1"/>
  <c r="AW2362" i="1"/>
  <c r="AX2362" i="1" s="1"/>
  <c r="BA2362" i="1"/>
  <c r="G2363" i="1"/>
  <c r="H2363" i="1"/>
  <c r="I2363" i="1"/>
  <c r="J2363" i="1"/>
  <c r="K2363" i="1"/>
  <c r="L2363" i="1"/>
  <c r="M2363" i="1"/>
  <c r="N2363" i="1"/>
  <c r="O2363" i="1"/>
  <c r="P2363" i="1"/>
  <c r="Q2363" i="1"/>
  <c r="R2363" i="1"/>
  <c r="S2363" i="1"/>
  <c r="T2363" i="1"/>
  <c r="U2363" i="1"/>
  <c r="V2363" i="1"/>
  <c r="W2363" i="1"/>
  <c r="X2363" i="1"/>
  <c r="AD2363" i="1"/>
  <c r="AW2363" i="1"/>
  <c r="AX2363" i="1" s="1"/>
  <c r="G2364" i="1"/>
  <c r="H2364" i="1"/>
  <c r="I2364" i="1"/>
  <c r="J2364" i="1"/>
  <c r="K2364" i="1"/>
  <c r="L2364" i="1"/>
  <c r="M2364" i="1"/>
  <c r="AD2364" i="1" s="1"/>
  <c r="AG2364" i="1" s="1"/>
  <c r="N2364" i="1"/>
  <c r="O2364" i="1"/>
  <c r="P2364" i="1"/>
  <c r="Q2364" i="1"/>
  <c r="R2364" i="1"/>
  <c r="S2364" i="1"/>
  <c r="T2364" i="1"/>
  <c r="U2364" i="1"/>
  <c r="V2364" i="1"/>
  <c r="W2364" i="1"/>
  <c r="X2364" i="1"/>
  <c r="AW2364" i="1"/>
  <c r="AX2364" i="1" s="1"/>
  <c r="AY2364" i="1" s="1"/>
  <c r="G2365" i="1"/>
  <c r="H2365" i="1"/>
  <c r="I2365" i="1"/>
  <c r="J2365" i="1"/>
  <c r="K2365" i="1"/>
  <c r="L2365" i="1"/>
  <c r="M2365" i="1"/>
  <c r="AD2365" i="1" s="1"/>
  <c r="AK2365" i="1" s="1"/>
  <c r="N2365" i="1"/>
  <c r="O2365" i="1"/>
  <c r="P2365" i="1"/>
  <c r="Q2365" i="1"/>
  <c r="R2365" i="1"/>
  <c r="S2365" i="1"/>
  <c r="T2365" i="1"/>
  <c r="U2365" i="1"/>
  <c r="V2365" i="1"/>
  <c r="W2365" i="1"/>
  <c r="X2365" i="1"/>
  <c r="AW2365" i="1"/>
  <c r="AX2365" i="1"/>
  <c r="AZ2365" i="1" s="1"/>
  <c r="AY2365" i="1"/>
  <c r="BD2365" i="1"/>
  <c r="G2366" i="1"/>
  <c r="H2366" i="1"/>
  <c r="I2366" i="1"/>
  <c r="J2366" i="1"/>
  <c r="K2366" i="1"/>
  <c r="L2366" i="1"/>
  <c r="M2366" i="1"/>
  <c r="AD2366" i="1" s="1"/>
  <c r="N2366" i="1"/>
  <c r="O2366" i="1"/>
  <c r="P2366" i="1"/>
  <c r="Q2366" i="1"/>
  <c r="R2366" i="1"/>
  <c r="S2366" i="1"/>
  <c r="T2366" i="1"/>
  <c r="U2366" i="1"/>
  <c r="V2366" i="1"/>
  <c r="W2366" i="1"/>
  <c r="X2366" i="1"/>
  <c r="AE2366" i="1"/>
  <c r="AF2366" i="1"/>
  <c r="AW2366" i="1"/>
  <c r="AX2366" i="1"/>
  <c r="G2367" i="1"/>
  <c r="H2367" i="1"/>
  <c r="I2367" i="1"/>
  <c r="J2367" i="1"/>
  <c r="K2367" i="1"/>
  <c r="L2367" i="1"/>
  <c r="M2367" i="1"/>
  <c r="N2367" i="1"/>
  <c r="O2367" i="1"/>
  <c r="P2367" i="1"/>
  <c r="Q2367" i="1"/>
  <c r="R2367" i="1"/>
  <c r="S2367" i="1"/>
  <c r="T2367" i="1"/>
  <c r="U2367" i="1"/>
  <c r="V2367" i="1"/>
  <c r="W2367" i="1"/>
  <c r="X2367" i="1"/>
  <c r="AD2367" i="1"/>
  <c r="AF2367" i="1" s="1"/>
  <c r="AM2367" i="1" s="1"/>
  <c r="AE2367" i="1"/>
  <c r="AL2367" i="1" s="1"/>
  <c r="AI2367" i="1"/>
  <c r="AW2367" i="1"/>
  <c r="AX2367" i="1" s="1"/>
  <c r="BA2367" i="1"/>
  <c r="G2368" i="1"/>
  <c r="H2368" i="1"/>
  <c r="I2368" i="1"/>
  <c r="J2368" i="1"/>
  <c r="K2368" i="1"/>
  <c r="L2368" i="1"/>
  <c r="M2368" i="1"/>
  <c r="N2368" i="1"/>
  <c r="O2368" i="1"/>
  <c r="P2368" i="1"/>
  <c r="Q2368" i="1"/>
  <c r="R2368" i="1"/>
  <c r="S2368" i="1"/>
  <c r="T2368" i="1"/>
  <c r="U2368" i="1"/>
  <c r="V2368" i="1"/>
  <c r="W2368" i="1"/>
  <c r="X2368" i="1"/>
  <c r="AD2368" i="1"/>
  <c r="AW2368" i="1"/>
  <c r="AX2368" i="1" s="1"/>
  <c r="G2369" i="1"/>
  <c r="H2369" i="1"/>
  <c r="I2369" i="1"/>
  <c r="J2369" i="1"/>
  <c r="K2369" i="1"/>
  <c r="L2369" i="1"/>
  <c r="M2369" i="1"/>
  <c r="AD2369" i="1" s="1"/>
  <c r="AG2369" i="1" s="1"/>
  <c r="N2369" i="1"/>
  <c r="O2369" i="1"/>
  <c r="P2369" i="1"/>
  <c r="Q2369" i="1"/>
  <c r="R2369" i="1"/>
  <c r="S2369" i="1"/>
  <c r="T2369" i="1"/>
  <c r="U2369" i="1"/>
  <c r="V2369" i="1"/>
  <c r="W2369" i="1"/>
  <c r="X2369" i="1"/>
  <c r="AW2369" i="1"/>
  <c r="AX2369" i="1" s="1"/>
  <c r="AY2369" i="1" s="1"/>
  <c r="G2370" i="1"/>
  <c r="H2370" i="1"/>
  <c r="I2370" i="1"/>
  <c r="J2370" i="1"/>
  <c r="K2370" i="1"/>
  <c r="L2370" i="1"/>
  <c r="M2370" i="1"/>
  <c r="AD2370" i="1" s="1"/>
  <c r="AK2370" i="1" s="1"/>
  <c r="N2370" i="1"/>
  <c r="O2370" i="1"/>
  <c r="P2370" i="1"/>
  <c r="Q2370" i="1"/>
  <c r="R2370" i="1"/>
  <c r="S2370" i="1"/>
  <c r="T2370" i="1"/>
  <c r="U2370" i="1"/>
  <c r="V2370" i="1"/>
  <c r="W2370" i="1"/>
  <c r="X2370" i="1"/>
  <c r="AW2370" i="1"/>
  <c r="AX2370" i="1"/>
  <c r="AZ2370" i="1" s="1"/>
  <c r="AY2370" i="1"/>
  <c r="BD2370" i="1"/>
  <c r="G2371" i="1"/>
  <c r="H2371" i="1"/>
  <c r="I2371" i="1"/>
  <c r="J2371" i="1"/>
  <c r="K2371" i="1"/>
  <c r="L2371" i="1"/>
  <c r="M2371" i="1"/>
  <c r="AD2371" i="1" s="1"/>
  <c r="AE2371" i="1" s="1"/>
  <c r="N2371" i="1"/>
  <c r="O2371" i="1"/>
  <c r="P2371" i="1"/>
  <c r="Q2371" i="1"/>
  <c r="R2371" i="1"/>
  <c r="S2371" i="1"/>
  <c r="T2371" i="1"/>
  <c r="U2371" i="1"/>
  <c r="V2371" i="1"/>
  <c r="W2371" i="1"/>
  <c r="X2371" i="1"/>
  <c r="AW2371" i="1"/>
  <c r="AX2371" i="1"/>
  <c r="G2372" i="1"/>
  <c r="H2372" i="1"/>
  <c r="I2372" i="1"/>
  <c r="J2372" i="1"/>
  <c r="K2372" i="1"/>
  <c r="L2372" i="1"/>
  <c r="M2372" i="1"/>
  <c r="N2372" i="1"/>
  <c r="O2372" i="1"/>
  <c r="P2372" i="1"/>
  <c r="Q2372" i="1"/>
  <c r="R2372" i="1"/>
  <c r="S2372" i="1"/>
  <c r="T2372" i="1"/>
  <c r="U2372" i="1"/>
  <c r="V2372" i="1"/>
  <c r="W2372" i="1"/>
  <c r="X2372" i="1"/>
  <c r="AD2372" i="1"/>
  <c r="AF2372" i="1" s="1"/>
  <c r="AM2372" i="1" s="1"/>
  <c r="AE2372" i="1"/>
  <c r="AL2372" i="1" s="1"/>
  <c r="AI2372" i="1"/>
  <c r="AW2372" i="1"/>
  <c r="AX2372" i="1" s="1"/>
  <c r="BA2372" i="1"/>
  <c r="G2373" i="1"/>
  <c r="H2373" i="1"/>
  <c r="I2373" i="1"/>
  <c r="J2373" i="1"/>
  <c r="K2373" i="1"/>
  <c r="L2373" i="1"/>
  <c r="M2373" i="1"/>
  <c r="N2373" i="1"/>
  <c r="O2373" i="1"/>
  <c r="P2373" i="1"/>
  <c r="Q2373" i="1"/>
  <c r="R2373" i="1"/>
  <c r="S2373" i="1"/>
  <c r="T2373" i="1"/>
  <c r="U2373" i="1"/>
  <c r="V2373" i="1"/>
  <c r="W2373" i="1"/>
  <c r="X2373" i="1"/>
  <c r="AD2373" i="1"/>
  <c r="AW2373" i="1"/>
  <c r="AX2373" i="1" s="1"/>
  <c r="G2374" i="1"/>
  <c r="H2374" i="1"/>
  <c r="I2374" i="1"/>
  <c r="J2374" i="1"/>
  <c r="K2374" i="1"/>
  <c r="L2374" i="1"/>
  <c r="M2374" i="1"/>
  <c r="N2374" i="1"/>
  <c r="O2374" i="1"/>
  <c r="P2374" i="1"/>
  <c r="Q2374" i="1"/>
  <c r="R2374" i="1"/>
  <c r="S2374" i="1"/>
  <c r="T2374" i="1"/>
  <c r="U2374" i="1"/>
  <c r="V2374" i="1"/>
  <c r="W2374" i="1"/>
  <c r="X2374" i="1"/>
  <c r="AD2374" i="1"/>
  <c r="AK2374" i="1" s="1"/>
  <c r="AE2374" i="1"/>
  <c r="AL2374" i="1" s="1"/>
  <c r="AG2374" i="1"/>
  <c r="AH2374" i="1"/>
  <c r="AW2374" i="1"/>
  <c r="AX2374" i="1" s="1"/>
  <c r="AY2374" i="1" s="1"/>
  <c r="AZ2374" i="1"/>
  <c r="G2375" i="1"/>
  <c r="H2375" i="1"/>
  <c r="I2375" i="1"/>
  <c r="J2375" i="1"/>
  <c r="K2375" i="1"/>
  <c r="L2375" i="1"/>
  <c r="M2375" i="1"/>
  <c r="AD2375" i="1" s="1"/>
  <c r="AK2375" i="1" s="1"/>
  <c r="N2375" i="1"/>
  <c r="O2375" i="1"/>
  <c r="P2375" i="1"/>
  <c r="Q2375" i="1"/>
  <c r="R2375" i="1"/>
  <c r="S2375" i="1"/>
  <c r="T2375" i="1"/>
  <c r="U2375" i="1"/>
  <c r="V2375" i="1"/>
  <c r="W2375" i="1"/>
  <c r="X2375" i="1"/>
  <c r="AW2375" i="1"/>
  <c r="AX2375" i="1" s="1"/>
  <c r="BD2375" i="1"/>
  <c r="G2376" i="1"/>
  <c r="H2376" i="1"/>
  <c r="I2376" i="1"/>
  <c r="J2376" i="1"/>
  <c r="K2376" i="1"/>
  <c r="L2376" i="1"/>
  <c r="M2376" i="1"/>
  <c r="AD2376" i="1" s="1"/>
  <c r="AE2376" i="1" s="1"/>
  <c r="N2376" i="1"/>
  <c r="O2376" i="1"/>
  <c r="P2376" i="1"/>
  <c r="Q2376" i="1"/>
  <c r="R2376" i="1"/>
  <c r="S2376" i="1"/>
  <c r="T2376" i="1"/>
  <c r="U2376" i="1"/>
  <c r="V2376" i="1"/>
  <c r="W2376" i="1"/>
  <c r="X2376" i="1"/>
  <c r="AF2376" i="1"/>
  <c r="AW2376" i="1"/>
  <c r="AX2376" i="1"/>
  <c r="G2377" i="1"/>
  <c r="H2377" i="1"/>
  <c r="I2377" i="1"/>
  <c r="J2377" i="1"/>
  <c r="K2377" i="1"/>
  <c r="L2377" i="1"/>
  <c r="M2377" i="1"/>
  <c r="N2377" i="1"/>
  <c r="O2377" i="1"/>
  <c r="P2377" i="1"/>
  <c r="Q2377" i="1"/>
  <c r="R2377" i="1"/>
  <c r="S2377" i="1"/>
  <c r="T2377" i="1"/>
  <c r="U2377" i="1"/>
  <c r="V2377" i="1"/>
  <c r="W2377" i="1"/>
  <c r="X2377" i="1"/>
  <c r="AD2377" i="1"/>
  <c r="AE2377" i="1"/>
  <c r="AL2377" i="1" s="1"/>
  <c r="AF2377" i="1"/>
  <c r="AM2377" i="1" s="1"/>
  <c r="AG2377" i="1"/>
  <c r="AI2377" i="1"/>
  <c r="AK2377" i="1"/>
  <c r="AW2377" i="1"/>
  <c r="AX2377" i="1" s="1"/>
  <c r="BA2377" i="1" s="1"/>
  <c r="G2378" i="1"/>
  <c r="H2378" i="1"/>
  <c r="I2378" i="1"/>
  <c r="J2378" i="1"/>
  <c r="K2378" i="1"/>
  <c r="L2378" i="1"/>
  <c r="M2378" i="1"/>
  <c r="N2378" i="1"/>
  <c r="O2378" i="1"/>
  <c r="P2378" i="1"/>
  <c r="Q2378" i="1"/>
  <c r="R2378" i="1"/>
  <c r="S2378" i="1"/>
  <c r="T2378" i="1"/>
  <c r="U2378" i="1"/>
  <c r="V2378" i="1"/>
  <c r="W2378" i="1"/>
  <c r="X2378" i="1"/>
  <c r="AD2378" i="1"/>
  <c r="AW2378" i="1"/>
  <c r="AX2378" i="1" s="1"/>
  <c r="G2379" i="1"/>
  <c r="H2379" i="1"/>
  <c r="I2379" i="1"/>
  <c r="J2379" i="1"/>
  <c r="K2379" i="1"/>
  <c r="L2379" i="1"/>
  <c r="M2379" i="1"/>
  <c r="N2379" i="1"/>
  <c r="O2379" i="1"/>
  <c r="P2379" i="1"/>
  <c r="Q2379" i="1"/>
  <c r="R2379" i="1"/>
  <c r="S2379" i="1"/>
  <c r="T2379" i="1"/>
  <c r="U2379" i="1"/>
  <c r="V2379" i="1"/>
  <c r="W2379" i="1"/>
  <c r="X2379" i="1"/>
  <c r="AD2379" i="1"/>
  <c r="AE2379" i="1" s="1"/>
  <c r="AL2379" i="1" s="1"/>
  <c r="AG2379" i="1"/>
  <c r="AK2379" i="1"/>
  <c r="AW2379" i="1"/>
  <c r="AX2379" i="1" s="1"/>
  <c r="AY2379" i="1" s="1"/>
  <c r="G2380" i="1"/>
  <c r="H2380" i="1"/>
  <c r="I2380" i="1"/>
  <c r="J2380" i="1"/>
  <c r="K2380" i="1"/>
  <c r="L2380" i="1"/>
  <c r="M2380" i="1"/>
  <c r="AD2380" i="1" s="1"/>
  <c r="AK2380" i="1" s="1"/>
  <c r="N2380" i="1"/>
  <c r="O2380" i="1"/>
  <c r="P2380" i="1"/>
  <c r="Q2380" i="1"/>
  <c r="R2380" i="1"/>
  <c r="S2380" i="1"/>
  <c r="T2380" i="1"/>
  <c r="U2380" i="1"/>
  <c r="V2380" i="1"/>
  <c r="W2380" i="1"/>
  <c r="X2380" i="1"/>
  <c r="AW2380" i="1"/>
  <c r="AX2380" i="1"/>
  <c r="AY2380" i="1" s="1"/>
  <c r="BD2380" i="1"/>
  <c r="G2381" i="1"/>
  <c r="H2381" i="1"/>
  <c r="I2381" i="1"/>
  <c r="J2381" i="1"/>
  <c r="K2381" i="1"/>
  <c r="L2381" i="1"/>
  <c r="M2381" i="1"/>
  <c r="AD2381" i="1" s="1"/>
  <c r="AE2381" i="1" s="1"/>
  <c r="N2381" i="1"/>
  <c r="O2381" i="1"/>
  <c r="P2381" i="1"/>
  <c r="Q2381" i="1"/>
  <c r="R2381" i="1"/>
  <c r="S2381" i="1"/>
  <c r="T2381" i="1"/>
  <c r="U2381" i="1"/>
  <c r="V2381" i="1"/>
  <c r="W2381" i="1"/>
  <c r="X2381" i="1"/>
  <c r="AF2381" i="1"/>
  <c r="AW2381" i="1"/>
  <c r="AX2381" i="1" s="1"/>
  <c r="G2382" i="1"/>
  <c r="H2382" i="1"/>
  <c r="I2382" i="1"/>
  <c r="J2382" i="1"/>
  <c r="K2382" i="1"/>
  <c r="L2382" i="1"/>
  <c r="M2382" i="1"/>
  <c r="N2382" i="1"/>
  <c r="O2382" i="1"/>
  <c r="P2382" i="1"/>
  <c r="Q2382" i="1"/>
  <c r="R2382" i="1"/>
  <c r="S2382" i="1"/>
  <c r="T2382" i="1"/>
  <c r="U2382" i="1"/>
  <c r="V2382" i="1"/>
  <c r="W2382" i="1"/>
  <c r="X2382" i="1"/>
  <c r="AD2382" i="1"/>
  <c r="AE2382" i="1" s="1"/>
  <c r="AK2382" i="1"/>
  <c r="AW2382" i="1"/>
  <c r="AX2382" i="1" s="1"/>
  <c r="BA2382" i="1"/>
  <c r="G2383" i="1"/>
  <c r="H2383" i="1"/>
  <c r="I2383" i="1"/>
  <c r="J2383" i="1"/>
  <c r="K2383" i="1"/>
  <c r="L2383" i="1"/>
  <c r="M2383" i="1"/>
  <c r="N2383" i="1"/>
  <c r="O2383" i="1"/>
  <c r="P2383" i="1"/>
  <c r="Q2383" i="1"/>
  <c r="R2383" i="1"/>
  <c r="S2383" i="1"/>
  <c r="T2383" i="1"/>
  <c r="U2383" i="1"/>
  <c r="V2383" i="1"/>
  <c r="W2383" i="1"/>
  <c r="X2383" i="1"/>
  <c r="AD2383" i="1"/>
  <c r="AW2383" i="1"/>
  <c r="AX2383" i="1" s="1"/>
  <c r="G2384" i="1"/>
  <c r="H2384" i="1"/>
  <c r="I2384" i="1"/>
  <c r="J2384" i="1"/>
  <c r="K2384" i="1"/>
  <c r="L2384" i="1"/>
  <c r="M2384" i="1"/>
  <c r="N2384" i="1"/>
  <c r="O2384" i="1"/>
  <c r="P2384" i="1"/>
  <c r="Q2384" i="1"/>
  <c r="R2384" i="1"/>
  <c r="S2384" i="1"/>
  <c r="T2384" i="1"/>
  <c r="U2384" i="1"/>
  <c r="V2384" i="1"/>
  <c r="W2384" i="1"/>
  <c r="X2384" i="1"/>
  <c r="AD2384" i="1"/>
  <c r="AE2384" i="1" s="1"/>
  <c r="AL2384" i="1" s="1"/>
  <c r="AG2384" i="1"/>
  <c r="AK2384" i="1"/>
  <c r="AW2384" i="1"/>
  <c r="AX2384" i="1" s="1"/>
  <c r="AY2384" i="1" s="1"/>
  <c r="G2385" i="1"/>
  <c r="H2385" i="1"/>
  <c r="I2385" i="1"/>
  <c r="J2385" i="1"/>
  <c r="K2385" i="1"/>
  <c r="L2385" i="1"/>
  <c r="M2385" i="1"/>
  <c r="AD2385" i="1" s="1"/>
  <c r="AK2385" i="1" s="1"/>
  <c r="N2385" i="1"/>
  <c r="O2385" i="1"/>
  <c r="P2385" i="1"/>
  <c r="Q2385" i="1"/>
  <c r="R2385" i="1"/>
  <c r="S2385" i="1"/>
  <c r="T2385" i="1"/>
  <c r="U2385" i="1"/>
  <c r="V2385" i="1"/>
  <c r="W2385" i="1"/>
  <c r="X2385" i="1"/>
  <c r="AW2385" i="1"/>
  <c r="AX2385" i="1" s="1"/>
  <c r="BD2385" i="1"/>
  <c r="G2386" i="1"/>
  <c r="H2386" i="1"/>
  <c r="I2386" i="1"/>
  <c r="J2386" i="1"/>
  <c r="K2386" i="1"/>
  <c r="L2386" i="1"/>
  <c r="M2386" i="1"/>
  <c r="AD2386" i="1" s="1"/>
  <c r="N2386" i="1"/>
  <c r="O2386" i="1"/>
  <c r="P2386" i="1"/>
  <c r="Q2386" i="1"/>
  <c r="R2386" i="1"/>
  <c r="S2386" i="1"/>
  <c r="T2386" i="1"/>
  <c r="U2386" i="1"/>
  <c r="V2386" i="1"/>
  <c r="W2386" i="1"/>
  <c r="X2386" i="1"/>
  <c r="AE2386" i="1"/>
  <c r="AF2386" i="1"/>
  <c r="AW2386" i="1"/>
  <c r="AX2386" i="1"/>
  <c r="G2387" i="1"/>
  <c r="H2387" i="1"/>
  <c r="I2387" i="1"/>
  <c r="J2387" i="1"/>
  <c r="K2387" i="1"/>
  <c r="L2387" i="1"/>
  <c r="M2387" i="1"/>
  <c r="N2387" i="1"/>
  <c r="O2387" i="1"/>
  <c r="P2387" i="1"/>
  <c r="Q2387" i="1"/>
  <c r="R2387" i="1"/>
  <c r="S2387" i="1"/>
  <c r="T2387" i="1"/>
  <c r="U2387" i="1"/>
  <c r="V2387" i="1"/>
  <c r="W2387" i="1"/>
  <c r="X2387" i="1"/>
  <c r="AD2387" i="1"/>
  <c r="AE2387" i="1" s="1"/>
  <c r="AF2387" i="1"/>
  <c r="AG2387" i="1"/>
  <c r="AI2387" i="1"/>
  <c r="AM2387" i="1"/>
  <c r="AW2387" i="1"/>
  <c r="AX2387" i="1" s="1"/>
  <c r="BA2387" i="1"/>
  <c r="G2388" i="1"/>
  <c r="H2388" i="1"/>
  <c r="I2388" i="1"/>
  <c r="J2388" i="1"/>
  <c r="K2388" i="1"/>
  <c r="L2388" i="1"/>
  <c r="M2388" i="1"/>
  <c r="N2388" i="1"/>
  <c r="O2388" i="1"/>
  <c r="P2388" i="1"/>
  <c r="Q2388" i="1"/>
  <c r="R2388" i="1"/>
  <c r="S2388" i="1"/>
  <c r="T2388" i="1"/>
  <c r="U2388" i="1"/>
  <c r="V2388" i="1"/>
  <c r="W2388" i="1"/>
  <c r="X2388" i="1"/>
  <c r="AD2388" i="1"/>
  <c r="AW2388" i="1"/>
  <c r="AX2388" i="1" s="1"/>
  <c r="G2389" i="1"/>
  <c r="H2389" i="1"/>
  <c r="I2389" i="1"/>
  <c r="J2389" i="1"/>
  <c r="K2389" i="1"/>
  <c r="L2389" i="1"/>
  <c r="M2389" i="1"/>
  <c r="N2389" i="1"/>
  <c r="O2389" i="1"/>
  <c r="P2389" i="1"/>
  <c r="Q2389" i="1"/>
  <c r="R2389" i="1"/>
  <c r="S2389" i="1"/>
  <c r="T2389" i="1"/>
  <c r="U2389" i="1"/>
  <c r="V2389" i="1"/>
  <c r="W2389" i="1"/>
  <c r="X2389" i="1"/>
  <c r="AD2389" i="1"/>
  <c r="AK2389" i="1" s="1"/>
  <c r="AE2389" i="1"/>
  <c r="AL2389" i="1" s="1"/>
  <c r="AG2389" i="1"/>
  <c r="AH2389" i="1"/>
  <c r="AW2389" i="1"/>
  <c r="AX2389" i="1" s="1"/>
  <c r="G2390" i="1"/>
  <c r="H2390" i="1"/>
  <c r="I2390" i="1"/>
  <c r="J2390" i="1"/>
  <c r="K2390" i="1"/>
  <c r="L2390" i="1"/>
  <c r="M2390" i="1"/>
  <c r="AD2390" i="1" s="1"/>
  <c r="N2390" i="1"/>
  <c r="O2390" i="1"/>
  <c r="P2390" i="1"/>
  <c r="Q2390" i="1"/>
  <c r="R2390" i="1"/>
  <c r="S2390" i="1"/>
  <c r="T2390" i="1"/>
  <c r="U2390" i="1"/>
  <c r="V2390" i="1"/>
  <c r="W2390" i="1"/>
  <c r="X2390" i="1"/>
  <c r="AK2390" i="1"/>
  <c r="AW2390" i="1"/>
  <c r="AX2390" i="1" s="1"/>
  <c r="BD2390" i="1"/>
  <c r="G2391" i="1"/>
  <c r="H2391" i="1"/>
  <c r="I2391" i="1"/>
  <c r="J2391" i="1"/>
  <c r="K2391" i="1"/>
  <c r="L2391" i="1"/>
  <c r="M2391" i="1"/>
  <c r="AD2391" i="1" s="1"/>
  <c r="AE2391" i="1" s="1"/>
  <c r="N2391" i="1"/>
  <c r="O2391" i="1"/>
  <c r="P2391" i="1"/>
  <c r="Q2391" i="1"/>
  <c r="R2391" i="1"/>
  <c r="S2391" i="1"/>
  <c r="T2391" i="1"/>
  <c r="U2391" i="1"/>
  <c r="V2391" i="1"/>
  <c r="W2391" i="1"/>
  <c r="X2391" i="1"/>
  <c r="AW2391" i="1"/>
  <c r="AX2391" i="1"/>
  <c r="G2392" i="1"/>
  <c r="H2392" i="1"/>
  <c r="I2392" i="1"/>
  <c r="J2392" i="1"/>
  <c r="K2392" i="1"/>
  <c r="L2392" i="1"/>
  <c r="M2392" i="1"/>
  <c r="N2392" i="1"/>
  <c r="O2392" i="1"/>
  <c r="P2392" i="1"/>
  <c r="Q2392" i="1"/>
  <c r="R2392" i="1"/>
  <c r="S2392" i="1"/>
  <c r="T2392" i="1"/>
  <c r="U2392" i="1"/>
  <c r="V2392" i="1"/>
  <c r="W2392" i="1"/>
  <c r="X2392" i="1"/>
  <c r="AD2392" i="1"/>
  <c r="AE2392" i="1"/>
  <c r="AL2392" i="1" s="1"/>
  <c r="AF2392" i="1"/>
  <c r="AM2392" i="1" s="1"/>
  <c r="AG2392" i="1"/>
  <c r="AI2392" i="1"/>
  <c r="AK2392" i="1"/>
  <c r="AN2392" i="1" s="1"/>
  <c r="AW2392" i="1"/>
  <c r="AX2392" i="1" s="1"/>
  <c r="BA2392" i="1" s="1"/>
  <c r="G2393" i="1"/>
  <c r="H2393" i="1"/>
  <c r="I2393" i="1"/>
  <c r="J2393" i="1"/>
  <c r="K2393" i="1"/>
  <c r="L2393" i="1"/>
  <c r="M2393" i="1"/>
  <c r="N2393" i="1"/>
  <c r="O2393" i="1"/>
  <c r="P2393" i="1"/>
  <c r="Q2393" i="1"/>
  <c r="R2393" i="1"/>
  <c r="S2393" i="1"/>
  <c r="T2393" i="1"/>
  <c r="U2393" i="1"/>
  <c r="V2393" i="1"/>
  <c r="W2393" i="1"/>
  <c r="X2393" i="1"/>
  <c r="AD2393" i="1"/>
  <c r="AW2393" i="1"/>
  <c r="AX2393" i="1" s="1"/>
  <c r="G2394" i="1"/>
  <c r="H2394" i="1"/>
  <c r="I2394" i="1"/>
  <c r="J2394" i="1"/>
  <c r="K2394" i="1"/>
  <c r="L2394" i="1"/>
  <c r="M2394" i="1"/>
  <c r="N2394" i="1"/>
  <c r="O2394" i="1"/>
  <c r="P2394" i="1"/>
  <c r="Q2394" i="1"/>
  <c r="R2394" i="1"/>
  <c r="S2394" i="1"/>
  <c r="T2394" i="1"/>
  <c r="U2394" i="1"/>
  <c r="V2394" i="1"/>
  <c r="W2394" i="1"/>
  <c r="X2394" i="1"/>
  <c r="AD2394" i="1"/>
  <c r="AK2394" i="1" s="1"/>
  <c r="AG2394" i="1"/>
  <c r="AW2394" i="1"/>
  <c r="AX2394" i="1" s="1"/>
  <c r="AY2394" i="1" s="1"/>
  <c r="G2395" i="1"/>
  <c r="H2395" i="1"/>
  <c r="I2395" i="1"/>
  <c r="J2395" i="1"/>
  <c r="K2395" i="1"/>
  <c r="L2395" i="1"/>
  <c r="M2395" i="1"/>
  <c r="AD2395" i="1" s="1"/>
  <c r="AK2395" i="1" s="1"/>
  <c r="N2395" i="1"/>
  <c r="O2395" i="1"/>
  <c r="P2395" i="1"/>
  <c r="Q2395" i="1"/>
  <c r="R2395" i="1"/>
  <c r="S2395" i="1"/>
  <c r="T2395" i="1"/>
  <c r="U2395" i="1"/>
  <c r="V2395" i="1"/>
  <c r="W2395" i="1"/>
  <c r="X2395" i="1"/>
  <c r="AW2395" i="1"/>
  <c r="AX2395" i="1" s="1"/>
  <c r="BD2395" i="1" s="1"/>
  <c r="G2396" i="1"/>
  <c r="H2396" i="1"/>
  <c r="I2396" i="1"/>
  <c r="J2396" i="1"/>
  <c r="K2396" i="1"/>
  <c r="L2396" i="1"/>
  <c r="M2396" i="1"/>
  <c r="AD2396" i="1" s="1"/>
  <c r="N2396" i="1"/>
  <c r="O2396" i="1"/>
  <c r="P2396" i="1"/>
  <c r="Q2396" i="1"/>
  <c r="R2396" i="1"/>
  <c r="S2396" i="1"/>
  <c r="T2396" i="1"/>
  <c r="U2396" i="1"/>
  <c r="V2396" i="1"/>
  <c r="W2396" i="1"/>
  <c r="X2396" i="1"/>
  <c r="AE2396" i="1"/>
  <c r="AF2396" i="1"/>
  <c r="AW2396" i="1"/>
  <c r="AX2396" i="1"/>
  <c r="G2397" i="1"/>
  <c r="AK2397" i="1" s="1"/>
  <c r="H2397" i="1"/>
  <c r="I2397" i="1"/>
  <c r="J2397" i="1"/>
  <c r="K2397" i="1"/>
  <c r="L2397" i="1"/>
  <c r="M2397" i="1"/>
  <c r="N2397" i="1"/>
  <c r="O2397" i="1"/>
  <c r="P2397" i="1"/>
  <c r="Q2397" i="1"/>
  <c r="R2397" i="1"/>
  <c r="S2397" i="1"/>
  <c r="T2397" i="1"/>
  <c r="U2397" i="1"/>
  <c r="V2397" i="1"/>
  <c r="W2397" i="1"/>
  <c r="X2397" i="1"/>
  <c r="AD2397" i="1"/>
  <c r="AE2397" i="1"/>
  <c r="AL2397" i="1" s="1"/>
  <c r="AF2397" i="1"/>
  <c r="AM2397" i="1" s="1"/>
  <c r="AG2397" i="1"/>
  <c r="AI2397" i="1"/>
  <c r="AW2397" i="1"/>
  <c r="AX2397" i="1" s="1"/>
  <c r="BA2397" i="1"/>
  <c r="G2398" i="1"/>
  <c r="H2398" i="1"/>
  <c r="I2398" i="1"/>
  <c r="J2398" i="1"/>
  <c r="K2398" i="1"/>
  <c r="L2398" i="1"/>
  <c r="M2398" i="1"/>
  <c r="N2398" i="1"/>
  <c r="O2398" i="1"/>
  <c r="P2398" i="1"/>
  <c r="Q2398" i="1"/>
  <c r="R2398" i="1"/>
  <c r="S2398" i="1"/>
  <c r="T2398" i="1"/>
  <c r="U2398" i="1"/>
  <c r="V2398" i="1"/>
  <c r="W2398" i="1"/>
  <c r="X2398" i="1"/>
  <c r="AD2398" i="1"/>
  <c r="AW2398" i="1"/>
  <c r="AX2398" i="1" s="1"/>
  <c r="G2399" i="1"/>
  <c r="H2399" i="1"/>
  <c r="I2399" i="1"/>
  <c r="J2399" i="1"/>
  <c r="K2399" i="1"/>
  <c r="L2399" i="1"/>
  <c r="M2399" i="1"/>
  <c r="N2399" i="1"/>
  <c r="O2399" i="1"/>
  <c r="P2399" i="1"/>
  <c r="Q2399" i="1"/>
  <c r="R2399" i="1"/>
  <c r="S2399" i="1"/>
  <c r="T2399" i="1"/>
  <c r="U2399" i="1"/>
  <c r="V2399" i="1"/>
  <c r="W2399" i="1"/>
  <c r="X2399" i="1"/>
  <c r="AD2399" i="1"/>
  <c r="AE2399" i="1" s="1"/>
  <c r="AL2399" i="1" s="1"/>
  <c r="AG2399" i="1"/>
  <c r="AK2399" i="1"/>
  <c r="AW2399" i="1"/>
  <c r="AX2399" i="1" s="1"/>
  <c r="AY2399" i="1" s="1"/>
  <c r="AZ2399" i="1"/>
  <c r="M2400" i="1"/>
  <c r="Q2400" i="1" s="1"/>
  <c r="S2400" i="1" s="1"/>
  <c r="N2400" i="1"/>
  <c r="P2400" i="1" s="1"/>
  <c r="R2400" i="1" s="1"/>
  <c r="O2400" i="1"/>
  <c r="AD2400" i="1"/>
  <c r="AE2400" i="1" s="1"/>
  <c r="AH2400" i="1" s="1"/>
  <c r="AJ2400" i="1" s="1"/>
  <c r="AF2400" i="1"/>
  <c r="AG2400" i="1"/>
  <c r="AI2400" i="1"/>
  <c r="AL2400" i="1"/>
  <c r="AM2400" i="1"/>
  <c r="AW2400" i="1"/>
  <c r="AX2400" i="1"/>
  <c r="BD2400" i="1" s="1"/>
  <c r="AY2400" i="1"/>
  <c r="AZ2400" i="1"/>
  <c r="BC2400" i="1" s="1"/>
  <c r="BA2400" i="1"/>
  <c r="G2401" i="1"/>
  <c r="L2401" i="1"/>
  <c r="N2401" i="1"/>
  <c r="P2401" i="1" s="1"/>
  <c r="O2401" i="1"/>
  <c r="AW2401" i="1"/>
  <c r="AX2401" i="1" s="1"/>
  <c r="G2402" i="1"/>
  <c r="L2402" i="1"/>
  <c r="AW2402" i="1"/>
  <c r="AX2402" i="1"/>
  <c r="G2403" i="1"/>
  <c r="L2403" i="1"/>
  <c r="N2403" i="1"/>
  <c r="P2403" i="1" s="1"/>
  <c r="R2403" i="1" s="1"/>
  <c r="O2403" i="1"/>
  <c r="AW2403" i="1"/>
  <c r="AX2403" i="1"/>
  <c r="BD2403" i="1" s="1"/>
  <c r="AZ2403" i="1"/>
  <c r="BA2403" i="1"/>
  <c r="G2404" i="1"/>
  <c r="L2404" i="1"/>
  <c r="O2404" i="1" s="1"/>
  <c r="N2404" i="1"/>
  <c r="P2404" i="1"/>
  <c r="R2404" i="1" s="1"/>
  <c r="AW2404" i="1"/>
  <c r="AX2404" i="1" s="1"/>
  <c r="BD2404" i="1"/>
  <c r="G2405" i="1"/>
  <c r="L2405" i="1"/>
  <c r="N2405" i="1"/>
  <c r="O2405" i="1"/>
  <c r="P2405" i="1"/>
  <c r="R2405" i="1"/>
  <c r="AW2405" i="1"/>
  <c r="AX2405" i="1"/>
  <c r="BD2405" i="1" s="1"/>
  <c r="AY2405" i="1"/>
  <c r="AZ2405" i="1"/>
  <c r="BA2405" i="1"/>
  <c r="BC2405" i="1"/>
  <c r="G2406" i="1"/>
  <c r="K2406" i="1"/>
  <c r="M2406" i="1" s="1"/>
  <c r="Q2406" i="1" s="1"/>
  <c r="L2406" i="1"/>
  <c r="N2406" i="1"/>
  <c r="P2406" i="1" s="1"/>
  <c r="O2406" i="1"/>
  <c r="AW2406" i="1"/>
  <c r="AX2406" i="1" s="1"/>
  <c r="G2407" i="1"/>
  <c r="H2407" i="1"/>
  <c r="I2407" i="1"/>
  <c r="J2407" i="1"/>
  <c r="K2407" i="1"/>
  <c r="L2407" i="1"/>
  <c r="M2407" i="1"/>
  <c r="AD2407" i="1" s="1"/>
  <c r="N2407" i="1"/>
  <c r="O2407" i="1"/>
  <c r="P2407" i="1"/>
  <c r="Q2407" i="1"/>
  <c r="R2407" i="1"/>
  <c r="S2407" i="1"/>
  <c r="T2407" i="1"/>
  <c r="U2407" i="1"/>
  <c r="V2407" i="1"/>
  <c r="W2407" i="1"/>
  <c r="X2407" i="1"/>
  <c r="AW2407" i="1"/>
  <c r="AX2407" i="1"/>
  <c r="BD2407" i="1" s="1"/>
  <c r="AZ2407" i="1"/>
  <c r="BA2407" i="1"/>
  <c r="G2408" i="1"/>
  <c r="H2408" i="1"/>
  <c r="I2408" i="1"/>
  <c r="J2408" i="1"/>
  <c r="K2408" i="1"/>
  <c r="L2408" i="1"/>
  <c r="M2408" i="1"/>
  <c r="AD2408" i="1" s="1"/>
  <c r="N2408" i="1"/>
  <c r="O2408" i="1"/>
  <c r="P2408" i="1"/>
  <c r="Q2408" i="1"/>
  <c r="R2408" i="1"/>
  <c r="S2408" i="1"/>
  <c r="T2408" i="1"/>
  <c r="U2408" i="1"/>
  <c r="V2408" i="1"/>
  <c r="W2408" i="1"/>
  <c r="X2408" i="1"/>
  <c r="AW2408" i="1"/>
  <c r="AX2408" i="1"/>
  <c r="AY2408" i="1" s="1"/>
  <c r="G2409" i="1"/>
  <c r="AK2409" i="1" s="1"/>
  <c r="H2409" i="1"/>
  <c r="I2409" i="1"/>
  <c r="J2409" i="1"/>
  <c r="K2409" i="1"/>
  <c r="L2409" i="1"/>
  <c r="M2409" i="1"/>
  <c r="N2409" i="1"/>
  <c r="O2409" i="1"/>
  <c r="P2409" i="1"/>
  <c r="Q2409" i="1"/>
  <c r="R2409" i="1"/>
  <c r="S2409" i="1"/>
  <c r="T2409" i="1"/>
  <c r="U2409" i="1"/>
  <c r="V2409" i="1"/>
  <c r="W2409" i="1"/>
  <c r="X2409" i="1"/>
  <c r="AD2409" i="1"/>
  <c r="AE2409" i="1" s="1"/>
  <c r="AF2409" i="1"/>
  <c r="AG2409" i="1"/>
  <c r="AW2409" i="1"/>
  <c r="AX2409" i="1"/>
  <c r="AY2409" i="1"/>
  <c r="G2410" i="1"/>
  <c r="H2410" i="1"/>
  <c r="I2410" i="1"/>
  <c r="J2410" i="1"/>
  <c r="K2410" i="1"/>
  <c r="L2410" i="1"/>
  <c r="M2410" i="1"/>
  <c r="N2410" i="1"/>
  <c r="O2410" i="1"/>
  <c r="P2410" i="1"/>
  <c r="Q2410" i="1"/>
  <c r="R2410" i="1"/>
  <c r="S2410" i="1"/>
  <c r="T2410" i="1"/>
  <c r="U2410" i="1"/>
  <c r="V2410" i="1"/>
  <c r="W2410" i="1"/>
  <c r="X2410" i="1"/>
  <c r="AD2410" i="1"/>
  <c r="AE2410" i="1" s="1"/>
  <c r="AK2410" i="1"/>
  <c r="AW2410" i="1"/>
  <c r="AX2410" i="1" s="1"/>
  <c r="BD2410" i="1" s="1"/>
  <c r="G2411" i="1"/>
  <c r="H2411" i="1"/>
  <c r="I2411" i="1"/>
  <c r="J2411" i="1"/>
  <c r="K2411" i="1"/>
  <c r="L2411" i="1"/>
  <c r="M2411" i="1"/>
  <c r="N2411" i="1"/>
  <c r="O2411" i="1"/>
  <c r="P2411" i="1"/>
  <c r="Q2411" i="1"/>
  <c r="R2411" i="1"/>
  <c r="S2411" i="1"/>
  <c r="T2411" i="1"/>
  <c r="U2411" i="1"/>
  <c r="V2411" i="1"/>
  <c r="W2411" i="1"/>
  <c r="X2411" i="1"/>
  <c r="AD2411" i="1"/>
  <c r="AE2411" i="1" s="1"/>
  <c r="AW2411" i="1"/>
  <c r="AX2411" i="1" s="1"/>
  <c r="G2412" i="1"/>
  <c r="H2412" i="1"/>
  <c r="I2412" i="1"/>
  <c r="J2412" i="1"/>
  <c r="K2412" i="1"/>
  <c r="L2412" i="1"/>
  <c r="M2412" i="1"/>
  <c r="AD2412" i="1" s="1"/>
  <c r="N2412" i="1"/>
  <c r="O2412" i="1"/>
  <c r="P2412" i="1"/>
  <c r="Q2412" i="1"/>
  <c r="R2412" i="1"/>
  <c r="S2412" i="1"/>
  <c r="T2412" i="1"/>
  <c r="U2412" i="1"/>
  <c r="V2412" i="1"/>
  <c r="W2412" i="1"/>
  <c r="X2412" i="1"/>
  <c r="AW2412" i="1"/>
  <c r="AX2412" i="1"/>
  <c r="BD2412" i="1" s="1"/>
  <c r="AZ2412" i="1"/>
  <c r="BA2412" i="1"/>
  <c r="G2413" i="1"/>
  <c r="H2413" i="1"/>
  <c r="I2413" i="1"/>
  <c r="J2413" i="1"/>
  <c r="K2413" i="1"/>
  <c r="L2413" i="1"/>
  <c r="M2413" i="1"/>
  <c r="AD2413" i="1" s="1"/>
  <c r="N2413" i="1"/>
  <c r="O2413" i="1"/>
  <c r="P2413" i="1"/>
  <c r="Q2413" i="1"/>
  <c r="R2413" i="1"/>
  <c r="S2413" i="1"/>
  <c r="T2413" i="1"/>
  <c r="U2413" i="1"/>
  <c r="V2413" i="1"/>
  <c r="W2413" i="1"/>
  <c r="X2413" i="1"/>
  <c r="AW2413" i="1"/>
  <c r="AX2413" i="1"/>
  <c r="AZ2413" i="1" s="1"/>
  <c r="AY2413" i="1"/>
  <c r="G2414" i="1"/>
  <c r="H2414" i="1"/>
  <c r="I2414" i="1"/>
  <c r="J2414" i="1"/>
  <c r="K2414" i="1"/>
  <c r="L2414" i="1"/>
  <c r="M2414" i="1"/>
  <c r="N2414" i="1"/>
  <c r="O2414" i="1"/>
  <c r="P2414" i="1"/>
  <c r="Q2414" i="1"/>
  <c r="R2414" i="1"/>
  <c r="S2414" i="1"/>
  <c r="T2414" i="1"/>
  <c r="U2414" i="1"/>
  <c r="V2414" i="1"/>
  <c r="W2414" i="1"/>
  <c r="X2414" i="1"/>
  <c r="AD2414" i="1"/>
  <c r="AK2414" i="1" s="1"/>
  <c r="AF2414" i="1"/>
  <c r="AG2414" i="1"/>
  <c r="AW2414" i="1"/>
  <c r="AX2414" i="1"/>
  <c r="AY2414" i="1" s="1"/>
  <c r="G2415" i="1"/>
  <c r="H2415" i="1"/>
  <c r="I2415" i="1"/>
  <c r="J2415" i="1"/>
  <c r="K2415" i="1"/>
  <c r="L2415" i="1"/>
  <c r="M2415" i="1"/>
  <c r="N2415" i="1"/>
  <c r="O2415" i="1"/>
  <c r="P2415" i="1"/>
  <c r="Q2415" i="1"/>
  <c r="R2415" i="1"/>
  <c r="S2415" i="1"/>
  <c r="T2415" i="1"/>
  <c r="U2415" i="1"/>
  <c r="V2415" i="1"/>
  <c r="W2415" i="1"/>
  <c r="X2415" i="1"/>
  <c r="AD2415" i="1"/>
  <c r="AE2415" i="1" s="1"/>
  <c r="AK2415" i="1"/>
  <c r="AW2415" i="1"/>
  <c r="AX2415" i="1" s="1"/>
  <c r="G2416" i="1"/>
  <c r="H2416" i="1"/>
  <c r="I2416" i="1"/>
  <c r="J2416" i="1"/>
  <c r="K2416" i="1"/>
  <c r="L2416" i="1"/>
  <c r="M2416" i="1"/>
  <c r="N2416" i="1"/>
  <c r="O2416" i="1"/>
  <c r="P2416" i="1"/>
  <c r="Q2416" i="1"/>
  <c r="R2416" i="1"/>
  <c r="S2416" i="1"/>
  <c r="T2416" i="1"/>
  <c r="U2416" i="1"/>
  <c r="V2416" i="1"/>
  <c r="W2416" i="1"/>
  <c r="X2416" i="1"/>
  <c r="AD2416" i="1"/>
  <c r="AE2416" i="1" s="1"/>
  <c r="AW2416" i="1"/>
  <c r="AX2416" i="1" s="1"/>
  <c r="G2417" i="1"/>
  <c r="H2417" i="1"/>
  <c r="I2417" i="1"/>
  <c r="J2417" i="1"/>
  <c r="K2417" i="1"/>
  <c r="L2417" i="1"/>
  <c r="M2417" i="1"/>
  <c r="AD2417" i="1" s="1"/>
  <c r="N2417" i="1"/>
  <c r="O2417" i="1"/>
  <c r="P2417" i="1"/>
  <c r="Q2417" i="1"/>
  <c r="R2417" i="1"/>
  <c r="S2417" i="1"/>
  <c r="T2417" i="1"/>
  <c r="U2417" i="1"/>
  <c r="V2417" i="1"/>
  <c r="W2417" i="1"/>
  <c r="X2417" i="1"/>
  <c r="AW2417" i="1"/>
  <c r="AX2417" i="1"/>
  <c r="BD2417" i="1" s="1"/>
  <c r="AZ2417" i="1"/>
  <c r="BA2417" i="1"/>
  <c r="G2418" i="1"/>
  <c r="H2418" i="1"/>
  <c r="I2418" i="1"/>
  <c r="J2418" i="1"/>
  <c r="K2418" i="1"/>
  <c r="L2418" i="1"/>
  <c r="M2418" i="1"/>
  <c r="AD2418" i="1" s="1"/>
  <c r="N2418" i="1"/>
  <c r="O2418" i="1"/>
  <c r="P2418" i="1"/>
  <c r="Q2418" i="1"/>
  <c r="R2418" i="1"/>
  <c r="S2418" i="1"/>
  <c r="T2418" i="1"/>
  <c r="U2418" i="1"/>
  <c r="V2418" i="1"/>
  <c r="W2418" i="1"/>
  <c r="X2418" i="1"/>
  <c r="AW2418" i="1"/>
  <c r="AX2418" i="1"/>
  <c r="AY2418" i="1" s="1"/>
  <c r="G2419" i="1"/>
  <c r="AK2419" i="1" s="1"/>
  <c r="H2419" i="1"/>
  <c r="I2419" i="1"/>
  <c r="J2419" i="1"/>
  <c r="K2419" i="1"/>
  <c r="L2419" i="1"/>
  <c r="M2419" i="1"/>
  <c r="N2419" i="1"/>
  <c r="O2419" i="1"/>
  <c r="P2419" i="1"/>
  <c r="Q2419" i="1"/>
  <c r="R2419" i="1"/>
  <c r="S2419" i="1"/>
  <c r="T2419" i="1"/>
  <c r="U2419" i="1"/>
  <c r="V2419" i="1"/>
  <c r="W2419" i="1"/>
  <c r="X2419" i="1"/>
  <c r="AD2419" i="1"/>
  <c r="AE2419" i="1" s="1"/>
  <c r="AF2419" i="1"/>
  <c r="AG2419" i="1"/>
  <c r="AW2419" i="1"/>
  <c r="AX2419" i="1"/>
  <c r="AY2419" i="1"/>
  <c r="G2420" i="1"/>
  <c r="H2420" i="1"/>
  <c r="I2420" i="1"/>
  <c r="J2420" i="1"/>
  <c r="K2420" i="1"/>
  <c r="L2420" i="1"/>
  <c r="M2420" i="1"/>
  <c r="N2420" i="1"/>
  <c r="O2420" i="1"/>
  <c r="P2420" i="1"/>
  <c r="Q2420" i="1"/>
  <c r="R2420" i="1"/>
  <c r="S2420" i="1"/>
  <c r="T2420" i="1"/>
  <c r="U2420" i="1"/>
  <c r="V2420" i="1"/>
  <c r="W2420" i="1"/>
  <c r="X2420" i="1"/>
  <c r="AD2420" i="1"/>
  <c r="AE2420" i="1" s="1"/>
  <c r="AK2420" i="1"/>
  <c r="AW2420" i="1"/>
  <c r="AX2420" i="1" s="1"/>
  <c r="G2421" i="1"/>
  <c r="H2421" i="1"/>
  <c r="I2421" i="1"/>
  <c r="J2421" i="1"/>
  <c r="K2421" i="1"/>
  <c r="L2421" i="1"/>
  <c r="M2421" i="1"/>
  <c r="N2421" i="1"/>
  <c r="O2421" i="1"/>
  <c r="P2421" i="1"/>
  <c r="Q2421" i="1"/>
  <c r="R2421" i="1"/>
  <c r="S2421" i="1"/>
  <c r="T2421" i="1"/>
  <c r="U2421" i="1"/>
  <c r="V2421" i="1"/>
  <c r="W2421" i="1"/>
  <c r="X2421" i="1"/>
  <c r="AD2421" i="1"/>
  <c r="AE2421" i="1" s="1"/>
  <c r="AW2421" i="1"/>
  <c r="AX2421" i="1" s="1"/>
  <c r="G2422" i="1"/>
  <c r="H2422" i="1"/>
  <c r="I2422" i="1"/>
  <c r="J2422" i="1"/>
  <c r="K2422" i="1"/>
  <c r="L2422" i="1"/>
  <c r="M2422" i="1"/>
  <c r="AD2422" i="1" s="1"/>
  <c r="N2422" i="1"/>
  <c r="O2422" i="1"/>
  <c r="P2422" i="1"/>
  <c r="Q2422" i="1"/>
  <c r="R2422" i="1"/>
  <c r="S2422" i="1"/>
  <c r="T2422" i="1"/>
  <c r="U2422" i="1"/>
  <c r="V2422" i="1"/>
  <c r="W2422" i="1"/>
  <c r="X2422" i="1"/>
  <c r="AW2422" i="1"/>
  <c r="AX2422" i="1"/>
  <c r="BD2422" i="1" s="1"/>
  <c r="AZ2422" i="1"/>
  <c r="BA2422" i="1"/>
  <c r="G2423" i="1"/>
  <c r="H2423" i="1"/>
  <c r="I2423" i="1"/>
  <c r="J2423" i="1"/>
  <c r="K2423" i="1"/>
  <c r="L2423" i="1"/>
  <c r="M2423" i="1"/>
  <c r="AD2423" i="1" s="1"/>
  <c r="N2423" i="1"/>
  <c r="O2423" i="1"/>
  <c r="P2423" i="1"/>
  <c r="Q2423" i="1"/>
  <c r="R2423" i="1"/>
  <c r="S2423" i="1"/>
  <c r="T2423" i="1"/>
  <c r="U2423" i="1"/>
  <c r="V2423" i="1"/>
  <c r="W2423" i="1"/>
  <c r="X2423" i="1"/>
  <c r="AW2423" i="1"/>
  <c r="AX2423" i="1"/>
  <c r="AZ2423" i="1" s="1"/>
  <c r="AY2423" i="1"/>
  <c r="G2424" i="1"/>
  <c r="AK2424" i="1" s="1"/>
  <c r="H2424" i="1"/>
  <c r="I2424" i="1"/>
  <c r="J2424" i="1"/>
  <c r="K2424" i="1"/>
  <c r="L2424" i="1"/>
  <c r="M2424" i="1"/>
  <c r="N2424" i="1"/>
  <c r="O2424" i="1"/>
  <c r="P2424" i="1"/>
  <c r="Q2424" i="1"/>
  <c r="R2424" i="1"/>
  <c r="S2424" i="1"/>
  <c r="T2424" i="1"/>
  <c r="U2424" i="1"/>
  <c r="V2424" i="1"/>
  <c r="W2424" i="1"/>
  <c r="X2424" i="1"/>
  <c r="AD2424" i="1"/>
  <c r="AE2424" i="1" s="1"/>
  <c r="AF2424" i="1"/>
  <c r="AG2424" i="1"/>
  <c r="AW2424" i="1"/>
  <c r="AX2424" i="1"/>
  <c r="AY2424" i="1" s="1"/>
  <c r="G2425" i="1"/>
  <c r="H2425" i="1"/>
  <c r="I2425" i="1"/>
  <c r="J2425" i="1"/>
  <c r="K2425" i="1"/>
  <c r="L2425" i="1"/>
  <c r="M2425" i="1"/>
  <c r="N2425" i="1"/>
  <c r="O2425" i="1"/>
  <c r="P2425" i="1"/>
  <c r="Q2425" i="1"/>
  <c r="R2425" i="1"/>
  <c r="S2425" i="1"/>
  <c r="T2425" i="1"/>
  <c r="U2425" i="1"/>
  <c r="V2425" i="1"/>
  <c r="W2425" i="1"/>
  <c r="X2425" i="1"/>
  <c r="AD2425" i="1"/>
  <c r="AF2425" i="1" s="1"/>
  <c r="AE2425" i="1"/>
  <c r="AH2425" i="1" s="1"/>
  <c r="AK2425" i="1"/>
  <c r="AW2425" i="1"/>
  <c r="AX2425" i="1" s="1"/>
  <c r="G2426" i="1"/>
  <c r="H2426" i="1"/>
  <c r="I2426" i="1"/>
  <c r="J2426" i="1"/>
  <c r="K2426" i="1"/>
  <c r="L2426" i="1"/>
  <c r="M2426" i="1"/>
  <c r="N2426" i="1"/>
  <c r="O2426" i="1"/>
  <c r="P2426" i="1"/>
  <c r="Q2426" i="1"/>
  <c r="R2426" i="1"/>
  <c r="S2426" i="1"/>
  <c r="T2426" i="1"/>
  <c r="U2426" i="1"/>
  <c r="V2426" i="1"/>
  <c r="W2426" i="1"/>
  <c r="X2426" i="1"/>
  <c r="AD2426" i="1"/>
  <c r="AE2426" i="1"/>
  <c r="AW2426" i="1"/>
  <c r="AX2426" i="1" s="1"/>
  <c r="G2427" i="1"/>
  <c r="H2427" i="1"/>
  <c r="I2427" i="1"/>
  <c r="J2427" i="1"/>
  <c r="K2427" i="1"/>
  <c r="L2427" i="1"/>
  <c r="M2427" i="1"/>
  <c r="AD2427" i="1" s="1"/>
  <c r="N2427" i="1"/>
  <c r="O2427" i="1"/>
  <c r="P2427" i="1"/>
  <c r="Q2427" i="1"/>
  <c r="R2427" i="1"/>
  <c r="S2427" i="1"/>
  <c r="T2427" i="1"/>
  <c r="U2427" i="1"/>
  <c r="V2427" i="1"/>
  <c r="W2427" i="1"/>
  <c r="X2427" i="1"/>
  <c r="AW2427" i="1"/>
  <c r="AX2427" i="1"/>
  <c r="BD2427" i="1" s="1"/>
  <c r="AZ2427" i="1"/>
  <c r="BA2427" i="1"/>
  <c r="G2428" i="1"/>
  <c r="H2428" i="1"/>
  <c r="I2428" i="1"/>
  <c r="J2428" i="1"/>
  <c r="K2428" i="1"/>
  <c r="L2428" i="1"/>
  <c r="M2428" i="1"/>
  <c r="AD2428" i="1" s="1"/>
  <c r="N2428" i="1"/>
  <c r="O2428" i="1"/>
  <c r="P2428" i="1"/>
  <c r="Q2428" i="1"/>
  <c r="R2428" i="1"/>
  <c r="S2428" i="1"/>
  <c r="T2428" i="1"/>
  <c r="U2428" i="1"/>
  <c r="V2428" i="1"/>
  <c r="W2428" i="1"/>
  <c r="X2428" i="1"/>
  <c r="AW2428" i="1"/>
  <c r="AX2428" i="1"/>
  <c r="AY2428" i="1" s="1"/>
  <c r="G2429" i="1"/>
  <c r="AK2429" i="1" s="1"/>
  <c r="H2429" i="1"/>
  <c r="I2429" i="1"/>
  <c r="J2429" i="1"/>
  <c r="K2429" i="1"/>
  <c r="L2429" i="1"/>
  <c r="M2429" i="1"/>
  <c r="N2429" i="1"/>
  <c r="O2429" i="1"/>
  <c r="P2429" i="1"/>
  <c r="Q2429" i="1"/>
  <c r="R2429" i="1"/>
  <c r="S2429" i="1"/>
  <c r="T2429" i="1"/>
  <c r="U2429" i="1"/>
  <c r="V2429" i="1"/>
  <c r="W2429" i="1"/>
  <c r="X2429" i="1"/>
  <c r="AD2429" i="1"/>
  <c r="AE2429" i="1" s="1"/>
  <c r="AF2429" i="1"/>
  <c r="AG2429" i="1"/>
  <c r="AW2429" i="1"/>
  <c r="AX2429" i="1"/>
  <c r="AY2429" i="1" s="1"/>
  <c r="G2430" i="1"/>
  <c r="H2430" i="1"/>
  <c r="I2430" i="1"/>
  <c r="J2430" i="1"/>
  <c r="K2430" i="1"/>
  <c r="L2430" i="1"/>
  <c r="M2430" i="1"/>
  <c r="N2430" i="1"/>
  <c r="O2430" i="1"/>
  <c r="P2430" i="1"/>
  <c r="Q2430" i="1"/>
  <c r="R2430" i="1"/>
  <c r="S2430" i="1"/>
  <c r="T2430" i="1"/>
  <c r="U2430" i="1"/>
  <c r="V2430" i="1"/>
  <c r="W2430" i="1"/>
  <c r="X2430" i="1"/>
  <c r="AD2430" i="1"/>
  <c r="AF2430" i="1" s="1"/>
  <c r="AE2430" i="1"/>
  <c r="AH2430" i="1" s="1"/>
  <c r="AK2430" i="1"/>
  <c r="AW2430" i="1"/>
  <c r="AX2430" i="1" s="1"/>
  <c r="G2431" i="1"/>
  <c r="H2431" i="1"/>
  <c r="I2431" i="1"/>
  <c r="J2431" i="1"/>
  <c r="K2431" i="1"/>
  <c r="L2431" i="1"/>
  <c r="M2431" i="1"/>
  <c r="N2431" i="1"/>
  <c r="O2431" i="1"/>
  <c r="P2431" i="1"/>
  <c r="Q2431" i="1"/>
  <c r="R2431" i="1"/>
  <c r="S2431" i="1"/>
  <c r="T2431" i="1"/>
  <c r="U2431" i="1"/>
  <c r="V2431" i="1"/>
  <c r="W2431" i="1"/>
  <c r="X2431" i="1"/>
  <c r="AD2431" i="1"/>
  <c r="AE2431" i="1"/>
  <c r="AW2431" i="1"/>
  <c r="AX2431" i="1" s="1"/>
  <c r="G2432" i="1"/>
  <c r="H2432" i="1"/>
  <c r="I2432" i="1"/>
  <c r="J2432" i="1"/>
  <c r="K2432" i="1"/>
  <c r="L2432" i="1"/>
  <c r="M2432" i="1"/>
  <c r="AD2432" i="1" s="1"/>
  <c r="N2432" i="1"/>
  <c r="O2432" i="1"/>
  <c r="P2432" i="1"/>
  <c r="Q2432" i="1"/>
  <c r="R2432" i="1"/>
  <c r="S2432" i="1"/>
  <c r="T2432" i="1"/>
  <c r="U2432" i="1"/>
  <c r="V2432" i="1"/>
  <c r="W2432" i="1"/>
  <c r="X2432" i="1"/>
  <c r="AW2432" i="1"/>
  <c r="AX2432" i="1"/>
  <c r="BD2432" i="1" s="1"/>
  <c r="AZ2432" i="1"/>
  <c r="BA2432" i="1"/>
  <c r="G2433" i="1"/>
  <c r="H2433" i="1"/>
  <c r="I2433" i="1"/>
  <c r="J2433" i="1"/>
  <c r="K2433" i="1"/>
  <c r="L2433" i="1"/>
  <c r="M2433" i="1"/>
  <c r="AD2433" i="1" s="1"/>
  <c r="N2433" i="1"/>
  <c r="O2433" i="1"/>
  <c r="P2433" i="1"/>
  <c r="Q2433" i="1"/>
  <c r="R2433" i="1"/>
  <c r="S2433" i="1"/>
  <c r="T2433" i="1"/>
  <c r="U2433" i="1"/>
  <c r="V2433" i="1"/>
  <c r="W2433" i="1"/>
  <c r="X2433" i="1"/>
  <c r="AW2433" i="1"/>
  <c r="AX2433" i="1"/>
  <c r="AY2433" i="1" s="1"/>
  <c r="G2434" i="1"/>
  <c r="AK2434" i="1" s="1"/>
  <c r="H2434" i="1"/>
  <c r="I2434" i="1"/>
  <c r="J2434" i="1"/>
  <c r="K2434" i="1"/>
  <c r="L2434" i="1"/>
  <c r="M2434" i="1"/>
  <c r="N2434" i="1"/>
  <c r="O2434" i="1"/>
  <c r="P2434" i="1"/>
  <c r="Q2434" i="1"/>
  <c r="R2434" i="1"/>
  <c r="S2434" i="1"/>
  <c r="T2434" i="1"/>
  <c r="U2434" i="1"/>
  <c r="V2434" i="1"/>
  <c r="W2434" i="1"/>
  <c r="X2434" i="1"/>
  <c r="AD2434" i="1"/>
  <c r="AE2434" i="1" s="1"/>
  <c r="AF2434" i="1"/>
  <c r="AG2434" i="1"/>
  <c r="AW2434" i="1"/>
  <c r="AX2434" i="1"/>
  <c r="AY2434" i="1" s="1"/>
  <c r="G2435" i="1"/>
  <c r="H2435" i="1"/>
  <c r="I2435" i="1"/>
  <c r="J2435" i="1"/>
  <c r="K2435" i="1"/>
  <c r="L2435" i="1"/>
  <c r="M2435" i="1"/>
  <c r="N2435" i="1"/>
  <c r="O2435" i="1"/>
  <c r="P2435" i="1"/>
  <c r="Q2435" i="1"/>
  <c r="R2435" i="1"/>
  <c r="S2435" i="1"/>
  <c r="T2435" i="1"/>
  <c r="U2435" i="1"/>
  <c r="V2435" i="1"/>
  <c r="W2435" i="1"/>
  <c r="X2435" i="1"/>
  <c r="AD2435" i="1"/>
  <c r="AE2435" i="1" s="1"/>
  <c r="AK2435" i="1"/>
  <c r="AW2435" i="1"/>
  <c r="AX2435" i="1" s="1"/>
  <c r="G2436" i="1"/>
  <c r="H2436" i="1"/>
  <c r="I2436" i="1"/>
  <c r="J2436" i="1"/>
  <c r="K2436" i="1"/>
  <c r="L2436" i="1"/>
  <c r="M2436" i="1"/>
  <c r="N2436" i="1"/>
  <c r="O2436" i="1"/>
  <c r="P2436" i="1"/>
  <c r="Q2436" i="1"/>
  <c r="R2436" i="1"/>
  <c r="S2436" i="1"/>
  <c r="T2436" i="1"/>
  <c r="U2436" i="1"/>
  <c r="V2436" i="1"/>
  <c r="W2436" i="1"/>
  <c r="X2436" i="1"/>
  <c r="AD2436" i="1"/>
  <c r="AE2436" i="1" s="1"/>
  <c r="AW2436" i="1"/>
  <c r="AX2436" i="1" s="1"/>
  <c r="G2437" i="1"/>
  <c r="H2437" i="1"/>
  <c r="I2437" i="1"/>
  <c r="J2437" i="1"/>
  <c r="K2437" i="1"/>
  <c r="L2437" i="1"/>
  <c r="M2437" i="1"/>
  <c r="AD2437" i="1" s="1"/>
  <c r="N2437" i="1"/>
  <c r="O2437" i="1"/>
  <c r="P2437" i="1"/>
  <c r="Q2437" i="1"/>
  <c r="R2437" i="1"/>
  <c r="S2437" i="1"/>
  <c r="T2437" i="1"/>
  <c r="U2437" i="1"/>
  <c r="V2437" i="1"/>
  <c r="W2437" i="1"/>
  <c r="X2437" i="1"/>
  <c r="AW2437" i="1"/>
  <c r="AX2437" i="1"/>
  <c r="BD2437" i="1" s="1"/>
  <c r="AZ2437" i="1"/>
  <c r="BA2437" i="1"/>
  <c r="G2438" i="1"/>
  <c r="H2438" i="1"/>
  <c r="I2438" i="1"/>
  <c r="J2438" i="1"/>
  <c r="K2438" i="1"/>
  <c r="L2438" i="1"/>
  <c r="M2438" i="1"/>
  <c r="AD2438" i="1" s="1"/>
  <c r="N2438" i="1"/>
  <c r="O2438" i="1"/>
  <c r="P2438" i="1"/>
  <c r="Q2438" i="1"/>
  <c r="R2438" i="1"/>
  <c r="S2438" i="1"/>
  <c r="T2438" i="1"/>
  <c r="U2438" i="1"/>
  <c r="V2438" i="1"/>
  <c r="W2438" i="1"/>
  <c r="X2438" i="1"/>
  <c r="AW2438" i="1"/>
  <c r="AX2438" i="1"/>
  <c r="AY2438" i="1" s="1"/>
  <c r="G2439" i="1"/>
  <c r="AK2439" i="1" s="1"/>
  <c r="H2439" i="1"/>
  <c r="I2439" i="1"/>
  <c r="J2439" i="1"/>
  <c r="K2439" i="1"/>
  <c r="L2439" i="1"/>
  <c r="M2439" i="1"/>
  <c r="N2439" i="1"/>
  <c r="O2439" i="1"/>
  <c r="P2439" i="1"/>
  <c r="Q2439" i="1"/>
  <c r="R2439" i="1"/>
  <c r="S2439" i="1"/>
  <c r="T2439" i="1"/>
  <c r="U2439" i="1"/>
  <c r="V2439" i="1"/>
  <c r="W2439" i="1"/>
  <c r="X2439" i="1"/>
  <c r="AD2439" i="1"/>
  <c r="AE2439" i="1" s="1"/>
  <c r="AF2439" i="1"/>
  <c r="AG2439" i="1"/>
  <c r="AW2439" i="1"/>
  <c r="AX2439" i="1"/>
  <c r="AY2439" i="1" s="1"/>
  <c r="G2440" i="1"/>
  <c r="H2440" i="1"/>
  <c r="I2440" i="1"/>
  <c r="J2440" i="1"/>
  <c r="K2440" i="1"/>
  <c r="L2440" i="1"/>
  <c r="M2440" i="1"/>
  <c r="N2440" i="1"/>
  <c r="O2440" i="1"/>
  <c r="P2440" i="1"/>
  <c r="Q2440" i="1"/>
  <c r="R2440" i="1"/>
  <c r="S2440" i="1"/>
  <c r="T2440" i="1"/>
  <c r="U2440" i="1"/>
  <c r="V2440" i="1"/>
  <c r="W2440" i="1"/>
  <c r="X2440" i="1"/>
  <c r="AD2440" i="1"/>
  <c r="AE2440" i="1" s="1"/>
  <c r="AK2440" i="1"/>
  <c r="AW2440" i="1"/>
  <c r="AX2440" i="1" s="1"/>
  <c r="BD2440" i="1" s="1"/>
  <c r="G2441" i="1"/>
  <c r="H2441" i="1"/>
  <c r="I2441" i="1"/>
  <c r="J2441" i="1"/>
  <c r="K2441" i="1"/>
  <c r="L2441" i="1"/>
  <c r="M2441" i="1"/>
  <c r="N2441" i="1"/>
  <c r="O2441" i="1"/>
  <c r="P2441" i="1"/>
  <c r="Q2441" i="1"/>
  <c r="R2441" i="1"/>
  <c r="S2441" i="1"/>
  <c r="T2441" i="1"/>
  <c r="U2441" i="1"/>
  <c r="V2441" i="1"/>
  <c r="W2441" i="1"/>
  <c r="X2441" i="1"/>
  <c r="AD2441" i="1"/>
  <c r="AE2441" i="1" s="1"/>
  <c r="AW2441" i="1"/>
  <c r="AX2441" i="1" s="1"/>
  <c r="G2442" i="1"/>
  <c r="H2442" i="1"/>
  <c r="I2442" i="1"/>
  <c r="J2442" i="1"/>
  <c r="K2442" i="1"/>
  <c r="L2442" i="1"/>
  <c r="M2442" i="1"/>
  <c r="AD2442" i="1" s="1"/>
  <c r="N2442" i="1"/>
  <c r="O2442" i="1"/>
  <c r="P2442" i="1"/>
  <c r="Q2442" i="1"/>
  <c r="R2442" i="1"/>
  <c r="S2442" i="1"/>
  <c r="T2442" i="1"/>
  <c r="U2442" i="1"/>
  <c r="V2442" i="1"/>
  <c r="W2442" i="1"/>
  <c r="X2442" i="1"/>
  <c r="AW2442" i="1"/>
  <c r="AX2442" i="1"/>
  <c r="BD2442" i="1" s="1"/>
  <c r="AZ2442" i="1"/>
  <c r="BA2442" i="1"/>
  <c r="G2443" i="1"/>
  <c r="H2443" i="1"/>
  <c r="I2443" i="1"/>
  <c r="J2443" i="1"/>
  <c r="K2443" i="1"/>
  <c r="L2443" i="1"/>
  <c r="M2443" i="1"/>
  <c r="AD2443" i="1" s="1"/>
  <c r="N2443" i="1"/>
  <c r="O2443" i="1"/>
  <c r="P2443" i="1"/>
  <c r="Q2443" i="1"/>
  <c r="R2443" i="1"/>
  <c r="S2443" i="1"/>
  <c r="T2443" i="1"/>
  <c r="U2443" i="1"/>
  <c r="V2443" i="1"/>
  <c r="W2443" i="1"/>
  <c r="X2443" i="1"/>
  <c r="AW2443" i="1"/>
  <c r="AX2443" i="1"/>
  <c r="AZ2443" i="1" s="1"/>
  <c r="AY2443" i="1"/>
  <c r="G2444" i="1"/>
  <c r="AK2444" i="1" s="1"/>
  <c r="H2444" i="1"/>
  <c r="I2444" i="1"/>
  <c r="J2444" i="1"/>
  <c r="K2444" i="1"/>
  <c r="L2444" i="1"/>
  <c r="M2444" i="1"/>
  <c r="N2444" i="1"/>
  <c r="O2444" i="1"/>
  <c r="P2444" i="1"/>
  <c r="Q2444" i="1"/>
  <c r="R2444" i="1"/>
  <c r="S2444" i="1"/>
  <c r="T2444" i="1"/>
  <c r="U2444" i="1"/>
  <c r="V2444" i="1"/>
  <c r="W2444" i="1"/>
  <c r="X2444" i="1"/>
  <c r="AD2444" i="1"/>
  <c r="AE2444" i="1" s="1"/>
  <c r="AF2444" i="1"/>
  <c r="AG2444" i="1"/>
  <c r="AW2444" i="1"/>
  <c r="AX2444" i="1"/>
  <c r="AY2444" i="1" s="1"/>
  <c r="G2445" i="1"/>
  <c r="H2445" i="1"/>
  <c r="I2445" i="1"/>
  <c r="J2445" i="1"/>
  <c r="K2445" i="1"/>
  <c r="L2445" i="1"/>
  <c r="M2445" i="1"/>
  <c r="N2445" i="1"/>
  <c r="O2445" i="1"/>
  <c r="P2445" i="1"/>
  <c r="Q2445" i="1"/>
  <c r="R2445" i="1"/>
  <c r="S2445" i="1"/>
  <c r="T2445" i="1"/>
  <c r="U2445" i="1"/>
  <c r="V2445" i="1"/>
  <c r="W2445" i="1"/>
  <c r="X2445" i="1"/>
  <c r="AD2445" i="1"/>
  <c r="AF2445" i="1" s="1"/>
  <c r="AE2445" i="1"/>
  <c r="AH2445" i="1" s="1"/>
  <c r="AK2445" i="1"/>
  <c r="AW2445" i="1"/>
  <c r="AX2445" i="1" s="1"/>
  <c r="G2446" i="1"/>
  <c r="H2446" i="1"/>
  <c r="I2446" i="1"/>
  <c r="J2446" i="1"/>
  <c r="K2446" i="1"/>
  <c r="L2446" i="1"/>
  <c r="M2446" i="1"/>
  <c r="N2446" i="1"/>
  <c r="O2446" i="1"/>
  <c r="P2446" i="1"/>
  <c r="Q2446" i="1"/>
  <c r="R2446" i="1"/>
  <c r="S2446" i="1"/>
  <c r="T2446" i="1"/>
  <c r="U2446" i="1"/>
  <c r="V2446" i="1"/>
  <c r="W2446" i="1"/>
  <c r="X2446" i="1"/>
  <c r="AD2446" i="1"/>
  <c r="AE2446" i="1"/>
  <c r="AW2446" i="1"/>
  <c r="AX2446" i="1" s="1"/>
  <c r="G2447" i="1"/>
  <c r="H2447" i="1"/>
  <c r="I2447" i="1"/>
  <c r="J2447" i="1"/>
  <c r="K2447" i="1"/>
  <c r="L2447" i="1"/>
  <c r="M2447" i="1"/>
  <c r="AD2447" i="1" s="1"/>
  <c r="N2447" i="1"/>
  <c r="O2447" i="1"/>
  <c r="P2447" i="1"/>
  <c r="Q2447" i="1"/>
  <c r="R2447" i="1"/>
  <c r="S2447" i="1"/>
  <c r="T2447" i="1"/>
  <c r="U2447" i="1"/>
  <c r="V2447" i="1"/>
  <c r="W2447" i="1"/>
  <c r="X2447" i="1"/>
  <c r="AW2447" i="1"/>
  <c r="AX2447" i="1"/>
  <c r="BD2447" i="1" s="1"/>
  <c r="AZ2447" i="1"/>
  <c r="BA2447" i="1"/>
  <c r="G2448" i="1"/>
  <c r="H2448" i="1"/>
  <c r="I2448" i="1"/>
  <c r="J2448" i="1"/>
  <c r="K2448" i="1"/>
  <c r="L2448" i="1"/>
  <c r="M2448" i="1"/>
  <c r="AD2448" i="1" s="1"/>
  <c r="N2448" i="1"/>
  <c r="O2448" i="1"/>
  <c r="P2448" i="1"/>
  <c r="Q2448" i="1"/>
  <c r="R2448" i="1"/>
  <c r="S2448" i="1"/>
  <c r="T2448" i="1"/>
  <c r="U2448" i="1"/>
  <c r="V2448" i="1"/>
  <c r="W2448" i="1"/>
  <c r="X2448" i="1"/>
  <c r="AW2448" i="1"/>
  <c r="AX2448" i="1"/>
  <c r="AY2448" i="1" s="1"/>
  <c r="G2449" i="1"/>
  <c r="AK2449" i="1" s="1"/>
  <c r="H2449" i="1"/>
  <c r="I2449" i="1"/>
  <c r="J2449" i="1"/>
  <c r="K2449" i="1"/>
  <c r="L2449" i="1"/>
  <c r="M2449" i="1"/>
  <c r="N2449" i="1"/>
  <c r="O2449" i="1"/>
  <c r="P2449" i="1"/>
  <c r="Q2449" i="1"/>
  <c r="R2449" i="1"/>
  <c r="S2449" i="1"/>
  <c r="T2449" i="1"/>
  <c r="U2449" i="1"/>
  <c r="V2449" i="1"/>
  <c r="W2449" i="1"/>
  <c r="X2449" i="1"/>
  <c r="AD2449" i="1"/>
  <c r="AE2449" i="1" s="1"/>
  <c r="AF2449" i="1"/>
  <c r="AG2449" i="1"/>
  <c r="AW2449" i="1"/>
  <c r="AX2449" i="1"/>
  <c r="AY2449" i="1" s="1"/>
  <c r="G2450" i="1"/>
  <c r="H2450" i="1"/>
  <c r="I2450" i="1"/>
  <c r="J2450" i="1"/>
  <c r="K2450" i="1"/>
  <c r="L2450" i="1"/>
  <c r="M2450" i="1"/>
  <c r="N2450" i="1"/>
  <c r="O2450" i="1"/>
  <c r="P2450" i="1"/>
  <c r="Q2450" i="1"/>
  <c r="R2450" i="1"/>
  <c r="S2450" i="1"/>
  <c r="T2450" i="1"/>
  <c r="U2450" i="1"/>
  <c r="V2450" i="1"/>
  <c r="W2450" i="1"/>
  <c r="X2450" i="1"/>
  <c r="AD2450" i="1"/>
  <c r="AF2450" i="1" s="1"/>
  <c r="AE2450" i="1"/>
  <c r="AH2450" i="1" s="1"/>
  <c r="AK2450" i="1"/>
  <c r="AW2450" i="1"/>
  <c r="AX2450" i="1" s="1"/>
  <c r="BD2450" i="1"/>
  <c r="G2451" i="1"/>
  <c r="H2451" i="1"/>
  <c r="I2451" i="1"/>
  <c r="J2451" i="1"/>
  <c r="K2451" i="1"/>
  <c r="L2451" i="1"/>
  <c r="M2451" i="1"/>
  <c r="N2451" i="1"/>
  <c r="O2451" i="1"/>
  <c r="P2451" i="1"/>
  <c r="Q2451" i="1"/>
  <c r="R2451" i="1"/>
  <c r="S2451" i="1"/>
  <c r="T2451" i="1"/>
  <c r="U2451" i="1"/>
  <c r="V2451" i="1"/>
  <c r="W2451" i="1"/>
  <c r="X2451" i="1"/>
  <c r="AD2451" i="1"/>
  <c r="AE2451" i="1"/>
  <c r="AW2451" i="1"/>
  <c r="AX2451" i="1" s="1"/>
  <c r="G2452" i="1"/>
  <c r="H2452" i="1"/>
  <c r="I2452" i="1"/>
  <c r="J2452" i="1"/>
  <c r="K2452" i="1"/>
  <c r="L2452" i="1"/>
  <c r="M2452" i="1"/>
  <c r="AD2452" i="1" s="1"/>
  <c r="N2452" i="1"/>
  <c r="O2452" i="1"/>
  <c r="P2452" i="1"/>
  <c r="Q2452" i="1"/>
  <c r="R2452" i="1"/>
  <c r="S2452" i="1"/>
  <c r="T2452" i="1"/>
  <c r="U2452" i="1"/>
  <c r="V2452" i="1"/>
  <c r="W2452" i="1"/>
  <c r="X2452" i="1"/>
  <c r="AW2452" i="1"/>
  <c r="AX2452" i="1"/>
  <c r="BD2452" i="1" s="1"/>
  <c r="AZ2452" i="1"/>
  <c r="BA2452" i="1"/>
  <c r="G2453" i="1"/>
  <c r="H2453" i="1"/>
  <c r="I2453" i="1"/>
  <c r="J2453" i="1"/>
  <c r="K2453" i="1"/>
  <c r="L2453" i="1"/>
  <c r="M2453" i="1"/>
  <c r="AD2453" i="1" s="1"/>
  <c r="N2453" i="1"/>
  <c r="O2453" i="1"/>
  <c r="P2453" i="1"/>
  <c r="Q2453" i="1"/>
  <c r="R2453" i="1"/>
  <c r="S2453" i="1"/>
  <c r="T2453" i="1"/>
  <c r="U2453" i="1"/>
  <c r="V2453" i="1"/>
  <c r="W2453" i="1"/>
  <c r="X2453" i="1"/>
  <c r="AW2453" i="1"/>
  <c r="AX2453" i="1"/>
  <c r="AY2453" i="1" s="1"/>
  <c r="G2454" i="1"/>
  <c r="AK2454" i="1" s="1"/>
  <c r="H2454" i="1"/>
  <c r="I2454" i="1"/>
  <c r="J2454" i="1"/>
  <c r="K2454" i="1"/>
  <c r="L2454" i="1"/>
  <c r="M2454" i="1"/>
  <c r="N2454" i="1"/>
  <c r="O2454" i="1"/>
  <c r="P2454" i="1"/>
  <c r="Q2454" i="1"/>
  <c r="R2454" i="1"/>
  <c r="S2454" i="1"/>
  <c r="T2454" i="1"/>
  <c r="U2454" i="1"/>
  <c r="V2454" i="1"/>
  <c r="W2454" i="1"/>
  <c r="X2454" i="1"/>
  <c r="AD2454" i="1"/>
  <c r="AE2454" i="1" s="1"/>
  <c r="AF2454" i="1"/>
  <c r="AG2454" i="1"/>
  <c r="AW2454" i="1"/>
  <c r="AX2454" i="1"/>
  <c r="AY2454" i="1" s="1"/>
  <c r="G2455" i="1"/>
  <c r="H2455" i="1"/>
  <c r="I2455" i="1"/>
  <c r="J2455" i="1"/>
  <c r="K2455" i="1"/>
  <c r="L2455" i="1"/>
  <c r="M2455" i="1"/>
  <c r="N2455" i="1"/>
  <c r="O2455" i="1"/>
  <c r="P2455" i="1"/>
  <c r="Q2455" i="1"/>
  <c r="R2455" i="1"/>
  <c r="S2455" i="1"/>
  <c r="T2455" i="1"/>
  <c r="U2455" i="1"/>
  <c r="V2455" i="1"/>
  <c r="W2455" i="1"/>
  <c r="X2455" i="1"/>
  <c r="AD2455" i="1"/>
  <c r="AF2455" i="1" s="1"/>
  <c r="AE2455" i="1"/>
  <c r="AH2455" i="1" s="1"/>
  <c r="AK2455" i="1"/>
  <c r="AW2455" i="1"/>
  <c r="AX2455" i="1" s="1"/>
  <c r="BD2455" i="1"/>
  <c r="G2456" i="1"/>
  <c r="H2456" i="1"/>
  <c r="I2456" i="1"/>
  <c r="J2456" i="1"/>
  <c r="K2456" i="1"/>
  <c r="L2456" i="1"/>
  <c r="M2456" i="1"/>
  <c r="N2456" i="1"/>
  <c r="O2456" i="1"/>
  <c r="P2456" i="1"/>
  <c r="Q2456" i="1"/>
  <c r="R2456" i="1"/>
  <c r="S2456" i="1"/>
  <c r="T2456" i="1"/>
  <c r="U2456" i="1"/>
  <c r="V2456" i="1"/>
  <c r="W2456" i="1"/>
  <c r="X2456" i="1"/>
  <c r="AD2456" i="1"/>
  <c r="AW2456" i="1"/>
  <c r="AX2456" i="1" s="1"/>
  <c r="G2457" i="1"/>
  <c r="H2457" i="1"/>
  <c r="I2457" i="1"/>
  <c r="J2457" i="1"/>
  <c r="K2457" i="1"/>
  <c r="L2457" i="1"/>
  <c r="M2457" i="1"/>
  <c r="AD2457" i="1" s="1"/>
  <c r="N2457" i="1"/>
  <c r="O2457" i="1"/>
  <c r="P2457" i="1"/>
  <c r="Q2457" i="1"/>
  <c r="R2457" i="1"/>
  <c r="S2457" i="1"/>
  <c r="T2457" i="1"/>
  <c r="U2457" i="1"/>
  <c r="V2457" i="1"/>
  <c r="W2457" i="1"/>
  <c r="X2457" i="1"/>
  <c r="AW2457" i="1"/>
  <c r="AX2457" i="1" s="1"/>
  <c r="BA2457" i="1" s="1"/>
  <c r="AZ2457" i="1"/>
  <c r="G2458" i="1"/>
  <c r="H2458" i="1"/>
  <c r="I2458" i="1"/>
  <c r="J2458" i="1"/>
  <c r="K2458" i="1"/>
  <c r="L2458" i="1"/>
  <c r="M2458" i="1"/>
  <c r="AD2458" i="1" s="1"/>
  <c r="N2458" i="1"/>
  <c r="O2458" i="1"/>
  <c r="P2458" i="1"/>
  <c r="Q2458" i="1"/>
  <c r="R2458" i="1"/>
  <c r="S2458" i="1"/>
  <c r="T2458" i="1"/>
  <c r="U2458" i="1"/>
  <c r="V2458" i="1"/>
  <c r="W2458" i="1"/>
  <c r="X2458" i="1"/>
  <c r="AW2458" i="1"/>
  <c r="AX2458" i="1"/>
  <c r="AY2458" i="1" s="1"/>
  <c r="G2459" i="1"/>
  <c r="AK2459" i="1" s="1"/>
  <c r="H2459" i="1"/>
  <c r="I2459" i="1"/>
  <c r="J2459" i="1"/>
  <c r="K2459" i="1"/>
  <c r="L2459" i="1"/>
  <c r="M2459" i="1"/>
  <c r="N2459" i="1"/>
  <c r="O2459" i="1"/>
  <c r="P2459" i="1"/>
  <c r="Q2459" i="1"/>
  <c r="R2459" i="1"/>
  <c r="S2459" i="1"/>
  <c r="T2459" i="1"/>
  <c r="U2459" i="1"/>
  <c r="V2459" i="1"/>
  <c r="W2459" i="1"/>
  <c r="X2459" i="1"/>
  <c r="AD2459" i="1"/>
  <c r="AE2459" i="1" s="1"/>
  <c r="AF2459" i="1"/>
  <c r="AG2459" i="1"/>
  <c r="AW2459" i="1"/>
  <c r="AX2459" i="1"/>
  <c r="AY2459" i="1" s="1"/>
  <c r="G2460" i="1"/>
  <c r="H2460" i="1"/>
  <c r="I2460" i="1"/>
  <c r="J2460" i="1"/>
  <c r="K2460" i="1"/>
  <c r="L2460" i="1"/>
  <c r="M2460" i="1"/>
  <c r="N2460" i="1"/>
  <c r="O2460" i="1"/>
  <c r="P2460" i="1"/>
  <c r="Q2460" i="1"/>
  <c r="R2460" i="1"/>
  <c r="S2460" i="1"/>
  <c r="T2460" i="1"/>
  <c r="U2460" i="1"/>
  <c r="V2460" i="1"/>
  <c r="W2460" i="1"/>
  <c r="X2460" i="1"/>
  <c r="AD2460" i="1"/>
  <c r="AF2460" i="1" s="1"/>
  <c r="AE2460" i="1"/>
  <c r="AH2460" i="1" s="1"/>
  <c r="AK2460" i="1"/>
  <c r="AW2460" i="1"/>
  <c r="AX2460" i="1" s="1"/>
  <c r="G2461" i="1"/>
  <c r="H2461" i="1"/>
  <c r="I2461" i="1"/>
  <c r="J2461" i="1"/>
  <c r="K2461" i="1"/>
  <c r="L2461" i="1"/>
  <c r="M2461" i="1"/>
  <c r="N2461" i="1"/>
  <c r="O2461" i="1"/>
  <c r="P2461" i="1"/>
  <c r="Q2461" i="1"/>
  <c r="R2461" i="1"/>
  <c r="S2461" i="1"/>
  <c r="T2461" i="1"/>
  <c r="U2461" i="1"/>
  <c r="V2461" i="1"/>
  <c r="W2461" i="1"/>
  <c r="X2461" i="1"/>
  <c r="AD2461" i="1"/>
  <c r="AE2461" i="1"/>
  <c r="AW2461" i="1"/>
  <c r="AX2461" i="1" s="1"/>
  <c r="G2462" i="1"/>
  <c r="H2462" i="1"/>
  <c r="I2462" i="1"/>
  <c r="J2462" i="1"/>
  <c r="K2462" i="1"/>
  <c r="L2462" i="1"/>
  <c r="M2462" i="1"/>
  <c r="AD2462" i="1" s="1"/>
  <c r="N2462" i="1"/>
  <c r="O2462" i="1"/>
  <c r="P2462" i="1"/>
  <c r="Q2462" i="1"/>
  <c r="R2462" i="1"/>
  <c r="S2462" i="1"/>
  <c r="T2462" i="1"/>
  <c r="U2462" i="1"/>
  <c r="V2462" i="1"/>
  <c r="W2462" i="1"/>
  <c r="X2462" i="1"/>
  <c r="AW2462" i="1"/>
  <c r="AX2462" i="1" s="1"/>
  <c r="G2463" i="1"/>
  <c r="H2463" i="1"/>
  <c r="I2463" i="1"/>
  <c r="J2463" i="1"/>
  <c r="K2463" i="1"/>
  <c r="L2463" i="1"/>
  <c r="M2463" i="1"/>
  <c r="AD2463" i="1" s="1"/>
  <c r="N2463" i="1"/>
  <c r="O2463" i="1"/>
  <c r="P2463" i="1"/>
  <c r="Q2463" i="1"/>
  <c r="R2463" i="1"/>
  <c r="S2463" i="1"/>
  <c r="T2463" i="1"/>
  <c r="U2463" i="1"/>
  <c r="V2463" i="1"/>
  <c r="W2463" i="1"/>
  <c r="X2463" i="1"/>
  <c r="AW2463" i="1"/>
  <c r="AX2463" i="1"/>
  <c r="AY2463" i="1" s="1"/>
  <c r="G2464" i="1"/>
  <c r="AK2464" i="1" s="1"/>
  <c r="H2464" i="1"/>
  <c r="I2464" i="1"/>
  <c r="J2464" i="1"/>
  <c r="K2464" i="1"/>
  <c r="L2464" i="1"/>
  <c r="M2464" i="1"/>
  <c r="N2464" i="1"/>
  <c r="O2464" i="1"/>
  <c r="P2464" i="1"/>
  <c r="Q2464" i="1"/>
  <c r="R2464" i="1"/>
  <c r="S2464" i="1"/>
  <c r="T2464" i="1"/>
  <c r="U2464" i="1"/>
  <c r="V2464" i="1"/>
  <c r="W2464" i="1"/>
  <c r="X2464" i="1"/>
  <c r="AD2464" i="1"/>
  <c r="AE2464" i="1" s="1"/>
  <c r="AF2464" i="1"/>
  <c r="AG2464" i="1"/>
  <c r="AW2464" i="1"/>
  <c r="AX2464" i="1"/>
  <c r="AY2464" i="1"/>
  <c r="G2465" i="1"/>
  <c r="H2465" i="1"/>
  <c r="I2465" i="1"/>
  <c r="J2465" i="1"/>
  <c r="K2465" i="1"/>
  <c r="L2465" i="1"/>
  <c r="M2465" i="1"/>
  <c r="N2465" i="1"/>
  <c r="O2465" i="1"/>
  <c r="P2465" i="1"/>
  <c r="Q2465" i="1"/>
  <c r="R2465" i="1"/>
  <c r="S2465" i="1"/>
  <c r="T2465" i="1"/>
  <c r="U2465" i="1"/>
  <c r="V2465" i="1"/>
  <c r="W2465" i="1"/>
  <c r="X2465" i="1"/>
  <c r="AD2465" i="1"/>
  <c r="AF2465" i="1" s="1"/>
  <c r="AE2465" i="1"/>
  <c r="AH2465" i="1" s="1"/>
  <c r="AK2465" i="1"/>
  <c r="AW2465" i="1"/>
  <c r="AX2465" i="1" s="1"/>
  <c r="G2466" i="1"/>
  <c r="H2466" i="1"/>
  <c r="I2466" i="1"/>
  <c r="J2466" i="1"/>
  <c r="K2466" i="1"/>
  <c r="L2466" i="1"/>
  <c r="M2466" i="1"/>
  <c r="N2466" i="1"/>
  <c r="O2466" i="1"/>
  <c r="P2466" i="1"/>
  <c r="Q2466" i="1"/>
  <c r="R2466" i="1"/>
  <c r="S2466" i="1"/>
  <c r="T2466" i="1"/>
  <c r="U2466" i="1"/>
  <c r="V2466" i="1"/>
  <c r="W2466" i="1"/>
  <c r="X2466" i="1"/>
  <c r="AD2466" i="1"/>
  <c r="AE2466" i="1" s="1"/>
  <c r="AW2466" i="1"/>
  <c r="AX2466" i="1" s="1"/>
  <c r="G2467" i="1"/>
  <c r="H2467" i="1"/>
  <c r="I2467" i="1"/>
  <c r="J2467" i="1"/>
  <c r="K2467" i="1"/>
  <c r="L2467" i="1"/>
  <c r="M2467" i="1"/>
  <c r="AD2467" i="1" s="1"/>
  <c r="N2467" i="1"/>
  <c r="O2467" i="1"/>
  <c r="P2467" i="1"/>
  <c r="Q2467" i="1"/>
  <c r="R2467" i="1"/>
  <c r="S2467" i="1"/>
  <c r="T2467" i="1"/>
  <c r="U2467" i="1"/>
  <c r="V2467" i="1"/>
  <c r="W2467" i="1"/>
  <c r="X2467" i="1"/>
  <c r="AW2467" i="1"/>
  <c r="AX2467" i="1" s="1"/>
  <c r="AZ2467" i="1"/>
  <c r="BA2467" i="1"/>
  <c r="G2468" i="1"/>
  <c r="H2468" i="1"/>
  <c r="I2468" i="1"/>
  <c r="J2468" i="1"/>
  <c r="K2468" i="1"/>
  <c r="L2468" i="1"/>
  <c r="M2468" i="1"/>
  <c r="AD2468" i="1" s="1"/>
  <c r="N2468" i="1"/>
  <c r="O2468" i="1"/>
  <c r="P2468" i="1"/>
  <c r="Q2468" i="1"/>
  <c r="R2468" i="1"/>
  <c r="S2468" i="1"/>
  <c r="T2468" i="1"/>
  <c r="U2468" i="1"/>
  <c r="V2468" i="1"/>
  <c r="W2468" i="1"/>
  <c r="X2468" i="1"/>
  <c r="AW2468" i="1"/>
  <c r="AX2468" i="1"/>
  <c r="AZ2468" i="1" s="1"/>
  <c r="AY2468" i="1"/>
  <c r="G2469" i="1"/>
  <c r="AK2469" i="1" s="1"/>
  <c r="H2469" i="1"/>
  <c r="I2469" i="1"/>
  <c r="J2469" i="1"/>
  <c r="K2469" i="1"/>
  <c r="L2469" i="1"/>
  <c r="M2469" i="1"/>
  <c r="N2469" i="1"/>
  <c r="O2469" i="1"/>
  <c r="P2469" i="1"/>
  <c r="Q2469" i="1"/>
  <c r="R2469" i="1"/>
  <c r="S2469" i="1"/>
  <c r="T2469" i="1"/>
  <c r="U2469" i="1"/>
  <c r="V2469" i="1"/>
  <c r="W2469" i="1"/>
  <c r="X2469" i="1"/>
  <c r="AD2469" i="1"/>
  <c r="AE2469" i="1" s="1"/>
  <c r="AF2469" i="1"/>
  <c r="AG2469" i="1"/>
  <c r="AW2469" i="1"/>
  <c r="AX2469" i="1"/>
  <c r="AY2469" i="1"/>
  <c r="G2470" i="1"/>
  <c r="H2470" i="1"/>
  <c r="I2470" i="1"/>
  <c r="J2470" i="1"/>
  <c r="K2470" i="1"/>
  <c r="L2470" i="1"/>
  <c r="M2470" i="1"/>
  <c r="N2470" i="1"/>
  <c r="O2470" i="1"/>
  <c r="P2470" i="1"/>
  <c r="Q2470" i="1"/>
  <c r="R2470" i="1"/>
  <c r="S2470" i="1"/>
  <c r="T2470" i="1"/>
  <c r="U2470" i="1"/>
  <c r="V2470" i="1"/>
  <c r="W2470" i="1"/>
  <c r="X2470" i="1"/>
  <c r="AD2470" i="1"/>
  <c r="AF2470" i="1" s="1"/>
  <c r="AE2470" i="1"/>
  <c r="AH2470" i="1" s="1"/>
  <c r="AK2470" i="1"/>
  <c r="AW2470" i="1"/>
  <c r="AX2470" i="1" s="1"/>
  <c r="G2471" i="1"/>
  <c r="H2471" i="1"/>
  <c r="I2471" i="1"/>
  <c r="J2471" i="1"/>
  <c r="K2471" i="1"/>
  <c r="L2471" i="1"/>
  <c r="M2471" i="1"/>
  <c r="N2471" i="1"/>
  <c r="O2471" i="1"/>
  <c r="P2471" i="1"/>
  <c r="Q2471" i="1"/>
  <c r="R2471" i="1"/>
  <c r="S2471" i="1"/>
  <c r="T2471" i="1"/>
  <c r="U2471" i="1"/>
  <c r="V2471" i="1"/>
  <c r="W2471" i="1"/>
  <c r="X2471" i="1"/>
  <c r="AD2471" i="1"/>
  <c r="AE2471" i="1"/>
  <c r="AW2471" i="1"/>
  <c r="AX2471" i="1" s="1"/>
  <c r="G2472" i="1"/>
  <c r="H2472" i="1"/>
  <c r="I2472" i="1"/>
  <c r="J2472" i="1"/>
  <c r="K2472" i="1"/>
  <c r="L2472" i="1"/>
  <c r="M2472" i="1"/>
  <c r="AD2472" i="1" s="1"/>
  <c r="N2472" i="1"/>
  <c r="O2472" i="1"/>
  <c r="P2472" i="1"/>
  <c r="Q2472" i="1"/>
  <c r="R2472" i="1"/>
  <c r="S2472" i="1"/>
  <c r="T2472" i="1"/>
  <c r="U2472" i="1"/>
  <c r="V2472" i="1"/>
  <c r="W2472" i="1"/>
  <c r="X2472" i="1"/>
  <c r="AW2472" i="1"/>
  <c r="AX2472" i="1" s="1"/>
  <c r="AZ2472" i="1"/>
  <c r="BA2472" i="1"/>
  <c r="G2473" i="1"/>
  <c r="H2473" i="1"/>
  <c r="I2473" i="1"/>
  <c r="J2473" i="1"/>
  <c r="K2473" i="1"/>
  <c r="L2473" i="1"/>
  <c r="M2473" i="1"/>
  <c r="AD2473" i="1" s="1"/>
  <c r="N2473" i="1"/>
  <c r="O2473" i="1"/>
  <c r="P2473" i="1"/>
  <c r="Q2473" i="1"/>
  <c r="R2473" i="1"/>
  <c r="S2473" i="1"/>
  <c r="T2473" i="1"/>
  <c r="U2473" i="1"/>
  <c r="V2473" i="1"/>
  <c r="W2473" i="1"/>
  <c r="X2473" i="1"/>
  <c r="AW2473" i="1"/>
  <c r="AX2473" i="1"/>
  <c r="AY2473" i="1" s="1"/>
  <c r="G2474" i="1"/>
  <c r="AK2474" i="1" s="1"/>
  <c r="H2474" i="1"/>
  <c r="I2474" i="1"/>
  <c r="J2474" i="1"/>
  <c r="K2474" i="1"/>
  <c r="L2474" i="1"/>
  <c r="M2474" i="1"/>
  <c r="N2474" i="1"/>
  <c r="O2474" i="1"/>
  <c r="P2474" i="1"/>
  <c r="Q2474" i="1"/>
  <c r="R2474" i="1"/>
  <c r="S2474" i="1"/>
  <c r="T2474" i="1"/>
  <c r="U2474" i="1"/>
  <c r="V2474" i="1"/>
  <c r="W2474" i="1"/>
  <c r="X2474" i="1"/>
  <c r="AD2474" i="1"/>
  <c r="AE2474" i="1" s="1"/>
  <c r="AF2474" i="1"/>
  <c r="AG2474" i="1"/>
  <c r="AW2474" i="1"/>
  <c r="AX2474" i="1"/>
  <c r="G2475" i="1"/>
  <c r="H2475" i="1"/>
  <c r="I2475" i="1"/>
  <c r="J2475" i="1"/>
  <c r="K2475" i="1"/>
  <c r="L2475" i="1"/>
  <c r="M2475" i="1"/>
  <c r="N2475" i="1"/>
  <c r="O2475" i="1"/>
  <c r="P2475" i="1"/>
  <c r="Q2475" i="1"/>
  <c r="R2475" i="1"/>
  <c r="S2475" i="1"/>
  <c r="T2475" i="1"/>
  <c r="U2475" i="1"/>
  <c r="V2475" i="1"/>
  <c r="W2475" i="1"/>
  <c r="X2475" i="1"/>
  <c r="AD2475" i="1"/>
  <c r="AE2475" i="1" s="1"/>
  <c r="AK2475" i="1"/>
  <c r="AW2475" i="1"/>
  <c r="AX2475" i="1" s="1"/>
  <c r="BD2475" i="1"/>
  <c r="G2476" i="1"/>
  <c r="H2476" i="1"/>
  <c r="I2476" i="1"/>
  <c r="J2476" i="1"/>
  <c r="K2476" i="1"/>
  <c r="L2476" i="1"/>
  <c r="M2476" i="1"/>
  <c r="N2476" i="1"/>
  <c r="O2476" i="1"/>
  <c r="P2476" i="1"/>
  <c r="Q2476" i="1"/>
  <c r="R2476" i="1"/>
  <c r="S2476" i="1"/>
  <c r="T2476" i="1"/>
  <c r="U2476" i="1"/>
  <c r="V2476" i="1"/>
  <c r="W2476" i="1"/>
  <c r="X2476" i="1"/>
  <c r="AD2476" i="1"/>
  <c r="AE2476" i="1"/>
  <c r="AW2476" i="1"/>
  <c r="AX2476" i="1" s="1"/>
  <c r="G2477" i="1"/>
  <c r="H2477" i="1"/>
  <c r="I2477" i="1"/>
  <c r="J2477" i="1"/>
  <c r="K2477" i="1"/>
  <c r="L2477" i="1"/>
  <c r="M2477" i="1"/>
  <c r="AD2477" i="1" s="1"/>
  <c r="N2477" i="1"/>
  <c r="O2477" i="1"/>
  <c r="P2477" i="1"/>
  <c r="Q2477" i="1"/>
  <c r="R2477" i="1"/>
  <c r="S2477" i="1"/>
  <c r="T2477" i="1"/>
  <c r="U2477" i="1"/>
  <c r="V2477" i="1"/>
  <c r="W2477" i="1"/>
  <c r="X2477" i="1"/>
  <c r="AW2477" i="1"/>
  <c r="AX2477" i="1" s="1"/>
  <c r="AZ2477" i="1" s="1"/>
  <c r="G2478" i="1"/>
  <c r="H2478" i="1"/>
  <c r="I2478" i="1"/>
  <c r="J2478" i="1"/>
  <c r="K2478" i="1"/>
  <c r="L2478" i="1"/>
  <c r="M2478" i="1"/>
  <c r="AD2478" i="1" s="1"/>
  <c r="N2478" i="1"/>
  <c r="O2478" i="1"/>
  <c r="P2478" i="1"/>
  <c r="Q2478" i="1"/>
  <c r="R2478" i="1"/>
  <c r="S2478" i="1"/>
  <c r="T2478" i="1"/>
  <c r="U2478" i="1"/>
  <c r="V2478" i="1"/>
  <c r="W2478" i="1"/>
  <c r="X2478" i="1"/>
  <c r="AW2478" i="1"/>
  <c r="AX2478" i="1"/>
  <c r="AY2478" i="1" s="1"/>
  <c r="G2479" i="1"/>
  <c r="AK2479" i="1" s="1"/>
  <c r="H2479" i="1"/>
  <c r="I2479" i="1"/>
  <c r="J2479" i="1"/>
  <c r="K2479" i="1"/>
  <c r="L2479" i="1"/>
  <c r="M2479" i="1"/>
  <c r="N2479" i="1"/>
  <c r="O2479" i="1"/>
  <c r="P2479" i="1"/>
  <c r="Q2479" i="1"/>
  <c r="R2479" i="1"/>
  <c r="S2479" i="1"/>
  <c r="T2479" i="1"/>
  <c r="U2479" i="1"/>
  <c r="V2479" i="1"/>
  <c r="W2479" i="1"/>
  <c r="X2479" i="1"/>
  <c r="AD2479" i="1"/>
  <c r="AE2479" i="1" s="1"/>
  <c r="AF2479" i="1"/>
  <c r="AG2479" i="1"/>
  <c r="AW2479" i="1"/>
  <c r="AX2479" i="1"/>
  <c r="AY2479" i="1" s="1"/>
  <c r="G2480" i="1"/>
  <c r="H2480" i="1"/>
  <c r="I2480" i="1"/>
  <c r="J2480" i="1"/>
  <c r="K2480" i="1"/>
  <c r="L2480" i="1"/>
  <c r="M2480" i="1"/>
  <c r="N2480" i="1"/>
  <c r="O2480" i="1"/>
  <c r="P2480" i="1"/>
  <c r="Q2480" i="1"/>
  <c r="R2480" i="1"/>
  <c r="S2480" i="1"/>
  <c r="T2480" i="1"/>
  <c r="U2480" i="1"/>
  <c r="V2480" i="1"/>
  <c r="W2480" i="1"/>
  <c r="X2480" i="1"/>
  <c r="AD2480" i="1"/>
  <c r="AF2480" i="1" s="1"/>
  <c r="AE2480" i="1"/>
  <c r="AH2480" i="1" s="1"/>
  <c r="AK2480" i="1"/>
  <c r="AW2480" i="1"/>
  <c r="AX2480" i="1" s="1"/>
  <c r="BD2480" i="1"/>
  <c r="G2481" i="1"/>
  <c r="H2481" i="1"/>
  <c r="I2481" i="1"/>
  <c r="J2481" i="1"/>
  <c r="K2481" i="1"/>
  <c r="L2481" i="1"/>
  <c r="M2481" i="1"/>
  <c r="N2481" i="1"/>
  <c r="O2481" i="1"/>
  <c r="P2481" i="1"/>
  <c r="Q2481" i="1"/>
  <c r="R2481" i="1"/>
  <c r="S2481" i="1"/>
  <c r="T2481" i="1"/>
  <c r="U2481" i="1"/>
  <c r="V2481" i="1"/>
  <c r="W2481" i="1"/>
  <c r="X2481" i="1"/>
  <c r="AD2481" i="1"/>
  <c r="AW2481" i="1"/>
  <c r="AX2481" i="1" s="1"/>
  <c r="G2482" i="1"/>
  <c r="H2482" i="1"/>
  <c r="I2482" i="1"/>
  <c r="J2482" i="1"/>
  <c r="K2482" i="1"/>
  <c r="L2482" i="1"/>
  <c r="M2482" i="1"/>
  <c r="AD2482" i="1" s="1"/>
  <c r="N2482" i="1"/>
  <c r="O2482" i="1"/>
  <c r="P2482" i="1"/>
  <c r="Q2482" i="1"/>
  <c r="R2482" i="1"/>
  <c r="S2482" i="1"/>
  <c r="T2482" i="1"/>
  <c r="U2482" i="1"/>
  <c r="V2482" i="1"/>
  <c r="W2482" i="1"/>
  <c r="X2482" i="1"/>
  <c r="AW2482" i="1"/>
  <c r="AX2482" i="1" s="1"/>
  <c r="BA2482" i="1" s="1"/>
  <c r="AZ2482" i="1"/>
  <c r="G2483" i="1"/>
  <c r="H2483" i="1"/>
  <c r="I2483" i="1"/>
  <c r="J2483" i="1"/>
  <c r="K2483" i="1"/>
  <c r="L2483" i="1"/>
  <c r="M2483" i="1"/>
  <c r="AD2483" i="1" s="1"/>
  <c r="N2483" i="1"/>
  <c r="O2483" i="1"/>
  <c r="P2483" i="1"/>
  <c r="Q2483" i="1"/>
  <c r="R2483" i="1"/>
  <c r="S2483" i="1"/>
  <c r="T2483" i="1"/>
  <c r="U2483" i="1"/>
  <c r="V2483" i="1"/>
  <c r="W2483" i="1"/>
  <c r="X2483" i="1"/>
  <c r="AW2483" i="1"/>
  <c r="AX2483" i="1"/>
  <c r="AY2483" i="1" s="1"/>
  <c r="N2484" i="1"/>
  <c r="R2484" i="1" s="1"/>
  <c r="S2484" i="1" s="1"/>
  <c r="O2484" i="1"/>
  <c r="Q2484" i="1"/>
  <c r="AC2484" i="1"/>
  <c r="AU2484" i="1"/>
  <c r="AV2484" i="1"/>
  <c r="AW2484" i="1"/>
  <c r="N2485" i="1"/>
  <c r="R2485" i="1" s="1"/>
  <c r="S2485" i="1" s="1"/>
  <c r="O2485" i="1"/>
  <c r="Q2485" i="1"/>
  <c r="AD2485" i="1"/>
  <c r="AE2485" i="1"/>
  <c r="AF2485" i="1"/>
  <c r="AG2485" i="1"/>
  <c r="AK2485" i="1"/>
  <c r="AU2485" i="1"/>
  <c r="AV2485" i="1"/>
  <c r="AW2485" i="1"/>
  <c r="AX2485" i="1" s="1"/>
  <c r="N2486" i="1"/>
  <c r="R2486" i="1" s="1"/>
  <c r="S2486" i="1" s="1"/>
  <c r="O2486" i="1"/>
  <c r="Q2486" i="1"/>
  <c r="AD2486" i="1"/>
  <c r="AE2486" i="1" s="1"/>
  <c r="AU2486" i="1"/>
  <c r="AV2486" i="1"/>
  <c r="AW2486" i="1"/>
  <c r="AX2486" i="1" s="1"/>
  <c r="AY2486" i="1"/>
  <c r="AZ2486" i="1"/>
  <c r="G2487" i="1"/>
  <c r="K2487" i="1"/>
  <c r="M2487" i="1" s="1"/>
  <c r="L2487" i="1"/>
  <c r="N2487" i="1"/>
  <c r="P2487" i="1" s="1"/>
  <c r="R2487" i="1" s="1"/>
  <c r="O2487" i="1"/>
  <c r="AU2487" i="1"/>
  <c r="BH2487" i="1"/>
  <c r="AV2487" i="1" s="1"/>
  <c r="G2488" i="1"/>
  <c r="K2488" i="1"/>
  <c r="L2488" i="1"/>
  <c r="M2488" i="1" s="1"/>
  <c r="AU2488" i="1"/>
  <c r="AV2488" i="1"/>
  <c r="G2489" i="1"/>
  <c r="M2489" i="1"/>
  <c r="N2489" i="1"/>
  <c r="AU2489" i="1"/>
  <c r="AV2489" i="1"/>
  <c r="AW2489" i="1"/>
  <c r="AX2489" i="1"/>
  <c r="G2490" i="1"/>
  <c r="L2490" i="1"/>
  <c r="M2490" i="1"/>
  <c r="N2490" i="1"/>
  <c r="AU2490" i="1"/>
  <c r="AV2490" i="1"/>
  <c r="AW2490" i="1"/>
  <c r="AX2490" i="1"/>
  <c r="G2491" i="1"/>
  <c r="L2491" i="1"/>
  <c r="M2491" i="1"/>
  <c r="N2491" i="1"/>
  <c r="AU2491" i="1"/>
  <c r="AV2491" i="1"/>
  <c r="AW2491" i="1"/>
  <c r="AX2491" i="1"/>
  <c r="G2492" i="1"/>
  <c r="K2492" i="1"/>
  <c r="L2492" i="1"/>
  <c r="M2492" i="1"/>
  <c r="AU2492" i="1"/>
  <c r="AV2492" i="1"/>
  <c r="AW2492" i="1" s="1"/>
  <c r="AX2492" i="1" s="1"/>
  <c r="G2493" i="1"/>
  <c r="L2493" i="1"/>
  <c r="AV2493" i="1" s="1"/>
  <c r="G2494" i="1"/>
  <c r="R2494" i="1" s="1"/>
  <c r="L2494" i="1"/>
  <c r="N2494" i="1"/>
  <c r="P2494" i="1" s="1"/>
  <c r="O2494" i="1"/>
  <c r="AV2494" i="1"/>
  <c r="G2495" i="1"/>
  <c r="K2495" i="1"/>
  <c r="M2495" i="1" s="1"/>
  <c r="L2495" i="1"/>
  <c r="N2495" i="1" s="1"/>
  <c r="AU2495" i="1"/>
  <c r="AV2495" i="1"/>
  <c r="G2496" i="1"/>
  <c r="M2496" i="1"/>
  <c r="N2496" i="1" s="1"/>
  <c r="AU2496" i="1"/>
  <c r="AV2496" i="1"/>
  <c r="AW2496" i="1"/>
  <c r="AX2496" i="1" s="1"/>
  <c r="G2497" i="1"/>
  <c r="M2497" i="1"/>
  <c r="O2497" i="1" s="1"/>
  <c r="N2497" i="1"/>
  <c r="AD2497" i="1"/>
  <c r="AU2497" i="1"/>
  <c r="AV2497" i="1"/>
  <c r="AW2497" i="1"/>
  <c r="AX2497" i="1"/>
  <c r="AY2497" i="1" s="1"/>
  <c r="BD2497" i="1"/>
  <c r="G2498" i="1"/>
  <c r="R2498" i="1" s="1"/>
  <c r="L2498" i="1"/>
  <c r="M2498" i="1"/>
  <c r="O2498" i="1" s="1"/>
  <c r="N2498" i="1"/>
  <c r="P2498" i="1" s="1"/>
  <c r="AD2498" i="1"/>
  <c r="AU2498" i="1"/>
  <c r="AV2498" i="1"/>
  <c r="AW2498" i="1"/>
  <c r="AX2498" i="1"/>
  <c r="AY2498" i="1" s="1"/>
  <c r="BD2498" i="1"/>
  <c r="G2499" i="1"/>
  <c r="L2499" i="1"/>
  <c r="M2499" i="1"/>
  <c r="O2499" i="1" s="1"/>
  <c r="N2499" i="1"/>
  <c r="AD2499" i="1"/>
  <c r="AU2499" i="1"/>
  <c r="AV2499" i="1"/>
  <c r="AW2499" i="1"/>
  <c r="AX2499" i="1"/>
  <c r="AY2499" i="1" s="1"/>
  <c r="BD2499" i="1"/>
  <c r="G2500" i="1"/>
  <c r="L2500" i="1"/>
  <c r="M2500" i="1"/>
  <c r="O2500" i="1" s="1"/>
  <c r="N2500" i="1"/>
  <c r="P2500" i="1" s="1"/>
  <c r="AD2500" i="1"/>
  <c r="AU2500" i="1"/>
  <c r="AV2500" i="1"/>
  <c r="AW2500" i="1"/>
  <c r="AX2500" i="1"/>
  <c r="AY2500" i="1" s="1"/>
  <c r="BD2500" i="1"/>
  <c r="G2501" i="1"/>
  <c r="L2501" i="1"/>
  <c r="M2501" i="1"/>
  <c r="O2501" i="1" s="1"/>
  <c r="N2501" i="1"/>
  <c r="AD2501" i="1"/>
  <c r="AU2501" i="1"/>
  <c r="AV2501" i="1"/>
  <c r="AW2501" i="1"/>
  <c r="AX2501" i="1"/>
  <c r="AY2501" i="1" s="1"/>
  <c r="BD2501" i="1"/>
  <c r="G2502" i="1"/>
  <c r="K2502" i="1"/>
  <c r="L2502" i="1"/>
  <c r="M2502" i="1"/>
  <c r="N2502" i="1" s="1"/>
  <c r="AU2502" i="1"/>
  <c r="AV2502" i="1"/>
  <c r="AW2502" i="1"/>
  <c r="AX2502" i="1" s="1"/>
  <c r="G2503" i="1"/>
  <c r="K2503" i="1"/>
  <c r="M2503" i="1" s="1"/>
  <c r="Q2503" i="1" s="1"/>
  <c r="L2503" i="1"/>
  <c r="AU2503" i="1"/>
  <c r="AW2503" i="1" s="1"/>
  <c r="AX2503" i="1" s="1"/>
  <c r="AV2503" i="1"/>
  <c r="G2504" i="1"/>
  <c r="L2504" i="1"/>
  <c r="O2504" i="1" s="1"/>
  <c r="P2504" i="1" s="1"/>
  <c r="N2504" i="1"/>
  <c r="AV2504" i="1"/>
  <c r="G2505" i="1"/>
  <c r="L2505" i="1"/>
  <c r="N2505" i="1"/>
  <c r="O2505" i="1"/>
  <c r="AV2505" i="1"/>
  <c r="G2506" i="1"/>
  <c r="L2506" i="1"/>
  <c r="AV2506" i="1"/>
  <c r="G2507" i="1"/>
  <c r="L2507" i="1"/>
  <c r="M2507" i="1" s="1"/>
  <c r="AU2507" i="1"/>
  <c r="AV2507" i="1"/>
  <c r="G2508" i="1"/>
  <c r="L2508" i="1"/>
  <c r="M2508" i="1" s="1"/>
  <c r="AU2508" i="1"/>
  <c r="AV2508" i="1"/>
  <c r="G2509" i="1"/>
  <c r="L2509" i="1"/>
  <c r="M2509" i="1" s="1"/>
  <c r="AU2509" i="1"/>
  <c r="AV2509" i="1"/>
  <c r="G2510" i="1"/>
  <c r="M2510" i="1"/>
  <c r="AU2510" i="1"/>
  <c r="AV2510" i="1"/>
  <c r="AW2510" i="1"/>
  <c r="AX2510" i="1" s="1"/>
  <c r="G2511" i="1"/>
  <c r="K2511" i="1"/>
  <c r="L2511" i="1"/>
  <c r="AU2511" i="1"/>
  <c r="AW2511" i="1" s="1"/>
  <c r="AX2511" i="1" s="1"/>
  <c r="AV2511" i="1"/>
  <c r="G2512" i="1"/>
  <c r="M2512" i="1"/>
  <c r="AU2512" i="1"/>
  <c r="AV2512" i="1"/>
  <c r="AW2512" i="1"/>
  <c r="AX2512" i="1" s="1"/>
  <c r="G2513" i="1"/>
  <c r="K2513" i="1"/>
  <c r="M2513" i="1" s="1"/>
  <c r="L2513" i="1"/>
  <c r="AU2513" i="1"/>
  <c r="AV2513" i="1"/>
  <c r="G2514" i="1"/>
  <c r="K2514" i="1"/>
  <c r="M2514" i="1" s="1"/>
  <c r="AD2514" i="1" s="1"/>
  <c r="L2514" i="1"/>
  <c r="AU2514" i="1"/>
  <c r="AW2514" i="1" s="1"/>
  <c r="AX2514" i="1" s="1"/>
  <c r="AV2514" i="1"/>
  <c r="BD2514" i="1"/>
  <c r="G2515" i="1"/>
  <c r="R2515" i="1" s="1"/>
  <c r="L2515" i="1"/>
  <c r="N2515" i="1"/>
  <c r="P2515" i="1" s="1"/>
  <c r="O2515" i="1"/>
  <c r="AV2515" i="1"/>
  <c r="G2516" i="1"/>
  <c r="L2516" i="1"/>
  <c r="N2516" i="1" s="1"/>
  <c r="AV2516" i="1"/>
  <c r="G2517" i="1"/>
  <c r="L2517" i="1"/>
  <c r="N2517" i="1" s="1"/>
  <c r="O2517" i="1"/>
  <c r="P2517" i="1"/>
  <c r="AV2517" i="1"/>
  <c r="G2518" i="1"/>
  <c r="L2518" i="1"/>
  <c r="M2518" i="1" s="1"/>
  <c r="N2518" i="1" s="1"/>
  <c r="AU2518" i="1"/>
  <c r="AV2518" i="1"/>
  <c r="G2519" i="1"/>
  <c r="M2519" i="1"/>
  <c r="N2519" i="1" s="1"/>
  <c r="P2519" i="1" s="1"/>
  <c r="O2519" i="1"/>
  <c r="AD2519" i="1"/>
  <c r="AE2519" i="1" s="1"/>
  <c r="AU2519" i="1"/>
  <c r="AV2519" i="1"/>
  <c r="AW2519" i="1"/>
  <c r="AX2519" i="1" s="1"/>
  <c r="AY2519" i="1"/>
  <c r="AZ2519" i="1"/>
  <c r="G2520" i="1"/>
  <c r="K2520" i="1"/>
  <c r="M2520" i="1" s="1"/>
  <c r="N2520" i="1" s="1"/>
  <c r="P2520" i="1" s="1"/>
  <c r="R2520" i="1" s="1"/>
  <c r="L2520" i="1"/>
  <c r="O2520" i="1"/>
  <c r="AU2520" i="1"/>
  <c r="AW2520" i="1" s="1"/>
  <c r="AV2520" i="1"/>
  <c r="AX2520" i="1"/>
  <c r="AY2520" i="1" s="1"/>
  <c r="G2521" i="1"/>
  <c r="L2521" i="1"/>
  <c r="O2521" i="1" s="1"/>
  <c r="N2521" i="1"/>
  <c r="AV2521" i="1"/>
  <c r="G2522" i="1"/>
  <c r="L2522" i="1"/>
  <c r="G2523" i="1"/>
  <c r="R2523" i="1" s="1"/>
  <c r="L2523" i="1"/>
  <c r="N2523" i="1"/>
  <c r="P2523" i="1" s="1"/>
  <c r="O2523" i="1"/>
  <c r="AV2523" i="1"/>
  <c r="G2524" i="1"/>
  <c r="L2524" i="1"/>
  <c r="M2524" i="1"/>
  <c r="N2524" i="1" s="1"/>
  <c r="AU2524" i="1"/>
  <c r="AV2524" i="1"/>
  <c r="AW2524" i="1"/>
  <c r="AX2524" i="1" s="1"/>
  <c r="BB2524" i="1"/>
  <c r="BA2524" i="1" s="1"/>
  <c r="G2525" i="1"/>
  <c r="K2525" i="1"/>
  <c r="M2525" i="1" s="1"/>
  <c r="L2525" i="1"/>
  <c r="AU2525" i="1"/>
  <c r="AW2525" i="1" s="1"/>
  <c r="AX2525" i="1" s="1"/>
  <c r="BB2525" i="1" s="1"/>
  <c r="BA2525" i="1" s="1"/>
  <c r="AV2525" i="1"/>
  <c r="G2526" i="1"/>
  <c r="R2526" i="1" s="1"/>
  <c r="L2526" i="1"/>
  <c r="O2526" i="1" s="1"/>
  <c r="N2526" i="1"/>
  <c r="P2526" i="1"/>
  <c r="AV2526" i="1"/>
  <c r="G2527" i="1"/>
  <c r="L2527" i="1"/>
  <c r="N2527" i="1"/>
  <c r="P2527" i="1" s="1"/>
  <c r="R2527" i="1" s="1"/>
  <c r="O2527" i="1"/>
  <c r="AV2527" i="1"/>
  <c r="G2528" i="1"/>
  <c r="L2528" i="1"/>
  <c r="M2528" i="1"/>
  <c r="N2528" i="1"/>
  <c r="AU2528" i="1"/>
  <c r="AV2528" i="1"/>
  <c r="AW2528" i="1"/>
  <c r="AX2528" i="1" s="1"/>
  <c r="G2529" i="1"/>
  <c r="K2529" i="1"/>
  <c r="L2529" i="1"/>
  <c r="M2529" i="1"/>
  <c r="AU2529" i="1"/>
  <c r="AV2529" i="1"/>
  <c r="AW2529" i="1"/>
  <c r="AX2529" i="1" s="1"/>
  <c r="G2530" i="1"/>
  <c r="L2530" i="1"/>
  <c r="G2531" i="1"/>
  <c r="R2531" i="1" s="1"/>
  <c r="L2531" i="1"/>
  <c r="N2531" i="1"/>
  <c r="P2531" i="1" s="1"/>
  <c r="O2531" i="1"/>
  <c r="AV2531" i="1"/>
  <c r="G2532" i="1"/>
  <c r="L2532" i="1"/>
  <c r="M2532" i="1"/>
  <c r="N2532" i="1" s="1"/>
  <c r="AU2532" i="1"/>
  <c r="AV2532" i="1"/>
  <c r="AW2532" i="1"/>
  <c r="AX2532" i="1" s="1"/>
  <c r="BB2532" i="1"/>
  <c r="BA2532" i="1" s="1"/>
  <c r="G2533" i="1"/>
  <c r="K2533" i="1"/>
  <c r="M2533" i="1" s="1"/>
  <c r="L2533" i="1"/>
  <c r="AU2533" i="1"/>
  <c r="AW2533" i="1" s="1"/>
  <c r="AX2533" i="1" s="1"/>
  <c r="BB2533" i="1" s="1"/>
  <c r="BA2533" i="1" s="1"/>
  <c r="AV2533" i="1"/>
  <c r="G2534" i="1"/>
  <c r="R2534" i="1" s="1"/>
  <c r="L2534" i="1"/>
  <c r="O2534" i="1" s="1"/>
  <c r="N2534" i="1"/>
  <c r="P2534" i="1"/>
  <c r="AV2534" i="1"/>
  <c r="G2535" i="1"/>
  <c r="L2535" i="1"/>
  <c r="N2535" i="1"/>
  <c r="P2535" i="1" s="1"/>
  <c r="R2535" i="1" s="1"/>
  <c r="O2535" i="1"/>
  <c r="AV2535" i="1"/>
  <c r="G2536" i="1"/>
  <c r="L2536" i="1"/>
  <c r="M2536" i="1"/>
  <c r="N2536" i="1"/>
  <c r="AU2536" i="1"/>
  <c r="AV2536" i="1"/>
  <c r="AW2536" i="1"/>
  <c r="AX2536" i="1" s="1"/>
  <c r="G2537" i="1"/>
  <c r="M2537" i="1"/>
  <c r="Q2537" i="1" s="1"/>
  <c r="N2537" i="1"/>
  <c r="O2537" i="1"/>
  <c r="AD2537" i="1"/>
  <c r="AK2537" i="1" s="1"/>
  <c r="AN2537" i="1" s="1"/>
  <c r="AE2537" i="1"/>
  <c r="AF2537" i="1"/>
  <c r="AH2537" i="1"/>
  <c r="AI2537" i="1"/>
  <c r="AL2537" i="1"/>
  <c r="AM2537" i="1"/>
  <c r="AU2537" i="1"/>
  <c r="AV2537" i="1"/>
  <c r="AW2537" i="1"/>
  <c r="AX2537" i="1"/>
  <c r="AY2537" i="1" s="1"/>
  <c r="G2538" i="1"/>
  <c r="M2538" i="1"/>
  <c r="N2538" i="1" s="1"/>
  <c r="P2538" i="1" s="1"/>
  <c r="O2538" i="1"/>
  <c r="AD2538" i="1"/>
  <c r="AE2538" i="1" s="1"/>
  <c r="AU2538" i="1"/>
  <c r="AV2538" i="1"/>
  <c r="AW2538" i="1"/>
  <c r="AX2538" i="1" s="1"/>
  <c r="AY2538" i="1" s="1"/>
  <c r="AZ2538" i="1"/>
  <c r="G2539" i="1"/>
  <c r="K2539" i="1"/>
  <c r="M2539" i="1" s="1"/>
  <c r="O2539" i="1" s="1"/>
  <c r="L2539" i="1"/>
  <c r="N2539" i="1"/>
  <c r="AU2539" i="1"/>
  <c r="AV2539" i="1"/>
  <c r="G2540" i="1"/>
  <c r="K2540" i="1"/>
  <c r="L2540" i="1"/>
  <c r="M2540" i="1"/>
  <c r="N2540" i="1"/>
  <c r="AU2540" i="1"/>
  <c r="AV2540" i="1"/>
  <c r="AW2540" i="1"/>
  <c r="AX2540" i="1" s="1"/>
  <c r="G2541" i="1"/>
  <c r="K2541" i="1"/>
  <c r="L2541" i="1"/>
  <c r="M2541" i="1"/>
  <c r="AU2541" i="1"/>
  <c r="AV2541" i="1"/>
  <c r="G2542" i="1"/>
  <c r="L2542" i="1"/>
  <c r="AV2542" i="1" s="1"/>
  <c r="G2543" i="1"/>
  <c r="L2543" i="1"/>
  <c r="N2543" i="1"/>
  <c r="P2543" i="1" s="1"/>
  <c r="O2543" i="1"/>
  <c r="AV2543" i="1"/>
  <c r="G2544" i="1"/>
  <c r="M2544" i="1"/>
  <c r="N2544" i="1"/>
  <c r="P2544" i="1" s="1"/>
  <c r="R2544" i="1" s="1"/>
  <c r="O2544" i="1"/>
  <c r="Q2544" i="1"/>
  <c r="AD2544" i="1"/>
  <c r="AU2544" i="1"/>
  <c r="AV2544" i="1"/>
  <c r="AW2544" i="1"/>
  <c r="AX2544" i="1"/>
  <c r="AZ2544" i="1" s="1"/>
  <c r="AY2544" i="1"/>
  <c r="BD2544" i="1"/>
  <c r="G2545" i="1"/>
  <c r="K2545" i="1"/>
  <c r="L2545" i="1"/>
  <c r="M2545" i="1"/>
  <c r="O2545" i="1" s="1"/>
  <c r="N2545" i="1"/>
  <c r="AD2545" i="1"/>
  <c r="AU2545" i="1"/>
  <c r="AV2545" i="1"/>
  <c r="AW2545" i="1"/>
  <c r="AX2545" i="1"/>
  <c r="AY2545" i="1" s="1"/>
  <c r="BD2545" i="1"/>
  <c r="G2546" i="1"/>
  <c r="K2546" i="1"/>
  <c r="L2546" i="1"/>
  <c r="M2546" i="1"/>
  <c r="N2546" i="1" s="1"/>
  <c r="AU2546" i="1"/>
  <c r="AV2546" i="1"/>
  <c r="AW2546" i="1"/>
  <c r="AX2546" i="1" s="1"/>
  <c r="BB2546" i="1"/>
  <c r="BA2546" i="1" s="1"/>
  <c r="G2547" i="1"/>
  <c r="K2547" i="1"/>
  <c r="M2547" i="1" s="1"/>
  <c r="L2547" i="1"/>
  <c r="AU2547" i="1"/>
  <c r="AV2547" i="1"/>
  <c r="G2548" i="1"/>
  <c r="K2548" i="1"/>
  <c r="M2548" i="1" s="1"/>
  <c r="L2548" i="1"/>
  <c r="Q2548" i="1"/>
  <c r="AU2548" i="1"/>
  <c r="AV2548" i="1"/>
  <c r="G2549" i="1"/>
  <c r="K2549" i="1"/>
  <c r="L2549" i="1"/>
  <c r="M2549" i="1"/>
  <c r="N2549" i="1" s="1"/>
  <c r="O2549" i="1"/>
  <c r="P2549" i="1"/>
  <c r="AD2549" i="1"/>
  <c r="AE2549" i="1" s="1"/>
  <c r="AU2549" i="1"/>
  <c r="AV2549" i="1"/>
  <c r="AW2549" i="1"/>
  <c r="AX2549" i="1" s="1"/>
  <c r="G2550" i="1"/>
  <c r="K2550" i="1"/>
  <c r="M2550" i="1" s="1"/>
  <c r="N2550" i="1" s="1"/>
  <c r="L2550" i="1"/>
  <c r="AU2550" i="1"/>
  <c r="AV2550" i="1"/>
  <c r="G2551" i="1"/>
  <c r="K2551" i="1"/>
  <c r="L2551" i="1"/>
  <c r="M2551" i="1"/>
  <c r="N2551" i="1"/>
  <c r="AU2551" i="1"/>
  <c r="AV2551" i="1"/>
  <c r="G2552" i="1"/>
  <c r="M2552" i="1"/>
  <c r="Q2552" i="1" s="1"/>
  <c r="N2552" i="1"/>
  <c r="O2552" i="1"/>
  <c r="AU2552" i="1"/>
  <c r="AV2552" i="1"/>
  <c r="AW2552" i="1"/>
  <c r="AX2552" i="1"/>
  <c r="AY2552" i="1"/>
  <c r="G2553" i="1"/>
  <c r="L2553" i="1"/>
  <c r="M2553" i="1" s="1"/>
  <c r="O2553" i="1" s="1"/>
  <c r="N2553" i="1"/>
  <c r="P2553" i="1" s="1"/>
  <c r="R2553" i="1" s="1"/>
  <c r="AU2553" i="1"/>
  <c r="AV2553" i="1"/>
  <c r="G2554" i="1"/>
  <c r="L2554" i="1"/>
  <c r="M2554" i="1" s="1"/>
  <c r="O2554" i="1" s="1"/>
  <c r="N2554" i="1"/>
  <c r="AU2554" i="1"/>
  <c r="AV2554" i="1"/>
  <c r="G2555" i="1"/>
  <c r="K2555" i="1"/>
  <c r="L2555" i="1"/>
  <c r="M2555" i="1"/>
  <c r="N2555" i="1"/>
  <c r="AU2555" i="1"/>
  <c r="AX2555" i="1"/>
  <c r="BB2555" i="1" s="1"/>
  <c r="BA2555" i="1" s="1"/>
  <c r="AY2555" i="1"/>
  <c r="BC2555" i="1" s="1"/>
  <c r="AZ2555" i="1"/>
  <c r="BD2555" i="1"/>
  <c r="G2556" i="1"/>
  <c r="K2556" i="1"/>
  <c r="M2556" i="1" s="1"/>
  <c r="L2556" i="1"/>
  <c r="N2556" i="1"/>
  <c r="P2556" i="1" s="1"/>
  <c r="R2556" i="1" s="1"/>
  <c r="O2556" i="1"/>
  <c r="AU2556" i="1"/>
  <c r="AV2556" i="1"/>
  <c r="G2557" i="1"/>
  <c r="K2557" i="1"/>
  <c r="L2557" i="1"/>
  <c r="M2557" i="1"/>
  <c r="N2557" i="1" s="1"/>
  <c r="AU2557" i="1"/>
  <c r="AV2557" i="1"/>
  <c r="AW2557" i="1"/>
  <c r="AX2557" i="1" s="1"/>
  <c r="G2558" i="1"/>
  <c r="K2558" i="1"/>
  <c r="L2558" i="1"/>
  <c r="M2558" i="1" s="1"/>
  <c r="AW2558" i="1" s="1"/>
  <c r="AX2558" i="1" s="1"/>
  <c r="AU2558" i="1"/>
  <c r="G2559" i="1"/>
  <c r="K2559" i="1"/>
  <c r="L2559" i="1"/>
  <c r="AV2559" i="1"/>
  <c r="G2560" i="1"/>
  <c r="K2560" i="1"/>
  <c r="M2560" i="1" s="1"/>
  <c r="AD2560" i="1" s="1"/>
  <c r="AE2560" i="1" s="1"/>
  <c r="L2560" i="1"/>
  <c r="AU2560" i="1"/>
  <c r="AV2560" i="1"/>
  <c r="G2561" i="1"/>
  <c r="M2561" i="1"/>
  <c r="N2561" i="1" s="1"/>
  <c r="AD2561" i="1"/>
  <c r="AE2561" i="1"/>
  <c r="AF2561" i="1"/>
  <c r="AU2561" i="1"/>
  <c r="AV2561" i="1"/>
  <c r="AW2561" i="1"/>
  <c r="AX2561" i="1" s="1"/>
  <c r="G2562" i="1"/>
  <c r="K2562" i="1"/>
  <c r="M2562" i="1" s="1"/>
  <c r="AD2562" i="1" s="1"/>
  <c r="L2562" i="1"/>
  <c r="AV2562" i="1"/>
  <c r="G2563" i="1"/>
  <c r="M2563" i="1"/>
  <c r="N2563" i="1" s="1"/>
  <c r="AD2563" i="1"/>
  <c r="AK2563" i="1" s="1"/>
  <c r="AE2563" i="1"/>
  <c r="AF2563" i="1"/>
  <c r="AU2563" i="1"/>
  <c r="AV2563" i="1"/>
  <c r="AW2563" i="1"/>
  <c r="AX2563" i="1" s="1"/>
  <c r="G2564" i="1"/>
  <c r="R2564" i="1" s="1"/>
  <c r="K2564" i="1"/>
  <c r="M2564" i="1" s="1"/>
  <c r="L2564" i="1"/>
  <c r="N2564" i="1"/>
  <c r="P2564" i="1" s="1"/>
  <c r="O2564" i="1"/>
  <c r="AD2564" i="1"/>
  <c r="AE2564" i="1" s="1"/>
  <c r="AU2564" i="1"/>
  <c r="AV2564" i="1"/>
  <c r="G2565" i="1"/>
  <c r="K2565" i="1"/>
  <c r="L2565" i="1"/>
  <c r="M2565" i="1"/>
  <c r="N2565" i="1"/>
  <c r="P2565" i="1" s="1"/>
  <c r="O2565" i="1"/>
  <c r="AD2565" i="1"/>
  <c r="AU2565" i="1"/>
  <c r="AV2565" i="1"/>
  <c r="AW2565" i="1"/>
  <c r="AX2565" i="1"/>
  <c r="AY2565" i="1" s="1"/>
  <c r="BD2565" i="1"/>
  <c r="G2566" i="1"/>
  <c r="K2566" i="1"/>
  <c r="L2566" i="1"/>
  <c r="M2566" i="1"/>
  <c r="N2566" i="1" s="1"/>
  <c r="AU2566" i="1"/>
  <c r="AV2566" i="1"/>
  <c r="AW2566" i="1"/>
  <c r="AX2566" i="1" s="1"/>
  <c r="BB2566" i="1"/>
  <c r="BA2566" i="1" s="1"/>
  <c r="G2567" i="1"/>
  <c r="K2567" i="1"/>
  <c r="M2567" i="1" s="1"/>
  <c r="Q2567" i="1" s="1"/>
  <c r="L2567" i="1"/>
  <c r="N2567" i="1" s="1"/>
  <c r="AU2567" i="1"/>
  <c r="AV2567" i="1"/>
  <c r="G2568" i="1"/>
  <c r="K2568" i="1"/>
  <c r="M2568" i="1" s="1"/>
  <c r="L2568" i="1"/>
  <c r="Q2568" i="1"/>
  <c r="AU2568" i="1"/>
  <c r="AV2568" i="1"/>
  <c r="G2569" i="1"/>
  <c r="K2569" i="1"/>
  <c r="L2569" i="1"/>
  <c r="M2569" i="1"/>
  <c r="Q2569" i="1" s="1"/>
  <c r="N2569" i="1"/>
  <c r="O2569" i="1"/>
  <c r="P2569" i="1"/>
  <c r="AD2569" i="1"/>
  <c r="AE2569" i="1" s="1"/>
  <c r="AU2569" i="1"/>
  <c r="AV2569" i="1"/>
  <c r="AW2569" i="1"/>
  <c r="AX2569" i="1"/>
  <c r="BB2569" i="1" s="1"/>
  <c r="BA2569" i="1" s="1"/>
  <c r="AY2569" i="1"/>
  <c r="AZ2569" i="1"/>
  <c r="BD2569" i="1"/>
  <c r="G2570" i="1"/>
  <c r="K2570" i="1"/>
  <c r="L2570" i="1"/>
  <c r="M2570" i="1"/>
  <c r="Q2570" i="1" s="1"/>
  <c r="N2570" i="1"/>
  <c r="O2570" i="1"/>
  <c r="AU2570" i="1"/>
  <c r="AV2570" i="1"/>
  <c r="AW2570" i="1"/>
  <c r="AX2570" i="1"/>
  <c r="G2571" i="1"/>
  <c r="M2571" i="1"/>
  <c r="Q2571" i="1" s="1"/>
  <c r="N2571" i="1"/>
  <c r="O2571" i="1"/>
  <c r="P2571" i="1" s="1"/>
  <c r="AD2571" i="1"/>
  <c r="AE2571" i="1" s="1"/>
  <c r="AU2571" i="1"/>
  <c r="AV2571" i="1"/>
  <c r="AW2571" i="1"/>
  <c r="AX2571" i="1"/>
  <c r="BB2571" i="1" s="1"/>
  <c r="BA2571" i="1" s="1"/>
  <c r="AY2571" i="1"/>
  <c r="AZ2571" i="1"/>
  <c r="G2572" i="1"/>
  <c r="K2572" i="1"/>
  <c r="L2572" i="1"/>
  <c r="M2572" i="1"/>
  <c r="Q2572" i="1" s="1"/>
  <c r="N2572" i="1"/>
  <c r="P2572" i="1" s="1"/>
  <c r="R2572" i="1" s="1"/>
  <c r="O2572" i="1"/>
  <c r="AU2572" i="1"/>
  <c r="AV2572" i="1"/>
  <c r="AW2572" i="1"/>
  <c r="AX2572" i="1"/>
  <c r="AY2572" i="1"/>
  <c r="G2573" i="1"/>
  <c r="K2573" i="1"/>
  <c r="L2573" i="1"/>
  <c r="M2573" i="1" s="1"/>
  <c r="AU2573" i="1"/>
  <c r="AV2573" i="1"/>
  <c r="G2574" i="1"/>
  <c r="K2574" i="1"/>
  <c r="L2574" i="1"/>
  <c r="AV2574" i="1" s="1"/>
  <c r="AU2574" i="1"/>
  <c r="G2575" i="1"/>
  <c r="K2575" i="1"/>
  <c r="L2575" i="1"/>
  <c r="AU2575" i="1"/>
  <c r="AV2575" i="1"/>
  <c r="G2576" i="1"/>
  <c r="K2576" i="1"/>
  <c r="M2576" i="1" s="1"/>
  <c r="L2576" i="1"/>
  <c r="O2576" i="1"/>
  <c r="AD2576" i="1"/>
  <c r="AE2576" i="1"/>
  <c r="AH2576" i="1" s="1"/>
  <c r="AU2576" i="1"/>
  <c r="AV2576" i="1"/>
  <c r="G2577" i="1"/>
  <c r="K2577" i="1"/>
  <c r="M2577" i="1" s="1"/>
  <c r="N2577" i="1" s="1"/>
  <c r="L2577" i="1"/>
  <c r="Q2577" i="1"/>
  <c r="AU2577" i="1"/>
  <c r="AV2577" i="1"/>
  <c r="G2578" i="1"/>
  <c r="Q2578" i="1" s="1"/>
  <c r="M2578" i="1"/>
  <c r="N2578" i="1"/>
  <c r="O2578" i="1"/>
  <c r="AD2578" i="1"/>
  <c r="AE2578" i="1"/>
  <c r="AH2578" i="1" s="1"/>
  <c r="AF2578" i="1"/>
  <c r="AI2578" i="1" s="1"/>
  <c r="AM2578" i="1"/>
  <c r="AU2578" i="1"/>
  <c r="AV2578" i="1"/>
  <c r="AW2578" i="1"/>
  <c r="AX2578" i="1"/>
  <c r="AZ2578" i="1" s="1"/>
  <c r="AY2578" i="1"/>
  <c r="BC2578" i="1" s="1"/>
  <c r="BB2578" i="1"/>
  <c r="BA2578" i="1" s="1"/>
  <c r="BD2578" i="1"/>
  <c r="G2579" i="1"/>
  <c r="L2579" i="1"/>
  <c r="M2579" i="1" s="1"/>
  <c r="O2579" i="1"/>
  <c r="AU2579" i="1"/>
  <c r="AV2579" i="1"/>
  <c r="G2580" i="1"/>
  <c r="K2580" i="1"/>
  <c r="L2580" i="1"/>
  <c r="M2580" i="1"/>
  <c r="O2580" i="1" s="1"/>
  <c r="N2580" i="1"/>
  <c r="AU2580" i="1"/>
  <c r="AV2580" i="1"/>
  <c r="G2581" i="1"/>
  <c r="K2581" i="1"/>
  <c r="L2581" i="1"/>
  <c r="M2581" i="1" s="1"/>
  <c r="AW2581" i="1" s="1"/>
  <c r="AX2581" i="1" s="1"/>
  <c r="AD2581" i="1"/>
  <c r="AU2581" i="1"/>
  <c r="G2582" i="1"/>
  <c r="K2582" i="1"/>
  <c r="L2582" i="1"/>
  <c r="AV2582" i="1" s="1"/>
  <c r="AU2582" i="1"/>
  <c r="G2583" i="1"/>
  <c r="K2583" i="1"/>
  <c r="M2583" i="1" s="1"/>
  <c r="AW2583" i="1" s="1"/>
  <c r="AX2583" i="1" s="1"/>
  <c r="L2583" i="1"/>
  <c r="N2583" i="1"/>
  <c r="P2583" i="1" s="1"/>
  <c r="O2583" i="1"/>
  <c r="AU2583" i="1"/>
  <c r="AV2583" i="1"/>
  <c r="AZ2583" i="1"/>
  <c r="BB2583" i="1"/>
  <c r="BA2583" i="1" s="1"/>
  <c r="G2584" i="1"/>
  <c r="K2584" i="1"/>
  <c r="L2584" i="1"/>
  <c r="M2584" i="1"/>
  <c r="N2584" i="1" s="1"/>
  <c r="AD2584" i="1"/>
  <c r="AK2584" i="1" s="1"/>
  <c r="AG2584" i="1"/>
  <c r="AU2584" i="1"/>
  <c r="AV2584" i="1"/>
  <c r="AW2584" i="1"/>
  <c r="AX2584" i="1"/>
  <c r="BB2584" i="1" s="1"/>
  <c r="BA2584" i="1" s="1"/>
  <c r="G2585" i="1"/>
  <c r="K2585" i="1"/>
  <c r="L2585" i="1"/>
  <c r="AU2585" i="1"/>
  <c r="G2586" i="1"/>
  <c r="K2586" i="1"/>
  <c r="L2586" i="1"/>
  <c r="M2586" i="1"/>
  <c r="AD2586" i="1" s="1"/>
  <c r="Q2586" i="1"/>
  <c r="AE2586" i="1"/>
  <c r="AF2586" i="1"/>
  <c r="AM2586" i="1" s="1"/>
  <c r="AG2586" i="1"/>
  <c r="AK2586" i="1"/>
  <c r="AU2586" i="1"/>
  <c r="AV2586" i="1"/>
  <c r="G2587" i="1"/>
  <c r="K2587" i="1"/>
  <c r="M2587" i="1" s="1"/>
  <c r="N2587" i="1" s="1"/>
  <c r="L2587" i="1"/>
  <c r="AV2587" i="1"/>
  <c r="G2588" i="1"/>
  <c r="K2588" i="1"/>
  <c r="L2588" i="1"/>
  <c r="AV2588" i="1" s="1"/>
  <c r="AU2588" i="1"/>
  <c r="G2589" i="1"/>
  <c r="K2589" i="1"/>
  <c r="L2589" i="1"/>
  <c r="AV2589" i="1" s="1"/>
  <c r="AU2589" i="1"/>
  <c r="G2590" i="1"/>
  <c r="K2590" i="1"/>
  <c r="AU2590" i="1" s="1"/>
  <c r="L2590" i="1"/>
  <c r="AV2590" i="1"/>
  <c r="G2591" i="1"/>
  <c r="K2591" i="1"/>
  <c r="L2591" i="1"/>
  <c r="AU2591" i="1"/>
  <c r="G2592" i="1"/>
  <c r="K2592" i="1"/>
  <c r="L2592" i="1"/>
  <c r="AV2592" i="1" s="1"/>
  <c r="AU2592" i="1"/>
  <c r="G2593" i="1"/>
  <c r="K2593" i="1"/>
  <c r="AU2593" i="1" s="1"/>
  <c r="L2593" i="1"/>
  <c r="AV2593" i="1"/>
  <c r="G2594" i="1"/>
  <c r="K2594" i="1"/>
  <c r="L2594" i="1"/>
  <c r="M2594" i="1"/>
  <c r="AW2594" i="1" s="1"/>
  <c r="AX2594" i="1" s="1"/>
  <c r="AD2594" i="1"/>
  <c r="AE2594" i="1" s="1"/>
  <c r="AK2594" i="1"/>
  <c r="AU2594" i="1"/>
  <c r="AV2594" i="1"/>
  <c r="G2595" i="1"/>
  <c r="K2595" i="1"/>
  <c r="M2595" i="1" s="1"/>
  <c r="L2595" i="1"/>
  <c r="AV2595" i="1"/>
  <c r="G2596" i="1"/>
  <c r="K2596" i="1"/>
  <c r="L2596" i="1"/>
  <c r="AV2596" i="1"/>
  <c r="G2597" i="1"/>
  <c r="K2597" i="1"/>
  <c r="L2597" i="1"/>
  <c r="AU2597" i="1"/>
  <c r="G2598" i="1"/>
  <c r="K2598" i="1"/>
  <c r="AU2598" i="1" s="1"/>
  <c r="L2598" i="1"/>
  <c r="AV2598" i="1"/>
  <c r="G2599" i="1"/>
  <c r="M2599" i="1"/>
  <c r="O2599" i="1" s="1"/>
  <c r="N2599" i="1"/>
  <c r="Q2599" i="1"/>
  <c r="AD2599" i="1"/>
  <c r="AE2599" i="1" s="1"/>
  <c r="AK2599" i="1"/>
  <c r="AU2599" i="1"/>
  <c r="AV2599" i="1"/>
  <c r="AW2599" i="1"/>
  <c r="AX2599" i="1"/>
  <c r="AY2599" i="1" s="1"/>
  <c r="BA2599" i="1"/>
  <c r="BB2599" i="1"/>
  <c r="BD2599" i="1"/>
  <c r="G2600" i="1"/>
  <c r="K2600" i="1"/>
  <c r="L2600" i="1"/>
  <c r="M2600" i="1"/>
  <c r="N2600" i="1" s="1"/>
  <c r="Q2600" i="1"/>
  <c r="AD2600" i="1"/>
  <c r="AE2600" i="1" s="1"/>
  <c r="AH2600" i="1" s="1"/>
  <c r="AK2600" i="1"/>
  <c r="AL2600" i="1"/>
  <c r="AU2600" i="1"/>
  <c r="AV2600" i="1"/>
  <c r="AW2600" i="1"/>
  <c r="AX2600" i="1" s="1"/>
  <c r="BB2600" i="1"/>
  <c r="BA2600" i="1" s="1"/>
  <c r="G2601" i="1"/>
  <c r="K2601" i="1"/>
  <c r="M2601" i="1" s="1"/>
  <c r="L2601" i="1"/>
  <c r="O2601" i="1"/>
  <c r="Q2601" i="1"/>
  <c r="AU2601" i="1"/>
  <c r="AV2601" i="1"/>
  <c r="G2602" i="1"/>
  <c r="K2602" i="1"/>
  <c r="M2602" i="1" s="1"/>
  <c r="L2602" i="1"/>
  <c r="N2602" i="1"/>
  <c r="AU2602" i="1"/>
  <c r="AV2602" i="1"/>
  <c r="G2603" i="1"/>
  <c r="K2603" i="1"/>
  <c r="L2603" i="1"/>
  <c r="M2603" i="1"/>
  <c r="O2603" i="1"/>
  <c r="AU2603" i="1"/>
  <c r="AV2603" i="1"/>
  <c r="G2604" i="1"/>
  <c r="M2604" i="1"/>
  <c r="N2604" i="1"/>
  <c r="P2604" i="1" s="1"/>
  <c r="R2604" i="1" s="1"/>
  <c r="O2604" i="1"/>
  <c r="Q2604" i="1"/>
  <c r="AD2604" i="1"/>
  <c r="AF2604" i="1" s="1"/>
  <c r="AE2604" i="1"/>
  <c r="AH2604" i="1"/>
  <c r="AK2604" i="1"/>
  <c r="AL2604" i="1"/>
  <c r="AU2604" i="1"/>
  <c r="AV2604" i="1"/>
  <c r="AW2604" i="1"/>
  <c r="AX2604" i="1"/>
  <c r="AZ2604" i="1"/>
  <c r="G2605" i="1"/>
  <c r="K2605" i="1"/>
  <c r="L2605" i="1"/>
  <c r="M2605" i="1"/>
  <c r="O2605" i="1"/>
  <c r="AU2605" i="1"/>
  <c r="AV2605" i="1"/>
  <c r="AW2605" i="1"/>
  <c r="AX2605" i="1" s="1"/>
  <c r="AY2605" i="1" s="1"/>
  <c r="G2606" i="1"/>
  <c r="K2606" i="1"/>
  <c r="L2606" i="1"/>
  <c r="M2606" i="1" s="1"/>
  <c r="N2606" i="1"/>
  <c r="AU2606" i="1"/>
  <c r="AV2606" i="1"/>
  <c r="G2607" i="1"/>
  <c r="K2607" i="1"/>
  <c r="L2607" i="1"/>
  <c r="M2607" i="1"/>
  <c r="AU2607" i="1"/>
  <c r="AV2607" i="1"/>
  <c r="AW2607" i="1"/>
  <c r="AX2607" i="1" s="1"/>
  <c r="G2608" i="1"/>
  <c r="K2608" i="1"/>
  <c r="M2608" i="1" s="1"/>
  <c r="AD2608" i="1" s="1"/>
  <c r="L2608" i="1"/>
  <c r="AU2608" i="1"/>
  <c r="AV2608" i="1"/>
  <c r="AW2608" i="1"/>
  <c r="AX2608" i="1" s="1"/>
  <c r="G2609" i="1"/>
  <c r="K2609" i="1"/>
  <c r="M2609" i="1" s="1"/>
  <c r="L2609" i="1"/>
  <c r="AU2609" i="1"/>
  <c r="AV2609" i="1"/>
  <c r="G2610" i="1"/>
  <c r="M2610" i="1"/>
  <c r="N2610" i="1" s="1"/>
  <c r="AD2610" i="1"/>
  <c r="AF2610" i="1" s="1"/>
  <c r="AU2610" i="1"/>
  <c r="AV2610" i="1"/>
  <c r="AW2610" i="1"/>
  <c r="AX2610" i="1"/>
  <c r="AY2610" i="1" s="1"/>
  <c r="BD2610" i="1"/>
  <c r="G2611" i="1"/>
  <c r="M2611" i="1"/>
  <c r="AW2611" i="1" s="1"/>
  <c r="AX2611" i="1" s="1"/>
  <c r="AU2611" i="1"/>
  <c r="AV2611" i="1"/>
  <c r="G2612" i="1"/>
  <c r="R2612" i="1" s="1"/>
  <c r="K2612" i="1"/>
  <c r="L2612" i="1"/>
  <c r="AV2612" i="1" s="1"/>
  <c r="M2612" i="1"/>
  <c r="O2612" i="1" s="1"/>
  <c r="N2612" i="1"/>
  <c r="P2612" i="1" s="1"/>
  <c r="AD2612" i="1"/>
  <c r="AF2612" i="1" s="1"/>
  <c r="AU2612" i="1"/>
  <c r="AW2612" i="1"/>
  <c r="AX2612" i="1"/>
  <c r="AY2612" i="1" s="1"/>
  <c r="BD2612" i="1"/>
  <c r="G2613" i="1"/>
  <c r="K2613" i="1"/>
  <c r="L2613" i="1"/>
  <c r="M2613" i="1"/>
  <c r="N2613" i="1" s="1"/>
  <c r="AD2613" i="1"/>
  <c r="AF2613" i="1" s="1"/>
  <c r="AI2613" i="1" s="1"/>
  <c r="AE2613" i="1"/>
  <c r="AM2613" i="1"/>
  <c r="AU2613" i="1"/>
  <c r="AV2613" i="1"/>
  <c r="AW2613" i="1"/>
  <c r="AX2613" i="1" s="1"/>
  <c r="G2614" i="1"/>
  <c r="K2614" i="1"/>
  <c r="L2614" i="1"/>
  <c r="AU2614" i="1"/>
  <c r="AV2614" i="1"/>
  <c r="G2615" i="1"/>
  <c r="K2615" i="1"/>
  <c r="L2615" i="1"/>
  <c r="AU2615" i="1"/>
  <c r="AV2615" i="1"/>
  <c r="G2616" i="1"/>
  <c r="K2616" i="1"/>
  <c r="L2616" i="1"/>
  <c r="AU2616" i="1"/>
  <c r="AV2616" i="1"/>
  <c r="G2617" i="1"/>
  <c r="K2617" i="1"/>
  <c r="L2617" i="1"/>
  <c r="AU2617" i="1"/>
  <c r="AV2617" i="1"/>
  <c r="G2618" i="1"/>
  <c r="K2618" i="1"/>
  <c r="L2618" i="1"/>
  <c r="AU2618" i="1"/>
  <c r="AV2618" i="1"/>
  <c r="G2619" i="1"/>
  <c r="R2619" i="1" s="1"/>
  <c r="M2619" i="1"/>
  <c r="AD2619" i="1" s="1"/>
  <c r="N2619" i="1"/>
  <c r="O2619" i="1"/>
  <c r="P2619" i="1" s="1"/>
  <c r="Q2619" i="1"/>
  <c r="AU2619" i="1"/>
  <c r="AV2619" i="1"/>
  <c r="AW2619" i="1"/>
  <c r="AX2619" i="1"/>
  <c r="BD2619" i="1" s="1"/>
  <c r="AY2619" i="1"/>
  <c r="BC2619" i="1" s="1"/>
  <c r="AZ2619" i="1"/>
  <c r="BA2619" i="1"/>
  <c r="BB2619" i="1"/>
  <c r="G2620" i="1"/>
  <c r="K2620" i="1"/>
  <c r="M2620" i="1" s="1"/>
  <c r="Q2620" i="1" s="1"/>
  <c r="O2620" i="1"/>
  <c r="AU2620" i="1"/>
  <c r="AV2620" i="1"/>
  <c r="G2621" i="1"/>
  <c r="M2621" i="1"/>
  <c r="AD2621" i="1" s="1"/>
  <c r="Q2621" i="1"/>
  <c r="AU2621" i="1"/>
  <c r="AV2621" i="1"/>
  <c r="AW2621" i="1"/>
  <c r="AX2621" i="1" s="1"/>
  <c r="AZ2621" i="1" s="1"/>
  <c r="G2622" i="1"/>
  <c r="K2622" i="1"/>
  <c r="M2622" i="1" s="1"/>
  <c r="L2622" i="1"/>
  <c r="L2624" i="1" s="1"/>
  <c r="AV2624" i="1" s="1"/>
  <c r="O2622" i="1"/>
  <c r="Q2622" i="1"/>
  <c r="AU2622" i="1"/>
  <c r="AV2622" i="1"/>
  <c r="M2623" i="1"/>
  <c r="AD2623" i="1" s="1"/>
  <c r="N2623" i="1"/>
  <c r="Q2623" i="1"/>
  <c r="AK2623" i="1"/>
  <c r="AU2623" i="1"/>
  <c r="AV2623" i="1"/>
  <c r="AW2623" i="1"/>
  <c r="AX2623" i="1"/>
  <c r="BD2623" i="1" s="1"/>
  <c r="BA2623" i="1"/>
  <c r="BB2623" i="1"/>
  <c r="K2624" i="1"/>
  <c r="M2624" i="1" s="1"/>
  <c r="Q2624" i="1" s="1"/>
  <c r="AU2624" i="1"/>
  <c r="G2625" i="1"/>
  <c r="K2625" i="1"/>
  <c r="L2625" i="1"/>
  <c r="M2625" i="1"/>
  <c r="AD2625" i="1" s="1"/>
  <c r="Q2625" i="1"/>
  <c r="AU2625" i="1"/>
  <c r="AV2625" i="1"/>
  <c r="AW2625" i="1"/>
  <c r="AX2625" i="1" s="1"/>
  <c r="AZ2625" i="1" s="1"/>
  <c r="M2626" i="1"/>
  <c r="N2626" i="1"/>
  <c r="P2626" i="1" s="1"/>
  <c r="R2626" i="1" s="1"/>
  <c r="S2626" i="1" s="1"/>
  <c r="O2626" i="1"/>
  <c r="Q2626" i="1"/>
  <c r="AD2626" i="1"/>
  <c r="AU2626" i="1"/>
  <c r="AV2626" i="1"/>
  <c r="AW2626" i="1"/>
  <c r="AX2626" i="1"/>
  <c r="AZ2626" i="1" s="1"/>
  <c r="BC2626" i="1" s="1"/>
  <c r="AY2626" i="1"/>
  <c r="BB2626" i="1"/>
  <c r="BA2626" i="1" s="1"/>
  <c r="BD2626" i="1"/>
  <c r="M2627" i="1"/>
  <c r="O2627" i="1" s="1"/>
  <c r="N2627" i="1"/>
  <c r="P2627" i="1" s="1"/>
  <c r="R2627" i="1" s="1"/>
  <c r="Q2627" i="1"/>
  <c r="S2627" i="1" s="1"/>
  <c r="AD2627" i="1"/>
  <c r="AF2627" i="1" s="1"/>
  <c r="AU2627" i="1"/>
  <c r="AV2627" i="1"/>
  <c r="AW2627" i="1"/>
  <c r="AX2627" i="1"/>
  <c r="AY2627" i="1" s="1"/>
  <c r="BD2627" i="1"/>
  <c r="K2628" i="1"/>
  <c r="L2628" i="1"/>
  <c r="AV2628" i="1" s="1"/>
  <c r="AU2628" i="1"/>
  <c r="G2629" i="1"/>
  <c r="M2629" i="1"/>
  <c r="AU2629" i="1"/>
  <c r="AV2629" i="1"/>
  <c r="AW2629" i="1"/>
  <c r="AX2629" i="1" s="1"/>
  <c r="G2630" i="1"/>
  <c r="M2630" i="1"/>
  <c r="O2630" i="1" s="1"/>
  <c r="N2630" i="1"/>
  <c r="AU2630" i="1"/>
  <c r="AV2630" i="1"/>
  <c r="AW2630" i="1"/>
  <c r="AX2630" i="1"/>
  <c r="G2631" i="1"/>
  <c r="K2631" i="1"/>
  <c r="M2631" i="1" s="1"/>
  <c r="L2631" i="1"/>
  <c r="AV2631" i="1"/>
  <c r="G2632" i="1"/>
  <c r="M2632" i="1"/>
  <c r="O2632" i="1" s="1"/>
  <c r="N2632" i="1"/>
  <c r="P2632" i="1" s="1"/>
  <c r="AU2632" i="1"/>
  <c r="AV2632" i="1"/>
  <c r="AW2632" i="1"/>
  <c r="AX2632" i="1"/>
  <c r="G2633" i="1"/>
  <c r="K2633" i="1"/>
  <c r="AU2633" i="1" s="1"/>
  <c r="L2633" i="1"/>
  <c r="M2633" i="1"/>
  <c r="AW2633" i="1" s="1"/>
  <c r="AX2633" i="1" s="1"/>
  <c r="AV2633" i="1"/>
  <c r="G2634" i="1"/>
  <c r="M2634" i="1"/>
  <c r="O2634" i="1" s="1"/>
  <c r="N2634" i="1"/>
  <c r="AU2634" i="1"/>
  <c r="AV2634" i="1"/>
  <c r="AW2634" i="1"/>
  <c r="AX2634" i="1"/>
  <c r="G2635" i="1"/>
  <c r="K2635" i="1"/>
  <c r="AU2635" i="1" s="1"/>
  <c r="L2635" i="1"/>
  <c r="AV2635" i="1"/>
  <c r="G2636" i="1"/>
  <c r="K2636" i="1"/>
  <c r="L2636" i="1"/>
  <c r="AV2636" i="1" s="1"/>
  <c r="AU2636" i="1"/>
  <c r="G2637" i="1"/>
  <c r="M2637" i="1"/>
  <c r="AU2637" i="1"/>
  <c r="AV2637" i="1"/>
  <c r="AW2637" i="1"/>
  <c r="AX2637" i="1" s="1"/>
  <c r="G2638" i="1"/>
  <c r="K2638" i="1"/>
  <c r="M2638" i="1" s="1"/>
  <c r="AD2638" i="1" s="1"/>
  <c r="L2638" i="1"/>
  <c r="AU2638" i="1"/>
  <c r="AV2638" i="1"/>
  <c r="G2639" i="1"/>
  <c r="K2639" i="1"/>
  <c r="M2639" i="1" s="1"/>
  <c r="L2639" i="1"/>
  <c r="AV2639" i="1"/>
  <c r="G2640" i="1"/>
  <c r="K2640" i="1"/>
  <c r="M2640" i="1" s="1"/>
  <c r="AD2640" i="1" s="1"/>
  <c r="L2640" i="1"/>
  <c r="AU2640" i="1"/>
  <c r="AV2640" i="1"/>
  <c r="G2641" i="1"/>
  <c r="K2641" i="1"/>
  <c r="M2641" i="1" s="1"/>
  <c r="Q2641" i="1" s="1"/>
  <c r="L2641" i="1"/>
  <c r="AU2641" i="1"/>
  <c r="AV2641" i="1"/>
  <c r="G2642" i="1"/>
  <c r="Q2642" i="1" s="1"/>
  <c r="M2642" i="1"/>
  <c r="N2642" i="1"/>
  <c r="P2642" i="1" s="1"/>
  <c r="R2642" i="1" s="1"/>
  <c r="O2642" i="1"/>
  <c r="AD2642" i="1"/>
  <c r="AU2642" i="1"/>
  <c r="AV2642" i="1"/>
  <c r="AW2642" i="1"/>
  <c r="AX2642" i="1"/>
  <c r="AZ2642" i="1" s="1"/>
  <c r="BC2642" i="1" s="1"/>
  <c r="AY2642" i="1"/>
  <c r="BB2642" i="1"/>
  <c r="BA2642" i="1" s="1"/>
  <c r="BD2642" i="1"/>
  <c r="G2643" i="1"/>
  <c r="K2643" i="1"/>
  <c r="M2643" i="1" s="1"/>
  <c r="Q2643" i="1" s="1"/>
  <c r="L2643" i="1"/>
  <c r="AU2643" i="1"/>
  <c r="AW2643" i="1" s="1"/>
  <c r="AX2643" i="1" s="1"/>
  <c r="AV2643" i="1"/>
  <c r="G2644" i="1"/>
  <c r="L2644" i="1"/>
  <c r="N2644" i="1" s="1"/>
  <c r="AV2644" i="1"/>
  <c r="G2645" i="1"/>
  <c r="K2645" i="1"/>
  <c r="M2645" i="1" s="1"/>
  <c r="L2645" i="1"/>
  <c r="N2645" i="1"/>
  <c r="O2645" i="1"/>
  <c r="P2645" i="1"/>
  <c r="R2645" i="1" s="1"/>
  <c r="AU2645" i="1"/>
  <c r="AV2645" i="1"/>
  <c r="G2646" i="1"/>
  <c r="R2646" i="1" s="1"/>
  <c r="M2646" i="1"/>
  <c r="AD2646" i="1" s="1"/>
  <c r="N2646" i="1"/>
  <c r="O2646" i="1"/>
  <c r="P2646" i="1" s="1"/>
  <c r="Q2646" i="1"/>
  <c r="AU2646" i="1"/>
  <c r="AV2646" i="1"/>
  <c r="AW2646" i="1"/>
  <c r="AX2646" i="1"/>
  <c r="BD2646" i="1" s="1"/>
  <c r="AY2646" i="1"/>
  <c r="AZ2646" i="1"/>
  <c r="BA2646" i="1"/>
  <c r="BB2646" i="1"/>
  <c r="G2647" i="1"/>
  <c r="L2647" i="1"/>
  <c r="M2647" i="1" s="1"/>
  <c r="O2647" i="1" s="1"/>
  <c r="Q2647" i="1"/>
  <c r="AU2647" i="1"/>
  <c r="AV2647" i="1"/>
  <c r="AW2647" i="1"/>
  <c r="AX2647" i="1"/>
  <c r="BD2647" i="1" s="1"/>
  <c r="AY2647" i="1"/>
  <c r="BC2647" i="1" s="1"/>
  <c r="AZ2647" i="1"/>
  <c r="BA2647" i="1"/>
  <c r="BB2647" i="1"/>
  <c r="G2648" i="1"/>
  <c r="M2648" i="1"/>
  <c r="N2648" i="1" s="1"/>
  <c r="Q2648" i="1"/>
  <c r="AD2648" i="1"/>
  <c r="AE2648" i="1" s="1"/>
  <c r="AH2648" i="1" s="1"/>
  <c r="AK2648" i="1"/>
  <c r="AU2648" i="1"/>
  <c r="AV2648" i="1"/>
  <c r="AW2648" i="1"/>
  <c r="AX2648" i="1" s="1"/>
  <c r="AZ2648" i="1" s="1"/>
  <c r="G2649" i="1"/>
  <c r="K2649" i="1"/>
  <c r="AU2649" i="1" s="1"/>
  <c r="M2649" i="1"/>
  <c r="N2649" i="1" s="1"/>
  <c r="Q2649" i="1"/>
  <c r="AD2649" i="1"/>
  <c r="AE2649" i="1" s="1"/>
  <c r="AH2649" i="1" s="1"/>
  <c r="AG2649" i="1"/>
  <c r="AK2649" i="1"/>
  <c r="AV2649" i="1"/>
  <c r="AW2649" i="1"/>
  <c r="AX2649" i="1" s="1"/>
  <c r="AZ2649" i="1" s="1"/>
  <c r="G2650" i="1"/>
  <c r="K2650" i="1"/>
  <c r="M2650" i="1" s="1"/>
  <c r="O2650" i="1" s="1"/>
  <c r="L2650" i="1"/>
  <c r="AU2650" i="1"/>
  <c r="AV2650" i="1"/>
  <c r="G2651" i="1"/>
  <c r="M2651" i="1"/>
  <c r="N2651" i="1" s="1"/>
  <c r="Q2651" i="1"/>
  <c r="AD2651" i="1"/>
  <c r="AE2651" i="1" s="1"/>
  <c r="AH2651" i="1" s="1"/>
  <c r="AK2651" i="1"/>
  <c r="AU2651" i="1"/>
  <c r="AV2651" i="1"/>
  <c r="AW2651" i="1"/>
  <c r="AX2651" i="1" s="1"/>
  <c r="AZ2651" i="1" s="1"/>
  <c r="G2652" i="1"/>
  <c r="M2652" i="1"/>
  <c r="O2652" i="1" s="1"/>
  <c r="N2652" i="1"/>
  <c r="Q2652" i="1"/>
  <c r="AD2652" i="1"/>
  <c r="AF2652" i="1" s="1"/>
  <c r="AI2652" i="1" s="1"/>
  <c r="AE2652" i="1"/>
  <c r="AH2652" i="1"/>
  <c r="AK2652" i="1"/>
  <c r="AL2652" i="1"/>
  <c r="AM2652" i="1"/>
  <c r="AU2652" i="1"/>
  <c r="AV2652" i="1"/>
  <c r="AW2652" i="1"/>
  <c r="AX2652" i="1"/>
  <c r="BD2652" i="1" s="1"/>
  <c r="BA2652" i="1"/>
  <c r="BB2652" i="1"/>
  <c r="G2653" i="1"/>
  <c r="Q2653" i="1" s="1"/>
  <c r="M2653" i="1"/>
  <c r="N2653" i="1"/>
  <c r="P2653" i="1" s="1"/>
  <c r="R2653" i="1" s="1"/>
  <c r="O2653" i="1"/>
  <c r="AD2653" i="1"/>
  <c r="AU2653" i="1"/>
  <c r="AV2653" i="1"/>
  <c r="AW2653" i="1"/>
  <c r="AX2653" i="1"/>
  <c r="AZ2653" i="1" s="1"/>
  <c r="BC2653" i="1" s="1"/>
  <c r="AY2653" i="1"/>
  <c r="BB2653" i="1"/>
  <c r="BA2653" i="1" s="1"/>
  <c r="BD2653" i="1"/>
  <c r="G2654" i="1"/>
  <c r="M2654" i="1"/>
  <c r="N2654" i="1" s="1"/>
  <c r="AD2654" i="1"/>
  <c r="AF2654" i="1" s="1"/>
  <c r="AI2654" i="1" s="1"/>
  <c r="AE2654" i="1"/>
  <c r="AU2654" i="1"/>
  <c r="AV2654" i="1"/>
  <c r="AW2654" i="1"/>
  <c r="AX2654" i="1" s="1"/>
  <c r="G2655" i="1"/>
  <c r="M2655" i="1"/>
  <c r="O2655" i="1" s="1"/>
  <c r="N2655" i="1"/>
  <c r="P2655" i="1" s="1"/>
  <c r="AD2655" i="1"/>
  <c r="AF2655" i="1"/>
  <c r="AU2655" i="1"/>
  <c r="AV2655" i="1"/>
  <c r="AW2655" i="1"/>
  <c r="AX2655" i="1"/>
  <c r="AY2655" i="1" s="1"/>
  <c r="BD2655" i="1"/>
  <c r="G2656" i="1"/>
  <c r="M2656" i="1"/>
  <c r="AU2656" i="1"/>
  <c r="AV2656" i="1"/>
  <c r="AW2656" i="1"/>
  <c r="AX2656" i="1" s="1"/>
  <c r="G2657" i="1"/>
  <c r="M2657" i="1"/>
  <c r="O2657" i="1" s="1"/>
  <c r="N2657" i="1"/>
  <c r="AU2657" i="1"/>
  <c r="AV2657" i="1"/>
  <c r="AW2657" i="1"/>
  <c r="AX2657" i="1"/>
  <c r="G2658" i="1"/>
  <c r="R2658" i="1" s="1"/>
  <c r="M2658" i="1"/>
  <c r="N2658" i="1"/>
  <c r="P2658" i="1" s="1"/>
  <c r="O2658" i="1"/>
  <c r="AU2658" i="1"/>
  <c r="AV2658" i="1"/>
  <c r="AW2658" i="1"/>
  <c r="AX2658" i="1" s="1"/>
  <c r="G2659" i="1"/>
  <c r="M2659" i="1"/>
  <c r="N2659" i="1"/>
  <c r="P2659" i="1" s="1"/>
  <c r="R2659" i="1" s="1"/>
  <c r="O2659" i="1"/>
  <c r="Q2659" i="1"/>
  <c r="AD2659" i="1"/>
  <c r="AF2659" i="1" s="1"/>
  <c r="AE2659" i="1"/>
  <c r="AH2659" i="1"/>
  <c r="AK2659" i="1"/>
  <c r="AL2659" i="1"/>
  <c r="AU2659" i="1"/>
  <c r="AV2659" i="1"/>
  <c r="AW2659" i="1"/>
  <c r="AX2659" i="1"/>
  <c r="AZ2659" i="1"/>
  <c r="G2660" i="1"/>
  <c r="R2660" i="1" s="1"/>
  <c r="M2660" i="1"/>
  <c r="AD2660" i="1" s="1"/>
  <c r="N2660" i="1"/>
  <c r="O2660" i="1"/>
  <c r="P2660" i="1" s="1"/>
  <c r="Q2660" i="1"/>
  <c r="AU2660" i="1"/>
  <c r="AV2660" i="1"/>
  <c r="AW2660" i="1"/>
  <c r="AX2660" i="1"/>
  <c r="BD2660" i="1" s="1"/>
  <c r="AY2660" i="1"/>
  <c r="AZ2660" i="1"/>
  <c r="BA2660" i="1"/>
  <c r="BB2660" i="1"/>
  <c r="G2661" i="1"/>
  <c r="M2661" i="1"/>
  <c r="N2661" i="1" s="1"/>
  <c r="Q2661" i="1"/>
  <c r="AD2661" i="1"/>
  <c r="AE2661" i="1" s="1"/>
  <c r="AH2661" i="1" s="1"/>
  <c r="AK2661" i="1"/>
  <c r="AU2661" i="1"/>
  <c r="AV2661" i="1"/>
  <c r="AW2661" i="1"/>
  <c r="AX2661" i="1" s="1"/>
  <c r="AZ2661" i="1" s="1"/>
  <c r="G2662" i="1"/>
  <c r="H2662" i="1"/>
  <c r="I2662" i="1"/>
  <c r="J2662" i="1"/>
  <c r="K2662" i="1"/>
  <c r="L2662" i="1"/>
  <c r="AV2662" i="1" s="1"/>
  <c r="M2662" i="1"/>
  <c r="AD2662" i="1" s="1"/>
  <c r="AK2662" i="1" s="1"/>
  <c r="N2662" i="1"/>
  <c r="O2662" i="1"/>
  <c r="P2662" i="1"/>
  <c r="Q2662" i="1"/>
  <c r="R2662" i="1"/>
  <c r="S2662" i="1"/>
  <c r="T2662" i="1"/>
  <c r="U2662" i="1"/>
  <c r="V2662" i="1"/>
  <c r="W2662" i="1"/>
  <c r="X2662" i="1"/>
  <c r="AU2662" i="1"/>
  <c r="G2663" i="1"/>
  <c r="H2663" i="1"/>
  <c r="I2663" i="1"/>
  <c r="J2663" i="1"/>
  <c r="K2663" i="1"/>
  <c r="L2663" i="1"/>
  <c r="M2663" i="1"/>
  <c r="AW2663" i="1" s="1"/>
  <c r="AX2663" i="1" s="1"/>
  <c r="N2663" i="1"/>
  <c r="O2663" i="1"/>
  <c r="P2663" i="1"/>
  <c r="Q2663" i="1"/>
  <c r="R2663" i="1"/>
  <c r="S2663" i="1"/>
  <c r="T2663" i="1"/>
  <c r="U2663" i="1"/>
  <c r="V2663" i="1"/>
  <c r="W2663" i="1"/>
  <c r="X2663" i="1"/>
  <c r="AD2663" i="1"/>
  <c r="AU2663" i="1"/>
  <c r="AV2663" i="1"/>
  <c r="G2664" i="1"/>
  <c r="H2664" i="1"/>
  <c r="I2664" i="1"/>
  <c r="J2664" i="1"/>
  <c r="K2664" i="1"/>
  <c r="L2664" i="1"/>
  <c r="M2664" i="1"/>
  <c r="N2664" i="1"/>
  <c r="O2664" i="1"/>
  <c r="P2664" i="1"/>
  <c r="Q2664" i="1"/>
  <c r="R2664" i="1"/>
  <c r="S2664" i="1"/>
  <c r="T2664" i="1"/>
  <c r="U2664" i="1"/>
  <c r="V2664" i="1"/>
  <c r="W2664" i="1"/>
  <c r="X2664" i="1"/>
  <c r="AD2664" i="1"/>
  <c r="AF2664" i="1" s="1"/>
  <c r="AW2664" i="1"/>
  <c r="AX2664" i="1"/>
  <c r="G2665" i="1"/>
  <c r="H2665" i="1"/>
  <c r="I2665" i="1"/>
  <c r="J2665" i="1"/>
  <c r="K2665" i="1"/>
  <c r="L2665" i="1"/>
  <c r="M2665" i="1"/>
  <c r="AD2665" i="1" s="1"/>
  <c r="N2665" i="1"/>
  <c r="O2665" i="1"/>
  <c r="P2665" i="1"/>
  <c r="Q2665" i="1"/>
  <c r="R2665" i="1"/>
  <c r="S2665" i="1"/>
  <c r="T2665" i="1"/>
  <c r="U2665" i="1"/>
  <c r="V2665" i="1"/>
  <c r="W2665" i="1"/>
  <c r="X2665" i="1"/>
  <c r="AW2665" i="1"/>
  <c r="AX2665" i="1" s="1"/>
  <c r="AZ2665" i="1"/>
  <c r="G2666" i="1"/>
  <c r="H2666" i="1"/>
  <c r="I2666" i="1"/>
  <c r="J2666" i="1"/>
  <c r="K2666" i="1"/>
  <c r="L2666" i="1"/>
  <c r="M2666" i="1"/>
  <c r="N2666" i="1"/>
  <c r="O2666" i="1"/>
  <c r="P2666" i="1"/>
  <c r="Q2666" i="1"/>
  <c r="R2666" i="1"/>
  <c r="S2666" i="1"/>
  <c r="T2666" i="1"/>
  <c r="U2666" i="1"/>
  <c r="V2666" i="1"/>
  <c r="W2666" i="1"/>
  <c r="X2666" i="1"/>
  <c r="AD2666" i="1"/>
  <c r="AW2666" i="1"/>
  <c r="AX2666" i="1"/>
  <c r="AY2666" i="1" s="1"/>
  <c r="G2667" i="1"/>
  <c r="H2667" i="1"/>
  <c r="I2667" i="1"/>
  <c r="J2667" i="1"/>
  <c r="K2667" i="1"/>
  <c r="L2667" i="1"/>
  <c r="M2667" i="1"/>
  <c r="AD2667" i="1" s="1"/>
  <c r="N2667" i="1"/>
  <c r="O2667" i="1"/>
  <c r="P2667" i="1"/>
  <c r="Q2667" i="1"/>
  <c r="R2667" i="1"/>
  <c r="S2667" i="1"/>
  <c r="T2667" i="1"/>
  <c r="U2667" i="1"/>
  <c r="V2667" i="1"/>
  <c r="W2667" i="1"/>
  <c r="X2667" i="1"/>
  <c r="AF2667" i="1"/>
  <c r="AW2667" i="1"/>
  <c r="AX2667" i="1"/>
  <c r="AZ2667" i="1" s="1"/>
  <c r="G2668" i="1"/>
  <c r="H2668" i="1"/>
  <c r="I2668" i="1"/>
  <c r="J2668" i="1"/>
  <c r="K2668" i="1"/>
  <c r="L2668" i="1"/>
  <c r="M2668" i="1"/>
  <c r="AD2668" i="1" s="1"/>
  <c r="N2668" i="1"/>
  <c r="O2668" i="1"/>
  <c r="P2668" i="1"/>
  <c r="Q2668" i="1"/>
  <c r="R2668" i="1"/>
  <c r="S2668" i="1"/>
  <c r="T2668" i="1"/>
  <c r="U2668" i="1"/>
  <c r="V2668" i="1"/>
  <c r="W2668" i="1"/>
  <c r="X2668" i="1"/>
  <c r="AW2668" i="1"/>
  <c r="AX2668" i="1"/>
  <c r="AZ2668" i="1" s="1"/>
  <c r="AY2668" i="1"/>
  <c r="BD2668" i="1"/>
  <c r="G2669" i="1"/>
  <c r="H2669" i="1"/>
  <c r="I2669" i="1"/>
  <c r="J2669" i="1"/>
  <c r="K2669" i="1"/>
  <c r="L2669" i="1"/>
  <c r="M2669" i="1"/>
  <c r="N2669" i="1"/>
  <c r="O2669" i="1"/>
  <c r="P2669" i="1"/>
  <c r="Q2669" i="1"/>
  <c r="R2669" i="1"/>
  <c r="S2669" i="1"/>
  <c r="T2669" i="1"/>
  <c r="U2669" i="1"/>
  <c r="V2669" i="1"/>
  <c r="W2669" i="1"/>
  <c r="X2669" i="1"/>
  <c r="AD2669" i="1"/>
  <c r="AW2669" i="1"/>
  <c r="AX2669" i="1"/>
  <c r="G2670" i="1"/>
  <c r="H2670" i="1"/>
  <c r="I2670" i="1"/>
  <c r="J2670" i="1"/>
  <c r="K2670" i="1"/>
  <c r="L2670" i="1"/>
  <c r="M2670" i="1"/>
  <c r="AD2670" i="1" s="1"/>
  <c r="N2670" i="1"/>
  <c r="O2670" i="1"/>
  <c r="P2670" i="1"/>
  <c r="Q2670" i="1"/>
  <c r="R2670" i="1"/>
  <c r="S2670" i="1"/>
  <c r="T2670" i="1"/>
  <c r="U2670" i="1"/>
  <c r="V2670" i="1"/>
  <c r="W2670" i="1"/>
  <c r="X2670" i="1"/>
  <c r="AW2670" i="1"/>
  <c r="AX2670" i="1" s="1"/>
  <c r="AZ2670" i="1" s="1"/>
  <c r="G2671" i="1"/>
  <c r="H2671" i="1"/>
  <c r="I2671" i="1"/>
  <c r="J2671" i="1"/>
  <c r="K2671" i="1"/>
  <c r="L2671" i="1"/>
  <c r="M2671" i="1"/>
  <c r="AD2671" i="1" s="1"/>
  <c r="N2671" i="1"/>
  <c r="O2671" i="1"/>
  <c r="P2671" i="1"/>
  <c r="Q2671" i="1"/>
  <c r="R2671" i="1"/>
  <c r="S2671" i="1"/>
  <c r="T2671" i="1"/>
  <c r="U2671" i="1"/>
  <c r="V2671" i="1"/>
  <c r="W2671" i="1"/>
  <c r="X2671" i="1"/>
  <c r="AW2671" i="1"/>
  <c r="AX2671" i="1"/>
  <c r="AY2671" i="1" s="1"/>
  <c r="BA2671" i="1"/>
  <c r="G2672" i="1"/>
  <c r="H2672" i="1"/>
  <c r="I2672" i="1"/>
  <c r="J2672" i="1"/>
  <c r="K2672" i="1"/>
  <c r="L2672" i="1"/>
  <c r="M2672" i="1"/>
  <c r="AD2672" i="1" s="1"/>
  <c r="AF2672" i="1" s="1"/>
  <c r="N2672" i="1"/>
  <c r="O2672" i="1"/>
  <c r="P2672" i="1"/>
  <c r="Q2672" i="1"/>
  <c r="R2672" i="1"/>
  <c r="S2672" i="1"/>
  <c r="T2672" i="1"/>
  <c r="U2672" i="1"/>
  <c r="V2672" i="1"/>
  <c r="W2672" i="1"/>
  <c r="X2672" i="1"/>
  <c r="AW2672" i="1"/>
  <c r="AX2672" i="1"/>
  <c r="AY2672" i="1" s="1"/>
  <c r="G2673" i="1"/>
  <c r="H2673" i="1"/>
  <c r="I2673" i="1"/>
  <c r="J2673" i="1"/>
  <c r="K2673" i="1"/>
  <c r="L2673" i="1"/>
  <c r="M2673" i="1"/>
  <c r="AD2673" i="1" s="1"/>
  <c r="AK2673" i="1" s="1"/>
  <c r="N2673" i="1"/>
  <c r="O2673" i="1"/>
  <c r="P2673" i="1"/>
  <c r="Q2673" i="1"/>
  <c r="R2673" i="1"/>
  <c r="S2673" i="1"/>
  <c r="T2673" i="1"/>
  <c r="U2673" i="1"/>
  <c r="V2673" i="1"/>
  <c r="W2673" i="1"/>
  <c r="X2673" i="1"/>
  <c r="AW2673" i="1"/>
  <c r="AX2673" i="1"/>
  <c r="AZ2673" i="1" s="1"/>
  <c r="AY2673" i="1"/>
  <c r="BD2673" i="1"/>
  <c r="G2674" i="1"/>
  <c r="H2674" i="1"/>
  <c r="I2674" i="1"/>
  <c r="J2674" i="1"/>
  <c r="K2674" i="1"/>
  <c r="L2674" i="1"/>
  <c r="M2674" i="1"/>
  <c r="N2674" i="1"/>
  <c r="O2674" i="1"/>
  <c r="P2674" i="1"/>
  <c r="Q2674" i="1"/>
  <c r="R2674" i="1"/>
  <c r="S2674" i="1"/>
  <c r="T2674" i="1"/>
  <c r="U2674" i="1"/>
  <c r="V2674" i="1"/>
  <c r="W2674" i="1"/>
  <c r="X2674" i="1"/>
  <c r="AD2674" i="1"/>
  <c r="AF2674" i="1" s="1"/>
  <c r="AE2674" i="1"/>
  <c r="AW2674" i="1"/>
  <c r="AX2674" i="1" s="1"/>
  <c r="G2675" i="1"/>
  <c r="H2675" i="1"/>
  <c r="I2675" i="1"/>
  <c r="J2675" i="1"/>
  <c r="K2675" i="1"/>
  <c r="L2675" i="1"/>
  <c r="M2675" i="1"/>
  <c r="AD2675" i="1" s="1"/>
  <c r="N2675" i="1"/>
  <c r="O2675" i="1"/>
  <c r="P2675" i="1"/>
  <c r="Q2675" i="1"/>
  <c r="R2675" i="1"/>
  <c r="S2675" i="1"/>
  <c r="T2675" i="1"/>
  <c r="U2675" i="1"/>
  <c r="V2675" i="1"/>
  <c r="W2675" i="1"/>
  <c r="X2675" i="1"/>
  <c r="AW2675" i="1"/>
  <c r="AX2675" i="1" s="1"/>
  <c r="BA2675" i="1" s="1"/>
  <c r="AZ2675" i="1"/>
  <c r="G2676" i="1"/>
  <c r="H2676" i="1"/>
  <c r="I2676" i="1"/>
  <c r="J2676" i="1"/>
  <c r="K2676" i="1"/>
  <c r="L2676" i="1"/>
  <c r="M2676" i="1"/>
  <c r="AD2676" i="1" s="1"/>
  <c r="N2676" i="1"/>
  <c r="O2676" i="1"/>
  <c r="P2676" i="1"/>
  <c r="Q2676" i="1"/>
  <c r="R2676" i="1"/>
  <c r="S2676" i="1"/>
  <c r="T2676" i="1"/>
  <c r="U2676" i="1"/>
  <c r="V2676" i="1"/>
  <c r="W2676" i="1"/>
  <c r="X2676" i="1"/>
  <c r="AW2676" i="1"/>
  <c r="AX2676" i="1"/>
  <c r="AY2676" i="1" s="1"/>
  <c r="BA2676" i="1"/>
  <c r="G2677" i="1"/>
  <c r="H2677" i="1"/>
  <c r="I2677" i="1"/>
  <c r="J2677" i="1"/>
  <c r="K2677" i="1"/>
  <c r="L2677" i="1"/>
  <c r="M2677" i="1"/>
  <c r="AD2677" i="1" s="1"/>
  <c r="AF2677" i="1" s="1"/>
  <c r="N2677" i="1"/>
  <c r="O2677" i="1"/>
  <c r="P2677" i="1"/>
  <c r="Q2677" i="1"/>
  <c r="R2677" i="1"/>
  <c r="S2677" i="1"/>
  <c r="T2677" i="1"/>
  <c r="U2677" i="1"/>
  <c r="V2677" i="1"/>
  <c r="W2677" i="1"/>
  <c r="X2677" i="1"/>
  <c r="AW2677" i="1"/>
  <c r="AX2677" i="1"/>
  <c r="AY2677" i="1" s="1"/>
  <c r="G2678" i="1"/>
  <c r="H2678" i="1"/>
  <c r="I2678" i="1"/>
  <c r="J2678" i="1"/>
  <c r="K2678" i="1"/>
  <c r="L2678" i="1"/>
  <c r="M2678" i="1"/>
  <c r="AD2678" i="1" s="1"/>
  <c r="N2678" i="1"/>
  <c r="O2678" i="1"/>
  <c r="P2678" i="1"/>
  <c r="Q2678" i="1"/>
  <c r="R2678" i="1"/>
  <c r="S2678" i="1"/>
  <c r="T2678" i="1"/>
  <c r="U2678" i="1"/>
  <c r="V2678" i="1"/>
  <c r="W2678" i="1"/>
  <c r="X2678" i="1"/>
  <c r="AW2678" i="1"/>
  <c r="AX2678" i="1"/>
  <c r="AZ2678" i="1" s="1"/>
  <c r="AY2678" i="1"/>
  <c r="BD2678" i="1"/>
  <c r="G2679" i="1"/>
  <c r="H2679" i="1"/>
  <c r="I2679" i="1"/>
  <c r="J2679" i="1"/>
  <c r="K2679" i="1"/>
  <c r="L2679" i="1"/>
  <c r="M2679" i="1"/>
  <c r="N2679" i="1"/>
  <c r="O2679" i="1"/>
  <c r="P2679" i="1"/>
  <c r="Q2679" i="1"/>
  <c r="R2679" i="1"/>
  <c r="S2679" i="1"/>
  <c r="T2679" i="1"/>
  <c r="U2679" i="1"/>
  <c r="V2679" i="1"/>
  <c r="W2679" i="1"/>
  <c r="X2679" i="1"/>
  <c r="AD2679" i="1"/>
  <c r="AE2679" i="1"/>
  <c r="AF2679" i="1"/>
  <c r="AW2679" i="1"/>
  <c r="AX2679" i="1" s="1"/>
  <c r="G2680" i="1"/>
  <c r="H2680" i="1"/>
  <c r="I2680" i="1"/>
  <c r="J2680" i="1"/>
  <c r="K2680" i="1"/>
  <c r="L2680" i="1"/>
  <c r="M2680" i="1"/>
  <c r="AD2680" i="1" s="1"/>
  <c r="N2680" i="1"/>
  <c r="O2680" i="1"/>
  <c r="P2680" i="1"/>
  <c r="Q2680" i="1"/>
  <c r="R2680" i="1"/>
  <c r="S2680" i="1"/>
  <c r="T2680" i="1"/>
  <c r="U2680" i="1"/>
  <c r="V2680" i="1"/>
  <c r="W2680" i="1"/>
  <c r="X2680" i="1"/>
  <c r="AW2680" i="1"/>
  <c r="AX2680" i="1" s="1"/>
  <c r="AZ2680" i="1" s="1"/>
  <c r="G2681" i="1"/>
  <c r="H2681" i="1"/>
  <c r="I2681" i="1"/>
  <c r="J2681" i="1"/>
  <c r="K2681" i="1"/>
  <c r="L2681" i="1"/>
  <c r="M2681" i="1"/>
  <c r="AD2681" i="1" s="1"/>
  <c r="N2681" i="1"/>
  <c r="O2681" i="1"/>
  <c r="P2681" i="1"/>
  <c r="Q2681" i="1"/>
  <c r="R2681" i="1"/>
  <c r="S2681" i="1"/>
  <c r="T2681" i="1"/>
  <c r="U2681" i="1"/>
  <c r="V2681" i="1"/>
  <c r="W2681" i="1"/>
  <c r="X2681" i="1"/>
  <c r="AW2681" i="1"/>
  <c r="AX2681" i="1" s="1"/>
  <c r="G2682" i="1"/>
  <c r="H2682" i="1"/>
  <c r="I2682" i="1"/>
  <c r="J2682" i="1"/>
  <c r="K2682" i="1"/>
  <c r="L2682" i="1"/>
  <c r="M2682" i="1"/>
  <c r="AD2682" i="1" s="1"/>
  <c r="N2682" i="1"/>
  <c r="O2682" i="1"/>
  <c r="P2682" i="1"/>
  <c r="Q2682" i="1"/>
  <c r="R2682" i="1"/>
  <c r="S2682" i="1"/>
  <c r="T2682" i="1"/>
  <c r="U2682" i="1"/>
  <c r="V2682" i="1"/>
  <c r="W2682" i="1"/>
  <c r="X2682" i="1"/>
  <c r="AF2682" i="1"/>
  <c r="AG2682" i="1"/>
  <c r="AW2682" i="1"/>
  <c r="AX2682" i="1"/>
  <c r="AY2682" i="1" s="1"/>
  <c r="G2683" i="1"/>
  <c r="H2683" i="1"/>
  <c r="I2683" i="1"/>
  <c r="J2683" i="1"/>
  <c r="K2683" i="1"/>
  <c r="L2683" i="1"/>
  <c r="M2683" i="1"/>
  <c r="AD2683" i="1" s="1"/>
  <c r="AK2683" i="1" s="1"/>
  <c r="N2683" i="1"/>
  <c r="O2683" i="1"/>
  <c r="P2683" i="1"/>
  <c r="Q2683" i="1"/>
  <c r="R2683" i="1"/>
  <c r="S2683" i="1"/>
  <c r="T2683" i="1"/>
  <c r="U2683" i="1"/>
  <c r="V2683" i="1"/>
  <c r="W2683" i="1"/>
  <c r="X2683" i="1"/>
  <c r="AW2683" i="1"/>
  <c r="AX2683" i="1"/>
  <c r="AZ2683" i="1" s="1"/>
  <c r="AY2683" i="1"/>
  <c r="BD2683" i="1"/>
  <c r="G2684" i="1"/>
  <c r="H2684" i="1"/>
  <c r="I2684" i="1"/>
  <c r="J2684" i="1"/>
  <c r="K2684" i="1"/>
  <c r="L2684" i="1"/>
  <c r="M2684" i="1"/>
  <c r="N2684" i="1"/>
  <c r="O2684" i="1"/>
  <c r="P2684" i="1"/>
  <c r="Q2684" i="1"/>
  <c r="R2684" i="1"/>
  <c r="S2684" i="1"/>
  <c r="T2684" i="1"/>
  <c r="U2684" i="1"/>
  <c r="V2684" i="1"/>
  <c r="W2684" i="1"/>
  <c r="X2684" i="1"/>
  <c r="AD2684" i="1"/>
  <c r="AE2684" i="1" s="1"/>
  <c r="AW2684" i="1"/>
  <c r="AX2684" i="1" s="1"/>
  <c r="G2685" i="1"/>
  <c r="H2685" i="1"/>
  <c r="I2685" i="1"/>
  <c r="J2685" i="1"/>
  <c r="K2685" i="1"/>
  <c r="L2685" i="1"/>
  <c r="M2685" i="1"/>
  <c r="AD2685" i="1" s="1"/>
  <c r="N2685" i="1"/>
  <c r="O2685" i="1"/>
  <c r="P2685" i="1"/>
  <c r="Q2685" i="1"/>
  <c r="R2685" i="1"/>
  <c r="S2685" i="1"/>
  <c r="T2685" i="1"/>
  <c r="U2685" i="1"/>
  <c r="V2685" i="1"/>
  <c r="W2685" i="1"/>
  <c r="X2685" i="1"/>
  <c r="AW2685" i="1"/>
  <c r="AX2685" i="1" s="1"/>
  <c r="AZ2685" i="1"/>
  <c r="BA2685" i="1"/>
  <c r="G2686" i="1"/>
  <c r="H2686" i="1"/>
  <c r="I2686" i="1"/>
  <c r="J2686" i="1"/>
  <c r="K2686" i="1"/>
  <c r="L2686" i="1"/>
  <c r="M2686" i="1"/>
  <c r="N2686" i="1"/>
  <c r="O2686" i="1"/>
  <c r="P2686" i="1"/>
  <c r="Q2686" i="1"/>
  <c r="R2686" i="1"/>
  <c r="S2686" i="1"/>
  <c r="T2686" i="1"/>
  <c r="U2686" i="1"/>
  <c r="V2686" i="1"/>
  <c r="W2686" i="1"/>
  <c r="X2686" i="1"/>
  <c r="AD2686" i="1"/>
  <c r="AW2686" i="1"/>
  <c r="AX2686" i="1" s="1"/>
  <c r="G2687" i="1"/>
  <c r="H2687" i="1"/>
  <c r="I2687" i="1"/>
  <c r="J2687" i="1"/>
  <c r="K2687" i="1"/>
  <c r="L2687" i="1"/>
  <c r="M2687" i="1"/>
  <c r="AD2687" i="1" s="1"/>
  <c r="N2687" i="1"/>
  <c r="O2687" i="1"/>
  <c r="P2687" i="1"/>
  <c r="Q2687" i="1"/>
  <c r="R2687" i="1"/>
  <c r="S2687" i="1"/>
  <c r="T2687" i="1"/>
  <c r="U2687" i="1"/>
  <c r="V2687" i="1"/>
  <c r="W2687" i="1"/>
  <c r="X2687" i="1"/>
  <c r="AW2687" i="1"/>
  <c r="AX2687" i="1"/>
  <c r="AY2687" i="1" s="1"/>
  <c r="G2688" i="1"/>
  <c r="H2688" i="1"/>
  <c r="I2688" i="1"/>
  <c r="J2688" i="1"/>
  <c r="K2688" i="1"/>
  <c r="L2688" i="1"/>
  <c r="M2688" i="1"/>
  <c r="AD2688" i="1" s="1"/>
  <c r="AK2688" i="1" s="1"/>
  <c r="N2688" i="1"/>
  <c r="O2688" i="1"/>
  <c r="P2688" i="1"/>
  <c r="Q2688" i="1"/>
  <c r="R2688" i="1"/>
  <c r="S2688" i="1"/>
  <c r="T2688" i="1"/>
  <c r="U2688" i="1"/>
  <c r="V2688" i="1"/>
  <c r="W2688" i="1"/>
  <c r="X2688" i="1"/>
  <c r="AW2688" i="1"/>
  <c r="AX2688" i="1"/>
  <c r="AZ2688" i="1" s="1"/>
  <c r="AY2688" i="1"/>
  <c r="BD2688" i="1"/>
  <c r="G2689" i="1"/>
  <c r="H2689" i="1"/>
  <c r="I2689" i="1"/>
  <c r="J2689" i="1"/>
  <c r="K2689" i="1"/>
  <c r="L2689" i="1"/>
  <c r="M2689" i="1"/>
  <c r="N2689" i="1"/>
  <c r="O2689" i="1"/>
  <c r="P2689" i="1"/>
  <c r="Q2689" i="1"/>
  <c r="R2689" i="1"/>
  <c r="S2689" i="1"/>
  <c r="T2689" i="1"/>
  <c r="U2689" i="1"/>
  <c r="V2689" i="1"/>
  <c r="W2689" i="1"/>
  <c r="X2689" i="1"/>
  <c r="AD2689" i="1"/>
  <c r="AE2689" i="1" s="1"/>
  <c r="AW2689" i="1"/>
  <c r="AX2689" i="1"/>
  <c r="G2690" i="1"/>
  <c r="H2690" i="1"/>
  <c r="I2690" i="1"/>
  <c r="J2690" i="1"/>
  <c r="K2690" i="1"/>
  <c r="L2690" i="1"/>
  <c r="M2690" i="1"/>
  <c r="AD2690" i="1" s="1"/>
  <c r="N2690" i="1"/>
  <c r="O2690" i="1"/>
  <c r="P2690" i="1"/>
  <c r="Q2690" i="1"/>
  <c r="R2690" i="1"/>
  <c r="S2690" i="1"/>
  <c r="T2690" i="1"/>
  <c r="U2690" i="1"/>
  <c r="V2690" i="1"/>
  <c r="W2690" i="1"/>
  <c r="X2690" i="1"/>
  <c r="AW2690" i="1"/>
  <c r="AX2690" i="1" s="1"/>
  <c r="G2691" i="1"/>
  <c r="H2691" i="1"/>
  <c r="I2691" i="1"/>
  <c r="J2691" i="1"/>
  <c r="K2691" i="1"/>
  <c r="L2691" i="1"/>
  <c r="M2691" i="1"/>
  <c r="AD2691" i="1" s="1"/>
  <c r="N2691" i="1"/>
  <c r="O2691" i="1"/>
  <c r="P2691" i="1"/>
  <c r="Q2691" i="1"/>
  <c r="R2691" i="1"/>
  <c r="S2691" i="1"/>
  <c r="T2691" i="1"/>
  <c r="U2691" i="1"/>
  <c r="V2691" i="1"/>
  <c r="W2691" i="1"/>
  <c r="X2691" i="1"/>
  <c r="AW2691" i="1"/>
  <c r="AX2691" i="1" s="1"/>
  <c r="G2692" i="1"/>
  <c r="H2692" i="1"/>
  <c r="I2692" i="1"/>
  <c r="J2692" i="1"/>
  <c r="K2692" i="1"/>
  <c r="L2692" i="1"/>
  <c r="M2692" i="1"/>
  <c r="AD2692" i="1" s="1"/>
  <c r="AF2692" i="1" s="1"/>
  <c r="N2692" i="1"/>
  <c r="O2692" i="1"/>
  <c r="P2692" i="1"/>
  <c r="Q2692" i="1"/>
  <c r="R2692" i="1"/>
  <c r="S2692" i="1"/>
  <c r="T2692" i="1"/>
  <c r="U2692" i="1"/>
  <c r="V2692" i="1"/>
  <c r="W2692" i="1"/>
  <c r="X2692" i="1"/>
  <c r="AW2692" i="1"/>
  <c r="AX2692" i="1"/>
  <c r="AZ2692" i="1" s="1"/>
  <c r="AY2692" i="1"/>
  <c r="G2693" i="1"/>
  <c r="H2693" i="1"/>
  <c r="I2693" i="1"/>
  <c r="J2693" i="1"/>
  <c r="K2693" i="1"/>
  <c r="L2693" i="1"/>
  <c r="M2693" i="1"/>
  <c r="AD2693" i="1" s="1"/>
  <c r="N2693" i="1"/>
  <c r="O2693" i="1"/>
  <c r="P2693" i="1"/>
  <c r="Q2693" i="1"/>
  <c r="R2693" i="1"/>
  <c r="S2693" i="1"/>
  <c r="T2693" i="1"/>
  <c r="U2693" i="1"/>
  <c r="V2693" i="1"/>
  <c r="W2693" i="1"/>
  <c r="X2693" i="1"/>
  <c r="AK2693" i="1"/>
  <c r="AW2693" i="1"/>
  <c r="AX2693" i="1"/>
  <c r="AZ2693" i="1" s="1"/>
  <c r="AY2693" i="1"/>
  <c r="BD2693" i="1"/>
  <c r="G2694" i="1"/>
  <c r="H2694" i="1"/>
  <c r="I2694" i="1"/>
  <c r="J2694" i="1"/>
  <c r="K2694" i="1"/>
  <c r="L2694" i="1"/>
  <c r="M2694" i="1"/>
  <c r="N2694" i="1"/>
  <c r="O2694" i="1"/>
  <c r="P2694" i="1"/>
  <c r="Q2694" i="1"/>
  <c r="R2694" i="1"/>
  <c r="S2694" i="1"/>
  <c r="T2694" i="1"/>
  <c r="U2694" i="1"/>
  <c r="V2694" i="1"/>
  <c r="W2694" i="1"/>
  <c r="X2694" i="1"/>
  <c r="AD2694" i="1"/>
  <c r="AE2694" i="1" s="1"/>
  <c r="AW2694" i="1"/>
  <c r="AX2694" i="1" s="1"/>
  <c r="G2695" i="1"/>
  <c r="H2695" i="1"/>
  <c r="I2695" i="1"/>
  <c r="J2695" i="1"/>
  <c r="K2695" i="1"/>
  <c r="L2695" i="1"/>
  <c r="M2695" i="1"/>
  <c r="AD2695" i="1" s="1"/>
  <c r="N2695" i="1"/>
  <c r="O2695" i="1"/>
  <c r="P2695" i="1"/>
  <c r="Q2695" i="1"/>
  <c r="R2695" i="1"/>
  <c r="S2695" i="1"/>
  <c r="T2695" i="1"/>
  <c r="U2695" i="1"/>
  <c r="V2695" i="1"/>
  <c r="W2695" i="1"/>
  <c r="X2695" i="1"/>
  <c r="AW2695" i="1"/>
  <c r="AX2695" i="1" s="1"/>
  <c r="AZ2695" i="1" s="1"/>
  <c r="G2696" i="1"/>
  <c r="H2696" i="1"/>
  <c r="I2696" i="1"/>
  <c r="J2696" i="1"/>
  <c r="K2696" i="1"/>
  <c r="L2696" i="1"/>
  <c r="M2696" i="1"/>
  <c r="AD2696" i="1" s="1"/>
  <c r="N2696" i="1"/>
  <c r="O2696" i="1"/>
  <c r="P2696" i="1"/>
  <c r="Q2696" i="1"/>
  <c r="R2696" i="1"/>
  <c r="S2696" i="1"/>
  <c r="T2696" i="1"/>
  <c r="U2696" i="1"/>
  <c r="V2696" i="1"/>
  <c r="W2696" i="1"/>
  <c r="X2696" i="1"/>
  <c r="AW2696" i="1"/>
  <c r="AX2696" i="1" s="1"/>
  <c r="G2697" i="1"/>
  <c r="H2697" i="1"/>
  <c r="I2697" i="1"/>
  <c r="J2697" i="1"/>
  <c r="K2697" i="1"/>
  <c r="L2697" i="1"/>
  <c r="M2697" i="1"/>
  <c r="AD2697" i="1" s="1"/>
  <c r="AF2697" i="1" s="1"/>
  <c r="N2697" i="1"/>
  <c r="O2697" i="1"/>
  <c r="P2697" i="1"/>
  <c r="Q2697" i="1"/>
  <c r="R2697" i="1"/>
  <c r="S2697" i="1"/>
  <c r="T2697" i="1"/>
  <c r="U2697" i="1"/>
  <c r="V2697" i="1"/>
  <c r="W2697" i="1"/>
  <c r="X2697" i="1"/>
  <c r="AG2697" i="1"/>
  <c r="AW2697" i="1"/>
  <c r="AX2697" i="1"/>
  <c r="AY2697" i="1" s="1"/>
  <c r="G2698" i="1"/>
  <c r="H2698" i="1"/>
  <c r="I2698" i="1"/>
  <c r="J2698" i="1"/>
  <c r="K2698" i="1"/>
  <c r="L2698" i="1"/>
  <c r="M2698" i="1"/>
  <c r="AD2698" i="1" s="1"/>
  <c r="N2698" i="1"/>
  <c r="O2698" i="1"/>
  <c r="P2698" i="1"/>
  <c r="Q2698" i="1"/>
  <c r="R2698" i="1"/>
  <c r="S2698" i="1"/>
  <c r="T2698" i="1"/>
  <c r="U2698" i="1"/>
  <c r="V2698" i="1"/>
  <c r="W2698" i="1"/>
  <c r="X2698" i="1"/>
  <c r="AW2698" i="1"/>
  <c r="AX2698" i="1"/>
  <c r="AZ2698" i="1" s="1"/>
  <c r="AY2698" i="1"/>
  <c r="BD2698" i="1"/>
  <c r="G2699" i="1"/>
  <c r="H2699" i="1"/>
  <c r="I2699" i="1"/>
  <c r="J2699" i="1"/>
  <c r="K2699" i="1"/>
  <c r="L2699" i="1"/>
  <c r="M2699" i="1"/>
  <c r="N2699" i="1"/>
  <c r="O2699" i="1"/>
  <c r="P2699" i="1"/>
  <c r="Q2699" i="1"/>
  <c r="R2699" i="1"/>
  <c r="S2699" i="1"/>
  <c r="T2699" i="1"/>
  <c r="U2699" i="1"/>
  <c r="V2699" i="1"/>
  <c r="W2699" i="1"/>
  <c r="X2699" i="1"/>
  <c r="AD2699" i="1"/>
  <c r="AE2699" i="1" s="1"/>
  <c r="AW2699" i="1"/>
  <c r="AX2699" i="1" s="1"/>
  <c r="G2700" i="1"/>
  <c r="H2700" i="1"/>
  <c r="I2700" i="1"/>
  <c r="J2700" i="1"/>
  <c r="K2700" i="1"/>
  <c r="L2700" i="1"/>
  <c r="M2700" i="1"/>
  <c r="AD2700" i="1" s="1"/>
  <c r="N2700" i="1"/>
  <c r="O2700" i="1"/>
  <c r="P2700" i="1"/>
  <c r="Q2700" i="1"/>
  <c r="R2700" i="1"/>
  <c r="S2700" i="1"/>
  <c r="T2700" i="1"/>
  <c r="U2700" i="1"/>
  <c r="V2700" i="1"/>
  <c r="W2700" i="1"/>
  <c r="X2700" i="1"/>
  <c r="AW2700" i="1"/>
  <c r="AX2700" i="1" s="1"/>
  <c r="AZ2700" i="1" s="1"/>
  <c r="G2701" i="1"/>
  <c r="H2701" i="1"/>
  <c r="I2701" i="1"/>
  <c r="J2701" i="1"/>
  <c r="K2701" i="1"/>
  <c r="L2701" i="1"/>
  <c r="M2701" i="1"/>
  <c r="AD2701" i="1" s="1"/>
  <c r="N2701" i="1"/>
  <c r="O2701" i="1"/>
  <c r="P2701" i="1"/>
  <c r="Q2701" i="1"/>
  <c r="R2701" i="1"/>
  <c r="S2701" i="1"/>
  <c r="T2701" i="1"/>
  <c r="U2701" i="1"/>
  <c r="V2701" i="1"/>
  <c r="W2701" i="1"/>
  <c r="X2701" i="1"/>
  <c r="AW2701" i="1"/>
  <c r="AX2701" i="1" s="1"/>
  <c r="G2702" i="1"/>
  <c r="H2702" i="1"/>
  <c r="I2702" i="1"/>
  <c r="J2702" i="1"/>
  <c r="K2702" i="1"/>
  <c r="L2702" i="1"/>
  <c r="M2702" i="1"/>
  <c r="AD2702" i="1" s="1"/>
  <c r="N2702" i="1"/>
  <c r="O2702" i="1"/>
  <c r="P2702" i="1"/>
  <c r="Q2702" i="1"/>
  <c r="R2702" i="1"/>
  <c r="S2702" i="1"/>
  <c r="T2702" i="1"/>
  <c r="U2702" i="1"/>
  <c r="V2702" i="1"/>
  <c r="W2702" i="1"/>
  <c r="X2702" i="1"/>
  <c r="AW2702" i="1"/>
  <c r="AX2702" i="1"/>
  <c r="AY2702" i="1" s="1"/>
  <c r="G2703" i="1"/>
  <c r="H2703" i="1"/>
  <c r="I2703" i="1"/>
  <c r="J2703" i="1"/>
  <c r="K2703" i="1"/>
  <c r="L2703" i="1"/>
  <c r="M2703" i="1"/>
  <c r="AD2703" i="1" s="1"/>
  <c r="AK2703" i="1" s="1"/>
  <c r="N2703" i="1"/>
  <c r="O2703" i="1"/>
  <c r="P2703" i="1"/>
  <c r="Q2703" i="1"/>
  <c r="R2703" i="1"/>
  <c r="S2703" i="1"/>
  <c r="T2703" i="1"/>
  <c r="U2703" i="1"/>
  <c r="V2703" i="1"/>
  <c r="W2703" i="1"/>
  <c r="X2703" i="1"/>
  <c r="AW2703" i="1"/>
  <c r="AX2703" i="1" s="1"/>
  <c r="G2704" i="1"/>
  <c r="H2704" i="1"/>
  <c r="I2704" i="1"/>
  <c r="J2704" i="1"/>
  <c r="K2704" i="1"/>
  <c r="L2704" i="1"/>
  <c r="M2704" i="1"/>
  <c r="N2704" i="1"/>
  <c r="O2704" i="1"/>
  <c r="P2704" i="1"/>
  <c r="Q2704" i="1"/>
  <c r="R2704" i="1"/>
  <c r="S2704" i="1"/>
  <c r="T2704" i="1"/>
  <c r="U2704" i="1"/>
  <c r="V2704" i="1"/>
  <c r="W2704" i="1"/>
  <c r="X2704" i="1"/>
  <c r="AD2704" i="1"/>
  <c r="AW2704" i="1"/>
  <c r="AX2704" i="1" s="1"/>
  <c r="G2705" i="1"/>
  <c r="H2705" i="1"/>
  <c r="I2705" i="1"/>
  <c r="J2705" i="1"/>
  <c r="K2705" i="1"/>
  <c r="L2705" i="1"/>
  <c r="M2705" i="1"/>
  <c r="AD2705" i="1" s="1"/>
  <c r="N2705" i="1"/>
  <c r="O2705" i="1"/>
  <c r="P2705" i="1"/>
  <c r="Q2705" i="1"/>
  <c r="R2705" i="1"/>
  <c r="S2705" i="1"/>
  <c r="T2705" i="1"/>
  <c r="U2705" i="1"/>
  <c r="V2705" i="1"/>
  <c r="W2705" i="1"/>
  <c r="X2705" i="1"/>
  <c r="AW2705" i="1"/>
  <c r="AX2705" i="1" s="1"/>
  <c r="AZ2705" i="1"/>
  <c r="BA2705" i="1"/>
  <c r="G2706" i="1"/>
  <c r="H2706" i="1"/>
  <c r="I2706" i="1"/>
  <c r="J2706" i="1"/>
  <c r="K2706" i="1"/>
  <c r="L2706" i="1"/>
  <c r="M2706" i="1"/>
  <c r="N2706" i="1"/>
  <c r="O2706" i="1"/>
  <c r="P2706" i="1"/>
  <c r="Q2706" i="1"/>
  <c r="R2706" i="1"/>
  <c r="S2706" i="1"/>
  <c r="T2706" i="1"/>
  <c r="U2706" i="1"/>
  <c r="V2706" i="1"/>
  <c r="W2706" i="1"/>
  <c r="X2706" i="1"/>
  <c r="AD2706" i="1"/>
  <c r="AW2706" i="1"/>
  <c r="AX2706" i="1" s="1"/>
  <c r="G2707" i="1"/>
  <c r="H2707" i="1"/>
  <c r="I2707" i="1"/>
  <c r="J2707" i="1"/>
  <c r="K2707" i="1"/>
  <c r="L2707" i="1"/>
  <c r="M2707" i="1"/>
  <c r="AD2707" i="1" s="1"/>
  <c r="N2707" i="1"/>
  <c r="O2707" i="1"/>
  <c r="P2707" i="1"/>
  <c r="Q2707" i="1"/>
  <c r="R2707" i="1"/>
  <c r="S2707" i="1"/>
  <c r="T2707" i="1"/>
  <c r="U2707" i="1"/>
  <c r="V2707" i="1"/>
  <c r="W2707" i="1"/>
  <c r="X2707" i="1"/>
  <c r="AW2707" i="1"/>
  <c r="AX2707" i="1"/>
  <c r="AY2707" i="1" s="1"/>
  <c r="G2708" i="1"/>
  <c r="H2708" i="1"/>
  <c r="I2708" i="1"/>
  <c r="J2708" i="1"/>
  <c r="K2708" i="1"/>
  <c r="L2708" i="1"/>
  <c r="M2708" i="1"/>
  <c r="AD2708" i="1" s="1"/>
  <c r="AK2708" i="1" s="1"/>
  <c r="N2708" i="1"/>
  <c r="O2708" i="1"/>
  <c r="P2708" i="1"/>
  <c r="Q2708" i="1"/>
  <c r="R2708" i="1"/>
  <c r="S2708" i="1"/>
  <c r="T2708" i="1"/>
  <c r="U2708" i="1"/>
  <c r="V2708" i="1"/>
  <c r="W2708" i="1"/>
  <c r="X2708" i="1"/>
  <c r="AW2708" i="1"/>
  <c r="AX2708" i="1" s="1"/>
  <c r="G2709" i="1"/>
  <c r="H2709" i="1"/>
  <c r="I2709" i="1"/>
  <c r="J2709" i="1"/>
  <c r="K2709" i="1"/>
  <c r="L2709" i="1"/>
  <c r="M2709" i="1"/>
  <c r="N2709" i="1"/>
  <c r="O2709" i="1"/>
  <c r="P2709" i="1"/>
  <c r="Q2709" i="1"/>
  <c r="R2709" i="1"/>
  <c r="S2709" i="1"/>
  <c r="T2709" i="1"/>
  <c r="U2709" i="1"/>
  <c r="V2709" i="1"/>
  <c r="W2709" i="1"/>
  <c r="X2709" i="1"/>
  <c r="AD2709" i="1"/>
  <c r="AW2709" i="1"/>
  <c r="AX2709" i="1" s="1"/>
  <c r="G2710" i="1"/>
  <c r="H2710" i="1"/>
  <c r="I2710" i="1"/>
  <c r="J2710" i="1"/>
  <c r="K2710" i="1"/>
  <c r="L2710" i="1"/>
  <c r="M2710" i="1"/>
  <c r="AD2710" i="1" s="1"/>
  <c r="N2710" i="1"/>
  <c r="O2710" i="1"/>
  <c r="P2710" i="1"/>
  <c r="Q2710" i="1"/>
  <c r="R2710" i="1"/>
  <c r="S2710" i="1"/>
  <c r="T2710" i="1"/>
  <c r="U2710" i="1"/>
  <c r="V2710" i="1"/>
  <c r="W2710" i="1"/>
  <c r="X2710" i="1"/>
  <c r="AW2710" i="1"/>
  <c r="AX2710" i="1" s="1"/>
  <c r="AZ2710" i="1"/>
  <c r="BA2710" i="1"/>
  <c r="G2711" i="1"/>
  <c r="H2711" i="1"/>
  <c r="I2711" i="1"/>
  <c r="J2711" i="1"/>
  <c r="K2711" i="1"/>
  <c r="L2711" i="1"/>
  <c r="M2711" i="1"/>
  <c r="N2711" i="1"/>
  <c r="O2711" i="1"/>
  <c r="P2711" i="1"/>
  <c r="Q2711" i="1"/>
  <c r="R2711" i="1"/>
  <c r="S2711" i="1"/>
  <c r="T2711" i="1"/>
  <c r="U2711" i="1"/>
  <c r="V2711" i="1"/>
  <c r="W2711" i="1"/>
  <c r="X2711" i="1"/>
  <c r="AD2711" i="1"/>
  <c r="AW2711" i="1"/>
  <c r="AX2711" i="1" s="1"/>
  <c r="G2712" i="1"/>
  <c r="H2712" i="1"/>
  <c r="I2712" i="1"/>
  <c r="J2712" i="1"/>
  <c r="K2712" i="1"/>
  <c r="L2712" i="1"/>
  <c r="M2712" i="1"/>
  <c r="AD2712" i="1" s="1"/>
  <c r="N2712" i="1"/>
  <c r="O2712" i="1"/>
  <c r="P2712" i="1"/>
  <c r="Q2712" i="1"/>
  <c r="R2712" i="1"/>
  <c r="S2712" i="1"/>
  <c r="T2712" i="1"/>
  <c r="U2712" i="1"/>
  <c r="V2712" i="1"/>
  <c r="W2712" i="1"/>
  <c r="X2712" i="1"/>
  <c r="AW2712" i="1"/>
  <c r="AX2712" i="1"/>
  <c r="AY2712" i="1"/>
  <c r="AZ2712" i="1"/>
  <c r="G2713" i="1"/>
  <c r="H2713" i="1"/>
  <c r="I2713" i="1"/>
  <c r="J2713" i="1"/>
  <c r="K2713" i="1"/>
  <c r="L2713" i="1"/>
  <c r="M2713" i="1"/>
  <c r="AD2713" i="1" s="1"/>
  <c r="N2713" i="1"/>
  <c r="O2713" i="1"/>
  <c r="P2713" i="1"/>
  <c r="Q2713" i="1"/>
  <c r="R2713" i="1"/>
  <c r="S2713" i="1"/>
  <c r="T2713" i="1"/>
  <c r="U2713" i="1"/>
  <c r="V2713" i="1"/>
  <c r="W2713" i="1"/>
  <c r="X2713" i="1"/>
  <c r="AK2713" i="1"/>
  <c r="AW2713" i="1"/>
  <c r="AX2713" i="1" s="1"/>
  <c r="G2714" i="1"/>
  <c r="H2714" i="1"/>
  <c r="I2714" i="1"/>
  <c r="J2714" i="1"/>
  <c r="K2714" i="1"/>
  <c r="L2714" i="1"/>
  <c r="M2714" i="1"/>
  <c r="N2714" i="1"/>
  <c r="O2714" i="1"/>
  <c r="P2714" i="1"/>
  <c r="Q2714" i="1"/>
  <c r="R2714" i="1"/>
  <c r="S2714" i="1"/>
  <c r="T2714" i="1"/>
  <c r="U2714" i="1"/>
  <c r="V2714" i="1"/>
  <c r="W2714" i="1"/>
  <c r="X2714" i="1"/>
  <c r="AD2714" i="1"/>
  <c r="AF2714" i="1" s="1"/>
  <c r="AE2714" i="1"/>
  <c r="AW2714" i="1"/>
  <c r="AX2714" i="1" s="1"/>
  <c r="G2715" i="1"/>
  <c r="H2715" i="1"/>
  <c r="I2715" i="1"/>
  <c r="J2715" i="1"/>
  <c r="K2715" i="1"/>
  <c r="L2715" i="1"/>
  <c r="M2715" i="1"/>
  <c r="AD2715" i="1" s="1"/>
  <c r="N2715" i="1"/>
  <c r="O2715" i="1"/>
  <c r="P2715" i="1"/>
  <c r="Q2715" i="1"/>
  <c r="R2715" i="1"/>
  <c r="S2715" i="1"/>
  <c r="T2715" i="1"/>
  <c r="U2715" i="1"/>
  <c r="V2715" i="1"/>
  <c r="W2715" i="1"/>
  <c r="X2715" i="1"/>
  <c r="AW2715" i="1"/>
  <c r="AX2715" i="1" s="1"/>
  <c r="AZ2715" i="1" s="1"/>
  <c r="G2716" i="1"/>
  <c r="H2716" i="1"/>
  <c r="I2716" i="1"/>
  <c r="J2716" i="1"/>
  <c r="K2716" i="1"/>
  <c r="L2716" i="1"/>
  <c r="M2716" i="1"/>
  <c r="AD2716" i="1" s="1"/>
  <c r="N2716" i="1"/>
  <c r="O2716" i="1"/>
  <c r="P2716" i="1"/>
  <c r="Q2716" i="1"/>
  <c r="R2716" i="1"/>
  <c r="S2716" i="1"/>
  <c r="T2716" i="1"/>
  <c r="U2716" i="1"/>
  <c r="V2716" i="1"/>
  <c r="W2716" i="1"/>
  <c r="X2716" i="1"/>
  <c r="AW2716" i="1"/>
  <c r="AX2716" i="1" s="1"/>
  <c r="G2717" i="1"/>
  <c r="H2717" i="1"/>
  <c r="I2717" i="1"/>
  <c r="J2717" i="1"/>
  <c r="K2717" i="1"/>
  <c r="L2717" i="1"/>
  <c r="M2717" i="1"/>
  <c r="AD2717" i="1" s="1"/>
  <c r="AF2717" i="1" s="1"/>
  <c r="N2717" i="1"/>
  <c r="O2717" i="1"/>
  <c r="P2717" i="1"/>
  <c r="Q2717" i="1"/>
  <c r="R2717" i="1"/>
  <c r="S2717" i="1"/>
  <c r="T2717" i="1"/>
  <c r="U2717" i="1"/>
  <c r="V2717" i="1"/>
  <c r="W2717" i="1"/>
  <c r="X2717" i="1"/>
  <c r="AW2717" i="1"/>
  <c r="AX2717" i="1"/>
  <c r="AY2717" i="1"/>
  <c r="AZ2717" i="1"/>
  <c r="G2718" i="1"/>
  <c r="H2718" i="1"/>
  <c r="I2718" i="1"/>
  <c r="J2718" i="1"/>
  <c r="K2718" i="1"/>
  <c r="L2718" i="1"/>
  <c r="M2718" i="1"/>
  <c r="AD2718" i="1" s="1"/>
  <c r="N2718" i="1"/>
  <c r="O2718" i="1"/>
  <c r="P2718" i="1"/>
  <c r="Q2718" i="1"/>
  <c r="R2718" i="1"/>
  <c r="S2718" i="1"/>
  <c r="T2718" i="1"/>
  <c r="U2718" i="1"/>
  <c r="V2718" i="1"/>
  <c r="W2718" i="1"/>
  <c r="X2718" i="1"/>
  <c r="AK2718" i="1"/>
  <c r="AW2718" i="1"/>
  <c r="AX2718" i="1" s="1"/>
  <c r="BD2718" i="1" s="1"/>
  <c r="G2719" i="1"/>
  <c r="H2719" i="1"/>
  <c r="I2719" i="1"/>
  <c r="J2719" i="1"/>
  <c r="K2719" i="1"/>
  <c r="L2719" i="1"/>
  <c r="M2719" i="1"/>
  <c r="N2719" i="1"/>
  <c r="O2719" i="1"/>
  <c r="P2719" i="1"/>
  <c r="Q2719" i="1"/>
  <c r="R2719" i="1"/>
  <c r="S2719" i="1"/>
  <c r="T2719" i="1"/>
  <c r="U2719" i="1"/>
  <c r="V2719" i="1"/>
  <c r="W2719" i="1"/>
  <c r="X2719" i="1"/>
  <c r="AD2719" i="1"/>
  <c r="AE2719" i="1" s="1"/>
  <c r="AW2719" i="1"/>
  <c r="AX2719" i="1"/>
  <c r="G2720" i="1"/>
  <c r="H2720" i="1"/>
  <c r="I2720" i="1"/>
  <c r="J2720" i="1"/>
  <c r="K2720" i="1"/>
  <c r="L2720" i="1"/>
  <c r="M2720" i="1"/>
  <c r="AD2720" i="1" s="1"/>
  <c r="N2720" i="1"/>
  <c r="O2720" i="1"/>
  <c r="P2720" i="1"/>
  <c r="Q2720" i="1"/>
  <c r="R2720" i="1"/>
  <c r="S2720" i="1"/>
  <c r="T2720" i="1"/>
  <c r="U2720" i="1"/>
  <c r="V2720" i="1"/>
  <c r="W2720" i="1"/>
  <c r="X2720" i="1"/>
  <c r="AW2720" i="1"/>
  <c r="AX2720" i="1" s="1"/>
  <c r="G2721" i="1"/>
  <c r="H2721" i="1"/>
  <c r="I2721" i="1"/>
  <c r="J2721" i="1"/>
  <c r="K2721" i="1"/>
  <c r="L2721" i="1"/>
  <c r="M2721" i="1"/>
  <c r="AD2721" i="1" s="1"/>
  <c r="N2721" i="1"/>
  <c r="O2721" i="1"/>
  <c r="P2721" i="1"/>
  <c r="Q2721" i="1"/>
  <c r="R2721" i="1"/>
  <c r="S2721" i="1"/>
  <c r="T2721" i="1"/>
  <c r="U2721" i="1"/>
  <c r="V2721" i="1"/>
  <c r="W2721" i="1"/>
  <c r="X2721" i="1"/>
  <c r="AW2721" i="1"/>
  <c r="AX2721" i="1" s="1"/>
  <c r="G2722" i="1"/>
  <c r="H2722" i="1"/>
  <c r="I2722" i="1"/>
  <c r="J2722" i="1"/>
  <c r="K2722" i="1"/>
  <c r="L2722" i="1"/>
  <c r="M2722" i="1"/>
  <c r="AD2722" i="1" s="1"/>
  <c r="AF2722" i="1" s="1"/>
  <c r="N2722" i="1"/>
  <c r="O2722" i="1"/>
  <c r="P2722" i="1"/>
  <c r="Q2722" i="1"/>
  <c r="R2722" i="1"/>
  <c r="S2722" i="1"/>
  <c r="T2722" i="1"/>
  <c r="U2722" i="1"/>
  <c r="V2722" i="1"/>
  <c r="W2722" i="1"/>
  <c r="X2722" i="1"/>
  <c r="AW2722" i="1"/>
  <c r="AX2722" i="1"/>
  <c r="AY2722" i="1"/>
  <c r="G2723" i="1"/>
  <c r="H2723" i="1"/>
  <c r="I2723" i="1"/>
  <c r="J2723" i="1"/>
  <c r="K2723" i="1"/>
  <c r="L2723" i="1"/>
  <c r="M2723" i="1"/>
  <c r="AD2723" i="1" s="1"/>
  <c r="N2723" i="1"/>
  <c r="O2723" i="1"/>
  <c r="P2723" i="1"/>
  <c r="Q2723" i="1"/>
  <c r="R2723" i="1"/>
  <c r="S2723" i="1"/>
  <c r="T2723" i="1"/>
  <c r="U2723" i="1"/>
  <c r="V2723" i="1"/>
  <c r="W2723" i="1"/>
  <c r="X2723" i="1"/>
  <c r="AK2723" i="1"/>
  <c r="AW2723" i="1"/>
  <c r="AX2723" i="1" s="1"/>
  <c r="G2724" i="1"/>
  <c r="H2724" i="1"/>
  <c r="I2724" i="1"/>
  <c r="J2724" i="1"/>
  <c r="K2724" i="1"/>
  <c r="L2724" i="1"/>
  <c r="M2724" i="1"/>
  <c r="N2724" i="1"/>
  <c r="O2724" i="1"/>
  <c r="P2724" i="1"/>
  <c r="Q2724" i="1"/>
  <c r="R2724" i="1"/>
  <c r="S2724" i="1"/>
  <c r="T2724" i="1"/>
  <c r="U2724" i="1"/>
  <c r="V2724" i="1"/>
  <c r="W2724" i="1"/>
  <c r="X2724" i="1"/>
  <c r="AD2724" i="1"/>
  <c r="AE2724" i="1" s="1"/>
  <c r="AW2724" i="1"/>
  <c r="AX2724" i="1"/>
  <c r="G2725" i="1"/>
  <c r="H2725" i="1"/>
  <c r="I2725" i="1"/>
  <c r="J2725" i="1"/>
  <c r="K2725" i="1"/>
  <c r="L2725" i="1"/>
  <c r="M2725" i="1"/>
  <c r="AD2725" i="1" s="1"/>
  <c r="N2725" i="1"/>
  <c r="O2725" i="1"/>
  <c r="P2725" i="1"/>
  <c r="Q2725" i="1"/>
  <c r="R2725" i="1"/>
  <c r="S2725" i="1"/>
  <c r="T2725" i="1"/>
  <c r="U2725" i="1"/>
  <c r="V2725" i="1"/>
  <c r="W2725" i="1"/>
  <c r="X2725" i="1"/>
  <c r="AW2725" i="1"/>
  <c r="AX2725" i="1" s="1"/>
  <c r="G2726" i="1"/>
  <c r="H2726" i="1"/>
  <c r="I2726" i="1"/>
  <c r="J2726" i="1"/>
  <c r="K2726" i="1"/>
  <c r="L2726" i="1"/>
  <c r="M2726" i="1"/>
  <c r="AD2726" i="1" s="1"/>
  <c r="N2726" i="1"/>
  <c r="O2726" i="1"/>
  <c r="P2726" i="1"/>
  <c r="Q2726" i="1"/>
  <c r="R2726" i="1"/>
  <c r="S2726" i="1"/>
  <c r="T2726" i="1"/>
  <c r="U2726" i="1"/>
  <c r="V2726" i="1"/>
  <c r="W2726" i="1"/>
  <c r="X2726" i="1"/>
  <c r="AW2726" i="1"/>
  <c r="AX2726" i="1" s="1"/>
  <c r="G2727" i="1"/>
  <c r="H2727" i="1"/>
  <c r="I2727" i="1"/>
  <c r="J2727" i="1"/>
  <c r="K2727" i="1"/>
  <c r="L2727" i="1"/>
  <c r="M2727" i="1"/>
  <c r="AD2727" i="1" s="1"/>
  <c r="AF2727" i="1" s="1"/>
  <c r="N2727" i="1"/>
  <c r="O2727" i="1"/>
  <c r="P2727" i="1"/>
  <c r="Q2727" i="1"/>
  <c r="R2727" i="1"/>
  <c r="S2727" i="1"/>
  <c r="T2727" i="1"/>
  <c r="U2727" i="1"/>
  <c r="V2727" i="1"/>
  <c r="W2727" i="1"/>
  <c r="X2727" i="1"/>
  <c r="AW2727" i="1"/>
  <c r="AX2727" i="1"/>
  <c r="G2728" i="1"/>
  <c r="H2728" i="1"/>
  <c r="I2728" i="1"/>
  <c r="J2728" i="1"/>
  <c r="K2728" i="1"/>
  <c r="L2728" i="1"/>
  <c r="M2728" i="1"/>
  <c r="AD2728" i="1" s="1"/>
  <c r="N2728" i="1"/>
  <c r="O2728" i="1"/>
  <c r="P2728" i="1"/>
  <c r="Q2728" i="1"/>
  <c r="R2728" i="1"/>
  <c r="S2728" i="1"/>
  <c r="T2728" i="1"/>
  <c r="U2728" i="1"/>
  <c r="V2728" i="1"/>
  <c r="W2728" i="1"/>
  <c r="X2728" i="1"/>
  <c r="AW2728" i="1"/>
  <c r="AX2728" i="1" s="1"/>
  <c r="G2729" i="1"/>
  <c r="H2729" i="1"/>
  <c r="I2729" i="1"/>
  <c r="J2729" i="1"/>
  <c r="K2729" i="1"/>
  <c r="L2729" i="1"/>
  <c r="M2729" i="1"/>
  <c r="N2729" i="1"/>
  <c r="O2729" i="1"/>
  <c r="P2729" i="1"/>
  <c r="Q2729" i="1"/>
  <c r="R2729" i="1"/>
  <c r="S2729" i="1"/>
  <c r="T2729" i="1"/>
  <c r="U2729" i="1"/>
  <c r="V2729" i="1"/>
  <c r="W2729" i="1"/>
  <c r="X2729" i="1"/>
  <c r="AD2729" i="1"/>
  <c r="AF2729" i="1" s="1"/>
  <c r="AE2729" i="1"/>
  <c r="AW2729" i="1"/>
  <c r="AX2729" i="1"/>
  <c r="G2730" i="1"/>
  <c r="H2730" i="1"/>
  <c r="I2730" i="1"/>
  <c r="J2730" i="1"/>
  <c r="K2730" i="1"/>
  <c r="L2730" i="1"/>
  <c r="M2730" i="1"/>
  <c r="AD2730" i="1" s="1"/>
  <c r="N2730" i="1"/>
  <c r="O2730" i="1"/>
  <c r="P2730" i="1"/>
  <c r="Q2730" i="1"/>
  <c r="R2730" i="1"/>
  <c r="S2730" i="1"/>
  <c r="T2730" i="1"/>
  <c r="U2730" i="1"/>
  <c r="V2730" i="1"/>
  <c r="W2730" i="1"/>
  <c r="X2730" i="1"/>
  <c r="AW2730" i="1"/>
  <c r="AX2730" i="1" s="1"/>
  <c r="AZ2730" i="1" s="1"/>
  <c r="G2731" i="1"/>
  <c r="H2731" i="1"/>
  <c r="I2731" i="1"/>
  <c r="J2731" i="1"/>
  <c r="K2731" i="1"/>
  <c r="L2731" i="1"/>
  <c r="M2731" i="1"/>
  <c r="AD2731" i="1" s="1"/>
  <c r="N2731" i="1"/>
  <c r="O2731" i="1"/>
  <c r="P2731" i="1"/>
  <c r="Q2731" i="1"/>
  <c r="R2731" i="1"/>
  <c r="S2731" i="1"/>
  <c r="T2731" i="1"/>
  <c r="U2731" i="1"/>
  <c r="V2731" i="1"/>
  <c r="W2731" i="1"/>
  <c r="X2731" i="1"/>
  <c r="AW2731" i="1"/>
  <c r="AX2731" i="1" s="1"/>
  <c r="G2732" i="1"/>
  <c r="H2732" i="1"/>
  <c r="I2732" i="1"/>
  <c r="J2732" i="1"/>
  <c r="K2732" i="1"/>
  <c r="L2732" i="1"/>
  <c r="M2732" i="1"/>
  <c r="AD2732" i="1" s="1"/>
  <c r="AF2732" i="1" s="1"/>
  <c r="N2732" i="1"/>
  <c r="O2732" i="1"/>
  <c r="P2732" i="1"/>
  <c r="Q2732" i="1"/>
  <c r="R2732" i="1"/>
  <c r="S2732" i="1"/>
  <c r="T2732" i="1"/>
  <c r="U2732" i="1"/>
  <c r="V2732" i="1"/>
  <c r="W2732" i="1"/>
  <c r="X2732" i="1"/>
  <c r="AG2732" i="1"/>
  <c r="AW2732" i="1"/>
  <c r="AX2732" i="1"/>
  <c r="G2733" i="1"/>
  <c r="H2733" i="1"/>
  <c r="I2733" i="1"/>
  <c r="J2733" i="1"/>
  <c r="K2733" i="1"/>
  <c r="L2733" i="1"/>
  <c r="M2733" i="1"/>
  <c r="AD2733" i="1" s="1"/>
  <c r="N2733" i="1"/>
  <c r="O2733" i="1"/>
  <c r="P2733" i="1"/>
  <c r="Q2733" i="1"/>
  <c r="R2733" i="1"/>
  <c r="S2733" i="1"/>
  <c r="T2733" i="1"/>
  <c r="U2733" i="1"/>
  <c r="V2733" i="1"/>
  <c r="W2733" i="1"/>
  <c r="X2733" i="1"/>
  <c r="AW2733" i="1"/>
  <c r="AX2733" i="1" s="1"/>
  <c r="BD2733" i="1" s="1"/>
  <c r="G2734" i="1"/>
  <c r="H2734" i="1"/>
  <c r="I2734" i="1"/>
  <c r="J2734" i="1"/>
  <c r="K2734" i="1"/>
  <c r="L2734" i="1"/>
  <c r="M2734" i="1"/>
  <c r="N2734" i="1"/>
  <c r="O2734" i="1"/>
  <c r="P2734" i="1"/>
  <c r="Q2734" i="1"/>
  <c r="R2734" i="1"/>
  <c r="S2734" i="1"/>
  <c r="T2734" i="1"/>
  <c r="U2734" i="1"/>
  <c r="V2734" i="1"/>
  <c r="W2734" i="1"/>
  <c r="X2734" i="1"/>
  <c r="AD2734" i="1"/>
  <c r="AE2734" i="1" s="1"/>
  <c r="AF2734" i="1"/>
  <c r="AW2734" i="1"/>
  <c r="AX2734" i="1" s="1"/>
  <c r="G2735" i="1"/>
  <c r="H2735" i="1"/>
  <c r="I2735" i="1"/>
  <c r="J2735" i="1"/>
  <c r="K2735" i="1"/>
  <c r="L2735" i="1"/>
  <c r="M2735" i="1"/>
  <c r="AD2735" i="1" s="1"/>
  <c r="N2735" i="1"/>
  <c r="O2735" i="1"/>
  <c r="P2735" i="1"/>
  <c r="Q2735" i="1"/>
  <c r="R2735" i="1"/>
  <c r="S2735" i="1"/>
  <c r="T2735" i="1"/>
  <c r="U2735" i="1"/>
  <c r="V2735" i="1"/>
  <c r="W2735" i="1"/>
  <c r="X2735" i="1"/>
  <c r="AW2735" i="1"/>
  <c r="AX2735" i="1" s="1"/>
  <c r="AZ2735" i="1" s="1"/>
  <c r="G2736" i="1"/>
  <c r="H2736" i="1"/>
  <c r="I2736" i="1"/>
  <c r="J2736" i="1"/>
  <c r="K2736" i="1"/>
  <c r="L2736" i="1"/>
  <c r="M2736" i="1"/>
  <c r="AD2736" i="1" s="1"/>
  <c r="N2736" i="1"/>
  <c r="O2736" i="1"/>
  <c r="P2736" i="1"/>
  <c r="Q2736" i="1"/>
  <c r="R2736" i="1"/>
  <c r="S2736" i="1"/>
  <c r="T2736" i="1"/>
  <c r="U2736" i="1"/>
  <c r="V2736" i="1"/>
  <c r="W2736" i="1"/>
  <c r="X2736" i="1"/>
  <c r="AW2736" i="1"/>
  <c r="AX2736" i="1" s="1"/>
  <c r="G2737" i="1"/>
  <c r="H2737" i="1"/>
  <c r="I2737" i="1"/>
  <c r="J2737" i="1"/>
  <c r="K2737" i="1"/>
  <c r="L2737" i="1"/>
  <c r="M2737" i="1"/>
  <c r="AD2737" i="1" s="1"/>
  <c r="AF2737" i="1" s="1"/>
  <c r="N2737" i="1"/>
  <c r="O2737" i="1"/>
  <c r="P2737" i="1"/>
  <c r="Q2737" i="1"/>
  <c r="R2737" i="1"/>
  <c r="S2737" i="1"/>
  <c r="T2737" i="1"/>
  <c r="U2737" i="1"/>
  <c r="V2737" i="1"/>
  <c r="W2737" i="1"/>
  <c r="X2737" i="1"/>
  <c r="AG2737" i="1"/>
  <c r="AW2737" i="1"/>
  <c r="AX2737" i="1"/>
  <c r="AZ2737" i="1" s="1"/>
  <c r="AY2737" i="1"/>
  <c r="G2738" i="1"/>
  <c r="H2738" i="1"/>
  <c r="I2738" i="1"/>
  <c r="J2738" i="1"/>
  <c r="K2738" i="1"/>
  <c r="L2738" i="1"/>
  <c r="M2738" i="1"/>
  <c r="AD2738" i="1" s="1"/>
  <c r="N2738" i="1"/>
  <c r="O2738" i="1"/>
  <c r="P2738" i="1"/>
  <c r="Q2738" i="1"/>
  <c r="R2738" i="1"/>
  <c r="S2738" i="1"/>
  <c r="T2738" i="1"/>
  <c r="U2738" i="1"/>
  <c r="V2738" i="1"/>
  <c r="W2738" i="1"/>
  <c r="X2738" i="1"/>
  <c r="AW2738" i="1"/>
  <c r="AX2738" i="1" s="1"/>
  <c r="BD2738" i="1"/>
  <c r="G2739" i="1"/>
  <c r="H2739" i="1"/>
  <c r="I2739" i="1"/>
  <c r="J2739" i="1"/>
  <c r="K2739" i="1"/>
  <c r="L2739" i="1"/>
  <c r="M2739" i="1"/>
  <c r="N2739" i="1"/>
  <c r="O2739" i="1"/>
  <c r="P2739" i="1"/>
  <c r="Q2739" i="1"/>
  <c r="R2739" i="1"/>
  <c r="S2739" i="1"/>
  <c r="T2739" i="1"/>
  <c r="U2739" i="1"/>
  <c r="V2739" i="1"/>
  <c r="W2739" i="1"/>
  <c r="X2739" i="1"/>
  <c r="AD2739" i="1"/>
  <c r="AE2739" i="1"/>
  <c r="AF2739" i="1"/>
  <c r="AW2739" i="1"/>
  <c r="AX2739" i="1" s="1"/>
  <c r="G2740" i="1"/>
  <c r="H2740" i="1"/>
  <c r="I2740" i="1"/>
  <c r="J2740" i="1"/>
  <c r="K2740" i="1"/>
  <c r="L2740" i="1"/>
  <c r="M2740" i="1"/>
  <c r="AD2740" i="1" s="1"/>
  <c r="N2740" i="1"/>
  <c r="O2740" i="1"/>
  <c r="P2740" i="1"/>
  <c r="Q2740" i="1"/>
  <c r="R2740" i="1"/>
  <c r="S2740" i="1"/>
  <c r="T2740" i="1"/>
  <c r="U2740" i="1"/>
  <c r="V2740" i="1"/>
  <c r="W2740" i="1"/>
  <c r="X2740" i="1"/>
  <c r="AW2740" i="1"/>
  <c r="AX2740" i="1" s="1"/>
  <c r="AZ2740" i="1" s="1"/>
  <c r="G2741" i="1"/>
  <c r="H2741" i="1"/>
  <c r="I2741" i="1"/>
  <c r="J2741" i="1"/>
  <c r="K2741" i="1"/>
  <c r="L2741" i="1"/>
  <c r="M2741" i="1"/>
  <c r="AD2741" i="1" s="1"/>
  <c r="N2741" i="1"/>
  <c r="O2741" i="1"/>
  <c r="P2741" i="1"/>
  <c r="Q2741" i="1"/>
  <c r="R2741" i="1"/>
  <c r="S2741" i="1"/>
  <c r="T2741" i="1"/>
  <c r="U2741" i="1"/>
  <c r="V2741" i="1"/>
  <c r="W2741" i="1"/>
  <c r="X2741" i="1"/>
  <c r="AW2741" i="1"/>
  <c r="AX2741" i="1" s="1"/>
  <c r="G2742" i="1"/>
  <c r="H2742" i="1"/>
  <c r="I2742" i="1"/>
  <c r="J2742" i="1"/>
  <c r="K2742" i="1"/>
  <c r="L2742" i="1"/>
  <c r="M2742" i="1"/>
  <c r="AD2742" i="1" s="1"/>
  <c r="N2742" i="1"/>
  <c r="O2742" i="1"/>
  <c r="P2742" i="1"/>
  <c r="Q2742" i="1"/>
  <c r="R2742" i="1"/>
  <c r="S2742" i="1"/>
  <c r="T2742" i="1"/>
  <c r="U2742" i="1"/>
  <c r="V2742" i="1"/>
  <c r="W2742" i="1"/>
  <c r="X2742" i="1"/>
  <c r="AF2742" i="1"/>
  <c r="AG2742" i="1"/>
  <c r="AW2742" i="1"/>
  <c r="AX2742" i="1"/>
  <c r="AY2742" i="1" s="1"/>
  <c r="G2743" i="1"/>
  <c r="H2743" i="1"/>
  <c r="I2743" i="1"/>
  <c r="J2743" i="1"/>
  <c r="K2743" i="1"/>
  <c r="L2743" i="1"/>
  <c r="M2743" i="1"/>
  <c r="AD2743" i="1" s="1"/>
  <c r="AK2743" i="1" s="1"/>
  <c r="N2743" i="1"/>
  <c r="O2743" i="1"/>
  <c r="P2743" i="1"/>
  <c r="Q2743" i="1"/>
  <c r="R2743" i="1"/>
  <c r="S2743" i="1"/>
  <c r="T2743" i="1"/>
  <c r="U2743" i="1"/>
  <c r="V2743" i="1"/>
  <c r="W2743" i="1"/>
  <c r="X2743" i="1"/>
  <c r="AW2743" i="1"/>
  <c r="AX2743" i="1" s="1"/>
  <c r="BD2743" i="1"/>
  <c r="G2744" i="1"/>
  <c r="H2744" i="1"/>
  <c r="I2744" i="1"/>
  <c r="J2744" i="1"/>
  <c r="K2744" i="1"/>
  <c r="L2744" i="1"/>
  <c r="M2744" i="1"/>
  <c r="N2744" i="1"/>
  <c r="O2744" i="1"/>
  <c r="P2744" i="1"/>
  <c r="Q2744" i="1"/>
  <c r="R2744" i="1"/>
  <c r="S2744" i="1"/>
  <c r="T2744" i="1"/>
  <c r="U2744" i="1"/>
  <c r="V2744" i="1"/>
  <c r="W2744" i="1"/>
  <c r="X2744" i="1"/>
  <c r="AD2744" i="1"/>
  <c r="AE2744" i="1"/>
  <c r="AF2744" i="1"/>
  <c r="AW2744" i="1"/>
  <c r="AX2744" i="1"/>
  <c r="G2745" i="1"/>
  <c r="H2745" i="1"/>
  <c r="I2745" i="1"/>
  <c r="J2745" i="1"/>
  <c r="K2745" i="1"/>
  <c r="L2745" i="1"/>
  <c r="M2745" i="1"/>
  <c r="AD2745" i="1" s="1"/>
  <c r="N2745" i="1"/>
  <c r="O2745" i="1"/>
  <c r="P2745" i="1"/>
  <c r="Q2745" i="1"/>
  <c r="R2745" i="1"/>
  <c r="S2745" i="1"/>
  <c r="T2745" i="1"/>
  <c r="U2745" i="1"/>
  <c r="V2745" i="1"/>
  <c r="W2745" i="1"/>
  <c r="X2745" i="1"/>
  <c r="AW2745" i="1"/>
  <c r="AX2745" i="1" s="1"/>
  <c r="BA2745" i="1" s="1"/>
  <c r="AZ2745" i="1"/>
  <c r="G2746" i="1"/>
  <c r="H2746" i="1"/>
  <c r="I2746" i="1"/>
  <c r="J2746" i="1"/>
  <c r="K2746" i="1"/>
  <c r="L2746" i="1"/>
  <c r="M2746" i="1"/>
  <c r="AD2746" i="1" s="1"/>
  <c r="N2746" i="1"/>
  <c r="O2746" i="1"/>
  <c r="P2746" i="1"/>
  <c r="Q2746" i="1"/>
  <c r="R2746" i="1"/>
  <c r="S2746" i="1"/>
  <c r="T2746" i="1"/>
  <c r="U2746" i="1"/>
  <c r="V2746" i="1"/>
  <c r="W2746" i="1"/>
  <c r="X2746" i="1"/>
  <c r="AW2746" i="1"/>
  <c r="AX2746" i="1" s="1"/>
  <c r="G2747" i="1"/>
  <c r="H2747" i="1"/>
  <c r="I2747" i="1"/>
  <c r="J2747" i="1"/>
  <c r="K2747" i="1"/>
  <c r="L2747" i="1"/>
  <c r="M2747" i="1"/>
  <c r="AD2747" i="1" s="1"/>
  <c r="N2747" i="1"/>
  <c r="O2747" i="1"/>
  <c r="P2747" i="1"/>
  <c r="Q2747" i="1"/>
  <c r="R2747" i="1"/>
  <c r="S2747" i="1"/>
  <c r="T2747" i="1"/>
  <c r="U2747" i="1"/>
  <c r="V2747" i="1"/>
  <c r="W2747" i="1"/>
  <c r="X2747" i="1"/>
  <c r="AF2747" i="1"/>
  <c r="AG2747" i="1"/>
  <c r="AW2747" i="1"/>
  <c r="AX2747" i="1"/>
  <c r="AY2747" i="1" s="1"/>
  <c r="G2748" i="1"/>
  <c r="H2748" i="1"/>
  <c r="I2748" i="1"/>
  <c r="J2748" i="1"/>
  <c r="K2748" i="1"/>
  <c r="L2748" i="1"/>
  <c r="M2748" i="1"/>
  <c r="AD2748" i="1" s="1"/>
  <c r="AK2748" i="1" s="1"/>
  <c r="N2748" i="1"/>
  <c r="O2748" i="1"/>
  <c r="P2748" i="1"/>
  <c r="Q2748" i="1"/>
  <c r="R2748" i="1"/>
  <c r="S2748" i="1"/>
  <c r="T2748" i="1"/>
  <c r="U2748" i="1"/>
  <c r="V2748" i="1"/>
  <c r="W2748" i="1"/>
  <c r="X2748" i="1"/>
  <c r="AW2748" i="1"/>
  <c r="AX2748" i="1" s="1"/>
  <c r="BD2748" i="1"/>
  <c r="G2749" i="1"/>
  <c r="H2749" i="1"/>
  <c r="I2749" i="1"/>
  <c r="J2749" i="1"/>
  <c r="K2749" i="1"/>
  <c r="L2749" i="1"/>
  <c r="M2749" i="1"/>
  <c r="N2749" i="1"/>
  <c r="O2749" i="1"/>
  <c r="P2749" i="1"/>
  <c r="Q2749" i="1"/>
  <c r="R2749" i="1"/>
  <c r="S2749" i="1"/>
  <c r="T2749" i="1"/>
  <c r="U2749" i="1"/>
  <c r="V2749" i="1"/>
  <c r="W2749" i="1"/>
  <c r="X2749" i="1"/>
  <c r="AD2749" i="1"/>
  <c r="AE2749" i="1"/>
  <c r="AW2749" i="1"/>
  <c r="AX2749" i="1" s="1"/>
  <c r="G2750" i="1"/>
  <c r="H2750" i="1"/>
  <c r="I2750" i="1"/>
  <c r="J2750" i="1"/>
  <c r="K2750" i="1"/>
  <c r="L2750" i="1"/>
  <c r="M2750" i="1"/>
  <c r="AD2750" i="1" s="1"/>
  <c r="N2750" i="1"/>
  <c r="O2750" i="1"/>
  <c r="P2750" i="1"/>
  <c r="Q2750" i="1"/>
  <c r="R2750" i="1"/>
  <c r="S2750" i="1"/>
  <c r="T2750" i="1"/>
  <c r="U2750" i="1"/>
  <c r="V2750" i="1"/>
  <c r="W2750" i="1"/>
  <c r="X2750" i="1"/>
  <c r="AW2750" i="1"/>
  <c r="AX2750" i="1" s="1"/>
  <c r="AZ2750" i="1" s="1"/>
  <c r="BA2750" i="1"/>
  <c r="G2751" i="1"/>
  <c r="H2751" i="1"/>
  <c r="I2751" i="1"/>
  <c r="J2751" i="1"/>
  <c r="K2751" i="1"/>
  <c r="L2751" i="1"/>
  <c r="M2751" i="1"/>
  <c r="N2751" i="1"/>
  <c r="O2751" i="1"/>
  <c r="P2751" i="1"/>
  <c r="Q2751" i="1"/>
  <c r="R2751" i="1"/>
  <c r="S2751" i="1"/>
  <c r="T2751" i="1"/>
  <c r="U2751" i="1"/>
  <c r="V2751" i="1"/>
  <c r="W2751" i="1"/>
  <c r="X2751" i="1"/>
  <c r="AD2751" i="1"/>
  <c r="AW2751" i="1"/>
  <c r="AX2751" i="1" s="1"/>
  <c r="G2752" i="1"/>
  <c r="H2752" i="1"/>
  <c r="I2752" i="1"/>
  <c r="J2752" i="1"/>
  <c r="K2752" i="1"/>
  <c r="L2752" i="1"/>
  <c r="M2752" i="1"/>
  <c r="AD2752" i="1" s="1"/>
  <c r="N2752" i="1"/>
  <c r="O2752" i="1"/>
  <c r="P2752" i="1"/>
  <c r="Q2752" i="1"/>
  <c r="R2752" i="1"/>
  <c r="S2752" i="1"/>
  <c r="T2752" i="1"/>
  <c r="U2752" i="1"/>
  <c r="V2752" i="1"/>
  <c r="W2752" i="1"/>
  <c r="X2752" i="1"/>
  <c r="AW2752" i="1"/>
  <c r="AX2752" i="1"/>
  <c r="AZ2752" i="1" s="1"/>
  <c r="AY2752" i="1"/>
  <c r="G2753" i="1"/>
  <c r="H2753" i="1"/>
  <c r="I2753" i="1"/>
  <c r="J2753" i="1"/>
  <c r="K2753" i="1"/>
  <c r="L2753" i="1"/>
  <c r="M2753" i="1"/>
  <c r="AD2753" i="1" s="1"/>
  <c r="AK2753" i="1" s="1"/>
  <c r="N2753" i="1"/>
  <c r="O2753" i="1"/>
  <c r="P2753" i="1"/>
  <c r="Q2753" i="1"/>
  <c r="R2753" i="1"/>
  <c r="S2753" i="1"/>
  <c r="T2753" i="1"/>
  <c r="U2753" i="1"/>
  <c r="V2753" i="1"/>
  <c r="W2753" i="1"/>
  <c r="X2753" i="1"/>
  <c r="AW2753" i="1"/>
  <c r="AX2753" i="1" s="1"/>
  <c r="G2754" i="1"/>
  <c r="H2754" i="1"/>
  <c r="I2754" i="1"/>
  <c r="J2754" i="1"/>
  <c r="K2754" i="1"/>
  <c r="L2754" i="1"/>
  <c r="M2754" i="1"/>
  <c r="N2754" i="1"/>
  <c r="O2754" i="1"/>
  <c r="P2754" i="1"/>
  <c r="Q2754" i="1"/>
  <c r="R2754" i="1"/>
  <c r="S2754" i="1"/>
  <c r="T2754" i="1"/>
  <c r="U2754" i="1"/>
  <c r="V2754" i="1"/>
  <c r="W2754" i="1"/>
  <c r="X2754" i="1"/>
  <c r="AD2754" i="1"/>
  <c r="AW2754" i="1"/>
  <c r="AX2754" i="1" s="1"/>
  <c r="G2755" i="1"/>
  <c r="H2755" i="1"/>
  <c r="I2755" i="1"/>
  <c r="J2755" i="1"/>
  <c r="K2755" i="1"/>
  <c r="L2755" i="1"/>
  <c r="M2755" i="1"/>
  <c r="AD2755" i="1" s="1"/>
  <c r="N2755" i="1"/>
  <c r="O2755" i="1"/>
  <c r="P2755" i="1"/>
  <c r="Q2755" i="1"/>
  <c r="R2755" i="1"/>
  <c r="S2755" i="1"/>
  <c r="T2755" i="1"/>
  <c r="U2755" i="1"/>
  <c r="V2755" i="1"/>
  <c r="W2755" i="1"/>
  <c r="X2755" i="1"/>
  <c r="AW2755" i="1"/>
  <c r="AX2755" i="1" s="1"/>
  <c r="AZ2755" i="1"/>
  <c r="BA2755" i="1"/>
  <c r="G2756" i="1"/>
  <c r="H2756" i="1"/>
  <c r="I2756" i="1"/>
  <c r="J2756" i="1"/>
  <c r="K2756" i="1"/>
  <c r="L2756" i="1"/>
  <c r="M2756" i="1"/>
  <c r="N2756" i="1"/>
  <c r="O2756" i="1"/>
  <c r="P2756" i="1"/>
  <c r="Q2756" i="1"/>
  <c r="R2756" i="1"/>
  <c r="S2756" i="1"/>
  <c r="T2756" i="1"/>
  <c r="U2756" i="1"/>
  <c r="V2756" i="1"/>
  <c r="W2756" i="1"/>
  <c r="X2756" i="1"/>
  <c r="AD2756" i="1"/>
  <c r="AW2756" i="1"/>
  <c r="AX2756" i="1" s="1"/>
  <c r="G2757" i="1"/>
  <c r="H2757" i="1"/>
  <c r="I2757" i="1"/>
  <c r="J2757" i="1"/>
  <c r="K2757" i="1"/>
  <c r="L2757" i="1"/>
  <c r="M2757" i="1"/>
  <c r="AD2757" i="1" s="1"/>
  <c r="N2757" i="1"/>
  <c r="O2757" i="1"/>
  <c r="P2757" i="1"/>
  <c r="Q2757" i="1"/>
  <c r="R2757" i="1"/>
  <c r="S2757" i="1"/>
  <c r="T2757" i="1"/>
  <c r="U2757" i="1"/>
  <c r="V2757" i="1"/>
  <c r="W2757" i="1"/>
  <c r="X2757" i="1"/>
  <c r="AW2757" i="1"/>
  <c r="AX2757" i="1"/>
  <c r="AY2757" i="1" s="1"/>
  <c r="G2758" i="1"/>
  <c r="H2758" i="1"/>
  <c r="I2758" i="1"/>
  <c r="J2758" i="1"/>
  <c r="K2758" i="1"/>
  <c r="L2758" i="1"/>
  <c r="M2758" i="1"/>
  <c r="AD2758" i="1" s="1"/>
  <c r="AK2758" i="1" s="1"/>
  <c r="N2758" i="1"/>
  <c r="O2758" i="1"/>
  <c r="P2758" i="1"/>
  <c r="Q2758" i="1"/>
  <c r="R2758" i="1"/>
  <c r="S2758" i="1"/>
  <c r="T2758" i="1"/>
  <c r="U2758" i="1"/>
  <c r="V2758" i="1"/>
  <c r="W2758" i="1"/>
  <c r="X2758" i="1"/>
  <c r="AW2758" i="1"/>
  <c r="AX2758" i="1" s="1"/>
  <c r="G2759" i="1"/>
  <c r="H2759" i="1"/>
  <c r="I2759" i="1"/>
  <c r="J2759" i="1"/>
  <c r="K2759" i="1"/>
  <c r="L2759" i="1"/>
  <c r="M2759" i="1"/>
  <c r="N2759" i="1"/>
  <c r="O2759" i="1"/>
  <c r="P2759" i="1"/>
  <c r="Q2759" i="1"/>
  <c r="R2759" i="1"/>
  <c r="S2759" i="1"/>
  <c r="T2759" i="1"/>
  <c r="U2759" i="1"/>
  <c r="V2759" i="1"/>
  <c r="W2759" i="1"/>
  <c r="X2759" i="1"/>
  <c r="AD2759" i="1"/>
  <c r="AE2759" i="1"/>
  <c r="AF2759" i="1"/>
  <c r="AW2759" i="1"/>
  <c r="AX2759" i="1" s="1"/>
  <c r="G2760" i="1"/>
  <c r="H2760" i="1"/>
  <c r="I2760" i="1"/>
  <c r="J2760" i="1"/>
  <c r="K2760" i="1"/>
  <c r="L2760" i="1"/>
  <c r="M2760" i="1"/>
  <c r="AD2760" i="1" s="1"/>
  <c r="N2760" i="1"/>
  <c r="O2760" i="1"/>
  <c r="P2760" i="1"/>
  <c r="Q2760" i="1"/>
  <c r="R2760" i="1"/>
  <c r="S2760" i="1"/>
  <c r="T2760" i="1"/>
  <c r="U2760" i="1"/>
  <c r="V2760" i="1"/>
  <c r="W2760" i="1"/>
  <c r="X2760" i="1"/>
  <c r="AW2760" i="1"/>
  <c r="AX2760" i="1" s="1"/>
  <c r="AZ2760" i="1"/>
  <c r="BA2760" i="1"/>
  <c r="G2761" i="1"/>
  <c r="H2761" i="1"/>
  <c r="I2761" i="1"/>
  <c r="J2761" i="1"/>
  <c r="K2761" i="1"/>
  <c r="L2761" i="1"/>
  <c r="M2761" i="1"/>
  <c r="N2761" i="1"/>
  <c r="O2761" i="1"/>
  <c r="P2761" i="1"/>
  <c r="Q2761" i="1"/>
  <c r="R2761" i="1"/>
  <c r="S2761" i="1"/>
  <c r="T2761" i="1"/>
  <c r="U2761" i="1"/>
  <c r="V2761" i="1"/>
  <c r="W2761" i="1"/>
  <c r="X2761" i="1"/>
  <c r="AD2761" i="1"/>
  <c r="AW2761" i="1"/>
  <c r="AX2761" i="1" s="1"/>
  <c r="G2762" i="1"/>
  <c r="H2762" i="1"/>
  <c r="I2762" i="1"/>
  <c r="J2762" i="1"/>
  <c r="K2762" i="1"/>
  <c r="L2762" i="1"/>
  <c r="M2762" i="1"/>
  <c r="AD2762" i="1" s="1"/>
  <c r="N2762" i="1"/>
  <c r="O2762" i="1"/>
  <c r="P2762" i="1"/>
  <c r="Q2762" i="1"/>
  <c r="R2762" i="1"/>
  <c r="S2762" i="1"/>
  <c r="T2762" i="1"/>
  <c r="U2762" i="1"/>
  <c r="V2762" i="1"/>
  <c r="W2762" i="1"/>
  <c r="X2762" i="1"/>
  <c r="AF2762" i="1"/>
  <c r="AW2762" i="1"/>
  <c r="AX2762" i="1"/>
  <c r="AY2762" i="1"/>
  <c r="AZ2762" i="1"/>
  <c r="G2763" i="1"/>
  <c r="H2763" i="1"/>
  <c r="I2763" i="1"/>
  <c r="J2763" i="1"/>
  <c r="K2763" i="1"/>
  <c r="L2763" i="1"/>
  <c r="M2763" i="1"/>
  <c r="AD2763" i="1" s="1"/>
  <c r="N2763" i="1"/>
  <c r="O2763" i="1"/>
  <c r="P2763" i="1"/>
  <c r="Q2763" i="1"/>
  <c r="R2763" i="1"/>
  <c r="S2763" i="1"/>
  <c r="T2763" i="1"/>
  <c r="U2763" i="1"/>
  <c r="V2763" i="1"/>
  <c r="W2763" i="1"/>
  <c r="X2763" i="1"/>
  <c r="AK2763" i="1"/>
  <c r="AW2763" i="1"/>
  <c r="AX2763" i="1" s="1"/>
  <c r="BD2763" i="1"/>
  <c r="G2764" i="1"/>
  <c r="H2764" i="1"/>
  <c r="I2764" i="1"/>
  <c r="J2764" i="1"/>
  <c r="K2764" i="1"/>
  <c r="L2764" i="1"/>
  <c r="M2764" i="1"/>
  <c r="N2764" i="1"/>
  <c r="O2764" i="1"/>
  <c r="P2764" i="1"/>
  <c r="Q2764" i="1"/>
  <c r="R2764" i="1"/>
  <c r="S2764" i="1"/>
  <c r="T2764" i="1"/>
  <c r="U2764" i="1"/>
  <c r="V2764" i="1"/>
  <c r="W2764" i="1"/>
  <c r="X2764" i="1"/>
  <c r="AD2764" i="1"/>
  <c r="AF2764" i="1" s="1"/>
  <c r="AE2764" i="1"/>
  <c r="AW2764" i="1"/>
  <c r="AX2764" i="1" s="1"/>
  <c r="G2765" i="1"/>
  <c r="H2765" i="1"/>
  <c r="I2765" i="1"/>
  <c r="J2765" i="1"/>
  <c r="K2765" i="1"/>
  <c r="L2765" i="1"/>
  <c r="M2765" i="1"/>
  <c r="AD2765" i="1" s="1"/>
  <c r="N2765" i="1"/>
  <c r="O2765" i="1"/>
  <c r="P2765" i="1"/>
  <c r="Q2765" i="1"/>
  <c r="R2765" i="1"/>
  <c r="S2765" i="1"/>
  <c r="T2765" i="1"/>
  <c r="U2765" i="1"/>
  <c r="V2765" i="1"/>
  <c r="W2765" i="1"/>
  <c r="X2765" i="1"/>
  <c r="AW2765" i="1"/>
  <c r="AX2765" i="1" s="1"/>
  <c r="G2766" i="1"/>
  <c r="H2766" i="1"/>
  <c r="I2766" i="1"/>
  <c r="J2766" i="1"/>
  <c r="K2766" i="1"/>
  <c r="L2766" i="1"/>
  <c r="M2766" i="1"/>
  <c r="AD2766" i="1" s="1"/>
  <c r="N2766" i="1"/>
  <c r="O2766" i="1"/>
  <c r="P2766" i="1"/>
  <c r="Q2766" i="1"/>
  <c r="R2766" i="1"/>
  <c r="S2766" i="1"/>
  <c r="T2766" i="1"/>
  <c r="U2766" i="1"/>
  <c r="V2766" i="1"/>
  <c r="W2766" i="1"/>
  <c r="X2766" i="1"/>
  <c r="AW2766" i="1"/>
  <c r="AX2766" i="1" s="1"/>
  <c r="G2767" i="1"/>
  <c r="H2767" i="1"/>
  <c r="I2767" i="1"/>
  <c r="J2767" i="1"/>
  <c r="K2767" i="1"/>
  <c r="L2767" i="1"/>
  <c r="M2767" i="1"/>
  <c r="AD2767" i="1" s="1"/>
  <c r="AF2767" i="1" s="1"/>
  <c r="N2767" i="1"/>
  <c r="O2767" i="1"/>
  <c r="P2767" i="1"/>
  <c r="Q2767" i="1"/>
  <c r="R2767" i="1"/>
  <c r="S2767" i="1"/>
  <c r="T2767" i="1"/>
  <c r="U2767" i="1"/>
  <c r="V2767" i="1"/>
  <c r="W2767" i="1"/>
  <c r="X2767" i="1"/>
  <c r="AW2767" i="1"/>
  <c r="AX2767" i="1"/>
  <c r="AY2767" i="1"/>
  <c r="AZ2767" i="1"/>
  <c r="G2768" i="1"/>
  <c r="H2768" i="1"/>
  <c r="I2768" i="1"/>
  <c r="J2768" i="1"/>
  <c r="K2768" i="1"/>
  <c r="L2768" i="1"/>
  <c r="M2768" i="1"/>
  <c r="AD2768" i="1" s="1"/>
  <c r="N2768" i="1"/>
  <c r="O2768" i="1"/>
  <c r="P2768" i="1"/>
  <c r="Q2768" i="1"/>
  <c r="R2768" i="1"/>
  <c r="S2768" i="1"/>
  <c r="T2768" i="1"/>
  <c r="U2768" i="1"/>
  <c r="V2768" i="1"/>
  <c r="W2768" i="1"/>
  <c r="X2768" i="1"/>
  <c r="AK2768" i="1"/>
  <c r="AW2768" i="1"/>
  <c r="AX2768" i="1" s="1"/>
  <c r="G2769" i="1"/>
  <c r="H2769" i="1"/>
  <c r="I2769" i="1"/>
  <c r="J2769" i="1"/>
  <c r="K2769" i="1"/>
  <c r="L2769" i="1"/>
  <c r="M2769" i="1"/>
  <c r="N2769" i="1"/>
  <c r="O2769" i="1"/>
  <c r="P2769" i="1"/>
  <c r="Q2769" i="1"/>
  <c r="R2769" i="1"/>
  <c r="S2769" i="1"/>
  <c r="T2769" i="1"/>
  <c r="U2769" i="1"/>
  <c r="V2769" i="1"/>
  <c r="W2769" i="1"/>
  <c r="X2769" i="1"/>
  <c r="AD2769" i="1"/>
  <c r="AE2769" i="1" s="1"/>
  <c r="AW2769" i="1"/>
  <c r="AX2769" i="1"/>
  <c r="G2770" i="1"/>
  <c r="H2770" i="1"/>
  <c r="I2770" i="1"/>
  <c r="J2770" i="1"/>
  <c r="K2770" i="1"/>
  <c r="L2770" i="1"/>
  <c r="M2770" i="1"/>
  <c r="AD2770" i="1" s="1"/>
  <c r="N2770" i="1"/>
  <c r="O2770" i="1"/>
  <c r="P2770" i="1"/>
  <c r="Q2770" i="1"/>
  <c r="R2770" i="1"/>
  <c r="S2770" i="1"/>
  <c r="T2770" i="1"/>
  <c r="U2770" i="1"/>
  <c r="V2770" i="1"/>
  <c r="W2770" i="1"/>
  <c r="X2770" i="1"/>
  <c r="AW2770" i="1"/>
  <c r="AX2770" i="1" s="1"/>
  <c r="G2771" i="1"/>
  <c r="H2771" i="1"/>
  <c r="I2771" i="1"/>
  <c r="J2771" i="1"/>
  <c r="K2771" i="1"/>
  <c r="L2771" i="1"/>
  <c r="M2771" i="1"/>
  <c r="AD2771" i="1" s="1"/>
  <c r="N2771" i="1"/>
  <c r="O2771" i="1"/>
  <c r="P2771" i="1"/>
  <c r="Q2771" i="1"/>
  <c r="R2771" i="1"/>
  <c r="S2771" i="1"/>
  <c r="T2771" i="1"/>
  <c r="U2771" i="1"/>
  <c r="V2771" i="1"/>
  <c r="W2771" i="1"/>
  <c r="X2771" i="1"/>
  <c r="AW2771" i="1"/>
  <c r="AX2771" i="1" s="1"/>
  <c r="G2772" i="1"/>
  <c r="H2772" i="1"/>
  <c r="I2772" i="1"/>
  <c r="J2772" i="1"/>
  <c r="K2772" i="1"/>
  <c r="L2772" i="1"/>
  <c r="M2772" i="1"/>
  <c r="AD2772" i="1" s="1"/>
  <c r="AF2772" i="1" s="1"/>
  <c r="N2772" i="1"/>
  <c r="O2772" i="1"/>
  <c r="P2772" i="1"/>
  <c r="Q2772" i="1"/>
  <c r="R2772" i="1"/>
  <c r="S2772" i="1"/>
  <c r="T2772" i="1"/>
  <c r="U2772" i="1"/>
  <c r="V2772" i="1"/>
  <c r="W2772" i="1"/>
  <c r="X2772" i="1"/>
  <c r="AW2772" i="1"/>
  <c r="AX2772" i="1"/>
  <c r="AY2772" i="1"/>
  <c r="G2773" i="1"/>
  <c r="H2773" i="1"/>
  <c r="I2773" i="1"/>
  <c r="J2773" i="1"/>
  <c r="K2773" i="1"/>
  <c r="L2773" i="1"/>
  <c r="M2773" i="1"/>
  <c r="AD2773" i="1" s="1"/>
  <c r="N2773" i="1"/>
  <c r="O2773" i="1"/>
  <c r="P2773" i="1"/>
  <c r="Q2773" i="1"/>
  <c r="R2773" i="1"/>
  <c r="S2773" i="1"/>
  <c r="T2773" i="1"/>
  <c r="U2773" i="1"/>
  <c r="V2773" i="1"/>
  <c r="W2773" i="1"/>
  <c r="X2773" i="1"/>
  <c r="AK2773" i="1"/>
  <c r="AW2773" i="1"/>
  <c r="AX2773" i="1" s="1"/>
  <c r="G2774" i="1"/>
  <c r="H2774" i="1"/>
  <c r="I2774" i="1"/>
  <c r="J2774" i="1"/>
  <c r="K2774" i="1"/>
  <c r="L2774" i="1"/>
  <c r="M2774" i="1"/>
  <c r="N2774" i="1"/>
  <c r="O2774" i="1"/>
  <c r="P2774" i="1"/>
  <c r="Q2774" i="1"/>
  <c r="R2774" i="1"/>
  <c r="S2774" i="1"/>
  <c r="T2774" i="1"/>
  <c r="U2774" i="1"/>
  <c r="V2774" i="1"/>
  <c r="W2774" i="1"/>
  <c r="X2774" i="1"/>
  <c r="AD2774" i="1"/>
  <c r="AE2774" i="1" s="1"/>
  <c r="AW2774" i="1"/>
  <c r="AX2774" i="1"/>
  <c r="G2775" i="1"/>
  <c r="H2775" i="1"/>
  <c r="I2775" i="1"/>
  <c r="J2775" i="1"/>
  <c r="K2775" i="1"/>
  <c r="L2775" i="1"/>
  <c r="M2775" i="1"/>
  <c r="AD2775" i="1" s="1"/>
  <c r="N2775" i="1"/>
  <c r="O2775" i="1"/>
  <c r="P2775" i="1"/>
  <c r="Q2775" i="1"/>
  <c r="R2775" i="1"/>
  <c r="S2775" i="1"/>
  <c r="T2775" i="1"/>
  <c r="U2775" i="1"/>
  <c r="V2775" i="1"/>
  <c r="W2775" i="1"/>
  <c r="X2775" i="1"/>
  <c r="AW2775" i="1"/>
  <c r="AX2775" i="1" s="1"/>
  <c r="AZ2775" i="1"/>
  <c r="BA2775" i="1"/>
  <c r="G2776" i="1"/>
  <c r="H2776" i="1"/>
  <c r="I2776" i="1"/>
  <c r="J2776" i="1"/>
  <c r="K2776" i="1"/>
  <c r="L2776" i="1"/>
  <c r="M2776" i="1"/>
  <c r="N2776" i="1"/>
  <c r="O2776" i="1"/>
  <c r="P2776" i="1"/>
  <c r="Q2776" i="1"/>
  <c r="R2776" i="1"/>
  <c r="S2776" i="1"/>
  <c r="T2776" i="1"/>
  <c r="U2776" i="1"/>
  <c r="V2776" i="1"/>
  <c r="W2776" i="1"/>
  <c r="X2776" i="1"/>
  <c r="AD2776" i="1"/>
  <c r="AW2776" i="1"/>
  <c r="AX2776" i="1" s="1"/>
  <c r="G2777" i="1"/>
  <c r="H2777" i="1"/>
  <c r="I2777" i="1"/>
  <c r="J2777" i="1"/>
  <c r="K2777" i="1"/>
  <c r="L2777" i="1"/>
  <c r="M2777" i="1"/>
  <c r="AD2777" i="1" s="1"/>
  <c r="AF2777" i="1" s="1"/>
  <c r="N2777" i="1"/>
  <c r="O2777" i="1"/>
  <c r="P2777" i="1"/>
  <c r="Q2777" i="1"/>
  <c r="R2777" i="1"/>
  <c r="S2777" i="1"/>
  <c r="T2777" i="1"/>
  <c r="U2777" i="1"/>
  <c r="V2777" i="1"/>
  <c r="W2777" i="1"/>
  <c r="X2777" i="1"/>
  <c r="AW2777" i="1"/>
  <c r="AX2777" i="1"/>
  <c r="G2778" i="1"/>
  <c r="H2778" i="1"/>
  <c r="I2778" i="1"/>
  <c r="J2778" i="1"/>
  <c r="K2778" i="1"/>
  <c r="L2778" i="1"/>
  <c r="M2778" i="1"/>
  <c r="AD2778" i="1" s="1"/>
  <c r="N2778" i="1"/>
  <c r="O2778" i="1"/>
  <c r="P2778" i="1"/>
  <c r="Q2778" i="1"/>
  <c r="R2778" i="1"/>
  <c r="S2778" i="1"/>
  <c r="T2778" i="1"/>
  <c r="U2778" i="1"/>
  <c r="V2778" i="1"/>
  <c r="W2778" i="1"/>
  <c r="X2778" i="1"/>
  <c r="AW2778" i="1"/>
  <c r="AX2778" i="1" s="1"/>
  <c r="G2779" i="1"/>
  <c r="H2779" i="1"/>
  <c r="I2779" i="1"/>
  <c r="J2779" i="1"/>
  <c r="K2779" i="1"/>
  <c r="L2779" i="1"/>
  <c r="M2779" i="1"/>
  <c r="N2779" i="1"/>
  <c r="O2779" i="1"/>
  <c r="P2779" i="1"/>
  <c r="Q2779" i="1"/>
  <c r="R2779" i="1"/>
  <c r="S2779" i="1"/>
  <c r="T2779" i="1"/>
  <c r="U2779" i="1"/>
  <c r="V2779" i="1"/>
  <c r="W2779" i="1"/>
  <c r="X2779" i="1"/>
  <c r="AD2779" i="1"/>
  <c r="AE2779" i="1" s="1"/>
  <c r="AW2779" i="1"/>
  <c r="AX2779" i="1" s="1"/>
  <c r="G2780" i="1"/>
  <c r="H2780" i="1"/>
  <c r="I2780" i="1"/>
  <c r="J2780" i="1"/>
  <c r="K2780" i="1"/>
  <c r="L2780" i="1"/>
  <c r="M2780" i="1"/>
  <c r="AD2780" i="1" s="1"/>
  <c r="N2780" i="1"/>
  <c r="O2780" i="1"/>
  <c r="P2780" i="1"/>
  <c r="Q2780" i="1"/>
  <c r="R2780" i="1"/>
  <c r="S2780" i="1"/>
  <c r="T2780" i="1"/>
  <c r="U2780" i="1"/>
  <c r="V2780" i="1"/>
  <c r="W2780" i="1"/>
  <c r="X2780" i="1"/>
  <c r="AW2780" i="1"/>
  <c r="AX2780" i="1" s="1"/>
  <c r="BA2780" i="1" s="1"/>
  <c r="AZ2780" i="1"/>
  <c r="G2781" i="1"/>
  <c r="H2781" i="1"/>
  <c r="I2781" i="1"/>
  <c r="J2781" i="1"/>
  <c r="K2781" i="1"/>
  <c r="L2781" i="1"/>
  <c r="M2781" i="1"/>
  <c r="AD2781" i="1" s="1"/>
  <c r="N2781" i="1"/>
  <c r="O2781" i="1"/>
  <c r="P2781" i="1"/>
  <c r="Q2781" i="1"/>
  <c r="R2781" i="1"/>
  <c r="S2781" i="1"/>
  <c r="T2781" i="1"/>
  <c r="U2781" i="1"/>
  <c r="V2781" i="1"/>
  <c r="W2781" i="1"/>
  <c r="X2781" i="1"/>
  <c r="AW2781" i="1"/>
  <c r="AX2781" i="1" s="1"/>
  <c r="G2782" i="1"/>
  <c r="AK2782" i="1" s="1"/>
  <c r="H2782" i="1"/>
  <c r="I2782" i="1"/>
  <c r="J2782" i="1"/>
  <c r="K2782" i="1"/>
  <c r="L2782" i="1"/>
  <c r="M2782" i="1"/>
  <c r="N2782" i="1"/>
  <c r="O2782" i="1"/>
  <c r="P2782" i="1"/>
  <c r="Q2782" i="1"/>
  <c r="R2782" i="1"/>
  <c r="S2782" i="1"/>
  <c r="T2782" i="1"/>
  <c r="U2782" i="1"/>
  <c r="V2782" i="1"/>
  <c r="W2782" i="1"/>
  <c r="X2782" i="1"/>
  <c r="AD2782" i="1"/>
  <c r="AE2782" i="1"/>
  <c r="AF2782" i="1"/>
  <c r="AG2782" i="1"/>
  <c r="AH2782" i="1"/>
  <c r="AW2782" i="1"/>
  <c r="AX2782" i="1"/>
  <c r="AY2782" i="1" s="1"/>
  <c r="G2783" i="1"/>
  <c r="H2783" i="1"/>
  <c r="I2783" i="1"/>
  <c r="J2783" i="1"/>
  <c r="K2783" i="1"/>
  <c r="L2783" i="1"/>
  <c r="M2783" i="1"/>
  <c r="AD2783" i="1" s="1"/>
  <c r="AK2783" i="1" s="1"/>
  <c r="N2783" i="1"/>
  <c r="O2783" i="1"/>
  <c r="P2783" i="1"/>
  <c r="Q2783" i="1"/>
  <c r="R2783" i="1"/>
  <c r="S2783" i="1"/>
  <c r="T2783" i="1"/>
  <c r="U2783" i="1"/>
  <c r="V2783" i="1"/>
  <c r="W2783" i="1"/>
  <c r="X2783" i="1"/>
  <c r="AW2783" i="1"/>
  <c r="AX2783" i="1" s="1"/>
  <c r="BD2783" i="1"/>
  <c r="G2784" i="1"/>
  <c r="H2784" i="1"/>
  <c r="I2784" i="1"/>
  <c r="J2784" i="1"/>
  <c r="K2784" i="1"/>
  <c r="L2784" i="1"/>
  <c r="M2784" i="1"/>
  <c r="N2784" i="1"/>
  <c r="O2784" i="1"/>
  <c r="P2784" i="1"/>
  <c r="Q2784" i="1"/>
  <c r="R2784" i="1"/>
  <c r="S2784" i="1"/>
  <c r="T2784" i="1"/>
  <c r="U2784" i="1"/>
  <c r="V2784" i="1"/>
  <c r="W2784" i="1"/>
  <c r="X2784" i="1"/>
  <c r="AD2784" i="1"/>
  <c r="AE2784" i="1"/>
  <c r="AF2784" i="1"/>
  <c r="AW2784" i="1"/>
  <c r="AX2784" i="1"/>
  <c r="G2785" i="1"/>
  <c r="H2785" i="1"/>
  <c r="I2785" i="1"/>
  <c r="J2785" i="1"/>
  <c r="K2785" i="1"/>
  <c r="L2785" i="1"/>
  <c r="M2785" i="1"/>
  <c r="AD2785" i="1" s="1"/>
  <c r="N2785" i="1"/>
  <c r="O2785" i="1"/>
  <c r="P2785" i="1"/>
  <c r="Q2785" i="1"/>
  <c r="R2785" i="1"/>
  <c r="S2785" i="1"/>
  <c r="T2785" i="1"/>
  <c r="U2785" i="1"/>
  <c r="V2785" i="1"/>
  <c r="W2785" i="1"/>
  <c r="X2785" i="1"/>
  <c r="AW2785" i="1"/>
  <c r="AX2785" i="1" s="1"/>
  <c r="BA2785" i="1" s="1"/>
  <c r="AZ2785" i="1"/>
  <c r="G2786" i="1"/>
  <c r="H2786" i="1"/>
  <c r="I2786" i="1"/>
  <c r="J2786" i="1"/>
  <c r="K2786" i="1"/>
  <c r="L2786" i="1"/>
  <c r="M2786" i="1"/>
  <c r="AD2786" i="1" s="1"/>
  <c r="N2786" i="1"/>
  <c r="O2786" i="1"/>
  <c r="P2786" i="1"/>
  <c r="Q2786" i="1"/>
  <c r="R2786" i="1"/>
  <c r="S2786" i="1"/>
  <c r="T2786" i="1"/>
  <c r="U2786" i="1"/>
  <c r="V2786" i="1"/>
  <c r="W2786" i="1"/>
  <c r="X2786" i="1"/>
  <c r="AW2786" i="1"/>
  <c r="AX2786" i="1" s="1"/>
  <c r="G2787" i="1"/>
  <c r="L2787" i="1"/>
  <c r="AW2787" i="1"/>
  <c r="AX2787" i="1" s="1"/>
  <c r="G2788" i="1"/>
  <c r="L2788" i="1"/>
  <c r="O2788" i="1" s="1"/>
  <c r="AW2788" i="1"/>
  <c r="AX2788" i="1"/>
  <c r="AY2788" i="1"/>
  <c r="G2789" i="1"/>
  <c r="L2789" i="1"/>
  <c r="N2789" i="1"/>
  <c r="P2789" i="1" s="1"/>
  <c r="R2789" i="1" s="1"/>
  <c r="O2789" i="1"/>
  <c r="AW2789" i="1"/>
  <c r="AX2789" i="1" s="1"/>
  <c r="G2790" i="1"/>
  <c r="L2790" i="1"/>
  <c r="N2790" i="1"/>
  <c r="O2790" i="1"/>
  <c r="P2790" i="1"/>
  <c r="R2790" i="1"/>
  <c r="AW2790" i="1"/>
  <c r="AX2790" i="1" s="1"/>
  <c r="G2791" i="1"/>
  <c r="L2791" i="1"/>
  <c r="N2791" i="1" s="1"/>
  <c r="AW2791" i="1"/>
  <c r="AX2791" i="1" s="1"/>
  <c r="G2792" i="1"/>
  <c r="K2792" i="1"/>
  <c r="L2792" i="1"/>
  <c r="AW2792" i="1"/>
  <c r="AX2792" i="1" s="1"/>
  <c r="G2793" i="1"/>
  <c r="H2793" i="1"/>
  <c r="I2793" i="1"/>
  <c r="J2793" i="1"/>
  <c r="K2793" i="1"/>
  <c r="L2793" i="1"/>
  <c r="M2793" i="1"/>
  <c r="AD2793" i="1" s="1"/>
  <c r="N2793" i="1"/>
  <c r="O2793" i="1"/>
  <c r="P2793" i="1"/>
  <c r="Q2793" i="1"/>
  <c r="R2793" i="1"/>
  <c r="S2793" i="1"/>
  <c r="T2793" i="1"/>
  <c r="U2793" i="1"/>
  <c r="V2793" i="1"/>
  <c r="W2793" i="1"/>
  <c r="X2793" i="1"/>
  <c r="AW2793" i="1"/>
  <c r="AX2793" i="1" s="1"/>
  <c r="AZ2793" i="1" s="1"/>
  <c r="BA2793" i="1"/>
  <c r="G2794" i="1"/>
  <c r="H2794" i="1"/>
  <c r="I2794" i="1"/>
  <c r="J2794" i="1"/>
  <c r="K2794" i="1"/>
  <c r="L2794" i="1"/>
  <c r="M2794" i="1"/>
  <c r="N2794" i="1"/>
  <c r="O2794" i="1"/>
  <c r="P2794" i="1"/>
  <c r="Q2794" i="1"/>
  <c r="R2794" i="1"/>
  <c r="S2794" i="1"/>
  <c r="T2794" i="1"/>
  <c r="U2794" i="1"/>
  <c r="V2794" i="1"/>
  <c r="W2794" i="1"/>
  <c r="X2794" i="1"/>
  <c r="AD2794" i="1"/>
  <c r="AW2794" i="1"/>
  <c r="AX2794" i="1" s="1"/>
  <c r="G2795" i="1"/>
  <c r="AK2795" i="1" s="1"/>
  <c r="H2795" i="1"/>
  <c r="I2795" i="1"/>
  <c r="J2795" i="1"/>
  <c r="K2795" i="1"/>
  <c r="L2795" i="1"/>
  <c r="M2795" i="1"/>
  <c r="N2795" i="1"/>
  <c r="O2795" i="1"/>
  <c r="P2795" i="1"/>
  <c r="Q2795" i="1"/>
  <c r="R2795" i="1"/>
  <c r="S2795" i="1"/>
  <c r="T2795" i="1"/>
  <c r="U2795" i="1"/>
  <c r="V2795" i="1"/>
  <c r="W2795" i="1"/>
  <c r="X2795" i="1"/>
  <c r="AD2795" i="1"/>
  <c r="AE2795" i="1"/>
  <c r="AL2795" i="1" s="1"/>
  <c r="AF2795" i="1"/>
  <c r="AG2795" i="1"/>
  <c r="AH2795" i="1"/>
  <c r="AW2795" i="1"/>
  <c r="AX2795" i="1"/>
  <c r="AY2795" i="1"/>
  <c r="AZ2795" i="1"/>
  <c r="G2796" i="1"/>
  <c r="H2796" i="1"/>
  <c r="I2796" i="1"/>
  <c r="J2796" i="1"/>
  <c r="K2796" i="1"/>
  <c r="L2796" i="1"/>
  <c r="M2796" i="1"/>
  <c r="AD2796" i="1" s="1"/>
  <c r="N2796" i="1"/>
  <c r="O2796" i="1"/>
  <c r="P2796" i="1"/>
  <c r="Q2796" i="1"/>
  <c r="R2796" i="1"/>
  <c r="S2796" i="1"/>
  <c r="T2796" i="1"/>
  <c r="U2796" i="1"/>
  <c r="V2796" i="1"/>
  <c r="W2796" i="1"/>
  <c r="X2796" i="1"/>
  <c r="AK2796" i="1"/>
  <c r="AW2796" i="1"/>
  <c r="AX2796" i="1" s="1"/>
  <c r="BD2796" i="1"/>
  <c r="G2797" i="1"/>
  <c r="H2797" i="1"/>
  <c r="I2797" i="1"/>
  <c r="J2797" i="1"/>
  <c r="K2797" i="1"/>
  <c r="L2797" i="1"/>
  <c r="M2797" i="1"/>
  <c r="N2797" i="1"/>
  <c r="O2797" i="1"/>
  <c r="P2797" i="1"/>
  <c r="Q2797" i="1"/>
  <c r="R2797" i="1"/>
  <c r="S2797" i="1"/>
  <c r="T2797" i="1"/>
  <c r="U2797" i="1"/>
  <c r="V2797" i="1"/>
  <c r="W2797" i="1"/>
  <c r="X2797" i="1"/>
  <c r="AD2797" i="1"/>
  <c r="AE2797" i="1" s="1"/>
  <c r="AW2797" i="1"/>
  <c r="AX2797" i="1" s="1"/>
  <c r="G2798" i="1"/>
  <c r="H2798" i="1"/>
  <c r="I2798" i="1"/>
  <c r="J2798" i="1"/>
  <c r="K2798" i="1"/>
  <c r="L2798" i="1"/>
  <c r="M2798" i="1"/>
  <c r="AD2798" i="1" s="1"/>
  <c r="N2798" i="1"/>
  <c r="O2798" i="1"/>
  <c r="P2798" i="1"/>
  <c r="Q2798" i="1"/>
  <c r="R2798" i="1"/>
  <c r="S2798" i="1"/>
  <c r="T2798" i="1"/>
  <c r="U2798" i="1"/>
  <c r="V2798" i="1"/>
  <c r="W2798" i="1"/>
  <c r="X2798" i="1"/>
  <c r="AW2798" i="1"/>
  <c r="AX2798" i="1" s="1"/>
  <c r="AZ2798" i="1" s="1"/>
  <c r="G2799" i="1"/>
  <c r="H2799" i="1"/>
  <c r="I2799" i="1"/>
  <c r="J2799" i="1"/>
  <c r="K2799" i="1"/>
  <c r="L2799" i="1"/>
  <c r="M2799" i="1"/>
  <c r="AD2799" i="1" s="1"/>
  <c r="N2799" i="1"/>
  <c r="O2799" i="1"/>
  <c r="P2799" i="1"/>
  <c r="Q2799" i="1"/>
  <c r="R2799" i="1"/>
  <c r="S2799" i="1"/>
  <c r="T2799" i="1"/>
  <c r="U2799" i="1"/>
  <c r="V2799" i="1"/>
  <c r="W2799" i="1"/>
  <c r="X2799" i="1"/>
  <c r="AW2799" i="1"/>
  <c r="AX2799" i="1" s="1"/>
  <c r="G2800" i="1"/>
  <c r="AK2800" i="1" s="1"/>
  <c r="H2800" i="1"/>
  <c r="I2800" i="1"/>
  <c r="J2800" i="1"/>
  <c r="K2800" i="1"/>
  <c r="L2800" i="1"/>
  <c r="M2800" i="1"/>
  <c r="N2800" i="1"/>
  <c r="O2800" i="1"/>
  <c r="P2800" i="1"/>
  <c r="Q2800" i="1"/>
  <c r="R2800" i="1"/>
  <c r="S2800" i="1"/>
  <c r="T2800" i="1"/>
  <c r="U2800" i="1"/>
  <c r="V2800" i="1"/>
  <c r="W2800" i="1"/>
  <c r="X2800" i="1"/>
  <c r="AD2800" i="1"/>
  <c r="AE2800" i="1"/>
  <c r="AL2800" i="1" s="1"/>
  <c r="AF2800" i="1"/>
  <c r="AG2800" i="1"/>
  <c r="AH2800" i="1"/>
  <c r="AW2800" i="1"/>
  <c r="AX2800" i="1"/>
  <c r="G2801" i="1"/>
  <c r="H2801" i="1"/>
  <c r="I2801" i="1"/>
  <c r="J2801" i="1"/>
  <c r="K2801" i="1"/>
  <c r="L2801" i="1"/>
  <c r="M2801" i="1"/>
  <c r="AD2801" i="1" s="1"/>
  <c r="N2801" i="1"/>
  <c r="O2801" i="1"/>
  <c r="P2801" i="1"/>
  <c r="Q2801" i="1"/>
  <c r="R2801" i="1"/>
  <c r="S2801" i="1"/>
  <c r="T2801" i="1"/>
  <c r="U2801" i="1"/>
  <c r="V2801" i="1"/>
  <c r="W2801" i="1"/>
  <c r="X2801" i="1"/>
  <c r="AW2801" i="1"/>
  <c r="AX2801" i="1" s="1"/>
  <c r="G2802" i="1"/>
  <c r="H2802" i="1"/>
  <c r="I2802" i="1"/>
  <c r="J2802" i="1"/>
  <c r="K2802" i="1"/>
  <c r="L2802" i="1"/>
  <c r="M2802" i="1"/>
  <c r="N2802" i="1"/>
  <c r="O2802" i="1"/>
  <c r="P2802" i="1"/>
  <c r="Q2802" i="1"/>
  <c r="R2802" i="1"/>
  <c r="S2802" i="1"/>
  <c r="T2802" i="1"/>
  <c r="U2802" i="1"/>
  <c r="V2802" i="1"/>
  <c r="W2802" i="1"/>
  <c r="X2802" i="1"/>
  <c r="AD2802" i="1"/>
  <c r="AE2802" i="1" s="1"/>
  <c r="AW2802" i="1"/>
  <c r="AX2802" i="1" s="1"/>
  <c r="G2803" i="1"/>
  <c r="H2803" i="1"/>
  <c r="I2803" i="1"/>
  <c r="J2803" i="1"/>
  <c r="K2803" i="1"/>
  <c r="L2803" i="1"/>
  <c r="M2803" i="1"/>
  <c r="AD2803" i="1" s="1"/>
  <c r="N2803" i="1"/>
  <c r="O2803" i="1"/>
  <c r="P2803" i="1"/>
  <c r="Q2803" i="1"/>
  <c r="R2803" i="1"/>
  <c r="S2803" i="1"/>
  <c r="T2803" i="1"/>
  <c r="U2803" i="1"/>
  <c r="V2803" i="1"/>
  <c r="W2803" i="1"/>
  <c r="X2803" i="1"/>
  <c r="AW2803" i="1"/>
  <c r="AX2803" i="1" s="1"/>
  <c r="AZ2803" i="1" s="1"/>
  <c r="G2804" i="1"/>
  <c r="H2804" i="1"/>
  <c r="I2804" i="1"/>
  <c r="J2804" i="1"/>
  <c r="K2804" i="1"/>
  <c r="L2804" i="1"/>
  <c r="M2804" i="1"/>
  <c r="AD2804" i="1" s="1"/>
  <c r="N2804" i="1"/>
  <c r="O2804" i="1"/>
  <c r="P2804" i="1"/>
  <c r="Q2804" i="1"/>
  <c r="R2804" i="1"/>
  <c r="S2804" i="1"/>
  <c r="T2804" i="1"/>
  <c r="U2804" i="1"/>
  <c r="V2804" i="1"/>
  <c r="W2804" i="1"/>
  <c r="X2804" i="1"/>
  <c r="AW2804" i="1"/>
  <c r="AX2804" i="1" s="1"/>
  <c r="G2805" i="1"/>
  <c r="AK2805" i="1" s="1"/>
  <c r="H2805" i="1"/>
  <c r="I2805" i="1"/>
  <c r="J2805" i="1"/>
  <c r="K2805" i="1"/>
  <c r="L2805" i="1"/>
  <c r="M2805" i="1"/>
  <c r="N2805" i="1"/>
  <c r="O2805" i="1"/>
  <c r="P2805" i="1"/>
  <c r="Q2805" i="1"/>
  <c r="R2805" i="1"/>
  <c r="S2805" i="1"/>
  <c r="T2805" i="1"/>
  <c r="U2805" i="1"/>
  <c r="V2805" i="1"/>
  <c r="W2805" i="1"/>
  <c r="X2805" i="1"/>
  <c r="AD2805" i="1"/>
  <c r="AE2805" i="1"/>
  <c r="AF2805" i="1"/>
  <c r="AG2805" i="1"/>
  <c r="AH2805" i="1"/>
  <c r="AW2805" i="1"/>
  <c r="AX2805" i="1"/>
  <c r="AY2805" i="1" s="1"/>
  <c r="G2806" i="1"/>
  <c r="H2806" i="1"/>
  <c r="I2806" i="1"/>
  <c r="J2806" i="1"/>
  <c r="K2806" i="1"/>
  <c r="L2806" i="1"/>
  <c r="M2806" i="1"/>
  <c r="AD2806" i="1" s="1"/>
  <c r="AK2806" i="1" s="1"/>
  <c r="N2806" i="1"/>
  <c r="O2806" i="1"/>
  <c r="P2806" i="1"/>
  <c r="Q2806" i="1"/>
  <c r="R2806" i="1"/>
  <c r="S2806" i="1"/>
  <c r="T2806" i="1"/>
  <c r="U2806" i="1"/>
  <c r="V2806" i="1"/>
  <c r="W2806" i="1"/>
  <c r="X2806" i="1"/>
  <c r="AW2806" i="1"/>
  <c r="AX2806" i="1" s="1"/>
  <c r="BD2806" i="1"/>
  <c r="G2807" i="1"/>
  <c r="H2807" i="1"/>
  <c r="I2807" i="1"/>
  <c r="J2807" i="1"/>
  <c r="K2807" i="1"/>
  <c r="L2807" i="1"/>
  <c r="M2807" i="1"/>
  <c r="N2807" i="1"/>
  <c r="O2807" i="1"/>
  <c r="P2807" i="1"/>
  <c r="Q2807" i="1"/>
  <c r="R2807" i="1"/>
  <c r="S2807" i="1"/>
  <c r="T2807" i="1"/>
  <c r="U2807" i="1"/>
  <c r="V2807" i="1"/>
  <c r="W2807" i="1"/>
  <c r="X2807" i="1"/>
  <c r="AD2807" i="1"/>
  <c r="AE2807" i="1"/>
  <c r="AF2807" i="1"/>
  <c r="AW2807" i="1"/>
  <c r="AX2807" i="1" s="1"/>
  <c r="G2808" i="1"/>
  <c r="H2808" i="1"/>
  <c r="I2808" i="1"/>
  <c r="J2808" i="1"/>
  <c r="K2808" i="1"/>
  <c r="L2808" i="1"/>
  <c r="M2808" i="1"/>
  <c r="AD2808" i="1" s="1"/>
  <c r="N2808" i="1"/>
  <c r="O2808" i="1"/>
  <c r="P2808" i="1"/>
  <c r="Q2808" i="1"/>
  <c r="R2808" i="1"/>
  <c r="S2808" i="1"/>
  <c r="T2808" i="1"/>
  <c r="U2808" i="1"/>
  <c r="V2808" i="1"/>
  <c r="W2808" i="1"/>
  <c r="X2808" i="1"/>
  <c r="AW2808" i="1"/>
  <c r="AX2808" i="1" s="1"/>
  <c r="AZ2808" i="1" s="1"/>
  <c r="G2809" i="1"/>
  <c r="H2809" i="1"/>
  <c r="I2809" i="1"/>
  <c r="J2809" i="1"/>
  <c r="K2809" i="1"/>
  <c r="L2809" i="1"/>
  <c r="M2809" i="1"/>
  <c r="AD2809" i="1" s="1"/>
  <c r="N2809" i="1"/>
  <c r="O2809" i="1"/>
  <c r="P2809" i="1"/>
  <c r="Q2809" i="1"/>
  <c r="R2809" i="1"/>
  <c r="S2809" i="1"/>
  <c r="T2809" i="1"/>
  <c r="U2809" i="1"/>
  <c r="V2809" i="1"/>
  <c r="W2809" i="1"/>
  <c r="X2809" i="1"/>
  <c r="AW2809" i="1"/>
  <c r="AX2809" i="1" s="1"/>
  <c r="G2810" i="1"/>
  <c r="AK2810" i="1" s="1"/>
  <c r="H2810" i="1"/>
  <c r="I2810" i="1"/>
  <c r="J2810" i="1"/>
  <c r="K2810" i="1"/>
  <c r="L2810" i="1"/>
  <c r="M2810" i="1"/>
  <c r="N2810" i="1"/>
  <c r="O2810" i="1"/>
  <c r="P2810" i="1"/>
  <c r="Q2810" i="1"/>
  <c r="R2810" i="1"/>
  <c r="S2810" i="1"/>
  <c r="T2810" i="1"/>
  <c r="U2810" i="1"/>
  <c r="V2810" i="1"/>
  <c r="W2810" i="1"/>
  <c r="X2810" i="1"/>
  <c r="AD2810" i="1"/>
  <c r="AE2810" i="1"/>
  <c r="AF2810" i="1"/>
  <c r="AG2810" i="1"/>
  <c r="AH2810" i="1"/>
  <c r="AW2810" i="1"/>
  <c r="AX2810" i="1"/>
  <c r="AY2810" i="1" s="1"/>
  <c r="AZ2810" i="1"/>
  <c r="G2811" i="1"/>
  <c r="H2811" i="1"/>
  <c r="I2811" i="1"/>
  <c r="J2811" i="1"/>
  <c r="K2811" i="1"/>
  <c r="L2811" i="1"/>
  <c r="M2811" i="1"/>
  <c r="AD2811" i="1" s="1"/>
  <c r="N2811" i="1"/>
  <c r="O2811" i="1"/>
  <c r="P2811" i="1"/>
  <c r="Q2811" i="1"/>
  <c r="R2811" i="1"/>
  <c r="S2811" i="1"/>
  <c r="T2811" i="1"/>
  <c r="U2811" i="1"/>
  <c r="V2811" i="1"/>
  <c r="W2811" i="1"/>
  <c r="X2811" i="1"/>
  <c r="AK2811" i="1"/>
  <c r="AW2811" i="1"/>
  <c r="AX2811" i="1" s="1"/>
  <c r="G2812" i="1"/>
  <c r="H2812" i="1"/>
  <c r="I2812" i="1"/>
  <c r="J2812" i="1"/>
  <c r="K2812" i="1"/>
  <c r="L2812" i="1"/>
  <c r="M2812" i="1"/>
  <c r="N2812" i="1"/>
  <c r="O2812" i="1"/>
  <c r="P2812" i="1"/>
  <c r="Q2812" i="1"/>
  <c r="R2812" i="1"/>
  <c r="S2812" i="1"/>
  <c r="T2812" i="1"/>
  <c r="U2812" i="1"/>
  <c r="V2812" i="1"/>
  <c r="W2812" i="1"/>
  <c r="X2812" i="1"/>
  <c r="AD2812" i="1"/>
  <c r="AE2812" i="1"/>
  <c r="AF2812" i="1"/>
  <c r="AW2812" i="1"/>
  <c r="AX2812" i="1" s="1"/>
  <c r="G2813" i="1"/>
  <c r="H2813" i="1"/>
  <c r="I2813" i="1"/>
  <c r="J2813" i="1"/>
  <c r="K2813" i="1"/>
  <c r="L2813" i="1"/>
  <c r="M2813" i="1"/>
  <c r="AD2813" i="1" s="1"/>
  <c r="N2813" i="1"/>
  <c r="O2813" i="1"/>
  <c r="P2813" i="1"/>
  <c r="Q2813" i="1"/>
  <c r="R2813" i="1"/>
  <c r="S2813" i="1"/>
  <c r="T2813" i="1"/>
  <c r="U2813" i="1"/>
  <c r="V2813" i="1"/>
  <c r="W2813" i="1"/>
  <c r="X2813" i="1"/>
  <c r="AW2813" i="1"/>
  <c r="AX2813" i="1" s="1"/>
  <c r="AZ2813" i="1"/>
  <c r="BA2813" i="1"/>
  <c r="G2814" i="1"/>
  <c r="H2814" i="1"/>
  <c r="I2814" i="1"/>
  <c r="J2814" i="1"/>
  <c r="K2814" i="1"/>
  <c r="L2814" i="1"/>
  <c r="M2814" i="1"/>
  <c r="N2814" i="1"/>
  <c r="O2814" i="1"/>
  <c r="P2814" i="1"/>
  <c r="Q2814" i="1"/>
  <c r="R2814" i="1"/>
  <c r="S2814" i="1"/>
  <c r="T2814" i="1"/>
  <c r="U2814" i="1"/>
  <c r="V2814" i="1"/>
  <c r="W2814" i="1"/>
  <c r="X2814" i="1"/>
  <c r="AD2814" i="1"/>
  <c r="AW2814" i="1"/>
  <c r="AX2814" i="1" s="1"/>
  <c r="G2815" i="1"/>
  <c r="AK2815" i="1" s="1"/>
  <c r="H2815" i="1"/>
  <c r="I2815" i="1"/>
  <c r="J2815" i="1"/>
  <c r="K2815" i="1"/>
  <c r="L2815" i="1"/>
  <c r="M2815" i="1"/>
  <c r="N2815" i="1"/>
  <c r="O2815" i="1"/>
  <c r="P2815" i="1"/>
  <c r="Q2815" i="1"/>
  <c r="R2815" i="1"/>
  <c r="S2815" i="1"/>
  <c r="T2815" i="1"/>
  <c r="U2815" i="1"/>
  <c r="V2815" i="1"/>
  <c r="W2815" i="1"/>
  <c r="X2815" i="1"/>
  <c r="AD2815" i="1"/>
  <c r="AE2815" i="1"/>
  <c r="AL2815" i="1" s="1"/>
  <c r="AF2815" i="1"/>
  <c r="AG2815" i="1"/>
  <c r="AH2815" i="1"/>
  <c r="AW2815" i="1"/>
  <c r="AX2815" i="1"/>
  <c r="AY2815" i="1" s="1"/>
  <c r="G2816" i="1"/>
  <c r="H2816" i="1"/>
  <c r="I2816" i="1"/>
  <c r="J2816" i="1"/>
  <c r="K2816" i="1"/>
  <c r="L2816" i="1"/>
  <c r="M2816" i="1"/>
  <c r="AD2816" i="1" s="1"/>
  <c r="N2816" i="1"/>
  <c r="O2816" i="1"/>
  <c r="P2816" i="1"/>
  <c r="Q2816" i="1"/>
  <c r="R2816" i="1"/>
  <c r="S2816" i="1"/>
  <c r="T2816" i="1"/>
  <c r="U2816" i="1"/>
  <c r="V2816" i="1"/>
  <c r="W2816" i="1"/>
  <c r="X2816" i="1"/>
  <c r="AK2816" i="1"/>
  <c r="AW2816" i="1"/>
  <c r="AX2816" i="1" s="1"/>
  <c r="G2817" i="1"/>
  <c r="H2817" i="1"/>
  <c r="I2817" i="1"/>
  <c r="J2817" i="1"/>
  <c r="K2817" i="1"/>
  <c r="L2817" i="1"/>
  <c r="M2817" i="1"/>
  <c r="N2817" i="1"/>
  <c r="O2817" i="1"/>
  <c r="P2817" i="1"/>
  <c r="Q2817" i="1"/>
  <c r="R2817" i="1"/>
  <c r="S2817" i="1"/>
  <c r="T2817" i="1"/>
  <c r="U2817" i="1"/>
  <c r="V2817" i="1"/>
  <c r="W2817" i="1"/>
  <c r="X2817" i="1"/>
  <c r="AD2817" i="1"/>
  <c r="AE2817" i="1" s="1"/>
  <c r="AW2817" i="1"/>
  <c r="AX2817" i="1"/>
  <c r="G2818" i="1"/>
  <c r="H2818" i="1"/>
  <c r="I2818" i="1"/>
  <c r="J2818" i="1"/>
  <c r="K2818" i="1"/>
  <c r="L2818" i="1"/>
  <c r="M2818" i="1"/>
  <c r="AD2818" i="1" s="1"/>
  <c r="N2818" i="1"/>
  <c r="O2818" i="1"/>
  <c r="P2818" i="1"/>
  <c r="Q2818" i="1"/>
  <c r="R2818" i="1"/>
  <c r="S2818" i="1"/>
  <c r="T2818" i="1"/>
  <c r="U2818" i="1"/>
  <c r="V2818" i="1"/>
  <c r="W2818" i="1"/>
  <c r="X2818" i="1"/>
  <c r="AW2818" i="1"/>
  <c r="AX2818" i="1" s="1"/>
  <c r="AZ2818" i="1"/>
  <c r="BA2818" i="1"/>
  <c r="G2819" i="1"/>
  <c r="H2819" i="1"/>
  <c r="I2819" i="1"/>
  <c r="J2819" i="1"/>
  <c r="K2819" i="1"/>
  <c r="L2819" i="1"/>
  <c r="M2819" i="1"/>
  <c r="N2819" i="1"/>
  <c r="O2819" i="1"/>
  <c r="P2819" i="1"/>
  <c r="Q2819" i="1"/>
  <c r="R2819" i="1"/>
  <c r="S2819" i="1"/>
  <c r="T2819" i="1"/>
  <c r="U2819" i="1"/>
  <c r="V2819" i="1"/>
  <c r="W2819" i="1"/>
  <c r="X2819" i="1"/>
  <c r="AD2819" i="1"/>
  <c r="AW2819" i="1"/>
  <c r="AX2819" i="1" s="1"/>
  <c r="G2820" i="1"/>
  <c r="AK2820" i="1" s="1"/>
  <c r="H2820" i="1"/>
  <c r="I2820" i="1"/>
  <c r="J2820" i="1"/>
  <c r="K2820" i="1"/>
  <c r="L2820" i="1"/>
  <c r="M2820" i="1"/>
  <c r="N2820" i="1"/>
  <c r="O2820" i="1"/>
  <c r="P2820" i="1"/>
  <c r="Q2820" i="1"/>
  <c r="R2820" i="1"/>
  <c r="S2820" i="1"/>
  <c r="T2820" i="1"/>
  <c r="U2820" i="1"/>
  <c r="V2820" i="1"/>
  <c r="W2820" i="1"/>
  <c r="X2820" i="1"/>
  <c r="AD2820" i="1"/>
  <c r="AE2820" i="1"/>
  <c r="AF2820" i="1"/>
  <c r="AG2820" i="1"/>
  <c r="AH2820" i="1"/>
  <c r="AW2820" i="1"/>
  <c r="AX2820" i="1"/>
  <c r="AY2820" i="1" s="1"/>
  <c r="G2821" i="1"/>
  <c r="H2821" i="1"/>
  <c r="I2821" i="1"/>
  <c r="J2821" i="1"/>
  <c r="K2821" i="1"/>
  <c r="L2821" i="1"/>
  <c r="M2821" i="1"/>
  <c r="AD2821" i="1" s="1"/>
  <c r="N2821" i="1"/>
  <c r="O2821" i="1"/>
  <c r="P2821" i="1"/>
  <c r="Q2821" i="1"/>
  <c r="R2821" i="1"/>
  <c r="S2821" i="1"/>
  <c r="T2821" i="1"/>
  <c r="U2821" i="1"/>
  <c r="V2821" i="1"/>
  <c r="W2821" i="1"/>
  <c r="X2821" i="1"/>
  <c r="AW2821" i="1"/>
  <c r="AX2821" i="1" s="1"/>
  <c r="BD2821" i="1"/>
  <c r="G2822" i="1"/>
  <c r="H2822" i="1"/>
  <c r="I2822" i="1"/>
  <c r="J2822" i="1"/>
  <c r="K2822" i="1"/>
  <c r="L2822" i="1"/>
  <c r="M2822" i="1"/>
  <c r="N2822" i="1"/>
  <c r="O2822" i="1"/>
  <c r="P2822" i="1"/>
  <c r="Q2822" i="1"/>
  <c r="R2822" i="1"/>
  <c r="S2822" i="1"/>
  <c r="T2822" i="1"/>
  <c r="U2822" i="1"/>
  <c r="V2822" i="1"/>
  <c r="W2822" i="1"/>
  <c r="X2822" i="1"/>
  <c r="AD2822" i="1"/>
  <c r="AE2822" i="1"/>
  <c r="AF2822" i="1"/>
  <c r="AW2822" i="1"/>
  <c r="AX2822" i="1" s="1"/>
  <c r="G2823" i="1"/>
  <c r="H2823" i="1"/>
  <c r="I2823" i="1"/>
  <c r="J2823" i="1"/>
  <c r="K2823" i="1"/>
  <c r="L2823" i="1"/>
  <c r="M2823" i="1"/>
  <c r="AD2823" i="1" s="1"/>
  <c r="N2823" i="1"/>
  <c r="O2823" i="1"/>
  <c r="P2823" i="1"/>
  <c r="Q2823" i="1"/>
  <c r="R2823" i="1"/>
  <c r="S2823" i="1"/>
  <c r="T2823" i="1"/>
  <c r="U2823" i="1"/>
  <c r="V2823" i="1"/>
  <c r="W2823" i="1"/>
  <c r="X2823" i="1"/>
  <c r="AW2823" i="1"/>
  <c r="AX2823" i="1" s="1"/>
  <c r="AZ2823" i="1" s="1"/>
  <c r="G2824" i="1"/>
  <c r="H2824" i="1"/>
  <c r="I2824" i="1"/>
  <c r="J2824" i="1"/>
  <c r="K2824" i="1"/>
  <c r="L2824" i="1"/>
  <c r="M2824" i="1"/>
  <c r="AD2824" i="1" s="1"/>
  <c r="N2824" i="1"/>
  <c r="O2824" i="1"/>
  <c r="P2824" i="1"/>
  <c r="Q2824" i="1"/>
  <c r="R2824" i="1"/>
  <c r="S2824" i="1"/>
  <c r="T2824" i="1"/>
  <c r="U2824" i="1"/>
  <c r="V2824" i="1"/>
  <c r="W2824" i="1"/>
  <c r="X2824" i="1"/>
  <c r="AW2824" i="1"/>
  <c r="AX2824" i="1" s="1"/>
  <c r="G2825" i="1"/>
  <c r="AK2825" i="1" s="1"/>
  <c r="H2825" i="1"/>
  <c r="I2825" i="1"/>
  <c r="J2825" i="1"/>
  <c r="K2825" i="1"/>
  <c r="L2825" i="1"/>
  <c r="M2825" i="1"/>
  <c r="N2825" i="1"/>
  <c r="O2825" i="1"/>
  <c r="P2825" i="1"/>
  <c r="Q2825" i="1"/>
  <c r="R2825" i="1"/>
  <c r="S2825" i="1"/>
  <c r="T2825" i="1"/>
  <c r="U2825" i="1"/>
  <c r="V2825" i="1"/>
  <c r="W2825" i="1"/>
  <c r="X2825" i="1"/>
  <c r="AD2825" i="1"/>
  <c r="AE2825" i="1"/>
  <c r="AL2825" i="1" s="1"/>
  <c r="AF2825" i="1"/>
  <c r="AG2825" i="1"/>
  <c r="AH2825" i="1"/>
  <c r="AW2825" i="1"/>
  <c r="AX2825" i="1"/>
  <c r="AY2825" i="1" s="1"/>
  <c r="G2826" i="1"/>
  <c r="H2826" i="1"/>
  <c r="I2826" i="1"/>
  <c r="J2826" i="1"/>
  <c r="K2826" i="1"/>
  <c r="L2826" i="1"/>
  <c r="M2826" i="1"/>
  <c r="AD2826" i="1" s="1"/>
  <c r="AK2826" i="1" s="1"/>
  <c r="N2826" i="1"/>
  <c r="O2826" i="1"/>
  <c r="P2826" i="1"/>
  <c r="Q2826" i="1"/>
  <c r="R2826" i="1"/>
  <c r="S2826" i="1"/>
  <c r="T2826" i="1"/>
  <c r="U2826" i="1"/>
  <c r="V2826" i="1"/>
  <c r="W2826" i="1"/>
  <c r="X2826" i="1"/>
  <c r="AW2826" i="1"/>
  <c r="AX2826" i="1" s="1"/>
  <c r="G2827" i="1"/>
  <c r="H2827" i="1"/>
  <c r="I2827" i="1"/>
  <c r="J2827" i="1"/>
  <c r="K2827" i="1"/>
  <c r="L2827" i="1"/>
  <c r="M2827" i="1"/>
  <c r="N2827" i="1"/>
  <c r="O2827" i="1"/>
  <c r="P2827" i="1"/>
  <c r="Q2827" i="1"/>
  <c r="R2827" i="1"/>
  <c r="S2827" i="1"/>
  <c r="T2827" i="1"/>
  <c r="U2827" i="1"/>
  <c r="V2827" i="1"/>
  <c r="W2827" i="1"/>
  <c r="X2827" i="1"/>
  <c r="AD2827" i="1"/>
  <c r="AW2827" i="1"/>
  <c r="AX2827" i="1" s="1"/>
  <c r="G2828" i="1"/>
  <c r="H2828" i="1"/>
  <c r="I2828" i="1"/>
  <c r="J2828" i="1"/>
  <c r="K2828" i="1"/>
  <c r="L2828" i="1"/>
  <c r="M2828" i="1"/>
  <c r="AD2828" i="1" s="1"/>
  <c r="N2828" i="1"/>
  <c r="O2828" i="1"/>
  <c r="P2828" i="1"/>
  <c r="Q2828" i="1"/>
  <c r="R2828" i="1"/>
  <c r="S2828" i="1"/>
  <c r="T2828" i="1"/>
  <c r="U2828" i="1"/>
  <c r="V2828" i="1"/>
  <c r="W2828" i="1"/>
  <c r="X2828" i="1"/>
  <c r="AW2828" i="1"/>
  <c r="AX2828" i="1" s="1"/>
  <c r="AZ2828" i="1"/>
  <c r="BA2828" i="1"/>
  <c r="G2829" i="1"/>
  <c r="H2829" i="1"/>
  <c r="I2829" i="1"/>
  <c r="J2829" i="1"/>
  <c r="K2829" i="1"/>
  <c r="L2829" i="1"/>
  <c r="M2829" i="1"/>
  <c r="N2829" i="1"/>
  <c r="O2829" i="1"/>
  <c r="P2829" i="1"/>
  <c r="Q2829" i="1"/>
  <c r="R2829" i="1"/>
  <c r="S2829" i="1"/>
  <c r="T2829" i="1"/>
  <c r="U2829" i="1"/>
  <c r="V2829" i="1"/>
  <c r="W2829" i="1"/>
  <c r="X2829" i="1"/>
  <c r="AD2829" i="1"/>
  <c r="AW2829" i="1"/>
  <c r="AX2829" i="1" s="1"/>
  <c r="G2830" i="1"/>
  <c r="AK2830" i="1" s="1"/>
  <c r="H2830" i="1"/>
  <c r="I2830" i="1"/>
  <c r="J2830" i="1"/>
  <c r="K2830" i="1"/>
  <c r="L2830" i="1"/>
  <c r="M2830" i="1"/>
  <c r="N2830" i="1"/>
  <c r="O2830" i="1"/>
  <c r="P2830" i="1"/>
  <c r="Q2830" i="1"/>
  <c r="R2830" i="1"/>
  <c r="S2830" i="1"/>
  <c r="T2830" i="1"/>
  <c r="U2830" i="1"/>
  <c r="V2830" i="1"/>
  <c r="W2830" i="1"/>
  <c r="X2830" i="1"/>
  <c r="AD2830" i="1"/>
  <c r="AE2830" i="1"/>
  <c r="AL2830" i="1" s="1"/>
  <c r="AF2830" i="1"/>
  <c r="AG2830" i="1"/>
  <c r="AH2830" i="1"/>
  <c r="AW2830" i="1"/>
  <c r="AX2830" i="1"/>
  <c r="AY2830" i="1"/>
  <c r="AZ2830" i="1"/>
  <c r="G2831" i="1"/>
  <c r="H2831" i="1"/>
  <c r="I2831" i="1"/>
  <c r="J2831" i="1"/>
  <c r="K2831" i="1"/>
  <c r="L2831" i="1"/>
  <c r="M2831" i="1"/>
  <c r="AD2831" i="1" s="1"/>
  <c r="N2831" i="1"/>
  <c r="O2831" i="1"/>
  <c r="P2831" i="1"/>
  <c r="Q2831" i="1"/>
  <c r="R2831" i="1"/>
  <c r="S2831" i="1"/>
  <c r="T2831" i="1"/>
  <c r="U2831" i="1"/>
  <c r="V2831" i="1"/>
  <c r="W2831" i="1"/>
  <c r="X2831" i="1"/>
  <c r="AK2831" i="1"/>
  <c r="AW2831" i="1"/>
  <c r="AX2831" i="1" s="1"/>
  <c r="G2832" i="1"/>
  <c r="H2832" i="1"/>
  <c r="I2832" i="1"/>
  <c r="J2832" i="1"/>
  <c r="K2832" i="1"/>
  <c r="L2832" i="1"/>
  <c r="M2832" i="1"/>
  <c r="N2832" i="1"/>
  <c r="O2832" i="1"/>
  <c r="P2832" i="1"/>
  <c r="Q2832" i="1"/>
  <c r="R2832" i="1"/>
  <c r="S2832" i="1"/>
  <c r="T2832" i="1"/>
  <c r="U2832" i="1"/>
  <c r="V2832" i="1"/>
  <c r="W2832" i="1"/>
  <c r="X2832" i="1"/>
  <c r="AD2832" i="1"/>
  <c r="AE2832" i="1" s="1"/>
  <c r="AW2832" i="1"/>
  <c r="AX2832" i="1"/>
  <c r="G2833" i="1"/>
  <c r="H2833" i="1"/>
  <c r="I2833" i="1"/>
  <c r="J2833" i="1"/>
  <c r="K2833" i="1"/>
  <c r="L2833" i="1"/>
  <c r="M2833" i="1"/>
  <c r="AD2833" i="1" s="1"/>
  <c r="N2833" i="1"/>
  <c r="O2833" i="1"/>
  <c r="P2833" i="1"/>
  <c r="Q2833" i="1"/>
  <c r="R2833" i="1"/>
  <c r="S2833" i="1"/>
  <c r="T2833" i="1"/>
  <c r="U2833" i="1"/>
  <c r="V2833" i="1"/>
  <c r="W2833" i="1"/>
  <c r="X2833" i="1"/>
  <c r="AW2833" i="1"/>
  <c r="AX2833" i="1" s="1"/>
  <c r="G2834" i="1"/>
  <c r="H2834" i="1"/>
  <c r="I2834" i="1"/>
  <c r="J2834" i="1"/>
  <c r="K2834" i="1"/>
  <c r="L2834" i="1"/>
  <c r="M2834" i="1"/>
  <c r="AD2834" i="1" s="1"/>
  <c r="N2834" i="1"/>
  <c r="O2834" i="1"/>
  <c r="P2834" i="1"/>
  <c r="Q2834" i="1"/>
  <c r="R2834" i="1"/>
  <c r="S2834" i="1"/>
  <c r="T2834" i="1"/>
  <c r="U2834" i="1"/>
  <c r="V2834" i="1"/>
  <c r="W2834" i="1"/>
  <c r="X2834" i="1"/>
  <c r="AW2834" i="1"/>
  <c r="AX2834" i="1" s="1"/>
  <c r="G2835" i="1"/>
  <c r="AK2835" i="1" s="1"/>
  <c r="H2835" i="1"/>
  <c r="I2835" i="1"/>
  <c r="J2835" i="1"/>
  <c r="K2835" i="1"/>
  <c r="L2835" i="1"/>
  <c r="M2835" i="1"/>
  <c r="N2835" i="1"/>
  <c r="O2835" i="1"/>
  <c r="P2835" i="1"/>
  <c r="Q2835" i="1"/>
  <c r="R2835" i="1"/>
  <c r="S2835" i="1"/>
  <c r="T2835" i="1"/>
  <c r="U2835" i="1"/>
  <c r="V2835" i="1"/>
  <c r="W2835" i="1"/>
  <c r="X2835" i="1"/>
  <c r="AD2835" i="1"/>
  <c r="AE2835" i="1"/>
  <c r="AL2835" i="1" s="1"/>
  <c r="AF2835" i="1"/>
  <c r="AM2835" i="1" s="1"/>
  <c r="AG2835" i="1"/>
  <c r="AH2835" i="1"/>
  <c r="AI2835" i="1"/>
  <c r="AW2835" i="1"/>
  <c r="AX2835" i="1"/>
  <c r="AY2835" i="1" s="1"/>
  <c r="G2836" i="1"/>
  <c r="H2836" i="1"/>
  <c r="I2836" i="1"/>
  <c r="J2836" i="1"/>
  <c r="K2836" i="1"/>
  <c r="L2836" i="1"/>
  <c r="M2836" i="1"/>
  <c r="AD2836" i="1" s="1"/>
  <c r="N2836" i="1"/>
  <c r="O2836" i="1"/>
  <c r="P2836" i="1"/>
  <c r="Q2836" i="1"/>
  <c r="R2836" i="1"/>
  <c r="S2836" i="1"/>
  <c r="T2836" i="1"/>
  <c r="U2836" i="1"/>
  <c r="V2836" i="1"/>
  <c r="W2836" i="1"/>
  <c r="X2836" i="1"/>
  <c r="AK2836" i="1"/>
  <c r="AW2836" i="1"/>
  <c r="AX2836" i="1" s="1"/>
  <c r="G2837" i="1"/>
  <c r="H2837" i="1"/>
  <c r="I2837" i="1"/>
  <c r="J2837" i="1"/>
  <c r="K2837" i="1"/>
  <c r="L2837" i="1"/>
  <c r="M2837" i="1"/>
  <c r="N2837" i="1"/>
  <c r="O2837" i="1"/>
  <c r="P2837" i="1"/>
  <c r="Q2837" i="1"/>
  <c r="R2837" i="1"/>
  <c r="S2837" i="1"/>
  <c r="T2837" i="1"/>
  <c r="U2837" i="1"/>
  <c r="V2837" i="1"/>
  <c r="W2837" i="1"/>
  <c r="X2837" i="1"/>
  <c r="AD2837" i="1"/>
  <c r="AK2837" i="1" s="1"/>
  <c r="AG2837" i="1"/>
  <c r="AW2837" i="1"/>
  <c r="AX2837" i="1" s="1"/>
  <c r="G2838" i="1"/>
  <c r="H2838" i="1"/>
  <c r="I2838" i="1"/>
  <c r="J2838" i="1"/>
  <c r="K2838" i="1"/>
  <c r="L2838" i="1"/>
  <c r="M2838" i="1"/>
  <c r="AD2838" i="1" s="1"/>
  <c r="AK2838" i="1" s="1"/>
  <c r="N2838" i="1"/>
  <c r="O2838" i="1"/>
  <c r="P2838" i="1"/>
  <c r="Q2838" i="1"/>
  <c r="R2838" i="1"/>
  <c r="S2838" i="1"/>
  <c r="T2838" i="1"/>
  <c r="U2838" i="1"/>
  <c r="V2838" i="1"/>
  <c r="W2838" i="1"/>
  <c r="X2838" i="1"/>
  <c r="AW2838" i="1"/>
  <c r="AX2838" i="1" s="1"/>
  <c r="AY2838" i="1" s="1"/>
  <c r="G2839" i="1"/>
  <c r="H2839" i="1"/>
  <c r="I2839" i="1"/>
  <c r="J2839" i="1"/>
  <c r="K2839" i="1"/>
  <c r="L2839" i="1"/>
  <c r="M2839" i="1"/>
  <c r="AD2839" i="1" s="1"/>
  <c r="N2839" i="1"/>
  <c r="O2839" i="1"/>
  <c r="P2839" i="1"/>
  <c r="Q2839" i="1"/>
  <c r="R2839" i="1"/>
  <c r="S2839" i="1"/>
  <c r="T2839" i="1"/>
  <c r="U2839" i="1"/>
  <c r="V2839" i="1"/>
  <c r="W2839" i="1"/>
  <c r="X2839" i="1"/>
  <c r="AW2839" i="1"/>
  <c r="AX2839" i="1" s="1"/>
  <c r="G2840" i="1"/>
  <c r="H2840" i="1"/>
  <c r="I2840" i="1"/>
  <c r="J2840" i="1"/>
  <c r="K2840" i="1"/>
  <c r="L2840" i="1"/>
  <c r="M2840" i="1"/>
  <c r="N2840" i="1"/>
  <c r="O2840" i="1"/>
  <c r="P2840" i="1"/>
  <c r="Q2840" i="1"/>
  <c r="R2840" i="1"/>
  <c r="S2840" i="1"/>
  <c r="T2840" i="1"/>
  <c r="U2840" i="1"/>
  <c r="V2840" i="1"/>
  <c r="W2840" i="1"/>
  <c r="X2840" i="1"/>
  <c r="AD2840" i="1"/>
  <c r="AE2840" i="1"/>
  <c r="AL2840" i="1" s="1"/>
  <c r="AF2840" i="1"/>
  <c r="AM2840" i="1" s="1"/>
  <c r="AG2840" i="1"/>
  <c r="AH2840" i="1"/>
  <c r="AK2840" i="1"/>
  <c r="AN2840" i="1" s="1"/>
  <c r="AW2840" i="1"/>
  <c r="AX2840" i="1"/>
  <c r="AY2840" i="1" s="1"/>
  <c r="G2841" i="1"/>
  <c r="H2841" i="1"/>
  <c r="I2841" i="1"/>
  <c r="J2841" i="1"/>
  <c r="K2841" i="1"/>
  <c r="L2841" i="1"/>
  <c r="M2841" i="1"/>
  <c r="AD2841" i="1" s="1"/>
  <c r="N2841" i="1"/>
  <c r="O2841" i="1"/>
  <c r="P2841" i="1"/>
  <c r="Q2841" i="1"/>
  <c r="R2841" i="1"/>
  <c r="S2841" i="1"/>
  <c r="T2841" i="1"/>
  <c r="U2841" i="1"/>
  <c r="V2841" i="1"/>
  <c r="W2841" i="1"/>
  <c r="X2841" i="1"/>
  <c r="AW2841" i="1"/>
  <c r="AX2841" i="1" s="1"/>
  <c r="G2842" i="1"/>
  <c r="H2842" i="1"/>
  <c r="I2842" i="1"/>
  <c r="J2842" i="1"/>
  <c r="K2842" i="1"/>
  <c r="L2842" i="1"/>
  <c r="M2842" i="1"/>
  <c r="N2842" i="1"/>
  <c r="O2842" i="1"/>
  <c r="P2842" i="1"/>
  <c r="Q2842" i="1"/>
  <c r="R2842" i="1"/>
  <c r="S2842" i="1"/>
  <c r="T2842" i="1"/>
  <c r="U2842" i="1"/>
  <c r="V2842" i="1"/>
  <c r="W2842" i="1"/>
  <c r="X2842" i="1"/>
  <c r="AD2842" i="1"/>
  <c r="AK2842" i="1" s="1"/>
  <c r="AW2842" i="1"/>
  <c r="AX2842" i="1" s="1"/>
  <c r="G2843" i="1"/>
  <c r="H2843" i="1"/>
  <c r="I2843" i="1"/>
  <c r="J2843" i="1"/>
  <c r="K2843" i="1"/>
  <c r="L2843" i="1"/>
  <c r="M2843" i="1"/>
  <c r="AD2843" i="1" s="1"/>
  <c r="N2843" i="1"/>
  <c r="O2843" i="1"/>
  <c r="P2843" i="1"/>
  <c r="Q2843" i="1"/>
  <c r="R2843" i="1"/>
  <c r="S2843" i="1"/>
  <c r="T2843" i="1"/>
  <c r="U2843" i="1"/>
  <c r="V2843" i="1"/>
  <c r="W2843" i="1"/>
  <c r="X2843" i="1"/>
  <c r="AW2843" i="1"/>
  <c r="AX2843" i="1" s="1"/>
  <c r="AZ2843" i="1"/>
  <c r="G2844" i="1"/>
  <c r="H2844" i="1"/>
  <c r="I2844" i="1"/>
  <c r="J2844" i="1"/>
  <c r="K2844" i="1"/>
  <c r="L2844" i="1"/>
  <c r="M2844" i="1"/>
  <c r="AD2844" i="1" s="1"/>
  <c r="N2844" i="1"/>
  <c r="O2844" i="1"/>
  <c r="P2844" i="1"/>
  <c r="Q2844" i="1"/>
  <c r="R2844" i="1"/>
  <c r="S2844" i="1"/>
  <c r="T2844" i="1"/>
  <c r="U2844" i="1"/>
  <c r="V2844" i="1"/>
  <c r="W2844" i="1"/>
  <c r="X2844" i="1"/>
  <c r="AW2844" i="1"/>
  <c r="AX2844" i="1"/>
  <c r="G2845" i="1"/>
  <c r="AK2845" i="1" s="1"/>
  <c r="AN2845" i="1" s="1"/>
  <c r="H2845" i="1"/>
  <c r="I2845" i="1"/>
  <c r="J2845" i="1"/>
  <c r="K2845" i="1"/>
  <c r="L2845" i="1"/>
  <c r="M2845" i="1"/>
  <c r="N2845" i="1"/>
  <c r="O2845" i="1"/>
  <c r="P2845" i="1"/>
  <c r="Q2845" i="1"/>
  <c r="R2845" i="1"/>
  <c r="S2845" i="1"/>
  <c r="T2845" i="1"/>
  <c r="U2845" i="1"/>
  <c r="V2845" i="1"/>
  <c r="W2845" i="1"/>
  <c r="X2845" i="1"/>
  <c r="AD2845" i="1"/>
  <c r="AE2845" i="1"/>
  <c r="AL2845" i="1" s="1"/>
  <c r="AF2845" i="1"/>
  <c r="AM2845" i="1" s="1"/>
  <c r="AG2845" i="1"/>
  <c r="AH2845" i="1"/>
  <c r="AW2845" i="1"/>
  <c r="AX2845" i="1"/>
  <c r="AY2845" i="1"/>
  <c r="G2846" i="1"/>
  <c r="H2846" i="1"/>
  <c r="I2846" i="1"/>
  <c r="J2846" i="1"/>
  <c r="K2846" i="1"/>
  <c r="L2846" i="1"/>
  <c r="M2846" i="1"/>
  <c r="N2846" i="1"/>
  <c r="O2846" i="1"/>
  <c r="P2846" i="1"/>
  <c r="Q2846" i="1"/>
  <c r="R2846" i="1"/>
  <c r="S2846" i="1"/>
  <c r="T2846" i="1"/>
  <c r="U2846" i="1"/>
  <c r="V2846" i="1"/>
  <c r="W2846" i="1"/>
  <c r="X2846" i="1"/>
  <c r="AD2846" i="1"/>
  <c r="AE2846" i="1" s="1"/>
  <c r="AW2846" i="1"/>
  <c r="AX2846" i="1" s="1"/>
  <c r="G2847" i="1"/>
  <c r="H2847" i="1"/>
  <c r="I2847" i="1"/>
  <c r="J2847" i="1"/>
  <c r="K2847" i="1"/>
  <c r="L2847" i="1"/>
  <c r="M2847" i="1"/>
  <c r="N2847" i="1"/>
  <c r="O2847" i="1"/>
  <c r="P2847" i="1"/>
  <c r="Q2847" i="1"/>
  <c r="R2847" i="1"/>
  <c r="S2847" i="1"/>
  <c r="T2847" i="1"/>
  <c r="U2847" i="1"/>
  <c r="V2847" i="1"/>
  <c r="W2847" i="1"/>
  <c r="X2847" i="1"/>
  <c r="AD2847" i="1"/>
  <c r="AE2847" i="1" s="1"/>
  <c r="AW2847" i="1"/>
  <c r="AX2847" i="1"/>
  <c r="G2848" i="1"/>
  <c r="H2848" i="1"/>
  <c r="I2848" i="1"/>
  <c r="J2848" i="1"/>
  <c r="K2848" i="1"/>
  <c r="L2848" i="1"/>
  <c r="M2848" i="1"/>
  <c r="AD2848" i="1" s="1"/>
  <c r="N2848" i="1"/>
  <c r="O2848" i="1"/>
  <c r="P2848" i="1"/>
  <c r="Q2848" i="1"/>
  <c r="R2848" i="1"/>
  <c r="S2848" i="1"/>
  <c r="T2848" i="1"/>
  <c r="U2848" i="1"/>
  <c r="V2848" i="1"/>
  <c r="W2848" i="1"/>
  <c r="X2848" i="1"/>
  <c r="AW2848" i="1"/>
  <c r="AX2848" i="1" s="1"/>
  <c r="G2849" i="1"/>
  <c r="H2849" i="1"/>
  <c r="I2849" i="1"/>
  <c r="J2849" i="1"/>
  <c r="K2849" i="1"/>
  <c r="L2849" i="1"/>
  <c r="M2849" i="1"/>
  <c r="AD2849" i="1" s="1"/>
  <c r="N2849" i="1"/>
  <c r="O2849" i="1"/>
  <c r="P2849" i="1"/>
  <c r="Q2849" i="1"/>
  <c r="R2849" i="1"/>
  <c r="S2849" i="1"/>
  <c r="T2849" i="1"/>
  <c r="U2849" i="1"/>
  <c r="V2849" i="1"/>
  <c r="W2849" i="1"/>
  <c r="X2849" i="1"/>
  <c r="AW2849" i="1"/>
  <c r="AX2849" i="1" s="1"/>
  <c r="G2850" i="1"/>
  <c r="H2850" i="1"/>
  <c r="I2850" i="1"/>
  <c r="J2850" i="1"/>
  <c r="K2850" i="1"/>
  <c r="L2850" i="1"/>
  <c r="M2850" i="1"/>
  <c r="N2850" i="1"/>
  <c r="O2850" i="1"/>
  <c r="P2850" i="1"/>
  <c r="Q2850" i="1"/>
  <c r="R2850" i="1"/>
  <c r="S2850" i="1"/>
  <c r="T2850" i="1"/>
  <c r="U2850" i="1"/>
  <c r="V2850" i="1"/>
  <c r="W2850" i="1"/>
  <c r="X2850" i="1"/>
  <c r="AD2850" i="1"/>
  <c r="AE2850" i="1"/>
  <c r="AL2850" i="1" s="1"/>
  <c r="AF2850" i="1"/>
  <c r="AG2850" i="1"/>
  <c r="AH2850" i="1"/>
  <c r="AI2850" i="1"/>
  <c r="AJ2850" i="1"/>
  <c r="AK2850" i="1"/>
  <c r="AN2850" i="1" s="1"/>
  <c r="AM2850" i="1"/>
  <c r="AW2850" i="1"/>
  <c r="AX2850" i="1"/>
  <c r="AY2850" i="1" s="1"/>
  <c r="G2851" i="1"/>
  <c r="H2851" i="1"/>
  <c r="I2851" i="1"/>
  <c r="J2851" i="1"/>
  <c r="K2851" i="1"/>
  <c r="L2851" i="1"/>
  <c r="M2851" i="1"/>
  <c r="AD2851" i="1" s="1"/>
  <c r="AG2851" i="1" s="1"/>
  <c r="N2851" i="1"/>
  <c r="O2851" i="1"/>
  <c r="P2851" i="1"/>
  <c r="Q2851" i="1"/>
  <c r="R2851" i="1"/>
  <c r="S2851" i="1"/>
  <c r="T2851" i="1"/>
  <c r="U2851" i="1"/>
  <c r="V2851" i="1"/>
  <c r="W2851" i="1"/>
  <c r="X2851" i="1"/>
  <c r="AW2851" i="1"/>
  <c r="AX2851" i="1" s="1"/>
  <c r="AY2851" i="1" s="1"/>
  <c r="G2852" i="1"/>
  <c r="AK2852" i="1" s="1"/>
  <c r="H2852" i="1"/>
  <c r="I2852" i="1"/>
  <c r="J2852" i="1"/>
  <c r="K2852" i="1"/>
  <c r="L2852" i="1"/>
  <c r="M2852" i="1"/>
  <c r="N2852" i="1"/>
  <c r="O2852" i="1"/>
  <c r="P2852" i="1"/>
  <c r="Q2852" i="1"/>
  <c r="R2852" i="1"/>
  <c r="S2852" i="1"/>
  <c r="T2852" i="1"/>
  <c r="U2852" i="1"/>
  <c r="V2852" i="1"/>
  <c r="W2852" i="1"/>
  <c r="X2852" i="1"/>
  <c r="AD2852" i="1"/>
  <c r="AE2852" i="1"/>
  <c r="AF2852" i="1"/>
  <c r="AG2852" i="1"/>
  <c r="AH2852" i="1"/>
  <c r="AW2852" i="1"/>
  <c r="AX2852" i="1" s="1"/>
  <c r="BA2852" i="1"/>
  <c r="BD2852" i="1"/>
  <c r="G2853" i="1"/>
  <c r="H2853" i="1"/>
  <c r="I2853" i="1"/>
  <c r="J2853" i="1"/>
  <c r="K2853" i="1"/>
  <c r="L2853" i="1"/>
  <c r="M2853" i="1"/>
  <c r="AD2853" i="1" s="1"/>
  <c r="N2853" i="1"/>
  <c r="O2853" i="1"/>
  <c r="P2853" i="1"/>
  <c r="Q2853" i="1"/>
  <c r="R2853" i="1"/>
  <c r="S2853" i="1"/>
  <c r="T2853" i="1"/>
  <c r="U2853" i="1"/>
  <c r="V2853" i="1"/>
  <c r="W2853" i="1"/>
  <c r="X2853" i="1"/>
  <c r="AE2853" i="1"/>
  <c r="AL2853" i="1" s="1"/>
  <c r="AK2853" i="1"/>
  <c r="AW2853" i="1"/>
  <c r="AX2853" i="1" s="1"/>
  <c r="AY2853" i="1" s="1"/>
  <c r="BA2853" i="1"/>
  <c r="BD2853" i="1"/>
  <c r="G2854" i="1"/>
  <c r="H2854" i="1"/>
  <c r="I2854" i="1"/>
  <c r="J2854" i="1"/>
  <c r="K2854" i="1"/>
  <c r="L2854" i="1"/>
  <c r="M2854" i="1"/>
  <c r="N2854" i="1"/>
  <c r="O2854" i="1"/>
  <c r="P2854" i="1"/>
  <c r="Q2854" i="1"/>
  <c r="R2854" i="1"/>
  <c r="S2854" i="1"/>
  <c r="T2854" i="1"/>
  <c r="U2854" i="1"/>
  <c r="V2854" i="1"/>
  <c r="W2854" i="1"/>
  <c r="X2854" i="1"/>
  <c r="AD2854" i="1"/>
  <c r="AE2854" i="1"/>
  <c r="AW2854" i="1"/>
  <c r="AX2854" i="1"/>
  <c r="AY2854" i="1"/>
  <c r="BA2854" i="1"/>
  <c r="G2855" i="1"/>
  <c r="AK2855" i="1" s="1"/>
  <c r="H2855" i="1"/>
  <c r="I2855" i="1"/>
  <c r="J2855" i="1"/>
  <c r="K2855" i="1"/>
  <c r="L2855" i="1"/>
  <c r="M2855" i="1"/>
  <c r="N2855" i="1"/>
  <c r="O2855" i="1"/>
  <c r="P2855" i="1"/>
  <c r="Q2855" i="1"/>
  <c r="R2855" i="1"/>
  <c r="S2855" i="1"/>
  <c r="T2855" i="1"/>
  <c r="U2855" i="1"/>
  <c r="V2855" i="1"/>
  <c r="W2855" i="1"/>
  <c r="X2855" i="1"/>
  <c r="AD2855" i="1"/>
  <c r="AE2855" i="1"/>
  <c r="AL2855" i="1" s="1"/>
  <c r="AF2855" i="1"/>
  <c r="AI2855" i="1" s="1"/>
  <c r="AG2855" i="1"/>
  <c r="AJ2855" i="1" s="1"/>
  <c r="AH2855" i="1"/>
  <c r="AW2855" i="1"/>
  <c r="AX2855" i="1"/>
  <c r="AY2855" i="1"/>
  <c r="G2856" i="1"/>
  <c r="H2856" i="1"/>
  <c r="I2856" i="1"/>
  <c r="J2856" i="1"/>
  <c r="K2856" i="1"/>
  <c r="L2856" i="1"/>
  <c r="M2856" i="1"/>
  <c r="N2856" i="1"/>
  <c r="O2856" i="1"/>
  <c r="P2856" i="1"/>
  <c r="Q2856" i="1"/>
  <c r="R2856" i="1"/>
  <c r="S2856" i="1"/>
  <c r="T2856" i="1"/>
  <c r="U2856" i="1"/>
  <c r="V2856" i="1"/>
  <c r="W2856" i="1"/>
  <c r="X2856" i="1"/>
  <c r="AD2856" i="1"/>
  <c r="AF2856" i="1" s="1"/>
  <c r="AI2856" i="1" s="1"/>
  <c r="AM2856" i="1"/>
  <c r="AW2856" i="1"/>
  <c r="AX2856" i="1" s="1"/>
  <c r="AZ2856" i="1" s="1"/>
  <c r="G2857" i="1"/>
  <c r="H2857" i="1"/>
  <c r="I2857" i="1"/>
  <c r="J2857" i="1"/>
  <c r="K2857" i="1"/>
  <c r="L2857" i="1"/>
  <c r="M2857" i="1"/>
  <c r="N2857" i="1"/>
  <c r="O2857" i="1"/>
  <c r="P2857" i="1"/>
  <c r="Q2857" i="1"/>
  <c r="R2857" i="1"/>
  <c r="S2857" i="1"/>
  <c r="T2857" i="1"/>
  <c r="U2857" i="1"/>
  <c r="V2857" i="1"/>
  <c r="W2857" i="1"/>
  <c r="X2857" i="1"/>
  <c r="AD2857" i="1"/>
  <c r="AE2857" i="1" s="1"/>
  <c r="AL2857" i="1" s="1"/>
  <c r="AG2857" i="1"/>
  <c r="AK2857" i="1"/>
  <c r="AW2857" i="1"/>
  <c r="AX2857" i="1" s="1"/>
  <c r="BD2857" i="1" s="1"/>
  <c r="G2858" i="1"/>
  <c r="H2858" i="1"/>
  <c r="I2858" i="1"/>
  <c r="J2858" i="1"/>
  <c r="K2858" i="1"/>
  <c r="L2858" i="1"/>
  <c r="M2858" i="1"/>
  <c r="AD2858" i="1" s="1"/>
  <c r="AF2858" i="1" s="1"/>
  <c r="N2858" i="1"/>
  <c r="O2858" i="1"/>
  <c r="P2858" i="1"/>
  <c r="Q2858" i="1"/>
  <c r="R2858" i="1"/>
  <c r="S2858" i="1"/>
  <c r="T2858" i="1"/>
  <c r="U2858" i="1"/>
  <c r="V2858" i="1"/>
  <c r="W2858" i="1"/>
  <c r="X2858" i="1"/>
  <c r="AE2858" i="1"/>
  <c r="AG2858" i="1"/>
  <c r="AH2858" i="1"/>
  <c r="AI2858" i="1"/>
  <c r="AK2858" i="1"/>
  <c r="AN2858" i="1" s="1"/>
  <c r="AL2858" i="1"/>
  <c r="AM2858" i="1"/>
  <c r="AW2858" i="1"/>
  <c r="AX2858" i="1" s="1"/>
  <c r="AY2858" i="1" s="1"/>
  <c r="AZ2858" i="1"/>
  <c r="BA2858" i="1"/>
  <c r="BC2858" i="1"/>
  <c r="BD2858" i="1"/>
  <c r="G2859" i="1"/>
  <c r="H2859" i="1"/>
  <c r="I2859" i="1"/>
  <c r="J2859" i="1"/>
  <c r="K2859" i="1"/>
  <c r="L2859" i="1"/>
  <c r="M2859" i="1"/>
  <c r="N2859" i="1"/>
  <c r="O2859" i="1"/>
  <c r="P2859" i="1"/>
  <c r="Q2859" i="1"/>
  <c r="R2859" i="1"/>
  <c r="S2859" i="1"/>
  <c r="T2859" i="1"/>
  <c r="U2859" i="1"/>
  <c r="V2859" i="1"/>
  <c r="W2859" i="1"/>
  <c r="X2859" i="1"/>
  <c r="AD2859" i="1"/>
  <c r="AW2859" i="1"/>
  <c r="AX2859" i="1"/>
  <c r="G2860" i="1"/>
  <c r="H2860" i="1"/>
  <c r="I2860" i="1"/>
  <c r="J2860" i="1"/>
  <c r="K2860" i="1"/>
  <c r="L2860" i="1"/>
  <c r="M2860" i="1"/>
  <c r="N2860" i="1"/>
  <c r="O2860" i="1"/>
  <c r="P2860" i="1"/>
  <c r="Q2860" i="1"/>
  <c r="R2860" i="1"/>
  <c r="S2860" i="1"/>
  <c r="T2860" i="1"/>
  <c r="U2860" i="1"/>
  <c r="V2860" i="1"/>
  <c r="W2860" i="1"/>
  <c r="X2860" i="1"/>
  <c r="AD2860" i="1"/>
  <c r="AE2860" i="1"/>
  <c r="AL2860" i="1" s="1"/>
  <c r="AF2860" i="1"/>
  <c r="AI2860" i="1" s="1"/>
  <c r="AG2860" i="1"/>
  <c r="AK2860" i="1"/>
  <c r="AN2860" i="1" s="1"/>
  <c r="AM2860" i="1"/>
  <c r="AW2860" i="1"/>
  <c r="AX2860" i="1" s="1"/>
  <c r="G2861" i="1"/>
  <c r="H2861" i="1"/>
  <c r="I2861" i="1"/>
  <c r="J2861" i="1"/>
  <c r="K2861" i="1"/>
  <c r="L2861" i="1"/>
  <c r="M2861" i="1"/>
  <c r="AD2861" i="1" s="1"/>
  <c r="N2861" i="1"/>
  <c r="O2861" i="1"/>
  <c r="P2861" i="1"/>
  <c r="Q2861" i="1"/>
  <c r="R2861" i="1"/>
  <c r="S2861" i="1"/>
  <c r="T2861" i="1"/>
  <c r="U2861" i="1"/>
  <c r="V2861" i="1"/>
  <c r="W2861" i="1"/>
  <c r="X2861" i="1"/>
  <c r="AW2861" i="1"/>
  <c r="AX2861" i="1" s="1"/>
  <c r="AZ2861" i="1" s="1"/>
  <c r="BD2861" i="1"/>
  <c r="G2862" i="1"/>
  <c r="AK2862" i="1" s="1"/>
  <c r="H2862" i="1"/>
  <c r="I2862" i="1"/>
  <c r="J2862" i="1"/>
  <c r="K2862" i="1"/>
  <c r="L2862" i="1"/>
  <c r="M2862" i="1"/>
  <c r="N2862" i="1"/>
  <c r="O2862" i="1"/>
  <c r="P2862" i="1"/>
  <c r="Q2862" i="1"/>
  <c r="R2862" i="1"/>
  <c r="S2862" i="1"/>
  <c r="T2862" i="1"/>
  <c r="U2862" i="1"/>
  <c r="V2862" i="1"/>
  <c r="W2862" i="1"/>
  <c r="X2862" i="1"/>
  <c r="AD2862" i="1"/>
  <c r="AE2862" i="1"/>
  <c r="AF2862" i="1"/>
  <c r="AG2862" i="1"/>
  <c r="AW2862" i="1"/>
  <c r="AX2862" i="1"/>
  <c r="AY2862" i="1"/>
  <c r="AZ2862" i="1"/>
  <c r="BA2862" i="1"/>
  <c r="BD2862" i="1"/>
  <c r="G2863" i="1"/>
  <c r="H2863" i="1"/>
  <c r="I2863" i="1"/>
  <c r="J2863" i="1"/>
  <c r="K2863" i="1"/>
  <c r="L2863" i="1"/>
  <c r="M2863" i="1"/>
  <c r="AD2863" i="1" s="1"/>
  <c r="N2863" i="1"/>
  <c r="O2863" i="1"/>
  <c r="P2863" i="1"/>
  <c r="Q2863" i="1"/>
  <c r="R2863" i="1"/>
  <c r="S2863" i="1"/>
  <c r="T2863" i="1"/>
  <c r="U2863" i="1"/>
  <c r="V2863" i="1"/>
  <c r="W2863" i="1"/>
  <c r="X2863" i="1"/>
  <c r="AW2863" i="1"/>
  <c r="AX2863" i="1" s="1"/>
  <c r="AY2863" i="1" s="1"/>
  <c r="G2864" i="1"/>
  <c r="H2864" i="1"/>
  <c r="I2864" i="1"/>
  <c r="J2864" i="1"/>
  <c r="K2864" i="1"/>
  <c r="L2864" i="1"/>
  <c r="M2864" i="1"/>
  <c r="AD2864" i="1" s="1"/>
  <c r="N2864" i="1"/>
  <c r="O2864" i="1"/>
  <c r="P2864" i="1"/>
  <c r="Q2864" i="1"/>
  <c r="R2864" i="1"/>
  <c r="S2864" i="1"/>
  <c r="T2864" i="1"/>
  <c r="U2864" i="1"/>
  <c r="V2864" i="1"/>
  <c r="W2864" i="1"/>
  <c r="X2864" i="1"/>
  <c r="AW2864" i="1"/>
  <c r="AX2864" i="1" s="1"/>
  <c r="G2865" i="1"/>
  <c r="H2865" i="1"/>
  <c r="I2865" i="1"/>
  <c r="J2865" i="1"/>
  <c r="K2865" i="1"/>
  <c r="L2865" i="1"/>
  <c r="M2865" i="1"/>
  <c r="N2865" i="1"/>
  <c r="O2865" i="1"/>
  <c r="P2865" i="1"/>
  <c r="Q2865" i="1"/>
  <c r="R2865" i="1"/>
  <c r="S2865" i="1"/>
  <c r="T2865" i="1"/>
  <c r="U2865" i="1"/>
  <c r="V2865" i="1"/>
  <c r="W2865" i="1"/>
  <c r="X2865" i="1"/>
  <c r="AD2865" i="1"/>
  <c r="AE2865" i="1"/>
  <c r="AL2865" i="1" s="1"/>
  <c r="AF2865" i="1"/>
  <c r="AG2865" i="1"/>
  <c r="AH2865" i="1"/>
  <c r="AI2865" i="1"/>
  <c r="AK2865" i="1"/>
  <c r="AN2865" i="1" s="1"/>
  <c r="AM2865" i="1"/>
  <c r="AW2865" i="1"/>
  <c r="AX2865" i="1" s="1"/>
  <c r="G2866" i="1"/>
  <c r="H2866" i="1"/>
  <c r="I2866" i="1"/>
  <c r="J2866" i="1"/>
  <c r="K2866" i="1"/>
  <c r="L2866" i="1"/>
  <c r="M2866" i="1"/>
  <c r="N2866" i="1"/>
  <c r="O2866" i="1"/>
  <c r="P2866" i="1"/>
  <c r="Q2866" i="1"/>
  <c r="R2866" i="1"/>
  <c r="S2866" i="1"/>
  <c r="T2866" i="1"/>
  <c r="U2866" i="1"/>
  <c r="V2866" i="1"/>
  <c r="W2866" i="1"/>
  <c r="X2866" i="1"/>
  <c r="AD2866" i="1"/>
  <c r="AE2866" i="1" s="1"/>
  <c r="AW2866" i="1"/>
  <c r="AX2866" i="1" s="1"/>
  <c r="AY2866" i="1" s="1"/>
  <c r="G2867" i="1"/>
  <c r="H2867" i="1"/>
  <c r="I2867" i="1"/>
  <c r="J2867" i="1"/>
  <c r="K2867" i="1"/>
  <c r="L2867" i="1"/>
  <c r="M2867" i="1"/>
  <c r="AD2867" i="1" s="1"/>
  <c r="N2867" i="1"/>
  <c r="O2867" i="1"/>
  <c r="P2867" i="1"/>
  <c r="Q2867" i="1"/>
  <c r="R2867" i="1"/>
  <c r="S2867" i="1"/>
  <c r="T2867" i="1"/>
  <c r="U2867" i="1"/>
  <c r="V2867" i="1"/>
  <c r="W2867" i="1"/>
  <c r="X2867" i="1"/>
  <c r="AK2867" i="1"/>
  <c r="AW2867" i="1"/>
  <c r="AX2867" i="1" s="1"/>
  <c r="BD2867" i="1" s="1"/>
  <c r="G2868" i="1"/>
  <c r="AK2868" i="1" s="1"/>
  <c r="H2868" i="1"/>
  <c r="I2868" i="1"/>
  <c r="J2868" i="1"/>
  <c r="K2868" i="1"/>
  <c r="L2868" i="1"/>
  <c r="M2868" i="1"/>
  <c r="N2868" i="1"/>
  <c r="O2868" i="1"/>
  <c r="P2868" i="1"/>
  <c r="Q2868" i="1"/>
  <c r="R2868" i="1"/>
  <c r="S2868" i="1"/>
  <c r="T2868" i="1"/>
  <c r="U2868" i="1"/>
  <c r="V2868" i="1"/>
  <c r="W2868" i="1"/>
  <c r="X2868" i="1"/>
  <c r="AD2868" i="1"/>
  <c r="AE2868" i="1"/>
  <c r="AF2868" i="1"/>
  <c r="AG2868" i="1"/>
  <c r="AW2868" i="1"/>
  <c r="AX2868" i="1" s="1"/>
  <c r="G2869" i="1"/>
  <c r="H2869" i="1"/>
  <c r="I2869" i="1"/>
  <c r="J2869" i="1"/>
  <c r="K2869" i="1"/>
  <c r="L2869" i="1"/>
  <c r="M2869" i="1"/>
  <c r="AD2869" i="1" s="1"/>
  <c r="N2869" i="1"/>
  <c r="O2869" i="1"/>
  <c r="P2869" i="1"/>
  <c r="Q2869" i="1"/>
  <c r="R2869" i="1"/>
  <c r="S2869" i="1"/>
  <c r="T2869" i="1"/>
  <c r="U2869" i="1"/>
  <c r="V2869" i="1"/>
  <c r="W2869" i="1"/>
  <c r="X2869" i="1"/>
  <c r="AW2869" i="1"/>
  <c r="AX2869" i="1" s="1"/>
  <c r="BA2869" i="1" s="1"/>
  <c r="N2870" i="1"/>
  <c r="R2870" i="1" s="1"/>
  <c r="O2870" i="1"/>
  <c r="Q2870" i="1"/>
  <c r="AC2870" i="1"/>
  <c r="AU2870" i="1"/>
  <c r="AV2870" i="1"/>
  <c r="AW2870" i="1"/>
  <c r="N2871" i="1"/>
  <c r="O2871" i="1"/>
  <c r="Q2871" i="1"/>
  <c r="R2871" i="1"/>
  <c r="S2871" i="1"/>
  <c r="AD2871" i="1"/>
  <c r="AF2871" i="1" s="1"/>
  <c r="AI2871" i="1" s="1"/>
  <c r="AE2871" i="1"/>
  <c r="AH2871" i="1" s="1"/>
  <c r="AL2871" i="1"/>
  <c r="AU2871" i="1"/>
  <c r="AV2871" i="1"/>
  <c r="AW2871" i="1"/>
  <c r="AX2871" i="1" s="1"/>
  <c r="BB2871" i="1"/>
  <c r="N2872" i="1"/>
  <c r="R2872" i="1" s="1"/>
  <c r="O2872" i="1"/>
  <c r="Q2872" i="1"/>
  <c r="AD2872" i="1"/>
  <c r="AE2872" i="1"/>
  <c r="AF2872" i="1"/>
  <c r="AG2872" i="1"/>
  <c r="AH2872" i="1"/>
  <c r="AK2872" i="1"/>
  <c r="AL2872" i="1"/>
  <c r="AU2872" i="1"/>
  <c r="AV2872" i="1"/>
  <c r="AW2872" i="1"/>
  <c r="AX2872" i="1" s="1"/>
  <c r="N2873" i="1"/>
  <c r="O2873" i="1"/>
  <c r="Q2873" i="1"/>
  <c r="S2873" i="1" s="1"/>
  <c r="R2873" i="1"/>
  <c r="AD2873" i="1"/>
  <c r="AE2873" i="1" s="1"/>
  <c r="AK2873" i="1"/>
  <c r="AU2873" i="1"/>
  <c r="AV2873" i="1"/>
  <c r="AW2873" i="1"/>
  <c r="AX2873" i="1" s="1"/>
  <c r="AZ2873" i="1" s="1"/>
  <c r="G2874" i="1"/>
  <c r="K2874" i="1"/>
  <c r="M2874" i="1" s="1"/>
  <c r="L2874" i="1"/>
  <c r="O2874" i="1"/>
  <c r="AU2874" i="1"/>
  <c r="BH2874" i="1"/>
  <c r="AV2874" i="1" s="1"/>
  <c r="G2875" i="1"/>
  <c r="K2875" i="1"/>
  <c r="L2875" i="1"/>
  <c r="M2875" i="1"/>
  <c r="AW2875" i="1" s="1"/>
  <c r="AX2875" i="1" s="1"/>
  <c r="N2875" i="1"/>
  <c r="AU2875" i="1"/>
  <c r="AV2875" i="1"/>
  <c r="G2876" i="1"/>
  <c r="M2876" i="1"/>
  <c r="AD2876" i="1" s="1"/>
  <c r="N2876" i="1"/>
  <c r="O2876" i="1"/>
  <c r="Q2876" i="1"/>
  <c r="AU2876" i="1"/>
  <c r="AV2876" i="1"/>
  <c r="AW2876" i="1"/>
  <c r="AX2876" i="1"/>
  <c r="AY2876" i="1"/>
  <c r="G2877" i="1"/>
  <c r="L2877" i="1"/>
  <c r="M2877" i="1"/>
  <c r="AD2877" i="1" s="1"/>
  <c r="N2877" i="1"/>
  <c r="P2877" i="1" s="1"/>
  <c r="R2877" i="1" s="1"/>
  <c r="O2877" i="1"/>
  <c r="Q2877" i="1"/>
  <c r="S2877" i="1" s="1"/>
  <c r="AU2877" i="1"/>
  <c r="AV2877" i="1"/>
  <c r="AW2877" i="1"/>
  <c r="AX2877" i="1"/>
  <c r="G2878" i="1"/>
  <c r="K2878" i="1"/>
  <c r="L2878" i="1"/>
  <c r="M2878" i="1"/>
  <c r="N2878" i="1"/>
  <c r="AU2878" i="1"/>
  <c r="AV2878" i="1"/>
  <c r="AW2878" i="1"/>
  <c r="AX2878" i="1" s="1"/>
  <c r="G2879" i="1"/>
  <c r="L2879" i="1"/>
  <c r="AV2879" i="1"/>
  <c r="G2880" i="1"/>
  <c r="L2880" i="1"/>
  <c r="N2880" i="1" s="1"/>
  <c r="AV2880" i="1"/>
  <c r="G2881" i="1"/>
  <c r="K2881" i="1"/>
  <c r="M2881" i="1" s="1"/>
  <c r="L2881" i="1"/>
  <c r="N2881" i="1" s="1"/>
  <c r="AU2881" i="1"/>
  <c r="AV2881" i="1"/>
  <c r="G2882" i="1"/>
  <c r="M2882" i="1"/>
  <c r="N2882" i="1" s="1"/>
  <c r="AD2882" i="1"/>
  <c r="AU2882" i="1"/>
  <c r="AV2882" i="1"/>
  <c r="AW2882" i="1"/>
  <c r="AX2882" i="1" s="1"/>
  <c r="BD2882" i="1"/>
  <c r="G2883" i="1"/>
  <c r="M2883" i="1"/>
  <c r="N2883" i="1" s="1"/>
  <c r="AD2883" i="1"/>
  <c r="AE2883" i="1" s="1"/>
  <c r="AU2883" i="1"/>
  <c r="AV2883" i="1"/>
  <c r="AW2883" i="1"/>
  <c r="AX2883" i="1" s="1"/>
  <c r="BD2883" i="1"/>
  <c r="G2884" i="1"/>
  <c r="M2884" i="1"/>
  <c r="O2884" i="1" s="1"/>
  <c r="N2884" i="1"/>
  <c r="AU2884" i="1"/>
  <c r="AV2884" i="1"/>
  <c r="AW2884" i="1"/>
  <c r="AX2884" i="1"/>
  <c r="AY2884" i="1" s="1"/>
  <c r="G2885" i="1"/>
  <c r="L2885" i="1"/>
  <c r="M2885" i="1" s="1"/>
  <c r="AU2885" i="1"/>
  <c r="G2886" i="1"/>
  <c r="L2886" i="1"/>
  <c r="M2886" i="1" s="1"/>
  <c r="AU2886" i="1"/>
  <c r="AV2886" i="1"/>
  <c r="G2887" i="1"/>
  <c r="L2887" i="1"/>
  <c r="M2887" i="1" s="1"/>
  <c r="G2888" i="1"/>
  <c r="L2888" i="1"/>
  <c r="M2888" i="1"/>
  <c r="AU2888" i="1"/>
  <c r="AV2888" i="1"/>
  <c r="G2889" i="1"/>
  <c r="K2889" i="1"/>
  <c r="L2889" i="1"/>
  <c r="AU2889" i="1"/>
  <c r="G2890" i="1"/>
  <c r="L2890" i="1"/>
  <c r="AU2890" i="1"/>
  <c r="G2891" i="1"/>
  <c r="L2891" i="1"/>
  <c r="AV2891" i="1"/>
  <c r="G2892" i="1"/>
  <c r="L2892" i="1"/>
  <c r="N2892" i="1" s="1"/>
  <c r="AV2892" i="1"/>
  <c r="G2893" i="1"/>
  <c r="L2893" i="1"/>
  <c r="N2893" i="1" s="1"/>
  <c r="AV2893" i="1"/>
  <c r="G2894" i="1"/>
  <c r="L2894" i="1"/>
  <c r="M2894" i="1" s="1"/>
  <c r="Q2894" i="1"/>
  <c r="AU2894" i="1"/>
  <c r="AV2894" i="1"/>
  <c r="G2895" i="1"/>
  <c r="L2895" i="1"/>
  <c r="M2895" i="1" s="1"/>
  <c r="Q2895" i="1"/>
  <c r="AU2895" i="1"/>
  <c r="AV2895" i="1"/>
  <c r="G2896" i="1"/>
  <c r="M2896" i="1"/>
  <c r="N2896" i="1" s="1"/>
  <c r="Q2896" i="1"/>
  <c r="AD2896" i="1"/>
  <c r="AE2896" i="1" s="1"/>
  <c r="AH2896" i="1" s="1"/>
  <c r="AK2896" i="1"/>
  <c r="AU2896" i="1"/>
  <c r="AV2896" i="1"/>
  <c r="AW2896" i="1"/>
  <c r="AX2896" i="1" s="1"/>
  <c r="G2897" i="1"/>
  <c r="K2897" i="1"/>
  <c r="M2897" i="1" s="1"/>
  <c r="Q2897" i="1" s="1"/>
  <c r="L2897" i="1"/>
  <c r="AU2897" i="1"/>
  <c r="AW2897" i="1" s="1"/>
  <c r="AX2897" i="1" s="1"/>
  <c r="AV2897" i="1"/>
  <c r="G2898" i="1"/>
  <c r="K2898" i="1"/>
  <c r="M2898" i="1" s="1"/>
  <c r="O2898" i="1" s="1"/>
  <c r="L2898" i="1"/>
  <c r="AU2898" i="1"/>
  <c r="AW2898" i="1" s="1"/>
  <c r="AX2898" i="1" s="1"/>
  <c r="AY2898" i="1" s="1"/>
  <c r="AV2898" i="1"/>
  <c r="AZ2898" i="1"/>
  <c r="G2899" i="1"/>
  <c r="K2899" i="1"/>
  <c r="M2899" i="1" s="1"/>
  <c r="L2899" i="1"/>
  <c r="N2899" i="1"/>
  <c r="AU2899" i="1"/>
  <c r="AW2899" i="1" s="1"/>
  <c r="AV2899" i="1"/>
  <c r="AX2899" i="1"/>
  <c r="AY2899" i="1" s="1"/>
  <c r="G2900" i="1"/>
  <c r="M2900" i="1"/>
  <c r="N2900" i="1" s="1"/>
  <c r="O2900" i="1"/>
  <c r="P2900" i="1" s="1"/>
  <c r="R2900" i="1" s="1"/>
  <c r="Q2900" i="1"/>
  <c r="AD2900" i="1"/>
  <c r="AE2900" i="1" s="1"/>
  <c r="AK2900" i="1"/>
  <c r="AU2900" i="1"/>
  <c r="AV2900" i="1"/>
  <c r="AW2900" i="1"/>
  <c r="AX2900" i="1" s="1"/>
  <c r="AY2900" i="1"/>
  <c r="AZ2900" i="1"/>
  <c r="G2901" i="1"/>
  <c r="K2901" i="1"/>
  <c r="M2901" i="1" s="1"/>
  <c r="N2901" i="1" s="1"/>
  <c r="P2901" i="1" s="1"/>
  <c r="R2901" i="1" s="1"/>
  <c r="L2901" i="1"/>
  <c r="O2901" i="1"/>
  <c r="AU2901" i="1"/>
  <c r="AW2901" i="1" s="1"/>
  <c r="AV2901" i="1"/>
  <c r="AX2901" i="1"/>
  <c r="AY2901" i="1"/>
  <c r="G2902" i="1"/>
  <c r="L2902" i="1"/>
  <c r="N2902" i="1"/>
  <c r="P2902" i="1" s="1"/>
  <c r="R2902" i="1" s="1"/>
  <c r="O2902" i="1"/>
  <c r="AV2902" i="1"/>
  <c r="G2903" i="1"/>
  <c r="L2903" i="1"/>
  <c r="AV2903" i="1" s="1"/>
  <c r="G2904" i="1"/>
  <c r="L2904" i="1"/>
  <c r="M2904" i="1"/>
  <c r="N2904" i="1" s="1"/>
  <c r="AD2904" i="1"/>
  <c r="AE2904" i="1" s="1"/>
  <c r="AU2904" i="1"/>
  <c r="AV2904" i="1"/>
  <c r="AW2904" i="1"/>
  <c r="AX2904" i="1" s="1"/>
  <c r="BD2904" i="1"/>
  <c r="G2905" i="1"/>
  <c r="M2905" i="1"/>
  <c r="O2905" i="1" s="1"/>
  <c r="N2905" i="1"/>
  <c r="AU2905" i="1"/>
  <c r="AV2905" i="1"/>
  <c r="AW2905" i="1"/>
  <c r="AX2905" i="1"/>
  <c r="AY2905" i="1" s="1"/>
  <c r="G2906" i="1"/>
  <c r="K2906" i="1"/>
  <c r="M2906" i="1" s="1"/>
  <c r="L2906" i="1"/>
  <c r="AD2906" i="1"/>
  <c r="AE2906" i="1" s="1"/>
  <c r="AU2906" i="1"/>
  <c r="AW2906" i="1" s="1"/>
  <c r="AX2906" i="1" s="1"/>
  <c r="AV2906" i="1"/>
  <c r="BD2906" i="1"/>
  <c r="G2907" i="1"/>
  <c r="L2907" i="1"/>
  <c r="N2907" i="1" s="1"/>
  <c r="AV2907" i="1"/>
  <c r="G2908" i="1"/>
  <c r="L2908" i="1"/>
  <c r="N2908" i="1" s="1"/>
  <c r="AV2908" i="1"/>
  <c r="G2909" i="1"/>
  <c r="L2909" i="1"/>
  <c r="N2909" i="1"/>
  <c r="O2909" i="1"/>
  <c r="P2909" i="1" s="1"/>
  <c r="R2909" i="1" s="1"/>
  <c r="AV2909" i="1"/>
  <c r="G2910" i="1"/>
  <c r="L2910" i="1"/>
  <c r="M2910" i="1" s="1"/>
  <c r="N2910" i="1" s="1"/>
  <c r="O2910" i="1"/>
  <c r="AU2910" i="1"/>
  <c r="AV2910" i="1"/>
  <c r="G2911" i="1"/>
  <c r="M2911" i="1"/>
  <c r="N2911" i="1"/>
  <c r="O2911" i="1"/>
  <c r="P2911" i="1" s="1"/>
  <c r="R2911" i="1" s="1"/>
  <c r="Q2911" i="1"/>
  <c r="S2911" i="1" s="1"/>
  <c r="AD2911" i="1"/>
  <c r="AE2911" i="1" s="1"/>
  <c r="AK2911" i="1"/>
  <c r="AU2911" i="1"/>
  <c r="AV2911" i="1"/>
  <c r="AW2911" i="1"/>
  <c r="AX2911" i="1"/>
  <c r="AY2911" i="1"/>
  <c r="AZ2911" i="1"/>
  <c r="BB2911" i="1"/>
  <c r="BA2911" i="1" s="1"/>
  <c r="BD2911" i="1"/>
  <c r="G2912" i="1"/>
  <c r="K2912" i="1"/>
  <c r="L2912" i="1"/>
  <c r="M2912" i="1"/>
  <c r="AD2912" i="1" s="1"/>
  <c r="N2912" i="1"/>
  <c r="O2912" i="1"/>
  <c r="Q2912" i="1"/>
  <c r="AU2912" i="1"/>
  <c r="AV2912" i="1"/>
  <c r="AW2912" i="1"/>
  <c r="AX2912" i="1"/>
  <c r="AY2912" i="1"/>
  <c r="G2913" i="1"/>
  <c r="L2913" i="1"/>
  <c r="N2913" i="1"/>
  <c r="P2913" i="1" s="1"/>
  <c r="R2913" i="1" s="1"/>
  <c r="O2913" i="1"/>
  <c r="AV2913" i="1"/>
  <c r="G2914" i="1"/>
  <c r="L2914" i="1"/>
  <c r="AV2914" i="1" s="1"/>
  <c r="G2915" i="1"/>
  <c r="L2915" i="1"/>
  <c r="M2915" i="1"/>
  <c r="O2915" i="1" s="1"/>
  <c r="N2915" i="1"/>
  <c r="P2915" i="1" s="1"/>
  <c r="AD2915" i="1"/>
  <c r="AE2915" i="1"/>
  <c r="AU2915" i="1"/>
  <c r="AV2915" i="1"/>
  <c r="AW2915" i="1"/>
  <c r="AX2915" i="1"/>
  <c r="AY2915" i="1" s="1"/>
  <c r="BD2915" i="1"/>
  <c r="G2916" i="1"/>
  <c r="M2916" i="1"/>
  <c r="Q2916" i="1" s="1"/>
  <c r="N2916" i="1"/>
  <c r="P2916" i="1" s="1"/>
  <c r="O2916" i="1"/>
  <c r="AU2916" i="1"/>
  <c r="AV2916" i="1"/>
  <c r="AW2916" i="1"/>
  <c r="AX2916" i="1"/>
  <c r="AZ2916" i="1" s="1"/>
  <c r="AY2916" i="1"/>
  <c r="G2917" i="1"/>
  <c r="L2917" i="1"/>
  <c r="M2917" i="1" s="1"/>
  <c r="AU2917" i="1"/>
  <c r="G2918" i="1"/>
  <c r="L2918" i="1"/>
  <c r="M2918" i="1" s="1"/>
  <c r="AU2918" i="1"/>
  <c r="AV2918" i="1"/>
  <c r="G2919" i="1"/>
  <c r="L2919" i="1"/>
  <c r="O2919" i="1" s="1"/>
  <c r="N2919" i="1"/>
  <c r="AV2919" i="1"/>
  <c r="G2920" i="1"/>
  <c r="L2920" i="1"/>
  <c r="N2920" i="1" s="1"/>
  <c r="AV2920" i="1"/>
  <c r="G2921" i="1"/>
  <c r="M2921" i="1"/>
  <c r="N2921" i="1" s="1"/>
  <c r="AD2921" i="1"/>
  <c r="AG2921" i="1" s="1"/>
  <c r="AE2921" i="1"/>
  <c r="AH2921" i="1" s="1"/>
  <c r="AF2921" i="1"/>
  <c r="AI2921" i="1" s="1"/>
  <c r="AL2921" i="1"/>
  <c r="AM2921" i="1"/>
  <c r="AU2921" i="1"/>
  <c r="AV2921" i="1"/>
  <c r="AW2921" i="1"/>
  <c r="AX2921" i="1" s="1"/>
  <c r="BB2921" i="1" s="1"/>
  <c r="BA2921" i="1" s="1"/>
  <c r="G2922" i="1"/>
  <c r="K2922" i="1"/>
  <c r="M2922" i="1" s="1"/>
  <c r="Q2922" i="1" s="1"/>
  <c r="L2922" i="1"/>
  <c r="AU2922" i="1"/>
  <c r="AV2922" i="1"/>
  <c r="G2923" i="1"/>
  <c r="K2923" i="1"/>
  <c r="M2923" i="1" s="1"/>
  <c r="L2923" i="1"/>
  <c r="AU2923" i="1"/>
  <c r="AV2923" i="1"/>
  <c r="G2924" i="1"/>
  <c r="M2924" i="1"/>
  <c r="N2924" i="1"/>
  <c r="P2924" i="1" s="1"/>
  <c r="R2924" i="1" s="1"/>
  <c r="O2924" i="1"/>
  <c r="Q2924" i="1"/>
  <c r="AD2924" i="1"/>
  <c r="AF2924" i="1" s="1"/>
  <c r="AE2924" i="1"/>
  <c r="AH2924" i="1" s="1"/>
  <c r="AK2924" i="1"/>
  <c r="AL2924" i="1"/>
  <c r="AU2924" i="1"/>
  <c r="AV2924" i="1"/>
  <c r="AW2924" i="1"/>
  <c r="AX2924" i="1"/>
  <c r="AY2924" i="1" s="1"/>
  <c r="BA2924" i="1"/>
  <c r="BB2924" i="1"/>
  <c r="BD2924" i="1"/>
  <c r="G2925" i="1"/>
  <c r="M2925" i="1"/>
  <c r="N2925" i="1" s="1"/>
  <c r="AD2925" i="1"/>
  <c r="AG2925" i="1" s="1"/>
  <c r="AE2925" i="1"/>
  <c r="AH2925" i="1" s="1"/>
  <c r="AF2925" i="1"/>
  <c r="AI2925" i="1" s="1"/>
  <c r="AL2925" i="1"/>
  <c r="AM2925" i="1"/>
  <c r="AU2925" i="1"/>
  <c r="AV2925" i="1"/>
  <c r="AW2925" i="1"/>
  <c r="AX2925" i="1" s="1"/>
  <c r="BB2925" i="1" s="1"/>
  <c r="BA2925" i="1" s="1"/>
  <c r="G2926" i="1"/>
  <c r="K2926" i="1"/>
  <c r="M2926" i="1" s="1"/>
  <c r="L2926" i="1"/>
  <c r="Q2926" i="1"/>
  <c r="AU2926" i="1"/>
  <c r="AV2926" i="1"/>
  <c r="G2927" i="1"/>
  <c r="M2927" i="1"/>
  <c r="N2927" i="1" s="1"/>
  <c r="AD2927" i="1"/>
  <c r="AG2927" i="1" s="1"/>
  <c r="AE2927" i="1"/>
  <c r="AH2927" i="1" s="1"/>
  <c r="AF2927" i="1"/>
  <c r="AI2927" i="1" s="1"/>
  <c r="AL2927" i="1"/>
  <c r="AM2927" i="1"/>
  <c r="AU2927" i="1"/>
  <c r="AV2927" i="1"/>
  <c r="AW2927" i="1"/>
  <c r="AX2927" i="1" s="1"/>
  <c r="BB2927" i="1"/>
  <c r="BA2927" i="1" s="1"/>
  <c r="G2928" i="1"/>
  <c r="M2928" i="1"/>
  <c r="N2928" i="1" s="1"/>
  <c r="AD2928" i="1"/>
  <c r="AU2928" i="1"/>
  <c r="AV2928" i="1"/>
  <c r="AW2928" i="1"/>
  <c r="AX2928" i="1" s="1"/>
  <c r="G2929" i="1"/>
  <c r="K2929" i="1"/>
  <c r="M2929" i="1" s="1"/>
  <c r="L2929" i="1"/>
  <c r="AU2929" i="1"/>
  <c r="AV2929" i="1"/>
  <c r="G2930" i="1"/>
  <c r="K2930" i="1"/>
  <c r="M2930" i="1" s="1"/>
  <c r="Q2930" i="1" s="1"/>
  <c r="L2930" i="1"/>
  <c r="AU2930" i="1"/>
  <c r="AV2930" i="1"/>
  <c r="G2931" i="1"/>
  <c r="L2931" i="1"/>
  <c r="AV2931" i="1"/>
  <c r="G2932" i="1"/>
  <c r="L2932" i="1"/>
  <c r="N2932" i="1" s="1"/>
  <c r="P2932" i="1" s="1"/>
  <c r="R2932" i="1" s="1"/>
  <c r="O2932" i="1"/>
  <c r="AV2932" i="1"/>
  <c r="G2933" i="1"/>
  <c r="M2933" i="1"/>
  <c r="N2933" i="1" s="1"/>
  <c r="O2933" i="1"/>
  <c r="P2933" i="1"/>
  <c r="R2933" i="1" s="1"/>
  <c r="S2933" i="1" s="1"/>
  <c r="Q2933" i="1"/>
  <c r="AD2933" i="1"/>
  <c r="AE2933" i="1" s="1"/>
  <c r="AK2933" i="1"/>
  <c r="AU2933" i="1"/>
  <c r="AV2933" i="1"/>
  <c r="AW2933" i="1"/>
  <c r="AX2933" i="1" s="1"/>
  <c r="AY2933" i="1" s="1"/>
  <c r="AZ2933" i="1"/>
  <c r="G2934" i="1"/>
  <c r="K2934" i="1"/>
  <c r="M2934" i="1" s="1"/>
  <c r="L2934" i="1"/>
  <c r="N2934" i="1"/>
  <c r="AU2934" i="1"/>
  <c r="AV2934" i="1"/>
  <c r="G2935" i="1"/>
  <c r="K2935" i="1"/>
  <c r="L2935" i="1"/>
  <c r="M2935" i="1"/>
  <c r="N2935" i="1" s="1"/>
  <c r="AU2935" i="1"/>
  <c r="AV2935" i="1"/>
  <c r="G2936" i="1"/>
  <c r="K2936" i="1"/>
  <c r="L2936" i="1"/>
  <c r="M2936" i="1" s="1"/>
  <c r="AU2936" i="1"/>
  <c r="AV2936" i="1"/>
  <c r="G2937" i="1"/>
  <c r="K2937" i="1"/>
  <c r="AU2937" i="1" s="1"/>
  <c r="L2937" i="1"/>
  <c r="AV2937" i="1" s="1"/>
  <c r="G2938" i="1"/>
  <c r="K2938" i="1"/>
  <c r="M2938" i="1" s="1"/>
  <c r="L2938" i="1"/>
  <c r="AD2938" i="1"/>
  <c r="AV2938" i="1"/>
  <c r="G2939" i="1"/>
  <c r="K2939" i="1"/>
  <c r="L2939" i="1"/>
  <c r="M2939" i="1"/>
  <c r="N2939" i="1" s="1"/>
  <c r="AD2939" i="1"/>
  <c r="AU2939" i="1"/>
  <c r="AV2939" i="1"/>
  <c r="AW2939" i="1"/>
  <c r="AX2939" i="1" s="1"/>
  <c r="BD2939" i="1"/>
  <c r="G2940" i="1"/>
  <c r="M2940" i="1"/>
  <c r="O2940" i="1" s="1"/>
  <c r="N2940" i="1"/>
  <c r="AD2940" i="1"/>
  <c r="AU2940" i="1"/>
  <c r="AV2940" i="1"/>
  <c r="AW2940" i="1"/>
  <c r="AX2940" i="1"/>
  <c r="AY2940" i="1" s="1"/>
  <c r="BD2940" i="1"/>
  <c r="G2941" i="1"/>
  <c r="L2941" i="1"/>
  <c r="M2941" i="1"/>
  <c r="O2941" i="1" s="1"/>
  <c r="N2941" i="1"/>
  <c r="AD2941" i="1"/>
  <c r="AE2941" i="1" s="1"/>
  <c r="AU2941" i="1"/>
  <c r="AV2941" i="1"/>
  <c r="AW2941" i="1"/>
  <c r="AX2941" i="1"/>
  <c r="AY2941" i="1" s="1"/>
  <c r="BD2941" i="1"/>
  <c r="G2942" i="1"/>
  <c r="L2942" i="1"/>
  <c r="M2942" i="1"/>
  <c r="O2942" i="1" s="1"/>
  <c r="N2942" i="1"/>
  <c r="AD2942" i="1"/>
  <c r="AE2942" i="1" s="1"/>
  <c r="AU2942" i="1"/>
  <c r="AV2942" i="1"/>
  <c r="AW2942" i="1"/>
  <c r="AX2942" i="1"/>
  <c r="AY2942" i="1" s="1"/>
  <c r="BD2942" i="1"/>
  <c r="G2943" i="1"/>
  <c r="K2943" i="1"/>
  <c r="L2943" i="1"/>
  <c r="M2943" i="1"/>
  <c r="N2943" i="1" s="1"/>
  <c r="AD2943" i="1"/>
  <c r="AU2943" i="1"/>
  <c r="AX2943" i="1"/>
  <c r="AZ2943" i="1" s="1"/>
  <c r="AY2943" i="1"/>
  <c r="G2944" i="1"/>
  <c r="K2944" i="1"/>
  <c r="M2944" i="1" s="1"/>
  <c r="L2944" i="1"/>
  <c r="AD2944" i="1"/>
  <c r="AE2944" i="1" s="1"/>
  <c r="AV2944" i="1"/>
  <c r="G2945" i="1"/>
  <c r="K2945" i="1"/>
  <c r="L2945" i="1"/>
  <c r="M2945" i="1"/>
  <c r="N2945" i="1" s="1"/>
  <c r="AD2945" i="1"/>
  <c r="AU2945" i="1"/>
  <c r="AV2945" i="1"/>
  <c r="AW2945" i="1"/>
  <c r="AX2945" i="1" s="1"/>
  <c r="BD2945" i="1"/>
  <c r="G2946" i="1"/>
  <c r="K2946" i="1"/>
  <c r="M2946" i="1" s="1"/>
  <c r="L2946" i="1"/>
  <c r="AU2946" i="1"/>
  <c r="AV2946" i="1"/>
  <c r="G2947" i="1"/>
  <c r="M2947" i="1"/>
  <c r="N2947" i="1" s="1"/>
  <c r="AD2947" i="1"/>
  <c r="AU2947" i="1"/>
  <c r="AV2947" i="1"/>
  <c r="AW2947" i="1"/>
  <c r="AX2947" i="1" s="1"/>
  <c r="BD2947" i="1"/>
  <c r="G2948" i="1"/>
  <c r="K2948" i="1"/>
  <c r="M2948" i="1" s="1"/>
  <c r="L2948" i="1"/>
  <c r="AU2948" i="1"/>
  <c r="AV2948" i="1"/>
  <c r="G2949" i="1"/>
  <c r="K2949" i="1"/>
  <c r="M2949" i="1" s="1"/>
  <c r="L2949" i="1"/>
  <c r="Q2949" i="1"/>
  <c r="AU2949" i="1"/>
  <c r="AV2949" i="1"/>
  <c r="N2950" i="1"/>
  <c r="O2950" i="1"/>
  <c r="Q2950" i="1"/>
  <c r="S2950" i="1" s="1"/>
  <c r="R2950" i="1"/>
  <c r="AD2950" i="1"/>
  <c r="AE2950" i="1"/>
  <c r="AF2950" i="1"/>
  <c r="AG2950" i="1"/>
  <c r="AK2950" i="1"/>
  <c r="AU2950" i="1"/>
  <c r="AV2950" i="1"/>
  <c r="AW2950" i="1"/>
  <c r="AX2950" i="1"/>
  <c r="AZ2950" i="1" s="1"/>
  <c r="AY2950" i="1"/>
  <c r="N2951" i="1"/>
  <c r="O2951" i="1"/>
  <c r="Q2951" i="1"/>
  <c r="R2951" i="1"/>
  <c r="S2951" i="1"/>
  <c r="AD2951" i="1"/>
  <c r="AE2951" i="1" s="1"/>
  <c r="AK2951" i="1"/>
  <c r="AU2951" i="1"/>
  <c r="AV2951" i="1"/>
  <c r="AW2951" i="1"/>
  <c r="AX2951" i="1" s="1"/>
  <c r="AY2951" i="1" s="1"/>
  <c r="AZ2951" i="1"/>
  <c r="G2952" i="1"/>
  <c r="M2952" i="1"/>
  <c r="N2952" i="1" s="1"/>
  <c r="Q2952" i="1"/>
  <c r="AD2952" i="1"/>
  <c r="AE2952" i="1" s="1"/>
  <c r="AK2952" i="1"/>
  <c r="AU2952" i="1"/>
  <c r="AV2952" i="1"/>
  <c r="AW2952" i="1"/>
  <c r="AX2952" i="1" s="1"/>
  <c r="AZ2952" i="1" s="1"/>
  <c r="G2953" i="1"/>
  <c r="K2953" i="1"/>
  <c r="M2953" i="1" s="1"/>
  <c r="L2953" i="1"/>
  <c r="N2953" i="1" s="1"/>
  <c r="P2953" i="1" s="1"/>
  <c r="R2953" i="1" s="1"/>
  <c r="O2953" i="1"/>
  <c r="AU2953" i="1"/>
  <c r="AV2953" i="1"/>
  <c r="G2954" i="1"/>
  <c r="K2954" i="1"/>
  <c r="M2954" i="1" s="1"/>
  <c r="L2954" i="1"/>
  <c r="N2954" i="1"/>
  <c r="O2954" i="1"/>
  <c r="AU2954" i="1"/>
  <c r="AV2954" i="1"/>
  <c r="G2955" i="1"/>
  <c r="K2955" i="1"/>
  <c r="L2955" i="1"/>
  <c r="M2955" i="1"/>
  <c r="N2955" i="1" s="1"/>
  <c r="AU2955" i="1"/>
  <c r="AV2955" i="1"/>
  <c r="AW2955" i="1"/>
  <c r="AX2955" i="1" s="1"/>
  <c r="M2956" i="1"/>
  <c r="N2956" i="1" s="1"/>
  <c r="O2956" i="1"/>
  <c r="P2956" i="1"/>
  <c r="R2956" i="1" s="1"/>
  <c r="S2956" i="1" s="1"/>
  <c r="Q2956" i="1"/>
  <c r="AD2956" i="1"/>
  <c r="AE2956" i="1" s="1"/>
  <c r="AU2956" i="1"/>
  <c r="AV2956" i="1"/>
  <c r="AW2956" i="1"/>
  <c r="AX2956" i="1" s="1"/>
  <c r="AY2956" i="1" s="1"/>
  <c r="M2957" i="1"/>
  <c r="O2957" i="1" s="1"/>
  <c r="N2957" i="1"/>
  <c r="Q2957" i="1"/>
  <c r="AD2957" i="1"/>
  <c r="AF2957" i="1" s="1"/>
  <c r="AE2957" i="1"/>
  <c r="AH2957" i="1" s="1"/>
  <c r="AK2957" i="1"/>
  <c r="AL2957" i="1"/>
  <c r="AU2957" i="1"/>
  <c r="AV2957" i="1"/>
  <c r="AW2957" i="1"/>
  <c r="AX2957" i="1"/>
  <c r="AY2957" i="1" s="1"/>
  <c r="BA2957" i="1"/>
  <c r="BB2957" i="1"/>
  <c r="BD2957" i="1"/>
  <c r="M2958" i="1"/>
  <c r="N2958" i="1" s="1"/>
  <c r="AD2958" i="1"/>
  <c r="AU2958" i="1"/>
  <c r="AV2958" i="1"/>
  <c r="AW2958" i="1"/>
  <c r="AX2958" i="1" s="1"/>
  <c r="BD2958" i="1"/>
  <c r="M2959" i="1"/>
  <c r="Q2959" i="1" s="1"/>
  <c r="N2959" i="1"/>
  <c r="P2959" i="1" s="1"/>
  <c r="R2959" i="1" s="1"/>
  <c r="O2959" i="1"/>
  <c r="AU2959" i="1"/>
  <c r="AV2959" i="1"/>
  <c r="AW2959" i="1"/>
  <c r="AX2959" i="1"/>
  <c r="AZ2959" i="1" s="1"/>
  <c r="AY2959" i="1"/>
  <c r="G2960" i="1"/>
  <c r="R2960" i="1" s="1"/>
  <c r="K2960" i="1"/>
  <c r="L2960" i="1"/>
  <c r="N2960" i="1"/>
  <c r="P2960" i="1" s="1"/>
  <c r="O2960" i="1"/>
  <c r="AV2960" i="1"/>
  <c r="G2961" i="1"/>
  <c r="R2961" i="1" s="1"/>
  <c r="M2961" i="1"/>
  <c r="N2961" i="1"/>
  <c r="O2961" i="1"/>
  <c r="P2961" i="1" s="1"/>
  <c r="AU2961" i="1"/>
  <c r="AV2961" i="1"/>
  <c r="AW2961" i="1"/>
  <c r="AX2961" i="1"/>
  <c r="AZ2961" i="1" s="1"/>
  <c r="AY2961" i="1"/>
  <c r="G2962" i="1"/>
  <c r="L2962" i="1"/>
  <c r="M2962" i="1" s="1"/>
  <c r="AU2962" i="1"/>
  <c r="AV2962" i="1"/>
  <c r="G2963" i="1"/>
  <c r="L2963" i="1"/>
  <c r="AU2963" i="1"/>
  <c r="G2964" i="1"/>
  <c r="K2964" i="1"/>
  <c r="M2964" i="1" s="1"/>
  <c r="L2964" i="1"/>
  <c r="AD2964" i="1"/>
  <c r="AE2964" i="1" s="1"/>
  <c r="AV2964" i="1"/>
  <c r="G2965" i="1"/>
  <c r="K2965" i="1"/>
  <c r="L2965" i="1"/>
  <c r="M2965" i="1"/>
  <c r="N2965" i="1" s="1"/>
  <c r="AD2965" i="1"/>
  <c r="AU2965" i="1"/>
  <c r="AV2965" i="1"/>
  <c r="AW2965" i="1"/>
  <c r="AX2965" i="1" s="1"/>
  <c r="BD2965" i="1"/>
  <c r="G2966" i="1"/>
  <c r="K2966" i="1"/>
  <c r="L2966" i="1"/>
  <c r="M2966" i="1" s="1"/>
  <c r="AU2966" i="1"/>
  <c r="AV2966" i="1"/>
  <c r="G2967" i="1"/>
  <c r="M2967" i="1"/>
  <c r="N2967" i="1" s="1"/>
  <c r="AD2967" i="1"/>
  <c r="AU2967" i="1"/>
  <c r="AV2967" i="1"/>
  <c r="AW2967" i="1"/>
  <c r="AX2967" i="1" s="1"/>
  <c r="BD2967" i="1"/>
  <c r="G2968" i="1"/>
  <c r="K2968" i="1"/>
  <c r="L2968" i="1"/>
  <c r="M2968" i="1" s="1"/>
  <c r="AU2968" i="1"/>
  <c r="AV2968" i="1"/>
  <c r="G2969" i="1"/>
  <c r="M2969" i="1"/>
  <c r="N2969" i="1" s="1"/>
  <c r="AD2969" i="1"/>
  <c r="AU2969" i="1"/>
  <c r="AV2969" i="1"/>
  <c r="AW2969" i="1"/>
  <c r="AX2969" i="1" s="1"/>
  <c r="BD2969" i="1"/>
  <c r="G2970" i="1"/>
  <c r="L2970" i="1"/>
  <c r="M2970" i="1"/>
  <c r="N2970" i="1" s="1"/>
  <c r="AD2970" i="1"/>
  <c r="AU2970" i="1"/>
  <c r="AV2970" i="1"/>
  <c r="AW2970" i="1"/>
  <c r="AX2970" i="1" s="1"/>
  <c r="BD2970" i="1"/>
  <c r="G2971" i="1"/>
  <c r="K2971" i="1"/>
  <c r="L2971" i="1"/>
  <c r="M2971" i="1" s="1"/>
  <c r="AU2971" i="1"/>
  <c r="AV2971" i="1"/>
  <c r="G2972" i="1"/>
  <c r="K2972" i="1"/>
  <c r="M2972" i="1" s="1"/>
  <c r="L2972" i="1"/>
  <c r="Q2972" i="1"/>
  <c r="AU2972" i="1"/>
  <c r="AV2972" i="1"/>
  <c r="G2973" i="1"/>
  <c r="K2973" i="1"/>
  <c r="M2973" i="1" s="1"/>
  <c r="Q2973" i="1" s="1"/>
  <c r="L2973" i="1"/>
  <c r="AU2973" i="1"/>
  <c r="AV2973" i="1"/>
  <c r="G2974" i="1"/>
  <c r="K2974" i="1"/>
  <c r="M2974" i="1" s="1"/>
  <c r="L2974" i="1"/>
  <c r="N2974" i="1"/>
  <c r="O2974" i="1"/>
  <c r="P2974" i="1" s="1"/>
  <c r="AU2974" i="1"/>
  <c r="AV2974" i="1"/>
  <c r="G2975" i="1"/>
  <c r="K2975" i="1"/>
  <c r="M2975" i="1" s="1"/>
  <c r="L2975" i="1"/>
  <c r="N2975" i="1"/>
  <c r="O2975" i="1"/>
  <c r="AU2975" i="1"/>
  <c r="AV2975" i="1"/>
  <c r="G2976" i="1"/>
  <c r="K2976" i="1"/>
  <c r="L2976" i="1"/>
  <c r="O2976" i="1" s="1"/>
  <c r="M2976" i="1"/>
  <c r="N2976" i="1"/>
  <c r="P2976" i="1" s="1"/>
  <c r="R2976" i="1" s="1"/>
  <c r="AU2976" i="1"/>
  <c r="AV2976" i="1"/>
  <c r="G2977" i="1"/>
  <c r="K2977" i="1"/>
  <c r="L2977" i="1"/>
  <c r="AU2977" i="1"/>
  <c r="G2978" i="1"/>
  <c r="K2978" i="1"/>
  <c r="L2978" i="1"/>
  <c r="AV2978" i="1" s="1"/>
  <c r="G2979" i="1"/>
  <c r="K2979" i="1"/>
  <c r="M2979" i="1" s="1"/>
  <c r="AD2979" i="1" s="1"/>
  <c r="L2979" i="1"/>
  <c r="AU2979" i="1"/>
  <c r="AV2979" i="1"/>
  <c r="G2980" i="1"/>
  <c r="K2980" i="1"/>
  <c r="M2980" i="1" s="1"/>
  <c r="AD2980" i="1" s="1"/>
  <c r="L2980" i="1"/>
  <c r="AU2980" i="1"/>
  <c r="AV2980" i="1"/>
  <c r="G2981" i="1"/>
  <c r="K2981" i="1"/>
  <c r="L2981" i="1"/>
  <c r="M2981" i="1"/>
  <c r="N2981" i="1"/>
  <c r="P2981" i="1" s="1"/>
  <c r="R2981" i="1" s="1"/>
  <c r="S2981" i="1" s="1"/>
  <c r="O2981" i="1"/>
  <c r="Q2981" i="1"/>
  <c r="AD2981" i="1"/>
  <c r="AE2981" i="1" s="1"/>
  <c r="AH2981" i="1" s="1"/>
  <c r="AK2981" i="1"/>
  <c r="AL2981" i="1"/>
  <c r="AU2981" i="1"/>
  <c r="AV2981" i="1"/>
  <c r="AW2981" i="1"/>
  <c r="AX2981" i="1"/>
  <c r="AY2981" i="1" s="1"/>
  <c r="BB2981" i="1"/>
  <c r="BA2981" i="1" s="1"/>
  <c r="G2982" i="1"/>
  <c r="K2982" i="1"/>
  <c r="L2982" i="1"/>
  <c r="M2982" i="1"/>
  <c r="AD2982" i="1" s="1"/>
  <c r="N2982" i="1"/>
  <c r="Q2982" i="1"/>
  <c r="AK2982" i="1"/>
  <c r="AU2982" i="1"/>
  <c r="AV2982" i="1"/>
  <c r="AW2982" i="1"/>
  <c r="AX2982" i="1"/>
  <c r="BD2982" i="1" s="1"/>
  <c r="BA2982" i="1"/>
  <c r="BB2982" i="1"/>
  <c r="G2983" i="1"/>
  <c r="K2983" i="1"/>
  <c r="L2983" i="1"/>
  <c r="M2983" i="1"/>
  <c r="AD2983" i="1" s="1"/>
  <c r="AK2983" i="1" s="1"/>
  <c r="Q2983" i="1"/>
  <c r="AU2983" i="1"/>
  <c r="AV2983" i="1"/>
  <c r="AW2983" i="1"/>
  <c r="AX2983" i="1" s="1"/>
  <c r="G2984" i="1"/>
  <c r="K2984" i="1"/>
  <c r="L2984" i="1"/>
  <c r="M2984" i="1" s="1"/>
  <c r="O2984" i="1"/>
  <c r="AU2984" i="1"/>
  <c r="AV2984" i="1"/>
  <c r="G2985" i="1"/>
  <c r="K2985" i="1"/>
  <c r="L2985" i="1"/>
  <c r="M2985" i="1"/>
  <c r="Q2985" i="1" s="1"/>
  <c r="N2985" i="1"/>
  <c r="P2985" i="1" s="1"/>
  <c r="R2985" i="1" s="1"/>
  <c r="O2985" i="1"/>
  <c r="AU2985" i="1"/>
  <c r="AV2985" i="1"/>
  <c r="AW2985" i="1"/>
  <c r="AX2985" i="1"/>
  <c r="AY2985" i="1"/>
  <c r="G2986" i="1"/>
  <c r="K2986" i="1"/>
  <c r="L2986" i="1"/>
  <c r="M2986" i="1"/>
  <c r="AU2986" i="1"/>
  <c r="AV2986" i="1"/>
  <c r="G2987" i="1"/>
  <c r="K2987" i="1"/>
  <c r="L2987" i="1"/>
  <c r="AU2987" i="1"/>
  <c r="G2988" i="1"/>
  <c r="K2988" i="1"/>
  <c r="M2988" i="1" s="1"/>
  <c r="L2988" i="1"/>
  <c r="AU2988" i="1"/>
  <c r="AV2988" i="1"/>
  <c r="G2989" i="1"/>
  <c r="K2989" i="1"/>
  <c r="M2989" i="1" s="1"/>
  <c r="L2989" i="1"/>
  <c r="AD2989" i="1"/>
  <c r="AE2989" i="1"/>
  <c r="AU2989" i="1"/>
  <c r="AV2989" i="1"/>
  <c r="G2990" i="1"/>
  <c r="R2990" i="1" s="1"/>
  <c r="M2990" i="1"/>
  <c r="N2990" i="1"/>
  <c r="P2990" i="1" s="1"/>
  <c r="O2990" i="1"/>
  <c r="AU2990" i="1"/>
  <c r="AV2990" i="1"/>
  <c r="AW2990" i="1"/>
  <c r="AX2990" i="1"/>
  <c r="AZ2990" i="1" s="1"/>
  <c r="AY2990" i="1"/>
  <c r="G2991" i="1"/>
  <c r="K2991" i="1"/>
  <c r="M2991" i="1" s="1"/>
  <c r="L2991" i="1"/>
  <c r="AD2991" i="1"/>
  <c r="AE2991" i="1"/>
  <c r="AU2991" i="1"/>
  <c r="AV2991" i="1"/>
  <c r="G2992" i="1"/>
  <c r="K2992" i="1"/>
  <c r="L2992" i="1"/>
  <c r="M2992" i="1"/>
  <c r="N2992" i="1" s="1"/>
  <c r="AD2992" i="1"/>
  <c r="AU2992" i="1"/>
  <c r="AV2992" i="1"/>
  <c r="AW2992" i="1"/>
  <c r="AX2992" i="1" s="1"/>
  <c r="G2993" i="1"/>
  <c r="K2993" i="1"/>
  <c r="M2993" i="1" s="1"/>
  <c r="L2993" i="1"/>
  <c r="AU2993" i="1"/>
  <c r="AV2993" i="1"/>
  <c r="G2994" i="1"/>
  <c r="K2994" i="1"/>
  <c r="M2994" i="1" s="1"/>
  <c r="L2994" i="1"/>
  <c r="Q2994" i="1"/>
  <c r="AU2994" i="1"/>
  <c r="AV2994" i="1"/>
  <c r="G2995" i="1"/>
  <c r="K2995" i="1"/>
  <c r="M2995" i="1" s="1"/>
  <c r="L2995" i="1"/>
  <c r="Q2995" i="1"/>
  <c r="AU2995" i="1"/>
  <c r="AV2995" i="1"/>
  <c r="G2996" i="1"/>
  <c r="K2996" i="1"/>
  <c r="L2996" i="1"/>
  <c r="M2996" i="1"/>
  <c r="N2996" i="1" s="1"/>
  <c r="P2996" i="1" s="1"/>
  <c r="R2996" i="1" s="1"/>
  <c r="S2996" i="1" s="1"/>
  <c r="O2996" i="1"/>
  <c r="Q2996" i="1"/>
  <c r="AD2996" i="1"/>
  <c r="AE2996" i="1" s="1"/>
  <c r="AK2996" i="1"/>
  <c r="AU2996" i="1"/>
  <c r="AV2996" i="1"/>
  <c r="AW2996" i="1"/>
  <c r="AX2996" i="1" s="1"/>
  <c r="G2997" i="1"/>
  <c r="M2997" i="1"/>
  <c r="O2997" i="1" s="1"/>
  <c r="N2997" i="1"/>
  <c r="P2997" i="1"/>
  <c r="R2997" i="1" s="1"/>
  <c r="Q2997" i="1"/>
  <c r="AD2997" i="1"/>
  <c r="AE2997" i="1" s="1"/>
  <c r="AK2997" i="1"/>
  <c r="AU2997" i="1"/>
  <c r="AV2997" i="1"/>
  <c r="AW2997" i="1"/>
  <c r="AX2997" i="1"/>
  <c r="AY2997" i="1" s="1"/>
  <c r="AZ2997" i="1"/>
  <c r="BA2997" i="1"/>
  <c r="BB2997" i="1"/>
  <c r="BD2997" i="1"/>
  <c r="G2998" i="1"/>
  <c r="M2998" i="1"/>
  <c r="N2998" i="1"/>
  <c r="P2998" i="1" s="1"/>
  <c r="R2998" i="1" s="1"/>
  <c r="O2998" i="1"/>
  <c r="Q2998" i="1"/>
  <c r="AD2998" i="1"/>
  <c r="AF2998" i="1" s="1"/>
  <c r="AE2998" i="1"/>
  <c r="AH2998" i="1" s="1"/>
  <c r="AK2998" i="1"/>
  <c r="AL2998" i="1"/>
  <c r="AU2998" i="1"/>
  <c r="AV2998" i="1"/>
  <c r="AW2998" i="1"/>
  <c r="AX2998" i="1"/>
  <c r="AZ2998" i="1" s="1"/>
  <c r="AY2998" i="1"/>
  <c r="BA2998" i="1"/>
  <c r="BB2998" i="1"/>
  <c r="BD2998" i="1"/>
  <c r="G2999" i="1"/>
  <c r="M2999" i="1"/>
  <c r="N2999" i="1" s="1"/>
  <c r="AD2999" i="1"/>
  <c r="AE2999" i="1" s="1"/>
  <c r="AH2999" i="1" s="1"/>
  <c r="AF2999" i="1"/>
  <c r="AI2999" i="1" s="1"/>
  <c r="AM2999" i="1"/>
  <c r="AU2999" i="1"/>
  <c r="AV2999" i="1"/>
  <c r="AW2999" i="1"/>
  <c r="AX2999" i="1" s="1"/>
  <c r="BB2999" i="1"/>
  <c r="BA2999" i="1" s="1"/>
  <c r="G3000" i="1"/>
  <c r="K3000" i="1"/>
  <c r="L3000" i="1"/>
  <c r="AU3000" i="1"/>
  <c r="AV3000" i="1"/>
  <c r="G3001" i="1"/>
  <c r="K3001" i="1"/>
  <c r="M3001" i="1" s="1"/>
  <c r="L3001" i="1"/>
  <c r="Q3001" i="1"/>
  <c r="AU3001" i="1"/>
  <c r="AV3001" i="1"/>
  <c r="G3002" i="1"/>
  <c r="M3002" i="1"/>
  <c r="N3002" i="1"/>
  <c r="P3002" i="1" s="1"/>
  <c r="R3002" i="1" s="1"/>
  <c r="O3002" i="1"/>
  <c r="Q3002" i="1"/>
  <c r="AD3002" i="1"/>
  <c r="AF3002" i="1" s="1"/>
  <c r="AE3002" i="1"/>
  <c r="AH3002" i="1" s="1"/>
  <c r="AK3002" i="1"/>
  <c r="AL3002" i="1"/>
  <c r="AU3002" i="1"/>
  <c r="AV3002" i="1"/>
  <c r="AW3002" i="1"/>
  <c r="AX3002" i="1"/>
  <c r="AZ3002" i="1" s="1"/>
  <c r="AY3002" i="1"/>
  <c r="BB3002" i="1"/>
  <c r="BA3002" i="1" s="1"/>
  <c r="BD3002" i="1"/>
  <c r="G3003" i="1"/>
  <c r="K3003" i="1"/>
  <c r="M3003" i="1" s="1"/>
  <c r="Q3003" i="1" s="1"/>
  <c r="AU3003" i="1"/>
  <c r="AV3003" i="1"/>
  <c r="G3004" i="1"/>
  <c r="M3004" i="1"/>
  <c r="N3004" i="1" s="1"/>
  <c r="P3004" i="1" s="1"/>
  <c r="R3004" i="1" s="1"/>
  <c r="O3004" i="1"/>
  <c r="AU3004" i="1"/>
  <c r="AV3004" i="1"/>
  <c r="AW3004" i="1"/>
  <c r="AX3004" i="1" s="1"/>
  <c r="BB3004" i="1"/>
  <c r="BA3004" i="1" s="1"/>
  <c r="G3005" i="1"/>
  <c r="K3005" i="1"/>
  <c r="M3005" i="1" s="1"/>
  <c r="L3005" i="1"/>
  <c r="Q3005" i="1"/>
  <c r="AU3005" i="1"/>
  <c r="AV3005" i="1"/>
  <c r="M3006" i="1"/>
  <c r="O3006" i="1" s="1"/>
  <c r="P3006" i="1" s="1"/>
  <c r="R3006" i="1" s="1"/>
  <c r="N3006" i="1"/>
  <c r="Q3006" i="1"/>
  <c r="S3006" i="1"/>
  <c r="AD3006" i="1"/>
  <c r="AU3006" i="1"/>
  <c r="AV3006" i="1"/>
  <c r="AW3006" i="1"/>
  <c r="AX3006" i="1"/>
  <c r="AY3006" i="1" s="1"/>
  <c r="AZ3006" i="1"/>
  <c r="BD3006" i="1"/>
  <c r="G3007" i="1"/>
  <c r="K3007" i="1"/>
  <c r="K3010" i="1" s="1"/>
  <c r="L3007" i="1"/>
  <c r="M3007" i="1"/>
  <c r="N3007" i="1" s="1"/>
  <c r="P3007" i="1" s="1"/>
  <c r="R3007" i="1" s="1"/>
  <c r="O3007" i="1"/>
  <c r="AU3007" i="1"/>
  <c r="AV3007" i="1"/>
  <c r="AW3007" i="1"/>
  <c r="AX3007" i="1" s="1"/>
  <c r="M3008" i="1"/>
  <c r="N3008" i="1"/>
  <c r="P3008" i="1" s="1"/>
  <c r="R3008" i="1" s="1"/>
  <c r="O3008" i="1"/>
  <c r="Q3008" i="1"/>
  <c r="S3008" i="1" s="1"/>
  <c r="AD3008" i="1"/>
  <c r="AE3008" i="1"/>
  <c r="AU3008" i="1"/>
  <c r="AV3008" i="1"/>
  <c r="AW3008" i="1"/>
  <c r="AX3008" i="1"/>
  <c r="AZ3008" i="1" s="1"/>
  <c r="AY3008" i="1"/>
  <c r="BA3008" i="1"/>
  <c r="BB3008" i="1"/>
  <c r="BD3008" i="1"/>
  <c r="M3009" i="1"/>
  <c r="AU3009" i="1"/>
  <c r="AV3009" i="1"/>
  <c r="L3010" i="1"/>
  <c r="AV3010" i="1"/>
  <c r="G3011" i="1"/>
  <c r="M3011" i="1"/>
  <c r="AW3011" i="1" s="1"/>
  <c r="AX3011" i="1" s="1"/>
  <c r="N3011" i="1"/>
  <c r="AU3011" i="1"/>
  <c r="AV3011" i="1"/>
  <c r="G3012" i="1"/>
  <c r="M3012" i="1"/>
  <c r="N3012" i="1"/>
  <c r="O3012" i="1"/>
  <c r="Q3012" i="1"/>
  <c r="AD3012" i="1"/>
  <c r="AG3012" i="1" s="1"/>
  <c r="AE3012" i="1"/>
  <c r="AL3012" i="1" s="1"/>
  <c r="AF3012" i="1"/>
  <c r="AH3012" i="1"/>
  <c r="AI3012" i="1"/>
  <c r="AK3012" i="1"/>
  <c r="AM3012" i="1"/>
  <c r="AU3012" i="1"/>
  <c r="AV3012" i="1"/>
  <c r="AW3012" i="1"/>
  <c r="AX3012" i="1"/>
  <c r="AY3012" i="1" s="1"/>
  <c r="G3013" i="1"/>
  <c r="K3013" i="1"/>
  <c r="L3013" i="1"/>
  <c r="M3013" i="1"/>
  <c r="N3013" i="1"/>
  <c r="AU3013" i="1"/>
  <c r="AV3013" i="1"/>
  <c r="AW3013" i="1"/>
  <c r="AX3013" i="1"/>
  <c r="G3014" i="1"/>
  <c r="M3014" i="1"/>
  <c r="N3014" i="1"/>
  <c r="O3014" i="1"/>
  <c r="Q3014" i="1"/>
  <c r="AD3014" i="1"/>
  <c r="AG3014" i="1" s="1"/>
  <c r="AJ3014" i="1" s="1"/>
  <c r="AE3014" i="1"/>
  <c r="AF3014" i="1"/>
  <c r="AH3014" i="1"/>
  <c r="AI3014" i="1"/>
  <c r="AK3014" i="1"/>
  <c r="AN3014" i="1" s="1"/>
  <c r="AL3014" i="1"/>
  <c r="AM3014" i="1"/>
  <c r="AU3014" i="1"/>
  <c r="AV3014" i="1"/>
  <c r="AW3014" i="1"/>
  <c r="AX3014" i="1"/>
  <c r="AY3014" i="1" s="1"/>
  <c r="G3015" i="1"/>
  <c r="M3015" i="1"/>
  <c r="N3015" i="1" s="1"/>
  <c r="O3015" i="1"/>
  <c r="P3015" i="1"/>
  <c r="R3015" i="1" s="1"/>
  <c r="Q3015" i="1"/>
  <c r="AD3015" i="1"/>
  <c r="AE3015" i="1" s="1"/>
  <c r="AK3015" i="1"/>
  <c r="AU3015" i="1"/>
  <c r="AV3015" i="1"/>
  <c r="AW3015" i="1"/>
  <c r="AX3015" i="1" s="1"/>
  <c r="AY3015" i="1" s="1"/>
  <c r="AZ3015" i="1"/>
  <c r="G3016" i="1"/>
  <c r="K3016" i="1"/>
  <c r="M3016" i="1" s="1"/>
  <c r="N3016" i="1" s="1"/>
  <c r="L3016" i="1"/>
  <c r="AU3016" i="1"/>
  <c r="AV3016" i="1"/>
  <c r="G3017" i="1"/>
  <c r="K3017" i="1"/>
  <c r="L3017" i="1"/>
  <c r="M3017" i="1"/>
  <c r="N3017" i="1" s="1"/>
  <c r="AU3017" i="1"/>
  <c r="AV3017" i="1"/>
  <c r="M3018" i="1"/>
  <c r="AD3018" i="1" s="1"/>
  <c r="O3018" i="1"/>
  <c r="Q3018" i="1"/>
  <c r="AU3018" i="1"/>
  <c r="AV3018" i="1"/>
  <c r="AW3018" i="1"/>
  <c r="AX3018" i="1" s="1"/>
  <c r="AY3018" i="1"/>
  <c r="AZ3018" i="1"/>
  <c r="G3019" i="1"/>
  <c r="K3019" i="1"/>
  <c r="AU3019" i="1" s="1"/>
  <c r="AV3019" i="1"/>
  <c r="M3020" i="1"/>
  <c r="N3020" i="1"/>
  <c r="P3020" i="1" s="1"/>
  <c r="R3020" i="1" s="1"/>
  <c r="O3020" i="1"/>
  <c r="Q3020" i="1"/>
  <c r="AD3020" i="1"/>
  <c r="AE3020" i="1" s="1"/>
  <c r="AH3020" i="1" s="1"/>
  <c r="AK3020" i="1"/>
  <c r="AL3020" i="1"/>
  <c r="AU3020" i="1"/>
  <c r="AV3020" i="1"/>
  <c r="AW3020" i="1"/>
  <c r="AX3020" i="1"/>
  <c r="BD3020" i="1" s="1"/>
  <c r="BA3020" i="1"/>
  <c r="BB3020" i="1"/>
  <c r="G3021" i="1"/>
  <c r="M3021" i="1"/>
  <c r="N3021" i="1" s="1"/>
  <c r="P3021" i="1" s="1"/>
  <c r="O3021" i="1"/>
  <c r="R3021" i="1"/>
  <c r="AD3021" i="1"/>
  <c r="AF3021" i="1" s="1"/>
  <c r="AE3021" i="1"/>
  <c r="AH3021" i="1" s="1"/>
  <c r="AL3021" i="1"/>
  <c r="AU3021" i="1"/>
  <c r="AV3021" i="1"/>
  <c r="AW3021" i="1"/>
  <c r="AX3021" i="1" s="1"/>
  <c r="BB3021" i="1" s="1"/>
  <c r="BA3021" i="1" s="1"/>
  <c r="G3022" i="1"/>
  <c r="M3022" i="1"/>
  <c r="O3022" i="1" s="1"/>
  <c r="P3022" i="1" s="1"/>
  <c r="N3022" i="1"/>
  <c r="Q3022" i="1"/>
  <c r="AD3022" i="1"/>
  <c r="AU3022" i="1"/>
  <c r="AV3022" i="1"/>
  <c r="AW3022" i="1"/>
  <c r="AX3022" i="1" s="1"/>
  <c r="BD3022" i="1"/>
  <c r="G3023" i="1"/>
  <c r="M3023" i="1"/>
  <c r="N3023" i="1"/>
  <c r="P3023" i="1" s="1"/>
  <c r="R3023" i="1" s="1"/>
  <c r="O3023" i="1"/>
  <c r="Q3023" i="1"/>
  <c r="S3023" i="1" s="1"/>
  <c r="AD3023" i="1"/>
  <c r="AE3023" i="1"/>
  <c r="AU3023" i="1"/>
  <c r="AV3023" i="1"/>
  <c r="AW3023" i="1"/>
  <c r="AX3023" i="1"/>
  <c r="AZ3023" i="1" s="1"/>
  <c r="AY3023" i="1"/>
  <c r="BB3023" i="1"/>
  <c r="BA3023" i="1" s="1"/>
  <c r="BD3023" i="1"/>
  <c r="G3024" i="1"/>
  <c r="H3024" i="1"/>
  <c r="I3024" i="1"/>
  <c r="J3024" i="1"/>
  <c r="K3024" i="1"/>
  <c r="L3024" i="1"/>
  <c r="M3024" i="1"/>
  <c r="AD3024" i="1" s="1"/>
  <c r="AE3024" i="1" s="1"/>
  <c r="N3024" i="1"/>
  <c r="O3024" i="1"/>
  <c r="P3024" i="1"/>
  <c r="Q3024" i="1"/>
  <c r="R3024" i="1"/>
  <c r="S3024" i="1"/>
  <c r="T3024" i="1"/>
  <c r="U3024" i="1"/>
  <c r="V3024" i="1"/>
  <c r="W3024" i="1"/>
  <c r="X3024" i="1"/>
  <c r="AU3024" i="1"/>
  <c r="AV3024" i="1"/>
  <c r="G3025" i="1"/>
  <c r="AK3025" i="1" s="1"/>
  <c r="H3025" i="1"/>
  <c r="I3025" i="1"/>
  <c r="J3025" i="1"/>
  <c r="K3025" i="1"/>
  <c r="L3025" i="1"/>
  <c r="M3025" i="1"/>
  <c r="N3025" i="1"/>
  <c r="O3025" i="1"/>
  <c r="P3025" i="1"/>
  <c r="Q3025" i="1"/>
  <c r="R3025" i="1"/>
  <c r="S3025" i="1"/>
  <c r="T3025" i="1"/>
  <c r="U3025" i="1"/>
  <c r="V3025" i="1"/>
  <c r="W3025" i="1"/>
  <c r="X3025" i="1"/>
  <c r="AD3025" i="1"/>
  <c r="AE3025" i="1" s="1"/>
  <c r="AF3025" i="1"/>
  <c r="AG3025" i="1"/>
  <c r="AW3025" i="1"/>
  <c r="AX3025" i="1"/>
  <c r="AY3025" i="1"/>
  <c r="G3026" i="1"/>
  <c r="H3026" i="1"/>
  <c r="I3026" i="1"/>
  <c r="J3026" i="1"/>
  <c r="K3026" i="1"/>
  <c r="L3026" i="1"/>
  <c r="M3026" i="1"/>
  <c r="N3026" i="1"/>
  <c r="O3026" i="1"/>
  <c r="P3026" i="1"/>
  <c r="Q3026" i="1"/>
  <c r="R3026" i="1"/>
  <c r="S3026" i="1"/>
  <c r="T3026" i="1"/>
  <c r="U3026" i="1"/>
  <c r="V3026" i="1"/>
  <c r="W3026" i="1"/>
  <c r="X3026" i="1"/>
  <c r="AD3026" i="1"/>
  <c r="AE3026" i="1" s="1"/>
  <c r="AG3026" i="1"/>
  <c r="AK3026" i="1"/>
  <c r="AW3026" i="1"/>
  <c r="AX3026" i="1" s="1"/>
  <c r="BD3026" i="1"/>
  <c r="G3027" i="1"/>
  <c r="H3027" i="1"/>
  <c r="I3027" i="1"/>
  <c r="J3027" i="1"/>
  <c r="K3027" i="1"/>
  <c r="L3027" i="1"/>
  <c r="M3027" i="1"/>
  <c r="N3027" i="1"/>
  <c r="O3027" i="1"/>
  <c r="P3027" i="1"/>
  <c r="Q3027" i="1"/>
  <c r="R3027" i="1"/>
  <c r="S3027" i="1"/>
  <c r="T3027" i="1"/>
  <c r="U3027" i="1"/>
  <c r="V3027" i="1"/>
  <c r="W3027" i="1"/>
  <c r="X3027" i="1"/>
  <c r="AD3027" i="1"/>
  <c r="AE3027" i="1" s="1"/>
  <c r="AW3027" i="1"/>
  <c r="AX3027" i="1" s="1"/>
  <c r="G3028" i="1"/>
  <c r="H3028" i="1"/>
  <c r="I3028" i="1"/>
  <c r="J3028" i="1"/>
  <c r="K3028" i="1"/>
  <c r="L3028" i="1"/>
  <c r="M3028" i="1"/>
  <c r="AD3028" i="1" s="1"/>
  <c r="N3028" i="1"/>
  <c r="O3028" i="1"/>
  <c r="P3028" i="1"/>
  <c r="Q3028" i="1"/>
  <c r="R3028" i="1"/>
  <c r="S3028" i="1"/>
  <c r="T3028" i="1"/>
  <c r="U3028" i="1"/>
  <c r="V3028" i="1"/>
  <c r="W3028" i="1"/>
  <c r="X3028" i="1"/>
  <c r="AW3028" i="1"/>
  <c r="AX3028" i="1" s="1"/>
  <c r="BA3028" i="1"/>
  <c r="G3029" i="1"/>
  <c r="H3029" i="1"/>
  <c r="I3029" i="1"/>
  <c r="J3029" i="1"/>
  <c r="K3029" i="1"/>
  <c r="L3029" i="1"/>
  <c r="M3029" i="1"/>
  <c r="AD3029" i="1" s="1"/>
  <c r="N3029" i="1"/>
  <c r="O3029" i="1"/>
  <c r="P3029" i="1"/>
  <c r="Q3029" i="1"/>
  <c r="R3029" i="1"/>
  <c r="S3029" i="1"/>
  <c r="T3029" i="1"/>
  <c r="U3029" i="1"/>
  <c r="V3029" i="1"/>
  <c r="W3029" i="1"/>
  <c r="X3029" i="1"/>
  <c r="AW3029" i="1"/>
  <c r="AX3029" i="1" s="1"/>
  <c r="G3030" i="1"/>
  <c r="AK3030" i="1" s="1"/>
  <c r="H3030" i="1"/>
  <c r="I3030" i="1"/>
  <c r="J3030" i="1"/>
  <c r="K3030" i="1"/>
  <c r="L3030" i="1"/>
  <c r="M3030" i="1"/>
  <c r="N3030" i="1"/>
  <c r="O3030" i="1"/>
  <c r="P3030" i="1"/>
  <c r="Q3030" i="1"/>
  <c r="R3030" i="1"/>
  <c r="S3030" i="1"/>
  <c r="T3030" i="1"/>
  <c r="U3030" i="1"/>
  <c r="V3030" i="1"/>
  <c r="W3030" i="1"/>
  <c r="X3030" i="1"/>
  <c r="AD3030" i="1"/>
  <c r="AE3030" i="1" s="1"/>
  <c r="AF3030" i="1"/>
  <c r="AG3030" i="1"/>
  <c r="AW3030" i="1"/>
  <c r="AX3030" i="1"/>
  <c r="AY3030" i="1" s="1"/>
  <c r="G3031" i="1"/>
  <c r="H3031" i="1"/>
  <c r="I3031" i="1"/>
  <c r="J3031" i="1"/>
  <c r="K3031" i="1"/>
  <c r="L3031" i="1"/>
  <c r="M3031" i="1"/>
  <c r="N3031" i="1"/>
  <c r="O3031" i="1"/>
  <c r="P3031" i="1"/>
  <c r="Q3031" i="1"/>
  <c r="R3031" i="1"/>
  <c r="S3031" i="1"/>
  <c r="T3031" i="1"/>
  <c r="U3031" i="1"/>
  <c r="V3031" i="1"/>
  <c r="W3031" i="1"/>
  <c r="X3031" i="1"/>
  <c r="AD3031" i="1"/>
  <c r="AF3031" i="1" s="1"/>
  <c r="AE3031" i="1"/>
  <c r="AL3031" i="1" s="1"/>
  <c r="AG3031" i="1"/>
  <c r="AH3031" i="1"/>
  <c r="AK3031" i="1"/>
  <c r="AW3031" i="1"/>
  <c r="AX3031" i="1" s="1"/>
  <c r="G3032" i="1"/>
  <c r="H3032" i="1"/>
  <c r="I3032" i="1"/>
  <c r="J3032" i="1"/>
  <c r="K3032" i="1"/>
  <c r="L3032" i="1"/>
  <c r="M3032" i="1"/>
  <c r="N3032" i="1"/>
  <c r="O3032" i="1"/>
  <c r="P3032" i="1"/>
  <c r="Q3032" i="1"/>
  <c r="R3032" i="1"/>
  <c r="S3032" i="1"/>
  <c r="T3032" i="1"/>
  <c r="U3032" i="1"/>
  <c r="V3032" i="1"/>
  <c r="W3032" i="1"/>
  <c r="X3032" i="1"/>
  <c r="AD3032" i="1"/>
  <c r="AE3032" i="1" s="1"/>
  <c r="AW3032" i="1"/>
  <c r="AX3032" i="1" s="1"/>
  <c r="G3033" i="1"/>
  <c r="H3033" i="1"/>
  <c r="I3033" i="1"/>
  <c r="J3033" i="1"/>
  <c r="K3033" i="1"/>
  <c r="L3033" i="1"/>
  <c r="M3033" i="1"/>
  <c r="AD3033" i="1" s="1"/>
  <c r="N3033" i="1"/>
  <c r="O3033" i="1"/>
  <c r="P3033" i="1"/>
  <c r="Q3033" i="1"/>
  <c r="R3033" i="1"/>
  <c r="S3033" i="1"/>
  <c r="T3033" i="1"/>
  <c r="U3033" i="1"/>
  <c r="V3033" i="1"/>
  <c r="W3033" i="1"/>
  <c r="X3033" i="1"/>
  <c r="AW3033" i="1"/>
  <c r="AX3033" i="1"/>
  <c r="AY3033" i="1" s="1"/>
  <c r="AZ3033" i="1"/>
  <c r="BA3033" i="1"/>
  <c r="BD3033" i="1"/>
  <c r="G3034" i="1"/>
  <c r="H3034" i="1"/>
  <c r="I3034" i="1"/>
  <c r="J3034" i="1"/>
  <c r="K3034" i="1"/>
  <c r="L3034" i="1"/>
  <c r="M3034" i="1"/>
  <c r="AD3034" i="1" s="1"/>
  <c r="N3034" i="1"/>
  <c r="O3034" i="1"/>
  <c r="P3034" i="1"/>
  <c r="Q3034" i="1"/>
  <c r="R3034" i="1"/>
  <c r="S3034" i="1"/>
  <c r="T3034" i="1"/>
  <c r="U3034" i="1"/>
  <c r="V3034" i="1"/>
  <c r="W3034" i="1"/>
  <c r="X3034" i="1"/>
  <c r="AW3034" i="1"/>
  <c r="AX3034" i="1" s="1"/>
  <c r="G3035" i="1"/>
  <c r="H3035" i="1"/>
  <c r="I3035" i="1"/>
  <c r="J3035" i="1"/>
  <c r="K3035" i="1"/>
  <c r="L3035" i="1"/>
  <c r="M3035" i="1"/>
  <c r="N3035" i="1"/>
  <c r="O3035" i="1"/>
  <c r="P3035" i="1"/>
  <c r="Q3035" i="1"/>
  <c r="R3035" i="1"/>
  <c r="S3035" i="1"/>
  <c r="T3035" i="1"/>
  <c r="U3035" i="1"/>
  <c r="V3035" i="1"/>
  <c r="W3035" i="1"/>
  <c r="X3035" i="1"/>
  <c r="AD3035" i="1"/>
  <c r="AF3035" i="1"/>
  <c r="AG3035" i="1"/>
  <c r="AW3035" i="1"/>
  <c r="AX3035" i="1"/>
  <c r="AY3035" i="1"/>
  <c r="G3036" i="1"/>
  <c r="H3036" i="1"/>
  <c r="I3036" i="1"/>
  <c r="J3036" i="1"/>
  <c r="K3036" i="1"/>
  <c r="L3036" i="1"/>
  <c r="M3036" i="1"/>
  <c r="N3036" i="1"/>
  <c r="O3036" i="1"/>
  <c r="P3036" i="1"/>
  <c r="Q3036" i="1"/>
  <c r="R3036" i="1"/>
  <c r="S3036" i="1"/>
  <c r="T3036" i="1"/>
  <c r="U3036" i="1"/>
  <c r="V3036" i="1"/>
  <c r="W3036" i="1"/>
  <c r="X3036" i="1"/>
  <c r="AD3036" i="1"/>
  <c r="AE3036" i="1" s="1"/>
  <c r="AG3036" i="1"/>
  <c r="AK3036" i="1"/>
  <c r="AW3036" i="1"/>
  <c r="AX3036" i="1" s="1"/>
  <c r="BD3036" i="1"/>
  <c r="G3037" i="1"/>
  <c r="H3037" i="1"/>
  <c r="I3037" i="1"/>
  <c r="J3037" i="1"/>
  <c r="K3037" i="1"/>
  <c r="L3037" i="1"/>
  <c r="M3037" i="1"/>
  <c r="N3037" i="1"/>
  <c r="O3037" i="1"/>
  <c r="P3037" i="1"/>
  <c r="Q3037" i="1"/>
  <c r="R3037" i="1"/>
  <c r="S3037" i="1"/>
  <c r="T3037" i="1"/>
  <c r="U3037" i="1"/>
  <c r="V3037" i="1"/>
  <c r="W3037" i="1"/>
  <c r="X3037" i="1"/>
  <c r="AD3037" i="1"/>
  <c r="AW3037" i="1"/>
  <c r="AX3037" i="1" s="1"/>
  <c r="G3038" i="1"/>
  <c r="H3038" i="1"/>
  <c r="I3038" i="1"/>
  <c r="J3038" i="1"/>
  <c r="K3038" i="1"/>
  <c r="L3038" i="1"/>
  <c r="M3038" i="1"/>
  <c r="AD3038" i="1" s="1"/>
  <c r="N3038" i="1"/>
  <c r="O3038" i="1"/>
  <c r="P3038" i="1"/>
  <c r="Q3038" i="1"/>
  <c r="R3038" i="1"/>
  <c r="S3038" i="1"/>
  <c r="T3038" i="1"/>
  <c r="U3038" i="1"/>
  <c r="V3038" i="1"/>
  <c r="W3038" i="1"/>
  <c r="X3038" i="1"/>
  <c r="AW3038" i="1"/>
  <c r="AX3038" i="1" s="1"/>
  <c r="AZ3038" i="1" s="1"/>
  <c r="BA3038" i="1"/>
  <c r="G3039" i="1"/>
  <c r="H3039" i="1"/>
  <c r="I3039" i="1"/>
  <c r="J3039" i="1"/>
  <c r="K3039" i="1"/>
  <c r="L3039" i="1"/>
  <c r="M3039" i="1"/>
  <c r="AD3039" i="1" s="1"/>
  <c r="N3039" i="1"/>
  <c r="O3039" i="1"/>
  <c r="P3039" i="1"/>
  <c r="Q3039" i="1"/>
  <c r="R3039" i="1"/>
  <c r="S3039" i="1"/>
  <c r="T3039" i="1"/>
  <c r="U3039" i="1"/>
  <c r="V3039" i="1"/>
  <c r="W3039" i="1"/>
  <c r="X3039" i="1"/>
  <c r="AW3039" i="1"/>
  <c r="AX3039" i="1" s="1"/>
  <c r="G3040" i="1"/>
  <c r="H3040" i="1"/>
  <c r="I3040" i="1"/>
  <c r="J3040" i="1"/>
  <c r="K3040" i="1"/>
  <c r="L3040" i="1"/>
  <c r="M3040" i="1"/>
  <c r="N3040" i="1"/>
  <c r="O3040" i="1"/>
  <c r="P3040" i="1"/>
  <c r="Q3040" i="1"/>
  <c r="R3040" i="1"/>
  <c r="S3040" i="1"/>
  <c r="T3040" i="1"/>
  <c r="U3040" i="1"/>
  <c r="V3040" i="1"/>
  <c r="W3040" i="1"/>
  <c r="X3040" i="1"/>
  <c r="AD3040" i="1"/>
  <c r="AF3040" i="1"/>
  <c r="AG3040" i="1"/>
  <c r="AW3040" i="1"/>
  <c r="AX3040" i="1"/>
  <c r="G3041" i="1"/>
  <c r="H3041" i="1"/>
  <c r="I3041" i="1"/>
  <c r="J3041" i="1"/>
  <c r="K3041" i="1"/>
  <c r="L3041" i="1"/>
  <c r="M3041" i="1"/>
  <c r="N3041" i="1"/>
  <c r="O3041" i="1"/>
  <c r="P3041" i="1"/>
  <c r="Q3041" i="1"/>
  <c r="R3041" i="1"/>
  <c r="S3041" i="1"/>
  <c r="T3041" i="1"/>
  <c r="U3041" i="1"/>
  <c r="V3041" i="1"/>
  <c r="W3041" i="1"/>
  <c r="X3041" i="1"/>
  <c r="AD3041" i="1"/>
  <c r="AE3041" i="1" s="1"/>
  <c r="AK3041" i="1"/>
  <c r="AW3041" i="1"/>
  <c r="AX3041" i="1" s="1"/>
  <c r="G3042" i="1"/>
  <c r="H3042" i="1"/>
  <c r="I3042" i="1"/>
  <c r="J3042" i="1"/>
  <c r="K3042" i="1"/>
  <c r="L3042" i="1"/>
  <c r="M3042" i="1"/>
  <c r="N3042" i="1"/>
  <c r="O3042" i="1"/>
  <c r="P3042" i="1"/>
  <c r="Q3042" i="1"/>
  <c r="R3042" i="1"/>
  <c r="S3042" i="1"/>
  <c r="T3042" i="1"/>
  <c r="U3042" i="1"/>
  <c r="V3042" i="1"/>
  <c r="W3042" i="1"/>
  <c r="X3042" i="1"/>
  <c r="AD3042" i="1"/>
  <c r="AE3042" i="1" s="1"/>
  <c r="AW3042" i="1"/>
  <c r="AX3042" i="1" s="1"/>
  <c r="G3043" i="1"/>
  <c r="H3043" i="1"/>
  <c r="I3043" i="1"/>
  <c r="J3043" i="1"/>
  <c r="K3043" i="1"/>
  <c r="L3043" i="1"/>
  <c r="M3043" i="1"/>
  <c r="AD3043" i="1" s="1"/>
  <c r="N3043" i="1"/>
  <c r="O3043" i="1"/>
  <c r="P3043" i="1"/>
  <c r="Q3043" i="1"/>
  <c r="R3043" i="1"/>
  <c r="S3043" i="1"/>
  <c r="T3043" i="1"/>
  <c r="U3043" i="1"/>
  <c r="V3043" i="1"/>
  <c r="W3043" i="1"/>
  <c r="X3043" i="1"/>
  <c r="AW3043" i="1"/>
  <c r="AX3043" i="1" s="1"/>
  <c r="AZ3043" i="1" s="1"/>
  <c r="BA3043" i="1"/>
  <c r="G3044" i="1"/>
  <c r="H3044" i="1"/>
  <c r="I3044" i="1"/>
  <c r="J3044" i="1"/>
  <c r="K3044" i="1"/>
  <c r="L3044" i="1"/>
  <c r="M3044" i="1"/>
  <c r="AD3044" i="1" s="1"/>
  <c r="N3044" i="1"/>
  <c r="O3044" i="1"/>
  <c r="P3044" i="1"/>
  <c r="Q3044" i="1"/>
  <c r="R3044" i="1"/>
  <c r="S3044" i="1"/>
  <c r="T3044" i="1"/>
  <c r="U3044" i="1"/>
  <c r="V3044" i="1"/>
  <c r="W3044" i="1"/>
  <c r="X3044" i="1"/>
  <c r="AW3044" i="1"/>
  <c r="AX3044" i="1" s="1"/>
  <c r="G3045" i="1"/>
  <c r="H3045" i="1"/>
  <c r="I3045" i="1"/>
  <c r="J3045" i="1"/>
  <c r="K3045" i="1"/>
  <c r="L3045" i="1"/>
  <c r="M3045" i="1"/>
  <c r="N3045" i="1"/>
  <c r="O3045" i="1"/>
  <c r="P3045" i="1"/>
  <c r="Q3045" i="1"/>
  <c r="R3045" i="1"/>
  <c r="S3045" i="1"/>
  <c r="T3045" i="1"/>
  <c r="U3045" i="1"/>
  <c r="V3045" i="1"/>
  <c r="W3045" i="1"/>
  <c r="X3045" i="1"/>
  <c r="AD3045" i="1"/>
  <c r="AK3045" i="1" s="1"/>
  <c r="AF3045" i="1"/>
  <c r="AG3045" i="1"/>
  <c r="AW3045" i="1"/>
  <c r="AX3045" i="1"/>
  <c r="AY3045" i="1" s="1"/>
  <c r="G3046" i="1"/>
  <c r="H3046" i="1"/>
  <c r="I3046" i="1"/>
  <c r="J3046" i="1"/>
  <c r="K3046" i="1"/>
  <c r="L3046" i="1"/>
  <c r="M3046" i="1"/>
  <c r="N3046" i="1"/>
  <c r="O3046" i="1"/>
  <c r="P3046" i="1"/>
  <c r="Q3046" i="1"/>
  <c r="R3046" i="1"/>
  <c r="S3046" i="1"/>
  <c r="T3046" i="1"/>
  <c r="U3046" i="1"/>
  <c r="V3046" i="1"/>
  <c r="W3046" i="1"/>
  <c r="X3046" i="1"/>
  <c r="AD3046" i="1"/>
  <c r="AF3046" i="1" s="1"/>
  <c r="AE3046" i="1"/>
  <c r="AH3046" i="1" s="1"/>
  <c r="AG3046" i="1"/>
  <c r="AK3046" i="1"/>
  <c r="AW3046" i="1"/>
  <c r="AX3046" i="1" s="1"/>
  <c r="BD3046" i="1"/>
  <c r="G3047" i="1"/>
  <c r="H3047" i="1"/>
  <c r="I3047" i="1"/>
  <c r="J3047" i="1"/>
  <c r="K3047" i="1"/>
  <c r="L3047" i="1"/>
  <c r="M3047" i="1"/>
  <c r="N3047" i="1"/>
  <c r="O3047" i="1"/>
  <c r="P3047" i="1"/>
  <c r="Q3047" i="1"/>
  <c r="R3047" i="1"/>
  <c r="S3047" i="1"/>
  <c r="T3047" i="1"/>
  <c r="U3047" i="1"/>
  <c r="V3047" i="1"/>
  <c r="W3047" i="1"/>
  <c r="X3047" i="1"/>
  <c r="AD3047" i="1"/>
  <c r="AW3047" i="1"/>
  <c r="AX3047" i="1" s="1"/>
  <c r="G3048" i="1"/>
  <c r="H3048" i="1"/>
  <c r="I3048" i="1"/>
  <c r="J3048" i="1"/>
  <c r="K3048" i="1"/>
  <c r="L3048" i="1"/>
  <c r="M3048" i="1"/>
  <c r="AD3048" i="1" s="1"/>
  <c r="N3048" i="1"/>
  <c r="O3048" i="1"/>
  <c r="P3048" i="1"/>
  <c r="Q3048" i="1"/>
  <c r="R3048" i="1"/>
  <c r="S3048" i="1"/>
  <c r="T3048" i="1"/>
  <c r="U3048" i="1"/>
  <c r="V3048" i="1"/>
  <c r="W3048" i="1"/>
  <c r="X3048" i="1"/>
  <c r="AW3048" i="1"/>
  <c r="AX3048" i="1" s="1"/>
  <c r="AZ3048" i="1" s="1"/>
  <c r="BA3048" i="1"/>
  <c r="G3049" i="1"/>
  <c r="H3049" i="1"/>
  <c r="I3049" i="1"/>
  <c r="J3049" i="1"/>
  <c r="K3049" i="1"/>
  <c r="L3049" i="1"/>
  <c r="M3049" i="1"/>
  <c r="AD3049" i="1" s="1"/>
  <c r="N3049" i="1"/>
  <c r="O3049" i="1"/>
  <c r="P3049" i="1"/>
  <c r="Q3049" i="1"/>
  <c r="R3049" i="1"/>
  <c r="S3049" i="1"/>
  <c r="T3049" i="1"/>
  <c r="U3049" i="1"/>
  <c r="V3049" i="1"/>
  <c r="W3049" i="1"/>
  <c r="X3049" i="1"/>
  <c r="AW3049" i="1"/>
  <c r="AX3049" i="1" s="1"/>
  <c r="G3050" i="1"/>
  <c r="AK3050" i="1" s="1"/>
  <c r="H3050" i="1"/>
  <c r="I3050" i="1"/>
  <c r="J3050" i="1"/>
  <c r="K3050" i="1"/>
  <c r="L3050" i="1"/>
  <c r="M3050" i="1"/>
  <c r="N3050" i="1"/>
  <c r="O3050" i="1"/>
  <c r="P3050" i="1"/>
  <c r="Q3050" i="1"/>
  <c r="R3050" i="1"/>
  <c r="S3050" i="1"/>
  <c r="T3050" i="1"/>
  <c r="U3050" i="1"/>
  <c r="V3050" i="1"/>
  <c r="W3050" i="1"/>
  <c r="X3050" i="1"/>
  <c r="AD3050" i="1"/>
  <c r="AE3050" i="1" s="1"/>
  <c r="AF3050" i="1"/>
  <c r="AG3050" i="1"/>
  <c r="AW3050" i="1"/>
  <c r="AX3050" i="1"/>
  <c r="G3051" i="1"/>
  <c r="H3051" i="1"/>
  <c r="I3051" i="1"/>
  <c r="J3051" i="1"/>
  <c r="K3051" i="1"/>
  <c r="L3051" i="1"/>
  <c r="M3051" i="1"/>
  <c r="N3051" i="1"/>
  <c r="O3051" i="1"/>
  <c r="P3051" i="1"/>
  <c r="Q3051" i="1"/>
  <c r="R3051" i="1"/>
  <c r="S3051" i="1"/>
  <c r="T3051" i="1"/>
  <c r="U3051" i="1"/>
  <c r="V3051" i="1"/>
  <c r="W3051" i="1"/>
  <c r="X3051" i="1"/>
  <c r="AD3051" i="1"/>
  <c r="AF3051" i="1" s="1"/>
  <c r="AE3051" i="1"/>
  <c r="AL3051" i="1" s="1"/>
  <c r="AG3051" i="1"/>
  <c r="AH3051" i="1"/>
  <c r="AK3051" i="1"/>
  <c r="AW3051" i="1"/>
  <c r="AX3051" i="1" s="1"/>
  <c r="BD3051" i="1"/>
  <c r="G3052" i="1"/>
  <c r="H3052" i="1"/>
  <c r="I3052" i="1"/>
  <c r="J3052" i="1"/>
  <c r="K3052" i="1"/>
  <c r="L3052" i="1"/>
  <c r="M3052" i="1"/>
  <c r="N3052" i="1"/>
  <c r="O3052" i="1"/>
  <c r="P3052" i="1"/>
  <c r="Q3052" i="1"/>
  <c r="R3052" i="1"/>
  <c r="S3052" i="1"/>
  <c r="T3052" i="1"/>
  <c r="U3052" i="1"/>
  <c r="V3052" i="1"/>
  <c r="W3052" i="1"/>
  <c r="X3052" i="1"/>
  <c r="AD3052" i="1"/>
  <c r="AE3052" i="1"/>
  <c r="AW3052" i="1"/>
  <c r="AX3052" i="1" s="1"/>
  <c r="G3053" i="1"/>
  <c r="H3053" i="1"/>
  <c r="I3053" i="1"/>
  <c r="J3053" i="1"/>
  <c r="K3053" i="1"/>
  <c r="L3053" i="1"/>
  <c r="M3053" i="1"/>
  <c r="AD3053" i="1" s="1"/>
  <c r="N3053" i="1"/>
  <c r="O3053" i="1"/>
  <c r="P3053" i="1"/>
  <c r="Q3053" i="1"/>
  <c r="R3053" i="1"/>
  <c r="S3053" i="1"/>
  <c r="T3053" i="1"/>
  <c r="U3053" i="1"/>
  <c r="V3053" i="1"/>
  <c r="W3053" i="1"/>
  <c r="X3053" i="1"/>
  <c r="AW3053" i="1"/>
  <c r="AX3053" i="1" s="1"/>
  <c r="AZ3053" i="1"/>
  <c r="BA3053" i="1"/>
  <c r="G3054" i="1"/>
  <c r="H3054" i="1"/>
  <c r="I3054" i="1"/>
  <c r="J3054" i="1"/>
  <c r="K3054" i="1"/>
  <c r="L3054" i="1"/>
  <c r="M3054" i="1"/>
  <c r="AD3054" i="1" s="1"/>
  <c r="N3054" i="1"/>
  <c r="O3054" i="1"/>
  <c r="P3054" i="1"/>
  <c r="Q3054" i="1"/>
  <c r="R3054" i="1"/>
  <c r="S3054" i="1"/>
  <c r="T3054" i="1"/>
  <c r="U3054" i="1"/>
  <c r="V3054" i="1"/>
  <c r="W3054" i="1"/>
  <c r="X3054" i="1"/>
  <c r="AW3054" i="1"/>
  <c r="AX3054" i="1" s="1"/>
  <c r="G3055" i="1"/>
  <c r="AK3055" i="1" s="1"/>
  <c r="H3055" i="1"/>
  <c r="I3055" i="1"/>
  <c r="J3055" i="1"/>
  <c r="K3055" i="1"/>
  <c r="L3055" i="1"/>
  <c r="M3055" i="1"/>
  <c r="N3055" i="1"/>
  <c r="O3055" i="1"/>
  <c r="P3055" i="1"/>
  <c r="Q3055" i="1"/>
  <c r="R3055" i="1"/>
  <c r="S3055" i="1"/>
  <c r="T3055" i="1"/>
  <c r="U3055" i="1"/>
  <c r="V3055" i="1"/>
  <c r="W3055" i="1"/>
  <c r="X3055" i="1"/>
  <c r="AD3055" i="1"/>
  <c r="AE3055" i="1" s="1"/>
  <c r="AF3055" i="1"/>
  <c r="AG3055" i="1"/>
  <c r="AW3055" i="1"/>
  <c r="AX3055" i="1"/>
  <c r="AY3055" i="1"/>
  <c r="G3056" i="1"/>
  <c r="H3056" i="1"/>
  <c r="I3056" i="1"/>
  <c r="J3056" i="1"/>
  <c r="K3056" i="1"/>
  <c r="L3056" i="1"/>
  <c r="M3056" i="1"/>
  <c r="N3056" i="1"/>
  <c r="O3056" i="1"/>
  <c r="P3056" i="1"/>
  <c r="Q3056" i="1"/>
  <c r="R3056" i="1"/>
  <c r="S3056" i="1"/>
  <c r="T3056" i="1"/>
  <c r="U3056" i="1"/>
  <c r="V3056" i="1"/>
  <c r="W3056" i="1"/>
  <c r="X3056" i="1"/>
  <c r="AD3056" i="1"/>
  <c r="AF3056" i="1" s="1"/>
  <c r="AE3056" i="1"/>
  <c r="AH3056" i="1" s="1"/>
  <c r="AG3056" i="1"/>
  <c r="AK3056" i="1"/>
  <c r="AW3056" i="1"/>
  <c r="AX3056" i="1" s="1"/>
  <c r="G3057" i="1"/>
  <c r="H3057" i="1"/>
  <c r="I3057" i="1"/>
  <c r="J3057" i="1"/>
  <c r="K3057" i="1"/>
  <c r="L3057" i="1"/>
  <c r="M3057" i="1"/>
  <c r="N3057" i="1"/>
  <c r="O3057" i="1"/>
  <c r="P3057" i="1"/>
  <c r="Q3057" i="1"/>
  <c r="R3057" i="1"/>
  <c r="S3057" i="1"/>
  <c r="T3057" i="1"/>
  <c r="U3057" i="1"/>
  <c r="V3057" i="1"/>
  <c r="W3057" i="1"/>
  <c r="X3057" i="1"/>
  <c r="AD3057" i="1"/>
  <c r="AF3057" i="1" s="1"/>
  <c r="AM3057" i="1" s="1"/>
  <c r="AW3057" i="1"/>
  <c r="AX3057" i="1" s="1"/>
  <c r="G3058" i="1"/>
  <c r="H3058" i="1"/>
  <c r="I3058" i="1"/>
  <c r="J3058" i="1"/>
  <c r="K3058" i="1"/>
  <c r="L3058" i="1"/>
  <c r="M3058" i="1"/>
  <c r="AD3058" i="1" s="1"/>
  <c r="N3058" i="1"/>
  <c r="O3058" i="1"/>
  <c r="P3058" i="1"/>
  <c r="Q3058" i="1"/>
  <c r="R3058" i="1"/>
  <c r="S3058" i="1"/>
  <c r="T3058" i="1"/>
  <c r="U3058" i="1"/>
  <c r="V3058" i="1"/>
  <c r="W3058" i="1"/>
  <c r="X3058" i="1"/>
  <c r="AE3058" i="1"/>
  <c r="AW3058" i="1"/>
  <c r="AX3058" i="1" s="1"/>
  <c r="BD3058" i="1" s="1"/>
  <c r="AZ3058" i="1"/>
  <c r="G3059" i="1"/>
  <c r="H3059" i="1"/>
  <c r="I3059" i="1"/>
  <c r="J3059" i="1"/>
  <c r="K3059" i="1"/>
  <c r="L3059" i="1"/>
  <c r="M3059" i="1"/>
  <c r="AD3059" i="1" s="1"/>
  <c r="N3059" i="1"/>
  <c r="O3059" i="1"/>
  <c r="P3059" i="1"/>
  <c r="Q3059" i="1"/>
  <c r="R3059" i="1"/>
  <c r="S3059" i="1"/>
  <c r="T3059" i="1"/>
  <c r="U3059" i="1"/>
  <c r="V3059" i="1"/>
  <c r="W3059" i="1"/>
  <c r="X3059" i="1"/>
  <c r="AE3059" i="1"/>
  <c r="AH3059" i="1" s="1"/>
  <c r="AG3059" i="1"/>
  <c r="AW3059" i="1"/>
  <c r="AX3059" i="1" s="1"/>
  <c r="BA3059" i="1" s="1"/>
  <c r="AY3059" i="1"/>
  <c r="G3060" i="1"/>
  <c r="H3060" i="1"/>
  <c r="I3060" i="1"/>
  <c r="J3060" i="1"/>
  <c r="K3060" i="1"/>
  <c r="L3060" i="1"/>
  <c r="M3060" i="1"/>
  <c r="N3060" i="1"/>
  <c r="O3060" i="1"/>
  <c r="P3060" i="1"/>
  <c r="Q3060" i="1"/>
  <c r="R3060" i="1"/>
  <c r="S3060" i="1"/>
  <c r="T3060" i="1"/>
  <c r="U3060" i="1"/>
  <c r="V3060" i="1"/>
  <c r="W3060" i="1"/>
  <c r="X3060" i="1"/>
  <c r="AD3060" i="1"/>
  <c r="AE3060" i="1" s="1"/>
  <c r="AF3060" i="1"/>
  <c r="AM3060" i="1" s="1"/>
  <c r="AG3060" i="1"/>
  <c r="AI3060" i="1"/>
  <c r="AK3060" i="1"/>
  <c r="AW3060" i="1"/>
  <c r="AX3060" i="1"/>
  <c r="BA3060" i="1" s="1"/>
  <c r="AY3060" i="1"/>
  <c r="BD3060" i="1"/>
  <c r="G3061" i="1"/>
  <c r="H3061" i="1"/>
  <c r="I3061" i="1"/>
  <c r="J3061" i="1"/>
  <c r="K3061" i="1"/>
  <c r="L3061" i="1"/>
  <c r="M3061" i="1"/>
  <c r="N3061" i="1"/>
  <c r="O3061" i="1"/>
  <c r="P3061" i="1"/>
  <c r="Q3061" i="1"/>
  <c r="R3061" i="1"/>
  <c r="S3061" i="1"/>
  <c r="T3061" i="1"/>
  <c r="U3061" i="1"/>
  <c r="V3061" i="1"/>
  <c r="W3061" i="1"/>
  <c r="X3061" i="1"/>
  <c r="AD3061" i="1"/>
  <c r="AF3061" i="1" s="1"/>
  <c r="AI3061" i="1" s="1"/>
  <c r="AE3061" i="1"/>
  <c r="AL3061" i="1" s="1"/>
  <c r="AG3061" i="1"/>
  <c r="AK3061" i="1"/>
  <c r="AM3061" i="1"/>
  <c r="AW3061" i="1"/>
  <c r="AX3061" i="1" s="1"/>
  <c r="BA3061" i="1" s="1"/>
  <c r="AZ3061" i="1"/>
  <c r="BD3061" i="1"/>
  <c r="G3062" i="1"/>
  <c r="H3062" i="1"/>
  <c r="I3062" i="1"/>
  <c r="J3062" i="1"/>
  <c r="K3062" i="1"/>
  <c r="L3062" i="1"/>
  <c r="M3062" i="1"/>
  <c r="AD3062" i="1" s="1"/>
  <c r="N3062" i="1"/>
  <c r="O3062" i="1"/>
  <c r="P3062" i="1"/>
  <c r="Q3062" i="1"/>
  <c r="R3062" i="1"/>
  <c r="S3062" i="1"/>
  <c r="T3062" i="1"/>
  <c r="U3062" i="1"/>
  <c r="V3062" i="1"/>
  <c r="W3062" i="1"/>
  <c r="X3062" i="1"/>
  <c r="AE3062" i="1"/>
  <c r="AW3062" i="1"/>
  <c r="AX3062" i="1" s="1"/>
  <c r="AY3062" i="1" s="1"/>
  <c r="BA3062" i="1"/>
  <c r="G3063" i="1"/>
  <c r="H3063" i="1"/>
  <c r="I3063" i="1"/>
  <c r="J3063" i="1"/>
  <c r="K3063" i="1"/>
  <c r="L3063" i="1"/>
  <c r="M3063" i="1"/>
  <c r="AD3063" i="1" s="1"/>
  <c r="AG3063" i="1" s="1"/>
  <c r="N3063" i="1"/>
  <c r="O3063" i="1"/>
  <c r="P3063" i="1"/>
  <c r="Q3063" i="1"/>
  <c r="R3063" i="1"/>
  <c r="S3063" i="1"/>
  <c r="T3063" i="1"/>
  <c r="U3063" i="1"/>
  <c r="V3063" i="1"/>
  <c r="W3063" i="1"/>
  <c r="X3063" i="1"/>
  <c r="AE3063" i="1"/>
  <c r="AH3063" i="1"/>
  <c r="AK3063" i="1"/>
  <c r="AW3063" i="1"/>
  <c r="AX3063" i="1" s="1"/>
  <c r="G3064" i="1"/>
  <c r="H3064" i="1"/>
  <c r="I3064" i="1"/>
  <c r="J3064" i="1"/>
  <c r="K3064" i="1"/>
  <c r="L3064" i="1"/>
  <c r="M3064" i="1"/>
  <c r="AD3064" i="1" s="1"/>
  <c r="N3064" i="1"/>
  <c r="O3064" i="1"/>
  <c r="P3064" i="1"/>
  <c r="Q3064" i="1"/>
  <c r="R3064" i="1"/>
  <c r="S3064" i="1"/>
  <c r="T3064" i="1"/>
  <c r="U3064" i="1"/>
  <c r="V3064" i="1"/>
  <c r="W3064" i="1"/>
  <c r="X3064" i="1"/>
  <c r="AE3064" i="1"/>
  <c r="AH3064" i="1" s="1"/>
  <c r="AG3064" i="1"/>
  <c r="AL3064" i="1"/>
  <c r="AW3064" i="1"/>
  <c r="AX3064" i="1" s="1"/>
  <c r="AY3064" i="1" s="1"/>
  <c r="G3065" i="1"/>
  <c r="H3065" i="1"/>
  <c r="I3065" i="1"/>
  <c r="J3065" i="1"/>
  <c r="K3065" i="1"/>
  <c r="L3065" i="1"/>
  <c r="M3065" i="1"/>
  <c r="N3065" i="1"/>
  <c r="O3065" i="1"/>
  <c r="P3065" i="1"/>
  <c r="Q3065" i="1"/>
  <c r="R3065" i="1"/>
  <c r="S3065" i="1"/>
  <c r="T3065" i="1"/>
  <c r="U3065" i="1"/>
  <c r="V3065" i="1"/>
  <c r="W3065" i="1"/>
  <c r="X3065" i="1"/>
  <c r="AD3065" i="1"/>
  <c r="AE3065" i="1" s="1"/>
  <c r="AF3065" i="1"/>
  <c r="AG3065" i="1"/>
  <c r="AI3065" i="1"/>
  <c r="AM3065" i="1"/>
  <c r="AW3065" i="1"/>
  <c r="AX3065" i="1"/>
  <c r="AY3065" i="1" s="1"/>
  <c r="G3066" i="1"/>
  <c r="H3066" i="1"/>
  <c r="I3066" i="1"/>
  <c r="J3066" i="1"/>
  <c r="K3066" i="1"/>
  <c r="L3066" i="1"/>
  <c r="M3066" i="1"/>
  <c r="N3066" i="1"/>
  <c r="O3066" i="1"/>
  <c r="P3066" i="1"/>
  <c r="Q3066" i="1"/>
  <c r="R3066" i="1"/>
  <c r="S3066" i="1"/>
  <c r="T3066" i="1"/>
  <c r="U3066" i="1"/>
  <c r="V3066" i="1"/>
  <c r="W3066" i="1"/>
  <c r="X3066" i="1"/>
  <c r="AD3066" i="1"/>
  <c r="AF3066" i="1" s="1"/>
  <c r="AI3066" i="1" s="1"/>
  <c r="AE3066" i="1"/>
  <c r="AL3066" i="1" s="1"/>
  <c r="AG3066" i="1"/>
  <c r="AJ3066" i="1" s="1"/>
  <c r="AH3066" i="1"/>
  <c r="AK3066" i="1"/>
  <c r="AN3066" i="1" s="1"/>
  <c r="AM3066" i="1"/>
  <c r="AW3066" i="1"/>
  <c r="AX3066" i="1" s="1"/>
  <c r="G3067" i="1"/>
  <c r="H3067" i="1"/>
  <c r="I3067" i="1"/>
  <c r="J3067" i="1"/>
  <c r="K3067" i="1"/>
  <c r="L3067" i="1"/>
  <c r="M3067" i="1"/>
  <c r="AD3067" i="1" s="1"/>
  <c r="N3067" i="1"/>
  <c r="O3067" i="1"/>
  <c r="P3067" i="1"/>
  <c r="Q3067" i="1"/>
  <c r="R3067" i="1"/>
  <c r="S3067" i="1"/>
  <c r="T3067" i="1"/>
  <c r="U3067" i="1"/>
  <c r="V3067" i="1"/>
  <c r="W3067" i="1"/>
  <c r="X3067" i="1"/>
  <c r="AW3067" i="1"/>
  <c r="AX3067" i="1" s="1"/>
  <c r="G3068" i="1"/>
  <c r="H3068" i="1"/>
  <c r="I3068" i="1"/>
  <c r="J3068" i="1"/>
  <c r="K3068" i="1"/>
  <c r="L3068" i="1"/>
  <c r="M3068" i="1"/>
  <c r="AD3068" i="1" s="1"/>
  <c r="N3068" i="1"/>
  <c r="O3068" i="1"/>
  <c r="P3068" i="1"/>
  <c r="Q3068" i="1"/>
  <c r="R3068" i="1"/>
  <c r="S3068" i="1"/>
  <c r="T3068" i="1"/>
  <c r="U3068" i="1"/>
  <c r="V3068" i="1"/>
  <c r="W3068" i="1"/>
  <c r="X3068" i="1"/>
  <c r="AW3068" i="1"/>
  <c r="AX3068" i="1" s="1"/>
  <c r="AZ3068" i="1"/>
  <c r="G3069" i="1"/>
  <c r="L3069" i="1"/>
  <c r="N3069" i="1"/>
  <c r="O3069" i="1"/>
  <c r="P3069" i="1"/>
  <c r="AW3069" i="1"/>
  <c r="AX3069" i="1" s="1"/>
  <c r="G3070" i="1"/>
  <c r="L3070" i="1"/>
  <c r="N3070" i="1" s="1"/>
  <c r="O3070" i="1"/>
  <c r="P3070" i="1"/>
  <c r="R3070" i="1" s="1"/>
  <c r="AW3070" i="1"/>
  <c r="AX3070" i="1" s="1"/>
  <c r="G3071" i="1"/>
  <c r="L3071" i="1"/>
  <c r="N3071" i="1"/>
  <c r="O3071" i="1"/>
  <c r="AW3071" i="1"/>
  <c r="AX3071" i="1" s="1"/>
  <c r="AY3071" i="1" s="1"/>
  <c r="G3072" i="1"/>
  <c r="L3072" i="1"/>
  <c r="N3072" i="1" s="1"/>
  <c r="O3072" i="1"/>
  <c r="P3072" i="1"/>
  <c r="AW3072" i="1"/>
  <c r="AX3072" i="1"/>
  <c r="AZ3072" i="1" s="1"/>
  <c r="BA3072" i="1"/>
  <c r="BD3072" i="1"/>
  <c r="G3073" i="1"/>
  <c r="H3073" i="1"/>
  <c r="I3073" i="1"/>
  <c r="J3073" i="1"/>
  <c r="K3073" i="1"/>
  <c r="L3073" i="1"/>
  <c r="M3073" i="1"/>
  <c r="N3073" i="1"/>
  <c r="O3073" i="1"/>
  <c r="P3073" i="1"/>
  <c r="Q3073" i="1"/>
  <c r="R3073" i="1"/>
  <c r="S3073" i="1"/>
  <c r="T3073" i="1"/>
  <c r="U3073" i="1"/>
  <c r="V3073" i="1"/>
  <c r="W3073" i="1"/>
  <c r="X3073" i="1"/>
  <c r="AD3073" i="1"/>
  <c r="AF3073" i="1" s="1"/>
  <c r="AI3073" i="1" s="1"/>
  <c r="AE3073" i="1"/>
  <c r="AL3073" i="1" s="1"/>
  <c r="AH3073" i="1"/>
  <c r="AK3073" i="1"/>
  <c r="AN3073" i="1" s="1"/>
  <c r="AM3073" i="1"/>
  <c r="AW3073" i="1"/>
  <c r="AX3073" i="1" s="1"/>
  <c r="BA3073" i="1" s="1"/>
  <c r="AY3073" i="1"/>
  <c r="AZ3073" i="1"/>
  <c r="BC3073" i="1"/>
  <c r="G3074" i="1"/>
  <c r="L3074" i="1"/>
  <c r="AW3074" i="1"/>
  <c r="AX3074" i="1"/>
  <c r="AY3074" i="1" s="1"/>
  <c r="BA3074" i="1"/>
  <c r="G3075" i="1"/>
  <c r="R3075" i="1" s="1"/>
  <c r="L3075" i="1"/>
  <c r="N3075" i="1"/>
  <c r="P3075" i="1" s="1"/>
  <c r="O3075" i="1"/>
  <c r="AW3075" i="1"/>
  <c r="AX3075" i="1" s="1"/>
  <c r="AY3075" i="1" s="1"/>
  <c r="AZ3075" i="1"/>
  <c r="BD3075" i="1"/>
  <c r="G3076" i="1"/>
  <c r="K3076" i="1"/>
  <c r="L3076" i="1"/>
  <c r="N3076" i="1" s="1"/>
  <c r="AW3076" i="1"/>
  <c r="AX3076" i="1"/>
  <c r="AY3076" i="1"/>
  <c r="BC3076" i="1" s="1"/>
  <c r="AZ3076" i="1"/>
  <c r="BA3076" i="1"/>
  <c r="BD3076" i="1"/>
  <c r="G3077" i="1"/>
  <c r="H3077" i="1"/>
  <c r="I3077" i="1"/>
  <c r="J3077" i="1"/>
  <c r="K3077" i="1"/>
  <c r="L3077" i="1"/>
  <c r="M3077" i="1"/>
  <c r="N3077" i="1"/>
  <c r="O3077" i="1"/>
  <c r="P3077" i="1"/>
  <c r="Q3077" i="1"/>
  <c r="R3077" i="1"/>
  <c r="S3077" i="1"/>
  <c r="T3077" i="1"/>
  <c r="U3077" i="1"/>
  <c r="V3077" i="1"/>
  <c r="W3077" i="1"/>
  <c r="X3077" i="1"/>
  <c r="AD3077" i="1"/>
  <c r="AF3077" i="1" s="1"/>
  <c r="AI3077" i="1" s="1"/>
  <c r="AM3077" i="1"/>
  <c r="AW3077" i="1"/>
  <c r="AX3077" i="1" s="1"/>
  <c r="G3078" i="1"/>
  <c r="H3078" i="1"/>
  <c r="I3078" i="1"/>
  <c r="J3078" i="1"/>
  <c r="K3078" i="1"/>
  <c r="L3078" i="1"/>
  <c r="M3078" i="1"/>
  <c r="AD3078" i="1" s="1"/>
  <c r="N3078" i="1"/>
  <c r="O3078" i="1"/>
  <c r="P3078" i="1"/>
  <c r="Q3078" i="1"/>
  <c r="R3078" i="1"/>
  <c r="S3078" i="1"/>
  <c r="T3078" i="1"/>
  <c r="U3078" i="1"/>
  <c r="V3078" i="1"/>
  <c r="W3078" i="1"/>
  <c r="X3078" i="1"/>
  <c r="AW3078" i="1"/>
  <c r="AX3078" i="1" s="1"/>
  <c r="G3079" i="1"/>
  <c r="AK3079" i="1" s="1"/>
  <c r="H3079" i="1"/>
  <c r="I3079" i="1"/>
  <c r="J3079" i="1"/>
  <c r="K3079" i="1"/>
  <c r="L3079" i="1"/>
  <c r="M3079" i="1"/>
  <c r="AD3079" i="1" s="1"/>
  <c r="AG3079" i="1" s="1"/>
  <c r="N3079" i="1"/>
  <c r="O3079" i="1"/>
  <c r="P3079" i="1"/>
  <c r="Q3079" i="1"/>
  <c r="R3079" i="1"/>
  <c r="S3079" i="1"/>
  <c r="T3079" i="1"/>
  <c r="U3079" i="1"/>
  <c r="V3079" i="1"/>
  <c r="W3079" i="1"/>
  <c r="X3079" i="1"/>
  <c r="AE3079" i="1"/>
  <c r="AH3079" i="1"/>
  <c r="AW3079" i="1"/>
  <c r="AX3079" i="1" s="1"/>
  <c r="G3080" i="1"/>
  <c r="H3080" i="1"/>
  <c r="I3080" i="1"/>
  <c r="J3080" i="1"/>
  <c r="K3080" i="1"/>
  <c r="L3080" i="1"/>
  <c r="M3080" i="1"/>
  <c r="N3080" i="1"/>
  <c r="O3080" i="1"/>
  <c r="P3080" i="1"/>
  <c r="Q3080" i="1"/>
  <c r="R3080" i="1"/>
  <c r="S3080" i="1"/>
  <c r="T3080" i="1"/>
  <c r="U3080" i="1"/>
  <c r="V3080" i="1"/>
  <c r="W3080" i="1"/>
  <c r="X3080" i="1"/>
  <c r="AD3080" i="1"/>
  <c r="AW3080" i="1"/>
  <c r="AX3080" i="1"/>
  <c r="BA3080" i="1" s="1"/>
  <c r="G3081" i="1"/>
  <c r="H3081" i="1"/>
  <c r="I3081" i="1"/>
  <c r="J3081" i="1"/>
  <c r="K3081" i="1"/>
  <c r="L3081" i="1"/>
  <c r="M3081" i="1"/>
  <c r="N3081" i="1"/>
  <c r="O3081" i="1"/>
  <c r="P3081" i="1"/>
  <c r="Q3081" i="1"/>
  <c r="R3081" i="1"/>
  <c r="S3081" i="1"/>
  <c r="T3081" i="1"/>
  <c r="U3081" i="1"/>
  <c r="V3081" i="1"/>
  <c r="W3081" i="1"/>
  <c r="X3081" i="1"/>
  <c r="AD3081" i="1"/>
  <c r="AW3081" i="1"/>
  <c r="AX3081" i="1"/>
  <c r="G3082" i="1"/>
  <c r="H3082" i="1"/>
  <c r="I3082" i="1"/>
  <c r="J3082" i="1"/>
  <c r="K3082" i="1"/>
  <c r="L3082" i="1"/>
  <c r="M3082" i="1"/>
  <c r="N3082" i="1"/>
  <c r="O3082" i="1"/>
  <c r="P3082" i="1"/>
  <c r="Q3082" i="1"/>
  <c r="R3082" i="1"/>
  <c r="S3082" i="1"/>
  <c r="T3082" i="1"/>
  <c r="U3082" i="1"/>
  <c r="V3082" i="1"/>
  <c r="W3082" i="1"/>
  <c r="X3082" i="1"/>
  <c r="AD3082" i="1"/>
  <c r="AF3082" i="1" s="1"/>
  <c r="AI3082" i="1" s="1"/>
  <c r="AG3082" i="1"/>
  <c r="AM3082" i="1"/>
  <c r="AW3082" i="1"/>
  <c r="AX3082" i="1" s="1"/>
  <c r="BA3082" i="1" s="1"/>
  <c r="AY3082" i="1"/>
  <c r="AZ3082" i="1"/>
  <c r="BC3082" i="1"/>
  <c r="G3083" i="1"/>
  <c r="H3083" i="1"/>
  <c r="I3083" i="1"/>
  <c r="J3083" i="1"/>
  <c r="K3083" i="1"/>
  <c r="L3083" i="1"/>
  <c r="M3083" i="1"/>
  <c r="N3083" i="1"/>
  <c r="O3083" i="1"/>
  <c r="P3083" i="1"/>
  <c r="Q3083" i="1"/>
  <c r="R3083" i="1"/>
  <c r="S3083" i="1"/>
  <c r="T3083" i="1"/>
  <c r="U3083" i="1"/>
  <c r="V3083" i="1"/>
  <c r="W3083" i="1"/>
  <c r="X3083" i="1"/>
  <c r="AD3083" i="1"/>
  <c r="AG3083" i="1" s="1"/>
  <c r="AF3083" i="1"/>
  <c r="AW3083" i="1"/>
  <c r="AX3083" i="1"/>
  <c r="AY3083" i="1" s="1"/>
  <c r="AZ3083" i="1"/>
  <c r="BD3083" i="1"/>
  <c r="G3084" i="1"/>
  <c r="AK3084" i="1" s="1"/>
  <c r="H3084" i="1"/>
  <c r="I3084" i="1"/>
  <c r="J3084" i="1"/>
  <c r="K3084" i="1"/>
  <c r="L3084" i="1"/>
  <c r="M3084" i="1"/>
  <c r="AD3084" i="1" s="1"/>
  <c r="AG3084" i="1" s="1"/>
  <c r="N3084" i="1"/>
  <c r="O3084" i="1"/>
  <c r="P3084" i="1"/>
  <c r="Q3084" i="1"/>
  <c r="R3084" i="1"/>
  <c r="S3084" i="1"/>
  <c r="T3084" i="1"/>
  <c r="U3084" i="1"/>
  <c r="V3084" i="1"/>
  <c r="W3084" i="1"/>
  <c r="X3084" i="1"/>
  <c r="AE3084" i="1"/>
  <c r="AL3084" i="1" s="1"/>
  <c r="AF3084" i="1"/>
  <c r="AH3084" i="1"/>
  <c r="AW3084" i="1"/>
  <c r="AX3084" i="1"/>
  <c r="BA3084" i="1"/>
  <c r="G3085" i="1"/>
  <c r="H3085" i="1"/>
  <c r="I3085" i="1"/>
  <c r="J3085" i="1"/>
  <c r="K3085" i="1"/>
  <c r="L3085" i="1"/>
  <c r="M3085" i="1"/>
  <c r="N3085" i="1"/>
  <c r="O3085" i="1"/>
  <c r="P3085" i="1"/>
  <c r="Q3085" i="1"/>
  <c r="R3085" i="1"/>
  <c r="S3085" i="1"/>
  <c r="T3085" i="1"/>
  <c r="U3085" i="1"/>
  <c r="V3085" i="1"/>
  <c r="W3085" i="1"/>
  <c r="X3085" i="1"/>
  <c r="AD3085" i="1"/>
  <c r="AK3085" i="1" s="1"/>
  <c r="AW3085" i="1"/>
  <c r="AX3085" i="1" s="1"/>
  <c r="G3086" i="1"/>
  <c r="H3086" i="1"/>
  <c r="I3086" i="1"/>
  <c r="J3086" i="1"/>
  <c r="K3086" i="1"/>
  <c r="L3086" i="1"/>
  <c r="M3086" i="1"/>
  <c r="N3086" i="1"/>
  <c r="O3086" i="1"/>
  <c r="P3086" i="1"/>
  <c r="Q3086" i="1"/>
  <c r="R3086" i="1"/>
  <c r="S3086" i="1"/>
  <c r="T3086" i="1"/>
  <c r="U3086" i="1"/>
  <c r="V3086" i="1"/>
  <c r="W3086" i="1"/>
  <c r="X3086" i="1"/>
  <c r="AD3086" i="1"/>
  <c r="AE3086" i="1" s="1"/>
  <c r="AF3086" i="1"/>
  <c r="AI3086" i="1" s="1"/>
  <c r="AJ3086" i="1" s="1"/>
  <c r="AG3086" i="1"/>
  <c r="AH3086" i="1"/>
  <c r="AK3086" i="1"/>
  <c r="AM3086" i="1"/>
  <c r="AW3086" i="1"/>
  <c r="AX3086" i="1"/>
  <c r="BC3086" i="1" s="1"/>
  <c r="AY3086" i="1"/>
  <c r="AZ3086" i="1"/>
  <c r="BA3086" i="1"/>
  <c r="BD3086" i="1"/>
  <c r="G3087" i="1"/>
  <c r="H3087" i="1"/>
  <c r="I3087" i="1"/>
  <c r="J3087" i="1"/>
  <c r="K3087" i="1"/>
  <c r="L3087" i="1"/>
  <c r="M3087" i="1"/>
  <c r="AD3087" i="1" s="1"/>
  <c r="AE3087" i="1" s="1"/>
  <c r="N3087" i="1"/>
  <c r="O3087" i="1"/>
  <c r="P3087" i="1"/>
  <c r="Q3087" i="1"/>
  <c r="R3087" i="1"/>
  <c r="S3087" i="1"/>
  <c r="T3087" i="1"/>
  <c r="U3087" i="1"/>
  <c r="V3087" i="1"/>
  <c r="W3087" i="1"/>
  <c r="X3087" i="1"/>
  <c r="AW3087" i="1"/>
  <c r="AX3087" i="1" s="1"/>
  <c r="BA3087" i="1" s="1"/>
  <c r="AZ3087" i="1"/>
  <c r="BD3087" i="1"/>
  <c r="G3088" i="1"/>
  <c r="H3088" i="1"/>
  <c r="I3088" i="1"/>
  <c r="J3088" i="1"/>
  <c r="K3088" i="1"/>
  <c r="L3088" i="1"/>
  <c r="M3088" i="1"/>
  <c r="N3088" i="1"/>
  <c r="O3088" i="1"/>
  <c r="P3088" i="1"/>
  <c r="Q3088" i="1"/>
  <c r="R3088" i="1"/>
  <c r="S3088" i="1"/>
  <c r="T3088" i="1"/>
  <c r="U3088" i="1"/>
  <c r="V3088" i="1"/>
  <c r="W3088" i="1"/>
  <c r="X3088" i="1"/>
  <c r="AD3088" i="1"/>
  <c r="AG3088" i="1" s="1"/>
  <c r="AE3088" i="1"/>
  <c r="AF3088" i="1"/>
  <c r="AM3088" i="1" s="1"/>
  <c r="AW3088" i="1"/>
  <c r="AX3088" i="1" s="1"/>
  <c r="AY3088" i="1"/>
  <c r="G3089" i="1"/>
  <c r="H3089" i="1"/>
  <c r="I3089" i="1"/>
  <c r="J3089" i="1"/>
  <c r="K3089" i="1"/>
  <c r="L3089" i="1"/>
  <c r="M3089" i="1"/>
  <c r="AD3089" i="1" s="1"/>
  <c r="N3089" i="1"/>
  <c r="O3089" i="1"/>
  <c r="P3089" i="1"/>
  <c r="Q3089" i="1"/>
  <c r="R3089" i="1"/>
  <c r="S3089" i="1"/>
  <c r="T3089" i="1"/>
  <c r="U3089" i="1"/>
  <c r="V3089" i="1"/>
  <c r="W3089" i="1"/>
  <c r="X3089" i="1"/>
  <c r="AK3089" i="1"/>
  <c r="AW3089" i="1"/>
  <c r="AX3089" i="1" s="1"/>
  <c r="G3090" i="1"/>
  <c r="H3090" i="1"/>
  <c r="I3090" i="1"/>
  <c r="J3090" i="1"/>
  <c r="K3090" i="1"/>
  <c r="L3090" i="1"/>
  <c r="M3090" i="1"/>
  <c r="N3090" i="1"/>
  <c r="O3090" i="1"/>
  <c r="P3090" i="1"/>
  <c r="Q3090" i="1"/>
  <c r="R3090" i="1"/>
  <c r="S3090" i="1"/>
  <c r="T3090" i="1"/>
  <c r="U3090" i="1"/>
  <c r="V3090" i="1"/>
  <c r="W3090" i="1"/>
  <c r="X3090" i="1"/>
  <c r="AD3090" i="1"/>
  <c r="AE3090" i="1" s="1"/>
  <c r="AF3090" i="1"/>
  <c r="AW3090" i="1"/>
  <c r="AX3090" i="1" s="1"/>
  <c r="AY3090" i="1" s="1"/>
  <c r="G3091" i="1"/>
  <c r="H3091" i="1"/>
  <c r="I3091" i="1"/>
  <c r="J3091" i="1"/>
  <c r="K3091" i="1"/>
  <c r="L3091" i="1"/>
  <c r="M3091" i="1"/>
  <c r="AD3091" i="1" s="1"/>
  <c r="N3091" i="1"/>
  <c r="O3091" i="1"/>
  <c r="P3091" i="1"/>
  <c r="Q3091" i="1"/>
  <c r="R3091" i="1"/>
  <c r="S3091" i="1"/>
  <c r="T3091" i="1"/>
  <c r="U3091" i="1"/>
  <c r="V3091" i="1"/>
  <c r="W3091" i="1"/>
  <c r="X3091" i="1"/>
  <c r="AW3091" i="1"/>
  <c r="AX3091" i="1" s="1"/>
  <c r="G3092" i="1"/>
  <c r="H3092" i="1"/>
  <c r="I3092" i="1"/>
  <c r="J3092" i="1"/>
  <c r="K3092" i="1"/>
  <c r="L3092" i="1"/>
  <c r="M3092" i="1"/>
  <c r="N3092" i="1"/>
  <c r="O3092" i="1"/>
  <c r="P3092" i="1"/>
  <c r="Q3092" i="1"/>
  <c r="R3092" i="1"/>
  <c r="S3092" i="1"/>
  <c r="T3092" i="1"/>
  <c r="U3092" i="1"/>
  <c r="V3092" i="1"/>
  <c r="W3092" i="1"/>
  <c r="X3092" i="1"/>
  <c r="AD3092" i="1"/>
  <c r="AG3092" i="1" s="1"/>
  <c r="AF3092" i="1"/>
  <c r="AW3092" i="1"/>
  <c r="AX3092" i="1"/>
  <c r="G3093" i="1"/>
  <c r="H3093" i="1"/>
  <c r="I3093" i="1"/>
  <c r="J3093" i="1"/>
  <c r="K3093" i="1"/>
  <c r="L3093" i="1"/>
  <c r="M3093" i="1"/>
  <c r="AD3093" i="1" s="1"/>
  <c r="N3093" i="1"/>
  <c r="O3093" i="1"/>
  <c r="P3093" i="1"/>
  <c r="Q3093" i="1"/>
  <c r="R3093" i="1"/>
  <c r="S3093" i="1"/>
  <c r="T3093" i="1"/>
  <c r="U3093" i="1"/>
  <c r="V3093" i="1"/>
  <c r="W3093" i="1"/>
  <c r="X3093" i="1"/>
  <c r="AW3093" i="1"/>
  <c r="AX3093" i="1"/>
  <c r="BD3093" i="1" s="1"/>
  <c r="AZ3093" i="1"/>
  <c r="G3094" i="1"/>
  <c r="H3094" i="1"/>
  <c r="I3094" i="1"/>
  <c r="J3094" i="1"/>
  <c r="K3094" i="1"/>
  <c r="L3094" i="1"/>
  <c r="M3094" i="1"/>
  <c r="N3094" i="1"/>
  <c r="O3094" i="1"/>
  <c r="P3094" i="1"/>
  <c r="Q3094" i="1"/>
  <c r="R3094" i="1"/>
  <c r="S3094" i="1"/>
  <c r="T3094" i="1"/>
  <c r="U3094" i="1"/>
  <c r="V3094" i="1"/>
  <c r="W3094" i="1"/>
  <c r="X3094" i="1"/>
  <c r="AD3094" i="1"/>
  <c r="AF3094" i="1" s="1"/>
  <c r="AW3094" i="1"/>
  <c r="AX3094" i="1"/>
  <c r="G3095" i="1"/>
  <c r="H3095" i="1"/>
  <c r="I3095" i="1"/>
  <c r="J3095" i="1"/>
  <c r="K3095" i="1"/>
  <c r="L3095" i="1"/>
  <c r="M3095" i="1"/>
  <c r="N3095" i="1"/>
  <c r="O3095" i="1"/>
  <c r="P3095" i="1"/>
  <c r="Q3095" i="1"/>
  <c r="R3095" i="1"/>
  <c r="S3095" i="1"/>
  <c r="T3095" i="1"/>
  <c r="U3095" i="1"/>
  <c r="V3095" i="1"/>
  <c r="W3095" i="1"/>
  <c r="X3095" i="1"/>
  <c r="AD3095" i="1"/>
  <c r="AE3095" i="1" s="1"/>
  <c r="AL3095" i="1" s="1"/>
  <c r="AF3095" i="1"/>
  <c r="AI3095" i="1" s="1"/>
  <c r="AH3095" i="1"/>
  <c r="AK3095" i="1"/>
  <c r="AW3095" i="1"/>
  <c r="AX3095" i="1"/>
  <c r="BA3095" i="1" s="1"/>
  <c r="AZ3095" i="1"/>
  <c r="BD3095" i="1"/>
  <c r="G3096" i="1"/>
  <c r="H3096" i="1"/>
  <c r="I3096" i="1"/>
  <c r="J3096" i="1"/>
  <c r="K3096" i="1"/>
  <c r="L3096" i="1"/>
  <c r="M3096" i="1"/>
  <c r="AD3096" i="1" s="1"/>
  <c r="N3096" i="1"/>
  <c r="O3096" i="1"/>
  <c r="P3096" i="1"/>
  <c r="Q3096" i="1"/>
  <c r="R3096" i="1"/>
  <c r="S3096" i="1"/>
  <c r="T3096" i="1"/>
  <c r="U3096" i="1"/>
  <c r="V3096" i="1"/>
  <c r="W3096" i="1"/>
  <c r="X3096" i="1"/>
  <c r="AW3096" i="1"/>
  <c r="AX3096" i="1" s="1"/>
  <c r="G3097" i="1"/>
  <c r="H3097" i="1"/>
  <c r="I3097" i="1"/>
  <c r="J3097" i="1"/>
  <c r="K3097" i="1"/>
  <c r="L3097" i="1"/>
  <c r="M3097" i="1"/>
  <c r="N3097" i="1"/>
  <c r="O3097" i="1"/>
  <c r="P3097" i="1"/>
  <c r="Q3097" i="1"/>
  <c r="R3097" i="1"/>
  <c r="S3097" i="1"/>
  <c r="T3097" i="1"/>
  <c r="U3097" i="1"/>
  <c r="V3097" i="1"/>
  <c r="W3097" i="1"/>
  <c r="X3097" i="1"/>
  <c r="AD3097" i="1"/>
  <c r="AG3097" i="1" s="1"/>
  <c r="AF3097" i="1"/>
  <c r="AW3097" i="1"/>
  <c r="AX3097" i="1"/>
  <c r="AZ3097" i="1"/>
  <c r="G3098" i="1"/>
  <c r="H3098" i="1"/>
  <c r="I3098" i="1"/>
  <c r="J3098" i="1"/>
  <c r="K3098" i="1"/>
  <c r="L3098" i="1"/>
  <c r="M3098" i="1"/>
  <c r="AD3098" i="1" s="1"/>
  <c r="N3098" i="1"/>
  <c r="O3098" i="1"/>
  <c r="P3098" i="1"/>
  <c r="Q3098" i="1"/>
  <c r="R3098" i="1"/>
  <c r="S3098" i="1"/>
  <c r="T3098" i="1"/>
  <c r="U3098" i="1"/>
  <c r="V3098" i="1"/>
  <c r="W3098" i="1"/>
  <c r="X3098" i="1"/>
  <c r="AW3098" i="1"/>
  <c r="AX3098" i="1"/>
  <c r="BD3098" i="1" s="1"/>
  <c r="AZ3098" i="1"/>
  <c r="G3099" i="1"/>
  <c r="H3099" i="1"/>
  <c r="I3099" i="1"/>
  <c r="J3099" i="1"/>
  <c r="K3099" i="1"/>
  <c r="L3099" i="1"/>
  <c r="M3099" i="1"/>
  <c r="N3099" i="1"/>
  <c r="O3099" i="1"/>
  <c r="P3099" i="1"/>
  <c r="Q3099" i="1"/>
  <c r="R3099" i="1"/>
  <c r="S3099" i="1"/>
  <c r="T3099" i="1"/>
  <c r="U3099" i="1"/>
  <c r="V3099" i="1"/>
  <c r="W3099" i="1"/>
  <c r="X3099" i="1"/>
  <c r="AD3099" i="1"/>
  <c r="AF3099" i="1" s="1"/>
  <c r="AW3099" i="1"/>
  <c r="AX3099" i="1"/>
  <c r="G3100" i="1"/>
  <c r="H3100" i="1"/>
  <c r="I3100" i="1"/>
  <c r="J3100" i="1"/>
  <c r="K3100" i="1"/>
  <c r="L3100" i="1"/>
  <c r="M3100" i="1"/>
  <c r="N3100" i="1"/>
  <c r="O3100" i="1"/>
  <c r="P3100" i="1"/>
  <c r="Q3100" i="1"/>
  <c r="R3100" i="1"/>
  <c r="S3100" i="1"/>
  <c r="T3100" i="1"/>
  <c r="U3100" i="1"/>
  <c r="V3100" i="1"/>
  <c r="W3100" i="1"/>
  <c r="X3100" i="1"/>
  <c r="AD3100" i="1"/>
  <c r="AE3100" i="1" s="1"/>
  <c r="AL3100" i="1" s="1"/>
  <c r="AF3100" i="1"/>
  <c r="AI3100" i="1" s="1"/>
  <c r="AH3100" i="1"/>
  <c r="AK3100" i="1"/>
  <c r="AW3100" i="1"/>
  <c r="AX3100" i="1"/>
  <c r="BA3100" i="1" s="1"/>
  <c r="AZ3100" i="1"/>
  <c r="BD3100" i="1"/>
  <c r="G3101" i="1"/>
  <c r="H3101" i="1"/>
  <c r="I3101" i="1"/>
  <c r="J3101" i="1"/>
  <c r="K3101" i="1"/>
  <c r="L3101" i="1"/>
  <c r="M3101" i="1"/>
  <c r="AD3101" i="1" s="1"/>
  <c r="N3101" i="1"/>
  <c r="O3101" i="1"/>
  <c r="P3101" i="1"/>
  <c r="Q3101" i="1"/>
  <c r="R3101" i="1"/>
  <c r="S3101" i="1"/>
  <c r="T3101" i="1"/>
  <c r="U3101" i="1"/>
  <c r="V3101" i="1"/>
  <c r="W3101" i="1"/>
  <c r="X3101" i="1"/>
  <c r="AW3101" i="1"/>
  <c r="AX3101" i="1" s="1"/>
  <c r="G3102" i="1"/>
  <c r="H3102" i="1"/>
  <c r="I3102" i="1"/>
  <c r="J3102" i="1"/>
  <c r="K3102" i="1"/>
  <c r="L3102" i="1"/>
  <c r="M3102" i="1"/>
  <c r="N3102" i="1"/>
  <c r="O3102" i="1"/>
  <c r="P3102" i="1"/>
  <c r="Q3102" i="1"/>
  <c r="R3102" i="1"/>
  <c r="S3102" i="1"/>
  <c r="T3102" i="1"/>
  <c r="U3102" i="1"/>
  <c r="V3102" i="1"/>
  <c r="W3102" i="1"/>
  <c r="X3102" i="1"/>
  <c r="AD3102" i="1"/>
  <c r="AG3102" i="1" s="1"/>
  <c r="AF3102" i="1"/>
  <c r="AW3102" i="1"/>
  <c r="AX3102" i="1"/>
  <c r="G3103" i="1"/>
  <c r="H3103" i="1"/>
  <c r="I3103" i="1"/>
  <c r="J3103" i="1"/>
  <c r="K3103" i="1"/>
  <c r="L3103" i="1"/>
  <c r="M3103" i="1"/>
  <c r="AD3103" i="1" s="1"/>
  <c r="N3103" i="1"/>
  <c r="O3103" i="1"/>
  <c r="P3103" i="1"/>
  <c r="Q3103" i="1"/>
  <c r="R3103" i="1"/>
  <c r="S3103" i="1"/>
  <c r="T3103" i="1"/>
  <c r="U3103" i="1"/>
  <c r="V3103" i="1"/>
  <c r="W3103" i="1"/>
  <c r="X3103" i="1"/>
  <c r="AW3103" i="1"/>
  <c r="AX3103" i="1"/>
  <c r="BD3103" i="1" s="1"/>
  <c r="AZ3103" i="1"/>
  <c r="G3104" i="1"/>
  <c r="H3104" i="1"/>
  <c r="I3104" i="1"/>
  <c r="J3104" i="1"/>
  <c r="K3104" i="1"/>
  <c r="L3104" i="1"/>
  <c r="M3104" i="1"/>
  <c r="N3104" i="1"/>
  <c r="O3104" i="1"/>
  <c r="P3104" i="1"/>
  <c r="Q3104" i="1"/>
  <c r="R3104" i="1"/>
  <c r="S3104" i="1"/>
  <c r="T3104" i="1"/>
  <c r="U3104" i="1"/>
  <c r="V3104" i="1"/>
  <c r="W3104" i="1"/>
  <c r="X3104" i="1"/>
  <c r="AD3104" i="1"/>
  <c r="AF3104" i="1" s="1"/>
  <c r="AW3104" i="1"/>
  <c r="AX3104" i="1"/>
  <c r="G3105" i="1"/>
  <c r="H3105" i="1"/>
  <c r="I3105" i="1"/>
  <c r="J3105" i="1"/>
  <c r="K3105" i="1"/>
  <c r="L3105" i="1"/>
  <c r="M3105" i="1"/>
  <c r="N3105" i="1"/>
  <c r="O3105" i="1"/>
  <c r="P3105" i="1"/>
  <c r="Q3105" i="1"/>
  <c r="R3105" i="1"/>
  <c r="S3105" i="1"/>
  <c r="T3105" i="1"/>
  <c r="U3105" i="1"/>
  <c r="V3105" i="1"/>
  <c r="W3105" i="1"/>
  <c r="X3105" i="1"/>
  <c r="AD3105" i="1"/>
  <c r="AE3105" i="1" s="1"/>
  <c r="AL3105" i="1" s="1"/>
  <c r="AH3105" i="1"/>
  <c r="AK3105" i="1"/>
  <c r="AW3105" i="1"/>
  <c r="AX3105" i="1"/>
  <c r="BA3105" i="1" s="1"/>
  <c r="AZ3105" i="1"/>
  <c r="BD3105" i="1"/>
  <c r="G3106" i="1"/>
  <c r="H3106" i="1"/>
  <c r="I3106" i="1"/>
  <c r="J3106" i="1"/>
  <c r="K3106" i="1"/>
  <c r="L3106" i="1"/>
  <c r="M3106" i="1"/>
  <c r="AD3106" i="1" s="1"/>
  <c r="N3106" i="1"/>
  <c r="O3106" i="1"/>
  <c r="P3106" i="1"/>
  <c r="Q3106" i="1"/>
  <c r="R3106" i="1"/>
  <c r="S3106" i="1"/>
  <c r="T3106" i="1"/>
  <c r="U3106" i="1"/>
  <c r="V3106" i="1"/>
  <c r="W3106" i="1"/>
  <c r="X3106" i="1"/>
  <c r="AW3106" i="1"/>
  <c r="AX3106" i="1" s="1"/>
  <c r="G3107" i="1"/>
  <c r="H3107" i="1"/>
  <c r="I3107" i="1"/>
  <c r="J3107" i="1"/>
  <c r="K3107" i="1"/>
  <c r="L3107" i="1"/>
  <c r="M3107" i="1"/>
  <c r="N3107" i="1"/>
  <c r="O3107" i="1"/>
  <c r="P3107" i="1"/>
  <c r="Q3107" i="1"/>
  <c r="R3107" i="1"/>
  <c r="S3107" i="1"/>
  <c r="T3107" i="1"/>
  <c r="U3107" i="1"/>
  <c r="V3107" i="1"/>
  <c r="W3107" i="1"/>
  <c r="X3107" i="1"/>
  <c r="AD3107" i="1"/>
  <c r="AG3107" i="1" s="1"/>
  <c r="AF3107" i="1"/>
  <c r="AW3107" i="1"/>
  <c r="AX3107" i="1"/>
  <c r="G3108" i="1"/>
  <c r="H3108" i="1"/>
  <c r="I3108" i="1"/>
  <c r="J3108" i="1"/>
  <c r="K3108" i="1"/>
  <c r="L3108" i="1"/>
  <c r="M3108" i="1"/>
  <c r="AD3108" i="1" s="1"/>
  <c r="N3108" i="1"/>
  <c r="O3108" i="1"/>
  <c r="P3108" i="1"/>
  <c r="Q3108" i="1"/>
  <c r="R3108" i="1"/>
  <c r="S3108" i="1"/>
  <c r="T3108" i="1"/>
  <c r="U3108" i="1"/>
  <c r="V3108" i="1"/>
  <c r="W3108" i="1"/>
  <c r="X3108" i="1"/>
  <c r="AW3108" i="1"/>
  <c r="AX3108" i="1"/>
  <c r="BD3108" i="1" s="1"/>
  <c r="G3109" i="1"/>
  <c r="H3109" i="1"/>
  <c r="I3109" i="1"/>
  <c r="J3109" i="1"/>
  <c r="K3109" i="1"/>
  <c r="L3109" i="1"/>
  <c r="M3109" i="1"/>
  <c r="N3109" i="1"/>
  <c r="O3109" i="1"/>
  <c r="P3109" i="1"/>
  <c r="Q3109" i="1"/>
  <c r="R3109" i="1"/>
  <c r="S3109" i="1"/>
  <c r="T3109" i="1"/>
  <c r="U3109" i="1"/>
  <c r="V3109" i="1"/>
  <c r="W3109" i="1"/>
  <c r="X3109" i="1"/>
  <c r="AD3109" i="1"/>
  <c r="AF3109" i="1" s="1"/>
  <c r="AW3109" i="1"/>
  <c r="AX3109" i="1"/>
  <c r="G3110" i="1"/>
  <c r="H3110" i="1"/>
  <c r="I3110" i="1"/>
  <c r="J3110" i="1"/>
  <c r="K3110" i="1"/>
  <c r="L3110" i="1"/>
  <c r="M3110" i="1"/>
  <c r="N3110" i="1"/>
  <c r="O3110" i="1"/>
  <c r="P3110" i="1"/>
  <c r="Q3110" i="1"/>
  <c r="R3110" i="1"/>
  <c r="S3110" i="1"/>
  <c r="T3110" i="1"/>
  <c r="U3110" i="1"/>
  <c r="V3110" i="1"/>
  <c r="W3110" i="1"/>
  <c r="X3110" i="1"/>
  <c r="AD3110" i="1"/>
  <c r="AK3110" i="1" s="1"/>
  <c r="AW3110" i="1"/>
  <c r="AX3110" i="1"/>
  <c r="BA3110" i="1" s="1"/>
  <c r="AZ3110" i="1"/>
  <c r="BD3110" i="1"/>
  <c r="G3111" i="1"/>
  <c r="H3111" i="1"/>
  <c r="I3111" i="1"/>
  <c r="J3111" i="1"/>
  <c r="K3111" i="1"/>
  <c r="L3111" i="1"/>
  <c r="M3111" i="1"/>
  <c r="AD3111" i="1" s="1"/>
  <c r="N3111" i="1"/>
  <c r="O3111" i="1"/>
  <c r="P3111" i="1"/>
  <c r="Q3111" i="1"/>
  <c r="R3111" i="1"/>
  <c r="S3111" i="1"/>
  <c r="T3111" i="1"/>
  <c r="U3111" i="1"/>
  <c r="V3111" i="1"/>
  <c r="W3111" i="1"/>
  <c r="X3111" i="1"/>
  <c r="AW3111" i="1"/>
  <c r="AX3111" i="1" s="1"/>
  <c r="G3112" i="1"/>
  <c r="H3112" i="1"/>
  <c r="I3112" i="1"/>
  <c r="J3112" i="1"/>
  <c r="K3112" i="1"/>
  <c r="L3112" i="1"/>
  <c r="M3112" i="1"/>
  <c r="AD3112" i="1" s="1"/>
  <c r="AF3112" i="1" s="1"/>
  <c r="N3112" i="1"/>
  <c r="O3112" i="1"/>
  <c r="P3112" i="1"/>
  <c r="Q3112" i="1"/>
  <c r="R3112" i="1"/>
  <c r="S3112" i="1"/>
  <c r="T3112" i="1"/>
  <c r="U3112" i="1"/>
  <c r="V3112" i="1"/>
  <c r="W3112" i="1"/>
  <c r="X3112" i="1"/>
  <c r="AW3112" i="1"/>
  <c r="AX3112" i="1"/>
  <c r="AZ3112" i="1"/>
  <c r="G3113" i="1"/>
  <c r="H3113" i="1"/>
  <c r="I3113" i="1"/>
  <c r="J3113" i="1"/>
  <c r="K3113" i="1"/>
  <c r="L3113" i="1"/>
  <c r="M3113" i="1"/>
  <c r="AD3113" i="1" s="1"/>
  <c r="N3113" i="1"/>
  <c r="O3113" i="1"/>
  <c r="P3113" i="1"/>
  <c r="Q3113" i="1"/>
  <c r="R3113" i="1"/>
  <c r="S3113" i="1"/>
  <c r="T3113" i="1"/>
  <c r="U3113" i="1"/>
  <c r="V3113" i="1"/>
  <c r="W3113" i="1"/>
  <c r="X3113" i="1"/>
  <c r="AW3113" i="1"/>
  <c r="AX3113" i="1"/>
  <c r="BD3113" i="1" s="1"/>
  <c r="G3114" i="1"/>
  <c r="H3114" i="1"/>
  <c r="I3114" i="1"/>
  <c r="J3114" i="1"/>
  <c r="K3114" i="1"/>
  <c r="L3114" i="1"/>
  <c r="M3114" i="1"/>
  <c r="N3114" i="1"/>
  <c r="O3114" i="1"/>
  <c r="P3114" i="1"/>
  <c r="Q3114" i="1"/>
  <c r="R3114" i="1"/>
  <c r="S3114" i="1"/>
  <c r="T3114" i="1"/>
  <c r="U3114" i="1"/>
  <c r="V3114" i="1"/>
  <c r="W3114" i="1"/>
  <c r="X3114" i="1"/>
  <c r="AD3114" i="1"/>
  <c r="AW3114" i="1"/>
  <c r="AX3114" i="1"/>
  <c r="G3115" i="1"/>
  <c r="H3115" i="1"/>
  <c r="I3115" i="1"/>
  <c r="J3115" i="1"/>
  <c r="K3115" i="1"/>
  <c r="L3115" i="1"/>
  <c r="M3115" i="1"/>
  <c r="N3115" i="1"/>
  <c r="O3115" i="1"/>
  <c r="P3115" i="1"/>
  <c r="Q3115" i="1"/>
  <c r="R3115" i="1"/>
  <c r="S3115" i="1"/>
  <c r="T3115" i="1"/>
  <c r="U3115" i="1"/>
  <c r="V3115" i="1"/>
  <c r="W3115" i="1"/>
  <c r="X3115" i="1"/>
  <c r="AD3115" i="1"/>
  <c r="AK3115" i="1" s="1"/>
  <c r="AW3115" i="1"/>
  <c r="AX3115" i="1"/>
  <c r="BA3115" i="1" s="1"/>
  <c r="AZ3115" i="1"/>
  <c r="BD3115" i="1"/>
  <c r="G3116" i="1"/>
  <c r="H3116" i="1"/>
  <c r="I3116" i="1"/>
  <c r="J3116" i="1"/>
  <c r="K3116" i="1"/>
  <c r="L3116" i="1"/>
  <c r="M3116" i="1"/>
  <c r="AD3116" i="1" s="1"/>
  <c r="N3116" i="1"/>
  <c r="O3116" i="1"/>
  <c r="P3116" i="1"/>
  <c r="Q3116" i="1"/>
  <c r="R3116" i="1"/>
  <c r="S3116" i="1"/>
  <c r="T3116" i="1"/>
  <c r="U3116" i="1"/>
  <c r="V3116" i="1"/>
  <c r="W3116" i="1"/>
  <c r="X3116" i="1"/>
  <c r="AW3116" i="1"/>
  <c r="AX3116" i="1" s="1"/>
  <c r="G3117" i="1"/>
  <c r="H3117" i="1"/>
  <c r="I3117" i="1"/>
  <c r="J3117" i="1"/>
  <c r="K3117" i="1"/>
  <c r="L3117" i="1"/>
  <c r="M3117" i="1"/>
  <c r="AD3117" i="1" s="1"/>
  <c r="AF3117" i="1" s="1"/>
  <c r="N3117" i="1"/>
  <c r="O3117" i="1"/>
  <c r="P3117" i="1"/>
  <c r="Q3117" i="1"/>
  <c r="R3117" i="1"/>
  <c r="S3117" i="1"/>
  <c r="T3117" i="1"/>
  <c r="U3117" i="1"/>
  <c r="V3117" i="1"/>
  <c r="W3117" i="1"/>
  <c r="X3117" i="1"/>
  <c r="AW3117" i="1"/>
  <c r="AX3117" i="1"/>
  <c r="AZ3117" i="1" s="1"/>
  <c r="G3118" i="1"/>
  <c r="H3118" i="1"/>
  <c r="I3118" i="1"/>
  <c r="J3118" i="1"/>
  <c r="K3118" i="1"/>
  <c r="L3118" i="1"/>
  <c r="M3118" i="1"/>
  <c r="AD3118" i="1" s="1"/>
  <c r="N3118" i="1"/>
  <c r="O3118" i="1"/>
  <c r="P3118" i="1"/>
  <c r="Q3118" i="1"/>
  <c r="R3118" i="1"/>
  <c r="S3118" i="1"/>
  <c r="T3118" i="1"/>
  <c r="U3118" i="1"/>
  <c r="V3118" i="1"/>
  <c r="W3118" i="1"/>
  <c r="X3118" i="1"/>
  <c r="AW3118" i="1"/>
  <c r="AX3118" i="1"/>
  <c r="BD3118" i="1" s="1"/>
  <c r="G3119" i="1"/>
  <c r="H3119" i="1"/>
  <c r="I3119" i="1"/>
  <c r="J3119" i="1"/>
  <c r="K3119" i="1"/>
  <c r="L3119" i="1"/>
  <c r="M3119" i="1"/>
  <c r="N3119" i="1"/>
  <c r="O3119" i="1"/>
  <c r="P3119" i="1"/>
  <c r="Q3119" i="1"/>
  <c r="R3119" i="1"/>
  <c r="S3119" i="1"/>
  <c r="T3119" i="1"/>
  <c r="U3119" i="1"/>
  <c r="V3119" i="1"/>
  <c r="W3119" i="1"/>
  <c r="X3119" i="1"/>
  <c r="AD3119" i="1"/>
  <c r="AF3119" i="1"/>
  <c r="AW3119" i="1"/>
  <c r="AX3119" i="1"/>
  <c r="G3120" i="1"/>
  <c r="H3120" i="1"/>
  <c r="I3120" i="1"/>
  <c r="J3120" i="1"/>
  <c r="K3120" i="1"/>
  <c r="L3120" i="1"/>
  <c r="M3120" i="1"/>
  <c r="N3120" i="1"/>
  <c r="O3120" i="1"/>
  <c r="P3120" i="1"/>
  <c r="Q3120" i="1"/>
  <c r="R3120" i="1"/>
  <c r="S3120" i="1"/>
  <c r="T3120" i="1"/>
  <c r="U3120" i="1"/>
  <c r="V3120" i="1"/>
  <c r="W3120" i="1"/>
  <c r="X3120" i="1"/>
  <c r="AD3120" i="1"/>
  <c r="AE3120" i="1" s="1"/>
  <c r="AK3120" i="1"/>
  <c r="AW3120" i="1"/>
  <c r="AX3120" i="1"/>
  <c r="BA3120" i="1" s="1"/>
  <c r="AZ3120" i="1"/>
  <c r="BD3120" i="1"/>
  <c r="G3121" i="1"/>
  <c r="H3121" i="1"/>
  <c r="I3121" i="1"/>
  <c r="J3121" i="1"/>
  <c r="K3121" i="1"/>
  <c r="L3121" i="1"/>
  <c r="M3121" i="1"/>
  <c r="N3121" i="1"/>
  <c r="O3121" i="1"/>
  <c r="P3121" i="1"/>
  <c r="Q3121" i="1"/>
  <c r="R3121" i="1"/>
  <c r="S3121" i="1"/>
  <c r="T3121" i="1"/>
  <c r="U3121" i="1"/>
  <c r="V3121" i="1"/>
  <c r="W3121" i="1"/>
  <c r="X3121" i="1"/>
  <c r="AD3121" i="1"/>
  <c r="AW3121" i="1"/>
  <c r="AX3121" i="1" s="1"/>
  <c r="G3122" i="1"/>
  <c r="H3122" i="1"/>
  <c r="I3122" i="1"/>
  <c r="J3122" i="1"/>
  <c r="K3122" i="1"/>
  <c r="L3122" i="1"/>
  <c r="M3122" i="1"/>
  <c r="AD3122" i="1" s="1"/>
  <c r="N3122" i="1"/>
  <c r="O3122" i="1"/>
  <c r="P3122" i="1"/>
  <c r="Q3122" i="1"/>
  <c r="R3122" i="1"/>
  <c r="S3122" i="1"/>
  <c r="T3122" i="1"/>
  <c r="U3122" i="1"/>
  <c r="V3122" i="1"/>
  <c r="W3122" i="1"/>
  <c r="X3122" i="1"/>
  <c r="AW3122" i="1"/>
  <c r="AX3122" i="1"/>
  <c r="AZ3122" i="1" s="1"/>
  <c r="G3123" i="1"/>
  <c r="H3123" i="1"/>
  <c r="I3123" i="1"/>
  <c r="J3123" i="1"/>
  <c r="K3123" i="1"/>
  <c r="L3123" i="1"/>
  <c r="M3123" i="1"/>
  <c r="AD3123" i="1" s="1"/>
  <c r="N3123" i="1"/>
  <c r="O3123" i="1"/>
  <c r="P3123" i="1"/>
  <c r="Q3123" i="1"/>
  <c r="R3123" i="1"/>
  <c r="S3123" i="1"/>
  <c r="T3123" i="1"/>
  <c r="U3123" i="1"/>
  <c r="V3123" i="1"/>
  <c r="W3123" i="1"/>
  <c r="X3123" i="1"/>
  <c r="AW3123" i="1"/>
  <c r="AX3123" i="1"/>
  <c r="BD3123" i="1" s="1"/>
  <c r="G3124" i="1"/>
  <c r="H3124" i="1"/>
  <c r="I3124" i="1"/>
  <c r="J3124" i="1"/>
  <c r="K3124" i="1"/>
  <c r="L3124" i="1"/>
  <c r="M3124" i="1"/>
  <c r="N3124" i="1"/>
  <c r="O3124" i="1"/>
  <c r="P3124" i="1"/>
  <c r="Q3124" i="1"/>
  <c r="R3124" i="1"/>
  <c r="S3124" i="1"/>
  <c r="T3124" i="1"/>
  <c r="U3124" i="1"/>
  <c r="V3124" i="1"/>
  <c r="W3124" i="1"/>
  <c r="X3124" i="1"/>
  <c r="AD3124" i="1"/>
  <c r="AF3124" i="1"/>
  <c r="AW3124" i="1"/>
  <c r="AX3124" i="1"/>
  <c r="G3125" i="1"/>
  <c r="H3125" i="1"/>
  <c r="I3125" i="1"/>
  <c r="J3125" i="1"/>
  <c r="K3125" i="1"/>
  <c r="L3125" i="1"/>
  <c r="M3125" i="1"/>
  <c r="N3125" i="1"/>
  <c r="O3125" i="1"/>
  <c r="P3125" i="1"/>
  <c r="Q3125" i="1"/>
  <c r="R3125" i="1"/>
  <c r="S3125" i="1"/>
  <c r="T3125" i="1"/>
  <c r="U3125" i="1"/>
  <c r="V3125" i="1"/>
  <c r="W3125" i="1"/>
  <c r="X3125" i="1"/>
  <c r="AD3125" i="1"/>
  <c r="AE3125" i="1" s="1"/>
  <c r="AK3125" i="1"/>
  <c r="AW3125" i="1"/>
  <c r="AX3125" i="1"/>
  <c r="BA3125" i="1" s="1"/>
  <c r="AZ3125" i="1"/>
  <c r="BD3125" i="1"/>
  <c r="G3126" i="1"/>
  <c r="H3126" i="1"/>
  <c r="I3126" i="1"/>
  <c r="J3126" i="1"/>
  <c r="K3126" i="1"/>
  <c r="L3126" i="1"/>
  <c r="M3126" i="1"/>
  <c r="AD3126" i="1" s="1"/>
  <c r="N3126" i="1"/>
  <c r="O3126" i="1"/>
  <c r="P3126" i="1"/>
  <c r="Q3126" i="1"/>
  <c r="R3126" i="1"/>
  <c r="S3126" i="1"/>
  <c r="T3126" i="1"/>
  <c r="U3126" i="1"/>
  <c r="V3126" i="1"/>
  <c r="W3126" i="1"/>
  <c r="X3126" i="1"/>
  <c r="AW3126" i="1"/>
  <c r="AX3126" i="1" s="1"/>
  <c r="G3127" i="1"/>
  <c r="H3127" i="1"/>
  <c r="I3127" i="1"/>
  <c r="J3127" i="1"/>
  <c r="K3127" i="1"/>
  <c r="L3127" i="1"/>
  <c r="M3127" i="1"/>
  <c r="AD3127" i="1" s="1"/>
  <c r="N3127" i="1"/>
  <c r="O3127" i="1"/>
  <c r="P3127" i="1"/>
  <c r="Q3127" i="1"/>
  <c r="R3127" i="1"/>
  <c r="S3127" i="1"/>
  <c r="T3127" i="1"/>
  <c r="U3127" i="1"/>
  <c r="V3127" i="1"/>
  <c r="W3127" i="1"/>
  <c r="X3127" i="1"/>
  <c r="AF3127" i="1"/>
  <c r="AW3127" i="1"/>
  <c r="AX3127" i="1"/>
  <c r="G3128" i="1"/>
  <c r="H3128" i="1"/>
  <c r="I3128" i="1"/>
  <c r="J3128" i="1"/>
  <c r="K3128" i="1"/>
  <c r="L3128" i="1"/>
  <c r="M3128" i="1"/>
  <c r="AD3128" i="1" s="1"/>
  <c r="N3128" i="1"/>
  <c r="O3128" i="1"/>
  <c r="P3128" i="1"/>
  <c r="Q3128" i="1"/>
  <c r="R3128" i="1"/>
  <c r="S3128" i="1"/>
  <c r="T3128" i="1"/>
  <c r="U3128" i="1"/>
  <c r="V3128" i="1"/>
  <c r="W3128" i="1"/>
  <c r="X3128" i="1"/>
  <c r="AW3128" i="1"/>
  <c r="AX3128" i="1"/>
  <c r="BD3128" i="1" s="1"/>
  <c r="G3129" i="1"/>
  <c r="H3129" i="1"/>
  <c r="I3129" i="1"/>
  <c r="J3129" i="1"/>
  <c r="K3129" i="1"/>
  <c r="L3129" i="1"/>
  <c r="M3129" i="1"/>
  <c r="N3129" i="1"/>
  <c r="O3129" i="1"/>
  <c r="P3129" i="1"/>
  <c r="Q3129" i="1"/>
  <c r="R3129" i="1"/>
  <c r="S3129" i="1"/>
  <c r="T3129" i="1"/>
  <c r="U3129" i="1"/>
  <c r="V3129" i="1"/>
  <c r="W3129" i="1"/>
  <c r="X3129" i="1"/>
  <c r="AD3129" i="1"/>
  <c r="AF3129" i="1" s="1"/>
  <c r="AW3129" i="1"/>
  <c r="AX3129" i="1"/>
  <c r="G3130" i="1"/>
  <c r="H3130" i="1"/>
  <c r="I3130" i="1"/>
  <c r="J3130" i="1"/>
  <c r="K3130" i="1"/>
  <c r="L3130" i="1"/>
  <c r="M3130" i="1"/>
  <c r="N3130" i="1"/>
  <c r="O3130" i="1"/>
  <c r="P3130" i="1"/>
  <c r="Q3130" i="1"/>
  <c r="R3130" i="1"/>
  <c r="S3130" i="1"/>
  <c r="T3130" i="1"/>
  <c r="U3130" i="1"/>
  <c r="V3130" i="1"/>
  <c r="W3130" i="1"/>
  <c r="X3130" i="1"/>
  <c r="AD3130" i="1"/>
  <c r="AE3130" i="1" s="1"/>
  <c r="AL3130" i="1" s="1"/>
  <c r="AH3130" i="1"/>
  <c r="AK3130" i="1"/>
  <c r="AW3130" i="1"/>
  <c r="AX3130" i="1"/>
  <c r="BA3130" i="1" s="1"/>
  <c r="AZ3130" i="1"/>
  <c r="BD3130" i="1"/>
  <c r="G3131" i="1"/>
  <c r="H3131" i="1"/>
  <c r="I3131" i="1"/>
  <c r="J3131" i="1"/>
  <c r="K3131" i="1"/>
  <c r="L3131" i="1"/>
  <c r="M3131" i="1"/>
  <c r="AD3131" i="1" s="1"/>
  <c r="N3131" i="1"/>
  <c r="O3131" i="1"/>
  <c r="P3131" i="1"/>
  <c r="Q3131" i="1"/>
  <c r="R3131" i="1"/>
  <c r="S3131" i="1"/>
  <c r="T3131" i="1"/>
  <c r="U3131" i="1"/>
  <c r="V3131" i="1"/>
  <c r="W3131" i="1"/>
  <c r="X3131" i="1"/>
  <c r="AW3131" i="1"/>
  <c r="AX3131" i="1" s="1"/>
  <c r="G3132" i="1"/>
  <c r="H3132" i="1"/>
  <c r="I3132" i="1"/>
  <c r="J3132" i="1"/>
  <c r="K3132" i="1"/>
  <c r="L3132" i="1"/>
  <c r="M3132" i="1"/>
  <c r="AD3132" i="1" s="1"/>
  <c r="AF3132" i="1" s="1"/>
  <c r="N3132" i="1"/>
  <c r="O3132" i="1"/>
  <c r="P3132" i="1"/>
  <c r="Q3132" i="1"/>
  <c r="R3132" i="1"/>
  <c r="S3132" i="1"/>
  <c r="T3132" i="1"/>
  <c r="U3132" i="1"/>
  <c r="V3132" i="1"/>
  <c r="W3132" i="1"/>
  <c r="X3132" i="1"/>
  <c r="AW3132" i="1"/>
  <c r="AX3132" i="1"/>
  <c r="BA3132" i="1" s="1"/>
  <c r="AZ3132" i="1"/>
  <c r="G3133" i="1"/>
  <c r="H3133" i="1"/>
  <c r="I3133" i="1"/>
  <c r="J3133" i="1"/>
  <c r="K3133" i="1"/>
  <c r="L3133" i="1"/>
  <c r="M3133" i="1"/>
  <c r="AD3133" i="1" s="1"/>
  <c r="N3133" i="1"/>
  <c r="O3133" i="1"/>
  <c r="P3133" i="1"/>
  <c r="Q3133" i="1"/>
  <c r="R3133" i="1"/>
  <c r="S3133" i="1"/>
  <c r="T3133" i="1"/>
  <c r="U3133" i="1"/>
  <c r="V3133" i="1"/>
  <c r="W3133" i="1"/>
  <c r="X3133" i="1"/>
  <c r="AW3133" i="1"/>
  <c r="AX3133" i="1"/>
  <c r="G3134" i="1"/>
  <c r="H3134" i="1"/>
  <c r="I3134" i="1"/>
  <c r="J3134" i="1"/>
  <c r="K3134" i="1"/>
  <c r="L3134" i="1"/>
  <c r="M3134" i="1"/>
  <c r="N3134" i="1"/>
  <c r="O3134" i="1"/>
  <c r="P3134" i="1"/>
  <c r="Q3134" i="1"/>
  <c r="R3134" i="1"/>
  <c r="S3134" i="1"/>
  <c r="T3134" i="1"/>
  <c r="U3134" i="1"/>
  <c r="V3134" i="1"/>
  <c r="W3134" i="1"/>
  <c r="X3134" i="1"/>
  <c r="AD3134" i="1"/>
  <c r="AF3134" i="1"/>
  <c r="AG3134" i="1"/>
  <c r="AW3134" i="1"/>
  <c r="AX3134" i="1"/>
  <c r="AY3134" i="1" s="1"/>
  <c r="G3135" i="1"/>
  <c r="H3135" i="1"/>
  <c r="I3135" i="1"/>
  <c r="J3135" i="1"/>
  <c r="K3135" i="1"/>
  <c r="L3135" i="1"/>
  <c r="M3135" i="1"/>
  <c r="N3135" i="1"/>
  <c r="O3135" i="1"/>
  <c r="P3135" i="1"/>
  <c r="Q3135" i="1"/>
  <c r="R3135" i="1"/>
  <c r="S3135" i="1"/>
  <c r="T3135" i="1"/>
  <c r="U3135" i="1"/>
  <c r="V3135" i="1"/>
  <c r="W3135" i="1"/>
  <c r="X3135" i="1"/>
  <c r="AD3135" i="1"/>
  <c r="AK3135" i="1" s="1"/>
  <c r="AW3135" i="1"/>
  <c r="AX3135" i="1"/>
  <c r="BA3135" i="1" s="1"/>
  <c r="AZ3135" i="1"/>
  <c r="BD3135" i="1"/>
  <c r="G3136" i="1"/>
  <c r="H3136" i="1"/>
  <c r="I3136" i="1"/>
  <c r="J3136" i="1"/>
  <c r="K3136" i="1"/>
  <c r="L3136" i="1"/>
  <c r="M3136" i="1"/>
  <c r="N3136" i="1"/>
  <c r="O3136" i="1"/>
  <c r="P3136" i="1"/>
  <c r="Q3136" i="1"/>
  <c r="R3136" i="1"/>
  <c r="S3136" i="1"/>
  <c r="T3136" i="1"/>
  <c r="U3136" i="1"/>
  <c r="V3136" i="1"/>
  <c r="W3136" i="1"/>
  <c r="X3136" i="1"/>
  <c r="AD3136" i="1"/>
  <c r="AW3136" i="1"/>
  <c r="AX3136" i="1" s="1"/>
  <c r="AZ3136" i="1"/>
  <c r="G3137" i="1"/>
  <c r="H3137" i="1"/>
  <c r="I3137" i="1"/>
  <c r="J3137" i="1"/>
  <c r="K3137" i="1"/>
  <c r="L3137" i="1"/>
  <c r="M3137" i="1"/>
  <c r="AD3137" i="1" s="1"/>
  <c r="AF3137" i="1" s="1"/>
  <c r="N3137" i="1"/>
  <c r="O3137" i="1"/>
  <c r="P3137" i="1"/>
  <c r="Q3137" i="1"/>
  <c r="R3137" i="1"/>
  <c r="S3137" i="1"/>
  <c r="T3137" i="1"/>
  <c r="U3137" i="1"/>
  <c r="V3137" i="1"/>
  <c r="W3137" i="1"/>
  <c r="X3137" i="1"/>
  <c r="AW3137" i="1"/>
  <c r="AX3137" i="1"/>
  <c r="G3138" i="1"/>
  <c r="H3138" i="1"/>
  <c r="I3138" i="1"/>
  <c r="J3138" i="1"/>
  <c r="K3138" i="1"/>
  <c r="L3138" i="1"/>
  <c r="M3138" i="1"/>
  <c r="AD3138" i="1" s="1"/>
  <c r="AF3138" i="1" s="1"/>
  <c r="N3138" i="1"/>
  <c r="O3138" i="1"/>
  <c r="P3138" i="1"/>
  <c r="Q3138" i="1"/>
  <c r="R3138" i="1"/>
  <c r="S3138" i="1"/>
  <c r="T3138" i="1"/>
  <c r="U3138" i="1"/>
  <c r="V3138" i="1"/>
  <c r="W3138" i="1"/>
  <c r="X3138" i="1"/>
  <c r="AW3138" i="1"/>
  <c r="AX3138" i="1"/>
  <c r="G3139" i="1"/>
  <c r="H3139" i="1"/>
  <c r="I3139" i="1"/>
  <c r="J3139" i="1"/>
  <c r="K3139" i="1"/>
  <c r="L3139" i="1"/>
  <c r="M3139" i="1"/>
  <c r="N3139" i="1"/>
  <c r="O3139" i="1"/>
  <c r="P3139" i="1"/>
  <c r="Q3139" i="1"/>
  <c r="R3139" i="1"/>
  <c r="S3139" i="1"/>
  <c r="T3139" i="1"/>
  <c r="U3139" i="1"/>
  <c r="V3139" i="1"/>
  <c r="W3139" i="1"/>
  <c r="X3139" i="1"/>
  <c r="AD3139" i="1"/>
  <c r="AF3139" i="1"/>
  <c r="AG3139" i="1"/>
  <c r="AW3139" i="1"/>
  <c r="AX3139" i="1"/>
  <c r="AY3139" i="1" s="1"/>
  <c r="G3140" i="1"/>
  <c r="H3140" i="1"/>
  <c r="I3140" i="1"/>
  <c r="J3140" i="1"/>
  <c r="K3140" i="1"/>
  <c r="L3140" i="1"/>
  <c r="M3140" i="1"/>
  <c r="N3140" i="1"/>
  <c r="O3140" i="1"/>
  <c r="P3140" i="1"/>
  <c r="Q3140" i="1"/>
  <c r="R3140" i="1"/>
  <c r="S3140" i="1"/>
  <c r="T3140" i="1"/>
  <c r="U3140" i="1"/>
  <c r="V3140" i="1"/>
  <c r="W3140" i="1"/>
  <c r="X3140" i="1"/>
  <c r="AD3140" i="1"/>
  <c r="AK3140" i="1"/>
  <c r="AW3140" i="1"/>
  <c r="AX3140" i="1"/>
  <c r="BA3140" i="1" s="1"/>
  <c r="AZ3140" i="1"/>
  <c r="BD3140" i="1"/>
  <c r="G3141" i="1"/>
  <c r="H3141" i="1"/>
  <c r="I3141" i="1"/>
  <c r="J3141" i="1"/>
  <c r="K3141" i="1"/>
  <c r="L3141" i="1"/>
  <c r="M3141" i="1"/>
  <c r="AD3141" i="1" s="1"/>
  <c r="N3141" i="1"/>
  <c r="O3141" i="1"/>
  <c r="P3141" i="1"/>
  <c r="Q3141" i="1"/>
  <c r="R3141" i="1"/>
  <c r="S3141" i="1"/>
  <c r="T3141" i="1"/>
  <c r="U3141" i="1"/>
  <c r="V3141" i="1"/>
  <c r="W3141" i="1"/>
  <c r="X3141" i="1"/>
  <c r="AW3141" i="1"/>
  <c r="AX3141" i="1" s="1"/>
  <c r="AZ3141" i="1"/>
  <c r="G3142" i="1"/>
  <c r="H3142" i="1"/>
  <c r="I3142" i="1"/>
  <c r="J3142" i="1"/>
  <c r="K3142" i="1"/>
  <c r="L3142" i="1"/>
  <c r="M3142" i="1"/>
  <c r="N3142" i="1"/>
  <c r="O3142" i="1"/>
  <c r="P3142" i="1"/>
  <c r="Q3142" i="1"/>
  <c r="R3142" i="1"/>
  <c r="S3142" i="1"/>
  <c r="T3142" i="1"/>
  <c r="U3142" i="1"/>
  <c r="V3142" i="1"/>
  <c r="W3142" i="1"/>
  <c r="X3142" i="1"/>
  <c r="AD3142" i="1"/>
  <c r="AF3142" i="1"/>
  <c r="AW3142" i="1"/>
  <c r="AX3142" i="1"/>
  <c r="AZ3142" i="1" s="1"/>
  <c r="G3143" i="1"/>
  <c r="H3143" i="1"/>
  <c r="I3143" i="1"/>
  <c r="J3143" i="1"/>
  <c r="K3143" i="1"/>
  <c r="L3143" i="1"/>
  <c r="M3143" i="1"/>
  <c r="AD3143" i="1" s="1"/>
  <c r="AF3143" i="1" s="1"/>
  <c r="AI3143" i="1" s="1"/>
  <c r="N3143" i="1"/>
  <c r="O3143" i="1"/>
  <c r="P3143" i="1"/>
  <c r="Q3143" i="1"/>
  <c r="R3143" i="1"/>
  <c r="S3143" i="1"/>
  <c r="T3143" i="1"/>
  <c r="U3143" i="1"/>
  <c r="V3143" i="1"/>
  <c r="W3143" i="1"/>
  <c r="X3143" i="1"/>
  <c r="AM3143" i="1"/>
  <c r="AW3143" i="1"/>
  <c r="AX3143" i="1"/>
  <c r="G3144" i="1"/>
  <c r="H3144" i="1"/>
  <c r="I3144" i="1"/>
  <c r="J3144" i="1"/>
  <c r="K3144" i="1"/>
  <c r="L3144" i="1"/>
  <c r="M3144" i="1"/>
  <c r="AD3144" i="1" s="1"/>
  <c r="N3144" i="1"/>
  <c r="O3144" i="1"/>
  <c r="P3144" i="1"/>
  <c r="Q3144" i="1"/>
  <c r="R3144" i="1"/>
  <c r="S3144" i="1"/>
  <c r="T3144" i="1"/>
  <c r="U3144" i="1"/>
  <c r="V3144" i="1"/>
  <c r="W3144" i="1"/>
  <c r="X3144" i="1"/>
  <c r="AW3144" i="1"/>
  <c r="AX3144" i="1"/>
  <c r="G3145" i="1"/>
  <c r="H3145" i="1"/>
  <c r="I3145" i="1"/>
  <c r="J3145" i="1"/>
  <c r="K3145" i="1"/>
  <c r="L3145" i="1"/>
  <c r="M3145" i="1"/>
  <c r="N3145" i="1"/>
  <c r="O3145" i="1"/>
  <c r="P3145" i="1"/>
  <c r="Q3145" i="1"/>
  <c r="R3145" i="1"/>
  <c r="S3145" i="1"/>
  <c r="T3145" i="1"/>
  <c r="U3145" i="1"/>
  <c r="V3145" i="1"/>
  <c r="W3145" i="1"/>
  <c r="X3145" i="1"/>
  <c r="AD3145" i="1"/>
  <c r="AK3145" i="1" s="1"/>
  <c r="AF3145" i="1"/>
  <c r="AW3145" i="1"/>
  <c r="AX3145" i="1"/>
  <c r="AZ3145" i="1"/>
  <c r="G3146" i="1"/>
  <c r="H3146" i="1"/>
  <c r="I3146" i="1"/>
  <c r="J3146" i="1"/>
  <c r="K3146" i="1"/>
  <c r="L3146" i="1"/>
  <c r="M3146" i="1"/>
  <c r="N3146" i="1"/>
  <c r="O3146" i="1"/>
  <c r="P3146" i="1"/>
  <c r="Q3146" i="1"/>
  <c r="R3146" i="1"/>
  <c r="S3146" i="1"/>
  <c r="T3146" i="1"/>
  <c r="U3146" i="1"/>
  <c r="V3146" i="1"/>
  <c r="W3146" i="1"/>
  <c r="X3146" i="1"/>
  <c r="AD3146" i="1"/>
  <c r="AW3146" i="1"/>
  <c r="AX3146" i="1" s="1"/>
  <c r="AZ3146" i="1" s="1"/>
  <c r="G3147" i="1"/>
  <c r="H3147" i="1"/>
  <c r="I3147" i="1"/>
  <c r="J3147" i="1"/>
  <c r="K3147" i="1"/>
  <c r="L3147" i="1"/>
  <c r="M3147" i="1"/>
  <c r="AD3147" i="1" s="1"/>
  <c r="N3147" i="1"/>
  <c r="O3147" i="1"/>
  <c r="P3147" i="1"/>
  <c r="Q3147" i="1"/>
  <c r="R3147" i="1"/>
  <c r="S3147" i="1"/>
  <c r="T3147" i="1"/>
  <c r="U3147" i="1"/>
  <c r="V3147" i="1"/>
  <c r="W3147" i="1"/>
  <c r="X3147" i="1"/>
  <c r="AW3147" i="1"/>
  <c r="AX3147" i="1"/>
  <c r="AZ3147" i="1" s="1"/>
  <c r="G3148" i="1"/>
  <c r="H3148" i="1"/>
  <c r="I3148" i="1"/>
  <c r="J3148" i="1"/>
  <c r="K3148" i="1"/>
  <c r="L3148" i="1"/>
  <c r="M3148" i="1"/>
  <c r="AD3148" i="1" s="1"/>
  <c r="AF3148" i="1" s="1"/>
  <c r="N3148" i="1"/>
  <c r="O3148" i="1"/>
  <c r="P3148" i="1"/>
  <c r="Q3148" i="1"/>
  <c r="R3148" i="1"/>
  <c r="S3148" i="1"/>
  <c r="T3148" i="1"/>
  <c r="U3148" i="1"/>
  <c r="V3148" i="1"/>
  <c r="W3148" i="1"/>
  <c r="X3148" i="1"/>
  <c r="AW3148" i="1"/>
  <c r="AX3148" i="1"/>
  <c r="AZ3148" i="1"/>
  <c r="G3149" i="1"/>
  <c r="H3149" i="1"/>
  <c r="I3149" i="1"/>
  <c r="J3149" i="1"/>
  <c r="K3149" i="1"/>
  <c r="L3149" i="1"/>
  <c r="M3149" i="1"/>
  <c r="N3149" i="1"/>
  <c r="O3149" i="1"/>
  <c r="P3149" i="1"/>
  <c r="Q3149" i="1"/>
  <c r="R3149" i="1"/>
  <c r="S3149" i="1"/>
  <c r="T3149" i="1"/>
  <c r="U3149" i="1"/>
  <c r="V3149" i="1"/>
  <c r="W3149" i="1"/>
  <c r="X3149" i="1"/>
  <c r="AD3149" i="1"/>
  <c r="AW3149" i="1"/>
  <c r="AX3149" i="1"/>
  <c r="AY3149" i="1"/>
  <c r="G3150" i="1"/>
  <c r="H3150" i="1"/>
  <c r="I3150" i="1"/>
  <c r="J3150" i="1"/>
  <c r="K3150" i="1"/>
  <c r="L3150" i="1"/>
  <c r="M3150" i="1"/>
  <c r="N3150" i="1"/>
  <c r="O3150" i="1"/>
  <c r="P3150" i="1"/>
  <c r="Q3150" i="1"/>
  <c r="R3150" i="1"/>
  <c r="S3150" i="1"/>
  <c r="T3150" i="1"/>
  <c r="U3150" i="1"/>
  <c r="V3150" i="1"/>
  <c r="W3150" i="1"/>
  <c r="X3150" i="1"/>
  <c r="AD3150" i="1"/>
  <c r="AW3150" i="1"/>
  <c r="AX3150" i="1"/>
  <c r="AZ3150" i="1"/>
  <c r="BD3150" i="1"/>
  <c r="G3151" i="1"/>
  <c r="H3151" i="1"/>
  <c r="I3151" i="1"/>
  <c r="J3151" i="1"/>
  <c r="K3151" i="1"/>
  <c r="L3151" i="1"/>
  <c r="M3151" i="1"/>
  <c r="N3151" i="1"/>
  <c r="O3151" i="1"/>
  <c r="P3151" i="1"/>
  <c r="Q3151" i="1"/>
  <c r="R3151" i="1"/>
  <c r="S3151" i="1"/>
  <c r="T3151" i="1"/>
  <c r="U3151" i="1"/>
  <c r="V3151" i="1"/>
  <c r="W3151" i="1"/>
  <c r="X3151" i="1"/>
  <c r="AD3151" i="1"/>
  <c r="AE3151" i="1"/>
  <c r="AW3151" i="1"/>
  <c r="AX3151" i="1" s="1"/>
  <c r="AZ3151" i="1" s="1"/>
  <c r="G3152" i="1"/>
  <c r="H3152" i="1"/>
  <c r="I3152" i="1"/>
  <c r="J3152" i="1"/>
  <c r="K3152" i="1"/>
  <c r="L3152" i="1"/>
  <c r="M3152" i="1"/>
  <c r="AD3152" i="1" s="1"/>
  <c r="N3152" i="1"/>
  <c r="O3152" i="1"/>
  <c r="P3152" i="1"/>
  <c r="Q3152" i="1"/>
  <c r="R3152" i="1"/>
  <c r="S3152" i="1"/>
  <c r="T3152" i="1"/>
  <c r="U3152" i="1"/>
  <c r="V3152" i="1"/>
  <c r="W3152" i="1"/>
  <c r="X3152" i="1"/>
  <c r="AW3152" i="1"/>
  <c r="AX3152" i="1"/>
  <c r="AY3152" i="1" s="1"/>
  <c r="G3153" i="1"/>
  <c r="H3153" i="1"/>
  <c r="I3153" i="1"/>
  <c r="J3153" i="1"/>
  <c r="K3153" i="1"/>
  <c r="L3153" i="1"/>
  <c r="M3153" i="1"/>
  <c r="AD3153" i="1" s="1"/>
  <c r="AF3153" i="1" s="1"/>
  <c r="AI3153" i="1" s="1"/>
  <c r="N3153" i="1"/>
  <c r="O3153" i="1"/>
  <c r="P3153" i="1"/>
  <c r="Q3153" i="1"/>
  <c r="R3153" i="1"/>
  <c r="S3153" i="1"/>
  <c r="T3153" i="1"/>
  <c r="U3153" i="1"/>
  <c r="V3153" i="1"/>
  <c r="W3153" i="1"/>
  <c r="X3153" i="1"/>
  <c r="AK3153" i="1"/>
  <c r="AW3153" i="1"/>
  <c r="AX3153" i="1"/>
  <c r="G3154" i="1"/>
  <c r="H3154" i="1"/>
  <c r="I3154" i="1"/>
  <c r="J3154" i="1"/>
  <c r="K3154" i="1"/>
  <c r="L3154" i="1"/>
  <c r="M3154" i="1"/>
  <c r="AD3154" i="1" s="1"/>
  <c r="N3154" i="1"/>
  <c r="O3154" i="1"/>
  <c r="P3154" i="1"/>
  <c r="Q3154" i="1"/>
  <c r="R3154" i="1"/>
  <c r="S3154" i="1"/>
  <c r="T3154" i="1"/>
  <c r="U3154" i="1"/>
  <c r="V3154" i="1"/>
  <c r="W3154" i="1"/>
  <c r="X3154" i="1"/>
  <c r="AW3154" i="1"/>
  <c r="AX3154" i="1"/>
  <c r="G3155" i="1"/>
  <c r="H3155" i="1"/>
  <c r="I3155" i="1"/>
  <c r="J3155" i="1"/>
  <c r="K3155" i="1"/>
  <c r="L3155" i="1"/>
  <c r="M3155" i="1"/>
  <c r="N3155" i="1"/>
  <c r="O3155" i="1"/>
  <c r="P3155" i="1"/>
  <c r="Q3155" i="1"/>
  <c r="R3155" i="1"/>
  <c r="S3155" i="1"/>
  <c r="T3155" i="1"/>
  <c r="U3155" i="1"/>
  <c r="V3155" i="1"/>
  <c r="W3155" i="1"/>
  <c r="X3155" i="1"/>
  <c r="AD3155" i="1"/>
  <c r="AF3155" i="1" s="1"/>
  <c r="AK3155" i="1"/>
  <c r="AW3155" i="1"/>
  <c r="AX3155" i="1"/>
  <c r="AY3155" i="1" s="1"/>
  <c r="AZ3155" i="1"/>
  <c r="G3156" i="1"/>
  <c r="H3156" i="1"/>
  <c r="I3156" i="1"/>
  <c r="J3156" i="1"/>
  <c r="K3156" i="1"/>
  <c r="L3156" i="1"/>
  <c r="M3156" i="1"/>
  <c r="AD3156" i="1" s="1"/>
  <c r="N3156" i="1"/>
  <c r="O3156" i="1"/>
  <c r="P3156" i="1"/>
  <c r="Q3156" i="1"/>
  <c r="R3156" i="1"/>
  <c r="S3156" i="1"/>
  <c r="T3156" i="1"/>
  <c r="U3156" i="1"/>
  <c r="V3156" i="1"/>
  <c r="W3156" i="1"/>
  <c r="X3156" i="1"/>
  <c r="AW3156" i="1"/>
  <c r="AX3156" i="1" s="1"/>
  <c r="AZ3156" i="1"/>
  <c r="G3157" i="1"/>
  <c r="H3157" i="1"/>
  <c r="I3157" i="1"/>
  <c r="J3157" i="1"/>
  <c r="K3157" i="1"/>
  <c r="L3157" i="1"/>
  <c r="M3157" i="1"/>
  <c r="N3157" i="1"/>
  <c r="O3157" i="1"/>
  <c r="P3157" i="1"/>
  <c r="Q3157" i="1"/>
  <c r="R3157" i="1"/>
  <c r="S3157" i="1"/>
  <c r="T3157" i="1"/>
  <c r="U3157" i="1"/>
  <c r="V3157" i="1"/>
  <c r="W3157" i="1"/>
  <c r="X3157" i="1"/>
  <c r="AD3157" i="1"/>
  <c r="AW3157" i="1"/>
  <c r="AX3157" i="1"/>
  <c r="AZ3157" i="1"/>
  <c r="G3158" i="1"/>
  <c r="H3158" i="1"/>
  <c r="I3158" i="1"/>
  <c r="J3158" i="1"/>
  <c r="K3158" i="1"/>
  <c r="L3158" i="1"/>
  <c r="M3158" i="1"/>
  <c r="AD3158" i="1" s="1"/>
  <c r="N3158" i="1"/>
  <c r="O3158" i="1"/>
  <c r="P3158" i="1"/>
  <c r="Q3158" i="1"/>
  <c r="R3158" i="1"/>
  <c r="S3158" i="1"/>
  <c r="T3158" i="1"/>
  <c r="U3158" i="1"/>
  <c r="V3158" i="1"/>
  <c r="W3158" i="1"/>
  <c r="X3158" i="1"/>
  <c r="AW3158" i="1"/>
  <c r="AX3158" i="1"/>
  <c r="AZ3158" i="1"/>
  <c r="BD3158" i="1"/>
  <c r="G3159" i="1"/>
  <c r="H3159" i="1"/>
  <c r="I3159" i="1"/>
  <c r="J3159" i="1"/>
  <c r="K3159" i="1"/>
  <c r="L3159" i="1"/>
  <c r="M3159" i="1"/>
  <c r="AD3159" i="1" s="1"/>
  <c r="N3159" i="1"/>
  <c r="O3159" i="1"/>
  <c r="P3159" i="1"/>
  <c r="Q3159" i="1"/>
  <c r="R3159" i="1"/>
  <c r="S3159" i="1"/>
  <c r="T3159" i="1"/>
  <c r="U3159" i="1"/>
  <c r="V3159" i="1"/>
  <c r="W3159" i="1"/>
  <c r="X3159" i="1"/>
  <c r="AE3159" i="1"/>
  <c r="AW3159" i="1"/>
  <c r="AX3159" i="1"/>
  <c r="AY3159" i="1"/>
  <c r="G3160" i="1"/>
  <c r="H3160" i="1"/>
  <c r="I3160" i="1"/>
  <c r="J3160" i="1"/>
  <c r="K3160" i="1"/>
  <c r="L3160" i="1"/>
  <c r="M3160" i="1"/>
  <c r="N3160" i="1"/>
  <c r="O3160" i="1"/>
  <c r="P3160" i="1"/>
  <c r="Q3160" i="1"/>
  <c r="R3160" i="1"/>
  <c r="S3160" i="1"/>
  <c r="T3160" i="1"/>
  <c r="U3160" i="1"/>
  <c r="V3160" i="1"/>
  <c r="W3160" i="1"/>
  <c r="X3160" i="1"/>
  <c r="AD3160" i="1"/>
  <c r="AW3160" i="1"/>
  <c r="AX3160" i="1"/>
  <c r="AY3160" i="1" s="1"/>
  <c r="AZ3160" i="1"/>
  <c r="BA3160" i="1"/>
  <c r="BD3160" i="1"/>
  <c r="G3161" i="1"/>
  <c r="H3161" i="1"/>
  <c r="I3161" i="1"/>
  <c r="J3161" i="1"/>
  <c r="K3161" i="1"/>
  <c r="L3161" i="1"/>
  <c r="M3161" i="1"/>
  <c r="AD3161" i="1" s="1"/>
  <c r="N3161" i="1"/>
  <c r="O3161" i="1"/>
  <c r="P3161" i="1"/>
  <c r="Q3161" i="1"/>
  <c r="R3161" i="1"/>
  <c r="S3161" i="1"/>
  <c r="T3161" i="1"/>
  <c r="U3161" i="1"/>
  <c r="V3161" i="1"/>
  <c r="W3161" i="1"/>
  <c r="X3161" i="1"/>
  <c r="AW3161" i="1"/>
  <c r="AX3161" i="1" s="1"/>
  <c r="AZ3161" i="1"/>
  <c r="G3162" i="1"/>
  <c r="H3162" i="1"/>
  <c r="I3162" i="1"/>
  <c r="J3162" i="1"/>
  <c r="K3162" i="1"/>
  <c r="L3162" i="1"/>
  <c r="M3162" i="1"/>
  <c r="N3162" i="1"/>
  <c r="O3162" i="1"/>
  <c r="P3162" i="1"/>
  <c r="Q3162" i="1"/>
  <c r="R3162" i="1"/>
  <c r="S3162" i="1"/>
  <c r="T3162" i="1"/>
  <c r="U3162" i="1"/>
  <c r="V3162" i="1"/>
  <c r="W3162" i="1"/>
  <c r="X3162" i="1"/>
  <c r="AD3162" i="1"/>
  <c r="AF3162" i="1"/>
  <c r="AW3162" i="1"/>
  <c r="AX3162" i="1"/>
  <c r="AY3162" i="1"/>
  <c r="AZ3162" i="1"/>
  <c r="BA3162" i="1"/>
  <c r="G3163" i="1"/>
  <c r="H3163" i="1"/>
  <c r="I3163" i="1"/>
  <c r="J3163" i="1"/>
  <c r="K3163" i="1"/>
  <c r="L3163" i="1"/>
  <c r="M3163" i="1"/>
  <c r="AD3163" i="1" s="1"/>
  <c r="N3163" i="1"/>
  <c r="O3163" i="1"/>
  <c r="P3163" i="1"/>
  <c r="Q3163" i="1"/>
  <c r="R3163" i="1"/>
  <c r="S3163" i="1"/>
  <c r="T3163" i="1"/>
  <c r="U3163" i="1"/>
  <c r="V3163" i="1"/>
  <c r="W3163" i="1"/>
  <c r="X3163" i="1"/>
  <c r="AF3163" i="1"/>
  <c r="AI3163" i="1" s="1"/>
  <c r="AK3163" i="1"/>
  <c r="AW3163" i="1"/>
  <c r="AX3163" i="1"/>
  <c r="AZ3163" i="1" s="1"/>
  <c r="BD3163" i="1"/>
  <c r="G3164" i="1"/>
  <c r="H3164" i="1"/>
  <c r="I3164" i="1"/>
  <c r="J3164" i="1"/>
  <c r="K3164" i="1"/>
  <c r="L3164" i="1"/>
  <c r="M3164" i="1"/>
  <c r="N3164" i="1"/>
  <c r="O3164" i="1"/>
  <c r="P3164" i="1"/>
  <c r="Q3164" i="1"/>
  <c r="R3164" i="1"/>
  <c r="S3164" i="1"/>
  <c r="T3164" i="1"/>
  <c r="U3164" i="1"/>
  <c r="V3164" i="1"/>
  <c r="W3164" i="1"/>
  <c r="X3164" i="1"/>
  <c r="AD3164" i="1"/>
  <c r="AE3164" i="1"/>
  <c r="AH3164" i="1" s="1"/>
  <c r="AF3164" i="1"/>
  <c r="AW3164" i="1"/>
  <c r="AX3164" i="1" s="1"/>
  <c r="G3165" i="1"/>
  <c r="H3165" i="1"/>
  <c r="I3165" i="1"/>
  <c r="J3165" i="1"/>
  <c r="K3165" i="1"/>
  <c r="L3165" i="1"/>
  <c r="M3165" i="1"/>
  <c r="N3165" i="1"/>
  <c r="O3165" i="1"/>
  <c r="P3165" i="1"/>
  <c r="Q3165" i="1"/>
  <c r="R3165" i="1"/>
  <c r="S3165" i="1"/>
  <c r="T3165" i="1"/>
  <c r="U3165" i="1"/>
  <c r="V3165" i="1"/>
  <c r="W3165" i="1"/>
  <c r="X3165" i="1"/>
  <c r="AD3165" i="1"/>
  <c r="AF3165" i="1"/>
  <c r="AI3165" i="1"/>
  <c r="AK3165" i="1"/>
  <c r="AW3165" i="1"/>
  <c r="AX3165" i="1"/>
  <c r="AY3165" i="1" s="1"/>
  <c r="BD3165" i="1"/>
  <c r="G3166" i="1"/>
  <c r="H3166" i="1"/>
  <c r="I3166" i="1"/>
  <c r="J3166" i="1"/>
  <c r="K3166" i="1"/>
  <c r="L3166" i="1"/>
  <c r="M3166" i="1"/>
  <c r="N3166" i="1"/>
  <c r="O3166" i="1"/>
  <c r="P3166" i="1"/>
  <c r="Q3166" i="1"/>
  <c r="R3166" i="1"/>
  <c r="S3166" i="1"/>
  <c r="T3166" i="1"/>
  <c r="U3166" i="1"/>
  <c r="V3166" i="1"/>
  <c r="W3166" i="1"/>
  <c r="X3166" i="1"/>
  <c r="AD3166" i="1"/>
  <c r="AE3166" i="1"/>
  <c r="AH3166" i="1"/>
  <c r="AL3166" i="1"/>
  <c r="AW3166" i="1"/>
  <c r="AX3166" i="1" s="1"/>
  <c r="AZ3166" i="1" s="1"/>
  <c r="G3167" i="1"/>
  <c r="H3167" i="1"/>
  <c r="I3167" i="1"/>
  <c r="J3167" i="1"/>
  <c r="K3167" i="1"/>
  <c r="L3167" i="1"/>
  <c r="M3167" i="1"/>
  <c r="AD3167" i="1" s="1"/>
  <c r="N3167" i="1"/>
  <c r="O3167" i="1"/>
  <c r="P3167" i="1"/>
  <c r="Q3167" i="1"/>
  <c r="R3167" i="1"/>
  <c r="S3167" i="1"/>
  <c r="T3167" i="1"/>
  <c r="U3167" i="1"/>
  <c r="V3167" i="1"/>
  <c r="W3167" i="1"/>
  <c r="X3167" i="1"/>
  <c r="AW3167" i="1"/>
  <c r="AX3167" i="1"/>
  <c r="AY3167" i="1" s="1"/>
  <c r="G3168" i="1"/>
  <c r="H3168" i="1"/>
  <c r="I3168" i="1"/>
  <c r="J3168" i="1"/>
  <c r="K3168" i="1"/>
  <c r="L3168" i="1"/>
  <c r="M3168" i="1"/>
  <c r="AD3168" i="1" s="1"/>
  <c r="AF3168" i="1" s="1"/>
  <c r="N3168" i="1"/>
  <c r="O3168" i="1"/>
  <c r="P3168" i="1"/>
  <c r="Q3168" i="1"/>
  <c r="R3168" i="1"/>
  <c r="S3168" i="1"/>
  <c r="T3168" i="1"/>
  <c r="U3168" i="1"/>
  <c r="V3168" i="1"/>
  <c r="W3168" i="1"/>
  <c r="X3168" i="1"/>
  <c r="AK3168" i="1"/>
  <c r="AW3168" i="1"/>
  <c r="AX3168" i="1"/>
  <c r="AZ3168" i="1" s="1"/>
  <c r="G3169" i="1"/>
  <c r="H3169" i="1"/>
  <c r="I3169" i="1"/>
  <c r="J3169" i="1"/>
  <c r="K3169" i="1"/>
  <c r="L3169" i="1"/>
  <c r="M3169" i="1"/>
  <c r="AD3169" i="1" s="1"/>
  <c r="N3169" i="1"/>
  <c r="O3169" i="1"/>
  <c r="P3169" i="1"/>
  <c r="Q3169" i="1"/>
  <c r="R3169" i="1"/>
  <c r="S3169" i="1"/>
  <c r="T3169" i="1"/>
  <c r="U3169" i="1"/>
  <c r="V3169" i="1"/>
  <c r="W3169" i="1"/>
  <c r="X3169" i="1"/>
  <c r="AK3169" i="1"/>
  <c r="AW3169" i="1"/>
  <c r="AX3169" i="1" s="1"/>
  <c r="G3170" i="1"/>
  <c r="H3170" i="1"/>
  <c r="I3170" i="1"/>
  <c r="J3170" i="1"/>
  <c r="K3170" i="1"/>
  <c r="L3170" i="1"/>
  <c r="M3170" i="1"/>
  <c r="N3170" i="1"/>
  <c r="O3170" i="1"/>
  <c r="P3170" i="1"/>
  <c r="Q3170" i="1"/>
  <c r="R3170" i="1"/>
  <c r="S3170" i="1"/>
  <c r="T3170" i="1"/>
  <c r="U3170" i="1"/>
  <c r="V3170" i="1"/>
  <c r="W3170" i="1"/>
  <c r="X3170" i="1"/>
  <c r="AD3170" i="1"/>
  <c r="AW3170" i="1"/>
  <c r="AX3170" i="1" s="1"/>
  <c r="AZ3170" i="1"/>
  <c r="G3171" i="1"/>
  <c r="H3171" i="1"/>
  <c r="I3171" i="1"/>
  <c r="J3171" i="1"/>
  <c r="K3171" i="1"/>
  <c r="L3171" i="1"/>
  <c r="M3171" i="1"/>
  <c r="AD3171" i="1" s="1"/>
  <c r="N3171" i="1"/>
  <c r="O3171" i="1"/>
  <c r="P3171" i="1"/>
  <c r="Q3171" i="1"/>
  <c r="R3171" i="1"/>
  <c r="S3171" i="1"/>
  <c r="T3171" i="1"/>
  <c r="U3171" i="1"/>
  <c r="V3171" i="1"/>
  <c r="W3171" i="1"/>
  <c r="X3171" i="1"/>
  <c r="AW3171" i="1"/>
  <c r="AX3171" i="1" s="1"/>
  <c r="G3172" i="1"/>
  <c r="H3172" i="1"/>
  <c r="I3172" i="1"/>
  <c r="J3172" i="1"/>
  <c r="K3172" i="1"/>
  <c r="L3172" i="1"/>
  <c r="M3172" i="1"/>
  <c r="N3172" i="1"/>
  <c r="O3172" i="1"/>
  <c r="P3172" i="1"/>
  <c r="Q3172" i="1"/>
  <c r="R3172" i="1"/>
  <c r="S3172" i="1"/>
  <c r="T3172" i="1"/>
  <c r="U3172" i="1"/>
  <c r="V3172" i="1"/>
  <c r="W3172" i="1"/>
  <c r="X3172" i="1"/>
  <c r="AD3172" i="1"/>
  <c r="AE3172" i="1" s="1"/>
  <c r="AH3172" i="1" s="1"/>
  <c r="AG3172" i="1"/>
  <c r="AW3172" i="1"/>
  <c r="AX3172" i="1"/>
  <c r="AZ3172" i="1" s="1"/>
  <c r="AY3172" i="1"/>
  <c r="BA3172" i="1"/>
  <c r="N3173" i="1"/>
  <c r="R3173" i="1" s="1"/>
  <c r="O3173" i="1"/>
  <c r="Q3173" i="1"/>
  <c r="S3173" i="1"/>
  <c r="AC3173" i="1"/>
  <c r="AU3173" i="1"/>
  <c r="AV3173" i="1"/>
  <c r="AW3173" i="1"/>
  <c r="N3174" i="1"/>
  <c r="O3174" i="1"/>
  <c r="Q3174" i="1"/>
  <c r="R3174" i="1"/>
  <c r="S3174" i="1"/>
  <c r="AD3174" i="1"/>
  <c r="AF3174" i="1" s="1"/>
  <c r="AE3174" i="1"/>
  <c r="AU3174" i="1"/>
  <c r="AV3174" i="1"/>
  <c r="AW3174" i="1"/>
  <c r="AX3174" i="1" s="1"/>
  <c r="AY3174" i="1" s="1"/>
  <c r="BD3174" i="1"/>
  <c r="G3175" i="1"/>
  <c r="L3175" i="1"/>
  <c r="M3175" i="1"/>
  <c r="AW3175" i="1"/>
  <c r="AX3175" i="1"/>
  <c r="AZ3175" i="1" s="1"/>
  <c r="AY3175" i="1"/>
  <c r="BB3175" i="1"/>
  <c r="BA3175" i="1" s="1"/>
  <c r="G3176" i="1"/>
  <c r="L3176" i="1"/>
  <c r="M3176" i="1" s="1"/>
  <c r="Q3176" i="1"/>
  <c r="AW3176" i="1"/>
  <c r="AX3176" i="1" s="1"/>
  <c r="G3177" i="1"/>
  <c r="L3177" i="1"/>
  <c r="M3177" i="1"/>
  <c r="AW3177" i="1"/>
  <c r="AX3177" i="1"/>
  <c r="BD3177" i="1" s="1"/>
  <c r="AY3177" i="1"/>
  <c r="G3178" i="1"/>
  <c r="K3178" i="1"/>
  <c r="L3178" i="1"/>
  <c r="M3178" i="1"/>
  <c r="AD3178" i="1" s="1"/>
  <c r="N3178" i="1"/>
  <c r="O3178" i="1"/>
  <c r="Q3178" i="1"/>
  <c r="AU3178" i="1"/>
  <c r="AW3178" i="1" s="1"/>
  <c r="AX3178" i="1" s="1"/>
  <c r="AV3178" i="1"/>
  <c r="G3179" i="1"/>
  <c r="L3179" i="1"/>
  <c r="M3179" i="1" s="1"/>
  <c r="AU3179" i="1"/>
  <c r="AV3179" i="1"/>
  <c r="G3180" i="1"/>
  <c r="L3180" i="1"/>
  <c r="AW3180" i="1"/>
  <c r="AX3180" i="1"/>
  <c r="AZ3180" i="1"/>
  <c r="G3181" i="1"/>
  <c r="L3181" i="1"/>
  <c r="N3181" i="1" s="1"/>
  <c r="O3181" i="1"/>
  <c r="AW3181" i="1"/>
  <c r="AX3181" i="1" s="1"/>
  <c r="G3182" i="1"/>
  <c r="L3182" i="1"/>
  <c r="M3182" i="1" s="1"/>
  <c r="Q3182" i="1"/>
  <c r="AD3182" i="1"/>
  <c r="AW3182" i="1"/>
  <c r="AX3182" i="1" s="1"/>
  <c r="G3183" i="1"/>
  <c r="L3183" i="1"/>
  <c r="M3183" i="1"/>
  <c r="AU3183" i="1"/>
  <c r="AV3183" i="1"/>
  <c r="AW3183" i="1" s="1"/>
  <c r="AX3183" i="1"/>
  <c r="G3184" i="1"/>
  <c r="M3184" i="1"/>
  <c r="AW3184" i="1"/>
  <c r="AX3184" i="1" s="1"/>
  <c r="AY3184" i="1"/>
  <c r="AZ3184" i="1"/>
  <c r="BA3184" i="1"/>
  <c r="BB3184" i="1"/>
  <c r="BC3184" i="1"/>
  <c r="BD3184" i="1"/>
  <c r="G3185" i="1"/>
  <c r="K3185" i="1"/>
  <c r="M3185" i="1" s="1"/>
  <c r="N3185" i="1" s="1"/>
  <c r="P3185" i="1" s="1"/>
  <c r="R3185" i="1" s="1"/>
  <c r="L3185" i="1"/>
  <c r="O3185" i="1"/>
  <c r="Q3185" i="1"/>
  <c r="S3185" i="1" s="1"/>
  <c r="AD3185" i="1"/>
  <c r="AG3185" i="1" s="1"/>
  <c r="AK3185" i="1"/>
  <c r="AW3185" i="1"/>
  <c r="AX3185" i="1" s="1"/>
  <c r="G3186" i="1"/>
  <c r="K3186" i="1"/>
  <c r="L3186" i="1"/>
  <c r="AW3186" i="1"/>
  <c r="AX3186" i="1"/>
  <c r="G3187" i="1"/>
  <c r="K3187" i="1"/>
  <c r="L3187" i="1"/>
  <c r="M3187" i="1" s="1"/>
  <c r="N3187" i="1" s="1"/>
  <c r="AW3187" i="1"/>
  <c r="AX3187" i="1" s="1"/>
  <c r="G3188" i="1"/>
  <c r="M3188" i="1"/>
  <c r="N3188" i="1" s="1"/>
  <c r="AD3188" i="1"/>
  <c r="AF3188" i="1" s="1"/>
  <c r="AE3188" i="1"/>
  <c r="AG3188" i="1"/>
  <c r="AW3188" i="1"/>
  <c r="AX3188" i="1"/>
  <c r="AZ3188" i="1" s="1"/>
  <c r="G3189" i="1"/>
  <c r="M3189" i="1"/>
  <c r="N3189" i="1"/>
  <c r="O3189" i="1"/>
  <c r="P3189" i="1"/>
  <c r="Q3189" i="1"/>
  <c r="S3189" i="1" s="1"/>
  <c r="R3189" i="1"/>
  <c r="AD3189" i="1"/>
  <c r="AE3189" i="1" s="1"/>
  <c r="AH3189" i="1" s="1"/>
  <c r="AK3189" i="1"/>
  <c r="AL3189" i="1"/>
  <c r="AW3189" i="1"/>
  <c r="AX3189" i="1" s="1"/>
  <c r="G3190" i="1"/>
  <c r="M3190" i="1"/>
  <c r="N3190" i="1" s="1"/>
  <c r="AD3190" i="1"/>
  <c r="AF3190" i="1" s="1"/>
  <c r="AW3190" i="1"/>
  <c r="AX3190" i="1"/>
  <c r="G3191" i="1"/>
  <c r="M3191" i="1"/>
  <c r="O3191" i="1" s="1"/>
  <c r="AW3191" i="1"/>
  <c r="AX3191" i="1" s="1"/>
  <c r="AY3191" i="1" s="1"/>
  <c r="G3192" i="1"/>
  <c r="M3192" i="1"/>
  <c r="N3192" i="1"/>
  <c r="O3192" i="1"/>
  <c r="P3192" i="1"/>
  <c r="R3192" i="1" s="1"/>
  <c r="Q3192" i="1"/>
  <c r="AD3192" i="1"/>
  <c r="AE3192" i="1" s="1"/>
  <c r="AH3192" i="1" s="1"/>
  <c r="AK3192" i="1"/>
  <c r="AL3192" i="1"/>
  <c r="AW3192" i="1"/>
  <c r="AX3192" i="1" s="1"/>
  <c r="BB3192" i="1"/>
  <c r="BA3192" i="1" s="1"/>
  <c r="BD3192" i="1"/>
  <c r="G3193" i="1"/>
  <c r="M3193" i="1"/>
  <c r="N3193" i="1" s="1"/>
  <c r="Q3193" i="1"/>
  <c r="AD3193" i="1"/>
  <c r="AF3193" i="1" s="1"/>
  <c r="AI3193" i="1" s="1"/>
  <c r="AE3193" i="1"/>
  <c r="AK3193" i="1"/>
  <c r="AM3193" i="1"/>
  <c r="AW3193" i="1"/>
  <c r="AX3193" i="1" s="1"/>
  <c r="G3194" i="1"/>
  <c r="K3194" i="1"/>
  <c r="M3194" i="1" s="1"/>
  <c r="L3194" i="1"/>
  <c r="AW3194" i="1"/>
  <c r="AX3194" i="1"/>
  <c r="G3195" i="1"/>
  <c r="K3195" i="1"/>
  <c r="L3195" i="1"/>
  <c r="M3195" i="1"/>
  <c r="AW3195" i="1"/>
  <c r="AX3195" i="1" s="1"/>
  <c r="AY3195" i="1" s="1"/>
  <c r="G3196" i="1"/>
  <c r="Q3196" i="1" s="1"/>
  <c r="N3196" i="1"/>
  <c r="O3196" i="1"/>
  <c r="R3196" i="1"/>
  <c r="AC3196" i="1"/>
  <c r="AW3196" i="1"/>
  <c r="G3197" i="1"/>
  <c r="Q3197" i="1" s="1"/>
  <c r="S3197" i="1" s="1"/>
  <c r="N3197" i="1"/>
  <c r="R3197" i="1" s="1"/>
  <c r="O3197" i="1"/>
  <c r="AD3197" i="1"/>
  <c r="AE3197" i="1"/>
  <c r="AH3197" i="1" s="1"/>
  <c r="AF3197" i="1"/>
  <c r="AM3197" i="1" s="1"/>
  <c r="AG3197" i="1"/>
  <c r="AI3197" i="1"/>
  <c r="AW3197" i="1"/>
  <c r="AX3197" i="1"/>
  <c r="AZ3197" i="1" s="1"/>
  <c r="AY3197" i="1"/>
  <c r="G3198" i="1"/>
  <c r="M3198" i="1"/>
  <c r="N3198" i="1"/>
  <c r="O3198" i="1"/>
  <c r="P3198" i="1"/>
  <c r="R3198" i="1" s="1"/>
  <c r="Q3198" i="1"/>
  <c r="AD3198" i="1"/>
  <c r="AE3198" i="1" s="1"/>
  <c r="AH3198" i="1" s="1"/>
  <c r="AK3198" i="1"/>
  <c r="AL3198" i="1"/>
  <c r="AW3198" i="1"/>
  <c r="AX3198" i="1" s="1"/>
  <c r="BB3198" i="1"/>
  <c r="BA3198" i="1" s="1"/>
  <c r="BD3198" i="1"/>
  <c r="G3199" i="1"/>
  <c r="K3199" i="1"/>
  <c r="M3199" i="1" s="1"/>
  <c r="L3199" i="1"/>
  <c r="AW3199" i="1"/>
  <c r="AX3199" i="1" s="1"/>
  <c r="G3200" i="1"/>
  <c r="M3200" i="1"/>
  <c r="O3200" i="1" s="1"/>
  <c r="N3200" i="1"/>
  <c r="AD3200" i="1"/>
  <c r="AF3200" i="1"/>
  <c r="AW3200" i="1"/>
  <c r="AX3200" i="1"/>
  <c r="G3201" i="1"/>
  <c r="M3201" i="1"/>
  <c r="O3201" i="1"/>
  <c r="AW3201" i="1"/>
  <c r="AX3201" i="1" s="1"/>
  <c r="AY3201" i="1"/>
  <c r="G3202" i="1"/>
  <c r="M3202" i="1"/>
  <c r="N3202" i="1"/>
  <c r="O3202" i="1"/>
  <c r="P3202" i="1"/>
  <c r="R3202" i="1" s="1"/>
  <c r="Q3202" i="1"/>
  <c r="S3202" i="1" s="1"/>
  <c r="AD3202" i="1"/>
  <c r="AE3202" i="1" s="1"/>
  <c r="AH3202" i="1" s="1"/>
  <c r="AK3202" i="1"/>
  <c r="AL3202" i="1"/>
  <c r="AW3202" i="1"/>
  <c r="AX3202" i="1" s="1"/>
  <c r="BB3202" i="1" s="1"/>
  <c r="BA3202" i="1" s="1"/>
  <c r="BD3202" i="1"/>
  <c r="G3203" i="1"/>
  <c r="K3203" i="1"/>
  <c r="M3203" i="1" s="1"/>
  <c r="L3203" i="1"/>
  <c r="AW3203" i="1"/>
  <c r="AX3203" i="1" s="1"/>
  <c r="G3204" i="1"/>
  <c r="K3204" i="1"/>
  <c r="M3204" i="1" s="1"/>
  <c r="L3204" i="1"/>
  <c r="AW3204" i="1"/>
  <c r="AX3204" i="1"/>
  <c r="AY3204" i="1" s="1"/>
  <c r="BB3204" i="1"/>
  <c r="BA3204" i="1" s="1"/>
  <c r="BD3204" i="1"/>
  <c r="G3205" i="1"/>
  <c r="K3205" i="1"/>
  <c r="M3205" i="1" s="1"/>
  <c r="L3205" i="1"/>
  <c r="AW3205" i="1"/>
  <c r="AX3205" i="1" s="1"/>
  <c r="G3206" i="1"/>
  <c r="K3206" i="1"/>
  <c r="L3206" i="1"/>
  <c r="AW3206" i="1"/>
  <c r="AX3206" i="1"/>
  <c r="G3207" i="1"/>
  <c r="M3207" i="1"/>
  <c r="O3207" i="1"/>
  <c r="AW3207" i="1"/>
  <c r="AX3207" i="1" s="1"/>
  <c r="AY3207" i="1" s="1"/>
  <c r="G3208" i="1"/>
  <c r="K3208" i="1"/>
  <c r="L3208" i="1"/>
  <c r="M3208" i="1" s="1"/>
  <c r="N3208" i="1"/>
  <c r="AW3208" i="1"/>
  <c r="AX3208" i="1"/>
  <c r="AZ3208" i="1"/>
  <c r="BB3208" i="1"/>
  <c r="BA3208" i="1" s="1"/>
  <c r="G3209" i="1"/>
  <c r="K3209" i="1"/>
  <c r="L3209" i="1"/>
  <c r="M3209" i="1"/>
  <c r="AD3209" i="1" s="1"/>
  <c r="O3209" i="1"/>
  <c r="Q3209" i="1"/>
  <c r="AK3209" i="1"/>
  <c r="AW3209" i="1"/>
  <c r="AX3209" i="1"/>
  <c r="AY3209" i="1"/>
  <c r="AZ3209" i="1"/>
  <c r="BA3209" i="1"/>
  <c r="BB3209" i="1"/>
  <c r="BC3209" i="1"/>
  <c r="BD3209" i="1"/>
  <c r="G3210" i="1"/>
  <c r="K3210" i="1"/>
  <c r="M3210" i="1" s="1"/>
  <c r="L3210" i="1"/>
  <c r="AW3210" i="1"/>
  <c r="AX3210" i="1" s="1"/>
  <c r="BB3210" i="1" s="1"/>
  <c r="BA3210" i="1" s="1"/>
  <c r="G3211" i="1"/>
  <c r="K3211" i="1"/>
  <c r="M3211" i="1" s="1"/>
  <c r="L3211" i="1"/>
  <c r="AW3211" i="1"/>
  <c r="AX3211" i="1" s="1"/>
  <c r="G3212" i="1"/>
  <c r="M3212" i="1"/>
  <c r="Q3212" i="1" s="1"/>
  <c r="N3212" i="1"/>
  <c r="P3212" i="1" s="1"/>
  <c r="O3212" i="1"/>
  <c r="AD3212" i="1"/>
  <c r="AF3212" i="1"/>
  <c r="AO3212" i="1"/>
  <c r="AW3212" i="1"/>
  <c r="AX3212" i="1" s="1"/>
  <c r="G3213" i="1"/>
  <c r="K3213" i="1"/>
  <c r="L3213" i="1"/>
  <c r="AW3213" i="1"/>
  <c r="AX3213" i="1"/>
  <c r="G3214" i="1"/>
  <c r="K3214" i="1"/>
  <c r="M3214" i="1" s="1"/>
  <c r="L3214" i="1"/>
  <c r="AW3214" i="1"/>
  <c r="AX3214" i="1" s="1"/>
  <c r="G3215" i="1"/>
  <c r="K3215" i="1"/>
  <c r="L3215" i="1"/>
  <c r="AW3215" i="1"/>
  <c r="AX3215" i="1"/>
  <c r="G3216" i="1"/>
  <c r="K3216" i="1"/>
  <c r="L3216" i="1"/>
  <c r="M3216" i="1"/>
  <c r="O3216" i="1"/>
  <c r="AW3216" i="1"/>
  <c r="AX3216" i="1" s="1"/>
  <c r="AY3216" i="1" s="1"/>
  <c r="G3217" i="1"/>
  <c r="M3217" i="1"/>
  <c r="N3217" i="1"/>
  <c r="O3217" i="1"/>
  <c r="P3217" i="1"/>
  <c r="R3217" i="1" s="1"/>
  <c r="Q3217" i="1"/>
  <c r="AD3217" i="1"/>
  <c r="AE3217" i="1" s="1"/>
  <c r="AK3217" i="1"/>
  <c r="AW3217" i="1"/>
  <c r="AX3217" i="1" s="1"/>
  <c r="BB3217" i="1" s="1"/>
  <c r="BA3217" i="1" s="1"/>
  <c r="BD3217" i="1"/>
  <c r="G3218" i="1"/>
  <c r="K3218" i="1"/>
  <c r="M3218" i="1" s="1"/>
  <c r="L3218" i="1"/>
  <c r="Q3218" i="1"/>
  <c r="AW3218" i="1"/>
  <c r="AX3218" i="1" s="1"/>
  <c r="G3219" i="1"/>
  <c r="K3219" i="1"/>
  <c r="M3219" i="1" s="1"/>
  <c r="L3219" i="1"/>
  <c r="AD3219" i="1"/>
  <c r="AW3219" i="1"/>
  <c r="AX3219" i="1"/>
  <c r="AY3219" i="1" s="1"/>
  <c r="BB3219" i="1"/>
  <c r="BA3219" i="1" s="1"/>
  <c r="BD3219" i="1"/>
  <c r="G3220" i="1"/>
  <c r="K3220" i="1"/>
  <c r="M3220" i="1" s="1"/>
  <c r="L3220" i="1"/>
  <c r="AW3220" i="1"/>
  <c r="AX3220" i="1" s="1"/>
  <c r="G3221" i="1"/>
  <c r="K3221" i="1"/>
  <c r="L3221" i="1"/>
  <c r="AW3221" i="1"/>
  <c r="AX3221" i="1"/>
  <c r="G3222" i="1"/>
  <c r="M3222" i="1"/>
  <c r="O3222" i="1"/>
  <c r="AW3222" i="1"/>
  <c r="AX3222" i="1" s="1"/>
  <c r="AY3222" i="1" s="1"/>
  <c r="G3223" i="1"/>
  <c r="K3223" i="1"/>
  <c r="L3223" i="1"/>
  <c r="M3223" i="1" s="1"/>
  <c r="AW3223" i="1"/>
  <c r="AX3223" i="1"/>
  <c r="AZ3223" i="1"/>
  <c r="BB3223" i="1"/>
  <c r="BA3223" i="1" s="1"/>
  <c r="G3224" i="1"/>
  <c r="K3224" i="1"/>
  <c r="L3224" i="1"/>
  <c r="M3224" i="1"/>
  <c r="AD3224" i="1" s="1"/>
  <c r="O3224" i="1"/>
  <c r="Q3224" i="1"/>
  <c r="AK3224" i="1"/>
  <c r="AW3224" i="1"/>
  <c r="AX3224" i="1"/>
  <c r="AY3224" i="1"/>
  <c r="AZ3224" i="1"/>
  <c r="BA3224" i="1"/>
  <c r="BB3224" i="1"/>
  <c r="BC3224" i="1"/>
  <c r="BD3224" i="1"/>
  <c r="G3225" i="1"/>
  <c r="K3225" i="1"/>
  <c r="M3225" i="1" s="1"/>
  <c r="L3225" i="1"/>
  <c r="AW3225" i="1"/>
  <c r="AX3225" i="1" s="1"/>
  <c r="BD3225" i="1" s="1"/>
  <c r="BB3225" i="1"/>
  <c r="BA3225" i="1" s="1"/>
  <c r="G3226" i="1"/>
  <c r="K3226" i="1"/>
  <c r="M3226" i="1" s="1"/>
  <c r="L3226" i="1"/>
  <c r="Q3226" i="1"/>
  <c r="AW3226" i="1"/>
  <c r="AX3226" i="1" s="1"/>
  <c r="G3227" i="1"/>
  <c r="M3227" i="1"/>
  <c r="Q3227" i="1" s="1"/>
  <c r="N3227" i="1"/>
  <c r="P3227" i="1" s="1"/>
  <c r="O3227" i="1"/>
  <c r="AD3227" i="1"/>
  <c r="AF3227" i="1" s="1"/>
  <c r="AW3227" i="1"/>
  <c r="AX3227" i="1"/>
  <c r="G3228" i="1"/>
  <c r="K3228" i="1"/>
  <c r="L3228" i="1"/>
  <c r="M3228" i="1"/>
  <c r="AW3228" i="1"/>
  <c r="AX3228" i="1" s="1"/>
  <c r="G3229" i="1"/>
  <c r="K3229" i="1"/>
  <c r="L3229" i="1"/>
  <c r="AW3229" i="1"/>
  <c r="AX3229" i="1"/>
  <c r="AZ3229" i="1" s="1"/>
  <c r="G3230" i="1"/>
  <c r="K3230" i="1"/>
  <c r="L3230" i="1"/>
  <c r="M3230" i="1"/>
  <c r="O3230" i="1"/>
  <c r="AW3230" i="1"/>
  <c r="AX3230" i="1" s="1"/>
  <c r="AY3230" i="1"/>
  <c r="G3231" i="1"/>
  <c r="M3231" i="1"/>
  <c r="N3231" i="1"/>
  <c r="O3231" i="1"/>
  <c r="P3231" i="1"/>
  <c r="Q3231" i="1"/>
  <c r="S3231" i="1" s="1"/>
  <c r="R3231" i="1"/>
  <c r="AD3231" i="1"/>
  <c r="AE3231" i="1" s="1"/>
  <c r="AH3231" i="1" s="1"/>
  <c r="AK3231" i="1"/>
  <c r="AL3231" i="1"/>
  <c r="AW3231" i="1"/>
  <c r="AX3231" i="1" s="1"/>
  <c r="BB3231" i="1"/>
  <c r="BA3231" i="1" s="1"/>
  <c r="BD3231" i="1"/>
  <c r="G3232" i="1"/>
  <c r="Q3232" i="1" s="1"/>
  <c r="N3232" i="1"/>
  <c r="R3232" i="1" s="1"/>
  <c r="O3232" i="1"/>
  <c r="AC3232" i="1"/>
  <c r="AW3232" i="1"/>
  <c r="G3233" i="1"/>
  <c r="L3233" i="1"/>
  <c r="M3233" i="1"/>
  <c r="AD3233" i="1" s="1"/>
  <c r="O3233" i="1"/>
  <c r="Q3233" i="1"/>
  <c r="AK3233" i="1"/>
  <c r="AW3233" i="1"/>
  <c r="AX3233" i="1"/>
  <c r="AY3233" i="1"/>
  <c r="AZ3233" i="1"/>
  <c r="BA3233" i="1"/>
  <c r="BB3233" i="1"/>
  <c r="BC3233" i="1"/>
  <c r="BD3233" i="1"/>
  <c r="BI3233" i="1"/>
  <c r="G3234" i="1"/>
  <c r="L3234" i="1"/>
  <c r="M3234" i="1"/>
  <c r="N3234" i="1"/>
  <c r="O3234" i="1"/>
  <c r="P3234" i="1"/>
  <c r="Q3234" i="1"/>
  <c r="S3234" i="1" s="1"/>
  <c r="R3234" i="1"/>
  <c r="AD3234" i="1"/>
  <c r="AE3234" i="1" s="1"/>
  <c r="AH3234" i="1" s="1"/>
  <c r="AK3234" i="1"/>
  <c r="AL3234" i="1"/>
  <c r="G3235" i="1"/>
  <c r="L3235" i="1"/>
  <c r="M3235" i="1" s="1"/>
  <c r="Q3235" i="1"/>
  <c r="AW3235" i="1"/>
  <c r="AX3235" i="1" s="1"/>
  <c r="G3236" i="1"/>
  <c r="L3236" i="1"/>
  <c r="M3236" i="1" s="1"/>
  <c r="AD3236" i="1"/>
  <c r="AW3236" i="1"/>
  <c r="AX3236" i="1"/>
  <c r="BI3236" i="1" s="1"/>
  <c r="BB3236" i="1"/>
  <c r="BA3236" i="1" s="1"/>
  <c r="BD3236" i="1"/>
  <c r="G3237" i="1"/>
  <c r="L3237" i="1"/>
  <c r="M3237" i="1"/>
  <c r="N3237" i="1" s="1"/>
  <c r="AD3237" i="1"/>
  <c r="AF3237" i="1" s="1"/>
  <c r="AI3237" i="1" s="1"/>
  <c r="AE3237" i="1"/>
  <c r="AM3237" i="1"/>
  <c r="AV3237" i="1"/>
  <c r="AW3237" i="1"/>
  <c r="AX3237" i="1"/>
  <c r="BI3237" i="1" s="1"/>
  <c r="BB3237" i="1"/>
  <c r="BA3237" i="1" s="1"/>
  <c r="BD3237" i="1"/>
  <c r="G3238" i="1"/>
  <c r="M3238" i="1"/>
  <c r="Q3238" i="1" s="1"/>
  <c r="N3238" i="1"/>
  <c r="P3238" i="1" s="1"/>
  <c r="O3238" i="1"/>
  <c r="AD3238" i="1"/>
  <c r="AF3238" i="1" s="1"/>
  <c r="AW3238" i="1"/>
  <c r="AX3238" i="1"/>
  <c r="G3239" i="1"/>
  <c r="L3239" i="1"/>
  <c r="L3241" i="1" s="1"/>
  <c r="M3241" i="1" s="1"/>
  <c r="M3239" i="1"/>
  <c r="AW3239" i="1"/>
  <c r="AX3239" i="1" s="1"/>
  <c r="AY3239" i="1" s="1"/>
  <c r="G3240" i="1"/>
  <c r="L3240" i="1"/>
  <c r="M3240" i="1" s="1"/>
  <c r="N3240" i="1"/>
  <c r="AW3240" i="1"/>
  <c r="AX3240" i="1" s="1"/>
  <c r="BB3240" i="1"/>
  <c r="BA3240" i="1" s="1"/>
  <c r="BD3240" i="1"/>
  <c r="G3241" i="1"/>
  <c r="AW3241" i="1"/>
  <c r="AX3241" i="1" s="1"/>
  <c r="BI3241" i="1"/>
  <c r="G3242" i="1"/>
  <c r="Q3242" i="1" s="1"/>
  <c r="N3242" i="1"/>
  <c r="R3242" i="1" s="1"/>
  <c r="O3242" i="1"/>
  <c r="AC3242" i="1"/>
  <c r="AW3242" i="1"/>
  <c r="G3243" i="1"/>
  <c r="L3243" i="1"/>
  <c r="M3243" i="1" s="1"/>
  <c r="Q3243" i="1"/>
  <c r="AW3243" i="1"/>
  <c r="AX3243" i="1" s="1"/>
  <c r="G3244" i="1"/>
  <c r="L3244" i="1"/>
  <c r="M3244" i="1"/>
  <c r="N3244" i="1" s="1"/>
  <c r="AD3244" i="1"/>
  <c r="AF3244" i="1" s="1"/>
  <c r="AI3244" i="1" s="1"/>
  <c r="AE3244" i="1"/>
  <c r="AM3244" i="1"/>
  <c r="AW3244" i="1"/>
  <c r="AX3244" i="1" s="1"/>
  <c r="G3245" i="1"/>
  <c r="L3245" i="1"/>
  <c r="M3245" i="1"/>
  <c r="AW3245" i="1"/>
  <c r="AX3245" i="1" s="1"/>
  <c r="AY3245" i="1"/>
  <c r="G3246" i="1"/>
  <c r="K3246" i="1"/>
  <c r="M3246" i="1" s="1"/>
  <c r="L3246" i="1"/>
  <c r="AU3246" i="1"/>
  <c r="AV3246" i="1"/>
  <c r="G3247" i="1"/>
  <c r="L3247" i="1"/>
  <c r="AW3247" i="1"/>
  <c r="AX3247" i="1"/>
  <c r="AZ3247" i="1"/>
  <c r="G3248" i="1"/>
  <c r="L3248" i="1"/>
  <c r="M3248" i="1" s="1"/>
  <c r="N3248" i="1"/>
  <c r="AW3248" i="1"/>
  <c r="AX3248" i="1"/>
  <c r="AZ3248" i="1"/>
  <c r="BB3248" i="1"/>
  <c r="BA3248" i="1" s="1"/>
  <c r="G3249" i="1"/>
  <c r="N3249" i="1"/>
  <c r="O3249" i="1"/>
  <c r="Q3249" i="1"/>
  <c r="R3249" i="1"/>
  <c r="S3249" i="1"/>
  <c r="AC3249" i="1"/>
  <c r="AW3249" i="1"/>
  <c r="G3250" i="1"/>
  <c r="L3250" i="1"/>
  <c r="M3250" i="1"/>
  <c r="O3250" i="1"/>
  <c r="AW3250" i="1"/>
  <c r="AX3250" i="1" s="1"/>
  <c r="AY3250" i="1"/>
  <c r="G3251" i="1"/>
  <c r="L3251" i="1"/>
  <c r="M3251" i="1"/>
  <c r="AD3251" i="1" s="1"/>
  <c r="O3251" i="1"/>
  <c r="Q3251" i="1"/>
  <c r="AK3251" i="1"/>
  <c r="AW3251" i="1"/>
  <c r="AX3251" i="1"/>
  <c r="AY3251" i="1"/>
  <c r="AZ3251" i="1"/>
  <c r="BA3251" i="1"/>
  <c r="BC3251" i="1" s="1"/>
  <c r="BB3251" i="1"/>
  <c r="BD3251" i="1"/>
  <c r="G3252" i="1"/>
  <c r="L3252" i="1"/>
  <c r="M3252" i="1" s="1"/>
  <c r="AW3252" i="1"/>
  <c r="AX3252" i="1" s="1"/>
  <c r="G3253" i="1"/>
  <c r="L3253" i="1"/>
  <c r="M3253" i="1"/>
  <c r="N3253" i="1" s="1"/>
  <c r="AD3253" i="1"/>
  <c r="AF3253" i="1" s="1"/>
  <c r="AI3253" i="1" s="1"/>
  <c r="AE3253" i="1"/>
  <c r="AW3253" i="1"/>
  <c r="AX3253" i="1" s="1"/>
  <c r="G3254" i="1"/>
  <c r="L3254" i="1"/>
  <c r="M3254" i="1"/>
  <c r="AW3254" i="1"/>
  <c r="AX3254" i="1" s="1"/>
  <c r="G3255" i="1"/>
  <c r="K3255" i="1"/>
  <c r="L3255" i="1"/>
  <c r="AW3255" i="1"/>
  <c r="AX3255" i="1"/>
  <c r="G3256" i="1"/>
  <c r="K3256" i="1"/>
  <c r="L3256" i="1"/>
  <c r="M3256" i="1"/>
  <c r="O3256" i="1"/>
  <c r="AW3256" i="1"/>
  <c r="AX3256" i="1" s="1"/>
  <c r="AY3256" i="1"/>
  <c r="G3257" i="1"/>
  <c r="K3257" i="1"/>
  <c r="L3257" i="1"/>
  <c r="M3257" i="1" s="1"/>
  <c r="N3257" i="1"/>
  <c r="AW3257" i="1"/>
  <c r="AX3257" i="1"/>
  <c r="AZ3257" i="1"/>
  <c r="BB3257" i="1"/>
  <c r="BA3257" i="1" s="1"/>
  <c r="G3258" i="1"/>
  <c r="K3258" i="1"/>
  <c r="L3258" i="1"/>
  <c r="M3258" i="1"/>
  <c r="AD3258" i="1" s="1"/>
  <c r="O3258" i="1"/>
  <c r="Q3258" i="1"/>
  <c r="AK3258" i="1"/>
  <c r="AW3258" i="1"/>
  <c r="AX3258" i="1"/>
  <c r="AY3258" i="1"/>
  <c r="AZ3258" i="1"/>
  <c r="BA3258" i="1"/>
  <c r="BB3258" i="1"/>
  <c r="BC3258" i="1"/>
  <c r="BD3258" i="1"/>
  <c r="G3259" i="1"/>
  <c r="K3259" i="1"/>
  <c r="M3259" i="1" s="1"/>
  <c r="L3259" i="1"/>
  <c r="AW3259" i="1"/>
  <c r="AX3259" i="1" s="1"/>
  <c r="BB3259" i="1" s="1"/>
  <c r="BA3259" i="1" s="1"/>
  <c r="G3260" i="1"/>
  <c r="M3260" i="1"/>
  <c r="N3260" i="1" s="1"/>
  <c r="Q3260" i="1"/>
  <c r="AD3260" i="1"/>
  <c r="AF3260" i="1" s="1"/>
  <c r="AI3260" i="1" s="1"/>
  <c r="AE3260" i="1"/>
  <c r="AK3260" i="1"/>
  <c r="AM3260" i="1"/>
  <c r="AW3260" i="1"/>
  <c r="AX3260" i="1" s="1"/>
  <c r="G3261" i="1"/>
  <c r="K3261" i="1"/>
  <c r="M3261" i="1" s="1"/>
  <c r="L3261" i="1"/>
  <c r="AW3261" i="1"/>
  <c r="AX3261" i="1"/>
  <c r="G3262" i="1"/>
  <c r="K3262" i="1"/>
  <c r="L3262" i="1"/>
  <c r="M3262" i="1"/>
  <c r="AW3262" i="1"/>
  <c r="AX3262" i="1" s="1"/>
  <c r="AY3262" i="1"/>
  <c r="G3263" i="1"/>
  <c r="K3263" i="1"/>
  <c r="L3263" i="1"/>
  <c r="AW3263" i="1"/>
  <c r="AX3263" i="1"/>
  <c r="G3264" i="1"/>
  <c r="K3264" i="1"/>
  <c r="L3264" i="1"/>
  <c r="M3264" i="1"/>
  <c r="O3264" i="1" s="1"/>
  <c r="AW3264" i="1"/>
  <c r="AX3264" i="1" s="1"/>
  <c r="G3265" i="1"/>
  <c r="K3265" i="1"/>
  <c r="L3265" i="1"/>
  <c r="M3265" i="1" s="1"/>
  <c r="N3265" i="1"/>
  <c r="AW3265" i="1"/>
  <c r="AX3265" i="1"/>
  <c r="AZ3265" i="1"/>
  <c r="BB3265" i="1"/>
  <c r="BA3265" i="1" s="1"/>
  <c r="G3266" i="1"/>
  <c r="K3266" i="1"/>
  <c r="M3266" i="1"/>
  <c r="N3266" i="1"/>
  <c r="O3266" i="1"/>
  <c r="P3266" i="1"/>
  <c r="R3266" i="1" s="1"/>
  <c r="Q3266" i="1"/>
  <c r="S3266" i="1" s="1"/>
  <c r="AD3266" i="1"/>
  <c r="AE3266" i="1" s="1"/>
  <c r="AH3266" i="1" s="1"/>
  <c r="AK3266" i="1"/>
  <c r="AL3266" i="1"/>
  <c r="AW3266" i="1"/>
  <c r="AX3266" i="1" s="1"/>
  <c r="BB3266" i="1" s="1"/>
  <c r="BA3266" i="1" s="1"/>
  <c r="G3267" i="1"/>
  <c r="K3267" i="1"/>
  <c r="M3267" i="1" s="1"/>
  <c r="AW3267" i="1"/>
  <c r="AX3267" i="1"/>
  <c r="AY3267" i="1" s="1"/>
  <c r="BB3267" i="1"/>
  <c r="BA3267" i="1" s="1"/>
  <c r="BD3267" i="1"/>
  <c r="G3268" i="1"/>
  <c r="K3268" i="1"/>
  <c r="M3268" i="1" s="1"/>
  <c r="AW3268" i="1"/>
  <c r="AX3268" i="1"/>
  <c r="G3269" i="1"/>
  <c r="K3269" i="1"/>
  <c r="M3269" i="1" s="1"/>
  <c r="N3269" i="1"/>
  <c r="AW3269" i="1"/>
  <c r="AX3269" i="1"/>
  <c r="AZ3269" i="1"/>
  <c r="G3270" i="1"/>
  <c r="K3270" i="1"/>
  <c r="M3270" i="1" s="1"/>
  <c r="N3270" i="1"/>
  <c r="AW3270" i="1"/>
  <c r="AX3270" i="1"/>
  <c r="AZ3270" i="1"/>
  <c r="BB3270" i="1"/>
  <c r="BA3270" i="1" s="1"/>
  <c r="G3271" i="1"/>
  <c r="K3271" i="1"/>
  <c r="M3271" i="1"/>
  <c r="N3271" i="1"/>
  <c r="O3271" i="1"/>
  <c r="P3271" i="1"/>
  <c r="R3271" i="1" s="1"/>
  <c r="Q3271" i="1"/>
  <c r="AD3271" i="1"/>
  <c r="AK3271" i="1" s="1"/>
  <c r="AW3271" i="1"/>
  <c r="AX3271" i="1" s="1"/>
  <c r="BB3271" i="1"/>
  <c r="BA3271" i="1" s="1"/>
  <c r="BD3271" i="1"/>
  <c r="G3272" i="1"/>
  <c r="Q3272" i="1" s="1"/>
  <c r="N3272" i="1"/>
  <c r="R3272" i="1" s="1"/>
  <c r="O3272" i="1"/>
  <c r="AC3272" i="1"/>
  <c r="AW3272" i="1"/>
  <c r="G3273" i="1"/>
  <c r="L3273" i="1"/>
  <c r="M3273" i="1"/>
  <c r="AD3273" i="1" s="1"/>
  <c r="O3273" i="1"/>
  <c r="Q3273" i="1"/>
  <c r="AW3273" i="1"/>
  <c r="AX3273" i="1"/>
  <c r="AY3273" i="1"/>
  <c r="AZ3273" i="1"/>
  <c r="BA3273" i="1"/>
  <c r="BB3273" i="1"/>
  <c r="BC3273" i="1"/>
  <c r="BD3273" i="1"/>
  <c r="G3274" i="1"/>
  <c r="L3274" i="1"/>
  <c r="M3274" i="1" s="1"/>
  <c r="Q3274" i="1" s="1"/>
  <c r="AW3274" i="1"/>
  <c r="AX3274" i="1" s="1"/>
  <c r="G3275" i="1"/>
  <c r="K3275" i="1"/>
  <c r="M3275" i="1" s="1"/>
  <c r="L3275" i="1"/>
  <c r="AW3275" i="1"/>
  <c r="AX3275" i="1"/>
  <c r="AY3275" i="1" s="1"/>
  <c r="BB3275" i="1"/>
  <c r="BA3275" i="1" s="1"/>
  <c r="BD3275" i="1"/>
  <c r="G3276" i="1"/>
  <c r="K3276" i="1"/>
  <c r="M3276" i="1" s="1"/>
  <c r="L3276" i="1"/>
  <c r="AU3276" i="1"/>
  <c r="AW3276" i="1" s="1"/>
  <c r="AX3276" i="1" s="1"/>
  <c r="AV3276" i="1"/>
  <c r="G3277" i="1"/>
  <c r="K3277" i="1"/>
  <c r="AW3277" i="1"/>
  <c r="AX3277" i="1"/>
  <c r="AY3277" i="1" s="1"/>
  <c r="BB3277" i="1"/>
  <c r="BA3277" i="1" s="1"/>
  <c r="BD3277" i="1"/>
  <c r="G3278" i="1"/>
  <c r="K3278" i="1"/>
  <c r="M3278" i="1" s="1"/>
  <c r="L3278" i="1"/>
  <c r="AW3278" i="1"/>
  <c r="AX3278" i="1" s="1"/>
  <c r="G3279" i="1"/>
  <c r="M3279" i="1"/>
  <c r="O3279" i="1" s="1"/>
  <c r="N3279" i="1"/>
  <c r="P3279" i="1" s="1"/>
  <c r="AD3279" i="1"/>
  <c r="AG3279" i="1" s="1"/>
  <c r="AF3279" i="1"/>
  <c r="AW3279" i="1"/>
  <c r="AX3279" i="1"/>
  <c r="AZ3279" i="1"/>
  <c r="G3280" i="1"/>
  <c r="L3280" i="1"/>
  <c r="M3280" i="1" s="1"/>
  <c r="N3280" i="1"/>
  <c r="AW3280" i="1"/>
  <c r="AX3280" i="1"/>
  <c r="AZ3280" i="1"/>
  <c r="BB3280" i="1"/>
  <c r="BA3280" i="1" s="1"/>
  <c r="G3281" i="1"/>
  <c r="L3281" i="1"/>
  <c r="M3281" i="1" s="1"/>
  <c r="AW3281" i="1"/>
  <c r="AX3281" i="1" s="1"/>
  <c r="BB3281" i="1"/>
  <c r="BA3281" i="1" s="1"/>
  <c r="BD3281" i="1"/>
  <c r="G3282" i="1"/>
  <c r="K3282" i="1"/>
  <c r="M3282" i="1" s="1"/>
  <c r="Q3282" i="1" s="1"/>
  <c r="L3282" i="1"/>
  <c r="AW3282" i="1"/>
  <c r="AX3282" i="1" s="1"/>
  <c r="G3283" i="1"/>
  <c r="K3283" i="1"/>
  <c r="M3283" i="1" s="1"/>
  <c r="L3283" i="1"/>
  <c r="AD3283" i="1"/>
  <c r="AU3283" i="1"/>
  <c r="AW3283" i="1" s="1"/>
  <c r="AX3283" i="1" s="1"/>
  <c r="AV3283" i="1"/>
  <c r="G3284" i="1"/>
  <c r="K3284" i="1"/>
  <c r="AW3284" i="1"/>
  <c r="AX3284" i="1" s="1"/>
  <c r="G3285" i="1"/>
  <c r="K3285" i="1"/>
  <c r="M3285" i="1" s="1"/>
  <c r="L3285" i="1"/>
  <c r="AD3285" i="1"/>
  <c r="AW3285" i="1"/>
  <c r="AX3285" i="1"/>
  <c r="AY3285" i="1" s="1"/>
  <c r="BB3285" i="1"/>
  <c r="BA3285" i="1" s="1"/>
  <c r="BD3285" i="1"/>
  <c r="G3286" i="1"/>
  <c r="N3286" i="1"/>
  <c r="R3286" i="1" s="1"/>
  <c r="O3286" i="1"/>
  <c r="Q3286" i="1"/>
  <c r="S3286" i="1" s="1"/>
  <c r="AC3286" i="1"/>
  <c r="AW3286" i="1"/>
  <c r="G3287" i="1"/>
  <c r="L3287" i="1"/>
  <c r="M3287" i="1" s="1"/>
  <c r="Q3287" i="1"/>
  <c r="AW3287" i="1"/>
  <c r="AX3287" i="1" s="1"/>
  <c r="G3288" i="1"/>
  <c r="L3288" i="1"/>
  <c r="M3288" i="1"/>
  <c r="AD3288" i="1" s="1"/>
  <c r="AE3288" i="1"/>
  <c r="AW3288" i="1"/>
  <c r="AX3288" i="1" s="1"/>
  <c r="G3289" i="1"/>
  <c r="K3289" i="1"/>
  <c r="M3289" i="1" s="1"/>
  <c r="L3289" i="1"/>
  <c r="AW3289" i="1"/>
  <c r="AX3289" i="1"/>
  <c r="G3290" i="1"/>
  <c r="K3290" i="1"/>
  <c r="L3290" i="1"/>
  <c r="M3290" i="1"/>
  <c r="AU3290" i="1"/>
  <c r="AV3290" i="1"/>
  <c r="AW3290" i="1"/>
  <c r="AX3290" i="1" s="1"/>
  <c r="G3291" i="1"/>
  <c r="K3291" i="1"/>
  <c r="AW3291" i="1"/>
  <c r="AX3291" i="1"/>
  <c r="G3292" i="1"/>
  <c r="K3292" i="1"/>
  <c r="L3292" i="1"/>
  <c r="M3292" i="1"/>
  <c r="AW3292" i="1"/>
  <c r="AX3292" i="1" s="1"/>
  <c r="G3293" i="1"/>
  <c r="K3293" i="1"/>
  <c r="L3293" i="1"/>
  <c r="AU3293" i="1"/>
  <c r="AV3293" i="1"/>
  <c r="G3294" i="1"/>
  <c r="K3294" i="1"/>
  <c r="L3294" i="1"/>
  <c r="M3294" i="1"/>
  <c r="AW3294" i="1"/>
  <c r="AX3294" i="1" s="1"/>
  <c r="AY3294" i="1"/>
  <c r="G3295" i="1"/>
  <c r="K3295" i="1"/>
  <c r="M3295" i="1" s="1"/>
  <c r="L3295" i="1"/>
  <c r="AU3295" i="1"/>
  <c r="AV3295" i="1"/>
  <c r="G3296" i="1"/>
  <c r="K3296" i="1"/>
  <c r="M3296" i="1" s="1"/>
  <c r="L3296" i="1"/>
  <c r="AW3296" i="1"/>
  <c r="AX3296" i="1" s="1"/>
  <c r="AY3296" i="1"/>
  <c r="G3297" i="1"/>
  <c r="M3297" i="1"/>
  <c r="O3297" i="1" s="1"/>
  <c r="N3297" i="1"/>
  <c r="P3297" i="1"/>
  <c r="R3297" i="1" s="1"/>
  <c r="AW3297" i="1"/>
  <c r="AX3297" i="1"/>
  <c r="AY3297" i="1"/>
  <c r="AZ3297" i="1"/>
  <c r="BB3297" i="1"/>
  <c r="BA3297" i="1" s="1"/>
  <c r="BD3297" i="1"/>
  <c r="G3298" i="1"/>
  <c r="K3298" i="1"/>
  <c r="L3298" i="1"/>
  <c r="M3298" i="1"/>
  <c r="AD3298" i="1" s="1"/>
  <c r="N3298" i="1"/>
  <c r="O3298" i="1"/>
  <c r="Q3298" i="1"/>
  <c r="AK3298" i="1"/>
  <c r="AW3298" i="1"/>
  <c r="AX3298" i="1" s="1"/>
  <c r="G3299" i="1"/>
  <c r="Q3299" i="1" s="1"/>
  <c r="M3299" i="1"/>
  <c r="N3299" i="1" s="1"/>
  <c r="AD3299" i="1"/>
  <c r="AW3299" i="1"/>
  <c r="AX3299" i="1"/>
  <c r="AY3299" i="1" s="1"/>
  <c r="BD3299" i="1"/>
  <c r="G3300" i="1"/>
  <c r="K3300" i="1"/>
  <c r="M3300" i="1" s="1"/>
  <c r="L3300" i="1"/>
  <c r="AU3300" i="1"/>
  <c r="AW3300" i="1" s="1"/>
  <c r="AX3300" i="1" s="1"/>
  <c r="AV3300" i="1"/>
  <c r="G3301" i="1"/>
  <c r="L3301" i="1"/>
  <c r="M3301" i="1"/>
  <c r="AD3301" i="1" s="1"/>
  <c r="AW3301" i="1"/>
  <c r="AX3301" i="1" s="1"/>
  <c r="G3302" i="1"/>
  <c r="K3302" i="1"/>
  <c r="M3302" i="1" s="1"/>
  <c r="AD3302" i="1" s="1"/>
  <c r="L3302" i="1"/>
  <c r="AF3302" i="1"/>
  <c r="AW3302" i="1"/>
  <c r="AX3302" i="1"/>
  <c r="G3303" i="1"/>
  <c r="N3303" i="1"/>
  <c r="R3303" i="1" s="1"/>
  <c r="O3303" i="1"/>
  <c r="Q3303" i="1"/>
  <c r="S3303" i="1" s="1"/>
  <c r="AC3303" i="1"/>
  <c r="AU3303" i="1"/>
  <c r="AV3303" i="1"/>
  <c r="AW3303" i="1"/>
  <c r="G3304" i="1"/>
  <c r="K3304" i="1"/>
  <c r="M3304" i="1" s="1"/>
  <c r="L3304" i="1"/>
  <c r="AW3304" i="1"/>
  <c r="AX3304" i="1" s="1"/>
  <c r="BB3304" i="1"/>
  <c r="BD3304" i="1"/>
  <c r="G3305" i="1"/>
  <c r="M3305" i="1"/>
  <c r="AD3305" i="1" s="1"/>
  <c r="AE3305" i="1" s="1"/>
  <c r="AW3305" i="1"/>
  <c r="AX3305" i="1" s="1"/>
  <c r="G3306" i="1"/>
  <c r="R3306" i="1" s="1"/>
  <c r="M3306" i="1"/>
  <c r="O3306" i="1" s="1"/>
  <c r="N3306" i="1"/>
  <c r="P3306" i="1" s="1"/>
  <c r="AD3306" i="1"/>
  <c r="AG3306" i="1" s="1"/>
  <c r="AE3306" i="1"/>
  <c r="AF3306" i="1"/>
  <c r="AH3306" i="1"/>
  <c r="AW3306" i="1"/>
  <c r="AX3306" i="1"/>
  <c r="AZ3306" i="1"/>
  <c r="G3307" i="1"/>
  <c r="M3307" i="1"/>
  <c r="AD3307" i="1" s="1"/>
  <c r="N3307" i="1"/>
  <c r="O3307" i="1"/>
  <c r="Q3307" i="1"/>
  <c r="AK3307" i="1"/>
  <c r="AW3307" i="1"/>
  <c r="AX3307" i="1" s="1"/>
  <c r="G3308" i="1"/>
  <c r="K3308" i="1"/>
  <c r="M3308" i="1" s="1"/>
  <c r="L3308" i="1"/>
  <c r="AW3308" i="1"/>
  <c r="AX3308" i="1" s="1"/>
  <c r="BB3308" i="1"/>
  <c r="BA3308" i="1" s="1"/>
  <c r="BD3308" i="1"/>
  <c r="G3309" i="1"/>
  <c r="Q3309" i="1" s="1"/>
  <c r="S3309" i="1" s="1"/>
  <c r="N3309" i="1"/>
  <c r="R3309" i="1" s="1"/>
  <c r="O3309" i="1"/>
  <c r="AC3309" i="1"/>
  <c r="AW3309" i="1"/>
  <c r="G3310" i="1"/>
  <c r="M3310" i="1"/>
  <c r="N3310" i="1"/>
  <c r="O3310" i="1"/>
  <c r="P3310" i="1"/>
  <c r="Q3310" i="1"/>
  <c r="R3310" i="1"/>
  <c r="AD3310" i="1"/>
  <c r="AK3310" i="1" s="1"/>
  <c r="AW3310" i="1"/>
  <c r="AX3310" i="1" s="1"/>
  <c r="G3311" i="1"/>
  <c r="K3311" i="1"/>
  <c r="M3311" i="1" s="1"/>
  <c r="AD3311" i="1"/>
  <c r="AW3311" i="1"/>
  <c r="AX3311" i="1"/>
  <c r="AY3311" i="1" s="1"/>
  <c r="BD3311" i="1"/>
  <c r="G3312" i="1"/>
  <c r="M3312" i="1"/>
  <c r="AW3312" i="1"/>
  <c r="AX3312" i="1" s="1"/>
  <c r="AY3312" i="1" s="1"/>
  <c r="G3313" i="1"/>
  <c r="L3313" i="1"/>
  <c r="M3313" i="1"/>
  <c r="AW3313" i="1"/>
  <c r="AX3313" i="1" s="1"/>
  <c r="AY3313" i="1"/>
  <c r="G3314" i="1"/>
  <c r="L3314" i="1"/>
  <c r="M3314" i="1"/>
  <c r="AD3314" i="1" s="1"/>
  <c r="N3314" i="1"/>
  <c r="P3314" i="1" s="1"/>
  <c r="R3314" i="1" s="1"/>
  <c r="O3314" i="1"/>
  <c r="Q3314" i="1"/>
  <c r="AW3314" i="1"/>
  <c r="AX3314" i="1" s="1"/>
  <c r="G3315" i="1"/>
  <c r="K3315" i="1"/>
  <c r="M3315" i="1" s="1"/>
  <c r="L3315" i="1"/>
  <c r="AW3315" i="1"/>
  <c r="AX3315" i="1" s="1"/>
  <c r="BB3315" i="1"/>
  <c r="BA3315" i="1" s="1"/>
  <c r="BD3315" i="1"/>
  <c r="G3316" i="1"/>
  <c r="L3316" i="1"/>
  <c r="M3316" i="1" s="1"/>
  <c r="AW3316" i="1"/>
  <c r="AX3316" i="1"/>
  <c r="AY3316" i="1" s="1"/>
  <c r="BB3316" i="1"/>
  <c r="BA3316" i="1" s="1"/>
  <c r="BD3316" i="1"/>
  <c r="G3317" i="1"/>
  <c r="K3317" i="1"/>
  <c r="M3317" i="1" s="1"/>
  <c r="AD3317" i="1"/>
  <c r="AW3317" i="1"/>
  <c r="AX3317" i="1"/>
  <c r="G3318" i="1"/>
  <c r="N3318" i="1"/>
  <c r="R3318" i="1" s="1"/>
  <c r="O3318" i="1"/>
  <c r="Q3318" i="1"/>
  <c r="AD3318" i="1"/>
  <c r="AE3318" i="1" s="1"/>
  <c r="AG3318" i="1"/>
  <c r="AK3318" i="1"/>
  <c r="AW3318" i="1"/>
  <c r="AX3318" i="1" s="1"/>
  <c r="G3319" i="1"/>
  <c r="L3319" i="1"/>
  <c r="M3319" i="1" s="1"/>
  <c r="Q3319" i="1"/>
  <c r="AW3319" i="1"/>
  <c r="AX3319" i="1" s="1"/>
  <c r="G3320" i="1"/>
  <c r="L3320" i="1"/>
  <c r="M3320" i="1"/>
  <c r="AD3320" i="1" s="1"/>
  <c r="AE3320" i="1" s="1"/>
  <c r="AW3320" i="1"/>
  <c r="G3321" i="1"/>
  <c r="L3321" i="1"/>
  <c r="M3321" i="1"/>
  <c r="AW3321" i="1"/>
  <c r="AX3321" i="1" s="1"/>
  <c r="AY3321" i="1" s="1"/>
  <c r="G3322" i="1"/>
  <c r="M3322" i="1"/>
  <c r="O3322" i="1" s="1"/>
  <c r="N3322" i="1"/>
  <c r="AW3322" i="1"/>
  <c r="AX3322" i="1"/>
  <c r="AZ3322" i="1"/>
  <c r="BB3322" i="1"/>
  <c r="BA3322" i="1" s="1"/>
  <c r="BD3322" i="1"/>
  <c r="G3323" i="1"/>
  <c r="L3323" i="1"/>
  <c r="M3323" i="1" s="1"/>
  <c r="AW3323" i="1"/>
  <c r="AX3323" i="1" s="1"/>
  <c r="BB3323" i="1"/>
  <c r="BA3323" i="1" s="1"/>
  <c r="BD3323" i="1"/>
  <c r="G3324" i="1"/>
  <c r="K3324" i="1"/>
  <c r="M3324" i="1" s="1"/>
  <c r="L3324" i="1"/>
  <c r="AW3324" i="1"/>
  <c r="AX3324" i="1" s="1"/>
  <c r="G3325" i="1"/>
  <c r="L3325" i="1"/>
  <c r="M3325" i="1"/>
  <c r="AD3325" i="1" s="1"/>
  <c r="AW3325" i="1"/>
  <c r="AX3325" i="1" s="1"/>
  <c r="G3326" i="1"/>
  <c r="L3326" i="1"/>
  <c r="M3326" i="1"/>
  <c r="AW3326" i="1"/>
  <c r="AX3326" i="1" s="1"/>
  <c r="AY3326" i="1"/>
  <c r="G3327" i="1"/>
  <c r="H3327" i="1"/>
  <c r="I3327" i="1"/>
  <c r="J3327" i="1"/>
  <c r="K3327" i="1"/>
  <c r="L3327" i="1"/>
  <c r="M3327" i="1"/>
  <c r="N3327" i="1"/>
  <c r="O3327" i="1"/>
  <c r="P3327" i="1"/>
  <c r="Q3327" i="1"/>
  <c r="R3327" i="1"/>
  <c r="S3327" i="1"/>
  <c r="T3327" i="1"/>
  <c r="U3327" i="1"/>
  <c r="V3327" i="1"/>
  <c r="W3327" i="1"/>
  <c r="X3327" i="1"/>
  <c r="AC3327" i="1"/>
  <c r="AW3327" i="1"/>
  <c r="BB3327" i="1"/>
  <c r="G3328" i="1"/>
  <c r="H3328" i="1"/>
  <c r="I3328" i="1"/>
  <c r="J3328" i="1"/>
  <c r="K3328" i="1"/>
  <c r="L3328" i="1"/>
  <c r="M3328" i="1"/>
  <c r="AD3328" i="1" s="1"/>
  <c r="N3328" i="1"/>
  <c r="O3328" i="1"/>
  <c r="P3328" i="1"/>
  <c r="Q3328" i="1"/>
  <c r="R3328" i="1"/>
  <c r="S3328" i="1"/>
  <c r="T3328" i="1"/>
  <c r="U3328" i="1"/>
  <c r="V3328" i="1"/>
  <c r="W3328" i="1"/>
  <c r="X3328" i="1"/>
  <c r="AW3328" i="1"/>
  <c r="AX3328" i="1" s="1"/>
  <c r="G3329" i="1"/>
  <c r="H3329" i="1"/>
  <c r="I3329" i="1"/>
  <c r="J3329" i="1"/>
  <c r="K3329" i="1"/>
  <c r="L3329" i="1"/>
  <c r="M3329" i="1"/>
  <c r="AD3329" i="1" s="1"/>
  <c r="N3329" i="1"/>
  <c r="O3329" i="1"/>
  <c r="P3329" i="1"/>
  <c r="Q3329" i="1"/>
  <c r="R3329" i="1"/>
  <c r="S3329" i="1"/>
  <c r="T3329" i="1"/>
  <c r="U3329" i="1"/>
  <c r="V3329" i="1"/>
  <c r="W3329" i="1"/>
  <c r="X3329" i="1"/>
  <c r="AG3329" i="1"/>
  <c r="AW3329" i="1"/>
  <c r="AX3329" i="1" s="1"/>
  <c r="AY3329" i="1" s="1"/>
  <c r="G3330" i="1"/>
  <c r="H3330" i="1"/>
  <c r="I3330" i="1"/>
  <c r="J3330" i="1"/>
  <c r="K3330" i="1"/>
  <c r="L3330" i="1"/>
  <c r="M3330" i="1"/>
  <c r="AD3330" i="1" s="1"/>
  <c r="N3330" i="1"/>
  <c r="O3330" i="1"/>
  <c r="P3330" i="1"/>
  <c r="Q3330" i="1"/>
  <c r="R3330" i="1"/>
  <c r="S3330" i="1"/>
  <c r="T3330" i="1"/>
  <c r="U3330" i="1"/>
  <c r="V3330" i="1"/>
  <c r="W3330" i="1"/>
  <c r="X3330" i="1"/>
  <c r="AK3330" i="1"/>
  <c r="AW3330" i="1"/>
  <c r="AX3330" i="1" s="1"/>
  <c r="BD3330" i="1" s="1"/>
  <c r="G3331" i="1"/>
  <c r="H3331" i="1"/>
  <c r="I3331" i="1"/>
  <c r="J3331" i="1"/>
  <c r="K3331" i="1"/>
  <c r="L3331" i="1"/>
  <c r="M3331" i="1"/>
  <c r="N3331" i="1"/>
  <c r="O3331" i="1"/>
  <c r="P3331" i="1"/>
  <c r="Q3331" i="1"/>
  <c r="R3331" i="1"/>
  <c r="S3331" i="1"/>
  <c r="T3331" i="1"/>
  <c r="U3331" i="1"/>
  <c r="V3331" i="1"/>
  <c r="W3331" i="1"/>
  <c r="X3331" i="1"/>
  <c r="AD3331" i="1"/>
  <c r="AF3331" i="1" s="1"/>
  <c r="AE3331" i="1"/>
  <c r="AG3331" i="1"/>
  <c r="AW3331" i="1"/>
  <c r="AX3331" i="1" s="1"/>
  <c r="AY3331" i="1"/>
  <c r="G3332" i="1"/>
  <c r="H3332" i="1"/>
  <c r="I3332" i="1"/>
  <c r="J3332" i="1"/>
  <c r="K3332" i="1"/>
  <c r="L3332" i="1"/>
  <c r="M3332" i="1"/>
  <c r="AD3332" i="1" s="1"/>
  <c r="N3332" i="1"/>
  <c r="O3332" i="1"/>
  <c r="P3332" i="1"/>
  <c r="Q3332" i="1"/>
  <c r="R3332" i="1"/>
  <c r="S3332" i="1"/>
  <c r="T3332" i="1"/>
  <c r="U3332" i="1"/>
  <c r="V3332" i="1"/>
  <c r="W3332" i="1"/>
  <c r="X3332" i="1"/>
  <c r="AW3332" i="1"/>
  <c r="AX3332" i="1" s="1"/>
  <c r="BA3332" i="1"/>
  <c r="BD3332" i="1"/>
  <c r="G3333" i="1"/>
  <c r="H3333" i="1"/>
  <c r="I3333" i="1"/>
  <c r="J3333" i="1"/>
  <c r="K3333" i="1"/>
  <c r="L3333" i="1"/>
  <c r="M3333" i="1"/>
  <c r="AD3333" i="1" s="1"/>
  <c r="N3333" i="1"/>
  <c r="O3333" i="1"/>
  <c r="P3333" i="1"/>
  <c r="Q3333" i="1"/>
  <c r="R3333" i="1"/>
  <c r="S3333" i="1"/>
  <c r="T3333" i="1"/>
  <c r="U3333" i="1"/>
  <c r="V3333" i="1"/>
  <c r="W3333" i="1"/>
  <c r="X3333" i="1"/>
  <c r="AE3333" i="1"/>
  <c r="AW3333" i="1"/>
  <c r="AX3333" i="1" s="1"/>
  <c r="G3334" i="1"/>
  <c r="H3334" i="1"/>
  <c r="I3334" i="1"/>
  <c r="J3334" i="1"/>
  <c r="K3334" i="1"/>
  <c r="L3334" i="1"/>
  <c r="M3334" i="1"/>
  <c r="AD3334" i="1" s="1"/>
  <c r="N3334" i="1"/>
  <c r="O3334" i="1"/>
  <c r="P3334" i="1"/>
  <c r="Q3334" i="1"/>
  <c r="R3334" i="1"/>
  <c r="S3334" i="1"/>
  <c r="T3334" i="1"/>
  <c r="U3334" i="1"/>
  <c r="V3334" i="1"/>
  <c r="W3334" i="1"/>
  <c r="X3334" i="1"/>
  <c r="AG3334" i="1"/>
  <c r="AW3334" i="1"/>
  <c r="AX3334" i="1" s="1"/>
  <c r="AY3334" i="1"/>
  <c r="BA3334" i="1"/>
  <c r="G3335" i="1"/>
  <c r="H3335" i="1"/>
  <c r="I3335" i="1"/>
  <c r="J3335" i="1"/>
  <c r="K3335" i="1"/>
  <c r="L3335" i="1"/>
  <c r="M3335" i="1"/>
  <c r="AD3335" i="1" s="1"/>
  <c r="N3335" i="1"/>
  <c r="O3335" i="1"/>
  <c r="P3335" i="1"/>
  <c r="Q3335" i="1"/>
  <c r="R3335" i="1"/>
  <c r="S3335" i="1"/>
  <c r="T3335" i="1"/>
  <c r="U3335" i="1"/>
  <c r="V3335" i="1"/>
  <c r="W3335" i="1"/>
  <c r="X3335" i="1"/>
  <c r="AK3335" i="1"/>
  <c r="AW3335" i="1"/>
  <c r="AX3335" i="1" s="1"/>
  <c r="G3336" i="1"/>
  <c r="H3336" i="1"/>
  <c r="I3336" i="1"/>
  <c r="J3336" i="1"/>
  <c r="K3336" i="1"/>
  <c r="L3336" i="1"/>
  <c r="M3336" i="1"/>
  <c r="N3336" i="1"/>
  <c r="O3336" i="1"/>
  <c r="P3336" i="1"/>
  <c r="Q3336" i="1"/>
  <c r="R3336" i="1"/>
  <c r="S3336" i="1"/>
  <c r="T3336" i="1"/>
  <c r="U3336" i="1"/>
  <c r="V3336" i="1"/>
  <c r="W3336" i="1"/>
  <c r="X3336" i="1"/>
  <c r="AD3336" i="1"/>
  <c r="AF3336" i="1" s="1"/>
  <c r="AE3336" i="1"/>
  <c r="AG3336" i="1"/>
  <c r="AW3336" i="1"/>
  <c r="AX3336" i="1" s="1"/>
  <c r="AY3336" i="1" s="1"/>
  <c r="G3337" i="1"/>
  <c r="H3337" i="1"/>
  <c r="I3337" i="1"/>
  <c r="J3337" i="1"/>
  <c r="K3337" i="1"/>
  <c r="L3337" i="1"/>
  <c r="M3337" i="1"/>
  <c r="AD3337" i="1" s="1"/>
  <c r="N3337" i="1"/>
  <c r="O3337" i="1"/>
  <c r="P3337" i="1"/>
  <c r="Q3337" i="1"/>
  <c r="R3337" i="1"/>
  <c r="S3337" i="1"/>
  <c r="T3337" i="1"/>
  <c r="U3337" i="1"/>
  <c r="V3337" i="1"/>
  <c r="W3337" i="1"/>
  <c r="X3337" i="1"/>
  <c r="AK3337" i="1"/>
  <c r="AW3337" i="1"/>
  <c r="AX3337" i="1" s="1"/>
  <c r="BA3337" i="1" s="1"/>
  <c r="G3338" i="1"/>
  <c r="H3338" i="1"/>
  <c r="I3338" i="1"/>
  <c r="J3338" i="1"/>
  <c r="K3338" i="1"/>
  <c r="L3338" i="1"/>
  <c r="M3338" i="1"/>
  <c r="AD3338" i="1" s="1"/>
  <c r="N3338" i="1"/>
  <c r="O3338" i="1"/>
  <c r="P3338" i="1"/>
  <c r="Q3338" i="1"/>
  <c r="R3338" i="1"/>
  <c r="S3338" i="1"/>
  <c r="T3338" i="1"/>
  <c r="U3338" i="1"/>
  <c r="V3338" i="1"/>
  <c r="W3338" i="1"/>
  <c r="X3338" i="1"/>
  <c r="AE3338" i="1"/>
  <c r="AW3338" i="1"/>
  <c r="AX3338" i="1" s="1"/>
  <c r="G3339" i="1"/>
  <c r="H3339" i="1"/>
  <c r="I3339" i="1"/>
  <c r="J3339" i="1"/>
  <c r="K3339" i="1"/>
  <c r="L3339" i="1"/>
  <c r="M3339" i="1"/>
  <c r="AD3339" i="1" s="1"/>
  <c r="AG3339" i="1" s="1"/>
  <c r="N3339" i="1"/>
  <c r="O3339" i="1"/>
  <c r="P3339" i="1"/>
  <c r="Q3339" i="1"/>
  <c r="R3339" i="1"/>
  <c r="S3339" i="1"/>
  <c r="T3339" i="1"/>
  <c r="U3339" i="1"/>
  <c r="V3339" i="1"/>
  <c r="W3339" i="1"/>
  <c r="X3339" i="1"/>
  <c r="AW3339" i="1"/>
  <c r="AX3339" i="1" s="1"/>
  <c r="G3340" i="1"/>
  <c r="H3340" i="1"/>
  <c r="I3340" i="1"/>
  <c r="J3340" i="1"/>
  <c r="K3340" i="1"/>
  <c r="L3340" i="1"/>
  <c r="M3340" i="1"/>
  <c r="AD3340" i="1" s="1"/>
  <c r="N3340" i="1"/>
  <c r="O3340" i="1"/>
  <c r="P3340" i="1"/>
  <c r="Q3340" i="1"/>
  <c r="R3340" i="1"/>
  <c r="S3340" i="1"/>
  <c r="T3340" i="1"/>
  <c r="U3340" i="1"/>
  <c r="V3340" i="1"/>
  <c r="W3340" i="1"/>
  <c r="X3340" i="1"/>
  <c r="AW3340" i="1"/>
  <c r="AX3340" i="1" s="1"/>
  <c r="BD3340" i="1"/>
  <c r="G3341" i="1"/>
  <c r="H3341" i="1"/>
  <c r="I3341" i="1"/>
  <c r="J3341" i="1"/>
  <c r="K3341" i="1"/>
  <c r="L3341" i="1"/>
  <c r="M3341" i="1"/>
  <c r="N3341" i="1"/>
  <c r="O3341" i="1"/>
  <c r="P3341" i="1"/>
  <c r="Q3341" i="1"/>
  <c r="R3341" i="1"/>
  <c r="S3341" i="1"/>
  <c r="T3341" i="1"/>
  <c r="U3341" i="1"/>
  <c r="V3341" i="1"/>
  <c r="W3341" i="1"/>
  <c r="X3341" i="1"/>
  <c r="AD3341" i="1"/>
  <c r="AF3341" i="1" s="1"/>
  <c r="AE3341" i="1"/>
  <c r="AG3341" i="1"/>
  <c r="AW3341" i="1"/>
  <c r="AX3341" i="1" s="1"/>
  <c r="AY3341" i="1" s="1"/>
  <c r="G3342" i="1"/>
  <c r="H3342" i="1"/>
  <c r="I3342" i="1"/>
  <c r="J3342" i="1"/>
  <c r="K3342" i="1"/>
  <c r="L3342" i="1"/>
  <c r="M3342" i="1"/>
  <c r="AD3342" i="1" s="1"/>
  <c r="N3342" i="1"/>
  <c r="O3342" i="1"/>
  <c r="P3342" i="1"/>
  <c r="Q3342" i="1"/>
  <c r="R3342" i="1"/>
  <c r="S3342" i="1"/>
  <c r="T3342" i="1"/>
  <c r="U3342" i="1"/>
  <c r="V3342" i="1"/>
  <c r="W3342" i="1"/>
  <c r="X3342" i="1"/>
  <c r="AK3342" i="1"/>
  <c r="AW3342" i="1"/>
  <c r="AX3342" i="1" s="1"/>
  <c r="BA3342" i="1"/>
  <c r="BD3342" i="1"/>
  <c r="G3343" i="1"/>
  <c r="H3343" i="1"/>
  <c r="I3343" i="1"/>
  <c r="J3343" i="1"/>
  <c r="K3343" i="1"/>
  <c r="L3343" i="1"/>
  <c r="M3343" i="1"/>
  <c r="AD3343" i="1" s="1"/>
  <c r="N3343" i="1"/>
  <c r="O3343" i="1"/>
  <c r="P3343" i="1"/>
  <c r="Q3343" i="1"/>
  <c r="R3343" i="1"/>
  <c r="S3343" i="1"/>
  <c r="T3343" i="1"/>
  <c r="U3343" i="1"/>
  <c r="V3343" i="1"/>
  <c r="W3343" i="1"/>
  <c r="X3343" i="1"/>
  <c r="AE3343" i="1"/>
  <c r="AW3343" i="1"/>
  <c r="AX3343" i="1" s="1"/>
  <c r="G3344" i="1"/>
  <c r="H3344" i="1"/>
  <c r="I3344" i="1"/>
  <c r="J3344" i="1"/>
  <c r="K3344" i="1"/>
  <c r="L3344" i="1"/>
  <c r="M3344" i="1"/>
  <c r="AD3344" i="1" s="1"/>
  <c r="N3344" i="1"/>
  <c r="O3344" i="1"/>
  <c r="P3344" i="1"/>
  <c r="Q3344" i="1"/>
  <c r="R3344" i="1"/>
  <c r="S3344" i="1"/>
  <c r="T3344" i="1"/>
  <c r="U3344" i="1"/>
  <c r="V3344" i="1"/>
  <c r="W3344" i="1"/>
  <c r="X3344" i="1"/>
  <c r="AG3344" i="1"/>
  <c r="AW3344" i="1"/>
  <c r="AX3344" i="1" s="1"/>
  <c r="AY3344" i="1"/>
  <c r="BA3344" i="1"/>
  <c r="G3345" i="1"/>
  <c r="H3345" i="1"/>
  <c r="I3345" i="1"/>
  <c r="J3345" i="1"/>
  <c r="K3345" i="1"/>
  <c r="L3345" i="1"/>
  <c r="M3345" i="1"/>
  <c r="AD3345" i="1" s="1"/>
  <c r="N3345" i="1"/>
  <c r="O3345" i="1"/>
  <c r="P3345" i="1"/>
  <c r="Q3345" i="1"/>
  <c r="R3345" i="1"/>
  <c r="S3345" i="1"/>
  <c r="T3345" i="1"/>
  <c r="U3345" i="1"/>
  <c r="V3345" i="1"/>
  <c r="W3345" i="1"/>
  <c r="X3345" i="1"/>
  <c r="AW3345" i="1"/>
  <c r="AX3345" i="1" s="1"/>
  <c r="BD3345" i="1"/>
  <c r="G3346" i="1"/>
  <c r="H3346" i="1"/>
  <c r="I3346" i="1"/>
  <c r="J3346" i="1"/>
  <c r="K3346" i="1"/>
  <c r="L3346" i="1"/>
  <c r="M3346" i="1"/>
  <c r="N3346" i="1"/>
  <c r="O3346" i="1"/>
  <c r="P3346" i="1"/>
  <c r="Q3346" i="1"/>
  <c r="R3346" i="1"/>
  <c r="S3346" i="1"/>
  <c r="T3346" i="1"/>
  <c r="U3346" i="1"/>
  <c r="V3346" i="1"/>
  <c r="W3346" i="1"/>
  <c r="X3346" i="1"/>
  <c r="AD3346" i="1"/>
  <c r="AF3346" i="1" s="1"/>
  <c r="AE3346" i="1"/>
  <c r="AG3346" i="1"/>
  <c r="AW3346" i="1"/>
  <c r="AX3346" i="1" s="1"/>
  <c r="AY3346" i="1"/>
  <c r="G3347" i="1"/>
  <c r="H3347" i="1"/>
  <c r="I3347" i="1"/>
  <c r="J3347" i="1"/>
  <c r="K3347" i="1"/>
  <c r="L3347" i="1"/>
  <c r="M3347" i="1"/>
  <c r="AD3347" i="1" s="1"/>
  <c r="N3347" i="1"/>
  <c r="O3347" i="1"/>
  <c r="P3347" i="1"/>
  <c r="Q3347" i="1"/>
  <c r="R3347" i="1"/>
  <c r="S3347" i="1"/>
  <c r="T3347" i="1"/>
  <c r="U3347" i="1"/>
  <c r="V3347" i="1"/>
  <c r="W3347" i="1"/>
  <c r="X3347" i="1"/>
  <c r="AK3347" i="1"/>
  <c r="AW3347" i="1"/>
  <c r="AX3347" i="1" s="1"/>
  <c r="G3348" i="1"/>
  <c r="K3348" i="1"/>
  <c r="M3348" i="1" s="1"/>
  <c r="L3348" i="1"/>
  <c r="Q3348" i="1"/>
  <c r="AU3348" i="1"/>
  <c r="AW3348" i="1" s="1"/>
  <c r="AX3348" i="1" s="1"/>
  <c r="AV3348" i="1"/>
  <c r="G3349" i="1"/>
  <c r="K3349" i="1"/>
  <c r="M3349" i="1" s="1"/>
  <c r="L3349" i="1"/>
  <c r="Q3349" i="1"/>
  <c r="AU3349" i="1"/>
  <c r="AW3349" i="1" s="1"/>
  <c r="AX3349" i="1" s="1"/>
  <c r="AV3349" i="1"/>
  <c r="G3350" i="1"/>
  <c r="H3350" i="1"/>
  <c r="I3350" i="1"/>
  <c r="J3350" i="1"/>
  <c r="K3350" i="1"/>
  <c r="L3350" i="1"/>
  <c r="M3350" i="1"/>
  <c r="AD3350" i="1" s="1"/>
  <c r="N3350" i="1"/>
  <c r="O3350" i="1"/>
  <c r="P3350" i="1"/>
  <c r="Q3350" i="1"/>
  <c r="R3350" i="1"/>
  <c r="S3350" i="1"/>
  <c r="T3350" i="1"/>
  <c r="U3350" i="1"/>
  <c r="V3350" i="1"/>
  <c r="W3350" i="1"/>
  <c r="X3350" i="1"/>
  <c r="AW3350" i="1"/>
  <c r="AX3350" i="1" s="1"/>
  <c r="G3351" i="1"/>
  <c r="H3351" i="1"/>
  <c r="I3351" i="1"/>
  <c r="J3351" i="1"/>
  <c r="K3351" i="1"/>
  <c r="L3351" i="1"/>
  <c r="M3351" i="1"/>
  <c r="AD3351" i="1" s="1"/>
  <c r="N3351" i="1"/>
  <c r="O3351" i="1"/>
  <c r="P3351" i="1"/>
  <c r="Q3351" i="1"/>
  <c r="R3351" i="1"/>
  <c r="S3351" i="1"/>
  <c r="T3351" i="1"/>
  <c r="U3351" i="1"/>
  <c r="V3351" i="1"/>
  <c r="W3351" i="1"/>
  <c r="X3351" i="1"/>
  <c r="AG3351" i="1"/>
  <c r="AW3351" i="1"/>
  <c r="AX3351" i="1" s="1"/>
  <c r="AY3351" i="1" s="1"/>
  <c r="G3352" i="1"/>
  <c r="H3352" i="1"/>
  <c r="I3352" i="1"/>
  <c r="J3352" i="1"/>
  <c r="K3352" i="1"/>
  <c r="L3352" i="1"/>
  <c r="M3352" i="1"/>
  <c r="N3352" i="1"/>
  <c r="O3352" i="1"/>
  <c r="P3352" i="1"/>
  <c r="Q3352" i="1"/>
  <c r="R3352" i="1"/>
  <c r="S3352" i="1"/>
  <c r="T3352" i="1"/>
  <c r="U3352" i="1"/>
  <c r="V3352" i="1"/>
  <c r="W3352" i="1"/>
  <c r="X3352" i="1"/>
  <c r="AD3352" i="1"/>
  <c r="AF3352" i="1" s="1"/>
  <c r="AI3352" i="1" s="1"/>
  <c r="AE3352" i="1"/>
  <c r="AL3352" i="1" s="1"/>
  <c r="AK3352" i="1"/>
  <c r="AN3352" i="1" s="1"/>
  <c r="AM3352" i="1"/>
  <c r="AW3352" i="1"/>
  <c r="AX3352" i="1" s="1"/>
  <c r="G3353" i="1"/>
  <c r="H3353" i="1"/>
  <c r="I3353" i="1"/>
  <c r="J3353" i="1"/>
  <c r="K3353" i="1"/>
  <c r="L3353" i="1"/>
  <c r="M3353" i="1"/>
  <c r="N3353" i="1"/>
  <c r="O3353" i="1"/>
  <c r="P3353" i="1"/>
  <c r="Q3353" i="1"/>
  <c r="R3353" i="1"/>
  <c r="S3353" i="1"/>
  <c r="T3353" i="1"/>
  <c r="U3353" i="1"/>
  <c r="V3353" i="1"/>
  <c r="W3353" i="1"/>
  <c r="X3353" i="1"/>
  <c r="AD3353" i="1"/>
  <c r="AF3353" i="1" s="1"/>
  <c r="AE3353" i="1"/>
  <c r="AG3353" i="1"/>
  <c r="AW3353" i="1"/>
  <c r="AX3353" i="1" s="1"/>
  <c r="AY3353" i="1" s="1"/>
  <c r="G3354" i="1"/>
  <c r="H3354" i="1"/>
  <c r="I3354" i="1"/>
  <c r="J3354" i="1"/>
  <c r="K3354" i="1"/>
  <c r="L3354" i="1"/>
  <c r="M3354" i="1"/>
  <c r="N3354" i="1"/>
  <c r="O3354" i="1"/>
  <c r="P3354" i="1"/>
  <c r="Q3354" i="1"/>
  <c r="R3354" i="1"/>
  <c r="S3354" i="1"/>
  <c r="T3354" i="1"/>
  <c r="U3354" i="1"/>
  <c r="V3354" i="1"/>
  <c r="W3354" i="1"/>
  <c r="X3354" i="1"/>
  <c r="AD3354" i="1"/>
  <c r="AE3354" i="1" s="1"/>
  <c r="AG3354" i="1"/>
  <c r="AK3354" i="1"/>
  <c r="AW3354" i="1"/>
  <c r="AX3354" i="1" s="1"/>
  <c r="BA3354" i="1"/>
  <c r="BD3354" i="1"/>
  <c r="G3355" i="1"/>
  <c r="H3355" i="1"/>
  <c r="I3355" i="1"/>
  <c r="J3355" i="1"/>
  <c r="K3355" i="1"/>
  <c r="L3355" i="1"/>
  <c r="M3355" i="1"/>
  <c r="AD3355" i="1" s="1"/>
  <c r="N3355" i="1"/>
  <c r="O3355" i="1"/>
  <c r="P3355" i="1"/>
  <c r="Q3355" i="1"/>
  <c r="R3355" i="1"/>
  <c r="S3355" i="1"/>
  <c r="T3355" i="1"/>
  <c r="U3355" i="1"/>
  <c r="V3355" i="1"/>
  <c r="W3355" i="1"/>
  <c r="X3355" i="1"/>
  <c r="AE3355" i="1"/>
  <c r="AW3355" i="1"/>
  <c r="AX3355" i="1" s="1"/>
  <c r="G3356" i="1"/>
  <c r="H3356" i="1"/>
  <c r="I3356" i="1"/>
  <c r="J3356" i="1"/>
  <c r="K3356" i="1"/>
  <c r="L3356" i="1"/>
  <c r="M3356" i="1"/>
  <c r="AD3356" i="1" s="1"/>
  <c r="N3356" i="1"/>
  <c r="O3356" i="1"/>
  <c r="P3356" i="1"/>
  <c r="Q3356" i="1"/>
  <c r="R3356" i="1"/>
  <c r="S3356" i="1"/>
  <c r="T3356" i="1"/>
  <c r="U3356" i="1"/>
  <c r="V3356" i="1"/>
  <c r="W3356" i="1"/>
  <c r="X3356" i="1"/>
  <c r="AG3356" i="1"/>
  <c r="AW3356" i="1"/>
  <c r="AX3356" i="1" s="1"/>
  <c r="AY3356" i="1"/>
  <c r="BA3356" i="1"/>
  <c r="G3357" i="1"/>
  <c r="H3357" i="1"/>
  <c r="I3357" i="1"/>
  <c r="J3357" i="1"/>
  <c r="K3357" i="1"/>
  <c r="L3357" i="1"/>
  <c r="M3357" i="1"/>
  <c r="N3357" i="1"/>
  <c r="O3357" i="1"/>
  <c r="P3357" i="1"/>
  <c r="Q3357" i="1"/>
  <c r="R3357" i="1"/>
  <c r="S3357" i="1"/>
  <c r="T3357" i="1"/>
  <c r="U3357" i="1"/>
  <c r="V3357" i="1"/>
  <c r="W3357" i="1"/>
  <c r="X3357" i="1"/>
  <c r="AD3357" i="1"/>
  <c r="AF3357" i="1" s="1"/>
  <c r="AI3357" i="1" s="1"/>
  <c r="AE3357" i="1"/>
  <c r="AL3357" i="1" s="1"/>
  <c r="AK3357" i="1"/>
  <c r="AM3357" i="1"/>
  <c r="AW3357" i="1"/>
  <c r="AX3357" i="1" s="1"/>
  <c r="BD3357" i="1"/>
  <c r="G3358" i="1"/>
  <c r="H3358" i="1"/>
  <c r="I3358" i="1"/>
  <c r="J3358" i="1"/>
  <c r="K3358" i="1"/>
  <c r="L3358" i="1"/>
  <c r="M3358" i="1"/>
  <c r="N3358" i="1"/>
  <c r="O3358" i="1"/>
  <c r="P3358" i="1"/>
  <c r="Q3358" i="1"/>
  <c r="R3358" i="1"/>
  <c r="S3358" i="1"/>
  <c r="T3358" i="1"/>
  <c r="U3358" i="1"/>
  <c r="V3358" i="1"/>
  <c r="W3358" i="1"/>
  <c r="X3358" i="1"/>
  <c r="AD3358" i="1"/>
  <c r="AF3358" i="1" s="1"/>
  <c r="AE3358" i="1"/>
  <c r="AG3358" i="1"/>
  <c r="AW3358" i="1"/>
  <c r="AX3358" i="1" s="1"/>
  <c r="G3359" i="1"/>
  <c r="H3359" i="1"/>
  <c r="I3359" i="1"/>
  <c r="J3359" i="1"/>
  <c r="K3359" i="1"/>
  <c r="L3359" i="1"/>
  <c r="M3359" i="1"/>
  <c r="N3359" i="1"/>
  <c r="O3359" i="1"/>
  <c r="P3359" i="1"/>
  <c r="Q3359" i="1"/>
  <c r="R3359" i="1"/>
  <c r="S3359" i="1"/>
  <c r="T3359" i="1"/>
  <c r="U3359" i="1"/>
  <c r="V3359" i="1"/>
  <c r="W3359" i="1"/>
  <c r="X3359" i="1"/>
  <c r="AD3359" i="1"/>
  <c r="AE3359" i="1" s="1"/>
  <c r="AG3359" i="1"/>
  <c r="AK3359" i="1"/>
  <c r="AW3359" i="1"/>
  <c r="AX3359" i="1" s="1"/>
  <c r="BA3359" i="1" s="1"/>
  <c r="BD3359" i="1"/>
  <c r="G3360" i="1"/>
  <c r="H3360" i="1"/>
  <c r="I3360" i="1"/>
  <c r="J3360" i="1"/>
  <c r="K3360" i="1"/>
  <c r="L3360" i="1"/>
  <c r="M3360" i="1"/>
  <c r="AD3360" i="1" s="1"/>
  <c r="N3360" i="1"/>
  <c r="O3360" i="1"/>
  <c r="P3360" i="1"/>
  <c r="Q3360" i="1"/>
  <c r="R3360" i="1"/>
  <c r="S3360" i="1"/>
  <c r="T3360" i="1"/>
  <c r="U3360" i="1"/>
  <c r="V3360" i="1"/>
  <c r="W3360" i="1"/>
  <c r="X3360" i="1"/>
  <c r="AE3360" i="1"/>
  <c r="AW3360" i="1"/>
  <c r="AX3360" i="1" s="1"/>
  <c r="G3361" i="1"/>
  <c r="H3361" i="1"/>
  <c r="I3361" i="1"/>
  <c r="J3361" i="1"/>
  <c r="K3361" i="1"/>
  <c r="L3361" i="1"/>
  <c r="M3361" i="1"/>
  <c r="AD3361" i="1" s="1"/>
  <c r="N3361" i="1"/>
  <c r="O3361" i="1"/>
  <c r="P3361" i="1"/>
  <c r="Q3361" i="1"/>
  <c r="R3361" i="1"/>
  <c r="S3361" i="1"/>
  <c r="T3361" i="1"/>
  <c r="U3361" i="1"/>
  <c r="V3361" i="1"/>
  <c r="W3361" i="1"/>
  <c r="X3361" i="1"/>
  <c r="AG3361" i="1"/>
  <c r="AW3361" i="1"/>
  <c r="AX3361" i="1" s="1"/>
  <c r="AY3361" i="1"/>
  <c r="BA3361" i="1"/>
  <c r="G3362" i="1"/>
  <c r="H3362" i="1"/>
  <c r="I3362" i="1"/>
  <c r="J3362" i="1"/>
  <c r="K3362" i="1"/>
  <c r="L3362" i="1"/>
  <c r="M3362" i="1"/>
  <c r="N3362" i="1"/>
  <c r="O3362" i="1"/>
  <c r="P3362" i="1"/>
  <c r="Q3362" i="1"/>
  <c r="R3362" i="1"/>
  <c r="S3362" i="1"/>
  <c r="T3362" i="1"/>
  <c r="U3362" i="1"/>
  <c r="V3362" i="1"/>
  <c r="W3362" i="1"/>
  <c r="X3362" i="1"/>
  <c r="AD3362" i="1"/>
  <c r="AF3362" i="1" s="1"/>
  <c r="AE3362" i="1"/>
  <c r="AL3362" i="1" s="1"/>
  <c r="AK3362" i="1"/>
  <c r="AW3362" i="1"/>
  <c r="AX3362" i="1" s="1"/>
  <c r="BD3362" i="1"/>
  <c r="G3363" i="1"/>
  <c r="H3363" i="1"/>
  <c r="I3363" i="1"/>
  <c r="J3363" i="1"/>
  <c r="K3363" i="1"/>
  <c r="L3363" i="1"/>
  <c r="M3363" i="1"/>
  <c r="N3363" i="1"/>
  <c r="O3363" i="1"/>
  <c r="P3363" i="1"/>
  <c r="Q3363" i="1"/>
  <c r="R3363" i="1"/>
  <c r="S3363" i="1"/>
  <c r="T3363" i="1"/>
  <c r="U3363" i="1"/>
  <c r="V3363" i="1"/>
  <c r="W3363" i="1"/>
  <c r="X3363" i="1"/>
  <c r="AD3363" i="1"/>
  <c r="AF3363" i="1" s="1"/>
  <c r="AE3363" i="1"/>
  <c r="AG3363" i="1"/>
  <c r="AW3363" i="1"/>
  <c r="AX3363" i="1" s="1"/>
  <c r="AY3363" i="1" s="1"/>
  <c r="G3364" i="1"/>
  <c r="H3364" i="1"/>
  <c r="I3364" i="1"/>
  <c r="J3364" i="1"/>
  <c r="K3364" i="1"/>
  <c r="L3364" i="1"/>
  <c r="M3364" i="1"/>
  <c r="N3364" i="1"/>
  <c r="O3364" i="1"/>
  <c r="P3364" i="1"/>
  <c r="Q3364" i="1"/>
  <c r="R3364" i="1"/>
  <c r="S3364" i="1"/>
  <c r="T3364" i="1"/>
  <c r="U3364" i="1"/>
  <c r="V3364" i="1"/>
  <c r="W3364" i="1"/>
  <c r="X3364" i="1"/>
  <c r="AD3364" i="1"/>
  <c r="AE3364" i="1" s="1"/>
  <c r="AG3364" i="1"/>
  <c r="AK3364" i="1"/>
  <c r="AW3364" i="1"/>
  <c r="AX3364" i="1" s="1"/>
  <c r="G3365" i="1"/>
  <c r="H3365" i="1"/>
  <c r="I3365" i="1"/>
  <c r="J3365" i="1"/>
  <c r="K3365" i="1"/>
  <c r="L3365" i="1"/>
  <c r="M3365" i="1"/>
  <c r="AD3365" i="1" s="1"/>
  <c r="N3365" i="1"/>
  <c r="O3365" i="1"/>
  <c r="P3365" i="1"/>
  <c r="Q3365" i="1"/>
  <c r="R3365" i="1"/>
  <c r="S3365" i="1"/>
  <c r="T3365" i="1"/>
  <c r="U3365" i="1"/>
  <c r="V3365" i="1"/>
  <c r="W3365" i="1"/>
  <c r="X3365" i="1"/>
  <c r="AW3365" i="1"/>
  <c r="AX3365" i="1" s="1"/>
  <c r="G3366" i="1"/>
  <c r="H3366" i="1"/>
  <c r="I3366" i="1"/>
  <c r="J3366" i="1"/>
  <c r="K3366" i="1"/>
  <c r="L3366" i="1"/>
  <c r="M3366" i="1"/>
  <c r="AD3366" i="1" s="1"/>
  <c r="N3366" i="1"/>
  <c r="O3366" i="1"/>
  <c r="P3366" i="1"/>
  <c r="Q3366" i="1"/>
  <c r="R3366" i="1"/>
  <c r="S3366" i="1"/>
  <c r="T3366" i="1"/>
  <c r="U3366" i="1"/>
  <c r="V3366" i="1"/>
  <c r="W3366" i="1"/>
  <c r="X3366" i="1"/>
  <c r="AW3366" i="1"/>
  <c r="AX3366" i="1" s="1"/>
  <c r="AY3366" i="1" s="1"/>
  <c r="BA3366" i="1"/>
  <c r="G3367" i="1"/>
  <c r="H3367" i="1"/>
  <c r="I3367" i="1"/>
  <c r="J3367" i="1"/>
  <c r="K3367" i="1"/>
  <c r="L3367" i="1"/>
  <c r="M3367" i="1"/>
  <c r="N3367" i="1"/>
  <c r="O3367" i="1"/>
  <c r="P3367" i="1"/>
  <c r="Q3367" i="1"/>
  <c r="R3367" i="1"/>
  <c r="S3367" i="1"/>
  <c r="T3367" i="1"/>
  <c r="U3367" i="1"/>
  <c r="V3367" i="1"/>
  <c r="W3367" i="1"/>
  <c r="X3367" i="1"/>
  <c r="AD3367" i="1"/>
  <c r="AF3367" i="1" s="1"/>
  <c r="AI3367" i="1" s="1"/>
  <c r="AE3367" i="1"/>
  <c r="AL3367" i="1" s="1"/>
  <c r="AK3367" i="1"/>
  <c r="AM3367" i="1"/>
  <c r="AW3367" i="1"/>
  <c r="AX3367" i="1" s="1"/>
  <c r="BD3367" i="1"/>
  <c r="G3368" i="1"/>
  <c r="H3368" i="1"/>
  <c r="I3368" i="1"/>
  <c r="J3368" i="1"/>
  <c r="K3368" i="1"/>
  <c r="L3368" i="1"/>
  <c r="M3368" i="1"/>
  <c r="N3368" i="1"/>
  <c r="O3368" i="1"/>
  <c r="P3368" i="1"/>
  <c r="Q3368" i="1"/>
  <c r="R3368" i="1"/>
  <c r="S3368" i="1"/>
  <c r="T3368" i="1"/>
  <c r="U3368" i="1"/>
  <c r="V3368" i="1"/>
  <c r="W3368" i="1"/>
  <c r="X3368" i="1"/>
  <c r="AD3368" i="1"/>
  <c r="AF3368" i="1" s="1"/>
  <c r="AE3368" i="1"/>
  <c r="AG3368" i="1"/>
  <c r="AW3368" i="1"/>
  <c r="AX3368" i="1" s="1"/>
  <c r="AY3368" i="1"/>
  <c r="G3369" i="1"/>
  <c r="H3369" i="1"/>
  <c r="I3369" i="1"/>
  <c r="J3369" i="1"/>
  <c r="K3369" i="1"/>
  <c r="L3369" i="1"/>
  <c r="M3369" i="1"/>
  <c r="AD3369" i="1" s="1"/>
  <c r="N3369" i="1"/>
  <c r="O3369" i="1"/>
  <c r="P3369" i="1"/>
  <c r="Q3369" i="1"/>
  <c r="R3369" i="1"/>
  <c r="S3369" i="1"/>
  <c r="T3369" i="1"/>
  <c r="U3369" i="1"/>
  <c r="V3369" i="1"/>
  <c r="W3369" i="1"/>
  <c r="X3369" i="1"/>
  <c r="AW3369" i="1"/>
  <c r="AX3369" i="1" s="1"/>
  <c r="BA3369" i="1" s="1"/>
  <c r="BD3369" i="1"/>
  <c r="G3370" i="1"/>
  <c r="H3370" i="1"/>
  <c r="I3370" i="1"/>
  <c r="J3370" i="1"/>
  <c r="K3370" i="1"/>
  <c r="L3370" i="1"/>
  <c r="M3370" i="1"/>
  <c r="AD3370" i="1" s="1"/>
  <c r="AE3370" i="1" s="1"/>
  <c r="N3370" i="1"/>
  <c r="O3370" i="1"/>
  <c r="P3370" i="1"/>
  <c r="Q3370" i="1"/>
  <c r="R3370" i="1"/>
  <c r="S3370" i="1"/>
  <c r="T3370" i="1"/>
  <c r="U3370" i="1"/>
  <c r="V3370" i="1"/>
  <c r="W3370" i="1"/>
  <c r="X3370" i="1"/>
  <c r="AW3370" i="1"/>
  <c r="AX3370" i="1" s="1"/>
  <c r="G3371" i="1"/>
  <c r="H3371" i="1"/>
  <c r="I3371" i="1"/>
  <c r="J3371" i="1"/>
  <c r="K3371" i="1"/>
  <c r="L3371" i="1"/>
  <c r="M3371" i="1"/>
  <c r="AD3371" i="1" s="1"/>
  <c r="N3371" i="1"/>
  <c r="O3371" i="1"/>
  <c r="P3371" i="1"/>
  <c r="Q3371" i="1"/>
  <c r="R3371" i="1"/>
  <c r="S3371" i="1"/>
  <c r="T3371" i="1"/>
  <c r="U3371" i="1"/>
  <c r="V3371" i="1"/>
  <c r="W3371" i="1"/>
  <c r="X3371" i="1"/>
  <c r="AG3371" i="1"/>
  <c r="AW3371" i="1"/>
  <c r="AX3371" i="1" s="1"/>
  <c r="AY3371" i="1"/>
  <c r="BA3371" i="1"/>
  <c r="G3372" i="1"/>
  <c r="H3372" i="1"/>
  <c r="I3372" i="1"/>
  <c r="J3372" i="1"/>
  <c r="K3372" i="1"/>
  <c r="L3372" i="1"/>
  <c r="M3372" i="1"/>
  <c r="N3372" i="1"/>
  <c r="O3372" i="1"/>
  <c r="P3372" i="1"/>
  <c r="Q3372" i="1"/>
  <c r="R3372" i="1"/>
  <c r="S3372" i="1"/>
  <c r="T3372" i="1"/>
  <c r="U3372" i="1"/>
  <c r="V3372" i="1"/>
  <c r="W3372" i="1"/>
  <c r="X3372" i="1"/>
  <c r="AD3372" i="1"/>
  <c r="AF3372" i="1" s="1"/>
  <c r="AE3372" i="1"/>
  <c r="AL3372" i="1" s="1"/>
  <c r="AK3372" i="1"/>
  <c r="AW3372" i="1"/>
  <c r="AX3372" i="1" s="1"/>
  <c r="BD3372" i="1"/>
  <c r="G3373" i="1"/>
  <c r="H3373" i="1"/>
  <c r="I3373" i="1"/>
  <c r="J3373" i="1"/>
  <c r="K3373" i="1"/>
  <c r="L3373" i="1"/>
  <c r="M3373" i="1"/>
  <c r="N3373" i="1"/>
  <c r="O3373" i="1"/>
  <c r="P3373" i="1"/>
  <c r="Q3373" i="1"/>
  <c r="R3373" i="1"/>
  <c r="S3373" i="1"/>
  <c r="T3373" i="1"/>
  <c r="U3373" i="1"/>
  <c r="V3373" i="1"/>
  <c r="W3373" i="1"/>
  <c r="X3373" i="1"/>
  <c r="AD3373" i="1"/>
  <c r="AF3373" i="1" s="1"/>
  <c r="AE3373" i="1"/>
  <c r="AG3373" i="1"/>
  <c r="AW3373" i="1"/>
  <c r="AX3373" i="1" s="1"/>
  <c r="AY3373" i="1" s="1"/>
  <c r="G3374" i="1"/>
  <c r="H3374" i="1"/>
  <c r="I3374" i="1"/>
  <c r="J3374" i="1"/>
  <c r="K3374" i="1"/>
  <c r="L3374" i="1"/>
  <c r="M3374" i="1"/>
  <c r="N3374" i="1"/>
  <c r="O3374" i="1"/>
  <c r="P3374" i="1"/>
  <c r="Q3374" i="1"/>
  <c r="R3374" i="1"/>
  <c r="S3374" i="1"/>
  <c r="T3374" i="1"/>
  <c r="U3374" i="1"/>
  <c r="V3374" i="1"/>
  <c r="W3374" i="1"/>
  <c r="X3374" i="1"/>
  <c r="AD3374" i="1"/>
  <c r="AE3374" i="1" s="1"/>
  <c r="AG3374" i="1"/>
  <c r="AK3374" i="1"/>
  <c r="AW3374" i="1"/>
  <c r="AX3374" i="1" s="1"/>
  <c r="G3375" i="1"/>
  <c r="L3375" i="1"/>
  <c r="M3375" i="1" s="1"/>
  <c r="AD3375" i="1"/>
  <c r="AW3375" i="1"/>
  <c r="AX3375" i="1"/>
  <c r="AY3375" i="1" s="1"/>
  <c r="G3376" i="1"/>
  <c r="L3376" i="1"/>
  <c r="M3376" i="1"/>
  <c r="AW3376" i="1"/>
  <c r="AX3376" i="1" s="1"/>
  <c r="AY3376" i="1" s="1"/>
  <c r="G3377" i="1"/>
  <c r="L3377" i="1"/>
  <c r="M3377" i="1" s="1"/>
  <c r="N3377" i="1" s="1"/>
  <c r="AW3377" i="1"/>
  <c r="AX3377" i="1"/>
  <c r="BA3377" i="1" s="1"/>
  <c r="AZ3377" i="1"/>
  <c r="G3378" i="1"/>
  <c r="L3378" i="1"/>
  <c r="M3378" i="1" s="1"/>
  <c r="Q3378" i="1" s="1"/>
  <c r="AW3378" i="1"/>
  <c r="AX3378" i="1" s="1"/>
  <c r="BD3378" i="1" s="1"/>
  <c r="G3379" i="1"/>
  <c r="H3379" i="1"/>
  <c r="I3379" i="1"/>
  <c r="J3379" i="1"/>
  <c r="K3379" i="1"/>
  <c r="L3379" i="1"/>
  <c r="M3379" i="1"/>
  <c r="N3379" i="1"/>
  <c r="O3379" i="1"/>
  <c r="P3379" i="1"/>
  <c r="Q3379" i="1"/>
  <c r="R3379" i="1"/>
  <c r="S3379" i="1"/>
  <c r="T3379" i="1"/>
  <c r="U3379" i="1"/>
  <c r="V3379" i="1"/>
  <c r="W3379" i="1"/>
  <c r="X3379" i="1"/>
  <c r="AD3379" i="1"/>
  <c r="AF3379" i="1" s="1"/>
  <c r="AE3379" i="1"/>
  <c r="AG3379" i="1"/>
  <c r="AW3379" i="1"/>
  <c r="AX3379" i="1" s="1"/>
  <c r="AY3379" i="1"/>
  <c r="G3380" i="1"/>
  <c r="H3380" i="1"/>
  <c r="I3380" i="1"/>
  <c r="J3380" i="1"/>
  <c r="K3380" i="1"/>
  <c r="L3380" i="1"/>
  <c r="M3380" i="1"/>
  <c r="AD3380" i="1" s="1"/>
  <c r="N3380" i="1"/>
  <c r="O3380" i="1"/>
  <c r="P3380" i="1"/>
  <c r="Q3380" i="1"/>
  <c r="R3380" i="1"/>
  <c r="S3380" i="1"/>
  <c r="T3380" i="1"/>
  <c r="U3380" i="1"/>
  <c r="V3380" i="1"/>
  <c r="W3380" i="1"/>
  <c r="X3380" i="1"/>
  <c r="AK3380" i="1"/>
  <c r="AW3380" i="1"/>
  <c r="AX3380" i="1" s="1"/>
  <c r="BA3380" i="1" s="1"/>
  <c r="G3381" i="1"/>
  <c r="H3381" i="1"/>
  <c r="I3381" i="1"/>
  <c r="J3381" i="1"/>
  <c r="K3381" i="1"/>
  <c r="L3381" i="1"/>
  <c r="M3381" i="1"/>
  <c r="AD3381" i="1" s="1"/>
  <c r="N3381" i="1"/>
  <c r="O3381" i="1"/>
  <c r="P3381" i="1"/>
  <c r="Q3381" i="1"/>
  <c r="R3381" i="1"/>
  <c r="S3381" i="1"/>
  <c r="T3381" i="1"/>
  <c r="U3381" i="1"/>
  <c r="V3381" i="1"/>
  <c r="W3381" i="1"/>
  <c r="X3381" i="1"/>
  <c r="AE3381" i="1"/>
  <c r="AW3381" i="1"/>
  <c r="AX3381" i="1" s="1"/>
  <c r="BD3381" i="1"/>
  <c r="G3382" i="1"/>
  <c r="H3382" i="1"/>
  <c r="I3382" i="1"/>
  <c r="J3382" i="1"/>
  <c r="K3382" i="1"/>
  <c r="L3382" i="1"/>
  <c r="M3382" i="1"/>
  <c r="AD3382" i="1" s="1"/>
  <c r="N3382" i="1"/>
  <c r="O3382" i="1"/>
  <c r="P3382" i="1"/>
  <c r="Q3382" i="1"/>
  <c r="R3382" i="1"/>
  <c r="S3382" i="1"/>
  <c r="T3382" i="1"/>
  <c r="U3382" i="1"/>
  <c r="V3382" i="1"/>
  <c r="W3382" i="1"/>
  <c r="X3382" i="1"/>
  <c r="AW3382" i="1"/>
  <c r="AX3382" i="1" s="1"/>
  <c r="AY3382" i="1"/>
  <c r="BA3382" i="1"/>
  <c r="G3383" i="1"/>
  <c r="K3383" i="1"/>
  <c r="L3383" i="1"/>
  <c r="M3383" i="1"/>
  <c r="AW3383" i="1"/>
  <c r="AX3383" i="1" s="1"/>
  <c r="AY3383" i="1"/>
  <c r="BA3383" i="1"/>
  <c r="BD3383" i="1"/>
  <c r="G3384" i="1"/>
  <c r="K3384" i="1"/>
  <c r="M3384" i="1" s="1"/>
  <c r="L3384" i="1"/>
  <c r="O3384" i="1"/>
  <c r="Q3384" i="1"/>
  <c r="AU3384" i="1"/>
  <c r="AW3384" i="1" s="1"/>
  <c r="AX3384" i="1" s="1"/>
  <c r="AV3384" i="1"/>
  <c r="G3385" i="1"/>
  <c r="K3385" i="1"/>
  <c r="M3385" i="1" s="1"/>
  <c r="O3385" i="1" s="1"/>
  <c r="L3385" i="1"/>
  <c r="Q3385" i="1"/>
  <c r="AU3385" i="1"/>
  <c r="AW3385" i="1" s="1"/>
  <c r="AX3385" i="1" s="1"/>
  <c r="AV3385" i="1"/>
  <c r="AY3385" i="1"/>
  <c r="BA3385" i="1"/>
  <c r="BD3385" i="1"/>
  <c r="G3386" i="1"/>
  <c r="K3386" i="1"/>
  <c r="M3386" i="1" s="1"/>
  <c r="L3386" i="1"/>
  <c r="AW3386" i="1"/>
  <c r="AX3386" i="1" s="1"/>
  <c r="BA3386" i="1"/>
  <c r="BD3386" i="1"/>
  <c r="G3387" i="1"/>
  <c r="L3387" i="1"/>
  <c r="AW3387" i="1"/>
  <c r="AX3387" i="1" s="1"/>
  <c r="G3388" i="1"/>
  <c r="L3388" i="1"/>
  <c r="M3388" i="1"/>
  <c r="O3388" i="1" s="1"/>
  <c r="AW3388" i="1"/>
  <c r="AX3388" i="1" s="1"/>
  <c r="BA3388" i="1" s="1"/>
  <c r="AY3388" i="1"/>
  <c r="G3389" i="1"/>
  <c r="L3389" i="1"/>
  <c r="M3389" i="1" s="1"/>
  <c r="N3389" i="1"/>
  <c r="AW3389" i="1"/>
  <c r="AX3389" i="1"/>
  <c r="AZ3389" i="1" s="1"/>
  <c r="G3390" i="1"/>
  <c r="L3390" i="1"/>
  <c r="M3390" i="1" s="1"/>
  <c r="AW3390" i="1"/>
  <c r="AX3390" i="1" s="1"/>
  <c r="BA3390" i="1"/>
  <c r="BD3390" i="1"/>
  <c r="G3391" i="1"/>
  <c r="L3391" i="1"/>
  <c r="M3391" i="1" s="1"/>
  <c r="N3391" i="1"/>
  <c r="AD3391" i="1"/>
  <c r="AF3391" i="1"/>
  <c r="AW3391" i="1"/>
  <c r="AX3391" i="1"/>
  <c r="G3392" i="1"/>
  <c r="M3392" i="1"/>
  <c r="O3392" i="1" s="1"/>
  <c r="N3392" i="1"/>
  <c r="P3392" i="1"/>
  <c r="R3392" i="1" s="1"/>
  <c r="AW3392" i="1"/>
  <c r="AX3392" i="1"/>
  <c r="AZ3392" i="1"/>
  <c r="G3393" i="1"/>
  <c r="M3393" i="1"/>
  <c r="N3393" i="1" s="1"/>
  <c r="AD3393" i="1"/>
  <c r="AW3393" i="1"/>
  <c r="AX3393" i="1"/>
  <c r="G3394" i="1"/>
  <c r="K3394" i="1"/>
  <c r="L3394" i="1"/>
  <c r="M3394" i="1" s="1"/>
  <c r="AW3394" i="1"/>
  <c r="AX3394" i="1"/>
  <c r="AZ3394" i="1" s="1"/>
  <c r="G3395" i="1"/>
  <c r="K3395" i="1"/>
  <c r="L3395" i="1"/>
  <c r="M3395" i="1" s="1"/>
  <c r="N3395" i="1"/>
  <c r="AD3395" i="1"/>
  <c r="AF3395" i="1" s="1"/>
  <c r="AW3395" i="1"/>
  <c r="AX3395" i="1"/>
  <c r="AZ3395" i="1"/>
  <c r="G3396" i="1"/>
  <c r="K3396" i="1"/>
  <c r="L3396" i="1"/>
  <c r="M3396" i="1" s="1"/>
  <c r="N3396" i="1"/>
  <c r="AW3396" i="1"/>
  <c r="AX3396" i="1"/>
  <c r="AZ3396" i="1" s="1"/>
  <c r="G3397" i="1"/>
  <c r="K3397" i="1"/>
  <c r="M3397" i="1" s="1"/>
  <c r="L3397" i="1"/>
  <c r="AW3397" i="1"/>
  <c r="AX3397" i="1" s="1"/>
  <c r="G3398" i="1"/>
  <c r="K3398" i="1"/>
  <c r="L3398" i="1"/>
  <c r="M3398" i="1"/>
  <c r="AD3398" i="1"/>
  <c r="AF3398" i="1"/>
  <c r="AW3398" i="1"/>
  <c r="AX3398" i="1"/>
  <c r="AY3398" i="1" s="1"/>
  <c r="G3399" i="1"/>
  <c r="K3399" i="1"/>
  <c r="L3399" i="1"/>
  <c r="M3399" i="1" s="1"/>
  <c r="AW3399" i="1"/>
  <c r="AX3399" i="1" s="1"/>
  <c r="AZ3399" i="1" s="1"/>
  <c r="G3400" i="1"/>
  <c r="K3400" i="1"/>
  <c r="L3400" i="1"/>
  <c r="M3400" i="1"/>
  <c r="N3400" i="1" s="1"/>
  <c r="P3400" i="1" s="1"/>
  <c r="O3400" i="1"/>
  <c r="AD3400" i="1"/>
  <c r="AE3400" i="1"/>
  <c r="AW3400" i="1"/>
  <c r="AX3400" i="1"/>
  <c r="AY3400" i="1"/>
  <c r="G3401" i="1"/>
  <c r="K3401" i="1"/>
  <c r="L3401" i="1"/>
  <c r="M3401" i="1"/>
  <c r="AD3401" i="1" s="1"/>
  <c r="AE3401" i="1" s="1"/>
  <c r="AH3401" i="1" s="1"/>
  <c r="N3401" i="1"/>
  <c r="O3401" i="1"/>
  <c r="AG3401" i="1"/>
  <c r="AK3401" i="1"/>
  <c r="AL3401" i="1"/>
  <c r="AW3401" i="1"/>
  <c r="AX3401" i="1"/>
  <c r="AY3401" i="1" s="1"/>
  <c r="BC3401" i="1" s="1"/>
  <c r="AZ3401" i="1"/>
  <c r="BA3401" i="1"/>
  <c r="BD3401" i="1"/>
  <c r="G3402" i="1"/>
  <c r="K3402" i="1"/>
  <c r="M3402" i="1" s="1"/>
  <c r="N3402" i="1" s="1"/>
  <c r="L3402" i="1"/>
  <c r="AD3402" i="1"/>
  <c r="AE3402" i="1"/>
  <c r="AW3402" i="1"/>
  <c r="AX3402" i="1" s="1"/>
  <c r="AY3402" i="1" s="1"/>
  <c r="AZ3402" i="1"/>
  <c r="BC3402" i="1" s="1"/>
  <c r="BA3402" i="1"/>
  <c r="G3403" i="1"/>
  <c r="K3403" i="1"/>
  <c r="L3403" i="1"/>
  <c r="M3403" i="1"/>
  <c r="Q3403" i="1" s="1"/>
  <c r="AW3403" i="1"/>
  <c r="AX3403" i="1" s="1"/>
  <c r="G3404" i="1"/>
  <c r="K3404" i="1"/>
  <c r="M3404" i="1" s="1"/>
  <c r="L3404" i="1"/>
  <c r="N3404" i="1"/>
  <c r="P3404" i="1" s="1"/>
  <c r="R3404" i="1" s="1"/>
  <c r="O3404" i="1"/>
  <c r="AW3404" i="1"/>
  <c r="AX3404" i="1"/>
  <c r="AZ3404" i="1" s="1"/>
  <c r="AY3404" i="1"/>
  <c r="BA3404" i="1"/>
  <c r="G3405" i="1"/>
  <c r="K3405" i="1"/>
  <c r="L3405" i="1"/>
  <c r="M3405" i="1" s="1"/>
  <c r="AW3405" i="1"/>
  <c r="AX3405" i="1" s="1"/>
  <c r="BD3405" i="1"/>
  <c r="G3406" i="1"/>
  <c r="M3406" i="1"/>
  <c r="N3406" i="1"/>
  <c r="P3406" i="1" s="1"/>
  <c r="R3406" i="1" s="1"/>
  <c r="O3406" i="1"/>
  <c r="Q3406" i="1"/>
  <c r="S3406" i="1" s="1"/>
  <c r="AD3406" i="1"/>
  <c r="AW3406" i="1"/>
  <c r="AX3406" i="1" s="1"/>
  <c r="AY3406" i="1" s="1"/>
  <c r="AZ3406" i="1"/>
  <c r="BA3406" i="1"/>
  <c r="G3407" i="1"/>
  <c r="K3407" i="1"/>
  <c r="L3407" i="1"/>
  <c r="M3407" i="1"/>
  <c r="Q3407" i="1" s="1"/>
  <c r="AU3407" i="1"/>
  <c r="AW3407" i="1" s="1"/>
  <c r="AX3407" i="1" s="1"/>
  <c r="AV3407" i="1"/>
  <c r="G3408" i="1"/>
  <c r="K3408" i="1"/>
  <c r="L3408" i="1"/>
  <c r="AV3408" i="1" s="1"/>
  <c r="AW3408" i="1" s="1"/>
  <c r="AX3408" i="1" s="1"/>
  <c r="M3408" i="1"/>
  <c r="AU3408" i="1"/>
  <c r="BD3408" i="1"/>
  <c r="G3409" i="1"/>
  <c r="K3409" i="1"/>
  <c r="L3409" i="1"/>
  <c r="M3409" i="1"/>
  <c r="Q3409" i="1"/>
  <c r="AD3409" i="1"/>
  <c r="AE3409" i="1" s="1"/>
  <c r="AW3409" i="1"/>
  <c r="AX3409" i="1"/>
  <c r="AY3409" i="1" s="1"/>
  <c r="G3410" i="1"/>
  <c r="K3410" i="1"/>
  <c r="L3410" i="1"/>
  <c r="M3410" i="1"/>
  <c r="Q3410" i="1" s="1"/>
  <c r="AW3410" i="1"/>
  <c r="AX3410" i="1" s="1"/>
  <c r="G3411" i="1"/>
  <c r="K3411" i="1"/>
  <c r="M3411" i="1" s="1"/>
  <c r="L3411" i="1"/>
  <c r="AV3411" i="1" s="1"/>
  <c r="AW3411" i="1" s="1"/>
  <c r="AX3411" i="1" s="1"/>
  <c r="N3411" i="1"/>
  <c r="O3411" i="1"/>
  <c r="AU3411" i="1"/>
  <c r="G3412" i="1"/>
  <c r="K3412" i="1"/>
  <c r="M3412" i="1" s="1"/>
  <c r="L3412" i="1"/>
  <c r="AW3412" i="1"/>
  <c r="AX3412" i="1" s="1"/>
  <c r="BA3412" i="1" s="1"/>
  <c r="AZ3412" i="1"/>
  <c r="G3413" i="1"/>
  <c r="K3413" i="1"/>
  <c r="L3413" i="1"/>
  <c r="M3413" i="1"/>
  <c r="AD3413" i="1" s="1"/>
  <c r="AE3413" i="1" s="1"/>
  <c r="AH3413" i="1" s="1"/>
  <c r="Q3413" i="1"/>
  <c r="AL3413" i="1"/>
  <c r="AW3413" i="1"/>
  <c r="AX3413" i="1"/>
  <c r="AY3413" i="1"/>
  <c r="AZ3413" i="1"/>
  <c r="BA3413" i="1"/>
  <c r="BC3413" i="1"/>
  <c r="BD3413" i="1"/>
  <c r="G3414" i="1"/>
  <c r="M3414" i="1"/>
  <c r="AW3414" i="1"/>
  <c r="AX3414" i="1" s="1"/>
  <c r="G3415" i="1"/>
  <c r="K3415" i="1"/>
  <c r="L3415" i="1"/>
  <c r="AV3415" i="1" s="1"/>
  <c r="AW3415" i="1" s="1"/>
  <c r="AX3415" i="1" s="1"/>
  <c r="AU3415" i="1"/>
  <c r="G3416" i="1"/>
  <c r="K3416" i="1"/>
  <c r="M3416" i="1" s="1"/>
  <c r="L3416" i="1"/>
  <c r="AD3416" i="1"/>
  <c r="AU3416" i="1"/>
  <c r="AW3416" i="1" s="1"/>
  <c r="AX3416" i="1" s="1"/>
  <c r="AV3416" i="1"/>
  <c r="G3417" i="1"/>
  <c r="K3417" i="1"/>
  <c r="L3417" i="1"/>
  <c r="AV3417" i="1" s="1"/>
  <c r="M3417" i="1"/>
  <c r="N3417" i="1"/>
  <c r="AU3417" i="1"/>
  <c r="AW3417" i="1" s="1"/>
  <c r="AX3417" i="1" s="1"/>
  <c r="G3418" i="1"/>
  <c r="K3418" i="1"/>
  <c r="M3418" i="1" s="1"/>
  <c r="L3418" i="1"/>
  <c r="AW3418" i="1"/>
  <c r="AX3418" i="1"/>
  <c r="BA3418" i="1" s="1"/>
  <c r="AY3418" i="1"/>
  <c r="AZ3418" i="1"/>
  <c r="G3419" i="1"/>
  <c r="L3419" i="1"/>
  <c r="AW3419" i="1"/>
  <c r="AX3419" i="1" s="1"/>
  <c r="G3420" i="1"/>
  <c r="L3420" i="1"/>
  <c r="M3420" i="1"/>
  <c r="AD3420" i="1" s="1"/>
  <c r="AE3420" i="1" s="1"/>
  <c r="AH3420" i="1" s="1"/>
  <c r="N3420" i="1"/>
  <c r="P3420" i="1" s="1"/>
  <c r="R3420" i="1" s="1"/>
  <c r="O3420" i="1"/>
  <c r="AG3420" i="1"/>
  <c r="AK3420" i="1"/>
  <c r="AW3420" i="1"/>
  <c r="AX3420" i="1"/>
  <c r="AY3420" i="1" s="1"/>
  <c r="BC3420" i="1" s="1"/>
  <c r="AZ3420" i="1"/>
  <c r="BA3420" i="1"/>
  <c r="BD3420" i="1"/>
  <c r="G3421" i="1"/>
  <c r="M3421" i="1"/>
  <c r="AD3421" i="1"/>
  <c r="AE3421" i="1" s="1"/>
  <c r="AF3421" i="1"/>
  <c r="AI3421" i="1" s="1"/>
  <c r="AG3421" i="1"/>
  <c r="AW3421" i="1"/>
  <c r="AX3421" i="1"/>
  <c r="AY3421" i="1" s="1"/>
  <c r="BD3421" i="1"/>
  <c r="G3422" i="1"/>
  <c r="N3422" i="1"/>
  <c r="R3422" i="1" s="1"/>
  <c r="O3422" i="1"/>
  <c r="AD3422" i="1"/>
  <c r="AE3422" i="1"/>
  <c r="AF3422" i="1"/>
  <c r="AM3422" i="1" s="1"/>
  <c r="AG3422" i="1"/>
  <c r="AH3422" i="1"/>
  <c r="AW3422" i="1"/>
  <c r="AX3422" i="1"/>
  <c r="BD3422" i="1" s="1"/>
  <c r="AY3422" i="1"/>
  <c r="AZ3422" i="1"/>
  <c r="BA3422" i="1"/>
  <c r="G3423" i="1"/>
  <c r="M3423" i="1"/>
  <c r="Q3423" i="1"/>
  <c r="AD3423" i="1"/>
  <c r="AE3423" i="1" s="1"/>
  <c r="AW3423" i="1"/>
  <c r="AX3423" i="1"/>
  <c r="AY3423" i="1"/>
  <c r="G3424" i="1"/>
  <c r="M3424" i="1"/>
  <c r="N3424" i="1"/>
  <c r="O3424" i="1"/>
  <c r="P3424" i="1" s="1"/>
  <c r="Q3424" i="1"/>
  <c r="AD3424" i="1"/>
  <c r="AE3424" i="1" s="1"/>
  <c r="AW3424" i="1"/>
  <c r="AX3424" i="1"/>
  <c r="AY3424" i="1"/>
  <c r="G3425" i="1"/>
  <c r="M3425" i="1"/>
  <c r="N3425" i="1"/>
  <c r="O3425" i="1"/>
  <c r="P3425" i="1"/>
  <c r="R3425" i="1" s="1"/>
  <c r="Q3425" i="1"/>
  <c r="S3425" i="1" s="1"/>
  <c r="AD3425" i="1"/>
  <c r="AE3425" i="1"/>
  <c r="AH3425" i="1" s="1"/>
  <c r="AK3425" i="1"/>
  <c r="AL3425" i="1"/>
  <c r="AW3425" i="1"/>
  <c r="AX3425" i="1" s="1"/>
  <c r="AY3425" i="1" s="1"/>
  <c r="AZ3425" i="1"/>
  <c r="BA3425" i="1"/>
  <c r="BC3425" i="1" s="1"/>
  <c r="BD3425" i="1"/>
  <c r="G3426" i="1"/>
  <c r="K3426" i="1"/>
  <c r="L3426" i="1"/>
  <c r="AV3426" i="1" s="1"/>
  <c r="AW3426" i="1" s="1"/>
  <c r="AX3426" i="1" s="1"/>
  <c r="AU3426" i="1"/>
  <c r="BD3426" i="1"/>
  <c r="G3427" i="1"/>
  <c r="K3427" i="1"/>
  <c r="L3427" i="1"/>
  <c r="M3427" i="1"/>
  <c r="Q3427" i="1"/>
  <c r="AD3427" i="1"/>
  <c r="AE3427" i="1"/>
  <c r="AW3427" i="1"/>
  <c r="AX3427" i="1"/>
  <c r="AY3427" i="1"/>
  <c r="G3428" i="1"/>
  <c r="L3428" i="1"/>
  <c r="AW3428" i="1"/>
  <c r="AX3428" i="1" s="1"/>
  <c r="G3429" i="1"/>
  <c r="M3429" i="1"/>
  <c r="AD3429" i="1" s="1"/>
  <c r="AE3429" i="1" s="1"/>
  <c r="AH3429" i="1" s="1"/>
  <c r="N3429" i="1"/>
  <c r="O3429" i="1"/>
  <c r="P3429" i="1" s="1"/>
  <c r="AK3429" i="1"/>
  <c r="AW3429" i="1"/>
  <c r="AX3429" i="1"/>
  <c r="AY3429" i="1"/>
  <c r="AZ3429" i="1"/>
  <c r="BA3429" i="1"/>
  <c r="BC3429" i="1" s="1"/>
  <c r="BD3429" i="1"/>
  <c r="G3430" i="1"/>
  <c r="L3430" i="1"/>
  <c r="M3430" i="1" s="1"/>
  <c r="AW3430" i="1"/>
  <c r="AX3430" i="1"/>
  <c r="AY3430" i="1" s="1"/>
  <c r="AZ3430" i="1"/>
  <c r="BA3430" i="1"/>
  <c r="G3431" i="1"/>
  <c r="L3431" i="1"/>
  <c r="M3431" i="1" s="1"/>
  <c r="AW3431" i="1"/>
  <c r="AX3431" i="1"/>
  <c r="AY3431" i="1"/>
  <c r="AZ3431" i="1"/>
  <c r="BA3431" i="1"/>
  <c r="BC3431" i="1" s="1"/>
  <c r="BD3431" i="1"/>
  <c r="G3432" i="1"/>
  <c r="L3432" i="1"/>
  <c r="M3432" i="1" s="1"/>
  <c r="AW3432" i="1"/>
  <c r="AX3432" i="1" s="1"/>
  <c r="G3433" i="1"/>
  <c r="L3433" i="1"/>
  <c r="M3433" i="1"/>
  <c r="Q3433" i="1" s="1"/>
  <c r="N3433" i="1"/>
  <c r="O3433" i="1"/>
  <c r="AW3433" i="1"/>
  <c r="AX3433" i="1" s="1"/>
  <c r="BA3433" i="1" s="1"/>
  <c r="AZ3433" i="1"/>
  <c r="G3434" i="1"/>
  <c r="H3434" i="1"/>
  <c r="I3434" i="1"/>
  <c r="J3434" i="1"/>
  <c r="K3434" i="1"/>
  <c r="L3434" i="1"/>
  <c r="M3434" i="1"/>
  <c r="AD3434" i="1" s="1"/>
  <c r="N3434" i="1"/>
  <c r="O3434" i="1"/>
  <c r="P3434" i="1"/>
  <c r="Q3434" i="1"/>
  <c r="R3434" i="1"/>
  <c r="S3434" i="1"/>
  <c r="T3434" i="1"/>
  <c r="U3434" i="1"/>
  <c r="V3434" i="1"/>
  <c r="W3434" i="1"/>
  <c r="X3434" i="1"/>
  <c r="AW3434" i="1"/>
  <c r="AX3434" i="1"/>
  <c r="AY3434" i="1"/>
  <c r="AZ3434" i="1"/>
  <c r="BA3434" i="1"/>
  <c r="BC3434" i="1" s="1"/>
  <c r="BD3434" i="1"/>
  <c r="G3435" i="1"/>
  <c r="H3435" i="1"/>
  <c r="I3435" i="1"/>
  <c r="J3435" i="1"/>
  <c r="K3435" i="1"/>
  <c r="L3435" i="1"/>
  <c r="M3435" i="1"/>
  <c r="N3435" i="1"/>
  <c r="O3435" i="1"/>
  <c r="P3435" i="1"/>
  <c r="Q3435" i="1"/>
  <c r="R3435" i="1"/>
  <c r="S3435" i="1"/>
  <c r="T3435" i="1"/>
  <c r="U3435" i="1"/>
  <c r="V3435" i="1"/>
  <c r="W3435" i="1"/>
  <c r="X3435" i="1"/>
  <c r="AD3435" i="1"/>
  <c r="AE3435" i="1"/>
  <c r="AF3435" i="1"/>
  <c r="AG3435" i="1"/>
  <c r="AW3435" i="1"/>
  <c r="AX3435" i="1"/>
  <c r="AY3435" i="1"/>
  <c r="G3436" i="1"/>
  <c r="H3436" i="1"/>
  <c r="I3436" i="1"/>
  <c r="J3436" i="1"/>
  <c r="K3436" i="1"/>
  <c r="L3436" i="1"/>
  <c r="M3436" i="1"/>
  <c r="AD3436" i="1" s="1"/>
  <c r="N3436" i="1"/>
  <c r="O3436" i="1"/>
  <c r="P3436" i="1"/>
  <c r="Q3436" i="1"/>
  <c r="R3436" i="1"/>
  <c r="S3436" i="1"/>
  <c r="T3436" i="1"/>
  <c r="U3436" i="1"/>
  <c r="V3436" i="1"/>
  <c r="W3436" i="1"/>
  <c r="X3436" i="1"/>
  <c r="AK3436" i="1"/>
  <c r="AW3436" i="1"/>
  <c r="AX3436" i="1" s="1"/>
  <c r="G3437" i="1"/>
  <c r="H3437" i="1"/>
  <c r="I3437" i="1"/>
  <c r="J3437" i="1"/>
  <c r="K3437" i="1"/>
  <c r="L3437" i="1"/>
  <c r="M3437" i="1"/>
  <c r="N3437" i="1"/>
  <c r="O3437" i="1"/>
  <c r="P3437" i="1"/>
  <c r="Q3437" i="1"/>
  <c r="R3437" i="1"/>
  <c r="S3437" i="1"/>
  <c r="T3437" i="1"/>
  <c r="U3437" i="1"/>
  <c r="V3437" i="1"/>
  <c r="W3437" i="1"/>
  <c r="X3437" i="1"/>
  <c r="AD3437" i="1"/>
  <c r="AE3437" i="1" s="1"/>
  <c r="AW3437" i="1"/>
  <c r="AX3437" i="1" s="1"/>
  <c r="G3438" i="1"/>
  <c r="H3438" i="1"/>
  <c r="I3438" i="1"/>
  <c r="J3438" i="1"/>
  <c r="K3438" i="1"/>
  <c r="L3438" i="1"/>
  <c r="M3438" i="1"/>
  <c r="N3438" i="1"/>
  <c r="O3438" i="1"/>
  <c r="P3438" i="1"/>
  <c r="Q3438" i="1"/>
  <c r="R3438" i="1"/>
  <c r="S3438" i="1"/>
  <c r="T3438" i="1"/>
  <c r="U3438" i="1"/>
  <c r="V3438" i="1"/>
  <c r="W3438" i="1"/>
  <c r="X3438" i="1"/>
  <c r="AD3438" i="1"/>
  <c r="AK3438" i="1" s="1"/>
  <c r="AE3438" i="1"/>
  <c r="AL3438" i="1" s="1"/>
  <c r="AF3438" i="1"/>
  <c r="AM3438" i="1" s="1"/>
  <c r="AG3438" i="1"/>
  <c r="AH3438" i="1"/>
  <c r="AI3438" i="1"/>
  <c r="AW3438" i="1"/>
  <c r="AX3438" i="1" s="1"/>
  <c r="AZ3438" i="1"/>
  <c r="BA3438" i="1"/>
  <c r="G3439" i="1"/>
  <c r="H3439" i="1"/>
  <c r="I3439" i="1"/>
  <c r="J3439" i="1"/>
  <c r="K3439" i="1"/>
  <c r="L3439" i="1"/>
  <c r="M3439" i="1"/>
  <c r="AD3439" i="1" s="1"/>
  <c r="N3439" i="1"/>
  <c r="O3439" i="1"/>
  <c r="P3439" i="1"/>
  <c r="Q3439" i="1"/>
  <c r="R3439" i="1"/>
  <c r="S3439" i="1"/>
  <c r="T3439" i="1"/>
  <c r="U3439" i="1"/>
  <c r="V3439" i="1"/>
  <c r="W3439" i="1"/>
  <c r="X3439" i="1"/>
  <c r="AW3439" i="1"/>
  <c r="AX3439" i="1"/>
  <c r="AZ3439" i="1" s="1"/>
  <c r="BC3439" i="1" s="1"/>
  <c r="AY3439" i="1"/>
  <c r="BA3439" i="1"/>
  <c r="BD3439" i="1"/>
  <c r="G3440" i="1"/>
  <c r="H3440" i="1"/>
  <c r="I3440" i="1"/>
  <c r="J3440" i="1"/>
  <c r="K3440" i="1"/>
  <c r="L3440" i="1"/>
  <c r="M3440" i="1"/>
  <c r="N3440" i="1"/>
  <c r="O3440" i="1"/>
  <c r="P3440" i="1"/>
  <c r="Q3440" i="1"/>
  <c r="R3440" i="1"/>
  <c r="S3440" i="1"/>
  <c r="T3440" i="1"/>
  <c r="U3440" i="1"/>
  <c r="V3440" i="1"/>
  <c r="W3440" i="1"/>
  <c r="X3440" i="1"/>
  <c r="AD3440" i="1"/>
  <c r="AK3440" i="1" s="1"/>
  <c r="AE3440" i="1"/>
  <c r="AL3440" i="1" s="1"/>
  <c r="AF3440" i="1"/>
  <c r="AG3440" i="1"/>
  <c r="AW3440" i="1"/>
  <c r="AX3440" i="1"/>
  <c r="G3441" i="1"/>
  <c r="H3441" i="1"/>
  <c r="I3441" i="1"/>
  <c r="J3441" i="1"/>
  <c r="K3441" i="1"/>
  <c r="L3441" i="1"/>
  <c r="M3441" i="1"/>
  <c r="AD3441" i="1" s="1"/>
  <c r="N3441" i="1"/>
  <c r="O3441" i="1"/>
  <c r="P3441" i="1"/>
  <c r="Q3441" i="1"/>
  <c r="R3441" i="1"/>
  <c r="S3441" i="1"/>
  <c r="T3441" i="1"/>
  <c r="U3441" i="1"/>
  <c r="V3441" i="1"/>
  <c r="W3441" i="1"/>
  <c r="X3441" i="1"/>
  <c r="AK3441" i="1"/>
  <c r="AW3441" i="1"/>
  <c r="AX3441" i="1" s="1"/>
  <c r="BD3441" i="1"/>
  <c r="G3442" i="1"/>
  <c r="H3442" i="1"/>
  <c r="I3442" i="1"/>
  <c r="J3442" i="1"/>
  <c r="K3442" i="1"/>
  <c r="L3442" i="1"/>
  <c r="M3442" i="1"/>
  <c r="N3442" i="1"/>
  <c r="O3442" i="1"/>
  <c r="P3442" i="1"/>
  <c r="Q3442" i="1"/>
  <c r="R3442" i="1"/>
  <c r="S3442" i="1"/>
  <c r="T3442" i="1"/>
  <c r="U3442" i="1"/>
  <c r="V3442" i="1"/>
  <c r="W3442" i="1"/>
  <c r="X3442" i="1"/>
  <c r="AD3442" i="1"/>
  <c r="AE3442" i="1" s="1"/>
  <c r="AW3442" i="1"/>
  <c r="AX3442" i="1" s="1"/>
  <c r="G3443" i="1"/>
  <c r="H3443" i="1"/>
  <c r="I3443" i="1"/>
  <c r="J3443" i="1"/>
  <c r="K3443" i="1"/>
  <c r="L3443" i="1"/>
  <c r="M3443" i="1"/>
  <c r="N3443" i="1"/>
  <c r="O3443" i="1"/>
  <c r="P3443" i="1"/>
  <c r="Q3443" i="1"/>
  <c r="R3443" i="1"/>
  <c r="S3443" i="1"/>
  <c r="T3443" i="1"/>
  <c r="U3443" i="1"/>
  <c r="V3443" i="1"/>
  <c r="W3443" i="1"/>
  <c r="X3443" i="1"/>
  <c r="AD3443" i="1"/>
  <c r="AK3443" i="1" s="1"/>
  <c r="AN3443" i="1" s="1"/>
  <c r="AE3443" i="1"/>
  <c r="AL3443" i="1" s="1"/>
  <c r="AF3443" i="1"/>
  <c r="AM3443" i="1" s="1"/>
  <c r="AG3443" i="1"/>
  <c r="AH3443" i="1"/>
  <c r="AI3443" i="1"/>
  <c r="AW3443" i="1"/>
  <c r="AX3443" i="1" s="1"/>
  <c r="AZ3443" i="1" s="1"/>
  <c r="G3444" i="1"/>
  <c r="H3444" i="1"/>
  <c r="I3444" i="1"/>
  <c r="J3444" i="1"/>
  <c r="K3444" i="1"/>
  <c r="L3444" i="1"/>
  <c r="M3444" i="1"/>
  <c r="AD3444" i="1" s="1"/>
  <c r="N3444" i="1"/>
  <c r="O3444" i="1"/>
  <c r="P3444" i="1"/>
  <c r="Q3444" i="1"/>
  <c r="R3444" i="1"/>
  <c r="S3444" i="1"/>
  <c r="T3444" i="1"/>
  <c r="U3444" i="1"/>
  <c r="V3444" i="1"/>
  <c r="W3444" i="1"/>
  <c r="X3444" i="1"/>
  <c r="AW3444" i="1"/>
  <c r="AX3444" i="1"/>
  <c r="AY3444" i="1" s="1"/>
  <c r="BC3444" i="1" s="1"/>
  <c r="AZ3444" i="1"/>
  <c r="BA3444" i="1"/>
  <c r="BD3444" i="1"/>
  <c r="G3445" i="1"/>
  <c r="H3445" i="1"/>
  <c r="I3445" i="1"/>
  <c r="J3445" i="1"/>
  <c r="K3445" i="1"/>
  <c r="L3445" i="1"/>
  <c r="M3445" i="1"/>
  <c r="N3445" i="1"/>
  <c r="O3445" i="1"/>
  <c r="P3445" i="1"/>
  <c r="Q3445" i="1"/>
  <c r="R3445" i="1"/>
  <c r="S3445" i="1"/>
  <c r="T3445" i="1"/>
  <c r="U3445" i="1"/>
  <c r="V3445" i="1"/>
  <c r="W3445" i="1"/>
  <c r="X3445" i="1"/>
  <c r="AD3445" i="1"/>
  <c r="AE3445" i="1"/>
  <c r="AF3445" i="1"/>
  <c r="AG3445" i="1"/>
  <c r="AW3445" i="1"/>
  <c r="AX3445" i="1"/>
  <c r="AY3445" i="1"/>
  <c r="G3446" i="1"/>
  <c r="H3446" i="1"/>
  <c r="I3446" i="1"/>
  <c r="J3446" i="1"/>
  <c r="K3446" i="1"/>
  <c r="L3446" i="1"/>
  <c r="M3446" i="1"/>
  <c r="AD3446" i="1" s="1"/>
  <c r="N3446" i="1"/>
  <c r="O3446" i="1"/>
  <c r="P3446" i="1"/>
  <c r="Q3446" i="1"/>
  <c r="R3446" i="1"/>
  <c r="S3446" i="1"/>
  <c r="T3446" i="1"/>
  <c r="U3446" i="1"/>
  <c r="V3446" i="1"/>
  <c r="W3446" i="1"/>
  <c r="X3446" i="1"/>
  <c r="AW3446" i="1"/>
  <c r="AX3446" i="1" s="1"/>
  <c r="BD3446" i="1" s="1"/>
  <c r="G3447" i="1"/>
  <c r="H3447" i="1"/>
  <c r="I3447" i="1"/>
  <c r="J3447" i="1"/>
  <c r="K3447" i="1"/>
  <c r="L3447" i="1"/>
  <c r="M3447" i="1"/>
  <c r="N3447" i="1"/>
  <c r="O3447" i="1"/>
  <c r="P3447" i="1"/>
  <c r="Q3447" i="1"/>
  <c r="R3447" i="1"/>
  <c r="S3447" i="1"/>
  <c r="T3447" i="1"/>
  <c r="U3447" i="1"/>
  <c r="V3447" i="1"/>
  <c r="W3447" i="1"/>
  <c r="X3447" i="1"/>
  <c r="AD3447" i="1"/>
  <c r="AE3447" i="1" s="1"/>
  <c r="AW3447" i="1"/>
  <c r="AX3447" i="1" s="1"/>
  <c r="G3448" i="1"/>
  <c r="H3448" i="1"/>
  <c r="I3448" i="1"/>
  <c r="J3448" i="1"/>
  <c r="K3448" i="1"/>
  <c r="L3448" i="1"/>
  <c r="M3448" i="1"/>
  <c r="N3448" i="1"/>
  <c r="O3448" i="1"/>
  <c r="P3448" i="1"/>
  <c r="Q3448" i="1"/>
  <c r="R3448" i="1"/>
  <c r="S3448" i="1"/>
  <c r="T3448" i="1"/>
  <c r="U3448" i="1"/>
  <c r="V3448" i="1"/>
  <c r="W3448" i="1"/>
  <c r="X3448" i="1"/>
  <c r="AD3448" i="1"/>
  <c r="AK3448" i="1" s="1"/>
  <c r="AE3448" i="1"/>
  <c r="AL3448" i="1" s="1"/>
  <c r="AF3448" i="1"/>
  <c r="AM3448" i="1" s="1"/>
  <c r="AG3448" i="1"/>
  <c r="AJ3448" i="1" s="1"/>
  <c r="AH3448" i="1"/>
  <c r="AI3448" i="1"/>
  <c r="AW3448" i="1"/>
  <c r="AX3448" i="1" s="1"/>
  <c r="AZ3448" i="1" s="1"/>
  <c r="BA3448" i="1"/>
  <c r="G3449" i="1"/>
  <c r="H3449" i="1"/>
  <c r="I3449" i="1"/>
  <c r="J3449" i="1"/>
  <c r="K3449" i="1"/>
  <c r="L3449" i="1"/>
  <c r="M3449" i="1"/>
  <c r="AD3449" i="1" s="1"/>
  <c r="N3449" i="1"/>
  <c r="O3449" i="1"/>
  <c r="P3449" i="1"/>
  <c r="Q3449" i="1"/>
  <c r="R3449" i="1"/>
  <c r="S3449" i="1"/>
  <c r="T3449" i="1"/>
  <c r="U3449" i="1"/>
  <c r="V3449" i="1"/>
  <c r="W3449" i="1"/>
  <c r="X3449" i="1"/>
  <c r="AW3449" i="1"/>
  <c r="AX3449" i="1"/>
  <c r="AZ3449" i="1" s="1"/>
  <c r="BC3449" i="1" s="1"/>
  <c r="AY3449" i="1"/>
  <c r="BA3449" i="1"/>
  <c r="BD3449" i="1"/>
  <c r="G3450" i="1"/>
  <c r="H3450" i="1"/>
  <c r="I3450" i="1"/>
  <c r="J3450" i="1"/>
  <c r="K3450" i="1"/>
  <c r="L3450" i="1"/>
  <c r="M3450" i="1"/>
  <c r="N3450" i="1"/>
  <c r="O3450" i="1"/>
  <c r="P3450" i="1"/>
  <c r="Q3450" i="1"/>
  <c r="R3450" i="1"/>
  <c r="S3450" i="1"/>
  <c r="T3450" i="1"/>
  <c r="U3450" i="1"/>
  <c r="V3450" i="1"/>
  <c r="W3450" i="1"/>
  <c r="X3450" i="1"/>
  <c r="AD3450" i="1"/>
  <c r="AE3450" i="1"/>
  <c r="AL3450" i="1" s="1"/>
  <c r="AF3450" i="1"/>
  <c r="AG3450" i="1"/>
  <c r="AW3450" i="1"/>
  <c r="AX3450" i="1"/>
  <c r="AY3450" i="1"/>
  <c r="G3451" i="1"/>
  <c r="H3451" i="1"/>
  <c r="I3451" i="1"/>
  <c r="J3451" i="1"/>
  <c r="K3451" i="1"/>
  <c r="L3451" i="1"/>
  <c r="M3451" i="1"/>
  <c r="N3451" i="1"/>
  <c r="O3451" i="1"/>
  <c r="P3451" i="1"/>
  <c r="Q3451" i="1"/>
  <c r="R3451" i="1"/>
  <c r="S3451" i="1"/>
  <c r="T3451" i="1"/>
  <c r="U3451" i="1"/>
  <c r="V3451" i="1"/>
  <c r="W3451" i="1"/>
  <c r="X3451" i="1"/>
  <c r="AC3451" i="1"/>
  <c r="AW3451" i="1"/>
  <c r="G3452" i="1"/>
  <c r="H3452" i="1"/>
  <c r="I3452" i="1"/>
  <c r="J3452" i="1"/>
  <c r="K3452" i="1"/>
  <c r="L3452" i="1"/>
  <c r="M3452" i="1"/>
  <c r="N3452" i="1"/>
  <c r="O3452" i="1"/>
  <c r="P3452" i="1"/>
  <c r="Q3452" i="1"/>
  <c r="R3452" i="1"/>
  <c r="S3452" i="1"/>
  <c r="T3452" i="1"/>
  <c r="U3452" i="1"/>
  <c r="V3452" i="1"/>
  <c r="W3452" i="1"/>
  <c r="X3452" i="1"/>
  <c r="AD3452" i="1"/>
  <c r="AK3452" i="1" s="1"/>
  <c r="AE3452" i="1"/>
  <c r="AF3452" i="1"/>
  <c r="AG3452" i="1"/>
  <c r="AW3452" i="1"/>
  <c r="AX3452" i="1" s="1"/>
  <c r="G3453" i="1"/>
  <c r="H3453" i="1"/>
  <c r="I3453" i="1"/>
  <c r="J3453" i="1"/>
  <c r="K3453" i="1"/>
  <c r="L3453" i="1"/>
  <c r="M3453" i="1"/>
  <c r="N3453" i="1"/>
  <c r="O3453" i="1"/>
  <c r="P3453" i="1"/>
  <c r="Q3453" i="1"/>
  <c r="R3453" i="1"/>
  <c r="S3453" i="1"/>
  <c r="T3453" i="1"/>
  <c r="U3453" i="1"/>
  <c r="V3453" i="1"/>
  <c r="W3453" i="1"/>
  <c r="X3453" i="1"/>
  <c r="AD3453" i="1"/>
  <c r="AE3453" i="1" s="1"/>
  <c r="AF3453" i="1"/>
  <c r="AM3453" i="1" s="1"/>
  <c r="AG3453" i="1"/>
  <c r="AI3453" i="1"/>
  <c r="AK3453" i="1"/>
  <c r="AW3453" i="1"/>
  <c r="AX3453" i="1"/>
  <c r="AY3453" i="1" s="1"/>
  <c r="BA3453" i="1"/>
  <c r="G3454" i="1"/>
  <c r="H3454" i="1"/>
  <c r="I3454" i="1"/>
  <c r="J3454" i="1"/>
  <c r="K3454" i="1"/>
  <c r="L3454" i="1"/>
  <c r="M3454" i="1"/>
  <c r="N3454" i="1"/>
  <c r="O3454" i="1"/>
  <c r="P3454" i="1"/>
  <c r="Q3454" i="1"/>
  <c r="R3454" i="1"/>
  <c r="S3454" i="1"/>
  <c r="T3454" i="1"/>
  <c r="U3454" i="1"/>
  <c r="V3454" i="1"/>
  <c r="W3454" i="1"/>
  <c r="X3454" i="1"/>
  <c r="AD3454" i="1"/>
  <c r="AW3454" i="1"/>
  <c r="AX3454" i="1" s="1"/>
  <c r="G3455" i="1"/>
  <c r="H3455" i="1"/>
  <c r="I3455" i="1"/>
  <c r="J3455" i="1"/>
  <c r="K3455" i="1"/>
  <c r="L3455" i="1"/>
  <c r="M3455" i="1"/>
  <c r="N3455" i="1"/>
  <c r="O3455" i="1"/>
  <c r="P3455" i="1"/>
  <c r="Q3455" i="1"/>
  <c r="R3455" i="1"/>
  <c r="S3455" i="1"/>
  <c r="T3455" i="1"/>
  <c r="U3455" i="1"/>
  <c r="V3455" i="1"/>
  <c r="W3455" i="1"/>
  <c r="X3455" i="1"/>
  <c r="AD3455" i="1"/>
  <c r="AK3455" i="1" s="1"/>
  <c r="AE3455" i="1"/>
  <c r="AL3455" i="1" s="1"/>
  <c r="AG3455" i="1"/>
  <c r="AH3455" i="1"/>
  <c r="AW3455" i="1"/>
  <c r="AX3455" i="1" s="1"/>
  <c r="AY3455" i="1" s="1"/>
  <c r="G3456" i="1"/>
  <c r="H3456" i="1"/>
  <c r="I3456" i="1"/>
  <c r="J3456" i="1"/>
  <c r="K3456" i="1"/>
  <c r="L3456" i="1"/>
  <c r="M3456" i="1"/>
  <c r="AD3456" i="1" s="1"/>
  <c r="AK3456" i="1" s="1"/>
  <c r="N3456" i="1"/>
  <c r="O3456" i="1"/>
  <c r="P3456" i="1"/>
  <c r="Q3456" i="1"/>
  <c r="R3456" i="1"/>
  <c r="S3456" i="1"/>
  <c r="T3456" i="1"/>
  <c r="U3456" i="1"/>
  <c r="V3456" i="1"/>
  <c r="W3456" i="1"/>
  <c r="X3456" i="1"/>
  <c r="AW3456" i="1"/>
  <c r="AX3456" i="1" s="1"/>
  <c r="BD3456" i="1"/>
  <c r="G3457" i="1"/>
  <c r="H3457" i="1"/>
  <c r="I3457" i="1"/>
  <c r="J3457" i="1"/>
  <c r="K3457" i="1"/>
  <c r="L3457" i="1"/>
  <c r="M3457" i="1"/>
  <c r="N3457" i="1"/>
  <c r="O3457" i="1"/>
  <c r="P3457" i="1"/>
  <c r="Q3457" i="1"/>
  <c r="R3457" i="1"/>
  <c r="S3457" i="1"/>
  <c r="T3457" i="1"/>
  <c r="U3457" i="1"/>
  <c r="V3457" i="1"/>
  <c r="W3457" i="1"/>
  <c r="X3457" i="1"/>
  <c r="AD3457" i="1"/>
  <c r="AW3457" i="1"/>
  <c r="AX3457" i="1" s="1"/>
  <c r="BI3457" i="1"/>
  <c r="G3458" i="1"/>
  <c r="H3458" i="1"/>
  <c r="I3458" i="1"/>
  <c r="J3458" i="1"/>
  <c r="K3458" i="1"/>
  <c r="L3458" i="1"/>
  <c r="M3458" i="1"/>
  <c r="N3458" i="1"/>
  <c r="O3458" i="1"/>
  <c r="P3458" i="1"/>
  <c r="Q3458" i="1"/>
  <c r="R3458" i="1"/>
  <c r="S3458" i="1"/>
  <c r="T3458" i="1"/>
  <c r="U3458" i="1"/>
  <c r="V3458" i="1"/>
  <c r="W3458" i="1"/>
  <c r="X3458" i="1"/>
  <c r="AD3458" i="1"/>
  <c r="AK3458" i="1" s="1"/>
  <c r="AE3458" i="1"/>
  <c r="AF3458" i="1"/>
  <c r="AG3458" i="1"/>
  <c r="AW3458" i="1"/>
  <c r="AX3458" i="1" s="1"/>
  <c r="G3459" i="1"/>
  <c r="L3459" i="1"/>
  <c r="M3459" i="1"/>
  <c r="AW3459" i="1"/>
  <c r="AX3459" i="1"/>
  <c r="AY3459" i="1"/>
  <c r="G3460" i="1"/>
  <c r="L3460" i="1"/>
  <c r="M3460" i="1"/>
  <c r="N3460" i="1"/>
  <c r="AW3460" i="1"/>
  <c r="AX3460" i="1"/>
  <c r="BB3460" i="1" s="1"/>
  <c r="BA3460" i="1" s="1"/>
  <c r="AY3460" i="1"/>
  <c r="AZ3460" i="1"/>
  <c r="G3461" i="1"/>
  <c r="L3461" i="1"/>
  <c r="M3461" i="1"/>
  <c r="Q3461" i="1" s="1"/>
  <c r="N3461" i="1"/>
  <c r="O3461" i="1"/>
  <c r="AW3461" i="1"/>
  <c r="AX3461" i="1" s="1"/>
  <c r="AZ3461" i="1" s="1"/>
  <c r="G3462" i="1"/>
  <c r="K3462" i="1"/>
  <c r="M3462" i="1" s="1"/>
  <c r="L3462" i="1"/>
  <c r="N3462" i="1"/>
  <c r="O3462" i="1"/>
  <c r="AU3462" i="1"/>
  <c r="AW3462" i="1" s="1"/>
  <c r="AV3462" i="1"/>
  <c r="AX3462" i="1"/>
  <c r="AY3462" i="1" s="1"/>
  <c r="G3463" i="1"/>
  <c r="K3463" i="1"/>
  <c r="L3463" i="1"/>
  <c r="M3463" i="1"/>
  <c r="AW3463" i="1"/>
  <c r="AX3463" i="1"/>
  <c r="AY3463" i="1"/>
  <c r="G3464" i="1"/>
  <c r="M3464" i="1"/>
  <c r="Q3464" i="1" s="1"/>
  <c r="N3464" i="1"/>
  <c r="O3464" i="1"/>
  <c r="AW3464" i="1"/>
  <c r="AX3464" i="1" s="1"/>
  <c r="AZ3464" i="1"/>
  <c r="G3465" i="1"/>
  <c r="K3465" i="1"/>
  <c r="K3476" i="1" s="1"/>
  <c r="M3476" i="1" s="1"/>
  <c r="L3465" i="1"/>
  <c r="AW3465" i="1"/>
  <c r="AX3465" i="1" s="1"/>
  <c r="AZ3465" i="1"/>
  <c r="G3466" i="1"/>
  <c r="L3466" i="1"/>
  <c r="M3466" i="1" s="1"/>
  <c r="O3466" i="1" s="1"/>
  <c r="AW3466" i="1"/>
  <c r="AX3466" i="1"/>
  <c r="BD3466" i="1" s="1"/>
  <c r="BA3466" i="1"/>
  <c r="BB3466" i="1"/>
  <c r="G3467" i="1"/>
  <c r="L3467" i="1"/>
  <c r="M3467" i="1"/>
  <c r="AD3467" i="1" s="1"/>
  <c r="Q3467" i="1"/>
  <c r="AK3467" i="1"/>
  <c r="AW3467" i="1"/>
  <c r="AX3467" i="1"/>
  <c r="BI3467" i="1" s="1"/>
  <c r="AY3467" i="1"/>
  <c r="AZ3467" i="1"/>
  <c r="BB3467" i="1"/>
  <c r="BA3467" i="1" s="1"/>
  <c r="BC3467" i="1" s="1"/>
  <c r="BD3467" i="1"/>
  <c r="G3468" i="1"/>
  <c r="L3468" i="1"/>
  <c r="M3468" i="1"/>
  <c r="AD3468" i="1" s="1"/>
  <c r="N3468" i="1"/>
  <c r="P3468" i="1" s="1"/>
  <c r="O3468" i="1"/>
  <c r="Q3468" i="1"/>
  <c r="R3468" i="1"/>
  <c r="AW3468" i="1"/>
  <c r="AX3468" i="1" s="1"/>
  <c r="BD3468" i="1"/>
  <c r="G3469" i="1"/>
  <c r="M3469" i="1"/>
  <c r="N3469" i="1"/>
  <c r="O3469" i="1"/>
  <c r="P3469" i="1"/>
  <c r="R3469" i="1" s="1"/>
  <c r="S3469" i="1" s="1"/>
  <c r="Q3469" i="1"/>
  <c r="AD3469" i="1"/>
  <c r="AW3469" i="1"/>
  <c r="AX3469" i="1" s="1"/>
  <c r="BI3469" i="1" s="1"/>
  <c r="G3470" i="1"/>
  <c r="L3470" i="1"/>
  <c r="M3470" i="1" s="1"/>
  <c r="AD3470" i="1"/>
  <c r="AE3470" i="1" s="1"/>
  <c r="AW3470" i="1"/>
  <c r="AX3470" i="1" s="1"/>
  <c r="G3471" i="1"/>
  <c r="L3471" i="1"/>
  <c r="M3471" i="1" s="1"/>
  <c r="AW3471" i="1"/>
  <c r="AX3471" i="1" s="1"/>
  <c r="G3472" i="1"/>
  <c r="L3472" i="1"/>
  <c r="M3472" i="1" s="1"/>
  <c r="AW3472" i="1"/>
  <c r="AX3472" i="1"/>
  <c r="AY3472" i="1" s="1"/>
  <c r="G3473" i="1"/>
  <c r="L3473" i="1"/>
  <c r="M3473" i="1"/>
  <c r="N3473" i="1" s="1"/>
  <c r="AW3473" i="1"/>
  <c r="AW2887" i="1" s="1"/>
  <c r="AX2887" i="1" s="1"/>
  <c r="G3474" i="1"/>
  <c r="K3474" i="1"/>
  <c r="M3474" i="1" s="1"/>
  <c r="N3474" i="1" s="1"/>
  <c r="P3474" i="1" s="1"/>
  <c r="O3474" i="1"/>
  <c r="AW3474" i="1"/>
  <c r="AX3474" i="1"/>
  <c r="AZ3474" i="1"/>
  <c r="G3475" i="1"/>
  <c r="K3475" i="1"/>
  <c r="M3475" i="1"/>
  <c r="AD3475" i="1" s="1"/>
  <c r="O3475" i="1"/>
  <c r="AW3475" i="1"/>
  <c r="AX3475" i="1"/>
  <c r="BD3475" i="1" s="1"/>
  <c r="AY3475" i="1"/>
  <c r="BC3475" i="1" s="1"/>
  <c r="AZ3475" i="1"/>
  <c r="BA3475" i="1"/>
  <c r="BB3475" i="1"/>
  <c r="G3476" i="1"/>
  <c r="L3476" i="1"/>
  <c r="O3476" i="1"/>
  <c r="AW3476" i="1"/>
  <c r="AX3476" i="1"/>
  <c r="BD3476" i="1" s="1"/>
  <c r="AY3476" i="1"/>
  <c r="AZ3476" i="1"/>
  <c r="BA3476" i="1"/>
  <c r="BB3476" i="1"/>
  <c r="G3477" i="1"/>
  <c r="L3477" i="1"/>
  <c r="M3477" i="1"/>
  <c r="AD3477" i="1" s="1"/>
  <c r="N3477" i="1"/>
  <c r="O3477" i="1"/>
  <c r="P3477" i="1"/>
  <c r="R3477" i="1" s="1"/>
  <c r="Q3477" i="1"/>
  <c r="S3477" i="1" s="1"/>
  <c r="AK3477" i="1"/>
  <c r="AW3477" i="1"/>
  <c r="AX3477" i="1"/>
  <c r="BI3477" i="1" s="1"/>
  <c r="AY3477" i="1"/>
  <c r="AZ3477" i="1"/>
  <c r="BB3477" i="1"/>
  <c r="BA3477" i="1" s="1"/>
  <c r="BC3477" i="1" s="1"/>
  <c r="BD3477" i="1"/>
  <c r="G3478" i="1"/>
  <c r="L3478" i="1"/>
  <c r="M3478" i="1"/>
  <c r="AD3478" i="1" s="1"/>
  <c r="N3478" i="1"/>
  <c r="O3478" i="1"/>
  <c r="P3478" i="1" s="1"/>
  <c r="Q3478" i="1"/>
  <c r="R3478" i="1"/>
  <c r="AK3478" i="1"/>
  <c r="AW3478" i="1"/>
  <c r="AX3478" i="1" s="1"/>
  <c r="BD3478" i="1"/>
  <c r="G3479" i="1"/>
  <c r="L3479" i="1"/>
  <c r="M3479" i="1" s="1"/>
  <c r="AW3479" i="1"/>
  <c r="AX3479" i="1"/>
  <c r="AY3479" i="1"/>
  <c r="AZ3479" i="1"/>
  <c r="BB3479" i="1"/>
  <c r="BA3479" i="1" s="1"/>
  <c r="BC3479" i="1" s="1"/>
  <c r="BD3479" i="1"/>
  <c r="BI3479" i="1"/>
  <c r="G3480" i="1"/>
  <c r="H3480" i="1"/>
  <c r="I3480" i="1"/>
  <c r="J3480" i="1"/>
  <c r="K3480" i="1"/>
  <c r="L3480" i="1"/>
  <c r="M3480" i="1"/>
  <c r="N3480" i="1"/>
  <c r="O3480" i="1"/>
  <c r="P3480" i="1"/>
  <c r="Q3480" i="1"/>
  <c r="R3480" i="1"/>
  <c r="S3480" i="1"/>
  <c r="T3480" i="1"/>
  <c r="U3480" i="1"/>
  <c r="V3480" i="1"/>
  <c r="W3480" i="1"/>
  <c r="X3480" i="1"/>
  <c r="AD3480" i="1"/>
  <c r="AE3480" i="1" s="1"/>
  <c r="AW3480" i="1"/>
  <c r="AX3480" i="1" s="1"/>
  <c r="G3481" i="1"/>
  <c r="H3481" i="1"/>
  <c r="I3481" i="1"/>
  <c r="J3481" i="1"/>
  <c r="K3481" i="1"/>
  <c r="L3481" i="1"/>
  <c r="M3481" i="1"/>
  <c r="N3481" i="1"/>
  <c r="O3481" i="1"/>
  <c r="P3481" i="1"/>
  <c r="Q3481" i="1"/>
  <c r="R3481" i="1"/>
  <c r="S3481" i="1"/>
  <c r="T3481" i="1"/>
  <c r="U3481" i="1"/>
  <c r="V3481" i="1"/>
  <c r="W3481" i="1"/>
  <c r="X3481" i="1"/>
  <c r="AD3481" i="1"/>
  <c r="AE3481" i="1"/>
  <c r="AF3481" i="1"/>
  <c r="AG3481" i="1"/>
  <c r="AW3481" i="1"/>
  <c r="AX3481" i="1"/>
  <c r="AY3481" i="1" s="1"/>
  <c r="G3482" i="1"/>
  <c r="H3482" i="1"/>
  <c r="I3482" i="1"/>
  <c r="J3482" i="1"/>
  <c r="K3482" i="1"/>
  <c r="L3482" i="1"/>
  <c r="M3482" i="1"/>
  <c r="N3482" i="1"/>
  <c r="O3482" i="1"/>
  <c r="P3482" i="1"/>
  <c r="Q3482" i="1"/>
  <c r="R3482" i="1"/>
  <c r="S3482" i="1"/>
  <c r="T3482" i="1"/>
  <c r="U3482" i="1"/>
  <c r="V3482" i="1"/>
  <c r="W3482" i="1"/>
  <c r="X3482" i="1"/>
  <c r="AD3482" i="1"/>
  <c r="AK3482" i="1" s="1"/>
  <c r="AE3482" i="1"/>
  <c r="AL3482" i="1" s="1"/>
  <c r="AF3482" i="1"/>
  <c r="AM3482" i="1" s="1"/>
  <c r="AG3482" i="1"/>
  <c r="AH3482" i="1"/>
  <c r="AI3482" i="1"/>
  <c r="AW3482" i="1"/>
  <c r="AX3482" i="1" s="1"/>
  <c r="AZ3482" i="1"/>
  <c r="BA3482" i="1"/>
  <c r="G3483" i="1"/>
  <c r="H3483" i="1"/>
  <c r="I3483" i="1"/>
  <c r="J3483" i="1"/>
  <c r="K3483" i="1"/>
  <c r="L3483" i="1"/>
  <c r="M3483" i="1"/>
  <c r="AD3483" i="1" s="1"/>
  <c r="N3483" i="1"/>
  <c r="O3483" i="1"/>
  <c r="P3483" i="1"/>
  <c r="Q3483" i="1"/>
  <c r="R3483" i="1"/>
  <c r="S3483" i="1"/>
  <c r="T3483" i="1"/>
  <c r="U3483" i="1"/>
  <c r="V3483" i="1"/>
  <c r="W3483" i="1"/>
  <c r="X3483" i="1"/>
  <c r="AK3483" i="1"/>
  <c r="AW3483" i="1"/>
  <c r="AX3483" i="1" s="1"/>
  <c r="BD3483" i="1"/>
  <c r="BI3483" i="1"/>
  <c r="G3484" i="1"/>
  <c r="H3484" i="1"/>
  <c r="I3484" i="1"/>
  <c r="J3484" i="1"/>
  <c r="K3484" i="1"/>
  <c r="L3484" i="1"/>
  <c r="M3484" i="1"/>
  <c r="N3484" i="1"/>
  <c r="O3484" i="1"/>
  <c r="P3484" i="1"/>
  <c r="Q3484" i="1"/>
  <c r="R3484" i="1"/>
  <c r="S3484" i="1"/>
  <c r="T3484" i="1"/>
  <c r="U3484" i="1"/>
  <c r="V3484" i="1"/>
  <c r="W3484" i="1"/>
  <c r="X3484" i="1"/>
  <c r="AD3484" i="1"/>
  <c r="AE3484" i="1" s="1"/>
  <c r="AW3484" i="1"/>
  <c r="AX3484" i="1" s="1"/>
  <c r="G3485" i="1"/>
  <c r="H3485" i="1"/>
  <c r="I3485" i="1"/>
  <c r="J3485" i="1"/>
  <c r="K3485" i="1"/>
  <c r="L3485" i="1"/>
  <c r="M3485" i="1"/>
  <c r="N3485" i="1"/>
  <c r="O3485" i="1"/>
  <c r="P3485" i="1"/>
  <c r="Q3485" i="1"/>
  <c r="R3485" i="1"/>
  <c r="S3485" i="1"/>
  <c r="T3485" i="1"/>
  <c r="U3485" i="1"/>
  <c r="V3485" i="1"/>
  <c r="W3485" i="1"/>
  <c r="X3485" i="1"/>
  <c r="AD3485" i="1"/>
  <c r="AK3485" i="1" s="1"/>
  <c r="AG3485" i="1"/>
  <c r="AW3485" i="1"/>
  <c r="AX3485" i="1" s="1"/>
  <c r="AY3485" i="1" s="1"/>
  <c r="AZ3485" i="1"/>
  <c r="G3486" i="1"/>
  <c r="H3486" i="1"/>
  <c r="I3486" i="1"/>
  <c r="J3486" i="1"/>
  <c r="K3486" i="1"/>
  <c r="L3486" i="1"/>
  <c r="M3486" i="1"/>
  <c r="AD3486" i="1" s="1"/>
  <c r="N3486" i="1"/>
  <c r="O3486" i="1"/>
  <c r="P3486" i="1"/>
  <c r="Q3486" i="1"/>
  <c r="R3486" i="1"/>
  <c r="S3486" i="1"/>
  <c r="T3486" i="1"/>
  <c r="U3486" i="1"/>
  <c r="V3486" i="1"/>
  <c r="W3486" i="1"/>
  <c r="X3486" i="1"/>
  <c r="AK3486" i="1"/>
  <c r="AW3486" i="1"/>
  <c r="AX3486" i="1"/>
  <c r="AY3486" i="1"/>
  <c r="AZ3486" i="1"/>
  <c r="BA3486" i="1"/>
  <c r="BC3486" i="1"/>
  <c r="BD3486" i="1"/>
  <c r="BI3486" i="1"/>
  <c r="G3487" i="1"/>
  <c r="H3487" i="1"/>
  <c r="I3487" i="1"/>
  <c r="J3487" i="1"/>
  <c r="K3487" i="1"/>
  <c r="L3487" i="1"/>
  <c r="M3487" i="1"/>
  <c r="N3487" i="1"/>
  <c r="O3487" i="1"/>
  <c r="P3487" i="1"/>
  <c r="Q3487" i="1"/>
  <c r="R3487" i="1"/>
  <c r="S3487" i="1"/>
  <c r="T3487" i="1"/>
  <c r="U3487" i="1"/>
  <c r="V3487" i="1"/>
  <c r="W3487" i="1"/>
  <c r="X3487" i="1"/>
  <c r="AD3487" i="1"/>
  <c r="AW3487" i="1"/>
  <c r="AX3487" i="1" s="1"/>
  <c r="G3488" i="1"/>
  <c r="H3488" i="1"/>
  <c r="I3488" i="1"/>
  <c r="J3488" i="1"/>
  <c r="K3488" i="1"/>
  <c r="L3488" i="1"/>
  <c r="M3488" i="1"/>
  <c r="N3488" i="1"/>
  <c r="O3488" i="1"/>
  <c r="P3488" i="1"/>
  <c r="Q3488" i="1"/>
  <c r="R3488" i="1"/>
  <c r="S3488" i="1"/>
  <c r="T3488" i="1"/>
  <c r="U3488" i="1"/>
  <c r="V3488" i="1"/>
  <c r="W3488" i="1"/>
  <c r="X3488" i="1"/>
  <c r="AD3488" i="1"/>
  <c r="AF3488" i="1"/>
  <c r="AG3488" i="1"/>
  <c r="AW3488" i="1"/>
  <c r="AX3488" i="1"/>
  <c r="AY3488" i="1" s="1"/>
  <c r="G3489" i="1"/>
  <c r="AK3489" i="1" s="1"/>
  <c r="H3489" i="1"/>
  <c r="I3489" i="1"/>
  <c r="J3489" i="1"/>
  <c r="K3489" i="1"/>
  <c r="L3489" i="1"/>
  <c r="M3489" i="1"/>
  <c r="N3489" i="1"/>
  <c r="O3489" i="1"/>
  <c r="P3489" i="1"/>
  <c r="Q3489" i="1"/>
  <c r="R3489" i="1"/>
  <c r="S3489" i="1"/>
  <c r="T3489" i="1"/>
  <c r="U3489" i="1"/>
  <c r="V3489" i="1"/>
  <c r="W3489" i="1"/>
  <c r="X3489" i="1"/>
  <c r="AD3489" i="1"/>
  <c r="AE3489" i="1"/>
  <c r="AL3489" i="1" s="1"/>
  <c r="AF3489" i="1"/>
  <c r="AM3489" i="1" s="1"/>
  <c r="AG3489" i="1"/>
  <c r="AH3489" i="1"/>
  <c r="AI3489" i="1"/>
  <c r="AJ3489" i="1"/>
  <c r="AW3489" i="1"/>
  <c r="AX3489" i="1"/>
  <c r="BI3489" i="1" s="1"/>
  <c r="BA3489" i="1"/>
  <c r="G3490" i="1"/>
  <c r="H3490" i="1"/>
  <c r="I3490" i="1"/>
  <c r="J3490" i="1"/>
  <c r="K3490" i="1"/>
  <c r="L3490" i="1"/>
  <c r="M3490" i="1"/>
  <c r="AD3490" i="1" s="1"/>
  <c r="N3490" i="1"/>
  <c r="O3490" i="1"/>
  <c r="P3490" i="1"/>
  <c r="Q3490" i="1"/>
  <c r="R3490" i="1"/>
  <c r="S3490" i="1"/>
  <c r="T3490" i="1"/>
  <c r="U3490" i="1"/>
  <c r="V3490" i="1"/>
  <c r="W3490" i="1"/>
  <c r="X3490" i="1"/>
  <c r="AW3490" i="1"/>
  <c r="AX3490" i="1"/>
  <c r="AY3490" i="1"/>
  <c r="AZ3490" i="1"/>
  <c r="BA3490" i="1"/>
  <c r="BC3490" i="1"/>
  <c r="BD3490" i="1"/>
  <c r="BI3490" i="1"/>
  <c r="G3491" i="1"/>
  <c r="H3491" i="1"/>
  <c r="I3491" i="1"/>
  <c r="J3491" i="1"/>
  <c r="K3491" i="1"/>
  <c r="L3491" i="1"/>
  <c r="M3491" i="1"/>
  <c r="N3491" i="1"/>
  <c r="O3491" i="1"/>
  <c r="P3491" i="1"/>
  <c r="Q3491" i="1"/>
  <c r="R3491" i="1"/>
  <c r="S3491" i="1"/>
  <c r="T3491" i="1"/>
  <c r="U3491" i="1"/>
  <c r="V3491" i="1"/>
  <c r="W3491" i="1"/>
  <c r="X3491" i="1"/>
  <c r="AD3491" i="1"/>
  <c r="AK3491" i="1" s="1"/>
  <c r="AE3491" i="1"/>
  <c r="AF3491" i="1"/>
  <c r="AW3491" i="1"/>
  <c r="AX3491" i="1" s="1"/>
  <c r="G3492" i="1"/>
  <c r="H3492" i="1"/>
  <c r="I3492" i="1"/>
  <c r="J3492" i="1"/>
  <c r="K3492" i="1"/>
  <c r="L3492" i="1"/>
  <c r="M3492" i="1"/>
  <c r="N3492" i="1"/>
  <c r="O3492" i="1"/>
  <c r="P3492" i="1"/>
  <c r="Q3492" i="1"/>
  <c r="R3492" i="1"/>
  <c r="S3492" i="1"/>
  <c r="T3492" i="1"/>
  <c r="U3492" i="1"/>
  <c r="V3492" i="1"/>
  <c r="W3492" i="1"/>
  <c r="X3492" i="1"/>
  <c r="AD3492" i="1"/>
  <c r="AK3492" i="1" s="1"/>
  <c r="AE3492" i="1"/>
  <c r="AL3492" i="1" s="1"/>
  <c r="AF3492" i="1"/>
  <c r="AM3492" i="1" s="1"/>
  <c r="AG3492" i="1"/>
  <c r="AJ3492" i="1" s="1"/>
  <c r="AH3492" i="1"/>
  <c r="AI3492" i="1"/>
  <c r="AW3492" i="1"/>
  <c r="AX3492" i="1" s="1"/>
  <c r="AZ3492" i="1"/>
  <c r="BA3492" i="1"/>
  <c r="G3493" i="1"/>
  <c r="H3493" i="1"/>
  <c r="I3493" i="1"/>
  <c r="J3493" i="1"/>
  <c r="K3493" i="1"/>
  <c r="L3493" i="1"/>
  <c r="M3493" i="1"/>
  <c r="AD3493" i="1" s="1"/>
  <c r="N3493" i="1"/>
  <c r="O3493" i="1"/>
  <c r="P3493" i="1"/>
  <c r="Q3493" i="1"/>
  <c r="R3493" i="1"/>
  <c r="S3493" i="1"/>
  <c r="T3493" i="1"/>
  <c r="U3493" i="1"/>
  <c r="V3493" i="1"/>
  <c r="W3493" i="1"/>
  <c r="X3493" i="1"/>
  <c r="AK3493" i="1"/>
  <c r="AW3493" i="1"/>
  <c r="AX3493" i="1"/>
  <c r="AY3493" i="1"/>
  <c r="AZ3493" i="1"/>
  <c r="BC3493" i="1" s="1"/>
  <c r="BA3493" i="1"/>
  <c r="BD3493" i="1"/>
  <c r="BI3493" i="1"/>
  <c r="G3494" i="1"/>
  <c r="H3494" i="1"/>
  <c r="I3494" i="1"/>
  <c r="J3494" i="1"/>
  <c r="K3494" i="1"/>
  <c r="L3494" i="1"/>
  <c r="M3494" i="1"/>
  <c r="N3494" i="1"/>
  <c r="O3494" i="1"/>
  <c r="P3494" i="1"/>
  <c r="Q3494" i="1"/>
  <c r="R3494" i="1"/>
  <c r="S3494" i="1"/>
  <c r="T3494" i="1"/>
  <c r="U3494" i="1"/>
  <c r="V3494" i="1"/>
  <c r="W3494" i="1"/>
  <c r="X3494" i="1"/>
  <c r="AD3494" i="1"/>
  <c r="AE3494" i="1"/>
  <c r="AW3494" i="1"/>
  <c r="AX3494" i="1" s="1"/>
  <c r="G3495" i="1"/>
  <c r="H3495" i="1"/>
  <c r="I3495" i="1"/>
  <c r="J3495" i="1"/>
  <c r="K3495" i="1"/>
  <c r="L3495" i="1"/>
  <c r="M3495" i="1"/>
  <c r="N3495" i="1"/>
  <c r="O3495" i="1"/>
  <c r="P3495" i="1"/>
  <c r="Q3495" i="1"/>
  <c r="R3495" i="1"/>
  <c r="S3495" i="1"/>
  <c r="T3495" i="1"/>
  <c r="U3495" i="1"/>
  <c r="V3495" i="1"/>
  <c r="W3495" i="1"/>
  <c r="X3495" i="1"/>
  <c r="AD3495" i="1"/>
  <c r="AK3495" i="1" s="1"/>
  <c r="AG3495" i="1"/>
  <c r="AW3495" i="1"/>
  <c r="AX3495" i="1" s="1"/>
  <c r="AY3495" i="1"/>
  <c r="AZ3495" i="1"/>
  <c r="G3496" i="1"/>
  <c r="H3496" i="1"/>
  <c r="I3496" i="1"/>
  <c r="J3496" i="1"/>
  <c r="K3496" i="1"/>
  <c r="L3496" i="1"/>
  <c r="M3496" i="1"/>
  <c r="AD3496" i="1" s="1"/>
  <c r="N3496" i="1"/>
  <c r="O3496" i="1"/>
  <c r="P3496" i="1"/>
  <c r="Q3496" i="1"/>
  <c r="R3496" i="1"/>
  <c r="S3496" i="1"/>
  <c r="T3496" i="1"/>
  <c r="U3496" i="1"/>
  <c r="V3496" i="1"/>
  <c r="W3496" i="1"/>
  <c r="X3496" i="1"/>
  <c r="AW3496" i="1"/>
  <c r="AX3496" i="1"/>
  <c r="AY3496" i="1"/>
  <c r="AZ3496" i="1"/>
  <c r="BA3496" i="1"/>
  <c r="BC3496" i="1"/>
  <c r="BD3496" i="1"/>
  <c r="BI3496" i="1"/>
  <c r="G3497" i="1"/>
  <c r="H3497" i="1"/>
  <c r="I3497" i="1"/>
  <c r="J3497" i="1"/>
  <c r="K3497" i="1"/>
  <c r="L3497" i="1"/>
  <c r="M3497" i="1"/>
  <c r="N3497" i="1"/>
  <c r="O3497" i="1"/>
  <c r="P3497" i="1"/>
  <c r="Q3497" i="1"/>
  <c r="R3497" i="1"/>
  <c r="S3497" i="1"/>
  <c r="T3497" i="1"/>
  <c r="U3497" i="1"/>
  <c r="V3497" i="1"/>
  <c r="W3497" i="1"/>
  <c r="X3497" i="1"/>
  <c r="AD3497" i="1"/>
  <c r="AW3497" i="1"/>
  <c r="AX3497" i="1" s="1"/>
  <c r="G3498" i="1"/>
  <c r="H3498" i="1"/>
  <c r="I3498" i="1"/>
  <c r="J3498" i="1"/>
  <c r="K3498" i="1"/>
  <c r="L3498" i="1"/>
  <c r="M3498" i="1"/>
  <c r="N3498" i="1"/>
  <c r="O3498" i="1"/>
  <c r="P3498" i="1"/>
  <c r="Q3498" i="1"/>
  <c r="R3498" i="1"/>
  <c r="S3498" i="1"/>
  <c r="T3498" i="1"/>
  <c r="U3498" i="1"/>
  <c r="V3498" i="1"/>
  <c r="W3498" i="1"/>
  <c r="X3498" i="1"/>
  <c r="AD3498" i="1"/>
  <c r="AF3498" i="1"/>
  <c r="AG3498" i="1"/>
  <c r="AW3498" i="1"/>
  <c r="AX3498" i="1"/>
  <c r="AY3498" i="1"/>
  <c r="G3499" i="1"/>
  <c r="AK3499" i="1" s="1"/>
  <c r="H3499" i="1"/>
  <c r="I3499" i="1"/>
  <c r="J3499" i="1"/>
  <c r="K3499" i="1"/>
  <c r="L3499" i="1"/>
  <c r="M3499" i="1"/>
  <c r="N3499" i="1"/>
  <c r="O3499" i="1"/>
  <c r="P3499" i="1"/>
  <c r="Q3499" i="1"/>
  <c r="R3499" i="1"/>
  <c r="S3499" i="1"/>
  <c r="T3499" i="1"/>
  <c r="U3499" i="1"/>
  <c r="V3499" i="1"/>
  <c r="W3499" i="1"/>
  <c r="X3499" i="1"/>
  <c r="AD3499" i="1"/>
  <c r="AE3499" i="1"/>
  <c r="AL3499" i="1" s="1"/>
  <c r="AF3499" i="1"/>
  <c r="AM3499" i="1" s="1"/>
  <c r="AG3499" i="1"/>
  <c r="AH3499" i="1"/>
  <c r="AI3499" i="1"/>
  <c r="AJ3499" i="1"/>
  <c r="AW3499" i="1"/>
  <c r="AX3499" i="1"/>
  <c r="BD3499" i="1" s="1"/>
  <c r="AY3499" i="1"/>
  <c r="BB3499" i="1"/>
  <c r="BA3499" i="1" s="1"/>
  <c r="G3500" i="1"/>
  <c r="H3500" i="1"/>
  <c r="I3500" i="1"/>
  <c r="J3500" i="1"/>
  <c r="K3500" i="1"/>
  <c r="L3500" i="1"/>
  <c r="M3500" i="1"/>
  <c r="AD3500" i="1" s="1"/>
  <c r="AK3500" i="1" s="1"/>
  <c r="N3500" i="1"/>
  <c r="O3500" i="1"/>
  <c r="P3500" i="1"/>
  <c r="Q3500" i="1"/>
  <c r="R3500" i="1"/>
  <c r="S3500" i="1"/>
  <c r="T3500" i="1"/>
  <c r="U3500" i="1"/>
  <c r="V3500" i="1"/>
  <c r="W3500" i="1"/>
  <c r="X3500" i="1"/>
  <c r="AW3500" i="1"/>
  <c r="AX3500" i="1"/>
  <c r="AY3500" i="1"/>
  <c r="AZ3500" i="1"/>
  <c r="BA3500" i="1"/>
  <c r="BB3500" i="1"/>
  <c r="BC3500" i="1"/>
  <c r="BD3500" i="1"/>
  <c r="BI3500" i="1"/>
  <c r="G3501" i="1"/>
  <c r="K3501" i="1"/>
  <c r="L3501" i="1"/>
  <c r="M3501" i="1"/>
  <c r="AD3501" i="1" s="1"/>
  <c r="N3501" i="1"/>
  <c r="P3501" i="1" s="1"/>
  <c r="O3501" i="1"/>
  <c r="Q3501" i="1"/>
  <c r="R3501" i="1"/>
  <c r="AW3501" i="1"/>
  <c r="AX3501" i="1"/>
  <c r="AY3501" i="1"/>
  <c r="AZ3501" i="1"/>
  <c r="BA3501" i="1"/>
  <c r="BB3501" i="1"/>
  <c r="BC3501" i="1"/>
  <c r="BD3501" i="1"/>
  <c r="BI3501" i="1"/>
  <c r="G3502" i="1"/>
  <c r="L3502" i="1"/>
  <c r="M3502" i="1"/>
  <c r="N3502" i="1"/>
  <c r="O3502" i="1"/>
  <c r="P3502" i="1" s="1"/>
  <c r="R3502" i="1" s="1"/>
  <c r="S3502" i="1" s="1"/>
  <c r="Q3502" i="1"/>
  <c r="AD3502" i="1"/>
  <c r="AE3502" i="1" s="1"/>
  <c r="AH3502" i="1" s="1"/>
  <c r="AK3502" i="1"/>
  <c r="AW3502" i="1"/>
  <c r="AX3502" i="1"/>
  <c r="AY3502" i="1"/>
  <c r="AZ3502" i="1"/>
  <c r="BA3502" i="1"/>
  <c r="BC3502" i="1" s="1"/>
  <c r="BB3502" i="1"/>
  <c r="BD3502" i="1"/>
  <c r="BI3502" i="1"/>
  <c r="G3503" i="1"/>
  <c r="L3503" i="1"/>
  <c r="M3503" i="1"/>
  <c r="N3503" i="1"/>
  <c r="O3503" i="1"/>
  <c r="P3503" i="1"/>
  <c r="R3503" i="1" s="1"/>
  <c r="Q3503" i="1"/>
  <c r="S3503" i="1"/>
  <c r="AD3503" i="1"/>
  <c r="AW3503" i="1"/>
  <c r="AX3503" i="1" s="1"/>
  <c r="BI3503" i="1" s="1"/>
  <c r="G3504" i="1"/>
  <c r="L3504" i="1"/>
  <c r="M3504" i="1" s="1"/>
  <c r="AD3504" i="1" s="1"/>
  <c r="AW3504" i="1"/>
  <c r="AX3504" i="1" s="1"/>
  <c r="G3505" i="1"/>
  <c r="L3505" i="1"/>
  <c r="M3505" i="1" s="1"/>
  <c r="AW3505" i="1"/>
  <c r="AX3505" i="1" s="1"/>
  <c r="G3506" i="1"/>
  <c r="K3506" i="1"/>
  <c r="M3506" i="1" s="1"/>
  <c r="L3506" i="1"/>
  <c r="AW3506" i="1"/>
  <c r="AX3506" i="1"/>
  <c r="G3507" i="1"/>
  <c r="L3507" i="1"/>
  <c r="M3507" i="1" s="1"/>
  <c r="AW3507" i="1"/>
  <c r="AX3507" i="1"/>
  <c r="AY3507" i="1" s="1"/>
  <c r="G3508" i="1"/>
  <c r="K3508" i="1"/>
  <c r="L3508" i="1"/>
  <c r="M3508" i="1"/>
  <c r="AU3508" i="1"/>
  <c r="AV3508" i="1"/>
  <c r="AW3508" i="1"/>
  <c r="AX3508" i="1" s="1"/>
  <c r="G3509" i="1"/>
  <c r="K3509" i="1"/>
  <c r="M3509" i="1" s="1"/>
  <c r="L3509" i="1"/>
  <c r="AD3509" i="1"/>
  <c r="AE3509" i="1"/>
  <c r="AW3509" i="1"/>
  <c r="AX3509" i="1" s="1"/>
  <c r="G3510" i="1"/>
  <c r="M3510" i="1"/>
  <c r="AW3510" i="1"/>
  <c r="AX3510" i="1"/>
  <c r="AY3510" i="1" s="1"/>
  <c r="G3511" i="1"/>
  <c r="M3511" i="1"/>
  <c r="Q3511" i="1" s="1"/>
  <c r="N3511" i="1"/>
  <c r="O3511" i="1"/>
  <c r="AW3511" i="1"/>
  <c r="AX3511" i="1" s="1"/>
  <c r="AZ3511" i="1" s="1"/>
  <c r="G3512" i="1"/>
  <c r="K3512" i="1"/>
  <c r="M3512" i="1" s="1"/>
  <c r="L3512" i="1"/>
  <c r="AW3512" i="1"/>
  <c r="AX3512" i="1" s="1"/>
  <c r="AZ3512" i="1" s="1"/>
  <c r="G3513" i="1"/>
  <c r="L3513" i="1"/>
  <c r="M3513" i="1" s="1"/>
  <c r="AW3513" i="1"/>
  <c r="AX3513" i="1"/>
  <c r="BD3513" i="1" s="1"/>
  <c r="AZ3513" i="1"/>
  <c r="BB3513" i="1"/>
  <c r="BA3513" i="1" s="1"/>
  <c r="G3514" i="1"/>
  <c r="L3514" i="1"/>
  <c r="M3514" i="1"/>
  <c r="AD3514" i="1" s="1"/>
  <c r="N3514" i="1"/>
  <c r="O3514" i="1"/>
  <c r="P3514" i="1"/>
  <c r="R3514" i="1" s="1"/>
  <c r="Q3514" i="1"/>
  <c r="AW3514" i="1"/>
  <c r="AX3514" i="1" s="1"/>
  <c r="BB3514" i="1"/>
  <c r="BA3514" i="1" s="1"/>
  <c r="G3515" i="1"/>
  <c r="L3515" i="1"/>
  <c r="M3515" i="1" s="1"/>
  <c r="Q3515" i="1" s="1"/>
  <c r="AW3515" i="1"/>
  <c r="AX3515" i="1"/>
  <c r="AY3515" i="1" s="1"/>
  <c r="AZ3515" i="1"/>
  <c r="BB3515" i="1"/>
  <c r="BA3515" i="1" s="1"/>
  <c r="BC3515" i="1" s="1"/>
  <c r="BD3515" i="1"/>
  <c r="BI3515" i="1"/>
  <c r="G3516" i="1"/>
  <c r="L3516" i="1"/>
  <c r="M3516" i="1"/>
  <c r="N3516" i="1" s="1"/>
  <c r="P3516" i="1" s="1"/>
  <c r="O3516" i="1"/>
  <c r="Q3516" i="1"/>
  <c r="R3516" i="1"/>
  <c r="S3516" i="1" s="1"/>
  <c r="AD3516" i="1"/>
  <c r="AE3516" i="1" s="1"/>
  <c r="AH3516" i="1" s="1"/>
  <c r="AK3516" i="1"/>
  <c r="AL3516" i="1"/>
  <c r="AW3516" i="1"/>
  <c r="AX3516" i="1" s="1"/>
  <c r="BD3516" i="1" s="1"/>
  <c r="G3517" i="1"/>
  <c r="K3517" i="1"/>
  <c r="L3517" i="1"/>
  <c r="M3517" i="1"/>
  <c r="N3517" i="1"/>
  <c r="O3517" i="1"/>
  <c r="P3517" i="1" s="1"/>
  <c r="R3517" i="1" s="1"/>
  <c r="S3517" i="1" s="1"/>
  <c r="Q3517" i="1"/>
  <c r="AD3517" i="1"/>
  <c r="AE3517" i="1" s="1"/>
  <c r="AH3517" i="1" s="1"/>
  <c r="AK3517" i="1"/>
  <c r="AL3517" i="1"/>
  <c r="AW3517" i="1"/>
  <c r="AX3517" i="1" s="1"/>
  <c r="BD3517" i="1"/>
  <c r="BI3517" i="1"/>
  <c r="G3518" i="1"/>
  <c r="L3518" i="1"/>
  <c r="M3518" i="1" s="1"/>
  <c r="AD3518" i="1" s="1"/>
  <c r="AW3518" i="1"/>
  <c r="AX3518" i="1" s="1"/>
  <c r="BI3518" i="1" s="1"/>
  <c r="G3519" i="1"/>
  <c r="H3519" i="1"/>
  <c r="I3519" i="1"/>
  <c r="J3519" i="1"/>
  <c r="K3519" i="1"/>
  <c r="L3519" i="1"/>
  <c r="M3519" i="1"/>
  <c r="AD3519" i="1" s="1"/>
  <c r="N3519" i="1"/>
  <c r="O3519" i="1"/>
  <c r="P3519" i="1"/>
  <c r="Q3519" i="1"/>
  <c r="R3519" i="1"/>
  <c r="S3519" i="1"/>
  <c r="T3519" i="1"/>
  <c r="U3519" i="1"/>
  <c r="V3519" i="1"/>
  <c r="W3519" i="1"/>
  <c r="X3519" i="1"/>
  <c r="AE3519" i="1"/>
  <c r="AF3519" i="1"/>
  <c r="AW3519" i="1"/>
  <c r="AX3519" i="1" s="1"/>
  <c r="G3520" i="1"/>
  <c r="H3520" i="1"/>
  <c r="I3520" i="1"/>
  <c r="J3520" i="1"/>
  <c r="K3520" i="1"/>
  <c r="L3520" i="1"/>
  <c r="M3520" i="1"/>
  <c r="N3520" i="1"/>
  <c r="O3520" i="1"/>
  <c r="P3520" i="1"/>
  <c r="Q3520" i="1"/>
  <c r="R3520" i="1"/>
  <c r="S3520" i="1"/>
  <c r="T3520" i="1"/>
  <c r="U3520" i="1"/>
  <c r="V3520" i="1"/>
  <c r="W3520" i="1"/>
  <c r="X3520" i="1"/>
  <c r="AD3520" i="1"/>
  <c r="AK3520" i="1" s="1"/>
  <c r="AG3520" i="1"/>
  <c r="AW3520" i="1"/>
  <c r="AX3520" i="1" s="1"/>
  <c r="AY3520" i="1" s="1"/>
  <c r="G3521" i="1"/>
  <c r="H3521" i="1"/>
  <c r="I3521" i="1"/>
  <c r="J3521" i="1"/>
  <c r="K3521" i="1"/>
  <c r="L3521" i="1"/>
  <c r="M3521" i="1"/>
  <c r="AD3521" i="1" s="1"/>
  <c r="AK3521" i="1" s="1"/>
  <c r="N3521" i="1"/>
  <c r="O3521" i="1"/>
  <c r="P3521" i="1"/>
  <c r="Q3521" i="1"/>
  <c r="R3521" i="1"/>
  <c r="S3521" i="1"/>
  <c r="T3521" i="1"/>
  <c r="U3521" i="1"/>
  <c r="V3521" i="1"/>
  <c r="W3521" i="1"/>
  <c r="X3521" i="1"/>
  <c r="AW3521" i="1"/>
  <c r="AX3521" i="1"/>
  <c r="AY3521" i="1"/>
  <c r="AZ3521" i="1"/>
  <c r="BA3521" i="1"/>
  <c r="BC3521" i="1"/>
  <c r="BD3521" i="1"/>
  <c r="BI3521" i="1"/>
  <c r="G3522" i="1"/>
  <c r="L3522" i="1"/>
  <c r="M3522" i="1"/>
  <c r="N3522" i="1"/>
  <c r="O3522" i="1"/>
  <c r="P3522" i="1" s="1"/>
  <c r="R3522" i="1" s="1"/>
  <c r="S3522" i="1" s="1"/>
  <c r="Q3522" i="1"/>
  <c r="AD3522" i="1"/>
  <c r="AE3522" i="1" s="1"/>
  <c r="AH3522" i="1" s="1"/>
  <c r="AK3522" i="1"/>
  <c r="AW3522" i="1"/>
  <c r="AX3522" i="1" s="1"/>
  <c r="BI3522" i="1"/>
  <c r="G3523" i="1"/>
  <c r="L3523" i="1"/>
  <c r="M3523" i="1" s="1"/>
  <c r="AD3523" i="1"/>
  <c r="AE3523" i="1" s="1"/>
  <c r="AW3523" i="1"/>
  <c r="AX3523" i="1" s="1"/>
  <c r="G3524" i="1"/>
  <c r="L3524" i="1"/>
  <c r="M3524" i="1" s="1"/>
  <c r="AW3524" i="1"/>
  <c r="AX3524" i="1"/>
  <c r="AY3524" i="1" s="1"/>
  <c r="G3525" i="1"/>
  <c r="K3525" i="1"/>
  <c r="L3525" i="1"/>
  <c r="M3525" i="1"/>
  <c r="N3525" i="1" s="1"/>
  <c r="AU3525" i="1"/>
  <c r="AV3525" i="1"/>
  <c r="AW3525" i="1"/>
  <c r="AX3525" i="1"/>
  <c r="G3526" i="1"/>
  <c r="K3526" i="1"/>
  <c r="L3526" i="1"/>
  <c r="M3526" i="1" s="1"/>
  <c r="AW3526" i="1"/>
  <c r="AX3526" i="1"/>
  <c r="AY3526" i="1" s="1"/>
  <c r="G3527" i="1"/>
  <c r="AK3527" i="1" s="1"/>
  <c r="H3527" i="1"/>
  <c r="I3527" i="1"/>
  <c r="J3527" i="1"/>
  <c r="K3527" i="1"/>
  <c r="L3527" i="1"/>
  <c r="M3527" i="1"/>
  <c r="N3527" i="1"/>
  <c r="O3527" i="1"/>
  <c r="P3527" i="1"/>
  <c r="Q3527" i="1"/>
  <c r="R3527" i="1"/>
  <c r="S3527" i="1"/>
  <c r="T3527" i="1"/>
  <c r="U3527" i="1"/>
  <c r="V3527" i="1"/>
  <c r="W3527" i="1"/>
  <c r="X3527" i="1"/>
  <c r="AD3527" i="1"/>
  <c r="AE3527" i="1" s="1"/>
  <c r="AF3527" i="1"/>
  <c r="AM3527" i="1" s="1"/>
  <c r="AG3527" i="1"/>
  <c r="AI3527" i="1"/>
  <c r="AW3527" i="1"/>
  <c r="AX3527" i="1"/>
  <c r="BI3527" i="1" s="1"/>
  <c r="AY3527" i="1"/>
  <c r="BA3527" i="1"/>
  <c r="G3528" i="1"/>
  <c r="H3528" i="1"/>
  <c r="I3528" i="1"/>
  <c r="J3528" i="1"/>
  <c r="K3528" i="1"/>
  <c r="L3528" i="1"/>
  <c r="M3528" i="1"/>
  <c r="AD3528" i="1" s="1"/>
  <c r="N3528" i="1"/>
  <c r="O3528" i="1"/>
  <c r="P3528" i="1"/>
  <c r="Q3528" i="1"/>
  <c r="R3528" i="1"/>
  <c r="S3528" i="1"/>
  <c r="T3528" i="1"/>
  <c r="U3528" i="1"/>
  <c r="V3528" i="1"/>
  <c r="W3528" i="1"/>
  <c r="X3528" i="1"/>
  <c r="AW3528" i="1"/>
  <c r="AX3528" i="1" s="1"/>
  <c r="BI3528" i="1" s="1"/>
  <c r="G3529" i="1"/>
  <c r="H3529" i="1"/>
  <c r="I3529" i="1"/>
  <c r="J3529" i="1"/>
  <c r="K3529" i="1"/>
  <c r="L3529" i="1"/>
  <c r="M3529" i="1"/>
  <c r="AD3529" i="1" s="1"/>
  <c r="N3529" i="1"/>
  <c r="O3529" i="1"/>
  <c r="P3529" i="1"/>
  <c r="Q3529" i="1"/>
  <c r="R3529" i="1"/>
  <c r="S3529" i="1"/>
  <c r="T3529" i="1"/>
  <c r="U3529" i="1"/>
  <c r="V3529" i="1"/>
  <c r="W3529" i="1"/>
  <c r="X3529" i="1"/>
  <c r="AW3529" i="1"/>
  <c r="AX3529" i="1" s="1"/>
  <c r="G3530" i="1"/>
  <c r="H3530" i="1"/>
  <c r="I3530" i="1"/>
  <c r="J3530" i="1"/>
  <c r="K3530" i="1"/>
  <c r="L3530" i="1"/>
  <c r="M3530" i="1"/>
  <c r="N3530" i="1"/>
  <c r="O3530" i="1"/>
  <c r="P3530" i="1"/>
  <c r="Q3530" i="1"/>
  <c r="R3530" i="1"/>
  <c r="S3530" i="1"/>
  <c r="T3530" i="1"/>
  <c r="U3530" i="1"/>
  <c r="V3530" i="1"/>
  <c r="W3530" i="1"/>
  <c r="X3530" i="1"/>
  <c r="AD3530" i="1"/>
  <c r="AK3530" i="1" s="1"/>
  <c r="AN3530" i="1" s="1"/>
  <c r="AE3530" i="1"/>
  <c r="AL3530" i="1" s="1"/>
  <c r="AF3530" i="1"/>
  <c r="AM3530" i="1" s="1"/>
  <c r="AG3530" i="1"/>
  <c r="AH3530" i="1"/>
  <c r="AI3530" i="1"/>
  <c r="AW3530" i="1"/>
  <c r="AX3530" i="1"/>
  <c r="BD3530" i="1" s="1"/>
  <c r="AZ3530" i="1"/>
  <c r="BA3530" i="1"/>
  <c r="G3531" i="1"/>
  <c r="H3531" i="1"/>
  <c r="I3531" i="1"/>
  <c r="J3531" i="1"/>
  <c r="K3531" i="1"/>
  <c r="L3531" i="1"/>
  <c r="M3531" i="1"/>
  <c r="AD3531" i="1" s="1"/>
  <c r="N3531" i="1"/>
  <c r="O3531" i="1"/>
  <c r="P3531" i="1"/>
  <c r="Q3531" i="1"/>
  <c r="R3531" i="1"/>
  <c r="S3531" i="1"/>
  <c r="T3531" i="1"/>
  <c r="U3531" i="1"/>
  <c r="V3531" i="1"/>
  <c r="W3531" i="1"/>
  <c r="X3531" i="1"/>
  <c r="AW3531" i="1"/>
  <c r="AX3531" i="1"/>
  <c r="AY3531" i="1"/>
  <c r="AZ3531" i="1"/>
  <c r="BC3531" i="1" s="1"/>
  <c r="BA3531" i="1"/>
  <c r="BD3531" i="1"/>
  <c r="BI3531" i="1"/>
  <c r="G3532" i="1"/>
  <c r="H3532" i="1"/>
  <c r="I3532" i="1"/>
  <c r="J3532" i="1"/>
  <c r="K3532" i="1"/>
  <c r="L3532" i="1"/>
  <c r="M3532" i="1"/>
  <c r="N3532" i="1"/>
  <c r="O3532" i="1"/>
  <c r="P3532" i="1"/>
  <c r="Q3532" i="1"/>
  <c r="R3532" i="1"/>
  <c r="S3532" i="1"/>
  <c r="T3532" i="1"/>
  <c r="U3532" i="1"/>
  <c r="V3532" i="1"/>
  <c r="W3532" i="1"/>
  <c r="X3532" i="1"/>
  <c r="AD3532" i="1"/>
  <c r="AW3532" i="1"/>
  <c r="AX3532" i="1" s="1"/>
  <c r="G3533" i="1"/>
  <c r="H3533" i="1"/>
  <c r="I3533" i="1"/>
  <c r="J3533" i="1"/>
  <c r="K3533" i="1"/>
  <c r="L3533" i="1"/>
  <c r="M3533" i="1"/>
  <c r="N3533" i="1"/>
  <c r="O3533" i="1"/>
  <c r="P3533" i="1"/>
  <c r="Q3533" i="1"/>
  <c r="R3533" i="1"/>
  <c r="S3533" i="1"/>
  <c r="T3533" i="1"/>
  <c r="U3533" i="1"/>
  <c r="V3533" i="1"/>
  <c r="W3533" i="1"/>
  <c r="X3533" i="1"/>
  <c r="AD3533" i="1"/>
  <c r="AK3533" i="1" s="1"/>
  <c r="AE3533" i="1"/>
  <c r="AL3533" i="1" s="1"/>
  <c r="AG3533" i="1"/>
  <c r="AH3533" i="1"/>
  <c r="AW3533" i="1"/>
  <c r="AX3533" i="1" s="1"/>
  <c r="AY3533" i="1" s="1"/>
  <c r="G3534" i="1"/>
  <c r="L3534" i="1"/>
  <c r="M3534" i="1"/>
  <c r="AD3534" i="1" s="1"/>
  <c r="O3534" i="1"/>
  <c r="AW3534" i="1"/>
  <c r="AX3534" i="1"/>
  <c r="BI3534" i="1" s="1"/>
  <c r="AY3534" i="1"/>
  <c r="BA3534" i="1"/>
  <c r="G3535" i="1"/>
  <c r="L3535" i="1"/>
  <c r="M3535" i="1"/>
  <c r="AD3535" i="1" s="1"/>
  <c r="AK3535" i="1" s="1"/>
  <c r="N3535" i="1"/>
  <c r="P3535" i="1" s="1"/>
  <c r="R3535" i="1" s="1"/>
  <c r="O3535" i="1"/>
  <c r="Q3535" i="1"/>
  <c r="AW3535" i="1"/>
  <c r="AX3535" i="1"/>
  <c r="AY3535" i="1" s="1"/>
  <c r="BC3535" i="1" s="1"/>
  <c r="AZ3535" i="1"/>
  <c r="BA3535" i="1"/>
  <c r="BD3535" i="1"/>
  <c r="BI3535" i="1"/>
  <c r="G3536" i="1"/>
  <c r="L3536" i="1"/>
  <c r="M3536" i="1" s="1"/>
  <c r="AD3536" i="1"/>
  <c r="AW3536" i="1"/>
  <c r="AX3536" i="1" s="1"/>
  <c r="G3537" i="1"/>
  <c r="K3537" i="1"/>
  <c r="M3537" i="1" s="1"/>
  <c r="AD3537" i="1" s="1"/>
  <c r="L3537" i="1"/>
  <c r="AU3537" i="1"/>
  <c r="AW3537" i="1" s="1"/>
  <c r="AX3537" i="1" s="1"/>
  <c r="AV3537" i="1"/>
  <c r="BI3537" i="1"/>
  <c r="G3538" i="1"/>
  <c r="K3538" i="1"/>
  <c r="M3538" i="1" s="1"/>
  <c r="AD3538" i="1" s="1"/>
  <c r="L3538" i="1"/>
  <c r="AU3538" i="1"/>
  <c r="AW3538" i="1" s="1"/>
  <c r="AX3538" i="1" s="1"/>
  <c r="AV3538" i="1"/>
  <c r="BD3538" i="1"/>
  <c r="BI3538" i="1"/>
  <c r="G3539" i="1"/>
  <c r="H3539" i="1"/>
  <c r="I3539" i="1"/>
  <c r="J3539" i="1"/>
  <c r="K3539" i="1"/>
  <c r="L3539" i="1"/>
  <c r="M3539" i="1"/>
  <c r="N3539" i="1"/>
  <c r="O3539" i="1"/>
  <c r="P3539" i="1"/>
  <c r="Q3539" i="1"/>
  <c r="R3539" i="1"/>
  <c r="S3539" i="1"/>
  <c r="T3539" i="1"/>
  <c r="U3539" i="1"/>
  <c r="V3539" i="1"/>
  <c r="W3539" i="1"/>
  <c r="X3539" i="1"/>
  <c r="AD3539" i="1"/>
  <c r="AE3539" i="1" s="1"/>
  <c r="AW3539" i="1"/>
  <c r="AX3539" i="1" s="1"/>
  <c r="G3540" i="1"/>
  <c r="H3540" i="1"/>
  <c r="I3540" i="1"/>
  <c r="J3540" i="1"/>
  <c r="K3540" i="1"/>
  <c r="L3540" i="1"/>
  <c r="M3540" i="1"/>
  <c r="N3540" i="1"/>
  <c r="O3540" i="1"/>
  <c r="P3540" i="1"/>
  <c r="Q3540" i="1"/>
  <c r="R3540" i="1"/>
  <c r="S3540" i="1"/>
  <c r="T3540" i="1"/>
  <c r="U3540" i="1"/>
  <c r="V3540" i="1"/>
  <c r="W3540" i="1"/>
  <c r="X3540" i="1"/>
  <c r="AD3540" i="1"/>
  <c r="AK3540" i="1" s="1"/>
  <c r="AE3540" i="1"/>
  <c r="AL3540" i="1" s="1"/>
  <c r="AG3540" i="1"/>
  <c r="AH3540" i="1"/>
  <c r="AW3540" i="1"/>
  <c r="AX3540" i="1" s="1"/>
  <c r="AY3540" i="1"/>
  <c r="AZ3540" i="1"/>
  <c r="G3541" i="1"/>
  <c r="H3541" i="1"/>
  <c r="I3541" i="1"/>
  <c r="J3541" i="1"/>
  <c r="K3541" i="1"/>
  <c r="L3541" i="1"/>
  <c r="M3541" i="1"/>
  <c r="AD3541" i="1" s="1"/>
  <c r="N3541" i="1"/>
  <c r="O3541" i="1"/>
  <c r="P3541" i="1"/>
  <c r="Q3541" i="1"/>
  <c r="R3541" i="1"/>
  <c r="S3541" i="1"/>
  <c r="T3541" i="1"/>
  <c r="U3541" i="1"/>
  <c r="V3541" i="1"/>
  <c r="W3541" i="1"/>
  <c r="X3541" i="1"/>
  <c r="AK3541" i="1"/>
  <c r="AW3541" i="1"/>
  <c r="AX3541" i="1" s="1"/>
  <c r="G3542" i="1"/>
  <c r="H3542" i="1"/>
  <c r="I3542" i="1"/>
  <c r="J3542" i="1"/>
  <c r="K3542" i="1"/>
  <c r="L3542" i="1"/>
  <c r="M3542" i="1"/>
  <c r="N3542" i="1"/>
  <c r="O3542" i="1"/>
  <c r="P3542" i="1"/>
  <c r="Q3542" i="1"/>
  <c r="R3542" i="1"/>
  <c r="S3542" i="1"/>
  <c r="T3542" i="1"/>
  <c r="U3542" i="1"/>
  <c r="V3542" i="1"/>
  <c r="W3542" i="1"/>
  <c r="X3542" i="1"/>
  <c r="AD3542" i="1"/>
  <c r="AW3542" i="1"/>
  <c r="AX3542" i="1" s="1"/>
  <c r="G3543" i="1"/>
  <c r="H3543" i="1"/>
  <c r="I3543" i="1"/>
  <c r="J3543" i="1"/>
  <c r="K3543" i="1"/>
  <c r="L3543" i="1"/>
  <c r="M3543" i="1"/>
  <c r="N3543" i="1"/>
  <c r="O3543" i="1"/>
  <c r="P3543" i="1"/>
  <c r="Q3543" i="1"/>
  <c r="R3543" i="1"/>
  <c r="S3543" i="1"/>
  <c r="T3543" i="1"/>
  <c r="U3543" i="1"/>
  <c r="V3543" i="1"/>
  <c r="W3543" i="1"/>
  <c r="X3543" i="1"/>
  <c r="AD3543" i="1"/>
  <c r="AE3543" i="1"/>
  <c r="AF3543" i="1"/>
  <c r="AG3543" i="1"/>
  <c r="AW3543" i="1"/>
  <c r="AX3543" i="1"/>
  <c r="AY3543" i="1"/>
  <c r="G3544" i="1"/>
  <c r="AK3544" i="1" s="1"/>
  <c r="H3544" i="1"/>
  <c r="I3544" i="1"/>
  <c r="J3544" i="1"/>
  <c r="K3544" i="1"/>
  <c r="L3544" i="1"/>
  <c r="M3544" i="1"/>
  <c r="N3544" i="1"/>
  <c r="O3544" i="1"/>
  <c r="P3544" i="1"/>
  <c r="Q3544" i="1"/>
  <c r="R3544" i="1"/>
  <c r="S3544" i="1"/>
  <c r="T3544" i="1"/>
  <c r="U3544" i="1"/>
  <c r="V3544" i="1"/>
  <c r="W3544" i="1"/>
  <c r="X3544" i="1"/>
  <c r="AD3544" i="1"/>
  <c r="AE3544" i="1" s="1"/>
  <c r="AF3544" i="1"/>
  <c r="AM3544" i="1" s="1"/>
  <c r="AG3544" i="1"/>
  <c r="AI3544" i="1"/>
  <c r="AW3544" i="1"/>
  <c r="AX3544" i="1"/>
  <c r="BI3544" i="1" s="1"/>
  <c r="AY3544" i="1"/>
  <c r="AZ3544" i="1"/>
  <c r="BA3544" i="1"/>
  <c r="BC3544" i="1"/>
  <c r="G3545" i="1"/>
  <c r="H3545" i="1"/>
  <c r="I3545" i="1"/>
  <c r="J3545" i="1"/>
  <c r="K3545" i="1"/>
  <c r="L3545" i="1"/>
  <c r="M3545" i="1"/>
  <c r="AD3545" i="1" s="1"/>
  <c r="N3545" i="1"/>
  <c r="O3545" i="1"/>
  <c r="P3545" i="1"/>
  <c r="Q3545" i="1"/>
  <c r="R3545" i="1"/>
  <c r="S3545" i="1"/>
  <c r="T3545" i="1"/>
  <c r="U3545" i="1"/>
  <c r="V3545" i="1"/>
  <c r="W3545" i="1"/>
  <c r="X3545" i="1"/>
  <c r="AW3545" i="1"/>
  <c r="AX3545" i="1" s="1"/>
  <c r="BI3545" i="1"/>
  <c r="G3546" i="1"/>
  <c r="H3546" i="1"/>
  <c r="I3546" i="1"/>
  <c r="J3546" i="1"/>
  <c r="K3546" i="1"/>
  <c r="L3546" i="1"/>
  <c r="M3546" i="1"/>
  <c r="N3546" i="1"/>
  <c r="O3546" i="1"/>
  <c r="P3546" i="1"/>
  <c r="Q3546" i="1"/>
  <c r="R3546" i="1"/>
  <c r="S3546" i="1"/>
  <c r="T3546" i="1"/>
  <c r="U3546" i="1"/>
  <c r="V3546" i="1"/>
  <c r="W3546" i="1"/>
  <c r="X3546" i="1"/>
  <c r="AD3546" i="1"/>
  <c r="AE3546" i="1"/>
  <c r="AF3546" i="1"/>
  <c r="AW3546" i="1"/>
  <c r="AX3546" i="1"/>
  <c r="G3547" i="1"/>
  <c r="H3547" i="1"/>
  <c r="I3547" i="1"/>
  <c r="J3547" i="1"/>
  <c r="K3547" i="1"/>
  <c r="L3547" i="1"/>
  <c r="M3547" i="1"/>
  <c r="N3547" i="1"/>
  <c r="O3547" i="1"/>
  <c r="P3547" i="1"/>
  <c r="Q3547" i="1"/>
  <c r="R3547" i="1"/>
  <c r="S3547" i="1"/>
  <c r="T3547" i="1"/>
  <c r="U3547" i="1"/>
  <c r="V3547" i="1"/>
  <c r="W3547" i="1"/>
  <c r="X3547" i="1"/>
  <c r="AD3547" i="1"/>
  <c r="AK3547" i="1" s="1"/>
  <c r="AE3547" i="1"/>
  <c r="AL3547" i="1" s="1"/>
  <c r="AF3547" i="1"/>
  <c r="AM3547" i="1" s="1"/>
  <c r="AG3547" i="1"/>
  <c r="AJ3547" i="1" s="1"/>
  <c r="AH3547" i="1"/>
  <c r="AI3547" i="1"/>
  <c r="AW3547" i="1"/>
  <c r="AX3547" i="1"/>
  <c r="BD3547" i="1" s="1"/>
  <c r="AZ3547" i="1"/>
  <c r="BA3547" i="1"/>
  <c r="G3548" i="1"/>
  <c r="H3548" i="1"/>
  <c r="I3548" i="1"/>
  <c r="J3548" i="1"/>
  <c r="K3548" i="1"/>
  <c r="L3548" i="1"/>
  <c r="M3548" i="1"/>
  <c r="AD3548" i="1" s="1"/>
  <c r="N3548" i="1"/>
  <c r="O3548" i="1"/>
  <c r="P3548" i="1"/>
  <c r="Q3548" i="1"/>
  <c r="R3548" i="1"/>
  <c r="S3548" i="1"/>
  <c r="T3548" i="1"/>
  <c r="U3548" i="1"/>
  <c r="V3548" i="1"/>
  <c r="W3548" i="1"/>
  <c r="X3548" i="1"/>
  <c r="AK3548" i="1"/>
  <c r="AW3548" i="1"/>
  <c r="AX3548" i="1"/>
  <c r="AY3548" i="1"/>
  <c r="AZ3548" i="1"/>
  <c r="BA3548" i="1"/>
  <c r="BC3548" i="1" s="1"/>
  <c r="BD3548" i="1"/>
  <c r="BI3548" i="1"/>
  <c r="G3549" i="1"/>
  <c r="H3549" i="1"/>
  <c r="I3549" i="1"/>
  <c r="J3549" i="1"/>
  <c r="K3549" i="1"/>
  <c r="L3549" i="1"/>
  <c r="M3549" i="1"/>
  <c r="N3549" i="1"/>
  <c r="O3549" i="1"/>
  <c r="P3549" i="1"/>
  <c r="Q3549" i="1"/>
  <c r="R3549" i="1"/>
  <c r="S3549" i="1"/>
  <c r="T3549" i="1"/>
  <c r="U3549" i="1"/>
  <c r="V3549" i="1"/>
  <c r="W3549" i="1"/>
  <c r="X3549" i="1"/>
  <c r="AD3549" i="1"/>
  <c r="AE3549" i="1"/>
  <c r="AW3549" i="1"/>
  <c r="AX3549" i="1" s="1"/>
  <c r="G3550" i="1"/>
  <c r="H3550" i="1"/>
  <c r="I3550" i="1"/>
  <c r="J3550" i="1"/>
  <c r="K3550" i="1"/>
  <c r="L3550" i="1"/>
  <c r="M3550" i="1"/>
  <c r="N3550" i="1"/>
  <c r="O3550" i="1"/>
  <c r="P3550" i="1"/>
  <c r="Q3550" i="1"/>
  <c r="R3550" i="1"/>
  <c r="S3550" i="1"/>
  <c r="T3550" i="1"/>
  <c r="U3550" i="1"/>
  <c r="V3550" i="1"/>
  <c r="W3550" i="1"/>
  <c r="X3550" i="1"/>
  <c r="AD3550" i="1"/>
  <c r="AK3550" i="1" s="1"/>
  <c r="AE3550" i="1"/>
  <c r="AL3550" i="1" s="1"/>
  <c r="AF3550" i="1"/>
  <c r="AM3550" i="1" s="1"/>
  <c r="AG3550" i="1"/>
  <c r="AH3550" i="1"/>
  <c r="AW3550" i="1"/>
  <c r="AX3550" i="1" s="1"/>
  <c r="AZ3550" i="1" s="1"/>
  <c r="AY3550" i="1"/>
  <c r="N3551" i="1"/>
  <c r="O3551" i="1"/>
  <c r="Q3551" i="1"/>
  <c r="R3551" i="1"/>
  <c r="S3551" i="1"/>
  <c r="AD3551" i="1"/>
  <c r="AW3551" i="1"/>
  <c r="AX3551" i="1" s="1"/>
  <c r="G3552" i="1"/>
  <c r="L3552" i="1"/>
  <c r="M3552" i="1" s="1"/>
  <c r="AW3552" i="1"/>
  <c r="AX3552" i="1" s="1"/>
  <c r="G3553" i="1"/>
  <c r="L3553" i="1"/>
  <c r="M3553" i="1"/>
  <c r="N3553" i="1"/>
  <c r="AW3553" i="1"/>
  <c r="AX3553" i="1" s="1"/>
  <c r="AY3553" i="1" s="1"/>
  <c r="AZ3553" i="1"/>
  <c r="G3554" i="1"/>
  <c r="L3554" i="1"/>
  <c r="M3554" i="1"/>
  <c r="AD3554" i="1" s="1"/>
  <c r="O3554" i="1"/>
  <c r="AW3554" i="1"/>
  <c r="AX3554" i="1"/>
  <c r="BI3554" i="1" s="1"/>
  <c r="AY3554" i="1"/>
  <c r="AZ3554" i="1"/>
  <c r="BA3554" i="1"/>
  <c r="BC3554" i="1"/>
  <c r="G3555" i="1"/>
  <c r="K3555" i="1"/>
  <c r="L3555" i="1"/>
  <c r="M3555" i="1"/>
  <c r="AD3555" i="1" s="1"/>
  <c r="N3555" i="1"/>
  <c r="O3555" i="1"/>
  <c r="P3555" i="1"/>
  <c r="R3555" i="1" s="1"/>
  <c r="Q3555" i="1"/>
  <c r="AK3555" i="1"/>
  <c r="AU3555" i="1"/>
  <c r="AV3555" i="1"/>
  <c r="AW3555" i="1"/>
  <c r="AX3555" i="1"/>
  <c r="BD3555" i="1" s="1"/>
  <c r="AZ3555" i="1"/>
  <c r="BA3555" i="1"/>
  <c r="G3556" i="1"/>
  <c r="K3556" i="1"/>
  <c r="L3556" i="1"/>
  <c r="M3556" i="1"/>
  <c r="AD3556" i="1" s="1"/>
  <c r="O3556" i="1"/>
  <c r="AU3556" i="1"/>
  <c r="AV3556" i="1"/>
  <c r="AW3556" i="1"/>
  <c r="AX3556" i="1" s="1"/>
  <c r="G3557" i="1"/>
  <c r="H3557" i="1"/>
  <c r="I3557" i="1"/>
  <c r="J3557" i="1"/>
  <c r="K3557" i="1"/>
  <c r="L3557" i="1"/>
  <c r="M3557" i="1"/>
  <c r="AD3557" i="1" s="1"/>
  <c r="N3557" i="1"/>
  <c r="O3557" i="1"/>
  <c r="P3557" i="1"/>
  <c r="Q3557" i="1"/>
  <c r="R3557" i="1"/>
  <c r="S3557" i="1"/>
  <c r="T3557" i="1"/>
  <c r="U3557" i="1"/>
  <c r="V3557" i="1"/>
  <c r="W3557" i="1"/>
  <c r="X3557" i="1"/>
  <c r="AK3557" i="1"/>
  <c r="AW3557" i="1"/>
  <c r="AX3557" i="1" s="1"/>
  <c r="BD3557" i="1"/>
  <c r="G3558" i="1"/>
  <c r="H3558" i="1"/>
  <c r="I3558" i="1"/>
  <c r="J3558" i="1"/>
  <c r="K3558" i="1"/>
  <c r="L3558" i="1"/>
  <c r="M3558" i="1"/>
  <c r="N3558" i="1"/>
  <c r="O3558" i="1"/>
  <c r="P3558" i="1"/>
  <c r="Q3558" i="1"/>
  <c r="R3558" i="1"/>
  <c r="S3558" i="1"/>
  <c r="T3558" i="1"/>
  <c r="U3558" i="1"/>
  <c r="V3558" i="1"/>
  <c r="W3558" i="1"/>
  <c r="X3558" i="1"/>
  <c r="AD3558" i="1"/>
  <c r="AW3558" i="1"/>
  <c r="AX3558" i="1" s="1"/>
  <c r="G3559" i="1"/>
  <c r="H3559" i="1"/>
  <c r="I3559" i="1"/>
  <c r="J3559" i="1"/>
  <c r="K3559" i="1"/>
  <c r="L3559" i="1"/>
  <c r="M3559" i="1"/>
  <c r="N3559" i="1"/>
  <c r="O3559" i="1"/>
  <c r="P3559" i="1"/>
  <c r="Q3559" i="1"/>
  <c r="R3559" i="1"/>
  <c r="S3559" i="1"/>
  <c r="T3559" i="1"/>
  <c r="U3559" i="1"/>
  <c r="V3559" i="1"/>
  <c r="W3559" i="1"/>
  <c r="X3559" i="1"/>
  <c r="AD3559" i="1"/>
  <c r="AE3559" i="1"/>
  <c r="AF3559" i="1"/>
  <c r="AG3559" i="1"/>
  <c r="AW3559" i="1"/>
  <c r="AX3559" i="1"/>
  <c r="AY3559" i="1" s="1"/>
  <c r="G3560" i="1"/>
  <c r="AK3560" i="1" s="1"/>
  <c r="H3560" i="1"/>
  <c r="I3560" i="1"/>
  <c r="J3560" i="1"/>
  <c r="K3560" i="1"/>
  <c r="L3560" i="1"/>
  <c r="M3560" i="1"/>
  <c r="N3560" i="1"/>
  <c r="O3560" i="1"/>
  <c r="P3560" i="1"/>
  <c r="Q3560" i="1"/>
  <c r="R3560" i="1"/>
  <c r="S3560" i="1"/>
  <c r="T3560" i="1"/>
  <c r="U3560" i="1"/>
  <c r="V3560" i="1"/>
  <c r="W3560" i="1"/>
  <c r="X3560" i="1"/>
  <c r="AD3560" i="1"/>
  <c r="AE3560" i="1" s="1"/>
  <c r="AF3560" i="1"/>
  <c r="AM3560" i="1" s="1"/>
  <c r="AG3560" i="1"/>
  <c r="AI3560" i="1"/>
  <c r="AW3560" i="1"/>
  <c r="AX3560" i="1"/>
  <c r="BI3560" i="1" s="1"/>
  <c r="AY3560" i="1"/>
  <c r="AZ3560" i="1"/>
  <c r="BA3560" i="1"/>
  <c r="BC3560" i="1" s="1"/>
  <c r="G3561" i="1"/>
  <c r="H3561" i="1"/>
  <c r="I3561" i="1"/>
  <c r="J3561" i="1"/>
  <c r="K3561" i="1"/>
  <c r="L3561" i="1"/>
  <c r="M3561" i="1"/>
  <c r="AD3561" i="1" s="1"/>
  <c r="N3561" i="1"/>
  <c r="O3561" i="1"/>
  <c r="P3561" i="1"/>
  <c r="Q3561" i="1"/>
  <c r="R3561" i="1"/>
  <c r="S3561" i="1"/>
  <c r="T3561" i="1"/>
  <c r="U3561" i="1"/>
  <c r="V3561" i="1"/>
  <c r="W3561" i="1"/>
  <c r="X3561" i="1"/>
  <c r="AW3561" i="1"/>
  <c r="AX3561" i="1" s="1"/>
  <c r="BI3561" i="1"/>
  <c r="G3562" i="1"/>
  <c r="H3562" i="1"/>
  <c r="I3562" i="1"/>
  <c r="J3562" i="1"/>
  <c r="K3562" i="1"/>
  <c r="L3562" i="1"/>
  <c r="M3562" i="1"/>
  <c r="N3562" i="1"/>
  <c r="O3562" i="1"/>
  <c r="P3562" i="1"/>
  <c r="Q3562" i="1"/>
  <c r="R3562" i="1"/>
  <c r="S3562" i="1"/>
  <c r="T3562" i="1"/>
  <c r="U3562" i="1"/>
  <c r="V3562" i="1"/>
  <c r="W3562" i="1"/>
  <c r="X3562" i="1"/>
  <c r="AD3562" i="1"/>
  <c r="AE3562" i="1"/>
  <c r="AF3562" i="1"/>
  <c r="AW3562" i="1"/>
  <c r="AX3562" i="1" s="1"/>
  <c r="G3563" i="1"/>
  <c r="H3563" i="1"/>
  <c r="I3563" i="1"/>
  <c r="J3563" i="1"/>
  <c r="K3563" i="1"/>
  <c r="L3563" i="1"/>
  <c r="M3563" i="1"/>
  <c r="N3563" i="1"/>
  <c r="O3563" i="1"/>
  <c r="P3563" i="1"/>
  <c r="Q3563" i="1"/>
  <c r="R3563" i="1"/>
  <c r="S3563" i="1"/>
  <c r="T3563" i="1"/>
  <c r="U3563" i="1"/>
  <c r="V3563" i="1"/>
  <c r="W3563" i="1"/>
  <c r="X3563" i="1"/>
  <c r="AD3563" i="1"/>
  <c r="AK3563" i="1" s="1"/>
  <c r="AN3563" i="1" s="1"/>
  <c r="AE3563" i="1"/>
  <c r="AL3563" i="1" s="1"/>
  <c r="AF3563" i="1"/>
  <c r="AM3563" i="1" s="1"/>
  <c r="AG3563" i="1"/>
  <c r="AH3563" i="1"/>
  <c r="AI3563" i="1"/>
  <c r="AW3563" i="1"/>
  <c r="AX3563" i="1"/>
  <c r="BD3563" i="1" s="1"/>
  <c r="AZ3563" i="1"/>
  <c r="BA3563" i="1"/>
  <c r="G3564" i="1"/>
  <c r="H3564" i="1"/>
  <c r="I3564" i="1"/>
  <c r="J3564" i="1"/>
  <c r="K3564" i="1"/>
  <c r="L3564" i="1"/>
  <c r="M3564" i="1"/>
  <c r="AD3564" i="1" s="1"/>
  <c r="N3564" i="1"/>
  <c r="O3564" i="1"/>
  <c r="P3564" i="1"/>
  <c r="Q3564" i="1"/>
  <c r="R3564" i="1"/>
  <c r="S3564" i="1"/>
  <c r="T3564" i="1"/>
  <c r="U3564" i="1"/>
  <c r="V3564" i="1"/>
  <c r="W3564" i="1"/>
  <c r="X3564" i="1"/>
  <c r="AW3564" i="1"/>
  <c r="AX3564" i="1"/>
  <c r="AY3564" i="1" s="1"/>
  <c r="BC3564" i="1" s="1"/>
  <c r="AZ3564" i="1"/>
  <c r="BA3564" i="1"/>
  <c r="BD3564" i="1"/>
  <c r="BI3564" i="1"/>
  <c r="G3565" i="1"/>
  <c r="H3565" i="1"/>
  <c r="I3565" i="1"/>
  <c r="J3565" i="1"/>
  <c r="K3565" i="1"/>
  <c r="L3565" i="1"/>
  <c r="M3565" i="1"/>
  <c r="N3565" i="1"/>
  <c r="O3565" i="1"/>
  <c r="P3565" i="1"/>
  <c r="Q3565" i="1"/>
  <c r="R3565" i="1"/>
  <c r="S3565" i="1"/>
  <c r="T3565" i="1"/>
  <c r="U3565" i="1"/>
  <c r="V3565" i="1"/>
  <c r="W3565" i="1"/>
  <c r="X3565" i="1"/>
  <c r="AD3565" i="1"/>
  <c r="AE3565" i="1"/>
  <c r="AW3565" i="1"/>
  <c r="AX3565" i="1" s="1"/>
  <c r="G3566" i="1"/>
  <c r="H3566" i="1"/>
  <c r="I3566" i="1"/>
  <c r="J3566" i="1"/>
  <c r="K3566" i="1"/>
  <c r="L3566" i="1"/>
  <c r="M3566" i="1"/>
  <c r="N3566" i="1"/>
  <c r="O3566" i="1"/>
  <c r="P3566" i="1"/>
  <c r="Q3566" i="1"/>
  <c r="R3566" i="1"/>
  <c r="S3566" i="1"/>
  <c r="T3566" i="1"/>
  <c r="U3566" i="1"/>
  <c r="V3566" i="1"/>
  <c r="W3566" i="1"/>
  <c r="X3566" i="1"/>
  <c r="AD3566" i="1"/>
  <c r="AK3566" i="1" s="1"/>
  <c r="AN3566" i="1" s="1"/>
  <c r="AE3566" i="1"/>
  <c r="AL3566" i="1" s="1"/>
  <c r="AF3566" i="1"/>
  <c r="AM3566" i="1" s="1"/>
  <c r="AG3566" i="1"/>
  <c r="AH3566" i="1"/>
  <c r="AW3566" i="1"/>
  <c r="AX3566" i="1" s="1"/>
  <c r="AY3566" i="1" s="1"/>
  <c r="AZ3566" i="1"/>
  <c r="G3567" i="1"/>
  <c r="H3567" i="1"/>
  <c r="I3567" i="1"/>
  <c r="J3567" i="1"/>
  <c r="K3567" i="1"/>
  <c r="L3567" i="1"/>
  <c r="M3567" i="1"/>
  <c r="AD3567" i="1" s="1"/>
  <c r="AK3567" i="1" s="1"/>
  <c r="N3567" i="1"/>
  <c r="O3567" i="1"/>
  <c r="P3567" i="1"/>
  <c r="Q3567" i="1"/>
  <c r="R3567" i="1"/>
  <c r="S3567" i="1"/>
  <c r="T3567" i="1"/>
  <c r="U3567" i="1"/>
  <c r="V3567" i="1"/>
  <c r="W3567" i="1"/>
  <c r="X3567" i="1"/>
  <c r="AW3567" i="1"/>
  <c r="AX3567" i="1" s="1"/>
  <c r="BD3567" i="1"/>
  <c r="G3568" i="1"/>
  <c r="H3568" i="1"/>
  <c r="I3568" i="1"/>
  <c r="J3568" i="1"/>
  <c r="K3568" i="1"/>
  <c r="L3568" i="1"/>
  <c r="M3568" i="1"/>
  <c r="N3568" i="1"/>
  <c r="O3568" i="1"/>
  <c r="P3568" i="1"/>
  <c r="Q3568" i="1"/>
  <c r="R3568" i="1"/>
  <c r="S3568" i="1"/>
  <c r="T3568" i="1"/>
  <c r="U3568" i="1"/>
  <c r="V3568" i="1"/>
  <c r="W3568" i="1"/>
  <c r="X3568" i="1"/>
  <c r="AD3568" i="1"/>
  <c r="AW3568" i="1"/>
  <c r="AX3568" i="1" s="1"/>
  <c r="G3569" i="1"/>
  <c r="H3569" i="1"/>
  <c r="I3569" i="1"/>
  <c r="J3569" i="1"/>
  <c r="K3569" i="1"/>
  <c r="L3569" i="1"/>
  <c r="M3569" i="1"/>
  <c r="N3569" i="1"/>
  <c r="O3569" i="1"/>
  <c r="P3569" i="1"/>
  <c r="Q3569" i="1"/>
  <c r="R3569" i="1"/>
  <c r="S3569" i="1"/>
  <c r="T3569" i="1"/>
  <c r="U3569" i="1"/>
  <c r="V3569" i="1"/>
  <c r="W3569" i="1"/>
  <c r="X3569" i="1"/>
  <c r="AD3569" i="1"/>
  <c r="AF3569" i="1"/>
  <c r="AG3569" i="1"/>
  <c r="AW3569" i="1"/>
  <c r="AX3569" i="1"/>
  <c r="AY3569" i="1" s="1"/>
  <c r="G3570" i="1"/>
  <c r="AK3570" i="1" s="1"/>
  <c r="H3570" i="1"/>
  <c r="I3570" i="1"/>
  <c r="J3570" i="1"/>
  <c r="K3570" i="1"/>
  <c r="L3570" i="1"/>
  <c r="M3570" i="1"/>
  <c r="N3570" i="1"/>
  <c r="O3570" i="1"/>
  <c r="P3570" i="1"/>
  <c r="Q3570" i="1"/>
  <c r="R3570" i="1"/>
  <c r="S3570" i="1"/>
  <c r="T3570" i="1"/>
  <c r="U3570" i="1"/>
  <c r="V3570" i="1"/>
  <c r="W3570" i="1"/>
  <c r="X3570" i="1"/>
  <c r="AD3570" i="1"/>
  <c r="AE3570" i="1" s="1"/>
  <c r="AF3570" i="1"/>
  <c r="AM3570" i="1" s="1"/>
  <c r="AG3570" i="1"/>
  <c r="AI3570" i="1"/>
  <c r="AW3570" i="1"/>
  <c r="AX3570" i="1"/>
  <c r="BI3570" i="1" s="1"/>
  <c r="AY3570" i="1"/>
  <c r="AZ3570" i="1"/>
  <c r="BA3570" i="1"/>
  <c r="BC3570" i="1" s="1"/>
  <c r="G3571" i="1"/>
  <c r="H3571" i="1"/>
  <c r="I3571" i="1"/>
  <c r="J3571" i="1"/>
  <c r="K3571" i="1"/>
  <c r="L3571" i="1"/>
  <c r="M3571" i="1"/>
  <c r="AD3571" i="1" s="1"/>
  <c r="N3571" i="1"/>
  <c r="O3571" i="1"/>
  <c r="P3571" i="1"/>
  <c r="Q3571" i="1"/>
  <c r="R3571" i="1"/>
  <c r="S3571" i="1"/>
  <c r="T3571" i="1"/>
  <c r="U3571" i="1"/>
  <c r="V3571" i="1"/>
  <c r="W3571" i="1"/>
  <c r="X3571" i="1"/>
  <c r="AW3571" i="1"/>
  <c r="AX3571" i="1" s="1"/>
  <c r="BI3571" i="1"/>
  <c r="G3572" i="1"/>
  <c r="H3572" i="1"/>
  <c r="I3572" i="1"/>
  <c r="J3572" i="1"/>
  <c r="K3572" i="1"/>
  <c r="L3572" i="1"/>
  <c r="M3572" i="1"/>
  <c r="N3572" i="1"/>
  <c r="O3572" i="1"/>
  <c r="P3572" i="1"/>
  <c r="Q3572" i="1"/>
  <c r="R3572" i="1"/>
  <c r="S3572" i="1"/>
  <c r="T3572" i="1"/>
  <c r="U3572" i="1"/>
  <c r="V3572" i="1"/>
  <c r="W3572" i="1"/>
  <c r="X3572" i="1"/>
  <c r="AD3572" i="1"/>
  <c r="AE3572" i="1"/>
  <c r="AF3572" i="1"/>
  <c r="AW3572" i="1"/>
  <c r="AX3572" i="1" s="1"/>
  <c r="G3573" i="1"/>
  <c r="H3573" i="1"/>
  <c r="I3573" i="1"/>
  <c r="J3573" i="1"/>
  <c r="K3573" i="1"/>
  <c r="L3573" i="1"/>
  <c r="M3573" i="1"/>
  <c r="N3573" i="1"/>
  <c r="O3573" i="1"/>
  <c r="P3573" i="1"/>
  <c r="Q3573" i="1"/>
  <c r="R3573" i="1"/>
  <c r="S3573" i="1"/>
  <c r="T3573" i="1"/>
  <c r="U3573" i="1"/>
  <c r="V3573" i="1"/>
  <c r="W3573" i="1"/>
  <c r="X3573" i="1"/>
  <c r="AD3573" i="1"/>
  <c r="AK3573" i="1" s="1"/>
  <c r="AN3573" i="1" s="1"/>
  <c r="AE3573" i="1"/>
  <c r="AL3573" i="1" s="1"/>
  <c r="AF3573" i="1"/>
  <c r="AM3573" i="1" s="1"/>
  <c r="AG3573" i="1"/>
  <c r="AH3573" i="1"/>
  <c r="AI3573" i="1"/>
  <c r="AW3573" i="1"/>
  <c r="AX3573" i="1"/>
  <c r="BD3573" i="1" s="1"/>
  <c r="AZ3573" i="1"/>
  <c r="BA3573" i="1"/>
  <c r="G3574" i="1"/>
  <c r="H3574" i="1"/>
  <c r="I3574" i="1"/>
  <c r="J3574" i="1"/>
  <c r="K3574" i="1"/>
  <c r="L3574" i="1"/>
  <c r="M3574" i="1"/>
  <c r="AD3574" i="1" s="1"/>
  <c r="N3574" i="1"/>
  <c r="O3574" i="1"/>
  <c r="P3574" i="1"/>
  <c r="Q3574" i="1"/>
  <c r="R3574" i="1"/>
  <c r="S3574" i="1"/>
  <c r="T3574" i="1"/>
  <c r="U3574" i="1"/>
  <c r="V3574" i="1"/>
  <c r="W3574" i="1"/>
  <c r="X3574" i="1"/>
  <c r="AK3574" i="1"/>
  <c r="AW3574" i="1"/>
  <c r="AX3574" i="1"/>
  <c r="AY3574" i="1" s="1"/>
  <c r="BC3574" i="1" s="1"/>
  <c r="AZ3574" i="1"/>
  <c r="BB3574" i="1"/>
  <c r="BA3574" i="1" s="1"/>
  <c r="BD3574" i="1"/>
  <c r="BI3574" i="1"/>
  <c r="G3575" i="1"/>
  <c r="K3575" i="1"/>
  <c r="L3575" i="1"/>
  <c r="M3575" i="1" s="1"/>
  <c r="Q3575" i="1"/>
  <c r="AW3575" i="1"/>
  <c r="AX3575" i="1"/>
  <c r="AY3575" i="1"/>
  <c r="AZ3575" i="1"/>
  <c r="BB3575" i="1"/>
  <c r="BA3575" i="1" s="1"/>
  <c r="BC3575" i="1"/>
  <c r="BD3575" i="1"/>
  <c r="BI3575" i="1"/>
  <c r="G3576" i="1"/>
  <c r="L3576" i="1"/>
  <c r="M3576" i="1"/>
  <c r="N3576" i="1"/>
  <c r="O3576" i="1"/>
  <c r="P3576" i="1"/>
  <c r="Q3576" i="1"/>
  <c r="R3576" i="1"/>
  <c r="S3576" i="1"/>
  <c r="AD3576" i="1"/>
  <c r="AE3576" i="1" s="1"/>
  <c r="AH3576" i="1" s="1"/>
  <c r="AK3576" i="1"/>
  <c r="AW3576" i="1"/>
  <c r="AX3576" i="1" s="1"/>
  <c r="BD3576" i="1" s="1"/>
  <c r="G3577" i="1"/>
  <c r="L3577" i="1"/>
  <c r="M3577" i="1" s="1"/>
  <c r="AD3577" i="1"/>
  <c r="AW3577" i="1"/>
  <c r="AX3577" i="1" s="1"/>
  <c r="BI3577" i="1"/>
  <c r="G3578" i="1"/>
  <c r="L3578" i="1"/>
  <c r="M3578" i="1" s="1"/>
  <c r="AD3578" i="1"/>
  <c r="AE3578" i="1"/>
  <c r="AW3578" i="1"/>
  <c r="AX3578" i="1" s="1"/>
  <c r="G3579" i="1"/>
  <c r="L3579" i="1"/>
  <c r="M3579" i="1" s="1"/>
  <c r="AW3579" i="1"/>
  <c r="AX3579" i="1" s="1"/>
  <c r="G3580" i="1"/>
  <c r="K3580" i="1"/>
  <c r="L3580" i="1"/>
  <c r="AW3580" i="1"/>
  <c r="AX3580" i="1"/>
  <c r="G3581" i="1"/>
  <c r="L3581" i="1"/>
  <c r="L3604" i="1" s="1"/>
  <c r="M3604" i="1" s="1"/>
  <c r="AW3581" i="1"/>
  <c r="AX3581" i="1"/>
  <c r="AY3581" i="1" s="1"/>
  <c r="G3582" i="1"/>
  <c r="K3582" i="1"/>
  <c r="L3582" i="1"/>
  <c r="M3582" i="1" s="1"/>
  <c r="AW3582" i="1"/>
  <c r="AX3582" i="1"/>
  <c r="G3583" i="1"/>
  <c r="K3583" i="1"/>
  <c r="L3583" i="1"/>
  <c r="M3583" i="1"/>
  <c r="AW3583" i="1"/>
  <c r="AX3583" i="1"/>
  <c r="AY3583" i="1"/>
  <c r="G3584" i="1"/>
  <c r="M3584" i="1"/>
  <c r="Q3584" i="1" s="1"/>
  <c r="N3584" i="1"/>
  <c r="O3584" i="1"/>
  <c r="AW3584" i="1"/>
  <c r="AX3584" i="1"/>
  <c r="AZ3584" i="1"/>
  <c r="G3585" i="1"/>
  <c r="K3585" i="1"/>
  <c r="L3585" i="1"/>
  <c r="M3585" i="1" s="1"/>
  <c r="N3585" i="1"/>
  <c r="O3585" i="1"/>
  <c r="AW3585" i="1"/>
  <c r="AX3585" i="1"/>
  <c r="AZ3585" i="1"/>
  <c r="G3586" i="1"/>
  <c r="L3586" i="1"/>
  <c r="M3586" i="1"/>
  <c r="AD3586" i="1" s="1"/>
  <c r="N3586" i="1"/>
  <c r="O3586" i="1"/>
  <c r="P3586" i="1" s="1"/>
  <c r="AW3586" i="1"/>
  <c r="AX3586" i="1"/>
  <c r="BD3586" i="1" s="1"/>
  <c r="AY3586" i="1"/>
  <c r="AZ3586" i="1"/>
  <c r="BB3586" i="1"/>
  <c r="BA3586" i="1" s="1"/>
  <c r="G3587" i="1"/>
  <c r="L3587" i="1"/>
  <c r="M3587" i="1"/>
  <c r="AD3587" i="1" s="1"/>
  <c r="N3587" i="1"/>
  <c r="O3587" i="1"/>
  <c r="P3587" i="1"/>
  <c r="R3587" i="1" s="1"/>
  <c r="Q3587" i="1"/>
  <c r="AK3587" i="1"/>
  <c r="AW3587" i="1"/>
  <c r="AX3587" i="1" s="1"/>
  <c r="BB3587" i="1" s="1"/>
  <c r="BA3587" i="1" s="1"/>
  <c r="G3588" i="1"/>
  <c r="L3588" i="1"/>
  <c r="M3588" i="1" s="1"/>
  <c r="Q3588" i="1"/>
  <c r="AW3588" i="1"/>
  <c r="AX3588" i="1"/>
  <c r="AY3588" i="1" s="1"/>
  <c r="BC3588" i="1" s="1"/>
  <c r="AZ3588" i="1"/>
  <c r="BB3588" i="1"/>
  <c r="BA3588" i="1" s="1"/>
  <c r="BD3588" i="1"/>
  <c r="BI3588" i="1"/>
  <c r="G3589" i="1"/>
  <c r="L3589" i="1"/>
  <c r="M3589" i="1"/>
  <c r="N3589" i="1"/>
  <c r="O3589" i="1"/>
  <c r="P3589" i="1"/>
  <c r="Q3589" i="1"/>
  <c r="R3589" i="1"/>
  <c r="S3589" i="1"/>
  <c r="AD3589" i="1"/>
  <c r="AE3589" i="1" s="1"/>
  <c r="AK3589" i="1"/>
  <c r="AW3589" i="1"/>
  <c r="AX3589" i="1" s="1"/>
  <c r="BI3589" i="1" s="1"/>
  <c r="BD3589" i="1"/>
  <c r="G3590" i="1"/>
  <c r="K3590" i="1"/>
  <c r="L3590" i="1"/>
  <c r="M3590" i="1"/>
  <c r="N3590" i="1"/>
  <c r="O3590" i="1"/>
  <c r="P3590" i="1"/>
  <c r="Q3590" i="1"/>
  <c r="R3590" i="1"/>
  <c r="S3590" i="1" s="1"/>
  <c r="AD3590" i="1"/>
  <c r="AE3590" i="1" s="1"/>
  <c r="AH3590" i="1" s="1"/>
  <c r="AK3590" i="1"/>
  <c r="AL3590" i="1"/>
  <c r="AW3590" i="1"/>
  <c r="AX3590" i="1" s="1"/>
  <c r="BD3590" i="1" s="1"/>
  <c r="G3591" i="1"/>
  <c r="L3591" i="1"/>
  <c r="M3591" i="1"/>
  <c r="N3591" i="1"/>
  <c r="O3591" i="1"/>
  <c r="P3591" i="1"/>
  <c r="Q3591" i="1"/>
  <c r="R3591" i="1"/>
  <c r="S3591" i="1"/>
  <c r="AD3591" i="1"/>
  <c r="AW3591" i="1"/>
  <c r="AX3591" i="1" s="1"/>
  <c r="BI3591" i="1" s="1"/>
  <c r="G3592" i="1"/>
  <c r="H3592" i="1"/>
  <c r="I3592" i="1"/>
  <c r="J3592" i="1"/>
  <c r="K3592" i="1"/>
  <c r="L3592" i="1"/>
  <c r="M3592" i="1"/>
  <c r="N3592" i="1"/>
  <c r="O3592" i="1"/>
  <c r="P3592" i="1"/>
  <c r="Q3592" i="1"/>
  <c r="R3592" i="1"/>
  <c r="S3592" i="1"/>
  <c r="T3592" i="1"/>
  <c r="U3592" i="1"/>
  <c r="V3592" i="1"/>
  <c r="W3592" i="1"/>
  <c r="X3592" i="1"/>
  <c r="AD3592" i="1"/>
  <c r="AK3592" i="1" s="1"/>
  <c r="AE3592" i="1"/>
  <c r="AF3592" i="1"/>
  <c r="AW3592" i="1"/>
  <c r="AX3592" i="1"/>
  <c r="G3593" i="1"/>
  <c r="H3593" i="1"/>
  <c r="I3593" i="1"/>
  <c r="J3593" i="1"/>
  <c r="K3593" i="1"/>
  <c r="L3593" i="1"/>
  <c r="M3593" i="1"/>
  <c r="N3593" i="1"/>
  <c r="O3593" i="1"/>
  <c r="P3593" i="1"/>
  <c r="Q3593" i="1"/>
  <c r="R3593" i="1"/>
  <c r="S3593" i="1"/>
  <c r="T3593" i="1"/>
  <c r="U3593" i="1"/>
  <c r="V3593" i="1"/>
  <c r="W3593" i="1"/>
  <c r="X3593" i="1"/>
  <c r="AD3593" i="1"/>
  <c r="AK3593" i="1" s="1"/>
  <c r="AE3593" i="1"/>
  <c r="AL3593" i="1" s="1"/>
  <c r="AF3593" i="1"/>
  <c r="AM3593" i="1" s="1"/>
  <c r="AG3593" i="1"/>
  <c r="AH3593" i="1"/>
  <c r="AW3593" i="1"/>
  <c r="AX3593" i="1"/>
  <c r="BB3593" i="1" s="1"/>
  <c r="BA3593" i="1" s="1"/>
  <c r="AY3593" i="1"/>
  <c r="AZ3593" i="1"/>
  <c r="G3594" i="1"/>
  <c r="AK3594" i="1" s="1"/>
  <c r="H3594" i="1"/>
  <c r="I3594" i="1"/>
  <c r="J3594" i="1"/>
  <c r="K3594" i="1"/>
  <c r="L3594" i="1"/>
  <c r="M3594" i="1"/>
  <c r="N3594" i="1"/>
  <c r="O3594" i="1"/>
  <c r="P3594" i="1"/>
  <c r="Q3594" i="1"/>
  <c r="R3594" i="1"/>
  <c r="S3594" i="1"/>
  <c r="T3594" i="1"/>
  <c r="U3594" i="1"/>
  <c r="V3594" i="1"/>
  <c r="W3594" i="1"/>
  <c r="X3594" i="1"/>
  <c r="AD3594" i="1"/>
  <c r="AE3594" i="1"/>
  <c r="AL3594" i="1" s="1"/>
  <c r="AF3594" i="1"/>
  <c r="AM3594" i="1" s="1"/>
  <c r="AG3594" i="1"/>
  <c r="AH3594" i="1"/>
  <c r="AI3594" i="1"/>
  <c r="AJ3594" i="1" s="1"/>
  <c r="AW3594" i="1"/>
  <c r="AX3594" i="1"/>
  <c r="BI3594" i="1" s="1"/>
  <c r="AY3594" i="1"/>
  <c r="AZ3594" i="1"/>
  <c r="BA3594" i="1"/>
  <c r="BC3594" i="1"/>
  <c r="G3595" i="1"/>
  <c r="H3595" i="1"/>
  <c r="I3595" i="1"/>
  <c r="J3595" i="1"/>
  <c r="K3595" i="1"/>
  <c r="L3595" i="1"/>
  <c r="M3595" i="1"/>
  <c r="AD3595" i="1" s="1"/>
  <c r="N3595" i="1"/>
  <c r="O3595" i="1"/>
  <c r="P3595" i="1"/>
  <c r="Q3595" i="1"/>
  <c r="R3595" i="1"/>
  <c r="S3595" i="1"/>
  <c r="T3595" i="1"/>
  <c r="U3595" i="1"/>
  <c r="V3595" i="1"/>
  <c r="W3595" i="1"/>
  <c r="X3595" i="1"/>
  <c r="AW3595" i="1"/>
  <c r="AX3595" i="1" s="1"/>
  <c r="BI3595" i="1"/>
  <c r="G3596" i="1"/>
  <c r="H3596" i="1"/>
  <c r="I3596" i="1"/>
  <c r="J3596" i="1"/>
  <c r="K3596" i="1"/>
  <c r="L3596" i="1"/>
  <c r="M3596" i="1"/>
  <c r="N3596" i="1"/>
  <c r="O3596" i="1"/>
  <c r="P3596" i="1"/>
  <c r="Q3596" i="1"/>
  <c r="R3596" i="1"/>
  <c r="S3596" i="1"/>
  <c r="T3596" i="1"/>
  <c r="U3596" i="1"/>
  <c r="V3596" i="1"/>
  <c r="W3596" i="1"/>
  <c r="X3596" i="1"/>
  <c r="AD3596" i="1"/>
  <c r="AE3596" i="1"/>
  <c r="AF3596" i="1"/>
  <c r="AW3596" i="1"/>
  <c r="AX3596" i="1"/>
  <c r="G3597" i="1"/>
  <c r="H3597" i="1"/>
  <c r="I3597" i="1"/>
  <c r="J3597" i="1"/>
  <c r="K3597" i="1"/>
  <c r="L3597" i="1"/>
  <c r="M3597" i="1"/>
  <c r="N3597" i="1"/>
  <c r="O3597" i="1"/>
  <c r="P3597" i="1"/>
  <c r="Q3597" i="1"/>
  <c r="R3597" i="1"/>
  <c r="S3597" i="1"/>
  <c r="T3597" i="1"/>
  <c r="U3597" i="1"/>
  <c r="V3597" i="1"/>
  <c r="W3597" i="1"/>
  <c r="X3597" i="1"/>
  <c r="AD3597" i="1"/>
  <c r="AK3597" i="1" s="1"/>
  <c r="AE3597" i="1"/>
  <c r="AL3597" i="1" s="1"/>
  <c r="AF3597" i="1"/>
  <c r="AM3597" i="1" s="1"/>
  <c r="AG3597" i="1"/>
  <c r="AJ3597" i="1" s="1"/>
  <c r="AH3597" i="1"/>
  <c r="AI3597" i="1"/>
  <c r="AW3597" i="1"/>
  <c r="AX3597" i="1"/>
  <c r="AY3597" i="1"/>
  <c r="AZ3597" i="1"/>
  <c r="G3598" i="1"/>
  <c r="K3598" i="1"/>
  <c r="L3598" i="1"/>
  <c r="M3598" i="1"/>
  <c r="Q3598" i="1" s="1"/>
  <c r="N3598" i="1"/>
  <c r="O3598" i="1"/>
  <c r="AW3598" i="1"/>
  <c r="AX3598" i="1"/>
  <c r="AY3598" i="1"/>
  <c r="AZ3598" i="1"/>
  <c r="G3599" i="1"/>
  <c r="L3599" i="1"/>
  <c r="M3599" i="1"/>
  <c r="AD3599" i="1" s="1"/>
  <c r="N3599" i="1"/>
  <c r="O3599" i="1"/>
  <c r="P3599" i="1" s="1"/>
  <c r="AW3599" i="1"/>
  <c r="AX3599" i="1"/>
  <c r="BD3599" i="1" s="1"/>
  <c r="AY3599" i="1"/>
  <c r="AZ3599" i="1"/>
  <c r="BA3599" i="1"/>
  <c r="BB3599" i="1"/>
  <c r="G3600" i="1"/>
  <c r="L3600" i="1"/>
  <c r="M3600" i="1"/>
  <c r="AD3600" i="1" s="1"/>
  <c r="N3600" i="1"/>
  <c r="O3600" i="1"/>
  <c r="P3600" i="1"/>
  <c r="R3600" i="1" s="1"/>
  <c r="Q3600" i="1"/>
  <c r="AW3600" i="1"/>
  <c r="AX3600" i="1" s="1"/>
  <c r="BB3600" i="1"/>
  <c r="BA3600" i="1" s="1"/>
  <c r="G3601" i="1"/>
  <c r="L3601" i="1"/>
  <c r="M3601" i="1" s="1"/>
  <c r="Q3601" i="1"/>
  <c r="AW3601" i="1"/>
  <c r="AX3601" i="1"/>
  <c r="AY3601" i="1" s="1"/>
  <c r="AZ3601" i="1"/>
  <c r="BB3601" i="1"/>
  <c r="BA3601" i="1" s="1"/>
  <c r="BC3601" i="1" s="1"/>
  <c r="BD3601" i="1"/>
  <c r="BI3601" i="1"/>
  <c r="G3602" i="1"/>
  <c r="L3602" i="1"/>
  <c r="M3602" i="1"/>
  <c r="N3602" i="1"/>
  <c r="O3602" i="1"/>
  <c r="P3602" i="1"/>
  <c r="Q3602" i="1"/>
  <c r="R3602" i="1"/>
  <c r="S3602" i="1"/>
  <c r="AD3602" i="1"/>
  <c r="AE3602" i="1" s="1"/>
  <c r="AH3602" i="1" s="1"/>
  <c r="AK3602" i="1"/>
  <c r="AW3602" i="1"/>
  <c r="AX3602" i="1"/>
  <c r="AY3602" i="1"/>
  <c r="AZ3602" i="1"/>
  <c r="BB3602" i="1"/>
  <c r="BA3602" i="1" s="1"/>
  <c r="BC3602" i="1" s="1"/>
  <c r="BD3602" i="1"/>
  <c r="BI3602" i="1"/>
  <c r="G3603" i="1"/>
  <c r="K3603" i="1"/>
  <c r="L3603" i="1"/>
  <c r="M3603" i="1"/>
  <c r="N3603" i="1"/>
  <c r="O3603" i="1"/>
  <c r="P3603" i="1"/>
  <c r="Q3603" i="1"/>
  <c r="R3603" i="1"/>
  <c r="S3603" i="1"/>
  <c r="AD3603" i="1"/>
  <c r="AE3603" i="1" s="1"/>
  <c r="AH3603" i="1" s="1"/>
  <c r="AK3603" i="1"/>
  <c r="AW3603" i="1"/>
  <c r="AX3603" i="1" s="1"/>
  <c r="BD3603" i="1"/>
  <c r="BI3603" i="1"/>
  <c r="G3604" i="1"/>
  <c r="AD3604" i="1"/>
  <c r="AW3604" i="1"/>
  <c r="AX3604" i="1" s="1"/>
  <c r="BI3604" i="1"/>
  <c r="G3605" i="1"/>
  <c r="M3605" i="1"/>
  <c r="N3605" i="1" s="1"/>
  <c r="AD3605" i="1"/>
  <c r="AK3605" i="1" s="1"/>
  <c r="AE3605" i="1"/>
  <c r="AF3605" i="1"/>
  <c r="AW3605" i="1"/>
  <c r="AX3605" i="1"/>
  <c r="G3606" i="1"/>
  <c r="K3606" i="1"/>
  <c r="L3606" i="1"/>
  <c r="AW3606" i="1"/>
  <c r="AX3606" i="1" s="1"/>
  <c r="G3607" i="1"/>
  <c r="L3607" i="1"/>
  <c r="M3607" i="1"/>
  <c r="AW3607" i="1"/>
  <c r="AX3607" i="1"/>
  <c r="AY3607" i="1"/>
  <c r="G3608" i="1"/>
  <c r="L3608" i="1"/>
  <c r="M3608" i="1"/>
  <c r="N3608" i="1"/>
  <c r="AW3608" i="1"/>
  <c r="AX3608" i="1"/>
  <c r="BB3608" i="1" s="1"/>
  <c r="BA3608" i="1" s="1"/>
  <c r="AY3608" i="1"/>
  <c r="AZ3608" i="1"/>
  <c r="G3609" i="1"/>
  <c r="L3609" i="1"/>
  <c r="M3609" i="1"/>
  <c r="Q3609" i="1" s="1"/>
  <c r="N3609" i="1"/>
  <c r="O3609" i="1"/>
  <c r="AW3609" i="1"/>
  <c r="AX3609" i="1"/>
  <c r="AY3609" i="1"/>
  <c r="AZ3609" i="1"/>
  <c r="G3610" i="1"/>
  <c r="R3610" i="1" s="1"/>
  <c r="L3610" i="1"/>
  <c r="M3610" i="1"/>
  <c r="AD3610" i="1" s="1"/>
  <c r="N3610" i="1"/>
  <c r="O3610" i="1"/>
  <c r="P3610" i="1"/>
  <c r="AW3610" i="1"/>
  <c r="AX3610" i="1"/>
  <c r="BD3610" i="1" s="1"/>
  <c r="AY3610" i="1"/>
  <c r="AZ3610" i="1"/>
  <c r="BA3610" i="1"/>
  <c r="BB3610" i="1"/>
  <c r="G3611" i="1"/>
  <c r="K3611" i="1"/>
  <c r="L3611" i="1"/>
  <c r="M3611" i="1"/>
  <c r="AD3611" i="1" s="1"/>
  <c r="N3611" i="1"/>
  <c r="O3611" i="1"/>
  <c r="P3611" i="1" s="1"/>
  <c r="AW3611" i="1"/>
  <c r="AX3611" i="1"/>
  <c r="BD3611" i="1" s="1"/>
  <c r="AY3611" i="1"/>
  <c r="AZ3611" i="1"/>
  <c r="BA3611" i="1"/>
  <c r="BB3611" i="1"/>
  <c r="G3612" i="1"/>
  <c r="L3612" i="1"/>
  <c r="M3612" i="1"/>
  <c r="AD3612" i="1" s="1"/>
  <c r="N3612" i="1"/>
  <c r="O3612" i="1"/>
  <c r="P3612" i="1"/>
  <c r="R3612" i="1" s="1"/>
  <c r="Q3612" i="1"/>
  <c r="S3612" i="1" s="1"/>
  <c r="AK3612" i="1"/>
  <c r="AW3612" i="1"/>
  <c r="AX3612" i="1" s="1"/>
  <c r="BB3612" i="1" s="1"/>
  <c r="BA3612" i="1" s="1"/>
  <c r="G3613" i="1"/>
  <c r="M3613" i="1"/>
  <c r="N3613" i="1" s="1"/>
  <c r="Q3613" i="1"/>
  <c r="AD3613" i="1"/>
  <c r="AE3613" i="1" s="1"/>
  <c r="AH3613" i="1" s="1"/>
  <c r="AK3613" i="1"/>
  <c r="AL3613" i="1"/>
  <c r="AW3613" i="1"/>
  <c r="AX3613" i="1" s="1"/>
  <c r="BD3613" i="1"/>
  <c r="BI3613" i="1"/>
  <c r="G3614" i="1"/>
  <c r="L3614" i="1"/>
  <c r="M3614" i="1" s="1"/>
  <c r="AD3614" i="1"/>
  <c r="AW3614" i="1"/>
  <c r="AX3614" i="1" s="1"/>
  <c r="G3615" i="1"/>
  <c r="K3615" i="1"/>
  <c r="M3615" i="1" s="1"/>
  <c r="AD3615" i="1" s="1"/>
  <c r="L3615" i="1"/>
  <c r="AU3615" i="1"/>
  <c r="AW3615" i="1" s="1"/>
  <c r="AX3615" i="1" s="1"/>
  <c r="AV3615" i="1"/>
  <c r="G3616" i="1"/>
  <c r="K3616" i="1"/>
  <c r="L3616" i="1"/>
  <c r="M3616" i="1" s="1"/>
  <c r="Q3616" i="1"/>
  <c r="AU3616" i="1"/>
  <c r="AV3616" i="1"/>
  <c r="AW3616" i="1" s="1"/>
  <c r="AX3616" i="1" s="1"/>
  <c r="BB3616" i="1"/>
  <c r="BA3616" i="1" s="1"/>
  <c r="G3617" i="1"/>
  <c r="K3617" i="1"/>
  <c r="L3617" i="1"/>
  <c r="M3617" i="1"/>
  <c r="AD3617" i="1" s="1"/>
  <c r="N3617" i="1"/>
  <c r="O3617" i="1"/>
  <c r="P3617" i="1" s="1"/>
  <c r="AW3617" i="1"/>
  <c r="AX3617" i="1"/>
  <c r="BD3617" i="1" s="1"/>
  <c r="AY3617" i="1"/>
  <c r="AZ3617" i="1"/>
  <c r="BB3617" i="1"/>
  <c r="BA3617" i="1" s="1"/>
  <c r="G3618" i="1"/>
  <c r="N3618" i="1"/>
  <c r="O3618" i="1"/>
  <c r="Q3618" i="1"/>
  <c r="R3618" i="1"/>
  <c r="S3618" i="1"/>
  <c r="AC3618" i="1"/>
  <c r="AW3618" i="1"/>
  <c r="G3619" i="1"/>
  <c r="L3619" i="1"/>
  <c r="M3619" i="1"/>
  <c r="N3619" i="1"/>
  <c r="AU3619" i="1"/>
  <c r="AV3619" i="1"/>
  <c r="AW3619" i="1"/>
  <c r="AX3619" i="1"/>
  <c r="G3620" i="1"/>
  <c r="L3620" i="1"/>
  <c r="AW3620" i="1"/>
  <c r="AX3620" i="1"/>
  <c r="AY3620" i="1" s="1"/>
  <c r="G3621" i="1"/>
  <c r="L3621" i="1"/>
  <c r="AW3621" i="1"/>
  <c r="AX3621" i="1"/>
  <c r="AY3621" i="1"/>
  <c r="G3622" i="1"/>
  <c r="L3622" i="1"/>
  <c r="M3622" i="1"/>
  <c r="N3622" i="1"/>
  <c r="AW3622" i="1"/>
  <c r="AX3622" i="1"/>
  <c r="BB3622" i="1" s="1"/>
  <c r="BA3622" i="1" s="1"/>
  <c r="AY3622" i="1"/>
  <c r="AZ3622" i="1"/>
  <c r="G3623" i="1"/>
  <c r="L3623" i="1"/>
  <c r="M3623" i="1"/>
  <c r="AD3623" i="1" s="1"/>
  <c r="N3623" i="1"/>
  <c r="O3623" i="1"/>
  <c r="P3623" i="1" s="1"/>
  <c r="AU3623" i="1"/>
  <c r="AV3623" i="1"/>
  <c r="AW3623" i="1"/>
  <c r="AX3623" i="1"/>
  <c r="BB3623" i="1" s="1"/>
  <c r="BA3623" i="1" s="1"/>
  <c r="AY3623" i="1"/>
  <c r="AZ3623" i="1"/>
  <c r="G3624" i="1"/>
  <c r="L3624" i="1"/>
  <c r="N3624" i="1"/>
  <c r="O3624" i="1"/>
  <c r="AW3624" i="1"/>
  <c r="AX3624" i="1"/>
  <c r="AY3624" i="1"/>
  <c r="AZ3624" i="1"/>
  <c r="G3625" i="1"/>
  <c r="R3625" i="1" s="1"/>
  <c r="L3625" i="1"/>
  <c r="N3625" i="1"/>
  <c r="P3625" i="1" s="1"/>
  <c r="O3625" i="1"/>
  <c r="AW3625" i="1"/>
  <c r="AX3625" i="1"/>
  <c r="AY3625" i="1"/>
  <c r="AZ3625" i="1"/>
  <c r="G3626" i="1"/>
  <c r="L3626" i="1"/>
  <c r="M3626" i="1"/>
  <c r="AD3626" i="1" s="1"/>
  <c r="N3626" i="1"/>
  <c r="O3626" i="1"/>
  <c r="P3626" i="1" s="1"/>
  <c r="AW3626" i="1"/>
  <c r="AX3626" i="1"/>
  <c r="BD3626" i="1" s="1"/>
  <c r="AY3626" i="1"/>
  <c r="AZ3626" i="1"/>
  <c r="BB3626" i="1"/>
  <c r="BA3626" i="1" s="1"/>
  <c r="G3627" i="1"/>
  <c r="K3627" i="1"/>
  <c r="M3627" i="1" s="1"/>
  <c r="L3627" i="1"/>
  <c r="Q3627" i="1"/>
  <c r="AW3627" i="1"/>
  <c r="AX3627" i="1" s="1"/>
  <c r="BB3627" i="1" s="1"/>
  <c r="BA3627" i="1" s="1"/>
  <c r="G3628" i="1"/>
  <c r="K3628" i="1"/>
  <c r="L3628" i="1"/>
  <c r="M3628" i="1" s="1"/>
  <c r="Q3628" i="1"/>
  <c r="AW3628" i="1"/>
  <c r="AX3628" i="1"/>
  <c r="AY3628" i="1" s="1"/>
  <c r="BB3628" i="1"/>
  <c r="BA3628" i="1" s="1"/>
  <c r="BD3628" i="1"/>
  <c r="G3629" i="1"/>
  <c r="K3629" i="1"/>
  <c r="L3629" i="1"/>
  <c r="M3629" i="1"/>
  <c r="N3629" i="1" s="1"/>
  <c r="Q3629" i="1"/>
  <c r="AD3629" i="1"/>
  <c r="AE3629" i="1" s="1"/>
  <c r="AH3629" i="1" s="1"/>
  <c r="AK3629" i="1"/>
  <c r="AW3629" i="1"/>
  <c r="AX3629" i="1"/>
  <c r="AY3629" i="1"/>
  <c r="AZ3629" i="1"/>
  <c r="BB3629" i="1"/>
  <c r="BA3629" i="1" s="1"/>
  <c r="BC3629" i="1"/>
  <c r="BD3629" i="1"/>
  <c r="G3630" i="1"/>
  <c r="K3630" i="1"/>
  <c r="M3630" i="1" s="1"/>
  <c r="L3630" i="1"/>
  <c r="AD3630" i="1"/>
  <c r="AW3630" i="1"/>
  <c r="AX3630" i="1" s="1"/>
  <c r="BD3630" i="1" s="1"/>
  <c r="G3631" i="1"/>
  <c r="K3631" i="1"/>
  <c r="M3631" i="1" s="1"/>
  <c r="L3631" i="1"/>
  <c r="AD3631" i="1"/>
  <c r="AE3631" i="1"/>
  <c r="AW3631" i="1"/>
  <c r="AX3631" i="1" s="1"/>
  <c r="G3632" i="1"/>
  <c r="K3632" i="1"/>
  <c r="L3632" i="1"/>
  <c r="AW3632" i="1"/>
  <c r="AX3632" i="1"/>
  <c r="G3633" i="1"/>
  <c r="K3633" i="1"/>
  <c r="L3633" i="1"/>
  <c r="M3633" i="1" s="1"/>
  <c r="AW3633" i="1"/>
  <c r="AX3633" i="1" s="1"/>
  <c r="G3634" i="1"/>
  <c r="K3634" i="1"/>
  <c r="L3634" i="1"/>
  <c r="M3634" i="1"/>
  <c r="N3634" i="1"/>
  <c r="AW3634" i="1"/>
  <c r="AX3634" i="1"/>
  <c r="AY3634" i="1" s="1"/>
  <c r="G3635" i="1"/>
  <c r="N3635" i="1"/>
  <c r="O3635" i="1"/>
  <c r="Q3635" i="1"/>
  <c r="S3635" i="1" s="1"/>
  <c r="R3635" i="1"/>
  <c r="AC3635" i="1"/>
  <c r="AW3635" i="1"/>
  <c r="G3636" i="1"/>
  <c r="L3636" i="1"/>
  <c r="M3636" i="1" s="1"/>
  <c r="AW3636" i="1"/>
  <c r="AX3636" i="1"/>
  <c r="AY3636" i="1"/>
  <c r="G3637" i="1"/>
  <c r="L3637" i="1"/>
  <c r="M3637" i="1" s="1"/>
  <c r="AW3637" i="1"/>
  <c r="AX3637" i="1"/>
  <c r="G3638" i="1"/>
  <c r="L3638" i="1"/>
  <c r="M3638" i="1"/>
  <c r="AD3638" i="1" s="1"/>
  <c r="N3638" i="1"/>
  <c r="O3638" i="1"/>
  <c r="P3638" i="1" s="1"/>
  <c r="R3638" i="1" s="1"/>
  <c r="Q3638" i="1"/>
  <c r="S3638" i="1" s="1"/>
  <c r="AK3638" i="1"/>
  <c r="AW3638" i="1"/>
  <c r="AX3638" i="1" s="1"/>
  <c r="AZ3638" i="1" s="1"/>
  <c r="G3639" i="1"/>
  <c r="L3639" i="1"/>
  <c r="M3639" i="1"/>
  <c r="N3639" i="1" s="1"/>
  <c r="P3639" i="1" s="1"/>
  <c r="R3639" i="1" s="1"/>
  <c r="O3639" i="1"/>
  <c r="Q3639" i="1"/>
  <c r="AD3639" i="1"/>
  <c r="AE3639" i="1" s="1"/>
  <c r="AH3639" i="1" s="1"/>
  <c r="AK3639" i="1"/>
  <c r="AL3639" i="1"/>
  <c r="AW3639" i="1"/>
  <c r="AX3639" i="1" s="1"/>
  <c r="BB3639" i="1" s="1"/>
  <c r="BA3639" i="1" s="1"/>
  <c r="G3640" i="1"/>
  <c r="K3640" i="1"/>
  <c r="M3640" i="1" s="1"/>
  <c r="L3640" i="1"/>
  <c r="Q3640" i="1"/>
  <c r="AD3640" i="1"/>
  <c r="AK3640" i="1" s="1"/>
  <c r="AU3640" i="1"/>
  <c r="AW3640" i="1" s="1"/>
  <c r="AX3640" i="1" s="1"/>
  <c r="AV3640" i="1"/>
  <c r="BA3640" i="1"/>
  <c r="BB3640" i="1"/>
  <c r="BD3640" i="1"/>
  <c r="G3641" i="1"/>
  <c r="K3641" i="1"/>
  <c r="L3641" i="1"/>
  <c r="M3641" i="1"/>
  <c r="N3641" i="1" s="1"/>
  <c r="Q3641" i="1"/>
  <c r="AD3641" i="1"/>
  <c r="AE3641" i="1" s="1"/>
  <c r="AH3641" i="1" s="1"/>
  <c r="AK3641" i="1"/>
  <c r="AL3641" i="1"/>
  <c r="AU3641" i="1"/>
  <c r="AV3641" i="1"/>
  <c r="AW3641" i="1"/>
  <c r="AX3641" i="1" s="1"/>
  <c r="AZ3641" i="1"/>
  <c r="BA3641" i="1"/>
  <c r="BB3641" i="1"/>
  <c r="G3642" i="1"/>
  <c r="L3642" i="1"/>
  <c r="N3642" i="1" s="1"/>
  <c r="P3642" i="1" s="1"/>
  <c r="R3642" i="1" s="1"/>
  <c r="O3642" i="1"/>
  <c r="AW3642" i="1"/>
  <c r="AX3642" i="1"/>
  <c r="AY3642" i="1" s="1"/>
  <c r="BD3642" i="1"/>
  <c r="G3643" i="1"/>
  <c r="L3643" i="1"/>
  <c r="N3643" i="1" s="1"/>
  <c r="O3643" i="1"/>
  <c r="P3643" i="1"/>
  <c r="R3643" i="1" s="1"/>
  <c r="AW3643" i="1"/>
  <c r="AX3643" i="1"/>
  <c r="AY3643" i="1" s="1"/>
  <c r="BD3643" i="1"/>
  <c r="G3644" i="1"/>
  <c r="L3644" i="1"/>
  <c r="M3644" i="1"/>
  <c r="N3644" i="1" s="1"/>
  <c r="O3644" i="1"/>
  <c r="P3644" i="1"/>
  <c r="R3644" i="1" s="1"/>
  <c r="Q3644" i="1"/>
  <c r="AD3644" i="1"/>
  <c r="AK3644" i="1"/>
  <c r="AW3644" i="1"/>
  <c r="AX3644" i="1" s="1"/>
  <c r="BB3644" i="1" s="1"/>
  <c r="BA3644" i="1" s="1"/>
  <c r="G3645" i="1"/>
  <c r="L3645" i="1"/>
  <c r="M3645" i="1" s="1"/>
  <c r="AW3645" i="1"/>
  <c r="AX3645" i="1"/>
  <c r="G3646" i="1"/>
  <c r="K3646" i="1"/>
  <c r="L3646" i="1"/>
  <c r="M3646" i="1"/>
  <c r="AD3646" i="1" s="1"/>
  <c r="AG3646" i="1"/>
  <c r="AU3646" i="1"/>
  <c r="AV3646" i="1"/>
  <c r="AW3646" i="1"/>
  <c r="AX3646" i="1" s="1"/>
  <c r="G3647" i="1"/>
  <c r="L3647" i="1"/>
  <c r="AW3647" i="1"/>
  <c r="AX3647" i="1"/>
  <c r="G3648" i="1"/>
  <c r="L3648" i="1"/>
  <c r="AW3648" i="1"/>
  <c r="AX3648" i="1"/>
  <c r="BD3648" i="1" s="1"/>
  <c r="G3649" i="1"/>
  <c r="L3649" i="1"/>
  <c r="M3649" i="1"/>
  <c r="AW3649" i="1"/>
  <c r="AX3649" i="1" s="1"/>
  <c r="AY3649" i="1"/>
  <c r="G3650" i="1"/>
  <c r="K3650" i="1"/>
  <c r="L3650" i="1"/>
  <c r="M3650" i="1" s="1"/>
  <c r="AU3650" i="1"/>
  <c r="AW3650" i="1" s="1"/>
  <c r="AX3650" i="1" s="1"/>
  <c r="AV3650" i="1"/>
  <c r="G3651" i="1"/>
  <c r="L3651" i="1"/>
  <c r="AW3651" i="1"/>
  <c r="AX3651" i="1" s="1"/>
  <c r="AY3651" i="1" s="1"/>
  <c r="G3652" i="1"/>
  <c r="L3652" i="1"/>
  <c r="AW3652" i="1"/>
  <c r="AX3652" i="1" s="1"/>
  <c r="G3653" i="1"/>
  <c r="L3653" i="1"/>
  <c r="M3653" i="1" s="1"/>
  <c r="AW3653" i="1"/>
  <c r="AX3653" i="1" s="1"/>
  <c r="G3654" i="1"/>
  <c r="K3654" i="1"/>
  <c r="M3654" i="1" s="1"/>
  <c r="L3654" i="1"/>
  <c r="AW3654" i="1"/>
  <c r="AX3654" i="1" s="1"/>
  <c r="G3655" i="1"/>
  <c r="K3655" i="1"/>
  <c r="L3655" i="1"/>
  <c r="M3655" i="1"/>
  <c r="Q3655" i="1" s="1"/>
  <c r="AD3655" i="1"/>
  <c r="AW3655" i="1"/>
  <c r="AX3655" i="1"/>
  <c r="G3656" i="1"/>
  <c r="K3656" i="1"/>
  <c r="M3656" i="1" s="1"/>
  <c r="L3656" i="1"/>
  <c r="O3656" i="1"/>
  <c r="AW3656" i="1"/>
  <c r="AX3656" i="1" s="1"/>
  <c r="G3657" i="1"/>
  <c r="K3657" i="1"/>
  <c r="M3657" i="1" s="1"/>
  <c r="L3657" i="1"/>
  <c r="AW3657" i="1"/>
  <c r="AX3657" i="1" s="1"/>
  <c r="G3658" i="1"/>
  <c r="K3658" i="1"/>
  <c r="L3658" i="1"/>
  <c r="M3658" i="1" s="1"/>
  <c r="AW3658" i="1"/>
  <c r="AX3658" i="1"/>
  <c r="AY3658" i="1" s="1"/>
  <c r="AZ3658" i="1"/>
  <c r="G3659" i="1"/>
  <c r="K3659" i="1"/>
  <c r="L3659" i="1"/>
  <c r="M3659" i="1"/>
  <c r="Q3659" i="1" s="1"/>
  <c r="N3659" i="1"/>
  <c r="P3659" i="1" s="1"/>
  <c r="O3659" i="1"/>
  <c r="AD3659" i="1"/>
  <c r="AW3659" i="1"/>
  <c r="AX3659" i="1" s="1"/>
  <c r="AY3659" i="1"/>
  <c r="AZ3659" i="1"/>
  <c r="BB3659" i="1"/>
  <c r="BA3659" i="1" s="1"/>
  <c r="BD3659" i="1"/>
  <c r="G3660" i="1"/>
  <c r="M3660" i="1"/>
  <c r="Q3660" i="1"/>
  <c r="AD3660" i="1"/>
  <c r="AK3660" i="1" s="1"/>
  <c r="AE3660" i="1"/>
  <c r="AH3660" i="1" s="1"/>
  <c r="AF3660" i="1"/>
  <c r="AI3660" i="1" s="1"/>
  <c r="AG3660" i="1"/>
  <c r="AJ3660" i="1" s="1"/>
  <c r="AW3660" i="1"/>
  <c r="AX3660" i="1" s="1"/>
  <c r="G3661" i="1"/>
  <c r="K3661" i="1"/>
  <c r="L3661" i="1"/>
  <c r="M3661" i="1" s="1"/>
  <c r="AW3661" i="1"/>
  <c r="AX3661" i="1"/>
  <c r="AY3661" i="1" s="1"/>
  <c r="AZ3661" i="1"/>
  <c r="BA3661" i="1"/>
  <c r="BB3661" i="1"/>
  <c r="BD3661" i="1"/>
  <c r="G3662" i="1"/>
  <c r="Q3662" i="1" s="1"/>
  <c r="N3662" i="1"/>
  <c r="R3662" i="1" s="1"/>
  <c r="O3662" i="1"/>
  <c r="S3662" i="1"/>
  <c r="AC3662" i="1"/>
  <c r="AW3662" i="1"/>
  <c r="G3663" i="1"/>
  <c r="N3663" i="1"/>
  <c r="O3663" i="1"/>
  <c r="Q3663" i="1"/>
  <c r="S3663" i="1" s="1"/>
  <c r="R3663" i="1"/>
  <c r="AD3663" i="1"/>
  <c r="AF3663" i="1" s="1"/>
  <c r="AE3663" i="1"/>
  <c r="AH3663" i="1" s="1"/>
  <c r="AK3663" i="1"/>
  <c r="AW3663" i="1"/>
  <c r="AX3663" i="1" s="1"/>
  <c r="BB3663" i="1" s="1"/>
  <c r="G3664" i="1"/>
  <c r="Q3664" i="1" s="1"/>
  <c r="N3664" i="1"/>
  <c r="R3664" i="1" s="1"/>
  <c r="O3664" i="1"/>
  <c r="AD3664" i="1"/>
  <c r="AE3664" i="1"/>
  <c r="AF3664" i="1"/>
  <c r="AI3664" i="1" s="1"/>
  <c r="AG3664" i="1"/>
  <c r="AW3664" i="1"/>
  <c r="AX3664" i="1" s="1"/>
  <c r="G3665" i="1"/>
  <c r="N3665" i="1"/>
  <c r="O3665" i="1"/>
  <c r="Q3665" i="1"/>
  <c r="S3665" i="1" s="1"/>
  <c r="R3665" i="1"/>
  <c r="AD3665" i="1"/>
  <c r="AF3665" i="1" s="1"/>
  <c r="AE3665" i="1"/>
  <c r="AH3665" i="1" s="1"/>
  <c r="AK3665" i="1"/>
  <c r="AW3665" i="1"/>
  <c r="AX3665" i="1" s="1"/>
  <c r="BB3665" i="1"/>
  <c r="BA3665" i="1" s="1"/>
  <c r="G3666" i="1"/>
  <c r="K3666" i="1"/>
  <c r="M3666" i="1" s="1"/>
  <c r="L3666" i="1"/>
  <c r="Q3666" i="1"/>
  <c r="AU3666" i="1"/>
  <c r="AW3666" i="1" s="1"/>
  <c r="AX3666" i="1" s="1"/>
  <c r="AV3666" i="1"/>
  <c r="BH3666" i="1"/>
  <c r="G3667" i="1"/>
  <c r="K3667" i="1"/>
  <c r="M3667" i="1" s="1"/>
  <c r="L3667" i="1"/>
  <c r="O3667" i="1"/>
  <c r="AW3667" i="1"/>
  <c r="AX3667" i="1" s="1"/>
  <c r="G3668" i="1"/>
  <c r="M3668" i="1"/>
  <c r="N3668" i="1" s="1"/>
  <c r="AW3668" i="1"/>
  <c r="AX3668" i="1" s="1"/>
  <c r="BD3668" i="1"/>
  <c r="G3669" i="1"/>
  <c r="K3669" i="1"/>
  <c r="M3669" i="1" s="1"/>
  <c r="L3669" i="1"/>
  <c r="AU3669" i="1"/>
  <c r="AV3669" i="1"/>
  <c r="AW3669" i="1"/>
  <c r="AX3669" i="1"/>
  <c r="AY3669" i="1" s="1"/>
  <c r="G3670" i="1"/>
  <c r="L3670" i="1"/>
  <c r="N3670" i="1" s="1"/>
  <c r="AW3670" i="1"/>
  <c r="AX3670" i="1" s="1"/>
  <c r="BD3670" i="1"/>
  <c r="G3671" i="1"/>
  <c r="L3671" i="1"/>
  <c r="N3671" i="1" s="1"/>
  <c r="AW3671" i="1"/>
  <c r="AX3671" i="1" s="1"/>
  <c r="BD3671" i="1" s="1"/>
  <c r="G3672" i="1"/>
  <c r="K3672" i="1"/>
  <c r="L3672" i="1"/>
  <c r="N3672" i="1" s="1"/>
  <c r="M3672" i="1"/>
  <c r="Q3672" i="1" s="1"/>
  <c r="AW3672" i="1"/>
  <c r="AX3672" i="1" s="1"/>
  <c r="BD3672" i="1"/>
  <c r="G3673" i="1"/>
  <c r="R3673" i="1" s="1"/>
  <c r="M3673" i="1"/>
  <c r="Q3673" i="1" s="1"/>
  <c r="N3673" i="1"/>
  <c r="O3673" i="1"/>
  <c r="P3673" i="1"/>
  <c r="AW3673" i="1"/>
  <c r="AX3673" i="1" s="1"/>
  <c r="G3674" i="1"/>
  <c r="M3674" i="1"/>
  <c r="N3674" i="1"/>
  <c r="P3674" i="1" s="1"/>
  <c r="R3674" i="1" s="1"/>
  <c r="S3674" i="1" s="1"/>
  <c r="O3674" i="1"/>
  <c r="Q3674" i="1"/>
  <c r="AD3674" i="1"/>
  <c r="AE3674" i="1" s="1"/>
  <c r="AL3674" i="1" s="1"/>
  <c r="AG3674" i="1"/>
  <c r="AH3674" i="1"/>
  <c r="AK3674" i="1"/>
  <c r="AW3674" i="1"/>
  <c r="AX3674" i="1"/>
  <c r="AY3674" i="1"/>
  <c r="AZ3674" i="1"/>
  <c r="BC3674" i="1" s="1"/>
  <c r="BA3674" i="1"/>
  <c r="BB3674" i="1"/>
  <c r="BD3674" i="1"/>
  <c r="G3675" i="1"/>
  <c r="Q3675" i="1" s="1"/>
  <c r="L3675" i="1"/>
  <c r="M3675" i="1"/>
  <c r="N3675" i="1"/>
  <c r="O3675" i="1"/>
  <c r="P3675" i="1"/>
  <c r="AD3675" i="1"/>
  <c r="AF3675" i="1" s="1"/>
  <c r="AE3675" i="1"/>
  <c r="AH3675" i="1" s="1"/>
  <c r="AW3675" i="1"/>
  <c r="AX3675" i="1" s="1"/>
  <c r="BB3675" i="1"/>
  <c r="BA3675" i="1" s="1"/>
  <c r="G3676" i="1"/>
  <c r="L3676" i="1"/>
  <c r="M3676" i="1"/>
  <c r="N3676" i="1" s="1"/>
  <c r="AW3676" i="1"/>
  <c r="AX3676" i="1" s="1"/>
  <c r="BD3676" i="1"/>
  <c r="G3677" i="1"/>
  <c r="L3677" i="1"/>
  <c r="M3677" i="1"/>
  <c r="Q3677" i="1" s="1"/>
  <c r="N3677" i="1"/>
  <c r="P3677" i="1" s="1"/>
  <c r="O3677" i="1"/>
  <c r="AD3677" i="1"/>
  <c r="AW3677" i="1"/>
  <c r="AX3677" i="1" s="1"/>
  <c r="G3678" i="1"/>
  <c r="L3678" i="1"/>
  <c r="M3678" i="1" s="1"/>
  <c r="AW3678" i="1"/>
  <c r="AX3678" i="1"/>
  <c r="G3679" i="1"/>
  <c r="L3679" i="1"/>
  <c r="M3679" i="1"/>
  <c r="AD3679" i="1" s="1"/>
  <c r="N3679" i="1"/>
  <c r="P3679" i="1" s="1"/>
  <c r="R3679" i="1" s="1"/>
  <c r="S3679" i="1" s="1"/>
  <c r="O3679" i="1"/>
  <c r="Q3679" i="1"/>
  <c r="AW3679" i="1"/>
  <c r="AX3679" i="1"/>
  <c r="AY3679" i="1"/>
  <c r="AZ3679" i="1"/>
  <c r="BC3679" i="1" s="1"/>
  <c r="BA3679" i="1"/>
  <c r="BB3679" i="1"/>
  <c r="BD3679" i="1"/>
  <c r="G3680" i="1"/>
  <c r="L3680" i="1"/>
  <c r="M3680" i="1" s="1"/>
  <c r="AV3680" i="1"/>
  <c r="AW3680" i="1"/>
  <c r="AX3680" i="1" s="1"/>
  <c r="G3681" i="1"/>
  <c r="K3681" i="1"/>
  <c r="M3681" i="1" s="1"/>
  <c r="L3681" i="1"/>
  <c r="AU3681" i="1"/>
  <c r="AW3681" i="1" s="1"/>
  <c r="AX3681" i="1" s="1"/>
  <c r="AZ3681" i="1" s="1"/>
  <c r="AV3681" i="1"/>
  <c r="G3682" i="1"/>
  <c r="R3682" i="1" s="1"/>
  <c r="K3682" i="1"/>
  <c r="L3682" i="1"/>
  <c r="M3682" i="1"/>
  <c r="N3682" i="1"/>
  <c r="O3682" i="1"/>
  <c r="P3682" i="1" s="1"/>
  <c r="AD3682" i="1"/>
  <c r="AE3682" i="1" s="1"/>
  <c r="AU3682" i="1"/>
  <c r="AV3682" i="1"/>
  <c r="AW3682" i="1"/>
  <c r="AX3682" i="1"/>
  <c r="AY3682" i="1"/>
  <c r="BC3682" i="1" s="1"/>
  <c r="AZ3682" i="1"/>
  <c r="BA3682" i="1"/>
  <c r="BB3682" i="1"/>
  <c r="BD3682" i="1"/>
  <c r="G3683" i="1"/>
  <c r="L3683" i="1"/>
  <c r="N3683" i="1"/>
  <c r="P3683" i="1" s="1"/>
  <c r="R3683" i="1" s="1"/>
  <c r="O3683" i="1"/>
  <c r="AW3683" i="1"/>
  <c r="AX3683" i="1"/>
  <c r="AY3683" i="1"/>
  <c r="AZ3683" i="1"/>
  <c r="BD3683" i="1"/>
  <c r="G3684" i="1"/>
  <c r="L3684" i="1"/>
  <c r="N3684" i="1"/>
  <c r="P3684" i="1" s="1"/>
  <c r="R3684" i="1" s="1"/>
  <c r="O3684" i="1"/>
  <c r="AW3684" i="1"/>
  <c r="AX3684" i="1"/>
  <c r="AY3684" i="1"/>
  <c r="AZ3684" i="1"/>
  <c r="BD3684" i="1"/>
  <c r="G3685" i="1"/>
  <c r="L3685" i="1"/>
  <c r="N3685" i="1"/>
  <c r="P3685" i="1" s="1"/>
  <c r="R3685" i="1" s="1"/>
  <c r="O3685" i="1"/>
  <c r="AW3685" i="1"/>
  <c r="AX3685" i="1"/>
  <c r="AY3685" i="1"/>
  <c r="AZ3685" i="1"/>
  <c r="BD3685" i="1"/>
  <c r="G3686" i="1"/>
  <c r="L3686" i="1"/>
  <c r="M3686" i="1" s="1"/>
  <c r="O3686" i="1"/>
  <c r="AW3686" i="1"/>
  <c r="AX3686" i="1" s="1"/>
  <c r="G3687" i="1"/>
  <c r="K3687" i="1"/>
  <c r="M3687" i="1" s="1"/>
  <c r="L3687" i="1"/>
  <c r="AU3687" i="1"/>
  <c r="AW3687" i="1" s="1"/>
  <c r="AX3687" i="1" s="1"/>
  <c r="AV3687" i="1"/>
  <c r="AZ3687" i="1"/>
  <c r="G3688" i="1"/>
  <c r="K3688" i="1"/>
  <c r="M3688" i="1" s="1"/>
  <c r="L3688" i="1"/>
  <c r="O3688" i="1"/>
  <c r="AD3688" i="1"/>
  <c r="AU3688" i="1"/>
  <c r="AW3688" i="1" s="1"/>
  <c r="AX3688" i="1" s="1"/>
  <c r="AV3688" i="1"/>
  <c r="AY3688" i="1"/>
  <c r="G3689" i="1"/>
  <c r="K3689" i="1"/>
  <c r="L3689" i="1"/>
  <c r="M3689" i="1"/>
  <c r="AD3689" i="1" s="1"/>
  <c r="N3689" i="1"/>
  <c r="P3689" i="1" s="1"/>
  <c r="R3689" i="1" s="1"/>
  <c r="O3689" i="1"/>
  <c r="Q3689" i="1"/>
  <c r="S3689" i="1"/>
  <c r="AU3689" i="1"/>
  <c r="AV3689" i="1"/>
  <c r="AW3689" i="1"/>
  <c r="AX3689" i="1"/>
  <c r="G3690" i="1"/>
  <c r="K3690" i="1"/>
  <c r="L3690" i="1"/>
  <c r="M3690" i="1"/>
  <c r="AU3690" i="1"/>
  <c r="AV3690" i="1"/>
  <c r="AW3690" i="1"/>
  <c r="AX3690" i="1" s="1"/>
  <c r="BB3690" i="1"/>
  <c r="BA3690" i="1" s="1"/>
  <c r="G3691" i="1"/>
  <c r="K3691" i="1"/>
  <c r="L3691" i="1"/>
  <c r="M3691" i="1" s="1"/>
  <c r="AU3691" i="1"/>
  <c r="G3692" i="1"/>
  <c r="L3692" i="1"/>
  <c r="N3692" i="1" s="1"/>
  <c r="AW3692" i="1"/>
  <c r="AX3692" i="1" s="1"/>
  <c r="G3693" i="1"/>
  <c r="L3693" i="1"/>
  <c r="N3693" i="1" s="1"/>
  <c r="AW3693" i="1"/>
  <c r="AX3693" i="1" s="1"/>
  <c r="G3694" i="1"/>
  <c r="L3694" i="1"/>
  <c r="M3694" i="1" s="1"/>
  <c r="Q3694" i="1"/>
  <c r="AW3694" i="1"/>
  <c r="AX3694" i="1"/>
  <c r="G3695" i="1"/>
  <c r="K3695" i="1"/>
  <c r="L3695" i="1"/>
  <c r="M3695" i="1"/>
  <c r="AW3695" i="1"/>
  <c r="AX3695" i="1"/>
  <c r="AY3695" i="1"/>
  <c r="BC3695" i="1" s="1"/>
  <c r="AZ3695" i="1"/>
  <c r="BB3695" i="1"/>
  <c r="BA3695" i="1" s="1"/>
  <c r="BD3695" i="1"/>
  <c r="G3696" i="1"/>
  <c r="K3696" i="1"/>
  <c r="L3696" i="1"/>
  <c r="M3696" i="1"/>
  <c r="N3696" i="1"/>
  <c r="P3696" i="1" s="1"/>
  <c r="R3696" i="1" s="1"/>
  <c r="S3696" i="1" s="1"/>
  <c r="O3696" i="1"/>
  <c r="Q3696" i="1"/>
  <c r="AD3696" i="1"/>
  <c r="AE3696" i="1" s="1"/>
  <c r="AL3696" i="1" s="1"/>
  <c r="AH3696" i="1"/>
  <c r="AK3696" i="1"/>
  <c r="AW3696" i="1"/>
  <c r="AX3696" i="1" s="1"/>
  <c r="AZ3696" i="1"/>
  <c r="G3697" i="1"/>
  <c r="K3697" i="1"/>
  <c r="M3697" i="1" s="1"/>
  <c r="L3697" i="1"/>
  <c r="AW3697" i="1"/>
  <c r="AX3697" i="1" s="1"/>
  <c r="G3698" i="1"/>
  <c r="K3698" i="1"/>
  <c r="M3698" i="1" s="1"/>
  <c r="L3698" i="1"/>
  <c r="AW3698" i="1"/>
  <c r="AX3698" i="1" s="1"/>
  <c r="BB3698" i="1" s="1"/>
  <c r="BA3698" i="1" s="1"/>
  <c r="G3699" i="1"/>
  <c r="K3699" i="1"/>
  <c r="L3699" i="1"/>
  <c r="AW3699" i="1"/>
  <c r="AX3699" i="1"/>
  <c r="G3700" i="1"/>
  <c r="M3700" i="1"/>
  <c r="Q3700" i="1" s="1"/>
  <c r="N3700" i="1"/>
  <c r="O3700" i="1"/>
  <c r="AD3700" i="1"/>
  <c r="AW3700" i="1"/>
  <c r="AX3700" i="1" s="1"/>
  <c r="G3701" i="1"/>
  <c r="N3701" i="1"/>
  <c r="R3701" i="1" s="1"/>
  <c r="S3701" i="1" s="1"/>
  <c r="O3701" i="1"/>
  <c r="Q3701" i="1"/>
  <c r="AD3701" i="1"/>
  <c r="AW3701" i="1"/>
  <c r="AX3701" i="1" s="1"/>
  <c r="G3702" i="1"/>
  <c r="K3702" i="1"/>
  <c r="M3702" i="1" s="1"/>
  <c r="L3702" i="1"/>
  <c r="AU3702" i="1"/>
  <c r="AW3702" i="1" s="1"/>
  <c r="AX3702" i="1" s="1"/>
  <c r="AV3702" i="1"/>
  <c r="AZ3702" i="1"/>
  <c r="G3703" i="1"/>
  <c r="L3703" i="1"/>
  <c r="N3703" i="1"/>
  <c r="O3703" i="1"/>
  <c r="P3703" i="1" s="1"/>
  <c r="AW3703" i="1"/>
  <c r="AX3703" i="1" s="1"/>
  <c r="G3704" i="1"/>
  <c r="R3704" i="1" s="1"/>
  <c r="L3704" i="1"/>
  <c r="N3704" i="1"/>
  <c r="O3704" i="1"/>
  <c r="P3704" i="1" s="1"/>
  <c r="AW3704" i="1"/>
  <c r="AX3704" i="1" s="1"/>
  <c r="G3705" i="1"/>
  <c r="L3705" i="1"/>
  <c r="M3705" i="1" s="1"/>
  <c r="AW3705" i="1"/>
  <c r="AX3705" i="1" s="1"/>
  <c r="BB3705" i="1"/>
  <c r="BA3705" i="1" s="1"/>
  <c r="G3706" i="1"/>
  <c r="L3706" i="1"/>
  <c r="M3706" i="1"/>
  <c r="AU3706" i="1"/>
  <c r="AV3706" i="1"/>
  <c r="AW3706" i="1"/>
  <c r="AX3706" i="1" s="1"/>
  <c r="BB3706" i="1"/>
  <c r="BA3706" i="1" s="1"/>
  <c r="G3707" i="1"/>
  <c r="L3707" i="1"/>
  <c r="AW3707" i="1"/>
  <c r="AX3707" i="1"/>
  <c r="G3708" i="1"/>
  <c r="L3708" i="1"/>
  <c r="M3708" i="1"/>
  <c r="AW3708" i="1"/>
  <c r="AX3708" i="1"/>
  <c r="AZ3708" i="1" s="1"/>
  <c r="AY3708" i="1"/>
  <c r="BD3708" i="1"/>
  <c r="G3709" i="1"/>
  <c r="M3709" i="1"/>
  <c r="Q3709" i="1" s="1"/>
  <c r="N3709" i="1"/>
  <c r="O3709" i="1"/>
  <c r="P3709" i="1"/>
  <c r="AW3709" i="1"/>
  <c r="AX3709" i="1" s="1"/>
  <c r="BB3709" i="1" s="1"/>
  <c r="BA3709" i="1" s="1"/>
  <c r="G3710" i="1"/>
  <c r="M3710" i="1"/>
  <c r="N3710" i="1"/>
  <c r="P3710" i="1" s="1"/>
  <c r="R3710" i="1" s="1"/>
  <c r="O3710" i="1"/>
  <c r="Q3710" i="1"/>
  <c r="S3710" i="1"/>
  <c r="AD3710" i="1"/>
  <c r="AE3710" i="1" s="1"/>
  <c r="AL3710" i="1" s="1"/>
  <c r="AH3710" i="1"/>
  <c r="AK3710" i="1"/>
  <c r="AW3710" i="1"/>
  <c r="AX3710" i="1" s="1"/>
  <c r="AZ3710" i="1"/>
  <c r="G3711" i="1"/>
  <c r="K3711" i="1"/>
  <c r="M3711" i="1" s="1"/>
  <c r="L3711" i="1"/>
  <c r="O3711" i="1"/>
  <c r="AD3711" i="1"/>
  <c r="AW3711" i="1"/>
  <c r="AX3711" i="1" s="1"/>
  <c r="G3712" i="1"/>
  <c r="M3712" i="1"/>
  <c r="AW3712" i="1"/>
  <c r="AX3712" i="1"/>
  <c r="AZ3712" i="1" s="1"/>
  <c r="AY3712" i="1"/>
  <c r="BD3712" i="1"/>
  <c r="G3713" i="1"/>
  <c r="K3713" i="1"/>
  <c r="L3713" i="1"/>
  <c r="M3713" i="1"/>
  <c r="O3713" i="1" s="1"/>
  <c r="N3713" i="1"/>
  <c r="P3713" i="1" s="1"/>
  <c r="AD3713" i="1"/>
  <c r="AF3713" i="1" s="1"/>
  <c r="AI3713" i="1" s="1"/>
  <c r="AW3713" i="1"/>
  <c r="AX3713" i="1" s="1"/>
  <c r="AZ3713" i="1"/>
  <c r="G3714" i="1"/>
  <c r="K3714" i="1"/>
  <c r="M3714" i="1" s="1"/>
  <c r="L3714" i="1"/>
  <c r="O3714" i="1"/>
  <c r="AD3714" i="1"/>
  <c r="AW3714" i="1"/>
  <c r="AX3714" i="1" s="1"/>
  <c r="G3715" i="1"/>
  <c r="M3715" i="1"/>
  <c r="AW3715" i="1"/>
  <c r="AX3715" i="1" s="1"/>
  <c r="AY3715" i="1"/>
  <c r="BD3715" i="1"/>
  <c r="G3716" i="1"/>
  <c r="K3716" i="1"/>
  <c r="M3716" i="1" s="1"/>
  <c r="L3716" i="1"/>
  <c r="N3716" i="1"/>
  <c r="AW3716" i="1"/>
  <c r="AX3716" i="1" s="1"/>
  <c r="AZ3716" i="1"/>
  <c r="G3717" i="1"/>
  <c r="AK3717" i="1" s="1"/>
  <c r="M3717" i="1"/>
  <c r="N3717" i="1"/>
  <c r="P3717" i="1" s="1"/>
  <c r="O3717" i="1"/>
  <c r="AD3717" i="1"/>
  <c r="AG3717" i="1" s="1"/>
  <c r="AE3717" i="1"/>
  <c r="AH3717" i="1" s="1"/>
  <c r="AF3717" i="1"/>
  <c r="AW3717" i="1"/>
  <c r="AX3717" i="1"/>
  <c r="G3718" i="1"/>
  <c r="L3718" i="1"/>
  <c r="M3718" i="1"/>
  <c r="O3718" i="1" s="1"/>
  <c r="N3718" i="1"/>
  <c r="P3718" i="1" s="1"/>
  <c r="AD3718" i="1"/>
  <c r="AF3718" i="1" s="1"/>
  <c r="AI3718" i="1" s="1"/>
  <c r="AM3718" i="1"/>
  <c r="AW3718" i="1"/>
  <c r="AX3718" i="1" s="1"/>
  <c r="G3719" i="1"/>
  <c r="K3719" i="1"/>
  <c r="M3719" i="1" s="1"/>
  <c r="L3719" i="1"/>
  <c r="O3719" i="1"/>
  <c r="AD3719" i="1"/>
  <c r="AW3719" i="1"/>
  <c r="AX3719" i="1" s="1"/>
  <c r="G3720" i="1"/>
  <c r="M3720" i="1"/>
  <c r="AW3720" i="1"/>
  <c r="AX3720" i="1" s="1"/>
  <c r="AY3720" i="1"/>
  <c r="BD3720" i="1"/>
  <c r="G3721" i="1"/>
  <c r="L3721" i="1"/>
  <c r="M3721" i="1"/>
  <c r="N3721" i="1" s="1"/>
  <c r="O3721" i="1"/>
  <c r="Q3721" i="1"/>
  <c r="AD3721" i="1"/>
  <c r="AW3721" i="1"/>
  <c r="AX3721" i="1" s="1"/>
  <c r="G3722" i="1"/>
  <c r="M3722" i="1"/>
  <c r="AW3722" i="1"/>
  <c r="AX3722" i="1"/>
  <c r="AZ3722" i="1" s="1"/>
  <c r="AY3722" i="1"/>
  <c r="BD3722" i="1"/>
  <c r="G3723" i="1"/>
  <c r="R3723" i="1" s="1"/>
  <c r="K3723" i="1"/>
  <c r="L3723" i="1"/>
  <c r="M3723" i="1"/>
  <c r="O3723" i="1" s="1"/>
  <c r="N3723" i="1"/>
  <c r="P3723" i="1" s="1"/>
  <c r="AD3723" i="1"/>
  <c r="AF3723" i="1" s="1"/>
  <c r="AI3723" i="1" s="1"/>
  <c r="AM3723" i="1"/>
  <c r="AW3723" i="1"/>
  <c r="AX3723" i="1" s="1"/>
  <c r="AZ3723" i="1"/>
  <c r="G3724" i="1"/>
  <c r="K3724" i="1"/>
  <c r="M3724" i="1" s="1"/>
  <c r="AD3724" i="1" s="1"/>
  <c r="L3724" i="1"/>
  <c r="AW3724" i="1"/>
  <c r="AX3724" i="1" s="1"/>
  <c r="G3725" i="1"/>
  <c r="K3725" i="1"/>
  <c r="M3725" i="1" s="1"/>
  <c r="L3725" i="1"/>
  <c r="AW3725" i="1"/>
  <c r="AX3725" i="1" s="1"/>
  <c r="BB3725" i="1"/>
  <c r="BA3725" i="1" s="1"/>
  <c r="G3726" i="1"/>
  <c r="M3726" i="1"/>
  <c r="N3726" i="1"/>
  <c r="P3726" i="1" s="1"/>
  <c r="R3726" i="1" s="1"/>
  <c r="S3726" i="1" s="1"/>
  <c r="O3726" i="1"/>
  <c r="Q3726" i="1"/>
  <c r="AD3726" i="1"/>
  <c r="AE3726" i="1" s="1"/>
  <c r="AL3726" i="1" s="1"/>
  <c r="AK3726" i="1"/>
  <c r="AW3726" i="1"/>
  <c r="AX3726" i="1" s="1"/>
  <c r="AZ3726" i="1"/>
  <c r="G3727" i="1"/>
  <c r="K3727" i="1"/>
  <c r="M3727" i="1" s="1"/>
  <c r="AD3727" i="1" s="1"/>
  <c r="L3727" i="1"/>
  <c r="AW3727" i="1"/>
  <c r="AX3727" i="1" s="1"/>
  <c r="G3728" i="1"/>
  <c r="M3728" i="1"/>
  <c r="AW3728" i="1"/>
  <c r="AX3728" i="1"/>
  <c r="AZ3728" i="1" s="1"/>
  <c r="AY3728" i="1"/>
  <c r="BD3728" i="1"/>
  <c r="G3729" i="1"/>
  <c r="K3729" i="1"/>
  <c r="L3729" i="1"/>
  <c r="M3729" i="1"/>
  <c r="O3729" i="1" s="1"/>
  <c r="N3729" i="1"/>
  <c r="P3729" i="1" s="1"/>
  <c r="AD3729" i="1"/>
  <c r="AF3729" i="1" s="1"/>
  <c r="AI3729" i="1" s="1"/>
  <c r="AM3729" i="1"/>
  <c r="AW3729" i="1"/>
  <c r="AX3729" i="1" s="1"/>
  <c r="AZ3729" i="1" s="1"/>
  <c r="G3730" i="1"/>
  <c r="K3730" i="1"/>
  <c r="M3730" i="1" s="1"/>
  <c r="L3730" i="1"/>
  <c r="O3730" i="1"/>
  <c r="AW3730" i="1"/>
  <c r="AX3730" i="1" s="1"/>
  <c r="G3731" i="1"/>
  <c r="K3731" i="1"/>
  <c r="M3731" i="1" s="1"/>
  <c r="L3731" i="1"/>
  <c r="AW3731" i="1"/>
  <c r="AX3731" i="1" s="1"/>
  <c r="BB3731" i="1" s="1"/>
  <c r="BA3731" i="1" s="1"/>
  <c r="G3732" i="1"/>
  <c r="M3732" i="1"/>
  <c r="AD3732" i="1" s="1"/>
  <c r="N3732" i="1"/>
  <c r="P3732" i="1" s="1"/>
  <c r="R3732" i="1" s="1"/>
  <c r="O3732" i="1"/>
  <c r="Q3732" i="1"/>
  <c r="S3732" i="1"/>
  <c r="AW3732" i="1"/>
  <c r="AX3732" i="1" s="1"/>
  <c r="AZ3732" i="1" s="1"/>
  <c r="G3733" i="1"/>
  <c r="K3733" i="1"/>
  <c r="M3733" i="1" s="1"/>
  <c r="O3733" i="1" s="1"/>
  <c r="L3733" i="1"/>
  <c r="AW3733" i="1"/>
  <c r="AX3733" i="1" s="1"/>
  <c r="G3734" i="1"/>
  <c r="K3734" i="1"/>
  <c r="M3734" i="1" s="1"/>
  <c r="L3734" i="1"/>
  <c r="AW3734" i="1"/>
  <c r="AX3734" i="1" s="1"/>
  <c r="BB3734" i="1"/>
  <c r="BA3734" i="1" s="1"/>
  <c r="G3735" i="1"/>
  <c r="M3735" i="1"/>
  <c r="O3735" i="1" s="1"/>
  <c r="N3735" i="1"/>
  <c r="AD3735" i="1"/>
  <c r="AF3735" i="1" s="1"/>
  <c r="AI3735" i="1" s="1"/>
  <c r="AW3735" i="1"/>
  <c r="AX3735" i="1"/>
  <c r="BB3735" i="1" s="1"/>
  <c r="BA3735" i="1" s="1"/>
  <c r="AY3735" i="1"/>
  <c r="AZ3735" i="1"/>
  <c r="G3736" i="1"/>
  <c r="K3736" i="1"/>
  <c r="M3736" i="1" s="1"/>
  <c r="L3736" i="1"/>
  <c r="O3736" i="1"/>
  <c r="AD3736" i="1"/>
  <c r="AW3736" i="1"/>
  <c r="AX3736" i="1" s="1"/>
  <c r="G3737" i="1"/>
  <c r="K3737" i="1"/>
  <c r="M3737" i="1" s="1"/>
  <c r="L3737" i="1"/>
  <c r="AW3737" i="1"/>
  <c r="AX3737" i="1" s="1"/>
  <c r="BB3737" i="1" s="1"/>
  <c r="BA3737" i="1" s="1"/>
  <c r="G3738" i="1"/>
  <c r="K3738" i="1"/>
  <c r="L3738" i="1"/>
  <c r="AW3738" i="1"/>
  <c r="AX3738" i="1"/>
  <c r="G3739" i="1"/>
  <c r="K3739" i="1"/>
  <c r="L3739" i="1"/>
  <c r="AW3739" i="1"/>
  <c r="AX3739" i="1"/>
  <c r="AY3739" i="1"/>
  <c r="AZ3739" i="1"/>
  <c r="BB3739" i="1"/>
  <c r="BA3739" i="1" s="1"/>
  <c r="BD3739" i="1"/>
  <c r="G3740" i="1"/>
  <c r="K3740" i="1"/>
  <c r="L3740" i="1"/>
  <c r="M3740" i="1"/>
  <c r="AD3740" i="1" s="1"/>
  <c r="N3740" i="1"/>
  <c r="P3740" i="1" s="1"/>
  <c r="R3740" i="1" s="1"/>
  <c r="S3740" i="1" s="1"/>
  <c r="O3740" i="1"/>
  <c r="Q3740" i="1"/>
  <c r="AW3740" i="1"/>
  <c r="AX3740" i="1" s="1"/>
  <c r="AZ3740" i="1"/>
  <c r="G3741" i="1"/>
  <c r="M3741" i="1"/>
  <c r="N3741" i="1" s="1"/>
  <c r="Q3741" i="1"/>
  <c r="AD3741" i="1"/>
  <c r="AG3741" i="1" s="1"/>
  <c r="AE3741" i="1"/>
  <c r="AH3741" i="1" s="1"/>
  <c r="AF3741" i="1"/>
  <c r="AK3741" i="1"/>
  <c r="AW3741" i="1"/>
  <c r="AX3741" i="1"/>
  <c r="G3742" i="1"/>
  <c r="M3742" i="1"/>
  <c r="Q3742" i="1" s="1"/>
  <c r="N3742" i="1"/>
  <c r="P3742" i="1" s="1"/>
  <c r="O3742" i="1"/>
  <c r="AD3742" i="1"/>
  <c r="AW3742" i="1"/>
  <c r="AX3742" i="1" s="1"/>
  <c r="G3743" i="1"/>
  <c r="M3743" i="1"/>
  <c r="AW3743" i="1"/>
  <c r="AX3743" i="1"/>
  <c r="AY3743" i="1"/>
  <c r="BC3743" i="1" s="1"/>
  <c r="AZ3743" i="1"/>
  <c r="BA3743" i="1"/>
  <c r="BB3743" i="1"/>
  <c r="BD3743" i="1"/>
  <c r="G3744" i="1"/>
  <c r="K3744" i="1"/>
  <c r="L3744" i="1"/>
  <c r="M3744" i="1"/>
  <c r="AD3744" i="1" s="1"/>
  <c r="N3744" i="1"/>
  <c r="P3744" i="1" s="1"/>
  <c r="R3744" i="1" s="1"/>
  <c r="S3744" i="1" s="1"/>
  <c r="O3744" i="1"/>
  <c r="Q3744" i="1"/>
  <c r="AU3744" i="1"/>
  <c r="AX3744" i="1"/>
  <c r="BH3744" i="1"/>
  <c r="AV3744" i="1" s="1"/>
  <c r="AW3744" i="1" s="1"/>
  <c r="G3745" i="1"/>
  <c r="K3745" i="1"/>
  <c r="L3745" i="1"/>
  <c r="M3745" i="1" s="1"/>
  <c r="AW3745" i="1"/>
  <c r="AX3745" i="1"/>
  <c r="G3746" i="1"/>
  <c r="M3746" i="1"/>
  <c r="N3746" i="1"/>
  <c r="O3746" i="1"/>
  <c r="P3746" i="1" s="1"/>
  <c r="R3746" i="1" s="1"/>
  <c r="S3746" i="1" s="1"/>
  <c r="Q3746" i="1"/>
  <c r="AD3746" i="1"/>
  <c r="AW3746" i="1"/>
  <c r="AX3746" i="1"/>
  <c r="AY3746" i="1" s="1"/>
  <c r="AZ3746" i="1"/>
  <c r="BA3746" i="1"/>
  <c r="BB3746" i="1"/>
  <c r="BD3746" i="1"/>
  <c r="G3747" i="1"/>
  <c r="K3747" i="1"/>
  <c r="M3747" i="1" s="1"/>
  <c r="L3747" i="1"/>
  <c r="AU3747" i="1"/>
  <c r="AW3747" i="1" s="1"/>
  <c r="AX3747" i="1" s="1"/>
  <c r="AV3747" i="1"/>
  <c r="AZ3747" i="1"/>
  <c r="G3748" i="1"/>
  <c r="R3748" i="1" s="1"/>
  <c r="L3748" i="1"/>
  <c r="N3748" i="1"/>
  <c r="O3748" i="1"/>
  <c r="P3748" i="1" s="1"/>
  <c r="AW3748" i="1"/>
  <c r="AX3748" i="1" s="1"/>
  <c r="G3749" i="1"/>
  <c r="R3749" i="1" s="1"/>
  <c r="L3749" i="1"/>
  <c r="N3749" i="1"/>
  <c r="O3749" i="1"/>
  <c r="P3749" i="1" s="1"/>
  <c r="AW3749" i="1"/>
  <c r="AX3749" i="1"/>
  <c r="AY3749" i="1" s="1"/>
  <c r="AZ3749" i="1"/>
  <c r="BD3749" i="1"/>
  <c r="G3750" i="1"/>
  <c r="K3750" i="1"/>
  <c r="M3750" i="1" s="1"/>
  <c r="Q3750" i="1" s="1"/>
  <c r="L3750" i="1"/>
  <c r="N3750" i="1"/>
  <c r="O3750" i="1"/>
  <c r="P3750" i="1" s="1"/>
  <c r="AD3750" i="1"/>
  <c r="AW3750" i="1"/>
  <c r="AX3750" i="1" s="1"/>
  <c r="G3751" i="1"/>
  <c r="M3751" i="1"/>
  <c r="AW3751" i="1"/>
  <c r="AX3751" i="1"/>
  <c r="AZ3751" i="1" s="1"/>
  <c r="AY3751" i="1"/>
  <c r="BD3751" i="1"/>
  <c r="G3752" i="1"/>
  <c r="R3752" i="1" s="1"/>
  <c r="M3752" i="1"/>
  <c r="Q3752" i="1" s="1"/>
  <c r="N3752" i="1"/>
  <c r="O3752" i="1"/>
  <c r="P3752" i="1"/>
  <c r="AW3752" i="1"/>
  <c r="AX3752" i="1" s="1"/>
  <c r="BB3752" i="1" s="1"/>
  <c r="BA3752" i="1" s="1"/>
  <c r="G3753" i="1"/>
  <c r="L3753" i="1"/>
  <c r="M3753" i="1"/>
  <c r="AW3753" i="1"/>
  <c r="AX3753" i="1"/>
  <c r="AY3753" i="1"/>
  <c r="AZ3753" i="1"/>
  <c r="BB3753" i="1"/>
  <c r="BA3753" i="1" s="1"/>
  <c r="BD3753" i="1"/>
  <c r="G3754" i="1"/>
  <c r="L3754" i="1"/>
  <c r="M3754" i="1" s="1"/>
  <c r="O3754" i="1" s="1"/>
  <c r="AW3754" i="1"/>
  <c r="AX3754" i="1" s="1"/>
  <c r="G3755" i="1"/>
  <c r="L3755" i="1"/>
  <c r="M3755" i="1" s="1"/>
  <c r="AW3755" i="1"/>
  <c r="AX3755" i="1"/>
  <c r="G3756" i="1"/>
  <c r="L3756" i="1"/>
  <c r="M3756" i="1"/>
  <c r="O3756" i="1" s="1"/>
  <c r="N3756" i="1"/>
  <c r="P3756" i="1" s="1"/>
  <c r="AD3756" i="1"/>
  <c r="AF3756" i="1" s="1"/>
  <c r="AI3756" i="1" s="1"/>
  <c r="AW3756" i="1"/>
  <c r="AX3756" i="1"/>
  <c r="BB3756" i="1" s="1"/>
  <c r="BA3756" i="1" s="1"/>
  <c r="AY3756" i="1"/>
  <c r="AZ3756" i="1"/>
  <c r="G3757" i="1"/>
  <c r="L3757" i="1"/>
  <c r="M3757" i="1" s="1"/>
  <c r="AW3757" i="1"/>
  <c r="AX3757" i="1" s="1"/>
  <c r="BB3757" i="1"/>
  <c r="BA3757" i="1" s="1"/>
  <c r="G3758" i="1"/>
  <c r="L3758" i="1"/>
  <c r="M3758" i="1"/>
  <c r="AV3758" i="1"/>
  <c r="AW3758" i="1"/>
  <c r="AX3758" i="1"/>
  <c r="G3759" i="1"/>
  <c r="L3759" i="1"/>
  <c r="M3759" i="1"/>
  <c r="AD3759" i="1" s="1"/>
  <c r="N3759" i="1"/>
  <c r="P3759" i="1" s="1"/>
  <c r="R3759" i="1" s="1"/>
  <c r="S3759" i="1" s="1"/>
  <c r="O3759" i="1"/>
  <c r="Q3759" i="1"/>
  <c r="AW3759" i="1"/>
  <c r="AX3759" i="1" s="1"/>
  <c r="AZ3759" i="1" s="1"/>
  <c r="G3760" i="1"/>
  <c r="L3760" i="1"/>
  <c r="M3760" i="1"/>
  <c r="N3760" i="1" s="1"/>
  <c r="P3760" i="1" s="1"/>
  <c r="O3760" i="1"/>
  <c r="AD3760" i="1"/>
  <c r="AF3760" i="1" s="1"/>
  <c r="AE3760" i="1"/>
  <c r="AW3760" i="1"/>
  <c r="AX3760" i="1" s="1"/>
  <c r="BB3760" i="1" s="1"/>
  <c r="BA3760" i="1" s="1"/>
  <c r="G3761" i="1"/>
  <c r="K3761" i="1"/>
  <c r="L3761" i="1"/>
  <c r="AV3761" i="1" s="1"/>
  <c r="AU3761" i="1"/>
  <c r="G3762" i="1"/>
  <c r="K3762" i="1"/>
  <c r="M3762" i="1" s="1"/>
  <c r="L3762" i="1"/>
  <c r="AU3762" i="1"/>
  <c r="AW3762" i="1" s="1"/>
  <c r="AX3762" i="1" s="1"/>
  <c r="AZ3762" i="1" s="1"/>
  <c r="AV3762" i="1"/>
  <c r="G3763" i="1"/>
  <c r="R3763" i="1" s="1"/>
  <c r="L3763" i="1"/>
  <c r="N3763" i="1"/>
  <c r="O3763" i="1"/>
  <c r="P3763" i="1" s="1"/>
  <c r="AW3763" i="1"/>
  <c r="AX3763" i="1"/>
  <c r="AY3763" i="1" s="1"/>
  <c r="AZ3763" i="1"/>
  <c r="BD3763" i="1"/>
  <c r="G3764" i="1"/>
  <c r="L3764" i="1"/>
  <c r="N3764" i="1"/>
  <c r="O3764" i="1"/>
  <c r="P3764" i="1" s="1"/>
  <c r="AW3764" i="1"/>
  <c r="AX3764" i="1" s="1"/>
  <c r="G3765" i="1"/>
  <c r="L3765" i="1"/>
  <c r="N3765" i="1"/>
  <c r="O3765" i="1"/>
  <c r="P3765" i="1" s="1"/>
  <c r="AW3765" i="1"/>
  <c r="AX3765" i="1"/>
  <c r="AY3765" i="1" s="1"/>
  <c r="AZ3765" i="1"/>
  <c r="BD3765" i="1"/>
  <c r="G3766" i="1"/>
  <c r="L3766" i="1"/>
  <c r="M3766" i="1"/>
  <c r="N3766" i="1" s="1"/>
  <c r="P3766" i="1" s="1"/>
  <c r="O3766" i="1"/>
  <c r="AD3766" i="1"/>
  <c r="AF3766" i="1" s="1"/>
  <c r="AE3766" i="1"/>
  <c r="AW3766" i="1"/>
  <c r="AX3766" i="1" s="1"/>
  <c r="BB3766" i="1"/>
  <c r="BA3766" i="1" s="1"/>
  <c r="G3767" i="1"/>
  <c r="K3767" i="1"/>
  <c r="L3767" i="1"/>
  <c r="AV3767" i="1" s="1"/>
  <c r="AU3767" i="1"/>
  <c r="G3768" i="1"/>
  <c r="K3768" i="1"/>
  <c r="M3768" i="1" s="1"/>
  <c r="L3768" i="1"/>
  <c r="AU3768" i="1"/>
  <c r="AW3768" i="1" s="1"/>
  <c r="AX3768" i="1" s="1"/>
  <c r="AV3768" i="1"/>
  <c r="AZ3768" i="1"/>
  <c r="G3769" i="1"/>
  <c r="K3769" i="1"/>
  <c r="M3769" i="1" s="1"/>
  <c r="L3769" i="1"/>
  <c r="O3769" i="1"/>
  <c r="AD3769" i="1"/>
  <c r="AU3769" i="1"/>
  <c r="AW3769" i="1" s="1"/>
  <c r="AX3769" i="1" s="1"/>
  <c r="AV3769" i="1"/>
  <c r="AY3769" i="1"/>
  <c r="BD3769" i="1"/>
  <c r="G3770" i="1"/>
  <c r="K3770" i="1"/>
  <c r="L3770" i="1"/>
  <c r="M3770" i="1"/>
  <c r="Q3770" i="1" s="1"/>
  <c r="S3770" i="1" s="1"/>
  <c r="N3770" i="1"/>
  <c r="P3770" i="1" s="1"/>
  <c r="R3770" i="1" s="1"/>
  <c r="O3770" i="1"/>
  <c r="AU3770" i="1"/>
  <c r="AV3770" i="1"/>
  <c r="AW3770" i="1"/>
  <c r="AX3770" i="1"/>
  <c r="G3771" i="1"/>
  <c r="K3771" i="1"/>
  <c r="L3771" i="1"/>
  <c r="M3771" i="1"/>
  <c r="AU3771" i="1"/>
  <c r="AV3771" i="1"/>
  <c r="AW3771" i="1"/>
  <c r="AX3771" i="1" s="1"/>
  <c r="G3772" i="1"/>
  <c r="L3772" i="1"/>
  <c r="AW3772" i="1"/>
  <c r="AX3772" i="1"/>
  <c r="G3773" i="1"/>
  <c r="L3773" i="1"/>
  <c r="AW3773" i="1"/>
  <c r="AX3773" i="1"/>
  <c r="G3774" i="1"/>
  <c r="L3774" i="1"/>
  <c r="M3774" i="1"/>
  <c r="AW3774" i="1"/>
  <c r="AX3774" i="1"/>
  <c r="BB3774" i="1" s="1"/>
  <c r="BA3774" i="1" s="1"/>
  <c r="AY3774" i="1"/>
  <c r="AZ3774" i="1"/>
  <c r="BD3774" i="1"/>
  <c r="G3775" i="1"/>
  <c r="K3775" i="1"/>
  <c r="L3775" i="1"/>
  <c r="M3775" i="1"/>
  <c r="AD3775" i="1" s="1"/>
  <c r="N3775" i="1"/>
  <c r="P3775" i="1" s="1"/>
  <c r="R3775" i="1" s="1"/>
  <c r="O3775" i="1"/>
  <c r="Q3775" i="1"/>
  <c r="S3775" i="1"/>
  <c r="AW3775" i="1"/>
  <c r="AX3775" i="1" s="1"/>
  <c r="AZ3775" i="1"/>
  <c r="G3776" i="1"/>
  <c r="K3776" i="1"/>
  <c r="M3776" i="1" s="1"/>
  <c r="O3776" i="1" s="1"/>
  <c r="L3776" i="1"/>
  <c r="AD3776" i="1"/>
  <c r="AW3776" i="1"/>
  <c r="AX3776" i="1"/>
  <c r="AY3776" i="1" s="1"/>
  <c r="BC3776" i="1" s="1"/>
  <c r="AZ3776" i="1"/>
  <c r="BA3776" i="1"/>
  <c r="BB3776" i="1"/>
  <c r="BD3776" i="1"/>
  <c r="G3777" i="1"/>
  <c r="K3777" i="1"/>
  <c r="M3777" i="1" s="1"/>
  <c r="L3777" i="1"/>
  <c r="AW3777" i="1"/>
  <c r="AX3777" i="1" s="1"/>
  <c r="G3778" i="1"/>
  <c r="K3778" i="1"/>
  <c r="M3778" i="1" s="1"/>
  <c r="L3778" i="1"/>
  <c r="Q3778" i="1"/>
  <c r="AW3778" i="1"/>
  <c r="AX3778" i="1"/>
  <c r="G3779" i="1"/>
  <c r="K3779" i="1"/>
  <c r="L3779" i="1"/>
  <c r="M3779" i="1"/>
  <c r="AW3779" i="1"/>
  <c r="AX3779" i="1"/>
  <c r="AZ3779" i="1" s="1"/>
  <c r="AY3779" i="1"/>
  <c r="BD3779" i="1"/>
  <c r="G3780" i="1"/>
  <c r="K3780" i="1"/>
  <c r="L3780" i="1"/>
  <c r="M3780" i="1"/>
  <c r="O3780" i="1" s="1"/>
  <c r="N3780" i="1"/>
  <c r="AD3780" i="1"/>
  <c r="AF3780" i="1" s="1"/>
  <c r="AI3780" i="1" s="1"/>
  <c r="AM3780" i="1"/>
  <c r="AW3780" i="1"/>
  <c r="AX3780" i="1" s="1"/>
  <c r="AZ3780" i="1" s="1"/>
  <c r="G3781" i="1"/>
  <c r="M3781" i="1"/>
  <c r="O3781" i="1" s="1"/>
  <c r="Q3781" i="1"/>
  <c r="AW3781" i="1"/>
  <c r="AX3781" i="1"/>
  <c r="G3782" i="1"/>
  <c r="K3782" i="1"/>
  <c r="L3782" i="1"/>
  <c r="M3782" i="1"/>
  <c r="AU3782" i="1"/>
  <c r="AV3782" i="1"/>
  <c r="AW3782" i="1"/>
  <c r="AX3782" i="1" s="1"/>
  <c r="G3783" i="1"/>
  <c r="L3783" i="1"/>
  <c r="AW3783" i="1"/>
  <c r="AX3783" i="1"/>
  <c r="G3784" i="1"/>
  <c r="L3784" i="1"/>
  <c r="AW3784" i="1"/>
  <c r="AX3784" i="1"/>
  <c r="G3785" i="1"/>
  <c r="L3785" i="1"/>
  <c r="M3785" i="1"/>
  <c r="AW3785" i="1"/>
  <c r="AX3785" i="1"/>
  <c r="BC3785" i="1" s="1"/>
  <c r="AY3785" i="1"/>
  <c r="AZ3785" i="1"/>
  <c r="BA3785" i="1"/>
  <c r="BB3785" i="1"/>
  <c r="BD3785" i="1"/>
  <c r="G3786" i="1"/>
  <c r="K3786" i="1"/>
  <c r="L3786" i="1"/>
  <c r="M3786" i="1"/>
  <c r="AD3786" i="1" s="1"/>
  <c r="N3786" i="1"/>
  <c r="P3786" i="1" s="1"/>
  <c r="R3786" i="1" s="1"/>
  <c r="S3786" i="1" s="1"/>
  <c r="O3786" i="1"/>
  <c r="Q3786" i="1"/>
  <c r="AU3786" i="1"/>
  <c r="AV3786" i="1"/>
  <c r="AW3786" i="1"/>
  <c r="AX3786" i="1"/>
  <c r="G3787" i="1"/>
  <c r="L3787" i="1"/>
  <c r="N3787" i="1"/>
  <c r="P3787" i="1" s="1"/>
  <c r="R3787" i="1" s="1"/>
  <c r="O3787" i="1"/>
  <c r="AW3787" i="1"/>
  <c r="AX3787" i="1"/>
  <c r="AY3787" i="1"/>
  <c r="AZ3787" i="1"/>
  <c r="BD3787" i="1"/>
  <c r="G3788" i="1"/>
  <c r="L3788" i="1"/>
  <c r="M3788" i="1"/>
  <c r="AD3788" i="1" s="1"/>
  <c r="N3788" i="1"/>
  <c r="P3788" i="1" s="1"/>
  <c r="R3788" i="1" s="1"/>
  <c r="O3788" i="1"/>
  <c r="Q3788" i="1"/>
  <c r="S3788" i="1"/>
  <c r="AW3788" i="1"/>
  <c r="AX3788" i="1" s="1"/>
  <c r="AZ3788" i="1"/>
  <c r="G3789" i="1"/>
  <c r="R3789" i="1" s="1"/>
  <c r="M3789" i="1"/>
  <c r="N3789" i="1"/>
  <c r="O3789" i="1"/>
  <c r="P3789" i="1"/>
  <c r="AD3789" i="1"/>
  <c r="AE3789" i="1" s="1"/>
  <c r="AF3789" i="1"/>
  <c r="AW3789" i="1"/>
  <c r="AX3789" i="1"/>
  <c r="G3790" i="1"/>
  <c r="M3790" i="1"/>
  <c r="N3790" i="1" s="1"/>
  <c r="P3790" i="1" s="1"/>
  <c r="O3790" i="1"/>
  <c r="AD3790" i="1"/>
  <c r="AW3790" i="1"/>
  <c r="AX3790" i="1" s="1"/>
  <c r="G3791" i="1"/>
  <c r="K3791" i="1"/>
  <c r="M3791" i="1" s="1"/>
  <c r="L3791" i="1"/>
  <c r="AW3791" i="1"/>
  <c r="AX3791" i="1" s="1"/>
  <c r="BB3791" i="1" s="1"/>
  <c r="BA3791" i="1" s="1"/>
  <c r="G3792" i="1"/>
  <c r="K3792" i="1"/>
  <c r="L3792" i="1"/>
  <c r="M3792" i="1" s="1"/>
  <c r="AW3792" i="1"/>
  <c r="AX3792" i="1"/>
  <c r="G3793" i="1"/>
  <c r="K3793" i="1"/>
  <c r="L3793" i="1"/>
  <c r="M3793" i="1"/>
  <c r="AW3793" i="1"/>
  <c r="AX3793" i="1"/>
  <c r="BC3793" i="1" s="1"/>
  <c r="AY3793" i="1"/>
  <c r="AZ3793" i="1"/>
  <c r="BA3793" i="1"/>
  <c r="BB3793" i="1"/>
  <c r="BD3793" i="1"/>
  <c r="G3794" i="1"/>
  <c r="M3794" i="1"/>
  <c r="N3794" i="1" s="1"/>
  <c r="P3794" i="1" s="1"/>
  <c r="R3794" i="1" s="1"/>
  <c r="O3794" i="1"/>
  <c r="Q3794" i="1"/>
  <c r="AD3794" i="1"/>
  <c r="AF3794" i="1" s="1"/>
  <c r="AE3794" i="1"/>
  <c r="AK3794" i="1"/>
  <c r="AW3794" i="1"/>
  <c r="AX3794" i="1" s="1"/>
  <c r="G3795" i="1"/>
  <c r="K3795" i="1"/>
  <c r="M3795" i="1" s="1"/>
  <c r="L3795" i="1"/>
  <c r="Q3795" i="1"/>
  <c r="AW3795" i="1"/>
  <c r="AX3795" i="1"/>
  <c r="G3796" i="1"/>
  <c r="M3796" i="1"/>
  <c r="N3796" i="1" s="1"/>
  <c r="P3796" i="1" s="1"/>
  <c r="O3796" i="1"/>
  <c r="AD3796" i="1"/>
  <c r="AW3796" i="1"/>
  <c r="AX3796" i="1" s="1"/>
  <c r="G3797" i="1"/>
  <c r="L3797" i="1"/>
  <c r="M3797" i="1" s="1"/>
  <c r="AW3797" i="1"/>
  <c r="AX3797" i="1"/>
  <c r="G3798" i="1"/>
  <c r="K3798" i="1"/>
  <c r="L3798" i="1"/>
  <c r="M3798" i="1"/>
  <c r="AW3798" i="1"/>
  <c r="AX3798" i="1"/>
  <c r="BC3798" i="1" s="1"/>
  <c r="AY3798" i="1"/>
  <c r="AZ3798" i="1"/>
  <c r="BA3798" i="1"/>
  <c r="BB3798" i="1"/>
  <c r="BD3798" i="1"/>
  <c r="G3799" i="1"/>
  <c r="M3799" i="1"/>
  <c r="N3799" i="1" s="1"/>
  <c r="P3799" i="1" s="1"/>
  <c r="R3799" i="1" s="1"/>
  <c r="O3799" i="1"/>
  <c r="Q3799" i="1"/>
  <c r="AD3799" i="1"/>
  <c r="AF3799" i="1" s="1"/>
  <c r="AE3799" i="1"/>
  <c r="AK3799" i="1"/>
  <c r="AW3799" i="1"/>
  <c r="AX3799" i="1" s="1"/>
  <c r="G3800" i="1"/>
  <c r="L3800" i="1"/>
  <c r="M3800" i="1"/>
  <c r="AW3800" i="1"/>
  <c r="AX3800" i="1" s="1"/>
  <c r="AY3800" i="1"/>
  <c r="BD3800" i="1"/>
  <c r="G3801" i="1"/>
  <c r="M3801" i="1"/>
  <c r="N3801" i="1" s="1"/>
  <c r="AW3801" i="1"/>
  <c r="AX3801" i="1" s="1"/>
  <c r="BB3801" i="1" s="1"/>
  <c r="BA3801" i="1" s="1"/>
  <c r="G3802" i="1"/>
  <c r="K3802" i="1"/>
  <c r="L3802" i="1"/>
  <c r="M3802" i="1" s="1"/>
  <c r="AW3802" i="1"/>
  <c r="AX3802" i="1"/>
  <c r="G3803" i="1"/>
  <c r="K3803" i="1"/>
  <c r="L3803" i="1"/>
  <c r="M3803" i="1"/>
  <c r="AW3803" i="1"/>
  <c r="AX3803" i="1"/>
  <c r="BC3803" i="1" s="1"/>
  <c r="AY3803" i="1"/>
  <c r="AZ3803" i="1"/>
  <c r="BA3803" i="1"/>
  <c r="BB3803" i="1"/>
  <c r="BD3803" i="1"/>
  <c r="G3804" i="1"/>
  <c r="K3804" i="1"/>
  <c r="L3804" i="1"/>
  <c r="M3804" i="1"/>
  <c r="AD3804" i="1" s="1"/>
  <c r="N3804" i="1"/>
  <c r="P3804" i="1" s="1"/>
  <c r="R3804" i="1" s="1"/>
  <c r="S3804" i="1" s="1"/>
  <c r="O3804" i="1"/>
  <c r="Q3804" i="1"/>
  <c r="AW3804" i="1"/>
  <c r="AX3804" i="1" s="1"/>
  <c r="AZ3804" i="1"/>
  <c r="G3805" i="1"/>
  <c r="R3805" i="1" s="1"/>
  <c r="M3805" i="1"/>
  <c r="N3805" i="1"/>
  <c r="O3805" i="1"/>
  <c r="P3805" i="1"/>
  <c r="Q3805" i="1"/>
  <c r="S3805" i="1" s="1"/>
  <c r="AD3805" i="1"/>
  <c r="AE3805" i="1" s="1"/>
  <c r="AF3805" i="1"/>
  <c r="AW3805" i="1"/>
  <c r="AX3805" i="1"/>
  <c r="G3806" i="1"/>
  <c r="K3806" i="1"/>
  <c r="L3806" i="1"/>
  <c r="M3806" i="1"/>
  <c r="AW3806" i="1"/>
  <c r="AX3806" i="1" s="1"/>
  <c r="AY3806" i="1" s="1"/>
  <c r="G3807" i="1"/>
  <c r="M3807" i="1"/>
  <c r="N3807" i="1" s="1"/>
  <c r="AW3807" i="1"/>
  <c r="AX3807" i="1" s="1"/>
  <c r="G3808" i="1"/>
  <c r="K3808" i="1"/>
  <c r="L3808" i="1"/>
  <c r="M3808" i="1" s="1"/>
  <c r="Q3808" i="1"/>
  <c r="AW3808" i="1"/>
  <c r="AX3808" i="1"/>
  <c r="G3809" i="1"/>
  <c r="K3809" i="1"/>
  <c r="L3809" i="1"/>
  <c r="M3809" i="1"/>
  <c r="AW3809" i="1"/>
  <c r="AX3809" i="1"/>
  <c r="AY3809" i="1"/>
  <c r="AZ3809" i="1"/>
  <c r="BA3809" i="1"/>
  <c r="BB3809" i="1"/>
  <c r="BD3809" i="1"/>
  <c r="G3810" i="1"/>
  <c r="K3810" i="1"/>
  <c r="L3810" i="1"/>
  <c r="M3810" i="1"/>
  <c r="AD3810" i="1" s="1"/>
  <c r="N3810" i="1"/>
  <c r="P3810" i="1" s="1"/>
  <c r="R3810" i="1" s="1"/>
  <c r="S3810" i="1" s="1"/>
  <c r="O3810" i="1"/>
  <c r="Q3810" i="1"/>
  <c r="AW3810" i="1"/>
  <c r="AX3810" i="1" s="1"/>
  <c r="AZ3810" i="1" s="1"/>
  <c r="G3811" i="1"/>
  <c r="R3811" i="1" s="1"/>
  <c r="M3811" i="1"/>
  <c r="N3811" i="1"/>
  <c r="O3811" i="1"/>
  <c r="P3811" i="1"/>
  <c r="AD3811" i="1"/>
  <c r="AE3811" i="1" s="1"/>
  <c r="AF3811" i="1"/>
  <c r="AK3811" i="1"/>
  <c r="AW3811" i="1"/>
  <c r="AX3811" i="1"/>
  <c r="G3812" i="1"/>
  <c r="K3812" i="1"/>
  <c r="L3812" i="1"/>
  <c r="M3812" i="1"/>
  <c r="AW3812" i="1"/>
  <c r="AX3812" i="1" s="1"/>
  <c r="AY3812" i="1" s="1"/>
  <c r="G3813" i="1"/>
  <c r="K3813" i="1"/>
  <c r="M3813" i="1" s="1"/>
  <c r="L3813" i="1"/>
  <c r="AW3813" i="1"/>
  <c r="AX3813" i="1" s="1"/>
  <c r="AZ3813" i="1" s="1"/>
  <c r="G3814" i="1"/>
  <c r="M3814" i="1"/>
  <c r="O3814" i="1" s="1"/>
  <c r="Q3814" i="1"/>
  <c r="AW3814" i="1"/>
  <c r="AX3814" i="1"/>
  <c r="G3815" i="1"/>
  <c r="K3815" i="1"/>
  <c r="L3815" i="1"/>
  <c r="M3815" i="1"/>
  <c r="AW3815" i="1"/>
  <c r="AX3815" i="1"/>
  <c r="AY3815" i="1"/>
  <c r="AZ3815" i="1"/>
  <c r="BA3815" i="1"/>
  <c r="BB3815" i="1"/>
  <c r="BD3815" i="1"/>
  <c r="G3816" i="1"/>
  <c r="K3816" i="1"/>
  <c r="L3816" i="1"/>
  <c r="M3816" i="1"/>
  <c r="AD3816" i="1" s="1"/>
  <c r="N3816" i="1"/>
  <c r="P3816" i="1" s="1"/>
  <c r="R3816" i="1" s="1"/>
  <c r="O3816" i="1"/>
  <c r="Q3816" i="1"/>
  <c r="S3816" i="1"/>
  <c r="AW3816" i="1"/>
  <c r="AX3816" i="1" s="1"/>
  <c r="G3817" i="1"/>
  <c r="K3817" i="1"/>
  <c r="L3817" i="1"/>
  <c r="AW3817" i="1"/>
  <c r="AX3817" i="1"/>
  <c r="AY3817" i="1" s="1"/>
  <c r="BC3817" i="1" s="1"/>
  <c r="AZ3817" i="1"/>
  <c r="BA3817" i="1"/>
  <c r="BB3817" i="1"/>
  <c r="BD3817" i="1"/>
  <c r="G3818" i="1"/>
  <c r="K3818" i="1"/>
  <c r="L3818" i="1"/>
  <c r="AW3818" i="1"/>
  <c r="AX3818" i="1" s="1"/>
  <c r="BB3818" i="1"/>
  <c r="BA3818" i="1" s="1"/>
  <c r="G3819" i="1"/>
  <c r="K3819" i="1"/>
  <c r="L3819" i="1"/>
  <c r="AW3819" i="1"/>
  <c r="AX3819" i="1"/>
  <c r="N3820" i="1"/>
  <c r="O3820" i="1"/>
  <c r="Q3820" i="1"/>
  <c r="R3820" i="1"/>
  <c r="AD3820" i="1"/>
  <c r="AK3820" i="1" s="1"/>
  <c r="AF3820" i="1"/>
  <c r="AM3820" i="1" s="1"/>
  <c r="AG3820" i="1"/>
  <c r="AI3820" i="1"/>
  <c r="AU3820" i="1"/>
  <c r="AV3820" i="1"/>
  <c r="AW3820" i="1"/>
  <c r="AX3820" i="1" s="1"/>
  <c r="BB3820" i="1"/>
  <c r="BA3820" i="1" s="1"/>
  <c r="N3821" i="1"/>
  <c r="O3821" i="1"/>
  <c r="Q3821" i="1"/>
  <c r="S3821" i="1" s="1"/>
  <c r="R3821" i="1"/>
  <c r="AD3821" i="1"/>
  <c r="AE3821" i="1" s="1"/>
  <c r="AF3821" i="1"/>
  <c r="AK3821" i="1"/>
  <c r="AU3821" i="1"/>
  <c r="AV3821" i="1"/>
  <c r="AW3821" i="1"/>
  <c r="AX3821" i="1"/>
  <c r="AY3821" i="1" s="1"/>
  <c r="BC3821" i="1" s="1"/>
  <c r="AZ3821" i="1"/>
  <c r="BA3821" i="1"/>
  <c r="BB3821" i="1"/>
  <c r="BD3821" i="1"/>
  <c r="N3822" i="1"/>
  <c r="O3822" i="1"/>
  <c r="Q3822" i="1"/>
  <c r="R3822" i="1"/>
  <c r="S3822" i="1" s="1"/>
  <c r="AD3822" i="1"/>
  <c r="AK3822" i="1" s="1"/>
  <c r="AE3822" i="1"/>
  <c r="AF3822" i="1"/>
  <c r="AI3822" i="1" s="1"/>
  <c r="AG3822" i="1"/>
  <c r="AU3822" i="1"/>
  <c r="AV3822" i="1"/>
  <c r="AW3822" i="1"/>
  <c r="AX3822" i="1" s="1"/>
  <c r="AZ3822" i="1"/>
  <c r="N3823" i="1"/>
  <c r="R3823" i="1" s="1"/>
  <c r="O3823" i="1"/>
  <c r="Q3823" i="1"/>
  <c r="S3823" i="1" s="1"/>
  <c r="AD3823" i="1"/>
  <c r="AU3823" i="1"/>
  <c r="AV3823" i="1"/>
  <c r="AW3823" i="1"/>
  <c r="AX3823" i="1"/>
  <c r="BC3823" i="1" s="1"/>
  <c r="AY3823" i="1"/>
  <c r="AZ3823" i="1"/>
  <c r="BA3823" i="1"/>
  <c r="BB3823" i="1"/>
  <c r="BD3823" i="1"/>
  <c r="M3824" i="1"/>
  <c r="N3824" i="1"/>
  <c r="O3824" i="1"/>
  <c r="P3824" i="1"/>
  <c r="Q3824" i="1"/>
  <c r="S3824" i="1" s="1"/>
  <c r="R3824" i="1"/>
  <c r="AB3824" i="1"/>
  <c r="AD3824" i="1"/>
  <c r="AF3824" i="1" s="1"/>
  <c r="AE3824" i="1"/>
  <c r="AG3824" i="1"/>
  <c r="AK3824" i="1"/>
  <c r="AU3824" i="1"/>
  <c r="AV3824" i="1"/>
  <c r="AW3824" i="1"/>
  <c r="AX3824" i="1" s="1"/>
  <c r="AZ3824" i="1" s="1"/>
  <c r="G3825" i="1"/>
  <c r="K3825" i="1"/>
  <c r="L3825" i="1"/>
  <c r="M3825" i="1" s="1"/>
  <c r="O3825" i="1" s="1"/>
  <c r="AB3825" i="1"/>
  <c r="AU3825" i="1"/>
  <c r="AV3825" i="1"/>
  <c r="G3826" i="1"/>
  <c r="K3826" i="1"/>
  <c r="L3826" i="1"/>
  <c r="AB3826" i="1"/>
  <c r="AU3826" i="1"/>
  <c r="G3827" i="1"/>
  <c r="K3827" i="1"/>
  <c r="M3827" i="1" s="1"/>
  <c r="L3827" i="1"/>
  <c r="N3827" i="1"/>
  <c r="AB3827" i="1"/>
  <c r="AV3827" i="1"/>
  <c r="M3828" i="1"/>
  <c r="O3828" i="1" s="1"/>
  <c r="N3828" i="1"/>
  <c r="AB3828" i="1"/>
  <c r="AD3828" i="1"/>
  <c r="AE3828" i="1" s="1"/>
  <c r="AU3828" i="1"/>
  <c r="AV3828" i="1"/>
  <c r="G3829" i="1"/>
  <c r="K3829" i="1"/>
  <c r="L3829" i="1"/>
  <c r="N3829" i="1"/>
  <c r="O3829" i="1"/>
  <c r="P3829" i="1"/>
  <c r="R3829" i="1" s="1"/>
  <c r="AB3829" i="1"/>
  <c r="AV3829" i="1"/>
  <c r="M3830" i="1"/>
  <c r="N3830" i="1" s="1"/>
  <c r="P3830" i="1" s="1"/>
  <c r="R3830" i="1" s="1"/>
  <c r="O3830" i="1"/>
  <c r="Q3830" i="1"/>
  <c r="AB3830" i="1"/>
  <c r="AD3830" i="1"/>
  <c r="AE3830" i="1" s="1"/>
  <c r="AU3830" i="1"/>
  <c r="AV3830" i="1"/>
  <c r="AW3830" i="1"/>
  <c r="AX3830" i="1"/>
  <c r="G3831" i="1"/>
  <c r="AB3831" i="1"/>
  <c r="G3832" i="1"/>
  <c r="L3832" i="1"/>
  <c r="N3832" i="1" s="1"/>
  <c r="P3832" i="1" s="1"/>
  <c r="O3832" i="1"/>
  <c r="AB3832" i="1"/>
  <c r="G3833" i="1"/>
  <c r="N3833" i="1"/>
  <c r="O3833" i="1"/>
  <c r="P3833" i="1" s="1"/>
  <c r="R3833" i="1" s="1"/>
  <c r="AB3833" i="1"/>
  <c r="AV3833" i="1"/>
  <c r="G3834" i="1"/>
  <c r="L3834" i="1"/>
  <c r="N3834" i="1"/>
  <c r="O3834" i="1"/>
  <c r="P3834" i="1" s="1"/>
  <c r="AB3834" i="1"/>
  <c r="AV3834" i="1"/>
  <c r="G3835" i="1"/>
  <c r="N3835" i="1"/>
  <c r="P3835" i="1" s="1"/>
  <c r="R3835" i="1" s="1"/>
  <c r="O3835" i="1"/>
  <c r="AB3835" i="1"/>
  <c r="AV3835" i="1"/>
  <c r="G3836" i="1"/>
  <c r="L3836" i="1"/>
  <c r="N3836" i="1" s="1"/>
  <c r="O3836" i="1"/>
  <c r="M3837" i="1"/>
  <c r="N3837" i="1"/>
  <c r="P3837" i="1" s="1"/>
  <c r="R3837" i="1" s="1"/>
  <c r="S3837" i="1" s="1"/>
  <c r="O3837" i="1"/>
  <c r="Q3837" i="1"/>
  <c r="AB3837" i="1"/>
  <c r="AD3837" i="1"/>
  <c r="AE3837" i="1" s="1"/>
  <c r="AU3837" i="1"/>
  <c r="AV3837" i="1"/>
  <c r="AW3837" i="1"/>
  <c r="AX3837" i="1" s="1"/>
  <c r="BB3837" i="1" s="1"/>
  <c r="BA3837" i="1" s="1"/>
  <c r="M3838" i="1"/>
  <c r="N3838" i="1"/>
  <c r="P3838" i="1" s="1"/>
  <c r="R3838" i="1" s="1"/>
  <c r="S3838" i="1" s="1"/>
  <c r="O3838" i="1"/>
  <c r="Q3838" i="1"/>
  <c r="AB3838" i="1"/>
  <c r="AD3838" i="1"/>
  <c r="AE3838" i="1" s="1"/>
  <c r="AU3838" i="1"/>
  <c r="AV3838" i="1"/>
  <c r="AW3838" i="1"/>
  <c r="AX3838" i="1" s="1"/>
  <c r="BB3838" i="1" s="1"/>
  <c r="BA3838" i="1" s="1"/>
  <c r="G3839" i="1"/>
  <c r="L3839" i="1"/>
  <c r="AV3839" i="1" s="1"/>
  <c r="AB3839" i="1"/>
  <c r="G3840" i="1"/>
  <c r="M3840" i="1"/>
  <c r="N3840" i="1" s="1"/>
  <c r="P3840" i="1" s="1"/>
  <c r="R3840" i="1" s="1"/>
  <c r="O3840" i="1"/>
  <c r="Q3840" i="1"/>
  <c r="AB3840" i="1"/>
  <c r="AD3840" i="1"/>
  <c r="AE3840" i="1" s="1"/>
  <c r="AU3840" i="1"/>
  <c r="AV3840" i="1"/>
  <c r="AW3840" i="1"/>
  <c r="AX3840" i="1"/>
  <c r="N3841" i="1"/>
  <c r="O3841" i="1"/>
  <c r="P3841" i="1"/>
  <c r="Q3841" i="1"/>
  <c r="S3841" i="1" s="1"/>
  <c r="R3841" i="1"/>
  <c r="AB3841" i="1"/>
  <c r="AD3841" i="1"/>
  <c r="AE3841" i="1"/>
  <c r="AU3841" i="1"/>
  <c r="AV3841" i="1"/>
  <c r="AW3841" i="1"/>
  <c r="AX3841" i="1"/>
  <c r="BB3841" i="1" s="1"/>
  <c r="BA3841" i="1" s="1"/>
  <c r="AY3841" i="1"/>
  <c r="AZ3841" i="1"/>
  <c r="BD3841" i="1"/>
  <c r="G3842" i="1"/>
  <c r="L3842" i="1"/>
  <c r="N3842" i="1"/>
  <c r="P3842" i="1" s="1"/>
  <c r="R3842" i="1" s="1"/>
  <c r="O3842" i="1"/>
  <c r="AB3842" i="1"/>
  <c r="AV3842" i="1"/>
  <c r="N3843" i="1"/>
  <c r="O3843" i="1"/>
  <c r="P3843" i="1" s="1"/>
  <c r="R3843" i="1" s="1"/>
  <c r="Q3843" i="1"/>
  <c r="AB3843" i="1"/>
  <c r="AD3843" i="1"/>
  <c r="AE3843" i="1"/>
  <c r="AU3843" i="1"/>
  <c r="AV3843" i="1"/>
  <c r="AW3843" i="1"/>
  <c r="AX3843" i="1" s="1"/>
  <c r="BB3843" i="1"/>
  <c r="BA3843" i="1" s="1"/>
  <c r="N3844" i="1"/>
  <c r="O3844" i="1"/>
  <c r="P3844" i="1"/>
  <c r="R3844" i="1" s="1"/>
  <c r="Q3844" i="1"/>
  <c r="S3844" i="1" s="1"/>
  <c r="AB3844" i="1"/>
  <c r="AD3844" i="1"/>
  <c r="AE3844" i="1" s="1"/>
  <c r="AU3844" i="1"/>
  <c r="AV3844" i="1"/>
  <c r="AW3844" i="1"/>
  <c r="AX3844" i="1"/>
  <c r="G3845" i="1"/>
  <c r="AB3845" i="1"/>
  <c r="N3846" i="1"/>
  <c r="P3846" i="1" s="1"/>
  <c r="R3846" i="1" s="1"/>
  <c r="O3846" i="1"/>
  <c r="Q3846" i="1"/>
  <c r="S3846" i="1"/>
  <c r="AB3846" i="1"/>
  <c r="AD3846" i="1"/>
  <c r="AE3846" i="1" s="1"/>
  <c r="AU3846" i="1"/>
  <c r="AV3846" i="1"/>
  <c r="AW3846" i="1"/>
  <c r="AX3846" i="1" s="1"/>
  <c r="G3847" i="1"/>
  <c r="AB3847" i="1"/>
  <c r="G3848" i="1"/>
  <c r="L3848" i="1"/>
  <c r="N3848" i="1" s="1"/>
  <c r="AB3848" i="1"/>
  <c r="G3849" i="1"/>
  <c r="N3849" i="1"/>
  <c r="O3849" i="1"/>
  <c r="P3849" i="1"/>
  <c r="AV3849" i="1"/>
  <c r="G3850" i="1"/>
  <c r="L3850" i="1"/>
  <c r="N3850" i="1"/>
  <c r="P3850" i="1" s="1"/>
  <c r="O3850" i="1"/>
  <c r="R3850" i="1"/>
  <c r="AB3850" i="1"/>
  <c r="AV3850" i="1"/>
  <c r="G3851" i="1"/>
  <c r="N3851" i="1"/>
  <c r="O3851" i="1"/>
  <c r="P3851" i="1"/>
  <c r="AV3851" i="1"/>
  <c r="G3852" i="1"/>
  <c r="L3852" i="1"/>
  <c r="N3852" i="1" s="1"/>
  <c r="AB3852" i="1"/>
  <c r="M3853" i="1"/>
  <c r="AB3853" i="1"/>
  <c r="AU3853" i="1"/>
  <c r="AV3853" i="1"/>
  <c r="M3854" i="1"/>
  <c r="AB3854" i="1"/>
  <c r="AU3854" i="1"/>
  <c r="AV3854" i="1"/>
  <c r="G3855" i="1"/>
  <c r="L3855" i="1"/>
  <c r="N3855" i="1"/>
  <c r="O3855" i="1"/>
  <c r="P3855" i="1" s="1"/>
  <c r="AB3855" i="1"/>
  <c r="AV3855" i="1"/>
  <c r="M3856" i="1"/>
  <c r="AD3856" i="1" s="1"/>
  <c r="AE3856" i="1" s="1"/>
  <c r="N3856" i="1"/>
  <c r="O3856" i="1"/>
  <c r="P3856" i="1" s="1"/>
  <c r="R3856" i="1" s="1"/>
  <c r="Q3856" i="1"/>
  <c r="AB3856" i="1"/>
  <c r="AU3856" i="1"/>
  <c r="AV3856" i="1"/>
  <c r="AW3856" i="1"/>
  <c r="AX3856" i="1"/>
  <c r="BB3856" i="1"/>
  <c r="BA3856" i="1" s="1"/>
  <c r="G3857" i="1"/>
  <c r="AB3857" i="1"/>
  <c r="G3858" i="1"/>
  <c r="R3858" i="1" s="1"/>
  <c r="L3858" i="1"/>
  <c r="O3858" i="1" s="1"/>
  <c r="N3858" i="1"/>
  <c r="P3858" i="1" s="1"/>
  <c r="AV3858" i="1"/>
  <c r="G3859" i="1"/>
  <c r="N3859" i="1"/>
  <c r="O3859" i="1"/>
  <c r="P3859" i="1"/>
  <c r="R3859" i="1"/>
  <c r="AB3859" i="1"/>
  <c r="AV3859" i="1"/>
  <c r="G3860" i="1"/>
  <c r="L3860" i="1"/>
  <c r="N3860" i="1"/>
  <c r="O3860" i="1"/>
  <c r="AB3860" i="1"/>
  <c r="AV3860" i="1"/>
  <c r="G3861" i="1"/>
  <c r="R3861" i="1" s="1"/>
  <c r="N3861" i="1"/>
  <c r="P3861" i="1" s="1"/>
  <c r="O3861" i="1"/>
  <c r="AV3861" i="1"/>
  <c r="G3862" i="1"/>
  <c r="L3862" i="1"/>
  <c r="O3862" i="1" s="1"/>
  <c r="N3862" i="1"/>
  <c r="AB3862" i="1"/>
  <c r="AV3862" i="1"/>
  <c r="M3863" i="1"/>
  <c r="O3863" i="1" s="1"/>
  <c r="N3863" i="1"/>
  <c r="P3863" i="1" s="1"/>
  <c r="R3863" i="1" s="1"/>
  <c r="AB3863" i="1"/>
  <c r="AD3863" i="1"/>
  <c r="AE3863" i="1" s="1"/>
  <c r="AU3863" i="1"/>
  <c r="AV3863" i="1"/>
  <c r="M3864" i="1"/>
  <c r="Q3864" i="1" s="1"/>
  <c r="N3864" i="1"/>
  <c r="P3864" i="1" s="1"/>
  <c r="R3864" i="1" s="1"/>
  <c r="S3864" i="1" s="1"/>
  <c r="O3864" i="1"/>
  <c r="AB3864" i="1"/>
  <c r="AD3864" i="1"/>
  <c r="AE3864" i="1" s="1"/>
  <c r="AU3864" i="1"/>
  <c r="AV3864" i="1"/>
  <c r="AW3864" i="1"/>
  <c r="AX3864" i="1"/>
  <c r="AY3864" i="1" s="1"/>
  <c r="AZ3864" i="1"/>
  <c r="BB3864" i="1"/>
  <c r="BA3864" i="1" s="1"/>
  <c r="BD3864" i="1"/>
  <c r="G3865" i="1"/>
  <c r="L3865" i="1"/>
  <c r="N3865" i="1" s="1"/>
  <c r="P3865" i="1" s="1"/>
  <c r="R3865" i="1" s="1"/>
  <c r="O3865" i="1"/>
  <c r="AB3865" i="1"/>
  <c r="G3866" i="1"/>
  <c r="L3866" i="1"/>
  <c r="N3866" i="1"/>
  <c r="P3866" i="1" s="1"/>
  <c r="R3866" i="1" s="1"/>
  <c r="O3866" i="1"/>
  <c r="AB3866" i="1"/>
  <c r="AV3866" i="1"/>
  <c r="M3867" i="1"/>
  <c r="N3867" i="1"/>
  <c r="P3867" i="1" s="1"/>
  <c r="R3867" i="1" s="1"/>
  <c r="O3867" i="1"/>
  <c r="AB3867" i="1"/>
  <c r="AU3867" i="1"/>
  <c r="AV3867" i="1"/>
  <c r="G3868" i="1"/>
  <c r="AB3868" i="1"/>
  <c r="G3869" i="1"/>
  <c r="L3869" i="1"/>
  <c r="AB3869" i="1"/>
  <c r="G3870" i="1"/>
  <c r="N3870" i="1"/>
  <c r="O3870" i="1"/>
  <c r="P3870" i="1" s="1"/>
  <c r="R3870" i="1" s="1"/>
  <c r="AB3870" i="1"/>
  <c r="AV3870" i="1"/>
  <c r="G3871" i="1"/>
  <c r="L3871" i="1"/>
  <c r="AB3871" i="1"/>
  <c r="G3872" i="1"/>
  <c r="N3872" i="1"/>
  <c r="O3872" i="1"/>
  <c r="AB3872" i="1"/>
  <c r="AV3872" i="1"/>
  <c r="G3873" i="1"/>
  <c r="L3873" i="1"/>
  <c r="AB3873" i="1"/>
  <c r="M3874" i="1"/>
  <c r="N3874" i="1"/>
  <c r="O3874" i="1"/>
  <c r="P3874" i="1"/>
  <c r="Q3874" i="1"/>
  <c r="R3874" i="1"/>
  <c r="AB3874" i="1"/>
  <c r="AD3874" i="1"/>
  <c r="AE3874" i="1"/>
  <c r="AU3874" i="1"/>
  <c r="AV3874" i="1"/>
  <c r="AW3874" i="1"/>
  <c r="AX3874" i="1"/>
  <c r="BB3874" i="1" s="1"/>
  <c r="BA3874" i="1" s="1"/>
  <c r="AY3874" i="1"/>
  <c r="AZ3874" i="1"/>
  <c r="BD3874" i="1"/>
  <c r="M3875" i="1"/>
  <c r="N3875" i="1"/>
  <c r="O3875" i="1"/>
  <c r="P3875" i="1"/>
  <c r="Q3875" i="1"/>
  <c r="R3875" i="1"/>
  <c r="AB3875" i="1"/>
  <c r="AD3875" i="1"/>
  <c r="AE3875" i="1"/>
  <c r="AU3875" i="1"/>
  <c r="AV3875" i="1"/>
  <c r="AW3875" i="1"/>
  <c r="AX3875" i="1"/>
  <c r="BB3875" i="1" s="1"/>
  <c r="BA3875" i="1" s="1"/>
  <c r="AY3875" i="1"/>
  <c r="AZ3875" i="1"/>
  <c r="BD3875" i="1"/>
  <c r="G3876" i="1"/>
  <c r="L3876" i="1"/>
  <c r="M3876" i="1" s="1"/>
  <c r="O3876" i="1"/>
  <c r="AB3876" i="1"/>
  <c r="AU3876" i="1"/>
  <c r="AV3876" i="1"/>
  <c r="AW3876" i="1"/>
  <c r="AX3876" i="1"/>
  <c r="BB3876" i="1" s="1"/>
  <c r="BA3876" i="1" s="1"/>
  <c r="M3877" i="1"/>
  <c r="AD3877" i="1" s="1"/>
  <c r="AE3877" i="1" s="1"/>
  <c r="N3877" i="1"/>
  <c r="O3877" i="1"/>
  <c r="P3877" i="1"/>
  <c r="R3877" i="1" s="1"/>
  <c r="Q3877" i="1"/>
  <c r="S3877" i="1" s="1"/>
  <c r="AB3877" i="1"/>
  <c r="AU3877" i="1"/>
  <c r="AV3877" i="1"/>
  <c r="AW3877" i="1"/>
  <c r="AX3877" i="1" s="1"/>
  <c r="G3878" i="1"/>
  <c r="L3878" i="1"/>
  <c r="AB3878" i="1"/>
  <c r="M3879" i="1"/>
  <c r="Q3879" i="1" s="1"/>
  <c r="AB3879" i="1"/>
  <c r="AU3879" i="1"/>
  <c r="AV3879" i="1"/>
  <c r="G3880" i="1"/>
  <c r="AB3880" i="1" s="1"/>
  <c r="G3881" i="1"/>
  <c r="L3881" i="1"/>
  <c r="N3881" i="1" s="1"/>
  <c r="O3881" i="1"/>
  <c r="P3881" i="1"/>
  <c r="R3881" i="1" s="1"/>
  <c r="AB3881" i="1"/>
  <c r="AV3881" i="1"/>
  <c r="G3882" i="1"/>
  <c r="N3882" i="1"/>
  <c r="O3882" i="1"/>
  <c r="AV3882" i="1"/>
  <c r="G3883" i="1"/>
  <c r="L3883" i="1"/>
  <c r="AB3883" i="1"/>
  <c r="G3884" i="1"/>
  <c r="R3884" i="1" s="1"/>
  <c r="N3884" i="1"/>
  <c r="P3884" i="1" s="1"/>
  <c r="O3884" i="1"/>
  <c r="AB3884" i="1"/>
  <c r="AV3884" i="1"/>
  <c r="G3885" i="1"/>
  <c r="L3885" i="1"/>
  <c r="N3885" i="1" s="1"/>
  <c r="P3885" i="1" s="1"/>
  <c r="R3885" i="1" s="1"/>
  <c r="O3885" i="1"/>
  <c r="AB3885" i="1"/>
  <c r="AV3885" i="1"/>
  <c r="B3886" i="1"/>
  <c r="C3886" i="1"/>
  <c r="D3886" i="1"/>
  <c r="E3886" i="1"/>
  <c r="F3886" i="1"/>
  <c r="AX3886" i="1" s="1"/>
  <c r="G3886" i="1"/>
  <c r="H3886" i="1"/>
  <c r="I3886" i="1"/>
  <c r="J3886" i="1"/>
  <c r="K3886" i="1"/>
  <c r="L3886" i="1"/>
  <c r="M3886" i="1"/>
  <c r="AW3886" i="1" s="1"/>
  <c r="N3886" i="1"/>
  <c r="O3886" i="1"/>
  <c r="P3886" i="1"/>
  <c r="Q3886" i="1"/>
  <c r="R3886" i="1"/>
  <c r="S3886" i="1"/>
  <c r="T3886" i="1"/>
  <c r="U3886" i="1"/>
  <c r="V3886" i="1"/>
  <c r="W3886" i="1"/>
  <c r="X3886" i="1"/>
  <c r="Y3886" i="1"/>
  <c r="Z3886" i="1"/>
  <c r="AA3886" i="1"/>
  <c r="AD3886" i="1"/>
  <c r="AE3886" i="1" s="1"/>
  <c r="AU3886" i="1"/>
  <c r="AV3886" i="1"/>
  <c r="AZ3886" i="1"/>
  <c r="B3887" i="1"/>
  <c r="C3887" i="1"/>
  <c r="D3887" i="1"/>
  <c r="E3887" i="1"/>
  <c r="F3887" i="1"/>
  <c r="G3887" i="1"/>
  <c r="H3887" i="1"/>
  <c r="I3887" i="1"/>
  <c r="J3887" i="1"/>
  <c r="K3887" i="1"/>
  <c r="L3887" i="1"/>
  <c r="AV3887" i="1" s="1"/>
  <c r="M3887" i="1"/>
  <c r="N3887" i="1"/>
  <c r="O3887" i="1"/>
  <c r="P3887" i="1"/>
  <c r="Q3887" i="1"/>
  <c r="R3887" i="1"/>
  <c r="S3887" i="1"/>
  <c r="T3887" i="1"/>
  <c r="U3887" i="1"/>
  <c r="V3887" i="1"/>
  <c r="W3887" i="1"/>
  <c r="X3887" i="1"/>
  <c r="Y3887" i="1"/>
  <c r="Z3887" i="1"/>
  <c r="AA3887" i="1"/>
  <c r="AD3887" i="1"/>
  <c r="AE3887" i="1" s="1"/>
  <c r="AU3887" i="1"/>
  <c r="AW3887" i="1"/>
  <c r="B3888" i="1"/>
  <c r="C3888" i="1"/>
  <c r="D3888" i="1"/>
  <c r="E3888" i="1"/>
  <c r="F3888" i="1"/>
  <c r="G3888" i="1"/>
  <c r="H3888" i="1"/>
  <c r="I3888" i="1"/>
  <c r="J3888" i="1"/>
  <c r="K3888" i="1"/>
  <c r="L3888" i="1"/>
  <c r="M3888" i="1"/>
  <c r="N3888" i="1"/>
  <c r="O3888" i="1"/>
  <c r="P3888" i="1"/>
  <c r="Q3888" i="1"/>
  <c r="R3888" i="1"/>
  <c r="S3888" i="1"/>
  <c r="T3888" i="1"/>
  <c r="U3888" i="1"/>
  <c r="V3888" i="1"/>
  <c r="W3888" i="1"/>
  <c r="X3888" i="1"/>
  <c r="Y3888" i="1"/>
  <c r="Z3888" i="1"/>
  <c r="AA3888" i="1"/>
  <c r="AD3888" i="1"/>
  <c r="AE3888" i="1"/>
  <c r="AU3888" i="1"/>
  <c r="AV3888" i="1"/>
  <c r="AW3888" i="1"/>
  <c r="AX3888" i="1"/>
  <c r="AZ3888" i="1" s="1"/>
  <c r="AY3888" i="1"/>
  <c r="BD3888" i="1"/>
  <c r="B3889" i="1"/>
  <c r="C3889" i="1"/>
  <c r="D3889" i="1"/>
  <c r="E3889" i="1"/>
  <c r="F3889" i="1"/>
  <c r="AX3889" i="1" s="1"/>
  <c r="G3889" i="1"/>
  <c r="H3889" i="1"/>
  <c r="I3889" i="1"/>
  <c r="J3889" i="1"/>
  <c r="K3889" i="1"/>
  <c r="AU3889" i="1" s="1"/>
  <c r="L3889" i="1"/>
  <c r="M3889" i="1"/>
  <c r="AD3889" i="1" s="1"/>
  <c r="AE3889" i="1" s="1"/>
  <c r="N3889" i="1"/>
  <c r="O3889" i="1"/>
  <c r="P3889" i="1"/>
  <c r="Q3889" i="1"/>
  <c r="R3889" i="1"/>
  <c r="S3889" i="1"/>
  <c r="T3889" i="1"/>
  <c r="U3889" i="1"/>
  <c r="V3889" i="1"/>
  <c r="W3889" i="1"/>
  <c r="X3889" i="1"/>
  <c r="Y3889" i="1"/>
  <c r="Z3889" i="1"/>
  <c r="AA3889" i="1"/>
  <c r="AV3889" i="1"/>
  <c r="AW3889" i="1"/>
  <c r="B3890" i="1"/>
  <c r="C3890" i="1"/>
  <c r="D3890" i="1"/>
  <c r="E3890" i="1"/>
  <c r="F3890" i="1"/>
  <c r="G3890" i="1"/>
  <c r="H3890" i="1"/>
  <c r="I3890" i="1"/>
  <c r="J3890" i="1"/>
  <c r="K3890" i="1"/>
  <c r="AU3890" i="1" s="1"/>
  <c r="L3890" i="1"/>
  <c r="AV3890" i="1" s="1"/>
  <c r="M3890" i="1"/>
  <c r="AW3890" i="1" s="1"/>
  <c r="N3890" i="1"/>
  <c r="O3890" i="1"/>
  <c r="P3890" i="1"/>
  <c r="Q3890" i="1"/>
  <c r="R3890" i="1"/>
  <c r="S3890" i="1"/>
  <c r="T3890" i="1"/>
  <c r="U3890" i="1"/>
  <c r="V3890" i="1"/>
  <c r="W3890" i="1"/>
  <c r="X3890" i="1"/>
  <c r="Y3890" i="1"/>
  <c r="Z3890" i="1"/>
  <c r="AA3890" i="1"/>
  <c r="AD3890" i="1"/>
  <c r="AE3890" i="1" s="1"/>
  <c r="AX3890" i="1"/>
  <c r="AY3890" i="1"/>
  <c r="B3891" i="1"/>
  <c r="C3891" i="1"/>
  <c r="D3891" i="1"/>
  <c r="E3891" i="1"/>
  <c r="F3891" i="1"/>
  <c r="AX3891" i="1" s="1"/>
  <c r="AZ3891" i="1" s="1"/>
  <c r="G3891" i="1"/>
  <c r="H3891" i="1"/>
  <c r="I3891" i="1"/>
  <c r="J3891" i="1"/>
  <c r="K3891" i="1"/>
  <c r="L3891" i="1"/>
  <c r="M3891" i="1"/>
  <c r="AW3891" i="1" s="1"/>
  <c r="N3891" i="1"/>
  <c r="O3891" i="1"/>
  <c r="P3891" i="1"/>
  <c r="Q3891" i="1"/>
  <c r="R3891" i="1"/>
  <c r="S3891" i="1"/>
  <c r="T3891" i="1"/>
  <c r="U3891" i="1"/>
  <c r="V3891" i="1"/>
  <c r="W3891" i="1"/>
  <c r="X3891" i="1"/>
  <c r="Y3891" i="1"/>
  <c r="Z3891" i="1"/>
  <c r="AA3891" i="1"/>
  <c r="AD3891" i="1"/>
  <c r="AE3891" i="1"/>
  <c r="AU3891" i="1"/>
  <c r="AV3891" i="1"/>
  <c r="B3892" i="1"/>
  <c r="C3892" i="1"/>
  <c r="D3892" i="1"/>
  <c r="E3892" i="1"/>
  <c r="F3892" i="1"/>
  <c r="AX3892" i="1" s="1"/>
  <c r="BB3892" i="1" s="1"/>
  <c r="BA3892" i="1" s="1"/>
  <c r="G3892" i="1"/>
  <c r="H3892" i="1"/>
  <c r="I3892" i="1"/>
  <c r="J3892" i="1"/>
  <c r="K3892" i="1"/>
  <c r="L3892" i="1"/>
  <c r="AV3892" i="1" s="1"/>
  <c r="M3892" i="1"/>
  <c r="N3892" i="1"/>
  <c r="O3892" i="1"/>
  <c r="P3892" i="1"/>
  <c r="Q3892" i="1"/>
  <c r="R3892" i="1"/>
  <c r="S3892" i="1"/>
  <c r="T3892" i="1"/>
  <c r="U3892" i="1"/>
  <c r="V3892" i="1"/>
  <c r="W3892" i="1"/>
  <c r="X3892" i="1"/>
  <c r="Y3892" i="1"/>
  <c r="Z3892" i="1"/>
  <c r="AA3892" i="1"/>
  <c r="AD3892" i="1"/>
  <c r="AE3892" i="1"/>
  <c r="AU3892" i="1"/>
  <c r="AW3892" i="1"/>
  <c r="BD3892" i="1"/>
  <c r="B3893" i="1"/>
  <c r="C3893" i="1"/>
  <c r="D3893" i="1"/>
  <c r="E3893" i="1"/>
  <c r="F3893" i="1"/>
  <c r="G3893" i="1"/>
  <c r="H3893" i="1"/>
  <c r="I3893" i="1"/>
  <c r="J3893" i="1"/>
  <c r="K3893" i="1"/>
  <c r="AU3893" i="1" s="1"/>
  <c r="L3893" i="1"/>
  <c r="M3893" i="1"/>
  <c r="N3893" i="1"/>
  <c r="O3893" i="1"/>
  <c r="P3893" i="1"/>
  <c r="Q3893" i="1"/>
  <c r="R3893" i="1"/>
  <c r="S3893" i="1"/>
  <c r="T3893" i="1"/>
  <c r="U3893" i="1"/>
  <c r="V3893" i="1"/>
  <c r="W3893" i="1"/>
  <c r="X3893" i="1"/>
  <c r="Y3893" i="1"/>
  <c r="Z3893" i="1"/>
  <c r="AA3893" i="1"/>
  <c r="AD3893" i="1"/>
  <c r="AE3893" i="1"/>
  <c r="AV3893" i="1"/>
  <c r="AW3893" i="1"/>
  <c r="AX3893" i="1"/>
  <c r="AZ3893" i="1" s="1"/>
  <c r="AY3893" i="1"/>
  <c r="BD3893" i="1"/>
  <c r="B3894" i="1"/>
  <c r="C3894" i="1"/>
  <c r="D3894" i="1"/>
  <c r="E3894" i="1"/>
  <c r="F3894" i="1"/>
  <c r="AX3894" i="1" s="1"/>
  <c r="G3894" i="1"/>
  <c r="H3894" i="1"/>
  <c r="I3894" i="1"/>
  <c r="J3894" i="1"/>
  <c r="K3894" i="1"/>
  <c r="AU3894" i="1" s="1"/>
  <c r="L3894" i="1"/>
  <c r="AV3894" i="1" s="1"/>
  <c r="M3894" i="1"/>
  <c r="AD3894" i="1" s="1"/>
  <c r="AE3894" i="1" s="1"/>
  <c r="N3894" i="1"/>
  <c r="O3894" i="1"/>
  <c r="P3894" i="1"/>
  <c r="Q3894" i="1"/>
  <c r="R3894" i="1"/>
  <c r="S3894" i="1"/>
  <c r="T3894" i="1"/>
  <c r="U3894" i="1"/>
  <c r="V3894" i="1"/>
  <c r="W3894" i="1"/>
  <c r="X3894" i="1"/>
  <c r="Y3894" i="1"/>
  <c r="Z3894" i="1"/>
  <c r="AA3894" i="1"/>
  <c r="AW3894" i="1"/>
  <c r="B3895" i="1"/>
  <c r="C3895" i="1"/>
  <c r="D3895" i="1"/>
  <c r="E3895" i="1"/>
  <c r="F3895" i="1"/>
  <c r="G3895" i="1"/>
  <c r="H3895" i="1"/>
  <c r="I3895" i="1"/>
  <c r="J3895" i="1"/>
  <c r="K3895" i="1"/>
  <c r="AU3895" i="1" s="1"/>
  <c r="L3895" i="1"/>
  <c r="AV3895" i="1" s="1"/>
  <c r="M3895" i="1"/>
  <c r="AW3895" i="1" s="1"/>
  <c r="N3895" i="1"/>
  <c r="O3895" i="1"/>
  <c r="P3895" i="1"/>
  <c r="Q3895" i="1"/>
  <c r="R3895" i="1"/>
  <c r="S3895" i="1"/>
  <c r="T3895" i="1"/>
  <c r="U3895" i="1"/>
  <c r="V3895" i="1"/>
  <c r="W3895" i="1"/>
  <c r="X3895" i="1"/>
  <c r="Y3895" i="1"/>
  <c r="Z3895" i="1"/>
  <c r="AA3895" i="1"/>
  <c r="AD3895" i="1"/>
  <c r="AE3895" i="1" s="1"/>
  <c r="AX3895" i="1"/>
  <c r="AY3895" i="1"/>
  <c r="AZ3895" i="1"/>
  <c r="B3896" i="1"/>
  <c r="C3896" i="1"/>
  <c r="D3896" i="1"/>
  <c r="E3896" i="1"/>
  <c r="F3896" i="1"/>
  <c r="AX3896" i="1" s="1"/>
  <c r="BB3896" i="1" s="1"/>
  <c r="BA3896" i="1" s="1"/>
  <c r="G3896" i="1"/>
  <c r="H3896" i="1"/>
  <c r="I3896" i="1"/>
  <c r="J3896" i="1"/>
  <c r="K3896" i="1"/>
  <c r="L3896" i="1"/>
  <c r="M3896" i="1"/>
  <c r="AW3896" i="1" s="1"/>
  <c r="N3896" i="1"/>
  <c r="O3896" i="1"/>
  <c r="P3896" i="1"/>
  <c r="Q3896" i="1"/>
  <c r="R3896" i="1"/>
  <c r="S3896" i="1"/>
  <c r="T3896" i="1"/>
  <c r="U3896" i="1"/>
  <c r="V3896" i="1"/>
  <c r="W3896" i="1"/>
  <c r="X3896" i="1"/>
  <c r="Y3896" i="1"/>
  <c r="Z3896" i="1"/>
  <c r="AA3896" i="1"/>
  <c r="AD3896" i="1"/>
  <c r="AE3896" i="1" s="1"/>
  <c r="AU3896" i="1"/>
  <c r="AV3896" i="1"/>
  <c r="B3897" i="1"/>
  <c r="C3897" i="1"/>
  <c r="D3897" i="1"/>
  <c r="E3897" i="1"/>
  <c r="F3897" i="1"/>
  <c r="AX3897" i="1" s="1"/>
  <c r="BB3897" i="1" s="1"/>
  <c r="BA3897" i="1" s="1"/>
  <c r="G3897" i="1"/>
  <c r="H3897" i="1"/>
  <c r="I3897" i="1"/>
  <c r="J3897" i="1"/>
  <c r="K3897" i="1"/>
  <c r="L3897" i="1"/>
  <c r="AV3897" i="1" s="1"/>
  <c r="M3897" i="1"/>
  <c r="N3897" i="1"/>
  <c r="O3897" i="1"/>
  <c r="P3897" i="1"/>
  <c r="Q3897" i="1"/>
  <c r="R3897" i="1"/>
  <c r="S3897" i="1"/>
  <c r="T3897" i="1"/>
  <c r="U3897" i="1"/>
  <c r="V3897" i="1"/>
  <c r="W3897" i="1"/>
  <c r="X3897" i="1"/>
  <c r="Y3897" i="1"/>
  <c r="Z3897" i="1"/>
  <c r="AA3897" i="1"/>
  <c r="AD3897" i="1"/>
  <c r="AE3897" i="1"/>
  <c r="AU3897" i="1"/>
  <c r="AW3897" i="1"/>
  <c r="BD3897" i="1"/>
  <c r="B3898" i="1"/>
  <c r="C3898" i="1"/>
  <c r="D3898" i="1"/>
  <c r="E3898" i="1"/>
  <c r="F3898" i="1"/>
  <c r="G3898" i="1"/>
  <c r="H3898" i="1"/>
  <c r="I3898" i="1"/>
  <c r="J3898" i="1"/>
  <c r="K3898" i="1"/>
  <c r="AU3898" i="1" s="1"/>
  <c r="L3898" i="1"/>
  <c r="M3898" i="1"/>
  <c r="N3898" i="1"/>
  <c r="O3898" i="1"/>
  <c r="P3898" i="1"/>
  <c r="Q3898" i="1"/>
  <c r="R3898" i="1"/>
  <c r="S3898" i="1"/>
  <c r="T3898" i="1"/>
  <c r="U3898" i="1"/>
  <c r="V3898" i="1"/>
  <c r="W3898" i="1"/>
  <c r="X3898" i="1"/>
  <c r="Y3898" i="1"/>
  <c r="Z3898" i="1"/>
  <c r="AA3898" i="1"/>
  <c r="AD3898" i="1"/>
  <c r="AE3898" i="1"/>
  <c r="AV3898" i="1"/>
  <c r="AW3898" i="1"/>
  <c r="AX3898" i="1" s="1"/>
  <c r="AY3898" i="1"/>
  <c r="BD3898" i="1"/>
  <c r="B3899" i="1"/>
  <c r="C3899" i="1"/>
  <c r="D3899" i="1"/>
  <c r="E3899" i="1"/>
  <c r="F3899" i="1"/>
  <c r="G3899" i="1"/>
  <c r="H3899" i="1"/>
  <c r="I3899" i="1"/>
  <c r="J3899" i="1"/>
  <c r="K3899" i="1"/>
  <c r="AU3899" i="1" s="1"/>
  <c r="L3899" i="1"/>
  <c r="M3899" i="1"/>
  <c r="AD3899" i="1" s="1"/>
  <c r="AE3899" i="1" s="1"/>
  <c r="N3899" i="1"/>
  <c r="O3899" i="1"/>
  <c r="P3899" i="1"/>
  <c r="Q3899" i="1"/>
  <c r="R3899" i="1"/>
  <c r="S3899" i="1"/>
  <c r="T3899" i="1"/>
  <c r="U3899" i="1"/>
  <c r="V3899" i="1"/>
  <c r="W3899" i="1"/>
  <c r="X3899" i="1"/>
  <c r="Y3899" i="1"/>
  <c r="Z3899" i="1"/>
  <c r="AA3899" i="1"/>
  <c r="AV3899" i="1"/>
  <c r="B3900" i="1"/>
  <c r="C3900" i="1"/>
  <c r="D3900" i="1"/>
  <c r="E3900" i="1"/>
  <c r="F3900" i="1"/>
  <c r="G3900" i="1"/>
  <c r="H3900" i="1"/>
  <c r="I3900" i="1"/>
  <c r="J3900" i="1"/>
  <c r="K3900" i="1"/>
  <c r="AU3900" i="1" s="1"/>
  <c r="L3900" i="1"/>
  <c r="AV3900" i="1" s="1"/>
  <c r="M3900" i="1"/>
  <c r="AW3900" i="1" s="1"/>
  <c r="AX3900" i="1" s="1"/>
  <c r="N3900" i="1"/>
  <c r="O3900" i="1"/>
  <c r="P3900" i="1"/>
  <c r="Q3900" i="1"/>
  <c r="R3900" i="1"/>
  <c r="S3900" i="1"/>
  <c r="T3900" i="1"/>
  <c r="U3900" i="1"/>
  <c r="V3900" i="1"/>
  <c r="W3900" i="1"/>
  <c r="X3900" i="1"/>
  <c r="Y3900" i="1"/>
  <c r="Z3900" i="1"/>
  <c r="AA3900" i="1"/>
  <c r="AD3900" i="1"/>
  <c r="AE3900" i="1" s="1"/>
  <c r="B3901" i="1"/>
  <c r="C3901" i="1"/>
  <c r="D3901" i="1"/>
  <c r="E3901" i="1"/>
  <c r="F3901" i="1"/>
  <c r="G3901" i="1"/>
  <c r="H3901" i="1"/>
  <c r="I3901" i="1"/>
  <c r="J3901" i="1"/>
  <c r="K3901" i="1"/>
  <c r="L3901" i="1"/>
  <c r="M3901" i="1"/>
  <c r="AD3901" i="1" s="1"/>
  <c r="AE3901" i="1" s="1"/>
  <c r="N3901" i="1"/>
  <c r="O3901" i="1"/>
  <c r="P3901" i="1"/>
  <c r="Q3901" i="1"/>
  <c r="R3901" i="1"/>
  <c r="S3901" i="1"/>
  <c r="T3901" i="1"/>
  <c r="U3901" i="1"/>
  <c r="V3901" i="1"/>
  <c r="W3901" i="1"/>
  <c r="X3901" i="1"/>
  <c r="Y3901" i="1"/>
  <c r="Z3901" i="1"/>
  <c r="AA3901" i="1"/>
  <c r="AU3901" i="1"/>
  <c r="AV3901" i="1"/>
  <c r="B3902" i="1"/>
  <c r="C3902" i="1"/>
  <c r="D3902" i="1"/>
  <c r="E3902" i="1"/>
  <c r="F3902" i="1"/>
  <c r="AX3902" i="1" s="1"/>
  <c r="G3902" i="1"/>
  <c r="H3902" i="1"/>
  <c r="I3902" i="1"/>
  <c r="J3902" i="1"/>
  <c r="K3902" i="1"/>
  <c r="L3902" i="1"/>
  <c r="AV3902" i="1" s="1"/>
  <c r="M3902" i="1"/>
  <c r="N3902" i="1"/>
  <c r="O3902" i="1"/>
  <c r="P3902" i="1"/>
  <c r="Q3902" i="1"/>
  <c r="R3902" i="1"/>
  <c r="S3902" i="1"/>
  <c r="T3902" i="1"/>
  <c r="U3902" i="1"/>
  <c r="V3902" i="1"/>
  <c r="W3902" i="1"/>
  <c r="X3902" i="1"/>
  <c r="Y3902" i="1"/>
  <c r="Z3902" i="1"/>
  <c r="AA3902" i="1"/>
  <c r="AD3902" i="1"/>
  <c r="AE3902" i="1"/>
  <c r="AU3902" i="1"/>
  <c r="AW3902" i="1"/>
  <c r="B3903" i="1"/>
  <c r="C3903" i="1"/>
  <c r="D3903" i="1"/>
  <c r="E3903" i="1"/>
  <c r="F3903" i="1"/>
  <c r="G3903" i="1"/>
  <c r="H3903" i="1"/>
  <c r="I3903" i="1"/>
  <c r="J3903" i="1"/>
  <c r="K3903" i="1"/>
  <c r="AU3903" i="1" s="1"/>
  <c r="L3903" i="1"/>
  <c r="M3903" i="1"/>
  <c r="N3903" i="1"/>
  <c r="O3903" i="1"/>
  <c r="P3903" i="1"/>
  <c r="Q3903" i="1"/>
  <c r="R3903" i="1"/>
  <c r="S3903" i="1"/>
  <c r="T3903" i="1"/>
  <c r="U3903" i="1"/>
  <c r="V3903" i="1"/>
  <c r="W3903" i="1"/>
  <c r="X3903" i="1"/>
  <c r="Y3903" i="1"/>
  <c r="Z3903" i="1"/>
  <c r="AA3903" i="1"/>
  <c r="AD3903" i="1"/>
  <c r="AE3903" i="1"/>
  <c r="AV3903" i="1"/>
  <c r="AW3903" i="1"/>
  <c r="AX3903" i="1" s="1"/>
  <c r="AY3903" i="1"/>
  <c r="B3904" i="1"/>
  <c r="C3904" i="1"/>
  <c r="D3904" i="1"/>
  <c r="E3904" i="1"/>
  <c r="F3904" i="1"/>
  <c r="G3904" i="1"/>
  <c r="H3904" i="1"/>
  <c r="I3904" i="1"/>
  <c r="J3904" i="1"/>
  <c r="K3904" i="1"/>
  <c r="AU3904" i="1" s="1"/>
  <c r="L3904" i="1"/>
  <c r="AV3904" i="1" s="1"/>
  <c r="M3904" i="1"/>
  <c r="AD3904" i="1" s="1"/>
  <c r="AE3904" i="1" s="1"/>
  <c r="N3904" i="1"/>
  <c r="O3904" i="1"/>
  <c r="P3904" i="1"/>
  <c r="Q3904" i="1"/>
  <c r="R3904" i="1"/>
  <c r="S3904" i="1"/>
  <c r="T3904" i="1"/>
  <c r="U3904" i="1"/>
  <c r="V3904" i="1"/>
  <c r="W3904" i="1"/>
  <c r="X3904" i="1"/>
  <c r="Y3904" i="1"/>
  <c r="Z3904" i="1"/>
  <c r="AA3904" i="1"/>
  <c r="AW3904" i="1"/>
  <c r="AX3904" i="1"/>
  <c r="B3905" i="1"/>
  <c r="C3905" i="1"/>
  <c r="D3905" i="1"/>
  <c r="E3905" i="1"/>
  <c r="F3905" i="1"/>
  <c r="G3905" i="1"/>
  <c r="H3905" i="1"/>
  <c r="I3905" i="1"/>
  <c r="J3905" i="1"/>
  <c r="K3905" i="1"/>
  <c r="AU3905" i="1" s="1"/>
  <c r="L3905" i="1"/>
  <c r="AV3905" i="1" s="1"/>
  <c r="M3905" i="1"/>
  <c r="AW3905" i="1" s="1"/>
  <c r="N3905" i="1"/>
  <c r="O3905" i="1"/>
  <c r="P3905" i="1"/>
  <c r="Q3905" i="1"/>
  <c r="R3905" i="1"/>
  <c r="S3905" i="1"/>
  <c r="T3905" i="1"/>
  <c r="U3905" i="1"/>
  <c r="V3905" i="1"/>
  <c r="W3905" i="1"/>
  <c r="X3905" i="1"/>
  <c r="Y3905" i="1"/>
  <c r="Z3905" i="1"/>
  <c r="AA3905" i="1"/>
  <c r="AX3905" i="1"/>
  <c r="AY3905" i="1"/>
  <c r="B3906" i="1"/>
  <c r="C3906" i="1"/>
  <c r="D3906" i="1"/>
  <c r="E3906" i="1"/>
  <c r="F3906" i="1"/>
  <c r="G3906" i="1"/>
  <c r="H3906" i="1"/>
  <c r="I3906" i="1"/>
  <c r="J3906" i="1"/>
  <c r="K3906" i="1"/>
  <c r="L3906" i="1"/>
  <c r="M3906" i="1"/>
  <c r="AW3906" i="1" s="1"/>
  <c r="N3906" i="1"/>
  <c r="O3906" i="1"/>
  <c r="P3906" i="1"/>
  <c r="Q3906" i="1"/>
  <c r="R3906" i="1"/>
  <c r="S3906" i="1"/>
  <c r="T3906" i="1"/>
  <c r="U3906" i="1"/>
  <c r="V3906" i="1"/>
  <c r="W3906" i="1"/>
  <c r="X3906" i="1"/>
  <c r="Y3906" i="1"/>
  <c r="Z3906" i="1"/>
  <c r="AA3906" i="1"/>
  <c r="AD3906" i="1"/>
  <c r="AE3906" i="1"/>
  <c r="AU3906" i="1"/>
  <c r="AV3906" i="1"/>
  <c r="B3907" i="1"/>
  <c r="C3907" i="1"/>
  <c r="D3907" i="1"/>
  <c r="E3907" i="1"/>
  <c r="F3907" i="1"/>
  <c r="AX3907" i="1" s="1"/>
  <c r="G3907" i="1"/>
  <c r="H3907" i="1"/>
  <c r="I3907" i="1"/>
  <c r="J3907" i="1"/>
  <c r="K3907" i="1"/>
  <c r="L3907" i="1"/>
  <c r="AV3907" i="1" s="1"/>
  <c r="M3907" i="1"/>
  <c r="N3907" i="1"/>
  <c r="O3907" i="1"/>
  <c r="P3907" i="1"/>
  <c r="Q3907" i="1"/>
  <c r="R3907" i="1"/>
  <c r="S3907" i="1"/>
  <c r="T3907" i="1"/>
  <c r="U3907" i="1"/>
  <c r="V3907" i="1"/>
  <c r="W3907" i="1"/>
  <c r="X3907" i="1"/>
  <c r="Y3907" i="1"/>
  <c r="Z3907" i="1"/>
  <c r="AA3907" i="1"/>
  <c r="AD3907" i="1"/>
  <c r="AE3907" i="1"/>
  <c r="AU3907" i="1"/>
  <c r="AW3907" i="1"/>
  <c r="B3908" i="1"/>
  <c r="C3908" i="1"/>
  <c r="D3908" i="1"/>
  <c r="E3908" i="1"/>
  <c r="F3908" i="1"/>
  <c r="G3908" i="1"/>
  <c r="H3908" i="1"/>
  <c r="I3908" i="1"/>
  <c r="J3908" i="1"/>
  <c r="K3908" i="1"/>
  <c r="AU3908" i="1" s="1"/>
  <c r="L3908" i="1"/>
  <c r="M3908" i="1"/>
  <c r="N3908" i="1"/>
  <c r="O3908" i="1"/>
  <c r="P3908" i="1"/>
  <c r="Q3908" i="1"/>
  <c r="R3908" i="1"/>
  <c r="S3908" i="1"/>
  <c r="T3908" i="1"/>
  <c r="U3908" i="1"/>
  <c r="V3908" i="1"/>
  <c r="W3908" i="1"/>
  <c r="X3908" i="1"/>
  <c r="Y3908" i="1"/>
  <c r="Z3908" i="1"/>
  <c r="AA3908" i="1"/>
  <c r="AD3908" i="1"/>
  <c r="AE3908" i="1"/>
  <c r="AV3908" i="1"/>
  <c r="AW3908" i="1"/>
  <c r="AX3908" i="1"/>
  <c r="B3909" i="1"/>
  <c r="C3909" i="1"/>
  <c r="D3909" i="1"/>
  <c r="E3909" i="1"/>
  <c r="F3909" i="1"/>
  <c r="G3909" i="1"/>
  <c r="H3909" i="1"/>
  <c r="I3909" i="1"/>
  <c r="J3909" i="1"/>
  <c r="K3909" i="1"/>
  <c r="L3909" i="1"/>
  <c r="AV3909" i="1" s="1"/>
  <c r="M3909" i="1"/>
  <c r="AD3909" i="1" s="1"/>
  <c r="AE3909" i="1" s="1"/>
  <c r="N3909" i="1"/>
  <c r="O3909" i="1"/>
  <c r="P3909" i="1"/>
  <c r="Q3909" i="1"/>
  <c r="R3909" i="1"/>
  <c r="S3909" i="1"/>
  <c r="T3909" i="1"/>
  <c r="U3909" i="1"/>
  <c r="V3909" i="1"/>
  <c r="W3909" i="1"/>
  <c r="X3909" i="1"/>
  <c r="Y3909" i="1"/>
  <c r="Z3909" i="1"/>
  <c r="AA3909" i="1"/>
  <c r="AU3909" i="1"/>
  <c r="B3910" i="1"/>
  <c r="C3910" i="1"/>
  <c r="D3910" i="1"/>
  <c r="E3910" i="1"/>
  <c r="F3910" i="1"/>
  <c r="G3910" i="1"/>
  <c r="H3910" i="1"/>
  <c r="I3910" i="1"/>
  <c r="J3910" i="1"/>
  <c r="K3910" i="1"/>
  <c r="AU3910" i="1" s="1"/>
  <c r="L3910" i="1"/>
  <c r="AV3910" i="1" s="1"/>
  <c r="M3910" i="1"/>
  <c r="N3910" i="1"/>
  <c r="O3910" i="1"/>
  <c r="P3910" i="1"/>
  <c r="Q3910" i="1"/>
  <c r="R3910" i="1"/>
  <c r="S3910" i="1"/>
  <c r="T3910" i="1"/>
  <c r="U3910" i="1"/>
  <c r="V3910" i="1"/>
  <c r="W3910" i="1"/>
  <c r="X3910" i="1"/>
  <c r="Y3910" i="1"/>
  <c r="Z3910" i="1"/>
  <c r="AA3910" i="1"/>
  <c r="AD3910" i="1"/>
  <c r="AE3910" i="1" s="1"/>
  <c r="AW3910" i="1"/>
  <c r="AX3910" i="1"/>
  <c r="BD3910" i="1" s="1"/>
  <c r="BB3910" i="1"/>
  <c r="BA3910" i="1" s="1"/>
  <c r="B3911" i="1"/>
  <c r="C3911" i="1"/>
  <c r="D3911" i="1"/>
  <c r="E3911" i="1"/>
  <c r="F3911" i="1"/>
  <c r="AX3911" i="1" s="1"/>
  <c r="AY3911" i="1" s="1"/>
  <c r="G3911" i="1"/>
  <c r="H3911" i="1"/>
  <c r="I3911" i="1"/>
  <c r="J3911" i="1"/>
  <c r="K3911" i="1"/>
  <c r="L3911" i="1"/>
  <c r="M3911" i="1"/>
  <c r="AW3911" i="1" s="1"/>
  <c r="N3911" i="1"/>
  <c r="O3911" i="1"/>
  <c r="P3911" i="1"/>
  <c r="Q3911" i="1"/>
  <c r="R3911" i="1"/>
  <c r="S3911" i="1"/>
  <c r="T3911" i="1"/>
  <c r="U3911" i="1"/>
  <c r="V3911" i="1"/>
  <c r="W3911" i="1"/>
  <c r="X3911" i="1"/>
  <c r="Y3911" i="1"/>
  <c r="Z3911" i="1"/>
  <c r="AA3911" i="1"/>
  <c r="AD3911" i="1"/>
  <c r="AE3911" i="1"/>
  <c r="AU3911" i="1"/>
  <c r="AV3911" i="1"/>
  <c r="B3912" i="1"/>
  <c r="C3912" i="1"/>
  <c r="D3912" i="1"/>
  <c r="E3912" i="1"/>
  <c r="F3912" i="1"/>
  <c r="AX3912" i="1" s="1"/>
  <c r="AY3912" i="1" s="1"/>
  <c r="G3912" i="1"/>
  <c r="H3912" i="1"/>
  <c r="I3912" i="1"/>
  <c r="J3912" i="1"/>
  <c r="K3912" i="1"/>
  <c r="L3912" i="1"/>
  <c r="M3912" i="1"/>
  <c r="N3912" i="1"/>
  <c r="O3912" i="1"/>
  <c r="P3912" i="1"/>
  <c r="Q3912" i="1"/>
  <c r="R3912" i="1"/>
  <c r="S3912" i="1"/>
  <c r="T3912" i="1"/>
  <c r="U3912" i="1"/>
  <c r="V3912" i="1"/>
  <c r="W3912" i="1"/>
  <c r="X3912" i="1"/>
  <c r="Y3912" i="1"/>
  <c r="Z3912" i="1"/>
  <c r="AA3912" i="1"/>
  <c r="AD3912" i="1"/>
  <c r="AE3912" i="1"/>
  <c r="AU3912" i="1"/>
  <c r="AV3912" i="1"/>
  <c r="AW3912" i="1"/>
  <c r="AZ3912" i="1"/>
  <c r="BB3912" i="1"/>
  <c r="BA3912" i="1" s="1"/>
  <c r="BD3912" i="1"/>
  <c r="B3913" i="1"/>
  <c r="C3913" i="1"/>
  <c r="D3913" i="1"/>
  <c r="E3913" i="1"/>
  <c r="F3913" i="1"/>
  <c r="G3913" i="1"/>
  <c r="H3913" i="1"/>
  <c r="I3913" i="1"/>
  <c r="J3913" i="1"/>
  <c r="K3913" i="1"/>
  <c r="AU3913" i="1" s="1"/>
  <c r="L3913" i="1"/>
  <c r="AV3913" i="1" s="1"/>
  <c r="M3913" i="1"/>
  <c r="AW3913" i="1" s="1"/>
  <c r="AX3913" i="1" s="1"/>
  <c r="N3913" i="1"/>
  <c r="O3913" i="1"/>
  <c r="P3913" i="1"/>
  <c r="Q3913" i="1"/>
  <c r="R3913" i="1"/>
  <c r="S3913" i="1"/>
  <c r="T3913" i="1"/>
  <c r="U3913" i="1"/>
  <c r="V3913" i="1"/>
  <c r="W3913" i="1"/>
  <c r="X3913" i="1"/>
  <c r="Y3913" i="1"/>
  <c r="Z3913" i="1"/>
  <c r="AA3913" i="1"/>
  <c r="AD3913" i="1"/>
  <c r="AE3913" i="1"/>
  <c r="B3914" i="1"/>
  <c r="C3914" i="1"/>
  <c r="D3914" i="1"/>
  <c r="E3914" i="1"/>
  <c r="F3914" i="1"/>
  <c r="G3914" i="1"/>
  <c r="H3914" i="1"/>
  <c r="I3914" i="1"/>
  <c r="J3914" i="1"/>
  <c r="K3914" i="1"/>
  <c r="AU3914" i="1" s="1"/>
  <c r="L3914" i="1"/>
  <c r="AV3914" i="1" s="1"/>
  <c r="M3914" i="1"/>
  <c r="AD3914" i="1" s="1"/>
  <c r="AE3914" i="1" s="1"/>
  <c r="N3914" i="1"/>
  <c r="O3914" i="1"/>
  <c r="P3914" i="1"/>
  <c r="Q3914" i="1"/>
  <c r="R3914" i="1"/>
  <c r="S3914" i="1"/>
  <c r="T3914" i="1"/>
  <c r="U3914" i="1"/>
  <c r="V3914" i="1"/>
  <c r="W3914" i="1"/>
  <c r="X3914" i="1"/>
  <c r="Y3914" i="1"/>
  <c r="Z3914" i="1"/>
  <c r="AA3914" i="1"/>
  <c r="B3915" i="1"/>
  <c r="C3915" i="1"/>
  <c r="D3915" i="1"/>
  <c r="E3915" i="1"/>
  <c r="F3915" i="1"/>
  <c r="G3915" i="1"/>
  <c r="H3915" i="1"/>
  <c r="I3915" i="1"/>
  <c r="J3915" i="1"/>
  <c r="K3915" i="1"/>
  <c r="AU3915" i="1" s="1"/>
  <c r="L3915" i="1"/>
  <c r="AV3915" i="1" s="1"/>
  <c r="M3915" i="1"/>
  <c r="AW3915" i="1" s="1"/>
  <c r="AX3915" i="1" s="1"/>
  <c r="N3915" i="1"/>
  <c r="O3915" i="1"/>
  <c r="P3915" i="1"/>
  <c r="Q3915" i="1"/>
  <c r="R3915" i="1"/>
  <c r="S3915" i="1"/>
  <c r="T3915" i="1"/>
  <c r="U3915" i="1"/>
  <c r="V3915" i="1"/>
  <c r="W3915" i="1"/>
  <c r="X3915" i="1"/>
  <c r="Y3915" i="1"/>
  <c r="Z3915" i="1"/>
  <c r="AA3915" i="1"/>
  <c r="AD3915" i="1"/>
  <c r="AE3915" i="1" s="1"/>
  <c r="B3916" i="1"/>
  <c r="C3916" i="1"/>
  <c r="D3916" i="1"/>
  <c r="E3916" i="1"/>
  <c r="F3916" i="1"/>
  <c r="G3916" i="1"/>
  <c r="H3916" i="1"/>
  <c r="I3916" i="1"/>
  <c r="J3916" i="1"/>
  <c r="K3916" i="1"/>
  <c r="L3916" i="1"/>
  <c r="M3916" i="1"/>
  <c r="AW3916" i="1" s="1"/>
  <c r="AX3916" i="1" s="1"/>
  <c r="N3916" i="1"/>
  <c r="O3916" i="1"/>
  <c r="P3916" i="1"/>
  <c r="Q3916" i="1"/>
  <c r="R3916" i="1"/>
  <c r="S3916" i="1"/>
  <c r="T3916" i="1"/>
  <c r="U3916" i="1"/>
  <c r="V3916" i="1"/>
  <c r="W3916" i="1"/>
  <c r="X3916" i="1"/>
  <c r="Y3916" i="1"/>
  <c r="Z3916" i="1"/>
  <c r="AA3916" i="1"/>
  <c r="AU3916" i="1"/>
  <c r="AV3916" i="1"/>
  <c r="B3917" i="1"/>
  <c r="C3917" i="1"/>
  <c r="D3917" i="1"/>
  <c r="E3917" i="1"/>
  <c r="F3917" i="1"/>
  <c r="AX3917" i="1" s="1"/>
  <c r="AY3917" i="1" s="1"/>
  <c r="G3917" i="1"/>
  <c r="H3917" i="1"/>
  <c r="I3917" i="1"/>
  <c r="J3917" i="1"/>
  <c r="K3917" i="1"/>
  <c r="AU3917" i="1" s="1"/>
  <c r="L3917" i="1"/>
  <c r="M3917" i="1"/>
  <c r="N3917" i="1"/>
  <c r="O3917" i="1"/>
  <c r="P3917" i="1"/>
  <c r="Q3917" i="1"/>
  <c r="R3917" i="1"/>
  <c r="S3917" i="1"/>
  <c r="T3917" i="1"/>
  <c r="U3917" i="1"/>
  <c r="V3917" i="1"/>
  <c r="W3917" i="1"/>
  <c r="X3917" i="1"/>
  <c r="Y3917" i="1"/>
  <c r="Z3917" i="1"/>
  <c r="AA3917" i="1"/>
  <c r="AD3917" i="1"/>
  <c r="AE3917" i="1"/>
  <c r="AV3917" i="1"/>
  <c r="AW3917" i="1"/>
  <c r="B3918" i="1"/>
  <c r="C3918" i="1"/>
  <c r="D3918" i="1"/>
  <c r="E3918" i="1"/>
  <c r="F3918" i="1"/>
  <c r="G3918" i="1"/>
  <c r="H3918" i="1"/>
  <c r="I3918" i="1"/>
  <c r="J3918" i="1"/>
  <c r="K3918" i="1"/>
  <c r="L3918" i="1"/>
  <c r="AV3918" i="1" s="1"/>
  <c r="M3918" i="1"/>
  <c r="AW3918" i="1" s="1"/>
  <c r="AX3918" i="1" s="1"/>
  <c r="N3918" i="1"/>
  <c r="O3918" i="1"/>
  <c r="P3918" i="1"/>
  <c r="Q3918" i="1"/>
  <c r="R3918" i="1"/>
  <c r="S3918" i="1"/>
  <c r="T3918" i="1"/>
  <c r="U3918" i="1"/>
  <c r="V3918" i="1"/>
  <c r="W3918" i="1"/>
  <c r="X3918" i="1"/>
  <c r="Y3918" i="1"/>
  <c r="Z3918" i="1"/>
  <c r="AA3918" i="1"/>
  <c r="AD3918" i="1"/>
  <c r="AE3918" i="1"/>
  <c r="AU3918" i="1"/>
  <c r="B3919" i="1"/>
  <c r="C3919" i="1"/>
  <c r="D3919" i="1"/>
  <c r="E3919" i="1"/>
  <c r="F3919" i="1"/>
  <c r="G3919" i="1"/>
  <c r="H3919" i="1"/>
  <c r="I3919" i="1"/>
  <c r="J3919" i="1"/>
  <c r="K3919" i="1"/>
  <c r="L3919" i="1"/>
  <c r="AV3919" i="1" s="1"/>
  <c r="M3919" i="1"/>
  <c r="AD3919" i="1" s="1"/>
  <c r="AE3919" i="1" s="1"/>
  <c r="N3919" i="1"/>
  <c r="O3919" i="1"/>
  <c r="P3919" i="1"/>
  <c r="Q3919" i="1"/>
  <c r="R3919" i="1"/>
  <c r="S3919" i="1"/>
  <c r="T3919" i="1"/>
  <c r="U3919" i="1"/>
  <c r="V3919" i="1"/>
  <c r="W3919" i="1"/>
  <c r="X3919" i="1"/>
  <c r="Y3919" i="1"/>
  <c r="Z3919" i="1"/>
  <c r="AA3919" i="1"/>
  <c r="AU3919" i="1"/>
  <c r="B3920" i="1"/>
  <c r="C3920" i="1"/>
  <c r="D3920" i="1"/>
  <c r="E3920" i="1"/>
  <c r="F3920" i="1"/>
  <c r="G3920" i="1"/>
  <c r="H3920" i="1"/>
  <c r="I3920" i="1"/>
  <c r="J3920" i="1"/>
  <c r="K3920" i="1"/>
  <c r="AU3920" i="1" s="1"/>
  <c r="L3920" i="1"/>
  <c r="M3920" i="1"/>
  <c r="AW3920" i="1" s="1"/>
  <c r="AX3920" i="1" s="1"/>
  <c r="N3920" i="1"/>
  <c r="O3920" i="1"/>
  <c r="P3920" i="1"/>
  <c r="Q3920" i="1"/>
  <c r="R3920" i="1"/>
  <c r="S3920" i="1"/>
  <c r="T3920" i="1"/>
  <c r="U3920" i="1"/>
  <c r="V3920" i="1"/>
  <c r="W3920" i="1"/>
  <c r="X3920" i="1"/>
  <c r="Y3920" i="1"/>
  <c r="Z3920" i="1"/>
  <c r="AA3920" i="1"/>
  <c r="AD3920" i="1"/>
  <c r="AE3920" i="1" s="1"/>
  <c r="AV3920" i="1"/>
  <c r="B3921" i="1"/>
  <c r="C3921" i="1"/>
  <c r="D3921" i="1"/>
  <c r="E3921" i="1"/>
  <c r="F3921" i="1"/>
  <c r="G3921" i="1"/>
  <c r="H3921" i="1"/>
  <c r="I3921" i="1"/>
  <c r="J3921" i="1"/>
  <c r="K3921" i="1"/>
  <c r="L3921" i="1"/>
  <c r="M3921" i="1"/>
  <c r="AW3921" i="1" s="1"/>
  <c r="AX3921" i="1" s="1"/>
  <c r="N3921" i="1"/>
  <c r="O3921" i="1"/>
  <c r="P3921" i="1"/>
  <c r="Q3921" i="1"/>
  <c r="R3921" i="1"/>
  <c r="S3921" i="1"/>
  <c r="T3921" i="1"/>
  <c r="U3921" i="1"/>
  <c r="V3921" i="1"/>
  <c r="W3921" i="1"/>
  <c r="X3921" i="1"/>
  <c r="Y3921" i="1"/>
  <c r="Z3921" i="1"/>
  <c r="AA3921" i="1"/>
  <c r="AU3921" i="1"/>
  <c r="AV3921" i="1"/>
  <c r="B3922" i="1"/>
  <c r="C3922" i="1"/>
  <c r="D3922" i="1"/>
  <c r="E3922" i="1"/>
  <c r="F3922" i="1"/>
  <c r="AX3922" i="1" s="1"/>
  <c r="AY3922" i="1" s="1"/>
  <c r="G3922" i="1"/>
  <c r="H3922" i="1"/>
  <c r="I3922" i="1"/>
  <c r="J3922" i="1"/>
  <c r="K3922" i="1"/>
  <c r="AU3922" i="1" s="1"/>
  <c r="L3922" i="1"/>
  <c r="AV3922" i="1" s="1"/>
  <c r="M3922" i="1"/>
  <c r="N3922" i="1"/>
  <c r="O3922" i="1"/>
  <c r="P3922" i="1"/>
  <c r="Q3922" i="1"/>
  <c r="R3922" i="1"/>
  <c r="S3922" i="1"/>
  <c r="T3922" i="1"/>
  <c r="U3922" i="1"/>
  <c r="V3922" i="1"/>
  <c r="W3922" i="1"/>
  <c r="X3922" i="1"/>
  <c r="Y3922" i="1"/>
  <c r="Z3922" i="1"/>
  <c r="AA3922" i="1"/>
  <c r="AD3922" i="1"/>
  <c r="AE3922" i="1"/>
  <c r="AW3922" i="1"/>
  <c r="BD3922" i="1"/>
  <c r="B3923" i="1"/>
  <c r="C3923" i="1"/>
  <c r="D3923" i="1"/>
  <c r="E3923" i="1"/>
  <c r="F3923" i="1"/>
  <c r="G3923" i="1"/>
  <c r="H3923" i="1"/>
  <c r="I3923" i="1"/>
  <c r="J3923" i="1"/>
  <c r="K3923" i="1"/>
  <c r="AU3923" i="1" s="1"/>
  <c r="L3923" i="1"/>
  <c r="M3923" i="1"/>
  <c r="AW3923" i="1" s="1"/>
  <c r="AX3923" i="1" s="1"/>
  <c r="N3923" i="1"/>
  <c r="O3923" i="1"/>
  <c r="P3923" i="1"/>
  <c r="Q3923" i="1"/>
  <c r="R3923" i="1"/>
  <c r="S3923" i="1"/>
  <c r="T3923" i="1"/>
  <c r="U3923" i="1"/>
  <c r="V3923" i="1"/>
  <c r="W3923" i="1"/>
  <c r="X3923" i="1"/>
  <c r="Y3923" i="1"/>
  <c r="Z3923" i="1"/>
  <c r="AA3923" i="1"/>
  <c r="AV3923" i="1"/>
  <c r="B3924" i="1"/>
  <c r="C3924" i="1"/>
  <c r="D3924" i="1"/>
  <c r="E3924" i="1"/>
  <c r="F3924" i="1"/>
  <c r="G3924" i="1"/>
  <c r="H3924" i="1"/>
  <c r="I3924" i="1"/>
  <c r="J3924" i="1"/>
  <c r="K3924" i="1"/>
  <c r="L3924" i="1"/>
  <c r="M3924" i="1"/>
  <c r="AD3924" i="1" s="1"/>
  <c r="AE3924" i="1" s="1"/>
  <c r="N3924" i="1"/>
  <c r="O3924" i="1"/>
  <c r="P3924" i="1"/>
  <c r="Q3924" i="1"/>
  <c r="R3924" i="1"/>
  <c r="S3924" i="1"/>
  <c r="T3924" i="1"/>
  <c r="U3924" i="1"/>
  <c r="V3924" i="1"/>
  <c r="W3924" i="1"/>
  <c r="X3924" i="1"/>
  <c r="Y3924" i="1"/>
  <c r="Z3924" i="1"/>
  <c r="AA3924" i="1"/>
  <c r="AU3924" i="1"/>
  <c r="AV3924" i="1"/>
  <c r="B3925" i="1"/>
  <c r="C3925" i="1"/>
  <c r="D3925" i="1"/>
  <c r="E3925" i="1"/>
  <c r="F3925" i="1"/>
  <c r="G3925" i="1"/>
  <c r="H3925" i="1"/>
  <c r="I3925" i="1"/>
  <c r="J3925" i="1"/>
  <c r="K3925" i="1"/>
  <c r="AU3925" i="1" s="1"/>
  <c r="L3925" i="1"/>
  <c r="AV3925" i="1" s="1"/>
  <c r="M3925" i="1"/>
  <c r="AW3925" i="1" s="1"/>
  <c r="AX3925" i="1" s="1"/>
  <c r="N3925" i="1"/>
  <c r="O3925" i="1"/>
  <c r="P3925" i="1"/>
  <c r="Q3925" i="1"/>
  <c r="R3925" i="1"/>
  <c r="S3925" i="1"/>
  <c r="T3925" i="1"/>
  <c r="U3925" i="1"/>
  <c r="V3925" i="1"/>
  <c r="W3925" i="1"/>
  <c r="X3925" i="1"/>
  <c r="Y3925" i="1"/>
  <c r="Z3925" i="1"/>
  <c r="AA3925" i="1"/>
  <c r="AD3925" i="1"/>
  <c r="AE3925" i="1"/>
  <c r="B3926" i="1"/>
  <c r="C3926" i="1"/>
  <c r="D3926" i="1"/>
  <c r="E3926" i="1"/>
  <c r="F3926" i="1"/>
  <c r="G3926" i="1"/>
  <c r="H3926" i="1"/>
  <c r="I3926" i="1"/>
  <c r="J3926" i="1"/>
  <c r="K3926" i="1"/>
  <c r="AU3926" i="1" s="1"/>
  <c r="L3926" i="1"/>
  <c r="M3926" i="1"/>
  <c r="AW3926" i="1" s="1"/>
  <c r="N3926" i="1"/>
  <c r="O3926" i="1"/>
  <c r="P3926" i="1"/>
  <c r="Q3926" i="1"/>
  <c r="R3926" i="1"/>
  <c r="S3926" i="1"/>
  <c r="T3926" i="1"/>
  <c r="U3926" i="1"/>
  <c r="V3926" i="1"/>
  <c r="W3926" i="1"/>
  <c r="X3926" i="1"/>
  <c r="Y3926" i="1"/>
  <c r="Z3926" i="1"/>
  <c r="AA3926" i="1"/>
  <c r="AV3926" i="1"/>
  <c r="AX3926" i="1"/>
  <c r="AY3926" i="1" s="1"/>
  <c r="B3927" i="1"/>
  <c r="C3927" i="1"/>
  <c r="D3927" i="1"/>
  <c r="E3927" i="1"/>
  <c r="F3927" i="1"/>
  <c r="G3927" i="1"/>
  <c r="H3927" i="1"/>
  <c r="I3927" i="1"/>
  <c r="J3927" i="1"/>
  <c r="K3927" i="1"/>
  <c r="L3927" i="1"/>
  <c r="M3927" i="1"/>
  <c r="AD3927" i="1" s="1"/>
  <c r="AE3927" i="1" s="1"/>
  <c r="N3927" i="1"/>
  <c r="O3927" i="1"/>
  <c r="P3927" i="1"/>
  <c r="Q3927" i="1"/>
  <c r="R3927" i="1"/>
  <c r="S3927" i="1"/>
  <c r="T3927" i="1"/>
  <c r="U3927" i="1"/>
  <c r="V3927" i="1"/>
  <c r="W3927" i="1"/>
  <c r="X3927" i="1"/>
  <c r="Y3927" i="1"/>
  <c r="Z3927" i="1"/>
  <c r="AA3927" i="1"/>
  <c r="AU3927" i="1"/>
  <c r="AV3927" i="1"/>
  <c r="B3928" i="1"/>
  <c r="C3928" i="1"/>
  <c r="D3928" i="1"/>
  <c r="E3928" i="1"/>
  <c r="F3928" i="1"/>
  <c r="G3928" i="1"/>
  <c r="H3928" i="1"/>
  <c r="I3928" i="1"/>
  <c r="J3928" i="1"/>
  <c r="K3928" i="1"/>
  <c r="L3928" i="1"/>
  <c r="AV3928" i="1" s="1"/>
  <c r="M3928" i="1"/>
  <c r="N3928" i="1"/>
  <c r="O3928" i="1"/>
  <c r="P3928" i="1"/>
  <c r="Q3928" i="1"/>
  <c r="R3928" i="1"/>
  <c r="S3928" i="1"/>
  <c r="T3928" i="1"/>
  <c r="U3928" i="1"/>
  <c r="V3928" i="1"/>
  <c r="W3928" i="1"/>
  <c r="X3928" i="1"/>
  <c r="Y3928" i="1"/>
  <c r="Z3928" i="1"/>
  <c r="AA3928" i="1"/>
  <c r="AD3928" i="1"/>
  <c r="AE3928" i="1" s="1"/>
  <c r="AU3928" i="1"/>
  <c r="AW3928" i="1"/>
  <c r="AX3928" i="1" s="1"/>
  <c r="B3929" i="1"/>
  <c r="C3929" i="1"/>
  <c r="D3929" i="1"/>
  <c r="E3929" i="1"/>
  <c r="F3929" i="1"/>
  <c r="AX3929" i="1" s="1"/>
  <c r="G3929" i="1"/>
  <c r="H3929" i="1"/>
  <c r="I3929" i="1"/>
  <c r="J3929" i="1"/>
  <c r="K3929" i="1"/>
  <c r="AU3929" i="1" s="1"/>
  <c r="L3929" i="1"/>
  <c r="M3929" i="1"/>
  <c r="AD3929" i="1" s="1"/>
  <c r="AE3929" i="1" s="1"/>
  <c r="N3929" i="1"/>
  <c r="O3929" i="1"/>
  <c r="P3929" i="1"/>
  <c r="Q3929" i="1"/>
  <c r="R3929" i="1"/>
  <c r="S3929" i="1"/>
  <c r="T3929" i="1"/>
  <c r="U3929" i="1"/>
  <c r="V3929" i="1"/>
  <c r="W3929" i="1"/>
  <c r="X3929" i="1"/>
  <c r="Y3929" i="1"/>
  <c r="Z3929" i="1"/>
  <c r="AA3929" i="1"/>
  <c r="AV3929" i="1"/>
  <c r="AW3929" i="1"/>
  <c r="B3930" i="1"/>
  <c r="C3930" i="1"/>
  <c r="D3930" i="1"/>
  <c r="E3930" i="1"/>
  <c r="F3930" i="1"/>
  <c r="G3930" i="1"/>
  <c r="H3930" i="1"/>
  <c r="I3930" i="1"/>
  <c r="J3930" i="1"/>
  <c r="K3930" i="1"/>
  <c r="AU3930" i="1" s="1"/>
  <c r="L3930" i="1"/>
  <c r="M3930" i="1"/>
  <c r="AW3930" i="1" s="1"/>
  <c r="N3930" i="1"/>
  <c r="O3930" i="1"/>
  <c r="P3930" i="1"/>
  <c r="Q3930" i="1"/>
  <c r="R3930" i="1"/>
  <c r="S3930" i="1"/>
  <c r="T3930" i="1"/>
  <c r="U3930" i="1"/>
  <c r="V3930" i="1"/>
  <c r="W3930" i="1"/>
  <c r="X3930" i="1"/>
  <c r="Y3930" i="1"/>
  <c r="Z3930" i="1"/>
  <c r="AA3930" i="1"/>
  <c r="AD3930" i="1"/>
  <c r="AE3930" i="1"/>
  <c r="AV3930" i="1"/>
  <c r="B3931" i="1"/>
  <c r="C3931" i="1"/>
  <c r="D3931" i="1"/>
  <c r="E3931" i="1"/>
  <c r="F3931" i="1"/>
  <c r="G3931" i="1"/>
  <c r="H3931" i="1"/>
  <c r="I3931" i="1"/>
  <c r="J3931" i="1"/>
  <c r="K3931" i="1"/>
  <c r="L3931" i="1"/>
  <c r="M3931" i="1"/>
  <c r="AW3931" i="1" s="1"/>
  <c r="N3931" i="1"/>
  <c r="O3931" i="1"/>
  <c r="P3931" i="1"/>
  <c r="Q3931" i="1"/>
  <c r="R3931" i="1"/>
  <c r="S3931" i="1"/>
  <c r="T3931" i="1"/>
  <c r="U3931" i="1"/>
  <c r="V3931" i="1"/>
  <c r="W3931" i="1"/>
  <c r="X3931" i="1"/>
  <c r="Y3931" i="1"/>
  <c r="Z3931" i="1"/>
  <c r="AA3931" i="1"/>
  <c r="AD3931" i="1"/>
  <c r="AE3931" i="1" s="1"/>
  <c r="AU3931" i="1"/>
  <c r="AV3931" i="1"/>
  <c r="AX3931" i="1"/>
  <c r="AY3931" i="1" s="1"/>
  <c r="BD3931" i="1"/>
  <c r="B3932" i="1"/>
  <c r="C3932" i="1"/>
  <c r="D3932" i="1"/>
  <c r="E3932" i="1"/>
  <c r="F3932" i="1"/>
  <c r="G3932" i="1"/>
  <c r="H3932" i="1"/>
  <c r="I3932" i="1"/>
  <c r="J3932" i="1"/>
  <c r="K3932" i="1"/>
  <c r="AU3932" i="1" s="1"/>
  <c r="L3932" i="1"/>
  <c r="M3932" i="1"/>
  <c r="AW3932" i="1" s="1"/>
  <c r="N3932" i="1"/>
  <c r="O3932" i="1"/>
  <c r="P3932" i="1"/>
  <c r="Q3932" i="1"/>
  <c r="R3932" i="1"/>
  <c r="S3932" i="1"/>
  <c r="T3932" i="1"/>
  <c r="U3932" i="1"/>
  <c r="V3932" i="1"/>
  <c r="W3932" i="1"/>
  <c r="X3932" i="1"/>
  <c r="Y3932" i="1"/>
  <c r="Z3932" i="1"/>
  <c r="AA3932" i="1"/>
  <c r="AV3932" i="1"/>
  <c r="B3933" i="1"/>
  <c r="C3933" i="1"/>
  <c r="D3933" i="1"/>
  <c r="E3933" i="1"/>
  <c r="F3933" i="1"/>
  <c r="G3933" i="1"/>
  <c r="H3933" i="1"/>
  <c r="I3933" i="1"/>
  <c r="J3933" i="1"/>
  <c r="K3933" i="1"/>
  <c r="L3933" i="1"/>
  <c r="AV3933" i="1" s="1"/>
  <c r="M3933" i="1"/>
  <c r="AD3933" i="1" s="1"/>
  <c r="AE3933" i="1" s="1"/>
  <c r="N3933" i="1"/>
  <c r="O3933" i="1"/>
  <c r="P3933" i="1"/>
  <c r="Q3933" i="1"/>
  <c r="R3933" i="1"/>
  <c r="S3933" i="1"/>
  <c r="T3933" i="1"/>
  <c r="U3933" i="1"/>
  <c r="V3933" i="1"/>
  <c r="W3933" i="1"/>
  <c r="X3933" i="1"/>
  <c r="Y3933" i="1"/>
  <c r="Z3933" i="1"/>
  <c r="AA3933" i="1"/>
  <c r="AU3933" i="1"/>
  <c r="B3934" i="1"/>
  <c r="C3934" i="1"/>
  <c r="D3934" i="1"/>
  <c r="E3934" i="1"/>
  <c r="F3934" i="1"/>
  <c r="AX3934" i="1" s="1"/>
  <c r="G3934" i="1"/>
  <c r="H3934" i="1"/>
  <c r="I3934" i="1"/>
  <c r="J3934" i="1"/>
  <c r="K3934" i="1"/>
  <c r="AU3934" i="1" s="1"/>
  <c r="L3934" i="1"/>
  <c r="AV3934" i="1" s="1"/>
  <c r="M3934" i="1"/>
  <c r="N3934" i="1"/>
  <c r="O3934" i="1"/>
  <c r="P3934" i="1"/>
  <c r="Q3934" i="1"/>
  <c r="R3934" i="1"/>
  <c r="S3934" i="1"/>
  <c r="T3934" i="1"/>
  <c r="U3934" i="1"/>
  <c r="V3934" i="1"/>
  <c r="W3934" i="1"/>
  <c r="X3934" i="1"/>
  <c r="Y3934" i="1"/>
  <c r="Z3934" i="1"/>
  <c r="AA3934" i="1"/>
  <c r="AD3934" i="1"/>
  <c r="AE3934" i="1"/>
  <c r="AW3934" i="1"/>
  <c r="B3935" i="1"/>
  <c r="C3935" i="1"/>
  <c r="D3935" i="1"/>
  <c r="E3935" i="1"/>
  <c r="F3935" i="1"/>
  <c r="G3935" i="1"/>
  <c r="H3935" i="1"/>
  <c r="I3935" i="1"/>
  <c r="J3935" i="1"/>
  <c r="K3935" i="1"/>
  <c r="AU3935" i="1" s="1"/>
  <c r="L3935" i="1"/>
  <c r="M3935" i="1"/>
  <c r="AW3935" i="1" s="1"/>
  <c r="AX3935" i="1" s="1"/>
  <c r="N3935" i="1"/>
  <c r="O3935" i="1"/>
  <c r="P3935" i="1"/>
  <c r="Q3935" i="1"/>
  <c r="R3935" i="1"/>
  <c r="S3935" i="1"/>
  <c r="T3935" i="1"/>
  <c r="U3935" i="1"/>
  <c r="V3935" i="1"/>
  <c r="W3935" i="1"/>
  <c r="X3935" i="1"/>
  <c r="Y3935" i="1"/>
  <c r="Z3935" i="1"/>
  <c r="AA3935" i="1"/>
  <c r="AD3935" i="1"/>
  <c r="AE3935" i="1"/>
  <c r="AV3935" i="1"/>
  <c r="B3936" i="1"/>
  <c r="C3936" i="1"/>
  <c r="D3936" i="1"/>
  <c r="E3936" i="1"/>
  <c r="F3936" i="1"/>
  <c r="G3936" i="1"/>
  <c r="H3936" i="1"/>
  <c r="I3936" i="1"/>
  <c r="J3936" i="1"/>
  <c r="K3936" i="1"/>
  <c r="AU3936" i="1" s="1"/>
  <c r="L3936" i="1"/>
  <c r="M3936" i="1"/>
  <c r="AW3936" i="1" s="1"/>
  <c r="N3936" i="1"/>
  <c r="O3936" i="1"/>
  <c r="P3936" i="1"/>
  <c r="Q3936" i="1"/>
  <c r="R3936" i="1"/>
  <c r="S3936" i="1"/>
  <c r="T3936" i="1"/>
  <c r="U3936" i="1"/>
  <c r="V3936" i="1"/>
  <c r="W3936" i="1"/>
  <c r="X3936" i="1"/>
  <c r="Y3936" i="1"/>
  <c r="Z3936" i="1"/>
  <c r="AA3936" i="1"/>
  <c r="AV3936" i="1"/>
  <c r="B3937" i="1"/>
  <c r="C3937" i="1"/>
  <c r="D3937" i="1"/>
  <c r="E3937" i="1"/>
  <c r="F3937" i="1"/>
  <c r="G3937" i="1"/>
  <c r="H3937" i="1"/>
  <c r="I3937" i="1"/>
  <c r="J3937" i="1"/>
  <c r="K3937" i="1"/>
  <c r="AU3937" i="1" s="1"/>
  <c r="L3937" i="1"/>
  <c r="AV3937" i="1" s="1"/>
  <c r="M3937" i="1"/>
  <c r="AW3937" i="1" s="1"/>
  <c r="AX3937" i="1" s="1"/>
  <c r="N3937" i="1"/>
  <c r="O3937" i="1"/>
  <c r="P3937" i="1"/>
  <c r="Q3937" i="1"/>
  <c r="R3937" i="1"/>
  <c r="S3937" i="1"/>
  <c r="T3937" i="1"/>
  <c r="U3937" i="1"/>
  <c r="V3937" i="1"/>
  <c r="W3937" i="1"/>
  <c r="X3937" i="1"/>
  <c r="Y3937" i="1"/>
  <c r="Z3937" i="1"/>
  <c r="AA3937" i="1"/>
  <c r="B3938" i="1"/>
  <c r="C3938" i="1"/>
  <c r="D3938" i="1"/>
  <c r="E3938" i="1"/>
  <c r="F3938" i="1"/>
  <c r="G3938" i="1"/>
  <c r="H3938" i="1"/>
  <c r="I3938" i="1"/>
  <c r="J3938" i="1"/>
  <c r="K3938" i="1"/>
  <c r="L3938" i="1"/>
  <c r="M3938" i="1"/>
  <c r="AW3938" i="1" s="1"/>
  <c r="AX3938" i="1" s="1"/>
  <c r="N3938" i="1"/>
  <c r="O3938" i="1"/>
  <c r="P3938" i="1"/>
  <c r="Q3938" i="1"/>
  <c r="R3938" i="1"/>
  <c r="S3938" i="1"/>
  <c r="T3938" i="1"/>
  <c r="U3938" i="1"/>
  <c r="V3938" i="1"/>
  <c r="W3938" i="1"/>
  <c r="X3938" i="1"/>
  <c r="Y3938" i="1"/>
  <c r="Z3938" i="1"/>
  <c r="AA3938" i="1"/>
  <c r="AD3938" i="1"/>
  <c r="AE3938" i="1"/>
  <c r="AU3938" i="1"/>
  <c r="AV3938" i="1"/>
  <c r="B3939" i="1"/>
  <c r="C3939" i="1"/>
  <c r="D3939" i="1"/>
  <c r="E3939" i="1"/>
  <c r="F3939" i="1"/>
  <c r="AX3939" i="1" s="1"/>
  <c r="G3939" i="1"/>
  <c r="H3939" i="1"/>
  <c r="I3939" i="1"/>
  <c r="J3939" i="1"/>
  <c r="K3939" i="1"/>
  <c r="AU3939" i="1" s="1"/>
  <c r="L3939" i="1"/>
  <c r="AV3939" i="1" s="1"/>
  <c r="M3939" i="1"/>
  <c r="N3939" i="1"/>
  <c r="O3939" i="1"/>
  <c r="P3939" i="1"/>
  <c r="Q3939" i="1"/>
  <c r="R3939" i="1"/>
  <c r="S3939" i="1"/>
  <c r="T3939" i="1"/>
  <c r="U3939" i="1"/>
  <c r="V3939" i="1"/>
  <c r="W3939" i="1"/>
  <c r="X3939" i="1"/>
  <c r="Y3939" i="1"/>
  <c r="Z3939" i="1"/>
  <c r="AA3939" i="1"/>
  <c r="AD3939" i="1"/>
  <c r="AE3939" i="1"/>
  <c r="AW3939" i="1"/>
  <c r="B3940" i="1"/>
  <c r="C3940" i="1"/>
  <c r="D3940" i="1"/>
  <c r="E3940" i="1"/>
  <c r="F3940" i="1"/>
  <c r="G3940" i="1"/>
  <c r="H3940" i="1"/>
  <c r="I3940" i="1"/>
  <c r="J3940" i="1"/>
  <c r="K3940" i="1"/>
  <c r="AU3940" i="1" s="1"/>
  <c r="L3940" i="1"/>
  <c r="M3940" i="1"/>
  <c r="AW3940" i="1" s="1"/>
  <c r="AX3940" i="1" s="1"/>
  <c r="N3940" i="1"/>
  <c r="O3940" i="1"/>
  <c r="P3940" i="1"/>
  <c r="Q3940" i="1"/>
  <c r="R3940" i="1"/>
  <c r="S3940" i="1"/>
  <c r="T3940" i="1"/>
  <c r="U3940" i="1"/>
  <c r="V3940" i="1"/>
  <c r="W3940" i="1"/>
  <c r="X3940" i="1"/>
  <c r="Y3940" i="1"/>
  <c r="Z3940" i="1"/>
  <c r="AA3940" i="1"/>
  <c r="AD3940" i="1"/>
  <c r="AE3940" i="1"/>
  <c r="AV3940" i="1"/>
  <c r="B3941" i="1"/>
  <c r="C3941" i="1"/>
  <c r="D3941" i="1"/>
  <c r="E3941" i="1"/>
  <c r="F3941" i="1"/>
  <c r="G3941" i="1"/>
  <c r="H3941" i="1"/>
  <c r="I3941" i="1"/>
  <c r="J3941" i="1"/>
  <c r="K3941" i="1"/>
  <c r="AU3941" i="1" s="1"/>
  <c r="L3941" i="1"/>
  <c r="M3941" i="1"/>
  <c r="AW3941" i="1" s="1"/>
  <c r="N3941" i="1"/>
  <c r="O3941" i="1"/>
  <c r="P3941" i="1"/>
  <c r="Q3941" i="1"/>
  <c r="R3941" i="1"/>
  <c r="S3941" i="1"/>
  <c r="T3941" i="1"/>
  <c r="U3941" i="1"/>
  <c r="V3941" i="1"/>
  <c r="W3941" i="1"/>
  <c r="X3941" i="1"/>
  <c r="Y3941" i="1"/>
  <c r="Z3941" i="1"/>
  <c r="AA3941" i="1"/>
  <c r="AV3941" i="1"/>
  <c r="B3942" i="1"/>
  <c r="C3942" i="1"/>
  <c r="D3942" i="1"/>
  <c r="E3942" i="1"/>
  <c r="F3942" i="1"/>
  <c r="G3942" i="1"/>
  <c r="H3942" i="1"/>
  <c r="I3942" i="1"/>
  <c r="J3942" i="1"/>
  <c r="K3942" i="1"/>
  <c r="AU3942" i="1" s="1"/>
  <c r="L3942" i="1"/>
  <c r="AV3942" i="1" s="1"/>
  <c r="M3942" i="1"/>
  <c r="AW3942" i="1" s="1"/>
  <c r="AX3942" i="1" s="1"/>
  <c r="N3942" i="1"/>
  <c r="O3942" i="1"/>
  <c r="P3942" i="1"/>
  <c r="Q3942" i="1"/>
  <c r="R3942" i="1"/>
  <c r="S3942" i="1"/>
  <c r="T3942" i="1"/>
  <c r="U3942" i="1"/>
  <c r="V3942" i="1"/>
  <c r="W3942" i="1"/>
  <c r="X3942" i="1"/>
  <c r="Y3942" i="1"/>
  <c r="Z3942" i="1"/>
  <c r="AA3942" i="1"/>
  <c r="B3943" i="1"/>
  <c r="C3943" i="1"/>
  <c r="D3943" i="1"/>
  <c r="E3943" i="1"/>
  <c r="F3943" i="1"/>
  <c r="G3943" i="1"/>
  <c r="H3943" i="1"/>
  <c r="I3943" i="1"/>
  <c r="J3943" i="1"/>
  <c r="K3943" i="1"/>
  <c r="L3943" i="1"/>
  <c r="M3943" i="1"/>
  <c r="AD3943" i="1" s="1"/>
  <c r="AE3943" i="1" s="1"/>
  <c r="N3943" i="1"/>
  <c r="O3943" i="1"/>
  <c r="P3943" i="1"/>
  <c r="Q3943" i="1"/>
  <c r="R3943" i="1"/>
  <c r="S3943" i="1"/>
  <c r="T3943" i="1"/>
  <c r="U3943" i="1"/>
  <c r="V3943" i="1"/>
  <c r="W3943" i="1"/>
  <c r="X3943" i="1"/>
  <c r="Y3943" i="1"/>
  <c r="Z3943" i="1"/>
  <c r="AA3943" i="1"/>
  <c r="AU3943" i="1"/>
  <c r="AV3943" i="1"/>
  <c r="B3944" i="1"/>
  <c r="C3944" i="1"/>
  <c r="D3944" i="1"/>
  <c r="E3944" i="1"/>
  <c r="F3944" i="1"/>
  <c r="AX3944" i="1" s="1"/>
  <c r="G3944" i="1"/>
  <c r="H3944" i="1"/>
  <c r="I3944" i="1"/>
  <c r="J3944" i="1"/>
  <c r="K3944" i="1"/>
  <c r="AU3944" i="1" s="1"/>
  <c r="L3944" i="1"/>
  <c r="M3944" i="1"/>
  <c r="N3944" i="1"/>
  <c r="O3944" i="1"/>
  <c r="P3944" i="1"/>
  <c r="Q3944" i="1"/>
  <c r="R3944" i="1"/>
  <c r="S3944" i="1"/>
  <c r="T3944" i="1"/>
  <c r="U3944" i="1"/>
  <c r="V3944" i="1"/>
  <c r="W3944" i="1"/>
  <c r="X3944" i="1"/>
  <c r="Y3944" i="1"/>
  <c r="Z3944" i="1"/>
  <c r="AA3944" i="1"/>
  <c r="AD3944" i="1"/>
  <c r="AE3944" i="1"/>
  <c r="AV3944" i="1"/>
  <c r="AW3944" i="1"/>
  <c r="B3945" i="1"/>
  <c r="C3945" i="1"/>
  <c r="D3945" i="1"/>
  <c r="E3945" i="1"/>
  <c r="F3945" i="1"/>
  <c r="G3945" i="1"/>
  <c r="H3945" i="1"/>
  <c r="I3945" i="1"/>
  <c r="J3945" i="1"/>
  <c r="K3945" i="1"/>
  <c r="AU3945" i="1" s="1"/>
  <c r="L3945" i="1"/>
  <c r="M3945" i="1"/>
  <c r="AW3945" i="1" s="1"/>
  <c r="AX3945" i="1" s="1"/>
  <c r="N3945" i="1"/>
  <c r="O3945" i="1"/>
  <c r="P3945" i="1"/>
  <c r="Q3945" i="1"/>
  <c r="R3945" i="1"/>
  <c r="S3945" i="1"/>
  <c r="T3945" i="1"/>
  <c r="U3945" i="1"/>
  <c r="V3945" i="1"/>
  <c r="W3945" i="1"/>
  <c r="X3945" i="1"/>
  <c r="Y3945" i="1"/>
  <c r="Z3945" i="1"/>
  <c r="AA3945" i="1"/>
  <c r="AD3945" i="1"/>
  <c r="AE3945" i="1"/>
  <c r="AV3945" i="1"/>
  <c r="B3946" i="1"/>
  <c r="C3946" i="1"/>
  <c r="D3946" i="1"/>
  <c r="E3946" i="1"/>
  <c r="F3946" i="1"/>
  <c r="G3946" i="1"/>
  <c r="H3946" i="1"/>
  <c r="I3946" i="1"/>
  <c r="J3946" i="1"/>
  <c r="K3946" i="1"/>
  <c r="AU3946" i="1" s="1"/>
  <c r="L3946" i="1"/>
  <c r="M3946" i="1"/>
  <c r="AW3946" i="1" s="1"/>
  <c r="AX3946" i="1" s="1"/>
  <c r="N3946" i="1"/>
  <c r="O3946" i="1"/>
  <c r="P3946" i="1"/>
  <c r="Q3946" i="1"/>
  <c r="R3946" i="1"/>
  <c r="S3946" i="1"/>
  <c r="T3946" i="1"/>
  <c r="U3946" i="1"/>
  <c r="V3946" i="1"/>
  <c r="W3946" i="1"/>
  <c r="X3946" i="1"/>
  <c r="Y3946" i="1"/>
  <c r="Z3946" i="1"/>
  <c r="AA3946" i="1"/>
  <c r="AV3946" i="1"/>
  <c r="B3947" i="1"/>
  <c r="C3947" i="1"/>
  <c r="D3947" i="1"/>
  <c r="E3947" i="1"/>
  <c r="F3947" i="1"/>
  <c r="G3947" i="1"/>
  <c r="H3947" i="1"/>
  <c r="I3947" i="1"/>
  <c r="J3947" i="1"/>
  <c r="K3947" i="1"/>
  <c r="AU3947" i="1" s="1"/>
  <c r="L3947" i="1"/>
  <c r="AV3947" i="1" s="1"/>
  <c r="M3947" i="1"/>
  <c r="AD3947" i="1" s="1"/>
  <c r="AE3947" i="1" s="1"/>
  <c r="N3947" i="1"/>
  <c r="O3947" i="1"/>
  <c r="P3947" i="1"/>
  <c r="Q3947" i="1"/>
  <c r="R3947" i="1"/>
  <c r="S3947" i="1"/>
  <c r="T3947" i="1"/>
  <c r="U3947" i="1"/>
  <c r="V3947" i="1"/>
  <c r="W3947" i="1"/>
  <c r="X3947" i="1"/>
  <c r="Y3947" i="1"/>
  <c r="Z3947" i="1"/>
  <c r="AA3947" i="1"/>
  <c r="B3948" i="1"/>
  <c r="C3948" i="1"/>
  <c r="D3948" i="1"/>
  <c r="E3948" i="1"/>
  <c r="F3948" i="1"/>
  <c r="G3948" i="1"/>
  <c r="H3948" i="1"/>
  <c r="I3948" i="1"/>
  <c r="J3948" i="1"/>
  <c r="K3948" i="1"/>
  <c r="L3948" i="1"/>
  <c r="M3948" i="1"/>
  <c r="AD3948" i="1" s="1"/>
  <c r="AE3948" i="1" s="1"/>
  <c r="N3948" i="1"/>
  <c r="O3948" i="1"/>
  <c r="P3948" i="1"/>
  <c r="Q3948" i="1"/>
  <c r="R3948" i="1"/>
  <c r="S3948" i="1"/>
  <c r="T3948" i="1"/>
  <c r="U3948" i="1"/>
  <c r="V3948" i="1"/>
  <c r="W3948" i="1"/>
  <c r="X3948" i="1"/>
  <c r="Y3948" i="1"/>
  <c r="Z3948" i="1"/>
  <c r="AA3948" i="1"/>
  <c r="AU3948" i="1"/>
  <c r="AV3948" i="1"/>
  <c r="B3949" i="1"/>
  <c r="C3949" i="1"/>
  <c r="D3949" i="1"/>
  <c r="E3949" i="1"/>
  <c r="F3949" i="1"/>
  <c r="AX3949" i="1" s="1"/>
  <c r="G3949" i="1"/>
  <c r="H3949" i="1"/>
  <c r="I3949" i="1"/>
  <c r="J3949" i="1"/>
  <c r="K3949" i="1"/>
  <c r="AU3949" i="1" s="1"/>
  <c r="L3949" i="1"/>
  <c r="M3949" i="1"/>
  <c r="N3949" i="1"/>
  <c r="O3949" i="1"/>
  <c r="P3949" i="1"/>
  <c r="Q3949" i="1"/>
  <c r="R3949" i="1"/>
  <c r="S3949" i="1"/>
  <c r="T3949" i="1"/>
  <c r="U3949" i="1"/>
  <c r="V3949" i="1"/>
  <c r="W3949" i="1"/>
  <c r="X3949" i="1"/>
  <c r="Y3949" i="1"/>
  <c r="Z3949" i="1"/>
  <c r="AA3949" i="1"/>
  <c r="AD3949" i="1"/>
  <c r="AE3949" i="1"/>
  <c r="AV3949" i="1"/>
  <c r="AW3949" i="1"/>
  <c r="B3950" i="1"/>
  <c r="C3950" i="1"/>
  <c r="D3950" i="1"/>
  <c r="E3950" i="1"/>
  <c r="F3950" i="1"/>
  <c r="G3950" i="1"/>
  <c r="H3950" i="1"/>
  <c r="I3950" i="1"/>
  <c r="J3950" i="1"/>
  <c r="K3950" i="1"/>
  <c r="AU3950" i="1" s="1"/>
  <c r="L3950" i="1"/>
  <c r="M3950" i="1"/>
  <c r="AW3950" i="1" s="1"/>
  <c r="AX3950" i="1" s="1"/>
  <c r="N3950" i="1"/>
  <c r="O3950" i="1"/>
  <c r="P3950" i="1"/>
  <c r="Q3950" i="1"/>
  <c r="R3950" i="1"/>
  <c r="S3950" i="1"/>
  <c r="T3950" i="1"/>
  <c r="U3950" i="1"/>
  <c r="V3950" i="1"/>
  <c r="W3950" i="1"/>
  <c r="X3950" i="1"/>
  <c r="Y3950" i="1"/>
  <c r="Z3950" i="1"/>
  <c r="AA3950" i="1"/>
  <c r="AD3950" i="1"/>
  <c r="AE3950" i="1"/>
  <c r="AV3950" i="1"/>
  <c r="B3951" i="1"/>
  <c r="C3951" i="1"/>
  <c r="D3951" i="1"/>
  <c r="E3951" i="1"/>
  <c r="F3951" i="1"/>
  <c r="G3951" i="1"/>
  <c r="H3951" i="1"/>
  <c r="I3951" i="1"/>
  <c r="J3951" i="1"/>
  <c r="K3951" i="1"/>
  <c r="AU3951" i="1" s="1"/>
  <c r="L3951" i="1"/>
  <c r="M3951" i="1"/>
  <c r="AW3951" i="1" s="1"/>
  <c r="AX3951" i="1" s="1"/>
  <c r="N3951" i="1"/>
  <c r="O3951" i="1"/>
  <c r="P3951" i="1"/>
  <c r="Q3951" i="1"/>
  <c r="R3951" i="1"/>
  <c r="S3951" i="1"/>
  <c r="T3951" i="1"/>
  <c r="U3951" i="1"/>
  <c r="V3951" i="1"/>
  <c r="W3951" i="1"/>
  <c r="X3951" i="1"/>
  <c r="Y3951" i="1"/>
  <c r="Z3951" i="1"/>
  <c r="AA3951" i="1"/>
  <c r="AV3951" i="1"/>
  <c r="B3952" i="1"/>
  <c r="C3952" i="1"/>
  <c r="D3952" i="1"/>
  <c r="E3952" i="1"/>
  <c r="F3952" i="1"/>
  <c r="G3952" i="1"/>
  <c r="H3952" i="1"/>
  <c r="I3952" i="1"/>
  <c r="J3952" i="1"/>
  <c r="K3952" i="1"/>
  <c r="AU3952" i="1" s="1"/>
  <c r="L3952" i="1"/>
  <c r="AV3952" i="1" s="1"/>
  <c r="M3952" i="1"/>
  <c r="AD3952" i="1" s="1"/>
  <c r="AE3952" i="1" s="1"/>
  <c r="N3952" i="1"/>
  <c r="O3952" i="1"/>
  <c r="P3952" i="1"/>
  <c r="Q3952" i="1"/>
  <c r="R3952" i="1"/>
  <c r="S3952" i="1"/>
  <c r="T3952" i="1"/>
  <c r="U3952" i="1"/>
  <c r="V3952" i="1"/>
  <c r="W3952" i="1"/>
  <c r="X3952" i="1"/>
  <c r="Y3952" i="1"/>
  <c r="Z3952" i="1"/>
  <c r="AA3952" i="1"/>
  <c r="B3953" i="1"/>
  <c r="C3953" i="1"/>
  <c r="D3953" i="1"/>
  <c r="E3953" i="1"/>
  <c r="F3953" i="1"/>
  <c r="G3953" i="1"/>
  <c r="H3953" i="1"/>
  <c r="I3953" i="1"/>
  <c r="J3953" i="1"/>
  <c r="K3953" i="1"/>
  <c r="L3953" i="1"/>
  <c r="M3953" i="1"/>
  <c r="AD3953" i="1" s="1"/>
  <c r="AE3953" i="1" s="1"/>
  <c r="N3953" i="1"/>
  <c r="O3953" i="1"/>
  <c r="P3953" i="1"/>
  <c r="Q3953" i="1"/>
  <c r="R3953" i="1"/>
  <c r="S3953" i="1"/>
  <c r="T3953" i="1"/>
  <c r="U3953" i="1"/>
  <c r="V3953" i="1"/>
  <c r="W3953" i="1"/>
  <c r="X3953" i="1"/>
  <c r="Y3953" i="1"/>
  <c r="Z3953" i="1"/>
  <c r="AA3953" i="1"/>
  <c r="AU3953" i="1"/>
  <c r="AV3953" i="1"/>
  <c r="B3954" i="1"/>
  <c r="C3954" i="1"/>
  <c r="D3954" i="1"/>
  <c r="E3954" i="1"/>
  <c r="F3954" i="1"/>
  <c r="AX3954" i="1" s="1"/>
  <c r="G3954" i="1"/>
  <c r="H3954" i="1"/>
  <c r="I3954" i="1"/>
  <c r="J3954" i="1"/>
  <c r="K3954" i="1"/>
  <c r="AU3954" i="1" s="1"/>
  <c r="L3954" i="1"/>
  <c r="M3954" i="1"/>
  <c r="N3954" i="1"/>
  <c r="O3954" i="1"/>
  <c r="P3954" i="1"/>
  <c r="Q3954" i="1"/>
  <c r="R3954" i="1"/>
  <c r="S3954" i="1"/>
  <c r="T3954" i="1"/>
  <c r="U3954" i="1"/>
  <c r="V3954" i="1"/>
  <c r="W3954" i="1"/>
  <c r="X3954" i="1"/>
  <c r="Y3954" i="1"/>
  <c r="Z3954" i="1"/>
  <c r="AA3954" i="1"/>
  <c r="AD3954" i="1"/>
  <c r="AE3954" i="1"/>
  <c r="AV3954" i="1"/>
  <c r="AW3954" i="1"/>
  <c r="B3955" i="1"/>
  <c r="C3955" i="1"/>
  <c r="D3955" i="1"/>
  <c r="E3955" i="1"/>
  <c r="F3955" i="1"/>
  <c r="G3955" i="1"/>
  <c r="H3955" i="1"/>
  <c r="I3955" i="1"/>
  <c r="J3955" i="1"/>
  <c r="K3955" i="1"/>
  <c r="AU3955" i="1" s="1"/>
  <c r="L3955" i="1"/>
  <c r="M3955" i="1"/>
  <c r="AW3955" i="1" s="1"/>
  <c r="AX3955" i="1" s="1"/>
  <c r="N3955" i="1"/>
  <c r="O3955" i="1"/>
  <c r="P3955" i="1"/>
  <c r="Q3955" i="1"/>
  <c r="R3955" i="1"/>
  <c r="S3955" i="1"/>
  <c r="T3955" i="1"/>
  <c r="U3955" i="1"/>
  <c r="V3955" i="1"/>
  <c r="W3955" i="1"/>
  <c r="X3955" i="1"/>
  <c r="Y3955" i="1"/>
  <c r="Z3955" i="1"/>
  <c r="AA3955" i="1"/>
  <c r="AD3955" i="1"/>
  <c r="AE3955" i="1"/>
  <c r="AV3955" i="1"/>
  <c r="B3956" i="1"/>
  <c r="C3956" i="1"/>
  <c r="D3956" i="1"/>
  <c r="E3956" i="1"/>
  <c r="F3956" i="1"/>
  <c r="G3956" i="1"/>
  <c r="H3956" i="1"/>
  <c r="I3956" i="1"/>
  <c r="J3956" i="1"/>
  <c r="K3956" i="1"/>
  <c r="AU3956" i="1" s="1"/>
  <c r="L3956" i="1"/>
  <c r="M3956" i="1"/>
  <c r="AW3956" i="1" s="1"/>
  <c r="AX3956" i="1" s="1"/>
  <c r="N3956" i="1"/>
  <c r="O3956" i="1"/>
  <c r="P3956" i="1"/>
  <c r="Q3956" i="1"/>
  <c r="R3956" i="1"/>
  <c r="S3956" i="1"/>
  <c r="T3956" i="1"/>
  <c r="U3956" i="1"/>
  <c r="V3956" i="1"/>
  <c r="W3956" i="1"/>
  <c r="X3956" i="1"/>
  <c r="Y3956" i="1"/>
  <c r="Z3956" i="1"/>
  <c r="AA3956" i="1"/>
  <c r="AV3956" i="1"/>
  <c r="B3957" i="1"/>
  <c r="C3957" i="1"/>
  <c r="D3957" i="1"/>
  <c r="E3957" i="1"/>
  <c r="F3957" i="1"/>
  <c r="G3957" i="1"/>
  <c r="H3957" i="1"/>
  <c r="I3957" i="1"/>
  <c r="J3957" i="1"/>
  <c r="K3957" i="1"/>
  <c r="AU3957" i="1" s="1"/>
  <c r="L3957" i="1"/>
  <c r="AV3957" i="1" s="1"/>
  <c r="M3957" i="1"/>
  <c r="AD3957" i="1" s="1"/>
  <c r="AE3957" i="1" s="1"/>
  <c r="N3957" i="1"/>
  <c r="O3957" i="1"/>
  <c r="P3957" i="1"/>
  <c r="Q3957" i="1"/>
  <c r="R3957" i="1"/>
  <c r="S3957" i="1"/>
  <c r="T3957" i="1"/>
  <c r="U3957" i="1"/>
  <c r="V3957" i="1"/>
  <c r="W3957" i="1"/>
  <c r="X3957" i="1"/>
  <c r="Y3957" i="1"/>
  <c r="Z3957" i="1"/>
  <c r="AA3957" i="1"/>
  <c r="B3958" i="1"/>
  <c r="C3958" i="1"/>
  <c r="D3958" i="1"/>
  <c r="E3958" i="1"/>
  <c r="F3958" i="1"/>
  <c r="G3958" i="1"/>
  <c r="H3958" i="1"/>
  <c r="I3958" i="1"/>
  <c r="J3958" i="1"/>
  <c r="K3958" i="1"/>
  <c r="L3958" i="1"/>
  <c r="M3958" i="1"/>
  <c r="AD3958" i="1" s="1"/>
  <c r="AE3958" i="1" s="1"/>
  <c r="N3958" i="1"/>
  <c r="O3958" i="1"/>
  <c r="P3958" i="1"/>
  <c r="Q3958" i="1"/>
  <c r="R3958" i="1"/>
  <c r="S3958" i="1"/>
  <c r="T3958" i="1"/>
  <c r="U3958" i="1"/>
  <c r="V3958" i="1"/>
  <c r="W3958" i="1"/>
  <c r="X3958" i="1"/>
  <c r="Y3958" i="1"/>
  <c r="Z3958" i="1"/>
  <c r="AA3958" i="1"/>
  <c r="AU3958" i="1"/>
  <c r="AV3958" i="1"/>
  <c r="B3959" i="1"/>
  <c r="C3959" i="1"/>
  <c r="D3959" i="1"/>
  <c r="E3959" i="1"/>
  <c r="F3959" i="1"/>
  <c r="AX3959" i="1" s="1"/>
  <c r="G3959" i="1"/>
  <c r="H3959" i="1"/>
  <c r="I3959" i="1"/>
  <c r="J3959" i="1"/>
  <c r="K3959" i="1"/>
  <c r="AU3959" i="1" s="1"/>
  <c r="L3959" i="1"/>
  <c r="M3959" i="1"/>
  <c r="N3959" i="1"/>
  <c r="O3959" i="1"/>
  <c r="P3959" i="1"/>
  <c r="Q3959" i="1"/>
  <c r="R3959" i="1"/>
  <c r="S3959" i="1"/>
  <c r="T3959" i="1"/>
  <c r="U3959" i="1"/>
  <c r="V3959" i="1"/>
  <c r="W3959" i="1"/>
  <c r="X3959" i="1"/>
  <c r="Y3959" i="1"/>
  <c r="Z3959" i="1"/>
  <c r="AA3959" i="1"/>
  <c r="AD3959" i="1"/>
  <c r="AE3959" i="1"/>
  <c r="AV3959" i="1"/>
  <c r="AW3959" i="1"/>
  <c r="B3960" i="1"/>
  <c r="C3960" i="1"/>
  <c r="D3960" i="1"/>
  <c r="E3960" i="1"/>
  <c r="F3960" i="1"/>
  <c r="G3960" i="1"/>
  <c r="H3960" i="1"/>
  <c r="I3960" i="1"/>
  <c r="J3960" i="1"/>
  <c r="K3960" i="1"/>
  <c r="L3960" i="1"/>
  <c r="M3960" i="1"/>
  <c r="N3960" i="1"/>
  <c r="O3960" i="1"/>
  <c r="P3960" i="1"/>
  <c r="Q3960" i="1"/>
  <c r="R3960" i="1"/>
  <c r="S3960" i="1"/>
  <c r="T3960" i="1"/>
  <c r="U3960" i="1"/>
  <c r="V3960" i="1"/>
  <c r="W3960" i="1"/>
  <c r="X3960" i="1"/>
  <c r="Y3960" i="1"/>
  <c r="Z3960" i="1"/>
  <c r="AA3960" i="1"/>
  <c r="AD3960" i="1"/>
  <c r="AE3960" i="1"/>
  <c r="AU3960" i="1"/>
  <c r="AW3960" i="1" s="1"/>
  <c r="AX3960" i="1" s="1"/>
  <c r="AV3960" i="1"/>
  <c r="B3961" i="1"/>
  <c r="C3961" i="1"/>
  <c r="D3961" i="1"/>
  <c r="E3961" i="1"/>
  <c r="F3961" i="1"/>
  <c r="G3961" i="1"/>
  <c r="H3961" i="1"/>
  <c r="I3961" i="1"/>
  <c r="J3961" i="1"/>
  <c r="K3961" i="1"/>
  <c r="AU3961" i="1" s="1"/>
  <c r="L3961" i="1"/>
  <c r="M3961" i="1"/>
  <c r="AW3961" i="1" s="1"/>
  <c r="N3961" i="1"/>
  <c r="O3961" i="1"/>
  <c r="P3961" i="1"/>
  <c r="Q3961" i="1"/>
  <c r="R3961" i="1"/>
  <c r="S3961" i="1"/>
  <c r="T3961" i="1"/>
  <c r="U3961" i="1"/>
  <c r="V3961" i="1"/>
  <c r="W3961" i="1"/>
  <c r="X3961" i="1"/>
  <c r="Y3961" i="1"/>
  <c r="Z3961" i="1"/>
  <c r="AA3961" i="1"/>
  <c r="AV3961" i="1"/>
  <c r="B3962" i="1"/>
  <c r="C3962" i="1"/>
  <c r="D3962" i="1"/>
  <c r="E3962" i="1"/>
  <c r="F3962" i="1"/>
  <c r="G3962" i="1"/>
  <c r="H3962" i="1"/>
  <c r="I3962" i="1"/>
  <c r="J3962" i="1"/>
  <c r="K3962" i="1"/>
  <c r="L3962" i="1"/>
  <c r="AV3962" i="1" s="1"/>
  <c r="M3962" i="1"/>
  <c r="AW3962" i="1" s="1"/>
  <c r="AX3962" i="1" s="1"/>
  <c r="N3962" i="1"/>
  <c r="O3962" i="1"/>
  <c r="P3962" i="1"/>
  <c r="Q3962" i="1"/>
  <c r="R3962" i="1"/>
  <c r="S3962" i="1"/>
  <c r="T3962" i="1"/>
  <c r="U3962" i="1"/>
  <c r="V3962" i="1"/>
  <c r="W3962" i="1"/>
  <c r="X3962" i="1"/>
  <c r="Y3962" i="1"/>
  <c r="Z3962" i="1"/>
  <c r="AA3962" i="1"/>
  <c r="AU3962" i="1"/>
  <c r="B3963" i="1"/>
  <c r="C3963" i="1"/>
  <c r="D3963" i="1"/>
  <c r="E3963" i="1"/>
  <c r="F3963" i="1"/>
  <c r="AX3963" i="1" s="1"/>
  <c r="G3963" i="1"/>
  <c r="H3963" i="1"/>
  <c r="I3963" i="1"/>
  <c r="J3963" i="1"/>
  <c r="K3963" i="1"/>
  <c r="AU3963" i="1" s="1"/>
  <c r="L3963" i="1"/>
  <c r="M3963" i="1"/>
  <c r="N3963" i="1"/>
  <c r="O3963" i="1"/>
  <c r="P3963" i="1"/>
  <c r="Q3963" i="1"/>
  <c r="R3963" i="1"/>
  <c r="S3963" i="1"/>
  <c r="T3963" i="1"/>
  <c r="U3963" i="1"/>
  <c r="V3963" i="1"/>
  <c r="W3963" i="1"/>
  <c r="X3963" i="1"/>
  <c r="Y3963" i="1"/>
  <c r="Z3963" i="1"/>
  <c r="AA3963" i="1"/>
  <c r="AV3963" i="1"/>
  <c r="AW3963" i="1"/>
  <c r="B3964" i="1"/>
  <c r="C3964" i="1"/>
  <c r="D3964" i="1"/>
  <c r="E3964" i="1"/>
  <c r="F3964" i="1"/>
  <c r="G3964" i="1"/>
  <c r="H3964" i="1"/>
  <c r="I3964" i="1"/>
  <c r="J3964" i="1"/>
  <c r="K3964" i="1"/>
  <c r="AU3964" i="1" s="1"/>
  <c r="L3964" i="1"/>
  <c r="M3964" i="1"/>
  <c r="N3964" i="1"/>
  <c r="O3964" i="1"/>
  <c r="P3964" i="1"/>
  <c r="Q3964" i="1"/>
  <c r="R3964" i="1"/>
  <c r="S3964" i="1"/>
  <c r="T3964" i="1"/>
  <c r="U3964" i="1"/>
  <c r="V3964" i="1"/>
  <c r="W3964" i="1"/>
  <c r="X3964" i="1"/>
  <c r="Y3964" i="1"/>
  <c r="Z3964" i="1"/>
  <c r="AA3964" i="1"/>
  <c r="AV3964" i="1"/>
  <c r="AW3964" i="1"/>
  <c r="AX3964" i="1"/>
  <c r="AY3964" i="1" s="1"/>
  <c r="B3965" i="1"/>
  <c r="C3965" i="1"/>
  <c r="D3965" i="1"/>
  <c r="E3965" i="1"/>
  <c r="F3965" i="1"/>
  <c r="AX3965" i="1" s="1"/>
  <c r="G3965" i="1"/>
  <c r="H3965" i="1"/>
  <c r="I3965" i="1"/>
  <c r="J3965" i="1"/>
  <c r="K3965" i="1"/>
  <c r="L3965" i="1"/>
  <c r="M3965" i="1"/>
  <c r="N3965" i="1"/>
  <c r="O3965" i="1"/>
  <c r="P3965" i="1"/>
  <c r="Q3965" i="1"/>
  <c r="R3965" i="1"/>
  <c r="S3965" i="1"/>
  <c r="T3965" i="1"/>
  <c r="U3965" i="1"/>
  <c r="V3965" i="1"/>
  <c r="W3965" i="1"/>
  <c r="X3965" i="1"/>
  <c r="Y3965" i="1"/>
  <c r="Z3965" i="1"/>
  <c r="AA3965" i="1"/>
  <c r="AU3965" i="1"/>
  <c r="AV3965" i="1"/>
  <c r="AW3965" i="1"/>
  <c r="B3966" i="1"/>
  <c r="C3966" i="1"/>
  <c r="D3966" i="1"/>
  <c r="E3966" i="1"/>
  <c r="F3966" i="1"/>
  <c r="G3966" i="1"/>
  <c r="H3966" i="1"/>
  <c r="I3966" i="1"/>
  <c r="J3966" i="1"/>
  <c r="K3966" i="1"/>
  <c r="L3966" i="1"/>
  <c r="M3966" i="1"/>
  <c r="AW3966" i="1" s="1"/>
  <c r="AX3966" i="1" s="1"/>
  <c r="N3966" i="1"/>
  <c r="O3966" i="1"/>
  <c r="P3966" i="1"/>
  <c r="Q3966" i="1"/>
  <c r="R3966" i="1"/>
  <c r="S3966" i="1"/>
  <c r="T3966" i="1"/>
  <c r="U3966" i="1"/>
  <c r="V3966" i="1"/>
  <c r="W3966" i="1"/>
  <c r="X3966" i="1"/>
  <c r="Y3966" i="1"/>
  <c r="Z3966" i="1"/>
  <c r="AA3966" i="1"/>
  <c r="AU3966" i="1"/>
  <c r="AV3966" i="1"/>
  <c r="B3967" i="1"/>
  <c r="C3967" i="1"/>
  <c r="D3967" i="1"/>
  <c r="E3967" i="1"/>
  <c r="F3967" i="1"/>
  <c r="G3967" i="1"/>
  <c r="H3967" i="1"/>
  <c r="I3967" i="1"/>
  <c r="J3967" i="1"/>
  <c r="K3967" i="1"/>
  <c r="L3967" i="1"/>
  <c r="AV3967" i="1" s="1"/>
  <c r="M3967" i="1"/>
  <c r="AW3967" i="1" s="1"/>
  <c r="AX3967" i="1" s="1"/>
  <c r="N3967" i="1"/>
  <c r="O3967" i="1"/>
  <c r="P3967" i="1"/>
  <c r="Q3967" i="1"/>
  <c r="R3967" i="1"/>
  <c r="S3967" i="1"/>
  <c r="T3967" i="1"/>
  <c r="U3967" i="1"/>
  <c r="V3967" i="1"/>
  <c r="W3967" i="1"/>
  <c r="X3967" i="1"/>
  <c r="Y3967" i="1"/>
  <c r="Z3967" i="1"/>
  <c r="AA3967" i="1"/>
  <c r="AU3967" i="1"/>
  <c r="B3968" i="1"/>
  <c r="C3968" i="1"/>
  <c r="D3968" i="1"/>
  <c r="E3968" i="1"/>
  <c r="F3968" i="1"/>
  <c r="AX3968" i="1" s="1"/>
  <c r="G3968" i="1"/>
  <c r="H3968" i="1"/>
  <c r="I3968" i="1"/>
  <c r="J3968" i="1"/>
  <c r="K3968" i="1"/>
  <c r="AU3968" i="1" s="1"/>
  <c r="L3968" i="1"/>
  <c r="M3968" i="1"/>
  <c r="N3968" i="1"/>
  <c r="O3968" i="1"/>
  <c r="P3968" i="1"/>
  <c r="Q3968" i="1"/>
  <c r="R3968" i="1"/>
  <c r="S3968" i="1"/>
  <c r="T3968" i="1"/>
  <c r="U3968" i="1"/>
  <c r="V3968" i="1"/>
  <c r="W3968" i="1"/>
  <c r="X3968" i="1"/>
  <c r="Y3968" i="1"/>
  <c r="Z3968" i="1"/>
  <c r="AA3968" i="1"/>
  <c r="AV3968" i="1"/>
  <c r="AW3968" i="1"/>
  <c r="B3969" i="1"/>
  <c r="C3969" i="1"/>
  <c r="D3969" i="1"/>
  <c r="E3969" i="1"/>
  <c r="F3969" i="1"/>
  <c r="G3969" i="1"/>
  <c r="H3969" i="1"/>
  <c r="I3969" i="1"/>
  <c r="J3969" i="1"/>
  <c r="K3969" i="1"/>
  <c r="AU3969" i="1" s="1"/>
  <c r="L3969" i="1"/>
  <c r="M3969" i="1"/>
  <c r="N3969" i="1"/>
  <c r="O3969" i="1"/>
  <c r="P3969" i="1"/>
  <c r="Q3969" i="1"/>
  <c r="R3969" i="1"/>
  <c r="S3969" i="1"/>
  <c r="T3969" i="1"/>
  <c r="U3969" i="1"/>
  <c r="V3969" i="1"/>
  <c r="W3969" i="1"/>
  <c r="X3969" i="1"/>
  <c r="Y3969" i="1"/>
  <c r="Z3969" i="1"/>
  <c r="AA3969" i="1"/>
  <c r="AV3969" i="1"/>
  <c r="AW3969" i="1"/>
  <c r="AX3969" i="1"/>
  <c r="AY3969" i="1" s="1"/>
  <c r="B3970" i="1"/>
  <c r="C3970" i="1"/>
  <c r="D3970" i="1"/>
  <c r="E3970" i="1"/>
  <c r="F3970" i="1"/>
  <c r="AX3970" i="1" s="1"/>
  <c r="G3970" i="1"/>
  <c r="H3970" i="1"/>
  <c r="I3970" i="1"/>
  <c r="J3970" i="1"/>
  <c r="K3970" i="1"/>
  <c r="L3970" i="1"/>
  <c r="M3970" i="1"/>
  <c r="N3970" i="1"/>
  <c r="O3970" i="1"/>
  <c r="P3970" i="1"/>
  <c r="Q3970" i="1"/>
  <c r="R3970" i="1"/>
  <c r="S3970" i="1"/>
  <c r="T3970" i="1"/>
  <c r="U3970" i="1"/>
  <c r="V3970" i="1"/>
  <c r="W3970" i="1"/>
  <c r="X3970" i="1"/>
  <c r="Y3970" i="1"/>
  <c r="Z3970" i="1"/>
  <c r="AA3970" i="1"/>
  <c r="AU3970" i="1"/>
  <c r="AV3970" i="1"/>
  <c r="AW3970" i="1"/>
  <c r="B3971" i="1"/>
  <c r="C3971" i="1"/>
  <c r="D3971" i="1"/>
  <c r="E3971" i="1"/>
  <c r="F3971" i="1"/>
  <c r="G3971" i="1"/>
  <c r="H3971" i="1"/>
  <c r="I3971" i="1"/>
  <c r="J3971" i="1"/>
  <c r="K3971" i="1"/>
  <c r="L3971" i="1"/>
  <c r="M3971" i="1"/>
  <c r="AW3971" i="1" s="1"/>
  <c r="AX3971" i="1" s="1"/>
  <c r="N3971" i="1"/>
  <c r="O3971" i="1"/>
  <c r="P3971" i="1"/>
  <c r="Q3971" i="1"/>
  <c r="R3971" i="1"/>
  <c r="S3971" i="1"/>
  <c r="T3971" i="1"/>
  <c r="U3971" i="1"/>
  <c r="V3971" i="1"/>
  <c r="W3971" i="1"/>
  <c r="X3971" i="1"/>
  <c r="Y3971" i="1"/>
  <c r="Z3971" i="1"/>
  <c r="AA3971" i="1"/>
  <c r="AU3971" i="1"/>
  <c r="AV3971" i="1"/>
  <c r="B3972" i="1"/>
  <c r="C3972" i="1"/>
  <c r="D3972" i="1"/>
  <c r="E3972" i="1"/>
  <c r="F3972" i="1"/>
  <c r="G3972" i="1"/>
  <c r="H3972" i="1"/>
  <c r="I3972" i="1"/>
  <c r="J3972" i="1"/>
  <c r="K3972" i="1"/>
  <c r="L3972" i="1"/>
  <c r="AV3972" i="1" s="1"/>
  <c r="M3972" i="1"/>
  <c r="AW3972" i="1" s="1"/>
  <c r="AX3972" i="1" s="1"/>
  <c r="N3972" i="1"/>
  <c r="O3972" i="1"/>
  <c r="P3972" i="1"/>
  <c r="Q3972" i="1"/>
  <c r="R3972" i="1"/>
  <c r="S3972" i="1"/>
  <c r="T3972" i="1"/>
  <c r="U3972" i="1"/>
  <c r="V3972" i="1"/>
  <c r="W3972" i="1"/>
  <c r="X3972" i="1"/>
  <c r="Y3972" i="1"/>
  <c r="Z3972" i="1"/>
  <c r="AA3972" i="1"/>
  <c r="AU3972" i="1"/>
  <c r="B3973" i="1"/>
  <c r="C3973" i="1"/>
  <c r="D3973" i="1"/>
  <c r="E3973" i="1"/>
  <c r="F3973" i="1"/>
  <c r="AX3973" i="1" s="1"/>
  <c r="G3973" i="1"/>
  <c r="H3973" i="1"/>
  <c r="I3973" i="1"/>
  <c r="J3973" i="1"/>
  <c r="K3973" i="1"/>
  <c r="AU3973" i="1" s="1"/>
  <c r="L3973" i="1"/>
  <c r="AV3973" i="1" s="1"/>
  <c r="M3973" i="1"/>
  <c r="N3973" i="1"/>
  <c r="O3973" i="1"/>
  <c r="P3973" i="1"/>
  <c r="Q3973" i="1"/>
  <c r="R3973" i="1"/>
  <c r="S3973" i="1"/>
  <c r="T3973" i="1"/>
  <c r="U3973" i="1"/>
  <c r="V3973" i="1"/>
  <c r="W3973" i="1"/>
  <c r="X3973" i="1"/>
  <c r="Y3973" i="1"/>
  <c r="Z3973" i="1"/>
  <c r="AA3973" i="1"/>
  <c r="AW3973" i="1"/>
  <c r="B3974" i="1"/>
  <c r="C3974" i="1"/>
  <c r="D3974" i="1"/>
  <c r="E3974" i="1"/>
  <c r="F3974" i="1"/>
  <c r="G3974" i="1"/>
  <c r="H3974" i="1"/>
  <c r="I3974" i="1"/>
  <c r="J3974" i="1"/>
  <c r="K3974" i="1"/>
  <c r="AU3974" i="1" s="1"/>
  <c r="L3974" i="1"/>
  <c r="M3974" i="1"/>
  <c r="N3974" i="1"/>
  <c r="O3974" i="1"/>
  <c r="P3974" i="1"/>
  <c r="Q3974" i="1"/>
  <c r="R3974" i="1"/>
  <c r="S3974" i="1"/>
  <c r="T3974" i="1"/>
  <c r="U3974" i="1"/>
  <c r="V3974" i="1"/>
  <c r="W3974" i="1"/>
  <c r="X3974" i="1"/>
  <c r="Y3974" i="1"/>
  <c r="Z3974" i="1"/>
  <c r="AA3974" i="1"/>
  <c r="AV3974" i="1"/>
  <c r="AW3974" i="1"/>
  <c r="AX3974" i="1"/>
  <c r="AY3974" i="1" s="1"/>
  <c r="B3975" i="1"/>
  <c r="C3975" i="1"/>
  <c r="D3975" i="1"/>
  <c r="E3975" i="1"/>
  <c r="F3975" i="1"/>
  <c r="AX3975" i="1" s="1"/>
  <c r="G3975" i="1"/>
  <c r="H3975" i="1"/>
  <c r="I3975" i="1"/>
  <c r="J3975" i="1"/>
  <c r="K3975" i="1"/>
  <c r="L3975" i="1"/>
  <c r="M3975" i="1"/>
  <c r="N3975" i="1"/>
  <c r="O3975" i="1"/>
  <c r="P3975" i="1"/>
  <c r="Q3975" i="1"/>
  <c r="R3975" i="1"/>
  <c r="S3975" i="1"/>
  <c r="T3975" i="1"/>
  <c r="U3975" i="1"/>
  <c r="V3975" i="1"/>
  <c r="W3975" i="1"/>
  <c r="X3975" i="1"/>
  <c r="Y3975" i="1"/>
  <c r="Z3975" i="1"/>
  <c r="AA3975" i="1"/>
  <c r="AU3975" i="1"/>
  <c r="AV3975" i="1"/>
  <c r="AW3975" i="1"/>
  <c r="B3976" i="1"/>
  <c r="C3976" i="1"/>
  <c r="D3976" i="1"/>
  <c r="E3976" i="1"/>
  <c r="F3976" i="1"/>
  <c r="G3976" i="1"/>
  <c r="H3976" i="1"/>
  <c r="I3976" i="1"/>
  <c r="J3976" i="1"/>
  <c r="K3976" i="1"/>
  <c r="L3976" i="1"/>
  <c r="M3976" i="1"/>
  <c r="AW3976" i="1" s="1"/>
  <c r="AX3976" i="1" s="1"/>
  <c r="N3976" i="1"/>
  <c r="O3976" i="1"/>
  <c r="P3976" i="1"/>
  <c r="Q3976" i="1"/>
  <c r="R3976" i="1"/>
  <c r="S3976" i="1"/>
  <c r="T3976" i="1"/>
  <c r="U3976" i="1"/>
  <c r="V3976" i="1"/>
  <c r="W3976" i="1"/>
  <c r="X3976" i="1"/>
  <c r="Y3976" i="1"/>
  <c r="Z3976" i="1"/>
  <c r="AA3976" i="1"/>
  <c r="AU3976" i="1"/>
  <c r="AV3976" i="1"/>
  <c r="B3977" i="1"/>
  <c r="C3977" i="1"/>
  <c r="D3977" i="1"/>
  <c r="E3977" i="1"/>
  <c r="F3977" i="1"/>
  <c r="G3977" i="1"/>
  <c r="H3977" i="1"/>
  <c r="I3977" i="1"/>
  <c r="J3977" i="1"/>
  <c r="K3977" i="1"/>
  <c r="L3977" i="1"/>
  <c r="AV3977" i="1" s="1"/>
  <c r="M3977" i="1"/>
  <c r="AW3977" i="1" s="1"/>
  <c r="N3977" i="1"/>
  <c r="O3977" i="1"/>
  <c r="P3977" i="1"/>
  <c r="Q3977" i="1"/>
  <c r="R3977" i="1"/>
  <c r="S3977" i="1"/>
  <c r="T3977" i="1"/>
  <c r="U3977" i="1"/>
  <c r="V3977" i="1"/>
  <c r="W3977" i="1"/>
  <c r="X3977" i="1"/>
  <c r="Y3977" i="1"/>
  <c r="Z3977" i="1"/>
  <c r="AA3977" i="1"/>
  <c r="AU3977" i="1"/>
  <c r="B3978" i="1"/>
  <c r="C3978" i="1"/>
  <c r="D3978" i="1"/>
  <c r="E3978" i="1"/>
  <c r="F3978" i="1"/>
  <c r="AX3978" i="1" s="1"/>
  <c r="G3978" i="1"/>
  <c r="H3978" i="1"/>
  <c r="I3978" i="1"/>
  <c r="J3978" i="1"/>
  <c r="K3978" i="1"/>
  <c r="AU3978" i="1" s="1"/>
  <c r="L3978" i="1"/>
  <c r="AV3978" i="1" s="1"/>
  <c r="M3978" i="1"/>
  <c r="N3978" i="1"/>
  <c r="O3978" i="1"/>
  <c r="P3978" i="1"/>
  <c r="Q3978" i="1"/>
  <c r="R3978" i="1"/>
  <c r="S3978" i="1"/>
  <c r="T3978" i="1"/>
  <c r="U3978" i="1"/>
  <c r="V3978" i="1"/>
  <c r="W3978" i="1"/>
  <c r="X3978" i="1"/>
  <c r="Y3978" i="1"/>
  <c r="Z3978" i="1"/>
  <c r="AA3978" i="1"/>
  <c r="AW3978" i="1"/>
  <c r="B3979" i="1"/>
  <c r="C3979" i="1"/>
  <c r="D3979" i="1"/>
  <c r="E3979" i="1"/>
  <c r="F3979" i="1"/>
  <c r="G3979" i="1"/>
  <c r="H3979" i="1"/>
  <c r="I3979" i="1"/>
  <c r="J3979" i="1"/>
  <c r="K3979" i="1"/>
  <c r="AU3979" i="1" s="1"/>
  <c r="L3979" i="1"/>
  <c r="AV3979" i="1" s="1"/>
  <c r="M3979" i="1"/>
  <c r="N3979" i="1"/>
  <c r="O3979" i="1"/>
  <c r="P3979" i="1"/>
  <c r="Q3979" i="1"/>
  <c r="R3979" i="1"/>
  <c r="S3979" i="1"/>
  <c r="T3979" i="1"/>
  <c r="U3979" i="1"/>
  <c r="V3979" i="1"/>
  <c r="W3979" i="1"/>
  <c r="X3979" i="1"/>
  <c r="Y3979" i="1"/>
  <c r="Z3979" i="1"/>
  <c r="AA3979" i="1"/>
  <c r="AW3979" i="1"/>
  <c r="AX3979" i="1"/>
  <c r="AY3979" i="1" s="1"/>
  <c r="B3980" i="1"/>
  <c r="C3980" i="1"/>
  <c r="D3980" i="1"/>
  <c r="E3980" i="1"/>
  <c r="F3980" i="1"/>
  <c r="AX3980" i="1" s="1"/>
  <c r="G3980" i="1"/>
  <c r="H3980" i="1"/>
  <c r="I3980" i="1"/>
  <c r="J3980" i="1"/>
  <c r="K3980" i="1"/>
  <c r="L3980" i="1"/>
  <c r="M3980" i="1"/>
  <c r="N3980" i="1"/>
  <c r="O3980" i="1"/>
  <c r="P3980" i="1"/>
  <c r="Q3980" i="1"/>
  <c r="R3980" i="1"/>
  <c r="S3980" i="1"/>
  <c r="T3980" i="1"/>
  <c r="U3980" i="1"/>
  <c r="V3980" i="1"/>
  <c r="W3980" i="1"/>
  <c r="X3980" i="1"/>
  <c r="Y3980" i="1"/>
  <c r="Z3980" i="1"/>
  <c r="AA3980" i="1"/>
  <c r="AU3980" i="1"/>
  <c r="AV3980" i="1"/>
  <c r="AW3980" i="1"/>
  <c r="B3981" i="1"/>
  <c r="C3981" i="1"/>
  <c r="D3981" i="1"/>
  <c r="E3981" i="1"/>
  <c r="F3981" i="1"/>
  <c r="G3981" i="1"/>
  <c r="H3981" i="1"/>
  <c r="I3981" i="1"/>
  <c r="J3981" i="1"/>
  <c r="K3981" i="1"/>
  <c r="L3981" i="1"/>
  <c r="M3981" i="1"/>
  <c r="AW3981" i="1" s="1"/>
  <c r="AX3981" i="1" s="1"/>
  <c r="N3981" i="1"/>
  <c r="O3981" i="1"/>
  <c r="P3981" i="1"/>
  <c r="Q3981" i="1"/>
  <c r="R3981" i="1"/>
  <c r="S3981" i="1"/>
  <c r="T3981" i="1"/>
  <c r="U3981" i="1"/>
  <c r="V3981" i="1"/>
  <c r="W3981" i="1"/>
  <c r="X3981" i="1"/>
  <c r="Y3981" i="1"/>
  <c r="Z3981" i="1"/>
  <c r="AA3981" i="1"/>
  <c r="AU3981" i="1"/>
  <c r="AV3981" i="1"/>
  <c r="B3982" i="1"/>
  <c r="C3982" i="1"/>
  <c r="D3982" i="1"/>
  <c r="E3982" i="1"/>
  <c r="F3982" i="1"/>
  <c r="G3982" i="1"/>
  <c r="H3982" i="1"/>
  <c r="I3982" i="1"/>
  <c r="J3982" i="1"/>
  <c r="K3982" i="1"/>
  <c r="L3982" i="1"/>
  <c r="AV3982" i="1" s="1"/>
  <c r="M3982" i="1"/>
  <c r="AW3982" i="1" s="1"/>
  <c r="N3982" i="1"/>
  <c r="O3982" i="1"/>
  <c r="P3982" i="1"/>
  <c r="Q3982" i="1"/>
  <c r="R3982" i="1"/>
  <c r="S3982" i="1"/>
  <c r="T3982" i="1"/>
  <c r="U3982" i="1"/>
  <c r="V3982" i="1"/>
  <c r="W3982" i="1"/>
  <c r="X3982" i="1"/>
  <c r="Y3982" i="1"/>
  <c r="Z3982" i="1"/>
  <c r="AA3982" i="1"/>
  <c r="AU3982" i="1"/>
  <c r="B3983" i="1"/>
  <c r="C3983" i="1"/>
  <c r="D3983" i="1"/>
  <c r="E3983" i="1"/>
  <c r="F3983" i="1"/>
  <c r="AX3983" i="1" s="1"/>
  <c r="G3983" i="1"/>
  <c r="H3983" i="1"/>
  <c r="I3983" i="1"/>
  <c r="J3983" i="1"/>
  <c r="K3983" i="1"/>
  <c r="AU3983" i="1" s="1"/>
  <c r="L3983" i="1"/>
  <c r="M3983" i="1"/>
  <c r="N3983" i="1"/>
  <c r="O3983" i="1"/>
  <c r="P3983" i="1"/>
  <c r="Q3983" i="1"/>
  <c r="R3983" i="1"/>
  <c r="S3983" i="1"/>
  <c r="T3983" i="1"/>
  <c r="U3983" i="1"/>
  <c r="V3983" i="1"/>
  <c r="W3983" i="1"/>
  <c r="X3983" i="1"/>
  <c r="Y3983" i="1"/>
  <c r="Z3983" i="1"/>
  <c r="AA3983" i="1"/>
  <c r="AV3983" i="1"/>
  <c r="AW3983" i="1"/>
  <c r="B3984" i="1"/>
  <c r="C3984" i="1"/>
  <c r="D3984" i="1"/>
  <c r="E3984" i="1"/>
  <c r="F3984" i="1"/>
  <c r="G3984" i="1"/>
  <c r="H3984" i="1"/>
  <c r="I3984" i="1"/>
  <c r="J3984" i="1"/>
  <c r="K3984" i="1"/>
  <c r="AU3984" i="1" s="1"/>
  <c r="L3984" i="1"/>
  <c r="AV3984" i="1" s="1"/>
  <c r="M3984" i="1"/>
  <c r="N3984" i="1"/>
  <c r="O3984" i="1"/>
  <c r="P3984" i="1"/>
  <c r="Q3984" i="1"/>
  <c r="R3984" i="1"/>
  <c r="S3984" i="1"/>
  <c r="T3984" i="1"/>
  <c r="U3984" i="1"/>
  <c r="V3984" i="1"/>
  <c r="W3984" i="1"/>
  <c r="X3984" i="1"/>
  <c r="Y3984" i="1"/>
  <c r="Z3984" i="1"/>
  <c r="AA3984" i="1"/>
  <c r="AW3984" i="1"/>
  <c r="AX3984" i="1"/>
  <c r="AY3984" i="1" s="1"/>
  <c r="B3985" i="1"/>
  <c r="C3985" i="1"/>
  <c r="D3985" i="1"/>
  <c r="E3985" i="1"/>
  <c r="F3985" i="1"/>
  <c r="AX3985" i="1" s="1"/>
  <c r="G3985" i="1"/>
  <c r="H3985" i="1"/>
  <c r="I3985" i="1"/>
  <c r="J3985" i="1"/>
  <c r="K3985" i="1"/>
  <c r="L3985" i="1"/>
  <c r="M3985" i="1"/>
  <c r="N3985" i="1"/>
  <c r="O3985" i="1"/>
  <c r="P3985" i="1"/>
  <c r="Q3985" i="1"/>
  <c r="R3985" i="1"/>
  <c r="S3985" i="1"/>
  <c r="T3985" i="1"/>
  <c r="U3985" i="1"/>
  <c r="V3985" i="1"/>
  <c r="W3985" i="1"/>
  <c r="X3985" i="1"/>
  <c r="Y3985" i="1"/>
  <c r="Z3985" i="1"/>
  <c r="AA3985" i="1"/>
  <c r="AU3985" i="1"/>
  <c r="AV3985" i="1"/>
  <c r="AW3985" i="1"/>
  <c r="B3986" i="1"/>
  <c r="C3986" i="1"/>
  <c r="D3986" i="1"/>
  <c r="E3986" i="1"/>
  <c r="F3986" i="1"/>
  <c r="G3986" i="1"/>
  <c r="H3986" i="1"/>
  <c r="I3986" i="1"/>
  <c r="J3986" i="1"/>
  <c r="K3986" i="1"/>
  <c r="L3986" i="1"/>
  <c r="M3986" i="1"/>
  <c r="AW3986" i="1" s="1"/>
  <c r="AX3986" i="1" s="1"/>
  <c r="N3986" i="1"/>
  <c r="O3986" i="1"/>
  <c r="P3986" i="1"/>
  <c r="Q3986" i="1"/>
  <c r="R3986" i="1"/>
  <c r="S3986" i="1"/>
  <c r="T3986" i="1"/>
  <c r="U3986" i="1"/>
  <c r="V3986" i="1"/>
  <c r="W3986" i="1"/>
  <c r="X3986" i="1"/>
  <c r="Y3986" i="1"/>
  <c r="Z3986" i="1"/>
  <c r="AA3986" i="1"/>
  <c r="AU3986" i="1"/>
  <c r="AV3986" i="1"/>
  <c r="B3987" i="1"/>
  <c r="C3987" i="1"/>
  <c r="D3987" i="1"/>
  <c r="E3987" i="1"/>
  <c r="F3987" i="1"/>
  <c r="G3987" i="1"/>
  <c r="H3987" i="1"/>
  <c r="I3987" i="1"/>
  <c r="J3987" i="1"/>
  <c r="K3987" i="1"/>
  <c r="L3987" i="1"/>
  <c r="AV3987" i="1" s="1"/>
  <c r="M3987" i="1"/>
  <c r="AW3987" i="1" s="1"/>
  <c r="N3987" i="1"/>
  <c r="O3987" i="1"/>
  <c r="P3987" i="1"/>
  <c r="Q3987" i="1"/>
  <c r="R3987" i="1"/>
  <c r="S3987" i="1"/>
  <c r="T3987" i="1"/>
  <c r="U3987" i="1"/>
  <c r="V3987" i="1"/>
  <c r="W3987" i="1"/>
  <c r="X3987" i="1"/>
  <c r="Y3987" i="1"/>
  <c r="Z3987" i="1"/>
  <c r="AA3987" i="1"/>
  <c r="AU3987" i="1"/>
  <c r="B3988" i="1"/>
  <c r="C3988" i="1"/>
  <c r="D3988" i="1"/>
  <c r="E3988" i="1"/>
  <c r="F3988" i="1"/>
  <c r="AX3988" i="1" s="1"/>
  <c r="G3988" i="1"/>
  <c r="H3988" i="1"/>
  <c r="I3988" i="1"/>
  <c r="J3988" i="1"/>
  <c r="K3988" i="1"/>
  <c r="AU3988" i="1" s="1"/>
  <c r="L3988" i="1"/>
  <c r="M3988" i="1"/>
  <c r="N3988" i="1"/>
  <c r="O3988" i="1"/>
  <c r="P3988" i="1"/>
  <c r="Q3988" i="1"/>
  <c r="R3988" i="1"/>
  <c r="S3988" i="1"/>
  <c r="T3988" i="1"/>
  <c r="U3988" i="1"/>
  <c r="V3988" i="1"/>
  <c r="W3988" i="1"/>
  <c r="X3988" i="1"/>
  <c r="Y3988" i="1"/>
  <c r="Z3988" i="1"/>
  <c r="AA3988" i="1"/>
  <c r="AV3988" i="1"/>
  <c r="AW3988" i="1"/>
  <c r="B3989" i="1"/>
  <c r="C3989" i="1"/>
  <c r="D3989" i="1"/>
  <c r="E3989" i="1"/>
  <c r="F3989" i="1"/>
  <c r="G3989" i="1"/>
  <c r="H3989" i="1"/>
  <c r="I3989" i="1"/>
  <c r="J3989" i="1"/>
  <c r="K3989" i="1"/>
  <c r="AU3989" i="1" s="1"/>
  <c r="L3989" i="1"/>
  <c r="AV3989" i="1" s="1"/>
  <c r="M3989" i="1"/>
  <c r="N3989" i="1"/>
  <c r="O3989" i="1"/>
  <c r="P3989" i="1"/>
  <c r="Q3989" i="1"/>
  <c r="R3989" i="1"/>
  <c r="S3989" i="1"/>
  <c r="T3989" i="1"/>
  <c r="U3989" i="1"/>
  <c r="V3989" i="1"/>
  <c r="W3989" i="1"/>
  <c r="X3989" i="1"/>
  <c r="Y3989" i="1"/>
  <c r="Z3989" i="1"/>
  <c r="AA3989" i="1"/>
  <c r="AW3989" i="1"/>
  <c r="AX3989" i="1"/>
  <c r="AY3989" i="1" s="1"/>
  <c r="B3990" i="1"/>
  <c r="C3990" i="1"/>
  <c r="D3990" i="1"/>
  <c r="E3990" i="1"/>
  <c r="F3990" i="1"/>
  <c r="AX3990" i="1" s="1"/>
  <c r="G3990" i="1"/>
  <c r="H3990" i="1"/>
  <c r="I3990" i="1"/>
  <c r="J3990" i="1"/>
  <c r="K3990" i="1"/>
  <c r="L3990" i="1"/>
  <c r="M3990" i="1"/>
  <c r="N3990" i="1"/>
  <c r="O3990" i="1"/>
  <c r="P3990" i="1"/>
  <c r="Q3990" i="1"/>
  <c r="R3990" i="1"/>
  <c r="S3990" i="1"/>
  <c r="T3990" i="1"/>
  <c r="U3990" i="1"/>
  <c r="V3990" i="1"/>
  <c r="W3990" i="1"/>
  <c r="X3990" i="1"/>
  <c r="Y3990" i="1"/>
  <c r="Z3990" i="1"/>
  <c r="AA3990" i="1"/>
  <c r="AU3990" i="1"/>
  <c r="AV3990" i="1"/>
  <c r="AW3990" i="1"/>
  <c r="B3991" i="1"/>
  <c r="C3991" i="1"/>
  <c r="D3991" i="1"/>
  <c r="E3991" i="1"/>
  <c r="F3991" i="1"/>
  <c r="G3991" i="1"/>
  <c r="H3991" i="1"/>
  <c r="I3991" i="1"/>
  <c r="J3991" i="1"/>
  <c r="K3991" i="1"/>
  <c r="L3991" i="1"/>
  <c r="M3991" i="1"/>
  <c r="AW3991" i="1" s="1"/>
  <c r="AX3991" i="1" s="1"/>
  <c r="N3991" i="1"/>
  <c r="O3991" i="1"/>
  <c r="P3991" i="1"/>
  <c r="Q3991" i="1"/>
  <c r="R3991" i="1"/>
  <c r="S3991" i="1"/>
  <c r="T3991" i="1"/>
  <c r="U3991" i="1"/>
  <c r="V3991" i="1"/>
  <c r="W3991" i="1"/>
  <c r="X3991" i="1"/>
  <c r="Y3991" i="1"/>
  <c r="Z3991" i="1"/>
  <c r="AA3991" i="1"/>
  <c r="AU3991" i="1"/>
  <c r="AV3991" i="1"/>
  <c r="B3992" i="1"/>
  <c r="C3992" i="1"/>
  <c r="D3992" i="1"/>
  <c r="E3992" i="1"/>
  <c r="F3992" i="1"/>
  <c r="G3992" i="1"/>
  <c r="H3992" i="1"/>
  <c r="I3992" i="1"/>
  <c r="J3992" i="1"/>
  <c r="K3992" i="1"/>
  <c r="L3992" i="1"/>
  <c r="AV3992" i="1" s="1"/>
  <c r="M3992" i="1"/>
  <c r="AW3992" i="1" s="1"/>
  <c r="N3992" i="1"/>
  <c r="O3992" i="1"/>
  <c r="P3992" i="1"/>
  <c r="Q3992" i="1"/>
  <c r="R3992" i="1"/>
  <c r="S3992" i="1"/>
  <c r="T3992" i="1"/>
  <c r="U3992" i="1"/>
  <c r="V3992" i="1"/>
  <c r="W3992" i="1"/>
  <c r="X3992" i="1"/>
  <c r="Y3992" i="1"/>
  <c r="Z3992" i="1"/>
  <c r="AA3992" i="1"/>
  <c r="AU3992" i="1"/>
  <c r="B3993" i="1"/>
  <c r="C3993" i="1"/>
  <c r="D3993" i="1"/>
  <c r="E3993" i="1"/>
  <c r="F3993" i="1"/>
  <c r="AX3993" i="1" s="1"/>
  <c r="G3993" i="1"/>
  <c r="H3993" i="1"/>
  <c r="I3993" i="1"/>
  <c r="J3993" i="1"/>
  <c r="K3993" i="1"/>
  <c r="AU3993" i="1" s="1"/>
  <c r="L3993" i="1"/>
  <c r="AV3993" i="1" s="1"/>
  <c r="M3993" i="1"/>
  <c r="N3993" i="1"/>
  <c r="O3993" i="1"/>
  <c r="P3993" i="1"/>
  <c r="Q3993" i="1"/>
  <c r="R3993" i="1"/>
  <c r="S3993" i="1"/>
  <c r="T3993" i="1"/>
  <c r="U3993" i="1"/>
  <c r="V3993" i="1"/>
  <c r="W3993" i="1"/>
  <c r="X3993" i="1"/>
  <c r="Y3993" i="1"/>
  <c r="Z3993" i="1"/>
  <c r="AA3993" i="1"/>
  <c r="AW3993" i="1"/>
  <c r="B3994" i="1"/>
  <c r="C3994" i="1"/>
  <c r="D3994" i="1"/>
  <c r="E3994" i="1"/>
  <c r="F3994" i="1"/>
  <c r="G3994" i="1"/>
  <c r="H3994" i="1"/>
  <c r="I3994" i="1"/>
  <c r="J3994" i="1"/>
  <c r="K3994" i="1"/>
  <c r="AU3994" i="1" s="1"/>
  <c r="L3994" i="1"/>
  <c r="AV3994" i="1" s="1"/>
  <c r="M3994" i="1"/>
  <c r="N3994" i="1"/>
  <c r="O3994" i="1"/>
  <c r="P3994" i="1"/>
  <c r="Q3994" i="1"/>
  <c r="R3994" i="1"/>
  <c r="S3994" i="1"/>
  <c r="T3994" i="1"/>
  <c r="U3994" i="1"/>
  <c r="V3994" i="1"/>
  <c r="W3994" i="1"/>
  <c r="X3994" i="1"/>
  <c r="Y3994" i="1"/>
  <c r="Z3994" i="1"/>
  <c r="AA3994" i="1"/>
  <c r="AW3994" i="1"/>
  <c r="AX3994" i="1"/>
  <c r="AY3994" i="1" s="1"/>
  <c r="B3995" i="1"/>
  <c r="C3995" i="1"/>
  <c r="D3995" i="1"/>
  <c r="E3995" i="1"/>
  <c r="F3995" i="1"/>
  <c r="AX3995" i="1" s="1"/>
  <c r="G3995" i="1"/>
  <c r="H3995" i="1"/>
  <c r="I3995" i="1"/>
  <c r="J3995" i="1"/>
  <c r="K3995" i="1"/>
  <c r="L3995" i="1"/>
  <c r="M3995" i="1"/>
  <c r="N3995" i="1"/>
  <c r="O3995" i="1"/>
  <c r="P3995" i="1"/>
  <c r="Q3995" i="1"/>
  <c r="R3995" i="1"/>
  <c r="S3995" i="1"/>
  <c r="T3995" i="1"/>
  <c r="U3995" i="1"/>
  <c r="V3995" i="1"/>
  <c r="W3995" i="1"/>
  <c r="X3995" i="1"/>
  <c r="Y3995" i="1"/>
  <c r="Z3995" i="1"/>
  <c r="AA3995" i="1"/>
  <c r="AU3995" i="1"/>
  <c r="AV3995" i="1"/>
  <c r="AW3995" i="1"/>
  <c r="B3996" i="1"/>
  <c r="C3996" i="1"/>
  <c r="D3996" i="1"/>
  <c r="E3996" i="1"/>
  <c r="F3996" i="1"/>
  <c r="G3996" i="1"/>
  <c r="H3996" i="1"/>
  <c r="I3996" i="1"/>
  <c r="J3996" i="1"/>
  <c r="K3996" i="1"/>
  <c r="L3996" i="1"/>
  <c r="M3996" i="1"/>
  <c r="AW3996" i="1" s="1"/>
  <c r="AX3996" i="1" s="1"/>
  <c r="N3996" i="1"/>
  <c r="O3996" i="1"/>
  <c r="P3996" i="1"/>
  <c r="Q3996" i="1"/>
  <c r="R3996" i="1"/>
  <c r="S3996" i="1"/>
  <c r="T3996" i="1"/>
  <c r="U3996" i="1"/>
  <c r="V3996" i="1"/>
  <c r="W3996" i="1"/>
  <c r="X3996" i="1"/>
  <c r="Y3996" i="1"/>
  <c r="Z3996" i="1"/>
  <c r="AA3996" i="1"/>
  <c r="AU3996" i="1"/>
  <c r="AV3996" i="1"/>
  <c r="B3997" i="1"/>
  <c r="C3997" i="1"/>
  <c r="D3997" i="1"/>
  <c r="E3997" i="1"/>
  <c r="F3997" i="1"/>
  <c r="G3997" i="1"/>
  <c r="H3997" i="1"/>
  <c r="I3997" i="1"/>
  <c r="J3997" i="1"/>
  <c r="K3997" i="1"/>
  <c r="L3997" i="1"/>
  <c r="AV3997" i="1" s="1"/>
  <c r="M3997" i="1"/>
  <c r="AW3997" i="1" s="1"/>
  <c r="N3997" i="1"/>
  <c r="O3997" i="1"/>
  <c r="P3997" i="1"/>
  <c r="Q3997" i="1"/>
  <c r="R3997" i="1"/>
  <c r="S3997" i="1"/>
  <c r="T3997" i="1"/>
  <c r="U3997" i="1"/>
  <c r="V3997" i="1"/>
  <c r="W3997" i="1"/>
  <c r="X3997" i="1"/>
  <c r="Y3997" i="1"/>
  <c r="Z3997" i="1"/>
  <c r="AA3997" i="1"/>
  <c r="AU3997" i="1"/>
  <c r="B3998" i="1"/>
  <c r="C3998" i="1"/>
  <c r="D3998" i="1"/>
  <c r="E3998" i="1"/>
  <c r="F3998" i="1"/>
  <c r="AX3998" i="1" s="1"/>
  <c r="G3998" i="1"/>
  <c r="H3998" i="1"/>
  <c r="I3998" i="1"/>
  <c r="J3998" i="1"/>
  <c r="K3998" i="1"/>
  <c r="AU3998" i="1" s="1"/>
  <c r="L3998" i="1"/>
  <c r="AV3998" i="1" s="1"/>
  <c r="M3998" i="1"/>
  <c r="N3998" i="1"/>
  <c r="O3998" i="1"/>
  <c r="P3998" i="1"/>
  <c r="Q3998" i="1"/>
  <c r="R3998" i="1"/>
  <c r="S3998" i="1"/>
  <c r="T3998" i="1"/>
  <c r="U3998" i="1"/>
  <c r="V3998" i="1"/>
  <c r="W3998" i="1"/>
  <c r="X3998" i="1"/>
  <c r="Y3998" i="1"/>
  <c r="Z3998" i="1"/>
  <c r="AA3998" i="1"/>
  <c r="AW3998" i="1"/>
  <c r="B3999" i="1"/>
  <c r="C3999" i="1"/>
  <c r="D3999" i="1"/>
  <c r="E3999" i="1"/>
  <c r="F3999" i="1"/>
  <c r="G3999" i="1"/>
  <c r="H3999" i="1"/>
  <c r="I3999" i="1"/>
  <c r="J3999" i="1"/>
  <c r="K3999" i="1"/>
  <c r="AU3999" i="1" s="1"/>
  <c r="L3999" i="1"/>
  <c r="AV3999" i="1" s="1"/>
  <c r="M3999" i="1"/>
  <c r="N3999" i="1"/>
  <c r="O3999" i="1"/>
  <c r="P3999" i="1"/>
  <c r="Q3999" i="1"/>
  <c r="R3999" i="1"/>
  <c r="S3999" i="1"/>
  <c r="T3999" i="1"/>
  <c r="U3999" i="1"/>
  <c r="V3999" i="1"/>
  <c r="W3999" i="1"/>
  <c r="X3999" i="1"/>
  <c r="Y3999" i="1"/>
  <c r="Z3999" i="1"/>
  <c r="AA3999" i="1"/>
  <c r="AW3999" i="1"/>
  <c r="AX3999" i="1"/>
  <c r="AY3999" i="1" s="1"/>
  <c r="B4000" i="1"/>
  <c r="C4000" i="1"/>
  <c r="D4000" i="1"/>
  <c r="E4000" i="1"/>
  <c r="F4000" i="1"/>
  <c r="AX4000" i="1" s="1"/>
  <c r="G4000" i="1"/>
  <c r="H4000" i="1"/>
  <c r="I4000" i="1"/>
  <c r="J4000" i="1"/>
  <c r="K4000" i="1"/>
  <c r="L4000" i="1"/>
  <c r="M4000" i="1"/>
  <c r="N4000" i="1"/>
  <c r="O4000" i="1"/>
  <c r="P4000" i="1"/>
  <c r="Q4000" i="1"/>
  <c r="R4000" i="1"/>
  <c r="S4000" i="1"/>
  <c r="T4000" i="1"/>
  <c r="U4000" i="1"/>
  <c r="V4000" i="1"/>
  <c r="W4000" i="1"/>
  <c r="X4000" i="1"/>
  <c r="Y4000" i="1"/>
  <c r="Z4000" i="1"/>
  <c r="AA4000" i="1"/>
  <c r="AU4000" i="1"/>
  <c r="AV4000" i="1"/>
  <c r="AW4000" i="1"/>
  <c r="B4001" i="1"/>
  <c r="C4001" i="1"/>
  <c r="D4001" i="1"/>
  <c r="E4001" i="1"/>
  <c r="F4001" i="1"/>
  <c r="G4001" i="1"/>
  <c r="H4001" i="1"/>
  <c r="I4001" i="1"/>
  <c r="J4001" i="1"/>
  <c r="K4001" i="1"/>
  <c r="L4001" i="1"/>
  <c r="M4001" i="1"/>
  <c r="AW4001" i="1" s="1"/>
  <c r="AX4001" i="1" s="1"/>
  <c r="N4001" i="1"/>
  <c r="O4001" i="1"/>
  <c r="P4001" i="1"/>
  <c r="Q4001" i="1"/>
  <c r="R4001" i="1"/>
  <c r="S4001" i="1"/>
  <c r="T4001" i="1"/>
  <c r="U4001" i="1"/>
  <c r="V4001" i="1"/>
  <c r="W4001" i="1"/>
  <c r="X4001" i="1"/>
  <c r="Y4001" i="1"/>
  <c r="Z4001" i="1"/>
  <c r="AA4001" i="1"/>
  <c r="AU4001" i="1"/>
  <c r="AV4001" i="1"/>
  <c r="B4002" i="1"/>
  <c r="C4002" i="1"/>
  <c r="D4002" i="1"/>
  <c r="E4002" i="1"/>
  <c r="F4002" i="1"/>
  <c r="G4002" i="1"/>
  <c r="H4002" i="1"/>
  <c r="I4002" i="1"/>
  <c r="J4002" i="1"/>
  <c r="K4002" i="1"/>
  <c r="L4002" i="1"/>
  <c r="AV4002" i="1" s="1"/>
  <c r="M4002" i="1"/>
  <c r="AW4002" i="1" s="1"/>
  <c r="N4002" i="1"/>
  <c r="O4002" i="1"/>
  <c r="P4002" i="1"/>
  <c r="Q4002" i="1"/>
  <c r="R4002" i="1"/>
  <c r="S4002" i="1"/>
  <c r="T4002" i="1"/>
  <c r="U4002" i="1"/>
  <c r="V4002" i="1"/>
  <c r="W4002" i="1"/>
  <c r="X4002" i="1"/>
  <c r="Y4002" i="1"/>
  <c r="Z4002" i="1"/>
  <c r="AA4002" i="1"/>
  <c r="AU4002" i="1"/>
  <c r="B4003" i="1"/>
  <c r="C4003" i="1"/>
  <c r="D4003" i="1"/>
  <c r="E4003" i="1"/>
  <c r="F4003" i="1"/>
  <c r="AX4003" i="1" s="1"/>
  <c r="G4003" i="1"/>
  <c r="H4003" i="1"/>
  <c r="I4003" i="1"/>
  <c r="J4003" i="1"/>
  <c r="K4003" i="1"/>
  <c r="AU4003" i="1" s="1"/>
  <c r="L4003" i="1"/>
  <c r="AV4003" i="1" s="1"/>
  <c r="M4003" i="1"/>
  <c r="N4003" i="1"/>
  <c r="O4003" i="1"/>
  <c r="P4003" i="1"/>
  <c r="Q4003" i="1"/>
  <c r="R4003" i="1"/>
  <c r="S4003" i="1"/>
  <c r="T4003" i="1"/>
  <c r="U4003" i="1"/>
  <c r="V4003" i="1"/>
  <c r="W4003" i="1"/>
  <c r="X4003" i="1"/>
  <c r="Y4003" i="1"/>
  <c r="Z4003" i="1"/>
  <c r="AA4003" i="1"/>
  <c r="AW4003" i="1"/>
  <c r="B4004" i="1"/>
  <c r="C4004" i="1"/>
  <c r="D4004" i="1"/>
  <c r="E4004" i="1"/>
  <c r="F4004" i="1"/>
  <c r="G4004" i="1"/>
  <c r="H4004" i="1"/>
  <c r="I4004" i="1"/>
  <c r="J4004" i="1"/>
  <c r="K4004" i="1"/>
  <c r="AU4004" i="1" s="1"/>
  <c r="L4004" i="1"/>
  <c r="AV4004" i="1" s="1"/>
  <c r="M4004" i="1"/>
  <c r="N4004" i="1"/>
  <c r="O4004" i="1"/>
  <c r="P4004" i="1"/>
  <c r="Q4004" i="1"/>
  <c r="R4004" i="1"/>
  <c r="S4004" i="1"/>
  <c r="T4004" i="1"/>
  <c r="U4004" i="1"/>
  <c r="V4004" i="1"/>
  <c r="W4004" i="1"/>
  <c r="X4004" i="1"/>
  <c r="Y4004" i="1"/>
  <c r="Z4004" i="1"/>
  <c r="AA4004" i="1"/>
  <c r="AW4004" i="1"/>
  <c r="AX4004" i="1"/>
  <c r="AY4004" i="1" s="1"/>
  <c r="G4006" i="1"/>
  <c r="K3865" i="1" s="1"/>
  <c r="K4010" i="1"/>
  <c r="K3692" i="1" s="1"/>
  <c r="L4010" i="1"/>
  <c r="K3693" i="1" s="1"/>
  <c r="K4013" i="1"/>
  <c r="L4013" i="1"/>
  <c r="BD4038" i="1"/>
  <c r="AY4003" i="1" l="1"/>
  <c r="AZ4003" i="1"/>
  <c r="BC4003" i="1" s="1"/>
  <c r="BB4003" i="1"/>
  <c r="BA4003" i="1" s="1"/>
  <c r="BD4003" i="1"/>
  <c r="AY3942" i="1"/>
  <c r="BC3942" i="1" s="1"/>
  <c r="AZ3942" i="1"/>
  <c r="BB3942" i="1"/>
  <c r="BA3942" i="1" s="1"/>
  <c r="BD3942" i="1"/>
  <c r="AY3928" i="1"/>
  <c r="BC3928" i="1" s="1"/>
  <c r="BD3928" i="1"/>
  <c r="AZ3928" i="1"/>
  <c r="BB3928" i="1"/>
  <c r="BA3928" i="1" s="1"/>
  <c r="AE3727" i="1"/>
  <c r="AF3727" i="1"/>
  <c r="AG3727" i="1"/>
  <c r="AK3727" i="1"/>
  <c r="BD3975" i="1"/>
  <c r="AY3975" i="1"/>
  <c r="BC3975" i="1" s="1"/>
  <c r="AZ3975" i="1"/>
  <c r="BB3975" i="1"/>
  <c r="BA3975" i="1" s="1"/>
  <c r="BC3970" i="1"/>
  <c r="BD3970" i="1"/>
  <c r="BB3970" i="1"/>
  <c r="BA3970" i="1" s="1"/>
  <c r="AY3970" i="1"/>
  <c r="AZ3970" i="1"/>
  <c r="AY3937" i="1"/>
  <c r="AZ3937" i="1"/>
  <c r="BC3937" i="1" s="1"/>
  <c r="BB3937" i="1"/>
  <c r="BA3937" i="1" s="1"/>
  <c r="BD3937" i="1"/>
  <c r="AY3925" i="1"/>
  <c r="BC3925" i="1" s="1"/>
  <c r="BD3925" i="1"/>
  <c r="AZ3925" i="1"/>
  <c r="BB3925" i="1"/>
  <c r="BA3925" i="1" s="1"/>
  <c r="BC3912" i="1"/>
  <c r="BB3900" i="1"/>
  <c r="BA3900" i="1" s="1"/>
  <c r="BD3900" i="1"/>
  <c r="AY3900" i="1"/>
  <c r="AZ3900" i="1"/>
  <c r="BC3900" i="1"/>
  <c r="BC3980" i="1"/>
  <c r="BD3980" i="1"/>
  <c r="BB3980" i="1"/>
  <c r="BA3980" i="1" s="1"/>
  <c r="AY3980" i="1"/>
  <c r="AZ3980" i="1"/>
  <c r="BD3995" i="1"/>
  <c r="BB3995" i="1"/>
  <c r="BA3995" i="1" s="1"/>
  <c r="AY3995" i="1"/>
  <c r="BC3995" i="1" s="1"/>
  <c r="AZ3995" i="1"/>
  <c r="AX3961" i="1"/>
  <c r="BC3959" i="1"/>
  <c r="BD3959" i="1"/>
  <c r="BB3959" i="1"/>
  <c r="BA3959" i="1" s="1"/>
  <c r="AY3959" i="1"/>
  <c r="AZ3959" i="1"/>
  <c r="BD3954" i="1"/>
  <c r="BB3954" i="1"/>
  <c r="BA3954" i="1" s="1"/>
  <c r="AY3954" i="1"/>
  <c r="BC3954" i="1" s="1"/>
  <c r="AZ3954" i="1"/>
  <c r="BC3949" i="1"/>
  <c r="BD3949" i="1"/>
  <c r="BB3949" i="1"/>
  <c r="BA3949" i="1" s="1"/>
  <c r="AY3949" i="1"/>
  <c r="AZ3949" i="1"/>
  <c r="BD3944" i="1"/>
  <c r="BB3944" i="1"/>
  <c r="BA3944" i="1" s="1"/>
  <c r="AY3944" i="1"/>
  <c r="BC3944" i="1" s="1"/>
  <c r="AZ3944" i="1"/>
  <c r="BC3934" i="1"/>
  <c r="BD3934" i="1"/>
  <c r="BB3934" i="1"/>
  <c r="BA3934" i="1" s="1"/>
  <c r="AY3934" i="1"/>
  <c r="AZ3934" i="1"/>
  <c r="BD3915" i="1"/>
  <c r="AY3915" i="1"/>
  <c r="BC3915" i="1" s="1"/>
  <c r="AZ3915" i="1"/>
  <c r="BB3915" i="1"/>
  <c r="BA3915" i="1" s="1"/>
  <c r="BD4000" i="1"/>
  <c r="BB4000" i="1"/>
  <c r="BA4000" i="1" s="1"/>
  <c r="AY4000" i="1"/>
  <c r="BC4000" i="1" s="1"/>
  <c r="AZ4000" i="1"/>
  <c r="AX3977" i="1"/>
  <c r="AX3941" i="1"/>
  <c r="BB3921" i="1"/>
  <c r="BA3921" i="1" s="1"/>
  <c r="AY3921" i="1"/>
  <c r="BC3921" i="1" s="1"/>
  <c r="AZ3921" i="1"/>
  <c r="BD3921" i="1"/>
  <c r="AY3894" i="1"/>
  <c r="AZ3894" i="1"/>
  <c r="BC3894" i="1" s="1"/>
  <c r="BB3894" i="1"/>
  <c r="BA3894" i="1" s="1"/>
  <c r="BD3894" i="1"/>
  <c r="AZ3877" i="1"/>
  <c r="BD3877" i="1"/>
  <c r="AY3877" i="1"/>
  <c r="BC3877" i="1" s="1"/>
  <c r="BB3877" i="1"/>
  <c r="BA3877" i="1" s="1"/>
  <c r="BC3939" i="1"/>
  <c r="BD3939" i="1"/>
  <c r="BB3939" i="1"/>
  <c r="BA3939" i="1" s="1"/>
  <c r="AY3939" i="1"/>
  <c r="AZ3939" i="1"/>
  <c r="AX3992" i="1"/>
  <c r="AX3987" i="1"/>
  <c r="AX3982" i="1"/>
  <c r="AY3976" i="1"/>
  <c r="AZ3976" i="1"/>
  <c r="BC3976" i="1" s="1"/>
  <c r="BB3976" i="1"/>
  <c r="BA3976" i="1" s="1"/>
  <c r="BD3976" i="1"/>
  <c r="AY3971" i="1"/>
  <c r="BC3971" i="1" s="1"/>
  <c r="AZ3971" i="1"/>
  <c r="BB3971" i="1"/>
  <c r="BA3971" i="1" s="1"/>
  <c r="BD3971" i="1"/>
  <c r="BB3938" i="1"/>
  <c r="BA3938" i="1" s="1"/>
  <c r="AZ3938" i="1"/>
  <c r="BC3938" i="1"/>
  <c r="BD3938" i="1"/>
  <c r="AY3938" i="1"/>
  <c r="AX3936" i="1"/>
  <c r="AY3929" i="1"/>
  <c r="BC3929" i="1" s="1"/>
  <c r="AZ3929" i="1"/>
  <c r="BB3929" i="1"/>
  <c r="BA3929" i="1" s="1"/>
  <c r="BD3929" i="1"/>
  <c r="BC3990" i="1"/>
  <c r="BD3990" i="1"/>
  <c r="BB3990" i="1"/>
  <c r="BA3990" i="1" s="1"/>
  <c r="AY3990" i="1"/>
  <c r="AZ3990" i="1"/>
  <c r="BD3985" i="1"/>
  <c r="AY3985" i="1"/>
  <c r="BC3985" i="1" s="1"/>
  <c r="AZ3985" i="1"/>
  <c r="BB3985" i="1"/>
  <c r="BA3985" i="1" s="1"/>
  <c r="BD3920" i="1"/>
  <c r="AY3920" i="1"/>
  <c r="BC3920" i="1" s="1"/>
  <c r="AZ3920" i="1"/>
  <c r="BB3920" i="1"/>
  <c r="BA3920" i="1" s="1"/>
  <c r="AX3997" i="1"/>
  <c r="AY3991" i="1"/>
  <c r="AZ3991" i="1"/>
  <c r="BB3991" i="1"/>
  <c r="BA3991" i="1" s="1"/>
  <c r="BC3991" i="1" s="1"/>
  <c r="BD3991" i="1"/>
  <c r="AY3986" i="1"/>
  <c r="AZ3986" i="1"/>
  <c r="BB3986" i="1"/>
  <c r="BA3986" i="1" s="1"/>
  <c r="BC3986" i="1" s="1"/>
  <c r="BD3986" i="1"/>
  <c r="AY3981" i="1"/>
  <c r="AZ3981" i="1"/>
  <c r="BB3981" i="1"/>
  <c r="BA3981" i="1" s="1"/>
  <c r="BC3981" i="1" s="1"/>
  <c r="BD3981" i="1"/>
  <c r="AY3966" i="1"/>
  <c r="AZ3966" i="1"/>
  <c r="BB3966" i="1"/>
  <c r="BA3966" i="1" s="1"/>
  <c r="BC3966" i="1" s="1"/>
  <c r="BD3966" i="1"/>
  <c r="AY3955" i="1"/>
  <c r="BC3955" i="1" s="1"/>
  <c r="AZ3955" i="1"/>
  <c r="BB3955" i="1"/>
  <c r="BA3955" i="1" s="1"/>
  <c r="BD3955" i="1"/>
  <c r="AY3950" i="1"/>
  <c r="AZ3950" i="1"/>
  <c r="BC3950" i="1" s="1"/>
  <c r="BB3950" i="1"/>
  <c r="BA3950" i="1" s="1"/>
  <c r="BD3950" i="1"/>
  <c r="BD3945" i="1"/>
  <c r="AY3945" i="1"/>
  <c r="BC3945" i="1" s="1"/>
  <c r="AZ3945" i="1"/>
  <c r="BB3945" i="1"/>
  <c r="BA3945" i="1" s="1"/>
  <c r="BD3940" i="1"/>
  <c r="AY3940" i="1"/>
  <c r="AZ3940" i="1"/>
  <c r="BB3940" i="1"/>
  <c r="BA3940" i="1" s="1"/>
  <c r="BC3940" i="1" s="1"/>
  <c r="AZ3923" i="1"/>
  <c r="AY3923" i="1"/>
  <c r="BC3923" i="1" s="1"/>
  <c r="BB3923" i="1"/>
  <c r="BA3923" i="1" s="1"/>
  <c r="BD3923" i="1"/>
  <c r="AZ3916" i="1"/>
  <c r="BB3916" i="1"/>
  <c r="BA3916" i="1" s="1"/>
  <c r="BD3916" i="1"/>
  <c r="AY3916" i="1"/>
  <c r="BC3916" i="1" s="1"/>
  <c r="BB3692" i="1"/>
  <c r="BA3692" i="1" s="1"/>
  <c r="BG3693" i="1"/>
  <c r="BB3693" i="1" s="1"/>
  <c r="BA3693" i="1" s="1"/>
  <c r="M3693" i="1"/>
  <c r="AX4002" i="1"/>
  <c r="AY3996" i="1"/>
  <c r="AZ3996" i="1"/>
  <c r="BB3996" i="1"/>
  <c r="BA3996" i="1" s="1"/>
  <c r="BC3996" i="1"/>
  <c r="BD3996" i="1"/>
  <c r="BD3978" i="1"/>
  <c r="AY3978" i="1"/>
  <c r="BC3978" i="1" s="1"/>
  <c r="AZ3978" i="1"/>
  <c r="BB3978" i="1"/>
  <c r="BA3978" i="1" s="1"/>
  <c r="AY3973" i="1"/>
  <c r="BC3973" i="1" s="1"/>
  <c r="AZ3973" i="1"/>
  <c r="BD3973" i="1"/>
  <c r="BB3973" i="1"/>
  <c r="BA3973" i="1" s="1"/>
  <c r="AY3972" i="1"/>
  <c r="BC3972" i="1" s="1"/>
  <c r="BB3972" i="1"/>
  <c r="BA3972" i="1" s="1"/>
  <c r="AZ3972" i="1"/>
  <c r="BD3972" i="1"/>
  <c r="AY3956" i="1"/>
  <c r="AZ3956" i="1"/>
  <c r="BB3956" i="1"/>
  <c r="BA3956" i="1" s="1"/>
  <c r="BC3956" i="1"/>
  <c r="BD3956" i="1"/>
  <c r="AY3951" i="1"/>
  <c r="BC3951" i="1" s="1"/>
  <c r="AZ3951" i="1"/>
  <c r="BB3951" i="1"/>
  <c r="BA3951" i="1" s="1"/>
  <c r="BD3951" i="1"/>
  <c r="AY3946" i="1"/>
  <c r="AZ3946" i="1"/>
  <c r="BB3946" i="1"/>
  <c r="BA3946" i="1" s="1"/>
  <c r="BC3946" i="1"/>
  <c r="BD3946" i="1"/>
  <c r="AY3935" i="1"/>
  <c r="AZ3935" i="1"/>
  <c r="BC3935" i="1" s="1"/>
  <c r="BB3935" i="1"/>
  <c r="BA3935" i="1" s="1"/>
  <c r="BD3935" i="1"/>
  <c r="AX3932" i="1"/>
  <c r="AX3930" i="1"/>
  <c r="AZ3913" i="1"/>
  <c r="AY3913" i="1"/>
  <c r="BB3913" i="1"/>
  <c r="BA3913" i="1" s="1"/>
  <c r="BC3913" i="1" s="1"/>
  <c r="BD3913" i="1"/>
  <c r="BC3965" i="1"/>
  <c r="BD3965" i="1"/>
  <c r="BB3965" i="1"/>
  <c r="BA3965" i="1" s="1"/>
  <c r="AY3965" i="1"/>
  <c r="AZ3965" i="1"/>
  <c r="BG3692" i="1"/>
  <c r="M3692" i="1"/>
  <c r="AY4001" i="1"/>
  <c r="BC4001" i="1" s="1"/>
  <c r="AZ4001" i="1"/>
  <c r="BB4001" i="1"/>
  <c r="BA4001" i="1" s="1"/>
  <c r="BD4001" i="1"/>
  <c r="AY3993" i="1"/>
  <c r="BC3993" i="1" s="1"/>
  <c r="AZ3993" i="1"/>
  <c r="BB3993" i="1"/>
  <c r="BA3993" i="1" s="1"/>
  <c r="BD3993" i="1"/>
  <c r="AY3988" i="1"/>
  <c r="BC3988" i="1" s="1"/>
  <c r="BD3988" i="1"/>
  <c r="AZ3988" i="1"/>
  <c r="BB3988" i="1"/>
  <c r="BA3988" i="1" s="1"/>
  <c r="AY3983" i="1"/>
  <c r="BC3983" i="1" s="1"/>
  <c r="AZ3983" i="1"/>
  <c r="BB3983" i="1"/>
  <c r="BA3983" i="1" s="1"/>
  <c r="BD3983" i="1"/>
  <c r="BD3968" i="1"/>
  <c r="AY3968" i="1"/>
  <c r="BC3968" i="1" s="1"/>
  <c r="AZ3968" i="1"/>
  <c r="BB3968" i="1"/>
  <c r="BA3968" i="1" s="1"/>
  <c r="BB3967" i="1"/>
  <c r="BA3967" i="1" s="1"/>
  <c r="AY3967" i="1"/>
  <c r="BD3967" i="1"/>
  <c r="AZ3967" i="1"/>
  <c r="BC3967" i="1" s="1"/>
  <c r="AZ3918" i="1"/>
  <c r="AY3918" i="1"/>
  <c r="BC3918" i="1" s="1"/>
  <c r="BB3918" i="1"/>
  <c r="BA3918" i="1" s="1"/>
  <c r="BD3918" i="1"/>
  <c r="AG3724" i="1"/>
  <c r="AK3724" i="1"/>
  <c r="AE3724" i="1"/>
  <c r="AF3724" i="1"/>
  <c r="BA3663" i="1"/>
  <c r="M3865" i="1"/>
  <c r="AU3865" i="1"/>
  <c r="AY3998" i="1"/>
  <c r="BC3998" i="1" s="1"/>
  <c r="AZ3998" i="1"/>
  <c r="BD3998" i="1"/>
  <c r="BB3998" i="1"/>
  <c r="BA3998" i="1" s="1"/>
  <c r="BC3963" i="1"/>
  <c r="BD3963" i="1"/>
  <c r="AY3963" i="1"/>
  <c r="AZ3963" i="1"/>
  <c r="BB3963" i="1"/>
  <c r="BA3963" i="1" s="1"/>
  <c r="BB3962" i="1"/>
  <c r="BA3962" i="1" s="1"/>
  <c r="AY3962" i="1"/>
  <c r="BD3962" i="1"/>
  <c r="AZ3962" i="1"/>
  <c r="BC3962" i="1" s="1"/>
  <c r="BC3960" i="1"/>
  <c r="AY3960" i="1"/>
  <c r="AZ3960" i="1"/>
  <c r="BB3960" i="1"/>
  <c r="BA3960" i="1" s="1"/>
  <c r="BD3960" i="1"/>
  <c r="AZ3908" i="1"/>
  <c r="BB3908" i="1"/>
  <c r="BA3908" i="1" s="1"/>
  <c r="AY3904" i="1"/>
  <c r="BC3904" i="1" s="1"/>
  <c r="AZ3904" i="1"/>
  <c r="BB3904" i="1"/>
  <c r="BA3904" i="1" s="1"/>
  <c r="BD3904" i="1"/>
  <c r="AY3902" i="1"/>
  <c r="AZ3902" i="1"/>
  <c r="AY3889" i="1"/>
  <c r="AZ3889" i="1"/>
  <c r="BB3889" i="1"/>
  <c r="BA3889" i="1" s="1"/>
  <c r="BC3889" i="1" s="1"/>
  <c r="BD3889" i="1"/>
  <c r="N3869" i="1"/>
  <c r="P3869" i="1" s="1"/>
  <c r="R3869" i="1" s="1"/>
  <c r="AV3869" i="1"/>
  <c r="O3869" i="1"/>
  <c r="AZ3807" i="1"/>
  <c r="BD3807" i="1"/>
  <c r="AY3807" i="1"/>
  <c r="BC3807" i="1" s="1"/>
  <c r="AY3436" i="1"/>
  <c r="BC3436" i="1" s="1"/>
  <c r="AZ3436" i="1"/>
  <c r="BA3436" i="1"/>
  <c r="BD3436" i="1"/>
  <c r="AH3427" i="1"/>
  <c r="AL3427" i="1"/>
  <c r="AH3423" i="1"/>
  <c r="AL3423" i="1"/>
  <c r="BD3410" i="1"/>
  <c r="AY3410" i="1"/>
  <c r="BC3410" i="1" s="1"/>
  <c r="AZ3410" i="1"/>
  <c r="BA3410" i="1"/>
  <c r="AD3300" i="1"/>
  <c r="N3300" i="1"/>
  <c r="O3300" i="1"/>
  <c r="Q3300" i="1"/>
  <c r="AY3907" i="1"/>
  <c r="BC3907" i="1" s="1"/>
  <c r="AZ3907" i="1"/>
  <c r="AD3853" i="1"/>
  <c r="AE3853" i="1" s="1"/>
  <c r="N3853" i="1"/>
  <c r="P3853" i="1" s="1"/>
  <c r="R3853" i="1" s="1"/>
  <c r="O3853" i="1"/>
  <c r="AW3853" i="1"/>
  <c r="AX3853" i="1" s="1"/>
  <c r="Q3853" i="1"/>
  <c r="O3802" i="1"/>
  <c r="AD3802" i="1"/>
  <c r="N3802" i="1"/>
  <c r="P3802" i="1" s="1"/>
  <c r="R3802" i="1" s="1"/>
  <c r="Q3793" i="1"/>
  <c r="AD3793" i="1"/>
  <c r="N3793" i="1"/>
  <c r="O3793" i="1"/>
  <c r="AY3777" i="1"/>
  <c r="BC3777" i="1" s="1"/>
  <c r="AZ3777" i="1"/>
  <c r="BD3777" i="1"/>
  <c r="BD3656" i="1"/>
  <c r="AY3656" i="1"/>
  <c r="AZ3656" i="1"/>
  <c r="BB3656" i="1"/>
  <c r="BA3656" i="1" s="1"/>
  <c r="BC3656" i="1"/>
  <c r="N3649" i="1"/>
  <c r="P3649" i="1" s="1"/>
  <c r="O3649" i="1"/>
  <c r="Q3649" i="1"/>
  <c r="AD3649" i="1"/>
  <c r="AY3645" i="1"/>
  <c r="AZ3645" i="1"/>
  <c r="BB3645" i="1"/>
  <c r="BA3645" i="1" s="1"/>
  <c r="BC3645" i="1" s="1"/>
  <c r="BD3645" i="1"/>
  <c r="AZ3572" i="1"/>
  <c r="BA3572" i="1"/>
  <c r="BD3572" i="1"/>
  <c r="BI3572" i="1"/>
  <c r="AY3572" i="1"/>
  <c r="BC3572" i="1" s="1"/>
  <c r="Q3512" i="1"/>
  <c r="AD3512" i="1"/>
  <c r="O3512" i="1"/>
  <c r="N3512" i="1"/>
  <c r="P3512" i="1" s="1"/>
  <c r="AW3947" i="1"/>
  <c r="AX3947" i="1" s="1"/>
  <c r="AW3933" i="1"/>
  <c r="AX3933" i="1" s="1"/>
  <c r="BB3931" i="1"/>
  <c r="BA3931" i="1" s="1"/>
  <c r="BB3922" i="1"/>
  <c r="BA3922" i="1" s="1"/>
  <c r="AW3914" i="1"/>
  <c r="AX3914" i="1" s="1"/>
  <c r="BD3907" i="1"/>
  <c r="AD3905" i="1"/>
  <c r="AE3905" i="1" s="1"/>
  <c r="BD3902" i="1"/>
  <c r="O3878" i="1"/>
  <c r="N3878" i="1"/>
  <c r="P3878" i="1" s="1"/>
  <c r="AV3878" i="1"/>
  <c r="S3874" i="1"/>
  <c r="O3871" i="1"/>
  <c r="N3871" i="1"/>
  <c r="P3871" i="1" s="1"/>
  <c r="R3871" i="1" s="1"/>
  <c r="AV3871" i="1"/>
  <c r="S3843" i="1"/>
  <c r="BB3830" i="1"/>
  <c r="BA3830" i="1" s="1"/>
  <c r="BD3830" i="1"/>
  <c r="AY3830" i="1"/>
  <c r="BC3830" i="1" s="1"/>
  <c r="AZ3830" i="1"/>
  <c r="BD3812" i="1"/>
  <c r="AK3810" i="1"/>
  <c r="AE3810" i="1"/>
  <c r="AF3810" i="1"/>
  <c r="AG3810" i="1"/>
  <c r="N3806" i="1"/>
  <c r="P3806" i="1" s="1"/>
  <c r="R3806" i="1" s="1"/>
  <c r="O3806" i="1"/>
  <c r="Q3806" i="1"/>
  <c r="AD3806" i="1"/>
  <c r="AZ3800" i="1"/>
  <c r="BB3800" i="1"/>
  <c r="BA3800" i="1" s="1"/>
  <c r="BC3800" i="1"/>
  <c r="AY3790" i="1"/>
  <c r="AZ3790" i="1"/>
  <c r="BB3790" i="1"/>
  <c r="BA3790" i="1" s="1"/>
  <c r="BC3790" i="1" s="1"/>
  <c r="BD3790" i="1"/>
  <c r="AK3789" i="1"/>
  <c r="BD3788" i="1"/>
  <c r="AY3788" i="1"/>
  <c r="BC3788" i="1" s="1"/>
  <c r="BB3788" i="1"/>
  <c r="BA3788" i="1" s="1"/>
  <c r="BD3783" i="1"/>
  <c r="AY3783" i="1"/>
  <c r="AZ3783" i="1"/>
  <c r="BD3772" i="1"/>
  <c r="AY3772" i="1"/>
  <c r="AZ3772" i="1"/>
  <c r="AD3768" i="1"/>
  <c r="N3768" i="1"/>
  <c r="O3768" i="1"/>
  <c r="Q3768" i="1"/>
  <c r="Q3766" i="1"/>
  <c r="S3766" i="1" s="1"/>
  <c r="AK3766" i="1"/>
  <c r="AN3766" i="1" s="1"/>
  <c r="R3766" i="1"/>
  <c r="M3761" i="1"/>
  <c r="AK3759" i="1"/>
  <c r="AE3759" i="1"/>
  <c r="AF3759" i="1"/>
  <c r="AG3759" i="1"/>
  <c r="Q3758" i="1"/>
  <c r="AD3758" i="1"/>
  <c r="N3758" i="1"/>
  <c r="P3758" i="1" s="1"/>
  <c r="R3758" i="1" s="1"/>
  <c r="O3758" i="1"/>
  <c r="AI3741" i="1"/>
  <c r="AM3741" i="1"/>
  <c r="AD3733" i="1"/>
  <c r="N3730" i="1"/>
  <c r="P3730" i="1" s="1"/>
  <c r="R3730" i="1" s="1"/>
  <c r="Q3730" i="1"/>
  <c r="N3728" i="1"/>
  <c r="O3728" i="1"/>
  <c r="Q3728" i="1"/>
  <c r="AD3728" i="1"/>
  <c r="BD3716" i="1"/>
  <c r="AY3716" i="1"/>
  <c r="BB3716" i="1"/>
  <c r="BA3716" i="1" s="1"/>
  <c r="BC3716" i="1" s="1"/>
  <c r="BB3715" i="1"/>
  <c r="BA3715" i="1" s="1"/>
  <c r="AZ3715" i="1"/>
  <c r="BC3715" i="1" s="1"/>
  <c r="AG3714" i="1"/>
  <c r="AK3714" i="1"/>
  <c r="AE3714" i="1"/>
  <c r="AF3714" i="1"/>
  <c r="N3706" i="1"/>
  <c r="O3706" i="1"/>
  <c r="Q3706" i="1"/>
  <c r="AD3706" i="1"/>
  <c r="BD3703" i="1"/>
  <c r="AY3703" i="1"/>
  <c r="AZ3703" i="1"/>
  <c r="BD3702" i="1"/>
  <c r="AY3702" i="1"/>
  <c r="BB3702" i="1"/>
  <c r="BA3702" i="1" s="1"/>
  <c r="BC3702" i="1" s="1"/>
  <c r="AG3700" i="1"/>
  <c r="AK3700" i="1"/>
  <c r="AE3700" i="1"/>
  <c r="AF3700" i="1"/>
  <c r="AD3698" i="1"/>
  <c r="N3698" i="1"/>
  <c r="P3698" i="1" s="1"/>
  <c r="R3698" i="1" s="1"/>
  <c r="O3698" i="1"/>
  <c r="Q3698" i="1"/>
  <c r="BB3688" i="1"/>
  <c r="BA3688" i="1" s="1"/>
  <c r="AZ3688" i="1"/>
  <c r="BC3688" i="1" s="1"/>
  <c r="BD3687" i="1"/>
  <c r="AY3687" i="1"/>
  <c r="BC3687" i="1" s="1"/>
  <c r="BB3687" i="1"/>
  <c r="BA3687" i="1" s="1"/>
  <c r="BD3680" i="1"/>
  <c r="AY3680" i="1"/>
  <c r="AZ3680" i="1"/>
  <c r="BB3680" i="1"/>
  <c r="BA3680" i="1" s="1"/>
  <c r="BC3680" i="1" s="1"/>
  <c r="BB3678" i="1"/>
  <c r="BA3678" i="1" s="1"/>
  <c r="BD3678" i="1"/>
  <c r="AY3678" i="1"/>
  <c r="BC3678" i="1" s="1"/>
  <c r="AZ3678" i="1"/>
  <c r="BD3666" i="1"/>
  <c r="AY3666" i="1"/>
  <c r="AZ3666" i="1"/>
  <c r="BB3666" i="1"/>
  <c r="BA3666" i="1" s="1"/>
  <c r="BC3666" i="1"/>
  <c r="AH3664" i="1"/>
  <c r="AJ3664" i="1" s="1"/>
  <c r="AL3664" i="1"/>
  <c r="AM3663" i="1"/>
  <c r="AI3663" i="1"/>
  <c r="N3645" i="1"/>
  <c r="P3645" i="1" s="1"/>
  <c r="R3645" i="1" s="1"/>
  <c r="O3645" i="1"/>
  <c r="Q3645" i="1"/>
  <c r="S3645" i="1" s="1"/>
  <c r="AD3645" i="1"/>
  <c r="BD3637" i="1"/>
  <c r="BB3637" i="1"/>
  <c r="BA3637" i="1" s="1"/>
  <c r="BC3637" i="1" s="1"/>
  <c r="AY3637" i="1"/>
  <c r="AZ3637" i="1"/>
  <c r="AF3615" i="1"/>
  <c r="AG3615" i="1"/>
  <c r="AK3615" i="1"/>
  <c r="AE3615" i="1"/>
  <c r="AZ3592" i="1"/>
  <c r="BB3592" i="1"/>
  <c r="BA3592" i="1" s="1"/>
  <c r="BD3592" i="1"/>
  <c r="BI3592" i="1"/>
  <c r="AY3592" i="1"/>
  <c r="BC3592" i="1" s="1"/>
  <c r="AZ3562" i="1"/>
  <c r="BA3562" i="1"/>
  <c r="BC3562" i="1" s="1"/>
  <c r="BD3562" i="1"/>
  <c r="BI3562" i="1"/>
  <c r="AY3562" i="1"/>
  <c r="AY3541" i="1"/>
  <c r="AZ3541" i="1"/>
  <c r="BA3541" i="1"/>
  <c r="BI3541" i="1"/>
  <c r="BC3541" i="1"/>
  <c r="BD3541" i="1"/>
  <c r="AF3538" i="1"/>
  <c r="AG3538" i="1"/>
  <c r="AK3538" i="1"/>
  <c r="AE3538" i="1"/>
  <c r="AZ3529" i="1"/>
  <c r="BA3529" i="1"/>
  <c r="BD3529" i="1"/>
  <c r="BI3529" i="1"/>
  <c r="AY3529" i="1"/>
  <c r="BC3529" i="1" s="1"/>
  <c r="AH3509" i="1"/>
  <c r="AL3509" i="1"/>
  <c r="AH3447" i="1"/>
  <c r="AL3447" i="1"/>
  <c r="N3412" i="1"/>
  <c r="P3412" i="1" s="1"/>
  <c r="O3412" i="1"/>
  <c r="Q3412" i="1"/>
  <c r="AD3412" i="1"/>
  <c r="AY3183" i="1"/>
  <c r="BC3183" i="1" s="1"/>
  <c r="AZ3183" i="1"/>
  <c r="BB3183" i="1"/>
  <c r="BA3183" i="1" s="1"/>
  <c r="BD3183" i="1"/>
  <c r="O3661" i="1"/>
  <c r="Q3661" i="1"/>
  <c r="AD3661" i="1"/>
  <c r="N3661" i="1"/>
  <c r="P3661" i="1" s="1"/>
  <c r="R3661" i="1" s="1"/>
  <c r="AD3961" i="1"/>
  <c r="AE3961" i="1" s="1"/>
  <c r="AW3958" i="1"/>
  <c r="AX3958" i="1" s="1"/>
  <c r="AD3956" i="1"/>
  <c r="AE3956" i="1" s="1"/>
  <c r="AW3953" i="1"/>
  <c r="AX3953" i="1" s="1"/>
  <c r="AD3951" i="1"/>
  <c r="AE3951" i="1" s="1"/>
  <c r="AW3948" i="1"/>
  <c r="AX3948" i="1" s="1"/>
  <c r="AD3946" i="1"/>
  <c r="AE3946" i="1" s="1"/>
  <c r="AW3943" i="1"/>
  <c r="AX3943" i="1" s="1"/>
  <c r="AD3941" i="1"/>
  <c r="AE3941" i="1" s="1"/>
  <c r="AD3936" i="1"/>
  <c r="AE3936" i="1" s="1"/>
  <c r="AD3932" i="1"/>
  <c r="AE3932" i="1" s="1"/>
  <c r="AW3927" i="1"/>
  <c r="AX3927" i="1" s="1"/>
  <c r="AD3923" i="1"/>
  <c r="AE3923" i="1" s="1"/>
  <c r="AW3919" i="1"/>
  <c r="AX3919" i="1" s="1"/>
  <c r="AZ3917" i="1"/>
  <c r="AZ3910" i="1"/>
  <c r="AX3906" i="1"/>
  <c r="BC3902" i="1"/>
  <c r="BB3891" i="1"/>
  <c r="BA3891" i="1" s="1"/>
  <c r="R3878" i="1"/>
  <c r="AD3876" i="1"/>
  <c r="AE3876" i="1" s="1"/>
  <c r="N3876" i="1"/>
  <c r="P3876" i="1" s="1"/>
  <c r="R3876" i="1" s="1"/>
  <c r="Q3876" i="1"/>
  <c r="P3872" i="1"/>
  <c r="BC3864" i="1"/>
  <c r="AB3849" i="1"/>
  <c r="R3849" i="1"/>
  <c r="AY3811" i="1"/>
  <c r="BC3811" i="1" s="1"/>
  <c r="AZ3811" i="1"/>
  <c r="BB3811" i="1"/>
  <c r="BA3811" i="1" s="1"/>
  <c r="BD3811" i="1"/>
  <c r="AH3799" i="1"/>
  <c r="AL3799" i="1"/>
  <c r="AY3796" i="1"/>
  <c r="AZ3796" i="1"/>
  <c r="BB3796" i="1"/>
  <c r="BA3796" i="1" s="1"/>
  <c r="BC3796" i="1"/>
  <c r="BD3796" i="1"/>
  <c r="AH3794" i="1"/>
  <c r="AL3794" i="1"/>
  <c r="AN3794" i="1" s="1"/>
  <c r="AI3789" i="1"/>
  <c r="AM3789" i="1"/>
  <c r="N3769" i="1"/>
  <c r="P3769" i="1" s="1"/>
  <c r="Q3769" i="1"/>
  <c r="R3764" i="1"/>
  <c r="AD3762" i="1"/>
  <c r="N3762" i="1"/>
  <c r="O3762" i="1"/>
  <c r="Q3762" i="1"/>
  <c r="Q3760" i="1"/>
  <c r="S3760" i="1" s="1"/>
  <c r="AK3760" i="1"/>
  <c r="R3760" i="1"/>
  <c r="R3756" i="1"/>
  <c r="BD3754" i="1"/>
  <c r="AY3754" i="1"/>
  <c r="AZ3754" i="1"/>
  <c r="BB3754" i="1"/>
  <c r="BA3754" i="1" s="1"/>
  <c r="BC3754" i="1"/>
  <c r="BC3753" i="1"/>
  <c r="AZ3752" i="1"/>
  <c r="BC3752" i="1" s="1"/>
  <c r="BD3752" i="1"/>
  <c r="AY3752" i="1"/>
  <c r="BD3748" i="1"/>
  <c r="AY3748" i="1"/>
  <c r="AZ3748" i="1"/>
  <c r="BC3747" i="1"/>
  <c r="BD3747" i="1"/>
  <c r="AY3747" i="1"/>
  <c r="BB3747" i="1"/>
  <c r="BA3747" i="1" s="1"/>
  <c r="AK3744" i="1"/>
  <c r="AE3744" i="1"/>
  <c r="AF3744" i="1"/>
  <c r="AG3744" i="1"/>
  <c r="AG3742" i="1"/>
  <c r="AK3742" i="1"/>
  <c r="AE3742" i="1"/>
  <c r="AF3742" i="1"/>
  <c r="BC3739" i="1"/>
  <c r="AZ3737" i="1"/>
  <c r="BD3737" i="1"/>
  <c r="AY3737" i="1"/>
  <c r="BC3737" i="1" s="1"/>
  <c r="AM3735" i="1"/>
  <c r="N3731" i="1"/>
  <c r="O3731" i="1"/>
  <c r="Q3731" i="1"/>
  <c r="AD3731" i="1"/>
  <c r="AY3723" i="1"/>
  <c r="BB3723" i="1"/>
  <c r="BA3723" i="1" s="1"/>
  <c r="BC3723" i="1" s="1"/>
  <c r="BD3723" i="1"/>
  <c r="BD3721" i="1"/>
  <c r="AY3721" i="1"/>
  <c r="BC3721" i="1" s="1"/>
  <c r="AZ3721" i="1"/>
  <c r="BB3721" i="1"/>
  <c r="BA3721" i="1" s="1"/>
  <c r="AI3717" i="1"/>
  <c r="AM3717" i="1"/>
  <c r="N3707" i="1"/>
  <c r="P3707" i="1" s="1"/>
  <c r="R3707" i="1" s="1"/>
  <c r="O3707" i="1"/>
  <c r="BD3704" i="1"/>
  <c r="AY3704" i="1"/>
  <c r="AZ3704" i="1"/>
  <c r="AE3701" i="1"/>
  <c r="AF3701" i="1"/>
  <c r="AG3701" i="1"/>
  <c r="AK3701" i="1"/>
  <c r="AY3675" i="1"/>
  <c r="AZ3675" i="1"/>
  <c r="BC3675" i="1"/>
  <c r="BD3675" i="1"/>
  <c r="BD3667" i="1"/>
  <c r="AY3667" i="1"/>
  <c r="BC3667" i="1" s="1"/>
  <c r="AZ3667" i="1"/>
  <c r="BB3667" i="1"/>
  <c r="BA3667" i="1" s="1"/>
  <c r="AM3665" i="1"/>
  <c r="AI3665" i="1"/>
  <c r="AZ3652" i="1"/>
  <c r="AY3652" i="1"/>
  <c r="BD3652" i="1"/>
  <c r="AY3650" i="1"/>
  <c r="AZ3650" i="1"/>
  <c r="BB3650" i="1"/>
  <c r="BA3650" i="1" s="1"/>
  <c r="BC3650" i="1" s="1"/>
  <c r="BD3650" i="1"/>
  <c r="AH3589" i="1"/>
  <c r="AL3589" i="1"/>
  <c r="AZ3505" i="1"/>
  <c r="BB3505" i="1"/>
  <c r="BA3505" i="1" s="1"/>
  <c r="BD3505" i="1"/>
  <c r="BI3505" i="1"/>
  <c r="AY3505" i="1"/>
  <c r="BC3505" i="1" s="1"/>
  <c r="O3472" i="1"/>
  <c r="Q3472" i="1"/>
  <c r="AD3472" i="1"/>
  <c r="N3472" i="1"/>
  <c r="P3472" i="1" s="1"/>
  <c r="R3472" i="1" s="1"/>
  <c r="AE3446" i="1"/>
  <c r="AF3446" i="1"/>
  <c r="AG3446" i="1"/>
  <c r="AK3446" i="1"/>
  <c r="R3429" i="1"/>
  <c r="BD3896" i="1"/>
  <c r="AY3896" i="1"/>
  <c r="BC3896" i="1" s="1"/>
  <c r="AY3819" i="1"/>
  <c r="BC3819" i="1" s="1"/>
  <c r="AZ3819" i="1"/>
  <c r="BB3819" i="1"/>
  <c r="BA3819" i="1" s="1"/>
  <c r="BD3819" i="1"/>
  <c r="BD3816" i="1"/>
  <c r="AY3816" i="1"/>
  <c r="BC3816" i="1" s="1"/>
  <c r="BB3816" i="1"/>
  <c r="BA3816" i="1" s="1"/>
  <c r="O3813" i="1"/>
  <c r="Q3813" i="1"/>
  <c r="S3813" i="1" s="1"/>
  <c r="AD3813" i="1"/>
  <c r="Q3803" i="1"/>
  <c r="AD3803" i="1"/>
  <c r="N3803" i="1"/>
  <c r="O3803" i="1"/>
  <c r="O3792" i="1"/>
  <c r="AD3792" i="1"/>
  <c r="N3792" i="1"/>
  <c r="P3792" i="1" s="1"/>
  <c r="R3792" i="1" s="1"/>
  <c r="Q3785" i="1"/>
  <c r="AD3785" i="1"/>
  <c r="N3785" i="1"/>
  <c r="P3785" i="1" s="1"/>
  <c r="R3785" i="1" s="1"/>
  <c r="O3785" i="1"/>
  <c r="AZ3771" i="1"/>
  <c r="BD3771" i="1"/>
  <c r="AY3771" i="1"/>
  <c r="BC3771" i="1" s="1"/>
  <c r="N3757" i="1"/>
  <c r="O3757" i="1"/>
  <c r="Q3757" i="1"/>
  <c r="AD3757" i="1"/>
  <c r="O3745" i="1"/>
  <c r="AD3745" i="1"/>
  <c r="N3745" i="1"/>
  <c r="AY3742" i="1"/>
  <c r="AZ3742" i="1"/>
  <c r="BB3742" i="1"/>
  <c r="BA3742" i="1" s="1"/>
  <c r="BC3742" i="1"/>
  <c r="BD3742" i="1"/>
  <c r="AY3717" i="1"/>
  <c r="AZ3717" i="1"/>
  <c r="BC3717" i="1" s="1"/>
  <c r="BB3717" i="1"/>
  <c r="BA3717" i="1" s="1"/>
  <c r="BD3717" i="1"/>
  <c r="AZ3415" i="1"/>
  <c r="BA3415" i="1"/>
  <c r="BD3415" i="1"/>
  <c r="AY3415" i="1"/>
  <c r="BC3415" i="1"/>
  <c r="AZ3903" i="1"/>
  <c r="BB3903" i="1"/>
  <c r="BA3903" i="1" s="1"/>
  <c r="BC3903" i="1"/>
  <c r="P3836" i="1"/>
  <c r="R3836" i="1" s="1"/>
  <c r="Q3815" i="1"/>
  <c r="AD3815" i="1"/>
  <c r="N3815" i="1"/>
  <c r="O3815" i="1"/>
  <c r="AY3670" i="1"/>
  <c r="AZ3670" i="1"/>
  <c r="AD3658" i="1"/>
  <c r="N3658" i="1"/>
  <c r="O3658" i="1"/>
  <c r="Q3658" i="1"/>
  <c r="BD4004" i="1"/>
  <c r="BD3999" i="1"/>
  <c r="BD3994" i="1"/>
  <c r="BD3989" i="1"/>
  <c r="BD3984" i="1"/>
  <c r="BD3979" i="1"/>
  <c r="BD3974" i="1"/>
  <c r="BD3969" i="1"/>
  <c r="BD3964" i="1"/>
  <c r="AZ3931" i="1"/>
  <c r="BC3931" i="1" s="1"/>
  <c r="BD3926" i="1"/>
  <c r="AD3926" i="1"/>
  <c r="AE3926" i="1" s="1"/>
  <c r="AW3924" i="1"/>
  <c r="AX3924" i="1" s="1"/>
  <c r="AZ3922" i="1"/>
  <c r="BC3922" i="1" s="1"/>
  <c r="BD3911" i="1"/>
  <c r="AY3910" i="1"/>
  <c r="BC3910" i="1" s="1"/>
  <c r="BB3907" i="1"/>
  <c r="BA3907" i="1" s="1"/>
  <c r="BB3902" i="1"/>
  <c r="BA3902" i="1" s="1"/>
  <c r="O3879" i="1"/>
  <c r="AW3879" i="1"/>
  <c r="AX3879" i="1" s="1"/>
  <c r="AD3879" i="1"/>
  <c r="AE3879" i="1" s="1"/>
  <c r="N3879" i="1"/>
  <c r="P3879" i="1" s="1"/>
  <c r="R3879" i="1" s="1"/>
  <c r="S3879" i="1" s="1"/>
  <c r="N3873" i="1"/>
  <c r="AV3873" i="1"/>
  <c r="O3873" i="1"/>
  <c r="R3872" i="1"/>
  <c r="AD3854" i="1"/>
  <c r="AE3854" i="1" s="1"/>
  <c r="N3854" i="1"/>
  <c r="O3854" i="1"/>
  <c r="AW3854" i="1"/>
  <c r="AX3854" i="1" s="1"/>
  <c r="Q3854" i="1"/>
  <c r="R3832" i="1"/>
  <c r="AD3825" i="1"/>
  <c r="AE3825" i="1" s="1"/>
  <c r="N3825" i="1"/>
  <c r="P3825" i="1" s="1"/>
  <c r="Q3825" i="1"/>
  <c r="AH3824" i="1"/>
  <c r="AL3824" i="1"/>
  <c r="AE3823" i="1"/>
  <c r="AF3823" i="1"/>
  <c r="AG3823" i="1"/>
  <c r="AK3823" i="1"/>
  <c r="AY3813" i="1"/>
  <c r="BB3813" i="1"/>
  <c r="BA3813" i="1" s="1"/>
  <c r="BC3813" i="1"/>
  <c r="BD3813" i="1"/>
  <c r="AZ3812" i="1"/>
  <c r="BB3812" i="1"/>
  <c r="BA3812" i="1" s="1"/>
  <c r="BC3812" i="1"/>
  <c r="AZ3801" i="1"/>
  <c r="BD3801" i="1"/>
  <c r="AY3801" i="1"/>
  <c r="BC3801" i="1" s="1"/>
  <c r="AM3799" i="1"/>
  <c r="AN3799" i="1" s="1"/>
  <c r="AI3799" i="1"/>
  <c r="AM3794" i="1"/>
  <c r="AI3794" i="1"/>
  <c r="AZ3791" i="1"/>
  <c r="BD3791" i="1"/>
  <c r="AY3791" i="1"/>
  <c r="BC3791" i="1" s="1"/>
  <c r="AH3789" i="1"/>
  <c r="AL3789" i="1"/>
  <c r="BD3784" i="1"/>
  <c r="AY3784" i="1"/>
  <c r="AZ3784" i="1"/>
  <c r="P3780" i="1"/>
  <c r="BD3773" i="1"/>
  <c r="AY3773" i="1"/>
  <c r="AZ3773" i="1"/>
  <c r="R3769" i="1"/>
  <c r="AY3766" i="1"/>
  <c r="BC3766" i="1" s="1"/>
  <c r="AZ3766" i="1"/>
  <c r="BD3766" i="1"/>
  <c r="R3765" i="1"/>
  <c r="AE3750" i="1"/>
  <c r="AF3750" i="1"/>
  <c r="AG3750" i="1"/>
  <c r="AK3750" i="1"/>
  <c r="BC3746" i="1"/>
  <c r="AJ3741" i="1"/>
  <c r="BB3738" i="1"/>
  <c r="BA3738" i="1" s="1"/>
  <c r="BD3738" i="1"/>
  <c r="AY3738" i="1"/>
  <c r="AZ3738" i="1"/>
  <c r="AG3736" i="1"/>
  <c r="AK3736" i="1"/>
  <c r="AE3736" i="1"/>
  <c r="AF3736" i="1"/>
  <c r="R3729" i="1"/>
  <c r="BD3726" i="1"/>
  <c r="AY3726" i="1"/>
  <c r="BB3726" i="1"/>
  <c r="BA3726" i="1" s="1"/>
  <c r="BC3726" i="1" s="1"/>
  <c r="AY3724" i="1"/>
  <c r="AZ3724" i="1"/>
  <c r="BB3724" i="1"/>
  <c r="BA3724" i="1" s="1"/>
  <c r="BC3724" i="1"/>
  <c r="BD3724" i="1"/>
  <c r="BB3720" i="1"/>
  <c r="BA3720" i="1" s="1"/>
  <c r="BC3720" i="1" s="1"/>
  <c r="AZ3720" i="1"/>
  <c r="AG3719" i="1"/>
  <c r="AK3719" i="1"/>
  <c r="AE3719" i="1"/>
  <c r="AF3719" i="1"/>
  <c r="N3711" i="1"/>
  <c r="P3711" i="1" s="1"/>
  <c r="Q3711" i="1"/>
  <c r="N3708" i="1"/>
  <c r="P3708" i="1" s="1"/>
  <c r="R3708" i="1" s="1"/>
  <c r="O3708" i="1"/>
  <c r="Q3708" i="1"/>
  <c r="AD3708" i="1"/>
  <c r="P3700" i="1"/>
  <c r="M3699" i="1"/>
  <c r="BD3696" i="1"/>
  <c r="AY3696" i="1"/>
  <c r="BC3696" i="1" s="1"/>
  <c r="BB3696" i="1"/>
  <c r="BA3696" i="1" s="1"/>
  <c r="AZ3690" i="1"/>
  <c r="BC3690" i="1" s="1"/>
  <c r="BD3690" i="1"/>
  <c r="AY3690" i="1"/>
  <c r="AD3686" i="1"/>
  <c r="N3686" i="1"/>
  <c r="P3686" i="1" s="1"/>
  <c r="R3686" i="1" s="1"/>
  <c r="Q3686" i="1"/>
  <c r="S3686" i="1" s="1"/>
  <c r="R3677" i="1"/>
  <c r="S3677" i="1" s="1"/>
  <c r="S3673" i="1"/>
  <c r="N3669" i="1"/>
  <c r="P3669" i="1" s="1"/>
  <c r="R3669" i="1" s="1"/>
  <c r="O3669" i="1"/>
  <c r="Q3669" i="1"/>
  <c r="AD3669" i="1"/>
  <c r="AY3660" i="1"/>
  <c r="AZ3660" i="1"/>
  <c r="BB3660" i="1"/>
  <c r="BA3660" i="1" s="1"/>
  <c r="BC3660" i="1"/>
  <c r="BD3660" i="1"/>
  <c r="AD3656" i="1"/>
  <c r="N3656" i="1"/>
  <c r="P3656" i="1" s="1"/>
  <c r="Q3656" i="1"/>
  <c r="BB3654" i="1"/>
  <c r="BA3654" i="1" s="1"/>
  <c r="AY3654" i="1"/>
  <c r="BC3654" i="1" s="1"/>
  <c r="AZ3654" i="1"/>
  <c r="BD3654" i="1"/>
  <c r="Q3637" i="1"/>
  <c r="AD3637" i="1"/>
  <c r="N3637" i="1"/>
  <c r="P3637" i="1" s="1"/>
  <c r="R3637" i="1" s="1"/>
  <c r="O3637" i="1"/>
  <c r="BB3582" i="1"/>
  <c r="BA3582" i="1" s="1"/>
  <c r="BD3582" i="1"/>
  <c r="BI3582" i="1"/>
  <c r="AZ3582" i="1"/>
  <c r="AY3582" i="1"/>
  <c r="BC3582" i="1" s="1"/>
  <c r="AF3568" i="1"/>
  <c r="AG3568" i="1"/>
  <c r="AK3568" i="1"/>
  <c r="AE3568" i="1"/>
  <c r="O3524" i="1"/>
  <c r="Q3524" i="1"/>
  <c r="AD3524" i="1"/>
  <c r="N3524" i="1"/>
  <c r="P3524" i="1" s="1"/>
  <c r="AI3488" i="1"/>
  <c r="AM3488" i="1"/>
  <c r="AY3487" i="1"/>
  <c r="AZ3487" i="1"/>
  <c r="BA3487" i="1"/>
  <c r="BC3487" i="1"/>
  <c r="BD3487" i="1"/>
  <c r="BI3487" i="1"/>
  <c r="AH3484" i="1"/>
  <c r="AL3484" i="1"/>
  <c r="AZ3452" i="1"/>
  <c r="BA3452" i="1"/>
  <c r="BD3452" i="1"/>
  <c r="AY3452" i="1"/>
  <c r="AH3442" i="1"/>
  <c r="AL3442" i="1"/>
  <c r="N3214" i="1"/>
  <c r="O3214" i="1"/>
  <c r="Q3214" i="1"/>
  <c r="AD3214" i="1"/>
  <c r="AI3805" i="1"/>
  <c r="AM3805" i="1"/>
  <c r="O3797" i="1"/>
  <c r="AD3797" i="1"/>
  <c r="N3797" i="1"/>
  <c r="P3797" i="1" s="1"/>
  <c r="AY3789" i="1"/>
  <c r="BC3789" i="1" s="1"/>
  <c r="AZ3789" i="1"/>
  <c r="BB3789" i="1"/>
  <c r="BA3789" i="1" s="1"/>
  <c r="BD3789" i="1"/>
  <c r="Q3774" i="1"/>
  <c r="AD3774" i="1"/>
  <c r="N3774" i="1"/>
  <c r="O3774" i="1"/>
  <c r="R3717" i="1"/>
  <c r="AL3717" i="1"/>
  <c r="AN3717" i="1" s="1"/>
  <c r="BD3701" i="1"/>
  <c r="AY3701" i="1"/>
  <c r="BC3701" i="1" s="1"/>
  <c r="AZ3701" i="1"/>
  <c r="BB3701" i="1"/>
  <c r="BA3701" i="1" s="1"/>
  <c r="BD3686" i="1"/>
  <c r="AY3686" i="1"/>
  <c r="AZ3686" i="1"/>
  <c r="BB3686" i="1"/>
  <c r="BA3686" i="1" s="1"/>
  <c r="BC3686" i="1"/>
  <c r="AH3565" i="1"/>
  <c r="AL3565" i="1"/>
  <c r="AW3957" i="1"/>
  <c r="AX3957" i="1" s="1"/>
  <c r="AW3952" i="1"/>
  <c r="AX3952" i="1" s="1"/>
  <c r="O3653" i="1"/>
  <c r="Q3653" i="1"/>
  <c r="AD3653" i="1"/>
  <c r="N3653" i="1"/>
  <c r="P3653" i="1" s="1"/>
  <c r="R3653" i="1" s="1"/>
  <c r="AY3549" i="1"/>
  <c r="BC3549" i="1" s="1"/>
  <c r="AZ3549" i="1"/>
  <c r="BA3549" i="1"/>
  <c r="BD3549" i="1"/>
  <c r="BI3549" i="1"/>
  <c r="AY3494" i="1"/>
  <c r="AZ3494" i="1"/>
  <c r="BA3494" i="1"/>
  <c r="BC3494" i="1"/>
  <c r="BD3494" i="1"/>
  <c r="BI3494" i="1"/>
  <c r="AE3444" i="1"/>
  <c r="AF3444" i="1"/>
  <c r="AG3444" i="1"/>
  <c r="AK3444" i="1"/>
  <c r="AH3437" i="1"/>
  <c r="AL3437" i="1"/>
  <c r="AL3424" i="1"/>
  <c r="AH3424" i="1"/>
  <c r="AL3400" i="1"/>
  <c r="AH3400" i="1"/>
  <c r="AY3364" i="1"/>
  <c r="BC3364" i="1" s="1"/>
  <c r="AZ3364" i="1"/>
  <c r="BD3364" i="1"/>
  <c r="BA3364" i="1"/>
  <c r="AD3942" i="1"/>
  <c r="AE3942" i="1" s="1"/>
  <c r="AD3937" i="1"/>
  <c r="AE3937" i="1" s="1"/>
  <c r="AD3916" i="1"/>
  <c r="AE3916" i="1" s="1"/>
  <c r="AZ3896" i="1"/>
  <c r="AX3887" i="1"/>
  <c r="R3851" i="1"/>
  <c r="AB3851" i="1"/>
  <c r="BB3844" i="1"/>
  <c r="BA3844" i="1" s="1"/>
  <c r="BD3844" i="1"/>
  <c r="AY3844" i="1"/>
  <c r="BC3844" i="1" s="1"/>
  <c r="AZ3844" i="1"/>
  <c r="S3840" i="1"/>
  <c r="P3827" i="1"/>
  <c r="R3827" i="1" s="1"/>
  <c r="M3826" i="1"/>
  <c r="AV3826" i="1"/>
  <c r="AM3824" i="1"/>
  <c r="AI3824" i="1"/>
  <c r="AH3822" i="1"/>
  <c r="AJ3822" i="1" s="1"/>
  <c r="AL3822" i="1"/>
  <c r="BD3810" i="1"/>
  <c r="AY3810" i="1"/>
  <c r="BC3810" i="1" s="1"/>
  <c r="BB3810" i="1"/>
  <c r="BA3810" i="1" s="1"/>
  <c r="BB3802" i="1"/>
  <c r="BA3802" i="1" s="1"/>
  <c r="BD3802" i="1"/>
  <c r="AY3802" i="1"/>
  <c r="BC3802" i="1" s="1"/>
  <c r="AZ3802" i="1"/>
  <c r="S3799" i="1"/>
  <c r="BB3797" i="1"/>
  <c r="BA3797" i="1" s="1"/>
  <c r="BD3797" i="1"/>
  <c r="AY3797" i="1"/>
  <c r="BC3797" i="1" s="1"/>
  <c r="AZ3797" i="1"/>
  <c r="S3794" i="1"/>
  <c r="BB3792" i="1"/>
  <c r="BA3792" i="1" s="1"/>
  <c r="BD3792" i="1"/>
  <c r="AY3792" i="1"/>
  <c r="BC3792" i="1" s="1"/>
  <c r="AZ3792" i="1"/>
  <c r="AG3790" i="1"/>
  <c r="AK3790" i="1"/>
  <c r="AE3790" i="1"/>
  <c r="AF3790" i="1"/>
  <c r="Q3789" i="1"/>
  <c r="S3789" i="1" s="1"/>
  <c r="AD3777" i="1"/>
  <c r="N3777" i="1"/>
  <c r="O3777" i="1"/>
  <c r="Q3777" i="1"/>
  <c r="AE3776" i="1"/>
  <c r="AF3776" i="1"/>
  <c r="AG3776" i="1"/>
  <c r="AK3776" i="1"/>
  <c r="AY3760" i="1"/>
  <c r="AZ3760" i="1"/>
  <c r="BC3760" i="1"/>
  <c r="BD3760" i="1"/>
  <c r="BC3759" i="1"/>
  <c r="BD3759" i="1"/>
  <c r="AY3759" i="1"/>
  <c r="BB3759" i="1"/>
  <c r="BA3759" i="1" s="1"/>
  <c r="AY3755" i="1"/>
  <c r="BC3755" i="1" s="1"/>
  <c r="AZ3755" i="1"/>
  <c r="BB3755" i="1"/>
  <c r="BA3755" i="1" s="1"/>
  <c r="BD3755" i="1"/>
  <c r="BB3745" i="1"/>
  <c r="BA3745" i="1" s="1"/>
  <c r="BD3745" i="1"/>
  <c r="AY3745" i="1"/>
  <c r="BC3745" i="1" s="1"/>
  <c r="AZ3745" i="1"/>
  <c r="BB3744" i="1"/>
  <c r="BA3744" i="1" s="1"/>
  <c r="BD3744" i="1"/>
  <c r="AY3744" i="1"/>
  <c r="BC3744" i="1" s="1"/>
  <c r="AZ3744" i="1"/>
  <c r="N3733" i="1"/>
  <c r="P3733" i="1" s="1"/>
  <c r="Q3733" i="1"/>
  <c r="AK3732" i="1"/>
  <c r="AE3732" i="1"/>
  <c r="AF3732" i="1"/>
  <c r="AG3732" i="1"/>
  <c r="AY3729" i="1"/>
  <c r="BB3729" i="1"/>
  <c r="BA3729" i="1" s="1"/>
  <c r="BC3729" i="1"/>
  <c r="BD3729" i="1"/>
  <c r="BD3727" i="1"/>
  <c r="AY3727" i="1"/>
  <c r="AZ3727" i="1"/>
  <c r="BB3727" i="1"/>
  <c r="BA3727" i="1" s="1"/>
  <c r="BC3727" i="1"/>
  <c r="AJ3717" i="1"/>
  <c r="N3714" i="1"/>
  <c r="P3714" i="1" s="1"/>
  <c r="Q3714" i="1"/>
  <c r="N3712" i="1"/>
  <c r="O3712" i="1"/>
  <c r="Q3712" i="1"/>
  <c r="AD3712" i="1"/>
  <c r="R3711" i="1"/>
  <c r="S3709" i="1"/>
  <c r="BD3697" i="1"/>
  <c r="AY3697" i="1"/>
  <c r="AZ3697" i="1"/>
  <c r="BB3697" i="1"/>
  <c r="BA3697" i="1" s="1"/>
  <c r="BC3697" i="1"/>
  <c r="AV3691" i="1"/>
  <c r="AW3691" i="1" s="1"/>
  <c r="AX3691" i="1" s="1"/>
  <c r="BB3689" i="1"/>
  <c r="BA3689" i="1" s="1"/>
  <c r="BD3689" i="1"/>
  <c r="AY3689" i="1"/>
  <c r="BC3689" i="1" s="1"/>
  <c r="AZ3689" i="1"/>
  <c r="AK3689" i="1"/>
  <c r="AE3689" i="1"/>
  <c r="AF3689" i="1"/>
  <c r="AG3689" i="1"/>
  <c r="AE3688" i="1"/>
  <c r="AF3688" i="1"/>
  <c r="AG3688" i="1"/>
  <c r="AK3688" i="1"/>
  <c r="BD3681" i="1"/>
  <c r="AY3681" i="1"/>
  <c r="BB3681" i="1"/>
  <c r="BA3681" i="1" s="1"/>
  <c r="BC3681" i="1" s="1"/>
  <c r="O3678" i="1"/>
  <c r="Q3678" i="1"/>
  <c r="AD3678" i="1"/>
  <c r="N3678" i="1"/>
  <c r="P3678" i="1" s="1"/>
  <c r="AY3671" i="1"/>
  <c r="AZ3671" i="1"/>
  <c r="R3659" i="1"/>
  <c r="S3659" i="1" s="1"/>
  <c r="BD3657" i="1"/>
  <c r="AY3657" i="1"/>
  <c r="AZ3657" i="1"/>
  <c r="BB3657" i="1"/>
  <c r="BA3657" i="1" s="1"/>
  <c r="BC3657" i="1"/>
  <c r="O3650" i="1"/>
  <c r="Q3650" i="1"/>
  <c r="N3650" i="1"/>
  <c r="AD3650" i="1"/>
  <c r="BB3633" i="1"/>
  <c r="BA3633" i="1" s="1"/>
  <c r="BD3633" i="1"/>
  <c r="AZ3633" i="1"/>
  <c r="BC3633" i="1" s="1"/>
  <c r="AY3633" i="1"/>
  <c r="AE3611" i="1"/>
  <c r="AF3611" i="1"/>
  <c r="AG3611" i="1"/>
  <c r="AK3611" i="1"/>
  <c r="AZ3606" i="1"/>
  <c r="BB3606" i="1"/>
  <c r="BA3606" i="1" s="1"/>
  <c r="BC3606" i="1"/>
  <c r="BD3606" i="1"/>
  <c r="BI3606" i="1"/>
  <c r="AY3606" i="1"/>
  <c r="AH3596" i="1"/>
  <c r="AL3596" i="1"/>
  <c r="AZ3491" i="1"/>
  <c r="BA3491" i="1"/>
  <c r="BD3491" i="1"/>
  <c r="BI3491" i="1"/>
  <c r="AY3491" i="1"/>
  <c r="BC3491" i="1" s="1"/>
  <c r="AI3481" i="1"/>
  <c r="AM3481" i="1"/>
  <c r="AZ3471" i="1"/>
  <c r="BB3471" i="1"/>
  <c r="BA3471" i="1" s="1"/>
  <c r="BD3471" i="1"/>
  <c r="BI3471" i="1"/>
  <c r="AY3471" i="1"/>
  <c r="BC3471" i="1" s="1"/>
  <c r="O3463" i="1"/>
  <c r="Q3463" i="1"/>
  <c r="AD3463" i="1"/>
  <c r="N3463" i="1"/>
  <c r="O3459" i="1"/>
  <c r="Q3459" i="1"/>
  <c r="AD3459" i="1"/>
  <c r="N3459" i="1"/>
  <c r="P3459" i="1" s="1"/>
  <c r="BA3440" i="1"/>
  <c r="BC3440" i="1"/>
  <c r="BD3440" i="1"/>
  <c r="AZ3440" i="1"/>
  <c r="AY3440" i="1"/>
  <c r="AK3416" i="1"/>
  <c r="AF3416" i="1"/>
  <c r="AG3416" i="1"/>
  <c r="AE3416" i="1"/>
  <c r="BD3287" i="1"/>
  <c r="AY3287" i="1"/>
  <c r="AZ3287" i="1"/>
  <c r="BB3287" i="1"/>
  <c r="AY3794" i="1"/>
  <c r="BC3794" i="1" s="1"/>
  <c r="AZ3794" i="1"/>
  <c r="BD3794" i="1"/>
  <c r="AZ3782" i="1"/>
  <c r="BC3782" i="1"/>
  <c r="BD3782" i="1"/>
  <c r="AY3782" i="1"/>
  <c r="AD3755" i="1"/>
  <c r="N3755" i="1"/>
  <c r="O3755" i="1"/>
  <c r="N3722" i="1"/>
  <c r="P3722" i="1" s="1"/>
  <c r="R3722" i="1" s="1"/>
  <c r="O3722" i="1"/>
  <c r="Q3722" i="1"/>
  <c r="S3722" i="1" s="1"/>
  <c r="AD3722" i="1"/>
  <c r="O3691" i="1"/>
  <c r="AD3691" i="1"/>
  <c r="N3691" i="1"/>
  <c r="AG3532" i="1"/>
  <c r="AK3532" i="1"/>
  <c r="AF3532" i="1"/>
  <c r="AE3532" i="1"/>
  <c r="BD3750" i="1"/>
  <c r="AY3750" i="1"/>
  <c r="BC3750" i="1" s="1"/>
  <c r="AZ3750" i="1"/>
  <c r="BB3750" i="1"/>
  <c r="BA3750" i="1" s="1"/>
  <c r="AY3734" i="1"/>
  <c r="AZ3734" i="1"/>
  <c r="BC3734" i="1" s="1"/>
  <c r="BD3734" i="1"/>
  <c r="N3725" i="1"/>
  <c r="O3725" i="1"/>
  <c r="Q3725" i="1"/>
  <c r="AD3725" i="1"/>
  <c r="AY3719" i="1"/>
  <c r="AZ3719" i="1"/>
  <c r="BB3719" i="1"/>
  <c r="BA3719" i="1" s="1"/>
  <c r="BC3719" i="1"/>
  <c r="BD3719" i="1"/>
  <c r="AE3711" i="1"/>
  <c r="AF3711" i="1"/>
  <c r="AG3711" i="1"/>
  <c r="AK3711" i="1"/>
  <c r="N3697" i="1"/>
  <c r="Q3697" i="1"/>
  <c r="BB3694" i="1"/>
  <c r="BA3694" i="1" s="1"/>
  <c r="BD3694" i="1"/>
  <c r="AY3694" i="1"/>
  <c r="BC3694" i="1" s="1"/>
  <c r="AZ3694" i="1"/>
  <c r="BB3999" i="1"/>
  <c r="BA3999" i="1" s="1"/>
  <c r="BC3999" i="1" s="1"/>
  <c r="BB3994" i="1"/>
  <c r="BA3994" i="1" s="1"/>
  <c r="BC3994" i="1" s="1"/>
  <c r="BB3989" i="1"/>
  <c r="BA3989" i="1" s="1"/>
  <c r="BB3984" i="1"/>
  <c r="BA3984" i="1" s="1"/>
  <c r="BB3979" i="1"/>
  <c r="BA3979" i="1" s="1"/>
  <c r="BB3974" i="1"/>
  <c r="BA3974" i="1" s="1"/>
  <c r="BB3969" i="1"/>
  <c r="BA3969" i="1" s="1"/>
  <c r="BB3964" i="1"/>
  <c r="BA3964" i="1" s="1"/>
  <c r="BB3926" i="1"/>
  <c r="BA3926" i="1" s="1"/>
  <c r="AD3921" i="1"/>
  <c r="AE3921" i="1" s="1"/>
  <c r="BB3911" i="1"/>
  <c r="BA3911" i="1" s="1"/>
  <c r="BC3888" i="1"/>
  <c r="BD3886" i="1"/>
  <c r="AY3886" i="1"/>
  <c r="BB3886" i="1"/>
  <c r="BA3886" i="1" s="1"/>
  <c r="BC3886" i="1" s="1"/>
  <c r="P3882" i="1"/>
  <c r="AZ3876" i="1"/>
  <c r="BD3876" i="1"/>
  <c r="AY3876" i="1"/>
  <c r="BC3876" i="1" s="1"/>
  <c r="S3875" i="1"/>
  <c r="AB3858" i="1"/>
  <c r="S3856" i="1"/>
  <c r="AZ3843" i="1"/>
  <c r="BD3843" i="1"/>
  <c r="AY3843" i="1"/>
  <c r="BC3843" i="1" s="1"/>
  <c r="R3825" i="1"/>
  <c r="AN3822" i="1"/>
  <c r="S3820" i="1"/>
  <c r="M3819" i="1"/>
  <c r="BC3815" i="1"/>
  <c r="BB3814" i="1"/>
  <c r="BA3814" i="1" s="1"/>
  <c r="BD3814" i="1"/>
  <c r="AY3814" i="1"/>
  <c r="BC3814" i="1" s="1"/>
  <c r="AZ3814" i="1"/>
  <c r="AI3811" i="1"/>
  <c r="AM3811" i="1"/>
  <c r="Q3809" i="1"/>
  <c r="AD3809" i="1"/>
  <c r="N3809" i="1"/>
  <c r="O3809" i="1"/>
  <c r="O3808" i="1"/>
  <c r="AD3808" i="1"/>
  <c r="N3808" i="1"/>
  <c r="P3808" i="1" s="1"/>
  <c r="BD3806" i="1"/>
  <c r="AK3804" i="1"/>
  <c r="AE3804" i="1"/>
  <c r="AF3804" i="1"/>
  <c r="AG3804" i="1"/>
  <c r="N3800" i="1"/>
  <c r="O3800" i="1"/>
  <c r="Q3800" i="1"/>
  <c r="AD3800" i="1"/>
  <c r="AG3796" i="1"/>
  <c r="AK3796" i="1"/>
  <c r="AE3796" i="1"/>
  <c r="AF3796" i="1"/>
  <c r="BB3786" i="1"/>
  <c r="BA3786" i="1" s="1"/>
  <c r="BD3786" i="1"/>
  <c r="AY3786" i="1"/>
  <c r="AZ3786" i="1"/>
  <c r="AK3786" i="1"/>
  <c r="AE3786" i="1"/>
  <c r="AF3786" i="1"/>
  <c r="AG3786" i="1"/>
  <c r="Q3782" i="1"/>
  <c r="AD3782" i="1"/>
  <c r="N3782" i="1"/>
  <c r="P3782" i="1" s="1"/>
  <c r="R3782" i="1" s="1"/>
  <c r="O3782" i="1"/>
  <c r="N3779" i="1"/>
  <c r="O3779" i="1"/>
  <c r="Q3779" i="1"/>
  <c r="AD3779" i="1"/>
  <c r="Q3771" i="1"/>
  <c r="AD3771" i="1"/>
  <c r="N3771" i="1"/>
  <c r="O3771" i="1"/>
  <c r="AW3767" i="1"/>
  <c r="AX3767" i="1" s="1"/>
  <c r="AH3766" i="1"/>
  <c r="AL3766" i="1"/>
  <c r="BD3764" i="1"/>
  <c r="AY3764" i="1"/>
  <c r="AZ3764" i="1"/>
  <c r="BB3758" i="1"/>
  <c r="BA3758" i="1" s="1"/>
  <c r="BD3758" i="1"/>
  <c r="AY3758" i="1"/>
  <c r="AZ3758" i="1"/>
  <c r="AZ3757" i="1"/>
  <c r="BD3757" i="1"/>
  <c r="AY3757" i="1"/>
  <c r="BC3757" i="1" s="1"/>
  <c r="AM3756" i="1"/>
  <c r="AD3754" i="1"/>
  <c r="S3742" i="1"/>
  <c r="P3741" i="1"/>
  <c r="R3741" i="1" s="1"/>
  <c r="S3741" i="1" s="1"/>
  <c r="AK3740" i="1"/>
  <c r="AE3740" i="1"/>
  <c r="AF3740" i="1"/>
  <c r="AG3740" i="1"/>
  <c r="AD3734" i="1"/>
  <c r="N3734" i="1"/>
  <c r="P3734" i="1" s="1"/>
  <c r="O3734" i="1"/>
  <c r="Q3734" i="1"/>
  <c r="R3733" i="1"/>
  <c r="AY3730" i="1"/>
  <c r="BC3730" i="1" s="1"/>
  <c r="AZ3730" i="1"/>
  <c r="BB3730" i="1"/>
  <c r="BA3730" i="1" s="1"/>
  <c r="BD3730" i="1"/>
  <c r="AZ3725" i="1"/>
  <c r="BD3725" i="1"/>
  <c r="AY3725" i="1"/>
  <c r="BC3725" i="1" s="1"/>
  <c r="AE3721" i="1"/>
  <c r="AF3721" i="1"/>
  <c r="AG3721" i="1"/>
  <c r="AK3721" i="1"/>
  <c r="Q3717" i="1"/>
  <c r="S3717" i="1" s="1"/>
  <c r="P3716" i="1"/>
  <c r="R3716" i="1" s="1"/>
  <c r="Q3715" i="1"/>
  <c r="AD3715" i="1"/>
  <c r="N3715" i="1"/>
  <c r="O3715" i="1"/>
  <c r="R3714" i="1"/>
  <c r="R3709" i="1"/>
  <c r="AY3706" i="1"/>
  <c r="AZ3706" i="1"/>
  <c r="BC3706" i="1"/>
  <c r="BD3706" i="1"/>
  <c r="AY3705" i="1"/>
  <c r="AZ3705" i="1"/>
  <c r="BC3705" i="1"/>
  <c r="BD3705" i="1"/>
  <c r="R3700" i="1"/>
  <c r="S3700" i="1" s="1"/>
  <c r="Q3695" i="1"/>
  <c r="AD3695" i="1"/>
  <c r="N3695" i="1"/>
  <c r="O3695" i="1"/>
  <c r="O3694" i="1"/>
  <c r="AD3694" i="1"/>
  <c r="N3694" i="1"/>
  <c r="P3694" i="1" s="1"/>
  <c r="R3694" i="1" s="1"/>
  <c r="S3694" i="1" s="1"/>
  <c r="AL3682" i="1"/>
  <c r="AH3682" i="1"/>
  <c r="AD3680" i="1"/>
  <c r="N3680" i="1"/>
  <c r="O3680" i="1"/>
  <c r="Q3680" i="1"/>
  <c r="R3678" i="1"/>
  <c r="AY3676" i="1"/>
  <c r="AZ3676" i="1"/>
  <c r="BB3676" i="1"/>
  <c r="BA3676" i="1" s="1"/>
  <c r="BC3676" i="1"/>
  <c r="AM3675" i="1"/>
  <c r="AI3675" i="1"/>
  <c r="AD3666" i="1"/>
  <c r="N3666" i="1"/>
  <c r="O3666" i="1"/>
  <c r="S3664" i="1"/>
  <c r="BD3655" i="1"/>
  <c r="BB3655" i="1"/>
  <c r="BA3655" i="1" s="1"/>
  <c r="AY3655" i="1"/>
  <c r="BC3655" i="1" s="1"/>
  <c r="AZ3655" i="1"/>
  <c r="AK3646" i="1"/>
  <c r="AE3646" i="1"/>
  <c r="AF3646" i="1"/>
  <c r="O3582" i="1"/>
  <c r="Q3582" i="1"/>
  <c r="AD3582" i="1"/>
  <c r="N3582" i="1"/>
  <c r="P3582" i="1" s="1"/>
  <c r="AZ3552" i="1"/>
  <c r="BA3552" i="1"/>
  <c r="BD3552" i="1"/>
  <c r="BI3552" i="1"/>
  <c r="AY3552" i="1"/>
  <c r="BC3552" i="1" s="1"/>
  <c r="AD3513" i="1"/>
  <c r="N3513" i="1"/>
  <c r="Q3513" i="1"/>
  <c r="O3513" i="1"/>
  <c r="R3511" i="1"/>
  <c r="S3511" i="1" s="1"/>
  <c r="O3507" i="1"/>
  <c r="Q3507" i="1"/>
  <c r="AD3507" i="1"/>
  <c r="N3507" i="1"/>
  <c r="P3507" i="1" s="1"/>
  <c r="AE3490" i="1"/>
  <c r="AF3490" i="1"/>
  <c r="AG3490" i="1"/>
  <c r="AK3490" i="1"/>
  <c r="N3471" i="1"/>
  <c r="P3471" i="1" s="1"/>
  <c r="R3471" i="1" s="1"/>
  <c r="O3471" i="1"/>
  <c r="Q3471" i="1"/>
  <c r="AD3471" i="1"/>
  <c r="AZ3432" i="1"/>
  <c r="BA3432" i="1"/>
  <c r="BD3432" i="1"/>
  <c r="AY3432" i="1"/>
  <c r="BC3432" i="1" s="1"/>
  <c r="AI3238" i="1"/>
  <c r="AM3238" i="1"/>
  <c r="AH3174" i="1"/>
  <c r="AL3174" i="1"/>
  <c r="AI3821" i="1"/>
  <c r="AM3821" i="1"/>
  <c r="Q3798" i="1"/>
  <c r="AD3798" i="1"/>
  <c r="N3798" i="1"/>
  <c r="P3798" i="1" s="1"/>
  <c r="R3798" i="1" s="1"/>
  <c r="O3798" i="1"/>
  <c r="AE3769" i="1"/>
  <c r="AF3769" i="1"/>
  <c r="AG3769" i="1"/>
  <c r="AK3769" i="1"/>
  <c r="AY3718" i="1"/>
  <c r="BB3718" i="1"/>
  <c r="BA3718" i="1" s="1"/>
  <c r="BD3718" i="1"/>
  <c r="Q3690" i="1"/>
  <c r="AD3690" i="1"/>
  <c r="N3690" i="1"/>
  <c r="O3690" i="1"/>
  <c r="AZ3856" i="1"/>
  <c r="BC3856" i="1"/>
  <c r="BD3856" i="1"/>
  <c r="AY3856" i="1"/>
  <c r="K3855" i="1"/>
  <c r="M3829" i="1"/>
  <c r="AU3829" i="1"/>
  <c r="K3842" i="1"/>
  <c r="K3845" i="1"/>
  <c r="K3866" i="1"/>
  <c r="K3878" i="1"/>
  <c r="BD3775" i="1"/>
  <c r="AY3775" i="1"/>
  <c r="BC3775" i="1" s="1"/>
  <c r="BB3775" i="1"/>
  <c r="BA3775" i="1" s="1"/>
  <c r="M3767" i="1"/>
  <c r="BB4004" i="1"/>
  <c r="BA4004" i="1" s="1"/>
  <c r="K29" i="1"/>
  <c r="K32" i="1"/>
  <c r="K14" i="1"/>
  <c r="K31" i="1"/>
  <c r="K55" i="1"/>
  <c r="K41" i="1"/>
  <c r="K79" i="1"/>
  <c r="K47" i="1"/>
  <c r="K60" i="1"/>
  <c r="K54" i="1"/>
  <c r="K70" i="1"/>
  <c r="K80" i="1"/>
  <c r="K85" i="1"/>
  <c r="K89" i="1"/>
  <c r="K66" i="1"/>
  <c r="K48" i="1"/>
  <c r="K103" i="1"/>
  <c r="K94" i="1"/>
  <c r="K106" i="1"/>
  <c r="K98" i="1"/>
  <c r="K99" i="1"/>
  <c r="K724" i="1"/>
  <c r="K736" i="1"/>
  <c r="K752" i="1"/>
  <c r="K763" i="1"/>
  <c r="K753" i="1"/>
  <c r="K767" i="1"/>
  <c r="K746" i="1"/>
  <c r="K735" i="1"/>
  <c r="K747" i="1"/>
  <c r="K760" i="1"/>
  <c r="K1110" i="1"/>
  <c r="K1123" i="1"/>
  <c r="K1150" i="1"/>
  <c r="K1122" i="1"/>
  <c r="K1146" i="1"/>
  <c r="K1132" i="1"/>
  <c r="K1137" i="1"/>
  <c r="K1131" i="1"/>
  <c r="K1138" i="1"/>
  <c r="K1318" i="1"/>
  <c r="K1350" i="1"/>
  <c r="K1420" i="1"/>
  <c r="K1409" i="1"/>
  <c r="K1428" i="1"/>
  <c r="K1344" i="1"/>
  <c r="K1345" i="1"/>
  <c r="K1505" i="1"/>
  <c r="K1498" i="1"/>
  <c r="K1532" i="1"/>
  <c r="K1419" i="1"/>
  <c r="K1434" i="1"/>
  <c r="K1499" i="1"/>
  <c r="K1519" i="1"/>
  <c r="K1504" i="1"/>
  <c r="K1491" i="1"/>
  <c r="K1492" i="1"/>
  <c r="K1598" i="1"/>
  <c r="K1330" i="1"/>
  <c r="K1429" i="1"/>
  <c r="K1591" i="1"/>
  <c r="K1634" i="1"/>
  <c r="K1602" i="1"/>
  <c r="K1435" i="1"/>
  <c r="K1527" i="1"/>
  <c r="K1697" i="1"/>
  <c r="K1584" i="1"/>
  <c r="K1651" i="1"/>
  <c r="K1708" i="1"/>
  <c r="K1644" i="1"/>
  <c r="K1685" i="1"/>
  <c r="K1686" i="1"/>
  <c r="K1654" i="1"/>
  <c r="K1673" i="1"/>
  <c r="K1702" i="1"/>
  <c r="K1603" i="1"/>
  <c r="K1696" i="1"/>
  <c r="K1703" i="1"/>
  <c r="K1712" i="1"/>
  <c r="K2160" i="1"/>
  <c r="K2171" i="1"/>
  <c r="K2179" i="1"/>
  <c r="K2149" i="1"/>
  <c r="K2150" i="1"/>
  <c r="K2165" i="1"/>
  <c r="K2175" i="1"/>
  <c r="K2137" i="1"/>
  <c r="K2166" i="1"/>
  <c r="K2159" i="1"/>
  <c r="K2516" i="1"/>
  <c r="K2517" i="1"/>
  <c r="K2505" i="1"/>
  <c r="K2527" i="1"/>
  <c r="K2535" i="1"/>
  <c r="K2506" i="1"/>
  <c r="K2523" i="1"/>
  <c r="K2531" i="1"/>
  <c r="K2493" i="1"/>
  <c r="K2522" i="1"/>
  <c r="K2920" i="1"/>
  <c r="K2893" i="1"/>
  <c r="K2908" i="1"/>
  <c r="K2909" i="1"/>
  <c r="K2879" i="1"/>
  <c r="K2892" i="1"/>
  <c r="K2903" i="1"/>
  <c r="K2914" i="1"/>
  <c r="K3181" i="1"/>
  <c r="K3387" i="1"/>
  <c r="K3419" i="1"/>
  <c r="K3643" i="1"/>
  <c r="K3428" i="1"/>
  <c r="K3625" i="1"/>
  <c r="K3621" i="1"/>
  <c r="K3652" i="1"/>
  <c r="K3670" i="1"/>
  <c r="K3648" i="1"/>
  <c r="K3704" i="1"/>
  <c r="K3748" i="1"/>
  <c r="K3764" i="1"/>
  <c r="K3765" i="1"/>
  <c r="K3684" i="1"/>
  <c r="K3685" i="1"/>
  <c r="K3773" i="1"/>
  <c r="K3784" i="1"/>
  <c r="BD3908" i="1"/>
  <c r="BC3893" i="1"/>
  <c r="R3882" i="1"/>
  <c r="Q3867" i="1"/>
  <c r="S3867" i="1" s="1"/>
  <c r="AD3867" i="1"/>
  <c r="AE3867" i="1" s="1"/>
  <c r="AW3867" i="1"/>
  <c r="AX3867" i="1" s="1"/>
  <c r="P3862" i="1"/>
  <c r="P3860" i="1"/>
  <c r="R3860" i="1" s="1"/>
  <c r="O3827" i="1"/>
  <c r="AW3827" i="1"/>
  <c r="AX3827" i="1" s="1"/>
  <c r="Q3827" i="1"/>
  <c r="AD3827" i="1"/>
  <c r="AE3827" i="1" s="1"/>
  <c r="AZ3820" i="1"/>
  <c r="BD3820" i="1"/>
  <c r="AY3820" i="1"/>
  <c r="BC3820" i="1" s="1"/>
  <c r="AK3816" i="1"/>
  <c r="AE3816" i="1"/>
  <c r="AF3816" i="1"/>
  <c r="AG3816" i="1"/>
  <c r="AH3811" i="1"/>
  <c r="AL3811" i="1"/>
  <c r="AN3811" i="1" s="1"/>
  <c r="AY3805" i="1"/>
  <c r="BC3805" i="1" s="1"/>
  <c r="AZ3805" i="1"/>
  <c r="BB3805" i="1"/>
  <c r="BA3805" i="1" s="1"/>
  <c r="BD3805" i="1"/>
  <c r="AD3795" i="1"/>
  <c r="N3795" i="1"/>
  <c r="P3795" i="1" s="1"/>
  <c r="R3795" i="1" s="1"/>
  <c r="S3795" i="1" s="1"/>
  <c r="O3795" i="1"/>
  <c r="O3783" i="1"/>
  <c r="N3783" i="1"/>
  <c r="P3783" i="1" s="1"/>
  <c r="R3783" i="1" s="1"/>
  <c r="AD3778" i="1"/>
  <c r="N3778" i="1"/>
  <c r="O3778" i="1"/>
  <c r="O3772" i="1"/>
  <c r="N3772" i="1"/>
  <c r="P3772" i="1" s="1"/>
  <c r="R3772" i="1" s="1"/>
  <c r="BB3769" i="1"/>
  <c r="BA3769" i="1" s="1"/>
  <c r="AZ3769" i="1"/>
  <c r="BC3769" i="1" s="1"/>
  <c r="BC3768" i="1"/>
  <c r="BD3768" i="1"/>
  <c r="AY3768" i="1"/>
  <c r="BB3768" i="1"/>
  <c r="BA3768" i="1" s="1"/>
  <c r="AM3766" i="1"/>
  <c r="AI3766" i="1"/>
  <c r="AW3761" i="1"/>
  <c r="AX3761" i="1" s="1"/>
  <c r="AH3760" i="1"/>
  <c r="AL3760" i="1"/>
  <c r="Q3743" i="1"/>
  <c r="AD3743" i="1"/>
  <c r="N3743" i="1"/>
  <c r="O3743" i="1"/>
  <c r="R3742" i="1"/>
  <c r="AL3741" i="1"/>
  <c r="N3736" i="1"/>
  <c r="P3736" i="1" s="1"/>
  <c r="Q3736" i="1"/>
  <c r="P3735" i="1"/>
  <c r="R3735" i="1" s="1"/>
  <c r="R3734" i="1"/>
  <c r="AH3726" i="1"/>
  <c r="N3719" i="1"/>
  <c r="P3719" i="1" s="1"/>
  <c r="Q3719" i="1"/>
  <c r="R3713" i="1"/>
  <c r="BD3710" i="1"/>
  <c r="AY3710" i="1"/>
  <c r="BC3710" i="1" s="1"/>
  <c r="BB3710" i="1"/>
  <c r="BA3710" i="1" s="1"/>
  <c r="AD3702" i="1"/>
  <c r="N3702" i="1"/>
  <c r="P3702" i="1" s="1"/>
  <c r="R3702" i="1" s="1"/>
  <c r="O3702" i="1"/>
  <c r="Q3702" i="1"/>
  <c r="AY3698" i="1"/>
  <c r="AZ3698" i="1"/>
  <c r="BC3698" i="1"/>
  <c r="BD3698" i="1"/>
  <c r="AZ3692" i="1"/>
  <c r="BD3692" i="1"/>
  <c r="AY3692" i="1"/>
  <c r="BC3692" i="1" s="1"/>
  <c r="AD3687" i="1"/>
  <c r="N3687" i="1"/>
  <c r="O3687" i="1"/>
  <c r="Q3687" i="1"/>
  <c r="AY3677" i="1"/>
  <c r="BC3677" i="1" s="1"/>
  <c r="AZ3677" i="1"/>
  <c r="BB3677" i="1"/>
  <c r="BA3677" i="1" s="1"/>
  <c r="BD3677" i="1"/>
  <c r="AY3672" i="1"/>
  <c r="AZ3672" i="1"/>
  <c r="BB3672" i="1"/>
  <c r="BA3672" i="1" s="1"/>
  <c r="BC3672" i="1"/>
  <c r="AY3668" i="1"/>
  <c r="BC3668" i="1" s="1"/>
  <c r="AZ3668" i="1"/>
  <c r="BB3668" i="1"/>
  <c r="BA3668" i="1" s="1"/>
  <c r="AD3667" i="1"/>
  <c r="N3667" i="1"/>
  <c r="P3667" i="1" s="1"/>
  <c r="Q3667" i="1"/>
  <c r="BC3659" i="1"/>
  <c r="Q3654" i="1"/>
  <c r="N3654" i="1"/>
  <c r="P3654" i="1" s="1"/>
  <c r="R3654" i="1" s="1"/>
  <c r="O3654" i="1"/>
  <c r="AD3654" i="1"/>
  <c r="R3648" i="1"/>
  <c r="O3633" i="1"/>
  <c r="Q3633" i="1"/>
  <c r="AD3633" i="1"/>
  <c r="N3633" i="1"/>
  <c r="P3633" i="1" s="1"/>
  <c r="BD3556" i="1"/>
  <c r="BI3556" i="1"/>
  <c r="BA3556" i="1"/>
  <c r="BC3556" i="1" s="1"/>
  <c r="AY3556" i="1"/>
  <c r="AZ3556" i="1"/>
  <c r="AH3523" i="1"/>
  <c r="AL3523" i="1"/>
  <c r="AZ3519" i="1"/>
  <c r="BC3519" i="1" s="1"/>
  <c r="BB3519" i="1"/>
  <c r="BA3519" i="1" s="1"/>
  <c r="BD3519" i="1"/>
  <c r="BI3519" i="1"/>
  <c r="AY3519" i="1"/>
  <c r="AG3504" i="1"/>
  <c r="AK3504" i="1"/>
  <c r="AF3504" i="1"/>
  <c r="AE3504" i="1"/>
  <c r="AH3480" i="1"/>
  <c r="AL3480" i="1"/>
  <c r="AZ3419" i="1"/>
  <c r="BA3419" i="1"/>
  <c r="BC3419" i="1"/>
  <c r="BD3419" i="1"/>
  <c r="AY3419" i="1"/>
  <c r="AZ3417" i="1"/>
  <c r="BA3417" i="1"/>
  <c r="AY3417" i="1"/>
  <c r="BC3417" i="1" s="1"/>
  <c r="BD3417" i="1"/>
  <c r="AH3409" i="1"/>
  <c r="AL3409" i="1"/>
  <c r="S3348" i="1"/>
  <c r="AH3244" i="1"/>
  <c r="AL3244" i="1"/>
  <c r="AY3799" i="1"/>
  <c r="BC3799" i="1" s="1"/>
  <c r="AZ3799" i="1"/>
  <c r="BD3799" i="1"/>
  <c r="R3791" i="1"/>
  <c r="N3724" i="1"/>
  <c r="Q3724" i="1"/>
  <c r="AD3705" i="1"/>
  <c r="N3705" i="1"/>
  <c r="O3705" i="1"/>
  <c r="Q3705" i="1"/>
  <c r="BB3905" i="1"/>
  <c r="BA3905" i="1" s="1"/>
  <c r="BD3905" i="1"/>
  <c r="BC3891" i="1"/>
  <c r="BD3891" i="1"/>
  <c r="AY3891" i="1"/>
  <c r="AN3824" i="1"/>
  <c r="R3813" i="1"/>
  <c r="BC3809" i="1"/>
  <c r="AH3805" i="1"/>
  <c r="AL3805" i="1"/>
  <c r="R3797" i="1"/>
  <c r="BB3770" i="1"/>
  <c r="BA3770" i="1" s="1"/>
  <c r="BD3770" i="1"/>
  <c r="AY3770" i="1"/>
  <c r="AZ3770" i="1"/>
  <c r="AY3736" i="1"/>
  <c r="AZ3736" i="1"/>
  <c r="BB3736" i="1"/>
  <c r="BA3736" i="1" s="1"/>
  <c r="BC3736" i="1"/>
  <c r="BD3736" i="1"/>
  <c r="K40" i="1"/>
  <c r="K15" i="1"/>
  <c r="K30" i="1"/>
  <c r="K59" i="1"/>
  <c r="K46" i="1"/>
  <c r="K53" i="1"/>
  <c r="K114" i="1"/>
  <c r="K69" i="1"/>
  <c r="K93" i="1"/>
  <c r="K84" i="1"/>
  <c r="K65" i="1"/>
  <c r="K102" i="1"/>
  <c r="K113" i="1"/>
  <c r="K78" i="1"/>
  <c r="K97" i="1"/>
  <c r="K734" i="1"/>
  <c r="K766" i="1"/>
  <c r="K745" i="1"/>
  <c r="K725" i="1"/>
  <c r="K759" i="1"/>
  <c r="K762" i="1"/>
  <c r="K775" i="1"/>
  <c r="K751" i="1"/>
  <c r="K882" i="1"/>
  <c r="K1111" i="1"/>
  <c r="K1130" i="1"/>
  <c r="K1145" i="1"/>
  <c r="K1136" i="1"/>
  <c r="K1142" i="1"/>
  <c r="K1159" i="1"/>
  <c r="K1121" i="1"/>
  <c r="K1149" i="1"/>
  <c r="K1319" i="1"/>
  <c r="K1209" i="1"/>
  <c r="K1329" i="1"/>
  <c r="K1338" i="1"/>
  <c r="K1343" i="1"/>
  <c r="K1439" i="1"/>
  <c r="K1433" i="1"/>
  <c r="K1497" i="1"/>
  <c r="K1418" i="1"/>
  <c r="K1427" i="1"/>
  <c r="K1509" i="1"/>
  <c r="K1518" i="1"/>
  <c r="K1410" i="1"/>
  <c r="K1490" i="1"/>
  <c r="K1349" i="1"/>
  <c r="K1503" i="1"/>
  <c r="K1606" i="1"/>
  <c r="K1590" i="1"/>
  <c r="K1601" i="1"/>
  <c r="K1583" i="1"/>
  <c r="K1526" i="1"/>
  <c r="K1531" i="1"/>
  <c r="K1650" i="1"/>
  <c r="K1684" i="1"/>
  <c r="K1635" i="1"/>
  <c r="K1643" i="1"/>
  <c r="K1701" i="1"/>
  <c r="K1725" i="1"/>
  <c r="K1597" i="1"/>
  <c r="K1711" i="1"/>
  <c r="K1536" i="1"/>
  <c r="K1856" i="1"/>
  <c r="K1695" i="1"/>
  <c r="K1674" i="1"/>
  <c r="K1715" i="1"/>
  <c r="K1707" i="1"/>
  <c r="K2148" i="1"/>
  <c r="K2164" i="1"/>
  <c r="K2174" i="1"/>
  <c r="K2278" i="1"/>
  <c r="K2187" i="1"/>
  <c r="K2138" i="1"/>
  <c r="K2158" i="1"/>
  <c r="K2170" i="1"/>
  <c r="K2178" i="1"/>
  <c r="K2504" i="1"/>
  <c r="K2526" i="1"/>
  <c r="K2534" i="1"/>
  <c r="K2521" i="1"/>
  <c r="K2494" i="1"/>
  <c r="K2515" i="1"/>
  <c r="K2644" i="1"/>
  <c r="K2543" i="1"/>
  <c r="K2530" i="1"/>
  <c r="K2932" i="1"/>
  <c r="K2902" i="1"/>
  <c r="K2913" i="1"/>
  <c r="K2907" i="1"/>
  <c r="K2880" i="1"/>
  <c r="K2919" i="1"/>
  <c r="K2891" i="1"/>
  <c r="K3180" i="1"/>
  <c r="K3642" i="1"/>
  <c r="K3624" i="1"/>
  <c r="K3620" i="1"/>
  <c r="K3671" i="1"/>
  <c r="K3707" i="1"/>
  <c r="K3703" i="1"/>
  <c r="K3749" i="1"/>
  <c r="K3763" i="1"/>
  <c r="K3683" i="1"/>
  <c r="K3651" i="1"/>
  <c r="K3787" i="1"/>
  <c r="K3647" i="1"/>
  <c r="K3772" i="1"/>
  <c r="K3783" i="1"/>
  <c r="K601" i="1"/>
  <c r="K604" i="1"/>
  <c r="K602" i="1"/>
  <c r="K603" i="1"/>
  <c r="K607" i="1"/>
  <c r="K606" i="1"/>
  <c r="K3833" i="1"/>
  <c r="K3834" i="1"/>
  <c r="K3831" i="1"/>
  <c r="R3828" i="1"/>
  <c r="K3835" i="1"/>
  <c r="K3832" i="1"/>
  <c r="K3836" i="1"/>
  <c r="AZ4004" i="1"/>
  <c r="BC4004" i="1" s="1"/>
  <c r="AZ3999" i="1"/>
  <c r="AZ3994" i="1"/>
  <c r="AZ3989" i="1"/>
  <c r="BC3989" i="1" s="1"/>
  <c r="AZ3984" i="1"/>
  <c r="BC3984" i="1" s="1"/>
  <c r="AZ3979" i="1"/>
  <c r="BC3979" i="1" s="1"/>
  <c r="AZ3974" i="1"/>
  <c r="BC3974" i="1" s="1"/>
  <c r="AZ3969" i="1"/>
  <c r="BC3969" i="1" s="1"/>
  <c r="AZ3964" i="1"/>
  <c r="BC3964" i="1" s="1"/>
  <c r="AZ3926" i="1"/>
  <c r="BC3926" i="1" s="1"/>
  <c r="AZ3911" i="1"/>
  <c r="BC3911" i="1" s="1"/>
  <c r="AW3909" i="1"/>
  <c r="AX3909" i="1" s="1"/>
  <c r="AY3897" i="1"/>
  <c r="AZ3897" i="1"/>
  <c r="BB3895" i="1"/>
  <c r="BA3895" i="1" s="1"/>
  <c r="BC3895" i="1" s="1"/>
  <c r="BD3895" i="1"/>
  <c r="AY3892" i="1"/>
  <c r="AZ3892" i="1"/>
  <c r="BB3890" i="1"/>
  <c r="BA3890" i="1" s="1"/>
  <c r="BD3890" i="1"/>
  <c r="AZ3890" i="1"/>
  <c r="N3883" i="1"/>
  <c r="AV3883" i="1"/>
  <c r="O3883" i="1"/>
  <c r="R3855" i="1"/>
  <c r="AY3838" i="1"/>
  <c r="AZ3838" i="1"/>
  <c r="BC3838" i="1"/>
  <c r="BD3838" i="1"/>
  <c r="AY3837" i="1"/>
  <c r="BC3837" i="1" s="1"/>
  <c r="AZ3837" i="1"/>
  <c r="BD3837" i="1"/>
  <c r="S3830" i="1"/>
  <c r="BD3824" i="1"/>
  <c r="AY3824" i="1"/>
  <c r="BC3824" i="1" s="1"/>
  <c r="BB3824" i="1"/>
  <c r="BA3824" i="1" s="1"/>
  <c r="N3813" i="1"/>
  <c r="P3813" i="1" s="1"/>
  <c r="N3812" i="1"/>
  <c r="O3812" i="1"/>
  <c r="Q3812" i="1"/>
  <c r="AD3812" i="1"/>
  <c r="Q3811" i="1"/>
  <c r="S3811" i="1" s="1"/>
  <c r="R3808" i="1"/>
  <c r="S3808" i="1" s="1"/>
  <c r="AZ3806" i="1"/>
  <c r="BC3806" i="1" s="1"/>
  <c r="BB3806" i="1"/>
  <c r="BA3806" i="1" s="1"/>
  <c r="R3790" i="1"/>
  <c r="R3780" i="1"/>
  <c r="N3776" i="1"/>
  <c r="P3776" i="1" s="1"/>
  <c r="Q3776" i="1"/>
  <c r="S3776" i="1" s="1"/>
  <c r="AK3775" i="1"/>
  <c r="AE3775" i="1"/>
  <c r="AF3775" i="1"/>
  <c r="AG3775" i="1"/>
  <c r="BC3762" i="1"/>
  <c r="BD3762" i="1"/>
  <c r="AY3762" i="1"/>
  <c r="BB3762" i="1"/>
  <c r="BA3762" i="1" s="1"/>
  <c r="AM3760" i="1"/>
  <c r="AI3760" i="1"/>
  <c r="N3754" i="1"/>
  <c r="P3754" i="1" s="1"/>
  <c r="R3754" i="1" s="1"/>
  <c r="Q3754" i="1"/>
  <c r="N3751" i="1"/>
  <c r="O3751" i="1"/>
  <c r="Q3751" i="1"/>
  <c r="AD3751" i="1"/>
  <c r="AD3747" i="1"/>
  <c r="N3747" i="1"/>
  <c r="O3747" i="1"/>
  <c r="Q3747" i="1"/>
  <c r="AE3746" i="1"/>
  <c r="AF3746" i="1"/>
  <c r="AG3746" i="1"/>
  <c r="AK3746" i="1"/>
  <c r="N3737" i="1"/>
  <c r="P3737" i="1" s="1"/>
  <c r="O3737" i="1"/>
  <c r="Q3737" i="1"/>
  <c r="AD3737" i="1"/>
  <c r="R3736" i="1"/>
  <c r="BD3732" i="1"/>
  <c r="AY3732" i="1"/>
  <c r="BB3732" i="1"/>
  <c r="BA3732" i="1" s="1"/>
  <c r="BC3732" i="1" s="1"/>
  <c r="AZ3731" i="1"/>
  <c r="BC3731" i="1" s="1"/>
  <c r="BD3731" i="1"/>
  <c r="AY3731" i="1"/>
  <c r="O3724" i="1"/>
  <c r="Q3720" i="1"/>
  <c r="AD3720" i="1"/>
  <c r="N3720" i="1"/>
  <c r="O3720" i="1"/>
  <c r="R3719" i="1"/>
  <c r="R3718" i="1"/>
  <c r="Q3716" i="1"/>
  <c r="S3716" i="1" s="1"/>
  <c r="AD3716" i="1"/>
  <c r="O3716" i="1"/>
  <c r="AY3713" i="1"/>
  <c r="BB3713" i="1"/>
  <c r="BA3713" i="1" s="1"/>
  <c r="BC3713" i="1" s="1"/>
  <c r="BD3713" i="1"/>
  <c r="BD3711" i="1"/>
  <c r="AY3711" i="1"/>
  <c r="BC3711" i="1" s="1"/>
  <c r="AZ3711" i="1"/>
  <c r="BB3711" i="1"/>
  <c r="BA3711" i="1" s="1"/>
  <c r="AY3707" i="1"/>
  <c r="AZ3707" i="1"/>
  <c r="BD3707" i="1"/>
  <c r="AY3699" i="1"/>
  <c r="AZ3699" i="1"/>
  <c r="BB3699" i="1"/>
  <c r="BA3699" i="1" s="1"/>
  <c r="BD3699" i="1"/>
  <c r="AD3697" i="1"/>
  <c r="N3688" i="1"/>
  <c r="P3688" i="1" s="1"/>
  <c r="Q3688" i="1"/>
  <c r="S3688" i="1" s="1"/>
  <c r="R3667" i="1"/>
  <c r="AY3663" i="1"/>
  <c r="BC3663" i="1" s="1"/>
  <c r="AZ3663" i="1"/>
  <c r="AX3662" i="1"/>
  <c r="BD3663" i="1"/>
  <c r="BC3661" i="1"/>
  <c r="AD3657" i="1"/>
  <c r="N3657" i="1"/>
  <c r="P3657" i="1" s="1"/>
  <c r="R3657" i="1" s="1"/>
  <c r="O3657" i="1"/>
  <c r="Q3657" i="1"/>
  <c r="AK3655" i="1"/>
  <c r="AG3655" i="1"/>
  <c r="AE3655" i="1"/>
  <c r="AF3655" i="1"/>
  <c r="AZ3651" i="1"/>
  <c r="BD3651" i="1"/>
  <c r="AY3647" i="1"/>
  <c r="AZ3647" i="1"/>
  <c r="BD3647" i="1"/>
  <c r="S3644" i="1"/>
  <c r="AZ3579" i="1"/>
  <c r="BB3579" i="1"/>
  <c r="BA3579" i="1" s="1"/>
  <c r="BD3579" i="1"/>
  <c r="BI3579" i="1"/>
  <c r="AY3579" i="1"/>
  <c r="BC3579" i="1" s="1"/>
  <c r="AH3539" i="1"/>
  <c r="AL3539" i="1"/>
  <c r="AG3537" i="1"/>
  <c r="AK3537" i="1"/>
  <c r="AF3537" i="1"/>
  <c r="AE3537" i="1"/>
  <c r="AZ3458" i="1"/>
  <c r="BB3458" i="1"/>
  <c r="BA3458" i="1" s="1"/>
  <c r="BC3458" i="1"/>
  <c r="BD3458" i="1"/>
  <c r="BI3458" i="1"/>
  <c r="AY3458" i="1"/>
  <c r="O3405" i="1"/>
  <c r="Q3405" i="1"/>
  <c r="AD3405" i="1"/>
  <c r="N3405" i="1"/>
  <c r="P3405" i="1" s="1"/>
  <c r="AI3227" i="1"/>
  <c r="AM3227" i="1"/>
  <c r="N3647" i="1"/>
  <c r="O3647" i="1"/>
  <c r="AF3518" i="1"/>
  <c r="AG3518" i="1"/>
  <c r="AK3518" i="1"/>
  <c r="AE3518" i="1"/>
  <c r="O3508" i="1"/>
  <c r="Q3508" i="1"/>
  <c r="AD3508" i="1"/>
  <c r="N3508" i="1"/>
  <c r="P3508" i="1" s="1"/>
  <c r="BB3917" i="1"/>
  <c r="BA3917" i="1" s="1"/>
  <c r="BC3917" i="1" s="1"/>
  <c r="AH3821" i="1"/>
  <c r="AL3821" i="1"/>
  <c r="BB3808" i="1"/>
  <c r="BA3808" i="1" s="1"/>
  <c r="BD3808" i="1"/>
  <c r="AY3808" i="1"/>
  <c r="BC3808" i="1" s="1"/>
  <c r="AZ3808" i="1"/>
  <c r="AY3795" i="1"/>
  <c r="AZ3795" i="1"/>
  <c r="BB3795" i="1"/>
  <c r="BA3795" i="1" s="1"/>
  <c r="BD3795" i="1"/>
  <c r="BB3781" i="1"/>
  <c r="BA3781" i="1" s="1"/>
  <c r="BD3781" i="1"/>
  <c r="AY3781" i="1"/>
  <c r="AZ3781" i="1"/>
  <c r="AY3778" i="1"/>
  <c r="BC3778" i="1" s="1"/>
  <c r="AZ3778" i="1"/>
  <c r="BB3778" i="1"/>
  <c r="BA3778" i="1" s="1"/>
  <c r="BD3778" i="1"/>
  <c r="AN3741" i="1"/>
  <c r="N3727" i="1"/>
  <c r="P3727" i="1" s="1"/>
  <c r="R3727" i="1" s="1"/>
  <c r="Q3727" i="1"/>
  <c r="BD3917" i="1"/>
  <c r="AY3908" i="1"/>
  <c r="BC3908" i="1" s="1"/>
  <c r="AZ3905" i="1"/>
  <c r="BC3905" i="1" s="1"/>
  <c r="BD3903" i="1"/>
  <c r="AW3899" i="1"/>
  <c r="AX3899" i="1" s="1"/>
  <c r="AZ3898" i="1"/>
  <c r="BB3898" i="1"/>
  <c r="BA3898" i="1" s="1"/>
  <c r="BC3898" i="1"/>
  <c r="R3862" i="1"/>
  <c r="P3848" i="1"/>
  <c r="R3848" i="1" s="1"/>
  <c r="AY3846" i="1"/>
  <c r="BC3846" i="1" s="1"/>
  <c r="AZ3846" i="1"/>
  <c r="BB3846" i="1"/>
  <c r="BA3846" i="1" s="1"/>
  <c r="BD3846" i="1"/>
  <c r="BB3840" i="1"/>
  <c r="BA3840" i="1" s="1"/>
  <c r="BD3840" i="1"/>
  <c r="AY3840" i="1"/>
  <c r="AZ3840" i="1"/>
  <c r="AB3836" i="1"/>
  <c r="R3834" i="1"/>
  <c r="P3828" i="1"/>
  <c r="AW3825" i="1"/>
  <c r="AX3825" i="1" s="1"/>
  <c r="AY3822" i="1"/>
  <c r="BB3822" i="1"/>
  <c r="BA3822" i="1" s="1"/>
  <c r="BC3822" i="1"/>
  <c r="BD3822" i="1"/>
  <c r="AN3821" i="1"/>
  <c r="AY3818" i="1"/>
  <c r="BC3818" i="1" s="1"/>
  <c r="AZ3818" i="1"/>
  <c r="BD3818" i="1"/>
  <c r="AZ3816" i="1"/>
  <c r="BB3807" i="1"/>
  <c r="BA3807" i="1" s="1"/>
  <c r="AK3805" i="1"/>
  <c r="AN3805" i="1" s="1"/>
  <c r="BD3804" i="1"/>
  <c r="AY3804" i="1"/>
  <c r="BC3804" i="1" s="1"/>
  <c r="BB3804" i="1"/>
  <c r="BA3804" i="1" s="1"/>
  <c r="Q3802" i="1"/>
  <c r="BB3799" i="1"/>
  <c r="BA3799" i="1" s="1"/>
  <c r="Q3797" i="1"/>
  <c r="R3796" i="1"/>
  <c r="BB3794" i="1"/>
  <c r="BA3794" i="1" s="1"/>
  <c r="Q3792" i="1"/>
  <c r="S3792" i="1" s="1"/>
  <c r="N3791" i="1"/>
  <c r="P3791" i="1" s="1"/>
  <c r="O3791" i="1"/>
  <c r="Q3791" i="1"/>
  <c r="AD3791" i="1"/>
  <c r="AK3788" i="1"/>
  <c r="AE3788" i="1"/>
  <c r="AF3788" i="1"/>
  <c r="AG3788" i="1"/>
  <c r="O3784" i="1"/>
  <c r="N3784" i="1"/>
  <c r="P3784" i="1" s="1"/>
  <c r="R3784" i="1" s="1"/>
  <c r="BB3782" i="1"/>
  <c r="BA3782" i="1" s="1"/>
  <c r="AY3780" i="1"/>
  <c r="BC3780" i="1" s="1"/>
  <c r="BB3780" i="1"/>
  <c r="BA3780" i="1" s="1"/>
  <c r="BD3780" i="1"/>
  <c r="BB3777" i="1"/>
  <c r="BA3777" i="1" s="1"/>
  <c r="R3776" i="1"/>
  <c r="O3773" i="1"/>
  <c r="N3773" i="1"/>
  <c r="BB3771" i="1"/>
  <c r="BA3771" i="1" s="1"/>
  <c r="Q3755" i="1"/>
  <c r="Q3753" i="1"/>
  <c r="S3753" i="1" s="1"/>
  <c r="AD3753" i="1"/>
  <c r="N3753" i="1"/>
  <c r="P3753" i="1" s="1"/>
  <c r="R3753" i="1" s="1"/>
  <c r="O3753" i="1"/>
  <c r="S3752" i="1"/>
  <c r="R3750" i="1"/>
  <c r="S3750" i="1" s="1"/>
  <c r="Q3745" i="1"/>
  <c r="AY3741" i="1"/>
  <c r="AZ3741" i="1"/>
  <c r="BB3741" i="1"/>
  <c r="BA3741" i="1" s="1"/>
  <c r="BD3741" i="1"/>
  <c r="BD3740" i="1"/>
  <c r="AY3740" i="1"/>
  <c r="BB3740" i="1"/>
  <c r="BA3740" i="1" s="1"/>
  <c r="BC3740" i="1" s="1"/>
  <c r="R3737" i="1"/>
  <c r="BD3733" i="1"/>
  <c r="AY3733" i="1"/>
  <c r="BC3733" i="1" s="1"/>
  <c r="AZ3733" i="1"/>
  <c r="BB3733" i="1"/>
  <c r="BA3733" i="1" s="1"/>
  <c r="AD3730" i="1"/>
  <c r="O3727" i="1"/>
  <c r="P3721" i="1"/>
  <c r="R3721" i="1" s="1"/>
  <c r="S3721" i="1" s="1"/>
  <c r="AZ3718" i="1"/>
  <c r="BC3718" i="1" s="1"/>
  <c r="AY3714" i="1"/>
  <c r="AZ3714" i="1"/>
  <c r="BB3714" i="1"/>
  <c r="BA3714" i="1" s="1"/>
  <c r="BC3714" i="1"/>
  <c r="BD3714" i="1"/>
  <c r="AM3713" i="1"/>
  <c r="AZ3709" i="1"/>
  <c r="BD3709" i="1"/>
  <c r="AY3709" i="1"/>
  <c r="BC3709" i="1" s="1"/>
  <c r="R3703" i="1"/>
  <c r="AY3700" i="1"/>
  <c r="BC3700" i="1" s="1"/>
  <c r="AZ3700" i="1"/>
  <c r="BB3700" i="1"/>
  <c r="BA3700" i="1" s="1"/>
  <c r="BD3700" i="1"/>
  <c r="O3697" i="1"/>
  <c r="AZ3693" i="1"/>
  <c r="BD3693" i="1"/>
  <c r="AY3693" i="1"/>
  <c r="BC3693" i="1" s="1"/>
  <c r="Q3691" i="1"/>
  <c r="BD3688" i="1"/>
  <c r="R3688" i="1"/>
  <c r="AD3681" i="1"/>
  <c r="N3681" i="1"/>
  <c r="O3681" i="1"/>
  <c r="Q3681" i="1"/>
  <c r="AK3679" i="1"/>
  <c r="AE3679" i="1"/>
  <c r="AF3679" i="1"/>
  <c r="AG3679" i="1"/>
  <c r="AG3677" i="1"/>
  <c r="AK3677" i="1"/>
  <c r="AE3677" i="1"/>
  <c r="AF3677" i="1"/>
  <c r="AZ3673" i="1"/>
  <c r="BB3673" i="1"/>
  <c r="BA3673" i="1" s="1"/>
  <c r="BD3673" i="1"/>
  <c r="AY3673" i="1"/>
  <c r="BC3673" i="1" s="1"/>
  <c r="AY3665" i="1"/>
  <c r="BC3665" i="1" s="1"/>
  <c r="AZ3665" i="1"/>
  <c r="BD3665" i="1"/>
  <c r="AZ3664" i="1"/>
  <c r="BB3664" i="1"/>
  <c r="BA3664" i="1" s="1"/>
  <c r="BD3664" i="1"/>
  <c r="AY3664" i="1"/>
  <c r="BC3664" i="1" s="1"/>
  <c r="AN3663" i="1"/>
  <c r="AE3659" i="1"/>
  <c r="AF3659" i="1"/>
  <c r="AK3659" i="1"/>
  <c r="AG3659" i="1"/>
  <c r="BB3653" i="1"/>
  <c r="BA3653" i="1" s="1"/>
  <c r="AY3653" i="1"/>
  <c r="BC3653" i="1" s="1"/>
  <c r="AZ3653" i="1"/>
  <c r="BD3653" i="1"/>
  <c r="AZ3649" i="1"/>
  <c r="BC3649" i="1" s="1"/>
  <c r="BB3649" i="1"/>
  <c r="BA3649" i="1" s="1"/>
  <c r="BD3649" i="1"/>
  <c r="S3639" i="1"/>
  <c r="O3636" i="1"/>
  <c r="Q3636" i="1"/>
  <c r="N3636" i="1"/>
  <c r="AD3636" i="1"/>
  <c r="S3588" i="1"/>
  <c r="AH3546" i="1"/>
  <c r="AL3546" i="1"/>
  <c r="O3526" i="1"/>
  <c r="Q3526" i="1"/>
  <c r="AD3526" i="1"/>
  <c r="N3526" i="1"/>
  <c r="P3526" i="1" s="1"/>
  <c r="AH3470" i="1"/>
  <c r="AL3470" i="1"/>
  <c r="AF3406" i="1"/>
  <c r="AG3406" i="1"/>
  <c r="AK3406" i="1"/>
  <c r="AE3406" i="1"/>
  <c r="AL3318" i="1"/>
  <c r="AH3318" i="1"/>
  <c r="N3814" i="1"/>
  <c r="P3814" i="1" s="1"/>
  <c r="R3814" i="1" s="1"/>
  <c r="S3814" i="1" s="1"/>
  <c r="N3781" i="1"/>
  <c r="P3781" i="1" s="1"/>
  <c r="R3781" i="1" s="1"/>
  <c r="S3781" i="1" s="1"/>
  <c r="AE3780" i="1"/>
  <c r="AE3756" i="1"/>
  <c r="AE3735" i="1"/>
  <c r="AE3729" i="1"/>
  <c r="AE3723" i="1"/>
  <c r="AE3718" i="1"/>
  <c r="AE3713" i="1"/>
  <c r="AK3682" i="1"/>
  <c r="Q3682" i="1"/>
  <c r="S3682" i="1" s="1"/>
  <c r="AD3676" i="1"/>
  <c r="AL3675" i="1"/>
  <c r="R3675" i="1"/>
  <c r="S3675" i="1" s="1"/>
  <c r="AD3672" i="1"/>
  <c r="AD3668" i="1"/>
  <c r="AL3665" i="1"/>
  <c r="AN3665" i="1" s="1"/>
  <c r="AL3663" i="1"/>
  <c r="R3646" i="1"/>
  <c r="AG3631" i="1"/>
  <c r="AK3631" i="1"/>
  <c r="AF3631" i="1"/>
  <c r="AF3630" i="1"/>
  <c r="AG3630" i="1"/>
  <c r="AK3630" i="1"/>
  <c r="AE3630" i="1"/>
  <c r="BC3626" i="1"/>
  <c r="R3626" i="1"/>
  <c r="P3624" i="1"/>
  <c r="R3624" i="1" s="1"/>
  <c r="Q3619" i="1"/>
  <c r="AD3619" i="1"/>
  <c r="O3619" i="1"/>
  <c r="AY3614" i="1"/>
  <c r="AZ3614" i="1"/>
  <c r="BC3614" i="1" s="1"/>
  <c r="BB3614" i="1"/>
  <c r="BA3614" i="1" s="1"/>
  <c r="BD3614" i="1"/>
  <c r="AH3605" i="1"/>
  <c r="AL3605" i="1"/>
  <c r="AN3605" i="1" s="1"/>
  <c r="AE3600" i="1"/>
  <c r="AF3600" i="1"/>
  <c r="AG3600" i="1"/>
  <c r="AN3597" i="1"/>
  <c r="S3587" i="1"/>
  <c r="R3586" i="1"/>
  <c r="AK3569" i="1"/>
  <c r="AY3565" i="1"/>
  <c r="AZ3565" i="1"/>
  <c r="BA3565" i="1"/>
  <c r="BC3565" i="1" s="1"/>
  <c r="BD3565" i="1"/>
  <c r="BI3565" i="1"/>
  <c r="AK3562" i="1"/>
  <c r="AY3561" i="1"/>
  <c r="AZ3561" i="1"/>
  <c r="BA3561" i="1"/>
  <c r="BC3561" i="1"/>
  <c r="BD3561" i="1"/>
  <c r="AF3551" i="1"/>
  <c r="AG3551" i="1"/>
  <c r="AK3551" i="1"/>
  <c r="AE3551" i="1"/>
  <c r="AN3547" i="1"/>
  <c r="AY3536" i="1"/>
  <c r="BC3536" i="1" s="1"/>
  <c r="AZ3536" i="1"/>
  <c r="BA3536" i="1"/>
  <c r="BD3536" i="1"/>
  <c r="BI3536" i="1"/>
  <c r="N3523" i="1"/>
  <c r="O3523" i="1"/>
  <c r="Q3523" i="1"/>
  <c r="AI3519" i="1"/>
  <c r="AM3519" i="1"/>
  <c r="AY3517" i="1"/>
  <c r="AZ3517" i="1"/>
  <c r="BB3517" i="1"/>
  <c r="BA3517" i="1" s="1"/>
  <c r="BC3517" i="1"/>
  <c r="AE3514" i="1"/>
  <c r="AF3514" i="1"/>
  <c r="AG3514" i="1"/>
  <c r="P3511" i="1"/>
  <c r="AY3509" i="1"/>
  <c r="BC3509" i="1" s="1"/>
  <c r="AZ3509" i="1"/>
  <c r="BB3509" i="1"/>
  <c r="BA3509" i="1" s="1"/>
  <c r="BD3509" i="1"/>
  <c r="BI3509" i="1"/>
  <c r="BD3495" i="1"/>
  <c r="BI3495" i="1"/>
  <c r="BA3495" i="1"/>
  <c r="BC3495" i="1" s="1"/>
  <c r="AI3491" i="1"/>
  <c r="AM3491" i="1"/>
  <c r="AN3491" i="1" s="1"/>
  <c r="AY3483" i="1"/>
  <c r="AZ3483" i="1"/>
  <c r="BA3483" i="1"/>
  <c r="BC3483" i="1"/>
  <c r="AY3478" i="1"/>
  <c r="BC3478" i="1" s="1"/>
  <c r="AZ3478" i="1"/>
  <c r="BB3478" i="1"/>
  <c r="BA3478" i="1" s="1"/>
  <c r="BI3478" i="1"/>
  <c r="R3474" i="1"/>
  <c r="BD3465" i="1"/>
  <c r="BI3465" i="1"/>
  <c r="AY3465" i="1"/>
  <c r="BC3465" i="1" s="1"/>
  <c r="BB3465" i="1"/>
  <c r="BA3465" i="1" s="1"/>
  <c r="BD3464" i="1"/>
  <c r="BI3464" i="1"/>
  <c r="AY3464" i="1"/>
  <c r="BC3464" i="1" s="1"/>
  <c r="BB3464" i="1"/>
  <c r="BA3464" i="1" s="1"/>
  <c r="AY3457" i="1"/>
  <c r="AZ3457" i="1"/>
  <c r="BB3457" i="1"/>
  <c r="BD3457" i="1"/>
  <c r="AY3454" i="1"/>
  <c r="AZ3454" i="1"/>
  <c r="BA3454" i="1"/>
  <c r="BC3454" i="1" s="1"/>
  <c r="BD3454" i="1"/>
  <c r="AE3449" i="1"/>
  <c r="AF3449" i="1"/>
  <c r="AG3449" i="1"/>
  <c r="AK3449" i="1"/>
  <c r="BA3445" i="1"/>
  <c r="BD3445" i="1"/>
  <c r="AZ3445" i="1"/>
  <c r="BC3445" i="1" s="1"/>
  <c r="AY3441" i="1"/>
  <c r="AZ3441" i="1"/>
  <c r="BA3441" i="1"/>
  <c r="P3433" i="1"/>
  <c r="R3433" i="1" s="1"/>
  <c r="S3433" i="1" s="1"/>
  <c r="N3431" i="1"/>
  <c r="P3431" i="1" s="1"/>
  <c r="R3431" i="1" s="1"/>
  <c r="O3431" i="1"/>
  <c r="Q3431" i="1"/>
  <c r="AD3431" i="1"/>
  <c r="AZ3427" i="1"/>
  <c r="BA3427" i="1"/>
  <c r="BD3427" i="1"/>
  <c r="BC3427" i="1"/>
  <c r="AH3421" i="1"/>
  <c r="AJ3421" i="1" s="1"/>
  <c r="AL3421" i="1"/>
  <c r="Q3411" i="1"/>
  <c r="AD3411" i="1"/>
  <c r="AY3407" i="1"/>
  <c r="AZ3407" i="1"/>
  <c r="BA3407" i="1"/>
  <c r="BC3407" i="1"/>
  <c r="BD3407" i="1"/>
  <c r="AY3405" i="1"/>
  <c r="BC3405" i="1" s="1"/>
  <c r="AZ3405" i="1"/>
  <c r="BA3405" i="1"/>
  <c r="AF3402" i="1"/>
  <c r="AG3402" i="1"/>
  <c r="AK3402" i="1"/>
  <c r="BA3400" i="1"/>
  <c r="BC3400" i="1"/>
  <c r="BD3400" i="1"/>
  <c r="AZ3400" i="1"/>
  <c r="AE3398" i="1"/>
  <c r="AK3398" i="1"/>
  <c r="AG3398" i="1"/>
  <c r="AD3390" i="1"/>
  <c r="N3390" i="1"/>
  <c r="P3390" i="1" s="1"/>
  <c r="Q3390" i="1"/>
  <c r="O3390" i="1"/>
  <c r="AI3368" i="1"/>
  <c r="AM3368" i="1"/>
  <c r="AY3367" i="1"/>
  <c r="AZ3367" i="1"/>
  <c r="BA3367" i="1"/>
  <c r="BC3367" i="1"/>
  <c r="AI3362" i="1"/>
  <c r="AM3362" i="1"/>
  <c r="AY3348" i="1"/>
  <c r="BC3348" i="1" s="1"/>
  <c r="AZ3348" i="1"/>
  <c r="BA3348" i="1"/>
  <c r="BD3348" i="1"/>
  <c r="AH3320" i="1"/>
  <c r="AL3320" i="1"/>
  <c r="N3317" i="1"/>
  <c r="O3317" i="1"/>
  <c r="Q3317" i="1"/>
  <c r="AZ3256" i="1"/>
  <c r="BC3256" i="1" s="1"/>
  <c r="BB3256" i="1"/>
  <c r="BA3256" i="1" s="1"/>
  <c r="BD3256" i="1"/>
  <c r="AD3211" i="1"/>
  <c r="N3211" i="1"/>
  <c r="P3211" i="1" s="1"/>
  <c r="R3211" i="1" s="1"/>
  <c r="O3211" i="1"/>
  <c r="Q3211" i="1"/>
  <c r="R3200" i="1"/>
  <c r="AE3182" i="1"/>
  <c r="AF3182" i="1"/>
  <c r="AG3182" i="1"/>
  <c r="AK3182" i="1"/>
  <c r="AE3091" i="1"/>
  <c r="AF3091" i="1"/>
  <c r="AG3091" i="1"/>
  <c r="AK3091" i="1"/>
  <c r="AK3675" i="1"/>
  <c r="BD3669" i="1"/>
  <c r="O3620" i="1"/>
  <c r="N3620" i="1"/>
  <c r="AY3615" i="1"/>
  <c r="AZ3615" i="1"/>
  <c r="BB3615" i="1"/>
  <c r="BA3615" i="1" s="1"/>
  <c r="BI3615" i="1"/>
  <c r="BI3612" i="1"/>
  <c r="AY3612" i="1"/>
  <c r="AZ3612" i="1"/>
  <c r="BC3612" i="1" s="1"/>
  <c r="BD3612" i="1"/>
  <c r="AI3596" i="1"/>
  <c r="AM3596" i="1"/>
  <c r="AY3590" i="1"/>
  <c r="AZ3590" i="1"/>
  <c r="BB3590" i="1"/>
  <c r="BA3590" i="1" s="1"/>
  <c r="BC3590" i="1"/>
  <c r="BB3581" i="1"/>
  <c r="BA3581" i="1" s="1"/>
  <c r="BD3581" i="1"/>
  <c r="BI3581" i="1"/>
  <c r="AZ3581" i="1"/>
  <c r="BC3581" i="1" s="1"/>
  <c r="AY3578" i="1"/>
  <c r="BC3578" i="1" s="1"/>
  <c r="AZ3578" i="1"/>
  <c r="BB3578" i="1"/>
  <c r="BA3578" i="1" s="1"/>
  <c r="BD3578" i="1"/>
  <c r="BI3578" i="1"/>
  <c r="AF3577" i="1"/>
  <c r="AG3577" i="1"/>
  <c r="AK3577" i="1"/>
  <c r="AE3577" i="1"/>
  <c r="AE3564" i="1"/>
  <c r="AF3564" i="1"/>
  <c r="AG3564" i="1"/>
  <c r="AL3560" i="1"/>
  <c r="AH3560" i="1"/>
  <c r="AJ3560" i="1" s="1"/>
  <c r="BA3559" i="1"/>
  <c r="BD3559" i="1"/>
  <c r="BI3559" i="1"/>
  <c r="AZ3559" i="1"/>
  <c r="BC3559" i="1" s="1"/>
  <c r="S3555" i="1"/>
  <c r="R3554" i="1"/>
  <c r="AI3546" i="1"/>
  <c r="AM3546" i="1"/>
  <c r="AF3542" i="1"/>
  <c r="AG3542" i="1"/>
  <c r="AK3542" i="1"/>
  <c r="AE3542" i="1"/>
  <c r="AG3539" i="1"/>
  <c r="AK3539" i="1"/>
  <c r="AF3539" i="1"/>
  <c r="AE3534" i="1"/>
  <c r="AF3534" i="1"/>
  <c r="AG3534" i="1"/>
  <c r="AK3534" i="1"/>
  <c r="AE3531" i="1"/>
  <c r="AF3531" i="1"/>
  <c r="AG3531" i="1"/>
  <c r="AK3529" i="1"/>
  <c r="AG3529" i="1"/>
  <c r="AH3519" i="1"/>
  <c r="AL3519" i="1"/>
  <c r="AY3518" i="1"/>
  <c r="AZ3518" i="1"/>
  <c r="BB3518" i="1"/>
  <c r="BA3518" i="1" s="1"/>
  <c r="BC3518" i="1"/>
  <c r="BD3518" i="1"/>
  <c r="N3504" i="1"/>
  <c r="P3504" i="1" s="1"/>
  <c r="R3504" i="1" s="1"/>
  <c r="O3504" i="1"/>
  <c r="Q3504" i="1"/>
  <c r="AE3501" i="1"/>
  <c r="AF3501" i="1"/>
  <c r="AG3501" i="1"/>
  <c r="AF3497" i="1"/>
  <c r="AG3497" i="1"/>
  <c r="AK3497" i="1"/>
  <c r="AE3497" i="1"/>
  <c r="AE3496" i="1"/>
  <c r="AF3496" i="1"/>
  <c r="AG3496" i="1"/>
  <c r="AH3491" i="1"/>
  <c r="AL3491" i="1"/>
  <c r="BB3472" i="1"/>
  <c r="BA3472" i="1" s="1"/>
  <c r="BC3472" i="1"/>
  <c r="BD3472" i="1"/>
  <c r="BI3472" i="1"/>
  <c r="AZ3472" i="1"/>
  <c r="AY3469" i="1"/>
  <c r="BC3469" i="1" s="1"/>
  <c r="AZ3469" i="1"/>
  <c r="BB3469" i="1"/>
  <c r="BA3469" i="1" s="1"/>
  <c r="BD3469" i="1"/>
  <c r="AE3468" i="1"/>
  <c r="AF3468" i="1"/>
  <c r="AG3468" i="1"/>
  <c r="AL3453" i="1"/>
  <c r="AH3453" i="1"/>
  <c r="AJ3453" i="1" s="1"/>
  <c r="AI3450" i="1"/>
  <c r="AM3450" i="1"/>
  <c r="BD3443" i="1"/>
  <c r="AY3443" i="1"/>
  <c r="AG3437" i="1"/>
  <c r="AK3437" i="1"/>
  <c r="AF3437" i="1"/>
  <c r="AZ3416" i="1"/>
  <c r="BA3416" i="1"/>
  <c r="AY3416" i="1"/>
  <c r="BC3416" i="1"/>
  <c r="BD3416" i="1"/>
  <c r="AZ3409" i="1"/>
  <c r="BA3409" i="1"/>
  <c r="BD3409" i="1"/>
  <c r="BC3409" i="1"/>
  <c r="BC3399" i="1"/>
  <c r="BD3399" i="1"/>
  <c r="AY3399" i="1"/>
  <c r="O3394" i="1"/>
  <c r="Q3394" i="1"/>
  <c r="AD3394" i="1"/>
  <c r="N3394" i="1"/>
  <c r="P3394" i="1" s="1"/>
  <c r="R3390" i="1"/>
  <c r="AD3378" i="1"/>
  <c r="N3378" i="1"/>
  <c r="O3378" i="1"/>
  <c r="P3322" i="1"/>
  <c r="AI3302" i="1"/>
  <c r="AM3302" i="1"/>
  <c r="N3268" i="1"/>
  <c r="O3268" i="1"/>
  <c r="Q3268" i="1"/>
  <c r="AD3268" i="1"/>
  <c r="N3261" i="1"/>
  <c r="O3261" i="1"/>
  <c r="Q3261" i="1"/>
  <c r="AD3261" i="1"/>
  <c r="AY3229" i="1"/>
  <c r="BB3229" i="1"/>
  <c r="BA3229" i="1" s="1"/>
  <c r="BC3229" i="1"/>
  <c r="BD3229" i="1"/>
  <c r="AZ3207" i="1"/>
  <c r="BB3207" i="1"/>
  <c r="BA3207" i="1" s="1"/>
  <c r="BC3207" i="1"/>
  <c r="BD3207" i="1"/>
  <c r="N3204" i="1"/>
  <c r="P3204" i="1" s="1"/>
  <c r="R3204" i="1" s="1"/>
  <c r="O3204" i="1"/>
  <c r="Q3204" i="1"/>
  <c r="AD3204" i="1"/>
  <c r="AJ3197" i="1"/>
  <c r="AI3190" i="1"/>
  <c r="AM3190" i="1"/>
  <c r="AL3120" i="1"/>
  <c r="AH3120" i="1"/>
  <c r="AE3096" i="1"/>
  <c r="AF3096" i="1"/>
  <c r="AG3096" i="1"/>
  <c r="AK3096" i="1"/>
  <c r="AZ3057" i="1"/>
  <c r="AY3057" i="1"/>
  <c r="BD3057" i="1"/>
  <c r="BA3057" i="1"/>
  <c r="BC3057" i="1" s="1"/>
  <c r="AY3056" i="1"/>
  <c r="BC3056" i="1" s="1"/>
  <c r="AZ3056" i="1"/>
  <c r="BA3056" i="1"/>
  <c r="BD3056" i="1"/>
  <c r="AE3158" i="1"/>
  <c r="AG3158" i="1"/>
  <c r="AK3158" i="1"/>
  <c r="AF3158" i="1"/>
  <c r="AK3157" i="1"/>
  <c r="AE3157" i="1"/>
  <c r="AF3157" i="1"/>
  <c r="AG3157" i="1"/>
  <c r="AL3058" i="1"/>
  <c r="AH3058" i="1"/>
  <c r="L3845" i="1"/>
  <c r="AD3807" i="1"/>
  <c r="AD3801" i="1"/>
  <c r="BC3779" i="1"/>
  <c r="BD3756" i="1"/>
  <c r="AD3752" i="1"/>
  <c r="BD3735" i="1"/>
  <c r="AG3726" i="1"/>
  <c r="BC3712" i="1"/>
  <c r="AG3710" i="1"/>
  <c r="AD3709" i="1"/>
  <c r="AG3696" i="1"/>
  <c r="Q3676" i="1"/>
  <c r="AD3673" i="1"/>
  <c r="BB3669" i="1"/>
  <c r="BA3669" i="1" s="1"/>
  <c r="Q3668" i="1"/>
  <c r="AM3660" i="1"/>
  <c r="BD3658" i="1"/>
  <c r="N3651" i="1"/>
  <c r="O3651" i="1"/>
  <c r="AE3644" i="1"/>
  <c r="AF3644" i="1"/>
  <c r="AG3644" i="1"/>
  <c r="AY3641" i="1"/>
  <c r="BC3641" i="1" s="1"/>
  <c r="BD3641" i="1"/>
  <c r="Q3634" i="1"/>
  <c r="AD3634" i="1"/>
  <c r="O3634" i="1"/>
  <c r="P3634" i="1" s="1"/>
  <c r="R3634" i="1" s="1"/>
  <c r="N3631" i="1"/>
  <c r="O3631" i="1"/>
  <c r="Q3631" i="1"/>
  <c r="P3622" i="1"/>
  <c r="R3622" i="1" s="1"/>
  <c r="O3621" i="1"/>
  <c r="N3621" i="1"/>
  <c r="P3621" i="1" s="1"/>
  <c r="R3621" i="1" s="1"/>
  <c r="AZ3619" i="1"/>
  <c r="BB3619" i="1"/>
  <c r="BD3619" i="1"/>
  <c r="AY3619" i="1"/>
  <c r="AX3618" i="1"/>
  <c r="AE3617" i="1"/>
  <c r="AF3617" i="1"/>
  <c r="AG3617" i="1"/>
  <c r="AK3617" i="1"/>
  <c r="AF3614" i="1"/>
  <c r="AG3614" i="1"/>
  <c r="AK3614" i="1"/>
  <c r="AE3614" i="1"/>
  <c r="BB3607" i="1"/>
  <c r="BA3607" i="1" s="1"/>
  <c r="BD3607" i="1"/>
  <c r="BI3607" i="1"/>
  <c r="AZ3607" i="1"/>
  <c r="BC3607" i="1" s="1"/>
  <c r="AY3603" i="1"/>
  <c r="BC3603" i="1" s="1"/>
  <c r="AZ3603" i="1"/>
  <c r="BB3603" i="1"/>
  <c r="BA3603" i="1" s="1"/>
  <c r="BI3600" i="1"/>
  <c r="AY3600" i="1"/>
  <c r="BC3600" i="1" s="1"/>
  <c r="AZ3600" i="1"/>
  <c r="BD3600" i="1"/>
  <c r="AK3596" i="1"/>
  <c r="AN3596" i="1" s="1"/>
  <c r="AY3595" i="1"/>
  <c r="BC3595" i="1" s="1"/>
  <c r="AZ3595" i="1"/>
  <c r="BA3595" i="1"/>
  <c r="BD3595" i="1"/>
  <c r="AN3593" i="1"/>
  <c r="AD3588" i="1"/>
  <c r="N3588" i="1"/>
  <c r="P3588" i="1" s="1"/>
  <c r="R3588" i="1" s="1"/>
  <c r="O3588" i="1"/>
  <c r="BC3585" i="1"/>
  <c r="BB3583" i="1"/>
  <c r="BA3583" i="1" s="1"/>
  <c r="BD3583" i="1"/>
  <c r="BI3583" i="1"/>
  <c r="AZ3583" i="1"/>
  <c r="BC3583" i="1" s="1"/>
  <c r="M3580" i="1"/>
  <c r="AH3578" i="1"/>
  <c r="AL3578" i="1"/>
  <c r="N3577" i="1"/>
  <c r="O3577" i="1"/>
  <c r="Q3577" i="1"/>
  <c r="AD3575" i="1"/>
  <c r="N3575" i="1"/>
  <c r="O3575" i="1"/>
  <c r="AI3572" i="1"/>
  <c r="AM3572" i="1"/>
  <c r="AY3567" i="1"/>
  <c r="AZ3567" i="1"/>
  <c r="BA3567" i="1"/>
  <c r="BI3567" i="1"/>
  <c r="AG3565" i="1"/>
  <c r="AK3565" i="1"/>
  <c r="AF3565" i="1"/>
  <c r="AE3557" i="1"/>
  <c r="AF3557" i="1"/>
  <c r="AG3557" i="1"/>
  <c r="AN3550" i="1"/>
  <c r="AK3546" i="1"/>
  <c r="AN3546" i="1" s="1"/>
  <c r="AY3545" i="1"/>
  <c r="BC3545" i="1" s="1"/>
  <c r="AZ3545" i="1"/>
  <c r="BA3545" i="1"/>
  <c r="BD3545" i="1"/>
  <c r="AY3538" i="1"/>
  <c r="AZ3538" i="1"/>
  <c r="BA3538" i="1"/>
  <c r="BC3538" i="1"/>
  <c r="AY3537" i="1"/>
  <c r="BC3537" i="1" s="1"/>
  <c r="AZ3537" i="1"/>
  <c r="BA3537" i="1"/>
  <c r="BD3537" i="1"/>
  <c r="AF3536" i="1"/>
  <c r="AG3536" i="1"/>
  <c r="AK3536" i="1"/>
  <c r="AE3536" i="1"/>
  <c r="AE3528" i="1"/>
  <c r="AF3528" i="1"/>
  <c r="AG3528" i="1"/>
  <c r="AK3528" i="1"/>
  <c r="AY3522" i="1"/>
  <c r="AZ3522" i="1"/>
  <c r="BA3522" i="1"/>
  <c r="BC3522" i="1" s="1"/>
  <c r="BD3522" i="1"/>
  <c r="AK3519" i="1"/>
  <c r="AG3519" i="1"/>
  <c r="AJ3519" i="1" s="1"/>
  <c r="BI3514" i="1"/>
  <c r="AY3514" i="1"/>
  <c r="AZ3514" i="1"/>
  <c r="BD3514" i="1"/>
  <c r="R3512" i="1"/>
  <c r="AG3509" i="1"/>
  <c r="AK3509" i="1"/>
  <c r="AF3509" i="1"/>
  <c r="R3507" i="1"/>
  <c r="AN3499" i="1"/>
  <c r="BD3492" i="1"/>
  <c r="BI3492" i="1"/>
  <c r="AY3492" i="1"/>
  <c r="BC3492" i="1" s="1"/>
  <c r="AK3488" i="1"/>
  <c r="BD3482" i="1"/>
  <c r="BI3482" i="1"/>
  <c r="AY3482" i="1"/>
  <c r="BC3482" i="1" s="1"/>
  <c r="AL3481" i="1"/>
  <c r="AY3480" i="1"/>
  <c r="AZ3480" i="1"/>
  <c r="BB3480" i="1"/>
  <c r="BA3480" i="1" s="1"/>
  <c r="BC3480" i="1" s="1"/>
  <c r="BD3480" i="1"/>
  <c r="BI3480" i="1"/>
  <c r="AE3477" i="1"/>
  <c r="AF3477" i="1"/>
  <c r="AG3477" i="1"/>
  <c r="P3462" i="1"/>
  <c r="P3461" i="1"/>
  <c r="AF3457" i="1"/>
  <c r="AG3457" i="1"/>
  <c r="AK3457" i="1"/>
  <c r="AE3457" i="1"/>
  <c r="AF3454" i="1"/>
  <c r="AG3454" i="1"/>
  <c r="AK3454" i="1"/>
  <c r="AE3454" i="1"/>
  <c r="AI3452" i="1"/>
  <c r="AM3452" i="1"/>
  <c r="AK3450" i="1"/>
  <c r="AN3450" i="1" s="1"/>
  <c r="AI3445" i="1"/>
  <c r="AM3445" i="1"/>
  <c r="BD3438" i="1"/>
  <c r="AY3438" i="1"/>
  <c r="BC3438" i="1"/>
  <c r="BD3428" i="1"/>
  <c r="AY3428" i="1"/>
  <c r="BC3428" i="1" s="1"/>
  <c r="AZ3428" i="1"/>
  <c r="BA3428" i="1"/>
  <c r="AG3427" i="1"/>
  <c r="AK3427" i="1"/>
  <c r="AF3427" i="1"/>
  <c r="BC3422" i="1"/>
  <c r="Q3422" i="1"/>
  <c r="S3422" i="1" s="1"/>
  <c r="AK3422" i="1"/>
  <c r="AN3422" i="1" s="1"/>
  <c r="AL3422" i="1"/>
  <c r="M3415" i="1"/>
  <c r="R3412" i="1"/>
  <c r="Q3402" i="1"/>
  <c r="AG3400" i="1"/>
  <c r="AK3400" i="1"/>
  <c r="AF3400" i="1"/>
  <c r="AI3395" i="1"/>
  <c r="AM3395" i="1"/>
  <c r="R3394" i="1"/>
  <c r="AH3343" i="1"/>
  <c r="AL3343" i="1"/>
  <c r="Q3315" i="1"/>
  <c r="AD3315" i="1"/>
  <c r="N3315" i="1"/>
  <c r="O3315" i="1"/>
  <c r="AE3302" i="1"/>
  <c r="AG3302" i="1"/>
  <c r="AK3302" i="1"/>
  <c r="AZ3292" i="1"/>
  <c r="BB3292" i="1"/>
  <c r="BA3292" i="1" s="1"/>
  <c r="BD3292" i="1"/>
  <c r="AY3292" i="1"/>
  <c r="BC3292" i="1" s="1"/>
  <c r="Q3259" i="1"/>
  <c r="AD3259" i="1"/>
  <c r="N3259" i="1"/>
  <c r="O3259" i="1"/>
  <c r="O3246" i="1"/>
  <c r="Q3246" i="1"/>
  <c r="AD3246" i="1"/>
  <c r="N3246" i="1"/>
  <c r="P3246" i="1" s="1"/>
  <c r="AY3215" i="1"/>
  <c r="BB3215" i="1"/>
  <c r="BA3215" i="1" s="1"/>
  <c r="BC3215" i="1"/>
  <c r="BD3215" i="1"/>
  <c r="AZ3215" i="1"/>
  <c r="N3194" i="1"/>
  <c r="O3194" i="1"/>
  <c r="Q3194" i="1"/>
  <c r="AD3194" i="1"/>
  <c r="AE3126" i="1"/>
  <c r="AF3126" i="1"/>
  <c r="AG3126" i="1"/>
  <c r="AK3126" i="1"/>
  <c r="BB3893" i="1"/>
  <c r="BA3893" i="1" s="1"/>
  <c r="BB3888" i="1"/>
  <c r="BA3888" i="1" s="1"/>
  <c r="AV3865" i="1"/>
  <c r="Q3863" i="1"/>
  <c r="S3863" i="1" s="1"/>
  <c r="AB3861" i="1"/>
  <c r="Q3828" i="1"/>
  <c r="S3828" i="1" s="1"/>
  <c r="AM3822" i="1"/>
  <c r="AE3820" i="1"/>
  <c r="AD3814" i="1"/>
  <c r="AD3781" i="1"/>
  <c r="AK3780" i="1"/>
  <c r="Q3780" i="1"/>
  <c r="S3780" i="1" s="1"/>
  <c r="BB3779" i="1"/>
  <c r="BA3779" i="1" s="1"/>
  <c r="BC3756" i="1"/>
  <c r="AK3756" i="1"/>
  <c r="Q3756" i="1"/>
  <c r="S3756" i="1" s="1"/>
  <c r="BB3751" i="1"/>
  <c r="BA3751" i="1" s="1"/>
  <c r="BC3751" i="1" s="1"/>
  <c r="O3741" i="1"/>
  <c r="BC3735" i="1"/>
  <c r="AK3735" i="1"/>
  <c r="Q3735" i="1"/>
  <c r="AK3729" i="1"/>
  <c r="Q3729" i="1"/>
  <c r="BB3728" i="1"/>
  <c r="BA3728" i="1" s="1"/>
  <c r="BC3728" i="1" s="1"/>
  <c r="AF3726" i="1"/>
  <c r="AK3723" i="1"/>
  <c r="Q3723" i="1"/>
  <c r="S3723" i="1" s="1"/>
  <c r="BB3722" i="1"/>
  <c r="BA3722" i="1" s="1"/>
  <c r="BC3722" i="1" s="1"/>
  <c r="AK3718" i="1"/>
  <c r="Q3718" i="1"/>
  <c r="AK3713" i="1"/>
  <c r="Q3713" i="1"/>
  <c r="S3713" i="1" s="1"/>
  <c r="BB3712" i="1"/>
  <c r="BA3712" i="1" s="1"/>
  <c r="AF3710" i="1"/>
  <c r="BB3708" i="1"/>
  <c r="BA3708" i="1" s="1"/>
  <c r="BC3708" i="1" s="1"/>
  <c r="AF3696" i="1"/>
  <c r="AG3682" i="1"/>
  <c r="AF3674" i="1"/>
  <c r="AM3664" i="1"/>
  <c r="AL3660" i="1"/>
  <c r="R3649" i="1"/>
  <c r="BD3644" i="1"/>
  <c r="AY3640" i="1"/>
  <c r="BC3640" i="1" s="1"/>
  <c r="AZ3640" i="1"/>
  <c r="N3640" i="1"/>
  <c r="O3640" i="1"/>
  <c r="BB3638" i="1"/>
  <c r="BA3638" i="1" s="1"/>
  <c r="BC3638" i="1" s="1"/>
  <c r="BB3636" i="1"/>
  <c r="BD3636" i="1"/>
  <c r="AX3635" i="1"/>
  <c r="AZ3636" i="1"/>
  <c r="M3632" i="1"/>
  <c r="N3630" i="1"/>
  <c r="P3630" i="1" s="1"/>
  <c r="R3630" i="1" s="1"/>
  <c r="O3630" i="1"/>
  <c r="Q3630" i="1"/>
  <c r="S3630" i="1" s="1"/>
  <c r="AL3629" i="1"/>
  <c r="AD3628" i="1"/>
  <c r="N3628" i="1"/>
  <c r="O3628" i="1"/>
  <c r="AE3623" i="1"/>
  <c r="AF3623" i="1"/>
  <c r="AG3623" i="1"/>
  <c r="AK3623" i="1"/>
  <c r="Q3622" i="1"/>
  <c r="AD3622" i="1"/>
  <c r="O3622" i="1"/>
  <c r="BC3611" i="1"/>
  <c r="AK3600" i="1"/>
  <c r="AE3599" i="1"/>
  <c r="AF3599" i="1"/>
  <c r="AG3599" i="1"/>
  <c r="AK3599" i="1"/>
  <c r="AN3594" i="1"/>
  <c r="AI3592" i="1"/>
  <c r="AM3592" i="1"/>
  <c r="AE3587" i="1"/>
  <c r="AF3587" i="1"/>
  <c r="AG3587" i="1"/>
  <c r="AG3578" i="1"/>
  <c r="AK3578" i="1"/>
  <c r="AF3578" i="1"/>
  <c r="AH3572" i="1"/>
  <c r="AL3572" i="1"/>
  <c r="AJ3563" i="1"/>
  <c r="AE3561" i="1"/>
  <c r="AF3561" i="1"/>
  <c r="AG3561" i="1"/>
  <c r="AK3561" i="1"/>
  <c r="AI3559" i="1"/>
  <c r="AM3559" i="1"/>
  <c r="BD3553" i="1"/>
  <c r="BI3553" i="1"/>
  <c r="BA3553" i="1"/>
  <c r="BC3553" i="1" s="1"/>
  <c r="AH3549" i="1"/>
  <c r="AL3549" i="1"/>
  <c r="AE3548" i="1"/>
  <c r="AF3548" i="1"/>
  <c r="AG3548" i="1"/>
  <c r="AL3544" i="1"/>
  <c r="AN3544" i="1" s="1"/>
  <c r="AH3544" i="1"/>
  <c r="AJ3544" i="1" s="1"/>
  <c r="BA3543" i="1"/>
  <c r="BD3543" i="1"/>
  <c r="BI3543" i="1"/>
  <c r="AZ3543" i="1"/>
  <c r="BC3543" i="1" s="1"/>
  <c r="AZ3533" i="1"/>
  <c r="BC3533" i="1" s="1"/>
  <c r="AJ3530" i="1"/>
  <c r="Q3525" i="1"/>
  <c r="AD3525" i="1"/>
  <c r="O3525" i="1"/>
  <c r="P3525" i="1" s="1"/>
  <c r="R3525" i="1" s="1"/>
  <c r="AZ3520" i="1"/>
  <c r="BI3516" i="1"/>
  <c r="AK3514" i="1"/>
  <c r="BB3510" i="1"/>
  <c r="BA3510" i="1" s="1"/>
  <c r="BC3510" i="1" s="1"/>
  <c r="BD3510" i="1"/>
  <c r="BI3510" i="1"/>
  <c r="AZ3510" i="1"/>
  <c r="AZ3506" i="1"/>
  <c r="BB3506" i="1"/>
  <c r="BA3506" i="1" s="1"/>
  <c r="BD3506" i="1"/>
  <c r="BI3506" i="1"/>
  <c r="AY3506" i="1"/>
  <c r="BC3506" i="1" s="1"/>
  <c r="AY3503" i="1"/>
  <c r="BC3503" i="1" s="1"/>
  <c r="AZ3503" i="1"/>
  <c r="BB3503" i="1"/>
  <c r="BA3503" i="1" s="1"/>
  <c r="BD3503" i="1"/>
  <c r="AH3494" i="1"/>
  <c r="AL3494" i="1"/>
  <c r="AE3493" i="1"/>
  <c r="AF3493" i="1"/>
  <c r="AG3493" i="1"/>
  <c r="BC3485" i="1"/>
  <c r="BD3485" i="1"/>
  <c r="BI3485" i="1"/>
  <c r="BA3485" i="1"/>
  <c r="AE3483" i="1"/>
  <c r="AF3483" i="1"/>
  <c r="AG3483" i="1"/>
  <c r="AK3481" i="1"/>
  <c r="AN3481" i="1" s="1"/>
  <c r="S3478" i="1"/>
  <c r="AY3470" i="1"/>
  <c r="AZ3470" i="1"/>
  <c r="BB3470" i="1"/>
  <c r="BA3470" i="1" s="1"/>
  <c r="BC3470" i="1"/>
  <c r="BD3470" i="1"/>
  <c r="BI3470" i="1"/>
  <c r="AF3469" i="1"/>
  <c r="AG3469" i="1"/>
  <c r="AK3469" i="1"/>
  <c r="AE3469" i="1"/>
  <c r="AY3468" i="1"/>
  <c r="AZ3468" i="1"/>
  <c r="BB3468" i="1"/>
  <c r="BA3468" i="1" s="1"/>
  <c r="BI3468" i="1"/>
  <c r="P3464" i="1"/>
  <c r="Q3460" i="1"/>
  <c r="AD3460" i="1"/>
  <c r="O3460" i="1"/>
  <c r="P3460" i="1" s="1"/>
  <c r="R3460" i="1" s="1"/>
  <c r="R3459" i="1"/>
  <c r="AY3456" i="1"/>
  <c r="AZ3456" i="1"/>
  <c r="BA3456" i="1"/>
  <c r="BI3456" i="1"/>
  <c r="AH3452" i="1"/>
  <c r="AL3452" i="1"/>
  <c r="AY3447" i="1"/>
  <c r="AZ3447" i="1"/>
  <c r="BA3447" i="1"/>
  <c r="BC3447" i="1" s="1"/>
  <c r="BD3447" i="1"/>
  <c r="AL3445" i="1"/>
  <c r="AJ3443" i="1"/>
  <c r="AE3441" i="1"/>
  <c r="AF3441" i="1"/>
  <c r="AG3441" i="1"/>
  <c r="AE3439" i="1"/>
  <c r="AF3439" i="1"/>
  <c r="AG3439" i="1"/>
  <c r="AK3439" i="1"/>
  <c r="BA3435" i="1"/>
  <c r="BC3435" i="1"/>
  <c r="BD3435" i="1"/>
  <c r="AZ3435" i="1"/>
  <c r="M3426" i="1"/>
  <c r="BA3424" i="1"/>
  <c r="BD3424" i="1"/>
  <c r="AZ3424" i="1"/>
  <c r="BC3424" i="1" s="1"/>
  <c r="AZ3423" i="1"/>
  <c r="BC3423" i="1" s="1"/>
  <c r="BA3423" i="1"/>
  <c r="BD3423" i="1"/>
  <c r="AG3409" i="1"/>
  <c r="AK3409" i="1"/>
  <c r="AF3409" i="1"/>
  <c r="P3401" i="1"/>
  <c r="R3401" i="1" s="1"/>
  <c r="Q3399" i="1"/>
  <c r="N3399" i="1"/>
  <c r="O3399" i="1"/>
  <c r="AD3399" i="1"/>
  <c r="AZ3358" i="1"/>
  <c r="BA3358" i="1"/>
  <c r="BD3358" i="1"/>
  <c r="AY3358" i="1"/>
  <c r="BC3358" i="1" s="1"/>
  <c r="AH3355" i="1"/>
  <c r="AL3355" i="1"/>
  <c r="AF3325" i="1"/>
  <c r="AG3325" i="1"/>
  <c r="AK3325" i="1"/>
  <c r="AE3325" i="1"/>
  <c r="Q3323" i="1"/>
  <c r="AD3323" i="1"/>
  <c r="N3323" i="1"/>
  <c r="P3323" i="1" s="1"/>
  <c r="R3323" i="1" s="1"/>
  <c r="O3323" i="1"/>
  <c r="N3313" i="1"/>
  <c r="P3313" i="1" s="1"/>
  <c r="Q3313" i="1"/>
  <c r="AD3313" i="1"/>
  <c r="O3313" i="1"/>
  <c r="N3296" i="1"/>
  <c r="O3296" i="1"/>
  <c r="Q3296" i="1"/>
  <c r="AD3296" i="1"/>
  <c r="AE3273" i="1"/>
  <c r="AF3273" i="1"/>
  <c r="AG3273" i="1"/>
  <c r="AK3273" i="1"/>
  <c r="N3262" i="1"/>
  <c r="P3262" i="1" s="1"/>
  <c r="O3262" i="1"/>
  <c r="Q3262" i="1"/>
  <c r="AD3262" i="1"/>
  <c r="R3246" i="1"/>
  <c r="Q3210" i="1"/>
  <c r="S3210" i="1" s="1"/>
  <c r="AD3210" i="1"/>
  <c r="N3210" i="1"/>
  <c r="P3210" i="1" s="1"/>
  <c r="R3210" i="1" s="1"/>
  <c r="O3210" i="1"/>
  <c r="AD3205" i="1"/>
  <c r="N3205" i="1"/>
  <c r="O3205" i="1"/>
  <c r="Q3205" i="1"/>
  <c r="BB3176" i="1"/>
  <c r="BA3176" i="1" s="1"/>
  <c r="AY3176" i="1"/>
  <c r="BC3176" i="1" s="1"/>
  <c r="AZ3176" i="1"/>
  <c r="BD3176" i="1"/>
  <c r="AF3161" i="1"/>
  <c r="AG3161" i="1"/>
  <c r="AK3161" i="1"/>
  <c r="AE3161" i="1"/>
  <c r="AF3146" i="1"/>
  <c r="AG3146" i="1"/>
  <c r="AK3146" i="1"/>
  <c r="AE3146" i="1"/>
  <c r="AW3901" i="1"/>
  <c r="AX3901" i="1" s="1"/>
  <c r="O3852" i="1"/>
  <c r="P3852" i="1" s="1"/>
  <c r="R3852" i="1" s="1"/>
  <c r="O3848" i="1"/>
  <c r="AG3799" i="1"/>
  <c r="AJ3799" i="1" s="1"/>
  <c r="Q3796" i="1"/>
  <c r="S3796" i="1" s="1"/>
  <c r="AG3794" i="1"/>
  <c r="AJ3794" i="1" s="1"/>
  <c r="Q3790" i="1"/>
  <c r="S3790" i="1" s="1"/>
  <c r="AG3766" i="1"/>
  <c r="AJ3766" i="1" s="1"/>
  <c r="AG3760" i="1"/>
  <c r="AJ3760" i="1" s="1"/>
  <c r="AF3682" i="1"/>
  <c r="O3676" i="1"/>
  <c r="P3676" i="1" s="1"/>
  <c r="R3676" i="1" s="1"/>
  <c r="AG3675" i="1"/>
  <c r="AJ3675" i="1" s="1"/>
  <c r="O3672" i="1"/>
  <c r="P3672" i="1" s="1"/>
  <c r="R3672" i="1" s="1"/>
  <c r="S3672" i="1" s="1"/>
  <c r="O3671" i="1"/>
  <c r="P3671" i="1" s="1"/>
  <c r="R3671" i="1" s="1"/>
  <c r="O3670" i="1"/>
  <c r="P3670" i="1" s="1"/>
  <c r="R3670" i="1" s="1"/>
  <c r="AZ3669" i="1"/>
  <c r="BC3669" i="1" s="1"/>
  <c r="O3668" i="1"/>
  <c r="P3668" i="1" s="1"/>
  <c r="R3668" i="1" s="1"/>
  <c r="AG3665" i="1"/>
  <c r="AJ3665" i="1" s="1"/>
  <c r="AG3663" i="1"/>
  <c r="N3660" i="1"/>
  <c r="O3660" i="1"/>
  <c r="BB3658" i="1"/>
  <c r="BA3658" i="1" s="1"/>
  <c r="BC3658" i="1" s="1"/>
  <c r="O3655" i="1"/>
  <c r="BD3646" i="1"/>
  <c r="AZ3634" i="1"/>
  <c r="AD3627" i="1"/>
  <c r="N3627" i="1"/>
  <c r="O3627" i="1"/>
  <c r="BC3617" i="1"/>
  <c r="AD3616" i="1"/>
  <c r="N3616" i="1"/>
  <c r="P3616" i="1" s="1"/>
  <c r="R3616" i="1" s="1"/>
  <c r="S3616" i="1" s="1"/>
  <c r="O3616" i="1"/>
  <c r="N3614" i="1"/>
  <c r="P3614" i="1" s="1"/>
  <c r="R3614" i="1" s="1"/>
  <c r="O3614" i="1"/>
  <c r="Q3614" i="1"/>
  <c r="S3614" i="1" s="1"/>
  <c r="R3611" i="1"/>
  <c r="M3606" i="1"/>
  <c r="AY3604" i="1"/>
  <c r="AZ3604" i="1"/>
  <c r="BB3604" i="1"/>
  <c r="BA3604" i="1" s="1"/>
  <c r="BC3604" i="1"/>
  <c r="BD3604" i="1"/>
  <c r="AL3603" i="1"/>
  <c r="P3598" i="1"/>
  <c r="AH3592" i="1"/>
  <c r="AL3592" i="1"/>
  <c r="M3581" i="1"/>
  <c r="N3578" i="1"/>
  <c r="O3578" i="1"/>
  <c r="Q3578" i="1"/>
  <c r="BI3576" i="1"/>
  <c r="AK3572" i="1"/>
  <c r="AY3571" i="1"/>
  <c r="AZ3571" i="1"/>
  <c r="BA3571" i="1"/>
  <c r="BC3571" i="1"/>
  <c r="BD3571" i="1"/>
  <c r="AL3559" i="1"/>
  <c r="AY3558" i="1"/>
  <c r="BC3558" i="1" s="1"/>
  <c r="AZ3558" i="1"/>
  <c r="BA3558" i="1"/>
  <c r="BD3558" i="1"/>
  <c r="BI3558" i="1"/>
  <c r="AE3555" i="1"/>
  <c r="AF3555" i="1"/>
  <c r="AG3555" i="1"/>
  <c r="N3552" i="1"/>
  <c r="O3552" i="1"/>
  <c r="Q3552" i="1"/>
  <c r="AD3552" i="1"/>
  <c r="AG3549" i="1"/>
  <c r="AK3549" i="1"/>
  <c r="AF3549" i="1"/>
  <c r="BC3540" i="1"/>
  <c r="BD3540" i="1"/>
  <c r="BI3540" i="1"/>
  <c r="BA3540" i="1"/>
  <c r="N3536" i="1"/>
  <c r="O3536" i="1"/>
  <c r="Q3536" i="1"/>
  <c r="R3524" i="1"/>
  <c r="AL3522" i="1"/>
  <c r="N3509" i="1"/>
  <c r="O3509" i="1"/>
  <c r="Q3509" i="1"/>
  <c r="R3508" i="1"/>
  <c r="N3505" i="1"/>
  <c r="O3505" i="1"/>
  <c r="Q3505" i="1"/>
  <c r="AD3505" i="1"/>
  <c r="AL3502" i="1"/>
  <c r="BA3498" i="1"/>
  <c r="BD3498" i="1"/>
  <c r="BI3498" i="1"/>
  <c r="AZ3498" i="1"/>
  <c r="BC3498" i="1" s="1"/>
  <c r="AG3494" i="1"/>
  <c r="AK3494" i="1"/>
  <c r="AF3494" i="1"/>
  <c r="AF3487" i="1"/>
  <c r="AG3487" i="1"/>
  <c r="AK3487" i="1"/>
  <c r="AE3487" i="1"/>
  <c r="AE3486" i="1"/>
  <c r="AF3486" i="1"/>
  <c r="AG3486" i="1"/>
  <c r="AE3467" i="1"/>
  <c r="AF3467" i="1"/>
  <c r="AG3467" i="1"/>
  <c r="Q3462" i="1"/>
  <c r="AD3462" i="1"/>
  <c r="AZ3455" i="1"/>
  <c r="BC3455" i="1" s="1"/>
  <c r="AN3452" i="1"/>
  <c r="AN3448" i="1"/>
  <c r="AK3445" i="1"/>
  <c r="AI3440" i="1"/>
  <c r="AM3440" i="1"/>
  <c r="AY3426" i="1"/>
  <c r="AZ3426" i="1"/>
  <c r="BA3426" i="1"/>
  <c r="Q3416" i="1"/>
  <c r="N3416" i="1"/>
  <c r="O3416" i="1"/>
  <c r="AZ3414" i="1"/>
  <c r="BA3414" i="1"/>
  <c r="AY3414" i="1"/>
  <c r="BC3414" i="1" s="1"/>
  <c r="BD3414" i="1"/>
  <c r="N3408" i="1"/>
  <c r="O3408" i="1"/>
  <c r="Q3408" i="1"/>
  <c r="AD3408" i="1"/>
  <c r="BD3397" i="1"/>
  <c r="AY3397" i="1"/>
  <c r="BC3397" i="1" s="1"/>
  <c r="BA3397" i="1"/>
  <c r="AZ3397" i="1"/>
  <c r="AD3386" i="1"/>
  <c r="N3386" i="1"/>
  <c r="O3386" i="1"/>
  <c r="Q3386" i="1"/>
  <c r="AF3365" i="1"/>
  <c r="AG3365" i="1"/>
  <c r="AK3365" i="1"/>
  <c r="AE3365" i="1"/>
  <c r="AL3359" i="1"/>
  <c r="AH3359" i="1"/>
  <c r="AE3332" i="1"/>
  <c r="AF3332" i="1"/>
  <c r="AG3332" i="1"/>
  <c r="AK3332" i="1"/>
  <c r="AH3331" i="1"/>
  <c r="AJ3331" i="1" s="1"/>
  <c r="AL3331" i="1"/>
  <c r="N3289" i="1"/>
  <c r="P3289" i="1" s="1"/>
  <c r="O3289" i="1"/>
  <c r="Q3289" i="1"/>
  <c r="S3289" i="1" s="1"/>
  <c r="AD3289" i="1"/>
  <c r="AE3238" i="1"/>
  <c r="AG3238" i="1"/>
  <c r="AK3238" i="1"/>
  <c r="AE3227" i="1"/>
  <c r="AG3227" i="1"/>
  <c r="AK3227" i="1"/>
  <c r="AE3219" i="1"/>
  <c r="AF3219" i="1"/>
  <c r="AG3219" i="1"/>
  <c r="AK3219" i="1"/>
  <c r="AD3203" i="1"/>
  <c r="N3203" i="1"/>
  <c r="P3203" i="1" s="1"/>
  <c r="R3203" i="1" s="1"/>
  <c r="O3203" i="1"/>
  <c r="Q3203" i="1"/>
  <c r="BD3189" i="1"/>
  <c r="AY3189" i="1"/>
  <c r="BC3189" i="1" s="1"/>
  <c r="AZ3189" i="1"/>
  <c r="BB3189" i="1"/>
  <c r="BA3189" i="1" s="1"/>
  <c r="AY3104" i="1"/>
  <c r="BC3104" i="1" s="1"/>
  <c r="AZ3104" i="1"/>
  <c r="BA3104" i="1"/>
  <c r="BD3104" i="1"/>
  <c r="AB3882" i="1"/>
  <c r="AW3863" i="1"/>
  <c r="AX3863" i="1" s="1"/>
  <c r="AV3852" i="1"/>
  <c r="AV3848" i="1"/>
  <c r="AW3828" i="1"/>
  <c r="AX3828" i="1" s="1"/>
  <c r="AG3821" i="1"/>
  <c r="AJ3821" i="1" s="1"/>
  <c r="AG3811" i="1"/>
  <c r="Q3807" i="1"/>
  <c r="AG3805" i="1"/>
  <c r="AJ3805" i="1" s="1"/>
  <c r="Q3801" i="1"/>
  <c r="AG3789" i="1"/>
  <c r="AD3770" i="1"/>
  <c r="AK3664" i="1"/>
  <c r="N3655" i="1"/>
  <c r="P3655" i="1" s="1"/>
  <c r="R3655" i="1" s="1"/>
  <c r="S3655" i="1" s="1"/>
  <c r="BD3639" i="1"/>
  <c r="AE3638" i="1"/>
  <c r="AF3638" i="1"/>
  <c r="AG3638" i="1"/>
  <c r="R3633" i="1"/>
  <c r="AY3631" i="1"/>
  <c r="AZ3631" i="1"/>
  <c r="BB3631" i="1"/>
  <c r="BA3631" i="1" s="1"/>
  <c r="BC3631" i="1"/>
  <c r="BD3631" i="1"/>
  <c r="AY3630" i="1"/>
  <c r="BC3630" i="1" s="1"/>
  <c r="AZ3630" i="1"/>
  <c r="BB3630" i="1"/>
  <c r="BA3630" i="1" s="1"/>
  <c r="R3623" i="1"/>
  <c r="BD3620" i="1"/>
  <c r="AZ3620" i="1"/>
  <c r="R3617" i="1"/>
  <c r="AL3602" i="1"/>
  <c r="S3600" i="1"/>
  <c r="R3599" i="1"/>
  <c r="AN3592" i="1"/>
  <c r="AY3591" i="1"/>
  <c r="AZ3591" i="1"/>
  <c r="BB3591" i="1"/>
  <c r="BA3591" i="1" s="1"/>
  <c r="BC3591" i="1"/>
  <c r="BD3591" i="1"/>
  <c r="N3604" i="1"/>
  <c r="P3604" i="1" s="1"/>
  <c r="R3604" i="1" s="1"/>
  <c r="O3604" i="1"/>
  <c r="Q3604" i="1"/>
  <c r="AE3574" i="1"/>
  <c r="AF3574" i="1"/>
  <c r="AG3574" i="1"/>
  <c r="AL3570" i="1"/>
  <c r="AN3570" i="1" s="1"/>
  <c r="AH3570" i="1"/>
  <c r="AJ3570" i="1" s="1"/>
  <c r="BA3569" i="1"/>
  <c r="BD3569" i="1"/>
  <c r="BI3569" i="1"/>
  <c r="AZ3569" i="1"/>
  <c r="BC3569" i="1" s="1"/>
  <c r="BD3566" i="1"/>
  <c r="BI3566" i="1"/>
  <c r="BA3566" i="1"/>
  <c r="BC3566" i="1" s="1"/>
  <c r="AK3559" i="1"/>
  <c r="AN3559" i="1" s="1"/>
  <c r="AE3541" i="1"/>
  <c r="AF3541" i="1"/>
  <c r="AG3541" i="1"/>
  <c r="S3535" i="1"/>
  <c r="BD3533" i="1"/>
  <c r="BI3533" i="1"/>
  <c r="BA3533" i="1"/>
  <c r="R3526" i="1"/>
  <c r="AY3523" i="1"/>
  <c r="AZ3523" i="1"/>
  <c r="BA3523" i="1"/>
  <c r="BC3523" i="1"/>
  <c r="BD3523" i="1"/>
  <c r="BI3523" i="1"/>
  <c r="BC3520" i="1"/>
  <c r="BD3520" i="1"/>
  <c r="BI3520" i="1"/>
  <c r="BA3520" i="1"/>
  <c r="N3518" i="1"/>
  <c r="P3518" i="1" s="1"/>
  <c r="R3518" i="1" s="1"/>
  <c r="O3518" i="1"/>
  <c r="Q3518" i="1"/>
  <c r="S3518" i="1" s="1"/>
  <c r="AY3516" i="1"/>
  <c r="AZ3516" i="1"/>
  <c r="BB3516" i="1"/>
  <c r="BA3516" i="1" s="1"/>
  <c r="BC3516" i="1" s="1"/>
  <c r="S3514" i="1"/>
  <c r="BC3512" i="1"/>
  <c r="BD3512" i="1"/>
  <c r="BI3512" i="1"/>
  <c r="AY3512" i="1"/>
  <c r="BB3512" i="1"/>
  <c r="BA3512" i="1" s="1"/>
  <c r="BD3511" i="1"/>
  <c r="BI3511" i="1"/>
  <c r="AY3511" i="1"/>
  <c r="BC3511" i="1" s="1"/>
  <c r="BB3511" i="1"/>
  <c r="BA3511" i="1" s="1"/>
  <c r="AK3501" i="1"/>
  <c r="AY3484" i="1"/>
  <c r="AZ3484" i="1"/>
  <c r="BA3484" i="1"/>
  <c r="BC3484" i="1" s="1"/>
  <c r="BD3484" i="1"/>
  <c r="BI3484" i="1"/>
  <c r="AJ3482" i="1"/>
  <c r="AG3480" i="1"/>
  <c r="AK3480" i="1"/>
  <c r="AF3480" i="1"/>
  <c r="N3479" i="1"/>
  <c r="P3479" i="1" s="1"/>
  <c r="R3479" i="1" s="1"/>
  <c r="O3479" i="1"/>
  <c r="Q3479" i="1"/>
  <c r="S3479" i="1" s="1"/>
  <c r="AD3479" i="1"/>
  <c r="AK3468" i="1"/>
  <c r="AD3466" i="1"/>
  <c r="N3466" i="1"/>
  <c r="P3466" i="1" s="1"/>
  <c r="Q3466" i="1"/>
  <c r="AD3476" i="1"/>
  <c r="N3476" i="1"/>
  <c r="P3476" i="1" s="1"/>
  <c r="Q3476" i="1"/>
  <c r="R3464" i="1"/>
  <c r="S3464" i="1" s="1"/>
  <c r="R3462" i="1"/>
  <c r="R3461" i="1"/>
  <c r="S3461" i="1" s="1"/>
  <c r="AN3453" i="1"/>
  <c r="AY3442" i="1"/>
  <c r="AZ3442" i="1"/>
  <c r="BA3442" i="1"/>
  <c r="BC3442" i="1"/>
  <c r="BD3442" i="1"/>
  <c r="AJ3438" i="1"/>
  <c r="AE3436" i="1"/>
  <c r="AF3436" i="1"/>
  <c r="AG3436" i="1"/>
  <c r="AJ3435" i="1"/>
  <c r="BD3433" i="1"/>
  <c r="AY3433" i="1"/>
  <c r="BC3433" i="1" s="1"/>
  <c r="AL3429" i="1"/>
  <c r="Q3417" i="1"/>
  <c r="AD3417" i="1"/>
  <c r="O3417" i="1"/>
  <c r="P3417" i="1" s="1"/>
  <c r="R3417" i="1" s="1"/>
  <c r="AY3408" i="1"/>
  <c r="AZ3408" i="1"/>
  <c r="BA3408" i="1"/>
  <c r="Q3404" i="1"/>
  <c r="S3404" i="1" s="1"/>
  <c r="AD3404" i="1"/>
  <c r="AE3393" i="1"/>
  <c r="AG3393" i="1"/>
  <c r="AK3393" i="1"/>
  <c r="AF3393" i="1"/>
  <c r="AH3381" i="1"/>
  <c r="AL3381" i="1"/>
  <c r="BC3380" i="1"/>
  <c r="AY3380" i="1"/>
  <c r="AZ3380" i="1"/>
  <c r="BD3380" i="1"/>
  <c r="AI3372" i="1"/>
  <c r="AM3372" i="1"/>
  <c r="AN3372" i="1" s="1"/>
  <c r="AK3366" i="1"/>
  <c r="AE3366" i="1"/>
  <c r="AF3366" i="1"/>
  <c r="AG3366" i="1"/>
  <c r="AY3347" i="1"/>
  <c r="AZ3347" i="1"/>
  <c r="BD3347" i="1"/>
  <c r="BA3347" i="1"/>
  <c r="BC3347" i="1" s="1"/>
  <c r="AZ3339" i="1"/>
  <c r="BD3339" i="1"/>
  <c r="BA3339" i="1"/>
  <c r="AY3339" i="1"/>
  <c r="BC3339" i="1" s="1"/>
  <c r="AY3338" i="1"/>
  <c r="AZ3338" i="1"/>
  <c r="BA3338" i="1"/>
  <c r="BC3338" i="1"/>
  <c r="BD3338" i="1"/>
  <c r="AI3331" i="1"/>
  <c r="AM3331" i="1"/>
  <c r="AY3330" i="1"/>
  <c r="BC3330" i="1" s="1"/>
  <c r="AZ3330" i="1"/>
  <c r="BA3330" i="1"/>
  <c r="AY3310" i="1"/>
  <c r="AZ3310" i="1"/>
  <c r="BD3310" i="1"/>
  <c r="BB3310" i="1"/>
  <c r="AF3301" i="1"/>
  <c r="AG3301" i="1"/>
  <c r="AK3301" i="1"/>
  <c r="AE3301" i="1"/>
  <c r="R3289" i="1"/>
  <c r="S3271" i="1"/>
  <c r="AY3255" i="1"/>
  <c r="BB3255" i="1"/>
  <c r="BA3255" i="1" s="1"/>
  <c r="BD3255" i="1"/>
  <c r="AZ3255" i="1"/>
  <c r="BC3255" i="1" s="1"/>
  <c r="AZ3228" i="1"/>
  <c r="BB3228" i="1"/>
  <c r="BA3228" i="1" s="1"/>
  <c r="BD3228" i="1"/>
  <c r="AY3228" i="1"/>
  <c r="BC3228" i="1" s="1"/>
  <c r="S3212" i="1"/>
  <c r="N3195" i="1"/>
  <c r="P3195" i="1" s="1"/>
  <c r="O3195" i="1"/>
  <c r="Q3195" i="1"/>
  <c r="S3195" i="1" s="1"/>
  <c r="AD3195" i="1"/>
  <c r="AG3147" i="1"/>
  <c r="AK3147" i="1"/>
  <c r="AE3147" i="1"/>
  <c r="AF3147" i="1"/>
  <c r="R3656" i="1"/>
  <c r="AY3648" i="1"/>
  <c r="AZ3648" i="1"/>
  <c r="N3648" i="1"/>
  <c r="P3648" i="1" s="1"/>
  <c r="O3648" i="1"/>
  <c r="AY3646" i="1"/>
  <c r="BC3646" i="1" s="1"/>
  <c r="AZ3646" i="1"/>
  <c r="BB3646" i="1"/>
  <c r="BA3646" i="1" s="1"/>
  <c r="N3646" i="1"/>
  <c r="P3646" i="1" s="1"/>
  <c r="O3646" i="1"/>
  <c r="Q3646" i="1"/>
  <c r="S3646" i="1" s="1"/>
  <c r="AY3644" i="1"/>
  <c r="BC3644" i="1" s="1"/>
  <c r="AZ3644" i="1"/>
  <c r="AY3638" i="1"/>
  <c r="BD3638" i="1"/>
  <c r="BB3634" i="1"/>
  <c r="BA3634" i="1" s="1"/>
  <c r="BC3634" i="1"/>
  <c r="BD3634" i="1"/>
  <c r="AZ3632" i="1"/>
  <c r="BB3632" i="1"/>
  <c r="BA3632" i="1" s="1"/>
  <c r="BC3632" i="1"/>
  <c r="BD3632" i="1"/>
  <c r="AY3632" i="1"/>
  <c r="N3615" i="1"/>
  <c r="P3615" i="1" s="1"/>
  <c r="O3615" i="1"/>
  <c r="Q3615" i="1"/>
  <c r="AE3610" i="1"/>
  <c r="AF3610" i="1"/>
  <c r="AG3610" i="1"/>
  <c r="AK3610" i="1"/>
  <c r="O3607" i="1"/>
  <c r="Q3607" i="1"/>
  <c r="AD3607" i="1"/>
  <c r="N3607" i="1"/>
  <c r="AZ3605" i="1"/>
  <c r="BB3605" i="1"/>
  <c r="BA3605" i="1" s="1"/>
  <c r="BD3605" i="1"/>
  <c r="BI3605" i="1"/>
  <c r="AY3605" i="1"/>
  <c r="BC3605" i="1" s="1"/>
  <c r="AE3595" i="1"/>
  <c r="AF3595" i="1"/>
  <c r="AG3595" i="1"/>
  <c r="AK3595" i="1"/>
  <c r="BI3587" i="1"/>
  <c r="AY3587" i="1"/>
  <c r="BC3587" i="1" s="1"/>
  <c r="AZ3587" i="1"/>
  <c r="BD3587" i="1"/>
  <c r="O3583" i="1"/>
  <c r="Q3583" i="1"/>
  <c r="AD3583" i="1"/>
  <c r="N3583" i="1"/>
  <c r="AY3576" i="1"/>
  <c r="AZ3576" i="1"/>
  <c r="BB3576" i="1"/>
  <c r="BA3576" i="1" s="1"/>
  <c r="BC3576" i="1"/>
  <c r="AE3567" i="1"/>
  <c r="AF3567" i="1"/>
  <c r="AG3567" i="1"/>
  <c r="AY3551" i="1"/>
  <c r="AZ3551" i="1"/>
  <c r="BA3551" i="1"/>
  <c r="BC3551" i="1"/>
  <c r="BD3551" i="1"/>
  <c r="BI3551" i="1"/>
  <c r="AE3545" i="1"/>
  <c r="AF3545" i="1"/>
  <c r="AG3545" i="1"/>
  <c r="AK3545" i="1"/>
  <c r="AI3543" i="1"/>
  <c r="AM3543" i="1"/>
  <c r="AN3527" i="1"/>
  <c r="AZ3525" i="1"/>
  <c r="BA3525" i="1"/>
  <c r="BC3525" i="1" s="1"/>
  <c r="BD3525" i="1"/>
  <c r="BI3525" i="1"/>
  <c r="AY3525" i="1"/>
  <c r="AE3521" i="1"/>
  <c r="AF3521" i="1"/>
  <c r="AG3521" i="1"/>
  <c r="AY3508" i="1"/>
  <c r="AZ3508" i="1"/>
  <c r="BB3508" i="1"/>
  <c r="BA3508" i="1" s="1"/>
  <c r="BC3508" i="1"/>
  <c r="BD3508" i="1"/>
  <c r="BI3508" i="1"/>
  <c r="BB3507" i="1"/>
  <c r="BA3507" i="1" s="1"/>
  <c r="BD3507" i="1"/>
  <c r="BI3507" i="1"/>
  <c r="AZ3507" i="1"/>
  <c r="BC3507" i="1" s="1"/>
  <c r="AY3504" i="1"/>
  <c r="AZ3504" i="1"/>
  <c r="BB3504" i="1"/>
  <c r="BA3504" i="1" s="1"/>
  <c r="BC3504" i="1"/>
  <c r="BD3504" i="1"/>
  <c r="BI3504" i="1"/>
  <c r="AF3503" i="1"/>
  <c r="AG3503" i="1"/>
  <c r="AK3503" i="1"/>
  <c r="AE3503" i="1"/>
  <c r="AE3500" i="1"/>
  <c r="AF3500" i="1"/>
  <c r="AG3500" i="1"/>
  <c r="AN3489" i="1"/>
  <c r="AE3478" i="1"/>
  <c r="AF3478" i="1"/>
  <c r="AG3478" i="1"/>
  <c r="R3476" i="1"/>
  <c r="Q3473" i="1"/>
  <c r="AD3473" i="1"/>
  <c r="O3473" i="1"/>
  <c r="P3473" i="1" s="1"/>
  <c r="R3473" i="1" s="1"/>
  <c r="AG3470" i="1"/>
  <c r="AK3470" i="1"/>
  <c r="AF3470" i="1"/>
  <c r="R3466" i="1"/>
  <c r="BB3462" i="1"/>
  <c r="BA3462" i="1" s="1"/>
  <c r="BC3462" i="1" s="1"/>
  <c r="BD3462" i="1"/>
  <c r="BI3462" i="1"/>
  <c r="AZ3462" i="1"/>
  <c r="BD3455" i="1"/>
  <c r="BI3455" i="1"/>
  <c r="BA3455" i="1"/>
  <c r="AG3447" i="1"/>
  <c r="AK3447" i="1"/>
  <c r="AF3447" i="1"/>
  <c r="AN3440" i="1"/>
  <c r="AI3435" i="1"/>
  <c r="AM3435" i="1"/>
  <c r="AE3434" i="1"/>
  <c r="AF3434" i="1"/>
  <c r="AG3434" i="1"/>
  <c r="AK3434" i="1"/>
  <c r="AG3424" i="1"/>
  <c r="AK3424" i="1"/>
  <c r="AF3424" i="1"/>
  <c r="AG3423" i="1"/>
  <c r="AK3423" i="1"/>
  <c r="AF3423" i="1"/>
  <c r="AK3382" i="1"/>
  <c r="AF3382" i="1"/>
  <c r="AE3382" i="1"/>
  <c r="AG3382" i="1"/>
  <c r="O3377" i="1"/>
  <c r="P3377" i="1" s="1"/>
  <c r="R3377" i="1" s="1"/>
  <c r="Q3377" i="1"/>
  <c r="AD3377" i="1"/>
  <c r="N3316" i="1"/>
  <c r="O3316" i="1"/>
  <c r="Q3316" i="1"/>
  <c r="AD3316" i="1"/>
  <c r="AY3305" i="1"/>
  <c r="BC3305" i="1" s="1"/>
  <c r="AZ3305" i="1"/>
  <c r="BB3305" i="1"/>
  <c r="BA3305" i="1" s="1"/>
  <c r="BD3305" i="1"/>
  <c r="N3267" i="1"/>
  <c r="O3267" i="1"/>
  <c r="Q3267" i="1"/>
  <c r="AD3267" i="1"/>
  <c r="AZ3216" i="1"/>
  <c r="BB3216" i="1"/>
  <c r="BA3216" i="1" s="1"/>
  <c r="BC3216" i="1"/>
  <c r="BD3216" i="1"/>
  <c r="N3191" i="1"/>
  <c r="P3191" i="1" s="1"/>
  <c r="Q3191" i="1"/>
  <c r="AD3191" i="1"/>
  <c r="AK3133" i="1"/>
  <c r="AE3133" i="1"/>
  <c r="AG3133" i="1"/>
  <c r="AF3133" i="1"/>
  <c r="AE3131" i="1"/>
  <c r="AF3131" i="1"/>
  <c r="AG3131" i="1"/>
  <c r="AK3131" i="1"/>
  <c r="BC3875" i="1"/>
  <c r="BC3874" i="1"/>
  <c r="BC3841" i="1"/>
  <c r="K3839" i="1"/>
  <c r="AV3836" i="1"/>
  <c r="AV3832" i="1"/>
  <c r="AU3827" i="1"/>
  <c r="O3807" i="1"/>
  <c r="P3807" i="1" s="1"/>
  <c r="R3807" i="1" s="1"/>
  <c r="O3801" i="1"/>
  <c r="P3801" i="1" s="1"/>
  <c r="R3801" i="1" s="1"/>
  <c r="AG3780" i="1"/>
  <c r="BC3774" i="1"/>
  <c r="AG3756" i="1"/>
  <c r="AG3735" i="1"/>
  <c r="AG3729" i="1"/>
  <c r="AG3723" i="1"/>
  <c r="AG3718" i="1"/>
  <c r="AG3713" i="1"/>
  <c r="O3693" i="1"/>
  <c r="P3693" i="1" s="1"/>
  <c r="R3693" i="1" s="1"/>
  <c r="O3692" i="1"/>
  <c r="P3692" i="1" s="1"/>
  <c r="R3692" i="1" s="1"/>
  <c r="N3652" i="1"/>
  <c r="P3652" i="1" s="1"/>
  <c r="R3652" i="1" s="1"/>
  <c r="O3652" i="1"/>
  <c r="AE3626" i="1"/>
  <c r="AF3626" i="1"/>
  <c r="AG3626" i="1"/>
  <c r="AK3626" i="1"/>
  <c r="BD3621" i="1"/>
  <c r="AZ3621" i="1"/>
  <c r="BD3615" i="1"/>
  <c r="R3615" i="1"/>
  <c r="AE3612" i="1"/>
  <c r="AF3612" i="1"/>
  <c r="AG3612" i="1"/>
  <c r="P3609" i="1"/>
  <c r="R3609" i="1" s="1"/>
  <c r="S3609" i="1" s="1"/>
  <c r="P3608" i="1"/>
  <c r="R3608" i="1" s="1"/>
  <c r="AF3604" i="1"/>
  <c r="AG3604" i="1"/>
  <c r="AK3604" i="1"/>
  <c r="AE3604" i="1"/>
  <c r="S3601" i="1"/>
  <c r="AY3589" i="1"/>
  <c r="AZ3589" i="1"/>
  <c r="BB3589" i="1"/>
  <c r="BA3589" i="1" s="1"/>
  <c r="BC3589" i="1"/>
  <c r="AE3586" i="1"/>
  <c r="AF3586" i="1"/>
  <c r="AG3586" i="1"/>
  <c r="AK3586" i="1"/>
  <c r="P3585" i="1"/>
  <c r="R3585" i="1" s="1"/>
  <c r="AZ3580" i="1"/>
  <c r="BB3580" i="1"/>
  <c r="BA3580" i="1" s="1"/>
  <c r="BC3580" i="1"/>
  <c r="BD3580" i="1"/>
  <c r="BI3580" i="1"/>
  <c r="AY3580" i="1"/>
  <c r="AY3577" i="1"/>
  <c r="AZ3577" i="1"/>
  <c r="BB3577" i="1"/>
  <c r="BA3577" i="1" s="1"/>
  <c r="BC3577" i="1"/>
  <c r="BD3577" i="1"/>
  <c r="AJ3566" i="1"/>
  <c r="AI3562" i="1"/>
  <c r="AM3562" i="1"/>
  <c r="AF3558" i="1"/>
  <c r="AG3558" i="1"/>
  <c r="AK3558" i="1"/>
  <c r="AE3558" i="1"/>
  <c r="Q3553" i="1"/>
  <c r="AD3553" i="1"/>
  <c r="O3553" i="1"/>
  <c r="P3553" i="1" s="1"/>
  <c r="R3553" i="1" s="1"/>
  <c r="BC3550" i="1"/>
  <c r="BD3550" i="1"/>
  <c r="BI3550" i="1"/>
  <c r="BA3550" i="1"/>
  <c r="AL3543" i="1"/>
  <c r="AY3542" i="1"/>
  <c r="AZ3542" i="1"/>
  <c r="BA3542" i="1"/>
  <c r="BC3542" i="1" s="1"/>
  <c r="BD3542" i="1"/>
  <c r="BI3542" i="1"/>
  <c r="AY3539" i="1"/>
  <c r="BC3539" i="1" s="1"/>
  <c r="AZ3539" i="1"/>
  <c r="BA3539" i="1"/>
  <c r="BD3539" i="1"/>
  <c r="BI3539" i="1"/>
  <c r="N3537" i="1"/>
  <c r="P3537" i="1" s="1"/>
  <c r="O3537" i="1"/>
  <c r="Q3537" i="1"/>
  <c r="AF3529" i="1"/>
  <c r="O3510" i="1"/>
  <c r="Q3510" i="1"/>
  <c r="AD3510" i="1"/>
  <c r="N3510" i="1"/>
  <c r="P3510" i="1" s="1"/>
  <c r="S3501" i="1"/>
  <c r="AI3498" i="1"/>
  <c r="AM3498" i="1"/>
  <c r="AY3497" i="1"/>
  <c r="BC3497" i="1" s="1"/>
  <c r="AZ3497" i="1"/>
  <c r="BA3497" i="1"/>
  <c r="BD3497" i="1"/>
  <c r="BI3497" i="1"/>
  <c r="AK3496" i="1"/>
  <c r="AE3475" i="1"/>
  <c r="AF3475" i="1"/>
  <c r="AG3475" i="1"/>
  <c r="AK3475" i="1"/>
  <c r="N3470" i="1"/>
  <c r="O3470" i="1"/>
  <c r="Q3470" i="1"/>
  <c r="S3468" i="1"/>
  <c r="BB3463" i="1"/>
  <c r="BA3463" i="1" s="1"/>
  <c r="BD3463" i="1"/>
  <c r="BI3463" i="1"/>
  <c r="AZ3463" i="1"/>
  <c r="BC3463" i="1" s="1"/>
  <c r="BB3459" i="1"/>
  <c r="BA3459" i="1" s="1"/>
  <c r="BC3459" i="1"/>
  <c r="BD3459" i="1"/>
  <c r="BI3459" i="1"/>
  <c r="AZ3459" i="1"/>
  <c r="AI3458" i="1"/>
  <c r="AM3458" i="1"/>
  <c r="AE3456" i="1"/>
  <c r="AF3456" i="1"/>
  <c r="AG3456" i="1"/>
  <c r="BA3450" i="1"/>
  <c r="BC3450" i="1"/>
  <c r="BD3450" i="1"/>
  <c r="AZ3450" i="1"/>
  <c r="AY3446" i="1"/>
  <c r="AZ3446" i="1"/>
  <c r="BA3446" i="1"/>
  <c r="AY3437" i="1"/>
  <c r="BC3437" i="1" s="1"/>
  <c r="AZ3437" i="1"/>
  <c r="BA3437" i="1"/>
  <c r="BD3437" i="1"/>
  <c r="AL3435" i="1"/>
  <c r="N3432" i="1"/>
  <c r="P3432" i="1" s="1"/>
  <c r="O3432" i="1"/>
  <c r="Q3432" i="1"/>
  <c r="AD3432" i="1"/>
  <c r="O3430" i="1"/>
  <c r="Q3430" i="1"/>
  <c r="AD3430" i="1"/>
  <c r="N3430" i="1"/>
  <c r="BD3412" i="1"/>
  <c r="AY3412" i="1"/>
  <c r="BC3412" i="1" s="1"/>
  <c r="P3411" i="1"/>
  <c r="AZ3403" i="1"/>
  <c r="BA3403" i="1"/>
  <c r="AY3403" i="1"/>
  <c r="BC3403" i="1"/>
  <c r="BD3403" i="1"/>
  <c r="Q3397" i="1"/>
  <c r="O3397" i="1"/>
  <c r="N3397" i="1"/>
  <c r="P3397" i="1" s="1"/>
  <c r="AD3397" i="1"/>
  <c r="BC3384" i="1"/>
  <c r="AZ3384" i="1"/>
  <c r="AY3384" i="1"/>
  <c r="BA3384" i="1"/>
  <c r="BD3384" i="1"/>
  <c r="BC3374" i="1"/>
  <c r="AY3374" i="1"/>
  <c r="AZ3374" i="1"/>
  <c r="BD3374" i="1"/>
  <c r="BA3374" i="1"/>
  <c r="AZ3326" i="1"/>
  <c r="BC3326" i="1" s="1"/>
  <c r="BB3326" i="1"/>
  <c r="BA3326" i="1" s="1"/>
  <c r="BD3326" i="1"/>
  <c r="AX3320" i="1"/>
  <c r="AW3234" i="1"/>
  <c r="AX3234" i="1" s="1"/>
  <c r="AY3306" i="1"/>
  <c r="BC3306" i="1" s="1"/>
  <c r="BB3306" i="1"/>
  <c r="BA3306" i="1" s="1"/>
  <c r="BD3306" i="1"/>
  <c r="N3290" i="1"/>
  <c r="P3290" i="1" s="1"/>
  <c r="O3290" i="1"/>
  <c r="Q3290" i="1"/>
  <c r="AD3290" i="1"/>
  <c r="P3270" i="1"/>
  <c r="R3270" i="1" s="1"/>
  <c r="M3247" i="1"/>
  <c r="L3277" i="1"/>
  <c r="L3284" i="1"/>
  <c r="L3291" i="1"/>
  <c r="AZ3239" i="1"/>
  <c r="BB3239" i="1"/>
  <c r="BA3239" i="1" s="1"/>
  <c r="BC3239" i="1" s="1"/>
  <c r="BD3239" i="1"/>
  <c r="BI3239" i="1"/>
  <c r="BD3235" i="1"/>
  <c r="AY3235" i="1"/>
  <c r="BC3235" i="1" s="1"/>
  <c r="AZ3235" i="1"/>
  <c r="BB3235" i="1"/>
  <c r="BA3235" i="1" s="1"/>
  <c r="BI3235" i="1"/>
  <c r="AF3136" i="1"/>
  <c r="AG3136" i="1"/>
  <c r="AK3136" i="1"/>
  <c r="AE3136" i="1"/>
  <c r="AE3111" i="1"/>
  <c r="AF3111" i="1"/>
  <c r="AG3111" i="1"/>
  <c r="AK3111" i="1"/>
  <c r="AY3079" i="1"/>
  <c r="BD3079" i="1"/>
  <c r="AZ3079" i="1"/>
  <c r="BA3079" i="1"/>
  <c r="BC3079" i="1"/>
  <c r="AF3640" i="1"/>
  <c r="AG3640" i="1"/>
  <c r="AE3640" i="1"/>
  <c r="AY3639" i="1"/>
  <c r="BC3639" i="1" s="1"/>
  <c r="AZ3639" i="1"/>
  <c r="AH3631" i="1"/>
  <c r="AL3631" i="1"/>
  <c r="AY3627" i="1"/>
  <c r="AZ3627" i="1"/>
  <c r="BD3627" i="1"/>
  <c r="P3619" i="1"/>
  <c r="R3619" i="1" s="1"/>
  <c r="BD3616" i="1"/>
  <c r="BI3616" i="1"/>
  <c r="AY3616" i="1"/>
  <c r="AZ3616" i="1"/>
  <c r="BC3616" i="1"/>
  <c r="BC3615" i="1"/>
  <c r="BI3614" i="1"/>
  <c r="AY3613" i="1"/>
  <c r="AZ3613" i="1"/>
  <c r="BB3613" i="1"/>
  <c r="BA3613" i="1" s="1"/>
  <c r="BC3613" i="1"/>
  <c r="BC3610" i="1"/>
  <c r="Q3608" i="1"/>
  <c r="AD3608" i="1"/>
  <c r="O3608" i="1"/>
  <c r="AI3605" i="1"/>
  <c r="AM3605" i="1"/>
  <c r="AD3601" i="1"/>
  <c r="N3601" i="1"/>
  <c r="P3601" i="1" s="1"/>
  <c r="R3601" i="1" s="1"/>
  <c r="O3601" i="1"/>
  <c r="R3598" i="1"/>
  <c r="S3598" i="1" s="1"/>
  <c r="AZ3596" i="1"/>
  <c r="BA3596" i="1"/>
  <c r="BD3596" i="1"/>
  <c r="BI3596" i="1"/>
  <c r="AY3596" i="1"/>
  <c r="BC3596" i="1" s="1"/>
  <c r="AF3591" i="1"/>
  <c r="AG3591" i="1"/>
  <c r="AK3591" i="1"/>
  <c r="AE3591" i="1"/>
  <c r="BI3590" i="1"/>
  <c r="Q3585" i="1"/>
  <c r="AD3585" i="1"/>
  <c r="P3584" i="1"/>
  <c r="R3584" i="1" s="1"/>
  <c r="S3584" i="1" s="1"/>
  <c r="R3582" i="1"/>
  <c r="N3579" i="1"/>
  <c r="O3579" i="1"/>
  <c r="Q3579" i="1"/>
  <c r="AD3579" i="1"/>
  <c r="AL3576" i="1"/>
  <c r="AJ3573" i="1"/>
  <c r="AE3571" i="1"/>
  <c r="AF3571" i="1"/>
  <c r="AG3571" i="1"/>
  <c r="AK3571" i="1"/>
  <c r="AI3569" i="1"/>
  <c r="AM3569" i="1"/>
  <c r="AY3568" i="1"/>
  <c r="AZ3568" i="1"/>
  <c r="BA3568" i="1"/>
  <c r="BC3568" i="1"/>
  <c r="BD3568" i="1"/>
  <c r="BI3568" i="1"/>
  <c r="AK3564" i="1"/>
  <c r="AH3562" i="1"/>
  <c r="AL3562" i="1"/>
  <c r="AN3560" i="1"/>
  <c r="AY3557" i="1"/>
  <c r="BC3557" i="1" s="1"/>
  <c r="AZ3557" i="1"/>
  <c r="BA3557" i="1"/>
  <c r="BI3557" i="1"/>
  <c r="AE3556" i="1"/>
  <c r="AF3556" i="1"/>
  <c r="AG3556" i="1"/>
  <c r="AK3556" i="1"/>
  <c r="AE3554" i="1"/>
  <c r="AF3554" i="1"/>
  <c r="AG3554" i="1"/>
  <c r="AK3554" i="1"/>
  <c r="AZ3546" i="1"/>
  <c r="BA3546" i="1"/>
  <c r="BD3546" i="1"/>
  <c r="BI3546" i="1"/>
  <c r="AY3546" i="1"/>
  <c r="BC3546" i="1" s="1"/>
  <c r="AK3543" i="1"/>
  <c r="AN3543" i="1" s="1"/>
  <c r="N3538" i="1"/>
  <c r="P3538" i="1" s="1"/>
  <c r="R3538" i="1" s="1"/>
  <c r="O3538" i="1"/>
  <c r="Q3538" i="1"/>
  <c r="R3537" i="1"/>
  <c r="AE3535" i="1"/>
  <c r="AF3535" i="1"/>
  <c r="AG3535" i="1"/>
  <c r="AY3532" i="1"/>
  <c r="BC3532" i="1" s="1"/>
  <c r="AZ3532" i="1"/>
  <c r="BA3532" i="1"/>
  <c r="BD3532" i="1"/>
  <c r="BI3532" i="1"/>
  <c r="AK3531" i="1"/>
  <c r="AE3529" i="1"/>
  <c r="AY3528" i="1"/>
  <c r="AZ3528" i="1"/>
  <c r="BA3528" i="1"/>
  <c r="BC3528" i="1"/>
  <c r="BD3528" i="1"/>
  <c r="AL3527" i="1"/>
  <c r="AH3527" i="1"/>
  <c r="AJ3527" i="1" s="1"/>
  <c r="BA3526" i="1"/>
  <c r="BC3526" i="1"/>
  <c r="BD3526" i="1"/>
  <c r="BI3526" i="1"/>
  <c r="AZ3526" i="1"/>
  <c r="BA3524" i="1"/>
  <c r="BC3524" i="1"/>
  <c r="BD3524" i="1"/>
  <c r="BI3524" i="1"/>
  <c r="AZ3524" i="1"/>
  <c r="AG3523" i="1"/>
  <c r="AK3523" i="1"/>
  <c r="AF3523" i="1"/>
  <c r="AD3515" i="1"/>
  <c r="N3515" i="1"/>
  <c r="P3515" i="1" s="1"/>
  <c r="R3515" i="1" s="1"/>
  <c r="S3515" i="1" s="1"/>
  <c r="O3515" i="1"/>
  <c r="R3510" i="1"/>
  <c r="N3506" i="1"/>
  <c r="O3506" i="1"/>
  <c r="Q3506" i="1"/>
  <c r="AD3506" i="1"/>
  <c r="AK3498" i="1"/>
  <c r="AN3492" i="1"/>
  <c r="BA3488" i="1"/>
  <c r="BC3488" i="1"/>
  <c r="BD3488" i="1"/>
  <c r="BI3488" i="1"/>
  <c r="AZ3488" i="1"/>
  <c r="AG3484" i="1"/>
  <c r="AK3484" i="1"/>
  <c r="AF3484" i="1"/>
  <c r="AN3482" i="1"/>
  <c r="BB3481" i="1"/>
  <c r="BA3481" i="1" s="1"/>
  <c r="BC3481" i="1"/>
  <c r="BD3481" i="1"/>
  <c r="BI3481" i="1"/>
  <c r="AZ3481" i="1"/>
  <c r="BC3476" i="1"/>
  <c r="Q3474" i="1"/>
  <c r="S3474" i="1" s="1"/>
  <c r="AD3474" i="1"/>
  <c r="BC3461" i="1"/>
  <c r="BD3461" i="1"/>
  <c r="BI3461" i="1"/>
  <c r="AY3461" i="1"/>
  <c r="BB3461" i="1"/>
  <c r="BA3461" i="1" s="1"/>
  <c r="AH3458" i="1"/>
  <c r="AJ3458" i="1" s="1"/>
  <c r="AL3458" i="1"/>
  <c r="AN3458" i="1" s="1"/>
  <c r="BD3448" i="1"/>
  <c r="AY3448" i="1"/>
  <c r="BC3448" i="1" s="1"/>
  <c r="BA3443" i="1"/>
  <c r="BC3443" i="1" s="1"/>
  <c r="AG3442" i="1"/>
  <c r="AK3442" i="1"/>
  <c r="AF3442" i="1"/>
  <c r="AN3438" i="1"/>
  <c r="AK3435" i="1"/>
  <c r="R3432" i="1"/>
  <c r="Q3418" i="1"/>
  <c r="N3418" i="1"/>
  <c r="O3418" i="1"/>
  <c r="AD3418" i="1"/>
  <c r="N3414" i="1"/>
  <c r="P3414" i="1" s="1"/>
  <c r="R3414" i="1" s="1"/>
  <c r="O3414" i="1"/>
  <c r="AD3414" i="1"/>
  <c r="Q3414" i="1"/>
  <c r="BD3411" i="1"/>
  <c r="AY3411" i="1"/>
  <c r="BC3411" i="1" s="1"/>
  <c r="AZ3411" i="1"/>
  <c r="BA3411" i="1"/>
  <c r="AL3402" i="1"/>
  <c r="AH3402" i="1"/>
  <c r="BA3399" i="1"/>
  <c r="AM3398" i="1"/>
  <c r="AI3398" i="1"/>
  <c r="R3397" i="1"/>
  <c r="AY3394" i="1"/>
  <c r="BA3394" i="1"/>
  <c r="BC3394" i="1"/>
  <c r="BD3394" i="1"/>
  <c r="AH3370" i="1"/>
  <c r="AL3370" i="1"/>
  <c r="AE3369" i="1"/>
  <c r="AF3369" i="1"/>
  <c r="AG3369" i="1"/>
  <c r="AK3369" i="1"/>
  <c r="AH3368" i="1"/>
  <c r="AJ3368" i="1" s="1"/>
  <c r="AL3368" i="1"/>
  <c r="AE3340" i="1"/>
  <c r="AF3340" i="1"/>
  <c r="AG3340" i="1"/>
  <c r="AK3340" i="1"/>
  <c r="AD3324" i="1"/>
  <c r="N3324" i="1"/>
  <c r="O3324" i="1"/>
  <c r="Q3324" i="1"/>
  <c r="AE3317" i="1"/>
  <c r="AG3317" i="1"/>
  <c r="AK3317" i="1"/>
  <c r="AF3317" i="1"/>
  <c r="AE3314" i="1"/>
  <c r="AF3314" i="1"/>
  <c r="AG3314" i="1"/>
  <c r="AK3314" i="1"/>
  <c r="AH3305" i="1"/>
  <c r="AL3305" i="1"/>
  <c r="O3295" i="1"/>
  <c r="Q3295" i="1"/>
  <c r="AD3295" i="1"/>
  <c r="N3295" i="1"/>
  <c r="P3295" i="1" s="1"/>
  <c r="R3295" i="1" s="1"/>
  <c r="R3275" i="1"/>
  <c r="AZ3264" i="1"/>
  <c r="BB3264" i="1"/>
  <c r="BA3264" i="1" s="1"/>
  <c r="BD3264" i="1"/>
  <c r="AY3264" i="1"/>
  <c r="BC3264" i="1" s="1"/>
  <c r="AY3221" i="1"/>
  <c r="AZ3221" i="1"/>
  <c r="BB3221" i="1"/>
  <c r="BA3221" i="1" s="1"/>
  <c r="BC3221" i="1" s="1"/>
  <c r="BD3221" i="1"/>
  <c r="AH3217" i="1"/>
  <c r="AL3217" i="1"/>
  <c r="AZ3186" i="1"/>
  <c r="AY3186" i="1"/>
  <c r="BB3186" i="1"/>
  <c r="BA3186" i="1" s="1"/>
  <c r="BC3186" i="1"/>
  <c r="BD3186" i="1"/>
  <c r="BB3178" i="1"/>
  <c r="BA3178" i="1" s="1"/>
  <c r="AY3178" i="1"/>
  <c r="BC3178" i="1" s="1"/>
  <c r="AZ3178" i="1"/>
  <c r="BD3178" i="1"/>
  <c r="AG3152" i="1"/>
  <c r="AK3152" i="1"/>
  <c r="AE3152" i="1"/>
  <c r="AF3152" i="1"/>
  <c r="AI3138" i="1"/>
  <c r="AM3138" i="1"/>
  <c r="AM3137" i="1"/>
  <c r="AI3137" i="1"/>
  <c r="AL3090" i="1"/>
  <c r="AH3090" i="1"/>
  <c r="Q3626" i="1"/>
  <c r="Q3623" i="1"/>
  <c r="S3623" i="1" s="1"/>
  <c r="Q3617" i="1"/>
  <c r="S3617" i="1" s="1"/>
  <c r="Q3611" i="1"/>
  <c r="S3611" i="1" s="1"/>
  <c r="Q3610" i="1"/>
  <c r="S3610" i="1" s="1"/>
  <c r="BB3609" i="1"/>
  <c r="BA3609" i="1" s="1"/>
  <c r="BC3609" i="1" s="1"/>
  <c r="AG3605" i="1"/>
  <c r="AJ3605" i="1" s="1"/>
  <c r="BC3599" i="1"/>
  <c r="Q3599" i="1"/>
  <c r="S3599" i="1" s="1"/>
  <c r="BB3598" i="1"/>
  <c r="BA3598" i="1" s="1"/>
  <c r="BC3598" i="1" s="1"/>
  <c r="BB3597" i="1"/>
  <c r="BA3597" i="1" s="1"/>
  <c r="BC3597" i="1" s="1"/>
  <c r="AG3596" i="1"/>
  <c r="AJ3596" i="1" s="1"/>
  <c r="BD3594" i="1"/>
  <c r="AI3593" i="1"/>
  <c r="AJ3593" i="1" s="1"/>
  <c r="AG3592" i="1"/>
  <c r="AJ3592" i="1" s="1"/>
  <c r="BC3586" i="1"/>
  <c r="Q3586" i="1"/>
  <c r="S3586" i="1" s="1"/>
  <c r="BB3585" i="1"/>
  <c r="BA3585" i="1" s="1"/>
  <c r="BB3584" i="1"/>
  <c r="BA3584" i="1" s="1"/>
  <c r="AG3572" i="1"/>
  <c r="AJ3572" i="1" s="1"/>
  <c r="BD3570" i="1"/>
  <c r="AI3566" i="1"/>
  <c r="AG3562" i="1"/>
  <c r="BD3560" i="1"/>
  <c r="AH3559" i="1"/>
  <c r="AJ3559" i="1" s="1"/>
  <c r="Q3556" i="1"/>
  <c r="BD3554" i="1"/>
  <c r="Q3554" i="1"/>
  <c r="AI3550" i="1"/>
  <c r="AJ3550" i="1" s="1"/>
  <c r="BC3547" i="1"/>
  <c r="AG3546" i="1"/>
  <c r="BD3544" i="1"/>
  <c r="AH3543" i="1"/>
  <c r="AJ3543" i="1" s="1"/>
  <c r="BD3534" i="1"/>
  <c r="Q3534" i="1"/>
  <c r="BD3527" i="1"/>
  <c r="BC3499" i="1"/>
  <c r="AG3491" i="1"/>
  <c r="BD3489" i="1"/>
  <c r="AH3481" i="1"/>
  <c r="AJ3481" i="1" s="1"/>
  <c r="Q3475" i="1"/>
  <c r="BB3474" i="1"/>
  <c r="BA3474" i="1" s="1"/>
  <c r="BD3453" i="1"/>
  <c r="AH3450" i="1"/>
  <c r="AJ3450" i="1" s="1"/>
  <c r="AH3445" i="1"/>
  <c r="AJ3445" i="1" s="1"/>
  <c r="AH3440" i="1"/>
  <c r="AJ3440" i="1" s="1"/>
  <c r="AH3435" i="1"/>
  <c r="BC3430" i="1"/>
  <c r="Q3429" i="1"/>
  <c r="S3429" i="1" s="1"/>
  <c r="AI3422" i="1"/>
  <c r="AJ3422" i="1" s="1"/>
  <c r="AK3421" i="1"/>
  <c r="AN3421" i="1" s="1"/>
  <c r="N3421" i="1"/>
  <c r="P3421" i="1" s="1"/>
  <c r="R3421" i="1" s="1"/>
  <c r="O3421" i="1"/>
  <c r="AL3420" i="1"/>
  <c r="AD3410" i="1"/>
  <c r="AD3407" i="1"/>
  <c r="BC3406" i="1"/>
  <c r="AD3403" i="1"/>
  <c r="R3400" i="1"/>
  <c r="AY3391" i="1"/>
  <c r="BC3391" i="1" s="1"/>
  <c r="BA3391" i="1"/>
  <c r="BD3391" i="1"/>
  <c r="AZ3387" i="1"/>
  <c r="BA3387" i="1"/>
  <c r="AD3383" i="1"/>
  <c r="N3383" i="1"/>
  <c r="AN3362" i="1"/>
  <c r="AY3355" i="1"/>
  <c r="BC3355" i="1" s="1"/>
  <c r="AZ3355" i="1"/>
  <c r="BA3355" i="1"/>
  <c r="BD3355" i="1"/>
  <c r="AI3353" i="1"/>
  <c r="AJ3353" i="1" s="1"/>
  <c r="AM3353" i="1"/>
  <c r="AY3352" i="1"/>
  <c r="AZ3352" i="1"/>
  <c r="BA3352" i="1"/>
  <c r="BC3352" i="1"/>
  <c r="AF3350" i="1"/>
  <c r="AG3350" i="1"/>
  <c r="AK3350" i="1"/>
  <c r="AY3349" i="1"/>
  <c r="BC3349" i="1" s="1"/>
  <c r="AZ3349" i="1"/>
  <c r="AE3345" i="1"/>
  <c r="AF3345" i="1"/>
  <c r="AG3345" i="1"/>
  <c r="AY3343" i="1"/>
  <c r="BC3343" i="1" s="1"/>
  <c r="AZ3343" i="1"/>
  <c r="BA3343" i="1"/>
  <c r="BD3343" i="1"/>
  <c r="AI3336" i="1"/>
  <c r="AJ3336" i="1" s="1"/>
  <c r="AM3336" i="1"/>
  <c r="AY3335" i="1"/>
  <c r="AZ3335" i="1"/>
  <c r="BA3335" i="1"/>
  <c r="BC3335" i="1"/>
  <c r="AF3328" i="1"/>
  <c r="AG3328" i="1"/>
  <c r="AK3328" i="1"/>
  <c r="AE3298" i="1"/>
  <c r="AF3298" i="1"/>
  <c r="AG3298" i="1"/>
  <c r="BD3284" i="1"/>
  <c r="AY3284" i="1"/>
  <c r="AZ3284" i="1"/>
  <c r="BB3284" i="1"/>
  <c r="BA3284" i="1" s="1"/>
  <c r="BC3284" i="1" s="1"/>
  <c r="AY3283" i="1"/>
  <c r="BC3283" i="1" s="1"/>
  <c r="AZ3283" i="1"/>
  <c r="AI3279" i="1"/>
  <c r="AM3279" i="1"/>
  <c r="AD3278" i="1"/>
  <c r="N3278" i="1"/>
  <c r="O3278" i="1"/>
  <c r="Q3278" i="1"/>
  <c r="M3277" i="1"/>
  <c r="N3275" i="1"/>
  <c r="P3275" i="1" s="1"/>
  <c r="O3275" i="1"/>
  <c r="Q3275" i="1"/>
  <c r="S3273" i="1"/>
  <c r="BC3265" i="1"/>
  <c r="AY3263" i="1"/>
  <c r="BB3263" i="1"/>
  <c r="BA3263" i="1" s="1"/>
  <c r="BC3263" i="1"/>
  <c r="BD3263" i="1"/>
  <c r="AZ3254" i="1"/>
  <c r="BB3254" i="1"/>
  <c r="BA3254" i="1" s="1"/>
  <c r="BD3254" i="1"/>
  <c r="AD3252" i="1"/>
  <c r="N3252" i="1"/>
  <c r="P3252" i="1" s="1"/>
  <c r="R3252" i="1" s="1"/>
  <c r="O3252" i="1"/>
  <c r="AY3244" i="1"/>
  <c r="BC3244" i="1" s="1"/>
  <c r="AZ3244" i="1"/>
  <c r="BB3244" i="1"/>
  <c r="BA3244" i="1" s="1"/>
  <c r="BD3244" i="1"/>
  <c r="O3223" i="1"/>
  <c r="Q3223" i="1"/>
  <c r="AD3223" i="1"/>
  <c r="AZ3214" i="1"/>
  <c r="BB3214" i="1"/>
  <c r="BA3214" i="1" s="1"/>
  <c r="BD3214" i="1"/>
  <c r="P3200" i="1"/>
  <c r="AD3199" i="1"/>
  <c r="N3199" i="1"/>
  <c r="O3199" i="1"/>
  <c r="S3198" i="1"/>
  <c r="P3193" i="1"/>
  <c r="R3193" i="1" s="1"/>
  <c r="S3193" i="1" s="1"/>
  <c r="S3192" i="1"/>
  <c r="N3184" i="1"/>
  <c r="Q3184" i="1"/>
  <c r="AD3184" i="1"/>
  <c r="AY3182" i="1"/>
  <c r="AZ3182" i="1"/>
  <c r="BB3182" i="1"/>
  <c r="BA3182" i="1" s="1"/>
  <c r="BC3182" i="1"/>
  <c r="BD3182" i="1"/>
  <c r="N3180" i="1"/>
  <c r="P3180" i="1" s="1"/>
  <c r="R3180" i="1" s="1"/>
  <c r="O3180" i="1"/>
  <c r="AK3171" i="1"/>
  <c r="AE3171" i="1"/>
  <c r="AF3171" i="1"/>
  <c r="AG3171" i="1"/>
  <c r="AG3170" i="1"/>
  <c r="AE3170" i="1"/>
  <c r="AK3170" i="1"/>
  <c r="BD3169" i="1"/>
  <c r="AY3169" i="1"/>
  <c r="AZ3169" i="1"/>
  <c r="BA3169" i="1"/>
  <c r="AH3151" i="1"/>
  <c r="AL3151" i="1"/>
  <c r="AI3148" i="1"/>
  <c r="AM3148" i="1"/>
  <c r="AK3128" i="1"/>
  <c r="AE3128" i="1"/>
  <c r="AF3128" i="1"/>
  <c r="AG3128" i="1"/>
  <c r="AE3106" i="1"/>
  <c r="AF3106" i="1"/>
  <c r="AG3106" i="1"/>
  <c r="AK3106" i="1"/>
  <c r="AE3101" i="1"/>
  <c r="AF3101" i="1"/>
  <c r="AG3101" i="1"/>
  <c r="AK3101" i="1"/>
  <c r="AF2861" i="1"/>
  <c r="AE2861" i="1"/>
  <c r="AG2861" i="1"/>
  <c r="AK2861" i="1"/>
  <c r="AG2754" i="1"/>
  <c r="AK2754" i="1"/>
  <c r="AF2754" i="1"/>
  <c r="AE2754" i="1"/>
  <c r="AY2679" i="1"/>
  <c r="BC2679" i="1" s="1"/>
  <c r="AZ2679" i="1"/>
  <c r="BA2679" i="1"/>
  <c r="BD2679" i="1"/>
  <c r="AU3010" i="1"/>
  <c r="M3010" i="1"/>
  <c r="AE2736" i="1"/>
  <c r="AF2736" i="1"/>
  <c r="AG2736" i="1"/>
  <c r="AK2736" i="1"/>
  <c r="AH2734" i="1"/>
  <c r="AL2734" i="1"/>
  <c r="AF2863" i="1"/>
  <c r="AG2863" i="1"/>
  <c r="AK2863" i="1"/>
  <c r="AE2863" i="1"/>
  <c r="AZ2859" i="1"/>
  <c r="BA2859" i="1"/>
  <c r="BD2859" i="1"/>
  <c r="AY2859" i="1"/>
  <c r="BC2859" i="1" s="1"/>
  <c r="AY3585" i="1"/>
  <c r="AY3584" i="1"/>
  <c r="BC3584" i="1" s="1"/>
  <c r="AY3573" i="1"/>
  <c r="BC3573" i="1" s="1"/>
  <c r="AE3569" i="1"/>
  <c r="AY3563" i="1"/>
  <c r="BC3563" i="1" s="1"/>
  <c r="N3556" i="1"/>
  <c r="P3556" i="1" s="1"/>
  <c r="R3556" i="1" s="1"/>
  <c r="AY3555" i="1"/>
  <c r="BC3555" i="1" s="1"/>
  <c r="N3554" i="1"/>
  <c r="P3554" i="1" s="1"/>
  <c r="AY3547" i="1"/>
  <c r="AF3540" i="1"/>
  <c r="AZ3534" i="1"/>
  <c r="BC3534" i="1" s="1"/>
  <c r="N3534" i="1"/>
  <c r="P3534" i="1" s="1"/>
  <c r="R3534" i="1" s="1"/>
  <c r="AF3533" i="1"/>
  <c r="AY3530" i="1"/>
  <c r="BC3530" i="1" s="1"/>
  <c r="AZ3527" i="1"/>
  <c r="BC3527" i="1" s="1"/>
  <c r="AF3520" i="1"/>
  <c r="AZ3499" i="1"/>
  <c r="AE3498" i="1"/>
  <c r="AF3495" i="1"/>
  <c r="AZ3489" i="1"/>
  <c r="AE3488" i="1"/>
  <c r="AF3485" i="1"/>
  <c r="N3475" i="1"/>
  <c r="P3475" i="1" s="1"/>
  <c r="R3475" i="1" s="1"/>
  <c r="AY3474" i="1"/>
  <c r="BC3474" i="1" s="1"/>
  <c r="AX3473" i="1"/>
  <c r="O3467" i="1"/>
  <c r="AZ3466" i="1"/>
  <c r="M3465" i="1"/>
  <c r="AF3455" i="1"/>
  <c r="AZ3453" i="1"/>
  <c r="BC3453" i="1" s="1"/>
  <c r="BC3418" i="1"/>
  <c r="BD3418" i="1"/>
  <c r="AK3413" i="1"/>
  <c r="O3413" i="1"/>
  <c r="O3410" i="1"/>
  <c r="Q3400" i="1"/>
  <c r="AY3390" i="1"/>
  <c r="BC3390" i="1" s="1"/>
  <c r="AZ3390" i="1"/>
  <c r="AY3386" i="1"/>
  <c r="BC3386" i="1" s="1"/>
  <c r="AZ3386" i="1"/>
  <c r="AF3381" i="1"/>
  <c r="AG3381" i="1"/>
  <c r="AK3381" i="1"/>
  <c r="AZ3371" i="1"/>
  <c r="BC3371" i="1" s="1"/>
  <c r="BD3371" i="1"/>
  <c r="AZ3361" i="1"/>
  <c r="BC3361" i="1" s="1"/>
  <c r="BD3361" i="1"/>
  <c r="AH3358" i="1"/>
  <c r="AL3358" i="1"/>
  <c r="AK3356" i="1"/>
  <c r="AE3356" i="1"/>
  <c r="AF3356" i="1"/>
  <c r="AY3354" i="1"/>
  <c r="BC3354" i="1" s="1"/>
  <c r="AZ3354" i="1"/>
  <c r="BA3351" i="1"/>
  <c r="AZ3346" i="1"/>
  <c r="BA3346" i="1"/>
  <c r="BC3346" i="1"/>
  <c r="BD3346" i="1"/>
  <c r="AK3344" i="1"/>
  <c r="AE3344" i="1"/>
  <c r="AF3344" i="1"/>
  <c r="AY3342" i="1"/>
  <c r="BC3342" i="1" s="1"/>
  <c r="AZ3342" i="1"/>
  <c r="BD3337" i="1"/>
  <c r="AZ3334" i="1"/>
  <c r="BC3334" i="1"/>
  <c r="BD3334" i="1"/>
  <c r="BA3329" i="1"/>
  <c r="R3322" i="1"/>
  <c r="S3318" i="1"/>
  <c r="R3313" i="1"/>
  <c r="BC3308" i="1"/>
  <c r="AY3308" i="1"/>
  <c r="AZ3308" i="1"/>
  <c r="BB3307" i="1"/>
  <c r="BA3307" i="1" s="1"/>
  <c r="BD3307" i="1"/>
  <c r="AY3307" i="1"/>
  <c r="BC3307" i="1" s="1"/>
  <c r="AZ3307" i="1"/>
  <c r="AW3293" i="1"/>
  <c r="AX3293" i="1" s="1"/>
  <c r="AY3288" i="1"/>
  <c r="BC3288" i="1" s="1"/>
  <c r="AZ3288" i="1"/>
  <c r="BB3288" i="1"/>
  <c r="BA3288" i="1" s="1"/>
  <c r="BD3288" i="1"/>
  <c r="AE3283" i="1"/>
  <c r="AF3283" i="1"/>
  <c r="AG3283" i="1"/>
  <c r="AK3283" i="1"/>
  <c r="BD3274" i="1"/>
  <c r="BD3272" i="1" s="1"/>
  <c r="AY3274" i="1"/>
  <c r="AZ3274" i="1"/>
  <c r="AX3272" i="1"/>
  <c r="BB3274" i="1"/>
  <c r="BA3274" i="1" s="1"/>
  <c r="S3272" i="1"/>
  <c r="P3269" i="1"/>
  <c r="R3269" i="1" s="1"/>
  <c r="BD3266" i="1"/>
  <c r="BD3259" i="1"/>
  <c r="S3258" i="1"/>
  <c r="N3254" i="1"/>
  <c r="P3254" i="1" s="1"/>
  <c r="R3254" i="1" s="1"/>
  <c r="O3254" i="1"/>
  <c r="Q3254" i="1"/>
  <c r="AD3254" i="1"/>
  <c r="Q3253" i="1"/>
  <c r="AK3253" i="1"/>
  <c r="N3250" i="1"/>
  <c r="P3250" i="1" s="1"/>
  <c r="R3250" i="1" s="1"/>
  <c r="Q3250" i="1"/>
  <c r="AD3250" i="1"/>
  <c r="BI3240" i="1"/>
  <c r="AY3240" i="1"/>
  <c r="BC3240" i="1" s="1"/>
  <c r="AZ3240" i="1"/>
  <c r="AH3237" i="1"/>
  <c r="AL3237" i="1"/>
  <c r="AZ3230" i="1"/>
  <c r="BC3230" i="1" s="1"/>
  <c r="BB3230" i="1"/>
  <c r="BA3230" i="1" s="1"/>
  <c r="BD3230" i="1"/>
  <c r="M3213" i="1"/>
  <c r="R3212" i="1"/>
  <c r="BD3210" i="1"/>
  <c r="N3201" i="1"/>
  <c r="P3201" i="1" s="1"/>
  <c r="Q3201" i="1"/>
  <c r="AD3201" i="1"/>
  <c r="AY3193" i="1"/>
  <c r="AZ3193" i="1"/>
  <c r="BB3193" i="1"/>
  <c r="BA3193" i="1" s="1"/>
  <c r="BC3193" i="1"/>
  <c r="BD3193" i="1"/>
  <c r="R3191" i="1"/>
  <c r="BD3187" i="1"/>
  <c r="AY3187" i="1"/>
  <c r="AZ3187" i="1"/>
  <c r="BB3187" i="1"/>
  <c r="BA3187" i="1" s="1"/>
  <c r="P3181" i="1"/>
  <c r="AW3179" i="1"/>
  <c r="AX3179" i="1" s="1"/>
  <c r="AX3173" i="1" s="1"/>
  <c r="AI3174" i="1"/>
  <c r="AM3174" i="1"/>
  <c r="AZ3164" i="1"/>
  <c r="BA3164" i="1"/>
  <c r="BD3164" i="1"/>
  <c r="AY3164" i="1"/>
  <c r="BC3164" i="1"/>
  <c r="AF3141" i="1"/>
  <c r="AG3141" i="1"/>
  <c r="AK3141" i="1"/>
  <c r="AE3141" i="1"/>
  <c r="AM3132" i="1"/>
  <c r="AI3132" i="1"/>
  <c r="AI3119" i="1"/>
  <c r="AM3119" i="1"/>
  <c r="AI3112" i="1"/>
  <c r="AM3112" i="1"/>
  <c r="AK3080" i="1"/>
  <c r="AE3080" i="1"/>
  <c r="AG3080" i="1"/>
  <c r="AF3080" i="1"/>
  <c r="M2977" i="1"/>
  <c r="AV2977" i="1"/>
  <c r="M2963" i="1"/>
  <c r="AV2963" i="1"/>
  <c r="BC2958" i="1"/>
  <c r="AY2928" i="1"/>
  <c r="AZ2928" i="1"/>
  <c r="BB2928" i="1"/>
  <c r="BA2928" i="1" s="1"/>
  <c r="BC2928" i="1"/>
  <c r="BD2928" i="1"/>
  <c r="AE3520" i="1"/>
  <c r="AY3513" i="1"/>
  <c r="BC3513" i="1" s="1"/>
  <c r="AE3495" i="1"/>
  <c r="AY3489" i="1"/>
  <c r="AE3485" i="1"/>
  <c r="AZ2887" i="1"/>
  <c r="BB2887" i="1"/>
  <c r="BA2887" i="1" s="1"/>
  <c r="BC2887" i="1"/>
  <c r="BD2887" i="1"/>
  <c r="AY2887" i="1"/>
  <c r="N3467" i="1"/>
  <c r="P3467" i="1" s="1"/>
  <c r="R3467" i="1" s="1"/>
  <c r="S3467" i="1" s="1"/>
  <c r="AY3466" i="1"/>
  <c r="BC3466" i="1" s="1"/>
  <c r="N3413" i="1"/>
  <c r="P3413" i="1" s="1"/>
  <c r="R3413" i="1" s="1"/>
  <c r="S3413" i="1" s="1"/>
  <c r="N3410" i="1"/>
  <c r="P3410" i="1" s="1"/>
  <c r="R3410" i="1" s="1"/>
  <c r="S3410" i="1" s="1"/>
  <c r="R3405" i="1"/>
  <c r="O3396" i="1"/>
  <c r="P3396" i="1" s="1"/>
  <c r="R3396" i="1" s="1"/>
  <c r="Q3396" i="1"/>
  <c r="S3396" i="1" s="1"/>
  <c r="AD3396" i="1"/>
  <c r="O3389" i="1"/>
  <c r="P3389" i="1" s="1"/>
  <c r="R3389" i="1" s="1"/>
  <c r="Q3389" i="1"/>
  <c r="S3389" i="1" s="1"/>
  <c r="AD3389" i="1"/>
  <c r="AZ3383" i="1"/>
  <c r="BC3383" i="1" s="1"/>
  <c r="AZ3379" i="1"/>
  <c r="BC3379" i="1" s="1"/>
  <c r="BA3379" i="1"/>
  <c r="BD3379" i="1"/>
  <c r="AY3370" i="1"/>
  <c r="AZ3370" i="1"/>
  <c r="BA3370" i="1"/>
  <c r="BC3370" i="1"/>
  <c r="BD3370" i="1"/>
  <c r="AN3367" i="1"/>
  <c r="AY3360" i="1"/>
  <c r="AZ3360" i="1"/>
  <c r="BA3360" i="1"/>
  <c r="BC3360" i="1" s="1"/>
  <c r="BD3360" i="1"/>
  <c r="AI3358" i="1"/>
  <c r="AJ3358" i="1" s="1"/>
  <c r="AM3358" i="1"/>
  <c r="AY3357" i="1"/>
  <c r="BC3357" i="1" s="1"/>
  <c r="AZ3357" i="1"/>
  <c r="BA3357" i="1"/>
  <c r="AF3355" i="1"/>
  <c r="AG3355" i="1"/>
  <c r="AK3355" i="1"/>
  <c r="AF3343" i="1"/>
  <c r="AG3343" i="1"/>
  <c r="AK3343" i="1"/>
  <c r="AH3338" i="1"/>
  <c r="AL3338" i="1"/>
  <c r="AE3335" i="1"/>
  <c r="AF3335" i="1"/>
  <c r="AG3335" i="1"/>
  <c r="AY3333" i="1"/>
  <c r="BC3333" i="1" s="1"/>
  <c r="AZ3333" i="1"/>
  <c r="BA3333" i="1"/>
  <c r="BD3333" i="1"/>
  <c r="Q3325" i="1"/>
  <c r="AD3319" i="1"/>
  <c r="N3319" i="1"/>
  <c r="P3319" i="1" s="1"/>
  <c r="R3319" i="1" s="1"/>
  <c r="S3319" i="1" s="1"/>
  <c r="O3319" i="1"/>
  <c r="BB3298" i="1"/>
  <c r="BA3298" i="1" s="1"/>
  <c r="BD3298" i="1"/>
  <c r="AY3298" i="1"/>
  <c r="AZ3298" i="1"/>
  <c r="AZ3294" i="1"/>
  <c r="BB3294" i="1"/>
  <c r="BA3294" i="1" s="1"/>
  <c r="BC3294" i="1" s="1"/>
  <c r="BD3294" i="1"/>
  <c r="N3292" i="1"/>
  <c r="P3292" i="1" s="1"/>
  <c r="R3292" i="1" s="1"/>
  <c r="O3292" i="1"/>
  <c r="Q3292" i="1"/>
  <c r="AD3292" i="1"/>
  <c r="M3291" i="1"/>
  <c r="R3290" i="1"/>
  <c r="AE3285" i="1"/>
  <c r="AF3285" i="1"/>
  <c r="AG3285" i="1"/>
  <c r="AK3285" i="1"/>
  <c r="Q3281" i="1"/>
  <c r="S3281" i="1" s="1"/>
  <c r="AD3281" i="1"/>
  <c r="N3281" i="1"/>
  <c r="P3281" i="1" s="1"/>
  <c r="R3281" i="1" s="1"/>
  <c r="O3281" i="1"/>
  <c r="O3280" i="1"/>
  <c r="P3280" i="1" s="1"/>
  <c r="R3280" i="1" s="1"/>
  <c r="Q3280" i="1"/>
  <c r="S3280" i="1" s="1"/>
  <c r="AD3280" i="1"/>
  <c r="R3279" i="1"/>
  <c r="BC3277" i="1"/>
  <c r="BD3276" i="1"/>
  <c r="AY3276" i="1"/>
  <c r="BC3276" i="1" s="1"/>
  <c r="AZ3276" i="1"/>
  <c r="BB3276" i="1"/>
  <c r="BA3276" i="1" s="1"/>
  <c r="O3269" i="1"/>
  <c r="Q3269" i="1"/>
  <c r="AD3269" i="1"/>
  <c r="AY3260" i="1"/>
  <c r="AZ3260" i="1"/>
  <c r="BB3260" i="1"/>
  <c r="BA3260" i="1" s="1"/>
  <c r="BC3260" i="1"/>
  <c r="BD3260" i="1"/>
  <c r="AE3251" i="1"/>
  <c r="AF3251" i="1"/>
  <c r="AG3251" i="1"/>
  <c r="O3248" i="1"/>
  <c r="P3248" i="1" s="1"/>
  <c r="R3248" i="1" s="1"/>
  <c r="Q3248" i="1"/>
  <c r="AD3248" i="1"/>
  <c r="AZ3245" i="1"/>
  <c r="BB3245" i="1"/>
  <c r="BA3245" i="1" s="1"/>
  <c r="BC3245" i="1"/>
  <c r="BD3245" i="1"/>
  <c r="AD3243" i="1"/>
  <c r="N3243" i="1"/>
  <c r="O3243" i="1"/>
  <c r="S3242" i="1"/>
  <c r="N3228" i="1"/>
  <c r="P3228" i="1" s="1"/>
  <c r="O3228" i="1"/>
  <c r="Q3228" i="1"/>
  <c r="S3228" i="1" s="1"/>
  <c r="AD3228" i="1"/>
  <c r="AD3226" i="1"/>
  <c r="N3226" i="1"/>
  <c r="P3226" i="1" s="1"/>
  <c r="R3226" i="1" s="1"/>
  <c r="S3226" i="1" s="1"/>
  <c r="O3226" i="1"/>
  <c r="Q3225" i="1"/>
  <c r="AD3225" i="1"/>
  <c r="N3225" i="1"/>
  <c r="O3225" i="1"/>
  <c r="AD3220" i="1"/>
  <c r="N3220" i="1"/>
  <c r="O3220" i="1"/>
  <c r="Q3220" i="1"/>
  <c r="AD3218" i="1"/>
  <c r="N3218" i="1"/>
  <c r="P3218" i="1" s="1"/>
  <c r="R3218" i="1" s="1"/>
  <c r="S3218" i="1" s="1"/>
  <c r="O3218" i="1"/>
  <c r="S3217" i="1"/>
  <c r="M3206" i="1"/>
  <c r="R3201" i="1"/>
  <c r="BD3199" i="1"/>
  <c r="AY3199" i="1"/>
  <c r="BC3199" i="1" s="1"/>
  <c r="AZ3199" i="1"/>
  <c r="BB3199" i="1"/>
  <c r="BA3199" i="1" s="1"/>
  <c r="BC3198" i="1"/>
  <c r="AY3198" i="1"/>
  <c r="AZ3198" i="1"/>
  <c r="R3195" i="1"/>
  <c r="AY3192" i="1"/>
  <c r="BC3192" i="1" s="1"/>
  <c r="AZ3192" i="1"/>
  <c r="AY3190" i="1"/>
  <c r="AZ3190" i="1"/>
  <c r="BB3190" i="1"/>
  <c r="BA3190" i="1" s="1"/>
  <c r="BC3190" i="1"/>
  <c r="BD3190" i="1"/>
  <c r="N3182" i="1"/>
  <c r="P3182" i="1" s="1"/>
  <c r="R3182" i="1" s="1"/>
  <c r="S3182" i="1" s="1"/>
  <c r="O3182" i="1"/>
  <c r="N3175" i="1"/>
  <c r="O3175" i="1"/>
  <c r="Q3175" i="1"/>
  <c r="AD3175" i="1"/>
  <c r="AE3169" i="1"/>
  <c r="AF3169" i="1"/>
  <c r="AG3169" i="1"/>
  <c r="AE3160" i="1"/>
  <c r="AG3160" i="1"/>
  <c r="AF3160" i="1"/>
  <c r="AK3160" i="1"/>
  <c r="AF3156" i="1"/>
  <c r="AG3156" i="1"/>
  <c r="AK3156" i="1"/>
  <c r="AE3156" i="1"/>
  <c r="AZ3154" i="1"/>
  <c r="BA3154" i="1"/>
  <c r="BD3154" i="1"/>
  <c r="AY3154" i="1"/>
  <c r="BC3154" i="1" s="1"/>
  <c r="AI3145" i="1"/>
  <c r="AM3145" i="1"/>
  <c r="AL3125" i="1"/>
  <c r="AH3125" i="1"/>
  <c r="AI3104" i="1"/>
  <c r="AM3104" i="1"/>
  <c r="AK2876" i="1"/>
  <c r="AE2876" i="1"/>
  <c r="AF2876" i="1"/>
  <c r="AG2876" i="1"/>
  <c r="AZ3643" i="1"/>
  <c r="AZ3642" i="1"/>
  <c r="O3641" i="1"/>
  <c r="P3641" i="1" s="1"/>
  <c r="R3641" i="1" s="1"/>
  <c r="S3641" i="1" s="1"/>
  <c r="O3629" i="1"/>
  <c r="P3629" i="1" s="1"/>
  <c r="R3629" i="1" s="1"/>
  <c r="S3629" i="1" s="1"/>
  <c r="AZ3628" i="1"/>
  <c r="BC3628" i="1" s="1"/>
  <c r="O3613" i="1"/>
  <c r="P3613" i="1" s="1"/>
  <c r="R3613" i="1" s="1"/>
  <c r="S3613" i="1" s="1"/>
  <c r="AZ3421" i="1"/>
  <c r="BC3421" i="1" s="1"/>
  <c r="BA3421" i="1"/>
  <c r="N3407" i="1"/>
  <c r="O3407" i="1"/>
  <c r="N3403" i="1"/>
  <c r="P3403" i="1" s="1"/>
  <c r="R3403" i="1" s="1"/>
  <c r="S3403" i="1" s="1"/>
  <c r="O3403" i="1"/>
  <c r="AZ3398" i="1"/>
  <c r="BC3398" i="1" s="1"/>
  <c r="BA3398" i="1"/>
  <c r="BD3398" i="1"/>
  <c r="N3398" i="1"/>
  <c r="P3398" i="1" s="1"/>
  <c r="R3398" i="1" s="1"/>
  <c r="O3398" i="1"/>
  <c r="Q3398" i="1"/>
  <c r="BA3396" i="1"/>
  <c r="BD3396" i="1"/>
  <c r="AY3396" i="1"/>
  <c r="BC3396" i="1" s="1"/>
  <c r="AG3395" i="1"/>
  <c r="AK3395" i="1"/>
  <c r="AE3395" i="1"/>
  <c r="AY3393" i="1"/>
  <c r="BC3393" i="1" s="1"/>
  <c r="AZ3393" i="1"/>
  <c r="BA3393" i="1"/>
  <c r="BD3393" i="1"/>
  <c r="AI3391" i="1"/>
  <c r="AM3391" i="1"/>
  <c r="BA3389" i="1"/>
  <c r="BC3389" i="1" s="1"/>
  <c r="BD3389" i="1"/>
  <c r="AY3389" i="1"/>
  <c r="N3388" i="1"/>
  <c r="P3388" i="1" s="1"/>
  <c r="Q3388" i="1"/>
  <c r="AD3388" i="1"/>
  <c r="AD3385" i="1"/>
  <c r="N3385" i="1"/>
  <c r="P3385" i="1" s="1"/>
  <c r="R3385" i="1" s="1"/>
  <c r="S3385" i="1" s="1"/>
  <c r="AZ3376" i="1"/>
  <c r="BC3376" i="1" s="1"/>
  <c r="BA3376" i="1"/>
  <c r="BD3376" i="1"/>
  <c r="AE3375" i="1"/>
  <c r="AF3375" i="1"/>
  <c r="AG3375" i="1"/>
  <c r="AK3375" i="1"/>
  <c r="AL3374" i="1"/>
  <c r="AH3374" i="1"/>
  <c r="AZ3373" i="1"/>
  <c r="BC3373" i="1" s="1"/>
  <c r="BA3373" i="1"/>
  <c r="BD3373" i="1"/>
  <c r="AL3364" i="1"/>
  <c r="AH3364" i="1"/>
  <c r="AZ3363" i="1"/>
  <c r="BA3363" i="1"/>
  <c r="BC3363" i="1" s="1"/>
  <c r="BD3363" i="1"/>
  <c r="AZ3351" i="1"/>
  <c r="BC3351" i="1"/>
  <c r="BD3351" i="1"/>
  <c r="AE3347" i="1"/>
  <c r="AF3347" i="1"/>
  <c r="AG3347" i="1"/>
  <c r="AH3346" i="1"/>
  <c r="AJ3346" i="1" s="1"/>
  <c r="AL3346" i="1"/>
  <c r="AZ3341" i="1"/>
  <c r="BC3341" i="1" s="1"/>
  <c r="BA3341" i="1"/>
  <c r="BD3341" i="1"/>
  <c r="AK3339" i="1"/>
  <c r="AE3339" i="1"/>
  <c r="AF3339" i="1"/>
  <c r="AY3337" i="1"/>
  <c r="BC3337" i="1" s="1"/>
  <c r="AZ3337" i="1"/>
  <c r="AZ3329" i="1"/>
  <c r="BC3329" i="1" s="1"/>
  <c r="BD3329" i="1"/>
  <c r="N3326" i="1"/>
  <c r="O3326" i="1"/>
  <c r="Q3326" i="1"/>
  <c r="AD3326" i="1"/>
  <c r="AZ3321" i="1"/>
  <c r="BB3321" i="1"/>
  <c r="BA3321" i="1" s="1"/>
  <c r="BC3321" i="1"/>
  <c r="BD3321" i="1"/>
  <c r="AF3320" i="1"/>
  <c r="AG3320" i="1"/>
  <c r="AK3320" i="1"/>
  <c r="AZ3312" i="1"/>
  <c r="BC3312" i="1" s="1"/>
  <c r="BB3312" i="1"/>
  <c r="BA3312" i="1" s="1"/>
  <c r="BD3312" i="1"/>
  <c r="AE3311" i="1"/>
  <c r="AF3311" i="1"/>
  <c r="AG3311" i="1"/>
  <c r="AK3311" i="1"/>
  <c r="AI3306" i="1"/>
  <c r="AM3306" i="1"/>
  <c r="AF3305" i="1"/>
  <c r="AG3305" i="1"/>
  <c r="AK3305" i="1"/>
  <c r="Q3304" i="1"/>
  <c r="AD3304" i="1"/>
  <c r="N3304" i="1"/>
  <c r="P3304" i="1" s="1"/>
  <c r="R3304" i="1" s="1"/>
  <c r="O3304" i="1"/>
  <c r="N3302" i="1"/>
  <c r="P3302" i="1" s="1"/>
  <c r="O3302" i="1"/>
  <c r="Q3302" i="1"/>
  <c r="AY3289" i="1"/>
  <c r="AZ3289" i="1"/>
  <c r="BB3289" i="1"/>
  <c r="BA3289" i="1" s="1"/>
  <c r="BC3289" i="1"/>
  <c r="BD3289" i="1"/>
  <c r="AH3288" i="1"/>
  <c r="AL3288" i="1"/>
  <c r="M3284" i="1"/>
  <c r="AD3282" i="1"/>
  <c r="N3282" i="1"/>
  <c r="O3282" i="1"/>
  <c r="AY3278" i="1"/>
  <c r="BC3278" i="1" s="1"/>
  <c r="AZ3278" i="1"/>
  <c r="BB3278" i="1"/>
  <c r="BA3278" i="1" s="1"/>
  <c r="BD3278" i="1"/>
  <c r="BC3266" i="1"/>
  <c r="AY3266" i="1"/>
  <c r="AZ3266" i="1"/>
  <c r="N3264" i="1"/>
  <c r="P3264" i="1" s="1"/>
  <c r="R3264" i="1" s="1"/>
  <c r="Q3264" i="1"/>
  <c r="S3264" i="1" s="1"/>
  <c r="AD3264" i="1"/>
  <c r="R3262" i="1"/>
  <c r="BC3259" i="1"/>
  <c r="AY3259" i="1"/>
  <c r="AZ3259" i="1"/>
  <c r="AE3258" i="1"/>
  <c r="AF3258" i="1"/>
  <c r="AG3258" i="1"/>
  <c r="BD3252" i="1"/>
  <c r="AY3252" i="1"/>
  <c r="AZ3252" i="1"/>
  <c r="BB3252" i="1"/>
  <c r="BA3252" i="1" s="1"/>
  <c r="N3239" i="1"/>
  <c r="P3239" i="1" s="1"/>
  <c r="O3239" i="1"/>
  <c r="AD3239" i="1"/>
  <c r="S3238" i="1"/>
  <c r="AE3236" i="1"/>
  <c r="AF3236" i="1"/>
  <c r="AG3236" i="1"/>
  <c r="AK3236" i="1"/>
  <c r="AE3233" i="1"/>
  <c r="AF3233" i="1"/>
  <c r="AG3233" i="1"/>
  <c r="AZ3222" i="1"/>
  <c r="BB3222" i="1"/>
  <c r="BA3222" i="1" s="1"/>
  <c r="BC3222" i="1"/>
  <c r="BD3222" i="1"/>
  <c r="N3219" i="1"/>
  <c r="P3219" i="1" s="1"/>
  <c r="R3219" i="1" s="1"/>
  <c r="O3219" i="1"/>
  <c r="Q3219" i="1"/>
  <c r="AY3212" i="1"/>
  <c r="BC3212" i="1" s="1"/>
  <c r="AZ3212" i="1"/>
  <c r="BB3212" i="1"/>
  <c r="BA3212" i="1" s="1"/>
  <c r="BD3212" i="1"/>
  <c r="BD3211" i="1"/>
  <c r="AY3211" i="1"/>
  <c r="AZ3211" i="1"/>
  <c r="BC3211" i="1" s="1"/>
  <c r="BB3211" i="1"/>
  <c r="BA3211" i="1" s="1"/>
  <c r="AY3210" i="1"/>
  <c r="BC3210" i="1" s="1"/>
  <c r="AZ3210" i="1"/>
  <c r="AE3209" i="1"/>
  <c r="AF3209" i="1"/>
  <c r="AG3209" i="1"/>
  <c r="BD3203" i="1"/>
  <c r="AY3203" i="1"/>
  <c r="BC3203" i="1" s="1"/>
  <c r="AZ3203" i="1"/>
  <c r="BB3203" i="1"/>
  <c r="BA3203" i="1" s="1"/>
  <c r="AY3202" i="1"/>
  <c r="BC3202" i="1" s="1"/>
  <c r="AZ3202" i="1"/>
  <c r="AY3200" i="1"/>
  <c r="BC3200" i="1" s="1"/>
  <c r="AZ3200" i="1"/>
  <c r="AZ3196" i="1" s="1"/>
  <c r="BB3200" i="1"/>
  <c r="BA3200" i="1" s="1"/>
  <c r="BD3200" i="1"/>
  <c r="AY3194" i="1"/>
  <c r="AZ3194" i="1"/>
  <c r="BC3194" i="1" s="1"/>
  <c r="BB3194" i="1"/>
  <c r="BA3194" i="1" s="1"/>
  <c r="BD3194" i="1"/>
  <c r="AN3193" i="1"/>
  <c r="BD3188" i="1"/>
  <c r="AY3188" i="1"/>
  <c r="BC3188" i="1" s="1"/>
  <c r="BB3188" i="1"/>
  <c r="BA3188" i="1" s="1"/>
  <c r="S3178" i="1"/>
  <c r="AI3164" i="1"/>
  <c r="AM3164" i="1"/>
  <c r="AM3155" i="1"/>
  <c r="AI3155" i="1"/>
  <c r="AY3153" i="1"/>
  <c r="BC3153" i="1" s="1"/>
  <c r="BA3153" i="1"/>
  <c r="AZ3153" i="1"/>
  <c r="BD3153" i="1"/>
  <c r="AE3150" i="1"/>
  <c r="AG3150" i="1"/>
  <c r="AF3150" i="1"/>
  <c r="AK3150" i="1"/>
  <c r="AZ3144" i="1"/>
  <c r="BA3144" i="1"/>
  <c r="BD3144" i="1"/>
  <c r="AY3144" i="1"/>
  <c r="BC3144" i="1" s="1"/>
  <c r="BD3143" i="1"/>
  <c r="AY3143" i="1"/>
  <c r="BC3143" i="1" s="1"/>
  <c r="BA3143" i="1"/>
  <c r="AZ3143" i="1"/>
  <c r="AI3109" i="1"/>
  <c r="AM3109" i="1"/>
  <c r="AY3107" i="1"/>
  <c r="BC3107" i="1" s="1"/>
  <c r="BA3107" i="1"/>
  <c r="BD3107" i="1"/>
  <c r="AZ3107" i="1"/>
  <c r="AY3102" i="1"/>
  <c r="BA3102" i="1"/>
  <c r="BC3102" i="1"/>
  <c r="BD3102" i="1"/>
  <c r="AZ3102" i="1"/>
  <c r="AI3099" i="1"/>
  <c r="AM3099" i="1"/>
  <c r="AD3609" i="1"/>
  <c r="BI3608" i="1"/>
  <c r="Q3605" i="1"/>
  <c r="AD3598" i="1"/>
  <c r="BI3593" i="1"/>
  <c r="AD3584" i="1"/>
  <c r="AD3511" i="1"/>
  <c r="AD3464" i="1"/>
  <c r="AD3461" i="1"/>
  <c r="BI3460" i="1"/>
  <c r="AD3433" i="1"/>
  <c r="AG3429" i="1"/>
  <c r="AF3420" i="1"/>
  <c r="R3411" i="1"/>
  <c r="AF3401" i="1"/>
  <c r="AE3391" i="1"/>
  <c r="AG3391" i="1"/>
  <c r="AK3391" i="1"/>
  <c r="AZ3382" i="1"/>
  <c r="BC3382" i="1" s="1"/>
  <c r="BD3382" i="1"/>
  <c r="AE3380" i="1"/>
  <c r="AF3380" i="1"/>
  <c r="AG3380" i="1"/>
  <c r="AH3379" i="1"/>
  <c r="AL3379" i="1"/>
  <c r="AH3360" i="1"/>
  <c r="AL3360" i="1"/>
  <c r="AN3357" i="1"/>
  <c r="AY3350" i="1"/>
  <c r="BC3350" i="1" s="1"/>
  <c r="AZ3350" i="1"/>
  <c r="BA3350" i="1"/>
  <c r="BD3350" i="1"/>
  <c r="AD3349" i="1"/>
  <c r="N3349" i="1"/>
  <c r="P3349" i="1" s="1"/>
  <c r="R3349" i="1" s="1"/>
  <c r="S3349" i="1" s="1"/>
  <c r="O3349" i="1"/>
  <c r="AI3346" i="1"/>
  <c r="AM3346" i="1"/>
  <c r="AY3345" i="1"/>
  <c r="BC3345" i="1" s="1"/>
  <c r="AZ3345" i="1"/>
  <c r="BA3345" i="1"/>
  <c r="AF3338" i="1"/>
  <c r="AG3338" i="1"/>
  <c r="AK3338" i="1"/>
  <c r="AH3333" i="1"/>
  <c r="AL3333" i="1"/>
  <c r="AE3330" i="1"/>
  <c r="AF3330" i="1"/>
  <c r="AG3330" i="1"/>
  <c r="AY3328" i="1"/>
  <c r="AZ3328" i="1"/>
  <c r="AX3327" i="1"/>
  <c r="BA3328" i="1"/>
  <c r="BC3328" i="1"/>
  <c r="BD3328" i="1"/>
  <c r="BD3324" i="1"/>
  <c r="AY3324" i="1"/>
  <c r="BC3324" i="1" s="1"/>
  <c r="AZ3324" i="1"/>
  <c r="BB3324" i="1"/>
  <c r="BA3324" i="1" s="1"/>
  <c r="AY3323" i="1"/>
  <c r="BC3323" i="1" s="1"/>
  <c r="AZ3323" i="1"/>
  <c r="AY3315" i="1"/>
  <c r="BC3315" i="1" s="1"/>
  <c r="AZ3315" i="1"/>
  <c r="BB3314" i="1"/>
  <c r="BA3314" i="1" s="1"/>
  <c r="BD3314" i="1"/>
  <c r="AY3314" i="1"/>
  <c r="AZ3314" i="1"/>
  <c r="S3310" i="1"/>
  <c r="AL3306" i="1"/>
  <c r="R3302" i="1"/>
  <c r="BD3300" i="1"/>
  <c r="AY3300" i="1"/>
  <c r="BC3300" i="1" s="1"/>
  <c r="AZ3300" i="1"/>
  <c r="BB3300" i="1"/>
  <c r="BA3300" i="1" s="1"/>
  <c r="AW3295" i="1"/>
  <c r="AX3295" i="1" s="1"/>
  <c r="AY3290" i="1"/>
  <c r="AZ3290" i="1"/>
  <c r="BC3290" i="1" s="1"/>
  <c r="BB3290" i="1"/>
  <c r="BA3290" i="1" s="1"/>
  <c r="BD3290" i="1"/>
  <c r="AD3287" i="1"/>
  <c r="N3287" i="1"/>
  <c r="P3287" i="1" s="1"/>
  <c r="R3287" i="1" s="1"/>
  <c r="S3287" i="1" s="1"/>
  <c r="O3287" i="1"/>
  <c r="N3283" i="1"/>
  <c r="P3283" i="1" s="1"/>
  <c r="R3283" i="1" s="1"/>
  <c r="O3283" i="1"/>
  <c r="Q3283" i="1"/>
  <c r="BC3271" i="1"/>
  <c r="AY3271" i="1"/>
  <c r="AZ3271" i="1"/>
  <c r="O3270" i="1"/>
  <c r="Q3270" i="1"/>
  <c r="S3270" i="1" s="1"/>
  <c r="AD3270" i="1"/>
  <c r="AY3268" i="1"/>
  <c r="BC3268" i="1" s="1"/>
  <c r="AZ3268" i="1"/>
  <c r="BB3268" i="1"/>
  <c r="BA3268" i="1" s="1"/>
  <c r="BD3268" i="1"/>
  <c r="O3265" i="1"/>
  <c r="P3265" i="1" s="1"/>
  <c r="R3265" i="1" s="1"/>
  <c r="Q3265" i="1"/>
  <c r="AD3265" i="1"/>
  <c r="M3263" i="1"/>
  <c r="AY3261" i="1"/>
  <c r="BC3261" i="1" s="1"/>
  <c r="AZ3261" i="1"/>
  <c r="BB3261" i="1"/>
  <c r="BA3261" i="1" s="1"/>
  <c r="BD3261" i="1"/>
  <c r="N3256" i="1"/>
  <c r="P3256" i="1" s="1"/>
  <c r="R3256" i="1" s="1"/>
  <c r="Q3256" i="1"/>
  <c r="S3256" i="1" s="1"/>
  <c r="AD3256" i="1"/>
  <c r="AY3253" i="1"/>
  <c r="BC3253" i="1" s="1"/>
  <c r="AZ3253" i="1"/>
  <c r="BB3253" i="1"/>
  <c r="BA3253" i="1" s="1"/>
  <c r="BD3253" i="1"/>
  <c r="AW3246" i="1"/>
  <c r="AX3246" i="1" s="1"/>
  <c r="AY3241" i="1"/>
  <c r="BC3241" i="1" s="1"/>
  <c r="AZ3241" i="1"/>
  <c r="BB3241" i="1"/>
  <c r="BA3241" i="1" s="1"/>
  <c r="BD3241" i="1"/>
  <c r="AD3241" i="1"/>
  <c r="N3241" i="1"/>
  <c r="O3241" i="1"/>
  <c r="R3238" i="1"/>
  <c r="AD3235" i="1"/>
  <c r="N3235" i="1"/>
  <c r="O3235" i="1"/>
  <c r="S3232" i="1"/>
  <c r="R3227" i="1"/>
  <c r="S3227" i="1" s="1"/>
  <c r="N3216" i="1"/>
  <c r="P3216" i="1" s="1"/>
  <c r="R3216" i="1" s="1"/>
  <c r="Q3216" i="1"/>
  <c r="S3216" i="1" s="1"/>
  <c r="AD3216" i="1"/>
  <c r="N3207" i="1"/>
  <c r="P3207" i="1" s="1"/>
  <c r="R3207" i="1" s="1"/>
  <c r="Q3207" i="1"/>
  <c r="AD3207" i="1"/>
  <c r="AY3205" i="1"/>
  <c r="BC3205" i="1" s="1"/>
  <c r="AZ3205" i="1"/>
  <c r="BB3205" i="1"/>
  <c r="BA3205" i="1" s="1"/>
  <c r="BD3205" i="1"/>
  <c r="S3196" i="1"/>
  <c r="AH3193" i="1"/>
  <c r="AL3193" i="1"/>
  <c r="Q3187" i="1"/>
  <c r="BD3180" i="1"/>
  <c r="AY3180" i="1"/>
  <c r="AD3176" i="1"/>
  <c r="N3176" i="1"/>
  <c r="O3176" i="1"/>
  <c r="BD3171" i="1"/>
  <c r="AY3171" i="1"/>
  <c r="BC3171" i="1" s="1"/>
  <c r="AZ3171" i="1"/>
  <c r="BA3171" i="1"/>
  <c r="AI3168" i="1"/>
  <c r="AM3168" i="1"/>
  <c r="AM3162" i="1"/>
  <c r="AI3162" i="1"/>
  <c r="AH3159" i="1"/>
  <c r="AL3159" i="1"/>
  <c r="AY3121" i="1"/>
  <c r="BC3121" i="1" s="1"/>
  <c r="AZ3121" i="1"/>
  <c r="BA3121" i="1"/>
  <c r="BD3121" i="1"/>
  <c r="AH3041" i="1"/>
  <c r="AL3041" i="1"/>
  <c r="S2916" i="1"/>
  <c r="AK2839" i="1"/>
  <c r="AE2839" i="1"/>
  <c r="AF2839" i="1"/>
  <c r="AG2839" i="1"/>
  <c r="AG3641" i="1"/>
  <c r="AG3639" i="1"/>
  <c r="AG3629" i="1"/>
  <c r="BD3623" i="1"/>
  <c r="BD3622" i="1"/>
  <c r="AG3613" i="1"/>
  <c r="BI3609" i="1"/>
  <c r="BD3608" i="1"/>
  <c r="AG3603" i="1"/>
  <c r="AG3602" i="1"/>
  <c r="BI3598" i="1"/>
  <c r="BI3597" i="1"/>
  <c r="BD3593" i="1"/>
  <c r="AG3590" i="1"/>
  <c r="AG3589" i="1"/>
  <c r="BI3585" i="1"/>
  <c r="BI3584" i="1"/>
  <c r="AG3576" i="1"/>
  <c r="AG3522" i="1"/>
  <c r="AG3517" i="1"/>
  <c r="AG3516" i="1"/>
  <c r="AG3502" i="1"/>
  <c r="BI3474" i="1"/>
  <c r="BD3460" i="1"/>
  <c r="AJ3452" i="1"/>
  <c r="AF3429" i="1"/>
  <c r="N3427" i="1"/>
  <c r="O3427" i="1"/>
  <c r="N3423" i="1"/>
  <c r="O3423" i="1"/>
  <c r="AG3413" i="1"/>
  <c r="N3409" i="1"/>
  <c r="O3409" i="1"/>
  <c r="O3402" i="1"/>
  <c r="P3402" i="1" s="1"/>
  <c r="R3402" i="1" s="1"/>
  <c r="R3388" i="1"/>
  <c r="AZ3385" i="1"/>
  <c r="BC3385" i="1" s="1"/>
  <c r="AI3379" i="1"/>
  <c r="AJ3379" i="1" s="1"/>
  <c r="AM3379" i="1"/>
  <c r="AY3378" i="1"/>
  <c r="AZ3378" i="1"/>
  <c r="BA3378" i="1"/>
  <c r="BC3378" i="1"/>
  <c r="N3375" i="1"/>
  <c r="O3375" i="1"/>
  <c r="Q3375" i="1"/>
  <c r="AH3373" i="1"/>
  <c r="AJ3373" i="1" s="1"/>
  <c r="AL3373" i="1"/>
  <c r="AK3371" i="1"/>
  <c r="AE3371" i="1"/>
  <c r="AF3371" i="1"/>
  <c r="AY3369" i="1"/>
  <c r="BC3369" i="1" s="1"/>
  <c r="AZ3369" i="1"/>
  <c r="AZ3366" i="1"/>
  <c r="BC3366" i="1" s="1"/>
  <c r="BD3366" i="1"/>
  <c r="AH3363" i="1"/>
  <c r="AJ3363" i="1" s="1"/>
  <c r="AL3363" i="1"/>
  <c r="AK3361" i="1"/>
  <c r="AE3361" i="1"/>
  <c r="AF3361" i="1"/>
  <c r="BC3359" i="1"/>
  <c r="AY3359" i="1"/>
  <c r="AZ3359" i="1"/>
  <c r="AL3354" i="1"/>
  <c r="AH3354" i="1"/>
  <c r="AZ3353" i="1"/>
  <c r="BC3353" i="1" s="1"/>
  <c r="BA3353" i="1"/>
  <c r="BD3353" i="1"/>
  <c r="BD3349" i="1"/>
  <c r="AD3348" i="1"/>
  <c r="N3348" i="1"/>
  <c r="P3348" i="1" s="1"/>
  <c r="R3348" i="1" s="1"/>
  <c r="O3348" i="1"/>
  <c r="AE3342" i="1"/>
  <c r="AF3342" i="1"/>
  <c r="AG3342" i="1"/>
  <c r="AH3341" i="1"/>
  <c r="AJ3341" i="1" s="1"/>
  <c r="AL3341" i="1"/>
  <c r="AZ3336" i="1"/>
  <c r="BA3336" i="1"/>
  <c r="BC3336" i="1" s="1"/>
  <c r="BD3336" i="1"/>
  <c r="AK3334" i="1"/>
  <c r="AE3334" i="1"/>
  <c r="AF3334" i="1"/>
  <c r="AY3332" i="1"/>
  <c r="BC3332" i="1" s="1"/>
  <c r="AZ3332" i="1"/>
  <c r="R3320" i="1"/>
  <c r="AY3317" i="1"/>
  <c r="AZ3317" i="1"/>
  <c r="BB3317" i="1"/>
  <c r="BA3317" i="1" s="1"/>
  <c r="BC3317" i="1"/>
  <c r="BD3317" i="1"/>
  <c r="AZ3313" i="1"/>
  <c r="BC3313" i="1" s="1"/>
  <c r="BB3313" i="1"/>
  <c r="BA3313" i="1" s="1"/>
  <c r="BD3313" i="1"/>
  <c r="N3311" i="1"/>
  <c r="O3311" i="1"/>
  <c r="Q3311" i="1"/>
  <c r="AJ3306" i="1"/>
  <c r="BD3303" i="1"/>
  <c r="AY3301" i="1"/>
  <c r="BC3301" i="1" s="1"/>
  <c r="AZ3301" i="1"/>
  <c r="BB3301" i="1"/>
  <c r="BA3301" i="1" s="1"/>
  <c r="BD3301" i="1"/>
  <c r="AZ3296" i="1"/>
  <c r="BB3296" i="1"/>
  <c r="BA3296" i="1" s="1"/>
  <c r="BC3296" i="1"/>
  <c r="BD3296" i="1"/>
  <c r="N3294" i="1"/>
  <c r="O3294" i="1"/>
  <c r="Q3294" i="1"/>
  <c r="AD3294" i="1"/>
  <c r="AF3288" i="1"/>
  <c r="AG3288" i="1"/>
  <c r="AK3288" i="1"/>
  <c r="N3285" i="1"/>
  <c r="P3285" i="1" s="1"/>
  <c r="R3285" i="1" s="1"/>
  <c r="O3285" i="1"/>
  <c r="Q3285" i="1"/>
  <c r="BD3283" i="1"/>
  <c r="AY3279" i="1"/>
  <c r="BB3279" i="1"/>
  <c r="BA3279" i="1" s="1"/>
  <c r="BC3279" i="1" s="1"/>
  <c r="BD3279" i="1"/>
  <c r="AD3275" i="1"/>
  <c r="AH3260" i="1"/>
  <c r="AL3260" i="1"/>
  <c r="AN3260" i="1" s="1"/>
  <c r="O3257" i="1"/>
  <c r="P3257" i="1" s="1"/>
  <c r="R3257" i="1" s="1"/>
  <c r="Q3257" i="1"/>
  <c r="AD3257" i="1"/>
  <c r="M3255" i="1"/>
  <c r="AM3253" i="1"/>
  <c r="AY3247" i="1"/>
  <c r="BB3247" i="1"/>
  <c r="BA3247" i="1" s="1"/>
  <c r="BC3247" i="1"/>
  <c r="BD3247" i="1"/>
  <c r="N3245" i="1"/>
  <c r="P3245" i="1" s="1"/>
  <c r="O3245" i="1"/>
  <c r="Q3245" i="1"/>
  <c r="AD3245" i="1"/>
  <c r="Q3244" i="1"/>
  <c r="AK3244" i="1"/>
  <c r="AN3244" i="1" s="1"/>
  <c r="R3239" i="1"/>
  <c r="N3236" i="1"/>
  <c r="P3236" i="1" s="1"/>
  <c r="R3236" i="1" s="1"/>
  <c r="O3236" i="1"/>
  <c r="Q3236" i="1"/>
  <c r="N3230" i="1"/>
  <c r="P3230" i="1" s="1"/>
  <c r="R3230" i="1" s="1"/>
  <c r="Q3230" i="1"/>
  <c r="S3230" i="1" s="1"/>
  <c r="AD3230" i="1"/>
  <c r="R3228" i="1"/>
  <c r="M3221" i="1"/>
  <c r="M3215" i="1"/>
  <c r="AY3213" i="1"/>
  <c r="BC3213" i="1" s="1"/>
  <c r="AZ3213" i="1"/>
  <c r="BB3213" i="1"/>
  <c r="BA3213" i="1" s="1"/>
  <c r="BD3213" i="1"/>
  <c r="O3208" i="1"/>
  <c r="P3208" i="1" s="1"/>
  <c r="R3208" i="1" s="1"/>
  <c r="Q3208" i="1"/>
  <c r="AD3208" i="1"/>
  <c r="M3186" i="1"/>
  <c r="N3183" i="1"/>
  <c r="O3183" i="1"/>
  <c r="Q3183" i="1"/>
  <c r="AD3183" i="1"/>
  <c r="AD3179" i="1"/>
  <c r="N3179" i="1"/>
  <c r="O3179" i="1"/>
  <c r="Q3179" i="1"/>
  <c r="P3178" i="1"/>
  <c r="R3178" i="1" s="1"/>
  <c r="AM3153" i="1"/>
  <c r="AE3149" i="1"/>
  <c r="AK3149" i="1"/>
  <c r="AF3149" i="1"/>
  <c r="AG3149" i="1"/>
  <c r="AI3129" i="1"/>
  <c r="AM3129" i="1"/>
  <c r="AY3127" i="1"/>
  <c r="BC3127" i="1" s="1"/>
  <c r="BA3127" i="1"/>
  <c r="BD3127" i="1"/>
  <c r="AZ3127" i="1"/>
  <c r="AI3117" i="1"/>
  <c r="AM3117" i="1"/>
  <c r="AE3116" i="1"/>
  <c r="AF3116" i="1"/>
  <c r="AG3116" i="1"/>
  <c r="AK3116" i="1"/>
  <c r="AI3094" i="1"/>
  <c r="AM3094" i="1"/>
  <c r="AI3021" i="1"/>
  <c r="AM3021" i="1"/>
  <c r="AF3641" i="1"/>
  <c r="AF3639" i="1"/>
  <c r="AF3629" i="1"/>
  <c r="BD3625" i="1"/>
  <c r="BD3624" i="1"/>
  <c r="BC3623" i="1"/>
  <c r="BC3622" i="1"/>
  <c r="BI3617" i="1"/>
  <c r="AF3613" i="1"/>
  <c r="BI3611" i="1"/>
  <c r="BI3610" i="1"/>
  <c r="BD3609" i="1"/>
  <c r="BC3608" i="1"/>
  <c r="O3605" i="1"/>
  <c r="P3605" i="1" s="1"/>
  <c r="R3605" i="1" s="1"/>
  <c r="AF3603" i="1"/>
  <c r="AF3602" i="1"/>
  <c r="BI3599" i="1"/>
  <c r="BD3598" i="1"/>
  <c r="BD3597" i="1"/>
  <c r="BC3593" i="1"/>
  <c r="AF3590" i="1"/>
  <c r="AF3589" i="1"/>
  <c r="BI3586" i="1"/>
  <c r="BD3585" i="1"/>
  <c r="BD3584" i="1"/>
  <c r="AF3576" i="1"/>
  <c r="BI3573" i="1"/>
  <c r="BI3563" i="1"/>
  <c r="BI3555" i="1"/>
  <c r="BI3547" i="1"/>
  <c r="BI3530" i="1"/>
  <c r="AF3522" i="1"/>
  <c r="AF3517" i="1"/>
  <c r="AF3516" i="1"/>
  <c r="BI3513" i="1"/>
  <c r="AF3502" i="1"/>
  <c r="BI3499" i="1"/>
  <c r="BI3476" i="1"/>
  <c r="BI3475" i="1"/>
  <c r="BD3474" i="1"/>
  <c r="BI3466" i="1"/>
  <c r="BC3460" i="1"/>
  <c r="AF3425" i="1"/>
  <c r="AG3425" i="1"/>
  <c r="R3424" i="1"/>
  <c r="S3424" i="1" s="1"/>
  <c r="AM3421" i="1"/>
  <c r="Q3421" i="1"/>
  <c r="AF3413" i="1"/>
  <c r="BC3404" i="1"/>
  <c r="BD3404" i="1"/>
  <c r="O3395" i="1"/>
  <c r="P3395" i="1" s="1"/>
  <c r="R3395" i="1" s="1"/>
  <c r="Q3395" i="1"/>
  <c r="BA3392" i="1"/>
  <c r="BD3392" i="1"/>
  <c r="AY3392" i="1"/>
  <c r="P3391" i="1"/>
  <c r="R3391" i="1" s="1"/>
  <c r="AZ3388" i="1"/>
  <c r="BC3388" i="1"/>
  <c r="BD3388" i="1"/>
  <c r="BD3387" i="1"/>
  <c r="Q3383" i="1"/>
  <c r="N3376" i="1"/>
  <c r="O3376" i="1"/>
  <c r="Q3376" i="1"/>
  <c r="AD3376" i="1"/>
  <c r="AI3373" i="1"/>
  <c r="AM3373" i="1"/>
  <c r="AY3372" i="1"/>
  <c r="AZ3372" i="1"/>
  <c r="BC3372" i="1" s="1"/>
  <c r="BA3372" i="1"/>
  <c r="AF3370" i="1"/>
  <c r="AG3370" i="1"/>
  <c r="AK3370" i="1"/>
  <c r="AY3365" i="1"/>
  <c r="BC3365" i="1" s="1"/>
  <c r="AZ3365" i="1"/>
  <c r="BA3365" i="1"/>
  <c r="BD3365" i="1"/>
  <c r="AI3363" i="1"/>
  <c r="AM3363" i="1"/>
  <c r="AY3362" i="1"/>
  <c r="BC3362" i="1" s="1"/>
  <c r="AZ3362" i="1"/>
  <c r="BA3362" i="1"/>
  <c r="AF3360" i="1"/>
  <c r="AG3360" i="1"/>
  <c r="AK3360" i="1"/>
  <c r="AE3350" i="1"/>
  <c r="BA3349" i="1"/>
  <c r="AK3345" i="1"/>
  <c r="AI3341" i="1"/>
  <c r="AM3341" i="1"/>
  <c r="AY3340" i="1"/>
  <c r="BC3340" i="1" s="1"/>
  <c r="AZ3340" i="1"/>
  <c r="BA3340" i="1"/>
  <c r="AF3333" i="1"/>
  <c r="AG3333" i="1"/>
  <c r="AK3333" i="1"/>
  <c r="AE3328" i="1"/>
  <c r="AY3325" i="1"/>
  <c r="BC3325" i="1" s="1"/>
  <c r="AZ3325" i="1"/>
  <c r="BB3325" i="1"/>
  <c r="BA3325" i="1" s="1"/>
  <c r="BD3325" i="1"/>
  <c r="N3321" i="1"/>
  <c r="O3321" i="1"/>
  <c r="Q3321" i="1"/>
  <c r="AD3321" i="1"/>
  <c r="BB3318" i="1"/>
  <c r="BA3318" i="1" s="1"/>
  <c r="BD3318" i="1"/>
  <c r="AY3318" i="1"/>
  <c r="AZ3318" i="1"/>
  <c r="N3312" i="1"/>
  <c r="O3312" i="1"/>
  <c r="Q3312" i="1"/>
  <c r="AD3312" i="1"/>
  <c r="P3307" i="1"/>
  <c r="R3307" i="1" s="1"/>
  <c r="S3307" i="1" s="1"/>
  <c r="BA3304" i="1"/>
  <c r="BA3303" i="1" s="1"/>
  <c r="AE3299" i="1"/>
  <c r="AF3299" i="1"/>
  <c r="AG3299" i="1"/>
  <c r="AK3299" i="1"/>
  <c r="BC3297" i="1"/>
  <c r="M3293" i="1"/>
  <c r="AY3291" i="1"/>
  <c r="AZ3291" i="1"/>
  <c r="BB3291" i="1"/>
  <c r="BA3291" i="1" s="1"/>
  <c r="BC3291" i="1"/>
  <c r="BD3291" i="1"/>
  <c r="BB3283" i="1"/>
  <c r="BA3283" i="1" s="1"/>
  <c r="AD3274" i="1"/>
  <c r="N3274" i="1"/>
  <c r="P3274" i="1" s="1"/>
  <c r="R3274" i="1" s="1"/>
  <c r="S3274" i="1" s="1"/>
  <c r="O3274" i="1"/>
  <c r="AH3253" i="1"/>
  <c r="AL3253" i="1"/>
  <c r="BC3248" i="1"/>
  <c r="O3240" i="1"/>
  <c r="P3240" i="1" s="1"/>
  <c r="R3240" i="1" s="1"/>
  <c r="AD3240" i="1"/>
  <c r="AY3238" i="1"/>
  <c r="AZ3238" i="1"/>
  <c r="BB3238" i="1"/>
  <c r="BA3238" i="1" s="1"/>
  <c r="BC3238" i="1" s="1"/>
  <c r="BD3238" i="1"/>
  <c r="BI3238" i="1"/>
  <c r="Q3237" i="1"/>
  <c r="AK3237" i="1"/>
  <c r="AN3237" i="1" s="1"/>
  <c r="M3229" i="1"/>
  <c r="AY3227" i="1"/>
  <c r="AZ3227" i="1"/>
  <c r="BB3227" i="1"/>
  <c r="BA3227" i="1" s="1"/>
  <c r="BC3227" i="1" s="1"/>
  <c r="BD3227" i="1"/>
  <c r="BD3226" i="1"/>
  <c r="AY3226" i="1"/>
  <c r="AZ3226" i="1"/>
  <c r="BB3226" i="1"/>
  <c r="BA3226" i="1" s="1"/>
  <c r="BC3225" i="1"/>
  <c r="AY3225" i="1"/>
  <c r="AZ3225" i="1"/>
  <c r="AE3224" i="1"/>
  <c r="AF3224" i="1"/>
  <c r="AG3224" i="1"/>
  <c r="BC3219" i="1"/>
  <c r="BD3218" i="1"/>
  <c r="AY3218" i="1"/>
  <c r="AZ3218" i="1"/>
  <c r="BC3218" i="1" s="1"/>
  <c r="BB3218" i="1"/>
  <c r="BA3218" i="1" s="1"/>
  <c r="AY3217" i="1"/>
  <c r="BC3217" i="1" s="1"/>
  <c r="AZ3217" i="1"/>
  <c r="AI3212" i="1"/>
  <c r="AM3212" i="1"/>
  <c r="R3209" i="1"/>
  <c r="S3209" i="1" s="1"/>
  <c r="AY3206" i="1"/>
  <c r="BC3206" i="1" s="1"/>
  <c r="AZ3206" i="1"/>
  <c r="BB3206" i="1"/>
  <c r="BA3206" i="1" s="1"/>
  <c r="BD3206" i="1"/>
  <c r="AI3200" i="1"/>
  <c r="AM3200" i="1"/>
  <c r="Q3199" i="1"/>
  <c r="AZ3195" i="1"/>
  <c r="BC3195" i="1" s="1"/>
  <c r="BB3195" i="1"/>
  <c r="BA3195" i="1" s="1"/>
  <c r="BD3195" i="1"/>
  <c r="AZ3191" i="1"/>
  <c r="BB3191" i="1"/>
  <c r="BA3191" i="1" s="1"/>
  <c r="BC3191" i="1" s="1"/>
  <c r="BD3191" i="1"/>
  <c r="AE3190" i="1"/>
  <c r="AG3190" i="1"/>
  <c r="AK3190" i="1"/>
  <c r="AL3188" i="1"/>
  <c r="AH3188" i="1"/>
  <c r="AJ3188" i="1" s="1"/>
  <c r="O3187" i="1"/>
  <c r="P3187" i="1" s="1"/>
  <c r="R3187" i="1" s="1"/>
  <c r="AD3187" i="1"/>
  <c r="BD3181" i="1"/>
  <c r="AY3181" i="1"/>
  <c r="AZ3181" i="1"/>
  <c r="AK3178" i="1"/>
  <c r="AE3178" i="1"/>
  <c r="AF3178" i="1"/>
  <c r="AG3178" i="1"/>
  <c r="N3177" i="1"/>
  <c r="O3177" i="1"/>
  <c r="Q3177" i="1"/>
  <c r="AD3177" i="1"/>
  <c r="AY3170" i="1"/>
  <c r="BC3170" i="1" s="1"/>
  <c r="BA3170" i="1"/>
  <c r="BD3170" i="1"/>
  <c r="AK3167" i="1"/>
  <c r="AE3167" i="1"/>
  <c r="AF3167" i="1"/>
  <c r="AG3167" i="1"/>
  <c r="AK3159" i="1"/>
  <c r="AF3159" i="1"/>
  <c r="AG3159" i="1"/>
  <c r="AK3154" i="1"/>
  <c r="AE3154" i="1"/>
  <c r="AF3154" i="1"/>
  <c r="AG3154" i="1"/>
  <c r="AE3144" i="1"/>
  <c r="AK3144" i="1"/>
  <c r="AF3144" i="1"/>
  <c r="AG3144" i="1"/>
  <c r="AY3137" i="1"/>
  <c r="BC3137" i="1"/>
  <c r="BD3137" i="1"/>
  <c r="AZ3137" i="1"/>
  <c r="BA3137" i="1"/>
  <c r="AK3123" i="1"/>
  <c r="AE3123" i="1"/>
  <c r="AF3123" i="1"/>
  <c r="AG3123" i="1"/>
  <c r="AK3108" i="1"/>
  <c r="AE3108" i="1"/>
  <c r="AF3108" i="1"/>
  <c r="AG3108" i="1"/>
  <c r="AK3103" i="1"/>
  <c r="AE3103" i="1"/>
  <c r="AF3103" i="1"/>
  <c r="AG3103" i="1"/>
  <c r="AY3092" i="1"/>
  <c r="BA3092" i="1"/>
  <c r="BD3092" i="1"/>
  <c r="AZ3092" i="1"/>
  <c r="BC3092" i="1" s="1"/>
  <c r="AY3052" i="1"/>
  <c r="BC3052" i="1" s="1"/>
  <c r="AZ3052" i="1"/>
  <c r="BA3052" i="1"/>
  <c r="BD3052" i="1"/>
  <c r="AG2938" i="1"/>
  <c r="AK2938" i="1"/>
  <c r="AF2938" i="1"/>
  <c r="AE2938" i="1"/>
  <c r="M2889" i="1"/>
  <c r="AV2889" i="1"/>
  <c r="AW2889" i="1" s="1"/>
  <c r="AX2889" i="1" s="1"/>
  <c r="AY2684" i="1"/>
  <c r="AZ2684" i="1"/>
  <c r="BC2684" i="1" s="1"/>
  <c r="BA2684" i="1"/>
  <c r="BD2684" i="1"/>
  <c r="AE2676" i="1"/>
  <c r="AF2676" i="1"/>
  <c r="AG2676" i="1"/>
  <c r="AK2676" i="1"/>
  <c r="BD3430" i="1"/>
  <c r="Q3420" i="1"/>
  <c r="S3420" i="1" s="1"/>
  <c r="BD3406" i="1"/>
  <c r="BD3402" i="1"/>
  <c r="Q3401" i="1"/>
  <c r="S3401" i="1" s="1"/>
  <c r="AY3395" i="1"/>
  <c r="BC3395" i="1" s="1"/>
  <c r="BA3395" i="1"/>
  <c r="BD3395" i="1"/>
  <c r="AZ3391" i="1"/>
  <c r="O3391" i="1"/>
  <c r="Q3391" i="1"/>
  <c r="S3391" i="1" s="1"/>
  <c r="AY3387" i="1"/>
  <c r="BC3387" i="1" s="1"/>
  <c r="AD3384" i="1"/>
  <c r="N3384" i="1"/>
  <c r="P3384" i="1" s="1"/>
  <c r="R3384" i="1" s="1"/>
  <c r="S3384" i="1" s="1"/>
  <c r="O3383" i="1"/>
  <c r="AY3381" i="1"/>
  <c r="BC3381" i="1" s="1"/>
  <c r="AZ3381" i="1"/>
  <c r="BA3381" i="1"/>
  <c r="AZ3368" i="1"/>
  <c r="BA3368" i="1"/>
  <c r="BC3368" i="1" s="1"/>
  <c r="BD3368" i="1"/>
  <c r="AZ3356" i="1"/>
  <c r="BC3356" i="1"/>
  <c r="BD3356" i="1"/>
  <c r="AH3353" i="1"/>
  <c r="AL3353" i="1"/>
  <c r="BD3352" i="1"/>
  <c r="AK3351" i="1"/>
  <c r="AE3351" i="1"/>
  <c r="AF3351" i="1"/>
  <c r="AZ3344" i="1"/>
  <c r="BC3344" i="1"/>
  <c r="BD3344" i="1"/>
  <c r="AE3337" i="1"/>
  <c r="AF3337" i="1"/>
  <c r="AG3337" i="1"/>
  <c r="AH3336" i="1"/>
  <c r="AL3336" i="1"/>
  <c r="BD3335" i="1"/>
  <c r="AZ3331" i="1"/>
  <c r="BA3331" i="1"/>
  <c r="BC3331" i="1"/>
  <c r="BD3331" i="1"/>
  <c r="AK3329" i="1"/>
  <c r="AE3329" i="1"/>
  <c r="AF3329" i="1"/>
  <c r="BD3319" i="1"/>
  <c r="AY3319" i="1"/>
  <c r="AZ3319" i="1"/>
  <c r="BB3319" i="1"/>
  <c r="BA3319" i="1" s="1"/>
  <c r="S3314" i="1"/>
  <c r="Q3308" i="1"/>
  <c r="S3308" i="1" s="1"/>
  <c r="AD3308" i="1"/>
  <c r="N3308" i="1"/>
  <c r="P3308" i="1" s="1"/>
  <c r="R3308" i="1" s="1"/>
  <c r="O3308" i="1"/>
  <c r="AE3307" i="1"/>
  <c r="AF3307" i="1"/>
  <c r="AG3307" i="1"/>
  <c r="AX3303" i="1"/>
  <c r="AY3304" i="1"/>
  <c r="AY3303" i="1" s="1"/>
  <c r="AZ3304" i="1"/>
  <c r="AZ3303" i="1" s="1"/>
  <c r="AY3302" i="1"/>
  <c r="BC3302" i="1" s="1"/>
  <c r="AZ3302" i="1"/>
  <c r="BB3302" i="1"/>
  <c r="BA3302" i="1" s="1"/>
  <c r="BD3302" i="1"/>
  <c r="P3298" i="1"/>
  <c r="R3298" i="1" s="1"/>
  <c r="S3298" i="1" s="1"/>
  <c r="BD3282" i="1"/>
  <c r="AY3282" i="1"/>
  <c r="AZ3282" i="1"/>
  <c r="BB3282" i="1"/>
  <c r="BA3282" i="1" s="1"/>
  <c r="AY3281" i="1"/>
  <c r="BC3281" i="1" s="1"/>
  <c r="AZ3281" i="1"/>
  <c r="AD3276" i="1"/>
  <c r="N3276" i="1"/>
  <c r="O3276" i="1"/>
  <c r="Q3276" i="1"/>
  <c r="AY3269" i="1"/>
  <c r="BB3269" i="1"/>
  <c r="BA3269" i="1" s="1"/>
  <c r="BC3269" i="1"/>
  <c r="BD3269" i="1"/>
  <c r="AZ3263" i="1"/>
  <c r="AZ3262" i="1"/>
  <c r="BB3262" i="1"/>
  <c r="BA3262" i="1" s="1"/>
  <c r="BC3262" i="1"/>
  <c r="BD3262" i="1"/>
  <c r="AY3254" i="1"/>
  <c r="BC3254" i="1" s="1"/>
  <c r="Q3252" i="1"/>
  <c r="AX3249" i="1"/>
  <c r="AZ3250" i="1"/>
  <c r="BB3250" i="1"/>
  <c r="BD3250" i="1"/>
  <c r="R3245" i="1"/>
  <c r="BD3243" i="1"/>
  <c r="AY3243" i="1"/>
  <c r="AX3242" i="1"/>
  <c r="AZ3243" i="1"/>
  <c r="BB3243" i="1"/>
  <c r="BC3231" i="1"/>
  <c r="AY3231" i="1"/>
  <c r="AZ3231" i="1"/>
  <c r="N3223" i="1"/>
  <c r="P3223" i="1" s="1"/>
  <c r="R3223" i="1" s="1"/>
  <c r="N3222" i="1"/>
  <c r="P3222" i="1" s="1"/>
  <c r="R3222" i="1" s="1"/>
  <c r="Q3222" i="1"/>
  <c r="AD3222" i="1"/>
  <c r="AY3220" i="1"/>
  <c r="AZ3220" i="1"/>
  <c r="BB3220" i="1"/>
  <c r="BA3220" i="1" s="1"/>
  <c r="BC3220" i="1" s="1"/>
  <c r="BD3220" i="1"/>
  <c r="AY3214" i="1"/>
  <c r="BC3214" i="1" s="1"/>
  <c r="AE3212" i="1"/>
  <c r="AG3212" i="1"/>
  <c r="AK3212" i="1"/>
  <c r="AZ3201" i="1"/>
  <c r="BC3201" i="1" s="1"/>
  <c r="BB3201" i="1"/>
  <c r="BA3201" i="1" s="1"/>
  <c r="BD3201" i="1"/>
  <c r="AE3200" i="1"/>
  <c r="AG3200" i="1"/>
  <c r="AK3200" i="1"/>
  <c r="P3190" i="1"/>
  <c r="R3190" i="1" s="1"/>
  <c r="AI3188" i="1"/>
  <c r="AM3188" i="1"/>
  <c r="AY3185" i="1"/>
  <c r="BC3185" i="1" s="1"/>
  <c r="AZ3185" i="1"/>
  <c r="BB3185" i="1"/>
  <c r="BA3185" i="1" s="1"/>
  <c r="BD3185" i="1"/>
  <c r="O3184" i="1"/>
  <c r="AF3170" i="1"/>
  <c r="BC3169" i="1"/>
  <c r="BC3157" i="1"/>
  <c r="BD3157" i="1"/>
  <c r="AY3157" i="1"/>
  <c r="BA3157" i="1"/>
  <c r="AY3126" i="1"/>
  <c r="BC3126" i="1" s="1"/>
  <c r="AZ3126" i="1"/>
  <c r="BA3126" i="1"/>
  <c r="BD3126" i="1"/>
  <c r="AE3114" i="1"/>
  <c r="AG3114" i="1"/>
  <c r="AK3114" i="1"/>
  <c r="AF3114" i="1"/>
  <c r="AL3087" i="1"/>
  <c r="AH3087" i="1"/>
  <c r="AY2736" i="1"/>
  <c r="AZ2736" i="1"/>
  <c r="BA2736" i="1"/>
  <c r="BC2736" i="1"/>
  <c r="BD2736" i="1"/>
  <c r="Q3393" i="1"/>
  <c r="S3393" i="1" s="1"/>
  <c r="AY3377" i="1"/>
  <c r="BC3377" i="1" s="1"/>
  <c r="BD3375" i="1"/>
  <c r="AY3322" i="1"/>
  <c r="BC3322" i="1" s="1"/>
  <c r="AY3280" i="1"/>
  <c r="BC3280" i="1" s="1"/>
  <c r="AE3279" i="1"/>
  <c r="BC3275" i="1"/>
  <c r="N3273" i="1"/>
  <c r="P3273" i="1" s="1"/>
  <c r="R3273" i="1" s="1"/>
  <c r="AY3270" i="1"/>
  <c r="BC3270" i="1" s="1"/>
  <c r="AY3265" i="1"/>
  <c r="N3258" i="1"/>
  <c r="P3258" i="1" s="1"/>
  <c r="R3258" i="1" s="1"/>
  <c r="AY3257" i="1"/>
  <c r="BC3257" i="1" s="1"/>
  <c r="N3251" i="1"/>
  <c r="P3251" i="1" s="1"/>
  <c r="R3251" i="1" s="1"/>
  <c r="S3251" i="1" s="1"/>
  <c r="AY3248" i="1"/>
  <c r="N3233" i="1"/>
  <c r="P3233" i="1" s="1"/>
  <c r="R3233" i="1" s="1"/>
  <c r="S3233" i="1" s="1"/>
  <c r="N3224" i="1"/>
  <c r="P3224" i="1" s="1"/>
  <c r="R3224" i="1" s="1"/>
  <c r="S3224" i="1" s="1"/>
  <c r="AY3223" i="1"/>
  <c r="BC3223" i="1" s="1"/>
  <c r="N3209" i="1"/>
  <c r="P3209" i="1" s="1"/>
  <c r="AY3208" i="1"/>
  <c r="BC3208" i="1" s="1"/>
  <c r="AF3172" i="1"/>
  <c r="AK3162" i="1"/>
  <c r="AE3162" i="1"/>
  <c r="AZ3159" i="1"/>
  <c r="BC3159" i="1" s="1"/>
  <c r="BA3159" i="1"/>
  <c r="BD3159" i="1"/>
  <c r="AY3158" i="1"/>
  <c r="BA3158" i="1"/>
  <c r="AF3151" i="1"/>
  <c r="AG3151" i="1"/>
  <c r="AK3151" i="1"/>
  <c r="AZ3149" i="1"/>
  <c r="BA3149" i="1"/>
  <c r="BD3149" i="1"/>
  <c r="AM3142" i="1"/>
  <c r="AI3139" i="1"/>
  <c r="AM3139" i="1"/>
  <c r="AY3129" i="1"/>
  <c r="BC3129" i="1" s="1"/>
  <c r="AZ3129" i="1"/>
  <c r="BA3129" i="1"/>
  <c r="BD3129" i="1"/>
  <c r="AI3127" i="1"/>
  <c r="AM3127" i="1"/>
  <c r="AG3122" i="1"/>
  <c r="AK3122" i="1"/>
  <c r="AE3122" i="1"/>
  <c r="AE3121" i="1"/>
  <c r="AF3121" i="1"/>
  <c r="AG3121" i="1"/>
  <c r="AK3121" i="1"/>
  <c r="AE3119" i="1"/>
  <c r="AG3119" i="1"/>
  <c r="AK3119" i="1"/>
  <c r="AY3112" i="1"/>
  <c r="BC3112" i="1" s="1"/>
  <c r="BA3112" i="1"/>
  <c r="BD3112" i="1"/>
  <c r="AY3109" i="1"/>
  <c r="AZ3109" i="1"/>
  <c r="BA3109" i="1"/>
  <c r="BC3109" i="1" s="1"/>
  <c r="BD3109" i="1"/>
  <c r="AI3107" i="1"/>
  <c r="AM3107" i="1"/>
  <c r="AY3106" i="1"/>
  <c r="BC3106" i="1" s="1"/>
  <c r="AZ3106" i="1"/>
  <c r="BA3106" i="1"/>
  <c r="BD3106" i="1"/>
  <c r="AI3102" i="1"/>
  <c r="AM3102" i="1"/>
  <c r="AY3101" i="1"/>
  <c r="AZ3101" i="1"/>
  <c r="BA3101" i="1"/>
  <c r="BC3101" i="1"/>
  <c r="BD3101" i="1"/>
  <c r="AY3099" i="1"/>
  <c r="BC3099" i="1" s="1"/>
  <c r="AZ3099" i="1"/>
  <c r="BA3099" i="1"/>
  <c r="BD3099" i="1"/>
  <c r="AK3098" i="1"/>
  <c r="AE3098" i="1"/>
  <c r="AF3098" i="1"/>
  <c r="AG3098" i="1"/>
  <c r="BC3088" i="1"/>
  <c r="AZ3088" i="1"/>
  <c r="BA3088" i="1"/>
  <c r="BD3088" i="1"/>
  <c r="AH3062" i="1"/>
  <c r="AL3062" i="1"/>
  <c r="AE3054" i="1"/>
  <c r="AF3054" i="1"/>
  <c r="AG3054" i="1"/>
  <c r="AK3054" i="1"/>
  <c r="AG3047" i="1"/>
  <c r="AK3047" i="1"/>
  <c r="AF3047" i="1"/>
  <c r="AE3047" i="1"/>
  <c r="AI3035" i="1"/>
  <c r="AM3035" i="1"/>
  <c r="AY3034" i="1"/>
  <c r="BC3034" i="1" s="1"/>
  <c r="AZ3034" i="1"/>
  <c r="BA3034" i="1"/>
  <c r="BD3034" i="1"/>
  <c r="AI3002" i="1"/>
  <c r="AM3002" i="1"/>
  <c r="AN3002" i="1" s="1"/>
  <c r="Q2986" i="1"/>
  <c r="AD2986" i="1"/>
  <c r="O2986" i="1"/>
  <c r="N2986" i="1"/>
  <c r="AW2986" i="1"/>
  <c r="AX2986" i="1" s="1"/>
  <c r="AG2979" i="1"/>
  <c r="AK2979" i="1"/>
  <c r="AF2979" i="1"/>
  <c r="P2934" i="1"/>
  <c r="R2934" i="1" s="1"/>
  <c r="AL2933" i="1"/>
  <c r="AH2933" i="1"/>
  <c r="BD2896" i="1"/>
  <c r="AY2896" i="1"/>
  <c r="AZ2896" i="1"/>
  <c r="BC2896" i="1" s="1"/>
  <c r="BB2896" i="1"/>
  <c r="BA2896" i="1" s="1"/>
  <c r="AI2868" i="1"/>
  <c r="AM2868" i="1"/>
  <c r="AN2868" i="1"/>
  <c r="AE2864" i="1"/>
  <c r="AF2864" i="1"/>
  <c r="AG2864" i="1"/>
  <c r="AK2864" i="1"/>
  <c r="AI2805" i="1"/>
  <c r="AM2805" i="1"/>
  <c r="AY2802" i="1"/>
  <c r="AZ2802" i="1"/>
  <c r="BA2802" i="1"/>
  <c r="BD2802" i="1"/>
  <c r="AI2747" i="1"/>
  <c r="AM2747" i="1"/>
  <c r="AI2714" i="1"/>
  <c r="AM2714" i="1"/>
  <c r="Q3320" i="1"/>
  <c r="S3320" i="1" s="1"/>
  <c r="BB3311" i="1"/>
  <c r="BA3311" i="1" s="1"/>
  <c r="Q3305" i="1"/>
  <c r="Q3301" i="1"/>
  <c r="BB3299" i="1"/>
  <c r="BA3299" i="1" s="1"/>
  <c r="Q3288" i="1"/>
  <c r="AF3166" i="1"/>
  <c r="AG3166" i="1"/>
  <c r="AK3166" i="1"/>
  <c r="AM3165" i="1"/>
  <c r="AK3164" i="1"/>
  <c r="AN3164" i="1" s="1"/>
  <c r="AY3161" i="1"/>
  <c r="BC3161" i="1" s="1"/>
  <c r="BA3161" i="1"/>
  <c r="BD3161" i="1"/>
  <c r="BA3145" i="1"/>
  <c r="AY3145" i="1"/>
  <c r="BC3145" i="1" s="1"/>
  <c r="AG3142" i="1"/>
  <c r="AK3142" i="1"/>
  <c r="AE3142" i="1"/>
  <c r="AY3141" i="1"/>
  <c r="BC3141" i="1" s="1"/>
  <c r="BA3141" i="1"/>
  <c r="BD3141" i="1"/>
  <c r="AE3139" i="1"/>
  <c r="AK3139" i="1"/>
  <c r="BD3138" i="1"/>
  <c r="AY3138" i="1"/>
  <c r="AZ3138" i="1"/>
  <c r="BA3138" i="1"/>
  <c r="AI3134" i="1"/>
  <c r="AM3134" i="1"/>
  <c r="AY3131" i="1"/>
  <c r="BC3131" i="1" s="1"/>
  <c r="AZ3131" i="1"/>
  <c r="BA3131" i="1"/>
  <c r="BD3131" i="1"/>
  <c r="AI3124" i="1"/>
  <c r="AM3124" i="1"/>
  <c r="AI3097" i="1"/>
  <c r="AM3097" i="1"/>
  <c r="AY3096" i="1"/>
  <c r="AZ3096" i="1"/>
  <c r="BA3096" i="1"/>
  <c r="BC3096" i="1" s="1"/>
  <c r="BD3096" i="1"/>
  <c r="AY3094" i="1"/>
  <c r="AZ3094" i="1"/>
  <c r="BA3094" i="1"/>
  <c r="BD3094" i="1"/>
  <c r="AK3093" i="1"/>
  <c r="AE3093" i="1"/>
  <c r="AF3093" i="1"/>
  <c r="AG3093" i="1"/>
  <c r="AI3084" i="1"/>
  <c r="AJ3084" i="1" s="1"/>
  <c r="AM3084" i="1"/>
  <c r="AN3084" i="1" s="1"/>
  <c r="AY3078" i="1"/>
  <c r="BC3078" i="1" s="1"/>
  <c r="AZ3078" i="1"/>
  <c r="BA3078" i="1"/>
  <c r="BD3078" i="1"/>
  <c r="AZ3067" i="1"/>
  <c r="AY3067" i="1"/>
  <c r="BC3067" i="1" s="1"/>
  <c r="BA3067" i="1"/>
  <c r="BD3067" i="1"/>
  <c r="BA3066" i="1"/>
  <c r="AY3066" i="1"/>
  <c r="BC3066" i="1" s="1"/>
  <c r="AZ3066" i="1"/>
  <c r="BD3066" i="1"/>
  <c r="AG3058" i="1"/>
  <c r="AF3058" i="1"/>
  <c r="AK3058" i="1"/>
  <c r="AK3048" i="1"/>
  <c r="AE3048" i="1"/>
  <c r="AF3048" i="1"/>
  <c r="AG3048" i="1"/>
  <c r="AH3024" i="1"/>
  <c r="AL3024" i="1"/>
  <c r="AY3007" i="1"/>
  <c r="BC3007" i="1" s="1"/>
  <c r="AZ3007" i="1"/>
  <c r="BD3007" i="1"/>
  <c r="BB3007" i="1"/>
  <c r="BA3007" i="1" s="1"/>
  <c r="BB2996" i="1"/>
  <c r="BA2996" i="1" s="1"/>
  <c r="BC2996" i="1"/>
  <c r="BD2996" i="1"/>
  <c r="AY2996" i="1"/>
  <c r="AZ2996" i="1"/>
  <c r="AH2964" i="1"/>
  <c r="AL2964" i="1"/>
  <c r="AD2926" i="1"/>
  <c r="AW2926" i="1"/>
  <c r="AX2926" i="1" s="1"/>
  <c r="N2926" i="1"/>
  <c r="O2926" i="1"/>
  <c r="P2910" i="1"/>
  <c r="R2910" i="1" s="1"/>
  <c r="AH2906" i="1"/>
  <c r="AL2906" i="1"/>
  <c r="BB2877" i="1"/>
  <c r="BA2877" i="1" s="1"/>
  <c r="BC2877" i="1"/>
  <c r="BD2877" i="1"/>
  <c r="AZ2877" i="1"/>
  <c r="AY2877" i="1"/>
  <c r="AE2869" i="1"/>
  <c r="AF2869" i="1"/>
  <c r="AG2869" i="1"/>
  <c r="AK2869" i="1"/>
  <c r="AZ2847" i="1"/>
  <c r="BA2847" i="1"/>
  <c r="BD2847" i="1"/>
  <c r="AY2847" i="1"/>
  <c r="BC2847" i="1" s="1"/>
  <c r="AE2829" i="1"/>
  <c r="AF2829" i="1"/>
  <c r="AG2829" i="1"/>
  <c r="AK2829" i="1"/>
  <c r="AY2826" i="1"/>
  <c r="BC2826" i="1" s="1"/>
  <c r="AZ2826" i="1"/>
  <c r="BA2826" i="1"/>
  <c r="BD2826" i="1"/>
  <c r="AI2772" i="1"/>
  <c r="AM2772" i="1"/>
  <c r="AE2766" i="1"/>
  <c r="AF2766" i="1"/>
  <c r="AG2766" i="1"/>
  <c r="AK2766" i="1"/>
  <c r="AI2744" i="1"/>
  <c r="AM2744" i="1"/>
  <c r="AH2699" i="1"/>
  <c r="AL2699" i="1"/>
  <c r="AY2694" i="1"/>
  <c r="BC2694" i="1" s="1"/>
  <c r="AZ2694" i="1"/>
  <c r="BA2694" i="1"/>
  <c r="BD2694" i="1"/>
  <c r="O3393" i="1"/>
  <c r="P3393" i="1" s="1"/>
  <c r="R3393" i="1" s="1"/>
  <c r="BA3375" i="1"/>
  <c r="AF3374" i="1"/>
  <c r="AH3372" i="1"/>
  <c r="AH3367" i="1"/>
  <c r="AF3364" i="1"/>
  <c r="AH3362" i="1"/>
  <c r="AF3359" i="1"/>
  <c r="AH3357" i="1"/>
  <c r="AF3354" i="1"/>
  <c r="AH3352" i="1"/>
  <c r="AF3318" i="1"/>
  <c r="AG3310" i="1"/>
  <c r="O3299" i="1"/>
  <c r="P3299" i="1" s="1"/>
  <c r="R3299" i="1" s="1"/>
  <c r="S3299" i="1" s="1"/>
  <c r="AG3271" i="1"/>
  <c r="AG3266" i="1"/>
  <c r="AG3234" i="1"/>
  <c r="AG3231" i="1"/>
  <c r="AG3217" i="1"/>
  <c r="AG3202" i="1"/>
  <c r="Q3200" i="1"/>
  <c r="S3200" i="1" s="1"/>
  <c r="AG3198" i="1"/>
  <c r="AG3192" i="1"/>
  <c r="Q3190" i="1"/>
  <c r="Q3188" i="1"/>
  <c r="R3181" i="1"/>
  <c r="BB3174" i="1"/>
  <c r="AK3174" i="1"/>
  <c r="BA3167" i="1"/>
  <c r="BA3165" i="1"/>
  <c r="AE3165" i="1"/>
  <c r="AG3165" i="1"/>
  <c r="AE3163" i="1"/>
  <c r="AG3163" i="1"/>
  <c r="BC3162" i="1"/>
  <c r="BD3162" i="1"/>
  <c r="BA3150" i="1"/>
  <c r="AY3150" i="1"/>
  <c r="BA3142" i="1"/>
  <c r="AY3136" i="1"/>
  <c r="BA3136" i="1"/>
  <c r="BC3136" i="1"/>
  <c r="BD3136" i="1"/>
  <c r="AE3134" i="1"/>
  <c r="AK3134" i="1"/>
  <c r="BD3133" i="1"/>
  <c r="AY3133" i="1"/>
  <c r="BC3133" i="1" s="1"/>
  <c r="AZ3133" i="1"/>
  <c r="BA3133" i="1"/>
  <c r="AG3127" i="1"/>
  <c r="AK3127" i="1"/>
  <c r="AE3127" i="1"/>
  <c r="AE3124" i="1"/>
  <c r="AG3124" i="1"/>
  <c r="AK3124" i="1"/>
  <c r="AK3113" i="1"/>
  <c r="AE3113" i="1"/>
  <c r="AF3113" i="1"/>
  <c r="AG3113" i="1"/>
  <c r="AY3111" i="1"/>
  <c r="AZ3111" i="1"/>
  <c r="BA3111" i="1"/>
  <c r="BD3111" i="1"/>
  <c r="AI3092" i="1"/>
  <c r="AM3092" i="1"/>
  <c r="AY3091" i="1"/>
  <c r="AZ3091" i="1"/>
  <c r="BA3091" i="1"/>
  <c r="BC3091" i="1"/>
  <c r="BD3091" i="1"/>
  <c r="AG3089" i="1"/>
  <c r="AE3089" i="1"/>
  <c r="AF3089" i="1"/>
  <c r="AH3088" i="1"/>
  <c r="AL3088" i="1"/>
  <c r="AL3079" i="1"/>
  <c r="BA3077" i="1"/>
  <c r="AY3077" i="1"/>
  <c r="AZ3077" i="1"/>
  <c r="BC3077" i="1"/>
  <c r="BD3077" i="1"/>
  <c r="AY3068" i="1"/>
  <c r="BC3068" i="1" s="1"/>
  <c r="BA3068" i="1"/>
  <c r="BD3068" i="1"/>
  <c r="AF3062" i="1"/>
  <c r="AG3062" i="1"/>
  <c r="AK3062" i="1"/>
  <c r="AL3030" i="1"/>
  <c r="AN3030" i="1" s="1"/>
  <c r="AH3030" i="1"/>
  <c r="AJ3030" i="1" s="1"/>
  <c r="BD3028" i="1"/>
  <c r="AY3028" i="1"/>
  <c r="BC3028" i="1" s="1"/>
  <c r="AZ3028" i="1"/>
  <c r="AH3027" i="1"/>
  <c r="AL3027" i="1"/>
  <c r="AY2970" i="1"/>
  <c r="AZ2970" i="1"/>
  <c r="BB2970" i="1"/>
  <c r="BA2970" i="1" s="1"/>
  <c r="AH2942" i="1"/>
  <c r="AL2942" i="1"/>
  <c r="AH2941" i="1"/>
  <c r="AL2941" i="1"/>
  <c r="AG2940" i="1"/>
  <c r="AK2940" i="1"/>
  <c r="AF2940" i="1"/>
  <c r="AE2940" i="1"/>
  <c r="Q2934" i="1"/>
  <c r="AD2934" i="1"/>
  <c r="AW2934" i="1"/>
  <c r="AX2934" i="1" s="1"/>
  <c r="O2934" i="1"/>
  <c r="AZ2878" i="1"/>
  <c r="BB2878" i="1"/>
  <c r="BA2878" i="1" s="1"/>
  <c r="BD2878" i="1"/>
  <c r="AY2878" i="1"/>
  <c r="BC2878" i="1" s="1"/>
  <c r="AH2866" i="1"/>
  <c r="AL2866" i="1"/>
  <c r="AM2852" i="1"/>
  <c r="AI2852" i="1"/>
  <c r="AY2848" i="1"/>
  <c r="BC2848" i="1" s="1"/>
  <c r="BA2848" i="1"/>
  <c r="BD2848" i="1"/>
  <c r="AZ2848" i="1"/>
  <c r="BC2831" i="1"/>
  <c r="AG2827" i="1"/>
  <c r="AK2827" i="1"/>
  <c r="AF2827" i="1"/>
  <c r="AE2827" i="1"/>
  <c r="AD3392" i="1"/>
  <c r="AK3379" i="1"/>
  <c r="AN3379" i="1" s="1"/>
  <c r="AZ3375" i="1"/>
  <c r="BC3375" i="1" s="1"/>
  <c r="AK3373" i="1"/>
  <c r="AG3372" i="1"/>
  <c r="AK3368" i="1"/>
  <c r="AN3368" i="1" s="1"/>
  <c r="AG3367" i="1"/>
  <c r="AJ3367" i="1" s="1"/>
  <c r="AK3363" i="1"/>
  <c r="AN3363" i="1" s="1"/>
  <c r="AG3362" i="1"/>
  <c r="AJ3362" i="1" s="1"/>
  <c r="AK3358" i="1"/>
  <c r="AG3357" i="1"/>
  <c r="AJ3357" i="1" s="1"/>
  <c r="AK3353" i="1"/>
  <c r="AG3352" i="1"/>
  <c r="AJ3352" i="1" s="1"/>
  <c r="AK3346" i="1"/>
  <c r="AN3346" i="1" s="1"/>
  <c r="AK3341" i="1"/>
  <c r="AN3341" i="1" s="1"/>
  <c r="AK3336" i="1"/>
  <c r="AN3336" i="1" s="1"/>
  <c r="AK3331" i="1"/>
  <c r="AN3331" i="1" s="1"/>
  <c r="O3325" i="1"/>
  <c r="AD3322" i="1"/>
  <c r="O3320" i="1"/>
  <c r="AZ3316" i="1"/>
  <c r="BC3316" i="1" s="1"/>
  <c r="AZ3311" i="1"/>
  <c r="BC3311" i="1" s="1"/>
  <c r="AF3310" i="1"/>
  <c r="O3305" i="1"/>
  <c r="O3301" i="1"/>
  <c r="AZ3299" i="1"/>
  <c r="BC3299" i="1" s="1"/>
  <c r="AD3297" i="1"/>
  <c r="O3288" i="1"/>
  <c r="AZ3285" i="1"/>
  <c r="BC3285" i="1" s="1"/>
  <c r="AZ3277" i="1"/>
  <c r="AZ3275" i="1"/>
  <c r="AZ3272" i="1" s="1"/>
  <c r="AF3271" i="1"/>
  <c r="AZ3267" i="1"/>
  <c r="BC3267" i="1" s="1"/>
  <c r="AF3266" i="1"/>
  <c r="O3260" i="1"/>
  <c r="P3260" i="1" s="1"/>
  <c r="R3260" i="1" s="1"/>
  <c r="S3260" i="1" s="1"/>
  <c r="O3253" i="1"/>
  <c r="P3253" i="1" s="1"/>
  <c r="R3253" i="1" s="1"/>
  <c r="O3244" i="1"/>
  <c r="P3244" i="1" s="1"/>
  <c r="R3244" i="1" s="1"/>
  <c r="AZ3237" i="1"/>
  <c r="O3237" i="1"/>
  <c r="P3237" i="1" s="1"/>
  <c r="R3237" i="1" s="1"/>
  <c r="AZ3236" i="1"/>
  <c r="AF3234" i="1"/>
  <c r="AF3231" i="1"/>
  <c r="AZ3219" i="1"/>
  <c r="AF3217" i="1"/>
  <c r="AZ3204" i="1"/>
  <c r="BC3204" i="1" s="1"/>
  <c r="AF3202" i="1"/>
  <c r="AF3198" i="1"/>
  <c r="O3193" i="1"/>
  <c r="AF3192" i="1"/>
  <c r="AG3189" i="1"/>
  <c r="AK3188" i="1"/>
  <c r="AN3188" i="1" s="1"/>
  <c r="BD3168" i="1"/>
  <c r="AZ3167" i="1"/>
  <c r="AZ3165" i="1"/>
  <c r="BC3165" i="1" s="1"/>
  <c r="AY3163" i="1"/>
  <c r="BA3163" i="1"/>
  <c r="BA3152" i="1"/>
  <c r="BA3147" i="1"/>
  <c r="AY3146" i="1"/>
  <c r="BC3146" i="1" s="1"/>
  <c r="BA3146" i="1"/>
  <c r="BD3146" i="1"/>
  <c r="AY3117" i="1"/>
  <c r="BA3117" i="1"/>
  <c r="BC3117" i="1"/>
  <c r="BD3117" i="1"/>
  <c r="AY3114" i="1"/>
  <c r="BC3114" i="1" s="1"/>
  <c r="AZ3114" i="1"/>
  <c r="BA3114" i="1"/>
  <c r="BD3114" i="1"/>
  <c r="AE3104" i="1"/>
  <c r="AG3104" i="1"/>
  <c r="AK3104" i="1"/>
  <c r="AJ3088" i="1"/>
  <c r="AY3081" i="1"/>
  <c r="BC3081" i="1" s="1"/>
  <c r="AZ3081" i="1"/>
  <c r="BA3081" i="1"/>
  <c r="BD3081" i="1"/>
  <c r="BA3069" i="1"/>
  <c r="AY3069" i="1"/>
  <c r="AZ3069" i="1"/>
  <c r="BC3069" i="1"/>
  <c r="BD3069" i="1"/>
  <c r="AG3037" i="1"/>
  <c r="AK3037" i="1"/>
  <c r="AF3037" i="1"/>
  <c r="AE3037" i="1"/>
  <c r="AY3031" i="1"/>
  <c r="BC3031" i="1" s="1"/>
  <c r="AZ3031" i="1"/>
  <c r="BA3031" i="1"/>
  <c r="BD3031" i="1"/>
  <c r="Q2976" i="1"/>
  <c r="S2976" i="1" s="1"/>
  <c r="AD2976" i="1"/>
  <c r="AW2976" i="1"/>
  <c r="AX2976" i="1" s="1"/>
  <c r="AI2957" i="1"/>
  <c r="AM2957" i="1"/>
  <c r="AN2957" i="1" s="1"/>
  <c r="AL2951" i="1"/>
  <c r="AH2951" i="1"/>
  <c r="AI2717" i="1"/>
  <c r="AM2717" i="1"/>
  <c r="N3325" i="1"/>
  <c r="N3320" i="1"/>
  <c r="P3320" i="1" s="1"/>
  <c r="AE3310" i="1"/>
  <c r="AK3306" i="1"/>
  <c r="AN3306" i="1" s="1"/>
  <c r="Q3306" i="1"/>
  <c r="S3306" i="1" s="1"/>
  <c r="N3305" i="1"/>
  <c r="P3305" i="1" s="1"/>
  <c r="R3305" i="1" s="1"/>
  <c r="N3301" i="1"/>
  <c r="P3301" i="1" s="1"/>
  <c r="R3301" i="1" s="1"/>
  <c r="N3288" i="1"/>
  <c r="P3288" i="1" s="1"/>
  <c r="R3288" i="1" s="1"/>
  <c r="AK3279" i="1"/>
  <c r="Q3279" i="1"/>
  <c r="S3279" i="1" s="1"/>
  <c r="AE3271" i="1"/>
  <c r="AY3237" i="1"/>
  <c r="AY3236" i="1"/>
  <c r="BC3236" i="1" s="1"/>
  <c r="BD3197" i="1"/>
  <c r="AL3197" i="1"/>
  <c r="O3190" i="1"/>
  <c r="AF3189" i="1"/>
  <c r="O3188" i="1"/>
  <c r="P3188" i="1" s="1"/>
  <c r="R3188" i="1" s="1"/>
  <c r="AF3185" i="1"/>
  <c r="AZ3174" i="1"/>
  <c r="AL3172" i="1"/>
  <c r="AY3166" i="1"/>
  <c r="BC3166" i="1" s="1"/>
  <c r="BA3166" i="1"/>
  <c r="BD3166" i="1"/>
  <c r="BD3155" i="1"/>
  <c r="AZ3152" i="1"/>
  <c r="AY3151" i="1"/>
  <c r="BC3151" i="1" s="1"/>
  <c r="BA3151" i="1"/>
  <c r="BD3151" i="1"/>
  <c r="AY3142" i="1"/>
  <c r="BC3142" i="1" s="1"/>
  <c r="BD3142" i="1"/>
  <c r="AE3140" i="1"/>
  <c r="AF3140" i="1"/>
  <c r="AG3140" i="1"/>
  <c r="AG3137" i="1"/>
  <c r="AK3137" i="1"/>
  <c r="AE3137" i="1"/>
  <c r="BC3134" i="1"/>
  <c r="AG3132" i="1"/>
  <c r="AK3132" i="1"/>
  <c r="AE3132" i="1"/>
  <c r="AE3129" i="1"/>
  <c r="AG3129" i="1"/>
  <c r="AK3129" i="1"/>
  <c r="AE3109" i="1"/>
  <c r="AG3109" i="1"/>
  <c r="AK3109" i="1"/>
  <c r="AE3099" i="1"/>
  <c r="AG3099" i="1"/>
  <c r="AK3099" i="1"/>
  <c r="BA3090" i="1"/>
  <c r="AG3068" i="1"/>
  <c r="AE3068" i="1"/>
  <c r="AF3068" i="1"/>
  <c r="AK3068" i="1"/>
  <c r="AF3067" i="1"/>
  <c r="AE3067" i="1"/>
  <c r="AG3067" i="1"/>
  <c r="AK3067" i="1"/>
  <c r="AH3061" i="1"/>
  <c r="AJ3061" i="1" s="1"/>
  <c r="AK3038" i="1"/>
  <c r="AE3038" i="1"/>
  <c r="AF3038" i="1"/>
  <c r="AG3038" i="1"/>
  <c r="AH3032" i="1"/>
  <c r="AL3032" i="1"/>
  <c r="M2987" i="1"/>
  <c r="AV2987" i="1"/>
  <c r="BD2983" i="1"/>
  <c r="AY2983" i="1"/>
  <c r="BC2983" i="1" s="1"/>
  <c r="BB2983" i="1"/>
  <c r="BA2983" i="1" s="1"/>
  <c r="AZ2983" i="1"/>
  <c r="AF2980" i="1"/>
  <c r="AG2980" i="1"/>
  <c r="AK2980" i="1"/>
  <c r="AE2980" i="1"/>
  <c r="M2978" i="1"/>
  <c r="AU2978" i="1"/>
  <c r="AW2948" i="1"/>
  <c r="AX2948" i="1" s="1"/>
  <c r="N2948" i="1"/>
  <c r="P2948" i="1" s="1"/>
  <c r="R2948" i="1" s="1"/>
  <c r="O2948" i="1"/>
  <c r="Q2948" i="1"/>
  <c r="AD2948" i="1"/>
  <c r="AH2944" i="1"/>
  <c r="AL2944" i="1"/>
  <c r="P2935" i="1"/>
  <c r="R2935" i="1" s="1"/>
  <c r="S2924" i="1"/>
  <c r="AH2915" i="1"/>
  <c r="AL2915" i="1"/>
  <c r="S2900" i="1"/>
  <c r="Q2888" i="1"/>
  <c r="AD2888" i="1"/>
  <c r="O2888" i="1"/>
  <c r="N2888" i="1"/>
  <c r="P2888" i="1" s="1"/>
  <c r="R2888" i="1" s="1"/>
  <c r="AW2888" i="1"/>
  <c r="AX2888" i="1" s="1"/>
  <c r="AZ2875" i="1"/>
  <c r="BB2875" i="1"/>
  <c r="BA2875" i="1" s="1"/>
  <c r="BD2875" i="1"/>
  <c r="AY2875" i="1"/>
  <c r="AH2854" i="1"/>
  <c r="AL2854" i="1"/>
  <c r="BD2837" i="1"/>
  <c r="AY2837" i="1"/>
  <c r="BC2837" i="1" s="1"/>
  <c r="AZ2837" i="1"/>
  <c r="BA2837" i="1"/>
  <c r="AE2834" i="1"/>
  <c r="AF2834" i="1"/>
  <c r="AG2834" i="1"/>
  <c r="AK2834" i="1"/>
  <c r="AE2701" i="1"/>
  <c r="AF2701" i="1"/>
  <c r="AG2701" i="1"/>
  <c r="AK2701" i="1"/>
  <c r="BD3280" i="1"/>
  <c r="BD3270" i="1"/>
  <c r="BD3265" i="1"/>
  <c r="AG3260" i="1"/>
  <c r="AJ3260" i="1" s="1"/>
  <c r="BD3257" i="1"/>
  <c r="AG3253" i="1"/>
  <c r="BD3248" i="1"/>
  <c r="AG3244" i="1"/>
  <c r="AJ3244" i="1" s="1"/>
  <c r="AG3237" i="1"/>
  <c r="AJ3237" i="1" s="1"/>
  <c r="BD3223" i="1"/>
  <c r="BD3208" i="1"/>
  <c r="AK3197" i="1"/>
  <c r="AX3196" i="1"/>
  <c r="AG3193" i="1"/>
  <c r="AE3185" i="1"/>
  <c r="BD3175" i="1"/>
  <c r="AG3174" i="1"/>
  <c r="BD3172" i="1"/>
  <c r="AK3172" i="1"/>
  <c r="AE3168" i="1"/>
  <c r="AG3168" i="1"/>
  <c r="BC3167" i="1"/>
  <c r="BD3167" i="1"/>
  <c r="AM3163" i="1"/>
  <c r="AY3147" i="1"/>
  <c r="BC3147" i="1" s="1"/>
  <c r="BD3147" i="1"/>
  <c r="AK3143" i="1"/>
  <c r="AE3143" i="1"/>
  <c r="AG3143" i="1"/>
  <c r="AZ3139" i="1"/>
  <c r="BC3139" i="1" s="1"/>
  <c r="BA3139" i="1"/>
  <c r="BD3139" i="1"/>
  <c r="AE3135" i="1"/>
  <c r="AF3135" i="1"/>
  <c r="AG3135" i="1"/>
  <c r="AY3122" i="1"/>
  <c r="BA3122" i="1"/>
  <c r="BC3122" i="1"/>
  <c r="BD3122" i="1"/>
  <c r="AK3118" i="1"/>
  <c r="AE3118" i="1"/>
  <c r="AF3118" i="1"/>
  <c r="AG3118" i="1"/>
  <c r="AY3116" i="1"/>
  <c r="AZ3116" i="1"/>
  <c r="BA3116" i="1"/>
  <c r="BC3116" i="1"/>
  <c r="BD3116" i="1"/>
  <c r="AG3112" i="1"/>
  <c r="AK3112" i="1"/>
  <c r="AE3112" i="1"/>
  <c r="AE3094" i="1"/>
  <c r="AG3094" i="1"/>
  <c r="AK3094" i="1"/>
  <c r="AK3078" i="1"/>
  <c r="AE3078" i="1"/>
  <c r="AF3078" i="1"/>
  <c r="AG3078" i="1"/>
  <c r="AY3063" i="1"/>
  <c r="BC3063" i="1"/>
  <c r="AZ3063" i="1"/>
  <c r="BA3063" i="1"/>
  <c r="BD3063" i="1"/>
  <c r="BA3050" i="1"/>
  <c r="BD3050" i="1"/>
  <c r="AZ3050" i="1"/>
  <c r="AY3050" i="1"/>
  <c r="BC3050" i="1" s="1"/>
  <c r="AH2997" i="1"/>
  <c r="AL2997" i="1"/>
  <c r="BD2897" i="1"/>
  <c r="AY2897" i="1"/>
  <c r="BC2897" i="1" s="1"/>
  <c r="BB2897" i="1"/>
  <c r="BA2897" i="1" s="1"/>
  <c r="AZ2897" i="1"/>
  <c r="AY2787" i="1"/>
  <c r="AZ2787" i="1"/>
  <c r="BA2787" i="1"/>
  <c r="BD2787" i="1"/>
  <c r="Q3392" i="1"/>
  <c r="S3392" i="1" s="1"/>
  <c r="BD3377" i="1"/>
  <c r="Q3322" i="1"/>
  <c r="S3322" i="1" s="1"/>
  <c r="Q3297" i="1"/>
  <c r="S3297" i="1" s="1"/>
  <c r="BB3197" i="1"/>
  <c r="BB3177" i="1"/>
  <c r="BA3177" i="1" s="1"/>
  <c r="BC3175" i="1"/>
  <c r="BC3172" i="1"/>
  <c r="AY3168" i="1"/>
  <c r="BC3168" i="1" s="1"/>
  <c r="BA3168" i="1"/>
  <c r="AL3164" i="1"/>
  <c r="BA3155" i="1"/>
  <c r="BC3155" i="1" s="1"/>
  <c r="AE3155" i="1"/>
  <c r="AG3155" i="1"/>
  <c r="AE3153" i="1"/>
  <c r="AG3153" i="1"/>
  <c r="BC3152" i="1"/>
  <c r="BD3152" i="1"/>
  <c r="AK3148" i="1"/>
  <c r="AE3148" i="1"/>
  <c r="AG3148" i="1"/>
  <c r="AZ3134" i="1"/>
  <c r="BA3134" i="1"/>
  <c r="BD3134" i="1"/>
  <c r="AY3119" i="1"/>
  <c r="AZ3119" i="1"/>
  <c r="BA3119" i="1"/>
  <c r="BD3119" i="1"/>
  <c r="BD3090" i="1"/>
  <c r="AZ3090" i="1"/>
  <c r="BC3090" i="1" s="1"/>
  <c r="AZ3085" i="1"/>
  <c r="BD3085" i="1"/>
  <c r="AY3085" i="1"/>
  <c r="BC3085" i="1" s="1"/>
  <c r="BA3085" i="1"/>
  <c r="AM3083" i="1"/>
  <c r="AI3083" i="1"/>
  <c r="AE3081" i="1"/>
  <c r="AF3081" i="1"/>
  <c r="AG3081" i="1"/>
  <c r="AK3081" i="1"/>
  <c r="AZ3080" i="1"/>
  <c r="BD3080" i="1"/>
  <c r="AY3080" i="1"/>
  <c r="BC3080" i="1" s="1"/>
  <c r="AZ3070" i="1"/>
  <c r="BC3070" i="1" s="1"/>
  <c r="BD3070" i="1"/>
  <c r="AY3070" i="1"/>
  <c r="BA3070" i="1"/>
  <c r="AM3051" i="1"/>
  <c r="AI3051" i="1"/>
  <c r="AJ3051" i="1" s="1"/>
  <c r="AL3015" i="1"/>
  <c r="AH3015" i="1"/>
  <c r="M2960" i="1"/>
  <c r="AU2960" i="1"/>
  <c r="AZ2955" i="1"/>
  <c r="BC2955" i="1" s="1"/>
  <c r="BB2955" i="1"/>
  <c r="BA2955" i="1" s="1"/>
  <c r="BD2955" i="1"/>
  <c r="AY2955" i="1"/>
  <c r="AD2953" i="1"/>
  <c r="AW2953" i="1"/>
  <c r="AX2953" i="1" s="1"/>
  <c r="Q2953" i="1"/>
  <c r="S2953" i="1" s="1"/>
  <c r="AH2904" i="1"/>
  <c r="AL2904" i="1"/>
  <c r="M2890" i="1"/>
  <c r="AV2890" i="1"/>
  <c r="AW2890" i="1" s="1"/>
  <c r="AX2890" i="1" s="1"/>
  <c r="AY2779" i="1"/>
  <c r="BC2779" i="1" s="1"/>
  <c r="AZ2779" i="1"/>
  <c r="BA2779" i="1"/>
  <c r="BD2779" i="1"/>
  <c r="BC2778" i="1"/>
  <c r="AE2756" i="1"/>
  <c r="AF2756" i="1"/>
  <c r="AG2756" i="1"/>
  <c r="AK2756" i="1"/>
  <c r="AY2753" i="1"/>
  <c r="AZ2753" i="1"/>
  <c r="BA2753" i="1"/>
  <c r="BD2753" i="1"/>
  <c r="BC2753" i="1"/>
  <c r="AZ3177" i="1"/>
  <c r="BC3177" i="1" s="1"/>
  <c r="AG3164" i="1"/>
  <c r="AJ3164" i="1" s="1"/>
  <c r="AG3162" i="1"/>
  <c r="BC3160" i="1"/>
  <c r="BC3158" i="1"/>
  <c r="AY3156" i="1"/>
  <c r="BC3156" i="1" s="1"/>
  <c r="BA3156" i="1"/>
  <c r="BD3156" i="1"/>
  <c r="BC3149" i="1"/>
  <c r="BD3148" i="1"/>
  <c r="AY3148" i="1"/>
  <c r="BA3148" i="1"/>
  <c r="BC3148" i="1" s="1"/>
  <c r="BD3145" i="1"/>
  <c r="AE3145" i="1"/>
  <c r="AG3145" i="1"/>
  <c r="AI3142" i="1"/>
  <c r="AK3138" i="1"/>
  <c r="AE3138" i="1"/>
  <c r="AG3138" i="1"/>
  <c r="AY3132" i="1"/>
  <c r="BC3132" i="1" s="1"/>
  <c r="BD3132" i="1"/>
  <c r="AY3124" i="1"/>
  <c r="AZ3124" i="1"/>
  <c r="BC3124" i="1" s="1"/>
  <c r="BA3124" i="1"/>
  <c r="BD3124" i="1"/>
  <c r="AF3122" i="1"/>
  <c r="AG3117" i="1"/>
  <c r="AK3117" i="1"/>
  <c r="AE3117" i="1"/>
  <c r="AY3097" i="1"/>
  <c r="BA3097" i="1"/>
  <c r="BC3097" i="1"/>
  <c r="BD3097" i="1"/>
  <c r="AN3095" i="1"/>
  <c r="AI3090" i="1"/>
  <c r="AM3090" i="1"/>
  <c r="AY3089" i="1"/>
  <c r="BC3089" i="1" s="1"/>
  <c r="AZ3089" i="1"/>
  <c r="BA3089" i="1"/>
  <c r="BD3089" i="1"/>
  <c r="AF3087" i="1"/>
  <c r="AG3087" i="1"/>
  <c r="AK3087" i="1"/>
  <c r="AY3084" i="1"/>
  <c r="AZ3084" i="1"/>
  <c r="BD3084" i="1"/>
  <c r="N3074" i="1"/>
  <c r="P3074" i="1" s="1"/>
  <c r="R3074" i="1" s="1"/>
  <c r="O3074" i="1"/>
  <c r="AY3058" i="1"/>
  <c r="BC3058" i="1" s="1"/>
  <c r="BA3058" i="1"/>
  <c r="AH3042" i="1"/>
  <c r="AL3042" i="1"/>
  <c r="BA3040" i="1"/>
  <c r="BD3040" i="1"/>
  <c r="AZ3040" i="1"/>
  <c r="AY3040" i="1"/>
  <c r="BC3040" i="1" s="1"/>
  <c r="Q3016" i="1"/>
  <c r="AD3016" i="1"/>
  <c r="AW3016" i="1"/>
  <c r="AX3016" i="1" s="1"/>
  <c r="O3016" i="1"/>
  <c r="P3016" i="1" s="1"/>
  <c r="R3016" i="1" s="1"/>
  <c r="AZ3011" i="1"/>
  <c r="BB3011" i="1"/>
  <c r="BA3011" i="1" s="1"/>
  <c r="BD3011" i="1"/>
  <c r="AY3011" i="1"/>
  <c r="BC3011" i="1" s="1"/>
  <c r="AE2979" i="1"/>
  <c r="O2936" i="1"/>
  <c r="Q2936" i="1"/>
  <c r="AD2936" i="1"/>
  <c r="N2936" i="1"/>
  <c r="AW2936" i="1"/>
  <c r="AX2936" i="1" s="1"/>
  <c r="AH2883" i="1"/>
  <c r="AL2883" i="1"/>
  <c r="BA2871" i="1"/>
  <c r="AZ2868" i="1"/>
  <c r="BA2868" i="1"/>
  <c r="BD2868" i="1"/>
  <c r="AY2868" i="1"/>
  <c r="BC2868" i="1" s="1"/>
  <c r="AZ2844" i="1"/>
  <c r="BA2844" i="1"/>
  <c r="BC2844" i="1"/>
  <c r="BD2844" i="1"/>
  <c r="AY2844" i="1"/>
  <c r="BC2842" i="1"/>
  <c r="BD2842" i="1"/>
  <c r="AY2842" i="1"/>
  <c r="AZ2842" i="1"/>
  <c r="BA2842" i="1"/>
  <c r="AE2781" i="1"/>
  <c r="AF2781" i="1"/>
  <c r="AG2781" i="1"/>
  <c r="AK2781" i="1"/>
  <c r="BD2765" i="1"/>
  <c r="AY2765" i="1"/>
  <c r="BC2765" i="1" s="1"/>
  <c r="BA2765" i="1"/>
  <c r="AZ2765" i="1"/>
  <c r="AY2729" i="1"/>
  <c r="AZ2729" i="1"/>
  <c r="BA2729" i="1"/>
  <c r="BC2729" i="1"/>
  <c r="BD2729" i="1"/>
  <c r="AI2692" i="1"/>
  <c r="AM2692" i="1"/>
  <c r="AY3140" i="1"/>
  <c r="BC3140" i="1" s="1"/>
  <c r="AY3135" i="1"/>
  <c r="BC3135" i="1" s="1"/>
  <c r="AY3130" i="1"/>
  <c r="BC3130" i="1" s="1"/>
  <c r="AG3130" i="1"/>
  <c r="BA3128" i="1"/>
  <c r="AY3125" i="1"/>
  <c r="BC3125" i="1" s="1"/>
  <c r="AG3125" i="1"/>
  <c r="BA3123" i="1"/>
  <c r="AY3120" i="1"/>
  <c r="BC3120" i="1" s="1"/>
  <c r="AG3120" i="1"/>
  <c r="BA3118" i="1"/>
  <c r="AY3115" i="1"/>
  <c r="BC3115" i="1" s="1"/>
  <c r="AG3115" i="1"/>
  <c r="BA3113" i="1"/>
  <c r="AY3110" i="1"/>
  <c r="BC3110" i="1" s="1"/>
  <c r="AG3110" i="1"/>
  <c r="BA3108" i="1"/>
  <c r="AE3107" i="1"/>
  <c r="AY3105" i="1"/>
  <c r="BC3105" i="1" s="1"/>
  <c r="AG3105" i="1"/>
  <c r="BA3103" i="1"/>
  <c r="AE3102" i="1"/>
  <c r="AY3100" i="1"/>
  <c r="BC3100" i="1" s="1"/>
  <c r="AG3100" i="1"/>
  <c r="AJ3100" i="1" s="1"/>
  <c r="BA3098" i="1"/>
  <c r="AE3097" i="1"/>
  <c r="AY3095" i="1"/>
  <c r="BC3095" i="1" s="1"/>
  <c r="AG3095" i="1"/>
  <c r="AJ3095" i="1" s="1"/>
  <c r="BA3093" i="1"/>
  <c r="AE3092" i="1"/>
  <c r="AY3087" i="1"/>
  <c r="AE3083" i="1"/>
  <c r="BD3082" i="1"/>
  <c r="AF3079" i="1"/>
  <c r="BA3075" i="1"/>
  <c r="BD3073" i="1"/>
  <c r="AG3073" i="1"/>
  <c r="AJ3073" i="1" s="1"/>
  <c r="AK3065" i="1"/>
  <c r="AN3065" i="1" s="1"/>
  <c r="AF3063" i="1"/>
  <c r="BD3062" i="1"/>
  <c r="BC3061" i="1"/>
  <c r="AL3060" i="1"/>
  <c r="AN3060" i="1" s="1"/>
  <c r="AH3060" i="1"/>
  <c r="AF3059" i="1"/>
  <c r="AK3059" i="1"/>
  <c r="AY3046" i="1"/>
  <c r="BC3046" i="1" s="1"/>
  <c r="AZ3046" i="1"/>
  <c r="BA3046" i="1"/>
  <c r="AY3036" i="1"/>
  <c r="AZ3036" i="1"/>
  <c r="BA3036" i="1"/>
  <c r="AE3029" i="1"/>
  <c r="AF3029" i="1"/>
  <c r="AG3029" i="1"/>
  <c r="AK3029" i="1"/>
  <c r="AY3027" i="1"/>
  <c r="BC3027" i="1" s="1"/>
  <c r="AZ3027" i="1"/>
  <c r="BA3027" i="1"/>
  <c r="BD3027" i="1"/>
  <c r="AY3022" i="1"/>
  <c r="AZ3022" i="1"/>
  <c r="BB3022" i="1"/>
  <c r="BA3022" i="1" s="1"/>
  <c r="R3022" i="1"/>
  <c r="S3022" i="1" s="1"/>
  <c r="BB3018" i="1"/>
  <c r="BA3018" i="1" s="1"/>
  <c r="BC3018" i="1"/>
  <c r="BD3018" i="1"/>
  <c r="AW3017" i="1"/>
  <c r="AX3017" i="1" s="1"/>
  <c r="S3015" i="1"/>
  <c r="P3014" i="1"/>
  <c r="R3014" i="1" s="1"/>
  <c r="S3014" i="1" s="1"/>
  <c r="Q3013" i="1"/>
  <c r="AD3013" i="1"/>
  <c r="O3013" i="1"/>
  <c r="P3013" i="1" s="1"/>
  <c r="R3013" i="1" s="1"/>
  <c r="AN3012" i="1"/>
  <c r="AF3006" i="1"/>
  <c r="AG3006" i="1"/>
  <c r="AK3006" i="1"/>
  <c r="AE3006" i="1"/>
  <c r="AY2999" i="1"/>
  <c r="BC2999" i="1" s="1"/>
  <c r="AZ2999" i="1"/>
  <c r="BD2999" i="1"/>
  <c r="S2997" i="1"/>
  <c r="AD2995" i="1"/>
  <c r="AW2995" i="1"/>
  <c r="AX2995" i="1" s="1"/>
  <c r="N2995" i="1"/>
  <c r="P2995" i="1" s="1"/>
  <c r="O2995" i="1"/>
  <c r="Q2975" i="1"/>
  <c r="AD2975" i="1"/>
  <c r="AW2975" i="1"/>
  <c r="AX2975" i="1" s="1"/>
  <c r="AW2966" i="1"/>
  <c r="AX2966" i="1" s="1"/>
  <c r="N2966" i="1"/>
  <c r="O2966" i="1"/>
  <c r="Q2966" i="1"/>
  <c r="AD2966" i="1"/>
  <c r="AF2965" i="1"/>
  <c r="AG2965" i="1"/>
  <c r="AK2965" i="1"/>
  <c r="AE2965" i="1"/>
  <c r="AN2950" i="1"/>
  <c r="AF2945" i="1"/>
  <c r="AG2945" i="1"/>
  <c r="AK2945" i="1"/>
  <c r="AE2945" i="1"/>
  <c r="AF2943" i="1"/>
  <c r="AG2943" i="1"/>
  <c r="AK2943" i="1"/>
  <c r="AE2943" i="1"/>
  <c r="R2940" i="1"/>
  <c r="AW2935" i="1"/>
  <c r="AX2935" i="1" s="1"/>
  <c r="AJ2925" i="1"/>
  <c r="R2916" i="1"/>
  <c r="P2912" i="1"/>
  <c r="R2912" i="1" s="1"/>
  <c r="AY2904" i="1"/>
  <c r="BC2904" i="1" s="1"/>
  <c r="AZ2904" i="1"/>
  <c r="BB2904" i="1"/>
  <c r="BA2904" i="1" s="1"/>
  <c r="BB2900" i="1"/>
  <c r="BA2900" i="1" s="1"/>
  <c r="BC2900" i="1" s="1"/>
  <c r="BD2900" i="1"/>
  <c r="AL2896" i="1"/>
  <c r="N2891" i="1"/>
  <c r="P2891" i="1" s="1"/>
  <c r="O2891" i="1"/>
  <c r="N2886" i="1"/>
  <c r="O2886" i="1"/>
  <c r="Q2886" i="1"/>
  <c r="AD2886" i="1"/>
  <c r="AW2886" i="1"/>
  <c r="AX2886" i="1" s="1"/>
  <c r="BB2876" i="1"/>
  <c r="BA2876" i="1" s="1"/>
  <c r="BC2876" i="1"/>
  <c r="BD2876" i="1"/>
  <c r="AZ2876" i="1"/>
  <c r="AH2873" i="1"/>
  <c r="AL2873" i="1"/>
  <c r="AY2871" i="1"/>
  <c r="AZ2871" i="1"/>
  <c r="BD2871" i="1"/>
  <c r="S2870" i="1"/>
  <c r="AH2868" i="1"/>
  <c r="AL2868" i="1"/>
  <c r="AJ2865" i="1"/>
  <c r="AJ2858" i="1"/>
  <c r="AY2846" i="1"/>
  <c r="AZ2846" i="1"/>
  <c r="BA2846" i="1"/>
  <c r="BD2846" i="1"/>
  <c r="AK2844" i="1"/>
  <c r="AE2844" i="1"/>
  <c r="AF2844" i="1"/>
  <c r="AG2844" i="1"/>
  <c r="AE2804" i="1"/>
  <c r="AF2804" i="1"/>
  <c r="AG2804" i="1"/>
  <c r="AK2804" i="1"/>
  <c r="AH2802" i="1"/>
  <c r="AL2802" i="1"/>
  <c r="BA2788" i="1"/>
  <c r="BD2788" i="1"/>
  <c r="AZ2788" i="1"/>
  <c r="BC2788" i="1" s="1"/>
  <c r="AH2779" i="1"/>
  <c r="AL2779" i="1"/>
  <c r="AI2767" i="1"/>
  <c r="AM2767" i="1"/>
  <c r="AE2746" i="1"/>
  <c r="AF2746" i="1"/>
  <c r="AG2746" i="1"/>
  <c r="AK2746" i="1"/>
  <c r="AK2745" i="1"/>
  <c r="AE2745" i="1"/>
  <c r="AF2745" i="1"/>
  <c r="AG2745" i="1"/>
  <c r="AH2744" i="1"/>
  <c r="AL2744" i="1"/>
  <c r="AI2737" i="1"/>
  <c r="AM2737" i="1"/>
  <c r="AE2733" i="1"/>
  <c r="AF2733" i="1"/>
  <c r="AG2733" i="1"/>
  <c r="AK2733" i="1"/>
  <c r="BA2727" i="1"/>
  <c r="BC2727" i="1" s="1"/>
  <c r="BD2727" i="1"/>
  <c r="AZ2727" i="1"/>
  <c r="AY2727" i="1"/>
  <c r="AY2724" i="1"/>
  <c r="BC2724" i="1" s="1"/>
  <c r="AZ2724" i="1"/>
  <c r="BA2724" i="1"/>
  <c r="BD2724" i="1"/>
  <c r="AE2711" i="1"/>
  <c r="AF2711" i="1"/>
  <c r="AG2711" i="1"/>
  <c r="AK2711" i="1"/>
  <c r="AY2709" i="1"/>
  <c r="AZ2709" i="1"/>
  <c r="BC2709" i="1" s="1"/>
  <c r="BA2709" i="1"/>
  <c r="BD2709" i="1"/>
  <c r="AY2708" i="1"/>
  <c r="BC2708" i="1" s="1"/>
  <c r="AZ2708" i="1"/>
  <c r="BA2708" i="1"/>
  <c r="BD2708" i="1"/>
  <c r="AH2694" i="1"/>
  <c r="AL2694" i="1"/>
  <c r="AI2672" i="1"/>
  <c r="AM2672" i="1"/>
  <c r="AI2627" i="1"/>
  <c r="AM2627" i="1"/>
  <c r="AF3130" i="1"/>
  <c r="AZ3128" i="1"/>
  <c r="AF3125" i="1"/>
  <c r="AZ3123" i="1"/>
  <c r="AF3120" i="1"/>
  <c r="AZ3118" i="1"/>
  <c r="AF3115" i="1"/>
  <c r="AZ3113" i="1"/>
  <c r="AF3110" i="1"/>
  <c r="AZ3108" i="1"/>
  <c r="AF3105" i="1"/>
  <c r="AK3090" i="1"/>
  <c r="AK3077" i="1"/>
  <c r="R3072" i="1"/>
  <c r="AL3063" i="1"/>
  <c r="AH3052" i="1"/>
  <c r="AL3052" i="1"/>
  <c r="BD3043" i="1"/>
  <c r="AY3043" i="1"/>
  <c r="BC3043" i="1" s="1"/>
  <c r="AE3034" i="1"/>
  <c r="AF3034" i="1"/>
  <c r="AG3034" i="1"/>
  <c r="AK3034" i="1"/>
  <c r="AI3025" i="1"/>
  <c r="AM3025" i="1"/>
  <c r="AH3023" i="1"/>
  <c r="AL3023" i="1"/>
  <c r="O3009" i="1"/>
  <c r="Q3009" i="1"/>
  <c r="AD3009" i="1"/>
  <c r="N3009" i="1"/>
  <c r="P3009" i="1" s="1"/>
  <c r="R3009" i="1" s="1"/>
  <c r="AH3008" i="1"/>
  <c r="AL3008" i="1"/>
  <c r="BC3002" i="1"/>
  <c r="S3002" i="1"/>
  <c r="R2995" i="1"/>
  <c r="S2995" i="1" s="1"/>
  <c r="AD2994" i="1"/>
  <c r="AW2994" i="1"/>
  <c r="AX2994" i="1" s="1"/>
  <c r="N2994" i="1"/>
  <c r="O2994" i="1"/>
  <c r="AF2992" i="1"/>
  <c r="AG2992" i="1"/>
  <c r="AK2992" i="1"/>
  <c r="AE2992" i="1"/>
  <c r="AH2991" i="1"/>
  <c r="AL2991" i="1"/>
  <c r="AH2989" i="1"/>
  <c r="AL2989" i="1"/>
  <c r="N2988" i="1"/>
  <c r="O2988" i="1"/>
  <c r="Q2988" i="1"/>
  <c r="AD2988" i="1"/>
  <c r="AW2988" i="1"/>
  <c r="AX2988" i="1" s="1"/>
  <c r="AE2982" i="1"/>
  <c r="AF2982" i="1"/>
  <c r="AG2982" i="1"/>
  <c r="AY2969" i="1"/>
  <c r="BC2969" i="1" s="1"/>
  <c r="AZ2969" i="1"/>
  <c r="BB2969" i="1"/>
  <c r="BA2969" i="1" s="1"/>
  <c r="AG2964" i="1"/>
  <c r="AK2964" i="1"/>
  <c r="AF2964" i="1"/>
  <c r="AY2958" i="1"/>
  <c r="AZ2958" i="1"/>
  <c r="BB2958" i="1"/>
  <c r="BA2958" i="1" s="1"/>
  <c r="S2957" i="1"/>
  <c r="AL2956" i="1"/>
  <c r="AH2956" i="1"/>
  <c r="BC2952" i="1"/>
  <c r="BD2952" i="1"/>
  <c r="AY2952" i="1"/>
  <c r="BB2952" i="1"/>
  <c r="BA2952" i="1" s="1"/>
  <c r="AW2946" i="1"/>
  <c r="AX2946" i="1" s="1"/>
  <c r="N2946" i="1"/>
  <c r="O2946" i="1"/>
  <c r="Q2946" i="1"/>
  <c r="AD2946" i="1"/>
  <c r="AG2944" i="1"/>
  <c r="AK2944" i="1"/>
  <c r="AF2944" i="1"/>
  <c r="AW2938" i="1"/>
  <c r="AX2938" i="1" s="1"/>
  <c r="N2938" i="1"/>
  <c r="O2938" i="1"/>
  <c r="Q2938" i="1"/>
  <c r="AD2923" i="1"/>
  <c r="AW2923" i="1"/>
  <c r="AX2923" i="1" s="1"/>
  <c r="N2923" i="1"/>
  <c r="O2923" i="1"/>
  <c r="AK2912" i="1"/>
  <c r="AE2912" i="1"/>
  <c r="AF2912" i="1"/>
  <c r="AG2912" i="1"/>
  <c r="Q2910" i="1"/>
  <c r="S2910" i="1" s="1"/>
  <c r="AD2910" i="1"/>
  <c r="AW2910" i="1"/>
  <c r="AX2910" i="1" s="1"/>
  <c r="Q2899" i="1"/>
  <c r="AD2899" i="1"/>
  <c r="AD2874" i="1"/>
  <c r="N2874" i="1"/>
  <c r="P2874" i="1" s="1"/>
  <c r="R2874" i="1" s="1"/>
  <c r="Q2874" i="1"/>
  <c r="S2874" i="1" s="1"/>
  <c r="AJ2872" i="1"/>
  <c r="AY2867" i="1"/>
  <c r="AZ2867" i="1"/>
  <c r="BA2867" i="1"/>
  <c r="BC2867" i="1"/>
  <c r="AI2862" i="1"/>
  <c r="AM2862" i="1"/>
  <c r="AF2859" i="1"/>
  <c r="AG2859" i="1"/>
  <c r="AK2859" i="1"/>
  <c r="AE2859" i="1"/>
  <c r="AY2857" i="1"/>
  <c r="AZ2857" i="1"/>
  <c r="BA2857" i="1"/>
  <c r="AL2847" i="1"/>
  <c r="AH2847" i="1"/>
  <c r="AY2807" i="1"/>
  <c r="AZ2807" i="1"/>
  <c r="BA2807" i="1"/>
  <c r="BC2807" i="1"/>
  <c r="BD2807" i="1"/>
  <c r="AE2801" i="1"/>
  <c r="AF2801" i="1"/>
  <c r="AG2801" i="1"/>
  <c r="AK2801" i="1"/>
  <c r="AI2784" i="1"/>
  <c r="AM2784" i="1"/>
  <c r="AE2778" i="1"/>
  <c r="AF2778" i="1"/>
  <c r="AG2778" i="1"/>
  <c r="AK2778" i="1"/>
  <c r="AI2777" i="1"/>
  <c r="AM2777" i="1"/>
  <c r="AY2774" i="1"/>
  <c r="AZ2774" i="1"/>
  <c r="BA2774" i="1"/>
  <c r="BC2774" i="1" s="1"/>
  <c r="BD2774" i="1"/>
  <c r="AY2739" i="1"/>
  <c r="BC2739" i="1" s="1"/>
  <c r="AZ2739" i="1"/>
  <c r="BA2739" i="1"/>
  <c r="BD2739" i="1"/>
  <c r="AE2731" i="1"/>
  <c r="AF2731" i="1"/>
  <c r="AG2731" i="1"/>
  <c r="AK2731" i="1"/>
  <c r="AE2671" i="1"/>
  <c r="AF2671" i="1"/>
  <c r="AG2671" i="1"/>
  <c r="AK2671" i="1"/>
  <c r="AI2610" i="1"/>
  <c r="AM2610" i="1"/>
  <c r="AY3128" i="1"/>
  <c r="AY3123" i="1"/>
  <c r="BC3123" i="1" s="1"/>
  <c r="AY3118" i="1"/>
  <c r="AE3115" i="1"/>
  <c r="AY3113" i="1"/>
  <c r="AE3110" i="1"/>
  <c r="AY3108" i="1"/>
  <c r="AY3103" i="1"/>
  <c r="BC3103" i="1" s="1"/>
  <c r="AY3098" i="1"/>
  <c r="BC3098" i="1" s="1"/>
  <c r="AY3093" i="1"/>
  <c r="BC3093" i="1" s="1"/>
  <c r="AK3088" i="1"/>
  <c r="AE3082" i="1"/>
  <c r="BD3071" i="1"/>
  <c r="AJ3065" i="1"/>
  <c r="AY3061" i="1"/>
  <c r="BC3060" i="1"/>
  <c r="AZ3060" i="1"/>
  <c r="AZ3059" i="1"/>
  <c r="BC3059" i="1" s="1"/>
  <c r="BD3059" i="1"/>
  <c r="AK3057" i="1"/>
  <c r="AM3056" i="1"/>
  <c r="AI3056" i="1"/>
  <c r="AJ3056" i="1" s="1"/>
  <c r="BA3055" i="1"/>
  <c r="BC3055" i="1"/>
  <c r="BD3055" i="1"/>
  <c r="AZ3055" i="1"/>
  <c r="AK3053" i="1"/>
  <c r="AE3053" i="1"/>
  <c r="AF3053" i="1"/>
  <c r="AG3053" i="1"/>
  <c r="AG3052" i="1"/>
  <c r="AK3052" i="1"/>
  <c r="AF3052" i="1"/>
  <c r="AI3050" i="1"/>
  <c r="AM3050" i="1"/>
  <c r="AY3049" i="1"/>
  <c r="AZ3049" i="1"/>
  <c r="BA3049" i="1"/>
  <c r="BC3049" i="1"/>
  <c r="BD3049" i="1"/>
  <c r="AE3044" i="1"/>
  <c r="AF3044" i="1"/>
  <c r="AG3044" i="1"/>
  <c r="AK3044" i="1"/>
  <c r="AY3042" i="1"/>
  <c r="AZ3042" i="1"/>
  <c r="BA3042" i="1"/>
  <c r="BC3042" i="1"/>
  <c r="BD3042" i="1"/>
  <c r="AI3040" i="1"/>
  <c r="AM3040" i="1"/>
  <c r="AY3039" i="1"/>
  <c r="AZ3039" i="1"/>
  <c r="BA3039" i="1"/>
  <c r="BC3039" i="1" s="1"/>
  <c r="BD3039" i="1"/>
  <c r="AL3025" i="1"/>
  <c r="AN3025" i="1" s="1"/>
  <c r="AH3025" i="1"/>
  <c r="AJ3025" i="1" s="1"/>
  <c r="AG3023" i="1"/>
  <c r="AK3023" i="1"/>
  <c r="AF3023" i="1"/>
  <c r="AG3008" i="1"/>
  <c r="AK3008" i="1"/>
  <c r="AF3008" i="1"/>
  <c r="AI2998" i="1"/>
  <c r="AM2998" i="1"/>
  <c r="AN2998" i="1" s="1"/>
  <c r="AW2993" i="1"/>
  <c r="AX2993" i="1" s="1"/>
  <c r="N2993" i="1"/>
  <c r="P2993" i="1" s="1"/>
  <c r="R2993" i="1" s="1"/>
  <c r="O2993" i="1"/>
  <c r="Q2993" i="1"/>
  <c r="AD2993" i="1"/>
  <c r="AG2991" i="1"/>
  <c r="AK2991" i="1"/>
  <c r="AF2991" i="1"/>
  <c r="AG2989" i="1"/>
  <c r="AK2989" i="1"/>
  <c r="AF2989" i="1"/>
  <c r="S2985" i="1"/>
  <c r="AW2979" i="1"/>
  <c r="AX2979" i="1" s="1"/>
  <c r="N2979" i="1"/>
  <c r="O2979" i="1"/>
  <c r="Q2979" i="1"/>
  <c r="AD2974" i="1"/>
  <c r="AW2974" i="1"/>
  <c r="AX2974" i="1" s="1"/>
  <c r="Q2974" i="1"/>
  <c r="S2974" i="1" s="1"/>
  <c r="S2972" i="1"/>
  <c r="P2957" i="1"/>
  <c r="R2957" i="1" s="1"/>
  <c r="AI2950" i="1"/>
  <c r="AM2950" i="1"/>
  <c r="AD2930" i="1"/>
  <c r="AW2930" i="1"/>
  <c r="AX2930" i="1" s="1"/>
  <c r="N2930" i="1"/>
  <c r="P2930" i="1" s="1"/>
  <c r="R2930" i="1" s="1"/>
  <c r="S2930" i="1" s="1"/>
  <c r="O2930" i="1"/>
  <c r="AF2928" i="1"/>
  <c r="AG2928" i="1"/>
  <c r="AK2928" i="1"/>
  <c r="AE2928" i="1"/>
  <c r="AD2922" i="1"/>
  <c r="AW2922" i="1"/>
  <c r="AX2922" i="1" s="1"/>
  <c r="N2922" i="1"/>
  <c r="O2922" i="1"/>
  <c r="N2918" i="1"/>
  <c r="P2918" i="1" s="1"/>
  <c r="O2918" i="1"/>
  <c r="Q2918" i="1"/>
  <c r="S2918" i="1" s="1"/>
  <c r="AD2918" i="1"/>
  <c r="AW2918" i="1"/>
  <c r="AX2918" i="1" s="1"/>
  <c r="R2915" i="1"/>
  <c r="BB2912" i="1"/>
  <c r="BA2912" i="1" s="1"/>
  <c r="BC2912" i="1"/>
  <c r="BD2912" i="1"/>
  <c r="AZ2912" i="1"/>
  <c r="AD2898" i="1"/>
  <c r="N2898" i="1"/>
  <c r="P2898" i="1" s="1"/>
  <c r="R2898" i="1" s="1"/>
  <c r="Q2898" i="1"/>
  <c r="S2898" i="1" s="1"/>
  <c r="R2891" i="1"/>
  <c r="AV2885" i="1"/>
  <c r="Q2878" i="1"/>
  <c r="AD2878" i="1"/>
  <c r="O2878" i="1"/>
  <c r="P2878" i="1" s="1"/>
  <c r="R2878" i="1" s="1"/>
  <c r="AI2872" i="1"/>
  <c r="AM2872" i="1"/>
  <c r="AN2872" i="1" s="1"/>
  <c r="AL2862" i="1"/>
  <c r="AN2862" i="1" s="1"/>
  <c r="AH2862" i="1"/>
  <c r="AH2853" i="1"/>
  <c r="AF2851" i="1"/>
  <c r="AE2851" i="1"/>
  <c r="AK2851" i="1"/>
  <c r="AK2849" i="1"/>
  <c r="AE2849" i="1"/>
  <c r="AF2849" i="1"/>
  <c r="AG2849" i="1"/>
  <c r="AH2846" i="1"/>
  <c r="AL2846" i="1"/>
  <c r="BA2845" i="1"/>
  <c r="BD2845" i="1"/>
  <c r="AZ2845" i="1"/>
  <c r="BC2845" i="1" s="1"/>
  <c r="AF2841" i="1"/>
  <c r="AG2841" i="1"/>
  <c r="AE2841" i="1"/>
  <c r="AK2841" i="1"/>
  <c r="AY2822" i="1"/>
  <c r="BC2822" i="1" s="1"/>
  <c r="AZ2822" i="1"/>
  <c r="BA2822" i="1"/>
  <c r="BD2822" i="1"/>
  <c r="AE2814" i="1"/>
  <c r="AF2814" i="1"/>
  <c r="AG2814" i="1"/>
  <c r="AK2814" i="1"/>
  <c r="AY2812" i="1"/>
  <c r="AZ2812" i="1"/>
  <c r="BC2812" i="1" s="1"/>
  <c r="BA2812" i="1"/>
  <c r="BD2812" i="1"/>
  <c r="AI2807" i="1"/>
  <c r="AM2807" i="1"/>
  <c r="AY2797" i="1"/>
  <c r="BC2797" i="1" s="1"/>
  <c r="AZ2797" i="1"/>
  <c r="BA2797" i="1"/>
  <c r="BD2797" i="1"/>
  <c r="AE2786" i="1"/>
  <c r="AF2786" i="1"/>
  <c r="AG2786" i="1"/>
  <c r="AK2786" i="1"/>
  <c r="AK2785" i="1"/>
  <c r="AE2785" i="1"/>
  <c r="AF2785" i="1"/>
  <c r="AG2785" i="1"/>
  <c r="AH2784" i="1"/>
  <c r="AL2784" i="1"/>
  <c r="AK2752" i="1"/>
  <c r="AE2752" i="1"/>
  <c r="AG2752" i="1"/>
  <c r="AF2752" i="1"/>
  <c r="AY2749" i="1"/>
  <c r="BC2749" i="1" s="1"/>
  <c r="AZ2749" i="1"/>
  <c r="BA2749" i="1"/>
  <c r="BD2749" i="1"/>
  <c r="AY2741" i="1"/>
  <c r="AZ2741" i="1"/>
  <c r="BA2741" i="1"/>
  <c r="BC2741" i="1"/>
  <c r="BD2741" i="1"/>
  <c r="AI2732" i="1"/>
  <c r="AM2732" i="1"/>
  <c r="AI2729" i="1"/>
  <c r="AM2729" i="1"/>
  <c r="AE2726" i="1"/>
  <c r="AF2726" i="1"/>
  <c r="AG2726" i="1"/>
  <c r="AK2726" i="1"/>
  <c r="AH2724" i="1"/>
  <c r="AL2724" i="1"/>
  <c r="BD2720" i="1"/>
  <c r="AY2720" i="1"/>
  <c r="BA2720" i="1"/>
  <c r="BC2720" i="1"/>
  <c r="AZ2720" i="1"/>
  <c r="AE2706" i="1"/>
  <c r="AF2706" i="1"/>
  <c r="AG2706" i="1"/>
  <c r="AK2706" i="1"/>
  <c r="AE2696" i="1"/>
  <c r="AF2696" i="1"/>
  <c r="AG2696" i="1"/>
  <c r="AK2696" i="1"/>
  <c r="AG2638" i="1"/>
  <c r="AK2638" i="1"/>
  <c r="AE2638" i="1"/>
  <c r="AF2638" i="1"/>
  <c r="AY2558" i="1"/>
  <c r="BC2558" i="1" s="1"/>
  <c r="AZ2558" i="1"/>
  <c r="BB2558" i="1"/>
  <c r="BA2558" i="1" s="1"/>
  <c r="BD2558" i="1"/>
  <c r="AI3088" i="1"/>
  <c r="AG3085" i="1"/>
  <c r="BC3075" i="1"/>
  <c r="AZ3074" i="1"/>
  <c r="BC3074" i="1" s="1"/>
  <c r="BD3074" i="1"/>
  <c r="BA3071" i="1"/>
  <c r="BD3065" i="1"/>
  <c r="AZ3062" i="1"/>
  <c r="BC3062" i="1" s="1"/>
  <c r="AI3057" i="1"/>
  <c r="AY3051" i="1"/>
  <c r="AZ3051" i="1"/>
  <c r="BA3051" i="1"/>
  <c r="AL3050" i="1"/>
  <c r="AN3050" i="1" s="1"/>
  <c r="AH3050" i="1"/>
  <c r="AJ3050" i="1" s="1"/>
  <c r="AK3040" i="1"/>
  <c r="AY3032" i="1"/>
  <c r="BC3032" i="1" s="1"/>
  <c r="AZ3032" i="1"/>
  <c r="BA3032" i="1"/>
  <c r="BD3032" i="1"/>
  <c r="AM3031" i="1"/>
  <c r="AN3031" i="1" s="1"/>
  <c r="AI3031" i="1"/>
  <c r="AJ3031" i="1" s="1"/>
  <c r="BA3030" i="1"/>
  <c r="BD3030" i="1"/>
  <c r="AZ3030" i="1"/>
  <c r="BC3030" i="1" s="1"/>
  <c r="AK3028" i="1"/>
  <c r="AE3028" i="1"/>
  <c r="AF3028" i="1"/>
  <c r="AG3028" i="1"/>
  <c r="AG3027" i="1"/>
  <c r="AK3027" i="1"/>
  <c r="AF3027" i="1"/>
  <c r="AF3024" i="1"/>
  <c r="AY3021" i="1"/>
  <c r="AZ3021" i="1"/>
  <c r="BD3021" i="1"/>
  <c r="BB3015" i="1"/>
  <c r="BA3015" i="1" s="1"/>
  <c r="BC3015" i="1" s="1"/>
  <c r="BD3015" i="1"/>
  <c r="AZ3013" i="1"/>
  <c r="BC3013" i="1" s="1"/>
  <c r="BB3013" i="1"/>
  <c r="BA3013" i="1" s="1"/>
  <c r="BD3013" i="1"/>
  <c r="AY3013" i="1"/>
  <c r="BC2997" i="1"/>
  <c r="AL2996" i="1"/>
  <c r="AH2996" i="1"/>
  <c r="AW2980" i="1"/>
  <c r="AX2980" i="1" s="1"/>
  <c r="N2980" i="1"/>
  <c r="P2980" i="1" s="1"/>
  <c r="R2980" i="1" s="1"/>
  <c r="O2980" i="1"/>
  <c r="Q2980" i="1"/>
  <c r="R2974" i="1"/>
  <c r="AD2973" i="1"/>
  <c r="AW2973" i="1"/>
  <c r="AX2973" i="1" s="1"/>
  <c r="N2973" i="1"/>
  <c r="O2973" i="1"/>
  <c r="AY2967" i="1"/>
  <c r="AZ2967" i="1"/>
  <c r="BC2967" i="1" s="1"/>
  <c r="BB2967" i="1"/>
  <c r="BA2967" i="1" s="1"/>
  <c r="AW2964" i="1"/>
  <c r="AX2964" i="1" s="1"/>
  <c r="N2964" i="1"/>
  <c r="P2964" i="1" s="1"/>
  <c r="R2964" i="1" s="1"/>
  <c r="O2964" i="1"/>
  <c r="Q2964" i="1"/>
  <c r="Q2955" i="1"/>
  <c r="AD2955" i="1"/>
  <c r="O2955" i="1"/>
  <c r="P2955" i="1" s="1"/>
  <c r="R2955" i="1" s="1"/>
  <c r="BB2951" i="1"/>
  <c r="BA2951" i="1" s="1"/>
  <c r="BC2951" i="1"/>
  <c r="BD2951" i="1"/>
  <c r="AH2950" i="1"/>
  <c r="AJ2950" i="1" s="1"/>
  <c r="AL2950" i="1"/>
  <c r="AY2947" i="1"/>
  <c r="BC2947" i="1" s="1"/>
  <c r="AZ2947" i="1"/>
  <c r="BB2947" i="1"/>
  <c r="BA2947" i="1" s="1"/>
  <c r="AW2944" i="1"/>
  <c r="AX2944" i="1" s="1"/>
  <c r="N2944" i="1"/>
  <c r="P2944" i="1" s="1"/>
  <c r="R2944" i="1" s="1"/>
  <c r="O2944" i="1"/>
  <c r="Q2944" i="1"/>
  <c r="AG2942" i="1"/>
  <c r="AK2942" i="1"/>
  <c r="AF2942" i="1"/>
  <c r="AY2939" i="1"/>
  <c r="BC2939" i="1" s="1"/>
  <c r="AZ2939" i="1"/>
  <c r="BB2939" i="1"/>
  <c r="BA2939" i="1" s="1"/>
  <c r="BB2933" i="1"/>
  <c r="BA2933" i="1" s="1"/>
  <c r="BC2933" i="1" s="1"/>
  <c r="BD2933" i="1"/>
  <c r="AW2929" i="1"/>
  <c r="AX2929" i="1" s="1"/>
  <c r="N2929" i="1"/>
  <c r="O2929" i="1"/>
  <c r="Q2929" i="1"/>
  <c r="AD2929" i="1"/>
  <c r="AY2925" i="1"/>
  <c r="AZ2925" i="1"/>
  <c r="BD2925" i="1"/>
  <c r="AN2924" i="1"/>
  <c r="AJ2921" i="1"/>
  <c r="R2918" i="1"/>
  <c r="AY2906" i="1"/>
  <c r="AZ2906" i="1"/>
  <c r="BB2906" i="1"/>
  <c r="BA2906" i="1" s="1"/>
  <c r="BC2906" i="1"/>
  <c r="BB2899" i="1"/>
  <c r="BA2899" i="1" s="1"/>
  <c r="BC2899" i="1"/>
  <c r="BD2899" i="1"/>
  <c r="AZ2899" i="1"/>
  <c r="AD2897" i="1"/>
  <c r="N2897" i="1"/>
  <c r="P2897" i="1" s="1"/>
  <c r="R2897" i="1" s="1"/>
  <c r="S2897" i="1" s="1"/>
  <c r="O2897" i="1"/>
  <c r="P2892" i="1"/>
  <c r="R2892" i="1" s="1"/>
  <c r="AG2883" i="1"/>
  <c r="AK2883" i="1"/>
  <c r="AF2883" i="1"/>
  <c r="AF2882" i="1"/>
  <c r="AG2882" i="1"/>
  <c r="AK2882" i="1"/>
  <c r="AE2882" i="1"/>
  <c r="O2879" i="1"/>
  <c r="N2879" i="1"/>
  <c r="P2879" i="1" s="1"/>
  <c r="R2879" i="1" s="1"/>
  <c r="AM2871" i="1"/>
  <c r="BA2866" i="1"/>
  <c r="BD2866" i="1"/>
  <c r="AZ2866" i="1"/>
  <c r="BC2866" i="1" s="1"/>
  <c r="AZ2864" i="1"/>
  <c r="BC2864" i="1" s="1"/>
  <c r="AY2864" i="1"/>
  <c r="BA2864" i="1"/>
  <c r="BD2864" i="1"/>
  <c r="AY2824" i="1"/>
  <c r="BC2824" i="1" s="1"/>
  <c r="AZ2824" i="1"/>
  <c r="BA2824" i="1"/>
  <c r="BD2824" i="1"/>
  <c r="AY2817" i="1"/>
  <c r="AZ2817" i="1"/>
  <c r="BA2817" i="1"/>
  <c r="BC2817" i="1"/>
  <c r="BD2817" i="1"/>
  <c r="AH2807" i="1"/>
  <c r="AL2807" i="1"/>
  <c r="BD2798" i="1"/>
  <c r="AY2798" i="1"/>
  <c r="BC2798" i="1"/>
  <c r="BA2798" i="1"/>
  <c r="AH2797" i="1"/>
  <c r="AL2797" i="1"/>
  <c r="BD2789" i="1"/>
  <c r="AY2789" i="1"/>
  <c r="BC2789" i="1" s="1"/>
  <c r="BA2789" i="1"/>
  <c r="AZ2789" i="1"/>
  <c r="AH2774" i="1"/>
  <c r="AL2774" i="1"/>
  <c r="BD2770" i="1"/>
  <c r="AY2770" i="1"/>
  <c r="BA2770" i="1"/>
  <c r="AZ2770" i="1"/>
  <c r="BC2770" i="1" s="1"/>
  <c r="AE2761" i="1"/>
  <c r="AF2761" i="1"/>
  <c r="AG2761" i="1"/>
  <c r="AK2761" i="1"/>
  <c r="AY2759" i="1"/>
  <c r="BC2759" i="1" s="1"/>
  <c r="AZ2759" i="1"/>
  <c r="BA2759" i="1"/>
  <c r="BD2759" i="1"/>
  <c r="AH2749" i="1"/>
  <c r="AL2749" i="1"/>
  <c r="AI2742" i="1"/>
  <c r="AM2742" i="1"/>
  <c r="AI2739" i="1"/>
  <c r="AM2739" i="1"/>
  <c r="AE2728" i="1"/>
  <c r="AF2728" i="1"/>
  <c r="AG2728" i="1"/>
  <c r="AK2728" i="1"/>
  <c r="AI2727" i="1"/>
  <c r="AM2727" i="1"/>
  <c r="BA2722" i="1"/>
  <c r="BD2722" i="1"/>
  <c r="AZ2722" i="1"/>
  <c r="BC2722" i="1" s="1"/>
  <c r="AK2707" i="1"/>
  <c r="AE2707" i="1"/>
  <c r="AF2707" i="1"/>
  <c r="AG2707" i="1"/>
  <c r="AY2704" i="1"/>
  <c r="BC2704" i="1" s="1"/>
  <c r="AZ2704" i="1"/>
  <c r="BA2704" i="1"/>
  <c r="BD2704" i="1"/>
  <c r="AI2697" i="1"/>
  <c r="AM2697" i="1"/>
  <c r="BD2690" i="1"/>
  <c r="AY2690" i="1"/>
  <c r="BC2690" i="1" s="1"/>
  <c r="BA2690" i="1"/>
  <c r="AZ2690" i="1"/>
  <c r="AE2681" i="1"/>
  <c r="AF2681" i="1"/>
  <c r="AG2681" i="1"/>
  <c r="AK2681" i="1"/>
  <c r="BC2665" i="1"/>
  <c r="AE2640" i="1"/>
  <c r="AF2640" i="1"/>
  <c r="AG2640" i="1"/>
  <c r="AK2640" i="1"/>
  <c r="AG2608" i="1"/>
  <c r="AK2608" i="1"/>
  <c r="AE2608" i="1"/>
  <c r="AF2608" i="1"/>
  <c r="AK3107" i="1"/>
  <c r="AK3102" i="1"/>
  <c r="AM3100" i="1"/>
  <c r="AN3100" i="1" s="1"/>
  <c r="AK3097" i="1"/>
  <c r="AM3095" i="1"/>
  <c r="AK3092" i="1"/>
  <c r="AL3086" i="1"/>
  <c r="AN3086" i="1" s="1"/>
  <c r="AF3085" i="1"/>
  <c r="AG3077" i="1"/>
  <c r="O3076" i="1"/>
  <c r="P3076" i="1" s="1"/>
  <c r="R3076" i="1" s="1"/>
  <c r="AY3072" i="1"/>
  <c r="BC3072" i="1" s="1"/>
  <c r="AZ3071" i="1"/>
  <c r="BC3071" i="1" s="1"/>
  <c r="R3069" i="1"/>
  <c r="BA3065" i="1"/>
  <c r="BC3065" i="1" s="1"/>
  <c r="AL3065" i="1"/>
  <c r="AH3065" i="1"/>
  <c r="BA3064" i="1"/>
  <c r="AF3064" i="1"/>
  <c r="AK3064" i="1"/>
  <c r="AL3059" i="1"/>
  <c r="AG3057" i="1"/>
  <c r="AJ3055" i="1"/>
  <c r="AN3051" i="1"/>
  <c r="BD3041" i="1"/>
  <c r="AH3036" i="1"/>
  <c r="AL3036" i="1"/>
  <c r="BA3035" i="1"/>
  <c r="BD3035" i="1"/>
  <c r="AZ3035" i="1"/>
  <c r="BC3035" i="1" s="1"/>
  <c r="AY3026" i="1"/>
  <c r="BC3026" i="1" s="1"/>
  <c r="AZ3026" i="1"/>
  <c r="BA3026" i="1"/>
  <c r="AD3005" i="1"/>
  <c r="AW3005" i="1"/>
  <c r="AX3005" i="1" s="1"/>
  <c r="N3005" i="1"/>
  <c r="P3005" i="1" s="1"/>
  <c r="R3005" i="1" s="1"/>
  <c r="S3005" i="1" s="1"/>
  <c r="O3005" i="1"/>
  <c r="AL2999" i="1"/>
  <c r="BC2998" i="1"/>
  <c r="S2998" i="1"/>
  <c r="BD2992" i="1"/>
  <c r="AW2991" i="1"/>
  <c r="AX2991" i="1" s="1"/>
  <c r="N2991" i="1"/>
  <c r="P2991" i="1" s="1"/>
  <c r="O2991" i="1"/>
  <c r="Q2991" i="1"/>
  <c r="AW2989" i="1"/>
  <c r="AX2989" i="1" s="1"/>
  <c r="N2989" i="1"/>
  <c r="P2989" i="1" s="1"/>
  <c r="O2989" i="1"/>
  <c r="Q2989" i="1"/>
  <c r="BB2985" i="1"/>
  <c r="BA2985" i="1" s="1"/>
  <c r="BC2985" i="1"/>
  <c r="BD2985" i="1"/>
  <c r="AZ2985" i="1"/>
  <c r="AD2984" i="1"/>
  <c r="AW2984" i="1"/>
  <c r="AX2984" i="1" s="1"/>
  <c r="N2984" i="1"/>
  <c r="P2984" i="1" s="1"/>
  <c r="R2984" i="1" s="1"/>
  <c r="Q2984" i="1"/>
  <c r="AD2972" i="1"/>
  <c r="AW2972" i="1"/>
  <c r="AX2972" i="1" s="1"/>
  <c r="N2972" i="1"/>
  <c r="P2972" i="1" s="1"/>
  <c r="R2972" i="1" s="1"/>
  <c r="O2972" i="1"/>
  <c r="AW2971" i="1"/>
  <c r="AX2971" i="1" s="1"/>
  <c r="N2971" i="1"/>
  <c r="P2971" i="1" s="1"/>
  <c r="R2971" i="1" s="1"/>
  <c r="O2971" i="1"/>
  <c r="Q2971" i="1"/>
  <c r="AD2971" i="1"/>
  <c r="AF2970" i="1"/>
  <c r="AG2970" i="1"/>
  <c r="AK2970" i="1"/>
  <c r="AE2970" i="1"/>
  <c r="AZ2956" i="1"/>
  <c r="P2954" i="1"/>
  <c r="R2954" i="1" s="1"/>
  <c r="P2942" i="1"/>
  <c r="R2942" i="1" s="1"/>
  <c r="BC2921" i="1"/>
  <c r="P2919" i="1"/>
  <c r="R2919" i="1" s="1"/>
  <c r="AV2917" i="1"/>
  <c r="AW2917" i="1" s="1"/>
  <c r="AX2917" i="1" s="1"/>
  <c r="N2903" i="1"/>
  <c r="P2903" i="1" s="1"/>
  <c r="R2903" i="1" s="1"/>
  <c r="O2903" i="1"/>
  <c r="N2887" i="1"/>
  <c r="O2887" i="1"/>
  <c r="Q2887" i="1"/>
  <c r="AD2887" i="1"/>
  <c r="P2884" i="1"/>
  <c r="BD2865" i="1"/>
  <c r="AY2860" i="1"/>
  <c r="AZ2860" i="1"/>
  <c r="BA2860" i="1"/>
  <c r="BC2860" i="1"/>
  <c r="BD2860" i="1"/>
  <c r="AH2857" i="1"/>
  <c r="BC2852" i="1"/>
  <c r="AY2852" i="1"/>
  <c r="AZ2852" i="1"/>
  <c r="AF2836" i="1"/>
  <c r="AG2836" i="1"/>
  <c r="AE2836" i="1"/>
  <c r="AJ2835" i="1"/>
  <c r="AI2822" i="1"/>
  <c r="AM2822" i="1"/>
  <c r="AY2811" i="1"/>
  <c r="BC2811" i="1" s="1"/>
  <c r="AZ2811" i="1"/>
  <c r="BA2811" i="1"/>
  <c r="BD2811" i="1"/>
  <c r="AK2808" i="1"/>
  <c r="AE2808" i="1"/>
  <c r="AF2808" i="1"/>
  <c r="AG2808" i="1"/>
  <c r="AY2792" i="1"/>
  <c r="BC2792" i="1" s="1"/>
  <c r="AZ2792" i="1"/>
  <c r="BA2792" i="1"/>
  <c r="BD2792" i="1"/>
  <c r="BA2772" i="1"/>
  <c r="BD2772" i="1"/>
  <c r="AZ2772" i="1"/>
  <c r="BC2772" i="1" s="1"/>
  <c r="AG2749" i="1"/>
  <c r="AK2749" i="1"/>
  <c r="AF2749" i="1"/>
  <c r="AK2740" i="1"/>
  <c r="AE2740" i="1"/>
  <c r="AF2740" i="1"/>
  <c r="AG2740" i="1"/>
  <c r="AH2719" i="1"/>
  <c r="AL2719" i="1"/>
  <c r="AG2704" i="1"/>
  <c r="AK2704" i="1"/>
  <c r="AF2704" i="1"/>
  <c r="AE2704" i="1"/>
  <c r="AY2703" i="1"/>
  <c r="BC2703" i="1" s="1"/>
  <c r="AZ2703" i="1"/>
  <c r="BA2703" i="1"/>
  <c r="BD2703" i="1"/>
  <c r="AY2699" i="1"/>
  <c r="AZ2699" i="1"/>
  <c r="BC2699" i="1" s="1"/>
  <c r="BA2699" i="1"/>
  <c r="BD2699" i="1"/>
  <c r="AH2689" i="1"/>
  <c r="AL2689" i="1"/>
  <c r="AY2674" i="1"/>
  <c r="AZ2674" i="1"/>
  <c r="BA2674" i="1"/>
  <c r="BC2674" i="1"/>
  <c r="BD2674" i="1"/>
  <c r="AI2664" i="1"/>
  <c r="AM2664" i="1"/>
  <c r="AY2611" i="1"/>
  <c r="AZ2611" i="1"/>
  <c r="BC2611" i="1" s="1"/>
  <c r="BB2611" i="1"/>
  <c r="BA2611" i="1" s="1"/>
  <c r="BD2611" i="1"/>
  <c r="AE3085" i="1"/>
  <c r="AK3083" i="1"/>
  <c r="AE3077" i="1"/>
  <c r="M3076" i="1"/>
  <c r="AN3061" i="1"/>
  <c r="AE3057" i="1"/>
  <c r="AI3055" i="1"/>
  <c r="AM3055" i="1"/>
  <c r="AY3054" i="1"/>
  <c r="AZ3054" i="1"/>
  <c r="BA3054" i="1"/>
  <c r="BD3054" i="1"/>
  <c r="BD3048" i="1"/>
  <c r="AY3048" i="1"/>
  <c r="BC3048" i="1"/>
  <c r="AM3046" i="1"/>
  <c r="AI3046" i="1"/>
  <c r="AJ3046" i="1" s="1"/>
  <c r="BA3045" i="1"/>
  <c r="BC3045" i="1"/>
  <c r="BD3045" i="1"/>
  <c r="AZ3045" i="1"/>
  <c r="AK3043" i="1"/>
  <c r="AE3043" i="1"/>
  <c r="AF3043" i="1"/>
  <c r="AG3043" i="1"/>
  <c r="AG3042" i="1"/>
  <c r="AK3042" i="1"/>
  <c r="AF3042" i="1"/>
  <c r="BD3038" i="1"/>
  <c r="AY3038" i="1"/>
  <c r="BC3038" i="1" s="1"/>
  <c r="AF3022" i="1"/>
  <c r="AG3022" i="1"/>
  <c r="AK3022" i="1"/>
  <c r="AE3022" i="1"/>
  <c r="S3020" i="1"/>
  <c r="S3018" i="1"/>
  <c r="BB3012" i="1"/>
  <c r="BA3012" i="1" s="1"/>
  <c r="BC3012" i="1"/>
  <c r="BD3012" i="1"/>
  <c r="AZ3012" i="1"/>
  <c r="AJ3012" i="1"/>
  <c r="AD3001" i="1"/>
  <c r="AW3001" i="1"/>
  <c r="AX3001" i="1" s="1"/>
  <c r="N3001" i="1"/>
  <c r="O3001" i="1"/>
  <c r="R2991" i="1"/>
  <c r="Q2990" i="1"/>
  <c r="S2990" i="1" s="1"/>
  <c r="R2989" i="1"/>
  <c r="AY2965" i="1"/>
  <c r="AZ2965" i="1"/>
  <c r="BB2965" i="1"/>
  <c r="BA2965" i="1" s="1"/>
  <c r="BC2965" i="1" s="1"/>
  <c r="N2962" i="1"/>
  <c r="P2962" i="1" s="1"/>
  <c r="R2962" i="1" s="1"/>
  <c r="O2962" i="1"/>
  <c r="Q2962" i="1"/>
  <c r="AD2962" i="1"/>
  <c r="AW2962" i="1"/>
  <c r="AX2962" i="1" s="1"/>
  <c r="AY2945" i="1"/>
  <c r="BC2945" i="1" s="1"/>
  <c r="AZ2945" i="1"/>
  <c r="BB2945" i="1"/>
  <c r="BA2945" i="1" s="1"/>
  <c r="AG2941" i="1"/>
  <c r="AK2941" i="1"/>
  <c r="AF2941" i="1"/>
  <c r="R2928" i="1"/>
  <c r="AJ2927" i="1"/>
  <c r="AI2924" i="1"/>
  <c r="AM2924" i="1"/>
  <c r="AG2904" i="1"/>
  <c r="AK2904" i="1"/>
  <c r="AF2904" i="1"/>
  <c r="P2896" i="1"/>
  <c r="R2896" i="1" s="1"/>
  <c r="S2896" i="1" s="1"/>
  <c r="AD2895" i="1"/>
  <c r="AW2895" i="1"/>
  <c r="AX2895" i="1" s="1"/>
  <c r="N2895" i="1"/>
  <c r="P2895" i="1" s="1"/>
  <c r="R2895" i="1" s="1"/>
  <c r="S2895" i="1" s="1"/>
  <c r="O2895" i="1"/>
  <c r="AD2894" i="1"/>
  <c r="AW2894" i="1"/>
  <c r="AX2894" i="1" s="1"/>
  <c r="N2894" i="1"/>
  <c r="O2894" i="1"/>
  <c r="P2882" i="1"/>
  <c r="AW2874" i="1"/>
  <c r="AX2874" i="1" s="1"/>
  <c r="BD2873" i="1"/>
  <c r="AY2873" i="1"/>
  <c r="BC2873" i="1" s="1"/>
  <c r="BB2873" i="1"/>
  <c r="BA2873" i="1" s="1"/>
  <c r="AY2872" i="1"/>
  <c r="BC2872" i="1" s="1"/>
  <c r="AZ2872" i="1"/>
  <c r="BB2872" i="1"/>
  <c r="BA2872" i="1" s="1"/>
  <c r="BD2872" i="1"/>
  <c r="S2872" i="1"/>
  <c r="AY2869" i="1"/>
  <c r="AZ2869" i="1"/>
  <c r="BD2869" i="1"/>
  <c r="AE2867" i="1"/>
  <c r="AF2867" i="1"/>
  <c r="AG2867" i="1"/>
  <c r="AF2866" i="1"/>
  <c r="AK2866" i="1"/>
  <c r="AG2866" i="1"/>
  <c r="BA2863" i="1"/>
  <c r="BD2863" i="1"/>
  <c r="AZ2863" i="1"/>
  <c r="BC2863" i="1" s="1"/>
  <c r="AZ2839" i="1"/>
  <c r="BA2839" i="1"/>
  <c r="BC2839" i="1"/>
  <c r="BD2839" i="1"/>
  <c r="AY2839" i="1"/>
  <c r="AK2823" i="1"/>
  <c r="AE2823" i="1"/>
  <c r="AF2823" i="1"/>
  <c r="AG2823" i="1"/>
  <c r="AH2817" i="1"/>
  <c r="AL2817" i="1"/>
  <c r="AE2809" i="1"/>
  <c r="AF2809" i="1"/>
  <c r="AG2809" i="1"/>
  <c r="AK2809" i="1"/>
  <c r="AE2799" i="1"/>
  <c r="AF2799" i="1"/>
  <c r="AG2799" i="1"/>
  <c r="AK2799" i="1"/>
  <c r="AJ2782" i="1"/>
  <c r="AH2769" i="1"/>
  <c r="AL2769" i="1"/>
  <c r="AY2758" i="1"/>
  <c r="AZ2758" i="1"/>
  <c r="BC2758" i="1" s="1"/>
  <c r="BA2758" i="1"/>
  <c r="BD2758" i="1"/>
  <c r="AE2741" i="1"/>
  <c r="AF2741" i="1"/>
  <c r="AG2741" i="1"/>
  <c r="AK2741" i="1"/>
  <c r="AE2721" i="1"/>
  <c r="AF2721" i="1"/>
  <c r="AG2721" i="1"/>
  <c r="AK2721" i="1"/>
  <c r="AY2714" i="1"/>
  <c r="BC2714" i="1" s="1"/>
  <c r="AZ2714" i="1"/>
  <c r="BA2714" i="1"/>
  <c r="BD2714" i="1"/>
  <c r="AY2633" i="1"/>
  <c r="AZ2633" i="1"/>
  <c r="BC2633" i="1" s="1"/>
  <c r="BB2633" i="1"/>
  <c r="BA2633" i="1" s="1"/>
  <c r="BD2633" i="1"/>
  <c r="S2624" i="1"/>
  <c r="AH2560" i="1"/>
  <c r="AL2560" i="1"/>
  <c r="AZ3065" i="1"/>
  <c r="AZ3064" i="1"/>
  <c r="BC3064" i="1" s="1"/>
  <c r="BD3064" i="1"/>
  <c r="AL3055" i="1"/>
  <c r="AN3055" i="1" s="1"/>
  <c r="AH3055" i="1"/>
  <c r="AE3049" i="1"/>
  <c r="AF3049" i="1"/>
  <c r="AG3049" i="1"/>
  <c r="AK3049" i="1"/>
  <c r="AY3047" i="1"/>
  <c r="AZ3047" i="1"/>
  <c r="BA3047" i="1"/>
  <c r="BC3047" i="1" s="1"/>
  <c r="BD3047" i="1"/>
  <c r="AY3041" i="1"/>
  <c r="AZ3041" i="1"/>
  <c r="BA3041" i="1"/>
  <c r="AE3039" i="1"/>
  <c r="AF3039" i="1"/>
  <c r="AG3039" i="1"/>
  <c r="AK3039" i="1"/>
  <c r="AY3037" i="1"/>
  <c r="BC3037" i="1" s="1"/>
  <c r="AZ3037" i="1"/>
  <c r="BA3037" i="1"/>
  <c r="BD3037" i="1"/>
  <c r="AK3033" i="1"/>
  <c r="AE3033" i="1"/>
  <c r="AF3033" i="1"/>
  <c r="AG3033" i="1"/>
  <c r="AG3032" i="1"/>
  <c r="AK3032" i="1"/>
  <c r="AF3032" i="1"/>
  <c r="AI3030" i="1"/>
  <c r="AM3030" i="1"/>
  <c r="AY3029" i="1"/>
  <c r="BC3029" i="1" s="1"/>
  <c r="AZ3029" i="1"/>
  <c r="BA3029" i="1"/>
  <c r="BD3029" i="1"/>
  <c r="AK3024" i="1"/>
  <c r="AG3024" i="1"/>
  <c r="Q3017" i="1"/>
  <c r="AD3017" i="1"/>
  <c r="O3017" i="1"/>
  <c r="P3017" i="1" s="1"/>
  <c r="R3017" i="1" s="1"/>
  <c r="BB3014" i="1"/>
  <c r="BA3014" i="1" s="1"/>
  <c r="BC3014" i="1"/>
  <c r="BD3014" i="1"/>
  <c r="AZ3014" i="1"/>
  <c r="AW3009" i="1"/>
  <c r="AX3009" i="1" s="1"/>
  <c r="AD3003" i="1"/>
  <c r="AW3003" i="1"/>
  <c r="AX3003" i="1" s="1"/>
  <c r="N3003" i="1"/>
  <c r="O3003" i="1"/>
  <c r="AY2992" i="1"/>
  <c r="BC2992" i="1" s="1"/>
  <c r="AZ2992" i="1"/>
  <c r="BB2992" i="1"/>
  <c r="BA2992" i="1" s="1"/>
  <c r="AE2983" i="1"/>
  <c r="AF2983" i="1"/>
  <c r="AG2983" i="1"/>
  <c r="P2970" i="1"/>
  <c r="R2970" i="1" s="1"/>
  <c r="AF2969" i="1"/>
  <c r="AG2969" i="1"/>
  <c r="AK2969" i="1"/>
  <c r="AE2969" i="1"/>
  <c r="Q2961" i="1"/>
  <c r="S2961" i="1" s="1"/>
  <c r="AF2958" i="1"/>
  <c r="AG2958" i="1"/>
  <c r="AK2958" i="1"/>
  <c r="AE2958" i="1"/>
  <c r="BB2956" i="1"/>
  <c r="BA2956" i="1" s="1"/>
  <c r="BC2956" i="1" s="1"/>
  <c r="BD2956" i="1"/>
  <c r="Q2954" i="1"/>
  <c r="AD2954" i="1"/>
  <c r="AW2954" i="1"/>
  <c r="AX2954" i="1" s="1"/>
  <c r="AH2952" i="1"/>
  <c r="AL2952" i="1"/>
  <c r="P2941" i="1"/>
  <c r="R2941" i="1" s="1"/>
  <c r="AU2938" i="1"/>
  <c r="Q2935" i="1"/>
  <c r="S2935" i="1" s="1"/>
  <c r="AD2935" i="1"/>
  <c r="O2935" i="1"/>
  <c r="AY2921" i="1"/>
  <c r="AZ2921" i="1"/>
  <c r="BD2921" i="1"/>
  <c r="P2921" i="1"/>
  <c r="R2921" i="1" s="1"/>
  <c r="AL2911" i="1"/>
  <c r="AH2911" i="1"/>
  <c r="AG2906" i="1"/>
  <c r="AK2906" i="1"/>
  <c r="AF2906" i="1"/>
  <c r="P2905" i="1"/>
  <c r="R2905" i="1" s="1"/>
  <c r="Q2901" i="1"/>
  <c r="S2901" i="1" s="1"/>
  <c r="AD2901" i="1"/>
  <c r="AL2900" i="1"/>
  <c r="AH2900" i="1"/>
  <c r="BB2898" i="1"/>
  <c r="BA2898" i="1" s="1"/>
  <c r="BC2898" i="1"/>
  <c r="BD2898" i="1"/>
  <c r="N2885" i="1"/>
  <c r="O2885" i="1"/>
  <c r="Q2885" i="1"/>
  <c r="AD2885" i="1"/>
  <c r="AW2885" i="1"/>
  <c r="AX2885" i="1" s="1"/>
  <c r="R2884" i="1"/>
  <c r="R2882" i="1"/>
  <c r="AW2881" i="1"/>
  <c r="AX2881" i="1" s="1"/>
  <c r="Q2881" i="1"/>
  <c r="AD2881" i="1"/>
  <c r="AK2877" i="1"/>
  <c r="AE2877" i="1"/>
  <c r="AF2877" i="1"/>
  <c r="AG2877" i="1"/>
  <c r="AY2865" i="1"/>
  <c r="AZ2865" i="1"/>
  <c r="BA2865" i="1"/>
  <c r="AJ2852" i="1"/>
  <c r="BD2833" i="1"/>
  <c r="AY2833" i="1"/>
  <c r="BA2833" i="1"/>
  <c r="AZ2833" i="1"/>
  <c r="BC2833" i="1" s="1"/>
  <c r="AE2824" i="1"/>
  <c r="AF2824" i="1"/>
  <c r="AG2824" i="1"/>
  <c r="AK2824" i="1"/>
  <c r="BA2815" i="1"/>
  <c r="BD2815" i="1"/>
  <c r="AZ2815" i="1"/>
  <c r="BC2815" i="1" s="1"/>
  <c r="AJ2805" i="1"/>
  <c r="AI2782" i="1"/>
  <c r="AM2782" i="1"/>
  <c r="AE2771" i="1"/>
  <c r="AF2771" i="1"/>
  <c r="AG2771" i="1"/>
  <c r="AK2771" i="1"/>
  <c r="AY2764" i="1"/>
  <c r="AZ2764" i="1"/>
  <c r="BA2764" i="1"/>
  <c r="BC2764" i="1"/>
  <c r="BD2764" i="1"/>
  <c r="AY2734" i="1"/>
  <c r="BC2734" i="1" s="1"/>
  <c r="AZ2734" i="1"/>
  <c r="BA2734" i="1"/>
  <c r="BD2734" i="1"/>
  <c r="AI2722" i="1"/>
  <c r="AM2722" i="1"/>
  <c r="BD2715" i="1"/>
  <c r="AY2715" i="1"/>
  <c r="BC2715" i="1"/>
  <c r="BA2715" i="1"/>
  <c r="AK2702" i="1"/>
  <c r="AE2702" i="1"/>
  <c r="AG2702" i="1"/>
  <c r="AF2702" i="1"/>
  <c r="AG2699" i="1"/>
  <c r="AK2699" i="1"/>
  <c r="AF2699" i="1"/>
  <c r="AE2691" i="1"/>
  <c r="AF2691" i="1"/>
  <c r="AG2691" i="1"/>
  <c r="AK2691" i="1"/>
  <c r="AI2677" i="1"/>
  <c r="AM2677" i="1"/>
  <c r="AI2674" i="1"/>
  <c r="AM2674" i="1"/>
  <c r="AI2612" i="1"/>
  <c r="AM2612" i="1"/>
  <c r="BC2599" i="1"/>
  <c r="AG3090" i="1"/>
  <c r="BC3087" i="1"/>
  <c r="BA3083" i="1"/>
  <c r="BC3083" i="1" s="1"/>
  <c r="AK3082" i="1"/>
  <c r="P3071" i="1"/>
  <c r="R3071" i="1" s="1"/>
  <c r="AJ3060" i="1"/>
  <c r="BD3053" i="1"/>
  <c r="AY3053" i="1"/>
  <c r="BC3053" i="1"/>
  <c r="AI3045" i="1"/>
  <c r="AM3045" i="1"/>
  <c r="AY3044" i="1"/>
  <c r="AZ3044" i="1"/>
  <c r="BA3044" i="1"/>
  <c r="BC3044" i="1"/>
  <c r="BD3044" i="1"/>
  <c r="AK3035" i="1"/>
  <c r="AH3026" i="1"/>
  <c r="AL3026" i="1"/>
  <c r="BA3025" i="1"/>
  <c r="BD3025" i="1"/>
  <c r="AZ3025" i="1"/>
  <c r="BC3025" i="1" s="1"/>
  <c r="AE3018" i="1"/>
  <c r="AF3018" i="1"/>
  <c r="AG3018" i="1"/>
  <c r="AK3018" i="1"/>
  <c r="P3012" i="1"/>
  <c r="R3012" i="1" s="1"/>
  <c r="S3012" i="1" s="1"/>
  <c r="Q3011" i="1"/>
  <c r="AD3011" i="1"/>
  <c r="O3011" i="1"/>
  <c r="P3011" i="1" s="1"/>
  <c r="R3011" i="1" s="1"/>
  <c r="AY3004" i="1"/>
  <c r="AZ3004" i="1"/>
  <c r="BD3004" i="1"/>
  <c r="P2975" i="1"/>
  <c r="R2975" i="1" s="1"/>
  <c r="AW2968" i="1"/>
  <c r="AX2968" i="1" s="1"/>
  <c r="N2968" i="1"/>
  <c r="O2968" i="1"/>
  <c r="Q2968" i="1"/>
  <c r="AD2968" i="1"/>
  <c r="AF2967" i="1"/>
  <c r="AG2967" i="1"/>
  <c r="AK2967" i="1"/>
  <c r="AE2967" i="1"/>
  <c r="AU2964" i="1"/>
  <c r="S2959" i="1"/>
  <c r="AD2949" i="1"/>
  <c r="AW2949" i="1"/>
  <c r="AX2949" i="1" s="1"/>
  <c r="N2949" i="1"/>
  <c r="O2949" i="1"/>
  <c r="AF2947" i="1"/>
  <c r="AG2947" i="1"/>
  <c r="AK2947" i="1"/>
  <c r="AE2947" i="1"/>
  <c r="AU2944" i="1"/>
  <c r="P2940" i="1"/>
  <c r="AF2939" i="1"/>
  <c r="AG2939" i="1"/>
  <c r="AK2939" i="1"/>
  <c r="AE2939" i="1"/>
  <c r="M2937" i="1"/>
  <c r="AY2927" i="1"/>
  <c r="AZ2927" i="1"/>
  <c r="BD2927" i="1"/>
  <c r="Q2923" i="1"/>
  <c r="N2917" i="1"/>
  <c r="O2917" i="1"/>
  <c r="Q2917" i="1"/>
  <c r="AD2917" i="1"/>
  <c r="AG2915" i="1"/>
  <c r="AK2915" i="1"/>
  <c r="AF2915" i="1"/>
  <c r="N2914" i="1"/>
  <c r="P2914" i="1" s="1"/>
  <c r="R2914" i="1" s="1"/>
  <c r="O2914" i="1"/>
  <c r="S2912" i="1"/>
  <c r="BC2911" i="1"/>
  <c r="N2906" i="1"/>
  <c r="P2906" i="1" s="1"/>
  <c r="R2906" i="1" s="1"/>
  <c r="O2906" i="1"/>
  <c r="Q2906" i="1"/>
  <c r="BB2901" i="1"/>
  <c r="BA2901" i="1" s="1"/>
  <c r="BC2901" i="1" s="1"/>
  <c r="BD2901" i="1"/>
  <c r="AZ2901" i="1"/>
  <c r="O2899" i="1"/>
  <c r="P2899" i="1" s="1"/>
  <c r="R2899" i="1" s="1"/>
  <c r="AY2883" i="1"/>
  <c r="BC2883" i="1" s="1"/>
  <c r="AZ2883" i="1"/>
  <c r="BB2883" i="1"/>
  <c r="BA2883" i="1" s="1"/>
  <c r="AY2882" i="1"/>
  <c r="AZ2882" i="1"/>
  <c r="BB2882" i="1"/>
  <c r="BA2882" i="1" s="1"/>
  <c r="P2876" i="1"/>
  <c r="R2876" i="1" s="1"/>
  <c r="S2876" i="1" s="1"/>
  <c r="Q2875" i="1"/>
  <c r="AD2875" i="1"/>
  <c r="O2875" i="1"/>
  <c r="P2875" i="1" s="1"/>
  <c r="R2875" i="1" s="1"/>
  <c r="AJ2868" i="1"/>
  <c r="BA2855" i="1"/>
  <c r="BD2855" i="1"/>
  <c r="AZ2855" i="1"/>
  <c r="BC2855" i="1" s="1"/>
  <c r="AK2854" i="1"/>
  <c r="AG2854" i="1"/>
  <c r="AF2854" i="1"/>
  <c r="AZ2849" i="1"/>
  <c r="BC2849" i="1" s="1"/>
  <c r="BD2849" i="1"/>
  <c r="AY2849" i="1"/>
  <c r="BA2849" i="1"/>
  <c r="AY2843" i="1"/>
  <c r="BC2843" i="1" s="1"/>
  <c r="BD2843" i="1"/>
  <c r="BA2843" i="1"/>
  <c r="AH2832" i="1"/>
  <c r="AL2832" i="1"/>
  <c r="AY2827" i="1"/>
  <c r="AZ2827" i="1"/>
  <c r="BA2827" i="1"/>
  <c r="BC2827" i="1" s="1"/>
  <c r="BD2827" i="1"/>
  <c r="AJ2820" i="1"/>
  <c r="BA2800" i="1"/>
  <c r="BC2800" i="1"/>
  <c r="BD2800" i="1"/>
  <c r="AZ2800" i="1"/>
  <c r="AY2800" i="1"/>
  <c r="BA2777" i="1"/>
  <c r="BC2777" i="1"/>
  <c r="BD2777" i="1"/>
  <c r="AZ2777" i="1"/>
  <c r="AY2777" i="1"/>
  <c r="AI2764" i="1"/>
  <c r="AM2764" i="1"/>
  <c r="AK2757" i="1"/>
  <c r="AE2757" i="1"/>
  <c r="AF2757" i="1"/>
  <c r="AG2757" i="1"/>
  <c r="AY2754" i="1"/>
  <c r="AZ2754" i="1"/>
  <c r="BA2754" i="1"/>
  <c r="BC2754" i="1"/>
  <c r="BD2754" i="1"/>
  <c r="AE2716" i="1"/>
  <c r="AF2716" i="1"/>
  <c r="AG2716" i="1"/>
  <c r="AK2716" i="1"/>
  <c r="AK2687" i="1"/>
  <c r="AE2687" i="1"/>
  <c r="AF2687" i="1"/>
  <c r="AG2687" i="1"/>
  <c r="AH2684" i="1"/>
  <c r="AL2684" i="1"/>
  <c r="N2631" i="1"/>
  <c r="P2631" i="1" s="1"/>
  <c r="R2631" i="1" s="1"/>
  <c r="O2631" i="1"/>
  <c r="Q2631" i="1"/>
  <c r="AD2631" i="1"/>
  <c r="AW2631" i="1"/>
  <c r="AX2631" i="1" s="1"/>
  <c r="AY2581" i="1"/>
  <c r="BC2581" i="1" s="1"/>
  <c r="AZ2581" i="1"/>
  <c r="BB2581" i="1"/>
  <c r="BA2581" i="1" s="1"/>
  <c r="BD2581" i="1"/>
  <c r="AL3056" i="1"/>
  <c r="AN3056" i="1" s="1"/>
  <c r="AL3046" i="1"/>
  <c r="AN3046" i="1" s="1"/>
  <c r="BC3033" i="1"/>
  <c r="AW3024" i="1"/>
  <c r="AX3024" i="1" s="1"/>
  <c r="BC3020" i="1"/>
  <c r="AD3007" i="1"/>
  <c r="AD3004" i="1"/>
  <c r="BD2981" i="1"/>
  <c r="AK2956" i="1"/>
  <c r="AJ2862" i="1"/>
  <c r="AF2848" i="1"/>
  <c r="AG2848" i="1"/>
  <c r="AE2843" i="1"/>
  <c r="AF2843" i="1"/>
  <c r="AG2843" i="1"/>
  <c r="AI2825" i="1"/>
  <c r="AM2825" i="1"/>
  <c r="AN2825" i="1"/>
  <c r="AE2821" i="1"/>
  <c r="AF2821" i="1"/>
  <c r="AG2821" i="1"/>
  <c r="BD2818" i="1"/>
  <c r="AY2818" i="1"/>
  <c r="AG2812" i="1"/>
  <c r="AK2812" i="1"/>
  <c r="AL2810" i="1"/>
  <c r="AY2809" i="1"/>
  <c r="AZ2809" i="1"/>
  <c r="BC2809" i="1" s="1"/>
  <c r="BA2809" i="1"/>
  <c r="BD2809" i="1"/>
  <c r="AY2796" i="1"/>
  <c r="AZ2796" i="1"/>
  <c r="BA2796" i="1"/>
  <c r="AK2793" i="1"/>
  <c r="AE2793" i="1"/>
  <c r="AF2793" i="1"/>
  <c r="AG2793" i="1"/>
  <c r="AY2786" i="1"/>
  <c r="AZ2786" i="1"/>
  <c r="BA2786" i="1"/>
  <c r="BC2786" i="1"/>
  <c r="BD2786" i="1"/>
  <c r="BD2775" i="1"/>
  <c r="AY2775" i="1"/>
  <c r="AY2763" i="1"/>
  <c r="AZ2763" i="1"/>
  <c r="BA2763" i="1"/>
  <c r="AK2762" i="1"/>
  <c r="AE2762" i="1"/>
  <c r="AG2759" i="1"/>
  <c r="AJ2759" i="1" s="1"/>
  <c r="AK2759" i="1"/>
  <c r="AK2750" i="1"/>
  <c r="AE2750" i="1"/>
  <c r="AF2750" i="1"/>
  <c r="AG2750" i="1"/>
  <c r="AY2746" i="1"/>
  <c r="AZ2746" i="1"/>
  <c r="BA2746" i="1"/>
  <c r="BC2746" i="1"/>
  <c r="BD2746" i="1"/>
  <c r="AE2738" i="1"/>
  <c r="AF2738" i="1"/>
  <c r="AG2738" i="1"/>
  <c r="BA2732" i="1"/>
  <c r="BD2732" i="1"/>
  <c r="BD2725" i="1"/>
  <c r="AY2725" i="1"/>
  <c r="AY2713" i="1"/>
  <c r="AZ2713" i="1"/>
  <c r="BA2713" i="1"/>
  <c r="AK2712" i="1"/>
  <c r="AE2712" i="1"/>
  <c r="AG2709" i="1"/>
  <c r="AK2709" i="1"/>
  <c r="AK2700" i="1"/>
  <c r="AE2700" i="1"/>
  <c r="AF2700" i="1"/>
  <c r="AG2700" i="1"/>
  <c r="AE2698" i="1"/>
  <c r="AF2698" i="1"/>
  <c r="AG2698" i="1"/>
  <c r="AG2669" i="1"/>
  <c r="AK2669" i="1"/>
  <c r="AE2669" i="1"/>
  <c r="AK2667" i="1"/>
  <c r="AE2667" i="1"/>
  <c r="AG2667" i="1"/>
  <c r="BC2660" i="1"/>
  <c r="AE2660" i="1"/>
  <c r="AF2660" i="1"/>
  <c r="AG2660" i="1"/>
  <c r="AZ2658" i="1"/>
  <c r="BB2658" i="1"/>
  <c r="BA2658" i="1" s="1"/>
  <c r="BD2658" i="1"/>
  <c r="AM2654" i="1"/>
  <c r="S2653" i="1"/>
  <c r="AN2652" i="1"/>
  <c r="BC2646" i="1"/>
  <c r="AE2646" i="1"/>
  <c r="AF2646" i="1"/>
  <c r="AG2646" i="1"/>
  <c r="M2635" i="1"/>
  <c r="P2634" i="1"/>
  <c r="R2634" i="1" s="1"/>
  <c r="R2632" i="1"/>
  <c r="AY2630" i="1"/>
  <c r="BC2630" i="1" s="1"/>
  <c r="AZ2630" i="1"/>
  <c r="BB2630" i="1"/>
  <c r="BA2630" i="1" s="1"/>
  <c r="BD2630" i="1"/>
  <c r="BB2625" i="1"/>
  <c r="BA2625" i="1" s="1"/>
  <c r="AE2625" i="1"/>
  <c r="AF2625" i="1"/>
  <c r="AG2625" i="1"/>
  <c r="AK2625" i="1"/>
  <c r="AY2608" i="1"/>
  <c r="BC2608" i="1" s="1"/>
  <c r="AZ2608" i="1"/>
  <c r="BB2608" i="1"/>
  <c r="BA2608" i="1" s="1"/>
  <c r="BD2600" i="1"/>
  <c r="AY2600" i="1"/>
  <c r="BC2600" i="1" s="1"/>
  <c r="AV2591" i="1"/>
  <c r="M2591" i="1"/>
  <c r="AH2586" i="1"/>
  <c r="AL2586" i="1"/>
  <c r="AZ2557" i="1"/>
  <c r="BB2557" i="1"/>
  <c r="BA2557" i="1" s="1"/>
  <c r="BC2557" i="1" s="1"/>
  <c r="BD2557" i="1"/>
  <c r="AY2557" i="1"/>
  <c r="P2555" i="1"/>
  <c r="R2555" i="1" s="1"/>
  <c r="AY2512" i="1"/>
  <c r="BC2512" i="1" s="1"/>
  <c r="AZ2512" i="1"/>
  <c r="BB2512" i="1"/>
  <c r="BA2512" i="1" s="1"/>
  <c r="BD2512" i="1"/>
  <c r="AH2436" i="1"/>
  <c r="AL2436" i="1"/>
  <c r="AH2416" i="1"/>
  <c r="AL2416" i="1"/>
  <c r="AH2376" i="1"/>
  <c r="AL2376" i="1"/>
  <c r="AZ2356" i="1"/>
  <c r="BA2356" i="1"/>
  <c r="BD2356" i="1"/>
  <c r="AY2356" i="1"/>
  <c r="BC2356" i="1" s="1"/>
  <c r="AI2346" i="1"/>
  <c r="AM2346" i="1"/>
  <c r="AZ2341" i="1"/>
  <c r="BA2341" i="1"/>
  <c r="BC2341" i="1" s="1"/>
  <c r="BD2341" i="1"/>
  <c r="AY2341" i="1"/>
  <c r="AG2684" i="1"/>
  <c r="AK2684" i="1"/>
  <c r="AY2681" i="1"/>
  <c r="BC2681" i="1" s="1"/>
  <c r="AZ2681" i="1"/>
  <c r="BA2681" i="1"/>
  <c r="BD2681" i="1"/>
  <c r="BA2677" i="1"/>
  <c r="BD2677" i="1"/>
  <c r="AE2666" i="1"/>
  <c r="AF2666" i="1"/>
  <c r="AG2666" i="1"/>
  <c r="AK2666" i="1"/>
  <c r="AE2663" i="1"/>
  <c r="AF2663" i="1"/>
  <c r="AG2663" i="1"/>
  <c r="AK2663" i="1"/>
  <c r="AI2655" i="1"/>
  <c r="AM2655" i="1"/>
  <c r="AH2654" i="1"/>
  <c r="AL2654" i="1"/>
  <c r="BD2651" i="1"/>
  <c r="AY2651" i="1"/>
  <c r="BD2648" i="1"/>
  <c r="AY2648" i="1"/>
  <c r="BC2648" i="1" s="1"/>
  <c r="AG2627" i="1"/>
  <c r="AK2627" i="1"/>
  <c r="AE2627" i="1"/>
  <c r="AD2624" i="1"/>
  <c r="AW2624" i="1"/>
  <c r="AX2624" i="1" s="1"/>
  <c r="N2624" i="1"/>
  <c r="P2624" i="1" s="1"/>
  <c r="R2624" i="1" s="1"/>
  <c r="O2624" i="1"/>
  <c r="AE2619" i="1"/>
  <c r="AF2619" i="1"/>
  <c r="AG2619" i="1"/>
  <c r="Q2595" i="1"/>
  <c r="AW2595" i="1"/>
  <c r="AX2595" i="1" s="1"/>
  <c r="N2595" i="1"/>
  <c r="O2595" i="1"/>
  <c r="AD2595" i="1"/>
  <c r="BB2594" i="1"/>
  <c r="BA2594" i="1" s="1"/>
  <c r="AY2594" i="1"/>
  <c r="BC2594" i="1" s="1"/>
  <c r="AZ2594" i="1"/>
  <c r="BD2594" i="1"/>
  <c r="M2585" i="1"/>
  <c r="N2585" i="1"/>
  <c r="P2585" i="1" s="1"/>
  <c r="R2585" i="1" s="1"/>
  <c r="O2585" i="1"/>
  <c r="AV2585" i="1"/>
  <c r="AH2561" i="1"/>
  <c r="AL2561" i="1"/>
  <c r="BB2549" i="1"/>
  <c r="BA2549" i="1" s="1"/>
  <c r="BD2549" i="1"/>
  <c r="AY2549" i="1"/>
  <c r="AZ2549" i="1"/>
  <c r="BC2549" i="1" s="1"/>
  <c r="AD2547" i="1"/>
  <c r="AW2547" i="1"/>
  <c r="AX2547" i="1" s="1"/>
  <c r="N2547" i="1"/>
  <c r="P2547" i="1" s="1"/>
  <c r="R2547" i="1" s="1"/>
  <c r="O2547" i="1"/>
  <c r="Q2547" i="1"/>
  <c r="AH2381" i="1"/>
  <c r="AL2381" i="1"/>
  <c r="AY2696" i="1"/>
  <c r="AZ2696" i="1"/>
  <c r="BA2696" i="1"/>
  <c r="BC2696" i="1"/>
  <c r="BD2696" i="1"/>
  <c r="BA2692" i="1"/>
  <c r="BC2692" i="1" s="1"/>
  <c r="BD2692" i="1"/>
  <c r="AE2686" i="1"/>
  <c r="AF2686" i="1"/>
  <c r="AG2686" i="1"/>
  <c r="AK2686" i="1"/>
  <c r="AI2682" i="1"/>
  <c r="AM2682" i="1"/>
  <c r="AK2680" i="1"/>
  <c r="AE2680" i="1"/>
  <c r="AF2680" i="1"/>
  <c r="AG2680" i="1"/>
  <c r="AI2679" i="1"/>
  <c r="AM2679" i="1"/>
  <c r="AE2678" i="1"/>
  <c r="AF2678" i="1"/>
  <c r="AG2678" i="1"/>
  <c r="BD2675" i="1"/>
  <c r="AY2675" i="1"/>
  <c r="AK2672" i="1"/>
  <c r="AE2672" i="1"/>
  <c r="BD2665" i="1"/>
  <c r="AY2665" i="1"/>
  <c r="BA2665" i="1"/>
  <c r="AM2659" i="1"/>
  <c r="AI2659" i="1"/>
  <c r="AG2655" i="1"/>
  <c r="AK2655" i="1"/>
  <c r="AE2655" i="1"/>
  <c r="AD2650" i="1"/>
  <c r="AW2650" i="1"/>
  <c r="AX2650" i="1" s="1"/>
  <c r="N2650" i="1"/>
  <c r="P2650" i="1" s="1"/>
  <c r="R2650" i="1" s="1"/>
  <c r="Q2645" i="1"/>
  <c r="S2645" i="1" s="1"/>
  <c r="AD2645" i="1"/>
  <c r="AW2645" i="1"/>
  <c r="AX2645" i="1" s="1"/>
  <c r="AD2643" i="1"/>
  <c r="N2643" i="1"/>
  <c r="O2643" i="1"/>
  <c r="AY2632" i="1"/>
  <c r="BC2632" i="1" s="1"/>
  <c r="AZ2632" i="1"/>
  <c r="BB2632" i="1"/>
  <c r="BA2632" i="1" s="1"/>
  <c r="BD2632" i="1"/>
  <c r="BD2625" i="1"/>
  <c r="AY2625" i="1"/>
  <c r="BC2625" i="1" s="1"/>
  <c r="Q2603" i="1"/>
  <c r="S2603" i="1" s="1"/>
  <c r="AD2603" i="1"/>
  <c r="N2603" i="1"/>
  <c r="P2603" i="1" s="1"/>
  <c r="M2592" i="1"/>
  <c r="O2587" i="1"/>
  <c r="P2587" i="1" s="1"/>
  <c r="AD2587" i="1"/>
  <c r="AW2587" i="1"/>
  <c r="AX2587" i="1" s="1"/>
  <c r="AZ2528" i="1"/>
  <c r="BC2528" i="1" s="1"/>
  <c r="BB2528" i="1"/>
  <c r="BA2528" i="1" s="1"/>
  <c r="BD2528" i="1"/>
  <c r="AY2528" i="1"/>
  <c r="AD2525" i="1"/>
  <c r="N2525" i="1"/>
  <c r="O2525" i="1"/>
  <c r="Q2525" i="1"/>
  <c r="AH2356" i="1"/>
  <c r="AL2356" i="1"/>
  <c r="AE3045" i="1"/>
  <c r="AE3040" i="1"/>
  <c r="AE3035" i="1"/>
  <c r="BC3023" i="1"/>
  <c r="AK3021" i="1"/>
  <c r="AN3021" i="1" s="1"/>
  <c r="Q3021" i="1"/>
  <c r="S3021" i="1" s="1"/>
  <c r="AZ3020" i="1"/>
  <c r="N3018" i="1"/>
  <c r="P3018" i="1" s="1"/>
  <c r="R3018" i="1" s="1"/>
  <c r="BC3008" i="1"/>
  <c r="Q3007" i="1"/>
  <c r="S3007" i="1" s="1"/>
  <c r="BB3006" i="1"/>
  <c r="BA3006" i="1" s="1"/>
  <c r="BC3006" i="1" s="1"/>
  <c r="Q3004" i="1"/>
  <c r="S3004" i="1" s="1"/>
  <c r="AK2999" i="1"/>
  <c r="AN2999" i="1" s="1"/>
  <c r="Q2999" i="1"/>
  <c r="BD2990" i="1"/>
  <c r="AD2990" i="1"/>
  <c r="O2983" i="1"/>
  <c r="AZ2982" i="1"/>
  <c r="BD2961" i="1"/>
  <c r="AD2961" i="1"/>
  <c r="BD2959" i="1"/>
  <c r="AD2959" i="1"/>
  <c r="AZ2957" i="1"/>
  <c r="BC2957" i="1" s="1"/>
  <c r="O2952" i="1"/>
  <c r="P2952" i="1" s="1"/>
  <c r="R2952" i="1" s="1"/>
  <c r="S2952" i="1" s="1"/>
  <c r="BD2950" i="1"/>
  <c r="BD2943" i="1"/>
  <c r="AK2927" i="1"/>
  <c r="AN2927" i="1" s="1"/>
  <c r="Q2927" i="1"/>
  <c r="AK2925" i="1"/>
  <c r="AN2925" i="1" s="1"/>
  <c r="Q2925" i="1"/>
  <c r="AZ2924" i="1"/>
  <c r="BC2924" i="1" s="1"/>
  <c r="AK2921" i="1"/>
  <c r="AN2921" i="1" s="1"/>
  <c r="Q2921" i="1"/>
  <c r="S2921" i="1" s="1"/>
  <c r="BD2916" i="1"/>
  <c r="AD2916" i="1"/>
  <c r="BD2905" i="1"/>
  <c r="AD2905" i="1"/>
  <c r="BD2884" i="1"/>
  <c r="AD2884" i="1"/>
  <c r="AK2871" i="1"/>
  <c r="BC2862" i="1"/>
  <c r="AK2856" i="1"/>
  <c r="AZ2854" i="1"/>
  <c r="BC2854" i="1" s="1"/>
  <c r="BD2854" i="1"/>
  <c r="AL2852" i="1"/>
  <c r="AN2852" i="1" s="1"/>
  <c r="BD2851" i="1"/>
  <c r="BD2850" i="1"/>
  <c r="BD2835" i="1"/>
  <c r="AY2832" i="1"/>
  <c r="AZ2832" i="1"/>
  <c r="BA2832" i="1"/>
  <c r="BC2832" i="1" s="1"/>
  <c r="BD2832" i="1"/>
  <c r="BA2830" i="1"/>
  <c r="BC2830" i="1"/>
  <c r="BD2830" i="1"/>
  <c r="AH2822" i="1"/>
  <c r="AL2822" i="1"/>
  <c r="AI2820" i="1"/>
  <c r="AM2820" i="1"/>
  <c r="AN2820" i="1"/>
  <c r="AE2816" i="1"/>
  <c r="AF2816" i="1"/>
  <c r="AG2816" i="1"/>
  <c r="BD2813" i="1"/>
  <c r="AY2813" i="1"/>
  <c r="BC2813" i="1" s="1"/>
  <c r="AG2807" i="1"/>
  <c r="AJ2807" i="1" s="1"/>
  <c r="AK2807" i="1"/>
  <c r="AL2805" i="1"/>
  <c r="AN2805" i="1" s="1"/>
  <c r="AY2804" i="1"/>
  <c r="BC2804" i="1" s="1"/>
  <c r="AZ2804" i="1"/>
  <c r="BA2804" i="1"/>
  <c r="BD2804" i="1"/>
  <c r="AE2794" i="1"/>
  <c r="AF2794" i="1"/>
  <c r="AG2794" i="1"/>
  <c r="AK2794" i="1"/>
  <c r="N2792" i="1"/>
  <c r="O2792" i="1"/>
  <c r="AG2784" i="1"/>
  <c r="AJ2784" i="1" s="1"/>
  <c r="AK2784" i="1"/>
  <c r="AN2784" i="1" s="1"/>
  <c r="AL2782" i="1"/>
  <c r="AN2782" i="1" s="1"/>
  <c r="AY2781" i="1"/>
  <c r="BC2781" i="1" s="1"/>
  <c r="AZ2781" i="1"/>
  <c r="BA2781" i="1"/>
  <c r="BD2781" i="1"/>
  <c r="AE2773" i="1"/>
  <c r="AF2773" i="1"/>
  <c r="AG2773" i="1"/>
  <c r="AY2769" i="1"/>
  <c r="BC2769" i="1" s="1"/>
  <c r="AZ2769" i="1"/>
  <c r="BA2769" i="1"/>
  <c r="BD2769" i="1"/>
  <c r="BA2767" i="1"/>
  <c r="BC2767" i="1"/>
  <c r="BD2767" i="1"/>
  <c r="BD2760" i="1"/>
  <c r="AY2760" i="1"/>
  <c r="BC2760" i="1" s="1"/>
  <c r="AZ2757" i="1"/>
  <c r="AE2751" i="1"/>
  <c r="AF2751" i="1"/>
  <c r="AG2751" i="1"/>
  <c r="AK2751" i="1"/>
  <c r="AY2748" i="1"/>
  <c r="AZ2748" i="1"/>
  <c r="BA2748" i="1"/>
  <c r="AK2747" i="1"/>
  <c r="AE2747" i="1"/>
  <c r="AG2744" i="1"/>
  <c r="AJ2744" i="1" s="1"/>
  <c r="AK2744" i="1"/>
  <c r="AN2744" i="1" s="1"/>
  <c r="AH2739" i="1"/>
  <c r="AL2739" i="1"/>
  <c r="AK2735" i="1"/>
  <c r="AE2735" i="1"/>
  <c r="AF2735" i="1"/>
  <c r="AG2735" i="1"/>
  <c r="AI2734" i="1"/>
  <c r="AM2734" i="1"/>
  <c r="AY2731" i="1"/>
  <c r="BC2731" i="1" s="1"/>
  <c r="AZ2731" i="1"/>
  <c r="BA2731" i="1"/>
  <c r="BD2731" i="1"/>
  <c r="AE2723" i="1"/>
  <c r="AF2723" i="1"/>
  <c r="AG2723" i="1"/>
  <c r="AY2719" i="1"/>
  <c r="AZ2719" i="1"/>
  <c r="BA2719" i="1"/>
  <c r="BC2719" i="1"/>
  <c r="BD2719" i="1"/>
  <c r="BA2717" i="1"/>
  <c r="BC2717" i="1" s="1"/>
  <c r="BD2717" i="1"/>
  <c r="BD2710" i="1"/>
  <c r="AY2710" i="1"/>
  <c r="BC2710" i="1" s="1"/>
  <c r="AZ2707" i="1"/>
  <c r="BC2707" i="1" s="1"/>
  <c r="BA2700" i="1"/>
  <c r="AK2695" i="1"/>
  <c r="AE2695" i="1"/>
  <c r="AF2695" i="1"/>
  <c r="AG2695" i="1"/>
  <c r="AF2694" i="1"/>
  <c r="AE2693" i="1"/>
  <c r="AF2693" i="1"/>
  <c r="AG2693" i="1"/>
  <c r="AY2689" i="1"/>
  <c r="AZ2689" i="1"/>
  <c r="BA2689" i="1"/>
  <c r="BC2689" i="1"/>
  <c r="BD2689" i="1"/>
  <c r="AZ2687" i="1"/>
  <c r="AH2679" i="1"/>
  <c r="AL2679" i="1"/>
  <c r="AY2664" i="1"/>
  <c r="AZ2664" i="1"/>
  <c r="BA2664" i="1"/>
  <c r="BC2664" i="1"/>
  <c r="BD2664" i="1"/>
  <c r="AY2663" i="1"/>
  <c r="AZ2663" i="1"/>
  <c r="BA2663" i="1"/>
  <c r="BD2663" i="1"/>
  <c r="BB2661" i="1"/>
  <c r="BA2661" i="1" s="1"/>
  <c r="BB2659" i="1"/>
  <c r="BA2659" i="1" s="1"/>
  <c r="BD2659" i="1"/>
  <c r="AY2659" i="1"/>
  <c r="BC2659" i="1" s="1"/>
  <c r="S2659" i="1"/>
  <c r="N2656" i="1"/>
  <c r="P2656" i="1" s="1"/>
  <c r="R2656" i="1" s="1"/>
  <c r="O2656" i="1"/>
  <c r="Q2656" i="1"/>
  <c r="AD2656" i="1"/>
  <c r="AE2642" i="1"/>
  <c r="AF2642" i="1"/>
  <c r="AG2642" i="1"/>
  <c r="AK2642" i="1"/>
  <c r="AU2639" i="1"/>
  <c r="M2636" i="1"/>
  <c r="AU2631" i="1"/>
  <c r="M2628" i="1"/>
  <c r="AH2613" i="1"/>
  <c r="AL2613" i="1"/>
  <c r="S2601" i="1"/>
  <c r="M2574" i="1"/>
  <c r="M2559" i="1"/>
  <c r="AU2559" i="1"/>
  <c r="N2530" i="1"/>
  <c r="O2530" i="1"/>
  <c r="AV2530" i="1"/>
  <c r="AG2514" i="1"/>
  <c r="AK2514" i="1"/>
  <c r="AF2514" i="1"/>
  <c r="AE2514" i="1"/>
  <c r="AH2421" i="1"/>
  <c r="AL2421" i="1"/>
  <c r="AY3020" i="1"/>
  <c r="M3019" i="1"/>
  <c r="AG3015" i="1"/>
  <c r="AG2996" i="1"/>
  <c r="Q2992" i="1"/>
  <c r="N2983" i="1"/>
  <c r="P2983" i="1" s="1"/>
  <c r="R2983" i="1" s="1"/>
  <c r="S2983" i="1" s="1"/>
  <c r="AY2982" i="1"/>
  <c r="BC2982" i="1" s="1"/>
  <c r="O2982" i="1"/>
  <c r="P2982" i="1" s="1"/>
  <c r="R2982" i="1" s="1"/>
  <c r="S2982" i="1" s="1"/>
  <c r="AZ2981" i="1"/>
  <c r="BC2981" i="1" s="1"/>
  <c r="Q2970" i="1"/>
  <c r="Q2969" i="1"/>
  <c r="Q2967" i="1"/>
  <c r="Q2965" i="1"/>
  <c r="Q2958" i="1"/>
  <c r="AG2956" i="1"/>
  <c r="AG2951" i="1"/>
  <c r="BC2950" i="1"/>
  <c r="Q2947" i="1"/>
  <c r="Q2945" i="1"/>
  <c r="BC2943" i="1"/>
  <c r="Q2943" i="1"/>
  <c r="BB2942" i="1"/>
  <c r="BA2942" i="1" s="1"/>
  <c r="BB2941" i="1"/>
  <c r="BA2941" i="1" s="1"/>
  <c r="BB2940" i="1"/>
  <c r="BA2940" i="1" s="1"/>
  <c r="Q2939" i="1"/>
  <c r="AG2933" i="1"/>
  <c r="Q2928" i="1"/>
  <c r="BC2916" i="1"/>
  <c r="BB2915" i="1"/>
  <c r="BA2915" i="1" s="1"/>
  <c r="AG2911" i="1"/>
  <c r="O2908" i="1"/>
  <c r="P2908" i="1" s="1"/>
  <c r="R2908" i="1" s="1"/>
  <c r="AG2900" i="1"/>
  <c r="O2896" i="1"/>
  <c r="O2893" i="1"/>
  <c r="P2893" i="1" s="1"/>
  <c r="R2893" i="1" s="1"/>
  <c r="Q2882" i="1"/>
  <c r="BA2861" i="1"/>
  <c r="BC2861" i="1" s="1"/>
  <c r="AF2857" i="1"/>
  <c r="AM2855" i="1"/>
  <c r="AN2855" i="1" s="1"/>
  <c r="AZ2853" i="1"/>
  <c r="BC2853" i="1" s="1"/>
  <c r="AF2853" i="1"/>
  <c r="AG2853" i="1"/>
  <c r="AK2848" i="1"/>
  <c r="AK2847" i="1"/>
  <c r="AI2840" i="1"/>
  <c r="AJ2840" i="1" s="1"/>
  <c r="AF2837" i="1"/>
  <c r="BC2835" i="1"/>
  <c r="AN2835" i="1"/>
  <c r="AE2831" i="1"/>
  <c r="AF2831" i="1"/>
  <c r="AG2831" i="1"/>
  <c r="BD2828" i="1"/>
  <c r="AY2828" i="1"/>
  <c r="BC2828" i="1" s="1"/>
  <c r="AZ2825" i="1"/>
  <c r="BC2823" i="1"/>
  <c r="AG2822" i="1"/>
  <c r="AK2822" i="1"/>
  <c r="AL2820" i="1"/>
  <c r="AY2819" i="1"/>
  <c r="AZ2819" i="1"/>
  <c r="BA2819" i="1"/>
  <c r="BC2819" i="1" s="1"/>
  <c r="BD2819" i="1"/>
  <c r="BA2808" i="1"/>
  <c r="AY2806" i="1"/>
  <c r="BC2806" i="1" s="1"/>
  <c r="AZ2806" i="1"/>
  <c r="BA2806" i="1"/>
  <c r="AK2803" i="1"/>
  <c r="AE2803" i="1"/>
  <c r="AF2803" i="1"/>
  <c r="AG2803" i="1"/>
  <c r="AF2802" i="1"/>
  <c r="BA2795" i="1"/>
  <c r="BC2795" i="1"/>
  <c r="BD2795" i="1"/>
  <c r="M2792" i="1"/>
  <c r="AY2783" i="1"/>
  <c r="AZ2783" i="1"/>
  <c r="BA2783" i="1"/>
  <c r="AK2780" i="1"/>
  <c r="AE2780" i="1"/>
  <c r="AF2780" i="1"/>
  <c r="AG2780" i="1"/>
  <c r="AF2779" i="1"/>
  <c r="AG2777" i="1"/>
  <c r="AY2776" i="1"/>
  <c r="BC2776" i="1" s="1"/>
  <c r="AZ2776" i="1"/>
  <c r="BA2776" i="1"/>
  <c r="BD2776" i="1"/>
  <c r="AE2768" i="1"/>
  <c r="AF2768" i="1"/>
  <c r="AG2768" i="1"/>
  <c r="BA2762" i="1"/>
  <c r="BC2762" i="1" s="1"/>
  <c r="BD2762" i="1"/>
  <c r="BD2755" i="1"/>
  <c r="AY2755" i="1"/>
  <c r="BC2755" i="1" s="1"/>
  <c r="AY2743" i="1"/>
  <c r="AZ2743" i="1"/>
  <c r="BA2743" i="1"/>
  <c r="AK2742" i="1"/>
  <c r="AE2742" i="1"/>
  <c r="BC2740" i="1"/>
  <c r="AG2739" i="1"/>
  <c r="AK2739" i="1"/>
  <c r="AN2739" i="1" s="1"/>
  <c r="AK2730" i="1"/>
  <c r="AE2730" i="1"/>
  <c r="AF2730" i="1"/>
  <c r="AG2730" i="1"/>
  <c r="AG2727" i="1"/>
  <c r="AY2726" i="1"/>
  <c r="BC2726" i="1" s="1"/>
  <c r="AZ2726" i="1"/>
  <c r="BA2726" i="1"/>
  <c r="BD2726" i="1"/>
  <c r="AE2718" i="1"/>
  <c r="AF2718" i="1"/>
  <c r="AG2718" i="1"/>
  <c r="BA2712" i="1"/>
  <c r="BC2712" i="1" s="1"/>
  <c r="BD2712" i="1"/>
  <c r="BD2705" i="1"/>
  <c r="AY2705" i="1"/>
  <c r="BC2705" i="1" s="1"/>
  <c r="AZ2702" i="1"/>
  <c r="BD2685" i="1"/>
  <c r="AY2685" i="1"/>
  <c r="BC2685" i="1" s="1"/>
  <c r="AK2682" i="1"/>
  <c r="AE2682" i="1"/>
  <c r="AG2679" i="1"/>
  <c r="AJ2679" i="1" s="1"/>
  <c r="AK2679" i="1"/>
  <c r="AG2677" i="1"/>
  <c r="AZ2672" i="1"/>
  <c r="BC2672" i="1" s="1"/>
  <c r="AL2651" i="1"/>
  <c r="BB2649" i="1"/>
  <c r="BA2649" i="1" s="1"/>
  <c r="AL2648" i="1"/>
  <c r="N2637" i="1"/>
  <c r="P2637" i="1" s="1"/>
  <c r="O2637" i="1"/>
  <c r="Q2637" i="1"/>
  <c r="S2637" i="1" s="1"/>
  <c r="AD2637" i="1"/>
  <c r="AY2634" i="1"/>
  <c r="BC2634" i="1" s="1"/>
  <c r="AZ2634" i="1"/>
  <c r="BB2634" i="1"/>
  <c r="BA2634" i="1" s="1"/>
  <c r="BD2634" i="1"/>
  <c r="N2629" i="1"/>
  <c r="P2629" i="1" s="1"/>
  <c r="R2629" i="1" s="1"/>
  <c r="O2629" i="1"/>
  <c r="Q2629" i="1"/>
  <c r="AD2629" i="1"/>
  <c r="AE2626" i="1"/>
  <c r="AF2626" i="1"/>
  <c r="AG2626" i="1"/>
  <c r="AK2626" i="1"/>
  <c r="AE2623" i="1"/>
  <c r="AF2623" i="1"/>
  <c r="AG2623" i="1"/>
  <c r="AD2622" i="1"/>
  <c r="AW2622" i="1"/>
  <c r="AX2622" i="1" s="1"/>
  <c r="N2622" i="1"/>
  <c r="P2622" i="1" s="1"/>
  <c r="R2622" i="1" s="1"/>
  <c r="S2622" i="1" s="1"/>
  <c r="N2607" i="1"/>
  <c r="P2607" i="1" s="1"/>
  <c r="R2607" i="1" s="1"/>
  <c r="O2607" i="1"/>
  <c r="Q2607" i="1"/>
  <c r="AD2607" i="1"/>
  <c r="O2606" i="1"/>
  <c r="P2606" i="1" s="1"/>
  <c r="R2606" i="1" s="1"/>
  <c r="Q2606" i="1"/>
  <c r="AD2606" i="1"/>
  <c r="AW2606" i="1"/>
  <c r="AX2606" i="1" s="1"/>
  <c r="Q2605" i="1"/>
  <c r="AD2605" i="1"/>
  <c r="N2605" i="1"/>
  <c r="P2605" i="1" s="1"/>
  <c r="R2605" i="1" s="1"/>
  <c r="AN2604" i="1"/>
  <c r="AH2599" i="1"/>
  <c r="AL2599" i="1"/>
  <c r="M2596" i="1"/>
  <c r="AH2441" i="1"/>
  <c r="AL2441" i="1"/>
  <c r="AG3041" i="1"/>
  <c r="AF3015" i="1"/>
  <c r="O2999" i="1"/>
  <c r="P2999" i="1" s="1"/>
  <c r="R2999" i="1" s="1"/>
  <c r="AG2997" i="1"/>
  <c r="AF2996" i="1"/>
  <c r="BB2990" i="1"/>
  <c r="BA2990" i="1" s="1"/>
  <c r="BC2990" i="1" s="1"/>
  <c r="BB2961" i="1"/>
  <c r="BA2961" i="1" s="1"/>
  <c r="BC2961" i="1" s="1"/>
  <c r="BB2959" i="1"/>
  <c r="BA2959" i="1" s="1"/>
  <c r="BC2959" i="1" s="1"/>
  <c r="AF2956" i="1"/>
  <c r="AG2952" i="1"/>
  <c r="AF2951" i="1"/>
  <c r="BB2950" i="1"/>
  <c r="BA2950" i="1" s="1"/>
  <c r="BB2943" i="1"/>
  <c r="BA2943" i="1" s="1"/>
  <c r="Q2942" i="1"/>
  <c r="Q2941" i="1"/>
  <c r="Q2940" i="1"/>
  <c r="S2940" i="1" s="1"/>
  <c r="AF2933" i="1"/>
  <c r="O2927" i="1"/>
  <c r="P2927" i="1" s="1"/>
  <c r="R2927" i="1" s="1"/>
  <c r="O2925" i="1"/>
  <c r="P2925" i="1" s="1"/>
  <c r="R2925" i="1" s="1"/>
  <c r="O2921" i="1"/>
  <c r="O2920" i="1"/>
  <c r="P2920" i="1" s="1"/>
  <c r="R2920" i="1" s="1"/>
  <c r="BB2916" i="1"/>
  <c r="BA2916" i="1" s="1"/>
  <c r="Q2915" i="1"/>
  <c r="S2915" i="1" s="1"/>
  <c r="AF2911" i="1"/>
  <c r="BB2905" i="1"/>
  <c r="BA2905" i="1" s="1"/>
  <c r="Q2904" i="1"/>
  <c r="S2904" i="1" s="1"/>
  <c r="AF2900" i="1"/>
  <c r="BB2884" i="1"/>
  <c r="BA2884" i="1" s="1"/>
  <c r="Q2883" i="1"/>
  <c r="O2881" i="1"/>
  <c r="P2881" i="1" s="1"/>
  <c r="R2881" i="1" s="1"/>
  <c r="AG2873" i="1"/>
  <c r="AY2861" i="1"/>
  <c r="AH2860" i="1"/>
  <c r="AJ2860" i="1" s="1"/>
  <c r="BD2856" i="1"/>
  <c r="BA2850" i="1"/>
  <c r="AK2846" i="1"/>
  <c r="AK2843" i="1"/>
  <c r="AG2842" i="1"/>
  <c r="BD2840" i="1"/>
  <c r="AE2837" i="1"/>
  <c r="BD2836" i="1"/>
  <c r="BA2835" i="1"/>
  <c r="AY2834" i="1"/>
  <c r="AZ2834" i="1"/>
  <c r="BA2834" i="1"/>
  <c r="BC2834" i="1"/>
  <c r="BD2834" i="1"/>
  <c r="BA2823" i="1"/>
  <c r="AY2821" i="1"/>
  <c r="BC2821" i="1" s="1"/>
  <c r="AZ2821" i="1"/>
  <c r="BA2821" i="1"/>
  <c r="AK2818" i="1"/>
  <c r="AE2818" i="1"/>
  <c r="AF2818" i="1"/>
  <c r="AG2818" i="1"/>
  <c r="AF2817" i="1"/>
  <c r="BA2810" i="1"/>
  <c r="BC2810" i="1"/>
  <c r="BD2810" i="1"/>
  <c r="BD2801" i="1"/>
  <c r="AI2800" i="1"/>
  <c r="AJ2800" i="1" s="1"/>
  <c r="AM2800" i="1"/>
  <c r="AN2800" i="1" s="1"/>
  <c r="AE2796" i="1"/>
  <c r="AF2796" i="1"/>
  <c r="AG2796" i="1"/>
  <c r="BD2793" i="1"/>
  <c r="AY2793" i="1"/>
  <c r="BC2793" i="1" s="1"/>
  <c r="BD2790" i="1"/>
  <c r="BD2778" i="1"/>
  <c r="AK2775" i="1"/>
  <c r="AE2775" i="1"/>
  <c r="AF2775" i="1"/>
  <c r="AG2775" i="1"/>
  <c r="AF2774" i="1"/>
  <c r="AG2772" i="1"/>
  <c r="AY2771" i="1"/>
  <c r="BC2771" i="1" s="1"/>
  <c r="AZ2771" i="1"/>
  <c r="BA2771" i="1"/>
  <c r="BD2771" i="1"/>
  <c r="AE2763" i="1"/>
  <c r="AF2763" i="1"/>
  <c r="AG2763" i="1"/>
  <c r="BA2757" i="1"/>
  <c r="BC2757" i="1"/>
  <c r="BD2757" i="1"/>
  <c r="BD2750" i="1"/>
  <c r="AY2750" i="1"/>
  <c r="BC2750" i="1" s="1"/>
  <c r="AZ2747" i="1"/>
  <c r="BA2740" i="1"/>
  <c r="AY2738" i="1"/>
  <c r="BC2738" i="1" s="1"/>
  <c r="AZ2738" i="1"/>
  <c r="BA2738" i="1"/>
  <c r="AK2737" i="1"/>
  <c r="AE2737" i="1"/>
  <c r="BC2735" i="1"/>
  <c r="AG2734" i="1"/>
  <c r="AK2734" i="1"/>
  <c r="AN2734" i="1" s="1"/>
  <c r="AH2729" i="1"/>
  <c r="AL2729" i="1"/>
  <c r="BD2728" i="1"/>
  <c r="AK2725" i="1"/>
  <c r="AE2725" i="1"/>
  <c r="AF2725" i="1"/>
  <c r="AG2725" i="1"/>
  <c r="AF2724" i="1"/>
  <c r="AG2722" i="1"/>
  <c r="AY2721" i="1"/>
  <c r="BC2721" i="1" s="1"/>
  <c r="AZ2721" i="1"/>
  <c r="BA2721" i="1"/>
  <c r="BD2721" i="1"/>
  <c r="AE2713" i="1"/>
  <c r="AF2713" i="1"/>
  <c r="AG2713" i="1"/>
  <c r="BA2707" i="1"/>
  <c r="BD2707" i="1"/>
  <c r="BD2700" i="1"/>
  <c r="AY2700" i="1"/>
  <c r="BC2700" i="1" s="1"/>
  <c r="AK2697" i="1"/>
  <c r="AE2697" i="1"/>
  <c r="BC2695" i="1"/>
  <c r="AG2694" i="1"/>
  <c r="AK2694" i="1"/>
  <c r="AG2692" i="1"/>
  <c r="AY2691" i="1"/>
  <c r="AZ2691" i="1"/>
  <c r="BA2691" i="1"/>
  <c r="BC2691" i="1"/>
  <c r="BD2691" i="1"/>
  <c r="BA2687" i="1"/>
  <c r="BC2687" i="1"/>
  <c r="BD2687" i="1"/>
  <c r="BA2680" i="1"/>
  <c r="BD2670" i="1"/>
  <c r="AY2670" i="1"/>
  <c r="BA2670" i="1"/>
  <c r="BC2670" i="1" s="1"/>
  <c r="BA2667" i="1"/>
  <c r="BD2667" i="1"/>
  <c r="AY2667" i="1"/>
  <c r="BC2667" i="1" s="1"/>
  <c r="BC2661" i="1"/>
  <c r="BD2661" i="1"/>
  <c r="AY2661" i="1"/>
  <c r="AK2660" i="1"/>
  <c r="P2657" i="1"/>
  <c r="Q2655" i="1"/>
  <c r="S2655" i="1" s="1"/>
  <c r="R2655" i="1"/>
  <c r="AE2653" i="1"/>
  <c r="AF2653" i="1"/>
  <c r="AG2653" i="1"/>
  <c r="AK2653" i="1"/>
  <c r="AD2647" i="1"/>
  <c r="N2647" i="1"/>
  <c r="P2647" i="1" s="1"/>
  <c r="R2647" i="1" s="1"/>
  <c r="S2647" i="1" s="1"/>
  <c r="AK2646" i="1"/>
  <c r="R2637" i="1"/>
  <c r="R2603" i="1"/>
  <c r="Q2602" i="1"/>
  <c r="S2602" i="1" s="1"/>
  <c r="AD2602" i="1"/>
  <c r="AW2602" i="1"/>
  <c r="AX2602" i="1" s="1"/>
  <c r="O2602" i="1"/>
  <c r="P2602" i="1" s="1"/>
  <c r="R2602" i="1" s="1"/>
  <c r="M2588" i="1"/>
  <c r="BB2570" i="1"/>
  <c r="BA2570" i="1" s="1"/>
  <c r="BD2570" i="1"/>
  <c r="AZ2570" i="1"/>
  <c r="AY2570" i="1"/>
  <c r="BC2570" i="1" s="1"/>
  <c r="AG2562" i="1"/>
  <c r="AK2562" i="1"/>
  <c r="AF2562" i="1"/>
  <c r="AE2562" i="1"/>
  <c r="AF3041" i="1"/>
  <c r="AF3036" i="1"/>
  <c r="AF3026" i="1"/>
  <c r="AG3020" i="1"/>
  <c r="AG3002" i="1"/>
  <c r="AJ3002" i="1" s="1"/>
  <c r="AG2998" i="1"/>
  <c r="AJ2998" i="1" s="1"/>
  <c r="AF2997" i="1"/>
  <c r="O2992" i="1"/>
  <c r="P2992" i="1" s="1"/>
  <c r="R2992" i="1" s="1"/>
  <c r="AD2985" i="1"/>
  <c r="O2970" i="1"/>
  <c r="O2969" i="1"/>
  <c r="P2969" i="1" s="1"/>
  <c r="R2969" i="1" s="1"/>
  <c r="O2967" i="1"/>
  <c r="P2967" i="1" s="1"/>
  <c r="R2967" i="1" s="1"/>
  <c r="O2965" i="1"/>
  <c r="P2965" i="1" s="1"/>
  <c r="R2965" i="1" s="1"/>
  <c r="O2958" i="1"/>
  <c r="P2958" i="1" s="1"/>
  <c r="R2958" i="1" s="1"/>
  <c r="AG2957" i="1"/>
  <c r="AJ2957" i="1" s="1"/>
  <c r="AF2952" i="1"/>
  <c r="O2947" i="1"/>
  <c r="P2947" i="1" s="1"/>
  <c r="R2947" i="1" s="1"/>
  <c r="O2945" i="1"/>
  <c r="P2945" i="1" s="1"/>
  <c r="R2945" i="1" s="1"/>
  <c r="O2943" i="1"/>
  <c r="P2943" i="1" s="1"/>
  <c r="R2943" i="1" s="1"/>
  <c r="AZ2942" i="1"/>
  <c r="BC2942" i="1" s="1"/>
  <c r="AZ2941" i="1"/>
  <c r="BC2941" i="1" s="1"/>
  <c r="AZ2940" i="1"/>
  <c r="BC2940" i="1" s="1"/>
  <c r="O2939" i="1"/>
  <c r="P2939" i="1" s="1"/>
  <c r="R2939" i="1" s="1"/>
  <c r="O2928" i="1"/>
  <c r="P2928" i="1" s="1"/>
  <c r="AG2924" i="1"/>
  <c r="AJ2924" i="1" s="1"/>
  <c r="AZ2915" i="1"/>
  <c r="BC2915" i="1" s="1"/>
  <c r="O2907" i="1"/>
  <c r="P2907" i="1" s="1"/>
  <c r="R2907" i="1" s="1"/>
  <c r="Q2905" i="1"/>
  <c r="AG2896" i="1"/>
  <c r="O2892" i="1"/>
  <c r="Q2884" i="1"/>
  <c r="S2884" i="1" s="1"/>
  <c r="O2882" i="1"/>
  <c r="AF2873" i="1"/>
  <c r="AG2856" i="1"/>
  <c r="AZ2851" i="1"/>
  <c r="BC2851" i="1" s="1"/>
  <c r="BA2851" i="1"/>
  <c r="AZ2850" i="1"/>
  <c r="BC2850" i="1" s="1"/>
  <c r="AI2845" i="1"/>
  <c r="AJ2845" i="1" s="1"/>
  <c r="AF2842" i="1"/>
  <c r="BC2840" i="1"/>
  <c r="BD2838" i="1"/>
  <c r="AZ2835" i="1"/>
  <c r="AK2833" i="1"/>
  <c r="AE2833" i="1"/>
  <c r="AF2833" i="1"/>
  <c r="AG2833" i="1"/>
  <c r="AF2832" i="1"/>
  <c r="AJ2830" i="1"/>
  <c r="BA2825" i="1"/>
  <c r="BC2825" i="1"/>
  <c r="BD2825" i="1"/>
  <c r="BD2816" i="1"/>
  <c r="AI2815" i="1"/>
  <c r="AJ2815" i="1" s="1"/>
  <c r="AM2815" i="1"/>
  <c r="AN2815" i="1"/>
  <c r="AE2811" i="1"/>
  <c r="AF2811" i="1"/>
  <c r="AG2811" i="1"/>
  <c r="BD2808" i="1"/>
  <c r="AY2808" i="1"/>
  <c r="BC2808" i="1" s="1"/>
  <c r="AZ2805" i="1"/>
  <c r="AG2802" i="1"/>
  <c r="AK2802" i="1"/>
  <c r="AY2799" i="1"/>
  <c r="AZ2799" i="1"/>
  <c r="BA2799" i="1"/>
  <c r="BC2799" i="1"/>
  <c r="BD2799" i="1"/>
  <c r="AY2791" i="1"/>
  <c r="BC2791" i="1" s="1"/>
  <c r="AZ2791" i="1"/>
  <c r="BA2791" i="1"/>
  <c r="BD2791" i="1"/>
  <c r="BD2785" i="1"/>
  <c r="AY2785" i="1"/>
  <c r="BC2785" i="1" s="1"/>
  <c r="AZ2782" i="1"/>
  <c r="BC2780" i="1"/>
  <c r="AG2779" i="1"/>
  <c r="AK2779" i="1"/>
  <c r="BD2773" i="1"/>
  <c r="AK2770" i="1"/>
  <c r="AE2770" i="1"/>
  <c r="AF2770" i="1"/>
  <c r="AG2770" i="1"/>
  <c r="AF2769" i="1"/>
  <c r="AG2767" i="1"/>
  <c r="AY2766" i="1"/>
  <c r="BC2766" i="1" s="1"/>
  <c r="AZ2766" i="1"/>
  <c r="BA2766" i="1"/>
  <c r="BD2766" i="1"/>
  <c r="AE2758" i="1"/>
  <c r="AF2758" i="1"/>
  <c r="AG2758" i="1"/>
  <c r="BA2752" i="1"/>
  <c r="BC2752" i="1"/>
  <c r="BD2752" i="1"/>
  <c r="BD2745" i="1"/>
  <c r="AY2745" i="1"/>
  <c r="BC2745" i="1" s="1"/>
  <c r="AZ2742" i="1"/>
  <c r="BC2742" i="1" s="1"/>
  <c r="BA2735" i="1"/>
  <c r="AY2733" i="1"/>
  <c r="AZ2733" i="1"/>
  <c r="BA2733" i="1"/>
  <c r="AK2732" i="1"/>
  <c r="AE2732" i="1"/>
  <c r="BC2730" i="1"/>
  <c r="AG2729" i="1"/>
  <c r="AJ2729" i="1" s="1"/>
  <c r="AK2729" i="1"/>
  <c r="AN2729" i="1" s="1"/>
  <c r="BD2723" i="1"/>
  <c r="AK2720" i="1"/>
  <c r="AE2720" i="1"/>
  <c r="AF2720" i="1"/>
  <c r="AG2720" i="1"/>
  <c r="AF2719" i="1"/>
  <c r="AG2717" i="1"/>
  <c r="AY2716" i="1"/>
  <c r="BC2716" i="1" s="1"/>
  <c r="AZ2716" i="1"/>
  <c r="BA2716" i="1"/>
  <c r="BD2716" i="1"/>
  <c r="AE2708" i="1"/>
  <c r="AF2708" i="1"/>
  <c r="AG2708" i="1"/>
  <c r="BA2702" i="1"/>
  <c r="BC2702" i="1"/>
  <c r="BD2702" i="1"/>
  <c r="BA2695" i="1"/>
  <c r="AK2690" i="1"/>
  <c r="AE2690" i="1"/>
  <c r="AF2690" i="1"/>
  <c r="AG2690" i="1"/>
  <c r="AF2689" i="1"/>
  <c r="AE2688" i="1"/>
  <c r="AF2688" i="1"/>
  <c r="AG2688" i="1"/>
  <c r="AZ2682" i="1"/>
  <c r="BC2682" i="1" s="1"/>
  <c r="BA2672" i="1"/>
  <c r="BD2672" i="1"/>
  <c r="AY2669" i="1"/>
  <c r="AZ2669" i="1"/>
  <c r="BA2669" i="1"/>
  <c r="BC2669" i="1"/>
  <c r="BD2669" i="1"/>
  <c r="AK2665" i="1"/>
  <c r="AE2665" i="1"/>
  <c r="AF2665" i="1"/>
  <c r="AG2665" i="1"/>
  <c r="AE2662" i="1"/>
  <c r="AF2662" i="1"/>
  <c r="AG2662" i="1"/>
  <c r="P2652" i="1"/>
  <c r="R2652" i="1" s="1"/>
  <c r="S2652" i="1" s="1"/>
  <c r="BD2649" i="1"/>
  <c r="AY2649" i="1"/>
  <c r="BC2649" i="1" s="1"/>
  <c r="BD2643" i="1"/>
  <c r="AY2643" i="1"/>
  <c r="BC2643" i="1" s="1"/>
  <c r="AZ2643" i="1"/>
  <c r="BB2643" i="1"/>
  <c r="BA2643" i="1" s="1"/>
  <c r="P2630" i="1"/>
  <c r="BB2621" i="1"/>
  <c r="BA2621" i="1" s="1"/>
  <c r="AE2621" i="1"/>
  <c r="AF2621" i="1"/>
  <c r="AG2621" i="1"/>
  <c r="AK2621" i="1"/>
  <c r="AD2620" i="1"/>
  <c r="AW2620" i="1"/>
  <c r="AX2620" i="1" s="1"/>
  <c r="N2620" i="1"/>
  <c r="P2620" i="1" s="1"/>
  <c r="AK2619" i="1"/>
  <c r="AW2603" i="1"/>
  <c r="AX2603" i="1" s="1"/>
  <c r="AD2601" i="1"/>
  <c r="AW2601" i="1"/>
  <c r="AX2601" i="1" s="1"/>
  <c r="N2601" i="1"/>
  <c r="P2601" i="1" s="1"/>
  <c r="R2601" i="1" s="1"/>
  <c r="AV2597" i="1"/>
  <c r="M2597" i="1"/>
  <c r="BC2583" i="1"/>
  <c r="BD2583" i="1"/>
  <c r="AY2583" i="1"/>
  <c r="AL2519" i="1"/>
  <c r="AH2519" i="1"/>
  <c r="AH2391" i="1"/>
  <c r="AL2391" i="1"/>
  <c r="AG3021" i="1"/>
  <c r="AJ3021" i="1" s="1"/>
  <c r="AF3020" i="1"/>
  <c r="AG2999" i="1"/>
  <c r="AJ2999" i="1" s="1"/>
  <c r="AG2981" i="1"/>
  <c r="AZ2905" i="1"/>
  <c r="BC2905" i="1" s="1"/>
  <c r="O2904" i="1"/>
  <c r="P2904" i="1" s="1"/>
  <c r="R2904" i="1" s="1"/>
  <c r="AF2896" i="1"/>
  <c r="AZ2884" i="1"/>
  <c r="BC2884" i="1" s="1"/>
  <c r="O2883" i="1"/>
  <c r="P2883" i="1" s="1"/>
  <c r="R2883" i="1" s="1"/>
  <c r="O2880" i="1"/>
  <c r="P2880" i="1" s="1"/>
  <c r="R2880" i="1" s="1"/>
  <c r="AG2871" i="1"/>
  <c r="BA2856" i="1"/>
  <c r="BC2856" i="1" s="1"/>
  <c r="AE2856" i="1"/>
  <c r="AG2847" i="1"/>
  <c r="AE2842" i="1"/>
  <c r="BD2841" i="1"/>
  <c r="BA2840" i="1"/>
  <c r="AY2836" i="1"/>
  <c r="AZ2836" i="1"/>
  <c r="BA2836" i="1"/>
  <c r="BD2831" i="1"/>
  <c r="AI2830" i="1"/>
  <c r="AM2830" i="1"/>
  <c r="AN2830" i="1" s="1"/>
  <c r="AE2826" i="1"/>
  <c r="AF2826" i="1"/>
  <c r="AG2826" i="1"/>
  <c r="BD2823" i="1"/>
  <c r="AY2823" i="1"/>
  <c r="AK2821" i="1"/>
  <c r="AZ2820" i="1"/>
  <c r="BC2820" i="1" s="1"/>
  <c r="BC2818" i="1"/>
  <c r="AG2817" i="1"/>
  <c r="AK2817" i="1"/>
  <c r="AY2814" i="1"/>
  <c r="BC2814" i="1" s="1"/>
  <c r="AZ2814" i="1"/>
  <c r="BA2814" i="1"/>
  <c r="BD2814" i="1"/>
  <c r="BA2803" i="1"/>
  <c r="AY2801" i="1"/>
  <c r="BC2801" i="1" s="1"/>
  <c r="AZ2801" i="1"/>
  <c r="BA2801" i="1"/>
  <c r="AK2798" i="1"/>
  <c r="AE2798" i="1"/>
  <c r="AF2798" i="1"/>
  <c r="AG2798" i="1"/>
  <c r="AF2797" i="1"/>
  <c r="AY2790" i="1"/>
  <c r="AZ2790" i="1"/>
  <c r="BA2790" i="1"/>
  <c r="N2788" i="1"/>
  <c r="P2788" i="1" s="1"/>
  <c r="R2788" i="1" s="1"/>
  <c r="N2787" i="1"/>
  <c r="O2787" i="1"/>
  <c r="AY2778" i="1"/>
  <c r="AZ2778" i="1"/>
  <c r="BA2778" i="1"/>
  <c r="AK2777" i="1"/>
  <c r="AE2777" i="1"/>
  <c r="BC2775" i="1"/>
  <c r="AG2774" i="1"/>
  <c r="AK2774" i="1"/>
  <c r="BD2768" i="1"/>
  <c r="AK2765" i="1"/>
  <c r="AE2765" i="1"/>
  <c r="AF2765" i="1"/>
  <c r="AG2765" i="1"/>
  <c r="AG2762" i="1"/>
  <c r="AY2761" i="1"/>
  <c r="AZ2761" i="1"/>
  <c r="BA2761" i="1"/>
  <c r="BD2761" i="1"/>
  <c r="AE2753" i="1"/>
  <c r="AF2753" i="1"/>
  <c r="AG2753" i="1"/>
  <c r="BA2747" i="1"/>
  <c r="BC2747" i="1"/>
  <c r="BD2747" i="1"/>
  <c r="BD2740" i="1"/>
  <c r="AY2740" i="1"/>
  <c r="AK2738" i="1"/>
  <c r="BA2730" i="1"/>
  <c r="AY2728" i="1"/>
  <c r="BC2728" i="1" s="1"/>
  <c r="AZ2728" i="1"/>
  <c r="BA2728" i="1"/>
  <c r="AK2727" i="1"/>
  <c r="AE2727" i="1"/>
  <c r="BC2725" i="1"/>
  <c r="AG2724" i="1"/>
  <c r="AK2724" i="1"/>
  <c r="AK2715" i="1"/>
  <c r="AE2715" i="1"/>
  <c r="AF2715" i="1"/>
  <c r="AG2715" i="1"/>
  <c r="AG2712" i="1"/>
  <c r="AY2711" i="1"/>
  <c r="AZ2711" i="1"/>
  <c r="BA2711" i="1"/>
  <c r="BC2711" i="1"/>
  <c r="BD2711" i="1"/>
  <c r="AE2703" i="1"/>
  <c r="AF2703" i="1"/>
  <c r="AG2703" i="1"/>
  <c r="AK2698" i="1"/>
  <c r="AZ2697" i="1"/>
  <c r="BD2680" i="1"/>
  <c r="AY2680" i="1"/>
  <c r="BC2680" i="1" s="1"/>
  <c r="AK2677" i="1"/>
  <c r="AE2677" i="1"/>
  <c r="AK2675" i="1"/>
  <c r="AE2675" i="1"/>
  <c r="AF2675" i="1"/>
  <c r="AG2675" i="1"/>
  <c r="AE2673" i="1"/>
  <c r="AF2673" i="1"/>
  <c r="AG2673" i="1"/>
  <c r="AE2668" i="1"/>
  <c r="AF2668" i="1"/>
  <c r="AG2668" i="1"/>
  <c r="AK2668" i="1"/>
  <c r="AG2664" i="1"/>
  <c r="AK2664" i="1"/>
  <c r="AE2664" i="1"/>
  <c r="S2660" i="1"/>
  <c r="Q2658" i="1"/>
  <c r="S2658" i="1" s="1"/>
  <c r="AD2658" i="1"/>
  <c r="R2657" i="1"/>
  <c r="AY2654" i="1"/>
  <c r="AZ2654" i="1"/>
  <c r="BB2654" i="1"/>
  <c r="BA2654" i="1" s="1"/>
  <c r="BD2654" i="1"/>
  <c r="S2646" i="1"/>
  <c r="AW2638" i="1"/>
  <c r="AX2638" i="1" s="1"/>
  <c r="N2638" i="1"/>
  <c r="O2638" i="1"/>
  <c r="Q2638" i="1"/>
  <c r="R2620" i="1"/>
  <c r="S2620" i="1" s="1"/>
  <c r="AG2612" i="1"/>
  <c r="AK2612" i="1"/>
  <c r="AE2612" i="1"/>
  <c r="AG2610" i="1"/>
  <c r="AK2610" i="1"/>
  <c r="AE2610" i="1"/>
  <c r="AW2609" i="1"/>
  <c r="AX2609" i="1" s="1"/>
  <c r="N2609" i="1"/>
  <c r="P2609" i="1" s="1"/>
  <c r="R2609" i="1" s="1"/>
  <c r="O2609" i="1"/>
  <c r="Q2609" i="1"/>
  <c r="AD2609" i="1"/>
  <c r="N2608" i="1"/>
  <c r="P2608" i="1" s="1"/>
  <c r="R2608" i="1" s="1"/>
  <c r="O2608" i="1"/>
  <c r="Q2608" i="1"/>
  <c r="P2599" i="1"/>
  <c r="R2599" i="1" s="1"/>
  <c r="S2599" i="1" s="1"/>
  <c r="Q2583" i="1"/>
  <c r="R2583" i="1"/>
  <c r="AE2581" i="1"/>
  <c r="AF2581" i="1"/>
  <c r="AG2581" i="1"/>
  <c r="AK2581" i="1"/>
  <c r="O2558" i="1"/>
  <c r="Q2558" i="1"/>
  <c r="AD2558" i="1"/>
  <c r="N2558" i="1"/>
  <c r="AZ2536" i="1"/>
  <c r="BB2536" i="1"/>
  <c r="BA2536" i="1" s="1"/>
  <c r="BD2536" i="1"/>
  <c r="AY2536" i="1"/>
  <c r="BC2536" i="1" s="1"/>
  <c r="AD2533" i="1"/>
  <c r="N2533" i="1"/>
  <c r="P2533" i="1" s="1"/>
  <c r="R2533" i="1" s="1"/>
  <c r="O2533" i="1"/>
  <c r="Q2533" i="1"/>
  <c r="AY2492" i="1"/>
  <c r="AZ2492" i="1"/>
  <c r="BB2492" i="1"/>
  <c r="BA2492" i="1" s="1"/>
  <c r="BC2492" i="1" s="1"/>
  <c r="BD2492" i="1"/>
  <c r="AH2466" i="1"/>
  <c r="AL2466" i="1"/>
  <c r="AH2411" i="1"/>
  <c r="AL2411" i="1"/>
  <c r="AH2371" i="1"/>
  <c r="AL2371" i="1"/>
  <c r="BC2347" i="1"/>
  <c r="AZ2346" i="1"/>
  <c r="BA2346" i="1"/>
  <c r="BD2346" i="1"/>
  <c r="AY2346" i="1"/>
  <c r="BC2346" i="1" s="1"/>
  <c r="AF2981" i="1"/>
  <c r="AY2856" i="1"/>
  <c r="AE2848" i="1"/>
  <c r="AF2847" i="1"/>
  <c r="AF2846" i="1"/>
  <c r="AG2846" i="1"/>
  <c r="AZ2840" i="1"/>
  <c r="BA2838" i="1"/>
  <c r="BC2838" i="1" s="1"/>
  <c r="AE2838" i="1"/>
  <c r="AF2838" i="1"/>
  <c r="AG2838" i="1"/>
  <c r="AG2832" i="1"/>
  <c r="AK2832" i="1"/>
  <c r="AY2829" i="1"/>
  <c r="BC2829" i="1" s="1"/>
  <c r="AZ2829" i="1"/>
  <c r="BA2829" i="1"/>
  <c r="BD2829" i="1"/>
  <c r="AE2819" i="1"/>
  <c r="AF2819" i="1"/>
  <c r="AG2819" i="1"/>
  <c r="AK2819" i="1"/>
  <c r="AY2816" i="1"/>
  <c r="AZ2816" i="1"/>
  <c r="BA2816" i="1"/>
  <c r="AK2813" i="1"/>
  <c r="AE2813" i="1"/>
  <c r="AF2813" i="1"/>
  <c r="AG2813" i="1"/>
  <c r="AI2812" i="1"/>
  <c r="AM2812" i="1"/>
  <c r="AJ2810" i="1"/>
  <c r="BA2805" i="1"/>
  <c r="BC2805" i="1"/>
  <c r="BD2805" i="1"/>
  <c r="AI2795" i="1"/>
  <c r="AJ2795" i="1" s="1"/>
  <c r="AM2795" i="1"/>
  <c r="AN2795" i="1"/>
  <c r="AY2784" i="1"/>
  <c r="AZ2784" i="1"/>
  <c r="BA2784" i="1"/>
  <c r="BC2784" i="1"/>
  <c r="BD2784" i="1"/>
  <c r="BA2782" i="1"/>
  <c r="BC2782" i="1" s="1"/>
  <c r="BD2782" i="1"/>
  <c r="AE2776" i="1"/>
  <c r="AF2776" i="1"/>
  <c r="AG2776" i="1"/>
  <c r="AK2776" i="1"/>
  <c r="AY2773" i="1"/>
  <c r="BC2773" i="1" s="1"/>
  <c r="AZ2773" i="1"/>
  <c r="BA2773" i="1"/>
  <c r="AK2772" i="1"/>
  <c r="AE2772" i="1"/>
  <c r="AG2769" i="1"/>
  <c r="AK2769" i="1"/>
  <c r="AH2764" i="1"/>
  <c r="AL2764" i="1"/>
  <c r="AI2762" i="1"/>
  <c r="AM2762" i="1"/>
  <c r="AK2760" i="1"/>
  <c r="AE2760" i="1"/>
  <c r="AF2760" i="1"/>
  <c r="AG2760" i="1"/>
  <c r="AI2759" i="1"/>
  <c r="AM2759" i="1"/>
  <c r="AY2756" i="1"/>
  <c r="BC2756" i="1" s="1"/>
  <c r="AZ2756" i="1"/>
  <c r="BA2756" i="1"/>
  <c r="BD2756" i="1"/>
  <c r="AE2748" i="1"/>
  <c r="AF2748" i="1"/>
  <c r="AG2748" i="1"/>
  <c r="AY2744" i="1"/>
  <c r="BC2744" i="1" s="1"/>
  <c r="AZ2744" i="1"/>
  <c r="BA2744" i="1"/>
  <c r="BD2744" i="1"/>
  <c r="BA2742" i="1"/>
  <c r="BD2742" i="1"/>
  <c r="BD2735" i="1"/>
  <c r="AY2735" i="1"/>
  <c r="AZ2732" i="1"/>
  <c r="BC2732" i="1" s="1"/>
  <c r="BA2725" i="1"/>
  <c r="AY2723" i="1"/>
  <c r="BC2723" i="1" s="1"/>
  <c r="AZ2723" i="1"/>
  <c r="BA2723" i="1"/>
  <c r="AK2722" i="1"/>
  <c r="AE2722" i="1"/>
  <c r="AG2719" i="1"/>
  <c r="AK2719" i="1"/>
  <c r="AH2714" i="1"/>
  <c r="AL2714" i="1"/>
  <c r="BD2713" i="1"/>
  <c r="AF2712" i="1"/>
  <c r="AK2710" i="1"/>
  <c r="AE2710" i="1"/>
  <c r="AF2710" i="1"/>
  <c r="AG2710" i="1"/>
  <c r="AF2709" i="1"/>
  <c r="AY2706" i="1"/>
  <c r="BC2706" i="1" s="1"/>
  <c r="AZ2706" i="1"/>
  <c r="BA2706" i="1"/>
  <c r="BD2706" i="1"/>
  <c r="BD2695" i="1"/>
  <c r="AY2695" i="1"/>
  <c r="AK2692" i="1"/>
  <c r="AE2692" i="1"/>
  <c r="AG2689" i="1"/>
  <c r="AK2689" i="1"/>
  <c r="AY2686" i="1"/>
  <c r="BC2686" i="1" s="1"/>
  <c r="AZ2686" i="1"/>
  <c r="BA2686" i="1"/>
  <c r="BD2686" i="1"/>
  <c r="BA2682" i="1"/>
  <c r="BD2682" i="1"/>
  <c r="AH2674" i="1"/>
  <c r="AL2674" i="1"/>
  <c r="AI2667" i="1"/>
  <c r="AM2667" i="1"/>
  <c r="AL2661" i="1"/>
  <c r="AN2659" i="1"/>
  <c r="AY2656" i="1"/>
  <c r="AZ2656" i="1"/>
  <c r="BB2656" i="1"/>
  <c r="BA2656" i="1" s="1"/>
  <c r="BC2656" i="1"/>
  <c r="BD2656" i="1"/>
  <c r="AL2649" i="1"/>
  <c r="S2642" i="1"/>
  <c r="AD2641" i="1"/>
  <c r="AW2641" i="1"/>
  <c r="AX2641" i="1" s="1"/>
  <c r="N2641" i="1"/>
  <c r="P2641" i="1" s="1"/>
  <c r="R2641" i="1" s="1"/>
  <c r="S2641" i="1" s="1"/>
  <c r="O2641" i="1"/>
  <c r="AW2639" i="1"/>
  <c r="AX2639" i="1" s="1"/>
  <c r="N2639" i="1"/>
  <c r="O2639" i="1"/>
  <c r="Q2639" i="1"/>
  <c r="AD2639" i="1"/>
  <c r="N2633" i="1"/>
  <c r="P2633" i="1" s="1"/>
  <c r="R2633" i="1" s="1"/>
  <c r="O2633" i="1"/>
  <c r="Q2633" i="1"/>
  <c r="AD2633" i="1"/>
  <c r="R2630" i="1"/>
  <c r="BD2621" i="1"/>
  <c r="AY2621" i="1"/>
  <c r="BC2621" i="1" s="1"/>
  <c r="S2619" i="1"/>
  <c r="N2611" i="1"/>
  <c r="P2611" i="1" s="1"/>
  <c r="O2611" i="1"/>
  <c r="Q2611" i="1"/>
  <c r="AD2611" i="1"/>
  <c r="AZ2605" i="1"/>
  <c r="BC2605" i="1" s="1"/>
  <c r="BB2605" i="1"/>
  <c r="BA2605" i="1" s="1"/>
  <c r="BD2605" i="1"/>
  <c r="AM2604" i="1"/>
  <c r="AI2604" i="1"/>
  <c r="AL2594" i="1"/>
  <c r="AH2594" i="1"/>
  <c r="P2566" i="1"/>
  <c r="R2566" i="1" s="1"/>
  <c r="AF2565" i="1"/>
  <c r="AG2565" i="1"/>
  <c r="AK2565" i="1"/>
  <c r="AE2565" i="1"/>
  <c r="AH2564" i="1"/>
  <c r="AL2564" i="1"/>
  <c r="P2554" i="1"/>
  <c r="R2554" i="1" s="1"/>
  <c r="N2522" i="1"/>
  <c r="O2522" i="1"/>
  <c r="AV2522" i="1"/>
  <c r="AY2496" i="1"/>
  <c r="BC2496" i="1" s="1"/>
  <c r="AZ2496" i="1"/>
  <c r="BD2496" i="1"/>
  <c r="BB2496" i="1"/>
  <c r="BA2496" i="1" s="1"/>
  <c r="O2488" i="1"/>
  <c r="Q2488" i="1"/>
  <c r="AD2488" i="1"/>
  <c r="N2488" i="1"/>
  <c r="P2488" i="1" s="1"/>
  <c r="R2488" i="1" s="1"/>
  <c r="AW2488" i="1"/>
  <c r="AX2488" i="1" s="1"/>
  <c r="AZ2381" i="1"/>
  <c r="BC2381" i="1" s="1"/>
  <c r="BA2381" i="1"/>
  <c r="BD2381" i="1"/>
  <c r="AY2381" i="1"/>
  <c r="AM2323" i="1"/>
  <c r="AI2323" i="1"/>
  <c r="AY2841" i="1"/>
  <c r="BC2841" i="1" s="1"/>
  <c r="AZ2841" i="1"/>
  <c r="BA2841" i="1"/>
  <c r="AZ2838" i="1"/>
  <c r="AY2831" i="1"/>
  <c r="AZ2831" i="1"/>
  <c r="BA2831" i="1"/>
  <c r="AK2828" i="1"/>
  <c r="AE2828" i="1"/>
  <c r="AF2828" i="1"/>
  <c r="AG2828" i="1"/>
  <c r="AJ2825" i="1"/>
  <c r="BA2820" i="1"/>
  <c r="BD2820" i="1"/>
  <c r="AH2812" i="1"/>
  <c r="AL2812" i="1"/>
  <c r="AI2810" i="1"/>
  <c r="AM2810" i="1"/>
  <c r="AN2810" i="1"/>
  <c r="AE2806" i="1"/>
  <c r="AF2806" i="1"/>
  <c r="AG2806" i="1"/>
  <c r="BD2803" i="1"/>
  <c r="AY2803" i="1"/>
  <c r="BC2803" i="1" s="1"/>
  <c r="AG2797" i="1"/>
  <c r="AK2797" i="1"/>
  <c r="AY2794" i="1"/>
  <c r="AZ2794" i="1"/>
  <c r="BA2794" i="1"/>
  <c r="BC2794" i="1"/>
  <c r="BD2794" i="1"/>
  <c r="AE2783" i="1"/>
  <c r="AF2783" i="1"/>
  <c r="AG2783" i="1"/>
  <c r="BD2780" i="1"/>
  <c r="AY2780" i="1"/>
  <c r="AY2768" i="1"/>
  <c r="AZ2768" i="1"/>
  <c r="BC2768" i="1" s="1"/>
  <c r="BA2768" i="1"/>
  <c r="AK2767" i="1"/>
  <c r="AE2767" i="1"/>
  <c r="AG2764" i="1"/>
  <c r="AK2764" i="1"/>
  <c r="BC2763" i="1"/>
  <c r="AH2759" i="1"/>
  <c r="AL2759" i="1"/>
  <c r="AK2755" i="1"/>
  <c r="AE2755" i="1"/>
  <c r="AF2755" i="1"/>
  <c r="AG2755" i="1"/>
  <c r="AY2751" i="1"/>
  <c r="BC2751" i="1" s="1"/>
  <c r="AZ2751" i="1"/>
  <c r="BA2751" i="1"/>
  <c r="BD2751" i="1"/>
  <c r="AE2743" i="1"/>
  <c r="AF2743" i="1"/>
  <c r="AG2743" i="1"/>
  <c r="BA2737" i="1"/>
  <c r="BC2737" i="1" s="1"/>
  <c r="BD2737" i="1"/>
  <c r="AY2732" i="1"/>
  <c r="BD2730" i="1"/>
  <c r="AY2730" i="1"/>
  <c r="AZ2725" i="1"/>
  <c r="AY2718" i="1"/>
  <c r="AZ2718" i="1"/>
  <c r="BA2718" i="1"/>
  <c r="AK2717" i="1"/>
  <c r="AE2717" i="1"/>
  <c r="AG2714" i="1"/>
  <c r="AJ2714" i="1" s="1"/>
  <c r="AK2714" i="1"/>
  <c r="BC2713" i="1"/>
  <c r="AE2709" i="1"/>
  <c r="AK2705" i="1"/>
  <c r="AE2705" i="1"/>
  <c r="AF2705" i="1"/>
  <c r="AG2705" i="1"/>
  <c r="AY2701" i="1"/>
  <c r="BC2701" i="1" s="1"/>
  <c r="AZ2701" i="1"/>
  <c r="BA2701" i="1"/>
  <c r="BD2701" i="1"/>
  <c r="BA2697" i="1"/>
  <c r="BC2697" i="1" s="1"/>
  <c r="BD2697" i="1"/>
  <c r="AK2685" i="1"/>
  <c r="AE2685" i="1"/>
  <c r="AF2685" i="1"/>
  <c r="AG2685" i="1"/>
  <c r="AF2684" i="1"/>
  <c r="AE2683" i="1"/>
  <c r="AF2683" i="1"/>
  <c r="AG2683" i="1"/>
  <c r="AK2678" i="1"/>
  <c r="AZ2677" i="1"/>
  <c r="BC2677" i="1" s="1"/>
  <c r="BC2675" i="1"/>
  <c r="AG2674" i="1"/>
  <c r="AJ2674" i="1" s="1"/>
  <c r="AK2674" i="1"/>
  <c r="AG2672" i="1"/>
  <c r="AK2670" i="1"/>
  <c r="AE2670" i="1"/>
  <c r="AF2670" i="1"/>
  <c r="AG2670" i="1"/>
  <c r="AF2669" i="1"/>
  <c r="AY2658" i="1"/>
  <c r="BC2658" i="1" s="1"/>
  <c r="AY2657" i="1"/>
  <c r="AZ2657" i="1"/>
  <c r="BB2657" i="1"/>
  <c r="BA2657" i="1" s="1"/>
  <c r="BD2657" i="1"/>
  <c r="BB2651" i="1"/>
  <c r="BA2651" i="1" s="1"/>
  <c r="BC2651" i="1" s="1"/>
  <c r="Q2650" i="1"/>
  <c r="S2650" i="1" s="1"/>
  <c r="BB2648" i="1"/>
  <c r="BA2648" i="1" s="1"/>
  <c r="AW2640" i="1"/>
  <c r="AX2640" i="1" s="1"/>
  <c r="N2640" i="1"/>
  <c r="O2640" i="1"/>
  <c r="Q2640" i="1"/>
  <c r="AY2637" i="1"/>
  <c r="AZ2637" i="1"/>
  <c r="BB2637" i="1"/>
  <c r="BA2637" i="1" s="1"/>
  <c r="BC2637" i="1"/>
  <c r="BD2637" i="1"/>
  <c r="AY2629" i="1"/>
  <c r="BC2629" i="1" s="1"/>
  <c r="AZ2629" i="1"/>
  <c r="BB2629" i="1"/>
  <c r="BA2629" i="1" s="1"/>
  <c r="BD2629" i="1"/>
  <c r="AY2613" i="1"/>
  <c r="BC2613" i="1" s="1"/>
  <c r="AZ2613" i="1"/>
  <c r="BB2613" i="1"/>
  <c r="BA2613" i="1" s="1"/>
  <c r="BD2613" i="1"/>
  <c r="R2611" i="1"/>
  <c r="BD2608" i="1"/>
  <c r="AY2607" i="1"/>
  <c r="AZ2607" i="1"/>
  <c r="BC2607" i="1" s="1"/>
  <c r="BB2607" i="1"/>
  <c r="BA2607" i="1" s="1"/>
  <c r="BD2607" i="1"/>
  <c r="BB2604" i="1"/>
  <c r="BA2604" i="1" s="1"/>
  <c r="BC2604" i="1"/>
  <c r="BD2604" i="1"/>
  <c r="AY2604" i="1"/>
  <c r="S2604" i="1"/>
  <c r="AZ2600" i="1"/>
  <c r="Q2587" i="1"/>
  <c r="N2581" i="1"/>
  <c r="O2581" i="1"/>
  <c r="Q2581" i="1"/>
  <c r="R2579" i="1"/>
  <c r="Q2573" i="1"/>
  <c r="S2573" i="1" s="1"/>
  <c r="AD2573" i="1"/>
  <c r="O2573" i="1"/>
  <c r="AW2573" i="1"/>
  <c r="AX2573" i="1" s="1"/>
  <c r="N2573" i="1"/>
  <c r="P2573" i="1" s="1"/>
  <c r="R2573" i="1" s="1"/>
  <c r="AG2560" i="1"/>
  <c r="AK2560" i="1"/>
  <c r="AF2560" i="1"/>
  <c r="P2550" i="1"/>
  <c r="R2550" i="1" s="1"/>
  <c r="AZ2540" i="1"/>
  <c r="BB2540" i="1"/>
  <c r="BA2540" i="1" s="1"/>
  <c r="BD2540" i="1"/>
  <c r="AY2540" i="1"/>
  <c r="BC2540" i="1" s="1"/>
  <c r="P2539" i="1"/>
  <c r="R2539" i="1" s="1"/>
  <c r="AG2544" i="1"/>
  <c r="AK2544" i="1"/>
  <c r="AF2544" i="1"/>
  <c r="O2541" i="1"/>
  <c r="Q2541" i="1"/>
  <c r="AD2541" i="1"/>
  <c r="N2541" i="1"/>
  <c r="P2541" i="1" s="1"/>
  <c r="R2541" i="1" s="1"/>
  <c r="P2540" i="1"/>
  <c r="R2540" i="1" s="1"/>
  <c r="P2536" i="1"/>
  <c r="R2536" i="1" s="1"/>
  <c r="O2529" i="1"/>
  <c r="Q2529" i="1"/>
  <c r="AD2529" i="1"/>
  <c r="N2529" i="1"/>
  <c r="P2529" i="1" s="1"/>
  <c r="P2521" i="1"/>
  <c r="R2521" i="1" s="1"/>
  <c r="N2513" i="1"/>
  <c r="P2513" i="1" s="1"/>
  <c r="R2513" i="1" s="1"/>
  <c r="O2513" i="1"/>
  <c r="Q2513" i="1"/>
  <c r="AD2513" i="1"/>
  <c r="AY2511" i="1"/>
  <c r="AZ2511" i="1"/>
  <c r="BB2511" i="1"/>
  <c r="BA2511" i="1" s="1"/>
  <c r="BC2511" i="1" s="1"/>
  <c r="BD2511" i="1"/>
  <c r="BD2503" i="1"/>
  <c r="AY2503" i="1"/>
  <c r="BC2503" i="1" s="1"/>
  <c r="AZ2503" i="1"/>
  <c r="AY2502" i="1"/>
  <c r="AZ2502" i="1"/>
  <c r="BD2502" i="1"/>
  <c r="AD2495" i="1"/>
  <c r="AW2495" i="1"/>
  <c r="AX2495" i="1" s="1"/>
  <c r="AZ2491" i="1"/>
  <c r="BB2491" i="1"/>
  <c r="BA2491" i="1" s="1"/>
  <c r="BC2491" i="1" s="1"/>
  <c r="BD2491" i="1"/>
  <c r="AY2491" i="1"/>
  <c r="AZ2490" i="1"/>
  <c r="BB2490" i="1"/>
  <c r="BA2490" i="1" s="1"/>
  <c r="BC2490" i="1"/>
  <c r="BD2490" i="1"/>
  <c r="AY2490" i="1"/>
  <c r="AZ2489" i="1"/>
  <c r="BB2489" i="1"/>
  <c r="BA2489" i="1" s="1"/>
  <c r="BC2489" i="1" s="1"/>
  <c r="BD2489" i="1"/>
  <c r="AY2489" i="1"/>
  <c r="AY2485" i="1"/>
  <c r="BC2485" i="1" s="1"/>
  <c r="AZ2485" i="1"/>
  <c r="BB2485" i="1"/>
  <c r="BA2485" i="1" s="1"/>
  <c r="BD2485" i="1"/>
  <c r="AK2482" i="1"/>
  <c r="AE2482" i="1"/>
  <c r="AF2482" i="1"/>
  <c r="AG2482" i="1"/>
  <c r="AG2481" i="1"/>
  <c r="AK2481" i="1"/>
  <c r="AF2481" i="1"/>
  <c r="BA2477" i="1"/>
  <c r="AH2475" i="1"/>
  <c r="AL2475" i="1"/>
  <c r="BA2474" i="1"/>
  <c r="BD2474" i="1"/>
  <c r="AZ2474" i="1"/>
  <c r="AH2471" i="1"/>
  <c r="AL2471" i="1"/>
  <c r="BD2470" i="1"/>
  <c r="AL2469" i="1"/>
  <c r="AN2469" i="1" s="1"/>
  <c r="AH2469" i="1"/>
  <c r="AN2465" i="1"/>
  <c r="BD2462" i="1"/>
  <c r="AY2462" i="1"/>
  <c r="BC2462" i="1" s="1"/>
  <c r="AK2457" i="1"/>
  <c r="AE2457" i="1"/>
  <c r="AF2457" i="1"/>
  <c r="AG2457" i="1"/>
  <c r="AG2456" i="1"/>
  <c r="AK2456" i="1"/>
  <c r="AF2456" i="1"/>
  <c r="AE2448" i="1"/>
  <c r="AF2448" i="1"/>
  <c r="AG2448" i="1"/>
  <c r="AK2448" i="1"/>
  <c r="AL2439" i="1"/>
  <c r="AH2439" i="1"/>
  <c r="AE2433" i="1"/>
  <c r="AF2433" i="1"/>
  <c r="AG2433" i="1"/>
  <c r="AK2433" i="1"/>
  <c r="AH2426" i="1"/>
  <c r="AL2426" i="1"/>
  <c r="BD2425" i="1"/>
  <c r="AL2424" i="1"/>
  <c r="AH2424" i="1"/>
  <c r="AY2420" i="1"/>
  <c r="AZ2420" i="1"/>
  <c r="BA2420" i="1"/>
  <c r="AL2409" i="1"/>
  <c r="AN2409" i="1" s="1"/>
  <c r="AH2409" i="1"/>
  <c r="BA2402" i="1"/>
  <c r="BC2402" i="1" s="1"/>
  <c r="BD2402" i="1"/>
  <c r="AZ2402" i="1"/>
  <c r="AF2398" i="1"/>
  <c r="AG2398" i="1"/>
  <c r="AK2398" i="1"/>
  <c r="AE2398" i="1"/>
  <c r="AZ2394" i="1"/>
  <c r="BC2389" i="1"/>
  <c r="BD2389" i="1"/>
  <c r="BA2389" i="1"/>
  <c r="AH2384" i="1"/>
  <c r="AI2381" i="1"/>
  <c r="AM2381" i="1"/>
  <c r="AI2376" i="1"/>
  <c r="AM2376" i="1"/>
  <c r="AF2373" i="1"/>
  <c r="AG2373" i="1"/>
  <c r="AK2373" i="1"/>
  <c r="AE2373" i="1"/>
  <c r="AZ2369" i="1"/>
  <c r="AZ2366" i="1"/>
  <c r="BA2366" i="1"/>
  <c r="BC2366" i="1"/>
  <c r="BD2366" i="1"/>
  <c r="AY2366" i="1"/>
  <c r="AI2357" i="1"/>
  <c r="AE2345" i="1"/>
  <c r="AF2345" i="1"/>
  <c r="AG2345" i="1"/>
  <c r="AY2343" i="1"/>
  <c r="BC2343" i="1" s="1"/>
  <c r="AZ2343" i="1"/>
  <c r="BA2343" i="1"/>
  <c r="BD2343" i="1"/>
  <c r="AH2341" i="1"/>
  <c r="AL2341" i="1"/>
  <c r="AE2335" i="1"/>
  <c r="AF2335" i="1"/>
  <c r="AG2335" i="1"/>
  <c r="AL2324" i="1"/>
  <c r="AH2324" i="1"/>
  <c r="AE2298" i="1"/>
  <c r="AF2298" i="1"/>
  <c r="AG2298" i="1"/>
  <c r="AK2298" i="1"/>
  <c r="AH2290" i="1"/>
  <c r="AL2290" i="1"/>
  <c r="BB2277" i="1"/>
  <c r="BA2277" i="1" s="1"/>
  <c r="BC2277" i="1"/>
  <c r="BD2277" i="1"/>
  <c r="AZ2277" i="1"/>
  <c r="AY2277" i="1"/>
  <c r="AE2248" i="1"/>
  <c r="AF2248" i="1"/>
  <c r="AG2248" i="1"/>
  <c r="AK2248" i="1"/>
  <c r="AW2238" i="1"/>
  <c r="AX2238" i="1" s="1"/>
  <c r="N2238" i="1"/>
  <c r="P2238" i="1" s="1"/>
  <c r="R2238" i="1" s="1"/>
  <c r="O2238" i="1"/>
  <c r="Q2238" i="1"/>
  <c r="AD2238" i="1"/>
  <c r="AY2209" i="1"/>
  <c r="AZ2209" i="1"/>
  <c r="BB2209" i="1"/>
  <c r="BA2209" i="1" s="1"/>
  <c r="BC2209" i="1"/>
  <c r="BD2209" i="1"/>
  <c r="N2166" i="1"/>
  <c r="O2166" i="1"/>
  <c r="AV2166" i="1"/>
  <c r="N2135" i="1"/>
  <c r="P2135" i="1" s="1"/>
  <c r="R2135" i="1" s="1"/>
  <c r="O2135" i="1"/>
  <c r="Q2135" i="1"/>
  <c r="S2135" i="1" s="1"/>
  <c r="AD2135" i="1"/>
  <c r="AH2058" i="1"/>
  <c r="AL2058" i="1"/>
  <c r="AU2595" i="1"/>
  <c r="Q2594" i="1"/>
  <c r="M2590" i="1"/>
  <c r="M2589" i="1"/>
  <c r="AU2587" i="1"/>
  <c r="AW2586" i="1"/>
  <c r="AX2586" i="1" s="1"/>
  <c r="Q2584" i="1"/>
  <c r="AV2581" i="1"/>
  <c r="AW2579" i="1"/>
  <c r="AX2579" i="1" s="1"/>
  <c r="N2579" i="1"/>
  <c r="P2579" i="1" s="1"/>
  <c r="Q2579" i="1"/>
  <c r="P2578" i="1"/>
  <c r="R2578" i="1" s="1"/>
  <c r="S2578" i="1" s="1"/>
  <c r="AW2576" i="1"/>
  <c r="AX2576" i="1" s="1"/>
  <c r="N2576" i="1"/>
  <c r="P2576" i="1" s="1"/>
  <c r="R2576" i="1" s="1"/>
  <c r="Q2576" i="1"/>
  <c r="S2572" i="1"/>
  <c r="AL2569" i="1"/>
  <c r="AH2569" i="1"/>
  <c r="AY2563" i="1"/>
  <c r="BC2563" i="1" s="1"/>
  <c r="AZ2563" i="1"/>
  <c r="BB2563" i="1"/>
  <c r="BA2563" i="1" s="1"/>
  <c r="BD2563" i="1"/>
  <c r="AU2562" i="1"/>
  <c r="AI2561" i="1"/>
  <c r="AM2561" i="1"/>
  <c r="Q2556" i="1"/>
  <c r="S2556" i="1" s="1"/>
  <c r="AD2556" i="1"/>
  <c r="AW2556" i="1"/>
  <c r="AX2556" i="1" s="1"/>
  <c r="Q2555" i="1"/>
  <c r="S2555" i="1" s="1"/>
  <c r="AD2555" i="1"/>
  <c r="O2555" i="1"/>
  <c r="R2549" i="1"/>
  <c r="AD2548" i="1"/>
  <c r="AW2548" i="1"/>
  <c r="AX2548" i="1" s="1"/>
  <c r="N2548" i="1"/>
  <c r="O2548" i="1"/>
  <c r="S2544" i="1"/>
  <c r="Q2540" i="1"/>
  <c r="S2540" i="1" s="1"/>
  <c r="AD2540" i="1"/>
  <c r="O2540" i="1"/>
  <c r="P2537" i="1"/>
  <c r="R2537" i="1" s="1"/>
  <c r="S2537" i="1" s="1"/>
  <c r="Q2536" i="1"/>
  <c r="AD2536" i="1"/>
  <c r="O2536" i="1"/>
  <c r="Q2528" i="1"/>
  <c r="AD2528" i="1"/>
  <c r="O2528" i="1"/>
  <c r="P2528" i="1" s="1"/>
  <c r="R2528" i="1" s="1"/>
  <c r="O2510" i="1"/>
  <c r="Q2510" i="1"/>
  <c r="AD2510" i="1"/>
  <c r="N2510" i="1"/>
  <c r="P2501" i="1"/>
  <c r="AF2498" i="1"/>
  <c r="AG2498" i="1"/>
  <c r="AK2498" i="1"/>
  <c r="AE2498" i="1"/>
  <c r="AW2487" i="1"/>
  <c r="AX2487" i="1" s="1"/>
  <c r="BB2486" i="1"/>
  <c r="BD2486" i="1"/>
  <c r="AY2480" i="1"/>
  <c r="BC2480" i="1" s="1"/>
  <c r="AZ2480" i="1"/>
  <c r="BA2480" i="1"/>
  <c r="AK2472" i="1"/>
  <c r="AE2472" i="1"/>
  <c r="AF2472" i="1"/>
  <c r="AG2472" i="1"/>
  <c r="AG2471" i="1"/>
  <c r="AK2471" i="1"/>
  <c r="AF2471" i="1"/>
  <c r="AE2463" i="1"/>
  <c r="AF2463" i="1"/>
  <c r="AG2463" i="1"/>
  <c r="AK2463" i="1"/>
  <c r="AY2461" i="1"/>
  <c r="AZ2461" i="1"/>
  <c r="BA2461" i="1"/>
  <c r="BD2461" i="1"/>
  <c r="AY2455" i="1"/>
  <c r="AZ2455" i="1"/>
  <c r="BA2455" i="1"/>
  <c r="AY2446" i="1"/>
  <c r="BC2446" i="1" s="1"/>
  <c r="AZ2446" i="1"/>
  <c r="BA2446" i="1"/>
  <c r="BD2446" i="1"/>
  <c r="AY2431" i="1"/>
  <c r="AZ2431" i="1"/>
  <c r="BA2431" i="1"/>
  <c r="BC2431" i="1"/>
  <c r="BD2431" i="1"/>
  <c r="AJ2429" i="1"/>
  <c r="AN2429" i="1"/>
  <c r="AK2427" i="1"/>
  <c r="AE2427" i="1"/>
  <c r="AF2427" i="1"/>
  <c r="AG2427" i="1"/>
  <c r="AG2426" i="1"/>
  <c r="AK2426" i="1"/>
  <c r="AF2426" i="1"/>
  <c r="AE2418" i="1"/>
  <c r="AF2418" i="1"/>
  <c r="AG2418" i="1"/>
  <c r="AK2418" i="1"/>
  <c r="AY2404" i="1"/>
  <c r="AZ2404" i="1"/>
  <c r="BA2404" i="1"/>
  <c r="AY2397" i="1"/>
  <c r="AZ2397" i="1"/>
  <c r="BD2397" i="1"/>
  <c r="AK2396" i="1"/>
  <c r="AG2396" i="1"/>
  <c r="AE2390" i="1"/>
  <c r="AF2390" i="1"/>
  <c r="AG2390" i="1"/>
  <c r="AY2383" i="1"/>
  <c r="AZ2383" i="1"/>
  <c r="BA2383" i="1"/>
  <c r="BD2383" i="1"/>
  <c r="AF2378" i="1"/>
  <c r="AG2378" i="1"/>
  <c r="AK2378" i="1"/>
  <c r="AE2378" i="1"/>
  <c r="AY2375" i="1"/>
  <c r="AZ2375" i="1"/>
  <c r="BA2375" i="1"/>
  <c r="BC2375" i="1"/>
  <c r="AY2372" i="1"/>
  <c r="AZ2372" i="1"/>
  <c r="BD2372" i="1"/>
  <c r="AK2361" i="1"/>
  <c r="AG2361" i="1"/>
  <c r="AK2351" i="1"/>
  <c r="AG2351" i="1"/>
  <c r="AI2337" i="1"/>
  <c r="BC2329" i="1"/>
  <c r="BA2319" i="1"/>
  <c r="BC2319" i="1" s="1"/>
  <c r="BD2319" i="1"/>
  <c r="AZ2319" i="1"/>
  <c r="AY2316" i="1"/>
  <c r="AZ2316" i="1"/>
  <c r="BA2316" i="1"/>
  <c r="BC2316" i="1"/>
  <c r="BD2316" i="1"/>
  <c r="AE2313" i="1"/>
  <c r="AF2313" i="1"/>
  <c r="AG2313" i="1"/>
  <c r="AK2313" i="1"/>
  <c r="AY2311" i="1"/>
  <c r="BC2311" i="1" s="1"/>
  <c r="AZ2311" i="1"/>
  <c r="BA2311" i="1"/>
  <c r="BD2311" i="1"/>
  <c r="Q2279" i="1"/>
  <c r="AD2279" i="1"/>
  <c r="AE2260" i="1"/>
  <c r="AF2260" i="1"/>
  <c r="AG2260" i="1"/>
  <c r="AK2260" i="1"/>
  <c r="Q2254" i="1"/>
  <c r="AD2254" i="1"/>
  <c r="AW2254" i="1"/>
  <c r="AX2254" i="1" s="1"/>
  <c r="O2254" i="1"/>
  <c r="N2254" i="1"/>
  <c r="AD2198" i="1"/>
  <c r="AW2198" i="1"/>
  <c r="AX2198" i="1" s="1"/>
  <c r="N2198" i="1"/>
  <c r="P2198" i="1" s="1"/>
  <c r="R2198" i="1" s="1"/>
  <c r="O2198" i="1"/>
  <c r="Q2198" i="1"/>
  <c r="AH2116" i="1"/>
  <c r="AL2116" i="1"/>
  <c r="AH2102" i="1"/>
  <c r="AL2102" i="1"/>
  <c r="BD2477" i="1"/>
  <c r="AY2477" i="1"/>
  <c r="BC2477" i="1" s="1"/>
  <c r="AN2474" i="1"/>
  <c r="AY2470" i="1"/>
  <c r="BC2470" i="1" s="1"/>
  <c r="AZ2470" i="1"/>
  <c r="BA2470" i="1"/>
  <c r="AI2459" i="1"/>
  <c r="AM2459" i="1"/>
  <c r="AM2450" i="1"/>
  <c r="AI2450" i="1"/>
  <c r="BA2449" i="1"/>
  <c r="BD2449" i="1"/>
  <c r="AZ2449" i="1"/>
  <c r="BC2449" i="1" s="1"/>
  <c r="AI2444" i="1"/>
  <c r="AM2444" i="1"/>
  <c r="AK2442" i="1"/>
  <c r="AE2442" i="1"/>
  <c r="AF2442" i="1"/>
  <c r="AG2442" i="1"/>
  <c r="AG2441" i="1"/>
  <c r="AK2441" i="1"/>
  <c r="AF2441" i="1"/>
  <c r="AH2435" i="1"/>
  <c r="AL2435" i="1"/>
  <c r="BA2434" i="1"/>
  <c r="BD2434" i="1"/>
  <c r="AZ2434" i="1"/>
  <c r="BC2434" i="1" s="1"/>
  <c r="AI2429" i="1"/>
  <c r="AM2429" i="1"/>
  <c r="AY2425" i="1"/>
  <c r="AZ2425" i="1"/>
  <c r="BA2425" i="1"/>
  <c r="AY2416" i="1"/>
  <c r="BC2416" i="1" s="1"/>
  <c r="AZ2416" i="1"/>
  <c r="BA2416" i="1"/>
  <c r="BD2416" i="1"/>
  <c r="AI2414" i="1"/>
  <c r="AM2414" i="1"/>
  <c r="AK2412" i="1"/>
  <c r="AE2412" i="1"/>
  <c r="AF2412" i="1"/>
  <c r="AG2412" i="1"/>
  <c r="AG2411" i="1"/>
  <c r="AK2411" i="1"/>
  <c r="AF2411" i="1"/>
  <c r="BD2394" i="1"/>
  <c r="BA2394" i="1"/>
  <c r="AZ2386" i="1"/>
  <c r="BC2386" i="1" s="1"/>
  <c r="BA2386" i="1"/>
  <c r="BD2386" i="1"/>
  <c r="AY2386" i="1"/>
  <c r="AY2377" i="1"/>
  <c r="BC2377" i="1" s="1"/>
  <c r="AZ2377" i="1"/>
  <c r="BD2377" i="1"/>
  <c r="BC2369" i="1"/>
  <c r="BD2369" i="1"/>
  <c r="BA2369" i="1"/>
  <c r="AI2366" i="1"/>
  <c r="AM2366" i="1"/>
  <c r="AK2364" i="1"/>
  <c r="AE2364" i="1"/>
  <c r="AF2364" i="1"/>
  <c r="AF2363" i="1"/>
  <c r="AG2363" i="1"/>
  <c r="AK2363" i="1"/>
  <c r="AE2363" i="1"/>
  <c r="AK2354" i="1"/>
  <c r="AE2354" i="1"/>
  <c r="AF2354" i="1"/>
  <c r="AF2353" i="1"/>
  <c r="AG2353" i="1"/>
  <c r="AK2353" i="1"/>
  <c r="AE2353" i="1"/>
  <c r="AL2347" i="1"/>
  <c r="AH2347" i="1"/>
  <c r="AK2341" i="1"/>
  <c r="AG2341" i="1"/>
  <c r="AZ2336" i="1"/>
  <c r="BA2336" i="1"/>
  <c r="BC2336" i="1" s="1"/>
  <c r="BD2336" i="1"/>
  <c r="AY2336" i="1"/>
  <c r="AY2326" i="1"/>
  <c r="BC2326" i="1" s="1"/>
  <c r="BA2326" i="1"/>
  <c r="AZ2326" i="1"/>
  <c r="BD2326" i="1"/>
  <c r="AG2311" i="1"/>
  <c r="AK2311" i="1"/>
  <c r="AF2311" i="1"/>
  <c r="AE2311" i="1"/>
  <c r="AN2304" i="1"/>
  <c r="P2289" i="1"/>
  <c r="R2289" i="1" s="1"/>
  <c r="AZ2280" i="1"/>
  <c r="BC2280" i="1" s="1"/>
  <c r="BB2280" i="1"/>
  <c r="BA2280" i="1" s="1"/>
  <c r="BD2280" i="1"/>
  <c r="AY2280" i="1"/>
  <c r="AW2266" i="1"/>
  <c r="AX2266" i="1" s="1"/>
  <c r="N2266" i="1"/>
  <c r="P2266" i="1" s="1"/>
  <c r="R2266" i="1" s="1"/>
  <c r="O2266" i="1"/>
  <c r="Q2266" i="1"/>
  <c r="S2266" i="1" s="1"/>
  <c r="AD2266" i="1"/>
  <c r="S2263" i="1"/>
  <c r="AW2228" i="1"/>
  <c r="AX2228" i="1" s="1"/>
  <c r="N2228" i="1"/>
  <c r="P2228" i="1" s="1"/>
  <c r="R2228" i="1" s="1"/>
  <c r="O2228" i="1"/>
  <c r="Q2228" i="1"/>
  <c r="S2228" i="1" s="1"/>
  <c r="AD2228" i="1"/>
  <c r="M2213" i="1"/>
  <c r="AU2213" i="1"/>
  <c r="AD2202" i="1"/>
  <c r="AW2202" i="1"/>
  <c r="AX2202" i="1" s="1"/>
  <c r="N2202" i="1"/>
  <c r="P2202" i="1" s="1"/>
  <c r="O2202" i="1"/>
  <c r="Q2202" i="1"/>
  <c r="AF2192" i="1"/>
  <c r="AG2192" i="1"/>
  <c r="AK2192" i="1"/>
  <c r="AE2192" i="1"/>
  <c r="AD2185" i="1"/>
  <c r="AW2185" i="1"/>
  <c r="AX2185" i="1" s="1"/>
  <c r="N2185" i="1"/>
  <c r="O2185" i="1"/>
  <c r="Q2185" i="1"/>
  <c r="AL2103" i="1"/>
  <c r="AH2103" i="1"/>
  <c r="BA2698" i="1"/>
  <c r="BC2698" i="1" s="1"/>
  <c r="BA2693" i="1"/>
  <c r="BC2693" i="1" s="1"/>
  <c r="BA2688" i="1"/>
  <c r="BC2688" i="1" s="1"/>
  <c r="BA2683" i="1"/>
  <c r="BC2683" i="1" s="1"/>
  <c r="BA2678" i="1"/>
  <c r="BC2678" i="1" s="1"/>
  <c r="BD2676" i="1"/>
  <c r="BA2673" i="1"/>
  <c r="BC2673" i="1" s="1"/>
  <c r="BD2671" i="1"/>
  <c r="BA2668" i="1"/>
  <c r="BC2668" i="1" s="1"/>
  <c r="BD2666" i="1"/>
  <c r="O2661" i="1"/>
  <c r="P2661" i="1" s="1"/>
  <c r="R2661" i="1" s="1"/>
  <c r="S2661" i="1" s="1"/>
  <c r="AG2659" i="1"/>
  <c r="AJ2659" i="1" s="1"/>
  <c r="AZ2652" i="1"/>
  <c r="O2651" i="1"/>
  <c r="P2651" i="1" s="1"/>
  <c r="R2651" i="1" s="1"/>
  <c r="S2651" i="1" s="1"/>
  <c r="O2649" i="1"/>
  <c r="P2649" i="1" s="1"/>
  <c r="R2649" i="1" s="1"/>
  <c r="S2649" i="1" s="1"/>
  <c r="O2648" i="1"/>
  <c r="P2648" i="1" s="1"/>
  <c r="R2648" i="1" s="1"/>
  <c r="S2648" i="1" s="1"/>
  <c r="O2644" i="1"/>
  <c r="P2644" i="1" s="1"/>
  <c r="R2644" i="1" s="1"/>
  <c r="O2625" i="1"/>
  <c r="AZ2623" i="1"/>
  <c r="O2621" i="1"/>
  <c r="BC2612" i="1"/>
  <c r="BC2610" i="1"/>
  <c r="AG2604" i="1"/>
  <c r="AJ2604" i="1" s="1"/>
  <c r="O2600" i="1"/>
  <c r="P2600" i="1" s="1"/>
  <c r="R2600" i="1" s="1"/>
  <c r="S2600" i="1" s="1"/>
  <c r="AZ2599" i="1"/>
  <c r="M2598" i="1"/>
  <c r="AU2596" i="1"/>
  <c r="O2594" i="1"/>
  <c r="M2593" i="1"/>
  <c r="O2586" i="1"/>
  <c r="BD2584" i="1"/>
  <c r="O2584" i="1"/>
  <c r="P2584" i="1" s="1"/>
  <c r="R2584" i="1" s="1"/>
  <c r="M2582" i="1"/>
  <c r="AL2578" i="1"/>
  <c r="AW2577" i="1"/>
  <c r="AX2577" i="1" s="1"/>
  <c r="O2577" i="1"/>
  <c r="P2577" i="1" s="1"/>
  <c r="R2577" i="1" s="1"/>
  <c r="S2577" i="1" s="1"/>
  <c r="AL2576" i="1"/>
  <c r="BB2572" i="1"/>
  <c r="BA2572" i="1" s="1"/>
  <c r="BD2572" i="1"/>
  <c r="AZ2572" i="1"/>
  <c r="BC2572" i="1" s="1"/>
  <c r="AL2571" i="1"/>
  <c r="AH2571" i="1"/>
  <c r="AY2566" i="1"/>
  <c r="BC2566" i="1" s="1"/>
  <c r="AZ2566" i="1"/>
  <c r="BD2566" i="1"/>
  <c r="AK2561" i="1"/>
  <c r="AN2561" i="1" s="1"/>
  <c r="AW2560" i="1"/>
  <c r="AX2560" i="1" s="1"/>
  <c r="N2560" i="1"/>
  <c r="P2560" i="1" s="1"/>
  <c r="O2560" i="1"/>
  <c r="Q2560" i="1"/>
  <c r="S2560" i="1" s="1"/>
  <c r="AV2558" i="1"/>
  <c r="Q2554" i="1"/>
  <c r="S2554" i="1" s="1"/>
  <c r="AD2554" i="1"/>
  <c r="AW2554" i="1"/>
  <c r="AX2554" i="1" s="1"/>
  <c r="Q2553" i="1"/>
  <c r="S2553" i="1" s="1"/>
  <c r="AD2553" i="1"/>
  <c r="AW2553" i="1"/>
  <c r="AX2553" i="1" s="1"/>
  <c r="P2552" i="1"/>
  <c r="R2552" i="1" s="1"/>
  <c r="Q2551" i="1"/>
  <c r="AD2551" i="1"/>
  <c r="O2551" i="1"/>
  <c r="P2551" i="1" s="1"/>
  <c r="R2551" i="1" s="1"/>
  <c r="O2550" i="1"/>
  <c r="AL2538" i="1"/>
  <c r="AH2538" i="1"/>
  <c r="R2529" i="1"/>
  <c r="Q2520" i="1"/>
  <c r="S2520" i="1" s="1"/>
  <c r="AD2520" i="1"/>
  <c r="O2518" i="1"/>
  <c r="P2518" i="1" s="1"/>
  <c r="R2518" i="1" s="1"/>
  <c r="N2514" i="1"/>
  <c r="P2514" i="1" s="1"/>
  <c r="R2514" i="1" s="1"/>
  <c r="O2514" i="1"/>
  <c r="Q2514" i="1"/>
  <c r="N2508" i="1"/>
  <c r="O2508" i="1"/>
  <c r="Q2508" i="1"/>
  <c r="AD2508" i="1"/>
  <c r="AW2508" i="1"/>
  <c r="AX2508" i="1" s="1"/>
  <c r="AF2500" i="1"/>
  <c r="AG2500" i="1"/>
  <c r="AK2500" i="1"/>
  <c r="AE2500" i="1"/>
  <c r="AE2478" i="1"/>
  <c r="AF2478" i="1"/>
  <c r="AG2478" i="1"/>
  <c r="AK2478" i="1"/>
  <c r="AY2476" i="1"/>
  <c r="AZ2476" i="1"/>
  <c r="BA2476" i="1"/>
  <c r="BD2476" i="1"/>
  <c r="AI2474" i="1"/>
  <c r="AM2474" i="1"/>
  <c r="AM2465" i="1"/>
  <c r="AI2465" i="1"/>
  <c r="BA2464" i="1"/>
  <c r="BC2464" i="1"/>
  <c r="BD2464" i="1"/>
  <c r="AZ2464" i="1"/>
  <c r="AH2461" i="1"/>
  <c r="AL2461" i="1"/>
  <c r="BD2460" i="1"/>
  <c r="AL2459" i="1"/>
  <c r="AN2459" i="1" s="1"/>
  <c r="AH2459" i="1"/>
  <c r="AJ2459" i="1" s="1"/>
  <c r="AE2453" i="1"/>
  <c r="AF2453" i="1"/>
  <c r="AG2453" i="1"/>
  <c r="AK2453" i="1"/>
  <c r="AH2446" i="1"/>
  <c r="AL2446" i="1"/>
  <c r="BD2445" i="1"/>
  <c r="AL2444" i="1"/>
  <c r="AN2444" i="1" s="1"/>
  <c r="AH2444" i="1"/>
  <c r="AJ2444" i="1" s="1"/>
  <c r="AY2440" i="1"/>
  <c r="AZ2440" i="1"/>
  <c r="BA2440" i="1"/>
  <c r="AH2431" i="1"/>
  <c r="AL2431" i="1"/>
  <c r="BD2430" i="1"/>
  <c r="AL2429" i="1"/>
  <c r="AH2429" i="1"/>
  <c r="AH2420" i="1"/>
  <c r="AL2420" i="1"/>
  <c r="BA2419" i="1"/>
  <c r="BC2419" i="1"/>
  <c r="BD2419" i="1"/>
  <c r="AZ2419" i="1"/>
  <c r="AY2410" i="1"/>
  <c r="AZ2410" i="1"/>
  <c r="BA2410" i="1"/>
  <c r="R2406" i="1"/>
  <c r="S2406" i="1" s="1"/>
  <c r="AE2395" i="1"/>
  <c r="AF2395" i="1"/>
  <c r="AG2395" i="1"/>
  <c r="AY2388" i="1"/>
  <c r="BC2388" i="1" s="1"/>
  <c r="AZ2388" i="1"/>
  <c r="BA2388" i="1"/>
  <c r="BD2388" i="1"/>
  <c r="AL2387" i="1"/>
  <c r="AH2387" i="1"/>
  <c r="AJ2387" i="1" s="1"/>
  <c r="AK2381" i="1"/>
  <c r="AN2381" i="1" s="1"/>
  <c r="AG2381" i="1"/>
  <c r="AJ2381" i="1" s="1"/>
  <c r="AZ2379" i="1"/>
  <c r="AN2377" i="1"/>
  <c r="AK2376" i="1"/>
  <c r="AN2376" i="1" s="1"/>
  <c r="AG2376" i="1"/>
  <c r="AE2370" i="1"/>
  <c r="AF2370" i="1"/>
  <c r="AG2370" i="1"/>
  <c r="AY2368" i="1"/>
  <c r="AZ2368" i="1"/>
  <c r="BC2368" i="1" s="1"/>
  <c r="BA2368" i="1"/>
  <c r="BD2368" i="1"/>
  <c r="AH2366" i="1"/>
  <c r="AL2366" i="1"/>
  <c r="AY2362" i="1"/>
  <c r="BC2362" i="1" s="1"/>
  <c r="AZ2362" i="1"/>
  <c r="BD2362" i="1"/>
  <c r="BD2359" i="1"/>
  <c r="BA2359" i="1"/>
  <c r="BC2359" i="1" s="1"/>
  <c r="AF2356" i="1"/>
  <c r="AY2352" i="1"/>
  <c r="BC2352" i="1" s="1"/>
  <c r="AZ2352" i="1"/>
  <c r="BD2352" i="1"/>
  <c r="AK2344" i="1"/>
  <c r="AE2344" i="1"/>
  <c r="AF2344" i="1"/>
  <c r="AF2343" i="1"/>
  <c r="AG2343" i="1"/>
  <c r="AK2343" i="1"/>
  <c r="AE2343" i="1"/>
  <c r="AK2334" i="1"/>
  <c r="AE2334" i="1"/>
  <c r="AF2334" i="1"/>
  <c r="AE2328" i="1"/>
  <c r="AG2328" i="1"/>
  <c r="AF2328" i="1"/>
  <c r="AH2327" i="1"/>
  <c r="AI2326" i="1"/>
  <c r="AM2326" i="1"/>
  <c r="AE2320" i="1"/>
  <c r="AF2320" i="1"/>
  <c r="AG2320" i="1"/>
  <c r="AK2320" i="1"/>
  <c r="AH2316" i="1"/>
  <c r="AL2316" i="1"/>
  <c r="AY2292" i="1"/>
  <c r="AZ2292" i="1"/>
  <c r="BB2292" i="1"/>
  <c r="BA2292" i="1" s="1"/>
  <c r="BD2292" i="1"/>
  <c r="BD2286" i="1"/>
  <c r="AY2286" i="1"/>
  <c r="BC2286" i="1" s="1"/>
  <c r="BB2286" i="1"/>
  <c r="BA2286" i="1" s="1"/>
  <c r="AZ2286" i="1"/>
  <c r="Q2252" i="1"/>
  <c r="AD2252" i="1"/>
  <c r="O2252" i="1"/>
  <c r="AW2252" i="1"/>
  <c r="AX2252" i="1" s="1"/>
  <c r="N2252" i="1"/>
  <c r="AE2245" i="1"/>
  <c r="AF2245" i="1"/>
  <c r="AG2245" i="1"/>
  <c r="AK2245" i="1"/>
  <c r="R2234" i="1"/>
  <c r="AD2218" i="1"/>
  <c r="AW2218" i="1"/>
  <c r="AX2218" i="1" s="1"/>
  <c r="N2218" i="1"/>
  <c r="P2218" i="1" s="1"/>
  <c r="O2218" i="1"/>
  <c r="Q2218" i="1"/>
  <c r="BB2173" i="1"/>
  <c r="BA2173" i="1" s="1"/>
  <c r="BD2173" i="1"/>
  <c r="AY2173" i="1"/>
  <c r="AZ2173" i="1"/>
  <c r="BC2082" i="1"/>
  <c r="BA2082" i="1"/>
  <c r="AY2082" i="1"/>
  <c r="AZ2082" i="1"/>
  <c r="BD2082" i="1"/>
  <c r="AD2657" i="1"/>
  <c r="BB2655" i="1"/>
  <c r="BA2655" i="1" s="1"/>
  <c r="BC2655" i="1" s="1"/>
  <c r="AK2654" i="1"/>
  <c r="Q2654" i="1"/>
  <c r="AY2652" i="1"/>
  <c r="AD2634" i="1"/>
  <c r="AD2632" i="1"/>
  <c r="AD2630" i="1"/>
  <c r="BB2627" i="1"/>
  <c r="BA2627" i="1" s="1"/>
  <c r="N2625" i="1"/>
  <c r="P2625" i="1" s="1"/>
  <c r="R2625" i="1" s="1"/>
  <c r="S2625" i="1" s="1"/>
  <c r="AY2623" i="1"/>
  <c r="BC2623" i="1" s="1"/>
  <c r="O2623" i="1"/>
  <c r="P2623" i="1" s="1"/>
  <c r="R2623" i="1" s="1"/>
  <c r="S2623" i="1" s="1"/>
  <c r="N2621" i="1"/>
  <c r="AK2613" i="1"/>
  <c r="AN2613" i="1" s="1"/>
  <c r="Q2613" i="1"/>
  <c r="BB2612" i="1"/>
  <c r="BA2612" i="1" s="1"/>
  <c r="BB2610" i="1"/>
  <c r="BA2610" i="1" s="1"/>
  <c r="N2594" i="1"/>
  <c r="P2594" i="1" s="1"/>
  <c r="R2594" i="1" s="1"/>
  <c r="N2586" i="1"/>
  <c r="AD2583" i="1"/>
  <c r="AW2580" i="1"/>
  <c r="AX2580" i="1" s="1"/>
  <c r="AD2580" i="1"/>
  <c r="AI2563" i="1"/>
  <c r="AM2563" i="1"/>
  <c r="P2561" i="1"/>
  <c r="R2560" i="1"/>
  <c r="S2552" i="1"/>
  <c r="Q2539" i="1"/>
  <c r="S2539" i="1" s="1"/>
  <c r="AD2539" i="1"/>
  <c r="AW2539" i="1"/>
  <c r="AX2539" i="1" s="1"/>
  <c r="M2511" i="1"/>
  <c r="P2505" i="1"/>
  <c r="R2505" i="1" s="1"/>
  <c r="R2501" i="1"/>
  <c r="AL2474" i="1"/>
  <c r="AH2474" i="1"/>
  <c r="AJ2474" i="1" s="1"/>
  <c r="BD2467" i="1"/>
  <c r="AY2467" i="1"/>
  <c r="BC2467" i="1" s="1"/>
  <c r="AK2462" i="1"/>
  <c r="AE2462" i="1"/>
  <c r="AF2462" i="1"/>
  <c r="AG2462" i="1"/>
  <c r="AG2461" i="1"/>
  <c r="AK2461" i="1"/>
  <c r="AF2461" i="1"/>
  <c r="AY2451" i="1"/>
  <c r="AZ2451" i="1"/>
  <c r="BA2451" i="1"/>
  <c r="BD2451" i="1"/>
  <c r="AK2447" i="1"/>
  <c r="AE2447" i="1"/>
  <c r="AF2447" i="1"/>
  <c r="AG2447" i="1"/>
  <c r="AG2446" i="1"/>
  <c r="AK2446" i="1"/>
  <c r="AF2446" i="1"/>
  <c r="AE2438" i="1"/>
  <c r="AF2438" i="1"/>
  <c r="AG2438" i="1"/>
  <c r="AK2438" i="1"/>
  <c r="AN2434" i="1"/>
  <c r="AK2432" i="1"/>
  <c r="AE2432" i="1"/>
  <c r="AF2432" i="1"/>
  <c r="AG2432" i="1"/>
  <c r="AG2431" i="1"/>
  <c r="AK2431" i="1"/>
  <c r="AF2431" i="1"/>
  <c r="BD2415" i="1"/>
  <c r="AE2408" i="1"/>
  <c r="AF2408" i="1"/>
  <c r="AG2408" i="1"/>
  <c r="AK2408" i="1"/>
  <c r="BC2399" i="1"/>
  <c r="BD2399" i="1"/>
  <c r="BA2399" i="1"/>
  <c r="AY2393" i="1"/>
  <c r="AZ2393" i="1"/>
  <c r="BA2393" i="1"/>
  <c r="BC2393" i="1" s="1"/>
  <c r="BD2393" i="1"/>
  <c r="AZ2391" i="1"/>
  <c r="BA2391" i="1"/>
  <c r="BD2391" i="1"/>
  <c r="AY2391" i="1"/>
  <c r="BC2391" i="1" s="1"/>
  <c r="AI2386" i="1"/>
  <c r="AM2386" i="1"/>
  <c r="AF2383" i="1"/>
  <c r="AG2383" i="1"/>
  <c r="AK2383" i="1"/>
  <c r="AE2383" i="1"/>
  <c r="BD2374" i="1"/>
  <c r="BA2374" i="1"/>
  <c r="BC2374" i="1" s="1"/>
  <c r="AZ2371" i="1"/>
  <c r="BA2371" i="1"/>
  <c r="BC2371" i="1"/>
  <c r="BD2371" i="1"/>
  <c r="AY2371" i="1"/>
  <c r="AE2360" i="1"/>
  <c r="AF2360" i="1"/>
  <c r="AG2360" i="1"/>
  <c r="AY2358" i="1"/>
  <c r="AZ2358" i="1"/>
  <c r="BA2358" i="1"/>
  <c r="BC2358" i="1"/>
  <c r="BD2358" i="1"/>
  <c r="BC2349" i="1"/>
  <c r="BD2349" i="1"/>
  <c r="BA2349" i="1"/>
  <c r="AH2346" i="1"/>
  <c r="AL2346" i="1"/>
  <c r="AY2342" i="1"/>
  <c r="AZ2342" i="1"/>
  <c r="BD2342" i="1"/>
  <c r="BD2339" i="1"/>
  <c r="BA2339" i="1"/>
  <c r="BC2339" i="1" s="1"/>
  <c r="AI2336" i="1"/>
  <c r="AM2336" i="1"/>
  <c r="AL2326" i="1"/>
  <c r="AN2326" i="1" s="1"/>
  <c r="AH2326" i="1"/>
  <c r="AE2323" i="1"/>
  <c r="AG2323" i="1"/>
  <c r="AK2323" i="1"/>
  <c r="AE2315" i="1"/>
  <c r="AF2315" i="1"/>
  <c r="AG2315" i="1"/>
  <c r="AK2315" i="1"/>
  <c r="AY2301" i="1"/>
  <c r="BC2301" i="1" s="1"/>
  <c r="AZ2301" i="1"/>
  <c r="BA2301" i="1"/>
  <c r="BD2301" i="1"/>
  <c r="Q2282" i="1"/>
  <c r="AD2282" i="1"/>
  <c r="O2282" i="1"/>
  <c r="AW2282" i="1"/>
  <c r="AX2282" i="1" s="1"/>
  <c r="N2282" i="1"/>
  <c r="P2282" i="1" s="1"/>
  <c r="R2282" i="1" s="1"/>
  <c r="AE2161" i="1"/>
  <c r="AF2161" i="1"/>
  <c r="AG2161" i="1"/>
  <c r="AK2161" i="1"/>
  <c r="O2791" i="1"/>
  <c r="P2791" i="1" s="1"/>
  <c r="R2791" i="1" s="1"/>
  <c r="BA2666" i="1"/>
  <c r="AG2661" i="1"/>
  <c r="AG2651" i="1"/>
  <c r="AG2648" i="1"/>
  <c r="M2616" i="1"/>
  <c r="Q2612" i="1"/>
  <c r="S2612" i="1" s="1"/>
  <c r="Q2610" i="1"/>
  <c r="AG2600" i="1"/>
  <c r="AN2586" i="1"/>
  <c r="AG2564" i="1"/>
  <c r="AK2564" i="1"/>
  <c r="AF2564" i="1"/>
  <c r="AH2563" i="1"/>
  <c r="AL2563" i="1"/>
  <c r="R2561" i="1"/>
  <c r="AL2549" i="1"/>
  <c r="AH2549" i="1"/>
  <c r="AF2545" i="1"/>
  <c r="AG2545" i="1"/>
  <c r="AK2545" i="1"/>
  <c r="AE2545" i="1"/>
  <c r="AW2541" i="1"/>
  <c r="AX2541" i="1" s="1"/>
  <c r="AY2529" i="1"/>
  <c r="AZ2529" i="1"/>
  <c r="BB2529" i="1"/>
  <c r="BA2529" i="1" s="1"/>
  <c r="BC2529" i="1"/>
  <c r="BD2529" i="1"/>
  <c r="BB2520" i="1"/>
  <c r="BA2520" i="1" s="1"/>
  <c r="BC2520" i="1" s="1"/>
  <c r="BD2520" i="1"/>
  <c r="AZ2520" i="1"/>
  <c r="Q2518" i="1"/>
  <c r="AD2518" i="1"/>
  <c r="AW2518" i="1"/>
  <c r="AX2518" i="1" s="1"/>
  <c r="R2517" i="1"/>
  <c r="AF2497" i="1"/>
  <c r="AG2497" i="1"/>
  <c r="AK2497" i="1"/>
  <c r="AE2497" i="1"/>
  <c r="AI2485" i="1"/>
  <c r="AM2485" i="1"/>
  <c r="AM2480" i="1"/>
  <c r="AI2480" i="1"/>
  <c r="BA2479" i="1"/>
  <c r="BD2479" i="1"/>
  <c r="AZ2479" i="1"/>
  <c r="BC2479" i="1" s="1"/>
  <c r="AH2476" i="1"/>
  <c r="AL2476" i="1"/>
  <c r="AE2468" i="1"/>
  <c r="AF2468" i="1"/>
  <c r="AG2468" i="1"/>
  <c r="AK2468" i="1"/>
  <c r="AY2466" i="1"/>
  <c r="AZ2466" i="1"/>
  <c r="BA2466" i="1"/>
  <c r="BC2466" i="1" s="1"/>
  <c r="BD2466" i="1"/>
  <c r="AJ2464" i="1"/>
  <c r="AN2464" i="1"/>
  <c r="AY2460" i="1"/>
  <c r="AZ2460" i="1"/>
  <c r="BC2460" i="1" s="1"/>
  <c r="BA2460" i="1"/>
  <c r="AM2455" i="1"/>
  <c r="AI2455" i="1"/>
  <c r="BA2454" i="1"/>
  <c r="BC2454" i="1"/>
  <c r="BD2454" i="1"/>
  <c r="AZ2454" i="1"/>
  <c r="AI2449" i="1"/>
  <c r="AM2449" i="1"/>
  <c r="AY2445" i="1"/>
  <c r="BC2445" i="1" s="1"/>
  <c r="AZ2445" i="1"/>
  <c r="BA2445" i="1"/>
  <c r="AY2436" i="1"/>
  <c r="AZ2436" i="1"/>
  <c r="BC2436" i="1" s="1"/>
  <c r="BA2436" i="1"/>
  <c r="BD2436" i="1"/>
  <c r="AI2434" i="1"/>
  <c r="AM2434" i="1"/>
  <c r="AY2430" i="1"/>
  <c r="BC2430" i="1" s="1"/>
  <c r="AZ2430" i="1"/>
  <c r="BA2430" i="1"/>
  <c r="AE2423" i="1"/>
  <c r="AF2423" i="1"/>
  <c r="AG2423" i="1"/>
  <c r="AK2423" i="1"/>
  <c r="AK2417" i="1"/>
  <c r="AE2417" i="1"/>
  <c r="AF2417" i="1"/>
  <c r="AG2417" i="1"/>
  <c r="AG2416" i="1"/>
  <c r="AK2416" i="1"/>
  <c r="AF2416" i="1"/>
  <c r="AY2406" i="1"/>
  <c r="BC2406" i="1" s="1"/>
  <c r="AZ2406" i="1"/>
  <c r="BA2406" i="1"/>
  <c r="BD2406" i="1"/>
  <c r="O2402" i="1"/>
  <c r="N2402" i="1"/>
  <c r="P2402" i="1" s="1"/>
  <c r="R2402" i="1" s="1"/>
  <c r="R2401" i="1"/>
  <c r="AN2397" i="1"/>
  <c r="AH2386" i="1"/>
  <c r="AL2386" i="1"/>
  <c r="AY2385" i="1"/>
  <c r="AZ2385" i="1"/>
  <c r="BC2385" i="1" s="1"/>
  <c r="BA2385" i="1"/>
  <c r="AY2382" i="1"/>
  <c r="AZ2382" i="1"/>
  <c r="BD2382" i="1"/>
  <c r="BC2379" i="1"/>
  <c r="BD2379" i="1"/>
  <c r="BA2379" i="1"/>
  <c r="AE2375" i="1"/>
  <c r="AF2375" i="1"/>
  <c r="AG2375" i="1"/>
  <c r="AK2366" i="1"/>
  <c r="AN2366" i="1" s="1"/>
  <c r="AG2366" i="1"/>
  <c r="AE2350" i="1"/>
  <c r="AF2350" i="1"/>
  <c r="AG2350" i="1"/>
  <c r="AY2348" i="1"/>
  <c r="BC2348" i="1" s="1"/>
  <c r="AZ2348" i="1"/>
  <c r="BA2348" i="1"/>
  <c r="BD2348" i="1"/>
  <c r="AE2340" i="1"/>
  <c r="AF2340" i="1"/>
  <c r="AG2340" i="1"/>
  <c r="AY2338" i="1"/>
  <c r="BC2338" i="1" s="1"/>
  <c r="AZ2338" i="1"/>
  <c r="BA2338" i="1"/>
  <c r="BD2338" i="1"/>
  <c r="AH2336" i="1"/>
  <c r="AL2336" i="1"/>
  <c r="P2284" i="1"/>
  <c r="R2284" i="1" s="1"/>
  <c r="AH2240" i="1"/>
  <c r="AL2240" i="1"/>
  <c r="AE2199" i="1"/>
  <c r="AF2199" i="1"/>
  <c r="AG2199" i="1"/>
  <c r="AK2199" i="1"/>
  <c r="BD2123" i="1"/>
  <c r="AY2123" i="1"/>
  <c r="BC2123" i="1" s="1"/>
  <c r="BA2123" i="1"/>
  <c r="AZ2123" i="1"/>
  <c r="AZ2069" i="1"/>
  <c r="AY2069" i="1"/>
  <c r="BA2069" i="1"/>
  <c r="BC2069" i="1"/>
  <c r="BD2069" i="1"/>
  <c r="AZ2676" i="1"/>
  <c r="BC2676" i="1" s="1"/>
  <c r="AZ2671" i="1"/>
  <c r="BC2671" i="1" s="1"/>
  <c r="AZ2666" i="1"/>
  <c r="BC2666" i="1" s="1"/>
  <c r="AW2662" i="1"/>
  <c r="AX2662" i="1" s="1"/>
  <c r="AF2661" i="1"/>
  <c r="AZ2655" i="1"/>
  <c r="O2654" i="1"/>
  <c r="P2654" i="1" s="1"/>
  <c r="R2654" i="1" s="1"/>
  <c r="AG2652" i="1"/>
  <c r="AJ2652" i="1" s="1"/>
  <c r="AF2651" i="1"/>
  <c r="AF2649" i="1"/>
  <c r="AF2648" i="1"/>
  <c r="AZ2627" i="1"/>
  <c r="BC2627" i="1" s="1"/>
  <c r="O2613" i="1"/>
  <c r="P2613" i="1" s="1"/>
  <c r="R2613" i="1" s="1"/>
  <c r="AZ2612" i="1"/>
  <c r="AZ2610" i="1"/>
  <c r="AF2600" i="1"/>
  <c r="AG2599" i="1"/>
  <c r="AG2594" i="1"/>
  <c r="R2587" i="1"/>
  <c r="AI2586" i="1"/>
  <c r="AZ2584" i="1"/>
  <c r="AG2576" i="1"/>
  <c r="AK2576" i="1"/>
  <c r="AF2576" i="1"/>
  <c r="AN2563" i="1"/>
  <c r="AW2562" i="1"/>
  <c r="AX2562" i="1" s="1"/>
  <c r="N2562" i="1"/>
  <c r="O2562" i="1"/>
  <c r="Q2562" i="1"/>
  <c r="BB2552" i="1"/>
  <c r="BA2552" i="1" s="1"/>
  <c r="BC2552" i="1" s="1"/>
  <c r="BD2552" i="1"/>
  <c r="AZ2552" i="1"/>
  <c r="Q2550" i="1"/>
  <c r="AD2550" i="1"/>
  <c r="AW2550" i="1"/>
  <c r="AX2550" i="1" s="1"/>
  <c r="AY2546" i="1"/>
  <c r="BC2546" i="1" s="1"/>
  <c r="AZ2546" i="1"/>
  <c r="BD2546" i="1"/>
  <c r="BD2533" i="1"/>
  <c r="AY2533" i="1"/>
  <c r="BC2533" i="1" s="1"/>
  <c r="AZ2533" i="1"/>
  <c r="AY2532" i="1"/>
  <c r="BC2532" i="1" s="1"/>
  <c r="AZ2532" i="1"/>
  <c r="BD2532" i="1"/>
  <c r="BD2525" i="1"/>
  <c r="AY2525" i="1"/>
  <c r="AZ2525" i="1"/>
  <c r="BC2525" i="1"/>
  <c r="AY2524" i="1"/>
  <c r="BC2524" i="1" s="1"/>
  <c r="AZ2524" i="1"/>
  <c r="BD2524" i="1"/>
  <c r="R2519" i="1"/>
  <c r="AW2513" i="1"/>
  <c r="AX2513" i="1" s="1"/>
  <c r="AY2510" i="1"/>
  <c r="AZ2510" i="1"/>
  <c r="BB2510" i="1"/>
  <c r="BA2510" i="1" s="1"/>
  <c r="BC2510" i="1"/>
  <c r="BD2510" i="1"/>
  <c r="O2506" i="1"/>
  <c r="N2506" i="1"/>
  <c r="R2504" i="1"/>
  <c r="AD2503" i="1"/>
  <c r="N2503" i="1"/>
  <c r="P2503" i="1" s="1"/>
  <c r="R2503" i="1" s="1"/>
  <c r="S2503" i="1" s="1"/>
  <c r="O2503" i="1"/>
  <c r="O2492" i="1"/>
  <c r="Q2492" i="1"/>
  <c r="AD2492" i="1"/>
  <c r="N2492" i="1"/>
  <c r="P2492" i="1" s="1"/>
  <c r="R2492" i="1" s="1"/>
  <c r="P2491" i="1"/>
  <c r="R2491" i="1" s="1"/>
  <c r="P2489" i="1"/>
  <c r="R2489" i="1" s="1"/>
  <c r="AL2486" i="1"/>
  <c r="AH2486" i="1"/>
  <c r="AH2485" i="1"/>
  <c r="AL2485" i="1"/>
  <c r="AN2485" i="1" s="1"/>
  <c r="BD2482" i="1"/>
  <c r="AY2482" i="1"/>
  <c r="BC2482" i="1"/>
  <c r="AK2477" i="1"/>
  <c r="AE2477" i="1"/>
  <c r="AF2477" i="1"/>
  <c r="AG2477" i="1"/>
  <c r="AG2476" i="1"/>
  <c r="AK2476" i="1"/>
  <c r="AF2476" i="1"/>
  <c r="AM2470" i="1"/>
  <c r="AI2470" i="1"/>
  <c r="BA2469" i="1"/>
  <c r="BC2469" i="1"/>
  <c r="BD2469" i="1"/>
  <c r="AZ2469" i="1"/>
  <c r="AI2464" i="1"/>
  <c r="AM2464" i="1"/>
  <c r="BD2457" i="1"/>
  <c r="AY2457" i="1"/>
  <c r="BC2457" i="1"/>
  <c r="AH2451" i="1"/>
  <c r="AL2451" i="1"/>
  <c r="AL2449" i="1"/>
  <c r="AN2449" i="1" s="1"/>
  <c r="AH2449" i="1"/>
  <c r="AJ2449" i="1" s="1"/>
  <c r="AH2440" i="1"/>
  <c r="AL2440" i="1"/>
  <c r="BA2439" i="1"/>
  <c r="BD2439" i="1"/>
  <c r="AZ2439" i="1"/>
  <c r="BC2439" i="1" s="1"/>
  <c r="AL2434" i="1"/>
  <c r="AH2434" i="1"/>
  <c r="AJ2434" i="1" s="1"/>
  <c r="AN2430" i="1"/>
  <c r="AM2425" i="1"/>
  <c r="AI2425" i="1"/>
  <c r="BA2424" i="1"/>
  <c r="BD2424" i="1"/>
  <c r="AZ2424" i="1"/>
  <c r="BC2424" i="1" s="1"/>
  <c r="AY2421" i="1"/>
  <c r="AZ2421" i="1"/>
  <c r="BA2421" i="1"/>
  <c r="BD2421" i="1"/>
  <c r="AI2419" i="1"/>
  <c r="AM2419" i="1"/>
  <c r="AY2415" i="1"/>
  <c r="AZ2415" i="1"/>
  <c r="BC2415" i="1" s="1"/>
  <c r="BA2415" i="1"/>
  <c r="AH2410" i="1"/>
  <c r="AL2410" i="1"/>
  <c r="BA2409" i="1"/>
  <c r="BD2409" i="1"/>
  <c r="AZ2409" i="1"/>
  <c r="BC2409" i="1" s="1"/>
  <c r="AH2399" i="1"/>
  <c r="AZ2396" i="1"/>
  <c r="BA2396" i="1"/>
  <c r="BC2396" i="1" s="1"/>
  <c r="BD2396" i="1"/>
  <c r="AY2396" i="1"/>
  <c r="AF2391" i="1"/>
  <c r="AF2388" i="1"/>
  <c r="AG2388" i="1"/>
  <c r="AK2388" i="1"/>
  <c r="AE2388" i="1"/>
  <c r="AZ2384" i="1"/>
  <c r="BC2384" i="1" s="1"/>
  <c r="AE2380" i="1"/>
  <c r="AF2380" i="1"/>
  <c r="AG2380" i="1"/>
  <c r="AF2371" i="1"/>
  <c r="AK2369" i="1"/>
  <c r="AE2369" i="1"/>
  <c r="AF2369" i="1"/>
  <c r="AF2368" i="1"/>
  <c r="AG2368" i="1"/>
  <c r="AK2368" i="1"/>
  <c r="AE2368" i="1"/>
  <c r="AZ2364" i="1"/>
  <c r="AZ2361" i="1"/>
  <c r="BA2361" i="1"/>
  <c r="BD2361" i="1"/>
  <c r="AY2361" i="1"/>
  <c r="BC2361" i="1" s="1"/>
  <c r="BC2357" i="1"/>
  <c r="AK2356" i="1"/>
  <c r="AG2356" i="1"/>
  <c r="AZ2354" i="1"/>
  <c r="AZ2351" i="1"/>
  <c r="BC2351" i="1" s="1"/>
  <c r="BA2351" i="1"/>
  <c r="BD2351" i="1"/>
  <c r="AY2351" i="1"/>
  <c r="AK2346" i="1"/>
  <c r="AN2346" i="1" s="1"/>
  <c r="AG2346" i="1"/>
  <c r="AJ2346" i="1" s="1"/>
  <c r="AI2342" i="1"/>
  <c r="BD2332" i="1"/>
  <c r="AZ2332" i="1"/>
  <c r="BA2332" i="1"/>
  <c r="AY2332" i="1"/>
  <c r="BC2332" i="1" s="1"/>
  <c r="AE2308" i="1"/>
  <c r="AF2308" i="1"/>
  <c r="AG2308" i="1"/>
  <c r="AK2308" i="1"/>
  <c r="AY2306" i="1"/>
  <c r="AZ2306" i="1"/>
  <c r="BA2306" i="1"/>
  <c r="BD2306" i="1"/>
  <c r="AE2303" i="1"/>
  <c r="AF2303" i="1"/>
  <c r="AG2303" i="1"/>
  <c r="AK2303" i="1"/>
  <c r="AH2301" i="1"/>
  <c r="AL2301" i="1"/>
  <c r="BC2276" i="1"/>
  <c r="BD2276" i="1"/>
  <c r="AY2276" i="1"/>
  <c r="BB2276" i="1"/>
  <c r="BA2276" i="1" s="1"/>
  <c r="AE2274" i="1"/>
  <c r="AF2274" i="1"/>
  <c r="AG2274" i="1"/>
  <c r="AK2274" i="1"/>
  <c r="M2265" i="1"/>
  <c r="AU2265" i="1"/>
  <c r="AW2237" i="1"/>
  <c r="AX2237" i="1" s="1"/>
  <c r="N2237" i="1"/>
  <c r="P2237" i="1" s="1"/>
  <c r="R2237" i="1" s="1"/>
  <c r="O2237" i="1"/>
  <c r="Q2237" i="1"/>
  <c r="AD2237" i="1"/>
  <c r="AD2200" i="1"/>
  <c r="AW2200" i="1"/>
  <c r="AX2200" i="1" s="1"/>
  <c r="N2200" i="1"/>
  <c r="P2200" i="1" s="1"/>
  <c r="R2200" i="1" s="1"/>
  <c r="O2200" i="1"/>
  <c r="Q2200" i="1"/>
  <c r="AD2183" i="1"/>
  <c r="AW2183" i="1"/>
  <c r="AX2183" i="1" s="1"/>
  <c r="N2183" i="1"/>
  <c r="P2183" i="1" s="1"/>
  <c r="R2183" i="1" s="1"/>
  <c r="O2183" i="1"/>
  <c r="Q2183" i="1"/>
  <c r="Q2657" i="1"/>
  <c r="S2657" i="1" s="1"/>
  <c r="Q2634" i="1"/>
  <c r="Q2632" i="1"/>
  <c r="S2632" i="1" s="1"/>
  <c r="Q2630" i="1"/>
  <c r="M2614" i="1"/>
  <c r="O2610" i="1"/>
  <c r="P2610" i="1" s="1"/>
  <c r="R2610" i="1" s="1"/>
  <c r="AF2599" i="1"/>
  <c r="AF2594" i="1"/>
  <c r="AY2584" i="1"/>
  <c r="BC2584" i="1" s="1"/>
  <c r="Q2580" i="1"/>
  <c r="S2580" i="1" s="1"/>
  <c r="AD2579" i="1"/>
  <c r="AG2578" i="1"/>
  <c r="AJ2578" i="1" s="1"/>
  <c r="AK2578" i="1"/>
  <c r="AN2578" i="1" s="1"/>
  <c r="AD2577" i="1"/>
  <c r="M2575" i="1"/>
  <c r="P2570" i="1"/>
  <c r="R2570" i="1" s="1"/>
  <c r="AW2551" i="1"/>
  <c r="AX2551" i="1" s="1"/>
  <c r="P2545" i="1"/>
  <c r="R2545" i="1" s="1"/>
  <c r="R2543" i="1"/>
  <c r="R2538" i="1"/>
  <c r="BB2519" i="1"/>
  <c r="BA2519" i="1" s="1"/>
  <c r="BC2519" i="1"/>
  <c r="BD2519" i="1"/>
  <c r="O2512" i="1"/>
  <c r="Q2512" i="1"/>
  <c r="AD2512" i="1"/>
  <c r="N2512" i="1"/>
  <c r="P2512" i="1" s="1"/>
  <c r="R2512" i="1" s="1"/>
  <c r="N2509" i="1"/>
  <c r="P2509" i="1" s="1"/>
  <c r="R2509" i="1" s="1"/>
  <c r="O2509" i="1"/>
  <c r="Q2509" i="1"/>
  <c r="AD2509" i="1"/>
  <c r="AW2509" i="1"/>
  <c r="AX2509" i="1" s="1"/>
  <c r="BB2503" i="1"/>
  <c r="BA2503" i="1" s="1"/>
  <c r="AF2499" i="1"/>
  <c r="AG2499" i="1"/>
  <c r="AK2499" i="1"/>
  <c r="AE2499" i="1"/>
  <c r="P2497" i="1"/>
  <c r="Q2491" i="1"/>
  <c r="AD2491" i="1"/>
  <c r="O2491" i="1"/>
  <c r="Q2490" i="1"/>
  <c r="AD2490" i="1"/>
  <c r="O2490" i="1"/>
  <c r="P2490" i="1" s="1"/>
  <c r="R2490" i="1" s="1"/>
  <c r="Q2489" i="1"/>
  <c r="S2489" i="1" s="1"/>
  <c r="AD2489" i="1"/>
  <c r="O2489" i="1"/>
  <c r="Q2487" i="1"/>
  <c r="S2487" i="1" s="1"/>
  <c r="AD2487" i="1"/>
  <c r="AE2483" i="1"/>
  <c r="AF2483" i="1"/>
  <c r="AG2483" i="1"/>
  <c r="AK2483" i="1"/>
  <c r="AY2481" i="1"/>
  <c r="AZ2481" i="1"/>
  <c r="BA2481" i="1"/>
  <c r="BD2481" i="1"/>
  <c r="AY2475" i="1"/>
  <c r="AZ2475" i="1"/>
  <c r="BA2475" i="1"/>
  <c r="BD2472" i="1"/>
  <c r="AY2472" i="1"/>
  <c r="BC2472" i="1" s="1"/>
  <c r="BD2465" i="1"/>
  <c r="AL2464" i="1"/>
  <c r="AH2464" i="1"/>
  <c r="AE2458" i="1"/>
  <c r="AF2458" i="1"/>
  <c r="AG2458" i="1"/>
  <c r="AK2458" i="1"/>
  <c r="AY2456" i="1"/>
  <c r="BC2456" i="1" s="1"/>
  <c r="AZ2456" i="1"/>
  <c r="BA2456" i="1"/>
  <c r="BD2456" i="1"/>
  <c r="AK2452" i="1"/>
  <c r="AE2452" i="1"/>
  <c r="AF2452" i="1"/>
  <c r="AG2452" i="1"/>
  <c r="AG2451" i="1"/>
  <c r="AK2451" i="1"/>
  <c r="AF2451" i="1"/>
  <c r="BD2435" i="1"/>
  <c r="AE2428" i="1"/>
  <c r="AF2428" i="1"/>
  <c r="AG2428" i="1"/>
  <c r="AK2428" i="1"/>
  <c r="AL2419" i="1"/>
  <c r="AN2419" i="1" s="1"/>
  <c r="AH2419" i="1"/>
  <c r="AJ2419" i="1" s="1"/>
  <c r="AY2401" i="1"/>
  <c r="BC2401" i="1" s="1"/>
  <c r="AZ2401" i="1"/>
  <c r="BA2401" i="1"/>
  <c r="BD2401" i="1"/>
  <c r="AY2398" i="1"/>
  <c r="AZ2398" i="1"/>
  <c r="BA2398" i="1"/>
  <c r="BC2398" i="1"/>
  <c r="BD2398" i="1"/>
  <c r="AF2393" i="1"/>
  <c r="AG2393" i="1"/>
  <c r="AK2393" i="1"/>
  <c r="AE2393" i="1"/>
  <c r="AY2390" i="1"/>
  <c r="AZ2390" i="1"/>
  <c r="BA2390" i="1"/>
  <c r="BC2390" i="1"/>
  <c r="AY2387" i="1"/>
  <c r="BC2387" i="1" s="1"/>
  <c r="AZ2387" i="1"/>
  <c r="BD2387" i="1"/>
  <c r="AK2386" i="1"/>
  <c r="AG2386" i="1"/>
  <c r="AH2379" i="1"/>
  <c r="AY2373" i="1"/>
  <c r="AZ2373" i="1"/>
  <c r="BA2373" i="1"/>
  <c r="BC2373" i="1"/>
  <c r="BD2373" i="1"/>
  <c r="AY2367" i="1"/>
  <c r="AZ2367" i="1"/>
  <c r="BD2367" i="1"/>
  <c r="AK2359" i="1"/>
  <c r="AE2359" i="1"/>
  <c r="AF2359" i="1"/>
  <c r="AF2358" i="1"/>
  <c r="AG2358" i="1"/>
  <c r="AK2358" i="1"/>
  <c r="AE2358" i="1"/>
  <c r="AK2336" i="1"/>
  <c r="AN2336" i="1" s="1"/>
  <c r="AG2336" i="1"/>
  <c r="BA2324" i="1"/>
  <c r="BD2324" i="1"/>
  <c r="AY2324" i="1"/>
  <c r="AZ2324" i="1"/>
  <c r="AH2322" i="1"/>
  <c r="AL2322" i="1"/>
  <c r="AY2321" i="1"/>
  <c r="BA2321" i="1"/>
  <c r="BD2321" i="1"/>
  <c r="AG2306" i="1"/>
  <c r="AK2306" i="1"/>
  <c r="AF2306" i="1"/>
  <c r="AE2306" i="1"/>
  <c r="AY2305" i="1"/>
  <c r="AZ2305" i="1"/>
  <c r="BA2305" i="1"/>
  <c r="BD2305" i="1"/>
  <c r="AY2261" i="1"/>
  <c r="AZ2261" i="1"/>
  <c r="BB2261" i="1"/>
  <c r="BA2261" i="1" s="1"/>
  <c r="BD2261" i="1"/>
  <c r="AE2255" i="1"/>
  <c r="AF2255" i="1"/>
  <c r="AG2255" i="1"/>
  <c r="AK2255" i="1"/>
  <c r="AY2144" i="1"/>
  <c r="AZ2144" i="1"/>
  <c r="BB2144" i="1"/>
  <c r="BA2144" i="1" s="1"/>
  <c r="BC2144" i="1"/>
  <c r="BD2144" i="1"/>
  <c r="BC2139" i="1"/>
  <c r="AG2654" i="1"/>
  <c r="AG2613" i="1"/>
  <c r="AJ2613" i="1" s="1"/>
  <c r="P2580" i="1"/>
  <c r="R2580" i="1" s="1"/>
  <c r="R2571" i="1"/>
  <c r="S2571" i="1" s="1"/>
  <c r="S2570" i="1"/>
  <c r="R2569" i="1"/>
  <c r="S2569" i="1" s="1"/>
  <c r="AD2568" i="1"/>
  <c r="AW2568" i="1"/>
  <c r="AX2568" i="1" s="1"/>
  <c r="N2568" i="1"/>
  <c r="O2568" i="1"/>
  <c r="AY2561" i="1"/>
  <c r="AZ2561" i="1"/>
  <c r="BB2561" i="1"/>
  <c r="BA2561" i="1" s="1"/>
  <c r="BC2561" i="1"/>
  <c r="BD2561" i="1"/>
  <c r="Q2557" i="1"/>
  <c r="AD2557" i="1"/>
  <c r="O2557" i="1"/>
  <c r="P2557" i="1" s="1"/>
  <c r="R2557" i="1" s="1"/>
  <c r="BB2538" i="1"/>
  <c r="BA2538" i="1" s="1"/>
  <c r="BC2538" i="1"/>
  <c r="BD2538" i="1"/>
  <c r="AY2514" i="1"/>
  <c r="AZ2514" i="1"/>
  <c r="BB2514" i="1"/>
  <c r="BA2514" i="1" s="1"/>
  <c r="R2500" i="1"/>
  <c r="Q2495" i="1"/>
  <c r="N2493" i="1"/>
  <c r="P2493" i="1" s="1"/>
  <c r="R2493" i="1" s="1"/>
  <c r="O2493" i="1"/>
  <c r="AI2479" i="1"/>
  <c r="AM2479" i="1"/>
  <c r="AE2473" i="1"/>
  <c r="AF2473" i="1"/>
  <c r="AG2473" i="1"/>
  <c r="AK2473" i="1"/>
  <c r="AY2471" i="1"/>
  <c r="AZ2471" i="1"/>
  <c r="BC2471" i="1" s="1"/>
  <c r="BA2471" i="1"/>
  <c r="BD2471" i="1"/>
  <c r="AJ2469" i="1"/>
  <c r="AK2467" i="1"/>
  <c r="AE2467" i="1"/>
  <c r="AF2467" i="1"/>
  <c r="AG2467" i="1"/>
  <c r="AG2466" i="1"/>
  <c r="AK2466" i="1"/>
  <c r="AF2466" i="1"/>
  <c r="BA2462" i="1"/>
  <c r="AI2454" i="1"/>
  <c r="AJ2454" i="1" s="1"/>
  <c r="AM2454" i="1"/>
  <c r="AY2450" i="1"/>
  <c r="BC2450" i="1" s="1"/>
  <c r="AZ2450" i="1"/>
  <c r="BA2450" i="1"/>
  <c r="AE2443" i="1"/>
  <c r="AF2443" i="1"/>
  <c r="AG2443" i="1"/>
  <c r="AK2443" i="1"/>
  <c r="AK2437" i="1"/>
  <c r="AE2437" i="1"/>
  <c r="AF2437" i="1"/>
  <c r="AG2437" i="1"/>
  <c r="AG2436" i="1"/>
  <c r="AK2436" i="1"/>
  <c r="AF2436" i="1"/>
  <c r="AY2426" i="1"/>
  <c r="BC2426" i="1" s="1"/>
  <c r="AZ2426" i="1"/>
  <c r="BA2426" i="1"/>
  <c r="BD2426" i="1"/>
  <c r="BD2420" i="1"/>
  <c r="AE2413" i="1"/>
  <c r="AF2413" i="1"/>
  <c r="AG2413" i="1"/>
  <c r="AK2413" i="1"/>
  <c r="AK2407" i="1"/>
  <c r="AE2407" i="1"/>
  <c r="AF2407" i="1"/>
  <c r="AG2407" i="1"/>
  <c r="AD2406" i="1"/>
  <c r="AI2396" i="1"/>
  <c r="AM2396" i="1"/>
  <c r="AY2392" i="1"/>
  <c r="AZ2392" i="1"/>
  <c r="BC2392" i="1" s="1"/>
  <c r="BD2392" i="1"/>
  <c r="AZ2389" i="1"/>
  <c r="BD2384" i="1"/>
  <c r="BA2384" i="1"/>
  <c r="AY2378" i="1"/>
  <c r="BC2378" i="1" s="1"/>
  <c r="AZ2378" i="1"/>
  <c r="BA2378" i="1"/>
  <c r="BD2378" i="1"/>
  <c r="AZ2376" i="1"/>
  <c r="BA2376" i="1"/>
  <c r="BD2376" i="1"/>
  <c r="AY2376" i="1"/>
  <c r="BC2376" i="1" s="1"/>
  <c r="BC2364" i="1"/>
  <c r="BD2364" i="1"/>
  <c r="BA2364" i="1"/>
  <c r="AI2361" i="1"/>
  <c r="AM2361" i="1"/>
  <c r="AY2357" i="1"/>
  <c r="AZ2357" i="1"/>
  <c r="BD2357" i="1"/>
  <c r="BD2354" i="1"/>
  <c r="BA2354" i="1"/>
  <c r="BC2354" i="1" s="1"/>
  <c r="AI2351" i="1"/>
  <c r="AM2351" i="1"/>
  <c r="AK2349" i="1"/>
  <c r="AE2349" i="1"/>
  <c r="AF2349" i="1"/>
  <c r="AF2348" i="1"/>
  <c r="AG2348" i="1"/>
  <c r="AK2348" i="1"/>
  <c r="AE2348" i="1"/>
  <c r="AK2345" i="1"/>
  <c r="AK2339" i="1"/>
  <c r="AE2339" i="1"/>
  <c r="AF2339" i="1"/>
  <c r="AF2338" i="1"/>
  <c r="AG2338" i="1"/>
  <c r="AK2338" i="1"/>
  <c r="AE2338" i="1"/>
  <c r="AK2335" i="1"/>
  <c r="AJ2324" i="1"/>
  <c r="BA2299" i="1"/>
  <c r="BC2299" i="1"/>
  <c r="BD2299" i="1"/>
  <c r="AZ2299" i="1"/>
  <c r="AI2296" i="1"/>
  <c r="AM2296" i="1"/>
  <c r="AE2285" i="1"/>
  <c r="AF2285" i="1"/>
  <c r="AG2285" i="1"/>
  <c r="AK2285" i="1"/>
  <c r="AY2281" i="1"/>
  <c r="BC2281" i="1" s="1"/>
  <c r="AZ2281" i="1"/>
  <c r="BB2281" i="1"/>
  <c r="BA2281" i="1" s="1"/>
  <c r="BD2281" i="1"/>
  <c r="AY2279" i="1"/>
  <c r="AZ2279" i="1"/>
  <c r="BB2279" i="1"/>
  <c r="BA2279" i="1" s="1"/>
  <c r="BC2279" i="1"/>
  <c r="BD2279" i="1"/>
  <c r="AH2263" i="1"/>
  <c r="AL2263" i="1"/>
  <c r="BD2257" i="1"/>
  <c r="AY2257" i="1"/>
  <c r="BC2257" i="1" s="1"/>
  <c r="BB2257" i="1"/>
  <c r="BA2257" i="1" s="1"/>
  <c r="Q2251" i="1"/>
  <c r="AD2251" i="1"/>
  <c r="O2251" i="1"/>
  <c r="AW2251" i="1"/>
  <c r="AX2251" i="1" s="1"/>
  <c r="N2251" i="1"/>
  <c r="AW2227" i="1"/>
  <c r="AX2227" i="1" s="1"/>
  <c r="N2227" i="1"/>
  <c r="P2227" i="1" s="1"/>
  <c r="R2227" i="1" s="1"/>
  <c r="O2227" i="1"/>
  <c r="Q2227" i="1"/>
  <c r="AD2227" i="1"/>
  <c r="AF2214" i="1"/>
  <c r="AG2214" i="1"/>
  <c r="AK2214" i="1"/>
  <c r="AE2214" i="1"/>
  <c r="AL2110" i="1"/>
  <c r="AH2110" i="1"/>
  <c r="AZ2094" i="1"/>
  <c r="AY2094" i="1"/>
  <c r="BA2094" i="1"/>
  <c r="BC2094" i="1" s="1"/>
  <c r="BD2094" i="1"/>
  <c r="BD2050" i="1"/>
  <c r="AZ2050" i="1"/>
  <c r="BA2050" i="1"/>
  <c r="AY2050" i="1"/>
  <c r="BC2050" i="1" s="1"/>
  <c r="AE2584" i="1"/>
  <c r="AF2584" i="1"/>
  <c r="AD2567" i="1"/>
  <c r="AW2567" i="1"/>
  <c r="AX2567" i="1" s="1"/>
  <c r="Q2565" i="1"/>
  <c r="S2565" i="1" s="1"/>
  <c r="R2565" i="1"/>
  <c r="AW2564" i="1"/>
  <c r="AX2564" i="1" s="1"/>
  <c r="Q2564" i="1"/>
  <c r="S2564" i="1" s="1"/>
  <c r="AE2544" i="1"/>
  <c r="BB2537" i="1"/>
  <c r="BA2537" i="1" s="1"/>
  <c r="BD2537" i="1"/>
  <c r="AZ2537" i="1"/>
  <c r="BC2537" i="1" s="1"/>
  <c r="N2507" i="1"/>
  <c r="O2507" i="1"/>
  <c r="Q2507" i="1"/>
  <c r="AD2507" i="1"/>
  <c r="AW2507" i="1"/>
  <c r="AX2507" i="1" s="1"/>
  <c r="BB2502" i="1"/>
  <c r="BA2502" i="1" s="1"/>
  <c r="BC2502" i="1" s="1"/>
  <c r="AF2501" i="1"/>
  <c r="AG2501" i="1"/>
  <c r="AK2501" i="1"/>
  <c r="AE2501" i="1"/>
  <c r="P2499" i="1"/>
  <c r="R2499" i="1" s="1"/>
  <c r="R2497" i="1"/>
  <c r="AE2481" i="1"/>
  <c r="AL2479" i="1"/>
  <c r="AN2479" i="1" s="1"/>
  <c r="AH2479" i="1"/>
  <c r="AY2474" i="1"/>
  <c r="BC2474" i="1" s="1"/>
  <c r="AI2469" i="1"/>
  <c r="AM2469" i="1"/>
  <c r="AY2465" i="1"/>
  <c r="AZ2465" i="1"/>
  <c r="BC2465" i="1" s="1"/>
  <c r="BA2465" i="1"/>
  <c r="AZ2462" i="1"/>
  <c r="AM2460" i="1"/>
  <c r="AI2460" i="1"/>
  <c r="BA2459" i="1"/>
  <c r="BC2459" i="1"/>
  <c r="BD2459" i="1"/>
  <c r="AZ2459" i="1"/>
  <c r="AE2456" i="1"/>
  <c r="AL2454" i="1"/>
  <c r="AN2454" i="1" s="1"/>
  <c r="AH2454" i="1"/>
  <c r="AM2445" i="1"/>
  <c r="AI2445" i="1"/>
  <c r="BA2444" i="1"/>
  <c r="BC2444" i="1"/>
  <c r="BD2444" i="1"/>
  <c r="AZ2444" i="1"/>
  <c r="AY2441" i="1"/>
  <c r="AZ2441" i="1"/>
  <c r="BC2441" i="1" s="1"/>
  <c r="BA2441" i="1"/>
  <c r="BD2441" i="1"/>
  <c r="AI2439" i="1"/>
  <c r="AJ2439" i="1" s="1"/>
  <c r="AM2439" i="1"/>
  <c r="AN2439" i="1" s="1"/>
  <c r="AY2435" i="1"/>
  <c r="BC2435" i="1" s="1"/>
  <c r="AZ2435" i="1"/>
  <c r="BA2435" i="1"/>
  <c r="AM2430" i="1"/>
  <c r="AI2430" i="1"/>
  <c r="BA2429" i="1"/>
  <c r="BD2429" i="1"/>
  <c r="AZ2429" i="1"/>
  <c r="BC2429" i="1" s="1"/>
  <c r="AI2424" i="1"/>
  <c r="AJ2424" i="1" s="1"/>
  <c r="AM2424" i="1"/>
  <c r="AN2424" i="1" s="1"/>
  <c r="AK2422" i="1"/>
  <c r="AE2422" i="1"/>
  <c r="AF2422" i="1"/>
  <c r="AG2422" i="1"/>
  <c r="AG2421" i="1"/>
  <c r="AK2421" i="1"/>
  <c r="AF2421" i="1"/>
  <c r="BC2420" i="1"/>
  <c r="AH2415" i="1"/>
  <c r="AL2415" i="1"/>
  <c r="BA2414" i="1"/>
  <c r="BC2414" i="1"/>
  <c r="BD2414" i="1"/>
  <c r="AZ2414" i="1"/>
  <c r="AY2411" i="1"/>
  <c r="AZ2411" i="1"/>
  <c r="BA2411" i="1"/>
  <c r="BC2411" i="1"/>
  <c r="BD2411" i="1"/>
  <c r="AI2409" i="1"/>
  <c r="AM2409" i="1"/>
  <c r="AY2402" i="1"/>
  <c r="AH2396" i="1"/>
  <c r="AL2396" i="1"/>
  <c r="AY2395" i="1"/>
  <c r="AZ2395" i="1"/>
  <c r="BA2395" i="1"/>
  <c r="BC2395" i="1" s="1"/>
  <c r="AK2391" i="1"/>
  <c r="AG2391" i="1"/>
  <c r="AY2389" i="1"/>
  <c r="AE2385" i="1"/>
  <c r="AF2385" i="1"/>
  <c r="AG2385" i="1"/>
  <c r="AL2382" i="1"/>
  <c r="AH2382" i="1"/>
  <c r="AK2371" i="1"/>
  <c r="AG2371" i="1"/>
  <c r="AE2365" i="1"/>
  <c r="AF2365" i="1"/>
  <c r="AG2365" i="1"/>
  <c r="AY2363" i="1"/>
  <c r="BC2363" i="1" s="1"/>
  <c r="AZ2363" i="1"/>
  <c r="BA2363" i="1"/>
  <c r="BD2363" i="1"/>
  <c r="AH2361" i="1"/>
  <c r="AL2361" i="1"/>
  <c r="AE2355" i="1"/>
  <c r="AF2355" i="1"/>
  <c r="AG2355" i="1"/>
  <c r="AY2353" i="1"/>
  <c r="BC2353" i="1" s="1"/>
  <c r="AZ2353" i="1"/>
  <c r="BA2353" i="1"/>
  <c r="BD2353" i="1"/>
  <c r="AH2351" i="1"/>
  <c r="AL2351" i="1"/>
  <c r="AY2347" i="1"/>
  <c r="AZ2347" i="1"/>
  <c r="BD2347" i="1"/>
  <c r="BC2344" i="1"/>
  <c r="BD2344" i="1"/>
  <c r="BA2344" i="1"/>
  <c r="AF2341" i="1"/>
  <c r="AY2337" i="1"/>
  <c r="BC2337" i="1" s="1"/>
  <c r="AZ2337" i="1"/>
  <c r="BD2337" i="1"/>
  <c r="BC2334" i="1"/>
  <c r="BD2334" i="1"/>
  <c r="BA2334" i="1"/>
  <c r="AE2333" i="1"/>
  <c r="AG2333" i="1"/>
  <c r="AF2333" i="1"/>
  <c r="AK2333" i="1"/>
  <c r="AE2325" i="1"/>
  <c r="AF2325" i="1"/>
  <c r="AK2325" i="1"/>
  <c r="AI2324" i="1"/>
  <c r="AM2324" i="1"/>
  <c r="AE2310" i="1"/>
  <c r="AF2310" i="1"/>
  <c r="AG2310" i="1"/>
  <c r="AK2310" i="1"/>
  <c r="AK2297" i="1"/>
  <c r="AE2297" i="1"/>
  <c r="AF2297" i="1"/>
  <c r="AG2297" i="1"/>
  <c r="AH2296" i="1"/>
  <c r="AL2296" i="1"/>
  <c r="Q2283" i="1"/>
  <c r="AD2283" i="1"/>
  <c r="O2283" i="1"/>
  <c r="AW2283" i="1"/>
  <c r="AX2283" i="1" s="1"/>
  <c r="N2283" i="1"/>
  <c r="P2283" i="1" s="1"/>
  <c r="R2283" i="1" s="1"/>
  <c r="S2253" i="1"/>
  <c r="AE2201" i="1"/>
  <c r="AF2201" i="1"/>
  <c r="AG2201" i="1"/>
  <c r="AK2201" i="1"/>
  <c r="O2189" i="1"/>
  <c r="Q2189" i="1"/>
  <c r="AD2189" i="1"/>
  <c r="N2189" i="1"/>
  <c r="AW2189" i="1"/>
  <c r="AX2189" i="1" s="1"/>
  <c r="AE2184" i="1"/>
  <c r="AF2184" i="1"/>
  <c r="AG2184" i="1"/>
  <c r="AK2184" i="1"/>
  <c r="AG2074" i="1"/>
  <c r="AF2074" i="1"/>
  <c r="AK2074" i="1"/>
  <c r="AE2074" i="1"/>
  <c r="BA2057" i="1"/>
  <c r="BC2057" i="1" s="1"/>
  <c r="AY2057" i="1"/>
  <c r="BD2057" i="1"/>
  <c r="AZ2057" i="1"/>
  <c r="AK2571" i="1"/>
  <c r="AK2569" i="1"/>
  <c r="AD2566" i="1"/>
  <c r="AG2563" i="1"/>
  <c r="AJ2563" i="1" s="1"/>
  <c r="AG2561" i="1"/>
  <c r="AJ2561" i="1" s="1"/>
  <c r="AK2549" i="1"/>
  <c r="Q2549" i="1"/>
  <c r="S2549" i="1" s="1"/>
  <c r="AD2546" i="1"/>
  <c r="AK2538" i="1"/>
  <c r="Q2538" i="1"/>
  <c r="AD2532" i="1"/>
  <c r="AD2524" i="1"/>
  <c r="AK2519" i="1"/>
  <c r="Q2519" i="1"/>
  <c r="S2519" i="1" s="1"/>
  <c r="AD2502" i="1"/>
  <c r="AD2496" i="1"/>
  <c r="AK2486" i="1"/>
  <c r="AL2480" i="1"/>
  <c r="AN2480" i="1" s="1"/>
  <c r="AL2470" i="1"/>
  <c r="AN2470" i="1" s="1"/>
  <c r="AL2465" i="1"/>
  <c r="AL2460" i="1"/>
  <c r="AN2460" i="1" s="1"/>
  <c r="AL2455" i="1"/>
  <c r="AN2455" i="1" s="1"/>
  <c r="BC2452" i="1"/>
  <c r="AL2450" i="1"/>
  <c r="AN2450" i="1" s="1"/>
  <c r="BC2447" i="1"/>
  <c r="AL2445" i="1"/>
  <c r="AN2445" i="1" s="1"/>
  <c r="BC2442" i="1"/>
  <c r="AL2430" i="1"/>
  <c r="AL2425" i="1"/>
  <c r="AN2425" i="1" s="1"/>
  <c r="BC2422" i="1"/>
  <c r="BC2417" i="1"/>
  <c r="AK2387" i="1"/>
  <c r="AN2387" i="1" s="1"/>
  <c r="AK2372" i="1"/>
  <c r="AN2372" i="1" s="1"/>
  <c r="AK2367" i="1"/>
  <c r="AN2367" i="1" s="1"/>
  <c r="AK2362" i="1"/>
  <c r="AN2362" i="1" s="1"/>
  <c r="AK2357" i="1"/>
  <c r="AN2357" i="1" s="1"/>
  <c r="AK2352" i="1"/>
  <c r="AN2352" i="1" s="1"/>
  <c r="AK2347" i="1"/>
  <c r="AK2342" i="1"/>
  <c r="AN2342" i="1" s="1"/>
  <c r="AK2337" i="1"/>
  <c r="AN2337" i="1" s="1"/>
  <c r="BA2314" i="1"/>
  <c r="BD2314" i="1"/>
  <c r="BA2309" i="1"/>
  <c r="BD2309" i="1"/>
  <c r="AI2304" i="1"/>
  <c r="AJ2304" i="1" s="1"/>
  <c r="AM2304" i="1"/>
  <c r="BD2302" i="1"/>
  <c r="AY2302" i="1"/>
  <c r="AK2294" i="1"/>
  <c r="AE2294" i="1"/>
  <c r="AF2294" i="1"/>
  <c r="AG2294" i="1"/>
  <c r="AY2291" i="1"/>
  <c r="AZ2291" i="1"/>
  <c r="BB2291" i="1"/>
  <c r="BA2291" i="1" s="1"/>
  <c r="BD2291" i="1"/>
  <c r="Q2290" i="1"/>
  <c r="R2290" i="1"/>
  <c r="AW2267" i="1"/>
  <c r="AX2267" i="1" s="1"/>
  <c r="N2267" i="1"/>
  <c r="O2267" i="1"/>
  <c r="Q2267" i="1"/>
  <c r="AD2267" i="1"/>
  <c r="S2250" i="1"/>
  <c r="AE2246" i="1"/>
  <c r="AF2246" i="1"/>
  <c r="AG2246" i="1"/>
  <c r="BD2230" i="1"/>
  <c r="AY2230" i="1"/>
  <c r="BC2230" i="1" s="1"/>
  <c r="AZ2230" i="1"/>
  <c r="BB2230" i="1"/>
  <c r="BA2230" i="1" s="1"/>
  <c r="BC2220" i="1"/>
  <c r="BD2220" i="1"/>
  <c r="AY2220" i="1"/>
  <c r="AZ2220" i="1"/>
  <c r="BB2220" i="1"/>
  <c r="BA2220" i="1" s="1"/>
  <c r="AE2217" i="1"/>
  <c r="AF2217" i="1"/>
  <c r="AG2217" i="1"/>
  <c r="AD2216" i="1"/>
  <c r="AW2216" i="1"/>
  <c r="AX2216" i="1" s="1"/>
  <c r="N2216" i="1"/>
  <c r="P2216" i="1" s="1"/>
  <c r="R2216" i="1" s="1"/>
  <c r="O2216" i="1"/>
  <c r="Q2216" i="1"/>
  <c r="N2210" i="1"/>
  <c r="O2210" i="1"/>
  <c r="Q2210" i="1"/>
  <c r="AD2210" i="1"/>
  <c r="AW2210" i="1"/>
  <c r="AX2210" i="1" s="1"/>
  <c r="AZ2208" i="1"/>
  <c r="BC2208" i="1" s="1"/>
  <c r="BB2208" i="1"/>
  <c r="BA2208" i="1" s="1"/>
  <c r="BD2208" i="1"/>
  <c r="AY2208" i="1"/>
  <c r="R2208" i="1"/>
  <c r="AE2196" i="1"/>
  <c r="AF2196" i="1"/>
  <c r="AG2196" i="1"/>
  <c r="AK2196" i="1"/>
  <c r="AW2191" i="1"/>
  <c r="AX2191" i="1" s="1"/>
  <c r="N2191" i="1"/>
  <c r="O2191" i="1"/>
  <c r="Q2191" i="1"/>
  <c r="AD2191" i="1"/>
  <c r="N2177" i="1"/>
  <c r="O2177" i="1"/>
  <c r="Q2177" i="1"/>
  <c r="AD2177" i="1"/>
  <c r="AJ2155" i="1"/>
  <c r="BB2136" i="1"/>
  <c r="BA2136" i="1" s="1"/>
  <c r="AY2136" i="1"/>
  <c r="AZ2136" i="1"/>
  <c r="BC2136" i="1"/>
  <c r="BD2136" i="1"/>
  <c r="AZ2133" i="1"/>
  <c r="BC2133" i="1" s="1"/>
  <c r="BB2133" i="1"/>
  <c r="BA2133" i="1" s="1"/>
  <c r="BD2133" i="1"/>
  <c r="AY2133" i="1"/>
  <c r="AE2130" i="1"/>
  <c r="AF2130" i="1"/>
  <c r="AG2130" i="1"/>
  <c r="AK2130" i="1"/>
  <c r="AY2110" i="1"/>
  <c r="AZ2110" i="1"/>
  <c r="BC2110" i="1" s="1"/>
  <c r="BA2110" i="1"/>
  <c r="BD2110" i="1"/>
  <c r="AK2104" i="1"/>
  <c r="AE2104" i="1"/>
  <c r="AG2104" i="1"/>
  <c r="BD2090" i="1"/>
  <c r="AY2090" i="1"/>
  <c r="AZ2090" i="1"/>
  <c r="BC2090" i="1" s="1"/>
  <c r="BA2090" i="1"/>
  <c r="BA2087" i="1"/>
  <c r="AY2087" i="1"/>
  <c r="AZ2087" i="1"/>
  <c r="BD2087" i="1"/>
  <c r="AY2083" i="1"/>
  <c r="BC2083" i="1" s="1"/>
  <c r="AZ2083" i="1"/>
  <c r="BA2083" i="1"/>
  <c r="BD2083" i="1"/>
  <c r="AZ2074" i="1"/>
  <c r="AY2074" i="1"/>
  <c r="BC2074" i="1"/>
  <c r="BD2074" i="1"/>
  <c r="BA2074" i="1"/>
  <c r="AH2068" i="1"/>
  <c r="AL2068" i="1"/>
  <c r="AE2067" i="1"/>
  <c r="AF2067" i="1"/>
  <c r="AG2067" i="1"/>
  <c r="AK2067" i="1"/>
  <c r="AG2064" i="1"/>
  <c r="AE2064" i="1"/>
  <c r="AF2064" i="1"/>
  <c r="AK2064" i="1"/>
  <c r="AM2063" i="1"/>
  <c r="AI2063" i="1"/>
  <c r="AH2062" i="1"/>
  <c r="AL2062" i="1"/>
  <c r="O2047" i="1"/>
  <c r="N2047" i="1"/>
  <c r="P2047" i="1" s="1"/>
  <c r="AY2023" i="1"/>
  <c r="AZ2023" i="1"/>
  <c r="BA2023" i="1"/>
  <c r="BD2023" i="1"/>
  <c r="AY1975" i="1"/>
  <c r="BC1975" i="1" s="1"/>
  <c r="AZ1975" i="1"/>
  <c r="BD1975" i="1"/>
  <c r="BA1975" i="1"/>
  <c r="AI1948" i="1"/>
  <c r="AM1948" i="1"/>
  <c r="AH1928" i="1"/>
  <c r="AL1928" i="1"/>
  <c r="N2158" i="1"/>
  <c r="P2158" i="1" s="1"/>
  <c r="R2158" i="1" s="1"/>
  <c r="O2158" i="1"/>
  <c r="AZ2156" i="1"/>
  <c r="BB2156" i="1"/>
  <c r="BA2156" i="1" s="1"/>
  <c r="BC2156" i="1"/>
  <c r="BD2156" i="1"/>
  <c r="AY2156" i="1"/>
  <c r="AL2136" i="1"/>
  <c r="AH2136" i="1"/>
  <c r="AZ2129" i="1"/>
  <c r="BB2129" i="1"/>
  <c r="BD2129" i="1"/>
  <c r="AY2129" i="1"/>
  <c r="AM2118" i="1"/>
  <c r="AN2118" i="1" s="1"/>
  <c r="AI2118" i="1"/>
  <c r="AZ2109" i="1"/>
  <c r="BA2109" i="1"/>
  <c r="BD2109" i="1"/>
  <c r="AY2109" i="1"/>
  <c r="BC2109" i="1" s="1"/>
  <c r="AF2076" i="1"/>
  <c r="AE2076" i="1"/>
  <c r="AG2076" i="1"/>
  <c r="AF2071" i="1"/>
  <c r="AE2071" i="1"/>
  <c r="AG2071" i="1"/>
  <c r="AK2071" i="1"/>
  <c r="AL2070" i="1"/>
  <c r="AH2070" i="1"/>
  <c r="AJ2058" i="1"/>
  <c r="AZ2054" i="1"/>
  <c r="BC2054" i="1"/>
  <c r="AY2054" i="1"/>
  <c r="BA2054" i="1"/>
  <c r="BD2054" i="1"/>
  <c r="AL2052" i="1"/>
  <c r="AH2052" i="1"/>
  <c r="Q2047" i="1"/>
  <c r="AD2047" i="1"/>
  <c r="AH2029" i="1"/>
  <c r="AL2029" i="1"/>
  <c r="AH2019" i="1"/>
  <c r="AL2019" i="1"/>
  <c r="BA1936" i="1"/>
  <c r="BD1936" i="1"/>
  <c r="AY1936" i="1"/>
  <c r="AZ1936" i="1"/>
  <c r="BC1936" i="1"/>
  <c r="AZ1911" i="1"/>
  <c r="BA1911" i="1"/>
  <c r="BD1911" i="1"/>
  <c r="AY1911" i="1"/>
  <c r="BC1911" i="1" s="1"/>
  <c r="AZ1995" i="1"/>
  <c r="BA1995" i="1"/>
  <c r="BD1995" i="1"/>
  <c r="AY1995" i="1"/>
  <c r="BC1995" i="1" s="1"/>
  <c r="AM1985" i="1"/>
  <c r="AI1985" i="1"/>
  <c r="AZ1983" i="1"/>
  <c r="BA1983" i="1"/>
  <c r="BD1983" i="1"/>
  <c r="AY1983" i="1"/>
  <c r="BC1983" i="1" s="1"/>
  <c r="Q2566" i="1"/>
  <c r="BB2565" i="1"/>
  <c r="BA2565" i="1" s="1"/>
  <c r="Q2546" i="1"/>
  <c r="BB2545" i="1"/>
  <c r="BA2545" i="1" s="1"/>
  <c r="AG2537" i="1"/>
  <c r="AJ2537" i="1" s="1"/>
  <c r="Q2532" i="1"/>
  <c r="Q2524" i="1"/>
  <c r="Q2502" i="1"/>
  <c r="BB2501" i="1"/>
  <c r="BA2501" i="1" s="1"/>
  <c r="BB2500" i="1"/>
  <c r="BA2500" i="1" s="1"/>
  <c r="BB2499" i="1"/>
  <c r="BA2499" i="1" s="1"/>
  <c r="BB2498" i="1"/>
  <c r="BA2498" i="1" s="1"/>
  <c r="BB2497" i="1"/>
  <c r="BA2497" i="1" s="1"/>
  <c r="Q2496" i="1"/>
  <c r="BD2483" i="1"/>
  <c r="BD2478" i="1"/>
  <c r="BD2473" i="1"/>
  <c r="BD2468" i="1"/>
  <c r="BD2463" i="1"/>
  <c r="BD2458" i="1"/>
  <c r="BD2453" i="1"/>
  <c r="AY2452" i="1"/>
  <c r="BD2448" i="1"/>
  <c r="AY2447" i="1"/>
  <c r="BD2443" i="1"/>
  <c r="AY2442" i="1"/>
  <c r="BD2438" i="1"/>
  <c r="AY2437" i="1"/>
  <c r="BC2437" i="1" s="1"/>
  <c r="BD2433" i="1"/>
  <c r="AY2432" i="1"/>
  <c r="BC2432" i="1" s="1"/>
  <c r="BD2428" i="1"/>
  <c r="AY2427" i="1"/>
  <c r="BC2427" i="1" s="1"/>
  <c r="BD2423" i="1"/>
  <c r="AY2422" i="1"/>
  <c r="BD2418" i="1"/>
  <c r="AY2417" i="1"/>
  <c r="AE2414" i="1"/>
  <c r="BD2413" i="1"/>
  <c r="AY2412" i="1"/>
  <c r="BC2412" i="1" s="1"/>
  <c r="BD2408" i="1"/>
  <c r="AY2407" i="1"/>
  <c r="BC2407" i="1" s="1"/>
  <c r="AY2403" i="1"/>
  <c r="BC2403" i="1" s="1"/>
  <c r="AK2400" i="1"/>
  <c r="AN2400" i="1" s="1"/>
  <c r="AF2399" i="1"/>
  <c r="AH2397" i="1"/>
  <c r="AJ2397" i="1" s="1"/>
  <c r="AF2394" i="1"/>
  <c r="AH2392" i="1"/>
  <c r="AJ2392" i="1" s="1"/>
  <c r="AF2389" i="1"/>
  <c r="AF2384" i="1"/>
  <c r="BC2380" i="1"/>
  <c r="AF2379" i="1"/>
  <c r="AH2377" i="1"/>
  <c r="AJ2377" i="1" s="1"/>
  <c r="AF2374" i="1"/>
  <c r="AH2372" i="1"/>
  <c r="BC2370" i="1"/>
  <c r="AH2367" i="1"/>
  <c r="AH2362" i="1"/>
  <c r="BC2360" i="1"/>
  <c r="AH2357" i="1"/>
  <c r="BC2355" i="1"/>
  <c r="AH2352" i="1"/>
  <c r="BC2350" i="1"/>
  <c r="AH2342" i="1"/>
  <c r="AH2337" i="1"/>
  <c r="AG2327" i="1"/>
  <c r="AJ2326" i="1"/>
  <c r="BC2325" i="1"/>
  <c r="AK2324" i="1"/>
  <c r="AN2324" i="1" s="1"/>
  <c r="AZ2322" i="1"/>
  <c r="AK2322" i="1"/>
  <c r="AF2322" i="1"/>
  <c r="AK2317" i="1"/>
  <c r="AE2317" i="1"/>
  <c r="AF2317" i="1"/>
  <c r="AG2317" i="1"/>
  <c r="AF2316" i="1"/>
  <c r="AJ2314" i="1"/>
  <c r="AJ2309" i="1"/>
  <c r="AE2300" i="1"/>
  <c r="AF2300" i="1"/>
  <c r="AG2300" i="1"/>
  <c r="AG2296" i="1"/>
  <c r="AJ2296" i="1" s="1"/>
  <c r="AK2296" i="1"/>
  <c r="AN2296" i="1" s="1"/>
  <c r="AL2295" i="1"/>
  <c r="AN2295" i="1" s="1"/>
  <c r="AH2295" i="1"/>
  <c r="AJ2295" i="1" s="1"/>
  <c r="AY2289" i="1"/>
  <c r="BC2289" i="1" s="1"/>
  <c r="AZ2289" i="1"/>
  <c r="BB2289" i="1"/>
  <c r="BA2289" i="1" s="1"/>
  <c r="R2285" i="1"/>
  <c r="S2284" i="1"/>
  <c r="AD2273" i="1"/>
  <c r="AW2273" i="1"/>
  <c r="AX2273" i="1" s="1"/>
  <c r="N2273" i="1"/>
  <c r="O2273" i="1"/>
  <c r="AY2268" i="1"/>
  <c r="BC2268" i="1" s="1"/>
  <c r="AZ2268" i="1"/>
  <c r="BB2268" i="1"/>
  <c r="BA2268" i="1" s="1"/>
  <c r="AY2264" i="1"/>
  <c r="BC2264" i="1" s="1"/>
  <c r="AZ2264" i="1"/>
  <c r="BB2264" i="1"/>
  <c r="BA2264" i="1" s="1"/>
  <c r="BD2264" i="1"/>
  <c r="BB2255" i="1"/>
  <c r="BA2255" i="1" s="1"/>
  <c r="BC2255" i="1" s="1"/>
  <c r="BD2255" i="1"/>
  <c r="AH2247" i="1"/>
  <c r="AL2247" i="1"/>
  <c r="BD2246" i="1"/>
  <c r="AY2246" i="1"/>
  <c r="BB2246" i="1"/>
  <c r="BA2246" i="1" s="1"/>
  <c r="R2245" i="1"/>
  <c r="S2245" i="1" s="1"/>
  <c r="Q2244" i="1"/>
  <c r="S2244" i="1" s="1"/>
  <c r="AD2244" i="1"/>
  <c r="AW2244" i="1"/>
  <c r="AX2244" i="1" s="1"/>
  <c r="AD2243" i="1"/>
  <c r="AW2243" i="1"/>
  <c r="AX2243" i="1" s="1"/>
  <c r="N2243" i="1"/>
  <c r="P2243" i="1" s="1"/>
  <c r="Q2243" i="1"/>
  <c r="S2242" i="1"/>
  <c r="M2235" i="1"/>
  <c r="AZ2233" i="1"/>
  <c r="BC2233" i="1" s="1"/>
  <c r="BB2233" i="1"/>
  <c r="BA2233" i="1" s="1"/>
  <c r="BD2233" i="1"/>
  <c r="AY2233" i="1"/>
  <c r="M2225" i="1"/>
  <c r="AZ2223" i="1"/>
  <c r="BB2223" i="1"/>
  <c r="BA2223" i="1" s="1"/>
  <c r="BD2223" i="1"/>
  <c r="AY2223" i="1"/>
  <c r="BC2223" i="1" s="1"/>
  <c r="R2218" i="1"/>
  <c r="P2211" i="1"/>
  <c r="R2211" i="1" s="1"/>
  <c r="S2207" i="1"/>
  <c r="BD2195" i="1"/>
  <c r="AY2195" i="1"/>
  <c r="AZ2195" i="1"/>
  <c r="BB2195" i="1"/>
  <c r="BA2195" i="1" s="1"/>
  <c r="BC2180" i="1"/>
  <c r="BD2180" i="1"/>
  <c r="AY2180" i="1"/>
  <c r="AZ2180" i="1"/>
  <c r="BB2180" i="1"/>
  <c r="BA2180" i="1" s="1"/>
  <c r="AY2169" i="1"/>
  <c r="AZ2169" i="1"/>
  <c r="BB2169" i="1"/>
  <c r="BA2169" i="1" s="1"/>
  <c r="BC2169" i="1"/>
  <c r="BD2169" i="1"/>
  <c r="AE2163" i="1"/>
  <c r="AF2163" i="1"/>
  <c r="AG2163" i="1"/>
  <c r="AY2157" i="1"/>
  <c r="AZ2157" i="1"/>
  <c r="BB2157" i="1"/>
  <c r="BA2157" i="1" s="1"/>
  <c r="BC2157" i="1"/>
  <c r="BD2157" i="1"/>
  <c r="AW2132" i="1"/>
  <c r="AX2132" i="1" s="1"/>
  <c r="N2132" i="1"/>
  <c r="P2132" i="1" s="1"/>
  <c r="O2132" i="1"/>
  <c r="Q2132" i="1"/>
  <c r="AD2132" i="1"/>
  <c r="BD2131" i="1"/>
  <c r="AY2131" i="1"/>
  <c r="AZ2131" i="1"/>
  <c r="BB2131" i="1"/>
  <c r="BA2131" i="1" s="1"/>
  <c r="AY2122" i="1"/>
  <c r="BC2122" i="1" s="1"/>
  <c r="AZ2122" i="1"/>
  <c r="BA2122" i="1"/>
  <c r="BD2122" i="1"/>
  <c r="AY2115" i="1"/>
  <c r="BC2115" i="1" s="1"/>
  <c r="AZ2115" i="1"/>
  <c r="BA2115" i="1"/>
  <c r="AF2111" i="1"/>
  <c r="AK2111" i="1"/>
  <c r="AE2111" i="1"/>
  <c r="AH2109" i="1"/>
  <c r="AL2109" i="1"/>
  <c r="AF2101" i="1"/>
  <c r="AE2101" i="1"/>
  <c r="AK2101" i="1"/>
  <c r="AG2101" i="1"/>
  <c r="BD2100" i="1"/>
  <c r="AY2100" i="1"/>
  <c r="BC2100" i="1" s="1"/>
  <c r="AZ2100" i="1"/>
  <c r="AL2095" i="1"/>
  <c r="AH2095" i="1"/>
  <c r="AJ2095" i="1" s="1"/>
  <c r="BD2093" i="1"/>
  <c r="AY2093" i="1"/>
  <c r="BC2093" i="1" s="1"/>
  <c r="BA2093" i="1"/>
  <c r="BD2080" i="1"/>
  <c r="AY2080" i="1"/>
  <c r="AZ2080" i="1"/>
  <c r="BC2080" i="1" s="1"/>
  <c r="BA2080" i="1"/>
  <c r="AL2057" i="1"/>
  <c r="AH2057" i="1"/>
  <c r="AF2002" i="1"/>
  <c r="AK2002" i="1"/>
  <c r="AG2002" i="1"/>
  <c r="AE2002" i="1"/>
  <c r="AH1995" i="1"/>
  <c r="AL1995" i="1"/>
  <c r="AY1986" i="1"/>
  <c r="AZ1986" i="1"/>
  <c r="BA1986" i="1"/>
  <c r="BC1986" i="1"/>
  <c r="BD1986" i="1"/>
  <c r="BD1969" i="1"/>
  <c r="AY1969" i="1"/>
  <c r="BC1969" i="1" s="1"/>
  <c r="AZ1969" i="1"/>
  <c r="BA1969" i="1"/>
  <c r="BA1956" i="1"/>
  <c r="BD1956" i="1"/>
  <c r="AZ1956" i="1"/>
  <c r="AY1956" i="1"/>
  <c r="AG2571" i="1"/>
  <c r="AG2569" i="1"/>
  <c r="O2567" i="1"/>
  <c r="P2567" i="1" s="1"/>
  <c r="R2567" i="1" s="1"/>
  <c r="S2567" i="1" s="1"/>
  <c r="AG2549" i="1"/>
  <c r="Q2545" i="1"/>
  <c r="BB2544" i="1"/>
  <c r="BA2544" i="1" s="1"/>
  <c r="BC2544" i="1" s="1"/>
  <c r="AG2538" i="1"/>
  <c r="AG2519" i="1"/>
  <c r="O2516" i="1"/>
  <c r="P2516" i="1" s="1"/>
  <c r="R2516" i="1" s="1"/>
  <c r="Q2501" i="1"/>
  <c r="S2501" i="1" s="1"/>
  <c r="Q2500" i="1"/>
  <c r="Q2499" i="1"/>
  <c r="Q2498" i="1"/>
  <c r="S2498" i="1" s="1"/>
  <c r="Q2497" i="1"/>
  <c r="O2495" i="1"/>
  <c r="P2495" i="1" s="1"/>
  <c r="R2495" i="1" s="1"/>
  <c r="AG2486" i="1"/>
  <c r="BC2468" i="1"/>
  <c r="BC2438" i="1"/>
  <c r="BC2428" i="1"/>
  <c r="AE2394" i="1"/>
  <c r="AG2382" i="1"/>
  <c r="BA2380" i="1"/>
  <c r="AG2372" i="1"/>
  <c r="AJ2372" i="1" s="1"/>
  <c r="BA2370" i="1"/>
  <c r="AG2367" i="1"/>
  <c r="AJ2367" i="1" s="1"/>
  <c r="BA2365" i="1"/>
  <c r="BC2365" i="1" s="1"/>
  <c r="AG2362" i="1"/>
  <c r="AJ2362" i="1" s="1"/>
  <c r="BA2360" i="1"/>
  <c r="AG2357" i="1"/>
  <c r="BA2355" i="1"/>
  <c r="AG2352" i="1"/>
  <c r="BA2350" i="1"/>
  <c r="AG2347" i="1"/>
  <c r="BA2345" i="1"/>
  <c r="BC2345" i="1" s="1"/>
  <c r="AG2342" i="1"/>
  <c r="BA2340" i="1"/>
  <c r="AG2337" i="1"/>
  <c r="AJ2337" i="1" s="1"/>
  <c r="BA2335" i="1"/>
  <c r="BC2335" i="1" s="1"/>
  <c r="AF2331" i="1"/>
  <c r="BA2325" i="1"/>
  <c r="AY2323" i="1"/>
  <c r="BC2323" i="1" s="1"/>
  <c r="AZ2323" i="1"/>
  <c r="AY2322" i="1"/>
  <c r="AM2319" i="1"/>
  <c r="BD2315" i="1"/>
  <c r="AI2314" i="1"/>
  <c r="AM2314" i="1"/>
  <c r="BD2312" i="1"/>
  <c r="AY2312" i="1"/>
  <c r="BC2312" i="1" s="1"/>
  <c r="AI2309" i="1"/>
  <c r="AM2309" i="1"/>
  <c r="BD2307" i="1"/>
  <c r="AY2307" i="1"/>
  <c r="BC2307" i="1" s="1"/>
  <c r="AZ2304" i="1"/>
  <c r="BC2304" i="1" s="1"/>
  <c r="BA2297" i="1"/>
  <c r="AF2290" i="1"/>
  <c r="BC2274" i="1"/>
  <c r="BD2274" i="1"/>
  <c r="AY2274" i="1"/>
  <c r="BB2274" i="1"/>
  <c r="BA2274" i="1" s="1"/>
  <c r="AD2272" i="1"/>
  <c r="AW2272" i="1"/>
  <c r="AX2272" i="1" s="1"/>
  <c r="N2272" i="1"/>
  <c r="O2272" i="1"/>
  <c r="BB2253" i="1"/>
  <c r="BA2253" i="1" s="1"/>
  <c r="BC2253" i="1"/>
  <c r="BD2253" i="1"/>
  <c r="AZ2253" i="1"/>
  <c r="BB2248" i="1"/>
  <c r="BA2248" i="1" s="1"/>
  <c r="BC2248" i="1" s="1"/>
  <c r="BD2248" i="1"/>
  <c r="S2247" i="1"/>
  <c r="BB2245" i="1"/>
  <c r="BA2245" i="1" s="1"/>
  <c r="BC2245" i="1" s="1"/>
  <c r="BD2245" i="1"/>
  <c r="AU2236" i="1"/>
  <c r="AU2226" i="1"/>
  <c r="AE2219" i="1"/>
  <c r="AF2219" i="1"/>
  <c r="AG2219" i="1"/>
  <c r="AY2212" i="1"/>
  <c r="BC2212" i="1" s="1"/>
  <c r="AZ2212" i="1"/>
  <c r="BB2212" i="1"/>
  <c r="BA2212" i="1" s="1"/>
  <c r="BD2212" i="1"/>
  <c r="AW2211" i="1"/>
  <c r="AX2211" i="1" s="1"/>
  <c r="Q2211" i="1"/>
  <c r="AD2211" i="1"/>
  <c r="AN2205" i="1"/>
  <c r="P2204" i="1"/>
  <c r="R2204" i="1" s="1"/>
  <c r="S2204" i="1" s="1"/>
  <c r="R2202" i="1"/>
  <c r="AW2192" i="1"/>
  <c r="AX2192" i="1" s="1"/>
  <c r="N2192" i="1"/>
  <c r="O2192" i="1"/>
  <c r="Q2192" i="1"/>
  <c r="AY2182" i="1"/>
  <c r="BC2182" i="1" s="1"/>
  <c r="AZ2182" i="1"/>
  <c r="BB2182" i="1"/>
  <c r="BA2182" i="1" s="1"/>
  <c r="BD2182" i="1"/>
  <c r="AE2172" i="1"/>
  <c r="AF2172" i="1"/>
  <c r="AG2172" i="1"/>
  <c r="S2155" i="1"/>
  <c r="AH2140" i="1"/>
  <c r="AL2140" i="1"/>
  <c r="AN2140" i="1" s="1"/>
  <c r="R2138" i="1"/>
  <c r="AE2124" i="1"/>
  <c r="AF2124" i="1"/>
  <c r="AG2124" i="1"/>
  <c r="AK2124" i="1"/>
  <c r="AY2108" i="1"/>
  <c r="AZ2108" i="1"/>
  <c r="BA2108" i="1"/>
  <c r="BC2108" i="1" s="1"/>
  <c r="BC2107" i="1"/>
  <c r="AY2107" i="1"/>
  <c r="AZ2107" i="1"/>
  <c r="BA2107" i="1"/>
  <c r="BD2107" i="1"/>
  <c r="BA2097" i="1"/>
  <c r="AZ2097" i="1"/>
  <c r="BD2097" i="1"/>
  <c r="AY2097" i="1"/>
  <c r="AM2093" i="1"/>
  <c r="AI2093" i="1"/>
  <c r="AZ2086" i="1"/>
  <c r="BA2086" i="1"/>
  <c r="BD2086" i="1"/>
  <c r="AY2086" i="1"/>
  <c r="BC2086" i="1" s="1"/>
  <c r="BD2085" i="1"/>
  <c r="BC2085" i="1"/>
  <c r="AY2085" i="1"/>
  <c r="BA2085" i="1"/>
  <c r="AE2082" i="1"/>
  <c r="AF2082" i="1"/>
  <c r="AG2082" i="1"/>
  <c r="AK2082" i="1"/>
  <c r="BC2053" i="1"/>
  <c r="AZ2041" i="1"/>
  <c r="BA2041" i="1"/>
  <c r="BD2041" i="1"/>
  <c r="AY2041" i="1"/>
  <c r="BA2037" i="1"/>
  <c r="BD2037" i="1"/>
  <c r="AZ2037" i="1"/>
  <c r="AY2037" i="1"/>
  <c r="BC2037" i="1" s="1"/>
  <c r="AH2034" i="1"/>
  <c r="AL2034" i="1"/>
  <c r="AH1983" i="1"/>
  <c r="AL1983" i="1"/>
  <c r="AE1922" i="1"/>
  <c r="AF1922" i="1"/>
  <c r="AG1922" i="1"/>
  <c r="AK1922" i="1"/>
  <c r="AF2571" i="1"/>
  <c r="AF2569" i="1"/>
  <c r="O2566" i="1"/>
  <c r="AZ2565" i="1"/>
  <c r="AF2549" i="1"/>
  <c r="O2546" i="1"/>
  <c r="P2546" i="1" s="1"/>
  <c r="R2546" i="1" s="1"/>
  <c r="AZ2545" i="1"/>
  <c r="BC2545" i="1" s="1"/>
  <c r="AF2538" i="1"/>
  <c r="O2532" i="1"/>
  <c r="P2532" i="1" s="1"/>
  <c r="R2532" i="1" s="1"/>
  <c r="O2524" i="1"/>
  <c r="P2524" i="1" s="1"/>
  <c r="R2524" i="1" s="1"/>
  <c r="AF2519" i="1"/>
  <c r="O2502" i="1"/>
  <c r="P2502" i="1" s="1"/>
  <c r="R2502" i="1" s="1"/>
  <c r="AZ2501" i="1"/>
  <c r="AZ2500" i="1"/>
  <c r="AZ2499" i="1"/>
  <c r="AZ2498" i="1"/>
  <c r="BC2498" i="1" s="1"/>
  <c r="AZ2497" i="1"/>
  <c r="BC2497" i="1" s="1"/>
  <c r="O2496" i="1"/>
  <c r="P2496" i="1" s="1"/>
  <c r="R2496" i="1" s="1"/>
  <c r="AF2486" i="1"/>
  <c r="BA2483" i="1"/>
  <c r="BC2483" i="1" s="1"/>
  <c r="AG2480" i="1"/>
  <c r="AJ2480" i="1" s="1"/>
  <c r="BA2478" i="1"/>
  <c r="BC2478" i="1" s="1"/>
  <c r="AG2475" i="1"/>
  <c r="BA2473" i="1"/>
  <c r="AG2470" i="1"/>
  <c r="BA2468" i="1"/>
  <c r="AG2465" i="1"/>
  <c r="BA2463" i="1"/>
  <c r="AG2460" i="1"/>
  <c r="BA2458" i="1"/>
  <c r="AG2455" i="1"/>
  <c r="AJ2455" i="1" s="1"/>
  <c r="BA2453" i="1"/>
  <c r="AG2450" i="1"/>
  <c r="AJ2450" i="1" s="1"/>
  <c r="BA2448" i="1"/>
  <c r="BC2448" i="1" s="1"/>
  <c r="AG2445" i="1"/>
  <c r="BA2443" i="1"/>
  <c r="BC2443" i="1" s="1"/>
  <c r="AG2440" i="1"/>
  <c r="BA2438" i="1"/>
  <c r="AG2435" i="1"/>
  <c r="BA2433" i="1"/>
  <c r="BC2433" i="1" s="1"/>
  <c r="AG2430" i="1"/>
  <c r="AJ2430" i="1" s="1"/>
  <c r="BA2428" i="1"/>
  <c r="AG2425" i="1"/>
  <c r="AJ2425" i="1" s="1"/>
  <c r="BA2423" i="1"/>
  <c r="BC2423" i="1" s="1"/>
  <c r="AG2420" i="1"/>
  <c r="BA2418" i="1"/>
  <c r="AG2415" i="1"/>
  <c r="BA2413" i="1"/>
  <c r="BC2413" i="1" s="1"/>
  <c r="AG2410" i="1"/>
  <c r="BA2408" i="1"/>
  <c r="BC2408" i="1" s="1"/>
  <c r="AF2382" i="1"/>
  <c r="AZ2380" i="1"/>
  <c r="AZ2360" i="1"/>
  <c r="AZ2355" i="1"/>
  <c r="AF2347" i="1"/>
  <c r="AZ2340" i="1"/>
  <c r="BC2340" i="1" s="1"/>
  <c r="AZ2335" i="1"/>
  <c r="AE2331" i="1"/>
  <c r="BD2328" i="1"/>
  <c r="BA2327" i="1"/>
  <c r="BC2327" i="1" s="1"/>
  <c r="AY2325" i="1"/>
  <c r="AG2316" i="1"/>
  <c r="AK2316" i="1"/>
  <c r="AK2302" i="1"/>
  <c r="AE2302" i="1"/>
  <c r="AF2302" i="1"/>
  <c r="AG2302" i="1"/>
  <c r="AF2301" i="1"/>
  <c r="AJ2299" i="1"/>
  <c r="O2293" i="1"/>
  <c r="P2293" i="1" s="1"/>
  <c r="R2293" i="1" s="1"/>
  <c r="AE2288" i="1"/>
  <c r="AF2288" i="1"/>
  <c r="AG2288" i="1"/>
  <c r="AK2288" i="1"/>
  <c r="BB2284" i="1"/>
  <c r="BA2284" i="1" s="1"/>
  <c r="BC2284" i="1"/>
  <c r="BD2284" i="1"/>
  <c r="AZ2284" i="1"/>
  <c r="R2248" i="1"/>
  <c r="S2248" i="1" s="1"/>
  <c r="R2243" i="1"/>
  <c r="AE2242" i="1"/>
  <c r="AF2242" i="1"/>
  <c r="AG2242" i="1"/>
  <c r="AD2239" i="1"/>
  <c r="AW2239" i="1"/>
  <c r="AX2239" i="1" s="1"/>
  <c r="N2239" i="1"/>
  <c r="O2239" i="1"/>
  <c r="Q2239" i="1"/>
  <c r="AY2234" i="1"/>
  <c r="BC2234" i="1" s="1"/>
  <c r="AZ2234" i="1"/>
  <c r="BB2234" i="1"/>
  <c r="BA2234" i="1" s="1"/>
  <c r="BD2234" i="1"/>
  <c r="AE2230" i="1"/>
  <c r="AF2230" i="1"/>
  <c r="AG2230" i="1"/>
  <c r="AD2229" i="1"/>
  <c r="AW2229" i="1"/>
  <c r="AX2229" i="1" s="1"/>
  <c r="N2229" i="1"/>
  <c r="O2229" i="1"/>
  <c r="Q2229" i="1"/>
  <c r="AY2224" i="1"/>
  <c r="BC2224" i="1" s="1"/>
  <c r="AZ2224" i="1"/>
  <c r="BB2224" i="1"/>
  <c r="BA2224" i="1" s="1"/>
  <c r="BD2224" i="1"/>
  <c r="AE2220" i="1"/>
  <c r="AF2220" i="1"/>
  <c r="AG2220" i="1"/>
  <c r="BC2217" i="1"/>
  <c r="BD2217" i="1"/>
  <c r="AY2217" i="1"/>
  <c r="AZ2217" i="1"/>
  <c r="BB2217" i="1"/>
  <c r="BA2217" i="1" s="1"/>
  <c r="AZ2206" i="1"/>
  <c r="BB2206" i="1"/>
  <c r="BA2206" i="1" s="1"/>
  <c r="BC2206" i="1"/>
  <c r="BD2206" i="1"/>
  <c r="AY2206" i="1"/>
  <c r="Q2203" i="1"/>
  <c r="S2203" i="1" s="1"/>
  <c r="AD2203" i="1"/>
  <c r="AW2203" i="1"/>
  <c r="AX2203" i="1" s="1"/>
  <c r="N2203" i="1"/>
  <c r="P2203" i="1" s="1"/>
  <c r="R2203" i="1" s="1"/>
  <c r="AW2193" i="1"/>
  <c r="AX2193" i="1" s="1"/>
  <c r="N2193" i="1"/>
  <c r="O2193" i="1"/>
  <c r="Q2193" i="1"/>
  <c r="AD2193" i="1"/>
  <c r="R2178" i="1"/>
  <c r="N2176" i="1"/>
  <c r="P2176" i="1" s="1"/>
  <c r="R2176" i="1" s="1"/>
  <c r="O2176" i="1"/>
  <c r="Q2176" i="1"/>
  <c r="AD2176" i="1"/>
  <c r="AW2176" i="1"/>
  <c r="AX2176" i="1" s="1"/>
  <c r="AD2173" i="1"/>
  <c r="N2173" i="1"/>
  <c r="P2173" i="1" s="1"/>
  <c r="R2173" i="1" s="1"/>
  <c r="O2173" i="1"/>
  <c r="Q2173" i="1"/>
  <c r="AZ2154" i="1"/>
  <c r="BB2154" i="1"/>
  <c r="BA2154" i="1" s="1"/>
  <c r="BD2154" i="1"/>
  <c r="AY2154" i="1"/>
  <c r="BC2154" i="1" s="1"/>
  <c r="R2141" i="1"/>
  <c r="AZ2119" i="1"/>
  <c r="BC2119" i="1" s="1"/>
  <c r="AY2119" i="1"/>
  <c r="BA2119" i="1"/>
  <c r="BD2119" i="1"/>
  <c r="AZ2099" i="1"/>
  <c r="AY2099" i="1"/>
  <c r="BC2099" i="1" s="1"/>
  <c r="BA2099" i="1"/>
  <c r="BD2099" i="1"/>
  <c r="AY2098" i="1"/>
  <c r="BC2098" i="1" s="1"/>
  <c r="AZ2098" i="1"/>
  <c r="BA2098" i="1"/>
  <c r="BD2098" i="1"/>
  <c r="AG2094" i="1"/>
  <c r="AE2094" i="1"/>
  <c r="AF2094" i="1"/>
  <c r="AK2094" i="1"/>
  <c r="BA2092" i="1"/>
  <c r="BC2092" i="1" s="1"/>
  <c r="AY2092" i="1"/>
  <c r="AZ2092" i="1"/>
  <c r="AH2089" i="1"/>
  <c r="AL2089" i="1"/>
  <c r="AM2083" i="1"/>
  <c r="AN2083" i="1" s="1"/>
  <c r="AI2083" i="1"/>
  <c r="AH2078" i="1"/>
  <c r="AJ2078" i="1" s="1"/>
  <c r="AL2078" i="1"/>
  <c r="BC2077" i="1"/>
  <c r="BA2077" i="1"/>
  <c r="AY2077" i="1"/>
  <c r="BD2077" i="1"/>
  <c r="BD2055" i="1"/>
  <c r="AY2055" i="1"/>
  <c r="AZ2055" i="1"/>
  <c r="BA2055" i="1"/>
  <c r="AL1997" i="1"/>
  <c r="AH1997" i="1"/>
  <c r="AY1958" i="1"/>
  <c r="BA1958" i="1"/>
  <c r="BD1958" i="1"/>
  <c r="AZ1958" i="1"/>
  <c r="BC1958" i="1" s="1"/>
  <c r="AD2572" i="1"/>
  <c r="AD2570" i="1"/>
  <c r="Q2563" i="1"/>
  <c r="Q2561" i="1"/>
  <c r="S2561" i="1" s="1"/>
  <c r="AD2552" i="1"/>
  <c r="AZ2483" i="1"/>
  <c r="AZ2478" i="1"/>
  <c r="AF2475" i="1"/>
  <c r="AZ2473" i="1"/>
  <c r="BC2473" i="1" s="1"/>
  <c r="AZ2463" i="1"/>
  <c r="BC2463" i="1" s="1"/>
  <c r="AZ2458" i="1"/>
  <c r="BC2458" i="1" s="1"/>
  <c r="AZ2453" i="1"/>
  <c r="BC2453" i="1" s="1"/>
  <c r="AZ2448" i="1"/>
  <c r="AF2440" i="1"/>
  <c r="AZ2438" i="1"/>
  <c r="AF2435" i="1"/>
  <c r="AZ2433" i="1"/>
  <c r="AZ2428" i="1"/>
  <c r="AF2420" i="1"/>
  <c r="AZ2418" i="1"/>
  <c r="BC2418" i="1" s="1"/>
  <c r="AF2415" i="1"/>
  <c r="AF2410" i="1"/>
  <c r="AZ2408" i="1"/>
  <c r="AE2330" i="1"/>
  <c r="AF2330" i="1"/>
  <c r="AZ2327" i="1"/>
  <c r="AK2327" i="1"/>
  <c r="AF2327" i="1"/>
  <c r="AK2321" i="1"/>
  <c r="AE2318" i="1"/>
  <c r="AF2318" i="1"/>
  <c r="AG2318" i="1"/>
  <c r="AK2318" i="1"/>
  <c r="AY2315" i="1"/>
  <c r="BC2315" i="1" s="1"/>
  <c r="AZ2315" i="1"/>
  <c r="BA2315" i="1"/>
  <c r="AN2314" i="1"/>
  <c r="AN2309" i="1"/>
  <c r="BA2304" i="1"/>
  <c r="BD2304" i="1"/>
  <c r="AI2299" i="1"/>
  <c r="AM2299" i="1"/>
  <c r="BD2297" i="1"/>
  <c r="AY2297" i="1"/>
  <c r="BC2297" i="1" s="1"/>
  <c r="N2291" i="1"/>
  <c r="O2291" i="1"/>
  <c r="Q2291" i="1"/>
  <c r="AD2291" i="1"/>
  <c r="AG2290" i="1"/>
  <c r="AK2290" i="1"/>
  <c r="BB2250" i="1"/>
  <c r="BA2250" i="1" s="1"/>
  <c r="BD2250" i="1"/>
  <c r="AZ2250" i="1"/>
  <c r="BC2250" i="1" s="1"/>
  <c r="AD2231" i="1"/>
  <c r="AW2231" i="1"/>
  <c r="AX2231" i="1" s="1"/>
  <c r="N2231" i="1"/>
  <c r="O2231" i="1"/>
  <c r="Q2231" i="1"/>
  <c r="AD2221" i="1"/>
  <c r="AW2221" i="1"/>
  <c r="AX2221" i="1" s="1"/>
  <c r="N2221" i="1"/>
  <c r="P2221" i="1" s="1"/>
  <c r="R2221" i="1" s="1"/>
  <c r="O2221" i="1"/>
  <c r="Q2221" i="1"/>
  <c r="AW2214" i="1"/>
  <c r="AX2214" i="1" s="1"/>
  <c r="N2214" i="1"/>
  <c r="O2214" i="1"/>
  <c r="Q2214" i="1"/>
  <c r="Q2209" i="1"/>
  <c r="AD2209" i="1"/>
  <c r="P2205" i="1"/>
  <c r="R2205" i="1" s="1"/>
  <c r="S2205" i="1" s="1"/>
  <c r="BC2201" i="1"/>
  <c r="BD2201" i="1"/>
  <c r="AY2201" i="1"/>
  <c r="AZ2201" i="1"/>
  <c r="BB2201" i="1"/>
  <c r="BA2201" i="1" s="1"/>
  <c r="M2190" i="1"/>
  <c r="AZ2188" i="1"/>
  <c r="BB2188" i="1"/>
  <c r="BA2188" i="1" s="1"/>
  <c r="BC2188" i="1"/>
  <c r="BD2188" i="1"/>
  <c r="AY2188" i="1"/>
  <c r="BC2184" i="1"/>
  <c r="BD2184" i="1"/>
  <c r="AY2184" i="1"/>
  <c r="AZ2184" i="1"/>
  <c r="BB2184" i="1"/>
  <c r="BA2184" i="1" s="1"/>
  <c r="N2169" i="1"/>
  <c r="O2169" i="1"/>
  <c r="Q2169" i="1"/>
  <c r="AD2169" i="1"/>
  <c r="R2164" i="1"/>
  <c r="O2144" i="1"/>
  <c r="N2144" i="1"/>
  <c r="P2144" i="1" s="1"/>
  <c r="Q2144" i="1"/>
  <c r="S2144" i="1" s="1"/>
  <c r="AD2144" i="1"/>
  <c r="AK2123" i="1"/>
  <c r="AJ2120" i="1"/>
  <c r="BD2118" i="1"/>
  <c r="AY2118" i="1"/>
  <c r="AZ2118" i="1"/>
  <c r="BC2118" i="1"/>
  <c r="AN2115" i="1"/>
  <c r="AJ2105" i="1"/>
  <c r="AL2100" i="1"/>
  <c r="AH2100" i="1"/>
  <c r="AJ2100" i="1" s="1"/>
  <c r="AF2097" i="1"/>
  <c r="AG2097" i="1"/>
  <c r="AK2097" i="1"/>
  <c r="AE2097" i="1"/>
  <c r="AY2088" i="1"/>
  <c r="BC2088" i="1" s="1"/>
  <c r="AZ2088" i="1"/>
  <c r="BA2088" i="1"/>
  <c r="AF2086" i="1"/>
  <c r="AE2086" i="1"/>
  <c r="AG2086" i="1"/>
  <c r="AK2086" i="1"/>
  <c r="AI2085" i="1"/>
  <c r="AM2085" i="1"/>
  <c r="AF2081" i="1"/>
  <c r="AE2081" i="1"/>
  <c r="AK2081" i="1"/>
  <c r="AG2081" i="1"/>
  <c r="AI2077" i="1"/>
  <c r="AM2077" i="1"/>
  <c r="BA2072" i="1"/>
  <c r="AY2072" i="1"/>
  <c r="AZ2072" i="1"/>
  <c r="BD2072" i="1"/>
  <c r="AZ2049" i="1"/>
  <c r="BC2049" i="1" s="1"/>
  <c r="BA2049" i="1"/>
  <c r="AY2049" i="1"/>
  <c r="BD2049" i="1"/>
  <c r="AH2004" i="1"/>
  <c r="AL2004" i="1"/>
  <c r="AG1943" i="1"/>
  <c r="AK1943" i="1"/>
  <c r="AE1943" i="1"/>
  <c r="AF1943" i="1"/>
  <c r="BD2571" i="1"/>
  <c r="AY2328" i="1"/>
  <c r="AZ2328" i="1"/>
  <c r="BC2328" i="1"/>
  <c r="AE2305" i="1"/>
  <c r="AF2305" i="1"/>
  <c r="AG2305" i="1"/>
  <c r="AG2301" i="1"/>
  <c r="AK2301" i="1"/>
  <c r="Q2293" i="1"/>
  <c r="AD2293" i="1"/>
  <c r="AE2287" i="1"/>
  <c r="AF2287" i="1"/>
  <c r="AG2287" i="1"/>
  <c r="O2279" i="1"/>
  <c r="N2279" i="1"/>
  <c r="AD2277" i="1"/>
  <c r="N2277" i="1"/>
  <c r="P2277" i="1" s="1"/>
  <c r="Q2277" i="1"/>
  <c r="S2277" i="1" s="1"/>
  <c r="AG2263" i="1"/>
  <c r="AK2263" i="1"/>
  <c r="AF2263" i="1"/>
  <c r="AF2261" i="1"/>
  <c r="AG2261" i="1"/>
  <c r="AK2261" i="1"/>
  <c r="AE2261" i="1"/>
  <c r="AW2236" i="1"/>
  <c r="AX2236" i="1" s="1"/>
  <c r="N2236" i="1"/>
  <c r="O2236" i="1"/>
  <c r="Q2236" i="1"/>
  <c r="AD2236" i="1"/>
  <c r="AW2226" i="1"/>
  <c r="AX2226" i="1" s="1"/>
  <c r="Q2226" i="1"/>
  <c r="AD2226" i="1"/>
  <c r="AW2215" i="1"/>
  <c r="AX2215" i="1" s="1"/>
  <c r="N2215" i="1"/>
  <c r="O2215" i="1"/>
  <c r="Q2215" i="1"/>
  <c r="AD2215" i="1"/>
  <c r="S2208" i="1"/>
  <c r="AY2177" i="1"/>
  <c r="BC2177" i="1" s="1"/>
  <c r="AZ2177" i="1"/>
  <c r="BB2177" i="1"/>
  <c r="BA2177" i="1" s="1"/>
  <c r="BD2177" i="1"/>
  <c r="AW2167" i="1"/>
  <c r="AX2167" i="1" s="1"/>
  <c r="N2167" i="1"/>
  <c r="P2167" i="1" s="1"/>
  <c r="R2167" i="1" s="1"/>
  <c r="O2167" i="1"/>
  <c r="Q2167" i="1"/>
  <c r="AD2167" i="1"/>
  <c r="BD2161" i="1"/>
  <c r="AY2161" i="1"/>
  <c r="AZ2161" i="1"/>
  <c r="BB2161" i="1"/>
  <c r="BA2161" i="1" s="1"/>
  <c r="BC2161" i="1" s="1"/>
  <c r="P2159" i="1"/>
  <c r="R2159" i="1" s="1"/>
  <c r="O2157" i="1"/>
  <c r="Q2157" i="1"/>
  <c r="AD2157" i="1"/>
  <c r="N2157" i="1"/>
  <c r="R2144" i="1"/>
  <c r="N2137" i="1"/>
  <c r="O2137" i="1"/>
  <c r="AV2137" i="1"/>
  <c r="BC2135" i="1"/>
  <c r="AY2135" i="1"/>
  <c r="AZ2135" i="1"/>
  <c r="BB2135" i="1"/>
  <c r="BA2135" i="1" s="1"/>
  <c r="BD2135" i="1"/>
  <c r="AE2127" i="1"/>
  <c r="AF2127" i="1"/>
  <c r="AG2127" i="1"/>
  <c r="AK2127" i="1"/>
  <c r="BD2125" i="1"/>
  <c r="AY2125" i="1"/>
  <c r="BC2125" i="1" s="1"/>
  <c r="AZ2125" i="1"/>
  <c r="AZ2121" i="1"/>
  <c r="BA2121" i="1"/>
  <c r="BD2121" i="1"/>
  <c r="AY2121" i="1"/>
  <c r="BC2121" i="1" s="1"/>
  <c r="AZ2114" i="1"/>
  <c r="AY2114" i="1"/>
  <c r="BC2114" i="1" s="1"/>
  <c r="BA2114" i="1"/>
  <c r="BD2114" i="1"/>
  <c r="AL2108" i="1"/>
  <c r="AH2108" i="1"/>
  <c r="AE2107" i="1"/>
  <c r="AF2107" i="1"/>
  <c r="AG2107" i="1"/>
  <c r="AK2107" i="1"/>
  <c r="AY2103" i="1"/>
  <c r="BC2103" i="1" s="1"/>
  <c r="AZ2103" i="1"/>
  <c r="BA2103" i="1"/>
  <c r="BD2103" i="1"/>
  <c r="AE2098" i="1"/>
  <c r="AF2098" i="1"/>
  <c r="AG2098" i="1"/>
  <c r="AK2098" i="1"/>
  <c r="BA2067" i="1"/>
  <c r="AY2067" i="1"/>
  <c r="BC2067" i="1" s="1"/>
  <c r="AZ2067" i="1"/>
  <c r="BD2067" i="1"/>
  <c r="AZ2064" i="1"/>
  <c r="AY2064" i="1"/>
  <c r="BC2064" i="1" s="1"/>
  <c r="BA2064" i="1"/>
  <c r="BD2064" i="1"/>
  <c r="AZ2063" i="1"/>
  <c r="BA2063" i="1"/>
  <c r="BD2063" i="1"/>
  <c r="AY2063" i="1"/>
  <c r="BC2063" i="1" s="1"/>
  <c r="AZ2059" i="1"/>
  <c r="AY2059" i="1"/>
  <c r="BC2059" i="1" s="1"/>
  <c r="BA2059" i="1"/>
  <c r="BD2059" i="1"/>
  <c r="AG2014" i="1"/>
  <c r="AK2014" i="1"/>
  <c r="AF2014" i="1"/>
  <c r="AE2014" i="1"/>
  <c r="AK1990" i="1"/>
  <c r="AG1990" i="1"/>
  <c r="AE1990" i="1"/>
  <c r="AF1990" i="1"/>
  <c r="BA1976" i="1"/>
  <c r="BD1976" i="1"/>
  <c r="AZ1976" i="1"/>
  <c r="AY1976" i="1"/>
  <c r="BC1976" i="1" s="1"/>
  <c r="AI1945" i="1"/>
  <c r="AM1945" i="1"/>
  <c r="BC2571" i="1"/>
  <c r="BC2569" i="1"/>
  <c r="O2563" i="1"/>
  <c r="P2563" i="1" s="1"/>
  <c r="R2563" i="1" s="1"/>
  <c r="O2561" i="1"/>
  <c r="AY2331" i="1"/>
  <c r="BC2331" i="1" s="1"/>
  <c r="BA2331" i="1"/>
  <c r="BA2329" i="1"/>
  <c r="BD2329" i="1"/>
  <c r="AF2321" i="1"/>
  <c r="BD2317" i="1"/>
  <c r="AY2317" i="1"/>
  <c r="BC2317" i="1" s="1"/>
  <c r="AZ2314" i="1"/>
  <c r="AZ2309" i="1"/>
  <c r="BA2302" i="1"/>
  <c r="AY2300" i="1"/>
  <c r="AZ2300" i="1"/>
  <c r="BA2300" i="1"/>
  <c r="AK2299" i="1"/>
  <c r="AN2299" i="1" s="1"/>
  <c r="AY2296" i="1"/>
  <c r="BC2296" i="1" s="1"/>
  <c r="AZ2296" i="1"/>
  <c r="BA2296" i="1"/>
  <c r="BD2296" i="1"/>
  <c r="Q2292" i="1"/>
  <c r="AD2292" i="1"/>
  <c r="AH2289" i="1"/>
  <c r="AL2289" i="1"/>
  <c r="AE2286" i="1"/>
  <c r="AF2286" i="1"/>
  <c r="AG2286" i="1"/>
  <c r="S2285" i="1"/>
  <c r="O2281" i="1"/>
  <c r="Q2281" i="1"/>
  <c r="AD2281" i="1"/>
  <c r="N2281" i="1"/>
  <c r="P2280" i="1"/>
  <c r="R2280" i="1" s="1"/>
  <c r="AY2271" i="1"/>
  <c r="AZ2271" i="1"/>
  <c r="BD2271" i="1"/>
  <c r="AD2270" i="1"/>
  <c r="AW2270" i="1"/>
  <c r="AX2270" i="1" s="1"/>
  <c r="N2270" i="1"/>
  <c r="P2270" i="1" s="1"/>
  <c r="R2270" i="1" s="1"/>
  <c r="S2270" i="1" s="1"/>
  <c r="O2270" i="1"/>
  <c r="AW2269" i="1"/>
  <c r="AX2269" i="1" s="1"/>
  <c r="N2269" i="1"/>
  <c r="O2269" i="1"/>
  <c r="Q2269" i="1"/>
  <c r="AD2269" i="1"/>
  <c r="AF2268" i="1"/>
  <c r="AG2268" i="1"/>
  <c r="AK2268" i="1"/>
  <c r="AE2268" i="1"/>
  <c r="BD2247" i="1"/>
  <c r="AY2247" i="1"/>
  <c r="BB2247" i="1"/>
  <c r="BA2247" i="1" s="1"/>
  <c r="S2246" i="1"/>
  <c r="BC2242" i="1"/>
  <c r="BD2242" i="1"/>
  <c r="AY2242" i="1"/>
  <c r="BB2242" i="1"/>
  <c r="BA2242" i="1" s="1"/>
  <c r="AD2241" i="1"/>
  <c r="AW2241" i="1"/>
  <c r="AX2241" i="1" s="1"/>
  <c r="N2241" i="1"/>
  <c r="O2241" i="1"/>
  <c r="P2233" i="1"/>
  <c r="R2233" i="1" s="1"/>
  <c r="S2233" i="1" s="1"/>
  <c r="AK2217" i="1"/>
  <c r="AD2197" i="1"/>
  <c r="AW2197" i="1"/>
  <c r="AX2197" i="1" s="1"/>
  <c r="N2197" i="1"/>
  <c r="P2197" i="1" s="1"/>
  <c r="R2197" i="1" s="1"/>
  <c r="O2197" i="1"/>
  <c r="Q2197" i="1"/>
  <c r="AE2195" i="1"/>
  <c r="AF2195" i="1"/>
  <c r="AG2195" i="1"/>
  <c r="AD2194" i="1"/>
  <c r="AW2194" i="1"/>
  <c r="AX2194" i="1" s="1"/>
  <c r="N2194" i="1"/>
  <c r="P2194" i="1" s="1"/>
  <c r="R2194" i="1" s="1"/>
  <c r="O2194" i="1"/>
  <c r="Q2194" i="1"/>
  <c r="AH2182" i="1"/>
  <c r="AL2182" i="1"/>
  <c r="AE2180" i="1"/>
  <c r="AF2180" i="1"/>
  <c r="AG2180" i="1"/>
  <c r="AY2168" i="1"/>
  <c r="AZ2168" i="1"/>
  <c r="BB2168" i="1"/>
  <c r="BA2168" i="1" s="1"/>
  <c r="BC2168" i="1" s="1"/>
  <c r="BD2168" i="1"/>
  <c r="BC2163" i="1"/>
  <c r="BD2163" i="1"/>
  <c r="AY2163" i="1"/>
  <c r="AZ2163" i="1"/>
  <c r="BB2163" i="1"/>
  <c r="BA2163" i="1" s="1"/>
  <c r="S2153" i="1"/>
  <c r="AZ2151" i="1"/>
  <c r="BB2151" i="1"/>
  <c r="BA2151" i="1" s="1"/>
  <c r="BD2151" i="1"/>
  <c r="AY2151" i="1"/>
  <c r="AW2146" i="1"/>
  <c r="AX2146" i="1" s="1"/>
  <c r="AL2131" i="1"/>
  <c r="S2128" i="1"/>
  <c r="AH2122" i="1"/>
  <c r="AJ2122" i="1" s="1"/>
  <c r="AL2122" i="1"/>
  <c r="AN2122" i="1" s="1"/>
  <c r="AF2121" i="1"/>
  <c r="AG2121" i="1"/>
  <c r="AK2121" i="1"/>
  <c r="AE2121" i="1"/>
  <c r="AE2119" i="1"/>
  <c r="AF2119" i="1"/>
  <c r="AG2119" i="1"/>
  <c r="AK2119" i="1"/>
  <c r="AJ2118" i="1"/>
  <c r="AY2117" i="1"/>
  <c r="BC2117" i="1" s="1"/>
  <c r="AZ2117" i="1"/>
  <c r="BA2117" i="1"/>
  <c r="BD2117" i="1"/>
  <c r="AL2115" i="1"/>
  <c r="AH2115" i="1"/>
  <c r="AJ2115" i="1" s="1"/>
  <c r="AF2114" i="1"/>
  <c r="AG2114" i="1"/>
  <c r="AK2114" i="1"/>
  <c r="AE2114" i="1"/>
  <c r="AF2104" i="1"/>
  <c r="AG2099" i="1"/>
  <c r="AE2099" i="1"/>
  <c r="AF2099" i="1"/>
  <c r="BD2095" i="1"/>
  <c r="AY2095" i="1"/>
  <c r="AZ2095" i="1"/>
  <c r="BC2095" i="1" s="1"/>
  <c r="BA2095" i="1"/>
  <c r="AK2077" i="1"/>
  <c r="AE2077" i="1"/>
  <c r="AG2077" i="1"/>
  <c r="BD2075" i="1"/>
  <c r="AY2075" i="1"/>
  <c r="AZ2075" i="1"/>
  <c r="BA2075" i="1"/>
  <c r="BC2075" i="1" s="1"/>
  <c r="AF2056" i="1"/>
  <c r="AE2056" i="1"/>
  <c r="AK2056" i="1"/>
  <c r="AG2056" i="1"/>
  <c r="AN2052" i="1"/>
  <c r="BD2047" i="1"/>
  <c r="BA2047" i="1"/>
  <c r="AY2047" i="1"/>
  <c r="AZ2047" i="1"/>
  <c r="AL2027" i="1"/>
  <c r="AH2027" i="1"/>
  <c r="AH1964" i="1"/>
  <c r="AL1964" i="1"/>
  <c r="AK2332" i="1"/>
  <c r="AF2332" i="1"/>
  <c r="AE2321" i="1"/>
  <c r="AL2319" i="1"/>
  <c r="AN2319" i="1" s="1"/>
  <c r="AY2314" i="1"/>
  <c r="BC2314" i="1" s="1"/>
  <c r="AK2312" i="1"/>
  <c r="AE2312" i="1"/>
  <c r="AF2312" i="1"/>
  <c r="AG2312" i="1"/>
  <c r="AY2309" i="1"/>
  <c r="BC2309" i="1" s="1"/>
  <c r="AK2307" i="1"/>
  <c r="AE2307" i="1"/>
  <c r="AF2307" i="1"/>
  <c r="AG2307" i="1"/>
  <c r="AZ2302" i="1"/>
  <c r="AW2293" i="1"/>
  <c r="AX2293" i="1" s="1"/>
  <c r="R2292" i="1"/>
  <c r="AF2289" i="1"/>
  <c r="AG2289" i="1"/>
  <c r="AK2289" i="1"/>
  <c r="Q2280" i="1"/>
  <c r="S2280" i="1" s="1"/>
  <c r="AD2280" i="1"/>
  <c r="O2280" i="1"/>
  <c r="R2277" i="1"/>
  <c r="AE2276" i="1"/>
  <c r="AF2276" i="1"/>
  <c r="AG2276" i="1"/>
  <c r="AD2275" i="1"/>
  <c r="AW2275" i="1"/>
  <c r="AX2275" i="1" s="1"/>
  <c r="N2275" i="1"/>
  <c r="P2275" i="1" s="1"/>
  <c r="R2275" i="1" s="1"/>
  <c r="Q2275" i="1"/>
  <c r="S2275" i="1" s="1"/>
  <c r="M2262" i="1"/>
  <c r="S2260" i="1"/>
  <c r="AE2257" i="1"/>
  <c r="AF2257" i="1"/>
  <c r="AG2257" i="1"/>
  <c r="AU2258" i="1"/>
  <c r="M2258" i="1"/>
  <c r="O2234" i="1"/>
  <c r="Q2234" i="1"/>
  <c r="AD2234" i="1"/>
  <c r="N2234" i="1"/>
  <c r="P2234" i="1" s="1"/>
  <c r="Q2232" i="1"/>
  <c r="S2232" i="1" s="1"/>
  <c r="AD2232" i="1"/>
  <c r="AW2232" i="1"/>
  <c r="AX2232" i="1" s="1"/>
  <c r="N2232" i="1"/>
  <c r="P2232" i="1" s="1"/>
  <c r="R2232" i="1" s="1"/>
  <c r="Q2224" i="1"/>
  <c r="AD2224" i="1"/>
  <c r="Q2222" i="1"/>
  <c r="AD2222" i="1"/>
  <c r="AW2222" i="1"/>
  <c r="AX2222" i="1" s="1"/>
  <c r="N2222" i="1"/>
  <c r="P2222" i="1" s="1"/>
  <c r="R2222" i="1" s="1"/>
  <c r="BC2219" i="1"/>
  <c r="BD2219" i="1"/>
  <c r="AY2219" i="1"/>
  <c r="AZ2219" i="1"/>
  <c r="BB2219" i="1"/>
  <c r="BA2219" i="1" s="1"/>
  <c r="AZ2204" i="1"/>
  <c r="BB2204" i="1"/>
  <c r="BA2204" i="1" s="1"/>
  <c r="BC2204" i="1"/>
  <c r="BD2204" i="1"/>
  <c r="AY2204" i="1"/>
  <c r="BC2172" i="1"/>
  <c r="BD2172" i="1"/>
  <c r="AY2172" i="1"/>
  <c r="AZ2172" i="1"/>
  <c r="BB2172" i="1"/>
  <c r="BA2172" i="1" s="1"/>
  <c r="R2165" i="1"/>
  <c r="AV2158" i="1"/>
  <c r="AZ2152" i="1"/>
  <c r="BB2152" i="1"/>
  <c r="BA2152" i="1" s="1"/>
  <c r="BD2152" i="1"/>
  <c r="AY2152" i="1"/>
  <c r="AW2147" i="1"/>
  <c r="AX2147" i="1" s="1"/>
  <c r="AY2141" i="1"/>
  <c r="BB2141" i="1"/>
  <c r="BA2141" i="1" s="1"/>
  <c r="BD2141" i="1"/>
  <c r="AZ2141" i="1"/>
  <c r="BC2141" i="1" s="1"/>
  <c r="R2139" i="1"/>
  <c r="R2133" i="1"/>
  <c r="AF2126" i="1"/>
  <c r="AE2126" i="1"/>
  <c r="AG2126" i="1"/>
  <c r="AK2126" i="1"/>
  <c r="AH2125" i="1"/>
  <c r="AL2117" i="1"/>
  <c r="AE2112" i="1"/>
  <c r="AF2112" i="1"/>
  <c r="AG2112" i="1"/>
  <c r="AK2112" i="1"/>
  <c r="BC2111" i="1"/>
  <c r="AK2076" i="1"/>
  <c r="AM2073" i="1"/>
  <c r="AN2073" i="1" s="1"/>
  <c r="AI2073" i="1"/>
  <c r="AJ2073" i="1" s="1"/>
  <c r="AE2072" i="1"/>
  <c r="AF2072" i="1"/>
  <c r="AG2072" i="1"/>
  <c r="AG2059" i="1"/>
  <c r="AE2059" i="1"/>
  <c r="AF2059" i="1"/>
  <c r="AK2059" i="1"/>
  <c r="AE1993" i="1"/>
  <c r="AF1993" i="1"/>
  <c r="AG1993" i="1"/>
  <c r="AK1993" i="1"/>
  <c r="BA1966" i="1"/>
  <c r="BD1966" i="1"/>
  <c r="AZ1966" i="1"/>
  <c r="AY1966" i="1"/>
  <c r="BC1966" i="1" s="1"/>
  <c r="AH1963" i="1"/>
  <c r="AL1963" i="1"/>
  <c r="AZ1886" i="1"/>
  <c r="BC1886" i="1" s="1"/>
  <c r="BA1886" i="1"/>
  <c r="BD1886" i="1"/>
  <c r="AY1886" i="1"/>
  <c r="O2233" i="1"/>
  <c r="N2224" i="1"/>
  <c r="P2224" i="1" s="1"/>
  <c r="R2224" i="1" s="1"/>
  <c r="O2223" i="1"/>
  <c r="P2223" i="1" s="1"/>
  <c r="R2223" i="1" s="1"/>
  <c r="S2223" i="1" s="1"/>
  <c r="N2209" i="1"/>
  <c r="P2209" i="1" s="1"/>
  <c r="R2209" i="1" s="1"/>
  <c r="AZ2207" i="1"/>
  <c r="O2206" i="1"/>
  <c r="P2206" i="1" s="1"/>
  <c r="R2206" i="1" s="1"/>
  <c r="S2206" i="1" s="1"/>
  <c r="AZ2205" i="1"/>
  <c r="BC2205" i="1" s="1"/>
  <c r="O2204" i="1"/>
  <c r="O2188" i="1"/>
  <c r="P2188" i="1" s="1"/>
  <c r="R2188" i="1" s="1"/>
  <c r="S2188" i="1" s="1"/>
  <c r="N2175" i="1"/>
  <c r="P2175" i="1" s="1"/>
  <c r="R2175" i="1" s="1"/>
  <c r="O2156" i="1"/>
  <c r="P2156" i="1" s="1"/>
  <c r="R2156" i="1" s="1"/>
  <c r="S2156" i="1" s="1"/>
  <c r="AZ2155" i="1"/>
  <c r="O2154" i="1"/>
  <c r="P2154" i="1" s="1"/>
  <c r="R2154" i="1" s="1"/>
  <c r="S2154" i="1" s="1"/>
  <c r="AZ2153" i="1"/>
  <c r="BC2153" i="1" s="1"/>
  <c r="O2152" i="1"/>
  <c r="P2152" i="1" s="1"/>
  <c r="R2152" i="1" s="1"/>
  <c r="S2152" i="1" s="1"/>
  <c r="O2151" i="1"/>
  <c r="P2151" i="1" s="1"/>
  <c r="R2151" i="1" s="1"/>
  <c r="S2151" i="1" s="1"/>
  <c r="BB2139" i="1"/>
  <c r="BA2139" i="1" s="1"/>
  <c r="N2138" i="1"/>
  <c r="P2138" i="1" s="1"/>
  <c r="AF2136" i="1"/>
  <c r="AU2132" i="1"/>
  <c r="BD2120" i="1"/>
  <c r="AZ2116" i="1"/>
  <c r="AG2116" i="1"/>
  <c r="BD2113" i="1"/>
  <c r="AF2109" i="1"/>
  <c r="AK2108" i="1"/>
  <c r="BC2106" i="1"/>
  <c r="AI2106" i="1"/>
  <c r="BA2104" i="1"/>
  <c r="AK2103" i="1"/>
  <c r="AN2103" i="1" s="1"/>
  <c r="AZ2101" i="1"/>
  <c r="BD2096" i="1"/>
  <c r="AG2093" i="1"/>
  <c r="AK2090" i="1"/>
  <c r="AF2089" i="1"/>
  <c r="AM2087" i="1"/>
  <c r="AN2087" i="1" s="1"/>
  <c r="AK2084" i="1"/>
  <c r="BC2081" i="1"/>
  <c r="AZ2078" i="1"/>
  <c r="BD2073" i="1"/>
  <c r="AZ2070" i="1"/>
  <c r="AF2070" i="1"/>
  <c r="AE2063" i="1"/>
  <c r="AF2062" i="1"/>
  <c r="BC2058" i="1"/>
  <c r="AF2057" i="1"/>
  <c r="AL2054" i="1"/>
  <c r="AK2050" i="1"/>
  <c r="AZ2048" i="1"/>
  <c r="AE2048" i="1"/>
  <c r="AF2048" i="1"/>
  <c r="N2046" i="1"/>
  <c r="O2046" i="1"/>
  <c r="AG2039" i="1"/>
  <c r="AK2039" i="1"/>
  <c r="AF2039" i="1"/>
  <c r="AN2033" i="1"/>
  <c r="AK2032" i="1"/>
  <c r="AI2027" i="1"/>
  <c r="AM2027" i="1"/>
  <c r="AK2025" i="1"/>
  <c r="AE2025" i="1"/>
  <c r="AF2025" i="1"/>
  <c r="AG2025" i="1"/>
  <c r="AG2024" i="1"/>
  <c r="AK2024" i="1"/>
  <c r="AF2024" i="1"/>
  <c r="AN1994" i="1"/>
  <c r="AN1991" i="1"/>
  <c r="AJ1984" i="1"/>
  <c r="AG1973" i="1"/>
  <c r="AK1973" i="1"/>
  <c r="AF1973" i="1"/>
  <c r="AZ1967" i="1"/>
  <c r="BA1967" i="1"/>
  <c r="BD1967" i="1"/>
  <c r="AY1967" i="1"/>
  <c r="BC1967" i="1" s="1"/>
  <c r="AM1964" i="1"/>
  <c r="AN1964" i="1" s="1"/>
  <c r="AI1964" i="1"/>
  <c r="AK1961" i="1"/>
  <c r="AG1961" i="1"/>
  <c r="AF1961" i="1"/>
  <c r="AY1948" i="1"/>
  <c r="BA1948" i="1"/>
  <c r="BD1948" i="1"/>
  <c r="AZ1948" i="1"/>
  <c r="BA1941" i="1"/>
  <c r="BD1941" i="1"/>
  <c r="AZ1941" i="1"/>
  <c r="AE1935" i="1"/>
  <c r="AF1935" i="1"/>
  <c r="AG1935" i="1"/>
  <c r="AK1935" i="1"/>
  <c r="AH1926" i="1"/>
  <c r="AL1926" i="1"/>
  <c r="AF1913" i="1"/>
  <c r="AG1913" i="1"/>
  <c r="AK1913" i="1"/>
  <c r="AE1913" i="1"/>
  <c r="AZ1906" i="1"/>
  <c r="BA1906" i="1"/>
  <c r="BD1906" i="1"/>
  <c r="AY1906" i="1"/>
  <c r="BC1906" i="1" s="1"/>
  <c r="AH1891" i="1"/>
  <c r="AJ1891" i="1" s="1"/>
  <c r="AL1891" i="1"/>
  <c r="AF1878" i="1"/>
  <c r="AG1878" i="1"/>
  <c r="AK1878" i="1"/>
  <c r="AH1903" i="1"/>
  <c r="AL1903" i="1"/>
  <c r="AK1879" i="1"/>
  <c r="AE1879" i="1"/>
  <c r="AF1879" i="1"/>
  <c r="AG1879" i="1"/>
  <c r="AH1853" i="1"/>
  <c r="AL1853" i="1"/>
  <c r="AY1851" i="1"/>
  <c r="AZ1851" i="1"/>
  <c r="BC1851" i="1" s="1"/>
  <c r="BB1851" i="1"/>
  <c r="BA1851" i="1" s="1"/>
  <c r="BD1851" i="1"/>
  <c r="AY1848" i="1"/>
  <c r="BC1848" i="1" s="1"/>
  <c r="AZ1848" i="1"/>
  <c r="BB1848" i="1"/>
  <c r="BA1848" i="1" s="1"/>
  <c r="BD1848" i="1"/>
  <c r="AY1830" i="1"/>
  <c r="AZ1830" i="1"/>
  <c r="BC1830" i="1" s="1"/>
  <c r="BB1830" i="1"/>
  <c r="BA1830" i="1" s="1"/>
  <c r="BD1830" i="1"/>
  <c r="AM2133" i="1"/>
  <c r="AZ2089" i="1"/>
  <c r="BC2089" i="1" s="1"/>
  <c r="AY2089" i="1"/>
  <c r="AL2085" i="1"/>
  <c r="AF2066" i="1"/>
  <c r="AE2066" i="1"/>
  <c r="BC2062" i="1"/>
  <c r="BA2062" i="1"/>
  <c r="BD2035" i="1"/>
  <c r="AY2035" i="1"/>
  <c r="BC2035" i="1" s="1"/>
  <c r="AG2029" i="1"/>
  <c r="AK2029" i="1"/>
  <c r="AF2029" i="1"/>
  <c r="AY2013" i="1"/>
  <c r="BC2013" i="1" s="1"/>
  <c r="AZ2013" i="1"/>
  <c r="BA2013" i="1"/>
  <c r="AI2012" i="1"/>
  <c r="AM2012" i="1"/>
  <c r="AY2009" i="1"/>
  <c r="AZ2009" i="1"/>
  <c r="BA2009" i="1"/>
  <c r="BC2009" i="1"/>
  <c r="BD2009" i="1"/>
  <c r="BA2007" i="1"/>
  <c r="BC2007" i="1" s="1"/>
  <c r="BD2007" i="1"/>
  <c r="AZ2007" i="1"/>
  <c r="AG2004" i="1"/>
  <c r="AK2004" i="1"/>
  <c r="AF2004" i="1"/>
  <c r="AY2001" i="1"/>
  <c r="AZ2001" i="1"/>
  <c r="BA2001" i="1"/>
  <c r="AG1995" i="1"/>
  <c r="AK1995" i="1"/>
  <c r="AF1995" i="1"/>
  <c r="AI1970" i="1"/>
  <c r="AM1970" i="1"/>
  <c r="AY1963" i="1"/>
  <c r="BA1963" i="1"/>
  <c r="BC1963" i="1"/>
  <c r="AL1948" i="1"/>
  <c r="AH1948" i="1"/>
  <c r="AE1945" i="1"/>
  <c r="AG1945" i="1"/>
  <c r="AK1945" i="1"/>
  <c r="AE1942" i="1"/>
  <c r="AF1942" i="1"/>
  <c r="AG1942" i="1"/>
  <c r="AK1942" i="1"/>
  <c r="AY1932" i="1"/>
  <c r="BC1932" i="1" s="1"/>
  <c r="AZ1932" i="1"/>
  <c r="BD1932" i="1"/>
  <c r="BA1932" i="1"/>
  <c r="AH1908" i="1"/>
  <c r="AL1908" i="1"/>
  <c r="AI1906" i="1"/>
  <c r="AM1906" i="1"/>
  <c r="BC1899" i="1"/>
  <c r="AL1871" i="1"/>
  <c r="AH1871" i="1"/>
  <c r="N1867" i="1"/>
  <c r="P1867" i="1" s="1"/>
  <c r="O1867" i="1"/>
  <c r="Q1867" i="1"/>
  <c r="AD1867" i="1"/>
  <c r="AW1867" i="1"/>
  <c r="AX1867" i="1" s="1"/>
  <c r="BD2318" i="1"/>
  <c r="AW2294" i="1"/>
  <c r="AX2294" i="1" s="1"/>
  <c r="AZ2287" i="1"/>
  <c r="O2286" i="1"/>
  <c r="O2276" i="1"/>
  <c r="O2274" i="1"/>
  <c r="AK2271" i="1"/>
  <c r="AD2264" i="1"/>
  <c r="BC2263" i="1"/>
  <c r="AZ2260" i="1"/>
  <c r="O2257" i="1"/>
  <c r="M2256" i="1"/>
  <c r="N2255" i="1"/>
  <c r="P2255" i="1" s="1"/>
  <c r="R2255" i="1" s="1"/>
  <c r="S2255" i="1" s="1"/>
  <c r="M2249" i="1"/>
  <c r="N2248" i="1"/>
  <c r="P2248" i="1" s="1"/>
  <c r="O2246" i="1"/>
  <c r="N2245" i="1"/>
  <c r="P2245" i="1" s="1"/>
  <c r="O2242" i="1"/>
  <c r="AK2240" i="1"/>
  <c r="O2230" i="1"/>
  <c r="O2220" i="1"/>
  <c r="O2219" i="1"/>
  <c r="O2217" i="1"/>
  <c r="AD2212" i="1"/>
  <c r="AG2207" i="1"/>
  <c r="AJ2207" i="1" s="1"/>
  <c r="AG2205" i="1"/>
  <c r="AJ2205" i="1" s="1"/>
  <c r="O2201" i="1"/>
  <c r="O2199" i="1"/>
  <c r="AZ2196" i="1"/>
  <c r="O2195" i="1"/>
  <c r="O2184" i="1"/>
  <c r="AK2182" i="1"/>
  <c r="Q2182" i="1"/>
  <c r="S2182" i="1" s="1"/>
  <c r="AZ2181" i="1"/>
  <c r="O2180" i="1"/>
  <c r="O2172" i="1"/>
  <c r="AD2168" i="1"/>
  <c r="O2163" i="1"/>
  <c r="AZ2162" i="1"/>
  <c r="O2161" i="1"/>
  <c r="Q2147" i="1"/>
  <c r="S2147" i="1" s="1"/>
  <c r="M2142" i="1"/>
  <c r="BC2140" i="1"/>
  <c r="Q2140" i="1"/>
  <c r="S2140" i="1" s="1"/>
  <c r="AY2139" i="1"/>
  <c r="M2134" i="1"/>
  <c r="AE2133" i="1"/>
  <c r="O2131" i="1"/>
  <c r="O2130" i="1"/>
  <c r="AE2129" i="1"/>
  <c r="AZ2127" i="1"/>
  <c r="BC2127" i="1" s="1"/>
  <c r="AF2125" i="1"/>
  <c r="AE2123" i="1"/>
  <c r="AZ2120" i="1"/>
  <c r="BC2120" i="1" s="1"/>
  <c r="AZ2113" i="1"/>
  <c r="BC2113" i="1" s="1"/>
  <c r="AG2113" i="1"/>
  <c r="AJ2113" i="1" s="1"/>
  <c r="AY2106" i="1"/>
  <c r="AE2106" i="1"/>
  <c r="BD2105" i="1"/>
  <c r="AK2102" i="1"/>
  <c r="AZ2096" i="1"/>
  <c r="BC2096" i="1" s="1"/>
  <c r="AE2092" i="1"/>
  <c r="BD2091" i="1"/>
  <c r="AG2088" i="1"/>
  <c r="AJ2088" i="1" s="1"/>
  <c r="AK2085" i="1"/>
  <c r="AF2084" i="1"/>
  <c r="AY2081" i="1"/>
  <c r="AK2079" i="1"/>
  <c r="BC2076" i="1"/>
  <c r="AZ2073" i="1"/>
  <c r="BC2073" i="1" s="1"/>
  <c r="AE2069" i="1"/>
  <c r="BD2068" i="1"/>
  <c r="AZ2065" i="1"/>
  <c r="AF2065" i="1"/>
  <c r="AY2058" i="1"/>
  <c r="BA2056" i="1"/>
  <c r="BC2056" i="1" s="1"/>
  <c r="AF2054" i="1"/>
  <c r="AI2053" i="1"/>
  <c r="AM2050" i="1"/>
  <c r="R2047" i="1"/>
  <c r="AY2045" i="1"/>
  <c r="BC2045" i="1" s="1"/>
  <c r="AZ2045" i="1"/>
  <c r="BA2045" i="1"/>
  <c r="BD2045" i="1"/>
  <c r="AY2044" i="1"/>
  <c r="AZ2044" i="1"/>
  <c r="BA2044" i="1"/>
  <c r="BC2044" i="1" s="1"/>
  <c r="R2043" i="1"/>
  <c r="AE2036" i="1"/>
  <c r="AF2036" i="1"/>
  <c r="AG2036" i="1"/>
  <c r="AK2036" i="1"/>
  <c r="AY2028" i="1"/>
  <c r="AZ2028" i="1"/>
  <c r="BA2028" i="1"/>
  <c r="AN2013" i="1"/>
  <c r="AK2012" i="1"/>
  <c r="AY2003" i="1"/>
  <c r="BC2003" i="1" s="1"/>
  <c r="AZ2003" i="1"/>
  <c r="BA2003" i="1"/>
  <c r="AF1997" i="1"/>
  <c r="AK1997" i="1"/>
  <c r="AY1994" i="1"/>
  <c r="AZ1994" i="1"/>
  <c r="BA1994" i="1"/>
  <c r="AE1975" i="1"/>
  <c r="AG1975" i="1"/>
  <c r="AK1975" i="1"/>
  <c r="AF1975" i="1"/>
  <c r="AE1967" i="1"/>
  <c r="AF1967" i="1"/>
  <c r="AG1967" i="1"/>
  <c r="AK1967" i="1"/>
  <c r="AE1960" i="1"/>
  <c r="AG1960" i="1"/>
  <c r="AK1960" i="1"/>
  <c r="AF1960" i="1"/>
  <c r="AY1940" i="1"/>
  <c r="AZ1940" i="1"/>
  <c r="BC1940" i="1" s="1"/>
  <c r="BA1940" i="1"/>
  <c r="BD1940" i="1"/>
  <c r="AE1907" i="1"/>
  <c r="AF1907" i="1"/>
  <c r="AG1907" i="1"/>
  <c r="AK1907" i="1"/>
  <c r="AY1849" i="1"/>
  <c r="AZ1849" i="1"/>
  <c r="BC1849" i="1" s="1"/>
  <c r="BB1849" i="1"/>
  <c r="BA1849" i="1" s="1"/>
  <c r="BD1849" i="1"/>
  <c r="BC2318" i="1"/>
  <c r="BC2308" i="1"/>
  <c r="BC2303" i="1"/>
  <c r="BC2298" i="1"/>
  <c r="BB2290" i="1"/>
  <c r="BA2290" i="1" s="1"/>
  <c r="Q2289" i="1"/>
  <c r="AY2287" i="1"/>
  <c r="N2286" i="1"/>
  <c r="P2286" i="1" s="1"/>
  <c r="R2286" i="1" s="1"/>
  <c r="S2286" i="1" s="1"/>
  <c r="N2276" i="1"/>
  <c r="N2274" i="1"/>
  <c r="P2274" i="1" s="1"/>
  <c r="R2274" i="1" s="1"/>
  <c r="S2274" i="1" s="1"/>
  <c r="Q2268" i="1"/>
  <c r="S2268" i="1" s="1"/>
  <c r="BB2263" i="1"/>
  <c r="BA2263" i="1" s="1"/>
  <c r="R2263" i="1"/>
  <c r="Q2261" i="1"/>
  <c r="S2261" i="1" s="1"/>
  <c r="AY2260" i="1"/>
  <c r="M2259" i="1"/>
  <c r="N2257" i="1"/>
  <c r="N2246" i="1"/>
  <c r="P2246" i="1" s="1"/>
  <c r="R2246" i="1" s="1"/>
  <c r="N2242" i="1"/>
  <c r="P2242" i="1" s="1"/>
  <c r="R2242" i="1" s="1"/>
  <c r="N2230" i="1"/>
  <c r="N2220" i="1"/>
  <c r="N2219" i="1"/>
  <c r="P2219" i="1" s="1"/>
  <c r="R2219" i="1" s="1"/>
  <c r="S2219" i="1" s="1"/>
  <c r="N2217" i="1"/>
  <c r="P2217" i="1" s="1"/>
  <c r="R2217" i="1" s="1"/>
  <c r="S2217" i="1" s="1"/>
  <c r="N2201" i="1"/>
  <c r="P2201" i="1" s="1"/>
  <c r="R2201" i="1" s="1"/>
  <c r="S2201" i="1" s="1"/>
  <c r="N2199" i="1"/>
  <c r="AY2196" i="1"/>
  <c r="N2195" i="1"/>
  <c r="N2184" i="1"/>
  <c r="AY2181" i="1"/>
  <c r="BC2181" i="1" s="1"/>
  <c r="N2180" i="1"/>
  <c r="P2180" i="1" s="1"/>
  <c r="R2180" i="1" s="1"/>
  <c r="S2180" i="1" s="1"/>
  <c r="N2172" i="1"/>
  <c r="P2172" i="1" s="1"/>
  <c r="R2172" i="1" s="1"/>
  <c r="S2172" i="1" s="1"/>
  <c r="N2163" i="1"/>
  <c r="P2163" i="1" s="1"/>
  <c r="R2163" i="1" s="1"/>
  <c r="S2163" i="1" s="1"/>
  <c r="AY2162" i="1"/>
  <c r="N2161" i="1"/>
  <c r="P2161" i="1" s="1"/>
  <c r="R2161" i="1" s="1"/>
  <c r="S2161" i="1" s="1"/>
  <c r="AK2147" i="1"/>
  <c r="M2146" i="1"/>
  <c r="AW2145" i="1"/>
  <c r="AX2145" i="1" s="1"/>
  <c r="AD2141" i="1"/>
  <c r="BB2140" i="1"/>
  <c r="BA2140" i="1" s="1"/>
  <c r="AV2138" i="1"/>
  <c r="Q2136" i="1"/>
  <c r="N2131" i="1"/>
  <c r="P2131" i="1" s="1"/>
  <c r="R2131" i="1" s="1"/>
  <c r="S2131" i="1" s="1"/>
  <c r="N2130" i="1"/>
  <c r="BD2124" i="1"/>
  <c r="AM2116" i="1"/>
  <c r="BD2112" i="1"/>
  <c r="AG2108" i="1"/>
  <c r="AG2103" i="1"/>
  <c r="AJ2103" i="1" s="1"/>
  <c r="AK2100" i="1"/>
  <c r="AF2096" i="1"/>
  <c r="AE2096" i="1"/>
  <c r="AJ2087" i="1"/>
  <c r="AE2084" i="1"/>
  <c r="AY2065" i="1"/>
  <c r="BC2065" i="1" s="1"/>
  <c r="AE2065" i="1"/>
  <c r="AK2063" i="1"/>
  <c r="BC2060" i="1"/>
  <c r="AJ2052" i="1"/>
  <c r="AK2051" i="1"/>
  <c r="AZ2046" i="1"/>
  <c r="BA2046" i="1"/>
  <c r="BD2046" i="1"/>
  <c r="AY2046" i="1"/>
  <c r="BC2046" i="1" s="1"/>
  <c r="AI2037" i="1"/>
  <c r="AM2037" i="1"/>
  <c r="AY2034" i="1"/>
  <c r="BC2034" i="1" s="1"/>
  <c r="AZ2034" i="1"/>
  <c r="BA2034" i="1"/>
  <c r="BD2034" i="1"/>
  <c r="AE2021" i="1"/>
  <c r="AF2021" i="1"/>
  <c r="AG2021" i="1"/>
  <c r="AK2021" i="1"/>
  <c r="AM2018" i="1"/>
  <c r="AN2018" i="1" s="1"/>
  <c r="AI2018" i="1"/>
  <c r="BA2017" i="1"/>
  <c r="BD2017" i="1"/>
  <c r="AZ2017" i="1"/>
  <c r="AH2009" i="1"/>
  <c r="AL2009" i="1"/>
  <c r="AN2003" i="1"/>
  <c r="AN1996" i="1"/>
  <c r="AF1987" i="1"/>
  <c r="AK1987" i="1"/>
  <c r="AE1987" i="1"/>
  <c r="AG1987" i="1"/>
  <c r="AG1983" i="1"/>
  <c r="AK1983" i="1"/>
  <c r="AF1983" i="1"/>
  <c r="AG1963" i="1"/>
  <c r="AK1963" i="1"/>
  <c r="AF1963" i="1"/>
  <c r="BD1939" i="1"/>
  <c r="BA1939" i="1"/>
  <c r="AZ1939" i="1"/>
  <c r="BC1939" i="1" s="1"/>
  <c r="AY1938" i="1"/>
  <c r="BA1938" i="1"/>
  <c r="BC1938" i="1"/>
  <c r="BD1938" i="1"/>
  <c r="AZ1938" i="1"/>
  <c r="AF1928" i="1"/>
  <c r="AG1928" i="1"/>
  <c r="AK1928" i="1"/>
  <c r="AZ1901" i="1"/>
  <c r="BA1901" i="1"/>
  <c r="BC1901" i="1"/>
  <c r="BD1901" i="1"/>
  <c r="AZ1896" i="1"/>
  <c r="BC1896" i="1" s="1"/>
  <c r="BA1896" i="1"/>
  <c r="BD1896" i="1"/>
  <c r="AY1896" i="1"/>
  <c r="AH1893" i="1"/>
  <c r="AL1893" i="1"/>
  <c r="AD2233" i="1"/>
  <c r="AD2223" i="1"/>
  <c r="AD2208" i="1"/>
  <c r="AD2206" i="1"/>
  <c r="AD2204" i="1"/>
  <c r="AD2188" i="1"/>
  <c r="AD2156" i="1"/>
  <c r="AD2154" i="1"/>
  <c r="AD2152" i="1"/>
  <c r="AD2151" i="1"/>
  <c r="AK2136" i="1"/>
  <c r="BC2124" i="1"/>
  <c r="AM2123" i="1"/>
  <c r="AG2117" i="1"/>
  <c r="AG2110" i="1"/>
  <c r="AF2108" i="1"/>
  <c r="BA2105" i="1"/>
  <c r="AH2105" i="1"/>
  <c r="BD2102" i="1"/>
  <c r="AG2102" i="1"/>
  <c r="AL2093" i="1"/>
  <c r="AN2093" i="1" s="1"/>
  <c r="AZ2084" i="1"/>
  <c r="AY2084" i="1"/>
  <c r="BC2084" i="1" s="1"/>
  <c r="BD2079" i="1"/>
  <c r="AN2078" i="1"/>
  <c r="AH2075" i="1"/>
  <c r="AF2061" i="1"/>
  <c r="AE2061" i="1"/>
  <c r="BA2060" i="1"/>
  <c r="AG2060" i="1"/>
  <c r="AN2055" i="1"/>
  <c r="AG2053" i="1"/>
  <c r="BD2052" i="1"/>
  <c r="AK2049" i="1"/>
  <c r="BD2040" i="1"/>
  <c r="AY2040" i="1"/>
  <c r="BC2040" i="1"/>
  <c r="AM2023" i="1"/>
  <c r="AI2023" i="1"/>
  <c r="BA2022" i="1"/>
  <c r="BC2022" i="1"/>
  <c r="BD2022" i="1"/>
  <c r="AZ2022" i="1"/>
  <c r="AY2019" i="1"/>
  <c r="AZ2019" i="1"/>
  <c r="BA2019" i="1"/>
  <c r="BC2019" i="1"/>
  <c r="BD2019" i="1"/>
  <c r="AE2016" i="1"/>
  <c r="AF2016" i="1"/>
  <c r="AG2016" i="1"/>
  <c r="AK2016" i="1"/>
  <c r="AG2009" i="1"/>
  <c r="AK2009" i="1"/>
  <c r="AF2009" i="1"/>
  <c r="AI2007" i="1"/>
  <c r="AM2007" i="1"/>
  <c r="AE2006" i="1"/>
  <c r="AF2006" i="1"/>
  <c r="AG2006" i="1"/>
  <c r="AK2006" i="1"/>
  <c r="AZ2000" i="1"/>
  <c r="AY2000" i="1"/>
  <c r="BC2000" i="1" s="1"/>
  <c r="BA2000" i="1"/>
  <c r="BD2000" i="1"/>
  <c r="AE1980" i="1"/>
  <c r="AK1980" i="1"/>
  <c r="AF1980" i="1"/>
  <c r="AY1965" i="1"/>
  <c r="AZ1965" i="1"/>
  <c r="BD1965" i="1"/>
  <c r="BD1954" i="1"/>
  <c r="AZ1954" i="1"/>
  <c r="BA1954" i="1"/>
  <c r="BC1954" i="1"/>
  <c r="AY1954" i="1"/>
  <c r="AK1929" i="1"/>
  <c r="AE1929" i="1"/>
  <c r="AF1929" i="1"/>
  <c r="AG1929" i="1"/>
  <c r="AE1920" i="1"/>
  <c r="AF1920" i="1"/>
  <c r="AG1920" i="1"/>
  <c r="AK1920" i="1"/>
  <c r="AN1911" i="1"/>
  <c r="AY1897" i="1"/>
  <c r="AZ1897" i="1"/>
  <c r="BD1897" i="1"/>
  <c r="AK1894" i="1"/>
  <c r="AE1894" i="1"/>
  <c r="AF1894" i="1"/>
  <c r="AG1894" i="1"/>
  <c r="AH1873" i="1"/>
  <c r="AL1873" i="1"/>
  <c r="AK1870" i="1"/>
  <c r="AE1870" i="1"/>
  <c r="AF1870" i="1"/>
  <c r="AG1870" i="1"/>
  <c r="AH1858" i="1"/>
  <c r="AL1858" i="1"/>
  <c r="AI1854" i="1"/>
  <c r="AM1854" i="1"/>
  <c r="AY1847" i="1"/>
  <c r="BC1847" i="1" s="1"/>
  <c r="AZ1847" i="1"/>
  <c r="BB1847" i="1"/>
  <c r="BA1847" i="1" s="1"/>
  <c r="BD1847" i="1"/>
  <c r="AZ2318" i="1"/>
  <c r="AZ2313" i="1"/>
  <c r="BC2313" i="1" s="1"/>
  <c r="AZ2308" i="1"/>
  <c r="AZ2303" i="1"/>
  <c r="AZ2298" i="1"/>
  <c r="AZ2290" i="1"/>
  <c r="BC2290" i="1" s="1"/>
  <c r="O2289" i="1"/>
  <c r="AD2284" i="1"/>
  <c r="O2268" i="1"/>
  <c r="P2268" i="1" s="1"/>
  <c r="R2268" i="1" s="1"/>
  <c r="Q2264" i="1"/>
  <c r="AZ2263" i="1"/>
  <c r="O2261" i="1"/>
  <c r="P2261" i="1" s="1"/>
  <c r="R2261" i="1" s="1"/>
  <c r="AD2253" i="1"/>
  <c r="AF2247" i="1"/>
  <c r="Q2212" i="1"/>
  <c r="BD2207" i="1"/>
  <c r="BD2205" i="1"/>
  <c r="Q2168" i="1"/>
  <c r="O2159" i="1"/>
  <c r="BD2155" i="1"/>
  <c r="BD2153" i="1"/>
  <c r="AD2145" i="1"/>
  <c r="M2143" i="1"/>
  <c r="AZ2140" i="1"/>
  <c r="AU2139" i="1"/>
  <c r="AD2139" i="1"/>
  <c r="O2136" i="1"/>
  <c r="P2136" i="1" s="1"/>
  <c r="R2136" i="1" s="1"/>
  <c r="Q2133" i="1"/>
  <c r="S2133" i="1" s="1"/>
  <c r="AG2131" i="1"/>
  <c r="AW2130" i="1"/>
  <c r="AX2130" i="1" s="1"/>
  <c r="S2129" i="1"/>
  <c r="BA2124" i="1"/>
  <c r="AF2117" i="1"/>
  <c r="AK2116" i="1"/>
  <c r="AZ2112" i="1"/>
  <c r="BC2112" i="1" s="1"/>
  <c r="AF2110" i="1"/>
  <c r="AK2109" i="1"/>
  <c r="AZ2105" i="1"/>
  <c r="BC2105" i="1" s="1"/>
  <c r="AZ2102" i="1"/>
  <c r="AF2102" i="1"/>
  <c r="AZ2091" i="1"/>
  <c r="BC2091" i="1" s="1"/>
  <c r="AG2083" i="1"/>
  <c r="AK2080" i="1"/>
  <c r="AN2080" i="1" s="1"/>
  <c r="AF2079" i="1"/>
  <c r="AG2075" i="1"/>
  <c r="BC2071" i="1"/>
  <c r="AZ2068" i="1"/>
  <c r="BC2068" i="1" s="1"/>
  <c r="AF2068" i="1"/>
  <c r="AZ2060" i="1"/>
  <c r="AF2060" i="1"/>
  <c r="AN2058" i="1"/>
  <c r="BA2053" i="1"/>
  <c r="AE2053" i="1"/>
  <c r="AZ2052" i="1"/>
  <c r="BC2052" i="1" s="1"/>
  <c r="BD2051" i="1"/>
  <c r="AF2049" i="1"/>
  <c r="BC2042" i="1"/>
  <c r="BD2042" i="1"/>
  <c r="BA2042" i="1"/>
  <c r="AI2041" i="1"/>
  <c r="AM2041" i="1"/>
  <c r="BA2032" i="1"/>
  <c r="BD2032" i="1"/>
  <c r="AZ2032" i="1"/>
  <c r="BC2032" i="1" s="1"/>
  <c r="AE2026" i="1"/>
  <c r="AF2026" i="1"/>
  <c r="AG2026" i="1"/>
  <c r="AK2026" i="1"/>
  <c r="AY2008" i="1"/>
  <c r="AZ2008" i="1"/>
  <c r="BA2008" i="1"/>
  <c r="AK2007" i="1"/>
  <c r="AL2001" i="1"/>
  <c r="AH2001" i="1"/>
  <c r="AZ1990" i="1"/>
  <c r="BC1990" i="1" s="1"/>
  <c r="BD1990" i="1"/>
  <c r="BA1990" i="1"/>
  <c r="AY1988" i="1"/>
  <c r="AZ1988" i="1"/>
  <c r="BA1988" i="1"/>
  <c r="BD1988" i="1"/>
  <c r="AZ1977" i="1"/>
  <c r="BA1977" i="1"/>
  <c r="BD1977" i="1"/>
  <c r="AY1977" i="1"/>
  <c r="AM1974" i="1"/>
  <c r="AI1974" i="1"/>
  <c r="BD1973" i="1"/>
  <c r="AJ1971" i="1"/>
  <c r="BC1961" i="1"/>
  <c r="BA1946" i="1"/>
  <c r="BD1946" i="1"/>
  <c r="AY1946" i="1"/>
  <c r="AZ1946" i="1"/>
  <c r="AE1940" i="1"/>
  <c r="AG1940" i="1"/>
  <c r="AF1940" i="1"/>
  <c r="AK1940" i="1"/>
  <c r="AM1938" i="1"/>
  <c r="AH1876" i="1"/>
  <c r="AJ1876" i="1" s="1"/>
  <c r="AL1876" i="1"/>
  <c r="AY1822" i="1"/>
  <c r="BC1822" i="1" s="1"/>
  <c r="AZ1822" i="1"/>
  <c r="BB1822" i="1"/>
  <c r="BA1822" i="1" s="1"/>
  <c r="BD1822" i="1"/>
  <c r="BD2285" i="1"/>
  <c r="AG2271" i="1"/>
  <c r="AG2240" i="1"/>
  <c r="O2226" i="1"/>
  <c r="P2226" i="1" s="1"/>
  <c r="R2226" i="1" s="1"/>
  <c r="O2211" i="1"/>
  <c r="BC2207" i="1"/>
  <c r="AG2182" i="1"/>
  <c r="BC2155" i="1"/>
  <c r="Q2141" i="1"/>
  <c r="S2141" i="1" s="1"/>
  <c r="AG2140" i="1"/>
  <c r="AJ2140" i="1" s="1"/>
  <c r="AF2131" i="1"/>
  <c r="BA2126" i="1"/>
  <c r="BC2126" i="1" s="1"/>
  <c r="AY2124" i="1"/>
  <c r="BD2116" i="1"/>
  <c r="BD2101" i="1"/>
  <c r="AM2100" i="1"/>
  <c r="AK2095" i="1"/>
  <c r="AN2095" i="1" s="1"/>
  <c r="AM2092" i="1"/>
  <c r="AF2091" i="1"/>
  <c r="AE2091" i="1"/>
  <c r="AG2090" i="1"/>
  <c r="AK2089" i="1"/>
  <c r="AE2079" i="1"/>
  <c r="BD2078" i="1"/>
  <c r="AI2078" i="1"/>
  <c r="AF2075" i="1"/>
  <c r="BA2071" i="1"/>
  <c r="AK2066" i="1"/>
  <c r="AK2062" i="1"/>
  <c r="AY2060" i="1"/>
  <c r="AE2060" i="1"/>
  <c r="AK2057" i="1"/>
  <c r="AE2049" i="1"/>
  <c r="BD2048" i="1"/>
  <c r="AH2041" i="1"/>
  <c r="AL2041" i="1"/>
  <c r="AN2041" i="1" s="1"/>
  <c r="AY2039" i="1"/>
  <c r="BC2039" i="1" s="1"/>
  <c r="AZ2039" i="1"/>
  <c r="BA2039" i="1"/>
  <c r="BD2039" i="1"/>
  <c r="AG2034" i="1"/>
  <c r="AK2034" i="1"/>
  <c r="AF2034" i="1"/>
  <c r="BD2030" i="1"/>
  <c r="AY2030" i="1"/>
  <c r="BC2030" i="1"/>
  <c r="AM2028" i="1"/>
  <c r="AI2028" i="1"/>
  <c r="BA2027" i="1"/>
  <c r="BD2027" i="1"/>
  <c r="AZ2027" i="1"/>
  <c r="BC2027" i="1" s="1"/>
  <c r="AY2024" i="1"/>
  <c r="AZ2024" i="1"/>
  <c r="BA2024" i="1"/>
  <c r="BC2024" i="1"/>
  <c r="BD2024" i="1"/>
  <c r="AI2017" i="1"/>
  <c r="AM2017" i="1"/>
  <c r="AN2008" i="1"/>
  <c r="AF2000" i="1"/>
  <c r="AG2000" i="1"/>
  <c r="AK2000" i="1"/>
  <c r="AE2000" i="1"/>
  <c r="BC1993" i="1"/>
  <c r="AY1993" i="1"/>
  <c r="AZ1993" i="1"/>
  <c r="BA1993" i="1"/>
  <c r="BD1993" i="1"/>
  <c r="AY1981" i="1"/>
  <c r="AZ1981" i="1"/>
  <c r="BC1981" i="1" s="1"/>
  <c r="BA1981" i="1"/>
  <c r="BD1981" i="1"/>
  <c r="AH1974" i="1"/>
  <c r="AL1974" i="1"/>
  <c r="AN1974" i="1" s="1"/>
  <c r="AE1965" i="1"/>
  <c r="AG1965" i="1"/>
  <c r="AK1965" i="1"/>
  <c r="AF1965" i="1"/>
  <c r="AE1962" i="1"/>
  <c r="AF1962" i="1"/>
  <c r="AG1962" i="1"/>
  <c r="AK1962" i="1"/>
  <c r="AM1959" i="1"/>
  <c r="AI1959" i="1"/>
  <c r="AY1957" i="1"/>
  <c r="BC1957" i="1"/>
  <c r="BD1957" i="1"/>
  <c r="BA1957" i="1"/>
  <c r="AI1946" i="1"/>
  <c r="AM1946" i="1"/>
  <c r="AK1939" i="1"/>
  <c r="AE1939" i="1"/>
  <c r="AF1939" i="1"/>
  <c r="AG1939" i="1"/>
  <c r="AY1923" i="1"/>
  <c r="AZ1923" i="1"/>
  <c r="BA1923" i="1"/>
  <c r="BC1923" i="1"/>
  <c r="BD1923" i="1"/>
  <c r="AY1888" i="1"/>
  <c r="AZ1888" i="1"/>
  <c r="BA1888" i="1"/>
  <c r="BC1888" i="1"/>
  <c r="BD1888" i="1"/>
  <c r="AE1885" i="1"/>
  <c r="AF1885" i="1"/>
  <c r="AG1885" i="1"/>
  <c r="AK1885" i="1"/>
  <c r="P1868" i="1"/>
  <c r="R1868" i="1" s="1"/>
  <c r="AG1866" i="1"/>
  <c r="AK1866" i="1"/>
  <c r="AF1866" i="1"/>
  <c r="AE1866" i="1"/>
  <c r="BC2285" i="1"/>
  <c r="AF2271" i="1"/>
  <c r="O2264" i="1"/>
  <c r="P2264" i="1" s="1"/>
  <c r="R2264" i="1" s="1"/>
  <c r="R2250" i="1"/>
  <c r="AF2240" i="1"/>
  <c r="O2212" i="1"/>
  <c r="P2212" i="1" s="1"/>
  <c r="R2212" i="1" s="1"/>
  <c r="AF2182" i="1"/>
  <c r="O2168" i="1"/>
  <c r="P2168" i="1" s="1"/>
  <c r="R2168" i="1" s="1"/>
  <c r="AF2147" i="1"/>
  <c r="BC2116" i="1"/>
  <c r="BD2104" i="1"/>
  <c r="BC2102" i="1"/>
  <c r="BA2102" i="1"/>
  <c r="BC2101" i="1"/>
  <c r="AZ2079" i="1"/>
  <c r="AY2079" i="1"/>
  <c r="BC2079" i="1" s="1"/>
  <c r="BC2078" i="1"/>
  <c r="BC2070" i="1"/>
  <c r="AG2063" i="1"/>
  <c r="BA2052" i="1"/>
  <c r="AF2051" i="1"/>
  <c r="AE2051" i="1"/>
  <c r="BC2048" i="1"/>
  <c r="AJ2041" i="1"/>
  <c r="AE2031" i="1"/>
  <c r="AF2031" i="1"/>
  <c r="AG2031" i="1"/>
  <c r="AK2031" i="1"/>
  <c r="AI2022" i="1"/>
  <c r="AM2022" i="1"/>
  <c r="AK2020" i="1"/>
  <c r="AE2020" i="1"/>
  <c r="AF2020" i="1"/>
  <c r="AG2020" i="1"/>
  <c r="AG2019" i="1"/>
  <c r="AK2019" i="1"/>
  <c r="AF2019" i="1"/>
  <c r="AY2014" i="1"/>
  <c r="AZ2014" i="1"/>
  <c r="BA2014" i="1"/>
  <c r="BC2014" i="1"/>
  <c r="BD2014" i="1"/>
  <c r="AY1999" i="1"/>
  <c r="BC1999" i="1" s="1"/>
  <c r="AZ1999" i="1"/>
  <c r="BD1999" i="1"/>
  <c r="AF1988" i="1"/>
  <c r="AG1988" i="1"/>
  <c r="AK1988" i="1"/>
  <c r="AE1988" i="1"/>
  <c r="AL1986" i="1"/>
  <c r="AN1986" i="1" s="1"/>
  <c r="AH1986" i="1"/>
  <c r="AJ1986" i="1" s="1"/>
  <c r="AN1984" i="1"/>
  <c r="AY1973" i="1"/>
  <c r="BC1973" i="1" s="1"/>
  <c r="BA1973" i="1"/>
  <c r="BA1961" i="1"/>
  <c r="BD1961" i="1"/>
  <c r="AY1961" i="1"/>
  <c r="AE1950" i="1"/>
  <c r="AG1950" i="1"/>
  <c r="AF1950" i="1"/>
  <c r="AL1946" i="1"/>
  <c r="AH1946" i="1"/>
  <c r="AM1944" i="1"/>
  <c r="AI1944" i="1"/>
  <c r="AY1943" i="1"/>
  <c r="BA1943" i="1"/>
  <c r="BC1943" i="1"/>
  <c r="BD1943" i="1"/>
  <c r="AZ1921" i="1"/>
  <c r="BC1921" i="1" s="1"/>
  <c r="BA1921" i="1"/>
  <c r="BD1921" i="1"/>
  <c r="AY1921" i="1"/>
  <c r="AH1888" i="1"/>
  <c r="AL1888" i="1"/>
  <c r="BB1870" i="1"/>
  <c r="BA1870" i="1" s="1"/>
  <c r="BD1870" i="1"/>
  <c r="AZ1870" i="1"/>
  <c r="BC1870" i="1" s="1"/>
  <c r="AY1870" i="1"/>
  <c r="AH1865" i="1"/>
  <c r="AL1865" i="1"/>
  <c r="AF1855" i="1"/>
  <c r="AG1855" i="1"/>
  <c r="AK1855" i="1"/>
  <c r="AE1855" i="1"/>
  <c r="AK2155" i="1"/>
  <c r="AN2155" i="1" s="1"/>
  <c r="AK2153" i="1"/>
  <c r="AN2153" i="1" s="1"/>
  <c r="AE2147" i="1"/>
  <c r="Q2145" i="1"/>
  <c r="S2145" i="1" s="1"/>
  <c r="N2141" i="1"/>
  <c r="P2141" i="1" s="1"/>
  <c r="Q2139" i="1"/>
  <c r="AI2133" i="1"/>
  <c r="R2132" i="1"/>
  <c r="AI2129" i="1"/>
  <c r="BC2104" i="1"/>
  <c r="AK2096" i="1"/>
  <c r="AE2090" i="1"/>
  <c r="BD2089" i="1"/>
  <c r="AH2085" i="1"/>
  <c r="AJ2085" i="1" s="1"/>
  <c r="BA2070" i="1"/>
  <c r="AG2070" i="1"/>
  <c r="AK2069" i="1"/>
  <c r="BD2062" i="1"/>
  <c r="AY2051" i="1"/>
  <c r="BC2051" i="1" s="1"/>
  <c r="AL2050" i="1"/>
  <c r="P2042" i="1"/>
  <c r="R2042" i="1" s="1"/>
  <c r="AE2039" i="1"/>
  <c r="AI2032" i="1"/>
  <c r="AM2032" i="1"/>
  <c r="AY2029" i="1"/>
  <c r="AZ2029" i="1"/>
  <c r="BA2029" i="1"/>
  <c r="BC2029" i="1" s="1"/>
  <c r="BD2029" i="1"/>
  <c r="AJ2027" i="1"/>
  <c r="AN2027" i="1"/>
  <c r="AE2024" i="1"/>
  <c r="AK2022" i="1"/>
  <c r="BC2021" i="1"/>
  <c r="AY2018" i="1"/>
  <c r="AZ2018" i="1"/>
  <c r="BA2018" i="1"/>
  <c r="BA2012" i="1"/>
  <c r="BC2012" i="1"/>
  <c r="BD2012" i="1"/>
  <c r="AZ2012" i="1"/>
  <c r="AE2011" i="1"/>
  <c r="AF2011" i="1"/>
  <c r="AG2011" i="1"/>
  <c r="AK2011" i="1"/>
  <c r="AY2004" i="1"/>
  <c r="BC2004" i="1" s="1"/>
  <c r="AZ2004" i="1"/>
  <c r="BA2004" i="1"/>
  <c r="BD2004" i="1"/>
  <c r="BA2002" i="1"/>
  <c r="BC2002" i="1"/>
  <c r="BD2002" i="1"/>
  <c r="AZ2002" i="1"/>
  <c r="AE1998" i="1"/>
  <c r="AF1998" i="1"/>
  <c r="AG1998" i="1"/>
  <c r="AK1998" i="1"/>
  <c r="BC1997" i="1"/>
  <c r="AZ1985" i="1"/>
  <c r="BD1985" i="1"/>
  <c r="BC1985" i="1"/>
  <c r="AF1981" i="1"/>
  <c r="AG1981" i="1"/>
  <c r="AK1981" i="1"/>
  <c r="AE1981" i="1"/>
  <c r="AE1977" i="1"/>
  <c r="AF1977" i="1"/>
  <c r="AG1977" i="1"/>
  <c r="AK1977" i="1"/>
  <c r="AE1973" i="1"/>
  <c r="AE1961" i="1"/>
  <c r="AG1958" i="1"/>
  <c r="AK1958" i="1"/>
  <c r="AE1958" i="1"/>
  <c r="AF1958" i="1"/>
  <c r="AE1957" i="1"/>
  <c r="AF1957" i="1"/>
  <c r="AG1957" i="1"/>
  <c r="AK1957" i="1"/>
  <c r="AJ1946" i="1"/>
  <c r="BC1945" i="1"/>
  <c r="AY1941" i="1"/>
  <c r="BC1941" i="1" s="1"/>
  <c r="AJ1921" i="1"/>
  <c r="AZ1916" i="1"/>
  <c r="BC1916" i="1" s="1"/>
  <c r="BA1916" i="1"/>
  <c r="BD1916" i="1"/>
  <c r="AI1891" i="1"/>
  <c r="AM1891" i="1"/>
  <c r="AY1882" i="1"/>
  <c r="BC1882" i="1" s="1"/>
  <c r="AZ1882" i="1"/>
  <c r="BD1882" i="1"/>
  <c r="BA1882" i="1"/>
  <c r="AZ1881" i="1"/>
  <c r="BA1881" i="1"/>
  <c r="BD1881" i="1"/>
  <c r="AY1881" i="1"/>
  <c r="BC1881" i="1" s="1"/>
  <c r="AE1878" i="1"/>
  <c r="AE1864" i="1"/>
  <c r="AF1864" i="1"/>
  <c r="AG1864" i="1"/>
  <c r="AK1864" i="1"/>
  <c r="AY1850" i="1"/>
  <c r="AZ1850" i="1"/>
  <c r="BC1850" i="1" s="1"/>
  <c r="BB1850" i="1"/>
  <c r="BA1850" i="1" s="1"/>
  <c r="BD1850" i="1"/>
  <c r="BD2043" i="1"/>
  <c r="AL2028" i="1"/>
  <c r="AN2028" i="1" s="1"/>
  <c r="BC2025" i="1"/>
  <c r="AL2023" i="1"/>
  <c r="AN2023" i="1" s="1"/>
  <c r="BC2020" i="1"/>
  <c r="BC2010" i="1"/>
  <c r="AL2003" i="1"/>
  <c r="AK2001" i="1"/>
  <c r="BA1997" i="1"/>
  <c r="AM1996" i="1"/>
  <c r="BC1992" i="1"/>
  <c r="AI1992" i="1"/>
  <c r="BD1987" i="1"/>
  <c r="AM1984" i="1"/>
  <c r="AK1982" i="1"/>
  <c r="BD1980" i="1"/>
  <c r="AL1979" i="1"/>
  <c r="AK1976" i="1"/>
  <c r="AG1974" i="1"/>
  <c r="AK1966" i="1"/>
  <c r="BC1964" i="1"/>
  <c r="AG1964" i="1"/>
  <c r="AJ1964" i="1" s="1"/>
  <c r="BC1959" i="1"/>
  <c r="AY1955" i="1"/>
  <c r="BC1955" i="1" s="1"/>
  <c r="AZ1955" i="1"/>
  <c r="BA1955" i="1"/>
  <c r="AK1954" i="1"/>
  <c r="AE1954" i="1"/>
  <c r="BC1942" i="1"/>
  <c r="AK1941" i="1"/>
  <c r="AI1926" i="1"/>
  <c r="AM1926" i="1"/>
  <c r="BC1919" i="1"/>
  <c r="AY1917" i="1"/>
  <c r="BC1917" i="1" s="1"/>
  <c r="AZ1917" i="1"/>
  <c r="AK1914" i="1"/>
  <c r="AE1914" i="1"/>
  <c r="AF1914" i="1"/>
  <c r="AH1911" i="1"/>
  <c r="AL1911" i="1"/>
  <c r="AY1908" i="1"/>
  <c r="AZ1908" i="1"/>
  <c r="BC1908" i="1" s="1"/>
  <c r="BA1908" i="1"/>
  <c r="BD1908" i="1"/>
  <c r="AE1905" i="1"/>
  <c r="AF1905" i="1"/>
  <c r="AG1905" i="1"/>
  <c r="AF1898" i="1"/>
  <c r="AG1898" i="1"/>
  <c r="AK1898" i="1"/>
  <c r="AK1896" i="1"/>
  <c r="AE1892" i="1"/>
  <c r="AF1892" i="1"/>
  <c r="AG1892" i="1"/>
  <c r="AI1876" i="1"/>
  <c r="AM1876" i="1"/>
  <c r="AN1876" i="1" s="1"/>
  <c r="BC1872" i="1"/>
  <c r="BD1863" i="1"/>
  <c r="AY1863" i="1"/>
  <c r="AZ1863" i="1"/>
  <c r="BC1837" i="1"/>
  <c r="P1833" i="1"/>
  <c r="R1833" i="1" s="1"/>
  <c r="AY1820" i="1"/>
  <c r="BC1820" i="1" s="1"/>
  <c r="AZ1820" i="1"/>
  <c r="BB1820" i="1"/>
  <c r="BA1820" i="1" s="1"/>
  <c r="BD1820" i="1"/>
  <c r="AY1817" i="1"/>
  <c r="BC1817" i="1" s="1"/>
  <c r="AZ1817" i="1"/>
  <c r="BB1817" i="1"/>
  <c r="BA1817" i="1" s="1"/>
  <c r="BD1817" i="1"/>
  <c r="R1801" i="1"/>
  <c r="AZ1799" i="1"/>
  <c r="BB1799" i="1"/>
  <c r="BA1799" i="1" s="1"/>
  <c r="BD1799" i="1"/>
  <c r="AD1795" i="1"/>
  <c r="AW1795" i="1"/>
  <c r="AX1795" i="1" s="1"/>
  <c r="N1795" i="1"/>
  <c r="O1795" i="1"/>
  <c r="Q1795" i="1"/>
  <c r="S1788" i="1"/>
  <c r="S1742" i="1"/>
  <c r="R1739" i="1"/>
  <c r="AD1727" i="1"/>
  <c r="N1727" i="1"/>
  <c r="O1727" i="1"/>
  <c r="Q1727" i="1"/>
  <c r="AW1727" i="1"/>
  <c r="AX1727" i="1" s="1"/>
  <c r="P1718" i="1"/>
  <c r="R1718" i="1" s="1"/>
  <c r="BB1710" i="1"/>
  <c r="BA1710" i="1" s="1"/>
  <c r="BD1710" i="1"/>
  <c r="AZ1710" i="1"/>
  <c r="AY1710" i="1"/>
  <c r="P1846" i="1"/>
  <c r="R1846" i="1" s="1"/>
  <c r="AL1840" i="1"/>
  <c r="AH1840" i="1"/>
  <c r="AM1839" i="1"/>
  <c r="AI1839" i="1"/>
  <c r="AJ1821" i="1"/>
  <c r="AW1802" i="1"/>
  <c r="AX1802" i="1" s="1"/>
  <c r="N1802" i="1"/>
  <c r="P1802" i="1" s="1"/>
  <c r="R1802" i="1" s="1"/>
  <c r="O1802" i="1"/>
  <c r="Q1802" i="1"/>
  <c r="AD1802" i="1"/>
  <c r="Q1781" i="1"/>
  <c r="AW1779" i="1"/>
  <c r="AX1779" i="1" s="1"/>
  <c r="N1779" i="1"/>
  <c r="O1779" i="1"/>
  <c r="Q1779" i="1"/>
  <c r="AD1779" i="1"/>
  <c r="AW1777" i="1"/>
  <c r="AX1777" i="1" s="1"/>
  <c r="N1777" i="1"/>
  <c r="P1777" i="1" s="1"/>
  <c r="R1777" i="1" s="1"/>
  <c r="O1777" i="1"/>
  <c r="Q1777" i="1"/>
  <c r="S1777" i="1" s="1"/>
  <c r="AD1777" i="1"/>
  <c r="AE1771" i="1"/>
  <c r="AF1771" i="1"/>
  <c r="AG1771" i="1"/>
  <c r="AK1771" i="1"/>
  <c r="AZ1755" i="1"/>
  <c r="BB1755" i="1"/>
  <c r="BA1755" i="1" s="1"/>
  <c r="BD1755" i="1"/>
  <c r="AY1755" i="1"/>
  <c r="AY1748" i="1"/>
  <c r="AZ1748" i="1"/>
  <c r="BB1748" i="1"/>
  <c r="BA1748" i="1" s="1"/>
  <c r="BC1748" i="1" s="1"/>
  <c r="BD1748" i="1"/>
  <c r="AH1747" i="1"/>
  <c r="AL1747" i="1"/>
  <c r="AL1741" i="1"/>
  <c r="AH1741" i="1"/>
  <c r="AL1735" i="1"/>
  <c r="AH1735" i="1"/>
  <c r="N1732" i="1"/>
  <c r="O1732" i="1"/>
  <c r="AD1732" i="1"/>
  <c r="AW1732" i="1"/>
  <c r="AX1732" i="1" s="1"/>
  <c r="Q1732" i="1"/>
  <c r="AD1857" i="1"/>
  <c r="AW1857" i="1"/>
  <c r="AX1857" i="1" s="1"/>
  <c r="Q1846" i="1"/>
  <c r="AD1846" i="1"/>
  <c r="O1845" i="1"/>
  <c r="P1845" i="1" s="1"/>
  <c r="R1845" i="1" s="1"/>
  <c r="Q1845" i="1"/>
  <c r="AD1845" i="1"/>
  <c r="BB1843" i="1"/>
  <c r="BA1843" i="1" s="1"/>
  <c r="BC1843" i="1"/>
  <c r="BD1843" i="1"/>
  <c r="S1843" i="1"/>
  <c r="M1829" i="1"/>
  <c r="K1831" i="1"/>
  <c r="AW1827" i="1"/>
  <c r="AX1827" i="1" s="1"/>
  <c r="N1827" i="1"/>
  <c r="O1827" i="1"/>
  <c r="Q1827" i="1"/>
  <c r="AD1827" i="1"/>
  <c r="N1819" i="1"/>
  <c r="O1819" i="1"/>
  <c r="Q1819" i="1"/>
  <c r="AD1819" i="1"/>
  <c r="AW1807" i="1"/>
  <c r="AX1807" i="1" s="1"/>
  <c r="N1807" i="1"/>
  <c r="O1807" i="1"/>
  <c r="Q1807" i="1"/>
  <c r="AD1807" i="1"/>
  <c r="AY1804" i="1"/>
  <c r="BC1804" i="1" s="1"/>
  <c r="AZ1804" i="1"/>
  <c r="BB1804" i="1"/>
  <c r="BA1804" i="1" s="1"/>
  <c r="R1794" i="1"/>
  <c r="N1792" i="1"/>
  <c r="O1792" i="1"/>
  <c r="AZ1789" i="1"/>
  <c r="BB1789" i="1"/>
  <c r="BA1789" i="1" s="1"/>
  <c r="BC1789" i="1" s="1"/>
  <c r="BD1789" i="1"/>
  <c r="AE1784" i="1"/>
  <c r="AF1784" i="1"/>
  <c r="AG1784" i="1"/>
  <c r="AD1783" i="1"/>
  <c r="AW1783" i="1"/>
  <c r="AX1783" i="1" s="1"/>
  <c r="N1783" i="1"/>
  <c r="O1783" i="1"/>
  <c r="Q1783" i="1"/>
  <c r="O1775" i="1"/>
  <c r="Q1775" i="1"/>
  <c r="AD1775" i="1"/>
  <c r="AW1775" i="1"/>
  <c r="AX1775" i="1" s="1"/>
  <c r="N1775" i="1"/>
  <c r="AE1770" i="1"/>
  <c r="AF1770" i="1"/>
  <c r="AG1770" i="1"/>
  <c r="AK1770" i="1"/>
  <c r="AL1767" i="1"/>
  <c r="AH1767" i="1"/>
  <c r="AE1762" i="1"/>
  <c r="AF1762" i="1"/>
  <c r="AG1762" i="1"/>
  <c r="AK1762" i="1"/>
  <c r="BD1752" i="1"/>
  <c r="AY1752" i="1"/>
  <c r="AZ1752" i="1"/>
  <c r="BC1752" i="1" s="1"/>
  <c r="BB1752" i="1"/>
  <c r="BA1752" i="1" s="1"/>
  <c r="AD1740" i="1"/>
  <c r="AW1740" i="1"/>
  <c r="AX1740" i="1" s="1"/>
  <c r="N1740" i="1"/>
  <c r="O1740" i="1"/>
  <c r="Q1740" i="1"/>
  <c r="Q1729" i="1"/>
  <c r="N1729" i="1"/>
  <c r="O1729" i="1"/>
  <c r="AD1729" i="1"/>
  <c r="AW1729" i="1"/>
  <c r="AX1729" i="1" s="1"/>
  <c r="BD1726" i="1"/>
  <c r="AY1726" i="1"/>
  <c r="AZ1726" i="1"/>
  <c r="BB1726" i="1"/>
  <c r="BA1726" i="1" s="1"/>
  <c r="BC1726" i="1"/>
  <c r="BC1721" i="1"/>
  <c r="AG2040" i="1"/>
  <c r="AI2038" i="1"/>
  <c r="AJ2038" i="1" s="1"/>
  <c r="AE2037" i="1"/>
  <c r="AG2035" i="1"/>
  <c r="BA2033" i="1"/>
  <c r="AI2033" i="1"/>
  <c r="AJ2033" i="1" s="1"/>
  <c r="AE2032" i="1"/>
  <c r="AG2030" i="1"/>
  <c r="BD2026" i="1"/>
  <c r="AY2025" i="1"/>
  <c r="AE2022" i="1"/>
  <c r="BD2021" i="1"/>
  <c r="AY2020" i="1"/>
  <c r="AE2017" i="1"/>
  <c r="AY2015" i="1"/>
  <c r="BC2015" i="1" s="1"/>
  <c r="AG2015" i="1"/>
  <c r="AI2013" i="1"/>
  <c r="AJ2013" i="1" s="1"/>
  <c r="AE2012" i="1"/>
  <c r="BD2011" i="1"/>
  <c r="AY2010" i="1"/>
  <c r="AG2010" i="1"/>
  <c r="AI2008" i="1"/>
  <c r="AJ2008" i="1" s="1"/>
  <c r="AE2007" i="1"/>
  <c r="AY2005" i="1"/>
  <c r="BC2005" i="1" s="1"/>
  <c r="AG2005" i="1"/>
  <c r="AI2003" i="1"/>
  <c r="AJ2003" i="1" s="1"/>
  <c r="AG1999" i="1"/>
  <c r="BC1996" i="1"/>
  <c r="AH1994" i="1"/>
  <c r="AJ1994" i="1" s="1"/>
  <c r="AY1992" i="1"/>
  <c r="AE1992" i="1"/>
  <c r="AI1989" i="1"/>
  <c r="AJ1989" i="1" s="1"/>
  <c r="AE1985" i="1"/>
  <c r="BA1982" i="1"/>
  <c r="AY1980" i="1"/>
  <c r="BC1980" i="1" s="1"/>
  <c r="BC1979" i="1"/>
  <c r="AK1978" i="1"/>
  <c r="AY1974" i="1"/>
  <c r="BC1974" i="1" s="1"/>
  <c r="BA1972" i="1"/>
  <c r="AI1969" i="1"/>
  <c r="AJ1969" i="1" s="1"/>
  <c r="AK1968" i="1"/>
  <c r="AY1964" i="1"/>
  <c r="BA1962" i="1"/>
  <c r="AY1960" i="1"/>
  <c r="AZ1960" i="1"/>
  <c r="BA1960" i="1"/>
  <c r="AK1959" i="1"/>
  <c r="AE1959" i="1"/>
  <c r="AM1955" i="1"/>
  <c r="AG1951" i="1"/>
  <c r="AG1948" i="1"/>
  <c r="AK1948" i="1"/>
  <c r="AE1947" i="1"/>
  <c r="AF1947" i="1"/>
  <c r="AG1947" i="1"/>
  <c r="AK1946" i="1"/>
  <c r="AN1946" i="1" s="1"/>
  <c r="AL1938" i="1"/>
  <c r="AI1921" i="1"/>
  <c r="AM1921" i="1"/>
  <c r="BC1914" i="1"/>
  <c r="AY1912" i="1"/>
  <c r="AZ1912" i="1"/>
  <c r="AK1909" i="1"/>
  <c r="AE1909" i="1"/>
  <c r="AF1909" i="1"/>
  <c r="BD1907" i="1"/>
  <c r="AH1906" i="1"/>
  <c r="AJ1906" i="1" s="1"/>
  <c r="AL1906" i="1"/>
  <c r="AY1903" i="1"/>
  <c r="AZ1903" i="1"/>
  <c r="BA1903" i="1"/>
  <c r="BC1903" i="1"/>
  <c r="BD1903" i="1"/>
  <c r="AE1900" i="1"/>
  <c r="AF1900" i="1"/>
  <c r="AG1900" i="1"/>
  <c r="AF1893" i="1"/>
  <c r="AG1893" i="1"/>
  <c r="AK1893" i="1"/>
  <c r="AK1891" i="1"/>
  <c r="AE1887" i="1"/>
  <c r="AF1887" i="1"/>
  <c r="AG1887" i="1"/>
  <c r="AD1874" i="1"/>
  <c r="S1871" i="1"/>
  <c r="R1870" i="1"/>
  <c r="S1870" i="1" s="1"/>
  <c r="R1867" i="1"/>
  <c r="BC1864" i="1"/>
  <c r="BD1860" i="1"/>
  <c r="AY1860" i="1"/>
  <c r="AZ1860" i="1"/>
  <c r="S1839" i="1"/>
  <c r="N1825" i="1"/>
  <c r="O1825" i="1"/>
  <c r="Q1825" i="1"/>
  <c r="AD1825" i="1"/>
  <c r="S1824" i="1"/>
  <c r="O1816" i="1"/>
  <c r="P1816" i="1" s="1"/>
  <c r="Q1816" i="1"/>
  <c r="S1816" i="1" s="1"/>
  <c r="AD1816" i="1"/>
  <c r="AW1816" i="1"/>
  <c r="AX1816" i="1" s="1"/>
  <c r="AE1808" i="1"/>
  <c r="AF1808" i="1"/>
  <c r="AG1808" i="1"/>
  <c r="AK1808" i="1"/>
  <c r="AY1801" i="1"/>
  <c r="AZ1801" i="1"/>
  <c r="BB1801" i="1"/>
  <c r="BA1801" i="1" s="1"/>
  <c r="BD1801" i="1"/>
  <c r="AE1797" i="1"/>
  <c r="AF1797" i="1"/>
  <c r="AG1797" i="1"/>
  <c r="AD1796" i="1"/>
  <c r="AW1796" i="1"/>
  <c r="AX1796" i="1" s="1"/>
  <c r="N1796" i="1"/>
  <c r="P1796" i="1" s="1"/>
  <c r="R1796" i="1" s="1"/>
  <c r="O1796" i="1"/>
  <c r="Q1796" i="1"/>
  <c r="M1792" i="1"/>
  <c r="AY1781" i="1"/>
  <c r="BC1781" i="1" s="1"/>
  <c r="AZ1781" i="1"/>
  <c r="BB1781" i="1"/>
  <c r="BA1781" i="1" s="1"/>
  <c r="AY1778" i="1"/>
  <c r="BC1778" i="1" s="1"/>
  <c r="AZ1778" i="1"/>
  <c r="BB1778" i="1"/>
  <c r="BA1778" i="1" s="1"/>
  <c r="BD1778" i="1"/>
  <c r="AY1776" i="1"/>
  <c r="AZ1776" i="1"/>
  <c r="BC1776" i="1" s="1"/>
  <c r="BB1776" i="1"/>
  <c r="BA1776" i="1" s="1"/>
  <c r="BD1776" i="1"/>
  <c r="S1767" i="1"/>
  <c r="AI1758" i="1"/>
  <c r="AM1758" i="1"/>
  <c r="P1747" i="1"/>
  <c r="R1747" i="1" s="1"/>
  <c r="S1747" i="1" s="1"/>
  <c r="AL1739" i="1"/>
  <c r="AH1739" i="1"/>
  <c r="S1736" i="1"/>
  <c r="AF2040" i="1"/>
  <c r="AF2035" i="1"/>
  <c r="AZ2033" i="1"/>
  <c r="BC2033" i="1" s="1"/>
  <c r="AF2030" i="1"/>
  <c r="AZ1982" i="1"/>
  <c r="BC1982" i="1" s="1"/>
  <c r="AG1982" i="1"/>
  <c r="AZ1972" i="1"/>
  <c r="BC1972" i="1" s="1"/>
  <c r="AE1972" i="1"/>
  <c r="AF1972" i="1"/>
  <c r="AZ1971" i="1"/>
  <c r="BD1970" i="1"/>
  <c r="AZ1962" i="1"/>
  <c r="BC1962" i="1" s="1"/>
  <c r="AF1953" i="1"/>
  <c r="AF1951" i="1"/>
  <c r="AG1949" i="1"/>
  <c r="BA1947" i="1"/>
  <c r="AY1945" i="1"/>
  <c r="AZ1945" i="1"/>
  <c r="BA1945" i="1"/>
  <c r="AK1944" i="1"/>
  <c r="AE1944" i="1"/>
  <c r="AI1936" i="1"/>
  <c r="AJ1936" i="1" s="1"/>
  <c r="AM1936" i="1"/>
  <c r="AZ1931" i="1"/>
  <c r="BA1931" i="1"/>
  <c r="BC1931" i="1"/>
  <c r="BD1931" i="1"/>
  <c r="BC1929" i="1"/>
  <c r="AY1927" i="1"/>
  <c r="AZ1927" i="1"/>
  <c r="AK1924" i="1"/>
  <c r="AE1924" i="1"/>
  <c r="AF1924" i="1"/>
  <c r="AH1923" i="1"/>
  <c r="AL1923" i="1"/>
  <c r="BD1922" i="1"/>
  <c r="AH1921" i="1"/>
  <c r="AL1921" i="1"/>
  <c r="AN1921" i="1" s="1"/>
  <c r="AY1918" i="1"/>
  <c r="AZ1918" i="1"/>
  <c r="BA1918" i="1"/>
  <c r="BC1918" i="1"/>
  <c r="BD1918" i="1"/>
  <c r="AE1915" i="1"/>
  <c r="AF1915" i="1"/>
  <c r="AG1915" i="1"/>
  <c r="AF1908" i="1"/>
  <c r="AG1908" i="1"/>
  <c r="AK1908" i="1"/>
  <c r="AK1906" i="1"/>
  <c r="AE1902" i="1"/>
  <c r="AF1902" i="1"/>
  <c r="AG1902" i="1"/>
  <c r="AI1886" i="1"/>
  <c r="AM1886" i="1"/>
  <c r="BC1879" i="1"/>
  <c r="AY1877" i="1"/>
  <c r="AZ1877" i="1"/>
  <c r="Q1869" i="1"/>
  <c r="S1869" i="1" s="1"/>
  <c r="AD1869" i="1"/>
  <c r="O1868" i="1"/>
  <c r="Q1868" i="1"/>
  <c r="AD1868" i="1"/>
  <c r="BD1858" i="1"/>
  <c r="AY1858" i="1"/>
  <c r="AZ1858" i="1"/>
  <c r="AH1854" i="1"/>
  <c r="AL1854" i="1"/>
  <c r="AW1846" i="1"/>
  <c r="AX1846" i="1" s="1"/>
  <c r="AZ1841" i="1"/>
  <c r="BC1841" i="1" s="1"/>
  <c r="BC1839" i="1"/>
  <c r="AL1836" i="1"/>
  <c r="AH1836" i="1"/>
  <c r="S1834" i="1"/>
  <c r="N1822" i="1"/>
  <c r="M1823" i="1"/>
  <c r="O1822" i="1"/>
  <c r="Q1822" i="1"/>
  <c r="AD1822" i="1"/>
  <c r="N1817" i="1"/>
  <c r="O1817" i="1"/>
  <c r="Q1817" i="1"/>
  <c r="AD1817" i="1"/>
  <c r="AY1806" i="1"/>
  <c r="AZ1806" i="1"/>
  <c r="BB1806" i="1"/>
  <c r="BA1806" i="1" s="1"/>
  <c r="BC1806" i="1"/>
  <c r="BD1806" i="1"/>
  <c r="AY1794" i="1"/>
  <c r="AZ1794" i="1"/>
  <c r="BB1794" i="1"/>
  <c r="BA1794" i="1" s="1"/>
  <c r="BC1794" i="1" s="1"/>
  <c r="AD1786" i="1"/>
  <c r="AW1786" i="1"/>
  <c r="AX1786" i="1" s="1"/>
  <c r="N1786" i="1"/>
  <c r="O1786" i="1"/>
  <c r="Q1786" i="1"/>
  <c r="AY1763" i="1"/>
  <c r="AZ1763" i="1"/>
  <c r="BC1763" i="1" s="1"/>
  <c r="BB1763" i="1"/>
  <c r="BA1763" i="1" s="1"/>
  <c r="BD1763" i="1"/>
  <c r="S1750" i="1"/>
  <c r="AZ1743" i="1"/>
  <c r="BB1743" i="1"/>
  <c r="BA1743" i="1" s="1"/>
  <c r="BD1743" i="1"/>
  <c r="AY1743" i="1"/>
  <c r="S1739" i="1"/>
  <c r="R1735" i="1"/>
  <c r="O1731" i="1"/>
  <c r="N1731" i="1"/>
  <c r="Q1731" i="1"/>
  <c r="AD1731" i="1"/>
  <c r="AW1731" i="1"/>
  <c r="AX1731" i="1" s="1"/>
  <c r="AE2040" i="1"/>
  <c r="AE2035" i="1"/>
  <c r="AE2030" i="1"/>
  <c r="AG2028" i="1"/>
  <c r="AJ2028" i="1" s="1"/>
  <c r="BA2026" i="1"/>
  <c r="BC2026" i="1" s="1"/>
  <c r="AG2023" i="1"/>
  <c r="AJ2023" i="1" s="1"/>
  <c r="BA2021" i="1"/>
  <c r="AG2018" i="1"/>
  <c r="AE2015" i="1"/>
  <c r="AE2010" i="1"/>
  <c r="AE2005" i="1"/>
  <c r="AF2001" i="1"/>
  <c r="AE1999" i="1"/>
  <c r="AZ1996" i="1"/>
  <c r="AZ1989" i="1"/>
  <c r="BC1989" i="1" s="1"/>
  <c r="AE1982" i="1"/>
  <c r="AZ1979" i="1"/>
  <c r="AF1978" i="1"/>
  <c r="AF1968" i="1"/>
  <c r="AE1951" i="1"/>
  <c r="AZ1947" i="1"/>
  <c r="BC1947" i="1" s="1"/>
  <c r="AL1936" i="1"/>
  <c r="AN1936" i="1" s="1"/>
  <c r="AY1933" i="1"/>
  <c r="AZ1933" i="1"/>
  <c r="BA1933" i="1"/>
  <c r="BD1933" i="1"/>
  <c r="AE1930" i="1"/>
  <c r="AF1930" i="1"/>
  <c r="AG1930" i="1"/>
  <c r="AF1923" i="1"/>
  <c r="AG1923" i="1"/>
  <c r="AK1923" i="1"/>
  <c r="AE1917" i="1"/>
  <c r="AF1917" i="1"/>
  <c r="AG1917" i="1"/>
  <c r="AI1901" i="1"/>
  <c r="AM1901" i="1"/>
  <c r="AN1901" i="1" s="1"/>
  <c r="AY1892" i="1"/>
  <c r="BC1892" i="1" s="1"/>
  <c r="AZ1892" i="1"/>
  <c r="AK1889" i="1"/>
  <c r="AE1889" i="1"/>
  <c r="AF1889" i="1"/>
  <c r="AH1886" i="1"/>
  <c r="AJ1886" i="1" s="1"/>
  <c r="AL1886" i="1"/>
  <c r="AY1883" i="1"/>
  <c r="AZ1883" i="1"/>
  <c r="BA1883" i="1"/>
  <c r="BC1883" i="1"/>
  <c r="BD1883" i="1"/>
  <c r="AE1880" i="1"/>
  <c r="AF1880" i="1"/>
  <c r="AG1880" i="1"/>
  <c r="AY1874" i="1"/>
  <c r="AZ1874" i="1"/>
  <c r="BD1873" i="1"/>
  <c r="AY1873" i="1"/>
  <c r="AZ1873" i="1"/>
  <c r="BC1871" i="1"/>
  <c r="AY1866" i="1"/>
  <c r="BC1866" i="1" s="1"/>
  <c r="AZ1866" i="1"/>
  <c r="BB1866" i="1"/>
  <c r="BA1866" i="1" s="1"/>
  <c r="AF1865" i="1"/>
  <c r="AG1865" i="1"/>
  <c r="AK1865" i="1"/>
  <c r="AY1864" i="1"/>
  <c r="AZ1864" i="1"/>
  <c r="AN1863" i="1"/>
  <c r="AG1854" i="1"/>
  <c r="AK1854" i="1"/>
  <c r="AW1845" i="1"/>
  <c r="AX1845" i="1" s="1"/>
  <c r="S1836" i="1"/>
  <c r="AY1833" i="1"/>
  <c r="AZ1833" i="1"/>
  <c r="BB1833" i="1"/>
  <c r="BA1833" i="1" s="1"/>
  <c r="BC1833" i="1"/>
  <c r="BD1833" i="1"/>
  <c r="AY1824" i="1"/>
  <c r="AZ1824" i="1"/>
  <c r="BB1824" i="1"/>
  <c r="BA1824" i="1" s="1"/>
  <c r="BC1824" i="1" s="1"/>
  <c r="BD1824" i="1"/>
  <c r="R1816" i="1"/>
  <c r="AL1811" i="1"/>
  <c r="AH1811" i="1"/>
  <c r="AD1809" i="1"/>
  <c r="AW1809" i="1"/>
  <c r="AX1809" i="1" s="1"/>
  <c r="N1809" i="1"/>
  <c r="O1809" i="1"/>
  <c r="Q1809" i="1"/>
  <c r="AW1803" i="1"/>
  <c r="AX1803" i="1" s="1"/>
  <c r="N1803" i="1"/>
  <c r="O1803" i="1"/>
  <c r="Q1803" i="1"/>
  <c r="AD1803" i="1"/>
  <c r="AY1791" i="1"/>
  <c r="AZ1791" i="1"/>
  <c r="BB1791" i="1"/>
  <c r="BA1791" i="1" s="1"/>
  <c r="BC1791" i="1"/>
  <c r="BD1791" i="1"/>
  <c r="AE1787" i="1"/>
  <c r="AF1787" i="1"/>
  <c r="AG1787" i="1"/>
  <c r="AZ1774" i="1"/>
  <c r="BB1774" i="1"/>
  <c r="BA1774" i="1" s="1"/>
  <c r="BD1774" i="1"/>
  <c r="AY1774" i="1"/>
  <c r="BC1774" i="1" s="1"/>
  <c r="AE1772" i="1"/>
  <c r="AF1772" i="1"/>
  <c r="AG1772" i="1"/>
  <c r="AK1772" i="1"/>
  <c r="P1765" i="1"/>
  <c r="R1765" i="1" s="1"/>
  <c r="R1759" i="1"/>
  <c r="AH1757" i="1"/>
  <c r="AL1757" i="1"/>
  <c r="AN1757" i="1" s="1"/>
  <c r="AE1751" i="1"/>
  <c r="AF1751" i="1"/>
  <c r="AG1751" i="1"/>
  <c r="AK1751" i="1"/>
  <c r="AH1720" i="1"/>
  <c r="AL1720" i="1"/>
  <c r="BA1971" i="1"/>
  <c r="BC1971" i="1" s="1"/>
  <c r="BD1971" i="1"/>
  <c r="AE1970" i="1"/>
  <c r="AG1970" i="1"/>
  <c r="AE1968" i="1"/>
  <c r="AG1953" i="1"/>
  <c r="AK1953" i="1"/>
  <c r="AE1952" i="1"/>
  <c r="AF1952" i="1"/>
  <c r="AG1952" i="1"/>
  <c r="AE1932" i="1"/>
  <c r="AF1932" i="1"/>
  <c r="AG1932" i="1"/>
  <c r="AI1916" i="1"/>
  <c r="AM1916" i="1"/>
  <c r="BC1909" i="1"/>
  <c r="AY1907" i="1"/>
  <c r="AZ1907" i="1"/>
  <c r="AK1904" i="1"/>
  <c r="AE1904" i="1"/>
  <c r="AF1904" i="1"/>
  <c r="AH1901" i="1"/>
  <c r="AJ1901" i="1" s="1"/>
  <c r="AL1901" i="1"/>
  <c r="AY1898" i="1"/>
  <c r="AZ1898" i="1"/>
  <c r="BA1898" i="1"/>
  <c r="BC1898" i="1"/>
  <c r="BD1898" i="1"/>
  <c r="AE1895" i="1"/>
  <c r="AF1895" i="1"/>
  <c r="AG1895" i="1"/>
  <c r="AF1888" i="1"/>
  <c r="AG1888" i="1"/>
  <c r="AK1888" i="1"/>
  <c r="AN1886" i="1"/>
  <c r="AE1882" i="1"/>
  <c r="AF1882" i="1"/>
  <c r="AG1882" i="1"/>
  <c r="AH1875" i="1"/>
  <c r="AL1875" i="1"/>
  <c r="BD1874" i="1"/>
  <c r="AW1869" i="1"/>
  <c r="AX1869" i="1" s="1"/>
  <c r="AD1862" i="1"/>
  <c r="AW1862" i="1"/>
  <c r="AX1862" i="1" s="1"/>
  <c r="N1862" i="1"/>
  <c r="O1862" i="1"/>
  <c r="N1855" i="1"/>
  <c r="O1855" i="1"/>
  <c r="Q1855" i="1"/>
  <c r="AF1853" i="1"/>
  <c r="AG1853" i="1"/>
  <c r="AK1853" i="1"/>
  <c r="N1850" i="1"/>
  <c r="P1850" i="1" s="1"/>
  <c r="R1850" i="1" s="1"/>
  <c r="O1850" i="1"/>
  <c r="Q1850" i="1"/>
  <c r="S1850" i="1" s="1"/>
  <c r="AD1850" i="1"/>
  <c r="N1848" i="1"/>
  <c r="O1848" i="1"/>
  <c r="Q1848" i="1"/>
  <c r="AD1848" i="1"/>
  <c r="Q1844" i="1"/>
  <c r="S1844" i="1" s="1"/>
  <c r="AD1844" i="1"/>
  <c r="BB1841" i="1"/>
  <c r="BA1841" i="1" s="1"/>
  <c r="BD1841" i="1"/>
  <c r="S1841" i="1"/>
  <c r="AW1832" i="1"/>
  <c r="AX1832" i="1" s="1"/>
  <c r="N1832" i="1"/>
  <c r="O1832" i="1"/>
  <c r="Q1832" i="1"/>
  <c r="AD1832" i="1"/>
  <c r="M1828" i="1"/>
  <c r="AU1828" i="1"/>
  <c r="S1811" i="1"/>
  <c r="AE1804" i="1"/>
  <c r="AF1804" i="1"/>
  <c r="AG1804" i="1"/>
  <c r="AK1804" i="1"/>
  <c r="O1800" i="1"/>
  <c r="P1800" i="1" s="1"/>
  <c r="R1800" i="1" s="1"/>
  <c r="Q1800" i="1"/>
  <c r="AD1800" i="1"/>
  <c r="AW1800" i="1"/>
  <c r="AX1800" i="1" s="1"/>
  <c r="R1797" i="1"/>
  <c r="S1797" i="1" s="1"/>
  <c r="AW1780" i="1"/>
  <c r="AX1780" i="1" s="1"/>
  <c r="N1780" i="1"/>
  <c r="O1780" i="1"/>
  <c r="Q1780" i="1"/>
  <c r="AD1780" i="1"/>
  <c r="AL1756" i="1"/>
  <c r="AH1756" i="1"/>
  <c r="AY1754" i="1"/>
  <c r="AZ1754" i="1"/>
  <c r="BB1754" i="1"/>
  <c r="BA1754" i="1" s="1"/>
  <c r="BC1754" i="1" s="1"/>
  <c r="BD1754" i="1"/>
  <c r="AN1752" i="1"/>
  <c r="BC1751" i="1"/>
  <c r="AE1746" i="1"/>
  <c r="AF1746" i="1"/>
  <c r="AG1746" i="1"/>
  <c r="AK1746" i="1"/>
  <c r="BB1691" i="1"/>
  <c r="BA1691" i="1" s="1"/>
  <c r="BC1691" i="1"/>
  <c r="BD1691" i="1"/>
  <c r="AY1691" i="1"/>
  <c r="AZ1691" i="1"/>
  <c r="Q1689" i="1"/>
  <c r="AD1689" i="1"/>
  <c r="AW1689" i="1"/>
  <c r="AX1689" i="1" s="1"/>
  <c r="N1689" i="1"/>
  <c r="O1689" i="1"/>
  <c r="P1670" i="1"/>
  <c r="R1670" i="1" s="1"/>
  <c r="S1670" i="1" s="1"/>
  <c r="AY1970" i="1"/>
  <c r="AZ1970" i="1"/>
  <c r="AI1956" i="1"/>
  <c r="AJ1956" i="1" s="1"/>
  <c r="AM1956" i="1"/>
  <c r="AY1950" i="1"/>
  <c r="BC1950" i="1" s="1"/>
  <c r="AZ1950" i="1"/>
  <c r="BA1950" i="1"/>
  <c r="AK1949" i="1"/>
  <c r="AE1949" i="1"/>
  <c r="AG1938" i="1"/>
  <c r="AJ1938" i="1" s="1"/>
  <c r="AK1938" i="1"/>
  <c r="AN1938" i="1" s="1"/>
  <c r="AE1937" i="1"/>
  <c r="AF1937" i="1"/>
  <c r="AG1937" i="1"/>
  <c r="AI1931" i="1"/>
  <c r="AM1931" i="1"/>
  <c r="AZ1926" i="1"/>
  <c r="BA1926" i="1"/>
  <c r="BC1926" i="1"/>
  <c r="BD1926" i="1"/>
  <c r="BC1924" i="1"/>
  <c r="AY1922" i="1"/>
  <c r="BC1922" i="1" s="1"/>
  <c r="AZ1922" i="1"/>
  <c r="AK1919" i="1"/>
  <c r="AE1919" i="1"/>
  <c r="AF1919" i="1"/>
  <c r="AH1918" i="1"/>
  <c r="AL1918" i="1"/>
  <c r="AH1916" i="1"/>
  <c r="AJ1916" i="1" s="1"/>
  <c r="AL1916" i="1"/>
  <c r="AY1913" i="1"/>
  <c r="AZ1913" i="1"/>
  <c r="BA1913" i="1"/>
  <c r="BD1913" i="1"/>
  <c r="AE1910" i="1"/>
  <c r="AF1910" i="1"/>
  <c r="AG1910" i="1"/>
  <c r="AF1903" i="1"/>
  <c r="AG1903" i="1"/>
  <c r="AK1903" i="1"/>
  <c r="BC1900" i="1"/>
  <c r="AE1897" i="1"/>
  <c r="AF1897" i="1"/>
  <c r="AG1897" i="1"/>
  <c r="AI1881" i="1"/>
  <c r="AM1881" i="1"/>
  <c r="AZ1876" i="1"/>
  <c r="BA1876" i="1"/>
  <c r="BD1876" i="1"/>
  <c r="AF1875" i="1"/>
  <c r="AG1875" i="1"/>
  <c r="AK1875" i="1"/>
  <c r="AW1868" i="1"/>
  <c r="AX1868" i="1" s="1"/>
  <c r="Q1857" i="1"/>
  <c r="S1857" i="1" s="1"/>
  <c r="N1851" i="1"/>
  <c r="P1851" i="1" s="1"/>
  <c r="R1851" i="1" s="1"/>
  <c r="O1851" i="1"/>
  <c r="Q1851" i="1"/>
  <c r="S1851" i="1" s="1"/>
  <c r="AD1851" i="1"/>
  <c r="AL1842" i="1"/>
  <c r="AH1842" i="1"/>
  <c r="AM1837" i="1"/>
  <c r="AN1837" i="1" s="1"/>
  <c r="AI1837" i="1"/>
  <c r="N1830" i="1"/>
  <c r="P1830" i="1" s="1"/>
  <c r="R1830" i="1" s="1"/>
  <c r="O1830" i="1"/>
  <c r="Q1830" i="1"/>
  <c r="AD1830" i="1"/>
  <c r="M1826" i="1"/>
  <c r="AI1824" i="1"/>
  <c r="AM1824" i="1"/>
  <c r="R1820" i="1"/>
  <c r="AZ1815" i="1"/>
  <c r="BB1815" i="1"/>
  <c r="BA1815" i="1" s="1"/>
  <c r="BC1815" i="1"/>
  <c r="BD1815" i="1"/>
  <c r="AL1813" i="1"/>
  <c r="AH1813" i="1"/>
  <c r="AI1806" i="1"/>
  <c r="AM1806" i="1"/>
  <c r="N1801" i="1"/>
  <c r="P1801" i="1" s="1"/>
  <c r="O1801" i="1"/>
  <c r="Q1801" i="1"/>
  <c r="AD1801" i="1"/>
  <c r="AW1793" i="1"/>
  <c r="AX1793" i="1" s="1"/>
  <c r="N1793" i="1"/>
  <c r="O1793" i="1"/>
  <c r="Q1793" i="1"/>
  <c r="AD1793" i="1"/>
  <c r="P1790" i="1"/>
  <c r="R1790" i="1" s="1"/>
  <c r="AE1781" i="1"/>
  <c r="AF1781" i="1"/>
  <c r="AG1781" i="1"/>
  <c r="AK1781" i="1"/>
  <c r="AL1768" i="1"/>
  <c r="AH1768" i="1"/>
  <c r="AY1764" i="1"/>
  <c r="AZ1764" i="1"/>
  <c r="BB1764" i="1"/>
  <c r="BA1764" i="1" s="1"/>
  <c r="BC1764" i="1" s="1"/>
  <c r="BD1764" i="1"/>
  <c r="AH1763" i="1"/>
  <c r="AL1763" i="1"/>
  <c r="AI1753" i="1"/>
  <c r="AM1753" i="1"/>
  <c r="AZ1744" i="1"/>
  <c r="BB1744" i="1"/>
  <c r="BA1744" i="1" s="1"/>
  <c r="BD1744" i="1"/>
  <c r="AY1744" i="1"/>
  <c r="BC1734" i="1"/>
  <c r="AD1728" i="1"/>
  <c r="AW1728" i="1"/>
  <c r="AX1728" i="1" s="1"/>
  <c r="N1728" i="1"/>
  <c r="O1728" i="1"/>
  <c r="Q1728" i="1"/>
  <c r="AZ1694" i="1"/>
  <c r="BC1694" i="1" s="1"/>
  <c r="BB1694" i="1"/>
  <c r="BA1694" i="1" s="1"/>
  <c r="BD1694" i="1"/>
  <c r="AY1694" i="1"/>
  <c r="BC1998" i="1"/>
  <c r="AK1992" i="1"/>
  <c r="AL1991" i="1"/>
  <c r="AK1979" i="1"/>
  <c r="AN1979" i="1" s="1"/>
  <c r="AY1978" i="1"/>
  <c r="BC1978" i="1" s="1"/>
  <c r="AY1968" i="1"/>
  <c r="BC1968" i="1" s="1"/>
  <c r="BA1968" i="1"/>
  <c r="AL1956" i="1"/>
  <c r="AE1955" i="1"/>
  <c r="AG1955" i="1"/>
  <c r="AM1954" i="1"/>
  <c r="AY1953" i="1"/>
  <c r="BA1953" i="1"/>
  <c r="BC1953" i="1" s="1"/>
  <c r="BD1953" i="1"/>
  <c r="BA1951" i="1"/>
  <c r="BC1951" i="1" s="1"/>
  <c r="BD1951" i="1"/>
  <c r="AI1941" i="1"/>
  <c r="AM1941" i="1"/>
  <c r="AK1934" i="1"/>
  <c r="AE1934" i="1"/>
  <c r="AF1934" i="1"/>
  <c r="AH1933" i="1"/>
  <c r="AL1933" i="1"/>
  <c r="AH1931" i="1"/>
  <c r="AJ1931" i="1" s="1"/>
  <c r="AL1931" i="1"/>
  <c r="AY1928" i="1"/>
  <c r="AZ1928" i="1"/>
  <c r="BA1928" i="1"/>
  <c r="BC1928" i="1"/>
  <c r="BD1928" i="1"/>
  <c r="AE1925" i="1"/>
  <c r="AF1925" i="1"/>
  <c r="AG1925" i="1"/>
  <c r="AF1918" i="1"/>
  <c r="AG1918" i="1"/>
  <c r="AK1918" i="1"/>
  <c r="AK1916" i="1"/>
  <c r="AE1912" i="1"/>
  <c r="AF1912" i="1"/>
  <c r="AG1912" i="1"/>
  <c r="AI1896" i="1"/>
  <c r="AJ1896" i="1" s="1"/>
  <c r="AM1896" i="1"/>
  <c r="AZ1891" i="1"/>
  <c r="BA1891" i="1"/>
  <c r="BC1891" i="1"/>
  <c r="BD1891" i="1"/>
  <c r="BC1889" i="1"/>
  <c r="AY1887" i="1"/>
  <c r="BC1887" i="1" s="1"/>
  <c r="AZ1887" i="1"/>
  <c r="AK1884" i="1"/>
  <c r="AE1884" i="1"/>
  <c r="AF1884" i="1"/>
  <c r="AH1883" i="1"/>
  <c r="AL1883" i="1"/>
  <c r="AH1881" i="1"/>
  <c r="AL1881" i="1"/>
  <c r="AY1878" i="1"/>
  <c r="AZ1878" i="1"/>
  <c r="BC1878" i="1" s="1"/>
  <c r="BA1878" i="1"/>
  <c r="BD1878" i="1"/>
  <c r="BB1874" i="1"/>
  <c r="BA1874" i="1" s="1"/>
  <c r="BC1874" i="1" s="1"/>
  <c r="AN1872" i="1"/>
  <c r="AN1860" i="1"/>
  <c r="R1854" i="1"/>
  <c r="N1852" i="1"/>
  <c r="O1852" i="1"/>
  <c r="O1849" i="1"/>
  <c r="P1849" i="1" s="1"/>
  <c r="Q1849" i="1"/>
  <c r="AD1849" i="1"/>
  <c r="O1847" i="1"/>
  <c r="P1847" i="1" s="1"/>
  <c r="R1847" i="1" s="1"/>
  <c r="Q1847" i="1"/>
  <c r="AD1847" i="1"/>
  <c r="AW1844" i="1"/>
  <c r="AX1844" i="1" s="1"/>
  <c r="S1842" i="1"/>
  <c r="AL1838" i="1"/>
  <c r="AH1838" i="1"/>
  <c r="AY1821" i="1"/>
  <c r="BC1821" i="1" s="1"/>
  <c r="AZ1821" i="1"/>
  <c r="BB1821" i="1"/>
  <c r="BA1821" i="1" s="1"/>
  <c r="BD1821" i="1"/>
  <c r="AW1819" i="1"/>
  <c r="AX1819" i="1" s="1"/>
  <c r="M1818" i="1"/>
  <c r="R1814" i="1"/>
  <c r="S1814" i="1" s="1"/>
  <c r="AD1810" i="1"/>
  <c r="AW1810" i="1"/>
  <c r="AX1810" i="1" s="1"/>
  <c r="N1810" i="1"/>
  <c r="O1810" i="1"/>
  <c r="Q1810" i="1"/>
  <c r="AD1805" i="1"/>
  <c r="AW1805" i="1"/>
  <c r="AX1805" i="1" s="1"/>
  <c r="N1805" i="1"/>
  <c r="O1805" i="1"/>
  <c r="Q1805" i="1"/>
  <c r="S1798" i="1"/>
  <c r="AE1794" i="1"/>
  <c r="AF1794" i="1"/>
  <c r="AG1794" i="1"/>
  <c r="AK1794" i="1"/>
  <c r="R1787" i="1"/>
  <c r="S1787" i="1" s="1"/>
  <c r="AK1784" i="1"/>
  <c r="P1781" i="1"/>
  <c r="R1781" i="1" s="1"/>
  <c r="R1772" i="1"/>
  <c r="S1772" i="1" s="1"/>
  <c r="AE1769" i="1"/>
  <c r="AF1769" i="1"/>
  <c r="AG1769" i="1"/>
  <c r="AK1769" i="1"/>
  <c r="AY1759" i="1"/>
  <c r="AZ1759" i="1"/>
  <c r="BB1759" i="1"/>
  <c r="BA1759" i="1" s="1"/>
  <c r="BC1759" i="1"/>
  <c r="BD1759" i="1"/>
  <c r="BC1758" i="1"/>
  <c r="BD1757" i="1"/>
  <c r="AY1757" i="1"/>
  <c r="BC1757" i="1" s="1"/>
  <c r="AZ1757" i="1"/>
  <c r="BB1757" i="1"/>
  <c r="BA1757" i="1" s="1"/>
  <c r="AH1752" i="1"/>
  <c r="AL1752" i="1"/>
  <c r="AY1747" i="1"/>
  <c r="AZ1747" i="1"/>
  <c r="BB1747" i="1"/>
  <c r="BA1747" i="1" s="1"/>
  <c r="BC1747" i="1"/>
  <c r="BD1747" i="1"/>
  <c r="R1741" i="1"/>
  <c r="S1741" i="1" s="1"/>
  <c r="AG1704" i="1"/>
  <c r="AK1704" i="1"/>
  <c r="AE1704" i="1"/>
  <c r="AF1704" i="1"/>
  <c r="AE1976" i="1"/>
  <c r="AK1972" i="1"/>
  <c r="AM1971" i="1"/>
  <c r="AN1971" i="1" s="1"/>
  <c r="AK1969" i="1"/>
  <c r="AN1969" i="1" s="1"/>
  <c r="AE1966" i="1"/>
  <c r="AK1956" i="1"/>
  <c r="AN1956" i="1" s="1"/>
  <c r="AK1947" i="1"/>
  <c r="BD1942" i="1"/>
  <c r="AE1941" i="1"/>
  <c r="AZ1937" i="1"/>
  <c r="BC1937" i="1" s="1"/>
  <c r="AF1933" i="1"/>
  <c r="AG1933" i="1"/>
  <c r="AK1933" i="1"/>
  <c r="AK1931" i="1"/>
  <c r="AN1931" i="1" s="1"/>
  <c r="AE1927" i="1"/>
  <c r="AF1927" i="1"/>
  <c r="AG1927" i="1"/>
  <c r="AJ1926" i="1"/>
  <c r="BA1917" i="1"/>
  <c r="AI1911" i="1"/>
  <c r="AJ1911" i="1" s="1"/>
  <c r="AM1911" i="1"/>
  <c r="BC1904" i="1"/>
  <c r="AY1902" i="1"/>
  <c r="BC1902" i="1" s="1"/>
  <c r="AZ1902" i="1"/>
  <c r="AK1899" i="1"/>
  <c r="AE1899" i="1"/>
  <c r="AF1899" i="1"/>
  <c r="AE1898" i="1"/>
  <c r="AH1896" i="1"/>
  <c r="AL1896" i="1"/>
  <c r="AY1893" i="1"/>
  <c r="AZ1893" i="1"/>
  <c r="BA1893" i="1"/>
  <c r="BC1893" i="1" s="1"/>
  <c r="BD1893" i="1"/>
  <c r="AE1890" i="1"/>
  <c r="AF1890" i="1"/>
  <c r="AG1890" i="1"/>
  <c r="AK1887" i="1"/>
  <c r="AF1883" i="1"/>
  <c r="AG1883" i="1"/>
  <c r="AK1883" i="1"/>
  <c r="AK1881" i="1"/>
  <c r="AE1877" i="1"/>
  <c r="AF1877" i="1"/>
  <c r="AG1877" i="1"/>
  <c r="AY1875" i="1"/>
  <c r="AZ1875" i="1"/>
  <c r="BC1875" i="1" s="1"/>
  <c r="BA1875" i="1"/>
  <c r="AD1859" i="1"/>
  <c r="AW1859" i="1"/>
  <c r="AX1859" i="1" s="1"/>
  <c r="N1859" i="1"/>
  <c r="O1859" i="1"/>
  <c r="AN1858" i="1"/>
  <c r="AY1855" i="1"/>
  <c r="AZ1855" i="1"/>
  <c r="BB1855" i="1"/>
  <c r="BA1855" i="1" s="1"/>
  <c r="AY1854" i="1"/>
  <c r="AZ1854" i="1"/>
  <c r="BC1854" i="1" s="1"/>
  <c r="BB1854" i="1"/>
  <c r="BA1854" i="1" s="1"/>
  <c r="AW1853" i="1"/>
  <c r="AX1853" i="1" s="1"/>
  <c r="N1853" i="1"/>
  <c r="O1853" i="1"/>
  <c r="Q1853" i="1"/>
  <c r="M1852" i="1"/>
  <c r="R1849" i="1"/>
  <c r="R1840" i="1"/>
  <c r="S1840" i="1" s="1"/>
  <c r="AN1839" i="1"/>
  <c r="S1838" i="1"/>
  <c r="S1837" i="1"/>
  <c r="AU1829" i="1"/>
  <c r="AW1825" i="1"/>
  <c r="AX1825" i="1" s="1"/>
  <c r="AY1808" i="1"/>
  <c r="BC1808" i="1" s="1"/>
  <c r="AZ1808" i="1"/>
  <c r="BB1808" i="1"/>
  <c r="BA1808" i="1" s="1"/>
  <c r="AU1807" i="1"/>
  <c r="AY1799" i="1"/>
  <c r="AK1797" i="1"/>
  <c r="P1794" i="1"/>
  <c r="AV1792" i="1"/>
  <c r="N1791" i="1"/>
  <c r="O1791" i="1"/>
  <c r="Q1791" i="1"/>
  <c r="AD1791" i="1"/>
  <c r="BC1785" i="1"/>
  <c r="AE1785" i="1"/>
  <c r="AF1785" i="1"/>
  <c r="AG1785" i="1"/>
  <c r="AK1785" i="1"/>
  <c r="S1784" i="1"/>
  <c r="AD1782" i="1"/>
  <c r="AW1782" i="1"/>
  <c r="AX1782" i="1" s="1"/>
  <c r="N1782" i="1"/>
  <c r="P1782" i="1" s="1"/>
  <c r="R1782" i="1" s="1"/>
  <c r="O1782" i="1"/>
  <c r="Q1782" i="1"/>
  <c r="S1770" i="1"/>
  <c r="BC1769" i="1"/>
  <c r="R1767" i="1"/>
  <c r="P1749" i="1"/>
  <c r="R1749" i="1" s="1"/>
  <c r="Q1730" i="1"/>
  <c r="S1730" i="1" s="1"/>
  <c r="AD1730" i="1"/>
  <c r="AW1730" i="1"/>
  <c r="AX1730" i="1" s="1"/>
  <c r="N1730" i="1"/>
  <c r="P1730" i="1" s="1"/>
  <c r="R1730" i="1" s="1"/>
  <c r="O1730" i="1"/>
  <c r="Q1694" i="1"/>
  <c r="AD1694" i="1"/>
  <c r="N1694" i="1"/>
  <c r="O1694" i="1"/>
  <c r="AW1722" i="1"/>
  <c r="AX1722" i="1" s="1"/>
  <c r="N1722" i="1"/>
  <c r="S1710" i="1"/>
  <c r="N1696" i="1"/>
  <c r="P1696" i="1" s="1"/>
  <c r="O1696" i="1"/>
  <c r="AH1683" i="1"/>
  <c r="AL1683" i="1"/>
  <c r="N1681" i="1"/>
  <c r="O1681" i="1"/>
  <c r="Q1681" i="1"/>
  <c r="AD1681" i="1"/>
  <c r="AI1676" i="1"/>
  <c r="AM1676" i="1"/>
  <c r="BB1670" i="1"/>
  <c r="BA1670" i="1" s="1"/>
  <c r="BD1670" i="1"/>
  <c r="AY1670" i="1"/>
  <c r="BC1670" i="1" s="1"/>
  <c r="R1665" i="1"/>
  <c r="AY1663" i="1"/>
  <c r="AZ1663" i="1"/>
  <c r="BC1663" i="1" s="1"/>
  <c r="BB1663" i="1"/>
  <c r="BA1663" i="1" s="1"/>
  <c r="BD1663" i="1"/>
  <c r="AW1659" i="1"/>
  <c r="AX1659" i="1" s="1"/>
  <c r="N1659" i="1"/>
  <c r="O1659" i="1"/>
  <c r="Q1659" i="1"/>
  <c r="N1657" i="1"/>
  <c r="P1657" i="1" s="1"/>
  <c r="O1657" i="1"/>
  <c r="Q1657" i="1"/>
  <c r="S1657" i="1" s="1"/>
  <c r="AD1657" i="1"/>
  <c r="AM1652" i="1"/>
  <c r="AI1652" i="1"/>
  <c r="AH1645" i="1"/>
  <c r="AL1645" i="1"/>
  <c r="AG1639" i="1"/>
  <c r="AK1639" i="1"/>
  <c r="AE1639" i="1"/>
  <c r="AD1638" i="1"/>
  <c r="Q1638" i="1"/>
  <c r="AW1638" i="1"/>
  <c r="AX1638" i="1" s="1"/>
  <c r="N1638" i="1"/>
  <c r="P1638" i="1" s="1"/>
  <c r="AV1621" i="1"/>
  <c r="M1621" i="1"/>
  <c r="AW1604" i="1"/>
  <c r="AX1604" i="1" s="1"/>
  <c r="N1604" i="1"/>
  <c r="O1604" i="1"/>
  <c r="Q1604" i="1"/>
  <c r="AD1604" i="1"/>
  <c r="BD1589" i="1"/>
  <c r="AY1589" i="1"/>
  <c r="BC1589" i="1" s="1"/>
  <c r="AZ1589" i="1"/>
  <c r="AY1478" i="1"/>
  <c r="AZ1478" i="1"/>
  <c r="BA1478" i="1"/>
  <c r="BC1478" i="1"/>
  <c r="BD1478" i="1"/>
  <c r="AE1824" i="1"/>
  <c r="N1815" i="1"/>
  <c r="P1815" i="1" s="1"/>
  <c r="R1815" i="1" s="1"/>
  <c r="S1815" i="1" s="1"/>
  <c r="AY1814" i="1"/>
  <c r="AY1812" i="1"/>
  <c r="AE1806" i="1"/>
  <c r="N1799" i="1"/>
  <c r="P1799" i="1" s="1"/>
  <c r="R1799" i="1" s="1"/>
  <c r="S1799" i="1" s="1"/>
  <c r="AY1798" i="1"/>
  <c r="M1790" i="1"/>
  <c r="N1789" i="1"/>
  <c r="P1789" i="1" s="1"/>
  <c r="R1789" i="1" s="1"/>
  <c r="S1789" i="1" s="1"/>
  <c r="AY1788" i="1"/>
  <c r="BC1788" i="1" s="1"/>
  <c r="AY1773" i="1"/>
  <c r="AE1764" i="1"/>
  <c r="AY1761" i="1"/>
  <c r="BC1761" i="1" s="1"/>
  <c r="AE1759" i="1"/>
  <c r="N1755" i="1"/>
  <c r="P1755" i="1" s="1"/>
  <c r="R1755" i="1" s="1"/>
  <c r="S1755" i="1" s="1"/>
  <c r="AY1750" i="1"/>
  <c r="AE1748" i="1"/>
  <c r="AY1745" i="1"/>
  <c r="N1744" i="1"/>
  <c r="P1744" i="1" s="1"/>
  <c r="R1744" i="1" s="1"/>
  <c r="S1744" i="1" s="1"/>
  <c r="N1743" i="1"/>
  <c r="P1743" i="1" s="1"/>
  <c r="R1743" i="1" s="1"/>
  <c r="S1743" i="1" s="1"/>
  <c r="AY1742" i="1"/>
  <c r="AE1737" i="1"/>
  <c r="M1733" i="1"/>
  <c r="AY1719" i="1"/>
  <c r="AE1719" i="1"/>
  <c r="AF1719" i="1"/>
  <c r="AG1719" i="1"/>
  <c r="P1715" i="1"/>
  <c r="R1715" i="1" s="1"/>
  <c r="AI1705" i="1"/>
  <c r="AM1705" i="1"/>
  <c r="P1702" i="1"/>
  <c r="R1702" i="1" s="1"/>
  <c r="AD1698" i="1"/>
  <c r="AW1698" i="1"/>
  <c r="AX1698" i="1" s="1"/>
  <c r="N1698" i="1"/>
  <c r="P1698" i="1" s="1"/>
  <c r="R1698" i="1" s="1"/>
  <c r="O1698" i="1"/>
  <c r="R1691" i="1"/>
  <c r="AF1683" i="1"/>
  <c r="AG1683" i="1"/>
  <c r="AK1683" i="1"/>
  <c r="AY1679" i="1"/>
  <c r="AZ1679" i="1"/>
  <c r="BB1679" i="1"/>
  <c r="BA1679" i="1" s="1"/>
  <c r="BC1679" i="1"/>
  <c r="BD1679" i="1"/>
  <c r="AG1676" i="1"/>
  <c r="AK1676" i="1"/>
  <c r="AE1676" i="1"/>
  <c r="AZ1666" i="1"/>
  <c r="BB1666" i="1"/>
  <c r="BA1666" i="1" s="1"/>
  <c r="BC1666" i="1"/>
  <c r="BD1666" i="1"/>
  <c r="AY1664" i="1"/>
  <c r="BC1664" i="1" s="1"/>
  <c r="AZ1664" i="1"/>
  <c r="BB1664" i="1"/>
  <c r="BA1664" i="1" s="1"/>
  <c r="BD1664" i="1"/>
  <c r="N1661" i="1"/>
  <c r="P1661" i="1" s="1"/>
  <c r="R1661" i="1" s="1"/>
  <c r="O1661" i="1"/>
  <c r="Q1661" i="1"/>
  <c r="AD1661" i="1"/>
  <c r="O1660" i="1"/>
  <c r="N1660" i="1"/>
  <c r="P1660" i="1" s="1"/>
  <c r="Q1660" i="1"/>
  <c r="AG1652" i="1"/>
  <c r="AK1652" i="1"/>
  <c r="AE1652" i="1"/>
  <c r="S1648" i="1"/>
  <c r="AJ1647" i="1"/>
  <c r="R1638" i="1"/>
  <c r="BB1626" i="1"/>
  <c r="BA1626" i="1" s="1"/>
  <c r="BD1626" i="1"/>
  <c r="BC1626" i="1"/>
  <c r="AY1626" i="1"/>
  <c r="BB1617" i="1"/>
  <c r="BA1617" i="1" s="1"/>
  <c r="BD1617" i="1"/>
  <c r="AZ1617" i="1"/>
  <c r="BC1617" i="1"/>
  <c r="AH1573" i="1"/>
  <c r="AL1573" i="1"/>
  <c r="AN1573" i="1" s="1"/>
  <c r="AH1553" i="1"/>
  <c r="AL1553" i="1"/>
  <c r="BD1533" i="1"/>
  <c r="AZ1533" i="1"/>
  <c r="BB1533" i="1"/>
  <c r="BA1533" i="1" s="1"/>
  <c r="AY1533" i="1"/>
  <c r="BC1533" i="1" s="1"/>
  <c r="N1526" i="1"/>
  <c r="P1526" i="1" s="1"/>
  <c r="R1526" i="1" s="1"/>
  <c r="O1526" i="1"/>
  <c r="AV1526" i="1"/>
  <c r="AH1486" i="1"/>
  <c r="AL1486" i="1"/>
  <c r="AF1735" i="1"/>
  <c r="AG1735" i="1"/>
  <c r="AE1717" i="1"/>
  <c r="AF1717" i="1"/>
  <c r="AG1717" i="1"/>
  <c r="AY1713" i="1"/>
  <c r="AZ1713" i="1"/>
  <c r="BB1713" i="1"/>
  <c r="BA1713" i="1" s="1"/>
  <c r="N1713" i="1"/>
  <c r="P1713" i="1" s="1"/>
  <c r="O1713" i="1"/>
  <c r="Q1713" i="1"/>
  <c r="BD1709" i="1"/>
  <c r="AH1705" i="1"/>
  <c r="AJ1705" i="1" s="1"/>
  <c r="AL1705" i="1"/>
  <c r="AN1705" i="1" s="1"/>
  <c r="AV1696" i="1"/>
  <c r="R1696" i="1"/>
  <c r="BB1692" i="1"/>
  <c r="BA1692" i="1" s="1"/>
  <c r="BC1692" i="1" s="1"/>
  <c r="BD1692" i="1"/>
  <c r="Q1688" i="1"/>
  <c r="AD1688" i="1"/>
  <c r="N1677" i="1"/>
  <c r="O1677" i="1"/>
  <c r="Q1677" i="1"/>
  <c r="AD1677" i="1"/>
  <c r="AW1675" i="1"/>
  <c r="AX1675" i="1" s="1"/>
  <c r="Q1675" i="1"/>
  <c r="AD1675" i="1"/>
  <c r="BD1669" i="1"/>
  <c r="AY1669" i="1"/>
  <c r="AE1669" i="1"/>
  <c r="AF1669" i="1"/>
  <c r="AG1669" i="1"/>
  <c r="AK1669" i="1"/>
  <c r="R1660" i="1"/>
  <c r="R1657" i="1"/>
  <c r="Q1642" i="1"/>
  <c r="AD1642" i="1"/>
  <c r="N1642" i="1"/>
  <c r="P1642" i="1" s="1"/>
  <c r="AL1641" i="1"/>
  <c r="AH1641" i="1"/>
  <c r="AJ1641" i="1" s="1"/>
  <c r="Q1640" i="1"/>
  <c r="AD1640" i="1"/>
  <c r="N1640" i="1"/>
  <c r="P1640" i="1" s="1"/>
  <c r="N1639" i="1"/>
  <c r="P1639" i="1" s="1"/>
  <c r="O1639" i="1"/>
  <c r="Q1639" i="1"/>
  <c r="AF1633" i="1"/>
  <c r="AG1633" i="1"/>
  <c r="AK1633" i="1"/>
  <c r="AE1633" i="1"/>
  <c r="AY1630" i="1"/>
  <c r="BC1630" i="1" s="1"/>
  <c r="AZ1630" i="1"/>
  <c r="BB1630" i="1"/>
  <c r="BA1630" i="1" s="1"/>
  <c r="BD1630" i="1"/>
  <c r="AZ1592" i="1"/>
  <c r="BB1592" i="1"/>
  <c r="BA1592" i="1" s="1"/>
  <c r="BD1592" i="1"/>
  <c r="AY1592" i="1"/>
  <c r="BC1592" i="1" s="1"/>
  <c r="AF1586" i="1"/>
  <c r="AG1586" i="1"/>
  <c r="AK1586" i="1"/>
  <c r="AE1586" i="1"/>
  <c r="BB1582" i="1"/>
  <c r="BA1582" i="1" s="1"/>
  <c r="BD1582" i="1"/>
  <c r="AZ1582" i="1"/>
  <c r="AY1582" i="1"/>
  <c r="BC1582" i="1" s="1"/>
  <c r="AE1574" i="1"/>
  <c r="AF1574" i="1"/>
  <c r="AG1574" i="1"/>
  <c r="AK1574" i="1"/>
  <c r="AZ1538" i="1"/>
  <c r="BB1538" i="1"/>
  <c r="BA1538" i="1" s="1"/>
  <c r="BD1538" i="1"/>
  <c r="AY1538" i="1"/>
  <c r="BC1538" i="1" s="1"/>
  <c r="P1518" i="1"/>
  <c r="R1518" i="1" s="1"/>
  <c r="AI1495" i="1"/>
  <c r="AM1495" i="1"/>
  <c r="Q1808" i="1"/>
  <c r="Q1804" i="1"/>
  <c r="Q1794" i="1"/>
  <c r="S1794" i="1" s="1"/>
  <c r="AD1778" i="1"/>
  <c r="AD1776" i="1"/>
  <c r="AM1764" i="1"/>
  <c r="AK1763" i="1"/>
  <c r="AM1759" i="1"/>
  <c r="AL1758" i="1"/>
  <c r="AD1754" i="1"/>
  <c r="AL1753" i="1"/>
  <c r="AM1748" i="1"/>
  <c r="AK1747" i="1"/>
  <c r="AD1722" i="1"/>
  <c r="AW1716" i="1"/>
  <c r="AX1716" i="1" s="1"/>
  <c r="N1716" i="1"/>
  <c r="O1716" i="1"/>
  <c r="M1706" i="1"/>
  <c r="S1700" i="1"/>
  <c r="AW1688" i="1"/>
  <c r="AX1688" i="1" s="1"/>
  <c r="M1682" i="1"/>
  <c r="AY1680" i="1"/>
  <c r="AZ1680" i="1"/>
  <c r="BB1680" i="1"/>
  <c r="BA1680" i="1" s="1"/>
  <c r="BC1680" i="1"/>
  <c r="BD1680" i="1"/>
  <c r="BB1669" i="1"/>
  <c r="AW1665" i="1"/>
  <c r="AX1665" i="1" s="1"/>
  <c r="N1653" i="1"/>
  <c r="O1653" i="1"/>
  <c r="Q1653" i="1"/>
  <c r="AD1653" i="1"/>
  <c r="AF1646" i="1"/>
  <c r="AK1646" i="1"/>
  <c r="AE1646" i="1"/>
  <c r="AY1645" i="1"/>
  <c r="BC1645" i="1" s="1"/>
  <c r="AZ1645" i="1"/>
  <c r="BB1645" i="1"/>
  <c r="BA1645" i="1" s="1"/>
  <c r="BD1645" i="1"/>
  <c r="BD1642" i="1"/>
  <c r="AZ1642" i="1"/>
  <c r="R1639" i="1"/>
  <c r="P1634" i="1"/>
  <c r="Q1622" i="1"/>
  <c r="AD1622" i="1"/>
  <c r="N1622" i="1"/>
  <c r="O1622" i="1"/>
  <c r="AW1622" i="1"/>
  <c r="AX1622" i="1" s="1"/>
  <c r="AY1620" i="1"/>
  <c r="BC1620" i="1" s="1"/>
  <c r="AZ1620" i="1"/>
  <c r="BB1620" i="1"/>
  <c r="BA1620" i="1" s="1"/>
  <c r="BD1620" i="1"/>
  <c r="P1616" i="1"/>
  <c r="R1616" i="1" s="1"/>
  <c r="S1616" i="1" s="1"/>
  <c r="M1614" i="1"/>
  <c r="AV1614" i="1"/>
  <c r="AE1613" i="1"/>
  <c r="AF1613" i="1"/>
  <c r="AG1613" i="1"/>
  <c r="AK1613" i="1"/>
  <c r="N1603" i="1"/>
  <c r="O1603" i="1"/>
  <c r="AV1603" i="1"/>
  <c r="AY1525" i="1"/>
  <c r="BC1525" i="1" s="1"/>
  <c r="BB1525" i="1"/>
  <c r="BA1525" i="1" s="1"/>
  <c r="AZ1525" i="1"/>
  <c r="BD1525" i="1"/>
  <c r="BA1935" i="1"/>
  <c r="BC1935" i="1" s="1"/>
  <c r="BA1930" i="1"/>
  <c r="BC1930" i="1" s="1"/>
  <c r="BA1925" i="1"/>
  <c r="BA1920" i="1"/>
  <c r="BA1915" i="1"/>
  <c r="BA1910" i="1"/>
  <c r="BA1905" i="1"/>
  <c r="BA1900" i="1"/>
  <c r="BA1895" i="1"/>
  <c r="BA1890" i="1"/>
  <c r="BA1885" i="1"/>
  <c r="BA1880" i="1"/>
  <c r="BC1880" i="1" s="1"/>
  <c r="AG1871" i="1"/>
  <c r="AG1842" i="1"/>
  <c r="AG1840" i="1"/>
  <c r="AG1838" i="1"/>
  <c r="AG1836" i="1"/>
  <c r="AD1833" i="1"/>
  <c r="R1824" i="1"/>
  <c r="AD1820" i="1"/>
  <c r="AG1813" i="1"/>
  <c r="AG1811" i="1"/>
  <c r="AG1768" i="1"/>
  <c r="BD1765" i="1"/>
  <c r="AD1765" i="1"/>
  <c r="BD1760" i="1"/>
  <c r="AD1760" i="1"/>
  <c r="AK1758" i="1"/>
  <c r="AG1756" i="1"/>
  <c r="AK1753" i="1"/>
  <c r="AN1753" i="1" s="1"/>
  <c r="BD1749" i="1"/>
  <c r="AD1749" i="1"/>
  <c r="AG1741" i="1"/>
  <c r="AG1739" i="1"/>
  <c r="AZ1736" i="1"/>
  <c r="BC1736" i="1" s="1"/>
  <c r="N1734" i="1"/>
  <c r="P1734" i="1" s="1"/>
  <c r="R1734" i="1" s="1"/>
  <c r="S1734" i="1" s="1"/>
  <c r="AK1726" i="1"/>
  <c r="AN1726" i="1" s="1"/>
  <c r="O1726" i="1"/>
  <c r="BB1721" i="1"/>
  <c r="BA1721" i="1" s="1"/>
  <c r="AZ1717" i="1"/>
  <c r="R1713" i="1"/>
  <c r="AE1710" i="1"/>
  <c r="AF1710" i="1"/>
  <c r="N1705" i="1"/>
  <c r="P1705" i="1" s="1"/>
  <c r="R1705" i="1" s="1"/>
  <c r="O1705" i="1"/>
  <c r="Q1705" i="1"/>
  <c r="BC1700" i="1"/>
  <c r="BB1693" i="1"/>
  <c r="BA1693" i="1" s="1"/>
  <c r="BC1693" i="1"/>
  <c r="BD1693" i="1"/>
  <c r="AE1692" i="1"/>
  <c r="AF1692" i="1"/>
  <c r="AG1692" i="1"/>
  <c r="BB1690" i="1"/>
  <c r="BA1690" i="1" s="1"/>
  <c r="BC1690" i="1" s="1"/>
  <c r="BD1690" i="1"/>
  <c r="R1688" i="1"/>
  <c r="BD1683" i="1"/>
  <c r="N1683" i="1"/>
  <c r="O1683" i="1"/>
  <c r="Q1683" i="1"/>
  <c r="N1678" i="1"/>
  <c r="O1678" i="1"/>
  <c r="Q1678" i="1"/>
  <c r="AD1678" i="1"/>
  <c r="Q1676" i="1"/>
  <c r="R1676" i="1"/>
  <c r="BB1672" i="1"/>
  <c r="BA1672" i="1" s="1"/>
  <c r="BC1672" i="1"/>
  <c r="BD1672" i="1"/>
  <c r="AY1672" i="1"/>
  <c r="S1671" i="1"/>
  <c r="AZ1669" i="1"/>
  <c r="AM1668" i="1"/>
  <c r="AN1668" i="1" s="1"/>
  <c r="M1662" i="1"/>
  <c r="AW1656" i="1"/>
  <c r="AX1656" i="1" s="1"/>
  <c r="P1654" i="1"/>
  <c r="R1648" i="1"/>
  <c r="P1641" i="1"/>
  <c r="R1641" i="1" s="1"/>
  <c r="N1633" i="1"/>
  <c r="P1633" i="1" s="1"/>
  <c r="R1633" i="1" s="1"/>
  <c r="O1633" i="1"/>
  <c r="Q1633" i="1"/>
  <c r="AY1616" i="1"/>
  <c r="BC1616" i="1" s="1"/>
  <c r="AZ1616" i="1"/>
  <c r="BD1616" i="1"/>
  <c r="Q1594" i="1"/>
  <c r="AD1594" i="1"/>
  <c r="O1594" i="1"/>
  <c r="N1594" i="1"/>
  <c r="P1594" i="1" s="1"/>
  <c r="R1594" i="1" s="1"/>
  <c r="AW1594" i="1"/>
  <c r="AX1594" i="1" s="1"/>
  <c r="AZ1935" i="1"/>
  <c r="AZ1930" i="1"/>
  <c r="AZ1925" i="1"/>
  <c r="BC1925" i="1" s="1"/>
  <c r="AZ1920" i="1"/>
  <c r="BC1920" i="1" s="1"/>
  <c r="AZ1915" i="1"/>
  <c r="BC1915" i="1" s="1"/>
  <c r="AZ1910" i="1"/>
  <c r="BC1910" i="1" s="1"/>
  <c r="AZ1905" i="1"/>
  <c r="BC1905" i="1" s="1"/>
  <c r="AZ1900" i="1"/>
  <c r="AZ1895" i="1"/>
  <c r="AZ1890" i="1"/>
  <c r="BC1890" i="1" s="1"/>
  <c r="AZ1885" i="1"/>
  <c r="BC1885" i="1" s="1"/>
  <c r="AZ1880" i="1"/>
  <c r="AF1871" i="1"/>
  <c r="Q1866" i="1"/>
  <c r="S1866" i="1" s="1"/>
  <c r="AZ1865" i="1"/>
  <c r="BC1865" i="1" s="1"/>
  <c r="O1864" i="1"/>
  <c r="P1864" i="1" s="1"/>
  <c r="R1864" i="1" s="1"/>
  <c r="S1864" i="1" s="1"/>
  <c r="O1856" i="1"/>
  <c r="P1856" i="1" s="1"/>
  <c r="R1856" i="1" s="1"/>
  <c r="Q1854" i="1"/>
  <c r="S1854" i="1" s="1"/>
  <c r="AF1842" i="1"/>
  <c r="AF1840" i="1"/>
  <c r="AG1839" i="1"/>
  <c r="AJ1839" i="1" s="1"/>
  <c r="AF1838" i="1"/>
  <c r="AG1837" i="1"/>
  <c r="AF1836" i="1"/>
  <c r="K1835" i="1"/>
  <c r="AK1824" i="1"/>
  <c r="AM1821" i="1"/>
  <c r="AD1815" i="1"/>
  <c r="AF1813" i="1"/>
  <c r="AF1811" i="1"/>
  <c r="O1808" i="1"/>
  <c r="P1808" i="1" s="1"/>
  <c r="R1808" i="1" s="1"/>
  <c r="AK1806" i="1"/>
  <c r="O1804" i="1"/>
  <c r="P1804" i="1" s="1"/>
  <c r="R1804" i="1" s="1"/>
  <c r="AD1799" i="1"/>
  <c r="O1794" i="1"/>
  <c r="AD1789" i="1"/>
  <c r="O1781" i="1"/>
  <c r="AD1774" i="1"/>
  <c r="AF1768" i="1"/>
  <c r="AF1767" i="1"/>
  <c r="BC1765" i="1"/>
  <c r="AK1764" i="1"/>
  <c r="Q1764" i="1"/>
  <c r="S1764" i="1" s="1"/>
  <c r="O1763" i="1"/>
  <c r="P1763" i="1" s="1"/>
  <c r="R1763" i="1" s="1"/>
  <c r="S1763" i="1" s="1"/>
  <c r="AK1759" i="1"/>
  <c r="Q1759" i="1"/>
  <c r="S1759" i="1" s="1"/>
  <c r="AZ1758" i="1"/>
  <c r="AF1756" i="1"/>
  <c r="AD1755" i="1"/>
  <c r="AZ1753" i="1"/>
  <c r="BC1753" i="1" s="1"/>
  <c r="AK1748" i="1"/>
  <c r="Q1748" i="1"/>
  <c r="S1748" i="1" s="1"/>
  <c r="O1747" i="1"/>
  <c r="AD1744" i="1"/>
  <c r="AD1743" i="1"/>
  <c r="AF1741" i="1"/>
  <c r="AF1739" i="1"/>
  <c r="AW1738" i="1"/>
  <c r="AX1738" i="1" s="1"/>
  <c r="AM1737" i="1"/>
  <c r="AF1736" i="1"/>
  <c r="BD1735" i="1"/>
  <c r="Q1735" i="1"/>
  <c r="S1735" i="1" s="1"/>
  <c r="AZ1734" i="1"/>
  <c r="AU1733" i="1"/>
  <c r="AU1731" i="1"/>
  <c r="AU1729" i="1"/>
  <c r="AU1727" i="1"/>
  <c r="N1726" i="1"/>
  <c r="AG1721" i="1"/>
  <c r="BD1720" i="1"/>
  <c r="Q1718" i="1"/>
  <c r="AY1717" i="1"/>
  <c r="BC1717" i="1" s="1"/>
  <c r="AK1710" i="1"/>
  <c r="AW1706" i="1"/>
  <c r="AX1706" i="1" s="1"/>
  <c r="AD1699" i="1"/>
  <c r="AW1699" i="1"/>
  <c r="AX1699" i="1" s="1"/>
  <c r="N1699" i="1"/>
  <c r="O1699" i="1"/>
  <c r="Q1693" i="1"/>
  <c r="S1693" i="1" s="1"/>
  <c r="AD1693" i="1"/>
  <c r="R1692" i="1"/>
  <c r="S1692" i="1" s="1"/>
  <c r="Q1690" i="1"/>
  <c r="AD1690" i="1"/>
  <c r="AW1681" i="1"/>
  <c r="AX1681" i="1" s="1"/>
  <c r="BC1676" i="1"/>
  <c r="N1663" i="1"/>
  <c r="O1663" i="1"/>
  <c r="Q1663" i="1"/>
  <c r="AD1663" i="1"/>
  <c r="AW1660" i="1"/>
  <c r="AX1660" i="1" s="1"/>
  <c r="N1646" i="1"/>
  <c r="O1646" i="1"/>
  <c r="Q1646" i="1"/>
  <c r="R1642" i="1"/>
  <c r="AE1637" i="1"/>
  <c r="AF1637" i="1"/>
  <c r="AG1637" i="1"/>
  <c r="AK1637" i="1"/>
  <c r="Q1624" i="1"/>
  <c r="S1624" i="1" s="1"/>
  <c r="AD1624" i="1"/>
  <c r="O1624" i="1"/>
  <c r="P1624" i="1" s="1"/>
  <c r="R1624" i="1" s="1"/>
  <c r="AI1588" i="1"/>
  <c r="AM1588" i="1"/>
  <c r="M1547" i="1"/>
  <c r="AU1547" i="1"/>
  <c r="BB1452" i="1"/>
  <c r="BA1452" i="1" s="1"/>
  <c r="BC1452" i="1"/>
  <c r="BD1452" i="1"/>
  <c r="AY1452" i="1"/>
  <c r="AZ1452" i="1"/>
  <c r="AG1873" i="1"/>
  <c r="AG1863" i="1"/>
  <c r="AJ1863" i="1" s="1"/>
  <c r="M1861" i="1"/>
  <c r="AG1860" i="1"/>
  <c r="AJ1860" i="1" s="1"/>
  <c r="AG1858" i="1"/>
  <c r="AD1843" i="1"/>
  <c r="AD1841" i="1"/>
  <c r="BD1834" i="1"/>
  <c r="AD1834" i="1"/>
  <c r="R1821" i="1"/>
  <c r="S1821" i="1" s="1"/>
  <c r="BD1814" i="1"/>
  <c r="AD1814" i="1"/>
  <c r="BD1812" i="1"/>
  <c r="AD1812" i="1"/>
  <c r="BD1798" i="1"/>
  <c r="AD1798" i="1"/>
  <c r="BD1788" i="1"/>
  <c r="AD1788" i="1"/>
  <c r="Q1778" i="1"/>
  <c r="BD1773" i="1"/>
  <c r="AD1773" i="1"/>
  <c r="BB1765" i="1"/>
  <c r="BA1765" i="1" s="1"/>
  <c r="BD1761" i="1"/>
  <c r="AD1761" i="1"/>
  <c r="BB1760" i="1"/>
  <c r="BA1760" i="1" s="1"/>
  <c r="AG1757" i="1"/>
  <c r="AJ1757" i="1" s="1"/>
  <c r="Q1754" i="1"/>
  <c r="AG1752" i="1"/>
  <c r="AJ1752" i="1" s="1"/>
  <c r="BD1750" i="1"/>
  <c r="AD1750" i="1"/>
  <c r="BB1749" i="1"/>
  <c r="BA1749" i="1" s="1"/>
  <c r="BD1745" i="1"/>
  <c r="AD1745" i="1"/>
  <c r="BD1742" i="1"/>
  <c r="AD1742" i="1"/>
  <c r="AE1736" i="1"/>
  <c r="BC1735" i="1"/>
  <c r="AD1723" i="1"/>
  <c r="AW1723" i="1"/>
  <c r="AX1723" i="1" s="1"/>
  <c r="Q1722" i="1"/>
  <c r="AZ1721" i="1"/>
  <c r="AE1721" i="1"/>
  <c r="AK1720" i="1"/>
  <c r="BD1719" i="1"/>
  <c r="AE1709" i="1"/>
  <c r="AF1709" i="1"/>
  <c r="AG1709" i="1"/>
  <c r="AY1705" i="1"/>
  <c r="BC1705" i="1" s="1"/>
  <c r="AZ1705" i="1"/>
  <c r="BB1705" i="1"/>
  <c r="BA1705" i="1" s="1"/>
  <c r="AW1704" i="1"/>
  <c r="AX1704" i="1" s="1"/>
  <c r="N1704" i="1"/>
  <c r="P1704" i="1" s="1"/>
  <c r="R1704" i="1" s="1"/>
  <c r="O1704" i="1"/>
  <c r="Q1704" i="1"/>
  <c r="S1704" i="1" s="1"/>
  <c r="R1695" i="1"/>
  <c r="R1690" i="1"/>
  <c r="M1687" i="1"/>
  <c r="N1679" i="1"/>
  <c r="P1679" i="1" s="1"/>
  <c r="O1679" i="1"/>
  <c r="Q1679" i="1"/>
  <c r="AD1679" i="1"/>
  <c r="AW1661" i="1"/>
  <c r="AX1661" i="1" s="1"/>
  <c r="AW1657" i="1"/>
  <c r="AX1657" i="1" s="1"/>
  <c r="BB1642" i="1"/>
  <c r="BA1642" i="1" s="1"/>
  <c r="BB1639" i="1"/>
  <c r="BA1639" i="1" s="1"/>
  <c r="AY1639" i="1"/>
  <c r="BC1639" i="1" s="1"/>
  <c r="AZ1639" i="1"/>
  <c r="BD1639" i="1"/>
  <c r="R1634" i="1"/>
  <c r="AV1625" i="1"/>
  <c r="M1625" i="1"/>
  <c r="N1596" i="1"/>
  <c r="O1596" i="1"/>
  <c r="Q1596" i="1"/>
  <c r="AD1596" i="1"/>
  <c r="AY1593" i="1"/>
  <c r="BC1593" i="1" s="1"/>
  <c r="AZ1593" i="1"/>
  <c r="BB1593" i="1"/>
  <c r="BA1593" i="1" s="1"/>
  <c r="BD1593" i="1"/>
  <c r="BB1576" i="1"/>
  <c r="BA1576" i="1" s="1"/>
  <c r="BD1576" i="1"/>
  <c r="AZ1576" i="1"/>
  <c r="AY1576" i="1"/>
  <c r="BC1576" i="1" s="1"/>
  <c r="S1548" i="1"/>
  <c r="AK1523" i="1"/>
  <c r="AE1523" i="1"/>
  <c r="AG1523" i="1"/>
  <c r="AF1523" i="1"/>
  <c r="AF1873" i="1"/>
  <c r="BD1871" i="1"/>
  <c r="BC1834" i="1"/>
  <c r="Q1833" i="1"/>
  <c r="AK1821" i="1"/>
  <c r="AN1821" i="1" s="1"/>
  <c r="Q1820" i="1"/>
  <c r="S1820" i="1" s="1"/>
  <c r="BC1814" i="1"/>
  <c r="BD1813" i="1"/>
  <c r="BC1812" i="1"/>
  <c r="BC1798" i="1"/>
  <c r="BD1797" i="1"/>
  <c r="BD1787" i="1"/>
  <c r="BD1784" i="1"/>
  <c r="BC1773" i="1"/>
  <c r="BD1772" i="1"/>
  <c r="BD1770" i="1"/>
  <c r="BD1768" i="1"/>
  <c r="BD1767" i="1"/>
  <c r="Q1765" i="1"/>
  <c r="S1765" i="1" s="1"/>
  <c r="AG1763" i="1"/>
  <c r="Q1760" i="1"/>
  <c r="S1760" i="1" s="1"/>
  <c r="BD1756" i="1"/>
  <c r="BC1750" i="1"/>
  <c r="Q1749" i="1"/>
  <c r="S1749" i="1" s="1"/>
  <c r="AG1747" i="1"/>
  <c r="BC1745" i="1"/>
  <c r="BC1742" i="1"/>
  <c r="BD1741" i="1"/>
  <c r="AK1737" i="1"/>
  <c r="BB1735" i="1"/>
  <c r="BA1735" i="1" s="1"/>
  <c r="AK1735" i="1"/>
  <c r="BB1720" i="1"/>
  <c r="BA1720" i="1" s="1"/>
  <c r="BC1720" i="1" s="1"/>
  <c r="BC1719" i="1"/>
  <c r="O1718" i="1"/>
  <c r="Q1717" i="1"/>
  <c r="S1717" i="1" s="1"/>
  <c r="AG1713" i="1"/>
  <c r="N1712" i="1"/>
  <c r="P1712" i="1" s="1"/>
  <c r="R1712" i="1" s="1"/>
  <c r="AE1700" i="1"/>
  <c r="AF1700" i="1"/>
  <c r="AG1700" i="1"/>
  <c r="AY1683" i="1"/>
  <c r="AZ1683" i="1"/>
  <c r="BB1683" i="1"/>
  <c r="BA1683" i="1" s="1"/>
  <c r="AW1677" i="1"/>
  <c r="AX1677" i="1" s="1"/>
  <c r="AU1675" i="1"/>
  <c r="AE1671" i="1"/>
  <c r="AF1671" i="1"/>
  <c r="AG1671" i="1"/>
  <c r="AU1660" i="1"/>
  <c r="AD1659" i="1"/>
  <c r="R1654" i="1"/>
  <c r="AY1652" i="1"/>
  <c r="BC1652" i="1" s="1"/>
  <c r="AZ1652" i="1"/>
  <c r="BB1652" i="1"/>
  <c r="BA1652" i="1" s="1"/>
  <c r="BD1652" i="1"/>
  <c r="AY1642" i="1"/>
  <c r="BC1642" i="1" s="1"/>
  <c r="BB1641" i="1"/>
  <c r="BA1641" i="1" s="1"/>
  <c r="AZ1641" i="1"/>
  <c r="BC1641" i="1"/>
  <c r="BD1641" i="1"/>
  <c r="M1636" i="1"/>
  <c r="AU1636" i="1"/>
  <c r="AI1626" i="1"/>
  <c r="AJ1626" i="1" s="1"/>
  <c r="AM1626" i="1"/>
  <c r="AY1615" i="1"/>
  <c r="BC1615" i="1" s="1"/>
  <c r="AZ1615" i="1"/>
  <c r="BB1615" i="1"/>
  <c r="BA1615" i="1" s="1"/>
  <c r="BD1615" i="1"/>
  <c r="S1609" i="1"/>
  <c r="AZ1476" i="1"/>
  <c r="BA1476" i="1"/>
  <c r="BD1476" i="1"/>
  <c r="AY1476" i="1"/>
  <c r="BC1476" i="1" s="1"/>
  <c r="Q1451" i="1"/>
  <c r="AD1451" i="1"/>
  <c r="AW1451" i="1"/>
  <c r="AX1451" i="1" s="1"/>
  <c r="BC1842" i="1"/>
  <c r="BC1840" i="1"/>
  <c r="BD1839" i="1"/>
  <c r="BC1838" i="1"/>
  <c r="BD1837" i="1"/>
  <c r="BC1836" i="1"/>
  <c r="BC1813" i="1"/>
  <c r="BC1811" i="1"/>
  <c r="BC1797" i="1"/>
  <c r="BC1787" i="1"/>
  <c r="BD1785" i="1"/>
  <c r="BC1784" i="1"/>
  <c r="O1778" i="1"/>
  <c r="P1778" i="1" s="1"/>
  <c r="R1778" i="1" s="1"/>
  <c r="O1776" i="1"/>
  <c r="P1776" i="1" s="1"/>
  <c r="R1776" i="1" s="1"/>
  <c r="S1776" i="1" s="1"/>
  <c r="BC1772" i="1"/>
  <c r="BD1771" i="1"/>
  <c r="BC1770" i="1"/>
  <c r="BD1769" i="1"/>
  <c r="BC1768" i="1"/>
  <c r="BC1767" i="1"/>
  <c r="BD1766" i="1"/>
  <c r="AZ1765" i="1"/>
  <c r="AF1763" i="1"/>
  <c r="BD1762" i="1"/>
  <c r="AZ1760" i="1"/>
  <c r="BC1760" i="1" s="1"/>
  <c r="AG1758" i="1"/>
  <c r="BC1756" i="1"/>
  <c r="O1754" i="1"/>
  <c r="P1754" i="1" s="1"/>
  <c r="R1754" i="1" s="1"/>
  <c r="AG1753" i="1"/>
  <c r="AJ1753" i="1" s="1"/>
  <c r="BD1751" i="1"/>
  <c r="AZ1749" i="1"/>
  <c r="BC1749" i="1" s="1"/>
  <c r="AF1747" i="1"/>
  <c r="BC1741" i="1"/>
  <c r="AD1738" i="1"/>
  <c r="AW1737" i="1"/>
  <c r="AX1737" i="1" s="1"/>
  <c r="N1737" i="1"/>
  <c r="P1737" i="1" s="1"/>
  <c r="R1737" i="1" s="1"/>
  <c r="S1737" i="1" s="1"/>
  <c r="N1735" i="1"/>
  <c r="P1735" i="1" s="1"/>
  <c r="AD1734" i="1"/>
  <c r="AG1726" i="1"/>
  <c r="AJ1726" i="1" s="1"/>
  <c r="O1722" i="1"/>
  <c r="AK1719" i="1"/>
  <c r="AD1716" i="1"/>
  <c r="AW1714" i="1"/>
  <c r="AX1714" i="1" s="1"/>
  <c r="M1714" i="1"/>
  <c r="AF1713" i="1"/>
  <c r="BB1709" i="1"/>
  <c r="BA1709" i="1" s="1"/>
  <c r="BC1709" i="1" s="1"/>
  <c r="AV1704" i="1"/>
  <c r="AW1682" i="1"/>
  <c r="AX1682" i="1" s="1"/>
  <c r="N1680" i="1"/>
  <c r="P1680" i="1" s="1"/>
  <c r="R1680" i="1" s="1"/>
  <c r="O1680" i="1"/>
  <c r="Q1680" i="1"/>
  <c r="AD1680" i="1"/>
  <c r="R1679" i="1"/>
  <c r="R1671" i="1"/>
  <c r="S1667" i="1"/>
  <c r="P1666" i="1"/>
  <c r="R1666" i="1" s="1"/>
  <c r="S1666" i="1" s="1"/>
  <c r="N1656" i="1"/>
  <c r="P1656" i="1" s="1"/>
  <c r="R1656" i="1" s="1"/>
  <c r="O1656" i="1"/>
  <c r="Q1656" i="1"/>
  <c r="AD1656" i="1"/>
  <c r="AK1647" i="1"/>
  <c r="AN1647" i="1" s="1"/>
  <c r="Q1647" i="1"/>
  <c r="R1647" i="1"/>
  <c r="AW1640" i="1"/>
  <c r="AX1640" i="1" s="1"/>
  <c r="N1630" i="1"/>
  <c r="O1630" i="1"/>
  <c r="Q1630" i="1"/>
  <c r="AD1630" i="1"/>
  <c r="R1629" i="1"/>
  <c r="BB1623" i="1"/>
  <c r="BA1623" i="1" s="1"/>
  <c r="BC1623" i="1" s="1"/>
  <c r="BD1623" i="1"/>
  <c r="AZ1623" i="1"/>
  <c r="AE1618" i="1"/>
  <c r="AF1618" i="1"/>
  <c r="AG1618" i="1"/>
  <c r="AK1618" i="1"/>
  <c r="AW1609" i="1"/>
  <c r="AX1609" i="1" s="1"/>
  <c r="O1609" i="1"/>
  <c r="AD1609" i="1"/>
  <c r="N1609" i="1"/>
  <c r="P1609" i="1" s="1"/>
  <c r="R1609" i="1" s="1"/>
  <c r="AY1564" i="1"/>
  <c r="AZ1564" i="1"/>
  <c r="BD1564" i="1"/>
  <c r="BA1564" i="1"/>
  <c r="AZ1563" i="1"/>
  <c r="BC1563" i="1" s="1"/>
  <c r="BA1563" i="1"/>
  <c r="BD1563" i="1"/>
  <c r="AY1563" i="1"/>
  <c r="AK1538" i="1"/>
  <c r="AE1538" i="1"/>
  <c r="AF1538" i="1"/>
  <c r="AG1538" i="1"/>
  <c r="AZ1720" i="1"/>
  <c r="AF1720" i="1"/>
  <c r="AG1720" i="1"/>
  <c r="AD1718" i="1"/>
  <c r="AW1718" i="1"/>
  <c r="AX1718" i="1" s="1"/>
  <c r="O1717" i="1"/>
  <c r="P1717" i="1" s="1"/>
  <c r="R1717" i="1" s="1"/>
  <c r="AE1713" i="1"/>
  <c r="P1707" i="1"/>
  <c r="R1707" i="1" s="1"/>
  <c r="N1703" i="1"/>
  <c r="O1703" i="1"/>
  <c r="AK1700" i="1"/>
  <c r="Q1698" i="1"/>
  <c r="Q1691" i="1"/>
  <c r="S1691" i="1" s="1"/>
  <c r="AD1691" i="1"/>
  <c r="AY1678" i="1"/>
  <c r="AZ1678" i="1"/>
  <c r="BB1678" i="1"/>
  <c r="BA1678" i="1" s="1"/>
  <c r="BC1678" i="1"/>
  <c r="BD1678" i="1"/>
  <c r="AZ1670" i="1"/>
  <c r="Q1665" i="1"/>
  <c r="AD1665" i="1"/>
  <c r="N1665" i="1"/>
  <c r="P1665" i="1" s="1"/>
  <c r="AD1660" i="1"/>
  <c r="AH1658" i="1"/>
  <c r="AL1658" i="1"/>
  <c r="BB1653" i="1"/>
  <c r="BA1653" i="1" s="1"/>
  <c r="AZ1653" i="1"/>
  <c r="BC1653" i="1" s="1"/>
  <c r="BD1653" i="1"/>
  <c r="AY1646" i="1"/>
  <c r="BC1646" i="1" s="1"/>
  <c r="AZ1646" i="1"/>
  <c r="BB1646" i="1"/>
  <c r="BA1646" i="1" s="1"/>
  <c r="BD1646" i="1"/>
  <c r="AF1639" i="1"/>
  <c r="O1638" i="1"/>
  <c r="BB1637" i="1"/>
  <c r="BA1637" i="1" s="1"/>
  <c r="AY1637" i="1"/>
  <c r="AZ1637" i="1"/>
  <c r="BD1637" i="1"/>
  <c r="M1631" i="1"/>
  <c r="AU1631" i="1"/>
  <c r="AY1624" i="1"/>
  <c r="BC1624" i="1" s="1"/>
  <c r="AZ1624" i="1"/>
  <c r="BB1624" i="1"/>
  <c r="BA1624" i="1" s="1"/>
  <c r="BD1624" i="1"/>
  <c r="M1619" i="1"/>
  <c r="AV1619" i="1"/>
  <c r="M1595" i="1"/>
  <c r="AV1595" i="1"/>
  <c r="AW1595" i="1" s="1"/>
  <c r="AX1595" i="1" s="1"/>
  <c r="O1593" i="1"/>
  <c r="Q1593" i="1"/>
  <c r="AD1593" i="1"/>
  <c r="N1593" i="1"/>
  <c r="BB1589" i="1"/>
  <c r="BA1589" i="1" s="1"/>
  <c r="AH1585" i="1"/>
  <c r="AL1585" i="1"/>
  <c r="AZ1573" i="1"/>
  <c r="BC1573" i="1" s="1"/>
  <c r="BA1573" i="1"/>
  <c r="BD1573" i="1"/>
  <c r="AY1573" i="1"/>
  <c r="Q1457" i="1"/>
  <c r="AD1457" i="1"/>
  <c r="N1457" i="1"/>
  <c r="P1457" i="1" s="1"/>
  <c r="R1457" i="1" s="1"/>
  <c r="AW1457" i="1"/>
  <c r="AX1457" i="1" s="1"/>
  <c r="O1457" i="1"/>
  <c r="O1672" i="1"/>
  <c r="P1672" i="1" s="1"/>
  <c r="R1672" i="1" s="1"/>
  <c r="S1672" i="1" s="1"/>
  <c r="AZ1671" i="1"/>
  <c r="BC1671" i="1" s="1"/>
  <c r="O1670" i="1"/>
  <c r="AE1620" i="1"/>
  <c r="AF1620" i="1"/>
  <c r="AE1615" i="1"/>
  <c r="AF1615" i="1"/>
  <c r="S1613" i="1"/>
  <c r="AD1581" i="1"/>
  <c r="N1581" i="1"/>
  <c r="Q1581" i="1"/>
  <c r="AD1580" i="1"/>
  <c r="AW1580" i="1"/>
  <c r="AX1580" i="1" s="1"/>
  <c r="N1580" i="1"/>
  <c r="O1580" i="1"/>
  <c r="AD1579" i="1"/>
  <c r="AW1579" i="1"/>
  <c r="AX1579" i="1" s="1"/>
  <c r="N1579" i="1"/>
  <c r="O1579" i="1"/>
  <c r="AD1578" i="1"/>
  <c r="AW1578" i="1"/>
  <c r="AX1578" i="1" s="1"/>
  <c r="N1578" i="1"/>
  <c r="P1578" i="1" s="1"/>
  <c r="R1578" i="1" s="1"/>
  <c r="O1578" i="1"/>
  <c r="AI1573" i="1"/>
  <c r="AM1573" i="1"/>
  <c r="AK1571" i="1"/>
  <c r="AE1571" i="1"/>
  <c r="AF1571" i="1"/>
  <c r="AW1556" i="1"/>
  <c r="AX1556" i="1" s="1"/>
  <c r="N1556" i="1"/>
  <c r="O1556" i="1"/>
  <c r="Q1556" i="1"/>
  <c r="AJ1555" i="1"/>
  <c r="AI1553" i="1"/>
  <c r="AM1553" i="1"/>
  <c r="M1540" i="1"/>
  <c r="AU1540" i="1"/>
  <c r="Q1535" i="1"/>
  <c r="AD1535" i="1"/>
  <c r="O1535" i="1"/>
  <c r="P1535" i="1" s="1"/>
  <c r="R1535" i="1" s="1"/>
  <c r="N1520" i="1"/>
  <c r="O1520" i="1"/>
  <c r="Q1520" i="1"/>
  <c r="AD1520" i="1"/>
  <c r="AW1520" i="1"/>
  <c r="AX1520" i="1" s="1"/>
  <c r="S1516" i="1"/>
  <c r="AY1496" i="1"/>
  <c r="BC1496" i="1" s="1"/>
  <c r="AZ1496" i="1"/>
  <c r="BB1496" i="1"/>
  <c r="BA1496" i="1" s="1"/>
  <c r="BD1496" i="1"/>
  <c r="AE1488" i="1"/>
  <c r="AF1488" i="1"/>
  <c r="AG1488" i="1"/>
  <c r="AK1488" i="1"/>
  <c r="AJ1476" i="1"/>
  <c r="AZ1453" i="1"/>
  <c r="BC1453" i="1" s="1"/>
  <c r="BB1453" i="1"/>
  <c r="BA1453" i="1" s="1"/>
  <c r="BD1453" i="1"/>
  <c r="AY1453" i="1"/>
  <c r="AI1396" i="1"/>
  <c r="AM1396" i="1"/>
  <c r="P1643" i="1"/>
  <c r="R1643" i="1" s="1"/>
  <c r="AK1641" i="1"/>
  <c r="S1620" i="1"/>
  <c r="O1618" i="1"/>
  <c r="S1615" i="1"/>
  <c r="AD1605" i="1"/>
  <c r="AD1600" i="1"/>
  <c r="N1600" i="1"/>
  <c r="O1600" i="1"/>
  <c r="S1599" i="1"/>
  <c r="AY1587" i="1"/>
  <c r="AZ1587" i="1"/>
  <c r="BD1587" i="1"/>
  <c r="AY1586" i="1"/>
  <c r="AZ1586" i="1"/>
  <c r="BB1586" i="1"/>
  <c r="BA1586" i="1" s="1"/>
  <c r="AY1585" i="1"/>
  <c r="AZ1585" i="1"/>
  <c r="BC1585" i="1" s="1"/>
  <c r="BB1585" i="1"/>
  <c r="BA1585" i="1" s="1"/>
  <c r="AJ1573" i="1"/>
  <c r="AY1572" i="1"/>
  <c r="BC1572" i="1" s="1"/>
  <c r="AZ1572" i="1"/>
  <c r="BA1572" i="1"/>
  <c r="AF1570" i="1"/>
  <c r="AG1570" i="1"/>
  <c r="AK1570" i="1"/>
  <c r="AE1570" i="1"/>
  <c r="AE1567" i="1"/>
  <c r="AF1567" i="1"/>
  <c r="AG1567" i="1"/>
  <c r="AI1563" i="1"/>
  <c r="AM1563" i="1"/>
  <c r="AK1561" i="1"/>
  <c r="AE1561" i="1"/>
  <c r="AF1561" i="1"/>
  <c r="AE1558" i="1"/>
  <c r="AF1558" i="1"/>
  <c r="AG1558" i="1"/>
  <c r="AK1558" i="1"/>
  <c r="O1554" i="1"/>
  <c r="Q1554" i="1"/>
  <c r="AD1554" i="1"/>
  <c r="AW1554" i="1"/>
  <c r="AX1554" i="1" s="1"/>
  <c r="N1554" i="1"/>
  <c r="P1554" i="1" s="1"/>
  <c r="R1554" i="1" s="1"/>
  <c r="AJ1553" i="1"/>
  <c r="AD1552" i="1"/>
  <c r="AW1552" i="1"/>
  <c r="AX1552" i="1" s="1"/>
  <c r="N1552" i="1"/>
  <c r="P1552" i="1" s="1"/>
  <c r="R1552" i="1" s="1"/>
  <c r="S1552" i="1" s="1"/>
  <c r="O1552" i="1"/>
  <c r="P1551" i="1"/>
  <c r="R1551" i="1" s="1"/>
  <c r="M1543" i="1"/>
  <c r="AU1543" i="1"/>
  <c r="N1536" i="1"/>
  <c r="O1536" i="1"/>
  <c r="AV1536" i="1"/>
  <c r="AY1521" i="1"/>
  <c r="BC1521" i="1" s="1"/>
  <c r="AZ1521" i="1"/>
  <c r="BB1521" i="1"/>
  <c r="BA1521" i="1" s="1"/>
  <c r="BD1521" i="1"/>
  <c r="BB1676" i="1"/>
  <c r="BA1676" i="1" s="1"/>
  <c r="N1669" i="1"/>
  <c r="P1669" i="1" s="1"/>
  <c r="R1669" i="1" s="1"/>
  <c r="S1669" i="1" s="1"/>
  <c r="AY1668" i="1"/>
  <c r="AE1666" i="1"/>
  <c r="AD1664" i="1"/>
  <c r="Q1658" i="1"/>
  <c r="S1658" i="1" s="1"/>
  <c r="M1655" i="1"/>
  <c r="Q1652" i="1"/>
  <c r="Q1645" i="1"/>
  <c r="N1637" i="1"/>
  <c r="P1637" i="1" s="1"/>
  <c r="BB1632" i="1"/>
  <c r="BA1632" i="1" s="1"/>
  <c r="BC1628" i="1"/>
  <c r="N1628" i="1"/>
  <c r="O1628" i="1"/>
  <c r="Q1626" i="1"/>
  <c r="N1618" i="1"/>
  <c r="N1613" i="1"/>
  <c r="P1613" i="1" s="1"/>
  <c r="R1613" i="1" s="1"/>
  <c r="AD1612" i="1"/>
  <c r="AW1612" i="1"/>
  <c r="AX1612" i="1" s="1"/>
  <c r="Q1612" i="1"/>
  <c r="S1612" i="1" s="1"/>
  <c r="BD1610" i="1"/>
  <c r="AY1610" i="1"/>
  <c r="BC1610" i="1" s="1"/>
  <c r="AD1610" i="1"/>
  <c r="N1610" i="1"/>
  <c r="P1610" i="1" s="1"/>
  <c r="R1610" i="1" s="1"/>
  <c r="S1610" i="1" s="1"/>
  <c r="O1610" i="1"/>
  <c r="AE1599" i="1"/>
  <c r="AF1599" i="1"/>
  <c r="AG1599" i="1"/>
  <c r="P1598" i="1"/>
  <c r="R1598" i="1" s="1"/>
  <c r="AY1569" i="1"/>
  <c r="BC1569" i="1" s="1"/>
  <c r="AZ1569" i="1"/>
  <c r="BD1569" i="1"/>
  <c r="AE1564" i="1"/>
  <c r="AF1564" i="1"/>
  <c r="AG1564" i="1"/>
  <c r="AK1564" i="1"/>
  <c r="AH1563" i="1"/>
  <c r="AL1563" i="1"/>
  <c r="AN1563" i="1" s="1"/>
  <c r="BC1557" i="1"/>
  <c r="M1549" i="1"/>
  <c r="AU1549" i="1"/>
  <c r="N1545" i="1"/>
  <c r="AD1545" i="1"/>
  <c r="AW1545" i="1"/>
  <c r="AX1545" i="1" s="1"/>
  <c r="O1545" i="1"/>
  <c r="N1530" i="1"/>
  <c r="O1530" i="1"/>
  <c r="Q1530" i="1"/>
  <c r="AD1530" i="1"/>
  <c r="AE1470" i="1"/>
  <c r="AF1470" i="1"/>
  <c r="AG1470" i="1"/>
  <c r="AK1470" i="1"/>
  <c r="AW1667" i="1"/>
  <c r="AW1648" i="1"/>
  <c r="AX1648" i="1" s="1"/>
  <c r="BD1647" i="1"/>
  <c r="AK1645" i="1"/>
  <c r="R1640" i="1"/>
  <c r="BD1633" i="1"/>
  <c r="AW1629" i="1"/>
  <c r="AX1629" i="1" s="1"/>
  <c r="AM1623" i="1"/>
  <c r="AM1617" i="1"/>
  <c r="BD1607" i="1"/>
  <c r="AY1607" i="1"/>
  <c r="BC1607" i="1"/>
  <c r="AD1607" i="1"/>
  <c r="N1607" i="1"/>
  <c r="P1607" i="1" s="1"/>
  <c r="R1607" i="1" s="1"/>
  <c r="S1607" i="1" s="1"/>
  <c r="O1607" i="1"/>
  <c r="BB1581" i="1"/>
  <c r="BA1581" i="1" s="1"/>
  <c r="BC1581" i="1"/>
  <c r="BD1581" i="1"/>
  <c r="BD1577" i="1"/>
  <c r="AY1577" i="1"/>
  <c r="BB1577" i="1"/>
  <c r="S1577" i="1"/>
  <c r="AZ1568" i="1"/>
  <c r="BA1568" i="1"/>
  <c r="BD1568" i="1"/>
  <c r="AY1568" i="1"/>
  <c r="BC1568" i="1" s="1"/>
  <c r="AJ1563" i="1"/>
  <c r="AY1562" i="1"/>
  <c r="BC1562" i="1" s="1"/>
  <c r="AZ1562" i="1"/>
  <c r="BA1562" i="1"/>
  <c r="AF1560" i="1"/>
  <c r="AG1560" i="1"/>
  <c r="AK1560" i="1"/>
  <c r="AE1560" i="1"/>
  <c r="AY1542" i="1"/>
  <c r="AZ1542" i="1"/>
  <c r="BC1542" i="1" s="1"/>
  <c r="BB1542" i="1"/>
  <c r="BA1542" i="1" s="1"/>
  <c r="BD1542" i="1"/>
  <c r="BB1534" i="1"/>
  <c r="BA1534" i="1" s="1"/>
  <c r="BC1534" i="1" s="1"/>
  <c r="BD1534" i="1"/>
  <c r="AY1534" i="1"/>
  <c r="AZ1534" i="1"/>
  <c r="BC1516" i="1"/>
  <c r="BD1516" i="1"/>
  <c r="AY1516" i="1"/>
  <c r="BB1516" i="1"/>
  <c r="BA1516" i="1" s="1"/>
  <c r="AZ1516" i="1"/>
  <c r="AH1481" i="1"/>
  <c r="AL1481" i="1"/>
  <c r="AE1462" i="1"/>
  <c r="AF1462" i="1"/>
  <c r="AG1462" i="1"/>
  <c r="AK1462" i="1"/>
  <c r="P1456" i="1"/>
  <c r="R1456" i="1" s="1"/>
  <c r="O1721" i="1"/>
  <c r="P1721" i="1" s="1"/>
  <c r="R1721" i="1" s="1"/>
  <c r="S1721" i="1" s="1"/>
  <c r="O1720" i="1"/>
  <c r="P1720" i="1" s="1"/>
  <c r="R1720" i="1" s="1"/>
  <c r="S1720" i="1" s="1"/>
  <c r="O1715" i="1"/>
  <c r="O1707" i="1"/>
  <c r="AZ1676" i="1"/>
  <c r="O1675" i="1"/>
  <c r="P1675" i="1" s="1"/>
  <c r="R1675" i="1" s="1"/>
  <c r="AD1672" i="1"/>
  <c r="AD1670" i="1"/>
  <c r="AG1668" i="1"/>
  <c r="AW1658" i="1"/>
  <c r="AX1658" i="1" s="1"/>
  <c r="AF1658" i="1"/>
  <c r="O1652" i="1"/>
  <c r="P1652" i="1" s="1"/>
  <c r="R1652" i="1" s="1"/>
  <c r="O1645" i="1"/>
  <c r="AM1641" i="1"/>
  <c r="O1641" i="1"/>
  <c r="R1637" i="1"/>
  <c r="S1637" i="1" s="1"/>
  <c r="O1636" i="1"/>
  <c r="P1636" i="1" s="1"/>
  <c r="R1636" i="1" s="1"/>
  <c r="BC1633" i="1"/>
  <c r="AZ1632" i="1"/>
  <c r="BC1632" i="1" s="1"/>
  <c r="AD1629" i="1"/>
  <c r="BA1628" i="1"/>
  <c r="O1626" i="1"/>
  <c r="AK1623" i="1"/>
  <c r="N1623" i="1"/>
  <c r="P1623" i="1" s="1"/>
  <c r="AK1620" i="1"/>
  <c r="AK1617" i="1"/>
  <c r="AN1617" i="1" s="1"/>
  <c r="N1617" i="1"/>
  <c r="P1617" i="1" s="1"/>
  <c r="R1617" i="1" s="1"/>
  <c r="S1617" i="1" s="1"/>
  <c r="AE1616" i="1"/>
  <c r="AF1616" i="1"/>
  <c r="AK1615" i="1"/>
  <c r="AY1605" i="1"/>
  <c r="BC1605" i="1" s="1"/>
  <c r="AY1588" i="1"/>
  <c r="AZ1588" i="1"/>
  <c r="BD1588" i="1"/>
  <c r="P1588" i="1"/>
  <c r="R1588" i="1" s="1"/>
  <c r="S1588" i="1" s="1"/>
  <c r="BC1574" i="1"/>
  <c r="BC1571" i="1"/>
  <c r="AY1559" i="1"/>
  <c r="BC1559" i="1" s="1"/>
  <c r="AZ1559" i="1"/>
  <c r="BD1559" i="1"/>
  <c r="P1550" i="1"/>
  <c r="R1550" i="1" s="1"/>
  <c r="M1525" i="1"/>
  <c r="BD1523" i="1"/>
  <c r="AZ1522" i="1"/>
  <c r="BC1522" i="1" s="1"/>
  <c r="BB1522" i="1"/>
  <c r="BA1522" i="1" s="1"/>
  <c r="BD1522" i="1"/>
  <c r="AY1522" i="1"/>
  <c r="S1507" i="1"/>
  <c r="AY1494" i="1"/>
  <c r="AZ1494" i="1"/>
  <c r="BB1494" i="1"/>
  <c r="BA1494" i="1" s="1"/>
  <c r="BC1494" i="1" s="1"/>
  <c r="BD1494" i="1"/>
  <c r="AY1463" i="1"/>
  <c r="BC1463" i="1" s="1"/>
  <c r="AZ1463" i="1"/>
  <c r="BA1463" i="1"/>
  <c r="BD1463" i="1"/>
  <c r="S1452" i="1"/>
  <c r="BD1671" i="1"/>
  <c r="Q1664" i="1"/>
  <c r="S1664" i="1" s="1"/>
  <c r="AF1649" i="1"/>
  <c r="AD1648" i="1"/>
  <c r="BB1647" i="1"/>
  <c r="BA1647" i="1" s="1"/>
  <c r="BC1647" i="1" s="1"/>
  <c r="N1645" i="1"/>
  <c r="BB1633" i="1"/>
  <c r="BA1633" i="1" s="1"/>
  <c r="AF1632" i="1"/>
  <c r="AK1626" i="1"/>
  <c r="AN1626" i="1" s="1"/>
  <c r="N1626" i="1"/>
  <c r="P1626" i="1" s="1"/>
  <c r="R1626" i="1" s="1"/>
  <c r="AL1623" i="1"/>
  <c r="AY1608" i="1"/>
  <c r="BC1608" i="1" s="1"/>
  <c r="AZ1608" i="1"/>
  <c r="BD1608" i="1"/>
  <c r="BC1600" i="1"/>
  <c r="BD1600" i="1"/>
  <c r="AY1600" i="1"/>
  <c r="BB1600" i="1"/>
  <c r="BA1600" i="1" s="1"/>
  <c r="BD1599" i="1"/>
  <c r="AY1599" i="1"/>
  <c r="BC1599" i="1" s="1"/>
  <c r="AZ1599" i="1"/>
  <c r="N1584" i="1"/>
  <c r="O1584" i="1"/>
  <c r="AE1572" i="1"/>
  <c r="AF1572" i="1"/>
  <c r="AG1572" i="1"/>
  <c r="AI1568" i="1"/>
  <c r="AM1568" i="1"/>
  <c r="AN1568" i="1"/>
  <c r="AK1566" i="1"/>
  <c r="AE1566" i="1"/>
  <c r="AF1566" i="1"/>
  <c r="BD1553" i="1"/>
  <c r="AY1553" i="1"/>
  <c r="BC1553" i="1" s="1"/>
  <c r="AZ1553" i="1"/>
  <c r="BB1553" i="1"/>
  <c r="BA1553" i="1" s="1"/>
  <c r="S1550" i="1"/>
  <c r="R1544" i="1"/>
  <c r="AY1541" i="1"/>
  <c r="BC1541" i="1" s="1"/>
  <c r="AZ1541" i="1"/>
  <c r="BD1541" i="1"/>
  <c r="O1537" i="1"/>
  <c r="Q1537" i="1"/>
  <c r="N1537" i="1"/>
  <c r="AD1537" i="1"/>
  <c r="AW1537" i="1"/>
  <c r="AX1537" i="1" s="1"/>
  <c r="BD1535" i="1"/>
  <c r="AY1535" i="1"/>
  <c r="BC1535" i="1" s="1"/>
  <c r="AZ1535" i="1"/>
  <c r="BB1535" i="1"/>
  <c r="BA1535" i="1" s="1"/>
  <c r="Q1533" i="1"/>
  <c r="AD1533" i="1"/>
  <c r="N1533" i="1"/>
  <c r="O1533" i="1"/>
  <c r="O1521" i="1"/>
  <c r="Q1521" i="1"/>
  <c r="AD1521" i="1"/>
  <c r="N1521" i="1"/>
  <c r="P1521" i="1" s="1"/>
  <c r="R1521" i="1" s="1"/>
  <c r="M1458" i="1"/>
  <c r="AV1458" i="1"/>
  <c r="BD1700" i="1"/>
  <c r="O1674" i="1"/>
  <c r="P1674" i="1" s="1"/>
  <c r="R1674" i="1" s="1"/>
  <c r="AK1658" i="1"/>
  <c r="Q1641" i="1"/>
  <c r="AY1628" i="1"/>
  <c r="R1623" i="1"/>
  <c r="S1623" i="1" s="1"/>
  <c r="N1605" i="1"/>
  <c r="P1605" i="1" s="1"/>
  <c r="R1605" i="1" s="1"/>
  <c r="Q1605" i="1"/>
  <c r="S1605" i="1" s="1"/>
  <c r="AW1596" i="1"/>
  <c r="AX1596" i="1" s="1"/>
  <c r="Q1592" i="1"/>
  <c r="AD1592" i="1"/>
  <c r="O1592" i="1"/>
  <c r="P1592" i="1" s="1"/>
  <c r="R1592" i="1" s="1"/>
  <c r="AG1585" i="1"/>
  <c r="AK1585" i="1"/>
  <c r="AF1585" i="1"/>
  <c r="S1582" i="1"/>
  <c r="AY1574" i="1"/>
  <c r="AZ1574" i="1"/>
  <c r="BD1574" i="1"/>
  <c r="AE1569" i="1"/>
  <c r="AF1569" i="1"/>
  <c r="AG1569" i="1"/>
  <c r="AK1569" i="1"/>
  <c r="AH1568" i="1"/>
  <c r="AJ1568" i="1" s="1"/>
  <c r="AL1568" i="1"/>
  <c r="AD1556" i="1"/>
  <c r="AI1548" i="1"/>
  <c r="AM1548" i="1"/>
  <c r="AY1523" i="1"/>
  <c r="BB1523" i="1"/>
  <c r="BA1523" i="1" s="1"/>
  <c r="BC1523" i="1"/>
  <c r="AE1493" i="1"/>
  <c r="AF1493" i="1"/>
  <c r="AG1493" i="1"/>
  <c r="AK1493" i="1"/>
  <c r="BB1489" i="1"/>
  <c r="BA1489" i="1" s="1"/>
  <c r="BC1489" i="1"/>
  <c r="BD1489" i="1"/>
  <c r="AY1489" i="1"/>
  <c r="BD1438" i="1"/>
  <c r="AY1438" i="1"/>
  <c r="AZ1438" i="1"/>
  <c r="BC1438" i="1" s="1"/>
  <c r="BB1438" i="1"/>
  <c r="BA1438" i="1" s="1"/>
  <c r="AW1649" i="1"/>
  <c r="AX1649" i="1" s="1"/>
  <c r="AF1645" i="1"/>
  <c r="Q1629" i="1"/>
  <c r="S1629" i="1" s="1"/>
  <c r="AD1628" i="1"/>
  <c r="AH1623" i="1"/>
  <c r="AJ1623" i="1" s="1"/>
  <c r="AW1618" i="1"/>
  <c r="AX1618" i="1" s="1"/>
  <c r="AW1613" i="1"/>
  <c r="AX1613" i="1" s="1"/>
  <c r="M1611" i="1"/>
  <c r="P1608" i="1"/>
  <c r="R1608" i="1" s="1"/>
  <c r="S1608" i="1" s="1"/>
  <c r="AE1589" i="1"/>
  <c r="AF1589" i="1"/>
  <c r="AG1589" i="1"/>
  <c r="AN1588" i="1"/>
  <c r="N1587" i="1"/>
  <c r="O1587" i="1"/>
  <c r="Q1587" i="1"/>
  <c r="AD1587" i="1"/>
  <c r="N1586" i="1"/>
  <c r="O1586" i="1"/>
  <c r="Q1586" i="1"/>
  <c r="O1581" i="1"/>
  <c r="Q1580" i="1"/>
  <c r="Q1579" i="1"/>
  <c r="Q1578" i="1"/>
  <c r="AN1577" i="1"/>
  <c r="S1576" i="1"/>
  <c r="AG1571" i="1"/>
  <c r="AY1567" i="1"/>
  <c r="BC1567" i="1" s="1"/>
  <c r="AZ1567" i="1"/>
  <c r="BA1567" i="1"/>
  <c r="AF1565" i="1"/>
  <c r="AG1565" i="1"/>
  <c r="AK1565" i="1"/>
  <c r="AE1565" i="1"/>
  <c r="AE1562" i="1"/>
  <c r="AF1562" i="1"/>
  <c r="AG1562" i="1"/>
  <c r="AE1548" i="1"/>
  <c r="AK1548" i="1"/>
  <c r="AG1548" i="1"/>
  <c r="AG1546" i="1"/>
  <c r="AF1546" i="1"/>
  <c r="AK1546" i="1"/>
  <c r="AE1546" i="1"/>
  <c r="AZ1543" i="1"/>
  <c r="BC1543" i="1" s="1"/>
  <c r="BB1543" i="1"/>
  <c r="BA1543" i="1" s="1"/>
  <c r="BD1543" i="1"/>
  <c r="AF1542" i="1"/>
  <c r="AG1542" i="1"/>
  <c r="AK1542" i="1"/>
  <c r="AE1542" i="1"/>
  <c r="O1539" i="1"/>
  <c r="Q1539" i="1"/>
  <c r="AD1539" i="1"/>
  <c r="AW1539" i="1"/>
  <c r="AX1539" i="1" s="1"/>
  <c r="N1539" i="1"/>
  <c r="BA1571" i="1"/>
  <c r="BA1566" i="1"/>
  <c r="BC1566" i="1" s="1"/>
  <c r="BA1561" i="1"/>
  <c r="BC1561" i="1" s="1"/>
  <c r="AM1555" i="1"/>
  <c r="AN1555" i="1" s="1"/>
  <c r="AK1551" i="1"/>
  <c r="AN1551" i="1" s="1"/>
  <c r="AK1550" i="1"/>
  <c r="AW1548" i="1"/>
  <c r="AX1548" i="1" s="1"/>
  <c r="Q1544" i="1"/>
  <c r="AU1539" i="1"/>
  <c r="AF1534" i="1"/>
  <c r="N1529" i="1"/>
  <c r="O1529" i="1"/>
  <c r="AW1528" i="1"/>
  <c r="AX1528" i="1" s="1"/>
  <c r="N1528" i="1"/>
  <c r="O1528" i="1"/>
  <c r="R1524" i="1"/>
  <c r="AE1512" i="1"/>
  <c r="AF1512" i="1"/>
  <c r="AG1512" i="1"/>
  <c r="AW1500" i="1"/>
  <c r="AX1500" i="1" s="1"/>
  <c r="R1492" i="1"/>
  <c r="AJ1481" i="1"/>
  <c r="BD1469" i="1"/>
  <c r="AZ1469" i="1"/>
  <c r="AZ1461" i="1"/>
  <c r="BC1461" i="1" s="1"/>
  <c r="BA1461" i="1"/>
  <c r="BD1461" i="1"/>
  <c r="O1450" i="1"/>
  <c r="AV1450" i="1"/>
  <c r="M1450" i="1"/>
  <c r="BD1440" i="1"/>
  <c r="AY1440" i="1"/>
  <c r="BC1440" i="1" s="1"/>
  <c r="AZ1440" i="1"/>
  <c r="BB1440" i="1"/>
  <c r="BA1440" i="1" s="1"/>
  <c r="AZ1424" i="1"/>
  <c r="BC1424" i="1" s="1"/>
  <c r="AY1424" i="1"/>
  <c r="BB1424" i="1"/>
  <c r="BA1424" i="1" s="1"/>
  <c r="BD1424" i="1"/>
  <c r="Q1417" i="1"/>
  <c r="AD1417" i="1"/>
  <c r="N1417" i="1"/>
  <c r="O1417" i="1"/>
  <c r="O1411" i="1"/>
  <c r="M1411" i="1"/>
  <c r="AY1348" i="1"/>
  <c r="BC1348" i="1" s="1"/>
  <c r="AZ1348" i="1"/>
  <c r="BB1348" i="1"/>
  <c r="BA1348" i="1" s="1"/>
  <c r="BD1348" i="1"/>
  <c r="AY1346" i="1"/>
  <c r="BC1346" i="1" s="1"/>
  <c r="AZ1346" i="1"/>
  <c r="BB1346" i="1"/>
  <c r="BA1346" i="1" s="1"/>
  <c r="BD1346" i="1"/>
  <c r="AH1423" i="1"/>
  <c r="AY1367" i="1"/>
  <c r="BC1367" i="1" s="1"/>
  <c r="AZ1367" i="1"/>
  <c r="BB1367" i="1"/>
  <c r="BA1367" i="1" s="1"/>
  <c r="BD1367" i="1"/>
  <c r="N1331" i="1"/>
  <c r="O1331" i="1"/>
  <c r="Q1331" i="1"/>
  <c r="AD1331" i="1"/>
  <c r="AW1331" i="1"/>
  <c r="AX1331" i="1" s="1"/>
  <c r="BB1415" i="1"/>
  <c r="BA1415" i="1" s="1"/>
  <c r="BC1415" i="1"/>
  <c r="AY1415" i="1"/>
  <c r="AZ1415" i="1"/>
  <c r="BD1415" i="1"/>
  <c r="BA1379" i="1"/>
  <c r="BC1379" i="1"/>
  <c r="BD1379" i="1"/>
  <c r="AY1379" i="1"/>
  <c r="AH1376" i="1"/>
  <c r="AL1376" i="1"/>
  <c r="AH1337" i="1"/>
  <c r="AL1337" i="1"/>
  <c r="AH1325" i="1"/>
  <c r="AJ1325" i="1" s="1"/>
  <c r="AL1325" i="1"/>
  <c r="AL1300" i="1"/>
  <c r="AH1300" i="1"/>
  <c r="AG1576" i="1"/>
  <c r="AG1559" i="1"/>
  <c r="AF1557" i="1"/>
  <c r="AH1551" i="1"/>
  <c r="AH1550" i="1"/>
  <c r="AV1533" i="1"/>
  <c r="AK1529" i="1"/>
  <c r="AG1524" i="1"/>
  <c r="O1523" i="1"/>
  <c r="P1523" i="1" s="1"/>
  <c r="R1523" i="1" s="1"/>
  <c r="Q1523" i="1"/>
  <c r="AK1512" i="1"/>
  <c r="AE1507" i="1"/>
  <c r="AF1507" i="1"/>
  <c r="AG1507" i="1"/>
  <c r="AK1507" i="1"/>
  <c r="Q1502" i="1"/>
  <c r="AD1502" i="1"/>
  <c r="N1502" i="1"/>
  <c r="P1502" i="1" s="1"/>
  <c r="R1502" i="1" s="1"/>
  <c r="BC1485" i="1"/>
  <c r="AI1483" i="1"/>
  <c r="AM1483" i="1"/>
  <c r="AN1481" i="1"/>
  <c r="AY1480" i="1"/>
  <c r="AZ1480" i="1"/>
  <c r="BC1480" i="1" s="1"/>
  <c r="BA1480" i="1"/>
  <c r="AE1477" i="1"/>
  <c r="AF1477" i="1"/>
  <c r="AG1477" i="1"/>
  <c r="AZ1471" i="1"/>
  <c r="BA1471" i="1"/>
  <c r="BC1471" i="1"/>
  <c r="BD1471" i="1"/>
  <c r="AE1465" i="1"/>
  <c r="AF1465" i="1"/>
  <c r="AG1465" i="1"/>
  <c r="AH1463" i="1"/>
  <c r="AL1463" i="1"/>
  <c r="AH1461" i="1"/>
  <c r="AJ1461" i="1" s="1"/>
  <c r="AL1461" i="1"/>
  <c r="AJ1459" i="1"/>
  <c r="AZ1455" i="1"/>
  <c r="BB1455" i="1"/>
  <c r="BA1455" i="1" s="1"/>
  <c r="BC1455" i="1"/>
  <c r="BD1455" i="1"/>
  <c r="R1451" i="1"/>
  <c r="AD1444" i="1"/>
  <c r="AI1440" i="1"/>
  <c r="AJ1440" i="1" s="1"/>
  <c r="AM1440" i="1"/>
  <c r="S1436" i="1"/>
  <c r="BB1432" i="1"/>
  <c r="BA1432" i="1" s="1"/>
  <c r="BD1432" i="1"/>
  <c r="AZ1432" i="1"/>
  <c r="BC1432" i="1" s="1"/>
  <c r="N1428" i="1"/>
  <c r="P1428" i="1" s="1"/>
  <c r="R1428" i="1" s="1"/>
  <c r="AV1428" i="1"/>
  <c r="BB1416" i="1"/>
  <c r="BA1416" i="1" s="1"/>
  <c r="BC1416" i="1" s="1"/>
  <c r="AY1416" i="1"/>
  <c r="AZ1416" i="1"/>
  <c r="AJ1414" i="1"/>
  <c r="N1409" i="1"/>
  <c r="O1409" i="1"/>
  <c r="AY1405" i="1"/>
  <c r="BC1405" i="1" s="1"/>
  <c r="AZ1405" i="1"/>
  <c r="BB1405" i="1"/>
  <c r="BA1405" i="1" s="1"/>
  <c r="BD1405" i="1"/>
  <c r="AZ1313" i="1"/>
  <c r="BB1313" i="1"/>
  <c r="BA1313" i="1" s="1"/>
  <c r="BC1313" i="1"/>
  <c r="AY1313" i="1"/>
  <c r="BD1313" i="1"/>
  <c r="O1599" i="1"/>
  <c r="O1589" i="1"/>
  <c r="AF1576" i="1"/>
  <c r="BD1570" i="1"/>
  <c r="BD1565" i="1"/>
  <c r="BD1560" i="1"/>
  <c r="AF1559" i="1"/>
  <c r="AE1557" i="1"/>
  <c r="AZ1555" i="1"/>
  <c r="N1555" i="1"/>
  <c r="P1555" i="1" s="1"/>
  <c r="R1555" i="1" s="1"/>
  <c r="S1555" i="1" s="1"/>
  <c r="AG1551" i="1"/>
  <c r="AJ1551" i="1" s="1"/>
  <c r="AW1550" i="1"/>
  <c r="AX1550" i="1" s="1"/>
  <c r="AG1550" i="1"/>
  <c r="Q1546" i="1"/>
  <c r="S1546" i="1" s="1"/>
  <c r="Q1542" i="1"/>
  <c r="S1542" i="1" s="1"/>
  <c r="M1541" i="1"/>
  <c r="O1534" i="1"/>
  <c r="AG1529" i="1"/>
  <c r="AF1524" i="1"/>
  <c r="N1519" i="1"/>
  <c r="P1519" i="1" s="1"/>
  <c r="BB1517" i="1"/>
  <c r="BA1517" i="1" s="1"/>
  <c r="BC1517" i="1"/>
  <c r="BD1517" i="1"/>
  <c r="AD1517" i="1"/>
  <c r="N1517" i="1"/>
  <c r="P1517" i="1" s="1"/>
  <c r="R1517" i="1" s="1"/>
  <c r="S1517" i="1" s="1"/>
  <c r="BB1510" i="1"/>
  <c r="BA1510" i="1" s="1"/>
  <c r="BC1510" i="1"/>
  <c r="BD1510" i="1"/>
  <c r="AD1510" i="1"/>
  <c r="N1510" i="1"/>
  <c r="P1510" i="1" s="1"/>
  <c r="AM1494" i="1"/>
  <c r="BB1488" i="1"/>
  <c r="BA1488" i="1" s="1"/>
  <c r="BD1488" i="1"/>
  <c r="AZ1488" i="1"/>
  <c r="BC1488" i="1" s="1"/>
  <c r="S1486" i="1"/>
  <c r="BA1479" i="1"/>
  <c r="AH1478" i="1"/>
  <c r="AL1478" i="1"/>
  <c r="AH1476" i="1"/>
  <c r="AL1476" i="1"/>
  <c r="AY1473" i="1"/>
  <c r="BC1473" i="1" s="1"/>
  <c r="AZ1473" i="1"/>
  <c r="BA1473" i="1"/>
  <c r="BD1473" i="1"/>
  <c r="AJ1469" i="1"/>
  <c r="BC1464" i="1"/>
  <c r="AY1460" i="1"/>
  <c r="AZ1460" i="1"/>
  <c r="BC1460" i="1" s="1"/>
  <c r="BA1460" i="1"/>
  <c r="AV1456" i="1"/>
  <c r="R1435" i="1"/>
  <c r="AY1396" i="1"/>
  <c r="AZ1396" i="1"/>
  <c r="BA1396" i="1"/>
  <c r="BC1396" i="1"/>
  <c r="BD1396" i="1"/>
  <c r="AY1381" i="1"/>
  <c r="BC1381" i="1" s="1"/>
  <c r="AZ1381" i="1"/>
  <c r="BA1381" i="1"/>
  <c r="BD1381" i="1"/>
  <c r="AY1368" i="1"/>
  <c r="AZ1368" i="1"/>
  <c r="BA1368" i="1"/>
  <c r="BC1368" i="1"/>
  <c r="BD1368" i="1"/>
  <c r="AH1367" i="1"/>
  <c r="AL1367" i="1"/>
  <c r="AE1365" i="1"/>
  <c r="AF1365" i="1"/>
  <c r="AG1365" i="1"/>
  <c r="AK1365" i="1"/>
  <c r="N1599" i="1"/>
  <c r="P1599" i="1" s="1"/>
  <c r="R1599" i="1" s="1"/>
  <c r="N1589" i="1"/>
  <c r="P1589" i="1" s="1"/>
  <c r="R1589" i="1" s="1"/>
  <c r="S1589" i="1" s="1"/>
  <c r="Q1585" i="1"/>
  <c r="AE1576" i="1"/>
  <c r="Q1575" i="1"/>
  <c r="AE1559" i="1"/>
  <c r="BD1558" i="1"/>
  <c r="AY1555" i="1"/>
  <c r="BC1555" i="1" s="1"/>
  <c r="Q1553" i="1"/>
  <c r="AW1551" i="1"/>
  <c r="AX1551" i="1" s="1"/>
  <c r="AF1550" i="1"/>
  <c r="BB1546" i="1"/>
  <c r="BA1546" i="1" s="1"/>
  <c r="AW1544" i="1"/>
  <c r="AX1544" i="1" s="1"/>
  <c r="AV1537" i="1"/>
  <c r="AK1534" i="1"/>
  <c r="N1534" i="1"/>
  <c r="AE1529" i="1"/>
  <c r="AD1528" i="1"/>
  <c r="AL1516" i="1"/>
  <c r="BD1511" i="1"/>
  <c r="AY1511" i="1"/>
  <c r="BC1511" i="1" s="1"/>
  <c r="S1511" i="1"/>
  <c r="R1503" i="1"/>
  <c r="AH1494" i="1"/>
  <c r="AL1494" i="1"/>
  <c r="P1483" i="1"/>
  <c r="R1483" i="1" s="1"/>
  <c r="AN1476" i="1"/>
  <c r="AY1475" i="1"/>
  <c r="BC1475" i="1" s="1"/>
  <c r="AZ1475" i="1"/>
  <c r="BA1475" i="1"/>
  <c r="AE1472" i="1"/>
  <c r="AF1472" i="1"/>
  <c r="AG1472" i="1"/>
  <c r="AZ1466" i="1"/>
  <c r="BC1466" i="1" s="1"/>
  <c r="BA1466" i="1"/>
  <c r="BD1466" i="1"/>
  <c r="S1443" i="1"/>
  <c r="BB1436" i="1"/>
  <c r="BA1436" i="1" s="1"/>
  <c r="BD1436" i="1"/>
  <c r="AZ1436" i="1"/>
  <c r="BC1436" i="1" s="1"/>
  <c r="S1422" i="1"/>
  <c r="AZ1417" i="1"/>
  <c r="BC1417" i="1" s="1"/>
  <c r="BD1417" i="1"/>
  <c r="BB1417" i="1"/>
  <c r="BA1417" i="1" s="1"/>
  <c r="AN1407" i="1"/>
  <c r="AY1391" i="1"/>
  <c r="BC1391" i="1" s="1"/>
  <c r="AZ1391" i="1"/>
  <c r="BA1391" i="1"/>
  <c r="BD1391" i="1"/>
  <c r="AK1389" i="1"/>
  <c r="AI1381" i="1"/>
  <c r="AM1381" i="1"/>
  <c r="AY1371" i="1"/>
  <c r="BC1371" i="1" s="1"/>
  <c r="AZ1371" i="1"/>
  <c r="BA1371" i="1"/>
  <c r="BD1371" i="1"/>
  <c r="AY1256" i="1"/>
  <c r="AZ1256" i="1"/>
  <c r="BC1256" i="1" s="1"/>
  <c r="BA1256" i="1"/>
  <c r="BD1256" i="1"/>
  <c r="BI1256" i="1"/>
  <c r="AH1239" i="1"/>
  <c r="AL1239" i="1"/>
  <c r="N1201" i="1"/>
  <c r="AD1201" i="1"/>
  <c r="AW1201" i="1"/>
  <c r="AX1201" i="1" s="1"/>
  <c r="O1201" i="1"/>
  <c r="Q1201" i="1"/>
  <c r="AD1582" i="1"/>
  <c r="AN1553" i="1"/>
  <c r="S1524" i="1"/>
  <c r="R1510" i="1"/>
  <c r="S1510" i="1" s="1"/>
  <c r="Q1500" i="1"/>
  <c r="AD1500" i="1"/>
  <c r="N1500" i="1"/>
  <c r="P1500" i="1" s="1"/>
  <c r="R1500" i="1" s="1"/>
  <c r="N1496" i="1"/>
  <c r="P1496" i="1" s="1"/>
  <c r="O1496" i="1"/>
  <c r="Q1496" i="1"/>
  <c r="AD1496" i="1"/>
  <c r="AG1495" i="1"/>
  <c r="AK1495" i="1"/>
  <c r="AE1495" i="1"/>
  <c r="BD1479" i="1"/>
  <c r="AZ1479" i="1"/>
  <c r="BC1479" i="1" s="1"/>
  <c r="AH1473" i="1"/>
  <c r="AL1473" i="1"/>
  <c r="AH1471" i="1"/>
  <c r="AJ1471" i="1" s="1"/>
  <c r="AL1471" i="1"/>
  <c r="AY1468" i="1"/>
  <c r="AZ1468" i="1"/>
  <c r="BA1468" i="1"/>
  <c r="BC1468" i="1"/>
  <c r="BD1468" i="1"/>
  <c r="AJ1466" i="1"/>
  <c r="AN1464" i="1"/>
  <c r="P1454" i="1"/>
  <c r="Q1448" i="1"/>
  <c r="AW1448" i="1"/>
  <c r="AX1448" i="1" s="1"/>
  <c r="N1448" i="1"/>
  <c r="O1448" i="1"/>
  <c r="AD1448" i="1"/>
  <c r="N1445" i="1"/>
  <c r="O1445" i="1"/>
  <c r="Q1445" i="1"/>
  <c r="AD1445" i="1"/>
  <c r="AW1445" i="1"/>
  <c r="AX1445" i="1" s="1"/>
  <c r="N1444" i="1"/>
  <c r="P1444" i="1" s="1"/>
  <c r="O1444" i="1"/>
  <c r="Q1430" i="1"/>
  <c r="AD1430" i="1"/>
  <c r="AW1430" i="1"/>
  <c r="AX1430" i="1" s="1"/>
  <c r="N1430" i="1"/>
  <c r="P1430" i="1" s="1"/>
  <c r="R1430" i="1" s="1"/>
  <c r="AL1415" i="1"/>
  <c r="AH1415" i="1"/>
  <c r="Q1413" i="1"/>
  <c r="AD1413" i="1"/>
  <c r="AW1413" i="1"/>
  <c r="AX1413" i="1" s="1"/>
  <c r="N1413" i="1"/>
  <c r="P1413" i="1" s="1"/>
  <c r="AV1411" i="1"/>
  <c r="AE1403" i="1"/>
  <c r="AF1403" i="1"/>
  <c r="AG1403" i="1"/>
  <c r="AG1396" i="1"/>
  <c r="AK1396" i="1"/>
  <c r="AE1396" i="1"/>
  <c r="AE1393" i="1"/>
  <c r="AF1393" i="1"/>
  <c r="AG1393" i="1"/>
  <c r="AK1393" i="1"/>
  <c r="BD1392" i="1"/>
  <c r="AY1392" i="1"/>
  <c r="BC1392" i="1"/>
  <c r="AZ1392" i="1"/>
  <c r="N1349" i="1"/>
  <c r="O1349" i="1"/>
  <c r="AV1349" i="1"/>
  <c r="AH1340" i="1"/>
  <c r="AL1340" i="1"/>
  <c r="AG1608" i="1"/>
  <c r="O1597" i="1"/>
  <c r="P1597" i="1" s="1"/>
  <c r="R1597" i="1" s="1"/>
  <c r="AG1588" i="1"/>
  <c r="AJ1588" i="1" s="1"/>
  <c r="O1585" i="1"/>
  <c r="P1585" i="1" s="1"/>
  <c r="R1585" i="1" s="1"/>
  <c r="O1575" i="1"/>
  <c r="P1575" i="1" s="1"/>
  <c r="R1575" i="1" s="1"/>
  <c r="AZ1570" i="1"/>
  <c r="BC1570" i="1" s="1"/>
  <c r="AZ1565" i="1"/>
  <c r="BC1565" i="1" s="1"/>
  <c r="AZ1560" i="1"/>
  <c r="BC1560" i="1" s="1"/>
  <c r="BA1558" i="1"/>
  <c r="O1553" i="1"/>
  <c r="O1548" i="1"/>
  <c r="P1548" i="1" s="1"/>
  <c r="R1548" i="1" s="1"/>
  <c r="AZ1546" i="1"/>
  <c r="BC1546" i="1" s="1"/>
  <c r="AD1544" i="1"/>
  <c r="P1538" i="1"/>
  <c r="R1538" i="1" s="1"/>
  <c r="S1538" i="1" s="1"/>
  <c r="AW1529" i="1"/>
  <c r="AX1529" i="1" s="1"/>
  <c r="AV1528" i="1"/>
  <c r="AW1524" i="1"/>
  <c r="AX1524" i="1" s="1"/>
  <c r="O1524" i="1"/>
  <c r="R1519" i="1"/>
  <c r="O1518" i="1"/>
  <c r="AE1515" i="1"/>
  <c r="AF1515" i="1"/>
  <c r="AG1515" i="1"/>
  <c r="N1504" i="1"/>
  <c r="O1504" i="1"/>
  <c r="AZ1502" i="1"/>
  <c r="BC1502" i="1" s="1"/>
  <c r="BB1502" i="1"/>
  <c r="BA1502" i="1" s="1"/>
  <c r="BD1502" i="1"/>
  <c r="P1497" i="1"/>
  <c r="R1497" i="1" s="1"/>
  <c r="R1496" i="1"/>
  <c r="P1490" i="1"/>
  <c r="R1490" i="1" s="1"/>
  <c r="AL1485" i="1"/>
  <c r="S1484" i="1"/>
  <c r="AE1480" i="1"/>
  <c r="AF1480" i="1"/>
  <c r="AG1480" i="1"/>
  <c r="AN1479" i="1"/>
  <c r="AN1471" i="1"/>
  <c r="AY1470" i="1"/>
  <c r="BC1470" i="1" s="1"/>
  <c r="AZ1470" i="1"/>
  <c r="BA1470" i="1"/>
  <c r="AM1468" i="1"/>
  <c r="AE1467" i="1"/>
  <c r="AF1467" i="1"/>
  <c r="AG1467" i="1"/>
  <c r="O1454" i="1"/>
  <c r="Q1454" i="1"/>
  <c r="S1454" i="1" s="1"/>
  <c r="AD1454" i="1"/>
  <c r="AW1454" i="1"/>
  <c r="AX1454" i="1" s="1"/>
  <c r="Q1453" i="1"/>
  <c r="AD1453" i="1"/>
  <c r="N1453" i="1"/>
  <c r="P1453" i="1" s="1"/>
  <c r="R1453" i="1" s="1"/>
  <c r="N1449" i="1"/>
  <c r="O1449" i="1"/>
  <c r="P1446" i="1"/>
  <c r="R1446" i="1" s="1"/>
  <c r="AD1442" i="1"/>
  <c r="Q1442" i="1"/>
  <c r="S1442" i="1" s="1"/>
  <c r="AW1442" i="1"/>
  <c r="AX1442" i="1" s="1"/>
  <c r="N1442" i="1"/>
  <c r="P1442" i="1" s="1"/>
  <c r="R1442" i="1" s="1"/>
  <c r="S1438" i="1"/>
  <c r="S1437" i="1"/>
  <c r="N1405" i="1"/>
  <c r="Q1405" i="1"/>
  <c r="AD1405" i="1"/>
  <c r="O1405" i="1"/>
  <c r="AE1398" i="1"/>
  <c r="AF1398" i="1"/>
  <c r="AG1398" i="1"/>
  <c r="AK1398" i="1"/>
  <c r="AK1397" i="1"/>
  <c r="AE1397" i="1"/>
  <c r="AF1397" i="1"/>
  <c r="AG1397" i="1"/>
  <c r="AI1391" i="1"/>
  <c r="AM1391" i="1"/>
  <c r="AK1382" i="1"/>
  <c r="AE1382" i="1"/>
  <c r="AF1382" i="1"/>
  <c r="AG1382" i="1"/>
  <c r="AF1608" i="1"/>
  <c r="BD1571" i="1"/>
  <c r="BD1566" i="1"/>
  <c r="BD1561" i="1"/>
  <c r="AY1558" i="1"/>
  <c r="BC1558" i="1" s="1"/>
  <c r="N1553" i="1"/>
  <c r="P1553" i="1" s="1"/>
  <c r="R1553" i="1" s="1"/>
  <c r="AH1534" i="1"/>
  <c r="AW1530" i="1"/>
  <c r="AX1530" i="1" s="1"/>
  <c r="Q1528" i="1"/>
  <c r="N1524" i="1"/>
  <c r="P1524" i="1" s="1"/>
  <c r="Q1522" i="1"/>
  <c r="AD1522" i="1"/>
  <c r="AV1519" i="1"/>
  <c r="AE1514" i="1"/>
  <c r="AF1514" i="1"/>
  <c r="AG1514" i="1"/>
  <c r="BD1508" i="1"/>
  <c r="AZ1508" i="1"/>
  <c r="BC1508" i="1" s="1"/>
  <c r="AD1508" i="1"/>
  <c r="N1508" i="1"/>
  <c r="P1508" i="1" s="1"/>
  <c r="R1508" i="1" s="1"/>
  <c r="S1508" i="1" s="1"/>
  <c r="BB1501" i="1"/>
  <c r="BA1501" i="1" s="1"/>
  <c r="BC1501" i="1"/>
  <c r="BD1501" i="1"/>
  <c r="AY1501" i="1"/>
  <c r="R1501" i="1"/>
  <c r="S1501" i="1" s="1"/>
  <c r="P1492" i="1"/>
  <c r="BB1484" i="1"/>
  <c r="BA1484" i="1" s="1"/>
  <c r="BD1484" i="1"/>
  <c r="AY1484" i="1"/>
  <c r="BC1484" i="1" s="1"/>
  <c r="AY1483" i="1"/>
  <c r="AZ1483" i="1"/>
  <c r="BB1483" i="1"/>
  <c r="BD1483" i="1"/>
  <c r="AZ1481" i="1"/>
  <c r="BA1481" i="1"/>
  <c r="BC1481" i="1"/>
  <c r="BD1481" i="1"/>
  <c r="BD1474" i="1"/>
  <c r="AZ1474" i="1"/>
  <c r="BC1474" i="1" s="1"/>
  <c r="BA1469" i="1"/>
  <c r="AH1468" i="1"/>
  <c r="AL1468" i="1"/>
  <c r="AH1466" i="1"/>
  <c r="AL1466" i="1"/>
  <c r="AE1460" i="1"/>
  <c r="AF1460" i="1"/>
  <c r="AG1460" i="1"/>
  <c r="M1449" i="1"/>
  <c r="AE1447" i="1"/>
  <c r="AF1447" i="1"/>
  <c r="AG1447" i="1"/>
  <c r="Q1446" i="1"/>
  <c r="O1446" i="1"/>
  <c r="AD1446" i="1"/>
  <c r="AY1443" i="1"/>
  <c r="BC1443" i="1" s="1"/>
  <c r="AZ1443" i="1"/>
  <c r="BB1443" i="1"/>
  <c r="BA1443" i="1" s="1"/>
  <c r="Q1441" i="1"/>
  <c r="AD1441" i="1"/>
  <c r="AW1441" i="1"/>
  <c r="AX1441" i="1" s="1"/>
  <c r="N1441" i="1"/>
  <c r="P1441" i="1" s="1"/>
  <c r="S1425" i="1"/>
  <c r="R1420" i="1"/>
  <c r="Q1416" i="1"/>
  <c r="S1416" i="1" s="1"/>
  <c r="AD1416" i="1"/>
  <c r="N1416" i="1"/>
  <c r="P1416" i="1" s="1"/>
  <c r="S1415" i="1"/>
  <c r="AD1406" i="1"/>
  <c r="O1406" i="1"/>
  <c r="N1406" i="1"/>
  <c r="P1406" i="1" s="1"/>
  <c r="R1406" i="1" s="1"/>
  <c r="AW1406" i="1"/>
  <c r="AX1406" i="1" s="1"/>
  <c r="Q1406" i="1"/>
  <c r="S1406" i="1" s="1"/>
  <c r="AE1388" i="1"/>
  <c r="AF1388" i="1"/>
  <c r="AG1388" i="1"/>
  <c r="AK1388" i="1"/>
  <c r="AY1386" i="1"/>
  <c r="BC1386" i="1" s="1"/>
  <c r="AZ1386" i="1"/>
  <c r="BA1386" i="1"/>
  <c r="BD1386" i="1"/>
  <c r="AE1339" i="1"/>
  <c r="AF1339" i="1"/>
  <c r="AG1339" i="1"/>
  <c r="AK1339" i="1"/>
  <c r="AF1333" i="1"/>
  <c r="AG1333" i="1"/>
  <c r="AK1333" i="1"/>
  <c r="AE1333" i="1"/>
  <c r="BD1216" i="1"/>
  <c r="AY1216" i="1"/>
  <c r="AZ1216" i="1"/>
  <c r="BC1216" i="1" s="1"/>
  <c r="BB1216" i="1"/>
  <c r="BA1216" i="1" s="1"/>
  <c r="BI1216" i="1"/>
  <c r="Q1551" i="1"/>
  <c r="S1551" i="1" s="1"/>
  <c r="AG1534" i="1"/>
  <c r="Q1529" i="1"/>
  <c r="R1522" i="1"/>
  <c r="AE1513" i="1"/>
  <c r="AF1513" i="1"/>
  <c r="AG1513" i="1"/>
  <c r="AE1506" i="1"/>
  <c r="AF1506" i="1"/>
  <c r="AG1506" i="1"/>
  <c r="Q1495" i="1"/>
  <c r="S1495" i="1" s="1"/>
  <c r="R1495" i="1"/>
  <c r="AW1493" i="1"/>
  <c r="AX1493" i="1" s="1"/>
  <c r="N1493" i="1"/>
  <c r="O1493" i="1"/>
  <c r="Q1493" i="1"/>
  <c r="Q1489" i="1"/>
  <c r="AD1489" i="1"/>
  <c r="O1489" i="1"/>
  <c r="P1489" i="1" s="1"/>
  <c r="R1489" i="1" s="1"/>
  <c r="AE1475" i="1"/>
  <c r="AF1475" i="1"/>
  <c r="AG1475" i="1"/>
  <c r="AY1469" i="1"/>
  <c r="BC1469" i="1" s="1"/>
  <c r="AN1466" i="1"/>
  <c r="AY1465" i="1"/>
  <c r="BC1465" i="1" s="1"/>
  <c r="AZ1465" i="1"/>
  <c r="BA1465" i="1"/>
  <c r="AY1461" i="1"/>
  <c r="BC1459" i="1"/>
  <c r="O1456" i="1"/>
  <c r="Q1456" i="1"/>
  <c r="AD1456" i="1"/>
  <c r="AW1456" i="1"/>
  <c r="AX1456" i="1" s="1"/>
  <c r="Q1455" i="1"/>
  <c r="AD1455" i="1"/>
  <c r="N1455" i="1"/>
  <c r="P1455" i="1" s="1"/>
  <c r="R1455" i="1" s="1"/>
  <c r="R1454" i="1"/>
  <c r="N1450" i="1"/>
  <c r="P1450" i="1" s="1"/>
  <c r="R1450" i="1" s="1"/>
  <c r="BB1444" i="1"/>
  <c r="BA1444" i="1" s="1"/>
  <c r="AY1444" i="1"/>
  <c r="AZ1444" i="1"/>
  <c r="BC1444" i="1"/>
  <c r="R1441" i="1"/>
  <c r="P1432" i="1"/>
  <c r="Q1431" i="1"/>
  <c r="S1431" i="1" s="1"/>
  <c r="AD1431" i="1"/>
  <c r="AW1431" i="1"/>
  <c r="AX1431" i="1" s="1"/>
  <c r="N1431" i="1"/>
  <c r="P1431" i="1" s="1"/>
  <c r="AY1422" i="1"/>
  <c r="AZ1422" i="1"/>
  <c r="BB1422" i="1"/>
  <c r="BA1422" i="1" s="1"/>
  <c r="BC1422" i="1"/>
  <c r="N1411" i="1"/>
  <c r="P1411" i="1" s="1"/>
  <c r="R1411" i="1" s="1"/>
  <c r="BA1394" i="1"/>
  <c r="BC1394" i="1"/>
  <c r="BD1394" i="1"/>
  <c r="AY1394" i="1"/>
  <c r="AZ1394" i="1"/>
  <c r="AE1375" i="1"/>
  <c r="AF1375" i="1"/>
  <c r="AG1375" i="1"/>
  <c r="AK1375" i="1"/>
  <c r="AE1341" i="1"/>
  <c r="AF1341" i="1"/>
  <c r="AG1341" i="1"/>
  <c r="AK1341" i="1"/>
  <c r="AF1212" i="1"/>
  <c r="AG1212" i="1"/>
  <c r="AK1212" i="1"/>
  <c r="AE1212" i="1"/>
  <c r="AE1366" i="1"/>
  <c r="AF1366" i="1"/>
  <c r="AG1366" i="1"/>
  <c r="AK1366" i="1"/>
  <c r="AD1363" i="1"/>
  <c r="AW1363" i="1"/>
  <c r="AX1363" i="1" s="1"/>
  <c r="N1363" i="1"/>
  <c r="O1363" i="1"/>
  <c r="Q1363" i="1"/>
  <c r="AD1361" i="1"/>
  <c r="AW1361" i="1"/>
  <c r="AX1361" i="1" s="1"/>
  <c r="N1361" i="1"/>
  <c r="O1361" i="1"/>
  <c r="Q1361" i="1"/>
  <c r="AW1360" i="1"/>
  <c r="AX1360" i="1" s="1"/>
  <c r="N1360" i="1"/>
  <c r="O1360" i="1"/>
  <c r="Q1360" i="1"/>
  <c r="N1348" i="1"/>
  <c r="O1348" i="1"/>
  <c r="Q1348" i="1"/>
  <c r="AD1348" i="1"/>
  <c r="AY1337" i="1"/>
  <c r="AZ1337" i="1"/>
  <c r="BB1337" i="1"/>
  <c r="BA1337" i="1" s="1"/>
  <c r="BC1337" i="1"/>
  <c r="BB1335" i="1"/>
  <c r="BA1335" i="1" s="1"/>
  <c r="BD1335" i="1"/>
  <c r="AY1335" i="1"/>
  <c r="BC1335" i="1" s="1"/>
  <c r="AF1289" i="1"/>
  <c r="AG1289" i="1"/>
  <c r="AE1289" i="1"/>
  <c r="AK1289" i="1"/>
  <c r="AH1286" i="1"/>
  <c r="AL1286" i="1"/>
  <c r="AY1276" i="1"/>
  <c r="BC1276" i="1" s="1"/>
  <c r="AZ1276" i="1"/>
  <c r="BA1276" i="1"/>
  <c r="BD1276" i="1"/>
  <c r="BI1276" i="1"/>
  <c r="AY1275" i="1"/>
  <c r="AZ1275" i="1"/>
  <c r="BC1275" i="1" s="1"/>
  <c r="BA1275" i="1"/>
  <c r="BD1275" i="1"/>
  <c r="BI1275" i="1"/>
  <c r="BA1270" i="1"/>
  <c r="BD1270" i="1"/>
  <c r="BI1270" i="1"/>
  <c r="AY1270" i="1"/>
  <c r="BC1270" i="1" s="1"/>
  <c r="AZ1270" i="1"/>
  <c r="AD1223" i="1"/>
  <c r="N1223" i="1"/>
  <c r="O1223" i="1"/>
  <c r="Q1223" i="1"/>
  <c r="AW1223" i="1"/>
  <c r="AX1223" i="1" s="1"/>
  <c r="AD1176" i="1"/>
  <c r="AW1176" i="1"/>
  <c r="AX1176" i="1" s="1"/>
  <c r="N1176" i="1"/>
  <c r="O1176" i="1"/>
  <c r="Q1176" i="1"/>
  <c r="AE1140" i="1"/>
  <c r="AF1140" i="1"/>
  <c r="AG1140" i="1"/>
  <c r="AK1140" i="1"/>
  <c r="AH991" i="1"/>
  <c r="AL991" i="1"/>
  <c r="AG1483" i="1"/>
  <c r="R1432" i="1"/>
  <c r="R1414" i="1"/>
  <c r="P1410" i="1"/>
  <c r="P1407" i="1"/>
  <c r="R1407" i="1" s="1"/>
  <c r="S1407" i="1" s="1"/>
  <c r="AE1395" i="1"/>
  <c r="AF1395" i="1"/>
  <c r="AG1395" i="1"/>
  <c r="AI1389" i="1"/>
  <c r="AM1389" i="1"/>
  <c r="AE1378" i="1"/>
  <c r="AF1378" i="1"/>
  <c r="AG1378" i="1"/>
  <c r="AK1378" i="1"/>
  <c r="AG1376" i="1"/>
  <c r="AK1376" i="1"/>
  <c r="AD1357" i="1"/>
  <c r="AW1357" i="1"/>
  <c r="AX1357" i="1" s="1"/>
  <c r="N1357" i="1"/>
  <c r="O1357" i="1"/>
  <c r="Q1357" i="1"/>
  <c r="BC1354" i="1"/>
  <c r="O1347" i="1"/>
  <c r="P1347" i="1" s="1"/>
  <c r="R1347" i="1" s="1"/>
  <c r="Q1347" i="1"/>
  <c r="AD1347" i="1"/>
  <c r="AI1325" i="1"/>
  <c r="AM1325" i="1"/>
  <c r="AG1296" i="1"/>
  <c r="AK1296" i="1"/>
  <c r="AE1296" i="1"/>
  <c r="AF1296" i="1"/>
  <c r="AH1276" i="1"/>
  <c r="AL1276" i="1"/>
  <c r="AK1264" i="1"/>
  <c r="AE1264" i="1"/>
  <c r="AF1264" i="1"/>
  <c r="AG1264" i="1"/>
  <c r="BC1205" i="1"/>
  <c r="AY1205" i="1"/>
  <c r="AZ1205" i="1"/>
  <c r="BB1205" i="1"/>
  <c r="BA1205" i="1" s="1"/>
  <c r="BD1205" i="1"/>
  <c r="BI1205" i="1"/>
  <c r="M1178" i="1"/>
  <c r="AV1178" i="1"/>
  <c r="M1143" i="1"/>
  <c r="AV1143" i="1"/>
  <c r="AH1120" i="1"/>
  <c r="AL1120" i="1"/>
  <c r="AY996" i="1"/>
  <c r="AZ996" i="1"/>
  <c r="BA996" i="1"/>
  <c r="BC996" i="1"/>
  <c r="BD996" i="1"/>
  <c r="BC1495" i="1"/>
  <c r="N1488" i="1"/>
  <c r="P1488" i="1" s="1"/>
  <c r="R1488" i="1" s="1"/>
  <c r="S1488" i="1" s="1"/>
  <c r="AY1487" i="1"/>
  <c r="BC1487" i="1" s="1"/>
  <c r="AY1486" i="1"/>
  <c r="BC1486" i="1" s="1"/>
  <c r="AY1485" i="1"/>
  <c r="AE1483" i="1"/>
  <c r="AV1177" i="1"/>
  <c r="M1177" i="1"/>
  <c r="N1177" i="1"/>
  <c r="O1177" i="1"/>
  <c r="AU1449" i="1"/>
  <c r="AZ1437" i="1"/>
  <c r="BC1437" i="1" s="1"/>
  <c r="AE1432" i="1"/>
  <c r="R1431" i="1"/>
  <c r="AD1426" i="1"/>
  <c r="N1422" i="1"/>
  <c r="P1422" i="1" s="1"/>
  <c r="R1422" i="1" s="1"/>
  <c r="O1419" i="1"/>
  <c r="P1419" i="1" s="1"/>
  <c r="R1419" i="1" s="1"/>
  <c r="BB1414" i="1"/>
  <c r="BA1414" i="1" s="1"/>
  <c r="BC1414" i="1"/>
  <c r="AL1414" i="1"/>
  <c r="R1413" i="1"/>
  <c r="AE1402" i="1"/>
  <c r="AF1402" i="1"/>
  <c r="AG1402" i="1"/>
  <c r="N1401" i="1"/>
  <c r="O1401" i="1"/>
  <c r="Q1401" i="1"/>
  <c r="BA1399" i="1"/>
  <c r="BC1399" i="1"/>
  <c r="BD1399" i="1"/>
  <c r="BA1397" i="1"/>
  <c r="AZ1384" i="1"/>
  <c r="AH1381" i="1"/>
  <c r="AL1381" i="1"/>
  <c r="AE1380" i="1"/>
  <c r="AF1380" i="1"/>
  <c r="AG1380" i="1"/>
  <c r="AI1374" i="1"/>
  <c r="AM1374" i="1"/>
  <c r="AE1370" i="1"/>
  <c r="AF1370" i="1"/>
  <c r="AG1370" i="1"/>
  <c r="AE1362" i="1"/>
  <c r="AF1362" i="1"/>
  <c r="AG1362" i="1"/>
  <c r="AK1362" i="1"/>
  <c r="BD1342" i="1"/>
  <c r="AY1342" i="1"/>
  <c r="BC1342" i="1" s="1"/>
  <c r="AZ1342" i="1"/>
  <c r="AY1341" i="1"/>
  <c r="AZ1341" i="1"/>
  <c r="BB1341" i="1"/>
  <c r="BA1341" i="1" s="1"/>
  <c r="AY1340" i="1"/>
  <c r="AZ1340" i="1"/>
  <c r="BB1340" i="1"/>
  <c r="BA1340" i="1" s="1"/>
  <c r="BC1340" i="1"/>
  <c r="AW1333" i="1"/>
  <c r="AX1333" i="1" s="1"/>
  <c r="N1333" i="1"/>
  <c r="P1333" i="1" s="1"/>
  <c r="R1333" i="1" s="1"/>
  <c r="O1333" i="1"/>
  <c r="Q1333" i="1"/>
  <c r="R1330" i="1"/>
  <c r="AD1328" i="1"/>
  <c r="N1328" i="1"/>
  <c r="O1328" i="1"/>
  <c r="Q1328" i="1"/>
  <c r="S1327" i="1"/>
  <c r="Q1322" i="1"/>
  <c r="S1322" i="1" s="1"/>
  <c r="R1322" i="1"/>
  <c r="S1320" i="1"/>
  <c r="P1316" i="1"/>
  <c r="AL1307" i="1"/>
  <c r="AH1307" i="1"/>
  <c r="AE1271" i="1"/>
  <c r="AF1271" i="1"/>
  <c r="AG1271" i="1"/>
  <c r="AK1271" i="1"/>
  <c r="AH1259" i="1"/>
  <c r="AL1259" i="1"/>
  <c r="AE1235" i="1"/>
  <c r="AF1235" i="1"/>
  <c r="AG1235" i="1"/>
  <c r="AK1235" i="1"/>
  <c r="AG1186" i="1"/>
  <c r="AK1186" i="1"/>
  <c r="AF1186" i="1"/>
  <c r="AE1186" i="1"/>
  <c r="AK1494" i="1"/>
  <c r="AN1494" i="1" s="1"/>
  <c r="AK1478" i="1"/>
  <c r="AN1478" i="1" s="1"/>
  <c r="AM1476" i="1"/>
  <c r="AK1473" i="1"/>
  <c r="AM1471" i="1"/>
  <c r="AK1468" i="1"/>
  <c r="AM1466" i="1"/>
  <c r="AK1463" i="1"/>
  <c r="AN1463" i="1" s="1"/>
  <c r="AM1461" i="1"/>
  <c r="AN1461" i="1" s="1"/>
  <c r="BC1446" i="1"/>
  <c r="AL1440" i="1"/>
  <c r="Q1440" i="1"/>
  <c r="AM1432" i="1"/>
  <c r="AV1426" i="1"/>
  <c r="AL1424" i="1"/>
  <c r="AF1423" i="1"/>
  <c r="AG1423" i="1"/>
  <c r="AK1422" i="1"/>
  <c r="AM1414" i="1"/>
  <c r="Q1412" i="1"/>
  <c r="BB1402" i="1"/>
  <c r="BD1402" i="1"/>
  <c r="AE1400" i="1"/>
  <c r="AF1400" i="1"/>
  <c r="AG1400" i="1"/>
  <c r="AI1394" i="1"/>
  <c r="AM1394" i="1"/>
  <c r="AE1383" i="1"/>
  <c r="AF1383" i="1"/>
  <c r="AG1383" i="1"/>
  <c r="AK1383" i="1"/>
  <c r="AG1381" i="1"/>
  <c r="AK1381" i="1"/>
  <c r="AK1374" i="1"/>
  <c r="AI1371" i="1"/>
  <c r="AJ1371" i="1" s="1"/>
  <c r="AM1371" i="1"/>
  <c r="AY1359" i="1"/>
  <c r="BC1359" i="1" s="1"/>
  <c r="AZ1359" i="1"/>
  <c r="BB1359" i="1"/>
  <c r="BA1359" i="1" s="1"/>
  <c r="AE1358" i="1"/>
  <c r="AF1358" i="1"/>
  <c r="AG1358" i="1"/>
  <c r="AK1358" i="1"/>
  <c r="AE1356" i="1"/>
  <c r="AF1356" i="1"/>
  <c r="AG1356" i="1"/>
  <c r="AK1356" i="1"/>
  <c r="AD1353" i="1"/>
  <c r="AW1353" i="1"/>
  <c r="AX1353" i="1" s="1"/>
  <c r="N1353" i="1"/>
  <c r="P1353" i="1" s="1"/>
  <c r="R1353" i="1" s="1"/>
  <c r="O1353" i="1"/>
  <c r="Q1353" i="1"/>
  <c r="AZ1317" i="1"/>
  <c r="AY1317" i="1"/>
  <c r="BC1317" i="1" s="1"/>
  <c r="BB1317" i="1"/>
  <c r="BA1317" i="1" s="1"/>
  <c r="O1316" i="1"/>
  <c r="Q1316" i="1"/>
  <c r="AD1316" i="1"/>
  <c r="BB1310" i="1"/>
  <c r="BD1310" i="1"/>
  <c r="AY1310" i="1"/>
  <c r="AN1307" i="1"/>
  <c r="AY1306" i="1"/>
  <c r="BC1306" i="1" s="1"/>
  <c r="AZ1306" i="1"/>
  <c r="BA1306" i="1"/>
  <c r="BD1306" i="1"/>
  <c r="AY1305" i="1"/>
  <c r="AZ1305" i="1"/>
  <c r="BD1305" i="1"/>
  <c r="BA1305" i="1"/>
  <c r="BC1305" i="1"/>
  <c r="BI1305" i="1"/>
  <c r="BC1297" i="1"/>
  <c r="BD1297" i="1"/>
  <c r="BI1297" i="1"/>
  <c r="AY1297" i="1"/>
  <c r="AZ1297" i="1"/>
  <c r="BA1297" i="1"/>
  <c r="BC1277" i="1"/>
  <c r="AH1269" i="1"/>
  <c r="AL1269" i="1"/>
  <c r="AI1219" i="1"/>
  <c r="AM1219" i="1"/>
  <c r="AV1124" i="1"/>
  <c r="M1124" i="1"/>
  <c r="AG1516" i="1"/>
  <c r="AG1511" i="1"/>
  <c r="O1505" i="1"/>
  <c r="P1505" i="1" s="1"/>
  <c r="R1505" i="1" s="1"/>
  <c r="O1497" i="1"/>
  <c r="AG1487" i="1"/>
  <c r="AG1486" i="1"/>
  <c r="AG1485" i="1"/>
  <c r="AG1443" i="1"/>
  <c r="AK1440" i="1"/>
  <c r="Q1432" i="1"/>
  <c r="AW1426" i="1"/>
  <c r="AX1426" i="1" s="1"/>
  <c r="R1416" i="1"/>
  <c r="AK1415" i="1"/>
  <c r="AN1415" i="1" s="1"/>
  <c r="Q1414" i="1"/>
  <c r="R1412" i="1"/>
  <c r="R1410" i="1"/>
  <c r="BC1408" i="1"/>
  <c r="BD1408" i="1"/>
  <c r="AY1408" i="1"/>
  <c r="Q1408" i="1"/>
  <c r="BD1397" i="1"/>
  <c r="AY1397" i="1"/>
  <c r="BC1397" i="1" s="1"/>
  <c r="AK1387" i="1"/>
  <c r="AE1387" i="1"/>
  <c r="AF1387" i="1"/>
  <c r="AG1387" i="1"/>
  <c r="AI1386" i="1"/>
  <c r="AM1386" i="1"/>
  <c r="BA1384" i="1"/>
  <c r="BC1384" i="1"/>
  <c r="BD1384" i="1"/>
  <c r="AK1372" i="1"/>
  <c r="AE1372" i="1"/>
  <c r="AF1372" i="1"/>
  <c r="AG1372" i="1"/>
  <c r="AH1371" i="1"/>
  <c r="AL1371" i="1"/>
  <c r="AF1367" i="1"/>
  <c r="AG1367" i="1"/>
  <c r="AK1367" i="1"/>
  <c r="AE1351" i="1"/>
  <c r="AF1351" i="1"/>
  <c r="AG1351" i="1"/>
  <c r="AK1351" i="1"/>
  <c r="AW1347" i="1"/>
  <c r="AX1347" i="1" s="1"/>
  <c r="AF1337" i="1"/>
  <c r="AG1337" i="1"/>
  <c r="AK1337" i="1"/>
  <c r="AY1332" i="1"/>
  <c r="BC1332" i="1" s="1"/>
  <c r="AZ1332" i="1"/>
  <c r="N1317" i="1"/>
  <c r="P1317" i="1" s="1"/>
  <c r="R1317" i="1" s="1"/>
  <c r="Q1317" i="1"/>
  <c r="O1317" i="1"/>
  <c r="AD1317" i="1"/>
  <c r="AL1313" i="1"/>
  <c r="AH1313" i="1"/>
  <c r="AK1300" i="1"/>
  <c r="AF1300" i="1"/>
  <c r="AG1300" i="1"/>
  <c r="AM1294" i="1"/>
  <c r="AI1293" i="1"/>
  <c r="AM1293" i="1"/>
  <c r="AY1249" i="1"/>
  <c r="BC1249" i="1" s="1"/>
  <c r="AZ1249" i="1"/>
  <c r="BA1249" i="1"/>
  <c r="BD1249" i="1"/>
  <c r="BI1249" i="1"/>
  <c r="AE1228" i="1"/>
  <c r="AF1228" i="1"/>
  <c r="AG1228" i="1"/>
  <c r="AK1228" i="1"/>
  <c r="AH1219" i="1"/>
  <c r="AL1219" i="1"/>
  <c r="AY1203" i="1"/>
  <c r="BC1203" i="1" s="1"/>
  <c r="AZ1203" i="1"/>
  <c r="BB1203" i="1"/>
  <c r="BA1203" i="1" s="1"/>
  <c r="BD1203" i="1"/>
  <c r="BI1203" i="1"/>
  <c r="S1199" i="1"/>
  <c r="AF1516" i="1"/>
  <c r="AF1511" i="1"/>
  <c r="AD1501" i="1"/>
  <c r="AZ1495" i="1"/>
  <c r="O1494" i="1"/>
  <c r="P1494" i="1" s="1"/>
  <c r="R1494" i="1" s="1"/>
  <c r="S1494" i="1" s="1"/>
  <c r="O1492" i="1"/>
  <c r="AF1487" i="1"/>
  <c r="AF1486" i="1"/>
  <c r="AF1485" i="1"/>
  <c r="AD1484" i="1"/>
  <c r="AD1452" i="1"/>
  <c r="AF1443" i="1"/>
  <c r="O1440" i="1"/>
  <c r="AG1438" i="1"/>
  <c r="AF1437" i="1"/>
  <c r="AD1436" i="1"/>
  <c r="AG1425" i="1"/>
  <c r="AJ1425" i="1" s="1"/>
  <c r="AK1425" i="1"/>
  <c r="AN1425" i="1" s="1"/>
  <c r="AD1421" i="1"/>
  <c r="N1421" i="1"/>
  <c r="P1421" i="1" s="1"/>
  <c r="R1421" i="1" s="1"/>
  <c r="S1421" i="1" s="1"/>
  <c r="BD1407" i="1"/>
  <c r="AZ1407" i="1"/>
  <c r="BC1407" i="1" s="1"/>
  <c r="AH1404" i="1"/>
  <c r="AL1404" i="1"/>
  <c r="BD1403" i="1"/>
  <c r="AZ1403" i="1"/>
  <c r="BC1403" i="1" s="1"/>
  <c r="AW1401" i="1"/>
  <c r="AH1386" i="1"/>
  <c r="AL1386" i="1"/>
  <c r="AE1385" i="1"/>
  <c r="AF1385" i="1"/>
  <c r="AG1385" i="1"/>
  <c r="AI1379" i="1"/>
  <c r="AM1379" i="1"/>
  <c r="BC1378" i="1"/>
  <c r="AY1376" i="1"/>
  <c r="BC1376" i="1" s="1"/>
  <c r="AZ1376" i="1"/>
  <c r="BA1376" i="1"/>
  <c r="BD1376" i="1"/>
  <c r="AE1355" i="1"/>
  <c r="AF1355" i="1"/>
  <c r="AG1355" i="1"/>
  <c r="AK1355" i="1"/>
  <c r="AE1352" i="1"/>
  <c r="AF1352" i="1"/>
  <c r="AG1352" i="1"/>
  <c r="AK1352" i="1"/>
  <c r="BD1351" i="1"/>
  <c r="AY1351" i="1"/>
  <c r="BC1351" i="1" s="1"/>
  <c r="AZ1351" i="1"/>
  <c r="P1345" i="1"/>
  <c r="R1345" i="1" s="1"/>
  <c r="P1337" i="1"/>
  <c r="R1337" i="1" s="1"/>
  <c r="AD1336" i="1"/>
  <c r="AW1336" i="1"/>
  <c r="AX1336" i="1" s="1"/>
  <c r="N1336" i="1"/>
  <c r="P1336" i="1" s="1"/>
  <c r="O1336" i="1"/>
  <c r="P1335" i="1"/>
  <c r="N1334" i="1"/>
  <c r="P1334" i="1" s="1"/>
  <c r="O1334" i="1"/>
  <c r="Q1334" i="1"/>
  <c r="AD1334" i="1"/>
  <c r="AW1334" i="1"/>
  <c r="AX1334" i="1" s="1"/>
  <c r="BB1332" i="1"/>
  <c r="BA1332" i="1" s="1"/>
  <c r="R1332" i="1"/>
  <c r="S1332" i="1" s="1"/>
  <c r="AI1322" i="1"/>
  <c r="AM1322" i="1"/>
  <c r="R1320" i="1"/>
  <c r="AF1313" i="1"/>
  <c r="AG1313" i="1"/>
  <c r="AK1313" i="1"/>
  <c r="AE1281" i="1"/>
  <c r="AF1281" i="1"/>
  <c r="AG1281" i="1"/>
  <c r="AK1281" i="1"/>
  <c r="AY1266" i="1"/>
  <c r="AZ1266" i="1"/>
  <c r="BA1266" i="1"/>
  <c r="BD1266" i="1"/>
  <c r="BI1266" i="1"/>
  <c r="AH1249" i="1"/>
  <c r="AL1249" i="1"/>
  <c r="AJ1237" i="1"/>
  <c r="Q1483" i="1"/>
  <c r="AW1447" i="1"/>
  <c r="AX1447" i="1" s="1"/>
  <c r="N1440" i="1"/>
  <c r="P1440" i="1" s="1"/>
  <c r="R1440" i="1" s="1"/>
  <c r="AE1438" i="1"/>
  <c r="AE1437" i="1"/>
  <c r="BB1421" i="1"/>
  <c r="BA1421" i="1" s="1"/>
  <c r="AI1415" i="1"/>
  <c r="AF1404" i="1"/>
  <c r="AG1404" i="1"/>
  <c r="AK1402" i="1"/>
  <c r="AI1399" i="1"/>
  <c r="AM1399" i="1"/>
  <c r="AK1392" i="1"/>
  <c r="AE1392" i="1"/>
  <c r="AF1392" i="1"/>
  <c r="AG1392" i="1"/>
  <c r="BA1389" i="1"/>
  <c r="BC1389" i="1" s="1"/>
  <c r="BD1389" i="1"/>
  <c r="AG1386" i="1"/>
  <c r="AK1386" i="1"/>
  <c r="AK1379" i="1"/>
  <c r="P1367" i="1"/>
  <c r="R1367" i="1" s="1"/>
  <c r="S1367" i="1" s="1"/>
  <c r="BC1364" i="1"/>
  <c r="P1338" i="1"/>
  <c r="R1338" i="1" s="1"/>
  <c r="S1335" i="1"/>
  <c r="Q1325" i="1"/>
  <c r="R1325" i="1"/>
  <c r="AY1324" i="1"/>
  <c r="AZ1324" i="1"/>
  <c r="BB1324" i="1"/>
  <c r="BA1324" i="1" s="1"/>
  <c r="BC1324" i="1"/>
  <c r="AH1322" i="1"/>
  <c r="AJ1322" i="1" s="1"/>
  <c r="AL1322" i="1"/>
  <c r="N1313" i="1"/>
  <c r="P1313" i="1" s="1"/>
  <c r="O1313" i="1"/>
  <c r="Q1313" i="1"/>
  <c r="AG1306" i="1"/>
  <c r="AK1306" i="1"/>
  <c r="AE1306" i="1"/>
  <c r="AF1306" i="1"/>
  <c r="AL1290" i="1"/>
  <c r="AH1290" i="1"/>
  <c r="AY1279" i="1"/>
  <c r="AZ1279" i="1"/>
  <c r="BA1279" i="1"/>
  <c r="BD1279" i="1"/>
  <c r="BI1279" i="1"/>
  <c r="AI1273" i="1"/>
  <c r="AM1273" i="1"/>
  <c r="AI1266" i="1"/>
  <c r="AM1266" i="1"/>
  <c r="AN1230" i="1"/>
  <c r="AG1494" i="1"/>
  <c r="AJ1494" i="1" s="1"/>
  <c r="O1491" i="1"/>
  <c r="P1491" i="1" s="1"/>
  <c r="R1491" i="1" s="1"/>
  <c r="BD1487" i="1"/>
  <c r="BD1486" i="1"/>
  <c r="BD1485" i="1"/>
  <c r="AG1478" i="1"/>
  <c r="AJ1478" i="1" s="1"/>
  <c r="AG1473" i="1"/>
  <c r="AG1468" i="1"/>
  <c r="AJ1468" i="1" s="1"/>
  <c r="AG1463" i="1"/>
  <c r="AJ1463" i="1" s="1"/>
  <c r="R1447" i="1"/>
  <c r="S1447" i="1" s="1"/>
  <c r="R1433" i="1"/>
  <c r="AK1432" i="1"/>
  <c r="N1426" i="1"/>
  <c r="P1426" i="1" s="1"/>
  <c r="R1426" i="1" s="1"/>
  <c r="Q1426" i="1"/>
  <c r="AE1422" i="1"/>
  <c r="AF1422" i="1"/>
  <c r="R1415" i="1"/>
  <c r="AK1414" i="1"/>
  <c r="AD1408" i="1"/>
  <c r="O1408" i="1"/>
  <c r="P1408" i="1" s="1"/>
  <c r="R1408" i="1" s="1"/>
  <c r="BC1398" i="1"/>
  <c r="AK1395" i="1"/>
  <c r="AH1391" i="1"/>
  <c r="AL1391" i="1"/>
  <c r="AE1390" i="1"/>
  <c r="AF1390" i="1"/>
  <c r="AG1390" i="1"/>
  <c r="AE1373" i="1"/>
  <c r="AF1373" i="1"/>
  <c r="AG1373" i="1"/>
  <c r="AK1373" i="1"/>
  <c r="AI1368" i="1"/>
  <c r="AM1368" i="1"/>
  <c r="AD1360" i="1"/>
  <c r="AH1359" i="1"/>
  <c r="AL1359" i="1"/>
  <c r="N1346" i="1"/>
  <c r="P1346" i="1" s="1"/>
  <c r="R1346" i="1" s="1"/>
  <c r="O1346" i="1"/>
  <c r="Q1346" i="1"/>
  <c r="AD1346" i="1"/>
  <c r="AF1340" i="1"/>
  <c r="AG1340" i="1"/>
  <c r="AK1340" i="1"/>
  <c r="R1334" i="1"/>
  <c r="P1329" i="1"/>
  <c r="R1329" i="1" s="1"/>
  <c r="AY1325" i="1"/>
  <c r="BC1325" i="1" s="1"/>
  <c r="AZ1325" i="1"/>
  <c r="BB1325" i="1"/>
  <c r="BA1325" i="1" s="1"/>
  <c r="BD1325" i="1"/>
  <c r="O1314" i="1"/>
  <c r="Q1314" i="1"/>
  <c r="AD1314" i="1"/>
  <c r="AW1314" i="1"/>
  <c r="AX1314" i="1" s="1"/>
  <c r="N1314" i="1"/>
  <c r="P1314" i="1" s="1"/>
  <c r="AM1304" i="1"/>
  <c r="AI1304" i="1"/>
  <c r="AZ1303" i="1"/>
  <c r="BC1303" i="1" s="1"/>
  <c r="BA1303" i="1"/>
  <c r="BD1303" i="1"/>
  <c r="BI1303" i="1"/>
  <c r="AH1279" i="1"/>
  <c r="AL1279" i="1"/>
  <c r="AI1256" i="1"/>
  <c r="AM1256" i="1"/>
  <c r="AK1254" i="1"/>
  <c r="AE1254" i="1"/>
  <c r="AF1254" i="1"/>
  <c r="AG1254" i="1"/>
  <c r="AY1246" i="1"/>
  <c r="AZ1246" i="1"/>
  <c r="BA1246" i="1"/>
  <c r="BD1246" i="1"/>
  <c r="BI1246" i="1"/>
  <c r="AY1245" i="1"/>
  <c r="AZ1245" i="1"/>
  <c r="BA1245" i="1"/>
  <c r="BC1245" i="1"/>
  <c r="BD1245" i="1"/>
  <c r="BI1245" i="1"/>
  <c r="AY1236" i="1"/>
  <c r="BC1236" i="1" s="1"/>
  <c r="AZ1236" i="1"/>
  <c r="BA1236" i="1"/>
  <c r="BD1236" i="1"/>
  <c r="BI1236" i="1"/>
  <c r="AH1229" i="1"/>
  <c r="AL1229" i="1"/>
  <c r="AG1155" i="1"/>
  <c r="AK1155" i="1"/>
  <c r="AF1155" i="1"/>
  <c r="AE1155" i="1"/>
  <c r="BD1446" i="1"/>
  <c r="R1444" i="1"/>
  <c r="S1444" i="1" s="1"/>
  <c r="AV1434" i="1"/>
  <c r="AF1424" i="1"/>
  <c r="AG1424" i="1"/>
  <c r="BC1423" i="1"/>
  <c r="P1423" i="1"/>
  <c r="R1423" i="1" s="1"/>
  <c r="S1423" i="1" s="1"/>
  <c r="AZ1421" i="1"/>
  <c r="BC1421" i="1" s="1"/>
  <c r="AG1415" i="1"/>
  <c r="AJ1415" i="1" s="1"/>
  <c r="BD1414" i="1"/>
  <c r="AW1412" i="1"/>
  <c r="AX1412" i="1" s="1"/>
  <c r="AD1412" i="1"/>
  <c r="AY1404" i="1"/>
  <c r="BB1404" i="1"/>
  <c r="BA1404" i="1" s="1"/>
  <c r="AG1391" i="1"/>
  <c r="AK1391" i="1"/>
  <c r="AI1384" i="1"/>
  <c r="AM1384" i="1"/>
  <c r="AK1377" i="1"/>
  <c r="AE1377" i="1"/>
  <c r="AF1377" i="1"/>
  <c r="AG1377" i="1"/>
  <c r="AF1376" i="1"/>
  <c r="BA1374" i="1"/>
  <c r="BC1374" i="1"/>
  <c r="BD1374" i="1"/>
  <c r="AH1368" i="1"/>
  <c r="AJ1368" i="1" s="1"/>
  <c r="AL1368" i="1"/>
  <c r="AF1359" i="1"/>
  <c r="AG1359" i="1"/>
  <c r="AK1359" i="1"/>
  <c r="S1354" i="1"/>
  <c r="AD1342" i="1"/>
  <c r="N1342" i="1"/>
  <c r="O1342" i="1"/>
  <c r="Q1342" i="1"/>
  <c r="N1341" i="1"/>
  <c r="P1341" i="1" s="1"/>
  <c r="R1341" i="1" s="1"/>
  <c r="O1341" i="1"/>
  <c r="Q1341" i="1"/>
  <c r="BD1337" i="1"/>
  <c r="AZ1335" i="1"/>
  <c r="AL1332" i="1"/>
  <c r="AY1295" i="1"/>
  <c r="AZ1295" i="1"/>
  <c r="BC1295" i="1" s="1"/>
  <c r="BD1295" i="1"/>
  <c r="BI1295" i="1"/>
  <c r="AY1286" i="1"/>
  <c r="BC1286" i="1" s="1"/>
  <c r="AZ1286" i="1"/>
  <c r="BA1286" i="1"/>
  <c r="BD1286" i="1"/>
  <c r="BI1286" i="1"/>
  <c r="AH1266" i="1"/>
  <c r="AL1266" i="1"/>
  <c r="AH1246" i="1"/>
  <c r="AL1246" i="1"/>
  <c r="AF1239" i="1"/>
  <c r="AG1239" i="1"/>
  <c r="AK1239" i="1"/>
  <c r="AK1216" i="1"/>
  <c r="Q1216" i="1"/>
  <c r="R1216" i="1"/>
  <c r="AE1211" i="1"/>
  <c r="AF1211" i="1"/>
  <c r="AG1211" i="1"/>
  <c r="AK1211" i="1"/>
  <c r="AE1157" i="1"/>
  <c r="AF1157" i="1"/>
  <c r="AG1157" i="1"/>
  <c r="AK1157" i="1"/>
  <c r="AY1120" i="1"/>
  <c r="AZ1120" i="1"/>
  <c r="BB1120" i="1"/>
  <c r="BA1120" i="1" s="1"/>
  <c r="BC1120" i="1"/>
  <c r="BD1120" i="1"/>
  <c r="BI1120" i="1"/>
  <c r="AW1323" i="1"/>
  <c r="AX1323" i="1" s="1"/>
  <c r="N1323" i="1"/>
  <c r="P1323" i="1" s="1"/>
  <c r="R1323" i="1" s="1"/>
  <c r="O1315" i="1"/>
  <c r="P1315" i="1" s="1"/>
  <c r="R1315" i="1" s="1"/>
  <c r="Q1315" i="1"/>
  <c r="AZ1307" i="1"/>
  <c r="AY1299" i="1"/>
  <c r="AZ1299" i="1"/>
  <c r="BA1299" i="1"/>
  <c r="AZ1293" i="1"/>
  <c r="BC1293" i="1" s="1"/>
  <c r="BA1293" i="1"/>
  <c r="BD1293" i="1"/>
  <c r="BI1293" i="1"/>
  <c r="AK1290" i="1"/>
  <c r="AF1290" i="1"/>
  <c r="AJ1287" i="1"/>
  <c r="AG1286" i="1"/>
  <c r="AK1286" i="1"/>
  <c r="AY1285" i="1"/>
  <c r="BC1285" i="1" s="1"/>
  <c r="AZ1285" i="1"/>
  <c r="BD1285" i="1"/>
  <c r="AE1278" i="1"/>
  <c r="AF1278" i="1"/>
  <c r="AG1278" i="1"/>
  <c r="AG1276" i="1"/>
  <c r="AK1276" i="1"/>
  <c r="AY1265" i="1"/>
  <c r="BC1265" i="1" s="1"/>
  <c r="AZ1265" i="1"/>
  <c r="BA1265" i="1"/>
  <c r="BD1265" i="1"/>
  <c r="AI1263" i="1"/>
  <c r="AM1263" i="1"/>
  <c r="BA1260" i="1"/>
  <c r="BC1260" i="1" s="1"/>
  <c r="BD1260" i="1"/>
  <c r="BI1260" i="1"/>
  <c r="AI1253" i="1"/>
  <c r="AM1253" i="1"/>
  <c r="AE1248" i="1"/>
  <c r="AF1248" i="1"/>
  <c r="AG1248" i="1"/>
  <c r="AG1246" i="1"/>
  <c r="AK1246" i="1"/>
  <c r="AN1237" i="1"/>
  <c r="AF1229" i="1"/>
  <c r="AG1229" i="1"/>
  <c r="AK1229" i="1"/>
  <c r="AJ1227" i="1"/>
  <c r="BD1215" i="1"/>
  <c r="AY1215" i="1"/>
  <c r="BC1215" i="1" s="1"/>
  <c r="AZ1215" i="1"/>
  <c r="BB1215" i="1"/>
  <c r="BA1215" i="1" s="1"/>
  <c r="AH1215" i="1"/>
  <c r="AL1215" i="1"/>
  <c r="AW1212" i="1"/>
  <c r="AX1212" i="1" s="1"/>
  <c r="N1212" i="1"/>
  <c r="O1212" i="1"/>
  <c r="Q1212" i="1"/>
  <c r="AZ1208" i="1"/>
  <c r="BI1208" i="1"/>
  <c r="AY1208" i="1"/>
  <c r="BB1208" i="1"/>
  <c r="BA1208" i="1" s="1"/>
  <c r="AD1141" i="1"/>
  <c r="N1141" i="1"/>
  <c r="Q1141" i="1"/>
  <c r="O1141" i="1"/>
  <c r="BA1086" i="1"/>
  <c r="BC1086" i="1"/>
  <c r="BD1086" i="1"/>
  <c r="AY1086" i="1"/>
  <c r="AZ1086" i="1"/>
  <c r="N1402" i="1"/>
  <c r="P1402" i="1" s="1"/>
  <c r="R1402" i="1" s="1"/>
  <c r="S1402" i="1" s="1"/>
  <c r="AE1399" i="1"/>
  <c r="BD1398" i="1"/>
  <c r="AE1394" i="1"/>
  <c r="BD1393" i="1"/>
  <c r="AE1389" i="1"/>
  <c r="BD1388" i="1"/>
  <c r="AY1387" i="1"/>
  <c r="BC1387" i="1" s="1"/>
  <c r="AE1384" i="1"/>
  <c r="BD1383" i="1"/>
  <c r="AY1382" i="1"/>
  <c r="BC1382" i="1" s="1"/>
  <c r="AE1379" i="1"/>
  <c r="BD1378" i="1"/>
  <c r="AY1377" i="1"/>
  <c r="BC1377" i="1" s="1"/>
  <c r="AE1374" i="1"/>
  <c r="BD1373" i="1"/>
  <c r="AY1372" i="1"/>
  <c r="BC1372" i="1" s="1"/>
  <c r="AE1369" i="1"/>
  <c r="AZ1365" i="1"/>
  <c r="BC1365" i="1" s="1"/>
  <c r="AY1364" i="1"/>
  <c r="AZ1355" i="1"/>
  <c r="BC1355" i="1" s="1"/>
  <c r="AY1354" i="1"/>
  <c r="N1332" i="1"/>
  <c r="P1332" i="1" s="1"/>
  <c r="AL1321" i="1"/>
  <c r="BD1316" i="1"/>
  <c r="R1316" i="1"/>
  <c r="S1312" i="1"/>
  <c r="AH1311" i="1"/>
  <c r="BC1304" i="1"/>
  <c r="AK1304" i="1"/>
  <c r="AE1304" i="1"/>
  <c r="AK1291" i="1"/>
  <c r="AY1289" i="1"/>
  <c r="AZ1289" i="1"/>
  <c r="BA1289" i="1"/>
  <c r="AY1269" i="1"/>
  <c r="BC1269" i="1" s="1"/>
  <c r="AZ1269" i="1"/>
  <c r="BA1269" i="1"/>
  <c r="BD1269" i="1"/>
  <c r="BI1269" i="1"/>
  <c r="BC1267" i="1"/>
  <c r="AK1263" i="1"/>
  <c r="AE1261" i="1"/>
  <c r="AF1261" i="1"/>
  <c r="AG1261" i="1"/>
  <c r="AH1256" i="1"/>
  <c r="AL1256" i="1"/>
  <c r="AY1255" i="1"/>
  <c r="AZ1255" i="1"/>
  <c r="BA1255" i="1"/>
  <c r="BC1255" i="1"/>
  <c r="BD1255" i="1"/>
  <c r="AK1253" i="1"/>
  <c r="AN1227" i="1"/>
  <c r="AE1225" i="1"/>
  <c r="AF1225" i="1"/>
  <c r="AG1225" i="1"/>
  <c r="AK1225" i="1"/>
  <c r="AI1222" i="1"/>
  <c r="AM1222" i="1"/>
  <c r="AJ1219" i="1"/>
  <c r="AJ1218" i="1"/>
  <c r="R1200" i="1"/>
  <c r="AF1195" i="1"/>
  <c r="AK1195" i="1"/>
  <c r="AE1195" i="1"/>
  <c r="AG1195" i="1"/>
  <c r="AM1194" i="1"/>
  <c r="AI1194" i="1"/>
  <c r="AK1120" i="1"/>
  <c r="AG1120" i="1"/>
  <c r="AF1120" i="1"/>
  <c r="Q1337" i="1"/>
  <c r="AW1326" i="1"/>
  <c r="AX1326" i="1" s="1"/>
  <c r="AV1318" i="1"/>
  <c r="BB1312" i="1"/>
  <c r="BA1312" i="1" s="1"/>
  <c r="BC1312" i="1" s="1"/>
  <c r="BD1312" i="1"/>
  <c r="AE1308" i="1"/>
  <c r="AF1308" i="1"/>
  <c r="AG1308" i="1"/>
  <c r="BC1307" i="1"/>
  <c r="BD1307" i="1"/>
  <c r="BI1307" i="1"/>
  <c r="AY1296" i="1"/>
  <c r="AZ1296" i="1"/>
  <c r="BA1296" i="1"/>
  <c r="BC1296" i="1"/>
  <c r="BD1296" i="1"/>
  <c r="AK1294" i="1"/>
  <c r="AE1294" i="1"/>
  <c r="AZ1283" i="1"/>
  <c r="BC1283" i="1" s="1"/>
  <c r="BA1283" i="1"/>
  <c r="BD1283" i="1"/>
  <c r="BI1283" i="1"/>
  <c r="AF1279" i="1"/>
  <c r="AG1279" i="1"/>
  <c r="AK1279" i="1"/>
  <c r="AE1275" i="1"/>
  <c r="AF1275" i="1"/>
  <c r="AG1275" i="1"/>
  <c r="AK1275" i="1"/>
  <c r="AE1268" i="1"/>
  <c r="AF1268" i="1"/>
  <c r="AG1268" i="1"/>
  <c r="AG1266" i="1"/>
  <c r="AJ1266" i="1" s="1"/>
  <c r="AK1266" i="1"/>
  <c r="AF1249" i="1"/>
  <c r="AG1249" i="1"/>
  <c r="AK1249" i="1"/>
  <c r="AE1245" i="1"/>
  <c r="AF1245" i="1"/>
  <c r="AG1245" i="1"/>
  <c r="AK1245" i="1"/>
  <c r="AE1232" i="1"/>
  <c r="AF1232" i="1"/>
  <c r="AG1232" i="1"/>
  <c r="AK1232" i="1"/>
  <c r="AY1226" i="1"/>
  <c r="AZ1226" i="1"/>
  <c r="BA1226" i="1"/>
  <c r="BC1226" i="1"/>
  <c r="BD1226" i="1"/>
  <c r="BI1226" i="1"/>
  <c r="AM1205" i="1"/>
  <c r="AI1205" i="1"/>
  <c r="AF1203" i="1"/>
  <c r="AE1203" i="1"/>
  <c r="AG1203" i="1"/>
  <c r="AK1203" i="1"/>
  <c r="AH1194" i="1"/>
  <c r="AL1194" i="1"/>
  <c r="AK1099" i="1"/>
  <c r="AE1099" i="1"/>
  <c r="AF1099" i="1"/>
  <c r="AG1099" i="1"/>
  <c r="BA1383" i="1"/>
  <c r="BA1378" i="1"/>
  <c r="AK1371" i="1"/>
  <c r="AN1371" i="1" s="1"/>
  <c r="AM1369" i="1"/>
  <c r="AK1368" i="1"/>
  <c r="AN1368" i="1" s="1"/>
  <c r="AG1364" i="1"/>
  <c r="AG1354" i="1"/>
  <c r="N1351" i="1"/>
  <c r="P1351" i="1" s="1"/>
  <c r="R1351" i="1" s="1"/>
  <c r="S1351" i="1" s="1"/>
  <c r="O1350" i="1"/>
  <c r="P1350" i="1" s="1"/>
  <c r="R1350" i="1" s="1"/>
  <c r="O1338" i="1"/>
  <c r="R1335" i="1"/>
  <c r="AG1332" i="1"/>
  <c r="O1329" i="1"/>
  <c r="N1324" i="1"/>
  <c r="P1324" i="1" s="1"/>
  <c r="R1324" i="1" s="1"/>
  <c r="S1324" i="1" s="1"/>
  <c r="AV1323" i="1"/>
  <c r="AW1320" i="1"/>
  <c r="AX1320" i="1" s="1"/>
  <c r="O1319" i="1"/>
  <c r="P1319" i="1" s="1"/>
  <c r="R1319" i="1" s="1"/>
  <c r="BC1311" i="1"/>
  <c r="BD1311" i="1"/>
  <c r="Q1310" i="1"/>
  <c r="S1310" i="1" s="1"/>
  <c r="AD1310" i="1"/>
  <c r="AK1287" i="1"/>
  <c r="AN1287" i="1" s="1"/>
  <c r="AE1282" i="1"/>
  <c r="AF1282" i="1"/>
  <c r="AG1282" i="1"/>
  <c r="AK1282" i="1"/>
  <c r="AJ1277" i="1"/>
  <c r="AY1259" i="1"/>
  <c r="AZ1259" i="1"/>
  <c r="BA1259" i="1"/>
  <c r="BC1259" i="1"/>
  <c r="BD1259" i="1"/>
  <c r="BI1259" i="1"/>
  <c r="BC1257" i="1"/>
  <c r="BD1257" i="1"/>
  <c r="BI1257" i="1"/>
  <c r="AY1257" i="1"/>
  <c r="AG1256" i="1"/>
  <c r="AK1256" i="1"/>
  <c r="AJ1247" i="1"/>
  <c r="AE1242" i="1"/>
  <c r="AF1242" i="1"/>
  <c r="AG1242" i="1"/>
  <c r="AK1242" i="1"/>
  <c r="AI1236" i="1"/>
  <c r="AJ1236" i="1" s="1"/>
  <c r="AM1236" i="1"/>
  <c r="AZ1233" i="1"/>
  <c r="BC1233" i="1" s="1"/>
  <c r="BA1233" i="1"/>
  <c r="BD1233" i="1"/>
  <c r="BI1233" i="1"/>
  <c r="BI1231" i="1"/>
  <c r="AY1231" i="1"/>
  <c r="AZ1231" i="1"/>
  <c r="BA1231" i="1"/>
  <c r="BA1230" i="1"/>
  <c r="BC1230" i="1" s="1"/>
  <c r="BD1230" i="1"/>
  <c r="BI1230" i="1"/>
  <c r="AD1220" i="1"/>
  <c r="Q1220" i="1"/>
  <c r="S1220" i="1" s="1"/>
  <c r="AW1220" i="1"/>
  <c r="AX1220" i="1" s="1"/>
  <c r="S1218" i="1"/>
  <c r="AI1216" i="1"/>
  <c r="AJ1216" i="1" s="1"/>
  <c r="AM1216" i="1"/>
  <c r="AH1205" i="1"/>
  <c r="AL1205" i="1"/>
  <c r="AL1198" i="1"/>
  <c r="AH1198" i="1"/>
  <c r="P1184" i="1"/>
  <c r="R1184" i="1" s="1"/>
  <c r="S1184" i="1" s="1"/>
  <c r="AW1175" i="1"/>
  <c r="AX1175" i="1" s="1"/>
  <c r="Q1175" i="1"/>
  <c r="AD1175" i="1"/>
  <c r="AH1174" i="1"/>
  <c r="AL1174" i="1"/>
  <c r="P1170" i="1"/>
  <c r="R1170" i="1" s="1"/>
  <c r="M1166" i="1"/>
  <c r="AU1166" i="1"/>
  <c r="P1153" i="1"/>
  <c r="R1153" i="1" s="1"/>
  <c r="S1153" i="1" s="1"/>
  <c r="AY1093" i="1"/>
  <c r="BC1093" i="1" s="1"/>
  <c r="AZ1093" i="1"/>
  <c r="BA1093" i="1"/>
  <c r="BD1093" i="1"/>
  <c r="AG1407" i="1"/>
  <c r="AJ1407" i="1" s="1"/>
  <c r="O1404" i="1"/>
  <c r="P1404" i="1" s="1"/>
  <c r="R1404" i="1" s="1"/>
  <c r="S1404" i="1" s="1"/>
  <c r="AZ1398" i="1"/>
  <c r="AZ1393" i="1"/>
  <c r="BC1393" i="1" s="1"/>
  <c r="AZ1388" i="1"/>
  <c r="BC1388" i="1" s="1"/>
  <c r="AZ1383" i="1"/>
  <c r="BC1383" i="1" s="1"/>
  <c r="AZ1378" i="1"/>
  <c r="AZ1373" i="1"/>
  <c r="BC1373" i="1" s="1"/>
  <c r="O1367" i="1"/>
  <c r="AF1364" i="1"/>
  <c r="O1359" i="1"/>
  <c r="P1359" i="1" s="1"/>
  <c r="R1359" i="1" s="1"/>
  <c r="S1359" i="1" s="1"/>
  <c r="AF1354" i="1"/>
  <c r="O1340" i="1"/>
  <c r="P1340" i="1" s="1"/>
  <c r="R1340" i="1" s="1"/>
  <c r="S1340" i="1" s="1"/>
  <c r="O1337" i="1"/>
  <c r="AD1335" i="1"/>
  <c r="AF1332" i="1"/>
  <c r="AF1327" i="1"/>
  <c r="AD1326" i="1"/>
  <c r="AK1325" i="1"/>
  <c r="AD1323" i="1"/>
  <c r="AD1320" i="1"/>
  <c r="AY1316" i="1"/>
  <c r="BB1316" i="1"/>
  <c r="BA1316" i="1" s="1"/>
  <c r="R1314" i="1"/>
  <c r="S1311" i="1"/>
  <c r="AE1305" i="1"/>
  <c r="AF1305" i="1"/>
  <c r="AG1305" i="1"/>
  <c r="AK1305" i="1"/>
  <c r="BD1304" i="1"/>
  <c r="BI1304" i="1"/>
  <c r="AZ1304" i="1"/>
  <c r="AE1302" i="1"/>
  <c r="AF1302" i="1"/>
  <c r="AG1302" i="1"/>
  <c r="BA1300" i="1"/>
  <c r="BC1300" i="1" s="1"/>
  <c r="BD1300" i="1"/>
  <c r="BI1300" i="1"/>
  <c r="AG1293" i="1"/>
  <c r="BA1287" i="1"/>
  <c r="BD1284" i="1"/>
  <c r="BI1284" i="1"/>
  <c r="AY1284" i="1"/>
  <c r="AZ1284" i="1"/>
  <c r="BI1281" i="1"/>
  <c r="AY1281" i="1"/>
  <c r="BC1281" i="1" s="1"/>
  <c r="AZ1281" i="1"/>
  <c r="BA1281" i="1"/>
  <c r="AN1277" i="1"/>
  <c r="AE1272" i="1"/>
  <c r="AF1272" i="1"/>
  <c r="AG1272" i="1"/>
  <c r="AK1272" i="1"/>
  <c r="AF1269" i="1"/>
  <c r="AG1269" i="1"/>
  <c r="AK1269" i="1"/>
  <c r="AE1265" i="1"/>
  <c r="AF1265" i="1"/>
  <c r="AG1265" i="1"/>
  <c r="AK1265" i="1"/>
  <c r="AE1258" i="1"/>
  <c r="AF1258" i="1"/>
  <c r="AG1258" i="1"/>
  <c r="AN1247" i="1"/>
  <c r="AZ1243" i="1"/>
  <c r="BC1243" i="1" s="1"/>
  <c r="BA1243" i="1"/>
  <c r="BD1243" i="1"/>
  <c r="BI1243" i="1"/>
  <c r="BI1241" i="1"/>
  <c r="AY1241" i="1"/>
  <c r="AZ1241" i="1"/>
  <c r="BA1241" i="1"/>
  <c r="BA1240" i="1"/>
  <c r="BC1240" i="1"/>
  <c r="BD1240" i="1"/>
  <c r="BI1240" i="1"/>
  <c r="BA1237" i="1"/>
  <c r="AH1236" i="1"/>
  <c r="AL1236" i="1"/>
  <c r="AI1226" i="1"/>
  <c r="AM1226" i="1"/>
  <c r="AH1222" i="1"/>
  <c r="AJ1222" i="1" s="1"/>
  <c r="AL1222" i="1"/>
  <c r="R1220" i="1"/>
  <c r="BI1211" i="1"/>
  <c r="AY1211" i="1"/>
  <c r="AZ1211" i="1"/>
  <c r="BB1211" i="1"/>
  <c r="BA1211" i="1" s="1"/>
  <c r="BC1211" i="1"/>
  <c r="S1208" i="1"/>
  <c r="AJ1205" i="1"/>
  <c r="AD1204" i="1"/>
  <c r="AW1204" i="1"/>
  <c r="AX1204" i="1" s="1"/>
  <c r="N1204" i="1"/>
  <c r="P1204" i="1" s="1"/>
  <c r="R1204" i="1" s="1"/>
  <c r="O1204" i="1"/>
  <c r="Q1204" i="1"/>
  <c r="AF1198" i="1"/>
  <c r="AG1198" i="1"/>
  <c r="AK1198" i="1"/>
  <c r="R1195" i="1"/>
  <c r="M1185" i="1"/>
  <c r="AV1185" i="1"/>
  <c r="M1171" i="1"/>
  <c r="AV1171" i="1"/>
  <c r="M1154" i="1"/>
  <c r="AV1154" i="1"/>
  <c r="BD1369" i="1"/>
  <c r="R1336" i="1"/>
  <c r="S1336" i="1" s="1"/>
  <c r="AE1327" i="1"/>
  <c r="AK1322" i="1"/>
  <c r="AN1322" i="1" s="1"/>
  <c r="N1318" i="1"/>
  <c r="P1318" i="1" s="1"/>
  <c r="R1318" i="1" s="1"/>
  <c r="AE1312" i="1"/>
  <c r="AF1312" i="1"/>
  <c r="AK1303" i="1"/>
  <c r="AE1303" i="1"/>
  <c r="AE1301" i="1"/>
  <c r="AF1301" i="1"/>
  <c r="AF1299" i="1"/>
  <c r="AG1299" i="1"/>
  <c r="AE1295" i="1"/>
  <c r="AF1295" i="1"/>
  <c r="AG1295" i="1"/>
  <c r="AK1295" i="1"/>
  <c r="BD1294" i="1"/>
  <c r="BI1294" i="1"/>
  <c r="AZ1294" i="1"/>
  <c r="BC1294" i="1" s="1"/>
  <c r="AE1292" i="1"/>
  <c r="AF1292" i="1"/>
  <c r="AG1292" i="1"/>
  <c r="BA1290" i="1"/>
  <c r="BC1290" i="1"/>
  <c r="BD1290" i="1"/>
  <c r="BI1290" i="1"/>
  <c r="AE1285" i="1"/>
  <c r="AF1285" i="1"/>
  <c r="AG1285" i="1"/>
  <c r="AK1285" i="1"/>
  <c r="AI1283" i="1"/>
  <c r="AM1283" i="1"/>
  <c r="AZ1273" i="1"/>
  <c r="BA1273" i="1"/>
  <c r="BC1273" i="1"/>
  <c r="BD1273" i="1"/>
  <c r="BI1273" i="1"/>
  <c r="BI1271" i="1"/>
  <c r="AY1271" i="1"/>
  <c r="AZ1271" i="1"/>
  <c r="BA1271" i="1"/>
  <c r="AJ1267" i="1"/>
  <c r="AE1255" i="1"/>
  <c r="AF1255" i="1"/>
  <c r="AG1255" i="1"/>
  <c r="AK1255" i="1"/>
  <c r="AY1235" i="1"/>
  <c r="AZ1235" i="1"/>
  <c r="BA1235" i="1"/>
  <c r="BC1235" i="1"/>
  <c r="BD1235" i="1"/>
  <c r="AK1234" i="1"/>
  <c r="AE1234" i="1"/>
  <c r="AF1234" i="1"/>
  <c r="AG1234" i="1"/>
  <c r="AN1231" i="1"/>
  <c r="AJ1230" i="1"/>
  <c r="AH1226" i="1"/>
  <c r="AL1226" i="1"/>
  <c r="AL1224" i="1"/>
  <c r="AH1224" i="1"/>
  <c r="BD1219" i="1"/>
  <c r="AY1219" i="1"/>
  <c r="BC1219" i="1" s="1"/>
  <c r="AZ1219" i="1"/>
  <c r="BB1219" i="1"/>
  <c r="BA1219" i="1" s="1"/>
  <c r="BI1219" i="1"/>
  <c r="P1217" i="1"/>
  <c r="R1217" i="1" s="1"/>
  <c r="Q1213" i="1"/>
  <c r="S1213" i="1" s="1"/>
  <c r="AL1213" i="1"/>
  <c r="O1160" i="1"/>
  <c r="Q1160" i="1"/>
  <c r="AD1160" i="1"/>
  <c r="N1160" i="1"/>
  <c r="AW1160" i="1"/>
  <c r="AX1160" i="1" s="1"/>
  <c r="AW1156" i="1"/>
  <c r="AX1156" i="1" s="1"/>
  <c r="N1156" i="1"/>
  <c r="O1156" i="1"/>
  <c r="Q1156" i="1"/>
  <c r="AD1156" i="1"/>
  <c r="S1139" i="1"/>
  <c r="BC1369" i="1"/>
  <c r="BD1364" i="1"/>
  <c r="BD1354" i="1"/>
  <c r="AW1327" i="1"/>
  <c r="AX1327" i="1" s="1"/>
  <c r="AW1315" i="1"/>
  <c r="AX1315" i="1" s="1"/>
  <c r="AD1315" i="1"/>
  <c r="R1313" i="1"/>
  <c r="AJ1307" i="1"/>
  <c r="AE1298" i="1"/>
  <c r="AF1298" i="1"/>
  <c r="AG1298" i="1"/>
  <c r="AK1293" i="1"/>
  <c r="AE1293" i="1"/>
  <c r="AE1291" i="1"/>
  <c r="AF1291" i="1"/>
  <c r="BC1287" i="1"/>
  <c r="BD1287" i="1"/>
  <c r="BI1287" i="1"/>
  <c r="AY1287" i="1"/>
  <c r="AN1267" i="1"/>
  <c r="AE1262" i="1"/>
  <c r="AF1262" i="1"/>
  <c r="AG1262" i="1"/>
  <c r="AK1262" i="1"/>
  <c r="AF1259" i="1"/>
  <c r="AG1259" i="1"/>
  <c r="AK1259" i="1"/>
  <c r="AE1252" i="1"/>
  <c r="AF1252" i="1"/>
  <c r="AG1252" i="1"/>
  <c r="AK1252" i="1"/>
  <c r="AK1244" i="1"/>
  <c r="AE1244" i="1"/>
  <c r="AF1244" i="1"/>
  <c r="AG1244" i="1"/>
  <c r="AY1239" i="1"/>
  <c r="BC1239" i="1" s="1"/>
  <c r="AZ1239" i="1"/>
  <c r="BA1239" i="1"/>
  <c r="BD1239" i="1"/>
  <c r="BI1239" i="1"/>
  <c r="BC1237" i="1"/>
  <c r="BD1237" i="1"/>
  <c r="BI1237" i="1"/>
  <c r="AY1237" i="1"/>
  <c r="AI1233" i="1"/>
  <c r="AM1233" i="1"/>
  <c r="AE1208" i="1"/>
  <c r="AF1208" i="1"/>
  <c r="AG1208" i="1"/>
  <c r="AK1208" i="1"/>
  <c r="N1206" i="1"/>
  <c r="P1206" i="1" s="1"/>
  <c r="R1206" i="1" s="1"/>
  <c r="O1206" i="1"/>
  <c r="Q1206" i="1"/>
  <c r="AD1206" i="1"/>
  <c r="AW1206" i="1"/>
  <c r="AX1206" i="1" s="1"/>
  <c r="AD1199" i="1"/>
  <c r="O1199" i="1"/>
  <c r="AW1199" i="1"/>
  <c r="AX1199" i="1" s="1"/>
  <c r="N1199" i="1"/>
  <c r="P1199" i="1" s="1"/>
  <c r="R1199" i="1" s="1"/>
  <c r="P1192" i="1"/>
  <c r="R1192" i="1" s="1"/>
  <c r="O1147" i="1"/>
  <c r="Q1147" i="1"/>
  <c r="AD1147" i="1"/>
  <c r="N1147" i="1"/>
  <c r="AW1147" i="1"/>
  <c r="AX1147" i="1" s="1"/>
  <c r="AK1069" i="1"/>
  <c r="AE1069" i="1"/>
  <c r="AF1069" i="1"/>
  <c r="AG1069" i="1"/>
  <c r="AL1056" i="1"/>
  <c r="AN1056" i="1" s="1"/>
  <c r="AH1056" i="1"/>
  <c r="AJ1056" i="1" s="1"/>
  <c r="AL1051" i="1"/>
  <c r="AN1051" i="1" s="1"/>
  <c r="AH1051" i="1"/>
  <c r="AJ1051" i="1" s="1"/>
  <c r="BC1025" i="1"/>
  <c r="Q1326" i="1"/>
  <c r="S1326" i="1" s="1"/>
  <c r="AD1324" i="1"/>
  <c r="Q1323" i="1"/>
  <c r="S1323" i="1" s="1"/>
  <c r="AF1321" i="1"/>
  <c r="AG1321" i="1"/>
  <c r="AK1308" i="1"/>
  <c r="BC1298" i="1"/>
  <c r="AI1297" i="1"/>
  <c r="AJ1297" i="1" s="1"/>
  <c r="AE1288" i="1"/>
  <c r="AF1288" i="1"/>
  <c r="AG1288" i="1"/>
  <c r="AF1286" i="1"/>
  <c r="BI1285" i="1"/>
  <c r="AI1284" i="1"/>
  <c r="AJ1284" i="1" s="1"/>
  <c r="BA1280" i="1"/>
  <c r="BC1280" i="1"/>
  <c r="BD1280" i="1"/>
  <c r="BI1280" i="1"/>
  <c r="AF1276" i="1"/>
  <c r="AK1274" i="1"/>
  <c r="AE1274" i="1"/>
  <c r="AF1274" i="1"/>
  <c r="AG1274" i="1"/>
  <c r="AZ1263" i="1"/>
  <c r="BA1263" i="1"/>
  <c r="BD1263" i="1"/>
  <c r="BI1263" i="1"/>
  <c r="BI1261" i="1"/>
  <c r="AY1261" i="1"/>
  <c r="AZ1261" i="1"/>
  <c r="BA1261" i="1"/>
  <c r="AN1257" i="1"/>
  <c r="AZ1253" i="1"/>
  <c r="BA1253" i="1"/>
  <c r="BD1253" i="1"/>
  <c r="BI1253" i="1"/>
  <c r="BI1251" i="1"/>
  <c r="AY1251" i="1"/>
  <c r="AZ1251" i="1"/>
  <c r="BA1251" i="1"/>
  <c r="BA1250" i="1"/>
  <c r="BC1250" i="1"/>
  <c r="BD1250" i="1"/>
  <c r="BI1250" i="1"/>
  <c r="AF1246" i="1"/>
  <c r="AI1243" i="1"/>
  <c r="AM1243" i="1"/>
  <c r="AE1238" i="1"/>
  <c r="AF1238" i="1"/>
  <c r="AG1238" i="1"/>
  <c r="AK1233" i="1"/>
  <c r="AY1229" i="1"/>
  <c r="BC1229" i="1" s="1"/>
  <c r="AZ1229" i="1"/>
  <c r="BA1229" i="1"/>
  <c r="BD1229" i="1"/>
  <c r="BI1229" i="1"/>
  <c r="BD1227" i="1"/>
  <c r="BI1227" i="1"/>
  <c r="AY1227" i="1"/>
  <c r="BC1227" i="1" s="1"/>
  <c r="AG1226" i="1"/>
  <c r="AJ1226" i="1" s="1"/>
  <c r="AK1226" i="1"/>
  <c r="BC1225" i="1"/>
  <c r="AL1221" i="1"/>
  <c r="AM1218" i="1"/>
  <c r="Q1205" i="1"/>
  <c r="AD1197" i="1"/>
  <c r="N1197" i="1"/>
  <c r="P1197" i="1" s="1"/>
  <c r="R1197" i="1" s="1"/>
  <c r="O1197" i="1"/>
  <c r="Q1197" i="1"/>
  <c r="AW1197" i="1"/>
  <c r="AX1197" i="1" s="1"/>
  <c r="AD1192" i="1"/>
  <c r="O1192" i="1"/>
  <c r="M1193" i="1"/>
  <c r="Q1192" i="1"/>
  <c r="AW1192" i="1"/>
  <c r="AX1192" i="1" s="1"/>
  <c r="O1165" i="1"/>
  <c r="Q1165" i="1"/>
  <c r="AD1165" i="1"/>
  <c r="N1165" i="1"/>
  <c r="AW1165" i="1"/>
  <c r="AX1165" i="1" s="1"/>
  <c r="S1164" i="1"/>
  <c r="AH1161" i="1"/>
  <c r="AL1161" i="1"/>
  <c r="AI1106" i="1"/>
  <c r="AM1106" i="1"/>
  <c r="AE1283" i="1"/>
  <c r="AF1280" i="1"/>
  <c r="AY1277" i="1"/>
  <c r="AZ1274" i="1"/>
  <c r="BC1274" i="1" s="1"/>
  <c r="AE1273" i="1"/>
  <c r="AF1270" i="1"/>
  <c r="AY1267" i="1"/>
  <c r="AZ1264" i="1"/>
  <c r="BC1264" i="1" s="1"/>
  <c r="AE1263" i="1"/>
  <c r="AF1260" i="1"/>
  <c r="AZ1254" i="1"/>
  <c r="AE1253" i="1"/>
  <c r="AF1250" i="1"/>
  <c r="AY1247" i="1"/>
  <c r="BC1247" i="1" s="1"/>
  <c r="AZ1244" i="1"/>
  <c r="AE1243" i="1"/>
  <c r="AF1240" i="1"/>
  <c r="AE1233" i="1"/>
  <c r="AN1218" i="1"/>
  <c r="AW1196" i="1"/>
  <c r="AX1196" i="1" s="1"/>
  <c r="AK1194" i="1"/>
  <c r="AN1194" i="1" s="1"/>
  <c r="AG1194" i="1"/>
  <c r="AW1186" i="1"/>
  <c r="AX1186" i="1" s="1"/>
  <c r="N1186" i="1"/>
  <c r="P1186" i="1" s="1"/>
  <c r="O1186" i="1"/>
  <c r="Q1186" i="1"/>
  <c r="P1183" i="1"/>
  <c r="R1183" i="1" s="1"/>
  <c r="S1183" i="1" s="1"/>
  <c r="AW1179" i="1"/>
  <c r="AX1179" i="1" s="1"/>
  <c r="Q1179" i="1"/>
  <c r="S1179" i="1" s="1"/>
  <c r="AG1174" i="1"/>
  <c r="AK1174" i="1"/>
  <c r="AF1174" i="1"/>
  <c r="AH1173" i="1"/>
  <c r="AL1173" i="1"/>
  <c r="O1172" i="1"/>
  <c r="Q1172" i="1"/>
  <c r="S1172" i="1" s="1"/>
  <c r="AD1172" i="1"/>
  <c r="N1172" i="1"/>
  <c r="P1172" i="1" s="1"/>
  <c r="S1170" i="1"/>
  <c r="BB1164" i="1"/>
  <c r="BA1164" i="1" s="1"/>
  <c r="BD1164" i="1"/>
  <c r="BI1164" i="1"/>
  <c r="AZ1164" i="1"/>
  <c r="BC1164" i="1" s="1"/>
  <c r="AG1161" i="1"/>
  <c r="AK1161" i="1"/>
  <c r="AF1161" i="1"/>
  <c r="AW1155" i="1"/>
  <c r="AX1155" i="1" s="1"/>
  <c r="N1155" i="1"/>
  <c r="P1155" i="1" s="1"/>
  <c r="R1155" i="1" s="1"/>
  <c r="O1155" i="1"/>
  <c r="Q1155" i="1"/>
  <c r="P1152" i="1"/>
  <c r="R1152" i="1" s="1"/>
  <c r="S1152" i="1" s="1"/>
  <c r="AE1139" i="1"/>
  <c r="AF1139" i="1"/>
  <c r="AG1139" i="1"/>
  <c r="O1137" i="1"/>
  <c r="N1137" i="1"/>
  <c r="AE1135" i="1"/>
  <c r="AF1135" i="1"/>
  <c r="AG1135" i="1"/>
  <c r="S1129" i="1"/>
  <c r="O1120" i="1"/>
  <c r="Q1120" i="1"/>
  <c r="N1120" i="1"/>
  <c r="AL1103" i="1"/>
  <c r="AH1103" i="1"/>
  <c r="AL1081" i="1"/>
  <c r="AH1081" i="1"/>
  <c r="AJ1081" i="1" s="1"/>
  <c r="BC1054" i="1"/>
  <c r="AL1046" i="1"/>
  <c r="AN1046" i="1" s="1"/>
  <c r="AH1046" i="1"/>
  <c r="AJ1046" i="1" s="1"/>
  <c r="AL1041" i="1"/>
  <c r="AN1041" i="1" s="1"/>
  <c r="AH1041" i="1"/>
  <c r="AJ1041" i="1" s="1"/>
  <c r="AY889" i="1"/>
  <c r="BC889" i="1" s="1"/>
  <c r="AZ889" i="1"/>
  <c r="BB889" i="1"/>
  <c r="BA889" i="1" s="1"/>
  <c r="BD889" i="1"/>
  <c r="AE1280" i="1"/>
  <c r="AY1254" i="1"/>
  <c r="BC1254" i="1" s="1"/>
  <c r="AE1250" i="1"/>
  <c r="AY1244" i="1"/>
  <c r="BC1244" i="1" s="1"/>
  <c r="AE1240" i="1"/>
  <c r="AG1217" i="1"/>
  <c r="AN1215" i="1"/>
  <c r="M1214" i="1"/>
  <c r="N1208" i="1"/>
  <c r="P1208" i="1" s="1"/>
  <c r="R1208" i="1" s="1"/>
  <c r="N1196" i="1"/>
  <c r="O1196" i="1"/>
  <c r="AD1196" i="1"/>
  <c r="R1191" i="1"/>
  <c r="R1190" i="1"/>
  <c r="R1189" i="1"/>
  <c r="R1186" i="1"/>
  <c r="R1179" i="1"/>
  <c r="AG1173" i="1"/>
  <c r="AK1173" i="1"/>
  <c r="AF1173" i="1"/>
  <c r="R1172" i="1"/>
  <c r="AD1163" i="1"/>
  <c r="AW1163" i="1"/>
  <c r="AX1163" i="1" s="1"/>
  <c r="N1163" i="1"/>
  <c r="P1163" i="1" s="1"/>
  <c r="R1163" i="1" s="1"/>
  <c r="S1163" i="1" s="1"/>
  <c r="O1163" i="1"/>
  <c r="AW1162" i="1"/>
  <c r="AX1162" i="1" s="1"/>
  <c r="N1162" i="1"/>
  <c r="O1162" i="1"/>
  <c r="Q1162" i="1"/>
  <c r="AD1162" i="1"/>
  <c r="BD1157" i="1"/>
  <c r="BI1157" i="1"/>
  <c r="AY1157" i="1"/>
  <c r="BC1157" i="1" s="1"/>
  <c r="AZ1157" i="1"/>
  <c r="N1148" i="1"/>
  <c r="O1148" i="1"/>
  <c r="Q1148" i="1"/>
  <c r="AD1148" i="1"/>
  <c r="R1136" i="1"/>
  <c r="AV1118" i="1"/>
  <c r="M1118" i="1"/>
  <c r="AZ1102" i="1"/>
  <c r="BB1102" i="1"/>
  <c r="BA1102" i="1" s="1"/>
  <c r="BD1102" i="1"/>
  <c r="BC1102" i="1"/>
  <c r="AY1102" i="1"/>
  <c r="AY1080" i="1"/>
  <c r="BC1080" i="1" s="1"/>
  <c r="AZ1080" i="1"/>
  <c r="BA1080" i="1"/>
  <c r="AZ1040" i="1"/>
  <c r="AY1040" i="1"/>
  <c r="BA1040" i="1"/>
  <c r="AF1035" i="1"/>
  <c r="AG1035" i="1"/>
  <c r="AK1035" i="1"/>
  <c r="AE1035" i="1"/>
  <c r="AE914" i="1"/>
  <c r="AF914" i="1"/>
  <c r="AG914" i="1"/>
  <c r="AK914" i="1"/>
  <c r="AI913" i="1"/>
  <c r="AJ913" i="1" s="1"/>
  <c r="AM913" i="1"/>
  <c r="AY912" i="1"/>
  <c r="AZ912" i="1"/>
  <c r="BA912" i="1"/>
  <c r="BC912" i="1"/>
  <c r="BD912" i="1"/>
  <c r="AN1222" i="1"/>
  <c r="AW1217" i="1"/>
  <c r="AX1217" i="1" s="1"/>
  <c r="AF1217" i="1"/>
  <c r="R1207" i="1"/>
  <c r="S1207" i="1" s="1"/>
  <c r="P1194" i="1"/>
  <c r="R1194" i="1" s="1"/>
  <c r="AD1188" i="1"/>
  <c r="BB1184" i="1"/>
  <c r="BA1184" i="1" s="1"/>
  <c r="BD1184" i="1"/>
  <c r="BI1184" i="1"/>
  <c r="AZ1184" i="1"/>
  <c r="BC1184" i="1" s="1"/>
  <c r="BB1170" i="1"/>
  <c r="BA1170" i="1" s="1"/>
  <c r="BC1170" i="1" s="1"/>
  <c r="BD1170" i="1"/>
  <c r="BI1170" i="1"/>
  <c r="AZ1170" i="1"/>
  <c r="AW1161" i="1"/>
  <c r="AX1161" i="1" s="1"/>
  <c r="N1161" i="1"/>
  <c r="O1161" i="1"/>
  <c r="Q1161" i="1"/>
  <c r="BB1153" i="1"/>
  <c r="BA1153" i="1" s="1"/>
  <c r="BC1153" i="1" s="1"/>
  <c r="BD1153" i="1"/>
  <c r="BI1153" i="1"/>
  <c r="AZ1153" i="1"/>
  <c r="S1151" i="1"/>
  <c r="AY1144" i="1"/>
  <c r="AZ1144" i="1"/>
  <c r="BB1144" i="1"/>
  <c r="BA1144" i="1" s="1"/>
  <c r="BI1144" i="1"/>
  <c r="BB1141" i="1"/>
  <c r="BA1141" i="1" s="1"/>
  <c r="BC1141" i="1" s="1"/>
  <c r="BD1141" i="1"/>
  <c r="BI1141" i="1"/>
  <c r="BD1140" i="1"/>
  <c r="BI1140" i="1"/>
  <c r="AY1140" i="1"/>
  <c r="AZ1140" i="1"/>
  <c r="N1125" i="1"/>
  <c r="P1125" i="1" s="1"/>
  <c r="R1125" i="1" s="1"/>
  <c r="AW1125" i="1"/>
  <c r="AX1125" i="1" s="1"/>
  <c r="O1125" i="1"/>
  <c r="Q1125" i="1"/>
  <c r="AD1125" i="1"/>
  <c r="AJ1115" i="1"/>
  <c r="AE1090" i="1"/>
  <c r="AF1090" i="1"/>
  <c r="AG1090" i="1"/>
  <c r="AK1090" i="1"/>
  <c r="BD1089" i="1"/>
  <c r="AZ1089" i="1"/>
  <c r="BC1089" i="1" s="1"/>
  <c r="BA1089" i="1"/>
  <c r="AL1076" i="1"/>
  <c r="AH1076" i="1"/>
  <c r="AJ1076" i="1" s="1"/>
  <c r="AK1059" i="1"/>
  <c r="AE1059" i="1"/>
  <c r="AF1059" i="1"/>
  <c r="AG1059" i="1"/>
  <c r="AK1054" i="1"/>
  <c r="AE1054" i="1"/>
  <c r="AF1054" i="1"/>
  <c r="AG1054" i="1"/>
  <c r="AI1053" i="1"/>
  <c r="AM1053" i="1"/>
  <c r="BC1044" i="1"/>
  <c r="AG1311" i="1"/>
  <c r="BA1272" i="1"/>
  <c r="BA1262" i="1"/>
  <c r="BA1252" i="1"/>
  <c r="BA1242" i="1"/>
  <c r="AK1236" i="1"/>
  <c r="AN1236" i="1" s="1"/>
  <c r="BA1232" i="1"/>
  <c r="BC1232" i="1" s="1"/>
  <c r="AM1230" i="1"/>
  <c r="AW1224" i="1"/>
  <c r="AX1224" i="1" s="1"/>
  <c r="AF1224" i="1"/>
  <c r="AG1221" i="1"/>
  <c r="AK1219" i="1"/>
  <c r="AE1217" i="1"/>
  <c r="AL1216" i="1"/>
  <c r="N1215" i="1"/>
  <c r="P1215" i="1" s="1"/>
  <c r="R1215" i="1" s="1"/>
  <c r="S1215" i="1" s="1"/>
  <c r="M1210" i="1"/>
  <c r="AW1207" i="1"/>
  <c r="AX1207" i="1" s="1"/>
  <c r="AK1205" i="1"/>
  <c r="AN1205" i="1" s="1"/>
  <c r="AG1200" i="1"/>
  <c r="BD1195" i="1"/>
  <c r="AZ1194" i="1"/>
  <c r="BC1194" i="1" s="1"/>
  <c r="BB1194" i="1"/>
  <c r="BA1194" i="1" s="1"/>
  <c r="Q1194" i="1"/>
  <c r="BC1191" i="1"/>
  <c r="BB1183" i="1"/>
  <c r="BA1183" i="1" s="1"/>
  <c r="BC1183" i="1" s="1"/>
  <c r="BD1183" i="1"/>
  <c r="BI1183" i="1"/>
  <c r="AZ1183" i="1"/>
  <c r="AU1179" i="1"/>
  <c r="AW1173" i="1"/>
  <c r="AX1173" i="1" s="1"/>
  <c r="N1173" i="1"/>
  <c r="O1173" i="1"/>
  <c r="Q1173" i="1"/>
  <c r="AD1169" i="1"/>
  <c r="AW1169" i="1"/>
  <c r="AX1169" i="1" s="1"/>
  <c r="N1169" i="1"/>
  <c r="P1169" i="1" s="1"/>
  <c r="O1169" i="1"/>
  <c r="BB1152" i="1"/>
  <c r="BA1152" i="1" s="1"/>
  <c r="BD1152" i="1"/>
  <c r="BI1152" i="1"/>
  <c r="AZ1152" i="1"/>
  <c r="BC1152" i="1" s="1"/>
  <c r="BD1139" i="1"/>
  <c r="BI1139" i="1"/>
  <c r="AY1139" i="1"/>
  <c r="BC1139" i="1" s="1"/>
  <c r="AZ1139" i="1"/>
  <c r="R1138" i="1"/>
  <c r="O1121" i="1"/>
  <c r="P1121" i="1" s="1"/>
  <c r="R1121" i="1" s="1"/>
  <c r="AV1121" i="1"/>
  <c r="BD1117" i="1"/>
  <c r="AY1117" i="1"/>
  <c r="BC1117" i="1" s="1"/>
  <c r="AZ1117" i="1"/>
  <c r="BB1117" i="1"/>
  <c r="BA1117" i="1" s="1"/>
  <c r="BI1117" i="1"/>
  <c r="AY1104" i="1"/>
  <c r="BC1104" i="1" s="1"/>
  <c r="BB1104" i="1"/>
  <c r="BA1104" i="1" s="1"/>
  <c r="BI1104" i="1"/>
  <c r="AZ1104" i="1"/>
  <c r="BD1104" i="1"/>
  <c r="AK1026" i="1"/>
  <c r="AE1026" i="1"/>
  <c r="AF1026" i="1"/>
  <c r="AG1026" i="1"/>
  <c r="AH1023" i="1"/>
  <c r="AL1023" i="1"/>
  <c r="AF1311" i="1"/>
  <c r="AZ1302" i="1"/>
  <c r="BC1302" i="1" s="1"/>
  <c r="AZ1292" i="1"/>
  <c r="BC1292" i="1" s="1"/>
  <c r="AZ1272" i="1"/>
  <c r="BC1272" i="1" s="1"/>
  <c r="AZ1262" i="1"/>
  <c r="BC1262" i="1" s="1"/>
  <c r="AZ1252" i="1"/>
  <c r="BC1252" i="1" s="1"/>
  <c r="AZ1242" i="1"/>
  <c r="BC1242" i="1" s="1"/>
  <c r="AZ1232" i="1"/>
  <c r="AZ1225" i="1"/>
  <c r="AW1221" i="1"/>
  <c r="AX1221" i="1" s="1"/>
  <c r="AF1221" i="1"/>
  <c r="O1219" i="1"/>
  <c r="BD1213" i="1"/>
  <c r="O1205" i="1"/>
  <c r="P1205" i="1" s="1"/>
  <c r="R1205" i="1" s="1"/>
  <c r="M1202" i="1"/>
  <c r="AW1200" i="1"/>
  <c r="AX1200" i="1" s="1"/>
  <c r="AF1200" i="1"/>
  <c r="AZ1191" i="1"/>
  <c r="AU1186" i="1"/>
  <c r="AD1182" i="1"/>
  <c r="AW1182" i="1"/>
  <c r="AX1182" i="1" s="1"/>
  <c r="N1182" i="1"/>
  <c r="O1182" i="1"/>
  <c r="AW1181" i="1"/>
  <c r="AX1181" i="1" s="1"/>
  <c r="N1181" i="1"/>
  <c r="P1181" i="1" s="1"/>
  <c r="R1181" i="1" s="1"/>
  <c r="O1181" i="1"/>
  <c r="Q1181" i="1"/>
  <c r="AD1181" i="1"/>
  <c r="AH1180" i="1"/>
  <c r="AL1180" i="1"/>
  <c r="S1174" i="1"/>
  <c r="R1169" i="1"/>
  <c r="S1169" i="1" s="1"/>
  <c r="BB1151" i="1"/>
  <c r="BA1151" i="1" s="1"/>
  <c r="BC1151" i="1" s="1"/>
  <c r="BD1151" i="1"/>
  <c r="BI1151" i="1"/>
  <c r="AZ1151" i="1"/>
  <c r="R1150" i="1"/>
  <c r="AY1127" i="1"/>
  <c r="AZ1127" i="1"/>
  <c r="BB1127" i="1"/>
  <c r="BA1127" i="1" s="1"/>
  <c r="BD1127" i="1"/>
  <c r="BI1127" i="1"/>
  <c r="AY1082" i="1"/>
  <c r="AZ1082" i="1"/>
  <c r="BC1082" i="1"/>
  <c r="BD1082" i="1"/>
  <c r="BC1074" i="1"/>
  <c r="AK1049" i="1"/>
  <c r="AE1049" i="1"/>
  <c r="AF1049" i="1"/>
  <c r="AG1049" i="1"/>
  <c r="AK1044" i="1"/>
  <c r="AE1044" i="1"/>
  <c r="AF1044" i="1"/>
  <c r="AG1044" i="1"/>
  <c r="AI1043" i="1"/>
  <c r="AM1043" i="1"/>
  <c r="AI1024" i="1"/>
  <c r="AM1024" i="1"/>
  <c r="AH960" i="1"/>
  <c r="AL960" i="1"/>
  <c r="BI1277" i="1"/>
  <c r="BI1267" i="1"/>
  <c r="BI1247" i="1"/>
  <c r="N1219" i="1"/>
  <c r="AW1218" i="1"/>
  <c r="AX1218" i="1" s="1"/>
  <c r="AG1215" i="1"/>
  <c r="AJ1215" i="1" s="1"/>
  <c r="BC1213" i="1"/>
  <c r="AD1207" i="1"/>
  <c r="AW1198" i="1"/>
  <c r="AX1198" i="1" s="1"/>
  <c r="Q1198" i="1"/>
  <c r="AE1190" i="1"/>
  <c r="AF1190" i="1"/>
  <c r="AG1190" i="1"/>
  <c r="AE1189" i="1"/>
  <c r="AF1189" i="1"/>
  <c r="AG1189" i="1"/>
  <c r="AG1180" i="1"/>
  <c r="AK1180" i="1"/>
  <c r="AF1180" i="1"/>
  <c r="AW1172" i="1"/>
  <c r="AX1172" i="1" s="1"/>
  <c r="AU1155" i="1"/>
  <c r="R1149" i="1"/>
  <c r="BD1135" i="1"/>
  <c r="BI1135" i="1"/>
  <c r="AY1135" i="1"/>
  <c r="BC1135" i="1" s="1"/>
  <c r="AZ1135" i="1"/>
  <c r="R1129" i="1"/>
  <c r="AG1127" i="1"/>
  <c r="AF1127" i="1"/>
  <c r="AK1127" i="1"/>
  <c r="AE1127" i="1"/>
  <c r="AY1119" i="1"/>
  <c r="BC1119" i="1" s="1"/>
  <c r="AZ1119" i="1"/>
  <c r="BB1119" i="1"/>
  <c r="BA1119" i="1" s="1"/>
  <c r="R1119" i="1"/>
  <c r="AG1112" i="1"/>
  <c r="AK1112" i="1"/>
  <c r="AE1112" i="1"/>
  <c r="AF1112" i="1"/>
  <c r="AH1108" i="1"/>
  <c r="AL1108" i="1"/>
  <c r="AG1107" i="1"/>
  <c r="AK1107" i="1"/>
  <c r="AF1107" i="1"/>
  <c r="AE1107" i="1"/>
  <c r="AJ1078" i="1"/>
  <c r="BD1277" i="1"/>
  <c r="BI1274" i="1"/>
  <c r="BD1267" i="1"/>
  <c r="BI1264" i="1"/>
  <c r="BI1254" i="1"/>
  <c r="BD1247" i="1"/>
  <c r="BI1244" i="1"/>
  <c r="BI1234" i="1"/>
  <c r="Q1217" i="1"/>
  <c r="BB1213" i="1"/>
  <c r="BA1213" i="1" s="1"/>
  <c r="R1198" i="1"/>
  <c r="AY1195" i="1"/>
  <c r="BC1195" i="1" s="1"/>
  <c r="AZ1195" i="1"/>
  <c r="BI1195" i="1"/>
  <c r="N1195" i="1"/>
  <c r="P1195" i="1" s="1"/>
  <c r="O1195" i="1"/>
  <c r="Q1195" i="1"/>
  <c r="BB1191" i="1"/>
  <c r="BA1191" i="1" s="1"/>
  <c r="BD1191" i="1"/>
  <c r="BI1191" i="1"/>
  <c r="S1190" i="1"/>
  <c r="S1189" i="1"/>
  <c r="AW1188" i="1"/>
  <c r="AX1188" i="1" s="1"/>
  <c r="N1188" i="1"/>
  <c r="O1188" i="1"/>
  <c r="AD1179" i="1"/>
  <c r="P1159" i="1"/>
  <c r="R1159" i="1" s="1"/>
  <c r="AV1137" i="1"/>
  <c r="N1126" i="1"/>
  <c r="Q1126" i="1"/>
  <c r="AD1126" i="1"/>
  <c r="AW1126" i="1"/>
  <c r="AX1126" i="1" s="1"/>
  <c r="O1126" i="1"/>
  <c r="AG1114" i="1"/>
  <c r="AF1114" i="1"/>
  <c r="AK1114" i="1"/>
  <c r="AE1114" i="1"/>
  <c r="AF1105" i="1"/>
  <c r="AG1105" i="1"/>
  <c r="AK1105" i="1"/>
  <c r="AE1105" i="1"/>
  <c r="O1104" i="1"/>
  <c r="Q1104" i="1"/>
  <c r="AD1104" i="1"/>
  <c r="N1104" i="1"/>
  <c r="AI1078" i="1"/>
  <c r="AM1078" i="1"/>
  <c r="AK1074" i="1"/>
  <c r="AE1074" i="1"/>
  <c r="AF1074" i="1"/>
  <c r="AG1074" i="1"/>
  <c r="AK1038" i="1"/>
  <c r="AE1038" i="1"/>
  <c r="AF1038" i="1"/>
  <c r="AG1038" i="1"/>
  <c r="AI1029" i="1"/>
  <c r="AM1029" i="1"/>
  <c r="AH975" i="1"/>
  <c r="AL975" i="1"/>
  <c r="AW1222" i="1"/>
  <c r="AX1222" i="1" s="1"/>
  <c r="AK1213" i="1"/>
  <c r="AN1213" i="1" s="1"/>
  <c r="Q1200" i="1"/>
  <c r="S1200" i="1" s="1"/>
  <c r="AW1187" i="1"/>
  <c r="AX1187" i="1" s="1"/>
  <c r="N1187" i="1"/>
  <c r="O1187" i="1"/>
  <c r="Q1187" i="1"/>
  <c r="AD1187" i="1"/>
  <c r="AW1167" i="1"/>
  <c r="AX1167" i="1" s="1"/>
  <c r="N1167" i="1"/>
  <c r="P1167" i="1" s="1"/>
  <c r="R1167" i="1" s="1"/>
  <c r="O1167" i="1"/>
  <c r="Q1167" i="1"/>
  <c r="AD1167" i="1"/>
  <c r="P1164" i="1"/>
  <c r="R1164" i="1" s="1"/>
  <c r="AU1161" i="1"/>
  <c r="S1157" i="1"/>
  <c r="AV1148" i="1"/>
  <c r="AW1148" i="1" s="1"/>
  <c r="AX1148" i="1" s="1"/>
  <c r="P1146" i="1"/>
  <c r="R1146" i="1" s="1"/>
  <c r="AF1144" i="1"/>
  <c r="AG1144" i="1"/>
  <c r="AK1144" i="1"/>
  <c r="AE1144" i="1"/>
  <c r="AK1139" i="1"/>
  <c r="AK1135" i="1"/>
  <c r="N1132" i="1"/>
  <c r="AV1132" i="1"/>
  <c r="O1132" i="1"/>
  <c r="R1131" i="1"/>
  <c r="BC1115" i="1"/>
  <c r="AL1115" i="1"/>
  <c r="Q1115" i="1"/>
  <c r="AE1092" i="1"/>
  <c r="AF1092" i="1"/>
  <c r="AG1092" i="1"/>
  <c r="AK1092" i="1"/>
  <c r="AF1028" i="1"/>
  <c r="AG1028" i="1"/>
  <c r="AK1028" i="1"/>
  <c r="AE1028" i="1"/>
  <c r="AK1191" i="1"/>
  <c r="AN1191" i="1" s="1"/>
  <c r="Q1191" i="1"/>
  <c r="S1191" i="1" s="1"/>
  <c r="BB1190" i="1"/>
  <c r="BA1190" i="1" s="1"/>
  <c r="BC1190" i="1" s="1"/>
  <c r="BB1189" i="1"/>
  <c r="BA1189" i="1" s="1"/>
  <c r="BC1189" i="1" s="1"/>
  <c r="BD1168" i="1"/>
  <c r="AD1168" i="1"/>
  <c r="BD1134" i="1"/>
  <c r="AD1134" i="1"/>
  <c r="BD1133" i="1"/>
  <c r="BI1129" i="1"/>
  <c r="BB1128" i="1"/>
  <c r="BA1128" i="1" s="1"/>
  <c r="BC1128" i="1" s="1"/>
  <c r="AK1128" i="1"/>
  <c r="AN1128" i="1" s="1"/>
  <c r="AV1125" i="1"/>
  <c r="AE1117" i="1"/>
  <c r="BD1116" i="1"/>
  <c r="Q1116" i="1"/>
  <c r="S1116" i="1" s="1"/>
  <c r="BI1113" i="1"/>
  <c r="N1102" i="1"/>
  <c r="Q1102" i="1"/>
  <c r="AD1102" i="1"/>
  <c r="AE1097" i="1"/>
  <c r="AF1097" i="1"/>
  <c r="AG1097" i="1"/>
  <c r="AK1097" i="1"/>
  <c r="BD1094" i="1"/>
  <c r="AZ1094" i="1"/>
  <c r="BA1094" i="1"/>
  <c r="BA1091" i="1"/>
  <c r="BD1091" i="1"/>
  <c r="AY1091" i="1"/>
  <c r="BC1091" i="1" s="1"/>
  <c r="AY1087" i="1"/>
  <c r="AZ1087" i="1"/>
  <c r="BD1087" i="1"/>
  <c r="AY1085" i="1"/>
  <c r="AZ1085" i="1"/>
  <c r="BA1085" i="1"/>
  <c r="BC1085" i="1"/>
  <c r="AN1083" i="1"/>
  <c r="AK1079" i="1"/>
  <c r="AE1079" i="1"/>
  <c r="AF1079" i="1"/>
  <c r="AM1073" i="1"/>
  <c r="AH1071" i="1"/>
  <c r="AJ1071" i="1" s="1"/>
  <c r="AE1067" i="1"/>
  <c r="AF1067" i="1"/>
  <c r="AG1067" i="1"/>
  <c r="AK1067" i="1"/>
  <c r="AY1063" i="1"/>
  <c r="BC1063" i="1" s="1"/>
  <c r="AZ1063" i="1"/>
  <c r="BA1063" i="1"/>
  <c r="BD1063" i="1"/>
  <c r="AH1061" i="1"/>
  <c r="AJ1061" i="1" s="1"/>
  <c r="AE1039" i="1"/>
  <c r="AK1039" i="1"/>
  <c r="AF1039" i="1"/>
  <c r="BD1033" i="1"/>
  <c r="AY1033" i="1"/>
  <c r="BC1033" i="1" s="1"/>
  <c r="AZ1033" i="1"/>
  <c r="R1127" i="1"/>
  <c r="S1127" i="1" s="1"/>
  <c r="S1119" i="1"/>
  <c r="AD1109" i="1"/>
  <c r="AF1108" i="1"/>
  <c r="AG1108" i="1"/>
  <c r="AK1108" i="1"/>
  <c r="N1105" i="1"/>
  <c r="O1105" i="1"/>
  <c r="AY1088" i="1"/>
  <c r="BC1088" i="1" s="1"/>
  <c r="AZ1088" i="1"/>
  <c r="BA1088" i="1"/>
  <c r="BD1088" i="1"/>
  <c r="AE1085" i="1"/>
  <c r="AF1085" i="1"/>
  <c r="AG1085" i="1"/>
  <c r="AL1078" i="1"/>
  <c r="AY1075" i="1"/>
  <c r="BC1075" i="1" s="1"/>
  <c r="AZ1075" i="1"/>
  <c r="BA1075" i="1"/>
  <c r="AK1064" i="1"/>
  <c r="AE1064" i="1"/>
  <c r="AF1064" i="1"/>
  <c r="AY1055" i="1"/>
  <c r="BC1055" i="1" s="1"/>
  <c r="AZ1055" i="1"/>
  <c r="BA1055" i="1"/>
  <c r="AK1053" i="1"/>
  <c r="AY1052" i="1"/>
  <c r="BC1052" i="1" s="1"/>
  <c r="AZ1052" i="1"/>
  <c r="BD1052" i="1"/>
  <c r="AY1045" i="1"/>
  <c r="BC1045" i="1" s="1"/>
  <c r="AZ1045" i="1"/>
  <c r="BA1045" i="1"/>
  <c r="AK1043" i="1"/>
  <c r="AY1042" i="1"/>
  <c r="BC1042" i="1" s="1"/>
  <c r="AZ1042" i="1"/>
  <c r="BD1042" i="1"/>
  <c r="AZ1031" i="1"/>
  <c r="BA1031" i="1"/>
  <c r="AY1031" i="1"/>
  <c r="BC1031" i="1" s="1"/>
  <c r="BD1031" i="1"/>
  <c r="AL1022" i="1"/>
  <c r="AH1022" i="1"/>
  <c r="AZ1021" i="1"/>
  <c r="BA1021" i="1"/>
  <c r="BC1021" i="1"/>
  <c r="BD1021" i="1"/>
  <c r="AM1015" i="1"/>
  <c r="AI1015" i="1"/>
  <c r="AH996" i="1"/>
  <c r="AL996" i="1"/>
  <c r="AY965" i="1"/>
  <c r="BC965" i="1" s="1"/>
  <c r="AZ965" i="1"/>
  <c r="BA965" i="1"/>
  <c r="BD965" i="1"/>
  <c r="AY937" i="1"/>
  <c r="BC937" i="1" s="1"/>
  <c r="AZ937" i="1"/>
  <c r="BA937" i="1"/>
  <c r="BD937" i="1"/>
  <c r="AE898" i="1"/>
  <c r="AK898" i="1"/>
  <c r="AG898" i="1"/>
  <c r="AF898" i="1"/>
  <c r="AG1191" i="1"/>
  <c r="AJ1191" i="1" s="1"/>
  <c r="BB1180" i="1"/>
  <c r="BA1180" i="1" s="1"/>
  <c r="R1180" i="1"/>
  <c r="S1180" i="1" s="1"/>
  <c r="BB1174" i="1"/>
  <c r="BA1174" i="1" s="1"/>
  <c r="BC1174" i="1" s="1"/>
  <c r="AZ1168" i="1"/>
  <c r="O1157" i="1"/>
  <c r="Q1144" i="1"/>
  <c r="O1140" i="1"/>
  <c r="O1139" i="1"/>
  <c r="O1135" i="1"/>
  <c r="AZ1134" i="1"/>
  <c r="AZ1133" i="1"/>
  <c r="AZ1116" i="1"/>
  <c r="AW1107" i="1"/>
  <c r="AX1107" i="1" s="1"/>
  <c r="N1107" i="1"/>
  <c r="P1107" i="1" s="1"/>
  <c r="R1107" i="1" s="1"/>
  <c r="O1107" i="1"/>
  <c r="Q1107" i="1"/>
  <c r="AW1105" i="1"/>
  <c r="AX1105" i="1" s="1"/>
  <c r="AY1100" i="1"/>
  <c r="BC1100" i="1" s="1"/>
  <c r="AZ1100" i="1"/>
  <c r="BA1100" i="1"/>
  <c r="AK1094" i="1"/>
  <c r="AE1094" i="1"/>
  <c r="AF1094" i="1"/>
  <c r="AE1087" i="1"/>
  <c r="AF1087" i="1"/>
  <c r="AG1087" i="1"/>
  <c r="AK1087" i="1"/>
  <c r="BD1084" i="1"/>
  <c r="AZ1084" i="1"/>
  <c r="BA1084" i="1"/>
  <c r="BA1081" i="1"/>
  <c r="BD1081" i="1"/>
  <c r="AY1081" i="1"/>
  <c r="BC1081" i="1" s="1"/>
  <c r="AK1078" i="1"/>
  <c r="AN1078" i="1" s="1"/>
  <c r="AY1077" i="1"/>
  <c r="BC1077" i="1" s="1"/>
  <c r="AZ1077" i="1"/>
  <c r="BD1077" i="1"/>
  <c r="AL1073" i="1"/>
  <c r="AY1070" i="1"/>
  <c r="AZ1070" i="1"/>
  <c r="BA1070" i="1"/>
  <c r="BC1070" i="1"/>
  <c r="AY1060" i="1"/>
  <c r="AZ1060" i="1"/>
  <c r="BA1060" i="1"/>
  <c r="AK1058" i="1"/>
  <c r="AY1057" i="1"/>
  <c r="BC1057" i="1" s="1"/>
  <c r="AZ1057" i="1"/>
  <c r="BD1057" i="1"/>
  <c r="AK1048" i="1"/>
  <c r="AY1047" i="1"/>
  <c r="AZ1047" i="1"/>
  <c r="BD1047" i="1"/>
  <c r="AK1033" i="1"/>
  <c r="AE1033" i="1"/>
  <c r="AF1033" i="1"/>
  <c r="AL1032" i="1"/>
  <c r="AH1032" i="1"/>
  <c r="AK1025" i="1"/>
  <c r="AL1025" i="1"/>
  <c r="AM1025" i="1"/>
  <c r="AH1021" i="1"/>
  <c r="AL1021" i="1"/>
  <c r="BC1020" i="1"/>
  <c r="BC1010" i="1"/>
  <c r="AK1004" i="1"/>
  <c r="AE1004" i="1"/>
  <c r="AF1004" i="1"/>
  <c r="AG1004" i="1"/>
  <c r="AI999" i="1"/>
  <c r="AM999" i="1"/>
  <c r="AH965" i="1"/>
  <c r="AL965" i="1"/>
  <c r="AY949" i="1"/>
  <c r="BC949" i="1" s="1"/>
  <c r="AZ949" i="1"/>
  <c r="BA949" i="1"/>
  <c r="BD949" i="1"/>
  <c r="AH945" i="1"/>
  <c r="AL945" i="1"/>
  <c r="AY934" i="1"/>
  <c r="BC934" i="1" s="1"/>
  <c r="AZ934" i="1"/>
  <c r="BA934" i="1"/>
  <c r="BD934" i="1"/>
  <c r="AE907" i="1"/>
  <c r="AF907" i="1"/>
  <c r="AG907" i="1"/>
  <c r="AK907" i="1"/>
  <c r="BC904" i="1"/>
  <c r="O1175" i="1"/>
  <c r="AY1168" i="1"/>
  <c r="N1157" i="1"/>
  <c r="P1157" i="1" s="1"/>
  <c r="R1157" i="1" s="1"/>
  <c r="N1140" i="1"/>
  <c r="P1140" i="1" s="1"/>
  <c r="R1140" i="1" s="1"/>
  <c r="S1140" i="1" s="1"/>
  <c r="N1139" i="1"/>
  <c r="P1139" i="1" s="1"/>
  <c r="R1139" i="1" s="1"/>
  <c r="N1135" i="1"/>
  <c r="AY1134" i="1"/>
  <c r="AY1133" i="1"/>
  <c r="AG1119" i="1"/>
  <c r="AK1117" i="1"/>
  <c r="O1117" i="1"/>
  <c r="P1117" i="1" s="1"/>
  <c r="R1117" i="1" s="1"/>
  <c r="S1117" i="1" s="1"/>
  <c r="AY1116" i="1"/>
  <c r="BC1116" i="1" s="1"/>
  <c r="AZ1113" i="1"/>
  <c r="BC1113" i="1" s="1"/>
  <c r="AV1111" i="1"/>
  <c r="O1111" i="1"/>
  <c r="P1111" i="1" s="1"/>
  <c r="AV1109" i="1"/>
  <c r="AL1098" i="1"/>
  <c r="AN1098" i="1" s="1"/>
  <c r="AJ1093" i="1"/>
  <c r="AM1088" i="1"/>
  <c r="AY1083" i="1"/>
  <c r="BC1083" i="1" s="1"/>
  <c r="AZ1083" i="1"/>
  <c r="BA1083" i="1"/>
  <c r="BD1083" i="1"/>
  <c r="AE1080" i="1"/>
  <c r="AF1080" i="1"/>
  <c r="AG1080" i="1"/>
  <c r="AK1073" i="1"/>
  <c r="AN1073" i="1" s="1"/>
  <c r="AY1072" i="1"/>
  <c r="AZ1072" i="1"/>
  <c r="BC1072" i="1"/>
  <c r="BD1072" i="1"/>
  <c r="AL1068" i="1"/>
  <c r="AY1065" i="1"/>
  <c r="AZ1065" i="1"/>
  <c r="BA1065" i="1"/>
  <c r="BC1065" i="1"/>
  <c r="AK1063" i="1"/>
  <c r="AY1062" i="1"/>
  <c r="AZ1062" i="1"/>
  <c r="BC1062" i="1"/>
  <c r="BD1062" i="1"/>
  <c r="BA1051" i="1"/>
  <c r="BD1051" i="1"/>
  <c r="AY1051" i="1"/>
  <c r="BC1051" i="1" s="1"/>
  <c r="BA1041" i="1"/>
  <c r="BC1041" i="1"/>
  <c r="BD1041" i="1"/>
  <c r="AY1041" i="1"/>
  <c r="AY1036" i="1"/>
  <c r="BC1036" i="1" s="1"/>
  <c r="AZ1036" i="1"/>
  <c r="BA1036" i="1"/>
  <c r="BD1036" i="1"/>
  <c r="AH1031" i="1"/>
  <c r="AL1031" i="1"/>
  <c r="BC1019" i="1"/>
  <c r="BD1019" i="1"/>
  <c r="AY1019" i="1"/>
  <c r="AZ1019" i="1"/>
  <c r="BA1019" i="1"/>
  <c r="AE1013" i="1"/>
  <c r="AF1013" i="1"/>
  <c r="AG1013" i="1"/>
  <c r="AK1013" i="1"/>
  <c r="AZ988" i="1"/>
  <c r="BA988" i="1"/>
  <c r="BD988" i="1"/>
  <c r="AY988" i="1"/>
  <c r="AI968" i="1"/>
  <c r="AM968" i="1"/>
  <c r="AK908" i="1"/>
  <c r="AE908" i="1"/>
  <c r="AG908" i="1"/>
  <c r="AF908" i="1"/>
  <c r="AD1184" i="1"/>
  <c r="AD1183" i="1"/>
  <c r="AZ1180" i="1"/>
  <c r="BC1180" i="1" s="1"/>
  <c r="N1175" i="1"/>
  <c r="AZ1174" i="1"/>
  <c r="AD1170" i="1"/>
  <c r="AD1164" i="1"/>
  <c r="AD1153" i="1"/>
  <c r="AD1152" i="1"/>
  <c r="AD1151" i="1"/>
  <c r="O1144" i="1"/>
  <c r="P1144" i="1" s="1"/>
  <c r="R1144" i="1" s="1"/>
  <c r="AG1129" i="1"/>
  <c r="AF1119" i="1"/>
  <c r="BI1115" i="1"/>
  <c r="AW1112" i="1"/>
  <c r="AX1112" i="1" s="1"/>
  <c r="Q1112" i="1"/>
  <c r="S1112" i="1" s="1"/>
  <c r="AV1110" i="1"/>
  <c r="AW1109" i="1"/>
  <c r="AX1109" i="1" s="1"/>
  <c r="Q1109" i="1"/>
  <c r="S1109" i="1" s="1"/>
  <c r="AH1106" i="1"/>
  <c r="AJ1106" i="1" s="1"/>
  <c r="AL1106" i="1"/>
  <c r="AY1097" i="1"/>
  <c r="BC1097" i="1" s="1"/>
  <c r="AZ1097" i="1"/>
  <c r="BD1097" i="1"/>
  <c r="AY1095" i="1"/>
  <c r="BC1095" i="1" s="1"/>
  <c r="AZ1095" i="1"/>
  <c r="BA1095" i="1"/>
  <c r="AN1093" i="1"/>
  <c r="AK1089" i="1"/>
  <c r="AE1089" i="1"/>
  <c r="AF1089" i="1"/>
  <c r="AE1082" i="1"/>
  <c r="AF1082" i="1"/>
  <c r="AG1082" i="1"/>
  <c r="AK1082" i="1"/>
  <c r="AN1081" i="1"/>
  <c r="BD1079" i="1"/>
  <c r="AZ1079" i="1"/>
  <c r="BC1079" i="1" s="1"/>
  <c r="BA1079" i="1"/>
  <c r="BA1076" i="1"/>
  <c r="BD1076" i="1"/>
  <c r="AY1076" i="1"/>
  <c r="BC1076" i="1" s="1"/>
  <c r="AE1075" i="1"/>
  <c r="AF1075" i="1"/>
  <c r="AG1075" i="1"/>
  <c r="BC1069" i="1"/>
  <c r="AN1068" i="1"/>
  <c r="AY1067" i="1"/>
  <c r="BC1067" i="1" s="1"/>
  <c r="AZ1067" i="1"/>
  <c r="BD1067" i="1"/>
  <c r="BA1056" i="1"/>
  <c r="BC1056" i="1"/>
  <c r="BD1056" i="1"/>
  <c r="AY1056" i="1"/>
  <c r="AE1055" i="1"/>
  <c r="AF1055" i="1"/>
  <c r="AG1055" i="1"/>
  <c r="BA1046" i="1"/>
  <c r="BC1046" i="1"/>
  <c r="BD1046" i="1"/>
  <c r="AY1046" i="1"/>
  <c r="AE1045" i="1"/>
  <c r="AF1045" i="1"/>
  <c r="AG1045" i="1"/>
  <c r="AE1040" i="1"/>
  <c r="AF1040" i="1"/>
  <c r="AG1040" i="1"/>
  <c r="AK1040" i="1"/>
  <c r="BD926" i="1"/>
  <c r="AY926" i="1"/>
  <c r="BC926" i="1" s="1"/>
  <c r="BA926" i="1"/>
  <c r="AZ926" i="1"/>
  <c r="BA918" i="1"/>
  <c r="BC918" i="1"/>
  <c r="BD918" i="1"/>
  <c r="AY918" i="1"/>
  <c r="AZ918" i="1"/>
  <c r="AI903" i="1"/>
  <c r="AM903" i="1"/>
  <c r="AE1129" i="1"/>
  <c r="BI1128" i="1"/>
  <c r="AE1119" i="1"/>
  <c r="AV1116" i="1"/>
  <c r="AD1116" i="1"/>
  <c r="BD1115" i="1"/>
  <c r="AG1113" i="1"/>
  <c r="AJ1113" i="1" s="1"/>
  <c r="AK1113" i="1"/>
  <c r="AN1113" i="1" s="1"/>
  <c r="O1110" i="1"/>
  <c r="P1110" i="1" s="1"/>
  <c r="R1110" i="1" s="1"/>
  <c r="N1109" i="1"/>
  <c r="P1109" i="1" s="1"/>
  <c r="R1109" i="1" s="1"/>
  <c r="P1108" i="1"/>
  <c r="R1108" i="1" s="1"/>
  <c r="AZ1103" i="1"/>
  <c r="BB1103" i="1"/>
  <c r="BD1103" i="1"/>
  <c r="P1103" i="1"/>
  <c r="R1103" i="1" s="1"/>
  <c r="S1103" i="1" s="1"/>
  <c r="AE1100" i="1"/>
  <c r="AF1100" i="1"/>
  <c r="AG1100" i="1"/>
  <c r="AL1093" i="1"/>
  <c r="AJ1088" i="1"/>
  <c r="AM1083" i="1"/>
  <c r="AY1078" i="1"/>
  <c r="AZ1078" i="1"/>
  <c r="BA1078" i="1"/>
  <c r="BD1078" i="1"/>
  <c r="AN1076" i="1"/>
  <c r="BD1074" i="1"/>
  <c r="AZ1074" i="1"/>
  <c r="BA1074" i="1"/>
  <c r="BA1071" i="1"/>
  <c r="BD1071" i="1"/>
  <c r="AY1071" i="1"/>
  <c r="BC1071" i="1" s="1"/>
  <c r="AE1070" i="1"/>
  <c r="AF1070" i="1"/>
  <c r="AG1070" i="1"/>
  <c r="BA1061" i="1"/>
  <c r="BD1061" i="1"/>
  <c r="AY1061" i="1"/>
  <c r="BC1061" i="1" s="1"/>
  <c r="AE1060" i="1"/>
  <c r="AF1060" i="1"/>
  <c r="AG1060" i="1"/>
  <c r="BD1054" i="1"/>
  <c r="AZ1054" i="1"/>
  <c r="BA1054" i="1"/>
  <c r="AE1052" i="1"/>
  <c r="AF1052" i="1"/>
  <c r="AG1052" i="1"/>
  <c r="AK1052" i="1"/>
  <c r="AE1050" i="1"/>
  <c r="AF1050" i="1"/>
  <c r="AG1050" i="1"/>
  <c r="BD1044" i="1"/>
  <c r="AZ1044" i="1"/>
  <c r="BA1044" i="1"/>
  <c r="AE1042" i="1"/>
  <c r="AF1042" i="1"/>
  <c r="AG1042" i="1"/>
  <c r="AK1042" i="1"/>
  <c r="AL1036" i="1"/>
  <c r="AH1036" i="1"/>
  <c r="AZ1035" i="1"/>
  <c r="BC1035" i="1" s="1"/>
  <c r="BA1035" i="1"/>
  <c r="BD1035" i="1"/>
  <c r="AF1027" i="1"/>
  <c r="AG1027" i="1"/>
  <c r="AK1027" i="1"/>
  <c r="AE1027" i="1"/>
  <c r="BA994" i="1"/>
  <c r="BD994" i="1"/>
  <c r="AZ994" i="1"/>
  <c r="BC994" i="1" s="1"/>
  <c r="AY994" i="1"/>
  <c r="AI928" i="1"/>
  <c r="AM928" i="1"/>
  <c r="AY919" i="1"/>
  <c r="AZ919" i="1"/>
  <c r="BC919" i="1" s="1"/>
  <c r="BA919" i="1"/>
  <c r="BD919" i="1"/>
  <c r="BD1128" i="1"/>
  <c r="AF1103" i="1"/>
  <c r="AG1103" i="1"/>
  <c r="BD1099" i="1"/>
  <c r="AZ1099" i="1"/>
  <c r="BA1099" i="1"/>
  <c r="BC1099" i="1" s="1"/>
  <c r="BA1096" i="1"/>
  <c r="BD1096" i="1"/>
  <c r="AY1096" i="1"/>
  <c r="BC1096" i="1" s="1"/>
  <c r="AY1092" i="1"/>
  <c r="BC1092" i="1" s="1"/>
  <c r="AZ1092" i="1"/>
  <c r="BD1092" i="1"/>
  <c r="AY1090" i="1"/>
  <c r="AZ1090" i="1"/>
  <c r="BA1090" i="1"/>
  <c r="AN1088" i="1"/>
  <c r="AK1084" i="1"/>
  <c r="AE1084" i="1"/>
  <c r="AF1084" i="1"/>
  <c r="AE1077" i="1"/>
  <c r="AF1077" i="1"/>
  <c r="AG1077" i="1"/>
  <c r="AK1077" i="1"/>
  <c r="AY1073" i="1"/>
  <c r="BC1073" i="1" s="1"/>
  <c r="AZ1073" i="1"/>
  <c r="BA1073" i="1"/>
  <c r="BD1073" i="1"/>
  <c r="AN1071" i="1"/>
  <c r="BD1069" i="1"/>
  <c r="AZ1069" i="1"/>
  <c r="BA1069" i="1"/>
  <c r="BA1066" i="1"/>
  <c r="BC1066" i="1"/>
  <c r="BD1066" i="1"/>
  <c r="AY1066" i="1"/>
  <c r="AE1065" i="1"/>
  <c r="AF1065" i="1"/>
  <c r="AG1065" i="1"/>
  <c r="AN1061" i="1"/>
  <c r="BD1059" i="1"/>
  <c r="AZ1059" i="1"/>
  <c r="BC1059" i="1" s="1"/>
  <c r="BA1059" i="1"/>
  <c r="AE1057" i="1"/>
  <c r="AF1057" i="1"/>
  <c r="AG1057" i="1"/>
  <c r="AK1057" i="1"/>
  <c r="AY1053" i="1"/>
  <c r="BC1053" i="1" s="1"/>
  <c r="AZ1053" i="1"/>
  <c r="BA1053" i="1"/>
  <c r="BD1053" i="1"/>
  <c r="BD1049" i="1"/>
  <c r="AZ1049" i="1"/>
  <c r="BC1049" i="1" s="1"/>
  <c r="BA1049" i="1"/>
  <c r="AE1047" i="1"/>
  <c r="AF1047" i="1"/>
  <c r="AG1047" i="1"/>
  <c r="AK1047" i="1"/>
  <c r="AY1043" i="1"/>
  <c r="AZ1043" i="1"/>
  <c r="BA1043" i="1"/>
  <c r="BC1043" i="1"/>
  <c r="BD1043" i="1"/>
  <c r="BC1038" i="1"/>
  <c r="BD1038" i="1"/>
  <c r="AY1038" i="1"/>
  <c r="AZ1038" i="1"/>
  <c r="AF1037" i="1"/>
  <c r="AG1037" i="1"/>
  <c r="AE1037" i="1"/>
  <c r="AE1020" i="1"/>
  <c r="AF1020" i="1"/>
  <c r="AG1020" i="1"/>
  <c r="AK1020" i="1"/>
  <c r="AI1019" i="1"/>
  <c r="AM1019" i="1"/>
  <c r="AY1016" i="1"/>
  <c r="AZ1016" i="1"/>
  <c r="BA1016" i="1"/>
  <c r="BD1016" i="1"/>
  <c r="BC1016" i="1"/>
  <c r="BC1006" i="1"/>
  <c r="AY1005" i="1"/>
  <c r="BC1005" i="1" s="1"/>
  <c r="AZ1005" i="1"/>
  <c r="BA1005" i="1"/>
  <c r="BD1005" i="1"/>
  <c r="AI973" i="1"/>
  <c r="AM973" i="1"/>
  <c r="AH955" i="1"/>
  <c r="AL955" i="1"/>
  <c r="AY940" i="1"/>
  <c r="BC940" i="1" s="1"/>
  <c r="AZ940" i="1"/>
  <c r="BA940" i="1"/>
  <c r="BD940" i="1"/>
  <c r="AI923" i="1"/>
  <c r="AM923" i="1"/>
  <c r="AG920" i="1"/>
  <c r="AK920" i="1"/>
  <c r="AE920" i="1"/>
  <c r="AF920" i="1"/>
  <c r="AD1133" i="1"/>
  <c r="AG1117" i="1"/>
  <c r="AK1115" i="1"/>
  <c r="O1115" i="1"/>
  <c r="P1115" i="1" s="1"/>
  <c r="R1115" i="1" s="1"/>
  <c r="R1113" i="1"/>
  <c r="S1113" i="1" s="1"/>
  <c r="R1111" i="1"/>
  <c r="AY1106" i="1"/>
  <c r="BC1106" i="1" s="1"/>
  <c r="AZ1106" i="1"/>
  <c r="BB1106" i="1"/>
  <c r="BA1106" i="1" s="1"/>
  <c r="N1106" i="1"/>
  <c r="O1106" i="1"/>
  <c r="O1102" i="1"/>
  <c r="AY1098" i="1"/>
  <c r="AZ1098" i="1"/>
  <c r="BA1098" i="1"/>
  <c r="BD1098" i="1"/>
  <c r="AE1095" i="1"/>
  <c r="AF1095" i="1"/>
  <c r="AG1095" i="1"/>
  <c r="AY1094" i="1"/>
  <c r="BC1094" i="1" s="1"/>
  <c r="AZ1091" i="1"/>
  <c r="AL1088" i="1"/>
  <c r="BA1087" i="1"/>
  <c r="BC1087" i="1" s="1"/>
  <c r="BD1085" i="1"/>
  <c r="AJ1083" i="1"/>
  <c r="AE1072" i="1"/>
  <c r="AF1072" i="1"/>
  <c r="AG1072" i="1"/>
  <c r="AK1072" i="1"/>
  <c r="AY1068" i="1"/>
  <c r="AZ1068" i="1"/>
  <c r="BA1068" i="1"/>
  <c r="BC1068" i="1"/>
  <c r="BD1068" i="1"/>
  <c r="AN1066" i="1"/>
  <c r="BD1064" i="1"/>
  <c r="AZ1064" i="1"/>
  <c r="BC1064" i="1" s="1"/>
  <c r="BA1064" i="1"/>
  <c r="AE1062" i="1"/>
  <c r="AF1062" i="1"/>
  <c r="AG1062" i="1"/>
  <c r="AK1062" i="1"/>
  <c r="AY1058" i="1"/>
  <c r="AZ1058" i="1"/>
  <c r="BA1058" i="1"/>
  <c r="BD1058" i="1"/>
  <c r="AY1048" i="1"/>
  <c r="BC1048" i="1" s="1"/>
  <c r="AZ1048" i="1"/>
  <c r="BA1048" i="1"/>
  <c r="BD1048" i="1"/>
  <c r="BA1033" i="1"/>
  <c r="AF1018" i="1"/>
  <c r="AG1018" i="1"/>
  <c r="AK1018" i="1"/>
  <c r="AE1018" i="1"/>
  <c r="AG1016" i="1"/>
  <c r="AK1016" i="1"/>
  <c r="AE1016" i="1"/>
  <c r="AF1016" i="1"/>
  <c r="AI1009" i="1"/>
  <c r="AM1009" i="1"/>
  <c r="AH1006" i="1"/>
  <c r="AL1006" i="1"/>
  <c r="BC990" i="1"/>
  <c r="AH970" i="1"/>
  <c r="AL970" i="1"/>
  <c r="AI958" i="1"/>
  <c r="AM958" i="1"/>
  <c r="AN954" i="1"/>
  <c r="AH940" i="1"/>
  <c r="AL940" i="1"/>
  <c r="BC914" i="1"/>
  <c r="AG895" i="1"/>
  <c r="AK895" i="1"/>
  <c r="AE895" i="1"/>
  <c r="AF895" i="1"/>
  <c r="Q1108" i="1"/>
  <c r="S1108" i="1" s="1"/>
  <c r="AE1063" i="1"/>
  <c r="AE1058" i="1"/>
  <c r="AE1053" i="1"/>
  <c r="AE1048" i="1"/>
  <c r="AE1043" i="1"/>
  <c r="BC1034" i="1"/>
  <c r="AZ1022" i="1"/>
  <c r="BC1022" i="1" s="1"/>
  <c r="AZ1020" i="1"/>
  <c r="BA1020" i="1"/>
  <c r="AY1015" i="1"/>
  <c r="AZ1015" i="1"/>
  <c r="BA1015" i="1"/>
  <c r="BD1007" i="1"/>
  <c r="AY1007" i="1"/>
  <c r="BC1007" i="1"/>
  <c r="BD1002" i="1"/>
  <c r="AY1002" i="1"/>
  <c r="BC1002" i="1"/>
  <c r="AY986" i="1"/>
  <c r="AZ986" i="1"/>
  <c r="BA986" i="1"/>
  <c r="R983" i="1"/>
  <c r="AH979" i="1"/>
  <c r="AL979" i="1"/>
  <c r="BA978" i="1"/>
  <c r="BD978" i="1"/>
  <c r="AZ978" i="1"/>
  <c r="BC978" i="1" s="1"/>
  <c r="AG975" i="1"/>
  <c r="AK975" i="1"/>
  <c r="AF975" i="1"/>
  <c r="AG960" i="1"/>
  <c r="AK960" i="1"/>
  <c r="AF960" i="1"/>
  <c r="BA956" i="1"/>
  <c r="BD951" i="1"/>
  <c r="AY951" i="1"/>
  <c r="BC951" i="1"/>
  <c r="BA943" i="1"/>
  <c r="BC943" i="1"/>
  <c r="BD943" i="1"/>
  <c r="AZ943" i="1"/>
  <c r="BA936" i="1"/>
  <c r="BA933" i="1"/>
  <c r="BC933" i="1"/>
  <c r="BD933" i="1"/>
  <c r="AY933" i="1"/>
  <c r="AZ933" i="1"/>
  <c r="AE929" i="1"/>
  <c r="AF929" i="1"/>
  <c r="AG929" i="1"/>
  <c r="AK929" i="1"/>
  <c r="AY925" i="1"/>
  <c r="AZ925" i="1"/>
  <c r="BA925" i="1"/>
  <c r="BC925" i="1"/>
  <c r="BD925" i="1"/>
  <c r="AY917" i="1"/>
  <c r="BC917" i="1" s="1"/>
  <c r="AZ917" i="1"/>
  <c r="BA917" i="1"/>
  <c r="BD917" i="1"/>
  <c r="AL913" i="1"/>
  <c r="AH913" i="1"/>
  <c r="AY905" i="1"/>
  <c r="AZ905" i="1"/>
  <c r="BA905" i="1"/>
  <c r="BD905" i="1"/>
  <c r="Q899" i="1"/>
  <c r="AD899" i="1"/>
  <c r="AW899" i="1"/>
  <c r="AX899" i="1" s="1"/>
  <c r="N899" i="1"/>
  <c r="O899" i="1"/>
  <c r="S895" i="1"/>
  <c r="P884" i="1"/>
  <c r="R884" i="1" s="1"/>
  <c r="S884" i="1" s="1"/>
  <c r="AH846" i="1"/>
  <c r="AL846" i="1"/>
  <c r="AK1036" i="1"/>
  <c r="AK1032" i="1"/>
  <c r="AK1031" i="1"/>
  <c r="AL1030" i="1"/>
  <c r="AY1023" i="1"/>
  <c r="BC1023" i="1" s="1"/>
  <c r="BD1023" i="1"/>
  <c r="AI1014" i="1"/>
  <c r="AM1014" i="1"/>
  <c r="AY1013" i="1"/>
  <c r="BA1013" i="1"/>
  <c r="BC1013" i="1"/>
  <c r="BD1013" i="1"/>
  <c r="AE1008" i="1"/>
  <c r="AF1008" i="1"/>
  <c r="AG1008" i="1"/>
  <c r="AK1008" i="1"/>
  <c r="AE1003" i="1"/>
  <c r="AF1003" i="1"/>
  <c r="AG1003" i="1"/>
  <c r="AK1003" i="1"/>
  <c r="AG991" i="1"/>
  <c r="AK991" i="1"/>
  <c r="AF991" i="1"/>
  <c r="AY981" i="1"/>
  <c r="BC981" i="1" s="1"/>
  <c r="AZ981" i="1"/>
  <c r="BD981" i="1"/>
  <c r="AY980" i="1"/>
  <c r="AZ980" i="1"/>
  <c r="BA980" i="1"/>
  <c r="BC980" i="1"/>
  <c r="BD980" i="1"/>
  <c r="AK973" i="1"/>
  <c r="AE973" i="1"/>
  <c r="BD971" i="1"/>
  <c r="AY971" i="1"/>
  <c r="BC971" i="1" s="1"/>
  <c r="AI963" i="1"/>
  <c r="AM963" i="1"/>
  <c r="AK958" i="1"/>
  <c r="AE958" i="1"/>
  <c r="AE952" i="1"/>
  <c r="AF952" i="1"/>
  <c r="AG952" i="1"/>
  <c r="AK952" i="1"/>
  <c r="BA948" i="1"/>
  <c r="BD948" i="1"/>
  <c r="AZ948" i="1"/>
  <c r="BC948" i="1" s="1"/>
  <c r="AY932" i="1"/>
  <c r="AZ932" i="1"/>
  <c r="BA932" i="1"/>
  <c r="BD932" i="1"/>
  <c r="AK928" i="1"/>
  <c r="AE928" i="1"/>
  <c r="AG928" i="1"/>
  <c r="AE927" i="1"/>
  <c r="AF927" i="1"/>
  <c r="AG927" i="1"/>
  <c r="AK927" i="1"/>
  <c r="AI918" i="1"/>
  <c r="AM918" i="1"/>
  <c r="AL890" i="1"/>
  <c r="AH890" i="1"/>
  <c r="Q873" i="1"/>
  <c r="AD873" i="1"/>
  <c r="N873" i="1"/>
  <c r="O873" i="1"/>
  <c r="AW873" i="1"/>
  <c r="AX873" i="1" s="1"/>
  <c r="AH844" i="1"/>
  <c r="AL844" i="1"/>
  <c r="AK1024" i="1"/>
  <c r="AE1024" i="1"/>
  <c r="AM1010" i="1"/>
  <c r="AI1010" i="1"/>
  <c r="BA1009" i="1"/>
  <c r="BC1009" i="1"/>
  <c r="BD1009" i="1"/>
  <c r="AZ1009" i="1"/>
  <c r="AY1001" i="1"/>
  <c r="AZ1001" i="1"/>
  <c r="BA1001" i="1"/>
  <c r="BC1001" i="1"/>
  <c r="BD1001" i="1"/>
  <c r="BA999" i="1"/>
  <c r="BD999" i="1"/>
  <c r="AZ999" i="1"/>
  <c r="BC999" i="1" s="1"/>
  <c r="AG996" i="1"/>
  <c r="AK996" i="1"/>
  <c r="AF996" i="1"/>
  <c r="AI994" i="1"/>
  <c r="AM994" i="1"/>
  <c r="AZ984" i="1"/>
  <c r="BC984" i="1" s="1"/>
  <c r="BA984" i="1"/>
  <c r="BD984" i="1"/>
  <c r="AY984" i="1"/>
  <c r="AY982" i="1"/>
  <c r="AZ982" i="1"/>
  <c r="BA982" i="1"/>
  <c r="BC982" i="1"/>
  <c r="AY977" i="1"/>
  <c r="BC977" i="1" s="1"/>
  <c r="AZ977" i="1"/>
  <c r="BA977" i="1"/>
  <c r="BD977" i="1"/>
  <c r="AE972" i="1"/>
  <c r="AF972" i="1"/>
  <c r="AG972" i="1"/>
  <c r="AK972" i="1"/>
  <c r="AH969" i="1"/>
  <c r="AL969" i="1"/>
  <c r="AN969" i="1" s="1"/>
  <c r="BA968" i="1"/>
  <c r="BC968" i="1"/>
  <c r="BD968" i="1"/>
  <c r="AZ968" i="1"/>
  <c r="AG965" i="1"/>
  <c r="AK965" i="1"/>
  <c r="AF965" i="1"/>
  <c r="BD956" i="1"/>
  <c r="AY956" i="1"/>
  <c r="BC956" i="1"/>
  <c r="AE944" i="1"/>
  <c r="AF944" i="1"/>
  <c r="AG944" i="1"/>
  <c r="AG940" i="1"/>
  <c r="AK940" i="1"/>
  <c r="AF940" i="1"/>
  <c r="BD936" i="1"/>
  <c r="AY936" i="1"/>
  <c r="BC936" i="1" s="1"/>
  <c r="AI933" i="1"/>
  <c r="AM933" i="1"/>
  <c r="BD931" i="1"/>
  <c r="AY931" i="1"/>
  <c r="BC931" i="1" s="1"/>
  <c r="BA931" i="1"/>
  <c r="AG925" i="1"/>
  <c r="AK925" i="1"/>
  <c r="AE925" i="1"/>
  <c r="AF925" i="1"/>
  <c r="AY924" i="1"/>
  <c r="BC924" i="1" s="1"/>
  <c r="AZ924" i="1"/>
  <c r="BA924" i="1"/>
  <c r="BD924" i="1"/>
  <c r="BA923" i="1"/>
  <c r="BD923" i="1"/>
  <c r="AY923" i="1"/>
  <c r="BC923" i="1" s="1"/>
  <c r="AZ923" i="1"/>
  <c r="AE919" i="1"/>
  <c r="AF919" i="1"/>
  <c r="AG919" i="1"/>
  <c r="AK919" i="1"/>
  <c r="AE912" i="1"/>
  <c r="AF912" i="1"/>
  <c r="AG912" i="1"/>
  <c r="AK912" i="1"/>
  <c r="AG905" i="1"/>
  <c r="AK905" i="1"/>
  <c r="AE905" i="1"/>
  <c r="AF905" i="1"/>
  <c r="AY904" i="1"/>
  <c r="AZ904" i="1"/>
  <c r="BA904" i="1"/>
  <c r="BD904" i="1"/>
  <c r="BA903" i="1"/>
  <c r="BD903" i="1"/>
  <c r="AY903" i="1"/>
  <c r="BC903" i="1" s="1"/>
  <c r="AZ903" i="1"/>
  <c r="AY898" i="1"/>
  <c r="BC898" i="1" s="1"/>
  <c r="AZ898" i="1"/>
  <c r="BB898" i="1"/>
  <c r="BA898" i="1" s="1"/>
  <c r="BD898" i="1"/>
  <c r="N891" i="1"/>
  <c r="Q891" i="1"/>
  <c r="AD891" i="1"/>
  <c r="AW891" i="1"/>
  <c r="AX891" i="1" s="1"/>
  <c r="O891" i="1"/>
  <c r="AJ890" i="1"/>
  <c r="AY878" i="1"/>
  <c r="BC878" i="1" s="1"/>
  <c r="AZ878" i="1"/>
  <c r="BB878" i="1"/>
  <c r="BA878" i="1" s="1"/>
  <c r="BD878" i="1"/>
  <c r="Q876" i="1"/>
  <c r="N876" i="1"/>
  <c r="O876" i="1"/>
  <c r="AW876" i="1"/>
  <c r="AX876" i="1" s="1"/>
  <c r="AD876" i="1"/>
  <c r="AZ874" i="1"/>
  <c r="BB874" i="1"/>
  <c r="BA874" i="1" s="1"/>
  <c r="AY874" i="1"/>
  <c r="BC874" i="1" s="1"/>
  <c r="BD874" i="1"/>
  <c r="AG1031" i="1"/>
  <c r="AG1029" i="1"/>
  <c r="BC1024" i="1"/>
  <c r="BD1024" i="1"/>
  <c r="AK1022" i="1"/>
  <c r="AK1021" i="1"/>
  <c r="BD1017" i="1"/>
  <c r="AE1017" i="1"/>
  <c r="AF1017" i="1"/>
  <c r="AG1017" i="1"/>
  <c r="AK1015" i="1"/>
  <c r="AK1014" i="1"/>
  <c r="AE1014" i="1"/>
  <c r="AK1012" i="1"/>
  <c r="AE1012" i="1"/>
  <c r="AF1012" i="1"/>
  <c r="AG1012" i="1"/>
  <c r="AY1011" i="1"/>
  <c r="AZ1011" i="1"/>
  <c r="BA1011" i="1"/>
  <c r="BD1011" i="1"/>
  <c r="AM1005" i="1"/>
  <c r="AI1005" i="1"/>
  <c r="BA1004" i="1"/>
  <c r="BC1004" i="1"/>
  <c r="BD1004" i="1"/>
  <c r="AZ1004" i="1"/>
  <c r="N988" i="1"/>
  <c r="O988" i="1"/>
  <c r="BC985" i="1"/>
  <c r="AH980" i="1"/>
  <c r="AL980" i="1"/>
  <c r="AI978" i="1"/>
  <c r="AM978" i="1"/>
  <c r="AY970" i="1"/>
  <c r="AZ970" i="1"/>
  <c r="BA970" i="1"/>
  <c r="BC970" i="1"/>
  <c r="BD970" i="1"/>
  <c r="AK963" i="1"/>
  <c r="AE963" i="1"/>
  <c r="AN959" i="1"/>
  <c r="AE957" i="1"/>
  <c r="AF957" i="1"/>
  <c r="AG957" i="1"/>
  <c r="AK957" i="1"/>
  <c r="AY955" i="1"/>
  <c r="AZ955" i="1"/>
  <c r="BA955" i="1"/>
  <c r="BD955" i="1"/>
  <c r="AE949" i="1"/>
  <c r="AF949" i="1"/>
  <c r="AG949" i="1"/>
  <c r="AI943" i="1"/>
  <c r="AM943" i="1"/>
  <c r="AY942" i="1"/>
  <c r="BC942" i="1" s="1"/>
  <c r="AZ942" i="1"/>
  <c r="BA942" i="1"/>
  <c r="BD942" i="1"/>
  <c r="AY939" i="1"/>
  <c r="BC939" i="1" s="1"/>
  <c r="AZ939" i="1"/>
  <c r="BA939" i="1"/>
  <c r="AE937" i="1"/>
  <c r="AF937" i="1"/>
  <c r="AG937" i="1"/>
  <c r="AK937" i="1"/>
  <c r="AE934" i="1"/>
  <c r="AF934" i="1"/>
  <c r="AG934" i="1"/>
  <c r="AY930" i="1"/>
  <c r="AZ930" i="1"/>
  <c r="BA930" i="1"/>
  <c r="BC930" i="1"/>
  <c r="BD930" i="1"/>
  <c r="AY922" i="1"/>
  <c r="BC922" i="1" s="1"/>
  <c r="AZ922" i="1"/>
  <c r="BA922" i="1"/>
  <c r="BD922" i="1"/>
  <c r="AK918" i="1"/>
  <c r="AE918" i="1"/>
  <c r="AG918" i="1"/>
  <c r="AE917" i="1"/>
  <c r="AF917" i="1"/>
  <c r="AG917" i="1"/>
  <c r="AK917" i="1"/>
  <c r="AY910" i="1"/>
  <c r="BC910" i="1" s="1"/>
  <c r="AZ910" i="1"/>
  <c r="BA910" i="1"/>
  <c r="BD910" i="1"/>
  <c r="AY902" i="1"/>
  <c r="AZ902" i="1"/>
  <c r="BA902" i="1"/>
  <c r="BC902" i="1"/>
  <c r="BD902" i="1"/>
  <c r="AZ893" i="1"/>
  <c r="BC893" i="1" s="1"/>
  <c r="BB893" i="1"/>
  <c r="BA893" i="1" s="1"/>
  <c r="BD893" i="1"/>
  <c r="AY893" i="1"/>
  <c r="AF886" i="1"/>
  <c r="AE886" i="1"/>
  <c r="AG886" i="1"/>
  <c r="AK886" i="1"/>
  <c r="Q871" i="1"/>
  <c r="AD871" i="1"/>
  <c r="N871" i="1"/>
  <c r="P871" i="1" s="1"/>
  <c r="O871" i="1"/>
  <c r="AW871" i="1"/>
  <c r="AX871" i="1" s="1"/>
  <c r="BA1050" i="1"/>
  <c r="BC1050" i="1" s="1"/>
  <c r="BD1032" i="1"/>
  <c r="AF1031" i="1"/>
  <c r="AG1030" i="1"/>
  <c r="BA1029" i="1"/>
  <c r="BC1029" i="1" s="1"/>
  <c r="AZ1026" i="1"/>
  <c r="BC1026" i="1" s="1"/>
  <c r="BA1026" i="1"/>
  <c r="AZ1025" i="1"/>
  <c r="BA1025" i="1"/>
  <c r="AZ1014" i="1"/>
  <c r="AE1010" i="1"/>
  <c r="AG1010" i="1"/>
  <c r="AK1007" i="1"/>
  <c r="AE1007" i="1"/>
  <c r="AF1007" i="1"/>
  <c r="AG1007" i="1"/>
  <c r="AY1006" i="1"/>
  <c r="AZ1006" i="1"/>
  <c r="BA1006" i="1"/>
  <c r="BD1006" i="1"/>
  <c r="AH1001" i="1"/>
  <c r="AL1001" i="1"/>
  <c r="AG999" i="1"/>
  <c r="AY998" i="1"/>
  <c r="BC998" i="1" s="1"/>
  <c r="AZ998" i="1"/>
  <c r="BA998" i="1"/>
  <c r="BD998" i="1"/>
  <c r="AK994" i="1"/>
  <c r="AE994" i="1"/>
  <c r="BA992" i="1"/>
  <c r="P989" i="1"/>
  <c r="R989" i="1" s="1"/>
  <c r="AE986" i="1"/>
  <c r="AF986" i="1"/>
  <c r="AG986" i="1"/>
  <c r="AG980" i="1"/>
  <c r="AK980" i="1"/>
  <c r="AF980" i="1"/>
  <c r="AG968" i="1"/>
  <c r="AY967" i="1"/>
  <c r="BC967" i="1" s="1"/>
  <c r="AZ967" i="1"/>
  <c r="BA967" i="1"/>
  <c r="BD967" i="1"/>
  <c r="BA953" i="1"/>
  <c r="BC953" i="1" s="1"/>
  <c r="BD953" i="1"/>
  <c r="AZ953" i="1"/>
  <c r="AI948" i="1"/>
  <c r="AM948" i="1"/>
  <c r="AY947" i="1"/>
  <c r="BC947" i="1" s="1"/>
  <c r="AZ947" i="1"/>
  <c r="BA947" i="1"/>
  <c r="BD947" i="1"/>
  <c r="AY945" i="1"/>
  <c r="AZ945" i="1"/>
  <c r="BA945" i="1"/>
  <c r="BC945" i="1"/>
  <c r="BD945" i="1"/>
  <c r="AL943" i="1"/>
  <c r="AN943" i="1" s="1"/>
  <c r="AH943" i="1"/>
  <c r="AJ943" i="1" s="1"/>
  <c r="BA941" i="1"/>
  <c r="AK933" i="1"/>
  <c r="AE933" i="1"/>
  <c r="AG933" i="1"/>
  <c r="AE932" i="1"/>
  <c r="AF932" i="1"/>
  <c r="AG932" i="1"/>
  <c r="AK932" i="1"/>
  <c r="AY915" i="1"/>
  <c r="BC915" i="1" s="1"/>
  <c r="AZ915" i="1"/>
  <c r="BA915" i="1"/>
  <c r="BD915" i="1"/>
  <c r="BB900" i="1"/>
  <c r="BA900" i="1" s="1"/>
  <c r="BD900" i="1"/>
  <c r="AZ900" i="1"/>
  <c r="BC900" i="1" s="1"/>
  <c r="AL897" i="1"/>
  <c r="Q896" i="1"/>
  <c r="S896" i="1" s="1"/>
  <c r="AD896" i="1"/>
  <c r="AW896" i="1"/>
  <c r="AX896" i="1" s="1"/>
  <c r="AG1036" i="1"/>
  <c r="BD1030" i="1"/>
  <c r="AF1030" i="1"/>
  <c r="AY1028" i="1"/>
  <c r="BC1028" i="1" s="1"/>
  <c r="BD1028" i="1"/>
  <c r="AG1021" i="1"/>
  <c r="AG1019" i="1"/>
  <c r="BA1017" i="1"/>
  <c r="BC1017" i="1" s="1"/>
  <c r="AG1009" i="1"/>
  <c r="AE1005" i="1"/>
  <c r="AG1005" i="1"/>
  <c r="AG1001" i="1"/>
  <c r="AK1001" i="1"/>
  <c r="AF1001" i="1"/>
  <c r="AN995" i="1"/>
  <c r="S991" i="1"/>
  <c r="AE990" i="1"/>
  <c r="AF990" i="1"/>
  <c r="AG990" i="1"/>
  <c r="Q989" i="1"/>
  <c r="AD989" i="1"/>
  <c r="AK978" i="1"/>
  <c r="AE978" i="1"/>
  <c r="BD976" i="1"/>
  <c r="AY976" i="1"/>
  <c r="BC976" i="1" s="1"/>
  <c r="BD961" i="1"/>
  <c r="AY961" i="1"/>
  <c r="BC961" i="1"/>
  <c r="BD954" i="1"/>
  <c r="AN951" i="1"/>
  <c r="AY950" i="1"/>
  <c r="BC950" i="1" s="1"/>
  <c r="AZ950" i="1"/>
  <c r="BA950" i="1"/>
  <c r="BD950" i="1"/>
  <c r="AL948" i="1"/>
  <c r="AN948" i="1" s="1"/>
  <c r="AH948" i="1"/>
  <c r="AJ948" i="1" s="1"/>
  <c r="BA946" i="1"/>
  <c r="BC946" i="1" s="1"/>
  <c r="BA938" i="1"/>
  <c r="BD938" i="1"/>
  <c r="AZ938" i="1"/>
  <c r="BC938" i="1" s="1"/>
  <c r="AH936" i="1"/>
  <c r="AY935" i="1"/>
  <c r="AZ935" i="1"/>
  <c r="BA935" i="1"/>
  <c r="BC935" i="1"/>
  <c r="BD935" i="1"/>
  <c r="AG930" i="1"/>
  <c r="AK930" i="1"/>
  <c r="AE930" i="1"/>
  <c r="AF930" i="1"/>
  <c r="AE924" i="1"/>
  <c r="AF924" i="1"/>
  <c r="AG924" i="1"/>
  <c r="AK924" i="1"/>
  <c r="AG910" i="1"/>
  <c r="AK910" i="1"/>
  <c r="AE910" i="1"/>
  <c r="AF910" i="1"/>
  <c r="AY909" i="1"/>
  <c r="BC909" i="1" s="1"/>
  <c r="AZ909" i="1"/>
  <c r="BA909" i="1"/>
  <c r="BD909" i="1"/>
  <c r="BA908" i="1"/>
  <c r="BD908" i="1"/>
  <c r="AY908" i="1"/>
  <c r="BC908" i="1" s="1"/>
  <c r="AZ908" i="1"/>
  <c r="AE904" i="1"/>
  <c r="AF904" i="1"/>
  <c r="AG904" i="1"/>
  <c r="AK904" i="1"/>
  <c r="AI900" i="1"/>
  <c r="S888" i="1"/>
  <c r="AF887" i="1"/>
  <c r="AE887" i="1"/>
  <c r="AG887" i="1"/>
  <c r="AK887" i="1"/>
  <c r="AF1036" i="1"/>
  <c r="BA1032" i="1"/>
  <c r="AF1032" i="1"/>
  <c r="AG1032" i="1"/>
  <c r="AK1029" i="1"/>
  <c r="AE1029" i="1"/>
  <c r="AF1021" i="1"/>
  <c r="BA1014" i="1"/>
  <c r="BC1014" i="1"/>
  <c r="BD1014" i="1"/>
  <c r="BA1012" i="1"/>
  <c r="AH1011" i="1"/>
  <c r="AL1011" i="1"/>
  <c r="BD1010" i="1"/>
  <c r="AY1008" i="1"/>
  <c r="BA1008" i="1"/>
  <c r="BC1008" i="1"/>
  <c r="BD1008" i="1"/>
  <c r="BD992" i="1"/>
  <c r="AY992" i="1"/>
  <c r="BC992" i="1" s="1"/>
  <c r="N984" i="1"/>
  <c r="P984" i="1" s="1"/>
  <c r="O984" i="1"/>
  <c r="AE977" i="1"/>
  <c r="AF977" i="1"/>
  <c r="AG977" i="1"/>
  <c r="AK977" i="1"/>
  <c r="AH974" i="1"/>
  <c r="AL974" i="1"/>
  <c r="AN974" i="1" s="1"/>
  <c r="BA973" i="1"/>
  <c r="BD973" i="1"/>
  <c r="AZ973" i="1"/>
  <c r="BC973" i="1" s="1"/>
  <c r="AG970" i="1"/>
  <c r="AK970" i="1"/>
  <c r="AF970" i="1"/>
  <c r="AE962" i="1"/>
  <c r="AF962" i="1"/>
  <c r="AG962" i="1"/>
  <c r="AK962" i="1"/>
  <c r="AH959" i="1"/>
  <c r="AL959" i="1"/>
  <c r="BA958" i="1"/>
  <c r="BD958" i="1"/>
  <c r="AZ958" i="1"/>
  <c r="BC958" i="1" s="1"/>
  <c r="AK956" i="1"/>
  <c r="AE956" i="1"/>
  <c r="AF956" i="1"/>
  <c r="AG956" i="1"/>
  <c r="AG955" i="1"/>
  <c r="AK955" i="1"/>
  <c r="AF955" i="1"/>
  <c r="AN953" i="1"/>
  <c r="AJ951" i="1"/>
  <c r="BD941" i="1"/>
  <c r="AY941" i="1"/>
  <c r="BC941" i="1"/>
  <c r="AK923" i="1"/>
  <c r="AE923" i="1"/>
  <c r="AG923" i="1"/>
  <c r="AE922" i="1"/>
  <c r="AF922" i="1"/>
  <c r="AG922" i="1"/>
  <c r="AK922" i="1"/>
  <c r="AG915" i="1"/>
  <c r="AK915" i="1"/>
  <c r="AE915" i="1"/>
  <c r="AF915" i="1"/>
  <c r="AY914" i="1"/>
  <c r="AZ914" i="1"/>
  <c r="BA914" i="1"/>
  <c r="BD914" i="1"/>
  <c r="BA913" i="1"/>
  <c r="BD913" i="1"/>
  <c r="AY913" i="1"/>
  <c r="BC913" i="1" s="1"/>
  <c r="AZ913" i="1"/>
  <c r="AY907" i="1"/>
  <c r="AZ907" i="1"/>
  <c r="BA907" i="1"/>
  <c r="BC907" i="1"/>
  <c r="BD907" i="1"/>
  <c r="AK903" i="1"/>
  <c r="AE903" i="1"/>
  <c r="AG903" i="1"/>
  <c r="AE902" i="1"/>
  <c r="AF902" i="1"/>
  <c r="AG902" i="1"/>
  <c r="AK902" i="1"/>
  <c r="AE901" i="1"/>
  <c r="AF901" i="1"/>
  <c r="AG901" i="1"/>
  <c r="AK901" i="1"/>
  <c r="BB895" i="1"/>
  <c r="BA895" i="1" s="1"/>
  <c r="AY895" i="1"/>
  <c r="BC895" i="1" s="1"/>
  <c r="AZ895" i="1"/>
  <c r="BD895" i="1"/>
  <c r="AY894" i="1"/>
  <c r="AZ894" i="1"/>
  <c r="BC894" i="1"/>
  <c r="BD894" i="1"/>
  <c r="S879" i="1"/>
  <c r="BB870" i="1"/>
  <c r="BA870" i="1" s="1"/>
  <c r="BC870" i="1"/>
  <c r="BD870" i="1"/>
  <c r="AY870" i="1"/>
  <c r="AZ870" i="1"/>
  <c r="AZ1032" i="1"/>
  <c r="BC1032" i="1" s="1"/>
  <c r="BD1029" i="1"/>
  <c r="AY1018" i="1"/>
  <c r="BC1018" i="1" s="1"/>
  <c r="BD1018" i="1"/>
  <c r="AE1015" i="1"/>
  <c r="AG1015" i="1"/>
  <c r="AG1011" i="1"/>
  <c r="AK1011" i="1"/>
  <c r="AF1011" i="1"/>
  <c r="AY1003" i="1"/>
  <c r="BA1003" i="1"/>
  <c r="BC1003" i="1"/>
  <c r="BD1003" i="1"/>
  <c r="AK999" i="1"/>
  <c r="AE999" i="1"/>
  <c r="BD997" i="1"/>
  <c r="AY997" i="1"/>
  <c r="BC997" i="1"/>
  <c r="AE993" i="1"/>
  <c r="AF993" i="1"/>
  <c r="AG993" i="1"/>
  <c r="AK993" i="1"/>
  <c r="AN979" i="1"/>
  <c r="AY975" i="1"/>
  <c r="BC975" i="1" s="1"/>
  <c r="AZ975" i="1"/>
  <c r="BA975" i="1"/>
  <c r="BD975" i="1"/>
  <c r="AK968" i="1"/>
  <c r="AE968" i="1"/>
  <c r="BD966" i="1"/>
  <c r="AY966" i="1"/>
  <c r="BC966" i="1"/>
  <c r="AY960" i="1"/>
  <c r="BC960" i="1" s="1"/>
  <c r="AZ960" i="1"/>
  <c r="BA960" i="1"/>
  <c r="BD960" i="1"/>
  <c r="AY954" i="1"/>
  <c r="AZ954" i="1"/>
  <c r="BA954" i="1"/>
  <c r="AI953" i="1"/>
  <c r="AM953" i="1"/>
  <c r="AY952" i="1"/>
  <c r="BC952" i="1" s="1"/>
  <c r="AZ952" i="1"/>
  <c r="BA952" i="1"/>
  <c r="BD952" i="1"/>
  <c r="AH950" i="1"/>
  <c r="AL950" i="1"/>
  <c r="BD946" i="1"/>
  <c r="AY946" i="1"/>
  <c r="AG945" i="1"/>
  <c r="AK945" i="1"/>
  <c r="AF945" i="1"/>
  <c r="AE942" i="1"/>
  <c r="AF942" i="1"/>
  <c r="AG942" i="1"/>
  <c r="AK942" i="1"/>
  <c r="AE939" i="1"/>
  <c r="AF939" i="1"/>
  <c r="AG939" i="1"/>
  <c r="AJ938" i="1"/>
  <c r="AH935" i="1"/>
  <c r="AL935" i="1"/>
  <c r="BA928" i="1"/>
  <c r="BD928" i="1"/>
  <c r="AY928" i="1"/>
  <c r="BC928" i="1" s="1"/>
  <c r="AZ928" i="1"/>
  <c r="AY920" i="1"/>
  <c r="BC920" i="1" s="1"/>
  <c r="AZ920" i="1"/>
  <c r="BA920" i="1"/>
  <c r="BD920" i="1"/>
  <c r="AI893" i="1"/>
  <c r="AM893" i="1"/>
  <c r="AE888" i="1"/>
  <c r="AF888" i="1"/>
  <c r="AG888" i="1"/>
  <c r="AK888" i="1"/>
  <c r="AY881" i="1"/>
  <c r="BC881" i="1" s="1"/>
  <c r="AZ881" i="1"/>
  <c r="BB881" i="1"/>
  <c r="BA881" i="1" s="1"/>
  <c r="BD881" i="1"/>
  <c r="BC867" i="1"/>
  <c r="BD867" i="1"/>
  <c r="AY867" i="1"/>
  <c r="AZ867" i="1"/>
  <c r="BB867" i="1"/>
  <c r="BA867" i="1" s="1"/>
  <c r="AZ1030" i="1"/>
  <c r="BC1030" i="1" s="1"/>
  <c r="BA1030" i="1"/>
  <c r="AF1023" i="1"/>
  <c r="AG1023" i="1"/>
  <c r="AK1023" i="1"/>
  <c r="AF1022" i="1"/>
  <c r="AG1022" i="1"/>
  <c r="AK1019" i="1"/>
  <c r="AE1019" i="1"/>
  <c r="BD1012" i="1"/>
  <c r="AY1012" i="1"/>
  <c r="BC1012" i="1" s="1"/>
  <c r="AY1010" i="1"/>
  <c r="AZ1010" i="1"/>
  <c r="BA1010" i="1"/>
  <c r="AK1009" i="1"/>
  <c r="AE1009" i="1"/>
  <c r="AG1006" i="1"/>
  <c r="AK1006" i="1"/>
  <c r="AF1006" i="1"/>
  <c r="AE998" i="1"/>
  <c r="AF998" i="1"/>
  <c r="AG998" i="1"/>
  <c r="AK998" i="1"/>
  <c r="AY991" i="1"/>
  <c r="AZ991" i="1"/>
  <c r="BC991" i="1" s="1"/>
  <c r="BA991" i="1"/>
  <c r="BD991" i="1"/>
  <c r="R984" i="1"/>
  <c r="AG973" i="1"/>
  <c r="AY972" i="1"/>
  <c r="AZ972" i="1"/>
  <c r="BA972" i="1"/>
  <c r="BC972" i="1"/>
  <c r="BD972" i="1"/>
  <c r="AE967" i="1"/>
  <c r="AF967" i="1"/>
  <c r="AG967" i="1"/>
  <c r="AK967" i="1"/>
  <c r="AH964" i="1"/>
  <c r="AL964" i="1"/>
  <c r="AN964" i="1" s="1"/>
  <c r="BA963" i="1"/>
  <c r="BD963" i="1"/>
  <c r="AZ963" i="1"/>
  <c r="BC963" i="1" s="1"/>
  <c r="AL953" i="1"/>
  <c r="AH953" i="1"/>
  <c r="AJ953" i="1" s="1"/>
  <c r="AG950" i="1"/>
  <c r="AK950" i="1"/>
  <c r="AF950" i="1"/>
  <c r="AE947" i="1"/>
  <c r="AF947" i="1"/>
  <c r="AG947" i="1"/>
  <c r="AK947" i="1"/>
  <c r="AY944" i="1"/>
  <c r="AZ944" i="1"/>
  <c r="BA944" i="1"/>
  <c r="AI938" i="1"/>
  <c r="AM938" i="1"/>
  <c r="AK938" i="1"/>
  <c r="AL938" i="1"/>
  <c r="AG935" i="1"/>
  <c r="AK935" i="1"/>
  <c r="AF935" i="1"/>
  <c r="AY927" i="1"/>
  <c r="BC927" i="1" s="1"/>
  <c r="AZ927" i="1"/>
  <c r="BA927" i="1"/>
  <c r="BD927" i="1"/>
  <c r="AN913" i="1"/>
  <c r="AE909" i="1"/>
  <c r="AF909" i="1"/>
  <c r="AG909" i="1"/>
  <c r="AK909" i="1"/>
  <c r="BD886" i="1"/>
  <c r="AY886" i="1"/>
  <c r="AZ886" i="1"/>
  <c r="BB886" i="1"/>
  <c r="BA886" i="1" s="1"/>
  <c r="BC886" i="1"/>
  <c r="AD883" i="1"/>
  <c r="Q883" i="1"/>
  <c r="S883" i="1" s="1"/>
  <c r="AW883" i="1"/>
  <c r="AX883" i="1" s="1"/>
  <c r="AL1000" i="1"/>
  <c r="AN1000" i="1" s="1"/>
  <c r="AL995" i="1"/>
  <c r="AK981" i="1"/>
  <c r="AN981" i="1" s="1"/>
  <c r="AL954" i="1"/>
  <c r="BC911" i="1"/>
  <c r="BC906" i="1"/>
  <c r="AK900" i="1"/>
  <c r="AN900" i="1" s="1"/>
  <c r="AD892" i="1"/>
  <c r="AE889" i="1"/>
  <c r="BD888" i="1"/>
  <c r="O884" i="1"/>
  <c r="O880" i="1"/>
  <c r="AU876" i="1"/>
  <c r="R875" i="1"/>
  <c r="AE866" i="1"/>
  <c r="AF866" i="1"/>
  <c r="S861" i="1"/>
  <c r="AE856" i="1"/>
  <c r="AF856" i="1"/>
  <c r="AG856" i="1"/>
  <c r="N841" i="1"/>
  <c r="O841" i="1"/>
  <c r="Q841" i="1"/>
  <c r="AD841" i="1"/>
  <c r="AW841" i="1"/>
  <c r="AX841" i="1" s="1"/>
  <c r="R835" i="1"/>
  <c r="AW831" i="1"/>
  <c r="AX831" i="1" s="1"/>
  <c r="N831" i="1"/>
  <c r="P831" i="1" s="1"/>
  <c r="R831" i="1" s="1"/>
  <c r="O831" i="1"/>
  <c r="Q831" i="1"/>
  <c r="S831" i="1" s="1"/>
  <c r="AD807" i="1"/>
  <c r="Q807" i="1"/>
  <c r="S807" i="1" s="1"/>
  <c r="AW807" i="1"/>
  <c r="AX807" i="1" s="1"/>
  <c r="BD805" i="1"/>
  <c r="AZ805" i="1"/>
  <c r="BC805" i="1" s="1"/>
  <c r="BB805" i="1"/>
  <c r="BA805" i="1" s="1"/>
  <c r="AY805" i="1"/>
  <c r="AZ799" i="1"/>
  <c r="BB799" i="1"/>
  <c r="BA799" i="1" s="1"/>
  <c r="BC799" i="1"/>
  <c r="BD799" i="1"/>
  <c r="AY799" i="1"/>
  <c r="BB798" i="1"/>
  <c r="BA798" i="1" s="1"/>
  <c r="BC798" i="1" s="1"/>
  <c r="AY798" i="1"/>
  <c r="AZ798" i="1"/>
  <c r="BD798" i="1"/>
  <c r="P880" i="1"/>
  <c r="R880" i="1" s="1"/>
  <c r="O877" i="1"/>
  <c r="P877" i="1" s="1"/>
  <c r="R877" i="1" s="1"/>
  <c r="Q877" i="1"/>
  <c r="BB863" i="1"/>
  <c r="BA863" i="1" s="1"/>
  <c r="BD863" i="1"/>
  <c r="BB861" i="1"/>
  <c r="BA861" i="1" s="1"/>
  <c r="BD861" i="1"/>
  <c r="AE857" i="1"/>
  <c r="AF857" i="1"/>
  <c r="AG857" i="1"/>
  <c r="AE849" i="1"/>
  <c r="AF849" i="1"/>
  <c r="AG849" i="1"/>
  <c r="AF847" i="1"/>
  <c r="AG847" i="1"/>
  <c r="AK847" i="1"/>
  <c r="AE847" i="1"/>
  <c r="AG846" i="1"/>
  <c r="AK846" i="1"/>
  <c r="AF846" i="1"/>
  <c r="AZ839" i="1"/>
  <c r="BB839" i="1"/>
  <c r="BA839" i="1" s="1"/>
  <c r="BC839" i="1"/>
  <c r="BD839" i="1"/>
  <c r="AY839" i="1"/>
  <c r="S838" i="1"/>
  <c r="AE834" i="1"/>
  <c r="AF834" i="1"/>
  <c r="AG834" i="1"/>
  <c r="AY830" i="1"/>
  <c r="AZ830" i="1"/>
  <c r="BB830" i="1"/>
  <c r="BA830" i="1" s="1"/>
  <c r="BC822" i="1"/>
  <c r="AY822" i="1"/>
  <c r="AZ822" i="1"/>
  <c r="BB822" i="1"/>
  <c r="BA822" i="1" s="1"/>
  <c r="BD822" i="1"/>
  <c r="P815" i="1"/>
  <c r="AE801" i="1"/>
  <c r="AF801" i="1"/>
  <c r="AG801" i="1"/>
  <c r="AK801" i="1"/>
  <c r="AZ797" i="1"/>
  <c r="BB797" i="1"/>
  <c r="BA797" i="1" s="1"/>
  <c r="AY797" i="1"/>
  <c r="BC797" i="1" s="1"/>
  <c r="BD797" i="1"/>
  <c r="AL786" i="1"/>
  <c r="AH786" i="1"/>
  <c r="N878" i="1"/>
  <c r="O878" i="1"/>
  <c r="Q878" i="1"/>
  <c r="AE868" i="1"/>
  <c r="AF868" i="1"/>
  <c r="AG868" i="1"/>
  <c r="AE867" i="1"/>
  <c r="AF867" i="1"/>
  <c r="AG867" i="1"/>
  <c r="AE865" i="1"/>
  <c r="AF865" i="1"/>
  <c r="AG865" i="1"/>
  <c r="AE854" i="1"/>
  <c r="AF854" i="1"/>
  <c r="AG854" i="1"/>
  <c r="AY840" i="1"/>
  <c r="AZ840" i="1"/>
  <c r="BC840" i="1" s="1"/>
  <c r="BB840" i="1"/>
  <c r="BA840" i="1" s="1"/>
  <c r="BD840" i="1"/>
  <c r="BD830" i="1"/>
  <c r="AW829" i="1"/>
  <c r="AX829" i="1" s="1"/>
  <c r="N829" i="1"/>
  <c r="P829" i="1" s="1"/>
  <c r="O829" i="1"/>
  <c r="Q829" i="1"/>
  <c r="BC820" i="1"/>
  <c r="BD820" i="1"/>
  <c r="AY820" i="1"/>
  <c r="AZ820" i="1"/>
  <c r="BB820" i="1"/>
  <c r="BA820" i="1" s="1"/>
  <c r="N813" i="1"/>
  <c r="P813" i="1" s="1"/>
  <c r="R813" i="1" s="1"/>
  <c r="O813" i="1"/>
  <c r="Q813" i="1"/>
  <c r="AD813" i="1"/>
  <c r="AW813" i="1"/>
  <c r="AX813" i="1" s="1"/>
  <c r="BB810" i="1"/>
  <c r="BA810" i="1" s="1"/>
  <c r="BC810" i="1"/>
  <c r="AY810" i="1"/>
  <c r="AZ810" i="1"/>
  <c r="BD810" i="1"/>
  <c r="Q809" i="1"/>
  <c r="AD809" i="1"/>
  <c r="AW809" i="1"/>
  <c r="AX809" i="1" s="1"/>
  <c r="AZ796" i="1"/>
  <c r="BB796" i="1"/>
  <c r="BA796" i="1" s="1"/>
  <c r="AY796" i="1"/>
  <c r="BC796" i="1"/>
  <c r="BD796" i="1"/>
  <c r="Q791" i="1"/>
  <c r="N791" i="1"/>
  <c r="P791" i="1" s="1"/>
  <c r="R791" i="1" s="1"/>
  <c r="O791" i="1"/>
  <c r="AD791" i="1"/>
  <c r="AW791" i="1"/>
  <c r="AX791" i="1" s="1"/>
  <c r="AG1002" i="1"/>
  <c r="BA1000" i="1"/>
  <c r="AI1000" i="1"/>
  <c r="AJ1000" i="1" s="1"/>
  <c r="AG997" i="1"/>
  <c r="BA995" i="1"/>
  <c r="AI995" i="1"/>
  <c r="AJ995" i="1" s="1"/>
  <c r="BD993" i="1"/>
  <c r="AG992" i="1"/>
  <c r="BA990" i="1"/>
  <c r="O990" i="1"/>
  <c r="AH981" i="1"/>
  <c r="BA979" i="1"/>
  <c r="AI979" i="1"/>
  <c r="AG976" i="1"/>
  <c r="BA974" i="1"/>
  <c r="AI974" i="1"/>
  <c r="AG971" i="1"/>
  <c r="BA969" i="1"/>
  <c r="AI969" i="1"/>
  <c r="AG966" i="1"/>
  <c r="BA964" i="1"/>
  <c r="AI964" i="1"/>
  <c r="BD962" i="1"/>
  <c r="AG961" i="1"/>
  <c r="BA959" i="1"/>
  <c r="AI959" i="1"/>
  <c r="BD957" i="1"/>
  <c r="AG941" i="1"/>
  <c r="AG936" i="1"/>
  <c r="AG931" i="1"/>
  <c r="BA929" i="1"/>
  <c r="AG926" i="1"/>
  <c r="AY921" i="1"/>
  <c r="BC921" i="1" s="1"/>
  <c r="AG921" i="1"/>
  <c r="AY916" i="1"/>
  <c r="BC916" i="1" s="1"/>
  <c r="AG916" i="1"/>
  <c r="AY911" i="1"/>
  <c r="AG911" i="1"/>
  <c r="AY906" i="1"/>
  <c r="AG906" i="1"/>
  <c r="AH900" i="1"/>
  <c r="AK897" i="1"/>
  <c r="N894" i="1"/>
  <c r="P894" i="1" s="1"/>
  <c r="R894" i="1" s="1"/>
  <c r="S894" i="1" s="1"/>
  <c r="AE893" i="1"/>
  <c r="Q892" i="1"/>
  <c r="AM889" i="1"/>
  <c r="O886" i="1"/>
  <c r="P886" i="1" s="1"/>
  <c r="R886" i="1" s="1"/>
  <c r="S886" i="1" s="1"/>
  <c r="M885" i="1"/>
  <c r="AW884" i="1"/>
  <c r="AX884" i="1" s="1"/>
  <c r="AD874" i="1"/>
  <c r="AW872" i="1"/>
  <c r="AX872" i="1" s="1"/>
  <c r="N870" i="1"/>
  <c r="P870" i="1" s="1"/>
  <c r="R870" i="1" s="1"/>
  <c r="S870" i="1" s="1"/>
  <c r="AW869" i="1"/>
  <c r="AX869" i="1" s="1"/>
  <c r="Q869" i="1"/>
  <c r="AK867" i="1"/>
  <c r="AK865" i="1"/>
  <c r="AE863" i="1"/>
  <c r="AF863" i="1"/>
  <c r="AG863" i="1"/>
  <c r="AZ860" i="1"/>
  <c r="BB858" i="1"/>
  <c r="BA858" i="1" s="1"/>
  <c r="BC858" i="1"/>
  <c r="BD858" i="1"/>
  <c r="S858" i="1"/>
  <c r="AK856" i="1"/>
  <c r="AZ855" i="1"/>
  <c r="AL852" i="1"/>
  <c r="AW846" i="1"/>
  <c r="AX846" i="1" s="1"/>
  <c r="N846" i="1"/>
  <c r="O846" i="1"/>
  <c r="Q846" i="1"/>
  <c r="O842" i="1"/>
  <c r="Q842" i="1"/>
  <c r="AD842" i="1"/>
  <c r="N842" i="1"/>
  <c r="BB838" i="1"/>
  <c r="BA838" i="1" s="1"/>
  <c r="BD838" i="1"/>
  <c r="AZ838" i="1"/>
  <c r="BC838" i="1" s="1"/>
  <c r="S837" i="1"/>
  <c r="BC834" i="1"/>
  <c r="BD834" i="1"/>
  <c r="AY834" i="1"/>
  <c r="BB834" i="1"/>
  <c r="BA834" i="1" s="1"/>
  <c r="R829" i="1"/>
  <c r="AF1002" i="1"/>
  <c r="AZ1000" i="1"/>
  <c r="BC1000" i="1" s="1"/>
  <c r="AF997" i="1"/>
  <c r="AZ995" i="1"/>
  <c r="BC995" i="1" s="1"/>
  <c r="AF992" i="1"/>
  <c r="AZ990" i="1"/>
  <c r="N990" i="1"/>
  <c r="P990" i="1" s="1"/>
  <c r="R990" i="1" s="1"/>
  <c r="S990" i="1" s="1"/>
  <c r="BD987" i="1"/>
  <c r="BD983" i="1"/>
  <c r="O982" i="1"/>
  <c r="P982" i="1" s="1"/>
  <c r="R982" i="1" s="1"/>
  <c r="AG981" i="1"/>
  <c r="AJ981" i="1" s="1"/>
  <c r="AZ979" i="1"/>
  <c r="BC979" i="1" s="1"/>
  <c r="AF976" i="1"/>
  <c r="AZ974" i="1"/>
  <c r="BC974" i="1" s="1"/>
  <c r="AF971" i="1"/>
  <c r="AZ969" i="1"/>
  <c r="BC969" i="1" s="1"/>
  <c r="AF966" i="1"/>
  <c r="AZ964" i="1"/>
  <c r="BC964" i="1" s="1"/>
  <c r="AF961" i="1"/>
  <c r="AZ959" i="1"/>
  <c r="BC959" i="1" s="1"/>
  <c r="AF941" i="1"/>
  <c r="AF936" i="1"/>
  <c r="AF931" i="1"/>
  <c r="AZ929" i="1"/>
  <c r="BC929" i="1" s="1"/>
  <c r="AF926" i="1"/>
  <c r="AF921" i="1"/>
  <c r="AF916" i="1"/>
  <c r="AF911" i="1"/>
  <c r="AF906" i="1"/>
  <c r="AG900" i="1"/>
  <c r="AJ900" i="1" s="1"/>
  <c r="O897" i="1"/>
  <c r="AW879" i="1"/>
  <c r="AX879" i="1" s="1"/>
  <c r="N879" i="1"/>
  <c r="P879" i="1" s="1"/>
  <c r="R879" i="1" s="1"/>
  <c r="O879" i="1"/>
  <c r="O872" i="1"/>
  <c r="AZ868" i="1"/>
  <c r="AK857" i="1"/>
  <c r="R857" i="1"/>
  <c r="S857" i="1" s="1"/>
  <c r="AE855" i="1"/>
  <c r="AF855" i="1"/>
  <c r="AG855" i="1"/>
  <c r="AE851" i="1"/>
  <c r="AF851" i="1"/>
  <c r="AG851" i="1"/>
  <c r="AW847" i="1"/>
  <c r="AX847" i="1" s="1"/>
  <c r="N847" i="1"/>
  <c r="P847" i="1" s="1"/>
  <c r="R847" i="1" s="1"/>
  <c r="O847" i="1"/>
  <c r="Q847" i="1"/>
  <c r="R838" i="1"/>
  <c r="Q830" i="1"/>
  <c r="S830" i="1" s="1"/>
  <c r="R830" i="1"/>
  <c r="R815" i="1"/>
  <c r="Q788" i="1"/>
  <c r="N788" i="1"/>
  <c r="P788" i="1" s="1"/>
  <c r="R788" i="1" s="1"/>
  <c r="O788" i="1"/>
  <c r="AD788" i="1"/>
  <c r="AE1002" i="1"/>
  <c r="AE997" i="1"/>
  <c r="BA993" i="1"/>
  <c r="BC993" i="1" s="1"/>
  <c r="AE992" i="1"/>
  <c r="BC983" i="1"/>
  <c r="AG979" i="1"/>
  <c r="AE976" i="1"/>
  <c r="AG974" i="1"/>
  <c r="AE971" i="1"/>
  <c r="AG969" i="1"/>
  <c r="AE966" i="1"/>
  <c r="AG964" i="1"/>
  <c r="AJ964" i="1" s="1"/>
  <c r="BA962" i="1"/>
  <c r="BC962" i="1" s="1"/>
  <c r="AE961" i="1"/>
  <c r="AG959" i="1"/>
  <c r="AJ959" i="1" s="1"/>
  <c r="BA957" i="1"/>
  <c r="AE931" i="1"/>
  <c r="AE926" i="1"/>
  <c r="AE921" i="1"/>
  <c r="AE916" i="1"/>
  <c r="AE911" i="1"/>
  <c r="AE906" i="1"/>
  <c r="AW901" i="1"/>
  <c r="AX901" i="1" s="1"/>
  <c r="R898" i="1"/>
  <c r="S898" i="1" s="1"/>
  <c r="N897" i="1"/>
  <c r="N892" i="1"/>
  <c r="P892" i="1" s="1"/>
  <c r="R892" i="1" s="1"/>
  <c r="BC890" i="1"/>
  <c r="AM890" i="1"/>
  <c r="AN890" i="1" s="1"/>
  <c r="R890" i="1"/>
  <c r="AK889" i="1"/>
  <c r="N888" i="1"/>
  <c r="P888" i="1" s="1"/>
  <c r="R888" i="1" s="1"/>
  <c r="N887" i="1"/>
  <c r="P887" i="1" s="1"/>
  <c r="R887" i="1" s="1"/>
  <c r="S887" i="1" s="1"/>
  <c r="AD884" i="1"/>
  <c r="AW880" i="1"/>
  <c r="AX880" i="1" s="1"/>
  <c r="N874" i="1"/>
  <c r="P874" i="1" s="1"/>
  <c r="R874" i="1" s="1"/>
  <c r="AU873" i="1"/>
  <c r="N872" i="1"/>
  <c r="P872" i="1" s="1"/>
  <c r="R872" i="1" s="1"/>
  <c r="S872" i="1" s="1"/>
  <c r="O869" i="1"/>
  <c r="P869" i="1" s="1"/>
  <c r="R869" i="1" s="1"/>
  <c r="AY868" i="1"/>
  <c r="AG866" i="1"/>
  <c r="M862" i="1"/>
  <c r="BB860" i="1"/>
  <c r="BA860" i="1" s="1"/>
  <c r="BC860" i="1"/>
  <c r="BD860" i="1"/>
  <c r="S860" i="1"/>
  <c r="BB855" i="1"/>
  <c r="BA855" i="1" s="1"/>
  <c r="BC855" i="1" s="1"/>
  <c r="BD855" i="1"/>
  <c r="AE850" i="1"/>
  <c r="AF850" i="1"/>
  <c r="AG850" i="1"/>
  <c r="AY845" i="1"/>
  <c r="BC845" i="1" s="1"/>
  <c r="AZ845" i="1"/>
  <c r="BB845" i="1"/>
  <c r="BA845" i="1" s="1"/>
  <c r="BD845" i="1"/>
  <c r="N825" i="1"/>
  <c r="P825" i="1" s="1"/>
  <c r="O825" i="1"/>
  <c r="AV825" i="1"/>
  <c r="BB808" i="1"/>
  <c r="BA808" i="1" s="1"/>
  <c r="AZ808" i="1"/>
  <c r="BC808" i="1" s="1"/>
  <c r="BD808" i="1"/>
  <c r="AY808" i="1"/>
  <c r="BB790" i="1"/>
  <c r="BA790" i="1" s="1"/>
  <c r="AZ790" i="1"/>
  <c r="BC790" i="1" s="1"/>
  <c r="BD790" i="1"/>
  <c r="AY790" i="1"/>
  <c r="AZ957" i="1"/>
  <c r="BC957" i="1" s="1"/>
  <c r="Q890" i="1"/>
  <c r="S890" i="1" s="1"/>
  <c r="AD880" i="1"/>
  <c r="BB875" i="1"/>
  <c r="BA875" i="1" s="1"/>
  <c r="BC875" i="1"/>
  <c r="BD875" i="1"/>
  <c r="S874" i="1"/>
  <c r="AN872" i="1"/>
  <c r="R871" i="1"/>
  <c r="Q866" i="1"/>
  <c r="R860" i="1"/>
  <c r="R858" i="1"/>
  <c r="S856" i="1"/>
  <c r="AK854" i="1"/>
  <c r="S853" i="1"/>
  <c r="AK849" i="1"/>
  <c r="M843" i="1"/>
  <c r="AU841" i="1"/>
  <c r="P836" i="1"/>
  <c r="AK834" i="1"/>
  <c r="AE830" i="1"/>
  <c r="AG830" i="1"/>
  <c r="AK830" i="1"/>
  <c r="AF830" i="1"/>
  <c r="AU825" i="1"/>
  <c r="M825" i="1"/>
  <c r="AL797" i="1"/>
  <c r="AH797" i="1"/>
  <c r="AJ797" i="1" s="1"/>
  <c r="O795" i="1"/>
  <c r="Q795" i="1"/>
  <c r="N795" i="1"/>
  <c r="P795" i="1" s="1"/>
  <c r="AD795" i="1"/>
  <c r="AW795" i="1"/>
  <c r="AX795" i="1" s="1"/>
  <c r="P792" i="1"/>
  <c r="R792" i="1" s="1"/>
  <c r="O768" i="1"/>
  <c r="Q768" i="1"/>
  <c r="AD768" i="1"/>
  <c r="N768" i="1"/>
  <c r="AW768" i="1"/>
  <c r="AX768" i="1" s="1"/>
  <c r="BB733" i="1"/>
  <c r="BA733" i="1" s="1"/>
  <c r="AY733" i="1"/>
  <c r="AZ733" i="1"/>
  <c r="BC733" i="1"/>
  <c r="BD733" i="1"/>
  <c r="AG897" i="1"/>
  <c r="AW887" i="1"/>
  <c r="AX887" i="1" s="1"/>
  <c r="AE869" i="1"/>
  <c r="AF869" i="1"/>
  <c r="AV862" i="1"/>
  <c r="AU864" i="1"/>
  <c r="M864" i="1"/>
  <c r="Q859" i="1"/>
  <c r="S859" i="1" s="1"/>
  <c r="AD859" i="1"/>
  <c r="AG844" i="1"/>
  <c r="AK844" i="1"/>
  <c r="AF844" i="1"/>
  <c r="O840" i="1"/>
  <c r="Q840" i="1"/>
  <c r="AD840" i="1"/>
  <c r="N840" i="1"/>
  <c r="AE837" i="1"/>
  <c r="AF837" i="1"/>
  <c r="AG837" i="1"/>
  <c r="AK837" i="1"/>
  <c r="AE833" i="1"/>
  <c r="AF833" i="1"/>
  <c r="AG833" i="1"/>
  <c r="AD831" i="1"/>
  <c r="BC828" i="1"/>
  <c r="O826" i="1"/>
  <c r="P826" i="1" s="1"/>
  <c r="R826" i="1" s="1"/>
  <c r="Q826" i="1"/>
  <c r="AD826" i="1"/>
  <c r="AW826" i="1"/>
  <c r="AX826" i="1" s="1"/>
  <c r="R825" i="1"/>
  <c r="AY816" i="1"/>
  <c r="AZ816" i="1"/>
  <c r="BB816" i="1"/>
  <c r="BA816" i="1" s="1"/>
  <c r="BD816" i="1"/>
  <c r="R795" i="1"/>
  <c r="AD789" i="1"/>
  <c r="N789" i="1"/>
  <c r="P789" i="1" s="1"/>
  <c r="O789" i="1"/>
  <c r="Q789" i="1"/>
  <c r="S789" i="1" s="1"/>
  <c r="AW789" i="1"/>
  <c r="AX789" i="1" s="1"/>
  <c r="AW897" i="1"/>
  <c r="AX897" i="1" s="1"/>
  <c r="AF897" i="1"/>
  <c r="AD894" i="1"/>
  <c r="O893" i="1"/>
  <c r="P893" i="1" s="1"/>
  <c r="R893" i="1" s="1"/>
  <c r="S893" i="1" s="1"/>
  <c r="AW892" i="1"/>
  <c r="AX892" i="1" s="1"/>
  <c r="AZ890" i="1"/>
  <c r="M881" i="1"/>
  <c r="AD879" i="1"/>
  <c r="AD877" i="1"/>
  <c r="AI872" i="1"/>
  <c r="AJ872" i="1" s="1"/>
  <c r="AG870" i="1"/>
  <c r="S867" i="1"/>
  <c r="AW866" i="1"/>
  <c r="AX866" i="1" s="1"/>
  <c r="O866" i="1"/>
  <c r="BC865" i="1"/>
  <c r="BD865" i="1"/>
  <c r="S865" i="1"/>
  <c r="BC856" i="1"/>
  <c r="AK855" i="1"/>
  <c r="BD850" i="1"/>
  <c r="AY850" i="1"/>
  <c r="BC850" i="1" s="1"/>
  <c r="BB850" i="1"/>
  <c r="BA850" i="1" s="1"/>
  <c r="S849" i="1"/>
  <c r="AU846" i="1"/>
  <c r="AW842" i="1"/>
  <c r="AX842" i="1" s="1"/>
  <c r="Q839" i="1"/>
  <c r="AD839" i="1"/>
  <c r="O839" i="1"/>
  <c r="P839" i="1" s="1"/>
  <c r="R839" i="1" s="1"/>
  <c r="R837" i="1"/>
  <c r="Q836" i="1"/>
  <c r="AD836" i="1"/>
  <c r="AW836" i="1"/>
  <c r="AX836" i="1" s="1"/>
  <c r="AD835" i="1"/>
  <c r="AW835" i="1"/>
  <c r="AX835" i="1" s="1"/>
  <c r="N835" i="1"/>
  <c r="P835" i="1" s="1"/>
  <c r="Q835" i="1"/>
  <c r="S834" i="1"/>
  <c r="P823" i="1"/>
  <c r="R823" i="1" s="1"/>
  <c r="AY737" i="1"/>
  <c r="BC737" i="1" s="1"/>
  <c r="AZ737" i="1"/>
  <c r="BB737" i="1"/>
  <c r="BA737" i="1" s="1"/>
  <c r="BD737" i="1"/>
  <c r="R895" i="1"/>
  <c r="AG889" i="1"/>
  <c r="Q880" i="1"/>
  <c r="AD878" i="1"/>
  <c r="AW877" i="1"/>
  <c r="AX877" i="1" s="1"/>
  <c r="Q875" i="1"/>
  <c r="S875" i="1" s="1"/>
  <c r="AD875" i="1"/>
  <c r="AH872" i="1"/>
  <c r="AF870" i="1"/>
  <c r="N866" i="1"/>
  <c r="P866" i="1" s="1"/>
  <c r="R866" i="1" s="1"/>
  <c r="AZ863" i="1"/>
  <c r="BC863" i="1" s="1"/>
  <c r="S863" i="1"/>
  <c r="AZ861" i="1"/>
  <c r="BC861" i="1" s="1"/>
  <c r="AW859" i="1"/>
  <c r="AX859" i="1" s="1"/>
  <c r="S854" i="1"/>
  <c r="AE853" i="1"/>
  <c r="AF853" i="1"/>
  <c r="AG853" i="1"/>
  <c r="AK851" i="1"/>
  <c r="AW844" i="1"/>
  <c r="AX844" i="1" s="1"/>
  <c r="N844" i="1"/>
  <c r="P844" i="1" s="1"/>
  <c r="R844" i="1" s="1"/>
  <c r="O844" i="1"/>
  <c r="Q844" i="1"/>
  <c r="R836" i="1"/>
  <c r="AD829" i="1"/>
  <c r="AY804" i="1"/>
  <c r="AZ804" i="1"/>
  <c r="BB804" i="1"/>
  <c r="BA804" i="1" s="1"/>
  <c r="BC804" i="1"/>
  <c r="BD804" i="1"/>
  <c r="R802" i="1"/>
  <c r="AH777" i="1"/>
  <c r="AL777" i="1"/>
  <c r="AZ771" i="1"/>
  <c r="BB771" i="1"/>
  <c r="BA771" i="1" s="1"/>
  <c r="BD771" i="1"/>
  <c r="AY771" i="1"/>
  <c r="BC771" i="1" s="1"/>
  <c r="M823" i="1"/>
  <c r="AF822" i="1"/>
  <c r="O820" i="1"/>
  <c r="AY819" i="1"/>
  <c r="BC819" i="1" s="1"/>
  <c r="AG819" i="1"/>
  <c r="AZ817" i="1"/>
  <c r="M812" i="1"/>
  <c r="O811" i="1"/>
  <c r="AF808" i="1"/>
  <c r="AL806" i="1"/>
  <c r="AW803" i="1"/>
  <c r="AX803" i="1" s="1"/>
  <c r="N803" i="1"/>
  <c r="P803" i="1" s="1"/>
  <c r="R803" i="1" s="1"/>
  <c r="AF799" i="1"/>
  <c r="R797" i="1"/>
  <c r="O794" i="1"/>
  <c r="Q794" i="1"/>
  <c r="M793" i="1"/>
  <c r="AF790" i="1"/>
  <c r="O786" i="1"/>
  <c r="AE785" i="1"/>
  <c r="AF785" i="1"/>
  <c r="AG785" i="1"/>
  <c r="AZ782" i="1"/>
  <c r="BC782" i="1" s="1"/>
  <c r="AY776" i="1"/>
  <c r="BC776" i="1" s="1"/>
  <c r="AZ776" i="1"/>
  <c r="BB776" i="1"/>
  <c r="BA776" i="1" s="1"/>
  <c r="BB758" i="1"/>
  <c r="BA758" i="1" s="1"/>
  <c r="BD758" i="1"/>
  <c r="AY758" i="1"/>
  <c r="BC758" i="1" s="1"/>
  <c r="S758" i="1"/>
  <c r="AD756" i="1"/>
  <c r="AW756" i="1"/>
  <c r="AX756" i="1" s="1"/>
  <c r="N756" i="1"/>
  <c r="P756" i="1" s="1"/>
  <c r="AG749" i="1"/>
  <c r="AK749" i="1"/>
  <c r="AE749" i="1"/>
  <c r="AM748" i="1"/>
  <c r="AD744" i="1"/>
  <c r="N744" i="1"/>
  <c r="AD743" i="1"/>
  <c r="N743" i="1"/>
  <c r="P743" i="1" s="1"/>
  <c r="R743" i="1" s="1"/>
  <c r="BB740" i="1"/>
  <c r="BA740" i="1" s="1"/>
  <c r="BC740" i="1" s="1"/>
  <c r="BD740" i="1"/>
  <c r="AY740" i="1"/>
  <c r="N735" i="1"/>
  <c r="O735" i="1"/>
  <c r="AV735" i="1"/>
  <c r="BB729" i="1"/>
  <c r="BA729" i="1" s="1"/>
  <c r="AY729" i="1"/>
  <c r="BC729" i="1" s="1"/>
  <c r="AZ729" i="1"/>
  <c r="AH703" i="1"/>
  <c r="AL703" i="1"/>
  <c r="AE675" i="1"/>
  <c r="AF675" i="1"/>
  <c r="AG675" i="1"/>
  <c r="AK675" i="1"/>
  <c r="AL344" i="1"/>
  <c r="AH344" i="1"/>
  <c r="N820" i="1"/>
  <c r="AE819" i="1"/>
  <c r="AY817" i="1"/>
  <c r="O815" i="1"/>
  <c r="N811" i="1"/>
  <c r="P811" i="1" s="1"/>
  <c r="AE808" i="1"/>
  <c r="N802" i="1"/>
  <c r="P802" i="1" s="1"/>
  <c r="O802" i="1"/>
  <c r="Q801" i="1"/>
  <c r="AE799" i="1"/>
  <c r="AE790" i="1"/>
  <c r="R789" i="1"/>
  <c r="M787" i="1"/>
  <c r="N786" i="1"/>
  <c r="P786" i="1" s="1"/>
  <c r="R786" i="1" s="1"/>
  <c r="R785" i="1"/>
  <c r="AE782" i="1"/>
  <c r="AF782" i="1"/>
  <c r="AG782" i="1"/>
  <c r="AE780" i="1"/>
  <c r="AF780" i="1"/>
  <c r="AG780" i="1"/>
  <c r="AW778" i="1"/>
  <c r="AX778" i="1" s="1"/>
  <c r="N778" i="1"/>
  <c r="O778" i="1"/>
  <c r="Q778" i="1"/>
  <c r="R756" i="1"/>
  <c r="AH748" i="1"/>
  <c r="AL748" i="1"/>
  <c r="R729" i="1"/>
  <c r="Q726" i="1"/>
  <c r="AW726" i="1"/>
  <c r="AX726" i="1" s="1"/>
  <c r="AD726" i="1"/>
  <c r="AZ723" i="1"/>
  <c r="BB723" i="1"/>
  <c r="BA723" i="1" s="1"/>
  <c r="BD723" i="1"/>
  <c r="AY723" i="1"/>
  <c r="BC723" i="1" s="1"/>
  <c r="AY715" i="1"/>
  <c r="AZ715" i="1"/>
  <c r="BA715" i="1"/>
  <c r="BD715" i="1"/>
  <c r="BC707" i="1"/>
  <c r="AH693" i="1"/>
  <c r="AL693" i="1"/>
  <c r="AF683" i="1"/>
  <c r="AG683" i="1"/>
  <c r="AK683" i="1"/>
  <c r="AE683" i="1"/>
  <c r="O792" i="1"/>
  <c r="Q792" i="1"/>
  <c r="BB782" i="1"/>
  <c r="BA782" i="1" s="1"/>
  <c r="BD782" i="1"/>
  <c r="BD780" i="1"/>
  <c r="AY780" i="1"/>
  <c r="BC780" i="1" s="1"/>
  <c r="AZ780" i="1"/>
  <c r="AF777" i="1"/>
  <c r="AG777" i="1"/>
  <c r="AK777" i="1"/>
  <c r="AD764" i="1"/>
  <c r="AW764" i="1"/>
  <c r="AX764" i="1" s="1"/>
  <c r="N764" i="1"/>
  <c r="O764" i="1"/>
  <c r="AK733" i="1"/>
  <c r="AF733" i="1"/>
  <c r="AE733" i="1"/>
  <c r="AG733" i="1"/>
  <c r="AI676" i="1"/>
  <c r="AM676" i="1"/>
  <c r="AE666" i="1"/>
  <c r="AF666" i="1"/>
  <c r="AG666" i="1"/>
  <c r="AY856" i="1"/>
  <c r="N855" i="1"/>
  <c r="P855" i="1" s="1"/>
  <c r="R855" i="1" s="1"/>
  <c r="S855" i="1" s="1"/>
  <c r="AY854" i="1"/>
  <c r="BC854" i="1" s="1"/>
  <c r="O854" i="1"/>
  <c r="P854" i="1" s="1"/>
  <c r="R854" i="1" s="1"/>
  <c r="AZ853" i="1"/>
  <c r="AK852" i="1"/>
  <c r="AZ851" i="1"/>
  <c r="O850" i="1"/>
  <c r="AZ849" i="1"/>
  <c r="AK848" i="1"/>
  <c r="AD845" i="1"/>
  <c r="O834" i="1"/>
  <c r="P834" i="1" s="1"/>
  <c r="R834" i="1" s="1"/>
  <c r="AZ833" i="1"/>
  <c r="AK832" i="1"/>
  <c r="O827" i="1"/>
  <c r="P827" i="1" s="1"/>
  <c r="R827" i="1" s="1"/>
  <c r="S827" i="1" s="1"/>
  <c r="O824" i="1"/>
  <c r="P824" i="1" s="1"/>
  <c r="R824" i="1" s="1"/>
  <c r="N821" i="1"/>
  <c r="P821" i="1" s="1"/>
  <c r="R821" i="1" s="1"/>
  <c r="S821" i="1" s="1"/>
  <c r="O818" i="1"/>
  <c r="P818" i="1" s="1"/>
  <c r="R818" i="1" s="1"/>
  <c r="S818" i="1" s="1"/>
  <c r="AV817" i="1"/>
  <c r="AD817" i="1"/>
  <c r="N809" i="1"/>
  <c r="P809" i="1" s="1"/>
  <c r="AD803" i="1"/>
  <c r="N801" i="1"/>
  <c r="O801" i="1"/>
  <c r="N800" i="1"/>
  <c r="P800" i="1" s="1"/>
  <c r="R800" i="1" s="1"/>
  <c r="AE798" i="1"/>
  <c r="Q784" i="1"/>
  <c r="AD784" i="1"/>
  <c r="AW784" i="1"/>
  <c r="AX784" i="1" s="1"/>
  <c r="M773" i="1"/>
  <c r="AW761" i="1"/>
  <c r="AX761" i="1" s="1"/>
  <c r="N747" i="1"/>
  <c r="O747" i="1"/>
  <c r="AE742" i="1"/>
  <c r="AF742" i="1"/>
  <c r="AG742" i="1"/>
  <c r="AK742" i="1"/>
  <c r="AJ731" i="1"/>
  <c r="M730" i="1"/>
  <c r="AV730" i="1"/>
  <c r="AZ718" i="1"/>
  <c r="BB718" i="1"/>
  <c r="BD718" i="1"/>
  <c r="AY718" i="1"/>
  <c r="AY695" i="1"/>
  <c r="BC695" i="1" s="1"/>
  <c r="AZ695" i="1"/>
  <c r="BA695" i="1"/>
  <c r="BD695" i="1"/>
  <c r="AY853" i="1"/>
  <c r="BC853" i="1" s="1"/>
  <c r="AY851" i="1"/>
  <c r="BC851" i="1" s="1"/>
  <c r="N850" i="1"/>
  <c r="P850" i="1" s="1"/>
  <c r="R850" i="1" s="1"/>
  <c r="S850" i="1" s="1"/>
  <c r="AY849" i="1"/>
  <c r="BC849" i="1" s="1"/>
  <c r="AY833" i="1"/>
  <c r="BC833" i="1" s="1"/>
  <c r="AK828" i="1"/>
  <c r="AL822" i="1"/>
  <c r="R819" i="1"/>
  <c r="S819" i="1" s="1"/>
  <c r="Q810" i="1"/>
  <c r="BB802" i="1"/>
  <c r="BA802" i="1" s="1"/>
  <c r="M800" i="1"/>
  <c r="AK797" i="1"/>
  <c r="R784" i="1"/>
  <c r="R766" i="1"/>
  <c r="AE755" i="1"/>
  <c r="AF755" i="1"/>
  <c r="AG755" i="1"/>
  <c r="BC749" i="1"/>
  <c r="BB743" i="1"/>
  <c r="BA743" i="1" s="1"/>
  <c r="BD743" i="1"/>
  <c r="AZ743" i="1"/>
  <c r="BC743" i="1" s="1"/>
  <c r="S741" i="1"/>
  <c r="N737" i="1"/>
  <c r="O737" i="1"/>
  <c r="Q737" i="1"/>
  <c r="AD737" i="1"/>
  <c r="AK676" i="1"/>
  <c r="AN676" i="1" s="1"/>
  <c r="AK668" i="1"/>
  <c r="AE668" i="1"/>
  <c r="AF668" i="1"/>
  <c r="AG668" i="1"/>
  <c r="S824" i="1"/>
  <c r="AV823" i="1"/>
  <c r="AK822" i="1"/>
  <c r="AV820" i="1"/>
  <c r="AD820" i="1"/>
  <c r="BD819" i="1"/>
  <c r="AM819" i="1"/>
  <c r="AW815" i="1"/>
  <c r="AX815" i="1" s="1"/>
  <c r="R811" i="1"/>
  <c r="S811" i="1" s="1"/>
  <c r="R810" i="1"/>
  <c r="AG806" i="1"/>
  <c r="AU803" i="1"/>
  <c r="AG786" i="1"/>
  <c r="AK782" i="1"/>
  <c r="AH776" i="1"/>
  <c r="AL776" i="1"/>
  <c r="O772" i="1"/>
  <c r="P772" i="1" s="1"/>
  <c r="R772" i="1" s="1"/>
  <c r="Q772" i="1"/>
  <c r="AD772" i="1"/>
  <c r="BB770" i="1"/>
  <c r="BA770" i="1" s="1"/>
  <c r="BC770" i="1" s="1"/>
  <c r="BD770" i="1"/>
  <c r="AI761" i="1"/>
  <c r="AM761" i="1"/>
  <c r="P759" i="1"/>
  <c r="R759" i="1" s="1"/>
  <c r="R755" i="1"/>
  <c r="S755" i="1" s="1"/>
  <c r="AW750" i="1"/>
  <c r="AX750" i="1" s="1"/>
  <c r="Q749" i="1"/>
  <c r="R749" i="1"/>
  <c r="BB744" i="1"/>
  <c r="BA744" i="1" s="1"/>
  <c r="BD744" i="1"/>
  <c r="AZ744" i="1"/>
  <c r="BC744" i="1" s="1"/>
  <c r="BD742" i="1"/>
  <c r="AY742" i="1"/>
  <c r="BC742" i="1" s="1"/>
  <c r="BD729" i="1"/>
  <c r="N718" i="1"/>
  <c r="P718" i="1" s="1"/>
  <c r="R718" i="1" s="1"/>
  <c r="Q718" i="1"/>
  <c r="O718" i="1"/>
  <c r="AD718" i="1"/>
  <c r="AZ625" i="1"/>
  <c r="BA625" i="1"/>
  <c r="BC625" i="1"/>
  <c r="BD625" i="1"/>
  <c r="AY625" i="1"/>
  <c r="AY621" i="1"/>
  <c r="BC621" i="1" s="1"/>
  <c r="AZ621" i="1"/>
  <c r="BA621" i="1"/>
  <c r="BD621" i="1"/>
  <c r="AD861" i="1"/>
  <c r="AD860" i="1"/>
  <c r="AD858" i="1"/>
  <c r="Q845" i="1"/>
  <c r="AD838" i="1"/>
  <c r="AW827" i="1"/>
  <c r="AX827" i="1" s="1"/>
  <c r="AG821" i="1"/>
  <c r="BD817" i="1"/>
  <c r="Q817" i="1"/>
  <c r="AD815" i="1"/>
  <c r="AU813" i="1"/>
  <c r="S808" i="1"/>
  <c r="AU807" i="1"/>
  <c r="AF806" i="1"/>
  <c r="Q803" i="1"/>
  <c r="AZ802" i="1"/>
  <c r="BC802" i="1" s="1"/>
  <c r="AD802" i="1"/>
  <c r="AV795" i="1"/>
  <c r="AW794" i="1"/>
  <c r="AX794" i="1" s="1"/>
  <c r="AD794" i="1"/>
  <c r="AU789" i="1"/>
  <c r="BC788" i="1"/>
  <c r="BD788" i="1"/>
  <c r="AF786" i="1"/>
  <c r="S785" i="1"/>
  <c r="AD781" i="1"/>
  <c r="AW781" i="1"/>
  <c r="AX781" i="1" s="1"/>
  <c r="N781" i="1"/>
  <c r="O781" i="1"/>
  <c r="AE779" i="1"/>
  <c r="AF779" i="1"/>
  <c r="AG779" i="1"/>
  <c r="AY777" i="1"/>
  <c r="AZ777" i="1"/>
  <c r="BB777" i="1"/>
  <c r="BA777" i="1" s="1"/>
  <c r="AF776" i="1"/>
  <c r="AG776" i="1"/>
  <c r="AK776" i="1"/>
  <c r="R775" i="1"/>
  <c r="R770" i="1"/>
  <c r="S770" i="1" s="1"/>
  <c r="P769" i="1"/>
  <c r="R769" i="1" s="1"/>
  <c r="AG761" i="1"/>
  <c r="AK761" i="1"/>
  <c r="AE761" i="1"/>
  <c r="P760" i="1"/>
  <c r="AV746" i="1"/>
  <c r="AE723" i="1"/>
  <c r="AF723" i="1"/>
  <c r="AG723" i="1"/>
  <c r="AK723" i="1"/>
  <c r="BD689" i="1"/>
  <c r="AY689" i="1"/>
  <c r="BC689" i="1" s="1"/>
  <c r="AZ689" i="1"/>
  <c r="BA689" i="1"/>
  <c r="AK660" i="1"/>
  <c r="AE660" i="1"/>
  <c r="AF660" i="1"/>
  <c r="AG660" i="1"/>
  <c r="BD857" i="1"/>
  <c r="AG852" i="1"/>
  <c r="AG848" i="1"/>
  <c r="BD837" i="1"/>
  <c r="AG832" i="1"/>
  <c r="AG824" i="1"/>
  <c r="AW821" i="1"/>
  <c r="AX821" i="1" s="1"/>
  <c r="AE821" i="1"/>
  <c r="BB819" i="1"/>
  <c r="BA819" i="1" s="1"/>
  <c r="AK819" i="1"/>
  <c r="AW818" i="1"/>
  <c r="AX818" i="1" s="1"/>
  <c r="BC817" i="1"/>
  <c r="AG810" i="1"/>
  <c r="R809" i="1"/>
  <c r="AW806" i="1"/>
  <c r="AX806" i="1" s="1"/>
  <c r="AV802" i="1"/>
  <c r="P797" i="1"/>
  <c r="AU788" i="1"/>
  <c r="Q783" i="1"/>
  <c r="S783" i="1" s="1"/>
  <c r="AD783" i="1"/>
  <c r="AW783" i="1"/>
  <c r="AX783" i="1" s="1"/>
  <c r="AK780" i="1"/>
  <c r="BD779" i="1"/>
  <c r="AY779" i="1"/>
  <c r="AZ779" i="1"/>
  <c r="Q777" i="1"/>
  <c r="R777" i="1"/>
  <c r="Q769" i="1"/>
  <c r="AD769" i="1"/>
  <c r="N761" i="1"/>
  <c r="O761" i="1"/>
  <c r="Q761" i="1"/>
  <c r="BB754" i="1"/>
  <c r="BA754" i="1" s="1"/>
  <c r="BD754" i="1"/>
  <c r="AY754" i="1"/>
  <c r="BC754" i="1" s="1"/>
  <c r="S754" i="1"/>
  <c r="AY748" i="1"/>
  <c r="BC748" i="1" s="1"/>
  <c r="AZ748" i="1"/>
  <c r="BB748" i="1"/>
  <c r="BA748" i="1" s="1"/>
  <c r="BD748" i="1"/>
  <c r="Q748" i="1"/>
  <c r="S748" i="1" s="1"/>
  <c r="R748" i="1"/>
  <c r="AE741" i="1"/>
  <c r="AF741" i="1"/>
  <c r="AG741" i="1"/>
  <c r="AV738" i="1"/>
  <c r="M738" i="1"/>
  <c r="AE682" i="1"/>
  <c r="AF682" i="1"/>
  <c r="AG682" i="1"/>
  <c r="AK682" i="1"/>
  <c r="AE680" i="1"/>
  <c r="AF680" i="1"/>
  <c r="AG680" i="1"/>
  <c r="AK680" i="1"/>
  <c r="BA655" i="1"/>
  <c r="BC655" i="1"/>
  <c r="BD655" i="1"/>
  <c r="AY655" i="1"/>
  <c r="AZ655" i="1"/>
  <c r="BC857" i="1"/>
  <c r="BD856" i="1"/>
  <c r="BD854" i="1"/>
  <c r="AF852" i="1"/>
  <c r="AF848" i="1"/>
  <c r="O845" i="1"/>
  <c r="P845" i="1" s="1"/>
  <c r="R845" i="1" s="1"/>
  <c r="BC837" i="1"/>
  <c r="AF832" i="1"/>
  <c r="AF828" i="1"/>
  <c r="AD827" i="1"/>
  <c r="AF824" i="1"/>
  <c r="O823" i="1"/>
  <c r="Q820" i="1"/>
  <c r="AD818" i="1"/>
  <c r="O817" i="1"/>
  <c r="M814" i="1"/>
  <c r="AW811" i="1"/>
  <c r="AX811" i="1" s="1"/>
  <c r="AD811" i="1"/>
  <c r="AF810" i="1"/>
  <c r="Q806" i="1"/>
  <c r="S806" i="1" s="1"/>
  <c r="AE805" i="1"/>
  <c r="AF805" i="1"/>
  <c r="AD804" i="1"/>
  <c r="O803" i="1"/>
  <c r="AU802" i="1"/>
  <c r="AW801" i="1"/>
  <c r="AX801" i="1" s="1"/>
  <c r="AM797" i="1"/>
  <c r="Q797" i="1"/>
  <c r="L796" i="1"/>
  <c r="M796" i="1" s="1"/>
  <c r="AW792" i="1"/>
  <c r="AX792" i="1" s="1"/>
  <c r="AD792" i="1"/>
  <c r="AW786" i="1"/>
  <c r="AX786" i="1" s="1"/>
  <c r="Q786" i="1"/>
  <c r="BB785" i="1"/>
  <c r="BA785" i="1" s="1"/>
  <c r="BC785" i="1"/>
  <c r="BD785" i="1"/>
  <c r="R783" i="1"/>
  <c r="AD778" i="1"/>
  <c r="BD776" i="1"/>
  <c r="AW772" i="1"/>
  <c r="AX772" i="1" s="1"/>
  <c r="R760" i="1"/>
  <c r="Q756" i="1"/>
  <c r="Q744" i="1"/>
  <c r="Q743" i="1"/>
  <c r="R741" i="1"/>
  <c r="Q739" i="1"/>
  <c r="AD739" i="1"/>
  <c r="AW739" i="1"/>
  <c r="AX739" i="1" s="1"/>
  <c r="N739" i="1"/>
  <c r="P739" i="1" s="1"/>
  <c r="R739" i="1" s="1"/>
  <c r="R734" i="1"/>
  <c r="R731" i="1"/>
  <c r="Q731" i="1"/>
  <c r="BB727" i="1"/>
  <c r="BA727" i="1" s="1"/>
  <c r="AY727" i="1"/>
  <c r="AZ727" i="1"/>
  <c r="BC727" i="1"/>
  <c r="BD727" i="1"/>
  <c r="BC704" i="1"/>
  <c r="BD704" i="1"/>
  <c r="AY704" i="1"/>
  <c r="AZ704" i="1"/>
  <c r="AI681" i="1"/>
  <c r="AM681" i="1"/>
  <c r="AG657" i="1"/>
  <c r="AE657" i="1"/>
  <c r="AF657" i="1"/>
  <c r="AK657" i="1"/>
  <c r="AH630" i="1"/>
  <c r="AJ630" i="1" s="1"/>
  <c r="AL630" i="1"/>
  <c r="AE828" i="1"/>
  <c r="AW824" i="1"/>
  <c r="AX824" i="1" s="1"/>
  <c r="AE824" i="1"/>
  <c r="AG822" i="1"/>
  <c r="N817" i="1"/>
  <c r="AV816" i="1"/>
  <c r="AD816" i="1"/>
  <c r="Q815" i="1"/>
  <c r="AE810" i="1"/>
  <c r="AG808" i="1"/>
  <c r="R808" i="1"/>
  <c r="Q802" i="1"/>
  <c r="AV801" i="1"/>
  <c r="AG799" i="1"/>
  <c r="R799" i="1"/>
  <c r="S799" i="1" s="1"/>
  <c r="AI798" i="1"/>
  <c r="R798" i="1"/>
  <c r="S798" i="1" s="1"/>
  <c r="N794" i="1"/>
  <c r="P794" i="1" s="1"/>
  <c r="R794" i="1" s="1"/>
  <c r="AG790" i="1"/>
  <c r="R790" i="1"/>
  <c r="S790" i="1" s="1"/>
  <c r="Q771" i="1"/>
  <c r="S771" i="1" s="1"/>
  <c r="AD771" i="1"/>
  <c r="AW769" i="1"/>
  <c r="AX769" i="1" s="1"/>
  <c r="BC765" i="1"/>
  <c r="AD765" i="1"/>
  <c r="N765" i="1"/>
  <c r="P765" i="1" s="1"/>
  <c r="R765" i="1" s="1"/>
  <c r="S765" i="1" s="1"/>
  <c r="O765" i="1"/>
  <c r="AZ758" i="1"/>
  <c r="O756" i="1"/>
  <c r="AK755" i="1"/>
  <c r="R754" i="1"/>
  <c r="R753" i="1"/>
  <c r="M750" i="1"/>
  <c r="L757" i="1"/>
  <c r="AF749" i="1"/>
  <c r="AV747" i="1"/>
  <c r="N746" i="1"/>
  <c r="P746" i="1" s="1"/>
  <c r="R746" i="1" s="1"/>
  <c r="O744" i="1"/>
  <c r="O743" i="1"/>
  <c r="AZ740" i="1"/>
  <c r="S740" i="1"/>
  <c r="AI731" i="1"/>
  <c r="AN701" i="1"/>
  <c r="BD699" i="1"/>
  <c r="AY699" i="1"/>
  <c r="BC699" i="1" s="1"/>
  <c r="AZ699" i="1"/>
  <c r="AZ671" i="1"/>
  <c r="BA671" i="1"/>
  <c r="BD671" i="1"/>
  <c r="AY671" i="1"/>
  <c r="BC671" i="1" s="1"/>
  <c r="BA665" i="1"/>
  <c r="AZ665" i="1"/>
  <c r="BC665" i="1" s="1"/>
  <c r="BD665" i="1"/>
  <c r="AY665" i="1"/>
  <c r="BD663" i="1"/>
  <c r="AY663" i="1"/>
  <c r="AZ663" i="1"/>
  <c r="BA663" i="1"/>
  <c r="BC663" i="1"/>
  <c r="BA597" i="1"/>
  <c r="BD597" i="1"/>
  <c r="AZ597" i="1"/>
  <c r="AY597" i="1"/>
  <c r="P734" i="1"/>
  <c r="P726" i="1"/>
  <c r="AF693" i="1"/>
  <c r="AG693" i="1"/>
  <c r="AK693" i="1"/>
  <c r="AI691" i="1"/>
  <c r="AJ691" i="1" s="1"/>
  <c r="AM691" i="1"/>
  <c r="AE690" i="1"/>
  <c r="AF690" i="1"/>
  <c r="AG690" i="1"/>
  <c r="AK690" i="1"/>
  <c r="AZ686" i="1"/>
  <c r="BC686" i="1" s="1"/>
  <c r="BA686" i="1"/>
  <c r="BD686" i="1"/>
  <c r="AJ681" i="1"/>
  <c r="BD679" i="1"/>
  <c r="AY679" i="1"/>
  <c r="AL676" i="1"/>
  <c r="AJ674" i="1"/>
  <c r="AZ615" i="1"/>
  <c r="BC615" i="1" s="1"/>
  <c r="BA615" i="1"/>
  <c r="BD615" i="1"/>
  <c r="AY594" i="1"/>
  <c r="AZ594" i="1"/>
  <c r="BA594" i="1"/>
  <c r="BC594" i="1"/>
  <c r="BD594" i="1"/>
  <c r="AI587" i="1"/>
  <c r="AM587" i="1"/>
  <c r="AY586" i="1"/>
  <c r="BC586" i="1" s="1"/>
  <c r="AZ586" i="1"/>
  <c r="BA586" i="1"/>
  <c r="BD586" i="1"/>
  <c r="AY579" i="1"/>
  <c r="AZ579" i="1"/>
  <c r="BA579" i="1"/>
  <c r="BD579" i="1"/>
  <c r="AM397" i="1"/>
  <c r="AI397" i="1"/>
  <c r="AI393" i="1"/>
  <c r="AJ393" i="1" s="1"/>
  <c r="AM393" i="1"/>
  <c r="AN393" i="1"/>
  <c r="AH637" i="1"/>
  <c r="AL637" i="1"/>
  <c r="AZ620" i="1"/>
  <c r="BC620" i="1" s="1"/>
  <c r="BA620" i="1"/>
  <c r="BD620" i="1"/>
  <c r="AY620" i="1"/>
  <c r="AE581" i="1"/>
  <c r="AF581" i="1"/>
  <c r="AG581" i="1"/>
  <c r="AK581" i="1"/>
  <c r="AZ470" i="1"/>
  <c r="BA470" i="1"/>
  <c r="BD470" i="1"/>
  <c r="AY470" i="1"/>
  <c r="BC470" i="1" s="1"/>
  <c r="N782" i="1"/>
  <c r="P782" i="1" s="1"/>
  <c r="R782" i="1" s="1"/>
  <c r="S782" i="1" s="1"/>
  <c r="AG758" i="1"/>
  <c r="AG754" i="1"/>
  <c r="O742" i="1"/>
  <c r="BB732" i="1"/>
  <c r="BA732" i="1" s="1"/>
  <c r="BC732" i="1" s="1"/>
  <c r="AL731" i="1"/>
  <c r="AH717" i="1"/>
  <c r="AL717" i="1"/>
  <c r="BD714" i="1"/>
  <c r="AY714" i="1"/>
  <c r="BC714" i="1" s="1"/>
  <c r="AE705" i="1"/>
  <c r="AF705" i="1"/>
  <c r="AG705" i="1"/>
  <c r="AK705" i="1"/>
  <c r="AE700" i="1"/>
  <c r="AF700" i="1"/>
  <c r="AG700" i="1"/>
  <c r="AK700" i="1"/>
  <c r="BD694" i="1"/>
  <c r="AY694" i="1"/>
  <c r="BC694" i="1" s="1"/>
  <c r="AK691" i="1"/>
  <c r="AY688" i="1"/>
  <c r="AZ688" i="1"/>
  <c r="BA688" i="1"/>
  <c r="BD688" i="1"/>
  <c r="AE687" i="1"/>
  <c r="AF687" i="1"/>
  <c r="AG687" i="1"/>
  <c r="AL681" i="1"/>
  <c r="AJ679" i="1"/>
  <c r="AI665" i="1"/>
  <c r="AM665" i="1"/>
  <c r="AH663" i="1"/>
  <c r="AL663" i="1"/>
  <c r="AH652" i="1"/>
  <c r="AL652" i="1"/>
  <c r="BC651" i="1"/>
  <c r="AH632" i="1"/>
  <c r="AL632" i="1"/>
  <c r="AZ610" i="1"/>
  <c r="BA610" i="1"/>
  <c r="BC610" i="1"/>
  <c r="BD610" i="1"/>
  <c r="AY610" i="1"/>
  <c r="AI594" i="1"/>
  <c r="AM594" i="1"/>
  <c r="AL471" i="1"/>
  <c r="AH471" i="1"/>
  <c r="O780" i="1"/>
  <c r="O779" i="1"/>
  <c r="AF758" i="1"/>
  <c r="AF754" i="1"/>
  <c r="AK748" i="1"/>
  <c r="AN748" i="1" s="1"/>
  <c r="N742" i="1"/>
  <c r="P742" i="1" s="1"/>
  <c r="R742" i="1" s="1"/>
  <c r="S742" i="1" s="1"/>
  <c r="N733" i="1"/>
  <c r="P733" i="1" s="1"/>
  <c r="BB731" i="1"/>
  <c r="BA731" i="1" s="1"/>
  <c r="BC731" i="1"/>
  <c r="R728" i="1"/>
  <c r="R727" i="1"/>
  <c r="S727" i="1" s="1"/>
  <c r="AD719" i="1"/>
  <c r="N719" i="1"/>
  <c r="O719" i="1"/>
  <c r="AF717" i="1"/>
  <c r="AG717" i="1"/>
  <c r="AK717" i="1"/>
  <c r="AE715" i="1"/>
  <c r="AF715" i="1"/>
  <c r="AG715" i="1"/>
  <c r="AK715" i="1"/>
  <c r="AZ711" i="1"/>
  <c r="BC711" i="1" s="1"/>
  <c r="BA711" i="1"/>
  <c r="BD711" i="1"/>
  <c r="BD709" i="1"/>
  <c r="AY709" i="1"/>
  <c r="BC709" i="1" s="1"/>
  <c r="AZ706" i="1"/>
  <c r="BA706" i="1"/>
  <c r="BD706" i="1"/>
  <c r="AZ701" i="1"/>
  <c r="BC701" i="1" s="1"/>
  <c r="BA701" i="1"/>
  <c r="BD701" i="1"/>
  <c r="AE695" i="1"/>
  <c r="AF695" i="1"/>
  <c r="AG695" i="1"/>
  <c r="AK695" i="1"/>
  <c r="BD684" i="1"/>
  <c r="AY684" i="1"/>
  <c r="BC684" i="1" s="1"/>
  <c r="AK681" i="1"/>
  <c r="AN681" i="1" s="1"/>
  <c r="AY673" i="1"/>
  <c r="BC673" i="1" s="1"/>
  <c r="AZ673" i="1"/>
  <c r="BA673" i="1"/>
  <c r="BD673" i="1"/>
  <c r="AE672" i="1"/>
  <c r="AF672" i="1"/>
  <c r="AG672" i="1"/>
  <c r="AI667" i="1"/>
  <c r="AM667" i="1"/>
  <c r="AH665" i="1"/>
  <c r="AJ665" i="1" s="1"/>
  <c r="AL665" i="1"/>
  <c r="AE664" i="1"/>
  <c r="AF664" i="1"/>
  <c r="AG664" i="1"/>
  <c r="AK663" i="1"/>
  <c r="AF663" i="1"/>
  <c r="AG663" i="1"/>
  <c r="AY661" i="1"/>
  <c r="AZ661" i="1"/>
  <c r="BA661" i="1"/>
  <c r="BC661" i="1"/>
  <c r="BD661" i="1"/>
  <c r="AE659" i="1"/>
  <c r="AF659" i="1"/>
  <c r="AG659" i="1"/>
  <c r="AK659" i="1"/>
  <c r="AE656" i="1"/>
  <c r="AF656" i="1"/>
  <c r="AG656" i="1"/>
  <c r="AK656" i="1"/>
  <c r="AJ610" i="1"/>
  <c r="AE600" i="1"/>
  <c r="AF600" i="1"/>
  <c r="AG600" i="1"/>
  <c r="AK600" i="1"/>
  <c r="AH589" i="1"/>
  <c r="AL589" i="1"/>
  <c r="N780" i="1"/>
  <c r="P780" i="1" s="1"/>
  <c r="R780" i="1" s="1"/>
  <c r="S780" i="1" s="1"/>
  <c r="N779" i="1"/>
  <c r="P779" i="1" s="1"/>
  <c r="R779" i="1" s="1"/>
  <c r="S779" i="1" s="1"/>
  <c r="AE758" i="1"/>
  <c r="AE754" i="1"/>
  <c r="R726" i="1"/>
  <c r="R725" i="1"/>
  <c r="BC717" i="1"/>
  <c r="AE710" i="1"/>
  <c r="AF710" i="1"/>
  <c r="AG710" i="1"/>
  <c r="AK710" i="1"/>
  <c r="AY703" i="1"/>
  <c r="BC703" i="1" s="1"/>
  <c r="AZ703" i="1"/>
  <c r="BA703" i="1"/>
  <c r="BD703" i="1"/>
  <c r="AZ696" i="1"/>
  <c r="BA696" i="1"/>
  <c r="BC696" i="1"/>
  <c r="BD696" i="1"/>
  <c r="AJ694" i="1"/>
  <c r="AH688" i="1"/>
  <c r="AL688" i="1"/>
  <c r="AI686" i="1"/>
  <c r="AJ686" i="1" s="1"/>
  <c r="AM686" i="1"/>
  <c r="AE685" i="1"/>
  <c r="AF685" i="1"/>
  <c r="AG685" i="1"/>
  <c r="AK685" i="1"/>
  <c r="AN674" i="1"/>
  <c r="AJ671" i="1"/>
  <c r="BC669" i="1"/>
  <c r="BD669" i="1"/>
  <c r="AY669" i="1"/>
  <c r="AK665" i="1"/>
  <c r="BD658" i="1"/>
  <c r="AY658" i="1"/>
  <c r="BC658" i="1" s="1"/>
  <c r="AF642" i="1"/>
  <c r="AG642" i="1"/>
  <c r="AK642" i="1"/>
  <c r="AE642" i="1"/>
  <c r="AZ635" i="1"/>
  <c r="BC635" i="1" s="1"/>
  <c r="BA635" i="1"/>
  <c r="BD635" i="1"/>
  <c r="AI610" i="1"/>
  <c r="AM610" i="1"/>
  <c r="AY599" i="1"/>
  <c r="BC599" i="1" s="1"/>
  <c r="AZ599" i="1"/>
  <c r="BA599" i="1"/>
  <c r="BD599" i="1"/>
  <c r="AE596" i="1"/>
  <c r="AF596" i="1"/>
  <c r="AG596" i="1"/>
  <c r="AK596" i="1"/>
  <c r="AG589" i="1"/>
  <c r="AK589" i="1"/>
  <c r="AF589" i="1"/>
  <c r="AD770" i="1"/>
  <c r="AD740" i="1"/>
  <c r="AD729" i="1"/>
  <c r="AM728" i="1"/>
  <c r="AE722" i="1"/>
  <c r="AF722" i="1"/>
  <c r="AG722" i="1"/>
  <c r="AW719" i="1"/>
  <c r="AX719" i="1" s="1"/>
  <c r="AY713" i="1"/>
  <c r="BC713" i="1" s="1"/>
  <c r="AZ713" i="1"/>
  <c r="BA713" i="1"/>
  <c r="BD713" i="1"/>
  <c r="AE712" i="1"/>
  <c r="AF712" i="1"/>
  <c r="AG712" i="1"/>
  <c r="AY708" i="1"/>
  <c r="BC708" i="1" s="1"/>
  <c r="AZ708" i="1"/>
  <c r="BA708" i="1"/>
  <c r="BD708" i="1"/>
  <c r="AE707" i="1"/>
  <c r="AF707" i="1"/>
  <c r="AG707" i="1"/>
  <c r="AE702" i="1"/>
  <c r="AF702" i="1"/>
  <c r="AG702" i="1"/>
  <c r="AY698" i="1"/>
  <c r="BC698" i="1" s="1"/>
  <c r="AZ698" i="1"/>
  <c r="BA698" i="1"/>
  <c r="BD698" i="1"/>
  <c r="AF688" i="1"/>
  <c r="AG688" i="1"/>
  <c r="AK688" i="1"/>
  <c r="AL686" i="1"/>
  <c r="AJ684" i="1"/>
  <c r="AY678" i="1"/>
  <c r="BC678" i="1" s="1"/>
  <c r="AZ678" i="1"/>
  <c r="BA678" i="1"/>
  <c r="BD678" i="1"/>
  <c r="AZ676" i="1"/>
  <c r="BA676" i="1"/>
  <c r="BD676" i="1"/>
  <c r="AH673" i="1"/>
  <c r="AL673" i="1"/>
  <c r="AI671" i="1"/>
  <c r="AM671" i="1"/>
  <c r="AE670" i="1"/>
  <c r="AF670" i="1"/>
  <c r="AG670" i="1"/>
  <c r="AK670" i="1"/>
  <c r="AG667" i="1"/>
  <c r="AK667" i="1"/>
  <c r="AE667" i="1"/>
  <c r="AE661" i="1"/>
  <c r="AF661" i="1"/>
  <c r="AG661" i="1"/>
  <c r="AK661" i="1"/>
  <c r="AE611" i="1"/>
  <c r="AF611" i="1"/>
  <c r="AG611" i="1"/>
  <c r="AK611" i="1"/>
  <c r="AE523" i="1"/>
  <c r="AF523" i="1"/>
  <c r="AG523" i="1"/>
  <c r="AK523" i="1"/>
  <c r="BD755" i="1"/>
  <c r="BD741" i="1"/>
  <c r="AK732" i="1"/>
  <c r="AN732" i="1" s="1"/>
  <c r="N732" i="1"/>
  <c r="P732" i="1" s="1"/>
  <c r="AV729" i="1"/>
  <c r="Q729" i="1"/>
  <c r="BB728" i="1"/>
  <c r="BA728" i="1" s="1"/>
  <c r="BC728" i="1"/>
  <c r="AE728" i="1"/>
  <c r="P723" i="1"/>
  <c r="R723" i="1" s="1"/>
  <c r="S723" i="1" s="1"/>
  <c r="AI711" i="1"/>
  <c r="AM711" i="1"/>
  <c r="AE697" i="1"/>
  <c r="AF697" i="1"/>
  <c r="AG697" i="1"/>
  <c r="AZ691" i="1"/>
  <c r="BC691" i="1" s="1"/>
  <c r="BA691" i="1"/>
  <c r="BD691" i="1"/>
  <c r="AK686" i="1"/>
  <c r="AN686" i="1" s="1"/>
  <c r="AN679" i="1"/>
  <c r="AF673" i="1"/>
  <c r="AG673" i="1"/>
  <c r="AK673" i="1"/>
  <c r="AL671" i="1"/>
  <c r="AZ640" i="1"/>
  <c r="BC640" i="1" s="1"/>
  <c r="BA640" i="1"/>
  <c r="BD640" i="1"/>
  <c r="AY640" i="1"/>
  <c r="AY627" i="1"/>
  <c r="AZ627" i="1"/>
  <c r="BA627" i="1"/>
  <c r="BC627" i="1"/>
  <c r="BD627" i="1"/>
  <c r="BC619" i="1"/>
  <c r="AL557" i="1"/>
  <c r="AH557" i="1"/>
  <c r="BD765" i="1"/>
  <c r="O760" i="1"/>
  <c r="BC755" i="1"/>
  <c r="AG748" i="1"/>
  <c r="AJ748" i="1" s="1"/>
  <c r="BC741" i="1"/>
  <c r="R733" i="1"/>
  <c r="S733" i="1" s="1"/>
  <c r="AK731" i="1"/>
  <c r="AN731" i="1" s="1"/>
  <c r="BD720" i="1"/>
  <c r="AY720" i="1"/>
  <c r="BC720" i="1" s="1"/>
  <c r="AZ720" i="1"/>
  <c r="AH713" i="1"/>
  <c r="AL713" i="1"/>
  <c r="AH708" i="1"/>
  <c r="AL708" i="1"/>
  <c r="AI706" i="1"/>
  <c r="AJ706" i="1" s="1"/>
  <c r="AM706" i="1"/>
  <c r="AN706" i="1" s="1"/>
  <c r="AF703" i="1"/>
  <c r="AG703" i="1"/>
  <c r="AK703" i="1"/>
  <c r="AI701" i="1"/>
  <c r="AJ701" i="1" s="1"/>
  <c r="AM701" i="1"/>
  <c r="AH698" i="1"/>
  <c r="AL698" i="1"/>
  <c r="AY693" i="1"/>
  <c r="AZ693" i="1"/>
  <c r="BA693" i="1"/>
  <c r="BD693" i="1"/>
  <c r="AZ681" i="1"/>
  <c r="BC681" i="1" s="1"/>
  <c r="BA681" i="1"/>
  <c r="BD681" i="1"/>
  <c r="AH678" i="1"/>
  <c r="AL678" i="1"/>
  <c r="AE677" i="1"/>
  <c r="AF677" i="1"/>
  <c r="AG677" i="1"/>
  <c r="AK671" i="1"/>
  <c r="AN671" i="1" s="1"/>
  <c r="BD668" i="1"/>
  <c r="AY668" i="1"/>
  <c r="AZ668" i="1"/>
  <c r="BA668" i="1"/>
  <c r="BC668" i="1"/>
  <c r="AL658" i="1"/>
  <c r="AH658" i="1"/>
  <c r="AJ658" i="1" s="1"/>
  <c r="AJ648" i="1"/>
  <c r="AY602" i="1"/>
  <c r="BC602" i="1" s="1"/>
  <c r="AZ602" i="1"/>
  <c r="BA602" i="1"/>
  <c r="BD602" i="1"/>
  <c r="BD732" i="1"/>
  <c r="AI732" i="1"/>
  <c r="AJ732" i="1" s="1"/>
  <c r="R732" i="1"/>
  <c r="S732" i="1" s="1"/>
  <c r="O729" i="1"/>
  <c r="P729" i="1" s="1"/>
  <c r="Q728" i="1"/>
  <c r="S728" i="1" s="1"/>
  <c r="AD727" i="1"/>
  <c r="AY721" i="1"/>
  <c r="BC721" i="1" s="1"/>
  <c r="AZ721" i="1"/>
  <c r="AF713" i="1"/>
  <c r="AG713" i="1"/>
  <c r="AK713" i="1"/>
  <c r="AK711" i="1"/>
  <c r="AE711" i="1"/>
  <c r="AF708" i="1"/>
  <c r="AG708" i="1"/>
  <c r="AK708" i="1"/>
  <c r="AL706" i="1"/>
  <c r="AY705" i="1"/>
  <c r="AZ705" i="1"/>
  <c r="BA705" i="1"/>
  <c r="BC705" i="1"/>
  <c r="BD705" i="1"/>
  <c r="AL701" i="1"/>
  <c r="AY700" i="1"/>
  <c r="BC700" i="1" s="1"/>
  <c r="AZ700" i="1"/>
  <c r="BA700" i="1"/>
  <c r="BD700" i="1"/>
  <c r="AF698" i="1"/>
  <c r="AG698" i="1"/>
  <c r="AK698" i="1"/>
  <c r="AI696" i="1"/>
  <c r="AJ696" i="1" s="1"/>
  <c r="AM696" i="1"/>
  <c r="AN696" i="1" s="1"/>
  <c r="AN694" i="1"/>
  <c r="AE692" i="1"/>
  <c r="AF692" i="1"/>
  <c r="AG692" i="1"/>
  <c r="AY683" i="1"/>
  <c r="AZ683" i="1"/>
  <c r="BA683" i="1"/>
  <c r="BC683" i="1"/>
  <c r="BD683" i="1"/>
  <c r="BA679" i="1"/>
  <c r="BC679" i="1" s="1"/>
  <c r="AF678" i="1"/>
  <c r="AG678" i="1"/>
  <c r="AK678" i="1"/>
  <c r="AJ676" i="1"/>
  <c r="BD674" i="1"/>
  <c r="AY674" i="1"/>
  <c r="BC674" i="1" s="1"/>
  <c r="AN662" i="1"/>
  <c r="AN658" i="1"/>
  <c r="AY657" i="1"/>
  <c r="BC657" i="1" s="1"/>
  <c r="AZ657" i="1"/>
  <c r="BA657" i="1"/>
  <c r="AJ653" i="1"/>
  <c r="AH650" i="1"/>
  <c r="AL650" i="1"/>
  <c r="AN650" i="1" s="1"/>
  <c r="AI630" i="1"/>
  <c r="AM630" i="1"/>
  <c r="AG709" i="1"/>
  <c r="BA660" i="1"/>
  <c r="BC660" i="1" s="1"/>
  <c r="BC649" i="1"/>
  <c r="AZ645" i="1"/>
  <c r="BC645" i="1" s="1"/>
  <c r="BA645" i="1"/>
  <c r="BD645" i="1"/>
  <c r="AY641" i="1"/>
  <c r="AZ641" i="1"/>
  <c r="AY637" i="1"/>
  <c r="BC637" i="1" s="1"/>
  <c r="AZ637" i="1"/>
  <c r="BA637" i="1"/>
  <c r="BD637" i="1"/>
  <c r="AF632" i="1"/>
  <c r="AG632" i="1"/>
  <c r="AK632" i="1"/>
  <c r="AK630" i="1"/>
  <c r="AN630" i="1" s="1"/>
  <c r="AE626" i="1"/>
  <c r="AF626" i="1"/>
  <c r="AG626" i="1"/>
  <c r="AE624" i="1"/>
  <c r="AF624" i="1"/>
  <c r="AG624" i="1"/>
  <c r="BD623" i="1"/>
  <c r="AY617" i="1"/>
  <c r="BC617" i="1" s="1"/>
  <c r="AZ617" i="1"/>
  <c r="BA617" i="1"/>
  <c r="BD617" i="1"/>
  <c r="AH612" i="1"/>
  <c r="AL612" i="1"/>
  <c r="AH610" i="1"/>
  <c r="AL610" i="1"/>
  <c r="AE609" i="1"/>
  <c r="AF609" i="1"/>
  <c r="AG609" i="1"/>
  <c r="BD608" i="1"/>
  <c r="AY606" i="1"/>
  <c r="AZ606" i="1"/>
  <c r="BA606" i="1"/>
  <c r="BC606" i="1"/>
  <c r="BD606" i="1"/>
  <c r="AE605" i="1"/>
  <c r="AF605" i="1"/>
  <c r="AG605" i="1"/>
  <c r="BC604" i="1"/>
  <c r="BD604" i="1"/>
  <c r="AZ603" i="1"/>
  <c r="BA603" i="1"/>
  <c r="BC603" i="1"/>
  <c r="BD603" i="1"/>
  <c r="AE598" i="1"/>
  <c r="AF598" i="1"/>
  <c r="AG598" i="1"/>
  <c r="AH594" i="1"/>
  <c r="AL594" i="1"/>
  <c r="AI592" i="1"/>
  <c r="AM592" i="1"/>
  <c r="AY591" i="1"/>
  <c r="AZ591" i="1"/>
  <c r="BA591" i="1"/>
  <c r="BC591" i="1"/>
  <c r="BD591" i="1"/>
  <c r="AY588" i="1"/>
  <c r="AZ588" i="1"/>
  <c r="BA588" i="1"/>
  <c r="AN585" i="1"/>
  <c r="AE579" i="1"/>
  <c r="AF579" i="1"/>
  <c r="AG579" i="1"/>
  <c r="AK579" i="1"/>
  <c r="AE561" i="1"/>
  <c r="AF561" i="1"/>
  <c r="AG561" i="1"/>
  <c r="AK561" i="1"/>
  <c r="AK552" i="1"/>
  <c r="AF552" i="1"/>
  <c r="AE552" i="1"/>
  <c r="AG552" i="1"/>
  <c r="AL547" i="1"/>
  <c r="AH547" i="1"/>
  <c r="AM448" i="1"/>
  <c r="AN448" i="1" s="1"/>
  <c r="AI448" i="1"/>
  <c r="AJ448" i="1" s="1"/>
  <c r="AF714" i="1"/>
  <c r="AZ712" i="1"/>
  <c r="BC712" i="1" s="1"/>
  <c r="AF709" i="1"/>
  <c r="AZ707" i="1"/>
  <c r="AF704" i="1"/>
  <c r="AF699" i="1"/>
  <c r="AF689" i="1"/>
  <c r="AZ687" i="1"/>
  <c r="BC687" i="1" s="1"/>
  <c r="AZ672" i="1"/>
  <c r="BC672" i="1" s="1"/>
  <c r="AF669" i="1"/>
  <c r="AY647" i="1"/>
  <c r="BC647" i="1" s="1"/>
  <c r="AZ647" i="1"/>
  <c r="BA647" i="1"/>
  <c r="BD647" i="1"/>
  <c r="AN638" i="1"/>
  <c r="AE636" i="1"/>
  <c r="AF636" i="1"/>
  <c r="AG636" i="1"/>
  <c r="AJ635" i="1"/>
  <c r="AE634" i="1"/>
  <c r="AF634" i="1"/>
  <c r="AG634" i="1"/>
  <c r="BC633" i="1"/>
  <c r="BD633" i="1"/>
  <c r="BC629" i="1"/>
  <c r="AI625" i="1"/>
  <c r="AM625" i="1"/>
  <c r="AN618" i="1"/>
  <c r="AE616" i="1"/>
  <c r="AF616" i="1"/>
  <c r="AG616" i="1"/>
  <c r="AF612" i="1"/>
  <c r="AG612" i="1"/>
  <c r="AK612" i="1"/>
  <c r="AK610" i="1"/>
  <c r="AN610" i="1" s="1"/>
  <c r="AZ607" i="1"/>
  <c r="BA607" i="1"/>
  <c r="BC607" i="1"/>
  <c r="BD607" i="1"/>
  <c r="AG594" i="1"/>
  <c r="AK594" i="1"/>
  <c r="AK592" i="1"/>
  <c r="AY584" i="1"/>
  <c r="AZ584" i="1"/>
  <c r="BA584" i="1"/>
  <c r="BD584" i="1"/>
  <c r="BA582" i="1"/>
  <c r="BC582" i="1" s="1"/>
  <c r="BD582" i="1"/>
  <c r="BD550" i="1"/>
  <c r="AZ550" i="1"/>
  <c r="AY550" i="1"/>
  <c r="BA550" i="1"/>
  <c r="BC550" i="1"/>
  <c r="AY524" i="1"/>
  <c r="BC524" i="1" s="1"/>
  <c r="AZ524" i="1"/>
  <c r="BA524" i="1"/>
  <c r="BD524" i="1"/>
  <c r="AG519" i="1"/>
  <c r="AK519" i="1"/>
  <c r="AE519" i="1"/>
  <c r="AF519" i="1"/>
  <c r="AE714" i="1"/>
  <c r="AE709" i="1"/>
  <c r="AE704" i="1"/>
  <c r="AE689" i="1"/>
  <c r="AE669" i="1"/>
  <c r="AJ655" i="1"/>
  <c r="AN653" i="1"/>
  <c r="AY652" i="1"/>
  <c r="AZ652" i="1"/>
  <c r="BA652" i="1"/>
  <c r="BC652" i="1"/>
  <c r="AN648" i="1"/>
  <c r="AE646" i="1"/>
  <c r="AF646" i="1"/>
  <c r="AG646" i="1"/>
  <c r="AE644" i="1"/>
  <c r="AF644" i="1"/>
  <c r="AG644" i="1"/>
  <c r="BC643" i="1"/>
  <c r="BD643" i="1"/>
  <c r="AI635" i="1"/>
  <c r="AM635" i="1"/>
  <c r="AY631" i="1"/>
  <c r="BC631" i="1" s="1"/>
  <c r="AZ631" i="1"/>
  <c r="AK628" i="1"/>
  <c r="AE628" i="1"/>
  <c r="AF628" i="1"/>
  <c r="AH627" i="1"/>
  <c r="AL627" i="1"/>
  <c r="AH625" i="1"/>
  <c r="AL625" i="1"/>
  <c r="AY622" i="1"/>
  <c r="BC622" i="1" s="1"/>
  <c r="AZ622" i="1"/>
  <c r="BA622" i="1"/>
  <c r="BD622" i="1"/>
  <c r="AI615" i="1"/>
  <c r="AM615" i="1"/>
  <c r="AE614" i="1"/>
  <c r="AF614" i="1"/>
  <c r="AG614" i="1"/>
  <c r="BC613" i="1"/>
  <c r="BD613" i="1"/>
  <c r="AI599" i="1"/>
  <c r="AM599" i="1"/>
  <c r="AY593" i="1"/>
  <c r="AZ593" i="1"/>
  <c r="BA593" i="1"/>
  <c r="AE586" i="1"/>
  <c r="AF586" i="1"/>
  <c r="AG586" i="1"/>
  <c r="AK586" i="1"/>
  <c r="AE583" i="1"/>
  <c r="AF583" i="1"/>
  <c r="AG583" i="1"/>
  <c r="AY564" i="1"/>
  <c r="AZ564" i="1"/>
  <c r="BA564" i="1"/>
  <c r="BD564" i="1"/>
  <c r="BC546" i="1"/>
  <c r="AI645" i="1"/>
  <c r="AM645" i="1"/>
  <c r="AH635" i="1"/>
  <c r="AL635" i="1"/>
  <c r="AF627" i="1"/>
  <c r="AG627" i="1"/>
  <c r="AK627" i="1"/>
  <c r="AK625" i="1"/>
  <c r="AL621" i="1"/>
  <c r="AH621" i="1"/>
  <c r="AH617" i="1"/>
  <c r="AL617" i="1"/>
  <c r="AH615" i="1"/>
  <c r="AJ615" i="1" s="1"/>
  <c r="AL615" i="1"/>
  <c r="AY611" i="1"/>
  <c r="BC611" i="1" s="1"/>
  <c r="AZ611" i="1"/>
  <c r="AH599" i="1"/>
  <c r="AL599" i="1"/>
  <c r="AI597" i="1"/>
  <c r="AM597" i="1"/>
  <c r="AY596" i="1"/>
  <c r="AZ596" i="1"/>
  <c r="BA596" i="1"/>
  <c r="BD596" i="1"/>
  <c r="AN590" i="1"/>
  <c r="BD555" i="1"/>
  <c r="AZ555" i="1"/>
  <c r="BA555" i="1"/>
  <c r="BC555" i="1"/>
  <c r="AZ482" i="1"/>
  <c r="AY482" i="1"/>
  <c r="BC482" i="1" s="1"/>
  <c r="BA482" i="1"/>
  <c r="BD482" i="1"/>
  <c r="AG721" i="1"/>
  <c r="AG720" i="1"/>
  <c r="AI658" i="1"/>
  <c r="AL655" i="1"/>
  <c r="AE654" i="1"/>
  <c r="AF654" i="1"/>
  <c r="AG654" i="1"/>
  <c r="AZ650" i="1"/>
  <c r="BC650" i="1" s="1"/>
  <c r="BA650" i="1"/>
  <c r="BD650" i="1"/>
  <c r="AH647" i="1"/>
  <c r="AL647" i="1"/>
  <c r="BD646" i="1"/>
  <c r="AH645" i="1"/>
  <c r="AJ645" i="1" s="1"/>
  <c r="AL645" i="1"/>
  <c r="AY642" i="1"/>
  <c r="BC642" i="1" s="1"/>
  <c r="AZ642" i="1"/>
  <c r="BA642" i="1"/>
  <c r="BD642" i="1"/>
  <c r="AF637" i="1"/>
  <c r="AG637" i="1"/>
  <c r="AK637" i="1"/>
  <c r="AK635" i="1"/>
  <c r="AJ633" i="1"/>
  <c r="AF617" i="1"/>
  <c r="AG617" i="1"/>
  <c r="AK617" i="1"/>
  <c r="AK615" i="1"/>
  <c r="AG599" i="1"/>
  <c r="AJ599" i="1" s="1"/>
  <c r="AK599" i="1"/>
  <c r="AN599" i="1" s="1"/>
  <c r="AK597" i="1"/>
  <c r="AE591" i="1"/>
  <c r="AF591" i="1"/>
  <c r="AG591" i="1"/>
  <c r="AK591" i="1"/>
  <c r="AY589" i="1"/>
  <c r="AZ589" i="1"/>
  <c r="BA589" i="1"/>
  <c r="BC589" i="1"/>
  <c r="BD589" i="1"/>
  <c r="BA587" i="1"/>
  <c r="BC587" i="1"/>
  <c r="BD587" i="1"/>
  <c r="AI584" i="1"/>
  <c r="AM584" i="1"/>
  <c r="BD545" i="1"/>
  <c r="AY545" i="1"/>
  <c r="AZ545" i="1"/>
  <c r="BA545" i="1"/>
  <c r="AF721" i="1"/>
  <c r="AF720" i="1"/>
  <c r="AK655" i="1"/>
  <c r="AK652" i="1"/>
  <c r="AF647" i="1"/>
  <c r="AG647" i="1"/>
  <c r="AK647" i="1"/>
  <c r="BC646" i="1"/>
  <c r="AK645" i="1"/>
  <c r="AN645" i="1" s="1"/>
  <c r="AE641" i="1"/>
  <c r="AF641" i="1"/>
  <c r="AG641" i="1"/>
  <c r="AE639" i="1"/>
  <c r="AF639" i="1"/>
  <c r="AG639" i="1"/>
  <c r="BC638" i="1"/>
  <c r="BD638" i="1"/>
  <c r="BC634" i="1"/>
  <c r="AZ630" i="1"/>
  <c r="BA630" i="1"/>
  <c r="BC630" i="1"/>
  <c r="BD630" i="1"/>
  <c r="AY626" i="1"/>
  <c r="BC626" i="1" s="1"/>
  <c r="AZ626" i="1"/>
  <c r="AK623" i="1"/>
  <c r="AE623" i="1"/>
  <c r="AF623" i="1"/>
  <c r="AH622" i="1"/>
  <c r="AL622" i="1"/>
  <c r="AE619" i="1"/>
  <c r="AF619" i="1"/>
  <c r="AG619" i="1"/>
  <c r="BC618" i="1"/>
  <c r="BD618" i="1"/>
  <c r="AJ613" i="1"/>
  <c r="P608" i="1"/>
  <c r="R608" i="1" s="1"/>
  <c r="P604" i="1"/>
  <c r="R604" i="1" s="1"/>
  <c r="AY598" i="1"/>
  <c r="AZ598" i="1"/>
  <c r="BA598" i="1"/>
  <c r="AN595" i="1"/>
  <c r="AE588" i="1"/>
  <c r="AF588" i="1"/>
  <c r="AG588" i="1"/>
  <c r="AH584" i="1"/>
  <c r="AL584" i="1"/>
  <c r="AI582" i="1"/>
  <c r="AM582" i="1"/>
  <c r="AY581" i="1"/>
  <c r="BC581" i="1" s="1"/>
  <c r="AZ581" i="1"/>
  <c r="BA581" i="1"/>
  <c r="BD581" i="1"/>
  <c r="AJ578" i="1"/>
  <c r="BA577" i="1"/>
  <c r="BC577" i="1"/>
  <c r="BD577" i="1"/>
  <c r="AY577" i="1"/>
  <c r="AZ577" i="1"/>
  <c r="AY559" i="1"/>
  <c r="AZ559" i="1"/>
  <c r="BA559" i="1"/>
  <c r="BC559" i="1"/>
  <c r="BD559" i="1"/>
  <c r="AI512" i="1"/>
  <c r="AM512" i="1"/>
  <c r="BD667" i="1"/>
  <c r="BC653" i="1"/>
  <c r="BD653" i="1"/>
  <c r="BD651" i="1"/>
  <c r="AE651" i="1"/>
  <c r="AF651" i="1"/>
  <c r="AJ650" i="1"/>
  <c r="AE649" i="1"/>
  <c r="AF649" i="1"/>
  <c r="AG649" i="1"/>
  <c r="BC648" i="1"/>
  <c r="BD648" i="1"/>
  <c r="AI640" i="1"/>
  <c r="AM640" i="1"/>
  <c r="AY636" i="1"/>
  <c r="AZ636" i="1"/>
  <c r="AY632" i="1"/>
  <c r="BC632" i="1" s="1"/>
  <c r="AZ632" i="1"/>
  <c r="BA632" i="1"/>
  <c r="BD632" i="1"/>
  <c r="AK626" i="1"/>
  <c r="AF622" i="1"/>
  <c r="AG622" i="1"/>
  <c r="AK622" i="1"/>
  <c r="AI620" i="1"/>
  <c r="AM620" i="1"/>
  <c r="AY616" i="1"/>
  <c r="AZ616" i="1"/>
  <c r="Q608" i="1"/>
  <c r="AD608" i="1"/>
  <c r="N603" i="1"/>
  <c r="O603" i="1"/>
  <c r="BA592" i="1"/>
  <c r="BC592" i="1"/>
  <c r="BD592" i="1"/>
  <c r="AG584" i="1"/>
  <c r="AJ584" i="1" s="1"/>
  <c r="AK584" i="1"/>
  <c r="AK582" i="1"/>
  <c r="AI577" i="1"/>
  <c r="AM577" i="1"/>
  <c r="AF494" i="1"/>
  <c r="AE494" i="1"/>
  <c r="AG494" i="1"/>
  <c r="AK494" i="1"/>
  <c r="AF652" i="1"/>
  <c r="AG652" i="1"/>
  <c r="AI650" i="1"/>
  <c r="AM650" i="1"/>
  <c r="AY646" i="1"/>
  <c r="AZ646" i="1"/>
  <c r="AK643" i="1"/>
  <c r="AE643" i="1"/>
  <c r="AF643" i="1"/>
  <c r="AH640" i="1"/>
  <c r="AJ640" i="1" s="1"/>
  <c r="AL640" i="1"/>
  <c r="AN640" i="1" s="1"/>
  <c r="AK636" i="1"/>
  <c r="AN633" i="1"/>
  <c r="AE631" i="1"/>
  <c r="AF631" i="1"/>
  <c r="AG631" i="1"/>
  <c r="AE629" i="1"/>
  <c r="AF629" i="1"/>
  <c r="AG629" i="1"/>
  <c r="BC628" i="1"/>
  <c r="BD628" i="1"/>
  <c r="BA623" i="1"/>
  <c r="BC623" i="1" s="1"/>
  <c r="AH620" i="1"/>
  <c r="AJ620" i="1" s="1"/>
  <c r="AL620" i="1"/>
  <c r="AK616" i="1"/>
  <c r="AY612" i="1"/>
  <c r="AZ612" i="1"/>
  <c r="BA612" i="1"/>
  <c r="BC612" i="1"/>
  <c r="BD612" i="1"/>
  <c r="BA608" i="1"/>
  <c r="BC608" i="1" s="1"/>
  <c r="N607" i="1"/>
  <c r="O607" i="1"/>
  <c r="BA604" i="1"/>
  <c r="AK598" i="1"/>
  <c r="AE593" i="1"/>
  <c r="AF593" i="1"/>
  <c r="AG593" i="1"/>
  <c r="AY583" i="1"/>
  <c r="BC583" i="1" s="1"/>
  <c r="AZ583" i="1"/>
  <c r="BA583" i="1"/>
  <c r="AN580" i="1"/>
  <c r="AH577" i="1"/>
  <c r="AL577" i="1"/>
  <c r="BA572" i="1"/>
  <c r="BD572" i="1"/>
  <c r="AY572" i="1"/>
  <c r="AZ572" i="1"/>
  <c r="BD570" i="1"/>
  <c r="AY570" i="1"/>
  <c r="BC570" i="1" s="1"/>
  <c r="AZ570" i="1"/>
  <c r="BA570" i="1"/>
  <c r="AN569" i="1"/>
  <c r="AY554" i="1"/>
  <c r="AZ554" i="1"/>
  <c r="BA554" i="1"/>
  <c r="BC554" i="1"/>
  <c r="BD554" i="1"/>
  <c r="AE566" i="1"/>
  <c r="AF566" i="1"/>
  <c r="AG566" i="1"/>
  <c r="AK557" i="1"/>
  <c r="AF557" i="1"/>
  <c r="AI544" i="1"/>
  <c r="AM544" i="1"/>
  <c r="BA542" i="1"/>
  <c r="BD542" i="1"/>
  <c r="AL540" i="1"/>
  <c r="AH540" i="1"/>
  <c r="AJ540" i="1" s="1"/>
  <c r="AL535" i="1"/>
  <c r="AN535" i="1" s="1"/>
  <c r="AH535" i="1"/>
  <c r="AJ535" i="1" s="1"/>
  <c r="AL530" i="1"/>
  <c r="AH530" i="1"/>
  <c r="AJ530" i="1" s="1"/>
  <c r="AI524" i="1"/>
  <c r="AM524" i="1"/>
  <c r="AJ508" i="1"/>
  <c r="AF504" i="1"/>
  <c r="AK504" i="1"/>
  <c r="AE504" i="1"/>
  <c r="BC495" i="1"/>
  <c r="AY495" i="1"/>
  <c r="AZ495" i="1"/>
  <c r="BA495" i="1"/>
  <c r="BD495" i="1"/>
  <c r="AI493" i="1"/>
  <c r="AM493" i="1"/>
  <c r="AH489" i="1"/>
  <c r="AL489" i="1"/>
  <c r="AN487" i="1"/>
  <c r="AZ481" i="1"/>
  <c r="BC481" i="1" s="1"/>
  <c r="BA481" i="1"/>
  <c r="BD481" i="1"/>
  <c r="AZ475" i="1"/>
  <c r="BA475" i="1"/>
  <c r="AY475" i="1"/>
  <c r="BC475" i="1" s="1"/>
  <c r="BD475" i="1"/>
  <c r="AL448" i="1"/>
  <c r="AY447" i="1"/>
  <c r="AZ447" i="1"/>
  <c r="BA447" i="1"/>
  <c r="BC447" i="1"/>
  <c r="BD447" i="1"/>
  <c r="AH442" i="1"/>
  <c r="AL442" i="1"/>
  <c r="AM578" i="1"/>
  <c r="AK577" i="1"/>
  <c r="AN577" i="1" s="1"/>
  <c r="AK562" i="1"/>
  <c r="AF562" i="1"/>
  <c r="BD560" i="1"/>
  <c r="AZ560" i="1"/>
  <c r="BC560" i="1" s="1"/>
  <c r="AN554" i="1"/>
  <c r="AY551" i="1"/>
  <c r="BC551" i="1" s="1"/>
  <c r="AZ551" i="1"/>
  <c r="AE543" i="1"/>
  <c r="AF543" i="1"/>
  <c r="AN540" i="1"/>
  <c r="AY539" i="1"/>
  <c r="AZ539" i="1"/>
  <c r="BA539" i="1"/>
  <c r="AY534" i="1"/>
  <c r="AZ534" i="1"/>
  <c r="BA534" i="1"/>
  <c r="BC534" i="1"/>
  <c r="AN530" i="1"/>
  <c r="AY529" i="1"/>
  <c r="BC529" i="1" s="1"/>
  <c r="AZ529" i="1"/>
  <c r="BA529" i="1"/>
  <c r="AH524" i="1"/>
  <c r="AL524" i="1"/>
  <c r="AN514" i="1"/>
  <c r="AY506" i="1"/>
  <c r="BC506" i="1" s="1"/>
  <c r="AZ506" i="1"/>
  <c r="BA506" i="1"/>
  <c r="BD506" i="1"/>
  <c r="AY498" i="1"/>
  <c r="AZ498" i="1"/>
  <c r="BA498" i="1"/>
  <c r="BC498" i="1"/>
  <c r="BD498" i="1"/>
  <c r="AY457" i="1"/>
  <c r="BC457" i="1" s="1"/>
  <c r="AZ457" i="1"/>
  <c r="BA457" i="1"/>
  <c r="BD457" i="1"/>
  <c r="BD453" i="1"/>
  <c r="AZ453" i="1"/>
  <c r="AY453" i="1"/>
  <c r="BC453" i="1" s="1"/>
  <c r="BA453" i="1"/>
  <c r="AY449" i="1"/>
  <c r="BC449" i="1" s="1"/>
  <c r="AZ449" i="1"/>
  <c r="BA449" i="1"/>
  <c r="BD449" i="1"/>
  <c r="AK436" i="1"/>
  <c r="AF436" i="1"/>
  <c r="AG436" i="1"/>
  <c r="AE436" i="1"/>
  <c r="AY425" i="1"/>
  <c r="BC425" i="1" s="1"/>
  <c r="AZ425" i="1"/>
  <c r="BA425" i="1"/>
  <c r="BD425" i="1"/>
  <c r="AE597" i="1"/>
  <c r="AY595" i="1"/>
  <c r="BC595" i="1" s="1"/>
  <c r="AE592" i="1"/>
  <c r="AE587" i="1"/>
  <c r="AY585" i="1"/>
  <c r="BC585" i="1" s="1"/>
  <c r="AE582" i="1"/>
  <c r="AY580" i="1"/>
  <c r="BC580" i="1" s="1"/>
  <c r="AY578" i="1"/>
  <c r="BC578" i="1" s="1"/>
  <c r="AE576" i="1"/>
  <c r="AF576" i="1"/>
  <c r="AG576" i="1"/>
  <c r="AK567" i="1"/>
  <c r="AF567" i="1"/>
  <c r="BD565" i="1"/>
  <c r="AZ565" i="1"/>
  <c r="BC565" i="1" s="1"/>
  <c r="AN559" i="1"/>
  <c r="AY556" i="1"/>
  <c r="BC556" i="1" s="1"/>
  <c r="AZ556" i="1"/>
  <c r="BA547" i="1"/>
  <c r="BC547" i="1"/>
  <c r="BD547" i="1"/>
  <c r="AE526" i="1"/>
  <c r="AF526" i="1"/>
  <c r="AG526" i="1"/>
  <c r="AK526" i="1"/>
  <c r="AL513" i="1"/>
  <c r="AH513" i="1"/>
  <c r="AJ513" i="1" s="1"/>
  <c r="BC505" i="1"/>
  <c r="AZ505" i="1"/>
  <c r="BA505" i="1"/>
  <c r="BD505" i="1"/>
  <c r="AZ497" i="1"/>
  <c r="BC497" i="1" s="1"/>
  <c r="BD497" i="1"/>
  <c r="AF489" i="1"/>
  <c r="AK489" i="1"/>
  <c r="AE482" i="1"/>
  <c r="AF482" i="1"/>
  <c r="AG482" i="1"/>
  <c r="AK482" i="1"/>
  <c r="AH479" i="1"/>
  <c r="AL479" i="1"/>
  <c r="AJ463" i="1"/>
  <c r="AH460" i="1"/>
  <c r="AL460" i="1"/>
  <c r="AK421" i="1"/>
  <c r="AE421" i="1"/>
  <c r="AF421" i="1"/>
  <c r="AG421" i="1"/>
  <c r="AY420" i="1"/>
  <c r="BD420" i="1"/>
  <c r="BA420" i="1"/>
  <c r="BC420" i="1"/>
  <c r="AI403" i="1"/>
  <c r="AM403" i="1"/>
  <c r="AN564" i="1"/>
  <c r="AY561" i="1"/>
  <c r="BC561" i="1" s="1"/>
  <c r="AZ561" i="1"/>
  <c r="BA552" i="1"/>
  <c r="BC552" i="1" s="1"/>
  <c r="BD552" i="1"/>
  <c r="AE548" i="1"/>
  <c r="AF548" i="1"/>
  <c r="AJ544" i="1"/>
  <c r="BC543" i="1"/>
  <c r="AN539" i="1"/>
  <c r="BA537" i="1"/>
  <c r="BC537" i="1" s="1"/>
  <c r="BD537" i="1"/>
  <c r="BA532" i="1"/>
  <c r="BC532" i="1"/>
  <c r="BD532" i="1"/>
  <c r="BA527" i="1"/>
  <c r="BC527" i="1"/>
  <c r="BD527" i="1"/>
  <c r="BD525" i="1"/>
  <c r="AY525" i="1"/>
  <c r="BC525" i="1" s="1"/>
  <c r="AZ525" i="1"/>
  <c r="AG524" i="1"/>
  <c r="AK524" i="1"/>
  <c r="AN524" i="1" s="1"/>
  <c r="AZ502" i="1"/>
  <c r="AY502" i="1"/>
  <c r="BC502" i="1" s="1"/>
  <c r="BA502" i="1"/>
  <c r="BD502" i="1"/>
  <c r="AI497" i="1"/>
  <c r="AM497" i="1"/>
  <c r="AJ488" i="1"/>
  <c r="AZ483" i="1"/>
  <c r="BC483" i="1" s="1"/>
  <c r="AY483" i="1"/>
  <c r="BA483" i="1"/>
  <c r="BD483" i="1"/>
  <c r="AF476" i="1"/>
  <c r="AG476" i="1"/>
  <c r="AE476" i="1"/>
  <c r="AK476" i="1"/>
  <c r="AY467" i="1"/>
  <c r="AZ467" i="1"/>
  <c r="BD467" i="1"/>
  <c r="AI463" i="1"/>
  <c r="AM463" i="1"/>
  <c r="AH444" i="1"/>
  <c r="AL444" i="1"/>
  <c r="BC443" i="1"/>
  <c r="BD443" i="1"/>
  <c r="AZ443" i="1"/>
  <c r="BA443" i="1"/>
  <c r="AL435" i="1"/>
  <c r="AH435" i="1"/>
  <c r="AH359" i="1"/>
  <c r="AL359" i="1"/>
  <c r="AZ659" i="1"/>
  <c r="BC659" i="1" s="1"/>
  <c r="AZ649" i="1"/>
  <c r="AZ644" i="1"/>
  <c r="BC644" i="1" s="1"/>
  <c r="AZ639" i="1"/>
  <c r="BC639" i="1" s="1"/>
  <c r="AZ634" i="1"/>
  <c r="AZ629" i="1"/>
  <c r="AZ624" i="1"/>
  <c r="BC624" i="1" s="1"/>
  <c r="AF621" i="1"/>
  <c r="AZ619" i="1"/>
  <c r="AK575" i="1"/>
  <c r="AN575" i="1" s="1"/>
  <c r="AJ569" i="1"/>
  <c r="AY566" i="1"/>
  <c r="AZ566" i="1"/>
  <c r="BA557" i="1"/>
  <c r="BC557" i="1"/>
  <c r="BD557" i="1"/>
  <c r="AE553" i="1"/>
  <c r="AF553" i="1"/>
  <c r="AJ549" i="1"/>
  <c r="BC548" i="1"/>
  <c r="AE541" i="1"/>
  <c r="AF541" i="1"/>
  <c r="AG541" i="1"/>
  <c r="AK541" i="1"/>
  <c r="AI539" i="1"/>
  <c r="AJ539" i="1" s="1"/>
  <c r="AM539" i="1"/>
  <c r="AE538" i="1"/>
  <c r="AF538" i="1"/>
  <c r="AE536" i="1"/>
  <c r="AF536" i="1"/>
  <c r="AG536" i="1"/>
  <c r="AK536" i="1"/>
  <c r="AI534" i="1"/>
  <c r="AM534" i="1"/>
  <c r="AE533" i="1"/>
  <c r="AF533" i="1"/>
  <c r="AE531" i="1"/>
  <c r="AF531" i="1"/>
  <c r="AG531" i="1"/>
  <c r="AK531" i="1"/>
  <c r="AI529" i="1"/>
  <c r="AJ529" i="1" s="1"/>
  <c r="AM529" i="1"/>
  <c r="AN529" i="1" s="1"/>
  <c r="AE528" i="1"/>
  <c r="AF528" i="1"/>
  <c r="AY519" i="1"/>
  <c r="BC519" i="1" s="1"/>
  <c r="AZ519" i="1"/>
  <c r="BA519" i="1"/>
  <c r="BD519" i="1"/>
  <c r="AZ512" i="1"/>
  <c r="AY512" i="1"/>
  <c r="BC512" i="1" s="1"/>
  <c r="AF506" i="1"/>
  <c r="AE506" i="1"/>
  <c r="AG506" i="1"/>
  <c r="AK506" i="1"/>
  <c r="AL505" i="1"/>
  <c r="AH505" i="1"/>
  <c r="AH497" i="1"/>
  <c r="AL497" i="1"/>
  <c r="AN488" i="1"/>
  <c r="AY472" i="1"/>
  <c r="BC472" i="1" s="1"/>
  <c r="AZ472" i="1"/>
  <c r="BD472" i="1"/>
  <c r="BA472" i="1"/>
  <c r="AE383" i="1"/>
  <c r="AF383" i="1"/>
  <c r="AG383" i="1"/>
  <c r="AK383" i="1"/>
  <c r="AY574" i="1"/>
  <c r="BC574" i="1" s="1"/>
  <c r="AZ574" i="1"/>
  <c r="BA574" i="1"/>
  <c r="AE571" i="1"/>
  <c r="AF571" i="1"/>
  <c r="AG571" i="1"/>
  <c r="AL570" i="1"/>
  <c r="BA562" i="1"/>
  <c r="BC562" i="1" s="1"/>
  <c r="BD562" i="1"/>
  <c r="AE558" i="1"/>
  <c r="AF558" i="1"/>
  <c r="AJ554" i="1"/>
  <c r="BC553" i="1"/>
  <c r="AL550" i="1"/>
  <c r="AH550" i="1"/>
  <c r="AJ550" i="1" s="1"/>
  <c r="AL545" i="1"/>
  <c r="AH545" i="1"/>
  <c r="AJ545" i="1" s="1"/>
  <c r="AK542" i="1"/>
  <c r="AE542" i="1"/>
  <c r="AF542" i="1"/>
  <c r="BD540" i="1"/>
  <c r="AY540" i="1"/>
  <c r="BC540" i="1" s="1"/>
  <c r="AZ540" i="1"/>
  <c r="AH539" i="1"/>
  <c r="AL539" i="1"/>
  <c r="BD535" i="1"/>
  <c r="AY535" i="1"/>
  <c r="BC535" i="1" s="1"/>
  <c r="AZ535" i="1"/>
  <c r="AH534" i="1"/>
  <c r="AL534" i="1"/>
  <c r="AN534" i="1" s="1"/>
  <c r="BD530" i="1"/>
  <c r="AY530" i="1"/>
  <c r="BC530" i="1" s="1"/>
  <c r="AZ530" i="1"/>
  <c r="AH529" i="1"/>
  <c r="AL529" i="1"/>
  <c r="AN520" i="1"/>
  <c r="AZ513" i="1"/>
  <c r="BA513" i="1"/>
  <c r="BC513" i="1"/>
  <c r="BD513" i="1"/>
  <c r="AG512" i="1"/>
  <c r="AL510" i="1"/>
  <c r="AN510" i="1" s="1"/>
  <c r="AH510" i="1"/>
  <c r="AZ509" i="1"/>
  <c r="BA509" i="1"/>
  <c r="BC509" i="1"/>
  <c r="BD509" i="1"/>
  <c r="AF505" i="1"/>
  <c r="AG505" i="1"/>
  <c r="AK505" i="1"/>
  <c r="AH492" i="1"/>
  <c r="AL492" i="1"/>
  <c r="AY490" i="1"/>
  <c r="AZ490" i="1"/>
  <c r="BA490" i="1"/>
  <c r="BD490" i="1"/>
  <c r="AL424" i="1"/>
  <c r="AH424" i="1"/>
  <c r="AH415" i="1"/>
  <c r="AL415" i="1"/>
  <c r="BD414" i="1"/>
  <c r="AZ414" i="1"/>
  <c r="BA414" i="1"/>
  <c r="AK578" i="1"/>
  <c r="AN578" i="1" s="1"/>
  <c r="AM573" i="1"/>
  <c r="AN573" i="1" s="1"/>
  <c r="AK572" i="1"/>
  <c r="AN572" i="1" s="1"/>
  <c r="AK570" i="1"/>
  <c r="AY569" i="1"/>
  <c r="AZ569" i="1"/>
  <c r="BA569" i="1"/>
  <c r="BC569" i="1"/>
  <c r="BA567" i="1"/>
  <c r="BC567" i="1" s="1"/>
  <c r="BD567" i="1"/>
  <c r="AE563" i="1"/>
  <c r="AF563" i="1"/>
  <c r="AJ559" i="1"/>
  <c r="BC558" i="1"/>
  <c r="AL555" i="1"/>
  <c r="AH555" i="1"/>
  <c r="AJ555" i="1" s="1"/>
  <c r="AK550" i="1"/>
  <c r="AN550" i="1" s="1"/>
  <c r="AY549" i="1"/>
  <c r="BC549" i="1" s="1"/>
  <c r="AZ549" i="1"/>
  <c r="BA549" i="1"/>
  <c r="AG547" i="1"/>
  <c r="AK545" i="1"/>
  <c r="AY544" i="1"/>
  <c r="AZ544" i="1"/>
  <c r="BA544" i="1"/>
  <c r="BC544" i="1"/>
  <c r="AZ522" i="1"/>
  <c r="AZ517" i="1"/>
  <c r="AY517" i="1"/>
  <c r="BC517" i="1" s="1"/>
  <c r="BA517" i="1"/>
  <c r="BD517" i="1"/>
  <c r="AF509" i="1"/>
  <c r="AE509" i="1"/>
  <c r="AG509" i="1"/>
  <c r="AK509" i="1"/>
  <c r="AE502" i="1"/>
  <c r="AF502" i="1"/>
  <c r="AG502" i="1"/>
  <c r="AK502" i="1"/>
  <c r="AG497" i="1"/>
  <c r="AJ497" i="1" s="1"/>
  <c r="AK497" i="1"/>
  <c r="AN497" i="1" s="1"/>
  <c r="AZ494" i="1"/>
  <c r="AY494" i="1"/>
  <c r="BC494" i="1" s="1"/>
  <c r="BA494" i="1"/>
  <c r="BD494" i="1"/>
  <c r="AH440" i="1"/>
  <c r="AL440" i="1"/>
  <c r="AZ413" i="1"/>
  <c r="BA413" i="1"/>
  <c r="BD413" i="1"/>
  <c r="AY413" i="1"/>
  <c r="AE568" i="1"/>
  <c r="AF568" i="1"/>
  <c r="AK566" i="1"/>
  <c r="AJ564" i="1"/>
  <c r="BC563" i="1"/>
  <c r="AL560" i="1"/>
  <c r="AN560" i="1" s="1"/>
  <c r="AH560" i="1"/>
  <c r="AJ560" i="1" s="1"/>
  <c r="AK555" i="1"/>
  <c r="AN555" i="1" s="1"/>
  <c r="AE551" i="1"/>
  <c r="AF551" i="1"/>
  <c r="AG551" i="1"/>
  <c r="AK543" i="1"/>
  <c r="AJ534" i="1"/>
  <c r="AE521" i="1"/>
  <c r="AF521" i="1"/>
  <c r="AG521" i="1"/>
  <c r="AK521" i="1"/>
  <c r="AY503" i="1"/>
  <c r="AZ503" i="1"/>
  <c r="BA503" i="1"/>
  <c r="BC503" i="1"/>
  <c r="BD503" i="1"/>
  <c r="AE490" i="1"/>
  <c r="AF490" i="1"/>
  <c r="AG490" i="1"/>
  <c r="AK490" i="1"/>
  <c r="AH466" i="1"/>
  <c r="AZ455" i="1"/>
  <c r="BA455" i="1"/>
  <c r="BC455" i="1"/>
  <c r="BD455" i="1"/>
  <c r="AY455" i="1"/>
  <c r="AF452" i="1"/>
  <c r="AG452" i="1"/>
  <c r="AK452" i="1"/>
  <c r="AE452" i="1"/>
  <c r="AK440" i="1"/>
  <c r="AF440" i="1"/>
  <c r="AG440" i="1"/>
  <c r="AL406" i="1"/>
  <c r="AH406" i="1"/>
  <c r="AI578" i="1"/>
  <c r="AG577" i="1"/>
  <c r="AK576" i="1"/>
  <c r="AM574" i="1"/>
  <c r="AN574" i="1" s="1"/>
  <c r="AY571" i="1"/>
  <c r="AZ571" i="1"/>
  <c r="AL565" i="1"/>
  <c r="AN565" i="1" s="1"/>
  <c r="AH565" i="1"/>
  <c r="AJ565" i="1" s="1"/>
  <c r="AH562" i="1"/>
  <c r="AG557" i="1"/>
  <c r="AE556" i="1"/>
  <c r="AF556" i="1"/>
  <c r="AG556" i="1"/>
  <c r="BD551" i="1"/>
  <c r="AM549" i="1"/>
  <c r="AN549" i="1" s="1"/>
  <c r="AK548" i="1"/>
  <c r="AK547" i="1"/>
  <c r="AF547" i="1"/>
  <c r="AE546" i="1"/>
  <c r="AF546" i="1"/>
  <c r="AG546" i="1"/>
  <c r="AL544" i="1"/>
  <c r="AN544" i="1" s="1"/>
  <c r="AZ542" i="1"/>
  <c r="BC542" i="1" s="1"/>
  <c r="BA522" i="1"/>
  <c r="BD522" i="1"/>
  <c r="AE517" i="1"/>
  <c r="AF517" i="1"/>
  <c r="AG517" i="1"/>
  <c r="AK517" i="1"/>
  <c r="AK512" i="1"/>
  <c r="AE512" i="1"/>
  <c r="AN507" i="1"/>
  <c r="AG504" i="1"/>
  <c r="AH501" i="1"/>
  <c r="AJ501" i="1" s="1"/>
  <c r="AL501" i="1"/>
  <c r="AN499" i="1"/>
  <c r="BC493" i="1"/>
  <c r="BD493" i="1"/>
  <c r="AY493" i="1"/>
  <c r="AZ445" i="1"/>
  <c r="BA445" i="1"/>
  <c r="BC445" i="1"/>
  <c r="BD445" i="1"/>
  <c r="AZ433" i="1"/>
  <c r="BA433" i="1"/>
  <c r="AY433" i="1"/>
  <c r="BC433" i="1" s="1"/>
  <c r="BD433" i="1"/>
  <c r="AH418" i="1"/>
  <c r="AL418" i="1"/>
  <c r="AF537" i="1"/>
  <c r="AF532" i="1"/>
  <c r="AF527" i="1"/>
  <c r="AH525" i="1"/>
  <c r="AJ525" i="1" s="1"/>
  <c r="AF522" i="1"/>
  <c r="AZ520" i="1"/>
  <c r="AH520" i="1"/>
  <c r="AJ520" i="1" s="1"/>
  <c r="AZ516" i="1"/>
  <c r="AE516" i="1"/>
  <c r="BA515" i="1"/>
  <c r="BC515" i="1" s="1"/>
  <c r="AG515" i="1"/>
  <c r="AZ508" i="1"/>
  <c r="AI507" i="1"/>
  <c r="AJ507" i="1" s="1"/>
  <c r="BA504" i="1"/>
  <c r="AI503" i="1"/>
  <c r="AJ503" i="1" s="1"/>
  <c r="AY501" i="1"/>
  <c r="BC501" i="1" s="1"/>
  <c r="AZ500" i="1"/>
  <c r="AF500" i="1"/>
  <c r="AH496" i="1"/>
  <c r="AJ496" i="1" s="1"/>
  <c r="AL493" i="1"/>
  <c r="AN493" i="1" s="1"/>
  <c r="BD492" i="1"/>
  <c r="AG492" i="1"/>
  <c r="AN491" i="1"/>
  <c r="AY489" i="1"/>
  <c r="BC489" i="1" s="1"/>
  <c r="AJ487" i="1"/>
  <c r="AH486" i="1"/>
  <c r="AG480" i="1"/>
  <c r="BC478" i="1"/>
  <c r="BD478" i="1"/>
  <c r="AZ478" i="1"/>
  <c r="BD476" i="1"/>
  <c r="AK475" i="1"/>
  <c r="AH474" i="1"/>
  <c r="AL474" i="1"/>
  <c r="AL472" i="1"/>
  <c r="AF471" i="1"/>
  <c r="AG471" i="1"/>
  <c r="BA468" i="1"/>
  <c r="AZ465" i="1"/>
  <c r="BC465" i="1" s="1"/>
  <c r="BA465" i="1"/>
  <c r="AL463" i="1"/>
  <c r="AN463" i="1" s="1"/>
  <c r="AL457" i="1"/>
  <c r="AE456" i="1"/>
  <c r="AF456" i="1"/>
  <c r="AG456" i="1"/>
  <c r="AI453" i="1"/>
  <c r="AF442" i="1"/>
  <c r="AG442" i="1"/>
  <c r="AK442" i="1"/>
  <c r="AY439" i="1"/>
  <c r="BC439" i="1" s="1"/>
  <c r="AZ439" i="1"/>
  <c r="BA439" i="1"/>
  <c r="AN438" i="1"/>
  <c r="AL433" i="1"/>
  <c r="AI431" i="1"/>
  <c r="AM431" i="1"/>
  <c r="AY429" i="1"/>
  <c r="BC429" i="1" s="1"/>
  <c r="AZ429" i="1"/>
  <c r="BA429" i="1"/>
  <c r="BD429" i="1"/>
  <c r="AL425" i="1"/>
  <c r="AF414" i="1"/>
  <c r="AE414" i="1"/>
  <c r="AG414" i="1"/>
  <c r="AK414" i="1"/>
  <c r="AM407" i="1"/>
  <c r="AN407" i="1" s="1"/>
  <c r="AK396" i="1"/>
  <c r="AF396" i="1"/>
  <c r="AG396" i="1"/>
  <c r="AE396" i="1"/>
  <c r="AL389" i="1"/>
  <c r="AH389" i="1"/>
  <c r="AE537" i="1"/>
  <c r="AE532" i="1"/>
  <c r="AE527" i="1"/>
  <c r="AE522" i="1"/>
  <c r="AY520" i="1"/>
  <c r="BC520" i="1" s="1"/>
  <c r="AY516" i="1"/>
  <c r="BC516" i="1" s="1"/>
  <c r="AF515" i="1"/>
  <c r="AH511" i="1"/>
  <c r="AJ511" i="1" s="1"/>
  <c r="AY508" i="1"/>
  <c r="AY504" i="1"/>
  <c r="AE500" i="1"/>
  <c r="AN498" i="1"/>
  <c r="BA492" i="1"/>
  <c r="AF492" i="1"/>
  <c r="BA488" i="1"/>
  <c r="BC488" i="1" s="1"/>
  <c r="AL488" i="1"/>
  <c r="AH488" i="1"/>
  <c r="AJ486" i="1"/>
  <c r="AG485" i="1"/>
  <c r="AE480" i="1"/>
  <c r="BA476" i="1"/>
  <c r="AJ475" i="1"/>
  <c r="BD473" i="1"/>
  <c r="AZ473" i="1"/>
  <c r="BC473" i="1" s="1"/>
  <c r="AH469" i="1"/>
  <c r="AL469" i="1"/>
  <c r="AL467" i="1"/>
  <c r="AF466" i="1"/>
  <c r="AG466" i="1"/>
  <c r="AY462" i="1"/>
  <c r="AZ462" i="1"/>
  <c r="BD462" i="1"/>
  <c r="AH459" i="1"/>
  <c r="AL459" i="1"/>
  <c r="AH455" i="1"/>
  <c r="AL455" i="1"/>
  <c r="AE446" i="1"/>
  <c r="AF446" i="1"/>
  <c r="AG446" i="1"/>
  <c r="AY437" i="1"/>
  <c r="BC437" i="1" s="1"/>
  <c r="AZ437" i="1"/>
  <c r="BA437" i="1"/>
  <c r="BD437" i="1"/>
  <c r="AF435" i="1"/>
  <c r="AG435" i="1"/>
  <c r="AK435" i="1"/>
  <c r="AK426" i="1"/>
  <c r="AE426" i="1"/>
  <c r="AF426" i="1"/>
  <c r="AG426" i="1"/>
  <c r="AF420" i="1"/>
  <c r="AG420" i="1"/>
  <c r="AK420" i="1"/>
  <c r="AE420" i="1"/>
  <c r="AZ408" i="1"/>
  <c r="BC408" i="1" s="1"/>
  <c r="BA408" i="1"/>
  <c r="AY408" i="1"/>
  <c r="BD408" i="1"/>
  <c r="AY346" i="1"/>
  <c r="AZ346" i="1"/>
  <c r="BA346" i="1"/>
  <c r="BD346" i="1"/>
  <c r="AN513" i="1"/>
  <c r="BC500" i="1"/>
  <c r="AJ495" i="1"/>
  <c r="AY488" i="1"/>
  <c r="AE485" i="1"/>
  <c r="AH475" i="1"/>
  <c r="AL475" i="1"/>
  <c r="BD468" i="1"/>
  <c r="AZ468" i="1"/>
  <c r="BC468" i="1" s="1"/>
  <c r="AH464" i="1"/>
  <c r="AL464" i="1"/>
  <c r="AZ460" i="1"/>
  <c r="BA460" i="1"/>
  <c r="BC460" i="1"/>
  <c r="BD460" i="1"/>
  <c r="BC458" i="1"/>
  <c r="BD458" i="1"/>
  <c r="AZ458" i="1"/>
  <c r="BC456" i="1"/>
  <c r="AK455" i="1"/>
  <c r="AF455" i="1"/>
  <c r="AN453" i="1"/>
  <c r="AH449" i="1"/>
  <c r="AL449" i="1"/>
  <c r="AH445" i="1"/>
  <c r="AL445" i="1"/>
  <c r="AY434" i="1"/>
  <c r="AZ434" i="1"/>
  <c r="BA434" i="1"/>
  <c r="BD432" i="1"/>
  <c r="AZ432" i="1"/>
  <c r="BC432" i="1" s="1"/>
  <c r="BD424" i="1"/>
  <c r="AZ424" i="1"/>
  <c r="BC424" i="1" s="1"/>
  <c r="AI423" i="1"/>
  <c r="AM423" i="1"/>
  <c r="BC416" i="1"/>
  <c r="BD416" i="1"/>
  <c r="AZ416" i="1"/>
  <c r="BA416" i="1"/>
  <c r="AF405" i="1"/>
  <c r="AG405" i="1"/>
  <c r="AK405" i="1"/>
  <c r="AE405" i="1"/>
  <c r="BC361" i="1"/>
  <c r="AK350" i="1"/>
  <c r="AL350" i="1"/>
  <c r="AM516" i="1"/>
  <c r="AJ510" i="1"/>
  <c r="AZ492" i="1"/>
  <c r="BC492" i="1"/>
  <c r="AH484" i="1"/>
  <c r="AJ484" i="1" s="1"/>
  <c r="AL484" i="1"/>
  <c r="AN484" i="1" s="1"/>
  <c r="AF477" i="1"/>
  <c r="AG477" i="1"/>
  <c r="AK477" i="1"/>
  <c r="AY476" i="1"/>
  <c r="BC476" i="1" s="1"/>
  <c r="AI475" i="1"/>
  <c r="AM475" i="1"/>
  <c r="AH470" i="1"/>
  <c r="AJ470" i="1" s="1"/>
  <c r="AL470" i="1"/>
  <c r="AN470" i="1" s="1"/>
  <c r="AJ465" i="1"/>
  <c r="BC463" i="1"/>
  <c r="BD463" i="1"/>
  <c r="AZ463" i="1"/>
  <c r="AF457" i="1"/>
  <c r="AG457" i="1"/>
  <c r="AK457" i="1"/>
  <c r="AY454" i="1"/>
  <c r="AZ454" i="1"/>
  <c r="BA454" i="1"/>
  <c r="AY452" i="1"/>
  <c r="BC452" i="1" s="1"/>
  <c r="AZ452" i="1"/>
  <c r="BA452" i="1"/>
  <c r="BD452" i="1"/>
  <c r="AZ450" i="1"/>
  <c r="BA450" i="1"/>
  <c r="BC450" i="1"/>
  <c r="BD450" i="1"/>
  <c r="BD448" i="1"/>
  <c r="AZ448" i="1"/>
  <c r="BC448" i="1" s="1"/>
  <c r="BC446" i="1"/>
  <c r="AK445" i="1"/>
  <c r="AF445" i="1"/>
  <c r="AJ443" i="1"/>
  <c r="AN434" i="1"/>
  <c r="AN427" i="1"/>
  <c r="AH423" i="1"/>
  <c r="AJ423" i="1" s="1"/>
  <c r="AL423" i="1"/>
  <c r="AN423" i="1" s="1"/>
  <c r="AZ418" i="1"/>
  <c r="BA418" i="1"/>
  <c r="AY418" i="1"/>
  <c r="BC418" i="1" s="1"/>
  <c r="BD418" i="1"/>
  <c r="AM508" i="1"/>
  <c r="AN508" i="1" s="1"/>
  <c r="AZ507" i="1"/>
  <c r="BC507" i="1" s="1"/>
  <c r="AL503" i="1"/>
  <c r="AN503" i="1" s="1"/>
  <c r="AK501" i="1"/>
  <c r="AN501" i="1" s="1"/>
  <c r="AL495" i="1"/>
  <c r="AN495" i="1" s="1"/>
  <c r="AZ487" i="1"/>
  <c r="BC487" i="1" s="1"/>
  <c r="BA484" i="1"/>
  <c r="AJ481" i="1"/>
  <c r="BD480" i="1"/>
  <c r="AZ479" i="1"/>
  <c r="BC479" i="1" s="1"/>
  <c r="BA479" i="1"/>
  <c r="AJ478" i="1"/>
  <c r="AF472" i="1"/>
  <c r="AG472" i="1"/>
  <c r="AK472" i="1"/>
  <c r="AY471" i="1"/>
  <c r="BC471" i="1"/>
  <c r="AI470" i="1"/>
  <c r="AM470" i="1"/>
  <c r="BC469" i="1"/>
  <c r="AH465" i="1"/>
  <c r="AL465" i="1"/>
  <c r="AN465" i="1" s="1"/>
  <c r="AE461" i="1"/>
  <c r="AF461" i="1"/>
  <c r="AG461" i="1"/>
  <c r="AG460" i="1"/>
  <c r="AF447" i="1"/>
  <c r="AG447" i="1"/>
  <c r="AK447" i="1"/>
  <c r="AY444" i="1"/>
  <c r="BC444" i="1" s="1"/>
  <c r="AZ444" i="1"/>
  <c r="BA444" i="1"/>
  <c r="AN443" i="1"/>
  <c r="AH439" i="1"/>
  <c r="AL439" i="1"/>
  <c r="BD436" i="1"/>
  <c r="AZ436" i="1"/>
  <c r="BC436" i="1" s="1"/>
  <c r="BA436" i="1"/>
  <c r="AE429" i="1"/>
  <c r="AF429" i="1"/>
  <c r="AG429" i="1"/>
  <c r="AZ428" i="1"/>
  <c r="BA428" i="1"/>
  <c r="BD428" i="1"/>
  <c r="AY428" i="1"/>
  <c r="AG424" i="1"/>
  <c r="BD421" i="1"/>
  <c r="AY421" i="1"/>
  <c r="BC421" i="1" s="1"/>
  <c r="AZ421" i="1"/>
  <c r="BA421" i="1"/>
  <c r="BD391" i="1"/>
  <c r="AY391" i="1"/>
  <c r="BC391" i="1" s="1"/>
  <c r="AZ391" i="1"/>
  <c r="AK516" i="1"/>
  <c r="AY514" i="1"/>
  <c r="BC514" i="1" s="1"/>
  <c r="BC486" i="1"/>
  <c r="BC485" i="1"/>
  <c r="AY484" i="1"/>
  <c r="BC484" i="1" s="1"/>
  <c r="AL483" i="1"/>
  <c r="AN483" i="1" s="1"/>
  <c r="AH483" i="1"/>
  <c r="AJ483" i="1" s="1"/>
  <c r="AN478" i="1"/>
  <c r="AZ474" i="1"/>
  <c r="BA474" i="1"/>
  <c r="AJ473" i="1"/>
  <c r="AK471" i="1"/>
  <c r="AF467" i="1"/>
  <c r="AG467" i="1"/>
  <c r="AK467" i="1"/>
  <c r="AY466" i="1"/>
  <c r="BC466" i="1" s="1"/>
  <c r="AI465" i="1"/>
  <c r="AM465" i="1"/>
  <c r="AE451" i="1"/>
  <c r="AF451" i="1"/>
  <c r="AG451" i="1"/>
  <c r="AL443" i="1"/>
  <c r="AY442" i="1"/>
  <c r="AZ442" i="1"/>
  <c r="BA442" i="1"/>
  <c r="BC442" i="1"/>
  <c r="BD442" i="1"/>
  <c r="AZ440" i="1"/>
  <c r="BC440" i="1" s="1"/>
  <c r="BA440" i="1"/>
  <c r="BD440" i="1"/>
  <c r="BC438" i="1"/>
  <c r="BD438" i="1"/>
  <c r="AZ438" i="1"/>
  <c r="AJ434" i="1"/>
  <c r="AJ427" i="1"/>
  <c r="AJ388" i="1"/>
  <c r="AH386" i="1"/>
  <c r="AL386" i="1"/>
  <c r="BC510" i="1"/>
  <c r="BD501" i="1"/>
  <c r="AZ480" i="1"/>
  <c r="BA480" i="1"/>
  <c r="BC480" i="1"/>
  <c r="AN473" i="1"/>
  <c r="AZ469" i="1"/>
  <c r="BA469" i="1"/>
  <c r="AK466" i="1"/>
  <c r="AK460" i="1"/>
  <c r="AF460" i="1"/>
  <c r="AK456" i="1"/>
  <c r="AH450" i="1"/>
  <c r="AL450" i="1"/>
  <c r="AI432" i="1"/>
  <c r="AJ432" i="1" s="1"/>
  <c r="AM432" i="1"/>
  <c r="AI428" i="1"/>
  <c r="AM428" i="1"/>
  <c r="BD426" i="1"/>
  <c r="AY426" i="1"/>
  <c r="BC426" i="1" s="1"/>
  <c r="AZ426" i="1"/>
  <c r="BA426" i="1"/>
  <c r="AK424" i="1"/>
  <c r="AF424" i="1"/>
  <c r="AF404" i="1"/>
  <c r="AK404" i="1"/>
  <c r="AE404" i="1"/>
  <c r="AZ403" i="1"/>
  <c r="BA403" i="1"/>
  <c r="AY403" i="1"/>
  <c r="BC403" i="1" s="1"/>
  <c r="BD403" i="1"/>
  <c r="AI392" i="1"/>
  <c r="AM392" i="1"/>
  <c r="AH391" i="1"/>
  <c r="AL391" i="1"/>
  <c r="AI388" i="1"/>
  <c r="AM388" i="1"/>
  <c r="AL498" i="1"/>
  <c r="AK496" i="1"/>
  <c r="AN496" i="1" s="1"/>
  <c r="AH493" i="1"/>
  <c r="AJ493" i="1" s="1"/>
  <c r="BD489" i="1"/>
  <c r="AL487" i="1"/>
  <c r="AY477" i="1"/>
  <c r="BC477" i="1" s="1"/>
  <c r="AZ477" i="1"/>
  <c r="BD477" i="1"/>
  <c r="AL473" i="1"/>
  <c r="AN468" i="1"/>
  <c r="AZ464" i="1"/>
  <c r="BA464" i="1"/>
  <c r="AF462" i="1"/>
  <c r="AG462" i="1"/>
  <c r="AK462" i="1"/>
  <c r="BC461" i="1"/>
  <c r="AY459" i="1"/>
  <c r="BC459" i="1" s="1"/>
  <c r="AZ459" i="1"/>
  <c r="BA459" i="1"/>
  <c r="AN458" i="1"/>
  <c r="AH454" i="1"/>
  <c r="AL454" i="1"/>
  <c r="AK450" i="1"/>
  <c r="AF450" i="1"/>
  <c r="AK446" i="1"/>
  <c r="AE441" i="1"/>
  <c r="AF441" i="1"/>
  <c r="AG441" i="1"/>
  <c r="AI438" i="1"/>
  <c r="AJ438" i="1" s="1"/>
  <c r="BC435" i="1"/>
  <c r="BC431" i="1"/>
  <c r="BD431" i="1"/>
  <c r="BA431" i="1"/>
  <c r="AG428" i="1"/>
  <c r="AK428" i="1"/>
  <c r="AE428" i="1"/>
  <c r="AM427" i="1"/>
  <c r="AE422" i="1"/>
  <c r="AF422" i="1"/>
  <c r="AG422" i="1"/>
  <c r="AZ412" i="1"/>
  <c r="BC412" i="1"/>
  <c r="BD412" i="1"/>
  <c r="AY412" i="1"/>
  <c r="AY395" i="1"/>
  <c r="AZ395" i="1"/>
  <c r="BC395" i="1" s="1"/>
  <c r="BA395" i="1"/>
  <c r="BD395" i="1"/>
  <c r="AL390" i="1"/>
  <c r="AH390" i="1"/>
  <c r="BD387" i="1"/>
  <c r="AY387" i="1"/>
  <c r="BC387" i="1" s="1"/>
  <c r="BA387" i="1"/>
  <c r="AZ387" i="1"/>
  <c r="BC381" i="1"/>
  <c r="AG356" i="1"/>
  <c r="AE356" i="1"/>
  <c r="AF356" i="1"/>
  <c r="AK356" i="1"/>
  <c r="AH321" i="1"/>
  <c r="AL321" i="1"/>
  <c r="AH478" i="1"/>
  <c r="AH473" i="1"/>
  <c r="AH468" i="1"/>
  <c r="AJ468" i="1" s="1"/>
  <c r="AH453" i="1"/>
  <c r="AJ453" i="1" s="1"/>
  <c r="AJ431" i="1"/>
  <c r="AY415" i="1"/>
  <c r="BC415" i="1"/>
  <c r="BD411" i="1"/>
  <c r="AH403" i="1"/>
  <c r="AJ403" i="1" s="1"/>
  <c r="AL403" i="1"/>
  <c r="AN403" i="1" s="1"/>
  <c r="AF402" i="1"/>
  <c r="AK401" i="1"/>
  <c r="AF401" i="1"/>
  <c r="AY400" i="1"/>
  <c r="BC400" i="1"/>
  <c r="AG389" i="1"/>
  <c r="BD382" i="1"/>
  <c r="AZ382" i="1"/>
  <c r="BA382" i="1"/>
  <c r="BC382" i="1" s="1"/>
  <c r="AJ377" i="1"/>
  <c r="AE373" i="1"/>
  <c r="AF373" i="1"/>
  <c r="AG373" i="1"/>
  <c r="AK373" i="1"/>
  <c r="AK372" i="1"/>
  <c r="AE372" i="1"/>
  <c r="AF372" i="1"/>
  <c r="AG372" i="1"/>
  <c r="AY371" i="1"/>
  <c r="AZ371" i="1"/>
  <c r="BA371" i="1"/>
  <c r="BD371" i="1"/>
  <c r="AK369" i="1"/>
  <c r="AG369" i="1"/>
  <c r="AG361" i="1"/>
  <c r="AE361" i="1"/>
  <c r="AF361" i="1"/>
  <c r="AK361" i="1"/>
  <c r="BD357" i="1"/>
  <c r="AY357" i="1"/>
  <c r="BC357" i="1" s="1"/>
  <c r="AZ357" i="1"/>
  <c r="BA357" i="1"/>
  <c r="AY353" i="1"/>
  <c r="BC353" i="1" s="1"/>
  <c r="AZ353" i="1"/>
  <c r="BA353" i="1"/>
  <c r="BD353" i="1"/>
  <c r="AN344" i="1"/>
  <c r="AY343" i="1"/>
  <c r="BC343" i="1" s="1"/>
  <c r="AZ343" i="1"/>
  <c r="BA343" i="1"/>
  <c r="BA329" i="1"/>
  <c r="BD329" i="1"/>
  <c r="AY329" i="1"/>
  <c r="BC329" i="1" s="1"/>
  <c r="AZ329" i="1"/>
  <c r="AI326" i="1"/>
  <c r="AM326" i="1"/>
  <c r="BC325" i="1"/>
  <c r="AE302" i="1"/>
  <c r="AF302" i="1"/>
  <c r="AG302" i="1"/>
  <c r="AK302" i="1"/>
  <c r="AZ294" i="1"/>
  <c r="BB294" i="1"/>
  <c r="BA294" i="1" s="1"/>
  <c r="AY294" i="1"/>
  <c r="BC294" i="1" s="1"/>
  <c r="BD294" i="1"/>
  <c r="BA379" i="1"/>
  <c r="BC379" i="1" s="1"/>
  <c r="BD379" i="1"/>
  <c r="AY379" i="1"/>
  <c r="AG366" i="1"/>
  <c r="AE366" i="1"/>
  <c r="AF366" i="1"/>
  <c r="BD352" i="1"/>
  <c r="AZ352" i="1"/>
  <c r="BA352" i="1"/>
  <c r="BC352" i="1"/>
  <c r="BA349" i="1"/>
  <c r="BD349" i="1"/>
  <c r="AY349" i="1"/>
  <c r="BC349" i="1" s="1"/>
  <c r="BC401" i="1"/>
  <c r="BD401" i="1"/>
  <c r="BD396" i="1"/>
  <c r="AY396" i="1"/>
  <c r="BC396" i="1" s="1"/>
  <c r="AL394" i="1"/>
  <c r="AN394" i="1" s="1"/>
  <c r="AH394" i="1"/>
  <c r="AE392" i="1"/>
  <c r="AK392" i="1"/>
  <c r="AM389" i="1"/>
  <c r="AI389" i="1"/>
  <c r="AG386" i="1"/>
  <c r="AF386" i="1"/>
  <c r="AI379" i="1"/>
  <c r="AM379" i="1"/>
  <c r="AY376" i="1"/>
  <c r="AZ376" i="1"/>
  <c r="BA376" i="1"/>
  <c r="BD376" i="1"/>
  <c r="AJ375" i="1"/>
  <c r="AG371" i="1"/>
  <c r="AE371" i="1"/>
  <c r="AF371" i="1"/>
  <c r="AK371" i="1"/>
  <c r="BD367" i="1"/>
  <c r="AY367" i="1"/>
  <c r="AZ367" i="1"/>
  <c r="BA367" i="1"/>
  <c r="AI349" i="1"/>
  <c r="AM349" i="1"/>
  <c r="AH346" i="1"/>
  <c r="AL346" i="1"/>
  <c r="AE338" i="1"/>
  <c r="AF338" i="1"/>
  <c r="AG338" i="1"/>
  <c r="AK338" i="1"/>
  <c r="AK437" i="1"/>
  <c r="AN437" i="1" s="1"/>
  <c r="AK433" i="1"/>
  <c r="AK431" i="1"/>
  <c r="AK425" i="1"/>
  <c r="BD422" i="1"/>
  <c r="AL417" i="1"/>
  <c r="AL416" i="1"/>
  <c r="AM412" i="1"/>
  <c r="AH410" i="1"/>
  <c r="AJ407" i="1"/>
  <c r="AY404" i="1"/>
  <c r="BC404" i="1" s="1"/>
  <c r="AZ402" i="1"/>
  <c r="BC402" i="1" s="1"/>
  <c r="AE399" i="1"/>
  <c r="AE397" i="1"/>
  <c r="AK397" i="1"/>
  <c r="AM394" i="1"/>
  <c r="AI394" i="1"/>
  <c r="AZ388" i="1"/>
  <c r="BA388" i="1"/>
  <c r="BD388" i="1"/>
  <c r="AL380" i="1"/>
  <c r="AH379" i="1"/>
  <c r="AL379" i="1"/>
  <c r="AJ357" i="1"/>
  <c r="AE353" i="1"/>
  <c r="AF353" i="1"/>
  <c r="AG353" i="1"/>
  <c r="AK353" i="1"/>
  <c r="AK352" i="1"/>
  <c r="AE352" i="1"/>
  <c r="AF352" i="1"/>
  <c r="AG352" i="1"/>
  <c r="AY351" i="1"/>
  <c r="AZ351" i="1"/>
  <c r="BA351" i="1"/>
  <c r="BD351" i="1"/>
  <c r="AH349" i="1"/>
  <c r="AL349" i="1"/>
  <c r="AY328" i="1"/>
  <c r="BC328" i="1" s="1"/>
  <c r="AZ328" i="1"/>
  <c r="BA328" i="1"/>
  <c r="BD328" i="1"/>
  <c r="BA324" i="1"/>
  <c r="BD324" i="1"/>
  <c r="AY324" i="1"/>
  <c r="BC324" i="1" s="1"/>
  <c r="AD258" i="1"/>
  <c r="Q258" i="1"/>
  <c r="AW258" i="1"/>
  <c r="AX258" i="1" s="1"/>
  <c r="N258" i="1"/>
  <c r="P258" i="1" s="1"/>
  <c r="O258" i="1"/>
  <c r="AZ423" i="1"/>
  <c r="BC423" i="1" s="1"/>
  <c r="BA423" i="1"/>
  <c r="AK417" i="1"/>
  <c r="AN417" i="1" s="1"/>
  <c r="AK415" i="1"/>
  <c r="AN413" i="1"/>
  <c r="AL412" i="1"/>
  <c r="BD409" i="1"/>
  <c r="AL409" i="1"/>
  <c r="AN409" i="1" s="1"/>
  <c r="AH409" i="1"/>
  <c r="AJ409" i="1" s="1"/>
  <c r="AH408" i="1"/>
  <c r="AJ408" i="1" s="1"/>
  <c r="AL408" i="1"/>
  <c r="AN408" i="1" s="1"/>
  <c r="AK406" i="1"/>
  <c r="AF406" i="1"/>
  <c r="AY405" i="1"/>
  <c r="BC405" i="1" s="1"/>
  <c r="AL401" i="1"/>
  <c r="AM399" i="1"/>
  <c r="AI399" i="1"/>
  <c r="BD394" i="1"/>
  <c r="AZ392" i="1"/>
  <c r="BC392" i="1" s="1"/>
  <c r="BD392" i="1"/>
  <c r="AF390" i="1"/>
  <c r="AG390" i="1"/>
  <c r="AJ387" i="1"/>
  <c r="AK382" i="1"/>
  <c r="AE382" i="1"/>
  <c r="AF382" i="1"/>
  <c r="AY381" i="1"/>
  <c r="AZ381" i="1"/>
  <c r="BA381" i="1"/>
  <c r="BD381" i="1"/>
  <c r="BA359" i="1"/>
  <c r="BC359" i="1"/>
  <c r="BD359" i="1"/>
  <c r="AY359" i="1"/>
  <c r="AE335" i="1"/>
  <c r="AF335" i="1"/>
  <c r="AG335" i="1"/>
  <c r="AK335" i="1"/>
  <c r="AH304" i="1"/>
  <c r="AL304" i="1"/>
  <c r="AG459" i="1"/>
  <c r="AG454" i="1"/>
  <c r="AG449" i="1"/>
  <c r="AG444" i="1"/>
  <c r="AG439" i="1"/>
  <c r="AL434" i="1"/>
  <c r="AG433" i="1"/>
  <c r="AF430" i="1"/>
  <c r="AG430" i="1"/>
  <c r="BA422" i="1"/>
  <c r="BC422" i="1" s="1"/>
  <c r="AF418" i="1"/>
  <c r="AK412" i="1"/>
  <c r="AG411" i="1"/>
  <c r="BD410" i="1"/>
  <c r="AF410" i="1"/>
  <c r="AG410" i="1"/>
  <c r="BA407" i="1"/>
  <c r="BD399" i="1"/>
  <c r="AZ397" i="1"/>
  <c r="BC397" i="1"/>
  <c r="BD397" i="1"/>
  <c r="AF395" i="1"/>
  <c r="AG395" i="1"/>
  <c r="AZ393" i="1"/>
  <c r="BC393" i="1" s="1"/>
  <c r="BA393" i="1"/>
  <c r="BD390" i="1"/>
  <c r="AK379" i="1"/>
  <c r="AN379" i="1" s="1"/>
  <c r="AG379" i="1"/>
  <c r="AJ379" i="1" s="1"/>
  <c r="AJ367" i="1"/>
  <c r="AY363" i="1"/>
  <c r="AZ363" i="1"/>
  <c r="BA363" i="1"/>
  <c r="BC363" i="1"/>
  <c r="BD363" i="1"/>
  <c r="AF359" i="1"/>
  <c r="AY356" i="1"/>
  <c r="BC356" i="1" s="1"/>
  <c r="AZ356" i="1"/>
  <c r="BA356" i="1"/>
  <c r="BD356" i="1"/>
  <c r="AG351" i="1"/>
  <c r="AE351" i="1"/>
  <c r="AF351" i="1"/>
  <c r="AK351" i="1"/>
  <c r="AI334" i="1"/>
  <c r="AM334" i="1"/>
  <c r="AJ303" i="1"/>
  <c r="AF479" i="1"/>
  <c r="AF474" i="1"/>
  <c r="AF469" i="1"/>
  <c r="AF464" i="1"/>
  <c r="AF459" i="1"/>
  <c r="AF454" i="1"/>
  <c r="AF449" i="1"/>
  <c r="AF444" i="1"/>
  <c r="AF439" i="1"/>
  <c r="AF433" i="1"/>
  <c r="AK432" i="1"/>
  <c r="AZ422" i="1"/>
  <c r="BD417" i="1"/>
  <c r="AG416" i="1"/>
  <c r="BA410" i="1"/>
  <c r="BA409" i="1"/>
  <c r="BC409" i="1" s="1"/>
  <c r="BC406" i="1"/>
  <c r="BD406" i="1"/>
  <c r="AL402" i="1"/>
  <c r="AF400" i="1"/>
  <c r="AG400" i="1"/>
  <c r="AZ398" i="1"/>
  <c r="BA398" i="1"/>
  <c r="BA390" i="1"/>
  <c r="BC390" i="1" s="1"/>
  <c r="AZ389" i="1"/>
  <c r="BC389" i="1" s="1"/>
  <c r="BA389" i="1"/>
  <c r="AK384" i="1"/>
  <c r="AE384" i="1"/>
  <c r="AF384" i="1"/>
  <c r="AY383" i="1"/>
  <c r="AZ383" i="1"/>
  <c r="BA383" i="1"/>
  <c r="BD383" i="1"/>
  <c r="AG376" i="1"/>
  <c r="AE376" i="1"/>
  <c r="AF376" i="1"/>
  <c r="BA369" i="1"/>
  <c r="BC369" i="1" s="1"/>
  <c r="BD369" i="1"/>
  <c r="AY369" i="1"/>
  <c r="BD362" i="1"/>
  <c r="AZ362" i="1"/>
  <c r="BA362" i="1"/>
  <c r="AL360" i="1"/>
  <c r="BA344" i="1"/>
  <c r="BC344" i="1" s="1"/>
  <c r="BD344" i="1"/>
  <c r="AY344" i="1"/>
  <c r="AZ344" i="1"/>
  <c r="AY341" i="1"/>
  <c r="AZ341" i="1"/>
  <c r="BC341" i="1" s="1"/>
  <c r="BA341" i="1"/>
  <c r="BD341" i="1"/>
  <c r="AE265" i="1"/>
  <c r="AG265" i="1"/>
  <c r="AK265" i="1"/>
  <c r="AF265" i="1"/>
  <c r="AG437" i="1"/>
  <c r="AJ437" i="1" s="1"/>
  <c r="BC417" i="1"/>
  <c r="AG417" i="1"/>
  <c r="AJ417" i="1" s="1"/>
  <c r="AF416" i="1"/>
  <c r="BD415" i="1"/>
  <c r="AG412" i="1"/>
  <c r="AJ412" i="1" s="1"/>
  <c r="BA411" i="1"/>
  <c r="BC411" i="1" s="1"/>
  <c r="AY409" i="1"/>
  <c r="AZ407" i="1"/>
  <c r="BC407" i="1" s="1"/>
  <c r="AK402" i="1"/>
  <c r="AG401" i="1"/>
  <c r="BD400" i="1"/>
  <c r="AZ394" i="1"/>
  <c r="BC394" i="1" s="1"/>
  <c r="BA394" i="1"/>
  <c r="AY386" i="1"/>
  <c r="BC386" i="1" s="1"/>
  <c r="AZ386" i="1"/>
  <c r="BA386" i="1"/>
  <c r="AI385" i="1"/>
  <c r="AJ385" i="1" s="1"/>
  <c r="AG381" i="1"/>
  <c r="AE381" i="1"/>
  <c r="AF381" i="1"/>
  <c r="AK381" i="1"/>
  <c r="BD377" i="1"/>
  <c r="AY377" i="1"/>
  <c r="BC377" i="1" s="1"/>
  <c r="AZ377" i="1"/>
  <c r="BA377" i="1"/>
  <c r="AY373" i="1"/>
  <c r="AZ373" i="1"/>
  <c r="BA373" i="1"/>
  <c r="BC373" i="1"/>
  <c r="BD373" i="1"/>
  <c r="AF369" i="1"/>
  <c r="AY366" i="1"/>
  <c r="BC366" i="1" s="1"/>
  <c r="AZ366" i="1"/>
  <c r="BA366" i="1"/>
  <c r="BD366" i="1"/>
  <c r="AN317" i="1"/>
  <c r="AH290" i="1"/>
  <c r="AL290" i="1"/>
  <c r="AF425" i="1"/>
  <c r="AG425" i="1"/>
  <c r="AF415" i="1"/>
  <c r="AG415" i="1"/>
  <c r="AH413" i="1"/>
  <c r="AJ413" i="1" s="1"/>
  <c r="AL413" i="1"/>
  <c r="AK411" i="1"/>
  <c r="AF411" i="1"/>
  <c r="AY410" i="1"/>
  <c r="BC410" i="1"/>
  <c r="AZ399" i="1"/>
  <c r="BC399" i="1" s="1"/>
  <c r="BA399" i="1"/>
  <c r="AM398" i="1"/>
  <c r="AN398" i="1" s="1"/>
  <c r="AK391" i="1"/>
  <c r="AF391" i="1"/>
  <c r="AG391" i="1"/>
  <c r="AY390" i="1"/>
  <c r="AK389" i="1"/>
  <c r="AN389" i="1" s="1"/>
  <c r="BD372" i="1"/>
  <c r="AZ372" i="1"/>
  <c r="BA372" i="1"/>
  <c r="BC372" i="1"/>
  <c r="AH369" i="1"/>
  <c r="AL369" i="1"/>
  <c r="AE363" i="1"/>
  <c r="AF363" i="1"/>
  <c r="AG363" i="1"/>
  <c r="AK363" i="1"/>
  <c r="AK362" i="1"/>
  <c r="AE362" i="1"/>
  <c r="AF362" i="1"/>
  <c r="AG362" i="1"/>
  <c r="AY361" i="1"/>
  <c r="AZ361" i="1"/>
  <c r="BA361" i="1"/>
  <c r="BD361" i="1"/>
  <c r="AK359" i="1"/>
  <c r="AG359" i="1"/>
  <c r="AJ339" i="1"/>
  <c r="AY326" i="1"/>
  <c r="BC326" i="1" s="1"/>
  <c r="AZ326" i="1"/>
  <c r="BA326" i="1"/>
  <c r="BD326" i="1"/>
  <c r="BA318" i="1"/>
  <c r="BC318" i="1"/>
  <c r="BD318" i="1"/>
  <c r="AY318" i="1"/>
  <c r="AI311" i="1"/>
  <c r="AM311" i="1"/>
  <c r="AN311" i="1" s="1"/>
  <c r="AY309" i="1"/>
  <c r="BC309" i="1" s="1"/>
  <c r="AZ309" i="1"/>
  <c r="BA309" i="1"/>
  <c r="BD309" i="1"/>
  <c r="AH292" i="1"/>
  <c r="AL292" i="1"/>
  <c r="AN385" i="1"/>
  <c r="AZ380" i="1"/>
  <c r="AF380" i="1"/>
  <c r="AN375" i="1"/>
  <c r="AZ370" i="1"/>
  <c r="AF370" i="1"/>
  <c r="AN365" i="1"/>
  <c r="AL364" i="1"/>
  <c r="AZ360" i="1"/>
  <c r="AF360" i="1"/>
  <c r="AN355" i="1"/>
  <c r="AM350" i="1"/>
  <c r="AK349" i="1"/>
  <c r="AN349" i="1" s="1"/>
  <c r="AI339" i="1"/>
  <c r="AM339" i="1"/>
  <c r="AL334" i="1"/>
  <c r="AN327" i="1"/>
  <c r="BC320" i="1"/>
  <c r="BD320" i="1"/>
  <c r="AZ320" i="1"/>
  <c r="BD298" i="1"/>
  <c r="AY298" i="1"/>
  <c r="BC298" i="1" s="1"/>
  <c r="BB298" i="1"/>
  <c r="BA298" i="1" s="1"/>
  <c r="AK298" i="1"/>
  <c r="Q298" i="1"/>
  <c r="AM298" i="1"/>
  <c r="R298" i="1"/>
  <c r="AK292" i="1"/>
  <c r="AF292" i="1"/>
  <c r="AG292" i="1"/>
  <c r="AN291" i="1"/>
  <c r="AY380" i="1"/>
  <c r="AE378" i="1"/>
  <c r="AF378" i="1"/>
  <c r="AG378" i="1"/>
  <c r="AY370" i="1"/>
  <c r="BC370" i="1" s="1"/>
  <c r="AE368" i="1"/>
  <c r="AF368" i="1"/>
  <c r="AG368" i="1"/>
  <c r="AY360" i="1"/>
  <c r="AE358" i="1"/>
  <c r="AF358" i="1"/>
  <c r="AG358" i="1"/>
  <c r="AY350" i="1"/>
  <c r="BC350" i="1" s="1"/>
  <c r="AE348" i="1"/>
  <c r="AF348" i="1"/>
  <c r="AG348" i="1"/>
  <c r="BA347" i="1"/>
  <c r="AL339" i="1"/>
  <c r="AG336" i="1"/>
  <c r="AK336" i="1"/>
  <c r="AE336" i="1"/>
  <c r="AK334" i="1"/>
  <c r="AY333" i="1"/>
  <c r="AZ333" i="1"/>
  <c r="BA333" i="1"/>
  <c r="BC333" i="1"/>
  <c r="BC327" i="1"/>
  <c r="AE325" i="1"/>
  <c r="AF325" i="1"/>
  <c r="AG325" i="1"/>
  <c r="AK325" i="1"/>
  <c r="AE323" i="1"/>
  <c r="AF323" i="1"/>
  <c r="AG323" i="1"/>
  <c r="AK323" i="1"/>
  <c r="AF321" i="1"/>
  <c r="AG321" i="1"/>
  <c r="AK321" i="1"/>
  <c r="AF319" i="1"/>
  <c r="AE319" i="1"/>
  <c r="AG319" i="1"/>
  <c r="AZ316" i="1"/>
  <c r="BA316" i="1"/>
  <c r="BC316" i="1"/>
  <c r="BD316" i="1"/>
  <c r="AF309" i="1"/>
  <c r="AE309" i="1"/>
  <c r="AG309" i="1"/>
  <c r="AK309" i="1"/>
  <c r="AI375" i="1"/>
  <c r="AG374" i="1"/>
  <c r="AI355" i="1"/>
  <c r="AJ355" i="1" s="1"/>
  <c r="AG354" i="1"/>
  <c r="AZ347" i="1"/>
  <c r="BC347" i="1" s="1"/>
  <c r="AF346" i="1"/>
  <c r="AK339" i="1"/>
  <c r="AN339" i="1" s="1"/>
  <c r="AY338" i="1"/>
  <c r="BC338" i="1" s="1"/>
  <c r="AZ338" i="1"/>
  <c r="BA338" i="1"/>
  <c r="AY331" i="1"/>
  <c r="BC331" i="1" s="1"/>
  <c r="AZ331" i="1"/>
  <c r="BA331" i="1"/>
  <c r="BD331" i="1"/>
  <c r="AE328" i="1"/>
  <c r="AF328" i="1"/>
  <c r="AG328" i="1"/>
  <c r="AZ327" i="1"/>
  <c r="AI324" i="1"/>
  <c r="AM324" i="1"/>
  <c r="BD322" i="1"/>
  <c r="AY322" i="1"/>
  <c r="BC322" i="1" s="1"/>
  <c r="BA322" i="1"/>
  <c r="AI320" i="1"/>
  <c r="AM320" i="1"/>
  <c r="BD315" i="1"/>
  <c r="AF304" i="1"/>
  <c r="AG304" i="1"/>
  <c r="AK304" i="1"/>
  <c r="AK259" i="1"/>
  <c r="AG259" i="1"/>
  <c r="AE259" i="1"/>
  <c r="AF259" i="1"/>
  <c r="AL398" i="1"/>
  <c r="AL393" i="1"/>
  <c r="AL388" i="1"/>
  <c r="AN388" i="1" s="1"/>
  <c r="AK387" i="1"/>
  <c r="AN387" i="1" s="1"/>
  <c r="AK377" i="1"/>
  <c r="AN377" i="1" s="1"/>
  <c r="AF374" i="1"/>
  <c r="AK367" i="1"/>
  <c r="AN367" i="1" s="1"/>
  <c r="AF364" i="1"/>
  <c r="AK357" i="1"/>
  <c r="AN357" i="1" s="1"/>
  <c r="AF354" i="1"/>
  <c r="AY347" i="1"/>
  <c r="AN332" i="1"/>
  <c r="AK324" i="1"/>
  <c r="AK320" i="1"/>
  <c r="AL318" i="1"/>
  <c r="AN318" i="1" s="1"/>
  <c r="AH318" i="1"/>
  <c r="AJ318" i="1" s="1"/>
  <c r="AI316" i="1"/>
  <c r="AM316" i="1"/>
  <c r="BA313" i="1"/>
  <c r="AK295" i="1"/>
  <c r="AF295" i="1"/>
  <c r="AE295" i="1"/>
  <c r="AG295" i="1"/>
  <c r="N245" i="1"/>
  <c r="O245" i="1"/>
  <c r="Q245" i="1"/>
  <c r="AD245" i="1"/>
  <c r="AW245" i="1"/>
  <c r="AX245" i="1" s="1"/>
  <c r="AE374" i="1"/>
  <c r="AE354" i="1"/>
  <c r="AG346" i="1"/>
  <c r="AK346" i="1"/>
  <c r="AE345" i="1"/>
  <c r="AF345" i="1"/>
  <c r="AG345" i="1"/>
  <c r="AE343" i="1"/>
  <c r="AF343" i="1"/>
  <c r="AG343" i="1"/>
  <c r="BD327" i="1"/>
  <c r="BA327" i="1"/>
  <c r="AG326" i="1"/>
  <c r="AK326" i="1"/>
  <c r="AE326" i="1"/>
  <c r="AI318" i="1"/>
  <c r="AM318" i="1"/>
  <c r="BC315" i="1"/>
  <c r="AY315" i="1"/>
  <c r="BA315" i="1"/>
  <c r="BA311" i="1"/>
  <c r="BC311" i="1"/>
  <c r="BD311" i="1"/>
  <c r="AY311" i="1"/>
  <c r="BC306" i="1"/>
  <c r="BD306" i="1"/>
  <c r="AZ306" i="1"/>
  <c r="AN301" i="1"/>
  <c r="AK380" i="1"/>
  <c r="AK360" i="1"/>
  <c r="AE333" i="1"/>
  <c r="AF333" i="1"/>
  <c r="AG333" i="1"/>
  <c r="AE330" i="1"/>
  <c r="AF330" i="1"/>
  <c r="AG330" i="1"/>
  <c r="AK330" i="1"/>
  <c r="BC313" i="1"/>
  <c r="BD313" i="1"/>
  <c r="AZ313" i="1"/>
  <c r="AJ308" i="1"/>
  <c r="AE307" i="1"/>
  <c r="AF307" i="1"/>
  <c r="AG307" i="1"/>
  <c r="AK307" i="1"/>
  <c r="AN305" i="1"/>
  <c r="AH298" i="1"/>
  <c r="AJ298" i="1" s="1"/>
  <c r="AL298" i="1"/>
  <c r="AD285" i="1"/>
  <c r="AW285" i="1"/>
  <c r="AX285" i="1" s="1"/>
  <c r="N285" i="1"/>
  <c r="P285" i="1" s="1"/>
  <c r="R285" i="1" s="1"/>
  <c r="O285" i="1"/>
  <c r="Q285" i="1"/>
  <c r="AE281" i="1"/>
  <c r="AF281" i="1"/>
  <c r="AG281" i="1"/>
  <c r="AK281" i="1"/>
  <c r="BA384" i="1"/>
  <c r="BC384" i="1" s="1"/>
  <c r="BD384" i="1"/>
  <c r="BA374" i="1"/>
  <c r="BC374" i="1" s="1"/>
  <c r="BD374" i="1"/>
  <c r="BA364" i="1"/>
  <c r="BC364" i="1" s="1"/>
  <c r="BD364" i="1"/>
  <c r="BA354" i="1"/>
  <c r="BC354" i="1"/>
  <c r="BD354" i="1"/>
  <c r="AJ344" i="1"/>
  <c r="AH341" i="1"/>
  <c r="AL341" i="1"/>
  <c r="BA339" i="1"/>
  <c r="BC339" i="1"/>
  <c r="BD339" i="1"/>
  <c r="AY336" i="1"/>
  <c r="AZ336" i="1"/>
  <c r="BA336" i="1"/>
  <c r="BD336" i="1"/>
  <c r="BA334" i="1"/>
  <c r="BD334" i="1"/>
  <c r="AY334" i="1"/>
  <c r="BC334" i="1" s="1"/>
  <c r="AI329" i="1"/>
  <c r="AM329" i="1"/>
  <c r="AY321" i="1"/>
  <c r="BC321" i="1" s="1"/>
  <c r="AZ321" i="1"/>
  <c r="BA321" i="1"/>
  <c r="BD321" i="1"/>
  <c r="AF314" i="1"/>
  <c r="AE314" i="1"/>
  <c r="AG314" i="1"/>
  <c r="AK314" i="1"/>
  <c r="AE312" i="1"/>
  <c r="AF312" i="1"/>
  <c r="AG312" i="1"/>
  <c r="AJ311" i="1"/>
  <c r="AI306" i="1"/>
  <c r="AM306" i="1"/>
  <c r="BB300" i="1"/>
  <c r="BA300" i="1" s="1"/>
  <c r="BD300" i="1"/>
  <c r="AY300" i="1"/>
  <c r="BC300" i="1" s="1"/>
  <c r="AK378" i="1"/>
  <c r="AK368" i="1"/>
  <c r="AK358" i="1"/>
  <c r="AI350" i="1"/>
  <c r="AJ350" i="1" s="1"/>
  <c r="AG349" i="1"/>
  <c r="AK348" i="1"/>
  <c r="AI344" i="1"/>
  <c r="AM344" i="1"/>
  <c r="AG341" i="1"/>
  <c r="AK341" i="1"/>
  <c r="AN341" i="1" s="1"/>
  <c r="AE340" i="1"/>
  <c r="AF340" i="1"/>
  <c r="AG340" i="1"/>
  <c r="BA337" i="1"/>
  <c r="BC337" i="1" s="1"/>
  <c r="AN337" i="1"/>
  <c r="BD332" i="1"/>
  <c r="BA332" i="1"/>
  <c r="BC332" i="1" s="1"/>
  <c r="AG331" i="1"/>
  <c r="AK331" i="1"/>
  <c r="AE331" i="1"/>
  <c r="AL329" i="1"/>
  <c r="AN329" i="1" s="1"/>
  <c r="AN322" i="1"/>
  <c r="AI313" i="1"/>
  <c r="AM313" i="1"/>
  <c r="AN313" i="1" s="1"/>
  <c r="AH311" i="1"/>
  <c r="AL311" i="1"/>
  <c r="AY310" i="1"/>
  <c r="BC310" i="1" s="1"/>
  <c r="AZ310" i="1"/>
  <c r="BD310" i="1"/>
  <c r="AZ302" i="1"/>
  <c r="BC302" i="1" s="1"/>
  <c r="AY302" i="1"/>
  <c r="BA302" i="1"/>
  <c r="BD302" i="1"/>
  <c r="AE299" i="1"/>
  <c r="AF299" i="1"/>
  <c r="AG299" i="1"/>
  <c r="AK299" i="1"/>
  <c r="N297" i="1"/>
  <c r="P297" i="1" s="1"/>
  <c r="R297" i="1" s="1"/>
  <c r="Q297" i="1"/>
  <c r="S297" i="1" s="1"/>
  <c r="AD297" i="1"/>
  <c r="AW297" i="1"/>
  <c r="AX297" i="1" s="1"/>
  <c r="O297" i="1"/>
  <c r="AE289" i="1"/>
  <c r="AF289" i="1"/>
  <c r="AG289" i="1"/>
  <c r="AK289" i="1"/>
  <c r="AI271" i="1"/>
  <c r="AM271" i="1"/>
  <c r="AE270" i="1"/>
  <c r="AF270" i="1"/>
  <c r="AG270" i="1"/>
  <c r="AK270" i="1"/>
  <c r="BB251" i="1"/>
  <c r="BA251" i="1" s="1"/>
  <c r="BD251" i="1"/>
  <c r="AY251" i="1"/>
  <c r="AZ251" i="1"/>
  <c r="BC251" i="1" s="1"/>
  <c r="AI239" i="1"/>
  <c r="AM239" i="1"/>
  <c r="K231" i="1"/>
  <c r="AU229" i="1"/>
  <c r="M229" i="1"/>
  <c r="N171" i="1"/>
  <c r="P171" i="1" s="1"/>
  <c r="O171" i="1"/>
  <c r="AD171" i="1"/>
  <c r="AW171" i="1"/>
  <c r="AX171" i="1" s="1"/>
  <c r="Q171" i="1"/>
  <c r="BD335" i="1"/>
  <c r="AG334" i="1"/>
  <c r="AJ334" i="1" s="1"/>
  <c r="AI332" i="1"/>
  <c r="AJ332" i="1" s="1"/>
  <c r="BD330" i="1"/>
  <c r="AG329" i="1"/>
  <c r="AI327" i="1"/>
  <c r="AJ327" i="1" s="1"/>
  <c r="BD325" i="1"/>
  <c r="AG324" i="1"/>
  <c r="AI322" i="1"/>
  <c r="AG320" i="1"/>
  <c r="AE316" i="1"/>
  <c r="AH315" i="1"/>
  <c r="AJ315" i="1" s="1"/>
  <c r="AG313" i="1"/>
  <c r="AJ313" i="1" s="1"/>
  <c r="BA308" i="1"/>
  <c r="AH308" i="1"/>
  <c r="AG306" i="1"/>
  <c r="AI303" i="1"/>
  <c r="BB301" i="1"/>
  <c r="BA301" i="1" s="1"/>
  <c r="AW295" i="1"/>
  <c r="AX295" i="1" s="1"/>
  <c r="O294" i="1"/>
  <c r="P294" i="1" s="1"/>
  <c r="R294" i="1" s="1"/>
  <c r="S294" i="1" s="1"/>
  <c r="Q291" i="1"/>
  <c r="S291" i="1" s="1"/>
  <c r="AF290" i="1"/>
  <c r="AG290" i="1"/>
  <c r="AK290" i="1"/>
  <c r="BD282" i="1"/>
  <c r="AY282" i="1"/>
  <c r="BC282" i="1" s="1"/>
  <c r="AE282" i="1"/>
  <c r="AF282" i="1"/>
  <c r="AG282" i="1"/>
  <c r="S275" i="1"/>
  <c r="Q259" i="1"/>
  <c r="S259" i="1" s="1"/>
  <c r="N259" i="1"/>
  <c r="P259" i="1" s="1"/>
  <c r="O259" i="1"/>
  <c r="AW259" i="1"/>
  <c r="AX259" i="1" s="1"/>
  <c r="Q250" i="1"/>
  <c r="AD250" i="1"/>
  <c r="AW250" i="1"/>
  <c r="AX250" i="1" s="1"/>
  <c r="N250" i="1"/>
  <c r="P250" i="1" s="1"/>
  <c r="R250" i="1" s="1"/>
  <c r="S243" i="1"/>
  <c r="AK239" i="1"/>
  <c r="AG239" i="1"/>
  <c r="AE239" i="1"/>
  <c r="BB232" i="1"/>
  <c r="BA232" i="1" s="1"/>
  <c r="BD232" i="1"/>
  <c r="AY232" i="1"/>
  <c r="BC232" i="1" s="1"/>
  <c r="AE324" i="1"/>
  <c r="AG322" i="1"/>
  <c r="AJ322" i="1" s="1"/>
  <c r="AE320" i="1"/>
  <c r="BC317" i="1"/>
  <c r="AI317" i="1"/>
  <c r="AJ317" i="1" s="1"/>
  <c r="AL313" i="1"/>
  <c r="AG310" i="1"/>
  <c r="AY308" i="1"/>
  <c r="AE306" i="1"/>
  <c r="AZ303" i="1"/>
  <c r="BC303" i="1" s="1"/>
  <c r="AZ301" i="1"/>
  <c r="AI301" i="1"/>
  <c r="AJ301" i="1" s="1"/>
  <c r="AF300" i="1"/>
  <c r="AK300" i="1"/>
  <c r="AY292" i="1"/>
  <c r="BC292" i="1" s="1"/>
  <c r="AZ292" i="1"/>
  <c r="N292" i="1"/>
  <c r="P292" i="1" s="1"/>
  <c r="R292" i="1" s="1"/>
  <c r="O292" i="1"/>
  <c r="Q292" i="1"/>
  <c r="S292" i="1" s="1"/>
  <c r="AE284" i="1"/>
  <c r="AF284" i="1"/>
  <c r="AG284" i="1"/>
  <c r="AK284" i="1"/>
  <c r="R279" i="1"/>
  <c r="M278" i="1"/>
  <c r="AV278" i="1"/>
  <c r="S267" i="1"/>
  <c r="Q266" i="1"/>
  <c r="AD266" i="1"/>
  <c r="AW266" i="1"/>
  <c r="AX266" i="1" s="1"/>
  <c r="N266" i="1"/>
  <c r="P266" i="1" s="1"/>
  <c r="R266" i="1" s="1"/>
  <c r="R259" i="1"/>
  <c r="AY248" i="1"/>
  <c r="BC248" i="1" s="1"/>
  <c r="BD248" i="1"/>
  <c r="AZ248" i="1"/>
  <c r="R242" i="1"/>
  <c r="AL217" i="1"/>
  <c r="AH217" i="1"/>
  <c r="AJ217" i="1" s="1"/>
  <c r="S216" i="1"/>
  <c r="AF347" i="1"/>
  <c r="AF342" i="1"/>
  <c r="AZ335" i="1"/>
  <c r="BC335" i="1" s="1"/>
  <c r="AZ325" i="1"/>
  <c r="BA317" i="1"/>
  <c r="AF310" i="1"/>
  <c r="AJ305" i="1"/>
  <c r="AY301" i="1"/>
  <c r="N299" i="1"/>
  <c r="P299" i="1" s="1"/>
  <c r="R299" i="1" s="1"/>
  <c r="S299" i="1" s="1"/>
  <c r="AN296" i="1"/>
  <c r="S295" i="1"/>
  <c r="Q277" i="1"/>
  <c r="S277" i="1" s="1"/>
  <c r="R277" i="1"/>
  <c r="BD275" i="1"/>
  <c r="AY275" i="1"/>
  <c r="AZ275" i="1"/>
  <c r="BB275" i="1"/>
  <c r="BA275" i="1" s="1"/>
  <c r="S274" i="1"/>
  <c r="Q273" i="1"/>
  <c r="AD273" i="1"/>
  <c r="AW273" i="1"/>
  <c r="AX273" i="1" s="1"/>
  <c r="N273" i="1"/>
  <c r="P273" i="1" s="1"/>
  <c r="AD272" i="1"/>
  <c r="Q272" i="1"/>
  <c r="S272" i="1" s="1"/>
  <c r="Q265" i="1"/>
  <c r="R265" i="1"/>
  <c r="S264" i="1"/>
  <c r="M263" i="1"/>
  <c r="AV263" i="1"/>
  <c r="AL260" i="1"/>
  <c r="AH260" i="1"/>
  <c r="AL252" i="1"/>
  <c r="AH252" i="1"/>
  <c r="R251" i="1"/>
  <c r="AE243" i="1"/>
  <c r="AF243" i="1"/>
  <c r="AG243" i="1"/>
  <c r="AK243" i="1"/>
  <c r="BC241" i="1"/>
  <c r="BD241" i="1"/>
  <c r="AY241" i="1"/>
  <c r="AZ241" i="1"/>
  <c r="BB241" i="1"/>
  <c r="BA241" i="1" s="1"/>
  <c r="AE347" i="1"/>
  <c r="AE342" i="1"/>
  <c r="AY317" i="1"/>
  <c r="BC280" i="1"/>
  <c r="BD280" i="1"/>
  <c r="AY280" i="1"/>
  <c r="AE280" i="1"/>
  <c r="AF280" i="1"/>
  <c r="AG280" i="1"/>
  <c r="AY277" i="1"/>
  <c r="BC277" i="1" s="1"/>
  <c r="AZ277" i="1"/>
  <c r="BB277" i="1"/>
  <c r="BA277" i="1" s="1"/>
  <c r="BD277" i="1"/>
  <c r="AG276" i="1"/>
  <c r="AE276" i="1"/>
  <c r="AF276" i="1"/>
  <c r="AK276" i="1"/>
  <c r="R273" i="1"/>
  <c r="AY265" i="1"/>
  <c r="BC265" i="1" s="1"/>
  <c r="AZ265" i="1"/>
  <c r="BB265" i="1"/>
  <c r="BA265" i="1" s="1"/>
  <c r="BD265" i="1"/>
  <c r="AK257" i="1"/>
  <c r="AE257" i="1"/>
  <c r="AF257" i="1"/>
  <c r="AG257" i="1"/>
  <c r="AL254" i="1"/>
  <c r="AH254" i="1"/>
  <c r="AJ254" i="1" s="1"/>
  <c r="S252" i="1"/>
  <c r="BC305" i="1"/>
  <c r="R296" i="1"/>
  <c r="S296" i="1" s="1"/>
  <c r="AE283" i="1"/>
  <c r="AF283" i="1"/>
  <c r="AG283" i="1"/>
  <c r="BD272" i="1"/>
  <c r="AY272" i="1"/>
  <c r="BC272" i="1" s="1"/>
  <c r="AZ272" i="1"/>
  <c r="BB272" i="1"/>
  <c r="BA272" i="1" s="1"/>
  <c r="BD264" i="1"/>
  <c r="AY264" i="1"/>
  <c r="BC264" i="1" s="1"/>
  <c r="AZ264" i="1"/>
  <c r="P264" i="1"/>
  <c r="R264" i="1" s="1"/>
  <c r="AD256" i="1"/>
  <c r="N256" i="1"/>
  <c r="O256" i="1"/>
  <c r="Q256" i="1"/>
  <c r="AW256" i="1"/>
  <c r="AX256" i="1" s="1"/>
  <c r="AK249" i="1"/>
  <c r="AE249" i="1"/>
  <c r="AF249" i="1"/>
  <c r="AG249" i="1"/>
  <c r="S218" i="1"/>
  <c r="AH185" i="1"/>
  <c r="AL185" i="1"/>
  <c r="AY293" i="1"/>
  <c r="BC293" i="1" s="1"/>
  <c r="AZ293" i="1"/>
  <c r="BD293" i="1"/>
  <c r="AE288" i="1"/>
  <c r="AF288" i="1"/>
  <c r="AG288" i="1"/>
  <c r="AL279" i="1"/>
  <c r="AH279" i="1"/>
  <c r="AY271" i="1"/>
  <c r="BC271" i="1" s="1"/>
  <c r="AZ271" i="1"/>
  <c r="BB271" i="1"/>
  <c r="BA271" i="1" s="1"/>
  <c r="AL269" i="1"/>
  <c r="AH269" i="1"/>
  <c r="R261" i="1"/>
  <c r="R255" i="1"/>
  <c r="S255" i="1" s="1"/>
  <c r="AJ251" i="1"/>
  <c r="S246" i="1"/>
  <c r="AU234" i="1"/>
  <c r="M234" i="1"/>
  <c r="BA304" i="1"/>
  <c r="BC304" i="1" s="1"/>
  <c r="AW299" i="1"/>
  <c r="AX299" i="1" s="1"/>
  <c r="AH291" i="1"/>
  <c r="AL291" i="1"/>
  <c r="BB282" i="1"/>
  <c r="BA282" i="1" s="1"/>
  <c r="S282" i="1"/>
  <c r="S279" i="1"/>
  <c r="AI277" i="1"/>
  <c r="AM277" i="1"/>
  <c r="AU272" i="1"/>
  <c r="AY270" i="1"/>
  <c r="AZ270" i="1"/>
  <c r="BB270" i="1"/>
  <c r="BA270" i="1" s="1"/>
  <c r="BD270" i="1"/>
  <c r="Q257" i="1"/>
  <c r="AW257" i="1"/>
  <c r="AX257" i="1" s="1"/>
  <c r="N257" i="1"/>
  <c r="O257" i="1"/>
  <c r="AM251" i="1"/>
  <c r="AI251" i="1"/>
  <c r="Q241" i="1"/>
  <c r="AD241" i="1"/>
  <c r="N241" i="1"/>
  <c r="P241" i="1" s="1"/>
  <c r="R241" i="1" s="1"/>
  <c r="AI227" i="1"/>
  <c r="AJ227" i="1" s="1"/>
  <c r="AM227" i="1"/>
  <c r="AL296" i="1"/>
  <c r="AD294" i="1"/>
  <c r="O293" i="1"/>
  <c r="P293" i="1" s="1"/>
  <c r="R293" i="1" s="1"/>
  <c r="Q293" i="1"/>
  <c r="AD293" i="1"/>
  <c r="AJ291" i="1"/>
  <c r="AE286" i="1"/>
  <c r="AF286" i="1"/>
  <c r="AG286" i="1"/>
  <c r="AK280" i="1"/>
  <c r="AG277" i="1"/>
  <c r="AK277" i="1"/>
  <c r="AE277" i="1"/>
  <c r="BB254" i="1"/>
  <c r="BA254" i="1" s="1"/>
  <c r="BD254" i="1"/>
  <c r="AZ254" i="1"/>
  <c r="BC254" i="1"/>
  <c r="BB252" i="1"/>
  <c r="BA252" i="1" s="1"/>
  <c r="BC252" i="1" s="1"/>
  <c r="BD252" i="1"/>
  <c r="AY252" i="1"/>
  <c r="AZ252" i="1"/>
  <c r="AI252" i="1"/>
  <c r="AM252" i="1"/>
  <c r="AL251" i="1"/>
  <c r="AI248" i="1"/>
  <c r="AJ248" i="1" s="1"/>
  <c r="AM248" i="1"/>
  <c r="M253" i="1"/>
  <c r="N247" i="1"/>
  <c r="P247" i="1" s="1"/>
  <c r="R247" i="1" s="1"/>
  <c r="Q247" i="1"/>
  <c r="Q238" i="1"/>
  <c r="S232" i="1"/>
  <c r="AH227" i="1"/>
  <c r="AL227" i="1"/>
  <c r="AZ203" i="1"/>
  <c r="BB203" i="1"/>
  <c r="BA203" i="1" s="1"/>
  <c r="AY203" i="1"/>
  <c r="BC203" i="1" s="1"/>
  <c r="AD197" i="1"/>
  <c r="N197" i="1"/>
  <c r="Q197" i="1"/>
  <c r="O197" i="1"/>
  <c r="R258" i="1"/>
  <c r="Q242" i="1"/>
  <c r="S242" i="1" s="1"/>
  <c r="AD242" i="1"/>
  <c r="AJ240" i="1"/>
  <c r="AZ239" i="1"/>
  <c r="BB239" i="1"/>
  <c r="BA239" i="1" s="1"/>
  <c r="BC239" i="1" s="1"/>
  <c r="AE236" i="1"/>
  <c r="AF236" i="1"/>
  <c r="AG236" i="1"/>
  <c r="AK236" i="1"/>
  <c r="S235" i="1"/>
  <c r="P230" i="1"/>
  <c r="R230" i="1" s="1"/>
  <c r="BB217" i="1"/>
  <c r="BA217" i="1" s="1"/>
  <c r="AY217" i="1"/>
  <c r="BC217" i="1" s="1"/>
  <c r="AZ217" i="1"/>
  <c r="BD217" i="1"/>
  <c r="S210" i="1"/>
  <c r="P205" i="1"/>
  <c r="R205" i="1" s="1"/>
  <c r="S205" i="1" s="1"/>
  <c r="BB202" i="1"/>
  <c r="BA202" i="1" s="1"/>
  <c r="AZ202" i="1"/>
  <c r="BC202" i="1" s="1"/>
  <c r="BD202" i="1"/>
  <c r="BB199" i="1"/>
  <c r="BA199" i="1" s="1"/>
  <c r="BC199" i="1"/>
  <c r="BD199" i="1"/>
  <c r="AY199" i="1"/>
  <c r="AZ199" i="1"/>
  <c r="AY288" i="1"/>
  <c r="BC288" i="1" s="1"/>
  <c r="O288" i="1"/>
  <c r="P288" i="1" s="1"/>
  <c r="R288" i="1" s="1"/>
  <c r="S288" i="1" s="1"/>
  <c r="AY283" i="1"/>
  <c r="BC283" i="1" s="1"/>
  <c r="O283" i="1"/>
  <c r="P283" i="1" s="1"/>
  <c r="R283" i="1" s="1"/>
  <c r="S283" i="1" s="1"/>
  <c r="N282" i="1"/>
  <c r="P282" i="1" s="1"/>
  <c r="R282" i="1" s="1"/>
  <c r="AY281" i="1"/>
  <c r="BC281" i="1" s="1"/>
  <c r="O281" i="1"/>
  <c r="P281" i="1" s="1"/>
  <c r="R281" i="1" s="1"/>
  <c r="S281" i="1" s="1"/>
  <c r="N280" i="1"/>
  <c r="P280" i="1" s="1"/>
  <c r="R280" i="1" s="1"/>
  <c r="S280" i="1" s="1"/>
  <c r="AG279" i="1"/>
  <c r="AL271" i="1"/>
  <c r="Q271" i="1"/>
  <c r="S271" i="1" s="1"/>
  <c r="AG269" i="1"/>
  <c r="AW268" i="1"/>
  <c r="AX268" i="1" s="1"/>
  <c r="AW267" i="1"/>
  <c r="AX267" i="1" s="1"/>
  <c r="AW261" i="1"/>
  <c r="AX261" i="1" s="1"/>
  <c r="AN252" i="1"/>
  <c r="AK251" i="1"/>
  <c r="AN251" i="1" s="1"/>
  <c r="AK248" i="1"/>
  <c r="AE244" i="1"/>
  <c r="AG244" i="1"/>
  <c r="N239" i="1"/>
  <c r="P239" i="1" s="1"/>
  <c r="R239" i="1" s="1"/>
  <c r="O239" i="1"/>
  <c r="Q239" i="1"/>
  <c r="AL238" i="1"/>
  <c r="Q230" i="1"/>
  <c r="S230" i="1" s="1"/>
  <c r="AD230" i="1"/>
  <c r="AY228" i="1"/>
  <c r="BC228" i="1" s="1"/>
  <c r="AZ228" i="1"/>
  <c r="BB228" i="1"/>
  <c r="BA228" i="1" s="1"/>
  <c r="BD228" i="1"/>
  <c r="P226" i="1"/>
  <c r="R226" i="1" s="1"/>
  <c r="AL224" i="1"/>
  <c r="Q224" i="1"/>
  <c r="R224" i="1"/>
  <c r="AE195" i="1"/>
  <c r="AF195" i="1"/>
  <c r="AG195" i="1"/>
  <c r="AK195" i="1"/>
  <c r="AF279" i="1"/>
  <c r="AK271" i="1"/>
  <c r="AW269" i="1"/>
  <c r="AX269" i="1" s="1"/>
  <c r="AF269" i="1"/>
  <c r="AD261" i="1"/>
  <c r="R260" i="1"/>
  <c r="S260" i="1" s="1"/>
  <c r="AM254" i="1"/>
  <c r="O249" i="1"/>
  <c r="P249" i="1" s="1"/>
  <c r="R249" i="1" s="1"/>
  <c r="Q249" i="1"/>
  <c r="AK238" i="1"/>
  <c r="S233" i="1"/>
  <c r="AZ227" i="1"/>
  <c r="BB227" i="1"/>
  <c r="BA227" i="1" s="1"/>
  <c r="BC227" i="1"/>
  <c r="BD227" i="1"/>
  <c r="Q226" i="1"/>
  <c r="S226" i="1" s="1"/>
  <c r="AD226" i="1"/>
  <c r="AW226" i="1"/>
  <c r="AX226" i="1" s="1"/>
  <c r="AL203" i="1"/>
  <c r="AH203" i="1"/>
  <c r="AF180" i="1"/>
  <c r="AG180" i="1"/>
  <c r="AK180" i="1"/>
  <c r="AE180" i="1"/>
  <c r="AG275" i="1"/>
  <c r="AD274" i="1"/>
  <c r="AD268" i="1"/>
  <c r="AD267" i="1"/>
  <c r="AG264" i="1"/>
  <c r="AJ264" i="1" s="1"/>
  <c r="AG260" i="1"/>
  <c r="AN254" i="1"/>
  <c r="AW247" i="1"/>
  <c r="AX247" i="1" s="1"/>
  <c r="AZ240" i="1"/>
  <c r="BB240" i="1"/>
  <c r="BA240" i="1" s="1"/>
  <c r="BC240" i="1"/>
  <c r="BD240" i="1"/>
  <c r="BC233" i="1"/>
  <c r="AW230" i="1"/>
  <c r="AX230" i="1" s="1"/>
  <c r="AH222" i="1"/>
  <c r="AL222" i="1"/>
  <c r="Q201" i="1"/>
  <c r="O201" i="1"/>
  <c r="N201" i="1"/>
  <c r="P201" i="1" s="1"/>
  <c r="R201" i="1" s="1"/>
  <c r="AW201" i="1"/>
  <c r="AX201" i="1" s="1"/>
  <c r="AD201" i="1"/>
  <c r="AD199" i="1"/>
  <c r="N199" i="1"/>
  <c r="Q199" i="1"/>
  <c r="O199" i="1"/>
  <c r="P198" i="1"/>
  <c r="R198" i="1" s="1"/>
  <c r="S198" i="1" s="1"/>
  <c r="M184" i="1"/>
  <c r="AU184" i="1"/>
  <c r="S178" i="1"/>
  <c r="AF161" i="1"/>
  <c r="AG161" i="1"/>
  <c r="AE161" i="1"/>
  <c r="AK161" i="1"/>
  <c r="M287" i="1"/>
  <c r="BD279" i="1"/>
  <c r="AE275" i="1"/>
  <c r="Q261" i="1"/>
  <c r="S261" i="1" s="1"/>
  <c r="AF260" i="1"/>
  <c r="AW255" i="1"/>
  <c r="AX255" i="1" s="1"/>
  <c r="R252" i="1"/>
  <c r="AD247" i="1"/>
  <c r="AY246" i="1"/>
  <c r="AZ246" i="1"/>
  <c r="AF238" i="1"/>
  <c r="AG238" i="1"/>
  <c r="AL228" i="1"/>
  <c r="AH228" i="1"/>
  <c r="AM224" i="1"/>
  <c r="AL212" i="1"/>
  <c r="AH212" i="1"/>
  <c r="AK202" i="1"/>
  <c r="AG202" i="1"/>
  <c r="AE202" i="1"/>
  <c r="AF202" i="1"/>
  <c r="Q168" i="1"/>
  <c r="S168" i="1" s="1"/>
  <c r="R168" i="1"/>
  <c r="BC279" i="1"/>
  <c r="AG262" i="1"/>
  <c r="AW260" i="1"/>
  <c r="AX260" i="1" s="1"/>
  <c r="AD255" i="1"/>
  <c r="AJ246" i="1"/>
  <c r="AW243" i="1"/>
  <c r="AX243" i="1" s="1"/>
  <c r="P240" i="1"/>
  <c r="R240" i="1" s="1"/>
  <c r="S240" i="1" s="1"/>
  <c r="AH237" i="1"/>
  <c r="AL237" i="1"/>
  <c r="AL235" i="1"/>
  <c r="AF228" i="1"/>
  <c r="AG228" i="1"/>
  <c r="AK228" i="1"/>
  <c r="BB210" i="1"/>
  <c r="BA210" i="1" s="1"/>
  <c r="BD210" i="1"/>
  <c r="AY210" i="1"/>
  <c r="BC210" i="1" s="1"/>
  <c r="AZ210" i="1"/>
  <c r="S193" i="1"/>
  <c r="AG271" i="1"/>
  <c r="AJ271" i="1" s="1"/>
  <c r="Q269" i="1"/>
  <c r="S269" i="1" s="1"/>
  <c r="AW262" i="1"/>
  <c r="AX262" i="1" s="1"/>
  <c r="AE262" i="1"/>
  <c r="R254" i="1"/>
  <c r="S254" i="1" s="1"/>
  <c r="Q251" i="1"/>
  <c r="S251" i="1" s="1"/>
  <c r="AW249" i="1"/>
  <c r="AX249" i="1" s="1"/>
  <c r="O248" i="1"/>
  <c r="P248" i="1" s="1"/>
  <c r="R248" i="1" s="1"/>
  <c r="Q248" i="1"/>
  <c r="AW242" i="1"/>
  <c r="AX242" i="1" s="1"/>
  <c r="AY238" i="1"/>
  <c r="AZ238" i="1"/>
  <c r="AF237" i="1"/>
  <c r="AG237" i="1"/>
  <c r="AK237" i="1"/>
  <c r="AW237" i="1"/>
  <c r="AX237" i="1" s="1"/>
  <c r="N237" i="1"/>
  <c r="O237" i="1"/>
  <c r="Q237" i="1"/>
  <c r="AH223" i="1"/>
  <c r="AL223" i="1"/>
  <c r="BC222" i="1"/>
  <c r="AG215" i="1"/>
  <c r="AE215" i="1"/>
  <c r="AF215" i="1"/>
  <c r="AK215" i="1"/>
  <c r="AW197" i="1"/>
  <c r="AX197" i="1" s="1"/>
  <c r="Q217" i="1"/>
  <c r="R217" i="1"/>
  <c r="M209" i="1"/>
  <c r="M207" i="1"/>
  <c r="AK203" i="1"/>
  <c r="AF203" i="1"/>
  <c r="P202" i="1"/>
  <c r="AF186" i="1"/>
  <c r="AG186" i="1"/>
  <c r="AK186" i="1"/>
  <c r="AE186" i="1"/>
  <c r="AG185" i="1"/>
  <c r="AK185" i="1"/>
  <c r="AF185" i="1"/>
  <c r="R171" i="1"/>
  <c r="AE157" i="1"/>
  <c r="AF157" i="1"/>
  <c r="AG157" i="1"/>
  <c r="AD155" i="1"/>
  <c r="N155" i="1"/>
  <c r="P155" i="1" s="1"/>
  <c r="Q155" i="1"/>
  <c r="AW155" i="1"/>
  <c r="AX155" i="1" s="1"/>
  <c r="AY235" i="1"/>
  <c r="BC235" i="1" s="1"/>
  <c r="AK227" i="1"/>
  <c r="AF222" i="1"/>
  <c r="AG222" i="1"/>
  <c r="AE219" i="1"/>
  <c r="AF219" i="1"/>
  <c r="AG219" i="1"/>
  <c r="S211" i="1"/>
  <c r="AW205" i="1"/>
  <c r="AX205" i="1" s="1"/>
  <c r="AD196" i="1"/>
  <c r="N196" i="1"/>
  <c r="O196" i="1"/>
  <c r="AE193" i="1"/>
  <c r="AF193" i="1"/>
  <c r="AG193" i="1"/>
  <c r="S191" i="1"/>
  <c r="AY183" i="1"/>
  <c r="BC183" i="1" s="1"/>
  <c r="AZ183" i="1"/>
  <c r="BB183" i="1"/>
  <c r="BA183" i="1" s="1"/>
  <c r="BD183" i="1"/>
  <c r="AY179" i="1"/>
  <c r="AZ179" i="1"/>
  <c r="BB179" i="1"/>
  <c r="BA179" i="1" s="1"/>
  <c r="AF178" i="1"/>
  <c r="AE178" i="1"/>
  <c r="AG178" i="1"/>
  <c r="M172" i="1"/>
  <c r="AI168" i="1"/>
  <c r="AM168" i="1"/>
  <c r="N225" i="1"/>
  <c r="O225" i="1"/>
  <c r="AK223" i="1"/>
  <c r="AW223" i="1"/>
  <c r="AX223" i="1" s="1"/>
  <c r="N223" i="1"/>
  <c r="P223" i="1" s="1"/>
  <c r="R223" i="1" s="1"/>
  <c r="S223" i="1" s="1"/>
  <c r="BB221" i="1"/>
  <c r="BA221" i="1" s="1"/>
  <c r="AJ216" i="1"/>
  <c r="R212" i="1"/>
  <c r="AD210" i="1"/>
  <c r="N210" i="1"/>
  <c r="P210" i="1" s="1"/>
  <c r="AD205" i="1"/>
  <c r="O205" i="1"/>
  <c r="AM204" i="1"/>
  <c r="P203" i="1"/>
  <c r="R202" i="1"/>
  <c r="S202" i="1" s="1"/>
  <c r="AW185" i="1"/>
  <c r="AX185" i="1" s="1"/>
  <c r="N185" i="1"/>
  <c r="O185" i="1"/>
  <c r="Q185" i="1"/>
  <c r="AH168" i="1"/>
  <c r="AJ168" i="1" s="1"/>
  <c r="AL168" i="1"/>
  <c r="AI165" i="1"/>
  <c r="AM165" i="1"/>
  <c r="AF137" i="1"/>
  <c r="AK137" i="1"/>
  <c r="AG137" i="1"/>
  <c r="AE137" i="1"/>
  <c r="AG235" i="1"/>
  <c r="AG233" i="1"/>
  <c r="AU232" i="1"/>
  <c r="BB225" i="1"/>
  <c r="BA225" i="1" s="1"/>
  <c r="BC218" i="1"/>
  <c r="BD218" i="1"/>
  <c r="AM218" i="1"/>
  <c r="AN218" i="1" s="1"/>
  <c r="AE214" i="1"/>
  <c r="AF214" i="1"/>
  <c r="AG214" i="1"/>
  <c r="R210" i="1"/>
  <c r="AL204" i="1"/>
  <c r="Q203" i="1"/>
  <c r="O203" i="1"/>
  <c r="BD198" i="1"/>
  <c r="AY198" i="1"/>
  <c r="BC198" i="1" s="1"/>
  <c r="BB198" i="1"/>
  <c r="BA198" i="1" s="1"/>
  <c r="BC196" i="1"/>
  <c r="BD196" i="1"/>
  <c r="AY196" i="1"/>
  <c r="BB196" i="1"/>
  <c r="BA196" i="1" s="1"/>
  <c r="AW186" i="1"/>
  <c r="AX186" i="1" s="1"/>
  <c r="N186" i="1"/>
  <c r="O186" i="1"/>
  <c r="Q186" i="1"/>
  <c r="AH174" i="1"/>
  <c r="AL174" i="1"/>
  <c r="AH165" i="1"/>
  <c r="AL165" i="1"/>
  <c r="AH164" i="1"/>
  <c r="AL164" i="1"/>
  <c r="BC160" i="1"/>
  <c r="BC145" i="1"/>
  <c r="O238" i="1"/>
  <c r="P238" i="1" s="1"/>
  <c r="R238" i="1" s="1"/>
  <c r="AF235" i="1"/>
  <c r="AF233" i="1"/>
  <c r="AD232" i="1"/>
  <c r="O227" i="1"/>
  <c r="P227" i="1" s="1"/>
  <c r="R227" i="1" s="1"/>
  <c r="AZ221" i="1"/>
  <c r="BC221" i="1" s="1"/>
  <c r="BD219" i="1"/>
  <c r="AM217" i="1"/>
  <c r="AY216" i="1"/>
  <c r="AZ216" i="1"/>
  <c r="AG213" i="1"/>
  <c r="AG212" i="1"/>
  <c r="R211" i="1"/>
  <c r="BB208" i="1"/>
  <c r="BA208" i="1" s="1"/>
  <c r="BC208" i="1"/>
  <c r="BD208" i="1"/>
  <c r="AD208" i="1"/>
  <c r="N208" i="1"/>
  <c r="P208" i="1" s="1"/>
  <c r="R208" i="1" s="1"/>
  <c r="Q208" i="1"/>
  <c r="BB206" i="1"/>
  <c r="BA206" i="1" s="1"/>
  <c r="BC206" i="1"/>
  <c r="BD206" i="1"/>
  <c r="AD206" i="1"/>
  <c r="N206" i="1"/>
  <c r="P206" i="1" s="1"/>
  <c r="Q206" i="1"/>
  <c r="AK204" i="1"/>
  <c r="AN204" i="1" s="1"/>
  <c r="AG204" i="1"/>
  <c r="AJ204" i="1" s="1"/>
  <c r="M200" i="1"/>
  <c r="AD198" i="1"/>
  <c r="O198" i="1"/>
  <c r="AE191" i="1"/>
  <c r="AF191" i="1"/>
  <c r="AG191" i="1"/>
  <c r="AE189" i="1"/>
  <c r="AF189" i="1"/>
  <c r="AG189" i="1"/>
  <c r="AY180" i="1"/>
  <c r="BC180" i="1" s="1"/>
  <c r="AZ180" i="1"/>
  <c r="BB180" i="1"/>
  <c r="BA180" i="1" s="1"/>
  <c r="AF174" i="1"/>
  <c r="AG174" i="1"/>
  <c r="AK174" i="1"/>
  <c r="AN165" i="1"/>
  <c r="AG164" i="1"/>
  <c r="AF164" i="1"/>
  <c r="AK164" i="1"/>
  <c r="AK157" i="1"/>
  <c r="AZ225" i="1"/>
  <c r="BC225" i="1" s="1"/>
  <c r="AF220" i="1"/>
  <c r="AG220" i="1"/>
  <c r="BC219" i="1"/>
  <c r="AK216" i="1"/>
  <c r="AN216" i="1" s="1"/>
  <c r="AF213" i="1"/>
  <c r="AF212" i="1"/>
  <c r="BB204" i="1"/>
  <c r="BA204" i="1" s="1"/>
  <c r="BC204" i="1"/>
  <c r="AZ204" i="1"/>
  <c r="AU200" i="1"/>
  <c r="S195" i="1"/>
  <c r="AL188" i="1"/>
  <c r="M182" i="1"/>
  <c r="BD180" i="1"/>
  <c r="N170" i="1"/>
  <c r="P170" i="1" s="1"/>
  <c r="R170" i="1" s="1"/>
  <c r="S170" i="1" s="1"/>
  <c r="O170" i="1"/>
  <c r="AD170" i="1"/>
  <c r="AW170" i="1"/>
  <c r="AX170" i="1" s="1"/>
  <c r="S164" i="1"/>
  <c r="AH141" i="1"/>
  <c r="AL141" i="1"/>
  <c r="BD235" i="1"/>
  <c r="Q227" i="1"/>
  <c r="AF223" i="1"/>
  <c r="AG223" i="1"/>
  <c r="R218" i="1"/>
  <c r="AK217" i="1"/>
  <c r="BD214" i="1"/>
  <c r="AW213" i="1"/>
  <c r="AX213" i="1" s="1"/>
  <c r="R203" i="1"/>
  <c r="AK193" i="1"/>
  <c r="Q183" i="1"/>
  <c r="S183" i="1" s="1"/>
  <c r="AD183" i="1"/>
  <c r="M173" i="1"/>
  <c r="AU173" i="1"/>
  <c r="AD225" i="1"/>
  <c r="AK224" i="1"/>
  <c r="AK222" i="1"/>
  <c r="AE221" i="1"/>
  <c r="AF221" i="1"/>
  <c r="AG221" i="1"/>
  <c r="AK219" i="1"/>
  <c r="AL218" i="1"/>
  <c r="R216" i="1"/>
  <c r="Q213" i="1"/>
  <c r="S213" i="1" s="1"/>
  <c r="AW212" i="1"/>
  <c r="AX212" i="1" s="1"/>
  <c r="Q212" i="1"/>
  <c r="AW211" i="1"/>
  <c r="AX211" i="1" s="1"/>
  <c r="AD211" i="1"/>
  <c r="BB209" i="1"/>
  <c r="BA209" i="1" s="1"/>
  <c r="BC209" i="1"/>
  <c r="R206" i="1"/>
  <c r="Q204" i="1"/>
  <c r="S204" i="1" s="1"/>
  <c r="BD195" i="1"/>
  <c r="AY195" i="1"/>
  <c r="BC195" i="1" s="1"/>
  <c r="AZ195" i="1"/>
  <c r="BD189" i="1"/>
  <c r="AY189" i="1"/>
  <c r="AZ189" i="1"/>
  <c r="BC189" i="1"/>
  <c r="AF187" i="1"/>
  <c r="AG187" i="1"/>
  <c r="AK187" i="1"/>
  <c r="AE187" i="1"/>
  <c r="AU185" i="1"/>
  <c r="O183" i="1"/>
  <c r="N183" i="1"/>
  <c r="P183" i="1" s="1"/>
  <c r="R183" i="1" s="1"/>
  <c r="BD179" i="1"/>
  <c r="AK178" i="1"/>
  <c r="AZ150" i="1"/>
  <c r="BB150" i="1"/>
  <c r="BA150" i="1" s="1"/>
  <c r="BC150" i="1"/>
  <c r="BD150" i="1"/>
  <c r="AY150" i="1"/>
  <c r="BD194" i="1"/>
  <c r="BD192" i="1"/>
  <c r="BD190" i="1"/>
  <c r="BD188" i="1"/>
  <c r="AW177" i="1"/>
  <c r="AX177" i="1" s="1"/>
  <c r="N177" i="1"/>
  <c r="P177" i="1" s="1"/>
  <c r="R177" i="1" s="1"/>
  <c r="Q175" i="1"/>
  <c r="S175" i="1" s="1"/>
  <c r="AV170" i="1"/>
  <c r="AW169" i="1"/>
  <c r="AX169" i="1" s="1"/>
  <c r="AD169" i="1"/>
  <c r="Q167" i="1"/>
  <c r="S167" i="1" s="1"/>
  <c r="AG165" i="1"/>
  <c r="BC164" i="1"/>
  <c r="AD162" i="1"/>
  <c r="AF159" i="1"/>
  <c r="AG159" i="1"/>
  <c r="AE159" i="1"/>
  <c r="BB158" i="1"/>
  <c r="BA158" i="1" s="1"/>
  <c r="AY149" i="1"/>
  <c r="BC149" i="1" s="1"/>
  <c r="AZ149" i="1"/>
  <c r="BB149" i="1"/>
  <c r="BA149" i="1" s="1"/>
  <c r="AY146" i="1"/>
  <c r="AZ146" i="1"/>
  <c r="BB146" i="1"/>
  <c r="BA146" i="1" s="1"/>
  <c r="BD146" i="1"/>
  <c r="AG144" i="1"/>
  <c r="AK144" i="1"/>
  <c r="AF144" i="1"/>
  <c r="M135" i="1"/>
  <c r="AH134" i="1"/>
  <c r="AL134" i="1"/>
  <c r="AY148" i="1"/>
  <c r="AZ148" i="1"/>
  <c r="BB148" i="1"/>
  <c r="BA148" i="1" s="1"/>
  <c r="BC148" i="1"/>
  <c r="AF142" i="1"/>
  <c r="AG142" i="1"/>
  <c r="AE142" i="1"/>
  <c r="AF141" i="1"/>
  <c r="AK141" i="1"/>
  <c r="AG141" i="1"/>
  <c r="AF138" i="1"/>
  <c r="AG138" i="1"/>
  <c r="AE138" i="1"/>
  <c r="AW137" i="1"/>
  <c r="AX137" i="1" s="1"/>
  <c r="N137" i="1"/>
  <c r="O137" i="1"/>
  <c r="Q137" i="1"/>
  <c r="S145" i="1"/>
  <c r="S129" i="1"/>
  <c r="AK194" i="1"/>
  <c r="AZ193" i="1"/>
  <c r="BC193" i="1" s="1"/>
  <c r="AK192" i="1"/>
  <c r="AZ191" i="1"/>
  <c r="BC191" i="1" s="1"/>
  <c r="AK190" i="1"/>
  <c r="AK188" i="1"/>
  <c r="R187" i="1"/>
  <c r="S187" i="1" s="1"/>
  <c r="O178" i="1"/>
  <c r="P178" i="1" s="1"/>
  <c r="R178" i="1" s="1"/>
  <c r="AE177" i="1"/>
  <c r="AZ175" i="1"/>
  <c r="AY165" i="1"/>
  <c r="BC165" i="1" s="1"/>
  <c r="AZ165" i="1"/>
  <c r="AY158" i="1"/>
  <c r="BC158" i="1" s="1"/>
  <c r="AH158" i="1"/>
  <c r="R155" i="1"/>
  <c r="Q154" i="1"/>
  <c r="AD154" i="1"/>
  <c r="AW154" i="1"/>
  <c r="AX154" i="1" s="1"/>
  <c r="N153" i="1"/>
  <c r="P153" i="1" s="1"/>
  <c r="N138" i="1"/>
  <c r="Q138" i="1"/>
  <c r="O138" i="1"/>
  <c r="AW138" i="1"/>
  <c r="AX138" i="1" s="1"/>
  <c r="BD129" i="1"/>
  <c r="AY129" i="1"/>
  <c r="BC129" i="1" s="1"/>
  <c r="AZ129" i="1"/>
  <c r="BB129" i="1"/>
  <c r="BA129" i="1" s="1"/>
  <c r="AY193" i="1"/>
  <c r="AY191" i="1"/>
  <c r="O189" i="1"/>
  <c r="AZ188" i="1"/>
  <c r="BC188" i="1" s="1"/>
  <c r="AY175" i="1"/>
  <c r="BC175" i="1" s="1"/>
  <c r="N169" i="1"/>
  <c r="P169" i="1" s="1"/>
  <c r="R169" i="1" s="1"/>
  <c r="S169" i="1" s="1"/>
  <c r="O169" i="1"/>
  <c r="BB167" i="1"/>
  <c r="BA167" i="1" s="1"/>
  <c r="AF160" i="1"/>
  <c r="AG160" i="1"/>
  <c r="AE160" i="1"/>
  <c r="S156" i="1"/>
  <c r="R154" i="1"/>
  <c r="Q153" i="1"/>
  <c r="AD153" i="1"/>
  <c r="AW153" i="1"/>
  <c r="AX153" i="1" s="1"/>
  <c r="P152" i="1"/>
  <c r="AL146" i="1"/>
  <c r="AH146" i="1"/>
  <c r="AZ145" i="1"/>
  <c r="BD145" i="1"/>
  <c r="S143" i="1"/>
  <c r="Q134" i="1"/>
  <c r="S134" i="1" s="1"/>
  <c r="R134" i="1"/>
  <c r="AH130" i="1"/>
  <c r="AJ130" i="1" s="1"/>
  <c r="AL130" i="1"/>
  <c r="N189" i="1"/>
  <c r="AW162" i="1"/>
  <c r="AX162" i="1" s="1"/>
  <c r="N162" i="1"/>
  <c r="O162" i="1"/>
  <c r="R153" i="1"/>
  <c r="L181" i="1"/>
  <c r="M152" i="1"/>
  <c r="L163" i="1"/>
  <c r="AI149" i="1"/>
  <c r="AM149" i="1"/>
  <c r="AG146" i="1"/>
  <c r="AK146" i="1"/>
  <c r="AF146" i="1"/>
  <c r="P139" i="1"/>
  <c r="R139" i="1" s="1"/>
  <c r="AZ167" i="1"/>
  <c r="BC167" i="1" s="1"/>
  <c r="N166" i="1"/>
  <c r="O166" i="1"/>
  <c r="BC156" i="1"/>
  <c r="BD156" i="1"/>
  <c r="BB156" i="1"/>
  <c r="BA156" i="1" s="1"/>
  <c r="AV154" i="1"/>
  <c r="R152" i="1"/>
  <c r="AK149" i="1"/>
  <c r="AE149" i="1"/>
  <c r="AI148" i="1"/>
  <c r="AM148" i="1"/>
  <c r="S146" i="1"/>
  <c r="AD143" i="1"/>
  <c r="AW143" i="1"/>
  <c r="AX143" i="1" s="1"/>
  <c r="N143" i="1"/>
  <c r="R143" i="1" s="1"/>
  <c r="Q136" i="1"/>
  <c r="R136" i="1"/>
  <c r="AK136" i="1"/>
  <c r="AG194" i="1"/>
  <c r="AG192" i="1"/>
  <c r="AG190" i="1"/>
  <c r="AG188" i="1"/>
  <c r="AW178" i="1"/>
  <c r="AX178" i="1" s="1"/>
  <c r="Q177" i="1"/>
  <c r="AF175" i="1"/>
  <c r="AG175" i="1"/>
  <c r="AD167" i="1"/>
  <c r="M166" i="1"/>
  <c r="N165" i="1"/>
  <c r="P165" i="1" s="1"/>
  <c r="R165" i="1" s="1"/>
  <c r="S165" i="1" s="1"/>
  <c r="O165" i="1"/>
  <c r="AW161" i="1"/>
  <c r="AX161" i="1" s="1"/>
  <c r="N161" i="1"/>
  <c r="P161" i="1" s="1"/>
  <c r="R161" i="1" s="1"/>
  <c r="S161" i="1" s="1"/>
  <c r="BD157" i="1"/>
  <c r="BC157" i="1"/>
  <c r="S157" i="1"/>
  <c r="AV153" i="1"/>
  <c r="P151" i="1"/>
  <c r="R151" i="1" s="1"/>
  <c r="S151" i="1" s="1"/>
  <c r="M150" i="1"/>
  <c r="O149" i="1"/>
  <c r="Q149" i="1"/>
  <c r="N149" i="1"/>
  <c r="AK148" i="1"/>
  <c r="AE148" i="1"/>
  <c r="N147" i="1"/>
  <c r="O147" i="1"/>
  <c r="Q147" i="1"/>
  <c r="AD147" i="1"/>
  <c r="AW147" i="1"/>
  <c r="AX147" i="1" s="1"/>
  <c r="BB142" i="1"/>
  <c r="BA142" i="1" s="1"/>
  <c r="BD142" i="1"/>
  <c r="AY142" i="1"/>
  <c r="BC142" i="1" s="1"/>
  <c r="AZ142" i="1"/>
  <c r="AF194" i="1"/>
  <c r="AF192" i="1"/>
  <c r="AF190" i="1"/>
  <c r="AF188" i="1"/>
  <c r="AG179" i="1"/>
  <c r="AF176" i="1"/>
  <c r="AE156" i="1"/>
  <c r="AF156" i="1"/>
  <c r="AG156" i="1"/>
  <c r="AV152" i="1"/>
  <c r="BB151" i="1"/>
  <c r="BA151" i="1" s="1"/>
  <c r="BD151" i="1"/>
  <c r="AZ151" i="1"/>
  <c r="BC151" i="1" s="1"/>
  <c r="O148" i="1"/>
  <c r="Q148" i="1"/>
  <c r="N148" i="1"/>
  <c r="BB140" i="1"/>
  <c r="BA140" i="1" s="1"/>
  <c r="BC140" i="1"/>
  <c r="BD140" i="1"/>
  <c r="AD131" i="1"/>
  <c r="O131" i="1"/>
  <c r="P131" i="1" s="1"/>
  <c r="R131" i="1" s="1"/>
  <c r="Q131" i="1"/>
  <c r="AW131" i="1"/>
  <c r="AX131" i="1" s="1"/>
  <c r="P116" i="1"/>
  <c r="R116" i="1" s="1"/>
  <c r="AE179" i="1"/>
  <c r="AK177" i="1"/>
  <c r="O177" i="1"/>
  <c r="AE176" i="1"/>
  <c r="AW174" i="1"/>
  <c r="AX174" i="1" s="1"/>
  <c r="N174" i="1"/>
  <c r="P174" i="1" s="1"/>
  <c r="R174" i="1" s="1"/>
  <c r="S174" i="1" s="1"/>
  <c r="AK168" i="1"/>
  <c r="AN168" i="1" s="1"/>
  <c r="AU167" i="1"/>
  <c r="BD165" i="1"/>
  <c r="BD164" i="1"/>
  <c r="BD149" i="1"/>
  <c r="BC146" i="1"/>
  <c r="AE144" i="1"/>
  <c r="BB128" i="1"/>
  <c r="BA128" i="1" s="1"/>
  <c r="BD128" i="1"/>
  <c r="N119" i="1"/>
  <c r="O119" i="1"/>
  <c r="Q119" i="1"/>
  <c r="AD119" i="1"/>
  <c r="AZ125" i="1"/>
  <c r="AY125" i="1"/>
  <c r="BC125" i="1" s="1"/>
  <c r="BB125" i="1"/>
  <c r="BA125" i="1" s="1"/>
  <c r="BD125" i="1"/>
  <c r="O123" i="1"/>
  <c r="P123" i="1" s="1"/>
  <c r="R123" i="1" s="1"/>
  <c r="Q123" i="1"/>
  <c r="AD123" i="1"/>
  <c r="AW123" i="1"/>
  <c r="AX123" i="1" s="1"/>
  <c r="R112" i="1"/>
  <c r="AG151" i="1"/>
  <c r="AF136" i="1"/>
  <c r="AG134" i="1"/>
  <c r="AI128" i="1"/>
  <c r="AM128" i="1"/>
  <c r="M111" i="1"/>
  <c r="AV111" i="1"/>
  <c r="BD92" i="1"/>
  <c r="AY92" i="1"/>
  <c r="BC92" i="1" s="1"/>
  <c r="AZ92" i="1"/>
  <c r="BB92" i="1"/>
  <c r="BA92" i="1" s="1"/>
  <c r="AE136" i="1"/>
  <c r="AM134" i="1"/>
  <c r="AV131" i="1"/>
  <c r="L132" i="1"/>
  <c r="AH128" i="1"/>
  <c r="AJ128" i="1" s="1"/>
  <c r="AL128" i="1"/>
  <c r="AY124" i="1"/>
  <c r="BC124" i="1" s="1"/>
  <c r="AZ124" i="1"/>
  <c r="BB124" i="1"/>
  <c r="BA124" i="1" s="1"/>
  <c r="AY122" i="1"/>
  <c r="AZ122" i="1"/>
  <c r="BB122" i="1"/>
  <c r="BA122" i="1" s="1"/>
  <c r="BC122" i="1"/>
  <c r="BD122" i="1"/>
  <c r="R120" i="1"/>
  <c r="S120" i="1" s="1"/>
  <c r="AE151" i="1"/>
  <c r="AD140" i="1"/>
  <c r="AY136" i="1"/>
  <c r="BC136" i="1" s="1"/>
  <c r="AI125" i="1"/>
  <c r="AJ125" i="1" s="1"/>
  <c r="AM125" i="1"/>
  <c r="AH121" i="1"/>
  <c r="AL121" i="1"/>
  <c r="AW119" i="1"/>
  <c r="AX119" i="1" s="1"/>
  <c r="O117" i="1"/>
  <c r="Q117" i="1"/>
  <c r="N117" i="1"/>
  <c r="P117" i="1" s="1"/>
  <c r="AD117" i="1"/>
  <c r="AW117" i="1"/>
  <c r="AX117" i="1" s="1"/>
  <c r="AF108" i="1"/>
  <c r="AE108" i="1"/>
  <c r="AG108" i="1"/>
  <c r="AK108" i="1"/>
  <c r="BC139" i="1"/>
  <c r="AY134" i="1"/>
  <c r="BC134" i="1" s="1"/>
  <c r="BB134" i="1"/>
  <c r="BA134" i="1" s="1"/>
  <c r="BD134" i="1"/>
  <c r="AK134" i="1"/>
  <c r="AN134" i="1" s="1"/>
  <c r="BD130" i="1"/>
  <c r="AY130" i="1"/>
  <c r="BC130" i="1" s="1"/>
  <c r="AZ130" i="1"/>
  <c r="BB130" i="1"/>
  <c r="BA130" i="1" s="1"/>
  <c r="S127" i="1"/>
  <c r="AH125" i="1"/>
  <c r="AL125" i="1"/>
  <c r="R117" i="1"/>
  <c r="AY115" i="1"/>
  <c r="BC115" i="1" s="1"/>
  <c r="AZ115" i="1"/>
  <c r="BB115" i="1"/>
  <c r="BA115" i="1" s="1"/>
  <c r="BD115" i="1"/>
  <c r="O164" i="1"/>
  <c r="AG158" i="1"/>
  <c r="N141" i="1"/>
  <c r="R141" i="1" s="1"/>
  <c r="S141" i="1" s="1"/>
  <c r="AW141" i="1"/>
  <c r="AX141" i="1" s="1"/>
  <c r="AD139" i="1"/>
  <c r="AN129" i="1"/>
  <c r="P126" i="1"/>
  <c r="R126" i="1" s="1"/>
  <c r="AN125" i="1"/>
  <c r="AI104" i="1"/>
  <c r="AM104" i="1"/>
  <c r="N164" i="1"/>
  <c r="P164" i="1" s="1"/>
  <c r="R164" i="1" s="1"/>
  <c r="AF158" i="1"/>
  <c r="AD145" i="1"/>
  <c r="AZ144" i="1"/>
  <c r="BC144" i="1" s="1"/>
  <c r="O140" i="1"/>
  <c r="AK130" i="1"/>
  <c r="Q130" i="1"/>
  <c r="S130" i="1" s="1"/>
  <c r="AZ128" i="1"/>
  <c r="Q126" i="1"/>
  <c r="AD126" i="1"/>
  <c r="AW126" i="1"/>
  <c r="AX126" i="1" s="1"/>
  <c r="O126" i="1"/>
  <c r="R146" i="1"/>
  <c r="N140" i="1"/>
  <c r="R140" i="1" s="1"/>
  <c r="S140" i="1" s="1"/>
  <c r="Q139" i="1"/>
  <c r="S139" i="1" s="1"/>
  <c r="AM130" i="1"/>
  <c r="AY128" i="1"/>
  <c r="BC128" i="1" s="1"/>
  <c r="R128" i="1"/>
  <c r="AE127" i="1"/>
  <c r="AF127" i="1"/>
  <c r="AG127" i="1"/>
  <c r="AK127" i="1"/>
  <c r="S124" i="1"/>
  <c r="O122" i="1"/>
  <c r="N122" i="1"/>
  <c r="P122" i="1" s="1"/>
  <c r="R122" i="1" s="1"/>
  <c r="Q122" i="1"/>
  <c r="AD122" i="1"/>
  <c r="AE115" i="1"/>
  <c r="AK115" i="1"/>
  <c r="AG115" i="1"/>
  <c r="AF115" i="1"/>
  <c r="P107" i="1"/>
  <c r="R107" i="1" s="1"/>
  <c r="AG110" i="1"/>
  <c r="AF110" i="1"/>
  <c r="AK110" i="1"/>
  <c r="AK96" i="1"/>
  <c r="AE96" i="1"/>
  <c r="AF96" i="1"/>
  <c r="AG96" i="1"/>
  <c r="BD90" i="1"/>
  <c r="AZ90" i="1"/>
  <c r="BB90" i="1"/>
  <c r="BA90" i="1" s="1"/>
  <c r="BC90" i="1"/>
  <c r="AG86" i="1"/>
  <c r="AF86" i="1"/>
  <c r="AK86" i="1"/>
  <c r="AE86" i="1"/>
  <c r="AK128" i="1"/>
  <c r="O116" i="1"/>
  <c r="Q116" i="1"/>
  <c r="S116" i="1" s="1"/>
  <c r="Q107" i="1"/>
  <c r="S107" i="1" s="1"/>
  <c r="AD107" i="1"/>
  <c r="AW107" i="1"/>
  <c r="AX107" i="1" s="1"/>
  <c r="AH104" i="1"/>
  <c r="AL104" i="1"/>
  <c r="BB101" i="1"/>
  <c r="BA101" i="1" s="1"/>
  <c r="BD101" i="1"/>
  <c r="AY101" i="1"/>
  <c r="N99" i="1"/>
  <c r="O99" i="1"/>
  <c r="P96" i="1"/>
  <c r="R96" i="1" s="1"/>
  <c r="N76" i="1"/>
  <c r="AW76" i="1"/>
  <c r="AX76" i="1" s="1"/>
  <c r="O76" i="1"/>
  <c r="AD76" i="1"/>
  <c r="P127" i="1"/>
  <c r="R127" i="1" s="1"/>
  <c r="AK121" i="1"/>
  <c r="AV117" i="1"/>
  <c r="P106" i="1"/>
  <c r="AG104" i="1"/>
  <c r="AJ104" i="1" s="1"/>
  <c r="AK104" i="1"/>
  <c r="AN104" i="1" s="1"/>
  <c r="O100" i="1"/>
  <c r="P100" i="1" s="1"/>
  <c r="R100" i="1" s="1"/>
  <c r="Q100" i="1"/>
  <c r="AD100" i="1"/>
  <c r="AW100" i="1"/>
  <c r="AX100" i="1" s="1"/>
  <c r="N97" i="1"/>
  <c r="O97" i="1"/>
  <c r="P93" i="1"/>
  <c r="M133" i="1"/>
  <c r="R125" i="1"/>
  <c r="S125" i="1" s="1"/>
  <c r="AW120" i="1"/>
  <c r="AX120" i="1" s="1"/>
  <c r="L118" i="1"/>
  <c r="BC110" i="1"/>
  <c r="N104" i="1"/>
  <c r="P104" i="1" s="1"/>
  <c r="O104" i="1"/>
  <c r="Q104" i="1"/>
  <c r="AZ101" i="1"/>
  <c r="M95" i="1"/>
  <c r="S91" i="1"/>
  <c r="AG129" i="1"/>
  <c r="AJ129" i="1" s="1"/>
  <c r="P115" i="1"/>
  <c r="R115" i="1" s="1"/>
  <c r="S115" i="1" s="1"/>
  <c r="BB112" i="1"/>
  <c r="BA112" i="1" s="1"/>
  <c r="R104" i="1"/>
  <c r="O93" i="1"/>
  <c r="AV93" i="1"/>
  <c r="AK77" i="1"/>
  <c r="AE77" i="1"/>
  <c r="AF77" i="1"/>
  <c r="AG77" i="1"/>
  <c r="P68" i="1"/>
  <c r="R68" i="1" s="1"/>
  <c r="AW127" i="1"/>
  <c r="AX127" i="1" s="1"/>
  <c r="AG121" i="1"/>
  <c r="AD120" i="1"/>
  <c r="AW116" i="1"/>
  <c r="AX116" i="1" s="1"/>
  <c r="R106" i="1"/>
  <c r="M105" i="1"/>
  <c r="R98" i="1"/>
  <c r="R93" i="1"/>
  <c r="BB82" i="1"/>
  <c r="BA82" i="1" s="1"/>
  <c r="AZ82" i="1"/>
  <c r="BD82" i="1"/>
  <c r="AY82" i="1"/>
  <c r="BC82" i="1" s="1"/>
  <c r="N77" i="1"/>
  <c r="O77" i="1"/>
  <c r="Q77" i="1"/>
  <c r="P125" i="1"/>
  <c r="AW121" i="1"/>
  <c r="AX121" i="1" s="1"/>
  <c r="AF121" i="1"/>
  <c r="AD116" i="1"/>
  <c r="AZ112" i="1"/>
  <c r="BC112" i="1" s="1"/>
  <c r="S112" i="1"/>
  <c r="S108" i="1"/>
  <c r="AW96" i="1"/>
  <c r="AX96" i="1" s="1"/>
  <c r="S90" i="1"/>
  <c r="Q128" i="1"/>
  <c r="AD124" i="1"/>
  <c r="AY112" i="1"/>
  <c r="AE110" i="1"/>
  <c r="AW104" i="1"/>
  <c r="AX104" i="1" s="1"/>
  <c r="AV99" i="1"/>
  <c r="AI72" i="1"/>
  <c r="AM72" i="1"/>
  <c r="N75" i="1"/>
  <c r="P75" i="1" s="1"/>
  <c r="R75" i="1" s="1"/>
  <c r="S75" i="1" s="1"/>
  <c r="AD75" i="1"/>
  <c r="AW75" i="1"/>
  <c r="AX75" i="1" s="1"/>
  <c r="O75" i="1"/>
  <c r="N74" i="1"/>
  <c r="O74" i="1"/>
  <c r="Q74" i="1"/>
  <c r="AD74" i="1"/>
  <c r="AW74" i="1"/>
  <c r="AX74" i="1" s="1"/>
  <c r="N73" i="1"/>
  <c r="P73" i="1" s="1"/>
  <c r="AD73" i="1"/>
  <c r="AW73" i="1"/>
  <c r="AX73" i="1" s="1"/>
  <c r="O73" i="1"/>
  <c r="N112" i="1"/>
  <c r="P112" i="1" s="1"/>
  <c r="M101" i="1"/>
  <c r="P83" i="1"/>
  <c r="R83" i="1" s="1"/>
  <c r="N81" i="1"/>
  <c r="O81" i="1"/>
  <c r="AW105" i="1"/>
  <c r="AX105" i="1" s="1"/>
  <c r="BC83" i="1"/>
  <c r="BD83" i="1"/>
  <c r="Q83" i="1"/>
  <c r="AD83" i="1"/>
  <c r="BB81" i="1"/>
  <c r="BA81" i="1" s="1"/>
  <c r="AY81" i="1"/>
  <c r="BC81" i="1" s="1"/>
  <c r="AZ81" i="1"/>
  <c r="R78" i="1"/>
  <c r="S63" i="1"/>
  <c r="BB110" i="1"/>
  <c r="BA110" i="1" s="1"/>
  <c r="AW108" i="1"/>
  <c r="AX108" i="1" s="1"/>
  <c r="O96" i="1"/>
  <c r="Q96" i="1"/>
  <c r="AY86" i="1"/>
  <c r="BC86" i="1" s="1"/>
  <c r="AZ86" i="1"/>
  <c r="BB86" i="1"/>
  <c r="BA86" i="1" s="1"/>
  <c r="AI82" i="1"/>
  <c r="AJ82" i="1" s="1"/>
  <c r="AM82" i="1"/>
  <c r="AZ72" i="1"/>
  <c r="BB72" i="1"/>
  <c r="BA72" i="1" s="1"/>
  <c r="BC72" i="1"/>
  <c r="BD72" i="1"/>
  <c r="S71" i="1"/>
  <c r="AZ68" i="1"/>
  <c r="BC68" i="1" s="1"/>
  <c r="BB68" i="1"/>
  <c r="BA68" i="1" s="1"/>
  <c r="BD68" i="1"/>
  <c r="N52" i="1"/>
  <c r="P52" i="1" s="1"/>
  <c r="O52" i="1"/>
  <c r="Q52" i="1"/>
  <c r="AD52" i="1"/>
  <c r="M50" i="1"/>
  <c r="AU50" i="1"/>
  <c r="BC45" i="1"/>
  <c r="BB45" i="1"/>
  <c r="BA45" i="1" s="1"/>
  <c r="BD45" i="1"/>
  <c r="AZ45" i="1"/>
  <c r="AY45" i="1"/>
  <c r="AV112" i="1"/>
  <c r="AE92" i="1"/>
  <c r="AF92" i="1"/>
  <c r="AE90" i="1"/>
  <c r="AF90" i="1"/>
  <c r="AL82" i="1"/>
  <c r="AF71" i="1"/>
  <c r="AE71" i="1"/>
  <c r="AG71" i="1"/>
  <c r="AK71" i="1"/>
  <c r="AD112" i="1"/>
  <c r="AE91" i="1"/>
  <c r="AF91" i="1"/>
  <c r="AG91" i="1"/>
  <c r="BB87" i="1"/>
  <c r="BA87" i="1" s="1"/>
  <c r="BC87" i="1"/>
  <c r="BD87" i="1"/>
  <c r="P84" i="1"/>
  <c r="R84" i="1" s="1"/>
  <c r="AK82" i="1"/>
  <c r="AW77" i="1"/>
  <c r="AX77" i="1" s="1"/>
  <c r="AE109" i="1"/>
  <c r="N87" i="1"/>
  <c r="P87" i="1" s="1"/>
  <c r="Q87" i="1"/>
  <c r="AD87" i="1"/>
  <c r="N82" i="1"/>
  <c r="P82" i="1" s="1"/>
  <c r="R82" i="1" s="1"/>
  <c r="O82" i="1"/>
  <c r="Q82" i="1"/>
  <c r="Q72" i="1"/>
  <c r="R72" i="1"/>
  <c r="P64" i="1"/>
  <c r="R64" i="1" s="1"/>
  <c r="S64" i="1" s="1"/>
  <c r="AG92" i="1"/>
  <c r="R87" i="1"/>
  <c r="AD81" i="1"/>
  <c r="O71" i="1"/>
  <c r="O68" i="1"/>
  <c r="R62" i="1"/>
  <c r="AW58" i="1"/>
  <c r="AX58" i="1" s="1"/>
  <c r="BC57" i="1"/>
  <c r="R52" i="1"/>
  <c r="AG72" i="1"/>
  <c r="AK72" i="1"/>
  <c r="AN72" i="1" s="1"/>
  <c r="N71" i="1"/>
  <c r="P71" i="1" s="1"/>
  <c r="R71" i="1" s="1"/>
  <c r="AD63" i="1"/>
  <c r="O63" i="1"/>
  <c r="P63" i="1" s="1"/>
  <c r="O45" i="1"/>
  <c r="Q45" i="1"/>
  <c r="N45" i="1"/>
  <c r="P45" i="1" s="1"/>
  <c r="R45" i="1" s="1"/>
  <c r="AD45" i="1"/>
  <c r="Q68" i="1"/>
  <c r="AD68" i="1"/>
  <c r="R63" i="1"/>
  <c r="AM62" i="1"/>
  <c r="AI62" i="1"/>
  <c r="AJ62" i="1" s="1"/>
  <c r="Q61" i="1"/>
  <c r="AD61" i="1"/>
  <c r="N61" i="1"/>
  <c r="P61" i="1" s="1"/>
  <c r="M88" i="1"/>
  <c r="R73" i="1"/>
  <c r="S73" i="1" s="1"/>
  <c r="AW63" i="1"/>
  <c r="AX63" i="1" s="1"/>
  <c r="AL62" i="1"/>
  <c r="AN62" i="1" s="1"/>
  <c r="AW61" i="1"/>
  <c r="AX61" i="1" s="1"/>
  <c r="AE51" i="1"/>
  <c r="AF51" i="1"/>
  <c r="AG51" i="1"/>
  <c r="AK51" i="1"/>
  <c r="R48" i="1"/>
  <c r="AY44" i="1"/>
  <c r="BC44" i="1" s="1"/>
  <c r="AZ44" i="1"/>
  <c r="BB44" i="1"/>
  <c r="BA44" i="1" s="1"/>
  <c r="BD44" i="1"/>
  <c r="N70" i="1"/>
  <c r="P70" i="1" s="1"/>
  <c r="R70" i="1" s="1"/>
  <c r="O70" i="1"/>
  <c r="R65" i="1"/>
  <c r="R61" i="1"/>
  <c r="AE56" i="1"/>
  <c r="AF56" i="1"/>
  <c r="AG56" i="1"/>
  <c r="AK56" i="1"/>
  <c r="R53" i="1"/>
  <c r="AV25" i="1"/>
  <c r="AW25" i="1" s="1"/>
  <c r="AX25" i="1" s="1"/>
  <c r="M25" i="1"/>
  <c r="AW88" i="1"/>
  <c r="AX88" i="1" s="1"/>
  <c r="N86" i="1"/>
  <c r="P86" i="1" s="1"/>
  <c r="R86" i="1" s="1"/>
  <c r="S86" i="1" s="1"/>
  <c r="AW71" i="1"/>
  <c r="AX71" i="1" s="1"/>
  <c r="BB62" i="1"/>
  <c r="BA62" i="1" s="1"/>
  <c r="BD62" i="1"/>
  <c r="AY62" i="1"/>
  <c r="BC62" i="1" s="1"/>
  <c r="Q62" i="1"/>
  <c r="S62" i="1" s="1"/>
  <c r="M58" i="1"/>
  <c r="AH57" i="1"/>
  <c r="AL57" i="1"/>
  <c r="AV85" i="1"/>
  <c r="AY67" i="1"/>
  <c r="AZ67" i="1"/>
  <c r="BB67" i="1"/>
  <c r="BA67" i="1" s="1"/>
  <c r="BD67" i="1"/>
  <c r="AF57" i="1"/>
  <c r="AG57" i="1"/>
  <c r="AK57" i="1"/>
  <c r="O67" i="1"/>
  <c r="P67" i="1" s="1"/>
  <c r="R67" i="1" s="1"/>
  <c r="Q67" i="1"/>
  <c r="S67" i="1" s="1"/>
  <c r="AD67" i="1"/>
  <c r="AD64" i="1"/>
  <c r="AW64" i="1"/>
  <c r="AX64" i="1" s="1"/>
  <c r="O64" i="1"/>
  <c r="Q49" i="1"/>
  <c r="S44" i="1"/>
  <c r="S38" i="1"/>
  <c r="N49" i="1"/>
  <c r="P49" i="1" s="1"/>
  <c r="R49" i="1" s="1"/>
  <c r="BB28" i="1"/>
  <c r="BA28" i="1" s="1"/>
  <c r="BD28" i="1"/>
  <c r="AZ28" i="1"/>
  <c r="BC28" i="1" s="1"/>
  <c r="AV52" i="1"/>
  <c r="AW52" i="1" s="1"/>
  <c r="AX52" i="1" s="1"/>
  <c r="AI42" i="1"/>
  <c r="AM42" i="1"/>
  <c r="AZ24" i="1"/>
  <c r="AY24" i="1"/>
  <c r="BC24" i="1" s="1"/>
  <c r="BB24" i="1"/>
  <c r="BA24" i="1" s="1"/>
  <c r="BD24" i="1"/>
  <c r="N51" i="1"/>
  <c r="P51" i="1" s="1"/>
  <c r="R51" i="1" s="1"/>
  <c r="S51" i="1" s="1"/>
  <c r="AE43" i="1"/>
  <c r="AG43" i="1"/>
  <c r="AE42" i="1"/>
  <c r="AV53" i="1"/>
  <c r="P8" i="1"/>
  <c r="R8" i="1" s="1"/>
  <c r="R43" i="1"/>
  <c r="S43" i="1" s="1"/>
  <c r="AM23" i="1"/>
  <c r="AI23" i="1"/>
  <c r="AW49" i="1"/>
  <c r="AX49" i="1" s="1"/>
  <c r="R47" i="1"/>
  <c r="AF44" i="1"/>
  <c r="BD43" i="1"/>
  <c r="AZ42" i="1"/>
  <c r="N42" i="1"/>
  <c r="P42" i="1" s="1"/>
  <c r="R42" i="1" s="1"/>
  <c r="O42" i="1"/>
  <c r="Q42" i="1"/>
  <c r="Q39" i="1"/>
  <c r="AD39" i="1"/>
  <c r="N39" i="1"/>
  <c r="P39" i="1" s="1"/>
  <c r="AH24" i="1"/>
  <c r="AL24" i="1"/>
  <c r="AV49" i="1"/>
  <c r="AD49" i="1"/>
  <c r="R46" i="1"/>
  <c r="AE44" i="1"/>
  <c r="BC43" i="1"/>
  <c r="AH38" i="1"/>
  <c r="AL38" i="1"/>
  <c r="S37" i="1"/>
  <c r="AV33" i="1"/>
  <c r="M33" i="1"/>
  <c r="AG27" i="1"/>
  <c r="AE27" i="1"/>
  <c r="AF27" i="1"/>
  <c r="AK27" i="1"/>
  <c r="AE21" i="1"/>
  <c r="AF21" i="1"/>
  <c r="AG21" i="1"/>
  <c r="AK21" i="1"/>
  <c r="AW51" i="1"/>
  <c r="AX51" i="1" s="1"/>
  <c r="AF43" i="1"/>
  <c r="BB42" i="1"/>
  <c r="BA42" i="1" s="1"/>
  <c r="BC42" i="1"/>
  <c r="BD42" i="1"/>
  <c r="L35" i="1"/>
  <c r="AV35" i="1" s="1"/>
  <c r="AV34" i="1"/>
  <c r="M34" i="1"/>
  <c r="AK24" i="1"/>
  <c r="AF24" i="1"/>
  <c r="BB21" i="1"/>
  <c r="BA21" i="1" s="1"/>
  <c r="BC21" i="1"/>
  <c r="AZ21" i="1"/>
  <c r="S21" i="1"/>
  <c r="AN17" i="1"/>
  <c r="AW9" i="1"/>
  <c r="AX9" i="1" s="1"/>
  <c r="O9" i="1"/>
  <c r="Q9" i="1"/>
  <c r="AD9" i="1"/>
  <c r="AN19" i="1"/>
  <c r="BC17" i="1"/>
  <c r="R39" i="1"/>
  <c r="N36" i="1"/>
  <c r="P36" i="1" s="1"/>
  <c r="R36" i="1" s="1"/>
  <c r="S36" i="1" s="1"/>
  <c r="AF28" i="1"/>
  <c r="AG28" i="1"/>
  <c r="AY26" i="1"/>
  <c r="BC26" i="1" s="1"/>
  <c r="BD26" i="1"/>
  <c r="AN20" i="1"/>
  <c r="BA8" i="1"/>
  <c r="AF37" i="1"/>
  <c r="AG37" i="1"/>
  <c r="AK23" i="1"/>
  <c r="AG23" i="1"/>
  <c r="AJ23" i="1" s="1"/>
  <c r="AJ11" i="1"/>
  <c r="AK38" i="1"/>
  <c r="AE16" i="1"/>
  <c r="AG16" i="1"/>
  <c r="AG13" i="1"/>
  <c r="AE13" i="1"/>
  <c r="AF13" i="1"/>
  <c r="AY8" i="1"/>
  <c r="BC8" i="1" s="1"/>
  <c r="BD8" i="1"/>
  <c r="AU34" i="1"/>
  <c r="AV30" i="1"/>
  <c r="AV41" i="1"/>
  <c r="BC27" i="1"/>
  <c r="N26" i="1"/>
  <c r="O26" i="1"/>
  <c r="AD26" i="1"/>
  <c r="AK22" i="1"/>
  <c r="AN22" i="1" s="1"/>
  <c r="AG22" i="1"/>
  <c r="AJ22" i="1" s="1"/>
  <c r="BD21" i="1"/>
  <c r="AN18" i="1"/>
  <c r="AF38" i="1"/>
  <c r="BD37" i="1"/>
  <c r="AW36" i="1"/>
  <c r="AX36" i="1" s="1"/>
  <c r="AD36" i="1"/>
  <c r="M35" i="1"/>
  <c r="N30" i="1"/>
  <c r="P30" i="1" s="1"/>
  <c r="R30" i="1" s="1"/>
  <c r="AK28" i="1"/>
  <c r="AG24" i="1"/>
  <c r="BC20" i="1"/>
  <c r="BD20" i="1"/>
  <c r="AY20" i="1"/>
  <c r="BB16" i="1"/>
  <c r="BA16" i="1" s="1"/>
  <c r="AZ16" i="1"/>
  <c r="BC16" i="1" s="1"/>
  <c r="N9" i="1"/>
  <c r="AI20" i="1"/>
  <c r="AJ20" i="1" s="1"/>
  <c r="AD8" i="1"/>
  <c r="Q8" i="1"/>
  <c r="O8" i="1"/>
  <c r="AL451" i="1" l="1"/>
  <c r="AH451" i="1"/>
  <c r="AH509" i="1"/>
  <c r="AL509" i="1"/>
  <c r="AI652" i="1"/>
  <c r="AM652" i="1"/>
  <c r="AL677" i="1"/>
  <c r="AH677" i="1"/>
  <c r="AL702" i="1"/>
  <c r="AH702" i="1"/>
  <c r="AI799" i="1"/>
  <c r="AM799" i="1"/>
  <c r="AI833" i="1"/>
  <c r="AM833" i="1"/>
  <c r="Q825" i="1"/>
  <c r="S825" i="1" s="1"/>
  <c r="AD825" i="1"/>
  <c r="AW825" i="1"/>
  <c r="AX825" i="1" s="1"/>
  <c r="AM906" i="1"/>
  <c r="AI906" i="1"/>
  <c r="BD869" i="1"/>
  <c r="BB869" i="1"/>
  <c r="BA869" i="1" s="1"/>
  <c r="AY869" i="1"/>
  <c r="AZ869" i="1"/>
  <c r="BC869" i="1" s="1"/>
  <c r="AH909" i="1"/>
  <c r="AL909" i="1"/>
  <c r="AI1021" i="1"/>
  <c r="AM1021" i="1"/>
  <c r="AY1148" i="1"/>
  <c r="BC1148" i="1" s="1"/>
  <c r="AZ1148" i="1"/>
  <c r="BB1148" i="1"/>
  <c r="BA1148" i="1" s="1"/>
  <c r="BD1148" i="1"/>
  <c r="BI1148" i="1"/>
  <c r="O1185" i="1"/>
  <c r="Q1185" i="1"/>
  <c r="AD1185" i="1"/>
  <c r="N1185" i="1"/>
  <c r="AW1185" i="1"/>
  <c r="AX1185" i="1" s="1"/>
  <c r="AI1242" i="1"/>
  <c r="AM1242" i="1"/>
  <c r="AI1211" i="1"/>
  <c r="AM1211" i="1"/>
  <c r="AY1314" i="1"/>
  <c r="BC1314" i="1" s="1"/>
  <c r="BB1314" i="1"/>
  <c r="BA1314" i="1" s="1"/>
  <c r="AZ1314" i="1"/>
  <c r="BD1314" i="1"/>
  <c r="AH27" i="1"/>
  <c r="AL27" i="1"/>
  <c r="AI110" i="1"/>
  <c r="AM110" i="1"/>
  <c r="AV132" i="1"/>
  <c r="M132" i="1"/>
  <c r="AH144" i="1"/>
  <c r="AL144" i="1"/>
  <c r="AL149" i="1"/>
  <c r="AH149" i="1"/>
  <c r="AJ149" i="1" s="1"/>
  <c r="O182" i="1"/>
  <c r="Q182" i="1"/>
  <c r="AD182" i="1"/>
  <c r="N182" i="1"/>
  <c r="AW182" i="1"/>
  <c r="AX182" i="1" s="1"/>
  <c r="Q253" i="1"/>
  <c r="O253" i="1"/>
  <c r="AD253" i="1"/>
  <c r="AW253" i="1"/>
  <c r="AX253" i="1" s="1"/>
  <c r="N253" i="1"/>
  <c r="P253" i="1" s="1"/>
  <c r="R253" i="1" s="1"/>
  <c r="AM368" i="1"/>
  <c r="AI368" i="1"/>
  <c r="BC464" i="1"/>
  <c r="AL405" i="1"/>
  <c r="AH405" i="1"/>
  <c r="AM548" i="1"/>
  <c r="AI548" i="1"/>
  <c r="BC545" i="1"/>
  <c r="BC584" i="1"/>
  <c r="BC706" i="1"/>
  <c r="AE816" i="1"/>
  <c r="AG816" i="1"/>
  <c r="AF816" i="1"/>
  <c r="AK816" i="1"/>
  <c r="AI657" i="1"/>
  <c r="AM657" i="1"/>
  <c r="O738" i="1"/>
  <c r="Q738" i="1"/>
  <c r="AD738" i="1"/>
  <c r="N738" i="1"/>
  <c r="P738" i="1" s="1"/>
  <c r="R738" i="1" s="1"/>
  <c r="AW738" i="1"/>
  <c r="AX738" i="1" s="1"/>
  <c r="BB756" i="1"/>
  <c r="BA756" i="1" s="1"/>
  <c r="BC756" i="1"/>
  <c r="BD756" i="1"/>
  <c r="AZ756" i="1"/>
  <c r="AY756" i="1"/>
  <c r="BD897" i="1"/>
  <c r="AY897" i="1"/>
  <c r="AZ897" i="1"/>
  <c r="BB897" i="1"/>
  <c r="BA897" i="1" s="1"/>
  <c r="BC897" i="1" s="1"/>
  <c r="BC816" i="1"/>
  <c r="AG883" i="1"/>
  <c r="AK883" i="1"/>
  <c r="AE883" i="1"/>
  <c r="AF883" i="1"/>
  <c r="BC955" i="1"/>
  <c r="AH925" i="1"/>
  <c r="AL925" i="1"/>
  <c r="AK873" i="1"/>
  <c r="AG873" i="1"/>
  <c r="AE873" i="1"/>
  <c r="AF873" i="1"/>
  <c r="AI1008" i="1"/>
  <c r="AM1008" i="1"/>
  <c r="BC986" i="1"/>
  <c r="AI1075" i="1"/>
  <c r="AM1075" i="1"/>
  <c r="BC988" i="1"/>
  <c r="AH1127" i="1"/>
  <c r="AL1127" i="1"/>
  <c r="AH1139" i="1"/>
  <c r="AL1139" i="1"/>
  <c r="BC1241" i="1"/>
  <c r="AN1266" i="1"/>
  <c r="BC67" i="1"/>
  <c r="S186" i="1"/>
  <c r="AI185" i="1"/>
  <c r="AM185" i="1"/>
  <c r="AH316" i="1"/>
  <c r="AJ316" i="1" s="1"/>
  <c r="AL316" i="1"/>
  <c r="AN316" i="1" s="1"/>
  <c r="AI309" i="1"/>
  <c r="AM309" i="1"/>
  <c r="AI454" i="1"/>
  <c r="AM454" i="1"/>
  <c r="AN454" i="1" s="1"/>
  <c r="BC413" i="1"/>
  <c r="AI541" i="1"/>
  <c r="AM541" i="1"/>
  <c r="BC596" i="1"/>
  <c r="AH711" i="1"/>
  <c r="AJ711" i="1" s="1"/>
  <c r="AL711" i="1"/>
  <c r="AI693" i="1"/>
  <c r="AM693" i="1"/>
  <c r="S845" i="1"/>
  <c r="BC830" i="1"/>
  <c r="BC1078" i="1"/>
  <c r="BB1207" i="1"/>
  <c r="BA1207" i="1" s="1"/>
  <c r="BD1207" i="1"/>
  <c r="BI1207" i="1"/>
  <c r="AY1207" i="1"/>
  <c r="BC1207" i="1" s="1"/>
  <c r="AZ1207" i="1"/>
  <c r="AH1327" i="1"/>
  <c r="AL1327" i="1"/>
  <c r="BC1299" i="1"/>
  <c r="BC1279" i="1"/>
  <c r="AI91" i="1"/>
  <c r="AM91" i="1"/>
  <c r="AL429" i="1"/>
  <c r="AH429" i="1"/>
  <c r="AM623" i="1"/>
  <c r="AI623" i="1"/>
  <c r="AL714" i="1"/>
  <c r="AH714" i="1"/>
  <c r="AI749" i="1"/>
  <c r="AM749" i="1"/>
  <c r="AE765" i="1"/>
  <c r="AF765" i="1"/>
  <c r="AG765" i="1"/>
  <c r="AK765" i="1"/>
  <c r="AI801" i="1"/>
  <c r="AM801" i="1"/>
  <c r="AI970" i="1"/>
  <c r="AM970" i="1"/>
  <c r="BD1182" i="1"/>
  <c r="BI1182" i="1"/>
  <c r="AY1182" i="1"/>
  <c r="BB1182" i="1"/>
  <c r="BA1182" i="1" s="1"/>
  <c r="AZ1182" i="1"/>
  <c r="BC1182" i="1" s="1"/>
  <c r="BI1175" i="1"/>
  <c r="AY1175" i="1"/>
  <c r="BC1175" i="1" s="1"/>
  <c r="AZ1175" i="1"/>
  <c r="BD1175" i="1"/>
  <c r="BB1175" i="1"/>
  <c r="BA1175" i="1" s="1"/>
  <c r="AL1374" i="1"/>
  <c r="AH1374" i="1"/>
  <c r="AJ1374" i="1" s="1"/>
  <c r="AM1485" i="1"/>
  <c r="AI1485" i="1"/>
  <c r="AN1485" i="1"/>
  <c r="AM666" i="1"/>
  <c r="AI666" i="1"/>
  <c r="AL866" i="1"/>
  <c r="AH866" i="1"/>
  <c r="AZ1126" i="1"/>
  <c r="BI1126" i="1"/>
  <c r="AY1126" i="1"/>
  <c r="BC1126" i="1" s="1"/>
  <c r="BD1126" i="1"/>
  <c r="BB1126" i="1"/>
  <c r="BA1126" i="1" s="1"/>
  <c r="AK230" i="1"/>
  <c r="AE230" i="1"/>
  <c r="AF230" i="1"/>
  <c r="AG230" i="1"/>
  <c r="BC376" i="1"/>
  <c r="AJ394" i="1"/>
  <c r="BC414" i="1"/>
  <c r="AI614" i="1"/>
  <c r="AM614" i="1"/>
  <c r="AI561" i="1"/>
  <c r="AM561" i="1"/>
  <c r="AM598" i="1"/>
  <c r="AI598" i="1"/>
  <c r="AH605" i="1"/>
  <c r="AL605" i="1"/>
  <c r="AM611" i="1"/>
  <c r="AI611" i="1"/>
  <c r="BC688" i="1"/>
  <c r="AH581" i="1"/>
  <c r="AL581" i="1"/>
  <c r="AE804" i="1"/>
  <c r="AF804" i="1"/>
  <c r="AG804" i="1"/>
  <c r="AK804" i="1"/>
  <c r="AL857" i="1"/>
  <c r="AH857" i="1"/>
  <c r="AH952" i="1"/>
  <c r="AL952" i="1"/>
  <c r="BC1098" i="1"/>
  <c r="AH1057" i="1"/>
  <c r="AL1057" i="1"/>
  <c r="AI1050" i="1"/>
  <c r="AM1050" i="1"/>
  <c r="AK1151" i="1"/>
  <c r="AE1151" i="1"/>
  <c r="AF1151" i="1"/>
  <c r="AG1151" i="1"/>
  <c r="AI908" i="1"/>
  <c r="AM908" i="1"/>
  <c r="AE1169" i="1"/>
  <c r="AF1169" i="1"/>
  <c r="AG1169" i="1"/>
  <c r="AK1169" i="1"/>
  <c r="AE1196" i="1"/>
  <c r="AG1196" i="1"/>
  <c r="AF1196" i="1"/>
  <c r="AK1196" i="1"/>
  <c r="AY1179" i="1"/>
  <c r="AZ1179" i="1"/>
  <c r="BB1179" i="1"/>
  <c r="BA1179" i="1" s="1"/>
  <c r="BC1179" i="1" s="1"/>
  <c r="BD1179" i="1"/>
  <c r="BI1179" i="1"/>
  <c r="AL1261" i="1"/>
  <c r="AH1261" i="1"/>
  <c r="AE1408" i="1"/>
  <c r="AF1408" i="1"/>
  <c r="AG1408" i="1"/>
  <c r="AK1408" i="1"/>
  <c r="BB74" i="1"/>
  <c r="BA74" i="1" s="1"/>
  <c r="BD74" i="1"/>
  <c r="AY74" i="1"/>
  <c r="BC74" i="1" s="1"/>
  <c r="AZ74" i="1"/>
  <c r="AY120" i="1"/>
  <c r="BC120" i="1" s="1"/>
  <c r="BD120" i="1"/>
  <c r="AZ120" i="1"/>
  <c r="BB120" i="1"/>
  <c r="BA120" i="1" s="1"/>
  <c r="AI188" i="1"/>
  <c r="AM188" i="1"/>
  <c r="AL342" i="1"/>
  <c r="AH342" i="1"/>
  <c r="BC336" i="1"/>
  <c r="AH392" i="1"/>
  <c r="AJ392" i="1" s="1"/>
  <c r="AL392" i="1"/>
  <c r="AL527" i="1"/>
  <c r="AH527" i="1"/>
  <c r="BC571" i="1"/>
  <c r="BC490" i="1"/>
  <c r="BC539" i="1"/>
  <c r="BC572" i="1"/>
  <c r="AH654" i="1"/>
  <c r="AL654" i="1"/>
  <c r="AJ625" i="1"/>
  <c r="AH609" i="1"/>
  <c r="AL609" i="1"/>
  <c r="BC676" i="1"/>
  <c r="AI695" i="1"/>
  <c r="AM695" i="1"/>
  <c r="BC1060" i="1"/>
  <c r="AM13" i="1"/>
  <c r="AI13" i="1"/>
  <c r="Q200" i="1"/>
  <c r="AD200" i="1"/>
  <c r="AW200" i="1"/>
  <c r="AX200" i="1" s="1"/>
  <c r="N200" i="1"/>
  <c r="O200" i="1"/>
  <c r="BB63" i="1"/>
  <c r="BA63" i="1" s="1"/>
  <c r="BD63" i="1"/>
  <c r="AY63" i="1"/>
  <c r="BC63" i="1" s="1"/>
  <c r="AZ63" i="1"/>
  <c r="AM108" i="1"/>
  <c r="AI108" i="1"/>
  <c r="BB197" i="1"/>
  <c r="BA197" i="1" s="1"/>
  <c r="BD197" i="1"/>
  <c r="AY197" i="1"/>
  <c r="AZ197" i="1"/>
  <c r="BC197" i="1" s="1"/>
  <c r="AM430" i="1"/>
  <c r="AN430" i="1" s="1"/>
  <c r="AI430" i="1"/>
  <c r="BC367" i="1"/>
  <c r="BC522" i="1"/>
  <c r="AM758" i="1"/>
  <c r="AI758" i="1"/>
  <c r="BC597" i="1"/>
  <c r="BB786" i="1"/>
  <c r="BA786" i="1" s="1"/>
  <c r="BD786" i="1"/>
  <c r="AY786" i="1"/>
  <c r="BC786" i="1" s="1"/>
  <c r="AZ786" i="1"/>
  <c r="AH683" i="1"/>
  <c r="AJ683" i="1" s="1"/>
  <c r="AL683" i="1"/>
  <c r="BC715" i="1"/>
  <c r="AH939" i="1"/>
  <c r="AL939" i="1"/>
  <c r="BC954" i="1"/>
  <c r="BC1058" i="1"/>
  <c r="BC1047" i="1"/>
  <c r="BD1222" i="1"/>
  <c r="AY1222" i="1"/>
  <c r="BC1222" i="1" s="1"/>
  <c r="AZ1222" i="1"/>
  <c r="BB1222" i="1"/>
  <c r="BA1222" i="1" s="1"/>
  <c r="BI1222" i="1"/>
  <c r="BC1127" i="1"/>
  <c r="BC1040" i="1"/>
  <c r="AK1172" i="1"/>
  <c r="AE1172" i="1"/>
  <c r="AF1172" i="1"/>
  <c r="AG1172" i="1"/>
  <c r="BC1263" i="1"/>
  <c r="AK1335" i="1"/>
  <c r="AE1335" i="1"/>
  <c r="AF1335" i="1"/>
  <c r="AG1335" i="1"/>
  <c r="BD891" i="1"/>
  <c r="AY891" i="1"/>
  <c r="BB891" i="1"/>
  <c r="BA891" i="1" s="1"/>
  <c r="AZ891" i="1"/>
  <c r="BC891" i="1" s="1"/>
  <c r="BC1090" i="1"/>
  <c r="AN1108" i="1"/>
  <c r="AM1092" i="1"/>
  <c r="AI1092" i="1"/>
  <c r="AI1260" i="1"/>
  <c r="AJ1260" i="1" s="1"/>
  <c r="AM1260" i="1"/>
  <c r="AN1260" i="1" s="1"/>
  <c r="BC1289" i="1"/>
  <c r="BC1246" i="1"/>
  <c r="BC1266" i="1"/>
  <c r="BB138" i="1"/>
  <c r="BA138" i="1" s="1"/>
  <c r="BD138" i="1"/>
  <c r="AY138" i="1"/>
  <c r="BC138" i="1" s="1"/>
  <c r="AZ138" i="1"/>
  <c r="S68" i="1"/>
  <c r="AK153" i="1"/>
  <c r="AE153" i="1"/>
  <c r="AG153" i="1"/>
  <c r="AF153" i="1"/>
  <c r="AW35" i="1"/>
  <c r="AX35" i="1" s="1"/>
  <c r="N35" i="1"/>
  <c r="O35" i="1"/>
  <c r="Q35" i="1"/>
  <c r="AD35" i="1"/>
  <c r="AY257" i="1"/>
  <c r="AZ257" i="1"/>
  <c r="BB257" i="1"/>
  <c r="BA257" i="1" s="1"/>
  <c r="BC257" i="1" s="1"/>
  <c r="BD257" i="1"/>
  <c r="AI284" i="1"/>
  <c r="AM284" i="1"/>
  <c r="AH312" i="1"/>
  <c r="AL312" i="1"/>
  <c r="BC362" i="1"/>
  <c r="BC346" i="1"/>
  <c r="BC462" i="1"/>
  <c r="AN620" i="1"/>
  <c r="AH649" i="1"/>
  <c r="AL649" i="1"/>
  <c r="BC564" i="1"/>
  <c r="AY818" i="1"/>
  <c r="AZ818" i="1"/>
  <c r="BC818" i="1" s="1"/>
  <c r="BB818" i="1"/>
  <c r="BA818" i="1" s="1"/>
  <c r="BD818" i="1"/>
  <c r="AM742" i="1"/>
  <c r="AI742" i="1"/>
  <c r="AM867" i="1"/>
  <c r="AI867" i="1"/>
  <c r="BC932" i="1"/>
  <c r="BC905" i="1"/>
  <c r="AI1018" i="1"/>
  <c r="AM1018" i="1"/>
  <c r="AI1020" i="1"/>
  <c r="AM1020" i="1"/>
  <c r="AH1097" i="1"/>
  <c r="AL1097" i="1"/>
  <c r="BC1140" i="1"/>
  <c r="AE1162" i="1"/>
  <c r="AF1162" i="1"/>
  <c r="AG1162" i="1"/>
  <c r="AK1162" i="1"/>
  <c r="AI1173" i="1"/>
  <c r="AM1173" i="1"/>
  <c r="BC1253" i="1"/>
  <c r="P9" i="1"/>
  <c r="R9" i="1" s="1"/>
  <c r="AH77" i="1"/>
  <c r="AL77" i="1"/>
  <c r="AN77" i="1" s="1"/>
  <c r="AE123" i="1"/>
  <c r="AF123" i="1"/>
  <c r="AG123" i="1"/>
  <c r="AK123" i="1"/>
  <c r="AK131" i="1"/>
  <c r="AE131" i="1"/>
  <c r="AG131" i="1"/>
  <c r="AF131" i="1"/>
  <c r="AM212" i="1"/>
  <c r="AI212" i="1"/>
  <c r="AH178" i="1"/>
  <c r="AL178" i="1"/>
  <c r="AN178" i="1" s="1"/>
  <c r="AN212" i="1"/>
  <c r="AM269" i="1"/>
  <c r="AN269" i="1" s="1"/>
  <c r="AI269" i="1"/>
  <c r="AH340" i="1"/>
  <c r="AL340" i="1"/>
  <c r="AI557" i="1"/>
  <c r="AM557" i="1"/>
  <c r="BC718" i="1"/>
  <c r="AZ880" i="1"/>
  <c r="AY880" i="1"/>
  <c r="BC880" i="1" s="1"/>
  <c r="BB880" i="1"/>
  <c r="BA880" i="1" s="1"/>
  <c r="BD880" i="1"/>
  <c r="AL961" i="1"/>
  <c r="AH961" i="1"/>
  <c r="AL992" i="1"/>
  <c r="AH992" i="1"/>
  <c r="AK807" i="1"/>
  <c r="AE807" i="1"/>
  <c r="AF807" i="1"/>
  <c r="AG807" i="1"/>
  <c r="AH1048" i="1"/>
  <c r="AJ1048" i="1" s="1"/>
  <c r="AL1048" i="1"/>
  <c r="AI1090" i="1"/>
  <c r="AM1090" i="1"/>
  <c r="AE107" i="1"/>
  <c r="AK107" i="1"/>
  <c r="AF107" i="1"/>
  <c r="AG107" i="1"/>
  <c r="AM243" i="1"/>
  <c r="AI243" i="1"/>
  <c r="AI56" i="1"/>
  <c r="AM56" i="1"/>
  <c r="AV181" i="1"/>
  <c r="N181" i="1"/>
  <c r="P181" i="1" s="1"/>
  <c r="R181" i="1" s="1"/>
  <c r="O181" i="1"/>
  <c r="M181" i="1"/>
  <c r="AI236" i="1"/>
  <c r="AM236" i="1"/>
  <c r="AM360" i="1"/>
  <c r="AN360" i="1" s="1"/>
  <c r="AI360" i="1"/>
  <c r="AJ360" i="1" s="1"/>
  <c r="AI416" i="1"/>
  <c r="AM416" i="1"/>
  <c r="AI359" i="1"/>
  <c r="AM359" i="1"/>
  <c r="AN416" i="1"/>
  <c r="AH373" i="1"/>
  <c r="AL373" i="1"/>
  <c r="AM446" i="1"/>
  <c r="AI446" i="1"/>
  <c r="AI537" i="1"/>
  <c r="AM537" i="1"/>
  <c r="BC467" i="1"/>
  <c r="AL636" i="1"/>
  <c r="AH636" i="1"/>
  <c r="BC693" i="1"/>
  <c r="BC579" i="1"/>
  <c r="BB739" i="1"/>
  <c r="BA739" i="1" s="1"/>
  <c r="BD739" i="1"/>
  <c r="AY739" i="1"/>
  <c r="AZ739" i="1"/>
  <c r="BC739" i="1" s="1"/>
  <c r="AK769" i="1"/>
  <c r="AE769" i="1"/>
  <c r="AF769" i="1"/>
  <c r="AG769" i="1"/>
  <c r="N843" i="1"/>
  <c r="O843" i="1"/>
  <c r="Q843" i="1"/>
  <c r="AD843" i="1"/>
  <c r="AW843" i="1"/>
  <c r="AX843" i="1" s="1"/>
  <c r="AL893" i="1"/>
  <c r="AN893" i="1" s="1"/>
  <c r="AH893" i="1"/>
  <c r="AJ893" i="1" s="1"/>
  <c r="AI888" i="1"/>
  <c r="AM888" i="1"/>
  <c r="AH887" i="1"/>
  <c r="AL887" i="1"/>
  <c r="AI1031" i="1"/>
  <c r="AM1031" i="1"/>
  <c r="AH886" i="1"/>
  <c r="AL886" i="1"/>
  <c r="AL1059" i="1"/>
  <c r="AH1059" i="1"/>
  <c r="AM914" i="1"/>
  <c r="AI914" i="1"/>
  <c r="AI1259" i="1"/>
  <c r="AM1259" i="1"/>
  <c r="AM1258" i="1"/>
  <c r="AI1258" i="1"/>
  <c r="AL1308" i="1"/>
  <c r="AN1308" i="1" s="1"/>
  <c r="AH1308" i="1"/>
  <c r="AZ1334" i="1"/>
  <c r="BB1334" i="1"/>
  <c r="BA1334" i="1" s="1"/>
  <c r="BD1334" i="1"/>
  <c r="AY1334" i="1"/>
  <c r="BC1334" i="1" s="1"/>
  <c r="BD242" i="1"/>
  <c r="AY242" i="1"/>
  <c r="BC242" i="1" s="1"/>
  <c r="AZ242" i="1"/>
  <c r="BB242" i="1"/>
  <c r="BA242" i="1" s="1"/>
  <c r="AW111" i="1"/>
  <c r="AX111" i="1" s="1"/>
  <c r="O111" i="1"/>
  <c r="Q111" i="1"/>
  <c r="AD111" i="1"/>
  <c r="N111" i="1"/>
  <c r="AI144" i="1"/>
  <c r="AM144" i="1"/>
  <c r="AI137" i="1"/>
  <c r="AM137" i="1"/>
  <c r="AZ247" i="1"/>
  <c r="AY247" i="1"/>
  <c r="BC247" i="1" s="1"/>
  <c r="BB247" i="1"/>
  <c r="BA247" i="1" s="1"/>
  <c r="BD247" i="1"/>
  <c r="AH270" i="1"/>
  <c r="AL270" i="1"/>
  <c r="AH1514" i="1"/>
  <c r="AL1514" i="1"/>
  <c r="AM1515" i="1"/>
  <c r="AI1515" i="1"/>
  <c r="AI1465" i="1"/>
  <c r="AM1465" i="1"/>
  <c r="BB1331" i="1"/>
  <c r="BA1331" i="1" s="1"/>
  <c r="AZ1331" i="1"/>
  <c r="BD1331" i="1"/>
  <c r="AY1331" i="1"/>
  <c r="BC1331" i="1" s="1"/>
  <c r="AH1565" i="1"/>
  <c r="AL1565" i="1"/>
  <c r="AM1569" i="1"/>
  <c r="AI1569" i="1"/>
  <c r="S1641" i="1"/>
  <c r="AJ1462" i="1"/>
  <c r="AM1561" i="1"/>
  <c r="AI1561" i="1"/>
  <c r="AH1615" i="1"/>
  <c r="AL1615" i="1"/>
  <c r="AK1596" i="1"/>
  <c r="AG1596" i="1"/>
  <c r="AF1596" i="1"/>
  <c r="AE1596" i="1"/>
  <c r="AY1660" i="1"/>
  <c r="BC1660" i="1" s="1"/>
  <c r="AZ1660" i="1"/>
  <c r="BB1660" i="1"/>
  <c r="BA1660" i="1" s="1"/>
  <c r="BD1660" i="1"/>
  <c r="AK1799" i="1"/>
  <c r="AE1799" i="1"/>
  <c r="AF1799" i="1"/>
  <c r="AG1799" i="1"/>
  <c r="AL1574" i="1"/>
  <c r="AH1574" i="1"/>
  <c r="AE1638" i="1"/>
  <c r="AF1638" i="1"/>
  <c r="AG1638" i="1"/>
  <c r="AK1638" i="1"/>
  <c r="AK1730" i="1"/>
  <c r="AE1730" i="1"/>
  <c r="AF1730" i="1"/>
  <c r="AG1730" i="1"/>
  <c r="AL2035" i="1"/>
  <c r="AH2035" i="1"/>
  <c r="AL1902" i="1"/>
  <c r="AH1902" i="1"/>
  <c r="AM2030" i="1"/>
  <c r="AI2030" i="1"/>
  <c r="AE1874" i="1"/>
  <c r="AF1874" i="1"/>
  <c r="AG1874" i="1"/>
  <c r="AK1874" i="1"/>
  <c r="AL1892" i="1"/>
  <c r="AH1892" i="1"/>
  <c r="AI1864" i="1"/>
  <c r="AM1864" i="1"/>
  <c r="AM2020" i="1"/>
  <c r="AI2020" i="1"/>
  <c r="AI2000" i="1"/>
  <c r="AM2000" i="1"/>
  <c r="AH2049" i="1"/>
  <c r="AL2049" i="1"/>
  <c r="AK2204" i="1"/>
  <c r="AE2204" i="1"/>
  <c r="AF2204" i="1"/>
  <c r="AG2204" i="1"/>
  <c r="AH1975" i="1"/>
  <c r="AL1975" i="1"/>
  <c r="AL2307" i="1"/>
  <c r="AH2307" i="1"/>
  <c r="AE2193" i="1"/>
  <c r="AF2193" i="1"/>
  <c r="AG2193" i="1"/>
  <c r="AK2193" i="1"/>
  <c r="AH2074" i="1"/>
  <c r="AL2074" i="1"/>
  <c r="AK2489" i="1"/>
  <c r="AE2489" i="1"/>
  <c r="AF2489" i="1"/>
  <c r="AG2489" i="1"/>
  <c r="AF2639" i="1"/>
  <c r="AG2639" i="1"/>
  <c r="AK2639" i="1"/>
  <c r="AE2639" i="1"/>
  <c r="AE36" i="1"/>
  <c r="AF36" i="1"/>
  <c r="AK36" i="1"/>
  <c r="AG36" i="1"/>
  <c r="P26" i="1"/>
  <c r="R26" i="1" s="1"/>
  <c r="S26" i="1" s="1"/>
  <c r="AH13" i="1"/>
  <c r="AL13" i="1"/>
  <c r="AM37" i="1"/>
  <c r="AN37" i="1" s="1"/>
  <c r="AI37" i="1"/>
  <c r="AJ37" i="1" s="1"/>
  <c r="AE49" i="1"/>
  <c r="AF49" i="1"/>
  <c r="AG49" i="1"/>
  <c r="AK49" i="1"/>
  <c r="AZ71" i="1"/>
  <c r="AY71" i="1"/>
  <c r="BB71" i="1"/>
  <c r="BA71" i="1" s="1"/>
  <c r="BC71" i="1"/>
  <c r="BD71" i="1"/>
  <c r="AH56" i="1"/>
  <c r="AL56" i="1"/>
  <c r="AK45" i="1"/>
  <c r="AF45" i="1"/>
  <c r="AG45" i="1"/>
  <c r="AE45" i="1"/>
  <c r="AH109" i="1"/>
  <c r="AJ109" i="1" s="1"/>
  <c r="AL109" i="1"/>
  <c r="AN109" i="1" s="1"/>
  <c r="AH91" i="1"/>
  <c r="AL91" i="1"/>
  <c r="AI92" i="1"/>
  <c r="AM92" i="1"/>
  <c r="P81" i="1"/>
  <c r="R81" i="1" s="1"/>
  <c r="S81" i="1" s="1"/>
  <c r="AK74" i="1"/>
  <c r="AF74" i="1"/>
  <c r="AG74" i="1"/>
  <c r="AE74" i="1"/>
  <c r="P77" i="1"/>
  <c r="R77" i="1" s="1"/>
  <c r="O105" i="1"/>
  <c r="Q105" i="1"/>
  <c r="AD105" i="1"/>
  <c r="N105" i="1"/>
  <c r="AF139" i="1"/>
  <c r="AE139" i="1"/>
  <c r="AG139" i="1"/>
  <c r="AK139" i="1"/>
  <c r="AY117" i="1"/>
  <c r="BC117" i="1" s="1"/>
  <c r="BD117" i="1"/>
  <c r="BB117" i="1"/>
  <c r="BA117" i="1" s="1"/>
  <c r="AZ117" i="1"/>
  <c r="S123" i="1"/>
  <c r="BB174" i="1"/>
  <c r="BA174" i="1" s="1"/>
  <c r="BD174" i="1"/>
  <c r="AY174" i="1"/>
  <c r="BC174" i="1" s="1"/>
  <c r="AZ174" i="1"/>
  <c r="AI190" i="1"/>
  <c r="AM190" i="1"/>
  <c r="AY147" i="1"/>
  <c r="AZ147" i="1"/>
  <c r="BB147" i="1"/>
  <c r="BA147" i="1" s="1"/>
  <c r="BD147" i="1"/>
  <c r="BC147" i="1"/>
  <c r="N150" i="1"/>
  <c r="O150" i="1"/>
  <c r="Q150" i="1"/>
  <c r="AD150" i="1"/>
  <c r="AN149" i="1"/>
  <c r="S153" i="1"/>
  <c r="P137" i="1"/>
  <c r="R137" i="1" s="1"/>
  <c r="AM142" i="1"/>
  <c r="AI142" i="1"/>
  <c r="AN144" i="1"/>
  <c r="AE169" i="1"/>
  <c r="AF169" i="1"/>
  <c r="AG169" i="1"/>
  <c r="AK169" i="1"/>
  <c r="AM213" i="1"/>
  <c r="AN213" i="1" s="1"/>
  <c r="AI213" i="1"/>
  <c r="AK208" i="1"/>
  <c r="AE208" i="1"/>
  <c r="AF208" i="1"/>
  <c r="AG208" i="1"/>
  <c r="AY223" i="1"/>
  <c r="BC223" i="1" s="1"/>
  <c r="AZ223" i="1"/>
  <c r="BB223" i="1"/>
  <c r="BA223" i="1" s="1"/>
  <c r="BD223" i="1"/>
  <c r="AI178" i="1"/>
  <c r="AM178" i="1"/>
  <c r="BB155" i="1"/>
  <c r="BA155" i="1" s="1"/>
  <c r="BC155" i="1"/>
  <c r="BD155" i="1"/>
  <c r="AZ155" i="1"/>
  <c r="AY155" i="1"/>
  <c r="AN185" i="1"/>
  <c r="AI203" i="1"/>
  <c r="AJ203" i="1" s="1"/>
  <c r="AM203" i="1"/>
  <c r="S248" i="1"/>
  <c r="AM202" i="1"/>
  <c r="AI202" i="1"/>
  <c r="AI238" i="1"/>
  <c r="AJ238" i="1" s="1"/>
  <c r="AM238" i="1"/>
  <c r="AW287" i="1"/>
  <c r="AX287" i="1" s="1"/>
  <c r="N287" i="1"/>
  <c r="P287" i="1" s="1"/>
  <c r="R287" i="1" s="1"/>
  <c r="O287" i="1"/>
  <c r="Q287" i="1"/>
  <c r="AD287" i="1"/>
  <c r="AI180" i="1"/>
  <c r="AM180" i="1"/>
  <c r="BD269" i="1"/>
  <c r="BC269" i="1"/>
  <c r="AY269" i="1"/>
  <c r="AZ269" i="1"/>
  <c r="BB269" i="1"/>
  <c r="BA269" i="1" s="1"/>
  <c r="AH236" i="1"/>
  <c r="AL236" i="1"/>
  <c r="P256" i="1"/>
  <c r="R256" i="1" s="1"/>
  <c r="AJ280" i="1"/>
  <c r="AL347" i="1"/>
  <c r="AH347" i="1"/>
  <c r="AH243" i="1"/>
  <c r="AL243" i="1"/>
  <c r="BB266" i="1"/>
  <c r="BA266" i="1" s="1"/>
  <c r="BD266" i="1"/>
  <c r="AY266" i="1"/>
  <c r="BC266" i="1" s="1"/>
  <c r="AZ266" i="1"/>
  <c r="AH284" i="1"/>
  <c r="AL284" i="1"/>
  <c r="AL324" i="1"/>
  <c r="AH324" i="1"/>
  <c r="AZ250" i="1"/>
  <c r="BB250" i="1"/>
  <c r="BA250" i="1" s="1"/>
  <c r="AY250" i="1"/>
  <c r="BD250" i="1"/>
  <c r="BC250" i="1"/>
  <c r="AM282" i="1"/>
  <c r="AI282" i="1"/>
  <c r="BB295" i="1"/>
  <c r="BA295" i="1" s="1"/>
  <c r="AY295" i="1"/>
  <c r="BC295" i="1" s="1"/>
  <c r="AZ295" i="1"/>
  <c r="BD295" i="1"/>
  <c r="AH331" i="1"/>
  <c r="AL331" i="1"/>
  <c r="AL295" i="1"/>
  <c r="AH295" i="1"/>
  <c r="AJ295" i="1" s="1"/>
  <c r="AI321" i="1"/>
  <c r="AJ321" i="1" s="1"/>
  <c r="AM321" i="1"/>
  <c r="AL368" i="1"/>
  <c r="AH368" i="1"/>
  <c r="AJ359" i="1"/>
  <c r="AI381" i="1"/>
  <c r="AM381" i="1"/>
  <c r="AI459" i="1"/>
  <c r="AM459" i="1"/>
  <c r="AN459" i="1" s="1"/>
  <c r="AI351" i="1"/>
  <c r="AM351" i="1"/>
  <c r="AM390" i="1"/>
  <c r="AI390" i="1"/>
  <c r="AJ390" i="1" s="1"/>
  <c r="AI353" i="1"/>
  <c r="AM353" i="1"/>
  <c r="AL500" i="1"/>
  <c r="AH500" i="1"/>
  <c r="AI489" i="1"/>
  <c r="AJ489" i="1" s="1"/>
  <c r="AM489" i="1"/>
  <c r="AN489" i="1" s="1"/>
  <c r="AY795" i="1"/>
  <c r="BC795" i="1" s="1"/>
  <c r="AZ795" i="1"/>
  <c r="BB795" i="1"/>
  <c r="BA795" i="1" s="1"/>
  <c r="BD795" i="1"/>
  <c r="AH1050" i="1"/>
  <c r="AL1050" i="1"/>
  <c r="AE1116" i="1"/>
  <c r="AG1116" i="1"/>
  <c r="AF1116" i="1"/>
  <c r="AK1116" i="1"/>
  <c r="AJ1082" i="1"/>
  <c r="AK1152" i="1"/>
  <c r="AE1152" i="1"/>
  <c r="AF1152" i="1"/>
  <c r="AG1152" i="1"/>
  <c r="AK1102" i="1"/>
  <c r="AE1102" i="1"/>
  <c r="AF1102" i="1"/>
  <c r="AG1102" i="1"/>
  <c r="AH1105" i="1"/>
  <c r="AL1105" i="1"/>
  <c r="AM1244" i="1"/>
  <c r="AI1244" i="1"/>
  <c r="AK1315" i="1"/>
  <c r="AE1315" i="1"/>
  <c r="AF1315" i="1"/>
  <c r="AG1315" i="1"/>
  <c r="AI1299" i="1"/>
  <c r="AJ1299" i="1" s="1"/>
  <c r="AM1299" i="1"/>
  <c r="AN1299" i="1" s="1"/>
  <c r="BC1284" i="1"/>
  <c r="AI1290" i="1"/>
  <c r="AJ1290" i="1" s="1"/>
  <c r="AM1290" i="1"/>
  <c r="AH1211" i="1"/>
  <c r="AL1211" i="1"/>
  <c r="AK1314" i="1"/>
  <c r="AE1314" i="1"/>
  <c r="AF1314" i="1"/>
  <c r="AG1314" i="1"/>
  <c r="AM1486" i="1"/>
  <c r="AN1486" i="1" s="1"/>
  <c r="AI1486" i="1"/>
  <c r="AI1367" i="1"/>
  <c r="AJ1367" i="1" s="1"/>
  <c r="AM1367" i="1"/>
  <c r="AI1356" i="1"/>
  <c r="AM1356" i="1"/>
  <c r="P1357" i="1"/>
  <c r="R1357" i="1" s="1"/>
  <c r="O1541" i="1"/>
  <c r="AD1541" i="1"/>
  <c r="N1541" i="1"/>
  <c r="Q1541" i="1"/>
  <c r="AH1465" i="1"/>
  <c r="AL1465" i="1"/>
  <c r="AN1465" i="1" s="1"/>
  <c r="P1528" i="1"/>
  <c r="R1528" i="1" s="1"/>
  <c r="AH1542" i="1"/>
  <c r="AL1542" i="1"/>
  <c r="AD1611" i="1"/>
  <c r="AW1611" i="1"/>
  <c r="AX1611" i="1" s="1"/>
  <c r="N1611" i="1"/>
  <c r="O1611" i="1"/>
  <c r="Q1611" i="1"/>
  <c r="AK1592" i="1"/>
  <c r="AE1592" i="1"/>
  <c r="AF1592" i="1"/>
  <c r="AG1592" i="1"/>
  <c r="AM1462" i="1"/>
  <c r="AI1462" i="1"/>
  <c r="AE1607" i="1"/>
  <c r="AF1607" i="1"/>
  <c r="AK1607" i="1"/>
  <c r="AG1607" i="1"/>
  <c r="AY1520" i="1"/>
  <c r="AZ1520" i="1"/>
  <c r="BC1520" i="1" s="1"/>
  <c r="BB1520" i="1"/>
  <c r="BA1520" i="1" s="1"/>
  <c r="BD1520" i="1"/>
  <c r="P1703" i="1"/>
  <c r="R1703" i="1" s="1"/>
  <c r="Q1636" i="1"/>
  <c r="S1636" i="1" s="1"/>
  <c r="AD1636" i="1"/>
  <c r="AW1636" i="1"/>
  <c r="AX1636" i="1" s="1"/>
  <c r="AL1709" i="1"/>
  <c r="AH1709" i="1"/>
  <c r="AK1798" i="1"/>
  <c r="AE1798" i="1"/>
  <c r="AF1798" i="1"/>
  <c r="AG1798" i="1"/>
  <c r="AM1871" i="1"/>
  <c r="AN1871" i="1" s="1"/>
  <c r="AI1871" i="1"/>
  <c r="S1661" i="1"/>
  <c r="BD1698" i="1"/>
  <c r="AY1698" i="1"/>
  <c r="BC1698" i="1" s="1"/>
  <c r="BB1698" i="1"/>
  <c r="BA1698" i="1" s="1"/>
  <c r="AZ1698" i="1"/>
  <c r="AW1852" i="1"/>
  <c r="AX1852" i="1" s="1"/>
  <c r="Q1852" i="1"/>
  <c r="AD1852" i="1"/>
  <c r="S1793" i="1"/>
  <c r="AI1903" i="1"/>
  <c r="AM1903" i="1"/>
  <c r="AL1924" i="1"/>
  <c r="AH1924" i="1"/>
  <c r="AH1900" i="1"/>
  <c r="AL1900" i="1"/>
  <c r="AH1864" i="1"/>
  <c r="AL1864" i="1"/>
  <c r="AL2020" i="1"/>
  <c r="AH2020" i="1"/>
  <c r="AM1907" i="1"/>
  <c r="AI1907" i="1"/>
  <c r="AI2039" i="1"/>
  <c r="AM2039" i="1"/>
  <c r="BC2151" i="1"/>
  <c r="BC2072" i="1"/>
  <c r="AN2074" i="1"/>
  <c r="AE2218" i="1"/>
  <c r="AF2218" i="1"/>
  <c r="AG2218" i="1"/>
  <c r="AK2218" i="1"/>
  <c r="BC2476" i="1"/>
  <c r="AF2266" i="1"/>
  <c r="AG2266" i="1"/>
  <c r="AK2266" i="1"/>
  <c r="AE2266" i="1"/>
  <c r="BB2556" i="1"/>
  <c r="BA2556" i="1" s="1"/>
  <c r="BC2556" i="1"/>
  <c r="BD2556" i="1"/>
  <c r="AZ2556" i="1"/>
  <c r="AY2556" i="1"/>
  <c r="AE2135" i="1"/>
  <c r="AF2135" i="1"/>
  <c r="AG2135" i="1"/>
  <c r="AK2135" i="1"/>
  <c r="AI24" i="1"/>
  <c r="AM24" i="1"/>
  <c r="N33" i="1"/>
  <c r="O33" i="1"/>
  <c r="AD33" i="1"/>
  <c r="Q33" i="1"/>
  <c r="AW33" i="1"/>
  <c r="AX33" i="1" s="1"/>
  <c r="BB77" i="1"/>
  <c r="BA77" i="1" s="1"/>
  <c r="BD77" i="1"/>
  <c r="AY77" i="1"/>
  <c r="BC77" i="1" s="1"/>
  <c r="AZ77" i="1"/>
  <c r="AG112" i="1"/>
  <c r="AE112" i="1"/>
  <c r="AF112" i="1"/>
  <c r="AK112" i="1"/>
  <c r="N50" i="1"/>
  <c r="P50" i="1" s="1"/>
  <c r="R50" i="1" s="1"/>
  <c r="O50" i="1"/>
  <c r="Q50" i="1"/>
  <c r="AD50" i="1"/>
  <c r="AW50" i="1"/>
  <c r="AX50" i="1" s="1"/>
  <c r="S96" i="1"/>
  <c r="AY104" i="1"/>
  <c r="AZ104" i="1"/>
  <c r="BC104" i="1" s="1"/>
  <c r="BB104" i="1"/>
  <c r="BA104" i="1" s="1"/>
  <c r="BD104" i="1"/>
  <c r="N95" i="1"/>
  <c r="P95" i="1" s="1"/>
  <c r="R95" i="1" s="1"/>
  <c r="O95" i="1"/>
  <c r="Q95" i="1"/>
  <c r="AD95" i="1"/>
  <c r="AW95" i="1"/>
  <c r="AX95" i="1" s="1"/>
  <c r="AD133" i="1"/>
  <c r="AW133" i="1"/>
  <c r="AX133" i="1" s="1"/>
  <c r="N133" i="1"/>
  <c r="P133" i="1" s="1"/>
  <c r="R133" i="1" s="1"/>
  <c r="O133" i="1"/>
  <c r="Q133" i="1"/>
  <c r="S133" i="1" s="1"/>
  <c r="P99" i="1"/>
  <c r="R99" i="1" s="1"/>
  <c r="AK145" i="1"/>
  <c r="AE145" i="1"/>
  <c r="AF145" i="1"/>
  <c r="AG145" i="1"/>
  <c r="AY141" i="1"/>
  <c r="BB141" i="1"/>
  <c r="BA141" i="1" s="1"/>
  <c r="BD141" i="1"/>
  <c r="AZ141" i="1"/>
  <c r="BC141" i="1" s="1"/>
  <c r="AK117" i="1"/>
  <c r="AE117" i="1"/>
  <c r="AF117" i="1"/>
  <c r="AG117" i="1"/>
  <c r="P119" i="1"/>
  <c r="R119" i="1" s="1"/>
  <c r="S119" i="1" s="1"/>
  <c r="AH176" i="1"/>
  <c r="AL176" i="1"/>
  <c r="AI192" i="1"/>
  <c r="AM192" i="1"/>
  <c r="AN192" i="1" s="1"/>
  <c r="AK147" i="1"/>
  <c r="AG147" i="1"/>
  <c r="AE147" i="1"/>
  <c r="AF147" i="1"/>
  <c r="AF167" i="1"/>
  <c r="AG167" i="1"/>
  <c r="AE167" i="1"/>
  <c r="AK167" i="1"/>
  <c r="BB137" i="1"/>
  <c r="BA137" i="1" s="1"/>
  <c r="AZ137" i="1"/>
  <c r="BC137" i="1"/>
  <c r="BD137" i="1"/>
  <c r="AY137" i="1"/>
  <c r="AJ144" i="1"/>
  <c r="AY169" i="1"/>
  <c r="AZ169" i="1"/>
  <c r="BB169" i="1"/>
  <c r="BA169" i="1" s="1"/>
  <c r="BC169" i="1" s="1"/>
  <c r="BD169" i="1"/>
  <c r="AK211" i="1"/>
  <c r="AE211" i="1"/>
  <c r="AF211" i="1"/>
  <c r="AG211" i="1"/>
  <c r="AH221" i="1"/>
  <c r="AJ221" i="1" s="1"/>
  <c r="AL221" i="1"/>
  <c r="BD213" i="1"/>
  <c r="AY213" i="1"/>
  <c r="BC213" i="1" s="1"/>
  <c r="AZ213" i="1"/>
  <c r="BB213" i="1"/>
  <c r="BA213" i="1" s="1"/>
  <c r="AJ189" i="1"/>
  <c r="P186" i="1"/>
  <c r="R186" i="1" s="1"/>
  <c r="AI193" i="1"/>
  <c r="AM193" i="1"/>
  <c r="S155" i="1"/>
  <c r="AJ185" i="1"/>
  <c r="AN203" i="1"/>
  <c r="AI215" i="1"/>
  <c r="AM215" i="1"/>
  <c r="AY237" i="1"/>
  <c r="BC237" i="1" s="1"/>
  <c r="AZ237" i="1"/>
  <c r="BB237" i="1"/>
  <c r="BA237" i="1" s="1"/>
  <c r="BD237" i="1"/>
  <c r="AL202" i="1"/>
  <c r="AH202" i="1"/>
  <c r="AJ202" i="1" s="1"/>
  <c r="AN271" i="1"/>
  <c r="S224" i="1"/>
  <c r="BB261" i="1"/>
  <c r="BA261" i="1" s="1"/>
  <c r="BD261" i="1"/>
  <c r="AZ261" i="1"/>
  <c r="AY261" i="1"/>
  <c r="BC261" i="1" s="1"/>
  <c r="P197" i="1"/>
  <c r="R197" i="1" s="1"/>
  <c r="S197" i="1" s="1"/>
  <c r="AH286" i="1"/>
  <c r="AJ286" i="1" s="1"/>
  <c r="AL286" i="1"/>
  <c r="AK241" i="1"/>
  <c r="AE241" i="1"/>
  <c r="AF241" i="1"/>
  <c r="AG241" i="1"/>
  <c r="AK256" i="1"/>
  <c r="AE256" i="1"/>
  <c r="AF256" i="1"/>
  <c r="AG256" i="1"/>
  <c r="AN276" i="1"/>
  <c r="AM280" i="1"/>
  <c r="AI280" i="1"/>
  <c r="S265" i="1"/>
  <c r="BC275" i="1"/>
  <c r="BC301" i="1"/>
  <c r="AF266" i="1"/>
  <c r="AK266" i="1"/>
  <c r="AE266" i="1"/>
  <c r="AG266" i="1"/>
  <c r="AE250" i="1"/>
  <c r="AF250" i="1"/>
  <c r="AG250" i="1"/>
  <c r="AK250" i="1"/>
  <c r="AH282" i="1"/>
  <c r="AJ282" i="1" s="1"/>
  <c r="AL282" i="1"/>
  <c r="S171" i="1"/>
  <c r="AN331" i="1"/>
  <c r="AJ341" i="1"/>
  <c r="AJ314" i="1"/>
  <c r="AH354" i="1"/>
  <c r="AJ354" i="1" s="1"/>
  <c r="AL354" i="1"/>
  <c r="AM295" i="1"/>
  <c r="AI295" i="1"/>
  <c r="AM348" i="1"/>
  <c r="AI348" i="1"/>
  <c r="AN359" i="1"/>
  <c r="AI411" i="1"/>
  <c r="AM411" i="1"/>
  <c r="AH381" i="1"/>
  <c r="AL381" i="1"/>
  <c r="AN381" i="1" s="1"/>
  <c r="AJ416" i="1"/>
  <c r="AI464" i="1"/>
  <c r="AJ464" i="1" s="1"/>
  <c r="AM464" i="1"/>
  <c r="AN464" i="1" s="1"/>
  <c r="AH351" i="1"/>
  <c r="AJ351" i="1" s="1"/>
  <c r="AL351" i="1"/>
  <c r="AN351" i="1" s="1"/>
  <c r="AH353" i="1"/>
  <c r="AJ353" i="1" s="1"/>
  <c r="AL353" i="1"/>
  <c r="AI338" i="1"/>
  <c r="AM338" i="1"/>
  <c r="AH366" i="1"/>
  <c r="AJ366" i="1" s="1"/>
  <c r="AL366" i="1"/>
  <c r="BC371" i="1"/>
  <c r="AI422" i="1"/>
  <c r="AM422" i="1"/>
  <c r="BC474" i="1"/>
  <c r="AJ405" i="1"/>
  <c r="AM435" i="1"/>
  <c r="AN435" i="1" s="1"/>
  <c r="AI435" i="1"/>
  <c r="AH480" i="1"/>
  <c r="AL480" i="1"/>
  <c r="AN480" i="1" s="1"/>
  <c r="BC504" i="1"/>
  <c r="AL537" i="1"/>
  <c r="AN537" i="1" s="1"/>
  <c r="AH537" i="1"/>
  <c r="AJ537" i="1" s="1"/>
  <c r="AL414" i="1"/>
  <c r="AN414" i="1" s="1"/>
  <c r="AH414" i="1"/>
  <c r="AJ480" i="1"/>
  <c r="AL516" i="1"/>
  <c r="AN516" i="1" s="1"/>
  <c r="AH516" i="1"/>
  <c r="AJ516" i="1" s="1"/>
  <c r="AH512" i="1"/>
  <c r="AL512" i="1"/>
  <c r="AN512" i="1" s="1"/>
  <c r="AI556" i="1"/>
  <c r="AM556" i="1"/>
  <c r="AL383" i="1"/>
  <c r="AH383" i="1"/>
  <c r="AJ383" i="1" s="1"/>
  <c r="AI536" i="1"/>
  <c r="AM536" i="1"/>
  <c r="BC566" i="1"/>
  <c r="AJ524" i="1"/>
  <c r="AM576" i="1"/>
  <c r="AI576" i="1"/>
  <c r="AI629" i="1"/>
  <c r="AM629" i="1"/>
  <c r="AM643" i="1"/>
  <c r="AI643" i="1"/>
  <c r="AJ494" i="1"/>
  <c r="BC636" i="1"/>
  <c r="AM651" i="1"/>
  <c r="AI651" i="1"/>
  <c r="AI637" i="1"/>
  <c r="AM637" i="1"/>
  <c r="AN637" i="1" s="1"/>
  <c r="AJ644" i="1"/>
  <c r="AH519" i="1"/>
  <c r="AL519" i="1"/>
  <c r="AM689" i="1"/>
  <c r="AI689" i="1"/>
  <c r="AJ697" i="1"/>
  <c r="AI670" i="1"/>
  <c r="AM670" i="1"/>
  <c r="AM712" i="1"/>
  <c r="AI712" i="1"/>
  <c r="AI710" i="1"/>
  <c r="AM710" i="1"/>
  <c r="AH715" i="1"/>
  <c r="AJ715" i="1" s="1"/>
  <c r="AL715" i="1"/>
  <c r="AN691" i="1"/>
  <c r="N750" i="1"/>
  <c r="O750" i="1"/>
  <c r="Q750" i="1"/>
  <c r="AD750" i="1"/>
  <c r="AZ769" i="1"/>
  <c r="BB769" i="1"/>
  <c r="BA769" i="1" s="1"/>
  <c r="BD769" i="1"/>
  <c r="AY769" i="1"/>
  <c r="BC769" i="1" s="1"/>
  <c r="P817" i="1"/>
  <c r="R817" i="1" s="1"/>
  <c r="S739" i="1"/>
  <c r="AY792" i="1"/>
  <c r="BC792" i="1" s="1"/>
  <c r="AZ792" i="1"/>
  <c r="BB792" i="1"/>
  <c r="BA792" i="1" s="1"/>
  <c r="BD792" i="1"/>
  <c r="AL805" i="1"/>
  <c r="AH805" i="1"/>
  <c r="AM824" i="1"/>
  <c r="AI824" i="1"/>
  <c r="AI680" i="1"/>
  <c r="AM680" i="1"/>
  <c r="AI660" i="1"/>
  <c r="AM660" i="1"/>
  <c r="AM723" i="1"/>
  <c r="AI723" i="1"/>
  <c r="AH779" i="1"/>
  <c r="AJ779" i="1" s="1"/>
  <c r="AL779" i="1"/>
  <c r="AK860" i="1"/>
  <c r="AE860" i="1"/>
  <c r="AF860" i="1"/>
  <c r="AG860" i="1"/>
  <c r="AE820" i="1"/>
  <c r="AG820" i="1"/>
  <c r="AF820" i="1"/>
  <c r="AK820" i="1"/>
  <c r="AE737" i="1"/>
  <c r="AK737" i="1"/>
  <c r="AG737" i="1"/>
  <c r="AF737" i="1"/>
  <c r="AN797" i="1"/>
  <c r="BA718" i="1"/>
  <c r="BD764" i="1"/>
  <c r="AY764" i="1"/>
  <c r="AZ764" i="1"/>
  <c r="BC764" i="1" s="1"/>
  <c r="BB764" i="1"/>
  <c r="BA764" i="1" s="1"/>
  <c r="AY778" i="1"/>
  <c r="BC778" i="1" s="1"/>
  <c r="AZ778" i="1"/>
  <c r="BB778" i="1"/>
  <c r="BA778" i="1" s="1"/>
  <c r="BD778" i="1"/>
  <c r="AD787" i="1"/>
  <c r="O787" i="1"/>
  <c r="Q787" i="1"/>
  <c r="S787" i="1" s="1"/>
  <c r="AW787" i="1"/>
  <c r="AX787" i="1" s="1"/>
  <c r="N787" i="1"/>
  <c r="P787" i="1" s="1"/>
  <c r="R787" i="1" s="1"/>
  <c r="AN675" i="1"/>
  <c r="P744" i="1"/>
  <c r="R744" i="1" s="1"/>
  <c r="S744" i="1" s="1"/>
  <c r="AM785" i="1"/>
  <c r="AI785" i="1"/>
  <c r="BD803" i="1"/>
  <c r="AY803" i="1"/>
  <c r="AZ803" i="1"/>
  <c r="BC803" i="1" s="1"/>
  <c r="BB803" i="1"/>
  <c r="BA803" i="1" s="1"/>
  <c r="AD823" i="1"/>
  <c r="Q823" i="1"/>
  <c r="S823" i="1" s="1"/>
  <c r="AW823" i="1"/>
  <c r="AX823" i="1" s="1"/>
  <c r="AM870" i="1"/>
  <c r="AN870" i="1" s="1"/>
  <c r="AI870" i="1"/>
  <c r="S835" i="1"/>
  <c r="S839" i="1"/>
  <c r="AK877" i="1"/>
  <c r="AE877" i="1"/>
  <c r="AF877" i="1"/>
  <c r="AG877" i="1"/>
  <c r="AI844" i="1"/>
  <c r="AM844" i="1"/>
  <c r="AM869" i="1"/>
  <c r="AI869" i="1"/>
  <c r="AK795" i="1"/>
  <c r="AE795" i="1"/>
  <c r="AF795" i="1"/>
  <c r="AG795" i="1"/>
  <c r="AJ850" i="1"/>
  <c r="Q862" i="1"/>
  <c r="S862" i="1" s="1"/>
  <c r="AD862" i="1"/>
  <c r="AW862" i="1"/>
  <c r="AX862" i="1" s="1"/>
  <c r="N862" i="1"/>
  <c r="P862" i="1" s="1"/>
  <c r="R862" i="1" s="1"/>
  <c r="O862" i="1"/>
  <c r="AL906" i="1"/>
  <c r="AN906" i="1" s="1"/>
  <c r="AH906" i="1"/>
  <c r="AL997" i="1"/>
  <c r="AH997" i="1"/>
  <c r="AJ997" i="1" s="1"/>
  <c r="AM916" i="1"/>
  <c r="AI916" i="1"/>
  <c r="P846" i="1"/>
  <c r="R846" i="1" s="1"/>
  <c r="S846" i="1" s="1"/>
  <c r="BB872" i="1"/>
  <c r="BA872" i="1" s="1"/>
  <c r="BD872" i="1"/>
  <c r="AY872" i="1"/>
  <c r="BC872" i="1" s="1"/>
  <c r="AZ872" i="1"/>
  <c r="AY813" i="1"/>
  <c r="BC813" i="1" s="1"/>
  <c r="AZ813" i="1"/>
  <c r="BB813" i="1"/>
  <c r="BA813" i="1" s="1"/>
  <c r="BD813" i="1"/>
  <c r="S829" i="1"/>
  <c r="P841" i="1"/>
  <c r="R841" i="1" s="1"/>
  <c r="S841" i="1" s="1"/>
  <c r="AH947" i="1"/>
  <c r="AJ947" i="1" s="1"/>
  <c r="AL947" i="1"/>
  <c r="AI993" i="1"/>
  <c r="AM993" i="1"/>
  <c r="AM901" i="1"/>
  <c r="AI901" i="1"/>
  <c r="AH922" i="1"/>
  <c r="AJ922" i="1" s="1"/>
  <c r="AL922" i="1"/>
  <c r="AJ970" i="1"/>
  <c r="AH977" i="1"/>
  <c r="AJ977" i="1" s="1"/>
  <c r="AL977" i="1"/>
  <c r="S989" i="1"/>
  <c r="AH1005" i="1"/>
  <c r="AL1005" i="1"/>
  <c r="AN1005" i="1" s="1"/>
  <c r="AL994" i="1"/>
  <c r="AN994" i="1" s="1"/>
  <c r="AH994" i="1"/>
  <c r="AJ994" i="1" s="1"/>
  <c r="AH917" i="1"/>
  <c r="AJ917" i="1" s="1"/>
  <c r="AL917" i="1"/>
  <c r="AH937" i="1"/>
  <c r="AJ937" i="1" s="1"/>
  <c r="AL937" i="1"/>
  <c r="P988" i="1"/>
  <c r="R988" i="1" s="1"/>
  <c r="S891" i="1"/>
  <c r="AN912" i="1"/>
  <c r="AI940" i="1"/>
  <c r="AM940" i="1"/>
  <c r="AH1024" i="1"/>
  <c r="AJ1024" i="1" s="1"/>
  <c r="AL1024" i="1"/>
  <c r="AN1031" i="1"/>
  <c r="AH1058" i="1"/>
  <c r="AJ1058" i="1" s="1"/>
  <c r="AL1058" i="1"/>
  <c r="AL1037" i="1"/>
  <c r="AH1037" i="1"/>
  <c r="AH1060" i="1"/>
  <c r="AJ1060" i="1" s="1"/>
  <c r="AL1060" i="1"/>
  <c r="BA1103" i="1"/>
  <c r="AM1082" i="1"/>
  <c r="AI1082" i="1"/>
  <c r="BI1109" i="1"/>
  <c r="AY1109" i="1"/>
  <c r="BC1109" i="1" s="1"/>
  <c r="AZ1109" i="1"/>
  <c r="BD1109" i="1"/>
  <c r="BB1109" i="1"/>
  <c r="BA1109" i="1" s="1"/>
  <c r="AK1153" i="1"/>
  <c r="AE1153" i="1"/>
  <c r="AF1153" i="1"/>
  <c r="AG1153" i="1"/>
  <c r="AL908" i="1"/>
  <c r="AH908" i="1"/>
  <c r="AI1080" i="1"/>
  <c r="AM1080" i="1"/>
  <c r="BC1133" i="1"/>
  <c r="AN1025" i="1"/>
  <c r="AN1048" i="1"/>
  <c r="AM1087" i="1"/>
  <c r="AI1087" i="1"/>
  <c r="AI898" i="1"/>
  <c r="AM898" i="1"/>
  <c r="AM1064" i="1"/>
  <c r="AI1064" i="1"/>
  <c r="AH1085" i="1"/>
  <c r="AJ1085" i="1" s="1"/>
  <c r="AL1085" i="1"/>
  <c r="AM1108" i="1"/>
  <c r="AI1108" i="1"/>
  <c r="AJ1108" i="1" s="1"/>
  <c r="P1132" i="1"/>
  <c r="R1132" i="1" s="1"/>
  <c r="P1187" i="1"/>
  <c r="R1187" i="1" s="1"/>
  <c r="S1187" i="1" s="1"/>
  <c r="AL1074" i="1"/>
  <c r="AN1074" i="1" s="1"/>
  <c r="AH1074" i="1"/>
  <c r="AJ1074" i="1" s="1"/>
  <c r="AH1112" i="1"/>
  <c r="AL1112" i="1"/>
  <c r="AI1127" i="1"/>
  <c r="AM1127" i="1"/>
  <c r="AY1172" i="1"/>
  <c r="BC1172" i="1" s="1"/>
  <c r="AZ1172" i="1"/>
  <c r="BB1172" i="1"/>
  <c r="BA1172" i="1" s="1"/>
  <c r="BD1172" i="1"/>
  <c r="BI1172" i="1"/>
  <c r="AH1190" i="1"/>
  <c r="AJ1190" i="1" s="1"/>
  <c r="AL1190" i="1"/>
  <c r="AL1044" i="1"/>
  <c r="AH1044" i="1"/>
  <c r="AJ1044" i="1" s="1"/>
  <c r="BD1221" i="1"/>
  <c r="BI1221" i="1"/>
  <c r="AY1221" i="1"/>
  <c r="BC1221" i="1" s="1"/>
  <c r="AZ1221" i="1"/>
  <c r="BB1221" i="1"/>
  <c r="BA1221" i="1" s="1"/>
  <c r="BC1144" i="1"/>
  <c r="P1161" i="1"/>
  <c r="R1161" i="1" s="1"/>
  <c r="S1161" i="1" s="1"/>
  <c r="P1148" i="1"/>
  <c r="R1148" i="1" s="1"/>
  <c r="S1148" i="1" s="1"/>
  <c r="AJ1173" i="1"/>
  <c r="P1196" i="1"/>
  <c r="R1196" i="1" s="1"/>
  <c r="S1196" i="1" s="1"/>
  <c r="AH1233" i="1"/>
  <c r="AJ1233" i="1" s="1"/>
  <c r="AL1233" i="1"/>
  <c r="AN1233" i="1" s="1"/>
  <c r="AZ1192" i="1"/>
  <c r="BB1192" i="1"/>
  <c r="BA1192" i="1" s="1"/>
  <c r="BD1192" i="1"/>
  <c r="BI1192" i="1"/>
  <c r="AY1192" i="1"/>
  <c r="BC1192" i="1" s="1"/>
  <c r="AI1321" i="1"/>
  <c r="AM1321" i="1"/>
  <c r="AJ1069" i="1"/>
  <c r="AL1244" i="1"/>
  <c r="AH1244" i="1"/>
  <c r="AJ1244" i="1" s="1"/>
  <c r="AL1291" i="1"/>
  <c r="AH1291" i="1"/>
  <c r="AY1315" i="1"/>
  <c r="BB1315" i="1"/>
  <c r="BA1315" i="1" s="1"/>
  <c r="AZ1315" i="1"/>
  <c r="BC1315" i="1" s="1"/>
  <c r="BD1315" i="1"/>
  <c r="BI1156" i="1"/>
  <c r="AY1156" i="1"/>
  <c r="AZ1156" i="1"/>
  <c r="BD1156" i="1"/>
  <c r="BB1156" i="1"/>
  <c r="BA1156" i="1" s="1"/>
  <c r="BC1156" i="1" s="1"/>
  <c r="AH1292" i="1"/>
  <c r="AJ1292" i="1" s="1"/>
  <c r="AL1292" i="1"/>
  <c r="AN1292" i="1" s="1"/>
  <c r="AM1301" i="1"/>
  <c r="AI1301" i="1"/>
  <c r="AI1272" i="1"/>
  <c r="AM1272" i="1"/>
  <c r="AH1302" i="1"/>
  <c r="AJ1302" i="1" s="1"/>
  <c r="AL1302" i="1"/>
  <c r="AJ1203" i="1"/>
  <c r="AH1245" i="1"/>
  <c r="AJ1245" i="1" s="1"/>
  <c r="AL1245" i="1"/>
  <c r="AI1279" i="1"/>
  <c r="AM1279" i="1"/>
  <c r="AN1279" i="1" s="1"/>
  <c r="AH1248" i="1"/>
  <c r="AJ1248" i="1" s="1"/>
  <c r="AL1248" i="1"/>
  <c r="AM1278" i="1"/>
  <c r="AI1278" i="1"/>
  <c r="AN1290" i="1"/>
  <c r="P1342" i="1"/>
  <c r="R1342" i="1" s="1"/>
  <c r="S1342" i="1" s="1"/>
  <c r="AN1391" i="1"/>
  <c r="S1314" i="1"/>
  <c r="AM1390" i="1"/>
  <c r="AI1390" i="1"/>
  <c r="AJ1473" i="1"/>
  <c r="AH1306" i="1"/>
  <c r="AL1306" i="1"/>
  <c r="AN1386" i="1"/>
  <c r="S1483" i="1"/>
  <c r="S1334" i="1"/>
  <c r="AM1487" i="1"/>
  <c r="AN1487" i="1" s="1"/>
  <c r="AI1487" i="1"/>
  <c r="AM1228" i="1"/>
  <c r="AI1228" i="1"/>
  <c r="AI1337" i="1"/>
  <c r="AM1337" i="1"/>
  <c r="AN1337" i="1" s="1"/>
  <c r="BD1426" i="1"/>
  <c r="AY1426" i="1"/>
  <c r="BC1426" i="1" s="1"/>
  <c r="BB1426" i="1"/>
  <c r="BA1426" i="1" s="1"/>
  <c r="AZ1426" i="1"/>
  <c r="AH1356" i="1"/>
  <c r="AJ1356" i="1" s="1"/>
  <c r="AL1356" i="1"/>
  <c r="AL1271" i="1"/>
  <c r="AH1271" i="1"/>
  <c r="AM1380" i="1"/>
  <c r="AI1380" i="1"/>
  <c r="Q1177" i="1"/>
  <c r="AD1177" i="1"/>
  <c r="AW1177" i="1"/>
  <c r="AX1177" i="1" s="1"/>
  <c r="AL1264" i="1"/>
  <c r="AH1264" i="1"/>
  <c r="AJ1264" i="1" s="1"/>
  <c r="BD1357" i="1"/>
  <c r="AY1357" i="1"/>
  <c r="BC1357" i="1" s="1"/>
  <c r="AZ1357" i="1"/>
  <c r="BB1357" i="1"/>
  <c r="BA1357" i="1" s="1"/>
  <c r="P1176" i="1"/>
  <c r="R1176" i="1" s="1"/>
  <c r="S1176" i="1" s="1"/>
  <c r="AH1289" i="1"/>
  <c r="AL1289" i="1"/>
  <c r="AN1289" i="1" s="1"/>
  <c r="AM1375" i="1"/>
  <c r="AN1375" i="1" s="1"/>
  <c r="AI1375" i="1"/>
  <c r="AK1456" i="1"/>
  <c r="AE1456" i="1"/>
  <c r="AG1456" i="1"/>
  <c r="AF1456" i="1"/>
  <c r="P1493" i="1"/>
  <c r="R1493" i="1" s="1"/>
  <c r="AH1513" i="1"/>
  <c r="AL1513" i="1"/>
  <c r="AK1446" i="1"/>
  <c r="AE1446" i="1"/>
  <c r="AF1446" i="1"/>
  <c r="AG1446" i="1"/>
  <c r="AK1522" i="1"/>
  <c r="AF1522" i="1"/>
  <c r="AE1522" i="1"/>
  <c r="AG1522" i="1"/>
  <c r="AE1405" i="1"/>
  <c r="AF1405" i="1"/>
  <c r="AG1405" i="1"/>
  <c r="AK1405" i="1"/>
  <c r="AH1403" i="1"/>
  <c r="AL1403" i="1"/>
  <c r="AK1430" i="1"/>
  <c r="AE1430" i="1"/>
  <c r="AF1430" i="1"/>
  <c r="AG1430" i="1"/>
  <c r="AK1448" i="1"/>
  <c r="AF1448" i="1"/>
  <c r="AG1448" i="1"/>
  <c r="AE1448" i="1"/>
  <c r="S1500" i="1"/>
  <c r="AY1201" i="1"/>
  <c r="AZ1201" i="1"/>
  <c r="BB1201" i="1"/>
  <c r="BA1201" i="1" s="1"/>
  <c r="BC1201" i="1"/>
  <c r="BD1201" i="1"/>
  <c r="BI1201" i="1"/>
  <c r="AJ1472" i="1"/>
  <c r="AH1529" i="1"/>
  <c r="AL1529" i="1"/>
  <c r="AI1507" i="1"/>
  <c r="AM1507" i="1"/>
  <c r="AY1528" i="1"/>
  <c r="AZ1528" i="1"/>
  <c r="BC1528" i="1" s="1"/>
  <c r="BB1528" i="1"/>
  <c r="BA1528" i="1" s="1"/>
  <c r="BD1528" i="1"/>
  <c r="AN1542" i="1"/>
  <c r="AE1587" i="1"/>
  <c r="AF1587" i="1"/>
  <c r="AG1587" i="1"/>
  <c r="AK1587" i="1"/>
  <c r="AY1613" i="1"/>
  <c r="BC1613" i="1" s="1"/>
  <c r="AZ1613" i="1"/>
  <c r="BB1613" i="1"/>
  <c r="BA1613" i="1" s="1"/>
  <c r="BD1613" i="1"/>
  <c r="AI1493" i="1"/>
  <c r="AM1493" i="1"/>
  <c r="S1592" i="1"/>
  <c r="S1521" i="1"/>
  <c r="O1525" i="1"/>
  <c r="Q1525" i="1"/>
  <c r="N1525" i="1"/>
  <c r="P1525" i="1" s="1"/>
  <c r="R1525" i="1" s="1"/>
  <c r="AD1525" i="1"/>
  <c r="AL1462" i="1"/>
  <c r="AH1462" i="1"/>
  <c r="BD1648" i="1"/>
  <c r="AY1648" i="1"/>
  <c r="AZ1648" i="1"/>
  <c r="BC1648" i="1" s="1"/>
  <c r="BB1648" i="1"/>
  <c r="BA1648" i="1" s="1"/>
  <c r="P1536" i="1"/>
  <c r="R1536" i="1" s="1"/>
  <c r="BC1554" i="1"/>
  <c r="BB1554" i="1"/>
  <c r="BA1554" i="1" s="1"/>
  <c r="BD1554" i="1"/>
  <c r="AZ1554" i="1"/>
  <c r="AY1554" i="1"/>
  <c r="AI1570" i="1"/>
  <c r="AM1570" i="1"/>
  <c r="P1600" i="1"/>
  <c r="R1600" i="1" s="1"/>
  <c r="S1600" i="1" s="1"/>
  <c r="AM1488" i="1"/>
  <c r="AI1488" i="1"/>
  <c r="AK1520" i="1"/>
  <c r="AF1520" i="1"/>
  <c r="AG1520" i="1"/>
  <c r="AE1520" i="1"/>
  <c r="N1540" i="1"/>
  <c r="O1540" i="1"/>
  <c r="Q1540" i="1"/>
  <c r="AD1540" i="1"/>
  <c r="AW1540" i="1"/>
  <c r="AX1540" i="1" s="1"/>
  <c r="AL1538" i="1"/>
  <c r="AN1538" i="1" s="1"/>
  <c r="AH1538" i="1"/>
  <c r="BC1564" i="1"/>
  <c r="AM1618" i="1"/>
  <c r="AI1618" i="1"/>
  <c r="P1630" i="1"/>
  <c r="R1630" i="1" s="1"/>
  <c r="AF1734" i="1"/>
  <c r="AG1734" i="1"/>
  <c r="AE1734" i="1"/>
  <c r="AK1734" i="1"/>
  <c r="S1451" i="1"/>
  <c r="S1833" i="1"/>
  <c r="AK1693" i="1"/>
  <c r="AE1693" i="1"/>
  <c r="AF1693" i="1"/>
  <c r="AG1693" i="1"/>
  <c r="S1718" i="1"/>
  <c r="AN1764" i="1"/>
  <c r="AM1838" i="1"/>
  <c r="AN1838" i="1" s="1"/>
  <c r="AI1838" i="1"/>
  <c r="AK1653" i="1"/>
  <c r="AE1653" i="1"/>
  <c r="AG1653" i="1"/>
  <c r="AF1653" i="1"/>
  <c r="AY1716" i="1"/>
  <c r="BC1716" i="1" s="1"/>
  <c r="AZ1716" i="1"/>
  <c r="BB1716" i="1"/>
  <c r="BA1716" i="1" s="1"/>
  <c r="BD1716" i="1"/>
  <c r="AK1776" i="1"/>
  <c r="AE1776" i="1"/>
  <c r="AF1776" i="1"/>
  <c r="AG1776" i="1"/>
  <c r="AJ1633" i="1"/>
  <c r="P1677" i="1"/>
  <c r="R1677" i="1" s="1"/>
  <c r="AY1604" i="1"/>
  <c r="BC1604" i="1" s="1"/>
  <c r="BB1604" i="1"/>
  <c r="BA1604" i="1" s="1"/>
  <c r="AZ1604" i="1"/>
  <c r="BD1604" i="1"/>
  <c r="AE1782" i="1"/>
  <c r="AF1782" i="1"/>
  <c r="AG1782" i="1"/>
  <c r="AK1782" i="1"/>
  <c r="P1791" i="1"/>
  <c r="R1791" i="1" s="1"/>
  <c r="S1791" i="1" s="1"/>
  <c r="AH1898" i="1"/>
  <c r="AL1898" i="1"/>
  <c r="AL1941" i="1"/>
  <c r="AH1941" i="1"/>
  <c r="AJ1941" i="1" s="1"/>
  <c r="P1805" i="1"/>
  <c r="R1805" i="1" s="1"/>
  <c r="S1805" i="1" s="1"/>
  <c r="AW1818" i="1"/>
  <c r="AX1818" i="1" s="1"/>
  <c r="N1818" i="1"/>
  <c r="O1818" i="1"/>
  <c r="Q1818" i="1"/>
  <c r="AD1818" i="1"/>
  <c r="AY1868" i="1"/>
  <c r="BC1868" i="1" s="1"/>
  <c r="AZ1868" i="1"/>
  <c r="BB1868" i="1"/>
  <c r="BA1868" i="1" s="1"/>
  <c r="BD1868" i="1"/>
  <c r="BD1862" i="1"/>
  <c r="AY1862" i="1"/>
  <c r="BC1862" i="1" s="1"/>
  <c r="AZ1862" i="1"/>
  <c r="BB1862" i="1"/>
  <c r="BA1862" i="1" s="1"/>
  <c r="AH1952" i="1"/>
  <c r="AJ1952" i="1" s="1"/>
  <c r="AL1952" i="1"/>
  <c r="BC1873" i="1"/>
  <c r="AY1731" i="1"/>
  <c r="BC1731" i="1" s="1"/>
  <c r="AZ1731" i="1"/>
  <c r="BD1731" i="1"/>
  <c r="BB1731" i="1"/>
  <c r="BA1731" i="1" s="1"/>
  <c r="BD1786" i="1"/>
  <c r="AY1786" i="1"/>
  <c r="BC1786" i="1" s="1"/>
  <c r="AZ1786" i="1"/>
  <c r="BB1786" i="1"/>
  <c r="BA1786" i="1" s="1"/>
  <c r="AL1944" i="1"/>
  <c r="AH1944" i="1"/>
  <c r="AJ1944" i="1" s="1"/>
  <c r="AM2035" i="1"/>
  <c r="AI2035" i="1"/>
  <c r="AM1887" i="1"/>
  <c r="AI1887" i="1"/>
  <c r="AM1947" i="1"/>
  <c r="AN1947" i="1" s="1"/>
  <c r="AI1947" i="1"/>
  <c r="P1807" i="1"/>
  <c r="R1807" i="1" s="1"/>
  <c r="P1827" i="1"/>
  <c r="R1827" i="1" s="1"/>
  <c r="S1781" i="1"/>
  <c r="P1795" i="1"/>
  <c r="R1795" i="1" s="1"/>
  <c r="AH1878" i="1"/>
  <c r="AL1878" i="1"/>
  <c r="AL2060" i="1"/>
  <c r="AH2060" i="1"/>
  <c r="AI2131" i="1"/>
  <c r="AM2131" i="1"/>
  <c r="AE2145" i="1"/>
  <c r="AF2145" i="1"/>
  <c r="AG2145" i="1"/>
  <c r="AK2145" i="1"/>
  <c r="AI2016" i="1"/>
  <c r="AM2016" i="1"/>
  <c r="AK2208" i="1"/>
  <c r="AE2208" i="1"/>
  <c r="AF2208" i="1"/>
  <c r="AG2208" i="1"/>
  <c r="AL1907" i="1"/>
  <c r="AH1907" i="1"/>
  <c r="AI2029" i="1"/>
  <c r="AM2029" i="1"/>
  <c r="AI2089" i="1"/>
  <c r="AJ2089" i="1" s="1"/>
  <c r="AM2089" i="1"/>
  <c r="AI2109" i="1"/>
  <c r="AJ2109" i="1" s="1"/>
  <c r="AM2109" i="1"/>
  <c r="AN2109" i="1" s="1"/>
  <c r="BC2152" i="1"/>
  <c r="AM2305" i="1"/>
  <c r="AI2305" i="1"/>
  <c r="BC2041" i="1"/>
  <c r="AH2172" i="1"/>
  <c r="AL2172" i="1"/>
  <c r="BC2195" i="1"/>
  <c r="S2047" i="1"/>
  <c r="AH2064" i="1"/>
  <c r="AJ2064" i="1" s="1"/>
  <c r="AL2064" i="1"/>
  <c r="BC2291" i="1"/>
  <c r="AI2074" i="1"/>
  <c r="AM2074" i="1"/>
  <c r="AJ2479" i="1"/>
  <c r="AM2285" i="1"/>
  <c r="AI2285" i="1"/>
  <c r="AI2443" i="1"/>
  <c r="AM2443" i="1"/>
  <c r="BC2481" i="1"/>
  <c r="AI2499" i="1"/>
  <c r="AM2499" i="1"/>
  <c r="AI2368" i="1"/>
  <c r="AM2368" i="1"/>
  <c r="AH2350" i="1"/>
  <c r="AL2350" i="1"/>
  <c r="AZ2282" i="1"/>
  <c r="BB2282" i="1"/>
  <c r="BA2282" i="1" s="1"/>
  <c r="BD2282" i="1"/>
  <c r="AY2282" i="1"/>
  <c r="BC2282" i="1" s="1"/>
  <c r="AM2315" i="1"/>
  <c r="AI2315" i="1"/>
  <c r="BB2185" i="1"/>
  <c r="BA2185" i="1" s="1"/>
  <c r="BD2185" i="1"/>
  <c r="AY2185" i="1"/>
  <c r="BC2185" i="1" s="1"/>
  <c r="AZ2185" i="1"/>
  <c r="AE2202" i="1"/>
  <c r="AF2202" i="1"/>
  <c r="AG2202" i="1"/>
  <c r="AK2202" i="1"/>
  <c r="AM2412" i="1"/>
  <c r="AI2412" i="1"/>
  <c r="AH2498" i="1"/>
  <c r="AL2498" i="1"/>
  <c r="AK2528" i="1"/>
  <c r="AE2528" i="1"/>
  <c r="AF2528" i="1"/>
  <c r="AG2528" i="1"/>
  <c r="AK2556" i="1"/>
  <c r="AE2556" i="1"/>
  <c r="AF2556" i="1"/>
  <c r="AG2556" i="1"/>
  <c r="AI2448" i="1"/>
  <c r="AM2448" i="1"/>
  <c r="AM2847" i="1"/>
  <c r="AI2847" i="1"/>
  <c r="BC2836" i="1"/>
  <c r="AM2796" i="1"/>
  <c r="AI2796" i="1"/>
  <c r="AJ2586" i="1"/>
  <c r="AI2843" i="1"/>
  <c r="AM2843" i="1"/>
  <c r="BC3041" i="1"/>
  <c r="BC3054" i="1"/>
  <c r="BC3051" i="1"/>
  <c r="AI2752" i="1"/>
  <c r="AM2752" i="1"/>
  <c r="AM2745" i="1"/>
  <c r="AI2745" i="1"/>
  <c r="BC3094" i="1"/>
  <c r="AJ1271" i="1"/>
  <c r="S1493" i="1"/>
  <c r="AH1388" i="1"/>
  <c r="AL1388" i="1"/>
  <c r="S1553" i="1"/>
  <c r="AY1677" i="1"/>
  <c r="BC1677" i="1" s="1"/>
  <c r="AZ1677" i="1"/>
  <c r="BB1677" i="1"/>
  <c r="BA1677" i="1" s="1"/>
  <c r="BD1677" i="1"/>
  <c r="AL1633" i="1"/>
  <c r="AH1633" i="1"/>
  <c r="AM1669" i="1"/>
  <c r="AI1669" i="1"/>
  <c r="AK1661" i="1"/>
  <c r="AF1661" i="1"/>
  <c r="AG1661" i="1"/>
  <c r="AE1661" i="1"/>
  <c r="AI1883" i="1"/>
  <c r="AM1883" i="1"/>
  <c r="AI1933" i="1"/>
  <c r="AM1933" i="1"/>
  <c r="AJ1903" i="1"/>
  <c r="AH1949" i="1"/>
  <c r="AL1949" i="1"/>
  <c r="AM2001" i="1"/>
  <c r="AI2001" i="1"/>
  <c r="AM1909" i="1"/>
  <c r="AI1909" i="1"/>
  <c r="S1795" i="1"/>
  <c r="AE2269" i="1"/>
  <c r="AF2269" i="1"/>
  <c r="AG2269" i="1"/>
  <c r="AK2269" i="1"/>
  <c r="AM2220" i="1"/>
  <c r="AI2220" i="1"/>
  <c r="AZ2283" i="1"/>
  <c r="BB2283" i="1"/>
  <c r="BA2283" i="1" s="1"/>
  <c r="BD2283" i="1"/>
  <c r="AY2283" i="1"/>
  <c r="BC2283" i="1" s="1"/>
  <c r="AI2466" i="1"/>
  <c r="AJ2466" i="1" s="1"/>
  <c r="AM2466" i="1"/>
  <c r="AN2466" i="1" s="1"/>
  <c r="AZ2579" i="1"/>
  <c r="AY2579" i="1"/>
  <c r="BC2579" i="1" s="1"/>
  <c r="BB2579" i="1"/>
  <c r="BA2579" i="1" s="1"/>
  <c r="BD2579" i="1"/>
  <c r="AL2685" i="1"/>
  <c r="AH2685" i="1"/>
  <c r="AY2631" i="1"/>
  <c r="BC2631" i="1" s="1"/>
  <c r="AZ2631" i="1"/>
  <c r="BB2631" i="1"/>
  <c r="BA2631" i="1" s="1"/>
  <c r="BD2631" i="1"/>
  <c r="AE2895" i="1"/>
  <c r="AF2895" i="1"/>
  <c r="AG2895" i="1"/>
  <c r="AK2895" i="1"/>
  <c r="AH3085" i="1"/>
  <c r="AL3085" i="1"/>
  <c r="AI2804" i="1"/>
  <c r="AM2804" i="1"/>
  <c r="AJ13" i="1"/>
  <c r="AF9" i="1"/>
  <c r="AG9" i="1"/>
  <c r="AK9" i="1"/>
  <c r="AE9" i="1"/>
  <c r="AN24" i="1"/>
  <c r="AZ51" i="1"/>
  <c r="AY51" i="1"/>
  <c r="BC51" i="1" s="1"/>
  <c r="BB51" i="1"/>
  <c r="BA51" i="1" s="1"/>
  <c r="BD51" i="1"/>
  <c r="AM44" i="1"/>
  <c r="AI44" i="1"/>
  <c r="BD88" i="1"/>
  <c r="AY88" i="1"/>
  <c r="BC88" i="1" s="1"/>
  <c r="AZ88" i="1"/>
  <c r="BB88" i="1"/>
  <c r="BA88" i="1" s="1"/>
  <c r="S45" i="1"/>
  <c r="AY58" i="1"/>
  <c r="AZ58" i="1"/>
  <c r="BC58" i="1" s="1"/>
  <c r="BB58" i="1"/>
  <c r="BA58" i="1" s="1"/>
  <c r="BD58" i="1"/>
  <c r="AN82" i="1"/>
  <c r="AK52" i="1"/>
  <c r="AE52" i="1"/>
  <c r="AF52" i="1"/>
  <c r="AG52" i="1"/>
  <c r="AK83" i="1"/>
  <c r="AE83" i="1"/>
  <c r="AG83" i="1"/>
  <c r="AF83" i="1"/>
  <c r="AH110" i="1"/>
  <c r="AJ110" i="1" s="1"/>
  <c r="AL110" i="1"/>
  <c r="AK116" i="1"/>
  <c r="AE116" i="1"/>
  <c r="AF116" i="1"/>
  <c r="AG116" i="1"/>
  <c r="AY116" i="1"/>
  <c r="AZ116" i="1"/>
  <c r="BB116" i="1"/>
  <c r="BA116" i="1" s="1"/>
  <c r="BC116" i="1"/>
  <c r="BD116" i="1"/>
  <c r="AM158" i="1"/>
  <c r="AN158" i="1" s="1"/>
  <c r="AI158" i="1"/>
  <c r="AH136" i="1"/>
  <c r="AL136" i="1"/>
  <c r="AN136" i="1" s="1"/>
  <c r="AI194" i="1"/>
  <c r="AJ194" i="1" s="1"/>
  <c r="AM194" i="1"/>
  <c r="AN194" i="1" s="1"/>
  <c r="AJ175" i="1"/>
  <c r="S136" i="1"/>
  <c r="P162" i="1"/>
  <c r="R162" i="1" s="1"/>
  <c r="S162" i="1" s="1"/>
  <c r="P138" i="1"/>
  <c r="R138" i="1" s="1"/>
  <c r="S138" i="1" s="1"/>
  <c r="AL138" i="1"/>
  <c r="AH138" i="1"/>
  <c r="AJ138" i="1" s="1"/>
  <c r="BB211" i="1"/>
  <c r="BA211" i="1" s="1"/>
  <c r="AY211" i="1"/>
  <c r="BC211" i="1" s="1"/>
  <c r="AZ211" i="1"/>
  <c r="BD211" i="1"/>
  <c r="AI189" i="1"/>
  <c r="AM189" i="1"/>
  <c r="S206" i="1"/>
  <c r="AY186" i="1"/>
  <c r="AZ186" i="1"/>
  <c r="BB186" i="1"/>
  <c r="BA186" i="1" s="1"/>
  <c r="BC186" i="1" s="1"/>
  <c r="BD186" i="1"/>
  <c r="AH193" i="1"/>
  <c r="AL193" i="1"/>
  <c r="AN193" i="1" s="1"/>
  <c r="AH186" i="1"/>
  <c r="AL186" i="1"/>
  <c r="Q207" i="1"/>
  <c r="AW207" i="1"/>
  <c r="AX207" i="1" s="1"/>
  <c r="O207" i="1"/>
  <c r="AD207" i="1"/>
  <c r="N207" i="1"/>
  <c r="AH215" i="1"/>
  <c r="AL215" i="1"/>
  <c r="AN215" i="1" s="1"/>
  <c r="AY249" i="1"/>
  <c r="AZ249" i="1"/>
  <c r="BB249" i="1"/>
  <c r="BA249" i="1" s="1"/>
  <c r="BC249" i="1"/>
  <c r="BD249" i="1"/>
  <c r="BC243" i="1"/>
  <c r="AY243" i="1"/>
  <c r="AZ243" i="1"/>
  <c r="BB243" i="1"/>
  <c r="BA243" i="1" s="1"/>
  <c r="BD243" i="1"/>
  <c r="BC246" i="1"/>
  <c r="P199" i="1"/>
  <c r="R199" i="1" s="1"/>
  <c r="S199" i="1" s="1"/>
  <c r="AZ230" i="1"/>
  <c r="BB230" i="1"/>
  <c r="BA230" i="1" s="1"/>
  <c r="BC230" i="1" s="1"/>
  <c r="BD230" i="1"/>
  <c r="AY230" i="1"/>
  <c r="AM279" i="1"/>
  <c r="AN279" i="1" s="1"/>
  <c r="AI279" i="1"/>
  <c r="AE197" i="1"/>
  <c r="AK197" i="1"/>
  <c r="AF197" i="1"/>
  <c r="AG197" i="1"/>
  <c r="S241" i="1"/>
  <c r="AI288" i="1"/>
  <c r="AM288" i="1"/>
  <c r="AM257" i="1"/>
  <c r="AI257" i="1"/>
  <c r="AI276" i="1"/>
  <c r="AM276" i="1"/>
  <c r="AH280" i="1"/>
  <c r="AL280" i="1"/>
  <c r="S266" i="1"/>
  <c r="AL306" i="1"/>
  <c r="AN306" i="1" s="1"/>
  <c r="AH306" i="1"/>
  <c r="AJ306" i="1" s="1"/>
  <c r="S250" i="1"/>
  <c r="AJ324" i="1"/>
  <c r="AY171" i="1"/>
  <c r="AZ171" i="1"/>
  <c r="BB171" i="1"/>
  <c r="BA171" i="1" s="1"/>
  <c r="BC171" i="1"/>
  <c r="BD171" i="1"/>
  <c r="AJ299" i="1"/>
  <c r="AJ331" i="1"/>
  <c r="AH314" i="1"/>
  <c r="AL314" i="1"/>
  <c r="AN314" i="1" s="1"/>
  <c r="AI281" i="1"/>
  <c r="AM281" i="1"/>
  <c r="AH374" i="1"/>
  <c r="AL374" i="1"/>
  <c r="AN295" i="1"/>
  <c r="AL348" i="1"/>
  <c r="AH348" i="1"/>
  <c r="AJ348" i="1" s="1"/>
  <c r="S298" i="1"/>
  <c r="AI363" i="1"/>
  <c r="AM363" i="1"/>
  <c r="AN411" i="1"/>
  <c r="AJ381" i="1"/>
  <c r="AN402" i="1"/>
  <c r="BC398" i="1"/>
  <c r="AI469" i="1"/>
  <c r="AM469" i="1"/>
  <c r="AN469" i="1" s="1"/>
  <c r="AM410" i="1"/>
  <c r="AN410" i="1" s="1"/>
  <c r="AI410" i="1"/>
  <c r="AJ410" i="1" s="1"/>
  <c r="AM335" i="1"/>
  <c r="AI335" i="1"/>
  <c r="AH397" i="1"/>
  <c r="AJ397" i="1" s="1"/>
  <c r="AL397" i="1"/>
  <c r="AN397" i="1" s="1"/>
  <c r="AH338" i="1"/>
  <c r="AJ338" i="1" s="1"/>
  <c r="AL338" i="1"/>
  <c r="AN338" i="1" s="1"/>
  <c r="AH422" i="1"/>
  <c r="AJ422" i="1" s="1"/>
  <c r="AL422" i="1"/>
  <c r="AN422" i="1" s="1"/>
  <c r="AI460" i="1"/>
  <c r="AM460" i="1"/>
  <c r="AI447" i="1"/>
  <c r="AJ447" i="1" s="1"/>
  <c r="AM447" i="1"/>
  <c r="AI405" i="1"/>
  <c r="AM405" i="1"/>
  <c r="AN405" i="1" s="1"/>
  <c r="AL485" i="1"/>
  <c r="AN485" i="1" s="1"/>
  <c r="AH485" i="1"/>
  <c r="AJ485" i="1" s="1"/>
  <c r="AM466" i="1"/>
  <c r="AI466" i="1"/>
  <c r="AJ466" i="1" s="1"/>
  <c r="AM414" i="1"/>
  <c r="AI414" i="1"/>
  <c r="AM456" i="1"/>
  <c r="AI456" i="1"/>
  <c r="AM471" i="1"/>
  <c r="AI471" i="1"/>
  <c r="AJ471" i="1" s="1"/>
  <c r="AI500" i="1"/>
  <c r="AM500" i="1"/>
  <c r="AH556" i="1"/>
  <c r="AL556" i="1"/>
  <c r="AJ452" i="1"/>
  <c r="AI571" i="1"/>
  <c r="AM571" i="1"/>
  <c r="AH536" i="1"/>
  <c r="AL536" i="1"/>
  <c r="AN536" i="1" s="1"/>
  <c r="AL476" i="1"/>
  <c r="AN476" i="1" s="1"/>
  <c r="AH476" i="1"/>
  <c r="AL576" i="1"/>
  <c r="AN576" i="1" s="1"/>
  <c r="AH576" i="1"/>
  <c r="AJ576" i="1" s="1"/>
  <c r="AM543" i="1"/>
  <c r="AI543" i="1"/>
  <c r="AM504" i="1"/>
  <c r="AI504" i="1"/>
  <c r="AM593" i="1"/>
  <c r="AI593" i="1"/>
  <c r="AH629" i="1"/>
  <c r="AL629" i="1"/>
  <c r="AN629" i="1" s="1"/>
  <c r="AL643" i="1"/>
  <c r="AN643" i="1" s="1"/>
  <c r="AH643" i="1"/>
  <c r="AH494" i="1"/>
  <c r="AL494" i="1"/>
  <c r="AL651" i="1"/>
  <c r="AN651" i="1" s="1"/>
  <c r="AH651" i="1"/>
  <c r="AJ651" i="1" s="1"/>
  <c r="AM588" i="1"/>
  <c r="AI588" i="1"/>
  <c r="AJ639" i="1"/>
  <c r="AJ647" i="1"/>
  <c r="AN615" i="1"/>
  <c r="BC593" i="1"/>
  <c r="AM628" i="1"/>
  <c r="AI628" i="1"/>
  <c r="AI644" i="1"/>
  <c r="AM644" i="1"/>
  <c r="AN519" i="1"/>
  <c r="AI612" i="1"/>
  <c r="AJ612" i="1" s="1"/>
  <c r="AM612" i="1"/>
  <c r="AM699" i="1"/>
  <c r="AN699" i="1" s="1"/>
  <c r="AI699" i="1"/>
  <c r="AJ699" i="1" s="1"/>
  <c r="AJ698" i="1"/>
  <c r="AJ713" i="1"/>
  <c r="AM697" i="1"/>
  <c r="AI697" i="1"/>
  <c r="AL728" i="1"/>
  <c r="AN728" i="1" s="1"/>
  <c r="AH728" i="1"/>
  <c r="AJ728" i="1" s="1"/>
  <c r="AH670" i="1"/>
  <c r="AL670" i="1"/>
  <c r="AN670" i="1" s="1"/>
  <c r="AM707" i="1"/>
  <c r="AI707" i="1"/>
  <c r="AL712" i="1"/>
  <c r="AN712" i="1" s="1"/>
  <c r="AH712" i="1"/>
  <c r="AI722" i="1"/>
  <c r="AM722" i="1"/>
  <c r="AH710" i="1"/>
  <c r="AL710" i="1"/>
  <c r="AN710" i="1" s="1"/>
  <c r="AM656" i="1"/>
  <c r="AI656" i="1"/>
  <c r="AI705" i="1"/>
  <c r="AM705" i="1"/>
  <c r="AK771" i="1"/>
  <c r="AE771" i="1"/>
  <c r="AF771" i="1"/>
  <c r="AG771" i="1"/>
  <c r="AE778" i="1"/>
  <c r="AF778" i="1"/>
  <c r="AG778" i="1"/>
  <c r="AK778" i="1"/>
  <c r="N796" i="1"/>
  <c r="P796" i="1" s="1"/>
  <c r="R796" i="1" s="1"/>
  <c r="O796" i="1"/>
  <c r="Q796" i="1"/>
  <c r="S796" i="1" s="1"/>
  <c r="AD796" i="1"/>
  <c r="AE827" i="1"/>
  <c r="AF827" i="1"/>
  <c r="AG827" i="1"/>
  <c r="AK827" i="1"/>
  <c r="AH680" i="1"/>
  <c r="AL680" i="1"/>
  <c r="AN680" i="1" s="1"/>
  <c r="AM741" i="1"/>
  <c r="AI741" i="1"/>
  <c r="S777" i="1"/>
  <c r="AH821" i="1"/>
  <c r="AJ821" i="1" s="1"/>
  <c r="AL821" i="1"/>
  <c r="AN821" i="1" s="1"/>
  <c r="AL660" i="1"/>
  <c r="AH660" i="1"/>
  <c r="AL723" i="1"/>
  <c r="AN723" i="1" s="1"/>
  <c r="AH723" i="1"/>
  <c r="AK794" i="1"/>
  <c r="AE794" i="1"/>
  <c r="AF794" i="1"/>
  <c r="AG794" i="1"/>
  <c r="AF815" i="1"/>
  <c r="AE815" i="1"/>
  <c r="AG815" i="1"/>
  <c r="AK815" i="1"/>
  <c r="AK861" i="1"/>
  <c r="AE861" i="1"/>
  <c r="AF861" i="1"/>
  <c r="AG861" i="1"/>
  <c r="S737" i="1"/>
  <c r="AJ755" i="1"/>
  <c r="Q800" i="1"/>
  <c r="S800" i="1" s="1"/>
  <c r="AD800" i="1"/>
  <c r="AW800" i="1"/>
  <c r="AX800" i="1" s="1"/>
  <c r="P747" i="1"/>
  <c r="R747" i="1" s="1"/>
  <c r="AE764" i="1"/>
  <c r="AF764" i="1"/>
  <c r="AG764" i="1"/>
  <c r="AK764" i="1"/>
  <c r="AI683" i="1"/>
  <c r="AM683" i="1"/>
  <c r="AE744" i="1"/>
  <c r="AF744" i="1"/>
  <c r="AG744" i="1"/>
  <c r="AK744" i="1"/>
  <c r="AL785" i="1"/>
  <c r="AN785" i="1" s="1"/>
  <c r="AH785" i="1"/>
  <c r="AJ785" i="1" s="1"/>
  <c r="AJ853" i="1"/>
  <c r="AY842" i="1"/>
  <c r="BC842" i="1" s="1"/>
  <c r="AZ842" i="1"/>
  <c r="BB842" i="1"/>
  <c r="BA842" i="1" s="1"/>
  <c r="BD842" i="1"/>
  <c r="AG879" i="1"/>
  <c r="AE879" i="1"/>
  <c r="AF879" i="1"/>
  <c r="AK879" i="1"/>
  <c r="AY826" i="1"/>
  <c r="BC826" i="1" s="1"/>
  <c r="BD826" i="1"/>
  <c r="BB826" i="1"/>
  <c r="BA826" i="1" s="1"/>
  <c r="AZ826" i="1"/>
  <c r="AN844" i="1"/>
  <c r="AL869" i="1"/>
  <c r="AN869" i="1" s="1"/>
  <c r="AH869" i="1"/>
  <c r="AJ869" i="1" s="1"/>
  <c r="AI830" i="1"/>
  <c r="AM830" i="1"/>
  <c r="AM850" i="1"/>
  <c r="AI850" i="1"/>
  <c r="AL911" i="1"/>
  <c r="AH911" i="1"/>
  <c r="AL966" i="1"/>
  <c r="AH966" i="1"/>
  <c r="AL1002" i="1"/>
  <c r="AH1002" i="1"/>
  <c r="AJ1002" i="1" s="1"/>
  <c r="AI851" i="1"/>
  <c r="AJ851" i="1" s="1"/>
  <c r="AM851" i="1"/>
  <c r="AM921" i="1"/>
  <c r="AI921" i="1"/>
  <c r="AY846" i="1"/>
  <c r="AZ846" i="1"/>
  <c r="BB846" i="1"/>
  <c r="BA846" i="1" s="1"/>
  <c r="BC846" i="1" s="1"/>
  <c r="BD846" i="1"/>
  <c r="AJ863" i="1"/>
  <c r="AK874" i="1"/>
  <c r="AE874" i="1"/>
  <c r="AF874" i="1"/>
  <c r="AG874" i="1"/>
  <c r="AE813" i="1"/>
  <c r="AF813" i="1"/>
  <c r="AG813" i="1"/>
  <c r="AK813" i="1"/>
  <c r="AI868" i="1"/>
  <c r="AM868" i="1"/>
  <c r="AI849" i="1"/>
  <c r="AM849" i="1"/>
  <c r="AN938" i="1"/>
  <c r="AI950" i="1"/>
  <c r="AM950" i="1"/>
  <c r="AJ1023" i="1"/>
  <c r="AI942" i="1"/>
  <c r="AM942" i="1"/>
  <c r="AH993" i="1"/>
  <c r="AL993" i="1"/>
  <c r="AN993" i="1" s="1"/>
  <c r="AI1011" i="1"/>
  <c r="AM1011" i="1"/>
  <c r="AH901" i="1"/>
  <c r="AL901" i="1"/>
  <c r="AN901" i="1" s="1"/>
  <c r="AI955" i="1"/>
  <c r="AJ955" i="1" s="1"/>
  <c r="AM955" i="1"/>
  <c r="AN955" i="1" s="1"/>
  <c r="AI932" i="1"/>
  <c r="AM932" i="1"/>
  <c r="BB871" i="1"/>
  <c r="BA871" i="1" s="1"/>
  <c r="BD871" i="1"/>
  <c r="AY871" i="1"/>
  <c r="BC871" i="1" s="1"/>
  <c r="AZ871" i="1"/>
  <c r="AM1017" i="1"/>
  <c r="AI1017" i="1"/>
  <c r="P891" i="1"/>
  <c r="R891" i="1" s="1"/>
  <c r="AN940" i="1"/>
  <c r="AI965" i="1"/>
  <c r="AJ965" i="1" s="1"/>
  <c r="AM965" i="1"/>
  <c r="AN965" i="1" s="1"/>
  <c r="AN1024" i="1"/>
  <c r="AI927" i="1"/>
  <c r="AM927" i="1"/>
  <c r="P899" i="1"/>
  <c r="R899" i="1" s="1"/>
  <c r="AH1063" i="1"/>
  <c r="AJ1063" i="1" s="1"/>
  <c r="AL1063" i="1"/>
  <c r="AN1063" i="1" s="1"/>
  <c r="AI1016" i="1"/>
  <c r="AJ1016" i="1" s="1"/>
  <c r="AM1016" i="1"/>
  <c r="AN1115" i="1"/>
  <c r="AM1077" i="1"/>
  <c r="AI1077" i="1"/>
  <c r="AM1042" i="1"/>
  <c r="AI1042" i="1"/>
  <c r="AJ1052" i="1"/>
  <c r="AH1119" i="1"/>
  <c r="AL1119" i="1"/>
  <c r="AI1040" i="1"/>
  <c r="AM1040" i="1"/>
  <c r="AH1082" i="1"/>
  <c r="AL1082" i="1"/>
  <c r="AN1082" i="1" s="1"/>
  <c r="AK1164" i="1"/>
  <c r="AE1164" i="1"/>
  <c r="AF1164" i="1"/>
  <c r="AG1164" i="1"/>
  <c r="AN908" i="1"/>
  <c r="AH1080" i="1"/>
  <c r="AJ1080" i="1" s="1"/>
  <c r="AL1080" i="1"/>
  <c r="BC1134" i="1"/>
  <c r="AI907" i="1"/>
  <c r="AM907" i="1"/>
  <c r="AI1004" i="1"/>
  <c r="AM1004" i="1"/>
  <c r="AN1004" i="1" s="1"/>
  <c r="AH1087" i="1"/>
  <c r="AJ1087" i="1" s="1"/>
  <c r="AL1087" i="1"/>
  <c r="AN1087" i="1" s="1"/>
  <c r="AY1105" i="1"/>
  <c r="BC1105" i="1" s="1"/>
  <c r="AZ1105" i="1"/>
  <c r="BB1105" i="1"/>
  <c r="BA1105" i="1" s="1"/>
  <c r="BD1105" i="1"/>
  <c r="BI1105" i="1"/>
  <c r="AL1064" i="1"/>
  <c r="AN1064" i="1" s="1"/>
  <c r="AH1064" i="1"/>
  <c r="AJ1064" i="1" s="1"/>
  <c r="AE1109" i="1"/>
  <c r="AG1109" i="1"/>
  <c r="AK1109" i="1"/>
  <c r="AF1109" i="1"/>
  <c r="AI1039" i="1"/>
  <c r="AM1039" i="1"/>
  <c r="P1102" i="1"/>
  <c r="R1102" i="1" s="1"/>
  <c r="S1102" i="1" s="1"/>
  <c r="AL1028" i="1"/>
  <c r="AN1028" i="1" s="1"/>
  <c r="AH1028" i="1"/>
  <c r="BI1187" i="1"/>
  <c r="AY1187" i="1"/>
  <c r="AZ1187" i="1"/>
  <c r="BD1187" i="1"/>
  <c r="BB1187" i="1"/>
  <c r="BA1187" i="1" s="1"/>
  <c r="BC1187" i="1" s="1"/>
  <c r="AJ1105" i="1"/>
  <c r="P1126" i="1"/>
  <c r="R1126" i="1" s="1"/>
  <c r="S1126" i="1" s="1"/>
  <c r="S1217" i="1"/>
  <c r="AJ1127" i="1"/>
  <c r="AI1180" i="1"/>
  <c r="AM1180" i="1"/>
  <c r="S1198" i="1"/>
  <c r="AE1181" i="1"/>
  <c r="AF1181" i="1"/>
  <c r="AG1181" i="1"/>
  <c r="AK1181" i="1"/>
  <c r="P1173" i="1"/>
  <c r="R1173" i="1" s="1"/>
  <c r="S1194" i="1"/>
  <c r="AY1161" i="1"/>
  <c r="AZ1161" i="1"/>
  <c r="BC1161" i="1" s="1"/>
  <c r="BB1161" i="1"/>
  <c r="BA1161" i="1" s="1"/>
  <c r="BD1161" i="1"/>
  <c r="BI1161" i="1"/>
  <c r="P1162" i="1"/>
  <c r="R1162" i="1" s="1"/>
  <c r="S1162" i="1" s="1"/>
  <c r="S1186" i="1"/>
  <c r="AI1240" i="1"/>
  <c r="AM1240" i="1"/>
  <c r="S1192" i="1"/>
  <c r="AM1238" i="1"/>
  <c r="AI1238" i="1"/>
  <c r="AJ1274" i="1"/>
  <c r="AM1069" i="1"/>
  <c r="AI1069" i="1"/>
  <c r="AZ1199" i="1"/>
  <c r="BD1199" i="1"/>
  <c r="BI1199" i="1"/>
  <c r="AY1199" i="1"/>
  <c r="BB1199" i="1"/>
  <c r="BA1199" i="1" s="1"/>
  <c r="BC1199" i="1" s="1"/>
  <c r="AI1208" i="1"/>
  <c r="AM1208" i="1"/>
  <c r="AN1208" i="1" s="1"/>
  <c r="AN1244" i="1"/>
  <c r="AI1262" i="1"/>
  <c r="AM1262" i="1"/>
  <c r="AH1293" i="1"/>
  <c r="AL1293" i="1"/>
  <c r="AY1327" i="1"/>
  <c r="AZ1327" i="1"/>
  <c r="BC1327" i="1" s="1"/>
  <c r="BB1327" i="1"/>
  <c r="BA1327" i="1" s="1"/>
  <c r="BD1327" i="1"/>
  <c r="AY1160" i="1"/>
  <c r="BC1160" i="1" s="1"/>
  <c r="AZ1160" i="1"/>
  <c r="BB1160" i="1"/>
  <c r="BA1160" i="1" s="1"/>
  <c r="BD1160" i="1"/>
  <c r="BI1160" i="1"/>
  <c r="BC1271" i="1"/>
  <c r="AL1301" i="1"/>
  <c r="AN1301" i="1" s="1"/>
  <c r="AH1301" i="1"/>
  <c r="AJ1301" i="1" s="1"/>
  <c r="AJ1198" i="1"/>
  <c r="AH1272" i="1"/>
  <c r="AL1272" i="1"/>
  <c r="AN1272" i="1" s="1"/>
  <c r="BC1316" i="1"/>
  <c r="AM1354" i="1"/>
  <c r="AN1354" i="1" s="1"/>
  <c r="AI1354" i="1"/>
  <c r="AN1256" i="1"/>
  <c r="AK1310" i="1"/>
  <c r="AE1310" i="1"/>
  <c r="AF1310" i="1"/>
  <c r="AG1310" i="1"/>
  <c r="AH1203" i="1"/>
  <c r="AL1203" i="1"/>
  <c r="AM1268" i="1"/>
  <c r="AI1268" i="1"/>
  <c r="AL1379" i="1"/>
  <c r="AH1379" i="1"/>
  <c r="AJ1379" i="1" s="1"/>
  <c r="AL1399" i="1"/>
  <c r="AN1399" i="1" s="1"/>
  <c r="AH1399" i="1"/>
  <c r="AJ1399" i="1" s="1"/>
  <c r="P1212" i="1"/>
  <c r="R1212" i="1" s="1"/>
  <c r="S1212" i="1" s="1"/>
  <c r="AH1278" i="1"/>
  <c r="AL1278" i="1"/>
  <c r="AN1278" i="1" s="1"/>
  <c r="S1315" i="1"/>
  <c r="S1216" i="1"/>
  <c r="AE1342" i="1"/>
  <c r="AF1342" i="1"/>
  <c r="AG1342" i="1"/>
  <c r="AK1342" i="1"/>
  <c r="AJ1391" i="1"/>
  <c r="AE1360" i="1"/>
  <c r="AF1360" i="1"/>
  <c r="AG1360" i="1"/>
  <c r="AK1360" i="1"/>
  <c r="AH1390" i="1"/>
  <c r="AJ1390" i="1" s="1"/>
  <c r="AL1390" i="1"/>
  <c r="AN1390" i="1" s="1"/>
  <c r="AI1422" i="1"/>
  <c r="AM1422" i="1"/>
  <c r="AJ1386" i="1"/>
  <c r="AM1313" i="1"/>
  <c r="AN1313" i="1" s="1"/>
  <c r="AI1313" i="1"/>
  <c r="AJ1313" i="1" s="1"/>
  <c r="AI1355" i="1"/>
  <c r="AM1355" i="1"/>
  <c r="AF1436" i="1"/>
  <c r="AE1436" i="1"/>
  <c r="AG1436" i="1"/>
  <c r="AK1436" i="1"/>
  <c r="AH1228" i="1"/>
  <c r="AL1228" i="1"/>
  <c r="AN1228" i="1" s="1"/>
  <c r="AK1317" i="1"/>
  <c r="AE1317" i="1"/>
  <c r="AF1317" i="1"/>
  <c r="AG1317" i="1"/>
  <c r="AY1347" i="1"/>
  <c r="AZ1347" i="1"/>
  <c r="BB1347" i="1"/>
  <c r="BA1347" i="1" s="1"/>
  <c r="BC1347" i="1"/>
  <c r="BD1347" i="1"/>
  <c r="S1408" i="1"/>
  <c r="S1432" i="1"/>
  <c r="O1124" i="1"/>
  <c r="Q1124" i="1"/>
  <c r="N1124" i="1"/>
  <c r="AD1124" i="1"/>
  <c r="AW1124" i="1"/>
  <c r="AX1124" i="1" s="1"/>
  <c r="AM1423" i="1"/>
  <c r="AN1423" i="1" s="1"/>
  <c r="AI1423" i="1"/>
  <c r="AJ1423" i="1" s="1"/>
  <c r="AN1468" i="1"/>
  <c r="AH1380" i="1"/>
  <c r="AJ1380" i="1" s="1"/>
  <c r="AL1380" i="1"/>
  <c r="AN1380" i="1" s="1"/>
  <c r="AE1357" i="1"/>
  <c r="AF1357" i="1"/>
  <c r="AG1357" i="1"/>
  <c r="AK1357" i="1"/>
  <c r="BD1176" i="1"/>
  <c r="BI1176" i="1"/>
  <c r="AY1176" i="1"/>
  <c r="BC1176" i="1" s="1"/>
  <c r="BB1176" i="1"/>
  <c r="BA1176" i="1" s="1"/>
  <c r="AZ1176" i="1"/>
  <c r="P1363" i="1"/>
  <c r="R1363" i="1" s="1"/>
  <c r="AM1212" i="1"/>
  <c r="AI1212" i="1"/>
  <c r="AH1375" i="1"/>
  <c r="AL1375" i="1"/>
  <c r="S1456" i="1"/>
  <c r="AY1493" i="1"/>
  <c r="AZ1493" i="1"/>
  <c r="BC1493" i="1" s="1"/>
  <c r="BB1493" i="1"/>
  <c r="BA1493" i="1" s="1"/>
  <c r="BD1493" i="1"/>
  <c r="BD1406" i="1"/>
  <c r="AY1406" i="1"/>
  <c r="AZ1406" i="1"/>
  <c r="BB1406" i="1"/>
  <c r="BA1406" i="1" s="1"/>
  <c r="S1522" i="1"/>
  <c r="AI1608" i="1"/>
  <c r="AJ1608" i="1" s="1"/>
  <c r="AM1608" i="1"/>
  <c r="AN1608" i="1" s="1"/>
  <c r="AM1397" i="1"/>
  <c r="AI1397" i="1"/>
  <c r="S1430" i="1"/>
  <c r="AH1495" i="1"/>
  <c r="AL1495" i="1"/>
  <c r="AN1495" i="1" s="1"/>
  <c r="AE1201" i="1"/>
  <c r="AF1201" i="1"/>
  <c r="AG1201" i="1"/>
  <c r="AK1201" i="1"/>
  <c r="AM1472" i="1"/>
  <c r="AI1472" i="1"/>
  <c r="P1534" i="1"/>
  <c r="R1534" i="1" s="1"/>
  <c r="S1534" i="1" s="1"/>
  <c r="AL1559" i="1"/>
  <c r="AH1559" i="1"/>
  <c r="AH1507" i="1"/>
  <c r="AJ1507" i="1" s="1"/>
  <c r="AL1507" i="1"/>
  <c r="AN1507" i="1" s="1"/>
  <c r="Q1450" i="1"/>
  <c r="S1450" i="1" s="1"/>
  <c r="AD1450" i="1"/>
  <c r="AW1450" i="1"/>
  <c r="AX1450" i="1" s="1"/>
  <c r="AI1565" i="1"/>
  <c r="AJ1565" i="1" s="1"/>
  <c r="AM1565" i="1"/>
  <c r="AN1565" i="1" s="1"/>
  <c r="S1578" i="1"/>
  <c r="S1587" i="1"/>
  <c r="BC1618" i="1"/>
  <c r="AY1618" i="1"/>
  <c r="AZ1618" i="1"/>
  <c r="BB1618" i="1"/>
  <c r="BA1618" i="1" s="1"/>
  <c r="BD1618" i="1"/>
  <c r="AH1493" i="1"/>
  <c r="AL1493" i="1"/>
  <c r="AN1493" i="1" s="1"/>
  <c r="AF1556" i="1"/>
  <c r="AG1556" i="1"/>
  <c r="AK1556" i="1"/>
  <c r="AE1556" i="1"/>
  <c r="AY1596" i="1"/>
  <c r="BC1596" i="1" s="1"/>
  <c r="AZ1596" i="1"/>
  <c r="BB1596" i="1"/>
  <c r="BA1596" i="1" s="1"/>
  <c r="BD1596" i="1"/>
  <c r="AY1537" i="1"/>
  <c r="BB1537" i="1"/>
  <c r="BA1537" i="1" s="1"/>
  <c r="BD1537" i="1"/>
  <c r="AZ1537" i="1"/>
  <c r="BC1537" i="1" s="1"/>
  <c r="AI1632" i="1"/>
  <c r="AJ1632" i="1" s="1"/>
  <c r="AM1632" i="1"/>
  <c r="AN1632" i="1" s="1"/>
  <c r="AH1560" i="1"/>
  <c r="AL1560" i="1"/>
  <c r="BD1612" i="1"/>
  <c r="BB1612" i="1"/>
  <c r="BA1612" i="1" s="1"/>
  <c r="AZ1612" i="1"/>
  <c r="BC1612" i="1" s="1"/>
  <c r="AY1612" i="1"/>
  <c r="AK1554" i="1"/>
  <c r="AE1554" i="1"/>
  <c r="AF1554" i="1"/>
  <c r="AG1554" i="1"/>
  <c r="AE1600" i="1"/>
  <c r="AF1600" i="1"/>
  <c r="AG1600" i="1"/>
  <c r="AK1600" i="1"/>
  <c r="AL1571" i="1"/>
  <c r="AH1571" i="1"/>
  <c r="AE1581" i="1"/>
  <c r="AF1581" i="1"/>
  <c r="AG1581" i="1"/>
  <c r="AK1581" i="1"/>
  <c r="AH1620" i="1"/>
  <c r="AL1620" i="1"/>
  <c r="AN1620" i="1" s="1"/>
  <c r="S1457" i="1"/>
  <c r="AK1593" i="1"/>
  <c r="AE1593" i="1"/>
  <c r="AF1593" i="1"/>
  <c r="AG1593" i="1"/>
  <c r="AH1713" i="1"/>
  <c r="AL1713" i="1"/>
  <c r="AH1618" i="1"/>
  <c r="AJ1618" i="1" s="1"/>
  <c r="AL1618" i="1"/>
  <c r="AN1618" i="1" s="1"/>
  <c r="BB1640" i="1"/>
  <c r="BA1640" i="1" s="1"/>
  <c r="AY1640" i="1"/>
  <c r="BC1640" i="1" s="1"/>
  <c r="AZ1640" i="1"/>
  <c r="BD1640" i="1"/>
  <c r="AE1659" i="1"/>
  <c r="AF1659" i="1"/>
  <c r="AG1659" i="1"/>
  <c r="AK1659" i="1"/>
  <c r="BC1683" i="1"/>
  <c r="AK1679" i="1"/>
  <c r="AF1679" i="1"/>
  <c r="AE1679" i="1"/>
  <c r="AG1679" i="1"/>
  <c r="AK1761" i="1"/>
  <c r="AE1761" i="1"/>
  <c r="AF1761" i="1"/>
  <c r="AG1761" i="1"/>
  <c r="AK1812" i="1"/>
  <c r="AE1812" i="1"/>
  <c r="AF1812" i="1"/>
  <c r="AG1812" i="1"/>
  <c r="Q1547" i="1"/>
  <c r="S1547" i="1" s="1"/>
  <c r="AW1547" i="1"/>
  <c r="AX1547" i="1" s="1"/>
  <c r="AD1547" i="1"/>
  <c r="AI1736" i="1"/>
  <c r="AM1736" i="1"/>
  <c r="AZ1656" i="1"/>
  <c r="AY1656" i="1"/>
  <c r="BC1656" i="1" s="1"/>
  <c r="BB1656" i="1"/>
  <c r="BA1656" i="1" s="1"/>
  <c r="BD1656" i="1"/>
  <c r="AN1758" i="1"/>
  <c r="AK1833" i="1"/>
  <c r="AE1833" i="1"/>
  <c r="AF1833" i="1"/>
  <c r="AG1833" i="1"/>
  <c r="S1653" i="1"/>
  <c r="AE1722" i="1"/>
  <c r="AG1722" i="1"/>
  <c r="AK1722" i="1"/>
  <c r="AF1722" i="1"/>
  <c r="AK1778" i="1"/>
  <c r="AE1778" i="1"/>
  <c r="AF1778" i="1"/>
  <c r="AG1778" i="1"/>
  <c r="AI1633" i="1"/>
  <c r="AM1633" i="1"/>
  <c r="AN1633" i="1" s="1"/>
  <c r="AK1642" i="1"/>
  <c r="AE1642" i="1"/>
  <c r="AF1642" i="1"/>
  <c r="AG1642" i="1"/>
  <c r="AK1688" i="1"/>
  <c r="AE1688" i="1"/>
  <c r="AF1688" i="1"/>
  <c r="AG1688" i="1"/>
  <c r="AW1733" i="1"/>
  <c r="AX1733" i="1" s="1"/>
  <c r="N1733" i="1"/>
  <c r="P1733" i="1" s="1"/>
  <c r="R1733" i="1" s="1"/>
  <c r="O1733" i="1"/>
  <c r="Q1733" i="1"/>
  <c r="AD1733" i="1"/>
  <c r="AD1621" i="1"/>
  <c r="O1621" i="1"/>
  <c r="Q1621" i="1"/>
  <c r="AW1621" i="1"/>
  <c r="AX1621" i="1" s="1"/>
  <c r="N1621" i="1"/>
  <c r="P1621" i="1" s="1"/>
  <c r="R1621" i="1" s="1"/>
  <c r="S1659" i="1"/>
  <c r="P1681" i="1"/>
  <c r="R1681" i="1" s="1"/>
  <c r="S1681" i="1" s="1"/>
  <c r="P1694" i="1"/>
  <c r="R1694" i="1" s="1"/>
  <c r="AY1825" i="1"/>
  <c r="BC1825" i="1" s="1"/>
  <c r="AZ1825" i="1"/>
  <c r="BB1825" i="1"/>
  <c r="BA1825" i="1" s="1"/>
  <c r="BD1825" i="1"/>
  <c r="AI1890" i="1"/>
  <c r="AM1890" i="1"/>
  <c r="AM1899" i="1"/>
  <c r="AN1899" i="1" s="1"/>
  <c r="AI1899" i="1"/>
  <c r="AI1704" i="1"/>
  <c r="AM1704" i="1"/>
  <c r="AJ1881" i="1"/>
  <c r="BB1728" i="1"/>
  <c r="BA1728" i="1" s="1"/>
  <c r="AY1728" i="1"/>
  <c r="AZ1728" i="1"/>
  <c r="BC1728" i="1" s="1"/>
  <c r="BD1728" i="1"/>
  <c r="P1793" i="1"/>
  <c r="R1793" i="1" s="1"/>
  <c r="AE1862" i="1"/>
  <c r="AF1862" i="1"/>
  <c r="AG1862" i="1"/>
  <c r="AK1862" i="1"/>
  <c r="AE1786" i="1"/>
  <c r="AF1786" i="1"/>
  <c r="AG1786" i="1"/>
  <c r="AK1786" i="1"/>
  <c r="AW1823" i="1"/>
  <c r="AX1823" i="1" s="1"/>
  <c r="N1823" i="1"/>
  <c r="P1823" i="1" s="1"/>
  <c r="R1823" i="1" s="1"/>
  <c r="O1823" i="1"/>
  <c r="Q1823" i="1"/>
  <c r="AD1823" i="1"/>
  <c r="AN1906" i="1"/>
  <c r="AN1944" i="1"/>
  <c r="AL1887" i="1"/>
  <c r="AH1887" i="1"/>
  <c r="AL1947" i="1"/>
  <c r="AH1947" i="1"/>
  <c r="BC1960" i="1"/>
  <c r="BD1783" i="1"/>
  <c r="AY1783" i="1"/>
  <c r="BC1783" i="1" s="1"/>
  <c r="AZ1783" i="1"/>
  <c r="BB1783" i="1"/>
  <c r="BA1783" i="1" s="1"/>
  <c r="P1792" i="1"/>
  <c r="R1792" i="1" s="1"/>
  <c r="AY1807" i="1"/>
  <c r="BC1807" i="1" s="1"/>
  <c r="AZ1807" i="1"/>
  <c r="BB1807" i="1"/>
  <c r="BA1807" i="1" s="1"/>
  <c r="BD1807" i="1"/>
  <c r="AY1827" i="1"/>
  <c r="AZ1827" i="1"/>
  <c r="BB1827" i="1"/>
  <c r="BA1827" i="1" s="1"/>
  <c r="BC1827" i="1"/>
  <c r="BD1827" i="1"/>
  <c r="BC1755" i="1"/>
  <c r="AG1802" i="1"/>
  <c r="AK1802" i="1"/>
  <c r="AE1802" i="1"/>
  <c r="AF1802" i="1"/>
  <c r="AN1941" i="1"/>
  <c r="AJ1977" i="1"/>
  <c r="AH1855" i="1"/>
  <c r="AL1855" i="1"/>
  <c r="AH1950" i="1"/>
  <c r="AJ1950" i="1" s="1"/>
  <c r="AL1950" i="1"/>
  <c r="AH2091" i="1"/>
  <c r="AJ2091" i="1" s="1"/>
  <c r="AL2091" i="1"/>
  <c r="BC1988" i="1"/>
  <c r="AI2060" i="1"/>
  <c r="AM2060" i="1"/>
  <c r="AM1929" i="1"/>
  <c r="AI1929" i="1"/>
  <c r="BC1965" i="1"/>
  <c r="AI2006" i="1"/>
  <c r="AM2006" i="1"/>
  <c r="AH2016" i="1"/>
  <c r="AL2016" i="1"/>
  <c r="AK2223" i="1"/>
  <c r="AE2223" i="1"/>
  <c r="AF2223" i="1"/>
  <c r="AG2223" i="1"/>
  <c r="S2136" i="1"/>
  <c r="P2220" i="1"/>
  <c r="R2220" i="1" s="1"/>
  <c r="S2220" i="1" s="1"/>
  <c r="BC1948" i="1"/>
  <c r="AI2062" i="1"/>
  <c r="AJ2062" i="1" s="1"/>
  <c r="AM2062" i="1"/>
  <c r="AN2062" i="1" s="1"/>
  <c r="BB2275" i="1"/>
  <c r="BA2275" i="1" s="1"/>
  <c r="BD2275" i="1"/>
  <c r="AY2275" i="1"/>
  <c r="AZ2275" i="1"/>
  <c r="BC2275" i="1" s="1"/>
  <c r="AH2305" i="1"/>
  <c r="AL2305" i="1"/>
  <c r="AN2305" i="1" s="1"/>
  <c r="P2169" i="1"/>
  <c r="R2169" i="1" s="1"/>
  <c r="S2169" i="1" s="1"/>
  <c r="AM2420" i="1"/>
  <c r="AN2420" i="1" s="1"/>
  <c r="AI2420" i="1"/>
  <c r="AE2173" i="1"/>
  <c r="AF2173" i="1"/>
  <c r="AG2173" i="1"/>
  <c r="AK2173" i="1"/>
  <c r="BC1956" i="1"/>
  <c r="P2273" i="1"/>
  <c r="R2273" i="1" s="1"/>
  <c r="S2273" i="1" s="1"/>
  <c r="BC2023" i="1"/>
  <c r="AE2566" i="1"/>
  <c r="AF2566" i="1"/>
  <c r="AG2566" i="1"/>
  <c r="AK2566" i="1"/>
  <c r="AI2436" i="1"/>
  <c r="AM2436" i="1"/>
  <c r="AN2436" i="1" s="1"/>
  <c r="AI2453" i="1"/>
  <c r="AM2453" i="1"/>
  <c r="AE2185" i="1"/>
  <c r="AF2185" i="1"/>
  <c r="AG2185" i="1"/>
  <c r="AK2185" i="1"/>
  <c r="AL2412" i="1"/>
  <c r="AH2412" i="1"/>
  <c r="BC2425" i="1"/>
  <c r="BC2383" i="1"/>
  <c r="AM2472" i="1"/>
  <c r="AI2472" i="1"/>
  <c r="S2528" i="1"/>
  <c r="AH2448" i="1"/>
  <c r="AL2448" i="1"/>
  <c r="AY2640" i="1"/>
  <c r="BC2640" i="1" s="1"/>
  <c r="AZ2640" i="1"/>
  <c r="BB2640" i="1"/>
  <c r="BA2640" i="1" s="1"/>
  <c r="BD2640" i="1"/>
  <c r="AH2848" i="1"/>
  <c r="AL2848" i="1"/>
  <c r="AL2677" i="1"/>
  <c r="AH2677" i="1"/>
  <c r="BC2761" i="1"/>
  <c r="AL2777" i="1"/>
  <c r="AH2777" i="1"/>
  <c r="BC2790" i="1"/>
  <c r="AK2629" i="1"/>
  <c r="AF2629" i="1"/>
  <c r="AE2629" i="1"/>
  <c r="AG2629" i="1"/>
  <c r="AI2779" i="1"/>
  <c r="AM2779" i="1"/>
  <c r="BC2865" i="1"/>
  <c r="AI2741" i="1"/>
  <c r="AM2741" i="1"/>
  <c r="AE2972" i="1"/>
  <c r="AF2972" i="1"/>
  <c r="AG2972" i="1"/>
  <c r="AK2972" i="1"/>
  <c r="BC2857" i="1"/>
  <c r="BC2787" i="1"/>
  <c r="S2934" i="1"/>
  <c r="BC2802" i="1"/>
  <c r="AI1186" i="1"/>
  <c r="AM1186" i="1"/>
  <c r="AH1212" i="1"/>
  <c r="AJ1212" i="1" s="1"/>
  <c r="AL1212" i="1"/>
  <c r="AN1212" i="1" s="1"/>
  <c r="S1455" i="1"/>
  <c r="AJ1513" i="1"/>
  <c r="AI1339" i="1"/>
  <c r="AM1339" i="1"/>
  <c r="AI1460" i="1"/>
  <c r="AM1460" i="1"/>
  <c r="S1201" i="1"/>
  <c r="AN1570" i="1"/>
  <c r="AE1580" i="1"/>
  <c r="AF1580" i="1"/>
  <c r="AG1580" i="1"/>
  <c r="AK1580" i="1"/>
  <c r="AD1619" i="1"/>
  <c r="N1619" i="1"/>
  <c r="O1619" i="1"/>
  <c r="Q1619" i="1"/>
  <c r="AW1619" i="1"/>
  <c r="AX1619" i="1" s="1"/>
  <c r="AZ1451" i="1"/>
  <c r="BB1451" i="1"/>
  <c r="BA1451" i="1" s="1"/>
  <c r="BD1451" i="1"/>
  <c r="AY1451" i="1"/>
  <c r="BC1451" i="1" s="1"/>
  <c r="S1754" i="1"/>
  <c r="AK1841" i="1"/>
  <c r="AE1841" i="1"/>
  <c r="AF1841" i="1"/>
  <c r="AG1841" i="1"/>
  <c r="AK1624" i="1"/>
  <c r="AE1624" i="1"/>
  <c r="AF1624" i="1"/>
  <c r="AG1624" i="1"/>
  <c r="AM1836" i="1"/>
  <c r="AI1836" i="1"/>
  <c r="S1594" i="1"/>
  <c r="S1677" i="1"/>
  <c r="AE1810" i="1"/>
  <c r="AF1810" i="1"/>
  <c r="AG1810" i="1"/>
  <c r="AK1810" i="1"/>
  <c r="AI1953" i="1"/>
  <c r="AM1953" i="1"/>
  <c r="AL2012" i="1"/>
  <c r="AH2012" i="1"/>
  <c r="AJ2012" i="1" s="1"/>
  <c r="S1807" i="1"/>
  <c r="AK1845" i="1"/>
  <c r="AE1845" i="1"/>
  <c r="AG1845" i="1"/>
  <c r="AF1845" i="1"/>
  <c r="AH2011" i="1"/>
  <c r="AL2011" i="1"/>
  <c r="AI2066" i="1"/>
  <c r="AM2066" i="1"/>
  <c r="AI1913" i="1"/>
  <c r="AM1913" i="1"/>
  <c r="AH1993" i="1"/>
  <c r="AJ1993" i="1" s="1"/>
  <c r="AL1993" i="1"/>
  <c r="AM2332" i="1"/>
  <c r="AI2332" i="1"/>
  <c r="AJ2332" i="1" s="1"/>
  <c r="AE2197" i="1"/>
  <c r="AF2197" i="1"/>
  <c r="AG2197" i="1"/>
  <c r="AK2197" i="1"/>
  <c r="AH2286" i="1"/>
  <c r="AL2286" i="1"/>
  <c r="AM2098" i="1"/>
  <c r="AN2098" i="1" s="1"/>
  <c r="AI2098" i="1"/>
  <c r="AI887" i="1"/>
  <c r="AJ887" i="1" s="1"/>
  <c r="AM887" i="1"/>
  <c r="AM38" i="1"/>
  <c r="AI38" i="1"/>
  <c r="AJ38" i="1" s="1"/>
  <c r="AL16" i="1"/>
  <c r="AN16" i="1" s="1"/>
  <c r="AH16" i="1"/>
  <c r="AJ16" i="1" s="1"/>
  <c r="S9" i="1"/>
  <c r="AW34" i="1"/>
  <c r="AX34" i="1" s="1"/>
  <c r="N34" i="1"/>
  <c r="O34" i="1"/>
  <c r="Q34" i="1"/>
  <c r="AD34" i="1"/>
  <c r="AL42" i="1"/>
  <c r="AN42" i="1" s="1"/>
  <c r="AH42" i="1"/>
  <c r="AJ42" i="1" s="1"/>
  <c r="O25" i="1"/>
  <c r="AD25" i="1"/>
  <c r="N25" i="1"/>
  <c r="Q25" i="1"/>
  <c r="AN51" i="1"/>
  <c r="AK61" i="1"/>
  <c r="AF61" i="1"/>
  <c r="AE61" i="1"/>
  <c r="AG61" i="1"/>
  <c r="S72" i="1"/>
  <c r="S52" i="1"/>
  <c r="BD108" i="1"/>
  <c r="AY108" i="1"/>
  <c r="BC108" i="1" s="1"/>
  <c r="BB108" i="1"/>
  <c r="BA108" i="1" s="1"/>
  <c r="AZ108" i="1"/>
  <c r="S83" i="1"/>
  <c r="Q101" i="1"/>
  <c r="AD101" i="1"/>
  <c r="O101" i="1"/>
  <c r="N101" i="1"/>
  <c r="P74" i="1"/>
  <c r="R74" i="1" s="1"/>
  <c r="AI121" i="1"/>
  <c r="AJ121" i="1" s="1"/>
  <c r="AM121" i="1"/>
  <c r="AN121" i="1" s="1"/>
  <c r="AE120" i="1"/>
  <c r="AF120" i="1"/>
  <c r="AG120" i="1"/>
  <c r="AK120" i="1"/>
  <c r="S104" i="1"/>
  <c r="BC101" i="1"/>
  <c r="AN128" i="1"/>
  <c r="AI115" i="1"/>
  <c r="AM115" i="1"/>
  <c r="AZ126" i="1"/>
  <c r="BD126" i="1"/>
  <c r="BB126" i="1"/>
  <c r="BA126" i="1" s="1"/>
  <c r="AY126" i="1"/>
  <c r="BC126" i="1" s="1"/>
  <c r="AJ158" i="1"/>
  <c r="S117" i="1"/>
  <c r="AF140" i="1"/>
  <c r="AK140" i="1"/>
  <c r="AG140" i="1"/>
  <c r="AE140" i="1"/>
  <c r="AJ134" i="1"/>
  <c r="AI175" i="1"/>
  <c r="AM175" i="1"/>
  <c r="AN175" i="1" s="1"/>
  <c r="AY162" i="1"/>
  <c r="BB162" i="1"/>
  <c r="BA162" i="1" s="1"/>
  <c r="BC162" i="1"/>
  <c r="BD162" i="1"/>
  <c r="AZ162" i="1"/>
  <c r="AH160" i="1"/>
  <c r="AL160" i="1"/>
  <c r="AH159" i="1"/>
  <c r="AL159" i="1"/>
  <c r="S212" i="1"/>
  <c r="AN224" i="1"/>
  <c r="AN217" i="1"/>
  <c r="AY170" i="1"/>
  <c r="BC170" i="1" s="1"/>
  <c r="AZ170" i="1"/>
  <c r="BB170" i="1"/>
  <c r="BA170" i="1" s="1"/>
  <c r="BD170" i="1"/>
  <c r="AH189" i="1"/>
  <c r="AL189" i="1"/>
  <c r="AN189" i="1" s="1"/>
  <c r="AK232" i="1"/>
  <c r="AE232" i="1"/>
  <c r="AF232" i="1"/>
  <c r="AG232" i="1"/>
  <c r="S203" i="1"/>
  <c r="AE205" i="1"/>
  <c r="AG205" i="1"/>
  <c r="AK205" i="1"/>
  <c r="AF205" i="1"/>
  <c r="P225" i="1"/>
  <c r="R225" i="1" s="1"/>
  <c r="S225" i="1" s="1"/>
  <c r="BC179" i="1"/>
  <c r="AM219" i="1"/>
  <c r="AN219" i="1" s="1"/>
  <c r="AI219" i="1"/>
  <c r="AE155" i="1"/>
  <c r="AF155" i="1"/>
  <c r="AK155" i="1"/>
  <c r="AG155" i="1"/>
  <c r="Q209" i="1"/>
  <c r="O209" i="1"/>
  <c r="AD209" i="1"/>
  <c r="N209" i="1"/>
  <c r="P209" i="1" s="1"/>
  <c r="R209" i="1" s="1"/>
  <c r="AJ215" i="1"/>
  <c r="AN202" i="1"/>
  <c r="AE247" i="1"/>
  <c r="AF247" i="1"/>
  <c r="AG247" i="1"/>
  <c r="AK247" i="1"/>
  <c r="AH161" i="1"/>
  <c r="AL161" i="1"/>
  <c r="AN161" i="1" s="1"/>
  <c r="AE199" i="1"/>
  <c r="AK199" i="1"/>
  <c r="AF199" i="1"/>
  <c r="AG199" i="1"/>
  <c r="AF267" i="1"/>
  <c r="AE267" i="1"/>
  <c r="AG267" i="1"/>
  <c r="AK267" i="1"/>
  <c r="AN238" i="1"/>
  <c r="S239" i="1"/>
  <c r="BB267" i="1"/>
  <c r="BA267" i="1" s="1"/>
  <c r="BD267" i="1"/>
  <c r="AZ267" i="1"/>
  <c r="BC267" i="1" s="1"/>
  <c r="AY267" i="1"/>
  <c r="AK293" i="1"/>
  <c r="AE293" i="1"/>
  <c r="AF293" i="1"/>
  <c r="AG293" i="1"/>
  <c r="AH288" i="1"/>
  <c r="AJ288" i="1" s="1"/>
  <c r="AL288" i="1"/>
  <c r="AN288" i="1" s="1"/>
  <c r="AH257" i="1"/>
  <c r="AJ257" i="1" s="1"/>
  <c r="AL257" i="1"/>
  <c r="AH276" i="1"/>
  <c r="AL276" i="1"/>
  <c r="AJ252" i="1"/>
  <c r="AG272" i="1"/>
  <c r="AK272" i="1"/>
  <c r="AE272" i="1"/>
  <c r="AF272" i="1"/>
  <c r="AM310" i="1"/>
  <c r="AN310" i="1" s="1"/>
  <c r="AI310" i="1"/>
  <c r="AJ310" i="1" s="1"/>
  <c r="BC308" i="1"/>
  <c r="AY259" i="1"/>
  <c r="BC259" i="1" s="1"/>
  <c r="AZ259" i="1"/>
  <c r="BB259" i="1"/>
  <c r="BA259" i="1" s="1"/>
  <c r="BD259" i="1"/>
  <c r="AE171" i="1"/>
  <c r="AF171" i="1"/>
  <c r="AG171" i="1"/>
  <c r="AK171" i="1"/>
  <c r="AI299" i="1"/>
  <c r="AM299" i="1"/>
  <c r="AI314" i="1"/>
  <c r="AM314" i="1"/>
  <c r="AH281" i="1"/>
  <c r="AJ281" i="1" s="1"/>
  <c r="AL281" i="1"/>
  <c r="AN281" i="1" s="1"/>
  <c r="AY245" i="1"/>
  <c r="BB245" i="1"/>
  <c r="BA245" i="1" s="1"/>
  <c r="BC245" i="1"/>
  <c r="BD245" i="1"/>
  <c r="AZ245" i="1"/>
  <c r="AI304" i="1"/>
  <c r="AJ304" i="1" s="1"/>
  <c r="AM304" i="1"/>
  <c r="AN304" i="1" s="1"/>
  <c r="AI323" i="1"/>
  <c r="AM323" i="1"/>
  <c r="AM378" i="1"/>
  <c r="AI378" i="1"/>
  <c r="AN298" i="1"/>
  <c r="AM370" i="1"/>
  <c r="AN370" i="1" s="1"/>
  <c r="AI370" i="1"/>
  <c r="AJ370" i="1" s="1"/>
  <c r="AH363" i="1"/>
  <c r="AJ363" i="1" s="1"/>
  <c r="AL363" i="1"/>
  <c r="AI265" i="1"/>
  <c r="AM265" i="1"/>
  <c r="BC383" i="1"/>
  <c r="AI474" i="1"/>
  <c r="AJ474" i="1" s="1"/>
  <c r="AM474" i="1"/>
  <c r="AN474" i="1" s="1"/>
  <c r="AH335" i="1"/>
  <c r="AJ335" i="1" s="1"/>
  <c r="AL335" i="1"/>
  <c r="AN335" i="1" s="1"/>
  <c r="BC351" i="1"/>
  <c r="AL399" i="1"/>
  <c r="AN399" i="1" s="1"/>
  <c r="AH399" i="1"/>
  <c r="AJ399" i="1" s="1"/>
  <c r="AI371" i="1"/>
  <c r="AM371" i="1"/>
  <c r="AI361" i="1"/>
  <c r="AM361" i="1"/>
  <c r="AM372" i="1"/>
  <c r="AN372" i="1" s="1"/>
  <c r="AI372" i="1"/>
  <c r="AM441" i="1"/>
  <c r="AI441" i="1"/>
  <c r="AL404" i="1"/>
  <c r="AH404" i="1"/>
  <c r="AN460" i="1"/>
  <c r="BC428" i="1"/>
  <c r="AJ460" i="1"/>
  <c r="AI445" i="1"/>
  <c r="AJ445" i="1" s="1"/>
  <c r="AM445" i="1"/>
  <c r="AN445" i="1" s="1"/>
  <c r="AI457" i="1"/>
  <c r="AJ457" i="1" s="1"/>
  <c r="AM457" i="1"/>
  <c r="AN457" i="1" s="1"/>
  <c r="AI420" i="1"/>
  <c r="AM420" i="1"/>
  <c r="BC508" i="1"/>
  <c r="AL456" i="1"/>
  <c r="AN456" i="1" s="1"/>
  <c r="AH456" i="1"/>
  <c r="AJ456" i="1" s="1"/>
  <c r="AI546" i="1"/>
  <c r="AM546" i="1"/>
  <c r="AJ557" i="1"/>
  <c r="AJ577" i="1"/>
  <c r="AI452" i="1"/>
  <c r="AM452" i="1"/>
  <c r="AM568" i="1"/>
  <c r="AI568" i="1"/>
  <c r="AN502" i="1"/>
  <c r="AH571" i="1"/>
  <c r="AJ571" i="1" s="1"/>
  <c r="AL571" i="1"/>
  <c r="AN571" i="1" s="1"/>
  <c r="AI531" i="1"/>
  <c r="AM531" i="1"/>
  <c r="AM538" i="1"/>
  <c r="AI538" i="1"/>
  <c r="AH543" i="1"/>
  <c r="AJ543" i="1" s="1"/>
  <c r="AL543" i="1"/>
  <c r="AN543" i="1" s="1"/>
  <c r="AM566" i="1"/>
  <c r="AN566" i="1" s="1"/>
  <c r="AI566" i="1"/>
  <c r="AH593" i="1"/>
  <c r="AJ593" i="1" s="1"/>
  <c r="AL593" i="1"/>
  <c r="AN593" i="1" s="1"/>
  <c r="AI494" i="1"/>
  <c r="AM494" i="1"/>
  <c r="AI622" i="1"/>
  <c r="AJ622" i="1" s="1"/>
  <c r="AM622" i="1"/>
  <c r="AN622" i="1" s="1"/>
  <c r="AH588" i="1"/>
  <c r="AJ588" i="1" s="1"/>
  <c r="AL588" i="1"/>
  <c r="AN588" i="1" s="1"/>
  <c r="AI639" i="1"/>
  <c r="AM639" i="1"/>
  <c r="AI647" i="1"/>
  <c r="AM647" i="1"/>
  <c r="AN647" i="1" s="1"/>
  <c r="AM583" i="1"/>
  <c r="AI583" i="1"/>
  <c r="AL628" i="1"/>
  <c r="AN628" i="1" s="1"/>
  <c r="AH628" i="1"/>
  <c r="AJ628" i="1" s="1"/>
  <c r="AH644" i="1"/>
  <c r="AL644" i="1"/>
  <c r="AN594" i="1"/>
  <c r="AM704" i="1"/>
  <c r="AI704" i="1"/>
  <c r="AJ552" i="1"/>
  <c r="AI579" i="1"/>
  <c r="AM579" i="1"/>
  <c r="AI624" i="1"/>
  <c r="AM624" i="1"/>
  <c r="AI632" i="1"/>
  <c r="AJ632" i="1" s="1"/>
  <c r="AM632" i="1"/>
  <c r="AN632" i="1" s="1"/>
  <c r="AI698" i="1"/>
  <c r="AM698" i="1"/>
  <c r="AN698" i="1" s="1"/>
  <c r="AI713" i="1"/>
  <c r="AM713" i="1"/>
  <c r="AN713" i="1" s="1"/>
  <c r="AJ673" i="1"/>
  <c r="AL697" i="1"/>
  <c r="AN697" i="1" s="1"/>
  <c r="AH697" i="1"/>
  <c r="AM523" i="1"/>
  <c r="AI523" i="1"/>
  <c r="AL707" i="1"/>
  <c r="AH707" i="1"/>
  <c r="AJ707" i="1" s="1"/>
  <c r="AH722" i="1"/>
  <c r="AJ722" i="1" s="1"/>
  <c r="AL722" i="1"/>
  <c r="AN722" i="1" s="1"/>
  <c r="AI596" i="1"/>
  <c r="AM596" i="1"/>
  <c r="AI685" i="1"/>
  <c r="AM685" i="1"/>
  <c r="AH656" i="1"/>
  <c r="AJ656" i="1" s="1"/>
  <c r="AL656" i="1"/>
  <c r="AH705" i="1"/>
  <c r="AJ705" i="1" s="1"/>
  <c r="AL705" i="1"/>
  <c r="AI690" i="1"/>
  <c r="AM690" i="1"/>
  <c r="AH824" i="1"/>
  <c r="AL824" i="1"/>
  <c r="AN824" i="1" s="1"/>
  <c r="S743" i="1"/>
  <c r="S797" i="1"/>
  <c r="AM810" i="1"/>
  <c r="AI810" i="1"/>
  <c r="AI828" i="1"/>
  <c r="AM828" i="1"/>
  <c r="AL741" i="1"/>
  <c r="AH741" i="1"/>
  <c r="AJ741" i="1" s="1"/>
  <c r="BD821" i="1"/>
  <c r="AY821" i="1"/>
  <c r="BC821" i="1" s="1"/>
  <c r="AZ821" i="1"/>
  <c r="BB821" i="1"/>
  <c r="BA821" i="1" s="1"/>
  <c r="AN660" i="1"/>
  <c r="P781" i="1"/>
  <c r="R781" i="1" s="1"/>
  <c r="S781" i="1" s="1"/>
  <c r="AY794" i="1"/>
  <c r="AZ794" i="1"/>
  <c r="BC794" i="1" s="1"/>
  <c r="BB794" i="1"/>
  <c r="BA794" i="1" s="1"/>
  <c r="BD794" i="1"/>
  <c r="S817" i="1"/>
  <c r="AM755" i="1"/>
  <c r="AI755" i="1"/>
  <c r="P801" i="1"/>
  <c r="R801" i="1" s="1"/>
  <c r="AJ733" i="1"/>
  <c r="AI780" i="1"/>
  <c r="AM780" i="1"/>
  <c r="AN780" i="1" s="1"/>
  <c r="AL790" i="1"/>
  <c r="AN790" i="1" s="1"/>
  <c r="AH790" i="1"/>
  <c r="AI675" i="1"/>
  <c r="AM675" i="1"/>
  <c r="AM808" i="1"/>
  <c r="AI808" i="1"/>
  <c r="AI853" i="1"/>
  <c r="AM853" i="1"/>
  <c r="BB835" i="1"/>
  <c r="BA835" i="1" s="1"/>
  <c r="BC835" i="1"/>
  <c r="BD835" i="1"/>
  <c r="AY835" i="1"/>
  <c r="AZ835" i="1"/>
  <c r="O881" i="1"/>
  <c r="N881" i="1"/>
  <c r="Q881" i="1"/>
  <c r="AD881" i="1"/>
  <c r="AE826" i="1"/>
  <c r="AF826" i="1"/>
  <c r="AG826" i="1"/>
  <c r="AK826" i="1"/>
  <c r="AM837" i="1"/>
  <c r="AI837" i="1"/>
  <c r="AJ844" i="1"/>
  <c r="AY768" i="1"/>
  <c r="AZ768" i="1"/>
  <c r="BB768" i="1"/>
  <c r="BA768" i="1" s="1"/>
  <c r="BC768" i="1" s="1"/>
  <c r="BD768" i="1"/>
  <c r="S795" i="1"/>
  <c r="AN830" i="1"/>
  <c r="AE880" i="1"/>
  <c r="AF880" i="1"/>
  <c r="AG880" i="1"/>
  <c r="AK880" i="1"/>
  <c r="AH850" i="1"/>
  <c r="AL850" i="1"/>
  <c r="AN850" i="1" s="1"/>
  <c r="AL916" i="1"/>
  <c r="AN916" i="1" s="1"/>
  <c r="AH916" i="1"/>
  <c r="AJ969" i="1"/>
  <c r="AK788" i="1"/>
  <c r="AE788" i="1"/>
  <c r="AF788" i="1"/>
  <c r="AG788" i="1"/>
  <c r="AH851" i="1"/>
  <c r="AL851" i="1"/>
  <c r="AN851" i="1" s="1"/>
  <c r="AM926" i="1"/>
  <c r="AI926" i="1"/>
  <c r="AM966" i="1"/>
  <c r="AI966" i="1"/>
  <c r="AM863" i="1"/>
  <c r="AI863" i="1"/>
  <c r="AJ906" i="1"/>
  <c r="AJ966" i="1"/>
  <c r="AZ791" i="1"/>
  <c r="BB791" i="1"/>
  <c r="BA791" i="1" s="1"/>
  <c r="AY791" i="1"/>
  <c r="BC791" i="1" s="1"/>
  <c r="BD791" i="1"/>
  <c r="AZ809" i="1"/>
  <c r="BC809" i="1" s="1"/>
  <c r="BB809" i="1"/>
  <c r="BA809" i="1" s="1"/>
  <c r="AY809" i="1"/>
  <c r="BD809" i="1"/>
  <c r="S813" i="1"/>
  <c r="AM854" i="1"/>
  <c r="AI854" i="1"/>
  <c r="AJ854" i="1" s="1"/>
  <c r="AH868" i="1"/>
  <c r="AJ868" i="1" s="1"/>
  <c r="AL868" i="1"/>
  <c r="AN868" i="1" s="1"/>
  <c r="AM834" i="1"/>
  <c r="AI834" i="1"/>
  <c r="AH849" i="1"/>
  <c r="AJ849" i="1" s="1"/>
  <c r="AL849" i="1"/>
  <c r="AN950" i="1"/>
  <c r="AI1023" i="1"/>
  <c r="AM1023" i="1"/>
  <c r="AN1023" i="1" s="1"/>
  <c r="AH942" i="1"/>
  <c r="AJ942" i="1" s="1"/>
  <c r="AL942" i="1"/>
  <c r="AN1011" i="1"/>
  <c r="AL923" i="1"/>
  <c r="AH923" i="1"/>
  <c r="AJ923" i="1" s="1"/>
  <c r="AM990" i="1"/>
  <c r="AI990" i="1"/>
  <c r="AH932" i="1"/>
  <c r="AJ932" i="1" s="1"/>
  <c r="AL932" i="1"/>
  <c r="AI980" i="1"/>
  <c r="AM980" i="1"/>
  <c r="AL918" i="1"/>
  <c r="AH918" i="1"/>
  <c r="AJ918" i="1" s="1"/>
  <c r="BC1011" i="1"/>
  <c r="AL1017" i="1"/>
  <c r="AN1017" i="1" s="1"/>
  <c r="AH1017" i="1"/>
  <c r="AJ1017" i="1" s="1"/>
  <c r="AI912" i="1"/>
  <c r="AM912" i="1"/>
  <c r="AJ940" i="1"/>
  <c r="AI972" i="1"/>
  <c r="AM972" i="1"/>
  <c r="AI996" i="1"/>
  <c r="AM996" i="1"/>
  <c r="AN996" i="1" s="1"/>
  <c r="AH927" i="1"/>
  <c r="AJ927" i="1" s="1"/>
  <c r="AL927" i="1"/>
  <c r="BB899" i="1"/>
  <c r="BA899" i="1" s="1"/>
  <c r="BD899" i="1"/>
  <c r="AY899" i="1"/>
  <c r="BC899" i="1" s="1"/>
  <c r="AZ899" i="1"/>
  <c r="AN929" i="1"/>
  <c r="BC1015" i="1"/>
  <c r="AH1016" i="1"/>
  <c r="AL1016" i="1"/>
  <c r="AM1062" i="1"/>
  <c r="AI1062" i="1"/>
  <c r="AM1037" i="1"/>
  <c r="AI1037" i="1"/>
  <c r="AJ1037" i="1" s="1"/>
  <c r="AH1077" i="1"/>
  <c r="AJ1077" i="1" s="1"/>
  <c r="AL1077" i="1"/>
  <c r="AM1027" i="1"/>
  <c r="AI1027" i="1"/>
  <c r="AH1042" i="1"/>
  <c r="AJ1042" i="1" s="1"/>
  <c r="AL1042" i="1"/>
  <c r="AM1052" i="1"/>
  <c r="AI1052" i="1"/>
  <c r="AH1040" i="1"/>
  <c r="AJ1040" i="1" s="1"/>
  <c r="AL1040" i="1"/>
  <c r="AN1040" i="1" s="1"/>
  <c r="AM1089" i="1"/>
  <c r="AI1089" i="1"/>
  <c r="AK1170" i="1"/>
  <c r="AE1170" i="1"/>
  <c r="AF1170" i="1"/>
  <c r="AG1170" i="1"/>
  <c r="AI1013" i="1"/>
  <c r="AM1013" i="1"/>
  <c r="P1135" i="1"/>
  <c r="R1135" i="1" s="1"/>
  <c r="S1135" i="1" s="1"/>
  <c r="AH907" i="1"/>
  <c r="AJ907" i="1" s="1"/>
  <c r="AL907" i="1"/>
  <c r="AH1004" i="1"/>
  <c r="AJ1004" i="1" s="1"/>
  <c r="AL1004" i="1"/>
  <c r="AM1094" i="1"/>
  <c r="AI1094" i="1"/>
  <c r="AM1067" i="1"/>
  <c r="AI1067" i="1"/>
  <c r="AE1134" i="1"/>
  <c r="AF1134" i="1"/>
  <c r="AG1134" i="1"/>
  <c r="AK1134" i="1"/>
  <c r="AE1167" i="1"/>
  <c r="AF1167" i="1"/>
  <c r="AG1167" i="1"/>
  <c r="AK1167" i="1"/>
  <c r="AI1105" i="1"/>
  <c r="AM1105" i="1"/>
  <c r="AN1105" i="1" s="1"/>
  <c r="AN1180" i="1"/>
  <c r="BB1198" i="1"/>
  <c r="BA1198" i="1" s="1"/>
  <c r="BD1198" i="1"/>
  <c r="BI1198" i="1"/>
  <c r="AY1198" i="1"/>
  <c r="BC1198" i="1" s="1"/>
  <c r="AZ1198" i="1"/>
  <c r="S1181" i="1"/>
  <c r="AY1173" i="1"/>
  <c r="BC1173" i="1" s="1"/>
  <c r="AZ1173" i="1"/>
  <c r="BB1173" i="1"/>
  <c r="BA1173" i="1" s="1"/>
  <c r="BD1173" i="1"/>
  <c r="BI1173" i="1"/>
  <c r="AL1217" i="1"/>
  <c r="AH1217" i="1"/>
  <c r="AJ1217" i="1" s="1"/>
  <c r="AM1054" i="1"/>
  <c r="AI1054" i="1"/>
  <c r="AE1125" i="1"/>
  <c r="AF1125" i="1"/>
  <c r="AG1125" i="1"/>
  <c r="AK1125" i="1"/>
  <c r="AH1035" i="1"/>
  <c r="AL1035" i="1"/>
  <c r="BI1162" i="1"/>
  <c r="AY1162" i="1"/>
  <c r="BC1162" i="1" s="1"/>
  <c r="AZ1162" i="1"/>
  <c r="BD1162" i="1"/>
  <c r="BB1162" i="1"/>
  <c r="BA1162" i="1" s="1"/>
  <c r="AD1214" i="1"/>
  <c r="Q1214" i="1"/>
  <c r="AW1214" i="1"/>
  <c r="AX1214" i="1" s="1"/>
  <c r="N1214" i="1"/>
  <c r="P1214" i="1" s="1"/>
  <c r="R1214" i="1" s="1"/>
  <c r="O1214" i="1"/>
  <c r="AI1135" i="1"/>
  <c r="AM1135" i="1"/>
  <c r="S1155" i="1"/>
  <c r="AH1243" i="1"/>
  <c r="AJ1243" i="1" s="1"/>
  <c r="AL1243" i="1"/>
  <c r="AN1243" i="1" s="1"/>
  <c r="AI1270" i="1"/>
  <c r="AJ1270" i="1" s="1"/>
  <c r="AM1270" i="1"/>
  <c r="AN1270" i="1" s="1"/>
  <c r="N1193" i="1"/>
  <c r="Q1193" i="1"/>
  <c r="AW1193" i="1"/>
  <c r="AX1193" i="1" s="1"/>
  <c r="O1193" i="1"/>
  <c r="AD1193" i="1"/>
  <c r="S1205" i="1"/>
  <c r="AH1238" i="1"/>
  <c r="AJ1238" i="1" s="1"/>
  <c r="AL1238" i="1"/>
  <c r="AN1238" i="1" s="1"/>
  <c r="AM1274" i="1"/>
  <c r="AI1274" i="1"/>
  <c r="AI1286" i="1"/>
  <c r="AM1286" i="1"/>
  <c r="AG1324" i="1"/>
  <c r="AE1324" i="1"/>
  <c r="AF1324" i="1"/>
  <c r="AK1324" i="1"/>
  <c r="AL1069" i="1"/>
  <c r="AH1069" i="1"/>
  <c r="AH1208" i="1"/>
  <c r="AJ1208" i="1" s="1"/>
  <c r="AL1208" i="1"/>
  <c r="AH1262" i="1"/>
  <c r="AJ1262" i="1" s="1"/>
  <c r="AL1262" i="1"/>
  <c r="AN1293" i="1"/>
  <c r="P1160" i="1"/>
  <c r="R1160" i="1" s="1"/>
  <c r="AI1285" i="1"/>
  <c r="AM1285" i="1"/>
  <c r="AH1303" i="1"/>
  <c r="AJ1303" i="1" s="1"/>
  <c r="AL1303" i="1"/>
  <c r="AI1198" i="1"/>
  <c r="AM1198" i="1"/>
  <c r="AN1198" i="1" s="1"/>
  <c r="AE1320" i="1"/>
  <c r="AF1320" i="1"/>
  <c r="AG1320" i="1"/>
  <c r="AK1320" i="1"/>
  <c r="AW1166" i="1"/>
  <c r="AX1166" i="1" s="1"/>
  <c r="N1166" i="1"/>
  <c r="P1166" i="1" s="1"/>
  <c r="R1166" i="1" s="1"/>
  <c r="O1166" i="1"/>
  <c r="Q1166" i="1"/>
  <c r="AD1166" i="1"/>
  <c r="AJ1256" i="1"/>
  <c r="AI1203" i="1"/>
  <c r="AM1203" i="1"/>
  <c r="AN1203" i="1" s="1"/>
  <c r="AJ1249" i="1"/>
  <c r="AH1268" i="1"/>
  <c r="AJ1268" i="1" s="1"/>
  <c r="AL1268" i="1"/>
  <c r="AN1268" i="1" s="1"/>
  <c r="AL1304" i="1"/>
  <c r="AH1304" i="1"/>
  <c r="AJ1304" i="1" s="1"/>
  <c r="P1141" i="1"/>
  <c r="R1141" i="1" s="1"/>
  <c r="S1141" i="1" s="1"/>
  <c r="AY1212" i="1"/>
  <c r="BC1212" i="1" s="1"/>
  <c r="AZ1212" i="1"/>
  <c r="BB1212" i="1"/>
  <c r="BA1212" i="1" s="1"/>
  <c r="BD1212" i="1"/>
  <c r="BI1212" i="1"/>
  <c r="AN1216" i="1"/>
  <c r="AI1376" i="1"/>
  <c r="AM1376" i="1"/>
  <c r="AI1424" i="1"/>
  <c r="AJ1424" i="1" s="1"/>
  <c r="AM1424" i="1"/>
  <c r="AM1254" i="1"/>
  <c r="AI1254" i="1"/>
  <c r="AH1422" i="1"/>
  <c r="AJ1422" i="1" s="1"/>
  <c r="AL1422" i="1"/>
  <c r="AH1355" i="1"/>
  <c r="AJ1355" i="1" s="1"/>
  <c r="AL1355" i="1"/>
  <c r="AJ1385" i="1"/>
  <c r="AI1437" i="1"/>
  <c r="AM1437" i="1"/>
  <c r="AN1440" i="1"/>
  <c r="S1353" i="1"/>
  <c r="AN1374" i="1"/>
  <c r="AM1400" i="1"/>
  <c r="AI1400" i="1"/>
  <c r="AN1424" i="1"/>
  <c r="AJ1235" i="1"/>
  <c r="AI1362" i="1"/>
  <c r="AM1362" i="1"/>
  <c r="AL1483" i="1"/>
  <c r="AH1483" i="1"/>
  <c r="AE1176" i="1"/>
  <c r="AF1176" i="1"/>
  <c r="AG1176" i="1"/>
  <c r="AK1176" i="1"/>
  <c r="AI1289" i="1"/>
  <c r="AJ1289" i="1" s="1"/>
  <c r="AM1289" i="1"/>
  <c r="P1360" i="1"/>
  <c r="R1360" i="1" s="1"/>
  <c r="S1360" i="1" s="1"/>
  <c r="BD1363" i="1"/>
  <c r="AY1363" i="1"/>
  <c r="BC1363" i="1" s="1"/>
  <c r="AZ1363" i="1"/>
  <c r="BB1363" i="1"/>
  <c r="BA1363" i="1" s="1"/>
  <c r="AI1475" i="1"/>
  <c r="AM1475" i="1"/>
  <c r="S1529" i="1"/>
  <c r="AH1333" i="1"/>
  <c r="AJ1333" i="1" s="1"/>
  <c r="AL1333" i="1"/>
  <c r="S1446" i="1"/>
  <c r="AL1397" i="1"/>
  <c r="AH1397" i="1"/>
  <c r="AJ1397" i="1" s="1"/>
  <c r="P1405" i="1"/>
  <c r="R1405" i="1" s="1"/>
  <c r="S1405" i="1" s="1"/>
  <c r="AM1467" i="1"/>
  <c r="AI1467" i="1"/>
  <c r="AI1480" i="1"/>
  <c r="AM1480" i="1"/>
  <c r="P1448" i="1"/>
  <c r="R1448" i="1" s="1"/>
  <c r="P1201" i="1"/>
  <c r="R1201" i="1" s="1"/>
  <c r="AL1472" i="1"/>
  <c r="AN1472" i="1" s="1"/>
  <c r="AH1472" i="1"/>
  <c r="AN1534" i="1"/>
  <c r="AM1557" i="1"/>
  <c r="AI1557" i="1"/>
  <c r="P1331" i="1"/>
  <c r="R1331" i="1" s="1"/>
  <c r="S1331" i="1" s="1"/>
  <c r="P1529" i="1"/>
  <c r="R1529" i="1" s="1"/>
  <c r="AI1542" i="1"/>
  <c r="AJ1542" i="1" s="1"/>
  <c r="AM1542" i="1"/>
  <c r="AN1548" i="1"/>
  <c r="S1579" i="1"/>
  <c r="AK1537" i="1"/>
  <c r="AE1537" i="1"/>
  <c r="AF1537" i="1"/>
  <c r="AG1537" i="1"/>
  <c r="BC1588" i="1"/>
  <c r="AN1623" i="1"/>
  <c r="AY1545" i="1"/>
  <c r="BC1545" i="1" s="1"/>
  <c r="AZ1545" i="1"/>
  <c r="BB1545" i="1"/>
  <c r="BA1545" i="1" s="1"/>
  <c r="BD1545" i="1"/>
  <c r="AI1599" i="1"/>
  <c r="AM1599" i="1"/>
  <c r="AF1612" i="1"/>
  <c r="AG1612" i="1"/>
  <c r="AK1612" i="1"/>
  <c r="AE1612" i="1"/>
  <c r="S1652" i="1"/>
  <c r="N1543" i="1"/>
  <c r="P1543" i="1" s="1"/>
  <c r="R1543" i="1" s="1"/>
  <c r="O1543" i="1"/>
  <c r="Q1543" i="1"/>
  <c r="AD1543" i="1"/>
  <c r="AF1605" i="1"/>
  <c r="AG1605" i="1"/>
  <c r="AK1605" i="1"/>
  <c r="AE1605" i="1"/>
  <c r="P1579" i="1"/>
  <c r="R1579" i="1" s="1"/>
  <c r="AM1639" i="1"/>
  <c r="AI1639" i="1"/>
  <c r="AJ1758" i="1"/>
  <c r="AD1625" i="1"/>
  <c r="O1625" i="1"/>
  <c r="Q1625" i="1"/>
  <c r="AW1625" i="1"/>
  <c r="AX1625" i="1" s="1"/>
  <c r="N1625" i="1"/>
  <c r="S1679" i="1"/>
  <c r="AY1704" i="1"/>
  <c r="AZ1704" i="1"/>
  <c r="BC1704" i="1" s="1"/>
  <c r="BB1704" i="1"/>
  <c r="BA1704" i="1" s="1"/>
  <c r="BD1704" i="1"/>
  <c r="AK1745" i="1"/>
  <c r="AE1745" i="1"/>
  <c r="AF1745" i="1"/>
  <c r="AG1745" i="1"/>
  <c r="AD1861" i="1"/>
  <c r="AW1861" i="1"/>
  <c r="AX1861" i="1" s="1"/>
  <c r="N1861" i="1"/>
  <c r="O1861" i="1"/>
  <c r="Q1861" i="1"/>
  <c r="AM1637" i="1"/>
  <c r="AI1637" i="1"/>
  <c r="P1663" i="1"/>
  <c r="R1663" i="1" s="1"/>
  <c r="S1663" i="1" s="1"/>
  <c r="AJ1721" i="1"/>
  <c r="AM1767" i="1"/>
  <c r="AN1767" i="1" s="1"/>
  <c r="AI1767" i="1"/>
  <c r="AM1811" i="1"/>
  <c r="AN1811" i="1" s="1"/>
  <c r="AI1811" i="1"/>
  <c r="AM1840" i="1"/>
  <c r="AN1840" i="1" s="1"/>
  <c r="AI1840" i="1"/>
  <c r="S1676" i="1"/>
  <c r="AK1760" i="1"/>
  <c r="AE1760" i="1"/>
  <c r="AF1760" i="1"/>
  <c r="AG1760" i="1"/>
  <c r="AJ1836" i="1"/>
  <c r="AM1613" i="1"/>
  <c r="AI1613" i="1"/>
  <c r="BD1622" i="1"/>
  <c r="BB1622" i="1"/>
  <c r="BA1622" i="1" s="1"/>
  <c r="AY1622" i="1"/>
  <c r="BC1622" i="1" s="1"/>
  <c r="AZ1622" i="1"/>
  <c r="S1639" i="1"/>
  <c r="S1642" i="1"/>
  <c r="S1688" i="1"/>
  <c r="S1713" i="1"/>
  <c r="AH1652" i="1"/>
  <c r="AL1652" i="1"/>
  <c r="AN1683" i="1"/>
  <c r="AH1737" i="1"/>
  <c r="AJ1737" i="1" s="1"/>
  <c r="AL1737" i="1"/>
  <c r="AH1764" i="1"/>
  <c r="AJ1764" i="1" s="1"/>
  <c r="AL1764" i="1"/>
  <c r="AK1694" i="1"/>
  <c r="AE1694" i="1"/>
  <c r="AF1694" i="1"/>
  <c r="AG1694" i="1"/>
  <c r="P1853" i="1"/>
  <c r="R1853" i="1" s="1"/>
  <c r="AM1877" i="1"/>
  <c r="AI1877" i="1"/>
  <c r="AH1890" i="1"/>
  <c r="AJ1890" i="1" s="1"/>
  <c r="AL1890" i="1"/>
  <c r="AL1899" i="1"/>
  <c r="AH1899" i="1"/>
  <c r="AJ1899" i="1" s="1"/>
  <c r="AM1927" i="1"/>
  <c r="AI1927" i="1"/>
  <c r="AH1704" i="1"/>
  <c r="AL1704" i="1"/>
  <c r="AN1704" i="1" s="1"/>
  <c r="AZ1844" i="1"/>
  <c r="BB1844" i="1"/>
  <c r="BA1844" i="1" s="1"/>
  <c r="BC1844" i="1" s="1"/>
  <c r="BD1844" i="1"/>
  <c r="AY1844" i="1"/>
  <c r="AN1916" i="1"/>
  <c r="AE1728" i="1"/>
  <c r="AF1728" i="1"/>
  <c r="AG1728" i="1"/>
  <c r="AK1728" i="1"/>
  <c r="AY1793" i="1"/>
  <c r="BC1793" i="1" s="1"/>
  <c r="AZ1793" i="1"/>
  <c r="BB1793" i="1"/>
  <c r="BA1793" i="1" s="1"/>
  <c r="BD1793" i="1"/>
  <c r="AW1826" i="1"/>
  <c r="AX1826" i="1" s="1"/>
  <c r="N1826" i="1"/>
  <c r="O1826" i="1"/>
  <c r="Q1826" i="1"/>
  <c r="AD1826" i="1"/>
  <c r="AL1919" i="1"/>
  <c r="AH1919" i="1"/>
  <c r="AZ1689" i="1"/>
  <c r="BB1689" i="1"/>
  <c r="BA1689" i="1" s="1"/>
  <c r="BD1689" i="1"/>
  <c r="AY1689" i="1"/>
  <c r="BC1689" i="1" s="1"/>
  <c r="AK1844" i="1"/>
  <c r="AE1844" i="1"/>
  <c r="AF1844" i="1"/>
  <c r="AG1844" i="1"/>
  <c r="AZ1869" i="1"/>
  <c r="BB1869" i="1"/>
  <c r="BA1869" i="1" s="1"/>
  <c r="BD1869" i="1"/>
  <c r="AY1869" i="1"/>
  <c r="BC1869" i="1" s="1"/>
  <c r="P1803" i="1"/>
  <c r="R1803" i="1" s="1"/>
  <c r="AI1978" i="1"/>
  <c r="AJ1978" i="1" s="1"/>
  <c r="AM1978" i="1"/>
  <c r="AJ2018" i="1"/>
  <c r="P1822" i="1"/>
  <c r="R1822" i="1" s="1"/>
  <c r="BC1877" i="1"/>
  <c r="S1796" i="1"/>
  <c r="BC1860" i="1"/>
  <c r="BC1912" i="1"/>
  <c r="AL1770" i="1"/>
  <c r="AH1770" i="1"/>
  <c r="AE1783" i="1"/>
  <c r="AF1783" i="1"/>
  <c r="AG1783" i="1"/>
  <c r="AK1783" i="1"/>
  <c r="S1802" i="1"/>
  <c r="P1727" i="1"/>
  <c r="R1727" i="1" s="1"/>
  <c r="S1727" i="1" s="1"/>
  <c r="AI1898" i="1"/>
  <c r="AJ1898" i="1" s="1"/>
  <c r="AM1898" i="1"/>
  <c r="AN1898" i="1" s="1"/>
  <c r="AJ1974" i="1"/>
  <c r="AM1977" i="1"/>
  <c r="AI1977" i="1"/>
  <c r="AN1855" i="1"/>
  <c r="AI2051" i="1"/>
  <c r="AM2051" i="1"/>
  <c r="AI2091" i="1"/>
  <c r="AM2091" i="1"/>
  <c r="BD2130" i="1"/>
  <c r="AY2130" i="1"/>
  <c r="AZ2130" i="1"/>
  <c r="BC2130" i="1"/>
  <c r="BB2130" i="1"/>
  <c r="BA2130" i="1" s="1"/>
  <c r="S2264" i="1"/>
  <c r="AM1870" i="1"/>
  <c r="AI1870" i="1"/>
  <c r="AL1929" i="1"/>
  <c r="AH1929" i="1"/>
  <c r="AM1980" i="1"/>
  <c r="AI1980" i="1"/>
  <c r="AH2006" i="1"/>
  <c r="AJ2006" i="1" s="1"/>
  <c r="AL2006" i="1"/>
  <c r="AN2006" i="1" s="1"/>
  <c r="BC2017" i="1"/>
  <c r="AM2096" i="1"/>
  <c r="AI2096" i="1"/>
  <c r="P2230" i="1"/>
  <c r="R2230" i="1" s="1"/>
  <c r="S2230" i="1" s="1"/>
  <c r="AM2025" i="1"/>
  <c r="AI2025" i="1"/>
  <c r="AD2258" i="1"/>
  <c r="AW2258" i="1"/>
  <c r="AX2258" i="1" s="1"/>
  <c r="N2258" i="1"/>
  <c r="P2258" i="1" s="1"/>
  <c r="R2258" i="1" s="1"/>
  <c r="O2258" i="1"/>
  <c r="Q2258" i="1"/>
  <c r="BC2247" i="1"/>
  <c r="AH1990" i="1"/>
  <c r="AL1990" i="1"/>
  <c r="AN1990" i="1" s="1"/>
  <c r="AJ2287" i="1"/>
  <c r="AK2291" i="1"/>
  <c r="AE2291" i="1"/>
  <c r="AF2291" i="1"/>
  <c r="AG2291" i="1"/>
  <c r="AM2327" i="1"/>
  <c r="AI2327" i="1"/>
  <c r="AM2475" i="1"/>
  <c r="AN2475" i="1" s="1"/>
  <c r="AI2475" i="1"/>
  <c r="AY2176" i="1"/>
  <c r="BC2176" i="1" s="1"/>
  <c r="AZ2176" i="1"/>
  <c r="BB2176" i="1"/>
  <c r="BA2176" i="1" s="1"/>
  <c r="BD2176" i="1"/>
  <c r="AH2124" i="1"/>
  <c r="AL2124" i="1"/>
  <c r="AI2290" i="1"/>
  <c r="AM2290" i="1"/>
  <c r="AK2251" i="1"/>
  <c r="AE2251" i="1"/>
  <c r="AF2251" i="1"/>
  <c r="AG2251" i="1"/>
  <c r="BC2306" i="1"/>
  <c r="AI2340" i="1"/>
  <c r="AM2340" i="1"/>
  <c r="AL2432" i="1"/>
  <c r="AN2432" i="1" s="1"/>
  <c r="AH2432" i="1"/>
  <c r="BC2173" i="1"/>
  <c r="AH2453" i="1"/>
  <c r="AJ2453" i="1" s="1"/>
  <c r="AL2453" i="1"/>
  <c r="AH2192" i="1"/>
  <c r="AL2192" i="1"/>
  <c r="AW2213" i="1"/>
  <c r="AX2213" i="1" s="1"/>
  <c r="N2213" i="1"/>
  <c r="O2213" i="1"/>
  <c r="Q2213" i="1"/>
  <c r="AD2213" i="1"/>
  <c r="AN2412" i="1"/>
  <c r="AH2313" i="1"/>
  <c r="AL2313" i="1"/>
  <c r="BC2461" i="1"/>
  <c r="AL2472" i="1"/>
  <c r="AN2472" i="1" s="1"/>
  <c r="AH2472" i="1"/>
  <c r="AJ2409" i="1"/>
  <c r="AN2433" i="1"/>
  <c r="AH2806" i="1"/>
  <c r="AL2806" i="1"/>
  <c r="AM2828" i="1"/>
  <c r="AI2828" i="1"/>
  <c r="AM2760" i="1"/>
  <c r="AI2760" i="1"/>
  <c r="BC2816" i="1"/>
  <c r="AF2609" i="1"/>
  <c r="AG2609" i="1"/>
  <c r="AK2609" i="1"/>
  <c r="AE2609" i="1"/>
  <c r="BC2654" i="1"/>
  <c r="AM2668" i="1"/>
  <c r="AI2668" i="1"/>
  <c r="AN2677" i="1"/>
  <c r="AL2725" i="1"/>
  <c r="AH2725" i="1"/>
  <c r="S2605" i="1"/>
  <c r="S2999" i="1"/>
  <c r="AI2707" i="1"/>
  <c r="AM2707" i="1"/>
  <c r="AE2930" i="1"/>
  <c r="AF2930" i="1"/>
  <c r="AG2930" i="1"/>
  <c r="AK2930" i="1"/>
  <c r="AM3053" i="1"/>
  <c r="AI3053" i="1"/>
  <c r="AH2711" i="1"/>
  <c r="AL2711" i="1"/>
  <c r="BC2970" i="1"/>
  <c r="BC3901" i="1"/>
  <c r="BD3901" i="1"/>
  <c r="AY3901" i="1"/>
  <c r="AZ3901" i="1"/>
  <c r="BB3901" i="1"/>
  <c r="BA3901" i="1" s="1"/>
  <c r="BB3924" i="1"/>
  <c r="BA3924" i="1" s="1"/>
  <c r="BD3924" i="1"/>
  <c r="AZ3924" i="1"/>
  <c r="AY3924" i="1"/>
  <c r="BC3924" i="1" s="1"/>
  <c r="AH1383" i="1"/>
  <c r="AJ1383" i="1" s="1"/>
  <c r="AL1383" i="1"/>
  <c r="O1178" i="1"/>
  <c r="Q1178" i="1"/>
  <c r="AD1178" i="1"/>
  <c r="N1178" i="1"/>
  <c r="AW1178" i="1"/>
  <c r="AX1178" i="1" s="1"/>
  <c r="AI1378" i="1"/>
  <c r="AM1378" i="1"/>
  <c r="AE1361" i="1"/>
  <c r="AF1361" i="1"/>
  <c r="AG1361" i="1"/>
  <c r="AK1361" i="1"/>
  <c r="AK1454" i="1"/>
  <c r="AE1454" i="1"/>
  <c r="AG1454" i="1"/>
  <c r="AF1454" i="1"/>
  <c r="AE1544" i="1"/>
  <c r="AF1544" i="1"/>
  <c r="AG1544" i="1"/>
  <c r="AK1544" i="1"/>
  <c r="AL1557" i="1"/>
  <c r="AN1557" i="1" s="1"/>
  <c r="AH1557" i="1"/>
  <c r="AJ1557" i="1" s="1"/>
  <c r="AK1670" i="1"/>
  <c r="AE1670" i="1"/>
  <c r="AF1670" i="1"/>
  <c r="AG1670" i="1"/>
  <c r="BC1668" i="1"/>
  <c r="AZ1457" i="1"/>
  <c r="BC1457" i="1" s="1"/>
  <c r="BB1457" i="1"/>
  <c r="BA1457" i="1" s="1"/>
  <c r="BD1457" i="1"/>
  <c r="AY1457" i="1"/>
  <c r="S1630" i="1"/>
  <c r="AM1709" i="1"/>
  <c r="AI1709" i="1"/>
  <c r="AM1719" i="1"/>
  <c r="AN1719" i="1" s="1"/>
  <c r="AI1719" i="1"/>
  <c r="P1722" i="1"/>
  <c r="R1722" i="1" s="1"/>
  <c r="AM1924" i="1"/>
  <c r="AN1924" i="1" s="1"/>
  <c r="AI1924" i="1"/>
  <c r="AI1900" i="1"/>
  <c r="AM1900" i="1"/>
  <c r="S1827" i="1"/>
  <c r="AH2147" i="1"/>
  <c r="AL2147" i="1"/>
  <c r="AI2182" i="1"/>
  <c r="AM2182" i="1"/>
  <c r="AK2280" i="1"/>
  <c r="AE2280" i="1"/>
  <c r="AF2280" i="1"/>
  <c r="AG2280" i="1"/>
  <c r="AY2167" i="1"/>
  <c r="BC2167" i="1" s="1"/>
  <c r="AZ2167" i="1"/>
  <c r="BB2167" i="1"/>
  <c r="BA2167" i="1" s="1"/>
  <c r="BD2167" i="1"/>
  <c r="BB2221" i="1"/>
  <c r="BA2221" i="1" s="1"/>
  <c r="BD2221" i="1"/>
  <c r="AY2221" i="1"/>
  <c r="BC2221" i="1" s="1"/>
  <c r="AZ2221" i="1"/>
  <c r="AY2192" i="1"/>
  <c r="BC2192" i="1" s="1"/>
  <c r="AZ2192" i="1"/>
  <c r="BB2192" i="1"/>
  <c r="BA2192" i="1" s="1"/>
  <c r="BD2192" i="1"/>
  <c r="AI2316" i="1"/>
  <c r="AM2316" i="1"/>
  <c r="AM2076" i="1"/>
  <c r="AI2076" i="1"/>
  <c r="AH2196" i="1"/>
  <c r="AL2196" i="1"/>
  <c r="AK2189" i="1"/>
  <c r="AE2189" i="1"/>
  <c r="AF2189" i="1"/>
  <c r="AG2189" i="1"/>
  <c r="AH2358" i="1"/>
  <c r="AJ2358" i="1" s="1"/>
  <c r="AL2358" i="1"/>
  <c r="AN2358" i="1" s="1"/>
  <c r="AM2452" i="1"/>
  <c r="AI2452" i="1"/>
  <c r="AK2512" i="1"/>
  <c r="AE2512" i="1"/>
  <c r="AF2512" i="1"/>
  <c r="AG2512" i="1"/>
  <c r="AM2651" i="1"/>
  <c r="AN2651" i="1" s="1"/>
  <c r="AI2651" i="1"/>
  <c r="AI2416" i="1"/>
  <c r="AM2416" i="1"/>
  <c r="AN2416" i="1" s="1"/>
  <c r="AY2508" i="1"/>
  <c r="BC2508" i="1" s="1"/>
  <c r="AZ2508" i="1"/>
  <c r="BB2508" i="1"/>
  <c r="BA2508" i="1" s="1"/>
  <c r="BD2508" i="1"/>
  <c r="AI2426" i="1"/>
  <c r="AM2426" i="1"/>
  <c r="AY2488" i="1"/>
  <c r="AZ2488" i="1"/>
  <c r="BB2488" i="1"/>
  <c r="BA2488" i="1" s="1"/>
  <c r="BC2488" i="1" s="1"/>
  <c r="BD2488" i="1"/>
  <c r="AI2817" i="1"/>
  <c r="AM2817" i="1"/>
  <c r="AH2939" i="1"/>
  <c r="AL2939" i="1"/>
  <c r="AN38" i="1"/>
  <c r="AJ21" i="1"/>
  <c r="AY49" i="1"/>
  <c r="BC49" i="1" s="1"/>
  <c r="AZ49" i="1"/>
  <c r="BB49" i="1"/>
  <c r="BA49" i="1" s="1"/>
  <c r="BD49" i="1"/>
  <c r="S49" i="1"/>
  <c r="AI57" i="1"/>
  <c r="AJ57" i="1" s="1"/>
  <c r="AM57" i="1"/>
  <c r="AN57" i="1" s="1"/>
  <c r="N58" i="1"/>
  <c r="P58" i="1" s="1"/>
  <c r="R58" i="1" s="1"/>
  <c r="O58" i="1"/>
  <c r="Q58" i="1"/>
  <c r="AD58" i="1"/>
  <c r="AY25" i="1"/>
  <c r="AZ25" i="1"/>
  <c r="BB25" i="1"/>
  <c r="BA25" i="1" s="1"/>
  <c r="BC25" i="1"/>
  <c r="BD25" i="1"/>
  <c r="S61" i="1"/>
  <c r="S82" i="1"/>
  <c r="AH71" i="1"/>
  <c r="AJ71" i="1" s="1"/>
  <c r="AL71" i="1"/>
  <c r="AN71" i="1" s="1"/>
  <c r="AE124" i="1"/>
  <c r="AF124" i="1"/>
  <c r="AG124" i="1"/>
  <c r="AK124" i="1"/>
  <c r="AY121" i="1"/>
  <c r="AZ121" i="1"/>
  <c r="BB121" i="1"/>
  <c r="BA121" i="1" s="1"/>
  <c r="BC121" i="1" s="1"/>
  <c r="BD121" i="1"/>
  <c r="P97" i="1"/>
  <c r="R97" i="1" s="1"/>
  <c r="AI127" i="1"/>
  <c r="AM127" i="1"/>
  <c r="AE126" i="1"/>
  <c r="AF126" i="1"/>
  <c r="AG126" i="1"/>
  <c r="AK126" i="1"/>
  <c r="AM136" i="1"/>
  <c r="AI136" i="1"/>
  <c r="AH179" i="1"/>
  <c r="AL179" i="1"/>
  <c r="AN179" i="1" s="1"/>
  <c r="P148" i="1"/>
  <c r="R148" i="1" s="1"/>
  <c r="P147" i="1"/>
  <c r="R147" i="1" s="1"/>
  <c r="S147" i="1" s="1"/>
  <c r="S177" i="1"/>
  <c r="BD143" i="1"/>
  <c r="AZ143" i="1"/>
  <c r="AY143" i="1"/>
  <c r="BC143" i="1" s="1"/>
  <c r="BB143" i="1"/>
  <c r="BA143" i="1" s="1"/>
  <c r="P189" i="1"/>
  <c r="R189" i="1" s="1"/>
  <c r="S189" i="1" s="1"/>
  <c r="AJ160" i="1"/>
  <c r="BB154" i="1"/>
  <c r="BA154" i="1" s="1"/>
  <c r="BD154" i="1"/>
  <c r="AZ154" i="1"/>
  <c r="BC154" i="1" s="1"/>
  <c r="AY154" i="1"/>
  <c r="AH177" i="1"/>
  <c r="AJ177" i="1" s="1"/>
  <c r="AL177" i="1"/>
  <c r="AN177" i="1" s="1"/>
  <c r="AM138" i="1"/>
  <c r="AI138" i="1"/>
  <c r="BB212" i="1"/>
  <c r="BA212" i="1" s="1"/>
  <c r="BD212" i="1"/>
  <c r="AY212" i="1"/>
  <c r="BC212" i="1" s="1"/>
  <c r="AZ212" i="1"/>
  <c r="AE225" i="1"/>
  <c r="AF225" i="1"/>
  <c r="AG225" i="1"/>
  <c r="AK225" i="1"/>
  <c r="AE170" i="1"/>
  <c r="AF170" i="1"/>
  <c r="AG170" i="1"/>
  <c r="AK170" i="1"/>
  <c r="AI220" i="1"/>
  <c r="AJ220" i="1" s="1"/>
  <c r="AM220" i="1"/>
  <c r="AN220" i="1" s="1"/>
  <c r="AM174" i="1"/>
  <c r="AN174" i="1" s="1"/>
  <c r="AI174" i="1"/>
  <c r="AJ174" i="1" s="1"/>
  <c r="AK206" i="1"/>
  <c r="AE206" i="1"/>
  <c r="AF206" i="1"/>
  <c r="AG206" i="1"/>
  <c r="AM233" i="1"/>
  <c r="AN233" i="1" s="1"/>
  <c r="AI233" i="1"/>
  <c r="AJ233" i="1" s="1"/>
  <c r="P196" i="1"/>
  <c r="R196" i="1" s="1"/>
  <c r="S196" i="1" s="1"/>
  <c r="AL219" i="1"/>
  <c r="AH219" i="1"/>
  <c r="AJ219" i="1" s="1"/>
  <c r="AJ186" i="1"/>
  <c r="AJ237" i="1"/>
  <c r="AK255" i="1"/>
  <c r="AE255" i="1"/>
  <c r="AF255" i="1"/>
  <c r="AG255" i="1"/>
  <c r="AK201" i="1"/>
  <c r="AF201" i="1"/>
  <c r="AE201" i="1"/>
  <c r="AG201" i="1"/>
  <c r="AE268" i="1"/>
  <c r="AF268" i="1"/>
  <c r="AG268" i="1"/>
  <c r="AK268" i="1"/>
  <c r="AZ226" i="1"/>
  <c r="AY226" i="1"/>
  <c r="BC226" i="1" s="1"/>
  <c r="BB226" i="1"/>
  <c r="BA226" i="1" s="1"/>
  <c r="BD226" i="1"/>
  <c r="S249" i="1"/>
  <c r="BB268" i="1"/>
  <c r="BA268" i="1" s="1"/>
  <c r="BD268" i="1"/>
  <c r="AZ268" i="1"/>
  <c r="BC268" i="1" s="1"/>
  <c r="AY268" i="1"/>
  <c r="AK242" i="1"/>
  <c r="AE242" i="1"/>
  <c r="AF242" i="1"/>
  <c r="AG242" i="1"/>
  <c r="S293" i="1"/>
  <c r="BC270" i="1"/>
  <c r="AI249" i="1"/>
  <c r="AM249" i="1"/>
  <c r="AN249" i="1" s="1"/>
  <c r="AI283" i="1"/>
  <c r="AM283" i="1"/>
  <c r="AN257" i="1"/>
  <c r="AJ276" i="1"/>
  <c r="AI289" i="1"/>
  <c r="AM289" i="1"/>
  <c r="AH299" i="1"/>
  <c r="AL299" i="1"/>
  <c r="AN299" i="1" s="1"/>
  <c r="AN348" i="1"/>
  <c r="S285" i="1"/>
  <c r="AI307" i="1"/>
  <c r="AM307" i="1"/>
  <c r="AM330" i="1"/>
  <c r="AI330" i="1"/>
  <c r="AI343" i="1"/>
  <c r="AM343" i="1"/>
  <c r="AF245" i="1"/>
  <c r="AG245" i="1"/>
  <c r="AK245" i="1"/>
  <c r="AE245" i="1"/>
  <c r="AI354" i="1"/>
  <c r="AM354" i="1"/>
  <c r="AM259" i="1"/>
  <c r="AI259" i="1"/>
  <c r="AH323" i="1"/>
  <c r="AJ323" i="1" s="1"/>
  <c r="AL323" i="1"/>
  <c r="AN323" i="1" s="1"/>
  <c r="AN334" i="1"/>
  <c r="AL378" i="1"/>
  <c r="AN378" i="1" s="1"/>
  <c r="AH378" i="1"/>
  <c r="AJ378" i="1" s="1"/>
  <c r="AI391" i="1"/>
  <c r="AJ391" i="1" s="1"/>
  <c r="AM391" i="1"/>
  <c r="AI384" i="1"/>
  <c r="AM384" i="1"/>
  <c r="AN432" i="1"/>
  <c r="AI479" i="1"/>
  <c r="AJ479" i="1" s="1"/>
  <c r="AM479" i="1"/>
  <c r="AN479" i="1" s="1"/>
  <c r="AM395" i="1"/>
  <c r="AN395" i="1" s="1"/>
  <c r="AI395" i="1"/>
  <c r="AJ395" i="1" s="1"/>
  <c r="AJ411" i="1"/>
  <c r="AN431" i="1"/>
  <c r="AH371" i="1"/>
  <c r="AL371" i="1"/>
  <c r="AN371" i="1" s="1"/>
  <c r="AI386" i="1"/>
  <c r="AM386" i="1"/>
  <c r="AN386" i="1" s="1"/>
  <c r="AI302" i="1"/>
  <c r="AM302" i="1"/>
  <c r="AH361" i="1"/>
  <c r="AL361" i="1"/>
  <c r="AN361" i="1" s="1"/>
  <c r="AL372" i="1"/>
  <c r="AH372" i="1"/>
  <c r="AJ372" i="1" s="1"/>
  <c r="AJ389" i="1"/>
  <c r="AH428" i="1"/>
  <c r="AL428" i="1"/>
  <c r="AN428" i="1" s="1"/>
  <c r="AL441" i="1"/>
  <c r="AN441" i="1" s="1"/>
  <c r="AH441" i="1"/>
  <c r="AJ441" i="1" s="1"/>
  <c r="AN466" i="1"/>
  <c r="AI455" i="1"/>
  <c r="AJ455" i="1" s="1"/>
  <c r="AM455" i="1"/>
  <c r="AN455" i="1" s="1"/>
  <c r="AH396" i="1"/>
  <c r="AL396" i="1"/>
  <c r="AH546" i="1"/>
  <c r="AJ546" i="1" s="1"/>
  <c r="AL546" i="1"/>
  <c r="AH568" i="1"/>
  <c r="AJ568" i="1" s="1"/>
  <c r="AL568" i="1"/>
  <c r="AN568" i="1" s="1"/>
  <c r="AN545" i="1"/>
  <c r="AN570" i="1"/>
  <c r="AJ512" i="1"/>
  <c r="AH531" i="1"/>
  <c r="AJ531" i="1" s="1"/>
  <c r="AL531" i="1"/>
  <c r="AN531" i="1" s="1"/>
  <c r="AH538" i="1"/>
  <c r="AJ538" i="1" s="1"/>
  <c r="AL538" i="1"/>
  <c r="AN538" i="1" s="1"/>
  <c r="AM553" i="1"/>
  <c r="AI553" i="1"/>
  <c r="AM476" i="1"/>
  <c r="AI476" i="1"/>
  <c r="AJ476" i="1" s="1"/>
  <c r="AI526" i="1"/>
  <c r="AM526" i="1"/>
  <c r="AH566" i="1"/>
  <c r="AJ566" i="1" s="1"/>
  <c r="AL566" i="1"/>
  <c r="AJ631" i="1"/>
  <c r="P603" i="1"/>
  <c r="R603" i="1" s="1"/>
  <c r="AI619" i="1"/>
  <c r="AM619" i="1"/>
  <c r="AH639" i="1"/>
  <c r="AL639" i="1"/>
  <c r="AN639" i="1" s="1"/>
  <c r="AN652" i="1"/>
  <c r="AJ617" i="1"/>
  <c r="AH583" i="1"/>
  <c r="AJ583" i="1" s="1"/>
  <c r="AL583" i="1"/>
  <c r="AN583" i="1" s="1"/>
  <c r="AJ594" i="1"/>
  <c r="AI634" i="1"/>
  <c r="AM634" i="1"/>
  <c r="AL552" i="1"/>
  <c r="AH552" i="1"/>
  <c r="AH579" i="1"/>
  <c r="AJ579" i="1" s="1"/>
  <c r="AL579" i="1"/>
  <c r="AN579" i="1" s="1"/>
  <c r="AH624" i="1"/>
  <c r="AJ624" i="1" s="1"/>
  <c r="AL624" i="1"/>
  <c r="AN624" i="1" s="1"/>
  <c r="AI673" i="1"/>
  <c r="AM673" i="1"/>
  <c r="AN673" i="1" s="1"/>
  <c r="AH523" i="1"/>
  <c r="AJ523" i="1" s="1"/>
  <c r="AL523" i="1"/>
  <c r="AN523" i="1" s="1"/>
  <c r="AM661" i="1"/>
  <c r="AI661" i="1"/>
  <c r="AH596" i="1"/>
  <c r="AJ596" i="1" s="1"/>
  <c r="AL596" i="1"/>
  <c r="AN596" i="1" s="1"/>
  <c r="AN665" i="1"/>
  <c r="AH685" i="1"/>
  <c r="AJ685" i="1" s="1"/>
  <c r="AL685" i="1"/>
  <c r="AN685" i="1" s="1"/>
  <c r="AI663" i="1"/>
  <c r="AJ663" i="1" s="1"/>
  <c r="AM663" i="1"/>
  <c r="AM672" i="1"/>
  <c r="AI672" i="1"/>
  <c r="AI717" i="1"/>
  <c r="AM717" i="1"/>
  <c r="AN717" i="1" s="1"/>
  <c r="AM687" i="1"/>
  <c r="AI687" i="1"/>
  <c r="AH690" i="1"/>
  <c r="AJ690" i="1" s="1"/>
  <c r="AL690" i="1"/>
  <c r="AN690" i="1" s="1"/>
  <c r="AN755" i="1"/>
  <c r="S802" i="1"/>
  <c r="AY824" i="1"/>
  <c r="BC824" i="1" s="1"/>
  <c r="AZ824" i="1"/>
  <c r="BB824" i="1"/>
  <c r="BA824" i="1" s="1"/>
  <c r="BD824" i="1"/>
  <c r="S731" i="1"/>
  <c r="AK811" i="1"/>
  <c r="AE811" i="1"/>
  <c r="AF811" i="1"/>
  <c r="AG811" i="1"/>
  <c r="AI832" i="1"/>
  <c r="AM832" i="1"/>
  <c r="AN832" i="1" s="1"/>
  <c r="BC779" i="1"/>
  <c r="AJ824" i="1"/>
  <c r="BD781" i="1"/>
  <c r="AY781" i="1"/>
  <c r="BC781" i="1" s="1"/>
  <c r="AZ781" i="1"/>
  <c r="BB781" i="1"/>
  <c r="BA781" i="1" s="1"/>
  <c r="AE718" i="1"/>
  <c r="AF718" i="1"/>
  <c r="AG718" i="1"/>
  <c r="AK718" i="1"/>
  <c r="P737" i="1"/>
  <c r="R737" i="1" s="1"/>
  <c r="AL755" i="1"/>
  <c r="AH755" i="1"/>
  <c r="S810" i="1"/>
  <c r="AY761" i="1"/>
  <c r="BC761" i="1" s="1"/>
  <c r="AZ761" i="1"/>
  <c r="BB761" i="1"/>
  <c r="BA761" i="1" s="1"/>
  <c r="BD761" i="1"/>
  <c r="AL733" i="1"/>
  <c r="AH733" i="1"/>
  <c r="AH780" i="1"/>
  <c r="AJ780" i="1" s="1"/>
  <c r="AL780" i="1"/>
  <c r="AH819" i="1"/>
  <c r="AL819" i="1"/>
  <c r="AN819" i="1" s="1"/>
  <c r="AH675" i="1"/>
  <c r="AJ675" i="1" s="1"/>
  <c r="AL675" i="1"/>
  <c r="P735" i="1"/>
  <c r="R735" i="1" s="1"/>
  <c r="AH749" i="1"/>
  <c r="AL749" i="1"/>
  <c r="AM790" i="1"/>
  <c r="AI790" i="1"/>
  <c r="AH853" i="1"/>
  <c r="AL853" i="1"/>
  <c r="AN853" i="1" s="1"/>
  <c r="AK875" i="1"/>
  <c r="AE875" i="1"/>
  <c r="AF875" i="1"/>
  <c r="AG875" i="1"/>
  <c r="AE835" i="1"/>
  <c r="AF835" i="1"/>
  <c r="AG835" i="1"/>
  <c r="AK835" i="1"/>
  <c r="AK789" i="1"/>
  <c r="AE789" i="1"/>
  <c r="AF789" i="1"/>
  <c r="AG789" i="1"/>
  <c r="S826" i="1"/>
  <c r="AL837" i="1"/>
  <c r="AN837" i="1" s="1"/>
  <c r="AH837" i="1"/>
  <c r="AJ837" i="1" s="1"/>
  <c r="P768" i="1"/>
  <c r="R768" i="1" s="1"/>
  <c r="BC868" i="1"/>
  <c r="AL921" i="1"/>
  <c r="AN921" i="1" s="1"/>
  <c r="AH921" i="1"/>
  <c r="AJ921" i="1" s="1"/>
  <c r="AL971" i="1"/>
  <c r="AN971" i="1" s="1"/>
  <c r="AH971" i="1"/>
  <c r="AL863" i="1"/>
  <c r="AN863" i="1" s="1"/>
  <c r="AH863" i="1"/>
  <c r="BB884" i="1"/>
  <c r="BA884" i="1" s="1"/>
  <c r="BD884" i="1"/>
  <c r="AY884" i="1"/>
  <c r="BC884" i="1" s="1"/>
  <c r="AZ884" i="1"/>
  <c r="AJ936" i="1"/>
  <c r="AK791" i="1"/>
  <c r="AE791" i="1"/>
  <c r="AF791" i="1"/>
  <c r="AG791" i="1"/>
  <c r="AK809" i="1"/>
  <c r="AE809" i="1"/>
  <c r="AF809" i="1"/>
  <c r="AG809" i="1"/>
  <c r="AY829" i="1"/>
  <c r="BC829" i="1" s="1"/>
  <c r="AZ829" i="1"/>
  <c r="BB829" i="1"/>
  <c r="BA829" i="1" s="1"/>
  <c r="BD829" i="1"/>
  <c r="AH854" i="1"/>
  <c r="AL854" i="1"/>
  <c r="AN854" i="1" s="1"/>
  <c r="AH834" i="1"/>
  <c r="AJ834" i="1" s="1"/>
  <c r="AL834" i="1"/>
  <c r="AN834" i="1" s="1"/>
  <c r="AI846" i="1"/>
  <c r="AM846" i="1"/>
  <c r="AY831" i="1"/>
  <c r="BC831" i="1" s="1"/>
  <c r="AZ831" i="1"/>
  <c r="BB831" i="1"/>
  <c r="BA831" i="1" s="1"/>
  <c r="BD831" i="1"/>
  <c r="AJ950" i="1"/>
  <c r="AI998" i="1"/>
  <c r="AM998" i="1"/>
  <c r="AI945" i="1"/>
  <c r="AJ945" i="1" s="1"/>
  <c r="AM945" i="1"/>
  <c r="AN945" i="1" s="1"/>
  <c r="AJ1011" i="1"/>
  <c r="AI915" i="1"/>
  <c r="AM915" i="1"/>
  <c r="AN923" i="1"/>
  <c r="AI1032" i="1"/>
  <c r="AJ1032" i="1" s="1"/>
  <c r="AM1032" i="1"/>
  <c r="AN1032" i="1" s="1"/>
  <c r="AN904" i="1"/>
  <c r="AM924" i="1"/>
  <c r="AI924" i="1"/>
  <c r="AH990" i="1"/>
  <c r="AJ990" i="1" s="1"/>
  <c r="AL990" i="1"/>
  <c r="AN980" i="1"/>
  <c r="AN918" i="1"/>
  <c r="AI957" i="1"/>
  <c r="AM957" i="1"/>
  <c r="AH912" i="1"/>
  <c r="AJ912" i="1" s="1"/>
  <c r="AL912" i="1"/>
  <c r="AH972" i="1"/>
  <c r="AJ972" i="1" s="1"/>
  <c r="AL972" i="1"/>
  <c r="AN972" i="1" s="1"/>
  <c r="AI1003" i="1"/>
  <c r="AM1003" i="1"/>
  <c r="AF899" i="1"/>
  <c r="AK899" i="1"/>
  <c r="AE899" i="1"/>
  <c r="AG899" i="1"/>
  <c r="AI960" i="1"/>
  <c r="AM960" i="1"/>
  <c r="AN960" i="1" s="1"/>
  <c r="AI895" i="1"/>
  <c r="AM895" i="1"/>
  <c r="AN1016" i="1"/>
  <c r="AH1062" i="1"/>
  <c r="AJ1062" i="1" s="1"/>
  <c r="AL1062" i="1"/>
  <c r="AN1062" i="1" s="1"/>
  <c r="P1106" i="1"/>
  <c r="R1106" i="1" s="1"/>
  <c r="S1106" i="1" s="1"/>
  <c r="AM1084" i="1"/>
  <c r="AI1084" i="1"/>
  <c r="AM1103" i="1"/>
  <c r="AI1103" i="1"/>
  <c r="AH1052" i="1"/>
  <c r="AL1052" i="1"/>
  <c r="AN1052" i="1" s="1"/>
  <c r="AH1129" i="1"/>
  <c r="AL1129" i="1"/>
  <c r="AN1129" i="1" s="1"/>
  <c r="AL1089" i="1"/>
  <c r="AN1089" i="1" s="1"/>
  <c r="AH1089" i="1"/>
  <c r="AJ1089" i="1" s="1"/>
  <c r="AY1112" i="1"/>
  <c r="BC1112" i="1" s="1"/>
  <c r="AZ1112" i="1"/>
  <c r="BB1112" i="1"/>
  <c r="BA1112" i="1" s="1"/>
  <c r="BD1112" i="1"/>
  <c r="BI1112" i="1"/>
  <c r="AH1013" i="1"/>
  <c r="AJ1013" i="1" s="1"/>
  <c r="AL1013" i="1"/>
  <c r="AN1013" i="1" s="1"/>
  <c r="AM1033" i="1"/>
  <c r="AI1033" i="1"/>
  <c r="AL1094" i="1"/>
  <c r="AH1094" i="1"/>
  <c r="AJ1094" i="1" s="1"/>
  <c r="S1107" i="1"/>
  <c r="S1144" i="1"/>
  <c r="AL898" i="1"/>
  <c r="AN898" i="1" s="1"/>
  <c r="AH898" i="1"/>
  <c r="AJ898" i="1" s="1"/>
  <c r="AH1039" i="1"/>
  <c r="AJ1039" i="1" s="1"/>
  <c r="AL1039" i="1"/>
  <c r="AN1039" i="1" s="1"/>
  <c r="AH1067" i="1"/>
  <c r="AJ1067" i="1" s="1"/>
  <c r="AL1067" i="1"/>
  <c r="AN1067" i="1" s="1"/>
  <c r="AJ1028" i="1"/>
  <c r="S1115" i="1"/>
  <c r="AH1144" i="1"/>
  <c r="AL1144" i="1"/>
  <c r="S1167" i="1"/>
  <c r="AH1114" i="1"/>
  <c r="AL1114" i="1"/>
  <c r="S1195" i="1"/>
  <c r="AH1107" i="1"/>
  <c r="AL1107" i="1"/>
  <c r="AN1107" i="1" s="1"/>
  <c r="AJ1180" i="1"/>
  <c r="AE1207" i="1"/>
  <c r="AF1207" i="1"/>
  <c r="AG1207" i="1"/>
  <c r="AK1207" i="1"/>
  <c r="AI1200" i="1"/>
  <c r="AM1200" i="1"/>
  <c r="AN1200" i="1" s="1"/>
  <c r="AN1219" i="1"/>
  <c r="AL1054" i="1"/>
  <c r="AH1054" i="1"/>
  <c r="AJ1054" i="1" s="1"/>
  <c r="S1125" i="1"/>
  <c r="AE1188" i="1"/>
  <c r="AF1188" i="1"/>
  <c r="AG1188" i="1"/>
  <c r="AK1188" i="1"/>
  <c r="AH1135" i="1"/>
  <c r="AJ1135" i="1" s="1"/>
  <c r="AL1135" i="1"/>
  <c r="AN1135" i="1" s="1"/>
  <c r="AI1174" i="1"/>
  <c r="AJ1174" i="1" s="1"/>
  <c r="AM1174" i="1"/>
  <c r="AH1273" i="1"/>
  <c r="AJ1273" i="1" s="1"/>
  <c r="AL1273" i="1"/>
  <c r="AN1273" i="1" s="1"/>
  <c r="BC1251" i="1"/>
  <c r="BC1261" i="1"/>
  <c r="AL1274" i="1"/>
  <c r="AH1274" i="1"/>
  <c r="AN1069" i="1"/>
  <c r="AE1199" i="1"/>
  <c r="AF1199" i="1"/>
  <c r="AG1199" i="1"/>
  <c r="AK1199" i="1"/>
  <c r="AK1160" i="1"/>
  <c r="AE1160" i="1"/>
  <c r="AG1160" i="1"/>
  <c r="AF1160" i="1"/>
  <c r="AJ1234" i="1"/>
  <c r="AH1285" i="1"/>
  <c r="AJ1285" i="1" s="1"/>
  <c r="AL1285" i="1"/>
  <c r="AN1285" i="1" s="1"/>
  <c r="AN1303" i="1"/>
  <c r="O1154" i="1"/>
  <c r="Q1154" i="1"/>
  <c r="AD1154" i="1"/>
  <c r="N1154" i="1"/>
  <c r="P1154" i="1" s="1"/>
  <c r="R1154" i="1" s="1"/>
  <c r="AW1154" i="1"/>
  <c r="AX1154" i="1" s="1"/>
  <c r="S1204" i="1"/>
  <c r="AI1265" i="1"/>
  <c r="AM1265" i="1"/>
  <c r="AJ1293" i="1"/>
  <c r="AG1323" i="1"/>
  <c r="AE1323" i="1"/>
  <c r="AF1323" i="1"/>
  <c r="AK1323" i="1"/>
  <c r="AM1364" i="1"/>
  <c r="AN1364" i="1" s="1"/>
  <c r="AI1364" i="1"/>
  <c r="AJ1099" i="1"/>
  <c r="AN1232" i="1"/>
  <c r="AI1249" i="1"/>
  <c r="AM1249" i="1"/>
  <c r="AN1249" i="1" s="1"/>
  <c r="BD1326" i="1"/>
  <c r="AY1326" i="1"/>
  <c r="AZ1326" i="1"/>
  <c r="BC1326" i="1" s="1"/>
  <c r="BB1326" i="1"/>
  <c r="BA1326" i="1" s="1"/>
  <c r="AN1304" i="1"/>
  <c r="AE1141" i="1"/>
  <c r="AF1141" i="1"/>
  <c r="AG1141" i="1"/>
  <c r="AK1141" i="1"/>
  <c r="AN1239" i="1"/>
  <c r="BC1404" i="1"/>
  <c r="AL1254" i="1"/>
  <c r="AN1254" i="1" s="1"/>
  <c r="AH1254" i="1"/>
  <c r="AJ1254" i="1" s="1"/>
  <c r="S1426" i="1"/>
  <c r="S1313" i="1"/>
  <c r="S1325" i="1"/>
  <c r="AI1404" i="1"/>
  <c r="AJ1404" i="1" s="1"/>
  <c r="AM1404" i="1"/>
  <c r="AN1404" i="1" s="1"/>
  <c r="AM1281" i="1"/>
  <c r="AI1281" i="1"/>
  <c r="AJ1281" i="1" s="1"/>
  <c r="AM1385" i="1"/>
  <c r="AI1385" i="1"/>
  <c r="S1317" i="1"/>
  <c r="BA1310" i="1"/>
  <c r="AI1358" i="1"/>
  <c r="AM1358" i="1"/>
  <c r="AN1381" i="1"/>
  <c r="AH1400" i="1"/>
  <c r="AJ1400" i="1" s="1"/>
  <c r="AL1400" i="1"/>
  <c r="AN1473" i="1"/>
  <c r="AI1235" i="1"/>
  <c r="AM1235" i="1"/>
  <c r="P1328" i="1"/>
  <c r="R1328" i="1" s="1"/>
  <c r="S1328" i="1" s="1"/>
  <c r="AH1362" i="1"/>
  <c r="AJ1362" i="1" s="1"/>
  <c r="AL1362" i="1"/>
  <c r="AN1362" i="1" s="1"/>
  <c r="P1401" i="1"/>
  <c r="R1401" i="1" s="1"/>
  <c r="S1401" i="1" s="1"/>
  <c r="AG1426" i="1"/>
  <c r="AK1426" i="1"/>
  <c r="AF1426" i="1"/>
  <c r="AE1426" i="1"/>
  <c r="AK1347" i="1"/>
  <c r="AE1347" i="1"/>
  <c r="AF1347" i="1"/>
  <c r="AG1347" i="1"/>
  <c r="AM1395" i="1"/>
  <c r="AI1395" i="1"/>
  <c r="BD1223" i="1"/>
  <c r="AZ1223" i="1"/>
  <c r="BB1223" i="1"/>
  <c r="BA1223" i="1" s="1"/>
  <c r="BC1223" i="1"/>
  <c r="BI1223" i="1"/>
  <c r="AY1223" i="1"/>
  <c r="AY1360" i="1"/>
  <c r="BC1360" i="1" s="1"/>
  <c r="AZ1360" i="1"/>
  <c r="BB1360" i="1"/>
  <c r="BA1360" i="1" s="1"/>
  <c r="BD1360" i="1"/>
  <c r="AE1363" i="1"/>
  <c r="AF1363" i="1"/>
  <c r="AG1363" i="1"/>
  <c r="AK1363" i="1"/>
  <c r="AH1475" i="1"/>
  <c r="AJ1475" i="1" s="1"/>
  <c r="AL1475" i="1"/>
  <c r="AN1475" i="1" s="1"/>
  <c r="BB1441" i="1"/>
  <c r="BA1441" i="1" s="1"/>
  <c r="BD1441" i="1"/>
  <c r="AY1441" i="1"/>
  <c r="BC1441" i="1" s="1"/>
  <c r="AZ1441" i="1"/>
  <c r="AE1508" i="1"/>
  <c r="AF1508" i="1"/>
  <c r="AG1508" i="1"/>
  <c r="AK1508" i="1"/>
  <c r="S1528" i="1"/>
  <c r="AN1397" i="1"/>
  <c r="P1449" i="1"/>
  <c r="R1449" i="1" s="1"/>
  <c r="AL1467" i="1"/>
  <c r="AN1467" i="1" s="1"/>
  <c r="AH1467" i="1"/>
  <c r="AJ1467" i="1" s="1"/>
  <c r="AH1480" i="1"/>
  <c r="AJ1480" i="1" s="1"/>
  <c r="AL1480" i="1"/>
  <c r="AN1480" i="1" s="1"/>
  <c r="AZ1524" i="1"/>
  <c r="BC1524" i="1" s="1"/>
  <c r="BB1524" i="1"/>
  <c r="BA1524" i="1" s="1"/>
  <c r="BD1524" i="1"/>
  <c r="AY1524" i="1"/>
  <c r="AI1393" i="1"/>
  <c r="AM1393" i="1"/>
  <c r="BB1413" i="1"/>
  <c r="BA1413" i="1" s="1"/>
  <c r="AY1413" i="1"/>
  <c r="BC1413" i="1" s="1"/>
  <c r="AZ1413" i="1"/>
  <c r="BD1413" i="1"/>
  <c r="AY1448" i="1"/>
  <c r="BC1448" i="1" s="1"/>
  <c r="AZ1448" i="1"/>
  <c r="BB1448" i="1"/>
  <c r="BA1448" i="1" s="1"/>
  <c r="BD1448" i="1"/>
  <c r="AJ1495" i="1"/>
  <c r="AJ1550" i="1"/>
  <c r="AM1576" i="1"/>
  <c r="AI1576" i="1"/>
  <c r="S1523" i="1"/>
  <c r="Q1411" i="1"/>
  <c r="S1411" i="1" s="1"/>
  <c r="AD1411" i="1"/>
  <c r="AW1411" i="1"/>
  <c r="AX1411" i="1" s="1"/>
  <c r="AI1512" i="1"/>
  <c r="AM1512" i="1"/>
  <c r="AN1512" i="1" s="1"/>
  <c r="AI1534" i="1"/>
  <c r="AJ1534" i="1" s="1"/>
  <c r="AM1534" i="1"/>
  <c r="AH1548" i="1"/>
  <c r="AJ1548" i="1" s="1"/>
  <c r="AL1548" i="1"/>
  <c r="P1587" i="1"/>
  <c r="R1587" i="1" s="1"/>
  <c r="AE1628" i="1"/>
  <c r="AF1628" i="1"/>
  <c r="AG1628" i="1"/>
  <c r="AK1628" i="1"/>
  <c r="P1533" i="1"/>
  <c r="R1533" i="1" s="1"/>
  <c r="P1537" i="1"/>
  <c r="R1537" i="1" s="1"/>
  <c r="AI1572" i="1"/>
  <c r="AM1572" i="1"/>
  <c r="P1645" i="1"/>
  <c r="R1645" i="1" s="1"/>
  <c r="S1645" i="1" s="1"/>
  <c r="AE1545" i="1"/>
  <c r="AF1545" i="1"/>
  <c r="AG1545" i="1"/>
  <c r="AK1545" i="1"/>
  <c r="AH1599" i="1"/>
  <c r="AJ1599" i="1" s="1"/>
  <c r="AL1599" i="1"/>
  <c r="BC1586" i="1"/>
  <c r="P1520" i="1"/>
  <c r="R1520" i="1" s="1"/>
  <c r="BD1579" i="1"/>
  <c r="AY1579" i="1"/>
  <c r="BC1579" i="1" s="1"/>
  <c r="BB1579" i="1"/>
  <c r="BA1579" i="1" s="1"/>
  <c r="AZ1579" i="1"/>
  <c r="AG1660" i="1"/>
  <c r="AK1660" i="1"/>
  <c r="AE1660" i="1"/>
  <c r="AF1660" i="1"/>
  <c r="BD1718" i="1"/>
  <c r="AY1718" i="1"/>
  <c r="BC1718" i="1" s="1"/>
  <c r="AZ1718" i="1"/>
  <c r="BB1718" i="1"/>
  <c r="BA1718" i="1" s="1"/>
  <c r="S1647" i="1"/>
  <c r="AI1713" i="1"/>
  <c r="AM1713" i="1"/>
  <c r="BB1737" i="1"/>
  <c r="BA1737" i="1" s="1"/>
  <c r="BD1737" i="1"/>
  <c r="AY1737" i="1"/>
  <c r="AZ1737" i="1"/>
  <c r="BC1737" i="1" s="1"/>
  <c r="AM1700" i="1"/>
  <c r="AI1700" i="1"/>
  <c r="AI1873" i="1"/>
  <c r="AM1873" i="1"/>
  <c r="AN1873" i="1" s="1"/>
  <c r="AH1721" i="1"/>
  <c r="AL1721" i="1"/>
  <c r="AN1721" i="1" s="1"/>
  <c r="AK1814" i="1"/>
  <c r="AE1814" i="1"/>
  <c r="AF1814" i="1"/>
  <c r="AG1814" i="1"/>
  <c r="AL1637" i="1"/>
  <c r="AN1637" i="1" s="1"/>
  <c r="AH1637" i="1"/>
  <c r="AJ1637" i="1" s="1"/>
  <c r="P1699" i="1"/>
  <c r="R1699" i="1" s="1"/>
  <c r="S1699" i="1" s="1"/>
  <c r="P1726" i="1"/>
  <c r="R1726" i="1" s="1"/>
  <c r="S1726" i="1" s="1"/>
  <c r="BD1738" i="1"/>
  <c r="AY1738" i="1"/>
  <c r="BC1738" i="1" s="1"/>
  <c r="AZ1738" i="1"/>
  <c r="BB1738" i="1"/>
  <c r="BA1738" i="1" s="1"/>
  <c r="AK1755" i="1"/>
  <c r="AE1755" i="1"/>
  <c r="AF1755" i="1"/>
  <c r="AG1755" i="1"/>
  <c r="AM1768" i="1"/>
  <c r="AN1768" i="1" s="1"/>
  <c r="AI1768" i="1"/>
  <c r="AM1813" i="1"/>
  <c r="AN1813" i="1" s="1"/>
  <c r="AI1813" i="1"/>
  <c r="AJ1813" i="1" s="1"/>
  <c r="AM1842" i="1"/>
  <c r="AN1842" i="1" s="1"/>
  <c r="AI1842" i="1"/>
  <c r="AJ1842" i="1" s="1"/>
  <c r="BC1895" i="1"/>
  <c r="S1633" i="1"/>
  <c r="AW1662" i="1"/>
  <c r="AX1662" i="1" s="1"/>
  <c r="N1662" i="1"/>
  <c r="P1662" i="1" s="1"/>
  <c r="R1662" i="1" s="1"/>
  <c r="O1662" i="1"/>
  <c r="Q1662" i="1"/>
  <c r="AD1662" i="1"/>
  <c r="AK1678" i="1"/>
  <c r="AF1678" i="1"/>
  <c r="AE1678" i="1"/>
  <c r="AG1678" i="1"/>
  <c r="S1705" i="1"/>
  <c r="AJ1838" i="1"/>
  <c r="AH1613" i="1"/>
  <c r="AJ1613" i="1" s="1"/>
  <c r="AL1613" i="1"/>
  <c r="AN1613" i="1" s="1"/>
  <c r="P1653" i="1"/>
  <c r="R1653" i="1" s="1"/>
  <c r="S1804" i="1"/>
  <c r="AI1735" i="1"/>
  <c r="AJ1735" i="1" s="1"/>
  <c r="AM1735" i="1"/>
  <c r="AN1735" i="1" s="1"/>
  <c r="AN1652" i="1"/>
  <c r="AJ1683" i="1"/>
  <c r="AH1824" i="1"/>
  <c r="AJ1824" i="1" s="1"/>
  <c r="AL1824" i="1"/>
  <c r="P1659" i="1"/>
  <c r="R1659" i="1" s="1"/>
  <c r="AY1853" i="1"/>
  <c r="AZ1853" i="1"/>
  <c r="BB1853" i="1"/>
  <c r="BA1853" i="1" s="1"/>
  <c r="BD1853" i="1"/>
  <c r="BC1853" i="1"/>
  <c r="P1859" i="1"/>
  <c r="R1859" i="1" s="1"/>
  <c r="S1859" i="1" s="1"/>
  <c r="AL1877" i="1"/>
  <c r="AH1877" i="1"/>
  <c r="AJ1877" i="1" s="1"/>
  <c r="AL1927" i="1"/>
  <c r="AH1927" i="1"/>
  <c r="AJ1927" i="1" s="1"/>
  <c r="AN1918" i="1"/>
  <c r="AK1801" i="1"/>
  <c r="AE1801" i="1"/>
  <c r="AF1801" i="1"/>
  <c r="AG1801" i="1"/>
  <c r="AH1746" i="1"/>
  <c r="AJ1746" i="1" s="1"/>
  <c r="AL1746" i="1"/>
  <c r="AK1800" i="1"/>
  <c r="AE1800" i="1"/>
  <c r="AF1800" i="1"/>
  <c r="AG1800" i="1"/>
  <c r="AW1828" i="1"/>
  <c r="AX1828" i="1" s="1"/>
  <c r="N1828" i="1"/>
  <c r="O1828" i="1"/>
  <c r="Q1828" i="1"/>
  <c r="AD1828" i="1"/>
  <c r="AJ1853" i="1"/>
  <c r="AL1787" i="1"/>
  <c r="AH1787" i="1"/>
  <c r="AJ1787" i="1" s="1"/>
  <c r="AY1803" i="1"/>
  <c r="BC1803" i="1" s="1"/>
  <c r="AZ1803" i="1"/>
  <c r="BB1803" i="1"/>
  <c r="BA1803" i="1" s="1"/>
  <c r="BD1803" i="1"/>
  <c r="P1731" i="1"/>
  <c r="R1731" i="1" s="1"/>
  <c r="S1731" i="1" s="1"/>
  <c r="BC1801" i="1"/>
  <c r="AN1891" i="1"/>
  <c r="P1775" i="1"/>
  <c r="R1775" i="1" s="1"/>
  <c r="S1775" i="1" s="1"/>
  <c r="AJ1784" i="1"/>
  <c r="AK1727" i="1"/>
  <c r="AE1727" i="1"/>
  <c r="AF1727" i="1"/>
  <c r="AG1727" i="1"/>
  <c r="AM1914" i="1"/>
  <c r="AI1914" i="1"/>
  <c r="AH1954" i="1"/>
  <c r="AJ1954" i="1" s="1"/>
  <c r="AL1954" i="1"/>
  <c r="AN1954" i="1" s="1"/>
  <c r="AH1957" i="1"/>
  <c r="AL1957" i="1"/>
  <c r="AH1977" i="1"/>
  <c r="AL1977" i="1"/>
  <c r="AN1977" i="1" s="1"/>
  <c r="AH1885" i="1"/>
  <c r="AJ1885" i="1" s="1"/>
  <c r="AL1885" i="1"/>
  <c r="AH1965" i="1"/>
  <c r="AJ1965" i="1" s="1"/>
  <c r="AL1965" i="1"/>
  <c r="AN1965" i="1" s="1"/>
  <c r="AM2068" i="1"/>
  <c r="AN2068" i="1" s="1"/>
  <c r="AI2068" i="1"/>
  <c r="AJ2131" i="1"/>
  <c r="AL1870" i="1"/>
  <c r="AH1870" i="1"/>
  <c r="BC1897" i="1"/>
  <c r="AN1929" i="1"/>
  <c r="AN2100" i="1"/>
  <c r="AL2025" i="1"/>
  <c r="AH2025" i="1"/>
  <c r="AJ2025" i="1" s="1"/>
  <c r="AH2112" i="1"/>
  <c r="AL2112" i="1"/>
  <c r="AJ2119" i="1"/>
  <c r="P2241" i="1"/>
  <c r="R2241" i="1" s="1"/>
  <c r="S2241" i="1" s="1"/>
  <c r="S2226" i="1"/>
  <c r="AI2261" i="1"/>
  <c r="AM2261" i="1"/>
  <c r="AI2287" i="1"/>
  <c r="AM2287" i="1"/>
  <c r="AK2144" i="1"/>
  <c r="AE2144" i="1"/>
  <c r="AG2144" i="1"/>
  <c r="AF2144" i="1"/>
  <c r="AN2327" i="1"/>
  <c r="AI2288" i="1"/>
  <c r="AM2288" i="1"/>
  <c r="AJ2316" i="1"/>
  <c r="AM2569" i="1"/>
  <c r="AI2569" i="1"/>
  <c r="AJ2519" i="1"/>
  <c r="BC2131" i="1"/>
  <c r="AM2379" i="1"/>
  <c r="AN2379" i="1" s="1"/>
  <c r="AI2379" i="1"/>
  <c r="AJ2379" i="1" s="1"/>
  <c r="S2566" i="1"/>
  <c r="AE2216" i="1"/>
  <c r="AF2216" i="1"/>
  <c r="AG2216" i="1"/>
  <c r="AK2216" i="1"/>
  <c r="P2267" i="1"/>
  <c r="R2267" i="1" s="1"/>
  <c r="S2267" i="1" s="1"/>
  <c r="AI2214" i="1"/>
  <c r="AM2214" i="1"/>
  <c r="BC2514" i="1"/>
  <c r="AM2255" i="1"/>
  <c r="AI2255" i="1"/>
  <c r="AW2265" i="1"/>
  <c r="AX2265" i="1" s="1"/>
  <c r="N2265" i="1"/>
  <c r="P2265" i="1" s="1"/>
  <c r="R2265" i="1" s="1"/>
  <c r="O2265" i="1"/>
  <c r="Q2265" i="1"/>
  <c r="AD2265" i="1"/>
  <c r="BC2421" i="1"/>
  <c r="AI2545" i="1"/>
  <c r="AM2545" i="1"/>
  <c r="P2621" i="1"/>
  <c r="R2621" i="1" s="1"/>
  <c r="S2621" i="1" s="1"/>
  <c r="AN2654" i="1"/>
  <c r="AI2345" i="1"/>
  <c r="AM2345" i="1"/>
  <c r="AN2345" i="1" s="1"/>
  <c r="AM2755" i="1"/>
  <c r="AN2755" i="1" s="1"/>
  <c r="AI2755" i="1"/>
  <c r="AM2748" i="1"/>
  <c r="AI2748" i="1"/>
  <c r="AL2760" i="1"/>
  <c r="AH2760" i="1"/>
  <c r="BB2620" i="1"/>
  <c r="BA2620" i="1" s="1"/>
  <c r="BD2620" i="1"/>
  <c r="AZ2620" i="1"/>
  <c r="AY2620" i="1"/>
  <c r="BC2620" i="1" s="1"/>
  <c r="AL2665" i="1"/>
  <c r="AH2665" i="1"/>
  <c r="AH2713" i="1"/>
  <c r="AL2713" i="1"/>
  <c r="S2970" i="1"/>
  <c r="AH2794" i="1"/>
  <c r="AL2794" i="1"/>
  <c r="AI2969" i="1"/>
  <c r="AM2969" i="1"/>
  <c r="AY2917" i="1"/>
  <c r="BC2917" i="1" s="1"/>
  <c r="AZ2917" i="1"/>
  <c r="BB2917" i="1"/>
  <c r="BA2917" i="1" s="1"/>
  <c r="BD2917" i="1"/>
  <c r="BD2922" i="1"/>
  <c r="AY2922" i="1"/>
  <c r="AZ2922" i="1"/>
  <c r="BC2922" i="1"/>
  <c r="BB2922" i="1"/>
  <c r="BA2922" i="1" s="1"/>
  <c r="AI2992" i="1"/>
  <c r="AM2992" i="1"/>
  <c r="AI3034" i="1"/>
  <c r="AM3034" i="1"/>
  <c r="BC3119" i="1"/>
  <c r="BC2875" i="1"/>
  <c r="S3190" i="1"/>
  <c r="AY36" i="1"/>
  <c r="AZ36" i="1"/>
  <c r="BB36" i="1"/>
  <c r="BA36" i="1" s="1"/>
  <c r="BC36" i="1"/>
  <c r="BD36" i="1"/>
  <c r="AI43" i="1"/>
  <c r="AM43" i="1"/>
  <c r="AD88" i="1"/>
  <c r="O88" i="1"/>
  <c r="Q88" i="1"/>
  <c r="N88" i="1"/>
  <c r="P88" i="1" s="1"/>
  <c r="R88" i="1" s="1"/>
  <c r="AH92" i="1"/>
  <c r="AJ92" i="1" s="1"/>
  <c r="AL92" i="1"/>
  <c r="AN92" i="1" s="1"/>
  <c r="S74" i="1"/>
  <c r="AY9" i="1"/>
  <c r="BB9" i="1"/>
  <c r="BD9" i="1"/>
  <c r="AZ9" i="1"/>
  <c r="AM21" i="1"/>
  <c r="AI21" i="1"/>
  <c r="AF39" i="1"/>
  <c r="AG39" i="1"/>
  <c r="AE39" i="1"/>
  <c r="AK39" i="1"/>
  <c r="AL43" i="1"/>
  <c r="AH43" i="1"/>
  <c r="AJ43" i="1" s="1"/>
  <c r="AZ52" i="1"/>
  <c r="BB52" i="1"/>
  <c r="BA52" i="1" s="1"/>
  <c r="BD52" i="1"/>
  <c r="AY52" i="1"/>
  <c r="BC52" i="1" s="1"/>
  <c r="AI51" i="1"/>
  <c r="AM51" i="1"/>
  <c r="AE63" i="1"/>
  <c r="AG63" i="1"/>
  <c r="AF63" i="1"/>
  <c r="AK63" i="1"/>
  <c r="AI71" i="1"/>
  <c r="AM71" i="1"/>
  <c r="AY75" i="1"/>
  <c r="BB75" i="1"/>
  <c r="BA75" i="1" s="1"/>
  <c r="AZ75" i="1"/>
  <c r="BC75" i="1" s="1"/>
  <c r="BD75" i="1"/>
  <c r="S128" i="1"/>
  <c r="AZ127" i="1"/>
  <c r="AY127" i="1"/>
  <c r="BC127" i="1" s="1"/>
  <c r="BB127" i="1"/>
  <c r="BA127" i="1" s="1"/>
  <c r="BD127" i="1"/>
  <c r="BB100" i="1"/>
  <c r="BA100" i="1" s="1"/>
  <c r="BD100" i="1"/>
  <c r="AY100" i="1"/>
  <c r="BC100" i="1" s="1"/>
  <c r="AZ100" i="1"/>
  <c r="AF76" i="1"/>
  <c r="AG76" i="1"/>
  <c r="AK76" i="1"/>
  <c r="AE76" i="1"/>
  <c r="AI96" i="1"/>
  <c r="AM96" i="1"/>
  <c r="AH127" i="1"/>
  <c r="AJ127" i="1" s="1"/>
  <c r="AL127" i="1"/>
  <c r="AN127" i="1" s="1"/>
  <c r="S126" i="1"/>
  <c r="AZ119" i="1"/>
  <c r="BB119" i="1"/>
  <c r="BA119" i="1" s="1"/>
  <c r="BC119" i="1"/>
  <c r="BD119" i="1"/>
  <c r="AY119" i="1"/>
  <c r="AL151" i="1"/>
  <c r="AN151" i="1" s="1"/>
  <c r="AH151" i="1"/>
  <c r="AJ151" i="1" s="1"/>
  <c r="S148" i="1"/>
  <c r="AM156" i="1"/>
  <c r="AI156" i="1"/>
  <c r="AL148" i="1"/>
  <c r="AH148" i="1"/>
  <c r="AJ148" i="1" s="1"/>
  <c r="AY178" i="1"/>
  <c r="AZ178" i="1"/>
  <c r="BD178" i="1"/>
  <c r="BB178" i="1"/>
  <c r="BA178" i="1" s="1"/>
  <c r="BC178" i="1" s="1"/>
  <c r="AE143" i="1"/>
  <c r="AF143" i="1"/>
  <c r="AG143" i="1"/>
  <c r="AK143" i="1"/>
  <c r="AM160" i="1"/>
  <c r="AI160" i="1"/>
  <c r="AK154" i="1"/>
  <c r="AE154" i="1"/>
  <c r="AG154" i="1"/>
  <c r="AF154" i="1"/>
  <c r="AJ141" i="1"/>
  <c r="AI159" i="1"/>
  <c r="AJ159" i="1" s="1"/>
  <c r="AM159" i="1"/>
  <c r="AH187" i="1"/>
  <c r="AL187" i="1"/>
  <c r="AI191" i="1"/>
  <c r="AM191" i="1"/>
  <c r="AJ212" i="1"/>
  <c r="AM235" i="1"/>
  <c r="AN235" i="1" s="1"/>
  <c r="AI235" i="1"/>
  <c r="AJ235" i="1" s="1"/>
  <c r="AF210" i="1"/>
  <c r="AG210" i="1"/>
  <c r="AK210" i="1"/>
  <c r="AE210" i="1"/>
  <c r="AE196" i="1"/>
  <c r="AF196" i="1"/>
  <c r="AK196" i="1"/>
  <c r="AG196" i="1"/>
  <c r="AM157" i="1"/>
  <c r="AI157" i="1"/>
  <c r="AI186" i="1"/>
  <c r="AM186" i="1"/>
  <c r="AN186" i="1" s="1"/>
  <c r="AI237" i="1"/>
  <c r="AM237" i="1"/>
  <c r="AN237" i="1" s="1"/>
  <c r="AH262" i="1"/>
  <c r="AJ262" i="1" s="1"/>
  <c r="AL262" i="1"/>
  <c r="AN262" i="1" s="1"/>
  <c r="BB260" i="1"/>
  <c r="BA260" i="1" s="1"/>
  <c r="BC260" i="1" s="1"/>
  <c r="BD260" i="1"/>
  <c r="AY260" i="1"/>
  <c r="AZ260" i="1"/>
  <c r="AY255" i="1"/>
  <c r="BC255" i="1" s="1"/>
  <c r="AZ255" i="1"/>
  <c r="BB255" i="1"/>
  <c r="BA255" i="1" s="1"/>
  <c r="BD255" i="1"/>
  <c r="AI161" i="1"/>
  <c r="AJ161" i="1" s="1"/>
  <c r="AM161" i="1"/>
  <c r="AZ201" i="1"/>
  <c r="BB201" i="1"/>
  <c r="BA201" i="1" s="1"/>
  <c r="AY201" i="1"/>
  <c r="BC201" i="1" s="1"/>
  <c r="BD201" i="1"/>
  <c r="AE274" i="1"/>
  <c r="AF274" i="1"/>
  <c r="AG274" i="1"/>
  <c r="AK274" i="1"/>
  <c r="AK226" i="1"/>
  <c r="AE226" i="1"/>
  <c r="AF226" i="1"/>
  <c r="AG226" i="1"/>
  <c r="AJ269" i="1"/>
  <c r="AH277" i="1"/>
  <c r="AL277" i="1"/>
  <c r="AN277" i="1" s="1"/>
  <c r="AZ299" i="1"/>
  <c r="AY299" i="1"/>
  <c r="BC299" i="1" s="1"/>
  <c r="BB299" i="1"/>
  <c r="BA299" i="1" s="1"/>
  <c r="BD299" i="1"/>
  <c r="AH249" i="1"/>
  <c r="AJ249" i="1" s="1"/>
  <c r="AL249" i="1"/>
  <c r="AH283" i="1"/>
  <c r="AJ283" i="1" s="1"/>
  <c r="AL283" i="1"/>
  <c r="AN283" i="1" s="1"/>
  <c r="BB273" i="1"/>
  <c r="BA273" i="1" s="1"/>
  <c r="BD273" i="1"/>
  <c r="AY273" i="1"/>
  <c r="BC273" i="1" s="1"/>
  <c r="AZ273" i="1"/>
  <c r="Q278" i="1"/>
  <c r="AD278" i="1"/>
  <c r="AW278" i="1"/>
  <c r="AX278" i="1" s="1"/>
  <c r="O278" i="1"/>
  <c r="N278" i="1"/>
  <c r="P278" i="1" s="1"/>
  <c r="R278" i="1" s="1"/>
  <c r="AH239" i="1"/>
  <c r="AJ239" i="1" s="1"/>
  <c r="AL239" i="1"/>
  <c r="AN290" i="1"/>
  <c r="AJ329" i="1"/>
  <c r="AH289" i="1"/>
  <c r="AJ289" i="1" s="1"/>
  <c r="AL289" i="1"/>
  <c r="AN289" i="1" s="1"/>
  <c r="AJ349" i="1"/>
  <c r="AH307" i="1"/>
  <c r="AJ307" i="1" s="1"/>
  <c r="AL307" i="1"/>
  <c r="AN307" i="1" s="1"/>
  <c r="AH330" i="1"/>
  <c r="AJ330" i="1" s="1"/>
  <c r="AL330" i="1"/>
  <c r="AN330" i="1" s="1"/>
  <c r="AH343" i="1"/>
  <c r="AJ343" i="1" s="1"/>
  <c r="AL343" i="1"/>
  <c r="AN343" i="1" s="1"/>
  <c r="S245" i="1"/>
  <c r="AH259" i="1"/>
  <c r="AJ259" i="1" s="1"/>
  <c r="AL259" i="1"/>
  <c r="AI328" i="1"/>
  <c r="AJ328" i="1" s="1"/>
  <c r="AM328" i="1"/>
  <c r="AH336" i="1"/>
  <c r="AL336" i="1"/>
  <c r="AM358" i="1"/>
  <c r="AN358" i="1" s="1"/>
  <c r="AI358" i="1"/>
  <c r="AJ358" i="1" s="1"/>
  <c r="BC380" i="1"/>
  <c r="AN391" i="1"/>
  <c r="AH384" i="1"/>
  <c r="AL384" i="1"/>
  <c r="AN384" i="1" s="1"/>
  <c r="AM400" i="1"/>
  <c r="AN400" i="1" s="1"/>
  <c r="AI400" i="1"/>
  <c r="AJ400" i="1" s="1"/>
  <c r="AI433" i="1"/>
  <c r="AJ433" i="1" s="1"/>
  <c r="AM433" i="1"/>
  <c r="AN433" i="1" s="1"/>
  <c r="AN412" i="1"/>
  <c r="AJ454" i="1"/>
  <c r="AM382" i="1"/>
  <c r="AI382" i="1"/>
  <c r="AM352" i="1"/>
  <c r="AI352" i="1"/>
  <c r="AJ352" i="1" s="1"/>
  <c r="AJ371" i="1"/>
  <c r="AJ386" i="1"/>
  <c r="AH302" i="1"/>
  <c r="AJ302" i="1" s="1"/>
  <c r="AL302" i="1"/>
  <c r="AN302" i="1" s="1"/>
  <c r="AJ361" i="1"/>
  <c r="AM404" i="1"/>
  <c r="AN404" i="1" s="1"/>
  <c r="AI404" i="1"/>
  <c r="AM461" i="1"/>
  <c r="AI461" i="1"/>
  <c r="AN350" i="1"/>
  <c r="AJ469" i="1"/>
  <c r="AM515" i="1"/>
  <c r="AN515" i="1" s="1"/>
  <c r="AI515" i="1"/>
  <c r="AJ515" i="1" s="1"/>
  <c r="AJ396" i="1"/>
  <c r="AI522" i="1"/>
  <c r="AM522" i="1"/>
  <c r="AI517" i="1"/>
  <c r="AM517" i="1"/>
  <c r="AI547" i="1"/>
  <c r="AM547" i="1"/>
  <c r="AI490" i="1"/>
  <c r="AM490" i="1"/>
  <c r="AI551" i="1"/>
  <c r="AM551" i="1"/>
  <c r="AI502" i="1"/>
  <c r="AM502" i="1"/>
  <c r="AJ547" i="1"/>
  <c r="AM563" i="1"/>
  <c r="AI563" i="1"/>
  <c r="AM558" i="1"/>
  <c r="AI558" i="1"/>
  <c r="AM533" i="1"/>
  <c r="AI533" i="1"/>
  <c r="AL553" i="1"/>
  <c r="AH553" i="1"/>
  <c r="AM621" i="1"/>
  <c r="AN621" i="1" s="1"/>
  <c r="AI621" i="1"/>
  <c r="AJ621" i="1" s="1"/>
  <c r="AH526" i="1"/>
  <c r="AJ526" i="1" s="1"/>
  <c r="AL526" i="1"/>
  <c r="AN526" i="1" s="1"/>
  <c r="AL582" i="1"/>
  <c r="AN582" i="1" s="1"/>
  <c r="AH582" i="1"/>
  <c r="AJ582" i="1" s="1"/>
  <c r="AM631" i="1"/>
  <c r="AI631" i="1"/>
  <c r="AK608" i="1"/>
  <c r="AE608" i="1"/>
  <c r="AF608" i="1"/>
  <c r="AG608" i="1"/>
  <c r="AH619" i="1"/>
  <c r="AJ619" i="1" s="1"/>
  <c r="AL619" i="1"/>
  <c r="AN619" i="1" s="1"/>
  <c r="AN655" i="1"/>
  <c r="AI617" i="1"/>
  <c r="AM617" i="1"/>
  <c r="AN617" i="1" s="1"/>
  <c r="AN625" i="1"/>
  <c r="AL669" i="1"/>
  <c r="AH669" i="1"/>
  <c r="AM616" i="1"/>
  <c r="AN616" i="1" s="1"/>
  <c r="AI616" i="1"/>
  <c r="AH634" i="1"/>
  <c r="AJ634" i="1" s="1"/>
  <c r="AL634" i="1"/>
  <c r="AM709" i="1"/>
  <c r="AI709" i="1"/>
  <c r="AI552" i="1"/>
  <c r="AM552" i="1"/>
  <c r="S729" i="1"/>
  <c r="AH661" i="1"/>
  <c r="AJ661" i="1" s="1"/>
  <c r="AL661" i="1"/>
  <c r="AN661" i="1" s="1"/>
  <c r="AG729" i="1"/>
  <c r="AE729" i="1"/>
  <c r="AF729" i="1"/>
  <c r="AK729" i="1"/>
  <c r="AN663" i="1"/>
  <c r="AL672" i="1"/>
  <c r="AN672" i="1" s="1"/>
  <c r="AH672" i="1"/>
  <c r="AJ672" i="1" s="1"/>
  <c r="AL687" i="1"/>
  <c r="AN687" i="1" s="1"/>
  <c r="AH687" i="1"/>
  <c r="AJ687" i="1" s="1"/>
  <c r="AH828" i="1"/>
  <c r="AJ828" i="1" s="1"/>
  <c r="AL828" i="1"/>
  <c r="S756" i="1"/>
  <c r="AZ811" i="1"/>
  <c r="BB811" i="1"/>
  <c r="BA811" i="1" s="1"/>
  <c r="AY811" i="1"/>
  <c r="BC811" i="1"/>
  <c r="BD811" i="1"/>
  <c r="AM682" i="1"/>
  <c r="AI682" i="1"/>
  <c r="S761" i="1"/>
  <c r="BD806" i="1"/>
  <c r="AY806" i="1"/>
  <c r="BC806" i="1" s="1"/>
  <c r="AZ806" i="1"/>
  <c r="BB806" i="1"/>
  <c r="BA806" i="1" s="1"/>
  <c r="AJ832" i="1"/>
  <c r="AI776" i="1"/>
  <c r="AJ776" i="1" s="1"/>
  <c r="AM776" i="1"/>
  <c r="AN776" i="1" s="1"/>
  <c r="AE781" i="1"/>
  <c r="AF781" i="1"/>
  <c r="AG781" i="1"/>
  <c r="AK781" i="1"/>
  <c r="AG802" i="1"/>
  <c r="AE802" i="1"/>
  <c r="AF802" i="1"/>
  <c r="AK802" i="1"/>
  <c r="AJ806" i="1"/>
  <c r="AW730" i="1"/>
  <c r="AX730" i="1" s="1"/>
  <c r="N730" i="1"/>
  <c r="O730" i="1"/>
  <c r="Q730" i="1"/>
  <c r="AD730" i="1"/>
  <c r="N773" i="1"/>
  <c r="P773" i="1" s="1"/>
  <c r="R773" i="1" s="1"/>
  <c r="O773" i="1"/>
  <c r="Q773" i="1"/>
  <c r="AD773" i="1"/>
  <c r="AW773" i="1"/>
  <c r="AX773" i="1" s="1"/>
  <c r="AF803" i="1"/>
  <c r="AG803" i="1"/>
  <c r="AK803" i="1"/>
  <c r="AE803" i="1"/>
  <c r="AI733" i="1"/>
  <c r="AM733" i="1"/>
  <c r="AN733" i="1" s="1"/>
  <c r="AI777" i="1"/>
  <c r="AJ777" i="1" s="1"/>
  <c r="AM777" i="1"/>
  <c r="AN777" i="1" s="1"/>
  <c r="S792" i="1"/>
  <c r="AL799" i="1"/>
  <c r="AN799" i="1" s="1"/>
  <c r="AH799" i="1"/>
  <c r="AJ799" i="1" s="1"/>
  <c r="P820" i="1"/>
  <c r="R820" i="1" s="1"/>
  <c r="S820" i="1" s="1"/>
  <c r="AN749" i="1"/>
  <c r="N793" i="1"/>
  <c r="O793" i="1"/>
  <c r="Q793" i="1"/>
  <c r="AD793" i="1"/>
  <c r="AW793" i="1"/>
  <c r="AX793" i="1" s="1"/>
  <c r="O812" i="1"/>
  <c r="Q812" i="1"/>
  <c r="N812" i="1"/>
  <c r="AD812" i="1"/>
  <c r="AW812" i="1"/>
  <c r="AX812" i="1" s="1"/>
  <c r="AF829" i="1"/>
  <c r="AG829" i="1"/>
  <c r="AK829" i="1"/>
  <c r="AE829" i="1"/>
  <c r="BB836" i="1"/>
  <c r="BA836" i="1" s="1"/>
  <c r="BC836" i="1" s="1"/>
  <c r="BD836" i="1"/>
  <c r="AZ836" i="1"/>
  <c r="AY836" i="1"/>
  <c r="AY892" i="1"/>
  <c r="AZ892" i="1"/>
  <c r="BB892" i="1"/>
  <c r="BA892" i="1" s="1"/>
  <c r="BC892" i="1" s="1"/>
  <c r="BD892" i="1"/>
  <c r="AK768" i="1"/>
  <c r="AE768" i="1"/>
  <c r="AF768" i="1"/>
  <c r="AG768" i="1"/>
  <c r="AH830" i="1"/>
  <c r="AJ830" i="1" s="1"/>
  <c r="AL830" i="1"/>
  <c r="AL926" i="1"/>
  <c r="AN926" i="1" s="1"/>
  <c r="AH926" i="1"/>
  <c r="AJ926" i="1" s="1"/>
  <c r="AJ974" i="1"/>
  <c r="AM931" i="1"/>
  <c r="AI931" i="1"/>
  <c r="AM971" i="1"/>
  <c r="AI971" i="1"/>
  <c r="AM992" i="1"/>
  <c r="AI992" i="1"/>
  <c r="P842" i="1"/>
  <c r="R842" i="1" s="1"/>
  <c r="Q885" i="1"/>
  <c r="AD885" i="1"/>
  <c r="AW885" i="1"/>
  <c r="N885" i="1"/>
  <c r="P885" i="1" s="1"/>
  <c r="R885" i="1" s="1"/>
  <c r="O885" i="1"/>
  <c r="AJ941" i="1"/>
  <c r="AJ992" i="1"/>
  <c r="S809" i="1"/>
  <c r="AN846" i="1"/>
  <c r="AM856" i="1"/>
  <c r="AI856" i="1"/>
  <c r="AH998" i="1"/>
  <c r="AJ998" i="1" s="1"/>
  <c r="AL998" i="1"/>
  <c r="AN998" i="1" s="1"/>
  <c r="AI902" i="1"/>
  <c r="AM902" i="1"/>
  <c r="AH915" i="1"/>
  <c r="AL915" i="1"/>
  <c r="AN915" i="1" s="1"/>
  <c r="AJ956" i="1"/>
  <c r="AH924" i="1"/>
  <c r="AJ924" i="1" s="1"/>
  <c r="AL924" i="1"/>
  <c r="AN924" i="1" s="1"/>
  <c r="BB896" i="1"/>
  <c r="BA896" i="1" s="1"/>
  <c r="BD896" i="1"/>
  <c r="AZ896" i="1"/>
  <c r="AY896" i="1"/>
  <c r="BC896" i="1" s="1"/>
  <c r="AL933" i="1"/>
  <c r="AH933" i="1"/>
  <c r="AJ933" i="1" s="1"/>
  <c r="AJ980" i="1"/>
  <c r="AK871" i="1"/>
  <c r="AE871" i="1"/>
  <c r="AF871" i="1"/>
  <c r="AG871" i="1"/>
  <c r="AM949" i="1"/>
  <c r="AI949" i="1"/>
  <c r="AH957" i="1"/>
  <c r="AJ957" i="1" s="1"/>
  <c r="AL957" i="1"/>
  <c r="AN957" i="1" s="1"/>
  <c r="AM1012" i="1"/>
  <c r="AI1012" i="1"/>
  <c r="AN1021" i="1"/>
  <c r="AJ996" i="1"/>
  <c r="AL928" i="1"/>
  <c r="AH928" i="1"/>
  <c r="AJ928" i="1" s="1"/>
  <c r="AH1003" i="1"/>
  <c r="AJ1003" i="1" s="1"/>
  <c r="AL1003" i="1"/>
  <c r="AN1003" i="1" s="1"/>
  <c r="S899" i="1"/>
  <c r="AM929" i="1"/>
  <c r="AI929" i="1"/>
  <c r="AL895" i="1"/>
  <c r="AH895" i="1"/>
  <c r="AJ1072" i="1"/>
  <c r="AI1095" i="1"/>
  <c r="AM1095" i="1"/>
  <c r="AE1133" i="1"/>
  <c r="AF1133" i="1"/>
  <c r="AG1133" i="1"/>
  <c r="AK1133" i="1"/>
  <c r="AI1065" i="1"/>
  <c r="AM1065" i="1"/>
  <c r="AL1084" i="1"/>
  <c r="AN1084" i="1" s="1"/>
  <c r="AH1084" i="1"/>
  <c r="AJ1084" i="1" s="1"/>
  <c r="AI1055" i="1"/>
  <c r="AM1055" i="1"/>
  <c r="P1175" i="1"/>
  <c r="R1175" i="1" s="1"/>
  <c r="AH1033" i="1"/>
  <c r="AJ1033" i="1" s="1"/>
  <c r="AL1033" i="1"/>
  <c r="AN1033" i="1" s="1"/>
  <c r="AN1094" i="1"/>
  <c r="AN1053" i="1"/>
  <c r="AE1168" i="1"/>
  <c r="AF1168" i="1"/>
  <c r="AG1168" i="1"/>
  <c r="AK1168" i="1"/>
  <c r="AM1028" i="1"/>
  <c r="AI1028" i="1"/>
  <c r="AI1038" i="1"/>
  <c r="AM1038" i="1"/>
  <c r="AN1038" i="1" s="1"/>
  <c r="AN1114" i="1"/>
  <c r="AG1179" i="1"/>
  <c r="AK1179" i="1"/>
  <c r="AF1179" i="1"/>
  <c r="AE1179" i="1"/>
  <c r="AI1107" i="1"/>
  <c r="AM1107" i="1"/>
  <c r="AM1049" i="1"/>
  <c r="AI1049" i="1"/>
  <c r="AZ1200" i="1"/>
  <c r="BC1200" i="1" s="1"/>
  <c r="BI1200" i="1"/>
  <c r="AY1200" i="1"/>
  <c r="BB1200" i="1"/>
  <c r="BA1200" i="1" s="1"/>
  <c r="BD1200" i="1"/>
  <c r="AI1026" i="1"/>
  <c r="AM1026" i="1"/>
  <c r="AJ1221" i="1"/>
  <c r="AN1054" i="1"/>
  <c r="N1118" i="1"/>
  <c r="P1118" i="1" s="1"/>
  <c r="R1118" i="1" s="1"/>
  <c r="O1118" i="1"/>
  <c r="Q1118" i="1"/>
  <c r="S1118" i="1" s="1"/>
  <c r="AD1118" i="1"/>
  <c r="AW1118" i="1"/>
  <c r="AX1118" i="1" s="1"/>
  <c r="P1137" i="1"/>
  <c r="R1137" i="1" s="1"/>
  <c r="AN1174" i="1"/>
  <c r="AY1186" i="1"/>
  <c r="BC1186" i="1" s="1"/>
  <c r="AZ1186" i="1"/>
  <c r="BB1186" i="1"/>
  <c r="BA1186" i="1" s="1"/>
  <c r="BD1186" i="1"/>
  <c r="BI1186" i="1"/>
  <c r="AE1192" i="1"/>
  <c r="AF1192" i="1"/>
  <c r="AG1192" i="1"/>
  <c r="AK1192" i="1"/>
  <c r="AN1274" i="1"/>
  <c r="AM1288" i="1"/>
  <c r="AI1288" i="1"/>
  <c r="AJ1288" i="1" s="1"/>
  <c r="AY1147" i="1"/>
  <c r="AZ1147" i="1"/>
  <c r="BB1147" i="1"/>
  <c r="BA1147" i="1" s="1"/>
  <c r="BC1147" i="1"/>
  <c r="BD1147" i="1"/>
  <c r="BI1147" i="1"/>
  <c r="BB1206" i="1"/>
  <c r="BA1206" i="1" s="1"/>
  <c r="AZ1206" i="1"/>
  <c r="BC1206" i="1" s="1"/>
  <c r="BD1206" i="1"/>
  <c r="BI1206" i="1"/>
  <c r="AY1206" i="1"/>
  <c r="AI1252" i="1"/>
  <c r="AM1252" i="1"/>
  <c r="AM1298" i="1"/>
  <c r="AI1298" i="1"/>
  <c r="S1160" i="1"/>
  <c r="AM1234" i="1"/>
  <c r="AN1234" i="1" s="1"/>
  <c r="AI1234" i="1"/>
  <c r="AM1312" i="1"/>
  <c r="AI1312" i="1"/>
  <c r="AH1265" i="1"/>
  <c r="AJ1265" i="1" s="1"/>
  <c r="AL1265" i="1"/>
  <c r="AN1265" i="1" s="1"/>
  <c r="AN1325" i="1"/>
  <c r="AN1282" i="1"/>
  <c r="AM1099" i="1"/>
  <c r="AI1099" i="1"/>
  <c r="S1337" i="1"/>
  <c r="AH1195" i="1"/>
  <c r="AJ1195" i="1" s="1"/>
  <c r="AL1195" i="1"/>
  <c r="AL1384" i="1"/>
  <c r="AN1384" i="1" s="1"/>
  <c r="AH1384" i="1"/>
  <c r="AJ1384" i="1" s="1"/>
  <c r="AI1229" i="1"/>
  <c r="AJ1229" i="1" s="1"/>
  <c r="AM1229" i="1"/>
  <c r="AN1229" i="1" s="1"/>
  <c r="BD1323" i="1"/>
  <c r="AY1323" i="1"/>
  <c r="AZ1323" i="1"/>
  <c r="BC1323" i="1" s="1"/>
  <c r="BB1323" i="1"/>
  <c r="BA1323" i="1" s="1"/>
  <c r="AI1157" i="1"/>
  <c r="AM1157" i="1"/>
  <c r="AJ1239" i="1"/>
  <c r="AM1377" i="1"/>
  <c r="AI1377" i="1"/>
  <c r="AK1412" i="1"/>
  <c r="AE1412" i="1"/>
  <c r="AF1412" i="1"/>
  <c r="AG1412" i="1"/>
  <c r="AI1340" i="1"/>
  <c r="AJ1340" i="1" s="1"/>
  <c r="AM1340" i="1"/>
  <c r="AN1340" i="1" s="1"/>
  <c r="AL1281" i="1"/>
  <c r="AN1281" i="1" s="1"/>
  <c r="AH1281" i="1"/>
  <c r="AH1385" i="1"/>
  <c r="AL1385" i="1"/>
  <c r="AK1501" i="1"/>
  <c r="AE1501" i="1"/>
  <c r="AF1501" i="1"/>
  <c r="AG1501" i="1"/>
  <c r="AI1300" i="1"/>
  <c r="AJ1300" i="1" s="1"/>
  <c r="AM1300" i="1"/>
  <c r="AM1372" i="1"/>
  <c r="AI1372" i="1"/>
  <c r="AM1387" i="1"/>
  <c r="AI1387" i="1"/>
  <c r="AJ1485" i="1"/>
  <c r="AK1316" i="1"/>
  <c r="AE1316" i="1"/>
  <c r="AF1316" i="1"/>
  <c r="AG1316" i="1"/>
  <c r="AH1358" i="1"/>
  <c r="AJ1358" i="1" s="1"/>
  <c r="AL1358" i="1"/>
  <c r="AN1358" i="1" s="1"/>
  <c r="AJ1381" i="1"/>
  <c r="AH1235" i="1"/>
  <c r="AL1235" i="1"/>
  <c r="AN1235" i="1" s="1"/>
  <c r="AF1328" i="1"/>
  <c r="AE1328" i="1"/>
  <c r="AG1328" i="1"/>
  <c r="AK1328" i="1"/>
  <c r="S1347" i="1"/>
  <c r="AN1376" i="1"/>
  <c r="AH1395" i="1"/>
  <c r="AJ1395" i="1" s="1"/>
  <c r="AL1395" i="1"/>
  <c r="AN1395" i="1" s="1"/>
  <c r="BB1431" i="1"/>
  <c r="BA1431" i="1" s="1"/>
  <c r="AY1431" i="1"/>
  <c r="AZ1431" i="1"/>
  <c r="BC1431" i="1" s="1"/>
  <c r="BD1431" i="1"/>
  <c r="AE1406" i="1"/>
  <c r="AF1406" i="1"/>
  <c r="AG1406" i="1"/>
  <c r="AK1406" i="1"/>
  <c r="AE1441" i="1"/>
  <c r="AK1441" i="1"/>
  <c r="AF1441" i="1"/>
  <c r="AG1441" i="1"/>
  <c r="AI1447" i="1"/>
  <c r="AM1447" i="1"/>
  <c r="BA1483" i="1"/>
  <c r="BC1483" i="1" s="1"/>
  <c r="AY1530" i="1"/>
  <c r="AZ1530" i="1"/>
  <c r="BB1530" i="1"/>
  <c r="BA1530" i="1" s="1"/>
  <c r="BC1530" i="1" s="1"/>
  <c r="BD1530" i="1"/>
  <c r="AN1398" i="1"/>
  <c r="AH1393" i="1"/>
  <c r="AJ1393" i="1" s="1"/>
  <c r="AL1393" i="1"/>
  <c r="AN1393" i="1" s="1"/>
  <c r="AF1413" i="1"/>
  <c r="AE1413" i="1"/>
  <c r="AG1413" i="1"/>
  <c r="AK1413" i="1"/>
  <c r="S1448" i="1"/>
  <c r="AF1496" i="1"/>
  <c r="AG1496" i="1"/>
  <c r="AK1496" i="1"/>
  <c r="AE1496" i="1"/>
  <c r="AY1544" i="1"/>
  <c r="BC1544" i="1" s="1"/>
  <c r="BD1544" i="1"/>
  <c r="AZ1544" i="1"/>
  <c r="BB1544" i="1"/>
  <c r="BA1544" i="1" s="1"/>
  <c r="AI1365" i="1"/>
  <c r="AM1365" i="1"/>
  <c r="AE1510" i="1"/>
  <c r="AF1510" i="1"/>
  <c r="AK1510" i="1"/>
  <c r="AG1510" i="1"/>
  <c r="BB1550" i="1"/>
  <c r="BA1550" i="1" s="1"/>
  <c r="BD1550" i="1"/>
  <c r="AY1550" i="1"/>
  <c r="BC1550" i="1" s="1"/>
  <c r="AZ1550" i="1"/>
  <c r="AJ1576" i="1"/>
  <c r="AH1512" i="1"/>
  <c r="AJ1512" i="1" s="1"/>
  <c r="AL1512" i="1"/>
  <c r="P1539" i="1"/>
  <c r="R1539" i="1" s="1"/>
  <c r="AI1585" i="1"/>
  <c r="AM1585" i="1"/>
  <c r="AK1533" i="1"/>
  <c r="AE1533" i="1"/>
  <c r="AG1533" i="1"/>
  <c r="AF1533" i="1"/>
  <c r="S1537" i="1"/>
  <c r="AH1572" i="1"/>
  <c r="AJ1572" i="1" s="1"/>
  <c r="AL1572" i="1"/>
  <c r="AN1572" i="1" s="1"/>
  <c r="P1618" i="1"/>
  <c r="R1618" i="1" s="1"/>
  <c r="S1618" i="1" s="1"/>
  <c r="S1556" i="1"/>
  <c r="AE1579" i="1"/>
  <c r="AF1579" i="1"/>
  <c r="AG1579" i="1"/>
  <c r="AK1579" i="1"/>
  <c r="AY1595" i="1"/>
  <c r="BC1595" i="1" s="1"/>
  <c r="AZ1595" i="1"/>
  <c r="BB1595" i="1"/>
  <c r="BA1595" i="1" s="1"/>
  <c r="BD1595" i="1"/>
  <c r="AK1691" i="1"/>
  <c r="AE1691" i="1"/>
  <c r="AF1691" i="1"/>
  <c r="AG1691" i="1"/>
  <c r="AE1718" i="1"/>
  <c r="AF1718" i="1"/>
  <c r="AG1718" i="1"/>
  <c r="AK1718" i="1"/>
  <c r="N1714" i="1"/>
  <c r="P1714" i="1" s="1"/>
  <c r="R1714" i="1" s="1"/>
  <c r="O1714" i="1"/>
  <c r="Q1714" i="1"/>
  <c r="S1714" i="1" s="1"/>
  <c r="AD1714" i="1"/>
  <c r="AE1738" i="1"/>
  <c r="AF1738" i="1"/>
  <c r="AG1738" i="1"/>
  <c r="AK1738" i="1"/>
  <c r="AH1700" i="1"/>
  <c r="AJ1700" i="1" s="1"/>
  <c r="AL1700" i="1"/>
  <c r="AI1523" i="1"/>
  <c r="AM1523" i="1"/>
  <c r="AK1773" i="1"/>
  <c r="AE1773" i="1"/>
  <c r="AF1773" i="1"/>
  <c r="AG1773" i="1"/>
  <c r="AJ1873" i="1"/>
  <c r="BD1699" i="1"/>
  <c r="AY1699" i="1"/>
  <c r="AZ1699" i="1"/>
  <c r="BB1699" i="1"/>
  <c r="BA1699" i="1" s="1"/>
  <c r="BC1699" i="1" s="1"/>
  <c r="AM1739" i="1"/>
  <c r="AN1739" i="1" s="1"/>
  <c r="AI1739" i="1"/>
  <c r="AJ1739" i="1" s="1"/>
  <c r="AM1756" i="1"/>
  <c r="AN1756" i="1" s="1"/>
  <c r="AI1756" i="1"/>
  <c r="AJ1756" i="1" s="1"/>
  <c r="AK1774" i="1"/>
  <c r="AE1774" i="1"/>
  <c r="AF1774" i="1"/>
  <c r="AG1774" i="1"/>
  <c r="AK1815" i="1"/>
  <c r="AE1815" i="1"/>
  <c r="AF1815" i="1"/>
  <c r="AG1815" i="1"/>
  <c r="AZ1594" i="1"/>
  <c r="BC1594" i="1" s="1"/>
  <c r="BB1594" i="1"/>
  <c r="BA1594" i="1" s="1"/>
  <c r="BD1594" i="1"/>
  <c r="AY1594" i="1"/>
  <c r="AH1586" i="1"/>
  <c r="AL1586" i="1"/>
  <c r="AF1675" i="1"/>
  <c r="AG1675" i="1"/>
  <c r="AK1675" i="1"/>
  <c r="AE1675" i="1"/>
  <c r="AJ1652" i="1"/>
  <c r="AH1676" i="1"/>
  <c r="AL1676" i="1"/>
  <c r="AI1683" i="1"/>
  <c r="AM1683" i="1"/>
  <c r="AZ1659" i="1"/>
  <c r="AY1659" i="1"/>
  <c r="BC1659" i="1" s="1"/>
  <c r="BB1659" i="1"/>
  <c r="BA1659" i="1" s="1"/>
  <c r="BD1659" i="1"/>
  <c r="BC1799" i="1"/>
  <c r="BD1859" i="1"/>
  <c r="AY1859" i="1"/>
  <c r="BC1859" i="1" s="1"/>
  <c r="AZ1859" i="1"/>
  <c r="BB1859" i="1"/>
  <c r="BA1859" i="1" s="1"/>
  <c r="AJ1704" i="1"/>
  <c r="S1847" i="1"/>
  <c r="AM1884" i="1"/>
  <c r="AI1884" i="1"/>
  <c r="S1801" i="1"/>
  <c r="AK1830" i="1"/>
  <c r="AE1830" i="1"/>
  <c r="AF1830" i="1"/>
  <c r="AG1830" i="1"/>
  <c r="AL1897" i="1"/>
  <c r="AH1897" i="1"/>
  <c r="AM1937" i="1"/>
  <c r="AI1937" i="1"/>
  <c r="S1800" i="1"/>
  <c r="AG1832" i="1"/>
  <c r="AK1832" i="1"/>
  <c r="AE1832" i="1"/>
  <c r="AF1832" i="1"/>
  <c r="AK1848" i="1"/>
  <c r="AE1848" i="1"/>
  <c r="AF1848" i="1"/>
  <c r="AG1848" i="1"/>
  <c r="AI1853" i="1"/>
  <c r="AM1853" i="1"/>
  <c r="AN1853" i="1" s="1"/>
  <c r="AM1932" i="1"/>
  <c r="AI1932" i="1"/>
  <c r="AJ1751" i="1"/>
  <c r="AI1865" i="1"/>
  <c r="AJ1865" i="1" s="1"/>
  <c r="AM1865" i="1"/>
  <c r="AN1865" i="1" s="1"/>
  <c r="AL1982" i="1"/>
  <c r="AH1982" i="1"/>
  <c r="AK1817" i="1"/>
  <c r="AE1817" i="1"/>
  <c r="AF1817" i="1"/>
  <c r="AG1817" i="1"/>
  <c r="BB1729" i="1"/>
  <c r="BA1729" i="1" s="1"/>
  <c r="BC1729" i="1" s="1"/>
  <c r="BD1729" i="1"/>
  <c r="AY1729" i="1"/>
  <c r="AZ1729" i="1"/>
  <c r="BD1740" i="1"/>
  <c r="AY1740" i="1"/>
  <c r="AZ1740" i="1"/>
  <c r="BC1740" i="1" s="1"/>
  <c r="BB1740" i="1"/>
  <c r="BA1740" i="1" s="1"/>
  <c r="AY1775" i="1"/>
  <c r="BC1775" i="1" s="1"/>
  <c r="AZ1775" i="1"/>
  <c r="BB1775" i="1"/>
  <c r="BA1775" i="1" s="1"/>
  <c r="BD1775" i="1"/>
  <c r="AM1784" i="1"/>
  <c r="AI1784" i="1"/>
  <c r="AE1857" i="1"/>
  <c r="AF1857" i="1"/>
  <c r="AG1857" i="1"/>
  <c r="AK1857" i="1"/>
  <c r="AY1777" i="1"/>
  <c r="AZ1777" i="1"/>
  <c r="BB1777" i="1"/>
  <c r="BA1777" i="1" s="1"/>
  <c r="BC1777" i="1"/>
  <c r="BD1777" i="1"/>
  <c r="BC1710" i="1"/>
  <c r="AI1958" i="1"/>
  <c r="AJ1958" i="1" s="1"/>
  <c r="AM1958" i="1"/>
  <c r="AN1958" i="1" s="1"/>
  <c r="AL1981" i="1"/>
  <c r="AH1981" i="1"/>
  <c r="AI1998" i="1"/>
  <c r="AM1998" i="1"/>
  <c r="AI1855" i="1"/>
  <c r="AJ1855" i="1" s="1"/>
  <c r="AM1855" i="1"/>
  <c r="BC1977" i="1"/>
  <c r="AJ2026" i="1"/>
  <c r="S2168" i="1"/>
  <c r="AK2284" i="1"/>
  <c r="AE2284" i="1"/>
  <c r="AF2284" i="1"/>
  <c r="AG2284" i="1"/>
  <c r="AN1870" i="1"/>
  <c r="AH1980" i="1"/>
  <c r="AJ1980" i="1" s="1"/>
  <c r="AL1980" i="1"/>
  <c r="AN1980" i="1" s="1"/>
  <c r="AI2114" i="1"/>
  <c r="AM2114" i="1"/>
  <c r="AN2131" i="1"/>
  <c r="AY2226" i="1"/>
  <c r="AZ2226" i="1"/>
  <c r="BB2226" i="1"/>
  <c r="BA2226" i="1" s="1"/>
  <c r="BC2226" i="1" s="1"/>
  <c r="BD2226" i="1"/>
  <c r="AI2263" i="1"/>
  <c r="AM2263" i="1"/>
  <c r="AH2288" i="1"/>
  <c r="AL2288" i="1"/>
  <c r="AM2382" i="1"/>
  <c r="AI2382" i="1"/>
  <c r="AM2519" i="1"/>
  <c r="AN2519" i="1" s="1"/>
  <c r="AI2519" i="1"/>
  <c r="AM2571" i="1"/>
  <c r="AI2571" i="1"/>
  <c r="AI2130" i="1"/>
  <c r="AM2130" i="1"/>
  <c r="AY2210" i="1"/>
  <c r="AZ2210" i="1"/>
  <c r="BB2210" i="1"/>
  <c r="BA2210" i="1" s="1"/>
  <c r="BC2210" i="1"/>
  <c r="BD2210" i="1"/>
  <c r="AI2413" i="1"/>
  <c r="AM2413" i="1"/>
  <c r="AG2579" i="1"/>
  <c r="AK2579" i="1"/>
  <c r="AE2579" i="1"/>
  <c r="AF2579" i="1"/>
  <c r="AI2408" i="1"/>
  <c r="AM2408" i="1"/>
  <c r="AY2580" i="1"/>
  <c r="AZ2580" i="1"/>
  <c r="BD2580" i="1"/>
  <c r="BB2580" i="1"/>
  <c r="BA2580" i="1" s="1"/>
  <c r="BC2580" i="1" s="1"/>
  <c r="AI2395" i="1"/>
  <c r="AM2395" i="1"/>
  <c r="AK2551" i="1"/>
  <c r="AE2551" i="1"/>
  <c r="AF2551" i="1"/>
  <c r="AG2551" i="1"/>
  <c r="AH2363" i="1"/>
  <c r="AL2363" i="1"/>
  <c r="AN2363" i="1" s="1"/>
  <c r="BB2254" i="1"/>
  <c r="BA2254" i="1" s="1"/>
  <c r="BD2254" i="1"/>
  <c r="AZ2254" i="1"/>
  <c r="BC2254" i="1" s="1"/>
  <c r="AY2254" i="1"/>
  <c r="AI2335" i="1"/>
  <c r="AM2335" i="1"/>
  <c r="AH2345" i="1"/>
  <c r="AL2345" i="1"/>
  <c r="BC2394" i="1"/>
  <c r="AK2541" i="1"/>
  <c r="AE2541" i="1"/>
  <c r="AF2541" i="1"/>
  <c r="AG2541" i="1"/>
  <c r="AL2755" i="1"/>
  <c r="AH2755" i="1"/>
  <c r="AH2748" i="1"/>
  <c r="AL2748" i="1"/>
  <c r="AE2620" i="1"/>
  <c r="AF2620" i="1"/>
  <c r="AG2620" i="1"/>
  <c r="AK2620" i="1"/>
  <c r="AH2666" i="1"/>
  <c r="AL2666" i="1"/>
  <c r="AL3018" i="1"/>
  <c r="AH3018" i="1"/>
  <c r="AI2866" i="1"/>
  <c r="AM2866" i="1"/>
  <c r="AK2962" i="1"/>
  <c r="AG2962" i="1"/>
  <c r="AE2962" i="1"/>
  <c r="AF2962" i="1"/>
  <c r="AI2638" i="1"/>
  <c r="AJ2638" i="1" s="1"/>
  <c r="AM2638" i="1"/>
  <c r="AL3163" i="1"/>
  <c r="AN3163" i="1" s="1"/>
  <c r="AH3163" i="1"/>
  <c r="AL3048" i="1"/>
  <c r="AH3048" i="1"/>
  <c r="BC3619" i="1"/>
  <c r="AK1822" i="1"/>
  <c r="AE1822" i="1"/>
  <c r="AF1822" i="1"/>
  <c r="AG1822" i="1"/>
  <c r="AI221" i="1"/>
  <c r="AM221" i="1"/>
  <c r="AN324" i="1"/>
  <c r="AL446" i="1"/>
  <c r="AN446" i="1" s="1"/>
  <c r="AH446" i="1"/>
  <c r="AL532" i="1"/>
  <c r="AH532" i="1"/>
  <c r="AH452" i="1"/>
  <c r="AL452" i="1"/>
  <c r="AN452" i="1" s="1"/>
  <c r="AI509" i="1"/>
  <c r="AM509" i="1"/>
  <c r="AI436" i="1"/>
  <c r="AM436" i="1"/>
  <c r="AI562" i="1"/>
  <c r="AJ562" i="1" s="1"/>
  <c r="AM562" i="1"/>
  <c r="AN562" i="1" s="1"/>
  <c r="AN557" i="1"/>
  <c r="AN494" i="1"/>
  <c r="AL623" i="1"/>
  <c r="AN623" i="1" s="1"/>
  <c r="AH623" i="1"/>
  <c r="AJ623" i="1" s="1"/>
  <c r="AJ637" i="1"/>
  <c r="AI519" i="1"/>
  <c r="AJ519" i="1" s="1"/>
  <c r="AM519" i="1"/>
  <c r="AJ712" i="1"/>
  <c r="AV757" i="1"/>
  <c r="AW757" i="1" s="1"/>
  <c r="AX757" i="1" s="1"/>
  <c r="M757" i="1"/>
  <c r="AY772" i="1"/>
  <c r="AZ772" i="1"/>
  <c r="BB772" i="1"/>
  <c r="BA772" i="1" s="1"/>
  <c r="BC772" i="1"/>
  <c r="BD772" i="1"/>
  <c r="AI805" i="1"/>
  <c r="AM805" i="1"/>
  <c r="AJ680" i="1"/>
  <c r="S769" i="1"/>
  <c r="AH666" i="1"/>
  <c r="AL666" i="1"/>
  <c r="AN666" i="1" s="1"/>
  <c r="AN683" i="1"/>
  <c r="AL808" i="1"/>
  <c r="AN808" i="1" s="1"/>
  <c r="AH808" i="1"/>
  <c r="AJ808" i="1" s="1"/>
  <c r="AE743" i="1"/>
  <c r="AF743" i="1"/>
  <c r="AG743" i="1"/>
  <c r="AK743" i="1"/>
  <c r="AH1053" i="1"/>
  <c r="AJ1053" i="1" s="1"/>
  <c r="AL1053" i="1"/>
  <c r="AN1042" i="1"/>
  <c r="AN907" i="1"/>
  <c r="AE1126" i="1"/>
  <c r="AF1126" i="1"/>
  <c r="AG1126" i="1"/>
  <c r="AK1126" i="1"/>
  <c r="AN1127" i="1"/>
  <c r="AM1044" i="1"/>
  <c r="AN1044" i="1" s="1"/>
  <c r="AI1044" i="1"/>
  <c r="AM1221" i="1"/>
  <c r="AN1221" i="1" s="1"/>
  <c r="AI1221" i="1"/>
  <c r="AD1210" i="1"/>
  <c r="AW1210" i="1"/>
  <c r="AX1210" i="1" s="1"/>
  <c r="Q1210" i="1"/>
  <c r="S1210" i="1" s="1"/>
  <c r="AH1263" i="1"/>
  <c r="AJ1263" i="1" s="1"/>
  <c r="AL1263" i="1"/>
  <c r="AN1263" i="1" s="1"/>
  <c r="AN1262" i="1"/>
  <c r="AI1245" i="1"/>
  <c r="AM1245" i="1"/>
  <c r="AJ1278" i="1"/>
  <c r="BA1577" i="1"/>
  <c r="AL1561" i="1"/>
  <c r="AN1561" i="1" s="1"/>
  <c r="AH1561" i="1"/>
  <c r="AJ1561" i="1" s="1"/>
  <c r="BD1578" i="1"/>
  <c r="AY1578" i="1"/>
  <c r="BB1578" i="1"/>
  <c r="BA1578" i="1" s="1"/>
  <c r="AZ1578" i="1"/>
  <c r="BC1637" i="1"/>
  <c r="P1603" i="1"/>
  <c r="R1603" i="1" s="1"/>
  <c r="AI1646" i="1"/>
  <c r="AM1646" i="1"/>
  <c r="AM1717" i="1"/>
  <c r="AI1717" i="1"/>
  <c r="AH1719" i="1"/>
  <c r="AL1719" i="1"/>
  <c r="BD1782" i="1"/>
  <c r="AY1782" i="1"/>
  <c r="AZ1782" i="1"/>
  <c r="BB1782" i="1"/>
  <c r="BA1782" i="1" s="1"/>
  <c r="BC1782" i="1" s="1"/>
  <c r="AN1949" i="1"/>
  <c r="BC1907" i="1"/>
  <c r="AI1923" i="1"/>
  <c r="AJ1923" i="1" s="1"/>
  <c r="AM1923" i="1"/>
  <c r="AZ1846" i="1"/>
  <c r="BB1846" i="1"/>
  <c r="BA1846" i="1" s="1"/>
  <c r="BD1846" i="1"/>
  <c r="AY1846" i="1"/>
  <c r="BC1846" i="1" s="1"/>
  <c r="AJ1887" i="1"/>
  <c r="AJ1947" i="1"/>
  <c r="AL2032" i="1"/>
  <c r="AH2032" i="1"/>
  <c r="AJ2032" i="1" s="1"/>
  <c r="S1845" i="1"/>
  <c r="AI1950" i="1"/>
  <c r="AM1950" i="1"/>
  <c r="AN2089" i="1"/>
  <c r="S2269" i="1"/>
  <c r="BC2055" i="1"/>
  <c r="AM2172" i="1"/>
  <c r="AI2172" i="1"/>
  <c r="AH2348" i="1"/>
  <c r="AL2348" i="1"/>
  <c r="AN2348" i="1" s="1"/>
  <c r="BC2321" i="1"/>
  <c r="AJ2499" i="1"/>
  <c r="AJ2356" i="1"/>
  <c r="BC2451" i="1"/>
  <c r="BC2292" i="1"/>
  <c r="BC2397" i="1"/>
  <c r="BB2487" i="1"/>
  <c r="BA2487" i="1" s="1"/>
  <c r="BD2487" i="1"/>
  <c r="AZ2487" i="1"/>
  <c r="AY2487" i="1"/>
  <c r="S8" i="1"/>
  <c r="AJ24" i="1"/>
  <c r="AL21" i="1"/>
  <c r="AN21" i="1" s="1"/>
  <c r="AH21" i="1"/>
  <c r="S39" i="1"/>
  <c r="BB64" i="1"/>
  <c r="BA64" i="1" s="1"/>
  <c r="BC64" i="1" s="1"/>
  <c r="BD64" i="1"/>
  <c r="AY64" i="1"/>
  <c r="AZ64" i="1"/>
  <c r="AH51" i="1"/>
  <c r="AJ51" i="1" s="1"/>
  <c r="AL51" i="1"/>
  <c r="BB105" i="1"/>
  <c r="BA105" i="1" s="1"/>
  <c r="BD105" i="1"/>
  <c r="AY105" i="1"/>
  <c r="BC105" i="1" s="1"/>
  <c r="AZ105" i="1"/>
  <c r="BB73" i="1"/>
  <c r="BA73" i="1" s="1"/>
  <c r="AY73" i="1"/>
  <c r="BC73" i="1" s="1"/>
  <c r="AZ73" i="1"/>
  <c r="BD73" i="1"/>
  <c r="AE75" i="1"/>
  <c r="AF75" i="1"/>
  <c r="AG75" i="1"/>
  <c r="AK75" i="1"/>
  <c r="AK100" i="1"/>
  <c r="AE100" i="1"/>
  <c r="AF100" i="1"/>
  <c r="AG100" i="1"/>
  <c r="AH86" i="1"/>
  <c r="AJ86" i="1" s="1"/>
  <c r="AL86" i="1"/>
  <c r="AH96" i="1"/>
  <c r="AJ96" i="1" s="1"/>
  <c r="AL96" i="1"/>
  <c r="AH115" i="1"/>
  <c r="AJ115" i="1" s="1"/>
  <c r="AL115" i="1"/>
  <c r="AN115" i="1" s="1"/>
  <c r="AN108" i="1"/>
  <c r="BD131" i="1"/>
  <c r="BB131" i="1"/>
  <c r="BA131" i="1" s="1"/>
  <c r="BC131" i="1"/>
  <c r="AY131" i="1"/>
  <c r="AZ131" i="1"/>
  <c r="AL156" i="1"/>
  <c r="AH156" i="1"/>
  <c r="AJ156" i="1" s="1"/>
  <c r="AN148" i="1"/>
  <c r="AJ188" i="1"/>
  <c r="S154" i="1"/>
  <c r="AG162" i="1"/>
  <c r="AF162" i="1"/>
  <c r="AE162" i="1"/>
  <c r="AK162" i="1"/>
  <c r="BD177" i="1"/>
  <c r="AY177" i="1"/>
  <c r="BB177" i="1"/>
  <c r="BA177" i="1" s="1"/>
  <c r="AZ177" i="1"/>
  <c r="BC177" i="1" s="1"/>
  <c r="AW173" i="1"/>
  <c r="AX173" i="1" s="1"/>
  <c r="N173" i="1"/>
  <c r="P173" i="1" s="1"/>
  <c r="R173" i="1" s="1"/>
  <c r="O173" i="1"/>
  <c r="Q173" i="1"/>
  <c r="AD173" i="1"/>
  <c r="AI223" i="1"/>
  <c r="AJ223" i="1" s="1"/>
  <c r="AM223" i="1"/>
  <c r="AN223" i="1" s="1"/>
  <c r="AN157" i="1"/>
  <c r="AH191" i="1"/>
  <c r="AJ191" i="1" s="1"/>
  <c r="AL191" i="1"/>
  <c r="AN191" i="1" s="1"/>
  <c r="AJ213" i="1"/>
  <c r="AL137" i="1"/>
  <c r="AH137" i="1"/>
  <c r="AJ222" i="1"/>
  <c r="AH157" i="1"/>
  <c r="AJ157" i="1" s="1"/>
  <c r="AL157" i="1"/>
  <c r="BD262" i="1"/>
  <c r="AY262" i="1"/>
  <c r="BC262" i="1" s="1"/>
  <c r="AZ262" i="1"/>
  <c r="BB262" i="1"/>
  <c r="BA262" i="1" s="1"/>
  <c r="AI260" i="1"/>
  <c r="AJ260" i="1" s="1"/>
  <c r="AM260" i="1"/>
  <c r="AN260" i="1" s="1"/>
  <c r="AJ244" i="1"/>
  <c r="S238" i="1"/>
  <c r="AK294" i="1"/>
  <c r="AE294" i="1"/>
  <c r="AF294" i="1"/>
  <c r="AG294" i="1"/>
  <c r="AE273" i="1"/>
  <c r="AK273" i="1"/>
  <c r="AF273" i="1"/>
  <c r="AG273" i="1"/>
  <c r="AJ290" i="1"/>
  <c r="N229" i="1"/>
  <c r="P229" i="1" s="1"/>
  <c r="R229" i="1" s="1"/>
  <c r="O229" i="1"/>
  <c r="Q229" i="1"/>
  <c r="S229" i="1" s="1"/>
  <c r="AD229" i="1"/>
  <c r="AW229" i="1"/>
  <c r="AX229" i="1" s="1"/>
  <c r="AI364" i="1"/>
  <c r="AJ364" i="1" s="1"/>
  <c r="AM364" i="1"/>
  <c r="AN364" i="1" s="1"/>
  <c r="AH328" i="1"/>
  <c r="AL328" i="1"/>
  <c r="AN328" i="1" s="1"/>
  <c r="AH319" i="1"/>
  <c r="AJ319" i="1" s="1"/>
  <c r="AL319" i="1"/>
  <c r="AN319" i="1" s="1"/>
  <c r="AN336" i="1"/>
  <c r="AL358" i="1"/>
  <c r="AH358" i="1"/>
  <c r="AM380" i="1"/>
  <c r="AN380" i="1" s="1"/>
  <c r="AI380" i="1"/>
  <c r="AJ380" i="1" s="1"/>
  <c r="AI415" i="1"/>
  <c r="AJ415" i="1" s="1"/>
  <c r="AM415" i="1"/>
  <c r="AN415" i="1" s="1"/>
  <c r="AL265" i="1"/>
  <c r="AN265" i="1" s="1"/>
  <c r="AH265" i="1"/>
  <c r="AJ265" i="1" s="1"/>
  <c r="AI439" i="1"/>
  <c r="AJ439" i="1" s="1"/>
  <c r="AM439" i="1"/>
  <c r="AN439" i="1" s="1"/>
  <c r="AI418" i="1"/>
  <c r="AJ418" i="1" s="1"/>
  <c r="AM418" i="1"/>
  <c r="AN418" i="1" s="1"/>
  <c r="AJ459" i="1"/>
  <c r="AL382" i="1"/>
  <c r="AN382" i="1" s="1"/>
  <c r="AH382" i="1"/>
  <c r="AJ382" i="1" s="1"/>
  <c r="BB258" i="1"/>
  <c r="BA258" i="1" s="1"/>
  <c r="BC258" i="1" s="1"/>
  <c r="BD258" i="1"/>
  <c r="AY258" i="1"/>
  <c r="AZ258" i="1"/>
  <c r="AL352" i="1"/>
  <c r="AH352" i="1"/>
  <c r="AJ428" i="1"/>
  <c r="AN462" i="1"/>
  <c r="AM424" i="1"/>
  <c r="AI424" i="1"/>
  <c r="AJ424" i="1" s="1"/>
  <c r="AL461" i="1"/>
  <c r="AH461" i="1"/>
  <c r="AJ461" i="1" s="1"/>
  <c r="AI472" i="1"/>
  <c r="AJ472" i="1" s="1"/>
  <c r="AM472" i="1"/>
  <c r="AN472" i="1" s="1"/>
  <c r="AI477" i="1"/>
  <c r="AJ477" i="1" s="1"/>
  <c r="AM477" i="1"/>
  <c r="AN477" i="1" s="1"/>
  <c r="AM426" i="1"/>
  <c r="AN426" i="1" s="1"/>
  <c r="AI426" i="1"/>
  <c r="AI396" i="1"/>
  <c r="AM396" i="1"/>
  <c r="AN475" i="1"/>
  <c r="AH517" i="1"/>
  <c r="AJ517" i="1" s="1"/>
  <c r="AL517" i="1"/>
  <c r="AN517" i="1" s="1"/>
  <c r="AN547" i="1"/>
  <c r="AL490" i="1"/>
  <c r="AN490" i="1" s="1"/>
  <c r="AH490" i="1"/>
  <c r="AJ490" i="1" s="1"/>
  <c r="AI521" i="1"/>
  <c r="AM521" i="1"/>
  <c r="AH551" i="1"/>
  <c r="AJ551" i="1" s="1"/>
  <c r="AL551" i="1"/>
  <c r="AH502" i="1"/>
  <c r="AJ502" i="1" s="1"/>
  <c r="AL502" i="1"/>
  <c r="AH563" i="1"/>
  <c r="AJ563" i="1" s="1"/>
  <c r="AL563" i="1"/>
  <c r="AN563" i="1" s="1"/>
  <c r="AI542" i="1"/>
  <c r="AM542" i="1"/>
  <c r="AH558" i="1"/>
  <c r="AJ558" i="1" s="1"/>
  <c r="AL558" i="1"/>
  <c r="AN558" i="1" s="1"/>
  <c r="AH533" i="1"/>
  <c r="AL533" i="1"/>
  <c r="AI421" i="1"/>
  <c r="AM421" i="1"/>
  <c r="AI482" i="1"/>
  <c r="AM482" i="1"/>
  <c r="AL631" i="1"/>
  <c r="AN631" i="1" s="1"/>
  <c r="AH631" i="1"/>
  <c r="S608" i="1"/>
  <c r="AI720" i="1"/>
  <c r="AJ720" i="1" s="1"/>
  <c r="AM720" i="1"/>
  <c r="AN720" i="1" s="1"/>
  <c r="AI591" i="1"/>
  <c r="AM591" i="1"/>
  <c r="AN627" i="1"/>
  <c r="AJ586" i="1"/>
  <c r="AM646" i="1"/>
  <c r="AI646" i="1"/>
  <c r="AL689" i="1"/>
  <c r="AN689" i="1" s="1"/>
  <c r="AH689" i="1"/>
  <c r="AJ689" i="1" s="1"/>
  <c r="AL616" i="1"/>
  <c r="AH616" i="1"/>
  <c r="AJ616" i="1" s="1"/>
  <c r="AN552" i="1"/>
  <c r="AN678" i="1"/>
  <c r="AM692" i="1"/>
  <c r="AI692" i="1"/>
  <c r="AK727" i="1"/>
  <c r="AF727" i="1"/>
  <c r="AE727" i="1"/>
  <c r="AG727" i="1"/>
  <c r="AL667" i="1"/>
  <c r="AH667" i="1"/>
  <c r="AK740" i="1"/>
  <c r="AE740" i="1"/>
  <c r="AF740" i="1"/>
  <c r="AG740" i="1"/>
  <c r="AM600" i="1"/>
  <c r="AI600" i="1"/>
  <c r="AI659" i="1"/>
  <c r="AM659" i="1"/>
  <c r="AN581" i="1"/>
  <c r="AY801" i="1"/>
  <c r="BC801" i="1" s="1"/>
  <c r="AZ801" i="1"/>
  <c r="BB801" i="1"/>
  <c r="BA801" i="1" s="1"/>
  <c r="BD801" i="1"/>
  <c r="AW814" i="1"/>
  <c r="AX814" i="1" s="1"/>
  <c r="N814" i="1"/>
  <c r="O814" i="1"/>
  <c r="Q814" i="1"/>
  <c r="AD814" i="1"/>
  <c r="AL682" i="1"/>
  <c r="AN682" i="1" s="1"/>
  <c r="AH682" i="1"/>
  <c r="AJ682" i="1" s="1"/>
  <c r="AH761" i="1"/>
  <c r="AL761" i="1"/>
  <c r="S718" i="1"/>
  <c r="AJ668" i="1"/>
  <c r="BB784" i="1"/>
  <c r="BA784" i="1" s="1"/>
  <c r="BD784" i="1"/>
  <c r="AY784" i="1"/>
  <c r="BC784" i="1" s="1"/>
  <c r="AZ784" i="1"/>
  <c r="AK726" i="1"/>
  <c r="AE726" i="1"/>
  <c r="AF726" i="1"/>
  <c r="AG726" i="1"/>
  <c r="AM782" i="1"/>
  <c r="AI782" i="1"/>
  <c r="S801" i="1"/>
  <c r="AJ749" i="1"/>
  <c r="S794" i="1"/>
  <c r="AZ859" i="1"/>
  <c r="BB859" i="1"/>
  <c r="BA859" i="1" s="1"/>
  <c r="BD859" i="1"/>
  <c r="AY859" i="1"/>
  <c r="BC859" i="1" s="1"/>
  <c r="AY877" i="1"/>
  <c r="BC877" i="1" s="1"/>
  <c r="AZ877" i="1"/>
  <c r="BB877" i="1"/>
  <c r="BA877" i="1" s="1"/>
  <c r="BD877" i="1"/>
  <c r="AK836" i="1"/>
  <c r="AE836" i="1"/>
  <c r="AF836" i="1"/>
  <c r="AG836" i="1"/>
  <c r="BB866" i="1"/>
  <c r="BA866" i="1" s="1"/>
  <c r="BC866" i="1" s="1"/>
  <c r="BD866" i="1"/>
  <c r="AY866" i="1"/>
  <c r="AZ866" i="1"/>
  <c r="P840" i="1"/>
  <c r="R840" i="1" s="1"/>
  <c r="AK859" i="1"/>
  <c r="AE859" i="1"/>
  <c r="AF859" i="1"/>
  <c r="AG859" i="1"/>
  <c r="AY887" i="1"/>
  <c r="BC887" i="1" s="1"/>
  <c r="AZ887" i="1"/>
  <c r="BB887" i="1"/>
  <c r="BA887" i="1" s="1"/>
  <c r="BD887" i="1"/>
  <c r="S768" i="1"/>
  <c r="S866" i="1"/>
  <c r="AL931" i="1"/>
  <c r="AH931" i="1"/>
  <c r="AJ931" i="1" s="1"/>
  <c r="AL976" i="1"/>
  <c r="AN976" i="1" s="1"/>
  <c r="AH976" i="1"/>
  <c r="AJ976" i="1" s="1"/>
  <c r="S788" i="1"/>
  <c r="AM855" i="1"/>
  <c r="AI855" i="1"/>
  <c r="AY879" i="1"/>
  <c r="AZ879" i="1"/>
  <c r="BB879" i="1"/>
  <c r="BA879" i="1" s="1"/>
  <c r="BC879" i="1" s="1"/>
  <c r="BD879" i="1"/>
  <c r="AM936" i="1"/>
  <c r="AN936" i="1" s="1"/>
  <c r="AI936" i="1"/>
  <c r="AK842" i="1"/>
  <c r="AE842" i="1"/>
  <c r="AF842" i="1"/>
  <c r="AG842" i="1"/>
  <c r="AJ971" i="1"/>
  <c r="AM865" i="1"/>
  <c r="AI865" i="1"/>
  <c r="S878" i="1"/>
  <c r="AJ846" i="1"/>
  <c r="AH856" i="1"/>
  <c r="AJ856" i="1" s="1"/>
  <c r="AL856" i="1"/>
  <c r="AN856" i="1" s="1"/>
  <c r="AH889" i="1"/>
  <c r="AJ889" i="1" s="1"/>
  <c r="AL889" i="1"/>
  <c r="AN889" i="1" s="1"/>
  <c r="AL999" i="1"/>
  <c r="AH999" i="1"/>
  <c r="AH1015" i="1"/>
  <c r="AJ1015" i="1" s="1"/>
  <c r="AL1015" i="1"/>
  <c r="AH902" i="1"/>
  <c r="AJ902" i="1" s="1"/>
  <c r="AL902" i="1"/>
  <c r="AN902" i="1" s="1"/>
  <c r="AM956" i="1"/>
  <c r="AI956" i="1"/>
  <c r="AM1036" i="1"/>
  <c r="AN1036" i="1" s="1"/>
  <c r="AI1036" i="1"/>
  <c r="AJ1036" i="1" s="1"/>
  <c r="AM904" i="1"/>
  <c r="AI904" i="1"/>
  <c r="AI930" i="1"/>
  <c r="AM930" i="1"/>
  <c r="AJ1021" i="1"/>
  <c r="AK896" i="1"/>
  <c r="AE896" i="1"/>
  <c r="AF896" i="1"/>
  <c r="AG896" i="1"/>
  <c r="AN933" i="1"/>
  <c r="AM1007" i="1"/>
  <c r="AI1007" i="1"/>
  <c r="S871" i="1"/>
  <c r="AM934" i="1"/>
  <c r="AI934" i="1"/>
  <c r="AH949" i="1"/>
  <c r="AJ949" i="1" s="1"/>
  <c r="AL949" i="1"/>
  <c r="AL1012" i="1"/>
  <c r="AN1012" i="1" s="1"/>
  <c r="AH1012" i="1"/>
  <c r="AJ1012" i="1" s="1"/>
  <c r="AN1022" i="1"/>
  <c r="BB873" i="1"/>
  <c r="BA873" i="1" s="1"/>
  <c r="BD873" i="1"/>
  <c r="AY873" i="1"/>
  <c r="BC873" i="1" s="1"/>
  <c r="AZ873" i="1"/>
  <c r="AN928" i="1"/>
  <c r="AN952" i="1"/>
  <c r="AH929" i="1"/>
  <c r="AJ929" i="1" s="1"/>
  <c r="AL929" i="1"/>
  <c r="AJ960" i="1"/>
  <c r="AN895" i="1"/>
  <c r="AH1018" i="1"/>
  <c r="AL1018" i="1"/>
  <c r="AM1072" i="1"/>
  <c r="AI1072" i="1"/>
  <c r="AH1095" i="1"/>
  <c r="AJ1095" i="1" s="1"/>
  <c r="AL1095" i="1"/>
  <c r="AN1095" i="1" s="1"/>
  <c r="AM1047" i="1"/>
  <c r="AI1047" i="1"/>
  <c r="AH1065" i="1"/>
  <c r="AJ1065" i="1" s="1"/>
  <c r="AL1065" i="1"/>
  <c r="AI1100" i="1"/>
  <c r="AM1100" i="1"/>
  <c r="AI1045" i="1"/>
  <c r="AM1045" i="1"/>
  <c r="AH1055" i="1"/>
  <c r="AJ1055" i="1" s="1"/>
  <c r="AL1055" i="1"/>
  <c r="AN1055" i="1" s="1"/>
  <c r="AM1119" i="1"/>
  <c r="AI1119" i="1"/>
  <c r="AJ1119" i="1" s="1"/>
  <c r="AN1058" i="1"/>
  <c r="AJ1144" i="1"/>
  <c r="AH1038" i="1"/>
  <c r="AJ1038" i="1" s="1"/>
  <c r="AL1038" i="1"/>
  <c r="P1104" i="1"/>
  <c r="R1104" i="1" s="1"/>
  <c r="AI1114" i="1"/>
  <c r="AM1114" i="1"/>
  <c r="AJ1189" i="1"/>
  <c r="AL1049" i="1"/>
  <c r="AH1049" i="1"/>
  <c r="AJ1049" i="1" s="1"/>
  <c r="BI1181" i="1"/>
  <c r="AY1181" i="1"/>
  <c r="BC1181" i="1" s="1"/>
  <c r="AZ1181" i="1"/>
  <c r="BD1181" i="1"/>
  <c r="BB1181" i="1"/>
  <c r="BA1181" i="1" s="1"/>
  <c r="AD1202" i="1"/>
  <c r="AW1202" i="1"/>
  <c r="AX1202" i="1" s="1"/>
  <c r="N1202" i="1"/>
  <c r="P1202" i="1" s="1"/>
  <c r="R1202" i="1" s="1"/>
  <c r="O1202" i="1"/>
  <c r="Q1202" i="1"/>
  <c r="S1202" i="1" s="1"/>
  <c r="AH1026" i="1"/>
  <c r="AJ1026" i="1" s="1"/>
  <c r="AL1026" i="1"/>
  <c r="AM1224" i="1"/>
  <c r="AN1224" i="1" s="1"/>
  <c r="AI1224" i="1"/>
  <c r="AZ1125" i="1"/>
  <c r="AY1125" i="1"/>
  <c r="BB1125" i="1"/>
  <c r="BA1125" i="1" s="1"/>
  <c r="BC1125" i="1"/>
  <c r="BD1125" i="1"/>
  <c r="BI1125" i="1"/>
  <c r="AI1035" i="1"/>
  <c r="AJ1035" i="1" s="1"/>
  <c r="AM1035" i="1"/>
  <c r="AN1035" i="1" s="1"/>
  <c r="BD1163" i="1"/>
  <c r="BI1163" i="1"/>
  <c r="AY1163" i="1"/>
  <c r="BB1163" i="1"/>
  <c r="BA1163" i="1" s="1"/>
  <c r="AZ1163" i="1"/>
  <c r="BC1163" i="1" s="1"/>
  <c r="AL1240" i="1"/>
  <c r="AN1240" i="1" s="1"/>
  <c r="AH1240" i="1"/>
  <c r="AJ1240" i="1" s="1"/>
  <c r="AY1155" i="1"/>
  <c r="BC1155" i="1" s="1"/>
  <c r="AZ1155" i="1"/>
  <c r="BB1155" i="1"/>
  <c r="BA1155" i="1" s="1"/>
  <c r="BD1155" i="1"/>
  <c r="BI1155" i="1"/>
  <c r="AJ1194" i="1"/>
  <c r="AI1250" i="1"/>
  <c r="AM1250" i="1"/>
  <c r="AY1165" i="1"/>
  <c r="BC1165" i="1" s="1"/>
  <c r="AZ1165" i="1"/>
  <c r="BB1165" i="1"/>
  <c r="BA1165" i="1" s="1"/>
  <c r="BD1165" i="1"/>
  <c r="BI1165" i="1"/>
  <c r="BD1197" i="1"/>
  <c r="AY1197" i="1"/>
  <c r="BC1197" i="1"/>
  <c r="BI1197" i="1"/>
  <c r="AZ1197" i="1"/>
  <c r="BB1197" i="1"/>
  <c r="BA1197" i="1" s="1"/>
  <c r="AI1276" i="1"/>
  <c r="AJ1276" i="1" s="1"/>
  <c r="AM1276" i="1"/>
  <c r="AH1288" i="1"/>
  <c r="AL1288" i="1"/>
  <c r="AN1288" i="1" s="1"/>
  <c r="P1147" i="1"/>
  <c r="R1147" i="1" s="1"/>
  <c r="AK1206" i="1"/>
  <c r="AE1206" i="1"/>
  <c r="AF1206" i="1"/>
  <c r="AG1206" i="1"/>
  <c r="AH1252" i="1"/>
  <c r="AJ1252" i="1" s="1"/>
  <c r="AL1252" i="1"/>
  <c r="AN1252" i="1" s="1"/>
  <c r="AH1298" i="1"/>
  <c r="AJ1298" i="1" s="1"/>
  <c r="AL1298" i="1"/>
  <c r="AL1234" i="1"/>
  <c r="AH1234" i="1"/>
  <c r="AJ1295" i="1"/>
  <c r="AL1312" i="1"/>
  <c r="AN1312" i="1" s="1"/>
  <c r="AH1312" i="1"/>
  <c r="AJ1312" i="1" s="1"/>
  <c r="AE1326" i="1"/>
  <c r="AF1326" i="1"/>
  <c r="AG1326" i="1"/>
  <c r="AK1326" i="1"/>
  <c r="AJ1354" i="1"/>
  <c r="AL1099" i="1"/>
  <c r="AN1099" i="1" s="1"/>
  <c r="AH1099" i="1"/>
  <c r="AI1232" i="1"/>
  <c r="AM1232" i="1"/>
  <c r="AI1120" i="1"/>
  <c r="AM1120" i="1"/>
  <c r="AN1195" i="1"/>
  <c r="AI1225" i="1"/>
  <c r="AM1225" i="1"/>
  <c r="AN1225" i="1" s="1"/>
  <c r="AL1369" i="1"/>
  <c r="AN1369" i="1" s="1"/>
  <c r="AH1369" i="1"/>
  <c r="AJ1369" i="1" s="1"/>
  <c r="AH1157" i="1"/>
  <c r="AJ1157" i="1" s="1"/>
  <c r="AL1157" i="1"/>
  <c r="AN1157" i="1" s="1"/>
  <c r="AI1239" i="1"/>
  <c r="AM1239" i="1"/>
  <c r="S1341" i="1"/>
  <c r="AL1377" i="1"/>
  <c r="AH1377" i="1"/>
  <c r="AJ1377" i="1" s="1"/>
  <c r="BB1412" i="1"/>
  <c r="BA1412" i="1" s="1"/>
  <c r="BC1412" i="1" s="1"/>
  <c r="AY1412" i="1"/>
  <c r="AZ1412" i="1"/>
  <c r="BD1412" i="1"/>
  <c r="AK1346" i="1"/>
  <c r="AE1346" i="1"/>
  <c r="AF1346" i="1"/>
  <c r="AG1346" i="1"/>
  <c r="AJ1373" i="1"/>
  <c r="AN1432" i="1"/>
  <c r="AM1443" i="1"/>
  <c r="AN1443" i="1" s="1"/>
  <c r="AI1443" i="1"/>
  <c r="AJ1443" i="1" s="1"/>
  <c r="AM1511" i="1"/>
  <c r="AN1511" i="1" s="1"/>
  <c r="AI1511" i="1"/>
  <c r="AJ1511" i="1" s="1"/>
  <c r="AN1300" i="1"/>
  <c r="AI1351" i="1"/>
  <c r="AM1351" i="1"/>
  <c r="AL1372" i="1"/>
  <c r="AN1372" i="1" s="1"/>
  <c r="AH1372" i="1"/>
  <c r="AJ1372" i="1" s="1"/>
  <c r="AL1387" i="1"/>
  <c r="AH1387" i="1"/>
  <c r="AJ1387" i="1" s="1"/>
  <c r="AJ1486" i="1"/>
  <c r="S1316" i="1"/>
  <c r="BD1353" i="1"/>
  <c r="AY1353" i="1"/>
  <c r="AZ1353" i="1"/>
  <c r="BB1353" i="1"/>
  <c r="BA1353" i="1" s="1"/>
  <c r="BC1353" i="1" s="1"/>
  <c r="S1440" i="1"/>
  <c r="AM1370" i="1"/>
  <c r="AI1370" i="1"/>
  <c r="AM1402" i="1"/>
  <c r="AI1402" i="1"/>
  <c r="AL1432" i="1"/>
  <c r="AH1432" i="1"/>
  <c r="AJ1432" i="1" s="1"/>
  <c r="AI1296" i="1"/>
  <c r="AM1296" i="1"/>
  <c r="AJ1376" i="1"/>
  <c r="AI1341" i="1"/>
  <c r="AM1341" i="1"/>
  <c r="AF1431" i="1"/>
  <c r="AE1431" i="1"/>
  <c r="AG1431" i="1"/>
  <c r="AK1431" i="1"/>
  <c r="AJ1506" i="1"/>
  <c r="AM1333" i="1"/>
  <c r="AN1333" i="1" s="1"/>
  <c r="AI1333" i="1"/>
  <c r="S1441" i="1"/>
  <c r="AL1447" i="1"/>
  <c r="AH1447" i="1"/>
  <c r="AJ1447" i="1" s="1"/>
  <c r="AM1382" i="1"/>
  <c r="AI1382" i="1"/>
  <c r="AJ1398" i="1"/>
  <c r="AK1453" i="1"/>
  <c r="AE1453" i="1"/>
  <c r="AF1453" i="1"/>
  <c r="AG1453" i="1"/>
  <c r="AY1529" i="1"/>
  <c r="AZ1529" i="1"/>
  <c r="BC1529" i="1" s="1"/>
  <c r="BB1529" i="1"/>
  <c r="BA1529" i="1" s="1"/>
  <c r="BD1529" i="1"/>
  <c r="AH1396" i="1"/>
  <c r="AL1396" i="1"/>
  <c r="S1413" i="1"/>
  <c r="BB1445" i="1"/>
  <c r="BA1445" i="1" s="1"/>
  <c r="AY1445" i="1"/>
  <c r="AZ1445" i="1"/>
  <c r="BC1445" i="1"/>
  <c r="BD1445" i="1"/>
  <c r="S1496" i="1"/>
  <c r="S1575" i="1"/>
  <c r="AH1365" i="1"/>
  <c r="AJ1365" i="1" s="1"/>
  <c r="AL1365" i="1"/>
  <c r="AN1365" i="1" s="1"/>
  <c r="AM1524" i="1"/>
  <c r="AN1524" i="1" s="1"/>
  <c r="AI1524" i="1"/>
  <c r="AE1444" i="1"/>
  <c r="AF1444" i="1"/>
  <c r="AG1444" i="1"/>
  <c r="AK1444" i="1"/>
  <c r="AM1477" i="1"/>
  <c r="AI1477" i="1"/>
  <c r="AJ1524" i="1"/>
  <c r="AY1539" i="1"/>
  <c r="BC1539" i="1" s="1"/>
  <c r="AZ1539" i="1"/>
  <c r="BB1539" i="1"/>
  <c r="BA1539" i="1" s="1"/>
  <c r="BD1539" i="1"/>
  <c r="AI1645" i="1"/>
  <c r="AJ1645" i="1" s="1"/>
  <c r="AM1645" i="1"/>
  <c r="AN1645" i="1" s="1"/>
  <c r="AN1585" i="1"/>
  <c r="S1533" i="1"/>
  <c r="AE1648" i="1"/>
  <c r="AF1648" i="1"/>
  <c r="AG1648" i="1"/>
  <c r="AK1648" i="1"/>
  <c r="AY1629" i="1"/>
  <c r="AZ1629" i="1"/>
  <c r="BB1629" i="1"/>
  <c r="BD1629" i="1"/>
  <c r="AH1470" i="1"/>
  <c r="AJ1470" i="1" s="1"/>
  <c r="AL1470" i="1"/>
  <c r="AL1564" i="1"/>
  <c r="AN1564" i="1" s="1"/>
  <c r="AH1564" i="1"/>
  <c r="AJ1564" i="1" s="1"/>
  <c r="S1626" i="1"/>
  <c r="AK1664" i="1"/>
  <c r="AE1664" i="1"/>
  <c r="AG1664" i="1"/>
  <c r="AF1664" i="1"/>
  <c r="AI1567" i="1"/>
  <c r="AM1567" i="1"/>
  <c r="O1595" i="1"/>
  <c r="Q1595" i="1"/>
  <c r="AD1595" i="1"/>
  <c r="N1595" i="1"/>
  <c r="P1595" i="1" s="1"/>
  <c r="R1595" i="1" s="1"/>
  <c r="AK1665" i="1"/>
  <c r="AE1665" i="1"/>
  <c r="AF1665" i="1"/>
  <c r="AG1665" i="1"/>
  <c r="AE1609" i="1"/>
  <c r="AF1609" i="1"/>
  <c r="AG1609" i="1"/>
  <c r="AK1609" i="1"/>
  <c r="AF1656" i="1"/>
  <c r="AG1656" i="1"/>
  <c r="AK1656" i="1"/>
  <c r="AE1656" i="1"/>
  <c r="AK1680" i="1"/>
  <c r="AF1680" i="1"/>
  <c r="AE1680" i="1"/>
  <c r="AG1680" i="1"/>
  <c r="AY1714" i="1"/>
  <c r="AZ1714" i="1"/>
  <c r="BB1714" i="1"/>
  <c r="BA1714" i="1" s="1"/>
  <c r="BC1714" i="1" s="1"/>
  <c r="BD1714" i="1"/>
  <c r="AI1763" i="1"/>
  <c r="AJ1763" i="1" s="1"/>
  <c r="AM1763" i="1"/>
  <c r="AN1763" i="1" s="1"/>
  <c r="AN1737" i="1"/>
  <c r="AZ1657" i="1"/>
  <c r="BB1657" i="1"/>
  <c r="BA1657" i="1" s="1"/>
  <c r="BD1657" i="1"/>
  <c r="AY1657" i="1"/>
  <c r="BC1657" i="1" s="1"/>
  <c r="Q1687" i="1"/>
  <c r="S1687" i="1" s="1"/>
  <c r="AD1687" i="1"/>
  <c r="AW1687" i="1"/>
  <c r="AX1687" i="1" s="1"/>
  <c r="N1687" i="1"/>
  <c r="P1687" i="1" s="1"/>
  <c r="R1687" i="1" s="1"/>
  <c r="O1687" i="1"/>
  <c r="S1722" i="1"/>
  <c r="AK1750" i="1"/>
  <c r="AE1750" i="1"/>
  <c r="AF1750" i="1"/>
  <c r="AG1750" i="1"/>
  <c r="AY1681" i="1"/>
  <c r="BC1681" i="1" s="1"/>
  <c r="AZ1681" i="1"/>
  <c r="BB1681" i="1"/>
  <c r="BA1681" i="1" s="1"/>
  <c r="BD1681" i="1"/>
  <c r="AE1699" i="1"/>
  <c r="AF1699" i="1"/>
  <c r="AG1699" i="1"/>
  <c r="AK1699" i="1"/>
  <c r="AM1741" i="1"/>
  <c r="AN1741" i="1" s="1"/>
  <c r="AI1741" i="1"/>
  <c r="AJ1741" i="1" s="1"/>
  <c r="AD1614" i="1"/>
  <c r="N1614" i="1"/>
  <c r="O1614" i="1"/>
  <c r="Q1614" i="1"/>
  <c r="AW1614" i="1"/>
  <c r="AX1614" i="1" s="1"/>
  <c r="AK1622" i="1"/>
  <c r="AF1622" i="1"/>
  <c r="AE1622" i="1"/>
  <c r="AG1622" i="1"/>
  <c r="AZ1688" i="1"/>
  <c r="BB1688" i="1"/>
  <c r="BA1688" i="1" s="1"/>
  <c r="BD1688" i="1"/>
  <c r="AY1688" i="1"/>
  <c r="BC1688" i="1" s="1"/>
  <c r="AK1754" i="1"/>
  <c r="AE1754" i="1"/>
  <c r="AF1754" i="1"/>
  <c r="AG1754" i="1"/>
  <c r="S1675" i="1"/>
  <c r="S1660" i="1"/>
  <c r="AN1676" i="1"/>
  <c r="AH1785" i="1"/>
  <c r="AJ1785" i="1" s="1"/>
  <c r="AL1785" i="1"/>
  <c r="AE1859" i="1"/>
  <c r="AF1859" i="1"/>
  <c r="AG1859" i="1"/>
  <c r="AK1859" i="1"/>
  <c r="AN1881" i="1"/>
  <c r="AL1966" i="1"/>
  <c r="AN1966" i="1" s="1"/>
  <c r="AH1966" i="1"/>
  <c r="AJ1966" i="1" s="1"/>
  <c r="AH1794" i="1"/>
  <c r="AJ1794" i="1" s="1"/>
  <c r="AL1794" i="1"/>
  <c r="AL1884" i="1"/>
  <c r="AH1884" i="1"/>
  <c r="AJ1884" i="1" s="1"/>
  <c r="AI1918" i="1"/>
  <c r="AJ1918" i="1" s="1"/>
  <c r="AM1918" i="1"/>
  <c r="BC1744" i="1"/>
  <c r="AI1781" i="1"/>
  <c r="AM1781" i="1"/>
  <c r="AH1937" i="1"/>
  <c r="AL1937" i="1"/>
  <c r="AN1937" i="1" s="1"/>
  <c r="S1855" i="1"/>
  <c r="AM1751" i="1"/>
  <c r="AI1751" i="1"/>
  <c r="AM1772" i="1"/>
  <c r="AI1772" i="1"/>
  <c r="AI1880" i="1"/>
  <c r="AM1880" i="1"/>
  <c r="AL1889" i="1"/>
  <c r="AH1889" i="1"/>
  <c r="BC1796" i="1"/>
  <c r="BD1796" i="1"/>
  <c r="AY1796" i="1"/>
  <c r="AZ1796" i="1"/>
  <c r="BB1796" i="1"/>
  <c r="BA1796" i="1" s="1"/>
  <c r="AK1825" i="1"/>
  <c r="AE1825" i="1"/>
  <c r="AF1825" i="1"/>
  <c r="AG1825" i="1"/>
  <c r="AL1992" i="1"/>
  <c r="AN1992" i="1" s="1"/>
  <c r="AH1992" i="1"/>
  <c r="AJ1992" i="1" s="1"/>
  <c r="AL2022" i="1"/>
  <c r="AN2022" i="1" s="1"/>
  <c r="AH2022" i="1"/>
  <c r="AJ2022" i="1" s="1"/>
  <c r="AM1762" i="1"/>
  <c r="AI1762" i="1"/>
  <c r="AK1775" i="1"/>
  <c r="AE1775" i="1"/>
  <c r="AF1775" i="1"/>
  <c r="AG1775" i="1"/>
  <c r="AL1784" i="1"/>
  <c r="AN1784" i="1" s="1"/>
  <c r="AH1784" i="1"/>
  <c r="AG1779" i="1"/>
  <c r="AK1779" i="1"/>
  <c r="AE1779" i="1"/>
  <c r="AF1779" i="1"/>
  <c r="AY1802" i="1"/>
  <c r="AZ1802" i="1"/>
  <c r="BB1802" i="1"/>
  <c r="BA1802" i="1" s="1"/>
  <c r="BC1802" i="1" s="1"/>
  <c r="BD1802" i="1"/>
  <c r="AH1958" i="1"/>
  <c r="AL1958" i="1"/>
  <c r="AI2031" i="1"/>
  <c r="AM2031" i="1"/>
  <c r="AH1866" i="1"/>
  <c r="AJ1866" i="1" s="1"/>
  <c r="AL1866" i="1"/>
  <c r="AN1866" i="1" s="1"/>
  <c r="AM1939" i="1"/>
  <c r="AN1939" i="1" s="1"/>
  <c r="AI1939" i="1"/>
  <c r="AI2026" i="1"/>
  <c r="AM2026" i="1"/>
  <c r="AI2049" i="1"/>
  <c r="AM2049" i="1"/>
  <c r="AI2110" i="1"/>
  <c r="AM2110" i="1"/>
  <c r="AI1963" i="1"/>
  <c r="AM1963" i="1"/>
  <c r="AM1987" i="1"/>
  <c r="AI1987" i="1"/>
  <c r="AL2129" i="1"/>
  <c r="AH2129" i="1"/>
  <c r="AH2072" i="1"/>
  <c r="AL2072" i="1"/>
  <c r="BB2232" i="1"/>
  <c r="BA2232" i="1" s="1"/>
  <c r="BC2232" i="1" s="1"/>
  <c r="BD2232" i="1"/>
  <c r="AZ2232" i="1"/>
  <c r="AY2232" i="1"/>
  <c r="BC2047" i="1"/>
  <c r="AG2236" i="1"/>
  <c r="AK2236" i="1"/>
  <c r="AF2236" i="1"/>
  <c r="AE2236" i="1"/>
  <c r="AL2081" i="1"/>
  <c r="AN2081" i="1" s="1"/>
  <c r="AH2081" i="1"/>
  <c r="AI2094" i="1"/>
  <c r="AM2094" i="1"/>
  <c r="N2235" i="1"/>
  <c r="O2235" i="1"/>
  <c r="Q2235" i="1"/>
  <c r="AD2235" i="1"/>
  <c r="AW2235" i="1"/>
  <c r="AX2235" i="1" s="1"/>
  <c r="AM2384" i="1"/>
  <c r="AN2384" i="1" s="1"/>
  <c r="AI2384" i="1"/>
  <c r="AJ2384" i="1" s="1"/>
  <c r="AK2210" i="1"/>
  <c r="AE2210" i="1"/>
  <c r="AG2210" i="1"/>
  <c r="AF2210" i="1"/>
  <c r="AM2217" i="1"/>
  <c r="AI2217" i="1"/>
  <c r="AH2501" i="1"/>
  <c r="AL2501" i="1"/>
  <c r="AE2567" i="1"/>
  <c r="AF2567" i="1"/>
  <c r="AG2567" i="1"/>
  <c r="AK2567" i="1"/>
  <c r="AH2413" i="1"/>
  <c r="AJ2413" i="1" s="1"/>
  <c r="AL2413" i="1"/>
  <c r="BD2200" i="1"/>
  <c r="AY2200" i="1"/>
  <c r="AZ2200" i="1"/>
  <c r="BB2200" i="1"/>
  <c r="BA2200" i="1" s="1"/>
  <c r="BC2200" i="1" s="1"/>
  <c r="AJ2497" i="1"/>
  <c r="AH2408" i="1"/>
  <c r="AJ2408" i="1" s="1"/>
  <c r="AL2408" i="1"/>
  <c r="BB2539" i="1"/>
  <c r="BA2539" i="1" s="1"/>
  <c r="BD2539" i="1"/>
  <c r="AZ2539" i="1"/>
  <c r="AY2539" i="1"/>
  <c r="BC2539" i="1" s="1"/>
  <c r="AF2583" i="1"/>
  <c r="AG2583" i="1"/>
  <c r="AK2583" i="1"/>
  <c r="AE2583" i="1"/>
  <c r="AK2657" i="1"/>
  <c r="AE2657" i="1"/>
  <c r="AG2657" i="1"/>
  <c r="AF2657" i="1"/>
  <c r="AH2343" i="1"/>
  <c r="AL2343" i="1"/>
  <c r="AN2343" i="1" s="1"/>
  <c r="AI2356" i="1"/>
  <c r="AM2356" i="1"/>
  <c r="AN2356" i="1" s="1"/>
  <c r="AH2395" i="1"/>
  <c r="AJ2395" i="1" s="1"/>
  <c r="AL2395" i="1"/>
  <c r="AN2395" i="1" s="1"/>
  <c r="AK2254" i="1"/>
  <c r="AE2254" i="1"/>
  <c r="AF2254" i="1"/>
  <c r="AG2254" i="1"/>
  <c r="AH2335" i="1"/>
  <c r="AL2335" i="1"/>
  <c r="AN2335" i="1" s="1"/>
  <c r="AJ2743" i="1"/>
  <c r="AN2719" i="1"/>
  <c r="O2597" i="1"/>
  <c r="Q2597" i="1"/>
  <c r="AD2597" i="1"/>
  <c r="AW2597" i="1"/>
  <c r="AX2597" i="1" s="1"/>
  <c r="N2597" i="1"/>
  <c r="S2947" i="1"/>
  <c r="AM2700" i="1"/>
  <c r="AI2700" i="1"/>
  <c r="AH2640" i="1"/>
  <c r="AL2640" i="1"/>
  <c r="AN2640" i="1" s="1"/>
  <c r="BC2871" i="1"/>
  <c r="AH2979" i="1"/>
  <c r="AL2979" i="1"/>
  <c r="AH3168" i="1"/>
  <c r="AL3168" i="1"/>
  <c r="AN3168" i="1" s="1"/>
  <c r="AM3202" i="1"/>
  <c r="AN3202" i="1" s="1"/>
  <c r="AI3202" i="1"/>
  <c r="AJ3202" i="1" s="1"/>
  <c r="AL3127" i="1"/>
  <c r="AH3127" i="1"/>
  <c r="AW166" i="1"/>
  <c r="AX166" i="1" s="1"/>
  <c r="Q166" i="1"/>
  <c r="AD166" i="1"/>
  <c r="AJ193" i="1"/>
  <c r="AI286" i="1"/>
  <c r="AM286" i="1"/>
  <c r="AM406" i="1"/>
  <c r="AN406" i="1" s="1"/>
  <c r="AI406" i="1"/>
  <c r="AJ406" i="1" s="1"/>
  <c r="BC454" i="1"/>
  <c r="AJ435" i="1"/>
  <c r="AJ556" i="1"/>
  <c r="AJ536" i="1"/>
  <c r="AL548" i="1"/>
  <c r="AN548" i="1" s="1"/>
  <c r="AH548" i="1"/>
  <c r="AJ548" i="1" s="1"/>
  <c r="AL597" i="1"/>
  <c r="AN597" i="1" s="1"/>
  <c r="AH597" i="1"/>
  <c r="AJ597" i="1" s="1"/>
  <c r="AH614" i="1"/>
  <c r="AL614" i="1"/>
  <c r="AN614" i="1" s="1"/>
  <c r="AN612" i="1"/>
  <c r="AH561" i="1"/>
  <c r="AL561" i="1"/>
  <c r="AL611" i="1"/>
  <c r="AH611" i="1"/>
  <c r="AJ611" i="1" s="1"/>
  <c r="AI688" i="1"/>
  <c r="AJ688" i="1" s="1"/>
  <c r="AM688" i="1"/>
  <c r="BD719" i="1"/>
  <c r="AY719" i="1"/>
  <c r="AZ719" i="1"/>
  <c r="BB719" i="1"/>
  <c r="BA719" i="1" s="1"/>
  <c r="BC719" i="1" s="1"/>
  <c r="AI642" i="1"/>
  <c r="AM642" i="1"/>
  <c r="AN642" i="1" s="1"/>
  <c r="AN656" i="1"/>
  <c r="AH695" i="1"/>
  <c r="AL695" i="1"/>
  <c r="AN695" i="1" s="1"/>
  <c r="AN705" i="1"/>
  <c r="AH657" i="1"/>
  <c r="AJ657" i="1" s="1"/>
  <c r="AL657" i="1"/>
  <c r="AE739" i="1"/>
  <c r="AK739" i="1"/>
  <c r="AF739" i="1"/>
  <c r="AG739" i="1"/>
  <c r="AK792" i="1"/>
  <c r="AE792" i="1"/>
  <c r="AF792" i="1"/>
  <c r="AG792" i="1"/>
  <c r="AJ660" i="1"/>
  <c r="AI779" i="1"/>
  <c r="AM779" i="1"/>
  <c r="AK858" i="1"/>
  <c r="AE858" i="1"/>
  <c r="AF858" i="1"/>
  <c r="AG858" i="1"/>
  <c r="AH742" i="1"/>
  <c r="AL742" i="1"/>
  <c r="AL798" i="1"/>
  <c r="AN798" i="1" s="1"/>
  <c r="AH798" i="1"/>
  <c r="AJ798" i="1" s="1"/>
  <c r="P764" i="1"/>
  <c r="R764" i="1" s="1"/>
  <c r="S764" i="1" s="1"/>
  <c r="P778" i="1"/>
  <c r="R778" i="1" s="1"/>
  <c r="AE756" i="1"/>
  <c r="AF756" i="1"/>
  <c r="AG756" i="1"/>
  <c r="AK756" i="1"/>
  <c r="AK839" i="1"/>
  <c r="AE839" i="1"/>
  <c r="AF839" i="1"/>
  <c r="AG839" i="1"/>
  <c r="BB789" i="1"/>
  <c r="BA789" i="1" s="1"/>
  <c r="BD789" i="1"/>
  <c r="AY789" i="1"/>
  <c r="BC789" i="1" s="1"/>
  <c r="AZ789" i="1"/>
  <c r="AH833" i="1"/>
  <c r="AL833" i="1"/>
  <c r="AN833" i="1" s="1"/>
  <c r="AJ935" i="1"/>
  <c r="AN942" i="1"/>
  <c r="AJ993" i="1"/>
  <c r="AI922" i="1"/>
  <c r="AM922" i="1"/>
  <c r="AN970" i="1"/>
  <c r="AN932" i="1"/>
  <c r="AI937" i="1"/>
  <c r="AM937" i="1"/>
  <c r="AN937" i="1" s="1"/>
  <c r="AJ920" i="1"/>
  <c r="AL1027" i="1"/>
  <c r="AN1027" i="1" s="1"/>
  <c r="AH1027" i="1"/>
  <c r="AJ1027" i="1" s="1"/>
  <c r="AI1060" i="1"/>
  <c r="AM1060" i="1"/>
  <c r="AH1092" i="1"/>
  <c r="AL1092" i="1"/>
  <c r="AN1092" i="1" s="1"/>
  <c r="AM1074" i="1"/>
  <c r="AI1074" i="1"/>
  <c r="AI1112" i="1"/>
  <c r="AJ1112" i="1" s="1"/>
  <c r="AM1112" i="1"/>
  <c r="AN1112" i="1" s="1"/>
  <c r="AE1182" i="1"/>
  <c r="AF1182" i="1"/>
  <c r="AG1182" i="1"/>
  <c r="AK1182" i="1"/>
  <c r="AN1059" i="1"/>
  <c r="AH914" i="1"/>
  <c r="AL914" i="1"/>
  <c r="AN914" i="1" s="1"/>
  <c r="AN1173" i="1"/>
  <c r="AL1280" i="1"/>
  <c r="AN1280" i="1" s="1"/>
  <c r="AH1280" i="1"/>
  <c r="AM1291" i="1"/>
  <c r="AN1291" i="1" s="1"/>
  <c r="AI1291" i="1"/>
  <c r="AI1292" i="1"/>
  <c r="AM1292" i="1"/>
  <c r="AH1258" i="1"/>
  <c r="AL1258" i="1"/>
  <c r="AN1258" i="1" s="1"/>
  <c r="AI1302" i="1"/>
  <c r="AM1302" i="1"/>
  <c r="AK1220" i="1"/>
  <c r="AE1220" i="1"/>
  <c r="AF1220" i="1"/>
  <c r="AG1220" i="1"/>
  <c r="AJ1279" i="1"/>
  <c r="AM1248" i="1"/>
  <c r="AI1248" i="1"/>
  <c r="AI1306" i="1"/>
  <c r="AJ1306" i="1" s="1"/>
  <c r="AM1306" i="1"/>
  <c r="AN1306" i="1" s="1"/>
  <c r="BB1447" i="1"/>
  <c r="BA1447" i="1" s="1"/>
  <c r="AY1447" i="1"/>
  <c r="BC1447" i="1" s="1"/>
  <c r="AZ1447" i="1"/>
  <c r="BD1447" i="1"/>
  <c r="AK1334" i="1"/>
  <c r="AE1334" i="1"/>
  <c r="AF1334" i="1"/>
  <c r="AG1334" i="1"/>
  <c r="AJ1228" i="1"/>
  <c r="AJ1337" i="1"/>
  <c r="AN1422" i="1"/>
  <c r="AM1271" i="1"/>
  <c r="AI1271" i="1"/>
  <c r="AY1333" i="1"/>
  <c r="BC1333" i="1" s="1"/>
  <c r="AZ1333" i="1"/>
  <c r="BB1333" i="1"/>
  <c r="BA1333" i="1" s="1"/>
  <c r="BD1333" i="1"/>
  <c r="AM1264" i="1"/>
  <c r="AN1264" i="1" s="1"/>
  <c r="AI1264" i="1"/>
  <c r="S1363" i="1"/>
  <c r="AY1456" i="1"/>
  <c r="AZ1456" i="1"/>
  <c r="BB1456" i="1"/>
  <c r="BA1456" i="1" s="1"/>
  <c r="BC1456" i="1"/>
  <c r="BD1456" i="1"/>
  <c r="AI1513" i="1"/>
  <c r="AM1513" i="1"/>
  <c r="AH1460" i="1"/>
  <c r="AJ1460" i="1" s="1"/>
  <c r="AL1460" i="1"/>
  <c r="AN1460" i="1" s="1"/>
  <c r="AI1403" i="1"/>
  <c r="AJ1403" i="1" s="1"/>
  <c r="AM1403" i="1"/>
  <c r="BB1430" i="1"/>
  <c r="BA1430" i="1" s="1"/>
  <c r="AY1430" i="1"/>
  <c r="AZ1430" i="1"/>
  <c r="BC1430" i="1" s="1"/>
  <c r="BD1430" i="1"/>
  <c r="AK1500" i="1"/>
  <c r="AE1500" i="1"/>
  <c r="AF1500" i="1"/>
  <c r="AG1500" i="1"/>
  <c r="AE1517" i="1"/>
  <c r="AF1517" i="1"/>
  <c r="AK1517" i="1"/>
  <c r="AG1517" i="1"/>
  <c r="AM1559" i="1"/>
  <c r="AI1559" i="1"/>
  <c r="AJ1559" i="1" s="1"/>
  <c r="AK1331" i="1"/>
  <c r="AE1331" i="1"/>
  <c r="AF1331" i="1"/>
  <c r="AG1331" i="1"/>
  <c r="AI1546" i="1"/>
  <c r="AM1546" i="1"/>
  <c r="AJ1493" i="1"/>
  <c r="AL1569" i="1"/>
  <c r="AH1569" i="1"/>
  <c r="AK1521" i="1"/>
  <c r="AE1521" i="1"/>
  <c r="AF1521" i="1"/>
  <c r="AG1521" i="1"/>
  <c r="AK1672" i="1"/>
  <c r="AE1672" i="1"/>
  <c r="AF1672" i="1"/>
  <c r="AG1672" i="1"/>
  <c r="AK1451" i="1"/>
  <c r="AE1451" i="1"/>
  <c r="AF1451" i="1"/>
  <c r="AG1451" i="1"/>
  <c r="AK1663" i="1"/>
  <c r="AF1663" i="1"/>
  <c r="AE1663" i="1"/>
  <c r="AG1663" i="1"/>
  <c r="AJ1837" i="1"/>
  <c r="AK1820" i="1"/>
  <c r="AE1820" i="1"/>
  <c r="AF1820" i="1"/>
  <c r="AG1820" i="1"/>
  <c r="P1716" i="1"/>
  <c r="R1716" i="1" s="1"/>
  <c r="S1716" i="1" s="1"/>
  <c r="AH1806" i="1"/>
  <c r="AJ1806" i="1" s="1"/>
  <c r="AL1806" i="1"/>
  <c r="AN1806" i="1" s="1"/>
  <c r="AY1816" i="1"/>
  <c r="AZ1816" i="1"/>
  <c r="BB1816" i="1"/>
  <c r="BA1816" i="1" s="1"/>
  <c r="BC1816" i="1" s="1"/>
  <c r="BD1816" i="1"/>
  <c r="AL1909" i="1"/>
  <c r="AN1909" i="1" s="1"/>
  <c r="AH1909" i="1"/>
  <c r="AJ1909" i="1" s="1"/>
  <c r="P1732" i="1"/>
  <c r="R1732" i="1" s="1"/>
  <c r="AJ2016" i="1"/>
  <c r="AK2206" i="1"/>
  <c r="AE2206" i="1"/>
  <c r="AF2206" i="1"/>
  <c r="AG2206" i="1"/>
  <c r="BC2271" i="1"/>
  <c r="AJ1943" i="1"/>
  <c r="AK2047" i="1"/>
  <c r="AE2047" i="1"/>
  <c r="AF2047" i="1"/>
  <c r="AG2047" i="1"/>
  <c r="BC2087" i="1"/>
  <c r="AK2492" i="1"/>
  <c r="AE2492" i="1"/>
  <c r="AF2492" i="1"/>
  <c r="AG2492" i="1"/>
  <c r="AL2482" i="1"/>
  <c r="AN2482" i="1" s="1"/>
  <c r="AH2482" i="1"/>
  <c r="AK2637" i="1"/>
  <c r="AF2637" i="1"/>
  <c r="AE2637" i="1"/>
  <c r="AG2637" i="1"/>
  <c r="AN3217" i="1"/>
  <c r="BC3636" i="1"/>
  <c r="AK8" i="1"/>
  <c r="AF8" i="1"/>
  <c r="AG8" i="1"/>
  <c r="AE8" i="1"/>
  <c r="AM28" i="1"/>
  <c r="AN28" i="1" s="1"/>
  <c r="AI28" i="1"/>
  <c r="AJ28" i="1" s="1"/>
  <c r="AN27" i="1"/>
  <c r="S42" i="1"/>
  <c r="AE64" i="1"/>
  <c r="AG64" i="1"/>
  <c r="AF64" i="1"/>
  <c r="AK64" i="1"/>
  <c r="AN56" i="1"/>
  <c r="BB61" i="1"/>
  <c r="BA61" i="1" s="1"/>
  <c r="BD61" i="1"/>
  <c r="AY61" i="1"/>
  <c r="AZ61" i="1"/>
  <c r="BC61" i="1" s="1"/>
  <c r="AK87" i="1"/>
  <c r="AE87" i="1"/>
  <c r="AF87" i="1"/>
  <c r="AG87" i="1"/>
  <c r="AI90" i="1"/>
  <c r="AM90" i="1"/>
  <c r="AE73" i="1"/>
  <c r="AF73" i="1"/>
  <c r="AG73" i="1"/>
  <c r="AK73" i="1"/>
  <c r="AY96" i="1"/>
  <c r="BC96" i="1" s="1"/>
  <c r="AZ96" i="1"/>
  <c r="BB96" i="1"/>
  <c r="BA96" i="1" s="1"/>
  <c r="BD96" i="1"/>
  <c r="S100" i="1"/>
  <c r="AY76" i="1"/>
  <c r="BC76" i="1" s="1"/>
  <c r="AZ76" i="1"/>
  <c r="BB76" i="1"/>
  <c r="BA76" i="1" s="1"/>
  <c r="BD76" i="1"/>
  <c r="AN96" i="1"/>
  <c r="AK122" i="1"/>
  <c r="AG122" i="1"/>
  <c r="AE122" i="1"/>
  <c r="AF122" i="1"/>
  <c r="AJ108" i="1"/>
  <c r="S131" i="1"/>
  <c r="AI176" i="1"/>
  <c r="AM176" i="1"/>
  <c r="P149" i="1"/>
  <c r="R149" i="1" s="1"/>
  <c r="BB161" i="1"/>
  <c r="BA161" i="1" s="1"/>
  <c r="BD161" i="1"/>
  <c r="AZ161" i="1"/>
  <c r="AY161" i="1"/>
  <c r="BC161" i="1" s="1"/>
  <c r="AJ190" i="1"/>
  <c r="P166" i="1"/>
  <c r="R166" i="1" s="1"/>
  <c r="M163" i="1"/>
  <c r="N163" i="1"/>
  <c r="P163" i="1" s="1"/>
  <c r="R163" i="1" s="1"/>
  <c r="O163" i="1"/>
  <c r="AV163" i="1"/>
  <c r="AN188" i="1"/>
  <c r="AI141" i="1"/>
  <c r="AM141" i="1"/>
  <c r="AN141" i="1" s="1"/>
  <c r="AK183" i="1"/>
  <c r="AE183" i="1"/>
  <c r="AF183" i="1"/>
  <c r="AG183" i="1"/>
  <c r="S227" i="1"/>
  <c r="AM214" i="1"/>
  <c r="AI214" i="1"/>
  <c r="AJ137" i="1"/>
  <c r="P185" i="1"/>
  <c r="R185" i="1" s="1"/>
  <c r="S185" i="1" s="1"/>
  <c r="N172" i="1"/>
  <c r="O172" i="1"/>
  <c r="AD172" i="1"/>
  <c r="AW172" i="1"/>
  <c r="AX172" i="1" s="1"/>
  <c r="Q172" i="1"/>
  <c r="AM222" i="1"/>
  <c r="AN222" i="1" s="1"/>
  <c r="AI222" i="1"/>
  <c r="S217" i="1"/>
  <c r="AM228" i="1"/>
  <c r="AN228" i="1" s="1"/>
  <c r="AI228" i="1"/>
  <c r="AJ228" i="1" s="1"/>
  <c r="AH180" i="1"/>
  <c r="AJ180" i="1" s="1"/>
  <c r="AL180" i="1"/>
  <c r="AI195" i="1"/>
  <c r="AJ195" i="1" s="1"/>
  <c r="AM195" i="1"/>
  <c r="AH244" i="1"/>
  <c r="AL244" i="1"/>
  <c r="AN244" i="1" s="1"/>
  <c r="AN236" i="1"/>
  <c r="S247" i="1"/>
  <c r="AJ277" i="1"/>
  <c r="AD234" i="1"/>
  <c r="AW234" i="1"/>
  <c r="AX234" i="1" s="1"/>
  <c r="N234" i="1"/>
  <c r="O234" i="1"/>
  <c r="Q234" i="1"/>
  <c r="BB256" i="1"/>
  <c r="BA256" i="1" s="1"/>
  <c r="BD256" i="1"/>
  <c r="AZ256" i="1"/>
  <c r="AY256" i="1"/>
  <c r="BC256" i="1" s="1"/>
  <c r="AN243" i="1"/>
  <c r="S273" i="1"/>
  <c r="AM342" i="1"/>
  <c r="AI342" i="1"/>
  <c r="AN284" i="1"/>
  <c r="AN239" i="1"/>
  <c r="AI290" i="1"/>
  <c r="AM290" i="1"/>
  <c r="AY297" i="1"/>
  <c r="AZ297" i="1"/>
  <c r="BC297" i="1" s="1"/>
  <c r="BD297" i="1"/>
  <c r="BB297" i="1"/>
  <c r="BA297" i="1" s="1"/>
  <c r="BD285" i="1"/>
  <c r="AY285" i="1"/>
  <c r="BC285" i="1" s="1"/>
  <c r="BB285" i="1"/>
  <c r="BA285" i="1" s="1"/>
  <c r="AZ285" i="1"/>
  <c r="AI333" i="1"/>
  <c r="AJ333" i="1" s="1"/>
  <c r="AM333" i="1"/>
  <c r="AM345" i="1"/>
  <c r="AI345" i="1"/>
  <c r="P245" i="1"/>
  <c r="R245" i="1" s="1"/>
  <c r="AN259" i="1"/>
  <c r="AJ309" i="1"/>
  <c r="AI319" i="1"/>
  <c r="AM319" i="1"/>
  <c r="AM325" i="1"/>
  <c r="AI325" i="1"/>
  <c r="AJ325" i="1" s="1"/>
  <c r="AJ336" i="1"/>
  <c r="BC360" i="1"/>
  <c r="AM362" i="1"/>
  <c r="AI362" i="1"/>
  <c r="AJ425" i="1"/>
  <c r="AI376" i="1"/>
  <c r="AM376" i="1"/>
  <c r="AI444" i="1"/>
  <c r="AJ444" i="1" s="1"/>
  <c r="AM444" i="1"/>
  <c r="AN444" i="1" s="1"/>
  <c r="S258" i="1"/>
  <c r="AN352" i="1"/>
  <c r="AN369" i="1"/>
  <c r="AI356" i="1"/>
  <c r="AM356" i="1"/>
  <c r="AI450" i="1"/>
  <c r="AJ450" i="1" s="1"/>
  <c r="AM450" i="1"/>
  <c r="AN450" i="1" s="1"/>
  <c r="AJ462" i="1"/>
  <c r="AN424" i="1"/>
  <c r="AI467" i="1"/>
  <c r="AJ467" i="1" s="1"/>
  <c r="AM467" i="1"/>
  <c r="AN467" i="1" s="1"/>
  <c r="BC434" i="1"/>
  <c r="AL426" i="1"/>
  <c r="AH426" i="1"/>
  <c r="AJ426" i="1" s="1"/>
  <c r="AM492" i="1"/>
  <c r="AN492" i="1" s="1"/>
  <c r="AI492" i="1"/>
  <c r="AJ492" i="1" s="1"/>
  <c r="AN396" i="1"/>
  <c r="AI527" i="1"/>
  <c r="AM527" i="1"/>
  <c r="AJ440" i="1"/>
  <c r="AH521" i="1"/>
  <c r="AJ521" i="1" s="1"/>
  <c r="AL521" i="1"/>
  <c r="AN521" i="1" s="1"/>
  <c r="AN509" i="1"/>
  <c r="AI505" i="1"/>
  <c r="AJ505" i="1" s="1"/>
  <c r="AM505" i="1"/>
  <c r="AN505" i="1" s="1"/>
  <c r="AL542" i="1"/>
  <c r="AN542" i="1" s="1"/>
  <c r="AH542" i="1"/>
  <c r="AH506" i="1"/>
  <c r="AJ506" i="1" s="1"/>
  <c r="AL506" i="1"/>
  <c r="AM528" i="1"/>
  <c r="AI528" i="1"/>
  <c r="AH421" i="1"/>
  <c r="AJ421" i="1" s="1"/>
  <c r="AL421" i="1"/>
  <c r="AN421" i="1" s="1"/>
  <c r="AH482" i="1"/>
  <c r="AJ482" i="1" s="1"/>
  <c r="AL482" i="1"/>
  <c r="AN482" i="1" s="1"/>
  <c r="AL587" i="1"/>
  <c r="AN587" i="1" s="1"/>
  <c r="AH587" i="1"/>
  <c r="AJ587" i="1" s="1"/>
  <c r="P607" i="1"/>
  <c r="R607" i="1" s="1"/>
  <c r="BC598" i="1"/>
  <c r="AM641" i="1"/>
  <c r="AI641" i="1"/>
  <c r="AI721" i="1"/>
  <c r="AJ721" i="1" s="1"/>
  <c r="AM721" i="1"/>
  <c r="AN721" i="1" s="1"/>
  <c r="AH591" i="1"/>
  <c r="AJ591" i="1" s="1"/>
  <c r="AL591" i="1"/>
  <c r="AN591" i="1" s="1"/>
  <c r="AI586" i="1"/>
  <c r="AM586" i="1"/>
  <c r="AL646" i="1"/>
  <c r="AN646" i="1" s="1"/>
  <c r="AH646" i="1"/>
  <c r="AJ646" i="1" s="1"/>
  <c r="AL704" i="1"/>
  <c r="AN704" i="1" s="1"/>
  <c r="AH704" i="1"/>
  <c r="AJ704" i="1" s="1"/>
  <c r="AM714" i="1"/>
  <c r="AI714" i="1"/>
  <c r="AN561" i="1"/>
  <c r="AJ605" i="1"/>
  <c r="AM626" i="1"/>
  <c r="AI626" i="1"/>
  <c r="AL692" i="1"/>
  <c r="AH692" i="1"/>
  <c r="AJ692" i="1" s="1"/>
  <c r="AN611" i="1"/>
  <c r="AN667" i="1"/>
  <c r="AJ702" i="1"/>
  <c r="AK770" i="1"/>
  <c r="AE770" i="1"/>
  <c r="AF770" i="1"/>
  <c r="AG770" i="1"/>
  <c r="AH642" i="1"/>
  <c r="AJ642" i="1" s="1"/>
  <c r="AL642" i="1"/>
  <c r="AL754" i="1"/>
  <c r="AH754" i="1"/>
  <c r="AL600" i="1"/>
  <c r="AN600" i="1" s="1"/>
  <c r="AH600" i="1"/>
  <c r="AJ600" i="1" s="1"/>
  <c r="AH659" i="1"/>
  <c r="AJ659" i="1" s="1"/>
  <c r="AL659" i="1"/>
  <c r="AN659" i="1" s="1"/>
  <c r="AM664" i="1"/>
  <c r="AI664" i="1"/>
  <c r="P719" i="1"/>
  <c r="R719" i="1" s="1"/>
  <c r="S719" i="1" s="1"/>
  <c r="AI700" i="1"/>
  <c r="AM700" i="1"/>
  <c r="AJ581" i="1"/>
  <c r="AN693" i="1"/>
  <c r="AJ790" i="1"/>
  <c r="AL810" i="1"/>
  <c r="AH810" i="1"/>
  <c r="AI848" i="1"/>
  <c r="AJ848" i="1" s="1"/>
  <c r="AM848" i="1"/>
  <c r="P761" i="1"/>
  <c r="R761" i="1" s="1"/>
  <c r="BB783" i="1"/>
  <c r="BA783" i="1" s="1"/>
  <c r="BD783" i="1"/>
  <c r="AY783" i="1"/>
  <c r="BC783" i="1" s="1"/>
  <c r="AZ783" i="1"/>
  <c r="AJ810" i="1"/>
  <c r="AN761" i="1"/>
  <c r="AM786" i="1"/>
  <c r="AN786" i="1" s="1"/>
  <c r="AI786" i="1"/>
  <c r="AJ786" i="1" s="1"/>
  <c r="S803" i="1"/>
  <c r="AY827" i="1"/>
  <c r="BC827" i="1" s="1"/>
  <c r="AZ827" i="1"/>
  <c r="BD827" i="1"/>
  <c r="BB827" i="1"/>
  <c r="BA827" i="1" s="1"/>
  <c r="S749" i="1"/>
  <c r="AK772" i="1"/>
  <c r="AE772" i="1"/>
  <c r="AF772" i="1"/>
  <c r="AG772" i="1"/>
  <c r="AI668" i="1"/>
  <c r="AM668" i="1"/>
  <c r="AN828" i="1"/>
  <c r="AN742" i="1"/>
  <c r="AK784" i="1"/>
  <c r="AE784" i="1"/>
  <c r="AF784" i="1"/>
  <c r="AG784" i="1"/>
  <c r="AE817" i="1"/>
  <c r="AG817" i="1"/>
  <c r="AK817" i="1"/>
  <c r="AF817" i="1"/>
  <c r="AK845" i="1"/>
  <c r="AG845" i="1"/>
  <c r="AE845" i="1"/>
  <c r="AF845" i="1"/>
  <c r="AZ726" i="1"/>
  <c r="BB726" i="1"/>
  <c r="BA726" i="1" s="1"/>
  <c r="AY726" i="1"/>
  <c r="BC726" i="1"/>
  <c r="BD726" i="1"/>
  <c r="AL782" i="1"/>
  <c r="AN782" i="1" s="1"/>
  <c r="AH782" i="1"/>
  <c r="AJ782" i="1" s="1"/>
  <c r="AJ819" i="1"/>
  <c r="S844" i="1"/>
  <c r="AK878" i="1"/>
  <c r="AE878" i="1"/>
  <c r="AF878" i="1"/>
  <c r="AG878" i="1"/>
  <c r="S836" i="1"/>
  <c r="AK894" i="1"/>
  <c r="AE894" i="1"/>
  <c r="AF894" i="1"/>
  <c r="AG894" i="1"/>
  <c r="AF831" i="1"/>
  <c r="AG831" i="1"/>
  <c r="AK831" i="1"/>
  <c r="AE831" i="1"/>
  <c r="AK840" i="1"/>
  <c r="AE840" i="1"/>
  <c r="AF840" i="1"/>
  <c r="AG840" i="1"/>
  <c r="AJ897" i="1"/>
  <c r="AJ979" i="1"/>
  <c r="S847" i="1"/>
  <c r="AL855" i="1"/>
  <c r="AN855" i="1" s="1"/>
  <c r="AH855" i="1"/>
  <c r="AJ855" i="1" s="1"/>
  <c r="AM941" i="1"/>
  <c r="AN941" i="1" s="1"/>
  <c r="AI941" i="1"/>
  <c r="AM976" i="1"/>
  <c r="AI976" i="1"/>
  <c r="S842" i="1"/>
  <c r="AN867" i="1"/>
  <c r="AJ916" i="1"/>
  <c r="S791" i="1"/>
  <c r="AH865" i="1"/>
  <c r="AJ865" i="1" s="1"/>
  <c r="AL865" i="1"/>
  <c r="AN865" i="1" s="1"/>
  <c r="AH847" i="1"/>
  <c r="AJ847" i="1" s="1"/>
  <c r="AL847" i="1"/>
  <c r="AN847" i="1" s="1"/>
  <c r="S877" i="1"/>
  <c r="BB807" i="1"/>
  <c r="BA807" i="1" s="1"/>
  <c r="BC807" i="1"/>
  <c r="BD807" i="1"/>
  <c r="AY807" i="1"/>
  <c r="AZ807" i="1"/>
  <c r="AY841" i="1"/>
  <c r="AZ841" i="1"/>
  <c r="BB841" i="1"/>
  <c r="BA841" i="1" s="1"/>
  <c r="BC841" i="1"/>
  <c r="BD841" i="1"/>
  <c r="AE892" i="1"/>
  <c r="AF892" i="1"/>
  <c r="AG892" i="1"/>
  <c r="AK892" i="1"/>
  <c r="BD883" i="1"/>
  <c r="AY883" i="1"/>
  <c r="AZ883" i="1"/>
  <c r="BB883" i="1"/>
  <c r="BA883" i="1" s="1"/>
  <c r="BC883" i="1"/>
  <c r="AJ909" i="1"/>
  <c r="BC944" i="1"/>
  <c r="AI967" i="1"/>
  <c r="AM967" i="1"/>
  <c r="AI1006" i="1"/>
  <c r="AJ1006" i="1" s="1"/>
  <c r="AM1006" i="1"/>
  <c r="AH1019" i="1"/>
  <c r="AJ1019" i="1" s="1"/>
  <c r="AL1019" i="1"/>
  <c r="AJ939" i="1"/>
  <c r="AN999" i="1"/>
  <c r="AJ903" i="1"/>
  <c r="AJ915" i="1"/>
  <c r="AL956" i="1"/>
  <c r="AH956" i="1"/>
  <c r="AI962" i="1"/>
  <c r="AM962" i="1"/>
  <c r="AN887" i="1"/>
  <c r="AH904" i="1"/>
  <c r="AJ904" i="1" s="1"/>
  <c r="AL904" i="1"/>
  <c r="AI910" i="1"/>
  <c r="AM910" i="1"/>
  <c r="AH930" i="1"/>
  <c r="AJ930" i="1" s="1"/>
  <c r="AL930" i="1"/>
  <c r="AN930" i="1" s="1"/>
  <c r="AL978" i="1"/>
  <c r="AH978" i="1"/>
  <c r="AJ978" i="1" s="1"/>
  <c r="AI1001" i="1"/>
  <c r="AJ1001" i="1" s="1"/>
  <c r="AM1001" i="1"/>
  <c r="AI986" i="1"/>
  <c r="AM986" i="1"/>
  <c r="AL1007" i="1"/>
  <c r="AN1007" i="1" s="1"/>
  <c r="AH1007" i="1"/>
  <c r="AJ1007" i="1" s="1"/>
  <c r="AN886" i="1"/>
  <c r="AH934" i="1"/>
  <c r="AJ934" i="1" s="1"/>
  <c r="AL934" i="1"/>
  <c r="AN934" i="1" s="1"/>
  <c r="AL963" i="1"/>
  <c r="AH963" i="1"/>
  <c r="AJ963" i="1" s="1"/>
  <c r="AK876" i="1"/>
  <c r="AE876" i="1"/>
  <c r="AF876" i="1"/>
  <c r="AG876" i="1"/>
  <c r="AI905" i="1"/>
  <c r="AJ905" i="1" s="1"/>
  <c r="AM905" i="1"/>
  <c r="AM919" i="1"/>
  <c r="AI919" i="1"/>
  <c r="AM944" i="1"/>
  <c r="AI944" i="1"/>
  <c r="AL973" i="1"/>
  <c r="AN973" i="1" s="1"/>
  <c r="AH973" i="1"/>
  <c r="AJ973" i="1" s="1"/>
  <c r="AN1008" i="1"/>
  <c r="AJ895" i="1"/>
  <c r="AN1018" i="1"/>
  <c r="AH1072" i="1"/>
  <c r="AL1072" i="1"/>
  <c r="AN1072" i="1" s="1"/>
  <c r="AI920" i="1"/>
  <c r="AM920" i="1"/>
  <c r="AH1047" i="1"/>
  <c r="AJ1047" i="1" s="1"/>
  <c r="AL1047" i="1"/>
  <c r="AN1047" i="1" s="1"/>
  <c r="AJ1057" i="1"/>
  <c r="AI1070" i="1"/>
  <c r="AM1070" i="1"/>
  <c r="AH1100" i="1"/>
  <c r="AJ1100" i="1" s="1"/>
  <c r="AL1100" i="1"/>
  <c r="AN1100" i="1" s="1"/>
  <c r="AH1045" i="1"/>
  <c r="AJ1045" i="1" s="1"/>
  <c r="AL1045" i="1"/>
  <c r="AJ1129" i="1"/>
  <c r="AK1183" i="1"/>
  <c r="AE1183" i="1"/>
  <c r="AF1183" i="1"/>
  <c r="AG1183" i="1"/>
  <c r="BC1168" i="1"/>
  <c r="BC1084" i="1"/>
  <c r="AY1107" i="1"/>
  <c r="BB1107" i="1"/>
  <c r="BA1107" i="1" s="1"/>
  <c r="AZ1107" i="1"/>
  <c r="BI1107" i="1"/>
  <c r="BC1107" i="1"/>
  <c r="BD1107" i="1"/>
  <c r="AM1079" i="1"/>
  <c r="AI1079" i="1"/>
  <c r="AH1117" i="1"/>
  <c r="AJ1117" i="1" s="1"/>
  <c r="AL1117" i="1"/>
  <c r="AN1117" i="1" s="1"/>
  <c r="AI1144" i="1"/>
  <c r="AM1144" i="1"/>
  <c r="AN1144" i="1" s="1"/>
  <c r="BI1167" i="1"/>
  <c r="AY1167" i="1"/>
  <c r="BC1167" i="1" s="1"/>
  <c r="AZ1167" i="1"/>
  <c r="BD1167" i="1"/>
  <c r="BB1167" i="1"/>
  <c r="BA1167" i="1" s="1"/>
  <c r="AK1104" i="1"/>
  <c r="AE1104" i="1"/>
  <c r="AF1104" i="1"/>
  <c r="AG1104" i="1"/>
  <c r="AJ1114" i="1"/>
  <c r="P1188" i="1"/>
  <c r="R1188" i="1" s="1"/>
  <c r="S1188" i="1" s="1"/>
  <c r="AJ1107" i="1"/>
  <c r="AM1189" i="1"/>
  <c r="AI1189" i="1"/>
  <c r="BD1218" i="1"/>
  <c r="AY1218" i="1"/>
  <c r="AZ1218" i="1"/>
  <c r="BB1218" i="1"/>
  <c r="BA1218" i="1" s="1"/>
  <c r="BC1218" i="1"/>
  <c r="BI1218" i="1"/>
  <c r="AN1049" i="1"/>
  <c r="AN1026" i="1"/>
  <c r="AJ1200" i="1"/>
  <c r="BD1224" i="1"/>
  <c r="BI1224" i="1"/>
  <c r="AY1224" i="1"/>
  <c r="AZ1224" i="1"/>
  <c r="BC1224" i="1" s="1"/>
  <c r="BB1224" i="1"/>
  <c r="BA1224" i="1" s="1"/>
  <c r="AN1090" i="1"/>
  <c r="AM1217" i="1"/>
  <c r="AI1217" i="1"/>
  <c r="AE1163" i="1"/>
  <c r="AF1163" i="1"/>
  <c r="AG1163" i="1"/>
  <c r="AK1163" i="1"/>
  <c r="P1120" i="1"/>
  <c r="R1120" i="1" s="1"/>
  <c r="S1120" i="1" s="1"/>
  <c r="AJ1139" i="1"/>
  <c r="AH1253" i="1"/>
  <c r="AJ1253" i="1" s="1"/>
  <c r="AL1253" i="1"/>
  <c r="AN1253" i="1" s="1"/>
  <c r="AI1280" i="1"/>
  <c r="AM1280" i="1"/>
  <c r="P1165" i="1"/>
  <c r="R1165" i="1" s="1"/>
  <c r="S1165" i="1" s="1"/>
  <c r="S1197" i="1"/>
  <c r="AI1246" i="1"/>
  <c r="AM1246" i="1"/>
  <c r="AK1147" i="1"/>
  <c r="AE1147" i="1"/>
  <c r="AF1147" i="1"/>
  <c r="AG1147" i="1"/>
  <c r="S1206" i="1"/>
  <c r="AN1259" i="1"/>
  <c r="AE1156" i="1"/>
  <c r="AF1156" i="1"/>
  <c r="AG1156" i="1"/>
  <c r="AK1156" i="1"/>
  <c r="AJ1224" i="1"/>
  <c r="AI1255" i="1"/>
  <c r="AM1255" i="1"/>
  <c r="AI1295" i="1"/>
  <c r="AM1295" i="1"/>
  <c r="O1171" i="1"/>
  <c r="Q1171" i="1"/>
  <c r="AD1171" i="1"/>
  <c r="N1171" i="1"/>
  <c r="P1171" i="1" s="1"/>
  <c r="R1171" i="1" s="1"/>
  <c r="AW1171" i="1"/>
  <c r="AX1171" i="1" s="1"/>
  <c r="BD1204" i="1"/>
  <c r="AY1204" i="1"/>
  <c r="BC1204" i="1" s="1"/>
  <c r="AZ1204" i="1"/>
  <c r="BB1204" i="1"/>
  <c r="BA1204" i="1" s="1"/>
  <c r="BI1204" i="1"/>
  <c r="AI1305" i="1"/>
  <c r="AM1305" i="1"/>
  <c r="AI1327" i="1"/>
  <c r="AM1327" i="1"/>
  <c r="AE1175" i="1"/>
  <c r="AF1175" i="1"/>
  <c r="AG1175" i="1"/>
  <c r="AK1175" i="1"/>
  <c r="AN1242" i="1"/>
  <c r="AI1282" i="1"/>
  <c r="AM1282" i="1"/>
  <c r="BD1320" i="1"/>
  <c r="AY1320" i="1"/>
  <c r="BC1320" i="1" s="1"/>
  <c r="AZ1320" i="1"/>
  <c r="BB1320" i="1"/>
  <c r="BA1320" i="1" s="1"/>
  <c r="AJ1364" i="1"/>
  <c r="AH1232" i="1"/>
  <c r="AJ1232" i="1" s="1"/>
  <c r="AL1232" i="1"/>
  <c r="AI1275" i="1"/>
  <c r="AM1275" i="1"/>
  <c r="AL1294" i="1"/>
  <c r="AN1294" i="1" s="1"/>
  <c r="AH1294" i="1"/>
  <c r="AJ1294" i="1" s="1"/>
  <c r="AJ1308" i="1"/>
  <c r="AJ1120" i="1"/>
  <c r="AI1195" i="1"/>
  <c r="AM1195" i="1"/>
  <c r="AH1225" i="1"/>
  <c r="AJ1225" i="1" s="1"/>
  <c r="AL1225" i="1"/>
  <c r="BC1208" i="1"/>
  <c r="AN1246" i="1"/>
  <c r="AN1286" i="1"/>
  <c r="AN1211" i="1"/>
  <c r="AI1359" i="1"/>
  <c r="AJ1359" i="1" s="1"/>
  <c r="AM1359" i="1"/>
  <c r="AN1359" i="1" s="1"/>
  <c r="AN1377" i="1"/>
  <c r="AH1155" i="1"/>
  <c r="AJ1155" i="1" s="1"/>
  <c r="AL1155" i="1"/>
  <c r="AN1155" i="1" s="1"/>
  <c r="S1346" i="1"/>
  <c r="AI1373" i="1"/>
  <c r="AM1373" i="1"/>
  <c r="AM1392" i="1"/>
  <c r="AI1392" i="1"/>
  <c r="AH1437" i="1"/>
  <c r="AJ1437" i="1" s="1"/>
  <c r="AL1437" i="1"/>
  <c r="AN1437" i="1" s="1"/>
  <c r="BB1336" i="1"/>
  <c r="BA1336" i="1" s="1"/>
  <c r="AY1336" i="1"/>
  <c r="BC1336" i="1" s="1"/>
  <c r="AZ1336" i="1"/>
  <c r="BD1336" i="1"/>
  <c r="AI1352" i="1"/>
  <c r="AM1352" i="1"/>
  <c r="AE1421" i="1"/>
  <c r="AG1421" i="1"/>
  <c r="AK1421" i="1"/>
  <c r="AF1421" i="1"/>
  <c r="AK1452" i="1"/>
  <c r="AE1452" i="1"/>
  <c r="AF1452" i="1"/>
  <c r="AG1452" i="1"/>
  <c r="AM1516" i="1"/>
  <c r="AN1516" i="1" s="1"/>
  <c r="AI1516" i="1"/>
  <c r="AJ1516" i="1" s="1"/>
  <c r="AH1351" i="1"/>
  <c r="AJ1351" i="1" s="1"/>
  <c r="AL1351" i="1"/>
  <c r="AN1351" i="1" s="1"/>
  <c r="AN1387" i="1"/>
  <c r="AJ1487" i="1"/>
  <c r="AE1353" i="1"/>
  <c r="AF1353" i="1"/>
  <c r="AG1353" i="1"/>
  <c r="AK1353" i="1"/>
  <c r="BA1402" i="1"/>
  <c r="S1333" i="1"/>
  <c r="BC1341" i="1"/>
  <c r="AH1370" i="1"/>
  <c r="AJ1370" i="1" s="1"/>
  <c r="AL1370" i="1"/>
  <c r="AL1402" i="1"/>
  <c r="AN1402" i="1" s="1"/>
  <c r="AH1402" i="1"/>
  <c r="N1143" i="1"/>
  <c r="O1143" i="1"/>
  <c r="Q1143" i="1"/>
  <c r="AD1143" i="1"/>
  <c r="AW1143" i="1"/>
  <c r="AX1143" i="1" s="1"/>
  <c r="AH1296" i="1"/>
  <c r="AJ1296" i="1" s="1"/>
  <c r="AL1296" i="1"/>
  <c r="AI1140" i="1"/>
  <c r="AM1140" i="1"/>
  <c r="P1223" i="1"/>
  <c r="R1223" i="1" s="1"/>
  <c r="S1223" i="1" s="1"/>
  <c r="AK1348" i="1"/>
  <c r="AE1348" i="1"/>
  <c r="AF1348" i="1"/>
  <c r="AG1348" i="1"/>
  <c r="P1361" i="1"/>
  <c r="R1361" i="1" s="1"/>
  <c r="S1361" i="1" s="1"/>
  <c r="AI1366" i="1"/>
  <c r="AJ1366" i="1" s="1"/>
  <c r="AM1366" i="1"/>
  <c r="AH1341" i="1"/>
  <c r="AJ1341" i="1" s="1"/>
  <c r="AL1341" i="1"/>
  <c r="AN1341" i="1" s="1"/>
  <c r="AK1489" i="1"/>
  <c r="AE1489" i="1"/>
  <c r="AF1489" i="1"/>
  <c r="AG1489" i="1"/>
  <c r="AI1506" i="1"/>
  <c r="AM1506" i="1"/>
  <c r="AJ1388" i="1"/>
  <c r="Q1449" i="1"/>
  <c r="S1449" i="1" s="1"/>
  <c r="AD1449" i="1"/>
  <c r="AW1449" i="1"/>
  <c r="AX1449" i="1" s="1"/>
  <c r="AJ1514" i="1"/>
  <c r="AL1382" i="1"/>
  <c r="AN1382" i="1" s="1"/>
  <c r="AH1382" i="1"/>
  <c r="AJ1382" i="1" s="1"/>
  <c r="AI1398" i="1"/>
  <c r="AM1398" i="1"/>
  <c r="S1453" i="1"/>
  <c r="P1504" i="1"/>
  <c r="R1504" i="1" s="1"/>
  <c r="P1349" i="1"/>
  <c r="R1349" i="1" s="1"/>
  <c r="AN1396" i="1"/>
  <c r="AK1445" i="1"/>
  <c r="AF1445" i="1"/>
  <c r="AE1445" i="1"/>
  <c r="AG1445" i="1"/>
  <c r="AM1550" i="1"/>
  <c r="AN1550" i="1" s="1"/>
  <c r="AI1550" i="1"/>
  <c r="AL1576" i="1"/>
  <c r="AH1576" i="1"/>
  <c r="AL1477" i="1"/>
  <c r="AH1477" i="1"/>
  <c r="AJ1477" i="1" s="1"/>
  <c r="AK1502" i="1"/>
  <c r="AE1502" i="1"/>
  <c r="AF1502" i="1"/>
  <c r="AG1502" i="1"/>
  <c r="P1417" i="1"/>
  <c r="R1417" i="1" s="1"/>
  <c r="S1417" i="1" s="1"/>
  <c r="S1544" i="1"/>
  <c r="AK1539" i="1"/>
  <c r="AE1539" i="1"/>
  <c r="AF1539" i="1"/>
  <c r="AG1539" i="1"/>
  <c r="AI1562" i="1"/>
  <c r="AM1562" i="1"/>
  <c r="AI1589" i="1"/>
  <c r="AM1589" i="1"/>
  <c r="AY1649" i="1"/>
  <c r="BC1649" i="1" s="1"/>
  <c r="AZ1649" i="1"/>
  <c r="BB1649" i="1"/>
  <c r="BA1649" i="1" s="1"/>
  <c r="BD1649" i="1"/>
  <c r="AN1569" i="1"/>
  <c r="AJ1585" i="1"/>
  <c r="O1458" i="1"/>
  <c r="Q1458" i="1"/>
  <c r="AD1458" i="1"/>
  <c r="AW1458" i="1"/>
  <c r="AX1458" i="1" s="1"/>
  <c r="N1458" i="1"/>
  <c r="AM1566" i="1"/>
  <c r="AI1566" i="1"/>
  <c r="P1584" i="1"/>
  <c r="R1584" i="1" s="1"/>
  <c r="AI1649" i="1"/>
  <c r="AJ1649" i="1" s="1"/>
  <c r="AM1649" i="1"/>
  <c r="AN1649" i="1" s="1"/>
  <c r="AM1616" i="1"/>
  <c r="AI1616" i="1"/>
  <c r="AY1658" i="1"/>
  <c r="AZ1658" i="1"/>
  <c r="BC1658" i="1"/>
  <c r="BB1658" i="1"/>
  <c r="BA1658" i="1" s="1"/>
  <c r="BD1658" i="1"/>
  <c r="AE1530" i="1"/>
  <c r="AG1530" i="1"/>
  <c r="AF1530" i="1"/>
  <c r="AK1530" i="1"/>
  <c r="AD1549" i="1"/>
  <c r="N1549" i="1"/>
  <c r="P1549" i="1" s="1"/>
  <c r="R1549" i="1" s="1"/>
  <c r="O1549" i="1"/>
  <c r="Q1549" i="1"/>
  <c r="S1549" i="1" s="1"/>
  <c r="AW1549" i="1"/>
  <c r="AX1549" i="1" s="1"/>
  <c r="AE1610" i="1"/>
  <c r="AF1610" i="1"/>
  <c r="AK1610" i="1"/>
  <c r="AG1610" i="1"/>
  <c r="AL1666" i="1"/>
  <c r="AN1666" i="1" s="1"/>
  <c r="AH1666" i="1"/>
  <c r="AJ1666" i="1" s="1"/>
  <c r="AY1552" i="1"/>
  <c r="AZ1552" i="1"/>
  <c r="BC1552" i="1" s="1"/>
  <c r="BB1552" i="1"/>
  <c r="BA1552" i="1" s="1"/>
  <c r="BD1552" i="1"/>
  <c r="AI1558" i="1"/>
  <c r="AM1558" i="1"/>
  <c r="AH1567" i="1"/>
  <c r="AJ1567" i="1" s="1"/>
  <c r="AL1567" i="1"/>
  <c r="AN1567" i="1" s="1"/>
  <c r="BC1587" i="1"/>
  <c r="AK1535" i="1"/>
  <c r="AE1535" i="1"/>
  <c r="AF1535" i="1"/>
  <c r="AG1535" i="1"/>
  <c r="P1556" i="1"/>
  <c r="R1556" i="1" s="1"/>
  <c r="P1580" i="1"/>
  <c r="R1580" i="1" s="1"/>
  <c r="S1580" i="1" s="1"/>
  <c r="AW1631" i="1"/>
  <c r="AX1631" i="1" s="1"/>
  <c r="O1631" i="1"/>
  <c r="Q1631" i="1"/>
  <c r="AD1631" i="1"/>
  <c r="N1631" i="1"/>
  <c r="S1665" i="1"/>
  <c r="S1698" i="1"/>
  <c r="AI1720" i="1"/>
  <c r="AJ1720" i="1" s="1"/>
  <c r="AM1720" i="1"/>
  <c r="AN1720" i="1" s="1"/>
  <c r="AL1671" i="1"/>
  <c r="AH1671" i="1"/>
  <c r="AJ1671" i="1" s="1"/>
  <c r="AL1523" i="1"/>
  <c r="AN1523" i="1" s="1"/>
  <c r="AH1523" i="1"/>
  <c r="AJ1523" i="1" s="1"/>
  <c r="AY1661" i="1"/>
  <c r="BC1661" i="1" s="1"/>
  <c r="AZ1661" i="1"/>
  <c r="BB1661" i="1"/>
  <c r="BA1661" i="1" s="1"/>
  <c r="BD1661" i="1"/>
  <c r="BD1723" i="1"/>
  <c r="AY1723" i="1"/>
  <c r="AZ1723" i="1"/>
  <c r="BB1723" i="1"/>
  <c r="BA1723" i="1" s="1"/>
  <c r="BC1723" i="1"/>
  <c r="S1778" i="1"/>
  <c r="AK1834" i="1"/>
  <c r="AE1834" i="1"/>
  <c r="AF1834" i="1"/>
  <c r="AG1834" i="1"/>
  <c r="AK1743" i="1"/>
  <c r="AE1743" i="1"/>
  <c r="AF1743" i="1"/>
  <c r="AG1743" i="1"/>
  <c r="AK1789" i="1"/>
  <c r="AE1789" i="1"/>
  <c r="AF1789" i="1"/>
  <c r="AG1789" i="1"/>
  <c r="AN1824" i="1"/>
  <c r="P1678" i="1"/>
  <c r="R1678" i="1" s="1"/>
  <c r="S1678" i="1" s="1"/>
  <c r="AM1710" i="1"/>
  <c r="AI1710" i="1"/>
  <c r="AJ1768" i="1"/>
  <c r="AJ1871" i="1"/>
  <c r="BA1669" i="1"/>
  <c r="BC1669" i="1" s="1"/>
  <c r="AK1640" i="1"/>
  <c r="AE1640" i="1"/>
  <c r="AF1640" i="1"/>
  <c r="AG1640" i="1"/>
  <c r="AN1669" i="1"/>
  <c r="AY1675" i="1"/>
  <c r="BC1675" i="1" s="1"/>
  <c r="AZ1675" i="1"/>
  <c r="BB1675" i="1"/>
  <c r="BA1675" i="1" s="1"/>
  <c r="BD1675" i="1"/>
  <c r="AJ1676" i="1"/>
  <c r="Q1790" i="1"/>
  <c r="S1790" i="1" s="1"/>
  <c r="AD1790" i="1"/>
  <c r="AW1790" i="1"/>
  <c r="AX1790" i="1" s="1"/>
  <c r="S1782" i="1"/>
  <c r="AM1769" i="1"/>
  <c r="AI1769" i="1"/>
  <c r="P1810" i="1"/>
  <c r="R1810" i="1" s="1"/>
  <c r="AK1849" i="1"/>
  <c r="AE1849" i="1"/>
  <c r="AF1849" i="1"/>
  <c r="AG1849" i="1"/>
  <c r="AN1884" i="1"/>
  <c r="AJ1925" i="1"/>
  <c r="BC1913" i="1"/>
  <c r="AF1780" i="1"/>
  <c r="AG1780" i="1"/>
  <c r="AK1780" i="1"/>
  <c r="AE1780" i="1"/>
  <c r="AI1895" i="1"/>
  <c r="AM1895" i="1"/>
  <c r="AL1904" i="1"/>
  <c r="AH1904" i="1"/>
  <c r="AH1751" i="1"/>
  <c r="AL1751" i="1"/>
  <c r="AN1751" i="1" s="1"/>
  <c r="AL1772" i="1"/>
  <c r="AN1772" i="1" s="1"/>
  <c r="AH1772" i="1"/>
  <c r="AJ1772" i="1" s="1"/>
  <c r="AN1836" i="1"/>
  <c r="AJ1982" i="1"/>
  <c r="AE1796" i="1"/>
  <c r="AF1796" i="1"/>
  <c r="AG1796" i="1"/>
  <c r="AK1796" i="1"/>
  <c r="AI1893" i="1"/>
  <c r="AJ1893" i="1" s="1"/>
  <c r="AM1893" i="1"/>
  <c r="AN1893" i="1" s="1"/>
  <c r="AH1762" i="1"/>
  <c r="AJ1762" i="1" s="1"/>
  <c r="AL1762" i="1"/>
  <c r="AY1732" i="1"/>
  <c r="AZ1732" i="1"/>
  <c r="BB1732" i="1"/>
  <c r="BA1732" i="1" s="1"/>
  <c r="BC1732" i="1"/>
  <c r="BD1732" i="1"/>
  <c r="S1779" i="1"/>
  <c r="AN1864" i="1"/>
  <c r="AH2031" i="1"/>
  <c r="AL2031" i="1"/>
  <c r="AN2031" i="1" s="1"/>
  <c r="AI2147" i="1"/>
  <c r="AM2147" i="1"/>
  <c r="AI1866" i="1"/>
  <c r="AM1866" i="1"/>
  <c r="AH1939" i="1"/>
  <c r="AJ1939" i="1" s="1"/>
  <c r="AL1939" i="1"/>
  <c r="AJ2001" i="1"/>
  <c r="AH2026" i="1"/>
  <c r="AL2026" i="1"/>
  <c r="AG2139" i="1"/>
  <c r="AE2139" i="1"/>
  <c r="AF2139" i="1"/>
  <c r="AK2139" i="1"/>
  <c r="AN1963" i="1"/>
  <c r="AY1867" i="1"/>
  <c r="BC1867" i="1" s="1"/>
  <c r="AZ1867" i="1"/>
  <c r="BB1867" i="1"/>
  <c r="BA1867" i="1" s="1"/>
  <c r="BD1867" i="1"/>
  <c r="AK2232" i="1"/>
  <c r="AE2232" i="1"/>
  <c r="AF2232" i="1"/>
  <c r="AG2232" i="1"/>
  <c r="S2194" i="1"/>
  <c r="AI2321" i="1"/>
  <c r="AM2321" i="1"/>
  <c r="AI2107" i="1"/>
  <c r="AM2107" i="1"/>
  <c r="AM2081" i="1"/>
  <c r="AI2081" i="1"/>
  <c r="AJ2081" i="1" s="1"/>
  <c r="AH2094" i="1"/>
  <c r="AL2094" i="1"/>
  <c r="AN2094" i="1" s="1"/>
  <c r="P2229" i="1"/>
  <c r="R2229" i="1" s="1"/>
  <c r="BC2097" i="1"/>
  <c r="BC2246" i="1"/>
  <c r="BC2129" i="1"/>
  <c r="AH2104" i="1"/>
  <c r="AJ2104" i="1" s="1"/>
  <c r="AL2104" i="1"/>
  <c r="AL2297" i="1"/>
  <c r="AH2297" i="1"/>
  <c r="AM2325" i="1"/>
  <c r="AI2325" i="1"/>
  <c r="AI2380" i="1"/>
  <c r="AM2380" i="1"/>
  <c r="AM2648" i="1"/>
  <c r="AN2648" i="1" s="1"/>
  <c r="AI2648" i="1"/>
  <c r="AI2497" i="1"/>
  <c r="AM2497" i="1"/>
  <c r="AK2539" i="1"/>
  <c r="AE2539" i="1"/>
  <c r="AF2539" i="1"/>
  <c r="AG2539" i="1"/>
  <c r="AI2709" i="1"/>
  <c r="AM2709" i="1"/>
  <c r="AJ2719" i="1"/>
  <c r="AI3020" i="1"/>
  <c r="AJ3020" i="1" s="1"/>
  <c r="AM3020" i="1"/>
  <c r="AN3020" i="1" s="1"/>
  <c r="AI2751" i="1"/>
  <c r="AM2751" i="1"/>
  <c r="AN2871" i="1"/>
  <c r="AH2627" i="1"/>
  <c r="AL2627" i="1"/>
  <c r="AL2667" i="1"/>
  <c r="AN2667" i="1" s="1"/>
  <c r="AH2667" i="1"/>
  <c r="AJ2667" i="1" s="1"/>
  <c r="AI2687" i="1"/>
  <c r="AJ2687" i="1" s="1"/>
  <c r="AM2687" i="1"/>
  <c r="AI2809" i="1"/>
  <c r="AM2809" i="1"/>
  <c r="BC2846" i="1"/>
  <c r="BC3084" i="1"/>
  <c r="AN2997" i="1"/>
  <c r="AI3068" i="1"/>
  <c r="AM3068" i="1"/>
  <c r="AI146" i="1"/>
  <c r="AJ146" i="1" s="1"/>
  <c r="AM146" i="1"/>
  <c r="AN146" i="1" s="1"/>
  <c r="P237" i="1"/>
  <c r="R237" i="1" s="1"/>
  <c r="AN363" i="1"/>
  <c r="AI366" i="1"/>
  <c r="AM366" i="1"/>
  <c r="AI402" i="1"/>
  <c r="AJ402" i="1" s="1"/>
  <c r="AM402" i="1"/>
  <c r="AN447" i="1"/>
  <c r="AL420" i="1"/>
  <c r="AN420" i="1" s="1"/>
  <c r="AH420" i="1"/>
  <c r="AJ420" i="1" s="1"/>
  <c r="AJ414" i="1"/>
  <c r="AI383" i="1"/>
  <c r="AM383" i="1"/>
  <c r="AH541" i="1"/>
  <c r="AL541" i="1"/>
  <c r="AN541" i="1" s="1"/>
  <c r="AH504" i="1"/>
  <c r="AJ504" i="1" s="1"/>
  <c r="AL504" i="1"/>
  <c r="AN504" i="1" s="1"/>
  <c r="AJ629" i="1"/>
  <c r="AH598" i="1"/>
  <c r="AJ598" i="1" s="1"/>
  <c r="AL598" i="1"/>
  <c r="AN598" i="1" s="1"/>
  <c r="BC641" i="1"/>
  <c r="AN711" i="1"/>
  <c r="AJ670" i="1"/>
  <c r="AJ710" i="1"/>
  <c r="AI715" i="1"/>
  <c r="AM715" i="1"/>
  <c r="AN715" i="1" s="1"/>
  <c r="AJ723" i="1"/>
  <c r="AM822" i="1"/>
  <c r="AN822" i="1" s="1"/>
  <c r="AI822" i="1"/>
  <c r="AJ822" i="1" s="1"/>
  <c r="AY844" i="1"/>
  <c r="BC844" i="1" s="1"/>
  <c r="AZ844" i="1"/>
  <c r="BB844" i="1"/>
  <c r="BA844" i="1" s="1"/>
  <c r="BD844" i="1"/>
  <c r="AN849" i="1"/>
  <c r="AE884" i="1"/>
  <c r="AK884" i="1"/>
  <c r="AF884" i="1"/>
  <c r="AG884" i="1"/>
  <c r="BD901" i="1"/>
  <c r="AY901" i="1"/>
  <c r="BA901" i="1"/>
  <c r="BC901" i="1"/>
  <c r="AZ901" i="1"/>
  <c r="AY847" i="1"/>
  <c r="AZ847" i="1"/>
  <c r="BB847" i="1"/>
  <c r="BA847" i="1" s="1"/>
  <c r="BC847" i="1"/>
  <c r="BD847" i="1"/>
  <c r="AM911" i="1"/>
  <c r="AI911" i="1"/>
  <c r="AJ911" i="1" s="1"/>
  <c r="AM961" i="1"/>
  <c r="AI961" i="1"/>
  <c r="AJ961" i="1" s="1"/>
  <c r="AM1002" i="1"/>
  <c r="AI1002" i="1"/>
  <c r="AH867" i="1"/>
  <c r="AJ867" i="1" s="1"/>
  <c r="AL867" i="1"/>
  <c r="AH801" i="1"/>
  <c r="AJ801" i="1" s="1"/>
  <c r="AL801" i="1"/>
  <c r="AN801" i="1" s="1"/>
  <c r="AI847" i="1"/>
  <c r="AM847" i="1"/>
  <c r="AI947" i="1"/>
  <c r="AM947" i="1"/>
  <c r="AH1009" i="1"/>
  <c r="AJ1009" i="1" s="1"/>
  <c r="AL1009" i="1"/>
  <c r="AN1009" i="1" s="1"/>
  <c r="AM1022" i="1"/>
  <c r="AI1022" i="1"/>
  <c r="AJ1022" i="1" s="1"/>
  <c r="AH888" i="1"/>
  <c r="AJ888" i="1" s="1"/>
  <c r="AL888" i="1"/>
  <c r="AN888" i="1" s="1"/>
  <c r="AL968" i="1"/>
  <c r="AN968" i="1" s="1"/>
  <c r="AH968" i="1"/>
  <c r="AJ968" i="1" s="1"/>
  <c r="AJ901" i="1"/>
  <c r="AI977" i="1"/>
  <c r="AM977" i="1"/>
  <c r="AL1029" i="1"/>
  <c r="AN1029" i="1" s="1"/>
  <c r="AH1029" i="1"/>
  <c r="AJ1029" i="1" s="1"/>
  <c r="AJ910" i="1"/>
  <c r="AK989" i="1"/>
  <c r="AE989" i="1"/>
  <c r="AF989" i="1"/>
  <c r="AG989" i="1"/>
  <c r="AJ1005" i="1"/>
  <c r="AI1030" i="1"/>
  <c r="AJ1030" i="1" s="1"/>
  <c r="AM1030" i="1"/>
  <c r="AN1030" i="1" s="1"/>
  <c r="AH1010" i="1"/>
  <c r="AJ1010" i="1" s="1"/>
  <c r="AL1010" i="1"/>
  <c r="AN1010" i="1" s="1"/>
  <c r="AI886" i="1"/>
  <c r="AJ886" i="1" s="1"/>
  <c r="AM886" i="1"/>
  <c r="AI917" i="1"/>
  <c r="AM917" i="1"/>
  <c r="AN917" i="1" s="1"/>
  <c r="AN1015" i="1"/>
  <c r="AJ1031" i="1"/>
  <c r="P876" i="1"/>
  <c r="R876" i="1" s="1"/>
  <c r="S876" i="1" s="1"/>
  <c r="AE891" i="1"/>
  <c r="AF891" i="1"/>
  <c r="AG891" i="1"/>
  <c r="AK891" i="1"/>
  <c r="S873" i="1"/>
  <c r="AN927" i="1"/>
  <c r="AL958" i="1"/>
  <c r="AN958" i="1" s="1"/>
  <c r="AH958" i="1"/>
  <c r="AJ958" i="1" s="1"/>
  <c r="AL1008" i="1"/>
  <c r="AH1008" i="1"/>
  <c r="AH1020" i="1"/>
  <c r="AJ1020" i="1" s="1"/>
  <c r="AL1020" i="1"/>
  <c r="AN1020" i="1" s="1"/>
  <c r="AN1077" i="1"/>
  <c r="AH1075" i="1"/>
  <c r="AL1075" i="1"/>
  <c r="AN1075" i="1" s="1"/>
  <c r="AJ908" i="1"/>
  <c r="AI1085" i="1"/>
  <c r="AM1085" i="1"/>
  <c r="AM1190" i="1"/>
  <c r="AI1190" i="1"/>
  <c r="AM1311" i="1"/>
  <c r="AN1311" i="1" s="1"/>
  <c r="AI1311" i="1"/>
  <c r="AJ1311" i="1" s="1"/>
  <c r="S1173" i="1"/>
  <c r="AH1090" i="1"/>
  <c r="AL1090" i="1"/>
  <c r="AG1197" i="1"/>
  <c r="AK1197" i="1"/>
  <c r="AE1197" i="1"/>
  <c r="AF1197" i="1"/>
  <c r="AJ1321" i="1"/>
  <c r="P1156" i="1"/>
  <c r="R1156" i="1" s="1"/>
  <c r="AJ1272" i="1"/>
  <c r="AH1242" i="1"/>
  <c r="AJ1242" i="1" s="1"/>
  <c r="AL1242" i="1"/>
  <c r="AN1321" i="1"/>
  <c r="AL1394" i="1"/>
  <c r="AN1394" i="1" s="1"/>
  <c r="AH1394" i="1"/>
  <c r="AJ1394" i="1" s="1"/>
  <c r="AN1414" i="1"/>
  <c r="AN1379" i="1"/>
  <c r="AN1355" i="1"/>
  <c r="P1177" i="1"/>
  <c r="R1177" i="1" s="1"/>
  <c r="AH1378" i="1"/>
  <c r="AL1378" i="1"/>
  <c r="AN1378" i="1" s="1"/>
  <c r="P1348" i="1"/>
  <c r="R1348" i="1" s="1"/>
  <c r="AJ1375" i="1"/>
  <c r="AH1339" i="1"/>
  <c r="AJ1339" i="1" s="1"/>
  <c r="AL1339" i="1"/>
  <c r="AN1339" i="1" s="1"/>
  <c r="AK1442" i="1"/>
  <c r="AE1442" i="1"/>
  <c r="AF1442" i="1"/>
  <c r="AG1442" i="1"/>
  <c r="AH1515" i="1"/>
  <c r="AL1515" i="1"/>
  <c r="AN1515" i="1" s="1"/>
  <c r="P1445" i="1"/>
  <c r="R1445" i="1" s="1"/>
  <c r="AE1528" i="1"/>
  <c r="AG1528" i="1"/>
  <c r="AF1528" i="1"/>
  <c r="AK1528" i="1"/>
  <c r="P1409" i="1"/>
  <c r="R1409" i="1" s="1"/>
  <c r="AZ1500" i="1"/>
  <c r="BB1500" i="1"/>
  <c r="BA1500" i="1" s="1"/>
  <c r="BD1500" i="1"/>
  <c r="AY1500" i="1"/>
  <c r="BC1500" i="1" s="1"/>
  <c r="P1586" i="1"/>
  <c r="R1586" i="1" s="1"/>
  <c r="AN1658" i="1"/>
  <c r="P1530" i="1"/>
  <c r="R1530" i="1" s="1"/>
  <c r="S1530" i="1" s="1"/>
  <c r="AI1538" i="1"/>
  <c r="AJ1538" i="1" s="1"/>
  <c r="AM1538" i="1"/>
  <c r="AY1682" i="1"/>
  <c r="AZ1682" i="1"/>
  <c r="BB1682" i="1"/>
  <c r="BA1682" i="1" s="1"/>
  <c r="BC1682" i="1"/>
  <c r="BD1682" i="1"/>
  <c r="AJ1747" i="1"/>
  <c r="AH1736" i="1"/>
  <c r="AJ1736" i="1" s="1"/>
  <c r="AL1736" i="1"/>
  <c r="AN1736" i="1" s="1"/>
  <c r="AK1843" i="1"/>
  <c r="AE1843" i="1"/>
  <c r="AF1843" i="1"/>
  <c r="AG1843" i="1"/>
  <c r="P1683" i="1"/>
  <c r="R1683" i="1" s="1"/>
  <c r="S1683" i="1" s="1"/>
  <c r="AH1669" i="1"/>
  <c r="AL1669" i="1"/>
  <c r="BC1722" i="1"/>
  <c r="BD1722" i="1"/>
  <c r="AY1722" i="1"/>
  <c r="AZ1722" i="1"/>
  <c r="BB1722" i="1"/>
  <c r="BA1722" i="1" s="1"/>
  <c r="AM1952" i="1"/>
  <c r="AI1952" i="1"/>
  <c r="AF1803" i="1"/>
  <c r="AG1803" i="1"/>
  <c r="AK1803" i="1"/>
  <c r="AE1803" i="1"/>
  <c r="AK1869" i="1"/>
  <c r="AE1869" i="1"/>
  <c r="AF1869" i="1"/>
  <c r="AG1869" i="1"/>
  <c r="AN1978" i="1"/>
  <c r="BD1727" i="1"/>
  <c r="BB1727" i="1"/>
  <c r="BA1727" i="1" s="1"/>
  <c r="AY1727" i="1"/>
  <c r="BC1727" i="1" s="1"/>
  <c r="AZ1727" i="1"/>
  <c r="AN1896" i="1"/>
  <c r="AH1973" i="1"/>
  <c r="AL1973" i="1"/>
  <c r="AL1962" i="1"/>
  <c r="AH1962" i="1"/>
  <c r="AI1983" i="1"/>
  <c r="AM1983" i="1"/>
  <c r="AH1960" i="1"/>
  <c r="AJ1960" i="1" s="1"/>
  <c r="AL1960" i="1"/>
  <c r="AN1926" i="1"/>
  <c r="AI2057" i="1"/>
  <c r="AJ2057" i="1" s="1"/>
  <c r="AM2057" i="1"/>
  <c r="AN2057" i="1" s="1"/>
  <c r="AJ2327" i="1"/>
  <c r="P2177" i="1"/>
  <c r="R2177" i="1" s="1"/>
  <c r="AE2502" i="1"/>
  <c r="AF2502" i="1"/>
  <c r="AG2502" i="1"/>
  <c r="AK2502" i="1"/>
  <c r="AN2110" i="1"/>
  <c r="AI2350" i="1"/>
  <c r="AM2350" i="1"/>
  <c r="AK2252" i="1"/>
  <c r="AE2252" i="1"/>
  <c r="AF2252" i="1"/>
  <c r="AG2252" i="1"/>
  <c r="AK2508" i="1"/>
  <c r="AG2508" i="1"/>
  <c r="AF2508" i="1"/>
  <c r="AE2508" i="1"/>
  <c r="AI2441" i="1"/>
  <c r="AM2441" i="1"/>
  <c r="AN2441" i="1" s="1"/>
  <c r="AN2426" i="1"/>
  <c r="BC2657" i="1"/>
  <c r="AL2695" i="1"/>
  <c r="AH2695" i="1"/>
  <c r="AJ2695" i="1" s="1"/>
  <c r="AE2547" i="1"/>
  <c r="AF2547" i="1"/>
  <c r="AG2547" i="1"/>
  <c r="AK2547" i="1"/>
  <c r="AK26" i="1"/>
  <c r="AG26" i="1"/>
  <c r="AE26" i="1"/>
  <c r="AF26" i="1"/>
  <c r="AN23" i="1"/>
  <c r="AM27" i="1"/>
  <c r="AI27" i="1"/>
  <c r="AJ27" i="1" s="1"/>
  <c r="AH44" i="1"/>
  <c r="AJ44" i="1" s="1"/>
  <c r="AL44" i="1"/>
  <c r="AN44" i="1" s="1"/>
  <c r="AK67" i="1"/>
  <c r="AE67" i="1"/>
  <c r="AF67" i="1"/>
  <c r="AG67" i="1"/>
  <c r="AJ56" i="1"/>
  <c r="AK68" i="1"/>
  <c r="AF68" i="1"/>
  <c r="AG68" i="1"/>
  <c r="AE68" i="1"/>
  <c r="AJ72" i="1"/>
  <c r="AF81" i="1"/>
  <c r="AG81" i="1"/>
  <c r="AE81" i="1"/>
  <c r="AK81" i="1"/>
  <c r="S87" i="1"/>
  <c r="AJ91" i="1"/>
  <c r="AH90" i="1"/>
  <c r="AJ90" i="1" s="1"/>
  <c r="AL90" i="1"/>
  <c r="AN90" i="1" s="1"/>
  <c r="S77" i="1"/>
  <c r="AM77" i="1"/>
  <c r="AI77" i="1"/>
  <c r="AJ77" i="1" s="1"/>
  <c r="AV118" i="1"/>
  <c r="M118" i="1"/>
  <c r="P76" i="1"/>
  <c r="R76" i="1" s="1"/>
  <c r="S76" i="1" s="1"/>
  <c r="BB107" i="1"/>
  <c r="BA107" i="1" s="1"/>
  <c r="BC107" i="1" s="1"/>
  <c r="BD107" i="1"/>
  <c r="AY107" i="1"/>
  <c r="AZ107" i="1"/>
  <c r="AI86" i="1"/>
  <c r="AM86" i="1"/>
  <c r="AN86" i="1" s="1"/>
  <c r="AN110" i="1"/>
  <c r="S122" i="1"/>
  <c r="AN130" i="1"/>
  <c r="AH108" i="1"/>
  <c r="AL108" i="1"/>
  <c r="AY123" i="1"/>
  <c r="BC123" i="1" s="1"/>
  <c r="BD123" i="1"/>
  <c r="BB123" i="1"/>
  <c r="BA123" i="1" s="1"/>
  <c r="AZ123" i="1"/>
  <c r="AK119" i="1"/>
  <c r="AG119" i="1"/>
  <c r="AE119" i="1"/>
  <c r="AF119" i="1"/>
  <c r="AJ179" i="1"/>
  <c r="S149" i="1"/>
  <c r="AJ192" i="1"/>
  <c r="Q152" i="1"/>
  <c r="S152" i="1" s="1"/>
  <c r="AD152" i="1"/>
  <c r="AW152" i="1"/>
  <c r="AX152" i="1" s="1"/>
  <c r="BB153" i="1"/>
  <c r="BA153" i="1" s="1"/>
  <c r="BC153" i="1"/>
  <c r="BD153" i="1"/>
  <c r="AZ153" i="1"/>
  <c r="AY153" i="1"/>
  <c r="AN190" i="1"/>
  <c r="S137" i="1"/>
  <c r="AL142" i="1"/>
  <c r="AN142" i="1" s="1"/>
  <c r="AH142" i="1"/>
  <c r="AJ142" i="1" s="1"/>
  <c r="AD135" i="1"/>
  <c r="O135" i="1"/>
  <c r="Q135" i="1"/>
  <c r="AW135" i="1"/>
  <c r="AX135" i="1" s="1"/>
  <c r="N135" i="1"/>
  <c r="AJ165" i="1"/>
  <c r="AI187" i="1"/>
  <c r="AJ187" i="1" s="1"/>
  <c r="AM187" i="1"/>
  <c r="AN187" i="1" s="1"/>
  <c r="AI164" i="1"/>
  <c r="AJ164" i="1" s="1"/>
  <c r="AM164" i="1"/>
  <c r="AN164" i="1" s="1"/>
  <c r="AE198" i="1"/>
  <c r="AF198" i="1"/>
  <c r="AK198" i="1"/>
  <c r="AG198" i="1"/>
  <c r="S208" i="1"/>
  <c r="BC216" i="1"/>
  <c r="AH214" i="1"/>
  <c r="AJ214" i="1" s="1"/>
  <c r="AL214" i="1"/>
  <c r="AN137" i="1"/>
  <c r="AY185" i="1"/>
  <c r="AZ185" i="1"/>
  <c r="BB185" i="1"/>
  <c r="BA185" i="1" s="1"/>
  <c r="BC185" i="1"/>
  <c r="BD185" i="1"/>
  <c r="AJ178" i="1"/>
  <c r="BD205" i="1"/>
  <c r="AY205" i="1"/>
  <c r="BB205" i="1"/>
  <c r="BA205" i="1" s="1"/>
  <c r="AZ205" i="1"/>
  <c r="BC205" i="1" s="1"/>
  <c r="AN227" i="1"/>
  <c r="S237" i="1"/>
  <c r="BC238" i="1"/>
  <c r="AH275" i="1"/>
  <c r="AJ275" i="1" s="1"/>
  <c r="AL275" i="1"/>
  <c r="AN275" i="1" s="1"/>
  <c r="N184" i="1"/>
  <c r="P184" i="1" s="1"/>
  <c r="R184" i="1" s="1"/>
  <c r="O184" i="1"/>
  <c r="Q184" i="1"/>
  <c r="AD184" i="1"/>
  <c r="AW184" i="1"/>
  <c r="AX184" i="1" s="1"/>
  <c r="S201" i="1"/>
  <c r="AN180" i="1"/>
  <c r="AE261" i="1"/>
  <c r="AK261" i="1"/>
  <c r="AF261" i="1"/>
  <c r="AG261" i="1"/>
  <c r="AH195" i="1"/>
  <c r="AL195" i="1"/>
  <c r="AN195" i="1" s="1"/>
  <c r="AN248" i="1"/>
  <c r="AJ279" i="1"/>
  <c r="AJ236" i="1"/>
  <c r="AN280" i="1"/>
  <c r="P257" i="1"/>
  <c r="R257" i="1" s="1"/>
  <c r="S257" i="1" s="1"/>
  <c r="S256" i="1"/>
  <c r="AJ243" i="1"/>
  <c r="N263" i="1"/>
  <c r="P263" i="1" s="1"/>
  <c r="R263" i="1" s="1"/>
  <c r="O263" i="1"/>
  <c r="Q263" i="1"/>
  <c r="AD263" i="1"/>
  <c r="AW263" i="1"/>
  <c r="AX263" i="1" s="1"/>
  <c r="AM347" i="1"/>
  <c r="AI347" i="1"/>
  <c r="AJ284" i="1"/>
  <c r="AI300" i="1"/>
  <c r="AJ300" i="1" s="1"/>
  <c r="AM300" i="1"/>
  <c r="AN300" i="1" s="1"/>
  <c r="AL320" i="1"/>
  <c r="AN320" i="1" s="1"/>
  <c r="AH320" i="1"/>
  <c r="AJ320" i="1" s="1"/>
  <c r="AU231" i="1"/>
  <c r="M231" i="1"/>
  <c r="AI270" i="1"/>
  <c r="AJ270" i="1" s="1"/>
  <c r="AM270" i="1"/>
  <c r="AN270" i="1" s="1"/>
  <c r="AE297" i="1"/>
  <c r="AF297" i="1"/>
  <c r="AG297" i="1"/>
  <c r="AK297" i="1"/>
  <c r="AM340" i="1"/>
  <c r="AI340" i="1"/>
  <c r="AJ340" i="1" s="1"/>
  <c r="AN368" i="1"/>
  <c r="AI312" i="1"/>
  <c r="AJ312" i="1" s="1"/>
  <c r="AM312" i="1"/>
  <c r="AE285" i="1"/>
  <c r="AF285" i="1"/>
  <c r="AG285" i="1"/>
  <c r="AK285" i="1"/>
  <c r="AH333" i="1"/>
  <c r="AL333" i="1"/>
  <c r="AN333" i="1" s="1"/>
  <c r="AH326" i="1"/>
  <c r="AJ326" i="1" s="1"/>
  <c r="AL326" i="1"/>
  <c r="AN326" i="1" s="1"/>
  <c r="AH345" i="1"/>
  <c r="AJ345" i="1" s="1"/>
  <c r="AL345" i="1"/>
  <c r="AN345" i="1" s="1"/>
  <c r="AI374" i="1"/>
  <c r="AJ374" i="1" s="1"/>
  <c r="AM374" i="1"/>
  <c r="AI346" i="1"/>
  <c r="AJ346" i="1" s="1"/>
  <c r="AM346" i="1"/>
  <c r="AN346" i="1" s="1"/>
  <c r="AH309" i="1"/>
  <c r="AL309" i="1"/>
  <c r="AN309" i="1" s="1"/>
  <c r="AN321" i="1"/>
  <c r="AH325" i="1"/>
  <c r="AL325" i="1"/>
  <c r="AN325" i="1" s="1"/>
  <c r="AJ368" i="1"/>
  <c r="AI292" i="1"/>
  <c r="AJ292" i="1" s="1"/>
  <c r="AM292" i="1"/>
  <c r="AN292" i="1" s="1"/>
  <c r="AL362" i="1"/>
  <c r="AN362" i="1" s="1"/>
  <c r="AH362" i="1"/>
  <c r="AJ362" i="1" s="1"/>
  <c r="AI425" i="1"/>
  <c r="AM425" i="1"/>
  <c r="AN425" i="1" s="1"/>
  <c r="AI369" i="1"/>
  <c r="AJ369" i="1" s="1"/>
  <c r="AM369" i="1"/>
  <c r="AH376" i="1"/>
  <c r="AJ376" i="1" s="1"/>
  <c r="AL376" i="1"/>
  <c r="AN376" i="1" s="1"/>
  <c r="AI449" i="1"/>
  <c r="AJ449" i="1" s="1"/>
  <c r="AM449" i="1"/>
  <c r="AN449" i="1" s="1"/>
  <c r="AJ430" i="1"/>
  <c r="AE258" i="1"/>
  <c r="AF258" i="1"/>
  <c r="AG258" i="1"/>
  <c r="AK258" i="1"/>
  <c r="AN353" i="1"/>
  <c r="BC388" i="1"/>
  <c r="AN392" i="1"/>
  <c r="AI373" i="1"/>
  <c r="AJ373" i="1" s="1"/>
  <c r="AM373" i="1"/>
  <c r="AN373" i="1" s="1"/>
  <c r="AI401" i="1"/>
  <c r="AJ401" i="1" s="1"/>
  <c r="AM401" i="1"/>
  <c r="AN401" i="1" s="1"/>
  <c r="AH356" i="1"/>
  <c r="AJ356" i="1" s="1"/>
  <c r="AL356" i="1"/>
  <c r="AN356" i="1" s="1"/>
  <c r="AN390" i="1"/>
  <c r="AI462" i="1"/>
  <c r="AM462" i="1"/>
  <c r="AM451" i="1"/>
  <c r="AI451" i="1"/>
  <c r="AJ451" i="1" s="1"/>
  <c r="AN471" i="1"/>
  <c r="AM429" i="1"/>
  <c r="AI429" i="1"/>
  <c r="AJ429" i="1" s="1"/>
  <c r="AJ446" i="1"/>
  <c r="AL522" i="1"/>
  <c r="AN522" i="1" s="1"/>
  <c r="AH522" i="1"/>
  <c r="AI442" i="1"/>
  <c r="AJ442" i="1" s="1"/>
  <c r="AM442" i="1"/>
  <c r="AN442" i="1" s="1"/>
  <c r="AI532" i="1"/>
  <c r="AM532" i="1"/>
  <c r="AI440" i="1"/>
  <c r="AM440" i="1"/>
  <c r="AN440" i="1" s="1"/>
  <c r="AJ509" i="1"/>
  <c r="AN383" i="1"/>
  <c r="AI506" i="1"/>
  <c r="AM506" i="1"/>
  <c r="AN506" i="1" s="1"/>
  <c r="AH528" i="1"/>
  <c r="AJ528" i="1" s="1"/>
  <c r="AL528" i="1"/>
  <c r="AN528" i="1" s="1"/>
  <c r="AJ541" i="1"/>
  <c r="AI567" i="1"/>
  <c r="AJ567" i="1" s="1"/>
  <c r="AM567" i="1"/>
  <c r="AN567" i="1" s="1"/>
  <c r="AL592" i="1"/>
  <c r="AN592" i="1" s="1"/>
  <c r="AH592" i="1"/>
  <c r="AJ592" i="1" s="1"/>
  <c r="AH436" i="1"/>
  <c r="AJ436" i="1" s="1"/>
  <c r="AL436" i="1"/>
  <c r="AN436" i="1" s="1"/>
  <c r="AN636" i="1"/>
  <c r="AJ652" i="1"/>
  <c r="AN584" i="1"/>
  <c r="BC616" i="1"/>
  <c r="AI649" i="1"/>
  <c r="AJ649" i="1" s="1"/>
  <c r="AM649" i="1"/>
  <c r="AL641" i="1"/>
  <c r="AH641" i="1"/>
  <c r="AJ641" i="1" s="1"/>
  <c r="AN635" i="1"/>
  <c r="AI654" i="1"/>
  <c r="AJ654" i="1" s="1"/>
  <c r="AM654" i="1"/>
  <c r="AI627" i="1"/>
  <c r="AJ627" i="1" s="1"/>
  <c r="AM627" i="1"/>
  <c r="AH586" i="1"/>
  <c r="AL586" i="1"/>
  <c r="AN586" i="1" s="1"/>
  <c r="AJ614" i="1"/>
  <c r="AL709" i="1"/>
  <c r="AN709" i="1" s="1"/>
  <c r="AH709" i="1"/>
  <c r="AJ709" i="1" s="1"/>
  <c r="AM636" i="1"/>
  <c r="AI636" i="1"/>
  <c r="AJ636" i="1" s="1"/>
  <c r="AM669" i="1"/>
  <c r="AI669" i="1"/>
  <c r="AJ561" i="1"/>
  <c r="BC588" i="1"/>
  <c r="AI605" i="1"/>
  <c r="AM605" i="1"/>
  <c r="AI609" i="1"/>
  <c r="AJ609" i="1" s="1"/>
  <c r="AM609" i="1"/>
  <c r="AL626" i="1"/>
  <c r="AN626" i="1" s="1"/>
  <c r="AH626" i="1"/>
  <c r="AJ626" i="1" s="1"/>
  <c r="AI678" i="1"/>
  <c r="AJ678" i="1" s="1"/>
  <c r="AM678" i="1"/>
  <c r="AI708" i="1"/>
  <c r="AJ708" i="1" s="1"/>
  <c r="AM708" i="1"/>
  <c r="AN708" i="1" s="1"/>
  <c r="AM677" i="1"/>
  <c r="AI677" i="1"/>
  <c r="AJ677" i="1" s="1"/>
  <c r="AI703" i="1"/>
  <c r="AJ703" i="1" s="1"/>
  <c r="AM703" i="1"/>
  <c r="AN703" i="1" s="1"/>
  <c r="AJ667" i="1"/>
  <c r="AN688" i="1"/>
  <c r="AM702" i="1"/>
  <c r="AI702" i="1"/>
  <c r="AI589" i="1"/>
  <c r="AJ589" i="1" s="1"/>
  <c r="AM589" i="1"/>
  <c r="AN589" i="1" s="1"/>
  <c r="AL758" i="1"/>
  <c r="AN758" i="1" s="1"/>
  <c r="AH758" i="1"/>
  <c r="AJ758" i="1" s="1"/>
  <c r="AH664" i="1"/>
  <c r="AJ664" i="1" s="1"/>
  <c r="AL664" i="1"/>
  <c r="AN664" i="1" s="1"/>
  <c r="AJ695" i="1"/>
  <c r="AE719" i="1"/>
  <c r="AF719" i="1"/>
  <c r="AG719" i="1"/>
  <c r="AK719" i="1"/>
  <c r="AM754" i="1"/>
  <c r="AI754" i="1"/>
  <c r="AH700" i="1"/>
  <c r="AJ700" i="1" s="1"/>
  <c r="AL700" i="1"/>
  <c r="AN700" i="1" s="1"/>
  <c r="AJ754" i="1"/>
  <c r="AI581" i="1"/>
  <c r="AM581" i="1"/>
  <c r="AJ693" i="1"/>
  <c r="S815" i="1"/>
  <c r="AN657" i="1"/>
  <c r="S786" i="1"/>
  <c r="AF818" i="1"/>
  <c r="AE818" i="1"/>
  <c r="AG818" i="1"/>
  <c r="AK818" i="1"/>
  <c r="AI852" i="1"/>
  <c r="AM852" i="1"/>
  <c r="AN852" i="1" s="1"/>
  <c r="AK783" i="1"/>
  <c r="AE783" i="1"/>
  <c r="AF783" i="1"/>
  <c r="AG783" i="1"/>
  <c r="AJ852" i="1"/>
  <c r="AJ761" i="1"/>
  <c r="BC777" i="1"/>
  <c r="AM806" i="1"/>
  <c r="AN806" i="1" s="1"/>
  <c r="AI806" i="1"/>
  <c r="AK838" i="1"/>
  <c r="AE838" i="1"/>
  <c r="AF838" i="1"/>
  <c r="AG838" i="1"/>
  <c r="AY750" i="1"/>
  <c r="AZ750" i="1"/>
  <c r="BB750" i="1"/>
  <c r="BA750" i="1" s="1"/>
  <c r="BC750" i="1"/>
  <c r="BD750" i="1"/>
  <c r="S772" i="1"/>
  <c r="BD815" i="1"/>
  <c r="AY815" i="1"/>
  <c r="AZ815" i="1"/>
  <c r="BB815" i="1"/>
  <c r="BA815" i="1" s="1"/>
  <c r="BC815" i="1"/>
  <c r="AH668" i="1"/>
  <c r="AL668" i="1"/>
  <c r="AN668" i="1" s="1"/>
  <c r="AJ742" i="1"/>
  <c r="S784" i="1"/>
  <c r="AN848" i="1"/>
  <c r="AJ666" i="1"/>
  <c r="S726" i="1"/>
  <c r="S778" i="1"/>
  <c r="S880" i="1"/>
  <c r="AJ870" i="1"/>
  <c r="AI897" i="1"/>
  <c r="AM897" i="1"/>
  <c r="AN897" i="1" s="1"/>
  <c r="AJ833" i="1"/>
  <c r="S840" i="1"/>
  <c r="AD864" i="1"/>
  <c r="AW864" i="1"/>
  <c r="AX864" i="1" s="1"/>
  <c r="N864" i="1"/>
  <c r="P864" i="1" s="1"/>
  <c r="R864" i="1" s="1"/>
  <c r="O864" i="1"/>
  <c r="Q864" i="1"/>
  <c r="P897" i="1"/>
  <c r="R897" i="1" s="1"/>
  <c r="S897" i="1" s="1"/>
  <c r="AM997" i="1"/>
  <c r="AI997" i="1"/>
  <c r="S869" i="1"/>
  <c r="S892" i="1"/>
  <c r="P878" i="1"/>
  <c r="R878" i="1" s="1"/>
  <c r="AM857" i="1"/>
  <c r="AN857" i="1" s="1"/>
  <c r="AI857" i="1"/>
  <c r="AJ857" i="1" s="1"/>
  <c r="AK841" i="1"/>
  <c r="AG841" i="1"/>
  <c r="AE841" i="1"/>
  <c r="AF841" i="1"/>
  <c r="AM866" i="1"/>
  <c r="AI866" i="1"/>
  <c r="AJ866" i="1" s="1"/>
  <c r="AM909" i="1"/>
  <c r="AN909" i="1" s="1"/>
  <c r="AI909" i="1"/>
  <c r="AI935" i="1"/>
  <c r="AM935" i="1"/>
  <c r="AN935" i="1" s="1"/>
  <c r="AN947" i="1"/>
  <c r="AH967" i="1"/>
  <c r="AJ967" i="1" s="1"/>
  <c r="AL967" i="1"/>
  <c r="AN967" i="1" s="1"/>
  <c r="AN1006" i="1"/>
  <c r="AN1019" i="1"/>
  <c r="AM939" i="1"/>
  <c r="AI939" i="1"/>
  <c r="AL903" i="1"/>
  <c r="AN903" i="1" s="1"/>
  <c r="AH903" i="1"/>
  <c r="AN922" i="1"/>
  <c r="AN956" i="1"/>
  <c r="AH962" i="1"/>
  <c r="AJ962" i="1" s="1"/>
  <c r="AL962" i="1"/>
  <c r="AN962" i="1" s="1"/>
  <c r="AN977" i="1"/>
  <c r="AH910" i="1"/>
  <c r="AL910" i="1"/>
  <c r="AN910" i="1" s="1"/>
  <c r="AN978" i="1"/>
  <c r="AN1001" i="1"/>
  <c r="AH986" i="1"/>
  <c r="AJ986" i="1" s="1"/>
  <c r="AL986" i="1"/>
  <c r="AN986" i="1" s="1"/>
  <c r="AJ999" i="1"/>
  <c r="AN963" i="1"/>
  <c r="AL1014" i="1"/>
  <c r="AN1014" i="1" s="1"/>
  <c r="AH1014" i="1"/>
  <c r="AJ1014" i="1" s="1"/>
  <c r="AZ876" i="1"/>
  <c r="BC876" i="1" s="1"/>
  <c r="BB876" i="1"/>
  <c r="BA876" i="1" s="1"/>
  <c r="AY876" i="1"/>
  <c r="BD876" i="1"/>
  <c r="AH905" i="1"/>
  <c r="AL905" i="1"/>
  <c r="AN905" i="1" s="1"/>
  <c r="AH919" i="1"/>
  <c r="AJ919" i="1" s="1"/>
  <c r="AL919" i="1"/>
  <c r="AN919" i="1" s="1"/>
  <c r="AI925" i="1"/>
  <c r="AJ925" i="1" s="1"/>
  <c r="AM925" i="1"/>
  <c r="AN925" i="1" s="1"/>
  <c r="AH944" i="1"/>
  <c r="AJ944" i="1" s="1"/>
  <c r="AL944" i="1"/>
  <c r="AN944" i="1" s="1"/>
  <c r="P873" i="1"/>
  <c r="R873" i="1" s="1"/>
  <c r="AI952" i="1"/>
  <c r="AJ952" i="1" s="1"/>
  <c r="AM952" i="1"/>
  <c r="AI991" i="1"/>
  <c r="AJ991" i="1" s="1"/>
  <c r="AM991" i="1"/>
  <c r="AN991" i="1" s="1"/>
  <c r="AJ1008" i="1"/>
  <c r="AI975" i="1"/>
  <c r="AJ975" i="1" s="1"/>
  <c r="AM975" i="1"/>
  <c r="AN975" i="1" s="1"/>
  <c r="AH1043" i="1"/>
  <c r="AJ1043" i="1" s="1"/>
  <c r="AL1043" i="1"/>
  <c r="AN1043" i="1" s="1"/>
  <c r="AJ1018" i="1"/>
  <c r="AH920" i="1"/>
  <c r="AL920" i="1"/>
  <c r="AN920" i="1" s="1"/>
  <c r="AM1057" i="1"/>
  <c r="AN1057" i="1" s="1"/>
  <c r="AI1057" i="1"/>
  <c r="AJ1050" i="1"/>
  <c r="AH1070" i="1"/>
  <c r="AJ1070" i="1" s="1"/>
  <c r="AL1070" i="1"/>
  <c r="AN1070" i="1" s="1"/>
  <c r="AJ1075" i="1"/>
  <c r="AN1106" i="1"/>
  <c r="AK1184" i="1"/>
  <c r="AE1184" i="1"/>
  <c r="AF1184" i="1"/>
  <c r="AG1184" i="1"/>
  <c r="P1105" i="1"/>
  <c r="R1105" i="1" s="1"/>
  <c r="S1105" i="1" s="1"/>
  <c r="AL1079" i="1"/>
  <c r="AN1079" i="1" s="1"/>
  <c r="AH1079" i="1"/>
  <c r="AJ1079" i="1" s="1"/>
  <c r="AM1097" i="1"/>
  <c r="AN1097" i="1" s="1"/>
  <c r="AI1097" i="1"/>
  <c r="AJ1097" i="1" s="1"/>
  <c r="AJ1092" i="1"/>
  <c r="AE1187" i="1"/>
  <c r="AG1187" i="1"/>
  <c r="AK1187" i="1"/>
  <c r="AF1187" i="1"/>
  <c r="S1104" i="1"/>
  <c r="BC1188" i="1"/>
  <c r="BI1188" i="1"/>
  <c r="BB1188" i="1"/>
  <c r="BA1188" i="1" s="1"/>
  <c r="AY1188" i="1"/>
  <c r="AZ1188" i="1"/>
  <c r="BD1188" i="1"/>
  <c r="AH1189" i="1"/>
  <c r="AL1189" i="1"/>
  <c r="AN1189" i="1" s="1"/>
  <c r="P1219" i="1"/>
  <c r="R1219" i="1" s="1"/>
  <c r="S1219" i="1" s="1"/>
  <c r="P1182" i="1"/>
  <c r="R1182" i="1" s="1"/>
  <c r="S1182" i="1" s="1"/>
  <c r="BC1169" i="1"/>
  <c r="BD1169" i="1"/>
  <c r="BI1169" i="1"/>
  <c r="AY1169" i="1"/>
  <c r="BB1169" i="1"/>
  <c r="BA1169" i="1" s="1"/>
  <c r="AZ1169" i="1"/>
  <c r="AM1059" i="1"/>
  <c r="AI1059" i="1"/>
  <c r="AJ1059" i="1" s="1"/>
  <c r="AJ1090" i="1"/>
  <c r="BD1217" i="1"/>
  <c r="BB1217" i="1"/>
  <c r="BA1217" i="1" s="1"/>
  <c r="BC1217" i="1"/>
  <c r="BI1217" i="1"/>
  <c r="AY1217" i="1"/>
  <c r="AZ1217" i="1"/>
  <c r="AJ914" i="1"/>
  <c r="AK1148" i="1"/>
  <c r="AG1148" i="1"/>
  <c r="AE1148" i="1"/>
  <c r="AF1148" i="1"/>
  <c r="AL1250" i="1"/>
  <c r="AN1250" i="1" s="1"/>
  <c r="AH1250" i="1"/>
  <c r="AJ1250" i="1" s="1"/>
  <c r="AI1139" i="1"/>
  <c r="AM1139" i="1"/>
  <c r="AN1139" i="1" s="1"/>
  <c r="AI1161" i="1"/>
  <c r="AJ1161" i="1" s="1"/>
  <c r="AM1161" i="1"/>
  <c r="AN1161" i="1" s="1"/>
  <c r="BI1196" i="1"/>
  <c r="AY1196" i="1"/>
  <c r="BC1196" i="1" s="1"/>
  <c r="AZ1196" i="1"/>
  <c r="BD1196" i="1"/>
  <c r="BB1196" i="1"/>
  <c r="BA1196" i="1" s="1"/>
  <c r="AH1283" i="1"/>
  <c r="AJ1283" i="1" s="1"/>
  <c r="AL1283" i="1"/>
  <c r="AN1283" i="1" s="1"/>
  <c r="AK1165" i="1"/>
  <c r="AE1165" i="1"/>
  <c r="AF1165" i="1"/>
  <c r="AG1165" i="1"/>
  <c r="AN1226" i="1"/>
  <c r="S1147" i="1"/>
  <c r="AJ1259" i="1"/>
  <c r="S1156" i="1"/>
  <c r="AH1255" i="1"/>
  <c r="AJ1255" i="1" s="1"/>
  <c r="AL1255" i="1"/>
  <c r="AN1255" i="1" s="1"/>
  <c r="AH1295" i="1"/>
  <c r="AL1295" i="1"/>
  <c r="AN1295" i="1" s="1"/>
  <c r="AE1204" i="1"/>
  <c r="AF1204" i="1"/>
  <c r="AG1204" i="1"/>
  <c r="AK1204" i="1"/>
  <c r="AJ1258" i="1"/>
  <c r="AI1269" i="1"/>
  <c r="AJ1269" i="1" s="1"/>
  <c r="AM1269" i="1"/>
  <c r="AN1269" i="1" s="1"/>
  <c r="AH1305" i="1"/>
  <c r="AJ1305" i="1" s="1"/>
  <c r="AL1305" i="1"/>
  <c r="AN1305" i="1" s="1"/>
  <c r="AM1332" i="1"/>
  <c r="AN1332" i="1" s="1"/>
  <c r="AI1332" i="1"/>
  <c r="AJ1332" i="1" s="1"/>
  <c r="S1175" i="1"/>
  <c r="BD1220" i="1"/>
  <c r="BB1220" i="1"/>
  <c r="BA1220" i="1" s="1"/>
  <c r="BC1220" i="1"/>
  <c r="BI1220" i="1"/>
  <c r="AY1220" i="1"/>
  <c r="AZ1220" i="1"/>
  <c r="BC1231" i="1"/>
  <c r="AH1282" i="1"/>
  <c r="AJ1282" i="1" s="1"/>
  <c r="AL1282" i="1"/>
  <c r="AN1245" i="1"/>
  <c r="AH1275" i="1"/>
  <c r="AJ1275" i="1" s="1"/>
  <c r="AL1275" i="1"/>
  <c r="AN1275" i="1" s="1"/>
  <c r="AM1308" i="1"/>
  <c r="AI1308" i="1"/>
  <c r="AN1120" i="1"/>
  <c r="AM1261" i="1"/>
  <c r="AI1261" i="1"/>
  <c r="AJ1261" i="1" s="1"/>
  <c r="AL1389" i="1"/>
  <c r="AN1389" i="1" s="1"/>
  <c r="AH1389" i="1"/>
  <c r="AJ1389" i="1" s="1"/>
  <c r="AJ1246" i="1"/>
  <c r="AN1276" i="1"/>
  <c r="AJ1286" i="1"/>
  <c r="AJ1211" i="1"/>
  <c r="AI1155" i="1"/>
  <c r="AM1155" i="1"/>
  <c r="AH1373" i="1"/>
  <c r="AL1373" i="1"/>
  <c r="AN1373" i="1" s="1"/>
  <c r="AL1392" i="1"/>
  <c r="AN1392" i="1" s="1"/>
  <c r="AH1392" i="1"/>
  <c r="AJ1392" i="1" s="1"/>
  <c r="AH1438" i="1"/>
  <c r="AJ1438" i="1" s="1"/>
  <c r="AL1438" i="1"/>
  <c r="AN1438" i="1" s="1"/>
  <c r="AE1336" i="1"/>
  <c r="AF1336" i="1"/>
  <c r="AG1336" i="1"/>
  <c r="AK1336" i="1"/>
  <c r="AH1352" i="1"/>
  <c r="AJ1352" i="1" s="1"/>
  <c r="AL1352" i="1"/>
  <c r="AN1352" i="1" s="1"/>
  <c r="AK1484" i="1"/>
  <c r="AE1484" i="1"/>
  <c r="AF1484" i="1"/>
  <c r="AG1484" i="1"/>
  <c r="AN1367" i="1"/>
  <c r="S1414" i="1"/>
  <c r="AN1356" i="1"/>
  <c r="AI1383" i="1"/>
  <c r="AM1383" i="1"/>
  <c r="AN1383" i="1" s="1"/>
  <c r="S1412" i="1"/>
  <c r="AL1186" i="1"/>
  <c r="AN1186" i="1" s="1"/>
  <c r="AH1186" i="1"/>
  <c r="AJ1186" i="1" s="1"/>
  <c r="AN1271" i="1"/>
  <c r="AN1296" i="1"/>
  <c r="S1357" i="1"/>
  <c r="AJ1378" i="1"/>
  <c r="AH1140" i="1"/>
  <c r="AJ1140" i="1" s="1"/>
  <c r="AL1140" i="1"/>
  <c r="AN1140" i="1" s="1"/>
  <c r="AK1223" i="1"/>
  <c r="AE1223" i="1"/>
  <c r="AF1223" i="1"/>
  <c r="AG1223" i="1"/>
  <c r="S1348" i="1"/>
  <c r="BD1361" i="1"/>
  <c r="AY1361" i="1"/>
  <c r="AZ1361" i="1"/>
  <c r="BC1361" i="1"/>
  <c r="BB1361" i="1"/>
  <c r="BA1361" i="1" s="1"/>
  <c r="AH1366" i="1"/>
  <c r="AL1366" i="1"/>
  <c r="AN1366" i="1" s="1"/>
  <c r="AK1455" i="1"/>
  <c r="AE1455" i="1"/>
  <c r="AF1455" i="1"/>
  <c r="AG1455" i="1"/>
  <c r="S1489" i="1"/>
  <c r="AH1506" i="1"/>
  <c r="AL1506" i="1"/>
  <c r="AN1506" i="1" s="1"/>
  <c r="AI1388" i="1"/>
  <c r="AM1388" i="1"/>
  <c r="AN1388" i="1" s="1"/>
  <c r="AK1416" i="1"/>
  <c r="AE1416" i="1"/>
  <c r="AF1416" i="1"/>
  <c r="AG1416" i="1"/>
  <c r="AM1514" i="1"/>
  <c r="AI1514" i="1"/>
  <c r="AH1398" i="1"/>
  <c r="AL1398" i="1"/>
  <c r="BD1442" i="1"/>
  <c r="BB1442" i="1"/>
  <c r="BA1442" i="1" s="1"/>
  <c r="BC1442" i="1"/>
  <c r="AZ1442" i="1"/>
  <c r="AY1442" i="1"/>
  <c r="AY1454" i="1"/>
  <c r="AZ1454" i="1"/>
  <c r="BB1454" i="1"/>
  <c r="BA1454" i="1" s="1"/>
  <c r="BC1454" i="1"/>
  <c r="BD1454" i="1"/>
  <c r="AJ1515" i="1"/>
  <c r="AJ1396" i="1"/>
  <c r="S1445" i="1"/>
  <c r="AK1582" i="1"/>
  <c r="AE1582" i="1"/>
  <c r="AF1582" i="1"/>
  <c r="AG1582" i="1"/>
  <c r="BD1551" i="1"/>
  <c r="AY1551" i="1"/>
  <c r="BC1551" i="1" s="1"/>
  <c r="BB1551" i="1"/>
  <c r="BA1551" i="1" s="1"/>
  <c r="AZ1551" i="1"/>
  <c r="S1585" i="1"/>
  <c r="AJ1529" i="1"/>
  <c r="AJ1465" i="1"/>
  <c r="S1502" i="1"/>
  <c r="AN1529" i="1"/>
  <c r="AK1417" i="1"/>
  <c r="AE1417" i="1"/>
  <c r="AG1417" i="1"/>
  <c r="AF1417" i="1"/>
  <c r="AY1548" i="1"/>
  <c r="BC1548" i="1" s="1"/>
  <c r="AZ1548" i="1"/>
  <c r="BB1548" i="1"/>
  <c r="BA1548" i="1" s="1"/>
  <c r="BD1548" i="1"/>
  <c r="S1539" i="1"/>
  <c r="AH1546" i="1"/>
  <c r="AJ1546" i="1" s="1"/>
  <c r="AL1546" i="1"/>
  <c r="AN1546" i="1" s="1"/>
  <c r="AH1562" i="1"/>
  <c r="AJ1562" i="1" s="1"/>
  <c r="AL1562" i="1"/>
  <c r="AN1562" i="1" s="1"/>
  <c r="AJ1571" i="1"/>
  <c r="S1586" i="1"/>
  <c r="AH1589" i="1"/>
  <c r="AJ1589" i="1" s="1"/>
  <c r="AL1589" i="1"/>
  <c r="AJ1569" i="1"/>
  <c r="AL1566" i="1"/>
  <c r="AN1566" i="1" s="1"/>
  <c r="AH1566" i="1"/>
  <c r="AJ1566" i="1" s="1"/>
  <c r="AH1616" i="1"/>
  <c r="AL1616" i="1"/>
  <c r="AJ1668" i="1"/>
  <c r="AN1462" i="1"/>
  <c r="P1628" i="1"/>
  <c r="R1628" i="1" s="1"/>
  <c r="S1628" i="1" s="1"/>
  <c r="AE1552" i="1"/>
  <c r="AF1552" i="1"/>
  <c r="AG1552" i="1"/>
  <c r="AK1552" i="1"/>
  <c r="AH1558" i="1"/>
  <c r="AJ1558" i="1" s="1"/>
  <c r="AL1558" i="1"/>
  <c r="AN1558" i="1" s="1"/>
  <c r="AH1570" i="1"/>
  <c r="AJ1570" i="1" s="1"/>
  <c r="AL1570" i="1"/>
  <c r="AN1641" i="1"/>
  <c r="S1535" i="1"/>
  <c r="AY1556" i="1"/>
  <c r="AZ1556" i="1"/>
  <c r="BC1556" i="1" s="1"/>
  <c r="BB1556" i="1"/>
  <c r="BA1556" i="1" s="1"/>
  <c r="BD1556" i="1"/>
  <c r="BC1580" i="1"/>
  <c r="BD1580" i="1"/>
  <c r="AY1580" i="1"/>
  <c r="BB1580" i="1"/>
  <c r="BA1580" i="1" s="1"/>
  <c r="AZ1580" i="1"/>
  <c r="AM1615" i="1"/>
  <c r="AI1615" i="1"/>
  <c r="AY1609" i="1"/>
  <c r="AZ1609" i="1"/>
  <c r="BD1609" i="1"/>
  <c r="BB1609" i="1"/>
  <c r="BA1609" i="1" s="1"/>
  <c r="BC1609" i="1"/>
  <c r="AF1630" i="1"/>
  <c r="AG1630" i="1"/>
  <c r="AK1630" i="1"/>
  <c r="AE1630" i="1"/>
  <c r="AJ1713" i="1"/>
  <c r="AJ1709" i="1"/>
  <c r="AF1723" i="1"/>
  <c r="AG1723" i="1"/>
  <c r="AE1723" i="1"/>
  <c r="AK1723" i="1"/>
  <c r="AK1788" i="1"/>
  <c r="AE1788" i="1"/>
  <c r="AF1788" i="1"/>
  <c r="AG1788" i="1"/>
  <c r="P1646" i="1"/>
  <c r="R1646" i="1" s="1"/>
  <c r="S1646" i="1" s="1"/>
  <c r="AK1690" i="1"/>
  <c r="AE1690" i="1"/>
  <c r="AF1690" i="1"/>
  <c r="AG1690" i="1"/>
  <c r="AY1706" i="1"/>
  <c r="BC1706" i="1" s="1"/>
  <c r="AZ1706" i="1"/>
  <c r="BB1706" i="1"/>
  <c r="BA1706" i="1" s="1"/>
  <c r="BD1706" i="1"/>
  <c r="AK1744" i="1"/>
  <c r="AE1744" i="1"/>
  <c r="AF1744" i="1"/>
  <c r="AG1744" i="1"/>
  <c r="AL1692" i="1"/>
  <c r="AH1692" i="1"/>
  <c r="AJ1692" i="1" s="1"/>
  <c r="AL1710" i="1"/>
  <c r="AH1710" i="1"/>
  <c r="AJ1710" i="1" s="1"/>
  <c r="AK1749" i="1"/>
  <c r="AE1749" i="1"/>
  <c r="AF1749" i="1"/>
  <c r="AG1749" i="1"/>
  <c r="AJ1811" i="1"/>
  <c r="AH1646" i="1"/>
  <c r="AL1646" i="1"/>
  <c r="AN1646" i="1" s="1"/>
  <c r="N1706" i="1"/>
  <c r="P1706" i="1" s="1"/>
  <c r="R1706" i="1" s="1"/>
  <c r="O1706" i="1"/>
  <c r="Q1706" i="1"/>
  <c r="S1706" i="1" s="1"/>
  <c r="AD1706" i="1"/>
  <c r="AM1574" i="1"/>
  <c r="AN1574" i="1" s="1"/>
  <c r="AI1574" i="1"/>
  <c r="AJ1574" i="1" s="1"/>
  <c r="AI1586" i="1"/>
  <c r="AJ1586" i="1" s="1"/>
  <c r="AM1586" i="1"/>
  <c r="AN1586" i="1" s="1"/>
  <c r="S1640" i="1"/>
  <c r="AK1677" i="1"/>
  <c r="AF1677" i="1"/>
  <c r="AE1677" i="1"/>
  <c r="AG1677" i="1"/>
  <c r="BC1713" i="1"/>
  <c r="AZ1730" i="1"/>
  <c r="AY1730" i="1"/>
  <c r="BC1730" i="1" s="1"/>
  <c r="BB1730" i="1"/>
  <c r="BA1730" i="1" s="1"/>
  <c r="BD1730" i="1"/>
  <c r="AK1791" i="1"/>
  <c r="AE1791" i="1"/>
  <c r="AF1791" i="1"/>
  <c r="AG1791" i="1"/>
  <c r="AH1769" i="1"/>
  <c r="AJ1769" i="1" s="1"/>
  <c r="AL1769" i="1"/>
  <c r="AN1769" i="1" s="1"/>
  <c r="BC1810" i="1"/>
  <c r="BD1810" i="1"/>
  <c r="AY1810" i="1"/>
  <c r="AZ1810" i="1"/>
  <c r="BB1810" i="1"/>
  <c r="BA1810" i="1" s="1"/>
  <c r="S1849" i="1"/>
  <c r="AI1925" i="1"/>
  <c r="AM1925" i="1"/>
  <c r="BC1876" i="1"/>
  <c r="AN1903" i="1"/>
  <c r="BC1970" i="1"/>
  <c r="P1832" i="1"/>
  <c r="R1832" i="1" s="1"/>
  <c r="S1832" i="1" s="1"/>
  <c r="AM1882" i="1"/>
  <c r="AI1882" i="1"/>
  <c r="AN1923" i="1"/>
  <c r="BC1933" i="1"/>
  <c r="AL1999" i="1"/>
  <c r="AN1999" i="1" s="1"/>
  <c r="AH1999" i="1"/>
  <c r="AJ1999" i="1" s="1"/>
  <c r="AL2030" i="1"/>
  <c r="AN2030" i="1" s="1"/>
  <c r="AH2030" i="1"/>
  <c r="AJ2030" i="1" s="1"/>
  <c r="BC1743" i="1"/>
  <c r="S1868" i="1"/>
  <c r="AH1915" i="1"/>
  <c r="AJ1915" i="1" s="1"/>
  <c r="AL1915" i="1"/>
  <c r="AI1951" i="1"/>
  <c r="AM1951" i="1"/>
  <c r="P1729" i="1"/>
  <c r="R1729" i="1" s="1"/>
  <c r="S1729" i="1" s="1"/>
  <c r="AJ1767" i="1"/>
  <c r="AG1827" i="1"/>
  <c r="AK1827" i="1"/>
  <c r="AE1827" i="1"/>
  <c r="AF1827" i="1"/>
  <c r="AE1732" i="1"/>
  <c r="AF1732" i="1"/>
  <c r="AG1732" i="1"/>
  <c r="AK1732" i="1"/>
  <c r="AN1982" i="1"/>
  <c r="AJ1864" i="1"/>
  <c r="AJ2020" i="1"/>
  <c r="AI2079" i="1"/>
  <c r="AM2079" i="1"/>
  <c r="AN2049" i="1"/>
  <c r="AJ2110" i="1"/>
  <c r="AK2188" i="1"/>
  <c r="AE2188" i="1"/>
  <c r="AF2188" i="1"/>
  <c r="AG2188" i="1"/>
  <c r="AJ1963" i="1"/>
  <c r="AN2012" i="1"/>
  <c r="AL2066" i="1"/>
  <c r="AN2066" i="1" s="1"/>
  <c r="AH2066" i="1"/>
  <c r="AJ2066" i="1" s="1"/>
  <c r="AJ1913" i="1"/>
  <c r="AI1993" i="1"/>
  <c r="AM1993" i="1"/>
  <c r="AN1993" i="1" s="1"/>
  <c r="AM2307" i="1"/>
  <c r="AI2307" i="1"/>
  <c r="AJ2307" i="1" s="1"/>
  <c r="AL2321" i="1"/>
  <c r="AN2321" i="1" s="1"/>
  <c r="AH2321" i="1"/>
  <c r="AJ2321" i="1" s="1"/>
  <c r="BD2197" i="1"/>
  <c r="AY2197" i="1"/>
  <c r="AZ2197" i="1"/>
  <c r="BB2197" i="1"/>
  <c r="BA2197" i="1" s="1"/>
  <c r="BC2197" i="1" s="1"/>
  <c r="AJ2098" i="1"/>
  <c r="BD2229" i="1"/>
  <c r="AY2229" i="1"/>
  <c r="BC2229" i="1" s="1"/>
  <c r="AZ2229" i="1"/>
  <c r="BB2229" i="1"/>
  <c r="BA2229" i="1" s="1"/>
  <c r="AH2101" i="1"/>
  <c r="AJ2101" i="1" s="1"/>
  <c r="AL2101" i="1"/>
  <c r="AN2101" i="1" s="1"/>
  <c r="S2177" i="1"/>
  <c r="AI2196" i="1"/>
  <c r="AJ2196" i="1" s="1"/>
  <c r="AM2196" i="1"/>
  <c r="AH2325" i="1"/>
  <c r="AL2325" i="1"/>
  <c r="AI2584" i="1"/>
  <c r="AM2584" i="1"/>
  <c r="AG2406" i="1"/>
  <c r="AK2406" i="1"/>
  <c r="AF2406" i="1"/>
  <c r="AE2406" i="1"/>
  <c r="AZ2551" i="1"/>
  <c r="BB2551" i="1"/>
  <c r="BA2551" i="1" s="1"/>
  <c r="BD2551" i="1"/>
  <c r="AY2551" i="1"/>
  <c r="BC2551" i="1" s="1"/>
  <c r="AH2380" i="1"/>
  <c r="AJ2380" i="1" s="1"/>
  <c r="AL2380" i="1"/>
  <c r="AN2380" i="1" s="1"/>
  <c r="AM2649" i="1"/>
  <c r="AN2649" i="1" s="1"/>
  <c r="AI2649" i="1"/>
  <c r="AJ2649" i="1" s="1"/>
  <c r="AI2423" i="1"/>
  <c r="AM2423" i="1"/>
  <c r="AI2383" i="1"/>
  <c r="AM2383" i="1"/>
  <c r="AI2500" i="1"/>
  <c r="AM2500" i="1"/>
  <c r="AK2520" i="1"/>
  <c r="AE2520" i="1"/>
  <c r="AF2520" i="1"/>
  <c r="AG2520" i="1"/>
  <c r="AH2353" i="1"/>
  <c r="AL2353" i="1"/>
  <c r="AN2674" i="1"/>
  <c r="AM2685" i="1"/>
  <c r="AN2685" i="1" s="1"/>
  <c r="AI2685" i="1"/>
  <c r="AJ2685" i="1" s="1"/>
  <c r="AJ2871" i="1"/>
  <c r="AK2985" i="1"/>
  <c r="AE2985" i="1"/>
  <c r="AF2985" i="1"/>
  <c r="AG2985" i="1"/>
  <c r="AY2595" i="1"/>
  <c r="BC2595" i="1" s="1"/>
  <c r="AZ2595" i="1"/>
  <c r="BB2595" i="1"/>
  <c r="BA2595" i="1" s="1"/>
  <c r="BD2595" i="1"/>
  <c r="AI2967" i="1"/>
  <c r="AM2967" i="1"/>
  <c r="AH2691" i="1"/>
  <c r="AL2691" i="1"/>
  <c r="AI3049" i="1"/>
  <c r="AM3049" i="1"/>
  <c r="AN3049" i="1" s="1"/>
  <c r="AH2814" i="1"/>
  <c r="AL2814" i="1"/>
  <c r="AY2966" i="1"/>
  <c r="AZ2966" i="1"/>
  <c r="BD2966" i="1"/>
  <c r="BB2966" i="1"/>
  <c r="BA2966" i="1" s="1"/>
  <c r="BC2966" i="1"/>
  <c r="AH3143" i="1"/>
  <c r="AJ3143" i="1" s="1"/>
  <c r="AL3143" i="1"/>
  <c r="AN3143" i="1" s="1"/>
  <c r="BC3111" i="1"/>
  <c r="BD2926" i="1"/>
  <c r="AY2926" i="1"/>
  <c r="BC2926" i="1" s="1"/>
  <c r="AZ2926" i="1"/>
  <c r="BB2926" i="1"/>
  <c r="BA2926" i="1" s="1"/>
  <c r="BC3457" i="1"/>
  <c r="BC3652" i="1"/>
  <c r="AM2665" i="1"/>
  <c r="AN2665" i="1" s="1"/>
  <c r="AI2665" i="1"/>
  <c r="AJ2665" i="1" s="1"/>
  <c r="AJ2779" i="1"/>
  <c r="AM2842" i="1"/>
  <c r="AI2842" i="1"/>
  <c r="AK2602" i="1"/>
  <c r="AE2602" i="1"/>
  <c r="AF2602" i="1"/>
  <c r="AG2602" i="1"/>
  <c r="AN2653" i="1"/>
  <c r="AJ2694" i="1"/>
  <c r="AM2713" i="1"/>
  <c r="AI2713" i="1"/>
  <c r="AM2725" i="1"/>
  <c r="AI2725" i="1"/>
  <c r="AI2774" i="1"/>
  <c r="AM2774" i="1"/>
  <c r="AJ2796" i="1"/>
  <c r="AN2843" i="1"/>
  <c r="AM2900" i="1"/>
  <c r="AN2900" i="1" s="1"/>
  <c r="AI2900" i="1"/>
  <c r="AJ2900" i="1" s="1"/>
  <c r="AM2933" i="1"/>
  <c r="AN2933" i="1" s="1"/>
  <c r="AI2933" i="1"/>
  <c r="AK2605" i="1"/>
  <c r="AE2605" i="1"/>
  <c r="AF2605" i="1"/>
  <c r="AG2605" i="1"/>
  <c r="AH2626" i="1"/>
  <c r="AL2626" i="1"/>
  <c r="AJ2739" i="1"/>
  <c r="AJ2777" i="1"/>
  <c r="AJ2822" i="1"/>
  <c r="AM2837" i="1"/>
  <c r="AI2837" i="1"/>
  <c r="AM2857" i="1"/>
  <c r="AN2857" i="1" s="1"/>
  <c r="AI2857" i="1"/>
  <c r="AJ2857" i="1" s="1"/>
  <c r="S2945" i="1"/>
  <c r="S2969" i="1"/>
  <c r="AD3019" i="1"/>
  <c r="AW3019" i="1"/>
  <c r="AX3019" i="1" s="1"/>
  <c r="N3019" i="1"/>
  <c r="P3019" i="1" s="1"/>
  <c r="R3019" i="1" s="1"/>
  <c r="Q3019" i="1"/>
  <c r="O3019" i="1"/>
  <c r="BC2663" i="1"/>
  <c r="AM2695" i="1"/>
  <c r="AI2695" i="1"/>
  <c r="AI2794" i="1"/>
  <c r="AM2794" i="1"/>
  <c r="AN2794" i="1" s="1"/>
  <c r="AK2603" i="1"/>
  <c r="AE2603" i="1"/>
  <c r="AF2603" i="1"/>
  <c r="AG2603" i="1"/>
  <c r="AH2655" i="1"/>
  <c r="AL2655" i="1"/>
  <c r="AN2655" i="1" s="1"/>
  <c r="BD2547" i="1"/>
  <c r="AY2547" i="1"/>
  <c r="AZ2547" i="1"/>
  <c r="BB2547" i="1"/>
  <c r="BA2547" i="1" s="1"/>
  <c r="BC2547" i="1" s="1"/>
  <c r="P2595" i="1"/>
  <c r="R2595" i="1" s="1"/>
  <c r="S2595" i="1" s="1"/>
  <c r="AE2624" i="1"/>
  <c r="AF2624" i="1"/>
  <c r="AG2624" i="1"/>
  <c r="AK2624" i="1"/>
  <c r="AI2666" i="1"/>
  <c r="AM2666" i="1"/>
  <c r="AJ2700" i="1"/>
  <c r="AN2759" i="1"/>
  <c r="AJ2812" i="1"/>
  <c r="AE3007" i="1"/>
  <c r="AF3007" i="1"/>
  <c r="AG3007" i="1"/>
  <c r="AK3007" i="1"/>
  <c r="AN2873" i="1"/>
  <c r="N2937" i="1"/>
  <c r="P2937" i="1" s="1"/>
  <c r="R2937" i="1" s="1"/>
  <c r="O2937" i="1"/>
  <c r="Q2937" i="1"/>
  <c r="AD2937" i="1"/>
  <c r="AW2937" i="1"/>
  <c r="AX2937" i="1" s="1"/>
  <c r="AI2947" i="1"/>
  <c r="AM2947" i="1"/>
  <c r="AM3018" i="1"/>
  <c r="AI3018" i="1"/>
  <c r="AJ3018" i="1" s="1"/>
  <c r="AI2691" i="1"/>
  <c r="AJ2691" i="1" s="1"/>
  <c r="AM2691" i="1"/>
  <c r="AY2881" i="1"/>
  <c r="AZ2881" i="1"/>
  <c r="BD2881" i="1"/>
  <c r="BB2881" i="1"/>
  <c r="BA2881" i="1" s="1"/>
  <c r="BC2881" i="1"/>
  <c r="AJ2969" i="1"/>
  <c r="AN3033" i="1"/>
  <c r="AH3039" i="1"/>
  <c r="AJ3039" i="1" s="1"/>
  <c r="AL3039" i="1"/>
  <c r="AN2866" i="1"/>
  <c r="BD2895" i="1"/>
  <c r="AY2895" i="1"/>
  <c r="BC2895" i="1" s="1"/>
  <c r="BB2895" i="1"/>
  <c r="BA2895" i="1" s="1"/>
  <c r="AZ2895" i="1"/>
  <c r="AY2962" i="1"/>
  <c r="AZ2962" i="1"/>
  <c r="BC2962" i="1" s="1"/>
  <c r="BB2962" i="1"/>
  <c r="BA2962" i="1" s="1"/>
  <c r="BD2962" i="1"/>
  <c r="AJ2749" i="1"/>
  <c r="AK2887" i="1"/>
  <c r="AG2887" i="1"/>
  <c r="AE2887" i="1"/>
  <c r="AF2887" i="1"/>
  <c r="BD2972" i="1"/>
  <c r="AY2972" i="1"/>
  <c r="AZ2972" i="1"/>
  <c r="BB2972" i="1"/>
  <c r="BA2972" i="1" s="1"/>
  <c r="BC2972" i="1" s="1"/>
  <c r="AY2991" i="1"/>
  <c r="BC2991" i="1" s="1"/>
  <c r="AZ2991" i="1"/>
  <c r="BB2991" i="1"/>
  <c r="BA2991" i="1" s="1"/>
  <c r="BD2991" i="1"/>
  <c r="AI2640" i="1"/>
  <c r="AM2640" i="1"/>
  <c r="AH2761" i="1"/>
  <c r="AL2761" i="1"/>
  <c r="AN2761" i="1" s="1"/>
  <c r="AJ2883" i="1"/>
  <c r="AY2980" i="1"/>
  <c r="BC2980" i="1" s="1"/>
  <c r="AZ2980" i="1"/>
  <c r="BB2980" i="1"/>
  <c r="BA2980" i="1" s="1"/>
  <c r="BD2980" i="1"/>
  <c r="AH2696" i="1"/>
  <c r="AL2696" i="1"/>
  <c r="AL2785" i="1"/>
  <c r="AN2785" i="1" s="1"/>
  <c r="AH2785" i="1"/>
  <c r="AJ2785" i="1" s="1"/>
  <c r="AI2814" i="1"/>
  <c r="AM2814" i="1"/>
  <c r="AI2841" i="1"/>
  <c r="AM2841" i="1"/>
  <c r="P2922" i="1"/>
  <c r="R2922" i="1" s="1"/>
  <c r="S2922" i="1" s="1"/>
  <c r="BD2930" i="1"/>
  <c r="AY2930" i="1"/>
  <c r="AZ2930" i="1"/>
  <c r="BC2930" i="1"/>
  <c r="BB2930" i="1"/>
  <c r="BA2930" i="1" s="1"/>
  <c r="AI2989" i="1"/>
  <c r="AM2989" i="1"/>
  <c r="AN2989" i="1" s="1"/>
  <c r="AY2993" i="1"/>
  <c r="AZ2993" i="1"/>
  <c r="BD2993" i="1"/>
  <c r="BB2993" i="1"/>
  <c r="BA2993" i="1" s="1"/>
  <c r="BC2993" i="1"/>
  <c r="AN3023" i="1"/>
  <c r="AJ3053" i="1"/>
  <c r="AN3088" i="1"/>
  <c r="BC3128" i="1"/>
  <c r="AH2801" i="1"/>
  <c r="AL2801" i="1"/>
  <c r="AK2988" i="1"/>
  <c r="AG2988" i="1"/>
  <c r="AF2988" i="1"/>
  <c r="AE2988" i="1"/>
  <c r="AI3110" i="1"/>
  <c r="AM3110" i="1"/>
  <c r="AI2711" i="1"/>
  <c r="AM2711" i="1"/>
  <c r="AJ2745" i="1"/>
  <c r="AJ2804" i="1"/>
  <c r="P2966" i="1"/>
  <c r="R2966" i="1" s="1"/>
  <c r="AE2995" i="1"/>
  <c r="AF2995" i="1"/>
  <c r="AG2995" i="1"/>
  <c r="AK2995" i="1"/>
  <c r="AI3006" i="1"/>
  <c r="AM3006" i="1"/>
  <c r="AL3107" i="1"/>
  <c r="AN3107" i="1" s="1"/>
  <c r="AH3107" i="1"/>
  <c r="AJ3107" i="1" s="1"/>
  <c r="AH2756" i="1"/>
  <c r="AL2756" i="1"/>
  <c r="AJ3168" i="1"/>
  <c r="AN3197" i="1"/>
  <c r="AH2834" i="1"/>
  <c r="AL2834" i="1"/>
  <c r="AY2948" i="1"/>
  <c r="AZ2948" i="1"/>
  <c r="BD2948" i="1"/>
  <c r="BB2948" i="1"/>
  <c r="BA2948" i="1" s="1"/>
  <c r="BC2948" i="1"/>
  <c r="AH3109" i="1"/>
  <c r="AJ3109" i="1" s="1"/>
  <c r="AL3109" i="1"/>
  <c r="AN3109" i="1" s="1"/>
  <c r="AH3137" i="1"/>
  <c r="AL3137" i="1"/>
  <c r="AN3137" i="1" s="1"/>
  <c r="AM3185" i="1"/>
  <c r="AI3185" i="1"/>
  <c r="AM3198" i="1"/>
  <c r="AI3198" i="1"/>
  <c r="AK3297" i="1"/>
  <c r="AE3297" i="1"/>
  <c r="AF3297" i="1"/>
  <c r="AG3297" i="1"/>
  <c r="AK2934" i="1"/>
  <c r="AE2934" i="1"/>
  <c r="AF2934" i="1"/>
  <c r="AG2934" i="1"/>
  <c r="AH3124" i="1"/>
  <c r="AL3124" i="1"/>
  <c r="AN3124" i="1" s="1"/>
  <c r="AJ3163" i="1"/>
  <c r="S3188" i="1"/>
  <c r="P2926" i="1"/>
  <c r="R2926" i="1" s="1"/>
  <c r="S2926" i="1" s="1"/>
  <c r="AM3048" i="1"/>
  <c r="AI3048" i="1"/>
  <c r="S3305" i="1"/>
  <c r="AH2864" i="1"/>
  <c r="AL2864" i="1"/>
  <c r="AN2864" i="1" s="1"/>
  <c r="AK2986" i="1"/>
  <c r="AE2986" i="1"/>
  <c r="AF2986" i="1"/>
  <c r="AG2986" i="1"/>
  <c r="AL3122" i="1"/>
  <c r="AH3122" i="1"/>
  <c r="S3222" i="1"/>
  <c r="AY3242" i="1"/>
  <c r="BC3243" i="1"/>
  <c r="BC3242" i="1" s="1"/>
  <c r="BC3282" i="1"/>
  <c r="AK3308" i="1"/>
  <c r="AE3308" i="1"/>
  <c r="AF3308" i="1"/>
  <c r="AG3308" i="1"/>
  <c r="AH3329" i="1"/>
  <c r="AL3329" i="1"/>
  <c r="AM3337" i="1"/>
  <c r="AI3337" i="1"/>
  <c r="AJ3337" i="1" s="1"/>
  <c r="AH3178" i="1"/>
  <c r="AL3178" i="1"/>
  <c r="AH3299" i="1"/>
  <c r="AL3299" i="1"/>
  <c r="AF3376" i="1"/>
  <c r="AK3376" i="1"/>
  <c r="AE3376" i="1"/>
  <c r="AG3376" i="1"/>
  <c r="BC3392" i="1"/>
  <c r="AI3603" i="1"/>
  <c r="AM3603" i="1"/>
  <c r="AN3603" i="1" s="1"/>
  <c r="P3294" i="1"/>
  <c r="R3294" i="1" s="1"/>
  <c r="AJ3342" i="1"/>
  <c r="P3423" i="1"/>
  <c r="R3423" i="1" s="1"/>
  <c r="S3423" i="1" s="1"/>
  <c r="AJ3522" i="1"/>
  <c r="AJ3603" i="1"/>
  <c r="AI2839" i="1"/>
  <c r="AM2839" i="1"/>
  <c r="P3241" i="1"/>
  <c r="R3241" i="1" s="1"/>
  <c r="AI3330" i="1"/>
  <c r="AM3330" i="1"/>
  <c r="AH3391" i="1"/>
  <c r="AL3391" i="1"/>
  <c r="AK3584" i="1"/>
  <c r="AE3584" i="1"/>
  <c r="AF3584" i="1"/>
  <c r="AG3584" i="1"/>
  <c r="AI3320" i="1"/>
  <c r="AM3320" i="1"/>
  <c r="S3175" i="1"/>
  <c r="P3220" i="1"/>
  <c r="R3220" i="1" s="1"/>
  <c r="S3220" i="1" s="1"/>
  <c r="AE3226" i="1"/>
  <c r="AF3226" i="1"/>
  <c r="AG3226" i="1"/>
  <c r="AK3226" i="1"/>
  <c r="AK3281" i="1"/>
  <c r="AE3281" i="1"/>
  <c r="AF3281" i="1"/>
  <c r="AG3281" i="1"/>
  <c r="BC3489" i="1"/>
  <c r="AN3080" i="1"/>
  <c r="AM3141" i="1"/>
  <c r="AI3141" i="1"/>
  <c r="AM3520" i="1"/>
  <c r="AI3520" i="1"/>
  <c r="AI2736" i="1"/>
  <c r="AM2736" i="1"/>
  <c r="AN3101" i="1"/>
  <c r="AH3128" i="1"/>
  <c r="AL3128" i="1"/>
  <c r="AN3128" i="1" s="1"/>
  <c r="AN3170" i="1"/>
  <c r="S3534" i="1"/>
  <c r="S3556" i="1"/>
  <c r="AL3340" i="1"/>
  <c r="AH3340" i="1"/>
  <c r="AM3554" i="1"/>
  <c r="AI3554" i="1"/>
  <c r="S3579" i="1"/>
  <c r="AJ3591" i="1"/>
  <c r="AH3640" i="1"/>
  <c r="AL3640" i="1"/>
  <c r="AM3111" i="1"/>
  <c r="AI3111" i="1"/>
  <c r="S3397" i="1"/>
  <c r="AI3558" i="1"/>
  <c r="AM3558" i="1"/>
  <c r="AL3586" i="1"/>
  <c r="AN3586" i="1" s="1"/>
  <c r="AH3586" i="1"/>
  <c r="AJ3586" i="1" s="1"/>
  <c r="AI3604" i="1"/>
  <c r="AM3604" i="1"/>
  <c r="S3377" i="1"/>
  <c r="AM3424" i="1"/>
  <c r="AI3424" i="1"/>
  <c r="AJ3424" i="1" s="1"/>
  <c r="AK3583" i="1"/>
  <c r="AE3583" i="1"/>
  <c r="AF3583" i="1"/>
  <c r="AG3583" i="1"/>
  <c r="AH3595" i="1"/>
  <c r="AL3595" i="1"/>
  <c r="AH3301" i="1"/>
  <c r="AL3301" i="1"/>
  <c r="AN3301" i="1" s="1"/>
  <c r="AN3238" i="1"/>
  <c r="AN3365" i="1"/>
  <c r="AI3487" i="1"/>
  <c r="AJ3487" i="1" s="1"/>
  <c r="AM3487" i="1"/>
  <c r="AK3505" i="1"/>
  <c r="AG3505" i="1"/>
  <c r="AE3505" i="1"/>
  <c r="AF3505" i="1"/>
  <c r="AK3552" i="1"/>
  <c r="AG3552" i="1"/>
  <c r="AE3552" i="1"/>
  <c r="AF3552" i="1"/>
  <c r="AM3441" i="1"/>
  <c r="AI3441" i="1"/>
  <c r="S3525" i="1"/>
  <c r="AI3578" i="1"/>
  <c r="AJ3578" i="1" s="1"/>
  <c r="AM3578" i="1"/>
  <c r="AN3578" i="1" s="1"/>
  <c r="AE3628" i="1"/>
  <c r="AF3628" i="1"/>
  <c r="AG3628" i="1"/>
  <c r="AK3628" i="1"/>
  <c r="AN3660" i="1"/>
  <c r="S3718" i="1"/>
  <c r="AE3781" i="1"/>
  <c r="AG3781" i="1"/>
  <c r="AF3781" i="1"/>
  <c r="AK3781" i="1"/>
  <c r="AH3457" i="1"/>
  <c r="AL3457" i="1"/>
  <c r="AE3575" i="1"/>
  <c r="AF3575" i="1"/>
  <c r="AG3575" i="1"/>
  <c r="AK3575" i="1"/>
  <c r="AH3644" i="1"/>
  <c r="AL3644" i="1"/>
  <c r="AM3157" i="1"/>
  <c r="AI3157" i="1"/>
  <c r="AH3096" i="1"/>
  <c r="AL3096" i="1"/>
  <c r="AN3096" i="1" s="1"/>
  <c r="S3261" i="1"/>
  <c r="AI3501" i="1"/>
  <c r="AJ3501" i="1" s="1"/>
  <c r="AM3501" i="1"/>
  <c r="AM3182" i="1"/>
  <c r="AI3182" i="1"/>
  <c r="AH3514" i="1"/>
  <c r="AL3514" i="1"/>
  <c r="AH3551" i="1"/>
  <c r="AJ3551" i="1" s="1"/>
  <c r="AL3551" i="1"/>
  <c r="AN3551" i="1" s="1"/>
  <c r="AH3600" i="1"/>
  <c r="AJ3600" i="1" s="1"/>
  <c r="AL3600" i="1"/>
  <c r="S3619" i="1"/>
  <c r="AL3780" i="1"/>
  <c r="AH3780" i="1"/>
  <c r="AI3659" i="1"/>
  <c r="AM3659" i="1"/>
  <c r="AN3677" i="1"/>
  <c r="AN3537" i="1"/>
  <c r="AI3655" i="1"/>
  <c r="AM3655" i="1"/>
  <c r="AE3751" i="1"/>
  <c r="AF3751" i="1"/>
  <c r="AK3751" i="1"/>
  <c r="AG3751" i="1"/>
  <c r="BB3909" i="1"/>
  <c r="BA3909" i="1" s="1"/>
  <c r="BD3909" i="1"/>
  <c r="AY3909" i="1"/>
  <c r="BC3909" i="1" s="1"/>
  <c r="AZ3909" i="1"/>
  <c r="M607" i="1"/>
  <c r="K988" i="1"/>
  <c r="M988" i="1" s="1"/>
  <c r="K3075" i="1"/>
  <c r="M3075" i="1" s="1"/>
  <c r="BG3683" i="1"/>
  <c r="BB3683" i="1" s="1"/>
  <c r="BA3683" i="1" s="1"/>
  <c r="BC3683" i="1" s="1"/>
  <c r="M3683" i="1"/>
  <c r="M2891" i="1"/>
  <c r="BG2891" i="1"/>
  <c r="AU2891" i="1"/>
  <c r="M2515" i="1"/>
  <c r="AU2515" i="1"/>
  <c r="BG2515" i="1"/>
  <c r="AU2187" i="1"/>
  <c r="BG2187" i="1"/>
  <c r="M2187" i="1"/>
  <c r="AU1536" i="1"/>
  <c r="M1536" i="1"/>
  <c r="BG1536" i="1"/>
  <c r="BG1526" i="1"/>
  <c r="M1526" i="1"/>
  <c r="AU1526" i="1"/>
  <c r="AU1509" i="1"/>
  <c r="BG1509" i="1"/>
  <c r="M1509" i="1"/>
  <c r="AU1319" i="1"/>
  <c r="BG1319" i="1"/>
  <c r="M1319" i="1"/>
  <c r="M751" i="1"/>
  <c r="AU751" i="1"/>
  <c r="BG751" i="1"/>
  <c r="AU113" i="1"/>
  <c r="M113" i="1"/>
  <c r="K774" i="1"/>
  <c r="K1158" i="1"/>
  <c r="K1724" i="1"/>
  <c r="K2186" i="1"/>
  <c r="K2542" i="1"/>
  <c r="K2931" i="1"/>
  <c r="AU30" i="1"/>
  <c r="BG30" i="1"/>
  <c r="M30" i="1"/>
  <c r="BC3770" i="1"/>
  <c r="P3724" i="1"/>
  <c r="R3724" i="1" s="1"/>
  <c r="AF3687" i="1"/>
  <c r="AG3687" i="1"/>
  <c r="AK3687" i="1"/>
  <c r="AE3687" i="1"/>
  <c r="AK3743" i="1"/>
  <c r="AE3743" i="1"/>
  <c r="AF3743" i="1"/>
  <c r="AG3743" i="1"/>
  <c r="BG3748" i="1"/>
  <c r="BB3748" i="1" s="1"/>
  <c r="BA3748" i="1" s="1"/>
  <c r="BC3748" i="1" s="1"/>
  <c r="M3748" i="1"/>
  <c r="BG3387" i="1"/>
  <c r="M3387" i="1"/>
  <c r="M2522" i="1"/>
  <c r="AU2522" i="1"/>
  <c r="BG2522" i="1"/>
  <c r="M2159" i="1"/>
  <c r="AU2159" i="1"/>
  <c r="BG2159" i="1"/>
  <c r="M1712" i="1"/>
  <c r="BG1712" i="1"/>
  <c r="AU1712" i="1"/>
  <c r="AU1708" i="1"/>
  <c r="BG1708" i="1"/>
  <c r="M1708" i="1"/>
  <c r="M1330" i="1"/>
  <c r="BG1330" i="1"/>
  <c r="AU1330" i="1"/>
  <c r="AU1498" i="1"/>
  <c r="BG1498" i="1"/>
  <c r="M1498" i="1"/>
  <c r="M1131" i="1"/>
  <c r="BG1131" i="1"/>
  <c r="AU1131" i="1"/>
  <c r="M735" i="1"/>
  <c r="AU735" i="1"/>
  <c r="BG735" i="1"/>
  <c r="AU106" i="1"/>
  <c r="BG106" i="1"/>
  <c r="M106" i="1"/>
  <c r="AU60" i="1"/>
  <c r="BG60" i="1"/>
  <c r="M60" i="1"/>
  <c r="M3842" i="1"/>
  <c r="AU3842" i="1"/>
  <c r="AK3690" i="1"/>
  <c r="AE3690" i="1"/>
  <c r="AF3690" i="1"/>
  <c r="AG3690" i="1"/>
  <c r="AE3680" i="1"/>
  <c r="AF3680" i="1"/>
  <c r="AG3680" i="1"/>
  <c r="AK3680" i="1"/>
  <c r="AM3721" i="1"/>
  <c r="AI3721" i="1"/>
  <c r="BC3758" i="1"/>
  <c r="AJ3804" i="1"/>
  <c r="AK3809" i="1"/>
  <c r="AE3809" i="1"/>
  <c r="AF3809" i="1"/>
  <c r="AG3809" i="1"/>
  <c r="AK3725" i="1"/>
  <c r="AF3725" i="1"/>
  <c r="AG3725" i="1"/>
  <c r="AE3725" i="1"/>
  <c r="AE3691" i="1"/>
  <c r="AG3691" i="1"/>
  <c r="AF3691" i="1"/>
  <c r="AK3691" i="1"/>
  <c r="BA3287" i="1"/>
  <c r="AK3463" i="1"/>
  <c r="AE3463" i="1"/>
  <c r="AF3463" i="1"/>
  <c r="AG3463" i="1"/>
  <c r="S3650" i="1"/>
  <c r="AJ3732" i="1"/>
  <c r="AL3776" i="1"/>
  <c r="AH3776" i="1"/>
  <c r="AH3790" i="1"/>
  <c r="AL3790" i="1"/>
  <c r="O3826" i="1"/>
  <c r="AW3826" i="1"/>
  <c r="AX3826" i="1" s="1"/>
  <c r="AD3826" i="1"/>
  <c r="AE3826" i="1" s="1"/>
  <c r="N3826" i="1"/>
  <c r="P3826" i="1" s="1"/>
  <c r="R3826" i="1" s="1"/>
  <c r="Q3826" i="1"/>
  <c r="S3826" i="1" s="1"/>
  <c r="AY3957" i="1"/>
  <c r="BC3957" i="1" s="1"/>
  <c r="AZ3957" i="1"/>
  <c r="BB3957" i="1"/>
  <c r="BA3957" i="1" s="1"/>
  <c r="BD3957" i="1"/>
  <c r="BA3451" i="1"/>
  <c r="S3656" i="1"/>
  <c r="S3669" i="1"/>
  <c r="S3708" i="1"/>
  <c r="AJ3824" i="1"/>
  <c r="AE3745" i="1"/>
  <c r="AG3745" i="1"/>
  <c r="AF3745" i="1"/>
  <c r="AK3745" i="1"/>
  <c r="AH3446" i="1"/>
  <c r="AL3446" i="1"/>
  <c r="AN3446" i="1" s="1"/>
  <c r="AL3701" i="1"/>
  <c r="AN3701" i="1" s="1"/>
  <c r="AH3701" i="1"/>
  <c r="AK3731" i="1"/>
  <c r="AF3731" i="1"/>
  <c r="AG3731" i="1"/>
  <c r="AE3731" i="1"/>
  <c r="AM3742" i="1"/>
  <c r="AI3742" i="1"/>
  <c r="AN3760" i="1"/>
  <c r="AH3538" i="1"/>
  <c r="AJ3538" i="1" s="1"/>
  <c r="AL3538" i="1"/>
  <c r="AM3714" i="1"/>
  <c r="AI3714" i="1"/>
  <c r="S3806" i="1"/>
  <c r="Q3693" i="1"/>
  <c r="S3693" i="1" s="1"/>
  <c r="AD3693" i="1"/>
  <c r="AY3936" i="1"/>
  <c r="AZ3936" i="1"/>
  <c r="BB3936" i="1"/>
  <c r="BA3936" i="1" s="1"/>
  <c r="BC3936" i="1"/>
  <c r="BD3936" i="1"/>
  <c r="AH3114" i="1"/>
  <c r="AL3114" i="1"/>
  <c r="S3276" i="1"/>
  <c r="AL3337" i="1"/>
  <c r="AN3337" i="1" s="1"/>
  <c r="AH3337" i="1"/>
  <c r="AI2676" i="1"/>
  <c r="AM2676" i="1"/>
  <c r="AH2938" i="1"/>
  <c r="AL2938" i="1"/>
  <c r="AM3108" i="1"/>
  <c r="AI3108" i="1"/>
  <c r="AJ3159" i="1"/>
  <c r="AN3190" i="1"/>
  <c r="AH3328" i="1"/>
  <c r="AL3328" i="1"/>
  <c r="AI3516" i="1"/>
  <c r="AM3516" i="1"/>
  <c r="AN3516" i="1" s="1"/>
  <c r="AY3196" i="1"/>
  <c r="AM3334" i="1"/>
  <c r="AI3334" i="1"/>
  <c r="AM3342" i="1"/>
  <c r="AI3342" i="1"/>
  <c r="AH2839" i="1"/>
  <c r="AL2839" i="1"/>
  <c r="AN2839" i="1" s="1"/>
  <c r="AF3241" i="1"/>
  <c r="AG3241" i="1"/>
  <c r="AK3241" i="1"/>
  <c r="AE3241" i="1"/>
  <c r="AK3270" i="1"/>
  <c r="AE3270" i="1"/>
  <c r="AF3270" i="1"/>
  <c r="AG3270" i="1"/>
  <c r="AL3330" i="1"/>
  <c r="AN3330" i="1" s="1"/>
  <c r="AH3330" i="1"/>
  <c r="AJ3380" i="1"/>
  <c r="AM3401" i="1"/>
  <c r="AN3401" i="1" s="1"/>
  <c r="AI3401" i="1"/>
  <c r="AJ3401" i="1" s="1"/>
  <c r="AM3236" i="1"/>
  <c r="AI3236" i="1"/>
  <c r="AY3249" i="1"/>
  <c r="AK3264" i="1"/>
  <c r="AE3264" i="1"/>
  <c r="AF3264" i="1"/>
  <c r="AG3264" i="1"/>
  <c r="AM3311" i="1"/>
  <c r="AI3311" i="1"/>
  <c r="AI3156" i="1"/>
  <c r="AM3156" i="1"/>
  <c r="AF3220" i="1"/>
  <c r="AG3220" i="1"/>
  <c r="AK3220" i="1"/>
  <c r="AE3220" i="1"/>
  <c r="AF3228" i="1"/>
  <c r="AK3228" i="1"/>
  <c r="AE3228" i="1"/>
  <c r="AG3228" i="1"/>
  <c r="AJ3343" i="1"/>
  <c r="AL3495" i="1"/>
  <c r="AH3495" i="1"/>
  <c r="AY3272" i="1"/>
  <c r="BC3274" i="1"/>
  <c r="BC3272" i="1" s="1"/>
  <c r="BB3473" i="1"/>
  <c r="BA3473" i="1" s="1"/>
  <c r="BD3473" i="1"/>
  <c r="BI3473" i="1"/>
  <c r="AZ3473" i="1"/>
  <c r="AZ3451" i="1" s="1"/>
  <c r="AY3473" i="1"/>
  <c r="BC3473" i="1" s="1"/>
  <c r="AH2863" i="1"/>
  <c r="AL2863" i="1"/>
  <c r="AH2736" i="1"/>
  <c r="AL2736" i="1"/>
  <c r="AH3170" i="1"/>
  <c r="AJ3170" i="1" s="1"/>
  <c r="AL3170" i="1"/>
  <c r="N3277" i="1"/>
  <c r="O3277" i="1"/>
  <c r="Q3277" i="1"/>
  <c r="AD3277" i="1"/>
  <c r="AH3317" i="1"/>
  <c r="AJ3317" i="1" s="1"/>
  <c r="AL3317" i="1"/>
  <c r="AK3418" i="1"/>
  <c r="AG3418" i="1"/>
  <c r="AE3418" i="1"/>
  <c r="AF3418" i="1"/>
  <c r="AL3554" i="1"/>
  <c r="AN3554" i="1" s="1"/>
  <c r="AH3554" i="1"/>
  <c r="AI3591" i="1"/>
  <c r="AM3591" i="1"/>
  <c r="AE3601" i="1"/>
  <c r="AF3601" i="1"/>
  <c r="AG3601" i="1"/>
  <c r="AK3601" i="1"/>
  <c r="AH3111" i="1"/>
  <c r="AJ3111" i="1" s="1"/>
  <c r="AL3111" i="1"/>
  <c r="AN3111" i="1" s="1"/>
  <c r="O3247" i="1"/>
  <c r="Q3247" i="1"/>
  <c r="S3247" i="1" s="1"/>
  <c r="AD3247" i="1"/>
  <c r="N3247" i="1"/>
  <c r="P3247" i="1" s="1"/>
  <c r="R3247" i="1" s="1"/>
  <c r="BI3234" i="1"/>
  <c r="AY3234" i="1"/>
  <c r="AY3232" i="1" s="1"/>
  <c r="AZ3234" i="1"/>
  <c r="AZ3232" i="1" s="1"/>
  <c r="AX3232" i="1"/>
  <c r="BB3234" i="1"/>
  <c r="BD3234" i="1"/>
  <c r="BD3232" i="1" s="1"/>
  <c r="AM3131" i="1"/>
  <c r="AI3131" i="1"/>
  <c r="AN3424" i="1"/>
  <c r="AF3195" i="1"/>
  <c r="AK3195" i="1"/>
  <c r="AG3195" i="1"/>
  <c r="AE3195" i="1"/>
  <c r="AE3466" i="1"/>
  <c r="AF3466" i="1"/>
  <c r="AG3466" i="1"/>
  <c r="AK3466" i="1"/>
  <c r="AM3638" i="1"/>
  <c r="AI3638" i="1"/>
  <c r="AJ3638" i="1" s="1"/>
  <c r="S3807" i="1"/>
  <c r="AI3494" i="1"/>
  <c r="AM3494" i="1"/>
  <c r="S3578" i="1"/>
  <c r="AM3146" i="1"/>
  <c r="AI3146" i="1"/>
  <c r="AK3210" i="1"/>
  <c r="AE3210" i="1"/>
  <c r="AF3210" i="1"/>
  <c r="AG3210" i="1"/>
  <c r="AK3313" i="1"/>
  <c r="AE3313" i="1"/>
  <c r="AF3313" i="1"/>
  <c r="AG3313" i="1"/>
  <c r="AI3325" i="1"/>
  <c r="AM3325" i="1"/>
  <c r="AK3399" i="1"/>
  <c r="AE3399" i="1"/>
  <c r="AF3399" i="1"/>
  <c r="AG3399" i="1"/>
  <c r="AH3441" i="1"/>
  <c r="AL3441" i="1"/>
  <c r="AN3441" i="1" s="1"/>
  <c r="AI3548" i="1"/>
  <c r="AJ3548" i="1" s="1"/>
  <c r="AM3548" i="1"/>
  <c r="AK3622" i="1"/>
  <c r="AE3622" i="1"/>
  <c r="AF3622" i="1"/>
  <c r="AG3622" i="1"/>
  <c r="BA3636" i="1"/>
  <c r="AN3718" i="1"/>
  <c r="AE3814" i="1"/>
  <c r="AG3814" i="1"/>
  <c r="AF3814" i="1"/>
  <c r="AK3814" i="1"/>
  <c r="S3402" i="1"/>
  <c r="AM3477" i="1"/>
  <c r="AI3477" i="1"/>
  <c r="AI3528" i="1"/>
  <c r="AM3528" i="1"/>
  <c r="AN3528" i="1" s="1"/>
  <c r="BA3619" i="1"/>
  <c r="AK3634" i="1"/>
  <c r="AE3634" i="1"/>
  <c r="AF3634" i="1"/>
  <c r="AG3634" i="1"/>
  <c r="AK3709" i="1"/>
  <c r="AF3709" i="1"/>
  <c r="AG3709" i="1"/>
  <c r="AE3709" i="1"/>
  <c r="AH3157" i="1"/>
  <c r="AL3157" i="1"/>
  <c r="AH3501" i="1"/>
  <c r="AL3501" i="1"/>
  <c r="AM3534" i="1"/>
  <c r="AI3534" i="1"/>
  <c r="AJ3564" i="1"/>
  <c r="AH3182" i="1"/>
  <c r="AL3182" i="1"/>
  <c r="AI3449" i="1"/>
  <c r="AM3449" i="1"/>
  <c r="BA3457" i="1"/>
  <c r="BB3451" i="1"/>
  <c r="AN3562" i="1"/>
  <c r="AJ3631" i="1"/>
  <c r="AE3676" i="1"/>
  <c r="AF3676" i="1"/>
  <c r="AG3676" i="1"/>
  <c r="AK3676" i="1"/>
  <c r="AL3659" i="1"/>
  <c r="AH3659" i="1"/>
  <c r="AK3753" i="1"/>
  <c r="AE3753" i="1"/>
  <c r="AF3753" i="1"/>
  <c r="AG3753" i="1"/>
  <c r="AK3791" i="1"/>
  <c r="AF3791" i="1"/>
  <c r="AG3791" i="1"/>
  <c r="AE3791" i="1"/>
  <c r="S3802" i="1"/>
  <c r="AH3518" i="1"/>
  <c r="AL3518" i="1"/>
  <c r="AN3518" i="1" s="1"/>
  <c r="AJ3537" i="1"/>
  <c r="AL3655" i="1"/>
  <c r="AN3655" i="1" s="1"/>
  <c r="AH3655" i="1"/>
  <c r="AJ3655" i="1" s="1"/>
  <c r="M603" i="1"/>
  <c r="K984" i="1"/>
  <c r="M984" i="1" s="1"/>
  <c r="K2044" i="1"/>
  <c r="M2044" i="1" s="1"/>
  <c r="K2403" i="1"/>
  <c r="M2403" i="1" s="1"/>
  <c r="K2789" i="1"/>
  <c r="M2789" i="1" s="1"/>
  <c r="K3071" i="1"/>
  <c r="M3071" i="1" s="1"/>
  <c r="BG3763" i="1"/>
  <c r="BB3763" i="1" s="1"/>
  <c r="BA3763" i="1" s="1"/>
  <c r="BC3763" i="1" s="1"/>
  <c r="M3763" i="1"/>
  <c r="M2919" i="1"/>
  <c r="AU2919" i="1"/>
  <c r="BG2919" i="1"/>
  <c r="M2494" i="1"/>
  <c r="AU2494" i="1"/>
  <c r="BG2494" i="1"/>
  <c r="AU2278" i="1"/>
  <c r="BG2278" i="1"/>
  <c r="M2278" i="1"/>
  <c r="AU1711" i="1"/>
  <c r="BG1711" i="1"/>
  <c r="M1711" i="1"/>
  <c r="AU1583" i="1"/>
  <c r="BG1583" i="1"/>
  <c r="M1583" i="1"/>
  <c r="M1427" i="1"/>
  <c r="BG1427" i="1"/>
  <c r="AU1427" i="1"/>
  <c r="M1149" i="1"/>
  <c r="AU1149" i="1"/>
  <c r="BG1149" i="1"/>
  <c r="M775" i="1"/>
  <c r="AU775" i="1"/>
  <c r="BG775" i="1"/>
  <c r="AU102" i="1"/>
  <c r="M102" i="1"/>
  <c r="BG102" i="1"/>
  <c r="AU15" i="1"/>
  <c r="BG15" i="1"/>
  <c r="M15" i="1"/>
  <c r="BG3704" i="1"/>
  <c r="BB3704" i="1" s="1"/>
  <c r="BA3704" i="1" s="1"/>
  <c r="BC3704" i="1" s="1"/>
  <c r="M3704" i="1"/>
  <c r="BG3181" i="1"/>
  <c r="BB3181" i="1" s="1"/>
  <c r="BA3181" i="1" s="1"/>
  <c r="M3181" i="1"/>
  <c r="M2493" i="1"/>
  <c r="AU2493" i="1"/>
  <c r="BG2493" i="1"/>
  <c r="AU2166" i="1"/>
  <c r="BG2166" i="1"/>
  <c r="M2166" i="1"/>
  <c r="M1703" i="1"/>
  <c r="BG1703" i="1"/>
  <c r="AU1703" i="1"/>
  <c r="M1651" i="1"/>
  <c r="BG1651" i="1"/>
  <c r="AU1651" i="1"/>
  <c r="AU1598" i="1"/>
  <c r="BG1598" i="1"/>
  <c r="M1598" i="1"/>
  <c r="AU1505" i="1"/>
  <c r="BG1505" i="1"/>
  <c r="M1505" i="1"/>
  <c r="AU1137" i="1"/>
  <c r="BG1137" i="1"/>
  <c r="M1137" i="1"/>
  <c r="AU746" i="1"/>
  <c r="BG746" i="1"/>
  <c r="M746" i="1"/>
  <c r="M94" i="1"/>
  <c r="BG94" i="1"/>
  <c r="AU94" i="1"/>
  <c r="M47" i="1"/>
  <c r="BG47" i="1"/>
  <c r="AU47" i="1"/>
  <c r="AD3767" i="1"/>
  <c r="N3767" i="1"/>
  <c r="O3767" i="1"/>
  <c r="Q3767" i="1"/>
  <c r="S3690" i="1"/>
  <c r="AL3721" i="1"/>
  <c r="AH3721" i="1"/>
  <c r="BD3767" i="1"/>
  <c r="AY3767" i="1"/>
  <c r="AZ3767" i="1"/>
  <c r="BB3767" i="1"/>
  <c r="BA3767" i="1" s="1"/>
  <c r="BC3767" i="1"/>
  <c r="AI3804" i="1"/>
  <c r="AM3804" i="1"/>
  <c r="S3809" i="1"/>
  <c r="AI3732" i="1"/>
  <c r="AM3732" i="1"/>
  <c r="S3777" i="1"/>
  <c r="AN3790" i="1"/>
  <c r="AX3451" i="1"/>
  <c r="S3825" i="1"/>
  <c r="AF3813" i="1"/>
  <c r="AG3813" i="1"/>
  <c r="AK3813" i="1"/>
  <c r="AE3813" i="1"/>
  <c r="S3731" i="1"/>
  <c r="AH3742" i="1"/>
  <c r="AJ3742" i="1" s="1"/>
  <c r="AL3742" i="1"/>
  <c r="AN3742" i="1" s="1"/>
  <c r="AY3927" i="1"/>
  <c r="BC3927" i="1" s="1"/>
  <c r="BB3927" i="1"/>
  <c r="BA3927" i="1" s="1"/>
  <c r="BD3927" i="1"/>
  <c r="AZ3927" i="1"/>
  <c r="BB3958" i="1"/>
  <c r="BA3958" i="1" s="1"/>
  <c r="AY3958" i="1"/>
  <c r="BD3958" i="1"/>
  <c r="AZ3958" i="1"/>
  <c r="BC3958" i="1" s="1"/>
  <c r="AN3538" i="1"/>
  <c r="AH3714" i="1"/>
  <c r="AL3714" i="1"/>
  <c r="AY3947" i="1"/>
  <c r="AZ3947" i="1"/>
  <c r="BB3947" i="1"/>
  <c r="BA3947" i="1" s="1"/>
  <c r="BC3947" i="1"/>
  <c r="BD3947" i="1"/>
  <c r="AY3941" i="1"/>
  <c r="BC3941" i="1" s="1"/>
  <c r="AZ3941" i="1"/>
  <c r="BB3941" i="1"/>
  <c r="BA3941" i="1" s="1"/>
  <c r="BD3941" i="1"/>
  <c r="AY3961" i="1"/>
  <c r="AZ3961" i="1"/>
  <c r="BB3961" i="1"/>
  <c r="BA3961" i="1" s="1"/>
  <c r="BC3961" i="1"/>
  <c r="BD3961" i="1"/>
  <c r="AJ3727" i="1"/>
  <c r="S2584" i="1"/>
  <c r="AM2248" i="1"/>
  <c r="AI2248" i="1"/>
  <c r="AI2373" i="1"/>
  <c r="AM2373" i="1"/>
  <c r="AI2456" i="1"/>
  <c r="AM2456" i="1"/>
  <c r="S2541" i="1"/>
  <c r="AI2560" i="1"/>
  <c r="AJ2560" i="1" s="1"/>
  <c r="AM2560" i="1"/>
  <c r="AM2705" i="1"/>
  <c r="AI2705" i="1"/>
  <c r="AM2743" i="1"/>
  <c r="AI2743" i="1"/>
  <c r="AL2828" i="1"/>
  <c r="AH2828" i="1"/>
  <c r="AJ2828" i="1" s="1"/>
  <c r="AK2488" i="1"/>
  <c r="AE2488" i="1"/>
  <c r="AF2488" i="1"/>
  <c r="AG2488" i="1"/>
  <c r="P2522" i="1"/>
  <c r="R2522" i="1" s="1"/>
  <c r="AL2692" i="1"/>
  <c r="AH2692" i="1"/>
  <c r="AJ2710" i="1"/>
  <c r="AL2722" i="1"/>
  <c r="AN2722" i="1" s="1"/>
  <c r="AH2722" i="1"/>
  <c r="AJ2722" i="1" s="1"/>
  <c r="AN2760" i="1"/>
  <c r="AJ2832" i="1"/>
  <c r="AI2581" i="1"/>
  <c r="AM2581" i="1"/>
  <c r="S2609" i="1"/>
  <c r="AH2668" i="1"/>
  <c r="AJ2668" i="1" s="1"/>
  <c r="AL2668" i="1"/>
  <c r="AL2727" i="1"/>
  <c r="AN2727" i="1" s="1"/>
  <c r="AH2727" i="1"/>
  <c r="AJ2727" i="1" s="1"/>
  <c r="AJ2762" i="1"/>
  <c r="AN2777" i="1"/>
  <c r="AL2732" i="1"/>
  <c r="AH2732" i="1"/>
  <c r="AJ2732" i="1" s="1"/>
  <c r="AM2811" i="1"/>
  <c r="AI2811" i="1"/>
  <c r="AI2832" i="1"/>
  <c r="AM2832" i="1"/>
  <c r="AN2832" i="1" s="1"/>
  <c r="S2905" i="1"/>
  <c r="AI2653" i="1"/>
  <c r="AM2653" i="1"/>
  <c r="AL2697" i="1"/>
  <c r="AH2697" i="1"/>
  <c r="AJ2697" i="1" s="1"/>
  <c r="AN2725" i="1"/>
  <c r="AM2763" i="1"/>
  <c r="AI2763" i="1"/>
  <c r="AM2775" i="1"/>
  <c r="AI2775" i="1"/>
  <c r="AH2796" i="1"/>
  <c r="AL2796" i="1"/>
  <c r="AN2796" i="1" s="1"/>
  <c r="S2941" i="1"/>
  <c r="AM2996" i="1"/>
  <c r="AN2996" i="1" s="1"/>
  <c r="AI2996" i="1"/>
  <c r="AJ2996" i="1" s="1"/>
  <c r="AY2606" i="1"/>
  <c r="BC2606" i="1" s="1"/>
  <c r="AZ2606" i="1"/>
  <c r="BB2606" i="1"/>
  <c r="BA2606" i="1" s="1"/>
  <c r="BD2606" i="1"/>
  <c r="BB2622" i="1"/>
  <c r="BA2622" i="1" s="1"/>
  <c r="BD2622" i="1"/>
  <c r="AZ2622" i="1"/>
  <c r="AY2622" i="1"/>
  <c r="BC2622" i="1" s="1"/>
  <c r="S2629" i="1"/>
  <c r="AJ2677" i="1"/>
  <c r="AL2742" i="1"/>
  <c r="AH2742" i="1"/>
  <c r="AJ2742" i="1" s="1"/>
  <c r="AN2847" i="1"/>
  <c r="S2882" i="1"/>
  <c r="S2928" i="1"/>
  <c r="AJ2642" i="1"/>
  <c r="AN2695" i="1"/>
  <c r="AH2751" i="1"/>
  <c r="AJ2751" i="1" s="1"/>
  <c r="AL2751" i="1"/>
  <c r="AK2884" i="1"/>
  <c r="AG2884" i="1"/>
  <c r="AE2884" i="1"/>
  <c r="AF2884" i="1"/>
  <c r="S2925" i="1"/>
  <c r="AL3035" i="1"/>
  <c r="AH3035" i="1"/>
  <c r="AJ3035" i="1" s="1"/>
  <c r="P2643" i="1"/>
  <c r="R2643" i="1" s="1"/>
  <c r="S2643" i="1" s="1"/>
  <c r="AJ2655" i="1"/>
  <c r="Q2585" i="1"/>
  <c r="S2585" i="1" s="1"/>
  <c r="AD2585" i="1"/>
  <c r="AW2585" i="1"/>
  <c r="AX2585" i="1" s="1"/>
  <c r="AN2627" i="1"/>
  <c r="O2591" i="1"/>
  <c r="Q2591" i="1"/>
  <c r="AD2591" i="1"/>
  <c r="N2591" i="1"/>
  <c r="AW2591" i="1"/>
  <c r="AX2591" i="1" s="1"/>
  <c r="AL2700" i="1"/>
  <c r="AH2700" i="1"/>
  <c r="AL2762" i="1"/>
  <c r="AH2762" i="1"/>
  <c r="BC2796" i="1"/>
  <c r="AH2843" i="1"/>
  <c r="AJ2843" i="1" s="1"/>
  <c r="AL2843" i="1"/>
  <c r="AY3024" i="1"/>
  <c r="BC3024" i="1" s="1"/>
  <c r="AZ3024" i="1"/>
  <c r="BB3024" i="1"/>
  <c r="BA3024" i="1" s="1"/>
  <c r="BD3024" i="1"/>
  <c r="AK2631" i="1"/>
  <c r="AF2631" i="1"/>
  <c r="AE2631" i="1"/>
  <c r="AG2631" i="1"/>
  <c r="AL2687" i="1"/>
  <c r="AH2687" i="1"/>
  <c r="AI2854" i="1"/>
  <c r="AM2854" i="1"/>
  <c r="AK2875" i="1"/>
  <c r="AE2875" i="1"/>
  <c r="AF2875" i="1"/>
  <c r="AG2875" i="1"/>
  <c r="P2917" i="1"/>
  <c r="R2917" i="1" s="1"/>
  <c r="S2917" i="1" s="1"/>
  <c r="P2949" i="1"/>
  <c r="R2949" i="1" s="1"/>
  <c r="S2949" i="1" s="1"/>
  <c r="AE2968" i="1"/>
  <c r="AF2968" i="1"/>
  <c r="AG2968" i="1"/>
  <c r="AK2968" i="1"/>
  <c r="BC3004" i="1"/>
  <c r="AI2699" i="1"/>
  <c r="AM2699" i="1"/>
  <c r="AN2699" i="1" s="1"/>
  <c r="AI2824" i="1"/>
  <c r="AM2824" i="1"/>
  <c r="AH2958" i="1"/>
  <c r="AL2958" i="1"/>
  <c r="P3003" i="1"/>
  <c r="R3003" i="1" s="1"/>
  <c r="S3003" i="1" s="1"/>
  <c r="AH3049" i="1"/>
  <c r="AJ3049" i="1" s="1"/>
  <c r="AL3049" i="1"/>
  <c r="AH2741" i="1"/>
  <c r="AJ2741" i="1" s="1"/>
  <c r="AL2741" i="1"/>
  <c r="AH2809" i="1"/>
  <c r="AJ2809" i="1" s="1"/>
  <c r="AL2809" i="1"/>
  <c r="AJ2867" i="1"/>
  <c r="AI2941" i="1"/>
  <c r="AM2941" i="1"/>
  <c r="S2962" i="1"/>
  <c r="AM2808" i="1"/>
  <c r="AI2808" i="1"/>
  <c r="AI2970" i="1"/>
  <c r="AM2970" i="1"/>
  <c r="AL2707" i="1"/>
  <c r="AN2707" i="1" s="1"/>
  <c r="AH2707" i="1"/>
  <c r="AJ2707" i="1" s="1"/>
  <c r="AY2944" i="1"/>
  <c r="AZ2944" i="1"/>
  <c r="BB2944" i="1"/>
  <c r="BA2944" i="1" s="1"/>
  <c r="BC2944" i="1"/>
  <c r="BD2944" i="1"/>
  <c r="AK2955" i="1"/>
  <c r="AE2955" i="1"/>
  <c r="AF2955" i="1"/>
  <c r="AG2955" i="1"/>
  <c r="P2973" i="1"/>
  <c r="R2973" i="1" s="1"/>
  <c r="S2973" i="1" s="1"/>
  <c r="AH2638" i="1"/>
  <c r="AL2638" i="1"/>
  <c r="AJ2752" i="1"/>
  <c r="AH2851" i="1"/>
  <c r="AJ2851" i="1" s="1"/>
  <c r="AL2851" i="1"/>
  <c r="AN2851" i="1" s="1"/>
  <c r="AK2878" i="1"/>
  <c r="AE2878" i="1"/>
  <c r="AF2878" i="1"/>
  <c r="AG2878" i="1"/>
  <c r="AE2922" i="1"/>
  <c r="AF2922" i="1"/>
  <c r="AG2922" i="1"/>
  <c r="AK2922" i="1"/>
  <c r="AJ2989" i="1"/>
  <c r="AL3053" i="1"/>
  <c r="AN3053" i="1" s="1"/>
  <c r="AH3053" i="1"/>
  <c r="AK2899" i="1"/>
  <c r="AE2899" i="1"/>
  <c r="AF2899" i="1"/>
  <c r="AG2899" i="1"/>
  <c r="P2923" i="1"/>
  <c r="R2923" i="1" s="1"/>
  <c r="S2923" i="1" s="1"/>
  <c r="AE2946" i="1"/>
  <c r="AF2946" i="1"/>
  <c r="AG2946" i="1"/>
  <c r="AK2946" i="1"/>
  <c r="AK3009" i="1"/>
  <c r="AE3009" i="1"/>
  <c r="AF3009" i="1"/>
  <c r="AG3009" i="1"/>
  <c r="AH3034" i="1"/>
  <c r="AJ3034" i="1" s="1"/>
  <c r="AL3034" i="1"/>
  <c r="AI3115" i="1"/>
  <c r="AM3115" i="1"/>
  <c r="AL2745" i="1"/>
  <c r="AH2745" i="1"/>
  <c r="AH2804" i="1"/>
  <c r="AL2804" i="1"/>
  <c r="P2886" i="1"/>
  <c r="R2886" i="1" s="1"/>
  <c r="S2886" i="1" s="1"/>
  <c r="AH2943" i="1"/>
  <c r="AL2943" i="1"/>
  <c r="AN2943" i="1" s="1"/>
  <c r="AN3059" i="1"/>
  <c r="AL3097" i="1"/>
  <c r="AH3097" i="1"/>
  <c r="AJ3097" i="1" s="1"/>
  <c r="BB3016" i="1"/>
  <c r="BA3016" i="1" s="1"/>
  <c r="BD3016" i="1"/>
  <c r="AZ3016" i="1"/>
  <c r="AY3016" i="1"/>
  <c r="BC3016" i="1" s="1"/>
  <c r="AI3122" i="1"/>
  <c r="AJ3122" i="1" s="1"/>
  <c r="AM3122" i="1"/>
  <c r="AN3122" i="1" s="1"/>
  <c r="AM3078" i="1"/>
  <c r="AI3078" i="1"/>
  <c r="AM3038" i="1"/>
  <c r="AN3038" i="1" s="1"/>
  <c r="AI3038" i="1"/>
  <c r="AL3068" i="1"/>
  <c r="AN3068" i="1" s="1"/>
  <c r="AH3068" i="1"/>
  <c r="AJ3137" i="1"/>
  <c r="AI3189" i="1"/>
  <c r="AM3189" i="1"/>
  <c r="AN3189" i="1" s="1"/>
  <c r="BC3163" i="1"/>
  <c r="AJ3372" i="1"/>
  <c r="AH2940" i="1"/>
  <c r="AL2940" i="1"/>
  <c r="AN3127" i="1"/>
  <c r="AJ3165" i="1"/>
  <c r="AM3374" i="1"/>
  <c r="AN3374" i="1" s="1"/>
  <c r="AI3374" i="1"/>
  <c r="AJ3374" i="1" s="1"/>
  <c r="AE2926" i="1"/>
  <c r="AF2926" i="1"/>
  <c r="AG2926" i="1"/>
  <c r="AK2926" i="1"/>
  <c r="AN3048" i="1"/>
  <c r="AH3047" i="1"/>
  <c r="AL3047" i="1"/>
  <c r="AM3098" i="1"/>
  <c r="AI3098" i="1"/>
  <c r="AL3279" i="1"/>
  <c r="AN3279" i="1" s="1"/>
  <c r="AH3279" i="1"/>
  <c r="AJ3279" i="1" s="1"/>
  <c r="AH3212" i="1"/>
  <c r="AJ3212" i="1" s="1"/>
  <c r="AL3212" i="1"/>
  <c r="AN3212" i="1" s="1"/>
  <c r="AH2676" i="1"/>
  <c r="AJ2676" i="1" s="1"/>
  <c r="AL2676" i="1"/>
  <c r="AI2938" i="1"/>
  <c r="AM2938" i="1"/>
  <c r="AH3108" i="1"/>
  <c r="AJ3108" i="1" s="1"/>
  <c r="AL3108" i="1"/>
  <c r="AI3159" i="1"/>
  <c r="AM3159" i="1"/>
  <c r="AN3159" i="1" s="1"/>
  <c r="AJ3190" i="1"/>
  <c r="BC3226" i="1"/>
  <c r="S3237" i="1"/>
  <c r="BB3303" i="1"/>
  <c r="AF3321" i="1"/>
  <c r="AK3321" i="1"/>
  <c r="AE3321" i="1"/>
  <c r="AG3321" i="1"/>
  <c r="AI3425" i="1"/>
  <c r="AJ3425" i="1" s="1"/>
  <c r="AM3425" i="1"/>
  <c r="AN3425" i="1" s="1"/>
  <c r="AI3517" i="1"/>
  <c r="AM3517" i="1"/>
  <c r="AN3517" i="1" s="1"/>
  <c r="AI3629" i="1"/>
  <c r="AM3629" i="1"/>
  <c r="AN3629" i="1" s="1"/>
  <c r="AM3116" i="1"/>
  <c r="AI3116" i="1"/>
  <c r="O3215" i="1"/>
  <c r="Q3215" i="1"/>
  <c r="AD3215" i="1"/>
  <c r="N3215" i="1"/>
  <c r="P3215" i="1" s="1"/>
  <c r="R3215" i="1" s="1"/>
  <c r="AH3334" i="1"/>
  <c r="AJ3334" i="1" s="1"/>
  <c r="AL3334" i="1"/>
  <c r="AL3342" i="1"/>
  <c r="AN3342" i="1" s="1"/>
  <c r="AH3342" i="1"/>
  <c r="P3427" i="1"/>
  <c r="R3427" i="1" s="1"/>
  <c r="S3427" i="1" s="1"/>
  <c r="O3263" i="1"/>
  <c r="Q3263" i="1"/>
  <c r="AD3263" i="1"/>
  <c r="N3263" i="1"/>
  <c r="P3263" i="1" s="1"/>
  <c r="R3263" i="1" s="1"/>
  <c r="AE3287" i="1"/>
  <c r="AF3287" i="1"/>
  <c r="AG3287" i="1"/>
  <c r="AK3287" i="1"/>
  <c r="AM3380" i="1"/>
  <c r="AI3380" i="1"/>
  <c r="AK3598" i="1"/>
  <c r="AE3598" i="1"/>
  <c r="AF3598" i="1"/>
  <c r="AG3598" i="1"/>
  <c r="AH3236" i="1"/>
  <c r="AJ3236" i="1" s="1"/>
  <c r="AL3236" i="1"/>
  <c r="AK3304" i="1"/>
  <c r="AE3304" i="1"/>
  <c r="AF3304" i="1"/>
  <c r="AG3304" i="1"/>
  <c r="AH3311" i="1"/>
  <c r="AJ3311" i="1" s="1"/>
  <c r="AL3311" i="1"/>
  <c r="AJ2876" i="1"/>
  <c r="P3175" i="1"/>
  <c r="R3175" i="1" s="1"/>
  <c r="N3206" i="1"/>
  <c r="P3206" i="1" s="1"/>
  <c r="R3206" i="1" s="1"/>
  <c r="O3206" i="1"/>
  <c r="Q3206" i="1"/>
  <c r="AD3206" i="1"/>
  <c r="AI3343" i="1"/>
  <c r="AM3343" i="1"/>
  <c r="AN3343" i="1" s="1"/>
  <c r="AK3201" i="1"/>
  <c r="AE3201" i="1"/>
  <c r="AF3201" i="1"/>
  <c r="AG3201" i="1"/>
  <c r="AK3250" i="1"/>
  <c r="AE3250" i="1"/>
  <c r="AF3250" i="1"/>
  <c r="AG3250" i="1"/>
  <c r="AY3293" i="1"/>
  <c r="BC3293" i="1" s="1"/>
  <c r="AZ3293" i="1"/>
  <c r="AZ3286" i="1" s="1"/>
  <c r="BB3293" i="1"/>
  <c r="BA3293" i="1" s="1"/>
  <c r="BD3293" i="1"/>
  <c r="AL3569" i="1"/>
  <c r="AH3569" i="1"/>
  <c r="AJ3569" i="1" s="1"/>
  <c r="O3010" i="1"/>
  <c r="Q3010" i="1"/>
  <c r="AD3010" i="1"/>
  <c r="N3010" i="1"/>
  <c r="P3010" i="1" s="1"/>
  <c r="R3010" i="1" s="1"/>
  <c r="AW3010" i="1"/>
  <c r="AX3010" i="1" s="1"/>
  <c r="AH2754" i="1"/>
  <c r="AL2754" i="1"/>
  <c r="AM3101" i="1"/>
  <c r="AI3101" i="1"/>
  <c r="AN3328" i="1"/>
  <c r="P3383" i="1"/>
  <c r="R3383" i="1" s="1"/>
  <c r="S3383" i="1" s="1"/>
  <c r="S3475" i="1"/>
  <c r="AE3515" i="1"/>
  <c r="AF3515" i="1"/>
  <c r="AG3515" i="1"/>
  <c r="AK3515" i="1"/>
  <c r="P3579" i="1"/>
  <c r="R3579" i="1" s="1"/>
  <c r="AI3640" i="1"/>
  <c r="AJ3640" i="1" s="1"/>
  <c r="AM3640" i="1"/>
  <c r="AH3136" i="1"/>
  <c r="AJ3136" i="1" s="1"/>
  <c r="AL3136" i="1"/>
  <c r="AY3320" i="1"/>
  <c r="BC3320" i="1" s="1"/>
  <c r="AZ3320" i="1"/>
  <c r="BB3320" i="1"/>
  <c r="BA3320" i="1" s="1"/>
  <c r="BD3320" i="1"/>
  <c r="P3470" i="1"/>
  <c r="R3470" i="1" s="1"/>
  <c r="S3470" i="1" s="1"/>
  <c r="AI3529" i="1"/>
  <c r="AM3529" i="1"/>
  <c r="AN3626" i="1"/>
  <c r="AH3131" i="1"/>
  <c r="AJ3131" i="1" s="1"/>
  <c r="AL3131" i="1"/>
  <c r="AI3447" i="1"/>
  <c r="AM3447" i="1"/>
  <c r="AN3447" i="1" s="1"/>
  <c r="AK3473" i="1"/>
  <c r="AE3473" i="1"/>
  <c r="AF3473" i="1"/>
  <c r="AG3473" i="1"/>
  <c r="AI3545" i="1"/>
  <c r="AM3545" i="1"/>
  <c r="AM3567" i="1"/>
  <c r="AI3567" i="1"/>
  <c r="AJ3301" i="1"/>
  <c r="AM3366" i="1"/>
  <c r="AI3366" i="1"/>
  <c r="AL3638" i="1"/>
  <c r="AH3638" i="1"/>
  <c r="AJ3811" i="1"/>
  <c r="AE3203" i="1"/>
  <c r="AF3203" i="1"/>
  <c r="AG3203" i="1"/>
  <c r="AK3203" i="1"/>
  <c r="AH3238" i="1"/>
  <c r="AJ3238" i="1" s="1"/>
  <c r="AL3238" i="1"/>
  <c r="AI3365" i="1"/>
  <c r="AM3365" i="1"/>
  <c r="AE3408" i="1"/>
  <c r="AF3408" i="1"/>
  <c r="AG3408" i="1"/>
  <c r="AK3408" i="1"/>
  <c r="AN3445" i="1"/>
  <c r="AM3467" i="1"/>
  <c r="AI3467" i="1"/>
  <c r="AN3494" i="1"/>
  <c r="P3536" i="1"/>
  <c r="R3536" i="1" s="1"/>
  <c r="S3536" i="1" s="1"/>
  <c r="AE3616" i="1"/>
  <c r="AF3616" i="1"/>
  <c r="AG3616" i="1"/>
  <c r="AK3616" i="1"/>
  <c r="AH3161" i="1"/>
  <c r="AJ3161" i="1" s="1"/>
  <c r="AL3161" i="1"/>
  <c r="AN3161" i="1" s="1"/>
  <c r="AJ3273" i="1"/>
  <c r="S3313" i="1"/>
  <c r="AH3548" i="1"/>
  <c r="AL3548" i="1"/>
  <c r="S3622" i="1"/>
  <c r="AM3674" i="1"/>
  <c r="AN3674" i="1" s="1"/>
  <c r="AI3674" i="1"/>
  <c r="AJ3674" i="1" s="1"/>
  <c r="AH3820" i="1"/>
  <c r="AJ3820" i="1" s="1"/>
  <c r="AL3820" i="1"/>
  <c r="AN3820" i="1" s="1"/>
  <c r="AM3126" i="1"/>
  <c r="AI3126" i="1"/>
  <c r="AH3477" i="1"/>
  <c r="AJ3477" i="1" s="1"/>
  <c r="AL3477" i="1"/>
  <c r="AN3477" i="1" s="1"/>
  <c r="AI3509" i="1"/>
  <c r="AJ3509" i="1" s="1"/>
  <c r="AM3509" i="1"/>
  <c r="AN3509" i="1" s="1"/>
  <c r="AH3528" i="1"/>
  <c r="AJ3528" i="1" s="1"/>
  <c r="AL3528" i="1"/>
  <c r="AI3614" i="1"/>
  <c r="AM3614" i="1"/>
  <c r="AZ3618" i="1"/>
  <c r="S3634" i="1"/>
  <c r="P3651" i="1"/>
  <c r="R3651" i="1" s="1"/>
  <c r="AJ3710" i="1"/>
  <c r="AK3801" i="1"/>
  <c r="AF3801" i="1"/>
  <c r="AG3801" i="1"/>
  <c r="AE3801" i="1"/>
  <c r="AN3157" i="1"/>
  <c r="P3261" i="1"/>
  <c r="R3261" i="1" s="1"/>
  <c r="P3378" i="1"/>
  <c r="R3378" i="1" s="1"/>
  <c r="S3378" i="1" s="1"/>
  <c r="AI3437" i="1"/>
  <c r="AM3437" i="1"/>
  <c r="AN3437" i="1" s="1"/>
  <c r="AJ3496" i="1"/>
  <c r="S3504" i="1"/>
  <c r="AL3534" i="1"/>
  <c r="AN3534" i="1" s="1"/>
  <c r="AH3534" i="1"/>
  <c r="AJ3534" i="1" s="1"/>
  <c r="AI3564" i="1"/>
  <c r="AM3564" i="1"/>
  <c r="AH3449" i="1"/>
  <c r="AJ3449" i="1" s="1"/>
  <c r="AL3449" i="1"/>
  <c r="S3691" i="1"/>
  <c r="S3791" i="1"/>
  <c r="M3836" i="1"/>
  <c r="AU3836" i="1"/>
  <c r="K3852" i="1"/>
  <c r="K3873" i="1"/>
  <c r="K3862" i="1"/>
  <c r="K3885" i="1"/>
  <c r="M602" i="1"/>
  <c r="K983" i="1"/>
  <c r="M983" i="1" s="1"/>
  <c r="K2043" i="1"/>
  <c r="M2043" i="1" s="1"/>
  <c r="K2402" i="1"/>
  <c r="M2402" i="1" s="1"/>
  <c r="K2788" i="1"/>
  <c r="M2788" i="1" s="1"/>
  <c r="K3070" i="1"/>
  <c r="M3070" i="1" s="1"/>
  <c r="BG3749" i="1"/>
  <c r="BB3749" i="1" s="1"/>
  <c r="BA3749" i="1" s="1"/>
  <c r="BC3749" i="1" s="1"/>
  <c r="M3749" i="1"/>
  <c r="M2880" i="1"/>
  <c r="BG2880" i="1"/>
  <c r="AU2880" i="1"/>
  <c r="AU2521" i="1"/>
  <c r="BG2521" i="1"/>
  <c r="M2521" i="1"/>
  <c r="AU2174" i="1"/>
  <c r="BG2174" i="1"/>
  <c r="M2174" i="1"/>
  <c r="M1597" i="1"/>
  <c r="BG1597" i="1"/>
  <c r="AU1597" i="1"/>
  <c r="AU1601" i="1"/>
  <c r="BG1601" i="1"/>
  <c r="M1601" i="1"/>
  <c r="BG1418" i="1"/>
  <c r="M1418" i="1"/>
  <c r="AU1418" i="1"/>
  <c r="M1121" i="1"/>
  <c r="BG1121" i="1"/>
  <c r="AU1121" i="1"/>
  <c r="M762" i="1"/>
  <c r="BG762" i="1"/>
  <c r="AU762" i="1"/>
  <c r="BG65" i="1"/>
  <c r="AU65" i="1"/>
  <c r="M65" i="1"/>
  <c r="AU40" i="1"/>
  <c r="BG40" i="1"/>
  <c r="M40" i="1"/>
  <c r="AK3654" i="1"/>
  <c r="AE3654" i="1"/>
  <c r="AF3654" i="1"/>
  <c r="AG3654" i="1"/>
  <c r="AF3702" i="1"/>
  <c r="AG3702" i="1"/>
  <c r="AK3702" i="1"/>
  <c r="AE3702" i="1"/>
  <c r="S3827" i="1"/>
  <c r="M3648" i="1"/>
  <c r="BG3648" i="1"/>
  <c r="BB3648" i="1" s="1"/>
  <c r="BA3648" i="1" s="1"/>
  <c r="BC3648" i="1" s="1"/>
  <c r="M2914" i="1"/>
  <c r="AU2914" i="1"/>
  <c r="BG2914" i="1"/>
  <c r="M2531" i="1"/>
  <c r="AU2531" i="1"/>
  <c r="BG2531" i="1"/>
  <c r="BG2137" i="1"/>
  <c r="AU2137" i="1"/>
  <c r="M2137" i="1"/>
  <c r="M1696" i="1"/>
  <c r="BG1696" i="1"/>
  <c r="AU1696" i="1"/>
  <c r="M1584" i="1"/>
  <c r="AU1584" i="1"/>
  <c r="BG1584" i="1"/>
  <c r="M1492" i="1"/>
  <c r="AU1492" i="1"/>
  <c r="BG1492" i="1"/>
  <c r="AU1345" i="1"/>
  <c r="BG1345" i="1"/>
  <c r="M1345" i="1"/>
  <c r="BG1132" i="1"/>
  <c r="AU1132" i="1"/>
  <c r="M1132" i="1"/>
  <c r="AU767" i="1"/>
  <c r="BG767" i="1"/>
  <c r="M767" i="1"/>
  <c r="M103" i="1"/>
  <c r="BG103" i="1"/>
  <c r="AU103" i="1"/>
  <c r="AU79" i="1"/>
  <c r="BG79" i="1"/>
  <c r="M79" i="1"/>
  <c r="AW3829" i="1"/>
  <c r="AX3829" i="1" s="1"/>
  <c r="Q3829" i="1"/>
  <c r="S3829" i="1" s="1"/>
  <c r="AD3829" i="1"/>
  <c r="AE3829" i="1" s="1"/>
  <c r="AK3798" i="1"/>
  <c r="AE3798" i="1"/>
  <c r="AF3798" i="1"/>
  <c r="AG3798" i="1"/>
  <c r="AK3782" i="1"/>
  <c r="AE3782" i="1"/>
  <c r="AF3782" i="1"/>
  <c r="AG3782" i="1"/>
  <c r="AM3796" i="1"/>
  <c r="AI3796" i="1"/>
  <c r="AL3804" i="1"/>
  <c r="AN3804" i="1" s="1"/>
  <c r="AH3804" i="1"/>
  <c r="AJ3711" i="1"/>
  <c r="AE3722" i="1"/>
  <c r="AF3722" i="1"/>
  <c r="AK3722" i="1"/>
  <c r="AG3722" i="1"/>
  <c r="AX3286" i="1"/>
  <c r="AL3732" i="1"/>
  <c r="AN3732" i="1" s="1"/>
  <c r="AH3732" i="1"/>
  <c r="AJ3790" i="1"/>
  <c r="P3214" i="1"/>
  <c r="R3214" i="1" s="1"/>
  <c r="S3214" i="1" s="1"/>
  <c r="AI3568" i="1"/>
  <c r="AM3568" i="1"/>
  <c r="AK3637" i="1"/>
  <c r="AE3637" i="1"/>
  <c r="AF3637" i="1"/>
  <c r="AG3637" i="1"/>
  <c r="AE3656" i="1"/>
  <c r="AF3656" i="1"/>
  <c r="AG3656" i="1"/>
  <c r="AK3656" i="1"/>
  <c r="AK3757" i="1"/>
  <c r="AF3757" i="1"/>
  <c r="AG3757" i="1"/>
  <c r="AE3757" i="1"/>
  <c r="AK3785" i="1"/>
  <c r="AE3785" i="1"/>
  <c r="AF3785" i="1"/>
  <c r="AG3785" i="1"/>
  <c r="AK3472" i="1"/>
  <c r="AE3472" i="1"/>
  <c r="AF3472" i="1"/>
  <c r="AG3472" i="1"/>
  <c r="AH3615" i="1"/>
  <c r="AL3615" i="1"/>
  <c r="AF3698" i="1"/>
  <c r="AG3698" i="1"/>
  <c r="AK3698" i="1"/>
  <c r="AE3698" i="1"/>
  <c r="AN3714" i="1"/>
  <c r="AE3728" i="1"/>
  <c r="AF3728" i="1"/>
  <c r="AK3728" i="1"/>
  <c r="AG3728" i="1"/>
  <c r="P3793" i="1"/>
  <c r="R3793" i="1" s="1"/>
  <c r="S3793" i="1" s="1"/>
  <c r="AM3724" i="1"/>
  <c r="AN3724" i="1" s="1"/>
  <c r="AI3724" i="1"/>
  <c r="BB3977" i="1"/>
  <c r="BA3977" i="1" s="1"/>
  <c r="AY3977" i="1"/>
  <c r="BC3977" i="1" s="1"/>
  <c r="BD3977" i="1"/>
  <c r="AZ3977" i="1"/>
  <c r="AM3727" i="1"/>
  <c r="AI3727" i="1"/>
  <c r="AI1888" i="1"/>
  <c r="AJ1888" i="1" s="1"/>
  <c r="AM1888" i="1"/>
  <c r="AN1888" i="1" s="1"/>
  <c r="AN1953" i="1"/>
  <c r="P1809" i="1"/>
  <c r="R1809" i="1" s="1"/>
  <c r="S1809" i="1" s="1"/>
  <c r="AY1845" i="1"/>
  <c r="AZ1845" i="1"/>
  <c r="BB1845" i="1"/>
  <c r="BA1845" i="1" s="1"/>
  <c r="BC1845" i="1"/>
  <c r="BD1845" i="1"/>
  <c r="AJ1917" i="1"/>
  <c r="AJ1930" i="1"/>
  <c r="AL1951" i="1"/>
  <c r="AN1951" i="1" s="1"/>
  <c r="AH1951" i="1"/>
  <c r="AL2005" i="1"/>
  <c r="AN2005" i="1" s="1"/>
  <c r="AH2005" i="1"/>
  <c r="AJ2005" i="1" s="1"/>
  <c r="AL2040" i="1"/>
  <c r="AH2040" i="1"/>
  <c r="AJ2040" i="1" s="1"/>
  <c r="BC1858" i="1"/>
  <c r="AJ1908" i="1"/>
  <c r="BC1927" i="1"/>
  <c r="AM2040" i="1"/>
  <c r="AI2040" i="1"/>
  <c r="AN1948" i="1"/>
  <c r="AH1985" i="1"/>
  <c r="AJ1985" i="1" s="1"/>
  <c r="AL1985" i="1"/>
  <c r="AN1985" i="1" s="1"/>
  <c r="AL2017" i="1"/>
  <c r="AN2017" i="1" s="1"/>
  <c r="AH2017" i="1"/>
  <c r="AJ2017" i="1" s="1"/>
  <c r="AJ2035" i="1"/>
  <c r="AU1831" i="1"/>
  <c r="M1831" i="1"/>
  <c r="AK1846" i="1"/>
  <c r="AE1846" i="1"/>
  <c r="AF1846" i="1"/>
  <c r="AG1846" i="1"/>
  <c r="AM1771" i="1"/>
  <c r="AN1771" i="1" s="1"/>
  <c r="AI1771" i="1"/>
  <c r="P1779" i="1"/>
  <c r="R1779" i="1" s="1"/>
  <c r="BD1795" i="1"/>
  <c r="AY1795" i="1"/>
  <c r="AZ1795" i="1"/>
  <c r="BB1795" i="1"/>
  <c r="BA1795" i="1" s="1"/>
  <c r="BC1795" i="1"/>
  <c r="AI1905" i="1"/>
  <c r="AM1905" i="1"/>
  <c r="AL1914" i="1"/>
  <c r="AN1914" i="1" s="1"/>
  <c r="AH1914" i="1"/>
  <c r="AJ1914" i="1" s="1"/>
  <c r="AN2001" i="1"/>
  <c r="AH1998" i="1"/>
  <c r="AJ1998" i="1" s="1"/>
  <c r="AL1998" i="1"/>
  <c r="AN1998" i="1" s="1"/>
  <c r="S2139" i="1"/>
  <c r="AN2020" i="1"/>
  <c r="AH2000" i="1"/>
  <c r="AL2000" i="1"/>
  <c r="AI1940" i="1"/>
  <c r="AM1940" i="1"/>
  <c r="AH2053" i="1"/>
  <c r="AJ2053" i="1" s="1"/>
  <c r="AL2053" i="1"/>
  <c r="AN2053" i="1" s="1"/>
  <c r="AN2116" i="1"/>
  <c r="S2212" i="1"/>
  <c r="AJ2060" i="1"/>
  <c r="AK2233" i="1"/>
  <c r="AE2233" i="1"/>
  <c r="AF2233" i="1"/>
  <c r="AG2233" i="1"/>
  <c r="AN1983" i="1"/>
  <c r="AI2021" i="1"/>
  <c r="AM2021" i="1"/>
  <c r="AL2065" i="1"/>
  <c r="AH2065" i="1"/>
  <c r="P2276" i="1"/>
  <c r="R2276" i="1" s="1"/>
  <c r="S2276" i="1" s="1"/>
  <c r="BC1994" i="1"/>
  <c r="AM2054" i="1"/>
  <c r="AN2054" i="1" s="1"/>
  <c r="AI2054" i="1"/>
  <c r="AJ2054" i="1" s="1"/>
  <c r="AL2106" i="1"/>
  <c r="AN2106" i="1" s="1"/>
  <c r="AH2106" i="1"/>
  <c r="AJ2106" i="1" s="1"/>
  <c r="AK2264" i="1"/>
  <c r="AG2264" i="1"/>
  <c r="AE2264" i="1"/>
  <c r="AF2264" i="1"/>
  <c r="AK1867" i="1"/>
  <c r="AG1867" i="1"/>
  <c r="AF1867" i="1"/>
  <c r="AE1867" i="1"/>
  <c r="AJ1942" i="1"/>
  <c r="BC2001" i="1"/>
  <c r="AN2029" i="1"/>
  <c r="AN2025" i="1"/>
  <c r="AH2063" i="1"/>
  <c r="AJ2063" i="1" s="1"/>
  <c r="AL2063" i="1"/>
  <c r="AN2063" i="1" s="1"/>
  <c r="AJ2093" i="1"/>
  <c r="AJ2116" i="1"/>
  <c r="AN2076" i="1"/>
  <c r="AN2126" i="1"/>
  <c r="BB2222" i="1"/>
  <c r="BA2222" i="1" s="1"/>
  <c r="BD2222" i="1"/>
  <c r="AZ2222" i="1"/>
  <c r="BC2222" i="1" s="1"/>
  <c r="AY2222" i="1"/>
  <c r="AM2257" i="1"/>
  <c r="AI2257" i="1"/>
  <c r="AE2275" i="1"/>
  <c r="AF2275" i="1"/>
  <c r="AG2275" i="1"/>
  <c r="AK2275" i="1"/>
  <c r="AN2307" i="1"/>
  <c r="AN2332" i="1"/>
  <c r="AI2119" i="1"/>
  <c r="AM2119" i="1"/>
  <c r="BD2194" i="1"/>
  <c r="AY2194" i="1"/>
  <c r="AZ2194" i="1"/>
  <c r="BB2194" i="1"/>
  <c r="BA2194" i="1" s="1"/>
  <c r="BC2194" i="1" s="1"/>
  <c r="BD2241" i="1"/>
  <c r="AY2241" i="1"/>
  <c r="BC2241" i="1" s="1"/>
  <c r="AZ2241" i="1"/>
  <c r="BB2241" i="1"/>
  <c r="BA2241" i="1" s="1"/>
  <c r="P2269" i="1"/>
  <c r="R2269" i="1" s="1"/>
  <c r="P2281" i="1"/>
  <c r="R2281" i="1" s="1"/>
  <c r="AK2292" i="1"/>
  <c r="AE2292" i="1"/>
  <c r="AF2292" i="1"/>
  <c r="AG2292" i="1"/>
  <c r="AH2014" i="1"/>
  <c r="AL2014" i="1"/>
  <c r="AH2098" i="1"/>
  <c r="AL2098" i="1"/>
  <c r="AH2107" i="1"/>
  <c r="AJ2107" i="1" s="1"/>
  <c r="AL2107" i="1"/>
  <c r="AN2107" i="1" s="1"/>
  <c r="AM2127" i="1"/>
  <c r="AI2127" i="1"/>
  <c r="P2137" i="1"/>
  <c r="R2137" i="1" s="1"/>
  <c r="AN2263" i="1"/>
  <c r="AH2287" i="1"/>
  <c r="AL2287" i="1"/>
  <c r="AN2287" i="1" s="1"/>
  <c r="AK2209" i="1"/>
  <c r="AE2209" i="1"/>
  <c r="AF2209" i="1"/>
  <c r="AG2209" i="1"/>
  <c r="AE2221" i="1"/>
  <c r="AF2221" i="1"/>
  <c r="AG2221" i="1"/>
  <c r="AK2221" i="1"/>
  <c r="P2291" i="1"/>
  <c r="R2291" i="1" s="1"/>
  <c r="S2291" i="1" s="1"/>
  <c r="AJ2094" i="1"/>
  <c r="AK2176" i="1"/>
  <c r="AE2176" i="1"/>
  <c r="AG2176" i="1"/>
  <c r="AF2176" i="1"/>
  <c r="P2193" i="1"/>
  <c r="R2193" i="1" s="1"/>
  <c r="S2193" i="1" s="1"/>
  <c r="AH2220" i="1"/>
  <c r="AJ2220" i="1" s="1"/>
  <c r="AL2220" i="1"/>
  <c r="AN2220" i="1" s="1"/>
  <c r="AE2229" i="1"/>
  <c r="AF2229" i="1"/>
  <c r="AG2229" i="1"/>
  <c r="AK2229" i="1"/>
  <c r="AJ2460" i="1"/>
  <c r="AM2486" i="1"/>
  <c r="AI2486" i="1"/>
  <c r="AJ2486" i="1" s="1"/>
  <c r="P2272" i="1"/>
  <c r="R2272" i="1" s="1"/>
  <c r="S2272" i="1" s="1"/>
  <c r="BC2322" i="1"/>
  <c r="AJ2342" i="1"/>
  <c r="S2545" i="1"/>
  <c r="AI2101" i="1"/>
  <c r="AM2101" i="1"/>
  <c r="AE2132" i="1"/>
  <c r="AF2132" i="1"/>
  <c r="AG2132" i="1"/>
  <c r="AK2132" i="1"/>
  <c r="S2243" i="1"/>
  <c r="BD2273" i="1"/>
  <c r="AY2273" i="1"/>
  <c r="AZ2273" i="1"/>
  <c r="BB2273" i="1"/>
  <c r="BA2273" i="1" s="1"/>
  <c r="BC2273" i="1" s="1"/>
  <c r="AM2317" i="1"/>
  <c r="AI2317" i="1"/>
  <c r="AM2389" i="1"/>
  <c r="AN2389" i="1" s="1"/>
  <c r="AI2389" i="1"/>
  <c r="AJ2389" i="1" s="1"/>
  <c r="S2502" i="1"/>
  <c r="AH2130" i="1"/>
  <c r="AJ2130" i="1" s="1"/>
  <c r="AL2130" i="1"/>
  <c r="AN2130" i="1" s="1"/>
  <c r="S2210" i="1"/>
  <c r="AH2217" i="1"/>
  <c r="AJ2217" i="1" s="1"/>
  <c r="AL2217" i="1"/>
  <c r="AN2217" i="1" s="1"/>
  <c r="AY2267" i="1"/>
  <c r="BC2267" i="1" s="1"/>
  <c r="AZ2267" i="1"/>
  <c r="BD2267" i="1"/>
  <c r="BB2267" i="1"/>
  <c r="BA2267" i="1" s="1"/>
  <c r="AE2524" i="1"/>
  <c r="AF2524" i="1"/>
  <c r="AG2524" i="1"/>
  <c r="AK2524" i="1"/>
  <c r="AN2569" i="1"/>
  <c r="AJ2074" i="1"/>
  <c r="AI2341" i="1"/>
  <c r="AM2341" i="1"/>
  <c r="AN2382" i="1"/>
  <c r="AI2421" i="1"/>
  <c r="AJ2421" i="1" s="1"/>
  <c r="AM2421" i="1"/>
  <c r="AN2421" i="1" s="1"/>
  <c r="AH2481" i="1"/>
  <c r="AL2481" i="1"/>
  <c r="AI2501" i="1"/>
  <c r="AJ2501" i="1" s="1"/>
  <c r="AM2501" i="1"/>
  <c r="AN2501" i="1" s="1"/>
  <c r="AL2584" i="1"/>
  <c r="AH2584" i="1"/>
  <c r="AJ2584" i="1" s="1"/>
  <c r="AF2227" i="1"/>
  <c r="AG2227" i="1"/>
  <c r="AK2227" i="1"/>
  <c r="AE2227" i="1"/>
  <c r="AL2285" i="1"/>
  <c r="AN2285" i="1" s="1"/>
  <c r="AH2285" i="1"/>
  <c r="AJ2285" i="1" s="1"/>
  <c r="AH2338" i="1"/>
  <c r="AL2338" i="1"/>
  <c r="AN2338" i="1" s="1"/>
  <c r="AJ2436" i="1"/>
  <c r="AH2443" i="1"/>
  <c r="AJ2443" i="1" s="1"/>
  <c r="AL2443" i="1"/>
  <c r="AN2443" i="1" s="1"/>
  <c r="AJ2467" i="1"/>
  <c r="S2495" i="1"/>
  <c r="AL2255" i="1"/>
  <c r="AN2255" i="1" s="1"/>
  <c r="AH2255" i="1"/>
  <c r="AJ2255" i="1" s="1"/>
  <c r="BC2305" i="1"/>
  <c r="AI2358" i="1"/>
  <c r="AM2358" i="1"/>
  <c r="AN2428" i="1"/>
  <c r="AL2452" i="1"/>
  <c r="AH2452" i="1"/>
  <c r="AJ2452" i="1" s="1"/>
  <c r="AK2490" i="1"/>
  <c r="AE2490" i="1"/>
  <c r="AF2490" i="1"/>
  <c r="AG2490" i="1"/>
  <c r="S2512" i="1"/>
  <c r="AI2594" i="1"/>
  <c r="AJ2594" i="1" s="1"/>
  <c r="AM2594" i="1"/>
  <c r="AN2594" i="1" s="1"/>
  <c r="AE2200" i="1"/>
  <c r="AF2200" i="1"/>
  <c r="AG2200" i="1"/>
  <c r="AK2200" i="1"/>
  <c r="AM2369" i="1"/>
  <c r="AN2369" i="1" s="1"/>
  <c r="AI2369" i="1"/>
  <c r="AH2388" i="1"/>
  <c r="AJ2388" i="1" s="1"/>
  <c r="AL2388" i="1"/>
  <c r="AN2388" i="1" s="1"/>
  <c r="S2492" i="1"/>
  <c r="AH2340" i="1"/>
  <c r="AJ2340" i="1" s="1"/>
  <c r="AL2340" i="1"/>
  <c r="AN2340" i="1" s="1"/>
  <c r="AJ2366" i="1"/>
  <c r="BC2382" i="1"/>
  <c r="AJ2416" i="1"/>
  <c r="AH2423" i="1"/>
  <c r="AJ2423" i="1" s="1"/>
  <c r="AL2423" i="1"/>
  <c r="AN2423" i="1" s="1"/>
  <c r="S2610" i="1"/>
  <c r="AK2282" i="1"/>
  <c r="AE2282" i="1"/>
  <c r="AF2282" i="1"/>
  <c r="AG2282" i="1"/>
  <c r="AH2315" i="1"/>
  <c r="AJ2315" i="1" s="1"/>
  <c r="AL2315" i="1"/>
  <c r="AN2315" i="1" s="1"/>
  <c r="AM2447" i="1"/>
  <c r="AI2447" i="1"/>
  <c r="AI2461" i="1"/>
  <c r="AJ2461" i="1" s="1"/>
  <c r="AM2461" i="1"/>
  <c r="P2586" i="1"/>
  <c r="R2586" i="1" s="1"/>
  <c r="S2586" i="1" s="1"/>
  <c r="AI2328" i="1"/>
  <c r="AM2328" i="1"/>
  <c r="AI2343" i="1"/>
  <c r="AJ2343" i="1" s="1"/>
  <c r="AM2343" i="1"/>
  <c r="BC2440" i="1"/>
  <c r="S2508" i="1"/>
  <c r="S2551" i="1"/>
  <c r="Q2593" i="1"/>
  <c r="AD2593" i="1"/>
  <c r="AW2593" i="1"/>
  <c r="AX2593" i="1" s="1"/>
  <c r="O2593" i="1"/>
  <c r="N2593" i="1"/>
  <c r="P2593" i="1" s="1"/>
  <c r="R2593" i="1" s="1"/>
  <c r="AE2228" i="1"/>
  <c r="AF2228" i="1"/>
  <c r="AG2228" i="1"/>
  <c r="AK2228" i="1"/>
  <c r="AH2311" i="1"/>
  <c r="AL2311" i="1"/>
  <c r="AI2363" i="1"/>
  <c r="AJ2363" i="1" s="1"/>
  <c r="AM2363" i="1"/>
  <c r="AJ2441" i="1"/>
  <c r="S2198" i="1"/>
  <c r="S2254" i="1"/>
  <c r="AJ2351" i="1"/>
  <c r="AJ2426" i="1"/>
  <c r="P2548" i="1"/>
  <c r="R2548" i="1" s="1"/>
  <c r="S2548" i="1" s="1"/>
  <c r="AZ2586" i="1"/>
  <c r="BD2586" i="1"/>
  <c r="AY2586" i="1"/>
  <c r="BC2586" i="1" s="1"/>
  <c r="BB2586" i="1"/>
  <c r="BA2586" i="1" s="1"/>
  <c r="AL2248" i="1"/>
  <c r="AN2248" i="1" s="1"/>
  <c r="AH2248" i="1"/>
  <c r="AJ2248" i="1" s="1"/>
  <c r="AH2398" i="1"/>
  <c r="AJ2398" i="1" s="1"/>
  <c r="AL2398" i="1"/>
  <c r="AI2433" i="1"/>
  <c r="AM2433" i="1"/>
  <c r="BD2495" i="1"/>
  <c r="AY2495" i="1"/>
  <c r="BC2495" i="1" s="1"/>
  <c r="AZ2495" i="1"/>
  <c r="BB2495" i="1"/>
  <c r="BA2495" i="1" s="1"/>
  <c r="AN2560" i="1"/>
  <c r="P2581" i="1"/>
  <c r="R2581" i="1" s="1"/>
  <c r="S2581" i="1" s="1"/>
  <c r="AL2705" i="1"/>
  <c r="AH2705" i="1"/>
  <c r="AJ2705" i="1" s="1"/>
  <c r="BC2718" i="1"/>
  <c r="AH2743" i="1"/>
  <c r="AL2743" i="1"/>
  <c r="AN2743" i="1" s="1"/>
  <c r="AN2828" i="1"/>
  <c r="S2488" i="1"/>
  <c r="P2639" i="1"/>
  <c r="R2639" i="1" s="1"/>
  <c r="S2639" i="1" s="1"/>
  <c r="AN2692" i="1"/>
  <c r="AM2710" i="1"/>
  <c r="AI2710" i="1"/>
  <c r="AJ2819" i="1"/>
  <c r="AH2581" i="1"/>
  <c r="AJ2581" i="1" s="1"/>
  <c r="AL2581" i="1"/>
  <c r="AN2581" i="1" s="1"/>
  <c r="AK2658" i="1"/>
  <c r="AE2658" i="1"/>
  <c r="AF2658" i="1"/>
  <c r="AG2658" i="1"/>
  <c r="AI2797" i="1"/>
  <c r="AM2797" i="1"/>
  <c r="AN2797" i="1" s="1"/>
  <c r="AM2688" i="1"/>
  <c r="AI2688" i="1"/>
  <c r="AI2719" i="1"/>
  <c r="AM2719" i="1"/>
  <c r="AN2732" i="1"/>
  <c r="AI2769" i="1"/>
  <c r="AJ2769" i="1" s="1"/>
  <c r="AM2769" i="1"/>
  <c r="AN2769" i="1" s="1"/>
  <c r="AH2811" i="1"/>
  <c r="AJ2811" i="1" s="1"/>
  <c r="AL2811" i="1"/>
  <c r="AN2811" i="1" s="1"/>
  <c r="AJ2833" i="1"/>
  <c r="AM2997" i="1"/>
  <c r="AI2997" i="1"/>
  <c r="AH2653" i="1"/>
  <c r="AJ2653" i="1" s="1"/>
  <c r="AL2653" i="1"/>
  <c r="AN2697" i="1"/>
  <c r="AH2763" i="1"/>
  <c r="AJ2763" i="1" s="1"/>
  <c r="AL2763" i="1"/>
  <c r="AL2775" i="1"/>
  <c r="AN2775" i="1" s="1"/>
  <c r="AH2775" i="1"/>
  <c r="AJ2775" i="1" s="1"/>
  <c r="AM2818" i="1"/>
  <c r="AI2818" i="1"/>
  <c r="AM2911" i="1"/>
  <c r="AN2911" i="1" s="1"/>
  <c r="AI2911" i="1"/>
  <c r="S2942" i="1"/>
  <c r="AJ2997" i="1"/>
  <c r="AK2606" i="1"/>
  <c r="AE2606" i="1"/>
  <c r="AG2606" i="1"/>
  <c r="AF2606" i="1"/>
  <c r="AE2622" i="1"/>
  <c r="AF2622" i="1"/>
  <c r="AG2622" i="1"/>
  <c r="AK2622" i="1"/>
  <c r="AN2679" i="1"/>
  <c r="AN2742" i="1"/>
  <c r="AM2768" i="1"/>
  <c r="AI2768" i="1"/>
  <c r="AM2780" i="1"/>
  <c r="AI2780" i="1"/>
  <c r="AJ2933" i="1"/>
  <c r="P2530" i="1"/>
  <c r="R2530" i="1" s="1"/>
  <c r="AI2642" i="1"/>
  <c r="AM2642" i="1"/>
  <c r="AJ2816" i="1"/>
  <c r="AK2959" i="1"/>
  <c r="AG2959" i="1"/>
  <c r="AE2959" i="1"/>
  <c r="AF2959" i="1"/>
  <c r="AL3040" i="1"/>
  <c r="AH3040" i="1"/>
  <c r="AJ3040" i="1" s="1"/>
  <c r="AE2643" i="1"/>
  <c r="AF2643" i="1"/>
  <c r="AG2643" i="1"/>
  <c r="AK2643" i="1"/>
  <c r="AM2678" i="1"/>
  <c r="AI2678" i="1"/>
  <c r="AJ2627" i="1"/>
  <c r="AH2669" i="1"/>
  <c r="AL2669" i="1"/>
  <c r="AN2700" i="1"/>
  <c r="AN2762" i="1"/>
  <c r="AJ2848" i="1"/>
  <c r="S2631" i="1"/>
  <c r="AN2687" i="1"/>
  <c r="AJ2854" i="1"/>
  <c r="S2875" i="1"/>
  <c r="BD2949" i="1"/>
  <c r="AY2949" i="1"/>
  <c r="AZ2949" i="1"/>
  <c r="BB2949" i="1"/>
  <c r="BA2949" i="1" s="1"/>
  <c r="BC2949" i="1" s="1"/>
  <c r="AH2824" i="1"/>
  <c r="AJ2824" i="1" s="1"/>
  <c r="AL2824" i="1"/>
  <c r="AN2824" i="1" s="1"/>
  <c r="AY2885" i="1"/>
  <c r="AZ2885" i="1"/>
  <c r="BB2885" i="1"/>
  <c r="BA2885" i="1" s="1"/>
  <c r="BC2885" i="1"/>
  <c r="BD2885" i="1"/>
  <c r="AK2901" i="1"/>
  <c r="AE2901" i="1"/>
  <c r="AF2901" i="1"/>
  <c r="AG2901" i="1"/>
  <c r="BD3003" i="1"/>
  <c r="AY3003" i="1"/>
  <c r="AZ3003" i="1"/>
  <c r="BB3003" i="1"/>
  <c r="BA3003" i="1" s="1"/>
  <c r="BC3003" i="1" s="1"/>
  <c r="AK3017" i="1"/>
  <c r="AE3017" i="1"/>
  <c r="AF3017" i="1"/>
  <c r="AG3017" i="1"/>
  <c r="AI2867" i="1"/>
  <c r="AM2867" i="1"/>
  <c r="AI2904" i="1"/>
  <c r="AJ2904" i="1" s="1"/>
  <c r="AM2904" i="1"/>
  <c r="AN2941" i="1"/>
  <c r="P3001" i="1"/>
  <c r="R3001" i="1" s="1"/>
  <c r="S3001" i="1" s="1"/>
  <c r="AH3022" i="1"/>
  <c r="AL3022" i="1"/>
  <c r="AI3042" i="1"/>
  <c r="AM3042" i="1"/>
  <c r="AL2808" i="1"/>
  <c r="AH2808" i="1"/>
  <c r="AJ2808" i="1" s="1"/>
  <c r="P2887" i="1"/>
  <c r="R2887" i="1" s="1"/>
  <c r="S2887" i="1" s="1"/>
  <c r="AE2971" i="1"/>
  <c r="AF2971" i="1"/>
  <c r="AG2971" i="1"/>
  <c r="AK2971" i="1"/>
  <c r="S2989" i="1"/>
  <c r="AI2608" i="1"/>
  <c r="AM2608" i="1"/>
  <c r="AM2728" i="1"/>
  <c r="AI2728" i="1"/>
  <c r="BC2925" i="1"/>
  <c r="S2955" i="1"/>
  <c r="BC2973" i="1"/>
  <c r="BD2973" i="1"/>
  <c r="AY2973" i="1"/>
  <c r="BB2973" i="1"/>
  <c r="BA2973" i="1" s="1"/>
  <c r="AZ2973" i="1"/>
  <c r="AM3028" i="1"/>
  <c r="AI3028" i="1"/>
  <c r="AJ3085" i="1"/>
  <c r="AN2638" i="1"/>
  <c r="AI2706" i="1"/>
  <c r="AM2706" i="1"/>
  <c r="AL2752" i="1"/>
  <c r="AH2752" i="1"/>
  <c r="AI2851" i="1"/>
  <c r="AM2851" i="1"/>
  <c r="S2878" i="1"/>
  <c r="BB2974" i="1"/>
  <c r="BA2974" i="1" s="1"/>
  <c r="BC2974" i="1"/>
  <c r="BD2974" i="1"/>
  <c r="AY2974" i="1"/>
  <c r="AZ2974" i="1"/>
  <c r="AI2991" i="1"/>
  <c r="AM2991" i="1"/>
  <c r="AM2778" i="1"/>
  <c r="AI2778" i="1"/>
  <c r="AJ2778" i="1" s="1"/>
  <c r="S2899" i="1"/>
  <c r="BC2923" i="1"/>
  <c r="BD2923" i="1"/>
  <c r="AY2923" i="1"/>
  <c r="BB2923" i="1"/>
  <c r="BA2923" i="1" s="1"/>
  <c r="AZ2923" i="1"/>
  <c r="P2988" i="1"/>
  <c r="R2988" i="1" s="1"/>
  <c r="S2988" i="1" s="1"/>
  <c r="P2994" i="1"/>
  <c r="R2994" i="1" s="1"/>
  <c r="S2994" i="1" s="1"/>
  <c r="S3009" i="1"/>
  <c r="AN2745" i="1"/>
  <c r="AH2965" i="1"/>
  <c r="AL2965" i="1"/>
  <c r="BB2975" i="1"/>
  <c r="BA2975" i="1" s="1"/>
  <c r="BD2975" i="1"/>
  <c r="AZ2975" i="1"/>
  <c r="AY2975" i="1"/>
  <c r="BC2975" i="1" s="1"/>
  <c r="AK3013" i="1"/>
  <c r="AE3013" i="1"/>
  <c r="AF3013" i="1"/>
  <c r="AG3013" i="1"/>
  <c r="AI3059" i="1"/>
  <c r="AJ3059" i="1" s="1"/>
  <c r="AM3059" i="1"/>
  <c r="AI2781" i="1"/>
  <c r="AM2781" i="1"/>
  <c r="AK3016" i="1"/>
  <c r="AE3016" i="1"/>
  <c r="AF3016" i="1"/>
  <c r="AG3016" i="1"/>
  <c r="AH3138" i="1"/>
  <c r="AJ3138" i="1" s="1"/>
  <c r="AL3138" i="1"/>
  <c r="AN3138" i="1" s="1"/>
  <c r="AH3153" i="1"/>
  <c r="AJ3153" i="1" s="1"/>
  <c r="AL3153" i="1"/>
  <c r="AN3153" i="1" s="1"/>
  <c r="BB3196" i="1"/>
  <c r="BA3197" i="1"/>
  <c r="AH3078" i="1"/>
  <c r="AJ3078" i="1" s="1"/>
  <c r="AL3078" i="1"/>
  <c r="AN3078" i="1" s="1"/>
  <c r="AZ2888" i="1"/>
  <c r="BB2888" i="1"/>
  <c r="BA2888" i="1" s="1"/>
  <c r="BC2888" i="1"/>
  <c r="BD2888" i="1"/>
  <c r="AY2888" i="1"/>
  <c r="AL3038" i="1"/>
  <c r="AH3038" i="1"/>
  <c r="AJ3038" i="1" s="1"/>
  <c r="AJ3068" i="1"/>
  <c r="AJ3140" i="1"/>
  <c r="AM3217" i="1"/>
  <c r="AI3217" i="1"/>
  <c r="AM3266" i="1"/>
  <c r="AN3266" i="1" s="1"/>
  <c r="AI3266" i="1"/>
  <c r="AN3373" i="1"/>
  <c r="AI2940" i="1"/>
  <c r="AM2940" i="1"/>
  <c r="AN3062" i="1"/>
  <c r="AJ3127" i="1"/>
  <c r="AL3165" i="1"/>
  <c r="AN3165" i="1" s="1"/>
  <c r="AH3165" i="1"/>
  <c r="AM3318" i="1"/>
  <c r="AN3318" i="1" s="1"/>
  <c r="AI3318" i="1"/>
  <c r="AJ3318" i="1" s="1"/>
  <c r="AH3142" i="1"/>
  <c r="AL3142" i="1"/>
  <c r="AN3142" i="1" s="1"/>
  <c r="AI3047" i="1"/>
  <c r="AM3047" i="1"/>
  <c r="AN3047" i="1" s="1"/>
  <c r="AH3098" i="1"/>
  <c r="AJ3098" i="1" s="1"/>
  <c r="AL3098" i="1"/>
  <c r="AI3170" i="1"/>
  <c r="AM3170" i="1"/>
  <c r="BD3249" i="1"/>
  <c r="P3276" i="1"/>
  <c r="R3276" i="1" s="1"/>
  <c r="AN2938" i="1"/>
  <c r="AN3108" i="1"/>
  <c r="AJ3144" i="1"/>
  <c r="BC3181" i="1"/>
  <c r="AH3190" i="1"/>
  <c r="AL3190" i="1"/>
  <c r="AI3370" i="1"/>
  <c r="AJ3370" i="1" s="1"/>
  <c r="AM3370" i="1"/>
  <c r="AN3370" i="1" s="1"/>
  <c r="P3376" i="1"/>
  <c r="R3376" i="1" s="1"/>
  <c r="S3376" i="1" s="1"/>
  <c r="S3395" i="1"/>
  <c r="AI3522" i="1"/>
  <c r="AM3522" i="1"/>
  <c r="AN3522" i="1" s="1"/>
  <c r="AI3589" i="1"/>
  <c r="AM3589" i="1"/>
  <c r="AN3589" i="1" s="1"/>
  <c r="AI3639" i="1"/>
  <c r="AM3639" i="1"/>
  <c r="AN3639" i="1" s="1"/>
  <c r="AH3116" i="1"/>
  <c r="AJ3116" i="1" s="1"/>
  <c r="AL3116" i="1"/>
  <c r="AN3116" i="1" s="1"/>
  <c r="P3179" i="1"/>
  <c r="R3179" i="1" s="1"/>
  <c r="S3179" i="1" s="1"/>
  <c r="N3221" i="1"/>
  <c r="P3221" i="1" s="1"/>
  <c r="R3221" i="1" s="1"/>
  <c r="O3221" i="1"/>
  <c r="Q3221" i="1"/>
  <c r="AD3221" i="1"/>
  <c r="AE3275" i="1"/>
  <c r="AF3275" i="1"/>
  <c r="AG3275" i="1"/>
  <c r="AK3275" i="1"/>
  <c r="S3311" i="1"/>
  <c r="AN3334" i="1"/>
  <c r="AI3429" i="1"/>
  <c r="AM3429" i="1"/>
  <c r="AN3429" i="1" s="1"/>
  <c r="S3187" i="1"/>
  <c r="AK3256" i="1"/>
  <c r="AE3256" i="1"/>
  <c r="AF3256" i="1"/>
  <c r="AG3256" i="1"/>
  <c r="AK3265" i="1"/>
  <c r="AE3265" i="1"/>
  <c r="AF3265" i="1"/>
  <c r="AG3265" i="1"/>
  <c r="BD3327" i="1"/>
  <c r="AL3380" i="1"/>
  <c r="AN3380" i="1" s="1"/>
  <c r="AH3380" i="1"/>
  <c r="AM3420" i="1"/>
  <c r="AN3420" i="1" s="1"/>
  <c r="AI3420" i="1"/>
  <c r="AJ3420" i="1" s="1"/>
  <c r="S3605" i="1"/>
  <c r="AM3209" i="1"/>
  <c r="AI3209" i="1"/>
  <c r="S3304" i="1"/>
  <c r="P3407" i="1"/>
  <c r="R3407" i="1" s="1"/>
  <c r="S3407" i="1" s="1"/>
  <c r="AM2876" i="1"/>
  <c r="AI2876" i="1"/>
  <c r="AM3160" i="1"/>
  <c r="AI3160" i="1"/>
  <c r="AK3389" i="1"/>
  <c r="AE3389" i="1"/>
  <c r="AG3389" i="1"/>
  <c r="AF3389" i="1"/>
  <c r="AL3520" i="1"/>
  <c r="AH3520" i="1"/>
  <c r="AJ3520" i="1" s="1"/>
  <c r="N2963" i="1"/>
  <c r="O2963" i="1"/>
  <c r="Q2963" i="1"/>
  <c r="AD2963" i="1"/>
  <c r="AW2963" i="1"/>
  <c r="AX2963" i="1" s="1"/>
  <c r="BC3187" i="1"/>
  <c r="S3201" i="1"/>
  <c r="S3250" i="1"/>
  <c r="AM3344" i="1"/>
  <c r="AI3344" i="1"/>
  <c r="AM3533" i="1"/>
  <c r="AN3533" i="1" s="1"/>
  <c r="AI3533" i="1"/>
  <c r="AJ3533" i="1" s="1"/>
  <c r="AJ2863" i="1"/>
  <c r="AI2754" i="1"/>
  <c r="AM2754" i="1"/>
  <c r="AN2754" i="1" s="1"/>
  <c r="AH3101" i="1"/>
  <c r="AJ3101" i="1" s="1"/>
  <c r="AL3101" i="1"/>
  <c r="AJ3328" i="1"/>
  <c r="AE3383" i="1"/>
  <c r="AF3383" i="1"/>
  <c r="AG3383" i="1"/>
  <c r="AK3383" i="1"/>
  <c r="AJ3562" i="1"/>
  <c r="P3418" i="1"/>
  <c r="R3418" i="1" s="1"/>
  <c r="AN3556" i="1"/>
  <c r="AN3571" i="1"/>
  <c r="AF3290" i="1"/>
  <c r="AK3290" i="1"/>
  <c r="AG3290" i="1"/>
  <c r="AE3290" i="1"/>
  <c r="P3430" i="1"/>
  <c r="R3430" i="1" s="1"/>
  <c r="AJ3626" i="1"/>
  <c r="AJ3718" i="1"/>
  <c r="AI3133" i="1"/>
  <c r="AM3133" i="1"/>
  <c r="AH3382" i="1"/>
  <c r="AJ3382" i="1" s="1"/>
  <c r="AL3382" i="1"/>
  <c r="AN3382" i="1" s="1"/>
  <c r="S3473" i="1"/>
  <c r="AI3500" i="1"/>
  <c r="AM3500" i="1"/>
  <c r="AH3545" i="1"/>
  <c r="AJ3545" i="1" s="1"/>
  <c r="AL3545" i="1"/>
  <c r="AN3545" i="1" s="1"/>
  <c r="AH3567" i="1"/>
  <c r="AJ3567" i="1" s="1"/>
  <c r="AL3567" i="1"/>
  <c r="AN3567" i="1" s="1"/>
  <c r="AI3301" i="1"/>
  <c r="AM3301" i="1"/>
  <c r="AH3366" i="1"/>
  <c r="AJ3366" i="1" s="1"/>
  <c r="AL3366" i="1"/>
  <c r="BC3408" i="1"/>
  <c r="AM3436" i="1"/>
  <c r="AI3436" i="1"/>
  <c r="AE3479" i="1"/>
  <c r="AF3479" i="1"/>
  <c r="AG3479" i="1"/>
  <c r="AK3479" i="1"/>
  <c r="P3416" i="1"/>
  <c r="R3416" i="1" s="1"/>
  <c r="S3416" i="1" s="1"/>
  <c r="AH3467" i="1"/>
  <c r="AJ3467" i="1" s="1"/>
  <c r="AL3467" i="1"/>
  <c r="AJ3494" i="1"/>
  <c r="P3505" i="1"/>
  <c r="R3505" i="1" s="1"/>
  <c r="S3505" i="1" s="1"/>
  <c r="P3552" i="1"/>
  <c r="R3552" i="1" s="1"/>
  <c r="S3552" i="1" s="1"/>
  <c r="P3578" i="1"/>
  <c r="R3578" i="1" s="1"/>
  <c r="AM3273" i="1"/>
  <c r="AI3273" i="1"/>
  <c r="P3399" i="1"/>
  <c r="R3399" i="1" s="1"/>
  <c r="S3399" i="1" s="1"/>
  <c r="AI3561" i="1"/>
  <c r="AM3561" i="1"/>
  <c r="AH3126" i="1"/>
  <c r="AJ3126" i="1" s="1"/>
  <c r="AL3126" i="1"/>
  <c r="AN3126" i="1" s="1"/>
  <c r="P3259" i="1"/>
  <c r="R3259" i="1" s="1"/>
  <c r="AJ3302" i="1"/>
  <c r="Q3415" i="1"/>
  <c r="N3415" i="1"/>
  <c r="O3415" i="1"/>
  <c r="AD3415" i="1"/>
  <c r="AI3457" i="1"/>
  <c r="AJ3457" i="1" s="1"/>
  <c r="AM3457" i="1"/>
  <c r="AN3457" i="1" s="1"/>
  <c r="AN3519" i="1"/>
  <c r="P3577" i="1"/>
  <c r="R3577" i="1" s="1"/>
  <c r="S3577" i="1" s="1"/>
  <c r="AN3617" i="1"/>
  <c r="AK3807" i="1"/>
  <c r="AF3807" i="1"/>
  <c r="AG3807" i="1"/>
  <c r="AE3807" i="1"/>
  <c r="AI3158" i="1"/>
  <c r="AM3158" i="1"/>
  <c r="AE3268" i="1"/>
  <c r="AG3268" i="1"/>
  <c r="AK3268" i="1"/>
  <c r="AF3268" i="1"/>
  <c r="AE3378" i="1"/>
  <c r="AF3378" i="1"/>
  <c r="AG3378" i="1"/>
  <c r="AK3378" i="1"/>
  <c r="AM3496" i="1"/>
  <c r="AI3496" i="1"/>
  <c r="AI3539" i="1"/>
  <c r="AM3539" i="1"/>
  <c r="AH3564" i="1"/>
  <c r="AL3564" i="1"/>
  <c r="AN3675" i="1"/>
  <c r="S3211" i="1"/>
  <c r="AI3551" i="1"/>
  <c r="AM3551" i="1"/>
  <c r="AK3636" i="1"/>
  <c r="AE3636" i="1"/>
  <c r="AF3636" i="1"/>
  <c r="AG3636" i="1"/>
  <c r="AM3679" i="1"/>
  <c r="AI3679" i="1"/>
  <c r="AJ3679" i="1" s="1"/>
  <c r="S3755" i="1"/>
  <c r="BC3781" i="1"/>
  <c r="AJ3518" i="1"/>
  <c r="BC3699" i="1"/>
  <c r="AM3746" i="1"/>
  <c r="AI3746" i="1"/>
  <c r="P3751" i="1"/>
  <c r="R3751" i="1" s="1"/>
  <c r="S3751" i="1" s="1"/>
  <c r="AI3775" i="1"/>
  <c r="AM3775" i="1"/>
  <c r="AN3775" i="1" s="1"/>
  <c r="BC3892" i="1"/>
  <c r="M3832" i="1"/>
  <c r="AU3832" i="1"/>
  <c r="K3848" i="1"/>
  <c r="K3869" i="1"/>
  <c r="K3858" i="1"/>
  <c r="K3881" i="1"/>
  <c r="M604" i="1"/>
  <c r="K985" i="1"/>
  <c r="M985" i="1" s="1"/>
  <c r="K2045" i="1"/>
  <c r="M2045" i="1" s="1"/>
  <c r="K2404" i="1"/>
  <c r="M2404" i="1" s="1"/>
  <c r="K2790" i="1"/>
  <c r="M2790" i="1" s="1"/>
  <c r="K3072" i="1"/>
  <c r="M3072" i="1" s="1"/>
  <c r="BG3703" i="1"/>
  <c r="BB3703" i="1" s="1"/>
  <c r="BA3703" i="1" s="1"/>
  <c r="BC3703" i="1" s="1"/>
  <c r="M3703" i="1"/>
  <c r="M2907" i="1"/>
  <c r="AU2907" i="1"/>
  <c r="BG2907" i="1"/>
  <c r="AU2534" i="1"/>
  <c r="BG2534" i="1"/>
  <c r="M2534" i="1"/>
  <c r="AU2164" i="1"/>
  <c r="BG2164" i="1"/>
  <c r="M2164" i="1"/>
  <c r="AU1725" i="1"/>
  <c r="BG1725" i="1"/>
  <c r="M1725" i="1"/>
  <c r="AU1590" i="1"/>
  <c r="BG1590" i="1"/>
  <c r="M1590" i="1"/>
  <c r="AU1497" i="1"/>
  <c r="BG1497" i="1"/>
  <c r="M1497" i="1"/>
  <c r="AU1159" i="1"/>
  <c r="BG1159" i="1"/>
  <c r="M1159" i="1"/>
  <c r="AU759" i="1"/>
  <c r="BG759" i="1"/>
  <c r="M759" i="1"/>
  <c r="BG84" i="1"/>
  <c r="AU84" i="1"/>
  <c r="M84" i="1"/>
  <c r="S3736" i="1"/>
  <c r="AI3816" i="1"/>
  <c r="AM3816" i="1"/>
  <c r="BD3827" i="1"/>
  <c r="AY3827" i="1"/>
  <c r="AZ3827" i="1"/>
  <c r="BB3827" i="1"/>
  <c r="BA3827" i="1" s="1"/>
  <c r="BC3827" i="1"/>
  <c r="M3670" i="1"/>
  <c r="BG3670" i="1"/>
  <c r="BB3670" i="1" s="1"/>
  <c r="BA3670" i="1" s="1"/>
  <c r="BC3670" i="1" s="1"/>
  <c r="M2903" i="1"/>
  <c r="AU2903" i="1"/>
  <c r="BG2903" i="1"/>
  <c r="M2523" i="1"/>
  <c r="AU2523" i="1"/>
  <c r="BG2523" i="1"/>
  <c r="AU2175" i="1"/>
  <c r="BG2175" i="1"/>
  <c r="M2175" i="1"/>
  <c r="M1603" i="1"/>
  <c r="AU1603" i="1"/>
  <c r="BG1603" i="1"/>
  <c r="AU1697" i="1"/>
  <c r="BG1697" i="1"/>
  <c r="M1697" i="1"/>
  <c r="M1491" i="1"/>
  <c r="AU1491" i="1"/>
  <c r="BG1491" i="1"/>
  <c r="AU1344" i="1"/>
  <c r="BG1344" i="1"/>
  <c r="M1344" i="1"/>
  <c r="AU1146" i="1"/>
  <c r="BG1146" i="1"/>
  <c r="M1146" i="1"/>
  <c r="AU753" i="1"/>
  <c r="BG753" i="1"/>
  <c r="M753" i="1"/>
  <c r="M48" i="1"/>
  <c r="BG48" i="1"/>
  <c r="AU48" i="1"/>
  <c r="AU41" i="1"/>
  <c r="M41" i="1"/>
  <c r="BG41" i="1"/>
  <c r="M3855" i="1"/>
  <c r="AU3855" i="1"/>
  <c r="S3798" i="1"/>
  <c r="AN3490" i="1"/>
  <c r="S3513" i="1"/>
  <c r="P3715" i="1"/>
  <c r="R3715" i="1" s="1"/>
  <c r="S3734" i="1"/>
  <c r="AE3754" i="1"/>
  <c r="AF3754" i="1"/>
  <c r="AG3754" i="1"/>
  <c r="AK3754" i="1"/>
  <c r="P3771" i="1"/>
  <c r="R3771" i="1" s="1"/>
  <c r="S3782" i="1"/>
  <c r="AH3796" i="1"/>
  <c r="AJ3796" i="1" s="1"/>
  <c r="AL3796" i="1"/>
  <c r="AN3796" i="1" s="1"/>
  <c r="AM3711" i="1"/>
  <c r="AI3711" i="1"/>
  <c r="P3725" i="1"/>
  <c r="R3725" i="1" s="1"/>
  <c r="S3725" i="1" s="1"/>
  <c r="AM3688" i="1"/>
  <c r="AI3688" i="1"/>
  <c r="AY3691" i="1"/>
  <c r="BC3691" i="1" s="1"/>
  <c r="AZ3691" i="1"/>
  <c r="AZ3662" i="1" s="1"/>
  <c r="BB3691" i="1"/>
  <c r="BA3691" i="1" s="1"/>
  <c r="BD3691" i="1"/>
  <c r="P3777" i="1"/>
  <c r="R3777" i="1" s="1"/>
  <c r="S3637" i="1"/>
  <c r="S3711" i="1"/>
  <c r="AM3736" i="1"/>
  <c r="AI3736" i="1"/>
  <c r="AJ3736" i="1" s="1"/>
  <c r="P3873" i="1"/>
  <c r="R3873" i="1" s="1"/>
  <c r="S3785" i="1"/>
  <c r="S3472" i="1"/>
  <c r="P3731" i="1"/>
  <c r="R3731" i="1" s="1"/>
  <c r="AI3538" i="1"/>
  <c r="AM3538" i="1"/>
  <c r="AM3700" i="1"/>
  <c r="AI3700" i="1"/>
  <c r="AJ3700" i="1" s="1"/>
  <c r="AJ3714" i="1"/>
  <c r="AK3758" i="1"/>
  <c r="AE3758" i="1"/>
  <c r="AF3758" i="1"/>
  <c r="AG3758" i="1"/>
  <c r="S3768" i="1"/>
  <c r="AJ3810" i="1"/>
  <c r="AK3793" i="1"/>
  <c r="AE3793" i="1"/>
  <c r="AF3793" i="1"/>
  <c r="AG3793" i="1"/>
  <c r="AH3724" i="1"/>
  <c r="AL3724" i="1"/>
  <c r="AL3727" i="1"/>
  <c r="AN3727" i="1" s="1"/>
  <c r="AH3727" i="1"/>
  <c r="AJ1719" i="1"/>
  <c r="AH1748" i="1"/>
  <c r="AJ1748" i="1" s="1"/>
  <c r="AL1748" i="1"/>
  <c r="AN1748" i="1" s="1"/>
  <c r="AG1604" i="1"/>
  <c r="AK1604" i="1"/>
  <c r="AF1604" i="1"/>
  <c r="AE1604" i="1"/>
  <c r="BD1638" i="1"/>
  <c r="AY1638" i="1"/>
  <c r="BC1638" i="1" s="1"/>
  <c r="AZ1638" i="1"/>
  <c r="BB1638" i="1"/>
  <c r="BA1638" i="1" s="1"/>
  <c r="S1694" i="1"/>
  <c r="AN1883" i="1"/>
  <c r="AN1933" i="1"/>
  <c r="BD1805" i="1"/>
  <c r="AY1805" i="1"/>
  <c r="AZ1805" i="1"/>
  <c r="BB1805" i="1"/>
  <c r="BA1805" i="1" s="1"/>
  <c r="BC1805" i="1"/>
  <c r="AY1819" i="1"/>
  <c r="AZ1819" i="1"/>
  <c r="BB1819" i="1"/>
  <c r="BA1819" i="1" s="1"/>
  <c r="BC1819" i="1"/>
  <c r="BD1819" i="1"/>
  <c r="P1852" i="1"/>
  <c r="R1852" i="1" s="1"/>
  <c r="AM1912" i="1"/>
  <c r="AI1912" i="1"/>
  <c r="AH1925" i="1"/>
  <c r="AL1925" i="1"/>
  <c r="AN1925" i="1" s="1"/>
  <c r="AM1934" i="1"/>
  <c r="AI1934" i="1"/>
  <c r="AH1781" i="1"/>
  <c r="AJ1781" i="1" s="1"/>
  <c r="AL1781" i="1"/>
  <c r="AN1781" i="1" s="1"/>
  <c r="S1830" i="1"/>
  <c r="AI1910" i="1"/>
  <c r="AM1910" i="1"/>
  <c r="P1780" i="1"/>
  <c r="R1780" i="1" s="1"/>
  <c r="S1780" i="1" s="1"/>
  <c r="AI1804" i="1"/>
  <c r="AM1804" i="1"/>
  <c r="AY1832" i="1"/>
  <c r="BC1832" i="1" s="1"/>
  <c r="AZ1832" i="1"/>
  <c r="BB1832" i="1"/>
  <c r="BA1832" i="1" s="1"/>
  <c r="BD1832" i="1"/>
  <c r="P1848" i="1"/>
  <c r="R1848" i="1" s="1"/>
  <c r="S1848" i="1" s="1"/>
  <c r="P1855" i="1"/>
  <c r="R1855" i="1" s="1"/>
  <c r="AJ1953" i="1"/>
  <c r="BD1809" i="1"/>
  <c r="AY1809" i="1"/>
  <c r="BC1809" i="1" s="1"/>
  <c r="AZ1809" i="1"/>
  <c r="BB1809" i="1"/>
  <c r="BA1809" i="1" s="1"/>
  <c r="AN1854" i="1"/>
  <c r="AM1917" i="1"/>
  <c r="AI1917" i="1"/>
  <c r="AI1930" i="1"/>
  <c r="AM1930" i="1"/>
  <c r="AI1968" i="1"/>
  <c r="AM1968" i="1"/>
  <c r="AL2010" i="1"/>
  <c r="AN2010" i="1" s="1"/>
  <c r="AH2010" i="1"/>
  <c r="AJ2010" i="1" s="1"/>
  <c r="AI1908" i="1"/>
  <c r="AM1908" i="1"/>
  <c r="AN1908" i="1" s="1"/>
  <c r="AM1972" i="1"/>
  <c r="AI1972" i="1"/>
  <c r="AM1797" i="1"/>
  <c r="AI1797" i="1"/>
  <c r="AI1808" i="1"/>
  <c r="AM1808" i="1"/>
  <c r="AJ1948" i="1"/>
  <c r="AL2007" i="1"/>
  <c r="AN2007" i="1" s="1"/>
  <c r="AH2007" i="1"/>
  <c r="AJ2007" i="1" s="1"/>
  <c r="AL2037" i="1"/>
  <c r="AN2037" i="1" s="1"/>
  <c r="AH2037" i="1"/>
  <c r="AJ2037" i="1" s="1"/>
  <c r="AK1819" i="1"/>
  <c r="AE1819" i="1"/>
  <c r="AF1819" i="1"/>
  <c r="AG1819" i="1"/>
  <c r="AW1829" i="1"/>
  <c r="AX1829" i="1" s="1"/>
  <c r="N1829" i="1"/>
  <c r="P1829" i="1" s="1"/>
  <c r="R1829" i="1" s="1"/>
  <c r="O1829" i="1"/>
  <c r="Q1829" i="1"/>
  <c r="AD1829" i="1"/>
  <c r="S1846" i="1"/>
  <c r="AH1771" i="1"/>
  <c r="AJ1771" i="1" s="1"/>
  <c r="AL1771" i="1"/>
  <c r="AY1779" i="1"/>
  <c r="BC1779" i="1" s="1"/>
  <c r="AZ1779" i="1"/>
  <c r="BB1779" i="1"/>
  <c r="BA1779" i="1" s="1"/>
  <c r="BD1779" i="1"/>
  <c r="AE1795" i="1"/>
  <c r="AF1795" i="1"/>
  <c r="AG1795" i="1"/>
  <c r="AK1795" i="1"/>
  <c r="AJ1892" i="1"/>
  <c r="AH1905" i="1"/>
  <c r="AJ1905" i="1" s="1"/>
  <c r="AL1905" i="1"/>
  <c r="AN1905" i="1" s="1"/>
  <c r="AL1961" i="1"/>
  <c r="AH1961" i="1"/>
  <c r="BC2018" i="1"/>
  <c r="AH1988" i="1"/>
  <c r="AJ1988" i="1" s="1"/>
  <c r="AL1988" i="1"/>
  <c r="AI2240" i="1"/>
  <c r="AJ2240" i="1" s="1"/>
  <c r="AM2240" i="1"/>
  <c r="AN2240" i="1" s="1"/>
  <c r="AN2000" i="1"/>
  <c r="AI2075" i="1"/>
  <c r="AJ2075" i="1" s="1"/>
  <c r="AM2075" i="1"/>
  <c r="AN2075" i="1" s="1"/>
  <c r="AJ2182" i="1"/>
  <c r="AI2117" i="1"/>
  <c r="AJ2117" i="1" s="1"/>
  <c r="AM2117" i="1"/>
  <c r="AN2117" i="1" s="1"/>
  <c r="AM2247" i="1"/>
  <c r="AN2247" i="1" s="1"/>
  <c r="AI2247" i="1"/>
  <c r="AM1894" i="1"/>
  <c r="AI1894" i="1"/>
  <c r="AI2009" i="1"/>
  <c r="AM2009" i="1"/>
  <c r="AK2151" i="1"/>
  <c r="AE2151" i="1"/>
  <c r="AF2151" i="1"/>
  <c r="AG2151" i="1"/>
  <c r="AJ1983" i="1"/>
  <c r="AH2021" i="1"/>
  <c r="AJ2021" i="1" s="1"/>
  <c r="AL2021" i="1"/>
  <c r="AN2021" i="1" s="1"/>
  <c r="AK2141" i="1"/>
  <c r="AE2141" i="1"/>
  <c r="AF2141" i="1"/>
  <c r="AG2141" i="1"/>
  <c r="P2184" i="1"/>
  <c r="R2184" i="1" s="1"/>
  <c r="S2184" i="1" s="1"/>
  <c r="AJ1967" i="1"/>
  <c r="AN1997" i="1"/>
  <c r="BC2028" i="1"/>
  <c r="AM2084" i="1"/>
  <c r="AI2084" i="1"/>
  <c r="AL2133" i="1"/>
  <c r="AN2133" i="1" s="1"/>
  <c r="AH2133" i="1"/>
  <c r="AJ2133" i="1" s="1"/>
  <c r="AK2168" i="1"/>
  <c r="AE2168" i="1"/>
  <c r="AG2168" i="1"/>
  <c r="AF2168" i="1"/>
  <c r="AN2271" i="1"/>
  <c r="S1867" i="1"/>
  <c r="AM1942" i="1"/>
  <c r="AI1942" i="1"/>
  <c r="AI2004" i="1"/>
  <c r="AM2004" i="1"/>
  <c r="AJ2029" i="1"/>
  <c r="P2046" i="1"/>
  <c r="R2046" i="1" s="1"/>
  <c r="AI2070" i="1"/>
  <c r="AJ2070" i="1" s="1"/>
  <c r="AM2070" i="1"/>
  <c r="AN2070" i="1" s="1"/>
  <c r="AK2222" i="1"/>
  <c r="AE2222" i="1"/>
  <c r="AF2222" i="1"/>
  <c r="AG2222" i="1"/>
  <c r="AH2257" i="1"/>
  <c r="AJ2257" i="1" s="1"/>
  <c r="AL2257" i="1"/>
  <c r="AN2257" i="1" s="1"/>
  <c r="AI2289" i="1"/>
  <c r="AJ2289" i="1" s="1"/>
  <c r="AM2289" i="1"/>
  <c r="AN2289" i="1" s="1"/>
  <c r="AH2119" i="1"/>
  <c r="AL2119" i="1"/>
  <c r="AN2119" i="1" s="1"/>
  <c r="AE2194" i="1"/>
  <c r="AF2194" i="1"/>
  <c r="AG2194" i="1"/>
  <c r="AK2194" i="1"/>
  <c r="AE2241" i="1"/>
  <c r="AF2241" i="1"/>
  <c r="AG2241" i="1"/>
  <c r="AK2241" i="1"/>
  <c r="AY2269" i="1"/>
  <c r="BC2269" i="1" s="1"/>
  <c r="AZ2269" i="1"/>
  <c r="BD2269" i="1"/>
  <c r="BB2269" i="1"/>
  <c r="BA2269" i="1" s="1"/>
  <c r="AK2281" i="1"/>
  <c r="AE2281" i="1"/>
  <c r="AF2281" i="1"/>
  <c r="AG2281" i="1"/>
  <c r="S2292" i="1"/>
  <c r="AI2014" i="1"/>
  <c r="AM2014" i="1"/>
  <c r="AL2127" i="1"/>
  <c r="AN2127" i="1" s="1"/>
  <c r="AH2127" i="1"/>
  <c r="AJ2127" i="1" s="1"/>
  <c r="AE2215" i="1"/>
  <c r="AF2215" i="1"/>
  <c r="AG2215" i="1"/>
  <c r="AK2215" i="1"/>
  <c r="AJ2263" i="1"/>
  <c r="AH2097" i="1"/>
  <c r="AL2097" i="1"/>
  <c r="S2209" i="1"/>
  <c r="AM2330" i="1"/>
  <c r="AI2330" i="1"/>
  <c r="AM2435" i="1"/>
  <c r="AN2435" i="1" s="1"/>
  <c r="AI2435" i="1"/>
  <c r="AJ2435" i="1" s="1"/>
  <c r="S2176" i="1"/>
  <c r="AY2193" i="1"/>
  <c r="BC2193" i="1" s="1"/>
  <c r="AZ2193" i="1"/>
  <c r="BB2193" i="1"/>
  <c r="BA2193" i="1" s="1"/>
  <c r="BD2193" i="1"/>
  <c r="P2239" i="1"/>
  <c r="R2239" i="1" s="1"/>
  <c r="S2239" i="1" s="1"/>
  <c r="AI2301" i="1"/>
  <c r="AJ2301" i="1" s="1"/>
  <c r="AM2301" i="1"/>
  <c r="AN2301" i="1" s="1"/>
  <c r="AL2331" i="1"/>
  <c r="AN2331" i="1" s="1"/>
  <c r="AH2331" i="1"/>
  <c r="AJ2331" i="1" s="1"/>
  <c r="AM2538" i="1"/>
  <c r="AI2538" i="1"/>
  <c r="AJ2538" i="1" s="1"/>
  <c r="AM1922" i="1"/>
  <c r="AI1922" i="1"/>
  <c r="AM2219" i="1"/>
  <c r="AI2219" i="1"/>
  <c r="BD2272" i="1"/>
  <c r="AY2272" i="1"/>
  <c r="AZ2272" i="1"/>
  <c r="BC2272" i="1"/>
  <c r="BB2272" i="1"/>
  <c r="BA2272" i="1" s="1"/>
  <c r="S2497" i="1"/>
  <c r="S2132" i="1"/>
  <c r="AE2273" i="1"/>
  <c r="AF2273" i="1"/>
  <c r="AG2273" i="1"/>
  <c r="AK2273" i="1"/>
  <c r="AL2317" i="1"/>
  <c r="AN2317" i="1" s="1"/>
  <c r="AH2317" i="1"/>
  <c r="AJ2317" i="1" s="1"/>
  <c r="AL2414" i="1"/>
  <c r="AN2414" i="1" s="1"/>
  <c r="AH2414" i="1"/>
  <c r="AJ2414" i="1" s="1"/>
  <c r="S2524" i="1"/>
  <c r="BA2129" i="1"/>
  <c r="AI2067" i="1"/>
  <c r="AM2067" i="1"/>
  <c r="AG2191" i="1"/>
  <c r="AK2191" i="1"/>
  <c r="AF2191" i="1"/>
  <c r="AE2191" i="1"/>
  <c r="AM2294" i="1"/>
  <c r="AI2294" i="1"/>
  <c r="AE2532" i="1"/>
  <c r="AF2532" i="1"/>
  <c r="AG2532" i="1"/>
  <c r="AK2532" i="1"/>
  <c r="AN2571" i="1"/>
  <c r="AK2283" i="1"/>
  <c r="AE2283" i="1"/>
  <c r="AF2283" i="1"/>
  <c r="AG2283" i="1"/>
  <c r="AI2333" i="1"/>
  <c r="AM2333" i="1"/>
  <c r="AH2544" i="1"/>
  <c r="AL2544" i="1"/>
  <c r="S2227" i="1"/>
  <c r="AI2348" i="1"/>
  <c r="AJ2348" i="1" s="1"/>
  <c r="AM2348" i="1"/>
  <c r="AM2407" i="1"/>
  <c r="AI2407" i="1"/>
  <c r="AJ2437" i="1"/>
  <c r="AM2467" i="1"/>
  <c r="AI2467" i="1"/>
  <c r="AH2306" i="1"/>
  <c r="AL2306" i="1"/>
  <c r="AM2359" i="1"/>
  <c r="AI2359" i="1"/>
  <c r="AJ2428" i="1"/>
  <c r="AN2452" i="1"/>
  <c r="AI2458" i="1"/>
  <c r="AM2458" i="1"/>
  <c r="BC2475" i="1"/>
  <c r="AI2483" i="1"/>
  <c r="AM2483" i="1"/>
  <c r="S2490" i="1"/>
  <c r="AI2599" i="1"/>
  <c r="AM2599" i="1"/>
  <c r="AN2599" i="1" s="1"/>
  <c r="S2183" i="1"/>
  <c r="AM2274" i="1"/>
  <c r="AN2274" i="1" s="1"/>
  <c r="AI2274" i="1"/>
  <c r="AI2308" i="1"/>
  <c r="AM2308" i="1"/>
  <c r="AL2369" i="1"/>
  <c r="AH2369" i="1"/>
  <c r="AI2476" i="1"/>
  <c r="AM2476" i="1"/>
  <c r="AN2476" i="1" s="1"/>
  <c r="P2562" i="1"/>
  <c r="R2562" i="1" s="1"/>
  <c r="S2562" i="1" s="1"/>
  <c r="AJ2599" i="1"/>
  <c r="BB2518" i="1"/>
  <c r="BA2518" i="1" s="1"/>
  <c r="BD2518" i="1"/>
  <c r="AZ2518" i="1"/>
  <c r="AY2518" i="1"/>
  <c r="BC2518" i="1" s="1"/>
  <c r="AJ2161" i="1"/>
  <c r="S2282" i="1"/>
  <c r="AN2438" i="1"/>
  <c r="AL2447" i="1"/>
  <c r="AH2447" i="1"/>
  <c r="AJ2447" i="1" s="1"/>
  <c r="AN2461" i="1"/>
  <c r="AM2344" i="1"/>
  <c r="AI2344" i="1"/>
  <c r="AJ2370" i="1"/>
  <c r="AI2478" i="1"/>
  <c r="AJ2478" i="1" s="1"/>
  <c r="AM2478" i="1"/>
  <c r="AI2311" i="1"/>
  <c r="AM2311" i="1"/>
  <c r="AM2364" i="1"/>
  <c r="AI2364" i="1"/>
  <c r="AN2260" i="1"/>
  <c r="AN2351" i="1"/>
  <c r="AH2378" i="1"/>
  <c r="AJ2378" i="1" s="1"/>
  <c r="AL2378" i="1"/>
  <c r="BC2404" i="1"/>
  <c r="BC2455" i="1"/>
  <c r="AI2463" i="1"/>
  <c r="AM2463" i="1"/>
  <c r="AI2498" i="1"/>
  <c r="AJ2498" i="1" s="1"/>
  <c r="AM2498" i="1"/>
  <c r="AN2498" i="1" s="1"/>
  <c r="AK2536" i="1"/>
  <c r="AE2536" i="1"/>
  <c r="AF2536" i="1"/>
  <c r="AG2536" i="1"/>
  <c r="BD2548" i="1"/>
  <c r="AY2548" i="1"/>
  <c r="BC2548" i="1" s="1"/>
  <c r="BB2548" i="1"/>
  <c r="BA2548" i="1" s="1"/>
  <c r="AZ2548" i="1"/>
  <c r="S2576" i="1"/>
  <c r="AI2298" i="1"/>
  <c r="AM2298" i="1"/>
  <c r="AN2398" i="1"/>
  <c r="AH2433" i="1"/>
  <c r="AJ2433" i="1" s="1"/>
  <c r="AL2433" i="1"/>
  <c r="AE2495" i="1"/>
  <c r="AF2495" i="1"/>
  <c r="AG2495" i="1"/>
  <c r="AK2495" i="1"/>
  <c r="AI2544" i="1"/>
  <c r="AM2544" i="1"/>
  <c r="AI2669" i="1"/>
  <c r="AM2669" i="1"/>
  <c r="AN2705" i="1"/>
  <c r="AY2639" i="1"/>
  <c r="BC2639" i="1" s="1"/>
  <c r="AZ2639" i="1"/>
  <c r="BB2639" i="1"/>
  <c r="BA2639" i="1" s="1"/>
  <c r="BD2639" i="1"/>
  <c r="AL2710" i="1"/>
  <c r="AH2710" i="1"/>
  <c r="AI2819" i="1"/>
  <c r="AM2819" i="1"/>
  <c r="AI2838" i="1"/>
  <c r="AJ2838" i="1" s="1"/>
  <c r="AM2838" i="1"/>
  <c r="AI2981" i="1"/>
  <c r="AJ2981" i="1" s="1"/>
  <c r="AM2981" i="1"/>
  <c r="AN2981" i="1" s="1"/>
  <c r="AM2673" i="1"/>
  <c r="AI2673" i="1"/>
  <c r="AM2765" i="1"/>
  <c r="AI2765" i="1"/>
  <c r="AJ2798" i="1"/>
  <c r="AJ2826" i="1"/>
  <c r="BB2601" i="1"/>
  <c r="BA2601" i="1" s="1"/>
  <c r="BC2601" i="1" s="1"/>
  <c r="BD2601" i="1"/>
  <c r="AZ2601" i="1"/>
  <c r="AY2601" i="1"/>
  <c r="AM2621" i="1"/>
  <c r="AI2621" i="1"/>
  <c r="AH2688" i="1"/>
  <c r="AJ2688" i="1" s="1"/>
  <c r="AL2688" i="1"/>
  <c r="AN2688" i="1" s="1"/>
  <c r="AJ2708" i="1"/>
  <c r="AJ2720" i="1"/>
  <c r="AM2833" i="1"/>
  <c r="AI2833" i="1"/>
  <c r="AM2952" i="1"/>
  <c r="AN2952" i="1" s="1"/>
  <c r="AI2952" i="1"/>
  <c r="AL2818" i="1"/>
  <c r="AH2818" i="1"/>
  <c r="AJ2818" i="1" s="1"/>
  <c r="N2596" i="1"/>
  <c r="P2596" i="1" s="1"/>
  <c r="R2596" i="1" s="1"/>
  <c r="O2596" i="1"/>
  <c r="Q2596" i="1"/>
  <c r="AD2596" i="1"/>
  <c r="AW2596" i="1"/>
  <c r="AX2596" i="1" s="1"/>
  <c r="S2606" i="1"/>
  <c r="AH2768" i="1"/>
  <c r="AJ2768" i="1" s="1"/>
  <c r="AL2768" i="1"/>
  <c r="AN2768" i="1" s="1"/>
  <c r="AL2780" i="1"/>
  <c r="AN2780" i="1" s="1"/>
  <c r="AH2780" i="1"/>
  <c r="AJ2780" i="1" s="1"/>
  <c r="AI2802" i="1"/>
  <c r="AM2802" i="1"/>
  <c r="S2939" i="1"/>
  <c r="AH2642" i="1"/>
  <c r="AL2642" i="1"/>
  <c r="AN2642" i="1" s="1"/>
  <c r="AL2747" i="1"/>
  <c r="AH2747" i="1"/>
  <c r="AJ2747" i="1" s="1"/>
  <c r="AJ2773" i="1"/>
  <c r="AM2816" i="1"/>
  <c r="AI2816" i="1"/>
  <c r="AK2905" i="1"/>
  <c r="AG2905" i="1"/>
  <c r="AE2905" i="1"/>
  <c r="AF2905" i="1"/>
  <c r="S2927" i="1"/>
  <c r="AL3045" i="1"/>
  <c r="AN3045" i="1" s="1"/>
  <c r="AH3045" i="1"/>
  <c r="AJ3045" i="1" s="1"/>
  <c r="AY2587" i="1"/>
  <c r="BC2587" i="1" s="1"/>
  <c r="BB2587" i="1"/>
  <c r="BA2587" i="1" s="1"/>
  <c r="AZ2587" i="1"/>
  <c r="BD2587" i="1"/>
  <c r="BB2645" i="1"/>
  <c r="BA2645" i="1" s="1"/>
  <c r="BD2645" i="1"/>
  <c r="AY2645" i="1"/>
  <c r="BC2645" i="1" s="1"/>
  <c r="AZ2645" i="1"/>
  <c r="AH2678" i="1"/>
  <c r="AJ2678" i="1" s="1"/>
  <c r="AL2678" i="1"/>
  <c r="AN2678" i="1" s="1"/>
  <c r="AM2619" i="1"/>
  <c r="AI2619" i="1"/>
  <c r="AM2625" i="1"/>
  <c r="AI2625" i="1"/>
  <c r="N2635" i="1"/>
  <c r="O2635" i="1"/>
  <c r="Q2635" i="1"/>
  <c r="AD2635" i="1"/>
  <c r="AW2635" i="1"/>
  <c r="AX2635" i="1" s="1"/>
  <c r="AN2669" i="1"/>
  <c r="AI2848" i="1"/>
  <c r="AM2848" i="1"/>
  <c r="AN2848" i="1" s="1"/>
  <c r="AN2854" i="1"/>
  <c r="AI2939" i="1"/>
  <c r="AJ2939" i="1" s="1"/>
  <c r="AM2939" i="1"/>
  <c r="AN2939" i="1" s="1"/>
  <c r="AE2949" i="1"/>
  <c r="AF2949" i="1"/>
  <c r="AG2949" i="1"/>
  <c r="AK2949" i="1"/>
  <c r="AK3011" i="1"/>
  <c r="AE3011" i="1"/>
  <c r="AF3011" i="1"/>
  <c r="AG3011" i="1"/>
  <c r="AJ2699" i="1"/>
  <c r="AK2885" i="1"/>
  <c r="AG2885" i="1"/>
  <c r="AE2885" i="1"/>
  <c r="AF2885" i="1"/>
  <c r="AM2983" i="1"/>
  <c r="AI2983" i="1"/>
  <c r="AE3003" i="1"/>
  <c r="AF3003" i="1"/>
  <c r="AG3003" i="1"/>
  <c r="AK3003" i="1"/>
  <c r="S3017" i="1"/>
  <c r="AI3032" i="1"/>
  <c r="AM3032" i="1"/>
  <c r="AH2867" i="1"/>
  <c r="AL2867" i="1"/>
  <c r="AN2867" i="1" s="1"/>
  <c r="AN2904" i="1"/>
  <c r="AJ2941" i="1"/>
  <c r="BC3001" i="1"/>
  <c r="BD3001" i="1"/>
  <c r="AY3001" i="1"/>
  <c r="BB3001" i="1"/>
  <c r="BA3001" i="1" s="1"/>
  <c r="AZ3001" i="1"/>
  <c r="AN3022" i="1"/>
  <c r="AN3042" i="1"/>
  <c r="AN2808" i="1"/>
  <c r="AH2836" i="1"/>
  <c r="AJ2836" i="1" s="1"/>
  <c r="AL2836" i="1"/>
  <c r="S2971" i="1"/>
  <c r="AN3064" i="1"/>
  <c r="AH2608" i="1"/>
  <c r="AL2608" i="1"/>
  <c r="AH2728" i="1"/>
  <c r="AJ2728" i="1" s="1"/>
  <c r="AL2728" i="1"/>
  <c r="AN2728" i="1" s="1"/>
  <c r="AH2882" i="1"/>
  <c r="AJ2882" i="1" s="1"/>
  <c r="AL2882" i="1"/>
  <c r="AE2929" i="1"/>
  <c r="AF2929" i="1"/>
  <c r="AG2929" i="1"/>
  <c r="AK2929" i="1"/>
  <c r="S2964" i="1"/>
  <c r="AE2973" i="1"/>
  <c r="AF2973" i="1"/>
  <c r="AG2973" i="1"/>
  <c r="AK2973" i="1"/>
  <c r="AL3028" i="1"/>
  <c r="AH3028" i="1"/>
  <c r="AJ3028" i="1" s="1"/>
  <c r="AH2706" i="1"/>
  <c r="AJ2706" i="1" s="1"/>
  <c r="AL2706" i="1"/>
  <c r="AN2706" i="1" s="1"/>
  <c r="AI2726" i="1"/>
  <c r="AM2726" i="1"/>
  <c r="AN2752" i="1"/>
  <c r="AI2786" i="1"/>
  <c r="AM2786" i="1"/>
  <c r="AN2786" i="1" s="1"/>
  <c r="AY2918" i="1"/>
  <c r="BC2918" i="1" s="1"/>
  <c r="AZ2918" i="1"/>
  <c r="BB2918" i="1"/>
  <c r="BA2918" i="1" s="1"/>
  <c r="BD2918" i="1"/>
  <c r="AH2928" i="1"/>
  <c r="AL2928" i="1"/>
  <c r="AE2974" i="1"/>
  <c r="AF2974" i="1"/>
  <c r="AG2974" i="1"/>
  <c r="AK2974" i="1"/>
  <c r="AN2991" i="1"/>
  <c r="BC3108" i="1"/>
  <c r="AH2778" i="1"/>
  <c r="AL2778" i="1"/>
  <c r="AN2778" i="1" s="1"/>
  <c r="AH2859" i="1"/>
  <c r="AL2859" i="1"/>
  <c r="BB2910" i="1"/>
  <c r="BA2910" i="1" s="1"/>
  <c r="BC2910" i="1"/>
  <c r="BD2910" i="1"/>
  <c r="AZ2910" i="1"/>
  <c r="AY2910" i="1"/>
  <c r="AE2923" i="1"/>
  <c r="AF2923" i="1"/>
  <c r="AG2923" i="1"/>
  <c r="AK2923" i="1"/>
  <c r="BD2994" i="1"/>
  <c r="AY2994" i="1"/>
  <c r="BC2994" i="1" s="1"/>
  <c r="AZ2994" i="1"/>
  <c r="BB2994" i="1"/>
  <c r="BA2994" i="1" s="1"/>
  <c r="AI3120" i="1"/>
  <c r="AM3120" i="1"/>
  <c r="AN3120" i="1" s="1"/>
  <c r="AM2733" i="1"/>
  <c r="AI2733" i="1"/>
  <c r="AJ2943" i="1"/>
  <c r="AN2965" i="1"/>
  <c r="AK2975" i="1"/>
  <c r="AE2975" i="1"/>
  <c r="AF2975" i="1"/>
  <c r="AG2975" i="1"/>
  <c r="S3013" i="1"/>
  <c r="BC3022" i="1"/>
  <c r="AI3029" i="1"/>
  <c r="AM3029" i="1"/>
  <c r="AI3079" i="1"/>
  <c r="AJ3079" i="1" s="1"/>
  <c r="AM3079" i="1"/>
  <c r="AN3079" i="1" s="1"/>
  <c r="AJ3130" i="1"/>
  <c r="AH2781" i="1"/>
  <c r="AJ2781" i="1" s="1"/>
  <c r="AL2781" i="1"/>
  <c r="AN2781" i="1" s="1"/>
  <c r="S3016" i="1"/>
  <c r="AW2960" i="1"/>
  <c r="AX2960" i="1" s="1"/>
  <c r="Q2960" i="1"/>
  <c r="S2960" i="1" s="1"/>
  <c r="AD2960" i="1"/>
  <c r="AN3081" i="1"/>
  <c r="AJ3155" i="1"/>
  <c r="AJ3174" i="1"/>
  <c r="N2978" i="1"/>
  <c r="O2978" i="1"/>
  <c r="Q2978" i="1"/>
  <c r="AD2978" i="1"/>
  <c r="AW2978" i="1"/>
  <c r="AX2978" i="1" s="1"/>
  <c r="AI3140" i="1"/>
  <c r="AM3140" i="1"/>
  <c r="AM3310" i="1"/>
  <c r="AI3310" i="1"/>
  <c r="AN2940" i="1"/>
  <c r="AJ3062" i="1"/>
  <c r="AI2979" i="1"/>
  <c r="AM2979" i="1"/>
  <c r="AN3098" i="1"/>
  <c r="AL3162" i="1"/>
  <c r="AH3162" i="1"/>
  <c r="AF3276" i="1"/>
  <c r="AG3276" i="1"/>
  <c r="AK3276" i="1"/>
  <c r="AE3276" i="1"/>
  <c r="BC3304" i="1"/>
  <c r="BC3303" i="1" s="1"/>
  <c r="AE3384" i="1"/>
  <c r="AF3384" i="1"/>
  <c r="AG3384" i="1"/>
  <c r="AK3384" i="1"/>
  <c r="AJ2938" i="1"/>
  <c r="AI3144" i="1"/>
  <c r="AM3144" i="1"/>
  <c r="AG3177" i="1"/>
  <c r="AK3177" i="1"/>
  <c r="AE3177" i="1"/>
  <c r="AF3177" i="1"/>
  <c r="AF3312" i="1"/>
  <c r="AK3312" i="1"/>
  <c r="AE3312" i="1"/>
  <c r="AG3312" i="1"/>
  <c r="AI3333" i="1"/>
  <c r="AJ3333" i="1" s="1"/>
  <c r="AM3333" i="1"/>
  <c r="AN3333" i="1" s="1"/>
  <c r="AH3350" i="1"/>
  <c r="AJ3350" i="1" s="1"/>
  <c r="AL3350" i="1"/>
  <c r="AN3350" i="1" s="1"/>
  <c r="AI3590" i="1"/>
  <c r="AM3590" i="1"/>
  <c r="AN3590" i="1" s="1"/>
  <c r="AI3641" i="1"/>
  <c r="AM3641" i="1"/>
  <c r="AN3641" i="1" s="1"/>
  <c r="AF3179" i="1"/>
  <c r="AG3179" i="1"/>
  <c r="AK3179" i="1"/>
  <c r="AE3179" i="1"/>
  <c r="AK3208" i="1"/>
  <c r="AE3208" i="1"/>
  <c r="AF3208" i="1"/>
  <c r="AG3208" i="1"/>
  <c r="AJ3589" i="1"/>
  <c r="AK3207" i="1"/>
  <c r="AE3207" i="1"/>
  <c r="AF3207" i="1"/>
  <c r="AG3207" i="1"/>
  <c r="S3265" i="1"/>
  <c r="AJ3429" i="1"/>
  <c r="AI3150" i="1"/>
  <c r="AM3150" i="1"/>
  <c r="AL3209" i="1"/>
  <c r="AN3209" i="1" s="1"/>
  <c r="AH3209" i="1"/>
  <c r="AJ3209" i="1" s="1"/>
  <c r="AK3239" i="1"/>
  <c r="AE3239" i="1"/>
  <c r="AF3239" i="1"/>
  <c r="AG3239" i="1"/>
  <c r="S3398" i="1"/>
  <c r="AL2876" i="1"/>
  <c r="AH2876" i="1"/>
  <c r="AK3248" i="1"/>
  <c r="AE3248" i="1"/>
  <c r="AF3248" i="1"/>
  <c r="AG3248" i="1"/>
  <c r="AM3285" i="1"/>
  <c r="AI3285" i="1"/>
  <c r="AH3344" i="1"/>
  <c r="AL3344" i="1"/>
  <c r="AN3344" i="1" s="1"/>
  <c r="AM3356" i="1"/>
  <c r="AI3356" i="1"/>
  <c r="AM3485" i="1"/>
  <c r="AI3485" i="1"/>
  <c r="AI2863" i="1"/>
  <c r="AM2863" i="1"/>
  <c r="AN2863" i="1" s="1"/>
  <c r="AI3171" i="1"/>
  <c r="AM3171" i="1"/>
  <c r="AN3171" i="1" s="1"/>
  <c r="AK3223" i="1"/>
  <c r="AE3223" i="1"/>
  <c r="AF3223" i="1"/>
  <c r="AG3223" i="1"/>
  <c r="P3278" i="1"/>
  <c r="R3278" i="1" s="1"/>
  <c r="S3278" i="1" s="1"/>
  <c r="AI3328" i="1"/>
  <c r="AM3328" i="1"/>
  <c r="AE3403" i="1"/>
  <c r="AF3403" i="1"/>
  <c r="AG3403" i="1"/>
  <c r="AK3403" i="1"/>
  <c r="AJ3546" i="1"/>
  <c r="P3324" i="1"/>
  <c r="R3324" i="1" s="1"/>
  <c r="S3324" i="1" s="1"/>
  <c r="S3418" i="1"/>
  <c r="AI3535" i="1"/>
  <c r="AM3535" i="1"/>
  <c r="AJ3556" i="1"/>
  <c r="AN3564" i="1"/>
  <c r="AJ3571" i="1"/>
  <c r="S3290" i="1"/>
  <c r="AG3430" i="1"/>
  <c r="AK3430" i="1"/>
  <c r="AE3430" i="1"/>
  <c r="AF3430" i="1"/>
  <c r="AJ3475" i="1"/>
  <c r="S3537" i="1"/>
  <c r="AM3612" i="1"/>
  <c r="AI3612" i="1"/>
  <c r="AM3626" i="1"/>
  <c r="AI3626" i="1"/>
  <c r="AE3316" i="1"/>
  <c r="AF3316" i="1"/>
  <c r="AG3316" i="1"/>
  <c r="AK3316" i="1"/>
  <c r="AM3382" i="1"/>
  <c r="AI3382" i="1"/>
  <c r="AJ3447" i="1"/>
  <c r="AH3500" i="1"/>
  <c r="AJ3500" i="1" s="1"/>
  <c r="AL3500" i="1"/>
  <c r="AM3610" i="1"/>
  <c r="AI3610" i="1"/>
  <c r="BB3309" i="1"/>
  <c r="BA3310" i="1"/>
  <c r="BA3309" i="1" s="1"/>
  <c r="AN3366" i="1"/>
  <c r="AM3393" i="1"/>
  <c r="AI3393" i="1"/>
  <c r="AH3436" i="1"/>
  <c r="AJ3436" i="1" s="1"/>
  <c r="AL3436" i="1"/>
  <c r="BD3828" i="1"/>
  <c r="AY3828" i="1"/>
  <c r="AZ3828" i="1"/>
  <c r="BB3828" i="1"/>
  <c r="BA3828" i="1" s="1"/>
  <c r="BC3828" i="1"/>
  <c r="AM3332" i="1"/>
  <c r="AI3332" i="1"/>
  <c r="O3581" i="1"/>
  <c r="Q3581" i="1"/>
  <c r="AD3581" i="1"/>
  <c r="N3581" i="1"/>
  <c r="P3581" i="1" s="1"/>
  <c r="R3581" i="1" s="1"/>
  <c r="AL3273" i="1"/>
  <c r="AN3273" i="1" s="1"/>
  <c r="AH3273" i="1"/>
  <c r="BC3456" i="1"/>
  <c r="BC3468" i="1"/>
  <c r="AJ3493" i="1"/>
  <c r="AH3561" i="1"/>
  <c r="AJ3561" i="1" s="1"/>
  <c r="AL3561" i="1"/>
  <c r="AN3561" i="1" s="1"/>
  <c r="AM3599" i="1"/>
  <c r="AN3599" i="1" s="1"/>
  <c r="AI3599" i="1"/>
  <c r="P3640" i="1"/>
  <c r="R3640" i="1" s="1"/>
  <c r="S3640" i="1" s="1"/>
  <c r="AI3696" i="1"/>
  <c r="AM3696" i="1"/>
  <c r="AN3696" i="1" s="1"/>
  <c r="AN3723" i="1"/>
  <c r="AK3259" i="1"/>
  <c r="AE3259" i="1"/>
  <c r="AF3259" i="1"/>
  <c r="AG3259" i="1"/>
  <c r="AH3302" i="1"/>
  <c r="AL3302" i="1"/>
  <c r="AN3302" i="1" s="1"/>
  <c r="AH3536" i="1"/>
  <c r="AJ3536" i="1" s="1"/>
  <c r="AL3536" i="1"/>
  <c r="AJ3617" i="1"/>
  <c r="AY3635" i="1"/>
  <c r="N3845" i="1"/>
  <c r="P3845" i="1" s="1"/>
  <c r="R3845" i="1" s="1"/>
  <c r="AV3845" i="1"/>
  <c r="O3845" i="1"/>
  <c r="AJ3437" i="1"/>
  <c r="AH3496" i="1"/>
  <c r="AL3496" i="1"/>
  <c r="AJ3529" i="1"/>
  <c r="AN3539" i="1"/>
  <c r="AH3577" i="1"/>
  <c r="AL3577" i="1"/>
  <c r="S3390" i="1"/>
  <c r="BC3441" i="1"/>
  <c r="AL3713" i="1"/>
  <c r="AN3713" i="1" s="1"/>
  <c r="AH3713" i="1"/>
  <c r="AJ3713" i="1" s="1"/>
  <c r="P3636" i="1"/>
  <c r="R3636" i="1" s="1"/>
  <c r="S3636" i="1" s="1"/>
  <c r="AL3679" i="1"/>
  <c r="AN3679" i="1" s="1"/>
  <c r="AH3679" i="1"/>
  <c r="BC3741" i="1"/>
  <c r="BC3840" i="1"/>
  <c r="AI3518" i="1"/>
  <c r="AM3518" i="1"/>
  <c r="S3657" i="1"/>
  <c r="P3720" i="1"/>
  <c r="R3720" i="1" s="1"/>
  <c r="S3720" i="1" s="1"/>
  <c r="AL3746" i="1"/>
  <c r="AN3746" i="1" s="1"/>
  <c r="AH3746" i="1"/>
  <c r="AJ3746" i="1" s="1"/>
  <c r="S3754" i="1"/>
  <c r="AL3775" i="1"/>
  <c r="AH3775" i="1"/>
  <c r="AJ3775" i="1" s="1"/>
  <c r="K3884" i="1"/>
  <c r="K3851" i="1"/>
  <c r="K3872" i="1"/>
  <c r="K3861" i="1"/>
  <c r="M3835" i="1"/>
  <c r="AU3835" i="1"/>
  <c r="M601" i="1"/>
  <c r="K982" i="1"/>
  <c r="M982" i="1" s="1"/>
  <c r="K2042" i="1"/>
  <c r="M2042" i="1" s="1"/>
  <c r="K2401" i="1"/>
  <c r="M2401" i="1" s="1"/>
  <c r="K2787" i="1"/>
  <c r="M2787" i="1" s="1"/>
  <c r="K3069" i="1"/>
  <c r="M3069" i="1" s="1"/>
  <c r="M3707" i="1"/>
  <c r="BG3707" i="1"/>
  <c r="BB3707" i="1" s="1"/>
  <c r="BA3707" i="1" s="1"/>
  <c r="AU2913" i="1"/>
  <c r="BG2913" i="1"/>
  <c r="M2913" i="1"/>
  <c r="AU2526" i="1"/>
  <c r="BG2526" i="1"/>
  <c r="M2526" i="1"/>
  <c r="AU2148" i="1"/>
  <c r="BG2148" i="1"/>
  <c r="M2148" i="1"/>
  <c r="AU1701" i="1"/>
  <c r="BG1701" i="1"/>
  <c r="M1701" i="1"/>
  <c r="AU1606" i="1"/>
  <c r="BG1606" i="1"/>
  <c r="M1606" i="1"/>
  <c r="AU1433" i="1"/>
  <c r="BG1433" i="1"/>
  <c r="M1433" i="1"/>
  <c r="AU1142" i="1"/>
  <c r="BG1142" i="1"/>
  <c r="M1142" i="1"/>
  <c r="M725" i="1"/>
  <c r="BG725" i="1"/>
  <c r="AU725" i="1"/>
  <c r="AU93" i="1"/>
  <c r="BG93" i="1"/>
  <c r="M93" i="1"/>
  <c r="BD3761" i="1"/>
  <c r="AY3761" i="1"/>
  <c r="AZ3761" i="1"/>
  <c r="BB3761" i="1"/>
  <c r="BA3761" i="1" s="1"/>
  <c r="BC3761" i="1"/>
  <c r="AL3816" i="1"/>
  <c r="AN3816" i="1" s="1"/>
  <c r="AH3816" i="1"/>
  <c r="AJ3816" i="1" s="1"/>
  <c r="BG3784" i="1"/>
  <c r="BB3784" i="1" s="1"/>
  <c r="BA3784" i="1" s="1"/>
  <c r="BC3784" i="1" s="1"/>
  <c r="M3784" i="1"/>
  <c r="M3652" i="1"/>
  <c r="BG3652" i="1"/>
  <c r="BB3652" i="1" s="1"/>
  <c r="BA3652" i="1" s="1"/>
  <c r="M2892" i="1"/>
  <c r="AU2892" i="1"/>
  <c r="BG2892" i="1"/>
  <c r="AU2506" i="1"/>
  <c r="BG2506" i="1"/>
  <c r="M2506" i="1"/>
  <c r="AU2165" i="1"/>
  <c r="BG2165" i="1"/>
  <c r="M2165" i="1"/>
  <c r="AU1702" i="1"/>
  <c r="BG1702" i="1"/>
  <c r="M1702" i="1"/>
  <c r="AU1527" i="1"/>
  <c r="BG1527" i="1"/>
  <c r="M1527" i="1"/>
  <c r="M1504" i="1"/>
  <c r="AU1504" i="1"/>
  <c r="BG1504" i="1"/>
  <c r="AU1428" i="1"/>
  <c r="BG1428" i="1"/>
  <c r="M1428" i="1"/>
  <c r="AU1122" i="1"/>
  <c r="M1122" i="1"/>
  <c r="BG1122" i="1"/>
  <c r="AU763" i="1"/>
  <c r="BG763" i="1"/>
  <c r="M763" i="1"/>
  <c r="AU66" i="1"/>
  <c r="M66" i="1"/>
  <c r="BG66" i="1"/>
  <c r="AU55" i="1"/>
  <c r="BG55" i="1"/>
  <c r="M55" i="1"/>
  <c r="AJ3490" i="1"/>
  <c r="P3513" i="1"/>
  <c r="R3513" i="1" s="1"/>
  <c r="AK3582" i="1"/>
  <c r="AE3582" i="1"/>
  <c r="AF3582" i="1"/>
  <c r="AG3582" i="1"/>
  <c r="AE3694" i="1"/>
  <c r="AG3694" i="1"/>
  <c r="AF3694" i="1"/>
  <c r="AK3694" i="1"/>
  <c r="AK3715" i="1"/>
  <c r="AE3715" i="1"/>
  <c r="AF3715" i="1"/>
  <c r="AG3715" i="1"/>
  <c r="AK3771" i="1"/>
  <c r="AE3771" i="1"/>
  <c r="AF3771" i="1"/>
  <c r="AG3771" i="1"/>
  <c r="AL3711" i="1"/>
  <c r="AN3711" i="1" s="1"/>
  <c r="AH3711" i="1"/>
  <c r="AH3532" i="1"/>
  <c r="AJ3532" i="1" s="1"/>
  <c r="AL3532" i="1"/>
  <c r="AK3678" i="1"/>
  <c r="AE3678" i="1"/>
  <c r="AG3678" i="1"/>
  <c r="AF3678" i="1"/>
  <c r="AL3688" i="1"/>
  <c r="AN3688" i="1" s="1"/>
  <c r="AH3688" i="1"/>
  <c r="AJ3688" i="1" s="1"/>
  <c r="AE3712" i="1"/>
  <c r="AF3712" i="1"/>
  <c r="AK3712" i="1"/>
  <c r="AG3712" i="1"/>
  <c r="S3733" i="1"/>
  <c r="AF3777" i="1"/>
  <c r="AG3777" i="1"/>
  <c r="AK3777" i="1"/>
  <c r="AE3777" i="1"/>
  <c r="AE3797" i="1"/>
  <c r="AG3797" i="1"/>
  <c r="AF3797" i="1"/>
  <c r="AK3797" i="1"/>
  <c r="AK3524" i="1"/>
  <c r="AE3524" i="1"/>
  <c r="AG3524" i="1"/>
  <c r="AF3524" i="1"/>
  <c r="AH3736" i="1"/>
  <c r="AL3736" i="1"/>
  <c r="P3762" i="1"/>
  <c r="R3762" i="1" s="1"/>
  <c r="S3762" i="1" s="1"/>
  <c r="AK3661" i="1"/>
  <c r="AE3661" i="1"/>
  <c r="AF3661" i="1"/>
  <c r="AG3661" i="1"/>
  <c r="AK3412" i="1"/>
  <c r="AE3412" i="1"/>
  <c r="AG3412" i="1"/>
  <c r="AF3412" i="1"/>
  <c r="AJ3615" i="1"/>
  <c r="AG3645" i="1"/>
  <c r="AK3645" i="1"/>
  <c r="AE3645" i="1"/>
  <c r="AF3645" i="1"/>
  <c r="AH3700" i="1"/>
  <c r="AL3700" i="1"/>
  <c r="S3758" i="1"/>
  <c r="AI3810" i="1"/>
  <c r="AM3810" i="1"/>
  <c r="AK3512" i="1"/>
  <c r="AE3512" i="1"/>
  <c r="AF3512" i="1"/>
  <c r="AG3512" i="1"/>
  <c r="Q3692" i="1"/>
  <c r="S3692" i="1" s="1"/>
  <c r="AD3692" i="1"/>
  <c r="S1638" i="1"/>
  <c r="AK1657" i="1"/>
  <c r="AE1657" i="1"/>
  <c r="AG1657" i="1"/>
  <c r="AF1657" i="1"/>
  <c r="AJ1883" i="1"/>
  <c r="AJ1933" i="1"/>
  <c r="AN1794" i="1"/>
  <c r="AE1805" i="1"/>
  <c r="AF1805" i="1"/>
  <c r="AG1805" i="1"/>
  <c r="AK1805" i="1"/>
  <c r="AL1912" i="1"/>
  <c r="AN1912" i="1" s="1"/>
  <c r="AH1912" i="1"/>
  <c r="AJ1912" i="1" s="1"/>
  <c r="AL1934" i="1"/>
  <c r="AN1934" i="1" s="1"/>
  <c r="AH1934" i="1"/>
  <c r="AK1851" i="1"/>
  <c r="AE1851" i="1"/>
  <c r="AF1851" i="1"/>
  <c r="AG1851" i="1"/>
  <c r="AI1875" i="1"/>
  <c r="AJ1875" i="1" s="1"/>
  <c r="AM1875" i="1"/>
  <c r="AN1875" i="1" s="1"/>
  <c r="AM1897" i="1"/>
  <c r="AI1897" i="1"/>
  <c r="AJ1897" i="1" s="1"/>
  <c r="AH1910" i="1"/>
  <c r="AJ1910" i="1" s="1"/>
  <c r="AL1910" i="1"/>
  <c r="AN1910" i="1" s="1"/>
  <c r="AM1919" i="1"/>
  <c r="AI1919" i="1"/>
  <c r="P1689" i="1"/>
  <c r="R1689" i="1" s="1"/>
  <c r="S1689" i="1" s="1"/>
  <c r="AN1746" i="1"/>
  <c r="AY1780" i="1"/>
  <c r="BC1780" i="1" s="1"/>
  <c r="AZ1780" i="1"/>
  <c r="BB1780" i="1"/>
  <c r="BA1780" i="1" s="1"/>
  <c r="BD1780" i="1"/>
  <c r="AH1804" i="1"/>
  <c r="AJ1804" i="1" s="1"/>
  <c r="AL1804" i="1"/>
  <c r="AN1804" i="1" s="1"/>
  <c r="AK1850" i="1"/>
  <c r="AE1850" i="1"/>
  <c r="AF1850" i="1"/>
  <c r="AG1850" i="1"/>
  <c r="AJ1895" i="1"/>
  <c r="AM1904" i="1"/>
  <c r="AI1904" i="1"/>
  <c r="AH1968" i="1"/>
  <c r="AL1968" i="1"/>
  <c r="AN1968" i="1" s="1"/>
  <c r="AE1809" i="1"/>
  <c r="AF1809" i="1"/>
  <c r="AG1809" i="1"/>
  <c r="AK1809" i="1"/>
  <c r="AJ1854" i="1"/>
  <c r="AM1889" i="1"/>
  <c r="AI1889" i="1"/>
  <c r="AL1917" i="1"/>
  <c r="AN1917" i="1" s="1"/>
  <c r="AH1917" i="1"/>
  <c r="AH1930" i="1"/>
  <c r="AL1930" i="1"/>
  <c r="AN1930" i="1" s="1"/>
  <c r="AL2015" i="1"/>
  <c r="AN2015" i="1" s="1"/>
  <c r="AH2015" i="1"/>
  <c r="AJ2015" i="1" s="1"/>
  <c r="P1817" i="1"/>
  <c r="R1817" i="1" s="1"/>
  <c r="S1817" i="1" s="1"/>
  <c r="AK1868" i="1"/>
  <c r="AE1868" i="1"/>
  <c r="AF1868" i="1"/>
  <c r="AG1868" i="1"/>
  <c r="AL1972" i="1"/>
  <c r="AN1972" i="1" s="1"/>
  <c r="AH1972" i="1"/>
  <c r="AJ1972" i="1" s="1"/>
  <c r="AL1797" i="1"/>
  <c r="AN1797" i="1" s="1"/>
  <c r="AH1797" i="1"/>
  <c r="AJ1797" i="1" s="1"/>
  <c r="AH1808" i="1"/>
  <c r="AJ1808" i="1" s="1"/>
  <c r="AL1808" i="1"/>
  <c r="AN1808" i="1" s="1"/>
  <c r="P1825" i="1"/>
  <c r="R1825" i="1" s="1"/>
  <c r="S1825" i="1" s="1"/>
  <c r="AJ1951" i="1"/>
  <c r="P1740" i="1"/>
  <c r="R1740" i="1" s="1"/>
  <c r="S1740" i="1" s="1"/>
  <c r="AM1770" i="1"/>
  <c r="AN1770" i="1" s="1"/>
  <c r="AI1770" i="1"/>
  <c r="AJ1770" i="1" s="1"/>
  <c r="S1783" i="1"/>
  <c r="S1819" i="1"/>
  <c r="BC1857" i="1"/>
  <c r="BD1857" i="1"/>
  <c r="AY1857" i="1"/>
  <c r="BB1857" i="1"/>
  <c r="BA1857" i="1" s="1"/>
  <c r="AZ1857" i="1"/>
  <c r="AG1777" i="1"/>
  <c r="AK1777" i="1"/>
  <c r="AE1777" i="1"/>
  <c r="AF1777" i="1"/>
  <c r="AM1892" i="1"/>
  <c r="AI1892" i="1"/>
  <c r="AI1981" i="1"/>
  <c r="AJ1981" i="1" s="1"/>
  <c r="AM1981" i="1"/>
  <c r="AN1981" i="1" s="1"/>
  <c r="AI2011" i="1"/>
  <c r="AJ2011" i="1" s="1"/>
  <c r="AM2011" i="1"/>
  <c r="AN2011" i="1" s="1"/>
  <c r="AN1988" i="1"/>
  <c r="AH2051" i="1"/>
  <c r="AJ2051" i="1" s="1"/>
  <c r="AL2051" i="1"/>
  <c r="AN2051" i="1" s="1"/>
  <c r="AM1962" i="1"/>
  <c r="AN1962" i="1" s="1"/>
  <c r="AI1962" i="1"/>
  <c r="AJ1962" i="1" s="1"/>
  <c r="AJ2000" i="1"/>
  <c r="AI2034" i="1"/>
  <c r="AM2034" i="1"/>
  <c r="AN2034" i="1" s="1"/>
  <c r="AH1940" i="1"/>
  <c r="AJ1940" i="1" s="1"/>
  <c r="AL1940" i="1"/>
  <c r="AN1940" i="1" s="1"/>
  <c r="BC2008" i="1"/>
  <c r="AJ2083" i="1"/>
  <c r="O2143" i="1"/>
  <c r="AW2143" i="1"/>
  <c r="AX2143" i="1" s="1"/>
  <c r="N2143" i="1"/>
  <c r="Q2143" i="1"/>
  <c r="AD2143" i="1"/>
  <c r="AK2253" i="1"/>
  <c r="AE2253" i="1"/>
  <c r="AF2253" i="1"/>
  <c r="AG2253" i="1"/>
  <c r="AL1894" i="1"/>
  <c r="AN1894" i="1" s="1"/>
  <c r="AH1894" i="1"/>
  <c r="AJ1894" i="1" s="1"/>
  <c r="AI1920" i="1"/>
  <c r="AM1920" i="1"/>
  <c r="AN2009" i="1"/>
  <c r="AL2061" i="1"/>
  <c r="AH2061" i="1"/>
  <c r="AK2152" i="1"/>
  <c r="AE2152" i="1"/>
  <c r="AF2152" i="1"/>
  <c r="AG2152" i="1"/>
  <c r="AJ1987" i="1"/>
  <c r="AY2145" i="1"/>
  <c r="BC2145" i="1" s="1"/>
  <c r="BD2145" i="1"/>
  <c r="AZ2145" i="1"/>
  <c r="BB2145" i="1"/>
  <c r="BA2145" i="1" s="1"/>
  <c r="P2195" i="1"/>
  <c r="R2195" i="1" s="1"/>
  <c r="S2195" i="1" s="1"/>
  <c r="P2257" i="1"/>
  <c r="R2257" i="1" s="1"/>
  <c r="S2257" i="1" s="1"/>
  <c r="BC2287" i="1"/>
  <c r="AM1967" i="1"/>
  <c r="AI1967" i="1"/>
  <c r="AI1997" i="1"/>
  <c r="AJ1997" i="1" s="1"/>
  <c r="AM1997" i="1"/>
  <c r="Q2134" i="1"/>
  <c r="AD2134" i="1"/>
  <c r="AW2134" i="1"/>
  <c r="AX2134" i="1" s="1"/>
  <c r="N2134" i="1"/>
  <c r="O2134" i="1"/>
  <c r="AH1942" i="1"/>
  <c r="AL1942" i="1"/>
  <c r="AN1942" i="1" s="1"/>
  <c r="AN2004" i="1"/>
  <c r="AM2048" i="1"/>
  <c r="AI2048" i="1"/>
  <c r="AI2059" i="1"/>
  <c r="AM2059" i="1"/>
  <c r="AH2126" i="1"/>
  <c r="AJ2126" i="1" s="1"/>
  <c r="AL2126" i="1"/>
  <c r="S2222" i="1"/>
  <c r="AK2234" i="1"/>
  <c r="AE2234" i="1"/>
  <c r="AF2234" i="1"/>
  <c r="AG2234" i="1"/>
  <c r="AM2276" i="1"/>
  <c r="AI2276" i="1"/>
  <c r="AJ2312" i="1"/>
  <c r="AJ2056" i="1"/>
  <c r="AM2099" i="1"/>
  <c r="AI2099" i="1"/>
  <c r="AH2121" i="1"/>
  <c r="AL2121" i="1"/>
  <c r="S2281" i="1"/>
  <c r="BC2300" i="1"/>
  <c r="AN2014" i="1"/>
  <c r="S2215" i="1"/>
  <c r="P2236" i="1"/>
  <c r="R2236" i="1" s="1"/>
  <c r="S2236" i="1" s="1"/>
  <c r="AK2293" i="1"/>
  <c r="AE2293" i="1"/>
  <c r="AF2293" i="1"/>
  <c r="AG2293" i="1"/>
  <c r="AN2097" i="1"/>
  <c r="N2190" i="1"/>
  <c r="O2190" i="1"/>
  <c r="Q2190" i="1"/>
  <c r="AD2190" i="1"/>
  <c r="AW2190" i="1"/>
  <c r="AX2190" i="1" s="1"/>
  <c r="AH2330" i="1"/>
  <c r="AJ2330" i="1" s="1"/>
  <c r="AL2330" i="1"/>
  <c r="AN2330" i="1" s="1"/>
  <c r="AK2552" i="1"/>
  <c r="AE2552" i="1"/>
  <c r="AF2552" i="1"/>
  <c r="AG2552" i="1"/>
  <c r="AM2230" i="1"/>
  <c r="AI2230" i="1"/>
  <c r="BD2239" i="1"/>
  <c r="AY2239" i="1"/>
  <c r="AZ2239" i="1"/>
  <c r="BB2239" i="1"/>
  <c r="BA2239" i="1" s="1"/>
  <c r="BC2239" i="1" s="1"/>
  <c r="AJ2302" i="1"/>
  <c r="AJ2415" i="1"/>
  <c r="AJ2465" i="1"/>
  <c r="AL1922" i="1"/>
  <c r="AN1922" i="1" s="1"/>
  <c r="AH1922" i="1"/>
  <c r="AJ1922" i="1" s="1"/>
  <c r="AG2211" i="1"/>
  <c r="AK2211" i="1"/>
  <c r="AF2211" i="1"/>
  <c r="AE2211" i="1"/>
  <c r="AH2219" i="1"/>
  <c r="AJ2219" i="1" s="1"/>
  <c r="AL2219" i="1"/>
  <c r="AN2219" i="1" s="1"/>
  <c r="AE2272" i="1"/>
  <c r="AF2272" i="1"/>
  <c r="AG2272" i="1"/>
  <c r="AK2272" i="1"/>
  <c r="AJ2163" i="1"/>
  <c r="N2225" i="1"/>
  <c r="O2225" i="1"/>
  <c r="Q2225" i="1"/>
  <c r="AD2225" i="1"/>
  <c r="AW2225" i="1"/>
  <c r="AX2225" i="1" s="1"/>
  <c r="BB2243" i="1"/>
  <c r="BA2243" i="1" s="1"/>
  <c r="BD2243" i="1"/>
  <c r="AY2243" i="1"/>
  <c r="BC2243" i="1" s="1"/>
  <c r="AZ2243" i="1"/>
  <c r="AM2394" i="1"/>
  <c r="AI2394" i="1"/>
  <c r="S2532" i="1"/>
  <c r="AJ2071" i="1"/>
  <c r="AH2067" i="1"/>
  <c r="AJ2067" i="1" s="1"/>
  <c r="AL2067" i="1"/>
  <c r="AN2067" i="1" s="1"/>
  <c r="P2210" i="1"/>
  <c r="R2210" i="1" s="1"/>
  <c r="AM2246" i="1"/>
  <c r="AI2246" i="1"/>
  <c r="AL2294" i="1"/>
  <c r="AN2294" i="1" s="1"/>
  <c r="AH2294" i="1"/>
  <c r="AJ2294" i="1" s="1"/>
  <c r="S2538" i="1"/>
  <c r="AM2201" i="1"/>
  <c r="AI2201" i="1"/>
  <c r="S2283" i="1"/>
  <c r="AM2310" i="1"/>
  <c r="AI2310" i="1"/>
  <c r="AJ2310" i="1" s="1"/>
  <c r="AJ2333" i="1"/>
  <c r="AI2385" i="1"/>
  <c r="AJ2385" i="1" s="1"/>
  <c r="AM2385" i="1"/>
  <c r="AY2507" i="1"/>
  <c r="AZ2507" i="1"/>
  <c r="BB2507" i="1"/>
  <c r="BA2507" i="1" s="1"/>
  <c r="BC2507" i="1"/>
  <c r="BD2507" i="1"/>
  <c r="AJ2338" i="1"/>
  <c r="AM2349" i="1"/>
  <c r="AI2349" i="1"/>
  <c r="AL2407" i="1"/>
  <c r="AN2407" i="1" s="1"/>
  <c r="AH2407" i="1"/>
  <c r="AJ2407" i="1" s="1"/>
  <c r="AM2437" i="1"/>
  <c r="AI2437" i="1"/>
  <c r="AL2467" i="1"/>
  <c r="AH2467" i="1"/>
  <c r="AI2306" i="1"/>
  <c r="AM2306" i="1"/>
  <c r="AN2306" i="1" s="1"/>
  <c r="BC2324" i="1"/>
  <c r="AL2359" i="1"/>
  <c r="AH2359" i="1"/>
  <c r="AH2393" i="1"/>
  <c r="AL2393" i="1"/>
  <c r="AI2428" i="1"/>
  <c r="AM2428" i="1"/>
  <c r="AH2458" i="1"/>
  <c r="AJ2458" i="1" s="1"/>
  <c r="AL2458" i="1"/>
  <c r="AN2458" i="1" s="1"/>
  <c r="AH2483" i="1"/>
  <c r="AJ2483" i="1" s="1"/>
  <c r="AL2483" i="1"/>
  <c r="AN2483" i="1" s="1"/>
  <c r="AF2237" i="1"/>
  <c r="AG2237" i="1"/>
  <c r="AK2237" i="1"/>
  <c r="AE2237" i="1"/>
  <c r="AH2274" i="1"/>
  <c r="AJ2274" i="1" s="1"/>
  <c r="AL2274" i="1"/>
  <c r="AI2303" i="1"/>
  <c r="AM2303" i="1"/>
  <c r="AH2308" i="1"/>
  <c r="AJ2308" i="1" s="1"/>
  <c r="AL2308" i="1"/>
  <c r="AN2308" i="1" s="1"/>
  <c r="AJ2485" i="1"/>
  <c r="BB2550" i="1"/>
  <c r="BA2550" i="1" s="1"/>
  <c r="BD2550" i="1"/>
  <c r="AZ2550" i="1"/>
  <c r="AY2550" i="1"/>
  <c r="BC2550" i="1" s="1"/>
  <c r="AY2562" i="1"/>
  <c r="BC2562" i="1" s="1"/>
  <c r="AZ2562" i="1"/>
  <c r="BB2562" i="1"/>
  <c r="BA2562" i="1" s="1"/>
  <c r="BD2562" i="1"/>
  <c r="AM2600" i="1"/>
  <c r="AN2600" i="1" s="1"/>
  <c r="AI2600" i="1"/>
  <c r="AJ2600" i="1" s="1"/>
  <c r="AJ2375" i="1"/>
  <c r="AM2417" i="1"/>
  <c r="AN2417" i="1" s="1"/>
  <c r="AI2417" i="1"/>
  <c r="AJ2417" i="1" s="1"/>
  <c r="AK2518" i="1"/>
  <c r="AE2518" i="1"/>
  <c r="AF2518" i="1"/>
  <c r="AG2518" i="1"/>
  <c r="AD2616" i="1"/>
  <c r="AW2616" i="1"/>
  <c r="AX2616" i="1" s="1"/>
  <c r="N2616" i="1"/>
  <c r="M2617" i="1"/>
  <c r="O2616" i="1"/>
  <c r="Q2616" i="1"/>
  <c r="AM2161" i="1"/>
  <c r="AI2161" i="1"/>
  <c r="AI2431" i="1"/>
  <c r="AM2431" i="1"/>
  <c r="AJ2438" i="1"/>
  <c r="AN2447" i="1"/>
  <c r="AK2630" i="1"/>
  <c r="AE2630" i="1"/>
  <c r="AG2630" i="1"/>
  <c r="AF2630" i="1"/>
  <c r="AM2245" i="1"/>
  <c r="AI2245" i="1"/>
  <c r="AH2328" i="1"/>
  <c r="AJ2328" i="1" s="1"/>
  <c r="AL2328" i="1"/>
  <c r="AN2328" i="1" s="1"/>
  <c r="AL2344" i="1"/>
  <c r="AN2344" i="1" s="1"/>
  <c r="AH2344" i="1"/>
  <c r="AJ2344" i="1" s="1"/>
  <c r="AI2370" i="1"/>
  <c r="AM2370" i="1"/>
  <c r="AH2478" i="1"/>
  <c r="AL2478" i="1"/>
  <c r="AN2478" i="1" s="1"/>
  <c r="P2508" i="1"/>
  <c r="R2508" i="1" s="1"/>
  <c r="BB2553" i="1"/>
  <c r="BA2553" i="1" s="1"/>
  <c r="BD2553" i="1"/>
  <c r="AZ2553" i="1"/>
  <c r="AY2553" i="1"/>
  <c r="BC2553" i="1" s="1"/>
  <c r="AY2560" i="1"/>
  <c r="BC2560" i="1" s="1"/>
  <c r="AZ2560" i="1"/>
  <c r="BB2560" i="1"/>
  <c r="BA2560" i="1" s="1"/>
  <c r="BD2560" i="1"/>
  <c r="AI2192" i="1"/>
  <c r="AJ2192" i="1" s="1"/>
  <c r="AM2192" i="1"/>
  <c r="AN2192" i="1" s="1"/>
  <c r="AY2266" i="1"/>
  <c r="BC2266" i="1" s="1"/>
  <c r="AZ2266" i="1"/>
  <c r="BB2266" i="1"/>
  <c r="BA2266" i="1" s="1"/>
  <c r="BD2266" i="1"/>
  <c r="AN2311" i="1"/>
  <c r="AI2353" i="1"/>
  <c r="AJ2353" i="1" s="1"/>
  <c r="AM2353" i="1"/>
  <c r="AN2353" i="1" s="1"/>
  <c r="AL2364" i="1"/>
  <c r="AH2364" i="1"/>
  <c r="AJ2364" i="1" s="1"/>
  <c r="AM2442" i="1"/>
  <c r="AN2442" i="1" s="1"/>
  <c r="AI2442" i="1"/>
  <c r="AJ2442" i="1" s="1"/>
  <c r="AJ2260" i="1"/>
  <c r="AJ2361" i="1"/>
  <c r="AN2378" i="1"/>
  <c r="AI2390" i="1"/>
  <c r="AJ2390" i="1" s="1"/>
  <c r="AM2390" i="1"/>
  <c r="AM2427" i="1"/>
  <c r="AI2427" i="1"/>
  <c r="AH2463" i="1"/>
  <c r="AJ2463" i="1" s="1"/>
  <c r="AL2463" i="1"/>
  <c r="AN2463" i="1" s="1"/>
  <c r="S2536" i="1"/>
  <c r="AE2548" i="1"/>
  <c r="AF2548" i="1"/>
  <c r="AG2548" i="1"/>
  <c r="AK2548" i="1"/>
  <c r="AW2589" i="1"/>
  <c r="AX2589" i="1" s="1"/>
  <c r="N2589" i="1"/>
  <c r="O2589" i="1"/>
  <c r="Q2589" i="1"/>
  <c r="AD2589" i="1"/>
  <c r="AE2238" i="1"/>
  <c r="AF2238" i="1"/>
  <c r="AG2238" i="1"/>
  <c r="AK2238" i="1"/>
  <c r="AH2298" i="1"/>
  <c r="AJ2298" i="1" s="1"/>
  <c r="AL2298" i="1"/>
  <c r="AN2298" i="1" s="1"/>
  <c r="AI2481" i="1"/>
  <c r="AM2481" i="1"/>
  <c r="AK2529" i="1"/>
  <c r="AE2529" i="1"/>
  <c r="AF2529" i="1"/>
  <c r="AG2529" i="1"/>
  <c r="AN2544" i="1"/>
  <c r="S2587" i="1"/>
  <c r="AH2709" i="1"/>
  <c r="AL2709" i="1"/>
  <c r="AN2709" i="1" s="1"/>
  <c r="AJ2783" i="1"/>
  <c r="AJ2797" i="1"/>
  <c r="AK2611" i="1"/>
  <c r="AF2611" i="1"/>
  <c r="AE2611" i="1"/>
  <c r="AG2611" i="1"/>
  <c r="AK2633" i="1"/>
  <c r="AF2633" i="1"/>
  <c r="AE2633" i="1"/>
  <c r="AG2633" i="1"/>
  <c r="AN2710" i="1"/>
  <c r="AJ2776" i="1"/>
  <c r="AH2819" i="1"/>
  <c r="AL2819" i="1"/>
  <c r="AN2819" i="1" s="1"/>
  <c r="AH2838" i="1"/>
  <c r="AL2838" i="1"/>
  <c r="S2583" i="1"/>
  <c r="AY2609" i="1"/>
  <c r="BC2609" i="1" s="1"/>
  <c r="AZ2609" i="1"/>
  <c r="BB2609" i="1"/>
  <c r="BA2609" i="1" s="1"/>
  <c r="BD2609" i="1"/>
  <c r="P2638" i="1"/>
  <c r="R2638" i="1" s="1"/>
  <c r="S2638" i="1" s="1"/>
  <c r="AH2673" i="1"/>
  <c r="AJ2673" i="1" s="1"/>
  <c r="AL2673" i="1"/>
  <c r="AM2753" i="1"/>
  <c r="AI2753" i="1"/>
  <c r="AL2765" i="1"/>
  <c r="AH2765" i="1"/>
  <c r="AJ2765" i="1" s="1"/>
  <c r="AM2798" i="1"/>
  <c r="AI2798" i="1"/>
  <c r="AM2826" i="1"/>
  <c r="AI2826" i="1"/>
  <c r="AI2896" i="1"/>
  <c r="AJ2896" i="1" s="1"/>
  <c r="AM2896" i="1"/>
  <c r="AN2896" i="1" s="1"/>
  <c r="AE2601" i="1"/>
  <c r="AF2601" i="1"/>
  <c r="AG2601" i="1"/>
  <c r="AK2601" i="1"/>
  <c r="AH2621" i="1"/>
  <c r="AJ2621" i="1" s="1"/>
  <c r="AL2621" i="1"/>
  <c r="AN2621" i="1" s="1"/>
  <c r="AI2689" i="1"/>
  <c r="AJ2689" i="1" s="1"/>
  <c r="AM2689" i="1"/>
  <c r="AN2689" i="1" s="1"/>
  <c r="AM2708" i="1"/>
  <c r="AI2708" i="1"/>
  <c r="AM2720" i="1"/>
  <c r="AN2720" i="1" s="1"/>
  <c r="AI2720" i="1"/>
  <c r="AM2758" i="1"/>
  <c r="AI2758" i="1"/>
  <c r="AM2770" i="1"/>
  <c r="AI2770" i="1"/>
  <c r="AN2802" i="1"/>
  <c r="AL2833" i="1"/>
  <c r="AH2833" i="1"/>
  <c r="AN2646" i="1"/>
  <c r="AN2818" i="1"/>
  <c r="AM3015" i="1"/>
  <c r="AN3015" i="1" s="1"/>
  <c r="AI3015" i="1"/>
  <c r="AJ3015" i="1" s="1"/>
  <c r="AI2623" i="1"/>
  <c r="AM2623" i="1"/>
  <c r="S2958" i="1"/>
  <c r="AJ2723" i="1"/>
  <c r="AN2747" i="1"/>
  <c r="AM2773" i="1"/>
  <c r="AI2773" i="1"/>
  <c r="AH2816" i="1"/>
  <c r="AL2816" i="1"/>
  <c r="AK2961" i="1"/>
  <c r="AG2961" i="1"/>
  <c r="AE2961" i="1"/>
  <c r="AF2961" i="1"/>
  <c r="P2525" i="1"/>
  <c r="R2525" i="1" s="1"/>
  <c r="S2525" i="1" s="1"/>
  <c r="AE2587" i="1"/>
  <c r="AF2587" i="1"/>
  <c r="AG2587" i="1"/>
  <c r="AK2587" i="1"/>
  <c r="AK2645" i="1"/>
  <c r="AE2645" i="1"/>
  <c r="AF2645" i="1"/>
  <c r="AG2645" i="1"/>
  <c r="AI2686" i="1"/>
  <c r="AM2686" i="1"/>
  <c r="AL2619" i="1"/>
  <c r="AN2619" i="1" s="1"/>
  <c r="AH2619" i="1"/>
  <c r="AJ2619" i="1" s="1"/>
  <c r="AH2625" i="1"/>
  <c r="AJ2625" i="1" s="1"/>
  <c r="AL2625" i="1"/>
  <c r="AN2625" i="1" s="1"/>
  <c r="AJ2669" i="1"/>
  <c r="AJ2709" i="1"/>
  <c r="AM2821" i="1"/>
  <c r="AI2821" i="1"/>
  <c r="P2968" i="1"/>
  <c r="R2968" i="1" s="1"/>
  <c r="S2968" i="1" s="1"/>
  <c r="S3011" i="1"/>
  <c r="AI2702" i="1"/>
  <c r="AM2702" i="1"/>
  <c r="AM2877" i="1"/>
  <c r="AI2877" i="1"/>
  <c r="AI2958" i="1"/>
  <c r="AJ2958" i="1" s="1"/>
  <c r="AM2958" i="1"/>
  <c r="AN2958" i="1" s="1"/>
  <c r="AH2983" i="1"/>
  <c r="AJ2983" i="1" s="1"/>
  <c r="AL2983" i="1"/>
  <c r="AN2983" i="1" s="1"/>
  <c r="AY3009" i="1"/>
  <c r="BC3009" i="1" s="1"/>
  <c r="AZ3009" i="1"/>
  <c r="BB3009" i="1"/>
  <c r="BA3009" i="1" s="1"/>
  <c r="BD3009" i="1"/>
  <c r="AN3032" i="1"/>
  <c r="AJ2823" i="1"/>
  <c r="P2894" i="1"/>
  <c r="R2894" i="1" s="1"/>
  <c r="S2894" i="1" s="1"/>
  <c r="AE3001" i="1"/>
  <c r="AF3001" i="1"/>
  <c r="AG3001" i="1"/>
  <c r="AK3001" i="1"/>
  <c r="AJ3022" i="1"/>
  <c r="AJ3042" i="1"/>
  <c r="AM2740" i="1"/>
  <c r="AI2740" i="1"/>
  <c r="S2984" i="1"/>
  <c r="AI3064" i="1"/>
  <c r="AJ3064" i="1" s="1"/>
  <c r="AM3064" i="1"/>
  <c r="AI3085" i="1"/>
  <c r="AM3085" i="1"/>
  <c r="AN2608" i="1"/>
  <c r="AN2882" i="1"/>
  <c r="S2929" i="1"/>
  <c r="AN3028" i="1"/>
  <c r="AH2726" i="1"/>
  <c r="AJ2726" i="1" s="1"/>
  <c r="AL2726" i="1"/>
  <c r="AN2726" i="1" s="1"/>
  <c r="AH2786" i="1"/>
  <c r="AJ2786" i="1" s="1"/>
  <c r="AL2786" i="1"/>
  <c r="AK2918" i="1"/>
  <c r="AG2918" i="1"/>
  <c r="AE2918" i="1"/>
  <c r="AF2918" i="1"/>
  <c r="AN2928" i="1"/>
  <c r="S2979" i="1"/>
  <c r="AJ2991" i="1"/>
  <c r="AI3008" i="1"/>
  <c r="AM3008" i="1"/>
  <c r="AL3110" i="1"/>
  <c r="AN3110" i="1" s="1"/>
  <c r="AH3110" i="1"/>
  <c r="AJ3110" i="1" s="1"/>
  <c r="AN2859" i="1"/>
  <c r="AK2910" i="1"/>
  <c r="AE2910" i="1"/>
  <c r="AF2910" i="1"/>
  <c r="AG2910" i="1"/>
  <c r="P2946" i="1"/>
  <c r="R2946" i="1" s="1"/>
  <c r="S2946" i="1" s="1"/>
  <c r="AE2994" i="1"/>
  <c r="AF2994" i="1"/>
  <c r="AG2994" i="1"/>
  <c r="AK2994" i="1"/>
  <c r="AN3077" i="1"/>
  <c r="AH2733" i="1"/>
  <c r="AJ2733" i="1" s="1"/>
  <c r="AL2733" i="1"/>
  <c r="AN2733" i="1" s="1"/>
  <c r="AI2943" i="1"/>
  <c r="AM2943" i="1"/>
  <c r="AJ2965" i="1"/>
  <c r="S2975" i="1"/>
  <c r="AH3029" i="1"/>
  <c r="AJ3029" i="1" s="1"/>
  <c r="AL3029" i="1"/>
  <c r="AN3029" i="1" s="1"/>
  <c r="AJ3087" i="1"/>
  <c r="AL3155" i="1"/>
  <c r="AN3155" i="1" s="1"/>
  <c r="AH3155" i="1"/>
  <c r="AI3135" i="1"/>
  <c r="AM3135" i="1"/>
  <c r="AI2701" i="1"/>
  <c r="AM2701" i="1"/>
  <c r="AH2980" i="1"/>
  <c r="AJ2980" i="1" s="1"/>
  <c r="AL2980" i="1"/>
  <c r="O2987" i="1"/>
  <c r="Q2987" i="1"/>
  <c r="AD2987" i="1"/>
  <c r="N2987" i="1"/>
  <c r="AW2987" i="1"/>
  <c r="AX2987" i="1" s="1"/>
  <c r="AN3099" i="1"/>
  <c r="AH3129" i="1"/>
  <c r="AJ3129" i="1" s="1"/>
  <c r="AL3129" i="1"/>
  <c r="AN3129" i="1" s="1"/>
  <c r="AL3140" i="1"/>
  <c r="AN3140" i="1" s="1"/>
  <c r="AH3140" i="1"/>
  <c r="BD3196" i="1"/>
  <c r="AH3104" i="1"/>
  <c r="AJ3104" i="1" s="1"/>
  <c r="AL3104" i="1"/>
  <c r="AN3104" i="1" s="1"/>
  <c r="AM3231" i="1"/>
  <c r="AN3231" i="1" s="1"/>
  <c r="AI3231" i="1"/>
  <c r="AM3271" i="1"/>
  <c r="AI3271" i="1"/>
  <c r="AN3353" i="1"/>
  <c r="AJ2940" i="1"/>
  <c r="AM3062" i="1"/>
  <c r="AI3062" i="1"/>
  <c r="AM3113" i="1"/>
  <c r="AI3113" i="1"/>
  <c r="BC3150" i="1"/>
  <c r="AM3354" i="1"/>
  <c r="AN3354" i="1" s="1"/>
  <c r="AI3354" i="1"/>
  <c r="AJ3354" i="1" s="1"/>
  <c r="AJ2766" i="1"/>
  <c r="AI3058" i="1"/>
  <c r="AM3058" i="1"/>
  <c r="AN3058" i="1" s="1"/>
  <c r="BC3138" i="1"/>
  <c r="AJ3142" i="1"/>
  <c r="AJ3166" i="1"/>
  <c r="AN2979" i="1"/>
  <c r="AJ3047" i="1"/>
  <c r="AH3119" i="1"/>
  <c r="AJ3119" i="1" s="1"/>
  <c r="AL3119" i="1"/>
  <c r="AN3119" i="1" s="1"/>
  <c r="AN3162" i="1"/>
  <c r="AH3200" i="1"/>
  <c r="AJ3200" i="1" s="1"/>
  <c r="AL3200" i="1"/>
  <c r="AN3200" i="1" s="1"/>
  <c r="BB3249" i="1"/>
  <c r="BA3250" i="1"/>
  <c r="BA3249" i="1" s="1"/>
  <c r="AM3351" i="1"/>
  <c r="AI3351" i="1"/>
  <c r="AM3123" i="1"/>
  <c r="AN3123" i="1" s="1"/>
  <c r="AI3123" i="1"/>
  <c r="AM3167" i="1"/>
  <c r="AI3167" i="1"/>
  <c r="AM3224" i="1"/>
  <c r="AI3224" i="1"/>
  <c r="O3293" i="1"/>
  <c r="Q3293" i="1"/>
  <c r="AD3293" i="1"/>
  <c r="N3293" i="1"/>
  <c r="P3321" i="1"/>
  <c r="R3321" i="1" s="1"/>
  <c r="S3321" i="1" s="1"/>
  <c r="AE3183" i="1"/>
  <c r="AG3183" i="1"/>
  <c r="AK3183" i="1"/>
  <c r="AF3183" i="1"/>
  <c r="S3208" i="1"/>
  <c r="AK3230" i="1"/>
  <c r="AE3230" i="1"/>
  <c r="AF3230" i="1"/>
  <c r="AG3230" i="1"/>
  <c r="S3244" i="1"/>
  <c r="O3255" i="1"/>
  <c r="Q3255" i="1"/>
  <c r="AD3255" i="1"/>
  <c r="N3255" i="1"/>
  <c r="P3255" i="1" s="1"/>
  <c r="R3255" i="1" s="1"/>
  <c r="AI3288" i="1"/>
  <c r="AJ3288" i="1" s="1"/>
  <c r="AM3288" i="1"/>
  <c r="AN3288" i="1" s="1"/>
  <c r="P3311" i="1"/>
  <c r="R3311" i="1" s="1"/>
  <c r="AE3348" i="1"/>
  <c r="AF3348" i="1"/>
  <c r="AG3348" i="1"/>
  <c r="AK3348" i="1"/>
  <c r="P3375" i="1"/>
  <c r="R3375" i="1" s="1"/>
  <c r="S3375" i="1" s="1"/>
  <c r="AJ3590" i="1"/>
  <c r="S3207" i="1"/>
  <c r="P3235" i="1"/>
  <c r="R3235" i="1" s="1"/>
  <c r="S3235" i="1" s="1"/>
  <c r="BA3327" i="1"/>
  <c r="AN3338" i="1"/>
  <c r="AK3433" i="1"/>
  <c r="AE3433" i="1"/>
  <c r="AF3433" i="1"/>
  <c r="AG3433" i="1"/>
  <c r="AK3609" i="1"/>
  <c r="AE3609" i="1"/>
  <c r="AF3609" i="1"/>
  <c r="AG3609" i="1"/>
  <c r="AJ3150" i="1"/>
  <c r="AJ3233" i="1"/>
  <c r="AM3258" i="1"/>
  <c r="AI3258" i="1"/>
  <c r="P3282" i="1"/>
  <c r="R3282" i="1" s="1"/>
  <c r="S3282" i="1" s="1"/>
  <c r="AF3326" i="1"/>
  <c r="AK3326" i="1"/>
  <c r="AE3326" i="1"/>
  <c r="AG3326" i="1"/>
  <c r="AE3385" i="1"/>
  <c r="AF3385" i="1"/>
  <c r="AG3385" i="1"/>
  <c r="AK3385" i="1"/>
  <c r="AN2876" i="1"/>
  <c r="AL3160" i="1"/>
  <c r="AN3160" i="1" s="1"/>
  <c r="AH3160" i="1"/>
  <c r="AJ3160" i="1" s="1"/>
  <c r="P3225" i="1"/>
  <c r="R3225" i="1" s="1"/>
  <c r="S3225" i="1" s="1"/>
  <c r="S3248" i="1"/>
  <c r="AG3269" i="1"/>
  <c r="AK3269" i="1"/>
  <c r="AE3269" i="1"/>
  <c r="AF3269" i="1"/>
  <c r="AK3280" i="1"/>
  <c r="AE3280" i="1"/>
  <c r="AF3280" i="1"/>
  <c r="AG3280" i="1"/>
  <c r="AH3285" i="1"/>
  <c r="AJ3285" i="1" s="1"/>
  <c r="AL3285" i="1"/>
  <c r="AN3285" i="1" s="1"/>
  <c r="AE3319" i="1"/>
  <c r="AF3319" i="1"/>
  <c r="AG3319" i="1"/>
  <c r="AK3319" i="1"/>
  <c r="AI3335" i="1"/>
  <c r="AM3335" i="1"/>
  <c r="AN3355" i="1"/>
  <c r="O2977" i="1"/>
  <c r="Q2977" i="1"/>
  <c r="AD2977" i="1"/>
  <c r="N2977" i="1"/>
  <c r="AW2977" i="1"/>
  <c r="AX2977" i="1" s="1"/>
  <c r="AM3283" i="1"/>
  <c r="AI3283" i="1"/>
  <c r="AH3356" i="1"/>
  <c r="AL3356" i="1"/>
  <c r="AL3488" i="1"/>
  <c r="AN3488" i="1" s="1"/>
  <c r="AH3488" i="1"/>
  <c r="AJ3488" i="1" s="1"/>
  <c r="AJ2754" i="1"/>
  <c r="AL3171" i="1"/>
  <c r="AH3171" i="1"/>
  <c r="AJ3171" i="1" s="1"/>
  <c r="AF3184" i="1"/>
  <c r="AK3184" i="1"/>
  <c r="AE3184" i="1"/>
  <c r="AG3184" i="1"/>
  <c r="P3199" i="1"/>
  <c r="R3199" i="1" s="1"/>
  <c r="S3199" i="1" s="1"/>
  <c r="S3223" i="1"/>
  <c r="AE3252" i="1"/>
  <c r="AF3252" i="1"/>
  <c r="AG3252" i="1"/>
  <c r="AK3252" i="1"/>
  <c r="AF3278" i="1"/>
  <c r="AG3278" i="1"/>
  <c r="AK3278" i="1"/>
  <c r="AE3278" i="1"/>
  <c r="AI3350" i="1"/>
  <c r="AM3350" i="1"/>
  <c r="AJ3491" i="1"/>
  <c r="AE3324" i="1"/>
  <c r="AF3324" i="1"/>
  <c r="AG3324" i="1"/>
  <c r="AK3324" i="1"/>
  <c r="AM3369" i="1"/>
  <c r="AI3369" i="1"/>
  <c r="AI3484" i="1"/>
  <c r="AJ3484" i="1" s="1"/>
  <c r="AM3484" i="1"/>
  <c r="AN3484" i="1" s="1"/>
  <c r="AK3506" i="1"/>
  <c r="AG3506" i="1"/>
  <c r="AE3506" i="1"/>
  <c r="AF3506" i="1"/>
  <c r="AI3523" i="1"/>
  <c r="AM3523" i="1"/>
  <c r="AH3529" i="1"/>
  <c r="AL3529" i="1"/>
  <c r="AN3529" i="1" s="1"/>
  <c r="AH3535" i="1"/>
  <c r="AJ3535" i="1" s="1"/>
  <c r="AL3535" i="1"/>
  <c r="AN3535" i="1" s="1"/>
  <c r="AM3556" i="1"/>
  <c r="AI3556" i="1"/>
  <c r="AI3571" i="1"/>
  <c r="AM3571" i="1"/>
  <c r="AK3585" i="1"/>
  <c r="AE3585" i="1"/>
  <c r="AF3585" i="1"/>
  <c r="AG3585" i="1"/>
  <c r="BC3627" i="1"/>
  <c r="AM3136" i="1"/>
  <c r="AN3136" i="1" s="1"/>
  <c r="AI3136" i="1"/>
  <c r="S3430" i="1"/>
  <c r="AM3456" i="1"/>
  <c r="AI3456" i="1"/>
  <c r="AM3475" i="1"/>
  <c r="AI3475" i="1"/>
  <c r="AK3553" i="1"/>
  <c r="AE3553" i="1"/>
  <c r="AF3553" i="1"/>
  <c r="AG3553" i="1"/>
  <c r="AH3612" i="1"/>
  <c r="AJ3612" i="1" s="1"/>
  <c r="AL3612" i="1"/>
  <c r="AL3626" i="1"/>
  <c r="AH3626" i="1"/>
  <c r="M3839" i="1"/>
  <c r="AU3839" i="1"/>
  <c r="AH3133" i="1"/>
  <c r="AJ3133" i="1" s="1"/>
  <c r="AL3133" i="1"/>
  <c r="AN3133" i="1" s="1"/>
  <c r="AE3267" i="1"/>
  <c r="AF3267" i="1"/>
  <c r="AG3267" i="1"/>
  <c r="AK3267" i="1"/>
  <c r="AH3503" i="1"/>
  <c r="AL3503" i="1"/>
  <c r="AL3610" i="1"/>
  <c r="AN3610" i="1" s="1"/>
  <c r="AH3610" i="1"/>
  <c r="AJ3610" i="1" s="1"/>
  <c r="BD3309" i="1"/>
  <c r="AK3417" i="1"/>
  <c r="AE3417" i="1"/>
  <c r="AF3417" i="1"/>
  <c r="AG3417" i="1"/>
  <c r="AI3574" i="1"/>
  <c r="AM3574" i="1"/>
  <c r="AM3219" i="1"/>
  <c r="AI3219" i="1"/>
  <c r="AJ3219" i="1" s="1"/>
  <c r="AL3332" i="1"/>
  <c r="AN3332" i="1" s="1"/>
  <c r="AH3332" i="1"/>
  <c r="AJ3332" i="1" s="1"/>
  <c r="P3386" i="1"/>
  <c r="R3386" i="1" s="1"/>
  <c r="S3386" i="1" s="1"/>
  <c r="P3408" i="1"/>
  <c r="R3408" i="1" s="1"/>
  <c r="S3408" i="1" s="1"/>
  <c r="AM3486" i="1"/>
  <c r="AI3486" i="1"/>
  <c r="AM3555" i="1"/>
  <c r="AI3555" i="1"/>
  <c r="N3606" i="1"/>
  <c r="P3606" i="1" s="1"/>
  <c r="R3606" i="1" s="1"/>
  <c r="O3606" i="1"/>
  <c r="Q3606" i="1"/>
  <c r="AD3606" i="1"/>
  <c r="AI3161" i="1"/>
  <c r="AM3161" i="1"/>
  <c r="P3205" i="1"/>
  <c r="R3205" i="1" s="1"/>
  <c r="S3205" i="1" s="1"/>
  <c r="AH3469" i="1"/>
  <c r="AJ3469" i="1" s="1"/>
  <c r="AL3469" i="1"/>
  <c r="AN3469" i="1" s="1"/>
  <c r="AI3493" i="1"/>
  <c r="AM3493" i="1"/>
  <c r="AL3599" i="1"/>
  <c r="AH3599" i="1"/>
  <c r="AJ3599" i="1" s="1"/>
  <c r="AM3623" i="1"/>
  <c r="AI3623" i="1"/>
  <c r="AI3726" i="1"/>
  <c r="AJ3726" i="1" s="1"/>
  <c r="AM3726" i="1"/>
  <c r="AN3726" i="1" s="1"/>
  <c r="AE3194" i="1"/>
  <c r="AG3194" i="1"/>
  <c r="AK3194" i="1"/>
  <c r="AF3194" i="1"/>
  <c r="S3259" i="1"/>
  <c r="AN3536" i="1"/>
  <c r="AJ3557" i="1"/>
  <c r="BC3567" i="1"/>
  <c r="AE3588" i="1"/>
  <c r="AF3588" i="1"/>
  <c r="AG3588" i="1"/>
  <c r="AK3588" i="1"/>
  <c r="AM3617" i="1"/>
  <c r="AI3617" i="1"/>
  <c r="S3668" i="1"/>
  <c r="AJ3158" i="1"/>
  <c r="AH3497" i="1"/>
  <c r="AL3497" i="1"/>
  <c r="AJ3539" i="1"/>
  <c r="AN3402" i="1"/>
  <c r="AH3630" i="1"/>
  <c r="AL3630" i="1"/>
  <c r="AN3630" i="1" s="1"/>
  <c r="AL3718" i="1"/>
  <c r="AH3718" i="1"/>
  <c r="AK3526" i="1"/>
  <c r="AE3526" i="1"/>
  <c r="AG3526" i="1"/>
  <c r="AF3526" i="1"/>
  <c r="P3773" i="1"/>
  <c r="R3773" i="1" s="1"/>
  <c r="S3727" i="1"/>
  <c r="AK3405" i="1"/>
  <c r="AE3405" i="1"/>
  <c r="AF3405" i="1"/>
  <c r="AG3405" i="1"/>
  <c r="AK3720" i="1"/>
  <c r="AE3720" i="1"/>
  <c r="AF3720" i="1"/>
  <c r="AG3720" i="1"/>
  <c r="AE3812" i="1"/>
  <c r="AF3812" i="1"/>
  <c r="AK3812" i="1"/>
  <c r="AG3812" i="1"/>
  <c r="BG3783" i="1"/>
  <c r="BB3783" i="1" s="1"/>
  <c r="BA3783" i="1" s="1"/>
  <c r="BC3783" i="1" s="1"/>
  <c r="M3783" i="1"/>
  <c r="M3671" i="1"/>
  <c r="BG3671" i="1"/>
  <c r="BB3671" i="1" s="1"/>
  <c r="BA3671" i="1" s="1"/>
  <c r="BA3662" i="1" s="1"/>
  <c r="AU2902" i="1"/>
  <c r="BG2902" i="1"/>
  <c r="M2902" i="1"/>
  <c r="AU2504" i="1"/>
  <c r="BG2504" i="1"/>
  <c r="M2504" i="1"/>
  <c r="M1707" i="1"/>
  <c r="BG1707" i="1"/>
  <c r="AU1707" i="1"/>
  <c r="BG1643" i="1"/>
  <c r="AU1643" i="1"/>
  <c r="M1643" i="1"/>
  <c r="AU1503" i="1"/>
  <c r="BG1503" i="1"/>
  <c r="M1503" i="1"/>
  <c r="AU1439" i="1"/>
  <c r="BG1439" i="1"/>
  <c r="M1439" i="1"/>
  <c r="AU1136" i="1"/>
  <c r="BG1136" i="1"/>
  <c r="M1136" i="1"/>
  <c r="AU745" i="1"/>
  <c r="BG745" i="1"/>
  <c r="M745" i="1"/>
  <c r="BG69" i="1"/>
  <c r="M69" i="1"/>
  <c r="AU69" i="1"/>
  <c r="S3705" i="1"/>
  <c r="S3654" i="1"/>
  <c r="AE3795" i="1"/>
  <c r="AG3795" i="1"/>
  <c r="AF3795" i="1"/>
  <c r="AK3795" i="1"/>
  <c r="BG3773" i="1"/>
  <c r="BB3773" i="1" s="1"/>
  <c r="BA3773" i="1" s="1"/>
  <c r="M3773" i="1"/>
  <c r="BG3621" i="1"/>
  <c r="BB3621" i="1" s="1"/>
  <c r="BA3621" i="1" s="1"/>
  <c r="BC3621" i="1" s="1"/>
  <c r="M3621" i="1"/>
  <c r="AU2879" i="1"/>
  <c r="BG2879" i="1"/>
  <c r="M2879" i="1"/>
  <c r="AU2535" i="1"/>
  <c r="BG2535" i="1"/>
  <c r="M2535" i="1"/>
  <c r="AU2150" i="1"/>
  <c r="BG2150" i="1"/>
  <c r="M2150" i="1"/>
  <c r="AU1673" i="1"/>
  <c r="BG1673" i="1"/>
  <c r="M1673" i="1"/>
  <c r="M1435" i="1"/>
  <c r="BG1435" i="1"/>
  <c r="AU1435" i="1"/>
  <c r="AU1519" i="1"/>
  <c r="BG1519" i="1"/>
  <c r="M1519" i="1"/>
  <c r="AU1409" i="1"/>
  <c r="BG1409" i="1"/>
  <c r="M1409" i="1"/>
  <c r="AU1150" i="1"/>
  <c r="BG1150" i="1"/>
  <c r="M1150" i="1"/>
  <c r="AU752" i="1"/>
  <c r="BG752" i="1"/>
  <c r="M752" i="1"/>
  <c r="AU89" i="1"/>
  <c r="BG89" i="1"/>
  <c r="M89" i="1"/>
  <c r="M31" i="1"/>
  <c r="BG31" i="1"/>
  <c r="AU31" i="1"/>
  <c r="AI3490" i="1"/>
  <c r="AM3490" i="1"/>
  <c r="AE3513" i="1"/>
  <c r="AF3513" i="1"/>
  <c r="AG3513" i="1"/>
  <c r="AK3513" i="1"/>
  <c r="S3582" i="1"/>
  <c r="S3715" i="1"/>
  <c r="S3771" i="1"/>
  <c r="AI3786" i="1"/>
  <c r="AM3786" i="1"/>
  <c r="AI3532" i="1"/>
  <c r="AM3532" i="1"/>
  <c r="AH3416" i="1"/>
  <c r="AJ3416" i="1" s="1"/>
  <c r="AL3416" i="1"/>
  <c r="S3678" i="1"/>
  <c r="AK3653" i="1"/>
  <c r="AE3653" i="1"/>
  <c r="AF3653" i="1"/>
  <c r="AG3653" i="1"/>
  <c r="S3524" i="1"/>
  <c r="AM3719" i="1"/>
  <c r="AI3719" i="1"/>
  <c r="AN3736" i="1"/>
  <c r="AM3750" i="1"/>
  <c r="AN3750" i="1" s="1"/>
  <c r="AI3750" i="1"/>
  <c r="BC3773" i="1"/>
  <c r="P3757" i="1"/>
  <c r="R3757" i="1" s="1"/>
  <c r="S3757" i="1" s="1"/>
  <c r="AE3792" i="1"/>
  <c r="AG3792" i="1"/>
  <c r="AF3792" i="1"/>
  <c r="AK3792" i="1"/>
  <c r="AI3744" i="1"/>
  <c r="AJ3744" i="1" s="1"/>
  <c r="AM3744" i="1"/>
  <c r="AN3744" i="1" s="1"/>
  <c r="AF3762" i="1"/>
  <c r="AG3762" i="1"/>
  <c r="AK3762" i="1"/>
  <c r="AE3762" i="1"/>
  <c r="BD3906" i="1"/>
  <c r="AY3906" i="1"/>
  <c r="BC3906" i="1" s="1"/>
  <c r="AZ3906" i="1"/>
  <c r="BB3906" i="1"/>
  <c r="BA3906" i="1" s="1"/>
  <c r="BB3943" i="1"/>
  <c r="BA3943" i="1" s="1"/>
  <c r="BC3943" i="1" s="1"/>
  <c r="BD3943" i="1"/>
  <c r="AY3943" i="1"/>
  <c r="AZ3943" i="1"/>
  <c r="S3661" i="1"/>
  <c r="S3412" i="1"/>
  <c r="AI3615" i="1"/>
  <c r="AM3615" i="1"/>
  <c r="AN3615" i="1" s="1"/>
  <c r="AN3700" i="1"/>
  <c r="P3728" i="1"/>
  <c r="R3728" i="1" s="1"/>
  <c r="S3728" i="1" s="1"/>
  <c r="P3768" i="1"/>
  <c r="R3768" i="1" s="1"/>
  <c r="AL3810" i="1"/>
  <c r="AN3810" i="1" s="1"/>
  <c r="AH3810" i="1"/>
  <c r="S3512" i="1"/>
  <c r="AJ3724" i="1"/>
  <c r="AY3997" i="1"/>
  <c r="BB3997" i="1"/>
  <c r="BA3997" i="1" s="1"/>
  <c r="BC3997" i="1"/>
  <c r="BD3997" i="1"/>
  <c r="AZ3997" i="1"/>
  <c r="AH1920" i="1"/>
  <c r="AJ1920" i="1" s="1"/>
  <c r="AL1920" i="1"/>
  <c r="AN1920" i="1" s="1"/>
  <c r="AJ2009" i="1"/>
  <c r="AM2061" i="1"/>
  <c r="AI2061" i="1"/>
  <c r="AK2154" i="1"/>
  <c r="AE2154" i="1"/>
  <c r="AF2154" i="1"/>
  <c r="AG2154" i="1"/>
  <c r="AL1987" i="1"/>
  <c r="AN1987" i="1" s="1"/>
  <c r="AH1987" i="1"/>
  <c r="AH2084" i="1"/>
  <c r="AJ2084" i="1" s="1"/>
  <c r="AL2084" i="1"/>
  <c r="N2146" i="1"/>
  <c r="AD2146" i="1"/>
  <c r="O2146" i="1"/>
  <c r="Q2146" i="1"/>
  <c r="BC2196" i="1"/>
  <c r="AD2259" i="1"/>
  <c r="AW2259" i="1"/>
  <c r="AX2259" i="1" s="1"/>
  <c r="N2259" i="1"/>
  <c r="P2259" i="1" s="1"/>
  <c r="R2259" i="1" s="1"/>
  <c r="Q2259" i="1"/>
  <c r="O2259" i="1"/>
  <c r="S2289" i="1"/>
  <c r="AH1967" i="1"/>
  <c r="AL1967" i="1"/>
  <c r="AN1967" i="1" s="1"/>
  <c r="AM2065" i="1"/>
  <c r="AI2065" i="1"/>
  <c r="AN2085" i="1"/>
  <c r="AJ2004" i="1"/>
  <c r="AI1935" i="1"/>
  <c r="AM1935" i="1"/>
  <c r="AN1935" i="1" s="1"/>
  <c r="AH2048" i="1"/>
  <c r="AJ2048" i="1" s="1"/>
  <c r="AL2048" i="1"/>
  <c r="AN2048" i="1" s="1"/>
  <c r="AH2059" i="1"/>
  <c r="AJ2059" i="1" s="1"/>
  <c r="AL2059" i="1"/>
  <c r="AN2059" i="1" s="1"/>
  <c r="AI2126" i="1"/>
  <c r="AM2126" i="1"/>
  <c r="AY2147" i="1"/>
  <c r="AZ2147" i="1"/>
  <c r="BB2147" i="1"/>
  <c r="BA2147" i="1" s="1"/>
  <c r="BC2147" i="1"/>
  <c r="BD2147" i="1"/>
  <c r="S2234" i="1"/>
  <c r="AH2276" i="1"/>
  <c r="AJ2276" i="1" s="1"/>
  <c r="AL2276" i="1"/>
  <c r="AM2312" i="1"/>
  <c r="AI2312" i="1"/>
  <c r="AH2099" i="1"/>
  <c r="AL2099" i="1"/>
  <c r="AN2099" i="1" s="1"/>
  <c r="AN2121" i="1"/>
  <c r="AY2146" i="1"/>
  <c r="BC2146" i="1" s="1"/>
  <c r="AZ2146" i="1"/>
  <c r="BB2146" i="1"/>
  <c r="BA2146" i="1" s="1"/>
  <c r="BD2146" i="1"/>
  <c r="AM2180" i="1"/>
  <c r="AI2180" i="1"/>
  <c r="AM2195" i="1"/>
  <c r="AI2195" i="1"/>
  <c r="AH2268" i="1"/>
  <c r="AJ2268" i="1" s="1"/>
  <c r="AL2268" i="1"/>
  <c r="AN2268" i="1" s="1"/>
  <c r="AJ2014" i="1"/>
  <c r="AY2236" i="1"/>
  <c r="BC2236" i="1" s="1"/>
  <c r="AZ2236" i="1"/>
  <c r="BB2236" i="1"/>
  <c r="BA2236" i="1" s="1"/>
  <c r="BD2236" i="1"/>
  <c r="S2293" i="1"/>
  <c r="AH2086" i="1"/>
  <c r="AJ2086" i="1" s="1"/>
  <c r="AL2086" i="1"/>
  <c r="AN2086" i="1" s="1"/>
  <c r="AN2318" i="1"/>
  <c r="AM2440" i="1"/>
  <c r="AN2440" i="1" s="1"/>
  <c r="AI2440" i="1"/>
  <c r="AJ2440" i="1" s="1"/>
  <c r="BB2203" i="1"/>
  <c r="BA2203" i="1" s="1"/>
  <c r="BD2203" i="1"/>
  <c r="AZ2203" i="1"/>
  <c r="AY2203" i="1"/>
  <c r="BC2203" i="1" s="1"/>
  <c r="AH2230" i="1"/>
  <c r="AJ2230" i="1" s="1"/>
  <c r="AL2230" i="1"/>
  <c r="AN2230" i="1" s="1"/>
  <c r="AE2239" i="1"/>
  <c r="AF2239" i="1"/>
  <c r="AG2239" i="1"/>
  <c r="AK2239" i="1"/>
  <c r="AM2302" i="1"/>
  <c r="AI2302" i="1"/>
  <c r="S2211" i="1"/>
  <c r="S2499" i="1"/>
  <c r="AJ2569" i="1"/>
  <c r="AH2002" i="1"/>
  <c r="AJ2002" i="1" s="1"/>
  <c r="AL2002" i="1"/>
  <c r="AL2111" i="1"/>
  <c r="AN2111" i="1" s="1"/>
  <c r="AH2111" i="1"/>
  <c r="AM2163" i="1"/>
  <c r="AI2163" i="1"/>
  <c r="AE2243" i="1"/>
  <c r="AF2243" i="1"/>
  <c r="AG2243" i="1"/>
  <c r="AK2243" i="1"/>
  <c r="AJ2247" i="1"/>
  <c r="AM2322" i="1"/>
  <c r="AI2322" i="1"/>
  <c r="AJ2322" i="1" s="1"/>
  <c r="AH2071" i="1"/>
  <c r="AL2071" i="1"/>
  <c r="AN2071" i="1" s="1"/>
  <c r="S2216" i="1"/>
  <c r="AH2246" i="1"/>
  <c r="AJ2246" i="1" s="1"/>
  <c r="AL2246" i="1"/>
  <c r="AN2246" i="1" s="1"/>
  <c r="AN2538" i="1"/>
  <c r="AM2184" i="1"/>
  <c r="AI2184" i="1"/>
  <c r="AH2201" i="1"/>
  <c r="AJ2201" i="1" s="1"/>
  <c r="AL2201" i="1"/>
  <c r="AN2201" i="1" s="1"/>
  <c r="AH2310" i="1"/>
  <c r="AL2310" i="1"/>
  <c r="AN2310" i="1" s="1"/>
  <c r="AH2333" i="1"/>
  <c r="AL2333" i="1"/>
  <c r="AN2333" i="1" s="1"/>
  <c r="AH2385" i="1"/>
  <c r="AL2385" i="1"/>
  <c r="AN2385" i="1" s="1"/>
  <c r="AK2507" i="1"/>
  <c r="AG2507" i="1"/>
  <c r="AE2507" i="1"/>
  <c r="AF2507" i="1"/>
  <c r="AY2564" i="1"/>
  <c r="AZ2564" i="1"/>
  <c r="BB2564" i="1"/>
  <c r="BA2564" i="1" s="1"/>
  <c r="BC2564" i="1"/>
  <c r="BD2564" i="1"/>
  <c r="AI2338" i="1"/>
  <c r="AM2338" i="1"/>
  <c r="AL2349" i="1"/>
  <c r="AH2349" i="1"/>
  <c r="AL2437" i="1"/>
  <c r="AH2437" i="1"/>
  <c r="AN2467" i="1"/>
  <c r="AI2473" i="1"/>
  <c r="AJ2473" i="1" s="1"/>
  <c r="AM2473" i="1"/>
  <c r="AN2359" i="1"/>
  <c r="AJ2386" i="1"/>
  <c r="AH2428" i="1"/>
  <c r="AL2428" i="1"/>
  <c r="AK2487" i="1"/>
  <c r="AE2487" i="1"/>
  <c r="AF2487" i="1"/>
  <c r="AG2487" i="1"/>
  <c r="AK2491" i="1"/>
  <c r="AE2491" i="1"/>
  <c r="AF2491" i="1"/>
  <c r="AG2491" i="1"/>
  <c r="AY2509" i="1"/>
  <c r="AZ2509" i="1"/>
  <c r="BB2509" i="1"/>
  <c r="BA2509" i="1" s="1"/>
  <c r="BC2509" i="1"/>
  <c r="BD2509" i="1"/>
  <c r="N2575" i="1"/>
  <c r="P2575" i="1" s="1"/>
  <c r="R2575" i="1" s="1"/>
  <c r="O2575" i="1"/>
  <c r="Q2575" i="1"/>
  <c r="AW2575" i="1"/>
  <c r="AX2575" i="1" s="1"/>
  <c r="AD2575" i="1"/>
  <c r="AW2614" i="1"/>
  <c r="AX2614" i="1" s="1"/>
  <c r="N2614" i="1"/>
  <c r="M2615" i="1"/>
  <c r="O2614" i="1"/>
  <c r="Q2614" i="1"/>
  <c r="AD2614" i="1"/>
  <c r="S2237" i="1"/>
  <c r="AH2303" i="1"/>
  <c r="AJ2303" i="1" s="1"/>
  <c r="AL2303" i="1"/>
  <c r="AN2303" i="1" s="1"/>
  <c r="AI2371" i="1"/>
  <c r="AJ2371" i="1" s="1"/>
  <c r="AM2371" i="1"/>
  <c r="AN2371" i="1" s="1"/>
  <c r="AI2388" i="1"/>
  <c r="AM2388" i="1"/>
  <c r="AJ2476" i="1"/>
  <c r="AY2513" i="1"/>
  <c r="BC2513" i="1" s="1"/>
  <c r="AZ2513" i="1"/>
  <c r="BB2513" i="1"/>
  <c r="BA2513" i="1" s="1"/>
  <c r="BD2513" i="1"/>
  <c r="AK2550" i="1"/>
  <c r="AE2550" i="1"/>
  <c r="AF2550" i="1"/>
  <c r="AG2550" i="1"/>
  <c r="AM2661" i="1"/>
  <c r="AN2661" i="1" s="1"/>
  <c r="AI2661" i="1"/>
  <c r="AJ2661" i="1" s="1"/>
  <c r="AI2375" i="1"/>
  <c r="AM2375" i="1"/>
  <c r="AL2417" i="1"/>
  <c r="AH2417" i="1"/>
  <c r="S2518" i="1"/>
  <c r="AY2541" i="1"/>
  <c r="BC2541" i="1" s="1"/>
  <c r="AZ2541" i="1"/>
  <c r="BB2541" i="1"/>
  <c r="BA2541" i="1" s="1"/>
  <c r="BD2541" i="1"/>
  <c r="AI2564" i="1"/>
  <c r="AM2564" i="1"/>
  <c r="AJ2648" i="1"/>
  <c r="AH2161" i="1"/>
  <c r="AL2161" i="1"/>
  <c r="AN2161" i="1" s="1"/>
  <c r="AH2323" i="1"/>
  <c r="AJ2323" i="1" s="1"/>
  <c r="AL2323" i="1"/>
  <c r="AN2323" i="1" s="1"/>
  <c r="BC2342" i="1"/>
  <c r="AN2431" i="1"/>
  <c r="AI2438" i="1"/>
  <c r="AM2438" i="1"/>
  <c r="AK2632" i="1"/>
  <c r="AE2632" i="1"/>
  <c r="AG2632" i="1"/>
  <c r="AF2632" i="1"/>
  <c r="S2218" i="1"/>
  <c r="AL2245" i="1"/>
  <c r="AN2245" i="1" s="1"/>
  <c r="AH2245" i="1"/>
  <c r="AJ2245" i="1" s="1"/>
  <c r="AH2370" i="1"/>
  <c r="AL2370" i="1"/>
  <c r="BC2410" i="1"/>
  <c r="S2514" i="1"/>
  <c r="AK2553" i="1"/>
  <c r="AE2553" i="1"/>
  <c r="AF2553" i="1"/>
  <c r="AG2553" i="1"/>
  <c r="N2598" i="1"/>
  <c r="P2598" i="1" s="1"/>
  <c r="R2598" i="1" s="1"/>
  <c r="AD2598" i="1"/>
  <c r="AW2598" i="1"/>
  <c r="AX2598" i="1" s="1"/>
  <c r="O2598" i="1"/>
  <c r="Q2598" i="1"/>
  <c r="S2202" i="1"/>
  <c r="AJ2311" i="1"/>
  <c r="AM2354" i="1"/>
  <c r="AN2354" i="1" s="1"/>
  <c r="AI2354" i="1"/>
  <c r="AN2364" i="1"/>
  <c r="AI2411" i="1"/>
  <c r="AJ2411" i="1" s="1"/>
  <c r="AM2411" i="1"/>
  <c r="AN2411" i="1" s="1"/>
  <c r="AL2442" i="1"/>
  <c r="AH2442" i="1"/>
  <c r="BD2198" i="1"/>
  <c r="AY2198" i="1"/>
  <c r="AZ2198" i="1"/>
  <c r="BB2198" i="1"/>
  <c r="BA2198" i="1" s="1"/>
  <c r="BC2198" i="1" s="1"/>
  <c r="AI2260" i="1"/>
  <c r="AM2260" i="1"/>
  <c r="AN2361" i="1"/>
  <c r="AH2390" i="1"/>
  <c r="AL2390" i="1"/>
  <c r="AN2390" i="1" s="1"/>
  <c r="AL2427" i="1"/>
  <c r="AH2427" i="1"/>
  <c r="AJ2427" i="1" s="1"/>
  <c r="AI2471" i="1"/>
  <c r="AJ2471" i="1" s="1"/>
  <c r="AM2471" i="1"/>
  <c r="P2510" i="1"/>
  <c r="R2510" i="1" s="1"/>
  <c r="S2510" i="1" s="1"/>
  <c r="AZ2576" i="1"/>
  <c r="AY2576" i="1"/>
  <c r="BB2576" i="1"/>
  <c r="BA2576" i="1" s="1"/>
  <c r="BC2576" i="1"/>
  <c r="BD2576" i="1"/>
  <c r="O2590" i="1"/>
  <c r="Q2590" i="1"/>
  <c r="AD2590" i="1"/>
  <c r="N2590" i="1"/>
  <c r="AW2590" i="1"/>
  <c r="AX2590" i="1" s="1"/>
  <c r="S2238" i="1"/>
  <c r="AI2398" i="1"/>
  <c r="AM2398" i="1"/>
  <c r="AM2457" i="1"/>
  <c r="AI2457" i="1"/>
  <c r="AN2481" i="1"/>
  <c r="S2529" i="1"/>
  <c r="AJ2544" i="1"/>
  <c r="AZ2573" i="1"/>
  <c r="BC2573" i="1" s="1"/>
  <c r="BD2573" i="1"/>
  <c r="AY2573" i="1"/>
  <c r="BB2573" i="1"/>
  <c r="BA2573" i="1" s="1"/>
  <c r="AM2670" i="1"/>
  <c r="AI2670" i="1"/>
  <c r="AM2683" i="1"/>
  <c r="AI2683" i="1"/>
  <c r="AN2764" i="1"/>
  <c r="AM2783" i="1"/>
  <c r="AI2783" i="1"/>
  <c r="AH2565" i="1"/>
  <c r="AL2565" i="1"/>
  <c r="S2611" i="1"/>
  <c r="S2633" i="1"/>
  <c r="AI2712" i="1"/>
  <c r="AM2712" i="1"/>
  <c r="AI2776" i="1"/>
  <c r="AM2776" i="1"/>
  <c r="AM2813" i="1"/>
  <c r="AI2813" i="1"/>
  <c r="S2533" i="1"/>
  <c r="P2558" i="1"/>
  <c r="R2558" i="1" s="1"/>
  <c r="AH2610" i="1"/>
  <c r="AL2610" i="1"/>
  <c r="AN2610" i="1" s="1"/>
  <c r="AY2638" i="1"/>
  <c r="AZ2638" i="1"/>
  <c r="BB2638" i="1"/>
  <c r="BA2638" i="1" s="1"/>
  <c r="BC2638" i="1"/>
  <c r="BD2638" i="1"/>
  <c r="AH2664" i="1"/>
  <c r="AL2664" i="1"/>
  <c r="AN2664" i="1" s="1"/>
  <c r="AM2715" i="1"/>
  <c r="AI2715" i="1"/>
  <c r="AH2753" i="1"/>
  <c r="AJ2753" i="1" s="1"/>
  <c r="AL2753" i="1"/>
  <c r="AN2753" i="1" s="1"/>
  <c r="AN2765" i="1"/>
  <c r="AL2798" i="1"/>
  <c r="AN2798" i="1" s="1"/>
  <c r="AH2798" i="1"/>
  <c r="AH2826" i="1"/>
  <c r="AL2826" i="1"/>
  <c r="AN2826" i="1" s="1"/>
  <c r="AZ2603" i="1"/>
  <c r="BB2603" i="1"/>
  <c r="BA2603" i="1" s="1"/>
  <c r="BD2603" i="1"/>
  <c r="AY2603" i="1"/>
  <c r="BC2603" i="1" s="1"/>
  <c r="AJ2662" i="1"/>
  <c r="AH2708" i="1"/>
  <c r="AL2708" i="1"/>
  <c r="AN2708" i="1" s="1"/>
  <c r="AL2720" i="1"/>
  <c r="AH2720" i="1"/>
  <c r="BC2733" i="1"/>
  <c r="AH2758" i="1"/>
  <c r="AJ2758" i="1" s="1"/>
  <c r="AL2758" i="1"/>
  <c r="AL2770" i="1"/>
  <c r="AN2770" i="1" s="1"/>
  <c r="AH2770" i="1"/>
  <c r="AJ2770" i="1" s="1"/>
  <c r="AJ2802" i="1"/>
  <c r="AN2833" i="1"/>
  <c r="AH2562" i="1"/>
  <c r="AL2562" i="1"/>
  <c r="N2588" i="1"/>
  <c r="Q2588" i="1"/>
  <c r="AD2588" i="1"/>
  <c r="AW2588" i="1"/>
  <c r="AX2588" i="1" s="1"/>
  <c r="O2588" i="1"/>
  <c r="AJ2873" i="1"/>
  <c r="AM2951" i="1"/>
  <c r="AN2951" i="1" s="1"/>
  <c r="AI2951" i="1"/>
  <c r="AJ2951" i="1" s="1"/>
  <c r="AK2607" i="1"/>
  <c r="AF2607" i="1"/>
  <c r="AE2607" i="1"/>
  <c r="AG2607" i="1"/>
  <c r="AH2623" i="1"/>
  <c r="AJ2623" i="1" s="1"/>
  <c r="AL2623" i="1"/>
  <c r="AN2623" i="1" s="1"/>
  <c r="AL2682" i="1"/>
  <c r="AH2682" i="1"/>
  <c r="AJ2682" i="1" s="1"/>
  <c r="AM2730" i="1"/>
  <c r="AI2730" i="1"/>
  <c r="BC2743" i="1"/>
  <c r="AM2803" i="1"/>
  <c r="AN2803" i="1" s="1"/>
  <c r="AI2803" i="1"/>
  <c r="AM2831" i="1"/>
  <c r="AI2831" i="1"/>
  <c r="AH2514" i="1"/>
  <c r="AL2514" i="1"/>
  <c r="AK2656" i="1"/>
  <c r="AF2656" i="1"/>
  <c r="AE2656" i="1"/>
  <c r="AG2656" i="1"/>
  <c r="AM2693" i="1"/>
  <c r="AI2693" i="1"/>
  <c r="AJ2693" i="1" s="1"/>
  <c r="AM2723" i="1"/>
  <c r="AI2723" i="1"/>
  <c r="AH2773" i="1"/>
  <c r="AL2773" i="1"/>
  <c r="AE2525" i="1"/>
  <c r="AF2525" i="1"/>
  <c r="AG2525" i="1"/>
  <c r="AK2525" i="1"/>
  <c r="AH2686" i="1"/>
  <c r="AJ2686" i="1" s="1"/>
  <c r="AL2686" i="1"/>
  <c r="AN2686" i="1" s="1"/>
  <c r="AI2663" i="1"/>
  <c r="AJ2663" i="1" s="1"/>
  <c r="AM2663" i="1"/>
  <c r="AM2646" i="1"/>
  <c r="AI2646" i="1"/>
  <c r="AL2712" i="1"/>
  <c r="AN2712" i="1" s="1"/>
  <c r="AH2712" i="1"/>
  <c r="AJ2712" i="1" s="1"/>
  <c r="AJ2750" i="1"/>
  <c r="AJ2793" i="1"/>
  <c r="AH2821" i="1"/>
  <c r="AJ2821" i="1" s="1"/>
  <c r="AL2821" i="1"/>
  <c r="AN2821" i="1" s="1"/>
  <c r="AI2915" i="1"/>
  <c r="AM2915" i="1"/>
  <c r="AN2915" i="1" s="1"/>
  <c r="AY2968" i="1"/>
  <c r="BC2968" i="1" s="1"/>
  <c r="AZ2968" i="1"/>
  <c r="BD2968" i="1"/>
  <c r="BB2968" i="1"/>
  <c r="BA2968" i="1" s="1"/>
  <c r="AL2877" i="1"/>
  <c r="AH2877" i="1"/>
  <c r="AJ2877" i="1" s="1"/>
  <c r="BB2954" i="1"/>
  <c r="BA2954" i="1" s="1"/>
  <c r="BD2954" i="1"/>
  <c r="AZ2954" i="1"/>
  <c r="BC2954" i="1" s="1"/>
  <c r="AY2954" i="1"/>
  <c r="AN3024" i="1"/>
  <c r="AJ3032" i="1"/>
  <c r="AI2721" i="1"/>
  <c r="AM2721" i="1"/>
  <c r="AM2823" i="1"/>
  <c r="AI2823" i="1"/>
  <c r="BC2894" i="1"/>
  <c r="BD2894" i="1"/>
  <c r="AY2894" i="1"/>
  <c r="BB2894" i="1"/>
  <c r="BA2894" i="1" s="1"/>
  <c r="AZ2894" i="1"/>
  <c r="AI3022" i="1"/>
  <c r="AM3022" i="1"/>
  <c r="AH3057" i="1"/>
  <c r="AJ3057" i="1" s="1"/>
  <c r="AL3057" i="1"/>
  <c r="AN3057" i="1" s="1"/>
  <c r="AL2740" i="1"/>
  <c r="AN2740" i="1" s="1"/>
  <c r="AH2740" i="1"/>
  <c r="AJ2740" i="1" s="1"/>
  <c r="AI2836" i="1"/>
  <c r="AM2836" i="1"/>
  <c r="AY2989" i="1"/>
  <c r="AZ2989" i="1"/>
  <c r="BB2989" i="1"/>
  <c r="BA2989" i="1" s="1"/>
  <c r="BC2989" i="1"/>
  <c r="BD2989" i="1"/>
  <c r="AJ2608" i="1"/>
  <c r="AI2681" i="1"/>
  <c r="AJ2681" i="1" s="1"/>
  <c r="AM2681" i="1"/>
  <c r="AN2681" i="1" s="1"/>
  <c r="AE2897" i="1"/>
  <c r="AF2897" i="1"/>
  <c r="AG2897" i="1"/>
  <c r="AK2897" i="1"/>
  <c r="AI2942" i="1"/>
  <c r="AM2942" i="1"/>
  <c r="AJ2928" i="1"/>
  <c r="AE2993" i="1"/>
  <c r="AF2993" i="1"/>
  <c r="AG2993" i="1"/>
  <c r="AK2993" i="1"/>
  <c r="AN3008" i="1"/>
  <c r="BC3113" i="1"/>
  <c r="AI2731" i="1"/>
  <c r="AJ2731" i="1" s="1"/>
  <c r="AM2731" i="1"/>
  <c r="AJ2859" i="1"/>
  <c r="AY2946" i="1"/>
  <c r="BC2946" i="1" s="1"/>
  <c r="AZ2946" i="1"/>
  <c r="BD2946" i="1"/>
  <c r="BB2946" i="1"/>
  <c r="BA2946" i="1" s="1"/>
  <c r="AI3125" i="1"/>
  <c r="AJ3125" i="1" s="1"/>
  <c r="AM3125" i="1"/>
  <c r="AN3125" i="1" s="1"/>
  <c r="AI2746" i="1"/>
  <c r="AM2746" i="1"/>
  <c r="AN2746" i="1" s="1"/>
  <c r="AI2844" i="1"/>
  <c r="AM2844" i="1"/>
  <c r="AH2945" i="1"/>
  <c r="AJ2945" i="1" s="1"/>
  <c r="AL2945" i="1"/>
  <c r="AI2965" i="1"/>
  <c r="AM2965" i="1"/>
  <c r="AL3083" i="1"/>
  <c r="AN3083" i="1" s="1"/>
  <c r="AH3083" i="1"/>
  <c r="AJ3083" i="1" s="1"/>
  <c r="AL3102" i="1"/>
  <c r="AN3102" i="1" s="1"/>
  <c r="AH3102" i="1"/>
  <c r="AJ3102" i="1" s="1"/>
  <c r="AY2936" i="1"/>
  <c r="BC2936" i="1" s="1"/>
  <c r="AZ2936" i="1"/>
  <c r="BB2936" i="1"/>
  <c r="BA2936" i="1" s="1"/>
  <c r="BD2936" i="1"/>
  <c r="AI3087" i="1"/>
  <c r="AM3087" i="1"/>
  <c r="AN3087" i="1" s="1"/>
  <c r="BB2953" i="1"/>
  <c r="BA2953" i="1" s="1"/>
  <c r="BC2953" i="1"/>
  <c r="BD2953" i="1"/>
  <c r="AZ2953" i="1"/>
  <c r="AY2953" i="1"/>
  <c r="AI3081" i="1"/>
  <c r="AM3081" i="1"/>
  <c r="AL3135" i="1"/>
  <c r="AN3135" i="1" s="1"/>
  <c r="AH3135" i="1"/>
  <c r="AJ3135" i="1" s="1"/>
  <c r="AH2701" i="1"/>
  <c r="AJ2701" i="1" s="1"/>
  <c r="AL2701" i="1"/>
  <c r="AN2701" i="1" s="1"/>
  <c r="AK2888" i="1"/>
  <c r="AE2888" i="1"/>
  <c r="AF2888" i="1"/>
  <c r="AG2888" i="1"/>
  <c r="AE2948" i="1"/>
  <c r="AF2948" i="1"/>
  <c r="AG2948" i="1"/>
  <c r="AK2948" i="1"/>
  <c r="AN2980" i="1"/>
  <c r="AN3067" i="1"/>
  <c r="AL3132" i="1"/>
  <c r="AN3132" i="1" s="1"/>
  <c r="AH3132" i="1"/>
  <c r="AH3310" i="1"/>
  <c r="AL3310" i="1"/>
  <c r="AM3234" i="1"/>
  <c r="AN3234" i="1" s="1"/>
  <c r="AI3234" i="1"/>
  <c r="AJ3234" i="1" s="1"/>
  <c r="AK3392" i="1"/>
  <c r="AE3392" i="1"/>
  <c r="AG3392" i="1"/>
  <c r="AF3392" i="1"/>
  <c r="AH3113" i="1"/>
  <c r="AJ3113" i="1" s="1"/>
  <c r="AL3113" i="1"/>
  <c r="AJ3217" i="1"/>
  <c r="AI2766" i="1"/>
  <c r="AM2766" i="1"/>
  <c r="AJ2869" i="1"/>
  <c r="AJ3058" i="1"/>
  <c r="AM3093" i="1"/>
  <c r="AN3093" i="1" s="1"/>
  <c r="AI3093" i="1"/>
  <c r="AI3166" i="1"/>
  <c r="AM3166" i="1"/>
  <c r="AN3166" i="1" s="1"/>
  <c r="AJ2979" i="1"/>
  <c r="AN3151" i="1"/>
  <c r="AZ3249" i="1"/>
  <c r="AM3307" i="1"/>
  <c r="AI3307" i="1"/>
  <c r="AJ3307" i="1" s="1"/>
  <c r="AH3351" i="1"/>
  <c r="AL3351" i="1"/>
  <c r="AN3351" i="1" s="1"/>
  <c r="AH3123" i="1"/>
  <c r="AJ3123" i="1" s="1"/>
  <c r="AL3123" i="1"/>
  <c r="AH3144" i="1"/>
  <c r="AL3144" i="1"/>
  <c r="AN3144" i="1" s="1"/>
  <c r="AL3167" i="1"/>
  <c r="AH3167" i="1"/>
  <c r="AJ3167" i="1" s="1"/>
  <c r="AL3224" i="1"/>
  <c r="AN3224" i="1" s="1"/>
  <c r="AH3224" i="1"/>
  <c r="AJ3224" i="1" s="1"/>
  <c r="AI3613" i="1"/>
  <c r="AJ3613" i="1" s="1"/>
  <c r="AM3613" i="1"/>
  <c r="AN3613" i="1" s="1"/>
  <c r="AI3149" i="1"/>
  <c r="AM3149" i="1"/>
  <c r="AF3245" i="1"/>
  <c r="AK3245" i="1"/>
  <c r="AE3245" i="1"/>
  <c r="AG3245" i="1"/>
  <c r="AK3257" i="1"/>
  <c r="AE3257" i="1"/>
  <c r="AF3257" i="1"/>
  <c r="AG3257" i="1"/>
  <c r="AJ3629" i="1"/>
  <c r="AE3235" i="1"/>
  <c r="AF3235" i="1"/>
  <c r="AG3235" i="1"/>
  <c r="AK3235" i="1"/>
  <c r="AJ3338" i="1"/>
  <c r="AL3150" i="1"/>
  <c r="AN3150" i="1" s="1"/>
  <c r="AH3150" i="1"/>
  <c r="AM3233" i="1"/>
  <c r="AI3233" i="1"/>
  <c r="AL3258" i="1"/>
  <c r="AH3258" i="1"/>
  <c r="AJ3258" i="1" s="1"/>
  <c r="AE3282" i="1"/>
  <c r="AF3282" i="1"/>
  <c r="AG3282" i="1"/>
  <c r="AK3282" i="1"/>
  <c r="AI3305" i="1"/>
  <c r="AJ3305" i="1" s="1"/>
  <c r="AM3305" i="1"/>
  <c r="AN3305" i="1" s="1"/>
  <c r="AM3339" i="1"/>
  <c r="AI3339" i="1"/>
  <c r="AM3347" i="1"/>
  <c r="AI3347" i="1"/>
  <c r="AJ3347" i="1" s="1"/>
  <c r="AF3388" i="1"/>
  <c r="AK3388" i="1"/>
  <c r="AG3388" i="1"/>
  <c r="AE3388" i="1"/>
  <c r="AK3225" i="1"/>
  <c r="AE3225" i="1"/>
  <c r="AF3225" i="1"/>
  <c r="AG3225" i="1"/>
  <c r="S3269" i="1"/>
  <c r="AL3335" i="1"/>
  <c r="AN3335" i="1" s="1"/>
  <c r="AH3335" i="1"/>
  <c r="AJ3335" i="1" s="1"/>
  <c r="AK3396" i="1"/>
  <c r="AE3396" i="1"/>
  <c r="AG3396" i="1"/>
  <c r="AF3396" i="1"/>
  <c r="AN3253" i="1"/>
  <c r="AH3283" i="1"/>
  <c r="AJ3283" i="1" s="1"/>
  <c r="AL3283" i="1"/>
  <c r="AN3283" i="1" s="1"/>
  <c r="AN3356" i="1"/>
  <c r="AM3540" i="1"/>
  <c r="AN3540" i="1" s="1"/>
  <c r="AI3540" i="1"/>
  <c r="AJ3540" i="1" s="1"/>
  <c r="AM3106" i="1"/>
  <c r="AI3106" i="1"/>
  <c r="AE3199" i="1"/>
  <c r="AF3199" i="1"/>
  <c r="AG3199" i="1"/>
  <c r="AK3199" i="1"/>
  <c r="AE3407" i="1"/>
  <c r="AF3407" i="1"/>
  <c r="AG3407" i="1"/>
  <c r="AK3407" i="1"/>
  <c r="AM3152" i="1"/>
  <c r="AI3152" i="1"/>
  <c r="AJ3152" i="1" s="1"/>
  <c r="AM3314" i="1"/>
  <c r="AI3314" i="1"/>
  <c r="AL3369" i="1"/>
  <c r="AN3369" i="1" s="1"/>
  <c r="AH3369" i="1"/>
  <c r="AJ3369" i="1" s="1"/>
  <c r="S3414" i="1"/>
  <c r="AK3474" i="1"/>
  <c r="AE3474" i="1"/>
  <c r="AF3474" i="1"/>
  <c r="AG3474" i="1"/>
  <c r="S3506" i="1"/>
  <c r="AN3523" i="1"/>
  <c r="AN3531" i="1"/>
  <c r="AL3556" i="1"/>
  <c r="AH3556" i="1"/>
  <c r="AH3571" i="1"/>
  <c r="AL3571" i="1"/>
  <c r="S3585" i="1"/>
  <c r="AK3608" i="1"/>
  <c r="AE3608" i="1"/>
  <c r="AF3608" i="1"/>
  <c r="AG3608" i="1"/>
  <c r="AH3456" i="1"/>
  <c r="AJ3456" i="1" s="1"/>
  <c r="AL3456" i="1"/>
  <c r="AN3456" i="1" s="1"/>
  <c r="AL3475" i="1"/>
  <c r="AN3475" i="1" s="1"/>
  <c r="AH3475" i="1"/>
  <c r="S3553" i="1"/>
  <c r="AJ3434" i="1"/>
  <c r="AJ3478" i="1"/>
  <c r="AN3503" i="1"/>
  <c r="AM3147" i="1"/>
  <c r="AI3147" i="1"/>
  <c r="AX3309" i="1"/>
  <c r="S3417" i="1"/>
  <c r="S3476" i="1"/>
  <c r="AH3574" i="1"/>
  <c r="AJ3574" i="1" s="1"/>
  <c r="AL3574" i="1"/>
  <c r="AN3574" i="1" s="1"/>
  <c r="AN3664" i="1"/>
  <c r="AH3219" i="1"/>
  <c r="AL3219" i="1"/>
  <c r="AN3219" i="1" s="1"/>
  <c r="AE3289" i="1"/>
  <c r="AG3289" i="1"/>
  <c r="AK3289" i="1"/>
  <c r="AF3289" i="1"/>
  <c r="AE3386" i="1"/>
  <c r="AF3386" i="1"/>
  <c r="AG3386" i="1"/>
  <c r="AK3386" i="1"/>
  <c r="AH3486" i="1"/>
  <c r="AJ3486" i="1" s="1"/>
  <c r="AL3486" i="1"/>
  <c r="AN3486" i="1" s="1"/>
  <c r="AH3555" i="1"/>
  <c r="AJ3555" i="1" s="1"/>
  <c r="AL3555" i="1"/>
  <c r="P3627" i="1"/>
  <c r="R3627" i="1" s="1"/>
  <c r="S3627" i="1" s="1"/>
  <c r="AF3205" i="1"/>
  <c r="AG3205" i="1"/>
  <c r="AK3205" i="1"/>
  <c r="AE3205" i="1"/>
  <c r="AF3296" i="1"/>
  <c r="AK3296" i="1"/>
  <c r="AE3296" i="1"/>
  <c r="AG3296" i="1"/>
  <c r="AK3323" i="1"/>
  <c r="AE3323" i="1"/>
  <c r="AF3323" i="1"/>
  <c r="AG3323" i="1"/>
  <c r="AI3409" i="1"/>
  <c r="AJ3409" i="1" s="1"/>
  <c r="AM3409" i="1"/>
  <c r="AN3409" i="1" s="1"/>
  <c r="AI3439" i="1"/>
  <c r="AJ3439" i="1" s="1"/>
  <c r="AM3439" i="1"/>
  <c r="AH3493" i="1"/>
  <c r="AL3493" i="1"/>
  <c r="AM3587" i="1"/>
  <c r="AI3587" i="1"/>
  <c r="AL3623" i="1"/>
  <c r="AN3623" i="1" s="1"/>
  <c r="AH3623" i="1"/>
  <c r="AJ3623" i="1" s="1"/>
  <c r="N3632" i="1"/>
  <c r="P3632" i="1" s="1"/>
  <c r="R3632" i="1" s="1"/>
  <c r="O3632" i="1"/>
  <c r="Q3632" i="1"/>
  <c r="AD3632" i="1"/>
  <c r="AI3710" i="1"/>
  <c r="AM3710" i="1"/>
  <c r="AN3710" i="1" s="1"/>
  <c r="AG3246" i="1"/>
  <c r="AK3246" i="1"/>
  <c r="AE3246" i="1"/>
  <c r="AF3246" i="1"/>
  <c r="P3315" i="1"/>
  <c r="R3315" i="1" s="1"/>
  <c r="S3315" i="1" s="1"/>
  <c r="AH3454" i="1"/>
  <c r="AL3454" i="1"/>
  <c r="AM3557" i="1"/>
  <c r="AI3557" i="1"/>
  <c r="N3580" i="1"/>
  <c r="O3580" i="1"/>
  <c r="Q3580" i="1"/>
  <c r="AD3580" i="1"/>
  <c r="AL3617" i="1"/>
  <c r="AH3617" i="1"/>
  <c r="AH3158" i="1"/>
  <c r="AL3158" i="1"/>
  <c r="AN3158" i="1" s="1"/>
  <c r="P3268" i="1"/>
  <c r="R3268" i="1" s="1"/>
  <c r="S3268" i="1" s="1"/>
  <c r="AE3394" i="1"/>
  <c r="AG3394" i="1"/>
  <c r="AK3394" i="1"/>
  <c r="AF3394" i="1"/>
  <c r="AI3468" i="1"/>
  <c r="AM3468" i="1"/>
  <c r="AH3542" i="1"/>
  <c r="AL3542" i="1"/>
  <c r="AN3542" i="1" s="1"/>
  <c r="AJ3577" i="1"/>
  <c r="AM3091" i="1"/>
  <c r="AI3091" i="1"/>
  <c r="AE3211" i="1"/>
  <c r="AF3211" i="1"/>
  <c r="AG3211" i="1"/>
  <c r="AK3211" i="1"/>
  <c r="P3317" i="1"/>
  <c r="R3317" i="1" s="1"/>
  <c r="S3317" i="1" s="1"/>
  <c r="AF3390" i="1"/>
  <c r="AG3390" i="1"/>
  <c r="AE3390" i="1"/>
  <c r="AK3390" i="1"/>
  <c r="AJ3402" i="1"/>
  <c r="AE3411" i="1"/>
  <c r="AF3411" i="1"/>
  <c r="AG3411" i="1"/>
  <c r="AK3411" i="1"/>
  <c r="AL3723" i="1"/>
  <c r="AH3723" i="1"/>
  <c r="AJ3723" i="1" s="1"/>
  <c r="AL3406" i="1"/>
  <c r="AN3406" i="1" s="1"/>
  <c r="AH3406" i="1"/>
  <c r="AJ3406" i="1" s="1"/>
  <c r="S3526" i="1"/>
  <c r="S3681" i="1"/>
  <c r="S3405" i="1"/>
  <c r="K3857" i="1"/>
  <c r="K3880" i="1"/>
  <c r="K3868" i="1"/>
  <c r="AU3831" i="1"/>
  <c r="K3847" i="1"/>
  <c r="BG3772" i="1"/>
  <c r="BB3772" i="1" s="1"/>
  <c r="BA3772" i="1" s="1"/>
  <c r="M3772" i="1"/>
  <c r="BG3620" i="1"/>
  <c r="BB3620" i="1" s="1"/>
  <c r="BA3620" i="1" s="1"/>
  <c r="BC3620" i="1" s="1"/>
  <c r="M3620" i="1"/>
  <c r="AU2932" i="1"/>
  <c r="BG2932" i="1"/>
  <c r="M2932" i="1"/>
  <c r="M2178" i="1"/>
  <c r="AU2178" i="1"/>
  <c r="BG2178" i="1"/>
  <c r="M1715" i="1"/>
  <c r="BG1715" i="1"/>
  <c r="AU1715" i="1"/>
  <c r="M1635" i="1"/>
  <c r="BG1635" i="1"/>
  <c r="AU1635" i="1"/>
  <c r="M1349" i="1"/>
  <c r="AU1349" i="1"/>
  <c r="BG1349" i="1"/>
  <c r="AU1343" i="1"/>
  <c r="BG1343" i="1"/>
  <c r="M1343" i="1"/>
  <c r="AU1145" i="1"/>
  <c r="BG1145" i="1"/>
  <c r="M1145" i="1"/>
  <c r="AU766" i="1"/>
  <c r="BG766" i="1"/>
  <c r="M766" i="1"/>
  <c r="AU114" i="1"/>
  <c r="BG114" i="1"/>
  <c r="M114" i="1"/>
  <c r="AH3504" i="1"/>
  <c r="AJ3504" i="1" s="1"/>
  <c r="AL3504" i="1"/>
  <c r="BG3685" i="1"/>
  <c r="BB3685" i="1" s="1"/>
  <c r="BA3685" i="1" s="1"/>
  <c r="BC3685" i="1" s="1"/>
  <c r="M3685" i="1"/>
  <c r="BG3625" i="1"/>
  <c r="BB3625" i="1" s="1"/>
  <c r="BA3625" i="1" s="1"/>
  <c r="BC3625" i="1" s="1"/>
  <c r="M3625" i="1"/>
  <c r="AU2909" i="1"/>
  <c r="BG2909" i="1"/>
  <c r="M2909" i="1"/>
  <c r="AU2527" i="1"/>
  <c r="BG2527" i="1"/>
  <c r="M2527" i="1"/>
  <c r="AU2149" i="1"/>
  <c r="BG2149" i="1"/>
  <c r="M2149" i="1"/>
  <c r="BG1654" i="1"/>
  <c r="AU1654" i="1"/>
  <c r="M1654" i="1"/>
  <c r="AU1602" i="1"/>
  <c r="BG1602" i="1"/>
  <c r="M1602" i="1"/>
  <c r="AU1499" i="1"/>
  <c r="BG1499" i="1"/>
  <c r="M1499" i="1"/>
  <c r="AU1420" i="1"/>
  <c r="BG1420" i="1"/>
  <c r="M1420" i="1"/>
  <c r="M1123" i="1"/>
  <c r="BG1123" i="1"/>
  <c r="AU1123" i="1"/>
  <c r="M736" i="1"/>
  <c r="BG736" i="1"/>
  <c r="AU736" i="1"/>
  <c r="AU85" i="1"/>
  <c r="M85" i="1"/>
  <c r="BG85" i="1"/>
  <c r="M14" i="1"/>
  <c r="AU14" i="1"/>
  <c r="BG14" i="1"/>
  <c r="AN3769" i="1"/>
  <c r="AH3490" i="1"/>
  <c r="AL3490" i="1"/>
  <c r="AF3734" i="1"/>
  <c r="AG3734" i="1"/>
  <c r="AK3734" i="1"/>
  <c r="AE3734" i="1"/>
  <c r="AE3779" i="1"/>
  <c r="AF3779" i="1"/>
  <c r="AK3779" i="1"/>
  <c r="AG3779" i="1"/>
  <c r="AL3786" i="1"/>
  <c r="AH3786" i="1"/>
  <c r="AJ3786" i="1" s="1"/>
  <c r="AE3800" i="1"/>
  <c r="AF3800" i="1"/>
  <c r="AK3800" i="1"/>
  <c r="AG3800" i="1"/>
  <c r="AE3808" i="1"/>
  <c r="AG3808" i="1"/>
  <c r="AF3808" i="1"/>
  <c r="AK3808" i="1"/>
  <c r="AN3532" i="1"/>
  <c r="AK3459" i="1"/>
  <c r="AE3459" i="1"/>
  <c r="AF3459" i="1"/>
  <c r="AG3459" i="1"/>
  <c r="AN3611" i="1"/>
  <c r="AI3689" i="1"/>
  <c r="AM3689" i="1"/>
  <c r="S3653" i="1"/>
  <c r="P3774" i="1"/>
  <c r="R3774" i="1" s="1"/>
  <c r="AH3719" i="1"/>
  <c r="AL3719" i="1"/>
  <c r="AL3750" i="1"/>
  <c r="AH3750" i="1"/>
  <c r="AJ3750" i="1" s="1"/>
  <c r="AJ3823" i="1"/>
  <c r="BC3854" i="1"/>
  <c r="BD3854" i="1"/>
  <c r="AY3854" i="1"/>
  <c r="BB3854" i="1"/>
  <c r="BA3854" i="1" s="1"/>
  <c r="AZ3854" i="1"/>
  <c r="AZ3879" i="1"/>
  <c r="BB3879" i="1"/>
  <c r="BA3879" i="1" s="1"/>
  <c r="AY3879" i="1"/>
  <c r="BC3879" i="1" s="1"/>
  <c r="BD3879" i="1"/>
  <c r="S3658" i="1"/>
  <c r="AL3744" i="1"/>
  <c r="AH3744" i="1"/>
  <c r="AE3706" i="1"/>
  <c r="AF3706" i="1"/>
  <c r="AK3706" i="1"/>
  <c r="AG3706" i="1"/>
  <c r="S3730" i="1"/>
  <c r="AI3759" i="1"/>
  <c r="AM3759" i="1"/>
  <c r="AN3759" i="1" s="1"/>
  <c r="AF3768" i="1"/>
  <c r="AG3768" i="1"/>
  <c r="AK3768" i="1"/>
  <c r="AE3768" i="1"/>
  <c r="BB3914" i="1"/>
  <c r="BA3914" i="1" s="1"/>
  <c r="AZ3914" i="1"/>
  <c r="AY3914" i="1"/>
  <c r="BC3914" i="1" s="1"/>
  <c r="BD3914" i="1"/>
  <c r="AE3802" i="1"/>
  <c r="AG3802" i="1"/>
  <c r="AF3802" i="1"/>
  <c r="AK3802" i="1"/>
  <c r="BB3982" i="1"/>
  <c r="BA3982" i="1" s="1"/>
  <c r="AY3982" i="1"/>
  <c r="BC3982" i="1" s="1"/>
  <c r="BD3982" i="1"/>
  <c r="AZ3982" i="1"/>
  <c r="AN1615" i="1"/>
  <c r="AE1629" i="1"/>
  <c r="AF1629" i="1"/>
  <c r="AG1629" i="1"/>
  <c r="AK1629" i="1"/>
  <c r="AI1658" i="1"/>
  <c r="AJ1658" i="1" s="1"/>
  <c r="AM1658" i="1"/>
  <c r="AI1560" i="1"/>
  <c r="AJ1560" i="1" s="1"/>
  <c r="AM1560" i="1"/>
  <c r="AN1560" i="1" s="1"/>
  <c r="AI1470" i="1"/>
  <c r="AM1470" i="1"/>
  <c r="AN1470" i="1" s="1"/>
  <c r="P1545" i="1"/>
  <c r="R1545" i="1" s="1"/>
  <c r="S1545" i="1" s="1"/>
  <c r="AM1564" i="1"/>
  <c r="AI1564" i="1"/>
  <c r="AD1655" i="1"/>
  <c r="AW1655" i="1"/>
  <c r="AX1655" i="1" s="1"/>
  <c r="N1655" i="1"/>
  <c r="Q1655" i="1"/>
  <c r="O1655" i="1"/>
  <c r="S1554" i="1"/>
  <c r="AL1488" i="1"/>
  <c r="AN1488" i="1" s="1"/>
  <c r="AH1488" i="1"/>
  <c r="AJ1488" i="1" s="1"/>
  <c r="S1520" i="1"/>
  <c r="AM1571" i="1"/>
  <c r="AN1571" i="1" s="1"/>
  <c r="AI1571" i="1"/>
  <c r="AE1578" i="1"/>
  <c r="AF1578" i="1"/>
  <c r="AG1578" i="1"/>
  <c r="AK1578" i="1"/>
  <c r="P1581" i="1"/>
  <c r="R1581" i="1" s="1"/>
  <c r="S1581" i="1" s="1"/>
  <c r="AM1620" i="1"/>
  <c r="AI1620" i="1"/>
  <c r="AK1457" i="1"/>
  <c r="AE1457" i="1"/>
  <c r="AF1457" i="1"/>
  <c r="AG1457" i="1"/>
  <c r="P1593" i="1"/>
  <c r="R1593" i="1" s="1"/>
  <c r="S1593" i="1" s="1"/>
  <c r="AN1700" i="1"/>
  <c r="S1656" i="1"/>
  <c r="S1680" i="1"/>
  <c r="AE1716" i="1"/>
  <c r="AF1716" i="1"/>
  <c r="AG1716" i="1"/>
  <c r="AK1716" i="1"/>
  <c r="AI1747" i="1"/>
  <c r="AM1747" i="1"/>
  <c r="AN1747" i="1" s="1"/>
  <c r="AM1671" i="1"/>
  <c r="AI1671" i="1"/>
  <c r="P1596" i="1"/>
  <c r="R1596" i="1" s="1"/>
  <c r="S1596" i="1" s="1"/>
  <c r="AK1742" i="1"/>
  <c r="AE1742" i="1"/>
  <c r="AF1742" i="1"/>
  <c r="AG1742" i="1"/>
  <c r="AJ1858" i="1"/>
  <c r="S1690" i="1"/>
  <c r="AN1710" i="1"/>
  <c r="AU1835" i="1"/>
  <c r="M1835" i="1"/>
  <c r="AK1594" i="1"/>
  <c r="AE1594" i="1"/>
  <c r="AF1594" i="1"/>
  <c r="AG1594" i="1"/>
  <c r="AM1692" i="1"/>
  <c r="AI1692" i="1"/>
  <c r="AK1765" i="1"/>
  <c r="AE1765" i="1"/>
  <c r="AF1765" i="1"/>
  <c r="AG1765" i="1"/>
  <c r="AJ1840" i="1"/>
  <c r="P1622" i="1"/>
  <c r="R1622" i="1" s="1"/>
  <c r="S1622" i="1" s="1"/>
  <c r="AZ1665" i="1"/>
  <c r="BC1665" i="1" s="1"/>
  <c r="BB1665" i="1"/>
  <c r="BA1665" i="1" s="1"/>
  <c r="BD1665" i="1"/>
  <c r="AY1665" i="1"/>
  <c r="N1682" i="1"/>
  <c r="O1682" i="1"/>
  <c r="Q1682" i="1"/>
  <c r="AD1682" i="1"/>
  <c r="S1808" i="1"/>
  <c r="AH1717" i="1"/>
  <c r="AJ1717" i="1" s="1"/>
  <c r="AL1717" i="1"/>
  <c r="AN1717" i="1" s="1"/>
  <c r="AE1698" i="1"/>
  <c r="AF1698" i="1"/>
  <c r="AG1698" i="1"/>
  <c r="AK1698" i="1"/>
  <c r="AH1759" i="1"/>
  <c r="AJ1759" i="1" s="1"/>
  <c r="AL1759" i="1"/>
  <c r="AN1759" i="1" s="1"/>
  <c r="P1604" i="1"/>
  <c r="R1604" i="1" s="1"/>
  <c r="S1604" i="1" s="1"/>
  <c r="AL1639" i="1"/>
  <c r="AN1639" i="1" s="1"/>
  <c r="AH1639" i="1"/>
  <c r="AJ1639" i="1" s="1"/>
  <c r="AK1681" i="1"/>
  <c r="AF1681" i="1"/>
  <c r="AE1681" i="1"/>
  <c r="AG1681" i="1"/>
  <c r="AM1785" i="1"/>
  <c r="AN1785" i="1" s="1"/>
  <c r="AI1785" i="1"/>
  <c r="S1853" i="1"/>
  <c r="BC1855" i="1"/>
  <c r="AN1887" i="1"/>
  <c r="AL1976" i="1"/>
  <c r="AN1976" i="1" s="1"/>
  <c r="AH1976" i="1"/>
  <c r="AJ1976" i="1" s="1"/>
  <c r="AI1794" i="1"/>
  <c r="AM1794" i="1"/>
  <c r="S1810" i="1"/>
  <c r="AK1847" i="1"/>
  <c r="AE1847" i="1"/>
  <c r="AF1847" i="1"/>
  <c r="AG1847" i="1"/>
  <c r="AH1955" i="1"/>
  <c r="AJ1955" i="1" s="1"/>
  <c r="AL1955" i="1"/>
  <c r="AN1955" i="1" s="1"/>
  <c r="P1728" i="1"/>
  <c r="R1728" i="1" s="1"/>
  <c r="S1728" i="1" s="1"/>
  <c r="AF1793" i="1"/>
  <c r="AG1793" i="1"/>
  <c r="AK1793" i="1"/>
  <c r="AE1793" i="1"/>
  <c r="AN1919" i="1"/>
  <c r="AJ1937" i="1"/>
  <c r="AK1689" i="1"/>
  <c r="AE1689" i="1"/>
  <c r="AF1689" i="1"/>
  <c r="AG1689" i="1"/>
  <c r="AM1746" i="1"/>
  <c r="AI1746" i="1"/>
  <c r="AY1800" i="1"/>
  <c r="AZ1800" i="1"/>
  <c r="BB1800" i="1"/>
  <c r="BA1800" i="1" s="1"/>
  <c r="BC1800" i="1"/>
  <c r="BD1800" i="1"/>
  <c r="P1862" i="1"/>
  <c r="R1862" i="1" s="1"/>
  <c r="S1862" i="1" s="1"/>
  <c r="AL1882" i="1"/>
  <c r="AN1882" i="1" s="1"/>
  <c r="AH1882" i="1"/>
  <c r="AJ1882" i="1" s="1"/>
  <c r="AH1895" i="1"/>
  <c r="AL1895" i="1"/>
  <c r="AN1895" i="1" s="1"/>
  <c r="AN1904" i="1"/>
  <c r="AL1932" i="1"/>
  <c r="AN1932" i="1" s="1"/>
  <c r="AH1932" i="1"/>
  <c r="AJ1932" i="1" s="1"/>
  <c r="AH1970" i="1"/>
  <c r="AJ1970" i="1" s="1"/>
  <c r="AL1970" i="1"/>
  <c r="AN1970" i="1" s="1"/>
  <c r="AM1787" i="1"/>
  <c r="AI1787" i="1"/>
  <c r="S1803" i="1"/>
  <c r="AH1880" i="1"/>
  <c r="AJ1880" i="1" s="1"/>
  <c r="AL1880" i="1"/>
  <c r="AN1880" i="1" s="1"/>
  <c r="AN1889" i="1"/>
  <c r="AK1731" i="1"/>
  <c r="AE1731" i="1"/>
  <c r="AF1731" i="1"/>
  <c r="AG1731" i="1"/>
  <c r="P1786" i="1"/>
  <c r="R1786" i="1" s="1"/>
  <c r="S1786" i="1" s="1"/>
  <c r="S1822" i="1"/>
  <c r="AM1902" i="1"/>
  <c r="AI1902" i="1"/>
  <c r="AJ1902" i="1" s="1"/>
  <c r="AI1915" i="1"/>
  <c r="AM1915" i="1"/>
  <c r="AJ1949" i="1"/>
  <c r="AW1792" i="1"/>
  <c r="AX1792" i="1" s="1"/>
  <c r="Q1792" i="1"/>
  <c r="S1792" i="1" s="1"/>
  <c r="AD1792" i="1"/>
  <c r="AK1816" i="1"/>
  <c r="AE1816" i="1"/>
  <c r="AF1816" i="1"/>
  <c r="AG1816" i="1"/>
  <c r="AJ1900" i="1"/>
  <c r="AH1959" i="1"/>
  <c r="AJ1959" i="1" s="1"/>
  <c r="AL1959" i="1"/>
  <c r="AN1959" i="1" s="1"/>
  <c r="AK1729" i="1"/>
  <c r="AE1729" i="1"/>
  <c r="AF1729" i="1"/>
  <c r="AG1729" i="1"/>
  <c r="AE1740" i="1"/>
  <c r="AF1740" i="1"/>
  <c r="AG1740" i="1"/>
  <c r="AK1740" i="1"/>
  <c r="AN1762" i="1"/>
  <c r="P1783" i="1"/>
  <c r="R1783" i="1" s="1"/>
  <c r="AF1807" i="1"/>
  <c r="AG1807" i="1"/>
  <c r="AK1807" i="1"/>
  <c r="AE1807" i="1"/>
  <c r="P1819" i="1"/>
  <c r="R1819" i="1" s="1"/>
  <c r="S1732" i="1"/>
  <c r="BC1863" i="1"/>
  <c r="AM1957" i="1"/>
  <c r="AN1957" i="1" s="1"/>
  <c r="AI1957" i="1"/>
  <c r="AJ1957" i="1" s="1"/>
  <c r="AH2024" i="1"/>
  <c r="AL2024" i="1"/>
  <c r="AN2024" i="1" s="1"/>
  <c r="AH2039" i="1"/>
  <c r="AJ2039" i="1" s="1"/>
  <c r="AL2039" i="1"/>
  <c r="AN2039" i="1" s="1"/>
  <c r="AL2090" i="1"/>
  <c r="AN2090" i="1" s="1"/>
  <c r="AH2090" i="1"/>
  <c r="AJ2090" i="1" s="1"/>
  <c r="AI1988" i="1"/>
  <c r="AM1988" i="1"/>
  <c r="AI2019" i="1"/>
  <c r="AJ2019" i="1" s="1"/>
  <c r="AM2019" i="1"/>
  <c r="AN2019" i="1" s="1"/>
  <c r="AJ2031" i="1"/>
  <c r="AI2271" i="1"/>
  <c r="AJ2271" i="1" s="1"/>
  <c r="AM2271" i="1"/>
  <c r="AI1885" i="1"/>
  <c r="AM1885" i="1"/>
  <c r="AN1885" i="1" s="1"/>
  <c r="AI1965" i="1"/>
  <c r="AM1965" i="1"/>
  <c r="AJ2034" i="1"/>
  <c r="AH2079" i="1"/>
  <c r="AJ2079" i="1" s="1"/>
  <c r="AL2079" i="1"/>
  <c r="AN2079" i="1" s="1"/>
  <c r="BC1946" i="1"/>
  <c r="AN2026" i="1"/>
  <c r="AI2102" i="1"/>
  <c r="AJ2102" i="1" s="1"/>
  <c r="AM2102" i="1"/>
  <c r="AN2102" i="1" s="1"/>
  <c r="AJ1870" i="1"/>
  <c r="AJ1929" i="1"/>
  <c r="AN2016" i="1"/>
  <c r="AM2108" i="1"/>
  <c r="AN2108" i="1" s="1"/>
  <c r="AI2108" i="1"/>
  <c r="AJ2108" i="1" s="1"/>
  <c r="AK2156" i="1"/>
  <c r="AE2156" i="1"/>
  <c r="AF2156" i="1"/>
  <c r="AG2156" i="1"/>
  <c r="AI1928" i="1"/>
  <c r="AJ1928" i="1" s="1"/>
  <c r="AM1928" i="1"/>
  <c r="AN1928" i="1" s="1"/>
  <c r="AN2147" i="1"/>
  <c r="P2199" i="1"/>
  <c r="R2199" i="1" s="1"/>
  <c r="S2199" i="1" s="1"/>
  <c r="BC2260" i="1"/>
  <c r="AI1975" i="1"/>
  <c r="AJ1975" i="1" s="1"/>
  <c r="AM1975" i="1"/>
  <c r="AN1975" i="1" s="1"/>
  <c r="AI2036" i="1"/>
  <c r="AJ2036" i="1" s="1"/>
  <c r="AM2036" i="1"/>
  <c r="AK2212" i="1"/>
  <c r="AE2212" i="1"/>
  <c r="AG2212" i="1"/>
  <c r="AF2212" i="1"/>
  <c r="Q2249" i="1"/>
  <c r="AD2249" i="1"/>
  <c r="AW2249" i="1"/>
  <c r="AX2249" i="1" s="1"/>
  <c r="N2249" i="1"/>
  <c r="O2249" i="1"/>
  <c r="AJ1879" i="1"/>
  <c r="AI1878" i="1"/>
  <c r="AJ1878" i="1" s="1"/>
  <c r="AM1878" i="1"/>
  <c r="AN1878" i="1" s="1"/>
  <c r="AH1935" i="1"/>
  <c r="AJ1935" i="1" s="1"/>
  <c r="AL1935" i="1"/>
  <c r="AI1961" i="1"/>
  <c r="AM1961" i="1"/>
  <c r="AI1973" i="1"/>
  <c r="AM1973" i="1"/>
  <c r="AN1973" i="1" s="1"/>
  <c r="AI2024" i="1"/>
  <c r="AM2024" i="1"/>
  <c r="AI2136" i="1"/>
  <c r="AJ2136" i="1" s="1"/>
  <c r="AM2136" i="1"/>
  <c r="AN2136" i="1" s="1"/>
  <c r="AK2224" i="1"/>
  <c r="AE2224" i="1"/>
  <c r="AF2224" i="1"/>
  <c r="AG2224" i="1"/>
  <c r="AW2262" i="1"/>
  <c r="AX2262" i="1" s="1"/>
  <c r="N2262" i="1"/>
  <c r="P2262" i="1" s="1"/>
  <c r="R2262" i="1" s="1"/>
  <c r="O2262" i="1"/>
  <c r="Q2262" i="1"/>
  <c r="AD2262" i="1"/>
  <c r="AZ2293" i="1"/>
  <c r="BB2293" i="1"/>
  <c r="BA2293" i="1" s="1"/>
  <c r="BD2293" i="1"/>
  <c r="AY2293" i="1"/>
  <c r="BC2293" i="1" s="1"/>
  <c r="AL2312" i="1"/>
  <c r="AN2312" i="1" s="1"/>
  <c r="AH2312" i="1"/>
  <c r="AH2056" i="1"/>
  <c r="AL2056" i="1"/>
  <c r="AN2056" i="1" s="1"/>
  <c r="AH2077" i="1"/>
  <c r="AJ2077" i="1" s="1"/>
  <c r="AL2077" i="1"/>
  <c r="AJ2099" i="1"/>
  <c r="AJ2121" i="1"/>
  <c r="AH2180" i="1"/>
  <c r="AJ2180" i="1" s="1"/>
  <c r="AL2180" i="1"/>
  <c r="AN2180" i="1" s="1"/>
  <c r="AH2195" i="1"/>
  <c r="AJ2195" i="1" s="1"/>
  <c r="AL2195" i="1"/>
  <c r="AN2195" i="1" s="1"/>
  <c r="BD2270" i="1"/>
  <c r="AY2270" i="1"/>
  <c r="AZ2270" i="1"/>
  <c r="BB2270" i="1"/>
  <c r="BA2270" i="1" s="1"/>
  <c r="BC2270" i="1" s="1"/>
  <c r="P2157" i="1"/>
  <c r="R2157" i="1" s="1"/>
  <c r="S2157" i="1" s="1"/>
  <c r="AG2167" i="1"/>
  <c r="AK2167" i="1"/>
  <c r="AF2167" i="1"/>
  <c r="AE2167" i="1"/>
  <c r="P2215" i="1"/>
  <c r="R2215" i="1" s="1"/>
  <c r="AI1943" i="1"/>
  <c r="AM1943" i="1"/>
  <c r="AI2086" i="1"/>
  <c r="AM2086" i="1"/>
  <c r="AI2097" i="1"/>
  <c r="AJ2097" i="1" s="1"/>
  <c r="AM2097" i="1"/>
  <c r="P2214" i="1"/>
  <c r="R2214" i="1" s="1"/>
  <c r="S2214" i="1" s="1"/>
  <c r="P2231" i="1"/>
  <c r="R2231" i="1" s="1"/>
  <c r="S2231" i="1" s="1"/>
  <c r="S2563" i="1"/>
  <c r="AK2203" i="1"/>
  <c r="AE2203" i="1"/>
  <c r="AF2203" i="1"/>
  <c r="AG2203" i="1"/>
  <c r="AJ2242" i="1"/>
  <c r="AL2302" i="1"/>
  <c r="AN2302" i="1" s="1"/>
  <c r="AH2302" i="1"/>
  <c r="AM2347" i="1"/>
  <c r="AN2347" i="1" s="1"/>
  <c r="AI2347" i="1"/>
  <c r="AJ2347" i="1" s="1"/>
  <c r="AJ2420" i="1"/>
  <c r="AJ2445" i="1"/>
  <c r="AJ2470" i="1"/>
  <c r="BC2499" i="1"/>
  <c r="AM2549" i="1"/>
  <c r="AN2549" i="1" s="1"/>
  <c r="AI2549" i="1"/>
  <c r="AJ2549" i="1" s="1"/>
  <c r="AI2082" i="1"/>
  <c r="AM2082" i="1"/>
  <c r="AY2211" i="1"/>
  <c r="AZ2211" i="1"/>
  <c r="BB2211" i="1"/>
  <c r="BA2211" i="1" s="1"/>
  <c r="BC2211" i="1"/>
  <c r="BD2211" i="1"/>
  <c r="AJ2352" i="1"/>
  <c r="AJ2382" i="1"/>
  <c r="S2500" i="1"/>
  <c r="AJ2571" i="1"/>
  <c r="BB2132" i="1"/>
  <c r="BA2132" i="1" s="1"/>
  <c r="AY2132" i="1"/>
  <c r="AZ2132" i="1"/>
  <c r="BC2132" i="1"/>
  <c r="BD2132" i="1"/>
  <c r="AH2163" i="1"/>
  <c r="AL2163" i="1"/>
  <c r="AN2163" i="1" s="1"/>
  <c r="BB2244" i="1"/>
  <c r="BA2244" i="1" s="1"/>
  <c r="BD2244" i="1"/>
  <c r="AZ2244" i="1"/>
  <c r="AY2244" i="1"/>
  <c r="BC2244" i="1" s="1"/>
  <c r="AM2300" i="1"/>
  <c r="AI2300" i="1"/>
  <c r="AN2322" i="1"/>
  <c r="AM2399" i="1"/>
  <c r="AN2399" i="1" s="1"/>
  <c r="AI2399" i="1"/>
  <c r="AJ2399" i="1" s="1"/>
  <c r="S2496" i="1"/>
  <c r="AI2071" i="1"/>
  <c r="AM2071" i="1"/>
  <c r="AJ2068" i="1"/>
  <c r="P2191" i="1"/>
  <c r="R2191" i="1" s="1"/>
  <c r="S2191" i="1" s="1"/>
  <c r="S2290" i="1"/>
  <c r="AE2546" i="1"/>
  <c r="AF2546" i="1"/>
  <c r="AG2546" i="1"/>
  <c r="AK2546" i="1"/>
  <c r="AH2184" i="1"/>
  <c r="AJ2184" i="1" s="1"/>
  <c r="AL2184" i="1"/>
  <c r="AN2184" i="1" s="1"/>
  <c r="AM2422" i="1"/>
  <c r="AN2422" i="1" s="1"/>
  <c r="AI2422" i="1"/>
  <c r="AJ2422" i="1" s="1"/>
  <c r="AH2456" i="1"/>
  <c r="AJ2456" i="1" s="1"/>
  <c r="AL2456" i="1"/>
  <c r="AN2456" i="1" s="1"/>
  <c r="S2507" i="1"/>
  <c r="AY2227" i="1"/>
  <c r="BC2227" i="1" s="1"/>
  <c r="AZ2227" i="1"/>
  <c r="BB2227" i="1"/>
  <c r="BA2227" i="1" s="1"/>
  <c r="BD2227" i="1"/>
  <c r="AM2339" i="1"/>
  <c r="AN2339" i="1" s="1"/>
  <c r="AI2339" i="1"/>
  <c r="AN2349" i="1"/>
  <c r="AN2437" i="1"/>
  <c r="AH2473" i="1"/>
  <c r="AL2473" i="1"/>
  <c r="AN2473" i="1" s="1"/>
  <c r="AK2557" i="1"/>
  <c r="AE2557" i="1"/>
  <c r="AF2557" i="1"/>
  <c r="AG2557" i="1"/>
  <c r="P2568" i="1"/>
  <c r="R2568" i="1" s="1"/>
  <c r="S2568" i="1" s="1"/>
  <c r="BC2261" i="1"/>
  <c r="AJ2306" i="1"/>
  <c r="AN2386" i="1"/>
  <c r="AJ2393" i="1"/>
  <c r="S2491" i="1"/>
  <c r="AK2509" i="1"/>
  <c r="AG2509" i="1"/>
  <c r="AE2509" i="1"/>
  <c r="AF2509" i="1"/>
  <c r="AF2577" i="1"/>
  <c r="AG2577" i="1"/>
  <c r="AE2577" i="1"/>
  <c r="AK2577" i="1"/>
  <c r="S2630" i="1"/>
  <c r="BD2183" i="1"/>
  <c r="AY2183" i="1"/>
  <c r="BC2183" i="1" s="1"/>
  <c r="AZ2183" i="1"/>
  <c r="BB2183" i="1"/>
  <c r="BA2183" i="1" s="1"/>
  <c r="AI2391" i="1"/>
  <c r="AJ2391" i="1" s="1"/>
  <c r="AM2391" i="1"/>
  <c r="AN2391" i="1" s="1"/>
  <c r="AJ2477" i="1"/>
  <c r="AE2503" i="1"/>
  <c r="AF2503" i="1"/>
  <c r="AG2503" i="1"/>
  <c r="AK2503" i="1"/>
  <c r="S2550" i="1"/>
  <c r="AI2576" i="1"/>
  <c r="AM2576" i="1"/>
  <c r="AN2576" i="1" s="1"/>
  <c r="BD2662" i="1"/>
  <c r="AY2662" i="1"/>
  <c r="BC2662" i="1" s="1"/>
  <c r="AZ2662" i="1"/>
  <c r="BB2662" i="1"/>
  <c r="BA2662" i="1" s="1"/>
  <c r="AM2199" i="1"/>
  <c r="AI2199" i="1"/>
  <c r="AH2375" i="1"/>
  <c r="AL2375" i="1"/>
  <c r="AN2375" i="1" s="1"/>
  <c r="AI2468" i="1"/>
  <c r="AM2468" i="1"/>
  <c r="AH2545" i="1"/>
  <c r="AJ2545" i="1" s="1"/>
  <c r="AL2545" i="1"/>
  <c r="AN2564" i="1"/>
  <c r="AJ2651" i="1"/>
  <c r="AJ2431" i="1"/>
  <c r="AH2438" i="1"/>
  <c r="AL2438" i="1"/>
  <c r="AM2462" i="1"/>
  <c r="AI2462" i="1"/>
  <c r="AK2634" i="1"/>
  <c r="AE2634" i="1"/>
  <c r="AG2634" i="1"/>
  <c r="AF2634" i="1"/>
  <c r="P2252" i="1"/>
  <c r="R2252" i="1" s="1"/>
  <c r="S2252" i="1" s="1"/>
  <c r="AM2320" i="1"/>
  <c r="AI2320" i="1"/>
  <c r="AM2334" i="1"/>
  <c r="AN2334" i="1" s="1"/>
  <c r="AI2334" i="1"/>
  <c r="AJ2376" i="1"/>
  <c r="AH2500" i="1"/>
  <c r="AJ2500" i="1" s="1"/>
  <c r="AL2500" i="1"/>
  <c r="AN2500" i="1" s="1"/>
  <c r="AY2577" i="1"/>
  <c r="BC2577" i="1" s="1"/>
  <c r="AZ2577" i="1"/>
  <c r="BB2577" i="1"/>
  <c r="BA2577" i="1" s="1"/>
  <c r="BD2577" i="1"/>
  <c r="S2185" i="1"/>
  <c r="AY2228" i="1"/>
  <c r="BC2228" i="1" s="1"/>
  <c r="AZ2228" i="1"/>
  <c r="BB2228" i="1"/>
  <c r="BA2228" i="1" s="1"/>
  <c r="BD2228" i="1"/>
  <c r="AL2354" i="1"/>
  <c r="AH2354" i="1"/>
  <c r="AE2198" i="1"/>
  <c r="AF2198" i="1"/>
  <c r="AG2198" i="1"/>
  <c r="AK2198" i="1"/>
  <c r="AH2260" i="1"/>
  <c r="AL2260" i="1"/>
  <c r="AI2378" i="1"/>
  <c r="AM2378" i="1"/>
  <c r="AJ2396" i="1"/>
  <c r="AN2427" i="1"/>
  <c r="AN2471" i="1"/>
  <c r="AK2510" i="1"/>
  <c r="AE2510" i="1"/>
  <c r="AG2510" i="1"/>
  <c r="AF2510" i="1"/>
  <c r="S2594" i="1"/>
  <c r="P2166" i="1"/>
  <c r="R2166" i="1" s="1"/>
  <c r="AL2457" i="1"/>
  <c r="AN2457" i="1" s="1"/>
  <c r="AH2457" i="1"/>
  <c r="AJ2457" i="1" s="1"/>
  <c r="AJ2481" i="1"/>
  <c r="S2640" i="1"/>
  <c r="AL2670" i="1"/>
  <c r="AN2670" i="1" s="1"/>
  <c r="AH2670" i="1"/>
  <c r="AJ2670" i="1" s="1"/>
  <c r="AH2683" i="1"/>
  <c r="AJ2683" i="1" s="1"/>
  <c r="AL2683" i="1"/>
  <c r="AN2714" i="1"/>
  <c r="AJ2764" i="1"/>
  <c r="AH2783" i="1"/>
  <c r="AL2783" i="1"/>
  <c r="AN2783" i="1" s="1"/>
  <c r="AN2565" i="1"/>
  <c r="BD2641" i="1"/>
  <c r="AY2641" i="1"/>
  <c r="BC2641" i="1" s="1"/>
  <c r="AZ2641" i="1"/>
  <c r="BB2641" i="1"/>
  <c r="BA2641" i="1" s="1"/>
  <c r="AH2776" i="1"/>
  <c r="AL2776" i="1"/>
  <c r="AN2776" i="1" s="1"/>
  <c r="AL2813" i="1"/>
  <c r="AN2813" i="1" s="1"/>
  <c r="AH2813" i="1"/>
  <c r="AJ2813" i="1" s="1"/>
  <c r="AK2558" i="1"/>
  <c r="AE2558" i="1"/>
  <c r="AF2558" i="1"/>
  <c r="AG2558" i="1"/>
  <c r="AM2675" i="1"/>
  <c r="AI2675" i="1"/>
  <c r="AM2703" i="1"/>
  <c r="AI2703" i="1"/>
  <c r="AL2715" i="1"/>
  <c r="AN2715" i="1" s="1"/>
  <c r="AH2715" i="1"/>
  <c r="AJ2715" i="1" s="1"/>
  <c r="P2787" i="1"/>
  <c r="R2787" i="1" s="1"/>
  <c r="AN2817" i="1"/>
  <c r="AL2842" i="1"/>
  <c r="AN2842" i="1" s="1"/>
  <c r="AH2842" i="1"/>
  <c r="AI2662" i="1"/>
  <c r="AM2662" i="1"/>
  <c r="AM2690" i="1"/>
  <c r="AN2690" i="1" s="1"/>
  <c r="AI2690" i="1"/>
  <c r="AM2873" i="1"/>
  <c r="AI2873" i="1"/>
  <c r="AM3026" i="1"/>
  <c r="AN3026" i="1" s="1"/>
  <c r="AI3026" i="1"/>
  <c r="AJ3026" i="1" s="1"/>
  <c r="AI2562" i="1"/>
  <c r="AJ2562" i="1" s="1"/>
  <c r="AM2562" i="1"/>
  <c r="AE2647" i="1"/>
  <c r="AF2647" i="1"/>
  <c r="AG2647" i="1"/>
  <c r="AK2647" i="1"/>
  <c r="AJ2734" i="1"/>
  <c r="AL2837" i="1"/>
  <c r="AN2837" i="1" s="1"/>
  <c r="AH2837" i="1"/>
  <c r="AJ2837" i="1" s="1"/>
  <c r="AJ2952" i="1"/>
  <c r="S2607" i="1"/>
  <c r="AN2626" i="1"/>
  <c r="AN2682" i="1"/>
  <c r="AM2718" i="1"/>
  <c r="AI2718" i="1"/>
  <c r="AL2730" i="1"/>
  <c r="AH2730" i="1"/>
  <c r="AJ2730" i="1" s="1"/>
  <c r="AL2803" i="1"/>
  <c r="AH2803" i="1"/>
  <c r="AJ2803" i="1" s="1"/>
  <c r="AH2831" i="1"/>
  <c r="AJ2831" i="1" s="1"/>
  <c r="AL2831" i="1"/>
  <c r="AM2853" i="1"/>
  <c r="AN2853" i="1" s="1"/>
  <c r="AI2853" i="1"/>
  <c r="AJ2853" i="1" s="1"/>
  <c r="S2992" i="1"/>
  <c r="AI2514" i="1"/>
  <c r="AM2514" i="1"/>
  <c r="N2559" i="1"/>
  <c r="P2559" i="1" s="1"/>
  <c r="R2559" i="1" s="1"/>
  <c r="O2559" i="1"/>
  <c r="Q2559" i="1"/>
  <c r="S2559" i="1" s="1"/>
  <c r="AD2559" i="1"/>
  <c r="AW2559" i="1"/>
  <c r="AX2559" i="1" s="1"/>
  <c r="AW2628" i="1"/>
  <c r="AX2628" i="1" s="1"/>
  <c r="N2628" i="1"/>
  <c r="P2628" i="1" s="1"/>
  <c r="R2628" i="1" s="1"/>
  <c r="O2628" i="1"/>
  <c r="Q2628" i="1"/>
  <c r="AD2628" i="1"/>
  <c r="S2656" i="1"/>
  <c r="AH2693" i="1"/>
  <c r="AL2693" i="1"/>
  <c r="AH2723" i="1"/>
  <c r="AL2723" i="1"/>
  <c r="AN2723" i="1" s="1"/>
  <c r="AM2735" i="1"/>
  <c r="AI2735" i="1"/>
  <c r="P2792" i="1"/>
  <c r="R2792" i="1" s="1"/>
  <c r="AN2856" i="1"/>
  <c r="AK2916" i="1"/>
  <c r="AG2916" i="1"/>
  <c r="AE2916" i="1"/>
  <c r="AF2916" i="1"/>
  <c r="AD2592" i="1"/>
  <c r="O2592" i="1"/>
  <c r="Q2592" i="1"/>
  <c r="AW2592" i="1"/>
  <c r="AX2592" i="1" s="1"/>
  <c r="N2592" i="1"/>
  <c r="S2547" i="1"/>
  <c r="AH2663" i="1"/>
  <c r="AL2663" i="1"/>
  <c r="AN2663" i="1" s="1"/>
  <c r="AL2646" i="1"/>
  <c r="AH2646" i="1"/>
  <c r="AJ2646" i="1" s="1"/>
  <c r="AM2660" i="1"/>
  <c r="AI2660" i="1"/>
  <c r="AJ2698" i="1"/>
  <c r="AJ2738" i="1"/>
  <c r="AM2750" i="1"/>
  <c r="AI2750" i="1"/>
  <c r="AM2793" i="1"/>
  <c r="AI2793" i="1"/>
  <c r="AI2757" i="1"/>
  <c r="AM2757" i="1"/>
  <c r="AN2757" i="1" s="1"/>
  <c r="BC2882" i="1"/>
  <c r="AH2947" i="1"/>
  <c r="AJ2947" i="1" s="1"/>
  <c r="AL2947" i="1"/>
  <c r="AJ3090" i="1"/>
  <c r="AL2702" i="1"/>
  <c r="AH2702" i="1"/>
  <c r="AJ2702" i="1" s="1"/>
  <c r="AN2877" i="1"/>
  <c r="P2885" i="1"/>
  <c r="R2885" i="1" s="1"/>
  <c r="S2885" i="1" s="1"/>
  <c r="AI2906" i="1"/>
  <c r="AM2906" i="1"/>
  <c r="AK2954" i="1"/>
  <c r="AE2954" i="1"/>
  <c r="AF2954" i="1"/>
  <c r="AG2954" i="1"/>
  <c r="AJ3033" i="1"/>
  <c r="AN3039" i="1"/>
  <c r="AH2721" i="1"/>
  <c r="AJ2721" i="1" s="1"/>
  <c r="AL2721" i="1"/>
  <c r="AN2721" i="1" s="1"/>
  <c r="AI2799" i="1"/>
  <c r="AM2799" i="1"/>
  <c r="AL2823" i="1"/>
  <c r="AH2823" i="1"/>
  <c r="BC2869" i="1"/>
  <c r="AE2894" i="1"/>
  <c r="AF2894" i="1"/>
  <c r="AG2894" i="1"/>
  <c r="AK2894" i="1"/>
  <c r="AM3043" i="1"/>
  <c r="AI3043" i="1"/>
  <c r="AH2704" i="1"/>
  <c r="AJ2704" i="1" s="1"/>
  <c r="AL2704" i="1"/>
  <c r="AY2971" i="1"/>
  <c r="AZ2971" i="1"/>
  <c r="BD2971" i="1"/>
  <c r="BB2971" i="1"/>
  <c r="BA2971" i="1" s="1"/>
  <c r="BC2971" i="1" s="1"/>
  <c r="BB2984" i="1"/>
  <c r="BA2984" i="1" s="1"/>
  <c r="BC2984" i="1" s="1"/>
  <c r="BD2984" i="1"/>
  <c r="AZ2984" i="1"/>
  <c r="AY2984" i="1"/>
  <c r="S2991" i="1"/>
  <c r="BD3005" i="1"/>
  <c r="AY3005" i="1"/>
  <c r="AZ3005" i="1"/>
  <c r="BB3005" i="1"/>
  <c r="BA3005" i="1" s="1"/>
  <c r="BC3005" i="1" s="1"/>
  <c r="AH2681" i="1"/>
  <c r="AL2681" i="1"/>
  <c r="AI2882" i="1"/>
  <c r="AM2882" i="1"/>
  <c r="P2929" i="1"/>
  <c r="R2929" i="1" s="1"/>
  <c r="AN2942" i="1"/>
  <c r="AY2964" i="1"/>
  <c r="BC2964" i="1" s="1"/>
  <c r="AZ2964" i="1"/>
  <c r="BB2964" i="1"/>
  <c r="BA2964" i="1" s="1"/>
  <c r="BD2964" i="1"/>
  <c r="S2980" i="1"/>
  <c r="BC3021" i="1"/>
  <c r="AN3040" i="1"/>
  <c r="AN2696" i="1"/>
  <c r="AI2928" i="1"/>
  <c r="AM2928" i="1"/>
  <c r="P2979" i="1"/>
  <c r="R2979" i="1" s="1"/>
  <c r="S2993" i="1"/>
  <c r="AJ3008" i="1"/>
  <c r="AI3052" i="1"/>
  <c r="AM3052" i="1"/>
  <c r="AN3052" i="1" s="1"/>
  <c r="AL3115" i="1"/>
  <c r="AH3115" i="1"/>
  <c r="AJ3115" i="1" s="1"/>
  <c r="AH2731" i="1"/>
  <c r="AL2731" i="1"/>
  <c r="AN2731" i="1" s="1"/>
  <c r="AI2859" i="1"/>
  <c r="AM2859" i="1"/>
  <c r="AJ2912" i="1"/>
  <c r="P2938" i="1"/>
  <c r="R2938" i="1" s="1"/>
  <c r="S2938" i="1" s="1"/>
  <c r="AI2982" i="1"/>
  <c r="AM2982" i="1"/>
  <c r="AN3090" i="1"/>
  <c r="AH2746" i="1"/>
  <c r="AJ2746" i="1" s="1"/>
  <c r="AL2746" i="1"/>
  <c r="AH2844" i="1"/>
  <c r="AJ2844" i="1" s="1"/>
  <c r="AL2844" i="1"/>
  <c r="AE2966" i="1"/>
  <c r="AF2966" i="1"/>
  <c r="AG2966" i="1"/>
  <c r="AK2966" i="1"/>
  <c r="AH3006" i="1"/>
  <c r="AL3006" i="1"/>
  <c r="AN3006" i="1" s="1"/>
  <c r="AZ3017" i="1"/>
  <c r="BB3017" i="1"/>
  <c r="BA3017" i="1" s="1"/>
  <c r="BD3017" i="1"/>
  <c r="AY3017" i="1"/>
  <c r="BC3017" i="1" s="1"/>
  <c r="P2936" i="1"/>
  <c r="R2936" i="1" s="1"/>
  <c r="AL3145" i="1"/>
  <c r="AN3145" i="1" s="1"/>
  <c r="AH3145" i="1"/>
  <c r="AJ3145" i="1" s="1"/>
  <c r="AN2756" i="1"/>
  <c r="AE2953" i="1"/>
  <c r="AF2953" i="1"/>
  <c r="AG2953" i="1"/>
  <c r="AK2953" i="1"/>
  <c r="AL3081" i="1"/>
  <c r="AH3081" i="1"/>
  <c r="AJ3081" i="1" s="1"/>
  <c r="AJ3148" i="1"/>
  <c r="AH3094" i="1"/>
  <c r="AJ3094" i="1" s="1"/>
  <c r="AL3094" i="1"/>
  <c r="AN3094" i="1" s="1"/>
  <c r="AM3118" i="1"/>
  <c r="AI3118" i="1"/>
  <c r="AH3185" i="1"/>
  <c r="AJ3185" i="1" s="1"/>
  <c r="AL3185" i="1"/>
  <c r="AN3185" i="1" s="1"/>
  <c r="AJ3253" i="1"/>
  <c r="S2888" i="1"/>
  <c r="S2948" i="1"/>
  <c r="AJ3067" i="1"/>
  <c r="AH3099" i="1"/>
  <c r="AJ3099" i="1" s="1"/>
  <c r="AL3099" i="1"/>
  <c r="BC3237" i="1"/>
  <c r="AH3037" i="1"/>
  <c r="AJ3037" i="1" s="1"/>
  <c r="AL3037" i="1"/>
  <c r="AJ3189" i="1"/>
  <c r="AN3358" i="1"/>
  <c r="AH2827" i="1"/>
  <c r="AJ2827" i="1" s="1"/>
  <c r="AL2827" i="1"/>
  <c r="AN2827" i="1" s="1"/>
  <c r="AN3113" i="1"/>
  <c r="AN3174" i="1"/>
  <c r="AJ3231" i="1"/>
  <c r="AM3359" i="1"/>
  <c r="AN3359" i="1" s="1"/>
  <c r="AI3359" i="1"/>
  <c r="AJ3359" i="1" s="1"/>
  <c r="AH2766" i="1"/>
  <c r="AL2766" i="1"/>
  <c r="AN2766" i="1" s="1"/>
  <c r="AI2829" i="1"/>
  <c r="AJ2829" i="1" s="1"/>
  <c r="AM2829" i="1"/>
  <c r="AN2829" i="1" s="1"/>
  <c r="AM2869" i="1"/>
  <c r="AN2869" i="1" s="1"/>
  <c r="AI2869" i="1"/>
  <c r="AH3093" i="1"/>
  <c r="AJ3093" i="1" s="1"/>
  <c r="AL3093" i="1"/>
  <c r="S3288" i="1"/>
  <c r="AZ2986" i="1"/>
  <c r="BB2986" i="1"/>
  <c r="BA2986" i="1" s="1"/>
  <c r="BC2986" i="1"/>
  <c r="BD2986" i="1"/>
  <c r="AY2986" i="1"/>
  <c r="AM3172" i="1"/>
  <c r="AN3172" i="1" s="1"/>
  <c r="AI3172" i="1"/>
  <c r="AJ3172" i="1" s="1"/>
  <c r="BA3243" i="1"/>
  <c r="BA3242" i="1" s="1"/>
  <c r="AL3307" i="1"/>
  <c r="AN3307" i="1" s="1"/>
  <c r="AH3307" i="1"/>
  <c r="BC3319" i="1"/>
  <c r="AM3103" i="1"/>
  <c r="AI3103" i="1"/>
  <c r="AN3167" i="1"/>
  <c r="P3177" i="1"/>
  <c r="R3177" i="1" s="1"/>
  <c r="S3177" i="1" s="1"/>
  <c r="AK3187" i="1"/>
  <c r="AE3187" i="1"/>
  <c r="AF3187" i="1"/>
  <c r="AG3187" i="1"/>
  <c r="AE3274" i="1"/>
  <c r="AF3274" i="1"/>
  <c r="AG3274" i="1"/>
  <c r="AK3274" i="1"/>
  <c r="P3312" i="1"/>
  <c r="R3312" i="1" s="1"/>
  <c r="S3312" i="1" s="1"/>
  <c r="AN3360" i="1"/>
  <c r="AI3413" i="1"/>
  <c r="AJ3413" i="1" s="1"/>
  <c r="AM3413" i="1"/>
  <c r="AN3413" i="1" s="1"/>
  <c r="S3245" i="1"/>
  <c r="S3257" i="1"/>
  <c r="AF3294" i="1"/>
  <c r="AK3294" i="1"/>
  <c r="AE3294" i="1"/>
  <c r="AG3294" i="1"/>
  <c r="AM3361" i="1"/>
  <c r="AI3361" i="1"/>
  <c r="P3409" i="1"/>
  <c r="R3409" i="1" s="1"/>
  <c r="S3409" i="1" s="1"/>
  <c r="AJ3639" i="1"/>
  <c r="P3176" i="1"/>
  <c r="R3176" i="1" s="1"/>
  <c r="S3176" i="1" s="1"/>
  <c r="AY3246" i="1"/>
  <c r="AZ3246" i="1"/>
  <c r="BB3246" i="1"/>
  <c r="BA3246" i="1" s="1"/>
  <c r="BC3246" i="1"/>
  <c r="BD3246" i="1"/>
  <c r="BD3242" i="1" s="1"/>
  <c r="S3283" i="1"/>
  <c r="AZ3327" i="1"/>
  <c r="AI3338" i="1"/>
  <c r="AM3338" i="1"/>
  <c r="AE3349" i="1"/>
  <c r="AF3349" i="1"/>
  <c r="AG3349" i="1"/>
  <c r="AK3349" i="1"/>
  <c r="AK3461" i="1"/>
  <c r="AE3461" i="1"/>
  <c r="AF3461" i="1"/>
  <c r="AG3461" i="1"/>
  <c r="S3219" i="1"/>
  <c r="AL3233" i="1"/>
  <c r="AH3233" i="1"/>
  <c r="AD3284" i="1"/>
  <c r="N3284" i="1"/>
  <c r="O3284" i="1"/>
  <c r="Q3284" i="1"/>
  <c r="S3302" i="1"/>
  <c r="AH3339" i="1"/>
  <c r="AJ3339" i="1" s="1"/>
  <c r="AL3339" i="1"/>
  <c r="AL3347" i="1"/>
  <c r="AN3347" i="1" s="1"/>
  <c r="AH3347" i="1"/>
  <c r="AM3375" i="1"/>
  <c r="AI3375" i="1"/>
  <c r="S3388" i="1"/>
  <c r="AM3169" i="1"/>
  <c r="AI3169" i="1"/>
  <c r="AE3218" i="1"/>
  <c r="AF3218" i="1"/>
  <c r="AG3218" i="1"/>
  <c r="AK3218" i="1"/>
  <c r="N3291" i="1"/>
  <c r="O3291" i="1"/>
  <c r="Q3291" i="1"/>
  <c r="AD3291" i="1"/>
  <c r="BC3298" i="1"/>
  <c r="AI3355" i="1"/>
  <c r="AJ3355" i="1" s="1"/>
  <c r="AM3355" i="1"/>
  <c r="AI3080" i="1"/>
  <c r="AM3080" i="1"/>
  <c r="AH3141" i="1"/>
  <c r="AL3141" i="1"/>
  <c r="AN3141" i="1" s="1"/>
  <c r="S3253" i="1"/>
  <c r="AN3381" i="1"/>
  <c r="AM3455" i="1"/>
  <c r="AN3455" i="1" s="1"/>
  <c r="AI3455" i="1"/>
  <c r="AJ3455" i="1" s="1"/>
  <c r="AM3495" i="1"/>
  <c r="AI3495" i="1"/>
  <c r="AH3106" i="1"/>
  <c r="AJ3106" i="1" s="1"/>
  <c r="AL3106" i="1"/>
  <c r="AN3106" i="1" s="1"/>
  <c r="P3184" i="1"/>
  <c r="R3184" i="1" s="1"/>
  <c r="S3184" i="1" s="1"/>
  <c r="AJ3345" i="1"/>
  <c r="AK3410" i="1"/>
  <c r="AE3410" i="1"/>
  <c r="AF3410" i="1"/>
  <c r="AG3410" i="1"/>
  <c r="S3554" i="1"/>
  <c r="AH3152" i="1"/>
  <c r="AL3152" i="1"/>
  <c r="AL3314" i="1"/>
  <c r="AN3314" i="1" s="1"/>
  <c r="AH3314" i="1"/>
  <c r="AJ3314" i="1" s="1"/>
  <c r="AN3340" i="1"/>
  <c r="AE3414" i="1"/>
  <c r="AF3414" i="1"/>
  <c r="AG3414" i="1"/>
  <c r="AK3414" i="1"/>
  <c r="AN3435" i="1"/>
  <c r="AJ3523" i="1"/>
  <c r="S3538" i="1"/>
  <c r="S3608" i="1"/>
  <c r="AK3397" i="1"/>
  <c r="AE3397" i="1"/>
  <c r="AF3397" i="1"/>
  <c r="AG3397" i="1"/>
  <c r="AK3432" i="1"/>
  <c r="AG3432" i="1"/>
  <c r="AE3432" i="1"/>
  <c r="AF3432" i="1"/>
  <c r="AN3496" i="1"/>
  <c r="AH3558" i="1"/>
  <c r="AL3558" i="1"/>
  <c r="AN3558" i="1" s="1"/>
  <c r="AH3604" i="1"/>
  <c r="AJ3604" i="1" s="1"/>
  <c r="AL3604" i="1"/>
  <c r="AK3191" i="1"/>
  <c r="AE3191" i="1"/>
  <c r="AF3191" i="1"/>
  <c r="AG3191" i="1"/>
  <c r="P3316" i="1"/>
  <c r="R3316" i="1" s="1"/>
  <c r="S3316" i="1" s="1"/>
  <c r="AI3423" i="1"/>
  <c r="AM3423" i="1"/>
  <c r="AI3434" i="1"/>
  <c r="AM3434" i="1"/>
  <c r="AI3470" i="1"/>
  <c r="AM3470" i="1"/>
  <c r="AI3478" i="1"/>
  <c r="AM3478" i="1"/>
  <c r="AJ3503" i="1"/>
  <c r="AM3521" i="1"/>
  <c r="AI3521" i="1"/>
  <c r="AN3595" i="1"/>
  <c r="S3615" i="1"/>
  <c r="AL3147" i="1"/>
  <c r="AH3147" i="1"/>
  <c r="BB3272" i="1"/>
  <c r="AZ3309" i="1"/>
  <c r="AH3393" i="1"/>
  <c r="AJ3393" i="1" s="1"/>
  <c r="AL3393" i="1"/>
  <c r="AN3393" i="1" s="1"/>
  <c r="AI3480" i="1"/>
  <c r="AJ3480" i="1" s="1"/>
  <c r="AM3480" i="1"/>
  <c r="AN3480" i="1" s="1"/>
  <c r="AK3770" i="1"/>
  <c r="AE3770" i="1"/>
  <c r="AF3770" i="1"/>
  <c r="AG3770" i="1"/>
  <c r="BD3863" i="1"/>
  <c r="AY3863" i="1"/>
  <c r="AZ3863" i="1"/>
  <c r="BB3863" i="1"/>
  <c r="BA3863" i="1" s="1"/>
  <c r="BC3863" i="1" s="1"/>
  <c r="AK3462" i="1"/>
  <c r="AE3462" i="1"/>
  <c r="AF3462" i="1"/>
  <c r="AG3462" i="1"/>
  <c r="AH3487" i="1"/>
  <c r="AL3487" i="1"/>
  <c r="AN3487" i="1" s="1"/>
  <c r="P3509" i="1"/>
  <c r="R3509" i="1" s="1"/>
  <c r="S3509" i="1" s="1"/>
  <c r="AI3549" i="1"/>
  <c r="AJ3549" i="1" s="1"/>
  <c r="AM3549" i="1"/>
  <c r="AN3549" i="1" s="1"/>
  <c r="AE3627" i="1"/>
  <c r="AF3627" i="1"/>
  <c r="AG3627" i="1"/>
  <c r="AK3627" i="1"/>
  <c r="P3660" i="1"/>
  <c r="R3660" i="1" s="1"/>
  <c r="S3660" i="1" s="1"/>
  <c r="AM3682" i="1"/>
  <c r="AN3682" i="1" s="1"/>
  <c r="AI3682" i="1"/>
  <c r="AJ3682" i="1" s="1"/>
  <c r="AF3262" i="1"/>
  <c r="AK3262" i="1"/>
  <c r="AG3262" i="1"/>
  <c r="AE3262" i="1"/>
  <c r="S3323" i="1"/>
  <c r="AH3439" i="1"/>
  <c r="AL3439" i="1"/>
  <c r="AN3439" i="1" s="1"/>
  <c r="AK3460" i="1"/>
  <c r="AE3460" i="1"/>
  <c r="AF3460" i="1"/>
  <c r="AG3460" i="1"/>
  <c r="AH3587" i="1"/>
  <c r="AJ3587" i="1" s="1"/>
  <c r="AL3587" i="1"/>
  <c r="AN3587" i="1" s="1"/>
  <c r="AZ3635" i="1"/>
  <c r="S3729" i="1"/>
  <c r="S3246" i="1"/>
  <c r="AK3315" i="1"/>
  <c r="AE3315" i="1"/>
  <c r="AF3315" i="1"/>
  <c r="AG3315" i="1"/>
  <c r="AM3400" i="1"/>
  <c r="AN3400" i="1" s="1"/>
  <c r="AI3400" i="1"/>
  <c r="AI3536" i="1"/>
  <c r="AM3536" i="1"/>
  <c r="AH3557" i="1"/>
  <c r="AL3557" i="1"/>
  <c r="AN3557" i="1" s="1"/>
  <c r="S3631" i="1"/>
  <c r="AK3673" i="1"/>
  <c r="AF3673" i="1"/>
  <c r="AG3673" i="1"/>
  <c r="AE3673" i="1"/>
  <c r="AE3204" i="1"/>
  <c r="AF3204" i="1"/>
  <c r="AG3204" i="1"/>
  <c r="AK3204" i="1"/>
  <c r="S3394" i="1"/>
  <c r="AH3468" i="1"/>
  <c r="AJ3468" i="1" s="1"/>
  <c r="AL3468" i="1"/>
  <c r="AN3468" i="1" s="1"/>
  <c r="AJ3497" i="1"/>
  <c r="AI3531" i="1"/>
  <c r="AM3531" i="1"/>
  <c r="AI3577" i="1"/>
  <c r="AM3577" i="1"/>
  <c r="AN3577" i="1" s="1"/>
  <c r="AH3091" i="1"/>
  <c r="AJ3091" i="1" s="1"/>
  <c r="AL3091" i="1"/>
  <c r="AN3091" i="1" s="1"/>
  <c r="AJ3398" i="1"/>
  <c r="AI3402" i="1"/>
  <c r="AM3402" i="1"/>
  <c r="S3411" i="1"/>
  <c r="AE3431" i="1"/>
  <c r="AF3431" i="1"/>
  <c r="AG3431" i="1"/>
  <c r="AK3431" i="1"/>
  <c r="AJ3630" i="1"/>
  <c r="AE3668" i="1"/>
  <c r="AF3668" i="1"/>
  <c r="AG3668" i="1"/>
  <c r="AK3668" i="1"/>
  <c r="AL3729" i="1"/>
  <c r="AH3729" i="1"/>
  <c r="AJ3729" i="1" s="1"/>
  <c r="AI3788" i="1"/>
  <c r="AM3788" i="1"/>
  <c r="AK3657" i="1"/>
  <c r="AE3657" i="1"/>
  <c r="AF3657" i="1"/>
  <c r="AG3657" i="1"/>
  <c r="AK3737" i="1"/>
  <c r="AF3737" i="1"/>
  <c r="AG3737" i="1"/>
  <c r="AE3737" i="1"/>
  <c r="P3747" i="1"/>
  <c r="R3747" i="1" s="1"/>
  <c r="S3747" i="1" s="1"/>
  <c r="BC3897" i="1"/>
  <c r="K3860" i="1"/>
  <c r="M3834" i="1"/>
  <c r="AU3834" i="1"/>
  <c r="K3850" i="1"/>
  <c r="K3871" i="1"/>
  <c r="K3883" i="1"/>
  <c r="M3647" i="1"/>
  <c r="BG3647" i="1"/>
  <c r="BB3647" i="1" s="1"/>
  <c r="BA3647" i="1" s="1"/>
  <c r="BC3647" i="1" s="1"/>
  <c r="BG3624" i="1"/>
  <c r="BB3624" i="1" s="1"/>
  <c r="BA3624" i="1" s="1"/>
  <c r="BC3624" i="1" s="1"/>
  <c r="M3624" i="1"/>
  <c r="M2530" i="1"/>
  <c r="AU2530" i="1"/>
  <c r="BG2530" i="1"/>
  <c r="M2170" i="1"/>
  <c r="AU2170" i="1"/>
  <c r="BG2170" i="1"/>
  <c r="AU1674" i="1"/>
  <c r="BG1674" i="1"/>
  <c r="M1674" i="1"/>
  <c r="AU1684" i="1"/>
  <c r="BG1684" i="1"/>
  <c r="M1684" i="1"/>
  <c r="AU1490" i="1"/>
  <c r="BG1490" i="1"/>
  <c r="M1490" i="1"/>
  <c r="AU1338" i="1"/>
  <c r="BG1338" i="1"/>
  <c r="M1338" i="1"/>
  <c r="M1130" i="1"/>
  <c r="AU1130" i="1"/>
  <c r="BG1130" i="1"/>
  <c r="AU734" i="1"/>
  <c r="BG734" i="1"/>
  <c r="M734" i="1"/>
  <c r="BG53" i="1"/>
  <c r="AU53" i="1"/>
  <c r="M53" i="1"/>
  <c r="P3705" i="1"/>
  <c r="R3705" i="1" s="1"/>
  <c r="AI3504" i="1"/>
  <c r="AM3504" i="1"/>
  <c r="AN3504" i="1" s="1"/>
  <c r="AK3633" i="1"/>
  <c r="AF3633" i="1"/>
  <c r="AG3633" i="1"/>
  <c r="AE3633" i="1"/>
  <c r="S3667" i="1"/>
  <c r="BG3684" i="1"/>
  <c r="BB3684" i="1" s="1"/>
  <c r="BA3684" i="1" s="1"/>
  <c r="BC3684" i="1" s="1"/>
  <c r="M3684" i="1"/>
  <c r="BG3428" i="1"/>
  <c r="M3428" i="1"/>
  <c r="AU2908" i="1"/>
  <c r="BG2908" i="1"/>
  <c r="M2908" i="1"/>
  <c r="AU2505" i="1"/>
  <c r="BG2505" i="1"/>
  <c r="M2505" i="1"/>
  <c r="AU2179" i="1"/>
  <c r="BG2179" i="1"/>
  <c r="M2179" i="1"/>
  <c r="AU1686" i="1"/>
  <c r="BG1686" i="1"/>
  <c r="M1686" i="1"/>
  <c r="AU1634" i="1"/>
  <c r="BG1634" i="1"/>
  <c r="M1634" i="1"/>
  <c r="M1434" i="1"/>
  <c r="AU1434" i="1"/>
  <c r="BG1434" i="1"/>
  <c r="AU1350" i="1"/>
  <c r="BG1350" i="1"/>
  <c r="M1350" i="1"/>
  <c r="AU1110" i="1"/>
  <c r="BG1110" i="1"/>
  <c r="M1110" i="1"/>
  <c r="AU724" i="1"/>
  <c r="BG724" i="1"/>
  <c r="M724" i="1"/>
  <c r="AU80" i="1"/>
  <c r="M80" i="1"/>
  <c r="BG80" i="1"/>
  <c r="AU32" i="1"/>
  <c r="BG32" i="1"/>
  <c r="M32" i="1"/>
  <c r="M3878" i="1"/>
  <c r="AU3878" i="1"/>
  <c r="P3695" i="1"/>
  <c r="R3695" i="1" s="1"/>
  <c r="S3695" i="1" s="1"/>
  <c r="AN3786" i="1"/>
  <c r="P3755" i="1"/>
  <c r="R3755" i="1" s="1"/>
  <c r="AI3416" i="1"/>
  <c r="AM3416" i="1"/>
  <c r="S3459" i="1"/>
  <c r="AJ3611" i="1"/>
  <c r="AL3689" i="1"/>
  <c r="AN3689" i="1" s="1"/>
  <c r="AH3689" i="1"/>
  <c r="AJ3689" i="1" s="1"/>
  <c r="P3712" i="1"/>
  <c r="R3712" i="1" s="1"/>
  <c r="S3712" i="1" s="1"/>
  <c r="AN3776" i="1"/>
  <c r="AK3774" i="1"/>
  <c r="AE3774" i="1"/>
  <c r="AF3774" i="1"/>
  <c r="AG3774" i="1"/>
  <c r="AD3699" i="1"/>
  <c r="N3699" i="1"/>
  <c r="O3699" i="1"/>
  <c r="Q3699" i="1"/>
  <c r="AN3719" i="1"/>
  <c r="AM3823" i="1"/>
  <c r="AI3823" i="1"/>
  <c r="P3815" i="1"/>
  <c r="R3815" i="1" s="1"/>
  <c r="BB3948" i="1"/>
  <c r="BA3948" i="1" s="1"/>
  <c r="BC3948" i="1"/>
  <c r="BD3948" i="1"/>
  <c r="AY3948" i="1"/>
  <c r="AZ3948" i="1"/>
  <c r="AL3759" i="1"/>
  <c r="AH3759" i="1"/>
  <c r="AJ3759" i="1" s="1"/>
  <c r="AK3649" i="1"/>
  <c r="AE3649" i="1"/>
  <c r="AF3649" i="1"/>
  <c r="AG3649" i="1"/>
  <c r="BB3930" i="1"/>
  <c r="BA3930" i="1" s="1"/>
  <c r="BC3930" i="1" s="1"/>
  <c r="BD3930" i="1"/>
  <c r="AZ3930" i="1"/>
  <c r="AY3930" i="1"/>
  <c r="BB3987" i="1"/>
  <c r="BA3987" i="1" s="1"/>
  <c r="AY3987" i="1"/>
  <c r="BD3987" i="1"/>
  <c r="AZ3987" i="1"/>
  <c r="BC3987" i="1" s="1"/>
  <c r="AN1907" i="1"/>
  <c r="AI1960" i="1"/>
  <c r="AM1960" i="1"/>
  <c r="AH2036" i="1"/>
  <c r="AL2036" i="1"/>
  <c r="AN2036" i="1" s="1"/>
  <c r="AL2123" i="1"/>
  <c r="AH2123" i="1"/>
  <c r="AJ2123" i="1" s="1"/>
  <c r="AH1945" i="1"/>
  <c r="AJ1945" i="1" s="1"/>
  <c r="AL1945" i="1"/>
  <c r="AN1945" i="1" s="1"/>
  <c r="AI1995" i="1"/>
  <c r="AJ1995" i="1" s="1"/>
  <c r="AM1995" i="1"/>
  <c r="AN1995" i="1" s="1"/>
  <c r="AM1879" i="1"/>
  <c r="AI1879" i="1"/>
  <c r="AH1913" i="1"/>
  <c r="AL1913" i="1"/>
  <c r="AJ1961" i="1"/>
  <c r="AN2032" i="1"/>
  <c r="AN2050" i="1"/>
  <c r="AJ2072" i="1"/>
  <c r="S2224" i="1"/>
  <c r="AM2056" i="1"/>
  <c r="AI2056" i="1"/>
  <c r="AN2077" i="1"/>
  <c r="AI2104" i="1"/>
  <c r="AM2104" i="1"/>
  <c r="AN2104" i="1" s="1"/>
  <c r="AI2121" i="1"/>
  <c r="AM2121" i="1"/>
  <c r="S2197" i="1"/>
  <c r="AE2270" i="1"/>
  <c r="AF2270" i="1"/>
  <c r="AG2270" i="1"/>
  <c r="AK2270" i="1"/>
  <c r="AJ2286" i="1"/>
  <c r="AK2157" i="1"/>
  <c r="AE2157" i="1"/>
  <c r="AF2157" i="1"/>
  <c r="AG2157" i="1"/>
  <c r="S2167" i="1"/>
  <c r="AY2215" i="1"/>
  <c r="AZ2215" i="1"/>
  <c r="BB2215" i="1"/>
  <c r="BA2215" i="1" s="1"/>
  <c r="BD2215" i="1"/>
  <c r="BC2215" i="1"/>
  <c r="AH2261" i="1"/>
  <c r="AJ2261" i="1" s="1"/>
  <c r="AL2261" i="1"/>
  <c r="AE2277" i="1"/>
  <c r="AF2277" i="1"/>
  <c r="AG2277" i="1"/>
  <c r="AK2277" i="1"/>
  <c r="AH1943" i="1"/>
  <c r="AL1943" i="1"/>
  <c r="AN1943" i="1" s="1"/>
  <c r="AN2123" i="1"/>
  <c r="AY2214" i="1"/>
  <c r="BC2214" i="1" s="1"/>
  <c r="AZ2214" i="1"/>
  <c r="BB2214" i="1"/>
  <c r="BA2214" i="1" s="1"/>
  <c r="BD2214" i="1"/>
  <c r="BB2231" i="1"/>
  <c r="BA2231" i="1" s="1"/>
  <c r="BD2231" i="1"/>
  <c r="AY2231" i="1"/>
  <c r="BC2231" i="1" s="1"/>
  <c r="AZ2231" i="1"/>
  <c r="AN2290" i="1"/>
  <c r="AI2318" i="1"/>
  <c r="AM2318" i="1"/>
  <c r="AM2410" i="1"/>
  <c r="AN2410" i="1" s="1"/>
  <c r="AI2410" i="1"/>
  <c r="AJ2410" i="1" s="1"/>
  <c r="AK2570" i="1"/>
  <c r="AE2570" i="1"/>
  <c r="AF2570" i="1"/>
  <c r="AG2570" i="1"/>
  <c r="S2173" i="1"/>
  <c r="AM2242" i="1"/>
  <c r="AI2242" i="1"/>
  <c r="AN2288" i="1"/>
  <c r="BC2500" i="1"/>
  <c r="BC2565" i="1"/>
  <c r="AH2082" i="1"/>
  <c r="AJ2082" i="1" s="1"/>
  <c r="AL2082" i="1"/>
  <c r="AN2082" i="1" s="1"/>
  <c r="AL2394" i="1"/>
  <c r="AN2394" i="1" s="1"/>
  <c r="AH2394" i="1"/>
  <c r="AI2111" i="1"/>
  <c r="AM2111" i="1"/>
  <c r="AK2244" i="1"/>
  <c r="AE2244" i="1"/>
  <c r="AF2244" i="1"/>
  <c r="AG2244" i="1"/>
  <c r="AH2300" i="1"/>
  <c r="AJ2300" i="1" s="1"/>
  <c r="AL2300" i="1"/>
  <c r="AN2300" i="1" s="1"/>
  <c r="AM2374" i="1"/>
  <c r="AN2374" i="1" s="1"/>
  <c r="AI2374" i="1"/>
  <c r="AJ2374" i="1" s="1"/>
  <c r="AY2191" i="1"/>
  <c r="AZ2191" i="1"/>
  <c r="BB2191" i="1"/>
  <c r="BA2191" i="1" s="1"/>
  <c r="BC2191" i="1"/>
  <c r="BD2191" i="1"/>
  <c r="BC2302" i="1"/>
  <c r="AY2189" i="1"/>
  <c r="AZ2189" i="1"/>
  <c r="BB2189" i="1"/>
  <c r="BA2189" i="1" s="1"/>
  <c r="BC2189" i="1"/>
  <c r="BD2189" i="1"/>
  <c r="AJ2297" i="1"/>
  <c r="AI2355" i="1"/>
  <c r="AM2355" i="1"/>
  <c r="AI2365" i="1"/>
  <c r="AM2365" i="1"/>
  <c r="AL2422" i="1"/>
  <c r="AH2422" i="1"/>
  <c r="P2251" i="1"/>
  <c r="R2251" i="1" s="1"/>
  <c r="S2251" i="1" s="1"/>
  <c r="AL2339" i="1"/>
  <c r="AH2339" i="1"/>
  <c r="S2557" i="1"/>
  <c r="BC2568" i="1"/>
  <c r="BD2568" i="1"/>
  <c r="AY2568" i="1"/>
  <c r="BB2568" i="1"/>
  <c r="BA2568" i="1" s="1"/>
  <c r="AZ2568" i="1"/>
  <c r="AJ2336" i="1"/>
  <c r="AI2393" i="1"/>
  <c r="AM2393" i="1"/>
  <c r="AN2393" i="1" s="1"/>
  <c r="AI2451" i="1"/>
  <c r="AJ2451" i="1" s="1"/>
  <c r="AM2451" i="1"/>
  <c r="AN2451" i="1" s="1"/>
  <c r="S2509" i="1"/>
  <c r="AE2183" i="1"/>
  <c r="AF2183" i="1"/>
  <c r="AG2183" i="1"/>
  <c r="AK2183" i="1"/>
  <c r="AM2477" i="1"/>
  <c r="AI2477" i="1"/>
  <c r="AH2199" i="1"/>
  <c r="AJ2199" i="1" s="1"/>
  <c r="AL2199" i="1"/>
  <c r="AN2199" i="1" s="1"/>
  <c r="AH2468" i="1"/>
  <c r="AJ2468" i="1" s="1"/>
  <c r="AL2468" i="1"/>
  <c r="AN2468" i="1" s="1"/>
  <c r="AN2545" i="1"/>
  <c r="AJ2564" i="1"/>
  <c r="AI2360" i="1"/>
  <c r="AM2360" i="1"/>
  <c r="AH2383" i="1"/>
  <c r="AJ2383" i="1" s="1"/>
  <c r="AL2383" i="1"/>
  <c r="AL2462" i="1"/>
  <c r="AN2462" i="1" s="1"/>
  <c r="AH2462" i="1"/>
  <c r="AJ2462" i="1" s="1"/>
  <c r="N2511" i="1"/>
  <c r="P2511" i="1" s="1"/>
  <c r="R2511" i="1" s="1"/>
  <c r="O2511" i="1"/>
  <c r="Q2511" i="1"/>
  <c r="AD2511" i="1"/>
  <c r="S2613" i="1"/>
  <c r="BC2652" i="1"/>
  <c r="AZ2252" i="1"/>
  <c r="BB2252" i="1"/>
  <c r="BA2252" i="1" s="1"/>
  <c r="BC2252" i="1"/>
  <c r="BD2252" i="1"/>
  <c r="AY2252" i="1"/>
  <c r="AH2320" i="1"/>
  <c r="AJ2320" i="1" s="1"/>
  <c r="AL2320" i="1"/>
  <c r="AN2320" i="1" s="1"/>
  <c r="AL2334" i="1"/>
  <c r="AH2334" i="1"/>
  <c r="BB2554" i="1"/>
  <c r="BA2554" i="1" s="1"/>
  <c r="BD2554" i="1"/>
  <c r="AZ2554" i="1"/>
  <c r="BC2554" i="1" s="1"/>
  <c r="AY2554" i="1"/>
  <c r="AJ2341" i="1"/>
  <c r="AK2279" i="1"/>
  <c r="AE2279" i="1"/>
  <c r="AF2279" i="1"/>
  <c r="AG2279" i="1"/>
  <c r="AJ2313" i="1"/>
  <c r="AN2396" i="1"/>
  <c r="AI2418" i="1"/>
  <c r="AM2418" i="1"/>
  <c r="AK2540" i="1"/>
  <c r="AE2540" i="1"/>
  <c r="AF2540" i="1"/>
  <c r="AG2540" i="1"/>
  <c r="AK2555" i="1"/>
  <c r="AE2555" i="1"/>
  <c r="AF2555" i="1"/>
  <c r="AG2555" i="1"/>
  <c r="S2579" i="1"/>
  <c r="AN2448" i="1"/>
  <c r="AJ2482" i="1"/>
  <c r="AK2513" i="1"/>
  <c r="AG2513" i="1"/>
  <c r="AE2513" i="1"/>
  <c r="AF2513" i="1"/>
  <c r="AK2573" i="1"/>
  <c r="AE2573" i="1"/>
  <c r="AF2573" i="1"/>
  <c r="AG2573" i="1"/>
  <c r="AI2684" i="1"/>
  <c r="AJ2684" i="1" s="1"/>
  <c r="AM2684" i="1"/>
  <c r="AN2684" i="1" s="1"/>
  <c r="AL2767" i="1"/>
  <c r="AN2767" i="1" s="1"/>
  <c r="AH2767" i="1"/>
  <c r="AJ2767" i="1" s="1"/>
  <c r="AJ2806" i="1"/>
  <c r="AJ2565" i="1"/>
  <c r="AE2641" i="1"/>
  <c r="AF2641" i="1"/>
  <c r="AG2641" i="1"/>
  <c r="AK2641" i="1"/>
  <c r="AJ2846" i="1"/>
  <c r="S2558" i="1"/>
  <c r="S2608" i="1"/>
  <c r="AJ2610" i="1"/>
  <c r="AJ2664" i="1"/>
  <c r="AL2675" i="1"/>
  <c r="AH2675" i="1"/>
  <c r="AJ2675" i="1" s="1"/>
  <c r="AH2703" i="1"/>
  <c r="AJ2703" i="1" s="1"/>
  <c r="AL2703" i="1"/>
  <c r="AN2738" i="1"/>
  <c r="AN2774" i="1"/>
  <c r="AJ2817" i="1"/>
  <c r="AJ2847" i="1"/>
  <c r="AH2662" i="1"/>
  <c r="AL2662" i="1"/>
  <c r="AL2690" i="1"/>
  <c r="AH2690" i="1"/>
  <c r="AJ2690" i="1" s="1"/>
  <c r="AM3036" i="1"/>
  <c r="AN3036" i="1" s="1"/>
  <c r="AI3036" i="1"/>
  <c r="AJ3036" i="1" s="1"/>
  <c r="AN2562" i="1"/>
  <c r="AJ2692" i="1"/>
  <c r="AI2724" i="1"/>
  <c r="AJ2724" i="1" s="1"/>
  <c r="AM2724" i="1"/>
  <c r="S2883" i="1"/>
  <c r="AM2956" i="1"/>
  <c r="AN2956" i="1" s="1"/>
  <c r="AI2956" i="1"/>
  <c r="AJ2956" i="1" s="1"/>
  <c r="AJ2626" i="1"/>
  <c r="AH2718" i="1"/>
  <c r="AJ2718" i="1" s="1"/>
  <c r="AL2718" i="1"/>
  <c r="AN2718" i="1" s="1"/>
  <c r="AN2730" i="1"/>
  <c r="BC2783" i="1"/>
  <c r="S2943" i="1"/>
  <c r="S2965" i="1"/>
  <c r="AN2514" i="1"/>
  <c r="AI2694" i="1"/>
  <c r="AM2694" i="1"/>
  <c r="AN2694" i="1" s="1"/>
  <c r="AL2735" i="1"/>
  <c r="AN2735" i="1" s="1"/>
  <c r="AH2735" i="1"/>
  <c r="AJ2735" i="1" s="1"/>
  <c r="BC2748" i="1"/>
  <c r="AN2807" i="1"/>
  <c r="BB2650" i="1"/>
  <c r="BA2650" i="1" s="1"/>
  <c r="BD2650" i="1"/>
  <c r="AZ2650" i="1"/>
  <c r="AY2650" i="1"/>
  <c r="BC2650" i="1" s="1"/>
  <c r="AL2672" i="1"/>
  <c r="AN2672" i="1" s="1"/>
  <c r="AH2672" i="1"/>
  <c r="AM2680" i="1"/>
  <c r="AI2680" i="1"/>
  <c r="AK2595" i="1"/>
  <c r="AF2595" i="1"/>
  <c r="AG2595" i="1"/>
  <c r="AE2595" i="1"/>
  <c r="AN2666" i="1"/>
  <c r="AL2660" i="1"/>
  <c r="AN2660" i="1" s="1"/>
  <c r="AH2660" i="1"/>
  <c r="AJ2660" i="1" s="1"/>
  <c r="AM2698" i="1"/>
  <c r="AI2698" i="1"/>
  <c r="AM2738" i="1"/>
  <c r="AI2738" i="1"/>
  <c r="AL2750" i="1"/>
  <c r="AH2750" i="1"/>
  <c r="AL2793" i="1"/>
  <c r="AH2793" i="1"/>
  <c r="AI2716" i="1"/>
  <c r="AJ2716" i="1" s="1"/>
  <c r="AM2716" i="1"/>
  <c r="AL2757" i="1"/>
  <c r="AH2757" i="1"/>
  <c r="AJ2757" i="1" s="1"/>
  <c r="AJ2915" i="1"/>
  <c r="BC2927" i="1"/>
  <c r="AN2947" i="1"/>
  <c r="AH2967" i="1"/>
  <c r="AJ2967" i="1" s="1"/>
  <c r="AL2967" i="1"/>
  <c r="AN2967" i="1" s="1"/>
  <c r="AN3018" i="1"/>
  <c r="AN2691" i="1"/>
  <c r="AN2702" i="1"/>
  <c r="AI2771" i="1"/>
  <c r="AM2771" i="1"/>
  <c r="AE2881" i="1"/>
  <c r="AF2881" i="1"/>
  <c r="AG2881" i="1"/>
  <c r="AK2881" i="1"/>
  <c r="AN2906" i="1"/>
  <c r="AK2935" i="1"/>
  <c r="AE2935" i="1"/>
  <c r="AF2935" i="1"/>
  <c r="AG2935" i="1"/>
  <c r="S2954" i="1"/>
  <c r="AH2969" i="1"/>
  <c r="AL2969" i="1"/>
  <c r="AM3033" i="1"/>
  <c r="AI3033" i="1"/>
  <c r="AH2799" i="1"/>
  <c r="AJ2799" i="1" s="1"/>
  <c r="AL2799" i="1"/>
  <c r="AN2799" i="1" s="1"/>
  <c r="AN2823" i="1"/>
  <c r="BB2874" i="1"/>
  <c r="BD2874" i="1"/>
  <c r="AY2874" i="1"/>
  <c r="AZ2874" i="1"/>
  <c r="AL3043" i="1"/>
  <c r="AN3043" i="1" s="1"/>
  <c r="AH3043" i="1"/>
  <c r="AJ3043" i="1" s="1"/>
  <c r="Q3076" i="1"/>
  <c r="S3076" i="1" s="1"/>
  <c r="AD3076" i="1"/>
  <c r="AI2704" i="1"/>
  <c r="AM2704" i="1"/>
  <c r="AN2704" i="1" s="1"/>
  <c r="AI2749" i="1"/>
  <c r="AM2749" i="1"/>
  <c r="AE2984" i="1"/>
  <c r="AF2984" i="1"/>
  <c r="AG2984" i="1"/>
  <c r="AK2984" i="1"/>
  <c r="AE3005" i="1"/>
  <c r="AF3005" i="1"/>
  <c r="AG3005" i="1"/>
  <c r="AK3005" i="1"/>
  <c r="AI2883" i="1"/>
  <c r="AM2883" i="1"/>
  <c r="AY2929" i="1"/>
  <c r="BC2929" i="1" s="1"/>
  <c r="AZ2929" i="1"/>
  <c r="BD2929" i="1"/>
  <c r="BB2929" i="1"/>
  <c r="BA2929" i="1" s="1"/>
  <c r="AJ2942" i="1"/>
  <c r="AI3024" i="1"/>
  <c r="AJ3024" i="1" s="1"/>
  <c r="AM3024" i="1"/>
  <c r="AN2814" i="1"/>
  <c r="AH2841" i="1"/>
  <c r="AJ2841" i="1" s="1"/>
  <c r="AL2841" i="1"/>
  <c r="AN2841" i="1" s="1"/>
  <c r="AI2849" i="1"/>
  <c r="AJ2849" i="1" s="1"/>
  <c r="AM2849" i="1"/>
  <c r="AE2898" i="1"/>
  <c r="AF2898" i="1"/>
  <c r="AG2898" i="1"/>
  <c r="AK2898" i="1"/>
  <c r="AY2979" i="1"/>
  <c r="AZ2979" i="1"/>
  <c r="BB2979" i="1"/>
  <c r="BA2979" i="1" s="1"/>
  <c r="BC2979" i="1"/>
  <c r="BD2979" i="1"/>
  <c r="AI3044" i="1"/>
  <c r="AM3044" i="1"/>
  <c r="BC3118" i="1"/>
  <c r="AI2671" i="1"/>
  <c r="AM2671" i="1"/>
  <c r="AJ2801" i="1"/>
  <c r="AE2874" i="1"/>
  <c r="AF2874" i="1"/>
  <c r="AG2874" i="1"/>
  <c r="AK2874" i="1"/>
  <c r="AM2912" i="1"/>
  <c r="AI2912" i="1"/>
  <c r="AY2938" i="1"/>
  <c r="AZ2938" i="1"/>
  <c r="BB2938" i="1"/>
  <c r="BA2938" i="1" s="1"/>
  <c r="BC2938" i="1"/>
  <c r="BD2938" i="1"/>
  <c r="AH2982" i="1"/>
  <c r="AJ2982" i="1" s="1"/>
  <c r="AL2982" i="1"/>
  <c r="AN2982" i="1" s="1"/>
  <c r="AH2992" i="1"/>
  <c r="AJ2992" i="1" s="1"/>
  <c r="AL2992" i="1"/>
  <c r="AN2992" i="1" s="1"/>
  <c r="AI3105" i="1"/>
  <c r="AM3105" i="1"/>
  <c r="AN3105" i="1" s="1"/>
  <c r="AI3130" i="1"/>
  <c r="AM3130" i="1"/>
  <c r="AN3130" i="1" s="1"/>
  <c r="AN2711" i="1"/>
  <c r="AN2844" i="1"/>
  <c r="AY2886" i="1"/>
  <c r="BC2886" i="1" s="1"/>
  <c r="AZ2886" i="1"/>
  <c r="BB2886" i="1"/>
  <c r="BA2886" i="1" s="1"/>
  <c r="BD2886" i="1"/>
  <c r="S2966" i="1"/>
  <c r="BC3036" i="1"/>
  <c r="AI3063" i="1"/>
  <c r="AJ3063" i="1" s="1"/>
  <c r="AM3063" i="1"/>
  <c r="AN3063" i="1" s="1"/>
  <c r="AL3092" i="1"/>
  <c r="AN3092" i="1" s="1"/>
  <c r="AH3092" i="1"/>
  <c r="AJ3092" i="1" s="1"/>
  <c r="AJ3105" i="1"/>
  <c r="AJ3120" i="1"/>
  <c r="AK2936" i="1"/>
  <c r="AE2936" i="1"/>
  <c r="AF2936" i="1"/>
  <c r="AG2936" i="1"/>
  <c r="AJ2756" i="1"/>
  <c r="AY2890" i="1"/>
  <c r="BC2890" i="1" s="1"/>
  <c r="AZ2890" i="1"/>
  <c r="BB2890" i="1"/>
  <c r="BA2890" i="1" s="1"/>
  <c r="BD2890" i="1"/>
  <c r="AH3148" i="1"/>
  <c r="AL3148" i="1"/>
  <c r="AL3112" i="1"/>
  <c r="AH3112" i="1"/>
  <c r="AJ3112" i="1" s="1"/>
  <c r="AH3118" i="1"/>
  <c r="AJ3118" i="1" s="1"/>
  <c r="AL3118" i="1"/>
  <c r="AJ3193" i="1"/>
  <c r="AI2980" i="1"/>
  <c r="AM2980" i="1"/>
  <c r="AH3067" i="1"/>
  <c r="AL3067" i="1"/>
  <c r="AJ3132" i="1"/>
  <c r="AH3271" i="1"/>
  <c r="AJ3271" i="1" s="1"/>
  <c r="AL3271" i="1"/>
  <c r="AN3271" i="1" s="1"/>
  <c r="P3325" i="1"/>
  <c r="R3325" i="1" s="1"/>
  <c r="S3325" i="1" s="1"/>
  <c r="AZ2976" i="1"/>
  <c r="BC2976" i="1" s="1"/>
  <c r="BB2976" i="1"/>
  <c r="BA2976" i="1" s="1"/>
  <c r="BD2976" i="1"/>
  <c r="AY2976" i="1"/>
  <c r="AI3037" i="1"/>
  <c r="AM3037" i="1"/>
  <c r="AN3037" i="1" s="1"/>
  <c r="AM3192" i="1"/>
  <c r="AN3192" i="1" s="1"/>
  <c r="AI3192" i="1"/>
  <c r="AJ3192" i="1" s="1"/>
  <c r="AK3322" i="1"/>
  <c r="AE3322" i="1"/>
  <c r="AF3322" i="1"/>
  <c r="AG3322" i="1"/>
  <c r="AI2827" i="1"/>
  <c r="AM2827" i="1"/>
  <c r="AI3089" i="1"/>
  <c r="AM3089" i="1"/>
  <c r="AN3134" i="1"/>
  <c r="BA3174" i="1"/>
  <c r="BC3174" i="1" s="1"/>
  <c r="AH2829" i="1"/>
  <c r="AL2829" i="1"/>
  <c r="AL2869" i="1"/>
  <c r="AH2869" i="1"/>
  <c r="AH3139" i="1"/>
  <c r="AJ3139" i="1" s="1"/>
  <c r="AL3139" i="1"/>
  <c r="AN3139" i="1" s="1"/>
  <c r="AJ2864" i="1"/>
  <c r="P2986" i="1"/>
  <c r="R2986" i="1" s="1"/>
  <c r="S2986" i="1" s="1"/>
  <c r="AI3054" i="1"/>
  <c r="AM3054" i="1"/>
  <c r="AM3121" i="1"/>
  <c r="AI3121" i="1"/>
  <c r="AM3151" i="1"/>
  <c r="AI3151" i="1"/>
  <c r="AJ3151" i="1" s="1"/>
  <c r="AI3114" i="1"/>
  <c r="AJ3114" i="1" s="1"/>
  <c r="AM3114" i="1"/>
  <c r="AN3114" i="1" s="1"/>
  <c r="AZ3242" i="1"/>
  <c r="S3252" i="1"/>
  <c r="AY2889" i="1"/>
  <c r="BC2889" i="1" s="1"/>
  <c r="AZ2889" i="1"/>
  <c r="BB2889" i="1"/>
  <c r="BA2889" i="1" s="1"/>
  <c r="BD2889" i="1"/>
  <c r="AH3103" i="1"/>
  <c r="AJ3103" i="1" s="1"/>
  <c r="AL3103" i="1"/>
  <c r="AN3103" i="1" s="1"/>
  <c r="AI3154" i="1"/>
  <c r="AM3154" i="1"/>
  <c r="S3421" i="1"/>
  <c r="AH3149" i="1"/>
  <c r="AJ3149" i="1" s="1"/>
  <c r="AL3149" i="1"/>
  <c r="AN3149" i="1" s="1"/>
  <c r="P3183" i="1"/>
  <c r="R3183" i="1" s="1"/>
  <c r="S3183" i="1" s="1"/>
  <c r="S3294" i="1"/>
  <c r="AH3361" i="1"/>
  <c r="AJ3361" i="1" s="1"/>
  <c r="AL3361" i="1"/>
  <c r="AN3361" i="1" s="1"/>
  <c r="AM3371" i="1"/>
  <c r="AI3371" i="1"/>
  <c r="AJ3516" i="1"/>
  <c r="AJ3641" i="1"/>
  <c r="AE3176" i="1"/>
  <c r="AF3176" i="1"/>
  <c r="AG3176" i="1"/>
  <c r="AK3176" i="1"/>
  <c r="AK3216" i="1"/>
  <c r="AE3216" i="1"/>
  <c r="AF3216" i="1"/>
  <c r="AG3216" i="1"/>
  <c r="AY3295" i="1"/>
  <c r="AZ3295" i="1"/>
  <c r="BB3295" i="1"/>
  <c r="BA3295" i="1" s="1"/>
  <c r="BC3295" i="1"/>
  <c r="BD3295" i="1"/>
  <c r="BD3286" i="1" s="1"/>
  <c r="BC3314" i="1"/>
  <c r="AY3327" i="1"/>
  <c r="AN3391" i="1"/>
  <c r="AK3464" i="1"/>
  <c r="AE3464" i="1"/>
  <c r="AF3464" i="1"/>
  <c r="AG3464" i="1"/>
  <c r="AN3320" i="1"/>
  <c r="P3326" i="1"/>
  <c r="R3326" i="1" s="1"/>
  <c r="S3326" i="1" s="1"/>
  <c r="AN3339" i="1"/>
  <c r="AH3375" i="1"/>
  <c r="AJ3375" i="1" s="1"/>
  <c r="AL3375" i="1"/>
  <c r="AN3375" i="1" s="1"/>
  <c r="AL3395" i="1"/>
  <c r="AH3395" i="1"/>
  <c r="AJ3395" i="1" s="1"/>
  <c r="AH3156" i="1"/>
  <c r="AJ3156" i="1" s="1"/>
  <c r="AL3156" i="1"/>
  <c r="AL3169" i="1"/>
  <c r="AH3169" i="1"/>
  <c r="AJ3169" i="1" s="1"/>
  <c r="P3243" i="1"/>
  <c r="R3243" i="1" s="1"/>
  <c r="S3243" i="1" s="1"/>
  <c r="AM3251" i="1"/>
  <c r="AI3251" i="1"/>
  <c r="AF3292" i="1"/>
  <c r="AK3292" i="1"/>
  <c r="AE3292" i="1"/>
  <c r="AG3292" i="1"/>
  <c r="AY3179" i="1"/>
  <c r="AY3173" i="1" s="1"/>
  <c r="AZ3179" i="1"/>
  <c r="AZ3173" i="1" s="1"/>
  <c r="BB3179" i="1"/>
  <c r="BA3179" i="1" s="1"/>
  <c r="BD3179" i="1"/>
  <c r="BD3173" i="1" s="1"/>
  <c r="N3213" i="1"/>
  <c r="P3213" i="1" s="1"/>
  <c r="R3213" i="1" s="1"/>
  <c r="O3213" i="1"/>
  <c r="Q3213" i="1"/>
  <c r="AD3213" i="1"/>
  <c r="AF3254" i="1"/>
  <c r="AK3254" i="1"/>
  <c r="AE3254" i="1"/>
  <c r="AG3254" i="1"/>
  <c r="BA3272" i="1"/>
  <c r="Q3465" i="1"/>
  <c r="S3465" i="1" s="1"/>
  <c r="AD3465" i="1"/>
  <c r="N3465" i="1"/>
  <c r="P3465" i="1" s="1"/>
  <c r="R3465" i="1" s="1"/>
  <c r="O3465" i="1"/>
  <c r="AL3498" i="1"/>
  <c r="AN3498" i="1" s="1"/>
  <c r="AH3498" i="1"/>
  <c r="AJ3498" i="1" s="1"/>
  <c r="AN2736" i="1"/>
  <c r="AH2861" i="1"/>
  <c r="AJ2861" i="1" s="1"/>
  <c r="AL2861" i="1"/>
  <c r="AN2861" i="1" s="1"/>
  <c r="S3275" i="1"/>
  <c r="AM3298" i="1"/>
  <c r="AI3298" i="1"/>
  <c r="AI3345" i="1"/>
  <c r="AM3345" i="1"/>
  <c r="AN3152" i="1"/>
  <c r="AG3295" i="1"/>
  <c r="AK3295" i="1"/>
  <c r="AE3295" i="1"/>
  <c r="AF3295" i="1"/>
  <c r="AI3317" i="1"/>
  <c r="AM3317" i="1"/>
  <c r="P3506" i="1"/>
  <c r="R3506" i="1" s="1"/>
  <c r="AH3591" i="1"/>
  <c r="AL3591" i="1"/>
  <c r="AN3591" i="1" s="1"/>
  <c r="S3432" i="1"/>
  <c r="AK3510" i="1"/>
  <c r="AE3510" i="1"/>
  <c r="AF3510" i="1"/>
  <c r="AG3510" i="1"/>
  <c r="AN3604" i="1"/>
  <c r="S3191" i="1"/>
  <c r="P3267" i="1"/>
  <c r="R3267" i="1" s="1"/>
  <c r="S3267" i="1" s="1"/>
  <c r="AN3423" i="1"/>
  <c r="AH3434" i="1"/>
  <c r="AL3434" i="1"/>
  <c r="AN3434" i="1" s="1"/>
  <c r="AN3470" i="1"/>
  <c r="AH3478" i="1"/>
  <c r="AL3478" i="1"/>
  <c r="AI3503" i="1"/>
  <c r="AM3503" i="1"/>
  <c r="AH3521" i="1"/>
  <c r="AJ3521" i="1" s="1"/>
  <c r="AL3521" i="1"/>
  <c r="AN3521" i="1" s="1"/>
  <c r="AJ3595" i="1"/>
  <c r="P3607" i="1"/>
  <c r="R3607" i="1" s="1"/>
  <c r="S3607" i="1" s="1"/>
  <c r="AN3147" i="1"/>
  <c r="AY3309" i="1"/>
  <c r="AE3476" i="1"/>
  <c r="AF3476" i="1"/>
  <c r="AG3476" i="1"/>
  <c r="AK3476" i="1"/>
  <c r="AN3501" i="1"/>
  <c r="AM3541" i="1"/>
  <c r="AI3541" i="1"/>
  <c r="S3604" i="1"/>
  <c r="AJ3789" i="1"/>
  <c r="S3462" i="1"/>
  <c r="AJ3663" i="1"/>
  <c r="AL3146" i="1"/>
  <c r="AN3146" i="1" s="1"/>
  <c r="AH3146" i="1"/>
  <c r="AJ3146" i="1" s="1"/>
  <c r="S3262" i="1"/>
  <c r="AH3325" i="1"/>
  <c r="AJ3325" i="1" s="1"/>
  <c r="AL3325" i="1"/>
  <c r="S3460" i="1"/>
  <c r="AI3469" i="1"/>
  <c r="AM3469" i="1"/>
  <c r="AI3483" i="1"/>
  <c r="AM3483" i="1"/>
  <c r="AN3729" i="1"/>
  <c r="P3194" i="1"/>
  <c r="R3194" i="1" s="1"/>
  <c r="S3194" i="1" s="1"/>
  <c r="AI3427" i="1"/>
  <c r="AJ3427" i="1" s="1"/>
  <c r="AM3427" i="1"/>
  <c r="AJ3454" i="1"/>
  <c r="AY3618" i="1"/>
  <c r="AJ3644" i="1"/>
  <c r="S3676" i="1"/>
  <c r="S3204" i="1"/>
  <c r="AI3497" i="1"/>
  <c r="AM3497" i="1"/>
  <c r="AN3497" i="1" s="1"/>
  <c r="AH3531" i="1"/>
  <c r="AJ3531" i="1" s="1"/>
  <c r="AL3531" i="1"/>
  <c r="AN3182" i="1"/>
  <c r="AN3398" i="1"/>
  <c r="S3431" i="1"/>
  <c r="AN3569" i="1"/>
  <c r="AI3630" i="1"/>
  <c r="AM3630" i="1"/>
  <c r="AE3672" i="1"/>
  <c r="AF3672" i="1"/>
  <c r="AG3672" i="1"/>
  <c r="AK3672" i="1"/>
  <c r="AL3735" i="1"/>
  <c r="AN3735" i="1" s="1"/>
  <c r="AH3735" i="1"/>
  <c r="AJ3735" i="1" s="1"/>
  <c r="AJ3659" i="1"/>
  <c r="AI3677" i="1"/>
  <c r="AM3677" i="1"/>
  <c r="P3681" i="1"/>
  <c r="R3681" i="1" s="1"/>
  <c r="AL3788" i="1"/>
  <c r="AN3788" i="1" s="1"/>
  <c r="AH3788" i="1"/>
  <c r="AJ3788" i="1" s="1"/>
  <c r="S3797" i="1"/>
  <c r="AK3508" i="1"/>
  <c r="AE3508" i="1"/>
  <c r="AF3508" i="1"/>
  <c r="AG3508" i="1"/>
  <c r="P3647" i="1"/>
  <c r="R3647" i="1" s="1"/>
  <c r="AH3537" i="1"/>
  <c r="AL3537" i="1"/>
  <c r="BC3707" i="1"/>
  <c r="S3737" i="1"/>
  <c r="AF3747" i="1"/>
  <c r="AG3747" i="1"/>
  <c r="AK3747" i="1"/>
  <c r="AE3747" i="1"/>
  <c r="P3812" i="1"/>
  <c r="R3812" i="1" s="1"/>
  <c r="S3812" i="1" s="1"/>
  <c r="P3883" i="1"/>
  <c r="R3883" i="1" s="1"/>
  <c r="K3849" i="1"/>
  <c r="K3870" i="1"/>
  <c r="K3882" i="1"/>
  <c r="K3859" i="1"/>
  <c r="M3833" i="1"/>
  <c r="AU3833" i="1"/>
  <c r="BG3787" i="1"/>
  <c r="BB3787" i="1" s="1"/>
  <c r="BA3787" i="1" s="1"/>
  <c r="BC3787" i="1" s="1"/>
  <c r="M3787" i="1"/>
  <c r="M3642" i="1"/>
  <c r="BG3642" i="1"/>
  <c r="BB3642" i="1" s="1"/>
  <c r="BA3642" i="1" s="1"/>
  <c r="BC3642" i="1" s="1"/>
  <c r="M2543" i="1"/>
  <c r="AU2543" i="1"/>
  <c r="BG2543" i="1"/>
  <c r="AU2158" i="1"/>
  <c r="BG2158" i="1"/>
  <c r="M2158" i="1"/>
  <c r="AU1695" i="1"/>
  <c r="M1695" i="1"/>
  <c r="BG1695" i="1"/>
  <c r="M1650" i="1"/>
  <c r="BG1650" i="1"/>
  <c r="AU1650" i="1"/>
  <c r="BG1410" i="1"/>
  <c r="M1410" i="1"/>
  <c r="AU1410" i="1"/>
  <c r="AU1329" i="1"/>
  <c r="BG1329" i="1"/>
  <c r="M1329" i="1"/>
  <c r="BG1111" i="1"/>
  <c r="M1111" i="1"/>
  <c r="AU1111" i="1"/>
  <c r="M97" i="1"/>
  <c r="BG97" i="1"/>
  <c r="AU97" i="1"/>
  <c r="BG46" i="1"/>
  <c r="AU46" i="1"/>
  <c r="M46" i="1"/>
  <c r="AF3705" i="1"/>
  <c r="AG3705" i="1"/>
  <c r="AK3705" i="1"/>
  <c r="AE3705" i="1"/>
  <c r="S3633" i="1"/>
  <c r="S3719" i="1"/>
  <c r="P3778" i="1"/>
  <c r="R3778" i="1" s="1"/>
  <c r="S3778" i="1" s="1"/>
  <c r="AY3867" i="1"/>
  <c r="BC3867" i="1" s="1"/>
  <c r="BB3867" i="1"/>
  <c r="BA3867" i="1" s="1"/>
  <c r="BD3867" i="1"/>
  <c r="AZ3867" i="1"/>
  <c r="BG3765" i="1"/>
  <c r="BB3765" i="1" s="1"/>
  <c r="BA3765" i="1" s="1"/>
  <c r="BC3765" i="1" s="1"/>
  <c r="M3765" i="1"/>
  <c r="M3643" i="1"/>
  <c r="BG3643" i="1"/>
  <c r="BB3643" i="1" s="1"/>
  <c r="BA3643" i="1" s="1"/>
  <c r="BC3643" i="1" s="1"/>
  <c r="AU2893" i="1"/>
  <c r="BG2893" i="1"/>
  <c r="M2893" i="1"/>
  <c r="AU2517" i="1"/>
  <c r="BG2517" i="1"/>
  <c r="M2517" i="1"/>
  <c r="AU2171" i="1"/>
  <c r="BG2171" i="1"/>
  <c r="M2171" i="1"/>
  <c r="AU1685" i="1"/>
  <c r="BG1685" i="1"/>
  <c r="M1685" i="1"/>
  <c r="AU1591" i="1"/>
  <c r="BG1591" i="1"/>
  <c r="M1591" i="1"/>
  <c r="M1419" i="1"/>
  <c r="BG1419" i="1"/>
  <c r="AU1419" i="1"/>
  <c r="M1318" i="1"/>
  <c r="BG1318" i="1"/>
  <c r="AU1318" i="1"/>
  <c r="BG760" i="1"/>
  <c r="M760" i="1"/>
  <c r="AU760" i="1"/>
  <c r="M99" i="1"/>
  <c r="BG99" i="1"/>
  <c r="AU99" i="1"/>
  <c r="M70" i="1"/>
  <c r="BG70" i="1"/>
  <c r="AU70" i="1"/>
  <c r="AU29" i="1"/>
  <c r="BG29" i="1"/>
  <c r="M29" i="1"/>
  <c r="M3866" i="1"/>
  <c r="AU3866" i="1"/>
  <c r="AM3769" i="1"/>
  <c r="AI3769" i="1"/>
  <c r="AK3471" i="1"/>
  <c r="AG3471" i="1"/>
  <c r="AE3471" i="1"/>
  <c r="AF3471" i="1"/>
  <c r="AK3507" i="1"/>
  <c r="AE3507" i="1"/>
  <c r="AG3507" i="1"/>
  <c r="AF3507" i="1"/>
  <c r="AI3646" i="1"/>
  <c r="AM3646" i="1"/>
  <c r="P3666" i="1"/>
  <c r="R3666" i="1" s="1"/>
  <c r="S3666" i="1" s="1"/>
  <c r="AK3695" i="1"/>
  <c r="AE3695" i="1"/>
  <c r="AF3695" i="1"/>
  <c r="AG3695" i="1"/>
  <c r="AN3721" i="1"/>
  <c r="AI3740" i="1"/>
  <c r="AM3740" i="1"/>
  <c r="AE3755" i="1"/>
  <c r="AG3755" i="1"/>
  <c r="AF3755" i="1"/>
  <c r="AK3755" i="1"/>
  <c r="AN3416" i="1"/>
  <c r="AM3611" i="1"/>
  <c r="AI3611" i="1"/>
  <c r="AK3650" i="1"/>
  <c r="AE3650" i="1"/>
  <c r="AF3650" i="1"/>
  <c r="AG3650" i="1"/>
  <c r="S3714" i="1"/>
  <c r="AJ3776" i="1"/>
  <c r="AI3444" i="1"/>
  <c r="AJ3444" i="1" s="1"/>
  <c r="AM3444" i="1"/>
  <c r="AN3444" i="1" s="1"/>
  <c r="S3774" i="1"/>
  <c r="BD3451" i="1"/>
  <c r="AE3686" i="1"/>
  <c r="AF3686" i="1"/>
  <c r="AG3686" i="1"/>
  <c r="AK3686" i="1"/>
  <c r="AJ3719" i="1"/>
  <c r="BC3738" i="1"/>
  <c r="AL3823" i="1"/>
  <c r="AN3823" i="1" s="1"/>
  <c r="AH3823" i="1"/>
  <c r="P3854" i="1"/>
  <c r="R3854" i="1" s="1"/>
  <c r="S3854" i="1" s="1"/>
  <c r="P3658" i="1"/>
  <c r="R3658" i="1" s="1"/>
  <c r="AK3815" i="1"/>
  <c r="AE3815" i="1"/>
  <c r="AF3815" i="1"/>
  <c r="AG3815" i="1"/>
  <c r="P3803" i="1"/>
  <c r="R3803" i="1" s="1"/>
  <c r="S3803" i="1" s="1"/>
  <c r="AJ3446" i="1"/>
  <c r="AJ3701" i="1"/>
  <c r="S3769" i="1"/>
  <c r="AE3733" i="1"/>
  <c r="AF3733" i="1"/>
  <c r="AG3733" i="1"/>
  <c r="AK3733" i="1"/>
  <c r="BC3772" i="1"/>
  <c r="S3649" i="1"/>
  <c r="S3853" i="1"/>
  <c r="P3300" i="1"/>
  <c r="R3300" i="1" s="1"/>
  <c r="S3300" i="1" s="1"/>
  <c r="AW3865" i="1"/>
  <c r="AX3865" i="1" s="1"/>
  <c r="AD3865" i="1"/>
  <c r="AE3865" i="1" s="1"/>
  <c r="Q3865" i="1"/>
  <c r="S3865" i="1" s="1"/>
  <c r="AY3932" i="1"/>
  <c r="AZ3932" i="1"/>
  <c r="BB3932" i="1"/>
  <c r="BA3932" i="1" s="1"/>
  <c r="BC3932" i="1"/>
  <c r="BD3932" i="1"/>
  <c r="BB3992" i="1"/>
  <c r="BA3992" i="1" s="1"/>
  <c r="BC3992" i="1"/>
  <c r="AY3992" i="1"/>
  <c r="BD3992" i="1"/>
  <c r="AZ3992" i="1"/>
  <c r="AL2096" i="1"/>
  <c r="AN2096" i="1" s="1"/>
  <c r="AH2096" i="1"/>
  <c r="AJ2096" i="1" s="1"/>
  <c r="P2130" i="1"/>
  <c r="R2130" i="1" s="1"/>
  <c r="S2130" i="1" s="1"/>
  <c r="BC2162" i="1"/>
  <c r="AJ1907" i="1"/>
  <c r="AN1960" i="1"/>
  <c r="AH2069" i="1"/>
  <c r="AJ2069" i="1" s="1"/>
  <c r="AL2069" i="1"/>
  <c r="AN2069" i="1" s="1"/>
  <c r="AL2092" i="1"/>
  <c r="AN2092" i="1" s="1"/>
  <c r="AH2092" i="1"/>
  <c r="AJ2092" i="1" s="1"/>
  <c r="AM2125" i="1"/>
  <c r="AN2125" i="1" s="1"/>
  <c r="AI2125" i="1"/>
  <c r="AJ2125" i="1" s="1"/>
  <c r="O2142" i="1"/>
  <c r="AD2142" i="1"/>
  <c r="AW2142" i="1"/>
  <c r="AX2142" i="1" s="1"/>
  <c r="N2142" i="1"/>
  <c r="Q2142" i="1"/>
  <c r="AN2182" i="1"/>
  <c r="Q2256" i="1"/>
  <c r="AD2256" i="1"/>
  <c r="AW2256" i="1"/>
  <c r="AX2256" i="1" s="1"/>
  <c r="N2256" i="1"/>
  <c r="O2256" i="1"/>
  <c r="BB2294" i="1"/>
  <c r="BA2294" i="1" s="1"/>
  <c r="BC2294" i="1"/>
  <c r="BD2294" i="1"/>
  <c r="AY2294" i="1"/>
  <c r="AZ2294" i="1"/>
  <c r="AL1879" i="1"/>
  <c r="AN1879" i="1" s="1"/>
  <c r="AH1879" i="1"/>
  <c r="AN1913" i="1"/>
  <c r="AN1961" i="1"/>
  <c r="AJ1973" i="1"/>
  <c r="AJ2024" i="1"/>
  <c r="AN2084" i="1"/>
  <c r="AI2072" i="1"/>
  <c r="AM2072" i="1"/>
  <c r="AI2112" i="1"/>
  <c r="AJ2112" i="1" s="1"/>
  <c r="AM2112" i="1"/>
  <c r="AN2112" i="1" s="1"/>
  <c r="AH2114" i="1"/>
  <c r="AJ2114" i="1" s="1"/>
  <c r="AL2114" i="1"/>
  <c r="AN2114" i="1" s="1"/>
  <c r="AI2268" i="1"/>
  <c r="AM2268" i="1"/>
  <c r="AM2286" i="1"/>
  <c r="AI2286" i="1"/>
  <c r="AI1990" i="1"/>
  <c r="AJ1990" i="1" s="1"/>
  <c r="AM1990" i="1"/>
  <c r="AG2226" i="1"/>
  <c r="AK2226" i="1"/>
  <c r="AF2226" i="1"/>
  <c r="AE2226" i="1"/>
  <c r="AN2261" i="1"/>
  <c r="P2279" i="1"/>
  <c r="R2279" i="1" s="1"/>
  <c r="S2279" i="1" s="1"/>
  <c r="AJ2305" i="1"/>
  <c r="AG2169" i="1"/>
  <c r="AK2169" i="1"/>
  <c r="AF2169" i="1"/>
  <c r="AE2169" i="1"/>
  <c r="S2221" i="1"/>
  <c r="AE2231" i="1"/>
  <c r="AF2231" i="1"/>
  <c r="AG2231" i="1"/>
  <c r="AK2231" i="1"/>
  <c r="AJ2290" i="1"/>
  <c r="AH2318" i="1"/>
  <c r="AJ2318" i="1" s="1"/>
  <c r="AL2318" i="1"/>
  <c r="AM2415" i="1"/>
  <c r="AN2415" i="1" s="1"/>
  <c r="AI2415" i="1"/>
  <c r="AK2572" i="1"/>
  <c r="AE2572" i="1"/>
  <c r="AF2572" i="1"/>
  <c r="AG2572" i="1"/>
  <c r="S2229" i="1"/>
  <c r="AH2242" i="1"/>
  <c r="AL2242" i="1"/>
  <c r="AJ2288" i="1"/>
  <c r="AN2316" i="1"/>
  <c r="AJ2475" i="1"/>
  <c r="BC2501" i="1"/>
  <c r="AI2124" i="1"/>
  <c r="AJ2124" i="1" s="1"/>
  <c r="AM2124" i="1"/>
  <c r="AN2124" i="1" s="1"/>
  <c r="AJ2172" i="1"/>
  <c r="P2192" i="1"/>
  <c r="R2192" i="1" s="1"/>
  <c r="S2192" i="1" s="1"/>
  <c r="AI2331" i="1"/>
  <c r="AM2331" i="1"/>
  <c r="AJ2357" i="1"/>
  <c r="AI2002" i="1"/>
  <c r="AM2002" i="1"/>
  <c r="AN2002" i="1" s="1"/>
  <c r="S2546" i="1"/>
  <c r="AH2076" i="1"/>
  <c r="AJ2076" i="1" s="1"/>
  <c r="AL2076" i="1"/>
  <c r="AI2064" i="1"/>
  <c r="AM2064" i="1"/>
  <c r="AN2064" i="1" s="1"/>
  <c r="AG2177" i="1"/>
  <c r="AK2177" i="1"/>
  <c r="AF2177" i="1"/>
  <c r="AE2177" i="1"/>
  <c r="AN2196" i="1"/>
  <c r="BD2216" i="1"/>
  <c r="AY2216" i="1"/>
  <c r="BC2216" i="1" s="1"/>
  <c r="AZ2216" i="1"/>
  <c r="BB2216" i="1"/>
  <c r="BA2216" i="1" s="1"/>
  <c r="AE2267" i="1"/>
  <c r="AF2267" i="1"/>
  <c r="AG2267" i="1"/>
  <c r="AK2267" i="1"/>
  <c r="AE2496" i="1"/>
  <c r="AF2496" i="1"/>
  <c r="AG2496" i="1"/>
  <c r="AK2496" i="1"/>
  <c r="P2189" i="1"/>
  <c r="R2189" i="1" s="1"/>
  <c r="S2189" i="1" s="1"/>
  <c r="AM2297" i="1"/>
  <c r="AN2297" i="1" s="1"/>
  <c r="AI2297" i="1"/>
  <c r="AN2325" i="1"/>
  <c r="AH2355" i="1"/>
  <c r="AJ2355" i="1" s="1"/>
  <c r="AL2355" i="1"/>
  <c r="AH2365" i="1"/>
  <c r="AJ2365" i="1" s="1"/>
  <c r="AL2365" i="1"/>
  <c r="AN2365" i="1" s="1"/>
  <c r="P2507" i="1"/>
  <c r="R2507" i="1" s="1"/>
  <c r="BD2567" i="1"/>
  <c r="AY2567" i="1"/>
  <c r="AZ2567" i="1"/>
  <c r="BB2567" i="1"/>
  <c r="BA2567" i="1" s="1"/>
  <c r="BC2567" i="1" s="1"/>
  <c r="AH2214" i="1"/>
  <c r="AJ2214" i="1" s="1"/>
  <c r="AL2214" i="1"/>
  <c r="AN2214" i="1" s="1"/>
  <c r="AZ2251" i="1"/>
  <c r="BC2251" i="1" s="1"/>
  <c r="BB2251" i="1"/>
  <c r="BA2251" i="1" s="1"/>
  <c r="BD2251" i="1"/>
  <c r="AY2251" i="1"/>
  <c r="AN2413" i="1"/>
  <c r="AE2568" i="1"/>
  <c r="AF2568" i="1"/>
  <c r="AG2568" i="1"/>
  <c r="AK2568" i="1"/>
  <c r="AJ2654" i="1"/>
  <c r="BC2367" i="1"/>
  <c r="AH2499" i="1"/>
  <c r="AL2499" i="1"/>
  <c r="AN2499" i="1" s="1"/>
  <c r="S2634" i="1"/>
  <c r="S2200" i="1"/>
  <c r="AY2237" i="1"/>
  <c r="BC2237" i="1" s="1"/>
  <c r="AZ2237" i="1"/>
  <c r="BB2237" i="1"/>
  <c r="BA2237" i="1" s="1"/>
  <c r="BD2237" i="1"/>
  <c r="AH2368" i="1"/>
  <c r="AJ2368" i="1" s="1"/>
  <c r="AL2368" i="1"/>
  <c r="AN2368" i="1" s="1"/>
  <c r="AL2477" i="1"/>
  <c r="AN2477" i="1" s="1"/>
  <c r="AH2477" i="1"/>
  <c r="P2506" i="1"/>
  <c r="R2506" i="1" s="1"/>
  <c r="AJ2576" i="1"/>
  <c r="AJ2350" i="1"/>
  <c r="AH2497" i="1"/>
  <c r="AL2497" i="1"/>
  <c r="AN2497" i="1" s="1"/>
  <c r="AH2360" i="1"/>
  <c r="AJ2360" i="1" s="1"/>
  <c r="AL2360" i="1"/>
  <c r="AN2360" i="1" s="1"/>
  <c r="AN2383" i="1"/>
  <c r="AN2408" i="1"/>
  <c r="AM2432" i="1"/>
  <c r="AI2432" i="1"/>
  <c r="AJ2432" i="1" s="1"/>
  <c r="AI2446" i="1"/>
  <c r="AJ2446" i="1" s="1"/>
  <c r="AM2446" i="1"/>
  <c r="AN2446" i="1" s="1"/>
  <c r="AF2580" i="1"/>
  <c r="AE2580" i="1"/>
  <c r="AG2580" i="1"/>
  <c r="AK2580" i="1"/>
  <c r="S2654" i="1"/>
  <c r="BB2218" i="1"/>
  <c r="BA2218" i="1" s="1"/>
  <c r="BC2218" i="1"/>
  <c r="BD2218" i="1"/>
  <c r="AY2218" i="1"/>
  <c r="AZ2218" i="1"/>
  <c r="AN2453" i="1"/>
  <c r="AK2554" i="1"/>
  <c r="AE2554" i="1"/>
  <c r="AF2554" i="1"/>
  <c r="AG2554" i="1"/>
  <c r="AD2582" i="1"/>
  <c r="AW2582" i="1"/>
  <c r="AX2582" i="1" s="1"/>
  <c r="N2582" i="1"/>
  <c r="P2582" i="1" s="1"/>
  <c r="R2582" i="1" s="1"/>
  <c r="Q2582" i="1"/>
  <c r="O2582" i="1"/>
  <c r="P2185" i="1"/>
  <c r="R2185" i="1" s="1"/>
  <c r="BB2202" i="1"/>
  <c r="BA2202" i="1" s="1"/>
  <c r="BD2202" i="1"/>
  <c r="AY2202" i="1"/>
  <c r="BC2202" i="1" s="1"/>
  <c r="AZ2202" i="1"/>
  <c r="AN2341" i="1"/>
  <c r="AJ2412" i="1"/>
  <c r="P2254" i="1"/>
  <c r="R2254" i="1" s="1"/>
  <c r="AI2313" i="1"/>
  <c r="AM2313" i="1"/>
  <c r="AN2313" i="1" s="1"/>
  <c r="BC2372" i="1"/>
  <c r="AH2418" i="1"/>
  <c r="AJ2418" i="1" s="1"/>
  <c r="AL2418" i="1"/>
  <c r="AN2418" i="1" s="1"/>
  <c r="AJ2472" i="1"/>
  <c r="BA2486" i="1"/>
  <c r="AY2238" i="1"/>
  <c r="AZ2238" i="1"/>
  <c r="BB2238" i="1"/>
  <c r="BA2238" i="1" s="1"/>
  <c r="BD2238" i="1"/>
  <c r="BC2238" i="1"/>
  <c r="AJ2335" i="1"/>
  <c r="AJ2345" i="1"/>
  <c r="AH2373" i="1"/>
  <c r="AJ2373" i="1" s="1"/>
  <c r="AL2373" i="1"/>
  <c r="AN2373" i="1" s="1"/>
  <c r="AJ2448" i="1"/>
  <c r="AM2482" i="1"/>
  <c r="AI2482" i="1"/>
  <c r="S2513" i="1"/>
  <c r="P2640" i="1"/>
  <c r="R2640" i="1" s="1"/>
  <c r="AJ2672" i="1"/>
  <c r="AL2717" i="1"/>
  <c r="AN2717" i="1" s="1"/>
  <c r="AH2717" i="1"/>
  <c r="AJ2717" i="1" s="1"/>
  <c r="AJ2755" i="1"/>
  <c r="AM2806" i="1"/>
  <c r="AI2806" i="1"/>
  <c r="AI2565" i="1"/>
  <c r="AM2565" i="1"/>
  <c r="AJ2748" i="1"/>
  <c r="AJ2760" i="1"/>
  <c r="AL2772" i="1"/>
  <c r="AN2772" i="1" s="1"/>
  <c r="AH2772" i="1"/>
  <c r="AI2846" i="1"/>
  <c r="AM2846" i="1"/>
  <c r="AN2846" i="1" s="1"/>
  <c r="AE2533" i="1"/>
  <c r="AF2533" i="1"/>
  <c r="AG2533" i="1"/>
  <c r="AK2533" i="1"/>
  <c r="AH2612" i="1"/>
  <c r="AJ2612" i="1" s="1"/>
  <c r="AL2612" i="1"/>
  <c r="AN2612" i="1" s="1"/>
  <c r="AN2668" i="1"/>
  <c r="AN2675" i="1"/>
  <c r="AN2724" i="1"/>
  <c r="AJ2774" i="1"/>
  <c r="AH2856" i="1"/>
  <c r="AJ2856" i="1" s="1"/>
  <c r="AL2856" i="1"/>
  <c r="AN2779" i="1"/>
  <c r="AM3041" i="1"/>
  <c r="AN3041" i="1" s="1"/>
  <c r="AI3041" i="1"/>
  <c r="AJ3041" i="1" s="1"/>
  <c r="BB2602" i="1"/>
  <c r="BA2602" i="1" s="1"/>
  <c r="BD2602" i="1"/>
  <c r="AY2602" i="1"/>
  <c r="AZ2602" i="1"/>
  <c r="BC2602" i="1" s="1"/>
  <c r="AJ2713" i="1"/>
  <c r="AJ2725" i="1"/>
  <c r="AL2737" i="1"/>
  <c r="AN2737" i="1" s="1"/>
  <c r="AH2737" i="1"/>
  <c r="AJ2737" i="1" s="1"/>
  <c r="AJ2772" i="1"/>
  <c r="AJ2842" i="1"/>
  <c r="AI2626" i="1"/>
  <c r="AM2626" i="1"/>
  <c r="Q2792" i="1"/>
  <c r="AD2792" i="1"/>
  <c r="AN2822" i="1"/>
  <c r="AJ2911" i="1"/>
  <c r="S2967" i="1"/>
  <c r="AJ2514" i="1"/>
  <c r="O2574" i="1"/>
  <c r="N2574" i="1"/>
  <c r="AD2574" i="1"/>
  <c r="AW2574" i="1"/>
  <c r="AX2574" i="1" s="1"/>
  <c r="Q2574" i="1"/>
  <c r="AW2636" i="1"/>
  <c r="AX2636" i="1" s="1"/>
  <c r="N2636" i="1"/>
  <c r="O2636" i="1"/>
  <c r="Q2636" i="1"/>
  <c r="AD2636" i="1"/>
  <c r="AN2751" i="1"/>
  <c r="AJ2794" i="1"/>
  <c r="AK2990" i="1"/>
  <c r="AG2990" i="1"/>
  <c r="AE2990" i="1"/>
  <c r="AF2990" i="1"/>
  <c r="AE2650" i="1"/>
  <c r="AF2650" i="1"/>
  <c r="AG2650" i="1"/>
  <c r="AK2650" i="1"/>
  <c r="AL2680" i="1"/>
  <c r="AN2680" i="1" s="1"/>
  <c r="AH2680" i="1"/>
  <c r="AJ2680" i="1" s="1"/>
  <c r="BD2624" i="1"/>
  <c r="AY2624" i="1"/>
  <c r="BC2624" i="1" s="1"/>
  <c r="AZ2624" i="1"/>
  <c r="BB2624" i="1"/>
  <c r="BA2624" i="1" s="1"/>
  <c r="AJ2666" i="1"/>
  <c r="AH2698" i="1"/>
  <c r="AL2698" i="1"/>
  <c r="AN2698" i="1" s="1"/>
  <c r="AH2738" i="1"/>
  <c r="AL2738" i="1"/>
  <c r="AN2750" i="1"/>
  <c r="AN2793" i="1"/>
  <c r="AN2812" i="1"/>
  <c r="AE3004" i="1"/>
  <c r="AF3004" i="1"/>
  <c r="AG3004" i="1"/>
  <c r="AK3004" i="1"/>
  <c r="AH2716" i="1"/>
  <c r="AL2716" i="1"/>
  <c r="AN2716" i="1" s="1"/>
  <c r="S2906" i="1"/>
  <c r="AK2917" i="1"/>
  <c r="AG2917" i="1"/>
  <c r="AF2917" i="1"/>
  <c r="AE2917" i="1"/>
  <c r="AN3035" i="1"/>
  <c r="AH2771" i="1"/>
  <c r="AJ2771" i="1" s="1"/>
  <c r="AL2771" i="1"/>
  <c r="AN2771" i="1" s="1"/>
  <c r="S2881" i="1"/>
  <c r="AJ2906" i="1"/>
  <c r="AN2969" i="1"/>
  <c r="AL3033" i="1"/>
  <c r="AH3033" i="1"/>
  <c r="AI3039" i="1"/>
  <c r="AM3039" i="1"/>
  <c r="AN2741" i="1"/>
  <c r="AN2809" i="1"/>
  <c r="AJ2866" i="1"/>
  <c r="AH3077" i="1"/>
  <c r="AJ3077" i="1" s="1"/>
  <c r="AL3077" i="1"/>
  <c r="AN2749" i="1"/>
  <c r="AH2970" i="1"/>
  <c r="AJ2970" i="1" s="1"/>
  <c r="AL2970" i="1"/>
  <c r="AN2970" i="1" s="1"/>
  <c r="AN3097" i="1"/>
  <c r="AJ2640" i="1"/>
  <c r="AI2761" i="1"/>
  <c r="AJ2761" i="1" s="1"/>
  <c r="AM2761" i="1"/>
  <c r="AN2883" i="1"/>
  <c r="S2944" i="1"/>
  <c r="AI3027" i="1"/>
  <c r="AJ3027" i="1" s="1"/>
  <c r="AM3027" i="1"/>
  <c r="AN3027" i="1" s="1"/>
  <c r="AI2696" i="1"/>
  <c r="AJ2696" i="1" s="1"/>
  <c r="AM2696" i="1"/>
  <c r="AM2785" i="1"/>
  <c r="AI2785" i="1"/>
  <c r="AJ2814" i="1"/>
  <c r="AH2849" i="1"/>
  <c r="AL2849" i="1"/>
  <c r="AN2849" i="1" s="1"/>
  <c r="AI3023" i="1"/>
  <c r="AJ3023" i="1" s="1"/>
  <c r="AM3023" i="1"/>
  <c r="AH3044" i="1"/>
  <c r="AJ3044" i="1" s="1"/>
  <c r="AL3044" i="1"/>
  <c r="AN3044" i="1" s="1"/>
  <c r="AJ3052" i="1"/>
  <c r="AH3082" i="1"/>
  <c r="AJ3082" i="1" s="1"/>
  <c r="AL3082" i="1"/>
  <c r="AN3082" i="1" s="1"/>
  <c r="AH2671" i="1"/>
  <c r="AJ2671" i="1" s="1"/>
  <c r="AL2671" i="1"/>
  <c r="AN2671" i="1" s="1"/>
  <c r="AM2801" i="1"/>
  <c r="AN2801" i="1" s="1"/>
  <c r="AI2801" i="1"/>
  <c r="AL2912" i="1"/>
  <c r="AN2912" i="1" s="1"/>
  <c r="AH2912" i="1"/>
  <c r="AI2944" i="1"/>
  <c r="AJ2944" i="1" s="1"/>
  <c r="AM2944" i="1"/>
  <c r="AN2944" i="1" s="1"/>
  <c r="AI2964" i="1"/>
  <c r="AJ2964" i="1" s="1"/>
  <c r="AM2964" i="1"/>
  <c r="AN2964" i="1" s="1"/>
  <c r="AY2988" i="1"/>
  <c r="BC2988" i="1" s="1"/>
  <c r="AZ2988" i="1"/>
  <c r="BB2988" i="1"/>
  <c r="BA2988" i="1" s="1"/>
  <c r="BD2988" i="1"/>
  <c r="AN3034" i="1"/>
  <c r="AJ2711" i="1"/>
  <c r="AN2804" i="1"/>
  <c r="AK2886" i="1"/>
  <c r="AG2886" i="1"/>
  <c r="AF2886" i="1"/>
  <c r="AE2886" i="1"/>
  <c r="AZ2935" i="1"/>
  <c r="BB2935" i="1"/>
  <c r="BA2935" i="1" s="1"/>
  <c r="BD2935" i="1"/>
  <c r="AY2935" i="1"/>
  <c r="BC2935" i="1" s="1"/>
  <c r="AI2945" i="1"/>
  <c r="AM2945" i="1"/>
  <c r="AN2945" i="1" s="1"/>
  <c r="BC2995" i="1"/>
  <c r="BD2995" i="1"/>
  <c r="AY2995" i="1"/>
  <c r="BB2995" i="1"/>
  <c r="BA2995" i="1" s="1"/>
  <c r="AZ2995" i="1"/>
  <c r="AJ3006" i="1"/>
  <c r="S2936" i="1"/>
  <c r="AL3117" i="1"/>
  <c r="AN3117" i="1" s="1"/>
  <c r="AH3117" i="1"/>
  <c r="AJ3117" i="1" s="1"/>
  <c r="AJ3162" i="1"/>
  <c r="AI2756" i="1"/>
  <c r="AM2756" i="1"/>
  <c r="O2890" i="1"/>
  <c r="Q2890" i="1"/>
  <c r="AD2890" i="1"/>
  <c r="N2890" i="1"/>
  <c r="P2890" i="1" s="1"/>
  <c r="R2890" i="1" s="1"/>
  <c r="AN3148" i="1"/>
  <c r="AN3112" i="1"/>
  <c r="AN3118" i="1"/>
  <c r="AI2834" i="1"/>
  <c r="AJ2834" i="1" s="1"/>
  <c r="AM2834" i="1"/>
  <c r="AN2834" i="1" s="1"/>
  <c r="AM3067" i="1"/>
  <c r="AI3067" i="1"/>
  <c r="AK2976" i="1"/>
  <c r="AE2976" i="1"/>
  <c r="AF2976" i="1"/>
  <c r="AG2976" i="1"/>
  <c r="BB2934" i="1"/>
  <c r="BA2934" i="1" s="1"/>
  <c r="BD2934" i="1"/>
  <c r="AZ2934" i="1"/>
  <c r="AY2934" i="1"/>
  <c r="BC2934" i="1" s="1"/>
  <c r="AL3089" i="1"/>
  <c r="AN3089" i="1" s="1"/>
  <c r="AH3089" i="1"/>
  <c r="AJ3089" i="1" s="1"/>
  <c r="AJ3124" i="1"/>
  <c r="AH3134" i="1"/>
  <c r="AJ3134" i="1" s="1"/>
  <c r="AL3134" i="1"/>
  <c r="AJ3266" i="1"/>
  <c r="AM3364" i="1"/>
  <c r="AN3364" i="1" s="1"/>
  <c r="AI3364" i="1"/>
  <c r="AJ3364" i="1" s="1"/>
  <c r="AJ3048" i="1"/>
  <c r="S3301" i="1"/>
  <c r="AI2864" i="1"/>
  <c r="AM2864" i="1"/>
  <c r="AH3054" i="1"/>
  <c r="AJ3054" i="1" s="1"/>
  <c r="AL3054" i="1"/>
  <c r="AN3054" i="1" s="1"/>
  <c r="AH3121" i="1"/>
  <c r="AJ3121" i="1" s="1"/>
  <c r="AL3121" i="1"/>
  <c r="AN3121" i="1" s="1"/>
  <c r="AK3222" i="1"/>
  <c r="AE3222" i="1"/>
  <c r="AF3222" i="1"/>
  <c r="AG3222" i="1"/>
  <c r="AM3329" i="1"/>
  <c r="AN3329" i="1" s="1"/>
  <c r="AI3329" i="1"/>
  <c r="AN2676" i="1"/>
  <c r="O2889" i="1"/>
  <c r="Q2889" i="1"/>
  <c r="AD2889" i="1"/>
  <c r="N2889" i="1"/>
  <c r="P2889" i="1" s="1"/>
  <c r="R2889" i="1" s="1"/>
  <c r="AH3154" i="1"/>
  <c r="AJ3154" i="1" s="1"/>
  <c r="AL3154" i="1"/>
  <c r="AN3154" i="1" s="1"/>
  <c r="AM3178" i="1"/>
  <c r="AN3178" i="1" s="1"/>
  <c r="AI3178" i="1"/>
  <c r="AJ3178" i="1" s="1"/>
  <c r="O3229" i="1"/>
  <c r="Q3229" i="1"/>
  <c r="AD3229" i="1"/>
  <c r="N3229" i="1"/>
  <c r="AK3240" i="1"/>
  <c r="AE3240" i="1"/>
  <c r="AF3240" i="1"/>
  <c r="AG3240" i="1"/>
  <c r="AM3299" i="1"/>
  <c r="AN3299" i="1" s="1"/>
  <c r="AI3299" i="1"/>
  <c r="AJ3299" i="1" s="1"/>
  <c r="BC3318" i="1"/>
  <c r="AI3360" i="1"/>
  <c r="AJ3360" i="1" s="1"/>
  <c r="AM3360" i="1"/>
  <c r="AI3502" i="1"/>
  <c r="AJ3502" i="1" s="1"/>
  <c r="AM3502" i="1"/>
  <c r="AN3502" i="1" s="1"/>
  <c r="AI3576" i="1"/>
  <c r="AJ3576" i="1" s="1"/>
  <c r="AM3576" i="1"/>
  <c r="AN3576" i="1" s="1"/>
  <c r="AI3602" i="1"/>
  <c r="AJ3602" i="1" s="1"/>
  <c r="AM3602" i="1"/>
  <c r="AN3602" i="1" s="1"/>
  <c r="N3186" i="1"/>
  <c r="O3186" i="1"/>
  <c r="Q3186" i="1"/>
  <c r="AD3186" i="1"/>
  <c r="S3236" i="1"/>
  <c r="S3285" i="1"/>
  <c r="AH3371" i="1"/>
  <c r="AJ3371" i="1" s="1"/>
  <c r="AL3371" i="1"/>
  <c r="AN3371" i="1" s="1"/>
  <c r="AJ3517" i="1"/>
  <c r="AJ2839" i="1"/>
  <c r="AJ3330" i="1"/>
  <c r="AJ3391" i="1"/>
  <c r="AK3511" i="1"/>
  <c r="AE3511" i="1"/>
  <c r="AF3511" i="1"/>
  <c r="AG3511" i="1"/>
  <c r="AN3236" i="1"/>
  <c r="AN3311" i="1"/>
  <c r="AJ3320" i="1"/>
  <c r="AN3395" i="1"/>
  <c r="AN3156" i="1"/>
  <c r="AG3175" i="1"/>
  <c r="AK3175" i="1"/>
  <c r="AE3175" i="1"/>
  <c r="AF3175" i="1"/>
  <c r="AE3243" i="1"/>
  <c r="AF3243" i="1"/>
  <c r="AG3243" i="1"/>
  <c r="AK3243" i="1"/>
  <c r="AL3251" i="1"/>
  <c r="AH3251" i="1"/>
  <c r="AJ3251" i="1" s="1"/>
  <c r="S3292" i="1"/>
  <c r="AL3485" i="1"/>
  <c r="AH3485" i="1"/>
  <c r="AJ3485" i="1" s="1"/>
  <c r="AH3080" i="1"/>
  <c r="AJ3080" i="1" s="1"/>
  <c r="AL3080" i="1"/>
  <c r="AJ3141" i="1"/>
  <c r="S3254" i="1"/>
  <c r="AI3381" i="1"/>
  <c r="AJ3381" i="1" s="1"/>
  <c r="AM3381" i="1"/>
  <c r="S3400" i="1"/>
  <c r="AJ2736" i="1"/>
  <c r="AM2861" i="1"/>
  <c r="AI2861" i="1"/>
  <c r="AM3128" i="1"/>
  <c r="AI3128" i="1"/>
  <c r="AJ3128" i="1" s="1"/>
  <c r="AL3298" i="1"/>
  <c r="AN3298" i="1" s="1"/>
  <c r="AH3298" i="1"/>
  <c r="AJ3298" i="1" s="1"/>
  <c r="AL3345" i="1"/>
  <c r="AN3345" i="1" s="1"/>
  <c r="AH3345" i="1"/>
  <c r="S3626" i="1"/>
  <c r="S3295" i="1"/>
  <c r="AN3317" i="1"/>
  <c r="AI3340" i="1"/>
  <c r="AJ3340" i="1" s="1"/>
  <c r="AM3340" i="1"/>
  <c r="AI3442" i="1"/>
  <c r="AJ3442" i="1" s="1"/>
  <c r="AM3442" i="1"/>
  <c r="AN3442" i="1" s="1"/>
  <c r="AJ3554" i="1"/>
  <c r="AK3579" i="1"/>
  <c r="AG3579" i="1"/>
  <c r="AE3579" i="1"/>
  <c r="AF3579" i="1"/>
  <c r="BC3446" i="1"/>
  <c r="S3510" i="1"/>
  <c r="AJ3558" i="1"/>
  <c r="AM3586" i="1"/>
  <c r="AI3586" i="1"/>
  <c r="AJ3780" i="1"/>
  <c r="AN3131" i="1"/>
  <c r="AK3377" i="1"/>
  <c r="AE3377" i="1"/>
  <c r="AF3377" i="1"/>
  <c r="AG3377" i="1"/>
  <c r="AJ3423" i="1"/>
  <c r="AJ3470" i="1"/>
  <c r="P3583" i="1"/>
  <c r="R3583" i="1" s="1"/>
  <c r="S3583" i="1" s="1"/>
  <c r="AI3595" i="1"/>
  <c r="AM3595" i="1"/>
  <c r="AK3607" i="1"/>
  <c r="AE3607" i="1"/>
  <c r="AF3607" i="1"/>
  <c r="AG3607" i="1"/>
  <c r="AJ3147" i="1"/>
  <c r="BC3310" i="1"/>
  <c r="AK3404" i="1"/>
  <c r="AE3404" i="1"/>
  <c r="AF3404" i="1"/>
  <c r="AG3404" i="1"/>
  <c r="S3466" i="1"/>
  <c r="AH3541" i="1"/>
  <c r="AJ3541" i="1" s="1"/>
  <c r="AL3541" i="1"/>
  <c r="S3801" i="1"/>
  <c r="S3203" i="1"/>
  <c r="AH3227" i="1"/>
  <c r="AJ3227" i="1" s="1"/>
  <c r="AL3227" i="1"/>
  <c r="AN3227" i="1" s="1"/>
  <c r="AH3365" i="1"/>
  <c r="AJ3365" i="1" s="1"/>
  <c r="AL3365" i="1"/>
  <c r="BC3426" i="1"/>
  <c r="BC3327" i="1" s="1"/>
  <c r="AN3572" i="1"/>
  <c r="P3296" i="1"/>
  <c r="R3296" i="1" s="1"/>
  <c r="S3296" i="1" s="1"/>
  <c r="AN3325" i="1"/>
  <c r="N3426" i="1"/>
  <c r="P3426" i="1" s="1"/>
  <c r="R3426" i="1" s="1"/>
  <c r="O3426" i="1"/>
  <c r="Q3426" i="1"/>
  <c r="AD3426" i="1"/>
  <c r="AJ3441" i="1"/>
  <c r="AH3483" i="1"/>
  <c r="AJ3483" i="1" s="1"/>
  <c r="AL3483" i="1"/>
  <c r="AK3525" i="1"/>
  <c r="AE3525" i="1"/>
  <c r="AF3525" i="1"/>
  <c r="AG3525" i="1"/>
  <c r="P3628" i="1"/>
  <c r="R3628" i="1" s="1"/>
  <c r="S3628" i="1" s="1"/>
  <c r="BD3635" i="1"/>
  <c r="S3735" i="1"/>
  <c r="AN3780" i="1"/>
  <c r="BC3252" i="1"/>
  <c r="AJ3400" i="1"/>
  <c r="AN3427" i="1"/>
  <c r="AI3454" i="1"/>
  <c r="AM3454" i="1"/>
  <c r="BC3514" i="1"/>
  <c r="AI3565" i="1"/>
  <c r="AJ3565" i="1" s="1"/>
  <c r="AM3565" i="1"/>
  <c r="AN3565" i="1" s="1"/>
  <c r="P3575" i="1"/>
  <c r="R3575" i="1" s="1"/>
  <c r="S3575" i="1" s="1"/>
  <c r="AH3614" i="1"/>
  <c r="AJ3614" i="1" s="1"/>
  <c r="AL3614" i="1"/>
  <c r="AN3614" i="1" s="1"/>
  <c r="BD3618" i="1"/>
  <c r="P3631" i="1"/>
  <c r="R3631" i="1" s="1"/>
  <c r="AI3644" i="1"/>
  <c r="AM3644" i="1"/>
  <c r="AJ3696" i="1"/>
  <c r="AK3752" i="1"/>
  <c r="AF3752" i="1"/>
  <c r="AG3752" i="1"/>
  <c r="AE3752" i="1"/>
  <c r="AJ3157" i="1"/>
  <c r="AM3096" i="1"/>
  <c r="AI3096" i="1"/>
  <c r="AJ3096" i="1" s="1"/>
  <c r="AE3261" i="1"/>
  <c r="AG3261" i="1"/>
  <c r="AK3261" i="1"/>
  <c r="AF3261" i="1"/>
  <c r="AI3542" i="1"/>
  <c r="AJ3542" i="1" s="1"/>
  <c r="AM3542" i="1"/>
  <c r="P3620" i="1"/>
  <c r="R3620" i="1" s="1"/>
  <c r="AJ3182" i="1"/>
  <c r="AH3398" i="1"/>
  <c r="AL3398" i="1"/>
  <c r="AN3449" i="1"/>
  <c r="AM3514" i="1"/>
  <c r="AN3514" i="1" s="1"/>
  <c r="AI3514" i="1"/>
  <c r="AJ3514" i="1" s="1"/>
  <c r="P3523" i="1"/>
  <c r="R3523" i="1" s="1"/>
  <c r="S3523" i="1" s="1"/>
  <c r="AM3600" i="1"/>
  <c r="AN3600" i="1" s="1"/>
  <c r="AI3600" i="1"/>
  <c r="AK3619" i="1"/>
  <c r="AE3619" i="1"/>
  <c r="AF3619" i="1"/>
  <c r="AG3619" i="1"/>
  <c r="AI3631" i="1"/>
  <c r="AM3631" i="1"/>
  <c r="AN3631" i="1" s="1"/>
  <c r="AL3756" i="1"/>
  <c r="AN3756" i="1" s="1"/>
  <c r="AH3756" i="1"/>
  <c r="AJ3756" i="1" s="1"/>
  <c r="AI3406" i="1"/>
  <c r="AM3406" i="1"/>
  <c r="AN3659" i="1"/>
  <c r="AH3677" i="1"/>
  <c r="AJ3677" i="1" s="1"/>
  <c r="AL3677" i="1"/>
  <c r="AE3681" i="1"/>
  <c r="AF3681" i="1"/>
  <c r="AG3681" i="1"/>
  <c r="AK3681" i="1"/>
  <c r="AG3730" i="1"/>
  <c r="AK3730" i="1"/>
  <c r="AE3730" i="1"/>
  <c r="AF3730" i="1"/>
  <c r="AZ3825" i="1"/>
  <c r="BD3825" i="1"/>
  <c r="AY3825" i="1"/>
  <c r="BC3825" i="1" s="1"/>
  <c r="BB3825" i="1"/>
  <c r="BA3825" i="1" s="1"/>
  <c r="AY3899" i="1"/>
  <c r="BC3899" i="1" s="1"/>
  <c r="AZ3899" i="1"/>
  <c r="BB3899" i="1"/>
  <c r="BA3899" i="1" s="1"/>
  <c r="BD3899" i="1"/>
  <c r="BC3795" i="1"/>
  <c r="S3508" i="1"/>
  <c r="AI3537" i="1"/>
  <c r="AM3537" i="1"/>
  <c r="BD3662" i="1"/>
  <c r="AE3697" i="1"/>
  <c r="AF3697" i="1"/>
  <c r="AG3697" i="1"/>
  <c r="AK3697" i="1"/>
  <c r="AK3716" i="1"/>
  <c r="AE3716" i="1"/>
  <c r="AF3716" i="1"/>
  <c r="AG3716" i="1"/>
  <c r="BC3890" i="1"/>
  <c r="M606" i="1"/>
  <c r="K987" i="1"/>
  <c r="M987" i="1" s="1"/>
  <c r="K2405" i="1"/>
  <c r="M2405" i="1" s="1"/>
  <c r="K2046" i="1"/>
  <c r="M2046" i="1" s="1"/>
  <c r="K2791" i="1"/>
  <c r="M2791" i="1" s="1"/>
  <c r="K3074" i="1"/>
  <c r="M3074" i="1" s="1"/>
  <c r="BG3651" i="1"/>
  <c r="BB3651" i="1" s="1"/>
  <c r="BA3651" i="1" s="1"/>
  <c r="BC3651" i="1" s="1"/>
  <c r="M3651" i="1"/>
  <c r="M3180" i="1"/>
  <c r="BG3180" i="1"/>
  <c r="BB3180" i="1" s="1"/>
  <c r="BA3180" i="1" s="1"/>
  <c r="BC3180" i="1" s="1"/>
  <c r="AU2644" i="1"/>
  <c r="BG2644" i="1"/>
  <c r="M2644" i="1"/>
  <c r="BG2138" i="1"/>
  <c r="AU2138" i="1"/>
  <c r="M2138" i="1"/>
  <c r="AU1856" i="1"/>
  <c r="BG1856" i="1"/>
  <c r="M1856" i="1"/>
  <c r="M1531" i="1"/>
  <c r="BG1531" i="1"/>
  <c r="AU1531" i="1"/>
  <c r="AU1518" i="1"/>
  <c r="BG1518" i="1"/>
  <c r="M1518" i="1"/>
  <c r="AU1209" i="1"/>
  <c r="M1209" i="1"/>
  <c r="BG1209" i="1"/>
  <c r="M882" i="1"/>
  <c r="AU882" i="1"/>
  <c r="BG882" i="1"/>
  <c r="M78" i="1"/>
  <c r="BG78" i="1"/>
  <c r="AU78" i="1"/>
  <c r="AU59" i="1"/>
  <c r="BG59" i="1"/>
  <c r="M59" i="1"/>
  <c r="S3724" i="1"/>
  <c r="AE3667" i="1"/>
  <c r="AF3667" i="1"/>
  <c r="AG3667" i="1"/>
  <c r="AK3667" i="1"/>
  <c r="P3687" i="1"/>
  <c r="R3687" i="1" s="1"/>
  <c r="S3687" i="1" s="1"/>
  <c r="S3702" i="1"/>
  <c r="P3743" i="1"/>
  <c r="R3743" i="1" s="1"/>
  <c r="S3743" i="1" s="1"/>
  <c r="AE3778" i="1"/>
  <c r="AG3778" i="1"/>
  <c r="AF3778" i="1"/>
  <c r="AK3778" i="1"/>
  <c r="BG3764" i="1"/>
  <c r="BB3764" i="1" s="1"/>
  <c r="BA3764" i="1" s="1"/>
  <c r="BC3764" i="1" s="1"/>
  <c r="M3764" i="1"/>
  <c r="BG3419" i="1"/>
  <c r="M3419" i="1"/>
  <c r="AU2920" i="1"/>
  <c r="BG2920" i="1"/>
  <c r="M2920" i="1"/>
  <c r="AU2516" i="1"/>
  <c r="BG2516" i="1"/>
  <c r="M2516" i="1"/>
  <c r="AU2160" i="1"/>
  <c r="BG2160" i="1"/>
  <c r="M2160" i="1"/>
  <c r="AU1644" i="1"/>
  <c r="M1644" i="1"/>
  <c r="BG1644" i="1"/>
  <c r="M1429" i="1"/>
  <c r="BG1429" i="1"/>
  <c r="AU1429" i="1"/>
  <c r="AU1532" i="1"/>
  <c r="BG1532" i="1"/>
  <c r="M1532" i="1"/>
  <c r="M1138" i="1"/>
  <c r="AU1138" i="1"/>
  <c r="BG1138" i="1"/>
  <c r="M747" i="1"/>
  <c r="AU747" i="1"/>
  <c r="BG747" i="1"/>
  <c r="AU98" i="1"/>
  <c r="BG98" i="1"/>
  <c r="M98" i="1"/>
  <c r="M54" i="1"/>
  <c r="BG54" i="1"/>
  <c r="AU54" i="1"/>
  <c r="AU3845" i="1"/>
  <c r="M3845" i="1"/>
  <c r="P3690" i="1"/>
  <c r="R3690" i="1" s="1"/>
  <c r="AL3769" i="1"/>
  <c r="AH3769" i="1"/>
  <c r="AJ3769" i="1" s="1"/>
  <c r="S3471" i="1"/>
  <c r="S3507" i="1"/>
  <c r="AH3646" i="1"/>
  <c r="AJ3646" i="1" s="1"/>
  <c r="AL3646" i="1"/>
  <c r="AN3646" i="1" s="1"/>
  <c r="AE3666" i="1"/>
  <c r="AF3666" i="1"/>
  <c r="AG3666" i="1"/>
  <c r="AK3666" i="1"/>
  <c r="P3680" i="1"/>
  <c r="R3680" i="1" s="1"/>
  <c r="S3680" i="1" s="1"/>
  <c r="AJ3721" i="1"/>
  <c r="AL3740" i="1"/>
  <c r="AN3740" i="1" s="1"/>
  <c r="AH3740" i="1"/>
  <c r="AJ3740" i="1" s="1"/>
  <c r="P3779" i="1"/>
  <c r="R3779" i="1" s="1"/>
  <c r="S3779" i="1" s="1"/>
  <c r="BC3786" i="1"/>
  <c r="P3800" i="1"/>
  <c r="R3800" i="1" s="1"/>
  <c r="S3800" i="1" s="1"/>
  <c r="P3809" i="1"/>
  <c r="R3809" i="1" s="1"/>
  <c r="AD3819" i="1"/>
  <c r="N3819" i="1"/>
  <c r="P3819" i="1" s="1"/>
  <c r="R3819" i="1" s="1"/>
  <c r="O3819" i="1"/>
  <c r="Q3819" i="1"/>
  <c r="S3819" i="1" s="1"/>
  <c r="P3697" i="1"/>
  <c r="R3697" i="1" s="1"/>
  <c r="S3697" i="1" s="1"/>
  <c r="P3691" i="1"/>
  <c r="R3691" i="1" s="1"/>
  <c r="BC3287" i="1"/>
  <c r="P3463" i="1"/>
  <c r="R3463" i="1" s="1"/>
  <c r="S3463" i="1" s="1"/>
  <c r="AL3611" i="1"/>
  <c r="AH3611" i="1"/>
  <c r="P3650" i="1"/>
  <c r="R3650" i="1" s="1"/>
  <c r="AM3776" i="1"/>
  <c r="AI3776" i="1"/>
  <c r="AM3790" i="1"/>
  <c r="AI3790" i="1"/>
  <c r="AY3887" i="1"/>
  <c r="BC3887" i="1" s="1"/>
  <c r="AZ3887" i="1"/>
  <c r="BD3887" i="1"/>
  <c r="BB3887" i="1"/>
  <c r="BA3887" i="1" s="1"/>
  <c r="AH3444" i="1"/>
  <c r="AL3444" i="1"/>
  <c r="AY3952" i="1"/>
  <c r="AZ3952" i="1"/>
  <c r="BB3952" i="1"/>
  <c r="BA3952" i="1" s="1"/>
  <c r="BC3952" i="1"/>
  <c r="BD3952" i="1"/>
  <c r="AF3214" i="1"/>
  <c r="AK3214" i="1"/>
  <c r="AG3214" i="1"/>
  <c r="AE3214" i="1"/>
  <c r="BC3452" i="1"/>
  <c r="AH3568" i="1"/>
  <c r="AJ3568" i="1" s="1"/>
  <c r="AL3568" i="1"/>
  <c r="AN3568" i="1" s="1"/>
  <c r="AF3669" i="1"/>
  <c r="AG3669" i="1"/>
  <c r="AK3669" i="1"/>
  <c r="AE3669" i="1"/>
  <c r="AE3708" i="1"/>
  <c r="AF3708" i="1"/>
  <c r="AK3708" i="1"/>
  <c r="AG3708" i="1"/>
  <c r="AE3658" i="1"/>
  <c r="AF3658" i="1"/>
  <c r="AG3658" i="1"/>
  <c r="AK3658" i="1"/>
  <c r="S3815" i="1"/>
  <c r="P3745" i="1"/>
  <c r="R3745" i="1" s="1"/>
  <c r="S3745" i="1" s="1"/>
  <c r="AK3803" i="1"/>
  <c r="AE3803" i="1"/>
  <c r="AF3803" i="1"/>
  <c r="AG3803" i="1"/>
  <c r="AM3446" i="1"/>
  <c r="AI3446" i="1"/>
  <c r="AM3701" i="1"/>
  <c r="AI3701" i="1"/>
  <c r="S3876" i="1"/>
  <c r="BB3919" i="1"/>
  <c r="BA3919" i="1" s="1"/>
  <c r="BC3919" i="1" s="1"/>
  <c r="BD3919" i="1"/>
  <c r="AY3919" i="1"/>
  <c r="AZ3919" i="1"/>
  <c r="BB3953" i="1"/>
  <c r="BA3953" i="1" s="1"/>
  <c r="BD3953" i="1"/>
  <c r="AZ3953" i="1"/>
  <c r="AY3953" i="1"/>
  <c r="BC3953" i="1" s="1"/>
  <c r="S3698" i="1"/>
  <c r="P3706" i="1"/>
  <c r="R3706" i="1" s="1"/>
  <c r="S3706" i="1" s="1"/>
  <c r="AD3761" i="1"/>
  <c r="N3761" i="1"/>
  <c r="P3761" i="1" s="1"/>
  <c r="R3761" i="1" s="1"/>
  <c r="O3761" i="1"/>
  <c r="Q3761" i="1"/>
  <c r="AN3789" i="1"/>
  <c r="AE3806" i="1"/>
  <c r="AF3806" i="1"/>
  <c r="AK3806" i="1"/>
  <c r="AG3806" i="1"/>
  <c r="AZ3933" i="1"/>
  <c r="BC3933" i="1" s="1"/>
  <c r="BB3933" i="1"/>
  <c r="BA3933" i="1" s="1"/>
  <c r="BD3933" i="1"/>
  <c r="AY3933" i="1"/>
  <c r="BD3853" i="1"/>
  <c r="AY3853" i="1"/>
  <c r="BC3853" i="1" s="1"/>
  <c r="BB3853" i="1"/>
  <c r="BA3853" i="1" s="1"/>
  <c r="AZ3853" i="1"/>
  <c r="AF3300" i="1"/>
  <c r="AG3300" i="1"/>
  <c r="AK3300" i="1"/>
  <c r="AE3300" i="1"/>
  <c r="BB4002" i="1"/>
  <c r="BA4002" i="1" s="1"/>
  <c r="AY4002" i="1"/>
  <c r="BD4002" i="1"/>
  <c r="AZ4002" i="1"/>
  <c r="BC4002" i="1" s="1"/>
  <c r="AL1500" i="1" l="1"/>
  <c r="AH1500" i="1"/>
  <c r="AH792" i="1"/>
  <c r="AL792" i="1"/>
  <c r="AL2583" i="1"/>
  <c r="AH2583" i="1"/>
  <c r="AJ2583" i="1" s="1"/>
  <c r="AM1859" i="1"/>
  <c r="AI1859" i="1"/>
  <c r="AI1754" i="1"/>
  <c r="AM1754" i="1"/>
  <c r="AM1622" i="1"/>
  <c r="AI1622" i="1"/>
  <c r="AZ1687" i="1"/>
  <c r="BC1687" i="1" s="1"/>
  <c r="BB1687" i="1"/>
  <c r="BA1687" i="1" s="1"/>
  <c r="BD1687" i="1"/>
  <c r="AY1687" i="1"/>
  <c r="AI1206" i="1"/>
  <c r="AM1206" i="1"/>
  <c r="AM273" i="1"/>
  <c r="AI273" i="1"/>
  <c r="BC3618" i="1"/>
  <c r="AI2541" i="1"/>
  <c r="AM2541" i="1"/>
  <c r="AM1857" i="1"/>
  <c r="AI1857" i="1"/>
  <c r="AI1832" i="1"/>
  <c r="AM1832" i="1"/>
  <c r="AM1773" i="1"/>
  <c r="AI1773" i="1"/>
  <c r="AL1718" i="1"/>
  <c r="AH1718" i="1"/>
  <c r="AM1510" i="1"/>
  <c r="AI1510" i="1"/>
  <c r="AI1328" i="1"/>
  <c r="AM1328" i="1"/>
  <c r="AM1501" i="1"/>
  <c r="AI1501" i="1"/>
  <c r="AL768" i="1"/>
  <c r="AN768" i="1" s="1"/>
  <c r="AH768" i="1"/>
  <c r="AY773" i="1"/>
  <c r="BC773" i="1" s="1"/>
  <c r="AZ773" i="1"/>
  <c r="BB773" i="1"/>
  <c r="BA773" i="1" s="1"/>
  <c r="BD773" i="1"/>
  <c r="AM143" i="1"/>
  <c r="AI143" i="1"/>
  <c r="AN43" i="1"/>
  <c r="BA9" i="1"/>
  <c r="AG88" i="1"/>
  <c r="AE88" i="1"/>
  <c r="AF88" i="1"/>
  <c r="AK88" i="1"/>
  <c r="AI1545" i="1"/>
  <c r="AM1545" i="1"/>
  <c r="AM1508" i="1"/>
  <c r="AI1508" i="1"/>
  <c r="AH1199" i="1"/>
  <c r="AL1199" i="1"/>
  <c r="AM899" i="1"/>
  <c r="AI899" i="1"/>
  <c r="AM789" i="1"/>
  <c r="AI789" i="1"/>
  <c r="AH718" i="1"/>
  <c r="AL718" i="1"/>
  <c r="AM255" i="1"/>
  <c r="AI255" i="1"/>
  <c r="AI1361" i="1"/>
  <c r="AM1361" i="1"/>
  <c r="AI2930" i="1"/>
  <c r="AM2930" i="1"/>
  <c r="AH1605" i="1"/>
  <c r="AL1605" i="1"/>
  <c r="AI1324" i="1"/>
  <c r="AM1324" i="1"/>
  <c r="AK1193" i="1"/>
  <c r="AG1193" i="1"/>
  <c r="AE1193" i="1"/>
  <c r="AF1193" i="1"/>
  <c r="AJ1103" i="1"/>
  <c r="AJ717" i="1"/>
  <c r="AH171" i="1"/>
  <c r="AL171" i="1"/>
  <c r="AH272" i="1"/>
  <c r="AJ272" i="1" s="1"/>
  <c r="AL272" i="1"/>
  <c r="AL199" i="1"/>
  <c r="AH199" i="1"/>
  <c r="AL232" i="1"/>
  <c r="AN232" i="1" s="1"/>
  <c r="AH232" i="1"/>
  <c r="AI1845" i="1"/>
  <c r="AM1845" i="1"/>
  <c r="AH1624" i="1"/>
  <c r="AL1624" i="1"/>
  <c r="AH1580" i="1"/>
  <c r="AL1580" i="1"/>
  <c r="AH1722" i="1"/>
  <c r="AL1722" i="1"/>
  <c r="AM1812" i="1"/>
  <c r="AI1812" i="1"/>
  <c r="AI1679" i="1"/>
  <c r="AM1679" i="1"/>
  <c r="AH1556" i="1"/>
  <c r="AL1556" i="1"/>
  <c r="AH1201" i="1"/>
  <c r="AL1201" i="1"/>
  <c r="AH1317" i="1"/>
  <c r="AL1317" i="1"/>
  <c r="AM1310" i="1"/>
  <c r="AI1310" i="1"/>
  <c r="AM815" i="1"/>
  <c r="AI815" i="1"/>
  <c r="AK796" i="1"/>
  <c r="AE796" i="1"/>
  <c r="AF796" i="1"/>
  <c r="AG796" i="1"/>
  <c r="AK207" i="1"/>
  <c r="AG207" i="1"/>
  <c r="AE207" i="1"/>
  <c r="AF207" i="1"/>
  <c r="AI2269" i="1"/>
  <c r="AM2269" i="1"/>
  <c r="AJ2528" i="1"/>
  <c r="AM2208" i="1"/>
  <c r="AI2208" i="1"/>
  <c r="AL2145" i="1"/>
  <c r="AH2145" i="1"/>
  <c r="AN1952" i="1"/>
  <c r="AY1818" i="1"/>
  <c r="AZ1818" i="1"/>
  <c r="BC1818" i="1" s="1"/>
  <c r="BB1818" i="1"/>
  <c r="BA1818" i="1" s="1"/>
  <c r="BD1818" i="1"/>
  <c r="AK1525" i="1"/>
  <c r="AE1525" i="1"/>
  <c r="AF1525" i="1"/>
  <c r="AG1525" i="1"/>
  <c r="AM1446" i="1"/>
  <c r="AI1446" i="1"/>
  <c r="AN1060" i="1"/>
  <c r="BB823" i="1"/>
  <c r="BA823" i="1" s="1"/>
  <c r="BD823" i="1"/>
  <c r="BC823" i="1"/>
  <c r="AY823" i="1"/>
  <c r="AZ823" i="1"/>
  <c r="AM860" i="1"/>
  <c r="AI860" i="1"/>
  <c r="AI250" i="1"/>
  <c r="AM250" i="1"/>
  <c r="AH241" i="1"/>
  <c r="AL241" i="1"/>
  <c r="AL211" i="1"/>
  <c r="AH211" i="1"/>
  <c r="AH2266" i="1"/>
  <c r="AL2266" i="1"/>
  <c r="BB1636" i="1"/>
  <c r="BA1636" i="1" s="1"/>
  <c r="AZ1636" i="1"/>
  <c r="BD1636" i="1"/>
  <c r="AY1636" i="1"/>
  <c r="BC1636" i="1" s="1"/>
  <c r="AJ1315" i="1"/>
  <c r="AN347" i="1"/>
  <c r="AH169" i="1"/>
  <c r="AL169" i="1"/>
  <c r="AL2489" i="1"/>
  <c r="AH2489" i="1"/>
  <c r="AN340" i="1"/>
  <c r="AM131" i="1"/>
  <c r="AI131" i="1"/>
  <c r="AH1162" i="1"/>
  <c r="AL1162" i="1"/>
  <c r="AL1172" i="1"/>
  <c r="AH1172" i="1"/>
  <c r="AM1169" i="1"/>
  <c r="AI1169" i="1"/>
  <c r="AN605" i="1"/>
  <c r="AH765" i="1"/>
  <c r="AL765" i="1"/>
  <c r="AN1327" i="1"/>
  <c r="AK1185" i="1"/>
  <c r="AE1185" i="1"/>
  <c r="AF1185" i="1"/>
  <c r="AG1185" i="1"/>
  <c r="AI1775" i="1"/>
  <c r="AM1775" i="1"/>
  <c r="AH1859" i="1"/>
  <c r="AL1859" i="1"/>
  <c r="AH1754" i="1"/>
  <c r="AL1754" i="1"/>
  <c r="AN1754" i="1" s="1"/>
  <c r="AK1687" i="1"/>
  <c r="AE1687" i="1"/>
  <c r="AF1687" i="1"/>
  <c r="AG1687" i="1"/>
  <c r="AH1656" i="1"/>
  <c r="AL1656" i="1"/>
  <c r="AM1665" i="1"/>
  <c r="AI1665" i="1"/>
  <c r="AI1664" i="1"/>
  <c r="AM1664" i="1"/>
  <c r="BA1629" i="1"/>
  <c r="AL1206" i="1"/>
  <c r="AN1206" i="1" s="1"/>
  <c r="AH1206" i="1"/>
  <c r="AM743" i="1"/>
  <c r="AI743" i="1"/>
  <c r="AI2962" i="1"/>
  <c r="AM2962" i="1"/>
  <c r="AL2541" i="1"/>
  <c r="AH2541" i="1"/>
  <c r="AH1857" i="1"/>
  <c r="AL1857" i="1"/>
  <c r="AI1817" i="1"/>
  <c r="AM1817" i="1"/>
  <c r="AH1832" i="1"/>
  <c r="AL1832" i="1"/>
  <c r="AN1832" i="1" s="1"/>
  <c r="AI1830" i="1"/>
  <c r="AM1830" i="1"/>
  <c r="AI1675" i="1"/>
  <c r="AM1675" i="1"/>
  <c r="AL1773" i="1"/>
  <c r="AH1773" i="1"/>
  <c r="AM1738" i="1"/>
  <c r="AI1738" i="1"/>
  <c r="AL1510" i="1"/>
  <c r="AH1510" i="1"/>
  <c r="AL1501" i="1"/>
  <c r="AH1501" i="1"/>
  <c r="AW274" i="1"/>
  <c r="AX274" i="1" s="1"/>
  <c r="AX885" i="1"/>
  <c r="AY793" i="1"/>
  <c r="BC793" i="1" s="1"/>
  <c r="AZ793" i="1"/>
  <c r="BB793" i="1"/>
  <c r="BA793" i="1" s="1"/>
  <c r="BD793" i="1"/>
  <c r="AK773" i="1"/>
  <c r="AE773" i="1"/>
  <c r="AF773" i="1"/>
  <c r="AG773" i="1"/>
  <c r="AH143" i="1"/>
  <c r="AL143" i="1"/>
  <c r="AL63" i="1"/>
  <c r="AH63" i="1"/>
  <c r="AY2265" i="1"/>
  <c r="AZ2265" i="1"/>
  <c r="BC2265" i="1" s="1"/>
  <c r="BB2265" i="1"/>
  <c r="BA2265" i="1" s="1"/>
  <c r="BD2265" i="1"/>
  <c r="AH2144" i="1"/>
  <c r="AL2144" i="1"/>
  <c r="AN2144" i="1" s="1"/>
  <c r="AI1800" i="1"/>
  <c r="AM1800" i="1"/>
  <c r="AH1678" i="1"/>
  <c r="AL1678" i="1"/>
  <c r="AN1678" i="1" s="1"/>
  <c r="AM1814" i="1"/>
  <c r="AI1814" i="1"/>
  <c r="AH1545" i="1"/>
  <c r="AL1545" i="1"/>
  <c r="AH1508" i="1"/>
  <c r="AL1508" i="1"/>
  <c r="AI1347" i="1"/>
  <c r="AM1347" i="1"/>
  <c r="AI1160" i="1"/>
  <c r="AM1160" i="1"/>
  <c r="AL789" i="1"/>
  <c r="AH789" i="1"/>
  <c r="AJ268" i="1"/>
  <c r="AH255" i="1"/>
  <c r="AL255" i="1"/>
  <c r="AN255" i="1" s="1"/>
  <c r="AM126" i="1"/>
  <c r="AI126" i="1"/>
  <c r="AM2280" i="1"/>
  <c r="AI2280" i="1"/>
  <c r="AH1361" i="1"/>
  <c r="AL1361" i="1"/>
  <c r="AH2930" i="1"/>
  <c r="AL2930" i="1"/>
  <c r="AI2609" i="1"/>
  <c r="AM2609" i="1"/>
  <c r="AE1625" i="1"/>
  <c r="AF1625" i="1"/>
  <c r="AG1625" i="1"/>
  <c r="AK1625" i="1"/>
  <c r="AN1605" i="1"/>
  <c r="AM1320" i="1"/>
  <c r="AI1320" i="1"/>
  <c r="AH1324" i="1"/>
  <c r="AL1324" i="1"/>
  <c r="AK209" i="1"/>
  <c r="AG209" i="1"/>
  <c r="AE209" i="1"/>
  <c r="AF209" i="1"/>
  <c r="AM140" i="1"/>
  <c r="AI140" i="1"/>
  <c r="AN2286" i="1"/>
  <c r="AM1786" i="1"/>
  <c r="AI1786" i="1"/>
  <c r="AL1812" i="1"/>
  <c r="AH1812" i="1"/>
  <c r="AI1357" i="1"/>
  <c r="AM1357" i="1"/>
  <c r="AI1342" i="1"/>
  <c r="AM1342" i="1"/>
  <c r="AL1310" i="1"/>
  <c r="AH1310" i="1"/>
  <c r="AI1181" i="1"/>
  <c r="AM1181" i="1"/>
  <c r="AM1164" i="1"/>
  <c r="AI1164" i="1"/>
  <c r="AM771" i="1"/>
  <c r="AI771" i="1"/>
  <c r="AM83" i="1"/>
  <c r="AI83" i="1"/>
  <c r="AL9" i="1"/>
  <c r="AH9" i="1"/>
  <c r="AH2269" i="1"/>
  <c r="AL2269" i="1"/>
  <c r="AM2528" i="1"/>
  <c r="AI2528" i="1"/>
  <c r="AM2202" i="1"/>
  <c r="AI2202" i="1"/>
  <c r="AL2208" i="1"/>
  <c r="AH2208" i="1"/>
  <c r="AI1782" i="1"/>
  <c r="AM1782" i="1"/>
  <c r="AI1653" i="1"/>
  <c r="AM1653" i="1"/>
  <c r="AN1653" i="1" s="1"/>
  <c r="AZ1540" i="1"/>
  <c r="BD1540" i="1"/>
  <c r="BB1540" i="1"/>
  <c r="BA1540" i="1" s="1"/>
  <c r="AY1540" i="1"/>
  <c r="BC1540" i="1" s="1"/>
  <c r="AI1448" i="1"/>
  <c r="AM1448" i="1"/>
  <c r="AL1446" i="1"/>
  <c r="AN1446" i="1" s="1"/>
  <c r="AH1446" i="1"/>
  <c r="AI737" i="1"/>
  <c r="AM737" i="1"/>
  <c r="AL860" i="1"/>
  <c r="AH860" i="1"/>
  <c r="AL250" i="1"/>
  <c r="AH250" i="1"/>
  <c r="AY33" i="1"/>
  <c r="BD33" i="1"/>
  <c r="AZ33" i="1"/>
  <c r="BC33" i="1" s="1"/>
  <c r="BB33" i="1"/>
  <c r="BA33" i="1" s="1"/>
  <c r="AG1852" i="1"/>
  <c r="AK1852" i="1"/>
  <c r="AE1852" i="1"/>
  <c r="AF1852" i="1"/>
  <c r="AK1636" i="1"/>
  <c r="AF1636" i="1"/>
  <c r="AE1636" i="1"/>
  <c r="AG1636" i="1"/>
  <c r="AI1315" i="1"/>
  <c r="AM1315" i="1"/>
  <c r="AN1315" i="1" s="1"/>
  <c r="AI1102" i="1"/>
  <c r="AM1102" i="1"/>
  <c r="AM208" i="1"/>
  <c r="AI208" i="1"/>
  <c r="AJ1874" i="1"/>
  <c r="AH1596" i="1"/>
  <c r="AL1596" i="1"/>
  <c r="AM769" i="1"/>
  <c r="AI769" i="1"/>
  <c r="AJ131" i="1"/>
  <c r="P35" i="1"/>
  <c r="R35" i="1" s="1"/>
  <c r="BC1310" i="1"/>
  <c r="AJ342" i="1"/>
  <c r="AM1408" i="1"/>
  <c r="AI1408" i="1"/>
  <c r="AJ1408" i="1" s="1"/>
  <c r="AH1169" i="1"/>
  <c r="AL1169" i="1"/>
  <c r="AN429" i="1"/>
  <c r="AJ1327" i="1"/>
  <c r="AI816" i="1"/>
  <c r="AM816" i="1"/>
  <c r="N3419" i="1"/>
  <c r="O3419" i="1"/>
  <c r="Q3419" i="1"/>
  <c r="AD3419" i="1"/>
  <c r="BC3309" i="1"/>
  <c r="AL2572" i="1"/>
  <c r="AH2572" i="1"/>
  <c r="AM3695" i="1"/>
  <c r="AI3695" i="1"/>
  <c r="AI3471" i="1"/>
  <c r="AM3471" i="1"/>
  <c r="Q2158" i="1"/>
  <c r="S2158" i="1" s="1"/>
  <c r="AD2158" i="1"/>
  <c r="AW2158" i="1"/>
  <c r="AX2158" i="1" s="1"/>
  <c r="BB3173" i="1"/>
  <c r="AI3005" i="1"/>
  <c r="AM3005" i="1"/>
  <c r="AM2935" i="1"/>
  <c r="AI2935" i="1"/>
  <c r="AL2555" i="1"/>
  <c r="AH2555" i="1"/>
  <c r="AL2587" i="1"/>
  <c r="AH2587" i="1"/>
  <c r="AI2492" i="1"/>
  <c r="AM2492" i="1"/>
  <c r="AD1532" i="1"/>
  <c r="AW1532" i="1"/>
  <c r="AX1532" i="1" s="1"/>
  <c r="Q1532" i="1"/>
  <c r="S1532" i="1" s="1"/>
  <c r="AW78" i="1"/>
  <c r="AX78" i="1" s="1"/>
  <c r="Q78" i="1"/>
  <c r="S78" i="1" s="1"/>
  <c r="AD78" i="1"/>
  <c r="AY2636" i="1"/>
  <c r="AZ2636" i="1"/>
  <c r="BB2636" i="1"/>
  <c r="BA2636" i="1" s="1"/>
  <c r="BC2636" i="1"/>
  <c r="BD2636" i="1"/>
  <c r="AN2355" i="1"/>
  <c r="AH2169" i="1"/>
  <c r="AL2169" i="1"/>
  <c r="AN2169" i="1" s="1"/>
  <c r="Q1410" i="1"/>
  <c r="S1410" i="1" s="1"/>
  <c r="AD1410" i="1"/>
  <c r="AW1410" i="1"/>
  <c r="AX1410" i="1" s="1"/>
  <c r="AM2570" i="1"/>
  <c r="AI2570" i="1"/>
  <c r="AH3649" i="1"/>
  <c r="AL3649" i="1"/>
  <c r="Q3428" i="1"/>
  <c r="N3428" i="1"/>
  <c r="O3428" i="1"/>
  <c r="AD3428" i="1"/>
  <c r="Q3624" i="1"/>
  <c r="S3624" i="1" s="1"/>
  <c r="AD3624" i="1"/>
  <c r="AI3262" i="1"/>
  <c r="AM3262" i="1"/>
  <c r="AI2198" i="1"/>
  <c r="AM2198" i="1"/>
  <c r="AH3779" i="1"/>
  <c r="AL3779" i="1"/>
  <c r="P2616" i="1"/>
  <c r="R2616" i="1" s="1"/>
  <c r="P2225" i="1"/>
  <c r="R2225" i="1" s="1"/>
  <c r="AI2211" i="1"/>
  <c r="AM2211" i="1"/>
  <c r="BD2134" i="1"/>
  <c r="AY2134" i="1"/>
  <c r="AZ2134" i="1"/>
  <c r="BB2134" i="1"/>
  <c r="BA2134" i="1" s="1"/>
  <c r="AL2152" i="1"/>
  <c r="AN2152" i="1" s="1"/>
  <c r="AH2152" i="1"/>
  <c r="AM2253" i="1"/>
  <c r="AI2253" i="1"/>
  <c r="AH1809" i="1"/>
  <c r="AL1809" i="1"/>
  <c r="AH1850" i="1"/>
  <c r="AL1850" i="1"/>
  <c r="AI1851" i="1"/>
  <c r="AM1851" i="1"/>
  <c r="AI1805" i="1"/>
  <c r="AM1805" i="1"/>
  <c r="AM3412" i="1"/>
  <c r="AI3412" i="1"/>
  <c r="AL3797" i="1"/>
  <c r="AH3797" i="1"/>
  <c r="AD725" i="1"/>
  <c r="AW725" i="1"/>
  <c r="AX725" i="1" s="1"/>
  <c r="Q725" i="1"/>
  <c r="S725" i="1" s="1"/>
  <c r="AD1701" i="1"/>
  <c r="AW1701" i="1"/>
  <c r="AX1701" i="1" s="1"/>
  <c r="Q1701" i="1"/>
  <c r="S1701" i="1" s="1"/>
  <c r="S3581" i="1"/>
  <c r="AH3207" i="1"/>
  <c r="AL3207" i="1"/>
  <c r="S2978" i="1"/>
  <c r="AG2960" i="1"/>
  <c r="AK2960" i="1"/>
  <c r="AF2960" i="1"/>
  <c r="AE2960" i="1"/>
  <c r="AL2974" i="1"/>
  <c r="AH2974" i="1"/>
  <c r="AM2973" i="1"/>
  <c r="AI2973" i="1"/>
  <c r="P2635" i="1"/>
  <c r="R2635" i="1" s="1"/>
  <c r="AL2281" i="1"/>
  <c r="AH2281" i="1"/>
  <c r="AH2241" i="1"/>
  <c r="AL2241" i="1"/>
  <c r="AM2151" i="1"/>
  <c r="AI2151" i="1"/>
  <c r="AH1819" i="1"/>
  <c r="AL1819" i="1"/>
  <c r="Q1491" i="1"/>
  <c r="S1491" i="1" s="1"/>
  <c r="AD1491" i="1"/>
  <c r="AW1491" i="1"/>
  <c r="AX1491" i="1" s="1"/>
  <c r="Q604" i="1"/>
  <c r="S604" i="1" s="1"/>
  <c r="AD604" i="1"/>
  <c r="L3831" i="1"/>
  <c r="AL3378" i="1"/>
  <c r="AH3378" i="1"/>
  <c r="AH3256" i="1"/>
  <c r="AL3256" i="1"/>
  <c r="AN3256" i="1" s="1"/>
  <c r="AH2971" i="1"/>
  <c r="AL2971" i="1"/>
  <c r="AL2606" i="1"/>
  <c r="AH2606" i="1"/>
  <c r="AN2763" i="1"/>
  <c r="AH2228" i="1"/>
  <c r="AL2228" i="1"/>
  <c r="AI2524" i="1"/>
  <c r="AM2524" i="1"/>
  <c r="AI2176" i="1"/>
  <c r="AM2176" i="1"/>
  <c r="AM2275" i="1"/>
  <c r="AI2275" i="1"/>
  <c r="AI1867" i="1"/>
  <c r="AM1867" i="1"/>
  <c r="AM2233" i="1"/>
  <c r="AI2233" i="1"/>
  <c r="AM3785" i="1"/>
  <c r="AI3785" i="1"/>
  <c r="AL3656" i="1"/>
  <c r="AH3656" i="1"/>
  <c r="Q767" i="1"/>
  <c r="S767" i="1" s="1"/>
  <c r="AD767" i="1"/>
  <c r="AW767" i="1"/>
  <c r="AX767" i="1" s="1"/>
  <c r="AW1121" i="1"/>
  <c r="AX1121" i="1" s="1"/>
  <c r="Q1121" i="1"/>
  <c r="S1121" i="1" s="1"/>
  <c r="AD1121" i="1"/>
  <c r="Q2174" i="1"/>
  <c r="S2174" i="1" s="1"/>
  <c r="AD2174" i="1"/>
  <c r="AW2174" i="1"/>
  <c r="AX2174" i="1" s="1"/>
  <c r="M3852" i="1"/>
  <c r="AU3852" i="1"/>
  <c r="S3010" i="1"/>
  <c r="AL3598" i="1"/>
  <c r="AH3598" i="1"/>
  <c r="S3263" i="1"/>
  <c r="S3215" i="1"/>
  <c r="AI2631" i="1"/>
  <c r="AM2631" i="1"/>
  <c r="Q3071" i="1"/>
  <c r="S3071" i="1" s="1"/>
  <c r="AD3071" i="1"/>
  <c r="AH3753" i="1"/>
  <c r="AL3753" i="1"/>
  <c r="AM3634" i="1"/>
  <c r="AI3634" i="1"/>
  <c r="BB3635" i="1"/>
  <c r="AH3313" i="1"/>
  <c r="AL3313" i="1"/>
  <c r="AN3313" i="1" s="1"/>
  <c r="AI3195" i="1"/>
  <c r="AM3195" i="1"/>
  <c r="AI3418" i="1"/>
  <c r="AM3418" i="1"/>
  <c r="AH3228" i="1"/>
  <c r="AL3228" i="1"/>
  <c r="AN3228" i="1" s="1"/>
  <c r="AI3241" i="1"/>
  <c r="AM3241" i="1"/>
  <c r="AH3725" i="1"/>
  <c r="AJ3725" i="1" s="1"/>
  <c r="AL3725" i="1"/>
  <c r="AH3690" i="1"/>
  <c r="AL3690" i="1"/>
  <c r="AW2159" i="1"/>
  <c r="AX2159" i="1" s="1"/>
  <c r="Q2159" i="1"/>
  <c r="S2159" i="1" s="1"/>
  <c r="AD2159" i="1"/>
  <c r="AH3743" i="1"/>
  <c r="AL3743" i="1"/>
  <c r="AH3575" i="1"/>
  <c r="AL3575" i="1"/>
  <c r="AE3019" i="1"/>
  <c r="AF3019" i="1"/>
  <c r="AG3019" i="1"/>
  <c r="AK3019" i="1"/>
  <c r="AL1749" i="1"/>
  <c r="AH1749" i="1"/>
  <c r="AL1744" i="1"/>
  <c r="AH1744" i="1"/>
  <c r="AN1616" i="1"/>
  <c r="AI1417" i="1"/>
  <c r="AM1417" i="1"/>
  <c r="AL1416" i="1"/>
  <c r="AH1416" i="1"/>
  <c r="AL1455" i="1"/>
  <c r="AH1455" i="1"/>
  <c r="AL1484" i="1"/>
  <c r="AN1484" i="1" s="1"/>
  <c r="AH1484" i="1"/>
  <c r="AJ1204" i="1"/>
  <c r="AI1148" i="1"/>
  <c r="AM1148" i="1"/>
  <c r="AH818" i="1"/>
  <c r="AL818" i="1"/>
  <c r="AH285" i="1"/>
  <c r="AL285" i="1"/>
  <c r="AL198" i="1"/>
  <c r="AH198" i="1"/>
  <c r="AL67" i="1"/>
  <c r="AN67" i="1" s="1"/>
  <c r="AH67" i="1"/>
  <c r="AH26" i="1"/>
  <c r="AL26" i="1"/>
  <c r="AM2252" i="1"/>
  <c r="AI2252" i="1"/>
  <c r="AH1197" i="1"/>
  <c r="AJ1197" i="1" s="1"/>
  <c r="AL1197" i="1"/>
  <c r="AM884" i="1"/>
  <c r="AI884" i="1"/>
  <c r="AL2539" i="1"/>
  <c r="AH2539" i="1"/>
  <c r="AM2139" i="1"/>
  <c r="AI2139" i="1"/>
  <c r="AY1790" i="1"/>
  <c r="AZ1790" i="1"/>
  <c r="BB1790" i="1"/>
  <c r="BA1790" i="1" s="1"/>
  <c r="BC1790" i="1"/>
  <c r="BD1790" i="1"/>
  <c r="AI1530" i="1"/>
  <c r="AM1530" i="1"/>
  <c r="AL1502" i="1"/>
  <c r="AH1502" i="1"/>
  <c r="AI1445" i="1"/>
  <c r="AM1445" i="1"/>
  <c r="AL1489" i="1"/>
  <c r="AH1489" i="1"/>
  <c r="AL1147" i="1"/>
  <c r="AN1147" i="1" s="1"/>
  <c r="AH1147" i="1"/>
  <c r="AL1183" i="1"/>
  <c r="AH1183" i="1"/>
  <c r="AM876" i="1"/>
  <c r="AI876" i="1"/>
  <c r="AH894" i="1"/>
  <c r="AL894" i="1"/>
  <c r="AN894" i="1" s="1"/>
  <c r="AM817" i="1"/>
  <c r="AI817" i="1"/>
  <c r="BD234" i="1"/>
  <c r="AY234" i="1"/>
  <c r="BC234" i="1" s="1"/>
  <c r="AZ234" i="1"/>
  <c r="BB234" i="1"/>
  <c r="BA234" i="1" s="1"/>
  <c r="P172" i="1"/>
  <c r="R172" i="1" s="1"/>
  <c r="AL1820" i="1"/>
  <c r="AN1820" i="1" s="1"/>
  <c r="AH1820" i="1"/>
  <c r="AL1451" i="1"/>
  <c r="AN1451" i="1" s="1"/>
  <c r="AH1451" i="1"/>
  <c r="AM858" i="1"/>
  <c r="AN858" i="1" s="1"/>
  <c r="AI858" i="1"/>
  <c r="AJ858" i="1" s="1"/>
  <c r="AG166" i="1"/>
  <c r="AF166" i="1"/>
  <c r="AK166" i="1"/>
  <c r="AE166" i="1"/>
  <c r="P2235" i="1"/>
  <c r="R2235" i="1" s="1"/>
  <c r="S2235" i="1" s="1"/>
  <c r="AI2236" i="1"/>
  <c r="AM2236" i="1"/>
  <c r="AL1775" i="1"/>
  <c r="AN1775" i="1" s="1"/>
  <c r="AH1775" i="1"/>
  <c r="AJ1775" i="1" s="1"/>
  <c r="BB1614" i="1"/>
  <c r="BA1614" i="1" s="1"/>
  <c r="BD1614" i="1"/>
  <c r="AZ1614" i="1"/>
  <c r="AY1614" i="1"/>
  <c r="BC1614" i="1" s="1"/>
  <c r="AL1665" i="1"/>
  <c r="AN1665" i="1" s="1"/>
  <c r="AH1665" i="1"/>
  <c r="AJ1665" i="1" s="1"/>
  <c r="AJ1664" i="1"/>
  <c r="AI726" i="1"/>
  <c r="AJ726" i="1" s="1"/>
  <c r="AM726" i="1"/>
  <c r="P814" i="1"/>
  <c r="R814" i="1" s="1"/>
  <c r="S814" i="1" s="1"/>
  <c r="AY229" i="1"/>
  <c r="BC229" i="1" s="1"/>
  <c r="AZ229" i="1"/>
  <c r="BB229" i="1"/>
  <c r="BA229" i="1" s="1"/>
  <c r="BD229" i="1"/>
  <c r="AL273" i="1"/>
  <c r="AN273" i="1" s="1"/>
  <c r="AH273" i="1"/>
  <c r="AM1126" i="1"/>
  <c r="AI1126" i="1"/>
  <c r="AL743" i="1"/>
  <c r="AH743" i="1"/>
  <c r="AJ743" i="1" s="1"/>
  <c r="AH2962" i="1"/>
  <c r="AJ2962" i="1" s="1"/>
  <c r="AL2962" i="1"/>
  <c r="AN2541" i="1"/>
  <c r="AI2579" i="1"/>
  <c r="AJ2579" i="1" s="1"/>
  <c r="AM2579" i="1"/>
  <c r="AH1817" i="1"/>
  <c r="AJ1817" i="1" s="1"/>
  <c r="AL1817" i="1"/>
  <c r="AH1830" i="1"/>
  <c r="AJ1830" i="1" s="1"/>
  <c r="AL1830" i="1"/>
  <c r="AN1830" i="1" s="1"/>
  <c r="AM1815" i="1"/>
  <c r="AI1815" i="1"/>
  <c r="AN1773" i="1"/>
  <c r="AH1738" i="1"/>
  <c r="AJ1738" i="1" s="1"/>
  <c r="AL1738" i="1"/>
  <c r="AM1691" i="1"/>
  <c r="AI1691" i="1"/>
  <c r="AM1579" i="1"/>
  <c r="AI1579" i="1"/>
  <c r="AM1533" i="1"/>
  <c r="AI1533" i="1"/>
  <c r="AI1496" i="1"/>
  <c r="AM1496" i="1"/>
  <c r="AM1441" i="1"/>
  <c r="AI1441" i="1"/>
  <c r="AN1501" i="1"/>
  <c r="AE885" i="1"/>
  <c r="AF885" i="1"/>
  <c r="AG885" i="1"/>
  <c r="AK885" i="1"/>
  <c r="AH829" i="1"/>
  <c r="AL829" i="1"/>
  <c r="AE793" i="1"/>
  <c r="AF793" i="1"/>
  <c r="AG793" i="1"/>
  <c r="AK793" i="1"/>
  <c r="S773" i="1"/>
  <c r="AI802" i="1"/>
  <c r="AM802" i="1"/>
  <c r="AJ669" i="1"/>
  <c r="AM154" i="1"/>
  <c r="AI154" i="1"/>
  <c r="AL39" i="1"/>
  <c r="AN39" i="1" s="1"/>
  <c r="AH39" i="1"/>
  <c r="AN1787" i="1"/>
  <c r="AL1800" i="1"/>
  <c r="AN1800" i="1" s="1"/>
  <c r="AH1800" i="1"/>
  <c r="AJ1800" i="1" s="1"/>
  <c r="AI1678" i="1"/>
  <c r="AJ1678" i="1" s="1"/>
  <c r="AM1678" i="1"/>
  <c r="AL1814" i="1"/>
  <c r="AH1814" i="1"/>
  <c r="AJ1814" i="1" s="1"/>
  <c r="AI1628" i="1"/>
  <c r="AM1628" i="1"/>
  <c r="AY1411" i="1"/>
  <c r="AZ1411" i="1"/>
  <c r="BD1411" i="1"/>
  <c r="BB1411" i="1"/>
  <c r="BA1411" i="1" s="1"/>
  <c r="BC1411" i="1" s="1"/>
  <c r="AL1347" i="1"/>
  <c r="AN1347" i="1" s="1"/>
  <c r="AH1347" i="1"/>
  <c r="AJ1347" i="1" s="1"/>
  <c r="AY1154" i="1"/>
  <c r="BC1154" i="1" s="1"/>
  <c r="AZ1154" i="1"/>
  <c r="BB1154" i="1"/>
  <c r="BA1154" i="1" s="1"/>
  <c r="BD1154" i="1"/>
  <c r="BI1154" i="1"/>
  <c r="AN789" i="1"/>
  <c r="AI245" i="1"/>
  <c r="AM245" i="1"/>
  <c r="AM268" i="1"/>
  <c r="AI268" i="1"/>
  <c r="AJ206" i="1"/>
  <c r="AL126" i="1"/>
  <c r="AH126" i="1"/>
  <c r="AJ126" i="1" s="1"/>
  <c r="AL2280" i="1"/>
  <c r="AN2280" i="1" s="1"/>
  <c r="AH2280" i="1"/>
  <c r="AJ2280" i="1" s="1"/>
  <c r="AI1544" i="1"/>
  <c r="AM1544" i="1"/>
  <c r="P2213" i="1"/>
  <c r="R2213" i="1" s="1"/>
  <c r="S2213" i="1" s="1"/>
  <c r="BD2258" i="1"/>
  <c r="AY2258" i="1"/>
  <c r="BC2258" i="1" s="1"/>
  <c r="BB2258" i="1"/>
  <c r="BA2258" i="1" s="1"/>
  <c r="AZ2258" i="1"/>
  <c r="P1826" i="1"/>
  <c r="R1826" i="1" s="1"/>
  <c r="S1826" i="1" s="1"/>
  <c r="AM1728" i="1"/>
  <c r="AI1728" i="1"/>
  <c r="AM1612" i="1"/>
  <c r="AI1612" i="1"/>
  <c r="AH1320" i="1"/>
  <c r="AJ1320" i="1" s="1"/>
  <c r="AL1320" i="1"/>
  <c r="AJ1324" i="1"/>
  <c r="AZ1193" i="1"/>
  <c r="BB1193" i="1"/>
  <c r="BA1193" i="1" s="1"/>
  <c r="AY1193" i="1"/>
  <c r="BC1193" i="1" s="1"/>
  <c r="BD1193" i="1"/>
  <c r="BI1193" i="1"/>
  <c r="AN1217" i="1"/>
  <c r="AI1167" i="1"/>
  <c r="AM1167" i="1"/>
  <c r="AI826" i="1"/>
  <c r="AM826" i="1"/>
  <c r="P25" i="1"/>
  <c r="R25" i="1" s="1"/>
  <c r="P34" i="1"/>
  <c r="R34" i="1" s="1"/>
  <c r="S34" i="1" s="1"/>
  <c r="AL1845" i="1"/>
  <c r="AH1845" i="1"/>
  <c r="AJ1845" i="1" s="1"/>
  <c r="AM1810" i="1"/>
  <c r="AI1810" i="1"/>
  <c r="BB1619" i="1"/>
  <c r="BA1619" i="1" s="1"/>
  <c r="BD1619" i="1"/>
  <c r="AZ1619" i="1"/>
  <c r="AY1619" i="1"/>
  <c r="BC1619" i="1" s="1"/>
  <c r="AM2185" i="1"/>
  <c r="AI2185" i="1"/>
  <c r="AN2091" i="1"/>
  <c r="AH1786" i="1"/>
  <c r="AJ1786" i="1" s="1"/>
  <c r="AL1786" i="1"/>
  <c r="BD1733" i="1"/>
  <c r="AY1733" i="1"/>
  <c r="BC1733" i="1" s="1"/>
  <c r="AZ1733" i="1"/>
  <c r="BB1733" i="1"/>
  <c r="BA1733" i="1" s="1"/>
  <c r="AN1812" i="1"/>
  <c r="AM1600" i="1"/>
  <c r="AI1600" i="1"/>
  <c r="AJ1600" i="1" s="1"/>
  <c r="AH1357" i="1"/>
  <c r="AJ1357" i="1" s="1"/>
  <c r="AL1357" i="1"/>
  <c r="AH1342" i="1"/>
  <c r="AJ1342" i="1" s="1"/>
  <c r="AL1342" i="1"/>
  <c r="AN1310" i="1"/>
  <c r="AH1181" i="1"/>
  <c r="AJ1181" i="1" s="1"/>
  <c r="AL1181" i="1"/>
  <c r="AL1164" i="1"/>
  <c r="AH1164" i="1"/>
  <c r="AJ1164" i="1" s="1"/>
  <c r="AN1002" i="1"/>
  <c r="AI879" i="1"/>
  <c r="AM879" i="1"/>
  <c r="AI794" i="1"/>
  <c r="AM794" i="1"/>
  <c r="AL771" i="1"/>
  <c r="AN771" i="1" s="1"/>
  <c r="AH771" i="1"/>
  <c r="AJ771" i="1" s="1"/>
  <c r="AN374" i="1"/>
  <c r="BB207" i="1"/>
  <c r="BA207" i="1" s="1"/>
  <c r="AZ207" i="1"/>
  <c r="AY207" i="1"/>
  <c r="BC207" i="1" s="1"/>
  <c r="BD207" i="1"/>
  <c r="AJ83" i="1"/>
  <c r="AN9" i="1"/>
  <c r="AL2528" i="1"/>
  <c r="AN2528" i="1" s="1"/>
  <c r="AH2528" i="1"/>
  <c r="AL2202" i="1"/>
  <c r="AH2202" i="1"/>
  <c r="AJ2202" i="1" s="1"/>
  <c r="AN2208" i="1"/>
  <c r="AH1782" i="1"/>
  <c r="AJ1782" i="1" s="1"/>
  <c r="AL1782" i="1"/>
  <c r="AJ1653" i="1"/>
  <c r="AH1734" i="1"/>
  <c r="AL1734" i="1"/>
  <c r="AN1734" i="1" s="1"/>
  <c r="AK1540" i="1"/>
  <c r="AE1540" i="1"/>
  <c r="AF1540" i="1"/>
  <c r="AG1540" i="1"/>
  <c r="S1525" i="1"/>
  <c r="AI1405" i="1"/>
  <c r="AM1405" i="1"/>
  <c r="AJ795" i="1"/>
  <c r="AI877" i="1"/>
  <c r="AM877" i="1"/>
  <c r="AK823" i="1"/>
  <c r="AE823" i="1"/>
  <c r="AF823" i="1"/>
  <c r="AG823" i="1"/>
  <c r="AJ737" i="1"/>
  <c r="AN860" i="1"/>
  <c r="P750" i="1"/>
  <c r="R750" i="1" s="1"/>
  <c r="S750" i="1" s="1"/>
  <c r="AN286" i="1"/>
  <c r="S1852" i="1"/>
  <c r="AI1607" i="1"/>
  <c r="AM1607" i="1"/>
  <c r="P1611" i="1"/>
  <c r="R1611" i="1" s="1"/>
  <c r="S1611" i="1" s="1"/>
  <c r="P1541" i="1"/>
  <c r="R1541" i="1" s="1"/>
  <c r="S1541" i="1" s="1"/>
  <c r="AL1315" i="1"/>
  <c r="AH1315" i="1"/>
  <c r="AH1102" i="1"/>
  <c r="AJ1102" i="1" s="1"/>
  <c r="AL1102" i="1"/>
  <c r="AI1116" i="1"/>
  <c r="AM1116" i="1"/>
  <c r="AL208" i="1"/>
  <c r="AH208" i="1"/>
  <c r="AJ208" i="1" s="1"/>
  <c r="P150" i="1"/>
  <c r="R150" i="1" s="1"/>
  <c r="S150" i="1" s="1"/>
  <c r="AH74" i="1"/>
  <c r="AL74" i="1"/>
  <c r="AN13" i="1"/>
  <c r="AH2639" i="1"/>
  <c r="AL2639" i="1"/>
  <c r="AI1874" i="1"/>
  <c r="AM1874" i="1"/>
  <c r="AI1730" i="1"/>
  <c r="AM1730" i="1"/>
  <c r="AI1596" i="1"/>
  <c r="AM1596" i="1"/>
  <c r="BB111" i="1"/>
  <c r="BA111" i="1" s="1"/>
  <c r="BD111" i="1"/>
  <c r="AY111" i="1"/>
  <c r="BC111" i="1" s="1"/>
  <c r="AZ111" i="1"/>
  <c r="AL769" i="1"/>
  <c r="AN769" i="1" s="1"/>
  <c r="AH769" i="1"/>
  <c r="AJ769" i="1" s="1"/>
  <c r="AN992" i="1"/>
  <c r="AL131" i="1"/>
  <c r="AH131" i="1"/>
  <c r="BB35" i="1"/>
  <c r="BA35" i="1" s="1"/>
  <c r="BD35" i="1"/>
  <c r="AY35" i="1"/>
  <c r="BC35" i="1" s="1"/>
  <c r="AZ35" i="1"/>
  <c r="AJ1335" i="1"/>
  <c r="AN342" i="1"/>
  <c r="AL1408" i="1"/>
  <c r="AH1408" i="1"/>
  <c r="AY253" i="1"/>
  <c r="BC253" i="1" s="1"/>
  <c r="BB253" i="1"/>
  <c r="BA253" i="1" s="1"/>
  <c r="BD253" i="1"/>
  <c r="AZ253" i="1"/>
  <c r="AI2210" i="1"/>
  <c r="AM2210" i="1"/>
  <c r="AI3806" i="1"/>
  <c r="AM3806" i="1"/>
  <c r="AW54" i="1"/>
  <c r="AX54" i="1" s="1"/>
  <c r="AD54" i="1"/>
  <c r="Q54" i="1"/>
  <c r="S54" i="1" s="1"/>
  <c r="AL3697" i="1"/>
  <c r="AH3697" i="1"/>
  <c r="AJ3697" i="1" s="1"/>
  <c r="AN3541" i="1"/>
  <c r="AJ3222" i="1"/>
  <c r="AH2496" i="1"/>
  <c r="AL2496" i="1"/>
  <c r="AI2226" i="1"/>
  <c r="AM2226" i="1"/>
  <c r="AH3294" i="1"/>
  <c r="AL3294" i="1"/>
  <c r="AY2559" i="1"/>
  <c r="BC2559" i="1" s="1"/>
  <c r="AZ2559" i="1"/>
  <c r="BB2559" i="1"/>
  <c r="BA2559" i="1" s="1"/>
  <c r="BD2559" i="1"/>
  <c r="AM2203" i="1"/>
  <c r="AI2203" i="1"/>
  <c r="Q1420" i="1"/>
  <c r="S1420" i="1" s="1"/>
  <c r="AW1420" i="1"/>
  <c r="AX1420" i="1" s="1"/>
  <c r="AD1420" i="1"/>
  <c r="P2256" i="1"/>
  <c r="R2256" i="1" s="1"/>
  <c r="AH2595" i="1"/>
  <c r="AL2595" i="1"/>
  <c r="AM2540" i="1"/>
  <c r="AI2540" i="1"/>
  <c r="AL2570" i="1"/>
  <c r="AN2570" i="1" s="1"/>
  <c r="AH2570" i="1"/>
  <c r="AJ2270" i="1"/>
  <c r="AY3451" i="1"/>
  <c r="AK2592" i="1"/>
  <c r="AE2592" i="1"/>
  <c r="AF2592" i="1"/>
  <c r="AG2592" i="1"/>
  <c r="AK2249" i="1"/>
  <c r="AE2249" i="1"/>
  <c r="AF2249" i="1"/>
  <c r="AG2249" i="1"/>
  <c r="AW1349" i="1"/>
  <c r="AX1349" i="1" s="1"/>
  <c r="Q1349" i="1"/>
  <c r="S1349" i="1" s="1"/>
  <c r="AD1349" i="1"/>
  <c r="P3580" i="1"/>
  <c r="R3580" i="1" s="1"/>
  <c r="AL3608" i="1"/>
  <c r="AH3608" i="1"/>
  <c r="AM3585" i="1"/>
  <c r="AI3585" i="1"/>
  <c r="AJ3356" i="1"/>
  <c r="AI3326" i="1"/>
  <c r="AM3326" i="1"/>
  <c r="AG3255" i="1"/>
  <c r="AK3255" i="1"/>
  <c r="AE3255" i="1"/>
  <c r="AF3255" i="1"/>
  <c r="BD2616" i="1"/>
  <c r="AY2616" i="1"/>
  <c r="BC2616" i="1" s="1"/>
  <c r="AZ2616" i="1"/>
  <c r="BB2616" i="1"/>
  <c r="BA2616" i="1" s="1"/>
  <c r="AE2134" i="1"/>
  <c r="AF2134" i="1"/>
  <c r="AG2134" i="1"/>
  <c r="AK2134" i="1"/>
  <c r="AL2253" i="1"/>
  <c r="AH2253" i="1"/>
  <c r="AH1851" i="1"/>
  <c r="AL1851" i="1"/>
  <c r="AN1851" i="1" s="1"/>
  <c r="AH1805" i="1"/>
  <c r="AL1805" i="1"/>
  <c r="AJ3412" i="1"/>
  <c r="AH3777" i="1"/>
  <c r="AL3777" i="1"/>
  <c r="AD55" i="1"/>
  <c r="AW55" i="1"/>
  <c r="AX55" i="1" s="1"/>
  <c r="Q55" i="1"/>
  <c r="S55" i="1" s="1"/>
  <c r="AD1122" i="1"/>
  <c r="AW1122" i="1"/>
  <c r="AX1122" i="1" s="1"/>
  <c r="Q1122" i="1"/>
  <c r="S1122" i="1" s="1"/>
  <c r="Q1142" i="1"/>
  <c r="S1142" i="1" s="1"/>
  <c r="AD1142" i="1"/>
  <c r="AW1142" i="1"/>
  <c r="AX1142" i="1" s="1"/>
  <c r="Q3835" i="1"/>
  <c r="S3835" i="1" s="1"/>
  <c r="AD3835" i="1"/>
  <c r="AE3835" i="1" s="1"/>
  <c r="AW3835" i="1"/>
  <c r="AX3835" i="1" s="1"/>
  <c r="AM3316" i="1"/>
  <c r="AI3316" i="1"/>
  <c r="AI3403" i="1"/>
  <c r="AM3403" i="1"/>
  <c r="AH3276" i="1"/>
  <c r="AL3276" i="1"/>
  <c r="AH2973" i="1"/>
  <c r="AJ2973" i="1" s="1"/>
  <c r="AL2973" i="1"/>
  <c r="AM3011" i="1"/>
  <c r="AI3011" i="1"/>
  <c r="AI2495" i="1"/>
  <c r="AM2495" i="1"/>
  <c r="AI2532" i="1"/>
  <c r="AM2532" i="1"/>
  <c r="AI2215" i="1"/>
  <c r="AM2215" i="1"/>
  <c r="AN2194" i="1"/>
  <c r="AH2168" i="1"/>
  <c r="AJ2168" i="1" s="1"/>
  <c r="AL2168" i="1"/>
  <c r="AN2168" i="1" s="1"/>
  <c r="AL2151" i="1"/>
  <c r="AH2151" i="1"/>
  <c r="AW1697" i="1"/>
  <c r="AX1697" i="1" s="1"/>
  <c r="Q1697" i="1"/>
  <c r="S1697" i="1" s="1"/>
  <c r="AD1697" i="1"/>
  <c r="AD1725" i="1"/>
  <c r="Q1725" i="1"/>
  <c r="S1725" i="1" s="1"/>
  <c r="AW1725" i="1"/>
  <c r="AX1725" i="1" s="1"/>
  <c r="M3881" i="1"/>
  <c r="AU3881" i="1"/>
  <c r="AI3268" i="1"/>
  <c r="AM3268" i="1"/>
  <c r="P2963" i="1"/>
  <c r="R2963" i="1" s="1"/>
  <c r="BA3196" i="1"/>
  <c r="BC3197" i="1"/>
  <c r="BC3196" i="1" s="1"/>
  <c r="AI2227" i="1"/>
  <c r="AM2227" i="1"/>
  <c r="AH2524" i="1"/>
  <c r="AL2524" i="1"/>
  <c r="AN2524" i="1" s="1"/>
  <c r="AL2275" i="1"/>
  <c r="AH2275" i="1"/>
  <c r="AL2233" i="1"/>
  <c r="AN2233" i="1" s="1"/>
  <c r="AH2233" i="1"/>
  <c r="AM1846" i="1"/>
  <c r="AI1846" i="1"/>
  <c r="AH3785" i="1"/>
  <c r="AJ3785" i="1" s="1"/>
  <c r="AL3785" i="1"/>
  <c r="AW1492" i="1"/>
  <c r="AX1492" i="1" s="1"/>
  <c r="Q1492" i="1"/>
  <c r="S1492" i="1" s="1"/>
  <c r="AD1492" i="1"/>
  <c r="AH3702" i="1"/>
  <c r="AL3702" i="1"/>
  <c r="AN3702" i="1" s="1"/>
  <c r="Q3070" i="1"/>
  <c r="S3070" i="1" s="1"/>
  <c r="AD3070" i="1"/>
  <c r="AN3616" i="1"/>
  <c r="AI3203" i="1"/>
  <c r="AM3203" i="1"/>
  <c r="AG3303" i="1"/>
  <c r="AN3598" i="1"/>
  <c r="AI2926" i="1"/>
  <c r="AM2926" i="1"/>
  <c r="AN2926" i="1" s="1"/>
  <c r="AI2922" i="1"/>
  <c r="AM2922" i="1"/>
  <c r="AM2875" i="1"/>
  <c r="AN2875" i="1" s="1"/>
  <c r="AI2875" i="1"/>
  <c r="P3767" i="1"/>
  <c r="R3767" i="1" s="1"/>
  <c r="Q2789" i="1"/>
  <c r="S2789" i="1" s="1"/>
  <c r="AD2789" i="1"/>
  <c r="AL3634" i="1"/>
  <c r="AH3634" i="1"/>
  <c r="BA3635" i="1"/>
  <c r="AH3418" i="1"/>
  <c r="AJ3418" i="1" s="1"/>
  <c r="AL3418" i="1"/>
  <c r="AN3418" i="1" s="1"/>
  <c r="AI3463" i="1"/>
  <c r="AM3463" i="1"/>
  <c r="Q1330" i="1"/>
  <c r="S1330" i="1" s="1"/>
  <c r="AD1330" i="1"/>
  <c r="AW1330" i="1"/>
  <c r="AX1330" i="1" s="1"/>
  <c r="AU2931" i="1"/>
  <c r="M2931" i="1"/>
  <c r="AW751" i="1"/>
  <c r="AX751" i="1" s="1"/>
  <c r="Q751" i="1"/>
  <c r="S751" i="1" s="1"/>
  <c r="AD751" i="1"/>
  <c r="AL3781" i="1"/>
  <c r="AH3781" i="1"/>
  <c r="AJ3781" i="1" s="1"/>
  <c r="AI3376" i="1"/>
  <c r="AM3376" i="1"/>
  <c r="AN3198" i="1"/>
  <c r="AM2985" i="1"/>
  <c r="AI2985" i="1"/>
  <c r="AG1706" i="1"/>
  <c r="AK1706" i="1"/>
  <c r="AE1706" i="1"/>
  <c r="AF1706" i="1"/>
  <c r="AJ1616" i="1"/>
  <c r="AJ1417" i="1"/>
  <c r="AN1455" i="1"/>
  <c r="AI1223" i="1"/>
  <c r="AM1223" i="1"/>
  <c r="AI1204" i="1"/>
  <c r="AM1204" i="1"/>
  <c r="AH1148" i="1"/>
  <c r="AJ1148" i="1" s="1"/>
  <c r="AL1148" i="1"/>
  <c r="AI1187" i="1"/>
  <c r="AM1187" i="1"/>
  <c r="AI818" i="1"/>
  <c r="AM818" i="1"/>
  <c r="AZ263" i="1"/>
  <c r="BB263" i="1"/>
  <c r="BA263" i="1" s="1"/>
  <c r="BD263" i="1"/>
  <c r="AY263" i="1"/>
  <c r="BC263" i="1" s="1"/>
  <c r="AY184" i="1"/>
  <c r="AZ184" i="1"/>
  <c r="BB184" i="1"/>
  <c r="BA184" i="1" s="1"/>
  <c r="BC184" i="1"/>
  <c r="BD184" i="1"/>
  <c r="AK135" i="1"/>
  <c r="AE135" i="1"/>
  <c r="AF135" i="1"/>
  <c r="AG135" i="1"/>
  <c r="BB152" i="1"/>
  <c r="BA152" i="1" s="1"/>
  <c r="BD152" i="1"/>
  <c r="AZ152" i="1"/>
  <c r="AY152" i="1"/>
  <c r="BC152" i="1" s="1"/>
  <c r="AI81" i="1"/>
  <c r="AM81" i="1"/>
  <c r="AL2252" i="1"/>
  <c r="AH2252" i="1"/>
  <c r="AI2502" i="1"/>
  <c r="AM2502" i="1"/>
  <c r="AH1528" i="1"/>
  <c r="AJ1528" i="1" s="1"/>
  <c r="AL1528" i="1"/>
  <c r="AL2139" i="1"/>
  <c r="AH2139" i="1"/>
  <c r="AJ1904" i="1"/>
  <c r="AK1790" i="1"/>
  <c r="AE1790" i="1"/>
  <c r="AF1790" i="1"/>
  <c r="AG1790" i="1"/>
  <c r="AM1640" i="1"/>
  <c r="AI1640" i="1"/>
  <c r="AJ1640" i="1" s="1"/>
  <c r="AM1743" i="1"/>
  <c r="AI1743" i="1"/>
  <c r="BB1631" i="1"/>
  <c r="BA1631" i="1" s="1"/>
  <c r="BD1631" i="1"/>
  <c r="AZ1631" i="1"/>
  <c r="AY1631" i="1"/>
  <c r="AN1610" i="1"/>
  <c r="AZ1449" i="1"/>
  <c r="AY1449" i="1"/>
  <c r="BB1449" i="1"/>
  <c r="BA1449" i="1" s="1"/>
  <c r="BC1449" i="1" s="1"/>
  <c r="BD1449" i="1"/>
  <c r="P1143" i="1"/>
  <c r="R1143" i="1" s="1"/>
  <c r="AY1171" i="1"/>
  <c r="BC1171" i="1" s="1"/>
  <c r="AZ1171" i="1"/>
  <c r="BB1171" i="1"/>
  <c r="BA1171" i="1" s="1"/>
  <c r="BD1171" i="1"/>
  <c r="BI1171" i="1"/>
  <c r="AN1183" i="1"/>
  <c r="AL876" i="1"/>
  <c r="AH876" i="1"/>
  <c r="AJ876" i="1" s="1"/>
  <c r="AI840" i="1"/>
  <c r="AM840" i="1"/>
  <c r="AE234" i="1"/>
  <c r="AF234" i="1"/>
  <c r="AG234" i="1"/>
  <c r="AK234" i="1"/>
  <c r="AI122" i="1"/>
  <c r="AM122" i="1"/>
  <c r="AI73" i="1"/>
  <c r="AM73" i="1"/>
  <c r="AM1334" i="1"/>
  <c r="AI1334" i="1"/>
  <c r="AM756" i="1"/>
  <c r="AI756" i="1"/>
  <c r="AL858" i="1"/>
  <c r="AH858" i="1"/>
  <c r="AM739" i="1"/>
  <c r="AI739" i="1"/>
  <c r="S166" i="1"/>
  <c r="AM2583" i="1"/>
  <c r="AI2583" i="1"/>
  <c r="AI2567" i="1"/>
  <c r="AM2567" i="1"/>
  <c r="AH2210" i="1"/>
  <c r="AJ2210" i="1" s="1"/>
  <c r="AL2210" i="1"/>
  <c r="AN2072" i="1"/>
  <c r="AI1825" i="1"/>
  <c r="AM1825" i="1"/>
  <c r="AJ1889" i="1"/>
  <c r="AJ1750" i="1"/>
  <c r="AL1664" i="1"/>
  <c r="AN1664" i="1" s="1"/>
  <c r="AH1664" i="1"/>
  <c r="AL1431" i="1"/>
  <c r="AN1431" i="1" s="1"/>
  <c r="AH1431" i="1"/>
  <c r="AJ1431" i="1" s="1"/>
  <c r="AI1346" i="1"/>
  <c r="AM1346" i="1"/>
  <c r="AN949" i="1"/>
  <c r="AM896" i="1"/>
  <c r="AI896" i="1"/>
  <c r="AN931" i="1"/>
  <c r="AM859" i="1"/>
  <c r="AI859" i="1"/>
  <c r="AM836" i="1"/>
  <c r="AN836" i="1" s="1"/>
  <c r="AI836" i="1"/>
  <c r="AL726" i="1"/>
  <c r="AN726" i="1" s="1"/>
  <c r="AH726" i="1"/>
  <c r="AY814" i="1"/>
  <c r="BB814" i="1"/>
  <c r="BA814" i="1" s="1"/>
  <c r="BD814" i="1"/>
  <c r="AZ814" i="1"/>
  <c r="BC814" i="1" s="1"/>
  <c r="AK229" i="1"/>
  <c r="AF229" i="1"/>
  <c r="AG229" i="1"/>
  <c r="AE229" i="1"/>
  <c r="AI75" i="1"/>
  <c r="AM75" i="1"/>
  <c r="BI1210" i="1"/>
  <c r="BD1210" i="1"/>
  <c r="AY1210" i="1"/>
  <c r="BC1210" i="1" s="1"/>
  <c r="AZ1210" i="1"/>
  <c r="BB1210" i="1"/>
  <c r="BA1210" i="1" s="1"/>
  <c r="AH1126" i="1"/>
  <c r="AJ1126" i="1" s="1"/>
  <c r="AL1126" i="1"/>
  <c r="AN1126" i="1" s="1"/>
  <c r="AM2620" i="1"/>
  <c r="AI2620" i="1"/>
  <c r="AH2579" i="1"/>
  <c r="AL2579" i="1"/>
  <c r="AN1817" i="1"/>
  <c r="AJ1832" i="1"/>
  <c r="AL1815" i="1"/>
  <c r="AN1815" i="1" s="1"/>
  <c r="AH1815" i="1"/>
  <c r="AJ1815" i="1" s="1"/>
  <c r="AG1714" i="1"/>
  <c r="AK1714" i="1"/>
  <c r="AE1714" i="1"/>
  <c r="AF1714" i="1"/>
  <c r="AL1691" i="1"/>
  <c r="AN1691" i="1" s="1"/>
  <c r="AH1691" i="1"/>
  <c r="AJ1691" i="1" s="1"/>
  <c r="AH1579" i="1"/>
  <c r="AJ1579" i="1" s="1"/>
  <c r="AL1579" i="1"/>
  <c r="AN1579" i="1" s="1"/>
  <c r="AJ1533" i="1"/>
  <c r="AN1385" i="1"/>
  <c r="AM1192" i="1"/>
  <c r="AI1192" i="1"/>
  <c r="S885" i="1"/>
  <c r="AN829" i="1"/>
  <c r="AH802" i="1"/>
  <c r="AJ802" i="1" s="1"/>
  <c r="AL802" i="1"/>
  <c r="AN802" i="1" s="1"/>
  <c r="AN669" i="1"/>
  <c r="AM274" i="1"/>
  <c r="AI274" i="1"/>
  <c r="AM196" i="1"/>
  <c r="AN196" i="1" s="1"/>
  <c r="AI196" i="1"/>
  <c r="AJ154" i="1"/>
  <c r="AI2216" i="1"/>
  <c r="AM2216" i="1"/>
  <c r="AN1814" i="1"/>
  <c r="BC1577" i="1"/>
  <c r="AH1628" i="1"/>
  <c r="AL1628" i="1"/>
  <c r="AK1411" i="1"/>
  <c r="AE1411" i="1"/>
  <c r="AF1411" i="1"/>
  <c r="AG1411" i="1"/>
  <c r="AL1160" i="1"/>
  <c r="AN1160" i="1" s="1"/>
  <c r="AH1160" i="1"/>
  <c r="AJ1160" i="1" s="1"/>
  <c r="AI811" i="1"/>
  <c r="AJ811" i="1" s="1"/>
  <c r="AM811" i="1"/>
  <c r="AL268" i="1"/>
  <c r="AN268" i="1" s="1"/>
  <c r="AH268" i="1"/>
  <c r="AM206" i="1"/>
  <c r="AI206" i="1"/>
  <c r="AI170" i="1"/>
  <c r="AM170" i="1"/>
  <c r="AH1544" i="1"/>
  <c r="AJ1544" i="1" s="1"/>
  <c r="AL1544" i="1"/>
  <c r="AN1544" i="1" s="1"/>
  <c r="AY2213" i="1"/>
  <c r="BC2213" i="1" s="1"/>
  <c r="AZ2213" i="1"/>
  <c r="BB2213" i="1"/>
  <c r="BA2213" i="1" s="1"/>
  <c r="BD2213" i="1"/>
  <c r="AE2258" i="1"/>
  <c r="AF2258" i="1"/>
  <c r="AG2258" i="1"/>
  <c r="AK2258" i="1"/>
  <c r="AM1783" i="1"/>
  <c r="AI1783" i="1"/>
  <c r="AJ1783" i="1" s="1"/>
  <c r="AY1826" i="1"/>
  <c r="AZ1826" i="1"/>
  <c r="BB1826" i="1"/>
  <c r="BA1826" i="1" s="1"/>
  <c r="BC1826" i="1"/>
  <c r="BD1826" i="1"/>
  <c r="AL1728" i="1"/>
  <c r="AN1728" i="1" s="1"/>
  <c r="AH1728" i="1"/>
  <c r="AJ1728" i="1" s="1"/>
  <c r="AM1694" i="1"/>
  <c r="AI1694" i="1"/>
  <c r="AI1605" i="1"/>
  <c r="AJ1605" i="1" s="1"/>
  <c r="AM1605" i="1"/>
  <c r="AH1167" i="1"/>
  <c r="AJ1167" i="1" s="1"/>
  <c r="AL1167" i="1"/>
  <c r="AN1167" i="1" s="1"/>
  <c r="AL826" i="1"/>
  <c r="AN826" i="1" s="1"/>
  <c r="AH826" i="1"/>
  <c r="AJ826" i="1" s="1"/>
  <c r="AI293" i="1"/>
  <c r="AM293" i="1"/>
  <c r="AN267" i="1"/>
  <c r="S209" i="1"/>
  <c r="AM205" i="1"/>
  <c r="AI205" i="1"/>
  <c r="P101" i="1"/>
  <c r="R101" i="1" s="1"/>
  <c r="AE25" i="1"/>
  <c r="AF25" i="1"/>
  <c r="AG25" i="1"/>
  <c r="AK25" i="1"/>
  <c r="BC34" i="1"/>
  <c r="AY34" i="1"/>
  <c r="AZ34" i="1"/>
  <c r="BD34" i="1"/>
  <c r="BB34" i="1"/>
  <c r="BA34" i="1" s="1"/>
  <c r="AN1845" i="1"/>
  <c r="AH1810" i="1"/>
  <c r="AJ1810" i="1" s="1"/>
  <c r="AL1810" i="1"/>
  <c r="AN1810" i="1" s="1"/>
  <c r="AM1841" i="1"/>
  <c r="AI1841" i="1"/>
  <c r="AJ1841" i="1" s="1"/>
  <c r="AL2185" i="1"/>
  <c r="AN2185" i="1" s="1"/>
  <c r="AH2185" i="1"/>
  <c r="AJ2185" i="1" s="1"/>
  <c r="AJ1761" i="1"/>
  <c r="AJ1620" i="1"/>
  <c r="AH1600" i="1"/>
  <c r="AL1600" i="1"/>
  <c r="AN1600" i="1" s="1"/>
  <c r="AM1556" i="1"/>
  <c r="AN1556" i="1" s="1"/>
  <c r="AI1556" i="1"/>
  <c r="AJ1556" i="1" s="1"/>
  <c r="AN1559" i="1"/>
  <c r="AN1164" i="1"/>
  <c r="AH879" i="1"/>
  <c r="AL879" i="1"/>
  <c r="AN879" i="1" s="1"/>
  <c r="AM764" i="1"/>
  <c r="AI764" i="1"/>
  <c r="AH794" i="1"/>
  <c r="AJ794" i="1" s="1"/>
  <c r="AL794" i="1"/>
  <c r="AN794" i="1" s="1"/>
  <c r="AN556" i="1"/>
  <c r="AM197" i="1"/>
  <c r="AI197" i="1"/>
  <c r="AL83" i="1"/>
  <c r="AH83" i="1"/>
  <c r="AM2895" i="1"/>
  <c r="AI2895" i="1"/>
  <c r="AN2172" i="1"/>
  <c r="AI1776" i="1"/>
  <c r="AM1776" i="1"/>
  <c r="AL1653" i="1"/>
  <c r="AH1653" i="1"/>
  <c r="S1540" i="1"/>
  <c r="AH1405" i="1"/>
  <c r="AL1405" i="1"/>
  <c r="AN1405" i="1" s="1"/>
  <c r="AN1513" i="1"/>
  <c r="AN1302" i="1"/>
  <c r="AN997" i="1"/>
  <c r="AI795" i="1"/>
  <c r="AM795" i="1"/>
  <c r="AL877" i="1"/>
  <c r="AN877" i="1" s="1"/>
  <c r="AH877" i="1"/>
  <c r="AJ877" i="1" s="1"/>
  <c r="BB787" i="1"/>
  <c r="BA787" i="1" s="1"/>
  <c r="BD787" i="1"/>
  <c r="AY787" i="1"/>
  <c r="BC787" i="1" s="1"/>
  <c r="AZ787" i="1"/>
  <c r="AN779" i="1"/>
  <c r="AL266" i="1"/>
  <c r="AN266" i="1" s="1"/>
  <c r="AH266" i="1"/>
  <c r="AM112" i="1"/>
  <c r="AI112" i="1"/>
  <c r="AE33" i="1"/>
  <c r="AF33" i="1"/>
  <c r="AG33" i="1"/>
  <c r="AK33" i="1"/>
  <c r="AM2135" i="1"/>
  <c r="AI2135" i="1"/>
  <c r="AI2266" i="1"/>
  <c r="AJ2266" i="1" s="1"/>
  <c r="AM2266" i="1"/>
  <c r="AN2266" i="1" s="1"/>
  <c r="AY1852" i="1"/>
  <c r="AZ1852" i="1"/>
  <c r="BB1852" i="1"/>
  <c r="BA1852" i="1" s="1"/>
  <c r="BC1852" i="1"/>
  <c r="BD1852" i="1"/>
  <c r="AH1607" i="1"/>
  <c r="AJ1607" i="1" s="1"/>
  <c r="AL1607" i="1"/>
  <c r="AN1607" i="1" s="1"/>
  <c r="BD1611" i="1"/>
  <c r="BB1611" i="1"/>
  <c r="BA1611" i="1" s="1"/>
  <c r="AY1611" i="1"/>
  <c r="BC1611" i="1" s="1"/>
  <c r="AZ1611" i="1"/>
  <c r="AE1541" i="1"/>
  <c r="AF1541" i="1"/>
  <c r="AG1541" i="1"/>
  <c r="AK1541" i="1"/>
  <c r="AN1102" i="1"/>
  <c r="AJ1116" i="1"/>
  <c r="AN208" i="1"/>
  <c r="AL139" i="1"/>
  <c r="AN139" i="1" s="1"/>
  <c r="AH139" i="1"/>
  <c r="AJ139" i="1" s="1"/>
  <c r="AN2639" i="1"/>
  <c r="AH1874" i="1"/>
  <c r="AL1874" i="1"/>
  <c r="AN1874" i="1" s="1"/>
  <c r="AH1730" i="1"/>
  <c r="AJ1730" i="1" s="1"/>
  <c r="AL1730" i="1"/>
  <c r="AM1799" i="1"/>
  <c r="AI1799" i="1"/>
  <c r="AJ1596" i="1"/>
  <c r="AN1103" i="1"/>
  <c r="AN131" i="1"/>
  <c r="AM153" i="1"/>
  <c r="AI153" i="1"/>
  <c r="AM1335" i="1"/>
  <c r="AI1335" i="1"/>
  <c r="AN609" i="1"/>
  <c r="AJ527" i="1"/>
  <c r="AI804" i="1"/>
  <c r="AM804" i="1"/>
  <c r="AZ738" i="1"/>
  <c r="BB738" i="1"/>
  <c r="BA738" i="1" s="1"/>
  <c r="BD738" i="1"/>
  <c r="AY738" i="1"/>
  <c r="BC738" i="1" s="1"/>
  <c r="AH816" i="1"/>
  <c r="AJ816" i="1" s="1"/>
  <c r="AL816" i="1"/>
  <c r="AN816" i="1" s="1"/>
  <c r="AK253" i="1"/>
  <c r="AE253" i="1"/>
  <c r="AF253" i="1"/>
  <c r="AG253" i="1"/>
  <c r="BC3635" i="1"/>
  <c r="AM3747" i="1"/>
  <c r="AI3747" i="1"/>
  <c r="AH2236" i="1"/>
  <c r="AJ2236" i="1" s="1"/>
  <c r="AL2236" i="1"/>
  <c r="AN2236" i="1" s="1"/>
  <c r="Q3764" i="1"/>
  <c r="S3764" i="1" s="1"/>
  <c r="AD3764" i="1"/>
  <c r="AL3243" i="1"/>
  <c r="AH3243" i="1"/>
  <c r="AM3240" i="1"/>
  <c r="AI3240" i="1"/>
  <c r="AL2554" i="1"/>
  <c r="AH2554" i="1"/>
  <c r="M3859" i="1"/>
  <c r="AU3859" i="1"/>
  <c r="AH3254" i="1"/>
  <c r="AL3254" i="1"/>
  <c r="AJ2540" i="1"/>
  <c r="AL3460" i="1"/>
  <c r="AN3460" i="1" s="1"/>
  <c r="AH3460" i="1"/>
  <c r="BB3242" i="1"/>
  <c r="AI2966" i="1"/>
  <c r="AM2966" i="1"/>
  <c r="AN2966" i="1" s="1"/>
  <c r="AN2831" i="1"/>
  <c r="BB2249" i="1"/>
  <c r="BA2249" i="1" s="1"/>
  <c r="BD2249" i="1"/>
  <c r="AZ2249" i="1"/>
  <c r="AY2249" i="1"/>
  <c r="BC2249" i="1" s="1"/>
  <c r="AD2171" i="1"/>
  <c r="AW2171" i="1"/>
  <c r="AX2171" i="1" s="1"/>
  <c r="Q2171" i="1"/>
  <c r="S2171" i="1" s="1"/>
  <c r="M3882" i="1"/>
  <c r="AU3882" i="1"/>
  <c r="BC3179" i="1"/>
  <c r="BC3173" i="1" s="1"/>
  <c r="AM3176" i="1"/>
  <c r="AI3176" i="1"/>
  <c r="AJ3176" i="1" s="1"/>
  <c r="Q1674" i="1"/>
  <c r="S1674" i="1" s="1"/>
  <c r="AD1674" i="1"/>
  <c r="AW1674" i="1"/>
  <c r="AX1674" i="1" s="1"/>
  <c r="AN3294" i="1"/>
  <c r="AM1578" i="1"/>
  <c r="AI1578" i="1"/>
  <c r="AH3734" i="1"/>
  <c r="AL3734" i="1"/>
  <c r="AN3734" i="1" s="1"/>
  <c r="Q3625" i="1"/>
  <c r="S3625" i="1" s="1"/>
  <c r="AD3625" i="1"/>
  <c r="AL3282" i="1"/>
  <c r="AH3282" i="1"/>
  <c r="AH2656" i="1"/>
  <c r="AL2656" i="1"/>
  <c r="Q2150" i="1"/>
  <c r="S2150" i="1" s="1"/>
  <c r="AD2150" i="1"/>
  <c r="AW2150" i="1"/>
  <c r="AX2150" i="1" s="1"/>
  <c r="AW1707" i="1"/>
  <c r="AX1707" i="1" s="1"/>
  <c r="Q1707" i="1"/>
  <c r="S1707" i="1" s="1"/>
  <c r="AD1707" i="1"/>
  <c r="AL3184" i="1"/>
  <c r="AH3184" i="1"/>
  <c r="AL2601" i="1"/>
  <c r="AH2601" i="1"/>
  <c r="AD1531" i="1"/>
  <c r="AW1531" i="1"/>
  <c r="AX1531" i="1" s="1"/>
  <c r="Q1531" i="1"/>
  <c r="S1531" i="1" s="1"/>
  <c r="AI3261" i="1"/>
  <c r="AM3261" i="1"/>
  <c r="AL3607" i="1"/>
  <c r="AN3607" i="1" s="1"/>
  <c r="AH3607" i="1"/>
  <c r="AH3175" i="1"/>
  <c r="AL3175" i="1"/>
  <c r="AL3511" i="1"/>
  <c r="AH3511" i="1"/>
  <c r="AH3222" i="1"/>
  <c r="AL3222" i="1"/>
  <c r="AK2890" i="1"/>
  <c r="AE2890" i="1"/>
  <c r="AG2890" i="1"/>
  <c r="AF2890" i="1"/>
  <c r="AY2574" i="1"/>
  <c r="AZ2574" i="1"/>
  <c r="BB2574" i="1"/>
  <c r="BA2574" i="1" s="1"/>
  <c r="BC2574" i="1" s="1"/>
  <c r="BD2574" i="1"/>
  <c r="S2792" i="1"/>
  <c r="AJ2533" i="1"/>
  <c r="AJ2267" i="1"/>
  <c r="AI2177" i="1"/>
  <c r="AM2177" i="1"/>
  <c r="BB2256" i="1"/>
  <c r="BA2256" i="1" s="1"/>
  <c r="BD2256" i="1"/>
  <c r="AZ2256" i="1"/>
  <c r="BC2256" i="1" s="1"/>
  <c r="AY2256" i="1"/>
  <c r="AM3815" i="1"/>
  <c r="AI3815" i="1"/>
  <c r="AH3755" i="1"/>
  <c r="AL3755" i="1"/>
  <c r="AW70" i="1"/>
  <c r="AX70" i="1" s="1"/>
  <c r="Q70" i="1"/>
  <c r="S70" i="1" s="1"/>
  <c r="AD70" i="1"/>
  <c r="Q3765" i="1"/>
  <c r="S3765" i="1" s="1"/>
  <c r="AD3765" i="1"/>
  <c r="Q97" i="1"/>
  <c r="S97" i="1" s="1"/>
  <c r="AD97" i="1"/>
  <c r="AW97" i="1"/>
  <c r="AX97" i="1" s="1"/>
  <c r="M3870" i="1"/>
  <c r="AU3870" i="1"/>
  <c r="AH3672" i="1"/>
  <c r="AJ3672" i="1" s="1"/>
  <c r="AL3672" i="1"/>
  <c r="AJ3476" i="1"/>
  <c r="AI3254" i="1"/>
  <c r="AM3254" i="1"/>
  <c r="AN3254" i="1" s="1"/>
  <c r="AH3176" i="1"/>
  <c r="AL3176" i="1"/>
  <c r="AI2936" i="1"/>
  <c r="AM2936" i="1"/>
  <c r="AM2984" i="1"/>
  <c r="AI2984" i="1"/>
  <c r="AJ2595" i="1"/>
  <c r="AN2703" i="1"/>
  <c r="AL2540" i="1"/>
  <c r="AN2540" i="1" s="1"/>
  <c r="AH2540" i="1"/>
  <c r="AL2279" i="1"/>
  <c r="AH2279" i="1"/>
  <c r="AJ2279" i="1" s="1"/>
  <c r="AL2244" i="1"/>
  <c r="AH2244" i="1"/>
  <c r="AJ2244" i="1" s="1"/>
  <c r="AI2270" i="1"/>
  <c r="AM2270" i="1"/>
  <c r="Q3684" i="1"/>
  <c r="S3684" i="1" s="1"/>
  <c r="AD3684" i="1"/>
  <c r="AW1338" i="1"/>
  <c r="AX1338" i="1" s="1"/>
  <c r="Q1338" i="1"/>
  <c r="S1338" i="1" s="1"/>
  <c r="AD1338" i="1"/>
  <c r="AH3737" i="1"/>
  <c r="AL3737" i="1"/>
  <c r="AM3204" i="1"/>
  <c r="AI3204" i="1"/>
  <c r="AH3191" i="1"/>
  <c r="AJ3191" i="1" s="1"/>
  <c r="AL3191" i="1"/>
  <c r="AH3432" i="1"/>
  <c r="AL3432" i="1"/>
  <c r="P3291" i="1"/>
  <c r="R3291" i="1" s="1"/>
  <c r="S3291" i="1" s="1"/>
  <c r="AE3284" i="1"/>
  <c r="AF3284" i="1"/>
  <c r="AG3284" i="1"/>
  <c r="AK3284" i="1"/>
  <c r="AI3349" i="1"/>
  <c r="AM3349" i="1"/>
  <c r="AI3294" i="1"/>
  <c r="AM3294" i="1"/>
  <c r="AH2894" i="1"/>
  <c r="AJ2894" i="1" s="1"/>
  <c r="AL2894" i="1"/>
  <c r="AI2916" i="1"/>
  <c r="AJ2916" i="1" s="1"/>
  <c r="AM2916" i="1"/>
  <c r="AN2693" i="1"/>
  <c r="AI2509" i="1"/>
  <c r="AJ2509" i="1" s="1"/>
  <c r="AM2509" i="1"/>
  <c r="P1682" i="1"/>
  <c r="R1682" i="1" s="1"/>
  <c r="AL1765" i="1"/>
  <c r="AH1765" i="1"/>
  <c r="AH1578" i="1"/>
  <c r="AL1578" i="1"/>
  <c r="AZ1655" i="1"/>
  <c r="AY1655" i="1"/>
  <c r="BC1655" i="1" s="1"/>
  <c r="BB1655" i="1"/>
  <c r="BA1655" i="1" s="1"/>
  <c r="BD1655" i="1"/>
  <c r="AI3459" i="1"/>
  <c r="AM3459" i="1"/>
  <c r="AD85" i="1"/>
  <c r="AW85" i="1"/>
  <c r="AX85" i="1" s="1"/>
  <c r="Q85" i="1"/>
  <c r="S85" i="1" s="1"/>
  <c r="AD2149" i="1"/>
  <c r="AW2149" i="1"/>
  <c r="AX2149" i="1" s="1"/>
  <c r="Q2149" i="1"/>
  <c r="S2149" i="1" s="1"/>
  <c r="AU3880" i="1"/>
  <c r="AM3323" i="1"/>
  <c r="AI3323" i="1"/>
  <c r="AI3205" i="1"/>
  <c r="AM3205" i="1"/>
  <c r="AI3289" i="1"/>
  <c r="AM3289" i="1"/>
  <c r="AN3608" i="1"/>
  <c r="AM3225" i="1"/>
  <c r="AI3225" i="1"/>
  <c r="AL3235" i="1"/>
  <c r="AN3235" i="1" s="1"/>
  <c r="AH3235" i="1"/>
  <c r="AH3232" i="1" s="1"/>
  <c r="AI2948" i="1"/>
  <c r="AM2948" i="1"/>
  <c r="AH2525" i="1"/>
  <c r="AL2525" i="1"/>
  <c r="AI2656" i="1"/>
  <c r="AM2656" i="1"/>
  <c r="AI2607" i="1"/>
  <c r="AM2607" i="1"/>
  <c r="P2588" i="1"/>
  <c r="R2588" i="1" s="1"/>
  <c r="S2598" i="1"/>
  <c r="AL2632" i="1"/>
  <c r="AH2632" i="1"/>
  <c r="AJ2632" i="1" s="1"/>
  <c r="AL2550" i="1"/>
  <c r="AH2550" i="1"/>
  <c r="P2614" i="1"/>
  <c r="R2614" i="1" s="1"/>
  <c r="AL2243" i="1"/>
  <c r="AH2243" i="1"/>
  <c r="P2146" i="1"/>
  <c r="R2146" i="1" s="1"/>
  <c r="Q1519" i="1"/>
  <c r="S1519" i="1" s="1"/>
  <c r="AW1519" i="1"/>
  <c r="AX1519" i="1" s="1"/>
  <c r="AD1519" i="1"/>
  <c r="AD3773" i="1"/>
  <c r="Q3773" i="1"/>
  <c r="S3773" i="1" s="1"/>
  <c r="Q69" i="1"/>
  <c r="S69" i="1" s="1"/>
  <c r="AW69" i="1"/>
  <c r="AX69" i="1" s="1"/>
  <c r="AD69" i="1"/>
  <c r="AD2504" i="1"/>
  <c r="AW2504" i="1"/>
  <c r="AX2504" i="1" s="1"/>
  <c r="Q2504" i="1"/>
  <c r="S2504" i="1" s="1"/>
  <c r="AJ3417" i="1"/>
  <c r="AD3839" i="1"/>
  <c r="AE3839" i="1" s="1"/>
  <c r="N3839" i="1"/>
  <c r="O3839" i="1"/>
  <c r="AW3839" i="1"/>
  <c r="AX3839" i="1" s="1"/>
  <c r="Q3839" i="1"/>
  <c r="AL3585" i="1"/>
  <c r="AH3585" i="1"/>
  <c r="S3255" i="1"/>
  <c r="AY2987" i="1"/>
  <c r="BC2987" i="1" s="1"/>
  <c r="AZ2987" i="1"/>
  <c r="BB2987" i="1"/>
  <c r="BA2987" i="1" s="1"/>
  <c r="BD2987" i="1"/>
  <c r="AI2994" i="1"/>
  <c r="AM2994" i="1"/>
  <c r="AM2645" i="1"/>
  <c r="AN2645" i="1" s="1"/>
  <c r="AI2645" i="1"/>
  <c r="AI2633" i="1"/>
  <c r="AM2633" i="1"/>
  <c r="AE2616" i="1"/>
  <c r="AF2616" i="1"/>
  <c r="AG2616" i="1"/>
  <c r="AK2616" i="1"/>
  <c r="AJ2061" i="1"/>
  <c r="AN2253" i="1"/>
  <c r="AI1868" i="1"/>
  <c r="AJ1868" i="1" s="1"/>
  <c r="AM1868" i="1"/>
  <c r="AJ1968" i="1"/>
  <c r="AK3692" i="1"/>
  <c r="AF3692" i="1"/>
  <c r="AG3692" i="1"/>
  <c r="AE3692" i="1"/>
  <c r="AL3412" i="1"/>
  <c r="AN3412" i="1" s="1"/>
  <c r="AH3412" i="1"/>
  <c r="AN3777" i="1"/>
  <c r="AI3678" i="1"/>
  <c r="AM3678" i="1"/>
  <c r="AI3694" i="1"/>
  <c r="AM3694" i="1"/>
  <c r="Q1702" i="1"/>
  <c r="S1702" i="1" s="1"/>
  <c r="AD1702" i="1"/>
  <c r="AW1702" i="1"/>
  <c r="AX1702" i="1" s="1"/>
  <c r="M3861" i="1"/>
  <c r="AU3861" i="1"/>
  <c r="AH3316" i="1"/>
  <c r="AJ3316" i="1" s="1"/>
  <c r="AL3316" i="1"/>
  <c r="AM3430" i="1"/>
  <c r="AI3430" i="1"/>
  <c r="AH3403" i="1"/>
  <c r="AJ3403" i="1" s="1"/>
  <c r="AL3403" i="1"/>
  <c r="AN3403" i="1" s="1"/>
  <c r="AJ3344" i="1"/>
  <c r="AM3179" i="1"/>
  <c r="AI3179" i="1"/>
  <c r="AN3276" i="1"/>
  <c r="P2978" i="1"/>
  <c r="R2978" i="1" s="1"/>
  <c r="AY2960" i="1"/>
  <c r="AZ2960" i="1"/>
  <c r="BB2960" i="1"/>
  <c r="BA2960" i="1" s="1"/>
  <c r="BC2960" i="1"/>
  <c r="BD2960" i="1"/>
  <c r="AL3011" i="1"/>
  <c r="AN3011" i="1" s="1"/>
  <c r="AH3011" i="1"/>
  <c r="AJ3011" i="1" s="1"/>
  <c r="AI2905" i="1"/>
  <c r="AJ2905" i="1" s="1"/>
  <c r="AM2905" i="1"/>
  <c r="AH2495" i="1"/>
  <c r="AJ2495" i="1" s="1"/>
  <c r="AL2495" i="1"/>
  <c r="AH2532" i="1"/>
  <c r="AJ2532" i="1" s="1"/>
  <c r="AL2532" i="1"/>
  <c r="AI2273" i="1"/>
  <c r="AM2273" i="1"/>
  <c r="AH2215" i="1"/>
  <c r="AJ2215" i="1" s="1"/>
  <c r="AL2215" i="1"/>
  <c r="AI2141" i="1"/>
  <c r="AM2141" i="1"/>
  <c r="AN2151" i="1"/>
  <c r="AN3754" i="1"/>
  <c r="AD3855" i="1"/>
  <c r="AE3855" i="1" s="1"/>
  <c r="Q3855" i="1"/>
  <c r="S3855" i="1" s="1"/>
  <c r="AW3855" i="1"/>
  <c r="AX3855" i="1" s="1"/>
  <c r="Q1146" i="1"/>
  <c r="S1146" i="1" s="1"/>
  <c r="AD1146" i="1"/>
  <c r="AW1146" i="1"/>
  <c r="AX1146" i="1" s="1"/>
  <c r="AW2523" i="1"/>
  <c r="AX2523" i="1" s="1"/>
  <c r="Q2523" i="1"/>
  <c r="S2523" i="1" s="1"/>
  <c r="AD2523" i="1"/>
  <c r="Q1159" i="1"/>
  <c r="S1159" i="1" s="1"/>
  <c r="AD1159" i="1"/>
  <c r="AW1159" i="1"/>
  <c r="AX1159" i="1" s="1"/>
  <c r="AW2907" i="1"/>
  <c r="AX2907" i="1" s="1"/>
  <c r="Q2907" i="1"/>
  <c r="S2907" i="1" s="1"/>
  <c r="AD2907" i="1"/>
  <c r="M3858" i="1"/>
  <c r="AU3858" i="1"/>
  <c r="AI3636" i="1"/>
  <c r="AM3636" i="1"/>
  <c r="AN3268" i="1"/>
  <c r="AM3275" i="1"/>
  <c r="AI3275" i="1"/>
  <c r="AI2643" i="1"/>
  <c r="AM2643" i="1"/>
  <c r="AH2176" i="1"/>
  <c r="AJ2176" i="1" s="1"/>
  <c r="AL2176" i="1"/>
  <c r="AN2176" i="1" s="1"/>
  <c r="AL2209" i="1"/>
  <c r="AH2209" i="1"/>
  <c r="AJ2209" i="1" s="1"/>
  <c r="AL1846" i="1"/>
  <c r="AH1846" i="1"/>
  <c r="AJ1846" i="1" s="1"/>
  <c r="AN3785" i="1"/>
  <c r="AM3637" i="1"/>
  <c r="AI3637" i="1"/>
  <c r="Q65" i="1"/>
  <c r="S65" i="1" s="1"/>
  <c r="AD65" i="1"/>
  <c r="AW65" i="1"/>
  <c r="AX65" i="1" s="1"/>
  <c r="Q1418" i="1"/>
  <c r="S1418" i="1" s="1"/>
  <c r="AD1418" i="1"/>
  <c r="AW1418" i="1"/>
  <c r="AX1418" i="1" s="1"/>
  <c r="Q2788" i="1"/>
  <c r="S2788" i="1" s="1"/>
  <c r="AD2788" i="1"/>
  <c r="Q3836" i="1"/>
  <c r="S3836" i="1" s="1"/>
  <c r="AD3836" i="1"/>
  <c r="AE3836" i="1" s="1"/>
  <c r="AW3836" i="1"/>
  <c r="AX3836" i="1" s="1"/>
  <c r="AI3408" i="1"/>
  <c r="AM3408" i="1"/>
  <c r="AL3203" i="1"/>
  <c r="AH3203" i="1"/>
  <c r="AJ3203" i="1" s="1"/>
  <c r="AM3250" i="1"/>
  <c r="AI3250" i="1"/>
  <c r="AE3206" i="1"/>
  <c r="AG3206" i="1"/>
  <c r="AK3206" i="1"/>
  <c r="AF3206" i="1"/>
  <c r="AM3304" i="1"/>
  <c r="AI3304" i="1"/>
  <c r="AI3303" i="1" s="1"/>
  <c r="AH2926" i="1"/>
  <c r="AJ2926" i="1" s="1"/>
  <c r="AL2926" i="1"/>
  <c r="AM2899" i="1"/>
  <c r="AI2899" i="1"/>
  <c r="AH2922" i="1"/>
  <c r="AJ2922" i="1" s="1"/>
  <c r="AL2922" i="1"/>
  <c r="AL2875" i="1"/>
  <c r="AH2875" i="1"/>
  <c r="AJ2875" i="1" s="1"/>
  <c r="AL3813" i="1"/>
  <c r="AH3813" i="1"/>
  <c r="AE3767" i="1"/>
  <c r="AG3767" i="1"/>
  <c r="AF3767" i="1"/>
  <c r="AK3767" i="1"/>
  <c r="Q1137" i="1"/>
  <c r="S1137" i="1" s="1"/>
  <c r="AD1137" i="1"/>
  <c r="AW1137" i="1"/>
  <c r="AX1137" i="1" s="1"/>
  <c r="Q2493" i="1"/>
  <c r="S2493" i="1" s="1"/>
  <c r="AD2493" i="1"/>
  <c r="AW2493" i="1"/>
  <c r="AX2493" i="1" s="1"/>
  <c r="Q102" i="1"/>
  <c r="S102" i="1" s="1"/>
  <c r="AD102" i="1"/>
  <c r="AW102" i="1"/>
  <c r="AX102" i="1" s="1"/>
  <c r="AW1427" i="1"/>
  <c r="AX1427" i="1" s="1"/>
  <c r="Q1427" i="1"/>
  <c r="S1427" i="1" s="1"/>
  <c r="AD1427" i="1"/>
  <c r="Q2403" i="1"/>
  <c r="S2403" i="1" s="1"/>
  <c r="AD2403" i="1"/>
  <c r="AN3634" i="1"/>
  <c r="AJ3601" i="1"/>
  <c r="AI3228" i="1"/>
  <c r="AJ3228" i="1" s="1"/>
  <c r="AM3228" i="1"/>
  <c r="AM3264" i="1"/>
  <c r="AI3264" i="1"/>
  <c r="AK3693" i="1"/>
  <c r="AF3693" i="1"/>
  <c r="AG3693" i="1"/>
  <c r="AE3693" i="1"/>
  <c r="AZ3826" i="1"/>
  <c r="BB3826" i="1"/>
  <c r="BA3826" i="1" s="1"/>
  <c r="BC3826" i="1"/>
  <c r="BD3826" i="1"/>
  <c r="AY3826" i="1"/>
  <c r="AL3463" i="1"/>
  <c r="AH3463" i="1"/>
  <c r="AJ3463" i="1" s="1"/>
  <c r="AI3725" i="1"/>
  <c r="AM3725" i="1"/>
  <c r="AN3725" i="1" s="1"/>
  <c r="Q735" i="1"/>
  <c r="S735" i="1" s="1"/>
  <c r="AD735" i="1"/>
  <c r="AW735" i="1"/>
  <c r="AX735" i="1" s="1"/>
  <c r="AD1708" i="1"/>
  <c r="AW1708" i="1"/>
  <c r="AX1708" i="1" s="1"/>
  <c r="Q1708" i="1"/>
  <c r="S1708" i="1" s="1"/>
  <c r="AH3687" i="1"/>
  <c r="AL3687" i="1"/>
  <c r="AN3687" i="1" s="1"/>
  <c r="M2542" i="1"/>
  <c r="AU2542" i="1"/>
  <c r="AW1319" i="1"/>
  <c r="AX1319" i="1" s="1"/>
  <c r="Q1319" i="1"/>
  <c r="S1319" i="1" s="1"/>
  <c r="AD1319" i="1"/>
  <c r="Q1536" i="1"/>
  <c r="S1536" i="1" s="1"/>
  <c r="AD1536" i="1"/>
  <c r="AW1536" i="1"/>
  <c r="AX1536" i="1" s="1"/>
  <c r="Q2891" i="1"/>
  <c r="S2891" i="1" s="1"/>
  <c r="AD2891" i="1"/>
  <c r="AW2891" i="1"/>
  <c r="AX2891" i="1" s="1"/>
  <c r="AM3281" i="1"/>
  <c r="AI3281" i="1"/>
  <c r="AJ3329" i="1"/>
  <c r="AM2934" i="1"/>
  <c r="AI2934" i="1"/>
  <c r="AJ2934" i="1" s="1"/>
  <c r="AM2602" i="1"/>
  <c r="AI2602" i="1"/>
  <c r="AJ2602" i="1" s="1"/>
  <c r="AL2985" i="1"/>
  <c r="AN2985" i="1" s="1"/>
  <c r="AH2985" i="1"/>
  <c r="AJ2985" i="1" s="1"/>
  <c r="AI1791" i="1"/>
  <c r="AM1791" i="1"/>
  <c r="AH1677" i="1"/>
  <c r="AL1677" i="1"/>
  <c r="AL1417" i="1"/>
  <c r="AH1417" i="1"/>
  <c r="AL1223" i="1"/>
  <c r="AH1223" i="1"/>
  <c r="AJ1223" i="1" s="1"/>
  <c r="AH1204" i="1"/>
  <c r="AL1204" i="1"/>
  <c r="AN1204" i="1" s="1"/>
  <c r="AI1165" i="1"/>
  <c r="AM1165" i="1"/>
  <c r="AM1184" i="1"/>
  <c r="AI1184" i="1"/>
  <c r="AJ522" i="1"/>
  <c r="Q231" i="1"/>
  <c r="AD231" i="1"/>
  <c r="AW231" i="1"/>
  <c r="AX231" i="1" s="1"/>
  <c r="N231" i="1"/>
  <c r="O231" i="1"/>
  <c r="AE263" i="1"/>
  <c r="AK263" i="1"/>
  <c r="AG263" i="1"/>
  <c r="AF263" i="1"/>
  <c r="AK184" i="1"/>
  <c r="AG184" i="1"/>
  <c r="AE184" i="1"/>
  <c r="AF184" i="1"/>
  <c r="AK152" i="1"/>
  <c r="AE152" i="1"/>
  <c r="AG152" i="1"/>
  <c r="AF152" i="1"/>
  <c r="AN2252" i="1"/>
  <c r="AH2502" i="1"/>
  <c r="AJ2502" i="1" s="1"/>
  <c r="AL2502" i="1"/>
  <c r="AI1803" i="1"/>
  <c r="AM1803" i="1"/>
  <c r="AL884" i="1"/>
  <c r="AN884" i="1" s="1"/>
  <c r="AH884" i="1"/>
  <c r="BC3671" i="1"/>
  <c r="BC3662" i="1" s="1"/>
  <c r="AJ2139" i="1"/>
  <c r="AM1796" i="1"/>
  <c r="AI1796" i="1"/>
  <c r="AJ1849" i="1"/>
  <c r="AL1640" i="1"/>
  <c r="AH1640" i="1"/>
  <c r="AL1743" i="1"/>
  <c r="AH1743" i="1"/>
  <c r="AJ1743" i="1" s="1"/>
  <c r="AN1671" i="1"/>
  <c r="AI1610" i="1"/>
  <c r="AJ1610" i="1" s="1"/>
  <c r="AM1610" i="1"/>
  <c r="AH1530" i="1"/>
  <c r="AJ1530" i="1" s="1"/>
  <c r="AL1530" i="1"/>
  <c r="AJ1539" i="1"/>
  <c r="AK1449" i="1"/>
  <c r="AF1449" i="1"/>
  <c r="AE1449" i="1"/>
  <c r="AG1449" i="1"/>
  <c r="AJ1452" i="1"/>
  <c r="AI1104" i="1"/>
  <c r="AM1104" i="1"/>
  <c r="AN876" i="1"/>
  <c r="AL840" i="1"/>
  <c r="AH840" i="1"/>
  <c r="AJ840" i="1" s="1"/>
  <c r="AN754" i="1"/>
  <c r="AH122" i="1"/>
  <c r="AL122" i="1"/>
  <c r="AH73" i="1"/>
  <c r="AJ73" i="1" s="1"/>
  <c r="AL73" i="1"/>
  <c r="AH2637" i="1"/>
  <c r="AJ2637" i="1" s="1"/>
  <c r="AL2637" i="1"/>
  <c r="AM2206" i="1"/>
  <c r="AN2206" i="1" s="1"/>
  <c r="AI2206" i="1"/>
  <c r="AJ2206" i="1" s="1"/>
  <c r="AL1334" i="1"/>
  <c r="AH1334" i="1"/>
  <c r="AJ1334" i="1" s="1"/>
  <c r="AL756" i="1"/>
  <c r="AN756" i="1" s="1"/>
  <c r="AH756" i="1"/>
  <c r="AJ756" i="1" s="1"/>
  <c r="AY166" i="1"/>
  <c r="BB166" i="1"/>
  <c r="BA166" i="1" s="1"/>
  <c r="BD166" i="1"/>
  <c r="AZ166" i="1"/>
  <c r="BC166" i="1" s="1"/>
  <c r="AH2567" i="1"/>
  <c r="AJ2567" i="1" s="1"/>
  <c r="AL2567" i="1"/>
  <c r="AN2567" i="1" s="1"/>
  <c r="AN2210" i="1"/>
  <c r="AI1779" i="1"/>
  <c r="AM1779" i="1"/>
  <c r="AH1825" i="1"/>
  <c r="AJ1825" i="1" s="1"/>
  <c r="AL1825" i="1"/>
  <c r="AM1750" i="1"/>
  <c r="AN1750" i="1" s="1"/>
  <c r="AI1750" i="1"/>
  <c r="AI1656" i="1"/>
  <c r="AJ1656" i="1" s="1"/>
  <c r="AM1656" i="1"/>
  <c r="AN1656" i="1" s="1"/>
  <c r="AM1431" i="1"/>
  <c r="AI1431" i="1"/>
  <c r="AH1346" i="1"/>
  <c r="AJ1346" i="1" s="1"/>
  <c r="AL1346" i="1"/>
  <c r="AN1346" i="1" s="1"/>
  <c r="BI1202" i="1"/>
  <c r="AY1202" i="1"/>
  <c r="BC1202" i="1" s="1"/>
  <c r="AZ1202" i="1"/>
  <c r="BB1202" i="1"/>
  <c r="BA1202" i="1" s="1"/>
  <c r="BD1202" i="1"/>
  <c r="AL896" i="1"/>
  <c r="AN896" i="1" s="1"/>
  <c r="AH896" i="1"/>
  <c r="AJ896" i="1" s="1"/>
  <c r="AL859" i="1"/>
  <c r="AN859" i="1" s="1"/>
  <c r="AH859" i="1"/>
  <c r="AJ859" i="1" s="1"/>
  <c r="AL836" i="1"/>
  <c r="AH836" i="1"/>
  <c r="AJ836" i="1" s="1"/>
  <c r="AN533" i="1"/>
  <c r="AG173" i="1"/>
  <c r="AE173" i="1"/>
  <c r="AF173" i="1"/>
  <c r="AK173" i="1"/>
  <c r="AN156" i="1"/>
  <c r="AH75" i="1"/>
  <c r="AJ75" i="1" s="1"/>
  <c r="AL75" i="1"/>
  <c r="AN75" i="1" s="1"/>
  <c r="BC2487" i="1"/>
  <c r="AE1210" i="1"/>
  <c r="AF1210" i="1"/>
  <c r="AG1210" i="1"/>
  <c r="AK1210" i="1"/>
  <c r="AN2962" i="1"/>
  <c r="AL2620" i="1"/>
  <c r="AN2620" i="1" s="1"/>
  <c r="AH2620" i="1"/>
  <c r="AJ2620" i="1" s="1"/>
  <c r="AN2579" i="1"/>
  <c r="AH1533" i="1"/>
  <c r="AL1533" i="1"/>
  <c r="AL1441" i="1"/>
  <c r="AN1441" i="1" s="1"/>
  <c r="AH1441" i="1"/>
  <c r="AJ1441" i="1" s="1"/>
  <c r="AI1412" i="1"/>
  <c r="AM1412" i="1"/>
  <c r="AN1412" i="1" s="1"/>
  <c r="AL1192" i="1"/>
  <c r="AN1192" i="1" s="1"/>
  <c r="AH1192" i="1"/>
  <c r="AJ1192" i="1" s="1"/>
  <c r="AM871" i="1"/>
  <c r="AI871" i="1"/>
  <c r="AJ871" i="1" s="1"/>
  <c r="AJ829" i="1"/>
  <c r="AM608" i="1"/>
  <c r="AN608" i="1" s="1"/>
  <c r="AI608" i="1"/>
  <c r="AL274" i="1"/>
  <c r="AN274" i="1" s="1"/>
  <c r="AH274" i="1"/>
  <c r="AJ274" i="1" s="1"/>
  <c r="AH196" i="1"/>
  <c r="AJ196" i="1" s="1"/>
  <c r="AL196" i="1"/>
  <c r="AL154" i="1"/>
  <c r="AH154" i="1"/>
  <c r="AI39" i="1"/>
  <c r="AJ39" i="1" s="1"/>
  <c r="AM39" i="1"/>
  <c r="AH2216" i="1"/>
  <c r="AJ2216" i="1" s="1"/>
  <c r="AL2216" i="1"/>
  <c r="AN2216" i="1" s="1"/>
  <c r="AG1662" i="1"/>
  <c r="AK1662" i="1"/>
  <c r="AE1662" i="1"/>
  <c r="AF1662" i="1"/>
  <c r="AI1660" i="1"/>
  <c r="AM1660" i="1"/>
  <c r="AH1426" i="1"/>
  <c r="AL1426" i="1"/>
  <c r="AK1154" i="1"/>
  <c r="AE1154" i="1"/>
  <c r="AF1154" i="1"/>
  <c r="AG1154" i="1"/>
  <c r="AI809" i="1"/>
  <c r="AM809" i="1"/>
  <c r="AL811" i="1"/>
  <c r="AH811" i="1"/>
  <c r="AJ201" i="1"/>
  <c r="AL206" i="1"/>
  <c r="AH206" i="1"/>
  <c r="AH170" i="1"/>
  <c r="AJ170" i="1" s="1"/>
  <c r="AL170" i="1"/>
  <c r="AN170" i="1" s="1"/>
  <c r="AM1670" i="1"/>
  <c r="AI1670" i="1"/>
  <c r="AJ1670" i="1" s="1"/>
  <c r="AI1454" i="1"/>
  <c r="AM1454" i="1"/>
  <c r="AN1454" i="1" s="1"/>
  <c r="AY1178" i="1"/>
  <c r="AZ1178" i="1"/>
  <c r="BB1178" i="1"/>
  <c r="BA1178" i="1" s="1"/>
  <c r="BC1178" i="1"/>
  <c r="BD1178" i="1"/>
  <c r="BI1178" i="1"/>
  <c r="AH1783" i="1"/>
  <c r="AL1783" i="1"/>
  <c r="AN1783" i="1" s="1"/>
  <c r="AL1694" i="1"/>
  <c r="AH1694" i="1"/>
  <c r="AJ1694" i="1" s="1"/>
  <c r="P1861" i="1"/>
  <c r="R1861" i="1" s="1"/>
  <c r="S1861" i="1" s="1"/>
  <c r="AK1543" i="1"/>
  <c r="AG1543" i="1"/>
  <c r="AE1543" i="1"/>
  <c r="AF1543" i="1"/>
  <c r="AM1176" i="1"/>
  <c r="AI1176" i="1"/>
  <c r="AG1166" i="1"/>
  <c r="AK1166" i="1"/>
  <c r="AF1166" i="1"/>
  <c r="AE1166" i="1"/>
  <c r="P1193" i="1"/>
  <c r="R1193" i="1" s="1"/>
  <c r="S1193" i="1" s="1"/>
  <c r="BD1214" i="1"/>
  <c r="BI1214" i="1"/>
  <c r="AY1214" i="1"/>
  <c r="BC1214" i="1" s="1"/>
  <c r="AZ1214" i="1"/>
  <c r="BB1214" i="1"/>
  <c r="BA1214" i="1" s="1"/>
  <c r="AG881" i="1"/>
  <c r="AF881" i="1"/>
  <c r="AK881" i="1"/>
  <c r="AE881" i="1"/>
  <c r="AN707" i="1"/>
  <c r="AH293" i="1"/>
  <c r="AJ293" i="1" s="1"/>
  <c r="AL293" i="1"/>
  <c r="AN159" i="1"/>
  <c r="AL1841" i="1"/>
  <c r="AH1841" i="1"/>
  <c r="AG1823" i="1"/>
  <c r="AK1823" i="1"/>
  <c r="AE1823" i="1"/>
  <c r="AF1823" i="1"/>
  <c r="BB1621" i="1"/>
  <c r="BA1621" i="1" s="1"/>
  <c r="BD1621" i="1"/>
  <c r="AY1621" i="1"/>
  <c r="BC1621" i="1" s="1"/>
  <c r="AZ1621" i="1"/>
  <c r="AM1688" i="1"/>
  <c r="AI1688" i="1"/>
  <c r="AI1778" i="1"/>
  <c r="AM1778" i="1"/>
  <c r="AN1778" i="1" s="1"/>
  <c r="AI1833" i="1"/>
  <c r="AM1833" i="1"/>
  <c r="AM1761" i="1"/>
  <c r="AI1761" i="1"/>
  <c r="AJ1554" i="1"/>
  <c r="AI1360" i="1"/>
  <c r="AM1360" i="1"/>
  <c r="AI813" i="1"/>
  <c r="AM813" i="1"/>
  <c r="AN966" i="1"/>
  <c r="AJ879" i="1"/>
  <c r="AH764" i="1"/>
  <c r="AJ764" i="1" s="1"/>
  <c r="AL764" i="1"/>
  <c r="AN764" i="1" s="1"/>
  <c r="AM861" i="1"/>
  <c r="AI861" i="1"/>
  <c r="AJ861" i="1" s="1"/>
  <c r="AN83" i="1"/>
  <c r="AI9" i="1"/>
  <c r="AJ9" i="1" s="1"/>
  <c r="AM9" i="1"/>
  <c r="AH2895" i="1"/>
  <c r="AJ2895" i="1" s="1"/>
  <c r="AL2895" i="1"/>
  <c r="AN2895" i="1" s="1"/>
  <c r="AH1776" i="1"/>
  <c r="AJ1776" i="1" s="1"/>
  <c r="AL1776" i="1"/>
  <c r="AN1776" i="1" s="1"/>
  <c r="AM1693" i="1"/>
  <c r="AI1693" i="1"/>
  <c r="AI1734" i="1"/>
  <c r="AJ1734" i="1" s="1"/>
  <c r="AM1734" i="1"/>
  <c r="AI1430" i="1"/>
  <c r="AM1430" i="1"/>
  <c r="BB1177" i="1"/>
  <c r="BA1177" i="1" s="1"/>
  <c r="BC1177" i="1"/>
  <c r="BD1177" i="1"/>
  <c r="BI1177" i="1"/>
  <c r="AZ1177" i="1"/>
  <c r="AY1177" i="1"/>
  <c r="AN1248" i="1"/>
  <c r="AJ1291" i="1"/>
  <c r="AH795" i="1"/>
  <c r="AL795" i="1"/>
  <c r="AN795" i="1" s="1"/>
  <c r="AL737" i="1"/>
  <c r="AN737" i="1" s="1"/>
  <c r="AH737" i="1"/>
  <c r="AJ805" i="1"/>
  <c r="AM256" i="1"/>
  <c r="AN256" i="1" s="1"/>
  <c r="AI256" i="1"/>
  <c r="AN176" i="1"/>
  <c r="BB133" i="1"/>
  <c r="BA133" i="1" s="1"/>
  <c r="AY133" i="1"/>
  <c r="BC133" i="1" s="1"/>
  <c r="AZ133" i="1"/>
  <c r="BD133" i="1"/>
  <c r="AH112" i="1"/>
  <c r="AL112" i="1"/>
  <c r="AN112" i="1" s="1"/>
  <c r="AH2135" i="1"/>
  <c r="AJ2135" i="1" s="1"/>
  <c r="AL2135" i="1"/>
  <c r="AN2135" i="1" s="1"/>
  <c r="AN1900" i="1"/>
  <c r="AE1611" i="1"/>
  <c r="AG1611" i="1"/>
  <c r="AF1611" i="1"/>
  <c r="AK1611" i="1"/>
  <c r="AH1116" i="1"/>
  <c r="AL1116" i="1"/>
  <c r="AN1116" i="1" s="1"/>
  <c r="AJ500" i="1"/>
  <c r="AE287" i="1"/>
  <c r="AF287" i="1"/>
  <c r="AG287" i="1"/>
  <c r="AK287" i="1"/>
  <c r="AM139" i="1"/>
  <c r="AI139" i="1"/>
  <c r="AM74" i="1"/>
  <c r="AI74" i="1"/>
  <c r="AJ74" i="1" s="1"/>
  <c r="AL45" i="1"/>
  <c r="AH45" i="1"/>
  <c r="AN1730" i="1"/>
  <c r="AL1799" i="1"/>
  <c r="AH1799" i="1"/>
  <c r="AJ1799" i="1" s="1"/>
  <c r="AN1596" i="1"/>
  <c r="AY843" i="1"/>
  <c r="AZ843" i="1"/>
  <c r="BB843" i="1"/>
  <c r="BA843" i="1" s="1"/>
  <c r="BC843" i="1"/>
  <c r="BD843" i="1"/>
  <c r="AN961" i="1"/>
  <c r="AJ153" i="1"/>
  <c r="AL1335" i="1"/>
  <c r="AH1335" i="1"/>
  <c r="AN527" i="1"/>
  <c r="AH804" i="1"/>
  <c r="AJ804" i="1" s="1"/>
  <c r="AL804" i="1"/>
  <c r="AN804" i="1" s="1"/>
  <c r="AJ714" i="1"/>
  <c r="AH3239" i="1"/>
  <c r="AL3239" i="1"/>
  <c r="AN3239" i="1" s="1"/>
  <c r="Q987" i="1"/>
  <c r="S987" i="1" s="1"/>
  <c r="AD987" i="1"/>
  <c r="AI3377" i="1"/>
  <c r="AM3377" i="1"/>
  <c r="AL2976" i="1"/>
  <c r="AH2976" i="1"/>
  <c r="AI3755" i="1"/>
  <c r="AJ3755" i="1" s="1"/>
  <c r="AM3755" i="1"/>
  <c r="AL2874" i="1"/>
  <c r="AH2874" i="1"/>
  <c r="AE3699" i="1"/>
  <c r="AG3699" i="1"/>
  <c r="AF3699" i="1"/>
  <c r="AK3699" i="1"/>
  <c r="AN3315" i="1"/>
  <c r="AL2224" i="1"/>
  <c r="AH2224" i="1"/>
  <c r="AL1847" i="1"/>
  <c r="AN1847" i="1" s="1"/>
  <c r="AH1847" i="1"/>
  <c r="S1682" i="1"/>
  <c r="AJ1578" i="1"/>
  <c r="AL3808" i="1"/>
  <c r="AH3808" i="1"/>
  <c r="AW14" i="1"/>
  <c r="AX14" i="1" s="1"/>
  <c r="Q14" i="1"/>
  <c r="AD14" i="1"/>
  <c r="AD766" i="1"/>
  <c r="AW766" i="1"/>
  <c r="AX766" i="1" s="1"/>
  <c r="Q766" i="1"/>
  <c r="S766" i="1" s="1"/>
  <c r="AW2178" i="1"/>
  <c r="AX2178" i="1" s="1"/>
  <c r="Q2178" i="1"/>
  <c r="S2178" i="1" s="1"/>
  <c r="AD2178" i="1"/>
  <c r="AU3868" i="1"/>
  <c r="AI3386" i="1"/>
  <c r="AM3386" i="1"/>
  <c r="AM3608" i="1"/>
  <c r="AI3608" i="1"/>
  <c r="AJ3608" i="1" s="1"/>
  <c r="AL3199" i="1"/>
  <c r="AH3199" i="1"/>
  <c r="AI3282" i="1"/>
  <c r="AM3282" i="1"/>
  <c r="AN2948" i="1"/>
  <c r="AJ2607" i="1"/>
  <c r="AK2588" i="1"/>
  <c r="AE2588" i="1"/>
  <c r="AF2588" i="1"/>
  <c r="AG2588" i="1"/>
  <c r="AN2758" i="1"/>
  <c r="AI2632" i="1"/>
  <c r="AM2632" i="1"/>
  <c r="AJ2550" i="1"/>
  <c r="AL2487" i="1"/>
  <c r="AH2487" i="1"/>
  <c r="AL2154" i="1"/>
  <c r="AH2154" i="1"/>
  <c r="AD89" i="1"/>
  <c r="Q89" i="1"/>
  <c r="S89" i="1" s="1"/>
  <c r="AW89" i="1"/>
  <c r="AX89" i="1" s="1"/>
  <c r="Q3621" i="1"/>
  <c r="S3621" i="1" s="1"/>
  <c r="AD3621" i="1"/>
  <c r="AD1439" i="1"/>
  <c r="AW1439" i="1"/>
  <c r="AX1439" i="1" s="1"/>
  <c r="Q1439" i="1"/>
  <c r="S1439" i="1" s="1"/>
  <c r="AH3720" i="1"/>
  <c r="AL3720" i="1"/>
  <c r="AL3553" i="1"/>
  <c r="AH3553" i="1"/>
  <c r="AJ3585" i="1"/>
  <c r="AJ3184" i="1"/>
  <c r="AI3280" i="1"/>
  <c r="AM3280" i="1"/>
  <c r="AN3326" i="1"/>
  <c r="AM3609" i="1"/>
  <c r="AI3609" i="1"/>
  <c r="AN2994" i="1"/>
  <c r="AH2918" i="1"/>
  <c r="AJ2918" i="1" s="1"/>
  <c r="AL2918" i="1"/>
  <c r="AN2918" i="1" s="1"/>
  <c r="AM2601" i="1"/>
  <c r="AI2601" i="1"/>
  <c r="AM3222" i="1"/>
  <c r="AN3222" i="1" s="1"/>
  <c r="AI3222" i="1"/>
  <c r="AJ3815" i="1"/>
  <c r="AJ2339" i="1"/>
  <c r="AD2179" i="1"/>
  <c r="AW2179" i="1"/>
  <c r="AX2179" i="1" s="1"/>
  <c r="Q2179" i="1"/>
  <c r="S2179" i="1" s="1"/>
  <c r="AD1130" i="1"/>
  <c r="AW1130" i="1"/>
  <c r="AX1130" i="1" s="1"/>
  <c r="Q1130" i="1"/>
  <c r="S1130" i="1" s="1"/>
  <c r="AM3191" i="1"/>
  <c r="AN3191" i="1" s="1"/>
  <c r="AI3191" i="1"/>
  <c r="AJ3349" i="1"/>
  <c r="AH2966" i="1"/>
  <c r="AL2966" i="1"/>
  <c r="AM2894" i="1"/>
  <c r="AI2894" i="1"/>
  <c r="AH2198" i="1"/>
  <c r="AJ2198" i="1" s="1"/>
  <c r="AL2198" i="1"/>
  <c r="P1655" i="1"/>
  <c r="R1655" i="1" s="1"/>
  <c r="S1655" i="1" s="1"/>
  <c r="AJ3459" i="1"/>
  <c r="AD2932" i="1"/>
  <c r="AW2932" i="1"/>
  <c r="AX2932" i="1" s="1"/>
  <c r="Q2932" i="1"/>
  <c r="S2932" i="1" s="1"/>
  <c r="AL3390" i="1"/>
  <c r="AH3390" i="1"/>
  <c r="AJ3390" i="1" s="1"/>
  <c r="AL3386" i="1"/>
  <c r="AH3386" i="1"/>
  <c r="AJ3386" i="1" s="1"/>
  <c r="AI3245" i="1"/>
  <c r="AM3245" i="1"/>
  <c r="AI2525" i="1"/>
  <c r="AJ2525" i="1" s="1"/>
  <c r="AM2525" i="1"/>
  <c r="AH2607" i="1"/>
  <c r="AL2607" i="1"/>
  <c r="AD2615" i="1"/>
  <c r="AW2615" i="1"/>
  <c r="AX2615" i="1" s="1"/>
  <c r="N2615" i="1"/>
  <c r="O2615" i="1"/>
  <c r="M3000" i="1"/>
  <c r="Q2615" i="1"/>
  <c r="AM2243" i="1"/>
  <c r="AN2243" i="1" s="1"/>
  <c r="AI2243" i="1"/>
  <c r="AI3792" i="1"/>
  <c r="AM3792" i="1"/>
  <c r="AL3609" i="1"/>
  <c r="AN3609" i="1" s="1"/>
  <c r="AH3609" i="1"/>
  <c r="AJ2645" i="1"/>
  <c r="AI2209" i="1"/>
  <c r="AM2209" i="1"/>
  <c r="S3761" i="1"/>
  <c r="AH3658" i="1"/>
  <c r="AJ3658" i="1" s="1"/>
  <c r="AL3658" i="1"/>
  <c r="AN3658" i="1" s="1"/>
  <c r="AI3778" i="1"/>
  <c r="AM3778" i="1"/>
  <c r="Q882" i="1"/>
  <c r="S882" i="1" s="1"/>
  <c r="AD882" i="1"/>
  <c r="AW882" i="1"/>
  <c r="AX882" i="1" s="1"/>
  <c r="AW1856" i="1"/>
  <c r="AX1856" i="1" s="1"/>
  <c r="Q1856" i="1"/>
  <c r="S1856" i="1" s="1"/>
  <c r="AD1856" i="1"/>
  <c r="Q3180" i="1"/>
  <c r="S3180" i="1" s="1"/>
  <c r="AD3180" i="1"/>
  <c r="AM3681" i="1"/>
  <c r="AI3681" i="1"/>
  <c r="AE3426" i="1"/>
  <c r="AF3426" i="1"/>
  <c r="AG3426" i="1"/>
  <c r="AK3426" i="1"/>
  <c r="AI3579" i="1"/>
  <c r="AM3579" i="1"/>
  <c r="AN3485" i="1"/>
  <c r="P3229" i="1"/>
  <c r="R3229" i="1" s="1"/>
  <c r="S3229" i="1" s="1"/>
  <c r="AK2889" i="1"/>
  <c r="AE2889" i="1"/>
  <c r="AF2889" i="1"/>
  <c r="AG2889" i="1"/>
  <c r="S2890" i="1"/>
  <c r="AE2574" i="1"/>
  <c r="AF2574" i="1"/>
  <c r="AG2574" i="1"/>
  <c r="AK2574" i="1"/>
  <c r="AI2533" i="1"/>
  <c r="AM2533" i="1"/>
  <c r="AL2580" i="1"/>
  <c r="AH2580" i="1"/>
  <c r="AJ2580" i="1" s="1"/>
  <c r="AI2267" i="1"/>
  <c r="AM2267" i="1"/>
  <c r="AN2242" i="1"/>
  <c r="AK2256" i="1"/>
  <c r="AE2256" i="1"/>
  <c r="AF2256" i="1"/>
  <c r="AG2256" i="1"/>
  <c r="AH3815" i="1"/>
  <c r="AL3815" i="1"/>
  <c r="AN3815" i="1" s="1"/>
  <c r="AM3686" i="1"/>
  <c r="AI3686" i="1"/>
  <c r="AI3650" i="1"/>
  <c r="AM3650" i="1"/>
  <c r="AH3705" i="1"/>
  <c r="AL3705" i="1"/>
  <c r="AW2543" i="1"/>
  <c r="AX2543" i="1" s="1"/>
  <c r="Q2543" i="1"/>
  <c r="S2543" i="1" s="1"/>
  <c r="AD2543" i="1"/>
  <c r="M3849" i="1"/>
  <c r="AU3849" i="1"/>
  <c r="AM3476" i="1"/>
  <c r="AI3476" i="1"/>
  <c r="AN3478" i="1"/>
  <c r="AE3213" i="1"/>
  <c r="AG3213" i="1"/>
  <c r="AK3213" i="1"/>
  <c r="AF3213" i="1"/>
  <c r="AN3169" i="1"/>
  <c r="AL2936" i="1"/>
  <c r="AN2936" i="1" s="1"/>
  <c r="AH2936" i="1"/>
  <c r="AJ2936" i="1" s="1"/>
  <c r="AL2984" i="1"/>
  <c r="AN2984" i="1" s="1"/>
  <c r="AH2984" i="1"/>
  <c r="AI2595" i="1"/>
  <c r="AM2595" i="1"/>
  <c r="AN2595" i="1" s="1"/>
  <c r="AN2662" i="1"/>
  <c r="AN2279" i="1"/>
  <c r="AJ2334" i="1"/>
  <c r="AN2244" i="1"/>
  <c r="AH2270" i="1"/>
  <c r="AL2270" i="1"/>
  <c r="AM3774" i="1"/>
  <c r="AI3774" i="1"/>
  <c r="AD724" i="1"/>
  <c r="Q724" i="1"/>
  <c r="S724" i="1" s="1"/>
  <c r="AW724" i="1"/>
  <c r="AX724" i="1" s="1"/>
  <c r="Q53" i="1"/>
  <c r="S53" i="1" s="1"/>
  <c r="AD53" i="1"/>
  <c r="AW53" i="1"/>
  <c r="AX53" i="1" s="1"/>
  <c r="Q3647" i="1"/>
  <c r="S3647" i="1" s="1"/>
  <c r="AD3647" i="1"/>
  <c r="AJ3737" i="1"/>
  <c r="AI3431" i="1"/>
  <c r="AM3431" i="1"/>
  <c r="AH3204" i="1"/>
  <c r="AJ3204" i="1" s="1"/>
  <c r="AL3204" i="1"/>
  <c r="AN3204" i="1" s="1"/>
  <c r="AJ3770" i="1"/>
  <c r="AL3349" i="1"/>
  <c r="AN3349" i="1" s="1"/>
  <c r="AH3349" i="1"/>
  <c r="AI3274" i="1"/>
  <c r="AM3274" i="1"/>
  <c r="AM2954" i="1"/>
  <c r="AI2954" i="1"/>
  <c r="AH2916" i="1"/>
  <c r="AL2916" i="1"/>
  <c r="AH2509" i="1"/>
  <c r="AL2509" i="1"/>
  <c r="AM2557" i="1"/>
  <c r="AI2557" i="1"/>
  <c r="AF2262" i="1"/>
  <c r="AG2262" i="1"/>
  <c r="AK2262" i="1"/>
  <c r="AE2262" i="1"/>
  <c r="AI2212" i="1"/>
  <c r="AM2212" i="1"/>
  <c r="AM1740" i="1"/>
  <c r="AI1740" i="1"/>
  <c r="AJ1740" i="1" s="1"/>
  <c r="AI1816" i="1"/>
  <c r="AM1816" i="1"/>
  <c r="AN1765" i="1"/>
  <c r="AM1457" i="1"/>
  <c r="AI1457" i="1"/>
  <c r="AE1655" i="1"/>
  <c r="AF1655" i="1"/>
  <c r="AG1655" i="1"/>
  <c r="AK1655" i="1"/>
  <c r="AI3706" i="1"/>
  <c r="AJ3706" i="1" s="1"/>
  <c r="AM3706" i="1"/>
  <c r="AL3459" i="1"/>
  <c r="AH3459" i="1"/>
  <c r="AI3800" i="1"/>
  <c r="AM3800" i="1"/>
  <c r="Q1499" i="1"/>
  <c r="S1499" i="1" s="1"/>
  <c r="AD1499" i="1"/>
  <c r="AW1499" i="1"/>
  <c r="AX1499" i="1" s="1"/>
  <c r="Q3685" i="1"/>
  <c r="S3685" i="1" s="1"/>
  <c r="AD3685" i="1"/>
  <c r="AD1145" i="1"/>
  <c r="AW1145" i="1"/>
  <c r="AX1145" i="1" s="1"/>
  <c r="Q1145" i="1"/>
  <c r="S1145" i="1" s="1"/>
  <c r="AU3857" i="1"/>
  <c r="AI3390" i="1"/>
  <c r="AM3390" i="1"/>
  <c r="AN3390" i="1" s="1"/>
  <c r="AH3323" i="1"/>
  <c r="AL3323" i="1"/>
  <c r="AN3323" i="1" s="1"/>
  <c r="AM3474" i="1"/>
  <c r="AI3474" i="1"/>
  <c r="AI3396" i="1"/>
  <c r="AM3396" i="1"/>
  <c r="AH3225" i="1"/>
  <c r="AJ3225" i="1" s="1"/>
  <c r="AL3225" i="1"/>
  <c r="AN3225" i="1" s="1"/>
  <c r="AN3258" i="1"/>
  <c r="AN3310" i="1"/>
  <c r="AH2948" i="1"/>
  <c r="AJ2948" i="1" s="1"/>
  <c r="AL2948" i="1"/>
  <c r="AN2773" i="1"/>
  <c r="AN2656" i="1"/>
  <c r="AN2607" i="1"/>
  <c r="AN2370" i="1"/>
  <c r="AN2632" i="1"/>
  <c r="AN2550" i="1"/>
  <c r="AY2614" i="1"/>
  <c r="BC2614" i="1" s="1"/>
  <c r="AZ2614" i="1"/>
  <c r="BB2614" i="1"/>
  <c r="BA2614" i="1" s="1"/>
  <c r="BD2614" i="1"/>
  <c r="AI2507" i="1"/>
  <c r="AM2507" i="1"/>
  <c r="AL3792" i="1"/>
  <c r="AN3792" i="1" s="1"/>
  <c r="AH3792" i="1"/>
  <c r="AJ3792" i="1" s="1"/>
  <c r="AM3513" i="1"/>
  <c r="AN3513" i="1" s="1"/>
  <c r="AI3513" i="1"/>
  <c r="AD752" i="1"/>
  <c r="AW752" i="1"/>
  <c r="AX752" i="1" s="1"/>
  <c r="Q752" i="1"/>
  <c r="S752" i="1" s="1"/>
  <c r="Q1503" i="1"/>
  <c r="S1503" i="1" s="1"/>
  <c r="AD1503" i="1"/>
  <c r="AW1503" i="1"/>
  <c r="AX1503" i="1" s="1"/>
  <c r="AN3812" i="1"/>
  <c r="AM3405" i="1"/>
  <c r="AI3405" i="1"/>
  <c r="AJ3405" i="1" s="1"/>
  <c r="AL3526" i="1"/>
  <c r="AH3526" i="1"/>
  <c r="AJ3526" i="1" s="1"/>
  <c r="AI3194" i="1"/>
  <c r="AM3194" i="1"/>
  <c r="AM3417" i="1"/>
  <c r="AI3417" i="1"/>
  <c r="AN3585" i="1"/>
  <c r="AI3278" i="1"/>
  <c r="AM3278" i="1"/>
  <c r="AI3184" i="1"/>
  <c r="AM3184" i="1"/>
  <c r="AN3184" i="1" s="1"/>
  <c r="AI3269" i="1"/>
  <c r="AM3269" i="1"/>
  <c r="AL3183" i="1"/>
  <c r="AN3183" i="1" s="1"/>
  <c r="AH3183" i="1"/>
  <c r="AJ3183" i="1" s="1"/>
  <c r="P2987" i="1"/>
  <c r="R2987" i="1" s="1"/>
  <c r="AH2994" i="1"/>
  <c r="AJ2994" i="1" s="1"/>
  <c r="AL2994" i="1"/>
  <c r="AL2645" i="1"/>
  <c r="AH2645" i="1"/>
  <c r="AN2838" i="1"/>
  <c r="P2589" i="1"/>
  <c r="R2589" i="1" s="1"/>
  <c r="S2589" i="1" s="1"/>
  <c r="AN2272" i="1"/>
  <c r="AM2293" i="1"/>
  <c r="AI2293" i="1"/>
  <c r="AI2234" i="1"/>
  <c r="AM2234" i="1"/>
  <c r="AN2061" i="1"/>
  <c r="AE2143" i="1"/>
  <c r="AF2143" i="1"/>
  <c r="AG2143" i="1"/>
  <c r="AK2143" i="1"/>
  <c r="AL1868" i="1"/>
  <c r="AN1868" i="1" s="1"/>
  <c r="AH1868" i="1"/>
  <c r="AI3524" i="1"/>
  <c r="AM3524" i="1"/>
  <c r="AJ3694" i="1"/>
  <c r="AD1428" i="1"/>
  <c r="Q1428" i="1"/>
  <c r="S1428" i="1" s="1"/>
  <c r="AW1428" i="1"/>
  <c r="AX1428" i="1" s="1"/>
  <c r="AW2892" i="1"/>
  <c r="AX2892" i="1" s="1"/>
  <c r="Q2892" i="1"/>
  <c r="S2892" i="1" s="1"/>
  <c r="AD2892" i="1"/>
  <c r="AW2148" i="1"/>
  <c r="AX2148" i="1" s="1"/>
  <c r="Q2148" i="1"/>
  <c r="S2148" i="1" s="1"/>
  <c r="AD2148" i="1"/>
  <c r="AD3707" i="1"/>
  <c r="Q3707" i="1"/>
  <c r="S3707" i="1" s="1"/>
  <c r="M3872" i="1"/>
  <c r="AU3872" i="1"/>
  <c r="AL3430" i="1"/>
  <c r="AH3430" i="1"/>
  <c r="AH3312" i="1"/>
  <c r="AH3309" i="1" s="1"/>
  <c r="AL3312" i="1"/>
  <c r="AN3312" i="1" s="1"/>
  <c r="AM2923" i="1"/>
  <c r="AI2923" i="1"/>
  <c r="AI2885" i="1"/>
  <c r="AJ2885" i="1" s="1"/>
  <c r="AM2885" i="1"/>
  <c r="AH2905" i="1"/>
  <c r="AL2905" i="1"/>
  <c r="AJ2369" i="1"/>
  <c r="AM2283" i="1"/>
  <c r="AI2283" i="1"/>
  <c r="AJ2283" i="1" s="1"/>
  <c r="AH2273" i="1"/>
  <c r="AJ2273" i="1" s="1"/>
  <c r="AL2273" i="1"/>
  <c r="AN2273" i="1" s="1"/>
  <c r="AI2194" i="1"/>
  <c r="AM2194" i="1"/>
  <c r="AM2222" i="1"/>
  <c r="AI2222" i="1"/>
  <c r="AL2141" i="1"/>
  <c r="AH2141" i="1"/>
  <c r="AJ2141" i="1" s="1"/>
  <c r="AI1795" i="1"/>
  <c r="AM1795" i="1"/>
  <c r="AF1829" i="1"/>
  <c r="AG1829" i="1"/>
  <c r="AK1829" i="1"/>
  <c r="AE1829" i="1"/>
  <c r="AM3758" i="1"/>
  <c r="AI3758" i="1"/>
  <c r="AY3286" i="1"/>
  <c r="AJ3754" i="1"/>
  <c r="Q3703" i="1"/>
  <c r="S3703" i="1" s="1"/>
  <c r="AD3703" i="1"/>
  <c r="M3869" i="1"/>
  <c r="AU3869" i="1"/>
  <c r="AL3636" i="1"/>
  <c r="AH3636" i="1"/>
  <c r="AN3520" i="1"/>
  <c r="AH3275" i="1"/>
  <c r="AJ3275" i="1" s="1"/>
  <c r="AL3275" i="1"/>
  <c r="AN3275" i="1" s="1"/>
  <c r="AH2643" i="1"/>
  <c r="AJ2643" i="1" s="1"/>
  <c r="AL2643" i="1"/>
  <c r="AN2643" i="1" s="1"/>
  <c r="AJ2282" i="1"/>
  <c r="AM2490" i="1"/>
  <c r="AI2490" i="1"/>
  <c r="AN2584" i="1"/>
  <c r="AN2209" i="1"/>
  <c r="AI2264" i="1"/>
  <c r="AM2264" i="1"/>
  <c r="AN1846" i="1"/>
  <c r="AI3728" i="1"/>
  <c r="AM3728" i="1"/>
  <c r="AH3757" i="1"/>
  <c r="AL3757" i="1"/>
  <c r="AL3637" i="1"/>
  <c r="AH3637" i="1"/>
  <c r="AJ3637" i="1" s="1"/>
  <c r="AJ3782" i="1"/>
  <c r="BB3829" i="1"/>
  <c r="BA3829" i="1" s="1"/>
  <c r="BD3829" i="1"/>
  <c r="AY3829" i="1"/>
  <c r="BC3829" i="1" s="1"/>
  <c r="AZ3829" i="1"/>
  <c r="Q1132" i="1"/>
  <c r="S1132" i="1" s="1"/>
  <c r="AD1132" i="1"/>
  <c r="AW1132" i="1"/>
  <c r="AX1132" i="1" s="1"/>
  <c r="AW2531" i="1"/>
  <c r="AX2531" i="1" s="1"/>
  <c r="Q2531" i="1"/>
  <c r="S2531" i="1" s="1"/>
  <c r="AD2531" i="1"/>
  <c r="AJ3702" i="1"/>
  <c r="Q2521" i="1"/>
  <c r="S2521" i="1" s="1"/>
  <c r="AD2521" i="1"/>
  <c r="AW2521" i="1"/>
  <c r="AX2521" i="1" s="1"/>
  <c r="Q2402" i="1"/>
  <c r="S2402" i="1" s="1"/>
  <c r="AD2402" i="1"/>
  <c r="AI3616" i="1"/>
  <c r="AM3616" i="1"/>
  <c r="AH3408" i="1"/>
  <c r="AJ3408" i="1" s="1"/>
  <c r="AL3408" i="1"/>
  <c r="AN3408" i="1" s="1"/>
  <c r="AH3250" i="1"/>
  <c r="AL3250" i="1"/>
  <c r="S3206" i="1"/>
  <c r="AH3304" i="1"/>
  <c r="AL3304" i="1"/>
  <c r="AI3009" i="1"/>
  <c r="AJ3009" i="1" s="1"/>
  <c r="AM3009" i="1"/>
  <c r="AL2899" i="1"/>
  <c r="AN2899" i="1" s="1"/>
  <c r="AH2899" i="1"/>
  <c r="AJ2899" i="1" s="1"/>
  <c r="AI2884" i="1"/>
  <c r="AM2884" i="1"/>
  <c r="AD1651" i="1"/>
  <c r="AW1651" i="1"/>
  <c r="AX1651" i="1" s="1"/>
  <c r="Q1651" i="1"/>
  <c r="S1651" i="1" s="1"/>
  <c r="Q3181" i="1"/>
  <c r="S3181" i="1" s="1"/>
  <c r="AD3181" i="1"/>
  <c r="Q1583" i="1"/>
  <c r="S1583" i="1" s="1"/>
  <c r="AD1583" i="1"/>
  <c r="AW1583" i="1"/>
  <c r="AX1583" i="1" s="1"/>
  <c r="AD2044" i="1"/>
  <c r="Q2044" i="1"/>
  <c r="S2044" i="1" s="1"/>
  <c r="BB3618" i="1"/>
  <c r="AM3622" i="1"/>
  <c r="AI3622" i="1"/>
  <c r="AI3399" i="1"/>
  <c r="AM3399" i="1"/>
  <c r="AM3466" i="1"/>
  <c r="AI3466" i="1"/>
  <c r="AI3601" i="1"/>
  <c r="AM3601" i="1"/>
  <c r="AH3220" i="1"/>
  <c r="AJ3220" i="1" s="1"/>
  <c r="AL3220" i="1"/>
  <c r="AN3220" i="1" s="1"/>
  <c r="AH3264" i="1"/>
  <c r="AJ3264" i="1" s="1"/>
  <c r="AL3264" i="1"/>
  <c r="AJ3270" i="1"/>
  <c r="AN3463" i="1"/>
  <c r="Q3842" i="1"/>
  <c r="S3842" i="1" s="1"/>
  <c r="AD3842" i="1"/>
  <c r="AE3842" i="1" s="1"/>
  <c r="AW3842" i="1"/>
  <c r="AX3842" i="1" s="1"/>
  <c r="Q2522" i="1"/>
  <c r="S2522" i="1" s="1"/>
  <c r="AD2522" i="1"/>
  <c r="AW2522" i="1"/>
  <c r="AX2522" i="1" s="1"/>
  <c r="AU2186" i="1"/>
  <c r="M2186" i="1"/>
  <c r="Q3683" i="1"/>
  <c r="S3683" i="1" s="1"/>
  <c r="AD3683" i="1"/>
  <c r="AI3505" i="1"/>
  <c r="AM3505" i="1"/>
  <c r="AH3281" i="1"/>
  <c r="AJ3281" i="1" s="1"/>
  <c r="AL3281" i="1"/>
  <c r="AL2934" i="1"/>
  <c r="AH2934" i="1"/>
  <c r="AM2995" i="1"/>
  <c r="AI2995" i="1"/>
  <c r="AM2605" i="1"/>
  <c r="AI2605" i="1"/>
  <c r="AL2602" i="1"/>
  <c r="AN2602" i="1" s="1"/>
  <c r="AH2602" i="1"/>
  <c r="AI1732" i="1"/>
  <c r="AM1732" i="1"/>
  <c r="AN1915" i="1"/>
  <c r="AH1791" i="1"/>
  <c r="AJ1791" i="1" s="1"/>
  <c r="AL1791" i="1"/>
  <c r="AI1677" i="1"/>
  <c r="AJ1677" i="1" s="1"/>
  <c r="AM1677" i="1"/>
  <c r="AM1788" i="1"/>
  <c r="AN1788" i="1" s="1"/>
  <c r="AI1788" i="1"/>
  <c r="AM1552" i="1"/>
  <c r="AI1552" i="1"/>
  <c r="AN1417" i="1"/>
  <c r="AN1223" i="1"/>
  <c r="AL1165" i="1"/>
  <c r="AN1165" i="1" s="1"/>
  <c r="AH1165" i="1"/>
  <c r="AJ1165" i="1" s="1"/>
  <c r="AN1148" i="1"/>
  <c r="AL1184" i="1"/>
  <c r="AN1184" i="1" s="1"/>
  <c r="AH1184" i="1"/>
  <c r="AJ1184" i="1" s="1"/>
  <c r="S864" i="1"/>
  <c r="AM783" i="1"/>
  <c r="AI783" i="1"/>
  <c r="AN641" i="1"/>
  <c r="S263" i="1"/>
  <c r="S184" i="1"/>
  <c r="AN214" i="1"/>
  <c r="AL68" i="1"/>
  <c r="AH68" i="1"/>
  <c r="AM891" i="1"/>
  <c r="AI891" i="1"/>
  <c r="AH1796" i="1"/>
  <c r="AJ1796" i="1" s="1"/>
  <c r="AL1796" i="1"/>
  <c r="AN1796" i="1" s="1"/>
  <c r="AI1849" i="1"/>
  <c r="AM1849" i="1"/>
  <c r="AN1849" i="1" s="1"/>
  <c r="AN1640" i="1"/>
  <c r="AN1743" i="1"/>
  <c r="AH1610" i="1"/>
  <c r="AL1610" i="1"/>
  <c r="AI1539" i="1"/>
  <c r="AM1539" i="1"/>
  <c r="AN1477" i="1"/>
  <c r="AI1353" i="1"/>
  <c r="AM1353" i="1"/>
  <c r="AM1452" i="1"/>
  <c r="AI1452" i="1"/>
  <c r="AK1171" i="1"/>
  <c r="AE1171" i="1"/>
  <c r="AF1171" i="1"/>
  <c r="AG1171" i="1"/>
  <c r="AL1104" i="1"/>
  <c r="AH1104" i="1"/>
  <c r="AJ1104" i="1" s="1"/>
  <c r="AN1045" i="1"/>
  <c r="AN840" i="1"/>
  <c r="AL817" i="1"/>
  <c r="AN817" i="1" s="1"/>
  <c r="AH817" i="1"/>
  <c r="AJ817" i="1" s="1"/>
  <c r="AI772" i="1"/>
  <c r="AM772" i="1"/>
  <c r="AJ122" i="1"/>
  <c r="AI2637" i="1"/>
  <c r="AM2637" i="1"/>
  <c r="AN2637" i="1" s="1"/>
  <c r="AL2206" i="1"/>
  <c r="AH2206" i="1"/>
  <c r="AN1334" i="1"/>
  <c r="AL739" i="1"/>
  <c r="AN739" i="1" s="1"/>
  <c r="AH739" i="1"/>
  <c r="AJ739" i="1" s="1"/>
  <c r="P2597" i="1"/>
  <c r="R2597" i="1" s="1"/>
  <c r="AJ2129" i="1"/>
  <c r="AH1779" i="1"/>
  <c r="AJ1779" i="1" s="1"/>
  <c r="AL1779" i="1"/>
  <c r="AN1779" i="1" s="1"/>
  <c r="AN1825" i="1"/>
  <c r="P1614" i="1"/>
  <c r="R1614" i="1" s="1"/>
  <c r="S1614" i="1" s="1"/>
  <c r="AI1699" i="1"/>
  <c r="AM1699" i="1"/>
  <c r="AL1750" i="1"/>
  <c r="AH1750" i="1"/>
  <c r="AK1595" i="1"/>
  <c r="AE1595" i="1"/>
  <c r="AF1595" i="1"/>
  <c r="AG1595" i="1"/>
  <c r="AI1444" i="1"/>
  <c r="AM1444" i="1"/>
  <c r="AN1447" i="1"/>
  <c r="AM1326" i="1"/>
  <c r="AI1326" i="1"/>
  <c r="AN1298" i="1"/>
  <c r="AF1202" i="1"/>
  <c r="AE1202" i="1"/>
  <c r="AG1202" i="1"/>
  <c r="AK1202" i="1"/>
  <c r="AL727" i="1"/>
  <c r="AH727" i="1"/>
  <c r="AJ727" i="1" s="1"/>
  <c r="AJ533" i="1"/>
  <c r="AI294" i="1"/>
  <c r="AM294" i="1"/>
  <c r="S173" i="1"/>
  <c r="AN162" i="1"/>
  <c r="AN2748" i="1"/>
  <c r="AM2284" i="1"/>
  <c r="AI2284" i="1"/>
  <c r="AN1533" i="1"/>
  <c r="AJ1402" i="1"/>
  <c r="AL1412" i="1"/>
  <c r="AH1412" i="1"/>
  <c r="AJ1412" i="1" s="1"/>
  <c r="BI1118" i="1"/>
  <c r="BB1118" i="1"/>
  <c r="BA1118" i="1" s="1"/>
  <c r="BD1118" i="1"/>
  <c r="AZ1118" i="1"/>
  <c r="BC1118" i="1" s="1"/>
  <c r="AY1118" i="1"/>
  <c r="AL871" i="1"/>
  <c r="AH871" i="1"/>
  <c r="AI829" i="1"/>
  <c r="AM829" i="1"/>
  <c r="P793" i="1"/>
  <c r="R793" i="1" s="1"/>
  <c r="S793" i="1" s="1"/>
  <c r="AG730" i="1"/>
  <c r="AK730" i="1"/>
  <c r="AE730" i="1"/>
  <c r="AF730" i="1"/>
  <c r="AN781" i="1"/>
  <c r="AL608" i="1"/>
  <c r="AH608" i="1"/>
  <c r="AJ608" i="1" s="1"/>
  <c r="AJ384" i="1"/>
  <c r="AL210" i="1"/>
  <c r="AH210" i="1"/>
  <c r="AN154" i="1"/>
  <c r="AG1828" i="1"/>
  <c r="AK1828" i="1"/>
  <c r="AE1828" i="1"/>
  <c r="AF1828" i="1"/>
  <c r="AN1927" i="1"/>
  <c r="S1662" i="1"/>
  <c r="AH1660" i="1"/>
  <c r="AL1660" i="1"/>
  <c r="AN1660" i="1" s="1"/>
  <c r="AN1599" i="1"/>
  <c r="AI1363" i="1"/>
  <c r="AM1363" i="1"/>
  <c r="AM1426" i="1"/>
  <c r="AI1426" i="1"/>
  <c r="AJ1426" i="1" s="1"/>
  <c r="AN1400" i="1"/>
  <c r="AM1323" i="1"/>
  <c r="AI1323" i="1"/>
  <c r="S1154" i="1"/>
  <c r="AL809" i="1"/>
  <c r="AN809" i="1" s="1"/>
  <c r="AH809" i="1"/>
  <c r="AJ809" i="1" s="1"/>
  <c r="AM835" i="1"/>
  <c r="AI835" i="1"/>
  <c r="AN811" i="1"/>
  <c r="AN546" i="1"/>
  <c r="AL201" i="1"/>
  <c r="AH201" i="1"/>
  <c r="AN206" i="1"/>
  <c r="AJ2512" i="1"/>
  <c r="AI2189" i="1"/>
  <c r="AM2189" i="1"/>
  <c r="AL1670" i="1"/>
  <c r="AH1670" i="1"/>
  <c r="P1178" i="1"/>
  <c r="R1178" i="1" s="1"/>
  <c r="S1178" i="1" s="1"/>
  <c r="AJ1919" i="1"/>
  <c r="AN1694" i="1"/>
  <c r="BD1861" i="1"/>
  <c r="AY1861" i="1"/>
  <c r="BC1861" i="1" s="1"/>
  <c r="AZ1861" i="1"/>
  <c r="BB1861" i="1"/>
  <c r="BA1861" i="1" s="1"/>
  <c r="S1543" i="1"/>
  <c r="AH1176" i="1"/>
  <c r="AJ1176" i="1" s="1"/>
  <c r="AL1176" i="1"/>
  <c r="AN1176" i="1" s="1"/>
  <c r="S1166" i="1"/>
  <c r="S1214" i="1"/>
  <c r="AM1170" i="1"/>
  <c r="AI1170" i="1"/>
  <c r="AJ788" i="1"/>
  <c r="AN741" i="1"/>
  <c r="AJ404" i="1"/>
  <c r="AN293" i="1"/>
  <c r="AL267" i="1"/>
  <c r="AH267" i="1"/>
  <c r="AJ267" i="1" s="1"/>
  <c r="AI247" i="1"/>
  <c r="AM247" i="1"/>
  <c r="AJ205" i="1"/>
  <c r="AE101" i="1"/>
  <c r="AF101" i="1"/>
  <c r="AG101" i="1"/>
  <c r="AK101" i="1"/>
  <c r="AI2197" i="1"/>
  <c r="AM2197" i="1"/>
  <c r="AN1841" i="1"/>
  <c r="P1619" i="1"/>
  <c r="R1619" i="1" s="1"/>
  <c r="S1619" i="1" s="1"/>
  <c r="AI2566" i="1"/>
  <c r="AJ2566" i="1" s="1"/>
  <c r="AM2566" i="1"/>
  <c r="AI1802" i="1"/>
  <c r="AM1802" i="1"/>
  <c r="S1823" i="1"/>
  <c r="S1621" i="1"/>
  <c r="AL1688" i="1"/>
  <c r="AH1688" i="1"/>
  <c r="AJ1688" i="1" s="1"/>
  <c r="AH1778" i="1"/>
  <c r="AJ1778" i="1" s="1"/>
  <c r="AL1778" i="1"/>
  <c r="AL1833" i="1"/>
  <c r="AH1833" i="1"/>
  <c r="AJ1833" i="1" s="1"/>
  <c r="AL1761" i="1"/>
  <c r="AH1761" i="1"/>
  <c r="AI1659" i="1"/>
  <c r="AM1659" i="1"/>
  <c r="AN1713" i="1"/>
  <c r="AM1554" i="1"/>
  <c r="AN1554" i="1" s="1"/>
  <c r="AI1554" i="1"/>
  <c r="AH1360" i="1"/>
  <c r="AJ1360" i="1" s="1"/>
  <c r="AL1360" i="1"/>
  <c r="AN1360" i="1" s="1"/>
  <c r="AH813" i="1"/>
  <c r="AJ813" i="1" s="1"/>
  <c r="AL813" i="1"/>
  <c r="AN813" i="1" s="1"/>
  <c r="AM744" i="1"/>
  <c r="AI744" i="1"/>
  <c r="AL861" i="1"/>
  <c r="AH861" i="1"/>
  <c r="AL197" i="1"/>
  <c r="AN197" i="1" s="1"/>
  <c r="AH197" i="1"/>
  <c r="AJ197" i="1" s="1"/>
  <c r="AN138" i="1"/>
  <c r="AJ116" i="1"/>
  <c r="AL1693" i="1"/>
  <c r="AN1693" i="1" s="1"/>
  <c r="AH1693" i="1"/>
  <c r="AJ1693" i="1" s="1"/>
  <c r="P1540" i="1"/>
  <c r="R1540" i="1" s="1"/>
  <c r="AI1587" i="1"/>
  <c r="AM1587" i="1"/>
  <c r="AL1430" i="1"/>
  <c r="AH1430" i="1"/>
  <c r="AJ1430" i="1" s="1"/>
  <c r="AK1177" i="1"/>
  <c r="AE1177" i="1"/>
  <c r="AF1177" i="1"/>
  <c r="AG1177" i="1"/>
  <c r="AN1190" i="1"/>
  <c r="AN805" i="1"/>
  <c r="AM266" i="1"/>
  <c r="AI266" i="1"/>
  <c r="AJ266" i="1" s="1"/>
  <c r="AL256" i="1"/>
  <c r="AH256" i="1"/>
  <c r="AJ256" i="1" s="1"/>
  <c r="AH167" i="1"/>
  <c r="AL167" i="1"/>
  <c r="AJ176" i="1"/>
  <c r="AE133" i="1"/>
  <c r="AF133" i="1"/>
  <c r="AG133" i="1"/>
  <c r="AK133" i="1"/>
  <c r="AJ112" i="1"/>
  <c r="P33" i="1"/>
  <c r="R33" i="1" s="1"/>
  <c r="S33" i="1" s="1"/>
  <c r="AN2218" i="1"/>
  <c r="AM1798" i="1"/>
  <c r="AI1798" i="1"/>
  <c r="AN1050" i="1"/>
  <c r="AN500" i="1"/>
  <c r="S287" i="1"/>
  <c r="AN74" i="1"/>
  <c r="AJ45" i="1"/>
  <c r="AI2639" i="1"/>
  <c r="AJ2639" i="1" s="1"/>
  <c r="AM2639" i="1"/>
  <c r="AM2204" i="1"/>
  <c r="AI2204" i="1"/>
  <c r="AN1799" i="1"/>
  <c r="AK843" i="1"/>
  <c r="AG843" i="1"/>
  <c r="AE843" i="1"/>
  <c r="AF843" i="1"/>
  <c r="Q181" i="1"/>
  <c r="S181" i="1" s="1"/>
  <c r="AD181" i="1"/>
  <c r="AW181" i="1"/>
  <c r="AX181" i="1" s="1"/>
  <c r="AM107" i="1"/>
  <c r="AI107" i="1"/>
  <c r="AL153" i="1"/>
  <c r="AN153" i="1" s="1"/>
  <c r="AH153" i="1"/>
  <c r="AN1335" i="1"/>
  <c r="AN939" i="1"/>
  <c r="P200" i="1"/>
  <c r="R200" i="1" s="1"/>
  <c r="AN1261" i="1"/>
  <c r="AI1196" i="1"/>
  <c r="AM1196" i="1"/>
  <c r="AM230" i="1"/>
  <c r="AN230" i="1" s="1"/>
  <c r="AI230" i="1"/>
  <c r="AJ230" i="1" s="1"/>
  <c r="AN714" i="1"/>
  <c r="AE738" i="1"/>
  <c r="AK738" i="1"/>
  <c r="AF738" i="1"/>
  <c r="AG738" i="1"/>
  <c r="S253" i="1"/>
  <c r="AZ825" i="1"/>
  <c r="BB825" i="1"/>
  <c r="BA825" i="1" s="1"/>
  <c r="BD825" i="1"/>
  <c r="AY825" i="1"/>
  <c r="BC825" i="1" s="1"/>
  <c r="AN702" i="1"/>
  <c r="BD2592" i="1"/>
  <c r="BB2592" i="1"/>
  <c r="BA2592" i="1" s="1"/>
  <c r="AY2592" i="1"/>
  <c r="BC2592" i="1" s="1"/>
  <c r="AZ2592" i="1"/>
  <c r="AU3847" i="1"/>
  <c r="AI2238" i="1"/>
  <c r="AM2238" i="1"/>
  <c r="Q2506" i="1"/>
  <c r="S2506" i="1" s="1"/>
  <c r="AD2506" i="1"/>
  <c r="AW2506" i="1"/>
  <c r="AX2506" i="1" s="1"/>
  <c r="AI3248" i="1"/>
  <c r="AM3248" i="1"/>
  <c r="AI3384" i="1"/>
  <c r="AM3384" i="1"/>
  <c r="AJ2281" i="1"/>
  <c r="Q48" i="1"/>
  <c r="S48" i="1" s="1"/>
  <c r="AD48" i="1"/>
  <c r="AW48" i="1"/>
  <c r="AX48" i="1" s="1"/>
  <c r="AI3479" i="1"/>
  <c r="AM3479" i="1"/>
  <c r="AM3383" i="1"/>
  <c r="AI3383" i="1"/>
  <c r="AJ3256" i="1"/>
  <c r="AM3016" i="1"/>
  <c r="AI3016" i="1"/>
  <c r="AJ3016" i="1" s="1"/>
  <c r="AH2959" i="1"/>
  <c r="AL2959" i="1"/>
  <c r="AN2959" i="1" s="1"/>
  <c r="Q2137" i="1"/>
  <c r="S2137" i="1" s="1"/>
  <c r="AD2137" i="1"/>
  <c r="AW2137" i="1"/>
  <c r="AX2137" i="1" s="1"/>
  <c r="AW1598" i="1"/>
  <c r="AX1598" i="1" s="1"/>
  <c r="Q1598" i="1"/>
  <c r="S1598" i="1" s="1"/>
  <c r="AD1598" i="1"/>
  <c r="Q3763" i="1"/>
  <c r="S3763" i="1" s="1"/>
  <c r="AD3763" i="1"/>
  <c r="AJ3575" i="1"/>
  <c r="AM1690" i="1"/>
  <c r="AI1690" i="1"/>
  <c r="AJ1690" i="1" s="1"/>
  <c r="AJ1484" i="1"/>
  <c r="AM297" i="1"/>
  <c r="AI297" i="1"/>
  <c r="AL1442" i="1"/>
  <c r="AN1442" i="1" s="1"/>
  <c r="AH1442" i="1"/>
  <c r="AF1631" i="1"/>
  <c r="AG1631" i="1"/>
  <c r="AK1631" i="1"/>
  <c r="AE1631" i="1"/>
  <c r="BC1402" i="1"/>
  <c r="AJ1147" i="1"/>
  <c r="AW163" i="1"/>
  <c r="AX163" i="1" s="1"/>
  <c r="Q163" i="1"/>
  <c r="S163" i="1" s="1"/>
  <c r="AD163" i="1"/>
  <c r="AL1331" i="1"/>
  <c r="AN1331" i="1" s="1"/>
  <c r="AH1331" i="1"/>
  <c r="AW1138" i="1"/>
  <c r="AX1138" i="1" s="1"/>
  <c r="Q1138" i="1"/>
  <c r="S1138" i="1" s="1"/>
  <c r="AD1138" i="1"/>
  <c r="AN3483" i="1"/>
  <c r="AM2568" i="1"/>
  <c r="AI2568" i="1"/>
  <c r="AN3672" i="1"/>
  <c r="AJ3254" i="1"/>
  <c r="AM2874" i="1"/>
  <c r="AI2874" i="1"/>
  <c r="AH3005" i="1"/>
  <c r="AL3005" i="1"/>
  <c r="M3860" i="1"/>
  <c r="AU3860" i="1"/>
  <c r="AN3262" i="1"/>
  <c r="AN3115" i="1"/>
  <c r="AY2628" i="1"/>
  <c r="BC2628" i="1" s="1"/>
  <c r="AZ2628" i="1"/>
  <c r="BB2628" i="1"/>
  <c r="BA2628" i="1" s="1"/>
  <c r="BD2628" i="1"/>
  <c r="AL2647" i="1"/>
  <c r="AH2647" i="1"/>
  <c r="AI2224" i="1"/>
  <c r="AJ2224" i="1" s="1"/>
  <c r="AM2224" i="1"/>
  <c r="AN2224" i="1" s="1"/>
  <c r="AL2156" i="1"/>
  <c r="AH2156" i="1"/>
  <c r="AJ2156" i="1" s="1"/>
  <c r="AI1847" i="1"/>
  <c r="AM1847" i="1"/>
  <c r="AG1682" i="1"/>
  <c r="AK1682" i="1"/>
  <c r="AE1682" i="1"/>
  <c r="AF1682" i="1"/>
  <c r="Q1123" i="1"/>
  <c r="S1123" i="1" s="1"/>
  <c r="AW1123" i="1"/>
  <c r="AX1123" i="1" s="1"/>
  <c r="AD1123" i="1"/>
  <c r="S3580" i="1"/>
  <c r="AK3232" i="1"/>
  <c r="AH2993" i="1"/>
  <c r="AL2993" i="1"/>
  <c r="AD1409" i="1"/>
  <c r="AW1409" i="1"/>
  <c r="AX1409" i="1" s="1"/>
  <c r="Q1409" i="1"/>
  <c r="S1409" i="1" s="1"/>
  <c r="P2190" i="1"/>
  <c r="R2190" i="1" s="1"/>
  <c r="AI1809" i="1"/>
  <c r="AJ1809" i="1" s="1"/>
  <c r="AM1809" i="1"/>
  <c r="AJ1851" i="1"/>
  <c r="AM3207" i="1"/>
  <c r="AN3207" i="1" s="1"/>
  <c r="AI3207" i="1"/>
  <c r="P3415" i="1"/>
  <c r="R3415" i="1" s="1"/>
  <c r="S3415" i="1" s="1"/>
  <c r="S2963" i="1"/>
  <c r="AI2971" i="1"/>
  <c r="AM2971" i="1"/>
  <c r="AJ2524" i="1"/>
  <c r="AL2132" i="1"/>
  <c r="AH2132" i="1"/>
  <c r="AM3656" i="1"/>
  <c r="AI3656" i="1"/>
  <c r="AH3798" i="1"/>
  <c r="AL3798" i="1"/>
  <c r="AN3798" i="1" s="1"/>
  <c r="AL3473" i="1"/>
  <c r="AN3473" i="1" s="1"/>
  <c r="AH3473" i="1"/>
  <c r="AK3010" i="1"/>
  <c r="AE3010" i="1"/>
  <c r="AF3010" i="1"/>
  <c r="AG3010" i="1"/>
  <c r="AM3598" i="1"/>
  <c r="AI3598" i="1"/>
  <c r="AJ3598" i="1" s="1"/>
  <c r="AH2946" i="1"/>
  <c r="AL2946" i="1"/>
  <c r="AL2955" i="1"/>
  <c r="AN2955" i="1" s="1"/>
  <c r="AH2955" i="1"/>
  <c r="AW1149" i="1"/>
  <c r="AX1149" i="1" s="1"/>
  <c r="Q1149" i="1"/>
  <c r="S1149" i="1" s="1"/>
  <c r="AD1149" i="1"/>
  <c r="Q1526" i="1"/>
  <c r="S1526" i="1" s="1"/>
  <c r="AW1526" i="1"/>
  <c r="AX1526" i="1" s="1"/>
  <c r="AD1526" i="1"/>
  <c r="AM1744" i="1"/>
  <c r="AN1744" i="1" s="1"/>
  <c r="AI1744" i="1"/>
  <c r="AI1416" i="1"/>
  <c r="AM1416" i="1"/>
  <c r="AN1416" i="1" s="1"/>
  <c r="AH297" i="1"/>
  <c r="AL297" i="1"/>
  <c r="AM198" i="1"/>
  <c r="AI198" i="1"/>
  <c r="N118" i="1"/>
  <c r="AD118" i="1"/>
  <c r="AW118" i="1"/>
  <c r="AX118" i="1" s="1"/>
  <c r="O118" i="1"/>
  <c r="Q118" i="1"/>
  <c r="AJ2252" i="1"/>
  <c r="AH1803" i="1"/>
  <c r="AJ1803" i="1" s="1"/>
  <c r="AL1803" i="1"/>
  <c r="AN1803" i="1" s="1"/>
  <c r="AL989" i="1"/>
  <c r="AN989" i="1" s="1"/>
  <c r="AH989" i="1"/>
  <c r="AM1489" i="1"/>
  <c r="AN1489" i="1" s="1"/>
  <c r="AI1489" i="1"/>
  <c r="AM1183" i="1"/>
  <c r="AI1183" i="1"/>
  <c r="AJ1183" i="1" s="1"/>
  <c r="P234" i="1"/>
  <c r="R234" i="1" s="1"/>
  <c r="AL2492" i="1"/>
  <c r="AN2492" i="1" s="1"/>
  <c r="AH2492" i="1"/>
  <c r="AL1521" i="1"/>
  <c r="AN1521" i="1" s="1"/>
  <c r="AH1521" i="1"/>
  <c r="AN3686" i="1"/>
  <c r="AW1318" i="1"/>
  <c r="AX1318" i="1" s="1"/>
  <c r="Q1318" i="1"/>
  <c r="S1318" i="1" s="1"/>
  <c r="AD1318" i="1"/>
  <c r="AI3672" i="1"/>
  <c r="AM3672" i="1"/>
  <c r="AJ2984" i="1"/>
  <c r="AI2279" i="1"/>
  <c r="AM2279" i="1"/>
  <c r="AM2244" i="1"/>
  <c r="AI2244" i="1"/>
  <c r="AD80" i="1"/>
  <c r="AW80" i="1"/>
  <c r="AX80" i="1" s="1"/>
  <c r="Q80" i="1"/>
  <c r="S80" i="1" s="1"/>
  <c r="AI3432" i="1"/>
  <c r="AJ3432" i="1" s="1"/>
  <c r="AM3432" i="1"/>
  <c r="AN3432" i="1" s="1"/>
  <c r="P3284" i="1"/>
  <c r="R3284" i="1" s="1"/>
  <c r="S3284" i="1" s="1"/>
  <c r="AK2559" i="1"/>
  <c r="AG2559" i="1"/>
  <c r="AE2559" i="1"/>
  <c r="AF2559" i="1"/>
  <c r="AL2203" i="1"/>
  <c r="AN2203" i="1" s="1"/>
  <c r="AH2203" i="1"/>
  <c r="AH1793" i="1"/>
  <c r="AJ1793" i="1" s="1"/>
  <c r="AL1793" i="1"/>
  <c r="AN1793" i="1" s="1"/>
  <c r="AI1765" i="1"/>
  <c r="AJ1765" i="1" s="1"/>
  <c r="AM1765" i="1"/>
  <c r="AH3394" i="1"/>
  <c r="AJ3394" i="1" s="1"/>
  <c r="AL3394" i="1"/>
  <c r="AJ3323" i="1"/>
  <c r="AI3235" i="1"/>
  <c r="AM3235" i="1"/>
  <c r="S2588" i="1"/>
  <c r="AM2550" i="1"/>
  <c r="AI2550" i="1"/>
  <c r="AE2146" i="1"/>
  <c r="AF2146" i="1"/>
  <c r="AG2146" i="1"/>
  <c r="AK2146" i="1"/>
  <c r="AI3526" i="1"/>
  <c r="AM3526" i="1"/>
  <c r="AL3280" i="1"/>
  <c r="AN3280" i="1" s="1"/>
  <c r="AH3280" i="1"/>
  <c r="AH2961" i="1"/>
  <c r="AJ2961" i="1" s="1"/>
  <c r="AL2961" i="1"/>
  <c r="AN2961" i="1" s="1"/>
  <c r="AH2633" i="1"/>
  <c r="AL2633" i="1"/>
  <c r="AN2633" i="1" s="1"/>
  <c r="AI3658" i="1"/>
  <c r="AM3658" i="1"/>
  <c r="AD2516" i="1"/>
  <c r="AW2516" i="1"/>
  <c r="AX2516" i="1" s="1"/>
  <c r="Q2516" i="1"/>
  <c r="S2516" i="1" s="1"/>
  <c r="AN3778" i="1"/>
  <c r="AL3667" i="1"/>
  <c r="AH3667" i="1"/>
  <c r="AJ3667" i="1" s="1"/>
  <c r="AH3300" i="1"/>
  <c r="AL3300" i="1"/>
  <c r="BC3451" i="1"/>
  <c r="Q3651" i="1"/>
  <c r="S3651" i="1" s="1"/>
  <c r="AD3651" i="1"/>
  <c r="AI3716" i="1"/>
  <c r="AJ3716" i="1" s="1"/>
  <c r="AM3716" i="1"/>
  <c r="AH3681" i="1"/>
  <c r="AJ3681" i="1" s="1"/>
  <c r="AL3681" i="1"/>
  <c r="AJ3619" i="1"/>
  <c r="S3426" i="1"/>
  <c r="AH3579" i="1"/>
  <c r="AJ3579" i="1" s="1"/>
  <c r="AL3579" i="1"/>
  <c r="AF3186" i="1"/>
  <c r="AK3186" i="1"/>
  <c r="AE3186" i="1"/>
  <c r="AG3186" i="1"/>
  <c r="AG3229" i="1"/>
  <c r="AK3229" i="1"/>
  <c r="AE3229" i="1"/>
  <c r="AF3229" i="1"/>
  <c r="S2889" i="1"/>
  <c r="AH2886" i="1"/>
  <c r="AL2886" i="1"/>
  <c r="AN2886" i="1" s="1"/>
  <c r="AN2650" i="1"/>
  <c r="P2574" i="1"/>
  <c r="R2574" i="1" s="1"/>
  <c r="AH2533" i="1"/>
  <c r="AL2533" i="1"/>
  <c r="S2582" i="1"/>
  <c r="AI2580" i="1"/>
  <c r="AM2580" i="1"/>
  <c r="AH2267" i="1"/>
  <c r="AL2267" i="1"/>
  <c r="AN2267" i="1" s="1"/>
  <c r="S2256" i="1"/>
  <c r="AL3686" i="1"/>
  <c r="AH3686" i="1"/>
  <c r="AJ3686" i="1" s="1"/>
  <c r="AL3650" i="1"/>
  <c r="AN3650" i="1" s="1"/>
  <c r="AH3650" i="1"/>
  <c r="AJ3650" i="1" s="1"/>
  <c r="AI3507" i="1"/>
  <c r="AM3507" i="1"/>
  <c r="AW1419" i="1"/>
  <c r="AX1419" i="1" s="1"/>
  <c r="Q1419" i="1"/>
  <c r="S1419" i="1" s="1"/>
  <c r="AD1419" i="1"/>
  <c r="AD2517" i="1"/>
  <c r="AW2517" i="1"/>
  <c r="AX2517" i="1" s="1"/>
  <c r="Q2517" i="1"/>
  <c r="S2517" i="1" s="1"/>
  <c r="AD1111" i="1"/>
  <c r="Q1111" i="1"/>
  <c r="S1111" i="1" s="1"/>
  <c r="AW1111" i="1"/>
  <c r="AX1111" i="1" s="1"/>
  <c r="AW1650" i="1"/>
  <c r="AX1650" i="1" s="1"/>
  <c r="Q1650" i="1"/>
  <c r="S1650" i="1" s="1"/>
  <c r="AD1650" i="1"/>
  <c r="AL3476" i="1"/>
  <c r="AN3476" i="1" s="1"/>
  <c r="AH3476" i="1"/>
  <c r="S3213" i="1"/>
  <c r="AM3464" i="1"/>
  <c r="AN3464" i="1" s="1"/>
  <c r="AI3464" i="1"/>
  <c r="AJ2898" i="1"/>
  <c r="AI2881" i="1"/>
  <c r="AM2881" i="1"/>
  <c r="AK2511" i="1"/>
  <c r="AG2511" i="1"/>
  <c r="AF2511" i="1"/>
  <c r="AE2511" i="1"/>
  <c r="AJ2277" i="1"/>
  <c r="AH3774" i="1"/>
  <c r="AJ3774" i="1" s="1"/>
  <c r="AL3774" i="1"/>
  <c r="AD1434" i="1"/>
  <c r="AW1434" i="1"/>
  <c r="AX1434" i="1" s="1"/>
  <c r="Q1434" i="1"/>
  <c r="S1434" i="1" s="1"/>
  <c r="Q2505" i="1"/>
  <c r="S2505" i="1" s="1"/>
  <c r="AD2505" i="1"/>
  <c r="AW2505" i="1"/>
  <c r="AX2505" i="1" s="1"/>
  <c r="M3883" i="1"/>
  <c r="AU3883" i="1"/>
  <c r="AI3737" i="1"/>
  <c r="AM3737" i="1"/>
  <c r="AH3431" i="1"/>
  <c r="AJ3431" i="1" s="1"/>
  <c r="AL3431" i="1"/>
  <c r="AN3431" i="1" s="1"/>
  <c r="AN3454" i="1"/>
  <c r="AM3462" i="1"/>
  <c r="AI3462" i="1"/>
  <c r="AI3770" i="1"/>
  <c r="AM3770" i="1"/>
  <c r="AN3770" i="1" s="1"/>
  <c r="AN3233" i="1"/>
  <c r="AL3274" i="1"/>
  <c r="AN3274" i="1" s="1"/>
  <c r="AH3274" i="1"/>
  <c r="AJ3274" i="1" s="1"/>
  <c r="AL2954" i="1"/>
  <c r="AH2954" i="1"/>
  <c r="AJ2954" i="1" s="1"/>
  <c r="AN2683" i="1"/>
  <c r="AI2510" i="1"/>
  <c r="AM2510" i="1"/>
  <c r="AJ2354" i="1"/>
  <c r="AL2557" i="1"/>
  <c r="AN2557" i="1" s="1"/>
  <c r="AH2557" i="1"/>
  <c r="AJ2557" i="1" s="1"/>
  <c r="S2262" i="1"/>
  <c r="AH1740" i="1"/>
  <c r="AL1740" i="1"/>
  <c r="AN1740" i="1" s="1"/>
  <c r="AL1816" i="1"/>
  <c r="AN1816" i="1" s="1"/>
  <c r="AH1816" i="1"/>
  <c r="AJ1816" i="1" s="1"/>
  <c r="AI1793" i="1"/>
  <c r="AM1793" i="1"/>
  <c r="AH1681" i="1"/>
  <c r="AJ1681" i="1" s="1"/>
  <c r="AL1681" i="1"/>
  <c r="AI1698" i="1"/>
  <c r="AM1698" i="1"/>
  <c r="AL1457" i="1"/>
  <c r="AH1457" i="1"/>
  <c r="AJ1457" i="1" s="1"/>
  <c r="AH3768" i="1"/>
  <c r="AL3768" i="1"/>
  <c r="AN3768" i="1" s="1"/>
  <c r="AH3706" i="1"/>
  <c r="AL3706" i="1"/>
  <c r="AN3706" i="1" s="1"/>
  <c r="AH3800" i="1"/>
  <c r="AJ3800" i="1" s="1"/>
  <c r="AL3800" i="1"/>
  <c r="AN3800" i="1" s="1"/>
  <c r="AM3734" i="1"/>
  <c r="AI3734" i="1"/>
  <c r="AJ3734" i="1" s="1"/>
  <c r="AD1635" i="1"/>
  <c r="AW1635" i="1"/>
  <c r="AX1635" i="1" s="1"/>
  <c r="Q1635" i="1"/>
  <c r="S1635" i="1" s="1"/>
  <c r="Q3620" i="1"/>
  <c r="S3620" i="1" s="1"/>
  <c r="AD3620" i="1"/>
  <c r="AN3493" i="1"/>
  <c r="AN3555" i="1"/>
  <c r="AL3474" i="1"/>
  <c r="AN3474" i="1" s="1"/>
  <c r="AH3474" i="1"/>
  <c r="AJ3474" i="1" s="1"/>
  <c r="AJ3396" i="1"/>
  <c r="AI3232" i="1"/>
  <c r="BD2598" i="1"/>
  <c r="AY2598" i="1"/>
  <c r="BC2598" i="1" s="1"/>
  <c r="AZ2598" i="1"/>
  <c r="BB2598" i="1"/>
  <c r="BA2598" i="1" s="1"/>
  <c r="AK2575" i="1"/>
  <c r="AG2575" i="1"/>
  <c r="AF2575" i="1"/>
  <c r="AE2575" i="1"/>
  <c r="AJ2349" i="1"/>
  <c r="AH2507" i="1"/>
  <c r="AJ2507" i="1" s="1"/>
  <c r="AL2507" i="1"/>
  <c r="S2259" i="1"/>
  <c r="AH3762" i="1"/>
  <c r="AL3762" i="1"/>
  <c r="AN3762" i="1" s="1"/>
  <c r="AL3513" i="1"/>
  <c r="AH3513" i="1"/>
  <c r="AJ3513" i="1" s="1"/>
  <c r="Q2535" i="1"/>
  <c r="S2535" i="1" s="1"/>
  <c r="AD2535" i="1"/>
  <c r="AW2535" i="1"/>
  <c r="AX2535" i="1" s="1"/>
  <c r="Q745" i="1"/>
  <c r="S745" i="1" s="1"/>
  <c r="AD745" i="1"/>
  <c r="AW745" i="1"/>
  <c r="AX745" i="1" s="1"/>
  <c r="AI3812" i="1"/>
  <c r="AM3812" i="1"/>
  <c r="AL3405" i="1"/>
  <c r="AH3405" i="1"/>
  <c r="AN3526" i="1"/>
  <c r="AK3606" i="1"/>
  <c r="AG3606" i="1"/>
  <c r="AE3606" i="1"/>
  <c r="AF3606" i="1"/>
  <c r="AH3417" i="1"/>
  <c r="AL3417" i="1"/>
  <c r="AI3506" i="1"/>
  <c r="AM3506" i="1"/>
  <c r="AI3324" i="1"/>
  <c r="AJ3324" i="1" s="1"/>
  <c r="AM3324" i="1"/>
  <c r="AN3324" i="1" s="1"/>
  <c r="AL3269" i="1"/>
  <c r="AH3269" i="1"/>
  <c r="AJ3269" i="1" s="1"/>
  <c r="AM3385" i="1"/>
  <c r="AI3385" i="1"/>
  <c r="AM3433" i="1"/>
  <c r="AI3433" i="1"/>
  <c r="AK2987" i="1"/>
  <c r="AE2987" i="1"/>
  <c r="AG2987" i="1"/>
  <c r="AF2987" i="1"/>
  <c r="AM3001" i="1"/>
  <c r="AI3001" i="1"/>
  <c r="AN2816" i="1"/>
  <c r="AN2673" i="1"/>
  <c r="AZ2589" i="1"/>
  <c r="BB2589" i="1"/>
  <c r="BA2589" i="1" s="1"/>
  <c r="BD2589" i="1"/>
  <c r="AY2589" i="1"/>
  <c r="BC2589" i="1" s="1"/>
  <c r="AM2518" i="1"/>
  <c r="AI2518" i="1"/>
  <c r="AH2237" i="1"/>
  <c r="AL2237" i="1"/>
  <c r="AN2237" i="1" s="1"/>
  <c r="AL2293" i="1"/>
  <c r="AN2293" i="1" s="1"/>
  <c r="AH2293" i="1"/>
  <c r="AJ2293" i="1" s="1"/>
  <c r="AL2234" i="1"/>
  <c r="AH2234" i="1"/>
  <c r="AJ2234" i="1" s="1"/>
  <c r="S2143" i="1"/>
  <c r="AJ1934" i="1"/>
  <c r="AM3777" i="1"/>
  <c r="AI3777" i="1"/>
  <c r="AJ3777" i="1" s="1"/>
  <c r="AL3678" i="1"/>
  <c r="AH3678" i="1"/>
  <c r="AJ3678" i="1" s="1"/>
  <c r="AM3771" i="1"/>
  <c r="AI3771" i="1"/>
  <c r="AJ3771" i="1" s="1"/>
  <c r="AL3694" i="1"/>
  <c r="AN3694" i="1" s="1"/>
  <c r="AH3694" i="1"/>
  <c r="Q1433" i="1"/>
  <c r="S1433" i="1" s="1"/>
  <c r="AD1433" i="1"/>
  <c r="AW1433" i="1"/>
  <c r="AX1433" i="1" s="1"/>
  <c r="AD3069" i="1"/>
  <c r="Q3069" i="1"/>
  <c r="S3069" i="1" s="1"/>
  <c r="M3851" i="1"/>
  <c r="AU3851" i="1"/>
  <c r="AN3500" i="1"/>
  <c r="AN3430" i="1"/>
  <c r="AK3309" i="1"/>
  <c r="AI3276" i="1"/>
  <c r="AJ3276" i="1" s="1"/>
  <c r="AM3276" i="1"/>
  <c r="AH2923" i="1"/>
  <c r="AJ2923" i="1" s="1"/>
  <c r="AL2923" i="1"/>
  <c r="AN2923" i="1" s="1"/>
  <c r="AJ2929" i="1"/>
  <c r="AH2885" i="1"/>
  <c r="AL2885" i="1"/>
  <c r="AZ2596" i="1"/>
  <c r="AY2596" i="1"/>
  <c r="BB2596" i="1"/>
  <c r="BA2596" i="1" s="1"/>
  <c r="BC2596" i="1"/>
  <c r="BD2596" i="1"/>
  <c r="AL2283" i="1"/>
  <c r="AN2283" i="1" s="1"/>
  <c r="AH2283" i="1"/>
  <c r="AH2194" i="1"/>
  <c r="AJ2194" i="1" s="1"/>
  <c r="AL2194" i="1"/>
  <c r="AL2222" i="1"/>
  <c r="AH2222" i="1"/>
  <c r="AJ2222" i="1" s="1"/>
  <c r="AN2141" i="1"/>
  <c r="AH1795" i="1"/>
  <c r="AJ1795" i="1" s="1"/>
  <c r="AL1795" i="1"/>
  <c r="AN1795" i="1" s="1"/>
  <c r="S1829" i="1"/>
  <c r="AH3758" i="1"/>
  <c r="AJ3758" i="1" s="1"/>
  <c r="AL3758" i="1"/>
  <c r="AM3754" i="1"/>
  <c r="AI3754" i="1"/>
  <c r="AD41" i="1"/>
  <c r="AW41" i="1"/>
  <c r="AX41" i="1" s="1"/>
  <c r="Q41" i="1"/>
  <c r="S41" i="1" s="1"/>
  <c r="AD2164" i="1"/>
  <c r="AW2164" i="1"/>
  <c r="AX2164" i="1" s="1"/>
  <c r="Q2164" i="1"/>
  <c r="S2164" i="1" s="1"/>
  <c r="M3848" i="1"/>
  <c r="AU3848" i="1"/>
  <c r="AY3662" i="1"/>
  <c r="AN3636" i="1"/>
  <c r="AH3268" i="1"/>
  <c r="AJ3268" i="1" s="1"/>
  <c r="AL3268" i="1"/>
  <c r="AI3389" i="1"/>
  <c r="AM3389" i="1"/>
  <c r="AE3221" i="1"/>
  <c r="AG3221" i="1"/>
  <c r="AK3221" i="1"/>
  <c r="AF3221" i="1"/>
  <c r="AJ3017" i="1"/>
  <c r="AM2658" i="1"/>
  <c r="AI2658" i="1"/>
  <c r="BD2593" i="1"/>
  <c r="AY2593" i="1"/>
  <c r="BC2593" i="1" s="1"/>
  <c r="AZ2593" i="1"/>
  <c r="BB2593" i="1"/>
  <c r="BA2593" i="1" s="1"/>
  <c r="AM2282" i="1"/>
  <c r="AI2282" i="1"/>
  <c r="AL2490" i="1"/>
  <c r="AH2490" i="1"/>
  <c r="AJ2490" i="1" s="1"/>
  <c r="AH2264" i="1"/>
  <c r="AJ2264" i="1" s="1"/>
  <c r="AL2264" i="1"/>
  <c r="AJ2065" i="1"/>
  <c r="N1831" i="1"/>
  <c r="O1831" i="1"/>
  <c r="Q1831" i="1"/>
  <c r="AD1831" i="1"/>
  <c r="AW1831" i="1"/>
  <c r="AX1831" i="1" s="1"/>
  <c r="AN2040" i="1"/>
  <c r="AH3728" i="1"/>
  <c r="AJ3728" i="1" s="1"/>
  <c r="AL3728" i="1"/>
  <c r="AN3728" i="1" s="1"/>
  <c r="AN3637" i="1"/>
  <c r="AM3782" i="1"/>
  <c r="AI3782" i="1"/>
  <c r="AD79" i="1"/>
  <c r="AW79" i="1"/>
  <c r="AX79" i="1" s="1"/>
  <c r="Q79" i="1"/>
  <c r="S79" i="1" s="1"/>
  <c r="Q1584" i="1"/>
  <c r="S1584" i="1" s="1"/>
  <c r="AD1584" i="1"/>
  <c r="AW1584" i="1"/>
  <c r="AX1584" i="1" s="1"/>
  <c r="AM3702" i="1"/>
  <c r="AI3702" i="1"/>
  <c r="AD1601" i="1"/>
  <c r="AW1601" i="1"/>
  <c r="AX1601" i="1" s="1"/>
  <c r="Q1601" i="1"/>
  <c r="S1601" i="1" s="1"/>
  <c r="AD2043" i="1"/>
  <c r="Q2043" i="1"/>
  <c r="S2043" i="1" s="1"/>
  <c r="AN3548" i="1"/>
  <c r="AH3616" i="1"/>
  <c r="AJ3616" i="1" s="1"/>
  <c r="AL3616" i="1"/>
  <c r="AI3515" i="1"/>
  <c r="AJ3515" i="1" s="1"/>
  <c r="AM3515" i="1"/>
  <c r="AN3304" i="1"/>
  <c r="AK3303" i="1"/>
  <c r="AH3321" i="1"/>
  <c r="AJ3321" i="1" s="1"/>
  <c r="AL3321" i="1"/>
  <c r="AL3009" i="1"/>
  <c r="AN3009" i="1" s="1"/>
  <c r="AH3009" i="1"/>
  <c r="AM2878" i="1"/>
  <c r="AI2878" i="1"/>
  <c r="BD2585" i="1"/>
  <c r="AZ2585" i="1"/>
  <c r="BC2585" i="1" s="1"/>
  <c r="AY2585" i="1"/>
  <c r="BB2585" i="1"/>
  <c r="BA2585" i="1" s="1"/>
  <c r="AH2884" i="1"/>
  <c r="AL2884" i="1"/>
  <c r="AW2494" i="1"/>
  <c r="AX2494" i="1" s="1"/>
  <c r="Q2494" i="1"/>
  <c r="S2494" i="1" s="1"/>
  <c r="AD2494" i="1"/>
  <c r="Q984" i="1"/>
  <c r="S984" i="1" s="1"/>
  <c r="AD984" i="1"/>
  <c r="AH3791" i="1"/>
  <c r="AL3791" i="1"/>
  <c r="AN3791" i="1" s="1"/>
  <c r="BA3618" i="1"/>
  <c r="AL3622" i="1"/>
  <c r="AH3622" i="1"/>
  <c r="AJ3622" i="1" s="1"/>
  <c r="AL3399" i="1"/>
  <c r="AH3399" i="1"/>
  <c r="AJ3399" i="1" s="1"/>
  <c r="AL3466" i="1"/>
  <c r="AN3466" i="1" s="1"/>
  <c r="AH3466" i="1"/>
  <c r="AJ3466" i="1" s="1"/>
  <c r="AH3601" i="1"/>
  <c r="AL3601" i="1"/>
  <c r="AN3601" i="1" s="1"/>
  <c r="AN3264" i="1"/>
  <c r="AI3270" i="1"/>
  <c r="AM3270" i="1"/>
  <c r="BB3662" i="1"/>
  <c r="AH3731" i="1"/>
  <c r="AL3731" i="1"/>
  <c r="AI3745" i="1"/>
  <c r="AM3745" i="1"/>
  <c r="BA3286" i="1"/>
  <c r="AD60" i="1"/>
  <c r="AW60" i="1"/>
  <c r="AX60" i="1" s="1"/>
  <c r="Q60" i="1"/>
  <c r="S60" i="1" s="1"/>
  <c r="AD3387" i="1"/>
  <c r="N3387" i="1"/>
  <c r="O3387" i="1"/>
  <c r="Q3387" i="1"/>
  <c r="AJ3687" i="1"/>
  <c r="AU1724" i="1"/>
  <c r="M1724" i="1"/>
  <c r="Q2187" i="1"/>
  <c r="S2187" i="1" s="1"/>
  <c r="AD2187" i="1"/>
  <c r="AW2187" i="1"/>
  <c r="AX2187" i="1" s="1"/>
  <c r="AN3644" i="1"/>
  <c r="AH3505" i="1"/>
  <c r="AJ3505" i="1" s="1"/>
  <c r="AL3505" i="1"/>
  <c r="AN3281" i="1"/>
  <c r="AM3308" i="1"/>
  <c r="AI3308" i="1"/>
  <c r="AN2934" i="1"/>
  <c r="AH2995" i="1"/>
  <c r="AJ2995" i="1" s="1"/>
  <c r="AL2995" i="1"/>
  <c r="AN2995" i="1" s="1"/>
  <c r="AY2937" i="1"/>
  <c r="BC2937" i="1" s="1"/>
  <c r="AZ2937" i="1"/>
  <c r="BB2937" i="1"/>
  <c r="BA2937" i="1" s="1"/>
  <c r="BD2937" i="1"/>
  <c r="AI3007" i="1"/>
  <c r="AM3007" i="1"/>
  <c r="AL2605" i="1"/>
  <c r="AH2605" i="1"/>
  <c r="AJ2605" i="1" s="1"/>
  <c r="AJ2325" i="1"/>
  <c r="AH1732" i="1"/>
  <c r="AJ1732" i="1" s="1"/>
  <c r="AL1732" i="1"/>
  <c r="AN1732" i="1" s="1"/>
  <c r="AN1791" i="1"/>
  <c r="AN1677" i="1"/>
  <c r="AL1788" i="1"/>
  <c r="AH1788" i="1"/>
  <c r="AJ1788" i="1" s="1"/>
  <c r="AH1630" i="1"/>
  <c r="AL1630" i="1"/>
  <c r="AH1552" i="1"/>
  <c r="AJ1552" i="1" s="1"/>
  <c r="AL1552" i="1"/>
  <c r="AN1552" i="1" s="1"/>
  <c r="AX1627" i="1"/>
  <c r="AN1336" i="1"/>
  <c r="AH1187" i="1"/>
  <c r="AJ1187" i="1" s="1"/>
  <c r="AL1187" i="1"/>
  <c r="AN1187" i="1" s="1"/>
  <c r="AM838" i="1"/>
  <c r="AI838" i="1"/>
  <c r="AL783" i="1"/>
  <c r="AN783" i="1" s="1"/>
  <c r="AH783" i="1"/>
  <c r="AJ783" i="1" s="1"/>
  <c r="AN258" i="1"/>
  <c r="AM1843" i="1"/>
  <c r="AI1843" i="1"/>
  <c r="AH891" i="1"/>
  <c r="AJ891" i="1" s="1"/>
  <c r="AL891" i="1"/>
  <c r="AN891" i="1" s="1"/>
  <c r="BC3250" i="1"/>
  <c r="BC3249" i="1" s="1"/>
  <c r="AL1849" i="1"/>
  <c r="AH1849" i="1"/>
  <c r="BD1549" i="1"/>
  <c r="AY1549" i="1"/>
  <c r="AZ1549" i="1"/>
  <c r="BB1549" i="1"/>
  <c r="BA1549" i="1" s="1"/>
  <c r="BC1549" i="1"/>
  <c r="AH1539" i="1"/>
  <c r="AL1539" i="1"/>
  <c r="AN1539" i="1" s="1"/>
  <c r="AN1370" i="1"/>
  <c r="AH1353" i="1"/>
  <c r="AJ1353" i="1" s="1"/>
  <c r="AL1353" i="1"/>
  <c r="AN1353" i="1" s="1"/>
  <c r="AL1452" i="1"/>
  <c r="AH1452" i="1"/>
  <c r="S1171" i="1"/>
  <c r="AI1156" i="1"/>
  <c r="AM1156" i="1"/>
  <c r="AM1163" i="1"/>
  <c r="AI1163" i="1"/>
  <c r="AJ1163" i="1" s="1"/>
  <c r="AN1104" i="1"/>
  <c r="AH831" i="1"/>
  <c r="AL831" i="1"/>
  <c r="AI878" i="1"/>
  <c r="AM878" i="1"/>
  <c r="AN878" i="1" s="1"/>
  <c r="AL772" i="1"/>
  <c r="AH772" i="1"/>
  <c r="AJ772" i="1" s="1"/>
  <c r="AN122" i="1"/>
  <c r="AH8" i="1"/>
  <c r="AL8" i="1"/>
  <c r="AH1663" i="1"/>
  <c r="AJ1663" i="1" s="1"/>
  <c r="AL1663" i="1"/>
  <c r="AM1672" i="1"/>
  <c r="AI1672" i="1"/>
  <c r="AM1517" i="1"/>
  <c r="AI1517" i="1"/>
  <c r="AJ1182" i="1"/>
  <c r="AY2597" i="1"/>
  <c r="BB2597" i="1"/>
  <c r="BA2597" i="1" s="1"/>
  <c r="BD2597" i="1"/>
  <c r="AZ2597" i="1"/>
  <c r="BC2597" i="1" s="1"/>
  <c r="AM2254" i="1"/>
  <c r="AN2254" i="1" s="1"/>
  <c r="AI2254" i="1"/>
  <c r="AI2657" i="1"/>
  <c r="AM2657" i="1"/>
  <c r="AN2129" i="1"/>
  <c r="AE1614" i="1"/>
  <c r="AK1614" i="1"/>
  <c r="AF1614" i="1"/>
  <c r="AG1614" i="1"/>
  <c r="AH1699" i="1"/>
  <c r="AJ1699" i="1" s="1"/>
  <c r="AL1699" i="1"/>
  <c r="AN1699" i="1" s="1"/>
  <c r="AJ1609" i="1"/>
  <c r="S1595" i="1"/>
  <c r="AL1444" i="1"/>
  <c r="AN1444" i="1" s="1"/>
  <c r="AH1444" i="1"/>
  <c r="AJ1444" i="1" s="1"/>
  <c r="AH1326" i="1"/>
  <c r="AJ1326" i="1" s="1"/>
  <c r="AL1326" i="1"/>
  <c r="AN1326" i="1" s="1"/>
  <c r="AN1065" i="1"/>
  <c r="AM727" i="1"/>
  <c r="AN727" i="1" s="1"/>
  <c r="AI727" i="1"/>
  <c r="AN551" i="1"/>
  <c r="AN461" i="1"/>
  <c r="AL294" i="1"/>
  <c r="AH294" i="1"/>
  <c r="AJ294" i="1" s="1"/>
  <c r="AH162" i="1"/>
  <c r="AL162" i="1"/>
  <c r="AI1822" i="1"/>
  <c r="AM1822" i="1"/>
  <c r="AJ2551" i="1"/>
  <c r="AL2284" i="1"/>
  <c r="AH2284" i="1"/>
  <c r="AJ2284" i="1" s="1"/>
  <c r="AM1774" i="1"/>
  <c r="AI1774" i="1"/>
  <c r="AL1413" i="1"/>
  <c r="AN1413" i="1" s="1"/>
  <c r="AH1413" i="1"/>
  <c r="AJ1413" i="1" s="1"/>
  <c r="AE1118" i="1"/>
  <c r="AK1118" i="1"/>
  <c r="AF1118" i="1"/>
  <c r="AG1118" i="1"/>
  <c r="AH1179" i="1"/>
  <c r="AL1179" i="1"/>
  <c r="AN871" i="1"/>
  <c r="AY812" i="1"/>
  <c r="BC812" i="1" s="1"/>
  <c r="AZ812" i="1"/>
  <c r="BB812" i="1"/>
  <c r="BA812" i="1" s="1"/>
  <c r="BD812" i="1"/>
  <c r="AH803" i="1"/>
  <c r="AJ803" i="1" s="1"/>
  <c r="AL803" i="1"/>
  <c r="S730" i="1"/>
  <c r="BB278" i="1"/>
  <c r="BA278" i="1" s="1"/>
  <c r="BD278" i="1"/>
  <c r="AY278" i="1"/>
  <c r="BC278" i="1" s="1"/>
  <c r="AZ278" i="1"/>
  <c r="AN210" i="1"/>
  <c r="AH76" i="1"/>
  <c r="AL76" i="1"/>
  <c r="AN2713" i="1"/>
  <c r="AM1727" i="1"/>
  <c r="AI1727" i="1"/>
  <c r="AH1363" i="1"/>
  <c r="AJ1363" i="1" s="1"/>
  <c r="AL1363" i="1"/>
  <c r="AN1363" i="1" s="1"/>
  <c r="AN1426" i="1"/>
  <c r="AL1323" i="1"/>
  <c r="AN1323" i="1" s="1"/>
  <c r="AH1323" i="1"/>
  <c r="AM1188" i="1"/>
  <c r="AI1188" i="1"/>
  <c r="AL835" i="1"/>
  <c r="AN835" i="1" s="1"/>
  <c r="AH835" i="1"/>
  <c r="AJ835" i="1" s="1"/>
  <c r="AM242" i="1"/>
  <c r="AI242" i="1"/>
  <c r="AI201" i="1"/>
  <c r="AM201" i="1"/>
  <c r="AJ225" i="1"/>
  <c r="AI124" i="1"/>
  <c r="AM124" i="1"/>
  <c r="AI2512" i="1"/>
  <c r="AM2512" i="1"/>
  <c r="AL2189" i="1"/>
  <c r="AH2189" i="1"/>
  <c r="AJ2189" i="1" s="1"/>
  <c r="AN1670" i="1"/>
  <c r="AL1454" i="1"/>
  <c r="AH1454" i="1"/>
  <c r="AJ1454" i="1" s="1"/>
  <c r="AK1178" i="1"/>
  <c r="AE1178" i="1"/>
  <c r="AF1178" i="1"/>
  <c r="AG1178" i="1"/>
  <c r="AE1861" i="1"/>
  <c r="AF1861" i="1"/>
  <c r="AG1861" i="1"/>
  <c r="AK1861" i="1"/>
  <c r="AE1214" i="1"/>
  <c r="AF1214" i="1"/>
  <c r="AG1214" i="1"/>
  <c r="AK1214" i="1"/>
  <c r="AJ1125" i="1"/>
  <c r="AL1170" i="1"/>
  <c r="AH1170" i="1"/>
  <c r="AJ1170" i="1" s="1"/>
  <c r="AM788" i="1"/>
  <c r="AI788" i="1"/>
  <c r="P881" i="1"/>
  <c r="R881" i="1" s="1"/>
  <c r="S881" i="1" s="1"/>
  <c r="AM267" i="1"/>
  <c r="AI267" i="1"/>
  <c r="AH247" i="1"/>
  <c r="AJ247" i="1" s="1"/>
  <c r="AL247" i="1"/>
  <c r="AN247" i="1" s="1"/>
  <c r="AN155" i="1"/>
  <c r="AL205" i="1"/>
  <c r="AN205" i="1" s="1"/>
  <c r="AH205" i="1"/>
  <c r="S101" i="1"/>
  <c r="AH2197" i="1"/>
  <c r="AJ2197" i="1" s="1"/>
  <c r="AL2197" i="1"/>
  <c r="AN2197" i="1" s="1"/>
  <c r="AE1619" i="1"/>
  <c r="AK1619" i="1"/>
  <c r="AF1619" i="1"/>
  <c r="AG1619" i="1"/>
  <c r="AI2972" i="1"/>
  <c r="AM2972" i="1"/>
  <c r="AJ2629" i="1"/>
  <c r="AH2566" i="1"/>
  <c r="AL2566" i="1"/>
  <c r="AN2566" i="1" s="1"/>
  <c r="AM2173" i="1"/>
  <c r="AI2173" i="1"/>
  <c r="AN1950" i="1"/>
  <c r="AH1802" i="1"/>
  <c r="AL1802" i="1"/>
  <c r="AM1862" i="1"/>
  <c r="AI1862" i="1"/>
  <c r="AN1688" i="1"/>
  <c r="AN1833" i="1"/>
  <c r="AF1547" i="1"/>
  <c r="AK1547" i="1"/>
  <c r="AG1547" i="1"/>
  <c r="AE1547" i="1"/>
  <c r="AN1761" i="1"/>
  <c r="AH1659" i="1"/>
  <c r="AJ1659" i="1" s="1"/>
  <c r="AL1659" i="1"/>
  <c r="AN1659" i="1" s="1"/>
  <c r="AM1581" i="1"/>
  <c r="AI1581" i="1"/>
  <c r="AL1554" i="1"/>
  <c r="AH1554" i="1"/>
  <c r="AY1124" i="1"/>
  <c r="BC1124" i="1" s="1"/>
  <c r="BD1124" i="1"/>
  <c r="BI1124" i="1"/>
  <c r="AZ1124" i="1"/>
  <c r="BB1124" i="1"/>
  <c r="BA1124" i="1" s="1"/>
  <c r="AL1436" i="1"/>
  <c r="AN1436" i="1" s="1"/>
  <c r="AH1436" i="1"/>
  <c r="AJ1436" i="1" s="1"/>
  <c r="AI1109" i="1"/>
  <c r="AM1109" i="1"/>
  <c r="AN1080" i="1"/>
  <c r="AN911" i="1"/>
  <c r="AL744" i="1"/>
  <c r="AN744" i="1" s="1"/>
  <c r="AH744" i="1"/>
  <c r="AJ744" i="1" s="1"/>
  <c r="AN861" i="1"/>
  <c r="AI778" i="1"/>
  <c r="AM778" i="1"/>
  <c r="AJ136" i="1"/>
  <c r="AI116" i="1"/>
  <c r="AM116" i="1"/>
  <c r="AI52" i="1"/>
  <c r="AM52" i="1"/>
  <c r="AN2060" i="1"/>
  <c r="AG1818" i="1"/>
  <c r="AK1818" i="1"/>
  <c r="AE1818" i="1"/>
  <c r="AF1818" i="1"/>
  <c r="AH1520" i="1"/>
  <c r="AJ1520" i="1" s="1"/>
  <c r="AL1520" i="1"/>
  <c r="AH1587" i="1"/>
  <c r="AJ1587" i="1" s="1"/>
  <c r="AL1587" i="1"/>
  <c r="AN1587" i="1" s="1"/>
  <c r="AN1430" i="1"/>
  <c r="AL1522" i="1"/>
  <c r="AH1522" i="1"/>
  <c r="AJ1522" i="1" s="1"/>
  <c r="AI1456" i="1"/>
  <c r="AM1456" i="1"/>
  <c r="S1177" i="1"/>
  <c r="AM1153" i="1"/>
  <c r="AI1153" i="1"/>
  <c r="AE787" i="1"/>
  <c r="AF787" i="1"/>
  <c r="AG787" i="1"/>
  <c r="AK787" i="1"/>
  <c r="AM820" i="1"/>
  <c r="AI820" i="1"/>
  <c r="AN282" i="1"/>
  <c r="AN221" i="1"/>
  <c r="AJ167" i="1"/>
  <c r="AZ95" i="1"/>
  <c r="BB95" i="1"/>
  <c r="BA95" i="1" s="1"/>
  <c r="BD95" i="1"/>
  <c r="BC95" i="1"/>
  <c r="AY95" i="1"/>
  <c r="AJ1924" i="1"/>
  <c r="AL1798" i="1"/>
  <c r="AH1798" i="1"/>
  <c r="AJ1798" i="1" s="1"/>
  <c r="AM45" i="1"/>
  <c r="AN45" i="1" s="1"/>
  <c r="AI45" i="1"/>
  <c r="AJ49" i="1"/>
  <c r="AL2204" i="1"/>
  <c r="AH2204" i="1"/>
  <c r="AJ2204" i="1" s="1"/>
  <c r="AJ1615" i="1"/>
  <c r="S843" i="1"/>
  <c r="AN107" i="1"/>
  <c r="AI123" i="1"/>
  <c r="AJ123" i="1" s="1"/>
  <c r="AM123" i="1"/>
  <c r="BB200" i="1"/>
  <c r="BA200" i="1" s="1"/>
  <c r="AZ200" i="1"/>
  <c r="AY200" i="1"/>
  <c r="BC200" i="1" s="1"/>
  <c r="BD200" i="1"/>
  <c r="AN654" i="1"/>
  <c r="AL230" i="1"/>
  <c r="AH230" i="1"/>
  <c r="AN866" i="1"/>
  <c r="S738" i="1"/>
  <c r="AK825" i="1"/>
  <c r="AE825" i="1"/>
  <c r="AF825" i="1"/>
  <c r="AG825" i="1"/>
  <c r="AN451" i="1"/>
  <c r="AJ3806" i="1"/>
  <c r="AH3669" i="1"/>
  <c r="AJ3669" i="1" s="1"/>
  <c r="AL3669" i="1"/>
  <c r="AE3076" i="1"/>
  <c r="AG3076" i="1"/>
  <c r="AK3076" i="1"/>
  <c r="AF3076" i="1"/>
  <c r="AI2513" i="1"/>
  <c r="AM2513" i="1"/>
  <c r="AN2513" i="1" s="1"/>
  <c r="AW1684" i="1"/>
  <c r="AX1684" i="1" s="1"/>
  <c r="Q1684" i="1"/>
  <c r="S1684" i="1" s="1"/>
  <c r="AD1684" i="1"/>
  <c r="AD3834" i="1"/>
  <c r="AE3834" i="1" s="1"/>
  <c r="Q3834" i="1"/>
  <c r="S3834" i="1" s="1"/>
  <c r="AW3834" i="1"/>
  <c r="AX3834" i="1" s="1"/>
  <c r="AH3668" i="1"/>
  <c r="AL3668" i="1"/>
  <c r="AM3315" i="1"/>
  <c r="AI3315" i="1"/>
  <c r="AF2590" i="1"/>
  <c r="AK2590" i="1"/>
  <c r="AE2590" i="1"/>
  <c r="AG2590" i="1"/>
  <c r="AM2553" i="1"/>
  <c r="AI2553" i="1"/>
  <c r="AE2614" i="1"/>
  <c r="AF2614" i="1"/>
  <c r="AG2614" i="1"/>
  <c r="AK2614" i="1"/>
  <c r="AJ2154" i="1"/>
  <c r="Q1673" i="1"/>
  <c r="S1673" i="1" s="1"/>
  <c r="AD1673" i="1"/>
  <c r="AW1673" i="1"/>
  <c r="AX1673" i="1" s="1"/>
  <c r="AH3267" i="1"/>
  <c r="AL3267" i="1"/>
  <c r="AN3267" i="1" s="1"/>
  <c r="AL2910" i="1"/>
  <c r="AH2910" i="1"/>
  <c r="AJ2910" i="1" s="1"/>
  <c r="AJ3645" i="1"/>
  <c r="AD982" i="1"/>
  <c r="Q982" i="1"/>
  <c r="S982" i="1" s="1"/>
  <c r="AM3259" i="1"/>
  <c r="AI3259" i="1"/>
  <c r="AI3223" i="1"/>
  <c r="AM3223" i="1"/>
  <c r="AD1590" i="1"/>
  <c r="AW1590" i="1"/>
  <c r="AX1590" i="1" s="1"/>
  <c r="Q1590" i="1"/>
  <c r="S1590" i="1" s="1"/>
  <c r="AI3290" i="1"/>
  <c r="AM3290" i="1"/>
  <c r="AK2963" i="1"/>
  <c r="AG2963" i="1"/>
  <c r="AE2963" i="1"/>
  <c r="AF2963" i="1"/>
  <c r="AI2606" i="1"/>
  <c r="AJ2606" i="1" s="1"/>
  <c r="AM2606" i="1"/>
  <c r="AN2606" i="1" s="1"/>
  <c r="AI2132" i="1"/>
  <c r="AM2132" i="1"/>
  <c r="AN2132" i="1" s="1"/>
  <c r="AI2292" i="1"/>
  <c r="AM2292" i="1"/>
  <c r="AM3473" i="1"/>
  <c r="AI3473" i="1"/>
  <c r="AJ3473" i="1" s="1"/>
  <c r="Q94" i="1"/>
  <c r="S94" i="1" s="1"/>
  <c r="AW94" i="1"/>
  <c r="AX94" i="1" s="1"/>
  <c r="AD94" i="1"/>
  <c r="AD15" i="1"/>
  <c r="AW15" i="1"/>
  <c r="AX15" i="1" s="1"/>
  <c r="Q15" i="1"/>
  <c r="S15" i="1" s="1"/>
  <c r="AH3676" i="1"/>
  <c r="AL3676" i="1"/>
  <c r="AL3814" i="1"/>
  <c r="AN3814" i="1" s="1"/>
  <c r="AH3814" i="1"/>
  <c r="BA3234" i="1"/>
  <c r="BA3232" i="1" s="1"/>
  <c r="BB3232" i="1"/>
  <c r="AD30" i="1"/>
  <c r="Q30" i="1"/>
  <c r="S30" i="1" s="1"/>
  <c r="AW30" i="1"/>
  <c r="AX30" i="1" s="1"/>
  <c r="AI3552" i="1"/>
  <c r="AM3552" i="1"/>
  <c r="AL3226" i="1"/>
  <c r="AN3226" i="1" s="1"/>
  <c r="AH3226" i="1"/>
  <c r="AL3297" i="1"/>
  <c r="AH3297" i="1"/>
  <c r="AL2603" i="1"/>
  <c r="AH2603" i="1"/>
  <c r="AJ1416" i="1"/>
  <c r="AI841" i="1"/>
  <c r="AM841" i="1"/>
  <c r="AJ285" i="1"/>
  <c r="AL261" i="1"/>
  <c r="AH261" i="1"/>
  <c r="BB135" i="1"/>
  <c r="BA135" i="1" s="1"/>
  <c r="AY135" i="1"/>
  <c r="BC135" i="1" s="1"/>
  <c r="AZ135" i="1"/>
  <c r="BD135" i="1"/>
  <c r="AH119" i="1"/>
  <c r="AJ119" i="1" s="1"/>
  <c r="AL119" i="1"/>
  <c r="AN119" i="1" s="1"/>
  <c r="AJ67" i="1"/>
  <c r="AK1549" i="1"/>
  <c r="AG1549" i="1"/>
  <c r="AF1549" i="1"/>
  <c r="AE1549" i="1"/>
  <c r="AK1143" i="1"/>
  <c r="AG1143" i="1"/>
  <c r="AE1143" i="1"/>
  <c r="AF1143" i="1"/>
  <c r="AI1175" i="1"/>
  <c r="AM1175" i="1"/>
  <c r="AI892" i="1"/>
  <c r="AM892" i="1"/>
  <c r="BC3286" i="1"/>
  <c r="AD2160" i="1"/>
  <c r="AW2160" i="1"/>
  <c r="AX2160" i="1" s="1"/>
  <c r="Q2160" i="1"/>
  <c r="S2160" i="1" s="1"/>
  <c r="Q2405" i="1"/>
  <c r="S2405" i="1" s="1"/>
  <c r="AD2405" i="1"/>
  <c r="AH3471" i="1"/>
  <c r="AJ3471" i="1" s="1"/>
  <c r="AL3471" i="1"/>
  <c r="AN3176" i="1"/>
  <c r="AH2513" i="1"/>
  <c r="AJ2513" i="1" s="1"/>
  <c r="AL2513" i="1"/>
  <c r="AI3649" i="1"/>
  <c r="AM3649" i="1"/>
  <c r="AN3649" i="1" s="1"/>
  <c r="AH3315" i="1"/>
  <c r="AL3315" i="1"/>
  <c r="AL3309" i="1" s="1"/>
  <c r="AE3291" i="1"/>
  <c r="AG3291" i="1"/>
  <c r="AK3291" i="1"/>
  <c r="AF3291" i="1"/>
  <c r="AJ3294" i="1"/>
  <c r="AN2894" i="1"/>
  <c r="AH2577" i="1"/>
  <c r="AJ2577" i="1" s="1"/>
  <c r="AL2577" i="1"/>
  <c r="AN2577" i="1" s="1"/>
  <c r="AJ2203" i="1"/>
  <c r="AL3246" i="1"/>
  <c r="AN3246" i="1" s="1"/>
  <c r="AH3246" i="1"/>
  <c r="AJ3246" i="1" s="1"/>
  <c r="AM3388" i="1"/>
  <c r="AI3388" i="1"/>
  <c r="S2614" i="1"/>
  <c r="AM2154" i="1"/>
  <c r="AN2154" i="1" s="1"/>
  <c r="AI2154" i="1"/>
  <c r="Q3671" i="1"/>
  <c r="S3671" i="1" s="1"/>
  <c r="AD3671" i="1"/>
  <c r="AH3326" i="1"/>
  <c r="AL3326" i="1"/>
  <c r="AH2238" i="1"/>
  <c r="AL2238" i="1"/>
  <c r="AD2617" i="1"/>
  <c r="AW2617" i="1"/>
  <c r="AX2617" i="1" s="1"/>
  <c r="N2617" i="1"/>
  <c r="M2618" i="1"/>
  <c r="O2617" i="1"/>
  <c r="Q2617" i="1"/>
  <c r="AM2152" i="1"/>
  <c r="AI2152" i="1"/>
  <c r="AJ2152" i="1" s="1"/>
  <c r="AN3512" i="1"/>
  <c r="AH3712" i="1"/>
  <c r="AL3712" i="1"/>
  <c r="AN3712" i="1" s="1"/>
  <c r="AD601" i="1"/>
  <c r="Q601" i="1"/>
  <c r="S601" i="1" s="1"/>
  <c r="AK3581" i="1"/>
  <c r="AE3581" i="1"/>
  <c r="AF3581" i="1"/>
  <c r="AG3581" i="1"/>
  <c r="AL3248" i="1"/>
  <c r="AN3248" i="1" s="1"/>
  <c r="AH3248" i="1"/>
  <c r="AJ3248" i="1" s="1"/>
  <c r="AN2495" i="1"/>
  <c r="AI2281" i="1"/>
  <c r="AM2281" i="1"/>
  <c r="AN2281" i="1" s="1"/>
  <c r="AJ2151" i="1"/>
  <c r="AI1819" i="1"/>
  <c r="AJ1819" i="1" s="1"/>
  <c r="AM1819" i="1"/>
  <c r="AN1819" i="1" s="1"/>
  <c r="AD753" i="1"/>
  <c r="AW753" i="1"/>
  <c r="AX753" i="1" s="1"/>
  <c r="Q753" i="1"/>
  <c r="S753" i="1" s="1"/>
  <c r="Q985" i="1"/>
  <c r="S985" i="1" s="1"/>
  <c r="AD985" i="1"/>
  <c r="AI3807" i="1"/>
  <c r="AM3807" i="1"/>
  <c r="AH3479" i="1"/>
  <c r="AL3479" i="1"/>
  <c r="AL3383" i="1"/>
  <c r="AH3383" i="1"/>
  <c r="AJ3383" i="1" s="1"/>
  <c r="AJ2275" i="1"/>
  <c r="AH1867" i="1"/>
  <c r="AJ1867" i="1" s="1"/>
  <c r="AL1867" i="1"/>
  <c r="AN1867" i="1" s="1"/>
  <c r="AM3698" i="1"/>
  <c r="AI3698" i="1"/>
  <c r="Q3749" i="1"/>
  <c r="S3749" i="1" s="1"/>
  <c r="AD3749" i="1"/>
  <c r="AG3215" i="1"/>
  <c r="AK3215" i="1"/>
  <c r="AE3215" i="1"/>
  <c r="AF3215" i="1"/>
  <c r="S3767" i="1"/>
  <c r="Q2278" i="1"/>
  <c r="S2278" i="1" s="1"/>
  <c r="AD2278" i="1"/>
  <c r="AW2278" i="1"/>
  <c r="AX2278" i="1" s="1"/>
  <c r="AM3753" i="1"/>
  <c r="AN3753" i="1" s="1"/>
  <c r="AI3753" i="1"/>
  <c r="AM3313" i="1"/>
  <c r="AI3313" i="1"/>
  <c r="AJ3313" i="1" s="1"/>
  <c r="AI3575" i="1"/>
  <c r="AM3575" i="1"/>
  <c r="AH3552" i="1"/>
  <c r="AJ3552" i="1" s="1"/>
  <c r="AL3552" i="1"/>
  <c r="AN3552" i="1" s="1"/>
  <c r="AL1690" i="1"/>
  <c r="AN1690" i="1" s="1"/>
  <c r="AH1690" i="1"/>
  <c r="AJ818" i="1"/>
  <c r="AI26" i="1"/>
  <c r="AJ26" i="1" s="1"/>
  <c r="AM26" i="1"/>
  <c r="AN26" i="1" s="1"/>
  <c r="AJ884" i="1"/>
  <c r="AL2232" i="1"/>
  <c r="AN2232" i="1" s="1"/>
  <c r="AH2232" i="1"/>
  <c r="S1143" i="1"/>
  <c r="AI1147" i="1"/>
  <c r="AM1147" i="1"/>
  <c r="AN73" i="1"/>
  <c r="AM1451" i="1"/>
  <c r="AI1451" i="1"/>
  <c r="AJ1451" i="1" s="1"/>
  <c r="AN2270" i="1"/>
  <c r="AJ3235" i="1"/>
  <c r="AI3607" i="1"/>
  <c r="AJ3607" i="1" s="1"/>
  <c r="AM3607" i="1"/>
  <c r="AI2577" i="1"/>
  <c r="AM2577" i="1"/>
  <c r="AM3803" i="1"/>
  <c r="AI3803" i="1"/>
  <c r="AH3214" i="1"/>
  <c r="AJ3214" i="1" s="1"/>
  <c r="AL3214" i="1"/>
  <c r="AE3819" i="1"/>
  <c r="AG3819" i="1"/>
  <c r="AF3819" i="1"/>
  <c r="AK3819" i="1"/>
  <c r="AN3666" i="1"/>
  <c r="Q1429" i="1"/>
  <c r="S1429" i="1" s="1"/>
  <c r="AD1429" i="1"/>
  <c r="AW1429" i="1"/>
  <c r="AX1429" i="1" s="1"/>
  <c r="AW2920" i="1"/>
  <c r="AX2920" i="1" s="1"/>
  <c r="Q2920" i="1"/>
  <c r="S2920" i="1" s="1"/>
  <c r="AD2920" i="1"/>
  <c r="AH3778" i="1"/>
  <c r="AJ3778" i="1" s="1"/>
  <c r="AL3778" i="1"/>
  <c r="AD59" i="1"/>
  <c r="AW59" i="1"/>
  <c r="AX59" i="1" s="1"/>
  <c r="Q59" i="1"/>
  <c r="S59" i="1" s="1"/>
  <c r="AD1209" i="1"/>
  <c r="AW1209" i="1"/>
  <c r="AX1209" i="1" s="1"/>
  <c r="Q1209" i="1"/>
  <c r="S1209" i="1" s="1"/>
  <c r="AL3716" i="1"/>
  <c r="AN3716" i="1" s="1"/>
  <c r="AH3716" i="1"/>
  <c r="AM3619" i="1"/>
  <c r="AI3619" i="1"/>
  <c r="AH3261" i="1"/>
  <c r="AJ3261" i="1" s="1"/>
  <c r="AL3261" i="1"/>
  <c r="AN3261" i="1" s="1"/>
  <c r="AI3404" i="1"/>
  <c r="AJ3404" i="1" s="1"/>
  <c r="AM3404" i="1"/>
  <c r="AI2886" i="1"/>
  <c r="AM2886" i="1"/>
  <c r="AM3733" i="1"/>
  <c r="AI3733" i="1"/>
  <c r="AD99" i="1"/>
  <c r="Q99" i="1"/>
  <c r="S99" i="1" s="1"/>
  <c r="AW99" i="1"/>
  <c r="AX99" i="1" s="1"/>
  <c r="Q1591" i="1"/>
  <c r="S1591" i="1" s="1"/>
  <c r="AD1591" i="1"/>
  <c r="AW1591" i="1"/>
  <c r="AX1591" i="1" s="1"/>
  <c r="AD3642" i="1"/>
  <c r="Q3642" i="1"/>
  <c r="S3642" i="1" s="1"/>
  <c r="AJ3508" i="1"/>
  <c r="AI3510" i="1"/>
  <c r="AM3510" i="1"/>
  <c r="AK3465" i="1"/>
  <c r="AK3451" i="1" s="1"/>
  <c r="AE3465" i="1"/>
  <c r="AF3465" i="1"/>
  <c r="AG3465" i="1"/>
  <c r="AH3292" i="1"/>
  <c r="AJ3292" i="1" s="1"/>
  <c r="AL3292" i="1"/>
  <c r="AL3464" i="1"/>
  <c r="AH3464" i="1"/>
  <c r="AJ3464" i="1" s="1"/>
  <c r="AM2898" i="1"/>
  <c r="AI2898" i="1"/>
  <c r="AH2881" i="1"/>
  <c r="AJ2881" i="1" s="1"/>
  <c r="AL2881" i="1"/>
  <c r="AN2881" i="1" s="1"/>
  <c r="AI2641" i="1"/>
  <c r="AM2641" i="1"/>
  <c r="AM2573" i="1"/>
  <c r="AI2573" i="1"/>
  <c r="AJ2573" i="1" s="1"/>
  <c r="S2511" i="1"/>
  <c r="AM2277" i="1"/>
  <c r="AI2277" i="1"/>
  <c r="AN3774" i="1"/>
  <c r="Q1634" i="1"/>
  <c r="S1634" i="1" s="1"/>
  <c r="AD1634" i="1"/>
  <c r="AW1634" i="1"/>
  <c r="AX1634" i="1" s="1"/>
  <c r="Q1490" i="1"/>
  <c r="S1490" i="1" s="1"/>
  <c r="AD1490" i="1"/>
  <c r="AW1490" i="1"/>
  <c r="AX1490" i="1" s="1"/>
  <c r="M3871" i="1"/>
  <c r="AU3871" i="1"/>
  <c r="AN3737" i="1"/>
  <c r="AH3673" i="1"/>
  <c r="AL3673" i="1"/>
  <c r="AN3673" i="1" s="1"/>
  <c r="AL3462" i="1"/>
  <c r="AN3462" i="1" s="1"/>
  <c r="AH3462" i="1"/>
  <c r="AJ3462" i="1" s="1"/>
  <c r="AL3770" i="1"/>
  <c r="AH3770" i="1"/>
  <c r="AI3410" i="1"/>
  <c r="AM3410" i="1"/>
  <c r="AN3218" i="1"/>
  <c r="AM2953" i="1"/>
  <c r="AI2953" i="1"/>
  <c r="AN2954" i="1"/>
  <c r="AN2916" i="1"/>
  <c r="AG2628" i="1"/>
  <c r="AK2628" i="1"/>
  <c r="AE2628" i="1"/>
  <c r="AF2628" i="1"/>
  <c r="AJ2510" i="1"/>
  <c r="AI2634" i="1"/>
  <c r="AM2634" i="1"/>
  <c r="AN2509" i="1"/>
  <c r="AH2167" i="1"/>
  <c r="AJ2167" i="1" s="1"/>
  <c r="AL2167" i="1"/>
  <c r="AH2212" i="1"/>
  <c r="AJ2212" i="1" s="1"/>
  <c r="AL2212" i="1"/>
  <c r="AH1807" i="1"/>
  <c r="AJ1807" i="1" s="1"/>
  <c r="AL1807" i="1"/>
  <c r="AI1681" i="1"/>
  <c r="AM1681" i="1"/>
  <c r="AH1698" i="1"/>
  <c r="AJ1698" i="1" s="1"/>
  <c r="AL1698" i="1"/>
  <c r="AN1698" i="1" s="1"/>
  <c r="AJ1716" i="1"/>
  <c r="AN1457" i="1"/>
  <c r="AI1629" i="1"/>
  <c r="AM1629" i="1"/>
  <c r="AI3802" i="1"/>
  <c r="AM3802" i="1"/>
  <c r="Q2527" i="1"/>
  <c r="S2527" i="1" s="1"/>
  <c r="AD2527" i="1"/>
  <c r="AW2527" i="1"/>
  <c r="AX2527" i="1" s="1"/>
  <c r="AN3411" i="1"/>
  <c r="AK3632" i="1"/>
  <c r="AG3632" i="1"/>
  <c r="AE3632" i="1"/>
  <c r="AF3632" i="1"/>
  <c r="AJ3296" i="1"/>
  <c r="AH3289" i="1"/>
  <c r="AJ3289" i="1" s="1"/>
  <c r="AL3289" i="1"/>
  <c r="AN3289" i="1" s="1"/>
  <c r="AI3407" i="1"/>
  <c r="AM3407" i="1"/>
  <c r="AH3396" i="1"/>
  <c r="AL3396" i="1"/>
  <c r="AI3257" i="1"/>
  <c r="AM3257" i="1"/>
  <c r="AM2888" i="1"/>
  <c r="AI2888" i="1"/>
  <c r="AM2897" i="1"/>
  <c r="AI2897" i="1"/>
  <c r="AE2598" i="1"/>
  <c r="AF2598" i="1"/>
  <c r="AG2598" i="1"/>
  <c r="AK2598" i="1"/>
  <c r="AY2575" i="1"/>
  <c r="BB2575" i="1"/>
  <c r="BA2575" i="1" s="1"/>
  <c r="AZ2575" i="1"/>
  <c r="BC2575" i="1"/>
  <c r="BD2575" i="1"/>
  <c r="AM2491" i="1"/>
  <c r="AN2491" i="1" s="1"/>
  <c r="AI2491" i="1"/>
  <c r="AJ2111" i="1"/>
  <c r="AI3653" i="1"/>
  <c r="AM3653" i="1"/>
  <c r="Q2902" i="1"/>
  <c r="S2902" i="1" s="1"/>
  <c r="AD2902" i="1"/>
  <c r="AW2902" i="1"/>
  <c r="AX2902" i="1" s="1"/>
  <c r="AH3812" i="1"/>
  <c r="AJ3812" i="1" s="1"/>
  <c r="AL3812" i="1"/>
  <c r="AN3405" i="1"/>
  <c r="S3606" i="1"/>
  <c r="AN3417" i="1"/>
  <c r="AH3506" i="1"/>
  <c r="AJ3506" i="1" s="1"/>
  <c r="AL3506" i="1"/>
  <c r="AL3324" i="1"/>
  <c r="AH3324" i="1"/>
  <c r="AY2977" i="1"/>
  <c r="AZ2977" i="1"/>
  <c r="BB2977" i="1"/>
  <c r="BA2977" i="1" s="1"/>
  <c r="BC2977" i="1"/>
  <c r="BD2977" i="1"/>
  <c r="AI3319" i="1"/>
  <c r="AM3319" i="1"/>
  <c r="AN3269" i="1"/>
  <c r="AL3385" i="1"/>
  <c r="AN3385" i="1" s="1"/>
  <c r="AH3385" i="1"/>
  <c r="AJ3385" i="1" s="1"/>
  <c r="AL3433" i="1"/>
  <c r="AH3433" i="1"/>
  <c r="AJ3433" i="1" s="1"/>
  <c r="AI3348" i="1"/>
  <c r="AM3348" i="1"/>
  <c r="S2987" i="1"/>
  <c r="AH3001" i="1"/>
  <c r="AJ3001" i="1" s="1"/>
  <c r="AL3001" i="1"/>
  <c r="AN3001" i="1" s="1"/>
  <c r="AH2611" i="1"/>
  <c r="AJ2611" i="1" s="1"/>
  <c r="AL2611" i="1"/>
  <c r="AN2611" i="1" s="1"/>
  <c r="AI2630" i="1"/>
  <c r="AM2630" i="1"/>
  <c r="AL2518" i="1"/>
  <c r="AH2518" i="1"/>
  <c r="AJ2518" i="1" s="1"/>
  <c r="AI2272" i="1"/>
  <c r="AM2272" i="1"/>
  <c r="AY2190" i="1"/>
  <c r="AZ2190" i="1"/>
  <c r="BB2190" i="1"/>
  <c r="BA2190" i="1" s="1"/>
  <c r="BC2190" i="1" s="1"/>
  <c r="BD2190" i="1"/>
  <c r="AN2234" i="1"/>
  <c r="P2143" i="1"/>
  <c r="R2143" i="1" s="1"/>
  <c r="AI3645" i="1"/>
  <c r="AM3645" i="1"/>
  <c r="AM3661" i="1"/>
  <c r="AI3661" i="1"/>
  <c r="AL3524" i="1"/>
  <c r="AH3524" i="1"/>
  <c r="AJ3524" i="1" s="1"/>
  <c r="AN3678" i="1"/>
  <c r="AH3771" i="1"/>
  <c r="AL3771" i="1"/>
  <c r="AN3771" i="1" s="1"/>
  <c r="Q66" i="1"/>
  <c r="S66" i="1" s="1"/>
  <c r="AD66" i="1"/>
  <c r="AW66" i="1"/>
  <c r="AX66" i="1" s="1"/>
  <c r="Q2165" i="1"/>
  <c r="S2165" i="1" s="1"/>
  <c r="AD2165" i="1"/>
  <c r="AW2165" i="1"/>
  <c r="AX2165" i="1" s="1"/>
  <c r="Q3652" i="1"/>
  <c r="S3652" i="1" s="1"/>
  <c r="AD3652" i="1"/>
  <c r="Q93" i="1"/>
  <c r="S93" i="1" s="1"/>
  <c r="AD93" i="1"/>
  <c r="AW93" i="1"/>
  <c r="AX93" i="1" s="1"/>
  <c r="Q2787" i="1"/>
  <c r="S2787" i="1" s="1"/>
  <c r="AD2787" i="1"/>
  <c r="M3884" i="1"/>
  <c r="AU3884" i="1"/>
  <c r="AN3436" i="1"/>
  <c r="AJ3430" i="1"/>
  <c r="AI3312" i="1"/>
  <c r="AI3309" i="1" s="1"/>
  <c r="AM3312" i="1"/>
  <c r="AM3309" i="1" s="1"/>
  <c r="AI2929" i="1"/>
  <c r="AM2929" i="1"/>
  <c r="AN2905" i="1"/>
  <c r="AK2596" i="1"/>
  <c r="AF2596" i="1"/>
  <c r="AE2596" i="1"/>
  <c r="AG2596" i="1"/>
  <c r="AN2222" i="1"/>
  <c r="AH1604" i="1"/>
  <c r="AL1604" i="1"/>
  <c r="AN3758" i="1"/>
  <c r="AL3754" i="1"/>
  <c r="AH3754" i="1"/>
  <c r="Q1344" i="1"/>
  <c r="S1344" i="1" s="1"/>
  <c r="AD1344" i="1"/>
  <c r="AW1344" i="1"/>
  <c r="AX1344" i="1" s="1"/>
  <c r="Q2903" i="1"/>
  <c r="S2903" i="1" s="1"/>
  <c r="AD2903" i="1"/>
  <c r="AW2903" i="1"/>
  <c r="AX2903" i="1" s="1"/>
  <c r="AW1497" i="1"/>
  <c r="AX1497" i="1" s="1"/>
  <c r="Q1497" i="1"/>
  <c r="S1497" i="1" s="1"/>
  <c r="AD1497" i="1"/>
  <c r="Q3072" i="1"/>
  <c r="S3072" i="1" s="1"/>
  <c r="AD3072" i="1"/>
  <c r="AH3290" i="1"/>
  <c r="AL3290" i="1"/>
  <c r="AI3265" i="1"/>
  <c r="AM3265" i="1"/>
  <c r="S3221" i="1"/>
  <c r="AJ3198" i="1"/>
  <c r="AM3017" i="1"/>
  <c r="AI3017" i="1"/>
  <c r="AL2658" i="1"/>
  <c r="AH2658" i="1"/>
  <c r="AJ2658" i="1" s="1"/>
  <c r="AE2593" i="1"/>
  <c r="AF2593" i="1"/>
  <c r="AG2593" i="1"/>
  <c r="AK2593" i="1"/>
  <c r="AL2282" i="1"/>
  <c r="AH2282" i="1"/>
  <c r="AN2490" i="1"/>
  <c r="AI2229" i="1"/>
  <c r="AM2229" i="1"/>
  <c r="AN2065" i="1"/>
  <c r="AI3757" i="1"/>
  <c r="AJ3757" i="1" s="1"/>
  <c r="AM3757" i="1"/>
  <c r="AH3782" i="1"/>
  <c r="AL3782" i="1"/>
  <c r="Q983" i="1"/>
  <c r="S983" i="1" s="1"/>
  <c r="AD983" i="1"/>
  <c r="AN3638" i="1"/>
  <c r="AH3515" i="1"/>
  <c r="AL3515" i="1"/>
  <c r="AN3515" i="1" s="1"/>
  <c r="AN3321" i="1"/>
  <c r="AJ3310" i="1"/>
  <c r="AL2878" i="1"/>
  <c r="AH2878" i="1"/>
  <c r="AJ2878" i="1" s="1"/>
  <c r="AI2968" i="1"/>
  <c r="AM2968" i="1"/>
  <c r="AN2968" i="1" s="1"/>
  <c r="AK2585" i="1"/>
  <c r="AE2585" i="1"/>
  <c r="AF2585" i="1"/>
  <c r="AG2585" i="1"/>
  <c r="AJ2884" i="1"/>
  <c r="AI3813" i="1"/>
  <c r="AJ3813" i="1" s="1"/>
  <c r="AM3813" i="1"/>
  <c r="AN3813" i="1" s="1"/>
  <c r="AD47" i="1"/>
  <c r="AW47" i="1"/>
  <c r="AX47" i="1" s="1"/>
  <c r="Q47" i="1"/>
  <c r="S47" i="1" s="1"/>
  <c r="AW1505" i="1"/>
  <c r="AX1505" i="1" s="1"/>
  <c r="Q1505" i="1"/>
  <c r="S1505" i="1" s="1"/>
  <c r="AD1505" i="1"/>
  <c r="Q3704" i="1"/>
  <c r="S3704" i="1" s="1"/>
  <c r="AD3704" i="1"/>
  <c r="Q603" i="1"/>
  <c r="S603" i="1" s="1"/>
  <c r="AD603" i="1"/>
  <c r="AN3676" i="1"/>
  <c r="AH3709" i="1"/>
  <c r="AL3709" i="1"/>
  <c r="AN3622" i="1"/>
  <c r="AN3399" i="1"/>
  <c r="AM3210" i="1"/>
  <c r="AN3210" i="1" s="1"/>
  <c r="AI3210" i="1"/>
  <c r="AJ3210" i="1" s="1"/>
  <c r="AG3247" i="1"/>
  <c r="AK3247" i="1"/>
  <c r="AE3247" i="1"/>
  <c r="AF3247" i="1"/>
  <c r="AL3270" i="1"/>
  <c r="AN3270" i="1" s="1"/>
  <c r="AH3270" i="1"/>
  <c r="AJ3731" i="1"/>
  <c r="BB3286" i="1"/>
  <c r="AM3809" i="1"/>
  <c r="AI3809" i="1"/>
  <c r="AM3680" i="1"/>
  <c r="AI3680" i="1"/>
  <c r="Q1131" i="1"/>
  <c r="S1131" i="1" s="1"/>
  <c r="AD1131" i="1"/>
  <c r="AW1131" i="1"/>
  <c r="AX1131" i="1" s="1"/>
  <c r="AM3687" i="1"/>
  <c r="AI3687" i="1"/>
  <c r="AU1158" i="1"/>
  <c r="M1158" i="1"/>
  <c r="AD1509" i="1"/>
  <c r="AW1509" i="1"/>
  <c r="AX1509" i="1" s="1"/>
  <c r="Q1509" i="1"/>
  <c r="S1509" i="1" s="1"/>
  <c r="Q3075" i="1"/>
  <c r="S3075" i="1" s="1"/>
  <c r="AD3075" i="1"/>
  <c r="AI3751" i="1"/>
  <c r="AJ3751" i="1" s="1"/>
  <c r="AM3751" i="1"/>
  <c r="AN3751" i="1" s="1"/>
  <c r="AH3308" i="1"/>
  <c r="AJ3308" i="1" s="1"/>
  <c r="AL3308" i="1"/>
  <c r="AN3308" i="1" s="1"/>
  <c r="AK2937" i="1"/>
  <c r="AG2937" i="1"/>
  <c r="AE2937" i="1"/>
  <c r="AF2937" i="1"/>
  <c r="AH3007" i="1"/>
  <c r="AJ3007" i="1" s="1"/>
  <c r="AL3007" i="1"/>
  <c r="AN3007" i="1" s="1"/>
  <c r="AI2624" i="1"/>
  <c r="AM2624" i="1"/>
  <c r="AN2605" i="1"/>
  <c r="AI1827" i="1"/>
  <c r="AM1827" i="1"/>
  <c r="AJ1669" i="1"/>
  <c r="AN1692" i="1"/>
  <c r="AM1582" i="1"/>
  <c r="AI1582" i="1"/>
  <c r="AJ1336" i="1"/>
  <c r="AL838" i="1"/>
  <c r="AH838" i="1"/>
  <c r="AJ838" i="1" s="1"/>
  <c r="AM719" i="1"/>
  <c r="AN719" i="1" s="1"/>
  <c r="AI719" i="1"/>
  <c r="AI68" i="1"/>
  <c r="AJ68" i="1" s="1"/>
  <c r="AM68" i="1"/>
  <c r="AJ2547" i="1"/>
  <c r="AH2508" i="1"/>
  <c r="AL2508" i="1"/>
  <c r="AL1843" i="1"/>
  <c r="AH1843" i="1"/>
  <c r="AJ1843" i="1" s="1"/>
  <c r="AH1780" i="1"/>
  <c r="AJ1780" i="1" s="1"/>
  <c r="AL1780" i="1"/>
  <c r="AM1834" i="1"/>
  <c r="AI1834" i="1"/>
  <c r="AJ1834" i="1" s="1"/>
  <c r="AM1535" i="1"/>
  <c r="AI1535" i="1"/>
  <c r="P1458" i="1"/>
  <c r="R1458" i="1" s="1"/>
  <c r="S1458" i="1" s="1"/>
  <c r="AN1576" i="1"/>
  <c r="AN1452" i="1"/>
  <c r="AH1156" i="1"/>
  <c r="AJ1156" i="1" s="1"/>
  <c r="AL1156" i="1"/>
  <c r="AN1156" i="1" s="1"/>
  <c r="AH1163" i="1"/>
  <c r="AL1163" i="1"/>
  <c r="AN1163" i="1" s="1"/>
  <c r="AH878" i="1"/>
  <c r="AJ878" i="1" s="1"/>
  <c r="AL878" i="1"/>
  <c r="AM784" i="1"/>
  <c r="AI784" i="1"/>
  <c r="AN772" i="1"/>
  <c r="AJ542" i="1"/>
  <c r="AN64" i="1"/>
  <c r="AI2047" i="1"/>
  <c r="AM2047" i="1"/>
  <c r="AI1663" i="1"/>
  <c r="AM1663" i="1"/>
  <c r="AL1672" i="1"/>
  <c r="AH1672" i="1"/>
  <c r="AL1517" i="1"/>
  <c r="AN1517" i="1" s="1"/>
  <c r="AH1517" i="1"/>
  <c r="AJ1517" i="1" s="1"/>
  <c r="AM1182" i="1"/>
  <c r="AI1182" i="1"/>
  <c r="AK2597" i="1"/>
  <c r="AE2597" i="1"/>
  <c r="AF2597" i="1"/>
  <c r="AG2597" i="1"/>
  <c r="AL2254" i="1"/>
  <c r="AH2254" i="1"/>
  <c r="AJ2254" i="1" s="1"/>
  <c r="AI1609" i="1"/>
  <c r="AM1609" i="1"/>
  <c r="AM1648" i="1"/>
  <c r="AI1648" i="1"/>
  <c r="AM1453" i="1"/>
  <c r="AI1453" i="1"/>
  <c r="AI842" i="1"/>
  <c r="AM842" i="1"/>
  <c r="AN294" i="1"/>
  <c r="AI162" i="1"/>
  <c r="AM162" i="1"/>
  <c r="BC1578" i="1"/>
  <c r="AJ532" i="1"/>
  <c r="AH1822" i="1"/>
  <c r="AJ1822" i="1" s="1"/>
  <c r="AL1822" i="1"/>
  <c r="AM2551" i="1"/>
  <c r="AI2551" i="1"/>
  <c r="AN2284" i="1"/>
  <c r="AI1848" i="1"/>
  <c r="AM1848" i="1"/>
  <c r="AL1774" i="1"/>
  <c r="AH1774" i="1"/>
  <c r="AJ1774" i="1" s="1"/>
  <c r="AM1413" i="1"/>
  <c r="AI1413" i="1"/>
  <c r="AM1406" i="1"/>
  <c r="AI1406" i="1"/>
  <c r="AJ1316" i="1"/>
  <c r="AI1179" i="1"/>
  <c r="AM1179" i="1"/>
  <c r="AI1133" i="1"/>
  <c r="AM1133" i="1"/>
  <c r="AN1133" i="1" s="1"/>
  <c r="AK812" i="1"/>
  <c r="AE812" i="1"/>
  <c r="AF812" i="1"/>
  <c r="AG812" i="1"/>
  <c r="AM781" i="1"/>
  <c r="AI781" i="1"/>
  <c r="AJ781" i="1" s="1"/>
  <c r="AM729" i="1"/>
  <c r="AI729" i="1"/>
  <c r="AJ553" i="1"/>
  <c r="AG278" i="1"/>
  <c r="AK278" i="1"/>
  <c r="AE278" i="1"/>
  <c r="AF278" i="1"/>
  <c r="AJ210" i="1"/>
  <c r="AN76" i="1"/>
  <c r="AG2265" i="1"/>
  <c r="AK2265" i="1"/>
  <c r="AF2265" i="1"/>
  <c r="AE2265" i="1"/>
  <c r="AL1727" i="1"/>
  <c r="AH1727" i="1"/>
  <c r="AJ1727" i="1" s="1"/>
  <c r="AI1801" i="1"/>
  <c r="AM1801" i="1"/>
  <c r="AN1801" i="1" s="1"/>
  <c r="AJ1660" i="1"/>
  <c r="AJ1141" i="1"/>
  <c r="AJ1323" i="1"/>
  <c r="AH1188" i="1"/>
  <c r="AJ1188" i="1" s="1"/>
  <c r="AL1188" i="1"/>
  <c r="AN1188" i="1" s="1"/>
  <c r="AN990" i="1"/>
  <c r="AH242" i="1"/>
  <c r="AJ242" i="1" s="1"/>
  <c r="AL242" i="1"/>
  <c r="AN201" i="1"/>
  <c r="AI225" i="1"/>
  <c r="AM225" i="1"/>
  <c r="AH124" i="1"/>
  <c r="AJ124" i="1" s="1"/>
  <c r="AL124" i="1"/>
  <c r="AN124" i="1" s="1"/>
  <c r="AL2512" i="1"/>
  <c r="AN2512" i="1" s="1"/>
  <c r="AH2512" i="1"/>
  <c r="AN2189" i="1"/>
  <c r="AM1844" i="1"/>
  <c r="AI1844" i="1"/>
  <c r="AJ1844" i="1" s="1"/>
  <c r="AN1890" i="1"/>
  <c r="P1625" i="1"/>
  <c r="R1625" i="1" s="1"/>
  <c r="S1625" i="1" s="1"/>
  <c r="AI1125" i="1"/>
  <c r="AM1125" i="1"/>
  <c r="AN1170" i="1"/>
  <c r="AL788" i="1"/>
  <c r="AH788" i="1"/>
  <c r="AN644" i="1"/>
  <c r="AM155" i="1"/>
  <c r="AI155" i="1"/>
  <c r="AN160" i="1"/>
  <c r="AL61" i="1"/>
  <c r="AN61" i="1" s="1"/>
  <c r="AH61" i="1"/>
  <c r="AJ61" i="1" s="1"/>
  <c r="AH2972" i="1"/>
  <c r="AJ2972" i="1" s="1"/>
  <c r="AL2972" i="1"/>
  <c r="AN2972" i="1" s="1"/>
  <c r="AH2629" i="1"/>
  <c r="AL2629" i="1"/>
  <c r="AL2173" i="1"/>
  <c r="AN2173" i="1" s="1"/>
  <c r="AH2173" i="1"/>
  <c r="AJ2173" i="1" s="1"/>
  <c r="AN1802" i="1"/>
  <c r="AH1862" i="1"/>
  <c r="AJ1862" i="1" s="1"/>
  <c r="AL1862" i="1"/>
  <c r="AN1862" i="1" s="1"/>
  <c r="AE1621" i="1"/>
  <c r="AF1621" i="1"/>
  <c r="AG1621" i="1"/>
  <c r="AK1621" i="1"/>
  <c r="AM1722" i="1"/>
  <c r="AI1722" i="1"/>
  <c r="AY1547" i="1"/>
  <c r="AZ1547" i="1"/>
  <c r="BB1547" i="1"/>
  <c r="BA1547" i="1" s="1"/>
  <c r="BC1547" i="1"/>
  <c r="BD1547" i="1"/>
  <c r="AL1581" i="1"/>
  <c r="AN1581" i="1" s="1"/>
  <c r="AH1581" i="1"/>
  <c r="AJ1581" i="1" s="1"/>
  <c r="AZ1450" i="1"/>
  <c r="BB1450" i="1"/>
  <c r="BA1450" i="1" s="1"/>
  <c r="BD1450" i="1"/>
  <c r="AY1450" i="1"/>
  <c r="BC1450" i="1" s="1"/>
  <c r="BC1406" i="1"/>
  <c r="AJ1483" i="1"/>
  <c r="AK1124" i="1"/>
  <c r="AE1124" i="1"/>
  <c r="AF1124" i="1"/>
  <c r="AG1124" i="1"/>
  <c r="AM1436" i="1"/>
  <c r="AI1436" i="1"/>
  <c r="AN1109" i="1"/>
  <c r="AY800" i="1"/>
  <c r="AZ800" i="1"/>
  <c r="BB800" i="1"/>
  <c r="BA800" i="1" s="1"/>
  <c r="BC800" i="1" s="1"/>
  <c r="BD800" i="1"/>
  <c r="AH778" i="1"/>
  <c r="AJ778" i="1" s="1"/>
  <c r="AL778" i="1"/>
  <c r="AN778" i="1" s="1"/>
  <c r="AH116" i="1"/>
  <c r="AL116" i="1"/>
  <c r="AL52" i="1"/>
  <c r="AH52" i="1"/>
  <c r="AJ52" i="1" s="1"/>
  <c r="AH1661" i="1"/>
  <c r="AL1661" i="1"/>
  <c r="AN1661" i="1" s="1"/>
  <c r="AM2556" i="1"/>
  <c r="AI2556" i="1"/>
  <c r="S1818" i="1"/>
  <c r="AN1403" i="1"/>
  <c r="AM1522" i="1"/>
  <c r="AI1522" i="1"/>
  <c r="AN1085" i="1"/>
  <c r="AL1153" i="1"/>
  <c r="AH1153" i="1"/>
  <c r="AJ1153" i="1" s="1"/>
  <c r="AN1037" i="1"/>
  <c r="AJ820" i="1"/>
  <c r="AI167" i="1"/>
  <c r="AM167" i="1"/>
  <c r="AN167" i="1" s="1"/>
  <c r="AI145" i="1"/>
  <c r="AM145" i="1"/>
  <c r="AK95" i="1"/>
  <c r="AE95" i="1"/>
  <c r="AF95" i="1"/>
  <c r="AG95" i="1"/>
  <c r="AY50" i="1"/>
  <c r="BC50" i="1" s="1"/>
  <c r="BB50" i="1"/>
  <c r="BA50" i="1" s="1"/>
  <c r="BD50" i="1"/>
  <c r="AZ50" i="1"/>
  <c r="AM2218" i="1"/>
  <c r="AI2218" i="1"/>
  <c r="AN1798" i="1"/>
  <c r="AM1592" i="1"/>
  <c r="AI1592" i="1"/>
  <c r="AJ1314" i="1"/>
  <c r="AM1152" i="1"/>
  <c r="AI1152" i="1"/>
  <c r="P105" i="1"/>
  <c r="R105" i="1" s="1"/>
  <c r="AI49" i="1"/>
  <c r="AM49" i="1"/>
  <c r="AN49" i="1" s="1"/>
  <c r="AI36" i="1"/>
  <c r="AM36" i="1"/>
  <c r="AI2193" i="1"/>
  <c r="AM2193" i="1"/>
  <c r="AN2204" i="1"/>
  <c r="AN1902" i="1"/>
  <c r="AM1638" i="1"/>
  <c r="AI1638" i="1"/>
  <c r="AL107" i="1"/>
  <c r="AH107" i="1"/>
  <c r="AJ107" i="1" s="1"/>
  <c r="AM807" i="1"/>
  <c r="AI807" i="1"/>
  <c r="AL123" i="1"/>
  <c r="AN123" i="1" s="1"/>
  <c r="AH123" i="1"/>
  <c r="AK200" i="1"/>
  <c r="AG200" i="1"/>
  <c r="AE200" i="1"/>
  <c r="AF200" i="1"/>
  <c r="AH1196" i="1"/>
  <c r="AJ1196" i="1" s="1"/>
  <c r="AL1196" i="1"/>
  <c r="AN1196" i="1" s="1"/>
  <c r="AM1151" i="1"/>
  <c r="AI1151" i="1"/>
  <c r="AJ1151" i="1" s="1"/>
  <c r="AZ182" i="1"/>
  <c r="BB182" i="1"/>
  <c r="BA182" i="1" s="1"/>
  <c r="BD182" i="1"/>
  <c r="AY182" i="1"/>
  <c r="BC182" i="1" s="1"/>
  <c r="AN677" i="1"/>
  <c r="AI3214" i="1"/>
  <c r="AM3214" i="1"/>
  <c r="AN3214" i="1" s="1"/>
  <c r="AH3666" i="1"/>
  <c r="AL3666" i="1"/>
  <c r="Q2046" i="1"/>
  <c r="S2046" i="1" s="1"/>
  <c r="AD2046" i="1"/>
  <c r="AH3730" i="1"/>
  <c r="AJ3730" i="1" s="1"/>
  <c r="AL3730" i="1"/>
  <c r="AG3242" i="1"/>
  <c r="AJ2976" i="1"/>
  <c r="AI2990" i="1"/>
  <c r="AM2990" i="1"/>
  <c r="AL2231" i="1"/>
  <c r="AN2231" i="1" s="1"/>
  <c r="AH2231" i="1"/>
  <c r="AY2142" i="1"/>
  <c r="BC2142" i="1" s="1"/>
  <c r="BD2142" i="1"/>
  <c r="AZ2142" i="1"/>
  <c r="BB2142" i="1"/>
  <c r="BA2142" i="1" s="1"/>
  <c r="AD1685" i="1"/>
  <c r="AW1685" i="1"/>
  <c r="AX1685" i="1" s="1"/>
  <c r="Q1685" i="1"/>
  <c r="S1685" i="1" s="1"/>
  <c r="AL3295" i="1"/>
  <c r="AH3295" i="1"/>
  <c r="AJ3295" i="1" s="1"/>
  <c r="AJ2874" i="1"/>
  <c r="AH2183" i="1"/>
  <c r="AJ2183" i="1" s="1"/>
  <c r="AL2183" i="1"/>
  <c r="AN2183" i="1" s="1"/>
  <c r="AJ3649" i="1"/>
  <c r="Q1686" i="1"/>
  <c r="S1686" i="1" s="1"/>
  <c r="AD1686" i="1"/>
  <c r="AW1686" i="1"/>
  <c r="AX1686" i="1" s="1"/>
  <c r="AI3633" i="1"/>
  <c r="AM3633" i="1"/>
  <c r="AL3657" i="1"/>
  <c r="AN3657" i="1" s="1"/>
  <c r="AH3657" i="1"/>
  <c r="AJ3657" i="1" s="1"/>
  <c r="AL3218" i="1"/>
  <c r="AH3218" i="1"/>
  <c r="AJ3218" i="1" s="1"/>
  <c r="AL3461" i="1"/>
  <c r="AN3461" i="1" s="1"/>
  <c r="AH3461" i="1"/>
  <c r="AM2647" i="1"/>
  <c r="AN2647" i="1" s="1"/>
  <c r="AI2647" i="1"/>
  <c r="AN2558" i="1"/>
  <c r="AL1731" i="1"/>
  <c r="AH1731" i="1"/>
  <c r="AL1594" i="1"/>
  <c r="AN1594" i="1" s="1"/>
  <c r="AH1594" i="1"/>
  <c r="AI3246" i="1"/>
  <c r="AM3246" i="1"/>
  <c r="AH2239" i="1"/>
  <c r="AL2239" i="1"/>
  <c r="AJ3720" i="1"/>
  <c r="AJ3553" i="1"/>
  <c r="S2977" i="1"/>
  <c r="AJ3326" i="1"/>
  <c r="S2225" i="1"/>
  <c r="AM2552" i="1"/>
  <c r="AI2552" i="1"/>
  <c r="AI1777" i="1"/>
  <c r="AM1777" i="1"/>
  <c r="AN1805" i="1"/>
  <c r="AL3512" i="1"/>
  <c r="AH3512" i="1"/>
  <c r="AJ3512" i="1" s="1"/>
  <c r="AI3712" i="1"/>
  <c r="AJ3712" i="1" s="1"/>
  <c r="AM3712" i="1"/>
  <c r="AM3239" i="1"/>
  <c r="AM3232" i="1" s="1"/>
  <c r="AI3239" i="1"/>
  <c r="AN2973" i="1"/>
  <c r="S2635" i="1"/>
  <c r="AJ2241" i="1"/>
  <c r="AH3793" i="1"/>
  <c r="AJ3793" i="1" s="1"/>
  <c r="AL3793" i="1"/>
  <c r="AJ2971" i="1"/>
  <c r="AJ2228" i="1"/>
  <c r="AM3798" i="1"/>
  <c r="AI3798" i="1"/>
  <c r="M3862" i="1"/>
  <c r="AU3862" i="1"/>
  <c r="AI3801" i="1"/>
  <c r="AM3801" i="1"/>
  <c r="AI2946" i="1"/>
  <c r="AM2946" i="1"/>
  <c r="AN2946" i="1" s="1"/>
  <c r="AM2955" i="1"/>
  <c r="AI2955" i="1"/>
  <c r="AJ3195" i="1"/>
  <c r="AI3583" i="1"/>
  <c r="AM3583" i="1"/>
  <c r="AN2986" i="1"/>
  <c r="AN198" i="1"/>
  <c r="AN1528" i="1"/>
  <c r="AM2232" i="1"/>
  <c r="AI2232" i="1"/>
  <c r="AL1789" i="1"/>
  <c r="AN1789" i="1" s="1"/>
  <c r="AH1789" i="1"/>
  <c r="AI1348" i="1"/>
  <c r="AM1348" i="1"/>
  <c r="AE172" i="1"/>
  <c r="AF172" i="1"/>
  <c r="AG172" i="1"/>
  <c r="AK172" i="1"/>
  <c r="AN3669" i="1"/>
  <c r="AM3697" i="1"/>
  <c r="AI3697" i="1"/>
  <c r="AI3243" i="1"/>
  <c r="AM3243" i="1"/>
  <c r="AH2990" i="1"/>
  <c r="AJ2990" i="1" s="1"/>
  <c r="AL2990" i="1"/>
  <c r="AN2990" i="1" s="1"/>
  <c r="AM2554" i="1"/>
  <c r="AI2554" i="1"/>
  <c r="AJ2554" i="1" s="1"/>
  <c r="AI2496" i="1"/>
  <c r="AJ2496" i="1" s="1"/>
  <c r="AM2496" i="1"/>
  <c r="AH2226" i="1"/>
  <c r="AJ2226" i="1" s="1"/>
  <c r="AL2226" i="1"/>
  <c r="AE2142" i="1"/>
  <c r="AF2142" i="1"/>
  <c r="AG2142" i="1"/>
  <c r="AK2142" i="1"/>
  <c r="AN3755" i="1"/>
  <c r="AJ2570" i="1"/>
  <c r="P3699" i="1"/>
  <c r="R3699" i="1" s="1"/>
  <c r="AH2546" i="1"/>
  <c r="AL2546" i="1"/>
  <c r="AJ3808" i="1"/>
  <c r="AH3245" i="1"/>
  <c r="AJ3245" i="1" s="1"/>
  <c r="AL3245" i="1"/>
  <c r="AN3245" i="1" s="1"/>
  <c r="AN2525" i="1"/>
  <c r="AL2553" i="1"/>
  <c r="AN2553" i="1" s="1"/>
  <c r="AH2553" i="1"/>
  <c r="AJ2553" i="1" s="1"/>
  <c r="S2146" i="1"/>
  <c r="Q31" i="1"/>
  <c r="S31" i="1" s="1"/>
  <c r="AW31" i="1"/>
  <c r="AX31" i="1" s="1"/>
  <c r="AD31" i="1"/>
  <c r="AM3720" i="1"/>
  <c r="AN3720" i="1" s="1"/>
  <c r="AI3720" i="1"/>
  <c r="AM3553" i="1"/>
  <c r="AN3553" i="1" s="1"/>
  <c r="AI3553" i="1"/>
  <c r="AJ3609" i="1"/>
  <c r="AH2211" i="1"/>
  <c r="AJ2211" i="1" s="1"/>
  <c r="AL2211" i="1"/>
  <c r="AN2211" i="1" s="1"/>
  <c r="AL2552" i="1"/>
  <c r="AN2552" i="1" s="1"/>
  <c r="AH2552" i="1"/>
  <c r="AJ2552" i="1" s="1"/>
  <c r="AJ2253" i="1"/>
  <c r="AH1777" i="1"/>
  <c r="AJ1777" i="1" s="1"/>
  <c r="AL1777" i="1"/>
  <c r="AN1777" i="1" s="1"/>
  <c r="AI1850" i="1"/>
  <c r="AM1850" i="1"/>
  <c r="AN1850" i="1" s="1"/>
  <c r="AH3715" i="1"/>
  <c r="AL3715" i="1"/>
  <c r="AN3715" i="1" s="1"/>
  <c r="Q1527" i="1"/>
  <c r="S1527" i="1" s="1"/>
  <c r="AW1527" i="1"/>
  <c r="AX1527" i="1" s="1"/>
  <c r="AD1527" i="1"/>
  <c r="AH3259" i="1"/>
  <c r="AL3259" i="1"/>
  <c r="AN3259" i="1" s="1"/>
  <c r="AL3223" i="1"/>
  <c r="AN3223" i="1" s="1"/>
  <c r="AH3223" i="1"/>
  <c r="AL3384" i="1"/>
  <c r="AN3384" i="1" s="1"/>
  <c r="AH3384" i="1"/>
  <c r="AK2978" i="1"/>
  <c r="AG2978" i="1"/>
  <c r="AF2978" i="1"/>
  <c r="AE2978" i="1"/>
  <c r="AM2974" i="1"/>
  <c r="AI2974" i="1"/>
  <c r="AJ2974" i="1" s="1"/>
  <c r="AH3003" i="1"/>
  <c r="AJ3003" i="1" s="1"/>
  <c r="AL3003" i="1"/>
  <c r="AM3256" i="1"/>
  <c r="AI3256" i="1"/>
  <c r="AJ2959" i="1"/>
  <c r="AI2228" i="1"/>
  <c r="AM2228" i="1"/>
  <c r="AL2292" i="1"/>
  <c r="AN2292" i="1" s="1"/>
  <c r="AH2292" i="1"/>
  <c r="AW1597" i="1"/>
  <c r="AX1597" i="1" s="1"/>
  <c r="Q1597" i="1"/>
  <c r="S1597" i="1" s="1"/>
  <c r="AD1597" i="1"/>
  <c r="AG3263" i="1"/>
  <c r="AK3263" i="1"/>
  <c r="AE3263" i="1"/>
  <c r="AF3263" i="1"/>
  <c r="AN2922" i="1"/>
  <c r="AH2631" i="1"/>
  <c r="AJ2631" i="1" s="1"/>
  <c r="AL2631" i="1"/>
  <c r="AN2631" i="1" s="1"/>
  <c r="P3277" i="1"/>
  <c r="R3277" i="1" s="1"/>
  <c r="AM3690" i="1"/>
  <c r="AN3690" i="1" s="1"/>
  <c r="AI3690" i="1"/>
  <c r="AJ3690" i="1" s="1"/>
  <c r="AM3743" i="1"/>
  <c r="AN3743" i="1" s="1"/>
  <c r="AI3743" i="1"/>
  <c r="AW2515" i="1"/>
  <c r="AX2515" i="1" s="1"/>
  <c r="Q2515" i="1"/>
  <c r="S2515" i="1" s="1"/>
  <c r="AD2515" i="1"/>
  <c r="AI3781" i="1"/>
  <c r="AM3781" i="1"/>
  <c r="AN3781" i="1" s="1"/>
  <c r="AL3583" i="1"/>
  <c r="AN3583" i="1" s="1"/>
  <c r="AH3583" i="1"/>
  <c r="AH3376" i="1"/>
  <c r="AJ3376" i="1" s="1"/>
  <c r="AL3376" i="1"/>
  <c r="AN3376" i="1" s="1"/>
  <c r="BB3019" i="1"/>
  <c r="BA3019" i="1" s="1"/>
  <c r="BD3019" i="1"/>
  <c r="AY3019" i="1"/>
  <c r="BC3019" i="1" s="1"/>
  <c r="AZ3019" i="1"/>
  <c r="AL2188" i="1"/>
  <c r="AN2188" i="1" s="1"/>
  <c r="AH2188" i="1"/>
  <c r="AI1749" i="1"/>
  <c r="AJ1749" i="1" s="1"/>
  <c r="AM1749" i="1"/>
  <c r="AN1749" i="1" s="1"/>
  <c r="AI1723" i="1"/>
  <c r="AJ1723" i="1" s="1"/>
  <c r="AM1723" i="1"/>
  <c r="AN1723" i="1" s="1"/>
  <c r="AH841" i="1"/>
  <c r="AJ841" i="1" s="1"/>
  <c r="AL841" i="1"/>
  <c r="AN841" i="1" s="1"/>
  <c r="AI67" i="1"/>
  <c r="AM67" i="1"/>
  <c r="AI1197" i="1"/>
  <c r="AM1197" i="1"/>
  <c r="AN1197" i="1" s="1"/>
  <c r="AM2539" i="1"/>
  <c r="AN2539" i="1" s="1"/>
  <c r="AI2539" i="1"/>
  <c r="AJ2539" i="1" s="1"/>
  <c r="AN2139" i="1"/>
  <c r="AL1445" i="1"/>
  <c r="AN1445" i="1" s="1"/>
  <c r="AH1445" i="1"/>
  <c r="AJ1445" i="1" s="1"/>
  <c r="AH1175" i="1"/>
  <c r="AL1175" i="1"/>
  <c r="AH892" i="1"/>
  <c r="AJ892" i="1" s="1"/>
  <c r="AL892" i="1"/>
  <c r="AI894" i="1"/>
  <c r="AJ894" i="1" s="1"/>
  <c r="AM894" i="1"/>
  <c r="Q1835" i="1"/>
  <c r="AD1835" i="1"/>
  <c r="AW1835" i="1"/>
  <c r="AX1835" i="1" s="1"/>
  <c r="N1835" i="1"/>
  <c r="O1835" i="1"/>
  <c r="AH3806" i="1"/>
  <c r="AL3806" i="1"/>
  <c r="AN3806" i="1" s="1"/>
  <c r="Q98" i="1"/>
  <c r="S98" i="1" s="1"/>
  <c r="AD98" i="1"/>
  <c r="AW98" i="1"/>
  <c r="AX98" i="1" s="1"/>
  <c r="AM3667" i="1"/>
  <c r="AI3667" i="1"/>
  <c r="Q606" i="1"/>
  <c r="S606" i="1" s="1"/>
  <c r="AD606" i="1"/>
  <c r="AN3681" i="1"/>
  <c r="AL3377" i="1"/>
  <c r="AN3377" i="1" s="1"/>
  <c r="AH3377" i="1"/>
  <c r="AJ3377" i="1" s="1"/>
  <c r="AM3175" i="1"/>
  <c r="AN3175" i="1" s="1"/>
  <c r="AI3175" i="1"/>
  <c r="AN2976" i="1"/>
  <c r="S2574" i="1"/>
  <c r="AN2554" i="1"/>
  <c r="AI2169" i="1"/>
  <c r="AJ2169" i="1" s="1"/>
  <c r="AM2169" i="1"/>
  <c r="AN3471" i="1"/>
  <c r="AE3761" i="1"/>
  <c r="AG3761" i="1"/>
  <c r="AF3761" i="1"/>
  <c r="AK3761" i="1"/>
  <c r="AH3803" i="1"/>
  <c r="AJ3803" i="1" s="1"/>
  <c r="AL3803" i="1"/>
  <c r="AI3708" i="1"/>
  <c r="AM3708" i="1"/>
  <c r="Q3845" i="1"/>
  <c r="S3845" i="1" s="1"/>
  <c r="AD3845" i="1"/>
  <c r="AE3845" i="1" s="1"/>
  <c r="AW3845" i="1"/>
  <c r="AX3845" i="1" s="1"/>
  <c r="AW747" i="1"/>
  <c r="AX747" i="1" s="1"/>
  <c r="Q747" i="1"/>
  <c r="S747" i="1" s="1"/>
  <c r="AD747" i="1"/>
  <c r="Q2138" i="1"/>
  <c r="S2138" i="1" s="1"/>
  <c r="AD2138" i="1"/>
  <c r="AW2138" i="1"/>
  <c r="AX2138" i="1" s="1"/>
  <c r="Q3074" i="1"/>
  <c r="S3074" i="1" s="1"/>
  <c r="AD3074" i="1"/>
  <c r="AL3619" i="1"/>
  <c r="AH3619" i="1"/>
  <c r="AM3525" i="1"/>
  <c r="AI3525" i="1"/>
  <c r="AH3404" i="1"/>
  <c r="AL3404" i="1"/>
  <c r="AN3579" i="1"/>
  <c r="AN3251" i="1"/>
  <c r="AJ2886" i="1"/>
  <c r="AH2917" i="1"/>
  <c r="AJ2917" i="1" s="1"/>
  <c r="AL2917" i="1"/>
  <c r="AN2917" i="1" s="1"/>
  <c r="AI3004" i="1"/>
  <c r="AM3004" i="1"/>
  <c r="AM2650" i="1"/>
  <c r="AI2650" i="1"/>
  <c r="AG2636" i="1"/>
  <c r="AK2636" i="1"/>
  <c r="AE2636" i="1"/>
  <c r="AF2636" i="1"/>
  <c r="BC2486" i="1"/>
  <c r="BD2582" i="1"/>
  <c r="AY2582" i="1"/>
  <c r="BC2582" i="1" s="1"/>
  <c r="AZ2582" i="1"/>
  <c r="BB2582" i="1"/>
  <c r="BA2582" i="1" s="1"/>
  <c r="AL3733" i="1"/>
  <c r="AN3733" i="1" s="1"/>
  <c r="AH3733" i="1"/>
  <c r="AJ3733" i="1" s="1"/>
  <c r="AL3507" i="1"/>
  <c r="AH3507" i="1"/>
  <c r="AJ3507" i="1" s="1"/>
  <c r="Q3866" i="1"/>
  <c r="S3866" i="1" s="1"/>
  <c r="AD3866" i="1"/>
  <c r="AE3866" i="1" s="1"/>
  <c r="AW3866" i="1"/>
  <c r="AX3866" i="1" s="1"/>
  <c r="AM3705" i="1"/>
  <c r="AN3705" i="1" s="1"/>
  <c r="AI3705" i="1"/>
  <c r="AJ3705" i="1" s="1"/>
  <c r="AW1329" i="1"/>
  <c r="AX1329" i="1" s="1"/>
  <c r="Q1329" i="1"/>
  <c r="S1329" i="1" s="1"/>
  <c r="AD1329" i="1"/>
  <c r="Q1695" i="1"/>
  <c r="S1695" i="1" s="1"/>
  <c r="AD1695" i="1"/>
  <c r="AW1695" i="1"/>
  <c r="AX1695" i="1" s="1"/>
  <c r="Q3787" i="1"/>
  <c r="S3787" i="1" s="1"/>
  <c r="AD3787" i="1"/>
  <c r="AH3747" i="1"/>
  <c r="AJ3747" i="1" s="1"/>
  <c r="AL3747" i="1"/>
  <c r="AI3508" i="1"/>
  <c r="AM3508" i="1"/>
  <c r="AL3510" i="1"/>
  <c r="AN3510" i="1" s="1"/>
  <c r="AH3510" i="1"/>
  <c r="AJ3510" i="1" s="1"/>
  <c r="AN3292" i="1"/>
  <c r="AM3216" i="1"/>
  <c r="AI3216" i="1"/>
  <c r="AI3322" i="1"/>
  <c r="AM3322" i="1"/>
  <c r="AL2898" i="1"/>
  <c r="AN2898" i="1" s="1"/>
  <c r="AH2898" i="1"/>
  <c r="AN3005" i="1"/>
  <c r="AH2641" i="1"/>
  <c r="AJ2641" i="1" s="1"/>
  <c r="AL2641" i="1"/>
  <c r="AN2641" i="1" s="1"/>
  <c r="AH2573" i="1"/>
  <c r="AL2573" i="1"/>
  <c r="AL2277" i="1"/>
  <c r="AN2277" i="1" s="1"/>
  <c r="AH2277" i="1"/>
  <c r="AI2157" i="1"/>
  <c r="AM2157" i="1"/>
  <c r="AW3878" i="1"/>
  <c r="AX3878" i="1" s="1"/>
  <c r="AD3878" i="1"/>
  <c r="AE3878" i="1" s="1"/>
  <c r="Q3878" i="1"/>
  <c r="S3878" i="1" s="1"/>
  <c r="AW1110" i="1"/>
  <c r="AX1110" i="1" s="1"/>
  <c r="Q1110" i="1"/>
  <c r="S1110" i="1" s="1"/>
  <c r="AD1110" i="1"/>
  <c r="AL3633" i="1"/>
  <c r="AN3633" i="1" s="1"/>
  <c r="AH3633" i="1"/>
  <c r="AJ3633" i="1" s="1"/>
  <c r="Q734" i="1"/>
  <c r="S734" i="1" s="1"/>
  <c r="AW734" i="1"/>
  <c r="AX734" i="1" s="1"/>
  <c r="AD734" i="1"/>
  <c r="AW2170" i="1"/>
  <c r="AX2170" i="1" s="1"/>
  <c r="Q2170" i="1"/>
  <c r="S2170" i="1" s="1"/>
  <c r="AD2170" i="1"/>
  <c r="AU3850" i="1"/>
  <c r="M3850" i="1"/>
  <c r="AM3627" i="1"/>
  <c r="AI3627" i="1"/>
  <c r="AM3397" i="1"/>
  <c r="AI3397" i="1"/>
  <c r="AI3414" i="1"/>
  <c r="AM3414" i="1"/>
  <c r="AH3410" i="1"/>
  <c r="AJ3410" i="1" s="1"/>
  <c r="AL3410" i="1"/>
  <c r="AJ3461" i="1"/>
  <c r="AI3187" i="1"/>
  <c r="AM3187" i="1"/>
  <c r="AL2953" i="1"/>
  <c r="AN2953" i="1" s="1"/>
  <c r="AH2953" i="1"/>
  <c r="AJ2953" i="1" s="1"/>
  <c r="S2628" i="1"/>
  <c r="AI2558" i="1"/>
  <c r="AM2558" i="1"/>
  <c r="AL2510" i="1"/>
  <c r="AH2510" i="1"/>
  <c r="AI2503" i="1"/>
  <c r="AM2503" i="1"/>
  <c r="AI2167" i="1"/>
  <c r="AM2167" i="1"/>
  <c r="AN2212" i="1"/>
  <c r="AI1729" i="1"/>
  <c r="AM1729" i="1"/>
  <c r="AG1792" i="1"/>
  <c r="AK1792" i="1"/>
  <c r="AE1792" i="1"/>
  <c r="AF1792" i="1"/>
  <c r="AM1689" i="1"/>
  <c r="AI1689" i="1"/>
  <c r="AN1681" i="1"/>
  <c r="AJ1594" i="1"/>
  <c r="AM1742" i="1"/>
  <c r="AI1742" i="1"/>
  <c r="AI1716" i="1"/>
  <c r="AM1716" i="1"/>
  <c r="AH1629" i="1"/>
  <c r="AJ1629" i="1" s="1"/>
  <c r="AL1629" i="1"/>
  <c r="AN1629" i="1" s="1"/>
  <c r="AW736" i="1"/>
  <c r="AX736" i="1" s="1"/>
  <c r="Q736" i="1"/>
  <c r="S736" i="1" s="1"/>
  <c r="AD736" i="1"/>
  <c r="Q1602" i="1"/>
  <c r="S1602" i="1" s="1"/>
  <c r="AD1602" i="1"/>
  <c r="AW1602" i="1"/>
  <c r="AX1602" i="1" s="1"/>
  <c r="AD1343" i="1"/>
  <c r="AW1343" i="1"/>
  <c r="AX1343" i="1" s="1"/>
  <c r="Q1343" i="1"/>
  <c r="S1343" i="1" s="1"/>
  <c r="AD3772" i="1"/>
  <c r="Q3772" i="1"/>
  <c r="S3772" i="1" s="1"/>
  <c r="AJ3411" i="1"/>
  <c r="S3632" i="1"/>
  <c r="AH3296" i="1"/>
  <c r="AL3296" i="1"/>
  <c r="AN3296" i="1" s="1"/>
  <c r="AH3407" i="1"/>
  <c r="AJ3407" i="1" s="1"/>
  <c r="AL3407" i="1"/>
  <c r="AN3407" i="1" s="1"/>
  <c r="AN3396" i="1"/>
  <c r="AH3388" i="1"/>
  <c r="AJ3388" i="1" s="1"/>
  <c r="AL3388" i="1"/>
  <c r="AL3257" i="1"/>
  <c r="AN3257" i="1" s="1"/>
  <c r="AH3257" i="1"/>
  <c r="AJ3257" i="1" s="1"/>
  <c r="AL2888" i="1"/>
  <c r="AH2888" i="1"/>
  <c r="AJ2888" i="1" s="1"/>
  <c r="AN2993" i="1"/>
  <c r="AH2897" i="1"/>
  <c r="AJ2897" i="1" s="1"/>
  <c r="AL2897" i="1"/>
  <c r="AN2897" i="1" s="1"/>
  <c r="AZ2590" i="1"/>
  <c r="BC2590" i="1" s="1"/>
  <c r="BB2590" i="1"/>
  <c r="BA2590" i="1" s="1"/>
  <c r="BD2590" i="1"/>
  <c r="AY2590" i="1"/>
  <c r="S2575" i="1"/>
  <c r="AL2491" i="1"/>
  <c r="AH2491" i="1"/>
  <c r="AJ2491" i="1" s="1"/>
  <c r="AN2507" i="1"/>
  <c r="BB2259" i="1"/>
  <c r="BA2259" i="1" s="1"/>
  <c r="BD2259" i="1"/>
  <c r="AY2259" i="1"/>
  <c r="BC2259" i="1" s="1"/>
  <c r="AZ2259" i="1"/>
  <c r="AH3653" i="1"/>
  <c r="AJ3653" i="1" s="1"/>
  <c r="AL3653" i="1"/>
  <c r="AN3653" i="1" s="1"/>
  <c r="AD1150" i="1"/>
  <c r="AW1150" i="1"/>
  <c r="AX1150" i="1" s="1"/>
  <c r="Q1150" i="1"/>
  <c r="S1150" i="1" s="1"/>
  <c r="AI3795" i="1"/>
  <c r="AM3795" i="1"/>
  <c r="AD1643" i="1"/>
  <c r="AW1643" i="1"/>
  <c r="AX1643" i="1" s="1"/>
  <c r="Q1643" i="1"/>
  <c r="S1643" i="1" s="1"/>
  <c r="AI3588" i="1"/>
  <c r="AM3588" i="1"/>
  <c r="AH3194" i="1"/>
  <c r="AJ3194" i="1" s="1"/>
  <c r="AL3194" i="1"/>
  <c r="AN3194" i="1" s="1"/>
  <c r="AN3612" i="1"/>
  <c r="AI3252" i="1"/>
  <c r="AM3252" i="1"/>
  <c r="P2977" i="1"/>
  <c r="R2977" i="1" s="1"/>
  <c r="AL3319" i="1"/>
  <c r="AN3319" i="1" s="1"/>
  <c r="AH3319" i="1"/>
  <c r="AJ3319" i="1" s="1"/>
  <c r="AG3232" i="1"/>
  <c r="AN3433" i="1"/>
  <c r="AL3348" i="1"/>
  <c r="AH3348" i="1"/>
  <c r="AJ3348" i="1" s="1"/>
  <c r="AM3230" i="1"/>
  <c r="AI3230" i="1"/>
  <c r="AJ2587" i="1"/>
  <c r="AI2611" i="1"/>
  <c r="AM2611" i="1"/>
  <c r="AN2238" i="1"/>
  <c r="AN2518" i="1"/>
  <c r="AJ2359" i="1"/>
  <c r="AY2225" i="1"/>
  <c r="AZ2225" i="1"/>
  <c r="BB2225" i="1"/>
  <c r="BA2225" i="1" s="1"/>
  <c r="BC2225" i="1" s="1"/>
  <c r="BD2225" i="1"/>
  <c r="AH2272" i="1"/>
  <c r="AJ2272" i="1" s="1"/>
  <c r="AL2272" i="1"/>
  <c r="AK2190" i="1"/>
  <c r="AE2190" i="1"/>
  <c r="AG2190" i="1"/>
  <c r="AF2190" i="1"/>
  <c r="AY2143" i="1"/>
  <c r="BC2143" i="1" s="1"/>
  <c r="AZ2143" i="1"/>
  <c r="BB2143" i="1"/>
  <c r="BA2143" i="1" s="1"/>
  <c r="BD2143" i="1"/>
  <c r="AI1657" i="1"/>
  <c r="AM1657" i="1"/>
  <c r="AH3645" i="1"/>
  <c r="AL3645" i="1"/>
  <c r="AL3661" i="1"/>
  <c r="AH3661" i="1"/>
  <c r="AJ3661" i="1" s="1"/>
  <c r="AN3524" i="1"/>
  <c r="AI3582" i="1"/>
  <c r="AM3582" i="1"/>
  <c r="AD3784" i="1"/>
  <c r="Q3784" i="1"/>
  <c r="S3784" i="1" s="1"/>
  <c r="AD2526" i="1"/>
  <c r="AW2526" i="1"/>
  <c r="AX2526" i="1" s="1"/>
  <c r="Q2526" i="1"/>
  <c r="S2526" i="1" s="1"/>
  <c r="Q2401" i="1"/>
  <c r="S2401" i="1" s="1"/>
  <c r="AD2401" i="1"/>
  <c r="AI3208" i="1"/>
  <c r="AM3208" i="1"/>
  <c r="AN3208" i="1" s="1"/>
  <c r="AM2975" i="1"/>
  <c r="AI2975" i="1"/>
  <c r="AH2929" i="1"/>
  <c r="AL2929" i="1"/>
  <c r="AN2929" i="1" s="1"/>
  <c r="AN3003" i="1"/>
  <c r="AN2885" i="1"/>
  <c r="AI2949" i="1"/>
  <c r="AM2949" i="1"/>
  <c r="AY2635" i="1"/>
  <c r="BC2635" i="1" s="1"/>
  <c r="AZ2635" i="1"/>
  <c r="BB2635" i="1"/>
  <c r="BA2635" i="1" s="1"/>
  <c r="BD2635" i="1"/>
  <c r="S2596" i="1"/>
  <c r="AM2536" i="1"/>
  <c r="AI2536" i="1"/>
  <c r="AH2191" i="1"/>
  <c r="AJ2191" i="1" s="1"/>
  <c r="AL2191" i="1"/>
  <c r="AI1604" i="1"/>
  <c r="AJ1604" i="1" s="1"/>
  <c r="AM1604" i="1"/>
  <c r="Q1603" i="1"/>
  <c r="S1603" i="1" s="1"/>
  <c r="AW1603" i="1"/>
  <c r="AX1603" i="1" s="1"/>
  <c r="AD1603" i="1"/>
  <c r="AD84" i="1"/>
  <c r="AW84" i="1"/>
  <c r="AX84" i="1" s="1"/>
  <c r="Q84" i="1"/>
  <c r="S84" i="1" s="1"/>
  <c r="AD2790" i="1"/>
  <c r="Q2790" i="1"/>
  <c r="S2790" i="1" s="1"/>
  <c r="Q3832" i="1"/>
  <c r="S3832" i="1" s="1"/>
  <c r="AD3832" i="1"/>
  <c r="AE3832" i="1" s="1"/>
  <c r="AW3832" i="1"/>
  <c r="AX3832" i="1" s="1"/>
  <c r="AN3479" i="1"/>
  <c r="AJ3290" i="1"/>
  <c r="AN3383" i="1"/>
  <c r="AH3389" i="1"/>
  <c r="AJ3389" i="1" s="1"/>
  <c r="AL3389" i="1"/>
  <c r="AN3389" i="1" s="1"/>
  <c r="AL3265" i="1"/>
  <c r="AH3265" i="1"/>
  <c r="AJ3265" i="1" s="1"/>
  <c r="AL3017" i="1"/>
  <c r="AH3017" i="1"/>
  <c r="AM2901" i="1"/>
  <c r="AI2901" i="1"/>
  <c r="AM2622" i="1"/>
  <c r="AI2622" i="1"/>
  <c r="AN2658" i="1"/>
  <c r="S2593" i="1"/>
  <c r="AN2282" i="1"/>
  <c r="AH2229" i="1"/>
  <c r="AJ2229" i="1" s="1"/>
  <c r="AL2229" i="1"/>
  <c r="AN2229" i="1" s="1"/>
  <c r="AN2264" i="1"/>
  <c r="AH3698" i="1"/>
  <c r="AJ3698" i="1" s="1"/>
  <c r="AL3698" i="1"/>
  <c r="AI3472" i="1"/>
  <c r="AM3472" i="1"/>
  <c r="AN3757" i="1"/>
  <c r="AI3722" i="1"/>
  <c r="AM3722" i="1"/>
  <c r="AN3782" i="1"/>
  <c r="Q1345" i="1"/>
  <c r="S1345" i="1" s="1"/>
  <c r="AD1345" i="1"/>
  <c r="AW1345" i="1"/>
  <c r="AX1345" i="1" s="1"/>
  <c r="Q2914" i="1"/>
  <c r="S2914" i="1" s="1"/>
  <c r="AD2914" i="1"/>
  <c r="AW2914" i="1"/>
  <c r="AX2914" i="1" s="1"/>
  <c r="AM3654" i="1"/>
  <c r="AI3654" i="1"/>
  <c r="Q602" i="1"/>
  <c r="S602" i="1" s="1"/>
  <c r="AD602" i="1"/>
  <c r="AH3801" i="1"/>
  <c r="AJ3801" i="1" s="1"/>
  <c r="AL3801" i="1"/>
  <c r="AN3801" i="1" s="1"/>
  <c r="AM3201" i="1"/>
  <c r="AI3201" i="1"/>
  <c r="AI3287" i="1"/>
  <c r="AM3287" i="1"/>
  <c r="AI3321" i="1"/>
  <c r="AM3321" i="1"/>
  <c r="AG3309" i="1"/>
  <c r="AN2878" i="1"/>
  <c r="AH2968" i="1"/>
  <c r="AJ2968" i="1" s="1"/>
  <c r="AL2968" i="1"/>
  <c r="AZ2591" i="1"/>
  <c r="BB2591" i="1"/>
  <c r="BA2591" i="1" s="1"/>
  <c r="BD2591" i="1"/>
  <c r="AY2591" i="1"/>
  <c r="BC2591" i="1" s="1"/>
  <c r="AN2884" i="1"/>
  <c r="AI2488" i="1"/>
  <c r="AM2488" i="1"/>
  <c r="Q1703" i="1"/>
  <c r="S1703" i="1" s="1"/>
  <c r="AD1703" i="1"/>
  <c r="AW1703" i="1"/>
  <c r="AX1703" i="1" s="1"/>
  <c r="AW775" i="1"/>
  <c r="AX775" i="1" s="1"/>
  <c r="Q775" i="1"/>
  <c r="S775" i="1" s="1"/>
  <c r="AD775" i="1"/>
  <c r="Q1711" i="1"/>
  <c r="S1711" i="1" s="1"/>
  <c r="AD1711" i="1"/>
  <c r="AW1711" i="1"/>
  <c r="AX1711" i="1" s="1"/>
  <c r="AI3791" i="1"/>
  <c r="AJ3791" i="1" s="1"/>
  <c r="AM3791" i="1"/>
  <c r="AJ3676" i="1"/>
  <c r="AI3814" i="1"/>
  <c r="AJ3814" i="1" s="1"/>
  <c r="AM3814" i="1"/>
  <c r="AH3210" i="1"/>
  <c r="AL3210" i="1"/>
  <c r="AE3277" i="1"/>
  <c r="AF3277" i="1"/>
  <c r="AG3277" i="1"/>
  <c r="AK3277" i="1"/>
  <c r="AJ3495" i="1"/>
  <c r="AI3220" i="1"/>
  <c r="AM3220" i="1"/>
  <c r="AI3731" i="1"/>
  <c r="AM3731" i="1"/>
  <c r="AL3745" i="1"/>
  <c r="AN3745" i="1" s="1"/>
  <c r="AH3745" i="1"/>
  <c r="AJ3745" i="1" s="1"/>
  <c r="AH3809" i="1"/>
  <c r="AJ3809" i="1" s="1"/>
  <c r="AL3809" i="1"/>
  <c r="AN3809" i="1" s="1"/>
  <c r="AH3680" i="1"/>
  <c r="AJ3680" i="1" s="1"/>
  <c r="AL3680" i="1"/>
  <c r="AN3680" i="1" s="1"/>
  <c r="AD1498" i="1"/>
  <c r="AW1498" i="1"/>
  <c r="AX1498" i="1" s="1"/>
  <c r="Q1498" i="1"/>
  <c r="S1498" i="1" s="1"/>
  <c r="Q3748" i="1"/>
  <c r="S3748" i="1" s="1"/>
  <c r="AD3748" i="1"/>
  <c r="M774" i="1"/>
  <c r="AU774" i="1"/>
  <c r="Q988" i="1"/>
  <c r="S988" i="1" s="1"/>
  <c r="AD988" i="1"/>
  <c r="AH3751" i="1"/>
  <c r="AL3751" i="1"/>
  <c r="AN3505" i="1"/>
  <c r="AN3640" i="1"/>
  <c r="AJ3226" i="1"/>
  <c r="AM2986" i="1"/>
  <c r="AI2986" i="1"/>
  <c r="AJ3297" i="1"/>
  <c r="AH2988" i="1"/>
  <c r="AJ2988" i="1" s="1"/>
  <c r="AL2988" i="1"/>
  <c r="AI2887" i="1"/>
  <c r="AM2887" i="1"/>
  <c r="AN2887" i="1" s="1"/>
  <c r="S2937" i="1"/>
  <c r="AH2624" i="1"/>
  <c r="AJ2624" i="1" s="1"/>
  <c r="AL2624" i="1"/>
  <c r="AN2624" i="1" s="1"/>
  <c r="AJ2603" i="1"/>
  <c r="AM2520" i="1"/>
  <c r="AI2520" i="1"/>
  <c r="AH2406" i="1"/>
  <c r="AJ2406" i="1" s="1"/>
  <c r="AL2406" i="1"/>
  <c r="AH1827" i="1"/>
  <c r="AJ1827" i="1" s="1"/>
  <c r="AL1827" i="1"/>
  <c r="AJ1646" i="1"/>
  <c r="AJ1630" i="1"/>
  <c r="AN1589" i="1"/>
  <c r="AL1582" i="1"/>
  <c r="AN1582" i="1" s="1"/>
  <c r="AH1582" i="1"/>
  <c r="AJ1582" i="1" s="1"/>
  <c r="AI1336" i="1"/>
  <c r="AM1336" i="1"/>
  <c r="BB864" i="1"/>
  <c r="BA864" i="1" s="1"/>
  <c r="BD864" i="1"/>
  <c r="AY864" i="1"/>
  <c r="BC864" i="1" s="1"/>
  <c r="AZ864" i="1"/>
  <c r="AN838" i="1"/>
  <c r="AH719" i="1"/>
  <c r="AJ719" i="1" s="1"/>
  <c r="AL719" i="1"/>
  <c r="AM258" i="1"/>
  <c r="AI258" i="1"/>
  <c r="AN297" i="1"/>
  <c r="AM261" i="1"/>
  <c r="AI261" i="1"/>
  <c r="AJ261" i="1" s="1"/>
  <c r="AN68" i="1"/>
  <c r="AI2547" i="1"/>
  <c r="AM2547" i="1"/>
  <c r="AI2508" i="1"/>
  <c r="AJ2508" i="1" s="1"/>
  <c r="AM2508" i="1"/>
  <c r="AM1869" i="1"/>
  <c r="AI1869" i="1"/>
  <c r="AN1843" i="1"/>
  <c r="AL1834" i="1"/>
  <c r="AN1834" i="1" s="1"/>
  <c r="AH1834" i="1"/>
  <c r="AH1535" i="1"/>
  <c r="AJ1535" i="1" s="1"/>
  <c r="AL1535" i="1"/>
  <c r="AY1458" i="1"/>
  <c r="AZ1458" i="1"/>
  <c r="BB1458" i="1"/>
  <c r="BA1458" i="1" s="1"/>
  <c r="BC1458" i="1" s="1"/>
  <c r="BD1458" i="1"/>
  <c r="AI1421" i="1"/>
  <c r="AM1421" i="1"/>
  <c r="AN1175" i="1"/>
  <c r="AN892" i="1"/>
  <c r="AI845" i="1"/>
  <c r="AM845" i="1"/>
  <c r="AL784" i="1"/>
  <c r="AH784" i="1"/>
  <c r="AJ784" i="1" s="1"/>
  <c r="AM770" i="1"/>
  <c r="AI770" i="1"/>
  <c r="AN692" i="1"/>
  <c r="S172" i="1"/>
  <c r="AM87" i="1"/>
  <c r="AI87" i="1"/>
  <c r="AM64" i="1"/>
  <c r="AI64" i="1"/>
  <c r="AI8" i="1"/>
  <c r="AM8" i="1"/>
  <c r="AL2047" i="1"/>
  <c r="AN2047" i="1" s="1"/>
  <c r="AH2047" i="1"/>
  <c r="AJ2047" i="1" s="1"/>
  <c r="AN1663" i="1"/>
  <c r="AN1672" i="1"/>
  <c r="AM1220" i="1"/>
  <c r="AI1220" i="1"/>
  <c r="AH1182" i="1"/>
  <c r="AL1182" i="1"/>
  <c r="AN1182" i="1" s="1"/>
  <c r="AM839" i="1"/>
  <c r="AI839" i="1"/>
  <c r="AJ839" i="1" s="1"/>
  <c r="S2597" i="1"/>
  <c r="AL2657" i="1"/>
  <c r="AH2657" i="1"/>
  <c r="AJ2657" i="1" s="1"/>
  <c r="AY2235" i="1"/>
  <c r="AZ2235" i="1"/>
  <c r="BB2235" i="1"/>
  <c r="BA2235" i="1" s="1"/>
  <c r="BC2235" i="1"/>
  <c r="BD2235" i="1"/>
  <c r="AN1859" i="1"/>
  <c r="AH1680" i="1"/>
  <c r="AJ1680" i="1" s="1"/>
  <c r="AL1680" i="1"/>
  <c r="AN1680" i="1" s="1"/>
  <c r="AH1609" i="1"/>
  <c r="AL1609" i="1"/>
  <c r="AN1609" i="1" s="1"/>
  <c r="AH1648" i="1"/>
  <c r="AJ1648" i="1" s="1"/>
  <c r="AL1648" i="1"/>
  <c r="AN1648" i="1" s="1"/>
  <c r="AL1453" i="1"/>
  <c r="AN1453" i="1" s="1"/>
  <c r="AH1453" i="1"/>
  <c r="AJ1453" i="1" s="1"/>
  <c r="AL842" i="1"/>
  <c r="AN842" i="1" s="1"/>
  <c r="AH842" i="1"/>
  <c r="AJ842" i="1" s="1"/>
  <c r="AM740" i="1"/>
  <c r="AI740" i="1"/>
  <c r="AY173" i="1"/>
  <c r="BC173" i="1" s="1"/>
  <c r="AZ173" i="1"/>
  <c r="BB173" i="1"/>
  <c r="BA173" i="1" s="1"/>
  <c r="BD173" i="1"/>
  <c r="AJ162" i="1"/>
  <c r="AM100" i="1"/>
  <c r="AI100" i="1"/>
  <c r="Q757" i="1"/>
  <c r="AD757" i="1"/>
  <c r="O757" i="1"/>
  <c r="N757" i="1"/>
  <c r="AN532" i="1"/>
  <c r="AN1822" i="1"/>
  <c r="AL2551" i="1"/>
  <c r="AN2551" i="1" s="1"/>
  <c r="AH2551" i="1"/>
  <c r="AN1857" i="1"/>
  <c r="AH1848" i="1"/>
  <c r="AJ1848" i="1" s="1"/>
  <c r="AL1848" i="1"/>
  <c r="AH1675" i="1"/>
  <c r="AJ1675" i="1" s="1"/>
  <c r="AL1675" i="1"/>
  <c r="AN1675" i="1" s="1"/>
  <c r="AN1774" i="1"/>
  <c r="AJ1510" i="1"/>
  <c r="AH1406" i="1"/>
  <c r="AJ1406" i="1" s="1"/>
  <c r="AL1406" i="1"/>
  <c r="AN1406" i="1" s="1"/>
  <c r="AI1316" i="1"/>
  <c r="AM1316" i="1"/>
  <c r="AN1179" i="1"/>
  <c r="AI1168" i="1"/>
  <c r="AM1168" i="1"/>
  <c r="AH1133" i="1"/>
  <c r="AJ1133" i="1" s="1"/>
  <c r="AL1133" i="1"/>
  <c r="AJ768" i="1"/>
  <c r="P812" i="1"/>
  <c r="R812" i="1" s="1"/>
  <c r="S812" i="1" s="1"/>
  <c r="P730" i="1"/>
  <c r="R730" i="1" s="1"/>
  <c r="AH781" i="1"/>
  <c r="AL781" i="1"/>
  <c r="AL729" i="1"/>
  <c r="AN729" i="1" s="1"/>
  <c r="AH729" i="1"/>
  <c r="AN634" i="1"/>
  <c r="AN553" i="1"/>
  <c r="S278" i="1"/>
  <c r="AI226" i="1"/>
  <c r="AM226" i="1"/>
  <c r="AM210" i="1"/>
  <c r="AI210" i="1"/>
  <c r="AN143" i="1"/>
  <c r="AJ76" i="1"/>
  <c r="AN63" i="1"/>
  <c r="S88" i="1"/>
  <c r="S2265" i="1"/>
  <c r="AN1727" i="1"/>
  <c r="P1828" i="1"/>
  <c r="R1828" i="1" s="1"/>
  <c r="S1828" i="1" s="1"/>
  <c r="AH1801" i="1"/>
  <c r="AJ1801" i="1" s="1"/>
  <c r="AL1801" i="1"/>
  <c r="AN1877" i="1"/>
  <c r="AY1662" i="1"/>
  <c r="BC1662" i="1" s="1"/>
  <c r="AZ1662" i="1"/>
  <c r="BB1662" i="1"/>
  <c r="BA1662" i="1" s="1"/>
  <c r="BD1662" i="1"/>
  <c r="AM1755" i="1"/>
  <c r="AI1755" i="1"/>
  <c r="AN1545" i="1"/>
  <c r="AN1508" i="1"/>
  <c r="AM1141" i="1"/>
  <c r="AI1141" i="1"/>
  <c r="AM1207" i="1"/>
  <c r="AI1207" i="1"/>
  <c r="AJ1207" i="1" s="1"/>
  <c r="AL899" i="1"/>
  <c r="AN899" i="1" s="1"/>
  <c r="AH899" i="1"/>
  <c r="AJ899" i="1" s="1"/>
  <c r="AI791" i="1"/>
  <c r="AM791" i="1"/>
  <c r="AM875" i="1"/>
  <c r="AI875" i="1"/>
  <c r="AN242" i="1"/>
  <c r="AH225" i="1"/>
  <c r="AL225" i="1"/>
  <c r="AN225" i="1" s="1"/>
  <c r="AE58" i="1"/>
  <c r="AF58" i="1"/>
  <c r="AG58" i="1"/>
  <c r="AK58" i="1"/>
  <c r="AJ2147" i="1"/>
  <c r="AN1361" i="1"/>
  <c r="AN2930" i="1"/>
  <c r="AH2609" i="1"/>
  <c r="AJ2609" i="1" s="1"/>
  <c r="AL2609" i="1"/>
  <c r="AM2251" i="1"/>
  <c r="AI2251" i="1"/>
  <c r="AI2291" i="1"/>
  <c r="AM2291" i="1"/>
  <c r="AL1844" i="1"/>
  <c r="AH1844" i="1"/>
  <c r="AI1760" i="1"/>
  <c r="AM1760" i="1"/>
  <c r="AM1745" i="1"/>
  <c r="AI1745" i="1"/>
  <c r="BB1625" i="1"/>
  <c r="BA1625" i="1" s="1"/>
  <c r="BD1625" i="1"/>
  <c r="AY1625" i="1"/>
  <c r="BC1625" i="1" s="1"/>
  <c r="AZ1625" i="1"/>
  <c r="AI1537" i="1"/>
  <c r="AM1537" i="1"/>
  <c r="AN1483" i="1"/>
  <c r="AY1166" i="1"/>
  <c r="AZ1166" i="1"/>
  <c r="BB1166" i="1"/>
  <c r="BA1166" i="1" s="1"/>
  <c r="BC1166" i="1"/>
  <c r="BD1166" i="1"/>
  <c r="BI1166" i="1"/>
  <c r="AH1125" i="1"/>
  <c r="AL1125" i="1"/>
  <c r="AN1125" i="1" s="1"/>
  <c r="AI1134" i="1"/>
  <c r="AM1134" i="1"/>
  <c r="AN788" i="1"/>
  <c r="AM880" i="1"/>
  <c r="AI880" i="1"/>
  <c r="AJ171" i="1"/>
  <c r="AM199" i="1"/>
  <c r="AI199" i="1"/>
  <c r="AJ199" i="1" s="1"/>
  <c r="AL155" i="1"/>
  <c r="AH155" i="1"/>
  <c r="AJ155" i="1" s="1"/>
  <c r="AL140" i="1"/>
  <c r="AN140" i="1" s="1"/>
  <c r="AH140" i="1"/>
  <c r="AI120" i="1"/>
  <c r="AM120" i="1"/>
  <c r="AM61" i="1"/>
  <c r="AI61" i="1"/>
  <c r="AI2629" i="1"/>
  <c r="AM2629" i="1"/>
  <c r="AM2223" i="1"/>
  <c r="AI2223" i="1"/>
  <c r="AJ2223" i="1" s="1"/>
  <c r="AJ1802" i="1"/>
  <c r="AY1823" i="1"/>
  <c r="BC1823" i="1" s="1"/>
  <c r="AZ1823" i="1"/>
  <c r="BB1823" i="1"/>
  <c r="BA1823" i="1" s="1"/>
  <c r="BD1823" i="1"/>
  <c r="AG1733" i="1"/>
  <c r="AK1733" i="1"/>
  <c r="AE1733" i="1"/>
  <c r="AF1733" i="1"/>
  <c r="AM1642" i="1"/>
  <c r="AI1642" i="1"/>
  <c r="AN1722" i="1"/>
  <c r="AI1593" i="1"/>
  <c r="AM1593" i="1"/>
  <c r="AK1450" i="1"/>
  <c r="AE1450" i="1"/>
  <c r="AF1450" i="1"/>
  <c r="AG1450" i="1"/>
  <c r="AJ1201" i="1"/>
  <c r="P1124" i="1"/>
  <c r="R1124" i="1" s="1"/>
  <c r="S1124" i="1" s="1"/>
  <c r="AN1119" i="1"/>
  <c r="AM874" i="1"/>
  <c r="AI874" i="1"/>
  <c r="AK800" i="1"/>
  <c r="AE800" i="1"/>
  <c r="AF800" i="1"/>
  <c r="AG800" i="1"/>
  <c r="AI827" i="1"/>
  <c r="AM827" i="1"/>
  <c r="AN116" i="1"/>
  <c r="AN52" i="1"/>
  <c r="AN2269" i="1"/>
  <c r="AJ1661" i="1"/>
  <c r="AL2556" i="1"/>
  <c r="AN2556" i="1" s="1"/>
  <c r="AH2556" i="1"/>
  <c r="AJ2556" i="1" s="1"/>
  <c r="AI1520" i="1"/>
  <c r="AM1520" i="1"/>
  <c r="AN1522" i="1"/>
  <c r="AL1456" i="1"/>
  <c r="AH1456" i="1"/>
  <c r="AJ1456" i="1" s="1"/>
  <c r="AN1153" i="1"/>
  <c r="BC1103" i="1"/>
  <c r="AZ862" i="1"/>
  <c r="BB862" i="1"/>
  <c r="BA862" i="1" s="1"/>
  <c r="BD862" i="1"/>
  <c r="AY862" i="1"/>
  <c r="BC862" i="1" s="1"/>
  <c r="AL820" i="1"/>
  <c r="AN820" i="1" s="1"/>
  <c r="AH820" i="1"/>
  <c r="AN354" i="1"/>
  <c r="AN250" i="1"/>
  <c r="AJ241" i="1"/>
  <c r="AI147" i="1"/>
  <c r="AM147" i="1"/>
  <c r="AI117" i="1"/>
  <c r="AM117" i="1"/>
  <c r="AH145" i="1"/>
  <c r="AJ145" i="1" s="1"/>
  <c r="AL145" i="1"/>
  <c r="AN145" i="1" s="1"/>
  <c r="S95" i="1"/>
  <c r="AK50" i="1"/>
  <c r="AE50" i="1"/>
  <c r="AF50" i="1"/>
  <c r="AG50" i="1"/>
  <c r="AL2218" i="1"/>
  <c r="AH2218" i="1"/>
  <c r="AJ2218" i="1" s="1"/>
  <c r="AL1592" i="1"/>
  <c r="AH1592" i="1"/>
  <c r="AJ1592" i="1" s="1"/>
  <c r="AI1314" i="1"/>
  <c r="AM1314" i="1"/>
  <c r="AL1152" i="1"/>
  <c r="AN1152" i="1" s="1"/>
  <c r="AH1152" i="1"/>
  <c r="AJ1152" i="1" s="1"/>
  <c r="AY287" i="1"/>
  <c r="AZ287" i="1"/>
  <c r="BB287" i="1"/>
  <c r="BA287" i="1" s="1"/>
  <c r="BD287" i="1"/>
  <c r="BC287" i="1"/>
  <c r="AG105" i="1"/>
  <c r="AK105" i="1"/>
  <c r="AE105" i="1"/>
  <c r="AF105" i="1"/>
  <c r="AH49" i="1"/>
  <c r="AL49" i="1"/>
  <c r="AH36" i="1"/>
  <c r="AJ36" i="1" s="1"/>
  <c r="AL36" i="1"/>
  <c r="AN36" i="1" s="1"/>
  <c r="AH2193" i="1"/>
  <c r="AJ2193" i="1" s="1"/>
  <c r="AL2193" i="1"/>
  <c r="AN2193" i="1" s="1"/>
  <c r="AN1892" i="1"/>
  <c r="AL1638" i="1"/>
  <c r="AN1638" i="1" s="1"/>
  <c r="AH1638" i="1"/>
  <c r="AJ1638" i="1" s="1"/>
  <c r="P111" i="1"/>
  <c r="R111" i="1" s="1"/>
  <c r="S111" i="1" s="1"/>
  <c r="P843" i="1"/>
  <c r="R843" i="1" s="1"/>
  <c r="AL807" i="1"/>
  <c r="AH807" i="1"/>
  <c r="AJ807" i="1" s="1"/>
  <c r="AF35" i="1"/>
  <c r="AG35" i="1"/>
  <c r="AK35" i="1"/>
  <c r="AE35" i="1"/>
  <c r="AJ1172" i="1"/>
  <c r="S200" i="1"/>
  <c r="AN1169" i="1"/>
  <c r="AL1151" i="1"/>
  <c r="AH1151" i="1"/>
  <c r="AM873" i="1"/>
  <c r="AI873" i="1"/>
  <c r="AI883" i="1"/>
  <c r="AM883" i="1"/>
  <c r="P182" i="1"/>
  <c r="R182" i="1" s="1"/>
  <c r="S182" i="1" s="1"/>
  <c r="Q132" i="1"/>
  <c r="AD132" i="1"/>
  <c r="AW132" i="1"/>
  <c r="AX132" i="1" s="1"/>
  <c r="N132" i="1"/>
  <c r="O132" i="1"/>
  <c r="AY1185" i="1"/>
  <c r="AZ1185" i="1"/>
  <c r="BB1185" i="1"/>
  <c r="BA1185" i="1" s="1"/>
  <c r="BC1185" i="1"/>
  <c r="BD1185" i="1"/>
  <c r="BI1185" i="1"/>
  <c r="AN2198" i="1"/>
  <c r="AI2546" i="1"/>
  <c r="AM2546" i="1"/>
  <c r="AN2546" i="1" s="1"/>
  <c r="AM2156" i="1"/>
  <c r="AN2156" i="1" s="1"/>
  <c r="AI2156" i="1"/>
  <c r="AI1807" i="1"/>
  <c r="AM1807" i="1"/>
  <c r="AN1807" i="1" s="1"/>
  <c r="AY1792" i="1"/>
  <c r="BC1792" i="1" s="1"/>
  <c r="AZ1792" i="1"/>
  <c r="BB1792" i="1"/>
  <c r="BA1792" i="1" s="1"/>
  <c r="BD1792" i="1"/>
  <c r="AJ1847" i="1"/>
  <c r="AN1742" i="1"/>
  <c r="AI3808" i="1"/>
  <c r="AM3808" i="1"/>
  <c r="AD2909" i="1"/>
  <c r="AW2909" i="1"/>
  <c r="AX2909" i="1" s="1"/>
  <c r="Q2909" i="1"/>
  <c r="S2909" i="1" s="1"/>
  <c r="AL3411" i="1"/>
  <c r="AH3411" i="1"/>
  <c r="AL3211" i="1"/>
  <c r="AN3211" i="1" s="1"/>
  <c r="AH3211" i="1"/>
  <c r="AJ3211" i="1" s="1"/>
  <c r="AI3394" i="1"/>
  <c r="AM3394" i="1"/>
  <c r="AN3394" i="1" s="1"/>
  <c r="AK3580" i="1"/>
  <c r="AG3580" i="1"/>
  <c r="AE3580" i="1"/>
  <c r="AF3580" i="1"/>
  <c r="AI3296" i="1"/>
  <c r="AM3296" i="1"/>
  <c r="AN3386" i="1"/>
  <c r="AN3388" i="1"/>
  <c r="AN3282" i="1"/>
  <c r="AI2993" i="1"/>
  <c r="AM2993" i="1"/>
  <c r="AH3795" i="1"/>
  <c r="AL3795" i="1"/>
  <c r="AN3795" i="1" s="1"/>
  <c r="AG3293" i="1"/>
  <c r="AK3293" i="1"/>
  <c r="AE3293" i="1"/>
  <c r="AF3293" i="1"/>
  <c r="AN2601" i="1"/>
  <c r="AL2529" i="1"/>
  <c r="AN2529" i="1" s="1"/>
  <c r="AH2529" i="1"/>
  <c r="AH2548" i="1"/>
  <c r="AL2548" i="1"/>
  <c r="AJ1850" i="1"/>
  <c r="AL1657" i="1"/>
  <c r="AN1657" i="1" s="1"/>
  <c r="AH1657" i="1"/>
  <c r="AJ1657" i="1" s="1"/>
  <c r="AI3797" i="1"/>
  <c r="AJ3797" i="1" s="1"/>
  <c r="AM3797" i="1"/>
  <c r="AN3797" i="1" s="1"/>
  <c r="AM3715" i="1"/>
  <c r="AI3715" i="1"/>
  <c r="AJ3715" i="1" s="1"/>
  <c r="AW1504" i="1"/>
  <c r="AX1504" i="1" s="1"/>
  <c r="Q1504" i="1"/>
  <c r="S1504" i="1" s="1"/>
  <c r="AD1504" i="1"/>
  <c r="AJ3207" i="1"/>
  <c r="AL3177" i="1"/>
  <c r="AN3177" i="1" s="1"/>
  <c r="AH3177" i="1"/>
  <c r="AJ3177" i="1" s="1"/>
  <c r="AY2978" i="1"/>
  <c r="AZ2978" i="1"/>
  <c r="BB2978" i="1"/>
  <c r="BA2978" i="1" s="1"/>
  <c r="BC2978" i="1"/>
  <c r="BD2978" i="1"/>
  <c r="AI3003" i="1"/>
  <c r="AM3003" i="1"/>
  <c r="AN2191" i="1"/>
  <c r="Q2045" i="1"/>
  <c r="S2045" i="1" s="1"/>
  <c r="AD2045" i="1"/>
  <c r="AL3013" i="1"/>
  <c r="AN3013" i="1" s="1"/>
  <c r="AH3013" i="1"/>
  <c r="AJ3013" i="1" s="1"/>
  <c r="AN2901" i="1"/>
  <c r="AH2200" i="1"/>
  <c r="AJ2200" i="1" s="1"/>
  <c r="AL2200" i="1"/>
  <c r="AN2200" i="1" s="1"/>
  <c r="AH2227" i="1"/>
  <c r="AJ2227" i="1" s="1"/>
  <c r="AL2227" i="1"/>
  <c r="AM2221" i="1"/>
  <c r="AI2221" i="1"/>
  <c r="AN2275" i="1"/>
  <c r="AJ3656" i="1"/>
  <c r="Q3648" i="1"/>
  <c r="S3648" i="1" s="1"/>
  <c r="AD3648" i="1"/>
  <c r="AW2880" i="1"/>
  <c r="AX2880" i="1" s="1"/>
  <c r="Q2880" i="1"/>
  <c r="S2880" i="1" s="1"/>
  <c r="AD2880" i="1"/>
  <c r="AE2591" i="1"/>
  <c r="AK2591" i="1"/>
  <c r="AF2591" i="1"/>
  <c r="AG2591" i="1"/>
  <c r="AJ3753" i="1"/>
  <c r="AJ3743" i="1"/>
  <c r="AH3628" i="1"/>
  <c r="AL3628" i="1"/>
  <c r="AM3584" i="1"/>
  <c r="AI3584" i="1"/>
  <c r="AK3196" i="1"/>
  <c r="AM2188" i="1"/>
  <c r="AI2188" i="1"/>
  <c r="AJ1744" i="1"/>
  <c r="AJ1455" i="1"/>
  <c r="AN818" i="1"/>
  <c r="AN2508" i="1"/>
  <c r="AM989" i="1"/>
  <c r="AI989" i="1"/>
  <c r="AI1780" i="1"/>
  <c r="AM1780" i="1"/>
  <c r="AN1780" i="1" s="1"/>
  <c r="AJ1489" i="1"/>
  <c r="AI183" i="1"/>
  <c r="AJ183" i="1" s="1"/>
  <c r="AM183" i="1"/>
  <c r="AL64" i="1"/>
  <c r="AH64" i="1"/>
  <c r="AI1521" i="1"/>
  <c r="AM1521" i="1"/>
  <c r="AN3667" i="1"/>
  <c r="AD2644" i="1"/>
  <c r="AW2644" i="1"/>
  <c r="AX2644" i="1" s="1"/>
  <c r="Q2644" i="1"/>
  <c r="S2644" i="1" s="1"/>
  <c r="AN3730" i="1"/>
  <c r="AH3752" i="1"/>
  <c r="AJ3752" i="1" s="1"/>
  <c r="AL3752" i="1"/>
  <c r="AN3752" i="1" s="1"/>
  <c r="AM2976" i="1"/>
  <c r="AI2976" i="1"/>
  <c r="P2636" i="1"/>
  <c r="R2636" i="1" s="1"/>
  <c r="AH3695" i="1"/>
  <c r="AL3695" i="1"/>
  <c r="AN3695" i="1" s="1"/>
  <c r="AD3833" i="1"/>
  <c r="AE3833" i="1" s="1"/>
  <c r="AW3833" i="1"/>
  <c r="AX3833" i="1" s="1"/>
  <c r="Q3833" i="1"/>
  <c r="S3833" i="1" s="1"/>
  <c r="AL2935" i="1"/>
  <c r="AN2935" i="1" s="1"/>
  <c r="AH2935" i="1"/>
  <c r="AW1350" i="1"/>
  <c r="AX1350" i="1" s="1"/>
  <c r="Q1350" i="1"/>
  <c r="S1350" i="1" s="1"/>
  <c r="AD1350" i="1"/>
  <c r="Q2530" i="1"/>
  <c r="S2530" i="1" s="1"/>
  <c r="AD2530" i="1"/>
  <c r="AW2530" i="1"/>
  <c r="AX2530" i="1" s="1"/>
  <c r="AM3460" i="1"/>
  <c r="AI3460" i="1"/>
  <c r="AJ3460" i="1" s="1"/>
  <c r="AJ2966" i="1"/>
  <c r="P2249" i="1"/>
  <c r="R2249" i="1" s="1"/>
  <c r="S2249" i="1" s="1"/>
  <c r="AN1578" i="1"/>
  <c r="AI3779" i="1"/>
  <c r="AJ3779" i="1" s="1"/>
  <c r="AM3779" i="1"/>
  <c r="AN3779" i="1" s="1"/>
  <c r="Q1654" i="1"/>
  <c r="S1654" i="1" s="1"/>
  <c r="AD1654" i="1"/>
  <c r="AW1654" i="1"/>
  <c r="AX1654" i="1" s="1"/>
  <c r="AH3205" i="1"/>
  <c r="AJ3205" i="1" s="1"/>
  <c r="AL3205" i="1"/>
  <c r="AN3205" i="1" s="1"/>
  <c r="AI3199" i="1"/>
  <c r="AM3199" i="1"/>
  <c r="AN3199" i="1" s="1"/>
  <c r="AJ3282" i="1"/>
  <c r="AL3392" i="1"/>
  <c r="AN3392" i="1" s="1"/>
  <c r="AH3392" i="1"/>
  <c r="AJ3392" i="1" s="1"/>
  <c r="BB2588" i="1"/>
  <c r="BA2588" i="1" s="1"/>
  <c r="AY2588" i="1"/>
  <c r="AZ2588" i="1"/>
  <c r="BC2588" i="1"/>
  <c r="BD2588" i="1"/>
  <c r="AM2487" i="1"/>
  <c r="AI2487" i="1"/>
  <c r="AJ3280" i="1"/>
  <c r="AI2918" i="1"/>
  <c r="AM2918" i="1"/>
  <c r="AJ2601" i="1"/>
  <c r="P2134" i="1"/>
  <c r="R2134" i="1" s="1"/>
  <c r="S2134" i="1" s="1"/>
  <c r="AJ1805" i="1"/>
  <c r="Q2913" i="1"/>
  <c r="S2913" i="1" s="1"/>
  <c r="AD2913" i="1"/>
  <c r="AW2913" i="1"/>
  <c r="AX2913" i="1" s="1"/>
  <c r="AN3316" i="1"/>
  <c r="AH3179" i="1"/>
  <c r="AJ3179" i="1" s="1"/>
  <c r="AL3179" i="1"/>
  <c r="AN3179" i="1" s="1"/>
  <c r="AN2532" i="1"/>
  <c r="AN2215" i="1"/>
  <c r="AI2241" i="1"/>
  <c r="AM2241" i="1"/>
  <c r="AN2241" i="1" s="1"/>
  <c r="AI2168" i="1"/>
  <c r="AM2168" i="1"/>
  <c r="Q759" i="1"/>
  <c r="S759" i="1" s="1"/>
  <c r="AD759" i="1"/>
  <c r="AW759" i="1"/>
  <c r="AX759" i="1" s="1"/>
  <c r="AI3378" i="1"/>
  <c r="AJ3378" i="1" s="1"/>
  <c r="AM3378" i="1"/>
  <c r="AN3467" i="1"/>
  <c r="AL3016" i="1"/>
  <c r="AN3016" i="1" s="1"/>
  <c r="AH3016" i="1"/>
  <c r="AN2227" i="1"/>
  <c r="AL2221" i="1"/>
  <c r="AN2221" i="1" s="1"/>
  <c r="AH2221" i="1"/>
  <c r="AJ2221" i="1" s="1"/>
  <c r="AJ2233" i="1"/>
  <c r="AW103" i="1"/>
  <c r="AX103" i="1" s="1"/>
  <c r="Q103" i="1"/>
  <c r="S103" i="1" s="1"/>
  <c r="AD103" i="1"/>
  <c r="Q40" i="1"/>
  <c r="S40" i="1" s="1"/>
  <c r="AD40" i="1"/>
  <c r="AW40" i="1"/>
  <c r="AX40" i="1" s="1"/>
  <c r="M3873" i="1"/>
  <c r="AU3873" i="1"/>
  <c r="AN3203" i="1"/>
  <c r="Q746" i="1"/>
  <c r="S746" i="1" s="1"/>
  <c r="AD746" i="1"/>
  <c r="AW746" i="1"/>
  <c r="AX746" i="1" s="1"/>
  <c r="AJ3634" i="1"/>
  <c r="AL3691" i="1"/>
  <c r="AN3691" i="1" s="1"/>
  <c r="AH3691" i="1"/>
  <c r="AJ3691" i="1" s="1"/>
  <c r="AL3584" i="1"/>
  <c r="AN3584" i="1" s="1"/>
  <c r="AH3584" i="1"/>
  <c r="AJ3584" i="1" s="1"/>
  <c r="AN2603" i="1"/>
  <c r="AM1455" i="1"/>
  <c r="AI1455" i="1"/>
  <c r="AM1484" i="1"/>
  <c r="AI1484" i="1"/>
  <c r="AI285" i="1"/>
  <c r="AM285" i="1"/>
  <c r="AL81" i="1"/>
  <c r="AN81" i="1" s="1"/>
  <c r="AH81" i="1"/>
  <c r="AJ81" i="1" s="1"/>
  <c r="AN2502" i="1"/>
  <c r="AI1528" i="1"/>
  <c r="AM1528" i="1"/>
  <c r="AN1530" i="1"/>
  <c r="AM1502" i="1"/>
  <c r="AN1502" i="1" s="1"/>
  <c r="AI1502" i="1"/>
  <c r="AJ1502" i="1" s="1"/>
  <c r="AH1348" i="1"/>
  <c r="AJ1348" i="1" s="1"/>
  <c r="AL1348" i="1"/>
  <c r="AN1348" i="1" s="1"/>
  <c r="AH1421" i="1"/>
  <c r="AJ1421" i="1" s="1"/>
  <c r="AL1421" i="1"/>
  <c r="AN1421" i="1" s="1"/>
  <c r="AL183" i="1"/>
  <c r="AN183" i="1" s="1"/>
  <c r="AH183" i="1"/>
  <c r="AI1820" i="1"/>
  <c r="AJ1820" i="1" s="1"/>
  <c r="AM1820" i="1"/>
  <c r="AN2583" i="1"/>
  <c r="AH2568" i="1"/>
  <c r="AJ2568" i="1" s="1"/>
  <c r="AL2568" i="1"/>
  <c r="AN2568" i="1" s="1"/>
  <c r="AJ2656" i="1"/>
  <c r="AJ2243" i="1"/>
  <c r="AD3783" i="1"/>
  <c r="Q3783" i="1"/>
  <c r="S3783" i="1" s="1"/>
  <c r="AH3278" i="1"/>
  <c r="AJ3278" i="1" s="1"/>
  <c r="AL3278" i="1"/>
  <c r="AN3278" i="1" s="1"/>
  <c r="AI3183" i="1"/>
  <c r="AM3183" i="1"/>
  <c r="AI2961" i="1"/>
  <c r="AM2961" i="1"/>
  <c r="AJ2633" i="1"/>
  <c r="AG2589" i="1"/>
  <c r="AK2589" i="1"/>
  <c r="AF2589" i="1"/>
  <c r="AE2589" i="1"/>
  <c r="AI3669" i="1"/>
  <c r="AM3669" i="1"/>
  <c r="AI3752" i="1"/>
  <c r="AM3752" i="1"/>
  <c r="AM3511" i="1"/>
  <c r="AN3511" i="1" s="1"/>
  <c r="AI3511" i="1"/>
  <c r="AJ3511" i="1" s="1"/>
  <c r="AH3240" i="1"/>
  <c r="AJ3240" i="1" s="1"/>
  <c r="AJ3232" i="1" s="1"/>
  <c r="AL3240" i="1"/>
  <c r="AN3240" i="1" s="1"/>
  <c r="AG2792" i="1"/>
  <c r="AK2792" i="1"/>
  <c r="AF2792" i="1"/>
  <c r="AE2792" i="1"/>
  <c r="AN2533" i="1"/>
  <c r="AN2580" i="1"/>
  <c r="AH2177" i="1"/>
  <c r="AJ2177" i="1" s="1"/>
  <c r="AL2177" i="1"/>
  <c r="AN2177" i="1" s="1"/>
  <c r="AN2226" i="1"/>
  <c r="AD3643" i="1"/>
  <c r="Q3643" i="1"/>
  <c r="S3643" i="1" s="1"/>
  <c r="AI3300" i="1"/>
  <c r="AJ3300" i="1" s="1"/>
  <c r="AM3300" i="1"/>
  <c r="AN3300" i="1" s="1"/>
  <c r="AN3803" i="1"/>
  <c r="AH3708" i="1"/>
  <c r="AJ3708" i="1" s="1"/>
  <c r="AL3708" i="1"/>
  <c r="AN3708" i="1" s="1"/>
  <c r="AI3666" i="1"/>
  <c r="AJ3666" i="1" s="1"/>
  <c r="AM3666" i="1"/>
  <c r="AD1644" i="1"/>
  <c r="AW1644" i="1"/>
  <c r="AX1644" i="1" s="1"/>
  <c r="Q1644" i="1"/>
  <c r="S1644" i="1" s="1"/>
  <c r="Q1518" i="1"/>
  <c r="S1518" i="1" s="1"/>
  <c r="AD1518" i="1"/>
  <c r="AW1518" i="1"/>
  <c r="AX1518" i="1" s="1"/>
  <c r="Q2791" i="1"/>
  <c r="S2791" i="1" s="1"/>
  <c r="AD2791" i="1"/>
  <c r="AN3697" i="1"/>
  <c r="AM3730" i="1"/>
  <c r="AI3730" i="1"/>
  <c r="AL3525" i="1"/>
  <c r="AN3525" i="1" s="1"/>
  <c r="AH3525" i="1"/>
  <c r="AJ3525" i="1" s="1"/>
  <c r="AN3404" i="1"/>
  <c r="AN3243" i="1"/>
  <c r="AK3242" i="1"/>
  <c r="P3186" i="1"/>
  <c r="R3186" i="1" s="1"/>
  <c r="S3186" i="1" s="1"/>
  <c r="AI2917" i="1"/>
  <c r="AM2917" i="1"/>
  <c r="AH3004" i="1"/>
  <c r="AJ3004" i="1" s="1"/>
  <c r="AL3004" i="1"/>
  <c r="AN3004" i="1" s="1"/>
  <c r="AL2650" i="1"/>
  <c r="AH2650" i="1"/>
  <c r="AJ2650" i="1" s="1"/>
  <c r="S2636" i="1"/>
  <c r="AG2582" i="1"/>
  <c r="AE2582" i="1"/>
  <c r="AF2582" i="1"/>
  <c r="AK2582" i="1"/>
  <c r="AN2496" i="1"/>
  <c r="AM2572" i="1"/>
  <c r="AN2572" i="1" s="1"/>
  <c r="AI2572" i="1"/>
  <c r="AJ2572" i="1" s="1"/>
  <c r="AM2231" i="1"/>
  <c r="AI2231" i="1"/>
  <c r="AJ2231" i="1" s="1"/>
  <c r="P2142" i="1"/>
  <c r="R2142" i="1" s="1"/>
  <c r="S2142" i="1" s="1"/>
  <c r="BB3865" i="1"/>
  <c r="BA3865" i="1" s="1"/>
  <c r="BC3865" i="1" s="1"/>
  <c r="BD3865" i="1"/>
  <c r="AZ3865" i="1"/>
  <c r="AY3865" i="1"/>
  <c r="AJ3695" i="1"/>
  <c r="AN3507" i="1"/>
  <c r="Q29" i="1"/>
  <c r="S29" i="1" s="1"/>
  <c r="AD29" i="1"/>
  <c r="AW29" i="1"/>
  <c r="AX29" i="1" s="1"/>
  <c r="Q760" i="1"/>
  <c r="S760" i="1" s="1"/>
  <c r="AD760" i="1"/>
  <c r="AW760" i="1"/>
  <c r="AX760" i="1" s="1"/>
  <c r="AD2893" i="1"/>
  <c r="AW2893" i="1"/>
  <c r="AX2893" i="1" s="1"/>
  <c r="Q2893" i="1"/>
  <c r="S2893" i="1" s="1"/>
  <c r="Q46" i="1"/>
  <c r="S46" i="1" s="1"/>
  <c r="AD46" i="1"/>
  <c r="AW46" i="1"/>
  <c r="AX46" i="1" s="1"/>
  <c r="AN3747" i="1"/>
  <c r="AL3508" i="1"/>
  <c r="AN3508" i="1" s="1"/>
  <c r="AH3508" i="1"/>
  <c r="AI3295" i="1"/>
  <c r="AM3295" i="1"/>
  <c r="AN3295" i="1" s="1"/>
  <c r="AI3292" i="1"/>
  <c r="AM3292" i="1"/>
  <c r="AH3216" i="1"/>
  <c r="AJ3216" i="1" s="1"/>
  <c r="AL3216" i="1"/>
  <c r="AN3216" i="1" s="1"/>
  <c r="BA3173" i="1"/>
  <c r="AL3322" i="1"/>
  <c r="AN3322" i="1" s="1"/>
  <c r="AH3322" i="1"/>
  <c r="AJ3322" i="1" s="1"/>
  <c r="AN2874" i="1"/>
  <c r="AJ3005" i="1"/>
  <c r="BA2874" i="1"/>
  <c r="AJ2935" i="1"/>
  <c r="AN2573" i="1"/>
  <c r="AM2555" i="1"/>
  <c r="AN2555" i="1" s="1"/>
  <c r="AI2555" i="1"/>
  <c r="AJ2555" i="1" s="1"/>
  <c r="AI2183" i="1"/>
  <c r="AM2183" i="1"/>
  <c r="AN2486" i="1"/>
  <c r="AJ2394" i="1"/>
  <c r="AL2157" i="1"/>
  <c r="AN2157" i="1" s="1"/>
  <c r="AH2157" i="1"/>
  <c r="AJ2157" i="1" s="1"/>
  <c r="S3699" i="1"/>
  <c r="AW32" i="1"/>
  <c r="AX32" i="1" s="1"/>
  <c r="AD32" i="1"/>
  <c r="Q32" i="1"/>
  <c r="S32" i="1" s="1"/>
  <c r="AD2908" i="1"/>
  <c r="AW2908" i="1"/>
  <c r="AX2908" i="1" s="1"/>
  <c r="Q2908" i="1"/>
  <c r="S2908" i="1" s="1"/>
  <c r="AM3657" i="1"/>
  <c r="AI3657" i="1"/>
  <c r="AI3668" i="1"/>
  <c r="AJ3668" i="1" s="1"/>
  <c r="AM3668" i="1"/>
  <c r="AN3668" i="1" s="1"/>
  <c r="AI3673" i="1"/>
  <c r="AJ3673" i="1" s="1"/>
  <c r="AM3673" i="1"/>
  <c r="AJ3315" i="1"/>
  <c r="AH3262" i="1"/>
  <c r="AJ3262" i="1" s="1"/>
  <c r="AL3262" i="1"/>
  <c r="AH3627" i="1"/>
  <c r="AJ3627" i="1" s="1"/>
  <c r="AL3627" i="1"/>
  <c r="AN3627" i="1" s="1"/>
  <c r="AH3397" i="1"/>
  <c r="AJ3397" i="1" s="1"/>
  <c r="AL3397" i="1"/>
  <c r="AN3397" i="1" s="1"/>
  <c r="AH3414" i="1"/>
  <c r="AJ3414" i="1" s="1"/>
  <c r="AL3414" i="1"/>
  <c r="AN3414" i="1" s="1"/>
  <c r="AN3410" i="1"/>
  <c r="AI3218" i="1"/>
  <c r="AM3218" i="1"/>
  <c r="AM3461" i="1"/>
  <c r="AI3461" i="1"/>
  <c r="AH3187" i="1"/>
  <c r="AJ3187" i="1" s="1"/>
  <c r="AL3187" i="1"/>
  <c r="AN3187" i="1" s="1"/>
  <c r="P2592" i="1"/>
  <c r="R2592" i="1" s="1"/>
  <c r="S2592" i="1" s="1"/>
  <c r="AJ2647" i="1"/>
  <c r="AL2558" i="1"/>
  <c r="AH2558" i="1"/>
  <c r="AJ2558" i="1" s="1"/>
  <c r="AN2510" i="1"/>
  <c r="AL2634" i="1"/>
  <c r="AN2634" i="1" s="1"/>
  <c r="AH2634" i="1"/>
  <c r="AJ2634" i="1" s="1"/>
  <c r="AH2503" i="1"/>
  <c r="AJ2503" i="1" s="1"/>
  <c r="AL2503" i="1"/>
  <c r="AN2503" i="1" s="1"/>
  <c r="AJ2546" i="1"/>
  <c r="AN2167" i="1"/>
  <c r="AY2262" i="1"/>
  <c r="AZ2262" i="1"/>
  <c r="BB2262" i="1"/>
  <c r="BA2262" i="1" s="1"/>
  <c r="BC2262" i="1"/>
  <c r="BD2262" i="1"/>
  <c r="AL1729" i="1"/>
  <c r="AN1729" i="1" s="1"/>
  <c r="AH1729" i="1"/>
  <c r="AJ1729" i="1" s="1"/>
  <c r="AI1731" i="1"/>
  <c r="AJ1731" i="1" s="1"/>
  <c r="AM1731" i="1"/>
  <c r="AN1731" i="1" s="1"/>
  <c r="AL1689" i="1"/>
  <c r="AN1689" i="1" s="1"/>
  <c r="AH1689" i="1"/>
  <c r="AJ1689" i="1" s="1"/>
  <c r="AM1594" i="1"/>
  <c r="AI1594" i="1"/>
  <c r="AL1742" i="1"/>
  <c r="AH1742" i="1"/>
  <c r="AJ1742" i="1" s="1"/>
  <c r="AH1716" i="1"/>
  <c r="AL1716" i="1"/>
  <c r="AN1716" i="1" s="1"/>
  <c r="AL3802" i="1"/>
  <c r="AN3802" i="1" s="1"/>
  <c r="AH3802" i="1"/>
  <c r="AJ3802" i="1" s="1"/>
  <c r="AM3768" i="1"/>
  <c r="AI3768" i="1"/>
  <c r="AJ3768" i="1" s="1"/>
  <c r="AN3808" i="1"/>
  <c r="AW114" i="1"/>
  <c r="AX114" i="1" s="1"/>
  <c r="Q114" i="1"/>
  <c r="S114" i="1" s="1"/>
  <c r="AD114" i="1"/>
  <c r="AW1715" i="1"/>
  <c r="AX1715" i="1" s="1"/>
  <c r="AD1715" i="1"/>
  <c r="Q1715" i="1"/>
  <c r="S1715" i="1" s="1"/>
  <c r="AM3411" i="1"/>
  <c r="AI3411" i="1"/>
  <c r="AI3211" i="1"/>
  <c r="AM3211" i="1"/>
  <c r="AJ3351" i="1"/>
  <c r="AI3392" i="1"/>
  <c r="AM3392" i="1"/>
  <c r="AN2888" i="1"/>
  <c r="AJ2993" i="1"/>
  <c r="P2590" i="1"/>
  <c r="R2590" i="1" s="1"/>
  <c r="S2590" i="1" s="1"/>
  <c r="AI2239" i="1"/>
  <c r="AJ2239" i="1" s="1"/>
  <c r="AM2239" i="1"/>
  <c r="AN2239" i="1" s="1"/>
  <c r="AN2276" i="1"/>
  <c r="AE2259" i="1"/>
  <c r="AF2259" i="1"/>
  <c r="AG2259" i="1"/>
  <c r="AK2259" i="1"/>
  <c r="AM3762" i="1"/>
  <c r="AI3762" i="1"/>
  <c r="AJ3762" i="1" s="1"/>
  <c r="AW1435" i="1"/>
  <c r="AX1435" i="1" s="1"/>
  <c r="Q1435" i="1"/>
  <c r="S1435" i="1" s="1"/>
  <c r="AD1435" i="1"/>
  <c r="Q2879" i="1"/>
  <c r="S2879" i="1" s="1"/>
  <c r="AD2879" i="1"/>
  <c r="AW2879" i="1"/>
  <c r="AX2879" i="1" s="1"/>
  <c r="AJ3795" i="1"/>
  <c r="AD1136" i="1"/>
  <c r="AW1136" i="1"/>
  <c r="AX1136" i="1" s="1"/>
  <c r="Q1136" i="1"/>
  <c r="S1136" i="1" s="1"/>
  <c r="AH3588" i="1"/>
  <c r="AJ3588" i="1" s="1"/>
  <c r="AL3588" i="1"/>
  <c r="AN3588" i="1" s="1"/>
  <c r="AM3267" i="1"/>
  <c r="AI3267" i="1"/>
  <c r="AJ3267" i="1" s="1"/>
  <c r="AN3506" i="1"/>
  <c r="AL3252" i="1"/>
  <c r="AN3252" i="1" s="1"/>
  <c r="AH3252" i="1"/>
  <c r="AJ3252" i="1" s="1"/>
  <c r="AK2977" i="1"/>
  <c r="AE2977" i="1"/>
  <c r="AF2977" i="1"/>
  <c r="AG2977" i="1"/>
  <c r="AH3230" i="1"/>
  <c r="AJ3230" i="1" s="1"/>
  <c r="AL3230" i="1"/>
  <c r="AN3230" i="1" s="1"/>
  <c r="P3293" i="1"/>
  <c r="R3293" i="1" s="1"/>
  <c r="S3293" i="1" s="1"/>
  <c r="AM2910" i="1"/>
  <c r="AN2910" i="1" s="1"/>
  <c r="AI2910" i="1"/>
  <c r="AI2587" i="1"/>
  <c r="AM2587" i="1"/>
  <c r="AN2587" i="1" s="1"/>
  <c r="AI2529" i="1"/>
  <c r="AJ2529" i="1" s="1"/>
  <c r="AM2529" i="1"/>
  <c r="AJ2238" i="1"/>
  <c r="AM2548" i="1"/>
  <c r="AN2548" i="1" s="1"/>
  <c r="AI2548" i="1"/>
  <c r="AJ2548" i="1" s="1"/>
  <c r="AL2630" i="1"/>
  <c r="AN2630" i="1" s="1"/>
  <c r="AH2630" i="1"/>
  <c r="AJ2630" i="1" s="1"/>
  <c r="S2616" i="1"/>
  <c r="AI2237" i="1"/>
  <c r="AJ2237" i="1" s="1"/>
  <c r="AM2237" i="1"/>
  <c r="AK2225" i="1"/>
  <c r="AE2225" i="1"/>
  <c r="AG2225" i="1"/>
  <c r="AF2225" i="1"/>
  <c r="S2190" i="1"/>
  <c r="AN1809" i="1"/>
  <c r="AM3512" i="1"/>
  <c r="AI3512" i="1"/>
  <c r="AN3645" i="1"/>
  <c r="AN3661" i="1"/>
  <c r="AL3582" i="1"/>
  <c r="AN3582" i="1" s="1"/>
  <c r="AH3582" i="1"/>
  <c r="AJ3582" i="1" s="1"/>
  <c r="AD763" i="1"/>
  <c r="AW763" i="1"/>
  <c r="AX763" i="1" s="1"/>
  <c r="Q763" i="1"/>
  <c r="S763" i="1" s="1"/>
  <c r="AW1606" i="1"/>
  <c r="AX1606" i="1" s="1"/>
  <c r="AD1606" i="1"/>
  <c r="Q1606" i="1"/>
  <c r="S1606" i="1" s="1"/>
  <c r="Q2042" i="1"/>
  <c r="S2042" i="1" s="1"/>
  <c r="AD2042" i="1"/>
  <c r="AJ3259" i="1"/>
  <c r="AJ3223" i="1"/>
  <c r="AJ3239" i="1"/>
  <c r="AL3208" i="1"/>
  <c r="AH3208" i="1"/>
  <c r="AJ3208" i="1" s="1"/>
  <c r="AI3177" i="1"/>
  <c r="AM3177" i="1"/>
  <c r="AJ3384" i="1"/>
  <c r="AL2975" i="1"/>
  <c r="AN2975" i="1" s="1"/>
  <c r="AH2975" i="1"/>
  <c r="AJ2975" i="1" s="1"/>
  <c r="AN2974" i="1"/>
  <c r="AN2836" i="1"/>
  <c r="AH2949" i="1"/>
  <c r="AJ2949" i="1" s="1"/>
  <c r="AL2949" i="1"/>
  <c r="AN2949" i="1" s="1"/>
  <c r="AK2635" i="1"/>
  <c r="AF2635" i="1"/>
  <c r="AE2635" i="1"/>
  <c r="AG2635" i="1"/>
  <c r="AL2536" i="1"/>
  <c r="AN2536" i="1" s="1"/>
  <c r="AH2536" i="1"/>
  <c r="AJ2536" i="1" s="1"/>
  <c r="AI2191" i="1"/>
  <c r="AM2191" i="1"/>
  <c r="AY1829" i="1"/>
  <c r="BC1829" i="1" s="1"/>
  <c r="AZ1829" i="1"/>
  <c r="BB1829" i="1"/>
  <c r="BA1829" i="1" s="1"/>
  <c r="BD1829" i="1"/>
  <c r="AN1604" i="1"/>
  <c r="AM3793" i="1"/>
  <c r="AN3793" i="1" s="1"/>
  <c r="AI3793" i="1"/>
  <c r="Q2175" i="1"/>
  <c r="S2175" i="1" s="1"/>
  <c r="AD2175" i="1"/>
  <c r="AW2175" i="1"/>
  <c r="AX2175" i="1" s="1"/>
  <c r="Q3670" i="1"/>
  <c r="S3670" i="1" s="1"/>
  <c r="AD3670" i="1"/>
  <c r="AD2534" i="1"/>
  <c r="AW2534" i="1"/>
  <c r="AX2534" i="1" s="1"/>
  <c r="Q2534" i="1"/>
  <c r="S2534" i="1" s="1"/>
  <c r="AD2404" i="1"/>
  <c r="Q2404" i="1"/>
  <c r="S2404" i="1" s="1"/>
  <c r="AN3378" i="1"/>
  <c r="AH3807" i="1"/>
  <c r="AJ3807" i="1" s="1"/>
  <c r="AL3807" i="1"/>
  <c r="AN3807" i="1" s="1"/>
  <c r="AK3415" i="1"/>
  <c r="AE3415" i="1"/>
  <c r="AF3415" i="1"/>
  <c r="AG3415" i="1"/>
  <c r="AJ3479" i="1"/>
  <c r="AN3290" i="1"/>
  <c r="AY2963" i="1"/>
  <c r="AZ2963" i="1"/>
  <c r="BB2963" i="1"/>
  <c r="BA2963" i="1" s="1"/>
  <c r="BC2963" i="1" s="1"/>
  <c r="BD2963" i="1"/>
  <c r="AN3265" i="1"/>
  <c r="AM3013" i="1"/>
  <c r="AI3013" i="1"/>
  <c r="AN2971" i="1"/>
  <c r="AN3017" i="1"/>
  <c r="AL2901" i="1"/>
  <c r="AH2901" i="1"/>
  <c r="AJ2901" i="1" s="1"/>
  <c r="AI2959" i="1"/>
  <c r="AM2959" i="1"/>
  <c r="AL2622" i="1"/>
  <c r="AN2622" i="1" s="1"/>
  <c r="AH2622" i="1"/>
  <c r="AJ2622" i="1" s="1"/>
  <c r="AN2228" i="1"/>
  <c r="AI2200" i="1"/>
  <c r="AM2200" i="1"/>
  <c r="AJ2132" i="1"/>
  <c r="AJ2292" i="1"/>
  <c r="AN3698" i="1"/>
  <c r="AL3472" i="1"/>
  <c r="AN3472" i="1" s="1"/>
  <c r="AH3472" i="1"/>
  <c r="AJ3472" i="1" s="1"/>
  <c r="AN3656" i="1"/>
  <c r="AH3722" i="1"/>
  <c r="AJ3722" i="1" s="1"/>
  <c r="AL3722" i="1"/>
  <c r="AN3722" i="1" s="1"/>
  <c r="AJ3798" i="1"/>
  <c r="AW1696" i="1"/>
  <c r="AX1696" i="1" s="1"/>
  <c r="Q1696" i="1"/>
  <c r="S1696" i="1" s="1"/>
  <c r="AD1696" i="1"/>
  <c r="AL3654" i="1"/>
  <c r="AN3654" i="1" s="1"/>
  <c r="AH3654" i="1"/>
  <c r="AJ3654" i="1" s="1"/>
  <c r="AW762" i="1"/>
  <c r="AX762" i="1" s="1"/>
  <c r="Q762" i="1"/>
  <c r="S762" i="1" s="1"/>
  <c r="AD762" i="1"/>
  <c r="M3885" i="1"/>
  <c r="AU3885" i="1"/>
  <c r="AG3272" i="1"/>
  <c r="AY3010" i="1"/>
  <c r="AZ3010" i="1"/>
  <c r="BB3010" i="1"/>
  <c r="BA3010" i="1" s="1"/>
  <c r="BC3010" i="1"/>
  <c r="BD3010" i="1"/>
  <c r="AH3201" i="1"/>
  <c r="AJ3201" i="1" s="1"/>
  <c r="AL3201" i="1"/>
  <c r="AN3201" i="1" s="1"/>
  <c r="AL3287" i="1"/>
  <c r="AN3287" i="1" s="1"/>
  <c r="AH3287" i="1"/>
  <c r="AJ2946" i="1"/>
  <c r="AJ2955" i="1"/>
  <c r="P2591" i="1"/>
  <c r="R2591" i="1" s="1"/>
  <c r="S2591" i="1" s="1"/>
  <c r="AL2488" i="1"/>
  <c r="AN2488" i="1" s="1"/>
  <c r="AH2488" i="1"/>
  <c r="AJ2488" i="1" s="1"/>
  <c r="Q2166" i="1"/>
  <c r="S2166" i="1" s="1"/>
  <c r="AD2166" i="1"/>
  <c r="AW2166" i="1"/>
  <c r="AX2166" i="1" s="1"/>
  <c r="AW2919" i="1"/>
  <c r="AX2919" i="1" s="1"/>
  <c r="Q2919" i="1"/>
  <c r="S2919" i="1" s="1"/>
  <c r="AD2919" i="1"/>
  <c r="AI3676" i="1"/>
  <c r="AM3676" i="1"/>
  <c r="AI3709" i="1"/>
  <c r="AJ3709" i="1" s="1"/>
  <c r="AM3709" i="1"/>
  <c r="AN3709" i="1" s="1"/>
  <c r="AH3195" i="1"/>
  <c r="AL3195" i="1"/>
  <c r="AN3195" i="1" s="1"/>
  <c r="S3277" i="1"/>
  <c r="AN3495" i="1"/>
  <c r="AH3241" i="1"/>
  <c r="AJ3241" i="1" s="1"/>
  <c r="AL3241" i="1"/>
  <c r="AN3241" i="1" s="1"/>
  <c r="AN3731" i="1"/>
  <c r="AI3691" i="1"/>
  <c r="AM3691" i="1"/>
  <c r="Q106" i="1"/>
  <c r="S106" i="1" s="1"/>
  <c r="AD106" i="1"/>
  <c r="AW106" i="1"/>
  <c r="AX106" i="1" s="1"/>
  <c r="Q1712" i="1"/>
  <c r="S1712" i="1" s="1"/>
  <c r="AW1712" i="1"/>
  <c r="AX1712" i="1" s="1"/>
  <c r="AD1712" i="1"/>
  <c r="AD113" i="1"/>
  <c r="AW113" i="1"/>
  <c r="AX113" i="1" s="1"/>
  <c r="Q113" i="1"/>
  <c r="O113" i="1"/>
  <c r="N113" i="1"/>
  <c r="P113" i="1" s="1"/>
  <c r="R113" i="1" s="1"/>
  <c r="Q607" i="1"/>
  <c r="S607" i="1" s="1"/>
  <c r="AD607" i="1"/>
  <c r="AN3575" i="1"/>
  <c r="AI3628" i="1"/>
  <c r="AJ3628" i="1" s="1"/>
  <c r="AM3628" i="1"/>
  <c r="AN3628" i="1" s="1"/>
  <c r="AJ3583" i="1"/>
  <c r="AI3226" i="1"/>
  <c r="AM3226" i="1"/>
  <c r="AL2986" i="1"/>
  <c r="AH2986" i="1"/>
  <c r="AJ2986" i="1" s="1"/>
  <c r="AI3297" i="1"/>
  <c r="AM3297" i="1"/>
  <c r="AN3297" i="1" s="1"/>
  <c r="AI2988" i="1"/>
  <c r="AM2988" i="1"/>
  <c r="AN2988" i="1" s="1"/>
  <c r="AH2887" i="1"/>
  <c r="AJ2887" i="1" s="1"/>
  <c r="AL2887" i="1"/>
  <c r="AM2603" i="1"/>
  <c r="AI2603" i="1"/>
  <c r="S3019" i="1"/>
  <c r="AL2520" i="1"/>
  <c r="AN2520" i="1" s="1"/>
  <c r="AH2520" i="1"/>
  <c r="AJ2520" i="1" s="1"/>
  <c r="AI2406" i="1"/>
  <c r="AM2406" i="1"/>
  <c r="AN2406" i="1" s="1"/>
  <c r="AJ2188" i="1"/>
  <c r="AN1827" i="1"/>
  <c r="AH1723" i="1"/>
  <c r="AL1723" i="1"/>
  <c r="AI1630" i="1"/>
  <c r="AM1630" i="1"/>
  <c r="AN1630" i="1" s="1"/>
  <c r="AL1336" i="1"/>
  <c r="AH1336" i="1"/>
  <c r="AE864" i="1"/>
  <c r="AF864" i="1"/>
  <c r="AK864" i="1"/>
  <c r="AG864" i="1"/>
  <c r="AL258" i="1"/>
  <c r="AH258" i="1"/>
  <c r="AJ258" i="1" s="1"/>
  <c r="AN285" i="1"/>
  <c r="AJ297" i="1"/>
  <c r="AN261" i="1"/>
  <c r="AJ198" i="1"/>
  <c r="P135" i="1"/>
  <c r="R135" i="1" s="1"/>
  <c r="S135" i="1" s="1"/>
  <c r="AI119" i="1"/>
  <c r="AM119" i="1"/>
  <c r="AH2547" i="1"/>
  <c r="AL2547" i="1"/>
  <c r="AN2547" i="1" s="1"/>
  <c r="AL1869" i="1"/>
  <c r="AN1869" i="1" s="1"/>
  <c r="AH1869" i="1"/>
  <c r="AJ1869" i="1" s="1"/>
  <c r="AM1442" i="1"/>
  <c r="AI1442" i="1"/>
  <c r="AJ1442" i="1" s="1"/>
  <c r="AJ989" i="1"/>
  <c r="AJ2232" i="1"/>
  <c r="AM1789" i="1"/>
  <c r="AI1789" i="1"/>
  <c r="AJ1789" i="1" s="1"/>
  <c r="P1631" i="1"/>
  <c r="R1631" i="1" s="1"/>
  <c r="S1631" i="1" s="1"/>
  <c r="AN1535" i="1"/>
  <c r="AK1458" i="1"/>
  <c r="AE1458" i="1"/>
  <c r="AG1458" i="1"/>
  <c r="AF1458" i="1"/>
  <c r="AY1143" i="1"/>
  <c r="AZ1143" i="1"/>
  <c r="BC1143" i="1" s="1"/>
  <c r="BB1143" i="1"/>
  <c r="BA1143" i="1" s="1"/>
  <c r="BD1143" i="1"/>
  <c r="BI1143" i="1"/>
  <c r="AJ1175" i="1"/>
  <c r="AI831" i="1"/>
  <c r="AJ831" i="1" s="1"/>
  <c r="AM831" i="1"/>
  <c r="AN831" i="1" s="1"/>
  <c r="AH845" i="1"/>
  <c r="AJ845" i="1" s="1"/>
  <c r="AL845" i="1"/>
  <c r="AN845" i="1" s="1"/>
  <c r="AN784" i="1"/>
  <c r="AN810" i="1"/>
  <c r="AL770" i="1"/>
  <c r="AN770" i="1" s="1"/>
  <c r="AH770" i="1"/>
  <c r="AJ770" i="1" s="1"/>
  <c r="S234" i="1"/>
  <c r="AY172" i="1"/>
  <c r="AZ172" i="1"/>
  <c r="BB172" i="1"/>
  <c r="BA172" i="1" s="1"/>
  <c r="BC172" i="1"/>
  <c r="BD172" i="1"/>
  <c r="AH87" i="1"/>
  <c r="AJ87" i="1" s="1"/>
  <c r="AL87" i="1"/>
  <c r="AN87" i="1" s="1"/>
  <c r="AJ64" i="1"/>
  <c r="AJ2492" i="1"/>
  <c r="AJ1521" i="1"/>
  <c r="AI1331" i="1"/>
  <c r="AJ1331" i="1" s="1"/>
  <c r="AM1331" i="1"/>
  <c r="AM1500" i="1"/>
  <c r="AN1500" i="1" s="1"/>
  <c r="AI1500" i="1"/>
  <c r="AJ1500" i="1" s="1"/>
  <c r="AL1220" i="1"/>
  <c r="AN1220" i="1" s="1"/>
  <c r="AH1220" i="1"/>
  <c r="AJ1220" i="1" s="1"/>
  <c r="AJ1280" i="1"/>
  <c r="AL839" i="1"/>
  <c r="AN839" i="1" s="1"/>
  <c r="AH839" i="1"/>
  <c r="AI792" i="1"/>
  <c r="AJ792" i="1" s="1"/>
  <c r="AM792" i="1"/>
  <c r="AN792" i="1" s="1"/>
  <c r="AN2657" i="1"/>
  <c r="AK2235" i="1"/>
  <c r="AE2235" i="1"/>
  <c r="AG2235" i="1"/>
  <c r="AF2235" i="1"/>
  <c r="AJ1859" i="1"/>
  <c r="AJ1754" i="1"/>
  <c r="AH1622" i="1"/>
  <c r="AJ1622" i="1" s="1"/>
  <c r="AL1622" i="1"/>
  <c r="AN1622" i="1" s="1"/>
  <c r="AI1680" i="1"/>
  <c r="AM1680" i="1"/>
  <c r="AJ1206" i="1"/>
  <c r="AG814" i="1"/>
  <c r="AK814" i="1"/>
  <c r="AE814" i="1"/>
  <c r="AF814" i="1"/>
  <c r="AL740" i="1"/>
  <c r="AN740" i="1" s="1"/>
  <c r="AH740" i="1"/>
  <c r="AJ740" i="1" s="1"/>
  <c r="AJ273" i="1"/>
  <c r="AL100" i="1"/>
  <c r="AN100" i="1" s="1"/>
  <c r="AH100" i="1"/>
  <c r="AJ100" i="1" s="1"/>
  <c r="AN743" i="1"/>
  <c r="BB757" i="1"/>
  <c r="BA757" i="1" s="1"/>
  <c r="BD757" i="1"/>
  <c r="AY757" i="1"/>
  <c r="BC757" i="1" s="1"/>
  <c r="AZ757" i="1"/>
  <c r="AJ2541" i="1"/>
  <c r="AJ1857" i="1"/>
  <c r="AN1848" i="1"/>
  <c r="AN1897" i="1"/>
  <c r="AJ1773" i="1"/>
  <c r="AN1738" i="1"/>
  <c r="AM1718" i="1"/>
  <c r="AN1718" i="1" s="1"/>
  <c r="AI1718" i="1"/>
  <c r="AJ1718" i="1" s="1"/>
  <c r="AN1510" i="1"/>
  <c r="AH1496" i="1"/>
  <c r="AJ1496" i="1" s="1"/>
  <c r="AL1496" i="1"/>
  <c r="AN1496" i="1" s="1"/>
  <c r="AH1328" i="1"/>
  <c r="AJ1328" i="1" s="1"/>
  <c r="AL1328" i="1"/>
  <c r="AN1328" i="1" s="1"/>
  <c r="AL1316" i="1"/>
  <c r="AN1316" i="1" s="1"/>
  <c r="AH1316" i="1"/>
  <c r="AJ1501" i="1"/>
  <c r="AJ1179" i="1"/>
  <c r="AH1168" i="1"/>
  <c r="AJ1168" i="1" s="1"/>
  <c r="AL1168" i="1"/>
  <c r="AN1168" i="1" s="1"/>
  <c r="AI768" i="1"/>
  <c r="AM768" i="1"/>
  <c r="AM803" i="1"/>
  <c r="AN803" i="1" s="1"/>
  <c r="AI803" i="1"/>
  <c r="BB730" i="1"/>
  <c r="BA730" i="1" s="1"/>
  <c r="AY730" i="1"/>
  <c r="BC730" i="1" s="1"/>
  <c r="AZ730" i="1"/>
  <c r="BD730" i="1"/>
  <c r="AJ729" i="1"/>
  <c r="AH226" i="1"/>
  <c r="AJ226" i="1" s="1"/>
  <c r="AL226" i="1"/>
  <c r="AN226" i="1" s="1"/>
  <c r="AJ143" i="1"/>
  <c r="AI76" i="1"/>
  <c r="AM76" i="1"/>
  <c r="AM63" i="1"/>
  <c r="AI63" i="1"/>
  <c r="AJ63" i="1" s="1"/>
  <c r="AI2144" i="1"/>
  <c r="AJ2144" i="1" s="1"/>
  <c r="AM2144" i="1"/>
  <c r="AY1828" i="1"/>
  <c r="AZ1828" i="1"/>
  <c r="BB1828" i="1"/>
  <c r="BA1828" i="1" s="1"/>
  <c r="BC1828" i="1"/>
  <c r="BD1828" i="1"/>
  <c r="AL1755" i="1"/>
  <c r="AN1755" i="1" s="1"/>
  <c r="AH1755" i="1"/>
  <c r="AJ1755" i="1" s="1"/>
  <c r="AJ1545" i="1"/>
  <c r="AJ1508" i="1"/>
  <c r="AL1141" i="1"/>
  <c r="AN1141" i="1" s="1"/>
  <c r="AH1141" i="1"/>
  <c r="AI1199" i="1"/>
  <c r="AJ1199" i="1" s="1"/>
  <c r="AM1199" i="1"/>
  <c r="AN1199" i="1" s="1"/>
  <c r="AL1207" i="1"/>
  <c r="AN1207" i="1" s="1"/>
  <c r="AH1207" i="1"/>
  <c r="AL791" i="1"/>
  <c r="AN791" i="1" s="1"/>
  <c r="AH791" i="1"/>
  <c r="AJ791" i="1" s="1"/>
  <c r="AJ789" i="1"/>
  <c r="AL875" i="1"/>
  <c r="AN875" i="1" s="1"/>
  <c r="AH875" i="1"/>
  <c r="AJ875" i="1" s="1"/>
  <c r="AI718" i="1"/>
  <c r="AJ718" i="1" s="1"/>
  <c r="AM718" i="1"/>
  <c r="AH245" i="1"/>
  <c r="AJ245" i="1" s="1"/>
  <c r="AL245" i="1"/>
  <c r="AN245" i="1" s="1"/>
  <c r="AJ255" i="1"/>
  <c r="AN126" i="1"/>
  <c r="S58" i="1"/>
  <c r="AJ1361" i="1"/>
  <c r="AJ2930" i="1"/>
  <c r="AN2609" i="1"/>
  <c r="AN2806" i="1"/>
  <c r="AG2213" i="1"/>
  <c r="AK2213" i="1"/>
  <c r="AF2213" i="1"/>
  <c r="AE2213" i="1"/>
  <c r="AL2251" i="1"/>
  <c r="AN2251" i="1" s="1"/>
  <c r="AH2251" i="1"/>
  <c r="AJ2251" i="1" s="1"/>
  <c r="AH2291" i="1"/>
  <c r="AJ2291" i="1" s="1"/>
  <c r="AL2291" i="1"/>
  <c r="AN2291" i="1" s="1"/>
  <c r="S2258" i="1"/>
  <c r="AN1844" i="1"/>
  <c r="AG1826" i="1"/>
  <c r="AK1826" i="1"/>
  <c r="AE1826" i="1"/>
  <c r="AF1826" i="1"/>
  <c r="AL1760" i="1"/>
  <c r="AN1760" i="1" s="1"/>
  <c r="AH1760" i="1"/>
  <c r="AJ1760" i="1" s="1"/>
  <c r="AL1745" i="1"/>
  <c r="AN1745" i="1" s="1"/>
  <c r="AH1745" i="1"/>
  <c r="AJ1745" i="1" s="1"/>
  <c r="AL1612" i="1"/>
  <c r="AN1612" i="1" s="1"/>
  <c r="AH1612" i="1"/>
  <c r="AJ1612" i="1" s="1"/>
  <c r="AL1537" i="1"/>
  <c r="AN1537" i="1" s="1"/>
  <c r="AH1537" i="1"/>
  <c r="AJ1537" i="1" s="1"/>
  <c r="AN1320" i="1"/>
  <c r="AN1324" i="1"/>
  <c r="AH1134" i="1"/>
  <c r="AJ1134" i="1" s="1"/>
  <c r="AL1134" i="1"/>
  <c r="AN1134" i="1" s="1"/>
  <c r="AH880" i="1"/>
  <c r="AJ880" i="1" s="1"/>
  <c r="AL880" i="1"/>
  <c r="AN880" i="1" s="1"/>
  <c r="AI171" i="1"/>
  <c r="AM171" i="1"/>
  <c r="AN171" i="1" s="1"/>
  <c r="AI272" i="1"/>
  <c r="AM272" i="1"/>
  <c r="AN272" i="1" s="1"/>
  <c r="AN199" i="1"/>
  <c r="AM232" i="1"/>
  <c r="AI232" i="1"/>
  <c r="AJ232" i="1" s="1"/>
  <c r="AJ140" i="1"/>
  <c r="AH120" i="1"/>
  <c r="AJ120" i="1" s="1"/>
  <c r="AL120" i="1"/>
  <c r="AN120" i="1" s="1"/>
  <c r="AG34" i="1"/>
  <c r="AE34" i="1"/>
  <c r="AF34" i="1"/>
  <c r="AK34" i="1"/>
  <c r="AM1624" i="1"/>
  <c r="AN1624" i="1" s="1"/>
  <c r="AI1624" i="1"/>
  <c r="AJ1624" i="1" s="1"/>
  <c r="AM1580" i="1"/>
  <c r="AN1580" i="1" s="1"/>
  <c r="AI1580" i="1"/>
  <c r="AJ1580" i="1" s="1"/>
  <c r="AN2629" i="1"/>
  <c r="AL2223" i="1"/>
  <c r="AN2223" i="1" s="1"/>
  <c r="AH2223" i="1"/>
  <c r="AN1786" i="1"/>
  <c r="S1733" i="1"/>
  <c r="AL1642" i="1"/>
  <c r="AN1642" i="1" s="1"/>
  <c r="AH1642" i="1"/>
  <c r="AJ1642" i="1" s="1"/>
  <c r="AJ1722" i="1"/>
  <c r="AJ1812" i="1"/>
  <c r="AH1679" i="1"/>
  <c r="AJ1679" i="1" s="1"/>
  <c r="AL1679" i="1"/>
  <c r="AN1679" i="1" s="1"/>
  <c r="AL1593" i="1"/>
  <c r="AN1593" i="1" s="1"/>
  <c r="AH1593" i="1"/>
  <c r="AJ1593" i="1" s="1"/>
  <c r="AI1201" i="1"/>
  <c r="AM1201" i="1"/>
  <c r="AN1201" i="1" s="1"/>
  <c r="AN1357" i="1"/>
  <c r="AM1317" i="1"/>
  <c r="AN1317" i="1" s="1"/>
  <c r="AI1317" i="1"/>
  <c r="AJ1317" i="1" s="1"/>
  <c r="AN1342" i="1"/>
  <c r="AJ1310" i="1"/>
  <c r="AN1181" i="1"/>
  <c r="AL1109" i="1"/>
  <c r="AH1109" i="1"/>
  <c r="AJ1109" i="1" s="1"/>
  <c r="AL874" i="1"/>
  <c r="AN874" i="1" s="1"/>
  <c r="AH874" i="1"/>
  <c r="AJ874" i="1" s="1"/>
  <c r="AH815" i="1"/>
  <c r="AJ815" i="1" s="1"/>
  <c r="AL815" i="1"/>
  <c r="AN815" i="1" s="1"/>
  <c r="AH827" i="1"/>
  <c r="AJ827" i="1" s="1"/>
  <c r="AL827" i="1"/>
  <c r="AN827" i="1" s="1"/>
  <c r="AJ643" i="1"/>
  <c r="P207" i="1"/>
  <c r="R207" i="1" s="1"/>
  <c r="S207" i="1" s="1"/>
  <c r="AN3085" i="1"/>
  <c r="AJ2269" i="1"/>
  <c r="AI1661" i="1"/>
  <c r="AM1661" i="1"/>
  <c r="AN2202" i="1"/>
  <c r="AN2350" i="1"/>
  <c r="AJ2208" i="1"/>
  <c r="AI2145" i="1"/>
  <c r="AJ2145" i="1" s="1"/>
  <c r="AM2145" i="1"/>
  <c r="AN2145" i="1" s="1"/>
  <c r="P1818" i="1"/>
  <c r="R1818" i="1" s="1"/>
  <c r="AN1782" i="1"/>
  <c r="AN1520" i="1"/>
  <c r="AH1448" i="1"/>
  <c r="AJ1448" i="1" s="1"/>
  <c r="AL1448" i="1"/>
  <c r="AN1448" i="1" s="1"/>
  <c r="AJ1446" i="1"/>
  <c r="AN1456" i="1"/>
  <c r="AK862" i="1"/>
  <c r="AE862" i="1"/>
  <c r="AF862" i="1"/>
  <c r="AG862" i="1"/>
  <c r="AJ860" i="1"/>
  <c r="AG750" i="1"/>
  <c r="AK750" i="1"/>
  <c r="AE750" i="1"/>
  <c r="AF750" i="1"/>
  <c r="AN366" i="1"/>
  <c r="AJ250" i="1"/>
  <c r="AM241" i="1"/>
  <c r="AN241" i="1" s="1"/>
  <c r="AI241" i="1"/>
  <c r="AM211" i="1"/>
  <c r="AN211" i="1" s="1"/>
  <c r="AI211" i="1"/>
  <c r="AJ211" i="1" s="1"/>
  <c r="AH147" i="1"/>
  <c r="AJ147" i="1" s="1"/>
  <c r="AL147" i="1"/>
  <c r="AN147" i="1" s="1"/>
  <c r="AL117" i="1"/>
  <c r="AN117" i="1" s="1"/>
  <c r="AH117" i="1"/>
  <c r="AJ117" i="1" s="1"/>
  <c r="S50" i="1"/>
  <c r="AN1709" i="1"/>
  <c r="AN1592" i="1"/>
  <c r="AL1314" i="1"/>
  <c r="AN1314" i="1" s="1"/>
  <c r="AH1314" i="1"/>
  <c r="AJ347" i="1"/>
  <c r="AI169" i="1"/>
  <c r="AJ169" i="1" s="1"/>
  <c r="AM169" i="1"/>
  <c r="AN169" i="1" s="1"/>
  <c r="AK150" i="1"/>
  <c r="AG150" i="1"/>
  <c r="AE150" i="1"/>
  <c r="AF150" i="1"/>
  <c r="S105" i="1"/>
  <c r="AN91" i="1"/>
  <c r="AM2489" i="1"/>
  <c r="AN2489" i="1" s="1"/>
  <c r="AI2489" i="1"/>
  <c r="AJ2489" i="1" s="1"/>
  <c r="AJ2049" i="1"/>
  <c r="AN2035" i="1"/>
  <c r="AN1514" i="1"/>
  <c r="AG111" i="1"/>
  <c r="AK111" i="1"/>
  <c r="AE111" i="1"/>
  <c r="AF111" i="1"/>
  <c r="AN807" i="1"/>
  <c r="AI1162" i="1"/>
  <c r="AJ1162" i="1" s="1"/>
  <c r="AM1162" i="1"/>
  <c r="AN1162" i="1" s="1"/>
  <c r="AN649" i="1"/>
  <c r="AN312" i="1"/>
  <c r="S35" i="1"/>
  <c r="AI1172" i="1"/>
  <c r="AM1172" i="1"/>
  <c r="AN1172" i="1" s="1"/>
  <c r="AN1408" i="1"/>
  <c r="AJ1169" i="1"/>
  <c r="AN1151" i="1"/>
  <c r="AM765" i="1"/>
  <c r="AN765" i="1" s="1"/>
  <c r="AI765" i="1"/>
  <c r="AJ765" i="1" s="1"/>
  <c r="AL873" i="1"/>
  <c r="AN873" i="1" s="1"/>
  <c r="AH873" i="1"/>
  <c r="AJ873" i="1" s="1"/>
  <c r="AH883" i="1"/>
  <c r="AJ883" i="1" s="1"/>
  <c r="AL883" i="1"/>
  <c r="AN883" i="1" s="1"/>
  <c r="AE182" i="1"/>
  <c r="AK182" i="1"/>
  <c r="AF182" i="1"/>
  <c r="AG182" i="1"/>
  <c r="P1185" i="1"/>
  <c r="R1185" i="1" s="1"/>
  <c r="S1185" i="1" s="1"/>
  <c r="AL1154" i="1" l="1"/>
  <c r="AN1154" i="1" s="1"/>
  <c r="AH1154" i="1"/>
  <c r="AJ1154" i="1" s="1"/>
  <c r="AH184" i="1"/>
  <c r="AL184" i="1"/>
  <c r="AK231" i="1"/>
  <c r="AE231" i="1"/>
  <c r="AF231" i="1"/>
  <c r="AG231" i="1"/>
  <c r="AE1708" i="1"/>
  <c r="AF1708" i="1"/>
  <c r="AG1708" i="1"/>
  <c r="AK1708" i="1"/>
  <c r="AY3836" i="1"/>
  <c r="BC3836" i="1" s="1"/>
  <c r="AZ3836" i="1"/>
  <c r="BD3836" i="1"/>
  <c r="BB3836" i="1"/>
  <c r="BA3836" i="1" s="1"/>
  <c r="AH2616" i="1"/>
  <c r="AL2616" i="1"/>
  <c r="AN2616" i="1" s="1"/>
  <c r="AE3765" i="1"/>
  <c r="AF3765" i="1"/>
  <c r="AG3765" i="1"/>
  <c r="AK3765" i="1"/>
  <c r="AK2150" i="1"/>
  <c r="AE2150" i="1"/>
  <c r="AF2150" i="1"/>
  <c r="AG2150" i="1"/>
  <c r="AY1674" i="1"/>
  <c r="BC1674" i="1" s="1"/>
  <c r="AZ1674" i="1"/>
  <c r="BB1674" i="1"/>
  <c r="BA1674" i="1" s="1"/>
  <c r="BD1674" i="1"/>
  <c r="BD2171" i="1"/>
  <c r="AY2171" i="1"/>
  <c r="AZ2171" i="1"/>
  <c r="BB2171" i="1"/>
  <c r="BA2171" i="1" s="1"/>
  <c r="BC2171" i="1" s="1"/>
  <c r="AH3242" i="1"/>
  <c r="AI1541" i="1"/>
  <c r="AJ1541" i="1" s="1"/>
  <c r="AM1541" i="1"/>
  <c r="AI33" i="1"/>
  <c r="AM33" i="1"/>
  <c r="AI1411" i="1"/>
  <c r="AM1411" i="1"/>
  <c r="AH229" i="1"/>
  <c r="AL229" i="1"/>
  <c r="AD2931" i="1"/>
  <c r="AW2931" i="1"/>
  <c r="AX2931" i="1" s="1"/>
  <c r="N2931" i="1"/>
  <c r="P2931" i="1" s="1"/>
  <c r="R2931" i="1" s="1"/>
  <c r="O2931" i="1"/>
  <c r="Q2931" i="1"/>
  <c r="S2931" i="1" s="1"/>
  <c r="AN2487" i="1"/>
  <c r="AY1420" i="1"/>
  <c r="BC1420" i="1" s="1"/>
  <c r="BD1420" i="1"/>
  <c r="AZ1420" i="1"/>
  <c r="BB1420" i="1"/>
  <c r="BA1420" i="1" s="1"/>
  <c r="AK1410" i="1"/>
  <c r="AF1410" i="1"/>
  <c r="AE1410" i="1"/>
  <c r="AG1410" i="1"/>
  <c r="AG78" i="1"/>
  <c r="AE78" i="1"/>
  <c r="AF78" i="1"/>
  <c r="AK78" i="1"/>
  <c r="AM209" i="1"/>
  <c r="AI209" i="1"/>
  <c r="AL1185" i="1"/>
  <c r="AH1185" i="1"/>
  <c r="AI796" i="1"/>
  <c r="AJ796" i="1" s="1"/>
  <c r="AM796" i="1"/>
  <c r="AN796" i="1" s="1"/>
  <c r="AL35" i="1"/>
  <c r="AH35" i="1"/>
  <c r="AI800" i="1"/>
  <c r="AM800" i="1"/>
  <c r="AI58" i="1"/>
  <c r="AM58" i="1"/>
  <c r="AY1703" i="1"/>
  <c r="BC1703" i="1" s="1"/>
  <c r="AZ1703" i="1"/>
  <c r="BB1703" i="1"/>
  <c r="BA1703" i="1" s="1"/>
  <c r="BD1703" i="1"/>
  <c r="AE2790" i="1"/>
  <c r="AF2790" i="1"/>
  <c r="AG2790" i="1"/>
  <c r="AK2790" i="1"/>
  <c r="AZ736" i="1"/>
  <c r="BB736" i="1"/>
  <c r="BA736" i="1" s="1"/>
  <c r="BD736" i="1"/>
  <c r="AY736" i="1"/>
  <c r="BC736" i="1" s="1"/>
  <c r="AZ734" i="1"/>
  <c r="AY734" i="1"/>
  <c r="BB734" i="1"/>
  <c r="BA734" i="1" s="1"/>
  <c r="BC734" i="1"/>
  <c r="BD734" i="1"/>
  <c r="AY747" i="1"/>
  <c r="BC747" i="1" s="1"/>
  <c r="AZ747" i="1"/>
  <c r="BB747" i="1"/>
  <c r="BA747" i="1" s="1"/>
  <c r="BD747" i="1"/>
  <c r="AK31" i="1"/>
  <c r="AG31" i="1"/>
  <c r="AF31" i="1"/>
  <c r="AE31" i="1"/>
  <c r="AJ3243" i="1"/>
  <c r="AE1509" i="1"/>
  <c r="AF1509" i="1"/>
  <c r="AG1509" i="1"/>
  <c r="AK1509" i="1"/>
  <c r="AN3247" i="1"/>
  <c r="AN3242" i="1" s="1"/>
  <c r="AE47" i="1"/>
  <c r="AF47" i="1"/>
  <c r="AG47" i="1"/>
  <c r="AK47" i="1"/>
  <c r="AY1497" i="1"/>
  <c r="AZ1497" i="1"/>
  <c r="BD1497" i="1"/>
  <c r="BB1497" i="1"/>
  <c r="BA1497" i="1" s="1"/>
  <c r="BC1497" i="1" s="1"/>
  <c r="AK3652" i="1"/>
  <c r="AE3652" i="1"/>
  <c r="AF3652" i="1"/>
  <c r="AG3652" i="1"/>
  <c r="BB2527" i="1"/>
  <c r="BA2527" i="1" s="1"/>
  <c r="BD2527" i="1"/>
  <c r="AZ2527" i="1"/>
  <c r="AY2527" i="1"/>
  <c r="BC2527" i="1" s="1"/>
  <c r="BC1634" i="1"/>
  <c r="BD1634" i="1"/>
  <c r="AY1634" i="1"/>
  <c r="AZ1634" i="1"/>
  <c r="BB1634" i="1"/>
  <c r="BA1634" i="1" s="1"/>
  <c r="AY2920" i="1"/>
  <c r="AZ2920" i="1"/>
  <c r="BD2920" i="1"/>
  <c r="BB2920" i="1"/>
  <c r="BA2920" i="1" s="1"/>
  <c r="BC2920" i="1" s="1"/>
  <c r="AI3291" i="1"/>
  <c r="AM3291" i="1"/>
  <c r="AE2160" i="1"/>
  <c r="AF2160" i="1"/>
  <c r="AG2160" i="1"/>
  <c r="AK2160" i="1"/>
  <c r="AI1143" i="1"/>
  <c r="AM1143" i="1"/>
  <c r="AI2963" i="1"/>
  <c r="AM2963" i="1"/>
  <c r="AN2963" i="1" s="1"/>
  <c r="AY1684" i="1"/>
  <c r="BC1684" i="1" s="1"/>
  <c r="AZ1684" i="1"/>
  <c r="BB1684" i="1"/>
  <c r="BA1684" i="1" s="1"/>
  <c r="BD1684" i="1"/>
  <c r="AY1584" i="1"/>
  <c r="BC1584" i="1" s="1"/>
  <c r="AZ1584" i="1"/>
  <c r="BB1584" i="1"/>
  <c r="BA1584" i="1" s="1"/>
  <c r="BD1584" i="1"/>
  <c r="AI2987" i="1"/>
  <c r="AM2987" i="1"/>
  <c r="AH3606" i="1"/>
  <c r="AH3451" i="1" s="1"/>
  <c r="AL3606" i="1"/>
  <c r="AN3606" i="1" s="1"/>
  <c r="BB745" i="1"/>
  <c r="BA745" i="1" s="1"/>
  <c r="BC745" i="1" s="1"/>
  <c r="BD745" i="1"/>
  <c r="AY745" i="1"/>
  <c r="AZ745" i="1"/>
  <c r="AW3883" i="1"/>
  <c r="AX3883" i="1" s="1"/>
  <c r="Q3883" i="1"/>
  <c r="S3883" i="1" s="1"/>
  <c r="AD3883" i="1"/>
  <c r="AE3883" i="1" s="1"/>
  <c r="AH2511" i="1"/>
  <c r="AJ2511" i="1" s="1"/>
  <c r="AL2511" i="1"/>
  <c r="AN2511" i="1" s="1"/>
  <c r="AY1650" i="1"/>
  <c r="BC1650" i="1" s="1"/>
  <c r="AZ1650" i="1"/>
  <c r="BB1650" i="1"/>
  <c r="BA1650" i="1" s="1"/>
  <c r="BD1650" i="1"/>
  <c r="AY1419" i="1"/>
  <c r="AZ1419" i="1"/>
  <c r="BB1419" i="1"/>
  <c r="BA1419" i="1" s="1"/>
  <c r="BC1419" i="1"/>
  <c r="BD1419" i="1"/>
  <c r="AH2559" i="1"/>
  <c r="AL2559" i="1"/>
  <c r="AG1318" i="1"/>
  <c r="AK1318" i="1"/>
  <c r="AE1318" i="1"/>
  <c r="AF1318" i="1"/>
  <c r="AN3010" i="1"/>
  <c r="AK1123" i="1"/>
  <c r="AF1123" i="1"/>
  <c r="AG1123" i="1"/>
  <c r="AE1123" i="1"/>
  <c r="AE1598" i="1"/>
  <c r="AF1598" i="1"/>
  <c r="AG1598" i="1"/>
  <c r="AK1598" i="1"/>
  <c r="AH843" i="1"/>
  <c r="AL843" i="1"/>
  <c r="AL1177" i="1"/>
  <c r="AH1177" i="1"/>
  <c r="AM730" i="1"/>
  <c r="AI730" i="1"/>
  <c r="AK2522" i="1"/>
  <c r="AG2522" i="1"/>
  <c r="AE2522" i="1"/>
  <c r="AF2522" i="1"/>
  <c r="AK3181" i="1"/>
  <c r="AE3181" i="1"/>
  <c r="AF3181" i="1"/>
  <c r="AG3181" i="1"/>
  <c r="AD3869" i="1"/>
  <c r="AE3869" i="1" s="1"/>
  <c r="AW3869" i="1"/>
  <c r="AX3869" i="1" s="1"/>
  <c r="Q3869" i="1"/>
  <c r="S3869" i="1" s="1"/>
  <c r="AI1829" i="1"/>
  <c r="AM1829" i="1"/>
  <c r="AE1428" i="1"/>
  <c r="AF1428" i="1"/>
  <c r="AG1428" i="1"/>
  <c r="AK1428" i="1"/>
  <c r="AN3309" i="1"/>
  <c r="AK3685" i="1"/>
  <c r="AE3685" i="1"/>
  <c r="AF3685" i="1"/>
  <c r="AG3685" i="1"/>
  <c r="AF882" i="1"/>
  <c r="AK882" i="1"/>
  <c r="AE882" i="1"/>
  <c r="AG882" i="1"/>
  <c r="S2615" i="1"/>
  <c r="AE2932" i="1"/>
  <c r="AF2932" i="1"/>
  <c r="AG2932" i="1"/>
  <c r="AK2932" i="1"/>
  <c r="AE1439" i="1"/>
  <c r="AF1439" i="1"/>
  <c r="AG1439" i="1"/>
  <c r="AK1439" i="1"/>
  <c r="AH1611" i="1"/>
  <c r="AL1611" i="1"/>
  <c r="AH1823" i="1"/>
  <c r="AL1823" i="1"/>
  <c r="AJ184" i="1"/>
  <c r="AE1319" i="1"/>
  <c r="AG1319" i="1"/>
  <c r="AF1319" i="1"/>
  <c r="AK1319" i="1"/>
  <c r="AY735" i="1"/>
  <c r="AZ735" i="1"/>
  <c r="BC735" i="1" s="1"/>
  <c r="BD735" i="1"/>
  <c r="BB735" i="1"/>
  <c r="BA735" i="1" s="1"/>
  <c r="AZ1427" i="1"/>
  <c r="BC1427" i="1" s="1"/>
  <c r="AY1427" i="1"/>
  <c r="BB1427" i="1"/>
  <c r="BA1427" i="1" s="1"/>
  <c r="BD1427" i="1"/>
  <c r="AH3206" i="1"/>
  <c r="AJ3206" i="1" s="1"/>
  <c r="AL3206" i="1"/>
  <c r="AF2523" i="1"/>
  <c r="AG2523" i="1"/>
  <c r="AK2523" i="1"/>
  <c r="AE2523" i="1"/>
  <c r="AJ3312" i="1"/>
  <c r="AE3773" i="1"/>
  <c r="AG3773" i="1"/>
  <c r="AF3773" i="1"/>
  <c r="AK3773" i="1"/>
  <c r="BD2149" i="1"/>
  <c r="AY2149" i="1"/>
  <c r="BC2149" i="1" s="1"/>
  <c r="AZ2149" i="1"/>
  <c r="BB2149" i="1"/>
  <c r="BA2149" i="1" s="1"/>
  <c r="AL2890" i="1"/>
  <c r="AH2890" i="1"/>
  <c r="AJ2890" i="1" s="1"/>
  <c r="AK1674" i="1"/>
  <c r="AF1674" i="1"/>
  <c r="AE1674" i="1"/>
  <c r="AG1674" i="1"/>
  <c r="AE2171" i="1"/>
  <c r="AF2171" i="1"/>
  <c r="AG2171" i="1"/>
  <c r="AK2171" i="1"/>
  <c r="AH1541" i="1"/>
  <c r="AL1541" i="1"/>
  <c r="AH33" i="1"/>
  <c r="AL33" i="1"/>
  <c r="AN25" i="1"/>
  <c r="AH1411" i="1"/>
  <c r="AJ1411" i="1" s="1"/>
  <c r="AL1411" i="1"/>
  <c r="AK2789" i="1"/>
  <c r="AE2789" i="1"/>
  <c r="AF2789" i="1"/>
  <c r="AG2789" i="1"/>
  <c r="AK3070" i="1"/>
  <c r="AE3070" i="1"/>
  <c r="AF3070" i="1"/>
  <c r="AG3070" i="1"/>
  <c r="AE1725" i="1"/>
  <c r="AK1725" i="1"/>
  <c r="AF1725" i="1"/>
  <c r="AG1725" i="1"/>
  <c r="AM2134" i="1"/>
  <c r="AI2134" i="1"/>
  <c r="AI3255" i="1"/>
  <c r="AI3249" i="1" s="1"/>
  <c r="AM3255" i="1"/>
  <c r="AM3249" i="1" s="1"/>
  <c r="AM2249" i="1"/>
  <c r="AI2249" i="1"/>
  <c r="AI793" i="1"/>
  <c r="AM793" i="1"/>
  <c r="AI166" i="1"/>
  <c r="AM166" i="1"/>
  <c r="AY1121" i="1"/>
  <c r="BC1121" i="1" s="1"/>
  <c r="BI1121" i="1"/>
  <c r="AZ1121" i="1"/>
  <c r="BD1121" i="1"/>
  <c r="BB1121" i="1"/>
  <c r="BA1121" i="1" s="1"/>
  <c r="L3880" i="1"/>
  <c r="N3831" i="1"/>
  <c r="AV3831" i="1"/>
  <c r="L3847" i="1"/>
  <c r="O3831" i="1"/>
  <c r="L3868" i="1"/>
  <c r="L3857" i="1"/>
  <c r="M3831" i="1"/>
  <c r="P3428" i="1"/>
  <c r="R3428" i="1" s="1"/>
  <c r="AJ1405" i="1"/>
  <c r="AL209" i="1"/>
  <c r="AH209" i="1"/>
  <c r="AH796" i="1"/>
  <c r="AL796" i="1"/>
  <c r="AM1193" i="1"/>
  <c r="AI1193" i="1"/>
  <c r="AJ1193" i="1" s="1"/>
  <c r="BC9" i="1"/>
  <c r="AM864" i="1"/>
  <c r="AI864" i="1"/>
  <c r="AM105" i="1"/>
  <c r="AI105" i="1"/>
  <c r="AJ800" i="1"/>
  <c r="AK2914" i="1"/>
  <c r="AG2914" i="1"/>
  <c r="AF2914" i="1"/>
  <c r="AE2914" i="1"/>
  <c r="AK734" i="1"/>
  <c r="AE734" i="1"/>
  <c r="AF734" i="1"/>
  <c r="AG734" i="1"/>
  <c r="AH3819" i="1"/>
  <c r="AL3819" i="1"/>
  <c r="AL3215" i="1"/>
  <c r="AN3215" i="1" s="1"/>
  <c r="AH3215" i="1"/>
  <c r="AH3186" i="1"/>
  <c r="AL3186" i="1"/>
  <c r="AN3186" i="1" s="1"/>
  <c r="AH1828" i="1"/>
  <c r="AL1828" i="1"/>
  <c r="AN1828" i="1" s="1"/>
  <c r="AY762" i="1"/>
  <c r="BC762" i="1" s="1"/>
  <c r="AZ762" i="1"/>
  <c r="BB762" i="1"/>
  <c r="BA762" i="1" s="1"/>
  <c r="BD762" i="1"/>
  <c r="AI3293" i="1"/>
  <c r="AM3293" i="1"/>
  <c r="AH800" i="1"/>
  <c r="AL800" i="1"/>
  <c r="AK1703" i="1"/>
  <c r="AE1703" i="1"/>
  <c r="AF1703" i="1"/>
  <c r="AG1703" i="1"/>
  <c r="AY1345" i="1"/>
  <c r="BC1345" i="1" s="1"/>
  <c r="AZ1345" i="1"/>
  <c r="BB1345" i="1"/>
  <c r="BA1345" i="1" s="1"/>
  <c r="BD1345" i="1"/>
  <c r="AE3772" i="1"/>
  <c r="AG3772" i="1"/>
  <c r="AF3772" i="1"/>
  <c r="AK3772" i="1"/>
  <c r="AE1329" i="1"/>
  <c r="AF1329" i="1"/>
  <c r="AG1329" i="1"/>
  <c r="AK1329" i="1"/>
  <c r="AY3845" i="1"/>
  <c r="BB3845" i="1"/>
  <c r="BA3845" i="1" s="1"/>
  <c r="BD3845" i="1"/>
  <c r="AZ3845" i="1"/>
  <c r="BC3845" i="1" s="1"/>
  <c r="AI3761" i="1"/>
  <c r="AM3761" i="1"/>
  <c r="AY98" i="1"/>
  <c r="BC98" i="1" s="1"/>
  <c r="AZ98" i="1"/>
  <c r="BB98" i="1"/>
  <c r="BA98" i="1" s="1"/>
  <c r="BD98" i="1"/>
  <c r="BB31" i="1"/>
  <c r="BA31" i="1" s="1"/>
  <c r="BD31" i="1"/>
  <c r="AZ31" i="1"/>
  <c r="AY31" i="1"/>
  <c r="BC31" i="1" s="1"/>
  <c r="AM95" i="1"/>
  <c r="AI95" i="1"/>
  <c r="AD1158" i="1"/>
  <c r="AW1158" i="1"/>
  <c r="AX1158" i="1" s="1"/>
  <c r="N1158" i="1"/>
  <c r="P1158" i="1" s="1"/>
  <c r="R1158" i="1" s="1"/>
  <c r="Q1158" i="1"/>
  <c r="O1158" i="1"/>
  <c r="AK603" i="1"/>
  <c r="AE603" i="1"/>
  <c r="AF603" i="1"/>
  <c r="AG603" i="1"/>
  <c r="AM2593" i="1"/>
  <c r="AI2593" i="1"/>
  <c r="AY2903" i="1"/>
  <c r="BC2903" i="1" s="1"/>
  <c r="AZ2903" i="1"/>
  <c r="BB2903" i="1"/>
  <c r="BA2903" i="1" s="1"/>
  <c r="BD2903" i="1"/>
  <c r="AK2527" i="1"/>
  <c r="AE2527" i="1"/>
  <c r="AF2527" i="1"/>
  <c r="AG2527" i="1"/>
  <c r="AI2628" i="1"/>
  <c r="AJ2628" i="1" s="1"/>
  <c r="AM2628" i="1"/>
  <c r="AN2628" i="1" s="1"/>
  <c r="AE1634" i="1"/>
  <c r="AF1634" i="1"/>
  <c r="AG1634" i="1"/>
  <c r="AK1634" i="1"/>
  <c r="AE3642" i="1"/>
  <c r="AF3642" i="1"/>
  <c r="AG3642" i="1"/>
  <c r="AK3642" i="1"/>
  <c r="BI1209" i="1"/>
  <c r="AY1209" i="1"/>
  <c r="BC1209" i="1" s="1"/>
  <c r="AZ1209" i="1"/>
  <c r="BB1209" i="1"/>
  <c r="BA1209" i="1" s="1"/>
  <c r="BD1209" i="1"/>
  <c r="BB1429" i="1"/>
  <c r="BA1429" i="1" s="1"/>
  <c r="BD1429" i="1"/>
  <c r="AY1429" i="1"/>
  <c r="BC1429" i="1" s="1"/>
  <c r="AZ1429" i="1"/>
  <c r="AJ3215" i="1"/>
  <c r="AH1143" i="1"/>
  <c r="AL1143" i="1"/>
  <c r="AH2963" i="1"/>
  <c r="AL2963" i="1"/>
  <c r="AK984" i="1"/>
  <c r="AG984" i="1"/>
  <c r="AE984" i="1"/>
  <c r="AF984" i="1"/>
  <c r="AK1584" i="1"/>
  <c r="AG1584" i="1"/>
  <c r="AE1584" i="1"/>
  <c r="AF1584" i="1"/>
  <c r="BB2164" i="1"/>
  <c r="BA2164" i="1" s="1"/>
  <c r="BC2164" i="1"/>
  <c r="BD2164" i="1"/>
  <c r="AY2164" i="1"/>
  <c r="AZ2164" i="1"/>
  <c r="AW3851" i="1"/>
  <c r="AX3851" i="1" s="1"/>
  <c r="Q3851" i="1"/>
  <c r="S3851" i="1" s="1"/>
  <c r="AD3851" i="1"/>
  <c r="AE3851" i="1" s="1"/>
  <c r="AK745" i="1"/>
  <c r="AE745" i="1"/>
  <c r="AF745" i="1"/>
  <c r="AG745" i="1"/>
  <c r="BB2505" i="1"/>
  <c r="BA2505" i="1" s="1"/>
  <c r="BC2505" i="1"/>
  <c r="BD2505" i="1"/>
  <c r="AZ2505" i="1"/>
  <c r="AY2505" i="1"/>
  <c r="AI2511" i="1"/>
  <c r="AM2511" i="1"/>
  <c r="AZ1111" i="1"/>
  <c r="BC1111" i="1" s="1"/>
  <c r="BB1111" i="1"/>
  <c r="BA1111" i="1" s="1"/>
  <c r="BD1111" i="1"/>
  <c r="BI1111" i="1"/>
  <c r="AY1111" i="1"/>
  <c r="AI3186" i="1"/>
  <c r="AM3186" i="1"/>
  <c r="AY1123" i="1"/>
  <c r="BC1123" i="1" s="1"/>
  <c r="AZ1123" i="1"/>
  <c r="BB1123" i="1"/>
  <c r="BA1123" i="1" s="1"/>
  <c r="BD1123" i="1"/>
  <c r="BI1123" i="1"/>
  <c r="AG163" i="1"/>
  <c r="AF163" i="1"/>
  <c r="AK163" i="1"/>
  <c r="AE163" i="1"/>
  <c r="AL738" i="1"/>
  <c r="AN738" i="1" s="1"/>
  <c r="AH738" i="1"/>
  <c r="AL730" i="1"/>
  <c r="AH730" i="1"/>
  <c r="AH1202" i="1"/>
  <c r="AJ1202" i="1" s="1"/>
  <c r="AL1202" i="1"/>
  <c r="AE3703" i="1"/>
  <c r="AF3703" i="1"/>
  <c r="AG3703" i="1"/>
  <c r="AK3703" i="1"/>
  <c r="AE3707" i="1"/>
  <c r="AG3707" i="1"/>
  <c r="AF3707" i="1"/>
  <c r="AK3707" i="1"/>
  <c r="AJ2262" i="1"/>
  <c r="BD724" i="1"/>
  <c r="AY724" i="1"/>
  <c r="AZ724" i="1"/>
  <c r="BB724" i="1"/>
  <c r="AI2574" i="1"/>
  <c r="AM2574" i="1"/>
  <c r="AD3000" i="1"/>
  <c r="AW3000" i="1"/>
  <c r="AX3000" i="1" s="1"/>
  <c r="N3000" i="1"/>
  <c r="P3000" i="1" s="1"/>
  <c r="R3000" i="1" s="1"/>
  <c r="O3000" i="1"/>
  <c r="Q3000" i="1"/>
  <c r="M3739" i="1"/>
  <c r="AK3621" i="1"/>
  <c r="AE3621" i="1"/>
  <c r="AF3621" i="1"/>
  <c r="AG3621" i="1"/>
  <c r="AY2178" i="1"/>
  <c r="BC2178" i="1" s="1"/>
  <c r="AZ2178" i="1"/>
  <c r="BB2178" i="1"/>
  <c r="BA2178" i="1" s="1"/>
  <c r="BD2178" i="1"/>
  <c r="AI3699" i="1"/>
  <c r="AM3699" i="1"/>
  <c r="AN184" i="1"/>
  <c r="AE735" i="1"/>
  <c r="AF735" i="1"/>
  <c r="AG735" i="1"/>
  <c r="AK735" i="1"/>
  <c r="AY102" i="1"/>
  <c r="AZ102" i="1"/>
  <c r="BB102" i="1"/>
  <c r="BA102" i="1" s="1"/>
  <c r="BC102" i="1"/>
  <c r="BD102" i="1"/>
  <c r="AI3767" i="1"/>
  <c r="AM3767" i="1"/>
  <c r="AW3861" i="1"/>
  <c r="AX3861" i="1" s="1"/>
  <c r="AD3861" i="1"/>
  <c r="AE3861" i="1" s="1"/>
  <c r="Q3861" i="1"/>
  <c r="S3861" i="1" s="1"/>
  <c r="AK1519" i="1"/>
  <c r="AE1519" i="1"/>
  <c r="AF1519" i="1"/>
  <c r="AG1519" i="1"/>
  <c r="AE2149" i="1"/>
  <c r="AF2149" i="1"/>
  <c r="AG2149" i="1"/>
  <c r="AK2149" i="1"/>
  <c r="AG70" i="1"/>
  <c r="AK70" i="1"/>
  <c r="AE70" i="1"/>
  <c r="AF70" i="1"/>
  <c r="AN2890" i="1"/>
  <c r="AM253" i="1"/>
  <c r="AI253" i="1"/>
  <c r="AN1411" i="1"/>
  <c r="AI229" i="1"/>
  <c r="AJ229" i="1" s="1"/>
  <c r="AM229" i="1"/>
  <c r="AN229" i="1" s="1"/>
  <c r="AM135" i="1"/>
  <c r="AI135" i="1"/>
  <c r="AE1697" i="1"/>
  <c r="AF1697" i="1"/>
  <c r="AG1697" i="1"/>
  <c r="AK1697" i="1"/>
  <c r="BD1122" i="1"/>
  <c r="BI1122" i="1"/>
  <c r="AY1122" i="1"/>
  <c r="BC1122" i="1" s="1"/>
  <c r="AZ1122" i="1"/>
  <c r="BB1122" i="1"/>
  <c r="BA1122" i="1" s="1"/>
  <c r="AL2134" i="1"/>
  <c r="AH2134" i="1"/>
  <c r="AJ2134" i="1" s="1"/>
  <c r="AL3255" i="1"/>
  <c r="AH3255" i="1"/>
  <c r="AL2249" i="1"/>
  <c r="AH2249" i="1"/>
  <c r="AJ2249" i="1" s="1"/>
  <c r="AH793" i="1"/>
  <c r="AJ793" i="1" s="1"/>
  <c r="AL793" i="1"/>
  <c r="AN793" i="1" s="1"/>
  <c r="AJ166" i="1"/>
  <c r="AM3019" i="1"/>
  <c r="AI3019" i="1"/>
  <c r="AZ767" i="1"/>
  <c r="BB767" i="1"/>
  <c r="BA767" i="1" s="1"/>
  <c r="BD767" i="1"/>
  <c r="AY767" i="1"/>
  <c r="BC767" i="1" s="1"/>
  <c r="AK604" i="1"/>
  <c r="AE604" i="1"/>
  <c r="AF604" i="1"/>
  <c r="AG604" i="1"/>
  <c r="BC2134" i="1"/>
  <c r="S3428" i="1"/>
  <c r="BD78" i="1"/>
  <c r="AY78" i="1"/>
  <c r="BC78" i="1" s="1"/>
  <c r="AZ78" i="1"/>
  <c r="BB78" i="1"/>
  <c r="BA78" i="1" s="1"/>
  <c r="AJ209" i="1"/>
  <c r="BB885" i="1"/>
  <c r="BA885" i="1" s="1"/>
  <c r="BC885" i="1" s="1"/>
  <c r="BD885" i="1"/>
  <c r="AY885" i="1"/>
  <c r="AZ885" i="1"/>
  <c r="AH1193" i="1"/>
  <c r="AL1193" i="1"/>
  <c r="AN1193" i="1" s="1"/>
  <c r="AM3415" i="1"/>
  <c r="AI3415" i="1"/>
  <c r="AE2534" i="1"/>
  <c r="AF2534" i="1"/>
  <c r="AG2534" i="1"/>
  <c r="AK2534" i="1"/>
  <c r="AH2635" i="1"/>
  <c r="AL2635" i="1"/>
  <c r="AN2635" i="1" s="1"/>
  <c r="AI2225" i="1"/>
  <c r="AM2225" i="1"/>
  <c r="AL2259" i="1"/>
  <c r="AH2259" i="1"/>
  <c r="AY32" i="1"/>
  <c r="AZ32" i="1"/>
  <c r="BB32" i="1"/>
  <c r="BA32" i="1" s="1"/>
  <c r="BC32" i="1"/>
  <c r="BD32" i="1"/>
  <c r="AG46" i="1"/>
  <c r="AK46" i="1"/>
  <c r="AE46" i="1"/>
  <c r="AF46" i="1"/>
  <c r="BB1518" i="1"/>
  <c r="BA1518" i="1" s="1"/>
  <c r="BD1518" i="1"/>
  <c r="AY1518" i="1"/>
  <c r="BC1518" i="1" s="1"/>
  <c r="AZ1518" i="1"/>
  <c r="BB40" i="1"/>
  <c r="BA40" i="1" s="1"/>
  <c r="BC40" i="1"/>
  <c r="BD40" i="1"/>
  <c r="AY40" i="1"/>
  <c r="AZ40" i="1"/>
  <c r="AZ2913" i="1"/>
  <c r="BB2913" i="1"/>
  <c r="BA2913" i="1" s="1"/>
  <c r="BD2913" i="1"/>
  <c r="AY2913" i="1"/>
  <c r="BC2913" i="1" s="1"/>
  <c r="BD2644" i="1"/>
  <c r="AY2644" i="1"/>
  <c r="BC2644" i="1" s="1"/>
  <c r="AZ2644" i="1"/>
  <c r="BB2644" i="1"/>
  <c r="BA2644" i="1" s="1"/>
  <c r="AF2045" i="1"/>
  <c r="AG2045" i="1"/>
  <c r="AK2045" i="1"/>
  <c r="AE2045" i="1"/>
  <c r="AL3293" i="1"/>
  <c r="AN3293" i="1" s="1"/>
  <c r="AH3293" i="1"/>
  <c r="AH3286" i="1" s="1"/>
  <c r="AJ35" i="1"/>
  <c r="AN800" i="1"/>
  <c r="AM1733" i="1"/>
  <c r="AI1733" i="1"/>
  <c r="AW774" i="1"/>
  <c r="AX774" i="1" s="1"/>
  <c r="N774" i="1"/>
  <c r="P774" i="1" s="1"/>
  <c r="R774" i="1" s="1"/>
  <c r="O774" i="1"/>
  <c r="Q774" i="1"/>
  <c r="S774" i="1" s="1"/>
  <c r="AD774" i="1"/>
  <c r="AK1345" i="1"/>
  <c r="AE1345" i="1"/>
  <c r="AF1345" i="1"/>
  <c r="AG1345" i="1"/>
  <c r="AZ84" i="1"/>
  <c r="AY84" i="1"/>
  <c r="BB84" i="1"/>
  <c r="BA84" i="1" s="1"/>
  <c r="BC84" i="1"/>
  <c r="BD84" i="1"/>
  <c r="AG2401" i="1"/>
  <c r="AK2401" i="1"/>
  <c r="AF2401" i="1"/>
  <c r="AE2401" i="1"/>
  <c r="AF98" i="1"/>
  <c r="AK98" i="1"/>
  <c r="AG98" i="1"/>
  <c r="AE98" i="1"/>
  <c r="AG1597" i="1"/>
  <c r="AK1597" i="1"/>
  <c r="AF1597" i="1"/>
  <c r="AE1597" i="1"/>
  <c r="AL95" i="1"/>
  <c r="AH95" i="1"/>
  <c r="AJ95" i="1" s="1"/>
  <c r="AI2597" i="1"/>
  <c r="AM2597" i="1"/>
  <c r="AF983" i="1"/>
  <c r="AG983" i="1"/>
  <c r="AK983" i="1"/>
  <c r="AE983" i="1"/>
  <c r="AL2593" i="1"/>
  <c r="AH2593" i="1"/>
  <c r="AJ2593" i="1" s="1"/>
  <c r="AK2903" i="1"/>
  <c r="AG2903" i="1"/>
  <c r="AE2903" i="1"/>
  <c r="AF2903" i="1"/>
  <c r="AZ2165" i="1"/>
  <c r="BB2165" i="1"/>
  <c r="BA2165" i="1" s="1"/>
  <c r="BD2165" i="1"/>
  <c r="AY2165" i="1"/>
  <c r="BC2165" i="1" s="1"/>
  <c r="AH2628" i="1"/>
  <c r="AL2628" i="1"/>
  <c r="AE1209" i="1"/>
  <c r="AF1209" i="1"/>
  <c r="AG1209" i="1"/>
  <c r="AK1209" i="1"/>
  <c r="AF1429" i="1"/>
  <c r="AK1429" i="1"/>
  <c r="AG1429" i="1"/>
  <c r="AE1429" i="1"/>
  <c r="BB753" i="1"/>
  <c r="BA753" i="1" s="1"/>
  <c r="BD753" i="1"/>
  <c r="AZ753" i="1"/>
  <c r="BC753" i="1" s="1"/>
  <c r="AY753" i="1"/>
  <c r="AJ1143" i="1"/>
  <c r="BD30" i="1"/>
  <c r="AY30" i="1"/>
  <c r="BC30" i="1" s="1"/>
  <c r="AZ30" i="1"/>
  <c r="BB30" i="1"/>
  <c r="BA30" i="1" s="1"/>
  <c r="AJ2963" i="1"/>
  <c r="AI2614" i="1"/>
  <c r="AM2614" i="1"/>
  <c r="AI825" i="1"/>
  <c r="AM825" i="1"/>
  <c r="AM787" i="1"/>
  <c r="AI787" i="1"/>
  <c r="AI1861" i="1"/>
  <c r="AM1861" i="1"/>
  <c r="P3387" i="1"/>
  <c r="R3387" i="1" s="1"/>
  <c r="S3387" i="1" s="1"/>
  <c r="AK3286" i="1"/>
  <c r="AE2164" i="1"/>
  <c r="AF2164" i="1"/>
  <c r="AG2164" i="1"/>
  <c r="AK2164" i="1"/>
  <c r="AL2987" i="1"/>
  <c r="AH2987" i="1"/>
  <c r="AJ2987" i="1" s="1"/>
  <c r="BD1635" i="1"/>
  <c r="AY1635" i="1"/>
  <c r="AY1627" i="1" s="1"/>
  <c r="AZ1635" i="1"/>
  <c r="BB1635" i="1"/>
  <c r="BA1635" i="1" s="1"/>
  <c r="AK2505" i="1"/>
  <c r="AE2505" i="1"/>
  <c r="AF2505" i="1"/>
  <c r="AG2505" i="1"/>
  <c r="AJ3175" i="1"/>
  <c r="AI2146" i="1"/>
  <c r="AM2146" i="1"/>
  <c r="AY1318" i="1"/>
  <c r="AZ1318" i="1"/>
  <c r="BD1318" i="1"/>
  <c r="BB1318" i="1"/>
  <c r="AX1309" i="1"/>
  <c r="AY118" i="1"/>
  <c r="BC118" i="1" s="1"/>
  <c r="AZ118" i="1"/>
  <c r="BB118" i="1"/>
  <c r="BA118" i="1" s="1"/>
  <c r="BD118" i="1"/>
  <c r="BB1409" i="1"/>
  <c r="BD1409" i="1"/>
  <c r="AY1409" i="1"/>
  <c r="AZ1409" i="1"/>
  <c r="AX1401" i="1"/>
  <c r="AM1631" i="1"/>
  <c r="AI1631" i="1"/>
  <c r="AJ1631" i="1" s="1"/>
  <c r="AY1598" i="1"/>
  <c r="BC1598" i="1" s="1"/>
  <c r="AZ1598" i="1"/>
  <c r="BD1598" i="1"/>
  <c r="BB1598" i="1"/>
  <c r="BA1598" i="1" s="1"/>
  <c r="AN730" i="1"/>
  <c r="AI1202" i="1"/>
  <c r="AM1202" i="1"/>
  <c r="AN1202" i="1" s="1"/>
  <c r="AY3842" i="1"/>
  <c r="BC3842" i="1" s="1"/>
  <c r="AZ3842" i="1"/>
  <c r="BB3842" i="1"/>
  <c r="BA3842" i="1" s="1"/>
  <c r="BD3842" i="1"/>
  <c r="AF2531" i="1"/>
  <c r="AG2531" i="1"/>
  <c r="AK2531" i="1"/>
  <c r="AE2531" i="1"/>
  <c r="AE2148" i="1"/>
  <c r="AF2148" i="1"/>
  <c r="AG2148" i="1"/>
  <c r="AK2148" i="1"/>
  <c r="AI2143" i="1"/>
  <c r="AM2143" i="1"/>
  <c r="BB1499" i="1"/>
  <c r="BA1499" i="1" s="1"/>
  <c r="BD1499" i="1"/>
  <c r="AY1499" i="1"/>
  <c r="BC1499" i="1" s="1"/>
  <c r="AZ1499" i="1"/>
  <c r="AI2262" i="1"/>
  <c r="AM2262" i="1"/>
  <c r="AL2574" i="1"/>
  <c r="AH2574" i="1"/>
  <c r="AJ2574" i="1" s="1"/>
  <c r="AI287" i="1"/>
  <c r="AM287" i="1"/>
  <c r="AJ1823" i="1"/>
  <c r="AI173" i="1"/>
  <c r="AM173" i="1"/>
  <c r="AM263" i="1"/>
  <c r="AI263" i="1"/>
  <c r="BB1319" i="1"/>
  <c r="BA1319" i="1" s="1"/>
  <c r="BD1319" i="1"/>
  <c r="AY1319" i="1"/>
  <c r="BC1319" i="1" s="1"/>
  <c r="AZ1319" i="1"/>
  <c r="AH3693" i="1"/>
  <c r="AL3693" i="1"/>
  <c r="AK102" i="1"/>
  <c r="AE102" i="1"/>
  <c r="AF102" i="1"/>
  <c r="AG102" i="1"/>
  <c r="AK2788" i="1"/>
  <c r="AE2788" i="1"/>
  <c r="AF2788" i="1"/>
  <c r="AG2788" i="1"/>
  <c r="AY2523" i="1"/>
  <c r="BC2523" i="1" s="1"/>
  <c r="AZ2523" i="1"/>
  <c r="BB2523" i="1"/>
  <c r="BA2523" i="1" s="1"/>
  <c r="BD2523" i="1"/>
  <c r="AZ1702" i="1"/>
  <c r="BB1702" i="1"/>
  <c r="BA1702" i="1" s="1"/>
  <c r="BC1702" i="1"/>
  <c r="BD1702" i="1"/>
  <c r="AY1702" i="1"/>
  <c r="AH3692" i="1"/>
  <c r="AL3692" i="1"/>
  <c r="AY1519" i="1"/>
  <c r="AZ1519" i="1"/>
  <c r="BB1519" i="1"/>
  <c r="BA1519" i="1" s="1"/>
  <c r="BC1519" i="1" s="1"/>
  <c r="BD1519" i="1"/>
  <c r="AJ3284" i="1"/>
  <c r="AD3859" i="1"/>
  <c r="AE3859" i="1" s="1"/>
  <c r="AW3859" i="1"/>
  <c r="AX3859" i="1" s="1"/>
  <c r="Q3859" i="1"/>
  <c r="S3859" i="1" s="1"/>
  <c r="AL253" i="1"/>
  <c r="AH253" i="1"/>
  <c r="AJ253" i="1" s="1"/>
  <c r="AI25" i="1"/>
  <c r="AM25" i="1"/>
  <c r="AJ2258" i="1"/>
  <c r="AI1790" i="1"/>
  <c r="AM1790" i="1"/>
  <c r="AH135" i="1"/>
  <c r="AJ135" i="1" s="1"/>
  <c r="AL135" i="1"/>
  <c r="AY1330" i="1"/>
  <c r="BC1330" i="1" s="1"/>
  <c r="AZ1330" i="1"/>
  <c r="BB1330" i="1"/>
  <c r="BA1330" i="1" s="1"/>
  <c r="BD1330" i="1"/>
  <c r="AJ3304" i="1"/>
  <c r="AJ3303" i="1" s="1"/>
  <c r="AF1122" i="1"/>
  <c r="AE1122" i="1"/>
  <c r="AG1122" i="1"/>
  <c r="AK1122" i="1"/>
  <c r="AN2249" i="1"/>
  <c r="AL3019" i="1"/>
  <c r="AN3019" i="1" s="1"/>
  <c r="AH3019" i="1"/>
  <c r="AJ3019" i="1" s="1"/>
  <c r="AK767" i="1"/>
  <c r="AE767" i="1"/>
  <c r="AF767" i="1"/>
  <c r="AG767" i="1"/>
  <c r="AY2158" i="1"/>
  <c r="AZ2158" i="1"/>
  <c r="BB2158" i="1"/>
  <c r="BA2158" i="1" s="1"/>
  <c r="BC2158" i="1"/>
  <c r="BD2158" i="1"/>
  <c r="AN209" i="1"/>
  <c r="AI773" i="1"/>
  <c r="AM773" i="1"/>
  <c r="BB274" i="1"/>
  <c r="BA274" i="1" s="1"/>
  <c r="BD274" i="1"/>
  <c r="AZ274" i="1"/>
  <c r="AY274" i="1"/>
  <c r="BC274" i="1" s="1"/>
  <c r="AM1687" i="1"/>
  <c r="AN1687" i="1" s="1"/>
  <c r="AI1687" i="1"/>
  <c r="AK607" i="1"/>
  <c r="AE607" i="1"/>
  <c r="AF607" i="1"/>
  <c r="AG607" i="1"/>
  <c r="BB106" i="1"/>
  <c r="BA106" i="1" s="1"/>
  <c r="BC106" i="1"/>
  <c r="BD106" i="1"/>
  <c r="AY106" i="1"/>
  <c r="AZ106" i="1"/>
  <c r="AL3415" i="1"/>
  <c r="AH3415" i="1"/>
  <c r="AE3670" i="1"/>
  <c r="AF3670" i="1"/>
  <c r="AG3670" i="1"/>
  <c r="AK3670" i="1"/>
  <c r="AI2635" i="1"/>
  <c r="AM2635" i="1"/>
  <c r="AG1435" i="1"/>
  <c r="AK1435" i="1"/>
  <c r="AF1435" i="1"/>
  <c r="AE1435" i="1"/>
  <c r="AF1715" i="1"/>
  <c r="AG1715" i="1"/>
  <c r="AE1715" i="1"/>
  <c r="AK1715" i="1"/>
  <c r="AK1518" i="1"/>
  <c r="AE1518" i="1"/>
  <c r="AG1518" i="1"/>
  <c r="AF1518" i="1"/>
  <c r="AE40" i="1"/>
  <c r="AF40" i="1"/>
  <c r="AK40" i="1"/>
  <c r="AG40" i="1"/>
  <c r="AK2913" i="1"/>
  <c r="AE2913" i="1"/>
  <c r="AF2913" i="1"/>
  <c r="AG2913" i="1"/>
  <c r="AE1350" i="1"/>
  <c r="AF1350" i="1"/>
  <c r="AG1350" i="1"/>
  <c r="AK1350" i="1"/>
  <c r="AE2644" i="1"/>
  <c r="AF2644" i="1"/>
  <c r="AG2644" i="1"/>
  <c r="AK2644" i="1"/>
  <c r="AM2591" i="1"/>
  <c r="AI2591" i="1"/>
  <c r="AJ3199" i="1"/>
  <c r="AM35" i="1"/>
  <c r="AI35" i="1"/>
  <c r="AM1450" i="1"/>
  <c r="AI1450" i="1"/>
  <c r="AH1733" i="1"/>
  <c r="AJ1733" i="1" s="1"/>
  <c r="AL1733" i="1"/>
  <c r="AE3748" i="1"/>
  <c r="AF3748" i="1"/>
  <c r="AG3748" i="1"/>
  <c r="AK3748" i="1"/>
  <c r="AE84" i="1"/>
  <c r="AF84" i="1"/>
  <c r="AG84" i="1"/>
  <c r="AK84" i="1"/>
  <c r="BD1150" i="1"/>
  <c r="BI1150" i="1"/>
  <c r="AY1150" i="1"/>
  <c r="BB1150" i="1"/>
  <c r="BA1150" i="1" s="1"/>
  <c r="AZ1150" i="1"/>
  <c r="BC1150" i="1" s="1"/>
  <c r="BC1343" i="1"/>
  <c r="BD1343" i="1"/>
  <c r="AY1343" i="1"/>
  <c r="AZ1343" i="1"/>
  <c r="BB1343" i="1"/>
  <c r="BA1343" i="1" s="1"/>
  <c r="AY1329" i="1"/>
  <c r="AZ1329" i="1"/>
  <c r="BB1329" i="1"/>
  <c r="BA1329" i="1" s="1"/>
  <c r="BC1329" i="1"/>
  <c r="BD1329" i="1"/>
  <c r="AI2636" i="1"/>
  <c r="AJ2636" i="1" s="1"/>
  <c r="AM2636" i="1"/>
  <c r="AK3074" i="1"/>
  <c r="AE3074" i="1"/>
  <c r="AF3074" i="1"/>
  <c r="AG3074" i="1"/>
  <c r="AH3761" i="1"/>
  <c r="AJ3761" i="1" s="1"/>
  <c r="AL3761" i="1"/>
  <c r="AN3761" i="1" s="1"/>
  <c r="AI172" i="1"/>
  <c r="AJ172" i="1" s="1"/>
  <c r="AM172" i="1"/>
  <c r="BB1686" i="1"/>
  <c r="BA1686" i="1" s="1"/>
  <c r="BC1686" i="1" s="1"/>
  <c r="BD1686" i="1"/>
  <c r="AZ1686" i="1"/>
  <c r="AY1686" i="1"/>
  <c r="AM200" i="1"/>
  <c r="AI200" i="1"/>
  <c r="AN95" i="1"/>
  <c r="AI1124" i="1"/>
  <c r="AJ1124" i="1" s="1"/>
  <c r="AM1124" i="1"/>
  <c r="AN1124" i="1" s="1"/>
  <c r="AL2597" i="1"/>
  <c r="AH2597" i="1"/>
  <c r="AJ2597" i="1" s="1"/>
  <c r="AE3704" i="1"/>
  <c r="AF3704" i="1"/>
  <c r="AG3704" i="1"/>
  <c r="AK3704" i="1"/>
  <c r="AK2165" i="1"/>
  <c r="AE2165" i="1"/>
  <c r="AF2165" i="1"/>
  <c r="AG2165" i="1"/>
  <c r="BB1591" i="1"/>
  <c r="BA1591" i="1" s="1"/>
  <c r="BD1591" i="1"/>
  <c r="AZ1591" i="1"/>
  <c r="AY1591" i="1"/>
  <c r="BC1591" i="1" s="1"/>
  <c r="BB2278" i="1"/>
  <c r="BA2278" i="1" s="1"/>
  <c r="BC2278" i="1"/>
  <c r="BD2278" i="1"/>
  <c r="AZ2278" i="1"/>
  <c r="AY2278" i="1"/>
  <c r="AE753" i="1"/>
  <c r="AF753" i="1"/>
  <c r="AG753" i="1"/>
  <c r="AK753" i="1"/>
  <c r="AH3291" i="1"/>
  <c r="AJ3291" i="1" s="1"/>
  <c r="AL3291" i="1"/>
  <c r="AN3291" i="1" s="1"/>
  <c r="AN3286" i="1" s="1"/>
  <c r="AN1143" i="1"/>
  <c r="BD15" i="1"/>
  <c r="AY15" i="1"/>
  <c r="BC15" i="1" s="1"/>
  <c r="AZ15" i="1"/>
  <c r="BB15" i="1"/>
  <c r="BA15" i="1" s="1"/>
  <c r="AH2614" i="1"/>
  <c r="AJ2614" i="1" s="1"/>
  <c r="AL2614" i="1"/>
  <c r="AN2614" i="1" s="1"/>
  <c r="AI3076" i="1"/>
  <c r="AM3076" i="1"/>
  <c r="AL825" i="1"/>
  <c r="AN825" i="1" s="1"/>
  <c r="AH825" i="1"/>
  <c r="AJ825" i="1" s="1"/>
  <c r="AL787" i="1"/>
  <c r="AN787" i="1" s="1"/>
  <c r="AH787" i="1"/>
  <c r="AJ787" i="1" s="1"/>
  <c r="AH1547" i="1"/>
  <c r="AL1547" i="1"/>
  <c r="AM1619" i="1"/>
  <c r="AI1619" i="1"/>
  <c r="AH1861" i="1"/>
  <c r="AJ1861" i="1" s="1"/>
  <c r="AL1861" i="1"/>
  <c r="AN1861" i="1" s="1"/>
  <c r="AF3387" i="1"/>
  <c r="AE3387" i="1"/>
  <c r="AG3387" i="1"/>
  <c r="AK3387" i="1"/>
  <c r="AF2494" i="1"/>
  <c r="AG2494" i="1"/>
  <c r="AK2494" i="1"/>
  <c r="AE2494" i="1"/>
  <c r="AF3069" i="1"/>
  <c r="AE3069" i="1"/>
  <c r="AG3069" i="1"/>
  <c r="AK3069" i="1"/>
  <c r="AN2987" i="1"/>
  <c r="BB2535" i="1"/>
  <c r="BA2535" i="1" s="1"/>
  <c r="BD2535" i="1"/>
  <c r="AZ2535" i="1"/>
  <c r="AY2535" i="1"/>
  <c r="BC2535" i="1" s="1"/>
  <c r="AE1635" i="1"/>
  <c r="AF1635" i="1"/>
  <c r="AG1635" i="1"/>
  <c r="AK1635" i="1"/>
  <c r="AE1111" i="1"/>
  <c r="AK1111" i="1"/>
  <c r="AF1111" i="1"/>
  <c r="AG1111" i="1"/>
  <c r="AH2146" i="1"/>
  <c r="AJ2146" i="1" s="1"/>
  <c r="AL2146" i="1"/>
  <c r="AN2146" i="1" s="1"/>
  <c r="AE118" i="1"/>
  <c r="AF118" i="1"/>
  <c r="AG118" i="1"/>
  <c r="AK118" i="1"/>
  <c r="AE1409" i="1"/>
  <c r="AF1409" i="1"/>
  <c r="AG1409" i="1"/>
  <c r="AK1409" i="1"/>
  <c r="AI1682" i="1"/>
  <c r="AJ1682" i="1" s="1"/>
  <c r="AM1682" i="1"/>
  <c r="AY163" i="1"/>
  <c r="BC163" i="1" s="1"/>
  <c r="BD163" i="1"/>
  <c r="AZ163" i="1"/>
  <c r="BB163" i="1"/>
  <c r="BA163" i="1" s="1"/>
  <c r="AJ730" i="1"/>
  <c r="AI1595" i="1"/>
  <c r="AM1595" i="1"/>
  <c r="AN1595" i="1" s="1"/>
  <c r="AJ1171" i="1"/>
  <c r="BD1651" i="1"/>
  <c r="AY1651" i="1"/>
  <c r="BC1651" i="1" s="1"/>
  <c r="AZ1651" i="1"/>
  <c r="BB1651" i="1"/>
  <c r="BA1651" i="1" s="1"/>
  <c r="AH2143" i="1"/>
  <c r="AJ2143" i="1" s="1"/>
  <c r="AL2143" i="1"/>
  <c r="AN2143" i="1" s="1"/>
  <c r="AN3348" i="1"/>
  <c r="AK1499" i="1"/>
  <c r="AE1499" i="1"/>
  <c r="AF1499" i="1"/>
  <c r="AG1499" i="1"/>
  <c r="AE724" i="1"/>
  <c r="AF724" i="1"/>
  <c r="AG724" i="1"/>
  <c r="AK724" i="1"/>
  <c r="AW3849" i="1"/>
  <c r="AX3849" i="1" s="1"/>
  <c r="Q3849" i="1"/>
  <c r="S3849" i="1" s="1"/>
  <c r="AD3849" i="1"/>
  <c r="AE3849" i="1" s="1"/>
  <c r="P2615" i="1"/>
  <c r="R2615" i="1" s="1"/>
  <c r="BD1130" i="1"/>
  <c r="BI1130" i="1"/>
  <c r="AY1130" i="1"/>
  <c r="AZ1130" i="1"/>
  <c r="BB1130" i="1"/>
  <c r="BA1130" i="1" s="1"/>
  <c r="BC1130" i="1"/>
  <c r="BD89" i="1"/>
  <c r="AY89" i="1"/>
  <c r="BC89" i="1" s="1"/>
  <c r="AZ89" i="1"/>
  <c r="BB89" i="1"/>
  <c r="BA89" i="1" s="1"/>
  <c r="BB766" i="1"/>
  <c r="BA766" i="1" s="1"/>
  <c r="BD766" i="1"/>
  <c r="AY766" i="1"/>
  <c r="BC766" i="1" s="1"/>
  <c r="AZ766" i="1"/>
  <c r="AH3699" i="1"/>
  <c r="AJ3699" i="1" s="1"/>
  <c r="AL3699" i="1"/>
  <c r="AN3699" i="1" s="1"/>
  <c r="AH287" i="1"/>
  <c r="AJ287" i="1" s="1"/>
  <c r="AL287" i="1"/>
  <c r="AN287" i="1" s="1"/>
  <c r="AH173" i="1"/>
  <c r="AJ173" i="1" s="1"/>
  <c r="AL173" i="1"/>
  <c r="AN173" i="1" s="1"/>
  <c r="AH3767" i="1"/>
  <c r="AJ3767" i="1" s="1"/>
  <c r="AL3767" i="1"/>
  <c r="AN3767" i="1" s="1"/>
  <c r="AW3858" i="1"/>
  <c r="AX3858" i="1" s="1"/>
  <c r="Q3858" i="1"/>
  <c r="S3858" i="1" s="1"/>
  <c r="AD3858" i="1"/>
  <c r="AE3858" i="1" s="1"/>
  <c r="BB1146" i="1"/>
  <c r="BA1146" i="1" s="1"/>
  <c r="BD1146" i="1"/>
  <c r="BI1146" i="1"/>
  <c r="AZ1146" i="1"/>
  <c r="AY1146" i="1"/>
  <c r="BC1146" i="1" s="1"/>
  <c r="AK1702" i="1"/>
  <c r="AE1702" i="1"/>
  <c r="AF1702" i="1"/>
  <c r="AG1702" i="1"/>
  <c r="AY85" i="1"/>
  <c r="BC85" i="1" s="1"/>
  <c r="AZ85" i="1"/>
  <c r="BD85" i="1"/>
  <c r="BB85" i="1"/>
  <c r="BA85" i="1" s="1"/>
  <c r="AI3284" i="1"/>
  <c r="AM3284" i="1"/>
  <c r="BC70" i="1"/>
  <c r="BD70" i="1"/>
  <c r="AY70" i="1"/>
  <c r="BB70" i="1"/>
  <c r="BA70" i="1" s="1"/>
  <c r="AZ70" i="1"/>
  <c r="AE3764" i="1"/>
  <c r="AF3764" i="1"/>
  <c r="AG3764" i="1"/>
  <c r="AK3764" i="1"/>
  <c r="AN253" i="1"/>
  <c r="AH25" i="1"/>
  <c r="AJ25" i="1" s="1"/>
  <c r="AL25" i="1"/>
  <c r="AM2258" i="1"/>
  <c r="AI2258" i="1"/>
  <c r="AI234" i="1"/>
  <c r="AM234" i="1"/>
  <c r="AL1790" i="1"/>
  <c r="AH1790" i="1"/>
  <c r="AJ1790" i="1" s="1"/>
  <c r="AN135" i="1"/>
  <c r="AG1330" i="1"/>
  <c r="AK1330" i="1"/>
  <c r="AE1330" i="1"/>
  <c r="AF1330" i="1"/>
  <c r="AY1697" i="1"/>
  <c r="AZ1697" i="1"/>
  <c r="BB1697" i="1"/>
  <c r="BA1697" i="1" s="1"/>
  <c r="BC1697" i="1" s="1"/>
  <c r="BD1697" i="1"/>
  <c r="AJ3255" i="1"/>
  <c r="AF2159" i="1"/>
  <c r="AG2159" i="1"/>
  <c r="AK2159" i="1"/>
  <c r="AE2159" i="1"/>
  <c r="AY1491" i="1"/>
  <c r="BC1491" i="1" s="1"/>
  <c r="AZ1491" i="1"/>
  <c r="BB1491" i="1"/>
  <c r="BA1491" i="1" s="1"/>
  <c r="BD1491" i="1"/>
  <c r="BB1701" i="1"/>
  <c r="BA1701" i="1" s="1"/>
  <c r="BD1701" i="1"/>
  <c r="AY1701" i="1"/>
  <c r="BC1701" i="1" s="1"/>
  <c r="AZ1701" i="1"/>
  <c r="BB1532" i="1"/>
  <c r="BA1532" i="1" s="1"/>
  <c r="BD1532" i="1"/>
  <c r="BC1532" i="1"/>
  <c r="AZ1532" i="1"/>
  <c r="AY1532" i="1"/>
  <c r="AK2158" i="1"/>
  <c r="AE2158" i="1"/>
  <c r="AG2158" i="1"/>
  <c r="AF2158" i="1"/>
  <c r="AH773" i="1"/>
  <c r="AJ773" i="1" s="1"/>
  <c r="AL773" i="1"/>
  <c r="AL1687" i="1"/>
  <c r="AH1687" i="1"/>
  <c r="AJ1687" i="1" s="1"/>
  <c r="AM207" i="1"/>
  <c r="AI207" i="1"/>
  <c r="AK3272" i="1"/>
  <c r="AF106" i="1"/>
  <c r="AK106" i="1"/>
  <c r="AE106" i="1"/>
  <c r="AG106" i="1"/>
  <c r="AG2919" i="1"/>
  <c r="AK2919" i="1"/>
  <c r="AF2919" i="1"/>
  <c r="AE2919" i="1"/>
  <c r="AG1696" i="1"/>
  <c r="AK1696" i="1"/>
  <c r="AE1696" i="1"/>
  <c r="AF1696" i="1"/>
  <c r="AN3415" i="1"/>
  <c r="AE1606" i="1"/>
  <c r="AF1606" i="1"/>
  <c r="AG1606" i="1"/>
  <c r="AK1606" i="1"/>
  <c r="AH2225" i="1"/>
  <c r="AJ2225" i="1" s="1"/>
  <c r="AL2225" i="1"/>
  <c r="AN2225" i="1" s="1"/>
  <c r="AY1715" i="1"/>
  <c r="BC1715" i="1" s="1"/>
  <c r="AZ1715" i="1"/>
  <c r="BB1715" i="1"/>
  <c r="BA1715" i="1" s="1"/>
  <c r="BD1715" i="1"/>
  <c r="AH2792" i="1"/>
  <c r="AL2792" i="1"/>
  <c r="AL1450" i="1"/>
  <c r="AN1450" i="1" s="1"/>
  <c r="AH1450" i="1"/>
  <c r="AJ1450" i="1" s="1"/>
  <c r="AN1733" i="1"/>
  <c r="P757" i="1"/>
  <c r="R757" i="1" s="1"/>
  <c r="AM3277" i="1"/>
  <c r="AM3272" i="1" s="1"/>
  <c r="AI3277" i="1"/>
  <c r="AI3272" i="1" s="1"/>
  <c r="BB1711" i="1"/>
  <c r="BA1711" i="1" s="1"/>
  <c r="BD1711" i="1"/>
  <c r="AY1711" i="1"/>
  <c r="BC1711" i="1" s="1"/>
  <c r="AZ1711" i="1"/>
  <c r="AF602" i="1"/>
  <c r="AG602" i="1"/>
  <c r="AK602" i="1"/>
  <c r="AE602" i="1"/>
  <c r="AK1603" i="1"/>
  <c r="AG1603" i="1"/>
  <c r="AF1603" i="1"/>
  <c r="AE1603" i="1"/>
  <c r="AE1150" i="1"/>
  <c r="AF1150" i="1"/>
  <c r="AG1150" i="1"/>
  <c r="AK1150" i="1"/>
  <c r="AE1343" i="1"/>
  <c r="AF1343" i="1"/>
  <c r="AG1343" i="1"/>
  <c r="AK1343" i="1"/>
  <c r="AI1792" i="1"/>
  <c r="AM1792" i="1"/>
  <c r="Q3850" i="1"/>
  <c r="S3850" i="1" s="1"/>
  <c r="AD3850" i="1"/>
  <c r="AE3850" i="1" s="1"/>
  <c r="AW3850" i="1"/>
  <c r="AX3850" i="1" s="1"/>
  <c r="AE1110" i="1"/>
  <c r="AG1110" i="1"/>
  <c r="AK1110" i="1"/>
  <c r="AF1110" i="1"/>
  <c r="AH2636" i="1"/>
  <c r="AL2636" i="1"/>
  <c r="AN2636" i="1" s="1"/>
  <c r="AY1597" i="1"/>
  <c r="BC1597" i="1" s="1"/>
  <c r="AZ1597" i="1"/>
  <c r="BB1597" i="1"/>
  <c r="BA1597" i="1" s="1"/>
  <c r="BD1597" i="1"/>
  <c r="AI2142" i="1"/>
  <c r="AJ2142" i="1" s="1"/>
  <c r="AM2142" i="1"/>
  <c r="AH172" i="1"/>
  <c r="AL172" i="1"/>
  <c r="AN172" i="1" s="1"/>
  <c r="AW3862" i="1"/>
  <c r="AX3862" i="1" s="1"/>
  <c r="Q3862" i="1"/>
  <c r="S3862" i="1" s="1"/>
  <c r="AD3862" i="1"/>
  <c r="AE3862" i="1" s="1"/>
  <c r="AK1686" i="1"/>
  <c r="AE1686" i="1"/>
  <c r="AF1686" i="1"/>
  <c r="AG1686" i="1"/>
  <c r="AL200" i="1"/>
  <c r="AH200" i="1"/>
  <c r="AL1124" i="1"/>
  <c r="AH1124" i="1"/>
  <c r="AN2597" i="1"/>
  <c r="AI2937" i="1"/>
  <c r="AJ2937" i="1" s="1"/>
  <c r="AM2937" i="1"/>
  <c r="AN2937" i="1" s="1"/>
  <c r="AJ3309" i="1"/>
  <c r="BB1344" i="1"/>
  <c r="BA1344" i="1" s="1"/>
  <c r="BC1344" i="1"/>
  <c r="BD1344" i="1"/>
  <c r="AY1344" i="1"/>
  <c r="AZ1344" i="1"/>
  <c r="AW3884" i="1"/>
  <c r="AX3884" i="1" s="1"/>
  <c r="Q3884" i="1"/>
  <c r="S3884" i="1" s="1"/>
  <c r="AD3884" i="1"/>
  <c r="AE3884" i="1" s="1"/>
  <c r="AI3632" i="1"/>
  <c r="AM3632" i="1"/>
  <c r="AM3465" i="1"/>
  <c r="AI3465" i="1"/>
  <c r="AK1591" i="1"/>
  <c r="AE1591" i="1"/>
  <c r="AF1591" i="1"/>
  <c r="AG1591" i="1"/>
  <c r="BD59" i="1"/>
  <c r="AY59" i="1"/>
  <c r="BC59" i="1" s="1"/>
  <c r="AZ59" i="1"/>
  <c r="BB59" i="1"/>
  <c r="BA59" i="1" s="1"/>
  <c r="AK2278" i="1"/>
  <c r="AE2278" i="1"/>
  <c r="AF2278" i="1"/>
  <c r="AG2278" i="1"/>
  <c r="AE3749" i="1"/>
  <c r="AF3749" i="1"/>
  <c r="AG3749" i="1"/>
  <c r="AK3749" i="1"/>
  <c r="AI3581" i="1"/>
  <c r="AM3581" i="1"/>
  <c r="AE30" i="1"/>
  <c r="AF30" i="1"/>
  <c r="AG30" i="1"/>
  <c r="AK30" i="1"/>
  <c r="AE15" i="1"/>
  <c r="AG15" i="1"/>
  <c r="AK15" i="1"/>
  <c r="AF15" i="1"/>
  <c r="AM1614" i="1"/>
  <c r="AI1614" i="1"/>
  <c r="AZ2187" i="1"/>
  <c r="BB2187" i="1"/>
  <c r="BA2187" i="1" s="1"/>
  <c r="BD2187" i="1"/>
  <c r="AY2187" i="1"/>
  <c r="BC2187" i="1" s="1"/>
  <c r="AE2043" i="1"/>
  <c r="AF2043" i="1"/>
  <c r="AG2043" i="1"/>
  <c r="AK2043" i="1"/>
  <c r="BD79" i="1"/>
  <c r="AZ79" i="1"/>
  <c r="AY79" i="1"/>
  <c r="BC79" i="1" s="1"/>
  <c r="BB79" i="1"/>
  <c r="BA79" i="1" s="1"/>
  <c r="AY1831" i="1"/>
  <c r="BC1831" i="1" s="1"/>
  <c r="AZ1831" i="1"/>
  <c r="BB1831" i="1"/>
  <c r="BA1831" i="1" s="1"/>
  <c r="BD1831" i="1"/>
  <c r="AY41" i="1"/>
  <c r="BC41" i="1" s="1"/>
  <c r="AZ41" i="1"/>
  <c r="BB41" i="1"/>
  <c r="BA41" i="1" s="1"/>
  <c r="BD41" i="1"/>
  <c r="BB1433" i="1"/>
  <c r="BA1433" i="1" s="1"/>
  <c r="AZ1433" i="1"/>
  <c r="BD1433" i="1"/>
  <c r="AY1433" i="1"/>
  <c r="BC1433" i="1" s="1"/>
  <c r="AK2535" i="1"/>
  <c r="AE2535" i="1"/>
  <c r="AF2535" i="1"/>
  <c r="AG2535" i="1"/>
  <c r="AN3232" i="1"/>
  <c r="AI3229" i="1"/>
  <c r="AI3196" i="1" s="1"/>
  <c r="AM3229" i="1"/>
  <c r="AK3651" i="1"/>
  <c r="AE3651" i="1"/>
  <c r="AF3651" i="1"/>
  <c r="AG3651" i="1"/>
  <c r="P118" i="1"/>
  <c r="R118" i="1" s="1"/>
  <c r="AK1526" i="1"/>
  <c r="AE1526" i="1"/>
  <c r="AF1526" i="1"/>
  <c r="AG1526" i="1"/>
  <c r="AH1682" i="1"/>
  <c r="AL1682" i="1"/>
  <c r="Q3860" i="1"/>
  <c r="S3860" i="1" s="1"/>
  <c r="AD3860" i="1"/>
  <c r="AE3860" i="1" s="1"/>
  <c r="AW3860" i="1"/>
  <c r="AX3860" i="1" s="1"/>
  <c r="AF1138" i="1"/>
  <c r="AG1138" i="1"/>
  <c r="AK1138" i="1"/>
  <c r="AE1138" i="1"/>
  <c r="AZ2137" i="1"/>
  <c r="BB2137" i="1"/>
  <c r="BD2137" i="1"/>
  <c r="AY2137" i="1"/>
  <c r="AM133" i="1"/>
  <c r="AI133" i="1"/>
  <c r="AJ133" i="1" s="1"/>
  <c r="AL1595" i="1"/>
  <c r="AH1595" i="1"/>
  <c r="AJ1595" i="1" s="1"/>
  <c r="AI1171" i="1"/>
  <c r="AM1171" i="1"/>
  <c r="AK3683" i="1"/>
  <c r="AE3683" i="1"/>
  <c r="AF3683" i="1"/>
  <c r="AG3683" i="1"/>
  <c r="AE1651" i="1"/>
  <c r="AF1651" i="1"/>
  <c r="AG1651" i="1"/>
  <c r="AK1651" i="1"/>
  <c r="AY2531" i="1"/>
  <c r="BC2531" i="1" s="1"/>
  <c r="AZ2531" i="1"/>
  <c r="BB2531" i="1"/>
  <c r="BA2531" i="1" s="1"/>
  <c r="BD2531" i="1"/>
  <c r="AY2148" i="1"/>
  <c r="BC2148" i="1" s="1"/>
  <c r="AZ2148" i="1"/>
  <c r="BB2148" i="1"/>
  <c r="BA2148" i="1" s="1"/>
  <c r="BD2148" i="1"/>
  <c r="AY1503" i="1"/>
  <c r="BC1503" i="1" s="1"/>
  <c r="AZ1503" i="1"/>
  <c r="BB1503" i="1"/>
  <c r="BA1503" i="1" s="1"/>
  <c r="BD1503" i="1"/>
  <c r="AG2543" i="1"/>
  <c r="AK2543" i="1"/>
  <c r="AF2543" i="1"/>
  <c r="AE2543" i="1"/>
  <c r="AF3180" i="1"/>
  <c r="AK3180" i="1"/>
  <c r="AE3180" i="1"/>
  <c r="AG3180" i="1"/>
  <c r="BD2615" i="1"/>
  <c r="AY2615" i="1"/>
  <c r="BC2615" i="1" s="1"/>
  <c r="AZ2615" i="1"/>
  <c r="BB2615" i="1"/>
  <c r="BA2615" i="1" s="1"/>
  <c r="AF1130" i="1"/>
  <c r="AE1130" i="1"/>
  <c r="AG1130" i="1"/>
  <c r="AK1130" i="1"/>
  <c r="AE766" i="1"/>
  <c r="AF766" i="1"/>
  <c r="AG766" i="1"/>
  <c r="AK766" i="1"/>
  <c r="AI1543" i="1"/>
  <c r="AM1543" i="1"/>
  <c r="AM152" i="1"/>
  <c r="AI152" i="1"/>
  <c r="AN263" i="1"/>
  <c r="AY2891" i="1"/>
  <c r="BC2891" i="1" s="1"/>
  <c r="AZ2891" i="1"/>
  <c r="BB2891" i="1"/>
  <c r="BA2891" i="1" s="1"/>
  <c r="BD2891" i="1"/>
  <c r="N2542" i="1"/>
  <c r="P2542" i="1" s="1"/>
  <c r="R2542" i="1" s="1"/>
  <c r="O2542" i="1"/>
  <c r="Q2542" i="1"/>
  <c r="AD2542" i="1"/>
  <c r="AW2542" i="1"/>
  <c r="AX2542" i="1" s="1"/>
  <c r="AI3693" i="1"/>
  <c r="AJ3693" i="1" s="1"/>
  <c r="AM3693" i="1"/>
  <c r="AN3693" i="1" s="1"/>
  <c r="AY2493" i="1"/>
  <c r="AZ2493" i="1"/>
  <c r="BB2493" i="1"/>
  <c r="BD2493" i="1"/>
  <c r="AY1418" i="1"/>
  <c r="AZ1418" i="1"/>
  <c r="BC1418" i="1" s="1"/>
  <c r="BB1418" i="1"/>
  <c r="BA1418" i="1" s="1"/>
  <c r="BD1418" i="1"/>
  <c r="AF2907" i="1"/>
  <c r="AG2907" i="1"/>
  <c r="AK2907" i="1"/>
  <c r="AE2907" i="1"/>
  <c r="AK1146" i="1"/>
  <c r="AE1146" i="1"/>
  <c r="AF1146" i="1"/>
  <c r="AG1146" i="1"/>
  <c r="AI3692" i="1"/>
  <c r="AJ3692" i="1" s="1"/>
  <c r="AM3692" i="1"/>
  <c r="AN3692" i="1" s="1"/>
  <c r="BD2504" i="1"/>
  <c r="AY2504" i="1"/>
  <c r="BB2504" i="1"/>
  <c r="BA2504" i="1" s="1"/>
  <c r="AZ2504" i="1"/>
  <c r="BC2504" i="1" s="1"/>
  <c r="AE85" i="1"/>
  <c r="AF85" i="1"/>
  <c r="AG85" i="1"/>
  <c r="AK85" i="1"/>
  <c r="AL3284" i="1"/>
  <c r="AN3284" i="1" s="1"/>
  <c r="AH3284" i="1"/>
  <c r="AH2258" i="1"/>
  <c r="AL2258" i="1"/>
  <c r="AN2258" i="1" s="1"/>
  <c r="AI1714" i="1"/>
  <c r="AM1714" i="1"/>
  <c r="AH234" i="1"/>
  <c r="AJ234" i="1" s="1"/>
  <c r="AL234" i="1"/>
  <c r="AN234" i="1" s="1"/>
  <c r="AN1790" i="1"/>
  <c r="AG3249" i="1"/>
  <c r="AF1492" i="1"/>
  <c r="AG1492" i="1"/>
  <c r="AK1492" i="1"/>
  <c r="AE1492" i="1"/>
  <c r="AJ3636" i="1"/>
  <c r="AY3835" i="1"/>
  <c r="BB3835" i="1"/>
  <c r="BA3835" i="1" s="1"/>
  <c r="BC3835" i="1"/>
  <c r="BD3835" i="1"/>
  <c r="AZ3835" i="1"/>
  <c r="AY55" i="1"/>
  <c r="BC55" i="1" s="1"/>
  <c r="AZ55" i="1"/>
  <c r="BB55" i="1"/>
  <c r="BA55" i="1" s="1"/>
  <c r="BD55" i="1"/>
  <c r="AM2592" i="1"/>
  <c r="AI2592" i="1"/>
  <c r="AM823" i="1"/>
  <c r="AI823" i="1"/>
  <c r="AD3852" i="1"/>
  <c r="AE3852" i="1" s="1"/>
  <c r="AW3852" i="1"/>
  <c r="AX3852" i="1" s="1"/>
  <c r="Q3852" i="1"/>
  <c r="S3852" i="1" s="1"/>
  <c r="AK1491" i="1"/>
  <c r="AF1491" i="1"/>
  <c r="AE1491" i="1"/>
  <c r="AG1491" i="1"/>
  <c r="AE1701" i="1"/>
  <c r="AF1701" i="1"/>
  <c r="AG1701" i="1"/>
  <c r="AK1701" i="1"/>
  <c r="AE1532" i="1"/>
  <c r="AF1532" i="1"/>
  <c r="AK1532" i="1"/>
  <c r="AG1532" i="1"/>
  <c r="AL1636" i="1"/>
  <c r="AH1636" i="1"/>
  <c r="AJ1636" i="1" s="1"/>
  <c r="AM1625" i="1"/>
  <c r="AI1625" i="1"/>
  <c r="AJ1625" i="1" s="1"/>
  <c r="AN773" i="1"/>
  <c r="AI1525" i="1"/>
  <c r="AM1525" i="1"/>
  <c r="AL207" i="1"/>
  <c r="AH207" i="1"/>
  <c r="AJ207" i="1" s="1"/>
  <c r="AM182" i="1"/>
  <c r="AI182" i="1"/>
  <c r="AM111" i="1"/>
  <c r="AI111" i="1"/>
  <c r="AL111" i="1"/>
  <c r="AH111" i="1"/>
  <c r="AI150" i="1"/>
  <c r="AM150" i="1"/>
  <c r="AM34" i="1"/>
  <c r="AN34" i="1" s="1"/>
  <c r="AI34" i="1"/>
  <c r="AI1826" i="1"/>
  <c r="AM1826" i="1"/>
  <c r="AY2175" i="1"/>
  <c r="BC2175" i="1" s="1"/>
  <c r="AZ2175" i="1"/>
  <c r="BB2175" i="1"/>
  <c r="BA2175" i="1" s="1"/>
  <c r="BD2175" i="1"/>
  <c r="AJ2977" i="1"/>
  <c r="BB1435" i="1"/>
  <c r="BA1435" i="1" s="1"/>
  <c r="BD1435" i="1"/>
  <c r="AZ1435" i="1"/>
  <c r="BC1435" i="1" s="1"/>
  <c r="AY1435" i="1"/>
  <c r="AE114" i="1"/>
  <c r="AF114" i="1"/>
  <c r="AK114" i="1"/>
  <c r="AG114" i="1"/>
  <c r="AN3619" i="1"/>
  <c r="AI2792" i="1"/>
  <c r="AJ2792" i="1" s="1"/>
  <c r="AM2792" i="1"/>
  <c r="AE103" i="1"/>
  <c r="AF103" i="1"/>
  <c r="AG103" i="1"/>
  <c r="AK103" i="1"/>
  <c r="AY1350" i="1"/>
  <c r="AZ1350" i="1"/>
  <c r="BB1350" i="1"/>
  <c r="BA1350" i="1" s="1"/>
  <c r="BC1350" i="1"/>
  <c r="BD1350" i="1"/>
  <c r="P132" i="1"/>
  <c r="R132" i="1" s="1"/>
  <c r="AK1711" i="1"/>
  <c r="AE1711" i="1"/>
  <c r="AF1711" i="1"/>
  <c r="AG1711" i="1"/>
  <c r="AY1603" i="1"/>
  <c r="AZ1603" i="1"/>
  <c r="BB1603" i="1"/>
  <c r="BA1603" i="1" s="1"/>
  <c r="BC1603" i="1"/>
  <c r="BD1603" i="1"/>
  <c r="BD2526" i="1"/>
  <c r="AY2526" i="1"/>
  <c r="BB2526" i="1"/>
  <c r="BA2526" i="1" s="1"/>
  <c r="AZ2526" i="1"/>
  <c r="BC2526" i="1" s="1"/>
  <c r="AZ1602" i="1"/>
  <c r="BB1602" i="1"/>
  <c r="BA1602" i="1" s="1"/>
  <c r="BC1602" i="1"/>
  <c r="BD1602" i="1"/>
  <c r="AY1602" i="1"/>
  <c r="AH1792" i="1"/>
  <c r="AL1792" i="1"/>
  <c r="AY2138" i="1"/>
  <c r="BB2138" i="1"/>
  <c r="BA2138" i="1" s="1"/>
  <c r="BD2138" i="1"/>
  <c r="AZ2138" i="1"/>
  <c r="BC2138" i="1" s="1"/>
  <c r="AM3242" i="1"/>
  <c r="AM278" i="1"/>
  <c r="AI278" i="1"/>
  <c r="AH2937" i="1"/>
  <c r="AL2937" i="1"/>
  <c r="AZ1131" i="1"/>
  <c r="BB1131" i="1"/>
  <c r="BA1131" i="1" s="1"/>
  <c r="BC1131" i="1" s="1"/>
  <c r="BD1131" i="1"/>
  <c r="BI1131" i="1"/>
  <c r="AY1131" i="1"/>
  <c r="AE1505" i="1"/>
  <c r="AF1505" i="1"/>
  <c r="AG1505" i="1"/>
  <c r="AK1505" i="1"/>
  <c r="AK1344" i="1"/>
  <c r="AE1344" i="1"/>
  <c r="AF1344" i="1"/>
  <c r="AG1344" i="1"/>
  <c r="AG2787" i="1"/>
  <c r="AK2787" i="1"/>
  <c r="AE2787" i="1"/>
  <c r="AF2787" i="1"/>
  <c r="AY66" i="1"/>
  <c r="BC66" i="1" s="1"/>
  <c r="AZ66" i="1"/>
  <c r="BB66" i="1"/>
  <c r="BA66" i="1" s="1"/>
  <c r="BD66" i="1"/>
  <c r="AH3632" i="1"/>
  <c r="AL3632" i="1"/>
  <c r="AL3465" i="1"/>
  <c r="AH3465" i="1"/>
  <c r="AJ3465" i="1" s="1"/>
  <c r="AE59" i="1"/>
  <c r="AF59" i="1"/>
  <c r="AG59" i="1"/>
  <c r="AK59" i="1"/>
  <c r="AL3581" i="1"/>
  <c r="AH3581" i="1"/>
  <c r="AJ3581" i="1" s="1"/>
  <c r="AE3671" i="1"/>
  <c r="AF3671" i="1"/>
  <c r="AG3671" i="1"/>
  <c r="AK3671" i="1"/>
  <c r="AH1549" i="1"/>
  <c r="AJ1549" i="1" s="1"/>
  <c r="AL1549" i="1"/>
  <c r="AK94" i="1"/>
  <c r="AE94" i="1"/>
  <c r="AF94" i="1"/>
  <c r="AG94" i="1"/>
  <c r="AZ3834" i="1"/>
  <c r="BD3834" i="1"/>
  <c r="AY3834" i="1"/>
  <c r="BC3834" i="1" s="1"/>
  <c r="BB3834" i="1"/>
  <c r="BA3834" i="1" s="1"/>
  <c r="AL1619" i="1"/>
  <c r="AN1619" i="1" s="1"/>
  <c r="AH1619" i="1"/>
  <c r="AJ1619" i="1" s="1"/>
  <c r="AN1614" i="1"/>
  <c r="AK2187" i="1"/>
  <c r="AE2187" i="1"/>
  <c r="AF2187" i="1"/>
  <c r="AG2187" i="1"/>
  <c r="BB60" i="1"/>
  <c r="BA60" i="1" s="1"/>
  <c r="BC60" i="1"/>
  <c r="BD60" i="1"/>
  <c r="AY60" i="1"/>
  <c r="AZ60" i="1"/>
  <c r="AY2494" i="1"/>
  <c r="BC2494" i="1" s="1"/>
  <c r="AZ2494" i="1"/>
  <c r="BB2494" i="1"/>
  <c r="BA2494" i="1" s="1"/>
  <c r="BD2494" i="1"/>
  <c r="AN3303" i="1"/>
  <c r="AE79" i="1"/>
  <c r="AF79" i="1"/>
  <c r="AG79" i="1"/>
  <c r="AK79" i="1"/>
  <c r="AK1831" i="1"/>
  <c r="AE1831" i="1"/>
  <c r="AF1831" i="1"/>
  <c r="AG1831" i="1"/>
  <c r="AE41" i="1"/>
  <c r="AF41" i="1"/>
  <c r="AG41" i="1"/>
  <c r="AK41" i="1"/>
  <c r="AK1433" i="1"/>
  <c r="AE1433" i="1"/>
  <c r="AG1433" i="1"/>
  <c r="AF1433" i="1"/>
  <c r="AL3232" i="1"/>
  <c r="AY1434" i="1"/>
  <c r="AZ1434" i="1"/>
  <c r="BB1434" i="1"/>
  <c r="BA1434" i="1" s="1"/>
  <c r="BC1434" i="1"/>
  <c r="BD1434" i="1"/>
  <c r="AL3229" i="1"/>
  <c r="AH3229" i="1"/>
  <c r="AZ1526" i="1"/>
  <c r="BB1526" i="1"/>
  <c r="BA1526" i="1" s="1"/>
  <c r="AY1526" i="1"/>
  <c r="BC1526" i="1"/>
  <c r="BD1526" i="1"/>
  <c r="AN1682" i="1"/>
  <c r="AK2137" i="1"/>
  <c r="AE2137" i="1"/>
  <c r="AF2137" i="1"/>
  <c r="AG2137" i="1"/>
  <c r="AL133" i="1"/>
  <c r="AN133" i="1" s="1"/>
  <c r="AH133" i="1"/>
  <c r="AJ1672" i="1"/>
  <c r="AL1171" i="1"/>
  <c r="AH1171" i="1"/>
  <c r="AZ1132" i="1"/>
  <c r="BI1132" i="1"/>
  <c r="AY1132" i="1"/>
  <c r="BD1132" i="1"/>
  <c r="BB1132" i="1"/>
  <c r="BA1132" i="1" s="1"/>
  <c r="BC1132" i="1" s="1"/>
  <c r="AF2892" i="1"/>
  <c r="AG2892" i="1"/>
  <c r="AK2892" i="1"/>
  <c r="AE2892" i="1"/>
  <c r="AK1503" i="1"/>
  <c r="AE1503" i="1"/>
  <c r="AG1503" i="1"/>
  <c r="AF1503" i="1"/>
  <c r="AI1655" i="1"/>
  <c r="AM1655" i="1"/>
  <c r="AI3213" i="1"/>
  <c r="AM3213" i="1"/>
  <c r="AM3196" i="1" s="1"/>
  <c r="AE2615" i="1"/>
  <c r="AF2615" i="1"/>
  <c r="AG2615" i="1"/>
  <c r="AK2615" i="1"/>
  <c r="AF89" i="1"/>
  <c r="AE89" i="1"/>
  <c r="AK89" i="1"/>
  <c r="AG89" i="1"/>
  <c r="AF14" i="1"/>
  <c r="AG14" i="1"/>
  <c r="AK14" i="1"/>
  <c r="AE14" i="1"/>
  <c r="AH1543" i="1"/>
  <c r="AL1543" i="1"/>
  <c r="AI1210" i="1"/>
  <c r="AJ1210" i="1" s="1"/>
  <c r="AM1210" i="1"/>
  <c r="AJ1449" i="1"/>
  <c r="AJ152" i="1"/>
  <c r="AL263" i="1"/>
  <c r="AH263" i="1"/>
  <c r="AJ263" i="1" s="1"/>
  <c r="AK2891" i="1"/>
  <c r="AG2891" i="1"/>
  <c r="AF2891" i="1"/>
  <c r="AE2891" i="1"/>
  <c r="AK2493" i="1"/>
  <c r="AG2493" i="1"/>
  <c r="AE2493" i="1"/>
  <c r="AF2493" i="1"/>
  <c r="AG1418" i="1"/>
  <c r="AK1418" i="1"/>
  <c r="AE1418" i="1"/>
  <c r="AF1418" i="1"/>
  <c r="BB3839" i="1"/>
  <c r="BA3839" i="1" s="1"/>
  <c r="AZ3839" i="1"/>
  <c r="AY3839" i="1"/>
  <c r="BC3839" i="1" s="1"/>
  <c r="BD3839" i="1"/>
  <c r="AE2504" i="1"/>
  <c r="AF2504" i="1"/>
  <c r="AG2504" i="1"/>
  <c r="AK2504" i="1"/>
  <c r="AE1338" i="1"/>
  <c r="AF1338" i="1"/>
  <c r="AG1338" i="1"/>
  <c r="AK1338" i="1"/>
  <c r="AD3870" i="1"/>
  <c r="AE3870" i="1" s="1"/>
  <c r="Q3870" i="1"/>
  <c r="S3870" i="1" s="1"/>
  <c r="AW3870" i="1"/>
  <c r="AX3870" i="1" s="1"/>
  <c r="AF1707" i="1"/>
  <c r="AG1707" i="1"/>
  <c r="AK1707" i="1"/>
  <c r="AE1707" i="1"/>
  <c r="AH1714" i="1"/>
  <c r="AL1714" i="1"/>
  <c r="AN1714" i="1" s="1"/>
  <c r="BC1631" i="1"/>
  <c r="AJ3250" i="1"/>
  <c r="AE55" i="1"/>
  <c r="AF55" i="1"/>
  <c r="AG55" i="1"/>
  <c r="AK55" i="1"/>
  <c r="AG1349" i="1"/>
  <c r="AK1349" i="1"/>
  <c r="AE1349" i="1"/>
  <c r="AF1349" i="1"/>
  <c r="AL2592" i="1"/>
  <c r="AN2592" i="1" s="1"/>
  <c r="AH2592" i="1"/>
  <c r="AJ2592" i="1" s="1"/>
  <c r="AG54" i="1"/>
  <c r="AE54" i="1"/>
  <c r="AF54" i="1"/>
  <c r="AK54" i="1"/>
  <c r="AL823" i="1"/>
  <c r="AN823" i="1" s="1"/>
  <c r="AH823" i="1"/>
  <c r="AJ823" i="1" s="1"/>
  <c r="AJ885" i="1"/>
  <c r="AY2159" i="1"/>
  <c r="BC2159" i="1" s="1"/>
  <c r="AZ2159" i="1"/>
  <c r="BB2159" i="1"/>
  <c r="BA2159" i="1" s="1"/>
  <c r="BD2159" i="1"/>
  <c r="BB2174" i="1"/>
  <c r="BA2174" i="1" s="1"/>
  <c r="BD2174" i="1"/>
  <c r="AZ2174" i="1"/>
  <c r="AY2174" i="1"/>
  <c r="BC2174" i="1" s="1"/>
  <c r="AH2960" i="1"/>
  <c r="AL2960" i="1"/>
  <c r="AF3419" i="1"/>
  <c r="AG3419" i="1"/>
  <c r="AK3419" i="1"/>
  <c r="AE3419" i="1"/>
  <c r="AI1636" i="1"/>
  <c r="AM1636" i="1"/>
  <c r="S25" i="1"/>
  <c r="AL1625" i="1"/>
  <c r="AN1625" i="1" s="1"/>
  <c r="AH1625" i="1"/>
  <c r="AJ1628" i="1"/>
  <c r="AL1525" i="1"/>
  <c r="AH1525" i="1"/>
  <c r="AJ1525" i="1" s="1"/>
  <c r="AN1628" i="1"/>
  <c r="AM88" i="1"/>
  <c r="AI88" i="1"/>
  <c r="AI750" i="1"/>
  <c r="AJ750" i="1" s="1"/>
  <c r="AM750" i="1"/>
  <c r="AI2235" i="1"/>
  <c r="AM2235" i="1"/>
  <c r="AK988" i="1"/>
  <c r="AG988" i="1"/>
  <c r="AE988" i="1"/>
  <c r="AF988" i="1"/>
  <c r="AE1643" i="1"/>
  <c r="AF1643" i="1"/>
  <c r="AG1643" i="1"/>
  <c r="AK1643" i="1"/>
  <c r="BD1509" i="1"/>
  <c r="AY1509" i="1"/>
  <c r="BC1509" i="1" s="1"/>
  <c r="AZ1509" i="1"/>
  <c r="BB1509" i="1"/>
  <c r="BA1509" i="1" s="1"/>
  <c r="BB47" i="1"/>
  <c r="BA47" i="1" s="1"/>
  <c r="AY47" i="1"/>
  <c r="AZ47" i="1"/>
  <c r="BC47" i="1" s="1"/>
  <c r="BD47" i="1"/>
  <c r="AN2593" i="1"/>
  <c r="AL1214" i="1"/>
  <c r="AH1214" i="1"/>
  <c r="AJ1214" i="1" s="1"/>
  <c r="AH3221" i="1"/>
  <c r="AL3221" i="1"/>
  <c r="AI2559" i="1"/>
  <c r="AJ2559" i="1" s="1"/>
  <c r="AM2559" i="1"/>
  <c r="AN2559" i="1" s="1"/>
  <c r="BI1149" i="1"/>
  <c r="AY1149" i="1"/>
  <c r="BC1149" i="1" s="1"/>
  <c r="AZ1149" i="1"/>
  <c r="BB1149" i="1"/>
  <c r="BA1149" i="1" s="1"/>
  <c r="BD1149" i="1"/>
  <c r="AL1631" i="1"/>
  <c r="AN1631" i="1" s="1"/>
  <c r="AH1631" i="1"/>
  <c r="AY2522" i="1"/>
  <c r="AZ2522" i="1"/>
  <c r="BB2522" i="1"/>
  <c r="BA2522" i="1" s="1"/>
  <c r="BC2522" i="1" s="1"/>
  <c r="BD2522" i="1"/>
  <c r="Q3872" i="1"/>
  <c r="S3872" i="1" s="1"/>
  <c r="AW3872" i="1"/>
  <c r="AX3872" i="1" s="1"/>
  <c r="AD3872" i="1"/>
  <c r="AE3872" i="1" s="1"/>
  <c r="AK1712" i="1"/>
  <c r="AE1712" i="1"/>
  <c r="AF1712" i="1"/>
  <c r="AG1712" i="1"/>
  <c r="AL105" i="1"/>
  <c r="AH105" i="1"/>
  <c r="AJ105" i="1" s="1"/>
  <c r="AN1458" i="1"/>
  <c r="AJ3415" i="1"/>
  <c r="AH2213" i="1"/>
  <c r="AL2213" i="1"/>
  <c r="BD2893" i="1"/>
  <c r="AY2893" i="1"/>
  <c r="AZ2893" i="1"/>
  <c r="BC2893" i="1" s="1"/>
  <c r="BB2893" i="1"/>
  <c r="BA2893" i="1" s="1"/>
  <c r="AL2591" i="1"/>
  <c r="AN2591" i="1" s="1"/>
  <c r="AH2591" i="1"/>
  <c r="AJ2591" i="1" s="1"/>
  <c r="AH3277" i="1"/>
  <c r="AH3272" i="1" s="1"/>
  <c r="AL3277" i="1"/>
  <c r="AH2142" i="1"/>
  <c r="AL2142" i="1"/>
  <c r="AN2142" i="1" s="1"/>
  <c r="AL182" i="1"/>
  <c r="AN182" i="1" s="1"/>
  <c r="AH182" i="1"/>
  <c r="AH150" i="1"/>
  <c r="AJ150" i="1" s="1"/>
  <c r="AL150" i="1"/>
  <c r="AM862" i="1"/>
  <c r="AI862" i="1"/>
  <c r="AI814" i="1"/>
  <c r="AM814" i="1"/>
  <c r="AY1696" i="1"/>
  <c r="AZ1696" i="1"/>
  <c r="BB1696" i="1"/>
  <c r="BA1696" i="1" s="1"/>
  <c r="BC1696" i="1" s="1"/>
  <c r="BD1696" i="1"/>
  <c r="AK2175" i="1"/>
  <c r="AE2175" i="1"/>
  <c r="AF2175" i="1"/>
  <c r="AG2175" i="1"/>
  <c r="AE2893" i="1"/>
  <c r="AF2893" i="1"/>
  <c r="AG2893" i="1"/>
  <c r="AK2893" i="1"/>
  <c r="AN2792" i="1"/>
  <c r="AY746" i="1"/>
  <c r="BC746" i="1" s="1"/>
  <c r="AZ746" i="1"/>
  <c r="BB746" i="1"/>
  <c r="BA746" i="1" s="1"/>
  <c r="BD746" i="1"/>
  <c r="AG2880" i="1"/>
  <c r="AK2880" i="1"/>
  <c r="AF2880" i="1"/>
  <c r="AE2880" i="1"/>
  <c r="AG1504" i="1"/>
  <c r="AK1504" i="1"/>
  <c r="AE1504" i="1"/>
  <c r="AF1504" i="1"/>
  <c r="BD132" i="1"/>
  <c r="BB132" i="1"/>
  <c r="BA132" i="1" s="1"/>
  <c r="AZ132" i="1"/>
  <c r="AY132" i="1"/>
  <c r="BC132" i="1" s="1"/>
  <c r="AK757" i="1"/>
  <c r="AE757" i="1"/>
  <c r="AF757" i="1"/>
  <c r="AG757" i="1"/>
  <c r="BD1498" i="1"/>
  <c r="AY1498" i="1"/>
  <c r="BB1498" i="1"/>
  <c r="BA1498" i="1" s="1"/>
  <c r="AZ1498" i="1"/>
  <c r="BC1498" i="1" s="1"/>
  <c r="AY3832" i="1"/>
  <c r="AZ3832" i="1"/>
  <c r="BC3832" i="1"/>
  <c r="BD3832" i="1"/>
  <c r="BB3832" i="1"/>
  <c r="BA3832" i="1" s="1"/>
  <c r="AE2526" i="1"/>
  <c r="AF2526" i="1"/>
  <c r="AG2526" i="1"/>
  <c r="AK2526" i="1"/>
  <c r="AI2190" i="1"/>
  <c r="AM2190" i="1"/>
  <c r="AK1602" i="1"/>
  <c r="AE1602" i="1"/>
  <c r="AF1602" i="1"/>
  <c r="AG1602" i="1"/>
  <c r="AN1792" i="1"/>
  <c r="AF2170" i="1"/>
  <c r="AG2170" i="1"/>
  <c r="AK2170" i="1"/>
  <c r="AE2170" i="1"/>
  <c r="AY1110" i="1"/>
  <c r="AZ1110" i="1"/>
  <c r="BI1110" i="1"/>
  <c r="BB1110" i="1"/>
  <c r="BD1110" i="1"/>
  <c r="AK3787" i="1"/>
  <c r="AE3787" i="1"/>
  <c r="AF3787" i="1"/>
  <c r="AG3787" i="1"/>
  <c r="AY3866" i="1"/>
  <c r="BB3866" i="1"/>
  <c r="BA3866" i="1" s="1"/>
  <c r="BC3866" i="1"/>
  <c r="BD3866" i="1"/>
  <c r="AZ3866" i="1"/>
  <c r="AK2138" i="1"/>
  <c r="AE2138" i="1"/>
  <c r="AF2138" i="1"/>
  <c r="AG2138" i="1"/>
  <c r="AN200" i="1"/>
  <c r="AL278" i="1"/>
  <c r="AH278" i="1"/>
  <c r="AJ278" i="1" s="1"/>
  <c r="AI812" i="1"/>
  <c r="AM812" i="1"/>
  <c r="AF3075" i="1"/>
  <c r="AK3075" i="1"/>
  <c r="AE3075" i="1"/>
  <c r="AG3075" i="1"/>
  <c r="AK1131" i="1"/>
  <c r="AG1131" i="1"/>
  <c r="AE1131" i="1"/>
  <c r="AF1131" i="1"/>
  <c r="AM2585" i="1"/>
  <c r="AI2585" i="1"/>
  <c r="AJ3287" i="1"/>
  <c r="AE3072" i="1"/>
  <c r="AF3072" i="1"/>
  <c r="AG3072" i="1"/>
  <c r="AK3072" i="1"/>
  <c r="AH2596" i="1"/>
  <c r="AJ2596" i="1" s="1"/>
  <c r="AL2596" i="1"/>
  <c r="AK66" i="1"/>
  <c r="AG66" i="1"/>
  <c r="AE66" i="1"/>
  <c r="AF66" i="1"/>
  <c r="AJ3632" i="1"/>
  <c r="AW3871" i="1"/>
  <c r="AX3871" i="1" s="1"/>
  <c r="AD3871" i="1"/>
  <c r="AE3871" i="1" s="1"/>
  <c r="Q3871" i="1"/>
  <c r="S3871" i="1" s="1"/>
  <c r="AN3465" i="1"/>
  <c r="BD99" i="1"/>
  <c r="AY99" i="1"/>
  <c r="AZ99" i="1"/>
  <c r="BB99" i="1"/>
  <c r="BA99" i="1" s="1"/>
  <c r="BC99" i="1" s="1"/>
  <c r="AN3819" i="1"/>
  <c r="AN3581" i="1"/>
  <c r="Q2618" i="1"/>
  <c r="AD2618" i="1"/>
  <c r="AW2618" i="1"/>
  <c r="AX2618" i="1" s="1"/>
  <c r="O2618" i="1"/>
  <c r="N2618" i="1"/>
  <c r="P2618" i="1" s="1"/>
  <c r="R2618" i="1" s="1"/>
  <c r="M3738" i="1"/>
  <c r="AE2405" i="1"/>
  <c r="AF2405" i="1"/>
  <c r="AG2405" i="1"/>
  <c r="AK2405" i="1"/>
  <c r="AI1549" i="1"/>
  <c r="AM1549" i="1"/>
  <c r="AY94" i="1"/>
  <c r="AZ94" i="1"/>
  <c r="BC94" i="1" s="1"/>
  <c r="BB94" i="1"/>
  <c r="BA94" i="1" s="1"/>
  <c r="BD94" i="1"/>
  <c r="AZ1673" i="1"/>
  <c r="BB1673" i="1"/>
  <c r="BD1673" i="1"/>
  <c r="AY1673" i="1"/>
  <c r="AL3076" i="1"/>
  <c r="AN3076" i="1" s="1"/>
  <c r="AH3076" i="1"/>
  <c r="AJ3076" i="1" s="1"/>
  <c r="AI1547" i="1"/>
  <c r="AJ1547" i="1" s="1"/>
  <c r="AM1547" i="1"/>
  <c r="AN1547" i="1" s="1"/>
  <c r="AN1214" i="1"/>
  <c r="AI1178" i="1"/>
  <c r="AM1178" i="1"/>
  <c r="AL1614" i="1"/>
  <c r="AH1614" i="1"/>
  <c r="AJ1614" i="1" s="1"/>
  <c r="AE60" i="1"/>
  <c r="AF60" i="1"/>
  <c r="AG60" i="1"/>
  <c r="AK60" i="1"/>
  <c r="AN3250" i="1"/>
  <c r="BB1601" i="1"/>
  <c r="BA1601" i="1" s="1"/>
  <c r="BC1601" i="1"/>
  <c r="BD1601" i="1"/>
  <c r="AY1601" i="1"/>
  <c r="AZ1601" i="1"/>
  <c r="AI3221" i="1"/>
  <c r="AM3221" i="1"/>
  <c r="AH2575" i="1"/>
  <c r="AL2575" i="1"/>
  <c r="AN2575" i="1" s="1"/>
  <c r="AE1434" i="1"/>
  <c r="AF1434" i="1"/>
  <c r="AG1434" i="1"/>
  <c r="AK1434" i="1"/>
  <c r="BB2517" i="1"/>
  <c r="BA2517" i="1" s="1"/>
  <c r="BD2517" i="1"/>
  <c r="AY2517" i="1"/>
  <c r="BC2517" i="1" s="1"/>
  <c r="AZ2517" i="1"/>
  <c r="AN3229" i="1"/>
  <c r="BD2516" i="1"/>
  <c r="AY2516" i="1"/>
  <c r="BC2516" i="1" s="1"/>
  <c r="AZ2516" i="1"/>
  <c r="BB2516" i="1"/>
  <c r="BA2516" i="1" s="1"/>
  <c r="BI1138" i="1"/>
  <c r="AY1138" i="1"/>
  <c r="BC1138" i="1" s="1"/>
  <c r="AZ1138" i="1"/>
  <c r="BB1138" i="1"/>
  <c r="BA1138" i="1" s="1"/>
  <c r="BD1138" i="1"/>
  <c r="AZ181" i="1"/>
  <c r="BB181" i="1"/>
  <c r="BA181" i="1" s="1"/>
  <c r="BD181" i="1"/>
  <c r="AY181" i="1"/>
  <c r="BC181" i="1" s="1"/>
  <c r="AJ101" i="1"/>
  <c r="AN1171" i="1"/>
  <c r="Q2186" i="1"/>
  <c r="S2186" i="1" s="1"/>
  <c r="AD2186" i="1"/>
  <c r="AW2186" i="1"/>
  <c r="AX2186" i="1" s="1"/>
  <c r="AX2128" i="1" s="1"/>
  <c r="N2186" i="1"/>
  <c r="P2186" i="1" s="1"/>
  <c r="R2186" i="1" s="1"/>
  <c r="O2186" i="1"/>
  <c r="AE2044" i="1"/>
  <c r="AF2044" i="1"/>
  <c r="AG2044" i="1"/>
  <c r="AK2044" i="1"/>
  <c r="AL3303" i="1"/>
  <c r="AK2402" i="1"/>
  <c r="AE2402" i="1"/>
  <c r="AF2402" i="1"/>
  <c r="AG2402" i="1"/>
  <c r="AE1132" i="1"/>
  <c r="AF1132" i="1"/>
  <c r="AG1132" i="1"/>
  <c r="AK1132" i="1"/>
  <c r="AH1655" i="1"/>
  <c r="AJ1655" i="1" s="1"/>
  <c r="AL1655" i="1"/>
  <c r="AN1655" i="1" s="1"/>
  <c r="AG3647" i="1"/>
  <c r="AK3647" i="1"/>
  <c r="AE3647" i="1"/>
  <c r="AF3647" i="1"/>
  <c r="AY2543" i="1"/>
  <c r="AZ2543" i="1"/>
  <c r="BB2543" i="1"/>
  <c r="BA2543" i="1" s="1"/>
  <c r="BC2543" i="1"/>
  <c r="BD2543" i="1"/>
  <c r="AI2889" i="1"/>
  <c r="AM2889" i="1"/>
  <c r="AE1856" i="1"/>
  <c r="AF1856" i="1"/>
  <c r="AG1856" i="1"/>
  <c r="AK1856" i="1"/>
  <c r="BD2179" i="1"/>
  <c r="AY2179" i="1"/>
  <c r="BC2179" i="1" s="1"/>
  <c r="AZ2179" i="1"/>
  <c r="BB2179" i="1"/>
  <c r="BA2179" i="1" s="1"/>
  <c r="S14" i="1"/>
  <c r="AF987" i="1"/>
  <c r="AG987" i="1"/>
  <c r="AK987" i="1"/>
  <c r="AE987" i="1"/>
  <c r="AH881" i="1"/>
  <c r="AL881" i="1"/>
  <c r="AJ1543" i="1"/>
  <c r="AH1210" i="1"/>
  <c r="AL1210" i="1"/>
  <c r="AN1210" i="1" s="1"/>
  <c r="AH1449" i="1"/>
  <c r="AL1449" i="1"/>
  <c r="AL152" i="1"/>
  <c r="AH152" i="1"/>
  <c r="AK2403" i="1"/>
  <c r="AE2403" i="1"/>
  <c r="AF2403" i="1"/>
  <c r="AG2403" i="1"/>
  <c r="AM3303" i="1"/>
  <c r="AY2907" i="1"/>
  <c r="AZ2907" i="1"/>
  <c r="BC2907" i="1" s="1"/>
  <c r="BB2907" i="1"/>
  <c r="BA2907" i="1" s="1"/>
  <c r="BD2907" i="1"/>
  <c r="AZ3855" i="1"/>
  <c r="BD3855" i="1"/>
  <c r="AY3855" i="1"/>
  <c r="BC3855" i="1" s="1"/>
  <c r="BB3855" i="1"/>
  <c r="BA3855" i="1" s="1"/>
  <c r="AK69" i="1"/>
  <c r="AG69" i="1"/>
  <c r="AF69" i="1"/>
  <c r="AE69" i="1"/>
  <c r="AZ97" i="1"/>
  <c r="BB97" i="1"/>
  <c r="BA97" i="1" s="1"/>
  <c r="BC97" i="1"/>
  <c r="BD97" i="1"/>
  <c r="AY97" i="1"/>
  <c r="AI1706" i="1"/>
  <c r="AM1706" i="1"/>
  <c r="AF751" i="1"/>
  <c r="AG751" i="1"/>
  <c r="AK751" i="1"/>
  <c r="AE751" i="1"/>
  <c r="AY1492" i="1"/>
  <c r="AZ1492" i="1"/>
  <c r="BB1492" i="1"/>
  <c r="BA1492" i="1" s="1"/>
  <c r="BD1492" i="1"/>
  <c r="BC1492" i="1"/>
  <c r="BD54" i="1"/>
  <c r="AY54" i="1"/>
  <c r="BC54" i="1" s="1"/>
  <c r="AZ54" i="1"/>
  <c r="BB54" i="1"/>
  <c r="BA54" i="1" s="1"/>
  <c r="AM1540" i="1"/>
  <c r="AI1540" i="1"/>
  <c r="AM885" i="1"/>
  <c r="AI885" i="1"/>
  <c r="AF3071" i="1"/>
  <c r="AE3071" i="1"/>
  <c r="AG3071" i="1"/>
  <c r="AK3071" i="1"/>
  <c r="AK2174" i="1"/>
  <c r="AE2174" i="1"/>
  <c r="AF2174" i="1"/>
  <c r="AG2174" i="1"/>
  <c r="AI2960" i="1"/>
  <c r="AM2960" i="1"/>
  <c r="BB725" i="1"/>
  <c r="BA725" i="1" s="1"/>
  <c r="BC725" i="1"/>
  <c r="BD725" i="1"/>
  <c r="AY725" i="1"/>
  <c r="AZ725" i="1"/>
  <c r="AK3624" i="1"/>
  <c r="AE3624" i="1"/>
  <c r="AF3624" i="1"/>
  <c r="AG3624" i="1"/>
  <c r="S3419" i="1"/>
  <c r="AN1636" i="1"/>
  <c r="AN1525" i="1"/>
  <c r="AN207" i="1"/>
  <c r="AH88" i="1"/>
  <c r="AL88" i="1"/>
  <c r="AN88" i="1" s="1"/>
  <c r="AF113" i="1"/>
  <c r="AE113" i="1"/>
  <c r="AG113" i="1"/>
  <c r="AK113" i="1"/>
  <c r="AH2582" i="1"/>
  <c r="AL2582" i="1"/>
  <c r="BD3833" i="1"/>
  <c r="AY3833" i="1"/>
  <c r="BB3833" i="1"/>
  <c r="BA3833" i="1" s="1"/>
  <c r="AZ3833" i="1"/>
  <c r="BC3833" i="1" s="1"/>
  <c r="AG3648" i="1"/>
  <c r="AK3648" i="1"/>
  <c r="AE3648" i="1"/>
  <c r="AF3648" i="1"/>
  <c r="AY775" i="1"/>
  <c r="AZ775" i="1"/>
  <c r="BB775" i="1"/>
  <c r="BA775" i="1" s="1"/>
  <c r="BC775" i="1"/>
  <c r="BD775" i="1"/>
  <c r="AZ3878" i="1"/>
  <c r="BB3878" i="1"/>
  <c r="BA3878" i="1" s="1"/>
  <c r="BC3878" i="1"/>
  <c r="AY3878" i="1"/>
  <c r="BD3878" i="1"/>
  <c r="AK1695" i="1"/>
  <c r="AG1695" i="1"/>
  <c r="AE1695" i="1"/>
  <c r="AF1695" i="1"/>
  <c r="AL3263" i="1"/>
  <c r="AL3249" i="1" s="1"/>
  <c r="AH3263" i="1"/>
  <c r="AH3249" i="1" s="1"/>
  <c r="AL1621" i="1"/>
  <c r="AN1621" i="1" s="1"/>
  <c r="AH1621" i="1"/>
  <c r="AN718" i="1"/>
  <c r="AL3247" i="1"/>
  <c r="AL3242" i="1" s="1"/>
  <c r="AH3247" i="1"/>
  <c r="AJ3247" i="1" s="1"/>
  <c r="AE2617" i="1"/>
  <c r="AF2617" i="1"/>
  <c r="AG2617" i="1"/>
  <c r="AK2617" i="1"/>
  <c r="BD2160" i="1"/>
  <c r="AY2160" i="1"/>
  <c r="BC2160" i="1" s="1"/>
  <c r="AZ2160" i="1"/>
  <c r="BB2160" i="1"/>
  <c r="BA2160" i="1" s="1"/>
  <c r="AE1590" i="1"/>
  <c r="AF1590" i="1"/>
  <c r="AG1590" i="1"/>
  <c r="AK1590" i="1"/>
  <c r="AD3848" i="1"/>
  <c r="AE3848" i="1" s="1"/>
  <c r="AW3848" i="1"/>
  <c r="AX3848" i="1" s="1"/>
  <c r="Q3848" i="1"/>
  <c r="S3848" i="1" s="1"/>
  <c r="AI3606" i="1"/>
  <c r="AM3606" i="1"/>
  <c r="AM3451" i="1" s="1"/>
  <c r="AK3620" i="1"/>
  <c r="AE3620" i="1"/>
  <c r="AF3620" i="1"/>
  <c r="AG3620" i="1"/>
  <c r="AI843" i="1"/>
  <c r="AJ843" i="1" s="1"/>
  <c r="AM843" i="1"/>
  <c r="AN843" i="1" s="1"/>
  <c r="AM1177" i="1"/>
  <c r="AN1177" i="1" s="1"/>
  <c r="AI1177" i="1"/>
  <c r="AK2521" i="1"/>
  <c r="AE2521" i="1"/>
  <c r="AF2521" i="1"/>
  <c r="AG2521" i="1"/>
  <c r="AE1145" i="1"/>
  <c r="AF1145" i="1"/>
  <c r="AG1145" i="1"/>
  <c r="AK1145" i="1"/>
  <c r="AH2262" i="1"/>
  <c r="AL2262" i="1"/>
  <c r="AN2262" i="1" s="1"/>
  <c r="AE53" i="1"/>
  <c r="AF53" i="1"/>
  <c r="AG53" i="1"/>
  <c r="AK53" i="1"/>
  <c r="AN2574" i="1"/>
  <c r="AH3426" i="1"/>
  <c r="AL3426" i="1"/>
  <c r="AN3426" i="1" s="1"/>
  <c r="AY882" i="1"/>
  <c r="AZ882" i="1"/>
  <c r="BB882" i="1"/>
  <c r="BA882" i="1" s="1"/>
  <c r="BC882" i="1"/>
  <c r="BD882" i="1"/>
  <c r="BB2932" i="1"/>
  <c r="BA2932" i="1" s="1"/>
  <c r="BC2932" i="1"/>
  <c r="BD2932" i="1"/>
  <c r="AY2932" i="1"/>
  <c r="AZ2932" i="1"/>
  <c r="AY1439" i="1"/>
  <c r="AZ1439" i="1"/>
  <c r="BB1439" i="1"/>
  <c r="BA1439" i="1" s="1"/>
  <c r="BD1439" i="1"/>
  <c r="BC1439" i="1"/>
  <c r="AN2588" i="1"/>
  <c r="AF2178" i="1"/>
  <c r="AG2178" i="1"/>
  <c r="AK2178" i="1"/>
  <c r="AE2178" i="1"/>
  <c r="AI1823" i="1"/>
  <c r="AM1823" i="1"/>
  <c r="AN1823" i="1" s="1"/>
  <c r="AJ881" i="1"/>
  <c r="AI1166" i="1"/>
  <c r="AM1166" i="1"/>
  <c r="AJ2259" i="1"/>
  <c r="AK759" i="1"/>
  <c r="AE759" i="1"/>
  <c r="AF759" i="1"/>
  <c r="AG759" i="1"/>
  <c r="AH2235" i="1"/>
  <c r="AJ2235" i="1" s="1"/>
  <c r="AL2235" i="1"/>
  <c r="AN2235" i="1" s="1"/>
  <c r="BD2534" i="1"/>
  <c r="AY2534" i="1"/>
  <c r="BC2534" i="1" s="1"/>
  <c r="BB2534" i="1"/>
  <c r="BA2534" i="1" s="1"/>
  <c r="AZ2534" i="1"/>
  <c r="AM2259" i="1"/>
  <c r="AN2259" i="1" s="1"/>
  <c r="AI2259" i="1"/>
  <c r="AE32" i="1"/>
  <c r="AF32" i="1"/>
  <c r="AG32" i="1"/>
  <c r="AK32" i="1"/>
  <c r="AE29" i="1"/>
  <c r="AF29" i="1"/>
  <c r="AK29" i="1"/>
  <c r="AG29" i="1"/>
  <c r="AK2530" i="1"/>
  <c r="AG2530" i="1"/>
  <c r="AE2530" i="1"/>
  <c r="AF2530" i="1"/>
  <c r="AY1606" i="1"/>
  <c r="BC1606" i="1" s="1"/>
  <c r="AZ1606" i="1"/>
  <c r="BD1606" i="1"/>
  <c r="BB1606" i="1"/>
  <c r="BA1606" i="1" s="1"/>
  <c r="AJ200" i="1"/>
  <c r="AH34" i="1"/>
  <c r="AL34" i="1"/>
  <c r="AH1826" i="1"/>
  <c r="AL1826" i="1"/>
  <c r="AN1826" i="1" s="1"/>
  <c r="AY2919" i="1"/>
  <c r="AZ2919" i="1"/>
  <c r="BB2919" i="1"/>
  <c r="BA2919" i="1" s="1"/>
  <c r="BC2919" i="1"/>
  <c r="BD2919" i="1"/>
  <c r="AI2977" i="1"/>
  <c r="AM2977" i="1"/>
  <c r="AY1644" i="1"/>
  <c r="AZ1644" i="1"/>
  <c r="BB1644" i="1"/>
  <c r="BA1644" i="1" s="1"/>
  <c r="BC1644" i="1" s="1"/>
  <c r="BD1644" i="1"/>
  <c r="AJ111" i="1"/>
  <c r="AJ34" i="1"/>
  <c r="AH814" i="1"/>
  <c r="AJ814" i="1" s="1"/>
  <c r="AL814" i="1"/>
  <c r="S113" i="1"/>
  <c r="AY2166" i="1"/>
  <c r="AZ2166" i="1"/>
  <c r="BB2166" i="1"/>
  <c r="BA2166" i="1" s="1"/>
  <c r="BC2166" i="1"/>
  <c r="BD2166" i="1"/>
  <c r="BD763" i="1"/>
  <c r="AY763" i="1"/>
  <c r="AZ763" i="1"/>
  <c r="BB763" i="1"/>
  <c r="BA763" i="1" s="1"/>
  <c r="BC763" i="1"/>
  <c r="AL2977" i="1"/>
  <c r="AN2977" i="1" s="1"/>
  <c r="AH2977" i="1"/>
  <c r="BB1136" i="1"/>
  <c r="BA1136" i="1" s="1"/>
  <c r="BC1136" i="1"/>
  <c r="BD1136" i="1"/>
  <c r="BI1136" i="1"/>
  <c r="AY1136" i="1"/>
  <c r="AZ1136" i="1"/>
  <c r="AY114" i="1"/>
  <c r="BD114" i="1"/>
  <c r="BB114" i="1"/>
  <c r="BA114" i="1" s="1"/>
  <c r="AZ114" i="1"/>
  <c r="BC114" i="1" s="1"/>
  <c r="AY760" i="1"/>
  <c r="BC760" i="1" s="1"/>
  <c r="AZ760" i="1"/>
  <c r="BB760" i="1"/>
  <c r="BA760" i="1" s="1"/>
  <c r="BD760" i="1"/>
  <c r="AE1644" i="1"/>
  <c r="AF1644" i="1"/>
  <c r="AG1644" i="1"/>
  <c r="AK1644" i="1"/>
  <c r="AI2589" i="1"/>
  <c r="AM2589" i="1"/>
  <c r="AK746" i="1"/>
  <c r="AE746" i="1"/>
  <c r="AG746" i="1"/>
  <c r="AF746" i="1"/>
  <c r="AY103" i="1"/>
  <c r="BC103" i="1" s="1"/>
  <c r="AZ103" i="1"/>
  <c r="BB103" i="1"/>
  <c r="BA103" i="1" s="1"/>
  <c r="BD103" i="1"/>
  <c r="BD1654" i="1"/>
  <c r="BD1627" i="1" s="1"/>
  <c r="AZ1654" i="1"/>
  <c r="BB1654" i="1"/>
  <c r="BA1654" i="1" s="1"/>
  <c r="AY1654" i="1"/>
  <c r="BC1654" i="1" s="1"/>
  <c r="AJ2487" i="1"/>
  <c r="AI3580" i="1"/>
  <c r="AM3580" i="1"/>
  <c r="AE132" i="1"/>
  <c r="AF132" i="1"/>
  <c r="AG132" i="1"/>
  <c r="AK132" i="1"/>
  <c r="S757" i="1"/>
  <c r="AE1498" i="1"/>
  <c r="AF1498" i="1"/>
  <c r="AG1498" i="1"/>
  <c r="AK1498" i="1"/>
  <c r="AF775" i="1"/>
  <c r="AG775" i="1"/>
  <c r="AK775" i="1"/>
  <c r="AE775" i="1"/>
  <c r="AJ1792" i="1"/>
  <c r="AF606" i="1"/>
  <c r="AG606" i="1"/>
  <c r="AK606" i="1"/>
  <c r="AE606" i="1"/>
  <c r="P1835" i="1"/>
  <c r="R1835" i="1" s="1"/>
  <c r="S1835" i="1" s="1"/>
  <c r="AF2515" i="1"/>
  <c r="AG2515" i="1"/>
  <c r="AK2515" i="1"/>
  <c r="AE2515" i="1"/>
  <c r="AH2978" i="1"/>
  <c r="AJ2978" i="1" s="1"/>
  <c r="AL2978" i="1"/>
  <c r="AN2978" i="1" s="1"/>
  <c r="AF1527" i="1"/>
  <c r="AE1527" i="1"/>
  <c r="AG1527" i="1"/>
  <c r="AK1527" i="1"/>
  <c r="BD1685" i="1"/>
  <c r="AY1685" i="1"/>
  <c r="AZ1685" i="1"/>
  <c r="BB1685" i="1"/>
  <c r="BA1685" i="1" s="1"/>
  <c r="BC1685" i="1" s="1"/>
  <c r="AH2265" i="1"/>
  <c r="AJ2265" i="1" s="1"/>
  <c r="AL2265" i="1"/>
  <c r="AN2265" i="1" s="1"/>
  <c r="AN278" i="1"/>
  <c r="AH812" i="1"/>
  <c r="AJ812" i="1" s="1"/>
  <c r="AL812" i="1"/>
  <c r="AN812" i="1" s="1"/>
  <c r="AJ8" i="1"/>
  <c r="AY1505" i="1"/>
  <c r="AZ1505" i="1"/>
  <c r="BB1505" i="1"/>
  <c r="BA1505" i="1" s="1"/>
  <c r="BC1505" i="1"/>
  <c r="BD1505" i="1"/>
  <c r="AL2585" i="1"/>
  <c r="AH2585" i="1"/>
  <c r="AJ2585" i="1" s="1"/>
  <c r="AG3286" i="1"/>
  <c r="AI2596" i="1"/>
  <c r="AM2596" i="1"/>
  <c r="BD93" i="1"/>
  <c r="AY93" i="1"/>
  <c r="BB93" i="1"/>
  <c r="BA93" i="1" s="1"/>
  <c r="AZ93" i="1"/>
  <c r="BC93" i="1" s="1"/>
  <c r="AM2598" i="1"/>
  <c r="AI2598" i="1"/>
  <c r="AN3632" i="1"/>
  <c r="AZ1490" i="1"/>
  <c r="BB1490" i="1"/>
  <c r="BD1490" i="1"/>
  <c r="AY1490" i="1"/>
  <c r="AX1482" i="1"/>
  <c r="AI3819" i="1"/>
  <c r="AM3819" i="1"/>
  <c r="P2617" i="1"/>
  <c r="R2617" i="1" s="1"/>
  <c r="S2617" i="1" s="1"/>
  <c r="AE982" i="1"/>
  <c r="AF982" i="1"/>
  <c r="AG982" i="1"/>
  <c r="AK982" i="1"/>
  <c r="AK1673" i="1"/>
  <c r="AE1673" i="1"/>
  <c r="AF1673" i="1"/>
  <c r="AG1673" i="1"/>
  <c r="AL2590" i="1"/>
  <c r="AN2590" i="1" s="1"/>
  <c r="AH2590" i="1"/>
  <c r="AJ2590" i="1" s="1"/>
  <c r="AI1818" i="1"/>
  <c r="AM1818" i="1"/>
  <c r="AL1178" i="1"/>
  <c r="AN1178" i="1" s="1"/>
  <c r="AH1178" i="1"/>
  <c r="AJ1178" i="1" s="1"/>
  <c r="AM1118" i="1"/>
  <c r="AI1118" i="1"/>
  <c r="O1724" i="1"/>
  <c r="Q1724" i="1"/>
  <c r="AW1724" i="1"/>
  <c r="AX1724" i="1" s="1"/>
  <c r="AD1724" i="1"/>
  <c r="N1724" i="1"/>
  <c r="P1724" i="1" s="1"/>
  <c r="R1724" i="1" s="1"/>
  <c r="AK3249" i="1"/>
  <c r="AE1601" i="1"/>
  <c r="AF1601" i="1"/>
  <c r="AG1601" i="1"/>
  <c r="AK1601" i="1"/>
  <c r="AN3221" i="1"/>
  <c r="AI2575" i="1"/>
  <c r="AM2575" i="1"/>
  <c r="AE2517" i="1"/>
  <c r="AF2517" i="1"/>
  <c r="AG2517" i="1"/>
  <c r="AK2517" i="1"/>
  <c r="AJ3229" i="1"/>
  <c r="AE2516" i="1"/>
  <c r="AF2516" i="1"/>
  <c r="AG2516" i="1"/>
  <c r="AK2516" i="1"/>
  <c r="AF1149" i="1"/>
  <c r="AG1149" i="1"/>
  <c r="AK1149" i="1"/>
  <c r="AE1149" i="1"/>
  <c r="AZ48" i="1"/>
  <c r="BB48" i="1"/>
  <c r="BA48" i="1" s="1"/>
  <c r="BD48" i="1"/>
  <c r="AY48" i="1"/>
  <c r="BC48" i="1" s="1"/>
  <c r="AY2506" i="1"/>
  <c r="AZ2506" i="1"/>
  <c r="BB2506" i="1"/>
  <c r="BA2506" i="1" s="1"/>
  <c r="BC2506" i="1"/>
  <c r="BD2506" i="1"/>
  <c r="AF181" i="1"/>
  <c r="AK181" i="1"/>
  <c r="AE181" i="1"/>
  <c r="AG181" i="1"/>
  <c r="AM101" i="1"/>
  <c r="AI101" i="1"/>
  <c r="BC3234" i="1"/>
  <c r="BC3232" i="1" s="1"/>
  <c r="AZ1583" i="1"/>
  <c r="BB1583" i="1"/>
  <c r="BD1583" i="1"/>
  <c r="BD1575" i="1" s="1"/>
  <c r="AY1583" i="1"/>
  <c r="AY1575" i="1" s="1"/>
  <c r="AX1575" i="1"/>
  <c r="AH3303" i="1"/>
  <c r="AH1829" i="1"/>
  <c r="AJ1829" i="1" s="1"/>
  <c r="AL1829" i="1"/>
  <c r="AY2892" i="1"/>
  <c r="AZ2892" i="1"/>
  <c r="BB2892" i="1"/>
  <c r="BA2892" i="1" s="1"/>
  <c r="BD2892" i="1"/>
  <c r="BC2892" i="1"/>
  <c r="AM2256" i="1"/>
  <c r="AI2256" i="1"/>
  <c r="AL2889" i="1"/>
  <c r="AH2889" i="1"/>
  <c r="AJ2889" i="1" s="1"/>
  <c r="AE2179" i="1"/>
  <c r="AF2179" i="1"/>
  <c r="AG2179" i="1"/>
  <c r="AK2179" i="1"/>
  <c r="AI2588" i="1"/>
  <c r="AM2588" i="1"/>
  <c r="AY14" i="1"/>
  <c r="BB14" i="1"/>
  <c r="BD14" i="1"/>
  <c r="AZ14" i="1"/>
  <c r="AX5" i="1"/>
  <c r="AN1611" i="1"/>
  <c r="AN1543" i="1"/>
  <c r="AI1662" i="1"/>
  <c r="AM1662" i="1"/>
  <c r="AI1449" i="1"/>
  <c r="AM1449" i="1"/>
  <c r="AN152" i="1"/>
  <c r="P231" i="1"/>
  <c r="R231" i="1" s="1"/>
  <c r="S231" i="1" s="1"/>
  <c r="AZ1536" i="1"/>
  <c r="BB1536" i="1"/>
  <c r="BA1536" i="1" s="1"/>
  <c r="AY1536" i="1"/>
  <c r="BC1536" i="1" s="1"/>
  <c r="BD1536" i="1"/>
  <c r="AY1137" i="1"/>
  <c r="AZ1137" i="1"/>
  <c r="BC1137" i="1" s="1"/>
  <c r="BB1137" i="1"/>
  <c r="BA1137" i="1" s="1"/>
  <c r="BD1137" i="1"/>
  <c r="BI1137" i="1"/>
  <c r="AI3206" i="1"/>
  <c r="AM3206" i="1"/>
  <c r="BB65" i="1"/>
  <c r="BA65" i="1" s="1"/>
  <c r="BD65" i="1"/>
  <c r="AZ65" i="1"/>
  <c r="AY65" i="1"/>
  <c r="BC65" i="1" s="1"/>
  <c r="AZ1159" i="1"/>
  <c r="BB1159" i="1"/>
  <c r="BA1159" i="1" s="1"/>
  <c r="BC1159" i="1"/>
  <c r="BD1159" i="1"/>
  <c r="BI1159" i="1"/>
  <c r="AY1159" i="1"/>
  <c r="P3839" i="1"/>
  <c r="R3839" i="1" s="1"/>
  <c r="S3839" i="1" s="1"/>
  <c r="AY69" i="1"/>
  <c r="BC69" i="1" s="1"/>
  <c r="AZ69" i="1"/>
  <c r="BB69" i="1"/>
  <c r="BA69" i="1" s="1"/>
  <c r="BD69" i="1"/>
  <c r="AY1338" i="1"/>
  <c r="BC1338" i="1" s="1"/>
  <c r="AZ1338" i="1"/>
  <c r="BB1338" i="1"/>
  <c r="BA1338" i="1" s="1"/>
  <c r="BD1338" i="1"/>
  <c r="AK97" i="1"/>
  <c r="AE97" i="1"/>
  <c r="AF97" i="1"/>
  <c r="AG97" i="1"/>
  <c r="BD1531" i="1"/>
  <c r="AY1531" i="1"/>
  <c r="BC1531" i="1" s="1"/>
  <c r="AZ1531" i="1"/>
  <c r="BB1531" i="1"/>
  <c r="BA1531" i="1" s="1"/>
  <c r="AY1707" i="1"/>
  <c r="AZ1707" i="1"/>
  <c r="BB1707" i="1"/>
  <c r="BA1707" i="1" s="1"/>
  <c r="BC1707" i="1"/>
  <c r="BD1707" i="1"/>
  <c r="AK3625" i="1"/>
  <c r="AE3625" i="1"/>
  <c r="AF3625" i="1"/>
  <c r="AG3625" i="1"/>
  <c r="Q3882" i="1"/>
  <c r="S3882" i="1" s="1"/>
  <c r="AD3882" i="1"/>
  <c r="AE3882" i="1" s="1"/>
  <c r="AW3882" i="1"/>
  <c r="AX3882" i="1" s="1"/>
  <c r="AN1541" i="1"/>
  <c r="AN33" i="1"/>
  <c r="AJ1714" i="1"/>
  <c r="AH1706" i="1"/>
  <c r="AJ1706" i="1" s="1"/>
  <c r="AL1706" i="1"/>
  <c r="AW3881" i="1"/>
  <c r="AX3881" i="1" s="1"/>
  <c r="Q3881" i="1"/>
  <c r="S3881" i="1" s="1"/>
  <c r="AD3881" i="1"/>
  <c r="AE3881" i="1" s="1"/>
  <c r="AZ1142" i="1"/>
  <c r="BB1142" i="1"/>
  <c r="BA1142" i="1" s="1"/>
  <c r="BC1142" i="1"/>
  <c r="BD1142" i="1"/>
  <c r="BI1142" i="1"/>
  <c r="AY1142" i="1"/>
  <c r="AY1349" i="1"/>
  <c r="AZ1349" i="1"/>
  <c r="BB1349" i="1"/>
  <c r="BA1349" i="1" s="1"/>
  <c r="BC1349" i="1"/>
  <c r="BD1349" i="1"/>
  <c r="AH1540" i="1"/>
  <c r="AJ1540" i="1" s="1"/>
  <c r="AL1540" i="1"/>
  <c r="AL885" i="1"/>
  <c r="AN885" i="1" s="1"/>
  <c r="AH885" i="1"/>
  <c r="AN2960" i="1"/>
  <c r="AG725" i="1"/>
  <c r="AE725" i="1"/>
  <c r="AF725" i="1"/>
  <c r="AK725" i="1"/>
  <c r="AI1852" i="1"/>
  <c r="AM1852" i="1"/>
  <c r="AJ88" i="1"/>
  <c r="AF762" i="1"/>
  <c r="AG762" i="1"/>
  <c r="AK762" i="1"/>
  <c r="AE762" i="1"/>
  <c r="AE2404" i="1"/>
  <c r="AF2404" i="1"/>
  <c r="AG2404" i="1"/>
  <c r="AK2404" i="1"/>
  <c r="AE2908" i="1"/>
  <c r="AF2908" i="1"/>
  <c r="AG2908" i="1"/>
  <c r="AK2908" i="1"/>
  <c r="AZ759" i="1"/>
  <c r="BB759" i="1"/>
  <c r="BA759" i="1" s="1"/>
  <c r="BC759" i="1"/>
  <c r="BD759" i="1"/>
  <c r="AY759" i="1"/>
  <c r="AE2909" i="1"/>
  <c r="AF2909" i="1"/>
  <c r="AG2909" i="1"/>
  <c r="AK2909" i="1"/>
  <c r="AH50" i="1"/>
  <c r="AJ50" i="1" s="1"/>
  <c r="AL50" i="1"/>
  <c r="AN50" i="1" s="1"/>
  <c r="AI3286" i="1"/>
  <c r="AK1835" i="1"/>
  <c r="AE1835" i="1"/>
  <c r="AF1835" i="1"/>
  <c r="AG1835" i="1"/>
  <c r="AY2515" i="1"/>
  <c r="AZ2515" i="1"/>
  <c r="BB2515" i="1"/>
  <c r="BA2515" i="1" s="1"/>
  <c r="BC2515" i="1"/>
  <c r="BD2515" i="1"/>
  <c r="AK2902" i="1"/>
  <c r="AE2902" i="1"/>
  <c r="AF2902" i="1"/>
  <c r="AG2902" i="1"/>
  <c r="AK985" i="1"/>
  <c r="AE985" i="1"/>
  <c r="AF985" i="1"/>
  <c r="AG985" i="1"/>
  <c r="AM2590" i="1"/>
  <c r="AI2590" i="1"/>
  <c r="AN1818" i="1"/>
  <c r="AL1118" i="1"/>
  <c r="AN1118" i="1" s="1"/>
  <c r="AH1118" i="1"/>
  <c r="AJ1118" i="1" s="1"/>
  <c r="AE80" i="1"/>
  <c r="AF80" i="1"/>
  <c r="AG80" i="1"/>
  <c r="AK80" i="1"/>
  <c r="AL3010" i="1"/>
  <c r="AH3010" i="1"/>
  <c r="AJ3010" i="1" s="1"/>
  <c r="AM738" i="1"/>
  <c r="AI738" i="1"/>
  <c r="AJ738" i="1" s="1"/>
  <c r="AE752" i="1"/>
  <c r="AF752" i="1"/>
  <c r="AG752" i="1"/>
  <c r="AK752" i="1"/>
  <c r="AH750" i="1"/>
  <c r="AL750" i="1"/>
  <c r="AN750" i="1" s="1"/>
  <c r="AL1458" i="1"/>
  <c r="AH1458" i="1"/>
  <c r="AJ1458" i="1" s="1"/>
  <c r="AL864" i="1"/>
  <c r="AN864" i="1" s="1"/>
  <c r="AH864" i="1"/>
  <c r="AJ864" i="1" s="1"/>
  <c r="AY2879" i="1"/>
  <c r="AZ2879" i="1"/>
  <c r="BB2879" i="1"/>
  <c r="BD2879" i="1"/>
  <c r="AY29" i="1"/>
  <c r="BC29" i="1" s="1"/>
  <c r="AZ29" i="1"/>
  <c r="BB29" i="1"/>
  <c r="BA29" i="1" s="1"/>
  <c r="BD29" i="1"/>
  <c r="AE2791" i="1"/>
  <c r="AF2791" i="1"/>
  <c r="AG2791" i="1"/>
  <c r="AK2791" i="1"/>
  <c r="AY2530" i="1"/>
  <c r="AZ2530" i="1"/>
  <c r="BB2530" i="1"/>
  <c r="BA2530" i="1" s="1"/>
  <c r="BC2530" i="1"/>
  <c r="BD2530" i="1"/>
  <c r="AY1712" i="1"/>
  <c r="AZ1712" i="1"/>
  <c r="BB1712" i="1"/>
  <c r="BA1712" i="1" s="1"/>
  <c r="BC1712" i="1"/>
  <c r="BD1712" i="1"/>
  <c r="AJ2635" i="1"/>
  <c r="AK2042" i="1"/>
  <c r="AE2042" i="1"/>
  <c r="AF2042" i="1"/>
  <c r="AG2042" i="1"/>
  <c r="AK2879" i="1"/>
  <c r="AE2879" i="1"/>
  <c r="AF2879" i="1"/>
  <c r="AG2879" i="1"/>
  <c r="BB46" i="1"/>
  <c r="BA46" i="1" s="1"/>
  <c r="BD46" i="1"/>
  <c r="BC46" i="1"/>
  <c r="AY46" i="1"/>
  <c r="AZ46" i="1"/>
  <c r="AD3873" i="1"/>
  <c r="AE3873" i="1" s="1"/>
  <c r="AW3873" i="1"/>
  <c r="AX3873" i="1" s="1"/>
  <c r="Q3873" i="1"/>
  <c r="S3873" i="1" s="1"/>
  <c r="AN35" i="1"/>
  <c r="AN105" i="1"/>
  <c r="AH58" i="1"/>
  <c r="AJ58" i="1" s="1"/>
  <c r="AL58" i="1"/>
  <c r="AN58" i="1" s="1"/>
  <c r="AJ182" i="1"/>
  <c r="BC2874" i="1"/>
  <c r="AK2046" i="1"/>
  <c r="AG2046" i="1"/>
  <c r="AE2046" i="1"/>
  <c r="AF2046" i="1"/>
  <c r="AN111" i="1"/>
  <c r="AI2213" i="1"/>
  <c r="AM2213" i="1"/>
  <c r="AN2213" i="1" s="1"/>
  <c r="AL2589" i="1"/>
  <c r="AH2589" i="1"/>
  <c r="AJ2589" i="1" s="1"/>
  <c r="AL862" i="1"/>
  <c r="AN862" i="1" s="1"/>
  <c r="AH862" i="1"/>
  <c r="AJ862" i="1" s="1"/>
  <c r="AN150" i="1"/>
  <c r="AJ1826" i="1"/>
  <c r="AJ2213" i="1"/>
  <c r="AN814" i="1"/>
  <c r="AN8" i="1"/>
  <c r="AI1458" i="1"/>
  <c r="AM1458" i="1"/>
  <c r="AY113" i="1"/>
  <c r="BC113" i="1" s="1"/>
  <c r="AZ113" i="1"/>
  <c r="BB113" i="1"/>
  <c r="BA113" i="1" s="1"/>
  <c r="BD113" i="1"/>
  <c r="AK2166" i="1"/>
  <c r="AE2166" i="1"/>
  <c r="AG2166" i="1"/>
  <c r="AF2166" i="1"/>
  <c r="AW3885" i="1"/>
  <c r="AX3885" i="1" s="1"/>
  <c r="Q3885" i="1"/>
  <c r="S3885" i="1" s="1"/>
  <c r="AD3885" i="1"/>
  <c r="AE3885" i="1" s="1"/>
  <c r="AE763" i="1"/>
  <c r="AF763" i="1"/>
  <c r="AG763" i="1"/>
  <c r="AK763" i="1"/>
  <c r="AE1136" i="1"/>
  <c r="AF1136" i="1"/>
  <c r="AG1136" i="1"/>
  <c r="AK1136" i="1"/>
  <c r="BD2908" i="1"/>
  <c r="AY2908" i="1"/>
  <c r="BC2908" i="1" s="1"/>
  <c r="AZ2908" i="1"/>
  <c r="BB2908" i="1"/>
  <c r="BA2908" i="1" s="1"/>
  <c r="AK760" i="1"/>
  <c r="AF760" i="1"/>
  <c r="AE760" i="1"/>
  <c r="AG760" i="1"/>
  <c r="AI2582" i="1"/>
  <c r="AJ2582" i="1" s="1"/>
  <c r="AM2582" i="1"/>
  <c r="AN2582" i="1" s="1"/>
  <c r="AE3643" i="1"/>
  <c r="AF3643" i="1"/>
  <c r="AG3643" i="1"/>
  <c r="AK3643" i="1"/>
  <c r="AN2589" i="1"/>
  <c r="AE3783" i="1"/>
  <c r="AG3783" i="1"/>
  <c r="AF3783" i="1"/>
  <c r="AK3783" i="1"/>
  <c r="AK1654" i="1"/>
  <c r="AE1654" i="1"/>
  <c r="AF1654" i="1"/>
  <c r="AG1654" i="1"/>
  <c r="AY2880" i="1"/>
  <c r="AZ2880" i="1"/>
  <c r="BC2880" i="1" s="1"/>
  <c r="BB2880" i="1"/>
  <c r="BA2880" i="1" s="1"/>
  <c r="BD2880" i="1"/>
  <c r="AY1504" i="1"/>
  <c r="BC1504" i="1" s="1"/>
  <c r="AZ1504" i="1"/>
  <c r="BB1504" i="1"/>
  <c r="BA1504" i="1" s="1"/>
  <c r="BD1504" i="1"/>
  <c r="AH3580" i="1"/>
  <c r="AJ3580" i="1" s="1"/>
  <c r="AL3580" i="1"/>
  <c r="AL3451" i="1" s="1"/>
  <c r="BB2909" i="1"/>
  <c r="BA2909" i="1" s="1"/>
  <c r="BD2909" i="1"/>
  <c r="AY2909" i="1"/>
  <c r="BC2909" i="1" s="1"/>
  <c r="AZ2909" i="1"/>
  <c r="S132" i="1"/>
  <c r="AI50" i="1"/>
  <c r="AM50" i="1"/>
  <c r="AM3286" i="1"/>
  <c r="AY2914" i="1"/>
  <c r="AZ2914" i="1"/>
  <c r="BB2914" i="1"/>
  <c r="BA2914" i="1" s="1"/>
  <c r="BC2914" i="1"/>
  <c r="BD2914" i="1"/>
  <c r="AE3784" i="1"/>
  <c r="AG3784" i="1"/>
  <c r="AF3784" i="1"/>
  <c r="AK3784" i="1"/>
  <c r="AH2190" i="1"/>
  <c r="AJ2190" i="1" s="1"/>
  <c r="AL2190" i="1"/>
  <c r="AN2190" i="1" s="1"/>
  <c r="AZ1643" i="1"/>
  <c r="AY1643" i="1"/>
  <c r="BC1643" i="1"/>
  <c r="BB1643" i="1"/>
  <c r="BA1643" i="1" s="1"/>
  <c r="BA1627" i="1" s="1"/>
  <c r="BD1643" i="1"/>
  <c r="AF736" i="1"/>
  <c r="AG736" i="1"/>
  <c r="AK736" i="1"/>
  <c r="AE736" i="1"/>
  <c r="AY2170" i="1"/>
  <c r="AZ2170" i="1"/>
  <c r="BB2170" i="1"/>
  <c r="BA2170" i="1" s="1"/>
  <c r="BC2170" i="1"/>
  <c r="BD2170" i="1"/>
  <c r="AY1695" i="1"/>
  <c r="BC1695" i="1" s="1"/>
  <c r="AZ1695" i="1"/>
  <c r="BB1695" i="1"/>
  <c r="BA1695" i="1" s="1"/>
  <c r="BD1695" i="1"/>
  <c r="AG747" i="1"/>
  <c r="AK747" i="1"/>
  <c r="AE747" i="1"/>
  <c r="AF747" i="1"/>
  <c r="BB1835" i="1"/>
  <c r="BA1835" i="1" s="1"/>
  <c r="BC1835" i="1" s="1"/>
  <c r="BD1835" i="1"/>
  <c r="AY1835" i="1"/>
  <c r="AZ1835" i="1"/>
  <c r="AI3263" i="1"/>
  <c r="AM3263" i="1"/>
  <c r="AI2978" i="1"/>
  <c r="AM2978" i="1"/>
  <c r="AY1527" i="1"/>
  <c r="BC1527" i="1" s="1"/>
  <c r="AZ1527" i="1"/>
  <c r="BB1527" i="1"/>
  <c r="BA1527" i="1" s="1"/>
  <c r="BD1527" i="1"/>
  <c r="AE1685" i="1"/>
  <c r="AF1685" i="1"/>
  <c r="AG1685" i="1"/>
  <c r="AK1685" i="1"/>
  <c r="AM1621" i="1"/>
  <c r="AI1621" i="1"/>
  <c r="AJ1621" i="1" s="1"/>
  <c r="AI2265" i="1"/>
  <c r="AM2265" i="1"/>
  <c r="AI3247" i="1"/>
  <c r="AI3242" i="1" s="1"/>
  <c r="AM3247" i="1"/>
  <c r="AN2585" i="1"/>
  <c r="AE1497" i="1"/>
  <c r="AF1497" i="1"/>
  <c r="AG1497" i="1"/>
  <c r="AK1497" i="1"/>
  <c r="AN2596" i="1"/>
  <c r="AE93" i="1"/>
  <c r="AK93" i="1"/>
  <c r="AF93" i="1"/>
  <c r="AG93" i="1"/>
  <c r="AZ2902" i="1"/>
  <c r="BB2902" i="1"/>
  <c r="BA2902" i="1" s="1"/>
  <c r="BC2902" i="1"/>
  <c r="BD2902" i="1"/>
  <c r="AY2902" i="1"/>
  <c r="AH2598" i="1"/>
  <c r="AJ2598" i="1" s="1"/>
  <c r="AL2598" i="1"/>
  <c r="AN2598" i="1" s="1"/>
  <c r="AK1490" i="1"/>
  <c r="AE1490" i="1"/>
  <c r="AF1490" i="1"/>
  <c r="AG1490" i="1"/>
  <c r="AK99" i="1"/>
  <c r="AG99" i="1"/>
  <c r="AE99" i="1"/>
  <c r="AF99" i="1"/>
  <c r="AE2920" i="1"/>
  <c r="AF2920" i="1"/>
  <c r="AG2920" i="1"/>
  <c r="AK2920" i="1"/>
  <c r="AJ3819" i="1"/>
  <c r="AI3215" i="1"/>
  <c r="AM3215" i="1"/>
  <c r="AE601" i="1"/>
  <c r="AF601" i="1"/>
  <c r="AG601" i="1"/>
  <c r="AK601" i="1"/>
  <c r="BB2617" i="1"/>
  <c r="BA2617" i="1" s="1"/>
  <c r="BD2617" i="1"/>
  <c r="AZ2617" i="1"/>
  <c r="AY2617" i="1"/>
  <c r="BC2617" i="1" s="1"/>
  <c r="AN1549" i="1"/>
  <c r="BC1590" i="1"/>
  <c r="BD1590" i="1"/>
  <c r="AY1590" i="1"/>
  <c r="BB1590" i="1"/>
  <c r="BA1590" i="1" s="1"/>
  <c r="AZ1590" i="1"/>
  <c r="AE1684" i="1"/>
  <c r="AF1684" i="1"/>
  <c r="AG1684" i="1"/>
  <c r="AK1684" i="1"/>
  <c r="AH1818" i="1"/>
  <c r="AJ1818" i="1" s="1"/>
  <c r="AL1818" i="1"/>
  <c r="AM1214" i="1"/>
  <c r="AI1214" i="1"/>
  <c r="P1831" i="1"/>
  <c r="R1831" i="1" s="1"/>
  <c r="S1831" i="1" s="1"/>
  <c r="AJ3221" i="1"/>
  <c r="AJ2575" i="1"/>
  <c r="AN3459" i="1"/>
  <c r="AF1650" i="1"/>
  <c r="AE1650" i="1"/>
  <c r="AG1650" i="1"/>
  <c r="AK1650" i="1"/>
  <c r="AG1419" i="1"/>
  <c r="AK1419" i="1"/>
  <c r="AE1419" i="1"/>
  <c r="AF1419" i="1"/>
  <c r="AJ3186" i="1"/>
  <c r="BC80" i="1"/>
  <c r="AY80" i="1"/>
  <c r="AZ80" i="1"/>
  <c r="BB80" i="1"/>
  <c r="BA80" i="1" s="1"/>
  <c r="BD80" i="1"/>
  <c r="AI3010" i="1"/>
  <c r="AM3010" i="1"/>
  <c r="AE3763" i="1"/>
  <c r="AF3763" i="1"/>
  <c r="AG3763" i="1"/>
  <c r="AK3763" i="1"/>
  <c r="AK48" i="1"/>
  <c r="AE48" i="1"/>
  <c r="AF48" i="1"/>
  <c r="AG48" i="1"/>
  <c r="AK2506" i="1"/>
  <c r="AE2506" i="1"/>
  <c r="AF2506" i="1"/>
  <c r="AG2506" i="1"/>
  <c r="AJ1177" i="1"/>
  <c r="AL101" i="1"/>
  <c r="AN101" i="1" s="1"/>
  <c r="AH101" i="1"/>
  <c r="AI1828" i="1"/>
  <c r="AJ1828" i="1" s="1"/>
  <c r="AM1828" i="1"/>
  <c r="AK1583" i="1"/>
  <c r="AE1583" i="1"/>
  <c r="AF1583" i="1"/>
  <c r="AG1583" i="1"/>
  <c r="AZ2521" i="1"/>
  <c r="BC2521" i="1" s="1"/>
  <c r="BB2521" i="1"/>
  <c r="BA2521" i="1" s="1"/>
  <c r="BD2521" i="1"/>
  <c r="AY2521" i="1"/>
  <c r="AN1829" i="1"/>
  <c r="BD1428" i="1"/>
  <c r="AY1428" i="1"/>
  <c r="AZ1428" i="1"/>
  <c r="BC1428" i="1" s="1"/>
  <c r="BB1428" i="1"/>
  <c r="BA1428" i="1" s="1"/>
  <c r="BD752" i="1"/>
  <c r="AY752" i="1"/>
  <c r="AZ752" i="1"/>
  <c r="BB752" i="1"/>
  <c r="BA752" i="1" s="1"/>
  <c r="BC752" i="1"/>
  <c r="BD1145" i="1"/>
  <c r="BI1145" i="1"/>
  <c r="AY1145" i="1"/>
  <c r="BC1145" i="1" s="1"/>
  <c r="AZ1145" i="1"/>
  <c r="BB1145" i="1"/>
  <c r="BA1145" i="1" s="1"/>
  <c r="AY53" i="1"/>
  <c r="BC53" i="1" s="1"/>
  <c r="BD53" i="1"/>
  <c r="AZ53" i="1"/>
  <c r="BB53" i="1"/>
  <c r="BA53" i="1" s="1"/>
  <c r="AH3213" i="1"/>
  <c r="AJ3213" i="1" s="1"/>
  <c r="AL3213" i="1"/>
  <c r="AL3196" i="1" s="1"/>
  <c r="AL2256" i="1"/>
  <c r="AN2256" i="1" s="1"/>
  <c r="AH2256" i="1"/>
  <c r="AJ2256" i="1" s="1"/>
  <c r="AN2889" i="1"/>
  <c r="AI3426" i="1"/>
  <c r="AJ3426" i="1" s="1"/>
  <c r="AM3426" i="1"/>
  <c r="AY1856" i="1"/>
  <c r="AZ1856" i="1"/>
  <c r="BC1856" i="1" s="1"/>
  <c r="BB1856" i="1"/>
  <c r="BA1856" i="1" s="1"/>
  <c r="BD1856" i="1"/>
  <c r="AH2588" i="1"/>
  <c r="AJ2588" i="1" s="1"/>
  <c r="AL2588" i="1"/>
  <c r="AM1611" i="1"/>
  <c r="AI1611" i="1"/>
  <c r="AJ1611" i="1" s="1"/>
  <c r="AI881" i="1"/>
  <c r="AM881" i="1"/>
  <c r="AN881" i="1" s="1"/>
  <c r="AH1166" i="1"/>
  <c r="AJ1166" i="1" s="1"/>
  <c r="AL1166" i="1"/>
  <c r="AN1166" i="1" s="1"/>
  <c r="AI1154" i="1"/>
  <c r="AM1154" i="1"/>
  <c r="AH1662" i="1"/>
  <c r="AJ1662" i="1" s="1"/>
  <c r="AL1662" i="1"/>
  <c r="AN1662" i="1" s="1"/>
  <c r="AN1449" i="1"/>
  <c r="AI184" i="1"/>
  <c r="AM184" i="1"/>
  <c r="BB231" i="1"/>
  <c r="BA231" i="1" s="1"/>
  <c r="BD231" i="1"/>
  <c r="AY231" i="1"/>
  <c r="BC231" i="1" s="1"/>
  <c r="AZ231" i="1"/>
  <c r="AE1536" i="1"/>
  <c r="AF1536" i="1"/>
  <c r="AG1536" i="1"/>
  <c r="AK1536" i="1"/>
  <c r="BD1708" i="1"/>
  <c r="AY1708" i="1"/>
  <c r="BC1708" i="1" s="1"/>
  <c r="AZ1708" i="1"/>
  <c r="BB1708" i="1"/>
  <c r="BA1708" i="1" s="1"/>
  <c r="AF1427" i="1"/>
  <c r="AG1427" i="1"/>
  <c r="AE1427" i="1"/>
  <c r="AK1427" i="1"/>
  <c r="AK1137" i="1"/>
  <c r="AE1137" i="1"/>
  <c r="AG1137" i="1"/>
  <c r="AF1137" i="1"/>
  <c r="AN3206" i="1"/>
  <c r="AK65" i="1"/>
  <c r="AF65" i="1"/>
  <c r="AE65" i="1"/>
  <c r="AG65" i="1"/>
  <c r="AK1159" i="1"/>
  <c r="AE1159" i="1"/>
  <c r="AF1159" i="1"/>
  <c r="AG1159" i="1"/>
  <c r="AM2616" i="1"/>
  <c r="AI2616" i="1"/>
  <c r="AJ2616" i="1" s="1"/>
  <c r="AI3451" i="1"/>
  <c r="AK3684" i="1"/>
  <c r="AE3684" i="1"/>
  <c r="AF3684" i="1"/>
  <c r="AG3684" i="1"/>
  <c r="AI2890" i="1"/>
  <c r="AM2890" i="1"/>
  <c r="AF1531" i="1"/>
  <c r="AG1531" i="1"/>
  <c r="AK1531" i="1"/>
  <c r="AE1531" i="1"/>
  <c r="BB2150" i="1"/>
  <c r="BA2150" i="1" s="1"/>
  <c r="BC2150" i="1" s="1"/>
  <c r="BD2150" i="1"/>
  <c r="AZ2150" i="1"/>
  <c r="AY2150" i="1"/>
  <c r="AJ33" i="1"/>
  <c r="AN1706" i="1"/>
  <c r="AY751" i="1"/>
  <c r="BC751" i="1" s="1"/>
  <c r="AZ751" i="1"/>
  <c r="BB751" i="1"/>
  <c r="BA751" i="1" s="1"/>
  <c r="BD751" i="1"/>
  <c r="BB1725" i="1"/>
  <c r="BA1725" i="1" s="1"/>
  <c r="BD1725" i="1"/>
  <c r="AY1725" i="1"/>
  <c r="AZ1725" i="1"/>
  <c r="BC1725" i="1" s="1"/>
  <c r="AK1142" i="1"/>
  <c r="AE1142" i="1"/>
  <c r="AF1142" i="1"/>
  <c r="AG1142" i="1"/>
  <c r="AN2134" i="1"/>
  <c r="AE1420" i="1"/>
  <c r="AF1420" i="1"/>
  <c r="AG1420" i="1"/>
  <c r="AK1420" i="1"/>
  <c r="AN1540" i="1"/>
  <c r="AH166" i="1"/>
  <c r="AL166" i="1"/>
  <c r="AN166" i="1" s="1"/>
  <c r="AG1121" i="1"/>
  <c r="AE1121" i="1"/>
  <c r="AF1121" i="1"/>
  <c r="AK1121" i="1"/>
  <c r="AJ2960" i="1"/>
  <c r="AK3428" i="1"/>
  <c r="AE3428" i="1"/>
  <c r="AF3428" i="1"/>
  <c r="AG3428" i="1"/>
  <c r="BB1410" i="1"/>
  <c r="BA1410" i="1" s="1"/>
  <c r="AY1410" i="1"/>
  <c r="BC1410" i="1" s="1"/>
  <c r="AZ1410" i="1"/>
  <c r="BD1410" i="1"/>
  <c r="P3419" i="1"/>
  <c r="R3419" i="1" s="1"/>
  <c r="AH1852" i="1"/>
  <c r="AJ1852" i="1" s="1"/>
  <c r="AL1852" i="1"/>
  <c r="AN1852" i="1" s="1"/>
  <c r="AI1185" i="1"/>
  <c r="AJ1185" i="1" s="1"/>
  <c r="AM1185" i="1"/>
  <c r="AN1185" i="1" s="1"/>
  <c r="BC1629" i="1"/>
  <c r="AG3451" i="1"/>
  <c r="AG3196" i="1"/>
  <c r="AJ3196" i="1" l="1"/>
  <c r="AH3428" i="1"/>
  <c r="AL3428" i="1"/>
  <c r="AH601" i="1"/>
  <c r="AL601" i="1"/>
  <c r="AH2516" i="1"/>
  <c r="AL2516" i="1"/>
  <c r="AL3071" i="1"/>
  <c r="AH3071" i="1"/>
  <c r="AH987" i="1"/>
  <c r="AL987" i="1"/>
  <c r="BA1673" i="1"/>
  <c r="AM1602" i="1"/>
  <c r="AI1602" i="1"/>
  <c r="AM757" i="1"/>
  <c r="AI757" i="1"/>
  <c r="AH988" i="1"/>
  <c r="AL988" i="1"/>
  <c r="AH2493" i="1"/>
  <c r="AL2493" i="1"/>
  <c r="AN2493" i="1" s="1"/>
  <c r="AI14" i="1"/>
  <c r="AM14" i="1"/>
  <c r="AM79" i="1"/>
  <c r="AI79" i="1"/>
  <c r="AH94" i="1"/>
  <c r="AL94" i="1"/>
  <c r="AM1344" i="1"/>
  <c r="AI1344" i="1"/>
  <c r="AM1701" i="1"/>
  <c r="AI1701" i="1"/>
  <c r="AI1651" i="1"/>
  <c r="AM1651" i="1"/>
  <c r="AI1138" i="1"/>
  <c r="AM1138" i="1"/>
  <c r="AM2535" i="1"/>
  <c r="AI2535" i="1"/>
  <c r="AM1150" i="1"/>
  <c r="AI1150" i="1"/>
  <c r="AH1696" i="1"/>
  <c r="AL1696" i="1"/>
  <c r="AM106" i="1"/>
  <c r="AI106" i="1"/>
  <c r="AM1702" i="1"/>
  <c r="AI1702" i="1"/>
  <c r="AL1499" i="1"/>
  <c r="AN1499" i="1" s="1"/>
  <c r="AH1499" i="1"/>
  <c r="AJ1499" i="1" s="1"/>
  <c r="AH1635" i="1"/>
  <c r="AL1635" i="1"/>
  <c r="AI3069" i="1"/>
  <c r="AM3069" i="1"/>
  <c r="AM84" i="1"/>
  <c r="AI84" i="1"/>
  <c r="AL2913" i="1"/>
  <c r="AH2913" i="1"/>
  <c r="AJ2913" i="1" s="1"/>
  <c r="AL2788" i="1"/>
  <c r="AH2788" i="1"/>
  <c r="AH2531" i="1"/>
  <c r="AL2531" i="1"/>
  <c r="AI1209" i="1"/>
  <c r="AM1209" i="1"/>
  <c r="AH2903" i="1"/>
  <c r="AJ2903" i="1" s="1"/>
  <c r="AL2903" i="1"/>
  <c r="AL98" i="1"/>
  <c r="AN98" i="1" s="1"/>
  <c r="AH98" i="1"/>
  <c r="AG774" i="1"/>
  <c r="AK774" i="1"/>
  <c r="AK716" i="1" s="1"/>
  <c r="AE774" i="1"/>
  <c r="AF774" i="1"/>
  <c r="AM604" i="1"/>
  <c r="AI604" i="1"/>
  <c r="AH2149" i="1"/>
  <c r="AL2149" i="1"/>
  <c r="AN2149" i="1" s="1"/>
  <c r="AH735" i="1"/>
  <c r="AL735" i="1"/>
  <c r="AL3703" i="1"/>
  <c r="AH3703" i="1"/>
  <c r="AM745" i="1"/>
  <c r="AI745" i="1"/>
  <c r="AH1329" i="1"/>
  <c r="AL1329" i="1"/>
  <c r="AJ1703" i="1"/>
  <c r="Q3831" i="1"/>
  <c r="AD3831" i="1"/>
  <c r="AE3831" i="1" s="1"/>
  <c r="AW3831" i="1"/>
  <c r="AX3831" i="1" s="1"/>
  <c r="AM3070" i="1"/>
  <c r="AI3070" i="1"/>
  <c r="AI2171" i="1"/>
  <c r="AM2171" i="1"/>
  <c r="BB3869" i="1"/>
  <c r="BA3869" i="1" s="1"/>
  <c r="AY3869" i="1"/>
  <c r="BC3869" i="1" s="1"/>
  <c r="AZ3869" i="1"/>
  <c r="BD3869" i="1"/>
  <c r="AL78" i="1"/>
  <c r="AH78" i="1"/>
  <c r="BC2931" i="1"/>
  <c r="BD2931" i="1"/>
  <c r="AY2931" i="1"/>
  <c r="BB2931" i="1"/>
  <c r="BA2931" i="1" s="1"/>
  <c r="AZ2931" i="1"/>
  <c r="AL3765" i="1"/>
  <c r="AH3765" i="1"/>
  <c r="AM65" i="1"/>
  <c r="AI65" i="1"/>
  <c r="AI1497" i="1"/>
  <c r="AM1497" i="1"/>
  <c r="AL2902" i="1"/>
  <c r="AH2902" i="1"/>
  <c r="AL1835" i="1"/>
  <c r="AN1835" i="1" s="1"/>
  <c r="AH1835" i="1"/>
  <c r="AL1673" i="1"/>
  <c r="AH1673" i="1"/>
  <c r="AH606" i="1"/>
  <c r="AJ606" i="1" s="1"/>
  <c r="AL606" i="1"/>
  <c r="AI2178" i="1"/>
  <c r="AM2178" i="1"/>
  <c r="AZ3871" i="1"/>
  <c r="BB3871" i="1"/>
  <c r="BA3871" i="1" s="1"/>
  <c r="AY3871" i="1"/>
  <c r="BC3871" i="1" s="1"/>
  <c r="BD3871" i="1"/>
  <c r="AH1497" i="1"/>
  <c r="AL1497" i="1"/>
  <c r="AH1527" i="1"/>
  <c r="AJ1527" i="1" s="1"/>
  <c r="AL1527" i="1"/>
  <c r="AH29" i="1"/>
  <c r="AL29" i="1"/>
  <c r="AI1695" i="1"/>
  <c r="AM1695" i="1"/>
  <c r="AM3071" i="1"/>
  <c r="AI3071" i="1"/>
  <c r="AI2405" i="1"/>
  <c r="AM2405" i="1"/>
  <c r="AG2128" i="1"/>
  <c r="AI1349" i="1"/>
  <c r="AM1349" i="1"/>
  <c r="AI2892" i="1"/>
  <c r="AM2892" i="1"/>
  <c r="AM41" i="1"/>
  <c r="AI41" i="1"/>
  <c r="AJ41" i="1" s="1"/>
  <c r="AL1701" i="1"/>
  <c r="AH1701" i="1"/>
  <c r="AL15" i="1"/>
  <c r="AH15" i="1"/>
  <c r="AH1150" i="1"/>
  <c r="AL1150" i="1"/>
  <c r="AL1702" i="1"/>
  <c r="AN1702" i="1" s="1"/>
  <c r="AH1702" i="1"/>
  <c r="AM2165" i="1"/>
  <c r="AN2165" i="1" s="1"/>
  <c r="AI2165" i="1"/>
  <c r="AH84" i="1"/>
  <c r="AL84" i="1"/>
  <c r="AM2644" i="1"/>
  <c r="AI2644" i="1"/>
  <c r="AH1715" i="1"/>
  <c r="AJ1715" i="1" s="1"/>
  <c r="AL1715" i="1"/>
  <c r="AN1715" i="1" s="1"/>
  <c r="AH1209" i="1"/>
  <c r="AL1209" i="1"/>
  <c r="AL604" i="1"/>
  <c r="AN604" i="1" s="1"/>
  <c r="AH604" i="1"/>
  <c r="BD3000" i="1"/>
  <c r="AY3000" i="1"/>
  <c r="BC3000" i="1" s="1"/>
  <c r="AZ3000" i="1"/>
  <c r="BB3000" i="1"/>
  <c r="BA3000" i="1" s="1"/>
  <c r="AL745" i="1"/>
  <c r="AH745" i="1"/>
  <c r="BB1158" i="1"/>
  <c r="BA1158" i="1" s="1"/>
  <c r="BC1158" i="1"/>
  <c r="BD1158" i="1"/>
  <c r="BI1158" i="1"/>
  <c r="AY1158" i="1"/>
  <c r="AY1101" i="1" s="1"/>
  <c r="AZ1158" i="1"/>
  <c r="AI1703" i="1"/>
  <c r="AM1703" i="1"/>
  <c r="O3857" i="1"/>
  <c r="N3857" i="1"/>
  <c r="P3857" i="1" s="1"/>
  <c r="R3857" i="1" s="1"/>
  <c r="AV3857" i="1"/>
  <c r="M3857" i="1"/>
  <c r="AH3070" i="1"/>
  <c r="AL3070" i="1"/>
  <c r="AH2171" i="1"/>
  <c r="AL2171" i="1"/>
  <c r="AI2523" i="1"/>
  <c r="AM2523" i="1"/>
  <c r="AJ882" i="1"/>
  <c r="AN1598" i="1"/>
  <c r="S118" i="1"/>
  <c r="AE2931" i="1"/>
  <c r="AF2931" i="1"/>
  <c r="AG2931" i="1"/>
  <c r="AK2931" i="1"/>
  <c r="AI1427" i="1"/>
  <c r="AM1427" i="1"/>
  <c r="AI747" i="1"/>
  <c r="AM747" i="1"/>
  <c r="AI2046" i="1"/>
  <c r="AM2046" i="1"/>
  <c r="AI113" i="1"/>
  <c r="AM113" i="1"/>
  <c r="AJ3072" i="1"/>
  <c r="AH2046" i="1"/>
  <c r="AL2046" i="1"/>
  <c r="AI181" i="1"/>
  <c r="AM181" i="1"/>
  <c r="AM1601" i="1"/>
  <c r="AI1601" i="1"/>
  <c r="AJ1601" i="1" s="1"/>
  <c r="AN606" i="1"/>
  <c r="AH69" i="1"/>
  <c r="AL69" i="1"/>
  <c r="AM3072" i="1"/>
  <c r="AI3072" i="1"/>
  <c r="AH3075" i="1"/>
  <c r="AJ3075" i="1" s="1"/>
  <c r="AL3075" i="1"/>
  <c r="AN3075" i="1" s="1"/>
  <c r="AL757" i="1"/>
  <c r="AH757" i="1"/>
  <c r="AH79" i="1"/>
  <c r="AL79" i="1"/>
  <c r="AJ85" i="1"/>
  <c r="AH1651" i="1"/>
  <c r="AL1651" i="1"/>
  <c r="AY3860" i="1"/>
  <c r="BC3860" i="1" s="1"/>
  <c r="AZ3860" i="1"/>
  <c r="BB3860" i="1"/>
  <c r="BA3860" i="1" s="1"/>
  <c r="BD3860" i="1"/>
  <c r="AL2535" i="1"/>
  <c r="AN2535" i="1" s="1"/>
  <c r="AH2535" i="1"/>
  <c r="AM3749" i="1"/>
  <c r="AN3749" i="1" s="1"/>
  <c r="AI3749" i="1"/>
  <c r="BD3858" i="1"/>
  <c r="AY3858" i="1"/>
  <c r="BC3858" i="1" s="1"/>
  <c r="AZ3858" i="1"/>
  <c r="BB3858" i="1"/>
  <c r="BA3858" i="1" s="1"/>
  <c r="AH2494" i="1"/>
  <c r="AJ2494" i="1" s="1"/>
  <c r="AL2494" i="1"/>
  <c r="AN2494" i="1" s="1"/>
  <c r="AN3670" i="1"/>
  <c r="AM1583" i="1"/>
  <c r="AN1583" i="1" s="1"/>
  <c r="AI1583" i="1"/>
  <c r="AM3763" i="1"/>
  <c r="AI3763" i="1"/>
  <c r="AI1419" i="1"/>
  <c r="AM1419" i="1"/>
  <c r="AJ1684" i="1"/>
  <c r="AG1482" i="1"/>
  <c r="AN1685" i="1"/>
  <c r="BB3885" i="1"/>
  <c r="BA3885" i="1" s="1"/>
  <c r="BD3885" i="1"/>
  <c r="AZ3885" i="1"/>
  <c r="BC3885" i="1" s="1"/>
  <c r="AY3885" i="1"/>
  <c r="AJ2046" i="1"/>
  <c r="AH2404" i="1"/>
  <c r="AJ2404" i="1" s="1"/>
  <c r="AL2404" i="1"/>
  <c r="AI97" i="1"/>
  <c r="AM97" i="1"/>
  <c r="AI2179" i="1"/>
  <c r="AM2179" i="1"/>
  <c r="BC1583" i="1"/>
  <c r="BC1575" i="1" s="1"/>
  <c r="AL1601" i="1"/>
  <c r="AH1601" i="1"/>
  <c r="AY1482" i="1"/>
  <c r="AI1527" i="1"/>
  <c r="AM1527" i="1"/>
  <c r="AM1498" i="1"/>
  <c r="AI1498" i="1"/>
  <c r="AJ1498" i="1" s="1"/>
  <c r="AI1644" i="1"/>
  <c r="AM1644" i="1"/>
  <c r="AH1145" i="1"/>
  <c r="AL1145" i="1"/>
  <c r="AG3618" i="1"/>
  <c r="AJ1590" i="1"/>
  <c r="AM2617" i="1"/>
  <c r="AI2617" i="1"/>
  <c r="AL1695" i="1"/>
  <c r="AH1695" i="1"/>
  <c r="AI69" i="1"/>
  <c r="AM69" i="1"/>
  <c r="AN1856" i="1"/>
  <c r="AN1132" i="1"/>
  <c r="AH2405" i="1"/>
  <c r="AJ2405" i="1" s="1"/>
  <c r="AL2405" i="1"/>
  <c r="AL3072" i="1"/>
  <c r="AH3072" i="1"/>
  <c r="AN1602" i="1"/>
  <c r="AN757" i="1"/>
  <c r="AH2880" i="1"/>
  <c r="AL2880" i="1"/>
  <c r="AH1349" i="1"/>
  <c r="AL1349" i="1"/>
  <c r="AI1338" i="1"/>
  <c r="AM1338" i="1"/>
  <c r="AN1338" i="1" s="1"/>
  <c r="AK2484" i="1"/>
  <c r="AN89" i="1"/>
  <c r="AL41" i="1"/>
  <c r="AH41" i="1"/>
  <c r="AI59" i="1"/>
  <c r="AJ59" i="1" s="1"/>
  <c r="AM59" i="1"/>
  <c r="AI85" i="1"/>
  <c r="AM85" i="1"/>
  <c r="AN85" i="1" s="1"/>
  <c r="AI3651" i="1"/>
  <c r="AJ3651" i="1" s="1"/>
  <c r="AM3651" i="1"/>
  <c r="AL3749" i="1"/>
  <c r="AH3749" i="1"/>
  <c r="AJ3749" i="1" s="1"/>
  <c r="AH1603" i="1"/>
  <c r="AL1603" i="1"/>
  <c r="AJ3293" i="1"/>
  <c r="BB3849" i="1"/>
  <c r="BA3849" i="1" s="1"/>
  <c r="BD3849" i="1"/>
  <c r="AY3849" i="1"/>
  <c r="AZ3849" i="1"/>
  <c r="BC3849" i="1"/>
  <c r="AK1401" i="1"/>
  <c r="AL2165" i="1"/>
  <c r="AH2165" i="1"/>
  <c r="AJ2165" i="1" s="1"/>
  <c r="AJ3277" i="1"/>
  <c r="AJ3272" i="1" s="1"/>
  <c r="AH2644" i="1"/>
  <c r="AJ2644" i="1" s="1"/>
  <c r="AL2644" i="1"/>
  <c r="AN2644" i="1" s="1"/>
  <c r="AN3255" i="1"/>
  <c r="BC1635" i="1"/>
  <c r="AN2903" i="1"/>
  <c r="AI70" i="1"/>
  <c r="AJ70" i="1" s="1"/>
  <c r="AM70" i="1"/>
  <c r="AI1519" i="1"/>
  <c r="AM1519" i="1"/>
  <c r="AE3000" i="1"/>
  <c r="AF3000" i="1"/>
  <c r="AG3000" i="1"/>
  <c r="AG2870" i="1" s="1"/>
  <c r="AK3000" i="1"/>
  <c r="AK2870" i="1" s="1"/>
  <c r="AH163" i="1"/>
  <c r="AL163" i="1"/>
  <c r="AN745" i="1"/>
  <c r="AK3635" i="1"/>
  <c r="AE1158" i="1"/>
  <c r="AF1158" i="1"/>
  <c r="AG1158" i="1"/>
  <c r="AG1101" i="1" s="1"/>
  <c r="AK1158" i="1"/>
  <c r="AK1101" i="1" s="1"/>
  <c r="AJ3263" i="1"/>
  <c r="AI3772" i="1"/>
  <c r="AM3772" i="1"/>
  <c r="AH1703" i="1"/>
  <c r="AL1703" i="1"/>
  <c r="AN1703" i="1" s="1"/>
  <c r="N3868" i="1"/>
  <c r="AV3868" i="1"/>
  <c r="O3868" i="1"/>
  <c r="M3868" i="1"/>
  <c r="AN3070" i="1"/>
  <c r="AH882" i="1"/>
  <c r="AL882" i="1"/>
  <c r="AI1318" i="1"/>
  <c r="AM1318" i="1"/>
  <c r="AH1708" i="1"/>
  <c r="AL1708" i="1"/>
  <c r="AI29" i="1"/>
  <c r="AM29" i="1"/>
  <c r="AH747" i="1"/>
  <c r="AL747" i="1"/>
  <c r="AN747" i="1" s="1"/>
  <c r="AM2404" i="1"/>
  <c r="AI2404" i="1"/>
  <c r="AI751" i="1"/>
  <c r="AM751" i="1"/>
  <c r="AL1344" i="1"/>
  <c r="AN1344" i="1" s="1"/>
  <c r="AH1344" i="1"/>
  <c r="AN1121" i="1"/>
  <c r="AM1531" i="1"/>
  <c r="AI1531" i="1"/>
  <c r="AI1137" i="1"/>
  <c r="AM1137" i="1"/>
  <c r="AL1583" i="1"/>
  <c r="AH1583" i="1"/>
  <c r="AI2506" i="1"/>
  <c r="AM2506" i="1"/>
  <c r="AL3763" i="1"/>
  <c r="AN3763" i="1" s="1"/>
  <c r="AH3763" i="1"/>
  <c r="AJ3763" i="1" s="1"/>
  <c r="AH1419" i="1"/>
  <c r="AL1419" i="1"/>
  <c r="AN1419" i="1" s="1"/>
  <c r="AI1684" i="1"/>
  <c r="AM1684" i="1"/>
  <c r="AM1490" i="1"/>
  <c r="AI1490" i="1"/>
  <c r="AJ1685" i="1"/>
  <c r="AJ747" i="1"/>
  <c r="AL3783" i="1"/>
  <c r="AN3783" i="1" s="1"/>
  <c r="AH3783" i="1"/>
  <c r="AH760" i="1"/>
  <c r="AJ760" i="1" s="1"/>
  <c r="AL760" i="1"/>
  <c r="AM1136" i="1"/>
  <c r="AI1136" i="1"/>
  <c r="AI2166" i="1"/>
  <c r="AM2166" i="1"/>
  <c r="AN2046" i="1"/>
  <c r="AJ2879" i="1"/>
  <c r="AX2870" i="1"/>
  <c r="AH762" i="1"/>
  <c r="AL762" i="1"/>
  <c r="AN762" i="1" s="1"/>
  <c r="AY3882" i="1"/>
  <c r="AZ3882" i="1"/>
  <c r="BB3882" i="1"/>
  <c r="BA3882" i="1" s="1"/>
  <c r="BC3882" i="1"/>
  <c r="BD3882" i="1"/>
  <c r="AH97" i="1"/>
  <c r="AJ97" i="1" s="1"/>
  <c r="AL97" i="1"/>
  <c r="AZ5" i="1"/>
  <c r="AH2179" i="1"/>
  <c r="AL2179" i="1"/>
  <c r="AN2179" i="1" s="1"/>
  <c r="BA1583" i="1"/>
  <c r="BA1575" i="1" s="1"/>
  <c r="BB1575" i="1"/>
  <c r="AH1149" i="1"/>
  <c r="AL1149" i="1"/>
  <c r="AJ2517" i="1"/>
  <c r="BD1482" i="1"/>
  <c r="AI606" i="1"/>
  <c r="AM606" i="1"/>
  <c r="AH1498" i="1"/>
  <c r="AL1498" i="1"/>
  <c r="AN1498" i="1" s="1"/>
  <c r="AI746" i="1"/>
  <c r="AM746" i="1"/>
  <c r="AH1644" i="1"/>
  <c r="AJ1644" i="1" s="1"/>
  <c r="AL1644" i="1"/>
  <c r="AN1644" i="1" s="1"/>
  <c r="AJ2521" i="1"/>
  <c r="AI3620" i="1"/>
  <c r="AM3620" i="1"/>
  <c r="AM1590" i="1"/>
  <c r="AI1590" i="1"/>
  <c r="AL2617" i="1"/>
  <c r="AN2617" i="1" s="1"/>
  <c r="AH2617" i="1"/>
  <c r="AJ2617" i="1" s="1"/>
  <c r="AJ1695" i="1"/>
  <c r="AM3624" i="1"/>
  <c r="AI3624" i="1"/>
  <c r="AJ69" i="1"/>
  <c r="AI987" i="1"/>
  <c r="AJ987" i="1" s="1"/>
  <c r="AM987" i="1"/>
  <c r="AN987" i="1" s="1"/>
  <c r="AI2044" i="1"/>
  <c r="AM2044" i="1"/>
  <c r="AM60" i="1"/>
  <c r="AI60" i="1"/>
  <c r="O3738" i="1"/>
  <c r="AD3738" i="1"/>
  <c r="M3817" i="1"/>
  <c r="N3738" i="1"/>
  <c r="P3738" i="1" s="1"/>
  <c r="R3738" i="1" s="1"/>
  <c r="Q3738" i="1"/>
  <c r="AI66" i="1"/>
  <c r="AM66" i="1"/>
  <c r="AJ3286" i="1"/>
  <c r="AM3075" i="1"/>
  <c r="AI3075" i="1"/>
  <c r="AI2880" i="1"/>
  <c r="AM2880" i="1"/>
  <c r="AN1349" i="1"/>
  <c r="AH1707" i="1"/>
  <c r="AJ1707" i="1" s="1"/>
  <c r="AL1707" i="1"/>
  <c r="AN1707" i="1" s="1"/>
  <c r="AH1338" i="1"/>
  <c r="AJ1338" i="1" s="1"/>
  <c r="AL1338" i="1"/>
  <c r="AL89" i="1"/>
  <c r="AH89" i="1"/>
  <c r="AH59" i="1"/>
  <c r="AL59" i="1"/>
  <c r="AN59" i="1" s="1"/>
  <c r="AH1491" i="1"/>
  <c r="AJ1491" i="1" s="1"/>
  <c r="AL1491" i="1"/>
  <c r="AH85" i="1"/>
  <c r="AL85" i="1"/>
  <c r="AM1146" i="1"/>
  <c r="AI1146" i="1"/>
  <c r="AY2542" i="1"/>
  <c r="AZ2542" i="1"/>
  <c r="BB2542" i="1"/>
  <c r="BA2542" i="1" s="1"/>
  <c r="BC2542" i="1"/>
  <c r="BD2542" i="1"/>
  <c r="BD2484" i="1" s="1"/>
  <c r="AM766" i="1"/>
  <c r="AI766" i="1"/>
  <c r="AJ766" i="1" s="1"/>
  <c r="AM3683" i="1"/>
  <c r="AI3683" i="1"/>
  <c r="AH3651" i="1"/>
  <c r="AL3651" i="1"/>
  <c r="AM1591" i="1"/>
  <c r="AN1591" i="1" s="1"/>
  <c r="AI1591" i="1"/>
  <c r="AJ1591" i="1" s="1"/>
  <c r="BD3884" i="1"/>
  <c r="AY3884" i="1"/>
  <c r="AZ3884" i="1"/>
  <c r="BC3884" i="1" s="1"/>
  <c r="BB3884" i="1"/>
  <c r="BA3884" i="1" s="1"/>
  <c r="BD3862" i="1"/>
  <c r="AY3862" i="1"/>
  <c r="AZ3862" i="1"/>
  <c r="BB3862" i="1"/>
  <c r="BA3862" i="1" s="1"/>
  <c r="BC3862" i="1" s="1"/>
  <c r="AI1603" i="1"/>
  <c r="AM1603" i="1"/>
  <c r="AH2919" i="1"/>
  <c r="AL2919" i="1"/>
  <c r="AH2159" i="1"/>
  <c r="AL2159" i="1"/>
  <c r="AN2159" i="1" s="1"/>
  <c r="AM3764" i="1"/>
  <c r="AI3764" i="1"/>
  <c r="AN724" i="1"/>
  <c r="AG1401" i="1"/>
  <c r="AI1111" i="1"/>
  <c r="AM1111" i="1"/>
  <c r="AN1350" i="1"/>
  <c r="AN40" i="1"/>
  <c r="AI1715" i="1"/>
  <c r="AM1715" i="1"/>
  <c r="AI3670" i="1"/>
  <c r="AM3670" i="1"/>
  <c r="AI607" i="1"/>
  <c r="AM607" i="1"/>
  <c r="AI2531" i="1"/>
  <c r="AJ2531" i="1" s="1"/>
  <c r="AM2531" i="1"/>
  <c r="AN2531" i="1" s="1"/>
  <c r="AZ1401" i="1"/>
  <c r="AI98" i="1"/>
  <c r="AJ98" i="1" s="1"/>
  <c r="AM98" i="1"/>
  <c r="AH2045" i="1"/>
  <c r="AJ2045" i="1" s="1"/>
  <c r="AL2045" i="1"/>
  <c r="AH70" i="1"/>
  <c r="AL70" i="1"/>
  <c r="AL1519" i="1"/>
  <c r="AH1519" i="1"/>
  <c r="AJ1519" i="1" s="1"/>
  <c r="AJ3621" i="1"/>
  <c r="AJ3606" i="1"/>
  <c r="AJ3451" i="1" s="1"/>
  <c r="AI1584" i="1"/>
  <c r="AM1584" i="1"/>
  <c r="AG3635" i="1"/>
  <c r="AM2527" i="1"/>
  <c r="AI2527" i="1"/>
  <c r="AJ603" i="1"/>
  <c r="AJ2789" i="1"/>
  <c r="AH1674" i="1"/>
  <c r="AJ1674" i="1" s="1"/>
  <c r="AL1674" i="1"/>
  <c r="AN1428" i="1"/>
  <c r="AJ3181" i="1"/>
  <c r="AI1598" i="1"/>
  <c r="AM1598" i="1"/>
  <c r="AL1318" i="1"/>
  <c r="AH1318" i="1"/>
  <c r="AM1509" i="1"/>
  <c r="AI1509" i="1"/>
  <c r="AN3263" i="1"/>
  <c r="AN3249" i="1" s="1"/>
  <c r="AL1410" i="1"/>
  <c r="AN1410" i="1" s="1"/>
  <c r="AH1410" i="1"/>
  <c r="AJ1410" i="1" s="1"/>
  <c r="AM2150" i="1"/>
  <c r="AI2150" i="1"/>
  <c r="AJ231" i="1"/>
  <c r="AH1531" i="1"/>
  <c r="AJ1531" i="1" s="1"/>
  <c r="AL1531" i="1"/>
  <c r="AN1531" i="1" s="1"/>
  <c r="AL1602" i="1"/>
  <c r="AH1602" i="1"/>
  <c r="AI1708" i="1"/>
  <c r="AJ1708" i="1" s="1"/>
  <c r="AM1708" i="1"/>
  <c r="AN1708" i="1" s="1"/>
  <c r="BC1627" i="1"/>
  <c r="AI1121" i="1"/>
  <c r="AM1121" i="1"/>
  <c r="AK1575" i="1"/>
  <c r="AL1490" i="1"/>
  <c r="AH1490" i="1"/>
  <c r="AJ1490" i="1" s="1"/>
  <c r="AH736" i="1"/>
  <c r="AL736" i="1"/>
  <c r="AN736" i="1" s="1"/>
  <c r="AL1136" i="1"/>
  <c r="AN1136" i="1" s="1"/>
  <c r="AH1136" i="1"/>
  <c r="AJ1136" i="1" s="1"/>
  <c r="AI2879" i="1"/>
  <c r="AM2879" i="1"/>
  <c r="AN2879" i="1" s="1"/>
  <c r="AN97" i="1"/>
  <c r="AZ1575" i="1"/>
  <c r="AN1149" i="1"/>
  <c r="AM2517" i="1"/>
  <c r="AI2517" i="1"/>
  <c r="AI2530" i="1"/>
  <c r="AM2530" i="1"/>
  <c r="AI53" i="1"/>
  <c r="AM53" i="1"/>
  <c r="AL3620" i="1"/>
  <c r="AH3620" i="1"/>
  <c r="AK1627" i="1"/>
  <c r="AJ2174" i="1"/>
  <c r="AN69" i="1"/>
  <c r="AI1856" i="1"/>
  <c r="AM1856" i="1"/>
  <c r="AM1132" i="1"/>
  <c r="AI1132" i="1"/>
  <c r="AH2044" i="1"/>
  <c r="AJ2044" i="1" s="1"/>
  <c r="AL2044" i="1"/>
  <c r="AN2044" i="1" s="1"/>
  <c r="AL60" i="1"/>
  <c r="AN60" i="1" s="1"/>
  <c r="AH60" i="1"/>
  <c r="AJ60" i="1" s="1"/>
  <c r="AL66" i="1"/>
  <c r="AH66" i="1"/>
  <c r="AI2138" i="1"/>
  <c r="AM2138" i="1"/>
  <c r="AM3787" i="1"/>
  <c r="AI3787" i="1"/>
  <c r="AH2170" i="1"/>
  <c r="AL2170" i="1"/>
  <c r="AN2170" i="1" s="1"/>
  <c r="AN2880" i="1"/>
  <c r="AJ2893" i="1"/>
  <c r="AI1712" i="1"/>
  <c r="AM1712" i="1"/>
  <c r="AN1643" i="1"/>
  <c r="AL3419" i="1"/>
  <c r="AH3419" i="1"/>
  <c r="AJ1349" i="1"/>
  <c r="AH2891" i="1"/>
  <c r="AJ2891" i="1" s="1"/>
  <c r="AL2891" i="1"/>
  <c r="AM89" i="1"/>
  <c r="AI89" i="1"/>
  <c r="AJ89" i="1" s="1"/>
  <c r="AI1503" i="1"/>
  <c r="AM1503" i="1"/>
  <c r="AM2187" i="1"/>
  <c r="AI2187" i="1"/>
  <c r="AI2787" i="1"/>
  <c r="AJ2787" i="1" s="1"/>
  <c r="AM2787" i="1"/>
  <c r="AJ1711" i="1"/>
  <c r="AM114" i="1"/>
  <c r="AI114" i="1"/>
  <c r="AI1491" i="1"/>
  <c r="AM1491" i="1"/>
  <c r="AL1146" i="1"/>
  <c r="AN1146" i="1" s="1"/>
  <c r="AH1146" i="1"/>
  <c r="AJ1146" i="1" s="1"/>
  <c r="AK2542" i="1"/>
  <c r="AG2542" i="1"/>
  <c r="AG2484" i="1" s="1"/>
  <c r="AE2542" i="1"/>
  <c r="AF2542" i="1"/>
  <c r="AL766" i="1"/>
  <c r="AN766" i="1" s="1"/>
  <c r="AH766" i="1"/>
  <c r="AG3173" i="1"/>
  <c r="AL3683" i="1"/>
  <c r="AH3683" i="1"/>
  <c r="AJ3683" i="1" s="1"/>
  <c r="AN3651" i="1"/>
  <c r="AM30" i="1"/>
  <c r="AI30" i="1"/>
  <c r="AM2278" i="1"/>
  <c r="AI2278" i="1"/>
  <c r="AL1591" i="1"/>
  <c r="AH1591" i="1"/>
  <c r="AJ1603" i="1"/>
  <c r="AI2919" i="1"/>
  <c r="AM2919" i="1"/>
  <c r="AN2919" i="1" s="1"/>
  <c r="AI2158" i="1"/>
  <c r="AM2158" i="1"/>
  <c r="AL3764" i="1"/>
  <c r="AN3764" i="1" s="1"/>
  <c r="AH3764" i="1"/>
  <c r="AJ3764" i="1" s="1"/>
  <c r="AJ724" i="1"/>
  <c r="AG716" i="1"/>
  <c r="AM1409" i="1"/>
  <c r="AI1409" i="1"/>
  <c r="AN1111" i="1"/>
  <c r="AI2494" i="1"/>
  <c r="AM2494" i="1"/>
  <c r="AI40" i="1"/>
  <c r="AM40" i="1"/>
  <c r="AH1435" i="1"/>
  <c r="AL1435" i="1"/>
  <c r="AN1435" i="1" s="1"/>
  <c r="AH3670" i="1"/>
  <c r="AL3670" i="1"/>
  <c r="AH607" i="1"/>
  <c r="AJ607" i="1" s="1"/>
  <c r="AL607" i="1"/>
  <c r="AN607" i="1" s="1"/>
  <c r="AY1401" i="1"/>
  <c r="AL1429" i="1"/>
  <c r="AN1429" i="1" s="1"/>
  <c r="AH1429" i="1"/>
  <c r="AJ1429" i="1" s="1"/>
  <c r="AY774" i="1"/>
  <c r="AZ774" i="1"/>
  <c r="BB774" i="1"/>
  <c r="BA774" i="1" s="1"/>
  <c r="BC774" i="1"/>
  <c r="BD774" i="1"/>
  <c r="AJ2534" i="1"/>
  <c r="AN70" i="1"/>
  <c r="AN1519" i="1"/>
  <c r="AI3621" i="1"/>
  <c r="AM3621" i="1"/>
  <c r="AI3707" i="1"/>
  <c r="AM3707" i="1"/>
  <c r="AI163" i="1"/>
  <c r="AM163" i="1"/>
  <c r="AN163" i="1" s="1"/>
  <c r="AH1584" i="1"/>
  <c r="AJ1584" i="1" s="1"/>
  <c r="AL1584" i="1"/>
  <c r="AN1584" i="1" s="1"/>
  <c r="AM3642" i="1"/>
  <c r="AI3642" i="1"/>
  <c r="AL2527" i="1"/>
  <c r="AN2527" i="1" s="1"/>
  <c r="AH2527" i="1"/>
  <c r="AJ2527" i="1" s="1"/>
  <c r="AI603" i="1"/>
  <c r="AM603" i="1"/>
  <c r="AL3772" i="1"/>
  <c r="AN3772" i="1" s="1"/>
  <c r="AH3772" i="1"/>
  <c r="AJ3772" i="1" s="1"/>
  <c r="AJ734" i="1"/>
  <c r="N3847" i="1"/>
  <c r="P3847" i="1" s="1"/>
  <c r="R3847" i="1" s="1"/>
  <c r="AV3847" i="1"/>
  <c r="O3847" i="1"/>
  <c r="M3847" i="1"/>
  <c r="AM2789" i="1"/>
  <c r="AI2789" i="1"/>
  <c r="AI1674" i="1"/>
  <c r="AM1674" i="1"/>
  <c r="AI3773" i="1"/>
  <c r="AM3773" i="1"/>
  <c r="AI1439" i="1"/>
  <c r="AM1439" i="1"/>
  <c r="AI882" i="1"/>
  <c r="AM882" i="1"/>
  <c r="AN882" i="1" s="1"/>
  <c r="AI3181" i="1"/>
  <c r="AM3181" i="1"/>
  <c r="AH1598" i="1"/>
  <c r="AJ1598" i="1" s="1"/>
  <c r="AL1598" i="1"/>
  <c r="AN1318" i="1"/>
  <c r="AK1309" i="1"/>
  <c r="AY3883" i="1"/>
  <c r="BC3883" i="1" s="1"/>
  <c r="AZ3883" i="1"/>
  <c r="BB3883" i="1"/>
  <c r="BA3883" i="1" s="1"/>
  <c r="BD3883" i="1"/>
  <c r="AH1509" i="1"/>
  <c r="AJ1509" i="1" s="1"/>
  <c r="AL1509" i="1"/>
  <c r="AN1509" i="1" s="1"/>
  <c r="AM2790" i="1"/>
  <c r="AN2790" i="1" s="1"/>
  <c r="AI2790" i="1"/>
  <c r="AM1410" i="1"/>
  <c r="AI1410" i="1"/>
  <c r="AL2150" i="1"/>
  <c r="AN2150" i="1" s="1"/>
  <c r="AH2150" i="1"/>
  <c r="AJ2150" i="1" s="1"/>
  <c r="AM231" i="1"/>
  <c r="AI231" i="1"/>
  <c r="AJ1583" i="1"/>
  <c r="AG1575" i="1"/>
  <c r="AI3783" i="1"/>
  <c r="AJ3783" i="1" s="1"/>
  <c r="AM3783" i="1"/>
  <c r="AJ2179" i="1"/>
  <c r="AI1145" i="1"/>
  <c r="AJ1145" i="1" s="1"/>
  <c r="AM1145" i="1"/>
  <c r="AZ1101" i="1"/>
  <c r="AI1420" i="1"/>
  <c r="AM1420" i="1"/>
  <c r="AJ1159" i="1"/>
  <c r="AL2506" i="1"/>
  <c r="AH2506" i="1"/>
  <c r="AJ2506" i="1" s="1"/>
  <c r="AH1684" i="1"/>
  <c r="AL1684" i="1"/>
  <c r="AN1684" i="1" s="1"/>
  <c r="AM93" i="1"/>
  <c r="AI93" i="1"/>
  <c r="AM1685" i="1"/>
  <c r="AI1685" i="1"/>
  <c r="AI760" i="1"/>
  <c r="AM760" i="1"/>
  <c r="BD2870" i="1"/>
  <c r="AM725" i="1"/>
  <c r="AI725" i="1"/>
  <c r="AJ725" i="1" s="1"/>
  <c r="BD5" i="1"/>
  <c r="AI982" i="1"/>
  <c r="AM982" i="1"/>
  <c r="AI32" i="1"/>
  <c r="AM32" i="1"/>
  <c r="AM2521" i="1"/>
  <c r="AI2521" i="1"/>
  <c r="AH1590" i="1"/>
  <c r="AL1590" i="1"/>
  <c r="AN1590" i="1" s="1"/>
  <c r="AN1695" i="1"/>
  <c r="AL3624" i="1"/>
  <c r="AN3624" i="1" s="1"/>
  <c r="AH3624" i="1"/>
  <c r="AJ3624" i="1" s="1"/>
  <c r="AH1121" i="1"/>
  <c r="AL1121" i="1"/>
  <c r="AL1420" i="1"/>
  <c r="AN1420" i="1" s="1"/>
  <c r="AH1420" i="1"/>
  <c r="AJ1420" i="1" s="1"/>
  <c r="AM1159" i="1"/>
  <c r="AI1159" i="1"/>
  <c r="AL1137" i="1"/>
  <c r="AH1137" i="1"/>
  <c r="AJ1137" i="1" s="1"/>
  <c r="AN2506" i="1"/>
  <c r="AJ1419" i="1"/>
  <c r="AN1490" i="1"/>
  <c r="AK1482" i="1"/>
  <c r="AH1685" i="1"/>
  <c r="AL1685" i="1"/>
  <c r="AN3643" i="1"/>
  <c r="AN760" i="1"/>
  <c r="AH2166" i="1"/>
  <c r="AJ2166" i="1" s="1"/>
  <c r="AL2166" i="1"/>
  <c r="AN2166" i="1" s="1"/>
  <c r="BB3873" i="1"/>
  <c r="BA3873" i="1" s="1"/>
  <c r="AY3873" i="1"/>
  <c r="BC3873" i="1" s="1"/>
  <c r="AZ3873" i="1"/>
  <c r="BD3873" i="1"/>
  <c r="AL2879" i="1"/>
  <c r="AH2879" i="1"/>
  <c r="AM985" i="1"/>
  <c r="AI985" i="1"/>
  <c r="AN2908" i="1"/>
  <c r="AJ762" i="1"/>
  <c r="AL725" i="1"/>
  <c r="AN725" i="1" s="1"/>
  <c r="AH725" i="1"/>
  <c r="BA14" i="1"/>
  <c r="BA5" i="1" s="1"/>
  <c r="BB5" i="1"/>
  <c r="AL2517" i="1"/>
  <c r="AN2517" i="1" s="1"/>
  <c r="AH2517" i="1"/>
  <c r="AE1724" i="1"/>
  <c r="AF1724" i="1"/>
  <c r="AG1724" i="1"/>
  <c r="AK1724" i="1"/>
  <c r="AH982" i="1"/>
  <c r="AJ982" i="1" s="1"/>
  <c r="AL982" i="1"/>
  <c r="AN982" i="1" s="1"/>
  <c r="BA1490" i="1"/>
  <c r="BB1482" i="1"/>
  <c r="AH2515" i="1"/>
  <c r="AL2515" i="1"/>
  <c r="AL746" i="1"/>
  <c r="AH746" i="1"/>
  <c r="AJ746" i="1" s="1"/>
  <c r="AH2530" i="1"/>
  <c r="AJ2530" i="1" s="1"/>
  <c r="AL2530" i="1"/>
  <c r="AH32" i="1"/>
  <c r="AJ32" i="1" s="1"/>
  <c r="AL32" i="1"/>
  <c r="AN32" i="1" s="1"/>
  <c r="AL53" i="1"/>
  <c r="AN53" i="1" s="1"/>
  <c r="AH53" i="1"/>
  <c r="AJ53" i="1" s="1"/>
  <c r="AL2521" i="1"/>
  <c r="AH2521" i="1"/>
  <c r="AN3620" i="1"/>
  <c r="AK3618" i="1"/>
  <c r="AM2174" i="1"/>
  <c r="AI2174" i="1"/>
  <c r="AH1856" i="1"/>
  <c r="AJ1856" i="1" s="1"/>
  <c r="AL1856" i="1"/>
  <c r="AN3213" i="1"/>
  <c r="AN3196" i="1" s="1"/>
  <c r="AH1132" i="1"/>
  <c r="AJ1132" i="1" s="1"/>
  <c r="AL1132" i="1"/>
  <c r="AJ66" i="1"/>
  <c r="AL2138" i="1"/>
  <c r="AH2138" i="1"/>
  <c r="AJ2138" i="1" s="1"/>
  <c r="AH3787" i="1"/>
  <c r="AJ3787" i="1" s="1"/>
  <c r="AL3787" i="1"/>
  <c r="AJ2880" i="1"/>
  <c r="AI2893" i="1"/>
  <c r="AM2893" i="1"/>
  <c r="AL1712" i="1"/>
  <c r="AN1712" i="1" s="1"/>
  <c r="AH1712" i="1"/>
  <c r="AJ1712" i="1" s="1"/>
  <c r="AN3419" i="1"/>
  <c r="AI1418" i="1"/>
  <c r="AM1418" i="1"/>
  <c r="AI2891" i="1"/>
  <c r="AM2891" i="1"/>
  <c r="AI1433" i="1"/>
  <c r="AM1433" i="1"/>
  <c r="AI1831" i="1"/>
  <c r="AM1831" i="1"/>
  <c r="AL2187" i="1"/>
  <c r="AH2187" i="1"/>
  <c r="AJ2187" i="1" s="1"/>
  <c r="AH2787" i="1"/>
  <c r="AL2787" i="1"/>
  <c r="AN2787" i="1" s="1"/>
  <c r="AM1711" i="1"/>
  <c r="AI1711" i="1"/>
  <c r="AH114" i="1"/>
  <c r="AJ114" i="1" s="1"/>
  <c r="AL114" i="1"/>
  <c r="AN114" i="1" s="1"/>
  <c r="AN1532" i="1"/>
  <c r="AN1491" i="1"/>
  <c r="AH1492" i="1"/>
  <c r="AL1492" i="1"/>
  <c r="AN1492" i="1" s="1"/>
  <c r="AX2484" i="1"/>
  <c r="S2542" i="1"/>
  <c r="AL3180" i="1"/>
  <c r="AH3180" i="1"/>
  <c r="AN3683" i="1"/>
  <c r="BA2137" i="1"/>
  <c r="BA2128" i="1" s="1"/>
  <c r="AM2043" i="1"/>
  <c r="AI2043" i="1"/>
  <c r="AL30" i="1"/>
  <c r="AN30" i="1" s="1"/>
  <c r="AH30" i="1"/>
  <c r="AJ30" i="1" s="1"/>
  <c r="AL2278" i="1"/>
  <c r="AH2278" i="1"/>
  <c r="AJ2278" i="1" s="1"/>
  <c r="AM1110" i="1"/>
  <c r="AI1110" i="1"/>
  <c r="AN1603" i="1"/>
  <c r="AI1606" i="1"/>
  <c r="AM1606" i="1"/>
  <c r="AI724" i="1"/>
  <c r="AM724" i="1"/>
  <c r="AL1409" i="1"/>
  <c r="AL1401" i="1" s="1"/>
  <c r="AH1409" i="1"/>
  <c r="AL1111" i="1"/>
  <c r="AH1111" i="1"/>
  <c r="AJ1111" i="1" s="1"/>
  <c r="AK3327" i="1"/>
  <c r="AM3748" i="1"/>
  <c r="AI3748" i="1"/>
  <c r="AI1350" i="1"/>
  <c r="AJ1350" i="1" s="1"/>
  <c r="AM1350" i="1"/>
  <c r="AL40" i="1"/>
  <c r="AH40" i="1"/>
  <c r="AJ40" i="1" s="1"/>
  <c r="AM1435" i="1"/>
  <c r="AI1435" i="1"/>
  <c r="AH1122" i="1"/>
  <c r="AJ1122" i="1" s="1"/>
  <c r="AL1122" i="1"/>
  <c r="AN1122" i="1" s="1"/>
  <c r="AI102" i="1"/>
  <c r="AJ102" i="1" s="1"/>
  <c r="AM102" i="1"/>
  <c r="BD1401" i="1"/>
  <c r="BA1318" i="1"/>
  <c r="BA1309" i="1" s="1"/>
  <c r="BB1309" i="1"/>
  <c r="AM2505" i="1"/>
  <c r="AI2505" i="1"/>
  <c r="AH983" i="1"/>
  <c r="AL983" i="1"/>
  <c r="AN983" i="1" s="1"/>
  <c r="AJ1345" i="1"/>
  <c r="AM2534" i="1"/>
  <c r="AI2534" i="1"/>
  <c r="AN1697" i="1"/>
  <c r="AL3621" i="1"/>
  <c r="AH3621" i="1"/>
  <c r="AX716" i="1"/>
  <c r="AJ3707" i="1"/>
  <c r="AJ163" i="1"/>
  <c r="AH3642" i="1"/>
  <c r="AJ3642" i="1" s="1"/>
  <c r="AL3642" i="1"/>
  <c r="AN3642" i="1" s="1"/>
  <c r="AN3635" i="1" s="1"/>
  <c r="AH603" i="1"/>
  <c r="AL603" i="1"/>
  <c r="AI734" i="1"/>
  <c r="AM734" i="1"/>
  <c r="AJ1725" i="1"/>
  <c r="AL2789" i="1"/>
  <c r="AN2789" i="1" s="1"/>
  <c r="AH2789" i="1"/>
  <c r="AN1674" i="1"/>
  <c r="AJ3773" i="1"/>
  <c r="AH1439" i="1"/>
  <c r="AJ1439" i="1" s="1"/>
  <c r="AL1439" i="1"/>
  <c r="AN1439" i="1" s="1"/>
  <c r="AM1428" i="1"/>
  <c r="AI1428" i="1"/>
  <c r="AL3181" i="1"/>
  <c r="AH3181" i="1"/>
  <c r="AJ1318" i="1"/>
  <c r="AG1309" i="1"/>
  <c r="AH2790" i="1"/>
  <c r="AJ2790" i="1" s="1"/>
  <c r="AL2790" i="1"/>
  <c r="AL231" i="1"/>
  <c r="AH231" i="1"/>
  <c r="AJ1121" i="1"/>
  <c r="AL1159" i="1"/>
  <c r="AN1159" i="1" s="1"/>
  <c r="AH1159" i="1"/>
  <c r="AN1137" i="1"/>
  <c r="AI2920" i="1"/>
  <c r="AM2920" i="1"/>
  <c r="AL93" i="1"/>
  <c r="AN93" i="1" s="1"/>
  <c r="AH93" i="1"/>
  <c r="AJ93" i="1" s="1"/>
  <c r="AJ736" i="1"/>
  <c r="AI3784" i="1"/>
  <c r="AM3784" i="1"/>
  <c r="AL3286" i="1"/>
  <c r="AI2791" i="1"/>
  <c r="AJ2791" i="1" s="1"/>
  <c r="AM2791" i="1"/>
  <c r="BA2879" i="1"/>
  <c r="BA2870" i="1" s="1"/>
  <c r="BB2870" i="1"/>
  <c r="AM80" i="1"/>
  <c r="AI80" i="1"/>
  <c r="AL985" i="1"/>
  <c r="AH985" i="1"/>
  <c r="AJ985" i="1" s="1"/>
  <c r="AJ2908" i="1"/>
  <c r="AI762" i="1"/>
  <c r="AM762" i="1"/>
  <c r="BB3881" i="1"/>
  <c r="BA3881" i="1" s="1"/>
  <c r="BC3881" i="1" s="1"/>
  <c r="BD3881" i="1"/>
  <c r="AZ3881" i="1"/>
  <c r="AY3881" i="1"/>
  <c r="AY5" i="1"/>
  <c r="AI1149" i="1"/>
  <c r="AJ1149" i="1" s="1"/>
  <c r="AM1149" i="1"/>
  <c r="BC1724" i="1"/>
  <c r="AY1724" i="1"/>
  <c r="AY1667" i="1" s="1"/>
  <c r="AZ1724" i="1"/>
  <c r="AZ1667" i="1" s="1"/>
  <c r="BB1724" i="1"/>
  <c r="BA1724" i="1" s="1"/>
  <c r="BD1724" i="1"/>
  <c r="AZ1482" i="1"/>
  <c r="AN2515" i="1"/>
  <c r="AH775" i="1"/>
  <c r="AL775" i="1"/>
  <c r="AN746" i="1"/>
  <c r="AM759" i="1"/>
  <c r="AI759" i="1"/>
  <c r="AN2521" i="1"/>
  <c r="AI3648" i="1"/>
  <c r="AJ3648" i="1" s="1"/>
  <c r="AM3648" i="1"/>
  <c r="AL2174" i="1"/>
  <c r="AH2174" i="1"/>
  <c r="AI3647" i="1"/>
  <c r="AM3647" i="1"/>
  <c r="AX1667" i="1"/>
  <c r="BB2618" i="1"/>
  <c r="BA2618" i="1" s="1"/>
  <c r="BC2618" i="1"/>
  <c r="BD2618" i="1"/>
  <c r="AY2618" i="1"/>
  <c r="AY2484" i="1" s="1"/>
  <c r="AZ2618" i="1"/>
  <c r="AN66" i="1"/>
  <c r="AM1131" i="1"/>
  <c r="AI1131" i="1"/>
  <c r="AN2138" i="1"/>
  <c r="AN3787" i="1"/>
  <c r="AJ2526" i="1"/>
  <c r="AH2893" i="1"/>
  <c r="AL2893" i="1"/>
  <c r="AN2893" i="1" s="1"/>
  <c r="AL3272" i="1"/>
  <c r="AI1643" i="1"/>
  <c r="AM1643" i="1"/>
  <c r="AM54" i="1"/>
  <c r="AI54" i="1"/>
  <c r="AI1707" i="1"/>
  <c r="AM1707" i="1"/>
  <c r="AJ2504" i="1"/>
  <c r="AH1418" i="1"/>
  <c r="AJ1418" i="1" s="1"/>
  <c r="AL1418" i="1"/>
  <c r="AL1503" i="1"/>
  <c r="AN1503" i="1" s="1"/>
  <c r="AH1503" i="1"/>
  <c r="AJ1503" i="1" s="1"/>
  <c r="AH1831" i="1"/>
  <c r="AJ1831" i="1" s="1"/>
  <c r="AL1831" i="1"/>
  <c r="AN2187" i="1"/>
  <c r="AI3671" i="1"/>
  <c r="AM3671" i="1"/>
  <c r="AI1505" i="1"/>
  <c r="AM1505" i="1"/>
  <c r="AL1711" i="1"/>
  <c r="AN1711" i="1" s="1"/>
  <c r="AH1711" i="1"/>
  <c r="AI1532" i="1"/>
  <c r="AM1532" i="1"/>
  <c r="AH2907" i="1"/>
  <c r="AL2907" i="1"/>
  <c r="AN2907" i="1" s="1"/>
  <c r="AJ1130" i="1"/>
  <c r="AN3180" i="1"/>
  <c r="AN3173" i="1" s="1"/>
  <c r="AK3173" i="1"/>
  <c r="AL2043" i="1"/>
  <c r="AN2043" i="1" s="1"/>
  <c r="AH2043" i="1"/>
  <c r="AJ2043" i="1" s="1"/>
  <c r="AN2278" i="1"/>
  <c r="AM1343" i="1"/>
  <c r="AI1343" i="1"/>
  <c r="AH602" i="1"/>
  <c r="AJ602" i="1" s="1"/>
  <c r="AL602" i="1"/>
  <c r="AH1606" i="1"/>
  <c r="AJ1606" i="1" s="1"/>
  <c r="AL1606" i="1"/>
  <c r="AN1606" i="1" s="1"/>
  <c r="AJ2919" i="1"/>
  <c r="AH2158" i="1"/>
  <c r="AJ2158" i="1" s="1"/>
  <c r="AL2158" i="1"/>
  <c r="AI2159" i="1"/>
  <c r="AJ2159" i="1" s="1"/>
  <c r="AM2159" i="1"/>
  <c r="AM1330" i="1"/>
  <c r="AN1330" i="1" s="1"/>
  <c r="AI1330" i="1"/>
  <c r="AJ1330" i="1" s="1"/>
  <c r="AH724" i="1"/>
  <c r="AL724" i="1"/>
  <c r="AN118" i="1"/>
  <c r="AG3327" i="1"/>
  <c r="AM753" i="1"/>
  <c r="AI753" i="1"/>
  <c r="AM3704" i="1"/>
  <c r="AI3704" i="1"/>
  <c r="AJ3074" i="1"/>
  <c r="AL3748" i="1"/>
  <c r="AN3748" i="1" s="1"/>
  <c r="AH3748" i="1"/>
  <c r="AJ3748" i="1" s="1"/>
  <c r="AH1350" i="1"/>
  <c r="AL1350" i="1"/>
  <c r="AM1518" i="1"/>
  <c r="AI1518" i="1"/>
  <c r="AM767" i="1"/>
  <c r="AI767" i="1"/>
  <c r="AI1122" i="1"/>
  <c r="AM1122" i="1"/>
  <c r="AH102" i="1"/>
  <c r="AL102" i="1"/>
  <c r="AN102" i="1" s="1"/>
  <c r="BD1309" i="1"/>
  <c r="AL2505" i="1"/>
  <c r="AN2505" i="1" s="1"/>
  <c r="AH2505" i="1"/>
  <c r="AJ2505" i="1" s="1"/>
  <c r="AN2164" i="1"/>
  <c r="AH1597" i="1"/>
  <c r="AJ1597" i="1" s="1"/>
  <c r="AL1597" i="1"/>
  <c r="AH2401" i="1"/>
  <c r="AL2401" i="1"/>
  <c r="AI1345" i="1"/>
  <c r="AM1345" i="1"/>
  <c r="AI2045" i="1"/>
  <c r="AM2045" i="1"/>
  <c r="AN2045" i="1" s="1"/>
  <c r="AH2534" i="1"/>
  <c r="AL2534" i="1"/>
  <c r="AN2534" i="1" s="1"/>
  <c r="AY716" i="1"/>
  <c r="AN3621" i="1"/>
  <c r="AH3707" i="1"/>
  <c r="AL3707" i="1"/>
  <c r="AN3707" i="1" s="1"/>
  <c r="AN603" i="1"/>
  <c r="AH734" i="1"/>
  <c r="AL734" i="1"/>
  <c r="P3831" i="1"/>
  <c r="R3831" i="1" s="1"/>
  <c r="AI1725" i="1"/>
  <c r="AM1725" i="1"/>
  <c r="AL3773" i="1"/>
  <c r="AN3773" i="1" s="1"/>
  <c r="AH3773" i="1"/>
  <c r="AN2932" i="1"/>
  <c r="AH1428" i="1"/>
  <c r="AJ1428" i="1" s="1"/>
  <c r="AL1428" i="1"/>
  <c r="AN3181" i="1"/>
  <c r="AH1123" i="1"/>
  <c r="AL1123" i="1"/>
  <c r="AI2160" i="1"/>
  <c r="AM2160" i="1"/>
  <c r="AN231" i="1"/>
  <c r="AN1427" i="1"/>
  <c r="AI48" i="1"/>
  <c r="AM48" i="1"/>
  <c r="AN601" i="1"/>
  <c r="AH2920" i="1"/>
  <c r="AJ2920" i="1" s="1"/>
  <c r="AL2920" i="1"/>
  <c r="AN2920" i="1" s="1"/>
  <c r="AI736" i="1"/>
  <c r="AM736" i="1"/>
  <c r="AM1654" i="1"/>
  <c r="AI1654" i="1"/>
  <c r="AM3643" i="1"/>
  <c r="AI3643" i="1"/>
  <c r="AJ763" i="1"/>
  <c r="AJ2042" i="1"/>
  <c r="AH2791" i="1"/>
  <c r="AL2791" i="1"/>
  <c r="AN2791" i="1" s="1"/>
  <c r="AZ2870" i="1"/>
  <c r="AI752" i="1"/>
  <c r="AM752" i="1"/>
  <c r="AH80" i="1"/>
  <c r="AJ80" i="1" s="1"/>
  <c r="AL80" i="1"/>
  <c r="AN80" i="1" s="1"/>
  <c r="AN985" i="1"/>
  <c r="AM2909" i="1"/>
  <c r="AI2909" i="1"/>
  <c r="AJ2909" i="1" s="1"/>
  <c r="AI2908" i="1"/>
  <c r="AM2908" i="1"/>
  <c r="AM3625" i="1"/>
  <c r="AI3625" i="1"/>
  <c r="AH3196" i="1"/>
  <c r="S1724" i="1"/>
  <c r="AJ2515" i="1"/>
  <c r="AN775" i="1"/>
  <c r="AJ132" i="1"/>
  <c r="AN2530" i="1"/>
  <c r="AL759" i="1"/>
  <c r="AH759" i="1"/>
  <c r="AJ759" i="1" s="1"/>
  <c r="AH2178" i="1"/>
  <c r="AJ2178" i="1" s="1"/>
  <c r="AL2178" i="1"/>
  <c r="AH3648" i="1"/>
  <c r="AL3648" i="1"/>
  <c r="AN2174" i="1"/>
  <c r="AH3647" i="1"/>
  <c r="AL3647" i="1"/>
  <c r="AI2402" i="1"/>
  <c r="AM2402" i="1"/>
  <c r="BB2186" i="1"/>
  <c r="BA2186" i="1" s="1"/>
  <c r="BD2186" i="1"/>
  <c r="BD2128" i="1" s="1"/>
  <c r="AZ2186" i="1"/>
  <c r="AZ2128" i="1" s="1"/>
  <c r="AY2186" i="1"/>
  <c r="BC2186" i="1" s="1"/>
  <c r="AJ1434" i="1"/>
  <c r="AK2618" i="1"/>
  <c r="AE2618" i="1"/>
  <c r="AF2618" i="1"/>
  <c r="AG2618" i="1"/>
  <c r="AH1131" i="1"/>
  <c r="AL1131" i="1"/>
  <c r="AX1101" i="1"/>
  <c r="AI2170" i="1"/>
  <c r="AJ2170" i="1" s="1"/>
  <c r="AM2170" i="1"/>
  <c r="AM2526" i="1"/>
  <c r="AI2526" i="1"/>
  <c r="AJ2175" i="1"/>
  <c r="AH1643" i="1"/>
  <c r="AJ1643" i="1" s="1"/>
  <c r="AL1643" i="1"/>
  <c r="AM3419" i="1"/>
  <c r="AI3419" i="1"/>
  <c r="AJ3419" i="1" s="1"/>
  <c r="AH54" i="1"/>
  <c r="AL54" i="1"/>
  <c r="AN54" i="1" s="1"/>
  <c r="AI55" i="1"/>
  <c r="AJ55" i="1" s="1"/>
  <c r="AM55" i="1"/>
  <c r="AZ3870" i="1"/>
  <c r="BC3870" i="1"/>
  <c r="BD3870" i="1"/>
  <c r="AY3870" i="1"/>
  <c r="BB3870" i="1"/>
  <c r="BA3870" i="1" s="1"/>
  <c r="AM2504" i="1"/>
  <c r="AI2504" i="1"/>
  <c r="AN1418" i="1"/>
  <c r="AN2891" i="1"/>
  <c r="AL14" i="1"/>
  <c r="AH14" i="1"/>
  <c r="AJ14" i="1" s="1"/>
  <c r="AI2615" i="1"/>
  <c r="AM2615" i="1"/>
  <c r="AL1433" i="1"/>
  <c r="AH1433" i="1"/>
  <c r="AJ1433" i="1" s="1"/>
  <c r="AN1831" i="1"/>
  <c r="AH3671" i="1"/>
  <c r="AJ3671" i="1" s="1"/>
  <c r="AL3671" i="1"/>
  <c r="AN3671" i="1" s="1"/>
  <c r="AH1505" i="1"/>
  <c r="AJ1505" i="1" s="1"/>
  <c r="AL1505" i="1"/>
  <c r="AN1505" i="1" s="1"/>
  <c r="AI103" i="1"/>
  <c r="AM103" i="1"/>
  <c r="AL1532" i="1"/>
  <c r="AH1532" i="1"/>
  <c r="AJ1532" i="1" s="1"/>
  <c r="BC3852" i="1"/>
  <c r="BD3852" i="1"/>
  <c r="AY3852" i="1"/>
  <c r="BB3852" i="1"/>
  <c r="BA3852" i="1" s="1"/>
  <c r="AZ3852" i="1"/>
  <c r="AH1130" i="1"/>
  <c r="AL1130" i="1"/>
  <c r="AN1130" i="1" s="1"/>
  <c r="AI3180" i="1"/>
  <c r="AI3173" i="1" s="1"/>
  <c r="AM3180" i="1"/>
  <c r="AM3173" i="1" s="1"/>
  <c r="AH1138" i="1"/>
  <c r="AL1138" i="1"/>
  <c r="AI1526" i="1"/>
  <c r="AM1526" i="1"/>
  <c r="AH1343" i="1"/>
  <c r="AJ1343" i="1" s="1"/>
  <c r="AL1343" i="1"/>
  <c r="AN1343" i="1" s="1"/>
  <c r="AN2158" i="1"/>
  <c r="AH1330" i="1"/>
  <c r="AL1330" i="1"/>
  <c r="AH3387" i="1"/>
  <c r="AH3327" i="1" s="1"/>
  <c r="AL3387" i="1"/>
  <c r="AL3327" i="1" s="1"/>
  <c r="AL753" i="1"/>
  <c r="AN753" i="1" s="1"/>
  <c r="AH753" i="1"/>
  <c r="AJ753" i="1" s="1"/>
  <c r="AL3704" i="1"/>
  <c r="AN3704" i="1" s="1"/>
  <c r="AH3704" i="1"/>
  <c r="AJ3704" i="1" s="1"/>
  <c r="AI3074" i="1"/>
  <c r="AM3074" i="1"/>
  <c r="AJ1435" i="1"/>
  <c r="AL767" i="1"/>
  <c r="AH767" i="1"/>
  <c r="AJ767" i="1" s="1"/>
  <c r="BB3859" i="1"/>
  <c r="BA3859" i="1" s="1"/>
  <c r="AZ3859" i="1"/>
  <c r="BC3859" i="1" s="1"/>
  <c r="BD3859" i="1"/>
  <c r="AY3859" i="1"/>
  <c r="BA1409" i="1"/>
  <c r="BA1401" i="1" s="1"/>
  <c r="BB1401" i="1"/>
  <c r="AZ1309" i="1"/>
  <c r="AM1429" i="1"/>
  <c r="AI1429" i="1"/>
  <c r="AJ983" i="1"/>
  <c r="AI1597" i="1"/>
  <c r="AM1597" i="1"/>
  <c r="AI2401" i="1"/>
  <c r="AJ2401" i="1" s="1"/>
  <c r="AM2401" i="1"/>
  <c r="AL1345" i="1"/>
  <c r="AN1345" i="1" s="1"/>
  <c r="AH1345" i="1"/>
  <c r="BD716" i="1"/>
  <c r="AI1697" i="1"/>
  <c r="AJ1697" i="1" s="1"/>
  <c r="AM1697" i="1"/>
  <c r="AZ3861" i="1"/>
  <c r="BB3861" i="1"/>
  <c r="BA3861" i="1" s="1"/>
  <c r="AY3861" i="1"/>
  <c r="BC3861" i="1" s="1"/>
  <c r="BD3861" i="1"/>
  <c r="AN735" i="1"/>
  <c r="Q3739" i="1"/>
  <c r="AD3739" i="1"/>
  <c r="M3818" i="1"/>
  <c r="N3739" i="1"/>
  <c r="O3739" i="1"/>
  <c r="BA724" i="1"/>
  <c r="BA716" i="1" s="1"/>
  <c r="BB716" i="1"/>
  <c r="AN3703" i="1"/>
  <c r="AY3851" i="1"/>
  <c r="AZ3851" i="1"/>
  <c r="BC3851" i="1" s="1"/>
  <c r="BB3851" i="1"/>
  <c r="BA3851" i="1" s="1"/>
  <c r="BD3851" i="1"/>
  <c r="AI984" i="1"/>
  <c r="AM984" i="1"/>
  <c r="AN1329" i="1"/>
  <c r="AN734" i="1"/>
  <c r="O3880" i="1"/>
  <c r="N3880" i="1"/>
  <c r="P3880" i="1" s="1"/>
  <c r="R3880" i="1" s="1"/>
  <c r="AV3880" i="1"/>
  <c r="M3880" i="1"/>
  <c r="AI1319" i="1"/>
  <c r="AM1319" i="1"/>
  <c r="AI2522" i="1"/>
  <c r="AM2522" i="1"/>
  <c r="AJ1123" i="1"/>
  <c r="AH2160" i="1"/>
  <c r="AJ2160" i="1" s="1"/>
  <c r="AL2160" i="1"/>
  <c r="AN2160" i="1" s="1"/>
  <c r="AZ1627" i="1"/>
  <c r="AI3652" i="1"/>
  <c r="AM3652" i="1"/>
  <c r="AJ3242" i="1"/>
  <c r="AN3765" i="1"/>
  <c r="AJ3428" i="1"/>
  <c r="AM1142" i="1"/>
  <c r="AI1142" i="1"/>
  <c r="AJ1142" i="1" s="1"/>
  <c r="AM3684" i="1"/>
  <c r="AI3684" i="1"/>
  <c r="AH1427" i="1"/>
  <c r="AL1427" i="1"/>
  <c r="AM1536" i="1"/>
  <c r="AI1536" i="1"/>
  <c r="AH48" i="1"/>
  <c r="AJ48" i="1" s="1"/>
  <c r="AL48" i="1"/>
  <c r="AN48" i="1" s="1"/>
  <c r="AH1650" i="1"/>
  <c r="AJ1650" i="1" s="1"/>
  <c r="AL1650" i="1"/>
  <c r="AN1650" i="1" s="1"/>
  <c r="AJ601" i="1"/>
  <c r="AI99" i="1"/>
  <c r="AM99" i="1"/>
  <c r="AN1497" i="1"/>
  <c r="AL3784" i="1"/>
  <c r="AN3784" i="1" s="1"/>
  <c r="AH3784" i="1"/>
  <c r="AJ3784" i="1" s="1"/>
  <c r="AL1654" i="1"/>
  <c r="AN1654" i="1" s="1"/>
  <c r="AH1654" i="1"/>
  <c r="AJ1654" i="1" s="1"/>
  <c r="AH3643" i="1"/>
  <c r="AJ3643" i="1" s="1"/>
  <c r="AL3643" i="1"/>
  <c r="AI763" i="1"/>
  <c r="AM763" i="1"/>
  <c r="AM2042" i="1"/>
  <c r="AI2042" i="1"/>
  <c r="AN3580" i="1"/>
  <c r="AN3451" i="1" s="1"/>
  <c r="AY2870" i="1"/>
  <c r="AH752" i="1"/>
  <c r="AJ752" i="1" s="1"/>
  <c r="AL752" i="1"/>
  <c r="AN752" i="1" s="1"/>
  <c r="AJ2902" i="1"/>
  <c r="AL2909" i="1"/>
  <c r="AN2909" i="1" s="1"/>
  <c r="AH2909" i="1"/>
  <c r="AH2908" i="1"/>
  <c r="AL2908" i="1"/>
  <c r="AL3625" i="1"/>
  <c r="AN3625" i="1" s="1"/>
  <c r="AH3625" i="1"/>
  <c r="AJ3625" i="1" s="1"/>
  <c r="AJ181" i="1"/>
  <c r="AJ2516" i="1"/>
  <c r="AI2515" i="1"/>
  <c r="AM2515" i="1"/>
  <c r="AM132" i="1"/>
  <c r="AI132" i="1"/>
  <c r="AJ29" i="1"/>
  <c r="AN759" i="1"/>
  <c r="AN2178" i="1"/>
  <c r="AN3648" i="1"/>
  <c r="AG1627" i="1"/>
  <c r="AN3071" i="1"/>
  <c r="AH751" i="1"/>
  <c r="AJ751" i="1" s="1"/>
  <c r="AL751" i="1"/>
  <c r="AN751" i="1" s="1"/>
  <c r="AM2403" i="1"/>
  <c r="AI2403" i="1"/>
  <c r="AJ2403" i="1" s="1"/>
  <c r="AN3647" i="1"/>
  <c r="AL2402" i="1"/>
  <c r="AH2402" i="1"/>
  <c r="AJ2402" i="1" s="1"/>
  <c r="AK2186" i="1"/>
  <c r="AK2128" i="1" s="1"/>
  <c r="AE2186" i="1"/>
  <c r="AF2186" i="1"/>
  <c r="AG2186" i="1"/>
  <c r="AI1434" i="1"/>
  <c r="AM1434" i="1"/>
  <c r="BD1667" i="1"/>
  <c r="S2618" i="1"/>
  <c r="AJ1131" i="1"/>
  <c r="BD1101" i="1"/>
  <c r="AH2526" i="1"/>
  <c r="AL2526" i="1"/>
  <c r="AN2526" i="1" s="1"/>
  <c r="AI1504" i="1"/>
  <c r="AM1504" i="1"/>
  <c r="AI2175" i="1"/>
  <c r="AM2175" i="1"/>
  <c r="AJ54" i="1"/>
  <c r="AH55" i="1"/>
  <c r="AL55" i="1"/>
  <c r="AN55" i="1" s="1"/>
  <c r="AH2504" i="1"/>
  <c r="AL2504" i="1"/>
  <c r="AN2504" i="1" s="1"/>
  <c r="AN14" i="1"/>
  <c r="AK5" i="1"/>
  <c r="AH2615" i="1"/>
  <c r="AJ2615" i="1" s="1"/>
  <c r="AL2615" i="1"/>
  <c r="AN2615" i="1" s="1"/>
  <c r="AH2892" i="1"/>
  <c r="AJ2892" i="1" s="1"/>
  <c r="AL2892" i="1"/>
  <c r="AN2892" i="1" s="1"/>
  <c r="AI2137" i="1"/>
  <c r="AM2137" i="1"/>
  <c r="AN1433" i="1"/>
  <c r="AN79" i="1"/>
  <c r="AH103" i="1"/>
  <c r="AJ103" i="1" s="1"/>
  <c r="AL103" i="1"/>
  <c r="AN103" i="1" s="1"/>
  <c r="AN1701" i="1"/>
  <c r="AI1492" i="1"/>
  <c r="AJ1492" i="1" s="1"/>
  <c r="AM1492" i="1"/>
  <c r="AJ2907" i="1"/>
  <c r="BA2493" i="1"/>
  <c r="BC2493" i="1" s="1"/>
  <c r="BC2484" i="1" s="1"/>
  <c r="AI1130" i="1"/>
  <c r="AM1130" i="1"/>
  <c r="AH2543" i="1"/>
  <c r="AL2543" i="1"/>
  <c r="AN2543" i="1" s="1"/>
  <c r="AN1651" i="1"/>
  <c r="AN1138" i="1"/>
  <c r="AH1526" i="1"/>
  <c r="AJ1526" i="1" s="1"/>
  <c r="AL1526" i="1"/>
  <c r="AN1526" i="1" s="1"/>
  <c r="AI15" i="1"/>
  <c r="AJ15" i="1" s="1"/>
  <c r="AM15" i="1"/>
  <c r="AN15" i="1" s="1"/>
  <c r="AM1686" i="1"/>
  <c r="AI1686" i="1"/>
  <c r="AH1110" i="1"/>
  <c r="AJ1110" i="1" s="1"/>
  <c r="AL1110" i="1"/>
  <c r="AN1110" i="1" s="1"/>
  <c r="AN1150" i="1"/>
  <c r="AL106" i="1"/>
  <c r="AH106" i="1"/>
  <c r="AJ106" i="1" s="1"/>
  <c r="BB1627" i="1"/>
  <c r="AI118" i="1"/>
  <c r="AM118" i="1"/>
  <c r="AJ1635" i="1"/>
  <c r="AI3387" i="1"/>
  <c r="AI3327" i="1" s="1"/>
  <c r="AM3387" i="1"/>
  <c r="AM3327" i="1" s="1"/>
  <c r="AH3074" i="1"/>
  <c r="AL3074" i="1"/>
  <c r="AN84" i="1"/>
  <c r="AL1518" i="1"/>
  <c r="AN1518" i="1" s="1"/>
  <c r="AH1518" i="1"/>
  <c r="AJ1518" i="1" s="1"/>
  <c r="AN767" i="1"/>
  <c r="AJ2788" i="1"/>
  <c r="AI2148" i="1"/>
  <c r="AM2148" i="1"/>
  <c r="AY1309" i="1"/>
  <c r="AM2164" i="1"/>
  <c r="AI2164" i="1"/>
  <c r="AN1209" i="1"/>
  <c r="AI983" i="1"/>
  <c r="AM983" i="1"/>
  <c r="AN1597" i="1"/>
  <c r="AN2401" i="1"/>
  <c r="AM46" i="1"/>
  <c r="AI46" i="1"/>
  <c r="AH1697" i="1"/>
  <c r="AL1697" i="1"/>
  <c r="AJ735" i="1"/>
  <c r="S3000" i="1"/>
  <c r="AZ716" i="1"/>
  <c r="AJ3703" i="1"/>
  <c r="AH984" i="1"/>
  <c r="AL984" i="1"/>
  <c r="AN984" i="1" s="1"/>
  <c r="AM1634" i="1"/>
  <c r="AM1627" i="1" s="1"/>
  <c r="AI1634" i="1"/>
  <c r="AH2914" i="1"/>
  <c r="AJ2914" i="1" s="1"/>
  <c r="AL2914" i="1"/>
  <c r="AN2914" i="1" s="1"/>
  <c r="AL1725" i="1"/>
  <c r="AN1725" i="1" s="1"/>
  <c r="AH1725" i="1"/>
  <c r="AN2171" i="1"/>
  <c r="AH2523" i="1"/>
  <c r="AJ2523" i="1" s="1"/>
  <c r="AL2523" i="1"/>
  <c r="AM2932" i="1"/>
  <c r="AI2932" i="1"/>
  <c r="AM3685" i="1"/>
  <c r="AI3685" i="1"/>
  <c r="AJ3685" i="1" s="1"/>
  <c r="AH2522" i="1"/>
  <c r="AJ2522" i="1" s="1"/>
  <c r="AL2522" i="1"/>
  <c r="AN2522" i="1" s="1"/>
  <c r="AM1123" i="1"/>
  <c r="AN1123" i="1" s="1"/>
  <c r="AI1123" i="1"/>
  <c r="AH3652" i="1"/>
  <c r="AJ3652" i="1" s="1"/>
  <c r="AL3652" i="1"/>
  <c r="AM47" i="1"/>
  <c r="AI47" i="1"/>
  <c r="AL31" i="1"/>
  <c r="AN31" i="1" s="1"/>
  <c r="AH31" i="1"/>
  <c r="AJ31" i="1" s="1"/>
  <c r="AN78" i="1"/>
  <c r="AJ3765" i="1"/>
  <c r="AI3428" i="1"/>
  <c r="AM3428" i="1"/>
  <c r="AN3428" i="1" s="1"/>
  <c r="AL1142" i="1"/>
  <c r="AN1142" i="1" s="1"/>
  <c r="AH1142" i="1"/>
  <c r="AL3684" i="1"/>
  <c r="AN3684" i="1" s="1"/>
  <c r="AH3684" i="1"/>
  <c r="AJ3684" i="1" s="1"/>
  <c r="AL65" i="1"/>
  <c r="AN65" i="1" s="1"/>
  <c r="AH65" i="1"/>
  <c r="AJ65" i="1" s="1"/>
  <c r="AJ1427" i="1"/>
  <c r="AL1536" i="1"/>
  <c r="AN1536" i="1" s="1"/>
  <c r="AH1536" i="1"/>
  <c r="AJ1536" i="1" s="1"/>
  <c r="AI1650" i="1"/>
  <c r="AM1650" i="1"/>
  <c r="AI601" i="1"/>
  <c r="AM601" i="1"/>
  <c r="AH99" i="1"/>
  <c r="AJ99" i="1" s="1"/>
  <c r="AL99" i="1"/>
  <c r="AN99" i="1" s="1"/>
  <c r="AJ1497" i="1"/>
  <c r="AH763" i="1"/>
  <c r="AL763" i="1"/>
  <c r="AN763" i="1" s="1"/>
  <c r="AL2042" i="1"/>
  <c r="AN2042" i="1" s="1"/>
  <c r="AH2042" i="1"/>
  <c r="AM2902" i="1"/>
  <c r="AN2902" i="1" s="1"/>
  <c r="AI2902" i="1"/>
  <c r="AM1835" i="1"/>
  <c r="AI1835" i="1"/>
  <c r="AJ1835" i="1" s="1"/>
  <c r="AN2404" i="1"/>
  <c r="AL181" i="1"/>
  <c r="AN181" i="1" s="1"/>
  <c r="AH181" i="1"/>
  <c r="AI2516" i="1"/>
  <c r="AM2516" i="1"/>
  <c r="AN2516" i="1" s="1"/>
  <c r="AN1601" i="1"/>
  <c r="AM1673" i="1"/>
  <c r="AN1673" i="1" s="1"/>
  <c r="AI1673" i="1"/>
  <c r="AJ1673" i="1" s="1"/>
  <c r="AN1527" i="1"/>
  <c r="AI775" i="1"/>
  <c r="AJ775" i="1" s="1"/>
  <c r="AM775" i="1"/>
  <c r="AL132" i="1"/>
  <c r="AN132" i="1" s="1"/>
  <c r="AH132" i="1"/>
  <c r="AN29" i="1"/>
  <c r="AN1145" i="1"/>
  <c r="BD3848" i="1"/>
  <c r="AY3848" i="1"/>
  <c r="BC3848" i="1" s="1"/>
  <c r="BB3848" i="1"/>
  <c r="BA3848" i="1" s="1"/>
  <c r="AZ3848" i="1"/>
  <c r="AH113" i="1"/>
  <c r="AJ113" i="1" s="1"/>
  <c r="AL113" i="1"/>
  <c r="AN113" i="1" s="1"/>
  <c r="AJ3071" i="1"/>
  <c r="AL2403" i="1"/>
  <c r="AN2403" i="1" s="1"/>
  <c r="AH2403" i="1"/>
  <c r="AJ3647" i="1"/>
  <c r="AN2402" i="1"/>
  <c r="AH1434" i="1"/>
  <c r="AL1434" i="1"/>
  <c r="AN1434" i="1" s="1"/>
  <c r="BC1673" i="1"/>
  <c r="BC1667" i="1" s="1"/>
  <c r="AN2405" i="1"/>
  <c r="AN3072" i="1"/>
  <c r="AN1131" i="1"/>
  <c r="BA1110" i="1"/>
  <c r="BA1101" i="1" s="1"/>
  <c r="BB1101" i="1"/>
  <c r="AJ1602" i="1"/>
  <c r="AJ757" i="1"/>
  <c r="AH1504" i="1"/>
  <c r="AJ1504" i="1" s="1"/>
  <c r="AL1504" i="1"/>
  <c r="AN1504" i="1" s="1"/>
  <c r="AL2175" i="1"/>
  <c r="AN2175" i="1" s="1"/>
  <c r="AH2175" i="1"/>
  <c r="AY3872" i="1"/>
  <c r="AZ3872" i="1"/>
  <c r="BD3872" i="1"/>
  <c r="BB3872" i="1"/>
  <c r="BA3872" i="1" s="1"/>
  <c r="BC3872" i="1"/>
  <c r="AI988" i="1"/>
  <c r="AJ988" i="1" s="1"/>
  <c r="AM988" i="1"/>
  <c r="AN988" i="1" s="1"/>
  <c r="AJ3249" i="1"/>
  <c r="AI2493" i="1"/>
  <c r="AJ2493" i="1" s="1"/>
  <c r="AM2493" i="1"/>
  <c r="AG5" i="1"/>
  <c r="AL2137" i="1"/>
  <c r="AH2137" i="1"/>
  <c r="AN41" i="1"/>
  <c r="AJ79" i="1"/>
  <c r="AM94" i="1"/>
  <c r="AN94" i="1" s="1"/>
  <c r="AI94" i="1"/>
  <c r="AJ94" i="1" s="1"/>
  <c r="AJ1344" i="1"/>
  <c r="AJ1701" i="1"/>
  <c r="AI2907" i="1"/>
  <c r="AM2907" i="1"/>
  <c r="AZ2484" i="1"/>
  <c r="AI2543" i="1"/>
  <c r="AJ2543" i="1" s="1"/>
  <c r="AM2543" i="1"/>
  <c r="AJ1651" i="1"/>
  <c r="AJ1138" i="1"/>
  <c r="AJ2535" i="1"/>
  <c r="AL1686" i="1"/>
  <c r="AN1686" i="1" s="1"/>
  <c r="AH1686" i="1"/>
  <c r="AJ1686" i="1" s="1"/>
  <c r="AY3850" i="1"/>
  <c r="BC3850" i="1" s="1"/>
  <c r="BB3850" i="1"/>
  <c r="BA3850" i="1" s="1"/>
  <c r="BD3850" i="1"/>
  <c r="AZ3850" i="1"/>
  <c r="AJ1150" i="1"/>
  <c r="AI602" i="1"/>
  <c r="AM602" i="1"/>
  <c r="AN602" i="1" s="1"/>
  <c r="AI1696" i="1"/>
  <c r="AJ1696" i="1" s="1"/>
  <c r="AM1696" i="1"/>
  <c r="AN1696" i="1" s="1"/>
  <c r="AN106" i="1"/>
  <c r="AJ1702" i="1"/>
  <c r="AM1499" i="1"/>
  <c r="AI1499" i="1"/>
  <c r="AH118" i="1"/>
  <c r="AJ118" i="1" s="1"/>
  <c r="AL118" i="1"/>
  <c r="AM1635" i="1"/>
  <c r="AN1635" i="1" s="1"/>
  <c r="AI1635" i="1"/>
  <c r="AL3069" i="1"/>
  <c r="AN3069" i="1" s="1"/>
  <c r="AH3069" i="1"/>
  <c r="AJ3069" i="1" s="1"/>
  <c r="AN3074" i="1"/>
  <c r="AJ84" i="1"/>
  <c r="AM2913" i="1"/>
  <c r="AN2913" i="1" s="1"/>
  <c r="AI2913" i="1"/>
  <c r="AI2788" i="1"/>
  <c r="AM2788" i="1"/>
  <c r="AN2788" i="1" s="1"/>
  <c r="AH2148" i="1"/>
  <c r="AJ2148" i="1" s="1"/>
  <c r="AL2148" i="1"/>
  <c r="AN2148" i="1" s="1"/>
  <c r="AL2164" i="1"/>
  <c r="AH2164" i="1"/>
  <c r="AJ2164" i="1" s="1"/>
  <c r="AJ1209" i="1"/>
  <c r="AI2903" i="1"/>
  <c r="AM2903" i="1"/>
  <c r="AN3277" i="1"/>
  <c r="AN3272" i="1" s="1"/>
  <c r="AL46" i="1"/>
  <c r="AN46" i="1" s="1"/>
  <c r="AH46" i="1"/>
  <c r="AJ46" i="1" s="1"/>
  <c r="AJ604" i="1"/>
  <c r="AM2149" i="1"/>
  <c r="AI2149" i="1"/>
  <c r="AJ2149" i="1" s="1"/>
  <c r="AI735" i="1"/>
  <c r="AM735" i="1"/>
  <c r="AM3703" i="1"/>
  <c r="AI3703" i="1"/>
  <c r="AJ745" i="1"/>
  <c r="AJ984" i="1"/>
  <c r="AL1634" i="1"/>
  <c r="AL1627" i="1" s="1"/>
  <c r="AH1634" i="1"/>
  <c r="AH1627" i="1" s="1"/>
  <c r="S1158" i="1"/>
  <c r="AI1329" i="1"/>
  <c r="AJ1329" i="1" s="1"/>
  <c r="AM1329" i="1"/>
  <c r="AI2914" i="1"/>
  <c r="AM2914" i="1"/>
  <c r="AJ3070" i="1"/>
  <c r="AJ2171" i="1"/>
  <c r="AN2523" i="1"/>
  <c r="AH1319" i="1"/>
  <c r="AJ1319" i="1" s="1"/>
  <c r="AL1319" i="1"/>
  <c r="AN1319" i="1" s="1"/>
  <c r="AL2932" i="1"/>
  <c r="AH2932" i="1"/>
  <c r="AJ2932" i="1" s="1"/>
  <c r="AL3685" i="1"/>
  <c r="AN3685" i="1" s="1"/>
  <c r="AH3685" i="1"/>
  <c r="AN3652" i="1"/>
  <c r="AL47" i="1"/>
  <c r="AN47" i="1" s="1"/>
  <c r="AH47" i="1"/>
  <c r="AJ47" i="1" s="1"/>
  <c r="AI31" i="1"/>
  <c r="AM31" i="1"/>
  <c r="AM78" i="1"/>
  <c r="AI78" i="1"/>
  <c r="AJ78" i="1" s="1"/>
  <c r="AM3765" i="1"/>
  <c r="AI3765" i="1"/>
  <c r="AN3618" i="1" l="1"/>
  <c r="AJ5" i="1"/>
  <c r="AJ1482" i="1"/>
  <c r="AN1575" i="1"/>
  <c r="AN5" i="1"/>
  <c r="AI2870" i="1"/>
  <c r="R4005" i="1"/>
  <c r="AJ3635" i="1"/>
  <c r="O4005" i="1"/>
  <c r="AL5" i="1"/>
  <c r="AH1401" i="1"/>
  <c r="BB2128" i="1"/>
  <c r="AM3635" i="1"/>
  <c r="AM1401" i="1"/>
  <c r="AN2542" i="1"/>
  <c r="AN2484" i="1" s="1"/>
  <c r="BB1667" i="1"/>
  <c r="BC14" i="1"/>
  <c r="BC5" i="1" s="1"/>
  <c r="BA1667" i="1"/>
  <c r="AJ1309" i="1"/>
  <c r="AI716" i="1"/>
  <c r="AH3173" i="1"/>
  <c r="AL1724" i="1"/>
  <c r="AN1724" i="1" s="1"/>
  <c r="AN1667" i="1" s="1"/>
  <c r="AH1724" i="1"/>
  <c r="AH3618" i="1"/>
  <c r="AM1158" i="1"/>
  <c r="AM1101" i="1" s="1"/>
  <c r="AI1158" i="1"/>
  <c r="AI3000" i="1"/>
  <c r="AM3000" i="1"/>
  <c r="AJ3620" i="1"/>
  <c r="AJ3618" i="1" s="1"/>
  <c r="AI2128" i="1"/>
  <c r="AK1667" i="1"/>
  <c r="BC2879" i="1"/>
  <c r="BC2870" i="1" s="1"/>
  <c r="AJ1724" i="1"/>
  <c r="AJ1667" i="1" s="1"/>
  <c r="AL3173" i="1"/>
  <c r="AJ3180" i="1"/>
  <c r="AJ3173" i="1" s="1"/>
  <c r="AL3618" i="1"/>
  <c r="AH1482" i="1"/>
  <c r="AI1482" i="1"/>
  <c r="AH1575" i="1"/>
  <c r="AM1309" i="1"/>
  <c r="AL1158" i="1"/>
  <c r="AN1158" i="1" s="1"/>
  <c r="AN1101" i="1" s="1"/>
  <c r="AH1158" i="1"/>
  <c r="AJ1158" i="1" s="1"/>
  <c r="AJ1101" i="1" s="1"/>
  <c r="AH3000" i="1"/>
  <c r="AH2870" i="1" s="1"/>
  <c r="AL3000" i="1"/>
  <c r="AN3000" i="1" s="1"/>
  <c r="AN2137" i="1"/>
  <c r="AY2128" i="1"/>
  <c r="AJ1634" i="1"/>
  <c r="AJ1627" i="1" s="1"/>
  <c r="AI1627" i="1"/>
  <c r="AM2186" i="1"/>
  <c r="AN2186" i="1" s="1"/>
  <c r="AI2186" i="1"/>
  <c r="P3739" i="1"/>
  <c r="R3739" i="1" s="1"/>
  <c r="AJ2137" i="1"/>
  <c r="BC1409" i="1"/>
  <c r="BC1401" i="1" s="1"/>
  <c r="AL1482" i="1"/>
  <c r="S3738" i="1"/>
  <c r="AM1482" i="1"/>
  <c r="AL1575" i="1"/>
  <c r="AI1309" i="1"/>
  <c r="P3868" i="1"/>
  <c r="R3868" i="1" s="1"/>
  <c r="AI1101" i="1"/>
  <c r="AN1634" i="1"/>
  <c r="AN1627" i="1" s="1"/>
  <c r="AM716" i="1"/>
  <c r="AM1724" i="1"/>
  <c r="AM1667" i="1" s="1"/>
  <c r="AI1724" i="1"/>
  <c r="AJ1575" i="1"/>
  <c r="AN1309" i="1"/>
  <c r="Q3868" i="1"/>
  <c r="AD3868" i="1"/>
  <c r="AE3868" i="1" s="1"/>
  <c r="AW3868" i="1"/>
  <c r="AX3868" i="1" s="1"/>
  <c r="AM2484" i="1"/>
  <c r="BB2484" i="1"/>
  <c r="AL2186" i="1"/>
  <c r="AL2128" i="1" s="1"/>
  <c r="AH2186" i="1"/>
  <c r="AH2128" i="1" s="1"/>
  <c r="AD3818" i="1"/>
  <c r="N3818" i="1"/>
  <c r="P3818" i="1" s="1"/>
  <c r="R3818" i="1" s="1"/>
  <c r="O3818" i="1"/>
  <c r="Q3818" i="1"/>
  <c r="AM3618" i="1"/>
  <c r="AM2931" i="1"/>
  <c r="AM2870" i="1" s="1"/>
  <c r="AI2931" i="1"/>
  <c r="AJ2931" i="1" s="1"/>
  <c r="AI774" i="1"/>
  <c r="AM774" i="1"/>
  <c r="AM5" i="1"/>
  <c r="BC1318" i="1"/>
  <c r="BC1309" i="1" s="1"/>
  <c r="BA2484" i="1"/>
  <c r="AG1667" i="1"/>
  <c r="AW3880" i="1"/>
  <c r="AX3880" i="1" s="1"/>
  <c r="Q3880" i="1"/>
  <c r="S3880" i="1" s="1"/>
  <c r="AD3880" i="1"/>
  <c r="AE3880" i="1" s="1"/>
  <c r="AK3739" i="1"/>
  <c r="AE3739" i="1"/>
  <c r="AF3739" i="1"/>
  <c r="AG3739" i="1"/>
  <c r="AM2618" i="1"/>
  <c r="AI2618" i="1"/>
  <c r="AI2484" i="1" s="1"/>
  <c r="AJ3387" i="1"/>
  <c r="AJ3327" i="1" s="1"/>
  <c r="AN3387" i="1"/>
  <c r="AN3327" i="1" s="1"/>
  <c r="BA1482" i="1"/>
  <c r="BC1490" i="1"/>
  <c r="BC1482" i="1" s="1"/>
  <c r="AI2542" i="1"/>
  <c r="AM2542" i="1"/>
  <c r="AH1309" i="1"/>
  <c r="N3817" i="1"/>
  <c r="P3817" i="1" s="1"/>
  <c r="R3817" i="1" s="1"/>
  <c r="Q3817" i="1"/>
  <c r="S3817" i="1" s="1"/>
  <c r="O3817" i="1"/>
  <c r="AD3817" i="1"/>
  <c r="AI3618" i="1"/>
  <c r="AI1575" i="1"/>
  <c r="AH2931" i="1"/>
  <c r="AL2931" i="1"/>
  <c r="AL2870" i="1" s="1"/>
  <c r="AY3831" i="1"/>
  <c r="BB3831" i="1"/>
  <c r="BA3831" i="1" s="1"/>
  <c r="BC3831" i="1"/>
  <c r="BD3831" i="1"/>
  <c r="AZ3831" i="1"/>
  <c r="AH774" i="1"/>
  <c r="AH716" i="1" s="1"/>
  <c r="AL774" i="1"/>
  <c r="AN774" i="1" s="1"/>
  <c r="AN716" i="1" s="1"/>
  <c r="AI5" i="1"/>
  <c r="BC724" i="1"/>
  <c r="BC716" i="1" s="1"/>
  <c r="BC2137" i="1"/>
  <c r="BC2128" i="1" s="1"/>
  <c r="S3739" i="1"/>
  <c r="AL2618" i="1"/>
  <c r="AN2618" i="1" s="1"/>
  <c r="AH2618" i="1"/>
  <c r="AJ2618" i="1" s="1"/>
  <c r="AJ2484" i="1" s="1"/>
  <c r="AL3635" i="1"/>
  <c r="AN1482" i="1"/>
  <c r="AW3847" i="1"/>
  <c r="AX3847" i="1" s="1"/>
  <c r="Q3847" i="1"/>
  <c r="S3847" i="1" s="1"/>
  <c r="AD3847" i="1"/>
  <c r="AE3847" i="1" s="1"/>
  <c r="AH2542" i="1"/>
  <c r="AL2542" i="1"/>
  <c r="AL1309" i="1"/>
  <c r="AE3738" i="1"/>
  <c r="AG3738" i="1"/>
  <c r="AF3738" i="1"/>
  <c r="AK3738" i="1"/>
  <c r="AJ3670" i="1"/>
  <c r="AM1575" i="1"/>
  <c r="BC1110" i="1"/>
  <c r="BC1101" i="1" s="1"/>
  <c r="AL1101" i="1"/>
  <c r="AH5" i="1"/>
  <c r="AL716" i="1"/>
  <c r="AH3635" i="1"/>
  <c r="AI3635" i="1"/>
  <c r="AI1401" i="1"/>
  <c r="AJ2542" i="1"/>
  <c r="Q4005" i="1"/>
  <c r="AJ1409" i="1"/>
  <c r="AJ1401" i="1" s="1"/>
  <c r="AN1409" i="1"/>
  <c r="AN1401" i="1" s="1"/>
  <c r="AH1667" i="1"/>
  <c r="AI1667" i="1"/>
  <c r="AW3857" i="1"/>
  <c r="AX3857" i="1" s="1"/>
  <c r="AD3857" i="1"/>
  <c r="AE3857" i="1" s="1"/>
  <c r="Q3857" i="1"/>
  <c r="S3857" i="1" s="1"/>
  <c r="S3831" i="1"/>
  <c r="AH2484" i="1"/>
  <c r="AL3738" i="1" l="1"/>
  <c r="AH3738" i="1"/>
  <c r="BD3880" i="1"/>
  <c r="AY3880" i="1"/>
  <c r="AZ3880" i="1"/>
  <c r="BB3880" i="1"/>
  <c r="BA3880" i="1" s="1"/>
  <c r="BC3880" i="1" s="1"/>
  <c r="AL1667" i="1"/>
  <c r="R4006" i="1"/>
  <c r="R4007" i="1" s="1"/>
  <c r="AJ774" i="1"/>
  <c r="AJ716" i="1" s="1"/>
  <c r="AL2484" i="1"/>
  <c r="AH1101" i="1"/>
  <c r="AJ2186" i="1"/>
  <c r="N4005" i="1"/>
  <c r="AJ3739" i="1"/>
  <c r="AM3739" i="1"/>
  <c r="AI3739" i="1"/>
  <c r="S3818" i="1"/>
  <c r="AJ3000" i="1"/>
  <c r="AJ2870" i="1" s="1"/>
  <c r="AH3739" i="1"/>
  <c r="AL3739" i="1"/>
  <c r="AN3739" i="1" s="1"/>
  <c r="AN2128" i="1"/>
  <c r="AM2128" i="1"/>
  <c r="Q4006" i="1"/>
  <c r="AZ3857" i="1"/>
  <c r="BB3857" i="1"/>
  <c r="BA3857" i="1" s="1"/>
  <c r="BD3857" i="1"/>
  <c r="AY3857" i="1"/>
  <c r="BC3857" i="1" s="1"/>
  <c r="AN3738" i="1"/>
  <c r="AK3662" i="1"/>
  <c r="AY3847" i="1"/>
  <c r="BC3847" i="1" s="1"/>
  <c r="AZ3847" i="1"/>
  <c r="BB3847" i="1"/>
  <c r="BA3847" i="1" s="1"/>
  <c r="BD3847" i="1"/>
  <c r="AY3868" i="1"/>
  <c r="AZ3868" i="1"/>
  <c r="BD3868" i="1"/>
  <c r="BB3868" i="1"/>
  <c r="BA3868" i="1" s="1"/>
  <c r="BC3868" i="1"/>
  <c r="AN2931" i="1"/>
  <c r="AN2870" i="1" s="1"/>
  <c r="AI3738" i="1"/>
  <c r="AM3738" i="1"/>
  <c r="AF3818" i="1"/>
  <c r="AG3818" i="1"/>
  <c r="AK3818" i="1"/>
  <c r="AE3818" i="1"/>
  <c r="AJ2128" i="1"/>
  <c r="AJ3738" i="1"/>
  <c r="AG3662" i="1"/>
  <c r="AE3817" i="1"/>
  <c r="AF3817" i="1"/>
  <c r="AG3817" i="1"/>
  <c r="AK3817" i="1"/>
  <c r="S3868" i="1"/>
  <c r="S4005" i="1" s="1"/>
  <c r="AM3817" i="1" l="1"/>
  <c r="AN3817" i="1" s="1"/>
  <c r="AI3817" i="1"/>
  <c r="Q4007" i="1"/>
  <c r="Q4008" i="1" s="1"/>
  <c r="AL3817" i="1"/>
  <c r="AH3817" i="1"/>
  <c r="AH3818" i="1"/>
  <c r="AH3662" i="1" s="1"/>
  <c r="AL3818" i="1"/>
  <c r="AL3662" i="1" s="1"/>
  <c r="AN3818" i="1"/>
  <c r="AN3662" i="1" s="1"/>
  <c r="S4006" i="1"/>
  <c r="S4008" i="1" s="1"/>
  <c r="S4007" i="1"/>
  <c r="AM3818" i="1"/>
  <c r="AI3818" i="1"/>
  <c r="R4008" i="1"/>
  <c r="AJ3817" i="1"/>
  <c r="AI3662" i="1" l="1"/>
  <c r="AM3662" i="1"/>
  <c r="AJ3818" i="1"/>
  <c r="AJ3662" i="1" s="1"/>
</calcChain>
</file>

<file path=xl/sharedStrings.xml><?xml version="1.0" encoding="utf-8"?>
<sst xmlns="http://schemas.openxmlformats.org/spreadsheetml/2006/main" count="20626" uniqueCount="1614">
  <si>
    <t>TC55</t>
  </si>
  <si>
    <t>TC53</t>
  </si>
  <si>
    <t>TC51</t>
  </si>
  <si>
    <t>TC47</t>
  </si>
  <si>
    <t>TC46</t>
  </si>
  <si>
    <t>TC45</t>
  </si>
  <si>
    <t>TC42</t>
  </si>
  <si>
    <t>TC40</t>
  </si>
  <si>
    <t>TC39</t>
  </si>
  <si>
    <t>TC38</t>
  </si>
  <si>
    <t>TC31</t>
  </si>
  <si>
    <t>TC30</t>
  </si>
  <si>
    <t>TC28</t>
  </si>
  <si>
    <t>TCME</t>
  </si>
  <si>
    <t>TC27</t>
  </si>
  <si>
    <t>TC26</t>
  </si>
  <si>
    <t>TC24</t>
  </si>
  <si>
    <t>TC22</t>
  </si>
  <si>
    <t>TC16</t>
  </si>
  <si>
    <t>TC14</t>
  </si>
  <si>
    <t>TC12</t>
  </si>
  <si>
    <t>NC</t>
  </si>
  <si>
    <t>VT+NC</t>
  </si>
  <si>
    <t>Không xóa</t>
  </si>
  <si>
    <t>Vingroup</t>
  </si>
  <si>
    <t>D&gt;=10</t>
  </si>
  <si>
    <t>D&lt;10</t>
  </si>
  <si>
    <t>TỔNG CỘNG</t>
  </si>
  <si>
    <t>CHI PHÍ QUẢN LÝ XÂY DỰNG 2%</t>
  </si>
  <si>
    <t>CHI PHÍ BPTC 5%, Dự phòng phát sinh khác</t>
  </si>
  <si>
    <t>CỘNG</t>
  </si>
  <si>
    <t>Thiếu giá thi công</t>
  </si>
  <si>
    <t>CƯ9</t>
  </si>
  <si>
    <t>XD</t>
  </si>
  <si>
    <t>VTC VHm</t>
  </si>
  <si>
    <t>BVTK phát hành</t>
  </si>
  <si>
    <t>Bộ</t>
  </si>
  <si>
    <t>NCC trình mẫu CĐT duyệt trước khi cấp hàng</t>
  </si>
  <si>
    <t>Lô Giấy vệ sinh tàn tật</t>
  </si>
  <si>
    <t>Vòi xịt bồn cầu tàn tật</t>
  </si>
  <si>
    <t>Bồn cầu tàn tật</t>
  </si>
  <si>
    <t>Ống thải chữ P</t>
  </si>
  <si>
    <t>Vòi chậu rửa tàn tật</t>
  </si>
  <si>
    <t>Chậu rửa tàn tật</t>
  </si>
  <si>
    <t>TBVS khuyết tật</t>
  </si>
  <si>
    <t>*</t>
  </si>
  <si>
    <t>Lấy sai giá</t>
  </si>
  <si>
    <t>Thùng rác cạnh xí bệt - WC thường</t>
  </si>
  <si>
    <t>TBVS</t>
  </si>
  <si>
    <t>đầu việc HSYC đang để thép hộp</t>
  </si>
  <si>
    <t>BĐG QII.2026</t>
  </si>
  <si>
    <t>Bao gồm1986</t>
  </si>
  <si>
    <t>m2</t>
  </si>
  <si>
    <t>- Cửa chớp Louver sơn hoàn thiện theo màu tường phê duyệt, có lưới chắn côn trùng
- Lá chớp nhôm lật ngăn hắt nước, lưới inox chắn côn trùng
- Khung xương nhôm, sơn hoàn thiện theo màu tường phê duyệt
Chi tiết theo thiết kế, nhà thầu trình mẫu PD trước khi lắp đặt</t>
  </si>
  <si>
    <t>Hệ louver nhôm</t>
  </si>
  <si>
    <t>Hệ nhôm kính</t>
  </si>
  <si>
    <t>Nhà B4</t>
  </si>
  <si>
    <t>NCC trình mẫu, KSTK duyệt trước khi cấp hàng</t>
  </si>
  <si>
    <t>Sen tắm đứng</t>
  </si>
  <si>
    <t>Nhà B3</t>
  </si>
  <si>
    <t>Nhà B2</t>
  </si>
  <si>
    <t>Nhà B1</t>
  </si>
  <si>
    <t>Đầu việc louver bên trên đang tính chung là hệ thép hộp.</t>
  </si>
  <si>
    <t>Bao gồm trong công tác lắp cửa</t>
  </si>
  <si>
    <t>bộ</t>
  </si>
  <si>
    <t>CC, LĐ motor mở cửa tự động khu vực cấp gió bổ sung</t>
  </si>
  <si>
    <t>Hệ lam nhôm chắn an toàn khi mở cửa cấp gió mở
Sơn hoàn thiện màu theo PD
Chi tiết theo thiết kế, nhà thầu trình mẫu PD trước khi lắp đặt</t>
  </si>
  <si>
    <t>Hệ lam nhôm</t>
  </si>
  <si>
    <t>Nhôm kinh</t>
  </si>
  <si>
    <t>Nhà A3</t>
  </si>
  <si>
    <t>Cửa sổ 1 cánh mở lật hệ nhôm Xingfa 55 (hoặc tương đương)
- Sử dụng tay nắm gạt và ổ khóa, phụ kiện kết hợp theo chuẩn hóa.
- Ô fix kính dán an toàn Solar màu xanh 46C dày 10.38mmChi tiết theo thiết kế, nhà thầu trình mẫu PD trước khi lắp đặt</t>
  </si>
  <si>
    <t>Hệ cửa sổ mở hất 1 cánh, kết hợp vách kính cố định</t>
  </si>
  <si>
    <t>Cửa sổ 1 cánh mở lật hệ nhôm Xingfa 55 (hoặc tương đương)
- Sử dụng tay nắm gạt và ổ khóa, phụ kiện kết hợp theo chuẩn hóa.
- Ô fix kính dán an toàn Solar màu xanh 46C dày 8.38mm
Chi tiết theo thiết kế, nhà thầu trình mẫu PD trước khi lắp đặt</t>
  </si>
  <si>
    <t>Nhà A1, 2</t>
  </si>
  <si>
    <t>CÔNG TÁC HSMT BỔ SUNG</t>
  </si>
  <si>
    <t>%</t>
  </si>
  <si>
    <t>Chi phí dự phòng cho khối lượng, công việc phát sinh</t>
  </si>
  <si>
    <t>CHI PHÍ DỰ PHÒNG</t>
  </si>
  <si>
    <t>B</t>
  </si>
  <si>
    <t>HT</t>
  </si>
  <si>
    <t>chưa phát hành</t>
  </si>
  <si>
    <t>Louver nhôm Z 59.3x43mm sơn hoàn thiện màu ghi sáng kt: 800x700</t>
  </si>
  <si>
    <t>BG</t>
  </si>
  <si>
    <t>Cung cấp, lắp đặt cửa chống cháy EI45</t>
  </si>
  <si>
    <t>Cung cấp, lắp đặt cửa chống cháy EI30</t>
  </si>
  <si>
    <t>cái</t>
  </si>
  <si>
    <t>Nắp thắm bể KT 940x940mm bằng tấm inox dày 2mm, khung hộp inox 40x40x1,2mm, xương gia cường lập là inox 40x4, tay nắm mở quay</t>
  </si>
  <si>
    <t>md</t>
  </si>
  <si>
    <t>CCLD nắp rãnh thu nước</t>
  </si>
  <si>
    <t>Bao gồm</t>
  </si>
  <si>
    <t>Lắp dựng thang thăm bể</t>
  </si>
  <si>
    <t>tấn</t>
  </si>
  <si>
    <t>Gia công thang thăm bể</t>
  </si>
  <si>
    <t>Sơn sắt thép bằng sơn các loại, 1 nước lót, 2 nước phủ</t>
  </si>
  <si>
    <t>Lắp dựng kết cấu thép hệ khung dàn, sàn đạo trên cạn</t>
  </si>
  <si>
    <t>Gia công hệ khung dàn</t>
  </si>
  <si>
    <t>Cung cấp , lắp đặt mái kính cường lực dán an toàn, cáp treo gia cố mái</t>
  </si>
  <si>
    <t>Lắp dựng lan can thép</t>
  </si>
  <si>
    <t>Gia công lan can</t>
  </si>
  <si>
    <t>HOÀN THIỆN KHÁC</t>
  </si>
  <si>
    <t>KSG 44287</t>
  </si>
  <si>
    <t>Sơn sàn, nền, bề mặt bê tông bằng sơn các loại, 1 nước lót, 2 nước phủ</t>
  </si>
  <si>
    <t>Láng nền sàn không đánh mầu, dày 2cm, vữa XM mác 75</t>
  </si>
  <si>
    <t>KSG 44546</t>
  </si>
  <si>
    <t>m3</t>
  </si>
  <si>
    <t>Xây gạch đất sét nung 180x80x40, xây các bộ phận kết cấu phức tạp khác, chiều cao &lt;= 6m, vữa XM mác 75</t>
  </si>
  <si>
    <t>HOÀN THIỆN THANG BỘ</t>
  </si>
  <si>
    <t>Mài trần , nắp bể bằng máy</t>
  </si>
  <si>
    <t>TT</t>
  </si>
  <si>
    <t>HOÀN THIỆN TRẦN</t>
  </si>
  <si>
    <t>Sơn sàn, nền, bề mặt bê tông bằng sơn epoxy 2 thành phần gốc nước, 1 nước lót, 2 nước phủ</t>
  </si>
  <si>
    <t>Mài sàn đáy bể bằng máy</t>
  </si>
  <si>
    <t>HOÀN THIỆN SÀN</t>
  </si>
  <si>
    <t>Sơn dầm, trần, cột, tường trong nhà không bả bằng sơn các loại, 1 nước lót, 2 nước phủ</t>
  </si>
  <si>
    <t>SƠN TƯỜNG</t>
  </si>
  <si>
    <t>Trát má cửa, chiều dày trát 1,5cm, vữa XM mác 75</t>
  </si>
  <si>
    <t>Trát tường trong, chiều dày trát 1,5cm, vữa XM mác 50</t>
  </si>
  <si>
    <t>Xây gạch đất sét nung 180x80x40, xây tường thẳng chiều dày &lt;= 30cm, chiều cao &lt;= 28m, vữa XM mác 75</t>
  </si>
  <si>
    <t>TƯỜNG XÂY</t>
  </si>
  <si>
    <t>KIẾN TRÚC</t>
  </si>
  <si>
    <t>100m2</t>
  </si>
  <si>
    <t>Ván khuôn cầu thang thường</t>
  </si>
  <si>
    <t>Công tác gia công lắp dựng cốt thép. Cốt thép cầu thang, đường kính cốt thép &lt;= 10mm, chiều cao &lt;= 6m</t>
  </si>
  <si>
    <t>Đổ bê tông thủ công bằng máy trộn, bê tông cầu thang thường, đá 1x2, mác 200</t>
  </si>
  <si>
    <t>Ván khuôn xà, dầm, giằng, chiều cao &lt;= 28m</t>
  </si>
  <si>
    <t>Công tác gia công lắp dựng cốt thép. Cốt thép xà dầm, giằng, đường kính cốt thép &lt;= 18mm, chiều cao &lt;= 6m</t>
  </si>
  <si>
    <t>Công tác gia công lắp dựng cốt thép. Cốt thép xà dầm, giằng, đường kính cốt thép &lt;= 10mm, chiều cao &lt;= 6m</t>
  </si>
  <si>
    <t>Đổ bê tông bằng máy, đổ bằng máy bơm bê tông, bê tông xà dầm, giằng, sàn mái, đá 1x2, mác 300</t>
  </si>
  <si>
    <t>PHẦN THÂN</t>
  </si>
  <si>
    <t>m</t>
  </si>
  <si>
    <t>Thi công khớp nối ngăn nước bằng gioăng cao su</t>
  </si>
  <si>
    <t>Trát tường trong, chiều dày trát 1,5cm, vữa XM mác 75</t>
  </si>
  <si>
    <t>Láng nền sàn có đánh màu, dày 3cm, vữa XM mác 75</t>
  </si>
  <si>
    <t>Dán lưới thủy tinh dọc chân tường</t>
  </si>
  <si>
    <t>Trám bả góc bằng vữa xi măng phụ gia chống thấm</t>
  </si>
  <si>
    <t>Chống thấm gốc xi măng Sikatop Seal 107 (Khu vực bể  nước )</t>
  </si>
  <si>
    <t>Ván khuôn bể</t>
  </si>
  <si>
    <t>Công tác gia công lắp dựng cốt thép. Cốt thép móng, đường kính cốt thép &lt;= 18mm</t>
  </si>
  <si>
    <t>Công tác gia công lắp dựng cốt thép. Cốt thép móng, đường kính cốt thép &lt;= 10mm</t>
  </si>
  <si>
    <t>Đổ bê tông bằng máy, đổ bằng máy bơm bê tông, bê tông móng, chiều rộng móng &lt;=250 cm, đá 1x2, mác 300. Bê tông nắp bể</t>
  </si>
  <si>
    <t>Đổ bê tông bằng máy, đổ bằng máy bơm bê tông, bê tông tường, chiều dày &lt;= 45cm, chiều cao &lt;= 6m, đá 1x2, mác 300. Bê tông thành bể</t>
  </si>
  <si>
    <t>Đổ bê tông bằng máy, đổ bằng máy bơm bê tông, bê tông móng, chiều rộng móng &lt;=250 cm, đá 1x2, mác 300. Bê tông đáy bể</t>
  </si>
  <si>
    <t>Đổ bê tông thủ công bằng máy trộn, bê tông lót móng, chiều rộng &gt; 250 cm, đá 4x6, mác 100</t>
  </si>
  <si>
    <t>Đổ bê tông bằng máy, đổ bằng máy bơm bê tông, bê tông nền, đá 1x2, mác 300</t>
  </si>
  <si>
    <t>Ván khuôn móng cột</t>
  </si>
  <si>
    <t>Công tác gia công lắp dựng cốt thép. Cốt thép móng, đường kính cốt thép &gt; 18mm</t>
  </si>
  <si>
    <t>Đổ bê tông bằng máy, đổ bằng máy bơm bê tông, bê tông móng, chiều rộng móng &lt;=250 cm, đá 1x2, mác 300</t>
  </si>
  <si>
    <t>Đổ bê tông thủ công bằng máy trộn, bê tông lót móng, chiều rộng &lt;= 250 cm, đá 4x6, mác 100</t>
  </si>
  <si>
    <t>100m3</t>
  </si>
  <si>
    <t>Vận chuyển đất bằng ô tô tự đổ 5km tiếp theo ngoài phạm vi 5km, đất cấp I</t>
  </si>
  <si>
    <t>Vận chuyển đất bằng ô tô tự đổ 4km tiếp theo trong phạm vi &lt;= 5km, đất cấp I</t>
  </si>
  <si>
    <t>Vận chuyển đất bằng ôtô tự đổ trong phạm vi &lt;= 1000m, đất cấp I</t>
  </si>
  <si>
    <t>Đắp đất công trình bằng đầm đất cầm tay, độ chặt yêu cầu K=0,90</t>
  </si>
  <si>
    <t>Đào móng cột, trụ, hố kiểm tra bằng thủ công, rộng &gt; 1m, sâu &gt; 1m, đất cấp I</t>
  </si>
  <si>
    <t>Đào móng công trình, chiều rộng móng &gt; 20m, bằng máy đào, đất cấp II</t>
  </si>
  <si>
    <t>PHẦN MÓNG</t>
  </si>
  <si>
    <t>Lắp đặt cấu kiện thép đặt sẵn trong bê tông, khối lượng một cấu kiện &lt;= 10 kg</t>
  </si>
  <si>
    <t>Gia công cấu kiện thép đặt sẵn trong bê tông, khối lượng một cấu kiện &lt;= 10 kg</t>
  </si>
  <si>
    <t>mối nối</t>
  </si>
  <si>
    <t>Nối cọc ống bê tông cốt thép, đường kính cọc 400mm</t>
  </si>
  <si>
    <t>100m</t>
  </si>
  <si>
    <t>Ép âm cọc ống bê tông cốt thép dự ứng lực bằng máy ép Robot thủy lực tự hành, đất cấp I, đường kính cọc 400mm (điều chỉnh hệ số NC, MTC = 1.05)</t>
  </si>
  <si>
    <t>Ép cọc ống bê tông cốt thép dự ứng lực bằng máy ép Robot thủy lực tự hành, đất cấp I, đường kính cọc 400mm</t>
  </si>
  <si>
    <t>CỌC</t>
  </si>
  <si>
    <t>KẾT CẤU</t>
  </si>
  <si>
    <t>PHÒNG BƠM PCCC 50M3</t>
  </si>
  <si>
    <t>XXVII.2</t>
  </si>
  <si>
    <t>Louver nhôm Z 59.3x43mm sơn hoàn thiện màu ghi sáng kt : 800x700</t>
  </si>
  <si>
    <t>AI.63211</t>
  </si>
  <si>
    <t>AI.11421</t>
  </si>
  <si>
    <t>AK.83520</t>
  </si>
  <si>
    <t>AI.63311</t>
  </si>
  <si>
    <t>AI.11911</t>
  </si>
  <si>
    <t>Mài trần nắp bể bằng máy</t>
  </si>
  <si>
    <t>AK.85420</t>
  </si>
  <si>
    <t>TÔ TRÁT</t>
  </si>
  <si>
    <t>Ép âm cọc ống bê tông cốt thép dự ứng lực bằng máy ép Robot thủy lực tự hành, đất cấp I, đường kính cọc 400mm</t>
  </si>
  <si>
    <t>PHÒNG BƠM PCCC 150M3</t>
  </si>
  <si>
    <t>XXVII.1</t>
  </si>
  <si>
    <t>PHÒNG BƠM</t>
  </si>
  <si>
    <t>XXVII</t>
  </si>
  <si>
    <t>Lắp dựng hàng rào thoáng</t>
  </si>
  <si>
    <t>Gia công tường rào thoáng</t>
  </si>
  <si>
    <t>Trát tường ngoài, chiều dày trát 1cm, vữa XM mác 75</t>
  </si>
  <si>
    <t>Xây gạch đất sét nung 180x80x40, xây cột, trụ, chiều cao &lt;= 6m, vữa XM mác 75</t>
  </si>
  <si>
    <t>Xây gạch đất sét nung 180x80x40, xây tường thẳng chiều dày &lt;= 30cm, chiều cao &lt;= 6m, vữa XM mác 75</t>
  </si>
  <si>
    <t>Xây gạch đất sét nung 180x80x40, xây tường thẳng chiều dày &lt;= 10cm, chiều cao &lt;= 6m, vữa XM mác 75</t>
  </si>
  <si>
    <t>Ván khuôn cột vuông, chữ nhật, chiều cao &lt;= 28m</t>
  </si>
  <si>
    <t>Công tác gia công lắp dựng cốt thép. Cốt thép cột, trụ, đường kính cốt thép &lt;= 18mm, chiều cao &lt;= 6m</t>
  </si>
  <si>
    <t>Công tác gia công lắp dựng cốt thép. Cốt thép cột, trụ, đường kính cốt thép &lt;= 10mm, chiều cao &lt;= 6m</t>
  </si>
  <si>
    <t>Đổ bê tông bằng máy, đổ bằng máy bơm bê tông, bê tông cột, tiết diện cột &lt;= 0,1m2, chiều cao &lt;= 6m, đá 1x2, mác 200</t>
  </si>
  <si>
    <t>Công tác gia công lắp dựng cốt thép. Cốt thép xà dầm, giằng, đường kính cốt thép &lt;= 10mm, chiều cao &lt;= 28m</t>
  </si>
  <si>
    <t>Đổ bê tông bằng máy, đổ bằng máy bơm bê tông, bê tông xà dầm, giằng, sàn mái, đá 1x2, mác 200</t>
  </si>
  <si>
    <t>Ván khuôn móng dài</t>
  </si>
  <si>
    <t>Đổ bê tông bằng máy, đổ bằng máy bơm bê tông, bê tông móng, chiều rộng móng &lt;=250 cm, đá 1x2, mác 200</t>
  </si>
  <si>
    <t>Đổ bê tông thủ công bằng BTTP, bê tông lót móng, chiều rộng &lt;= 250 cm, đá 4x6, mác 100</t>
  </si>
  <si>
    <t>Vận chuyển đất bằng ôtô tự đổ trong phạm vi &lt;= 300m, đất cấp II</t>
  </si>
  <si>
    <t>Đào móng cột, trụ, hố kiểm tra bằng thủ công, rộng &lt;= 1m, sâu &gt; 1m, đất cấp II</t>
  </si>
  <si>
    <t>Đào móng công trình, chiều rộng móng &lt;= 6m, bằng máy đào, đất cấp II</t>
  </si>
  <si>
    <t>TƯỜNG RÀO THOÁNG</t>
  </si>
  <si>
    <t>XXVI</t>
  </si>
  <si>
    <t>Trát gờ chỉ, vữa XM mác 75</t>
  </si>
  <si>
    <t>Trát kẻ chỉ, vữa XM mác 75</t>
  </si>
  <si>
    <t>Trát tường ngoài, chiều dày trát 1,5cm, vữa XM mác 75</t>
  </si>
  <si>
    <t>TƯỜNG RÀO ĐẶC</t>
  </si>
  <si>
    <t>XXV</t>
  </si>
  <si>
    <t>Đổ bê tông thủ công bằng BTTP, đá 1x2, mác 200</t>
  </si>
  <si>
    <t>Đổ bê tông thủ công bằng máy trộn, bê tông lót móng, chiều rộng &lt;= 250 cm, đá 2x4, mác 100</t>
  </si>
  <si>
    <t>Đào móng cột, trụ, hố kiểm tra bằng thủ công, rộng &lt;= 1m, sâu &lt;= 1m, đất cấp II</t>
  </si>
  <si>
    <t>Hố ga thông tin</t>
  </si>
  <si>
    <t>Băng báo hiệu cáp ngầm 40cm</t>
  </si>
  <si>
    <t>Bảo vệ đường cáp ngầm - Rải lưới ni lông</t>
  </si>
  <si>
    <t>Đào đất móng băng bằng thủ công, rộng &lt;= 3m, sâu &lt;= 1m, đất cấp II</t>
  </si>
  <si>
    <t>Đắp cát công trình bằng máy đầm đất cầm tay, độ chặt yêu cầu K=0,90</t>
  </si>
  <si>
    <t>Rãnh cáp đi dưới vỉa hè</t>
  </si>
  <si>
    <t>Băng báo hiệu cáp ngầm 30cm</t>
  </si>
  <si>
    <t>Rãnh cáp đi dưới lòng đường</t>
  </si>
  <si>
    <t>Rãnh cáp hạ thế</t>
  </si>
  <si>
    <t>1 km cáp</t>
  </si>
  <si>
    <t>Ra, kéo, căng hãm cáp quang treo. Loại cáp &lt;= 12 sợi</t>
  </si>
  <si>
    <t xml:space="preserve"> HDPE D65/50 </t>
  </si>
  <si>
    <t>Ống luồn dây</t>
  </si>
  <si>
    <t>THÔNG TIN LIÊN LẠC</t>
  </si>
  <si>
    <t>viên</t>
  </si>
  <si>
    <t>Mua gạch chỉ</t>
  </si>
  <si>
    <t>1000 viên</t>
  </si>
  <si>
    <t>Bảo vệ đường cáp ngầm - Xếp gạch chỉ</t>
  </si>
  <si>
    <t>Rãnh cáp chiếu sáng</t>
  </si>
  <si>
    <t>Ống HDPE D65/50</t>
  </si>
  <si>
    <t>Dây đồng trần M10</t>
  </si>
  <si>
    <t>Cu/XLPE/PVC (4x10)mm2</t>
  </si>
  <si>
    <t>Dây dẫn, ống luồn dây</t>
  </si>
  <si>
    <t>Ống nhựa ruột gà PVC D16 luồn dây lên đèn</t>
  </si>
  <si>
    <t>BA.14302</t>
  </si>
  <si>
    <t>Dây tiếp địa E1.5mm2</t>
  </si>
  <si>
    <t>BA.16103</t>
  </si>
  <si>
    <t>Dây lên đèn Cu/PVC/PVC 2x1.5mm2</t>
  </si>
  <si>
    <t>BA.16202</t>
  </si>
  <si>
    <t>Bộ đèn LED 120W</t>
  </si>
  <si>
    <t>BA.23301</t>
  </si>
  <si>
    <t>cột</t>
  </si>
  <si>
    <t>Cột thép bát giác cần đơn 9m</t>
  </si>
  <si>
    <t>BA.21204</t>
  </si>
  <si>
    <t>bảng</t>
  </si>
  <si>
    <t>Lắp bảng điện cửa cột</t>
  </si>
  <si>
    <t>BA.35101</t>
  </si>
  <si>
    <t>Tai bắt tiếp địa dày 4mm (40x50)</t>
  </si>
  <si>
    <t>Kéo rải dây chống sét dưới mương đất, loại dây thép D10mm</t>
  </si>
  <si>
    <t>BA.19202</t>
  </si>
  <si>
    <t>cọc</t>
  </si>
  <si>
    <t>Cọc tiếp địa, thép L63x63X6-L=2.5m</t>
  </si>
  <si>
    <t>BA.19102</t>
  </si>
  <si>
    <t>BA.14405</t>
  </si>
  <si>
    <t>Sắt M24 dài 700mm</t>
  </si>
  <si>
    <t>Sắt dẹt 50x5x300mm</t>
  </si>
  <si>
    <t>AF.11111</t>
  </si>
  <si>
    <t>Đổ bê tông thủ công bằng BTTP, đá 2x4, mác 250</t>
  </si>
  <si>
    <t>AF.11234</t>
  </si>
  <si>
    <t>AB.41132</t>
  </si>
  <si>
    <t>Đào xúc đất bằng máy đào, đất cấp II</t>
  </si>
  <si>
    <t>AB.24132</t>
  </si>
  <si>
    <t>AB.11412</t>
  </si>
  <si>
    <t>Cột đèn chiếu sáng cần đôi 9m, bóng LED 120W</t>
  </si>
  <si>
    <t>Cột đèn chiếu sáng cần đơn 9m, bóng LED 120W</t>
  </si>
  <si>
    <t>Đèn chiếu sáng</t>
  </si>
  <si>
    <t>Kéo rải dây chống sét theo tường, cột và mái nhà - Loại dây thép D10mm</t>
  </si>
  <si>
    <t>BA.19302</t>
  </si>
  <si>
    <t>Tiếp địa tủ điều khiển chiếu sáng</t>
  </si>
  <si>
    <t>Ống HDPE D85/65</t>
  </si>
  <si>
    <t>D4.1409</t>
  </si>
  <si>
    <t>Bu lông móng M16x350</t>
  </si>
  <si>
    <t>Đổ bê tông thủ công bằng BTTP, đá 2x4, mác 200</t>
  </si>
  <si>
    <t>AF.11232</t>
  </si>
  <si>
    <t>Móng tủ điều khiển chiếu sáng</t>
  </si>
  <si>
    <t>tủ</t>
  </si>
  <si>
    <t>Tủ điện điều khiển chiếu sáng 100A</t>
  </si>
  <si>
    <t>BA.37201</t>
  </si>
  <si>
    <t>ĐIỆN CHIẾU SÁNG</t>
  </si>
  <si>
    <t>1 cấu kiện</t>
  </si>
  <si>
    <t>Lắp các loại cấu kiện bê tông đúc sẵn bằng thủ công, trọng lượng &lt;= 75kg</t>
  </si>
  <si>
    <t>Công tác gia công, lắp dựng, tháo dỡ ván khuôn. Ván khuôn nắp đan, tấm chớp</t>
  </si>
  <si>
    <t>Đổ bê tông đúc sẵn bằng BTTP. Bê tông tấm đan, mái hắt, lanh tô, đá 1x2, mác 200</t>
  </si>
  <si>
    <t>Ống HDPE D195/150</t>
  </si>
  <si>
    <t>Cu/PVC (1x4)mm2</t>
  </si>
  <si>
    <t>Cu/PVC (1x10)mm2</t>
  </si>
  <si>
    <t>Cu/PVC (1x16)mm2</t>
  </si>
  <si>
    <t>Dây tiếp địa</t>
  </si>
  <si>
    <t>Cu/XLPE/PVC/DSTA/PVC (2x4)mm2</t>
  </si>
  <si>
    <t>Cu/XLPE/PVC/DSTA/PVC (4x4)mm2</t>
  </si>
  <si>
    <t>Cu/XLPE/PVC/DSTA/PVC (4x10)mm2</t>
  </si>
  <si>
    <t>Cu/XLPE/PVC/DSTA/PVC (4x16)mm2</t>
  </si>
  <si>
    <t>Cu/XLPE/PVC/DSTA/PVC (4x25)mm2</t>
  </si>
  <si>
    <t>Cu/XLPE/PVC/DSTA/PVC (1x95)mm2</t>
  </si>
  <si>
    <t>Cu/XLPE/PVC/DSTA/PVC (1x120)mm2</t>
  </si>
  <si>
    <t>Cu/XLPE/PVC/DSTA/PVC (1x150)mm2</t>
  </si>
  <si>
    <t>Cu/XLPE/PVC/DSTA/PVC (1x240)mm2</t>
  </si>
  <si>
    <t>Cu/XLPE/PVC/DSTA/PVC (1x300)mm2</t>
  </si>
  <si>
    <t>Cáp hạ thế</t>
  </si>
  <si>
    <t>HẠ THẾ</t>
  </si>
  <si>
    <t>Cung cấp gạch chỉ</t>
  </si>
  <si>
    <t>Rãnh cáp đi trên vỉa hè (KT: 750x450x900mm)</t>
  </si>
  <si>
    <t>Băng báo hiệu cáp ngầm 50cm</t>
  </si>
  <si>
    <t>Rãnh cáp đi dưới lòng đường (KT: 750x450x1100mm)</t>
  </si>
  <si>
    <t>Rãnh cáp trung thế</t>
  </si>
  <si>
    <t>Cu/XLPE/PVC/DSTA/PVC - 24kV 3x240mm2</t>
  </si>
  <si>
    <t>Cáp trung thế, ống luồn dây</t>
  </si>
  <si>
    <t>Trạm biến áp</t>
  </si>
  <si>
    <t>PHẦN TRUNG THẾ, TRẠM BIẾN ÁP</t>
  </si>
  <si>
    <t>ĐIỆN NGOÀI NHÀ</t>
  </si>
  <si>
    <t>XXIV</t>
  </si>
  <si>
    <t>Đồng hồ đo áp lực</t>
  </si>
  <si>
    <t>Côn lệch 100x150</t>
  </si>
  <si>
    <t>Côn cân80X100</t>
  </si>
  <si>
    <t>Van xả khí DN25</t>
  </si>
  <si>
    <t>Van chống nươc va DN100</t>
  </si>
  <si>
    <t>Y Lọc DN100</t>
  </si>
  <si>
    <t>Van 1 chiều DN100</t>
  </si>
  <si>
    <t>Van chặn DN100</t>
  </si>
  <si>
    <t>Nối mềm BE DN100</t>
  </si>
  <si>
    <t>Nối mềm BE DN150</t>
  </si>
  <si>
    <t>Rọ hút DN150</t>
  </si>
  <si>
    <t>Van bướm DN400</t>
  </si>
  <si>
    <t>Van bướm DN100</t>
  </si>
  <si>
    <t>Van phao tự động DN100</t>
  </si>
  <si>
    <t>Bình tích áp 500L</t>
  </si>
  <si>
    <t>1 máy</t>
  </si>
  <si>
    <t>Lắp đặt máy bơm nước</t>
  </si>
  <si>
    <t>TRẠM BƠM TĂNG ÁP</t>
  </si>
  <si>
    <t>Lắp đặt tấm đan</t>
  </si>
  <si>
    <t>Công tác gia công, lắp đặt cốt thép bê tông đúc sẵn. Cốt thép tấm đan, hàng rào, cửa sổ, lá chớp, nan hoa, con sơn</t>
  </si>
  <si>
    <t>Đổ bê tông đúc sẵn bằng thủ công - sản xuất bằng máy trộn. Bê tông tấm đan, mái hắt, lanh tô, đá 1x2, mác 250</t>
  </si>
  <si>
    <t>NẮP THĂM 850X850MM TẢI TRỌNG 400KN</t>
  </si>
  <si>
    <t>Nắp thu nước 1050X745MM</t>
  </si>
  <si>
    <t>Nắp thu nước 960X530MM</t>
  </si>
  <si>
    <t>BỘ NẮP GANG</t>
  </si>
  <si>
    <t>Gia công thang sắt</t>
  </si>
  <si>
    <t>Đổ bê tông thủ công bằng BTTP, bê tông thành ga, đá 1x2, mác 250</t>
  </si>
  <si>
    <t>Đổ bê tông thủ công bằng BTTP, bê tông đáy ga, đá 1x2, mác 250</t>
  </si>
  <si>
    <t xml:space="preserve">HỐ GA </t>
  </si>
  <si>
    <t>Trát tường xây gạch không nung bằng vữa thông thường, trát tường trong, chiều dày trát 1,5cm, vữa XM mác 75</t>
  </si>
  <si>
    <t>Đổ bê tông thủ công bằng BTTP, bê tông móng, chiều rộng &lt;= 250 cm, đá 1x2, mác 200</t>
  </si>
  <si>
    <t>Xây gạch đất sét nung 6,5x10,5x22, xây tường thẳng, chiều dày &lt;= 33cm, chiều cao &lt;= 6m, vữa XM mác 75</t>
  </si>
  <si>
    <t>Đổ bê tông thủ công bằng máy trộn, bê tông móng, chiều rộng &lt;= 250 cm, đá 1x2, mác 200</t>
  </si>
  <si>
    <t>Rãnh xây gạch B400 dài 1000m</t>
  </si>
  <si>
    <t>Nối ống bê tông bằng gioăng cao su, đường kính 300mm</t>
  </si>
  <si>
    <t>Nối ống bê tông bằng gioăng cao su, đường kính 400mm</t>
  </si>
  <si>
    <t>Nối ống bê tông bằng gioăng cao su, đường kính 600mm</t>
  </si>
  <si>
    <t>Nối ống bê tông bằng gioăng cao su, đường kính 800mm</t>
  </si>
  <si>
    <t>Lắp đặt khối móng bê tông đỡ đoạn ống, đường kính D300mm</t>
  </si>
  <si>
    <t>Lắp đặt khối móng bê tông đỡ đoạn ống, đường kính D400mm</t>
  </si>
  <si>
    <t>Lắp đặt khối móng bê tông đỡ đoạn ống, đường kính D600mm</t>
  </si>
  <si>
    <t>Lắp đặt khối móng bê tông đỡ đoạn ống, đường kính D800mm</t>
  </si>
  <si>
    <t>đoạn ống</t>
  </si>
  <si>
    <t>Lắp đặt ống bê tông bằng cần cẩu, đoạn ống dài 2,5m, đường kính D300mm -HL93</t>
  </si>
  <si>
    <t>Lắp đặt ống bê tông bằng cần cẩu, đoạn ống dài 2,5m, đường kính D400mm-HL93</t>
  </si>
  <si>
    <t>Lắp đặt ống bê tông bằng cần cẩu, đoạn ống dài 2,5m, đường kính D600mm-HL93</t>
  </si>
  <si>
    <t>Lắp đặt ống bê tông bằng cần cẩu, đoạn ống dài 2,5m, đường kính D800mm-HL93</t>
  </si>
  <si>
    <t>CỐNG BTCT  (2,5M/CÁI)</t>
  </si>
  <si>
    <t>THOÁT NƯỚC MƯA</t>
  </si>
  <si>
    <t>Đổ bê tông thủ công bằng BTTP, mác 250</t>
  </si>
  <si>
    <t>Thi công lớp đá đệm móng, loại đá có đường kính Dmax&lt;= 4</t>
  </si>
  <si>
    <t>HỐ GA THOÁT NƯỚC THẢI</t>
  </si>
  <si>
    <t>Nối ống bê tông bằng gioăng cao su, đường kính 200mm</t>
  </si>
  <si>
    <t>HDPE D200 SN4</t>
  </si>
  <si>
    <t>THOÁT NƯỚC THẢI</t>
  </si>
  <si>
    <t>Măng xông nối ống HDPE-D50</t>
  </si>
  <si>
    <t>Măng xông nối ống HDPE-D63</t>
  </si>
  <si>
    <t>Cút D40-HDPE-135 độ</t>
  </si>
  <si>
    <t>Cút D40-HDPE-90 độ</t>
  </si>
  <si>
    <t>Cút D50-HDPE-90 độ</t>
  </si>
  <si>
    <t>Cút D63-HDPE-90 độ</t>
  </si>
  <si>
    <t>Cút hàn D90-HDPE-135 độ</t>
  </si>
  <si>
    <t>Cút hàn D110-HDPE-90 độ</t>
  </si>
  <si>
    <t>Khâu nối ren ngoài D40</t>
  </si>
  <si>
    <t>Khâu nối ren ngoài D50</t>
  </si>
  <si>
    <t>Khâu nối ren ngoài D63</t>
  </si>
  <si>
    <t>Mối nối mềm BE-DN80</t>
  </si>
  <si>
    <t>Mối nối mềm BE-DN100</t>
  </si>
  <si>
    <t>cặp bích</t>
  </si>
  <si>
    <t>Lắp bích thép, đường kính ống 100mm</t>
  </si>
  <si>
    <t>Tê HDPE D90x40</t>
  </si>
  <si>
    <t>Tê HDPE D90x50</t>
  </si>
  <si>
    <t>Tê HDPE D90x63</t>
  </si>
  <si>
    <t>Tê HDPE D110x63</t>
  </si>
  <si>
    <t>Tê HDPE D110x90</t>
  </si>
  <si>
    <t>Tê HDPE D110x110</t>
  </si>
  <si>
    <t>Phụ kiện vật tư</t>
  </si>
  <si>
    <t>Van chặn BE DN40</t>
  </si>
  <si>
    <t>Van chặn BE DN50</t>
  </si>
  <si>
    <t>Van chặn BE DN80</t>
  </si>
  <si>
    <t>Van chặn BE DN100</t>
  </si>
  <si>
    <t>Y lọc DN100</t>
  </si>
  <si>
    <t>Mối nối mềm BE DN100</t>
  </si>
  <si>
    <t>Đồng hồ DN100</t>
  </si>
  <si>
    <t>Ống thép DN100</t>
  </si>
  <si>
    <t>Van cổng BB DN100</t>
  </si>
  <si>
    <t>Bích thép DN100</t>
  </si>
  <si>
    <t>Hố van đồng hồ tổng DN100</t>
  </si>
  <si>
    <t>Thử áp lực đường ống nhựa, đường kính ống d=40mm</t>
  </si>
  <si>
    <t>Thử áp lực đường ống nhựa, đường kính ống d=50mm</t>
  </si>
  <si>
    <t>Thử áp lực đường ống nhựa, đường kính ống d=65mm</t>
  </si>
  <si>
    <t>Thử áp lực đường ống nhựa, đường kính ống d=89mm</t>
  </si>
  <si>
    <t>Thử áp lực đường ống nhựa, đường kính ống d=100mm</t>
  </si>
  <si>
    <t>Ống cấp nước HDPE D40 (PN 10)</t>
  </si>
  <si>
    <t>Ống cấp nước HDPE D50 (PN 10)</t>
  </si>
  <si>
    <t>Ống cấp nước HDPE D63 (PN 10)</t>
  </si>
  <si>
    <t>Ống cấp nước HDPE D90 (PN 10)</t>
  </si>
  <si>
    <t>Ống cấp nước HDPE D110 (PN 10)</t>
  </si>
  <si>
    <t>ỐNG HDPE</t>
  </si>
  <si>
    <t>CẤP NƯỚC</t>
  </si>
  <si>
    <t>CẤP THOÁT NƯỚC</t>
  </si>
  <si>
    <t>XXIII</t>
  </si>
  <si>
    <t>Đắp đất nền đường bằng máy lu bánh thép, độ chặt yêu cầu K=0,90</t>
  </si>
  <si>
    <t>Rải vải địa kỹ thuật làm móng công trình</t>
  </si>
  <si>
    <t>Đóng cọc gỗ (hoặc cọc tràm) Fi &gt;12 cm bằng máy đào, chiều dài cọc3m, đất cấp II</t>
  </si>
  <si>
    <t>Xử lý móng tường chắn</t>
  </si>
  <si>
    <t>Đào đắp</t>
  </si>
  <si>
    <t>Ống PVC D60</t>
  </si>
  <si>
    <t>Bao gồm322*100</t>
  </si>
  <si>
    <t>Lớp vải địa không dệt 12KN/m</t>
  </si>
  <si>
    <t>Cát vàng hạt thô</t>
  </si>
  <si>
    <t>Đá dăn 1x2</t>
  </si>
  <si>
    <t>Đá dăm 2x4</t>
  </si>
  <si>
    <t>Tầng lọc (5m/1 cái)</t>
  </si>
  <si>
    <t>Xây đá hộc, xây tường thẳng, chiều dày &lt;= 60cm, cao &lt;=2 m, vữa XM mác 100</t>
  </si>
  <si>
    <t>TƯỜNG CHẮN</t>
  </si>
  <si>
    <t>XXII</t>
  </si>
  <si>
    <t>Gờ chặn lùi xe KT 600x150x1000</t>
  </si>
  <si>
    <t>Sơn kẻ đường bằng sơn epoxy</t>
  </si>
  <si>
    <t>AK.91131</t>
  </si>
  <si>
    <t>Báo giá</t>
  </si>
  <si>
    <t>Đá thớt basalt D500-700mm, Dày 20mm</t>
  </si>
  <si>
    <t>Cảnh quan</t>
  </si>
  <si>
    <t>Bó vỉa bằng tấm bê tông đúc sẵn, bó vỉa thẳng 10x20x100cm, vữa XM mác 75</t>
  </si>
  <si>
    <t>BÓ VỈA BỒN CÂY</t>
  </si>
  <si>
    <t>XXI</t>
  </si>
  <si>
    <t>Trát tường ngoài, chiều dày trát 2cm, vữa XM mác 75</t>
  </si>
  <si>
    <t>Xây gạch đất sét nung 6,5x10,5x22, xây tường thẳng, chiều dày &lt;= 11cm, chiều cao &lt;= 6m, vữa XM mác 75</t>
  </si>
  <si>
    <t>Bó gáy hè</t>
  </si>
  <si>
    <t>Lắp các loại cấu kiện bê tông đúc sẵn bằng thủ công,Tấm đan rãnh BTXM đá 1x2 M250 KT:300x500x50mm</t>
  </si>
  <si>
    <t>Công tác gia công, lắp dựng, tháo dỡ ván khuôn. Ván khuôn Tấm đan rãnh BTXM đá 1x2 M250 KT:300x500x50mm</t>
  </si>
  <si>
    <t>Đổ bê tông đúc sẵn bằng thủ công - sản xuất bằng máy trộn. Bê tông Tấm đan rãnh BTXM đá 1x2 M250 KT:300x500x50mm, đá 1x2, mác 250</t>
  </si>
  <si>
    <t>Đổ bê tông thủ công bằng BTTP, bê tông móng, chiều rộng &lt;= 250 cm, đá 1x2, mác 150</t>
  </si>
  <si>
    <t>Bó vỉa hè, đường bằng tấm bê tông đúc sẵn, bó vỉa thẳng 18x22x100cm, vữa XM mác 75</t>
  </si>
  <si>
    <t>Rải giấy dầu lớp cách ly</t>
  </si>
  <si>
    <t>Lát gạch sân, nền đường, vỉa hè bằng gạch terrazzo giả đá, vữa XM mác 75</t>
  </si>
  <si>
    <t>Đào nền đường bằng thủ công, đất cấp II</t>
  </si>
  <si>
    <t>Đào nền đường bằng máy đào, đất cấp II</t>
  </si>
  <si>
    <t>VỈA HÈ</t>
  </si>
  <si>
    <t>XX</t>
  </si>
  <si>
    <t>10m</t>
  </si>
  <si>
    <t>Cắt khe 1x4 của đường lăn, sân đỗ</t>
  </si>
  <si>
    <t>Đổ bê tông bằng máy, đổ bằng máy bơm bê tông, bê tông móng, chiều rộng móng &gt;250 cm, đá 1x2, mác 250</t>
  </si>
  <si>
    <t>Loại 2 (cho vị trí ô tô ra vào)</t>
  </si>
  <si>
    <t>Cắt khe 3m x 3m</t>
  </si>
  <si>
    <t>SÂN NỘI BỘ</t>
  </si>
  <si>
    <t>XIX</t>
  </si>
  <si>
    <t>Báo giá (Hùng Lân)</t>
  </si>
  <si>
    <t>Cột biển báo</t>
  </si>
  <si>
    <t>CBG</t>
  </si>
  <si>
    <t>Biển tam giác W.208</t>
  </si>
  <si>
    <t>Biển tròn P123A</t>
  </si>
  <si>
    <t>Biển tròn hạn chế tốc độ</t>
  </si>
  <si>
    <t>Biển vuông I.408</t>
  </si>
  <si>
    <t>Biển vuông I.423 vị trí người đi bộ sang ngang</t>
  </si>
  <si>
    <t>Lắp đặt cột và biển báo phản quang, loại tam giác cạnh 70 cm</t>
  </si>
  <si>
    <t>Lắp đặt cột và biển báo phản quang, loại biển tròn D70, bát giác cạnh 25 cm</t>
  </si>
  <si>
    <t>Lắp đặt cột và biển báo phản quang, loại biển vuông 60x60 cm</t>
  </si>
  <si>
    <t>Sơn gờ giảm tốc màu vàng dày 4mm</t>
  </si>
  <si>
    <t>Sơn kẻ đường bằng sơn dẻo nhiệt phản quang, chiều dày lớp sơn 2,0mm màu trắng</t>
  </si>
  <si>
    <t>Sơn kẻ đường bằng sơn dẻo nhiệt phản quang, chiều dày lớp sơn 2,0mm màu vàng</t>
  </si>
  <si>
    <t>Thi công móng cấp phối đá dăm lớp dưới, độ chặt yêu cầu K &gt;= 0,98</t>
  </si>
  <si>
    <t>Thi công móng cấp phối đá dăm lớp trên, độ chặt yêu cầu K &gt;= 0,98</t>
  </si>
  <si>
    <t>Tưới lớp dính bám mặt đường bằng nhựa pha dầu, lượng nhựa 1,0 kg/m2</t>
  </si>
  <si>
    <t>Rải thảm mặt đường bê tông nhựa chặt (loại BTNC16), chiều dày mặt đường đã lèn ép 7 cm</t>
  </si>
  <si>
    <t>Đắp đất nền đường bằng máy lu bánh thép, độ chặt yêu cầu K=0,95</t>
  </si>
  <si>
    <t>Đắp đất nền đường bằng máy lu bánh thép, độ chặt yêu cầu K=0,98</t>
  </si>
  <si>
    <t>Đắp đất vỉa hè bằng máy lu bánh thép, độ chặt yêu cầu K=0,90</t>
  </si>
  <si>
    <t>ĐƯỜNG BÊ TÔNG NHỰA</t>
  </si>
  <si>
    <t>XVIII</t>
  </si>
  <si>
    <t>Đổ bê tông bằng máy, đổ bằng máy bơm bê tông, bê tông móng, chiều rộng móng &gt;250 cm, đá 1x2, mác 150</t>
  </si>
  <si>
    <t>SÂN ĐIỀU LỆNH</t>
  </si>
  <si>
    <t>XVII</t>
  </si>
  <si>
    <t>10m3/1km</t>
  </si>
  <si>
    <t>Vận chuyển đất bằng ô tô tự đổ, cự ly vận chuyển 41.4km</t>
  </si>
  <si>
    <t>Vận chuyển đất bằng ô tô tự đổ, cự ly vận chuyển &lt;= 10km</t>
  </si>
  <si>
    <t>Vận chuyển đất bằng ô tô tự đổ, cự ly vận chuyển &lt;= 1km</t>
  </si>
  <si>
    <t>Báo giá NT</t>
  </si>
  <si>
    <t>Mua đất đắp</t>
  </si>
  <si>
    <t>Đào nền đường bằng máy đào, đất cấp III</t>
  </si>
  <si>
    <t>Đắp đất ô cây xanh bằng máy lu bánh thép, độ chặt yêu cầu K=0,85</t>
  </si>
  <si>
    <t>Đào nền đường bằng máy đào, đất cấp I</t>
  </si>
  <si>
    <t>SAN NỀN</t>
  </si>
  <si>
    <t>XVI</t>
  </si>
  <si>
    <t>Xử lý tường, phần móng công trình. Trường hợp dùng 2 lít dung dịch EC hoặc SC</t>
  </si>
  <si>
    <t>1m2</t>
  </si>
  <si>
    <t>Phòng mối nền công trình xây mới.</t>
  </si>
  <si>
    <t>1m</t>
  </si>
  <si>
    <t>Tạo hàng rào phòng mối bên trong bằng phương pháp thuốn, bơm thuốc</t>
  </si>
  <si>
    <t>Tạo hàng rào phòng mối bên ngoài bằng phương pháp thuốn, bơm thuốc.</t>
  </si>
  <si>
    <t>NHÀ B4</t>
  </si>
  <si>
    <t>NHÀ B3</t>
  </si>
  <si>
    <t>NHÀ B2</t>
  </si>
  <si>
    <t>NHÀ B1</t>
  </si>
  <si>
    <t>NHÀ A4</t>
  </si>
  <si>
    <t>NHÀ A3</t>
  </si>
  <si>
    <t>NHÀ A1+A2</t>
  </si>
  <si>
    <t>CHỐNG MỐI</t>
  </si>
  <si>
    <t>XIV</t>
  </si>
  <si>
    <t>PT</t>
  </si>
  <si>
    <t>Lợp mái che tường bằng tôn múi chiều dài bất kỳ</t>
  </si>
  <si>
    <t>Bằng Kl gia công xà gồ</t>
  </si>
  <si>
    <t>Lắp dựng xà gồ thép</t>
  </si>
  <si>
    <t>Bằng Kl gia công vỉ kèo</t>
  </si>
  <si>
    <t>Lắp dựng vì kèo thép khẩu độ &lt;= 18 m</t>
  </si>
  <si>
    <t>Bằng Kl gia công thép</t>
  </si>
  <si>
    <t>Lắp dựng cột thép các loại</t>
  </si>
  <si>
    <t>Gia công vì kèo thép hình khẩu độ nhỏ, khẩu độ &lt;= 9 m</t>
  </si>
  <si>
    <t>Gia công vì kèo thép hình khẩu độ lớn, khẩu độ 18-24 m</t>
  </si>
  <si>
    <t>Gia công cột bằng thép hình</t>
  </si>
  <si>
    <t>Kèo mái thép</t>
  </si>
  <si>
    <t>Đổ bê tông bằng máy, đổ bằng máy bơm bê tông, bê tông nền, đá 1x2, mác 200</t>
  </si>
  <si>
    <t>GARA XE KHÁCH</t>
  </si>
  <si>
    <t>XIII</t>
  </si>
  <si>
    <t>Check</t>
  </si>
  <si>
    <t>CT</t>
  </si>
  <si>
    <t>Cầu thu nước DN100</t>
  </si>
  <si>
    <t>Cầu thu nước DN125</t>
  </si>
  <si>
    <t>Chếch uPVC D140</t>
  </si>
  <si>
    <t>Chếch uPVC D200</t>
  </si>
  <si>
    <t>Ống u.PVC  D140 PN6</t>
  </si>
  <si>
    <t>Ống u.PVC  D200 PN6</t>
  </si>
  <si>
    <t>Hệ thống thoát nước mưa</t>
  </si>
  <si>
    <t>Bít xả thông tắc uPVC D90</t>
  </si>
  <si>
    <t>Bít xả thông tắc uPVC D110</t>
  </si>
  <si>
    <t>Y thông tắc trục D90</t>
  </si>
  <si>
    <t>Y thông tắc trục D110</t>
  </si>
  <si>
    <t>Cút 90 uPVC D42</t>
  </si>
  <si>
    <t>Cút 90 uPVC D60</t>
  </si>
  <si>
    <t>Cút 90 uPVC D90</t>
  </si>
  <si>
    <t>Cút 90 uPVC D110</t>
  </si>
  <si>
    <t>Côn mở uPVC D60/42</t>
  </si>
  <si>
    <t>Côn mở uPVC D90/60</t>
  </si>
  <si>
    <t>Chếch uPVC D42</t>
  </si>
  <si>
    <t>Chếch uPVC D60</t>
  </si>
  <si>
    <t>Chếch uPVC D90</t>
  </si>
  <si>
    <t>Chếch uPVC D110</t>
  </si>
  <si>
    <t>Chếch uPVC D160</t>
  </si>
  <si>
    <t>Y thu uPVC D90/60</t>
  </si>
  <si>
    <t>Y thu uPVC D110/90</t>
  </si>
  <si>
    <t>Y thu uPVC D140/110</t>
  </si>
  <si>
    <t>Y thu uPVC D160/140</t>
  </si>
  <si>
    <t>Y thu uPVC D200/160</t>
  </si>
  <si>
    <t>Y uPVC D90</t>
  </si>
  <si>
    <t>Y uPVC D110</t>
  </si>
  <si>
    <t>Y uPVC D125</t>
  </si>
  <si>
    <t>Y uPVC D140</t>
  </si>
  <si>
    <t>Ống u.PVC  D42 PN6</t>
  </si>
  <si>
    <t>Ống u.PVC  D60 PN6</t>
  </si>
  <si>
    <t>Ống u.PVC  D90 PN6</t>
  </si>
  <si>
    <t>Ống u.PVC  D110 PN6</t>
  </si>
  <si>
    <t>Ống u.PVC  D160 PN6</t>
  </si>
  <si>
    <t>Hệ thống thoát nước thải</t>
  </si>
  <si>
    <t>Van khóa D20</t>
  </si>
  <si>
    <t>Van khóa D25</t>
  </si>
  <si>
    <t>Van khóa D32</t>
  </si>
  <si>
    <t>Van khóa DN40</t>
  </si>
  <si>
    <t>Van khóa DN50</t>
  </si>
  <si>
    <t>Van khóa DN65</t>
  </si>
  <si>
    <t>Măng sông PPR D20</t>
  </si>
  <si>
    <t>Măng sông PPR D25</t>
  </si>
  <si>
    <t>Măng sông PPR D32</t>
  </si>
  <si>
    <t>Măng sông PPR D40</t>
  </si>
  <si>
    <t>Măng sông PPR D50</t>
  </si>
  <si>
    <t>Cút ren trong PPR D20x1/2</t>
  </si>
  <si>
    <t>Côn thu PPR D25/20</t>
  </si>
  <si>
    <t>Côn thu PPR D32/25</t>
  </si>
  <si>
    <t>Côn thu PPR D40/32</t>
  </si>
  <si>
    <t>Côn thu PPR D50/40</t>
  </si>
  <si>
    <t>Côn thu PPR D63/50</t>
  </si>
  <si>
    <t>Côn thu PPR D75/63</t>
  </si>
  <si>
    <t>Tê thu PPR D25/20</t>
  </si>
  <si>
    <t>Tê thu PPR D32/25</t>
  </si>
  <si>
    <t>Tê thu PPR D40/32</t>
  </si>
  <si>
    <t>Tê thu PPR D50/40</t>
  </si>
  <si>
    <t>Tê thu PPR D63/32</t>
  </si>
  <si>
    <t>Tê thu PPR D63/50</t>
  </si>
  <si>
    <t>Tê thu PPR D75/63</t>
  </si>
  <si>
    <t>Tê PPR D20 (nước nóng)</t>
  </si>
  <si>
    <t>Tê PPR D20</t>
  </si>
  <si>
    <t>Tê PPR D25</t>
  </si>
  <si>
    <t>Tê PPR D32</t>
  </si>
  <si>
    <t>Tê PPR D40</t>
  </si>
  <si>
    <t>Tê PPR D50</t>
  </si>
  <si>
    <t>Tê PPR D63</t>
  </si>
  <si>
    <t>Tê PPR D75</t>
  </si>
  <si>
    <t>Cút 90 PPR D20 (nước nóng)</t>
  </si>
  <si>
    <t>Cút 90 PPR D25 (nước nóng)</t>
  </si>
  <si>
    <t>Cút 90 PPR D20</t>
  </si>
  <si>
    <t>Cút 90 PPR D25</t>
  </si>
  <si>
    <t>Cút 90 PPR D32</t>
  </si>
  <si>
    <t>Cút 90 PPR D40</t>
  </si>
  <si>
    <t>Cút 90 PPR D50</t>
  </si>
  <si>
    <t>Cút 90 PPR D63</t>
  </si>
  <si>
    <t>Cút 90 PPR D75</t>
  </si>
  <si>
    <t>Thử áp lực đường ống nhựa, đường kính ống d=20mm</t>
  </si>
  <si>
    <t>Thử áp lực đường ống nhựa, đường kính ống d=25mm</t>
  </si>
  <si>
    <t>Thử áp lực đường ống nhựa, đường kính ống d=32mm</t>
  </si>
  <si>
    <t>Ống PPR D20 (nước nóng) PN20</t>
  </si>
  <si>
    <t>Ống PPR D25 (nước nóng) PN20</t>
  </si>
  <si>
    <t>Ống PPR D20 PN10</t>
  </si>
  <si>
    <t>Ống PPR D25 PN10</t>
  </si>
  <si>
    <t>Ống PPR D32 PN10</t>
  </si>
  <si>
    <t>Ống PPR D40 PN10</t>
  </si>
  <si>
    <t>Ống PPR D50 PN10</t>
  </si>
  <si>
    <t>Phần cấp nước lạnh</t>
  </si>
  <si>
    <t>Phễu thu sàn có ngăn mùi DN75</t>
  </si>
  <si>
    <t>Hương sen tắm đứng</t>
  </si>
  <si>
    <t>Lắp đặt chậu tiểu nam</t>
  </si>
  <si>
    <t>Lắp đặt thùng đun nước nóng</t>
  </si>
  <si>
    <t>Lắp đặt chậu rửa 1 vòi</t>
  </si>
  <si>
    <t>Lắp đặt vòi rửa 1 vòi</t>
  </si>
  <si>
    <t>Lắp đặt lô giấy</t>
  </si>
  <si>
    <t>Lắp đặt chậu xí bệt</t>
  </si>
  <si>
    <t>Thiết bị vệ sinh</t>
  </si>
  <si>
    <t>Đồng hồ DN65</t>
  </si>
  <si>
    <t>XII.4</t>
  </si>
  <si>
    <t>Ống PVC D20</t>
  </si>
  <si>
    <t>Cu/PVC (1x1,5) mm2</t>
  </si>
  <si>
    <t>Cu/PVC (1x2,5) mm2</t>
  </si>
  <si>
    <t>Cu/PVC (1x6) mm2</t>
  </si>
  <si>
    <t>Cu/PVC (1x10) mm2</t>
  </si>
  <si>
    <t>Cu/PVC (1x25) mm2</t>
  </si>
  <si>
    <t>Cu/XLPE/PVC 4Cx2.5mm2</t>
  </si>
  <si>
    <t>Cu/XLPE/PVC 4Cx50mm2</t>
  </si>
  <si>
    <t>Cu/XLPE/PVC 2Cx6mm2</t>
  </si>
  <si>
    <t>Cu/XLPE/PVC 4Cx10mm2</t>
  </si>
  <si>
    <t xml:space="preserve"> DÂY DẪN, CÁP ĐIỆN</t>
  </si>
  <si>
    <t>5 đèn</t>
  </si>
  <si>
    <t>Đèn sự cố gắn tường, bóng LED 2x3W, có bộ lưu điện 2h</t>
  </si>
  <si>
    <t>Đèn chỉ dẫn thoát nạn, bóng LED 3W, có bộ lưu điện 2h</t>
  </si>
  <si>
    <t>Đèn chiếu sáng sự cố, bóng LED 3W, có bộ lưu điện 2h</t>
  </si>
  <si>
    <t>Thiết bị chiếu sáng sự cố, exit</t>
  </si>
  <si>
    <t>Công tắc đôi 1 chiều</t>
  </si>
  <si>
    <t>Công tắc đơn 1 chiều</t>
  </si>
  <si>
    <t>Đèn tuýp LED T8 bóng đôi 1200mm, 2x18W</t>
  </si>
  <si>
    <t>Đèn Downlight âm trần, bóng LED 9W</t>
  </si>
  <si>
    <t>Đèn highbay 150W</t>
  </si>
  <si>
    <t>Thiết bị chiếu sáng</t>
  </si>
  <si>
    <t>Ổ cắm điện đôi 3 cực</t>
  </si>
  <si>
    <t>Thiết bị động lực</t>
  </si>
  <si>
    <t>hộp</t>
  </si>
  <si>
    <t>Lắp tủ điện</t>
  </si>
  <si>
    <t>Vỏ tủ điện KT: 1000x400x250mm</t>
  </si>
  <si>
    <t>Thanh cái và phụ kiện</t>
  </si>
  <si>
    <t>Đèn báo pha</t>
  </si>
  <si>
    <t>Cầu chì 2A</t>
  </si>
  <si>
    <t>RCBO-2P-20A-6KA</t>
  </si>
  <si>
    <t>MCB-1P-16A-6KA</t>
  </si>
  <si>
    <t>MCB-1P-20A-6KA</t>
  </si>
  <si>
    <t>MCB-1P-32A-10KA</t>
  </si>
  <si>
    <t>MCB-3P-40A-10KA</t>
  </si>
  <si>
    <t>MCCB-3P-160A-18KA</t>
  </si>
  <si>
    <t>MCCB-3P-320A-36KA</t>
  </si>
  <si>
    <t xml:space="preserve"> Tủ </t>
  </si>
  <si>
    <t>Tủ điện tổng</t>
  </si>
  <si>
    <t>ĐIỆN</t>
  </si>
  <si>
    <t>XII.3</t>
  </si>
  <si>
    <t>- Lấy theo đúng ĐM Nhà nước.
- Tính trong chi phí chung của dự án: Cẩu tháp, thuê cẩu Kato, vận thăng…</t>
  </si>
  <si>
    <t>Lắp dựng, tháo dỡ dàn giáo trong, mỗi 1,2m tăng thêm</t>
  </si>
  <si>
    <t>Lắp dựng, tháo dỡ dàn giáo trong, chiều cao 3,6m</t>
  </si>
  <si>
    <t>Lắp dựng dàn giáo ngoài, chiều cao &lt;= 50 m</t>
  </si>
  <si>
    <t>DÀN GIÁO</t>
  </si>
  <si>
    <t>- Biển gắn tường các phòng kỹ thuật, phòng chức năng sử dụng chất liệu inox dày 2mm khắc chìm bằng điện ly, phun sơn màu đen chữ cao 26mm</t>
  </si>
  <si>
    <t>Xây gạch đặc đất sét nung 180x80x40, xây các bộ phận kết cấu phức tạp khác, chiều cao &lt;= 6m, vữa XM mác 75</t>
  </si>
  <si>
    <t>Lát đá bậc tam cấp - đá Granite kim sa đen hạt trung dày 20mm, vữa XM mác 75</t>
  </si>
  <si>
    <t>TAM CẤP</t>
  </si>
  <si>
    <t>Lắp dựng cửa khung sắt, khung nhôm</t>
  </si>
  <si>
    <t>BVTK là  louver nhôm</t>
  </si>
  <si>
    <t>Louver thép hộp 40x80x1,4 kết hợp lam chắn nắng.  Sơn tĩnh điện màu ghi đậm.</t>
  </si>
  <si>
    <t>Louver che chắn kỹ thuật</t>
  </si>
  <si>
    <t xml:space="preserve"> - Cánh mở bản lề thủy lực âm sàn không điểm dừng, độ mở tối đa 130 độ</t>
  </si>
  <si>
    <t xml:space="preserve"> - Ô fix kính dán an toàn Solar màu xanh 46C dày 8.38mm</t>
  </si>
  <si>
    <t>- Sử dụng tay nắm gạt và ổ khóa, phụ kiện kết hợp theo chuẩn hóa.</t>
  </si>
  <si>
    <t>Cửa đi 02 cánh mở xoay hệ nhôm Xingfa 55 (hoặc tương đương)</t>
  </si>
  <si>
    <t>- Ô fix kính dán an toàn Solar màu xanh 46C dày 8.38mm</t>
  </si>
  <si>
    <t>Vách kính hệ nhôm Xingfa 55 (hoặc tương đương)</t>
  </si>
  <si>
    <t>Cửa khung nhôm kính</t>
  </si>
  <si>
    <t>Báo giá (Dai Chu)</t>
  </si>
  <si>
    <t>Cung cấp, lắp đặt cửa đi gỗ composite bề mặt vân gỗ 01 cánh mở trượt, cánh cửa dày 40mm</t>
  </si>
  <si>
    <t>Cửa gỗ composite</t>
  </si>
  <si>
    <t>Cửa đi thép công nghiệp</t>
  </si>
  <si>
    <t>Cửa Chống cháy</t>
  </si>
  <si>
    <t>CỬA, LOUVER</t>
  </si>
  <si>
    <t>Lắp dựng lan can sắt</t>
  </si>
  <si>
    <t>Sơn sắt thép bằng sơn epoxy gốc nước, 1 nước lót, 2 nước phủ</t>
  </si>
  <si>
    <t>Trát cầu thang, chiều dày trát 1,5cm, vữa XM mác 75, má bản thang, má bậc cầu thang</t>
  </si>
  <si>
    <t>Láng nền sàn không đánh mầu, dày 2cm, vữa XM mác 75, bậc thang</t>
  </si>
  <si>
    <t>Xây gạch đặc đất sét nung 180x80x40, xây các bộ phận kết cấu phức tạp khác, chiều cao &lt;= 28m, vữa XM mác 75, xây bậc cầu thang</t>
  </si>
  <si>
    <t>Gương gắn tường tráng bạc dày 5mm, khung  nhôm định hình màu bạc xước mờ kích thước 10x20mm</t>
  </si>
  <si>
    <t>Công tác ốp đá bàn chậu rửa, đá xám vân mây Ấn Độ hoặc Trung Quốc dày 20mm vào hệ khung thép</t>
  </si>
  <si>
    <t>AK.32110</t>
  </si>
  <si>
    <t>Báo giá ACME</t>
  </si>
  <si>
    <t>Cung cấp, lắp đặt thanh tay vịn phòng tắm inox 304 KT 725x750</t>
  </si>
  <si>
    <t>Lắp dựng hệ khung thép đỡ gương WC khuyết tật</t>
  </si>
  <si>
    <t>Gia công hệ khung thép đỡ gương WC khuyết tật</t>
  </si>
  <si>
    <t>Lắp dựng hệ khung thép đỡ bàn đá lavabo</t>
  </si>
  <si>
    <t>Gia công hệ khung thép đỡ bàn đá lavabo</t>
  </si>
  <si>
    <t>Thi công vách ngăn Compact HPL dày 12mm</t>
  </si>
  <si>
    <t>Cung cấp, lắp đặt cửa thăm trần 450x450</t>
  </si>
  <si>
    <t>Sơn trần thạch cao trong nhà đã bả bằng sơn các loại, 1 nước lót, 2 nước phủ</t>
  </si>
  <si>
    <t>Bả bằng bột bả vào trần thạch cao</t>
  </si>
  <si>
    <t>Trần thạch cao chống ẩm khung xương chìm dày 9mm tiêu chuẩn</t>
  </si>
  <si>
    <t>Báo giá (Cơ điện Phan Gia)</t>
  </si>
  <si>
    <t>Công tác ốp gạch vào tường WC gạch Porcelain men matt KT 300x600, vữa XM mác 75</t>
  </si>
  <si>
    <t>Lát đá Granite kim sa đen hạt trung dày 20mm, vữa XM mác 75, len cửa</t>
  </si>
  <si>
    <t>Báo giá ( Phan Gia)</t>
  </si>
  <si>
    <t>Lát nền, sàn WC gạch Ceramic men matt KT 300x600, vữa XM mác 75, PCB40</t>
  </si>
  <si>
    <t>Chống thấm gốc xi măng Sikatop 108 Seal</t>
  </si>
  <si>
    <t>vị trí</t>
  </si>
  <si>
    <t>Chống thấm cổ ống: gioăng cao su trương nở, lớp màng và keo chống thấm, vữa chống thấm</t>
  </si>
  <si>
    <t>HOÀN THIỆN WC</t>
  </si>
  <si>
    <t>Lợp mái che tường bằng Tôn cách nhiệt ba lớp độ dày xốp 16mm</t>
  </si>
  <si>
    <t>HOÀN THIỆN MÁI</t>
  </si>
  <si>
    <t>Cung cấp, lắp đặt cửa thăm trần 600x600</t>
  </si>
  <si>
    <t xml:space="preserve">Bả bằng bột bả vào trần thạch cao </t>
  </si>
  <si>
    <t>Thi công trần phẳng bằng tấm thạch cao, khung xương nổi 600x600mm</t>
  </si>
  <si>
    <t>Thi công trần phẳng bằng tấm thạch cao xương chìm</t>
  </si>
  <si>
    <t>Công tác ốp gạch vào chân tường, viền tường, viền trụ, cột bằng Granite KT 600x100</t>
  </si>
  <si>
    <t>- Thi công kẻ đường line Line Paint sơn kẻ vạch thi đấu màu trắng.</t>
  </si>
  <si>
    <t>- Gạt lớp phủ Colori Eco loại chuyên dụng cho sân thể thao (2 lớp)</t>
  </si>
  <si>
    <t>- Thi công mài sân thủ công</t>
  </si>
  <si>
    <t>- Gạt lớp đệm Colori chuyên dụng thứ nhất cho sân thể thao (2 lớp)</t>
  </si>
  <si>
    <t>Thi công sơn mặt sân thể thao:</t>
  </si>
  <si>
    <t>Lát nền, sàn, gạch Granite KT 600x600 bề mặt men matt, vữa XM mác 75</t>
  </si>
  <si>
    <t>Lát nền, sàn, gạch Porcelain KT 600x600, vữa XM mác 75</t>
  </si>
  <si>
    <t>Lớp thứ nhất: 0.8 kg/m2</t>
  </si>
  <si>
    <t>Lớp lót Sikalastic 680AP +5% Thinner C: 0.2kh/m2</t>
  </si>
  <si>
    <t>Quét dung dịch chống thấm sàn bằng màng chống thấm đàn hồi, một thành phần, gốc Polyurethane: Sikalastic 680AP</t>
  </si>
  <si>
    <t>CHỐNG THẤM</t>
  </si>
  <si>
    <t>Sơn dầm, trần, cột, tường trong nhà đã bả bằng sơn các loại, 1 nước lót, 2 nước phủ</t>
  </si>
  <si>
    <t>Sơn dầm, trần, cột, tường ngoài nhà đã bả bằng sơn các loại, 1 nước lót, 2 nước phủ</t>
  </si>
  <si>
    <t xml:space="preserve">Bả bằng bột bả vào cột, dầm, trần, cầu thang trong nhà </t>
  </si>
  <si>
    <t>KSG</t>
  </si>
  <si>
    <t xml:space="preserve">Bả bằng bột bả vào tường trong nhà </t>
  </si>
  <si>
    <t>Bả bằng bột bả vào cột, dầm, trần ngoài nhà</t>
  </si>
  <si>
    <t>Bả bằng bột bả vào tường ngoài nhà</t>
  </si>
  <si>
    <t>BẢ, SƠN TƯỜNG</t>
  </si>
  <si>
    <t>Trát trần ngoài nhà, vữa XM mác 75</t>
  </si>
  <si>
    <t>Trát cầu thang, chiều dày trát 1,5cm, vữa XM mác 50</t>
  </si>
  <si>
    <t>Công tác gia công lắp dựng cốt thép. Cốt thép cột, trụ, đường kính cốt thép &lt;= 10mm, chiều cao &lt;= 100m</t>
  </si>
  <si>
    <t>1 lỗ khoan</t>
  </si>
  <si>
    <t>Khoan tạo lỗ bê tông bằng máy khoan, lỗ khoan D&lt;=12mm, chiều sâu khoan &lt;=10cm</t>
  </si>
  <si>
    <t>Xây gạch đặc đất sét nung 180x80x40, xây các bộ phận kết cấu phức tạp khác, chiều cao &lt;= 28m, vữa XM mác 75</t>
  </si>
  <si>
    <t>Xây gạch đặc đất sét nung 180x80x40, xây tường thẳng chiều dày &lt;= 30cm, chiều cao &lt;= 28m, vữa XM mác 75</t>
  </si>
  <si>
    <t>XII.2</t>
  </si>
  <si>
    <t>Gia công xà gồ thép</t>
  </si>
  <si>
    <t>KÈO MÁI THÉP</t>
  </si>
  <si>
    <t>Công tác gia công lắp dựng cốt thép. Cốt thép lanh tô liền mái hắt, máng nước, đường kính cốt thép &gt; 10mm, chiều cao &lt;= 6m</t>
  </si>
  <si>
    <t>Công tác gia công lắp dựng cốt thép. Cốt thép lanh tô liền mái hắt, máng nước, đường kính cốt thép &lt;= 10mm, chiều cao &lt;= 6m</t>
  </si>
  <si>
    <t>Đổ bê tông thủ công bằng máy trộn, bê tông lanh tô, mái hắt, máng nước, tấm đan, ô văng, đá 1x2, mác 200</t>
  </si>
  <si>
    <t>LANH TÔ</t>
  </si>
  <si>
    <t>Ván khuôn sàn mái, chiều cao &lt;= 28m</t>
  </si>
  <si>
    <t>Công tác gia công lắp dựng cốt thép. Cốt thép sàn mái, đường kính cốt thép &gt; 10mm, chiều cao &lt;= 28m</t>
  </si>
  <si>
    <t>Công tác gia công lắp dựng cốt thép. Cốt thép sàn mái, đường kính cốt thép &lt;=10mm, chiều cao &lt;= 28m</t>
  </si>
  <si>
    <t>Đổ bê tông bằng máy, đổ bằng máy bơm bê tông, bê tông xà dầm, giằng, sàn mái, đá 2x4, mác 300</t>
  </si>
  <si>
    <t>SÀN</t>
  </si>
  <si>
    <t>Công tác gia công lắp dựng cốt thép. Cốt thép xà dầm, giằng, đường kính cốt thép &gt; 18mm, chiều cao &lt;= 28m</t>
  </si>
  <si>
    <t>Công tác gia công lắp dựng cốt thép. Cốt thép xà dầm, giằng, đường kính cốt thép &lt;= 18mm, chiều cao &lt;= 28m</t>
  </si>
  <si>
    <t>DẦM</t>
  </si>
  <si>
    <t>Công tác gia công lắp dựng cốt thép. Cốt thép cột, trụ, đường kính cốt thép &lt;= 18mm, chiều cao &lt;= 28m</t>
  </si>
  <si>
    <t>Công tác gia công lắp dựng cốt thép. Cốt thép cột, trụ, đường kính cốt thép &lt;= 10mm, chiều cao &lt;= 28m</t>
  </si>
  <si>
    <t>Đổ bê tông bằng máy, đổ bằng máy bơm bê tông, bê tông cột, tiết diện cột &gt; 0,1m2, chiều cao &lt;= 28m, đá 1x2, mác 300</t>
  </si>
  <si>
    <t>CỘT</t>
  </si>
  <si>
    <t>Đổ bê tông thủ công bằng BTTP, bê tông cầu thang thường, đá 1x2, mác 200</t>
  </si>
  <si>
    <t>Đổ bê tông bằng máy, đổ bằng BTTP, bê tông móng, chiều rộng móng &lt;=250 cm, đá 1x2, mác 300</t>
  </si>
  <si>
    <t>ĐÀO ĐẤT</t>
  </si>
  <si>
    <t>Đập đầu cọc bê tông các loại bằng búa căn khí nén, trên cạn</t>
  </si>
  <si>
    <t>Nối cọc ống bê tông cốt thép, đường kính cọc 350mm</t>
  </si>
  <si>
    <t>Ép âm cọc ống bê tông cốt thép dự ứng lực bằng máy ép Robot thủy lực tự hành, đất cấp I, đường kính cọc 350mm</t>
  </si>
  <si>
    <t>CỌC PHC D350</t>
  </si>
  <si>
    <t>XII.1</t>
  </si>
  <si>
    <t>NHÀ LUYỆN TẬP VÕ THUẬT + THỂ THAO TỔNG HỢP (B4)</t>
  </si>
  <si>
    <t>XII</t>
  </si>
  <si>
    <t>Cầu thu nước DN80</t>
  </si>
  <si>
    <t>Y uPVC D160</t>
  </si>
  <si>
    <t>Y uPVC D200</t>
  </si>
  <si>
    <t>Măng sông PPR D63</t>
  </si>
  <si>
    <t>Côn thu PPR D63/32</t>
  </si>
  <si>
    <t>Thử áp lực đường ống nhựa, đường kính ống d=63mm</t>
  </si>
  <si>
    <t>Ống PPR D63 PN10</t>
  </si>
  <si>
    <t>Đồng hồ DN50</t>
  </si>
  <si>
    <t>XI.4</t>
  </si>
  <si>
    <t>Cáp tiếp địa Cu/PVC 150mm2</t>
  </si>
  <si>
    <t>Cáp đồng trần M95</t>
  </si>
  <si>
    <t>mối</t>
  </si>
  <si>
    <t>Mối hàn hóa nhiệt</t>
  </si>
  <si>
    <t>Cọc tiếp địa, thép mạ kẽm D16, dài 2.4m</t>
  </si>
  <si>
    <t>Nối đất an toàn điện</t>
  </si>
  <si>
    <t>Nối đất chống sét</t>
  </si>
  <si>
    <t>Ống PVC D32</t>
  </si>
  <si>
    <t>Cáp đồng bện 70mm2</t>
  </si>
  <si>
    <t>Kim thu sét tia tiên đạo Bán kính bảo vệ cấp III Rp = 95m</t>
  </si>
  <si>
    <t>Chống sét</t>
  </si>
  <si>
    <t>CHỐNG SÉT, NỐI ĐẤT</t>
  </si>
  <si>
    <t>Máng cáp 200x100</t>
  </si>
  <si>
    <t>Máng cáp 400x100</t>
  </si>
  <si>
    <t>THANG, MÁNG CÁP</t>
  </si>
  <si>
    <t>Ống PVC D25</t>
  </si>
  <si>
    <t>Cu/PVC (1x4) mm2</t>
  </si>
  <si>
    <t>Cu/PVC (1x16) mm2</t>
  </si>
  <si>
    <t>Cu/PVC (1x35) mm2</t>
  </si>
  <si>
    <t>Cu/PVC (1x50) mm2</t>
  </si>
  <si>
    <t>Cu/XLPE/PVC 4Cx16mm2</t>
  </si>
  <si>
    <t>Cu/XLPE/PVC 4Cx25mm2</t>
  </si>
  <si>
    <t>Cu/XLPE/PVC 1Cx70mm2</t>
  </si>
  <si>
    <t>Cu/XLPE/PVC 1Cx95mm2</t>
  </si>
  <si>
    <t>Cu/XLPE/PVC 1Cx185mm2</t>
  </si>
  <si>
    <t>DÂY DẪN, CÁP ĐIỆN</t>
  </si>
  <si>
    <t>Công tắc đơn 2 chiều</t>
  </si>
  <si>
    <t>Đèn máng âm trần 600x600 3x12W</t>
  </si>
  <si>
    <t>Cảm biến chuyển động</t>
  </si>
  <si>
    <t>Đèn ốp trần D200, bóng LED 12W</t>
  </si>
  <si>
    <t>Ổ cắm y tế</t>
  </si>
  <si>
    <t>Ổ cắm điện đôi 3 cực, chống nước</t>
  </si>
  <si>
    <t>Ổ cắm điện đôi 3 cực, lắp nội thất</t>
  </si>
  <si>
    <t>Vỏ tủ điện 10 modul</t>
  </si>
  <si>
    <t>MCB-2P-25A-6KA</t>
  </si>
  <si>
    <t>Tủ điện phòng bệnh nhân</t>
  </si>
  <si>
    <t>Tủ điện phòng khám</t>
  </si>
  <si>
    <t>Tủ điện phòng làm việc</t>
  </si>
  <si>
    <t>Vỏ tủ điện KT: 800x600x250mm</t>
  </si>
  <si>
    <t>MCB-1P-25A-6KA</t>
  </si>
  <si>
    <t>MCB-3P-80A-10KA</t>
  </si>
  <si>
    <t>Tủ điện tầng 3 TĐ-T3</t>
  </si>
  <si>
    <t>Tủ điện tầng 2 TĐ-T2</t>
  </si>
  <si>
    <t>Tủ điện tầng 1 TĐ-T1</t>
  </si>
  <si>
    <t>Vỏ tủ điện KT: 1000x600x350mm</t>
  </si>
  <si>
    <t>Đồng hồ đo đa năng</t>
  </si>
  <si>
    <t>Biến dòng 500A</t>
  </si>
  <si>
    <t>Bộ chống sét lan truyền 'SPD Type 2 4P+N/PE Imax = 80kA, 8/20us</t>
  </si>
  <si>
    <t>Cầu chì 125A</t>
  </si>
  <si>
    <t>MCCB-2P-32A-18KA</t>
  </si>
  <si>
    <t>MCCB-3P-50A-18KA</t>
  </si>
  <si>
    <t>MCCB-3P-63A-18KA</t>
  </si>
  <si>
    <t>MCCB-3P-80A-18KA</t>
  </si>
  <si>
    <t>MCCB-3P-500A-36KA</t>
  </si>
  <si>
    <t>KHỐI LƯỢNG TỦ ĐIỆN</t>
  </si>
  <si>
    <t>XI.3</t>
  </si>
  <si>
    <t>10m2</t>
  </si>
  <si>
    <t>Vận chuyển vật liệu lên cao bằng vận thăng lồng - cửa các loại</t>
  </si>
  <si>
    <t>Vận chuyển vật liệu lên cao bằng vận thăng lồng - xi măng</t>
  </si>
  <si>
    <t>Vận chuyển vật liệu lên cao bằng vận thăng lồng - gạch ốp, lát các loại</t>
  </si>
  <si>
    <t>Vận chuyển vật liệu lên cao bằng vận thăng lồng - các loại sơn, bột (bột đá, bột bả..)</t>
  </si>
  <si>
    <t>Vận chuyển vật liệu lên cao bằng vận thăng lồng - cát các loại, than xỉ</t>
  </si>
  <si>
    <t>VẬN CHUYỂN VẬT LIỆU LÊN CAO</t>
  </si>
  <si>
    <t>Lắp dựng thang thăm mái, thang thăm hố pít bằng inox</t>
  </si>
  <si>
    <t>Gia công thang thăm mái, thang thăm hố pít bằng inox</t>
  </si>
  <si>
    <t>Lớp ván khuôn bằng tôn</t>
  </si>
  <si>
    <t>Đổ bê tông thủ công bằng máy trộn, bê tông sàn mái, đá 1x2, mác 200</t>
  </si>
  <si>
    <t>CHỐNG CHÁY LAN</t>
  </si>
  <si>
    <t>Lắp dựng lan can Inox</t>
  </si>
  <si>
    <t>Gia công lan can Inox</t>
  </si>
  <si>
    <t>Xẻ khe rãnh chống trượt 10x10</t>
  </si>
  <si>
    <t>Lát nền đá Granite xám trắng khò nhám dày 20mm, vữa XM mác 75</t>
  </si>
  <si>
    <t>ĐƯỜNG DỐC</t>
  </si>
  <si>
    <t>Lắp dựng lan can thép trang trí</t>
  </si>
  <si>
    <t>Gia công lam thép trang trí bằng hộp mạ kẽm</t>
  </si>
  <si>
    <t>HOÀN THIỆN MẶT ĐỨNG</t>
  </si>
  <si>
    <t>- Cánh mở bản lề thủy lực âm sàn không điểm dừng, độ mở tối đa 130 độ</t>
  </si>
  <si>
    <t>Cửa sổ 1 cánh mở lật hệ nhôm Xingfa 55 (hoặc tương đương)</t>
  </si>
  <si>
    <t>-</t>
  </si>
  <si>
    <t>Cung cấp, lắp đặt cửa chống cháy EI60</t>
  </si>
  <si>
    <t>CỬA</t>
  </si>
  <si>
    <t>Công tác ốp đá Terrazzo Light Gray hoàn thiện bóng mờ dày 20mm vào tường khu vực sảnh thang máy</t>
  </si>
  <si>
    <t>Chống thấm gốc xi măng Sikatop Seal 107 (Khu vực hố pit thang máy )</t>
  </si>
  <si>
    <t>HOÀN THIỆN THANG MÁY</t>
  </si>
  <si>
    <t>Lắp dựng lan can cầu thang bằng Inox</t>
  </si>
  <si>
    <t>Gia công lan can cầu thang bằng inox</t>
  </si>
  <si>
    <t>Lát đá bậc cầu thang, đá Granite xám trắng khò nhám dày 20mm vữa XM mác 75</t>
  </si>
  <si>
    <t>Trần thạch cao chống ẩm khung xương chìm</t>
  </si>
  <si>
    <t xml:space="preserve">Bả bằng bột bả vào cột, dầm, trần </t>
  </si>
  <si>
    <t>Trần thạch cao xương nổi 600x600mm</t>
  </si>
  <si>
    <t>Trần thạch cao khung xương chìm</t>
  </si>
  <si>
    <t>Công tác ốp gạch vào chân tường, viền tường, viền trụ, cột, Granite KT 600x600 bề mặt men matt</t>
  </si>
  <si>
    <t>Công tác ốp gạch vào chân tường, viền tường, viền trụ, cột bằng Gạch Porcelain KT 600x100</t>
  </si>
  <si>
    <t>Lát sàn mái bằng gạch chống nóng KT 300x600x90mm</t>
  </si>
  <si>
    <t>Láng nền sàn có đánh màu, dày 2cm, vữa XM mác 75</t>
  </si>
  <si>
    <t>Đắp phào kép, vữa XM mác 75</t>
  </si>
  <si>
    <t>Bả bằng bột bả vào cột, dầm, trần, cầu thang trong nhà</t>
  </si>
  <si>
    <t>Bả bằng bột bả vào tường trong nhà</t>
  </si>
  <si>
    <t xml:space="preserve">Bả bằng bột bả vào cột, dầm, trần ngoài nhà </t>
  </si>
  <si>
    <t>Trát trần trong nhà, vữa XM mác 75</t>
  </si>
  <si>
    <t>Trát trụ, cột trong nhà chiều dày trát 1,5cm, vữa XM mác 50</t>
  </si>
  <si>
    <t>Xây gạch đặc đất sét nung 180x80x40, xây tường thẳng chiều dày &lt;= 10cm, chiều cao &lt;= 28m, vữa XM mác 50</t>
  </si>
  <si>
    <t>XI.2</t>
  </si>
  <si>
    <t>Công tác gia công lắp dựng cốt thép. Cốt thép cầu thang, đường kính cốt thép &gt; 10mm, chiều cao &lt;= 28m</t>
  </si>
  <si>
    <t>Công tác gia công lắp dựng cốt thép. Cốt thép cầu thang, đường kính cốt thép &lt;= 10mm, chiều cao &lt;= 28m</t>
  </si>
  <si>
    <t>Đổ bê tông thủ công bằng BTTP, bê tông cầu thang thường, đá 1x2, mác 300</t>
  </si>
  <si>
    <t>Đổ bê tông thủ công bằng BTTP, bê tông lanh tô, mái hắt, máng nước, tấm đan, ô văng, đá 2x4, mác 200</t>
  </si>
  <si>
    <t>Công tác gia công lắp dựng cốt thép. Cốt thép tường, đường kính cốt thép &lt;= 18mm, chiều cao &lt;= 28m</t>
  </si>
  <si>
    <t>Công tác gia công lắp dựng cốt thép. Cốt thép tường, đường kính cốt thép &lt;= 10mm, chiều cao &lt;= 28m</t>
  </si>
  <si>
    <t>Công tác gia công lắp dựng cốt thép. Cốt thép cột, trụ, đường kính cốt thép &gt; 18mm, chiều cao &lt;= 28m</t>
  </si>
  <si>
    <t>Đổ bê tông bằng máy, đổ bằng máy bơm bê tông, bê tông cột, tiết diện cột &lt;= 0,1m2, chiều cao &lt;= 28m, đá 1x2, mác 300</t>
  </si>
  <si>
    <t>Ván khuôn tường, chiều cao &lt;= 28m</t>
  </si>
  <si>
    <t>Vận chuyển đất bằng ôtô tự đổ trong phạm vi &lt;= 1000m, đất cấp IV</t>
  </si>
  <si>
    <t>XI.1</t>
  </si>
  <si>
    <t>BỆNH XÁ (B3)</t>
  </si>
  <si>
    <t>XI</t>
  </si>
  <si>
    <t>Côn thu PPR D50/32</t>
  </si>
  <si>
    <t>Tê thu PPR D50/32</t>
  </si>
  <si>
    <t>X.4</t>
  </si>
  <si>
    <t>Cu/PVC (1x70) mm2</t>
  </si>
  <si>
    <t>Cu/XLPE/PVC 1Cx120mm2</t>
  </si>
  <si>
    <t>Công tắc đôi 2 chiều</t>
  </si>
  <si>
    <t>Vỏ tủ điện 18 modul</t>
  </si>
  <si>
    <t>MCB-2P-32A-6KA</t>
  </si>
  <si>
    <t>Phòng làm việc loại 3</t>
  </si>
  <si>
    <t>Phòng làm việc loại 2</t>
  </si>
  <si>
    <t>Phòng làm việc loại 1</t>
  </si>
  <si>
    <t>MCB-3P-80A-18KA</t>
  </si>
  <si>
    <t>MCB-1P-32A-6KA</t>
  </si>
  <si>
    <t>MCCB-3P-40A-18KA</t>
  </si>
  <si>
    <t>MCCB-3P-250A-36KA</t>
  </si>
  <si>
    <t>X.3</t>
  </si>
  <si>
    <t>Cung cấp, lắp đặt cửa NHÔM KÍNH chống cháy EI30</t>
  </si>
  <si>
    <t>Lắp dựng lan can cầu thang inox</t>
  </si>
  <si>
    <t>Bả bằng bột bả vào cột, dầm, trần</t>
  </si>
  <si>
    <t xml:space="preserve">Bả bằng bột bả vào tường ngoài nhà </t>
  </si>
  <si>
    <t>Trát trụ, cột ngoài nhà, chiều dày trát 1,5cm, vữa XM mác 75</t>
  </si>
  <si>
    <t>X.2</t>
  </si>
  <si>
    <t>Đổ bê tông thủ công bằng BTTP , bê tông lanh tô, mái hắt, máng nước, tấm đan, ô văng, đá 2x4, mác 200</t>
  </si>
  <si>
    <t>Đổ bê tông bằng máy, đổ bằng máy bơm bê tông, bê tông cột, tiết diện cột &gt; 0,1m2, chiều cao &lt;= 6m, đá 1x2, mác 300</t>
  </si>
  <si>
    <t>Ép cọc ống bê tông cốt thép dự ứng lực bằng máy ép Robot thủy lực tự hành, đất cấp I, đường kính cọc 350mm</t>
  </si>
  <si>
    <t>X.1</t>
  </si>
  <si>
    <t>NHÀ LÀM VIỆC PHÒNG KỸ THUẬT HÌNH SỰ (B2)</t>
  </si>
  <si>
    <t>X</t>
  </si>
  <si>
    <t>Cầu thu nước DN65</t>
  </si>
  <si>
    <t>Chếch uPVC D75</t>
  </si>
  <si>
    <t>Ống u.PVC  D75 PN6</t>
  </si>
  <si>
    <t>Đồng hồ DN40</t>
  </si>
  <si>
    <t>IX.4</t>
  </si>
  <si>
    <t>Cu/PVC (1x150) mm2</t>
  </si>
  <si>
    <t>Cu/XLPE/PVC 1Cx300mm2</t>
  </si>
  <si>
    <t>Đèn Downlight âm trần, bóng LED 9W, chống ẩm</t>
  </si>
  <si>
    <t>KHỐI LƯỢNG THIẾT BỊ</t>
  </si>
  <si>
    <t>MCB-3P-40A-6KA</t>
  </si>
  <si>
    <t>MCB-3P-50A-10KA</t>
  </si>
  <si>
    <t>Tủ điện thang máy</t>
  </si>
  <si>
    <t>Tủ điện phòng làm việc loại 3</t>
  </si>
  <si>
    <t>Tủ điện phòng làm việc loại 2</t>
  </si>
  <si>
    <t>Tủ điện phòng làm việc loại 1</t>
  </si>
  <si>
    <t>Công tắc tơ 3 pha 25A</t>
  </si>
  <si>
    <t>Tủ điện tầng 6 TĐ-T6</t>
  </si>
  <si>
    <t>Tủ điện tầng 5 TĐ-T5</t>
  </si>
  <si>
    <t>Tủ điện tầng 4 TĐ-T4</t>
  </si>
  <si>
    <t>Biến dòng 800A</t>
  </si>
  <si>
    <t>Bộ chống sét lan truyền SPD Type 2 4P+N/PE Imax = 80kA, 8/20us</t>
  </si>
  <si>
    <t>MCCB-3P-32A-18KA</t>
  </si>
  <si>
    <t>MCCB-3P-100A-18KA</t>
  </si>
  <si>
    <t>MCCB-3P-320A-18KA</t>
  </si>
  <si>
    <t>MCCB-3P-630A-36KA</t>
  </si>
  <si>
    <t>MCCB-3P-800A-36KA</t>
  </si>
  <si>
    <t>MCCB-3P-800A-25KA</t>
  </si>
  <si>
    <t>IX.3</t>
  </si>
  <si>
    <t>LAN CAN</t>
  </si>
  <si>
    <t>Cung cấp, lắp đặt mái kính cường lực dán an toàn, cáp treo gia cố mái</t>
  </si>
  <si>
    <t>Lắp dựng lam thép trang trí</t>
  </si>
  <si>
    <t>Khuôn cửa thép dày 1,2mm sơn tĩnh điện màu cùng tông cánh cửa, thép cánh dày 0,7mm</t>
  </si>
  <si>
    <t>Cửa đi thép, vân gỗ kết hợp chống cháy 1 cánh mở</t>
  </si>
  <si>
    <t>Cung cấp, lắp đặt cửa nhôm kính chống cháy EI30</t>
  </si>
  <si>
    <t>AK.21223</t>
  </si>
  <si>
    <t>AK.41223</t>
  </si>
  <si>
    <t>Chống thấm gốc xi măng Sikatop Seal 107 (Khu vực hố pít thang máy)</t>
  </si>
  <si>
    <t>Xây gạch đất sét nung 180x80x40, xây các bộ phận kết cấu phức tạp khác, chiều cao &lt;= 28m, vữa XM mác 75, xây bậc cầu thang</t>
  </si>
  <si>
    <t>AK.84112</t>
  </si>
  <si>
    <t>AK.82520</t>
  </si>
  <si>
    <t>AK.66110</t>
  </si>
  <si>
    <t>AK.31150</t>
  </si>
  <si>
    <t>AK.56230</t>
  </si>
  <si>
    <t>AK.51260</t>
  </si>
  <si>
    <t>AL.52920</t>
  </si>
  <si>
    <t>AK.64320</t>
  </si>
  <si>
    <t>Ốp phào chân tường bằng gỗ</t>
  </si>
  <si>
    <t>AK.31230</t>
  </si>
  <si>
    <t>AK.55430</t>
  </si>
  <si>
    <t>Lát nền, sàn, gạch Granite KT 300x600, bề mặt men nhám, chống trơn trượt, vữa XM mác 75</t>
  </si>
  <si>
    <t>AK.41213</t>
  </si>
  <si>
    <t>Thi công sàn gỗ công nghiệp , KT: 190x1200x0,8mm, lát mạch thẳng giật cấp</t>
  </si>
  <si>
    <t>AK.51280</t>
  </si>
  <si>
    <t>- Khung thép V40x40x3mm mạ kẽm nhúng nóng,bố trí vị trí nối giữa 2 modul, tăng cường khả năng chống sệ GRC</t>
  </si>
  <si>
    <t>Bao gồm trong đơn giá phào</t>
  </si>
  <si>
    <t xml:space="preserve"> - Deco vị trí mối nối phào với phào bằng keo D8</t>
  </si>
  <si>
    <t xml:space="preserve"> - Deco vị trí tiếp giáp phào và tường bằng keo Pro Acotec</t>
  </si>
  <si>
    <t xml:space="preserve"> - Hệ liên kết tyren M10 Inox SUS304, khung thép V40x40x3mm mạ kẽm nhúng nóng</t>
  </si>
  <si>
    <t xml:space="preserve"> - Độ dày sản phẩm GRC 15-20mm</t>
  </si>
  <si>
    <t xml:space="preserve"> - Sợi thủy tinh kháng kiềm nhập khẩu</t>
  </si>
  <si>
    <t>Cung cấp lắp đặt cột tròn, bê tông cốt sợi thủy tinh kháng kiềm GRC R510x2900mm</t>
  </si>
  <si>
    <t>Cung cấp lắp đặt cột tròn, bê tông cốt sợi thủy tinh kháng kiềm GRC R510x21500mm</t>
  </si>
  <si>
    <t>Cung cấp lắp đặt cột tròn, bê tông cốt sợi thủy tinh kháng kiềm GRC R510x21360mm</t>
  </si>
  <si>
    <t>Cung cấp lắp đặt phào chi tiết quốc huy, bằng đồng, KT 2800x2270x250mm</t>
  </si>
  <si>
    <t>Trát dầm ngoài nhà, vữa XM mác 75</t>
  </si>
  <si>
    <t>Trát trụ, cột ngoài nhà chiều dày trát 1,5cm, vữa XM mác 50</t>
  </si>
  <si>
    <t>Xây gạch đất sét nung 180x80x40, xây các bộ phận kết cấu phức tạp khác, chiều cao &lt;= 28m, vữa XM mác 75</t>
  </si>
  <si>
    <t>Xây gạch đất sét nung 180x80x40, xây tường thẳng chiều dày &lt;= 10cm, chiều cao &lt;= 28m, vữa XM mác 50</t>
  </si>
  <si>
    <t>IX.2</t>
  </si>
  <si>
    <t>Ván khuôn cột tròn, chiều cao &lt;= 28m</t>
  </si>
  <si>
    <t xml:space="preserve">Ép âm cọc ống bê tông cốt thép dự ứng lực bằng máy ép Robot thủy lực tự hành, đất cấp I, đường kính cọc 400mm </t>
  </si>
  <si>
    <t>IX.1</t>
  </si>
  <si>
    <t>NHÀ LÀM VIỆC + TIẾP DÂN (B1)</t>
  </si>
  <si>
    <t>IX</t>
  </si>
  <si>
    <t>Cung cấp, lắp đặt thang thăm bể bằng ống inox 304 D34, hàn vào bản mã</t>
  </si>
  <si>
    <t>Chống thấm sàn đáy, vách bể bằng lớp chống thấm gốc xi măng SikaTop Seal 109</t>
  </si>
  <si>
    <t>AK.41113</t>
  </si>
  <si>
    <t>Xây đất sét nung 180x80x40, xây các bộ phận kết cấu phức tạp khác, chiều cao &lt;= 6m, vữa XM mác 75</t>
  </si>
  <si>
    <t>AE.44113</t>
  </si>
  <si>
    <t>VIII.2</t>
  </si>
  <si>
    <t>Đổ bê tông thủ công bằng máy trộn, bê tông cầu thang thường, đá 1x2, mác 300</t>
  </si>
  <si>
    <t>Đổ bê tông thủ công bằng máy trộn, bê tông lót móng, chiều rộng &gt; 250 cm, đá 4x6, mác 100 . Bê tông lót bể</t>
  </si>
  <si>
    <t>VIII.1</t>
  </si>
  <si>
    <t>TRẠM BƠM NGẦM</t>
  </si>
  <si>
    <t>VIII</t>
  </si>
  <si>
    <t>Trát sênô, mái hắt, lam ngang, vữa XM mác 75</t>
  </si>
  <si>
    <t>Màng chống thấm đàn hồi, 1 thành phần, gốc Polyurethane: Sikalastic 680AP</t>
  </si>
  <si>
    <t>CHỐNG THẤM SENO</t>
  </si>
  <si>
    <t>Sơn dầm, trần, cột, tường ngoài nhà không bả bằng sơn các loại, 1 nước lót, 2 nước phủ</t>
  </si>
  <si>
    <t>Xây gạch đất sét nung 180x80x40, xây tường thẳng chiều dày &lt;= 10cm, chiều cao &lt;= 6m, vữa XM mác 25</t>
  </si>
  <si>
    <t>Xây gạch đất sét nung 180x80x40, xây tường thẳng chiều dày &lt;= 30cm, chiều cao &lt;= 6m, vữa XM mác 25</t>
  </si>
  <si>
    <t>VII.2</t>
  </si>
  <si>
    <t>Đổ bê tông bằng máy, đổ bằng máy bơm bê tông, bê tông xà dầm, giằng, sàn mái, đá 1x2, mác 250</t>
  </si>
  <si>
    <t>Đổ bê tông bằng máy, đổ bằng máy bơm bê tông, bê tông cột, tiết diện cột &lt;= 0,1m2, chiều cao &lt;= 28m, đá 1x2, mác 250</t>
  </si>
  <si>
    <t>Đổ bê tông bằng máy, đổ bằng máy bơm bê tông, bê tông nền, đá 1x2, mác 250</t>
  </si>
  <si>
    <t>Đổ bê tông bằng máy, đổ bằng máy bơm bê tông, bê tông móng, chiều rộng móng &lt;=250 cm, đá 1x2, mác 250</t>
  </si>
  <si>
    <t>Đổ bê tông bằng máy, đổ bằng máy bơm bê tông, bê tông tường, chiều dày &lt;= 45cm, chiều cao &lt;= 6m, đá 1x2, mác 250. Bê tông thành bồn</t>
  </si>
  <si>
    <t>Đổ bê tông bằng máy, đổ bằng máy bơm bê tông, bê tông đáy bồn, chiều rộng móng &lt;=250 cm, đá 1x2, mác 250</t>
  </si>
  <si>
    <t>Đổ bê tông thủ công bằng BTTP, bê tông lót móng, chiều rộng &gt; 250 cm, đá 4x6, mác 100</t>
  </si>
  <si>
    <t>Đào móng cột, trụ, hố kiểm tra bằng thủ công, rộng &gt; 1m, sâu &gt; 1m, đất cấp II</t>
  </si>
  <si>
    <t>VII.1</t>
  </si>
  <si>
    <t>TRẠM BIẾN ÁP</t>
  </si>
  <si>
    <t>VII</t>
  </si>
  <si>
    <t>VI.4</t>
  </si>
  <si>
    <t>Đèn tuýp LED T8 bóng đơn 1200mm, 1x18W</t>
  </si>
  <si>
    <t>VI.3</t>
  </si>
  <si>
    <t>Sơn sắt tĩnh điện thép bằng sơn màu trắng , 1 nước lót, 2 nước phủ</t>
  </si>
  <si>
    <t xml:space="preserve">Gia công lam thép hộp mạ kẽm trang trí </t>
  </si>
  <si>
    <t>Cung cấp, lắp đặt hệ cổng cánh trượt (bao gồm ray dẫn hướng và phụ kiện đồng bộ)</t>
  </si>
  <si>
    <t>Cung cấp, lắp đặt cửa sổ khung nhôm, kính trắng an toàn dày 8,38mm (phụ kiện đồng bộ)</t>
  </si>
  <si>
    <t>Cung cấp, lắp đặt cửa đi, khung nhôm, kính trắng an toàn dày 8,38mm (phụ kiện đồng bộ)</t>
  </si>
  <si>
    <t>Cung cấp lắp đặt cột tròn, bê tông cốt sợi thủy tinh kháng kiềm GRC R510x5350mm - Sợi thủy tinh kháng kiềm nhập khẩu - Độ dày sản phẩm GRC 15-20mm - Hệ liên kết tyren M10 Inox SUS304, khung thép V40x40x3mm mạ kẽm nhúng nóng  - Deco vị trí tiếp giáp phào và tường bằng keo Pro Acotec - Deco vị trí mối nối phào với phào bằng keo D8- Khung thép V40x40x3mm mạ kẽm nhúng nóng,bố trí vị trí nối giữa 2 modul, tăng cường khả năng chống sệ GRC</t>
  </si>
  <si>
    <t>Công tác ốp đá Marble cream marfil dày 20mm vào tường, cột, tiết diện đá &gt; 0,25 m2, vữa XM mác 75</t>
  </si>
  <si>
    <t>AK.32230</t>
  </si>
  <si>
    <t>Lát gạch lá nem Viglacera chống nóng KT 400x400, vữa XM mác 75, PCB40</t>
  </si>
  <si>
    <t>Công tác ốp gạch vào chân tường, viền tường, viền trụ, cột bằng Granite taicera KT 300x100</t>
  </si>
  <si>
    <t>Lát nền sàn bằng gạch Granite taicera KT 300x300, PCB40</t>
  </si>
  <si>
    <t>AK.84114</t>
  </si>
  <si>
    <t>AK.82510</t>
  </si>
  <si>
    <t>AK.21123</t>
  </si>
  <si>
    <t>Xây gạch đặc đất sét nung 180x80x40, xây tường thẳng chiều dày &lt;= 30cm, chiều cao &lt;= 6m, vữa XM mác 75</t>
  </si>
  <si>
    <t>AE.42213</t>
  </si>
  <si>
    <t>VI.2</t>
  </si>
  <si>
    <t>Đổ bê tông thủ công bằng máy trộn, bê tông cột, tiết diện cột &gt; 0,1m2, chiều cao &lt;= 6m, đá 1x2, mác 300</t>
  </si>
  <si>
    <t>Đổ bê tông thủ công bằng máy trộn, bê tông xà dầm, giằng nhà, chiều cao &lt;= 28m, đá 1x2, mác 300</t>
  </si>
  <si>
    <t>Đổ bê tông thủ công bằng máy trộn, bê tông nền, đá 1x2, mác 150</t>
  </si>
  <si>
    <t>Bê tông nền</t>
  </si>
  <si>
    <t>Đổ bê tông bằng máy, đổ bằng máy bơm bê tông, bê tông móng, chiều rộng móng &gt;250 cm, đá 1x2, mác 300</t>
  </si>
  <si>
    <t>Đào đất móng băng bằng thủ công, rộng &lt;= 3m, sâu &lt;= 3m, đất cấp II</t>
  </si>
  <si>
    <t>MÓNG</t>
  </si>
  <si>
    <t>NHÀ TT AN NINH</t>
  </si>
  <si>
    <t>Đổ bê tông thủ công bằng máy trộn, bê tông cột, tiết diện cột &gt; 0,1m2, chiều cao &lt;= 28m, đá 1x2, mác 300</t>
  </si>
  <si>
    <t>CỔNG PHỤ</t>
  </si>
  <si>
    <t>VI.1</t>
  </si>
  <si>
    <t>CỔNG PHỤ + NHÀ THƯỜNG TRỰC (A8)</t>
  </si>
  <si>
    <t>VI</t>
  </si>
  <si>
    <t>V.4</t>
  </si>
  <si>
    <t>Vỏ tủ điện 8 modul</t>
  </si>
  <si>
    <t>V.3</t>
  </si>
  <si>
    <t>Cung cấp, lắp đặt hệ ray trượt cổng cánh trượt,(bao gồm ray dẫn hướng và phụ kiện đồng bộ)</t>
  </si>
  <si>
    <t>V.2</t>
  </si>
  <si>
    <t>AF.83111</t>
  </si>
  <si>
    <t>AF.61711</t>
  </si>
  <si>
    <t>AF.32325</t>
  </si>
  <si>
    <t>AF.83411</t>
  </si>
  <si>
    <t>Công tác gia công lắp dựng cốt thép. Cốt thép cột, trụ, đường kính cốt thép &gt; 18mm, chiều cao &lt;= 6m</t>
  </si>
  <si>
    <t>AF.61431</t>
  </si>
  <si>
    <t>AF.61421</t>
  </si>
  <si>
    <t>AF.61411</t>
  </si>
  <si>
    <t>AF.12245</t>
  </si>
  <si>
    <t>AF.83311</t>
  </si>
  <si>
    <t>AF.61532</t>
  </si>
  <si>
    <t>AF.61522</t>
  </si>
  <si>
    <t>AF.61512</t>
  </si>
  <si>
    <t>AF.12325</t>
  </si>
  <si>
    <t>AF.11312</t>
  </si>
  <si>
    <t>AF.82521</t>
  </si>
  <si>
    <t>AF.61130</t>
  </si>
  <si>
    <t>AF.61120</t>
  </si>
  <si>
    <t>AF.61110</t>
  </si>
  <si>
    <t>AF.31125</t>
  </si>
  <si>
    <t>AF.11121</t>
  </si>
  <si>
    <t>AB.65120</t>
  </si>
  <si>
    <t>AB.11332</t>
  </si>
  <si>
    <t>AI.64211</t>
  </si>
  <si>
    <t>AI.13111</t>
  </si>
  <si>
    <t>AF.31115</t>
  </si>
  <si>
    <t>AC.29411</t>
  </si>
  <si>
    <t xml:space="preserve">Ép âm cọc ống bê tông cốt thép dự ứng lực bằng máy ép Robot thủy lực tự hành, đất cấp I, đường kính cọc 350mm </t>
  </si>
  <si>
    <t>AC.26311</t>
  </si>
  <si>
    <t>CỔNG CHÍNH - NHÀ TT</t>
  </si>
  <si>
    <t>V.1</t>
  </si>
  <si>
    <t>CỔNG CHÍNH + NHÀ THƯỜNG TRỰC (A7)</t>
  </si>
  <si>
    <t>V</t>
  </si>
  <si>
    <t>Ống HDPE  D110 PN6</t>
  </si>
  <si>
    <t>Hệ thống thoát nước nhà xe</t>
  </si>
  <si>
    <t>Vòi rửa DN15</t>
  </si>
  <si>
    <t>Đồng hồ DN20</t>
  </si>
  <si>
    <t>IV.4</t>
  </si>
  <si>
    <t>IV.3</t>
  </si>
  <si>
    <t>Máng thu nước bằng inox KT 300x425mm</t>
  </si>
  <si>
    <t>AK.12222</t>
  </si>
  <si>
    <t>Sơn kẻ đường bằng sơn dẻo nhiệt phản quang, chiều dày lớp sơn 2,0mm</t>
  </si>
  <si>
    <t>Đổ dung dịch Hardener san gạt toàn bộ bề mặt sàn bê tông khu vực sàn hầm để xe</t>
  </si>
  <si>
    <t>IV.2</t>
  </si>
  <si>
    <t>Đổ bê tông bằng máy, đổ bằng máy bơm bê tông, bê tông cột, tiết diện cột &gt; 0,1m2, chiều cao &lt;= 28m, đá 1x2, mác 250</t>
  </si>
  <si>
    <t>PVC D21</t>
  </si>
  <si>
    <t>Trám khe co mặt sân đỗ xe bằng silicon sealant</t>
  </si>
  <si>
    <t xml:space="preserve">Cắt khe 6x50mm của sân đỗ xe </t>
  </si>
  <si>
    <t>Bao gồm931</t>
  </si>
  <si>
    <t>Lớp nilong lót nền</t>
  </si>
  <si>
    <t>Thi công lớp đá base dày 250mm đầm chặt K95</t>
  </si>
  <si>
    <t>KẾT CẤU THÂN</t>
  </si>
  <si>
    <t>Đào đất móng băng bằng thủ công, rộng &gt; 3m, sâu &lt;= 1m, đất cấp I</t>
  </si>
  <si>
    <t>IV.1</t>
  </si>
  <si>
    <t>GARA XE CÔNG VỤ (A5)</t>
  </si>
  <si>
    <t>IV</t>
  </si>
  <si>
    <t>III.4</t>
  </si>
  <si>
    <t>Cáp tiếp địa Cu/PVC 35mm2</t>
  </si>
  <si>
    <t>Cu/XLPE/PVC 4Cx6mm2</t>
  </si>
  <si>
    <t>FR-Cu/XLPE/PVC 2Cx6mm2</t>
  </si>
  <si>
    <t>FR-Cu/XLPE/PVC 4Cx10mm2</t>
  </si>
  <si>
    <t>Vỏ tủ điện KT: 600x400x250mm</t>
  </si>
  <si>
    <t>Bộ timer</t>
  </si>
  <si>
    <t>RCBO-2P-16A-6KA</t>
  </si>
  <si>
    <t>MCB-3P-25A-10KA</t>
  </si>
  <si>
    <t>MCB-3P-32A-10KA</t>
  </si>
  <si>
    <t>Biến dòng 150A</t>
  </si>
  <si>
    <t>MCB-2P-32A-10KA</t>
  </si>
  <si>
    <t>MCB-3P-16A-10KA</t>
  </si>
  <si>
    <t>MCB-3P-100A-18KA</t>
  </si>
  <si>
    <t>MCB-3P-100A-10KA</t>
  </si>
  <si>
    <t>MCCB-3P-150A-18KA</t>
  </si>
  <si>
    <t>III.3</t>
  </si>
  <si>
    <t>Đổ bê tông thủ công bằng máy trộn, bê tông sàn mái, đá dăm , mác 200</t>
  </si>
  <si>
    <t>Xẻ khe rãnh chống trượt 20x10</t>
  </si>
  <si>
    <t>Mài nhẵn sàn ramp dốc</t>
  </si>
  <si>
    <t>Cửa cuốn</t>
  </si>
  <si>
    <t>AI.63121</t>
  </si>
  <si>
    <t>Công tác ốp gạch vào chân tường, viền tường, viền trụ, cột, bằng Gạch Porcelain KT 600x100</t>
  </si>
  <si>
    <t>Căng lưới thủy tinh gia cố tường gạch đất sét nung</t>
  </si>
  <si>
    <t>Xây gạch đặc đất sét nung 180x80x40 xây tường thẳng chiều dày &lt;= 10cm, chiều cao &lt;= 28m, vữa XM mác 50</t>
  </si>
  <si>
    <t>III.2</t>
  </si>
  <si>
    <t>Đổ bê tông thủ công bằng BTTP , bê tông cầu thang thường, đá 1x2, mác 250</t>
  </si>
  <si>
    <t>Đổ bê tông bằng máy, đổ bằng máy bơm bê tông, bê tông xà dầm, giằng, sàn mái, đá 2x4, mác 250</t>
  </si>
  <si>
    <t>III.1</t>
  </si>
  <si>
    <t>KHO TỔNG HỢP (A4)</t>
  </si>
  <si>
    <t>III</t>
  </si>
  <si>
    <t>Van khóa DN80</t>
  </si>
  <si>
    <t>Van khóa DN100</t>
  </si>
  <si>
    <t>Măng sông PPR D75</t>
  </si>
  <si>
    <t>Măng sông PPR D90</t>
  </si>
  <si>
    <t>Măng sông PPR D110</t>
  </si>
  <si>
    <t>Côn thu PPR D75/50</t>
  </si>
  <si>
    <t>Côn thu PPR D90/75</t>
  </si>
  <si>
    <t>Tê thu PPR D75/50</t>
  </si>
  <si>
    <t>Tê thu PPR D90/75</t>
  </si>
  <si>
    <t>Cút 90 PPR D90</t>
  </si>
  <si>
    <t>Thử áp lực đường ống nhựa, đường kính ống d=75mm</t>
  </si>
  <si>
    <t>Thử áp lực đường ống nhựa, đường kính ống d=90mm</t>
  </si>
  <si>
    <t>Thử áp lực đường ống nhựa, đường kính ống d=110mm</t>
  </si>
  <si>
    <t>Ống PPR D75 PN10</t>
  </si>
  <si>
    <t>Ống PPR D90 PN10</t>
  </si>
  <si>
    <t>Ống PPR D110 PN10</t>
  </si>
  <si>
    <t>Máy giặt</t>
  </si>
  <si>
    <t>Chậu rửa bếp</t>
  </si>
  <si>
    <t>Bao gồm cả van xả</t>
  </si>
  <si>
    <t>Đồng hồ DN32</t>
  </si>
  <si>
    <t>Thiết bị chính</t>
  </si>
  <si>
    <t>II.4</t>
  </si>
  <si>
    <t>BA.16109</t>
  </si>
  <si>
    <t>BA.16108</t>
  </si>
  <si>
    <t>BA.25101</t>
  </si>
  <si>
    <t>5.3</t>
  </si>
  <si>
    <t>5.2</t>
  </si>
  <si>
    <t>BB.41103</t>
  </si>
  <si>
    <t>5,1</t>
  </si>
  <si>
    <t>BA.14160</t>
  </si>
  <si>
    <t>BA.14402</t>
  </si>
  <si>
    <t>BA.14403</t>
  </si>
  <si>
    <t>3,3</t>
  </si>
  <si>
    <t>BA.16104</t>
  </si>
  <si>
    <t>BA.16105</t>
  </si>
  <si>
    <t>BA.16106</t>
  </si>
  <si>
    <t>BA.16107</t>
  </si>
  <si>
    <t>Cu/PVC (1x120) mm2</t>
  </si>
  <si>
    <t>3.2</t>
  </si>
  <si>
    <t>Cu/PVC (2x4) mm2</t>
  </si>
  <si>
    <t>BA.16402</t>
  </si>
  <si>
    <t>BA.16403</t>
  </si>
  <si>
    <t>BA.16405</t>
  </si>
  <si>
    <t>BA.16111</t>
  </si>
  <si>
    <t>Cu/XLPE/PVC 1Cx240mm2</t>
  </si>
  <si>
    <t>BA.16203</t>
  </si>
  <si>
    <t>FR-Cu/XLPE/PVC 1Cx95mm2</t>
  </si>
  <si>
    <t>BD.41171</t>
  </si>
  <si>
    <t>Đèn sự cố gắn tường, bóng LED 2x3W, chống ẩm, có bộ lưu điện 2h</t>
  </si>
  <si>
    <t>2.3</t>
  </si>
  <si>
    <t>BA.17102</t>
  </si>
  <si>
    <t>BA.17101</t>
  </si>
  <si>
    <t>BA.13320</t>
  </si>
  <si>
    <t>BA.13310</t>
  </si>
  <si>
    <t>BA.13605</t>
  </si>
  <si>
    <t>Đèn TUBE LED 600mm 1x9W</t>
  </si>
  <si>
    <t>BA.13230</t>
  </si>
  <si>
    <t>2.2</t>
  </si>
  <si>
    <t>BA.18202</t>
  </si>
  <si>
    <t>Aptomat cho bình nóng lạnh</t>
  </si>
  <si>
    <t>BA.17201</t>
  </si>
  <si>
    <t>2.1</t>
  </si>
  <si>
    <t>II</t>
  </si>
  <si>
    <t>BA.15402</t>
  </si>
  <si>
    <t>Tủ điện bơm tăng áp</t>
  </si>
  <si>
    <t>Tủ điện thang máy TĐ-TM</t>
  </si>
  <si>
    <t>Tủ điện phòng  TĐ-V2</t>
  </si>
  <si>
    <t xml:space="preserve">Tủ điện phòng  TĐ-V1 </t>
  </si>
  <si>
    <t>Tủ điện tầng 3 TĐ-T3 (TĐ-T4; TĐ-T5 tương tự)</t>
  </si>
  <si>
    <t>Tủ điện</t>
  </si>
  <si>
    <t>II.3</t>
  </si>
  <si>
    <t>Biển gắn tường các phòng kỹ thuật, phòng chức năng sử dụng chất liệu inox dày 2mm khắc chìm bằng điện ly, phun sơn màu đen chữ cao 26mm</t>
  </si>
  <si>
    <t>Cửa thép</t>
  </si>
  <si>
    <t>AK.56220</t>
  </si>
  <si>
    <t>AK.22123</t>
  </si>
  <si>
    <t>AE.44123</t>
  </si>
  <si>
    <t>Cung cấp và lắp đặt cửa, vách kính cường lực dày 12mm màu trắng (phụ kiện đồng bộ)</t>
  </si>
  <si>
    <t>Bao gồm1068</t>
  </si>
  <si>
    <t>Trần nhôm khung xương nổi KT 600x600mm, tấm nhôm đục lỗ dày 0,6mm</t>
  </si>
  <si>
    <t>Công tác ốp gạch vào chân tường, viền tường, viền trụ, cột, tiết diện gạch Granite KT 600x100</t>
  </si>
  <si>
    <t>Công tác ốp gạch vào chân tường, viền tường, viền trụ, cột bằng Gạch Ceramic men matt KT 600x100</t>
  </si>
  <si>
    <t>Công tác ốp gạch vào chân tường, viền tường, viền trụ, cột, bằng Gạch Porcelain KT 800x100</t>
  </si>
  <si>
    <t>AK.31260</t>
  </si>
  <si>
    <t>Lát nền, sàn gạch Ceramic men matt KT 300x600, vữa XM mác 75, PCB40</t>
  </si>
  <si>
    <t>Lát nền, sàn, gạch Porcelain KT 800x800, vữa XM mác 75</t>
  </si>
  <si>
    <t>AK.51290</t>
  </si>
  <si>
    <t>AK.24313</t>
  </si>
  <si>
    <t>AK.24213</t>
  </si>
  <si>
    <t>AK.23213</t>
  </si>
  <si>
    <t>AK.22122</t>
  </si>
  <si>
    <t>AK.21222</t>
  </si>
  <si>
    <t>SA.31812</t>
  </si>
  <si>
    <t>AE.42122</t>
  </si>
  <si>
    <t>AE.42223</t>
  </si>
  <si>
    <t>II.2</t>
  </si>
  <si>
    <t>AF.81161</t>
  </si>
  <si>
    <t>AF.61822</t>
  </si>
  <si>
    <t>AF.61812</t>
  </si>
  <si>
    <t>AF.12615</t>
  </si>
  <si>
    <t>Ván khuôn lanh tô, lanh tô liền mái hắt, máng nước, tấm đan</t>
  </si>
  <si>
    <t>AG.32511</t>
  </si>
  <si>
    <t>Công tác gia công lắp dựng cốt thép. Cốt thép lanh tô liền mái hắt, máng nước, đường kính cốt thép &gt; 10mm, chiều cao &lt;= 28m</t>
  </si>
  <si>
    <t>AF.61622</t>
  </si>
  <si>
    <t>Công tác gia công lắp dựng cốt thép. Cốt thép lanh tô liền mái hắt, máng nước, đường kính cốt thép &lt;= 10mm, chiều cao &lt;= 28m</t>
  </si>
  <si>
    <t>AF.61612</t>
  </si>
  <si>
    <t>AF.12523</t>
  </si>
  <si>
    <t>AF.61721</t>
  </si>
  <si>
    <t>Rải Nilong lót trên nền đầm chặt</t>
  </si>
  <si>
    <t>AL.16210</t>
  </si>
  <si>
    <t>AF.32315</t>
  </si>
  <si>
    <t>AF.61432</t>
  </si>
  <si>
    <t>AF.61422</t>
  </si>
  <si>
    <t>AF.61412</t>
  </si>
  <si>
    <t>AF.32245</t>
  </si>
  <si>
    <t>Đổ bê tông bằng máy, đổ bằng BTTP, bê tông cột, tiết diện cột &lt;= 0,1m2, chiều cao &lt;= 28m, đá 1x2, mác 300</t>
  </si>
  <si>
    <t>AF.32225</t>
  </si>
  <si>
    <t>AF.86211</t>
  </si>
  <si>
    <t>AF.82511</t>
  </si>
  <si>
    <t>AB.11441</t>
  </si>
  <si>
    <t>AB.25122</t>
  </si>
  <si>
    <t>AB.41431</t>
  </si>
  <si>
    <t>AA.22410</t>
  </si>
  <si>
    <t xml:space="preserve">Ép cọc ống bê tông cốt thép dự ứng lực bằng máy ép Robot thủy lực tự hành , đất cấp I, đường kính cọc 400mm </t>
  </si>
  <si>
    <t>II.1</t>
  </si>
  <si>
    <t>NHÀ Ở DOANH TRẠI + ĂN, BẾP TẬP THỂ (A3)</t>
  </si>
  <si>
    <t>Chếch HDPE  D140</t>
  </si>
  <si>
    <t>BB.77112</t>
  </si>
  <si>
    <t>Ống HDPE  D140 PN6</t>
  </si>
  <si>
    <t>BB.46011</t>
  </si>
  <si>
    <t>Hệ thống thoát nước hầm</t>
  </si>
  <si>
    <t>BB.46031</t>
  </si>
  <si>
    <t>BB.75209</t>
  </si>
  <si>
    <t>BB.75210</t>
  </si>
  <si>
    <t>BB.75212</t>
  </si>
  <si>
    <t>BB.41109</t>
  </si>
  <si>
    <t>BB.41111</t>
  </si>
  <si>
    <t>BB.88109</t>
  </si>
  <si>
    <t>BB.88110</t>
  </si>
  <si>
    <t>BB.75208</t>
  </si>
  <si>
    <t>BB.75204</t>
  </si>
  <si>
    <t>BB.75206</t>
  </si>
  <si>
    <t>BB.75211</t>
  </si>
  <si>
    <t>BB.41104</t>
  </si>
  <si>
    <t>BB.41106</t>
  </si>
  <si>
    <t>BB.41107</t>
  </si>
  <si>
    <t>BB.41108</t>
  </si>
  <si>
    <t>BB.41110</t>
  </si>
  <si>
    <t>BB.86601</t>
  </si>
  <si>
    <t>BB.86602</t>
  </si>
  <si>
    <t>BB.86603</t>
  </si>
  <si>
    <t>BB.86604</t>
  </si>
  <si>
    <t>BB.86605</t>
  </si>
  <si>
    <t>BB.80111</t>
  </si>
  <si>
    <t>BB.80121</t>
  </si>
  <si>
    <t>BB.80131</t>
  </si>
  <si>
    <t>BB.80141</t>
  </si>
  <si>
    <t>BB.80152</t>
  </si>
  <si>
    <t>BB.80161</t>
  </si>
  <si>
    <t>BB.80171</t>
  </si>
  <si>
    <t>Tê thu PPR D75/40</t>
  </si>
  <si>
    <t>BB.90302</t>
  </si>
  <si>
    <t>BB.90303</t>
  </si>
  <si>
    <t>BB.90304</t>
  </si>
  <si>
    <t>BB.90305</t>
  </si>
  <si>
    <t>BB.90306</t>
  </si>
  <si>
    <t>BB.90307</t>
  </si>
  <si>
    <t>BB.90308</t>
  </si>
  <si>
    <t>BB.42011</t>
  </si>
  <si>
    <t>BB.42021</t>
  </si>
  <si>
    <t>BB.42031</t>
  </si>
  <si>
    <t>BB.42041</t>
  </si>
  <si>
    <t>BB.42051</t>
  </si>
  <si>
    <t>BB.42061</t>
  </si>
  <si>
    <t>BB.42071</t>
  </si>
  <si>
    <t>BB.91702</t>
  </si>
  <si>
    <t>BB.91401</t>
  </si>
  <si>
    <t>BB.91301</t>
  </si>
  <si>
    <t>BB.91601</t>
  </si>
  <si>
    <t>BB.91101</t>
  </si>
  <si>
    <t>BB.91501</t>
  </si>
  <si>
    <t>BB.91904</t>
  </si>
  <si>
    <t>BB.91201</t>
  </si>
  <si>
    <t xml:space="preserve">- </t>
  </si>
  <si>
    <t>BB.85201</t>
  </si>
  <si>
    <t>BD.41161</t>
  </si>
  <si>
    <t>I.4</t>
  </si>
  <si>
    <t>Máng cáp 100x100</t>
  </si>
  <si>
    <t>Máng cáp 600x100</t>
  </si>
  <si>
    <t>Thang, máng cáp</t>
  </si>
  <si>
    <t>Cu/XLPE/PVC 4Cx4mm2</t>
  </si>
  <si>
    <t>BA.16404</t>
  </si>
  <si>
    <t>Cu/XLPE/PVC 4Cx35mm2</t>
  </si>
  <si>
    <t>FR-Cu/XLPE/PVC 4Cx16mm2</t>
  </si>
  <si>
    <t>FR-Cu/XLPE/PVC 4Cx50mm2</t>
  </si>
  <si>
    <t>FR-Cu/XLPE/PVC 1Cx70mm2</t>
  </si>
  <si>
    <t>FR-Cu/XLPE/PVC 1Cx120mm2</t>
  </si>
  <si>
    <t>Dây dẫn, cáp điện</t>
  </si>
  <si>
    <t>Công tắc ba 2 chiều</t>
  </si>
  <si>
    <t>BA.17103</t>
  </si>
  <si>
    <t>Công tắc ba 1 chiều</t>
  </si>
  <si>
    <t>MP.01001</t>
  </si>
  <si>
    <t>Đèn tuýp LED T8 bóng đôi, có chụp mica 1200mm, 2x18W</t>
  </si>
  <si>
    <t>MCB-3P-25A-6KA</t>
  </si>
  <si>
    <t>Tủ điện phòng làm việc loại G</t>
  </si>
  <si>
    <t>Tủ điện phòng làm việc loại F</t>
  </si>
  <si>
    <t>Tủ điện phòng làm việc loại E</t>
  </si>
  <si>
    <t>Vỏ tủ điện 14 modul</t>
  </si>
  <si>
    <t>Tủ điện phòng làm việc loại D</t>
  </si>
  <si>
    <t>Tủ điện phòng làm việc loại C</t>
  </si>
  <si>
    <t>Tủ điện phòng làm việc loại B</t>
  </si>
  <si>
    <t>Tủ điện phòng làm việc loại A</t>
  </si>
  <si>
    <t>Tủ điện phòng giao ban</t>
  </si>
  <si>
    <t>TĐ phòng kích sóng TĐ-P.KS (TĐ-TPC; TĐ-P.ĐN tương tự)</t>
  </si>
  <si>
    <t>MCB-3P-63A-10KA</t>
  </si>
  <si>
    <t>TĐ thang máy TĐ-TM3 (TĐ-TM4 tương tự)</t>
  </si>
  <si>
    <t>TĐ thang máy TĐ-TM1 (TĐ-TM2 tương tự)</t>
  </si>
  <si>
    <t>Tủ điện rèm ngăn cháy</t>
  </si>
  <si>
    <t>MCCB-3P-125A-18KA</t>
  </si>
  <si>
    <t>Tủ điện hội trường</t>
  </si>
  <si>
    <t>TĐ tầng 5 TĐ-T5.1 (TĐ.T5.2 tương tự)</t>
  </si>
  <si>
    <t>Tủ điện tầng 4 TĐ-T4.2</t>
  </si>
  <si>
    <t>Tủ điện tầng 4 TĐ-T4.1</t>
  </si>
  <si>
    <t>TĐ tầng 3 TĐ-T3.1 (TĐ.T3.2 tương tự)</t>
  </si>
  <si>
    <t>Tủ điện tầng 2 TĐ-T2.2</t>
  </si>
  <si>
    <t>Tủ điện tầng 2 TĐ-T2.1</t>
  </si>
  <si>
    <t>TĐ tầng 1 TĐ-T1.1 (TĐ.T1.2 tương tự)</t>
  </si>
  <si>
    <t>Công tắc tơ 1 pha 16A</t>
  </si>
  <si>
    <t>TĐ hầm TĐ-H1.1 (TĐ-H1.2 tương tự)</t>
  </si>
  <si>
    <t>Vỏ tủ điện KT: 2000x800x600mm</t>
  </si>
  <si>
    <t>MCCB-2P-32A-25KA</t>
  </si>
  <si>
    <t>MCCB-3P-25A-25KA</t>
  </si>
  <si>
    <t>MCCB-3P-40A-25KA</t>
  </si>
  <si>
    <t>MCCB-3P-50A-25KA</t>
  </si>
  <si>
    <t>MCCB-3P-63A-25KA</t>
  </si>
  <si>
    <t>MCCB-3P-100A-25KA</t>
  </si>
  <si>
    <t>MCCB-3P-125A-25KA</t>
  </si>
  <si>
    <t>MCCB-3P-1000A-50KA</t>
  </si>
  <si>
    <t>Tủ điện LV2</t>
  </si>
  <si>
    <t>Biến dòng 1000A</t>
  </si>
  <si>
    <t>MCCB-3P-160A-25KA</t>
  </si>
  <si>
    <t>MCCB-3P-250A-25KA</t>
  </si>
  <si>
    <t>Tủ điện LV1</t>
  </si>
  <si>
    <t>I.3</t>
  </si>
  <si>
    <t>AM.22160</t>
  </si>
  <si>
    <t>AM.22100</t>
  </si>
  <si>
    <t>AM.22050</t>
  </si>
  <si>
    <t>AM.22030</t>
  </si>
  <si>
    <t>AM.22010</t>
  </si>
  <si>
    <t>AL.61220</t>
  </si>
  <si>
    <t>AL.61210</t>
  </si>
  <si>
    <t>Lắp dựng dàn giáo ngoài, chiều cao &gt; 50 m</t>
  </si>
  <si>
    <t>AL.61130</t>
  </si>
  <si>
    <t xml:space="preserve">Lắp dựng hệ khung thép hộp 25x25x1.4mm để ốp đá </t>
  </si>
  <si>
    <t xml:space="preserve">Gia công hệ khung thép hộp 25x25x1.4mm để ốp đá </t>
  </si>
  <si>
    <t>Công tác ốp đá Marble Cream Marfil dày 20mm vào cột khu vực sảnh chính hội trường</t>
  </si>
  <si>
    <t>Sơn giao thông vạch vàng đen bằng sơn các loại, 1 nước lót, 2 nước phủ</t>
  </si>
  <si>
    <t>AK.84222</t>
  </si>
  <si>
    <t>Thanh cao su ốp cột vào các góc chuyển hướng, sơn phản quang vàng đen, chịu lực chống rung, chống mài mòn, chống thấm rộng W100-L100-T10mm</t>
  </si>
  <si>
    <t>Lắp đặt gương cầu lồi D800</t>
  </si>
  <si>
    <t>BB.91901</t>
  </si>
  <si>
    <t>Xẻ rãnh chống trơn trượt đường dốc</t>
  </si>
  <si>
    <t>AL.22111</t>
  </si>
  <si>
    <t xml:space="preserve">Chống thấm bề mặt đường dốc hầm, rãnh thu nước bằng lớp màng chống thấm 2 mặt gốc Bitum SikaShield W-159 ED </t>
  </si>
  <si>
    <t>HOÀN THIỆN HẦM</t>
  </si>
  <si>
    <t>AK.12221</t>
  </si>
  <si>
    <t>AF.12413</t>
  </si>
  <si>
    <t>AK.56160</t>
  </si>
  <si>
    <t xml:space="preserve">Lát nền đường dốc đá Granite đen kết hợp trắng Phú Yên 100x100x30mm, vữa XM mác 75 </t>
  </si>
  <si>
    <t>AK.56140</t>
  </si>
  <si>
    <t>Lát đá bậc tam cấp - đá Granite kim sa đỏ hạt trung dày 20mm, vữa XM mác 75</t>
  </si>
  <si>
    <t>AK.56210</t>
  </si>
  <si>
    <t xml:space="preserve">Bao gồm </t>
  </si>
  <si>
    <t>Gia công lam thép trang trí bằng thép hộp mạ kẽm</t>
  </si>
  <si>
    <t>Tạm tính theo cửa</t>
  </si>
  <si>
    <t>Cung cấp lắp đặt motor mở cửa tự động khu vực cửa cấp gió bổ sung</t>
  </si>
  <si>
    <t xml:space="preserve">Louver che chắn kỹ thuật </t>
  </si>
  <si>
    <t>CƯ8</t>
  </si>
  <si>
    <t>Cung cấp lắp đặt khóa cửa vân tay cho phòng giám đốc, phó giám đốc</t>
  </si>
  <si>
    <t>- Ô fix kính dán an toàn Solar màu xanh 46C dày 10.38mm</t>
  </si>
  <si>
    <t>BĐG</t>
  </si>
  <si>
    <t>Cửa đi 02, 04 cánh mở xoay hệ nhôm Xingfa 55 (hoặc tương đương)</t>
  </si>
  <si>
    <t>Cửa đi 1 cánh mở kết hợp ô kính fix, hệ nhôm Xingfa 55 (hoặc tương đương)</t>
  </si>
  <si>
    <t>13,0150</t>
  </si>
  <si>
    <t>Ô kính fix, hệ nhôm Xingfa 55 (hoặc tương đương)</t>
  </si>
  <si>
    <t>Vách kính cố định nhôm Xingfa hệ 55 (hoặc tương đương)</t>
  </si>
  <si>
    <t>Cung cấp, lắp đặt rèm ngăn cháy EI60</t>
  </si>
  <si>
    <t>Cung cấp, lắp đặt cửa đi kết hợp ô kính fix hệ nhôm Xingfa chống cháy EI30</t>
  </si>
  <si>
    <t>Giá XL04-PVĐ</t>
  </si>
  <si>
    <t>Bao gồm cả phụ kiện cửa</t>
  </si>
  <si>
    <t>Cung cấp, lắp đặt cửa thép chống cháy EI45</t>
  </si>
  <si>
    <t>Xây gạch đặc đất sét nung 180x80x40, xây các bộ phận kết cấu phức tạp khác, chiều cao &lt;= 100m, vữa XM mác 75, xây bậc cầu thang</t>
  </si>
  <si>
    <t>AE.44133</t>
  </si>
  <si>
    <t>- Mài láng, đánh bóng toàn bộ bề mặt</t>
  </si>
  <si>
    <t>- Đổ dung dịch Hardener san gạt toàn bộ bề mặt sàn bê tông khu vực sàn hầm để xe</t>
  </si>
  <si>
    <t>- Xử lý bề mặt tạo phẳng, chà nhám và hút bụi bề mặt, loại bỏ tạp chất sàn BT</t>
  </si>
  <si>
    <t>Lát sảnh hội trường bằng thảm hoa đá Granite</t>
  </si>
  <si>
    <t>Lát đá Granite Black forest dày 20mm, vữa XM mác 75</t>
  </si>
  <si>
    <t>Lát đá Granite màu kem dày 20mm, vữa XM mác 75</t>
  </si>
  <si>
    <t>Thi công sàn gỗ công nghiệp , KT: 190x1200x1,2mm, lát mạch thẳng giật cấp</t>
  </si>
  <si>
    <t>Lát nền, sàn, gạch Porcelain KT 800x800, vữa XM mác 75, viền trang trí sàn</t>
  </si>
  <si>
    <t xml:space="preserve">Chống thấm nền, vách hầm bằng dung dịch gốc Bitum </t>
  </si>
  <si>
    <t>Cung cấp lắp đặt cột tròn, bê tông cốt sợi thủy tinh kháng kiềm GRC R500x7060mm</t>
  </si>
  <si>
    <t>Báo giá DAICHU Theo 47 PVĐ</t>
  </si>
  <si>
    <t xml:space="preserve">CCLD vách gỗ tiêu âm (Không gian bên trong hội trường). Ván gỗ tiêu âm đục lỗ 3mm KT :600x1200 dày 15 tiêu chuẩn hoặc theo thiết kế nội thất , gỗ tiêu âm đục lỗ kết hợp khung gỗ và hệ thanh gài treo. </t>
  </si>
  <si>
    <t>Sơn dầm, trần, cột, tường ngoài nhà đã bả bằng sơn các loại, 1 nước lót, 2 nước phủ, sơn giả đá vân mây</t>
  </si>
  <si>
    <t>Trát trụ, cột ngoài nhà, chiều dày trát 5cm, vữa XM mác 75</t>
  </si>
  <si>
    <t>AK.22133</t>
  </si>
  <si>
    <t>AF.61413</t>
  </si>
  <si>
    <t>Xây gạch đặc đất sét nung 180x80x40, xây các bộ phận kết cấu phức tạp khác, chiều cao &lt;= 100m, vữa XM mác 75, xây tường trang trí</t>
  </si>
  <si>
    <t>Xây gạch đặc đất sét nung 180x80x40, xây tường thẳng chiều dày &lt;= 10cm, chiều cao &lt;= 100m, vữa XM mác 50</t>
  </si>
  <si>
    <t>AE.42132</t>
  </si>
  <si>
    <t>Xây gạch đặc đất sét nung 180x80x40, xây tường thẳng chiều dày &lt;= 30cm, chiều cao &lt;= 100m, vữa XM mác 75</t>
  </si>
  <si>
    <t>AE.42233</t>
  </si>
  <si>
    <t>I.2</t>
  </si>
  <si>
    <t>Ván khuôn sàn mái, chiều cao &lt;= 100m</t>
  </si>
  <si>
    <t>AF.86121</t>
  </si>
  <si>
    <t>Công tác gia công lắp dựng cốt thép. Cốt thép sàn mái, đường kính cốt thép &gt; 10mm, chiều cao &lt;= 100m</t>
  </si>
  <si>
    <t>AF.61722</t>
  </si>
  <si>
    <t>Đổ bê tông bằng máy, đổ bằng máy bơm bê tông, bê tông xà dầm, giằng, sàn mái, đá 2x4, mác 400</t>
  </si>
  <si>
    <t>AF.32327</t>
  </si>
  <si>
    <t>Đổ bê tông thủ công bằng BTTP, bê tông cầu thang thường, đá 1x2, mác 400</t>
  </si>
  <si>
    <t>AF.12617</t>
  </si>
  <si>
    <t>Ván khuôn xà, dầm, giằng, chiều cao &lt;= 100m</t>
  </si>
  <si>
    <t>AF.86321</t>
  </si>
  <si>
    <t>Công tác gia công lắp dựng cốt thép. Cốt thép xà dầm, giằng, đường kính cốt thép &gt; 18mm, chiều cao &lt;= 6m</t>
  </si>
  <si>
    <t>AF.61531</t>
  </si>
  <si>
    <t>AF.61521</t>
  </si>
  <si>
    <t>AF.61511</t>
  </si>
  <si>
    <t>Đổ bê tông bằng máy, đổ bằng máy bơm bê tông, bê tông xà dầm, giằng, sàn mái, đá 1x2, mác 400</t>
  </si>
  <si>
    <t>AF.32317</t>
  </si>
  <si>
    <t>AF.86361</t>
  </si>
  <si>
    <t>Đổ bê tông bằng máy, đổ bằng cần cẩu, bê tông cột, tiết diện cột &lt;= 0,1m2, chiều cao &lt;= 6m, đá 1x2, mác 400</t>
  </si>
  <si>
    <t>AF.22217</t>
  </si>
  <si>
    <t>SẢNH ĐÓN</t>
  </si>
  <si>
    <t>AF.83121</t>
  </si>
  <si>
    <t>Đổ bê tông bằng máy, đổ bằng cần cẩu, bê tông xà dầm, giằng, sàn mái, chiều cao &lt;= 6m, đá 1x2, mác 400</t>
  </si>
  <si>
    <t>AF.22317</t>
  </si>
  <si>
    <t>AL.41210</t>
  </si>
  <si>
    <t>Công tác gia công lắp dựng cốt thép. Cốt thép tường, đường kính cốt thép &lt;= 18mm, chiều cao &lt;= 6m</t>
  </si>
  <si>
    <t>AF.61321</t>
  </si>
  <si>
    <t>Công tác gia công lắp dựng cốt thép. Cốt thép tường, đường kính cốt thép &lt;= 10mm, chiều cao &lt;= 6m</t>
  </si>
  <si>
    <t>AF.61311</t>
  </si>
  <si>
    <t>Đổ bê tông bằng máy, đổ bằng máy bơm bê tông, bê tông tường, chiều dày &lt;= 45cm, chiều cao &lt;= 6m, đá 1x2, mác 400, mác chống thấm W10</t>
  </si>
  <si>
    <t>AF.32117</t>
  </si>
  <si>
    <t>Đổ bê tông bằng máy, đổ bằng máy bơm bê tông, bê tông móng, chiều rộng móng &lt;=250 cm, đá 1x2, mác 400</t>
  </si>
  <si>
    <t>AF.31117</t>
  </si>
  <si>
    <t>Đổ bê tông thủ công bằng BTTP , bê tông lót móng, chiều rộng &lt;= 250 cm, đá 4x6, mác 100</t>
  </si>
  <si>
    <t>AB.11442</t>
  </si>
  <si>
    <t>AB.25422</t>
  </si>
  <si>
    <t>RAM RỐC</t>
  </si>
  <si>
    <t>KẾT CẤU KHÁC</t>
  </si>
  <si>
    <t>Công tác gia công lắp dựng cốt thép. Cốt thép cầu thang, đường kính cốt thép &gt; 10mm, chiều cao &lt;= 100m</t>
  </si>
  <si>
    <t>AF.61823</t>
  </si>
  <si>
    <t>Công tác gia công lắp dựng cốt thép. Cốt thép cầu thang, đường kính cốt thép &lt;= 10mm, chiều cao &lt;= 100m</t>
  </si>
  <si>
    <t>AF.61813</t>
  </si>
  <si>
    <t>THANG BỘ</t>
  </si>
  <si>
    <t>AF.61621</t>
  </si>
  <si>
    <t>AF.61611</t>
  </si>
  <si>
    <t>Công tác gia công lắp dựng cốt thép. Cốt thép sàn mái, đường kính cốt thép &lt;=10mm, chiều cao &lt;= 100m</t>
  </si>
  <si>
    <t>AF.61712</t>
  </si>
  <si>
    <t>AF.83321</t>
  </si>
  <si>
    <t>Công tác gia công lắp dựng cốt thép. Cốt thép xà dầm, giằng, đường kính cốt thép &gt; 18mm, chiều cao &lt;= 100m</t>
  </si>
  <si>
    <t>AF.61533</t>
  </si>
  <si>
    <t>Công tác gia công lắp dựng cốt thép. Cốt thép xà dầm, giằng, đường kính cốt thép &lt;= 18mm, chiều cao &lt;= 100m</t>
  </si>
  <si>
    <t>AF.61523</t>
  </si>
  <si>
    <t>Công tác gia công lắp dựng cốt thép. Cốt thép xà dầm, giằng, đường kính cốt thép &lt;= 10mm, chiều cao &lt;= 100m</t>
  </si>
  <si>
    <t>AF.61513</t>
  </si>
  <si>
    <t>Ván khuôn cột tròn, chiều cao &lt;= 100m</t>
  </si>
  <si>
    <t>AF.86372</t>
  </si>
  <si>
    <t>Ván khuôn cột vuông, chữ nhật, chiều cao &lt;= 100m</t>
  </si>
  <si>
    <t>AF.83421</t>
  </si>
  <si>
    <t>Công tác gia công lắp dựng cốt thép. Cốt thép cột, trụ, đường kính cốt thép &gt; 18mm, chiều cao &lt;= 100m</t>
  </si>
  <si>
    <t>AF.61433</t>
  </si>
  <si>
    <t>Công tác gia công lắp dựng cốt thép. Cốt thép cột, trụ, đường kính cốt thép &lt;= 18mm, chiều cao &lt;= 100m</t>
  </si>
  <si>
    <t>AF.61423</t>
  </si>
  <si>
    <t>Đổ bê tông bằng máy, đổ bằng cần cẩu, bê tông cột, tiết diện cột &gt; 0,1m2, chiều cao &lt;= 100m, đá 1x2, mác 400</t>
  </si>
  <si>
    <t>AF.22277</t>
  </si>
  <si>
    <t>Thi công băng cản nước</t>
  </si>
  <si>
    <t>Đổ bê tông bằng máy, đổ bằng máy bơm bê tông, bê tông tường, chiều dày &lt;= 45cm, chiều cao &lt;= 6m, đá 1x2, mác 400 chống thấm W10</t>
  </si>
  <si>
    <t>VÁCH HẦM</t>
  </si>
  <si>
    <t>Đổ bê tông thủ công bằng máy trộn, bê tông móng, chiều rộng &gt; 250 cm, đá 1x2, mác 400 chống thấm W10</t>
  </si>
  <si>
    <t>AF.11227</t>
  </si>
  <si>
    <t>Đổ bê tông bằng máy, đổ bằng máy bơm bê tông, bê tông móng, chiều rộng móng &lt;=250 cm, đá 1x2, mác 400 chống thấm W10</t>
  </si>
  <si>
    <t>AB.41434</t>
  </si>
  <si>
    <t>I.1</t>
  </si>
  <si>
    <t>NHÀ LÀM VIỆC TRUNG TÂM + TÀNG THƯ + HỘI TRƯỜNG (A1-A2)</t>
  </si>
  <si>
    <t>I</t>
  </si>
  <si>
    <t>Thành tiền bao gồm chi phí hỗ trợ</t>
  </si>
  <si>
    <t>Hỗ trợ NT nội bộ 
(35%)</t>
  </si>
  <si>
    <t>BPTC, hỗ trợ BT, QLXD
 (5% +7%+2%)</t>
  </si>
  <si>
    <t>Tổng Đơn giá nội bộ</t>
  </si>
  <si>
    <t>PHẦN XÂY DỰNG</t>
  </si>
  <si>
    <t>A</t>
  </si>
  <si>
    <t>Bổ sung giá huy động thiết bị ép cọc</t>
  </si>
  <si>
    <t>[4]</t>
  </si>
  <si>
    <t>[9=8-6]</t>
  </si>
  <si>
    <t>trừ đi vật tư CĐT cấp</t>
  </si>
  <si>
    <t>[8]</t>
  </si>
  <si>
    <t>[7]</t>
  </si>
  <si>
    <t>[6]</t>
  </si>
  <si>
    <t>[5]</t>
  </si>
  <si>
    <t>Mã link sang sheet TH</t>
  </si>
  <si>
    <t>Thành tiền</t>
  </si>
  <si>
    <t>Đơn giá</t>
  </si>
  <si>
    <t>Mã SAP bước 2</t>
  </si>
  <si>
    <t>QHGT
thi công</t>
  </si>
  <si>
    <t>QHGT
cung ứng</t>
  </si>
  <si>
    <t>Phạm vi HSMT
XD/ME</t>
  </si>
  <si>
    <t>Phân công</t>
  </si>
  <si>
    <t>Ghi chú</t>
  </si>
  <si>
    <t>Căn cứ</t>
  </si>
  <si>
    <t>Ghi chú 
đơn giá</t>
  </si>
  <si>
    <t>Chi phí hỗ trợ</t>
  </si>
  <si>
    <t>Thành tiền
(không bao gồm hỗ trợ)</t>
  </si>
  <si>
    <t>Đơn giá Hỗ trợ</t>
  </si>
  <si>
    <t>Đơn giá hỗ trợ;
TC16;TC31 (30%NC)</t>
  </si>
  <si>
    <t>Đơn giá hỗ trợ;
TC14; TC22; TC24; TC27; TC42 (35%ĐG);TC26; TC28, TC30 (5%ĐG);TC38, TC39, TC40 (3%ĐG);TC51 (15%ĐG);TC53 (7%ĐG)</t>
  </si>
  <si>
    <t>Thi công</t>
  </si>
  <si>
    <t>Vật tư</t>
  </si>
  <si>
    <t>Dự toán chào thầu</t>
  </si>
  <si>
    <t>Dự toán CĐT duyệt sau VAT</t>
  </si>
  <si>
    <t>Khối lượng HSMT rà soát</t>
  </si>
  <si>
    <t>Khối lượng HSYC</t>
  </si>
  <si>
    <t>Đơn vị</t>
  </si>
  <si>
    <t>Quy cách</t>
  </si>
  <si>
    <t>Mô tả công việc mời thầu</t>
  </si>
  <si>
    <t>STT</t>
  </si>
  <si>
    <t>Tổng cộng</t>
  </si>
  <si>
    <t>Hỗ trợ NT nội bộ
(35%)</t>
  </si>
  <si>
    <t>Hỗ trợ BT (5%)</t>
  </si>
  <si>
    <t>QLXD nội bộ
(2%)</t>
  </si>
  <si>
    <t>BTTC
(CT-7%,HT-5%)</t>
  </si>
  <si>
    <t xml:space="preserve">Đơn giá </t>
  </si>
  <si>
    <t>ĐG TC</t>
  </si>
  <si>
    <t>ĐG VT</t>
  </si>
  <si>
    <t>Khối lượng</t>
  </si>
  <si>
    <t>HM</t>
  </si>
  <si>
    <t>Thành tiền theo HSYC rà soát</t>
  </si>
  <si>
    <t>Thành tiền theo HSYC</t>
  </si>
  <si>
    <t>Đơn giá nội bộ của P. Dự toán lập</t>
  </si>
  <si>
    <t>Tư vấn lập chào thầu SAU vat</t>
  </si>
  <si>
    <t>Dự toán nội bộ Vingroup</t>
  </si>
  <si>
    <t>Tăng giá BT</t>
  </si>
  <si>
    <t>VT CĐT cấp</t>
  </si>
  <si>
    <t>Phân loại nguyên nhân (mã theo bảng 2)</t>
  </si>
  <si>
    <t>Chênh lệch</t>
  </si>
  <si>
    <t>Dự toán nội bộ</t>
  </si>
  <si>
    <t>Dự toán gói thầu/ Hợp đồng đã ký</t>
  </si>
  <si>
    <t>BẢNG DỰ TOÁN DỰ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</si>
</sst>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_-* #,##0_-;\-* #,##0_-;_-* &quot;-&quot;??_-;_-@_-"/>
    <numFmt numFmtId="166" formatCode="_(* #,##0_);_(* \(#,##0\);_(* &quot;-&quot;??_);_(@_)"/>
    <numFmt numFmtId="167" formatCode="_-[$€]* #,##0.00_-;\-[$€]* #,##0.00_-;_-[$€]* &quot;-&quot;??_-;_-@_-"/>
    <numFmt numFmtId="168" formatCode="_-* #,##0\ _₫_-;\-* #,##0\ _₫_-;_-* &quot;-&quot;??\ _₫_-;_-@_-"/>
    <numFmt numFmtId="169" formatCode="_-* #,##0.00\ _₫_-;\-* #,##0.00\ _₫_-;_-* &quot;-&quot;??\ _₫_-;_-@_-"/>
    <numFmt numFmtId="170" formatCode="#,##0.000"/>
  </numFmts>
  <fonts count="27" x14ac:knownFonts="1">
    <font>
      <sz val="11"/>
      <color theme="1"/>
      <name val="Calibri"/>
      <family val="2"/>
      <charset val="163"/>
      <scheme val="minor"/>
    </font>
    <font>
      <sz val="11"/>
      <color theme="1"/>
      <name val="Calibri"/>
      <family val="2"/>
      <charset val="163"/>
      <scheme val="minor"/>
    </font>
    <font>
      <sz val="12"/>
      <color theme="1"/>
      <name val="Times New Roman"/>
      <family val="1"/>
    </font>
    <font>
      <i/>
      <sz val="12"/>
      <color theme="1"/>
      <name val="Times New Roman"/>
      <family val="1"/>
    </font>
    <font>
      <sz val="12"/>
      <color rgb="FFFF0000"/>
      <name val="Times New Roman"/>
      <family val="1"/>
    </font>
    <font>
      <b/>
      <i/>
      <sz val="12"/>
      <color theme="1"/>
      <name val="Times New Roman"/>
      <family val="1"/>
    </font>
    <font>
      <sz val="12"/>
      <name val="Times New Roman"/>
      <family val="1"/>
    </font>
    <font>
      <sz val="10"/>
      <name val="Arial"/>
      <family val="2"/>
    </font>
    <font>
      <u/>
      <sz val="11"/>
      <color theme="10"/>
      <name val="Calibri"/>
      <family val="2"/>
      <charset val="163"/>
      <scheme val="minor"/>
    </font>
    <font>
      <b/>
      <sz val="12"/>
      <color theme="1"/>
      <name val="Times New Roman"/>
      <family val="1"/>
    </font>
    <font>
      <b/>
      <i/>
      <sz val="12"/>
      <color rgb="FFFF0000"/>
      <name val="Times New Roman"/>
      <family val="1"/>
    </font>
    <font>
      <b/>
      <sz val="12"/>
      <color rgb="FFFF0000"/>
      <name val="Times New Roman"/>
      <family val="1"/>
    </font>
    <font>
      <sz val="11"/>
      <color theme="1"/>
      <name val="Times New Roman"/>
      <family val="1"/>
    </font>
    <font>
      <i/>
      <sz val="12"/>
      <color rgb="FFFF0000"/>
      <name val="Times New Roman"/>
      <family val="1"/>
    </font>
    <font>
      <b/>
      <sz val="11"/>
      <color rgb="FF000000"/>
      <name val="Times New Roman"/>
      <family val="1"/>
    </font>
    <font>
      <b/>
      <sz val="11"/>
      <color theme="1"/>
      <name val="Times New Roman"/>
      <family val="1"/>
    </font>
    <font>
      <sz val="11"/>
      <name val="Times New Roman"/>
      <family val="1"/>
    </font>
    <font>
      <sz val="11"/>
      <color theme="10"/>
      <name val="Times New Roman"/>
      <family val="1"/>
    </font>
    <font>
      <sz val="11"/>
      <color theme="1"/>
      <name val="Calibri"/>
      <family val="2"/>
      <scheme val="minor"/>
    </font>
    <font>
      <b/>
      <sz val="12"/>
      <color rgb="FF000000"/>
      <name val="Times New Roman"/>
      <family val="1"/>
    </font>
    <font>
      <b/>
      <sz val="12"/>
      <name val="Times New Roman"/>
      <family val="1"/>
    </font>
    <font>
      <sz val="12"/>
      <color rgb="FF000000"/>
      <name val="Times New Roman"/>
      <family val="1"/>
    </font>
    <font>
      <sz val="13"/>
      <name val="Times New Roman"/>
      <family val="1"/>
    </font>
    <font>
      <sz val="8.25"/>
      <name val="Microsoft Sans Serif"/>
      <family val="2"/>
    </font>
    <font>
      <b/>
      <sz val="10"/>
      <name val="Arial"/>
      <family val="2"/>
    </font>
    <font>
      <sz val="10"/>
      <color theme="1"/>
      <name val="Arial"/>
      <family val="2"/>
    </font>
    <font>
      <b/>
      <sz val="12"/>
      <color theme="1"/>
      <name val="Arial"/>
      <family val="2"/>
    </font>
  </fonts>
  <fills count="12">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0"/>
        <bgColor indexed="64"/>
      </patternFill>
    </fill>
    <fill>
      <patternFill patternType="solid">
        <fgColor theme="2" tint="-9.9978637043366805E-2"/>
        <bgColor indexed="64"/>
      </patternFill>
    </fill>
    <fill>
      <patternFill patternType="solid">
        <fgColor rgb="FFE7E6E6"/>
        <bgColor indexed="64"/>
      </patternFill>
    </fill>
    <fill>
      <patternFill patternType="solid">
        <fgColor rgb="FFFF0000"/>
        <bgColor indexed="64"/>
      </patternFill>
    </fill>
    <fill>
      <patternFill patternType="solid">
        <fgColor theme="8" tint="0.79998168889431442"/>
        <bgColor indexed="64"/>
      </patternFill>
    </fill>
    <fill>
      <patternFill patternType="solid">
        <fgColor rgb="FFFFD966"/>
        <bgColor indexed="64"/>
      </patternFill>
    </fill>
    <fill>
      <patternFill patternType="solid">
        <fgColor rgb="FF00B0F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bottom style="dotted">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0">
    <xf numFmtId="0" fontId="0" fillId="0" borderId="0"/>
    <xf numFmtId="164" fontId="1" fillId="0" borderId="0" applyFont="0" applyFill="0" applyBorder="0" applyAlignment="0" applyProtection="0"/>
    <xf numFmtId="43" fontId="7" fillId="0" borderId="0" applyFont="0" applyFill="0" applyBorder="0" applyAlignment="0" applyProtection="0"/>
    <xf numFmtId="0" fontId="8"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8" fillId="0" borderId="0"/>
    <xf numFmtId="167" fontId="7" fillId="0" borderId="0"/>
    <xf numFmtId="0" fontId="7" fillId="0" borderId="0"/>
    <xf numFmtId="0" fontId="23" fillId="0" borderId="0">
      <protection locked="0"/>
    </xf>
  </cellStyleXfs>
  <cellXfs count="330">
    <xf numFmtId="0" fontId="0" fillId="0" borderId="0" xfId="0"/>
    <xf numFmtId="0" fontId="2" fillId="0" borderId="0" xfId="0" applyFont="1"/>
    <xf numFmtId="3" fontId="2" fillId="0" borderId="0" xfId="0" applyNumberFormat="1" applyFont="1"/>
    <xf numFmtId="0" fontId="3" fillId="0" borderId="0" xfId="0" applyFont="1" applyAlignment="1">
      <alignment horizontal="center" vertical="center"/>
    </xf>
    <xf numFmtId="0" fontId="2" fillId="0" borderId="0" xfId="0" applyFont="1" applyAlignment="1">
      <alignment horizontal="center" vertical="center"/>
    </xf>
    <xf numFmtId="165" fontId="2" fillId="0" borderId="0" xfId="1" applyNumberFormat="1" applyFont="1" applyAlignment="1">
      <alignment horizontal="right" vertical="center"/>
    </xf>
    <xf numFmtId="43" fontId="4" fillId="0" borderId="0" xfId="0" applyNumberFormat="1" applyFont="1"/>
    <xf numFmtId="43" fontId="2" fillId="0" borderId="0" xfId="0" applyNumberFormat="1" applyFont="1"/>
    <xf numFmtId="165" fontId="2" fillId="0" borderId="0" xfId="0" applyNumberFormat="1" applyFont="1"/>
    <xf numFmtId="9" fontId="3" fillId="0" borderId="1" xfId="0" applyNumberFormat="1" applyFont="1" applyBorder="1" applyAlignment="1">
      <alignment horizontal="center" vertical="center"/>
    </xf>
    <xf numFmtId="3" fontId="3" fillId="2" borderId="1" xfId="0" applyNumberFormat="1" applyFont="1" applyFill="1" applyBorder="1" applyAlignment="1">
      <alignment horizontal="center" vertical="center"/>
    </xf>
    <xf numFmtId="3" fontId="3" fillId="0" borderId="1" xfId="0" applyNumberFormat="1" applyFont="1" applyBorder="1" applyAlignment="1">
      <alignment horizontal="center" vertical="center"/>
    </xf>
    <xf numFmtId="3" fontId="3" fillId="3" borderId="1" xfId="0" applyNumberFormat="1" applyFont="1" applyFill="1" applyBorder="1" applyAlignment="1">
      <alignment horizontal="center" vertical="center"/>
    </xf>
    <xf numFmtId="0" fontId="5" fillId="0" borderId="1" xfId="0" applyFont="1" applyBorder="1" applyAlignment="1">
      <alignment horizontal="center" vertical="center"/>
    </xf>
    <xf numFmtId="3" fontId="5" fillId="0" borderId="1" xfId="0" applyNumberFormat="1" applyFont="1" applyBorder="1" applyAlignment="1">
      <alignment horizontal="center" vertical="center"/>
    </xf>
    <xf numFmtId="0" fontId="2" fillId="0" borderId="1" xfId="0" applyFont="1" applyBorder="1" applyAlignment="1">
      <alignment horizontal="center"/>
    </xf>
    <xf numFmtId="165" fontId="6" fillId="2" borderId="0" xfId="1" applyNumberFormat="1" applyFont="1" applyFill="1" applyBorder="1" applyAlignment="1">
      <alignment horizontal="right" vertical="center"/>
    </xf>
    <xf numFmtId="166" fontId="6" fillId="2" borderId="0" xfId="2" applyNumberFormat="1" applyFont="1" applyFill="1" applyBorder="1" applyAlignment="1">
      <alignment horizontal="center" vertical="center"/>
    </xf>
    <xf numFmtId="0" fontId="8" fillId="0" borderId="0" xfId="3"/>
    <xf numFmtId="165" fontId="6" fillId="0" borderId="0" xfId="1" applyNumberFormat="1" applyFont="1" applyBorder="1" applyAlignment="1">
      <alignment horizontal="right" vertical="center"/>
    </xf>
    <xf numFmtId="166" fontId="6" fillId="0" borderId="0" xfId="2" applyNumberFormat="1" applyFont="1" applyBorder="1" applyAlignment="1">
      <alignment horizontal="center" vertical="center"/>
    </xf>
    <xf numFmtId="0" fontId="9" fillId="4" borderId="0" xfId="0" applyFont="1" applyFill="1" applyAlignment="1">
      <alignment horizontal="center" vertical="center"/>
    </xf>
    <xf numFmtId="3" fontId="9" fillId="4" borderId="0" xfId="0" applyNumberFormat="1" applyFont="1" applyFill="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xf>
    <xf numFmtId="165" fontId="9" fillId="4" borderId="1" xfId="1" applyNumberFormat="1" applyFont="1" applyFill="1" applyBorder="1" applyAlignment="1">
      <alignment horizontal="right" vertical="center" wrapText="1"/>
    </xf>
    <xf numFmtId="165" fontId="9" fillId="4" borderId="1" xfId="1" applyNumberFormat="1" applyFont="1" applyFill="1" applyBorder="1" applyAlignment="1">
      <alignment horizontal="right" vertical="center"/>
    </xf>
    <xf numFmtId="43" fontId="11" fillId="4" borderId="1" xfId="0" applyNumberFormat="1" applyFont="1" applyFill="1" applyBorder="1" applyAlignment="1">
      <alignment horizontal="center" vertical="center"/>
    </xf>
    <xf numFmtId="43" fontId="9" fillId="4" borderId="1" xfId="0" applyNumberFormat="1" applyFont="1" applyFill="1" applyBorder="1" applyAlignment="1">
      <alignment horizontal="center" vertical="center"/>
    </xf>
    <xf numFmtId="0" fontId="9" fillId="4" borderId="1" xfId="0" applyFont="1" applyFill="1" applyBorder="1" applyAlignment="1">
      <alignment horizontal="left" vertical="center"/>
    </xf>
    <xf numFmtId="164" fontId="2" fillId="4" borderId="1" xfId="1" applyFont="1" applyFill="1" applyBorder="1" applyAlignment="1">
      <alignment horizontal="center" vertical="center"/>
    </xf>
    <xf numFmtId="3" fontId="2" fillId="0" borderId="0" xfId="0" applyNumberFormat="1" applyFont="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165" fontId="12" fillId="0" borderId="2" xfId="1" applyNumberFormat="1" applyFont="1" applyFill="1" applyBorder="1" applyAlignment="1">
      <alignment horizontal="center" vertical="center" wrapText="1"/>
    </xf>
    <xf numFmtId="165" fontId="2" fillId="0" borderId="2" xfId="1" applyNumberFormat="1" applyFont="1" applyFill="1" applyBorder="1" applyAlignment="1">
      <alignment horizontal="right" vertical="center" wrapText="1"/>
    </xf>
    <xf numFmtId="165" fontId="2" fillId="0" borderId="2" xfId="1" applyNumberFormat="1" applyFont="1" applyFill="1" applyBorder="1" applyAlignment="1">
      <alignment horizontal="center" vertical="center" wrapText="1"/>
    </xf>
    <xf numFmtId="165" fontId="2" fillId="5" borderId="2" xfId="1" applyNumberFormat="1" applyFont="1" applyFill="1" applyBorder="1" applyAlignment="1">
      <alignment horizontal="right" vertical="center" wrapText="1"/>
    </xf>
    <xf numFmtId="43" fontId="4" fillId="0" borderId="2" xfId="0" applyNumberFormat="1" applyFont="1" applyBorder="1" applyAlignment="1">
      <alignment horizontal="center" vertical="center"/>
    </xf>
    <xf numFmtId="43" fontId="2" fillId="0" borderId="2" xfId="0" applyNumberFormat="1" applyFont="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vertical="center" wrapText="1"/>
    </xf>
    <xf numFmtId="0" fontId="3" fillId="0" borderId="3" xfId="0" applyFont="1" applyBorder="1" applyAlignment="1">
      <alignment horizontal="center" vertical="center"/>
    </xf>
    <xf numFmtId="0" fontId="2" fillId="0" borderId="3" xfId="0" applyFont="1" applyBorder="1" applyAlignment="1">
      <alignment horizontal="center" vertical="center"/>
    </xf>
    <xf numFmtId="165" fontId="12" fillId="0" borderId="3" xfId="1" applyNumberFormat="1" applyFont="1" applyFill="1" applyBorder="1" applyAlignment="1">
      <alignment horizontal="center" vertical="center" wrapText="1"/>
    </xf>
    <xf numFmtId="165" fontId="2" fillId="0" borderId="3" xfId="1" applyNumberFormat="1" applyFont="1" applyFill="1" applyBorder="1" applyAlignment="1">
      <alignment horizontal="right" vertical="center" wrapText="1"/>
    </xf>
    <xf numFmtId="165" fontId="2" fillId="0" borderId="3" xfId="1" applyNumberFormat="1" applyFont="1" applyFill="1" applyBorder="1" applyAlignment="1">
      <alignment horizontal="center" vertical="center" wrapText="1"/>
    </xf>
    <xf numFmtId="165" fontId="2" fillId="5" borderId="3" xfId="1" applyNumberFormat="1" applyFont="1" applyFill="1" applyBorder="1" applyAlignment="1">
      <alignment horizontal="right" vertical="center" wrapText="1"/>
    </xf>
    <xf numFmtId="43" fontId="4" fillId="0" borderId="3" xfId="0" applyNumberFormat="1" applyFont="1" applyBorder="1" applyAlignment="1">
      <alignment horizontal="center" vertical="center"/>
    </xf>
    <xf numFmtId="43" fontId="2" fillId="0" borderId="3" xfId="0" applyNumberFormat="1" applyFont="1" applyBorder="1" applyAlignment="1">
      <alignment horizontal="center" vertical="center"/>
    </xf>
    <xf numFmtId="0" fontId="12" fillId="0" borderId="3" xfId="0" applyFont="1" applyBorder="1" applyAlignment="1">
      <alignment horizontal="center" vertical="center" wrapText="1"/>
    </xf>
    <xf numFmtId="0" fontId="12" fillId="0" borderId="3" xfId="0" applyFont="1" applyBorder="1" applyAlignment="1">
      <alignment vertical="center" wrapText="1"/>
    </xf>
    <xf numFmtId="4" fontId="12" fillId="0" borderId="3" xfId="0" applyNumberFormat="1" applyFont="1" applyBorder="1" applyAlignment="1">
      <alignment horizontal="center" vertical="center" wrapText="1"/>
    </xf>
    <xf numFmtId="3" fontId="2" fillId="0" borderId="3" xfId="1" applyNumberFormat="1" applyFont="1" applyFill="1" applyBorder="1" applyAlignment="1">
      <alignment horizontal="right" vertical="center" wrapText="1"/>
    </xf>
    <xf numFmtId="0" fontId="13" fillId="6" borderId="3" xfId="0" applyFont="1" applyFill="1" applyBorder="1" applyAlignment="1">
      <alignment horizontal="center" vertical="center"/>
    </xf>
    <xf numFmtId="0" fontId="2" fillId="6" borderId="3" xfId="0" applyFont="1" applyFill="1" applyBorder="1" applyAlignment="1">
      <alignment horizontal="center" vertical="center"/>
    </xf>
    <xf numFmtId="165" fontId="2" fillId="6" borderId="3" xfId="1" applyNumberFormat="1" applyFont="1" applyFill="1" applyBorder="1" applyAlignment="1">
      <alignment horizontal="right" vertical="center" wrapText="1"/>
    </xf>
    <xf numFmtId="43" fontId="4" fillId="6" borderId="3" xfId="0" applyNumberFormat="1" applyFont="1" applyFill="1" applyBorder="1" applyAlignment="1">
      <alignment horizontal="right" vertical="center" wrapText="1"/>
    </xf>
    <xf numFmtId="43" fontId="4" fillId="6" borderId="3" xfId="0" applyNumberFormat="1" applyFont="1" applyFill="1" applyBorder="1" applyAlignment="1">
      <alignment horizontal="center" vertical="center"/>
    </xf>
    <xf numFmtId="43" fontId="2" fillId="6" borderId="3" xfId="0" applyNumberFormat="1" applyFont="1" applyFill="1" applyBorder="1" applyAlignment="1">
      <alignment horizontal="center" vertical="center"/>
    </xf>
    <xf numFmtId="0" fontId="12" fillId="6" borderId="3" xfId="0" applyFont="1" applyFill="1" applyBorder="1" applyAlignment="1">
      <alignment horizontal="center" vertical="center" wrapText="1"/>
    </xf>
    <xf numFmtId="0" fontId="14" fillId="6" borderId="3" xfId="0" applyFont="1" applyFill="1" applyBorder="1" applyAlignment="1">
      <alignment vertical="center" wrapText="1"/>
    </xf>
    <xf numFmtId="0" fontId="3" fillId="6" borderId="3" xfId="0" applyFont="1" applyFill="1" applyBorder="1" applyAlignment="1">
      <alignment horizontal="center" vertical="center"/>
    </xf>
    <xf numFmtId="3" fontId="14" fillId="6" borderId="3" xfId="0" applyNumberFormat="1" applyFont="1" applyFill="1" applyBorder="1" applyAlignment="1">
      <alignment vertical="center" wrapText="1"/>
    </xf>
    <xf numFmtId="3" fontId="12" fillId="6" borderId="3" xfId="0" applyNumberFormat="1" applyFont="1" applyFill="1" applyBorder="1" applyAlignment="1">
      <alignment horizontal="center" vertical="center" wrapText="1"/>
    </xf>
    <xf numFmtId="0" fontId="13" fillId="0" borderId="3" xfId="0" applyFont="1" applyBorder="1" applyAlignment="1">
      <alignment horizontal="center" vertical="center"/>
    </xf>
    <xf numFmtId="0" fontId="15" fillId="0" borderId="3" xfId="0" applyFont="1" applyBorder="1" applyAlignment="1">
      <alignment vertical="center" wrapText="1"/>
    </xf>
    <xf numFmtId="166" fontId="16" fillId="0" borderId="4" xfId="4" applyNumberFormat="1" applyFont="1" applyFill="1" applyBorder="1" applyAlignment="1">
      <alignment horizontal="right" vertical="center" wrapText="1"/>
    </xf>
    <xf numFmtId="0" fontId="3" fillId="6" borderId="5" xfId="0" applyFont="1" applyFill="1" applyBorder="1" applyAlignment="1">
      <alignment horizontal="center" vertical="center"/>
    </xf>
    <xf numFmtId="0" fontId="3" fillId="0" borderId="5" xfId="0" applyFont="1" applyBorder="1" applyAlignment="1">
      <alignment horizontal="center" vertical="center"/>
    </xf>
    <xf numFmtId="0" fontId="2" fillId="0" borderId="5" xfId="0" applyFont="1" applyBorder="1" applyAlignment="1">
      <alignment horizontal="center" vertical="center"/>
    </xf>
    <xf numFmtId="0" fontId="13" fillId="0" borderId="5" xfId="0" applyFont="1" applyBorder="1" applyAlignment="1">
      <alignment horizontal="center" vertical="center"/>
    </xf>
    <xf numFmtId="165" fontId="2" fillId="0" borderId="5" xfId="1" applyNumberFormat="1" applyFont="1" applyFill="1" applyBorder="1" applyAlignment="1">
      <alignment horizontal="right" vertical="center" wrapText="1"/>
    </xf>
    <xf numFmtId="0" fontId="2" fillId="6" borderId="5" xfId="0" applyFont="1" applyFill="1" applyBorder="1" applyAlignment="1">
      <alignment horizontal="center" vertical="center"/>
    </xf>
    <xf numFmtId="43" fontId="4" fillId="0" borderId="5" xfId="0" applyNumberFormat="1" applyFont="1" applyBorder="1" applyAlignment="1">
      <alignment horizontal="center" vertical="center"/>
    </xf>
    <xf numFmtId="43" fontId="2" fillId="6" borderId="5" xfId="0" applyNumberFormat="1" applyFont="1" applyFill="1" applyBorder="1" applyAlignment="1">
      <alignment horizontal="center" vertical="center"/>
    </xf>
    <xf numFmtId="0" fontId="14" fillId="6" borderId="5" xfId="0" applyFont="1" applyFill="1" applyBorder="1" applyAlignment="1">
      <alignment vertical="center" wrapText="1"/>
    </xf>
    <xf numFmtId="0" fontId="12" fillId="6" borderId="5" xfId="0" applyFont="1" applyFill="1" applyBorder="1"/>
    <xf numFmtId="3" fontId="2" fillId="0" borderId="0" xfId="0" applyNumberFormat="1" applyFont="1" applyAlignment="1">
      <alignment horizontal="left" vertical="center"/>
    </xf>
    <xf numFmtId="0" fontId="3" fillId="2" borderId="3" xfId="0" applyFont="1" applyFill="1" applyBorder="1" applyAlignment="1">
      <alignment horizontal="center" vertical="center"/>
    </xf>
    <xf numFmtId="0" fontId="2" fillId="0" borderId="3" xfId="0" applyFont="1" applyBorder="1" applyAlignment="1">
      <alignment horizontal="center" vertical="center" wrapText="1"/>
    </xf>
    <xf numFmtId="165" fontId="2" fillId="0" borderId="3" xfId="0" applyNumberFormat="1" applyFont="1" applyBorder="1" applyAlignment="1">
      <alignment horizontal="right" vertical="center" wrapText="1"/>
    </xf>
    <xf numFmtId="165" fontId="2" fillId="2" borderId="3" xfId="1" applyNumberFormat="1" applyFont="1" applyFill="1" applyBorder="1" applyAlignment="1">
      <alignment horizontal="right" vertical="center" wrapText="1"/>
    </xf>
    <xf numFmtId="165" fontId="2" fillId="0" borderId="3" xfId="0" applyNumberFormat="1" applyFont="1" applyBorder="1" applyAlignment="1">
      <alignment horizontal="center" vertical="center"/>
    </xf>
    <xf numFmtId="49" fontId="6" fillId="0" borderId="3" xfId="5" quotePrefix="1" applyNumberFormat="1" applyFont="1" applyFill="1" applyBorder="1" applyAlignment="1">
      <alignment vertical="center" wrapText="1"/>
    </xf>
    <xf numFmtId="49" fontId="6" fillId="0" borderId="3" xfId="5" applyNumberFormat="1" applyFont="1" applyFill="1" applyBorder="1" applyAlignment="1">
      <alignment vertical="center" wrapText="1"/>
    </xf>
    <xf numFmtId="0" fontId="17" fillId="0" borderId="3" xfId="3" applyFont="1" applyFill="1" applyBorder="1" applyAlignment="1">
      <alignment horizontal="center" vertical="center"/>
    </xf>
    <xf numFmtId="166" fontId="2" fillId="0" borderId="3" xfId="0" applyNumberFormat="1" applyFont="1" applyBorder="1" applyAlignment="1">
      <alignment horizontal="center" vertical="center"/>
    </xf>
    <xf numFmtId="165" fontId="2" fillId="2" borderId="3" xfId="1" applyNumberFormat="1" applyFont="1" applyFill="1" applyBorder="1" applyAlignment="1">
      <alignment horizontal="right" vertical="center"/>
    </xf>
    <xf numFmtId="166" fontId="2" fillId="0" borderId="3" xfId="1" applyNumberFormat="1" applyFont="1" applyFill="1" applyBorder="1" applyAlignment="1">
      <alignment horizontal="center" vertical="center"/>
    </xf>
    <xf numFmtId="0" fontId="9" fillId="0" borderId="0" xfId="0" applyFont="1"/>
    <xf numFmtId="3" fontId="9" fillId="0" borderId="0" xfId="0" applyNumberFormat="1" applyFont="1"/>
    <xf numFmtId="0" fontId="5" fillId="0" borderId="3" xfId="0" applyFont="1" applyBorder="1" applyAlignment="1">
      <alignment horizontal="center" vertical="center"/>
    </xf>
    <xf numFmtId="0" fontId="9" fillId="0" borderId="3" xfId="0" applyFont="1" applyBorder="1"/>
    <xf numFmtId="0" fontId="10" fillId="0" borderId="3" xfId="0" applyFont="1" applyBorder="1"/>
    <xf numFmtId="0" fontId="9" fillId="0" borderId="3" xfId="0" applyFont="1" applyBorder="1" applyAlignment="1">
      <alignment horizontal="center" vertical="center"/>
    </xf>
    <xf numFmtId="165" fontId="9" fillId="2" borderId="3" xfId="1" applyNumberFormat="1" applyFont="1" applyFill="1" applyBorder="1" applyAlignment="1">
      <alignment horizontal="right" vertical="center"/>
    </xf>
    <xf numFmtId="43" fontId="11" fillId="0" borderId="3" xfId="0" applyNumberFormat="1" applyFont="1" applyBorder="1" applyAlignment="1">
      <alignment horizontal="center" vertical="center"/>
    </xf>
    <xf numFmtId="0" fontId="2" fillId="2" borderId="0" xfId="0" applyFont="1" applyFill="1" applyAlignment="1">
      <alignment horizontal="center" vertical="center"/>
    </xf>
    <xf numFmtId="3" fontId="2" fillId="2" borderId="0" xfId="0" applyNumberFormat="1" applyFont="1" applyFill="1" applyAlignment="1">
      <alignment horizontal="left" vertical="center"/>
    </xf>
    <xf numFmtId="3" fontId="2" fillId="2" borderId="0" xfId="0" applyNumberFormat="1" applyFont="1" applyFill="1"/>
    <xf numFmtId="0" fontId="2" fillId="2" borderId="3" xfId="0" applyFont="1" applyFill="1" applyBorder="1" applyAlignment="1">
      <alignment horizontal="center" vertical="center"/>
    </xf>
    <xf numFmtId="0" fontId="17" fillId="2" borderId="3" xfId="3" applyFont="1" applyFill="1" applyBorder="1" applyAlignment="1">
      <alignment horizontal="center" vertical="center"/>
    </xf>
    <xf numFmtId="165" fontId="2" fillId="2" borderId="3" xfId="0" applyNumberFormat="1" applyFont="1" applyFill="1" applyBorder="1" applyAlignment="1">
      <alignment horizontal="right" vertical="center" wrapText="1"/>
    </xf>
    <xf numFmtId="165" fontId="2" fillId="2" borderId="3" xfId="1" applyNumberFormat="1" applyFont="1" applyFill="1" applyBorder="1" applyAlignment="1">
      <alignment horizontal="center" vertical="center"/>
    </xf>
    <xf numFmtId="43" fontId="4" fillId="2" borderId="3" xfId="0" applyNumberFormat="1" applyFont="1" applyFill="1" applyBorder="1" applyAlignment="1">
      <alignment horizontal="center" vertical="center"/>
    </xf>
    <xf numFmtId="43" fontId="2" fillId="2" borderId="3" xfId="0" applyNumberFormat="1" applyFont="1" applyFill="1" applyBorder="1" applyAlignment="1">
      <alignment horizontal="center" vertical="center"/>
    </xf>
    <xf numFmtId="49" fontId="6" fillId="2" borderId="3" xfId="5" quotePrefix="1" applyNumberFormat="1" applyFont="1" applyFill="1" applyBorder="1" applyAlignment="1">
      <alignment vertical="center" wrapText="1"/>
    </xf>
    <xf numFmtId="49" fontId="6" fillId="2" borderId="3" xfId="5" applyNumberFormat="1" applyFont="1" applyFill="1" applyBorder="1" applyAlignment="1">
      <alignment vertical="center" wrapText="1"/>
    </xf>
    <xf numFmtId="43" fontId="9" fillId="0" borderId="3" xfId="0" applyNumberFormat="1" applyFont="1" applyBorder="1" applyAlignment="1">
      <alignment horizontal="center" vertical="center"/>
    </xf>
    <xf numFmtId="0" fontId="13" fillId="0" borderId="3"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xf numFmtId="0" fontId="5" fillId="0" borderId="1" xfId="0" applyFont="1" applyBorder="1"/>
    <xf numFmtId="0" fontId="10" fillId="0" borderId="1" xfId="0" applyFont="1" applyBorder="1"/>
    <xf numFmtId="43" fontId="11" fillId="0" borderId="1" xfId="0" applyNumberFormat="1" applyFont="1" applyBorder="1" applyAlignment="1">
      <alignment horizontal="center" vertical="center"/>
    </xf>
    <xf numFmtId="43" fontId="9" fillId="0" borderId="1" xfId="0" applyNumberFormat="1" applyFont="1" applyBorder="1" applyAlignment="1">
      <alignment horizontal="center" vertical="center"/>
    </xf>
    <xf numFmtId="3" fontId="9" fillId="0" borderId="1" xfId="0" applyNumberFormat="1" applyFont="1" applyBorder="1"/>
    <xf numFmtId="0" fontId="6" fillId="0" borderId="3" xfId="0" quotePrefix="1" applyFont="1" applyBorder="1" applyAlignment="1">
      <alignment vertical="center" wrapText="1"/>
    </xf>
    <xf numFmtId="0" fontId="16" fillId="0" borderId="3" xfId="6" applyFont="1" applyBorder="1" applyAlignment="1">
      <alignment horizontal="left" vertical="center" wrapText="1"/>
    </xf>
    <xf numFmtId="166" fontId="9" fillId="0" borderId="3" xfId="0" applyNumberFormat="1" applyFont="1" applyBorder="1" applyAlignment="1">
      <alignment horizontal="center" vertical="center"/>
    </xf>
    <xf numFmtId="165" fontId="9" fillId="0" borderId="3" xfId="1" applyNumberFormat="1" applyFont="1" applyFill="1" applyBorder="1" applyAlignment="1">
      <alignment horizontal="right" vertical="center"/>
    </xf>
    <xf numFmtId="165" fontId="2" fillId="0" borderId="3" xfId="1" applyNumberFormat="1" applyFont="1" applyFill="1" applyBorder="1" applyAlignment="1">
      <alignment horizontal="right" vertical="center"/>
    </xf>
    <xf numFmtId="165" fontId="2" fillId="2" borderId="3" xfId="1" applyNumberFormat="1" applyFont="1" applyFill="1" applyBorder="1" applyAlignment="1">
      <alignment horizontal="center" vertical="center" wrapText="1"/>
    </xf>
    <xf numFmtId="165" fontId="2" fillId="0" borderId="3" xfId="1" applyNumberFormat="1" applyFont="1" applyFill="1" applyBorder="1" applyAlignment="1">
      <alignment horizontal="center" vertical="center"/>
    </xf>
    <xf numFmtId="49" fontId="6" fillId="0" borderId="3" xfId="5" quotePrefix="1" applyNumberFormat="1" applyFont="1" applyFill="1" applyBorder="1" applyAlignment="1">
      <alignment horizontal="left" vertical="center" wrapText="1"/>
    </xf>
    <xf numFmtId="0" fontId="2" fillId="0" borderId="3" xfId="0" quotePrefix="1" applyFont="1" applyBorder="1" applyAlignment="1">
      <alignment horizontal="left" vertical="center" wrapText="1"/>
    </xf>
    <xf numFmtId="0" fontId="2" fillId="0" borderId="3" xfId="0" applyFont="1" applyBorder="1" applyAlignment="1">
      <alignment horizontal="left" vertical="center"/>
    </xf>
    <xf numFmtId="0" fontId="2" fillId="0" borderId="3" xfId="0" applyFont="1" applyBorder="1"/>
    <xf numFmtId="0" fontId="13" fillId="0" borderId="3" xfId="0" applyFont="1" applyBorder="1"/>
    <xf numFmtId="0" fontId="2" fillId="0" borderId="3" xfId="0" applyFont="1" applyBorder="1" applyAlignment="1">
      <alignment horizontal="right" vertical="center" wrapText="1"/>
    </xf>
    <xf numFmtId="0" fontId="9" fillId="3" borderId="0" xfId="0" applyFont="1" applyFill="1"/>
    <xf numFmtId="3" fontId="9" fillId="3" borderId="0" xfId="0" applyNumberFormat="1" applyFont="1" applyFill="1"/>
    <xf numFmtId="3" fontId="2" fillId="3" borderId="0" xfId="0" applyNumberFormat="1" applyFont="1" applyFill="1"/>
    <xf numFmtId="0" fontId="3" fillId="3" borderId="3" xfId="0" applyFont="1" applyFill="1" applyBorder="1" applyAlignment="1">
      <alignment horizontal="center" vertical="center"/>
    </xf>
    <xf numFmtId="0" fontId="5" fillId="3" borderId="3" xfId="0" applyFont="1" applyFill="1" applyBorder="1" applyAlignment="1">
      <alignment horizontal="center" vertical="center"/>
    </xf>
    <xf numFmtId="0" fontId="19" fillId="3" borderId="3" xfId="0" applyFont="1" applyFill="1" applyBorder="1" applyAlignment="1">
      <alignment horizontal="right" vertical="center" wrapText="1"/>
    </xf>
    <xf numFmtId="0" fontId="19" fillId="3" borderId="3" xfId="0" applyFont="1" applyFill="1" applyBorder="1" applyAlignment="1">
      <alignment horizontal="center" vertical="center" wrapText="1"/>
    </xf>
    <xf numFmtId="166" fontId="20" fillId="3" borderId="3" xfId="2" applyNumberFormat="1" applyFont="1" applyFill="1" applyBorder="1" applyAlignment="1">
      <alignment horizontal="center" vertical="center"/>
    </xf>
    <xf numFmtId="0" fontId="19" fillId="3" borderId="3" xfId="0" applyFont="1" applyFill="1" applyBorder="1" applyAlignment="1">
      <alignment vertical="center" wrapText="1"/>
    </xf>
    <xf numFmtId="43" fontId="4" fillId="0" borderId="3" xfId="0" applyNumberFormat="1" applyFont="1" applyBorder="1" applyAlignment="1">
      <alignment horizontal="right" vertical="center" wrapText="1"/>
    </xf>
    <xf numFmtId="43" fontId="2" fillId="0" borderId="3" xfId="0" applyNumberFormat="1" applyFont="1" applyBorder="1" applyAlignment="1">
      <alignment horizontal="right" vertical="center" wrapText="1"/>
    </xf>
    <xf numFmtId="0" fontId="2" fillId="0" borderId="3" xfId="0" applyFont="1" applyBorder="1" applyAlignment="1">
      <alignment vertical="center" wrapText="1"/>
    </xf>
    <xf numFmtId="165" fontId="2" fillId="0" borderId="0" xfId="0" applyNumberFormat="1" applyFont="1" applyAlignment="1">
      <alignment horizontal="center" vertical="center"/>
    </xf>
    <xf numFmtId="0" fontId="21" fillId="7" borderId="3" xfId="0" applyFont="1" applyFill="1" applyBorder="1" applyAlignment="1">
      <alignment horizontal="center" vertical="center" wrapText="1"/>
    </xf>
    <xf numFmtId="0" fontId="19" fillId="7" borderId="3" xfId="0" applyFont="1" applyFill="1" applyBorder="1" applyAlignment="1">
      <alignment horizontal="right" vertical="center" wrapText="1"/>
    </xf>
    <xf numFmtId="0" fontId="19" fillId="0" borderId="3" xfId="0" applyFont="1" applyBorder="1" applyAlignment="1">
      <alignment horizontal="right" vertical="center" wrapText="1"/>
    </xf>
    <xf numFmtId="43" fontId="11" fillId="0" borderId="3" xfId="0" applyNumberFormat="1" applyFont="1" applyBorder="1" applyAlignment="1">
      <alignment horizontal="right" vertical="center" wrapText="1"/>
    </xf>
    <xf numFmtId="43" fontId="11" fillId="0" borderId="3" xfId="0" applyNumberFormat="1" applyFont="1" applyBorder="1" applyAlignment="1">
      <alignment horizontal="center" vertical="center" wrapText="1"/>
    </xf>
    <xf numFmtId="43" fontId="11" fillId="7" borderId="3" xfId="0" applyNumberFormat="1" applyFont="1" applyFill="1" applyBorder="1" applyAlignment="1">
      <alignment horizontal="right" vertical="center" wrapText="1"/>
    </xf>
    <xf numFmtId="43" fontId="19" fillId="7" borderId="3" xfId="0" applyNumberFormat="1" applyFont="1" applyFill="1" applyBorder="1" applyAlignment="1">
      <alignment horizontal="right" vertical="center" wrapText="1"/>
    </xf>
    <xf numFmtId="0" fontId="19" fillId="7" borderId="3" xfId="0" applyFont="1" applyFill="1" applyBorder="1" applyAlignment="1">
      <alignment horizontal="center" vertical="center" wrapText="1"/>
    </xf>
    <xf numFmtId="0" fontId="19" fillId="7" borderId="3" xfId="0" applyFont="1" applyFill="1" applyBorder="1" applyAlignment="1">
      <alignment vertical="center" wrapText="1"/>
    </xf>
    <xf numFmtId="3" fontId="0" fillId="0" borderId="0" xfId="0" applyNumberFormat="1"/>
    <xf numFmtId="165" fontId="2" fillId="0" borderId="3" xfId="1" applyNumberFormat="1" applyFont="1" applyBorder="1" applyAlignment="1">
      <alignment horizontal="center" vertical="center" wrapText="1"/>
    </xf>
    <xf numFmtId="165" fontId="2" fillId="0" borderId="3" xfId="1" applyNumberFormat="1" applyFont="1" applyBorder="1" applyAlignment="1">
      <alignment horizontal="right" vertical="center" wrapText="1"/>
    </xf>
    <xf numFmtId="0" fontId="9" fillId="0" borderId="3" xfId="0" applyFont="1" applyBorder="1" applyAlignment="1">
      <alignment horizontal="right" vertical="center" wrapText="1"/>
    </xf>
    <xf numFmtId="165" fontId="9" fillId="0" borderId="3" xfId="1" applyNumberFormat="1" applyFont="1" applyBorder="1" applyAlignment="1">
      <alignment horizontal="center" vertical="center" wrapText="1"/>
    </xf>
    <xf numFmtId="165" fontId="9" fillId="0" borderId="3" xfId="0" applyNumberFormat="1" applyFont="1" applyBorder="1" applyAlignment="1">
      <alignment horizontal="right" vertical="center" wrapText="1"/>
    </xf>
    <xf numFmtId="165" fontId="9" fillId="0" borderId="3" xfId="1" applyNumberFormat="1" applyFont="1" applyBorder="1" applyAlignment="1">
      <alignment horizontal="right" vertical="center" wrapText="1"/>
    </xf>
    <xf numFmtId="43" fontId="9" fillId="0" borderId="3" xfId="0" applyNumberFormat="1" applyFont="1" applyBorder="1" applyAlignment="1">
      <alignment horizontal="right" vertical="center" wrapText="1"/>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6" fillId="2" borderId="3" xfId="7" applyNumberFormat="1" applyFont="1" applyFill="1" applyBorder="1" applyAlignment="1">
      <alignment horizontal="center" vertical="center" wrapText="1"/>
    </xf>
    <xf numFmtId="165" fontId="6" fillId="2" borderId="3" xfId="1" applyNumberFormat="1" applyFont="1" applyFill="1" applyBorder="1" applyAlignment="1">
      <alignment horizontal="right" vertical="center"/>
    </xf>
    <xf numFmtId="165" fontId="2" fillId="8" borderId="0" xfId="0" applyNumberFormat="1" applyFont="1" applyFill="1"/>
    <xf numFmtId="166" fontId="16" fillId="0" borderId="3" xfId="2" applyNumberFormat="1" applyFont="1" applyBorder="1" applyAlignment="1">
      <alignment horizontal="right" vertical="center" wrapText="1"/>
    </xf>
    <xf numFmtId="165" fontId="16" fillId="2" borderId="3" xfId="1" applyNumberFormat="1" applyFont="1" applyFill="1" applyBorder="1" applyAlignment="1">
      <alignment horizontal="right" vertical="center" wrapText="1"/>
    </xf>
    <xf numFmtId="165" fontId="9" fillId="0" borderId="3" xfId="1" applyNumberFormat="1" applyFont="1" applyFill="1" applyBorder="1" applyAlignment="1">
      <alignment horizontal="center" vertical="center" wrapText="1"/>
    </xf>
    <xf numFmtId="165" fontId="9" fillId="0" borderId="3" xfId="1" applyNumberFormat="1" applyFont="1" applyFill="1" applyBorder="1" applyAlignment="1">
      <alignment horizontal="right" vertical="center" wrapText="1"/>
    </xf>
    <xf numFmtId="43" fontId="19" fillId="0" borderId="3" xfId="0" applyNumberFormat="1" applyFont="1" applyBorder="1" applyAlignment="1">
      <alignment horizontal="right" vertical="center" wrapText="1"/>
    </xf>
    <xf numFmtId="0" fontId="19" fillId="0" borderId="3" xfId="0" applyFont="1" applyBorder="1" applyAlignment="1">
      <alignment horizontal="center" vertical="center" wrapText="1"/>
    </xf>
    <xf numFmtId="0" fontId="19" fillId="0" borderId="3" xfId="0" applyFont="1" applyBorder="1" applyAlignment="1">
      <alignment vertical="center" wrapText="1"/>
    </xf>
    <xf numFmtId="165" fontId="9" fillId="3" borderId="3" xfId="0" applyNumberFormat="1" applyFont="1" applyFill="1" applyBorder="1" applyAlignment="1">
      <alignment horizontal="right" vertical="center" wrapText="1"/>
    </xf>
    <xf numFmtId="4" fontId="2" fillId="0" borderId="3" xfId="0" applyNumberFormat="1" applyFont="1" applyBorder="1" applyAlignment="1">
      <alignment horizontal="right" vertical="center" wrapText="1"/>
    </xf>
    <xf numFmtId="0" fontId="2" fillId="2" borderId="0" xfId="0" applyFont="1" applyFill="1"/>
    <xf numFmtId="0" fontId="2" fillId="2" borderId="3" xfId="0" applyFont="1" applyFill="1" applyBorder="1" applyAlignment="1">
      <alignment horizontal="right" vertical="center" wrapText="1"/>
    </xf>
    <xf numFmtId="43" fontId="4" fillId="2" borderId="3" xfId="0" applyNumberFormat="1" applyFont="1" applyFill="1" applyBorder="1" applyAlignment="1">
      <alignment horizontal="right" vertical="center" wrapText="1"/>
    </xf>
    <xf numFmtId="43" fontId="2" fillId="2" borderId="3" xfId="0" applyNumberFormat="1" applyFont="1" applyFill="1" applyBorder="1" applyAlignment="1">
      <alignment horizontal="right" vertical="center" wrapText="1"/>
    </xf>
    <xf numFmtId="0" fontId="2" fillId="2" borderId="3" xfId="0" applyFont="1" applyFill="1" applyBorder="1" applyAlignment="1">
      <alignment horizontal="center" vertical="center" wrapText="1"/>
    </xf>
    <xf numFmtId="0" fontId="2" fillId="2" borderId="3" xfId="0" applyFont="1" applyFill="1" applyBorder="1" applyAlignment="1">
      <alignment vertical="center" wrapText="1"/>
    </xf>
    <xf numFmtId="165" fontId="2" fillId="4" borderId="3" xfId="0" applyNumberFormat="1" applyFont="1" applyFill="1" applyBorder="1" applyAlignment="1">
      <alignment horizontal="right" vertical="center" wrapText="1"/>
    </xf>
    <xf numFmtId="0" fontId="9" fillId="4" borderId="3" xfId="0" applyFont="1" applyFill="1" applyBorder="1" applyAlignment="1">
      <alignment horizontal="right" vertical="center" wrapText="1"/>
    </xf>
    <xf numFmtId="0" fontId="2" fillId="4" borderId="3" xfId="0" applyFont="1" applyFill="1" applyBorder="1" applyAlignment="1">
      <alignment horizontal="right" vertical="center" wrapText="1"/>
    </xf>
    <xf numFmtId="0" fontId="2" fillId="9" borderId="0" xfId="0" applyFont="1" applyFill="1"/>
    <xf numFmtId="3" fontId="2" fillId="9" borderId="0" xfId="0" applyNumberFormat="1" applyFont="1" applyFill="1"/>
    <xf numFmtId="165" fontId="2" fillId="9" borderId="0" xfId="0" applyNumberFormat="1" applyFont="1" applyFill="1"/>
    <xf numFmtId="165" fontId="2" fillId="9" borderId="0" xfId="0" applyNumberFormat="1" applyFont="1" applyFill="1" applyAlignment="1">
      <alignment horizontal="center" vertical="center"/>
    </xf>
    <xf numFmtId="3" fontId="0" fillId="9" borderId="0" xfId="0" applyNumberFormat="1" applyFill="1"/>
    <xf numFmtId="0" fontId="3" fillId="9" borderId="3" xfId="0" applyFont="1" applyFill="1" applyBorder="1" applyAlignment="1">
      <alignment horizontal="center" vertical="center"/>
    </xf>
    <xf numFmtId="0" fontId="2" fillId="9" borderId="3" xfId="0" applyFont="1" applyFill="1" applyBorder="1" applyAlignment="1">
      <alignment horizontal="right" vertical="center" wrapText="1"/>
    </xf>
    <xf numFmtId="165" fontId="2" fillId="9" borderId="3" xfId="1" applyNumberFormat="1" applyFont="1" applyFill="1" applyBorder="1" applyAlignment="1">
      <alignment horizontal="center" vertical="center" wrapText="1"/>
    </xf>
    <xf numFmtId="165" fontId="2" fillId="9" borderId="3" xfId="0" applyNumberFormat="1" applyFont="1" applyFill="1" applyBorder="1" applyAlignment="1">
      <alignment horizontal="right" vertical="center" wrapText="1"/>
    </xf>
    <xf numFmtId="165" fontId="2" fillId="9" borderId="3" xfId="1" applyNumberFormat="1" applyFont="1" applyFill="1" applyBorder="1" applyAlignment="1">
      <alignment horizontal="right" vertical="center" wrapText="1"/>
    </xf>
    <xf numFmtId="43" fontId="4" fillId="9" borderId="3" xfId="0" applyNumberFormat="1" applyFont="1" applyFill="1" applyBorder="1" applyAlignment="1">
      <alignment horizontal="right" vertical="center" wrapText="1"/>
    </xf>
    <xf numFmtId="43" fontId="2" fillId="9" borderId="3" xfId="0" applyNumberFormat="1" applyFont="1" applyFill="1" applyBorder="1" applyAlignment="1">
      <alignment horizontal="right" vertical="center" wrapText="1"/>
    </xf>
    <xf numFmtId="0" fontId="2" fillId="9" borderId="3" xfId="0" applyFont="1" applyFill="1" applyBorder="1" applyAlignment="1">
      <alignment horizontal="center" vertical="center" wrapText="1"/>
    </xf>
    <xf numFmtId="0" fontId="2" fillId="9" borderId="3" xfId="0" applyFont="1" applyFill="1" applyBorder="1" applyAlignment="1">
      <alignment vertical="center" wrapText="1"/>
    </xf>
    <xf numFmtId="4" fontId="2" fillId="9" borderId="3" xfId="0" applyNumberFormat="1" applyFont="1" applyFill="1" applyBorder="1" applyAlignment="1">
      <alignment horizontal="right" vertical="center" wrapText="1"/>
    </xf>
    <xf numFmtId="0" fontId="9" fillId="9" borderId="0" xfId="0" applyFont="1" applyFill="1"/>
    <xf numFmtId="3" fontId="9" fillId="9" borderId="0" xfId="0" applyNumberFormat="1" applyFont="1" applyFill="1"/>
    <xf numFmtId="0" fontId="5" fillId="9" borderId="3" xfId="0" applyFont="1" applyFill="1" applyBorder="1" applyAlignment="1">
      <alignment horizontal="center" vertical="center"/>
    </xf>
    <xf numFmtId="0" fontId="9" fillId="9" borderId="3" xfId="0" applyFont="1" applyFill="1" applyBorder="1" applyAlignment="1">
      <alignment horizontal="right" vertical="center" wrapText="1"/>
    </xf>
    <xf numFmtId="165" fontId="9" fillId="9" borderId="3" xfId="1" applyNumberFormat="1" applyFont="1" applyFill="1" applyBorder="1" applyAlignment="1">
      <alignment horizontal="center" vertical="center" wrapText="1"/>
    </xf>
    <xf numFmtId="165" fontId="9" fillId="9" borderId="3" xfId="0" applyNumberFormat="1" applyFont="1" applyFill="1" applyBorder="1" applyAlignment="1">
      <alignment horizontal="right" vertical="center" wrapText="1"/>
    </xf>
    <xf numFmtId="165" fontId="9" fillId="9" borderId="3" xfId="1" applyNumberFormat="1" applyFont="1" applyFill="1" applyBorder="1" applyAlignment="1">
      <alignment horizontal="right" vertical="center" wrapText="1"/>
    </xf>
    <xf numFmtId="43" fontId="11" fillId="9" borderId="3" xfId="0" applyNumberFormat="1" applyFont="1" applyFill="1" applyBorder="1" applyAlignment="1">
      <alignment horizontal="right" vertical="center" wrapText="1"/>
    </xf>
    <xf numFmtId="43" fontId="9" fillId="9" borderId="3" xfId="0" applyNumberFormat="1" applyFont="1" applyFill="1" applyBorder="1" applyAlignment="1">
      <alignment horizontal="right" vertical="center" wrapText="1"/>
    </xf>
    <xf numFmtId="0" fontId="9" fillId="9" borderId="3" xfId="0" applyFont="1" applyFill="1" applyBorder="1" applyAlignment="1">
      <alignment horizontal="center" vertical="center" wrapText="1"/>
    </xf>
    <xf numFmtId="0" fontId="9" fillId="9" borderId="3" xfId="0" applyFont="1" applyFill="1" applyBorder="1" applyAlignment="1">
      <alignment vertical="center" wrapText="1"/>
    </xf>
    <xf numFmtId="165" fontId="2" fillId="2" borderId="0" xfId="0" applyNumberFormat="1" applyFont="1" applyFill="1"/>
    <xf numFmtId="165" fontId="6" fillId="0" borderId="3" xfId="1" applyNumberFormat="1" applyFont="1" applyBorder="1" applyAlignment="1">
      <alignment horizontal="right" vertical="center" wrapText="1"/>
    </xf>
    <xf numFmtId="166" fontId="6" fillId="0" borderId="3" xfId="2" applyNumberFormat="1" applyFont="1" applyBorder="1" applyAlignment="1">
      <alignment horizontal="center" vertical="center" wrapText="1"/>
    </xf>
    <xf numFmtId="4" fontId="2" fillId="2" borderId="3" xfId="0" applyNumberFormat="1" applyFont="1" applyFill="1" applyBorder="1" applyAlignment="1">
      <alignment horizontal="right" vertical="center" wrapText="1"/>
    </xf>
    <xf numFmtId="165" fontId="6" fillId="2" borderId="3" xfId="1" applyNumberFormat="1" applyFont="1" applyFill="1" applyBorder="1" applyAlignment="1">
      <alignment horizontal="right" vertical="center" wrapText="1"/>
    </xf>
    <xf numFmtId="166" fontId="6" fillId="2" borderId="3" xfId="2" applyNumberFormat="1" applyFont="1" applyFill="1" applyBorder="1" applyAlignment="1">
      <alignment horizontal="center" vertical="center" wrapText="1"/>
    </xf>
    <xf numFmtId="166" fontId="6" fillId="0" borderId="3" xfId="2" applyNumberFormat="1" applyFont="1" applyBorder="1" applyAlignment="1">
      <alignment horizontal="right" vertical="center" wrapText="1"/>
    </xf>
    <xf numFmtId="165" fontId="16" fillId="0" borderId="3" xfId="1" applyNumberFormat="1" applyFont="1" applyBorder="1" applyAlignment="1">
      <alignment horizontal="right" vertical="center" wrapText="1"/>
    </xf>
    <xf numFmtId="3" fontId="2" fillId="2" borderId="0" xfId="0" applyNumberFormat="1" applyFont="1" applyFill="1" applyAlignment="1">
      <alignment vertical="center"/>
    </xf>
    <xf numFmtId="0" fontId="17" fillId="0" borderId="3" xfId="3" applyFont="1" applyBorder="1" applyAlignment="1">
      <alignment horizontal="center" vertical="center"/>
    </xf>
    <xf numFmtId="165" fontId="22" fillId="0" borderId="3" xfId="1" applyNumberFormat="1" applyFont="1" applyBorder="1" applyAlignment="1">
      <alignment horizontal="right" vertical="center"/>
    </xf>
    <xf numFmtId="0" fontId="6" fillId="0" borderId="3" xfId="7" applyNumberFormat="1" applyFont="1" applyBorder="1" applyAlignment="1">
      <alignment horizontal="center" vertical="center" wrapText="1"/>
    </xf>
    <xf numFmtId="168" fontId="6" fillId="0" borderId="3" xfId="7" applyNumberFormat="1" applyFont="1" applyBorder="1" applyAlignment="1">
      <alignment horizontal="right" vertical="center" wrapText="1"/>
    </xf>
    <xf numFmtId="0" fontId="2" fillId="0" borderId="0" xfId="0" applyFont="1" applyAlignment="1">
      <alignment vertical="center"/>
    </xf>
    <xf numFmtId="3" fontId="2" fillId="0" borderId="0" xfId="0" applyNumberFormat="1" applyFont="1" applyAlignment="1">
      <alignment vertical="center"/>
    </xf>
    <xf numFmtId="0" fontId="2" fillId="2" borderId="0" xfId="0" applyFont="1" applyFill="1" applyAlignment="1">
      <alignment vertical="center"/>
    </xf>
    <xf numFmtId="165" fontId="2" fillId="0" borderId="0" xfId="1" applyNumberFormat="1" applyFont="1"/>
    <xf numFmtId="166" fontId="12" fillId="2" borderId="3" xfId="8" applyNumberFormat="1" applyFont="1" applyFill="1" applyBorder="1" applyAlignment="1">
      <alignment horizontal="center" vertical="center" wrapText="1"/>
    </xf>
    <xf numFmtId="0" fontId="17" fillId="0" borderId="0" xfId="3" applyFont="1"/>
    <xf numFmtId="0" fontId="9" fillId="2" borderId="0" xfId="0" applyFont="1" applyFill="1"/>
    <xf numFmtId="3" fontId="9" fillId="2" borderId="0" xfId="0" applyNumberFormat="1" applyFont="1" applyFill="1"/>
    <xf numFmtId="0" fontId="5" fillId="2" borderId="3" xfId="0" applyFont="1" applyFill="1" applyBorder="1" applyAlignment="1">
      <alignment horizontal="center" vertical="center"/>
    </xf>
    <xf numFmtId="43" fontId="9" fillId="2" borderId="3" xfId="0" applyNumberFormat="1" applyFont="1" applyFill="1" applyBorder="1" applyAlignment="1">
      <alignment horizontal="right" vertical="center" wrapText="1"/>
    </xf>
    <xf numFmtId="0" fontId="9" fillId="2" borderId="3" xfId="0" applyFont="1" applyFill="1" applyBorder="1" applyAlignment="1">
      <alignment horizontal="center" vertical="center" wrapText="1"/>
    </xf>
    <xf numFmtId="0" fontId="9" fillId="2" borderId="3" xfId="0" applyFont="1" applyFill="1" applyBorder="1" applyAlignment="1">
      <alignment vertical="center" wrapText="1"/>
    </xf>
    <xf numFmtId="165" fontId="2" fillId="0" borderId="3" xfId="1" quotePrefix="1" applyNumberFormat="1" applyFont="1" applyBorder="1" applyAlignment="1">
      <alignment horizontal="right" vertical="center" wrapText="1"/>
    </xf>
    <xf numFmtId="165" fontId="2" fillId="0" borderId="3" xfId="1" quotePrefix="1" applyNumberFormat="1" applyFont="1" applyBorder="1" applyAlignment="1">
      <alignment horizontal="center" vertical="center" wrapText="1"/>
    </xf>
    <xf numFmtId="0" fontId="2" fillId="0" borderId="3" xfId="0" applyFont="1" applyBorder="1" applyAlignment="1">
      <alignment horizontal="left" vertical="center" wrapText="1"/>
    </xf>
    <xf numFmtId="0" fontId="2" fillId="0" borderId="3" xfId="0" applyFont="1" applyBorder="1" applyAlignment="1">
      <alignment horizontal="right" vertical="center" wrapText="1"/>
    </xf>
    <xf numFmtId="43" fontId="4" fillId="0" borderId="3" xfId="0" applyNumberFormat="1" applyFont="1" applyBorder="1" applyAlignment="1">
      <alignment horizontal="center" vertical="center" wrapText="1"/>
    </xf>
    <xf numFmtId="43" fontId="2" fillId="0" borderId="3" xfId="0" applyNumberFormat="1" applyFont="1" applyBorder="1" applyAlignment="1">
      <alignment horizontal="right" vertical="center" wrapText="1"/>
    </xf>
    <xf numFmtId="0" fontId="2" fillId="0" borderId="3" xfId="0" applyFont="1" applyBorder="1" applyAlignment="1">
      <alignment horizontal="center" vertical="center" wrapText="1"/>
    </xf>
    <xf numFmtId="165" fontId="6" fillId="0" borderId="3" xfId="1" applyNumberFormat="1" applyFont="1" applyBorder="1" applyAlignment="1">
      <alignment horizontal="right" vertical="center"/>
    </xf>
    <xf numFmtId="4" fontId="2" fillId="4" borderId="3" xfId="0" applyNumberFormat="1" applyFont="1" applyFill="1" applyBorder="1" applyAlignment="1">
      <alignment horizontal="right" vertical="center" wrapText="1"/>
    </xf>
    <xf numFmtId="165" fontId="9" fillId="3" borderId="3" xfId="1" applyNumberFormat="1" applyFont="1" applyFill="1" applyBorder="1" applyAlignment="1">
      <alignment horizontal="right" vertical="center" wrapText="1"/>
    </xf>
    <xf numFmtId="0" fontId="9" fillId="2" borderId="3" xfId="0" applyFont="1" applyFill="1" applyBorder="1" applyAlignment="1">
      <alignment horizontal="right" vertical="center" wrapText="1"/>
    </xf>
    <xf numFmtId="165" fontId="9" fillId="2" borderId="3" xfId="1" applyNumberFormat="1" applyFont="1" applyFill="1" applyBorder="1" applyAlignment="1">
      <alignment horizontal="center" vertical="center" wrapText="1"/>
    </xf>
    <xf numFmtId="165" fontId="9" fillId="2" borderId="3" xfId="0" applyNumberFormat="1" applyFont="1" applyFill="1" applyBorder="1" applyAlignment="1">
      <alignment horizontal="right" vertical="center" wrapText="1"/>
    </xf>
    <xf numFmtId="165" fontId="9" fillId="2" borderId="3" xfId="1" applyNumberFormat="1" applyFont="1" applyFill="1" applyBorder="1" applyAlignment="1">
      <alignment horizontal="right" vertical="center" wrapText="1"/>
    </xf>
    <xf numFmtId="43" fontId="11" fillId="2" borderId="3" xfId="0" applyNumberFormat="1" applyFont="1" applyFill="1" applyBorder="1" applyAlignment="1">
      <alignment horizontal="right" vertical="center" wrapText="1"/>
    </xf>
    <xf numFmtId="4" fontId="2" fillId="0" borderId="3" xfId="0" applyNumberFormat="1" applyFont="1" applyBorder="1" applyAlignment="1">
      <alignment horizontal="right" vertical="center" wrapText="1"/>
    </xf>
    <xf numFmtId="165" fontId="2" fillId="0" borderId="3" xfId="1" applyNumberFormat="1" applyFont="1" applyBorder="1" applyAlignment="1">
      <alignment horizontal="right" vertical="center" wrapText="1"/>
    </xf>
    <xf numFmtId="165" fontId="2" fillId="0" borderId="3" xfId="1" applyNumberFormat="1" applyFont="1" applyBorder="1" applyAlignment="1">
      <alignment horizontal="center" vertical="center" wrapText="1"/>
    </xf>
    <xf numFmtId="165" fontId="22" fillId="0" borderId="3" xfId="1" applyNumberFormat="1" applyFont="1" applyFill="1" applyBorder="1" applyAlignment="1" applyProtection="1">
      <alignment horizontal="right" vertical="center" wrapText="1"/>
    </xf>
    <xf numFmtId="0" fontId="2" fillId="3" borderId="0" xfId="0" applyFont="1" applyFill="1"/>
    <xf numFmtId="165" fontId="2" fillId="3" borderId="3" xfId="1" applyNumberFormat="1" applyFont="1" applyFill="1" applyBorder="1" applyAlignment="1">
      <alignment horizontal="center" vertical="center" wrapText="1"/>
    </xf>
    <xf numFmtId="165" fontId="2" fillId="3" borderId="3" xfId="0" applyNumberFormat="1" applyFont="1" applyFill="1" applyBorder="1" applyAlignment="1">
      <alignment horizontal="right" vertical="center" wrapText="1"/>
    </xf>
    <xf numFmtId="165" fontId="2" fillId="3" borderId="3" xfId="1" applyNumberFormat="1" applyFont="1" applyFill="1" applyBorder="1" applyAlignment="1">
      <alignment horizontal="right" vertical="center" wrapText="1"/>
    </xf>
    <xf numFmtId="43" fontId="11" fillId="3" borderId="3" xfId="0" applyNumberFormat="1" applyFont="1" applyFill="1" applyBorder="1" applyAlignment="1">
      <alignment horizontal="right" vertical="center" wrapText="1"/>
    </xf>
    <xf numFmtId="43" fontId="19" fillId="3" borderId="3" xfId="0" applyNumberFormat="1" applyFont="1" applyFill="1" applyBorder="1" applyAlignment="1">
      <alignment horizontal="right" vertical="center" wrapText="1"/>
    </xf>
    <xf numFmtId="165" fontId="16" fillId="5" borderId="3" xfId="1" applyNumberFormat="1" applyFont="1" applyFill="1" applyBorder="1" applyAlignment="1" applyProtection="1">
      <alignment horizontal="center" vertical="center"/>
    </xf>
    <xf numFmtId="165" fontId="20" fillId="3" borderId="3" xfId="1" applyNumberFormat="1" applyFont="1" applyFill="1" applyBorder="1" applyAlignment="1">
      <alignment horizontal="right" vertical="center" wrapText="1"/>
    </xf>
    <xf numFmtId="165" fontId="2" fillId="2" borderId="0" xfId="0" applyNumberFormat="1" applyFont="1" applyFill="1" applyAlignment="1">
      <alignment horizontal="center" vertical="center"/>
    </xf>
    <xf numFmtId="165" fontId="2" fillId="2" borderId="0" xfId="0" applyNumberFormat="1" applyFont="1" applyFill="1" applyAlignment="1">
      <alignment horizontal="center"/>
    </xf>
    <xf numFmtId="3" fontId="0" fillId="2" borderId="0" xfId="0" applyNumberFormat="1" applyFill="1"/>
    <xf numFmtId="165" fontId="11" fillId="3" borderId="3" xfId="1" applyNumberFormat="1" applyFont="1" applyFill="1" applyBorder="1" applyAlignment="1">
      <alignment horizontal="right" vertical="center" wrapText="1"/>
    </xf>
    <xf numFmtId="166" fontId="16" fillId="0" borderId="3" xfId="2" applyNumberFormat="1" applyFont="1" applyBorder="1" applyAlignment="1">
      <alignment horizontal="center" vertical="center" wrapText="1"/>
    </xf>
    <xf numFmtId="165" fontId="6" fillId="0" borderId="3" xfId="1" applyNumberFormat="1" applyFont="1" applyFill="1" applyBorder="1" applyAlignment="1">
      <alignment horizontal="right" vertical="center"/>
    </xf>
    <xf numFmtId="165" fontId="2" fillId="0" borderId="3" xfId="1" applyNumberFormat="1" applyFont="1" applyBorder="1" applyAlignment="1">
      <alignment horizontal="right" vertical="center"/>
    </xf>
    <xf numFmtId="165" fontId="16" fillId="2" borderId="3" xfId="1" applyNumberFormat="1" applyFont="1" applyFill="1" applyBorder="1" applyAlignment="1" applyProtection="1">
      <alignment horizontal="center" vertical="center"/>
    </xf>
    <xf numFmtId="4" fontId="2" fillId="2" borderId="3" xfId="0" applyNumberFormat="1" applyFont="1" applyFill="1" applyBorder="1" applyAlignment="1">
      <alignment horizontal="right" vertical="center" wrapText="1"/>
    </xf>
    <xf numFmtId="43" fontId="4" fillId="2" borderId="3" xfId="0" applyNumberFormat="1" applyFont="1" applyFill="1" applyBorder="1" applyAlignment="1">
      <alignment horizontal="center" vertical="center" wrapText="1"/>
    </xf>
    <xf numFmtId="43" fontId="2" fillId="2" borderId="3" xfId="0" applyNumberFormat="1" applyFont="1" applyFill="1" applyBorder="1" applyAlignment="1">
      <alignment horizontal="right" vertical="center" wrapText="1"/>
    </xf>
    <xf numFmtId="0" fontId="2" fillId="2" borderId="3" xfId="0" applyFont="1" applyFill="1" applyBorder="1" applyAlignment="1">
      <alignment horizontal="center" vertical="center" wrapText="1"/>
    </xf>
    <xf numFmtId="0" fontId="21" fillId="10" borderId="3" xfId="0" applyFont="1" applyFill="1" applyBorder="1" applyAlignment="1">
      <alignment horizontal="center" vertical="center" wrapText="1"/>
    </xf>
    <xf numFmtId="166" fontId="16" fillId="2" borderId="3" xfId="2" applyNumberFormat="1" applyFont="1" applyFill="1" applyBorder="1" applyAlignment="1">
      <alignment horizontal="right" vertical="center" wrapText="1"/>
    </xf>
    <xf numFmtId="0" fontId="3" fillId="0" borderId="3" xfId="0" applyFont="1" applyBorder="1" applyAlignment="1">
      <alignment horizontal="center" vertical="center"/>
    </xf>
    <xf numFmtId="0" fontId="3" fillId="0" borderId="3" xfId="0" applyFont="1" applyBorder="1" applyAlignment="1">
      <alignment vertical="center"/>
    </xf>
    <xf numFmtId="165" fontId="6" fillId="0" borderId="3" xfId="1" applyNumberFormat="1" applyFont="1" applyFill="1" applyBorder="1" applyAlignment="1" applyProtection="1">
      <alignment horizontal="right" vertical="center" wrapText="1"/>
    </xf>
    <xf numFmtId="169" fontId="2" fillId="0" borderId="3" xfId="0" applyNumberFormat="1" applyFont="1" applyBorder="1" applyAlignment="1">
      <alignment vertical="center" wrapText="1"/>
    </xf>
    <xf numFmtId="170" fontId="16" fillId="0" borderId="3" xfId="7" quotePrefix="1" applyNumberFormat="1" applyFont="1" applyBorder="1" applyAlignment="1">
      <alignment horizontal="center" vertical="center" wrapText="1"/>
    </xf>
    <xf numFmtId="165" fontId="4" fillId="0" borderId="3" xfId="1" applyNumberFormat="1" applyFont="1" applyFill="1" applyBorder="1" applyAlignment="1">
      <alignment horizontal="right" vertical="center" wrapText="1"/>
    </xf>
    <xf numFmtId="165" fontId="4" fillId="0" borderId="3" xfId="1" applyNumberFormat="1" applyFont="1" applyFill="1" applyBorder="1" applyAlignment="1">
      <alignment horizontal="center" vertical="center" wrapText="1"/>
    </xf>
    <xf numFmtId="169" fontId="6" fillId="0" borderId="3" xfId="9" applyNumberFormat="1" applyFont="1" applyBorder="1" applyAlignment="1" applyProtection="1">
      <alignment horizontal="center" vertical="center"/>
    </xf>
    <xf numFmtId="3" fontId="11" fillId="3" borderId="3" xfId="0" applyNumberFormat="1" applyFont="1" applyFill="1" applyBorder="1" applyAlignment="1">
      <alignment horizontal="right" vertical="center" wrapText="1"/>
    </xf>
    <xf numFmtId="4" fontId="24" fillId="4" borderId="1" xfId="1" applyNumberFormat="1" applyFont="1" applyFill="1" applyBorder="1" applyAlignment="1" applyProtection="1">
      <alignment horizontal="center" vertical="center" wrapText="1"/>
      <protection locked="0"/>
    </xf>
    <xf numFmtId="165" fontId="24" fillId="4" borderId="1" xfId="1" applyNumberFormat="1" applyFont="1" applyFill="1" applyBorder="1" applyAlignment="1" applyProtection="1">
      <alignment horizontal="center" vertical="center" wrapText="1"/>
      <protection locked="0"/>
    </xf>
    <xf numFmtId="0" fontId="3" fillId="0" borderId="6" xfId="0" applyFont="1" applyBorder="1" applyAlignment="1">
      <alignment horizontal="center" vertical="center"/>
    </xf>
    <xf numFmtId="0" fontId="19" fillId="7" borderId="6" xfId="0" applyFont="1" applyFill="1" applyBorder="1" applyAlignment="1">
      <alignment horizontal="right" vertical="center" wrapText="1"/>
    </xf>
    <xf numFmtId="0" fontId="19" fillId="7" borderId="6" xfId="0" applyFont="1" applyFill="1" applyBorder="1" applyAlignment="1">
      <alignment horizontal="center" vertical="center" wrapText="1"/>
    </xf>
    <xf numFmtId="9" fontId="19" fillId="7" borderId="6" xfId="0" applyNumberFormat="1" applyFont="1" applyFill="1" applyBorder="1" applyAlignment="1">
      <alignment horizontal="right" vertical="center" wrapText="1"/>
    </xf>
    <xf numFmtId="0" fontId="19" fillId="7" borderId="6" xfId="0" applyFont="1" applyFill="1" applyBorder="1" applyAlignment="1">
      <alignment vertical="center" wrapText="1"/>
    </xf>
    <xf numFmtId="164" fontId="2" fillId="0" borderId="1" xfId="1" applyFont="1" applyBorder="1" applyAlignment="1">
      <alignment vertical="center" wrapText="1"/>
    </xf>
    <xf numFmtId="0" fontId="2" fillId="0" borderId="1" xfId="0" applyFont="1" applyBorder="1"/>
    <xf numFmtId="0" fontId="25" fillId="0" borderId="7" xfId="0" applyFont="1" applyBorder="1" applyAlignment="1">
      <alignment horizontal="center" vertical="center" wrapText="1"/>
    </xf>
    <xf numFmtId="0" fontId="25" fillId="0" borderId="1" xfId="0" applyFont="1" applyBorder="1" applyAlignment="1">
      <alignment horizontal="center" vertical="center" wrapText="1"/>
    </xf>
    <xf numFmtId="0" fontId="25" fillId="2" borderId="1" xfId="0" applyFont="1" applyFill="1" applyBorder="1" applyAlignment="1">
      <alignment horizontal="center" vertical="center" wrapText="1"/>
    </xf>
    <xf numFmtId="0" fontId="2" fillId="0" borderId="0" xfId="0" applyFont="1" applyAlignment="1">
      <alignment wrapText="1"/>
    </xf>
    <xf numFmtId="0" fontId="19" fillId="4" borderId="8"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9" fillId="4" borderId="10" xfId="0" applyFont="1" applyFill="1" applyBorder="1" applyAlignment="1">
      <alignment horizontal="center" vertical="center" wrapText="1"/>
    </xf>
    <xf numFmtId="165" fontId="19" fillId="4" borderId="8" xfId="1" applyNumberFormat="1" applyFont="1" applyFill="1" applyBorder="1" applyAlignment="1">
      <alignment horizontal="center" vertical="center" wrapText="1"/>
    </xf>
    <xf numFmtId="165" fontId="19" fillId="4" borderId="9" xfId="1" applyNumberFormat="1" applyFont="1" applyFill="1" applyBorder="1" applyAlignment="1">
      <alignment horizontal="center" vertical="center" wrapText="1"/>
    </xf>
    <xf numFmtId="165" fontId="19" fillId="4" borderId="10" xfId="1" applyNumberFormat="1" applyFont="1" applyFill="1" applyBorder="1" applyAlignment="1">
      <alignment horizontal="center" vertical="center" wrapText="1"/>
    </xf>
    <xf numFmtId="3" fontId="24" fillId="11" borderId="1" xfId="1" applyNumberFormat="1"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43" fontId="19" fillId="10" borderId="1" xfId="0" applyNumberFormat="1" applyFont="1" applyFill="1" applyBorder="1" applyAlignment="1">
      <alignment horizontal="center" vertical="center" wrapText="1"/>
    </xf>
    <xf numFmtId="0" fontId="9" fillId="10"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 xfId="0" applyFont="1" applyBorder="1" applyAlignment="1">
      <alignment horizontal="center" vertical="center" wrapText="1"/>
    </xf>
    <xf numFmtId="0" fontId="19" fillId="4" borderId="12"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19" fillId="4" borderId="14" xfId="0" applyFont="1" applyFill="1" applyBorder="1" applyAlignment="1">
      <alignment horizontal="center" vertical="center" wrapText="1"/>
    </xf>
    <xf numFmtId="165" fontId="19" fillId="4" borderId="12" xfId="1" applyNumberFormat="1" applyFont="1" applyFill="1" applyBorder="1" applyAlignment="1">
      <alignment horizontal="center" vertical="center" wrapText="1"/>
    </xf>
    <xf numFmtId="165" fontId="19" fillId="4" borderId="13" xfId="1" applyNumberFormat="1" applyFont="1" applyFill="1" applyBorder="1" applyAlignment="1">
      <alignment horizontal="center" vertical="center" wrapText="1"/>
    </xf>
    <xf numFmtId="165" fontId="19" fillId="4" borderId="14" xfId="1" applyNumberFormat="1" applyFont="1" applyFill="1" applyBorder="1" applyAlignment="1">
      <alignment horizontal="center" vertical="center" wrapText="1"/>
    </xf>
    <xf numFmtId="3" fontId="0" fillId="11" borderId="7" xfId="0" applyNumberFormat="1" applyFill="1" applyBorder="1" applyAlignment="1">
      <alignment horizontal="center" vertical="center" wrapText="1"/>
    </xf>
    <xf numFmtId="3" fontId="19" fillId="11" borderId="15"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165" fontId="19" fillId="4" borderId="1" xfId="1" applyNumberFormat="1" applyFont="1" applyFill="1" applyBorder="1" applyAlignment="1">
      <alignment horizontal="right" vertical="center" wrapText="1"/>
    </xf>
    <xf numFmtId="43" fontId="11" fillId="10" borderId="1" xfId="0" applyNumberFormat="1" applyFont="1" applyFill="1" applyBorder="1" applyAlignment="1">
      <alignment horizontal="center" vertical="center" wrapText="1"/>
    </xf>
    <xf numFmtId="0" fontId="26" fillId="0" borderId="16" xfId="0" applyFont="1" applyBorder="1" applyAlignment="1">
      <alignment horizontal="center" vertical="center" wrapText="1"/>
    </xf>
    <xf numFmtId="165" fontId="2" fillId="2" borderId="0" xfId="1" applyNumberFormat="1" applyFont="1" applyFill="1" applyBorder="1" applyAlignment="1">
      <alignment horizontal="center" vertical="center" wrapText="1"/>
    </xf>
    <xf numFmtId="165" fontId="2" fillId="0" borderId="0" xfId="1" applyNumberFormat="1" applyFont="1" applyBorder="1" applyAlignment="1">
      <alignment horizontal="right" vertical="center"/>
    </xf>
  </cellXfs>
  <cellStyles count="10">
    <cellStyle name="Comma" xfId="1" builtinId="3"/>
    <cellStyle name="Comma 102 3" xfId="4" xr:uid="{A2799692-6650-6044-863A-46EB173C8F9F}"/>
    <cellStyle name="Comma 2" xfId="5" xr:uid="{8B967A33-3269-2E41-B069-66A83D4CE00A}"/>
    <cellStyle name="Comma 2 2 3" xfId="2" xr:uid="{E64A76BA-4CB7-2845-86CA-6C94850DF30F}"/>
    <cellStyle name="Hyperlink" xfId="3" builtinId="8"/>
    <cellStyle name="Normal" xfId="0" builtinId="0"/>
    <cellStyle name="Normal - Style1 2 2" xfId="8" xr:uid="{6BD7E31D-6D8E-6D4C-9F92-13D2D8377232}"/>
    <cellStyle name="Normal 100" xfId="6" xr:uid="{77B3AD83-5A66-F245-A573-B33B8A70722F}"/>
    <cellStyle name="Normal 13 3" xfId="7" xr:uid="{F548FABC-059B-8743-AC14-6328CB9C9FFD}"/>
    <cellStyle name="Normal 2 4" xfId="9" xr:uid="{7A3F9A6F-6E0F-5946-B4B0-2969962A12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599774</xdr:colOff>
      <xdr:row>4036</xdr:row>
      <xdr:rowOff>89647</xdr:rowOff>
    </xdr:from>
    <xdr:ext cx="10223122" cy="6478115"/>
    <xdr:pic>
      <xdr:nvPicPr>
        <xdr:cNvPr id="2" name="Picture 1">
          <a:extLst>
            <a:ext uri="{FF2B5EF4-FFF2-40B4-BE49-F238E27FC236}">
              <a16:creationId xmlns:a16="http://schemas.microsoft.com/office/drawing/2014/main" id="{9F83EA77-E60D-8F48-8773-12AD59C7991C}"/>
            </a:ext>
          </a:extLst>
        </xdr:cNvPr>
        <xdr:cNvPicPr>
          <a:picLocks noChangeAspect="1"/>
        </xdr:cNvPicPr>
      </xdr:nvPicPr>
      <xdr:blipFill>
        <a:blip xmlns:r="http://schemas.openxmlformats.org/officeDocument/2006/relationships" r:embed="rId1"/>
        <a:stretch>
          <a:fillRect/>
        </a:stretch>
      </xdr:blipFill>
      <xdr:spPr>
        <a:xfrm>
          <a:off x="8524574" y="768947647"/>
          <a:ext cx="10223122" cy="6478115"/>
        </a:xfrm>
        <a:prstGeom prst="rect">
          <a:avLst/>
        </a:prstGeom>
      </xdr:spPr>
    </xdr:pic>
    <xdr:clientData/>
  </xdr:oneCellAnchor>
  <xdr:oneCellAnchor>
    <xdr:from>
      <xdr:col>0</xdr:col>
      <xdr:colOff>538371</xdr:colOff>
      <xdr:row>4010</xdr:row>
      <xdr:rowOff>60175</xdr:rowOff>
    </xdr:from>
    <xdr:ext cx="5926582" cy="2629655"/>
    <xdr:pic>
      <xdr:nvPicPr>
        <xdr:cNvPr id="3" name="Picture 2">
          <a:extLst>
            <a:ext uri="{FF2B5EF4-FFF2-40B4-BE49-F238E27FC236}">
              <a16:creationId xmlns:a16="http://schemas.microsoft.com/office/drawing/2014/main" id="{0E3682B7-C6D1-4D40-91CC-F00257A3FC9F}"/>
            </a:ext>
          </a:extLst>
        </xdr:cNvPr>
        <xdr:cNvPicPr>
          <a:picLocks noChangeAspect="1"/>
        </xdr:cNvPicPr>
      </xdr:nvPicPr>
      <xdr:blipFill>
        <a:blip xmlns:r="http://schemas.openxmlformats.org/officeDocument/2006/relationships" r:embed="rId2"/>
        <a:stretch>
          <a:fillRect/>
        </a:stretch>
      </xdr:blipFill>
      <xdr:spPr>
        <a:xfrm>
          <a:off x="538371" y="763965175"/>
          <a:ext cx="5926582" cy="262965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100.58.35/p.ktxd$/2.HSMT_NS/NS/X.2.5.4.1.4%20D&#7921;%20&#225;n%20BT/CA%20T.Kh&#225;nh%20H&#242;a/CA%20t&#7881;nh%20Kh&#225;nh%20H&#242;a/XL01-Du%20toan%20noi%20bo-CAKH/260410_D&#7921;%20to&#225;n%20XL01-%20CA.T.KH_So&#225;t%20KL%20ME%20R1fix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dmin/Documents/Projects/AI/find-price/output/260426_Du&#795;&#803;%20toa&#769;n%20XL01-%20CA.T.KH_Soa&#769;t%20KL;%20DT%20R1(&#273;a&#771;%20go&#803;&#770;p%20MEP)_check%20DAT.xlsx" TargetMode="External"/><Relationship Id="rId1" Type="http://schemas.openxmlformats.org/officeDocument/2006/relationships/externalLinkPath" Target="260426_Du&#795;&#803;%20toa&#769;n%20XL01-%20CA.T.KH_Soa&#769;t%20KL;%20DT%20R1(&#273;a&#771;%20go&#803;&#770;p%20MEP)_check%20D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0.100.58.35/p.ktxd$/2.HSMT_NS/NS/1.%20T&#224;i%20li&#7879;u%20chung/B&#7897;%20&#273;&#417;n%20gi&#225;/2026.B&#7897;%20&#273;&#417;n%20gi&#225;%20qu&#253;%20II.2026/VH_XD31_VBLQ_Bo%20don%20gia%20(XD)_01.04.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0.100.58.35/p.ktxd$/2.HSMT_NS/NS/1.%20T&#224;i%20li&#7879;u%20chung/B&#7897;%20&#273;&#417;n%20gi&#225;/2026.B&#7897;%20&#273;&#417;n%20gi&#225;%20qu&#253;%20II.2026/VH_XD31_VBLQ_Bo%20don%20gia%20(ME)_01.04.20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100.58.35/p.ktxd$/2.HSMT_NS/NS/1.%20T&#224;i%20li&#7879;u%20chung/B&#7897;%20&#273;&#417;n%20gi&#225;/2026.%20B&#7897;%20&#273;&#417;n%20gi&#225;%20qu&#253;%20I.2026/VH_XD31_VBLQ_Bo%20don%20gia%20(XD)_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TH HM -CN"/>
      <sheetName val="BoQ HSYC"/>
      <sheetName val="THKL"/>
      <sheetName val="BOQ nhôm kính"/>
      <sheetName val="KL cửa kính"/>
      <sheetName val="3. BOQ cửa chống cháy"/>
      <sheetName val="Công trình Nhà A1, A2"/>
      <sheetName val="DGKL Cửa CC Nhà A1,2"/>
      <sheetName val="THKL Giao thong"/>
      <sheetName val="THKL TC"/>
      <sheetName val="KL TBVS"/>
      <sheetName val="Công trình A3"/>
      <sheetName val="Công trình A4"/>
      <sheetName val="Công trình B1"/>
      <sheetName val="Công trình B2"/>
      <sheetName val="3. BoQ KC thép"/>
    </sheetNames>
    <sheetDataSet>
      <sheetData sheetId="0"/>
      <sheetData sheetId="1"/>
      <sheetData sheetId="2">
        <row r="300">
          <cell r="L300">
            <v>0</v>
          </cell>
          <cell r="N300">
            <v>0</v>
          </cell>
          <cell r="O300">
            <v>0</v>
          </cell>
          <cell r="P300">
            <v>0</v>
          </cell>
          <cell r="Q300">
            <v>0</v>
          </cell>
          <cell r="R300">
            <v>0</v>
          </cell>
          <cell r="W300" t="str">
            <v>ME</v>
          </cell>
        </row>
        <row r="301">
          <cell r="L301">
            <v>0</v>
          </cell>
          <cell r="N301">
            <v>0</v>
          </cell>
          <cell r="O301">
            <v>0</v>
          </cell>
          <cell r="P301">
            <v>0</v>
          </cell>
          <cell r="Q301">
            <v>0</v>
          </cell>
          <cell r="R301">
            <v>0</v>
          </cell>
          <cell r="W301" t="str">
            <v>ME</v>
          </cell>
        </row>
        <row r="302">
          <cell r="F302">
            <v>1</v>
          </cell>
          <cell r="J302">
            <v>232140000</v>
          </cell>
          <cell r="L302">
            <v>232140000</v>
          </cell>
          <cell r="M302">
            <v>0</v>
          </cell>
          <cell r="N302">
            <v>0</v>
          </cell>
          <cell r="O302">
            <v>0</v>
          </cell>
          <cell r="P302">
            <v>232140000</v>
          </cell>
          <cell r="Q302">
            <v>0</v>
          </cell>
          <cell r="R302">
            <v>232140000</v>
          </cell>
          <cell r="U302" t="str">
            <v>Báo giá NCC</v>
          </cell>
          <cell r="V302" t="str">
            <v>Báo giá NCC</v>
          </cell>
          <cell r="W302" t="str">
            <v>ME</v>
          </cell>
        </row>
        <row r="303">
          <cell r="L303">
            <v>0</v>
          </cell>
          <cell r="M303">
            <v>0</v>
          </cell>
          <cell r="N303">
            <v>0</v>
          </cell>
          <cell r="O303">
            <v>0</v>
          </cell>
          <cell r="P303">
            <v>0</v>
          </cell>
          <cell r="Q303">
            <v>0</v>
          </cell>
          <cell r="R303">
            <v>0</v>
          </cell>
          <cell r="W303" t="str">
            <v>ME</v>
          </cell>
        </row>
        <row r="304">
          <cell r="L304">
            <v>0</v>
          </cell>
          <cell r="M304">
            <v>0</v>
          </cell>
          <cell r="N304">
            <v>0</v>
          </cell>
          <cell r="O304">
            <v>0</v>
          </cell>
          <cell r="P304">
            <v>0</v>
          </cell>
          <cell r="Q304">
            <v>0</v>
          </cell>
          <cell r="R304">
            <v>0</v>
          </cell>
          <cell r="W304" t="str">
            <v>ME</v>
          </cell>
        </row>
        <row r="305">
          <cell r="L305">
            <v>0</v>
          </cell>
          <cell r="M305">
            <v>0</v>
          </cell>
          <cell r="N305">
            <v>0</v>
          </cell>
          <cell r="O305">
            <v>0</v>
          </cell>
          <cell r="P305">
            <v>0</v>
          </cell>
          <cell r="Q305">
            <v>0</v>
          </cell>
          <cell r="R305">
            <v>0</v>
          </cell>
          <cell r="W305" t="str">
            <v>ME</v>
          </cell>
        </row>
        <row r="306">
          <cell r="L306">
            <v>0</v>
          </cell>
          <cell r="M306">
            <v>0</v>
          </cell>
          <cell r="N306">
            <v>0</v>
          </cell>
          <cell r="O306">
            <v>0</v>
          </cell>
          <cell r="P306">
            <v>0</v>
          </cell>
          <cell r="Q306">
            <v>0</v>
          </cell>
          <cell r="R306">
            <v>0</v>
          </cell>
          <cell r="W306" t="str">
            <v>ME</v>
          </cell>
        </row>
        <row r="307">
          <cell r="L307">
            <v>0</v>
          </cell>
          <cell r="M307">
            <v>0</v>
          </cell>
          <cell r="N307">
            <v>0</v>
          </cell>
          <cell r="O307">
            <v>0</v>
          </cell>
          <cell r="P307">
            <v>0</v>
          </cell>
          <cell r="Q307">
            <v>0</v>
          </cell>
          <cell r="R307">
            <v>0</v>
          </cell>
          <cell r="W307" t="str">
            <v>ME</v>
          </cell>
        </row>
        <row r="308">
          <cell r="L308">
            <v>0</v>
          </cell>
          <cell r="M308">
            <v>0</v>
          </cell>
          <cell r="N308">
            <v>0</v>
          </cell>
          <cell r="O308">
            <v>0</v>
          </cell>
          <cell r="P308">
            <v>0</v>
          </cell>
          <cell r="Q308">
            <v>0</v>
          </cell>
          <cell r="R308">
            <v>0</v>
          </cell>
          <cell r="W308" t="str">
            <v>ME</v>
          </cell>
        </row>
        <row r="309">
          <cell r="L309">
            <v>0</v>
          </cell>
          <cell r="M309">
            <v>0</v>
          </cell>
          <cell r="N309">
            <v>0</v>
          </cell>
          <cell r="O309">
            <v>0</v>
          </cell>
          <cell r="P309">
            <v>0</v>
          </cell>
          <cell r="Q309">
            <v>0</v>
          </cell>
          <cell r="R309">
            <v>0</v>
          </cell>
          <cell r="W309" t="str">
            <v>ME</v>
          </cell>
        </row>
        <row r="310">
          <cell r="L310">
            <v>0</v>
          </cell>
          <cell r="M310">
            <v>0</v>
          </cell>
          <cell r="N310">
            <v>0</v>
          </cell>
          <cell r="O310">
            <v>0</v>
          </cell>
          <cell r="P310">
            <v>0</v>
          </cell>
          <cell r="Q310">
            <v>0</v>
          </cell>
          <cell r="R310">
            <v>0</v>
          </cell>
          <cell r="W310" t="str">
            <v>ME</v>
          </cell>
        </row>
        <row r="311">
          <cell r="L311">
            <v>0</v>
          </cell>
          <cell r="M311">
            <v>0</v>
          </cell>
          <cell r="N311">
            <v>0</v>
          </cell>
          <cell r="O311">
            <v>0</v>
          </cell>
          <cell r="P311">
            <v>0</v>
          </cell>
          <cell r="Q311">
            <v>0</v>
          </cell>
          <cell r="R311">
            <v>0</v>
          </cell>
          <cell r="W311" t="str">
            <v>ME</v>
          </cell>
        </row>
        <row r="312">
          <cell r="L312">
            <v>0</v>
          </cell>
          <cell r="M312">
            <v>0</v>
          </cell>
          <cell r="N312">
            <v>0</v>
          </cell>
          <cell r="O312">
            <v>0</v>
          </cell>
          <cell r="P312">
            <v>0</v>
          </cell>
          <cell r="Q312">
            <v>0</v>
          </cell>
          <cell r="R312">
            <v>0</v>
          </cell>
          <cell r="W312" t="str">
            <v>ME</v>
          </cell>
        </row>
        <row r="313">
          <cell r="L313">
            <v>0</v>
          </cell>
          <cell r="M313">
            <v>0</v>
          </cell>
          <cell r="N313">
            <v>0</v>
          </cell>
          <cell r="O313">
            <v>0</v>
          </cell>
          <cell r="P313">
            <v>0</v>
          </cell>
          <cell r="Q313">
            <v>0</v>
          </cell>
          <cell r="R313">
            <v>0</v>
          </cell>
          <cell r="W313" t="str">
            <v>ME</v>
          </cell>
        </row>
        <row r="314">
          <cell r="L314">
            <v>0</v>
          </cell>
          <cell r="M314">
            <v>0</v>
          </cell>
          <cell r="N314">
            <v>0</v>
          </cell>
          <cell r="O314">
            <v>0</v>
          </cell>
          <cell r="P314">
            <v>0</v>
          </cell>
          <cell r="Q314">
            <v>0</v>
          </cell>
          <cell r="R314">
            <v>0</v>
          </cell>
          <cell r="W314" t="str">
            <v>ME</v>
          </cell>
        </row>
        <row r="315">
          <cell r="L315">
            <v>0</v>
          </cell>
          <cell r="M315">
            <v>0</v>
          </cell>
          <cell r="N315">
            <v>0</v>
          </cell>
          <cell r="O315">
            <v>0</v>
          </cell>
          <cell r="P315">
            <v>0</v>
          </cell>
          <cell r="Q315">
            <v>0</v>
          </cell>
          <cell r="R315">
            <v>0</v>
          </cell>
          <cell r="W315" t="str">
            <v>ME</v>
          </cell>
        </row>
        <row r="316">
          <cell r="L316">
            <v>0</v>
          </cell>
          <cell r="M316">
            <v>0</v>
          </cell>
          <cell r="N316">
            <v>0</v>
          </cell>
          <cell r="O316">
            <v>0</v>
          </cell>
          <cell r="P316">
            <v>0</v>
          </cell>
          <cell r="Q316">
            <v>0</v>
          </cell>
          <cell r="R316">
            <v>0</v>
          </cell>
          <cell r="W316" t="str">
            <v>ME</v>
          </cell>
        </row>
        <row r="317">
          <cell r="F317">
            <v>1</v>
          </cell>
          <cell r="J317">
            <v>337439000</v>
          </cell>
          <cell r="L317">
            <v>337439000</v>
          </cell>
          <cell r="M317">
            <v>0</v>
          </cell>
          <cell r="N317">
            <v>0</v>
          </cell>
          <cell r="O317">
            <v>0</v>
          </cell>
          <cell r="P317">
            <v>337439000</v>
          </cell>
          <cell r="Q317">
            <v>0</v>
          </cell>
          <cell r="R317">
            <v>337439000</v>
          </cell>
          <cell r="U317" t="str">
            <v>Báo giá NCC</v>
          </cell>
          <cell r="V317" t="str">
            <v>Báo giá NCC</v>
          </cell>
          <cell r="W317" t="str">
            <v>ME</v>
          </cell>
        </row>
        <row r="318">
          <cell r="L318">
            <v>0</v>
          </cell>
          <cell r="M318">
            <v>0</v>
          </cell>
          <cell r="N318">
            <v>0</v>
          </cell>
          <cell r="O318">
            <v>0</v>
          </cell>
          <cell r="P318">
            <v>0</v>
          </cell>
          <cell r="Q318">
            <v>0</v>
          </cell>
          <cell r="R318">
            <v>0</v>
          </cell>
          <cell r="W318" t="str">
            <v>ME</v>
          </cell>
        </row>
        <row r="319">
          <cell r="L319">
            <v>0</v>
          </cell>
          <cell r="M319">
            <v>0</v>
          </cell>
          <cell r="N319">
            <v>0</v>
          </cell>
          <cell r="O319">
            <v>0</v>
          </cell>
          <cell r="P319">
            <v>0</v>
          </cell>
          <cell r="Q319">
            <v>0</v>
          </cell>
          <cell r="R319">
            <v>0</v>
          </cell>
          <cell r="W319" t="str">
            <v>ME</v>
          </cell>
        </row>
        <row r="320">
          <cell r="L320">
            <v>0</v>
          </cell>
          <cell r="M320">
            <v>0</v>
          </cell>
          <cell r="N320">
            <v>0</v>
          </cell>
          <cell r="O320">
            <v>0</v>
          </cell>
          <cell r="P320">
            <v>0</v>
          </cell>
          <cell r="Q320">
            <v>0</v>
          </cell>
          <cell r="R320">
            <v>0</v>
          </cell>
          <cell r="W320" t="str">
            <v>ME</v>
          </cell>
        </row>
        <row r="321">
          <cell r="L321">
            <v>0</v>
          </cell>
          <cell r="M321">
            <v>0</v>
          </cell>
          <cell r="N321">
            <v>0</v>
          </cell>
          <cell r="O321">
            <v>0</v>
          </cell>
          <cell r="P321">
            <v>0</v>
          </cell>
          <cell r="Q321">
            <v>0</v>
          </cell>
          <cell r="R321">
            <v>0</v>
          </cell>
          <cell r="W321" t="str">
            <v>ME</v>
          </cell>
        </row>
        <row r="322">
          <cell r="L322">
            <v>0</v>
          </cell>
          <cell r="M322">
            <v>0</v>
          </cell>
          <cell r="N322">
            <v>0</v>
          </cell>
          <cell r="O322">
            <v>0</v>
          </cell>
          <cell r="P322">
            <v>0</v>
          </cell>
          <cell r="Q322">
            <v>0</v>
          </cell>
          <cell r="R322">
            <v>0</v>
          </cell>
          <cell r="W322" t="str">
            <v>ME</v>
          </cell>
        </row>
        <row r="323">
          <cell r="L323">
            <v>0</v>
          </cell>
          <cell r="M323">
            <v>0</v>
          </cell>
          <cell r="N323">
            <v>0</v>
          </cell>
          <cell r="O323">
            <v>0</v>
          </cell>
          <cell r="P323">
            <v>0</v>
          </cell>
          <cell r="Q323">
            <v>0</v>
          </cell>
          <cell r="R323">
            <v>0</v>
          </cell>
          <cell r="W323" t="str">
            <v>ME</v>
          </cell>
        </row>
        <row r="324">
          <cell r="L324">
            <v>0</v>
          </cell>
          <cell r="M324">
            <v>0</v>
          </cell>
          <cell r="N324">
            <v>0</v>
          </cell>
          <cell r="O324">
            <v>0</v>
          </cell>
          <cell r="P324">
            <v>0</v>
          </cell>
          <cell r="Q324">
            <v>0</v>
          </cell>
          <cell r="R324">
            <v>0</v>
          </cell>
          <cell r="W324" t="str">
            <v>ME</v>
          </cell>
        </row>
        <row r="325">
          <cell r="L325">
            <v>0</v>
          </cell>
          <cell r="M325">
            <v>0</v>
          </cell>
          <cell r="N325">
            <v>0</v>
          </cell>
          <cell r="O325">
            <v>0</v>
          </cell>
          <cell r="P325">
            <v>0</v>
          </cell>
          <cell r="Q325">
            <v>0</v>
          </cell>
          <cell r="R325">
            <v>0</v>
          </cell>
          <cell r="W325" t="str">
            <v>ME</v>
          </cell>
        </row>
        <row r="326">
          <cell r="L326">
            <v>0</v>
          </cell>
          <cell r="M326">
            <v>0</v>
          </cell>
          <cell r="N326">
            <v>0</v>
          </cell>
          <cell r="O326">
            <v>0</v>
          </cell>
          <cell r="P326">
            <v>0</v>
          </cell>
          <cell r="Q326">
            <v>0</v>
          </cell>
          <cell r="R326">
            <v>0</v>
          </cell>
          <cell r="W326" t="str">
            <v>ME</v>
          </cell>
        </row>
        <row r="327">
          <cell r="L327">
            <v>0</v>
          </cell>
          <cell r="M327">
            <v>0</v>
          </cell>
          <cell r="N327">
            <v>0</v>
          </cell>
          <cell r="O327">
            <v>0</v>
          </cell>
          <cell r="P327">
            <v>0</v>
          </cell>
          <cell r="Q327">
            <v>0</v>
          </cell>
          <cell r="R327">
            <v>0</v>
          </cell>
          <cell r="W327" t="str">
            <v>ME</v>
          </cell>
        </row>
        <row r="328">
          <cell r="F328">
            <v>2</v>
          </cell>
          <cell r="J328">
            <v>55800000</v>
          </cell>
          <cell r="L328">
            <v>55800000</v>
          </cell>
          <cell r="M328">
            <v>0</v>
          </cell>
          <cell r="N328">
            <v>0</v>
          </cell>
          <cell r="O328">
            <v>0</v>
          </cell>
          <cell r="P328">
            <v>111600000</v>
          </cell>
          <cell r="Q328">
            <v>0</v>
          </cell>
          <cell r="R328">
            <v>111600000</v>
          </cell>
          <cell r="U328" t="str">
            <v>Báo giá NCC</v>
          </cell>
          <cell r="V328" t="str">
            <v>Báo giá NCC</v>
          </cell>
          <cell r="W328" t="str">
            <v>ME</v>
          </cell>
        </row>
        <row r="329">
          <cell r="L329">
            <v>0</v>
          </cell>
          <cell r="M329">
            <v>0</v>
          </cell>
          <cell r="N329">
            <v>0</v>
          </cell>
          <cell r="O329">
            <v>0</v>
          </cell>
          <cell r="P329">
            <v>0</v>
          </cell>
          <cell r="Q329">
            <v>0</v>
          </cell>
          <cell r="R329">
            <v>0</v>
          </cell>
          <cell r="W329" t="str">
            <v>ME</v>
          </cell>
        </row>
        <row r="330">
          <cell r="L330">
            <v>0</v>
          </cell>
          <cell r="M330">
            <v>0</v>
          </cell>
          <cell r="N330">
            <v>0</v>
          </cell>
          <cell r="O330">
            <v>0</v>
          </cell>
          <cell r="P330">
            <v>0</v>
          </cell>
          <cell r="Q330">
            <v>0</v>
          </cell>
          <cell r="R330">
            <v>0</v>
          </cell>
          <cell r="W330" t="str">
            <v>ME</v>
          </cell>
        </row>
        <row r="331">
          <cell r="L331">
            <v>0</v>
          </cell>
          <cell r="M331">
            <v>0</v>
          </cell>
          <cell r="N331">
            <v>0</v>
          </cell>
          <cell r="O331">
            <v>0</v>
          </cell>
          <cell r="P331">
            <v>0</v>
          </cell>
          <cell r="Q331">
            <v>0</v>
          </cell>
          <cell r="R331">
            <v>0</v>
          </cell>
          <cell r="W331" t="str">
            <v>ME</v>
          </cell>
        </row>
        <row r="332">
          <cell r="L332">
            <v>0</v>
          </cell>
          <cell r="M332">
            <v>0</v>
          </cell>
          <cell r="N332">
            <v>0</v>
          </cell>
          <cell r="O332">
            <v>0</v>
          </cell>
          <cell r="P332">
            <v>0</v>
          </cell>
          <cell r="Q332">
            <v>0</v>
          </cell>
          <cell r="R332">
            <v>0</v>
          </cell>
          <cell r="W332" t="str">
            <v>ME</v>
          </cell>
        </row>
        <row r="333">
          <cell r="L333">
            <v>0</v>
          </cell>
          <cell r="M333">
            <v>0</v>
          </cell>
          <cell r="N333">
            <v>0</v>
          </cell>
          <cell r="O333">
            <v>0</v>
          </cell>
          <cell r="P333">
            <v>0</v>
          </cell>
          <cell r="Q333">
            <v>0</v>
          </cell>
          <cell r="R333">
            <v>0</v>
          </cell>
          <cell r="W333" t="str">
            <v>ME</v>
          </cell>
        </row>
        <row r="334">
          <cell r="L334">
            <v>0</v>
          </cell>
          <cell r="M334">
            <v>0</v>
          </cell>
          <cell r="N334">
            <v>0</v>
          </cell>
          <cell r="O334">
            <v>0</v>
          </cell>
          <cell r="P334">
            <v>0</v>
          </cell>
          <cell r="Q334">
            <v>0</v>
          </cell>
          <cell r="R334">
            <v>0</v>
          </cell>
          <cell r="W334" t="str">
            <v>ME</v>
          </cell>
        </row>
        <row r="335">
          <cell r="L335">
            <v>0</v>
          </cell>
          <cell r="M335">
            <v>0</v>
          </cell>
          <cell r="N335">
            <v>0</v>
          </cell>
          <cell r="O335">
            <v>0</v>
          </cell>
          <cell r="P335">
            <v>0</v>
          </cell>
          <cell r="Q335">
            <v>0</v>
          </cell>
          <cell r="R335">
            <v>0</v>
          </cell>
          <cell r="W335" t="str">
            <v>ME</v>
          </cell>
        </row>
        <row r="336">
          <cell r="L336">
            <v>0</v>
          </cell>
          <cell r="M336">
            <v>0</v>
          </cell>
          <cell r="N336">
            <v>0</v>
          </cell>
          <cell r="O336">
            <v>0</v>
          </cell>
          <cell r="P336">
            <v>0</v>
          </cell>
          <cell r="Q336">
            <v>0</v>
          </cell>
          <cell r="R336">
            <v>0</v>
          </cell>
          <cell r="W336" t="str">
            <v>ME</v>
          </cell>
        </row>
        <row r="337">
          <cell r="L337">
            <v>0</v>
          </cell>
          <cell r="M337">
            <v>0</v>
          </cell>
          <cell r="N337">
            <v>0</v>
          </cell>
          <cell r="O337">
            <v>0</v>
          </cell>
          <cell r="P337">
            <v>0</v>
          </cell>
          <cell r="Q337">
            <v>0</v>
          </cell>
          <cell r="R337">
            <v>0</v>
          </cell>
          <cell r="W337" t="str">
            <v>ME</v>
          </cell>
        </row>
        <row r="338">
          <cell r="L338">
            <v>0</v>
          </cell>
          <cell r="M338">
            <v>0</v>
          </cell>
          <cell r="N338">
            <v>0</v>
          </cell>
          <cell r="O338">
            <v>0</v>
          </cell>
          <cell r="P338">
            <v>0</v>
          </cell>
          <cell r="Q338">
            <v>0</v>
          </cell>
          <cell r="R338">
            <v>0</v>
          </cell>
          <cell r="W338" t="str">
            <v>ME</v>
          </cell>
        </row>
        <row r="339">
          <cell r="L339">
            <v>0</v>
          </cell>
          <cell r="M339">
            <v>0</v>
          </cell>
          <cell r="N339">
            <v>0</v>
          </cell>
          <cell r="O339">
            <v>0</v>
          </cell>
          <cell r="P339">
            <v>0</v>
          </cell>
          <cell r="Q339">
            <v>0</v>
          </cell>
          <cell r="R339">
            <v>0</v>
          </cell>
          <cell r="W339" t="str">
            <v>ME</v>
          </cell>
        </row>
        <row r="340">
          <cell r="F340">
            <v>2</v>
          </cell>
          <cell r="J340">
            <v>56260000</v>
          </cell>
          <cell r="L340">
            <v>56260000</v>
          </cell>
          <cell r="M340">
            <v>0</v>
          </cell>
          <cell r="N340">
            <v>0</v>
          </cell>
          <cell r="O340">
            <v>0</v>
          </cell>
          <cell r="P340">
            <v>112520000</v>
          </cell>
          <cell r="Q340">
            <v>0</v>
          </cell>
          <cell r="R340">
            <v>112520000</v>
          </cell>
          <cell r="U340" t="str">
            <v>Báo giá NCC</v>
          </cell>
          <cell r="V340" t="str">
            <v>Báo giá NCC</v>
          </cell>
          <cell r="W340" t="str">
            <v>ME</v>
          </cell>
        </row>
        <row r="341">
          <cell r="L341">
            <v>0</v>
          </cell>
          <cell r="M341">
            <v>0</v>
          </cell>
          <cell r="N341">
            <v>0</v>
          </cell>
          <cell r="O341">
            <v>0</v>
          </cell>
          <cell r="P341">
            <v>0</v>
          </cell>
          <cell r="Q341">
            <v>0</v>
          </cell>
          <cell r="R341">
            <v>0</v>
          </cell>
          <cell r="W341" t="str">
            <v>ME</v>
          </cell>
        </row>
        <row r="342">
          <cell r="L342">
            <v>0</v>
          </cell>
          <cell r="M342">
            <v>0</v>
          </cell>
          <cell r="N342">
            <v>0</v>
          </cell>
          <cell r="O342">
            <v>0</v>
          </cell>
          <cell r="P342">
            <v>0</v>
          </cell>
          <cell r="Q342">
            <v>0</v>
          </cell>
          <cell r="R342">
            <v>0</v>
          </cell>
          <cell r="W342" t="str">
            <v>ME</v>
          </cell>
        </row>
        <row r="343">
          <cell r="L343">
            <v>0</v>
          </cell>
          <cell r="M343">
            <v>0</v>
          </cell>
          <cell r="N343">
            <v>0</v>
          </cell>
          <cell r="O343">
            <v>0</v>
          </cell>
          <cell r="P343">
            <v>0</v>
          </cell>
          <cell r="Q343">
            <v>0</v>
          </cell>
          <cell r="R343">
            <v>0</v>
          </cell>
          <cell r="W343" t="str">
            <v>ME</v>
          </cell>
        </row>
        <row r="344">
          <cell r="L344">
            <v>0</v>
          </cell>
          <cell r="M344">
            <v>0</v>
          </cell>
          <cell r="N344">
            <v>0</v>
          </cell>
          <cell r="O344">
            <v>0</v>
          </cell>
          <cell r="P344">
            <v>0</v>
          </cell>
          <cell r="Q344">
            <v>0</v>
          </cell>
          <cell r="R344">
            <v>0</v>
          </cell>
          <cell r="W344" t="str">
            <v>ME</v>
          </cell>
        </row>
        <row r="345">
          <cell r="L345">
            <v>0</v>
          </cell>
          <cell r="M345">
            <v>0</v>
          </cell>
          <cell r="N345">
            <v>0</v>
          </cell>
          <cell r="O345">
            <v>0</v>
          </cell>
          <cell r="P345">
            <v>0</v>
          </cell>
          <cell r="Q345">
            <v>0</v>
          </cell>
          <cell r="R345">
            <v>0</v>
          </cell>
          <cell r="W345" t="str">
            <v>ME</v>
          </cell>
        </row>
        <row r="346">
          <cell r="L346">
            <v>0</v>
          </cell>
          <cell r="M346">
            <v>0</v>
          </cell>
          <cell r="N346">
            <v>0</v>
          </cell>
          <cell r="O346">
            <v>0</v>
          </cell>
          <cell r="P346">
            <v>0</v>
          </cell>
          <cell r="Q346">
            <v>0</v>
          </cell>
          <cell r="R346">
            <v>0</v>
          </cell>
          <cell r="W346" t="str">
            <v>ME</v>
          </cell>
        </row>
        <row r="347">
          <cell r="L347">
            <v>0</v>
          </cell>
          <cell r="M347">
            <v>0</v>
          </cell>
          <cell r="N347">
            <v>0</v>
          </cell>
          <cell r="O347">
            <v>0</v>
          </cell>
          <cell r="P347">
            <v>0</v>
          </cell>
          <cell r="Q347">
            <v>0</v>
          </cell>
          <cell r="R347">
            <v>0</v>
          </cell>
          <cell r="W347" t="str">
            <v>ME</v>
          </cell>
        </row>
        <row r="348">
          <cell r="L348">
            <v>0</v>
          </cell>
          <cell r="M348">
            <v>0</v>
          </cell>
          <cell r="N348">
            <v>0</v>
          </cell>
          <cell r="O348">
            <v>0</v>
          </cell>
          <cell r="P348">
            <v>0</v>
          </cell>
          <cell r="Q348">
            <v>0</v>
          </cell>
          <cell r="R348">
            <v>0</v>
          </cell>
          <cell r="W348" t="str">
            <v>ME</v>
          </cell>
        </row>
        <row r="349">
          <cell r="L349">
            <v>0</v>
          </cell>
          <cell r="M349">
            <v>0</v>
          </cell>
          <cell r="N349">
            <v>0</v>
          </cell>
          <cell r="O349">
            <v>0</v>
          </cell>
          <cell r="P349">
            <v>0</v>
          </cell>
          <cell r="Q349">
            <v>0</v>
          </cell>
          <cell r="R349">
            <v>0</v>
          </cell>
          <cell r="W349" t="str">
            <v>ME</v>
          </cell>
        </row>
        <row r="350">
          <cell r="L350">
            <v>0</v>
          </cell>
          <cell r="M350">
            <v>0</v>
          </cell>
          <cell r="N350">
            <v>0</v>
          </cell>
          <cell r="O350">
            <v>0</v>
          </cell>
          <cell r="P350">
            <v>0</v>
          </cell>
          <cell r="Q350">
            <v>0</v>
          </cell>
          <cell r="R350">
            <v>0</v>
          </cell>
          <cell r="W350" t="str">
            <v>ME</v>
          </cell>
        </row>
        <row r="351">
          <cell r="L351">
            <v>0</v>
          </cell>
          <cell r="M351">
            <v>0</v>
          </cell>
          <cell r="N351">
            <v>0</v>
          </cell>
          <cell r="O351">
            <v>0</v>
          </cell>
          <cell r="P351">
            <v>0</v>
          </cell>
          <cell r="Q351">
            <v>0</v>
          </cell>
          <cell r="R351">
            <v>0</v>
          </cell>
          <cell r="W351" t="str">
            <v>ME</v>
          </cell>
        </row>
        <row r="352">
          <cell r="L352">
            <v>0</v>
          </cell>
          <cell r="M352">
            <v>0</v>
          </cell>
          <cell r="N352">
            <v>0</v>
          </cell>
          <cell r="O352">
            <v>0</v>
          </cell>
          <cell r="P352">
            <v>0</v>
          </cell>
          <cell r="Q352">
            <v>0</v>
          </cell>
          <cell r="R352">
            <v>0</v>
          </cell>
          <cell r="W352" t="str">
            <v>ME</v>
          </cell>
        </row>
        <row r="353">
          <cell r="F353">
            <v>1</v>
          </cell>
          <cell r="J353">
            <v>56260000</v>
          </cell>
          <cell r="L353">
            <v>56260000</v>
          </cell>
          <cell r="M353">
            <v>0</v>
          </cell>
          <cell r="N353">
            <v>0</v>
          </cell>
          <cell r="O353">
            <v>0</v>
          </cell>
          <cell r="P353">
            <v>56260000</v>
          </cell>
          <cell r="Q353">
            <v>0</v>
          </cell>
          <cell r="R353">
            <v>56260000</v>
          </cell>
          <cell r="U353" t="str">
            <v>Báo giá NCC</v>
          </cell>
          <cell r="V353" t="str">
            <v>Báo giá NCC</v>
          </cell>
          <cell r="W353" t="str">
            <v>ME</v>
          </cell>
        </row>
        <row r="354">
          <cell r="L354">
            <v>0</v>
          </cell>
          <cell r="M354">
            <v>0</v>
          </cell>
          <cell r="N354">
            <v>0</v>
          </cell>
          <cell r="O354">
            <v>0</v>
          </cell>
          <cell r="P354">
            <v>0</v>
          </cell>
          <cell r="Q354">
            <v>0</v>
          </cell>
          <cell r="R354">
            <v>0</v>
          </cell>
          <cell r="W354" t="str">
            <v>ME</v>
          </cell>
        </row>
        <row r="355">
          <cell r="L355">
            <v>0</v>
          </cell>
          <cell r="M355">
            <v>0</v>
          </cell>
          <cell r="N355">
            <v>0</v>
          </cell>
          <cell r="O355">
            <v>0</v>
          </cell>
          <cell r="P355">
            <v>0</v>
          </cell>
          <cell r="Q355">
            <v>0</v>
          </cell>
          <cell r="R355">
            <v>0</v>
          </cell>
          <cell r="W355" t="str">
            <v>ME</v>
          </cell>
        </row>
        <row r="356">
          <cell r="L356">
            <v>0</v>
          </cell>
          <cell r="M356">
            <v>0</v>
          </cell>
          <cell r="N356">
            <v>0</v>
          </cell>
          <cell r="O356">
            <v>0</v>
          </cell>
          <cell r="P356">
            <v>0</v>
          </cell>
          <cell r="Q356">
            <v>0</v>
          </cell>
          <cell r="R356">
            <v>0</v>
          </cell>
          <cell r="W356" t="str">
            <v>ME</v>
          </cell>
        </row>
        <row r="357">
          <cell r="L357">
            <v>0</v>
          </cell>
          <cell r="M357">
            <v>0</v>
          </cell>
          <cell r="N357">
            <v>0</v>
          </cell>
          <cell r="O357">
            <v>0</v>
          </cell>
          <cell r="P357">
            <v>0</v>
          </cell>
          <cell r="Q357">
            <v>0</v>
          </cell>
          <cell r="R357">
            <v>0</v>
          </cell>
          <cell r="W357" t="str">
            <v>ME</v>
          </cell>
        </row>
        <row r="358">
          <cell r="L358">
            <v>0</v>
          </cell>
          <cell r="M358">
            <v>0</v>
          </cell>
          <cell r="N358">
            <v>0</v>
          </cell>
          <cell r="O358">
            <v>0</v>
          </cell>
          <cell r="P358">
            <v>0</v>
          </cell>
          <cell r="Q358">
            <v>0</v>
          </cell>
          <cell r="R358">
            <v>0</v>
          </cell>
          <cell r="W358" t="str">
            <v>ME</v>
          </cell>
        </row>
        <row r="359">
          <cell r="L359">
            <v>0</v>
          </cell>
          <cell r="M359">
            <v>0</v>
          </cell>
          <cell r="N359">
            <v>0</v>
          </cell>
          <cell r="O359">
            <v>0</v>
          </cell>
          <cell r="P359">
            <v>0</v>
          </cell>
          <cell r="Q359">
            <v>0</v>
          </cell>
          <cell r="R359">
            <v>0</v>
          </cell>
          <cell r="W359" t="str">
            <v>ME</v>
          </cell>
        </row>
        <row r="360">
          <cell r="L360">
            <v>0</v>
          </cell>
          <cell r="M360">
            <v>0</v>
          </cell>
          <cell r="N360">
            <v>0</v>
          </cell>
          <cell r="O360">
            <v>0</v>
          </cell>
          <cell r="P360">
            <v>0</v>
          </cell>
          <cell r="Q360">
            <v>0</v>
          </cell>
          <cell r="R360">
            <v>0</v>
          </cell>
          <cell r="W360" t="str">
            <v>ME</v>
          </cell>
        </row>
        <row r="361">
          <cell r="L361">
            <v>0</v>
          </cell>
          <cell r="M361">
            <v>0</v>
          </cell>
          <cell r="N361">
            <v>0</v>
          </cell>
          <cell r="O361">
            <v>0</v>
          </cell>
          <cell r="P361">
            <v>0</v>
          </cell>
          <cell r="Q361">
            <v>0</v>
          </cell>
          <cell r="R361">
            <v>0</v>
          </cell>
          <cell r="W361" t="str">
            <v>ME</v>
          </cell>
        </row>
        <row r="362">
          <cell r="L362">
            <v>0</v>
          </cell>
          <cell r="M362">
            <v>0</v>
          </cell>
          <cell r="N362">
            <v>0</v>
          </cell>
          <cell r="O362">
            <v>0</v>
          </cell>
          <cell r="P362">
            <v>0</v>
          </cell>
          <cell r="Q362">
            <v>0</v>
          </cell>
          <cell r="R362">
            <v>0</v>
          </cell>
          <cell r="W362" t="str">
            <v>ME</v>
          </cell>
        </row>
        <row r="363">
          <cell r="L363">
            <v>0</v>
          </cell>
          <cell r="M363">
            <v>0</v>
          </cell>
          <cell r="N363">
            <v>0</v>
          </cell>
          <cell r="O363">
            <v>0</v>
          </cell>
          <cell r="P363">
            <v>0</v>
          </cell>
          <cell r="Q363">
            <v>0</v>
          </cell>
          <cell r="R363">
            <v>0</v>
          </cell>
          <cell r="W363" t="str">
            <v>ME</v>
          </cell>
        </row>
        <row r="364">
          <cell r="L364">
            <v>0</v>
          </cell>
          <cell r="M364">
            <v>0</v>
          </cell>
          <cell r="N364">
            <v>0</v>
          </cell>
          <cell r="O364">
            <v>0</v>
          </cell>
          <cell r="P364">
            <v>0</v>
          </cell>
          <cell r="Q364">
            <v>0</v>
          </cell>
          <cell r="R364">
            <v>0</v>
          </cell>
          <cell r="W364" t="str">
            <v>ME</v>
          </cell>
        </row>
        <row r="365">
          <cell r="L365">
            <v>0</v>
          </cell>
          <cell r="M365">
            <v>0</v>
          </cell>
          <cell r="N365">
            <v>0</v>
          </cell>
          <cell r="O365">
            <v>0</v>
          </cell>
          <cell r="P365">
            <v>0</v>
          </cell>
          <cell r="Q365">
            <v>0</v>
          </cell>
          <cell r="R365">
            <v>0</v>
          </cell>
          <cell r="W365" t="str">
            <v>ME</v>
          </cell>
        </row>
        <row r="366">
          <cell r="F366">
            <v>1</v>
          </cell>
          <cell r="J366">
            <v>53680000</v>
          </cell>
          <cell r="L366">
            <v>53680000</v>
          </cell>
          <cell r="M366">
            <v>0</v>
          </cell>
          <cell r="N366">
            <v>0</v>
          </cell>
          <cell r="O366">
            <v>0</v>
          </cell>
          <cell r="P366">
            <v>53680000</v>
          </cell>
          <cell r="Q366">
            <v>0</v>
          </cell>
          <cell r="R366">
            <v>53680000</v>
          </cell>
          <cell r="U366" t="str">
            <v>Báo giá NCC</v>
          </cell>
          <cell r="V366" t="str">
            <v>Báo giá NCC</v>
          </cell>
          <cell r="W366" t="str">
            <v>ME</v>
          </cell>
        </row>
        <row r="367">
          <cell r="L367">
            <v>0</v>
          </cell>
          <cell r="M367">
            <v>0</v>
          </cell>
          <cell r="N367">
            <v>0</v>
          </cell>
          <cell r="O367">
            <v>0</v>
          </cell>
          <cell r="P367">
            <v>0</v>
          </cell>
          <cell r="Q367">
            <v>0</v>
          </cell>
          <cell r="R367">
            <v>0</v>
          </cell>
          <cell r="W367" t="str">
            <v>ME</v>
          </cell>
        </row>
        <row r="368">
          <cell r="L368">
            <v>0</v>
          </cell>
          <cell r="M368">
            <v>0</v>
          </cell>
          <cell r="N368">
            <v>0</v>
          </cell>
          <cell r="O368">
            <v>0</v>
          </cell>
          <cell r="P368">
            <v>0</v>
          </cell>
          <cell r="Q368">
            <v>0</v>
          </cell>
          <cell r="R368">
            <v>0</v>
          </cell>
          <cell r="W368" t="str">
            <v>ME</v>
          </cell>
        </row>
        <row r="369">
          <cell r="L369">
            <v>0</v>
          </cell>
          <cell r="M369">
            <v>0</v>
          </cell>
          <cell r="N369">
            <v>0</v>
          </cell>
          <cell r="O369">
            <v>0</v>
          </cell>
          <cell r="P369">
            <v>0</v>
          </cell>
          <cell r="Q369">
            <v>0</v>
          </cell>
          <cell r="R369">
            <v>0</v>
          </cell>
          <cell r="W369" t="str">
            <v>ME</v>
          </cell>
        </row>
        <row r="370">
          <cell r="L370">
            <v>0</v>
          </cell>
          <cell r="M370">
            <v>0</v>
          </cell>
          <cell r="N370">
            <v>0</v>
          </cell>
          <cell r="O370">
            <v>0</v>
          </cell>
          <cell r="P370">
            <v>0</v>
          </cell>
          <cell r="Q370">
            <v>0</v>
          </cell>
          <cell r="R370">
            <v>0</v>
          </cell>
          <cell r="W370" t="str">
            <v>ME</v>
          </cell>
        </row>
        <row r="371">
          <cell r="L371">
            <v>0</v>
          </cell>
          <cell r="M371">
            <v>0</v>
          </cell>
          <cell r="N371">
            <v>0</v>
          </cell>
          <cell r="O371">
            <v>0</v>
          </cell>
          <cell r="P371">
            <v>0</v>
          </cell>
          <cell r="Q371">
            <v>0</v>
          </cell>
          <cell r="R371">
            <v>0</v>
          </cell>
          <cell r="W371" t="str">
            <v>ME</v>
          </cell>
        </row>
        <row r="372">
          <cell r="L372">
            <v>0</v>
          </cell>
          <cell r="M372">
            <v>0</v>
          </cell>
          <cell r="N372">
            <v>0</v>
          </cell>
          <cell r="O372">
            <v>0</v>
          </cell>
          <cell r="P372">
            <v>0</v>
          </cell>
          <cell r="Q372">
            <v>0</v>
          </cell>
          <cell r="R372">
            <v>0</v>
          </cell>
          <cell r="W372" t="str">
            <v>ME</v>
          </cell>
        </row>
        <row r="373">
          <cell r="L373">
            <v>0</v>
          </cell>
          <cell r="M373">
            <v>0</v>
          </cell>
          <cell r="N373">
            <v>0</v>
          </cell>
          <cell r="O373">
            <v>0</v>
          </cell>
          <cell r="P373">
            <v>0</v>
          </cell>
          <cell r="Q373">
            <v>0</v>
          </cell>
          <cell r="R373">
            <v>0</v>
          </cell>
          <cell r="W373" t="str">
            <v>ME</v>
          </cell>
        </row>
        <row r="374">
          <cell r="L374">
            <v>0</v>
          </cell>
          <cell r="M374">
            <v>0</v>
          </cell>
          <cell r="N374">
            <v>0</v>
          </cell>
          <cell r="O374">
            <v>0</v>
          </cell>
          <cell r="P374">
            <v>0</v>
          </cell>
          <cell r="Q374">
            <v>0</v>
          </cell>
          <cell r="R374">
            <v>0</v>
          </cell>
          <cell r="W374" t="str">
            <v>ME</v>
          </cell>
        </row>
        <row r="375">
          <cell r="L375">
            <v>0</v>
          </cell>
          <cell r="M375">
            <v>0</v>
          </cell>
          <cell r="N375">
            <v>0</v>
          </cell>
          <cell r="O375">
            <v>0</v>
          </cell>
          <cell r="P375">
            <v>0</v>
          </cell>
          <cell r="Q375">
            <v>0</v>
          </cell>
          <cell r="R375">
            <v>0</v>
          </cell>
          <cell r="W375" t="str">
            <v>ME</v>
          </cell>
        </row>
        <row r="376">
          <cell r="L376">
            <v>0</v>
          </cell>
          <cell r="M376">
            <v>0</v>
          </cell>
          <cell r="N376">
            <v>0</v>
          </cell>
          <cell r="O376">
            <v>0</v>
          </cell>
          <cell r="P376">
            <v>0</v>
          </cell>
          <cell r="Q376">
            <v>0</v>
          </cell>
          <cell r="R376">
            <v>0</v>
          </cell>
          <cell r="W376" t="str">
            <v>ME</v>
          </cell>
        </row>
        <row r="377">
          <cell r="L377">
            <v>0</v>
          </cell>
          <cell r="M377">
            <v>0</v>
          </cell>
          <cell r="N377">
            <v>0</v>
          </cell>
          <cell r="O377">
            <v>0</v>
          </cell>
          <cell r="P377">
            <v>0</v>
          </cell>
          <cell r="Q377">
            <v>0</v>
          </cell>
          <cell r="R377">
            <v>0</v>
          </cell>
          <cell r="W377" t="str">
            <v>ME</v>
          </cell>
        </row>
        <row r="378">
          <cell r="L378">
            <v>0</v>
          </cell>
          <cell r="M378">
            <v>0</v>
          </cell>
          <cell r="N378">
            <v>0</v>
          </cell>
          <cell r="O378">
            <v>0</v>
          </cell>
          <cell r="P378">
            <v>0</v>
          </cell>
          <cell r="Q378">
            <v>0</v>
          </cell>
          <cell r="R378">
            <v>0</v>
          </cell>
          <cell r="W378" t="str">
            <v>ME</v>
          </cell>
        </row>
        <row r="379">
          <cell r="F379">
            <v>2</v>
          </cell>
          <cell r="J379">
            <v>54250000</v>
          </cell>
          <cell r="L379">
            <v>54250000</v>
          </cell>
          <cell r="M379">
            <v>0</v>
          </cell>
          <cell r="N379">
            <v>0</v>
          </cell>
          <cell r="O379">
            <v>0</v>
          </cell>
          <cell r="P379">
            <v>108500000</v>
          </cell>
          <cell r="Q379">
            <v>0</v>
          </cell>
          <cell r="R379">
            <v>108500000</v>
          </cell>
          <cell r="U379" t="str">
            <v>Báo giá NCC</v>
          </cell>
          <cell r="V379" t="str">
            <v>Báo giá NCC</v>
          </cell>
          <cell r="W379" t="str">
            <v>ME</v>
          </cell>
        </row>
        <row r="380">
          <cell r="L380">
            <v>0</v>
          </cell>
          <cell r="M380">
            <v>0</v>
          </cell>
          <cell r="N380">
            <v>0</v>
          </cell>
          <cell r="O380">
            <v>0</v>
          </cell>
          <cell r="P380">
            <v>0</v>
          </cell>
          <cell r="Q380">
            <v>0</v>
          </cell>
          <cell r="R380">
            <v>0</v>
          </cell>
          <cell r="W380" t="str">
            <v>ME</v>
          </cell>
        </row>
        <row r="381">
          <cell r="L381">
            <v>0</v>
          </cell>
          <cell r="M381">
            <v>0</v>
          </cell>
          <cell r="N381">
            <v>0</v>
          </cell>
          <cell r="O381">
            <v>0</v>
          </cell>
          <cell r="P381">
            <v>0</v>
          </cell>
          <cell r="Q381">
            <v>0</v>
          </cell>
          <cell r="R381">
            <v>0</v>
          </cell>
          <cell r="W381" t="str">
            <v>ME</v>
          </cell>
        </row>
        <row r="382">
          <cell r="L382">
            <v>0</v>
          </cell>
          <cell r="M382">
            <v>0</v>
          </cell>
          <cell r="N382">
            <v>0</v>
          </cell>
          <cell r="O382">
            <v>0</v>
          </cell>
          <cell r="P382">
            <v>0</v>
          </cell>
          <cell r="Q382">
            <v>0</v>
          </cell>
          <cell r="R382">
            <v>0</v>
          </cell>
          <cell r="W382" t="str">
            <v>ME</v>
          </cell>
        </row>
        <row r="383">
          <cell r="L383">
            <v>0</v>
          </cell>
          <cell r="M383">
            <v>0</v>
          </cell>
          <cell r="N383">
            <v>0</v>
          </cell>
          <cell r="O383">
            <v>0</v>
          </cell>
          <cell r="P383">
            <v>0</v>
          </cell>
          <cell r="Q383">
            <v>0</v>
          </cell>
          <cell r="R383">
            <v>0</v>
          </cell>
          <cell r="W383" t="str">
            <v>ME</v>
          </cell>
        </row>
        <row r="384">
          <cell r="L384">
            <v>0</v>
          </cell>
          <cell r="M384">
            <v>0</v>
          </cell>
          <cell r="N384">
            <v>0</v>
          </cell>
          <cell r="O384">
            <v>0</v>
          </cell>
          <cell r="P384">
            <v>0</v>
          </cell>
          <cell r="Q384">
            <v>0</v>
          </cell>
          <cell r="R384">
            <v>0</v>
          </cell>
          <cell r="W384" t="str">
            <v>ME</v>
          </cell>
        </row>
        <row r="385">
          <cell r="L385">
            <v>0</v>
          </cell>
          <cell r="M385">
            <v>0</v>
          </cell>
          <cell r="N385">
            <v>0</v>
          </cell>
          <cell r="O385">
            <v>0</v>
          </cell>
          <cell r="P385">
            <v>0</v>
          </cell>
          <cell r="Q385">
            <v>0</v>
          </cell>
          <cell r="R385">
            <v>0</v>
          </cell>
          <cell r="W385" t="str">
            <v>ME</v>
          </cell>
        </row>
        <row r="386">
          <cell r="L386">
            <v>0</v>
          </cell>
          <cell r="M386">
            <v>0</v>
          </cell>
          <cell r="N386">
            <v>0</v>
          </cell>
          <cell r="O386">
            <v>0</v>
          </cell>
          <cell r="P386">
            <v>0</v>
          </cell>
          <cell r="Q386">
            <v>0</v>
          </cell>
          <cell r="R386">
            <v>0</v>
          </cell>
          <cell r="W386" t="str">
            <v>ME</v>
          </cell>
        </row>
        <row r="387">
          <cell r="L387">
            <v>0</v>
          </cell>
          <cell r="M387">
            <v>0</v>
          </cell>
          <cell r="N387">
            <v>0</v>
          </cell>
          <cell r="O387">
            <v>0</v>
          </cell>
          <cell r="P387">
            <v>0</v>
          </cell>
          <cell r="Q387">
            <v>0</v>
          </cell>
          <cell r="R387">
            <v>0</v>
          </cell>
          <cell r="W387" t="str">
            <v>ME</v>
          </cell>
        </row>
        <row r="388">
          <cell r="L388">
            <v>0</v>
          </cell>
          <cell r="M388">
            <v>0</v>
          </cell>
          <cell r="N388">
            <v>0</v>
          </cell>
          <cell r="O388">
            <v>0</v>
          </cell>
          <cell r="P388">
            <v>0</v>
          </cell>
          <cell r="Q388">
            <v>0</v>
          </cell>
          <cell r="R388">
            <v>0</v>
          </cell>
          <cell r="W388" t="str">
            <v>ME</v>
          </cell>
        </row>
        <row r="389">
          <cell r="L389">
            <v>0</v>
          </cell>
          <cell r="M389">
            <v>0</v>
          </cell>
          <cell r="N389">
            <v>0</v>
          </cell>
          <cell r="O389">
            <v>0</v>
          </cell>
          <cell r="P389">
            <v>0</v>
          </cell>
          <cell r="Q389">
            <v>0</v>
          </cell>
          <cell r="R389">
            <v>0</v>
          </cell>
          <cell r="W389" t="str">
            <v>ME</v>
          </cell>
        </row>
        <row r="390">
          <cell r="L390">
            <v>0</v>
          </cell>
          <cell r="M390">
            <v>0</v>
          </cell>
          <cell r="N390">
            <v>0</v>
          </cell>
          <cell r="O390">
            <v>0</v>
          </cell>
          <cell r="P390">
            <v>0</v>
          </cell>
          <cell r="Q390">
            <v>0</v>
          </cell>
          <cell r="R390">
            <v>0</v>
          </cell>
          <cell r="W390" t="str">
            <v>ME</v>
          </cell>
        </row>
        <row r="391">
          <cell r="L391">
            <v>0</v>
          </cell>
          <cell r="M391">
            <v>0</v>
          </cell>
          <cell r="N391">
            <v>0</v>
          </cell>
          <cell r="O391">
            <v>0</v>
          </cell>
          <cell r="P391">
            <v>0</v>
          </cell>
          <cell r="Q391">
            <v>0</v>
          </cell>
          <cell r="R391">
            <v>0</v>
          </cell>
          <cell r="W391" t="str">
            <v>ME</v>
          </cell>
        </row>
        <row r="392">
          <cell r="F392">
            <v>1</v>
          </cell>
          <cell r="J392">
            <v>56190000</v>
          </cell>
          <cell r="L392">
            <v>56190000</v>
          </cell>
          <cell r="M392">
            <v>0</v>
          </cell>
          <cell r="N392">
            <v>0</v>
          </cell>
          <cell r="O392">
            <v>0</v>
          </cell>
          <cell r="P392">
            <v>56190000</v>
          </cell>
          <cell r="Q392">
            <v>0</v>
          </cell>
          <cell r="R392">
            <v>56190000</v>
          </cell>
          <cell r="U392" t="str">
            <v>Báo giá NCC</v>
          </cell>
          <cell r="V392" t="str">
            <v>Báo giá NCC</v>
          </cell>
          <cell r="W392" t="str">
            <v>ME</v>
          </cell>
        </row>
        <row r="393">
          <cell r="L393">
            <v>0</v>
          </cell>
          <cell r="M393">
            <v>0</v>
          </cell>
          <cell r="N393">
            <v>0</v>
          </cell>
          <cell r="O393">
            <v>0</v>
          </cell>
          <cell r="P393">
            <v>0</v>
          </cell>
          <cell r="Q393">
            <v>0</v>
          </cell>
          <cell r="R393">
            <v>0</v>
          </cell>
          <cell r="W393" t="str">
            <v>ME</v>
          </cell>
        </row>
        <row r="394">
          <cell r="L394">
            <v>0</v>
          </cell>
          <cell r="M394">
            <v>0</v>
          </cell>
          <cell r="N394">
            <v>0</v>
          </cell>
          <cell r="O394">
            <v>0</v>
          </cell>
          <cell r="P394">
            <v>0</v>
          </cell>
          <cell r="Q394">
            <v>0</v>
          </cell>
          <cell r="R394">
            <v>0</v>
          </cell>
          <cell r="W394" t="str">
            <v>ME</v>
          </cell>
        </row>
        <row r="395">
          <cell r="L395">
            <v>0</v>
          </cell>
          <cell r="M395">
            <v>0</v>
          </cell>
          <cell r="N395">
            <v>0</v>
          </cell>
          <cell r="O395">
            <v>0</v>
          </cell>
          <cell r="P395">
            <v>0</v>
          </cell>
          <cell r="Q395">
            <v>0</v>
          </cell>
          <cell r="R395">
            <v>0</v>
          </cell>
          <cell r="W395" t="str">
            <v>ME</v>
          </cell>
        </row>
        <row r="396">
          <cell r="L396">
            <v>0</v>
          </cell>
          <cell r="M396">
            <v>0</v>
          </cell>
          <cell r="N396">
            <v>0</v>
          </cell>
          <cell r="O396">
            <v>0</v>
          </cell>
          <cell r="P396">
            <v>0</v>
          </cell>
          <cell r="Q396">
            <v>0</v>
          </cell>
          <cell r="R396">
            <v>0</v>
          </cell>
          <cell r="W396" t="str">
            <v>ME</v>
          </cell>
        </row>
        <row r="397">
          <cell r="L397">
            <v>0</v>
          </cell>
          <cell r="M397">
            <v>0</v>
          </cell>
          <cell r="N397">
            <v>0</v>
          </cell>
          <cell r="O397">
            <v>0</v>
          </cell>
          <cell r="P397">
            <v>0</v>
          </cell>
          <cell r="Q397">
            <v>0</v>
          </cell>
          <cell r="R397">
            <v>0</v>
          </cell>
          <cell r="W397" t="str">
            <v>ME</v>
          </cell>
        </row>
        <row r="398">
          <cell r="L398">
            <v>0</v>
          </cell>
          <cell r="M398">
            <v>0</v>
          </cell>
          <cell r="N398">
            <v>0</v>
          </cell>
          <cell r="O398">
            <v>0</v>
          </cell>
          <cell r="P398">
            <v>0</v>
          </cell>
          <cell r="Q398">
            <v>0</v>
          </cell>
          <cell r="R398">
            <v>0</v>
          </cell>
          <cell r="W398" t="str">
            <v>ME</v>
          </cell>
        </row>
        <row r="399">
          <cell r="L399">
            <v>0</v>
          </cell>
          <cell r="M399">
            <v>0</v>
          </cell>
          <cell r="N399">
            <v>0</v>
          </cell>
          <cell r="O399">
            <v>0</v>
          </cell>
          <cell r="P399">
            <v>0</v>
          </cell>
          <cell r="Q399">
            <v>0</v>
          </cell>
          <cell r="R399">
            <v>0</v>
          </cell>
          <cell r="W399" t="str">
            <v>ME</v>
          </cell>
        </row>
        <row r="400">
          <cell r="L400">
            <v>0</v>
          </cell>
          <cell r="M400">
            <v>0</v>
          </cell>
          <cell r="N400">
            <v>0</v>
          </cell>
          <cell r="O400">
            <v>0</v>
          </cell>
          <cell r="P400">
            <v>0</v>
          </cell>
          <cell r="Q400">
            <v>0</v>
          </cell>
          <cell r="R400">
            <v>0</v>
          </cell>
          <cell r="W400" t="str">
            <v>ME</v>
          </cell>
        </row>
        <row r="401">
          <cell r="L401">
            <v>0</v>
          </cell>
          <cell r="M401">
            <v>0</v>
          </cell>
          <cell r="N401">
            <v>0</v>
          </cell>
          <cell r="O401">
            <v>0</v>
          </cell>
          <cell r="P401">
            <v>0</v>
          </cell>
          <cell r="Q401">
            <v>0</v>
          </cell>
          <cell r="R401">
            <v>0</v>
          </cell>
          <cell r="W401" t="str">
            <v>ME</v>
          </cell>
        </row>
        <row r="402">
          <cell r="L402">
            <v>0</v>
          </cell>
          <cell r="M402">
            <v>0</v>
          </cell>
          <cell r="N402">
            <v>0</v>
          </cell>
          <cell r="O402">
            <v>0</v>
          </cell>
          <cell r="P402">
            <v>0</v>
          </cell>
          <cell r="Q402">
            <v>0</v>
          </cell>
          <cell r="R402">
            <v>0</v>
          </cell>
          <cell r="W402" t="str">
            <v>ME</v>
          </cell>
        </row>
        <row r="403">
          <cell r="L403">
            <v>0</v>
          </cell>
          <cell r="M403">
            <v>0</v>
          </cell>
          <cell r="N403">
            <v>0</v>
          </cell>
          <cell r="O403">
            <v>0</v>
          </cell>
          <cell r="P403">
            <v>0</v>
          </cell>
          <cell r="Q403">
            <v>0</v>
          </cell>
          <cell r="R403">
            <v>0</v>
          </cell>
          <cell r="W403" t="str">
            <v>ME</v>
          </cell>
        </row>
        <row r="404">
          <cell r="L404">
            <v>0</v>
          </cell>
          <cell r="M404">
            <v>0</v>
          </cell>
          <cell r="N404">
            <v>0</v>
          </cell>
          <cell r="O404">
            <v>0</v>
          </cell>
          <cell r="P404">
            <v>0</v>
          </cell>
          <cell r="Q404">
            <v>0</v>
          </cell>
          <cell r="R404">
            <v>0</v>
          </cell>
          <cell r="W404" t="str">
            <v>ME</v>
          </cell>
        </row>
        <row r="405">
          <cell r="F405">
            <v>1</v>
          </cell>
          <cell r="J405">
            <v>56410000</v>
          </cell>
          <cell r="L405">
            <v>56410000</v>
          </cell>
          <cell r="M405">
            <v>0</v>
          </cell>
          <cell r="N405">
            <v>0</v>
          </cell>
          <cell r="O405">
            <v>0</v>
          </cell>
          <cell r="P405">
            <v>56410000</v>
          </cell>
          <cell r="Q405">
            <v>0</v>
          </cell>
          <cell r="R405">
            <v>56410000</v>
          </cell>
          <cell r="U405" t="str">
            <v>Báo giá NCC</v>
          </cell>
          <cell r="V405" t="str">
            <v>Báo giá NCC</v>
          </cell>
          <cell r="W405" t="str">
            <v>ME</v>
          </cell>
        </row>
        <row r="406">
          <cell r="L406">
            <v>0</v>
          </cell>
          <cell r="M406">
            <v>0</v>
          </cell>
          <cell r="N406">
            <v>0</v>
          </cell>
          <cell r="O406">
            <v>0</v>
          </cell>
          <cell r="P406">
            <v>0</v>
          </cell>
          <cell r="Q406">
            <v>0</v>
          </cell>
          <cell r="R406">
            <v>0</v>
          </cell>
          <cell r="W406" t="str">
            <v>ME</v>
          </cell>
        </row>
        <row r="407">
          <cell r="L407">
            <v>0</v>
          </cell>
          <cell r="M407">
            <v>0</v>
          </cell>
          <cell r="N407">
            <v>0</v>
          </cell>
          <cell r="O407">
            <v>0</v>
          </cell>
          <cell r="P407">
            <v>0</v>
          </cell>
          <cell r="Q407">
            <v>0</v>
          </cell>
          <cell r="R407">
            <v>0</v>
          </cell>
          <cell r="W407" t="str">
            <v>ME</v>
          </cell>
        </row>
        <row r="408">
          <cell r="L408">
            <v>0</v>
          </cell>
          <cell r="M408">
            <v>0</v>
          </cell>
          <cell r="N408">
            <v>0</v>
          </cell>
          <cell r="O408">
            <v>0</v>
          </cell>
          <cell r="P408">
            <v>0</v>
          </cell>
          <cell r="Q408">
            <v>0</v>
          </cell>
          <cell r="R408">
            <v>0</v>
          </cell>
          <cell r="W408" t="str">
            <v>ME</v>
          </cell>
        </row>
        <row r="409">
          <cell r="L409">
            <v>0</v>
          </cell>
          <cell r="M409">
            <v>0</v>
          </cell>
          <cell r="N409">
            <v>0</v>
          </cell>
          <cell r="O409">
            <v>0</v>
          </cell>
          <cell r="P409">
            <v>0</v>
          </cell>
          <cell r="Q409">
            <v>0</v>
          </cell>
          <cell r="R409">
            <v>0</v>
          </cell>
          <cell r="W409" t="str">
            <v>ME</v>
          </cell>
        </row>
        <row r="410">
          <cell r="L410">
            <v>0</v>
          </cell>
          <cell r="M410">
            <v>0</v>
          </cell>
          <cell r="N410">
            <v>0</v>
          </cell>
          <cell r="O410">
            <v>0</v>
          </cell>
          <cell r="P410">
            <v>0</v>
          </cell>
          <cell r="Q410">
            <v>0</v>
          </cell>
          <cell r="R410">
            <v>0</v>
          </cell>
          <cell r="W410" t="str">
            <v>ME</v>
          </cell>
        </row>
        <row r="411">
          <cell r="L411">
            <v>0</v>
          </cell>
          <cell r="M411">
            <v>0</v>
          </cell>
          <cell r="N411">
            <v>0</v>
          </cell>
          <cell r="O411">
            <v>0</v>
          </cell>
          <cell r="P411">
            <v>0</v>
          </cell>
          <cell r="Q411">
            <v>0</v>
          </cell>
          <cell r="R411">
            <v>0</v>
          </cell>
          <cell r="W411" t="str">
            <v>ME</v>
          </cell>
        </row>
        <row r="412">
          <cell r="L412">
            <v>0</v>
          </cell>
          <cell r="M412">
            <v>0</v>
          </cell>
          <cell r="N412">
            <v>0</v>
          </cell>
          <cell r="O412">
            <v>0</v>
          </cell>
          <cell r="P412">
            <v>0</v>
          </cell>
          <cell r="Q412">
            <v>0</v>
          </cell>
          <cell r="R412">
            <v>0</v>
          </cell>
          <cell r="W412" t="str">
            <v>ME</v>
          </cell>
        </row>
        <row r="413">
          <cell r="L413">
            <v>0</v>
          </cell>
          <cell r="M413">
            <v>0</v>
          </cell>
          <cell r="N413">
            <v>0</v>
          </cell>
          <cell r="O413">
            <v>0</v>
          </cell>
          <cell r="P413">
            <v>0</v>
          </cell>
          <cell r="Q413">
            <v>0</v>
          </cell>
          <cell r="R413">
            <v>0</v>
          </cell>
          <cell r="W413" t="str">
            <v>ME</v>
          </cell>
        </row>
        <row r="414">
          <cell r="L414">
            <v>0</v>
          </cell>
          <cell r="M414">
            <v>0</v>
          </cell>
          <cell r="N414">
            <v>0</v>
          </cell>
          <cell r="O414">
            <v>0</v>
          </cell>
          <cell r="P414">
            <v>0</v>
          </cell>
          <cell r="Q414">
            <v>0</v>
          </cell>
          <cell r="R414">
            <v>0</v>
          </cell>
          <cell r="W414" t="str">
            <v>ME</v>
          </cell>
        </row>
        <row r="415">
          <cell r="L415">
            <v>0</v>
          </cell>
          <cell r="M415">
            <v>0</v>
          </cell>
          <cell r="N415">
            <v>0</v>
          </cell>
          <cell r="O415">
            <v>0</v>
          </cell>
          <cell r="P415">
            <v>0</v>
          </cell>
          <cell r="Q415">
            <v>0</v>
          </cell>
          <cell r="R415">
            <v>0</v>
          </cell>
          <cell r="W415" t="str">
            <v>ME</v>
          </cell>
        </row>
        <row r="416">
          <cell r="L416">
            <v>0</v>
          </cell>
          <cell r="M416">
            <v>0</v>
          </cell>
          <cell r="N416">
            <v>0</v>
          </cell>
          <cell r="O416">
            <v>0</v>
          </cell>
          <cell r="P416">
            <v>0</v>
          </cell>
          <cell r="Q416">
            <v>0</v>
          </cell>
          <cell r="R416">
            <v>0</v>
          </cell>
          <cell r="W416" t="str">
            <v>ME</v>
          </cell>
        </row>
        <row r="417">
          <cell r="L417">
            <v>0</v>
          </cell>
          <cell r="M417">
            <v>0</v>
          </cell>
          <cell r="N417">
            <v>0</v>
          </cell>
          <cell r="O417">
            <v>0</v>
          </cell>
          <cell r="P417">
            <v>0</v>
          </cell>
          <cell r="Q417">
            <v>0</v>
          </cell>
          <cell r="R417">
            <v>0</v>
          </cell>
          <cell r="W417" t="str">
            <v>ME</v>
          </cell>
        </row>
        <row r="418">
          <cell r="F418">
            <v>2</v>
          </cell>
          <cell r="J418">
            <v>56410000</v>
          </cell>
          <cell r="L418">
            <v>56410000</v>
          </cell>
          <cell r="M418">
            <v>0</v>
          </cell>
          <cell r="N418">
            <v>0</v>
          </cell>
          <cell r="O418">
            <v>0</v>
          </cell>
          <cell r="P418">
            <v>112820000</v>
          </cell>
          <cell r="Q418">
            <v>0</v>
          </cell>
          <cell r="R418">
            <v>112820000</v>
          </cell>
          <cell r="U418" t="str">
            <v>Báo giá NCC</v>
          </cell>
          <cell r="V418" t="str">
            <v>Báo giá NCC</v>
          </cell>
          <cell r="W418" t="str">
            <v>ME</v>
          </cell>
        </row>
        <row r="419">
          <cell r="L419">
            <v>0</v>
          </cell>
          <cell r="M419">
            <v>0</v>
          </cell>
          <cell r="N419">
            <v>0</v>
          </cell>
          <cell r="O419">
            <v>0</v>
          </cell>
          <cell r="P419">
            <v>0</v>
          </cell>
          <cell r="Q419">
            <v>0</v>
          </cell>
          <cell r="R419">
            <v>0</v>
          </cell>
          <cell r="W419" t="str">
            <v>ME</v>
          </cell>
        </row>
        <row r="420">
          <cell r="L420">
            <v>0</v>
          </cell>
          <cell r="M420">
            <v>0</v>
          </cell>
          <cell r="N420">
            <v>0</v>
          </cell>
          <cell r="O420">
            <v>0</v>
          </cell>
          <cell r="P420">
            <v>0</v>
          </cell>
          <cell r="Q420">
            <v>0</v>
          </cell>
          <cell r="R420">
            <v>0</v>
          </cell>
          <cell r="W420" t="str">
            <v>ME</v>
          </cell>
        </row>
        <row r="421">
          <cell r="L421">
            <v>0</v>
          </cell>
          <cell r="M421">
            <v>0</v>
          </cell>
          <cell r="N421">
            <v>0</v>
          </cell>
          <cell r="O421">
            <v>0</v>
          </cell>
          <cell r="P421">
            <v>0</v>
          </cell>
          <cell r="Q421">
            <v>0</v>
          </cell>
          <cell r="R421">
            <v>0</v>
          </cell>
          <cell r="W421" t="str">
            <v>ME</v>
          </cell>
        </row>
        <row r="422">
          <cell r="L422">
            <v>0</v>
          </cell>
          <cell r="M422">
            <v>0</v>
          </cell>
          <cell r="N422">
            <v>0</v>
          </cell>
          <cell r="O422">
            <v>0</v>
          </cell>
          <cell r="P422">
            <v>0</v>
          </cell>
          <cell r="Q422">
            <v>0</v>
          </cell>
          <cell r="R422">
            <v>0</v>
          </cell>
          <cell r="W422" t="str">
            <v>ME</v>
          </cell>
        </row>
        <row r="423">
          <cell r="L423">
            <v>0</v>
          </cell>
          <cell r="M423">
            <v>0</v>
          </cell>
          <cell r="N423">
            <v>0</v>
          </cell>
          <cell r="O423">
            <v>0</v>
          </cell>
          <cell r="P423">
            <v>0</v>
          </cell>
          <cell r="Q423">
            <v>0</v>
          </cell>
          <cell r="R423">
            <v>0</v>
          </cell>
          <cell r="W423" t="str">
            <v>ME</v>
          </cell>
        </row>
        <row r="424">
          <cell r="L424">
            <v>0</v>
          </cell>
          <cell r="M424">
            <v>0</v>
          </cell>
          <cell r="N424">
            <v>0</v>
          </cell>
          <cell r="O424">
            <v>0</v>
          </cell>
          <cell r="P424">
            <v>0</v>
          </cell>
          <cell r="Q424">
            <v>0</v>
          </cell>
          <cell r="R424">
            <v>0</v>
          </cell>
          <cell r="W424" t="str">
            <v>ME</v>
          </cell>
        </row>
        <row r="425">
          <cell r="L425">
            <v>0</v>
          </cell>
          <cell r="M425">
            <v>0</v>
          </cell>
          <cell r="N425">
            <v>0</v>
          </cell>
          <cell r="O425">
            <v>0</v>
          </cell>
          <cell r="P425">
            <v>0</v>
          </cell>
          <cell r="Q425">
            <v>0</v>
          </cell>
          <cell r="R425">
            <v>0</v>
          </cell>
          <cell r="W425" t="str">
            <v>ME</v>
          </cell>
        </row>
        <row r="426">
          <cell r="L426">
            <v>0</v>
          </cell>
          <cell r="M426">
            <v>0</v>
          </cell>
          <cell r="N426">
            <v>0</v>
          </cell>
          <cell r="O426">
            <v>0</v>
          </cell>
          <cell r="P426">
            <v>0</v>
          </cell>
          <cell r="Q426">
            <v>0</v>
          </cell>
          <cell r="R426">
            <v>0</v>
          </cell>
          <cell r="W426" t="str">
            <v>ME</v>
          </cell>
        </row>
        <row r="427">
          <cell r="L427">
            <v>0</v>
          </cell>
          <cell r="M427">
            <v>0</v>
          </cell>
          <cell r="N427">
            <v>0</v>
          </cell>
          <cell r="O427">
            <v>0</v>
          </cell>
          <cell r="P427">
            <v>0</v>
          </cell>
          <cell r="Q427">
            <v>0</v>
          </cell>
          <cell r="R427">
            <v>0</v>
          </cell>
          <cell r="W427" t="str">
            <v>ME</v>
          </cell>
        </row>
        <row r="428">
          <cell r="L428">
            <v>0</v>
          </cell>
          <cell r="M428">
            <v>0</v>
          </cell>
          <cell r="N428">
            <v>0</v>
          </cell>
          <cell r="O428">
            <v>0</v>
          </cell>
          <cell r="P428">
            <v>0</v>
          </cell>
          <cell r="Q428">
            <v>0</v>
          </cell>
          <cell r="R428">
            <v>0</v>
          </cell>
          <cell r="W428" t="str">
            <v>ME</v>
          </cell>
        </row>
        <row r="429">
          <cell r="L429">
            <v>0</v>
          </cell>
          <cell r="M429">
            <v>0</v>
          </cell>
          <cell r="N429">
            <v>0</v>
          </cell>
          <cell r="O429">
            <v>0</v>
          </cell>
          <cell r="P429">
            <v>0</v>
          </cell>
          <cell r="Q429">
            <v>0</v>
          </cell>
          <cell r="R429">
            <v>0</v>
          </cell>
          <cell r="W429" t="str">
            <v>ME</v>
          </cell>
        </row>
        <row r="430">
          <cell r="L430">
            <v>0</v>
          </cell>
          <cell r="M430">
            <v>0</v>
          </cell>
          <cell r="N430">
            <v>0</v>
          </cell>
          <cell r="O430">
            <v>0</v>
          </cell>
          <cell r="P430">
            <v>0</v>
          </cell>
          <cell r="Q430">
            <v>0</v>
          </cell>
          <cell r="R430">
            <v>0</v>
          </cell>
          <cell r="W430" t="str">
            <v>ME</v>
          </cell>
        </row>
        <row r="431">
          <cell r="F431">
            <v>1</v>
          </cell>
          <cell r="J431">
            <v>59170000</v>
          </cell>
          <cell r="L431">
            <v>59170000</v>
          </cell>
          <cell r="M431">
            <v>0</v>
          </cell>
          <cell r="N431">
            <v>0</v>
          </cell>
          <cell r="O431">
            <v>0</v>
          </cell>
          <cell r="P431">
            <v>59170000</v>
          </cell>
          <cell r="Q431">
            <v>0</v>
          </cell>
          <cell r="R431">
            <v>59170000</v>
          </cell>
          <cell r="U431" t="str">
            <v>Báo giá NCC</v>
          </cell>
          <cell r="V431" t="str">
            <v>Báo giá NCC</v>
          </cell>
          <cell r="W431" t="str">
            <v>ME</v>
          </cell>
        </row>
        <row r="432">
          <cell r="L432">
            <v>0</v>
          </cell>
          <cell r="M432">
            <v>0</v>
          </cell>
          <cell r="N432">
            <v>0</v>
          </cell>
          <cell r="O432">
            <v>0</v>
          </cell>
          <cell r="P432">
            <v>0</v>
          </cell>
          <cell r="Q432">
            <v>0</v>
          </cell>
          <cell r="R432">
            <v>0</v>
          </cell>
          <cell r="W432" t="str">
            <v>ME</v>
          </cell>
        </row>
        <row r="433">
          <cell r="L433">
            <v>0</v>
          </cell>
          <cell r="M433">
            <v>0</v>
          </cell>
          <cell r="N433">
            <v>0</v>
          </cell>
          <cell r="O433">
            <v>0</v>
          </cell>
          <cell r="P433">
            <v>0</v>
          </cell>
          <cell r="Q433">
            <v>0</v>
          </cell>
          <cell r="R433">
            <v>0</v>
          </cell>
          <cell r="W433" t="str">
            <v>ME</v>
          </cell>
        </row>
        <row r="434">
          <cell r="L434">
            <v>0</v>
          </cell>
          <cell r="M434">
            <v>0</v>
          </cell>
          <cell r="N434">
            <v>0</v>
          </cell>
          <cell r="O434">
            <v>0</v>
          </cell>
          <cell r="P434">
            <v>0</v>
          </cell>
          <cell r="Q434">
            <v>0</v>
          </cell>
          <cell r="R434">
            <v>0</v>
          </cell>
          <cell r="W434" t="str">
            <v>ME</v>
          </cell>
        </row>
        <row r="435">
          <cell r="L435">
            <v>0</v>
          </cell>
          <cell r="M435">
            <v>0</v>
          </cell>
          <cell r="N435">
            <v>0</v>
          </cell>
          <cell r="O435">
            <v>0</v>
          </cell>
          <cell r="P435">
            <v>0</v>
          </cell>
          <cell r="Q435">
            <v>0</v>
          </cell>
          <cell r="R435">
            <v>0</v>
          </cell>
          <cell r="W435" t="str">
            <v>ME</v>
          </cell>
        </row>
        <row r="436">
          <cell r="L436">
            <v>0</v>
          </cell>
          <cell r="M436">
            <v>0</v>
          </cell>
          <cell r="N436">
            <v>0</v>
          </cell>
          <cell r="O436">
            <v>0</v>
          </cell>
          <cell r="P436">
            <v>0</v>
          </cell>
          <cell r="Q436">
            <v>0</v>
          </cell>
          <cell r="R436">
            <v>0</v>
          </cell>
          <cell r="W436" t="str">
            <v>ME</v>
          </cell>
        </row>
        <row r="437">
          <cell r="L437">
            <v>0</v>
          </cell>
          <cell r="M437">
            <v>0</v>
          </cell>
          <cell r="N437">
            <v>0</v>
          </cell>
          <cell r="O437">
            <v>0</v>
          </cell>
          <cell r="P437">
            <v>0</v>
          </cell>
          <cell r="Q437">
            <v>0</v>
          </cell>
          <cell r="R437">
            <v>0</v>
          </cell>
          <cell r="W437" t="str">
            <v>ME</v>
          </cell>
        </row>
        <row r="438">
          <cell r="L438">
            <v>0</v>
          </cell>
          <cell r="M438">
            <v>0</v>
          </cell>
          <cell r="N438">
            <v>0</v>
          </cell>
          <cell r="O438">
            <v>0</v>
          </cell>
          <cell r="P438">
            <v>0</v>
          </cell>
          <cell r="Q438">
            <v>0</v>
          </cell>
          <cell r="R438">
            <v>0</v>
          </cell>
          <cell r="W438" t="str">
            <v>ME</v>
          </cell>
        </row>
        <row r="439">
          <cell r="L439">
            <v>0</v>
          </cell>
          <cell r="M439">
            <v>0</v>
          </cell>
          <cell r="N439">
            <v>0</v>
          </cell>
          <cell r="O439">
            <v>0</v>
          </cell>
          <cell r="P439">
            <v>0</v>
          </cell>
          <cell r="Q439">
            <v>0</v>
          </cell>
          <cell r="R439">
            <v>0</v>
          </cell>
          <cell r="W439" t="str">
            <v>ME</v>
          </cell>
        </row>
        <row r="440">
          <cell r="L440">
            <v>0</v>
          </cell>
          <cell r="M440">
            <v>0</v>
          </cell>
          <cell r="N440">
            <v>0</v>
          </cell>
          <cell r="O440">
            <v>0</v>
          </cell>
          <cell r="P440">
            <v>0</v>
          </cell>
          <cell r="Q440">
            <v>0</v>
          </cell>
          <cell r="R440">
            <v>0</v>
          </cell>
          <cell r="W440" t="str">
            <v>ME</v>
          </cell>
        </row>
        <row r="441">
          <cell r="L441">
            <v>0</v>
          </cell>
          <cell r="M441">
            <v>0</v>
          </cell>
          <cell r="N441">
            <v>0</v>
          </cell>
          <cell r="O441">
            <v>0</v>
          </cell>
          <cell r="P441">
            <v>0</v>
          </cell>
          <cell r="Q441">
            <v>0</v>
          </cell>
          <cell r="R441">
            <v>0</v>
          </cell>
          <cell r="W441" t="str">
            <v>ME</v>
          </cell>
        </row>
        <row r="442">
          <cell r="L442">
            <v>0</v>
          </cell>
          <cell r="M442">
            <v>0</v>
          </cell>
          <cell r="N442">
            <v>0</v>
          </cell>
          <cell r="O442">
            <v>0</v>
          </cell>
          <cell r="P442">
            <v>0</v>
          </cell>
          <cell r="Q442">
            <v>0</v>
          </cell>
          <cell r="R442">
            <v>0</v>
          </cell>
          <cell r="W442" t="str">
            <v>ME</v>
          </cell>
        </row>
        <row r="443">
          <cell r="L443">
            <v>0</v>
          </cell>
          <cell r="M443">
            <v>0</v>
          </cell>
          <cell r="N443">
            <v>0</v>
          </cell>
          <cell r="O443">
            <v>0</v>
          </cell>
          <cell r="P443">
            <v>0</v>
          </cell>
          <cell r="Q443">
            <v>0</v>
          </cell>
          <cell r="R443">
            <v>0</v>
          </cell>
          <cell r="W443" t="str">
            <v>ME</v>
          </cell>
        </row>
        <row r="444">
          <cell r="F444">
            <v>1</v>
          </cell>
          <cell r="J444">
            <v>40400000</v>
          </cell>
          <cell r="L444">
            <v>40400000</v>
          </cell>
          <cell r="M444">
            <v>0</v>
          </cell>
          <cell r="N444">
            <v>0</v>
          </cell>
          <cell r="O444">
            <v>0</v>
          </cell>
          <cell r="P444">
            <v>40400000</v>
          </cell>
          <cell r="Q444">
            <v>0</v>
          </cell>
          <cell r="R444">
            <v>40400000</v>
          </cell>
          <cell r="U444" t="str">
            <v>Báo giá NCC</v>
          </cell>
          <cell r="V444" t="str">
            <v>Báo giá NCC</v>
          </cell>
          <cell r="W444" t="str">
            <v>ME</v>
          </cell>
        </row>
        <row r="445">
          <cell r="L445">
            <v>0</v>
          </cell>
          <cell r="M445">
            <v>0</v>
          </cell>
          <cell r="N445">
            <v>0</v>
          </cell>
          <cell r="O445">
            <v>0</v>
          </cell>
          <cell r="P445">
            <v>0</v>
          </cell>
          <cell r="Q445">
            <v>0</v>
          </cell>
          <cell r="R445">
            <v>0</v>
          </cell>
          <cell r="W445" t="str">
            <v>ME</v>
          </cell>
        </row>
        <row r="446">
          <cell r="L446">
            <v>0</v>
          </cell>
          <cell r="M446">
            <v>0</v>
          </cell>
          <cell r="N446">
            <v>0</v>
          </cell>
          <cell r="O446">
            <v>0</v>
          </cell>
          <cell r="P446">
            <v>0</v>
          </cell>
          <cell r="Q446">
            <v>0</v>
          </cell>
          <cell r="R446">
            <v>0</v>
          </cell>
          <cell r="W446" t="str">
            <v>ME</v>
          </cell>
        </row>
        <row r="447">
          <cell r="L447">
            <v>0</v>
          </cell>
          <cell r="M447">
            <v>0</v>
          </cell>
          <cell r="N447">
            <v>0</v>
          </cell>
          <cell r="O447">
            <v>0</v>
          </cell>
          <cell r="P447">
            <v>0</v>
          </cell>
          <cell r="Q447">
            <v>0</v>
          </cell>
          <cell r="R447">
            <v>0</v>
          </cell>
          <cell r="W447" t="str">
            <v>ME</v>
          </cell>
        </row>
        <row r="448">
          <cell r="L448">
            <v>0</v>
          </cell>
          <cell r="M448">
            <v>0</v>
          </cell>
          <cell r="N448">
            <v>0</v>
          </cell>
          <cell r="O448">
            <v>0</v>
          </cell>
          <cell r="P448">
            <v>0</v>
          </cell>
          <cell r="Q448">
            <v>0</v>
          </cell>
          <cell r="R448">
            <v>0</v>
          </cell>
          <cell r="W448" t="str">
            <v>ME</v>
          </cell>
        </row>
        <row r="449">
          <cell r="L449">
            <v>0</v>
          </cell>
          <cell r="M449">
            <v>0</v>
          </cell>
          <cell r="N449">
            <v>0</v>
          </cell>
          <cell r="O449">
            <v>0</v>
          </cell>
          <cell r="P449">
            <v>0</v>
          </cell>
          <cell r="Q449">
            <v>0</v>
          </cell>
          <cell r="R449">
            <v>0</v>
          </cell>
          <cell r="W449" t="str">
            <v>ME</v>
          </cell>
        </row>
        <row r="450">
          <cell r="L450">
            <v>0</v>
          </cell>
          <cell r="M450">
            <v>0</v>
          </cell>
          <cell r="N450">
            <v>0</v>
          </cell>
          <cell r="O450">
            <v>0</v>
          </cell>
          <cell r="P450">
            <v>0</v>
          </cell>
          <cell r="Q450">
            <v>0</v>
          </cell>
          <cell r="R450">
            <v>0</v>
          </cell>
          <cell r="W450" t="str">
            <v>ME</v>
          </cell>
        </row>
        <row r="451">
          <cell r="L451">
            <v>0</v>
          </cell>
          <cell r="M451">
            <v>0</v>
          </cell>
          <cell r="N451">
            <v>0</v>
          </cell>
          <cell r="O451">
            <v>0</v>
          </cell>
          <cell r="P451">
            <v>0</v>
          </cell>
          <cell r="Q451">
            <v>0</v>
          </cell>
          <cell r="R451">
            <v>0</v>
          </cell>
          <cell r="W451" t="str">
            <v>ME</v>
          </cell>
        </row>
        <row r="452">
          <cell r="L452">
            <v>0</v>
          </cell>
          <cell r="M452">
            <v>0</v>
          </cell>
          <cell r="N452">
            <v>0</v>
          </cell>
          <cell r="O452">
            <v>0</v>
          </cell>
          <cell r="P452">
            <v>0</v>
          </cell>
          <cell r="Q452">
            <v>0</v>
          </cell>
          <cell r="R452">
            <v>0</v>
          </cell>
          <cell r="W452" t="str">
            <v>ME</v>
          </cell>
        </row>
        <row r="453">
          <cell r="L453">
            <v>0</v>
          </cell>
          <cell r="M453">
            <v>0</v>
          </cell>
          <cell r="N453">
            <v>0</v>
          </cell>
          <cell r="O453">
            <v>0</v>
          </cell>
          <cell r="P453">
            <v>0</v>
          </cell>
          <cell r="Q453">
            <v>0</v>
          </cell>
          <cell r="R453">
            <v>0</v>
          </cell>
          <cell r="W453" t="str">
            <v>ME</v>
          </cell>
        </row>
        <row r="454">
          <cell r="F454">
            <v>1</v>
          </cell>
          <cell r="J454">
            <v>7370000</v>
          </cell>
          <cell r="L454">
            <v>7370000</v>
          </cell>
          <cell r="M454">
            <v>0</v>
          </cell>
          <cell r="N454">
            <v>0</v>
          </cell>
          <cell r="O454">
            <v>0</v>
          </cell>
          <cell r="P454">
            <v>7370000</v>
          </cell>
          <cell r="Q454">
            <v>0</v>
          </cell>
          <cell r="R454">
            <v>7370000</v>
          </cell>
          <cell r="U454" t="str">
            <v>Báo giá NCC</v>
          </cell>
          <cell r="V454" t="str">
            <v>Báo giá NCC</v>
          </cell>
          <cell r="W454" t="str">
            <v>ME</v>
          </cell>
        </row>
        <row r="455">
          <cell r="L455">
            <v>0</v>
          </cell>
          <cell r="M455">
            <v>0</v>
          </cell>
          <cell r="N455">
            <v>0</v>
          </cell>
          <cell r="O455">
            <v>0</v>
          </cell>
          <cell r="P455">
            <v>0</v>
          </cell>
          <cell r="Q455">
            <v>0</v>
          </cell>
          <cell r="R455">
            <v>0</v>
          </cell>
          <cell r="W455" t="str">
            <v>ME</v>
          </cell>
        </row>
        <row r="456">
          <cell r="L456">
            <v>0</v>
          </cell>
          <cell r="M456">
            <v>0</v>
          </cell>
          <cell r="N456">
            <v>0</v>
          </cell>
          <cell r="O456">
            <v>0</v>
          </cell>
          <cell r="P456">
            <v>0</v>
          </cell>
          <cell r="Q456">
            <v>0</v>
          </cell>
          <cell r="R456">
            <v>0</v>
          </cell>
          <cell r="W456" t="str">
            <v>ME</v>
          </cell>
        </row>
        <row r="457">
          <cell r="L457">
            <v>0</v>
          </cell>
          <cell r="M457">
            <v>0</v>
          </cell>
          <cell r="N457">
            <v>0</v>
          </cell>
          <cell r="O457">
            <v>0</v>
          </cell>
          <cell r="P457">
            <v>0</v>
          </cell>
          <cell r="Q457">
            <v>0</v>
          </cell>
          <cell r="R457">
            <v>0</v>
          </cell>
          <cell r="W457" t="str">
            <v>ME</v>
          </cell>
        </row>
        <row r="458">
          <cell r="L458">
            <v>0</v>
          </cell>
          <cell r="M458">
            <v>0</v>
          </cell>
          <cell r="N458">
            <v>0</v>
          </cell>
          <cell r="O458">
            <v>0</v>
          </cell>
          <cell r="P458">
            <v>0</v>
          </cell>
          <cell r="Q458">
            <v>0</v>
          </cell>
          <cell r="R458">
            <v>0</v>
          </cell>
          <cell r="W458" t="str">
            <v>ME</v>
          </cell>
        </row>
        <row r="459">
          <cell r="F459">
            <v>2</v>
          </cell>
          <cell r="J459">
            <v>10880000</v>
          </cell>
          <cell r="L459">
            <v>10880000</v>
          </cell>
          <cell r="M459">
            <v>0</v>
          </cell>
          <cell r="N459">
            <v>0</v>
          </cell>
          <cell r="O459">
            <v>0</v>
          </cell>
          <cell r="P459">
            <v>21760000</v>
          </cell>
          <cell r="Q459">
            <v>0</v>
          </cell>
          <cell r="R459">
            <v>21760000</v>
          </cell>
          <cell r="U459" t="str">
            <v>Báo giá NCC</v>
          </cell>
          <cell r="V459" t="str">
            <v>Báo giá NCC</v>
          </cell>
          <cell r="W459" t="str">
            <v>ME</v>
          </cell>
        </row>
        <row r="460">
          <cell r="L460">
            <v>0</v>
          </cell>
          <cell r="M460">
            <v>0</v>
          </cell>
          <cell r="N460">
            <v>0</v>
          </cell>
          <cell r="O460">
            <v>0</v>
          </cell>
          <cell r="P460">
            <v>0</v>
          </cell>
          <cell r="Q460">
            <v>0</v>
          </cell>
          <cell r="R460">
            <v>0</v>
          </cell>
          <cell r="W460" t="str">
            <v>ME</v>
          </cell>
        </row>
        <row r="461">
          <cell r="L461">
            <v>0</v>
          </cell>
          <cell r="M461">
            <v>0</v>
          </cell>
          <cell r="N461">
            <v>0</v>
          </cell>
          <cell r="O461">
            <v>0</v>
          </cell>
          <cell r="P461">
            <v>0</v>
          </cell>
          <cell r="Q461">
            <v>0</v>
          </cell>
          <cell r="R461">
            <v>0</v>
          </cell>
          <cell r="W461" t="str">
            <v>ME</v>
          </cell>
        </row>
        <row r="462">
          <cell r="L462">
            <v>0</v>
          </cell>
          <cell r="M462">
            <v>0</v>
          </cell>
          <cell r="N462">
            <v>0</v>
          </cell>
          <cell r="O462">
            <v>0</v>
          </cell>
          <cell r="P462">
            <v>0</v>
          </cell>
          <cell r="Q462">
            <v>0</v>
          </cell>
          <cell r="R462">
            <v>0</v>
          </cell>
          <cell r="W462" t="str">
            <v>ME</v>
          </cell>
        </row>
        <row r="463">
          <cell r="L463">
            <v>0</v>
          </cell>
          <cell r="M463">
            <v>0</v>
          </cell>
          <cell r="N463">
            <v>0</v>
          </cell>
          <cell r="O463">
            <v>0</v>
          </cell>
          <cell r="P463">
            <v>0</v>
          </cell>
          <cell r="Q463">
            <v>0</v>
          </cell>
          <cell r="R463">
            <v>0</v>
          </cell>
          <cell r="W463" t="str">
            <v>ME</v>
          </cell>
        </row>
        <row r="464">
          <cell r="L464">
            <v>0</v>
          </cell>
          <cell r="M464">
            <v>0</v>
          </cell>
          <cell r="N464">
            <v>0</v>
          </cell>
          <cell r="O464">
            <v>0</v>
          </cell>
          <cell r="P464">
            <v>0</v>
          </cell>
          <cell r="Q464">
            <v>0</v>
          </cell>
          <cell r="R464">
            <v>0</v>
          </cell>
          <cell r="W464" t="str">
            <v>ME</v>
          </cell>
        </row>
        <row r="465">
          <cell r="L465">
            <v>0</v>
          </cell>
          <cell r="M465">
            <v>0</v>
          </cell>
          <cell r="N465">
            <v>0</v>
          </cell>
          <cell r="O465">
            <v>0</v>
          </cell>
          <cell r="P465">
            <v>0</v>
          </cell>
          <cell r="Q465">
            <v>0</v>
          </cell>
          <cell r="R465">
            <v>0</v>
          </cell>
          <cell r="W465" t="str">
            <v>ME</v>
          </cell>
        </row>
        <row r="466">
          <cell r="L466">
            <v>0</v>
          </cell>
          <cell r="M466">
            <v>0</v>
          </cell>
          <cell r="N466">
            <v>0</v>
          </cell>
          <cell r="O466">
            <v>0</v>
          </cell>
          <cell r="P466">
            <v>0</v>
          </cell>
          <cell r="Q466">
            <v>0</v>
          </cell>
          <cell r="R466">
            <v>0</v>
          </cell>
          <cell r="W466" t="str">
            <v>ME</v>
          </cell>
        </row>
        <row r="467">
          <cell r="F467">
            <v>2</v>
          </cell>
          <cell r="J467">
            <v>13050000</v>
          </cell>
          <cell r="L467">
            <v>13050000</v>
          </cell>
          <cell r="M467">
            <v>0</v>
          </cell>
          <cell r="N467">
            <v>0</v>
          </cell>
          <cell r="O467">
            <v>0</v>
          </cell>
          <cell r="P467">
            <v>26100000</v>
          </cell>
          <cell r="Q467">
            <v>0</v>
          </cell>
          <cell r="R467">
            <v>26100000</v>
          </cell>
          <cell r="U467" t="str">
            <v>Báo giá NCC</v>
          </cell>
          <cell r="V467" t="str">
            <v>Báo giá NCC</v>
          </cell>
          <cell r="W467" t="str">
            <v>ME</v>
          </cell>
        </row>
        <row r="468">
          <cell r="L468">
            <v>0</v>
          </cell>
          <cell r="M468">
            <v>0</v>
          </cell>
          <cell r="N468">
            <v>0</v>
          </cell>
          <cell r="O468">
            <v>0</v>
          </cell>
          <cell r="P468">
            <v>0</v>
          </cell>
          <cell r="Q468">
            <v>0</v>
          </cell>
          <cell r="R468">
            <v>0</v>
          </cell>
          <cell r="W468" t="str">
            <v>ME</v>
          </cell>
        </row>
        <row r="469">
          <cell r="L469">
            <v>0</v>
          </cell>
          <cell r="M469">
            <v>0</v>
          </cell>
          <cell r="N469">
            <v>0</v>
          </cell>
          <cell r="O469">
            <v>0</v>
          </cell>
          <cell r="P469">
            <v>0</v>
          </cell>
          <cell r="Q469">
            <v>0</v>
          </cell>
          <cell r="R469">
            <v>0</v>
          </cell>
          <cell r="W469" t="str">
            <v>ME</v>
          </cell>
        </row>
        <row r="470">
          <cell r="L470">
            <v>0</v>
          </cell>
          <cell r="M470">
            <v>0</v>
          </cell>
          <cell r="N470">
            <v>0</v>
          </cell>
          <cell r="O470">
            <v>0</v>
          </cell>
          <cell r="P470">
            <v>0</v>
          </cell>
          <cell r="Q470">
            <v>0</v>
          </cell>
          <cell r="R470">
            <v>0</v>
          </cell>
          <cell r="W470" t="str">
            <v>ME</v>
          </cell>
        </row>
        <row r="471">
          <cell r="L471">
            <v>0</v>
          </cell>
          <cell r="M471">
            <v>0</v>
          </cell>
          <cell r="N471">
            <v>0</v>
          </cell>
          <cell r="O471">
            <v>0</v>
          </cell>
          <cell r="P471">
            <v>0</v>
          </cell>
          <cell r="Q471">
            <v>0</v>
          </cell>
          <cell r="R471">
            <v>0</v>
          </cell>
          <cell r="W471" t="str">
            <v>ME</v>
          </cell>
        </row>
        <row r="472">
          <cell r="L472">
            <v>0</v>
          </cell>
          <cell r="M472">
            <v>0</v>
          </cell>
          <cell r="N472">
            <v>0</v>
          </cell>
          <cell r="O472">
            <v>0</v>
          </cell>
          <cell r="P472">
            <v>0</v>
          </cell>
          <cell r="Q472">
            <v>0</v>
          </cell>
          <cell r="R472">
            <v>0</v>
          </cell>
          <cell r="W472" t="str">
            <v>ME</v>
          </cell>
        </row>
        <row r="473">
          <cell r="L473">
            <v>0</v>
          </cell>
          <cell r="M473">
            <v>0</v>
          </cell>
          <cell r="N473">
            <v>0</v>
          </cell>
          <cell r="O473">
            <v>0</v>
          </cell>
          <cell r="P473">
            <v>0</v>
          </cell>
          <cell r="Q473">
            <v>0</v>
          </cell>
          <cell r="R473">
            <v>0</v>
          </cell>
          <cell r="W473" t="str">
            <v>ME</v>
          </cell>
        </row>
        <row r="474">
          <cell r="L474">
            <v>0</v>
          </cell>
          <cell r="M474">
            <v>0</v>
          </cell>
          <cell r="N474">
            <v>0</v>
          </cell>
          <cell r="O474">
            <v>0</v>
          </cell>
          <cell r="P474">
            <v>0</v>
          </cell>
          <cell r="Q474">
            <v>0</v>
          </cell>
          <cell r="R474">
            <v>0</v>
          </cell>
          <cell r="W474" t="str">
            <v>ME</v>
          </cell>
        </row>
        <row r="475">
          <cell r="F475">
            <v>3</v>
          </cell>
          <cell r="J475">
            <v>4870000</v>
          </cell>
          <cell r="L475">
            <v>4870000</v>
          </cell>
          <cell r="M475">
            <v>0</v>
          </cell>
          <cell r="N475">
            <v>0</v>
          </cell>
          <cell r="O475">
            <v>0</v>
          </cell>
          <cell r="P475">
            <v>14610000</v>
          </cell>
          <cell r="Q475">
            <v>0</v>
          </cell>
          <cell r="R475">
            <v>14610000</v>
          </cell>
          <cell r="U475" t="str">
            <v>Báo giá NCC</v>
          </cell>
          <cell r="V475" t="str">
            <v>Báo giá NCC</v>
          </cell>
          <cell r="W475" t="str">
            <v>ME</v>
          </cell>
        </row>
        <row r="476">
          <cell r="L476">
            <v>0</v>
          </cell>
          <cell r="M476">
            <v>0</v>
          </cell>
          <cell r="N476">
            <v>0</v>
          </cell>
          <cell r="O476">
            <v>0</v>
          </cell>
          <cell r="P476">
            <v>0</v>
          </cell>
          <cell r="Q476">
            <v>0</v>
          </cell>
          <cell r="R476">
            <v>0</v>
          </cell>
          <cell r="W476" t="str">
            <v>ME</v>
          </cell>
        </row>
        <row r="477">
          <cell r="L477">
            <v>0</v>
          </cell>
          <cell r="M477">
            <v>0</v>
          </cell>
          <cell r="N477">
            <v>0</v>
          </cell>
          <cell r="O477">
            <v>0</v>
          </cell>
          <cell r="P477">
            <v>0</v>
          </cell>
          <cell r="Q477">
            <v>0</v>
          </cell>
          <cell r="R477">
            <v>0</v>
          </cell>
          <cell r="W477" t="str">
            <v>ME</v>
          </cell>
        </row>
        <row r="478">
          <cell r="L478">
            <v>0</v>
          </cell>
          <cell r="M478">
            <v>0</v>
          </cell>
          <cell r="N478">
            <v>0</v>
          </cell>
          <cell r="O478">
            <v>0</v>
          </cell>
          <cell r="P478">
            <v>0</v>
          </cell>
          <cell r="Q478">
            <v>0</v>
          </cell>
          <cell r="R478">
            <v>0</v>
          </cell>
          <cell r="W478" t="str">
            <v>ME</v>
          </cell>
        </row>
        <row r="479">
          <cell r="L479">
            <v>0</v>
          </cell>
          <cell r="M479">
            <v>0</v>
          </cell>
          <cell r="N479">
            <v>0</v>
          </cell>
          <cell r="O479">
            <v>0</v>
          </cell>
          <cell r="P479">
            <v>0</v>
          </cell>
          <cell r="Q479">
            <v>0</v>
          </cell>
          <cell r="R479">
            <v>0</v>
          </cell>
          <cell r="W479" t="str">
            <v>ME</v>
          </cell>
        </row>
        <row r="480">
          <cell r="L480">
            <v>0</v>
          </cell>
          <cell r="M480">
            <v>0</v>
          </cell>
          <cell r="N480">
            <v>0</v>
          </cell>
          <cell r="O480">
            <v>0</v>
          </cell>
          <cell r="P480">
            <v>0</v>
          </cell>
          <cell r="Q480">
            <v>0</v>
          </cell>
          <cell r="R480">
            <v>0</v>
          </cell>
          <cell r="W480" t="str">
            <v>ME</v>
          </cell>
        </row>
        <row r="481">
          <cell r="F481">
            <v>2</v>
          </cell>
          <cell r="J481">
            <v>14460000</v>
          </cell>
          <cell r="L481">
            <v>14460000</v>
          </cell>
          <cell r="M481">
            <v>0</v>
          </cell>
          <cell r="N481">
            <v>0</v>
          </cell>
          <cell r="O481">
            <v>0</v>
          </cell>
          <cell r="P481">
            <v>28920000</v>
          </cell>
          <cell r="Q481">
            <v>0</v>
          </cell>
          <cell r="R481">
            <v>28920000</v>
          </cell>
          <cell r="U481" t="str">
            <v>Báo giá NCC</v>
          </cell>
          <cell r="V481" t="str">
            <v>Báo giá NCC</v>
          </cell>
          <cell r="W481" t="str">
            <v>ME</v>
          </cell>
        </row>
        <row r="482">
          <cell r="L482">
            <v>0</v>
          </cell>
          <cell r="M482">
            <v>0</v>
          </cell>
          <cell r="N482">
            <v>0</v>
          </cell>
          <cell r="O482">
            <v>0</v>
          </cell>
          <cell r="P482">
            <v>0</v>
          </cell>
          <cell r="Q482">
            <v>0</v>
          </cell>
          <cell r="R482">
            <v>0</v>
          </cell>
          <cell r="W482" t="str">
            <v>ME</v>
          </cell>
        </row>
        <row r="483">
          <cell r="L483">
            <v>0</v>
          </cell>
          <cell r="M483">
            <v>0</v>
          </cell>
          <cell r="N483">
            <v>0</v>
          </cell>
          <cell r="O483">
            <v>0</v>
          </cell>
          <cell r="P483">
            <v>0</v>
          </cell>
          <cell r="Q483">
            <v>0</v>
          </cell>
          <cell r="R483">
            <v>0</v>
          </cell>
          <cell r="W483" t="str">
            <v>ME</v>
          </cell>
        </row>
        <row r="484">
          <cell r="L484">
            <v>0</v>
          </cell>
          <cell r="M484">
            <v>0</v>
          </cell>
          <cell r="N484">
            <v>0</v>
          </cell>
          <cell r="O484">
            <v>0</v>
          </cell>
          <cell r="P484">
            <v>0</v>
          </cell>
          <cell r="Q484">
            <v>0</v>
          </cell>
          <cell r="R484">
            <v>0</v>
          </cell>
          <cell r="W484" t="str">
            <v>ME</v>
          </cell>
        </row>
        <row r="485">
          <cell r="L485">
            <v>0</v>
          </cell>
          <cell r="M485">
            <v>0</v>
          </cell>
          <cell r="N485">
            <v>0</v>
          </cell>
          <cell r="O485">
            <v>0</v>
          </cell>
          <cell r="P485">
            <v>0</v>
          </cell>
          <cell r="Q485">
            <v>0</v>
          </cell>
          <cell r="R485">
            <v>0</v>
          </cell>
          <cell r="W485" t="str">
            <v>ME</v>
          </cell>
        </row>
        <row r="486">
          <cell r="F486">
            <v>115</v>
          </cell>
          <cell r="J486">
            <v>8970000</v>
          </cell>
          <cell r="L486">
            <v>8970000</v>
          </cell>
          <cell r="M486">
            <v>0</v>
          </cell>
          <cell r="N486">
            <v>0</v>
          </cell>
          <cell r="O486">
            <v>0</v>
          </cell>
          <cell r="P486">
            <v>1031550000</v>
          </cell>
          <cell r="Q486">
            <v>0</v>
          </cell>
          <cell r="R486">
            <v>1031550000</v>
          </cell>
          <cell r="U486" t="str">
            <v>Báo giá NCC</v>
          </cell>
          <cell r="V486" t="str">
            <v>Báo giá NCC</v>
          </cell>
          <cell r="W486" t="str">
            <v>ME</v>
          </cell>
        </row>
        <row r="487">
          <cell r="L487">
            <v>0</v>
          </cell>
          <cell r="M487">
            <v>0</v>
          </cell>
          <cell r="N487">
            <v>0</v>
          </cell>
          <cell r="O487">
            <v>0</v>
          </cell>
          <cell r="P487">
            <v>0</v>
          </cell>
          <cell r="Q487">
            <v>0</v>
          </cell>
          <cell r="R487">
            <v>0</v>
          </cell>
          <cell r="W487" t="str">
            <v>ME</v>
          </cell>
        </row>
        <row r="488">
          <cell r="L488">
            <v>0</v>
          </cell>
          <cell r="M488">
            <v>0</v>
          </cell>
          <cell r="N488">
            <v>0</v>
          </cell>
          <cell r="O488">
            <v>0</v>
          </cell>
          <cell r="P488">
            <v>0</v>
          </cell>
          <cell r="Q488">
            <v>0</v>
          </cell>
          <cell r="R488">
            <v>0</v>
          </cell>
          <cell r="W488" t="str">
            <v>ME</v>
          </cell>
        </row>
        <row r="489">
          <cell r="L489">
            <v>0</v>
          </cell>
          <cell r="M489">
            <v>0</v>
          </cell>
          <cell r="N489">
            <v>0</v>
          </cell>
          <cell r="O489">
            <v>0</v>
          </cell>
          <cell r="P489">
            <v>0</v>
          </cell>
          <cell r="Q489">
            <v>0</v>
          </cell>
          <cell r="R489">
            <v>0</v>
          </cell>
          <cell r="W489" t="str">
            <v>ME</v>
          </cell>
        </row>
        <row r="490">
          <cell r="L490">
            <v>0</v>
          </cell>
          <cell r="M490">
            <v>0</v>
          </cell>
          <cell r="N490">
            <v>0</v>
          </cell>
          <cell r="O490">
            <v>0</v>
          </cell>
          <cell r="P490">
            <v>0</v>
          </cell>
          <cell r="Q490">
            <v>0</v>
          </cell>
          <cell r="R490">
            <v>0</v>
          </cell>
          <cell r="W490" t="str">
            <v>ME</v>
          </cell>
        </row>
        <row r="491">
          <cell r="F491">
            <v>11</v>
          </cell>
          <cell r="J491">
            <v>8970000</v>
          </cell>
          <cell r="L491">
            <v>8970000</v>
          </cell>
          <cell r="M491">
            <v>0</v>
          </cell>
          <cell r="N491">
            <v>0</v>
          </cell>
          <cell r="O491">
            <v>0</v>
          </cell>
          <cell r="P491">
            <v>98670000</v>
          </cell>
          <cell r="Q491">
            <v>0</v>
          </cell>
          <cell r="R491">
            <v>98670000</v>
          </cell>
          <cell r="U491" t="str">
            <v>Báo giá NCC</v>
          </cell>
          <cell r="V491" t="str">
            <v>Báo giá NCC</v>
          </cell>
          <cell r="W491" t="str">
            <v>ME</v>
          </cell>
        </row>
        <row r="492">
          <cell r="L492">
            <v>0</v>
          </cell>
          <cell r="M492">
            <v>0</v>
          </cell>
          <cell r="N492">
            <v>0</v>
          </cell>
          <cell r="O492">
            <v>0</v>
          </cell>
          <cell r="P492">
            <v>0</v>
          </cell>
          <cell r="Q492">
            <v>0</v>
          </cell>
          <cell r="R492">
            <v>0</v>
          </cell>
          <cell r="W492" t="str">
            <v>ME</v>
          </cell>
        </row>
        <row r="493">
          <cell r="L493">
            <v>0</v>
          </cell>
          <cell r="M493">
            <v>0</v>
          </cell>
          <cell r="N493">
            <v>0</v>
          </cell>
          <cell r="O493">
            <v>0</v>
          </cell>
          <cell r="P493">
            <v>0</v>
          </cell>
          <cell r="Q493">
            <v>0</v>
          </cell>
          <cell r="R493">
            <v>0</v>
          </cell>
          <cell r="W493" t="str">
            <v>ME</v>
          </cell>
        </row>
        <row r="494">
          <cell r="L494">
            <v>0</v>
          </cell>
          <cell r="M494">
            <v>0</v>
          </cell>
          <cell r="N494">
            <v>0</v>
          </cell>
          <cell r="O494">
            <v>0</v>
          </cell>
          <cell r="P494">
            <v>0</v>
          </cell>
          <cell r="Q494">
            <v>0</v>
          </cell>
          <cell r="R494">
            <v>0</v>
          </cell>
          <cell r="W494" t="str">
            <v>ME</v>
          </cell>
        </row>
        <row r="495">
          <cell r="L495">
            <v>0</v>
          </cell>
          <cell r="M495">
            <v>0</v>
          </cell>
          <cell r="N495">
            <v>0</v>
          </cell>
          <cell r="O495">
            <v>0</v>
          </cell>
          <cell r="P495">
            <v>0</v>
          </cell>
          <cell r="Q495">
            <v>0</v>
          </cell>
          <cell r="R495">
            <v>0</v>
          </cell>
          <cell r="W495" t="str">
            <v>ME</v>
          </cell>
        </row>
        <row r="496">
          <cell r="F496">
            <v>2</v>
          </cell>
          <cell r="J496">
            <v>12880000</v>
          </cell>
          <cell r="L496">
            <v>12880000</v>
          </cell>
          <cell r="M496">
            <v>0</v>
          </cell>
          <cell r="N496">
            <v>0</v>
          </cell>
          <cell r="O496">
            <v>0</v>
          </cell>
          <cell r="P496">
            <v>25760000</v>
          </cell>
          <cell r="Q496">
            <v>0</v>
          </cell>
          <cell r="R496">
            <v>25760000</v>
          </cell>
          <cell r="U496" t="str">
            <v>Báo giá NCC</v>
          </cell>
          <cell r="V496" t="str">
            <v>Báo giá NCC</v>
          </cell>
          <cell r="W496" t="str">
            <v>ME</v>
          </cell>
        </row>
        <row r="497">
          <cell r="L497">
            <v>0</v>
          </cell>
          <cell r="M497">
            <v>0</v>
          </cell>
          <cell r="N497">
            <v>0</v>
          </cell>
          <cell r="O497">
            <v>0</v>
          </cell>
          <cell r="P497">
            <v>0</v>
          </cell>
          <cell r="Q497">
            <v>0</v>
          </cell>
          <cell r="R497">
            <v>0</v>
          </cell>
          <cell r="W497" t="str">
            <v>ME</v>
          </cell>
        </row>
        <row r="498">
          <cell r="L498">
            <v>0</v>
          </cell>
          <cell r="M498">
            <v>0</v>
          </cell>
          <cell r="N498">
            <v>0</v>
          </cell>
          <cell r="O498">
            <v>0</v>
          </cell>
          <cell r="P498">
            <v>0</v>
          </cell>
          <cell r="Q498">
            <v>0</v>
          </cell>
          <cell r="R498">
            <v>0</v>
          </cell>
          <cell r="W498" t="str">
            <v>ME</v>
          </cell>
        </row>
        <row r="499">
          <cell r="L499">
            <v>0</v>
          </cell>
          <cell r="M499">
            <v>0</v>
          </cell>
          <cell r="N499">
            <v>0</v>
          </cell>
          <cell r="O499">
            <v>0</v>
          </cell>
          <cell r="P499">
            <v>0</v>
          </cell>
          <cell r="Q499">
            <v>0</v>
          </cell>
          <cell r="R499">
            <v>0</v>
          </cell>
          <cell r="W499" t="str">
            <v>ME</v>
          </cell>
        </row>
        <row r="500">
          <cell r="L500">
            <v>0</v>
          </cell>
          <cell r="M500">
            <v>0</v>
          </cell>
          <cell r="N500">
            <v>0</v>
          </cell>
          <cell r="O500">
            <v>0</v>
          </cell>
          <cell r="P500">
            <v>0</v>
          </cell>
          <cell r="Q500">
            <v>0</v>
          </cell>
          <cell r="R500">
            <v>0</v>
          </cell>
          <cell r="W500" t="str">
            <v>ME</v>
          </cell>
        </row>
        <row r="501">
          <cell r="L501">
            <v>0</v>
          </cell>
          <cell r="M501">
            <v>0</v>
          </cell>
          <cell r="N501">
            <v>0</v>
          </cell>
          <cell r="O501">
            <v>0</v>
          </cell>
          <cell r="P501">
            <v>0</v>
          </cell>
          <cell r="Q501">
            <v>0</v>
          </cell>
          <cell r="R501">
            <v>0</v>
          </cell>
          <cell r="W501" t="str">
            <v>ME</v>
          </cell>
        </row>
        <row r="502">
          <cell r="F502">
            <v>7</v>
          </cell>
          <cell r="J502">
            <v>11290000</v>
          </cell>
          <cell r="L502">
            <v>11290000</v>
          </cell>
          <cell r="M502">
            <v>0</v>
          </cell>
          <cell r="N502">
            <v>0</v>
          </cell>
          <cell r="O502">
            <v>0</v>
          </cell>
          <cell r="P502">
            <v>79030000</v>
          </cell>
          <cell r="Q502">
            <v>0</v>
          </cell>
          <cell r="R502">
            <v>79030000</v>
          </cell>
          <cell r="U502" t="str">
            <v>Báo giá NCC</v>
          </cell>
          <cell r="V502" t="str">
            <v>Báo giá NCC</v>
          </cell>
          <cell r="W502" t="str">
            <v>ME</v>
          </cell>
        </row>
        <row r="503">
          <cell r="L503">
            <v>0</v>
          </cell>
          <cell r="M503">
            <v>0</v>
          </cell>
          <cell r="N503">
            <v>0</v>
          </cell>
          <cell r="O503">
            <v>0</v>
          </cell>
          <cell r="P503">
            <v>0</v>
          </cell>
          <cell r="Q503">
            <v>0</v>
          </cell>
          <cell r="R503">
            <v>0</v>
          </cell>
          <cell r="W503" t="str">
            <v>ME</v>
          </cell>
        </row>
        <row r="504">
          <cell r="L504">
            <v>0</v>
          </cell>
          <cell r="M504">
            <v>0</v>
          </cell>
          <cell r="N504">
            <v>0</v>
          </cell>
          <cell r="O504">
            <v>0</v>
          </cell>
          <cell r="P504">
            <v>0</v>
          </cell>
          <cell r="Q504">
            <v>0</v>
          </cell>
          <cell r="R504">
            <v>0</v>
          </cell>
          <cell r="W504" t="str">
            <v>ME</v>
          </cell>
        </row>
        <row r="505">
          <cell r="L505">
            <v>0</v>
          </cell>
          <cell r="M505">
            <v>0</v>
          </cell>
          <cell r="N505">
            <v>0</v>
          </cell>
          <cell r="O505">
            <v>0</v>
          </cell>
          <cell r="P505">
            <v>0</v>
          </cell>
          <cell r="Q505">
            <v>0</v>
          </cell>
          <cell r="R505">
            <v>0</v>
          </cell>
          <cell r="W505" t="str">
            <v>ME</v>
          </cell>
        </row>
        <row r="506">
          <cell r="L506">
            <v>0</v>
          </cell>
          <cell r="M506">
            <v>0</v>
          </cell>
          <cell r="N506">
            <v>0</v>
          </cell>
          <cell r="O506">
            <v>0</v>
          </cell>
          <cell r="P506">
            <v>0</v>
          </cell>
          <cell r="Q506">
            <v>0</v>
          </cell>
          <cell r="R506">
            <v>0</v>
          </cell>
          <cell r="W506" t="str">
            <v>ME</v>
          </cell>
        </row>
        <row r="507">
          <cell r="L507">
            <v>0</v>
          </cell>
          <cell r="M507">
            <v>0</v>
          </cell>
          <cell r="N507">
            <v>0</v>
          </cell>
          <cell r="O507">
            <v>0</v>
          </cell>
          <cell r="P507">
            <v>0</v>
          </cell>
          <cell r="Q507">
            <v>0</v>
          </cell>
          <cell r="R507">
            <v>0</v>
          </cell>
          <cell r="W507" t="str">
            <v>ME</v>
          </cell>
        </row>
        <row r="508">
          <cell r="F508">
            <v>2</v>
          </cell>
          <cell r="J508">
            <v>6620000</v>
          </cell>
          <cell r="L508">
            <v>6620000</v>
          </cell>
          <cell r="M508">
            <v>0</v>
          </cell>
          <cell r="N508">
            <v>0</v>
          </cell>
          <cell r="O508">
            <v>0</v>
          </cell>
          <cell r="P508">
            <v>13240000</v>
          </cell>
          <cell r="Q508">
            <v>0</v>
          </cell>
          <cell r="R508">
            <v>13240000</v>
          </cell>
          <cell r="U508" t="str">
            <v>Báo giá NCC</v>
          </cell>
          <cell r="V508" t="str">
            <v>Báo giá NCC</v>
          </cell>
          <cell r="W508" t="str">
            <v>ME</v>
          </cell>
        </row>
        <row r="509">
          <cell r="L509">
            <v>0</v>
          </cell>
          <cell r="M509">
            <v>0</v>
          </cell>
          <cell r="N509">
            <v>0</v>
          </cell>
          <cell r="O509">
            <v>0</v>
          </cell>
          <cell r="P509">
            <v>0</v>
          </cell>
          <cell r="Q509">
            <v>0</v>
          </cell>
          <cell r="R509">
            <v>0</v>
          </cell>
          <cell r="W509" t="str">
            <v>ME</v>
          </cell>
        </row>
        <row r="510">
          <cell r="L510">
            <v>0</v>
          </cell>
          <cell r="M510">
            <v>0</v>
          </cell>
          <cell r="N510">
            <v>0</v>
          </cell>
          <cell r="O510">
            <v>0</v>
          </cell>
          <cell r="P510">
            <v>0</v>
          </cell>
          <cell r="Q510">
            <v>0</v>
          </cell>
          <cell r="R510">
            <v>0</v>
          </cell>
          <cell r="W510" t="str">
            <v>ME</v>
          </cell>
        </row>
        <row r="511">
          <cell r="L511">
            <v>0</v>
          </cell>
          <cell r="M511">
            <v>0</v>
          </cell>
          <cell r="N511">
            <v>0</v>
          </cell>
          <cell r="O511">
            <v>0</v>
          </cell>
          <cell r="P511">
            <v>0</v>
          </cell>
          <cell r="Q511">
            <v>0</v>
          </cell>
          <cell r="R511">
            <v>0</v>
          </cell>
          <cell r="W511" t="str">
            <v>ME</v>
          </cell>
        </row>
        <row r="512">
          <cell r="L512">
            <v>0</v>
          </cell>
          <cell r="M512">
            <v>0</v>
          </cell>
          <cell r="N512">
            <v>0</v>
          </cell>
          <cell r="O512">
            <v>0</v>
          </cell>
          <cell r="P512">
            <v>0</v>
          </cell>
          <cell r="Q512">
            <v>0</v>
          </cell>
          <cell r="R512">
            <v>0</v>
          </cell>
          <cell r="W512" t="str">
            <v>ME</v>
          </cell>
        </row>
        <row r="513">
          <cell r="F513">
            <v>31</v>
          </cell>
          <cell r="J513">
            <v>4490000</v>
          </cell>
          <cell r="L513">
            <v>4490000</v>
          </cell>
          <cell r="M513">
            <v>0</v>
          </cell>
          <cell r="N513">
            <v>0</v>
          </cell>
          <cell r="O513">
            <v>0</v>
          </cell>
          <cell r="P513">
            <v>139190000</v>
          </cell>
          <cell r="Q513">
            <v>0</v>
          </cell>
          <cell r="R513">
            <v>139190000</v>
          </cell>
          <cell r="U513" t="str">
            <v>Báo giá NCC</v>
          </cell>
          <cell r="V513" t="str">
            <v>Báo giá NCC</v>
          </cell>
          <cell r="W513" t="str">
            <v>ME</v>
          </cell>
        </row>
        <row r="514">
          <cell r="L514">
            <v>0</v>
          </cell>
          <cell r="M514">
            <v>0</v>
          </cell>
          <cell r="N514">
            <v>0</v>
          </cell>
          <cell r="O514">
            <v>0</v>
          </cell>
          <cell r="P514">
            <v>0</v>
          </cell>
          <cell r="Q514">
            <v>0</v>
          </cell>
          <cell r="R514">
            <v>0</v>
          </cell>
          <cell r="W514" t="str">
            <v>ME</v>
          </cell>
        </row>
        <row r="515">
          <cell r="L515">
            <v>0</v>
          </cell>
          <cell r="M515">
            <v>0</v>
          </cell>
          <cell r="N515">
            <v>0</v>
          </cell>
          <cell r="O515">
            <v>0</v>
          </cell>
          <cell r="P515">
            <v>0</v>
          </cell>
          <cell r="Q515">
            <v>0</v>
          </cell>
          <cell r="R515">
            <v>0</v>
          </cell>
          <cell r="W515" t="str">
            <v>ME</v>
          </cell>
        </row>
        <row r="516">
          <cell r="L516">
            <v>0</v>
          </cell>
          <cell r="M516">
            <v>0</v>
          </cell>
          <cell r="N516">
            <v>0</v>
          </cell>
          <cell r="O516">
            <v>0</v>
          </cell>
          <cell r="P516">
            <v>0</v>
          </cell>
          <cell r="Q516">
            <v>0</v>
          </cell>
          <cell r="R516">
            <v>0</v>
          </cell>
          <cell r="W516" t="str">
            <v>ME</v>
          </cell>
        </row>
        <row r="517">
          <cell r="L517">
            <v>0</v>
          </cell>
          <cell r="M517">
            <v>0</v>
          </cell>
          <cell r="N517">
            <v>0</v>
          </cell>
          <cell r="O517">
            <v>0</v>
          </cell>
          <cell r="P517">
            <v>0</v>
          </cell>
          <cell r="Q517">
            <v>0</v>
          </cell>
          <cell r="R517">
            <v>0</v>
          </cell>
          <cell r="W517" t="str">
            <v>ME</v>
          </cell>
        </row>
        <row r="518">
          <cell r="F518">
            <v>5</v>
          </cell>
          <cell r="J518">
            <v>18540000</v>
          </cell>
          <cell r="L518">
            <v>18540000</v>
          </cell>
          <cell r="M518">
            <v>0</v>
          </cell>
          <cell r="N518">
            <v>0</v>
          </cell>
          <cell r="O518">
            <v>0</v>
          </cell>
          <cell r="P518">
            <v>92700000</v>
          </cell>
          <cell r="Q518">
            <v>0</v>
          </cell>
          <cell r="R518">
            <v>92700000</v>
          </cell>
          <cell r="U518" t="str">
            <v>Báo giá NCC</v>
          </cell>
          <cell r="V518" t="str">
            <v>Báo giá NCC</v>
          </cell>
          <cell r="W518" t="str">
            <v>ME</v>
          </cell>
        </row>
        <row r="519">
          <cell r="L519">
            <v>0</v>
          </cell>
          <cell r="M519">
            <v>0</v>
          </cell>
          <cell r="N519">
            <v>0</v>
          </cell>
          <cell r="O519">
            <v>0</v>
          </cell>
          <cell r="P519">
            <v>0</v>
          </cell>
          <cell r="Q519">
            <v>0</v>
          </cell>
          <cell r="R519">
            <v>0</v>
          </cell>
          <cell r="W519" t="str">
            <v>ME</v>
          </cell>
        </row>
        <row r="520">
          <cell r="L520">
            <v>0</v>
          </cell>
          <cell r="M520">
            <v>0</v>
          </cell>
          <cell r="N520">
            <v>0</v>
          </cell>
          <cell r="O520">
            <v>0</v>
          </cell>
          <cell r="P520">
            <v>0</v>
          </cell>
          <cell r="Q520">
            <v>0</v>
          </cell>
          <cell r="R520">
            <v>0</v>
          </cell>
          <cell r="W520" t="str">
            <v>ME</v>
          </cell>
        </row>
        <row r="521">
          <cell r="L521">
            <v>0</v>
          </cell>
          <cell r="M521">
            <v>0</v>
          </cell>
          <cell r="N521">
            <v>0</v>
          </cell>
          <cell r="O521">
            <v>0</v>
          </cell>
          <cell r="P521">
            <v>0</v>
          </cell>
          <cell r="Q521">
            <v>0</v>
          </cell>
          <cell r="R521">
            <v>0</v>
          </cell>
          <cell r="W521" t="str">
            <v>ME</v>
          </cell>
        </row>
        <row r="522">
          <cell r="L522">
            <v>0</v>
          </cell>
          <cell r="M522">
            <v>0</v>
          </cell>
          <cell r="N522">
            <v>0</v>
          </cell>
          <cell r="O522">
            <v>0</v>
          </cell>
          <cell r="P522">
            <v>0</v>
          </cell>
          <cell r="Q522">
            <v>0</v>
          </cell>
          <cell r="R522">
            <v>0</v>
          </cell>
          <cell r="W522" t="str">
            <v>ME</v>
          </cell>
        </row>
        <row r="523">
          <cell r="F523">
            <v>199</v>
          </cell>
          <cell r="J523">
            <v>0</v>
          </cell>
          <cell r="K523">
            <v>1912000</v>
          </cell>
          <cell r="L523">
            <v>1912000</v>
          </cell>
          <cell r="M523">
            <v>0</v>
          </cell>
          <cell r="N523">
            <v>669200</v>
          </cell>
          <cell r="O523">
            <v>669200</v>
          </cell>
          <cell r="P523">
            <v>380488000</v>
          </cell>
          <cell r="Q523">
            <v>133170800</v>
          </cell>
          <cell r="R523">
            <v>513658800</v>
          </cell>
          <cell r="U523" t="str">
            <v>BĐG Q2/2026</v>
          </cell>
          <cell r="V523" t="str">
            <v>BĐG Q2/2026</v>
          </cell>
          <cell r="W523" t="str">
            <v>ME</v>
          </cell>
        </row>
        <row r="524">
          <cell r="L524">
            <v>0</v>
          </cell>
          <cell r="M524">
            <v>0</v>
          </cell>
          <cell r="N524">
            <v>0</v>
          </cell>
          <cell r="O524">
            <v>0</v>
          </cell>
          <cell r="P524">
            <v>0</v>
          </cell>
          <cell r="Q524">
            <v>0</v>
          </cell>
          <cell r="R524">
            <v>0</v>
          </cell>
          <cell r="W524" t="str">
            <v>ME</v>
          </cell>
        </row>
        <row r="525">
          <cell r="F525">
            <v>697</v>
          </cell>
          <cell r="J525">
            <v>657195</v>
          </cell>
          <cell r="K525">
            <v>25297.920000000002</v>
          </cell>
          <cell r="L525">
            <v>682492.92</v>
          </cell>
          <cell r="M525">
            <v>0</v>
          </cell>
          <cell r="N525">
            <v>8854.2720000000008</v>
          </cell>
          <cell r="O525">
            <v>8854.2720000000008</v>
          </cell>
          <cell r="P525">
            <v>475697565.24000001</v>
          </cell>
          <cell r="Q525">
            <v>6171427.5840000007</v>
          </cell>
          <cell r="R525">
            <v>481868992.824</v>
          </cell>
          <cell r="U525" t="str">
            <v>VT: NCC, NC:BĐG Q2/2026</v>
          </cell>
          <cell r="V525" t="str">
            <v>VT: NCC, NC:BĐG Q2/2026</v>
          </cell>
          <cell r="W525" t="str">
            <v>ME</v>
          </cell>
        </row>
        <row r="526">
          <cell r="F526">
            <v>1431</v>
          </cell>
          <cell r="J526">
            <v>657195</v>
          </cell>
          <cell r="K526">
            <v>25297.920000000002</v>
          </cell>
          <cell r="L526">
            <v>682492.92</v>
          </cell>
          <cell r="M526">
            <v>0</v>
          </cell>
          <cell r="N526">
            <v>8854.2720000000008</v>
          </cell>
          <cell r="O526">
            <v>8854.2720000000008</v>
          </cell>
          <cell r="P526">
            <v>976647368.5200001</v>
          </cell>
          <cell r="Q526">
            <v>12670463.232000001</v>
          </cell>
          <cell r="R526">
            <v>989317831.75200009</v>
          </cell>
          <cell r="U526" t="str">
            <v>VT: NCC, NC:BĐG Q2/2026</v>
          </cell>
          <cell r="V526" t="str">
            <v>VT: NCC, NC:BĐG Q2/2026</v>
          </cell>
          <cell r="W526" t="str">
            <v>ME</v>
          </cell>
        </row>
        <row r="527">
          <cell r="F527">
            <v>9</v>
          </cell>
          <cell r="J527">
            <v>735273</v>
          </cell>
          <cell r="K527">
            <v>25297.920000000002</v>
          </cell>
          <cell r="L527">
            <v>760570.92</v>
          </cell>
          <cell r="M527">
            <v>0</v>
          </cell>
          <cell r="N527">
            <v>8854.2720000000008</v>
          </cell>
          <cell r="O527">
            <v>8854.2720000000008</v>
          </cell>
          <cell r="P527">
            <v>6845138.2800000003</v>
          </cell>
          <cell r="Q527">
            <v>79688.448000000004</v>
          </cell>
          <cell r="R527">
            <v>6924826.7280000001</v>
          </cell>
          <cell r="U527" t="str">
            <v>VT: NCC, NC:BĐG Q2/2026</v>
          </cell>
          <cell r="V527" t="str">
            <v>VT: NCC, NC:BĐG Q2/2026</v>
          </cell>
          <cell r="W527" t="str">
            <v>ME</v>
          </cell>
        </row>
        <row r="528">
          <cell r="F528">
            <v>40</v>
          </cell>
          <cell r="J528">
            <v>803957</v>
          </cell>
          <cell r="K528">
            <v>21085.714285714286</v>
          </cell>
          <cell r="L528">
            <v>825042.71428571432</v>
          </cell>
          <cell r="M528">
            <v>0</v>
          </cell>
          <cell r="N528">
            <v>7380</v>
          </cell>
          <cell r="O528">
            <v>7380</v>
          </cell>
          <cell r="P528">
            <v>33001708.571428575</v>
          </cell>
          <cell r="Q528">
            <v>295200</v>
          </cell>
          <cell r="R528">
            <v>33296908.571428575</v>
          </cell>
          <cell r="U528" t="str">
            <v>VT: NCC, NC:BĐG Q2/2026</v>
          </cell>
          <cell r="V528" t="str">
            <v>VT: NCC, NC:BĐG Q2/2026</v>
          </cell>
          <cell r="W528" t="str">
            <v>ME</v>
          </cell>
        </row>
        <row r="529">
          <cell r="L529">
            <v>0</v>
          </cell>
          <cell r="M529">
            <v>0</v>
          </cell>
          <cell r="N529">
            <v>0</v>
          </cell>
          <cell r="O529">
            <v>0</v>
          </cell>
          <cell r="P529">
            <v>0</v>
          </cell>
          <cell r="Q529">
            <v>0</v>
          </cell>
          <cell r="R529">
            <v>0</v>
          </cell>
          <cell r="W529" t="str">
            <v>ME</v>
          </cell>
        </row>
        <row r="530">
          <cell r="F530">
            <v>0</v>
          </cell>
          <cell r="J530">
            <v>94200</v>
          </cell>
          <cell r="K530">
            <v>39600</v>
          </cell>
          <cell r="L530">
            <v>133800</v>
          </cell>
          <cell r="M530">
            <v>0</v>
          </cell>
          <cell r="N530">
            <v>13860</v>
          </cell>
          <cell r="O530">
            <v>13860</v>
          </cell>
          <cell r="P530">
            <v>0</v>
          </cell>
          <cell r="Q530">
            <v>0</v>
          </cell>
          <cell r="R530">
            <v>0</v>
          </cell>
          <cell r="T530">
            <v>1126425</v>
          </cell>
          <cell r="U530" t="str">
            <v>VT: NCC, NC:BĐG Q2/2026</v>
          </cell>
          <cell r="V530" t="str">
            <v>VT: NCC, NC:BĐG Q2/2026</v>
          </cell>
          <cell r="W530" t="str">
            <v>ME</v>
          </cell>
        </row>
        <row r="531">
          <cell r="F531">
            <v>2316</v>
          </cell>
          <cell r="J531">
            <v>707000</v>
          </cell>
          <cell r="K531">
            <v>69257.142857142855</v>
          </cell>
          <cell r="L531">
            <v>776257.14285714284</v>
          </cell>
          <cell r="M531">
            <v>0</v>
          </cell>
          <cell r="N531">
            <v>24239.999999999996</v>
          </cell>
          <cell r="O531">
            <v>24239.999999999996</v>
          </cell>
          <cell r="P531">
            <v>1797811542.8571429</v>
          </cell>
          <cell r="Q531">
            <v>56139839.999999993</v>
          </cell>
          <cell r="R531">
            <v>1853951382.8571429</v>
          </cell>
          <cell r="U531" t="str">
            <v>VT: NCC, NC:BĐG Q2/2026</v>
          </cell>
          <cell r="V531" t="str">
            <v>VT: NCC, NC:BĐG Q2/2026</v>
          </cell>
          <cell r="W531" t="str">
            <v>ME</v>
          </cell>
        </row>
        <row r="532">
          <cell r="F532">
            <v>98</v>
          </cell>
          <cell r="J532">
            <v>58800</v>
          </cell>
          <cell r="K532">
            <v>42857.142857142862</v>
          </cell>
          <cell r="L532">
            <v>101657.14285714287</v>
          </cell>
          <cell r="M532">
            <v>0</v>
          </cell>
          <cell r="N532">
            <v>15000</v>
          </cell>
          <cell r="O532">
            <v>15000</v>
          </cell>
          <cell r="P532">
            <v>9962400.0000000019</v>
          </cell>
          <cell r="Q532">
            <v>1470000</v>
          </cell>
          <cell r="R532">
            <v>11432400.000000002</v>
          </cell>
          <cell r="U532" t="str">
            <v>VT: NCC, NC:BĐG Q2/2026</v>
          </cell>
          <cell r="V532" t="str">
            <v>VT: NCC, NC:BĐG Q2/2026</v>
          </cell>
          <cell r="W532" t="str">
            <v>ME</v>
          </cell>
        </row>
        <row r="533">
          <cell r="F533">
            <v>10</v>
          </cell>
          <cell r="J533">
            <v>74600</v>
          </cell>
          <cell r="K533">
            <v>49410</v>
          </cell>
          <cell r="L533">
            <v>124010</v>
          </cell>
          <cell r="M533">
            <v>0</v>
          </cell>
          <cell r="N533">
            <v>17293.5</v>
          </cell>
          <cell r="O533">
            <v>17293.5</v>
          </cell>
          <cell r="P533">
            <v>1240100</v>
          </cell>
          <cell r="Q533">
            <v>172935</v>
          </cell>
          <cell r="R533">
            <v>1413035</v>
          </cell>
          <cell r="T533">
            <v>1665200</v>
          </cell>
          <cell r="U533" t="str">
            <v>VT: NCC, NC:BĐG Q2/2026</v>
          </cell>
          <cell r="V533" t="str">
            <v>VT: NCC, NC:BĐG Q2/2026</v>
          </cell>
          <cell r="W533" t="str">
            <v>ME</v>
          </cell>
        </row>
        <row r="534">
          <cell r="F534">
            <v>82</v>
          </cell>
          <cell r="J534">
            <v>100800</v>
          </cell>
          <cell r="K534">
            <v>49410</v>
          </cell>
          <cell r="L534">
            <v>150210</v>
          </cell>
          <cell r="M534">
            <v>0</v>
          </cell>
          <cell r="N534">
            <v>17293.5</v>
          </cell>
          <cell r="O534">
            <v>17293.5</v>
          </cell>
          <cell r="P534">
            <v>12317220</v>
          </cell>
          <cell r="Q534">
            <v>1418067</v>
          </cell>
          <cell r="R534">
            <v>13735287</v>
          </cell>
          <cell r="T534">
            <v>1897730</v>
          </cell>
          <cell r="U534" t="str">
            <v>VT: NCC, NC:BĐG Q2/2026</v>
          </cell>
          <cell r="V534" t="str">
            <v>VT: NCC, NC:BĐG Q2/2026</v>
          </cell>
          <cell r="W534" t="str">
            <v>ME</v>
          </cell>
        </row>
        <row r="535">
          <cell r="F535">
            <v>226</v>
          </cell>
          <cell r="J535">
            <v>336000</v>
          </cell>
          <cell r="K535">
            <v>49410</v>
          </cell>
          <cell r="L535">
            <v>385410</v>
          </cell>
          <cell r="M535">
            <v>0</v>
          </cell>
          <cell r="N535">
            <v>17293.5</v>
          </cell>
          <cell r="O535">
            <v>17293.5</v>
          </cell>
          <cell r="P535">
            <v>87102660</v>
          </cell>
          <cell r="Q535">
            <v>3908331</v>
          </cell>
          <cell r="R535">
            <v>91010991</v>
          </cell>
          <cell r="T535">
            <v>1897730</v>
          </cell>
          <cell r="U535" t="str">
            <v>VT: NCC, NC:BĐG Q2/2026</v>
          </cell>
          <cell r="V535" t="str">
            <v>VT: NCC, NC:BĐG Q2/2026</v>
          </cell>
          <cell r="W535" t="str">
            <v>ME</v>
          </cell>
        </row>
        <row r="536">
          <cell r="F536">
            <v>89</v>
          </cell>
          <cell r="J536">
            <v>157500</v>
          </cell>
          <cell r="K536">
            <v>21082</v>
          </cell>
          <cell r="L536">
            <v>178582</v>
          </cell>
          <cell r="M536">
            <v>0</v>
          </cell>
          <cell r="N536">
            <v>7378.7</v>
          </cell>
          <cell r="O536">
            <v>7378.7</v>
          </cell>
          <cell r="P536">
            <v>15893798</v>
          </cell>
          <cell r="Q536">
            <v>656704.29999999993</v>
          </cell>
          <cell r="R536">
            <v>16550502.300000001</v>
          </cell>
          <cell r="U536" t="str">
            <v>VT: NCC, NC:BĐG Q2/2026</v>
          </cell>
          <cell r="V536" t="str">
            <v>VT: NCC, NC:BĐG Q2/2026</v>
          </cell>
          <cell r="W536" t="str">
            <v>ME</v>
          </cell>
        </row>
        <row r="537">
          <cell r="F537">
            <v>54</v>
          </cell>
          <cell r="J537">
            <v>538846</v>
          </cell>
          <cell r="K537">
            <v>21085.714285714286</v>
          </cell>
          <cell r="L537">
            <v>559931.71428571432</v>
          </cell>
          <cell r="M537">
            <v>0</v>
          </cell>
          <cell r="N537">
            <v>7380</v>
          </cell>
          <cell r="O537">
            <v>7380</v>
          </cell>
          <cell r="P537">
            <v>30236312.571428575</v>
          </cell>
          <cell r="Q537">
            <v>398520</v>
          </cell>
          <cell r="R537">
            <v>30634832.571428575</v>
          </cell>
          <cell r="U537" t="str">
            <v>VT: NCC, NC:BĐG Q2/2026</v>
          </cell>
          <cell r="V537" t="str">
            <v>VT: NCC, NC:BĐG Q2/2026</v>
          </cell>
          <cell r="W537" t="str">
            <v>ME</v>
          </cell>
        </row>
        <row r="538">
          <cell r="F538">
            <v>262</v>
          </cell>
          <cell r="J538">
            <v>696465</v>
          </cell>
          <cell r="K538">
            <v>23142.857142857145</v>
          </cell>
          <cell r="L538">
            <v>719607.85714285716</v>
          </cell>
          <cell r="M538">
            <v>0</v>
          </cell>
          <cell r="N538">
            <v>8100</v>
          </cell>
          <cell r="O538">
            <v>8100</v>
          </cell>
          <cell r="P538">
            <v>188537258.57142857</v>
          </cell>
          <cell r="Q538">
            <v>2122200</v>
          </cell>
          <cell r="R538">
            <v>190659458.57142857</v>
          </cell>
          <cell r="U538" t="str">
            <v>VT: NCC, NC:BĐG Q2/2026</v>
          </cell>
          <cell r="V538" t="str">
            <v>VT: NCC, NC:BĐG Q2/2026</v>
          </cell>
          <cell r="W538" t="str">
            <v>ME</v>
          </cell>
        </row>
        <row r="539">
          <cell r="F539">
            <v>16</v>
          </cell>
          <cell r="J539">
            <v>891968</v>
          </cell>
          <cell r="K539">
            <v>25371.428571428572</v>
          </cell>
          <cell r="L539">
            <v>917339.42857142852</v>
          </cell>
          <cell r="M539">
            <v>0</v>
          </cell>
          <cell r="N539">
            <v>8880</v>
          </cell>
          <cell r="O539">
            <v>8880</v>
          </cell>
          <cell r="P539">
            <v>14677430.857142856</v>
          </cell>
          <cell r="Q539">
            <v>142080</v>
          </cell>
          <cell r="R539">
            <v>14819510.857142856</v>
          </cell>
          <cell r="U539" t="str">
            <v>VT: NCC, NC:BĐG Q2/2026</v>
          </cell>
          <cell r="V539" t="str">
            <v>VT: NCC, NC:BĐG Q2/2026</v>
          </cell>
          <cell r="W539" t="str">
            <v>ME</v>
          </cell>
        </row>
        <row r="540">
          <cell r="F540">
            <v>20</v>
          </cell>
          <cell r="J540">
            <v>590898</v>
          </cell>
          <cell r="K540">
            <v>21085.714285714286</v>
          </cell>
          <cell r="L540">
            <v>611983.71428571432</v>
          </cell>
          <cell r="M540">
            <v>0</v>
          </cell>
          <cell r="N540">
            <v>7380</v>
          </cell>
          <cell r="O540">
            <v>7380</v>
          </cell>
          <cell r="P540">
            <v>12239674.285714287</v>
          </cell>
          <cell r="Q540">
            <v>147600</v>
          </cell>
          <cell r="R540">
            <v>12387274.285714287</v>
          </cell>
          <cell r="U540" t="str">
            <v>VT: NCC, NC:BĐG Q2/2026</v>
          </cell>
          <cell r="V540" t="str">
            <v>VT: NCC, NC:BĐG Q2/2026</v>
          </cell>
          <cell r="W540" t="str">
            <v>ME</v>
          </cell>
        </row>
        <row r="541">
          <cell r="F541">
            <v>32</v>
          </cell>
          <cell r="J541">
            <v>796565</v>
          </cell>
          <cell r="K541">
            <v>23142.857142857145</v>
          </cell>
          <cell r="L541">
            <v>819707.85714285716</v>
          </cell>
          <cell r="M541">
            <v>0</v>
          </cell>
          <cell r="N541">
            <v>8100</v>
          </cell>
          <cell r="O541">
            <v>8100</v>
          </cell>
          <cell r="P541">
            <v>26230651.428571429</v>
          </cell>
          <cell r="Q541">
            <v>259200</v>
          </cell>
          <cell r="R541">
            <v>26489851.428571429</v>
          </cell>
          <cell r="U541" t="str">
            <v>VT: NCC, NC:BĐG Q2/2026</v>
          </cell>
          <cell r="V541" t="str">
            <v>VT: NCC, NC:BĐG Q2/2026</v>
          </cell>
          <cell r="W541" t="str">
            <v>ME</v>
          </cell>
        </row>
        <row r="542">
          <cell r="F542">
            <v>24</v>
          </cell>
          <cell r="J542">
            <v>1042118</v>
          </cell>
          <cell r="K542">
            <v>25371.428571428572</v>
          </cell>
          <cell r="L542">
            <v>1067489.4285714286</v>
          </cell>
          <cell r="M542">
            <v>0</v>
          </cell>
          <cell r="N542">
            <v>8880</v>
          </cell>
          <cell r="O542">
            <v>8880</v>
          </cell>
          <cell r="P542">
            <v>25619746.285714287</v>
          </cell>
          <cell r="Q542">
            <v>213120</v>
          </cell>
          <cell r="R542">
            <v>25832866.285714287</v>
          </cell>
          <cell r="U542" t="str">
            <v>VT: NCC, NC:BĐG Q2/2026</v>
          </cell>
          <cell r="V542" t="str">
            <v>VT: NCC, NC:BĐG Q2/2026</v>
          </cell>
          <cell r="W542" t="str">
            <v>ME</v>
          </cell>
        </row>
        <row r="543">
          <cell r="L543">
            <v>0</v>
          </cell>
          <cell r="M543">
            <v>0</v>
          </cell>
          <cell r="N543">
            <v>0</v>
          </cell>
          <cell r="O543">
            <v>0</v>
          </cell>
          <cell r="P543">
            <v>0</v>
          </cell>
          <cell r="Q543">
            <v>0</v>
          </cell>
          <cell r="R543">
            <v>0</v>
          </cell>
          <cell r="W543" t="str">
            <v>ME</v>
          </cell>
        </row>
        <row r="544">
          <cell r="F544">
            <v>96.2</v>
          </cell>
          <cell r="J544">
            <v>1500000</v>
          </cell>
          <cell r="K544">
            <v>245179.59655738101</v>
          </cell>
          <cell r="L544">
            <v>1745179.5965573811</v>
          </cell>
          <cell r="M544">
            <v>0</v>
          </cell>
          <cell r="N544">
            <v>85812.858795083346</v>
          </cell>
          <cell r="O544">
            <v>85812.858795083346</v>
          </cell>
          <cell r="P544">
            <v>167886277.18882006</v>
          </cell>
          <cell r="Q544">
            <v>8255197.016087018</v>
          </cell>
          <cell r="R544">
            <v>176141474.20490709</v>
          </cell>
          <cell r="T544">
            <v>9510000</v>
          </cell>
          <cell r="U544" t="str">
            <v>Vingroup</v>
          </cell>
          <cell r="V544" t="str">
            <v>Vingroup</v>
          </cell>
          <cell r="W544" t="str">
            <v>ME</v>
          </cell>
        </row>
        <row r="545">
          <cell r="F545">
            <v>35.200000000000003</v>
          </cell>
          <cell r="J545">
            <v>1650000</v>
          </cell>
          <cell r="K545">
            <v>245179.59655738101</v>
          </cell>
          <cell r="L545">
            <v>1895179.5965573811</v>
          </cell>
          <cell r="M545">
            <v>0</v>
          </cell>
          <cell r="N545">
            <v>85812.858795083346</v>
          </cell>
          <cell r="O545">
            <v>85812.858795083346</v>
          </cell>
          <cell r="P545">
            <v>66710321.798819818</v>
          </cell>
          <cell r="Q545">
            <v>3020612.6295869341</v>
          </cell>
          <cell r="R545">
            <v>69730934.428406745</v>
          </cell>
          <cell r="T545">
            <v>9510000</v>
          </cell>
          <cell r="U545" t="str">
            <v>Vingroup</v>
          </cell>
          <cell r="V545" t="str">
            <v>Vingroup</v>
          </cell>
          <cell r="W545" t="str">
            <v>ME</v>
          </cell>
        </row>
        <row r="546">
          <cell r="F546">
            <v>48.6</v>
          </cell>
          <cell r="J546">
            <v>1450000</v>
          </cell>
          <cell r="K546">
            <v>245179.59655738101</v>
          </cell>
          <cell r="L546">
            <v>1695179.5965573811</v>
          </cell>
          <cell r="M546">
            <v>0</v>
          </cell>
          <cell r="N546">
            <v>85812.858795083346</v>
          </cell>
          <cell r="O546">
            <v>85812.858795083346</v>
          </cell>
          <cell r="P546">
            <v>82385728.392688721</v>
          </cell>
          <cell r="Q546">
            <v>4170504.9374410505</v>
          </cell>
          <cell r="R546">
            <v>86556233.330129772</v>
          </cell>
          <cell r="T546">
            <v>16175000</v>
          </cell>
          <cell r="U546" t="str">
            <v>Vingroup</v>
          </cell>
          <cell r="V546" t="str">
            <v>Vingroup</v>
          </cell>
          <cell r="W546" t="str">
            <v>ME</v>
          </cell>
        </row>
        <row r="547">
          <cell r="F547">
            <v>1.6</v>
          </cell>
          <cell r="J547">
            <v>1500000</v>
          </cell>
          <cell r="K547">
            <v>245179.59655738101</v>
          </cell>
          <cell r="L547">
            <v>1745179.5965573811</v>
          </cell>
          <cell r="M547">
            <v>0</v>
          </cell>
          <cell r="N547">
            <v>85812.858795083346</v>
          </cell>
          <cell r="O547">
            <v>85812.858795083346</v>
          </cell>
          <cell r="P547">
            <v>2792287.3544918098</v>
          </cell>
          <cell r="Q547">
            <v>137300.57407213337</v>
          </cell>
          <cell r="R547">
            <v>2929587.9285639431</v>
          </cell>
          <cell r="T547">
            <v>16175000</v>
          </cell>
          <cell r="U547" t="str">
            <v>Vingroup</v>
          </cell>
          <cell r="V547" t="str">
            <v>Vingroup</v>
          </cell>
          <cell r="W547" t="str">
            <v>ME</v>
          </cell>
        </row>
        <row r="548">
          <cell r="L548">
            <v>0</v>
          </cell>
          <cell r="M548">
            <v>0</v>
          </cell>
          <cell r="N548">
            <v>0</v>
          </cell>
          <cell r="O548">
            <v>0</v>
          </cell>
          <cell r="P548">
            <v>0</v>
          </cell>
          <cell r="Q548">
            <v>0</v>
          </cell>
          <cell r="R548">
            <v>0</v>
          </cell>
          <cell r="W548" t="str">
            <v>ME</v>
          </cell>
        </row>
        <row r="549">
          <cell r="F549">
            <v>493</v>
          </cell>
          <cell r="J549">
            <v>462740</v>
          </cell>
          <cell r="K549">
            <v>20653.379999999997</v>
          </cell>
          <cell r="L549">
            <v>483393.38</v>
          </cell>
          <cell r="M549">
            <v>0</v>
          </cell>
          <cell r="N549">
            <v>7228.6829999999982</v>
          </cell>
          <cell r="O549">
            <v>7228.6829999999982</v>
          </cell>
          <cell r="P549">
            <v>238312936.34</v>
          </cell>
          <cell r="Q549">
            <v>3563740.7189999991</v>
          </cell>
          <cell r="R549">
            <v>241876677.05900002</v>
          </cell>
          <cell r="U549" t="str">
            <v>VT: NCC, NC:BĐG Q2/2026</v>
          </cell>
          <cell r="V549" t="str">
            <v>VT: NCC, NC:BĐG Q2/2026</v>
          </cell>
          <cell r="W549" t="str">
            <v>ME</v>
          </cell>
        </row>
        <row r="550">
          <cell r="F550">
            <v>986</v>
          </cell>
          <cell r="J550">
            <v>267320</v>
          </cell>
          <cell r="K550">
            <v>14373.666666666666</v>
          </cell>
          <cell r="L550">
            <v>281693.66666666669</v>
          </cell>
          <cell r="M550">
            <v>0</v>
          </cell>
          <cell r="N550">
            <v>5030.7833333333328</v>
          </cell>
          <cell r="O550">
            <v>5030.7833333333328</v>
          </cell>
          <cell r="P550">
            <v>277749955.33333337</v>
          </cell>
          <cell r="Q550">
            <v>4960352.3666666662</v>
          </cell>
          <cell r="R550">
            <v>282710307.70000005</v>
          </cell>
          <cell r="U550" t="str">
            <v>VT: NCC, NC:BĐG Q2/2026</v>
          </cell>
          <cell r="V550" t="str">
            <v>VT: NCC, NC:BĐG Q2/2026</v>
          </cell>
          <cell r="W550" t="str">
            <v>ME</v>
          </cell>
        </row>
        <row r="551">
          <cell r="F551">
            <v>65</v>
          </cell>
          <cell r="J551">
            <v>1015864.1856</v>
          </cell>
          <cell r="K551">
            <v>36809.68</v>
          </cell>
          <cell r="L551">
            <v>1052673.8655999999</v>
          </cell>
          <cell r="M551">
            <v>355552.46495999995</v>
          </cell>
          <cell r="N551">
            <v>12883.387999999999</v>
          </cell>
          <cell r="O551">
            <v>368435.85295999993</v>
          </cell>
          <cell r="P551">
            <v>68423801.263999999</v>
          </cell>
          <cell r="Q551">
            <v>23948330.442399997</v>
          </cell>
          <cell r="R551">
            <v>92372131.706399992</v>
          </cell>
          <cell r="U551" t="str">
            <v>BĐG Q2/2026</v>
          </cell>
          <cell r="V551" t="str">
            <v>BĐG Q2/2026</v>
          </cell>
          <cell r="W551" t="str">
            <v>ME</v>
          </cell>
        </row>
        <row r="552">
          <cell r="F552">
            <v>43</v>
          </cell>
          <cell r="J552">
            <v>320296.32000000001</v>
          </cell>
          <cell r="K552">
            <v>35575.199999999997</v>
          </cell>
          <cell r="L552">
            <v>355871.52</v>
          </cell>
          <cell r="M552">
            <v>112103.712</v>
          </cell>
          <cell r="N552">
            <v>12451.319999999998</v>
          </cell>
          <cell r="O552">
            <v>124555.03199999999</v>
          </cell>
          <cell r="P552">
            <v>15302475.360000001</v>
          </cell>
          <cell r="Q552">
            <v>5355866.3759999992</v>
          </cell>
          <cell r="R552">
            <v>20658341.736000001</v>
          </cell>
          <cell r="U552" t="str">
            <v>BĐG Q2/2026</v>
          </cell>
          <cell r="V552" t="str">
            <v>BĐG Q2/2026</v>
          </cell>
          <cell r="W552" t="str">
            <v>ME</v>
          </cell>
        </row>
        <row r="553">
          <cell r="F553">
            <v>212</v>
          </cell>
          <cell r="J553">
            <v>110093.41439999999</v>
          </cell>
          <cell r="K553">
            <v>10138.400000000001</v>
          </cell>
          <cell r="L553">
            <v>120231.8144</v>
          </cell>
          <cell r="M553">
            <v>38532.695039999999</v>
          </cell>
          <cell r="N553">
            <v>3548.4400000000005</v>
          </cell>
          <cell r="O553">
            <v>42081.135040000001</v>
          </cell>
          <cell r="P553">
            <v>25489144.652800001</v>
          </cell>
          <cell r="Q553">
            <v>8921200.6284800004</v>
          </cell>
          <cell r="R553">
            <v>34410345.281280003</v>
          </cell>
          <cell r="U553" t="str">
            <v>BĐG Q2/2026</v>
          </cell>
          <cell r="V553" t="str">
            <v>BĐG Q2/2026</v>
          </cell>
          <cell r="W553" t="str">
            <v>ME</v>
          </cell>
        </row>
        <row r="554">
          <cell r="F554">
            <v>732</v>
          </cell>
          <cell r="J554">
            <v>881789.18400000001</v>
          </cell>
          <cell r="K554">
            <v>32540.48</v>
          </cell>
          <cell r="L554">
            <v>914329.66399999999</v>
          </cell>
          <cell r="M554">
            <v>308626.2144</v>
          </cell>
          <cell r="N554">
            <v>11389.168</v>
          </cell>
          <cell r="O554">
            <v>320015.3824</v>
          </cell>
          <cell r="P554">
            <v>669289314.04799998</v>
          </cell>
          <cell r="Q554">
            <v>234251259.91679999</v>
          </cell>
          <cell r="R554">
            <v>903540573.9648</v>
          </cell>
          <cell r="U554" t="str">
            <v>BĐG Q2/2026</v>
          </cell>
          <cell r="V554" t="str">
            <v>BĐG Q2/2026</v>
          </cell>
          <cell r="W554" t="str">
            <v>ME</v>
          </cell>
        </row>
        <row r="555">
          <cell r="F555">
            <v>692</v>
          </cell>
          <cell r="J555">
            <v>647053.4016000001</v>
          </cell>
          <cell r="K555">
            <v>26286</v>
          </cell>
          <cell r="L555">
            <v>673339.4016000001</v>
          </cell>
          <cell r="M555">
            <v>226468.69056000002</v>
          </cell>
          <cell r="N555">
            <v>9200.0999999999985</v>
          </cell>
          <cell r="O555">
            <v>235668.79056000002</v>
          </cell>
          <cell r="P555">
            <v>465950865.9072001</v>
          </cell>
          <cell r="Q555">
            <v>163082803.06752002</v>
          </cell>
          <cell r="R555">
            <v>629033668.97472012</v>
          </cell>
          <cell r="U555" t="str">
            <v>BĐG Q2/2026</v>
          </cell>
          <cell r="V555" t="str">
            <v>BĐG Q2/2026</v>
          </cell>
          <cell r="W555" t="str">
            <v>ME</v>
          </cell>
        </row>
        <row r="556">
          <cell r="F556">
            <v>394</v>
          </cell>
          <cell r="J556">
            <v>301640.60160000005</v>
          </cell>
          <cell r="K556">
            <v>15653.440000000002</v>
          </cell>
          <cell r="L556">
            <v>317294.04160000006</v>
          </cell>
          <cell r="M556">
            <v>105574.21056000001</v>
          </cell>
          <cell r="N556">
            <v>5478.7040000000006</v>
          </cell>
          <cell r="O556">
            <v>111052.91456</v>
          </cell>
          <cell r="P556">
            <v>125013852.39040002</v>
          </cell>
          <cell r="Q556">
            <v>43754848.33664</v>
          </cell>
          <cell r="R556">
            <v>168768700.72704002</v>
          </cell>
          <cell r="U556" t="str">
            <v>BĐG Q2/2026</v>
          </cell>
          <cell r="V556" t="str">
            <v>BĐG Q2/2026</v>
          </cell>
          <cell r="W556" t="str">
            <v>ME</v>
          </cell>
        </row>
        <row r="557">
          <cell r="F557">
            <v>572</v>
          </cell>
          <cell r="J557">
            <v>178745.83854545455</v>
          </cell>
          <cell r="K557">
            <v>13045.120000000003</v>
          </cell>
          <cell r="L557">
            <v>191790.95854545454</v>
          </cell>
          <cell r="M557">
            <v>62561.043490909091</v>
          </cell>
          <cell r="N557">
            <v>4565.7920000000004</v>
          </cell>
          <cell r="O557">
            <v>67126.835490909085</v>
          </cell>
          <cell r="P557">
            <v>109704428.288</v>
          </cell>
          <cell r="Q557">
            <v>38396549.900799997</v>
          </cell>
          <cell r="R557">
            <v>148100978.18880001</v>
          </cell>
          <cell r="U557" t="str">
            <v>BĐG Q2/2026</v>
          </cell>
          <cell r="V557" t="str">
            <v>BĐG Q2/2026</v>
          </cell>
          <cell r="W557" t="str">
            <v>ME</v>
          </cell>
        </row>
        <row r="558">
          <cell r="F558">
            <v>200</v>
          </cell>
          <cell r="J558">
            <v>85451.846399999995</v>
          </cell>
          <cell r="K558">
            <v>10174.560000000001</v>
          </cell>
          <cell r="L558">
            <v>95626.406399999993</v>
          </cell>
          <cell r="M558">
            <v>29908.146239999995</v>
          </cell>
          <cell r="N558">
            <v>3561.0960000000005</v>
          </cell>
          <cell r="O558">
            <v>33469.242239999992</v>
          </cell>
          <cell r="P558">
            <v>19125281.279999997</v>
          </cell>
          <cell r="Q558">
            <v>6693848.4479999989</v>
          </cell>
          <cell r="R558">
            <v>25819129.727999996</v>
          </cell>
          <cell r="U558" t="str">
            <v>BĐG Q2/2026</v>
          </cell>
          <cell r="V558" t="str">
            <v>BĐG Q2/2026</v>
          </cell>
          <cell r="W558" t="str">
            <v>ME</v>
          </cell>
        </row>
        <row r="559">
          <cell r="F559">
            <v>16</v>
          </cell>
          <cell r="J559">
            <v>67680.835200000001</v>
          </cell>
          <cell r="K559">
            <v>5869.6</v>
          </cell>
          <cell r="L559">
            <v>73550.435200000007</v>
          </cell>
          <cell r="M559">
            <v>23688.29232</v>
          </cell>
          <cell r="N559">
            <v>2054.36</v>
          </cell>
          <cell r="O559">
            <v>25742.652320000001</v>
          </cell>
          <cell r="P559">
            <v>1176806.9632000001</v>
          </cell>
          <cell r="Q559">
            <v>411882.43712000002</v>
          </cell>
          <cell r="R559">
            <v>1588689.40032</v>
          </cell>
          <cell r="U559" t="str">
            <v>BĐG Q2/2026</v>
          </cell>
          <cell r="V559" t="str">
            <v>BĐG Q2/2026</v>
          </cell>
          <cell r="W559" t="str">
            <v>ME</v>
          </cell>
        </row>
        <row r="560">
          <cell r="F560">
            <v>200</v>
          </cell>
          <cell r="J560">
            <v>28746.374400000001</v>
          </cell>
          <cell r="K560">
            <v>6670</v>
          </cell>
          <cell r="L560">
            <v>35416.374400000001</v>
          </cell>
          <cell r="M560">
            <v>10061.231039999999</v>
          </cell>
          <cell r="N560">
            <v>2334.5</v>
          </cell>
          <cell r="O560">
            <v>12395.731039999999</v>
          </cell>
          <cell r="P560">
            <v>7083274.8799999999</v>
          </cell>
          <cell r="Q560">
            <v>2479146.2079999996</v>
          </cell>
          <cell r="R560">
            <v>9562421.0879999995</v>
          </cell>
          <cell r="U560" t="str">
            <v>BĐG Q2/2026</v>
          </cell>
          <cell r="V560" t="str">
            <v>BĐG Q2/2026</v>
          </cell>
          <cell r="W560" t="str">
            <v>ME</v>
          </cell>
        </row>
        <row r="561">
          <cell r="F561">
            <v>6720</v>
          </cell>
          <cell r="J561">
            <v>19685.836800000001</v>
          </cell>
          <cell r="K561">
            <v>5780.97</v>
          </cell>
          <cell r="L561">
            <v>25466.806800000002</v>
          </cell>
          <cell r="M561">
            <v>6890.04288</v>
          </cell>
          <cell r="N561">
            <v>2023.3395</v>
          </cell>
          <cell r="O561">
            <v>8913.3823799999991</v>
          </cell>
          <cell r="P561">
            <v>171136941.69600001</v>
          </cell>
          <cell r="Q561">
            <v>59897929.593599997</v>
          </cell>
          <cell r="R561">
            <v>231034871.28960001</v>
          </cell>
          <cell r="U561" t="str">
            <v>BĐG Q2/2026</v>
          </cell>
          <cell r="V561" t="str">
            <v>BĐG Q2/2026</v>
          </cell>
          <cell r="W561" t="str">
            <v>ME</v>
          </cell>
        </row>
        <row r="562">
          <cell r="F562">
            <v>15239</v>
          </cell>
          <cell r="J562">
            <v>11863.987200000001</v>
          </cell>
          <cell r="K562">
            <v>5138.6399999999994</v>
          </cell>
          <cell r="L562">
            <v>17002.627200000003</v>
          </cell>
          <cell r="M562">
            <v>4152.39552</v>
          </cell>
          <cell r="N562">
            <v>1798.5239999999997</v>
          </cell>
          <cell r="O562">
            <v>5950.9195199999995</v>
          </cell>
          <cell r="P562">
            <v>259103035.90080005</v>
          </cell>
          <cell r="Q562">
            <v>90686062.56527999</v>
          </cell>
          <cell r="R562">
            <v>349789098.46608007</v>
          </cell>
          <cell r="U562" t="str">
            <v>BĐG Q2/2026</v>
          </cell>
          <cell r="V562" t="str">
            <v>BĐG Q2/2026</v>
          </cell>
          <cell r="W562" t="str">
            <v>ME</v>
          </cell>
        </row>
        <row r="563">
          <cell r="F563">
            <v>24132</v>
          </cell>
          <cell r="J563">
            <v>7288.1855999999998</v>
          </cell>
          <cell r="K563">
            <v>4348.08</v>
          </cell>
          <cell r="L563">
            <v>11636.265599999999</v>
          </cell>
          <cell r="M563">
            <v>2550.8649599999999</v>
          </cell>
          <cell r="N563">
            <v>1521.828</v>
          </cell>
          <cell r="O563">
            <v>4072.6929599999999</v>
          </cell>
          <cell r="P563">
            <v>280806361.45919997</v>
          </cell>
          <cell r="Q563">
            <v>98282226.51072</v>
          </cell>
          <cell r="R563">
            <v>379088587.96991998</v>
          </cell>
          <cell r="U563" t="str">
            <v>BĐG Q2/2026</v>
          </cell>
          <cell r="V563" t="str">
            <v>BĐG Q2/2026</v>
          </cell>
          <cell r="W563" t="str">
            <v>ME</v>
          </cell>
        </row>
        <row r="564">
          <cell r="L564">
            <v>0</v>
          </cell>
          <cell r="M564">
            <v>0</v>
          </cell>
          <cell r="N564">
            <v>0</v>
          </cell>
          <cell r="O564">
            <v>0</v>
          </cell>
          <cell r="P564">
            <v>0</v>
          </cell>
          <cell r="Q564">
            <v>0</v>
          </cell>
          <cell r="R564">
            <v>0</v>
          </cell>
          <cell r="W564" t="str">
            <v>ME</v>
          </cell>
        </row>
        <row r="565">
          <cell r="F565">
            <v>124</v>
          </cell>
          <cell r="J565">
            <v>293410</v>
          </cell>
          <cell r="K565">
            <v>16585.289999999997</v>
          </cell>
          <cell r="L565">
            <v>309995.28999999998</v>
          </cell>
          <cell r="M565">
            <v>0</v>
          </cell>
          <cell r="N565">
            <v>5804.8514999999989</v>
          </cell>
          <cell r="O565">
            <v>5804.8514999999989</v>
          </cell>
          <cell r="P565">
            <v>38439415.960000001</v>
          </cell>
          <cell r="Q565">
            <v>719801.58599999989</v>
          </cell>
          <cell r="R565">
            <v>39159217.546000004</v>
          </cell>
          <cell r="U565" t="str">
            <v>VT: NCC, NC:BĐG Q2/2026</v>
          </cell>
          <cell r="V565" t="str">
            <v>VT: NCC, NC:BĐG Q2/2026</v>
          </cell>
          <cell r="W565" t="str">
            <v>ME</v>
          </cell>
        </row>
        <row r="566">
          <cell r="F566">
            <v>247</v>
          </cell>
          <cell r="J566">
            <v>156885.4656</v>
          </cell>
          <cell r="K566">
            <v>13143.059999999996</v>
          </cell>
          <cell r="L566">
            <v>170028.52559999999</v>
          </cell>
          <cell r="M566">
            <v>54909.912959999994</v>
          </cell>
          <cell r="N566">
            <v>4600.0709999999981</v>
          </cell>
          <cell r="O566">
            <v>59509.98395999999</v>
          </cell>
          <cell r="P566">
            <v>41997045.823199995</v>
          </cell>
          <cell r="Q566">
            <v>14698966.038119998</v>
          </cell>
          <cell r="R566">
            <v>56696011.861319989</v>
          </cell>
          <cell r="U566" t="str">
            <v>BĐG Q2/2026</v>
          </cell>
          <cell r="V566" t="str">
            <v>BĐG Q2/2026</v>
          </cell>
          <cell r="W566" t="str">
            <v>ME</v>
          </cell>
        </row>
        <row r="567">
          <cell r="F567">
            <v>797</v>
          </cell>
          <cell r="J567">
            <v>113482.4256</v>
          </cell>
          <cell r="K567">
            <v>10672.560000000001</v>
          </cell>
          <cell r="L567">
            <v>124154.9856</v>
          </cell>
          <cell r="M567">
            <v>39718.848959999996</v>
          </cell>
          <cell r="N567">
            <v>3735.3960000000002</v>
          </cell>
          <cell r="O567">
            <v>43454.244959999996</v>
          </cell>
          <cell r="P567">
            <v>98951523.523200005</v>
          </cell>
          <cell r="Q567">
            <v>34633033.233119994</v>
          </cell>
          <cell r="R567">
            <v>133584556.75632</v>
          </cell>
          <cell r="U567" t="str">
            <v>BĐG Q2/2026</v>
          </cell>
          <cell r="V567" t="str">
            <v>BĐG Q2/2026</v>
          </cell>
          <cell r="W567" t="str">
            <v>ME</v>
          </cell>
        </row>
        <row r="568">
          <cell r="F568">
            <v>1129</v>
          </cell>
          <cell r="J568">
            <v>73094.342400000009</v>
          </cell>
          <cell r="K568">
            <v>8893.7999999999993</v>
          </cell>
          <cell r="L568">
            <v>81988.142400000012</v>
          </cell>
          <cell r="M568">
            <v>25583.019840000001</v>
          </cell>
          <cell r="N568">
            <v>3112.8299999999995</v>
          </cell>
          <cell r="O568">
            <v>28695.849839999999</v>
          </cell>
          <cell r="P568">
            <v>92564612.769600019</v>
          </cell>
          <cell r="Q568">
            <v>32397614.469359998</v>
          </cell>
          <cell r="R568">
            <v>124962227.23896001</v>
          </cell>
          <cell r="U568" t="str">
            <v>BĐG Q2/2026</v>
          </cell>
          <cell r="V568" t="str">
            <v>BĐG Q2/2026</v>
          </cell>
          <cell r="W568" t="str">
            <v>ME</v>
          </cell>
        </row>
        <row r="569">
          <cell r="F569">
            <v>572</v>
          </cell>
          <cell r="J569">
            <v>46798.905600000006</v>
          </cell>
          <cell r="K569">
            <v>7411.5</v>
          </cell>
          <cell r="L569">
            <v>54210.405600000006</v>
          </cell>
          <cell r="M569">
            <v>16379.616960000001</v>
          </cell>
          <cell r="N569">
            <v>2594.0249999999996</v>
          </cell>
          <cell r="O569">
            <v>18973.641960000001</v>
          </cell>
          <cell r="P569">
            <v>31008352.003200002</v>
          </cell>
          <cell r="Q569">
            <v>10852923.20112</v>
          </cell>
          <cell r="R569">
            <v>41861275.204319999</v>
          </cell>
          <cell r="U569" t="str">
            <v>BĐG Q2/2026</v>
          </cell>
          <cell r="V569" t="str">
            <v>BĐG Q2/2026</v>
          </cell>
          <cell r="W569" t="str">
            <v>ME</v>
          </cell>
        </row>
        <row r="570">
          <cell r="F570">
            <v>328</v>
          </cell>
          <cell r="J570">
            <v>28746.374400000001</v>
          </cell>
          <cell r="K570">
            <v>6670</v>
          </cell>
          <cell r="L570">
            <v>35416.374400000001</v>
          </cell>
          <cell r="M570">
            <v>10061.231039999999</v>
          </cell>
          <cell r="N570">
            <v>2334.5</v>
          </cell>
          <cell r="O570">
            <v>12395.731039999999</v>
          </cell>
          <cell r="P570">
            <v>11616570.803200001</v>
          </cell>
          <cell r="Q570">
            <v>4065799.7811199995</v>
          </cell>
          <cell r="R570">
            <v>15682370.584320001</v>
          </cell>
          <cell r="U570" t="str">
            <v>BĐG Q2/2026</v>
          </cell>
          <cell r="V570" t="str">
            <v>BĐG Q2/2026</v>
          </cell>
          <cell r="W570" t="str">
            <v>ME</v>
          </cell>
        </row>
        <row r="571">
          <cell r="F571">
            <v>3560</v>
          </cell>
          <cell r="J571">
            <v>19685.836800000001</v>
          </cell>
          <cell r="K571">
            <v>5780.97</v>
          </cell>
          <cell r="L571">
            <v>25466.806800000002</v>
          </cell>
          <cell r="M571">
            <v>6890.04288</v>
          </cell>
          <cell r="N571">
            <v>2023.3395</v>
          </cell>
          <cell r="O571">
            <v>8913.3823799999991</v>
          </cell>
          <cell r="P571">
            <v>90661832.208000004</v>
          </cell>
          <cell r="Q571">
            <v>31731641.272799999</v>
          </cell>
          <cell r="R571">
            <v>122393473.4808</v>
          </cell>
          <cell r="U571" t="str">
            <v>BĐG Q2/2026</v>
          </cell>
          <cell r="V571" t="str">
            <v>BĐG Q2/2026</v>
          </cell>
          <cell r="W571" t="str">
            <v>ME</v>
          </cell>
        </row>
        <row r="572">
          <cell r="F572">
            <v>7619.5</v>
          </cell>
          <cell r="J572">
            <v>11863.987200000001</v>
          </cell>
          <cell r="K572">
            <v>5138.6399999999994</v>
          </cell>
          <cell r="L572">
            <v>17002.627200000003</v>
          </cell>
          <cell r="M572">
            <v>4152.39552</v>
          </cell>
          <cell r="N572">
            <v>1798.5239999999997</v>
          </cell>
          <cell r="O572">
            <v>5950.9195199999995</v>
          </cell>
          <cell r="P572">
            <v>129551517.95040002</v>
          </cell>
          <cell r="Q572">
            <v>45343031.282639995</v>
          </cell>
          <cell r="R572">
            <v>174894549.23304003</v>
          </cell>
          <cell r="U572" t="str">
            <v>BĐG Q2/2026</v>
          </cell>
          <cell r="V572" t="str">
            <v>BĐG Q2/2026</v>
          </cell>
          <cell r="W572" t="str">
            <v>ME</v>
          </cell>
        </row>
        <row r="573">
          <cell r="F573">
            <v>12066</v>
          </cell>
          <cell r="J573">
            <v>7288.1855999999998</v>
          </cell>
          <cell r="K573">
            <v>4348.08</v>
          </cell>
          <cell r="L573">
            <v>11636.265599999999</v>
          </cell>
          <cell r="M573">
            <v>2550.8649599999999</v>
          </cell>
          <cell r="N573">
            <v>1521.828</v>
          </cell>
          <cell r="O573">
            <v>4072.6929599999999</v>
          </cell>
          <cell r="P573">
            <v>140403180.72959998</v>
          </cell>
          <cell r="Q573">
            <v>49141113.25536</v>
          </cell>
          <cell r="R573">
            <v>189544293.98495999</v>
          </cell>
          <cell r="U573" t="str">
            <v>BĐG Q2/2026</v>
          </cell>
          <cell r="V573" t="str">
            <v>BĐG Q2/2026</v>
          </cell>
          <cell r="W573" t="str">
            <v>ME</v>
          </cell>
        </row>
        <row r="574">
          <cell r="L574">
            <v>0</v>
          </cell>
          <cell r="M574">
            <v>0</v>
          </cell>
          <cell r="N574">
            <v>0</v>
          </cell>
          <cell r="O574">
            <v>0</v>
          </cell>
          <cell r="P574">
            <v>0</v>
          </cell>
          <cell r="Q574">
            <v>0</v>
          </cell>
          <cell r="R574">
            <v>0</v>
          </cell>
          <cell r="W574" t="str">
            <v>ME</v>
          </cell>
        </row>
        <row r="575">
          <cell r="F575">
            <v>159</v>
          </cell>
          <cell r="J575">
            <v>18309.620160000002</v>
          </cell>
          <cell r="K575">
            <v>13058.231629090908</v>
          </cell>
          <cell r="L575">
            <v>31367.85178909091</v>
          </cell>
          <cell r="M575">
            <v>6408.367056</v>
          </cell>
          <cell r="N575">
            <v>4570.3810701818174</v>
          </cell>
          <cell r="O575">
            <v>10978.748126181817</v>
          </cell>
          <cell r="P575">
            <v>4987488.4344654549</v>
          </cell>
          <cell r="Q575">
            <v>1745620.952062909</v>
          </cell>
          <cell r="R575">
            <v>6733109.3865283635</v>
          </cell>
          <cell r="U575" t="str">
            <v>BĐG Q2/2026</v>
          </cell>
          <cell r="V575" t="str">
            <v>BĐG Q2/2026</v>
          </cell>
          <cell r="W575" t="str">
            <v>ME</v>
          </cell>
        </row>
        <row r="576">
          <cell r="F576">
            <v>1068</v>
          </cell>
          <cell r="J576">
            <v>9102.3004799999999</v>
          </cell>
          <cell r="K576">
            <v>11375.959690909089</v>
          </cell>
          <cell r="L576">
            <v>20478.260170909089</v>
          </cell>
          <cell r="M576">
            <v>3185.8051679999999</v>
          </cell>
          <cell r="N576">
            <v>3981.5858918181807</v>
          </cell>
          <cell r="O576">
            <v>7167.391059818181</v>
          </cell>
          <cell r="P576">
            <v>21870781.862530906</v>
          </cell>
          <cell r="Q576">
            <v>7654773.6518858178</v>
          </cell>
          <cell r="R576">
            <v>29525555.514416724</v>
          </cell>
          <cell r="U576" t="str">
            <v>BĐG Q2/2026</v>
          </cell>
          <cell r="V576" t="str">
            <v>BĐG Q2/2026</v>
          </cell>
          <cell r="W576" t="str">
            <v>ME</v>
          </cell>
        </row>
        <row r="577">
          <cell r="F577">
            <v>11812</v>
          </cell>
          <cell r="J577">
            <v>6669.6739200000002</v>
          </cell>
          <cell r="K577">
            <v>11375.959690909089</v>
          </cell>
          <cell r="L577">
            <v>18045.633610909088</v>
          </cell>
          <cell r="M577">
            <v>2334.3858719999998</v>
          </cell>
          <cell r="N577">
            <v>3981.5858918181807</v>
          </cell>
          <cell r="O577">
            <v>6315.971763818181</v>
          </cell>
          <cell r="P577">
            <v>213155024.21205816</v>
          </cell>
          <cell r="Q577">
            <v>74604258.47422035</v>
          </cell>
          <cell r="R577">
            <v>287759282.68627852</v>
          </cell>
          <cell r="U577" t="str">
            <v>BĐG Q2/2026</v>
          </cell>
          <cell r="V577" t="str">
            <v>BĐG Q2/2026</v>
          </cell>
          <cell r="W577" t="str">
            <v>ME</v>
          </cell>
        </row>
        <row r="578">
          <cell r="L578">
            <v>0</v>
          </cell>
          <cell r="M578">
            <v>0</v>
          </cell>
          <cell r="N578">
            <v>0</v>
          </cell>
          <cell r="O578">
            <v>0</v>
          </cell>
          <cell r="P578">
            <v>0</v>
          </cell>
          <cell r="Q578">
            <v>0</v>
          </cell>
          <cell r="R578">
            <v>0</v>
          </cell>
          <cell r="W578" t="str">
            <v>ME</v>
          </cell>
        </row>
        <row r="579">
          <cell r="F579">
            <v>38</v>
          </cell>
          <cell r="J579">
            <v>603138.68999999994</v>
          </cell>
          <cell r="K579">
            <v>95526</v>
          </cell>
          <cell r="L579">
            <v>698664.69</v>
          </cell>
          <cell r="M579">
            <v>211098.54149999996</v>
          </cell>
          <cell r="N579">
            <v>33434.1</v>
          </cell>
          <cell r="O579">
            <v>244532.64149999997</v>
          </cell>
          <cell r="P579">
            <v>26549258.219999999</v>
          </cell>
          <cell r="Q579">
            <v>9292240.3769999985</v>
          </cell>
          <cell r="R579">
            <v>35841498.596999995</v>
          </cell>
          <cell r="U579" t="str">
            <v>BĐG Q2/2026</v>
          </cell>
          <cell r="V579" t="str">
            <v>BĐG Q2/2026</v>
          </cell>
          <cell r="W579" t="str">
            <v>ME</v>
          </cell>
        </row>
        <row r="580">
          <cell r="F580">
            <v>156</v>
          </cell>
          <cell r="J580">
            <v>342027.63</v>
          </cell>
          <cell r="K580">
            <v>79056</v>
          </cell>
          <cell r="L580">
            <v>421083.63</v>
          </cell>
          <cell r="M580">
            <v>119709.67049999999</v>
          </cell>
          <cell r="N580">
            <v>27669.599999999999</v>
          </cell>
          <cell r="O580">
            <v>147379.27049999998</v>
          </cell>
          <cell r="P580">
            <v>65689046.280000001</v>
          </cell>
          <cell r="Q580">
            <v>22991166.197999999</v>
          </cell>
          <cell r="R580">
            <v>88680212.478</v>
          </cell>
          <cell r="U580" t="str">
            <v>BĐG Q2/2026</v>
          </cell>
          <cell r="V580" t="str">
            <v>BĐG Q2/2026</v>
          </cell>
          <cell r="W580" t="str">
            <v>ME</v>
          </cell>
        </row>
        <row r="581">
          <cell r="F581">
            <v>1055</v>
          </cell>
          <cell r="J581">
            <v>231732.89999999997</v>
          </cell>
          <cell r="K581">
            <v>52704</v>
          </cell>
          <cell r="L581">
            <v>284436.89999999997</v>
          </cell>
          <cell r="M581">
            <v>81106.514999999985</v>
          </cell>
          <cell r="N581">
            <v>18446.399999999998</v>
          </cell>
          <cell r="O581">
            <v>99552.914999999979</v>
          </cell>
          <cell r="P581">
            <v>300080929.49999994</v>
          </cell>
          <cell r="Q581">
            <v>105028325.32499997</v>
          </cell>
          <cell r="R581">
            <v>405109254.82499993</v>
          </cell>
          <cell r="U581" t="str">
            <v>BĐG Q2/2026</v>
          </cell>
          <cell r="V581" t="str">
            <v>BĐG Q2/2026</v>
          </cell>
          <cell r="W581" t="str">
            <v>ME</v>
          </cell>
        </row>
        <row r="582">
          <cell r="F582">
            <v>75</v>
          </cell>
          <cell r="J582">
            <v>176522.21999999997</v>
          </cell>
          <cell r="K582">
            <v>39528</v>
          </cell>
          <cell r="L582">
            <v>216050.21999999997</v>
          </cell>
          <cell r="M582">
            <v>61782.776999999987</v>
          </cell>
          <cell r="N582">
            <v>13834.8</v>
          </cell>
          <cell r="O582">
            <v>75617.57699999999</v>
          </cell>
          <cell r="P582">
            <v>16203766.499999998</v>
          </cell>
          <cell r="Q582">
            <v>5671318.2749999994</v>
          </cell>
          <cell r="R582">
            <v>21875084.774999999</v>
          </cell>
          <cell r="U582" t="str">
            <v>BĐG Q2/2026</v>
          </cell>
          <cell r="V582" t="str">
            <v>BĐG Q2/2026</v>
          </cell>
          <cell r="W582" t="str">
            <v>ME</v>
          </cell>
        </row>
        <row r="583">
          <cell r="L583">
            <v>0</v>
          </cell>
          <cell r="M583">
            <v>0</v>
          </cell>
          <cell r="N583">
            <v>0</v>
          </cell>
          <cell r="O583">
            <v>0</v>
          </cell>
          <cell r="P583">
            <v>0</v>
          </cell>
          <cell r="Q583">
            <v>0</v>
          </cell>
          <cell r="R583">
            <v>0</v>
          </cell>
          <cell r="W583" t="str">
            <v>ME</v>
          </cell>
        </row>
        <row r="584">
          <cell r="F584">
            <v>1</v>
          </cell>
          <cell r="J584">
            <v>12978000</v>
          </cell>
          <cell r="K584">
            <v>361473.1578947368</v>
          </cell>
          <cell r="L584">
            <v>13339473.157894736</v>
          </cell>
          <cell r="M584">
            <v>4542300</v>
          </cell>
          <cell r="N584">
            <v>126515.60526315786</v>
          </cell>
          <cell r="O584">
            <v>4668815.6052631577</v>
          </cell>
          <cell r="P584">
            <v>13339473.157894736</v>
          </cell>
          <cell r="Q584">
            <v>4668815.6052631577</v>
          </cell>
          <cell r="R584">
            <v>18008288.763157893</v>
          </cell>
          <cell r="U584" t="str">
            <v>BĐG Q2/2026</v>
          </cell>
          <cell r="V584" t="str">
            <v>BĐG Q2/2026</v>
          </cell>
          <cell r="W584" t="str">
            <v>ME</v>
          </cell>
        </row>
        <row r="585">
          <cell r="F585">
            <v>140</v>
          </cell>
          <cell r="J585">
            <v>293410</v>
          </cell>
          <cell r="K585">
            <v>16585</v>
          </cell>
          <cell r="L585">
            <v>309995</v>
          </cell>
          <cell r="M585">
            <v>0</v>
          </cell>
          <cell r="N585">
            <v>5804.75</v>
          </cell>
          <cell r="O585">
            <v>5804.75</v>
          </cell>
          <cell r="P585">
            <v>43399300</v>
          </cell>
          <cell r="Q585">
            <v>812665</v>
          </cell>
          <cell r="R585">
            <v>44211965</v>
          </cell>
          <cell r="U585" t="str">
            <v>VT: NCC, NC:BĐG Q2/2026</v>
          </cell>
          <cell r="V585" t="str">
            <v>VT: NCC, NC:BĐG Q2/2026</v>
          </cell>
          <cell r="W585" t="str">
            <v>ME</v>
          </cell>
        </row>
        <row r="586">
          <cell r="F586">
            <v>1.1599999999999999</v>
          </cell>
          <cell r="J586">
            <v>1830962.0159999998</v>
          </cell>
          <cell r="K586">
            <v>1305823.1629090901</v>
          </cell>
          <cell r="L586">
            <v>3136785.1789090899</v>
          </cell>
          <cell r="M586">
            <v>640836.70559999987</v>
          </cell>
          <cell r="N586">
            <v>457038.10701818147</v>
          </cell>
          <cell r="O586">
            <v>1097874.8126181813</v>
          </cell>
          <cell r="P586">
            <v>3638670.8075345438</v>
          </cell>
          <cell r="Q586">
            <v>1273534.7826370902</v>
          </cell>
          <cell r="R586">
            <v>4912205.5901716342</v>
          </cell>
          <cell r="U586" t="str">
            <v>BĐG Q2/2026</v>
          </cell>
          <cell r="V586" t="str">
            <v>BĐG Q2/2026</v>
          </cell>
          <cell r="W586" t="str">
            <v>ME</v>
          </cell>
        </row>
        <row r="587">
          <cell r="L587">
            <v>0</v>
          </cell>
          <cell r="M587">
            <v>0</v>
          </cell>
          <cell r="N587">
            <v>0</v>
          </cell>
          <cell r="O587">
            <v>0</v>
          </cell>
          <cell r="P587">
            <v>0</v>
          </cell>
          <cell r="Q587">
            <v>0</v>
          </cell>
          <cell r="R587">
            <v>0</v>
          </cell>
          <cell r="W587" t="str">
            <v>ME</v>
          </cell>
        </row>
        <row r="588">
          <cell r="F588">
            <v>5</v>
          </cell>
          <cell r="J588">
            <v>201600</v>
          </cell>
          <cell r="K588">
            <v>45000</v>
          </cell>
          <cell r="L588">
            <v>246600</v>
          </cell>
          <cell r="M588">
            <v>70560</v>
          </cell>
          <cell r="N588">
            <v>15749.999999999998</v>
          </cell>
          <cell r="O588">
            <v>86310</v>
          </cell>
          <cell r="P588">
            <v>1233000</v>
          </cell>
          <cell r="Q588">
            <v>431550</v>
          </cell>
          <cell r="R588">
            <v>1664550</v>
          </cell>
          <cell r="U588" t="str">
            <v>BĐG Q2/2026</v>
          </cell>
          <cell r="V588" t="str">
            <v>BĐG Q2/2026</v>
          </cell>
          <cell r="W588" t="str">
            <v>ME</v>
          </cell>
        </row>
        <row r="589">
          <cell r="F589">
            <v>5</v>
          </cell>
          <cell r="J589">
            <v>150000</v>
          </cell>
          <cell r="K589">
            <v>50000</v>
          </cell>
          <cell r="L589">
            <v>200000</v>
          </cell>
          <cell r="M589">
            <v>52500</v>
          </cell>
          <cell r="N589">
            <v>17500</v>
          </cell>
          <cell r="O589">
            <v>70000</v>
          </cell>
          <cell r="P589">
            <v>1000000</v>
          </cell>
          <cell r="Q589">
            <v>350000</v>
          </cell>
          <cell r="R589">
            <v>1350000</v>
          </cell>
          <cell r="U589" t="str">
            <v>BĐG Q2/2026</v>
          </cell>
          <cell r="V589" t="str">
            <v>BĐG Q2/2026</v>
          </cell>
          <cell r="W589" t="str">
            <v>ME</v>
          </cell>
        </row>
        <row r="590">
          <cell r="F590">
            <v>20</v>
          </cell>
          <cell r="J590">
            <v>360460</v>
          </cell>
          <cell r="K590">
            <v>18331</v>
          </cell>
          <cell r="L590">
            <v>378791</v>
          </cell>
          <cell r="M590">
            <v>0</v>
          </cell>
          <cell r="N590">
            <v>6415.8499999999995</v>
          </cell>
          <cell r="O590">
            <v>6415.8499999999995</v>
          </cell>
          <cell r="P590">
            <v>7575820</v>
          </cell>
          <cell r="Q590">
            <v>128316.99999999999</v>
          </cell>
          <cell r="R590">
            <v>7704137</v>
          </cell>
          <cell r="U590" t="str">
            <v>VT: NCC, NC:BĐG Q2/2026</v>
          </cell>
          <cell r="V590" t="str">
            <v>VT: NCC, NC:BĐG Q2/2026</v>
          </cell>
          <cell r="W590" t="str">
            <v>ME</v>
          </cell>
        </row>
        <row r="591">
          <cell r="L591">
            <v>0</v>
          </cell>
          <cell r="M591">
            <v>0</v>
          </cell>
          <cell r="N591">
            <v>0</v>
          </cell>
          <cell r="O591">
            <v>0</v>
          </cell>
          <cell r="P591">
            <v>0</v>
          </cell>
          <cell r="Q591">
            <v>0</v>
          </cell>
          <cell r="R591">
            <v>0</v>
          </cell>
          <cell r="W591" t="str">
            <v>ME</v>
          </cell>
        </row>
        <row r="592">
          <cell r="F592">
            <v>8</v>
          </cell>
          <cell r="J592">
            <v>201600</v>
          </cell>
          <cell r="K592">
            <v>45000</v>
          </cell>
          <cell r="L592">
            <v>246600</v>
          </cell>
          <cell r="M592">
            <v>70560</v>
          </cell>
          <cell r="N592">
            <v>15749.999999999998</v>
          </cell>
          <cell r="O592">
            <v>86310</v>
          </cell>
          <cell r="P592">
            <v>1972800</v>
          </cell>
          <cell r="Q592">
            <v>690480</v>
          </cell>
          <cell r="R592">
            <v>2663280</v>
          </cell>
          <cell r="U592" t="str">
            <v>BĐG Q2/2026</v>
          </cell>
          <cell r="V592" t="str">
            <v>BĐG Q2/2026</v>
          </cell>
          <cell r="W592" t="str">
            <v>ME</v>
          </cell>
        </row>
        <row r="593">
          <cell r="F593">
            <v>8</v>
          </cell>
          <cell r="J593">
            <v>150000</v>
          </cell>
          <cell r="K593">
            <v>50000</v>
          </cell>
          <cell r="L593">
            <v>200000</v>
          </cell>
          <cell r="M593">
            <v>52500</v>
          </cell>
          <cell r="N593">
            <v>17500</v>
          </cell>
          <cell r="O593">
            <v>70000</v>
          </cell>
          <cell r="P593">
            <v>1600000</v>
          </cell>
          <cell r="Q593">
            <v>560000</v>
          </cell>
          <cell r="R593">
            <v>2160000</v>
          </cell>
          <cell r="U593" t="str">
            <v>BĐG Q2/2026</v>
          </cell>
          <cell r="V593" t="str">
            <v>BĐG Q2/2026</v>
          </cell>
          <cell r="W593" t="str">
            <v>ME</v>
          </cell>
        </row>
        <row r="594">
          <cell r="F594">
            <v>50</v>
          </cell>
          <cell r="J594">
            <v>360460</v>
          </cell>
          <cell r="K594">
            <v>18331</v>
          </cell>
          <cell r="L594">
            <v>378791</v>
          </cell>
          <cell r="M594">
            <v>0</v>
          </cell>
          <cell r="N594">
            <v>6415.8499999999995</v>
          </cell>
          <cell r="O594">
            <v>6415.8499999999995</v>
          </cell>
          <cell r="P594">
            <v>18939550</v>
          </cell>
          <cell r="Q594">
            <v>320792.5</v>
          </cell>
          <cell r="R594">
            <v>19260342.5</v>
          </cell>
          <cell r="U594" t="str">
            <v>VT: NCC, NC:BĐG Q2/2026</v>
          </cell>
          <cell r="V594" t="str">
            <v>VT: NCC, NC:BĐG Q2/2026</v>
          </cell>
          <cell r="W594" t="str">
            <v>ME</v>
          </cell>
        </row>
        <row r="595">
          <cell r="F595">
            <v>16</v>
          </cell>
          <cell r="J595">
            <v>552170</v>
          </cell>
          <cell r="K595">
            <v>22827.420000000002</v>
          </cell>
          <cell r="L595">
            <v>574997.42000000004</v>
          </cell>
          <cell r="M595">
            <v>0</v>
          </cell>
          <cell r="N595">
            <v>7989.5969999999998</v>
          </cell>
          <cell r="O595">
            <v>7989.5969999999998</v>
          </cell>
          <cell r="P595">
            <v>9199958.7200000007</v>
          </cell>
          <cell r="Q595">
            <v>127833.552</v>
          </cell>
          <cell r="R595">
            <v>9327792.2719999999</v>
          </cell>
          <cell r="U595" t="str">
            <v>VT: NCC, NC:BĐG Q2/2026</v>
          </cell>
          <cell r="V595" t="str">
            <v>VT: NCC, NC:BĐG Q2/2026</v>
          </cell>
          <cell r="W595" t="str">
            <v>ME</v>
          </cell>
        </row>
        <row r="596">
          <cell r="L596">
            <v>0</v>
          </cell>
          <cell r="M596">
            <v>0</v>
          </cell>
          <cell r="N596">
            <v>0</v>
          </cell>
          <cell r="O596">
            <v>0</v>
          </cell>
          <cell r="P596">
            <v>0</v>
          </cell>
          <cell r="Q596">
            <v>0</v>
          </cell>
          <cell r="R596">
            <v>0</v>
          </cell>
          <cell r="W596" t="str">
            <v>ME</v>
          </cell>
        </row>
        <row r="597">
          <cell r="L597">
            <v>0</v>
          </cell>
          <cell r="M597">
            <v>0</v>
          </cell>
          <cell r="N597">
            <v>0</v>
          </cell>
          <cell r="O597">
            <v>0</v>
          </cell>
          <cell r="P597">
            <v>0</v>
          </cell>
          <cell r="Q597">
            <v>0</v>
          </cell>
          <cell r="R597">
            <v>0</v>
          </cell>
          <cell r="W597" t="str">
            <v>ME</v>
          </cell>
        </row>
        <row r="598">
          <cell r="F598">
            <v>6</v>
          </cell>
          <cell r="J598">
            <v>31000000</v>
          </cell>
          <cell r="K598">
            <v>856800</v>
          </cell>
          <cell r="L598">
            <v>31856800</v>
          </cell>
          <cell r="M598">
            <v>0</v>
          </cell>
          <cell r="N598">
            <v>299880</v>
          </cell>
          <cell r="O598">
            <v>299880</v>
          </cell>
          <cell r="P598">
            <v>191140800</v>
          </cell>
          <cell r="Q598">
            <v>1799280</v>
          </cell>
          <cell r="R598">
            <v>192940080</v>
          </cell>
          <cell r="S598" t="str">
            <v>Bơm chìm Q=15m3/h</v>
          </cell>
          <cell r="U598" t="str">
            <v>VT: NCC, NC:BĐG Q2/2026</v>
          </cell>
          <cell r="V598" t="str">
            <v>VT: NCC, NC:BĐG Q2/2026</v>
          </cell>
          <cell r="W598" t="str">
            <v>ME</v>
          </cell>
        </row>
        <row r="599">
          <cell r="F599">
            <v>1</v>
          </cell>
          <cell r="J599">
            <v>3815489</v>
          </cell>
          <cell r="K599">
            <v>240290</v>
          </cell>
          <cell r="L599">
            <v>4055779</v>
          </cell>
          <cell r="M599">
            <v>0</v>
          </cell>
          <cell r="N599">
            <v>84101.5</v>
          </cell>
          <cell r="O599">
            <v>84101.5</v>
          </cell>
          <cell r="P599">
            <v>4055779</v>
          </cell>
          <cell r="Q599">
            <v>84101.5</v>
          </cell>
          <cell r="R599">
            <v>4139880.5</v>
          </cell>
          <cell r="U599" t="str">
            <v>VT: HĐK, NC:BĐG Q2/2026</v>
          </cell>
          <cell r="V599" t="str">
            <v>VT: HĐK, NC:BĐG Q2/2026</v>
          </cell>
          <cell r="W599" t="str">
            <v>ME</v>
          </cell>
        </row>
        <row r="605">
          <cell r="F605">
            <v>30</v>
          </cell>
          <cell r="J605">
            <v>1900000</v>
          </cell>
          <cell r="K605">
            <v>503880.00000000006</v>
          </cell>
          <cell r="L605">
            <v>2403880</v>
          </cell>
          <cell r="M605">
            <v>0</v>
          </cell>
          <cell r="N605">
            <v>176358</v>
          </cell>
          <cell r="O605">
            <v>176358</v>
          </cell>
          <cell r="P605">
            <v>72116400</v>
          </cell>
          <cell r="Q605">
            <v>5290740</v>
          </cell>
          <cell r="R605">
            <v>77407140</v>
          </cell>
          <cell r="S605" t="str">
            <v>Bình nóng lạnh 30L</v>
          </cell>
          <cell r="U605" t="str">
            <v>VT: NCC, NC:BĐG Q2/2026</v>
          </cell>
          <cell r="V605" t="str">
            <v>VT: NCC, NC:BĐG Q2/2026</v>
          </cell>
          <cell r="W605" t="str">
            <v>ME</v>
          </cell>
        </row>
        <row r="609">
          <cell r="F609">
            <v>2</v>
          </cell>
          <cell r="J609">
            <v>13462896</v>
          </cell>
          <cell r="K609">
            <v>3902640</v>
          </cell>
          <cell r="L609">
            <v>17365536</v>
          </cell>
          <cell r="M609">
            <v>4712013.5999999996</v>
          </cell>
          <cell r="N609">
            <v>1365924</v>
          </cell>
          <cell r="O609">
            <v>6077937.5999999996</v>
          </cell>
          <cell r="P609">
            <v>34731072</v>
          </cell>
          <cell r="Q609">
            <v>12155875.199999999</v>
          </cell>
          <cell r="R609">
            <v>46886947.200000003</v>
          </cell>
          <cell r="U609" t="str">
            <v>BĐG Q2/2026</v>
          </cell>
          <cell r="V609" t="str">
            <v>BĐG Q2/2026</v>
          </cell>
          <cell r="W609" t="str">
            <v>ME</v>
          </cell>
        </row>
        <row r="610">
          <cell r="F610">
            <v>0.5</v>
          </cell>
          <cell r="J610">
            <v>9681456</v>
          </cell>
          <cell r="K610">
            <v>3490680.0000000005</v>
          </cell>
          <cell r="L610">
            <v>13172136</v>
          </cell>
          <cell r="M610">
            <v>3388509.5999999996</v>
          </cell>
          <cell r="N610">
            <v>1221738</v>
          </cell>
          <cell r="O610">
            <v>4610247.5999999996</v>
          </cell>
          <cell r="P610">
            <v>6586068</v>
          </cell>
          <cell r="Q610">
            <v>2305123.7999999998</v>
          </cell>
          <cell r="R610">
            <v>8891191.8000000007</v>
          </cell>
          <cell r="U610" t="str">
            <v>BĐG Q2/2026</v>
          </cell>
          <cell r="V610" t="str">
            <v>BĐG Q2/2026</v>
          </cell>
          <cell r="W610" t="str">
            <v>ME</v>
          </cell>
        </row>
        <row r="611">
          <cell r="F611">
            <v>1.29</v>
          </cell>
          <cell r="J611">
            <v>6089088</v>
          </cell>
          <cell r="K611">
            <v>3070920</v>
          </cell>
          <cell r="L611">
            <v>9160008</v>
          </cell>
          <cell r="M611">
            <v>2131180.7999999998</v>
          </cell>
          <cell r="N611">
            <v>1074822</v>
          </cell>
          <cell r="O611">
            <v>3206002.8</v>
          </cell>
          <cell r="P611">
            <v>11816410.32</v>
          </cell>
          <cell r="Q611">
            <v>4135743.6119999997</v>
          </cell>
          <cell r="R611">
            <v>15952153.932</v>
          </cell>
          <cell r="U611" t="str">
            <v>BĐG Q2/2026</v>
          </cell>
          <cell r="V611" t="str">
            <v>BĐG Q2/2026</v>
          </cell>
          <cell r="W611" t="str">
            <v>ME</v>
          </cell>
        </row>
        <row r="612">
          <cell r="F612">
            <v>1.24</v>
          </cell>
          <cell r="J612">
            <v>4154736</v>
          </cell>
          <cell r="K612">
            <v>2658840</v>
          </cell>
          <cell r="L612">
            <v>6813576</v>
          </cell>
          <cell r="M612">
            <v>1454157.5999999999</v>
          </cell>
          <cell r="N612">
            <v>930593.99999999988</v>
          </cell>
          <cell r="O612">
            <v>2384751.5999999996</v>
          </cell>
          <cell r="P612">
            <v>8448834.2400000002</v>
          </cell>
          <cell r="Q612">
            <v>2957091.9839999997</v>
          </cell>
          <cell r="R612">
            <v>11405926.223999999</v>
          </cell>
          <cell r="U612" t="str">
            <v>BĐG Q2/2026</v>
          </cell>
          <cell r="V612" t="str">
            <v>BĐG Q2/2026</v>
          </cell>
          <cell r="W612" t="str">
            <v>ME</v>
          </cell>
        </row>
        <row r="613">
          <cell r="F613">
            <v>1.798</v>
          </cell>
          <cell r="J613">
            <v>3305424</v>
          </cell>
          <cell r="K613">
            <v>2452800</v>
          </cell>
          <cell r="L613">
            <v>5758224</v>
          </cell>
          <cell r="M613">
            <v>1156898.3999999999</v>
          </cell>
          <cell r="N613">
            <v>858480</v>
          </cell>
          <cell r="O613">
            <v>2015378.4</v>
          </cell>
          <cell r="P613">
            <v>10353286.752</v>
          </cell>
          <cell r="Q613">
            <v>3623650.3632</v>
          </cell>
          <cell r="R613">
            <v>13976937.1152</v>
          </cell>
          <cell r="U613" t="str">
            <v>BĐG Q2/2026</v>
          </cell>
          <cell r="V613" t="str">
            <v>BĐG Q2/2026</v>
          </cell>
          <cell r="W613" t="str">
            <v>ME</v>
          </cell>
        </row>
        <row r="614">
          <cell r="F614">
            <v>2.85</v>
          </cell>
          <cell r="J614">
            <v>2390064</v>
          </cell>
          <cell r="K614">
            <v>2246760</v>
          </cell>
          <cell r="L614">
            <v>4636824</v>
          </cell>
          <cell r="M614">
            <v>836522.39999999991</v>
          </cell>
          <cell r="N614">
            <v>786366</v>
          </cell>
          <cell r="O614">
            <v>1622888.4</v>
          </cell>
          <cell r="P614">
            <v>13214948.4</v>
          </cell>
          <cell r="Q614">
            <v>4625231.9399999995</v>
          </cell>
          <cell r="R614">
            <v>17840180.34</v>
          </cell>
          <cell r="U614" t="str">
            <v>BĐG Q2/2026</v>
          </cell>
          <cell r="V614" t="str">
            <v>BĐG Q2/2026</v>
          </cell>
          <cell r="W614" t="str">
            <v>ME</v>
          </cell>
        </row>
        <row r="615">
          <cell r="F615">
            <v>4.55</v>
          </cell>
          <cell r="J615">
            <v>1338048</v>
          </cell>
          <cell r="K615">
            <v>2044559.9999999998</v>
          </cell>
          <cell r="L615">
            <v>3382608</v>
          </cell>
          <cell r="M615">
            <v>468316.8</v>
          </cell>
          <cell r="N615">
            <v>715595.99999999988</v>
          </cell>
          <cell r="O615">
            <v>1183912.7999999998</v>
          </cell>
          <cell r="P615">
            <v>15390866.399999999</v>
          </cell>
          <cell r="Q615">
            <v>5386803.2399999993</v>
          </cell>
          <cell r="R615">
            <v>20777669.639999997</v>
          </cell>
          <cell r="U615" t="str">
            <v>BĐG Q2/2026</v>
          </cell>
          <cell r="V615" t="str">
            <v>BĐG Q2/2026</v>
          </cell>
          <cell r="W615" t="str">
            <v>ME</v>
          </cell>
        </row>
        <row r="616">
          <cell r="F616">
            <v>1</v>
          </cell>
          <cell r="J616">
            <v>1653168</v>
          </cell>
          <cell r="K616">
            <v>2044559.9999999998</v>
          </cell>
          <cell r="L616">
            <v>3697728</v>
          </cell>
          <cell r="M616">
            <v>578608.79999999993</v>
          </cell>
          <cell r="N616">
            <v>715595.99999999988</v>
          </cell>
          <cell r="O616">
            <v>1294204.7999999998</v>
          </cell>
          <cell r="P616">
            <v>3697728</v>
          </cell>
          <cell r="Q616">
            <v>1294204.7999999998</v>
          </cell>
          <cell r="R616">
            <v>4991932.8</v>
          </cell>
          <cell r="U616" t="str">
            <v>BĐG Q2/2026</v>
          </cell>
          <cell r="V616" t="str">
            <v>BĐG Q2/2026</v>
          </cell>
          <cell r="W616" t="str">
            <v>ME</v>
          </cell>
        </row>
        <row r="617">
          <cell r="F617">
            <v>2</v>
          </cell>
          <cell r="J617">
            <v>0</v>
          </cell>
          <cell r="K617">
            <v>563857.14285714307</v>
          </cell>
          <cell r="L617">
            <v>563857.14285714307</v>
          </cell>
          <cell r="M617">
            <v>0</v>
          </cell>
          <cell r="N617">
            <v>197350.00000000006</v>
          </cell>
          <cell r="O617">
            <v>197350.00000000006</v>
          </cell>
          <cell r="P617">
            <v>1127714.2857142861</v>
          </cell>
          <cell r="Q617">
            <v>394700.00000000012</v>
          </cell>
          <cell r="R617">
            <v>1522414.2857142864</v>
          </cell>
          <cell r="U617" t="str">
            <v>BĐG Q2/2026</v>
          </cell>
          <cell r="V617" t="str">
            <v>BĐG Q2/2026</v>
          </cell>
          <cell r="W617" t="str">
            <v>ME</v>
          </cell>
        </row>
        <row r="618">
          <cell r="F618">
            <v>0.5</v>
          </cell>
          <cell r="J618">
            <v>0</v>
          </cell>
          <cell r="K618">
            <v>563857.14285714307</v>
          </cell>
          <cell r="L618">
            <v>563857.14285714307</v>
          </cell>
          <cell r="M618">
            <v>0</v>
          </cell>
          <cell r="N618">
            <v>197350.00000000006</v>
          </cell>
          <cell r="O618">
            <v>197350.00000000006</v>
          </cell>
          <cell r="P618">
            <v>281928.57142857154</v>
          </cell>
          <cell r="Q618">
            <v>98675.000000000029</v>
          </cell>
          <cell r="R618">
            <v>380603.57142857159</v>
          </cell>
          <cell r="U618" t="str">
            <v>BĐG Q2/2026</v>
          </cell>
          <cell r="V618" t="str">
            <v>BĐG Q2/2026</v>
          </cell>
          <cell r="W618" t="str">
            <v>ME</v>
          </cell>
        </row>
        <row r="619">
          <cell r="F619">
            <v>1.29</v>
          </cell>
          <cell r="J619">
            <v>0</v>
          </cell>
          <cell r="K619">
            <v>376857.14285714296</v>
          </cell>
          <cell r="L619">
            <v>376857.14285714296</v>
          </cell>
          <cell r="M619">
            <v>0</v>
          </cell>
          <cell r="N619">
            <v>131900.00000000003</v>
          </cell>
          <cell r="O619">
            <v>131900.00000000003</v>
          </cell>
          <cell r="P619">
            <v>486145.71428571444</v>
          </cell>
          <cell r="Q619">
            <v>170151.00000000003</v>
          </cell>
          <cell r="R619">
            <v>656296.71428571444</v>
          </cell>
          <cell r="U619" t="str">
            <v>BĐG Q2/2026</v>
          </cell>
          <cell r="V619" t="str">
            <v>BĐG Q2/2026</v>
          </cell>
          <cell r="W619" t="str">
            <v>ME</v>
          </cell>
        </row>
        <row r="620">
          <cell r="F620">
            <v>1.24</v>
          </cell>
          <cell r="J620">
            <v>0</v>
          </cell>
          <cell r="K620">
            <v>376857.14285714296</v>
          </cell>
          <cell r="L620">
            <v>376857.14285714296</v>
          </cell>
          <cell r="M620">
            <v>0</v>
          </cell>
          <cell r="N620">
            <v>131900.00000000003</v>
          </cell>
          <cell r="O620">
            <v>131900.00000000003</v>
          </cell>
          <cell r="P620">
            <v>467302.85714285728</v>
          </cell>
          <cell r="Q620">
            <v>163556.00000000003</v>
          </cell>
          <cell r="R620">
            <v>630858.85714285728</v>
          </cell>
          <cell r="U620" t="str">
            <v>BĐG Q2/2026</v>
          </cell>
          <cell r="V620" t="str">
            <v>BĐG Q2/2026</v>
          </cell>
          <cell r="W620" t="str">
            <v>ME</v>
          </cell>
        </row>
        <row r="621">
          <cell r="F621">
            <v>1.798</v>
          </cell>
          <cell r="J621">
            <v>0</v>
          </cell>
          <cell r="K621">
            <v>376857.14285714296</v>
          </cell>
          <cell r="L621">
            <v>376857.14285714296</v>
          </cell>
          <cell r="M621">
            <v>0</v>
          </cell>
          <cell r="N621">
            <v>131900.00000000003</v>
          </cell>
          <cell r="O621">
            <v>131900.00000000003</v>
          </cell>
          <cell r="P621">
            <v>677589.14285714307</v>
          </cell>
          <cell r="Q621">
            <v>237156.20000000007</v>
          </cell>
          <cell r="R621">
            <v>914745.34285714314</v>
          </cell>
          <cell r="U621" t="str">
            <v>BĐG Q2/2026</v>
          </cell>
          <cell r="V621" t="str">
            <v>BĐG Q2/2026</v>
          </cell>
          <cell r="W621" t="str">
            <v>ME</v>
          </cell>
        </row>
        <row r="622">
          <cell r="F622">
            <v>2.85</v>
          </cell>
          <cell r="J622">
            <v>0</v>
          </cell>
          <cell r="K622">
            <v>376857.14285714296</v>
          </cell>
          <cell r="L622">
            <v>376857.14285714296</v>
          </cell>
          <cell r="M622">
            <v>0</v>
          </cell>
          <cell r="N622">
            <v>131900.00000000003</v>
          </cell>
          <cell r="O622">
            <v>131900.00000000003</v>
          </cell>
          <cell r="P622">
            <v>1074042.8571428575</v>
          </cell>
          <cell r="Q622">
            <v>375915.00000000012</v>
          </cell>
          <cell r="R622">
            <v>1449957.8571428577</v>
          </cell>
          <cell r="U622" t="str">
            <v>BĐG Q2/2026</v>
          </cell>
          <cell r="V622" t="str">
            <v>BĐG Q2/2026</v>
          </cell>
          <cell r="W622" t="str">
            <v>ME</v>
          </cell>
        </row>
        <row r="623">
          <cell r="F623">
            <v>5.55</v>
          </cell>
          <cell r="J623">
            <v>0</v>
          </cell>
          <cell r="K623">
            <v>376857.14285714296</v>
          </cell>
          <cell r="L623">
            <v>376857.14285714296</v>
          </cell>
          <cell r="M623">
            <v>0</v>
          </cell>
          <cell r="N623">
            <v>131900.00000000003</v>
          </cell>
          <cell r="O623">
            <v>131900.00000000003</v>
          </cell>
          <cell r="P623">
            <v>2091557.1428571434</v>
          </cell>
          <cell r="Q623">
            <v>732045.00000000012</v>
          </cell>
          <cell r="R623">
            <v>2823602.1428571437</v>
          </cell>
          <cell r="U623" t="str">
            <v>BĐG Q2/2026</v>
          </cell>
          <cell r="V623" t="str">
            <v>BĐG Q2/2026</v>
          </cell>
          <cell r="W623" t="str">
            <v>ME</v>
          </cell>
        </row>
        <row r="624">
          <cell r="F624">
            <v>10</v>
          </cell>
          <cell r="J624">
            <v>76943.999999999985</v>
          </cell>
          <cell r="K624">
            <v>25484</v>
          </cell>
          <cell r="L624">
            <v>102427.99999999999</v>
          </cell>
          <cell r="M624">
            <v>26930.399999999994</v>
          </cell>
          <cell r="N624">
            <v>8919.4</v>
          </cell>
          <cell r="O624">
            <v>35849.799999999996</v>
          </cell>
          <cell r="P624">
            <v>1024279.9999999999</v>
          </cell>
          <cell r="Q624">
            <v>358497.99999999994</v>
          </cell>
          <cell r="R624">
            <v>1382777.9999999998</v>
          </cell>
          <cell r="U624" t="str">
            <v>BĐG Q2/2026</v>
          </cell>
          <cell r="V624" t="str">
            <v>BĐG Q2/2026</v>
          </cell>
          <cell r="W624" t="str">
            <v>ME</v>
          </cell>
        </row>
        <row r="625">
          <cell r="F625">
            <v>7</v>
          </cell>
          <cell r="J625">
            <v>58926</v>
          </cell>
          <cell r="K625">
            <v>24050</v>
          </cell>
          <cell r="L625">
            <v>82976</v>
          </cell>
          <cell r="M625">
            <v>20624.099999999999</v>
          </cell>
          <cell r="N625">
            <v>8417.5</v>
          </cell>
          <cell r="O625">
            <v>29041.599999999999</v>
          </cell>
          <cell r="P625">
            <v>580832</v>
          </cell>
          <cell r="Q625">
            <v>203291.19999999998</v>
          </cell>
          <cell r="R625">
            <v>784123.2</v>
          </cell>
          <cell r="U625" t="str">
            <v>BĐG Q2/2026</v>
          </cell>
          <cell r="V625" t="str">
            <v>BĐG Q2/2026</v>
          </cell>
          <cell r="W625" t="str">
            <v>ME</v>
          </cell>
        </row>
        <row r="626">
          <cell r="F626">
            <v>7</v>
          </cell>
          <cell r="J626">
            <v>19277.999999999996</v>
          </cell>
          <cell r="K626">
            <v>22616</v>
          </cell>
          <cell r="L626">
            <v>41894</v>
          </cell>
          <cell r="M626">
            <v>6747.2999999999984</v>
          </cell>
          <cell r="N626">
            <v>7915.5999999999995</v>
          </cell>
          <cell r="O626">
            <v>14662.899999999998</v>
          </cell>
          <cell r="P626">
            <v>293258</v>
          </cell>
          <cell r="Q626">
            <v>102640.29999999999</v>
          </cell>
          <cell r="R626">
            <v>395898.3</v>
          </cell>
          <cell r="U626" t="str">
            <v>BĐG Q2/2026</v>
          </cell>
          <cell r="V626" t="str">
            <v>BĐG Q2/2026</v>
          </cell>
          <cell r="W626" t="str">
            <v>ME</v>
          </cell>
        </row>
        <row r="627">
          <cell r="F627">
            <v>5</v>
          </cell>
          <cell r="J627">
            <v>10962</v>
          </cell>
          <cell r="K627">
            <v>21184</v>
          </cell>
          <cell r="L627">
            <v>32146</v>
          </cell>
          <cell r="M627">
            <v>3836.7</v>
          </cell>
          <cell r="N627">
            <v>7414.4</v>
          </cell>
          <cell r="O627">
            <v>11251.099999999999</v>
          </cell>
          <cell r="P627">
            <v>160730</v>
          </cell>
          <cell r="Q627">
            <v>56255.499999999993</v>
          </cell>
          <cell r="R627">
            <v>216985.5</v>
          </cell>
          <cell r="U627" t="str">
            <v>BĐG Q2/2026</v>
          </cell>
          <cell r="V627" t="str">
            <v>BĐG Q2/2026</v>
          </cell>
          <cell r="W627" t="str">
            <v>ME</v>
          </cell>
        </row>
        <row r="628">
          <cell r="F628">
            <v>58</v>
          </cell>
          <cell r="J628">
            <v>6762</v>
          </cell>
          <cell r="K628">
            <v>20461</v>
          </cell>
          <cell r="L628">
            <v>27223</v>
          </cell>
          <cell r="M628">
            <v>2366.6999999999998</v>
          </cell>
          <cell r="N628">
            <v>7161.3499999999995</v>
          </cell>
          <cell r="O628">
            <v>9528.0499999999993</v>
          </cell>
          <cell r="P628">
            <v>1578934</v>
          </cell>
          <cell r="Q628">
            <v>552626.89999999991</v>
          </cell>
          <cell r="R628">
            <v>2131560.9</v>
          </cell>
          <cell r="U628" t="str">
            <v>BĐG Q2/2026</v>
          </cell>
          <cell r="V628" t="str">
            <v>BĐG Q2/2026</v>
          </cell>
          <cell r="W628" t="str">
            <v>ME</v>
          </cell>
        </row>
        <row r="629">
          <cell r="F629">
            <v>143</v>
          </cell>
          <cell r="J629">
            <v>3864</v>
          </cell>
          <cell r="K629">
            <v>19750</v>
          </cell>
          <cell r="L629">
            <v>23614</v>
          </cell>
          <cell r="M629">
            <v>1352.3999999999999</v>
          </cell>
          <cell r="N629">
            <v>6912.5</v>
          </cell>
          <cell r="O629">
            <v>8264.9</v>
          </cell>
          <cell r="P629">
            <v>3376802</v>
          </cell>
          <cell r="Q629">
            <v>1181880.7</v>
          </cell>
          <cell r="R629">
            <v>4558682.7</v>
          </cell>
          <cell r="U629" t="str">
            <v>BĐG Q2/2026</v>
          </cell>
          <cell r="V629" t="str">
            <v>BĐG Q2/2026</v>
          </cell>
          <cell r="W629" t="str">
            <v>ME</v>
          </cell>
        </row>
        <row r="630">
          <cell r="F630">
            <v>223</v>
          </cell>
          <cell r="J630">
            <v>2898</v>
          </cell>
          <cell r="K630">
            <v>19028</v>
          </cell>
          <cell r="L630">
            <v>21926</v>
          </cell>
          <cell r="M630">
            <v>1014.3</v>
          </cell>
          <cell r="N630">
            <v>6659.7999999999993</v>
          </cell>
          <cell r="O630">
            <v>7674.0999999999995</v>
          </cell>
          <cell r="P630">
            <v>4889498</v>
          </cell>
          <cell r="Q630">
            <v>1711324.2999999998</v>
          </cell>
          <cell r="R630">
            <v>6600822.2999999998</v>
          </cell>
          <cell r="U630" t="str">
            <v>BĐG Q2/2026</v>
          </cell>
          <cell r="V630" t="str">
            <v>BĐG Q2/2026</v>
          </cell>
          <cell r="W630" t="str">
            <v>ME</v>
          </cell>
        </row>
        <row r="631">
          <cell r="F631">
            <v>160</v>
          </cell>
          <cell r="J631">
            <v>2898</v>
          </cell>
          <cell r="K631">
            <v>19028</v>
          </cell>
          <cell r="L631">
            <v>21926</v>
          </cell>
          <cell r="M631">
            <v>1014.3</v>
          </cell>
          <cell r="N631">
            <v>6659.7999999999993</v>
          </cell>
          <cell r="O631">
            <v>7674.0999999999995</v>
          </cell>
          <cell r="P631">
            <v>3508160</v>
          </cell>
          <cell r="Q631">
            <v>1227856</v>
          </cell>
          <cell r="R631">
            <v>4736016</v>
          </cell>
          <cell r="U631" t="str">
            <v>BĐG Q2/2026</v>
          </cell>
          <cell r="V631" t="str">
            <v>BĐG Q2/2026</v>
          </cell>
          <cell r="W631" t="str">
            <v>ME</v>
          </cell>
        </row>
        <row r="632">
          <cell r="F632">
            <v>4</v>
          </cell>
          <cell r="J632">
            <v>99624</v>
          </cell>
          <cell r="K632">
            <v>38226</v>
          </cell>
          <cell r="L632">
            <v>137850</v>
          </cell>
          <cell r="M632">
            <v>34868.399999999994</v>
          </cell>
          <cell r="N632">
            <v>13379.099999999999</v>
          </cell>
          <cell r="O632">
            <v>48247.499999999993</v>
          </cell>
          <cell r="P632">
            <v>551400</v>
          </cell>
          <cell r="Q632">
            <v>192989.99999999997</v>
          </cell>
          <cell r="R632">
            <v>744390</v>
          </cell>
          <cell r="U632" t="str">
            <v>BĐG Q2/2026</v>
          </cell>
          <cell r="V632" t="str">
            <v>BĐG Q2/2026</v>
          </cell>
          <cell r="W632" t="str">
            <v>ME</v>
          </cell>
        </row>
        <row r="633">
          <cell r="F633">
            <v>5</v>
          </cell>
          <cell r="J633">
            <v>66360</v>
          </cell>
          <cell r="K633">
            <v>36075</v>
          </cell>
          <cell r="L633">
            <v>102435</v>
          </cell>
          <cell r="M633">
            <v>23226</v>
          </cell>
          <cell r="N633">
            <v>12626.25</v>
          </cell>
          <cell r="O633">
            <v>35852.25</v>
          </cell>
          <cell r="P633">
            <v>512175</v>
          </cell>
          <cell r="Q633">
            <v>179261.25</v>
          </cell>
          <cell r="R633">
            <v>691436.25</v>
          </cell>
          <cell r="U633" t="str">
            <v>BĐG Q2/2026</v>
          </cell>
          <cell r="V633" t="str">
            <v>BĐG Q2/2026</v>
          </cell>
          <cell r="W633" t="str">
            <v>ME</v>
          </cell>
        </row>
        <row r="634">
          <cell r="F634">
            <v>5</v>
          </cell>
          <cell r="J634">
            <v>26460</v>
          </cell>
          <cell r="K634">
            <v>33924</v>
          </cell>
          <cell r="L634">
            <v>60384</v>
          </cell>
          <cell r="M634">
            <v>9261</v>
          </cell>
          <cell r="N634">
            <v>11873.4</v>
          </cell>
          <cell r="O634">
            <v>21134.400000000001</v>
          </cell>
          <cell r="P634">
            <v>301920</v>
          </cell>
          <cell r="Q634">
            <v>105672</v>
          </cell>
          <cell r="R634">
            <v>407592</v>
          </cell>
          <cell r="U634" t="str">
            <v>BĐG Q2/2026</v>
          </cell>
          <cell r="V634" t="str">
            <v>BĐG Q2/2026</v>
          </cell>
          <cell r="W634" t="str">
            <v>ME</v>
          </cell>
        </row>
        <row r="635">
          <cell r="F635">
            <v>6</v>
          </cell>
          <cell r="J635">
            <v>13440</v>
          </cell>
          <cell r="K635">
            <v>31776</v>
          </cell>
          <cell r="L635">
            <v>45216</v>
          </cell>
          <cell r="M635">
            <v>4704</v>
          </cell>
          <cell r="N635">
            <v>11121.599999999999</v>
          </cell>
          <cell r="O635">
            <v>15825.599999999999</v>
          </cell>
          <cell r="P635">
            <v>271296</v>
          </cell>
          <cell r="Q635">
            <v>94953.599999999991</v>
          </cell>
          <cell r="R635">
            <v>366249.6</v>
          </cell>
          <cell r="U635" t="str">
            <v>BĐG Q2/2026</v>
          </cell>
          <cell r="V635" t="str">
            <v>BĐG Q2/2026</v>
          </cell>
          <cell r="W635" t="str">
            <v>ME</v>
          </cell>
        </row>
        <row r="636">
          <cell r="F636">
            <v>67</v>
          </cell>
          <cell r="J636">
            <v>8651.9999999999982</v>
          </cell>
          <cell r="K636">
            <v>30691.5</v>
          </cell>
          <cell r="L636">
            <v>39343.5</v>
          </cell>
          <cell r="M636">
            <v>3028.1999999999994</v>
          </cell>
          <cell r="N636">
            <v>10742.025</v>
          </cell>
          <cell r="O636">
            <v>13770.224999999999</v>
          </cell>
          <cell r="P636">
            <v>2636014.5</v>
          </cell>
          <cell r="Q636">
            <v>922605.07499999995</v>
          </cell>
          <cell r="R636">
            <v>3558619.5750000002</v>
          </cell>
          <cell r="U636" t="str">
            <v>BĐG Q2/2026</v>
          </cell>
          <cell r="V636" t="str">
            <v>BĐG Q2/2026</v>
          </cell>
          <cell r="W636" t="str">
            <v>ME</v>
          </cell>
        </row>
        <row r="637">
          <cell r="F637">
            <v>110</v>
          </cell>
          <cell r="J637">
            <v>5250</v>
          </cell>
          <cell r="K637">
            <v>29625</v>
          </cell>
          <cell r="L637">
            <v>34875</v>
          </cell>
          <cell r="M637">
            <v>1837.4999999999998</v>
          </cell>
          <cell r="N637">
            <v>10368.75</v>
          </cell>
          <cell r="O637">
            <v>12206.25</v>
          </cell>
          <cell r="P637">
            <v>3836250</v>
          </cell>
          <cell r="Q637">
            <v>1342687.5</v>
          </cell>
          <cell r="R637">
            <v>5178937.5</v>
          </cell>
          <cell r="U637" t="str">
            <v>BĐG Q2/2026</v>
          </cell>
          <cell r="V637" t="str">
            <v>BĐG Q2/2026</v>
          </cell>
          <cell r="W637" t="str">
            <v>ME</v>
          </cell>
        </row>
        <row r="638">
          <cell r="F638">
            <v>130</v>
          </cell>
          <cell r="J638">
            <v>3402</v>
          </cell>
          <cell r="K638">
            <v>28542</v>
          </cell>
          <cell r="L638">
            <v>31944</v>
          </cell>
          <cell r="M638">
            <v>1190.6999999999998</v>
          </cell>
          <cell r="N638">
            <v>9989.6999999999989</v>
          </cell>
          <cell r="O638">
            <v>11180.399999999998</v>
          </cell>
          <cell r="P638">
            <v>4152720</v>
          </cell>
          <cell r="Q638">
            <v>1453451.9999999998</v>
          </cell>
          <cell r="R638">
            <v>5606172</v>
          </cell>
          <cell r="U638" t="str">
            <v>BĐG Q2/2026</v>
          </cell>
          <cell r="V638" t="str">
            <v>BĐG Q2/2026</v>
          </cell>
          <cell r="W638" t="str">
            <v>ME</v>
          </cell>
        </row>
        <row r="639">
          <cell r="F639">
            <v>80</v>
          </cell>
          <cell r="J639">
            <v>3402</v>
          </cell>
          <cell r="K639">
            <v>28542</v>
          </cell>
          <cell r="L639">
            <v>31944</v>
          </cell>
          <cell r="M639">
            <v>1190.6999999999998</v>
          </cell>
          <cell r="N639">
            <v>9989.6999999999989</v>
          </cell>
          <cell r="O639">
            <v>11180.399999999998</v>
          </cell>
          <cell r="P639">
            <v>2555520</v>
          </cell>
          <cell r="Q639">
            <v>894431.99999999977</v>
          </cell>
          <cell r="R639">
            <v>3449952</v>
          </cell>
          <cell r="U639" t="str">
            <v>BĐG Q2/2026</v>
          </cell>
          <cell r="V639" t="str">
            <v>BĐG Q2/2026</v>
          </cell>
          <cell r="W639" t="str">
            <v>ME</v>
          </cell>
        </row>
        <row r="640">
          <cell r="F640">
            <v>4</v>
          </cell>
          <cell r="J640">
            <v>99624</v>
          </cell>
          <cell r="K640">
            <v>38226</v>
          </cell>
          <cell r="L640">
            <v>137850</v>
          </cell>
          <cell r="M640">
            <v>34868.399999999994</v>
          </cell>
          <cell r="N640">
            <v>13379.099999999999</v>
          </cell>
          <cell r="O640">
            <v>48247.499999999993</v>
          </cell>
          <cell r="P640">
            <v>551400</v>
          </cell>
          <cell r="Q640">
            <v>192989.99999999997</v>
          </cell>
          <cell r="R640">
            <v>744390</v>
          </cell>
          <cell r="U640" t="str">
            <v>BĐG Q2/2026</v>
          </cell>
          <cell r="V640" t="str">
            <v>BĐG Q2/2026</v>
          </cell>
          <cell r="W640" t="str">
            <v>ME</v>
          </cell>
        </row>
        <row r="641">
          <cell r="F641">
            <v>4</v>
          </cell>
          <cell r="J641">
            <v>99624</v>
          </cell>
          <cell r="K641">
            <v>38226</v>
          </cell>
          <cell r="L641">
            <v>137850</v>
          </cell>
          <cell r="M641">
            <v>34868.399999999994</v>
          </cell>
          <cell r="N641">
            <v>13379.099999999999</v>
          </cell>
          <cell r="O641">
            <v>48247.499999999993</v>
          </cell>
          <cell r="P641">
            <v>551400</v>
          </cell>
          <cell r="Q641">
            <v>192989.99999999997</v>
          </cell>
          <cell r="R641">
            <v>744390</v>
          </cell>
          <cell r="U641" t="str">
            <v>BĐG Q2/2026</v>
          </cell>
          <cell r="V641" t="str">
            <v>BĐG Q2/2026</v>
          </cell>
          <cell r="W641" t="str">
            <v>ME</v>
          </cell>
        </row>
        <row r="642">
          <cell r="F642">
            <v>4</v>
          </cell>
          <cell r="J642">
            <v>99624</v>
          </cell>
          <cell r="K642">
            <v>38226</v>
          </cell>
          <cell r="L642">
            <v>137850</v>
          </cell>
          <cell r="M642">
            <v>34868.399999999994</v>
          </cell>
          <cell r="N642">
            <v>13379.099999999999</v>
          </cell>
          <cell r="O642">
            <v>48247.499999999993</v>
          </cell>
          <cell r="P642">
            <v>551400</v>
          </cell>
          <cell r="Q642">
            <v>192989.99999999997</v>
          </cell>
          <cell r="R642">
            <v>744390</v>
          </cell>
          <cell r="U642" t="str">
            <v>BĐG Q2/2026</v>
          </cell>
          <cell r="V642" t="str">
            <v>BĐG Q2/2026</v>
          </cell>
          <cell r="W642" t="str">
            <v>ME</v>
          </cell>
        </row>
        <row r="643">
          <cell r="F643">
            <v>4</v>
          </cell>
          <cell r="J643">
            <v>66360</v>
          </cell>
          <cell r="K643">
            <v>36075</v>
          </cell>
          <cell r="L643">
            <v>102435</v>
          </cell>
          <cell r="M643">
            <v>23226</v>
          </cell>
          <cell r="N643">
            <v>12626.25</v>
          </cell>
          <cell r="O643">
            <v>35852.25</v>
          </cell>
          <cell r="P643">
            <v>409740</v>
          </cell>
          <cell r="Q643">
            <v>143409</v>
          </cell>
          <cell r="R643">
            <v>553149</v>
          </cell>
          <cell r="U643" t="str">
            <v>BĐG Q2/2026</v>
          </cell>
          <cell r="V643" t="str">
            <v>BĐG Q2/2026</v>
          </cell>
          <cell r="W643" t="str">
            <v>ME</v>
          </cell>
        </row>
        <row r="644">
          <cell r="F644">
            <v>3</v>
          </cell>
          <cell r="J644">
            <v>66360</v>
          </cell>
          <cell r="K644">
            <v>36075</v>
          </cell>
          <cell r="L644">
            <v>102435</v>
          </cell>
          <cell r="M644">
            <v>23226</v>
          </cell>
          <cell r="N644">
            <v>12626.25</v>
          </cell>
          <cell r="O644">
            <v>35852.25</v>
          </cell>
          <cell r="P644">
            <v>307305</v>
          </cell>
          <cell r="Q644">
            <v>107556.75</v>
          </cell>
          <cell r="R644">
            <v>414861.75</v>
          </cell>
          <cell r="U644" t="str">
            <v>BĐG Q2/2026</v>
          </cell>
          <cell r="V644" t="str">
            <v>BĐG Q2/2026</v>
          </cell>
          <cell r="W644" t="str">
            <v>ME</v>
          </cell>
        </row>
        <row r="645">
          <cell r="F645">
            <v>2</v>
          </cell>
          <cell r="J645">
            <v>35699.999999999993</v>
          </cell>
          <cell r="K645">
            <v>33924</v>
          </cell>
          <cell r="L645">
            <v>69624</v>
          </cell>
          <cell r="M645">
            <v>12494.999999999996</v>
          </cell>
          <cell r="N645">
            <v>11873.4</v>
          </cell>
          <cell r="O645">
            <v>24368.399999999994</v>
          </cell>
          <cell r="P645">
            <v>139248</v>
          </cell>
          <cell r="Q645">
            <v>48736.799999999988</v>
          </cell>
          <cell r="R645">
            <v>187984.8</v>
          </cell>
          <cell r="U645" t="str">
            <v>BĐG Q2/2026</v>
          </cell>
          <cell r="V645" t="str">
            <v>BĐG Q2/2026</v>
          </cell>
          <cell r="W645" t="str">
            <v>ME</v>
          </cell>
        </row>
        <row r="646">
          <cell r="F646">
            <v>41</v>
          </cell>
          <cell r="J646">
            <v>13440</v>
          </cell>
          <cell r="K646">
            <v>31776</v>
          </cell>
          <cell r="L646">
            <v>45216</v>
          </cell>
          <cell r="M646">
            <v>4704</v>
          </cell>
          <cell r="N646">
            <v>11121.599999999999</v>
          </cell>
          <cell r="O646">
            <v>15825.599999999999</v>
          </cell>
          <cell r="P646">
            <v>1853856</v>
          </cell>
          <cell r="Q646">
            <v>648849.6</v>
          </cell>
          <cell r="R646">
            <v>2502705.6</v>
          </cell>
          <cell r="U646" t="str">
            <v>BĐG Q2/2026</v>
          </cell>
          <cell r="V646" t="str">
            <v>BĐG Q2/2026</v>
          </cell>
          <cell r="W646" t="str">
            <v>ME</v>
          </cell>
        </row>
        <row r="647">
          <cell r="F647">
            <v>44</v>
          </cell>
          <cell r="J647">
            <v>8651.9999999999982</v>
          </cell>
          <cell r="K647">
            <v>30691.5</v>
          </cell>
          <cell r="L647">
            <v>39343.5</v>
          </cell>
          <cell r="M647">
            <v>3028.1999999999994</v>
          </cell>
          <cell r="N647">
            <v>10742.025</v>
          </cell>
          <cell r="O647">
            <v>13770.224999999999</v>
          </cell>
          <cell r="P647">
            <v>1731114</v>
          </cell>
          <cell r="Q647">
            <v>605889.89999999991</v>
          </cell>
          <cell r="R647">
            <v>2337003.9</v>
          </cell>
          <cell r="U647" t="str">
            <v>BĐG Q2/2026</v>
          </cell>
          <cell r="V647" t="str">
            <v>BĐG Q2/2026</v>
          </cell>
          <cell r="W647" t="str">
            <v>ME</v>
          </cell>
        </row>
        <row r="648">
          <cell r="F648">
            <v>124</v>
          </cell>
          <cell r="J648">
            <v>5250</v>
          </cell>
          <cell r="K648">
            <v>29625</v>
          </cell>
          <cell r="L648">
            <v>34875</v>
          </cell>
          <cell r="M648">
            <v>1837.4999999999998</v>
          </cell>
          <cell r="N648">
            <v>10368.75</v>
          </cell>
          <cell r="O648">
            <v>12206.25</v>
          </cell>
          <cell r="P648">
            <v>4324500</v>
          </cell>
          <cell r="Q648">
            <v>1513575</v>
          </cell>
          <cell r="R648">
            <v>5838075</v>
          </cell>
          <cell r="U648" t="str">
            <v>BĐG Q2/2026</v>
          </cell>
          <cell r="V648" t="str">
            <v>BĐG Q2/2026</v>
          </cell>
          <cell r="W648" t="str">
            <v>ME</v>
          </cell>
        </row>
        <row r="649">
          <cell r="F649">
            <v>2</v>
          </cell>
          <cell r="J649">
            <v>34020</v>
          </cell>
          <cell r="K649">
            <v>25484</v>
          </cell>
          <cell r="L649">
            <v>59504</v>
          </cell>
          <cell r="M649">
            <v>11907</v>
          </cell>
          <cell r="N649">
            <v>8919.4</v>
          </cell>
          <cell r="O649">
            <v>20826.400000000001</v>
          </cell>
          <cell r="P649">
            <v>119008</v>
          </cell>
          <cell r="Q649">
            <v>41652.800000000003</v>
          </cell>
          <cell r="R649">
            <v>160660.79999999999</v>
          </cell>
          <cell r="U649" t="str">
            <v>BĐG Q2/2026</v>
          </cell>
          <cell r="V649" t="str">
            <v>BĐG Q2/2026</v>
          </cell>
          <cell r="W649" t="str">
            <v>ME</v>
          </cell>
        </row>
        <row r="650">
          <cell r="F650">
            <v>2</v>
          </cell>
          <cell r="J650">
            <v>18269.999999999996</v>
          </cell>
          <cell r="K650">
            <v>24050</v>
          </cell>
          <cell r="L650">
            <v>42320</v>
          </cell>
          <cell r="M650">
            <v>6394.4999999999982</v>
          </cell>
          <cell r="N650">
            <v>8417.5</v>
          </cell>
          <cell r="O650">
            <v>14811.999999999998</v>
          </cell>
          <cell r="P650">
            <v>84640</v>
          </cell>
          <cell r="Q650">
            <v>29623.999999999996</v>
          </cell>
          <cell r="R650">
            <v>114264</v>
          </cell>
          <cell r="U650" t="str">
            <v>BĐG Q2/2026</v>
          </cell>
          <cell r="V650" t="str">
            <v>BĐG Q2/2026</v>
          </cell>
          <cell r="W650" t="str">
            <v>ME</v>
          </cell>
        </row>
        <row r="651">
          <cell r="F651">
            <v>2</v>
          </cell>
          <cell r="J651">
            <v>9449.9999999999982</v>
          </cell>
          <cell r="K651">
            <v>22616</v>
          </cell>
          <cell r="L651">
            <v>32066</v>
          </cell>
          <cell r="M651">
            <v>3307.4999999999991</v>
          </cell>
          <cell r="N651">
            <v>7915.5999999999995</v>
          </cell>
          <cell r="O651">
            <v>11223.099999999999</v>
          </cell>
          <cell r="P651">
            <v>64132</v>
          </cell>
          <cell r="Q651">
            <v>22446.199999999997</v>
          </cell>
          <cell r="R651">
            <v>86578.2</v>
          </cell>
          <cell r="U651" t="str">
            <v>BĐG Q2/2026</v>
          </cell>
          <cell r="V651" t="str">
            <v>BĐG Q2/2026</v>
          </cell>
          <cell r="W651" t="str">
            <v>ME</v>
          </cell>
        </row>
        <row r="652">
          <cell r="F652">
            <v>2</v>
          </cell>
          <cell r="J652">
            <v>5250</v>
          </cell>
          <cell r="K652">
            <v>21184</v>
          </cell>
          <cell r="L652">
            <v>26434</v>
          </cell>
          <cell r="M652">
            <v>1837.4999999999998</v>
          </cell>
          <cell r="N652">
            <v>7414.4</v>
          </cell>
          <cell r="O652">
            <v>9251.9</v>
          </cell>
          <cell r="P652">
            <v>52868</v>
          </cell>
          <cell r="Q652">
            <v>18503.8</v>
          </cell>
          <cell r="R652">
            <v>71371.8</v>
          </cell>
          <cell r="U652" t="str">
            <v>BĐG Q2/2026</v>
          </cell>
          <cell r="V652" t="str">
            <v>BĐG Q2/2026</v>
          </cell>
          <cell r="W652" t="str">
            <v>ME</v>
          </cell>
        </row>
        <row r="653">
          <cell r="F653">
            <v>23</v>
          </cell>
          <cell r="J653">
            <v>3402</v>
          </cell>
          <cell r="K653">
            <v>20461</v>
          </cell>
          <cell r="L653">
            <v>23863</v>
          </cell>
          <cell r="M653">
            <v>1190.6999999999998</v>
          </cell>
          <cell r="N653">
            <v>7161.3499999999995</v>
          </cell>
          <cell r="O653">
            <v>8352.0499999999993</v>
          </cell>
          <cell r="P653">
            <v>548849</v>
          </cell>
          <cell r="Q653">
            <v>192097.15</v>
          </cell>
          <cell r="R653">
            <v>740946.15</v>
          </cell>
          <cell r="U653" t="str">
            <v>BĐG Q2/2026</v>
          </cell>
          <cell r="V653" t="str">
            <v>BĐG Q2/2026</v>
          </cell>
          <cell r="W653" t="str">
            <v>ME</v>
          </cell>
        </row>
        <row r="654">
          <cell r="F654">
            <v>65</v>
          </cell>
          <cell r="J654">
            <v>2393.9999999999995</v>
          </cell>
          <cell r="K654">
            <v>19750</v>
          </cell>
          <cell r="L654">
            <v>22144</v>
          </cell>
          <cell r="M654">
            <v>837.89999999999975</v>
          </cell>
          <cell r="N654">
            <v>6912.5</v>
          </cell>
          <cell r="O654">
            <v>7750.4</v>
          </cell>
          <cell r="P654">
            <v>1439360</v>
          </cell>
          <cell r="Q654">
            <v>503776</v>
          </cell>
          <cell r="R654">
            <v>1943136</v>
          </cell>
          <cell r="U654" t="str">
            <v>BĐG Q2/2026</v>
          </cell>
          <cell r="V654" t="str">
            <v>BĐG Q2/2026</v>
          </cell>
          <cell r="W654" t="str">
            <v>ME</v>
          </cell>
        </row>
        <row r="655">
          <cell r="F655">
            <v>666</v>
          </cell>
          <cell r="J655">
            <v>24108</v>
          </cell>
          <cell r="K655">
            <v>19028</v>
          </cell>
          <cell r="L655">
            <v>43136</v>
          </cell>
          <cell r="M655">
            <v>8437.7999999999993</v>
          </cell>
          <cell r="N655">
            <v>6659.7999999999993</v>
          </cell>
          <cell r="O655">
            <v>15097.599999999999</v>
          </cell>
          <cell r="P655">
            <v>28728576</v>
          </cell>
          <cell r="Q655">
            <v>10055001.6</v>
          </cell>
          <cell r="R655">
            <v>38783577.600000001</v>
          </cell>
          <cell r="U655" t="str">
            <v>BĐG Q2/2026</v>
          </cell>
          <cell r="V655" t="str">
            <v>BĐG Q2/2026</v>
          </cell>
          <cell r="W655" t="str">
            <v>ME</v>
          </cell>
        </row>
        <row r="656">
          <cell r="F656">
            <v>66.7</v>
          </cell>
          <cell r="J656">
            <v>32163.599999999999</v>
          </cell>
          <cell r="K656">
            <v>33670</v>
          </cell>
          <cell r="L656">
            <v>65833.600000000006</v>
          </cell>
          <cell r="M656">
            <v>11257.259999999998</v>
          </cell>
          <cell r="N656">
            <v>11784.5</v>
          </cell>
          <cell r="O656">
            <v>23041.759999999998</v>
          </cell>
          <cell r="P656">
            <v>4391101.12</v>
          </cell>
          <cell r="Q656">
            <v>1536885.392</v>
          </cell>
          <cell r="R656">
            <v>5927986.5120000001</v>
          </cell>
          <cell r="U656" t="str">
            <v>BĐG Q2/2026</v>
          </cell>
          <cell r="V656" t="str">
            <v>BĐG Q2/2026</v>
          </cell>
          <cell r="W656" t="str">
            <v>ME</v>
          </cell>
        </row>
        <row r="657">
          <cell r="F657">
            <v>16.7</v>
          </cell>
          <cell r="J657">
            <v>22974</v>
          </cell>
          <cell r="K657">
            <v>24050</v>
          </cell>
          <cell r="L657">
            <v>47024</v>
          </cell>
          <cell r="M657">
            <v>8040.9</v>
          </cell>
          <cell r="N657">
            <v>8417.5</v>
          </cell>
          <cell r="O657">
            <v>16458.400000000001</v>
          </cell>
          <cell r="P657">
            <v>785300.79999999993</v>
          </cell>
          <cell r="Q657">
            <v>274855.28000000003</v>
          </cell>
          <cell r="R657">
            <v>1060156.08</v>
          </cell>
          <cell r="U657" t="str">
            <v>BĐG Q2/2026</v>
          </cell>
          <cell r="V657" t="str">
            <v>BĐG Q2/2026</v>
          </cell>
          <cell r="W657" t="str">
            <v>ME</v>
          </cell>
        </row>
        <row r="658">
          <cell r="F658">
            <v>43</v>
          </cell>
          <cell r="J658">
            <v>11466</v>
          </cell>
          <cell r="K658">
            <v>22616</v>
          </cell>
          <cell r="L658">
            <v>34082</v>
          </cell>
          <cell r="M658">
            <v>4013.1</v>
          </cell>
          <cell r="N658">
            <v>7915.5999999999995</v>
          </cell>
          <cell r="O658">
            <v>11928.699999999999</v>
          </cell>
          <cell r="P658">
            <v>1465526</v>
          </cell>
          <cell r="Q658">
            <v>512934.1</v>
          </cell>
          <cell r="R658">
            <v>1978460.1</v>
          </cell>
          <cell r="U658" t="str">
            <v>BĐG Q2/2026</v>
          </cell>
          <cell r="V658" t="str">
            <v>BĐG Q2/2026</v>
          </cell>
          <cell r="W658" t="str">
            <v>ME</v>
          </cell>
        </row>
        <row r="659">
          <cell r="F659">
            <v>41.3</v>
          </cell>
          <cell r="J659">
            <v>6384</v>
          </cell>
          <cell r="K659">
            <v>21184</v>
          </cell>
          <cell r="L659">
            <v>27568</v>
          </cell>
          <cell r="M659">
            <v>2234.3999999999996</v>
          </cell>
          <cell r="N659">
            <v>7414.4</v>
          </cell>
          <cell r="O659">
            <v>9648.7999999999993</v>
          </cell>
          <cell r="P659">
            <v>1138558.3999999999</v>
          </cell>
          <cell r="Q659">
            <v>398495.43999999994</v>
          </cell>
          <cell r="R659">
            <v>1537053.8399999999</v>
          </cell>
          <cell r="U659" t="str">
            <v>BĐG Q2/2026</v>
          </cell>
          <cell r="V659" t="str">
            <v>BĐG Q2/2026</v>
          </cell>
          <cell r="W659" t="str">
            <v>ME</v>
          </cell>
        </row>
        <row r="660">
          <cell r="F660">
            <v>59.9</v>
          </cell>
          <cell r="J660">
            <v>3990</v>
          </cell>
          <cell r="K660">
            <v>20461</v>
          </cell>
          <cell r="L660">
            <v>24451</v>
          </cell>
          <cell r="M660">
            <v>1396.5</v>
          </cell>
          <cell r="N660">
            <v>7161.3499999999995</v>
          </cell>
          <cell r="O660">
            <v>8557.8499999999985</v>
          </cell>
          <cell r="P660">
            <v>1464614.9</v>
          </cell>
          <cell r="Q660">
            <v>512615.21499999991</v>
          </cell>
          <cell r="R660">
            <v>1977230.1149999998</v>
          </cell>
          <cell r="U660" t="str">
            <v>BĐG Q2/2026</v>
          </cell>
          <cell r="V660" t="str">
            <v>BĐG Q2/2026</v>
          </cell>
          <cell r="W660" t="str">
            <v>ME</v>
          </cell>
        </row>
        <row r="661">
          <cell r="F661">
            <v>95</v>
          </cell>
          <cell r="J661">
            <v>2562</v>
          </cell>
          <cell r="K661">
            <v>19750</v>
          </cell>
          <cell r="L661">
            <v>22312</v>
          </cell>
          <cell r="M661">
            <v>896.69999999999993</v>
          </cell>
          <cell r="N661">
            <v>6912.5</v>
          </cell>
          <cell r="O661">
            <v>7809.2</v>
          </cell>
          <cell r="P661">
            <v>2119640</v>
          </cell>
          <cell r="Q661">
            <v>741874</v>
          </cell>
          <cell r="R661">
            <v>2861514</v>
          </cell>
          <cell r="U661" t="str">
            <v>BĐG Q2/2026</v>
          </cell>
          <cell r="V661" t="str">
            <v>BĐG Q2/2026</v>
          </cell>
          <cell r="W661" t="str">
            <v>ME</v>
          </cell>
        </row>
        <row r="662">
          <cell r="F662">
            <v>151.69999999999999</v>
          </cell>
          <cell r="J662">
            <v>1512</v>
          </cell>
          <cell r="K662">
            <v>19028</v>
          </cell>
          <cell r="L662">
            <v>20540</v>
          </cell>
          <cell r="M662">
            <v>529.19999999999993</v>
          </cell>
          <cell r="N662">
            <v>6659.7999999999993</v>
          </cell>
          <cell r="O662">
            <v>7188.9999999999991</v>
          </cell>
          <cell r="P662">
            <v>3115917.9999999995</v>
          </cell>
          <cell r="Q662">
            <v>1090571.2999999998</v>
          </cell>
          <cell r="R662">
            <v>4206489.2999999989</v>
          </cell>
          <cell r="U662" t="str">
            <v>BĐG Q2/2026</v>
          </cell>
          <cell r="V662" t="str">
            <v>BĐG Q2/2026</v>
          </cell>
          <cell r="W662" t="str">
            <v>ME</v>
          </cell>
        </row>
        <row r="663">
          <cell r="F663">
            <v>1</v>
          </cell>
          <cell r="J663">
            <v>1523937</v>
          </cell>
          <cell r="K663">
            <v>162700</v>
          </cell>
          <cell r="L663">
            <v>1686637</v>
          </cell>
          <cell r="M663">
            <v>0</v>
          </cell>
          <cell r="N663">
            <v>56945</v>
          </cell>
          <cell r="O663">
            <v>56945</v>
          </cell>
          <cell r="P663">
            <v>1686637</v>
          </cell>
          <cell r="Q663">
            <v>56945</v>
          </cell>
          <cell r="R663">
            <v>1743582</v>
          </cell>
          <cell r="U663" t="str">
            <v>VT: HĐK, NC:BĐG Q2/2026</v>
          </cell>
          <cell r="V663" t="str">
            <v>VT: HĐK, NC:BĐG Q2/2026</v>
          </cell>
          <cell r="W663" t="str">
            <v>ME</v>
          </cell>
        </row>
        <row r="664">
          <cell r="F664">
            <v>8</v>
          </cell>
          <cell r="J664">
            <v>827213</v>
          </cell>
          <cell r="K664">
            <v>146600</v>
          </cell>
          <cell r="L664">
            <v>973813</v>
          </cell>
          <cell r="M664">
            <v>0</v>
          </cell>
          <cell r="N664">
            <v>51310</v>
          </cell>
          <cell r="O664">
            <v>51310</v>
          </cell>
          <cell r="P664">
            <v>7790504</v>
          </cell>
          <cell r="Q664">
            <v>410480</v>
          </cell>
          <cell r="R664">
            <v>8200984</v>
          </cell>
          <cell r="U664" t="str">
            <v>VT: HĐK, NC:BĐG Q2/2026</v>
          </cell>
          <cell r="V664" t="str">
            <v>VT: HĐK, NC:BĐG Q2/2026</v>
          </cell>
          <cell r="W664" t="str">
            <v>ME</v>
          </cell>
        </row>
        <row r="665">
          <cell r="F665">
            <v>1</v>
          </cell>
          <cell r="J665">
            <v>559887</v>
          </cell>
          <cell r="K665">
            <v>60790</v>
          </cell>
          <cell r="L665">
            <v>620677</v>
          </cell>
          <cell r="M665">
            <v>0</v>
          </cell>
          <cell r="N665">
            <v>21276.5</v>
          </cell>
          <cell r="O665">
            <v>21276.5</v>
          </cell>
          <cell r="P665">
            <v>620677</v>
          </cell>
          <cell r="Q665">
            <v>21276.5</v>
          </cell>
          <cell r="R665">
            <v>641953.5</v>
          </cell>
          <cell r="U665" t="str">
            <v>VT: HĐK, NC:BĐG Q2/2026</v>
          </cell>
          <cell r="V665" t="str">
            <v>VT: HĐK, NC:BĐG Q2/2026</v>
          </cell>
          <cell r="W665" t="str">
            <v>ME</v>
          </cell>
        </row>
        <row r="666">
          <cell r="F666">
            <v>20</v>
          </cell>
          <cell r="J666">
            <v>429289</v>
          </cell>
          <cell r="K666">
            <v>50060</v>
          </cell>
          <cell r="L666">
            <v>479349</v>
          </cell>
          <cell r="M666">
            <v>0</v>
          </cell>
          <cell r="N666">
            <v>17521</v>
          </cell>
          <cell r="O666">
            <v>17521</v>
          </cell>
          <cell r="P666">
            <v>9586980</v>
          </cell>
          <cell r="Q666">
            <v>350420</v>
          </cell>
          <cell r="R666">
            <v>9937400</v>
          </cell>
          <cell r="U666" t="str">
            <v>VT: HĐK, NC:BĐG Q2/2026</v>
          </cell>
          <cell r="V666" t="str">
            <v>VT: HĐK, NC:BĐG Q2/2026</v>
          </cell>
          <cell r="W666" t="str">
            <v>ME</v>
          </cell>
        </row>
        <row r="667">
          <cell r="F667">
            <v>40</v>
          </cell>
          <cell r="J667">
            <v>429289</v>
          </cell>
          <cell r="K667">
            <v>35760</v>
          </cell>
          <cell r="L667">
            <v>465049</v>
          </cell>
          <cell r="M667">
            <v>0</v>
          </cell>
          <cell r="N667">
            <v>12516</v>
          </cell>
          <cell r="O667">
            <v>12516</v>
          </cell>
          <cell r="P667">
            <v>18601960</v>
          </cell>
          <cell r="Q667">
            <v>500640</v>
          </cell>
          <cell r="R667">
            <v>19102600</v>
          </cell>
          <cell r="U667" t="str">
            <v>VT: HĐK, NC:BĐG Q2/2026</v>
          </cell>
          <cell r="V667" t="str">
            <v>VT: HĐK, NC:BĐG Q2/2026</v>
          </cell>
          <cell r="W667" t="str">
            <v>ME</v>
          </cell>
        </row>
        <row r="668">
          <cell r="F668">
            <v>40</v>
          </cell>
          <cell r="J668">
            <v>216714</v>
          </cell>
          <cell r="K668">
            <v>32180</v>
          </cell>
          <cell r="L668">
            <v>248894</v>
          </cell>
          <cell r="M668">
            <v>0</v>
          </cell>
          <cell r="N668">
            <v>11263</v>
          </cell>
          <cell r="O668">
            <v>11263</v>
          </cell>
          <cell r="P668">
            <v>9955760</v>
          </cell>
          <cell r="Q668">
            <v>450520</v>
          </cell>
          <cell r="R668">
            <v>10406280</v>
          </cell>
          <cell r="U668" t="str">
            <v>VT: HĐK, NC:BĐG Q2/2026</v>
          </cell>
          <cell r="V668" t="str">
            <v>VT: HĐK, NC:BĐG Q2/2026</v>
          </cell>
          <cell r="W668" t="str">
            <v>ME</v>
          </cell>
        </row>
        <row r="669">
          <cell r="L669">
            <v>0</v>
          </cell>
          <cell r="M669">
            <v>0</v>
          </cell>
          <cell r="N669">
            <v>0</v>
          </cell>
          <cell r="O669">
            <v>0</v>
          </cell>
          <cell r="P669">
            <v>0</v>
          </cell>
          <cell r="Q669">
            <v>0</v>
          </cell>
          <cell r="R669">
            <v>0</v>
          </cell>
          <cell r="W669" t="str">
            <v>ME</v>
          </cell>
        </row>
        <row r="670">
          <cell r="F670">
            <v>0.6</v>
          </cell>
          <cell r="J670">
            <v>36419994</v>
          </cell>
          <cell r="K670">
            <v>4307040</v>
          </cell>
          <cell r="L670">
            <v>40727034</v>
          </cell>
          <cell r="M670">
            <v>12746997.899999999</v>
          </cell>
          <cell r="N670">
            <v>1507464</v>
          </cell>
          <cell r="O670">
            <v>14254461.899999999</v>
          </cell>
          <cell r="P670">
            <v>24436220.399999999</v>
          </cell>
          <cell r="Q670">
            <v>8552677.1399999987</v>
          </cell>
          <cell r="R670">
            <v>32988897.539999999</v>
          </cell>
          <cell r="U670" t="str">
            <v>BĐG Q2/2026</v>
          </cell>
          <cell r="V670" t="str">
            <v>BĐG Q2/2026</v>
          </cell>
          <cell r="W670" t="str">
            <v>ME</v>
          </cell>
        </row>
        <row r="671">
          <cell r="F671">
            <v>0.25</v>
          </cell>
          <cell r="J671">
            <v>23523708</v>
          </cell>
          <cell r="K671">
            <v>3420600</v>
          </cell>
          <cell r="L671">
            <v>26944308</v>
          </cell>
          <cell r="M671">
            <v>8233297.7999999998</v>
          </cell>
          <cell r="N671">
            <v>1197210</v>
          </cell>
          <cell r="O671">
            <v>9430507.8000000007</v>
          </cell>
          <cell r="P671">
            <v>6736077</v>
          </cell>
          <cell r="Q671">
            <v>2357626.9500000002</v>
          </cell>
          <cell r="R671">
            <v>9093703.9499999993</v>
          </cell>
          <cell r="U671" t="str">
            <v>BĐG Q2/2026</v>
          </cell>
          <cell r="V671" t="str">
            <v>BĐG Q2/2026</v>
          </cell>
          <cell r="W671" t="str">
            <v>ME</v>
          </cell>
        </row>
        <row r="672">
          <cell r="F672">
            <v>1.1419999999999999</v>
          </cell>
          <cell r="J672">
            <v>18789030</v>
          </cell>
          <cell r="K672">
            <v>3166800</v>
          </cell>
          <cell r="L672">
            <v>21955830</v>
          </cell>
          <cell r="M672">
            <v>6576160.5</v>
          </cell>
          <cell r="N672">
            <v>1108380</v>
          </cell>
          <cell r="O672">
            <v>7684540.5</v>
          </cell>
          <cell r="P672">
            <v>25073557.859999999</v>
          </cell>
          <cell r="Q672">
            <v>8775745.2510000002</v>
          </cell>
          <cell r="R672">
            <v>33849303.111000001</v>
          </cell>
          <cell r="U672" t="str">
            <v>BĐG Q2/2026</v>
          </cell>
          <cell r="V672" t="str">
            <v>BĐG Q2/2026</v>
          </cell>
          <cell r="W672" t="str">
            <v>ME</v>
          </cell>
        </row>
        <row r="673">
          <cell r="F673">
            <v>10.872</v>
          </cell>
          <cell r="J673">
            <v>12289680</v>
          </cell>
          <cell r="K673">
            <v>2913000</v>
          </cell>
          <cell r="L673">
            <v>15202680</v>
          </cell>
          <cell r="M673">
            <v>4301388</v>
          </cell>
          <cell r="N673">
            <v>1019549.9999999999</v>
          </cell>
          <cell r="O673">
            <v>5320938</v>
          </cell>
          <cell r="P673">
            <v>165283536.96000001</v>
          </cell>
          <cell r="Q673">
            <v>57849237.935999997</v>
          </cell>
          <cell r="R673">
            <v>223132774.896</v>
          </cell>
          <cell r="U673" t="str">
            <v>BĐG Q2/2026</v>
          </cell>
          <cell r="V673" t="str">
            <v>BĐG Q2/2026</v>
          </cell>
          <cell r="W673" t="str">
            <v>ME</v>
          </cell>
        </row>
        <row r="674">
          <cell r="F674">
            <v>5.3819999999999997</v>
          </cell>
          <cell r="J674">
            <v>7846488</v>
          </cell>
          <cell r="K674">
            <v>2394120</v>
          </cell>
          <cell r="L674">
            <v>10240608</v>
          </cell>
          <cell r="M674">
            <v>2746270.8</v>
          </cell>
          <cell r="N674">
            <v>837942</v>
          </cell>
          <cell r="O674">
            <v>3584212.8</v>
          </cell>
          <cell r="P674">
            <v>55114952.255999997</v>
          </cell>
          <cell r="Q674">
            <v>19290233.289599996</v>
          </cell>
          <cell r="R674">
            <v>74405185.545599997</v>
          </cell>
          <cell r="U674" t="str">
            <v>BĐG Q2/2026</v>
          </cell>
          <cell r="V674" t="str">
            <v>BĐG Q2/2026</v>
          </cell>
          <cell r="W674" t="str">
            <v>ME</v>
          </cell>
        </row>
        <row r="675">
          <cell r="F675">
            <v>0.9</v>
          </cell>
          <cell r="J675">
            <v>5467332</v>
          </cell>
          <cell r="K675">
            <v>2329680</v>
          </cell>
          <cell r="L675">
            <v>7797012</v>
          </cell>
          <cell r="M675">
            <v>1913566.2</v>
          </cell>
          <cell r="N675">
            <v>815388</v>
          </cell>
          <cell r="O675">
            <v>2728954.2</v>
          </cell>
          <cell r="P675">
            <v>7017310.7999999998</v>
          </cell>
          <cell r="Q675">
            <v>2456058.7800000003</v>
          </cell>
          <cell r="R675">
            <v>9473369.5800000001</v>
          </cell>
          <cell r="U675" t="str">
            <v>BĐG Q2/2026</v>
          </cell>
          <cell r="V675" t="str">
            <v>BĐG Q2/2026</v>
          </cell>
          <cell r="W675" t="str">
            <v>ME</v>
          </cell>
        </row>
        <row r="676">
          <cell r="F676">
            <v>3.2759999999999998</v>
          </cell>
          <cell r="J676">
            <v>3844464</v>
          </cell>
          <cell r="K676">
            <v>2265240</v>
          </cell>
          <cell r="L676">
            <v>6109704</v>
          </cell>
          <cell r="M676">
            <v>1345562.4</v>
          </cell>
          <cell r="N676">
            <v>792834</v>
          </cell>
          <cell r="O676">
            <v>2138396.4</v>
          </cell>
          <cell r="P676">
            <v>20015390.303999998</v>
          </cell>
          <cell r="Q676">
            <v>7005386.606399999</v>
          </cell>
          <cell r="R676">
            <v>27020776.910399996</v>
          </cell>
          <cell r="U676" t="str">
            <v>BĐG Q2/2026</v>
          </cell>
          <cell r="V676" t="str">
            <v>BĐG Q2/2026</v>
          </cell>
          <cell r="W676" t="str">
            <v>ME</v>
          </cell>
        </row>
        <row r="677">
          <cell r="F677">
            <v>1</v>
          </cell>
          <cell r="J677">
            <v>1961622</v>
          </cell>
          <cell r="K677">
            <v>1659240.0000000002</v>
          </cell>
          <cell r="L677">
            <v>3620862</v>
          </cell>
          <cell r="M677">
            <v>686567.7</v>
          </cell>
          <cell r="N677">
            <v>580734</v>
          </cell>
          <cell r="O677">
            <v>1267301.7</v>
          </cell>
          <cell r="P677">
            <v>3620862</v>
          </cell>
          <cell r="Q677">
            <v>1267301.7</v>
          </cell>
          <cell r="R677">
            <v>4888163.7</v>
          </cell>
          <cell r="U677" t="str">
            <v>BĐG Q2/2026</v>
          </cell>
          <cell r="V677" t="str">
            <v>BĐG Q2/2026</v>
          </cell>
          <cell r="W677" t="str">
            <v>ME</v>
          </cell>
        </row>
        <row r="678">
          <cell r="F678">
            <v>4</v>
          </cell>
          <cell r="J678">
            <v>641160</v>
          </cell>
          <cell r="K678">
            <v>44469</v>
          </cell>
          <cell r="L678">
            <v>685629</v>
          </cell>
          <cell r="M678">
            <v>224406</v>
          </cell>
          <cell r="N678">
            <v>15564.15</v>
          </cell>
          <cell r="O678">
            <v>239970.15</v>
          </cell>
          <cell r="P678">
            <v>2742516</v>
          </cell>
          <cell r="Q678">
            <v>959880.6</v>
          </cell>
          <cell r="R678">
            <v>3702396.6</v>
          </cell>
          <cell r="U678" t="str">
            <v>BĐG Q2/2026</v>
          </cell>
          <cell r="V678" t="str">
            <v>BĐG Q2/2026</v>
          </cell>
          <cell r="W678" t="str">
            <v>ME</v>
          </cell>
        </row>
        <row r="679">
          <cell r="F679">
            <v>6</v>
          </cell>
          <cell r="J679">
            <v>279504</v>
          </cell>
          <cell r="K679">
            <v>39528</v>
          </cell>
          <cell r="L679">
            <v>319032</v>
          </cell>
          <cell r="M679">
            <v>97826.4</v>
          </cell>
          <cell r="N679">
            <v>13834.8</v>
          </cell>
          <cell r="O679">
            <v>111661.2</v>
          </cell>
          <cell r="P679">
            <v>1914192</v>
          </cell>
          <cell r="Q679">
            <v>669967.19999999995</v>
          </cell>
          <cell r="R679">
            <v>2584159.2000000002</v>
          </cell>
          <cell r="U679" t="str">
            <v>BĐG Q2/2026</v>
          </cell>
          <cell r="V679" t="str">
            <v>BĐG Q2/2026</v>
          </cell>
          <cell r="W679" t="str">
            <v>ME</v>
          </cell>
        </row>
        <row r="680">
          <cell r="F680">
            <v>10</v>
          </cell>
          <cell r="J680">
            <v>206784</v>
          </cell>
          <cell r="K680">
            <v>32118</v>
          </cell>
          <cell r="L680">
            <v>238902</v>
          </cell>
          <cell r="M680">
            <v>72374.399999999994</v>
          </cell>
          <cell r="N680">
            <v>11241.3</v>
          </cell>
          <cell r="O680">
            <v>83615.7</v>
          </cell>
          <cell r="P680">
            <v>2389020</v>
          </cell>
          <cell r="Q680">
            <v>836157</v>
          </cell>
          <cell r="R680">
            <v>3225177</v>
          </cell>
          <cell r="U680" t="str">
            <v>BĐG Q2/2026</v>
          </cell>
          <cell r="V680" t="str">
            <v>BĐG Q2/2026</v>
          </cell>
          <cell r="W680" t="str">
            <v>ME</v>
          </cell>
        </row>
        <row r="681">
          <cell r="F681">
            <v>188</v>
          </cell>
          <cell r="J681">
            <v>88560</v>
          </cell>
          <cell r="K681">
            <v>29646</v>
          </cell>
          <cell r="L681">
            <v>118206</v>
          </cell>
          <cell r="M681">
            <v>30995.999999999996</v>
          </cell>
          <cell r="N681">
            <v>10376.099999999999</v>
          </cell>
          <cell r="O681">
            <v>41372.099999999991</v>
          </cell>
          <cell r="P681">
            <v>22222728</v>
          </cell>
          <cell r="Q681">
            <v>7777954.799999998</v>
          </cell>
          <cell r="R681">
            <v>30000682.799999997</v>
          </cell>
          <cell r="U681" t="str">
            <v>BĐG Q2/2026</v>
          </cell>
          <cell r="V681" t="str">
            <v>BĐG Q2/2026</v>
          </cell>
          <cell r="W681" t="str">
            <v>ME</v>
          </cell>
        </row>
        <row r="682">
          <cell r="F682">
            <v>111</v>
          </cell>
          <cell r="J682">
            <v>48240</v>
          </cell>
          <cell r="K682">
            <v>24705</v>
          </cell>
          <cell r="L682">
            <v>72945</v>
          </cell>
          <cell r="M682">
            <v>16884</v>
          </cell>
          <cell r="N682">
            <v>8646.75</v>
          </cell>
          <cell r="O682">
            <v>25530.75</v>
          </cell>
          <cell r="P682">
            <v>8096895</v>
          </cell>
          <cell r="Q682">
            <v>2833913.25</v>
          </cell>
          <cell r="R682">
            <v>10930808.25</v>
          </cell>
          <cell r="U682" t="str">
            <v>BĐG Q2/2026</v>
          </cell>
          <cell r="V682" t="str">
            <v>BĐG Q2/2026</v>
          </cell>
          <cell r="W682" t="str">
            <v>ME</v>
          </cell>
        </row>
        <row r="683">
          <cell r="F683">
            <v>6</v>
          </cell>
          <cell r="J683">
            <v>468000</v>
          </cell>
          <cell r="K683">
            <v>44469</v>
          </cell>
          <cell r="L683">
            <v>512469</v>
          </cell>
          <cell r="M683">
            <v>163800</v>
          </cell>
          <cell r="N683">
            <v>15564.15</v>
          </cell>
          <cell r="O683">
            <v>179364.15</v>
          </cell>
          <cell r="P683">
            <v>3074814</v>
          </cell>
          <cell r="Q683">
            <v>1076184.8999999999</v>
          </cell>
          <cell r="R683">
            <v>4150998.9</v>
          </cell>
          <cell r="U683" t="str">
            <v>BĐG Q2/2026</v>
          </cell>
          <cell r="V683" t="str">
            <v>BĐG Q2/2026</v>
          </cell>
          <cell r="W683" t="str">
            <v>ME</v>
          </cell>
        </row>
        <row r="684">
          <cell r="F684">
            <v>8</v>
          </cell>
          <cell r="J684">
            <v>248400</v>
          </cell>
          <cell r="K684">
            <v>39528</v>
          </cell>
          <cell r="L684">
            <v>287928</v>
          </cell>
          <cell r="M684">
            <v>86940</v>
          </cell>
          <cell r="N684">
            <v>13834.8</v>
          </cell>
          <cell r="O684">
            <v>100774.8</v>
          </cell>
          <cell r="P684">
            <v>2303424</v>
          </cell>
          <cell r="Q684">
            <v>806198.4</v>
          </cell>
          <cell r="R684">
            <v>3109622.4</v>
          </cell>
          <cell r="U684" t="str">
            <v>BĐG Q2/2026</v>
          </cell>
          <cell r="V684" t="str">
            <v>BĐG Q2/2026</v>
          </cell>
          <cell r="W684" t="str">
            <v>ME</v>
          </cell>
        </row>
        <row r="685">
          <cell r="F685">
            <v>44</v>
          </cell>
          <cell r="J685">
            <v>146520</v>
          </cell>
          <cell r="K685">
            <v>32118</v>
          </cell>
          <cell r="L685">
            <v>178638</v>
          </cell>
          <cell r="M685">
            <v>51282</v>
          </cell>
          <cell r="N685">
            <v>11241.3</v>
          </cell>
          <cell r="O685">
            <v>62523.3</v>
          </cell>
          <cell r="P685">
            <v>7860072</v>
          </cell>
          <cell r="Q685">
            <v>2751025.2</v>
          </cell>
          <cell r="R685">
            <v>10611097.199999999</v>
          </cell>
          <cell r="U685" t="str">
            <v>BĐG Q2/2026</v>
          </cell>
          <cell r="V685" t="str">
            <v>BĐG Q2/2026</v>
          </cell>
          <cell r="W685" t="str">
            <v>ME</v>
          </cell>
        </row>
        <row r="686">
          <cell r="F686">
            <v>151</v>
          </cell>
          <cell r="J686">
            <v>67176</v>
          </cell>
          <cell r="K686">
            <v>29646</v>
          </cell>
          <cell r="L686">
            <v>96822</v>
          </cell>
          <cell r="M686">
            <v>23511.599999999999</v>
          </cell>
          <cell r="N686">
            <v>10376.099999999999</v>
          </cell>
          <cell r="O686">
            <v>33887.699999999997</v>
          </cell>
          <cell r="P686">
            <v>14620122</v>
          </cell>
          <cell r="Q686">
            <v>5117042.6999999993</v>
          </cell>
          <cell r="R686">
            <v>19737164.699999999</v>
          </cell>
          <cell r="U686" t="str">
            <v>BĐG Q2/2026</v>
          </cell>
          <cell r="V686" t="str">
            <v>BĐG Q2/2026</v>
          </cell>
          <cell r="W686" t="str">
            <v>ME</v>
          </cell>
        </row>
        <row r="687">
          <cell r="F687">
            <v>120</v>
          </cell>
          <cell r="J687">
            <v>40248</v>
          </cell>
          <cell r="K687">
            <v>24705</v>
          </cell>
          <cell r="L687">
            <v>64953</v>
          </cell>
          <cell r="M687">
            <v>14086.8</v>
          </cell>
          <cell r="N687">
            <v>8646.75</v>
          </cell>
          <cell r="O687">
            <v>22733.55</v>
          </cell>
          <cell r="P687">
            <v>7794360</v>
          </cell>
          <cell r="Q687">
            <v>2728026</v>
          </cell>
          <cell r="R687">
            <v>10522386</v>
          </cell>
          <cell r="U687" t="str">
            <v>BĐG Q2/2026</v>
          </cell>
          <cell r="V687" t="str">
            <v>BĐG Q2/2026</v>
          </cell>
          <cell r="W687" t="str">
            <v>ME</v>
          </cell>
        </row>
        <row r="688">
          <cell r="F688">
            <v>8</v>
          </cell>
          <cell r="J688">
            <v>198000</v>
          </cell>
          <cell r="K688">
            <v>29646</v>
          </cell>
          <cell r="L688">
            <v>227646</v>
          </cell>
          <cell r="M688">
            <v>69300</v>
          </cell>
          <cell r="N688">
            <v>10376.099999999999</v>
          </cell>
          <cell r="O688">
            <v>79676.100000000006</v>
          </cell>
          <cell r="P688">
            <v>1821168</v>
          </cell>
          <cell r="Q688">
            <v>637408.80000000005</v>
          </cell>
          <cell r="R688">
            <v>2458576.7999999998</v>
          </cell>
          <cell r="U688" t="str">
            <v>BĐG Q2/2026</v>
          </cell>
          <cell r="V688" t="str">
            <v>BĐG Q2/2026</v>
          </cell>
          <cell r="W688" t="str">
            <v>ME</v>
          </cell>
        </row>
        <row r="689">
          <cell r="F689">
            <v>16</v>
          </cell>
          <cell r="J689">
            <v>125496</v>
          </cell>
          <cell r="K689">
            <v>26352</v>
          </cell>
          <cell r="L689">
            <v>151848</v>
          </cell>
          <cell r="M689">
            <v>43923.6</v>
          </cell>
          <cell r="N689">
            <v>9223.1999999999989</v>
          </cell>
          <cell r="O689">
            <v>53146.799999999996</v>
          </cell>
          <cell r="P689">
            <v>2429568</v>
          </cell>
          <cell r="Q689">
            <v>850348.79999999993</v>
          </cell>
          <cell r="R689">
            <v>3279916.8</v>
          </cell>
          <cell r="U689" t="str">
            <v>BĐG Q2/2026</v>
          </cell>
          <cell r="V689" t="str">
            <v>BĐG Q2/2026</v>
          </cell>
          <cell r="W689" t="str">
            <v>ME</v>
          </cell>
        </row>
        <row r="690">
          <cell r="F690">
            <v>24</v>
          </cell>
          <cell r="J690">
            <v>77688</v>
          </cell>
          <cell r="K690">
            <v>21412</v>
          </cell>
          <cell r="L690">
            <v>99100</v>
          </cell>
          <cell r="M690">
            <v>27190.799999999999</v>
          </cell>
          <cell r="N690">
            <v>7494.2</v>
          </cell>
          <cell r="O690">
            <v>34685</v>
          </cell>
          <cell r="P690">
            <v>2378400</v>
          </cell>
          <cell r="Q690">
            <v>832440</v>
          </cell>
          <cell r="R690">
            <v>3210840</v>
          </cell>
          <cell r="U690" t="str">
            <v>BĐG Q2/2026</v>
          </cell>
          <cell r="V690" t="str">
            <v>BĐG Q2/2026</v>
          </cell>
          <cell r="W690" t="str">
            <v>ME</v>
          </cell>
        </row>
        <row r="691">
          <cell r="F691">
            <v>144</v>
          </cell>
          <cell r="J691">
            <v>39456</v>
          </cell>
          <cell r="K691">
            <v>19764</v>
          </cell>
          <cell r="L691">
            <v>59220</v>
          </cell>
          <cell r="M691">
            <v>13809.599999999999</v>
          </cell>
          <cell r="N691">
            <v>6917.4</v>
          </cell>
          <cell r="O691">
            <v>20727</v>
          </cell>
          <cell r="P691">
            <v>8527680</v>
          </cell>
          <cell r="Q691">
            <v>2984688</v>
          </cell>
          <cell r="R691">
            <v>11512368</v>
          </cell>
          <cell r="U691" t="str">
            <v>BĐG Q2/2026</v>
          </cell>
          <cell r="V691" t="str">
            <v>BĐG Q2/2026</v>
          </cell>
          <cell r="W691" t="str">
            <v>ME</v>
          </cell>
        </row>
        <row r="692">
          <cell r="F692">
            <v>84</v>
          </cell>
          <cell r="J692">
            <v>24408</v>
          </cell>
          <cell r="K692">
            <v>16470</v>
          </cell>
          <cell r="L692">
            <v>40878</v>
          </cell>
          <cell r="M692">
            <v>8542.7999999999993</v>
          </cell>
          <cell r="N692">
            <v>5764.5</v>
          </cell>
          <cell r="O692">
            <v>14307.3</v>
          </cell>
          <cell r="P692">
            <v>3433752</v>
          </cell>
          <cell r="Q692">
            <v>1201813.2</v>
          </cell>
          <cell r="R692">
            <v>4635565.2</v>
          </cell>
          <cell r="U692" t="str">
            <v>BĐG Q2/2026</v>
          </cell>
          <cell r="V692" t="str">
            <v>BĐG Q2/2026</v>
          </cell>
          <cell r="W692" t="str">
            <v>ME</v>
          </cell>
        </row>
        <row r="693">
          <cell r="F693">
            <v>80</v>
          </cell>
          <cell r="J693">
            <v>12816</v>
          </cell>
          <cell r="K693">
            <v>12847</v>
          </cell>
          <cell r="L693">
            <v>25663</v>
          </cell>
          <cell r="M693">
            <v>4485.5999999999995</v>
          </cell>
          <cell r="N693">
            <v>4496.45</v>
          </cell>
          <cell r="O693">
            <v>8982.0499999999993</v>
          </cell>
          <cell r="P693">
            <v>2053040</v>
          </cell>
          <cell r="Q693">
            <v>718564</v>
          </cell>
          <cell r="R693">
            <v>2771604</v>
          </cell>
          <cell r="U693" t="str">
            <v>BĐG Q2/2026</v>
          </cell>
          <cell r="V693" t="str">
            <v>BĐG Q2/2026</v>
          </cell>
          <cell r="W693" t="str">
            <v>ME</v>
          </cell>
        </row>
        <row r="694">
          <cell r="F694">
            <v>120</v>
          </cell>
          <cell r="J694">
            <v>3528</v>
          </cell>
          <cell r="K694">
            <v>11530</v>
          </cell>
          <cell r="L694">
            <v>15058</v>
          </cell>
          <cell r="M694">
            <v>1234.8</v>
          </cell>
          <cell r="N694">
            <v>4035.4999999999995</v>
          </cell>
          <cell r="O694">
            <v>5270.2999999999993</v>
          </cell>
          <cell r="P694">
            <v>1806960</v>
          </cell>
          <cell r="Q694">
            <v>632435.99999999988</v>
          </cell>
          <cell r="R694">
            <v>2439396</v>
          </cell>
          <cell r="U694" t="str">
            <v>BĐG Q2/2026</v>
          </cell>
          <cell r="V694" t="str">
            <v>BĐG Q2/2026</v>
          </cell>
          <cell r="W694" t="str">
            <v>ME</v>
          </cell>
        </row>
        <row r="695">
          <cell r="F695">
            <v>20</v>
          </cell>
          <cell r="J695">
            <v>13230</v>
          </cell>
          <cell r="K695">
            <v>16470</v>
          </cell>
          <cell r="L695">
            <v>29700</v>
          </cell>
          <cell r="M695">
            <v>4630.5</v>
          </cell>
          <cell r="N695">
            <v>5764.5</v>
          </cell>
          <cell r="O695">
            <v>10395</v>
          </cell>
          <cell r="P695">
            <v>594000</v>
          </cell>
          <cell r="Q695">
            <v>207900</v>
          </cell>
          <cell r="R695">
            <v>801900</v>
          </cell>
          <cell r="U695" t="str">
            <v>BĐG Q2/2026</v>
          </cell>
          <cell r="V695" t="str">
            <v>BĐG Q2/2026</v>
          </cell>
          <cell r="W695" t="str">
            <v>ME</v>
          </cell>
        </row>
        <row r="696">
          <cell r="F696">
            <v>40</v>
          </cell>
          <cell r="J696">
            <v>7128</v>
          </cell>
          <cell r="K696">
            <v>12847</v>
          </cell>
          <cell r="L696">
            <v>19975</v>
          </cell>
          <cell r="M696">
            <v>2494.7999999999997</v>
          </cell>
          <cell r="N696">
            <v>4496.45</v>
          </cell>
          <cell r="O696">
            <v>6991.25</v>
          </cell>
          <cell r="P696">
            <v>799000</v>
          </cell>
          <cell r="Q696">
            <v>279650</v>
          </cell>
          <cell r="R696">
            <v>1078650</v>
          </cell>
          <cell r="U696" t="str">
            <v>BĐG Q2/2026</v>
          </cell>
          <cell r="V696" t="str">
            <v>BĐG Q2/2026</v>
          </cell>
          <cell r="W696" t="str">
            <v>ME</v>
          </cell>
        </row>
        <row r="697">
          <cell r="F697">
            <v>1</v>
          </cell>
          <cell r="J697">
            <v>52848</v>
          </cell>
          <cell r="K697">
            <v>19764</v>
          </cell>
          <cell r="L697">
            <v>72612</v>
          </cell>
          <cell r="M697">
            <v>18496.8</v>
          </cell>
          <cell r="N697">
            <v>6917.4</v>
          </cell>
          <cell r="O697">
            <v>25414.199999999997</v>
          </cell>
          <cell r="P697">
            <v>72612</v>
          </cell>
          <cell r="Q697">
            <v>25414.199999999997</v>
          </cell>
          <cell r="R697">
            <v>98026.2</v>
          </cell>
          <cell r="U697" t="str">
            <v>BĐG Q2/2026</v>
          </cell>
          <cell r="V697" t="str">
            <v>BĐG Q2/2026</v>
          </cell>
          <cell r="W697" t="str">
            <v>ME</v>
          </cell>
        </row>
        <row r="698">
          <cell r="F698">
            <v>1</v>
          </cell>
          <cell r="J698">
            <v>25848</v>
          </cell>
          <cell r="K698">
            <v>16470</v>
          </cell>
          <cell r="L698">
            <v>42318</v>
          </cell>
          <cell r="M698">
            <v>9046.7999999999993</v>
          </cell>
          <cell r="N698">
            <v>5764.5</v>
          </cell>
          <cell r="O698">
            <v>14811.3</v>
          </cell>
          <cell r="P698">
            <v>42318</v>
          </cell>
          <cell r="Q698">
            <v>14811.3</v>
          </cell>
          <cell r="R698">
            <v>57129.3</v>
          </cell>
          <cell r="U698" t="str">
            <v>BĐG Q2/2026</v>
          </cell>
          <cell r="V698" t="str">
            <v>BĐG Q2/2026</v>
          </cell>
          <cell r="W698" t="str">
            <v>ME</v>
          </cell>
        </row>
        <row r="699">
          <cell r="F699">
            <v>1</v>
          </cell>
          <cell r="J699">
            <v>14688</v>
          </cell>
          <cell r="K699">
            <v>12847</v>
          </cell>
          <cell r="L699">
            <v>27535</v>
          </cell>
          <cell r="M699">
            <v>5140.7999999999993</v>
          </cell>
          <cell r="N699">
            <v>4496.45</v>
          </cell>
          <cell r="O699">
            <v>9637.25</v>
          </cell>
          <cell r="P699">
            <v>27535</v>
          </cell>
          <cell r="Q699">
            <v>9637.25</v>
          </cell>
          <cell r="R699">
            <v>37172.25</v>
          </cell>
          <cell r="U699" t="str">
            <v>BĐG Q2/2026</v>
          </cell>
          <cell r="V699" t="str">
            <v>BĐG Q2/2026</v>
          </cell>
          <cell r="W699" t="str">
            <v>ME</v>
          </cell>
        </row>
        <row r="700">
          <cell r="F700">
            <v>80</v>
          </cell>
          <cell r="J700">
            <v>4608</v>
          </cell>
          <cell r="K700">
            <v>11530</v>
          </cell>
          <cell r="L700">
            <v>16138</v>
          </cell>
          <cell r="M700">
            <v>1612.8</v>
          </cell>
          <cell r="N700">
            <v>4035.4999999999995</v>
          </cell>
          <cell r="O700">
            <v>5648.2999999999993</v>
          </cell>
          <cell r="P700">
            <v>1291040</v>
          </cell>
          <cell r="Q700">
            <v>451863.99999999994</v>
          </cell>
          <cell r="R700">
            <v>1742904</v>
          </cell>
          <cell r="U700" t="str">
            <v>BĐG Q2/2026</v>
          </cell>
          <cell r="V700" t="str">
            <v>BĐG Q2/2026</v>
          </cell>
          <cell r="W700" t="str">
            <v>ME</v>
          </cell>
        </row>
        <row r="701">
          <cell r="F701">
            <v>8</v>
          </cell>
          <cell r="J701">
            <v>87696</v>
          </cell>
          <cell r="K701">
            <v>9882</v>
          </cell>
          <cell r="L701">
            <v>97578</v>
          </cell>
          <cell r="M701">
            <v>30693.599999999999</v>
          </cell>
          <cell r="N701">
            <v>3458.7</v>
          </cell>
          <cell r="O701">
            <v>34152.299999999996</v>
          </cell>
          <cell r="P701">
            <v>780624</v>
          </cell>
          <cell r="Q701">
            <v>273218.39999999997</v>
          </cell>
          <cell r="R701">
            <v>1053842.3999999999</v>
          </cell>
          <cell r="U701" t="str">
            <v>BĐG Q2/2026</v>
          </cell>
          <cell r="V701" t="str">
            <v>BĐG Q2/2026</v>
          </cell>
          <cell r="W701" t="str">
            <v>ME</v>
          </cell>
        </row>
        <row r="702">
          <cell r="F702">
            <v>8</v>
          </cell>
          <cell r="J702">
            <v>55656</v>
          </cell>
          <cell r="K702">
            <v>8235</v>
          </cell>
          <cell r="L702">
            <v>63891</v>
          </cell>
          <cell r="M702">
            <v>19479.599999999999</v>
          </cell>
          <cell r="N702">
            <v>2882.25</v>
          </cell>
          <cell r="O702">
            <v>22361.85</v>
          </cell>
          <cell r="P702">
            <v>511128</v>
          </cell>
          <cell r="Q702">
            <v>178894.8</v>
          </cell>
          <cell r="R702">
            <v>690022.8</v>
          </cell>
          <cell r="U702" t="str">
            <v>BĐG Q2/2026</v>
          </cell>
          <cell r="V702" t="str">
            <v>BĐG Q2/2026</v>
          </cell>
          <cell r="W702" t="str">
            <v>ME</v>
          </cell>
        </row>
        <row r="703">
          <cell r="F703">
            <v>48</v>
          </cell>
          <cell r="J703">
            <v>87696</v>
          </cell>
          <cell r="K703">
            <v>9882</v>
          </cell>
          <cell r="L703">
            <v>97578</v>
          </cell>
          <cell r="M703">
            <v>30693.599999999999</v>
          </cell>
          <cell r="N703">
            <v>3458.7</v>
          </cell>
          <cell r="O703">
            <v>34152.299999999996</v>
          </cell>
          <cell r="P703">
            <v>4683744</v>
          </cell>
          <cell r="Q703">
            <v>1639310.4</v>
          </cell>
          <cell r="R703">
            <v>6323054.4000000004</v>
          </cell>
          <cell r="U703" t="str">
            <v>BĐG Q2/2026</v>
          </cell>
          <cell r="V703" t="str">
            <v>BĐG Q2/2026</v>
          </cell>
          <cell r="W703" t="str">
            <v>ME</v>
          </cell>
        </row>
        <row r="704">
          <cell r="F704">
            <v>48</v>
          </cell>
          <cell r="J704">
            <v>55656</v>
          </cell>
          <cell r="K704">
            <v>8235</v>
          </cell>
          <cell r="L704">
            <v>63891</v>
          </cell>
          <cell r="M704">
            <v>19479.599999999999</v>
          </cell>
          <cell r="N704">
            <v>2882.25</v>
          </cell>
          <cell r="O704">
            <v>22361.85</v>
          </cell>
          <cell r="P704">
            <v>3066768</v>
          </cell>
          <cell r="Q704">
            <v>1073368.7999999998</v>
          </cell>
          <cell r="R704">
            <v>4140136.8</v>
          </cell>
          <cell r="U704" t="str">
            <v>BĐG Q2/2026</v>
          </cell>
          <cell r="V704" t="str">
            <v>BĐG Q2/2026</v>
          </cell>
          <cell r="W704" t="str">
            <v>ME</v>
          </cell>
        </row>
        <row r="705">
          <cell r="L705">
            <v>0</v>
          </cell>
          <cell r="M705">
            <v>0</v>
          </cell>
          <cell r="N705">
            <v>0</v>
          </cell>
          <cell r="O705">
            <v>0</v>
          </cell>
          <cell r="P705">
            <v>0</v>
          </cell>
          <cell r="Q705">
            <v>0</v>
          </cell>
          <cell r="R705">
            <v>0</v>
          </cell>
          <cell r="U705" t="str">
            <v>BĐG Q2/2026</v>
          </cell>
          <cell r="V705" t="str">
            <v>BĐG Q2/2026</v>
          </cell>
          <cell r="W705" t="str">
            <v>ME</v>
          </cell>
        </row>
        <row r="706">
          <cell r="F706">
            <v>0.6</v>
          </cell>
          <cell r="J706">
            <v>36419994</v>
          </cell>
          <cell r="K706">
            <v>4307040</v>
          </cell>
          <cell r="L706">
            <v>40727034</v>
          </cell>
          <cell r="M706">
            <v>12746997.899999999</v>
          </cell>
          <cell r="N706">
            <v>1507464</v>
          </cell>
          <cell r="O706">
            <v>14254461.899999999</v>
          </cell>
          <cell r="P706">
            <v>24436220.399999999</v>
          </cell>
          <cell r="Q706">
            <v>8552677.1399999987</v>
          </cell>
          <cell r="R706">
            <v>32988897.539999999</v>
          </cell>
          <cell r="U706" t="str">
            <v>BĐG Q2/2026</v>
          </cell>
          <cell r="V706" t="str">
            <v>BĐG Q2/2026</v>
          </cell>
          <cell r="W706" t="str">
            <v>ME</v>
          </cell>
        </row>
        <row r="707">
          <cell r="F707">
            <v>3.05</v>
          </cell>
          <cell r="J707">
            <v>18789030</v>
          </cell>
          <cell r="K707">
            <v>3166800</v>
          </cell>
          <cell r="L707">
            <v>21955830</v>
          </cell>
          <cell r="M707">
            <v>6576160.5</v>
          </cell>
          <cell r="N707">
            <v>1108380</v>
          </cell>
          <cell r="O707">
            <v>7684540.5</v>
          </cell>
          <cell r="P707">
            <v>66965281.499999993</v>
          </cell>
          <cell r="Q707">
            <v>23437848.524999999</v>
          </cell>
          <cell r="R707">
            <v>90403130.024999991</v>
          </cell>
          <cell r="U707" t="str">
            <v>BĐG Q2/2026</v>
          </cell>
          <cell r="V707" t="str">
            <v>BĐG Q2/2026</v>
          </cell>
          <cell r="W707" t="str">
            <v>ME</v>
          </cell>
        </row>
        <row r="708">
          <cell r="F708">
            <v>58</v>
          </cell>
          <cell r="J708">
            <v>198000</v>
          </cell>
          <cell r="K708">
            <v>29646</v>
          </cell>
          <cell r="L708">
            <v>227646</v>
          </cell>
          <cell r="M708">
            <v>69300</v>
          </cell>
          <cell r="N708">
            <v>10376.099999999999</v>
          </cell>
          <cell r="O708">
            <v>79676.100000000006</v>
          </cell>
          <cell r="P708">
            <v>13203468</v>
          </cell>
          <cell r="Q708">
            <v>4621213.8000000007</v>
          </cell>
          <cell r="R708">
            <v>17824681.800000001</v>
          </cell>
          <cell r="U708" t="str">
            <v>BĐG Q2/2026</v>
          </cell>
          <cell r="V708" t="str">
            <v>BĐG Q2/2026</v>
          </cell>
          <cell r="W708" t="str">
            <v>ME</v>
          </cell>
        </row>
        <row r="709">
          <cell r="F709">
            <v>92</v>
          </cell>
          <cell r="J709">
            <v>77688</v>
          </cell>
          <cell r="K709">
            <v>21412</v>
          </cell>
          <cell r="L709">
            <v>99100</v>
          </cell>
          <cell r="M709">
            <v>27190.799999999999</v>
          </cell>
          <cell r="N709">
            <v>7494.2</v>
          </cell>
          <cell r="O709">
            <v>34685</v>
          </cell>
          <cell r="P709">
            <v>9117200</v>
          </cell>
          <cell r="Q709">
            <v>3191020</v>
          </cell>
          <cell r="R709">
            <v>12308220</v>
          </cell>
          <cell r="U709" t="str">
            <v>BĐG Q2/2026</v>
          </cell>
          <cell r="V709" t="str">
            <v>BĐG Q2/2026</v>
          </cell>
          <cell r="W709" t="str">
            <v>ME</v>
          </cell>
        </row>
        <row r="710">
          <cell r="F710">
            <v>20</v>
          </cell>
          <cell r="J710">
            <v>336000</v>
          </cell>
          <cell r="K710">
            <v>66000</v>
          </cell>
          <cell r="L710">
            <v>402000</v>
          </cell>
          <cell r="M710">
            <v>0</v>
          </cell>
          <cell r="N710">
            <v>23100</v>
          </cell>
          <cell r="O710">
            <v>23100</v>
          </cell>
          <cell r="P710">
            <v>8040000</v>
          </cell>
          <cell r="Q710">
            <v>462000</v>
          </cell>
          <cell r="R710">
            <v>8502000</v>
          </cell>
          <cell r="U710" t="str">
            <v>VT: NCC, NC:BĐG Q2/2026</v>
          </cell>
          <cell r="V710" t="str">
            <v>VT: NCC, NC:BĐG Q2/2026</v>
          </cell>
          <cell r="W710" t="str">
            <v>ME</v>
          </cell>
        </row>
        <row r="711">
          <cell r="F711">
            <v>3</v>
          </cell>
          <cell r="J711">
            <v>228000</v>
          </cell>
          <cell r="K711">
            <v>62586</v>
          </cell>
          <cell r="L711">
            <v>290586</v>
          </cell>
          <cell r="M711">
            <v>0</v>
          </cell>
          <cell r="N711">
            <v>21905.1</v>
          </cell>
          <cell r="O711">
            <v>21905.1</v>
          </cell>
          <cell r="P711">
            <v>871758</v>
          </cell>
          <cell r="Q711">
            <v>65715.299999999988</v>
          </cell>
          <cell r="R711">
            <v>937473.3</v>
          </cell>
          <cell r="U711" t="str">
            <v>VT: NCC, NC:BĐG Q2/2026</v>
          </cell>
          <cell r="V711" t="str">
            <v>VT: NCC, NC:BĐG Q2/2026</v>
          </cell>
          <cell r="W711" t="str">
            <v>ME</v>
          </cell>
        </row>
        <row r="712">
          <cell r="L712">
            <v>0</v>
          </cell>
          <cell r="M712">
            <v>0</v>
          </cell>
          <cell r="N712">
            <v>0</v>
          </cell>
          <cell r="O712">
            <v>0</v>
          </cell>
          <cell r="P712">
            <v>0</v>
          </cell>
          <cell r="Q712">
            <v>0</v>
          </cell>
          <cell r="R712">
            <v>0</v>
          </cell>
          <cell r="W712" t="str">
            <v>ME</v>
          </cell>
        </row>
        <row r="713">
          <cell r="F713">
            <v>0.4</v>
          </cell>
          <cell r="J713">
            <v>18090000</v>
          </cell>
          <cell r="K713">
            <v>3650880.0000000005</v>
          </cell>
          <cell r="L713">
            <v>21740880</v>
          </cell>
          <cell r="M713">
            <v>6331500</v>
          </cell>
          <cell r="N713">
            <v>1277808</v>
          </cell>
          <cell r="O713">
            <v>7609308</v>
          </cell>
          <cell r="P713">
            <v>8696352</v>
          </cell>
          <cell r="Q713">
            <v>3043723.2</v>
          </cell>
          <cell r="R713">
            <v>11740075.199999999</v>
          </cell>
          <cell r="U713" t="str">
            <v>BĐG Q2/2026</v>
          </cell>
          <cell r="V713" t="str">
            <v>BĐG Q2/2026</v>
          </cell>
          <cell r="W713" t="str">
            <v>ME</v>
          </cell>
        </row>
        <row r="714">
          <cell r="F714">
            <v>2.2000000000000002</v>
          </cell>
          <cell r="J714">
            <v>11309868</v>
          </cell>
          <cell r="K714">
            <v>3500280.0000000005</v>
          </cell>
          <cell r="L714">
            <v>14810148</v>
          </cell>
          <cell r="M714">
            <v>3958453.8</v>
          </cell>
          <cell r="N714">
            <v>1225098</v>
          </cell>
          <cell r="O714">
            <v>5183551.8</v>
          </cell>
          <cell r="P714">
            <v>32582325.600000001</v>
          </cell>
          <cell r="Q714">
            <v>11403813.960000001</v>
          </cell>
          <cell r="R714">
            <v>43986139.560000002</v>
          </cell>
          <cell r="U714" t="str">
            <v>BĐG Q2/2026</v>
          </cell>
          <cell r="V714" t="str">
            <v>BĐG Q2/2026</v>
          </cell>
          <cell r="W714" t="str">
            <v>ME</v>
          </cell>
        </row>
        <row r="715">
          <cell r="F715">
            <v>8</v>
          </cell>
          <cell r="J715">
            <v>209580</v>
          </cell>
          <cell r="K715">
            <v>61907</v>
          </cell>
          <cell r="L715">
            <v>271487</v>
          </cell>
          <cell r="M715">
            <v>73353</v>
          </cell>
          <cell r="N715">
            <v>21667.449999999997</v>
          </cell>
          <cell r="O715">
            <v>95020.45</v>
          </cell>
          <cell r="P715">
            <v>2171896</v>
          </cell>
          <cell r="Q715">
            <v>760163.6</v>
          </cell>
          <cell r="R715">
            <v>2932059.6</v>
          </cell>
          <cell r="U715" t="str">
            <v>BĐG Q2/2026</v>
          </cell>
          <cell r="V715" t="str">
            <v>BĐG Q2/2026</v>
          </cell>
          <cell r="W715" t="str">
            <v>ME</v>
          </cell>
        </row>
        <row r="900">
          <cell r="L900">
            <v>0</v>
          </cell>
          <cell r="M900">
            <v>0</v>
          </cell>
          <cell r="N900">
            <v>0</v>
          </cell>
          <cell r="O900">
            <v>0</v>
          </cell>
          <cell r="P900">
            <v>0</v>
          </cell>
          <cell r="Q900">
            <v>0</v>
          </cell>
          <cell r="R900">
            <v>0</v>
          </cell>
          <cell r="W900" t="str">
            <v>ME</v>
          </cell>
        </row>
        <row r="901">
          <cell r="L901">
            <v>0</v>
          </cell>
          <cell r="M901">
            <v>0</v>
          </cell>
          <cell r="N901">
            <v>0</v>
          </cell>
          <cell r="O901">
            <v>0</v>
          </cell>
          <cell r="P901">
            <v>0</v>
          </cell>
          <cell r="Q901">
            <v>0</v>
          </cell>
          <cell r="R901">
            <v>0</v>
          </cell>
          <cell r="W901" t="str">
            <v>ME</v>
          </cell>
        </row>
        <row r="902">
          <cell r="F902">
            <v>1</v>
          </cell>
          <cell r="J902">
            <v>419759000</v>
          </cell>
          <cell r="K902">
            <v>0</v>
          </cell>
          <cell r="L902">
            <v>419759000</v>
          </cell>
          <cell r="M902">
            <v>0</v>
          </cell>
          <cell r="N902">
            <v>0</v>
          </cell>
          <cell r="O902">
            <v>0</v>
          </cell>
          <cell r="P902">
            <v>419759000</v>
          </cell>
          <cell r="Q902">
            <v>0</v>
          </cell>
          <cell r="R902">
            <v>419759000</v>
          </cell>
          <cell r="U902" t="str">
            <v>Báo giá NCC</v>
          </cell>
          <cell r="V902" t="str">
            <v>Báo giá NCC</v>
          </cell>
          <cell r="W902" t="str">
            <v>ME</v>
          </cell>
        </row>
        <row r="903">
          <cell r="F903">
            <v>2</v>
          </cell>
          <cell r="J903">
            <v>62610000</v>
          </cell>
          <cell r="K903">
            <v>0</v>
          </cell>
          <cell r="L903">
            <v>62610000</v>
          </cell>
          <cell r="M903">
            <v>0</v>
          </cell>
          <cell r="N903">
            <v>0</v>
          </cell>
          <cell r="O903">
            <v>0</v>
          </cell>
          <cell r="P903">
            <v>125220000</v>
          </cell>
          <cell r="Q903">
            <v>0</v>
          </cell>
          <cell r="R903">
            <v>125220000</v>
          </cell>
          <cell r="U903" t="str">
            <v>Báo giá NCC</v>
          </cell>
          <cell r="V903" t="str">
            <v>Báo giá NCC</v>
          </cell>
          <cell r="W903" t="str">
            <v>ME</v>
          </cell>
        </row>
        <row r="904">
          <cell r="F904">
            <v>1</v>
          </cell>
          <cell r="J904">
            <v>63710000</v>
          </cell>
          <cell r="K904">
            <v>0</v>
          </cell>
          <cell r="L904">
            <v>63710000</v>
          </cell>
          <cell r="M904">
            <v>0</v>
          </cell>
          <cell r="N904">
            <v>0</v>
          </cell>
          <cell r="O904">
            <v>0</v>
          </cell>
          <cell r="P904">
            <v>63710000</v>
          </cell>
          <cell r="Q904">
            <v>0</v>
          </cell>
          <cell r="R904">
            <v>63710000</v>
          </cell>
          <cell r="U904" t="str">
            <v>Báo giá NCC</v>
          </cell>
          <cell r="V904" t="str">
            <v>Báo giá NCC</v>
          </cell>
          <cell r="W904" t="str">
            <v>ME</v>
          </cell>
        </row>
        <row r="905">
          <cell r="F905">
            <v>3</v>
          </cell>
          <cell r="J905">
            <v>72810000</v>
          </cell>
          <cell r="K905">
            <v>0</v>
          </cell>
          <cell r="L905">
            <v>72810000</v>
          </cell>
          <cell r="M905">
            <v>0</v>
          </cell>
          <cell r="N905">
            <v>0</v>
          </cell>
          <cell r="O905">
            <v>0</v>
          </cell>
          <cell r="P905">
            <v>218430000</v>
          </cell>
          <cell r="Q905">
            <v>0</v>
          </cell>
          <cell r="R905">
            <v>218430000</v>
          </cell>
          <cell r="U905" t="str">
            <v>Báo giá NCC</v>
          </cell>
          <cell r="V905" t="str">
            <v>Báo giá NCC</v>
          </cell>
          <cell r="W905" t="str">
            <v>ME</v>
          </cell>
        </row>
        <row r="906">
          <cell r="F906">
            <v>38</v>
          </cell>
          <cell r="J906">
            <v>8240000</v>
          </cell>
          <cell r="K906">
            <v>0</v>
          </cell>
          <cell r="L906">
            <v>8240000</v>
          </cell>
          <cell r="M906">
            <v>0</v>
          </cell>
          <cell r="N906">
            <v>0</v>
          </cell>
          <cell r="O906">
            <v>0</v>
          </cell>
          <cell r="P906">
            <v>313120000</v>
          </cell>
          <cell r="Q906">
            <v>0</v>
          </cell>
          <cell r="R906">
            <v>313120000</v>
          </cell>
          <cell r="U906" t="str">
            <v>Báo giá NCC</v>
          </cell>
          <cell r="V906" t="str">
            <v>Báo giá NCC</v>
          </cell>
          <cell r="W906" t="str">
            <v>ME</v>
          </cell>
        </row>
        <row r="907">
          <cell r="F907">
            <v>14</v>
          </cell>
          <cell r="J907">
            <v>8240000</v>
          </cell>
          <cell r="K907">
            <v>0</v>
          </cell>
          <cell r="L907">
            <v>8240000</v>
          </cell>
          <cell r="M907">
            <v>0</v>
          </cell>
          <cell r="N907">
            <v>0</v>
          </cell>
          <cell r="O907">
            <v>0</v>
          </cell>
          <cell r="P907">
            <v>115360000</v>
          </cell>
          <cell r="Q907">
            <v>0</v>
          </cell>
          <cell r="R907">
            <v>115360000</v>
          </cell>
          <cell r="U907" t="str">
            <v>Báo giá NCC</v>
          </cell>
          <cell r="V907" t="str">
            <v>Báo giá NCC</v>
          </cell>
          <cell r="W907" t="str">
            <v>ME</v>
          </cell>
        </row>
        <row r="908">
          <cell r="F908">
            <v>2</v>
          </cell>
          <cell r="J908">
            <v>21900000</v>
          </cell>
          <cell r="K908">
            <v>0</v>
          </cell>
          <cell r="L908">
            <v>21900000</v>
          </cell>
          <cell r="M908">
            <v>0</v>
          </cell>
          <cell r="N908">
            <v>0</v>
          </cell>
          <cell r="O908">
            <v>0</v>
          </cell>
          <cell r="P908">
            <v>43800000</v>
          </cell>
          <cell r="Q908">
            <v>0</v>
          </cell>
          <cell r="R908">
            <v>43800000</v>
          </cell>
          <cell r="U908" t="str">
            <v>Báo giá NCC</v>
          </cell>
          <cell r="V908" t="str">
            <v>Báo giá NCC</v>
          </cell>
          <cell r="W908" t="str">
            <v>ME</v>
          </cell>
        </row>
        <row r="909">
          <cell r="F909">
            <v>2</v>
          </cell>
          <cell r="J909">
            <v>73660000</v>
          </cell>
          <cell r="K909">
            <v>0</v>
          </cell>
          <cell r="L909">
            <v>73660000</v>
          </cell>
          <cell r="M909">
            <v>0</v>
          </cell>
          <cell r="N909">
            <v>0</v>
          </cell>
          <cell r="O909">
            <v>0</v>
          </cell>
          <cell r="P909">
            <v>147320000</v>
          </cell>
          <cell r="Q909">
            <v>0</v>
          </cell>
          <cell r="R909">
            <v>147320000</v>
          </cell>
          <cell r="U909" t="str">
            <v>Báo giá NCC</v>
          </cell>
          <cell r="V909" t="str">
            <v>Báo giá NCC</v>
          </cell>
          <cell r="W909" t="str">
            <v>ME</v>
          </cell>
        </row>
        <row r="910">
          <cell r="F910">
            <v>63</v>
          </cell>
          <cell r="J910">
            <v>0</v>
          </cell>
          <cell r="K910">
            <v>1912000</v>
          </cell>
          <cell r="L910">
            <v>1912000</v>
          </cell>
          <cell r="M910">
            <v>0</v>
          </cell>
          <cell r="N910">
            <v>669200</v>
          </cell>
          <cell r="O910">
            <v>669200</v>
          </cell>
          <cell r="P910">
            <v>120456000</v>
          </cell>
          <cell r="Q910">
            <v>42159600</v>
          </cell>
          <cell r="R910">
            <v>162615600</v>
          </cell>
          <cell r="U910" t="str">
            <v>BĐG Q2/2026</v>
          </cell>
          <cell r="V910" t="str">
            <v>BĐG Q2/2026</v>
          </cell>
          <cell r="W910" t="str">
            <v>ME</v>
          </cell>
        </row>
        <row r="911">
          <cell r="L911">
            <v>0</v>
          </cell>
          <cell r="M911">
            <v>0</v>
          </cell>
          <cell r="N911">
            <v>0</v>
          </cell>
          <cell r="O911">
            <v>0</v>
          </cell>
          <cell r="P911">
            <v>0</v>
          </cell>
          <cell r="Q911">
            <v>0</v>
          </cell>
          <cell r="R911">
            <v>0</v>
          </cell>
          <cell r="W911" t="str">
            <v>ME</v>
          </cell>
        </row>
        <row r="912">
          <cell r="F912">
            <v>384</v>
          </cell>
          <cell r="J912">
            <v>657195</v>
          </cell>
          <cell r="K912">
            <v>25297.920000000002</v>
          </cell>
          <cell r="L912">
            <v>682492.92</v>
          </cell>
          <cell r="M912">
            <v>0</v>
          </cell>
          <cell r="N912">
            <v>8854.2720000000008</v>
          </cell>
          <cell r="O912">
            <v>8854.2720000000008</v>
          </cell>
          <cell r="P912">
            <v>262077281.28000003</v>
          </cell>
          <cell r="Q912">
            <v>3400040.4480000003</v>
          </cell>
          <cell r="R912">
            <v>265477321.72800004</v>
          </cell>
          <cell r="U912" t="str">
            <v>VT: NCC, NC:BĐG Q2/2026</v>
          </cell>
          <cell r="V912" t="str">
            <v>VT: NCC, NC:BĐG Q2/2026</v>
          </cell>
          <cell r="W912" t="str">
            <v>ME</v>
          </cell>
        </row>
        <row r="913">
          <cell r="F913">
            <v>4</v>
          </cell>
          <cell r="J913">
            <v>657195</v>
          </cell>
          <cell r="K913">
            <v>25297.920000000002</v>
          </cell>
          <cell r="L913">
            <v>682492.92</v>
          </cell>
          <cell r="M913">
            <v>0</v>
          </cell>
          <cell r="N913">
            <v>8854.2720000000008</v>
          </cell>
          <cell r="O913">
            <v>8854.2720000000008</v>
          </cell>
          <cell r="P913">
            <v>2729971.68</v>
          </cell>
          <cell r="Q913">
            <v>35417.088000000003</v>
          </cell>
          <cell r="R913">
            <v>2765388.7680000002</v>
          </cell>
          <cell r="U913" t="str">
            <v>VT: NCC, NC:BĐG Q2/2026</v>
          </cell>
          <cell r="V913" t="str">
            <v>VT: NCC, NC:BĐG Q2/2026</v>
          </cell>
          <cell r="W913" t="str">
            <v>ME</v>
          </cell>
        </row>
        <row r="914">
          <cell r="F914">
            <v>84</v>
          </cell>
          <cell r="J914">
            <v>735273</v>
          </cell>
          <cell r="K914">
            <v>25297.920000000002</v>
          </cell>
          <cell r="L914">
            <v>760570.92</v>
          </cell>
          <cell r="M914">
            <v>0</v>
          </cell>
          <cell r="N914">
            <v>8854.2720000000008</v>
          </cell>
          <cell r="O914">
            <v>8854.2720000000008</v>
          </cell>
          <cell r="P914">
            <v>63887957.280000001</v>
          </cell>
          <cell r="Q914">
            <v>743758.84800000011</v>
          </cell>
          <cell r="R914">
            <v>64631716.127999999</v>
          </cell>
          <cell r="U914" t="str">
            <v>VT: NCC, NC:BĐG Q2/2026</v>
          </cell>
          <cell r="V914" t="str">
            <v>VT: NCC, NC:BĐG Q2/2026</v>
          </cell>
          <cell r="W914" t="str">
            <v>ME</v>
          </cell>
        </row>
        <row r="915">
          <cell r="F915">
            <v>84</v>
          </cell>
          <cell r="J915">
            <v>803957</v>
          </cell>
          <cell r="K915">
            <v>21085.714285714286</v>
          </cell>
          <cell r="L915">
            <v>825042.71428571432</v>
          </cell>
          <cell r="M915">
            <v>0</v>
          </cell>
          <cell r="N915">
            <v>7380</v>
          </cell>
          <cell r="O915">
            <v>7380</v>
          </cell>
          <cell r="P915">
            <v>69303588</v>
          </cell>
          <cell r="Q915">
            <v>619920</v>
          </cell>
          <cell r="R915">
            <v>69923508</v>
          </cell>
          <cell r="U915" t="str">
            <v>VT: NCC, NC:BĐG Q2/2026</v>
          </cell>
          <cell r="V915" t="str">
            <v>VT: NCC, NC:BĐG Q2/2026</v>
          </cell>
          <cell r="W915" t="str">
            <v>ME</v>
          </cell>
        </row>
        <row r="916">
          <cell r="L916">
            <v>0</v>
          </cell>
          <cell r="M916">
            <v>0</v>
          </cell>
          <cell r="N916">
            <v>0</v>
          </cell>
          <cell r="O916">
            <v>0</v>
          </cell>
          <cell r="P916">
            <v>0</v>
          </cell>
          <cell r="Q916">
            <v>0</v>
          </cell>
          <cell r="R916">
            <v>0</v>
          </cell>
          <cell r="W916" t="str">
            <v>ME</v>
          </cell>
        </row>
        <row r="917">
          <cell r="F917">
            <v>323</v>
          </cell>
          <cell r="J917">
            <v>116900</v>
          </cell>
          <cell r="K917">
            <v>39600</v>
          </cell>
          <cell r="L917">
            <v>156500</v>
          </cell>
          <cell r="M917">
            <v>0</v>
          </cell>
          <cell r="N917">
            <v>13860</v>
          </cell>
          <cell r="O917">
            <v>13860</v>
          </cell>
          <cell r="P917">
            <v>50549500</v>
          </cell>
          <cell r="Q917">
            <v>4476780</v>
          </cell>
          <cell r="R917">
            <v>55026280</v>
          </cell>
          <cell r="T917">
            <v>1207270</v>
          </cell>
          <cell r="U917" t="str">
            <v>VT: NCC, NC:BĐG Q2/2026</v>
          </cell>
          <cell r="V917" t="str">
            <v>VT: NCC, NC:BĐG Q2/2026</v>
          </cell>
          <cell r="W917" t="str">
            <v>ME</v>
          </cell>
        </row>
        <row r="918">
          <cell r="F918">
            <v>899</v>
          </cell>
          <cell r="J918">
            <v>94200</v>
          </cell>
          <cell r="K918">
            <v>39528</v>
          </cell>
          <cell r="L918">
            <v>133728</v>
          </cell>
          <cell r="M918">
            <v>0</v>
          </cell>
          <cell r="N918">
            <v>13834.8</v>
          </cell>
          <cell r="O918">
            <v>13834.8</v>
          </cell>
          <cell r="P918">
            <v>120221472</v>
          </cell>
          <cell r="Q918">
            <v>12437485.199999999</v>
          </cell>
          <cell r="R918">
            <v>132658957.2</v>
          </cell>
          <cell r="T918">
            <v>1126425</v>
          </cell>
          <cell r="U918" t="str">
            <v>VT: NCC, NC:BĐG Q2/2026</v>
          </cell>
          <cell r="V918" t="str">
            <v>VT: NCC, NC:BĐG Q2/2026</v>
          </cell>
          <cell r="W918" t="str">
            <v>ME</v>
          </cell>
        </row>
        <row r="919">
          <cell r="F919">
            <v>388</v>
          </cell>
          <cell r="J919">
            <v>707000</v>
          </cell>
          <cell r="K919">
            <v>69257.142857142855</v>
          </cell>
          <cell r="L919">
            <v>776257.14285714284</v>
          </cell>
          <cell r="M919">
            <v>0</v>
          </cell>
          <cell r="N919">
            <v>24239.999999999996</v>
          </cell>
          <cell r="O919">
            <v>24239.999999999996</v>
          </cell>
          <cell r="P919">
            <v>301187771.4285714</v>
          </cell>
          <cell r="Q919">
            <v>9405119.9999999981</v>
          </cell>
          <cell r="R919">
            <v>310592891.4285714</v>
          </cell>
          <cell r="U919" t="str">
            <v>VT: NCC, NC:BĐG Q2/2026</v>
          </cell>
          <cell r="V919" t="str">
            <v>VT: NCC, NC:BĐG Q2/2026</v>
          </cell>
          <cell r="W919" t="str">
            <v>ME</v>
          </cell>
        </row>
        <row r="920">
          <cell r="F920">
            <v>98</v>
          </cell>
          <cell r="J920">
            <v>58800</v>
          </cell>
          <cell r="K920">
            <v>42857.142857142862</v>
          </cell>
          <cell r="L920">
            <v>101657.14285714287</v>
          </cell>
          <cell r="M920">
            <v>0</v>
          </cell>
          <cell r="N920">
            <v>15000</v>
          </cell>
          <cell r="O920">
            <v>15000</v>
          </cell>
          <cell r="P920">
            <v>9962400.0000000019</v>
          </cell>
          <cell r="Q920">
            <v>1470000</v>
          </cell>
          <cell r="R920">
            <v>11432400.000000002</v>
          </cell>
          <cell r="U920" t="str">
            <v>VT: NCC, NC:BĐG Q2/2026</v>
          </cell>
          <cell r="V920" t="str">
            <v>VT: NCC, NC:BĐG Q2/2026</v>
          </cell>
          <cell r="W920" t="str">
            <v>ME</v>
          </cell>
        </row>
        <row r="921">
          <cell r="F921">
            <v>10</v>
          </cell>
          <cell r="J921">
            <v>74600</v>
          </cell>
          <cell r="K921">
            <v>49410</v>
          </cell>
          <cell r="L921">
            <v>124010</v>
          </cell>
          <cell r="M921">
            <v>0</v>
          </cell>
          <cell r="N921">
            <v>17293.5</v>
          </cell>
          <cell r="O921">
            <v>17293.5</v>
          </cell>
          <cell r="P921">
            <v>1240100</v>
          </cell>
          <cell r="Q921">
            <v>172935</v>
          </cell>
          <cell r="R921">
            <v>1413035</v>
          </cell>
          <cell r="T921">
            <v>1665200</v>
          </cell>
          <cell r="U921" t="str">
            <v>VT: NCC, NC:BĐG Q2/2026</v>
          </cell>
          <cell r="V921" t="str">
            <v>VT: NCC, NC:BĐG Q2/2026</v>
          </cell>
          <cell r="W921" t="str">
            <v>ME</v>
          </cell>
        </row>
        <row r="922">
          <cell r="F922">
            <v>10</v>
          </cell>
          <cell r="J922">
            <v>100800</v>
          </cell>
          <cell r="K922">
            <v>49410</v>
          </cell>
          <cell r="L922">
            <v>150210</v>
          </cell>
          <cell r="M922">
            <v>0</v>
          </cell>
          <cell r="N922">
            <v>17293.5</v>
          </cell>
          <cell r="O922">
            <v>17293.5</v>
          </cell>
          <cell r="P922">
            <v>1502100</v>
          </cell>
          <cell r="Q922">
            <v>172935</v>
          </cell>
          <cell r="R922">
            <v>1675035</v>
          </cell>
          <cell r="T922">
            <v>1897730</v>
          </cell>
          <cell r="U922" t="str">
            <v>Vingroup</v>
          </cell>
          <cell r="W922" t="str">
            <v>ME</v>
          </cell>
        </row>
        <row r="923">
          <cell r="F923">
            <v>76</v>
          </cell>
          <cell r="J923">
            <v>538846</v>
          </cell>
          <cell r="K923">
            <v>21085.714285714286</v>
          </cell>
          <cell r="L923">
            <v>559931.71428571432</v>
          </cell>
          <cell r="M923">
            <v>0</v>
          </cell>
          <cell r="N923">
            <v>7380</v>
          </cell>
          <cell r="O923">
            <v>7380</v>
          </cell>
          <cell r="P923">
            <v>42554810.285714291</v>
          </cell>
          <cell r="Q923">
            <v>560880</v>
          </cell>
          <cell r="R923">
            <v>43115690.285714291</v>
          </cell>
          <cell r="U923" t="str">
            <v>VT: NCC, NC:BĐG Q2/2026</v>
          </cell>
          <cell r="V923" t="str">
            <v>VT: NCC, NC:BĐG Q2/2026</v>
          </cell>
          <cell r="W923" t="str">
            <v>ME</v>
          </cell>
        </row>
        <row r="924">
          <cell r="F924">
            <v>222</v>
          </cell>
          <cell r="J924">
            <v>696465</v>
          </cell>
          <cell r="K924">
            <v>23142.857142857145</v>
          </cell>
          <cell r="L924">
            <v>719607.85714285716</v>
          </cell>
          <cell r="M924">
            <v>0</v>
          </cell>
          <cell r="N924">
            <v>8100</v>
          </cell>
          <cell r="O924">
            <v>8100</v>
          </cell>
          <cell r="P924">
            <v>159752944.2857143</v>
          </cell>
          <cell r="Q924">
            <v>1798200</v>
          </cell>
          <cell r="R924">
            <v>161551144.2857143</v>
          </cell>
          <cell r="U924" t="str">
            <v>VT: NCC, NC:BĐG Q2/2026</v>
          </cell>
          <cell r="V924" t="str">
            <v>VT: NCC, NC:BĐG Q2/2026</v>
          </cell>
          <cell r="W924" t="str">
            <v>ME</v>
          </cell>
        </row>
        <row r="925">
          <cell r="F925">
            <v>111</v>
          </cell>
          <cell r="J925">
            <v>590898</v>
          </cell>
          <cell r="K925">
            <v>21085.714285714286</v>
          </cell>
          <cell r="L925">
            <v>611983.71428571432</v>
          </cell>
          <cell r="M925">
            <v>0</v>
          </cell>
          <cell r="N925">
            <v>7380</v>
          </cell>
          <cell r="O925">
            <v>7380</v>
          </cell>
          <cell r="P925">
            <v>67930192.285714284</v>
          </cell>
          <cell r="Q925">
            <v>819180</v>
          </cell>
          <cell r="R925">
            <v>68749372.285714284</v>
          </cell>
          <cell r="U925" t="str">
            <v>VT: NCC, NC:BĐG Q2/2026</v>
          </cell>
          <cell r="V925" t="str">
            <v>VT: NCC, NC:BĐG Q2/2026</v>
          </cell>
          <cell r="W925" t="str">
            <v>ME</v>
          </cell>
        </row>
        <row r="926">
          <cell r="F926">
            <v>62</v>
          </cell>
          <cell r="J926">
            <v>796565</v>
          </cell>
          <cell r="K926">
            <v>23142.857142857145</v>
          </cell>
          <cell r="L926">
            <v>819707.85714285716</v>
          </cell>
          <cell r="M926">
            <v>0</v>
          </cell>
          <cell r="N926">
            <v>8100</v>
          </cell>
          <cell r="O926">
            <v>8100</v>
          </cell>
          <cell r="P926">
            <v>50821887.142857142</v>
          </cell>
          <cell r="Q926">
            <v>502200</v>
          </cell>
          <cell r="R926">
            <v>51324087.142857142</v>
          </cell>
          <cell r="U926" t="str">
            <v>VT: NCC, NC:BĐG Q2/2026</v>
          </cell>
          <cell r="V926" t="str">
            <v>VT: NCC, NC:BĐG Q2/2026</v>
          </cell>
          <cell r="W926" t="str">
            <v>ME</v>
          </cell>
        </row>
        <row r="927">
          <cell r="L927">
            <v>0</v>
          </cell>
          <cell r="M927">
            <v>0</v>
          </cell>
          <cell r="N927">
            <v>0</v>
          </cell>
          <cell r="O927">
            <v>0</v>
          </cell>
          <cell r="P927">
            <v>0</v>
          </cell>
          <cell r="Q927">
            <v>0</v>
          </cell>
          <cell r="R927">
            <v>0</v>
          </cell>
          <cell r="W927" t="str">
            <v>ME</v>
          </cell>
        </row>
        <row r="928">
          <cell r="F928">
            <v>30.4</v>
          </cell>
          <cell r="J928">
            <v>1500000</v>
          </cell>
          <cell r="K928">
            <v>245179.59655738101</v>
          </cell>
          <cell r="L928">
            <v>1745179.5965573811</v>
          </cell>
          <cell r="M928">
            <v>0</v>
          </cell>
          <cell r="N928">
            <v>85812.858795083346</v>
          </cell>
          <cell r="O928">
            <v>85812.858795083346</v>
          </cell>
          <cell r="P928">
            <v>53053459.73534438</v>
          </cell>
          <cell r="Q928">
            <v>2608710.9073705338</v>
          </cell>
          <cell r="R928">
            <v>55662170.642714918</v>
          </cell>
          <cell r="T928">
            <v>9510000</v>
          </cell>
          <cell r="U928" t="str">
            <v>Vingroup</v>
          </cell>
          <cell r="V928" t="str">
            <v>Vingroup</v>
          </cell>
          <cell r="W928" t="str">
            <v>ME</v>
          </cell>
        </row>
        <row r="929">
          <cell r="F929">
            <v>9.4</v>
          </cell>
          <cell r="J929">
            <v>1650000</v>
          </cell>
          <cell r="K929">
            <v>245179.59655738101</v>
          </cell>
          <cell r="L929">
            <v>1895179.5965573811</v>
          </cell>
          <cell r="M929">
            <v>0</v>
          </cell>
          <cell r="N929">
            <v>85812.858795083346</v>
          </cell>
          <cell r="O929">
            <v>85812.858795083346</v>
          </cell>
          <cell r="P929">
            <v>17814688.207639381</v>
          </cell>
          <cell r="Q929">
            <v>806640.87267378345</v>
          </cell>
          <cell r="R929">
            <v>18621329.080313165</v>
          </cell>
          <cell r="T929">
            <v>9510000</v>
          </cell>
          <cell r="U929" t="str">
            <v>Vingroup</v>
          </cell>
          <cell r="V929" t="str">
            <v>Vingroup</v>
          </cell>
          <cell r="W929" t="str">
            <v>ME</v>
          </cell>
        </row>
        <row r="930">
          <cell r="F930">
            <v>7.4</v>
          </cell>
          <cell r="J930">
            <v>1450000</v>
          </cell>
          <cell r="K930">
            <v>245179.59655738101</v>
          </cell>
          <cell r="L930">
            <v>1695179.5965573811</v>
          </cell>
          <cell r="M930">
            <v>0</v>
          </cell>
          <cell r="N930">
            <v>85812.858795083346</v>
          </cell>
          <cell r="O930">
            <v>85812.858795083346</v>
          </cell>
          <cell r="P930">
            <v>12544329.01452462</v>
          </cell>
          <cell r="Q930">
            <v>635015.15508361685</v>
          </cell>
          <cell r="R930">
            <v>13179344.169608237</v>
          </cell>
          <cell r="T930">
            <v>16175000</v>
          </cell>
          <cell r="U930" t="str">
            <v>Vingroup</v>
          </cell>
          <cell r="V930" t="str">
            <v>Vingroup</v>
          </cell>
          <cell r="W930" t="str">
            <v>ME</v>
          </cell>
        </row>
        <row r="931">
          <cell r="F931">
            <v>1.4</v>
          </cell>
          <cell r="J931">
            <v>1500000</v>
          </cell>
          <cell r="K931">
            <v>245179.59655738101</v>
          </cell>
          <cell r="L931">
            <v>1745179.5965573811</v>
          </cell>
          <cell r="M931">
            <v>0</v>
          </cell>
          <cell r="N931">
            <v>85812.858795083346</v>
          </cell>
          <cell r="O931">
            <v>85812.858795083346</v>
          </cell>
          <cell r="P931">
            <v>2443251.4351803334</v>
          </cell>
          <cell r="Q931">
            <v>120138.00231311668</v>
          </cell>
          <cell r="R931">
            <v>2563389.43749345</v>
          </cell>
          <cell r="T931">
            <v>16175000</v>
          </cell>
          <cell r="U931" t="str">
            <v>Vingroup</v>
          </cell>
          <cell r="V931" t="str">
            <v>Vingroup</v>
          </cell>
          <cell r="W931" t="str">
            <v>ME</v>
          </cell>
        </row>
        <row r="932">
          <cell r="L932">
            <v>0</v>
          </cell>
          <cell r="M932">
            <v>0</v>
          </cell>
          <cell r="N932">
            <v>0</v>
          </cell>
          <cell r="O932">
            <v>0</v>
          </cell>
          <cell r="P932">
            <v>0</v>
          </cell>
          <cell r="Q932">
            <v>0</v>
          </cell>
          <cell r="R932">
            <v>0</v>
          </cell>
          <cell r="W932" t="str">
            <v>ME</v>
          </cell>
        </row>
        <row r="933">
          <cell r="F933">
            <v>194</v>
          </cell>
          <cell r="J933">
            <v>373050</v>
          </cell>
          <cell r="K933">
            <v>18331.11</v>
          </cell>
          <cell r="L933">
            <v>391381.11</v>
          </cell>
          <cell r="M933">
            <v>0</v>
          </cell>
          <cell r="N933">
            <v>6415.8885</v>
          </cell>
          <cell r="O933">
            <v>6415.8885</v>
          </cell>
          <cell r="P933">
            <v>75927935.340000004</v>
          </cell>
          <cell r="Q933">
            <v>1244682.3689999999</v>
          </cell>
          <cell r="R933">
            <v>77172617.709000006</v>
          </cell>
          <cell r="U933" t="str">
            <v>VT: NCC, NC:BĐG Q2/2026</v>
          </cell>
          <cell r="V933" t="str">
            <v>VT: NCC, NC:BĐG Q2/2026</v>
          </cell>
          <cell r="W933" t="str">
            <v>ME</v>
          </cell>
        </row>
        <row r="934">
          <cell r="F934">
            <v>16</v>
          </cell>
          <cell r="J934">
            <v>67680.835200000001</v>
          </cell>
          <cell r="K934">
            <v>5869.6</v>
          </cell>
          <cell r="L934">
            <v>73550.435200000007</v>
          </cell>
          <cell r="M934">
            <v>23688.29232</v>
          </cell>
          <cell r="N934">
            <v>2054.36</v>
          </cell>
          <cell r="O934">
            <v>25742.652320000001</v>
          </cell>
          <cell r="P934">
            <v>1176806.9632000001</v>
          </cell>
          <cell r="Q934">
            <v>411882.43712000002</v>
          </cell>
          <cell r="R934">
            <v>1588689.40032</v>
          </cell>
          <cell r="U934" t="str">
            <v>BĐG Q2/2026</v>
          </cell>
          <cell r="V934" t="str">
            <v>BĐG Q2/2026</v>
          </cell>
          <cell r="W934" t="str">
            <v>ME</v>
          </cell>
        </row>
        <row r="935">
          <cell r="F935">
            <v>194</v>
          </cell>
          <cell r="J935">
            <v>1097292</v>
          </cell>
          <cell r="K935">
            <v>31918.859999999993</v>
          </cell>
          <cell r="L935">
            <v>1129210.8600000001</v>
          </cell>
          <cell r="M935">
            <v>384052.19999999995</v>
          </cell>
          <cell r="N935">
            <v>11171.600999999997</v>
          </cell>
          <cell r="O935">
            <v>395223.80099999998</v>
          </cell>
          <cell r="P935">
            <v>219066906.84000003</v>
          </cell>
          <cell r="Q935">
            <v>76673417.393999994</v>
          </cell>
          <cell r="R935">
            <v>295740324.23400003</v>
          </cell>
          <cell r="U935" t="str">
            <v>BĐG Q2/2026</v>
          </cell>
          <cell r="V935" t="str">
            <v>BĐG Q2/2026</v>
          </cell>
          <cell r="W935" t="str">
            <v>ME</v>
          </cell>
        </row>
        <row r="936">
          <cell r="F936">
            <v>194</v>
          </cell>
          <cell r="J936">
            <v>428076</v>
          </cell>
          <cell r="K936">
            <v>20653.379999999997</v>
          </cell>
          <cell r="L936">
            <v>448729.38</v>
          </cell>
          <cell r="M936">
            <v>149826.59999999998</v>
          </cell>
          <cell r="N936">
            <v>7228.6829999999982</v>
          </cell>
          <cell r="O936">
            <v>157055.28299999997</v>
          </cell>
          <cell r="P936">
            <v>87053499.719999999</v>
          </cell>
          <cell r="Q936">
            <v>30468724.901999995</v>
          </cell>
          <cell r="R936">
            <v>117522224.62199999</v>
          </cell>
          <cell r="U936" t="str">
            <v>BĐG Q2/2026</v>
          </cell>
          <cell r="V936" t="str">
            <v>BĐG Q2/2026</v>
          </cell>
          <cell r="W936" t="str">
            <v>ME</v>
          </cell>
        </row>
        <row r="937">
          <cell r="F937">
            <v>362</v>
          </cell>
          <cell r="J937">
            <v>308916</v>
          </cell>
          <cell r="K937">
            <v>14097.25</v>
          </cell>
          <cell r="L937">
            <v>323013.25</v>
          </cell>
          <cell r="M937">
            <v>0</v>
          </cell>
          <cell r="N937">
            <v>4934.0374999999995</v>
          </cell>
          <cell r="O937">
            <v>4934.0374999999995</v>
          </cell>
          <cell r="P937">
            <v>116930796.5</v>
          </cell>
          <cell r="Q937">
            <v>1786121.5749999997</v>
          </cell>
          <cell r="R937">
            <v>118716918.075</v>
          </cell>
          <cell r="U937" t="str">
            <v>VT: NCC, NC:BĐG Q2/2026</v>
          </cell>
          <cell r="V937" t="str">
            <v>VT: NCC, NC:BĐG Q2/2026</v>
          </cell>
          <cell r="W937" t="str">
            <v>ME</v>
          </cell>
        </row>
        <row r="938">
          <cell r="F938">
            <v>36</v>
          </cell>
          <cell r="J938">
            <v>881789.18400000001</v>
          </cell>
          <cell r="K938">
            <v>32540.48</v>
          </cell>
          <cell r="L938">
            <v>914329.66399999999</v>
          </cell>
          <cell r="M938">
            <v>308626.2144</v>
          </cell>
          <cell r="N938">
            <v>11389.168</v>
          </cell>
          <cell r="O938">
            <v>320015.3824</v>
          </cell>
          <cell r="P938">
            <v>32915867.903999999</v>
          </cell>
          <cell r="Q938">
            <v>11520553.7664</v>
          </cell>
          <cell r="R938">
            <v>44436421.670400001</v>
          </cell>
          <cell r="U938" t="str">
            <v>BĐG Q2/2026</v>
          </cell>
          <cell r="V938" t="str">
            <v>BĐG Q2/2026</v>
          </cell>
          <cell r="W938" t="str">
            <v>ME</v>
          </cell>
        </row>
        <row r="939">
          <cell r="F939">
            <v>60</v>
          </cell>
          <cell r="J939">
            <v>178745.83854545455</v>
          </cell>
          <cell r="K939">
            <v>13045.120000000003</v>
          </cell>
          <cell r="L939">
            <v>191790.95854545454</v>
          </cell>
          <cell r="M939">
            <v>62561.043490909091</v>
          </cell>
          <cell r="N939">
            <v>4565.7920000000004</v>
          </cell>
          <cell r="O939">
            <v>67126.835490909085</v>
          </cell>
          <cell r="P939">
            <v>11507457.512727272</v>
          </cell>
          <cell r="Q939">
            <v>4027610.1294545452</v>
          </cell>
          <cell r="R939">
            <v>15535067.642181817</v>
          </cell>
          <cell r="U939" t="str">
            <v>BĐG Q2/2026</v>
          </cell>
          <cell r="V939" t="str">
            <v>BĐG Q2/2026</v>
          </cell>
          <cell r="W939" t="str">
            <v>ME</v>
          </cell>
        </row>
        <row r="940">
          <cell r="F940">
            <v>16</v>
          </cell>
          <cell r="J940">
            <v>55164.211200000005</v>
          </cell>
          <cell r="K940">
            <v>9044.6400000000012</v>
          </cell>
          <cell r="L940">
            <v>64208.851200000005</v>
          </cell>
          <cell r="M940">
            <v>19307.47392</v>
          </cell>
          <cell r="N940">
            <v>3165.6240000000003</v>
          </cell>
          <cell r="O940">
            <v>22473.09792</v>
          </cell>
          <cell r="P940">
            <v>1027341.6192000001</v>
          </cell>
          <cell r="Q940">
            <v>359569.56672</v>
          </cell>
          <cell r="R940">
            <v>1386911.1859200001</v>
          </cell>
          <cell r="U940" t="str">
            <v>BĐG Q2/2026</v>
          </cell>
          <cell r="V940" t="str">
            <v>BĐG Q2/2026</v>
          </cell>
          <cell r="W940" t="str">
            <v>ME</v>
          </cell>
        </row>
        <row r="941">
          <cell r="F941">
            <v>1300</v>
          </cell>
          <cell r="J941">
            <v>39371.673600000002</v>
          </cell>
          <cell r="K941">
            <v>11561.94</v>
          </cell>
          <cell r="L941">
            <v>50933.613600000004</v>
          </cell>
          <cell r="M941">
            <v>13780.08576</v>
          </cell>
          <cell r="N941">
            <v>4046.6790000000001</v>
          </cell>
          <cell r="O941">
            <v>17826.764759999998</v>
          </cell>
          <cell r="P941">
            <v>66213697.680000007</v>
          </cell>
          <cell r="Q941">
            <v>23174794.187999997</v>
          </cell>
          <cell r="R941">
            <v>89388491.868000001</v>
          </cell>
          <cell r="U941" t="str">
            <v>BĐG Q2/2026</v>
          </cell>
          <cell r="V941" t="str">
            <v>BĐG Q2/2026</v>
          </cell>
          <cell r="W941" t="str">
            <v>ME</v>
          </cell>
        </row>
        <row r="942">
          <cell r="F942">
            <v>3892</v>
          </cell>
          <cell r="J942">
            <v>11863.987200000001</v>
          </cell>
          <cell r="K942">
            <v>5138.6399999999994</v>
          </cell>
          <cell r="L942">
            <v>17002.627200000003</v>
          </cell>
          <cell r="M942">
            <v>4152.39552</v>
          </cell>
          <cell r="N942">
            <v>1798.5239999999997</v>
          </cell>
          <cell r="O942">
            <v>5950.9195199999995</v>
          </cell>
          <cell r="P942">
            <v>66174225.062400013</v>
          </cell>
          <cell r="Q942">
            <v>23160978.771839999</v>
          </cell>
          <cell r="R942">
            <v>89335203.834240019</v>
          </cell>
          <cell r="U942" t="str">
            <v>BĐG Q2/2026</v>
          </cell>
          <cell r="V942" t="str">
            <v>BĐG Q2/2026</v>
          </cell>
          <cell r="W942" t="str">
            <v>ME</v>
          </cell>
        </row>
        <row r="943">
          <cell r="F943">
            <v>8476</v>
          </cell>
          <cell r="J943">
            <v>7288.1855999999998</v>
          </cell>
          <cell r="K943">
            <v>4348.08</v>
          </cell>
          <cell r="L943">
            <v>11636.265599999999</v>
          </cell>
          <cell r="M943">
            <v>2550.8649599999999</v>
          </cell>
          <cell r="N943">
            <v>1521.828</v>
          </cell>
          <cell r="O943">
            <v>4072.6929599999999</v>
          </cell>
          <cell r="P943">
            <v>98628987.225599989</v>
          </cell>
          <cell r="Q943">
            <v>34520145.528959997</v>
          </cell>
          <cell r="R943">
            <v>133149132.75455999</v>
          </cell>
          <cell r="U943" t="str">
            <v>BĐG Q2/2026</v>
          </cell>
          <cell r="V943" t="str">
            <v>BĐG Q2/2026</v>
          </cell>
          <cell r="W943" t="str">
            <v>ME</v>
          </cell>
        </row>
        <row r="944">
          <cell r="L944">
            <v>0</v>
          </cell>
          <cell r="M944">
            <v>0</v>
          </cell>
          <cell r="N944">
            <v>0</v>
          </cell>
          <cell r="O944">
            <v>0</v>
          </cell>
          <cell r="P944">
            <v>0</v>
          </cell>
          <cell r="Q944">
            <v>0</v>
          </cell>
          <cell r="R944">
            <v>0</v>
          </cell>
          <cell r="W944" t="str">
            <v>ME</v>
          </cell>
        </row>
        <row r="945">
          <cell r="F945">
            <v>48.5</v>
          </cell>
          <cell r="J945">
            <v>592060</v>
          </cell>
          <cell r="K945">
            <v>20653.379999999997</v>
          </cell>
          <cell r="L945">
            <v>612713.38</v>
          </cell>
          <cell r="M945">
            <v>0</v>
          </cell>
          <cell r="N945">
            <v>7228.6829999999982</v>
          </cell>
          <cell r="O945">
            <v>7228.6829999999982</v>
          </cell>
          <cell r="P945">
            <v>29716598.93</v>
          </cell>
          <cell r="Q945">
            <v>350591.12549999991</v>
          </cell>
          <cell r="R945">
            <v>30067190.055500001</v>
          </cell>
          <cell r="U945" t="str">
            <v>VT: NCC, NC:BĐG Q2/2026</v>
          </cell>
          <cell r="V945" t="str">
            <v>VT: NCC, NC:BĐG Q2/2026</v>
          </cell>
          <cell r="W945" t="str">
            <v>ME</v>
          </cell>
        </row>
        <row r="946">
          <cell r="F946">
            <v>48.5</v>
          </cell>
          <cell r="J946">
            <v>214474.17600000001</v>
          </cell>
          <cell r="K946">
            <v>14526.539999999999</v>
          </cell>
          <cell r="L946">
            <v>229000.71600000001</v>
          </cell>
          <cell r="M946">
            <v>75065.961599999995</v>
          </cell>
          <cell r="N946">
            <v>5084.2889999999998</v>
          </cell>
          <cell r="O946">
            <v>80150.250599999999</v>
          </cell>
          <cell r="P946">
            <v>11106534.726</v>
          </cell>
          <cell r="Q946">
            <v>3887287.1540999999</v>
          </cell>
          <cell r="R946">
            <v>14993821.880100001</v>
          </cell>
          <cell r="U946" t="str">
            <v>BĐG Q2/2026</v>
          </cell>
          <cell r="V946" t="str">
            <v>BĐG Q2/2026</v>
          </cell>
          <cell r="W946" t="str">
            <v>ME</v>
          </cell>
        </row>
        <row r="947">
          <cell r="F947">
            <v>90.5</v>
          </cell>
          <cell r="J947">
            <v>156885.4656</v>
          </cell>
          <cell r="K947">
            <v>13143.059999999996</v>
          </cell>
          <cell r="L947">
            <v>170028.52559999999</v>
          </cell>
          <cell r="M947">
            <v>54909.912959999994</v>
          </cell>
          <cell r="N947">
            <v>4600.0709999999981</v>
          </cell>
          <cell r="O947">
            <v>59509.98395999999</v>
          </cell>
          <cell r="P947">
            <v>15387581.5668</v>
          </cell>
          <cell r="Q947">
            <v>5385653.5483799996</v>
          </cell>
          <cell r="R947">
            <v>20773235.115180001</v>
          </cell>
          <cell r="U947" t="str">
            <v>BĐG Q2/2026</v>
          </cell>
          <cell r="V947" t="str">
            <v>BĐG Q2/2026</v>
          </cell>
          <cell r="W947" t="str">
            <v>ME</v>
          </cell>
        </row>
        <row r="948">
          <cell r="F948">
            <v>85</v>
          </cell>
          <cell r="J948">
            <v>113482.4256</v>
          </cell>
          <cell r="K948">
            <v>10672.560000000001</v>
          </cell>
          <cell r="L948">
            <v>124154.9856</v>
          </cell>
          <cell r="M948">
            <v>39718.848959999996</v>
          </cell>
          <cell r="N948">
            <v>3735.3960000000002</v>
          </cell>
          <cell r="O948">
            <v>43454.244959999996</v>
          </cell>
          <cell r="P948">
            <v>10553173.776000001</v>
          </cell>
          <cell r="Q948">
            <v>3693610.8215999999</v>
          </cell>
          <cell r="R948">
            <v>14246784.5976</v>
          </cell>
          <cell r="U948" t="str">
            <v>BĐG Q2/2026</v>
          </cell>
          <cell r="V948" t="str">
            <v>BĐG Q2/2026</v>
          </cell>
          <cell r="W948" t="str">
            <v>ME</v>
          </cell>
        </row>
        <row r="949">
          <cell r="F949">
            <v>1129</v>
          </cell>
          <cell r="J949">
            <v>73094.342400000009</v>
          </cell>
          <cell r="K949">
            <v>8893.7999999999993</v>
          </cell>
          <cell r="L949">
            <v>81988.142400000012</v>
          </cell>
          <cell r="M949">
            <v>25583.019840000001</v>
          </cell>
          <cell r="N949">
            <v>3112.8299999999995</v>
          </cell>
          <cell r="O949">
            <v>28695.849839999999</v>
          </cell>
          <cell r="P949">
            <v>92564612.769600019</v>
          </cell>
          <cell r="Q949">
            <v>32397614.469359998</v>
          </cell>
          <cell r="R949">
            <v>124962227.23896001</v>
          </cell>
          <cell r="U949" t="str">
            <v>BĐG Q2/2026</v>
          </cell>
          <cell r="V949" t="str">
            <v>BĐG Q2/2026</v>
          </cell>
          <cell r="W949" t="str">
            <v>ME</v>
          </cell>
        </row>
        <row r="950">
          <cell r="F950">
            <v>60</v>
          </cell>
          <cell r="J950">
            <v>46798.905600000006</v>
          </cell>
          <cell r="K950">
            <v>7411.5</v>
          </cell>
          <cell r="L950">
            <v>54210.405600000006</v>
          </cell>
          <cell r="M950">
            <v>16379.616960000001</v>
          </cell>
          <cell r="N950">
            <v>2594.0249999999996</v>
          </cell>
          <cell r="O950">
            <v>18973.641960000001</v>
          </cell>
          <cell r="P950">
            <v>3252624.3360000001</v>
          </cell>
          <cell r="Q950">
            <v>1138418.5176000001</v>
          </cell>
          <cell r="R950">
            <v>4391042.8536</v>
          </cell>
          <cell r="U950" t="str">
            <v>BĐG Q2/2026</v>
          </cell>
          <cell r="V950" t="str">
            <v>BĐG Q2/2026</v>
          </cell>
          <cell r="W950" t="str">
            <v>ME</v>
          </cell>
        </row>
        <row r="951">
          <cell r="F951">
            <v>16</v>
          </cell>
          <cell r="J951">
            <v>28746.374400000001</v>
          </cell>
          <cell r="K951">
            <v>6670</v>
          </cell>
          <cell r="L951">
            <v>35416.374400000001</v>
          </cell>
          <cell r="M951">
            <v>10061.231039999999</v>
          </cell>
          <cell r="N951">
            <v>2334.5</v>
          </cell>
          <cell r="O951">
            <v>12395.731039999999</v>
          </cell>
          <cell r="P951">
            <v>566661.99040000001</v>
          </cell>
          <cell r="Q951">
            <v>198331.69663999998</v>
          </cell>
          <cell r="R951">
            <v>764993.68703999999</v>
          </cell>
          <cell r="U951" t="str">
            <v>BĐG Q2/2026</v>
          </cell>
          <cell r="V951" t="str">
            <v>BĐG Q2/2026</v>
          </cell>
          <cell r="W951" t="str">
            <v>ME</v>
          </cell>
        </row>
        <row r="952">
          <cell r="F952">
            <v>1300</v>
          </cell>
          <cell r="J952">
            <v>19685.836800000001</v>
          </cell>
          <cell r="K952">
            <v>5780.97</v>
          </cell>
          <cell r="L952">
            <v>25466.806800000002</v>
          </cell>
          <cell r="M952">
            <v>6890.04288</v>
          </cell>
          <cell r="N952">
            <v>2023.3395</v>
          </cell>
          <cell r="O952">
            <v>8913.3823799999991</v>
          </cell>
          <cell r="P952">
            <v>33106848.840000004</v>
          </cell>
          <cell r="Q952">
            <v>11587397.093999999</v>
          </cell>
          <cell r="R952">
            <v>44694245.934</v>
          </cell>
          <cell r="U952" t="str">
            <v>BĐG Q2/2026</v>
          </cell>
          <cell r="V952" t="str">
            <v>BĐG Q2/2026</v>
          </cell>
          <cell r="W952" t="str">
            <v>ME</v>
          </cell>
        </row>
        <row r="953">
          <cell r="F953">
            <v>1962</v>
          </cell>
          <cell r="J953">
            <v>11863.987200000001</v>
          </cell>
          <cell r="K953">
            <v>5138.6399999999994</v>
          </cell>
          <cell r="L953">
            <v>17002.627200000003</v>
          </cell>
          <cell r="M953">
            <v>4152.39552</v>
          </cell>
          <cell r="N953">
            <v>1798.5239999999997</v>
          </cell>
          <cell r="O953">
            <v>5950.9195199999995</v>
          </cell>
          <cell r="P953">
            <v>33359154.566400006</v>
          </cell>
          <cell r="Q953">
            <v>11675704.098239999</v>
          </cell>
          <cell r="R953">
            <v>45034858.664640009</v>
          </cell>
          <cell r="U953" t="str">
            <v>BĐG Q2/2026</v>
          </cell>
          <cell r="V953" t="str">
            <v>BĐG Q2/2026</v>
          </cell>
          <cell r="W953" t="str">
            <v>ME</v>
          </cell>
        </row>
        <row r="954">
          <cell r="F954">
            <v>4238</v>
          </cell>
          <cell r="J954">
            <v>7288.1855999999998</v>
          </cell>
          <cell r="K954">
            <v>4348.08</v>
          </cell>
          <cell r="L954">
            <v>11636.265599999999</v>
          </cell>
          <cell r="M954">
            <v>2550.8649599999999</v>
          </cell>
          <cell r="N954">
            <v>1521.828</v>
          </cell>
          <cell r="O954">
            <v>4072.6929599999999</v>
          </cell>
          <cell r="P954">
            <v>49314493.612799995</v>
          </cell>
          <cell r="Q954">
            <v>17260072.764479998</v>
          </cell>
          <cell r="R954">
            <v>66574566.377279997</v>
          </cell>
          <cell r="U954" t="str">
            <v>BĐG Q2/2026</v>
          </cell>
          <cell r="V954" t="str">
            <v>BĐG Q2/2026</v>
          </cell>
          <cell r="W954" t="str">
            <v>ME</v>
          </cell>
        </row>
        <row r="955">
          <cell r="L955">
            <v>0</v>
          </cell>
          <cell r="M955">
            <v>0</v>
          </cell>
          <cell r="N955">
            <v>0</v>
          </cell>
          <cell r="O955">
            <v>0</v>
          </cell>
          <cell r="P955">
            <v>0</v>
          </cell>
          <cell r="Q955">
            <v>0</v>
          </cell>
          <cell r="R955">
            <v>0</v>
          </cell>
          <cell r="W955" t="str">
            <v>ME</v>
          </cell>
        </row>
        <row r="956">
          <cell r="F956">
            <v>10</v>
          </cell>
          <cell r="J956">
            <v>18309.620160000002</v>
          </cell>
          <cell r="K956">
            <v>13058.231629090908</v>
          </cell>
          <cell r="L956">
            <v>31367.85178909091</v>
          </cell>
          <cell r="M956">
            <v>6408.367056</v>
          </cell>
          <cell r="N956">
            <v>4570.3810701818174</v>
          </cell>
          <cell r="O956">
            <v>10978.748126181817</v>
          </cell>
          <cell r="P956">
            <v>313678.5178909091</v>
          </cell>
          <cell r="Q956">
            <v>109787.48126181817</v>
          </cell>
          <cell r="R956">
            <v>423465.99915272731</v>
          </cell>
          <cell r="U956" t="str">
            <v>BĐG Q2/2026</v>
          </cell>
          <cell r="V956" t="str">
            <v>BĐG Q2/2026</v>
          </cell>
          <cell r="W956" t="str">
            <v>ME</v>
          </cell>
        </row>
        <row r="957">
          <cell r="F957">
            <v>390</v>
          </cell>
          <cell r="J957">
            <v>9102.3004799999999</v>
          </cell>
          <cell r="K957">
            <v>11375.959690909089</v>
          </cell>
          <cell r="L957">
            <v>20478.260170909089</v>
          </cell>
          <cell r="M957">
            <v>3185.8051679999999</v>
          </cell>
          <cell r="N957">
            <v>3981.5858918181807</v>
          </cell>
          <cell r="O957">
            <v>7167.391059818181</v>
          </cell>
          <cell r="P957">
            <v>7986521.4666545447</v>
          </cell>
          <cell r="Q957">
            <v>2795282.5133290906</v>
          </cell>
          <cell r="R957">
            <v>10781803.979983635</v>
          </cell>
          <cell r="U957" t="str">
            <v>BĐG Q2/2026</v>
          </cell>
          <cell r="V957" t="str">
            <v>BĐG Q2/2026</v>
          </cell>
          <cell r="W957" t="str">
            <v>ME</v>
          </cell>
        </row>
        <row r="958">
          <cell r="F958">
            <v>3720</v>
          </cell>
          <cell r="J958">
            <v>6669.6739200000002</v>
          </cell>
          <cell r="K958">
            <v>11375.959690909089</v>
          </cell>
          <cell r="L958">
            <v>18045.633610909088</v>
          </cell>
          <cell r="M958">
            <v>2334.3858719999998</v>
          </cell>
          <cell r="N958">
            <v>3981.5858918181807</v>
          </cell>
          <cell r="O958">
            <v>6315.971763818181</v>
          </cell>
          <cell r="P958">
            <v>67129757.032581806</v>
          </cell>
          <cell r="Q958">
            <v>23495414.961403634</v>
          </cell>
          <cell r="R958">
            <v>90625171.993985444</v>
          </cell>
          <cell r="U958" t="str">
            <v>BĐG Q2/2026</v>
          </cell>
          <cell r="V958" t="str">
            <v>BĐG Q2/2026</v>
          </cell>
          <cell r="W958" t="str">
            <v>ME</v>
          </cell>
        </row>
        <row r="959">
          <cell r="L959">
            <v>0</v>
          </cell>
          <cell r="M959">
            <v>0</v>
          </cell>
          <cell r="N959">
            <v>0</v>
          </cell>
          <cell r="O959">
            <v>0</v>
          </cell>
          <cell r="P959">
            <v>0</v>
          </cell>
          <cell r="Q959">
            <v>0</v>
          </cell>
          <cell r="R959">
            <v>0</v>
          </cell>
          <cell r="W959" t="str">
            <v>ME</v>
          </cell>
        </row>
        <row r="960">
          <cell r="F960">
            <v>360</v>
          </cell>
          <cell r="J960">
            <v>231732.89999999997</v>
          </cell>
          <cell r="K960">
            <v>52704</v>
          </cell>
          <cell r="L960">
            <v>284436.89999999997</v>
          </cell>
          <cell r="M960">
            <v>81106.514999999985</v>
          </cell>
          <cell r="N960">
            <v>18446.399999999998</v>
          </cell>
          <cell r="O960">
            <v>99552.914999999979</v>
          </cell>
          <cell r="P960">
            <v>102397283.99999999</v>
          </cell>
          <cell r="Q960">
            <v>35839049.399999991</v>
          </cell>
          <cell r="R960">
            <v>138236333.39999998</v>
          </cell>
          <cell r="U960" t="str">
            <v>BĐG Q2/2026</v>
          </cell>
          <cell r="V960" t="str">
            <v>BĐG Q2/2026</v>
          </cell>
          <cell r="W960" t="str">
            <v>ME</v>
          </cell>
        </row>
        <row r="961">
          <cell r="L961">
            <v>0</v>
          </cell>
          <cell r="M961">
            <v>0</v>
          </cell>
          <cell r="N961">
            <v>0</v>
          </cell>
          <cell r="O961">
            <v>0</v>
          </cell>
          <cell r="P961">
            <v>0</v>
          </cell>
          <cell r="Q961">
            <v>0</v>
          </cell>
          <cell r="R961">
            <v>0</v>
          </cell>
          <cell r="W961" t="str">
            <v>ME</v>
          </cell>
        </row>
        <row r="962">
          <cell r="L962">
            <v>0</v>
          </cell>
          <cell r="M962">
            <v>0</v>
          </cell>
          <cell r="N962">
            <v>0</v>
          </cell>
          <cell r="O962">
            <v>0</v>
          </cell>
          <cell r="P962">
            <v>0</v>
          </cell>
          <cell r="Q962">
            <v>0</v>
          </cell>
          <cell r="R962">
            <v>0</v>
          </cell>
          <cell r="W962" t="str">
            <v>ME</v>
          </cell>
        </row>
        <row r="963">
          <cell r="F963">
            <v>1</v>
          </cell>
          <cell r="J963">
            <v>12978000</v>
          </cell>
          <cell r="K963">
            <v>361473.1578947368</v>
          </cell>
          <cell r="L963">
            <v>13339473.157894736</v>
          </cell>
          <cell r="M963">
            <v>4542300</v>
          </cell>
          <cell r="N963">
            <v>126515.60526315786</v>
          </cell>
          <cell r="O963">
            <v>4668815.6052631577</v>
          </cell>
          <cell r="P963">
            <v>13339473.157894736</v>
          </cell>
          <cell r="Q963">
            <v>4668815.6052631577</v>
          </cell>
          <cell r="R963">
            <v>18008288.763157893</v>
          </cell>
          <cell r="U963" t="str">
            <v>BĐG Q2/2026</v>
          </cell>
          <cell r="V963" t="str">
            <v>BĐG Q2/2026</v>
          </cell>
          <cell r="W963" t="str">
            <v>ME</v>
          </cell>
        </row>
        <row r="964">
          <cell r="F964">
            <v>75</v>
          </cell>
          <cell r="J964">
            <v>293410</v>
          </cell>
          <cell r="K964">
            <v>16585</v>
          </cell>
          <cell r="L964">
            <v>309995</v>
          </cell>
          <cell r="M964">
            <v>0</v>
          </cell>
          <cell r="N964">
            <v>5804.75</v>
          </cell>
          <cell r="O964">
            <v>5804.75</v>
          </cell>
          <cell r="P964">
            <v>23249625</v>
          </cell>
          <cell r="Q964">
            <v>435356.25</v>
          </cell>
          <cell r="R964">
            <v>23684981.25</v>
          </cell>
          <cell r="U964" t="str">
            <v>VT: NCC, NC:BĐG Q2/2026</v>
          </cell>
          <cell r="V964" t="str">
            <v>VT: NCC, NC:BĐG Q2/2026</v>
          </cell>
          <cell r="W964" t="str">
            <v>ME</v>
          </cell>
        </row>
        <row r="965">
          <cell r="F965">
            <v>0.6</v>
          </cell>
          <cell r="J965">
            <v>1830962.0159999998</v>
          </cell>
          <cell r="K965">
            <v>1305823.1629090901</v>
          </cell>
          <cell r="L965">
            <v>3136785.1789090899</v>
          </cell>
          <cell r="M965">
            <v>640836.70559999987</v>
          </cell>
          <cell r="N965">
            <v>457038.10701818147</v>
          </cell>
          <cell r="O965">
            <v>1097874.8126181813</v>
          </cell>
          <cell r="P965">
            <v>1882071.1073454539</v>
          </cell>
          <cell r="Q965">
            <v>658724.88757090876</v>
          </cell>
          <cell r="R965">
            <v>2540795.9949163627</v>
          </cell>
          <cell r="U965" t="str">
            <v>BĐG Q2/2026</v>
          </cell>
          <cell r="V965" t="str">
            <v>BĐG Q2/2026</v>
          </cell>
          <cell r="W965" t="str">
            <v>ME</v>
          </cell>
        </row>
        <row r="966">
          <cell r="L966">
            <v>0</v>
          </cell>
          <cell r="M966">
            <v>0</v>
          </cell>
          <cell r="N966">
            <v>0</v>
          </cell>
          <cell r="O966">
            <v>0</v>
          </cell>
          <cell r="P966">
            <v>0</v>
          </cell>
          <cell r="Q966">
            <v>0</v>
          </cell>
          <cell r="R966">
            <v>0</v>
          </cell>
          <cell r="W966" t="str">
            <v>ME</v>
          </cell>
        </row>
        <row r="967">
          <cell r="F967">
            <v>5</v>
          </cell>
          <cell r="J967">
            <v>201600</v>
          </cell>
          <cell r="K967">
            <v>45000</v>
          </cell>
          <cell r="L967">
            <v>246600</v>
          </cell>
          <cell r="M967">
            <v>70560</v>
          </cell>
          <cell r="N967">
            <v>15749.999999999998</v>
          </cell>
          <cell r="O967">
            <v>86310</v>
          </cell>
          <cell r="P967">
            <v>1233000</v>
          </cell>
          <cell r="Q967">
            <v>431550</v>
          </cell>
          <cell r="R967">
            <v>1664550</v>
          </cell>
          <cell r="U967" t="str">
            <v>BĐG Q2/2026</v>
          </cell>
          <cell r="V967" t="str">
            <v>BĐG Q2/2026</v>
          </cell>
          <cell r="W967" t="str">
            <v>ME</v>
          </cell>
        </row>
        <row r="968">
          <cell r="F968">
            <v>5</v>
          </cell>
          <cell r="J968">
            <v>150000</v>
          </cell>
          <cell r="K968">
            <v>50000</v>
          </cell>
          <cell r="L968">
            <v>200000</v>
          </cell>
          <cell r="M968">
            <v>52500</v>
          </cell>
          <cell r="N968">
            <v>17500</v>
          </cell>
          <cell r="O968">
            <v>70000</v>
          </cell>
          <cell r="P968">
            <v>1000000</v>
          </cell>
          <cell r="Q968">
            <v>350000</v>
          </cell>
          <cell r="R968">
            <v>1350000</v>
          </cell>
          <cell r="U968" t="str">
            <v>BĐG Q2/2026</v>
          </cell>
          <cell r="V968" t="str">
            <v>BĐG Q2/2026</v>
          </cell>
          <cell r="W968" t="str">
            <v>ME</v>
          </cell>
        </row>
        <row r="969">
          <cell r="F969">
            <v>20</v>
          </cell>
          <cell r="J969">
            <v>360460</v>
          </cell>
          <cell r="K969">
            <v>18331</v>
          </cell>
          <cell r="L969">
            <v>378791</v>
          </cell>
          <cell r="M969">
            <v>0</v>
          </cell>
          <cell r="N969">
            <v>6415.8499999999995</v>
          </cell>
          <cell r="O969">
            <v>6415.8499999999995</v>
          </cell>
          <cell r="P969">
            <v>7575820</v>
          </cell>
          <cell r="Q969">
            <v>128316.99999999999</v>
          </cell>
          <cell r="R969">
            <v>7704137</v>
          </cell>
          <cell r="U969" t="str">
            <v>VT: NCC, NC:BĐG Q2/2026</v>
          </cell>
          <cell r="V969" t="str">
            <v>VT: NCC, NC:BĐG Q2/2026</v>
          </cell>
          <cell r="W969" t="str">
            <v>ME</v>
          </cell>
        </row>
        <row r="970">
          <cell r="L970">
            <v>0</v>
          </cell>
          <cell r="M970">
            <v>0</v>
          </cell>
          <cell r="N970">
            <v>0</v>
          </cell>
          <cell r="O970">
            <v>0</v>
          </cell>
          <cell r="P970">
            <v>0</v>
          </cell>
          <cell r="Q970">
            <v>0</v>
          </cell>
          <cell r="R970">
            <v>0</v>
          </cell>
          <cell r="W970" t="str">
            <v>ME</v>
          </cell>
        </row>
        <row r="971">
          <cell r="F971">
            <v>8</v>
          </cell>
          <cell r="J971">
            <v>201600</v>
          </cell>
          <cell r="K971">
            <v>45000</v>
          </cell>
          <cell r="L971">
            <v>246600</v>
          </cell>
          <cell r="M971">
            <v>70560</v>
          </cell>
          <cell r="N971">
            <v>15749.999999999998</v>
          </cell>
          <cell r="O971">
            <v>86310</v>
          </cell>
          <cell r="P971">
            <v>1972800</v>
          </cell>
          <cell r="Q971">
            <v>690480</v>
          </cell>
          <cell r="R971">
            <v>2663280</v>
          </cell>
          <cell r="U971" t="str">
            <v>BĐG Q2/2026</v>
          </cell>
          <cell r="V971" t="str">
            <v>BĐG Q2/2026</v>
          </cell>
          <cell r="W971" t="str">
            <v>ME</v>
          </cell>
        </row>
        <row r="972">
          <cell r="F972">
            <v>8</v>
          </cell>
          <cell r="J972">
            <v>150000</v>
          </cell>
          <cell r="K972">
            <v>50000</v>
          </cell>
          <cell r="L972">
            <v>200000</v>
          </cell>
          <cell r="M972">
            <v>52500</v>
          </cell>
          <cell r="N972">
            <v>17500</v>
          </cell>
          <cell r="O972">
            <v>70000</v>
          </cell>
          <cell r="P972">
            <v>1600000</v>
          </cell>
          <cell r="Q972">
            <v>560000</v>
          </cell>
          <cell r="R972">
            <v>2160000</v>
          </cell>
          <cell r="U972" t="str">
            <v>BĐG Q2/2026</v>
          </cell>
          <cell r="V972" t="str">
            <v>BĐG Q2/2026</v>
          </cell>
          <cell r="W972" t="str">
            <v>ME</v>
          </cell>
        </row>
        <row r="973">
          <cell r="F973">
            <v>50</v>
          </cell>
          <cell r="J973">
            <v>360460</v>
          </cell>
          <cell r="K973">
            <v>18331</v>
          </cell>
          <cell r="L973">
            <v>378791</v>
          </cell>
          <cell r="M973">
            <v>0</v>
          </cell>
          <cell r="N973">
            <v>6415.8499999999995</v>
          </cell>
          <cell r="O973">
            <v>6415.8499999999995</v>
          </cell>
          <cell r="P973">
            <v>18939550</v>
          </cell>
          <cell r="Q973">
            <v>320792.5</v>
          </cell>
          <cell r="R973">
            <v>19260342.5</v>
          </cell>
          <cell r="U973" t="str">
            <v>VT: NCC, NC:BĐG Q2/2026</v>
          </cell>
          <cell r="V973" t="str">
            <v>VT: NCC, NC:BĐG Q2/2026</v>
          </cell>
          <cell r="W973" t="str">
            <v>ME</v>
          </cell>
        </row>
        <row r="974">
          <cell r="F974">
            <v>20</v>
          </cell>
          <cell r="J974">
            <v>552170</v>
          </cell>
          <cell r="K974">
            <v>22827.420000000002</v>
          </cell>
          <cell r="L974">
            <v>574997.42000000004</v>
          </cell>
          <cell r="M974">
            <v>0</v>
          </cell>
          <cell r="N974">
            <v>7989.5969999999998</v>
          </cell>
          <cell r="O974">
            <v>7989.5969999999998</v>
          </cell>
          <cell r="P974">
            <v>11499948.4</v>
          </cell>
          <cell r="Q974">
            <v>159791.94</v>
          </cell>
          <cell r="R974">
            <v>11659740.34</v>
          </cell>
          <cell r="U974" t="str">
            <v>VT: NCC, NC:BĐG Q2/2026</v>
          </cell>
          <cell r="V974" t="str">
            <v>VT: NCC, NC:BĐG Q2/2026</v>
          </cell>
          <cell r="W974" t="str">
            <v>ME</v>
          </cell>
        </row>
        <row r="975">
          <cell r="L975">
            <v>0</v>
          </cell>
          <cell r="M975">
            <v>0</v>
          </cell>
          <cell r="N975">
            <v>0</v>
          </cell>
          <cell r="O975">
            <v>0</v>
          </cell>
          <cell r="P975">
            <v>0</v>
          </cell>
          <cell r="Q975">
            <v>0</v>
          </cell>
          <cell r="R975">
            <v>0</v>
          </cell>
          <cell r="W975" t="str">
            <v>ME</v>
          </cell>
        </row>
        <row r="976">
          <cell r="L976">
            <v>0</v>
          </cell>
          <cell r="M976">
            <v>0</v>
          </cell>
          <cell r="N976">
            <v>0</v>
          </cell>
          <cell r="O976">
            <v>0</v>
          </cell>
          <cell r="P976">
            <v>0</v>
          </cell>
          <cell r="Q976">
            <v>0</v>
          </cell>
          <cell r="R976">
            <v>0</v>
          </cell>
          <cell r="W976" t="str">
            <v>ME</v>
          </cell>
        </row>
        <row r="977">
          <cell r="L977">
            <v>0</v>
          </cell>
          <cell r="M977">
            <v>0</v>
          </cell>
          <cell r="N977">
            <v>0</v>
          </cell>
          <cell r="O977">
            <v>0</v>
          </cell>
          <cell r="P977">
            <v>0</v>
          </cell>
          <cell r="Q977">
            <v>0</v>
          </cell>
          <cell r="R977">
            <v>0</v>
          </cell>
          <cell r="W977" t="str">
            <v>ME</v>
          </cell>
        </row>
        <row r="978">
          <cell r="F978">
            <v>1</v>
          </cell>
          <cell r="J978">
            <v>1323757</v>
          </cell>
          <cell r="K978">
            <v>121580</v>
          </cell>
          <cell r="L978">
            <v>1445337</v>
          </cell>
          <cell r="M978">
            <v>0</v>
          </cell>
          <cell r="N978">
            <v>42553</v>
          </cell>
          <cell r="O978">
            <v>42553</v>
          </cell>
          <cell r="P978">
            <v>1445337</v>
          </cell>
          <cell r="Q978">
            <v>42553</v>
          </cell>
          <cell r="R978">
            <v>1487890</v>
          </cell>
          <cell r="U978" t="str">
            <v>VT: HĐK, NC:BĐG Q2/2026</v>
          </cell>
          <cell r="V978" t="str">
            <v>VT: HĐK, NC:BĐG Q2/2026</v>
          </cell>
          <cell r="W978" t="str">
            <v>ME</v>
          </cell>
        </row>
        <row r="979">
          <cell r="F979">
            <v>1</v>
          </cell>
          <cell r="J979">
            <v>798410</v>
          </cell>
          <cell r="K979">
            <v>100120</v>
          </cell>
          <cell r="L979">
            <v>898530</v>
          </cell>
          <cell r="M979">
            <v>0</v>
          </cell>
          <cell r="N979">
            <v>35042</v>
          </cell>
          <cell r="O979">
            <v>35042</v>
          </cell>
          <cell r="P979">
            <v>898530</v>
          </cell>
          <cell r="Q979">
            <v>35042</v>
          </cell>
          <cell r="R979">
            <v>933572</v>
          </cell>
          <cell r="U979" t="str">
            <v>VT: HĐK, NC:BĐG Q2/2026</v>
          </cell>
          <cell r="V979" t="str">
            <v>VT: HĐK, NC:BĐG Q2/2026</v>
          </cell>
          <cell r="W979" t="str">
            <v>ME</v>
          </cell>
        </row>
        <row r="980">
          <cell r="F980">
            <v>1</v>
          </cell>
          <cell r="J980">
            <v>5272763</v>
          </cell>
          <cell r="K980">
            <v>300360</v>
          </cell>
          <cell r="L980">
            <v>5573123</v>
          </cell>
          <cell r="M980">
            <v>0</v>
          </cell>
          <cell r="N980">
            <v>105126</v>
          </cell>
          <cell r="O980">
            <v>105126</v>
          </cell>
          <cell r="P980">
            <v>5573123</v>
          </cell>
          <cell r="Q980">
            <v>105126</v>
          </cell>
          <cell r="R980">
            <v>5678249</v>
          </cell>
          <cell r="U980" t="str">
            <v>VT: HĐK, NC:BĐG Q2/2026</v>
          </cell>
          <cell r="V980" t="str">
            <v>VT: HĐK, NC:BĐG Q2/2026</v>
          </cell>
          <cell r="W980" t="str">
            <v>ME</v>
          </cell>
        </row>
        <row r="986">
          <cell r="F986">
            <v>85</v>
          </cell>
          <cell r="J986">
            <v>1900000</v>
          </cell>
          <cell r="K986">
            <v>503880.00000000006</v>
          </cell>
          <cell r="L986">
            <v>2403880</v>
          </cell>
          <cell r="M986">
            <v>0</v>
          </cell>
          <cell r="N986">
            <v>176358</v>
          </cell>
          <cell r="O986">
            <v>176358</v>
          </cell>
          <cell r="P986">
            <v>204329800</v>
          </cell>
          <cell r="Q986">
            <v>14990430</v>
          </cell>
          <cell r="R986">
            <v>219320230</v>
          </cell>
          <cell r="S986" t="str">
            <v>Bình nóng lạnh 30L</v>
          </cell>
          <cell r="U986" t="str">
            <v>VT: NCC, NC:BĐG Q2/2026</v>
          </cell>
          <cell r="V986" t="str">
            <v>VT: NCC, NC:BĐG Q2/2026</v>
          </cell>
          <cell r="W986" t="str">
            <v>ME</v>
          </cell>
        </row>
        <row r="992">
          <cell r="L992">
            <v>0</v>
          </cell>
          <cell r="M992">
            <v>0</v>
          </cell>
          <cell r="N992">
            <v>0</v>
          </cell>
          <cell r="O992">
            <v>0</v>
          </cell>
          <cell r="P992">
            <v>0</v>
          </cell>
          <cell r="Q992">
            <v>0</v>
          </cell>
          <cell r="R992">
            <v>0</v>
          </cell>
          <cell r="W992" t="str">
            <v>ME</v>
          </cell>
        </row>
        <row r="993">
          <cell r="F993">
            <v>0.25</v>
          </cell>
          <cell r="J993">
            <v>31448976</v>
          </cell>
          <cell r="K993">
            <v>5135160</v>
          </cell>
          <cell r="L993">
            <v>36584136</v>
          </cell>
          <cell r="M993">
            <v>11007141.6</v>
          </cell>
          <cell r="N993">
            <v>1797306</v>
          </cell>
          <cell r="O993">
            <v>12804447.6</v>
          </cell>
          <cell r="P993">
            <v>9146034</v>
          </cell>
          <cell r="Q993">
            <v>3201111.9</v>
          </cell>
          <cell r="R993">
            <v>12347145.9</v>
          </cell>
          <cell r="U993" t="str">
            <v>BĐG Q2/2026</v>
          </cell>
          <cell r="V993" t="str">
            <v>BĐG Q2/2026</v>
          </cell>
          <cell r="W993" t="str">
            <v>ME</v>
          </cell>
        </row>
        <row r="994">
          <cell r="F994">
            <v>0.3</v>
          </cell>
          <cell r="J994">
            <v>19653792</v>
          </cell>
          <cell r="K994">
            <v>4330080</v>
          </cell>
          <cell r="L994">
            <v>23983872</v>
          </cell>
          <cell r="M994">
            <v>6878827.1999999993</v>
          </cell>
          <cell r="N994">
            <v>1515528</v>
          </cell>
          <cell r="O994">
            <v>8394355.1999999993</v>
          </cell>
          <cell r="P994">
            <v>7195161.5999999996</v>
          </cell>
          <cell r="Q994">
            <v>2518306.5599999996</v>
          </cell>
          <cell r="R994">
            <v>9713468.1600000001</v>
          </cell>
          <cell r="U994" t="str">
            <v>BĐG Q2/2026</v>
          </cell>
          <cell r="V994" t="str">
            <v>BĐG Q2/2026</v>
          </cell>
          <cell r="W994" t="str">
            <v>ME</v>
          </cell>
        </row>
        <row r="995">
          <cell r="F995">
            <v>0.9</v>
          </cell>
          <cell r="J995">
            <v>13462896</v>
          </cell>
          <cell r="K995">
            <v>3902640</v>
          </cell>
          <cell r="L995">
            <v>17365536</v>
          </cell>
          <cell r="M995">
            <v>4712013.5999999996</v>
          </cell>
          <cell r="N995">
            <v>1365924</v>
          </cell>
          <cell r="O995">
            <v>6077937.5999999996</v>
          </cell>
          <cell r="P995">
            <v>15628982.4</v>
          </cell>
          <cell r="Q995">
            <v>5470143.8399999999</v>
          </cell>
          <cell r="R995">
            <v>21099126.240000002</v>
          </cell>
          <cell r="U995" t="str">
            <v>BĐG Q2/2026</v>
          </cell>
          <cell r="V995" t="str">
            <v>BĐG Q2/2026</v>
          </cell>
          <cell r="W995" t="str">
            <v>ME</v>
          </cell>
        </row>
        <row r="996">
          <cell r="F996">
            <v>0.59</v>
          </cell>
          <cell r="J996">
            <v>6089088</v>
          </cell>
          <cell r="K996">
            <v>3070920</v>
          </cell>
          <cell r="L996">
            <v>9160008</v>
          </cell>
          <cell r="M996">
            <v>2131180.7999999998</v>
          </cell>
          <cell r="N996">
            <v>1074822</v>
          </cell>
          <cell r="O996">
            <v>3206002.8</v>
          </cell>
          <cell r="P996">
            <v>5404404.7199999997</v>
          </cell>
          <cell r="Q996">
            <v>1891541.6519999998</v>
          </cell>
          <cell r="R996">
            <v>7295946.3719999995</v>
          </cell>
          <cell r="U996" t="str">
            <v>BĐG Q2/2026</v>
          </cell>
          <cell r="V996" t="str">
            <v>BĐG Q2/2026</v>
          </cell>
          <cell r="W996" t="str">
            <v>ME</v>
          </cell>
        </row>
        <row r="997">
          <cell r="F997">
            <v>1.25</v>
          </cell>
          <cell r="J997">
            <v>4154736</v>
          </cell>
          <cell r="K997">
            <v>2658840</v>
          </cell>
          <cell r="L997">
            <v>6813576</v>
          </cell>
          <cell r="M997">
            <v>1454157.5999999999</v>
          </cell>
          <cell r="N997">
            <v>930593.99999999988</v>
          </cell>
          <cell r="O997">
            <v>2384751.5999999996</v>
          </cell>
          <cell r="P997">
            <v>8516970</v>
          </cell>
          <cell r="Q997">
            <v>2980939.4999999995</v>
          </cell>
          <cell r="R997">
            <v>11497909.5</v>
          </cell>
          <cell r="U997" t="str">
            <v>BĐG Q2/2026</v>
          </cell>
          <cell r="V997" t="str">
            <v>BĐG Q2/2026</v>
          </cell>
          <cell r="W997" t="str">
            <v>ME</v>
          </cell>
        </row>
        <row r="998">
          <cell r="F998">
            <v>1.38</v>
          </cell>
          <cell r="J998">
            <v>3305424</v>
          </cell>
          <cell r="K998">
            <v>2452800</v>
          </cell>
          <cell r="L998">
            <v>5758224</v>
          </cell>
          <cell r="M998">
            <v>1156898.3999999999</v>
          </cell>
          <cell r="N998">
            <v>858480</v>
          </cell>
          <cell r="O998">
            <v>2015378.4</v>
          </cell>
          <cell r="P998">
            <v>7946349.1199999992</v>
          </cell>
          <cell r="Q998">
            <v>2781222.1919999998</v>
          </cell>
          <cell r="R998">
            <v>10727571.311999999</v>
          </cell>
          <cell r="U998" t="str">
            <v>BĐG Q2/2026</v>
          </cell>
          <cell r="V998" t="str">
            <v>BĐG Q2/2026</v>
          </cell>
          <cell r="W998" t="str">
            <v>ME</v>
          </cell>
        </row>
        <row r="999">
          <cell r="F999">
            <v>17.239999999999998</v>
          </cell>
          <cell r="J999">
            <v>2390064</v>
          </cell>
          <cell r="K999">
            <v>2246760</v>
          </cell>
          <cell r="L999">
            <v>4636824</v>
          </cell>
          <cell r="M999">
            <v>836522.39999999991</v>
          </cell>
          <cell r="N999">
            <v>786366</v>
          </cell>
          <cell r="O999">
            <v>1622888.4</v>
          </cell>
          <cell r="P999">
            <v>79938845.75999999</v>
          </cell>
          <cell r="Q999">
            <v>27978596.015999995</v>
          </cell>
          <cell r="R999">
            <v>107917441.77599999</v>
          </cell>
          <cell r="U999" t="str">
            <v>BĐG Q2/2026</v>
          </cell>
          <cell r="V999" t="str">
            <v>BĐG Q2/2026</v>
          </cell>
          <cell r="W999" t="str">
            <v>ME</v>
          </cell>
        </row>
        <row r="1000">
          <cell r="F1000">
            <v>21.57</v>
          </cell>
          <cell r="J1000">
            <v>1338048</v>
          </cell>
          <cell r="K1000">
            <v>2044559.9999999998</v>
          </cell>
          <cell r="L1000">
            <v>3382608</v>
          </cell>
          <cell r="M1000">
            <v>468316.8</v>
          </cell>
          <cell r="N1000">
            <v>715595.99999999988</v>
          </cell>
          <cell r="O1000">
            <v>1183912.7999999998</v>
          </cell>
          <cell r="P1000">
            <v>72962854.560000002</v>
          </cell>
          <cell r="Q1000">
            <v>25536999.095999997</v>
          </cell>
          <cell r="R1000">
            <v>98499853.656000003</v>
          </cell>
          <cell r="U1000" t="str">
            <v>BĐG Q2/2026</v>
          </cell>
          <cell r="V1000" t="str">
            <v>BĐG Q2/2026</v>
          </cell>
          <cell r="W1000" t="str">
            <v>ME</v>
          </cell>
        </row>
        <row r="1001">
          <cell r="F1001">
            <v>3.4</v>
          </cell>
          <cell r="J1001">
            <v>1653168</v>
          </cell>
          <cell r="K1001">
            <v>2044559.9999999998</v>
          </cell>
          <cell r="L1001">
            <v>3697728</v>
          </cell>
          <cell r="M1001">
            <v>578608.79999999993</v>
          </cell>
          <cell r="N1001">
            <v>715595.99999999988</v>
          </cell>
          <cell r="O1001">
            <v>1294204.7999999998</v>
          </cell>
          <cell r="P1001">
            <v>12572275.199999999</v>
          </cell>
          <cell r="Q1001">
            <v>4400296.3199999994</v>
          </cell>
          <cell r="R1001">
            <v>16972571.52</v>
          </cell>
          <cell r="U1001" t="str">
            <v>BĐG Q2/2026</v>
          </cell>
          <cell r="V1001" t="str">
            <v>BĐG Q2/2026</v>
          </cell>
          <cell r="W1001" t="str">
            <v>ME</v>
          </cell>
        </row>
        <row r="1002">
          <cell r="F1002">
            <v>0.25</v>
          </cell>
          <cell r="J1002">
            <v>0</v>
          </cell>
          <cell r="K1002">
            <v>563857.14285714307</v>
          </cell>
          <cell r="L1002">
            <v>563857.14285714307</v>
          </cell>
          <cell r="M1002">
            <v>0</v>
          </cell>
          <cell r="N1002">
            <v>197350.00000000006</v>
          </cell>
          <cell r="O1002">
            <v>197350.00000000006</v>
          </cell>
          <cell r="P1002">
            <v>140964.28571428577</v>
          </cell>
          <cell r="Q1002">
            <v>49337.500000000015</v>
          </cell>
          <cell r="R1002">
            <v>190301.7857142858</v>
          </cell>
          <cell r="U1002" t="str">
            <v>BĐG Q2/2026</v>
          </cell>
          <cell r="V1002" t="str">
            <v>BĐG Q2/2026</v>
          </cell>
          <cell r="W1002" t="str">
            <v>ME</v>
          </cell>
        </row>
        <row r="1003">
          <cell r="F1003">
            <v>0.3</v>
          </cell>
          <cell r="J1003">
            <v>0</v>
          </cell>
          <cell r="K1003">
            <v>563857.14285714307</v>
          </cell>
          <cell r="L1003">
            <v>563857.14285714307</v>
          </cell>
          <cell r="M1003">
            <v>0</v>
          </cell>
          <cell r="N1003">
            <v>197350.00000000006</v>
          </cell>
          <cell r="O1003">
            <v>197350.00000000006</v>
          </cell>
          <cell r="P1003">
            <v>169157.14285714293</v>
          </cell>
          <cell r="Q1003">
            <v>59205.000000000015</v>
          </cell>
          <cell r="R1003">
            <v>228362.14285714296</v>
          </cell>
          <cell r="U1003" t="str">
            <v>BĐG Q2/2026</v>
          </cell>
          <cell r="V1003" t="str">
            <v>BĐG Q2/2026</v>
          </cell>
          <cell r="W1003" t="str">
            <v>ME</v>
          </cell>
        </row>
        <row r="1004">
          <cell r="F1004">
            <v>0.9</v>
          </cell>
          <cell r="J1004">
            <v>0</v>
          </cell>
          <cell r="K1004">
            <v>563857.14285714307</v>
          </cell>
          <cell r="L1004">
            <v>563857.14285714307</v>
          </cell>
          <cell r="M1004">
            <v>0</v>
          </cell>
          <cell r="N1004">
            <v>197350.00000000006</v>
          </cell>
          <cell r="O1004">
            <v>197350.00000000006</v>
          </cell>
          <cell r="P1004">
            <v>507471.42857142875</v>
          </cell>
          <cell r="Q1004">
            <v>177615.00000000006</v>
          </cell>
          <cell r="R1004">
            <v>685086.42857142887</v>
          </cell>
          <cell r="U1004" t="str">
            <v>BĐG Q2/2026</v>
          </cell>
          <cell r="V1004" t="str">
            <v>BĐG Q2/2026</v>
          </cell>
          <cell r="W1004" t="str">
            <v>ME</v>
          </cell>
        </row>
        <row r="1005">
          <cell r="F1005">
            <v>0.59</v>
          </cell>
          <cell r="J1005">
            <v>0</v>
          </cell>
          <cell r="K1005">
            <v>376857.14285714296</v>
          </cell>
          <cell r="L1005">
            <v>376857.14285714296</v>
          </cell>
          <cell r="M1005">
            <v>0</v>
          </cell>
          <cell r="N1005">
            <v>131900.00000000003</v>
          </cell>
          <cell r="O1005">
            <v>131900.00000000003</v>
          </cell>
          <cell r="P1005">
            <v>222345.71428571432</v>
          </cell>
          <cell r="Q1005">
            <v>77821.000000000015</v>
          </cell>
          <cell r="R1005">
            <v>300166.71428571432</v>
          </cell>
          <cell r="U1005" t="str">
            <v>BĐG Q2/2026</v>
          </cell>
          <cell r="V1005" t="str">
            <v>BĐG Q2/2026</v>
          </cell>
          <cell r="W1005" t="str">
            <v>ME</v>
          </cell>
        </row>
        <row r="1006">
          <cell r="F1006">
            <v>1.25</v>
          </cell>
          <cell r="J1006">
            <v>0</v>
          </cell>
          <cell r="K1006">
            <v>376857.14285714296</v>
          </cell>
          <cell r="L1006">
            <v>376857.14285714296</v>
          </cell>
          <cell r="M1006">
            <v>0</v>
          </cell>
          <cell r="N1006">
            <v>131900.00000000003</v>
          </cell>
          <cell r="O1006">
            <v>131900.00000000003</v>
          </cell>
          <cell r="P1006">
            <v>471071.4285714287</v>
          </cell>
          <cell r="Q1006">
            <v>164875.00000000003</v>
          </cell>
          <cell r="R1006">
            <v>635946.42857142875</v>
          </cell>
          <cell r="U1006" t="str">
            <v>BĐG Q2/2026</v>
          </cell>
          <cell r="V1006" t="str">
            <v>BĐG Q2/2026</v>
          </cell>
          <cell r="W1006" t="str">
            <v>ME</v>
          </cell>
        </row>
        <row r="1007">
          <cell r="F1007">
            <v>1.38</v>
          </cell>
          <cell r="J1007">
            <v>0</v>
          </cell>
          <cell r="K1007">
            <v>376857.14285714296</v>
          </cell>
          <cell r="L1007">
            <v>376857.14285714296</v>
          </cell>
          <cell r="M1007">
            <v>0</v>
          </cell>
          <cell r="N1007">
            <v>131900.00000000003</v>
          </cell>
          <cell r="O1007">
            <v>131900.00000000003</v>
          </cell>
          <cell r="P1007">
            <v>520062.85714285722</v>
          </cell>
          <cell r="Q1007">
            <v>182022.00000000003</v>
          </cell>
          <cell r="R1007">
            <v>702084.85714285728</v>
          </cell>
          <cell r="U1007" t="str">
            <v>BĐG Q2/2026</v>
          </cell>
          <cell r="V1007" t="str">
            <v>BĐG Q2/2026</v>
          </cell>
          <cell r="W1007" t="str">
            <v>ME</v>
          </cell>
        </row>
        <row r="1008">
          <cell r="F1008">
            <v>17.239999999999998</v>
          </cell>
          <cell r="J1008">
            <v>0</v>
          </cell>
          <cell r="K1008">
            <v>376857.14285714296</v>
          </cell>
          <cell r="L1008">
            <v>376857.14285714296</v>
          </cell>
          <cell r="M1008">
            <v>0</v>
          </cell>
          <cell r="N1008">
            <v>131900.00000000003</v>
          </cell>
          <cell r="O1008">
            <v>131900.00000000003</v>
          </cell>
          <cell r="P1008">
            <v>6497017.1428571437</v>
          </cell>
          <cell r="Q1008">
            <v>2273956.0000000005</v>
          </cell>
          <cell r="R1008">
            <v>8770973.1428571437</v>
          </cell>
          <cell r="U1008" t="str">
            <v>BĐG Q2/2026</v>
          </cell>
          <cell r="V1008" t="str">
            <v>BĐG Q2/2026</v>
          </cell>
          <cell r="W1008" t="str">
            <v>ME</v>
          </cell>
        </row>
        <row r="1009">
          <cell r="F1009">
            <v>24.97</v>
          </cell>
          <cell r="J1009">
            <v>0</v>
          </cell>
          <cell r="K1009">
            <v>376857.14285714296</v>
          </cell>
          <cell r="L1009">
            <v>376857.14285714296</v>
          </cell>
          <cell r="M1009">
            <v>0</v>
          </cell>
          <cell r="N1009">
            <v>131900.00000000003</v>
          </cell>
          <cell r="O1009">
            <v>131900.00000000003</v>
          </cell>
          <cell r="P1009">
            <v>9410122.8571428601</v>
          </cell>
          <cell r="Q1009">
            <v>3293543.0000000005</v>
          </cell>
          <cell r="R1009">
            <v>12703665.85714286</v>
          </cell>
          <cell r="U1009" t="str">
            <v>BĐG Q2/2026</v>
          </cell>
          <cell r="V1009" t="str">
            <v>BĐG Q2/2026</v>
          </cell>
          <cell r="W1009" t="str">
            <v>ME</v>
          </cell>
        </row>
        <row r="1010">
          <cell r="F1010">
            <v>6</v>
          </cell>
          <cell r="J1010">
            <v>118692</v>
          </cell>
          <cell r="K1010">
            <v>29464</v>
          </cell>
          <cell r="L1010">
            <v>148156</v>
          </cell>
          <cell r="M1010">
            <v>41542.199999999997</v>
          </cell>
          <cell r="N1010">
            <v>10312.4</v>
          </cell>
          <cell r="O1010">
            <v>51854.6</v>
          </cell>
          <cell r="P1010">
            <v>888936</v>
          </cell>
          <cell r="Q1010">
            <v>311127.59999999998</v>
          </cell>
          <cell r="R1010">
            <v>1200063.6000000001</v>
          </cell>
          <cell r="U1010" t="str">
            <v>BĐG Q2/2026</v>
          </cell>
          <cell r="V1010" t="str">
            <v>BĐG Q2/2026</v>
          </cell>
          <cell r="W1010" t="str">
            <v>ME</v>
          </cell>
        </row>
        <row r="1011">
          <cell r="F1011">
            <v>9</v>
          </cell>
          <cell r="J1011">
            <v>76943.999999999985</v>
          </cell>
          <cell r="K1011">
            <v>25484</v>
          </cell>
          <cell r="L1011">
            <v>102427.99999999999</v>
          </cell>
          <cell r="M1011">
            <v>26930.399999999994</v>
          </cell>
          <cell r="N1011">
            <v>8919.4</v>
          </cell>
          <cell r="O1011">
            <v>35849.799999999996</v>
          </cell>
          <cell r="P1011">
            <v>921851.99999999988</v>
          </cell>
          <cell r="Q1011">
            <v>322648.19999999995</v>
          </cell>
          <cell r="R1011">
            <v>1244500.1999999997</v>
          </cell>
          <cell r="U1011" t="str">
            <v>BĐG Q2/2026</v>
          </cell>
          <cell r="V1011" t="str">
            <v>BĐG Q2/2026</v>
          </cell>
          <cell r="W1011" t="str">
            <v>ME</v>
          </cell>
        </row>
        <row r="1012">
          <cell r="F1012">
            <v>10</v>
          </cell>
          <cell r="J1012">
            <v>19277.999999999996</v>
          </cell>
          <cell r="K1012">
            <v>22616</v>
          </cell>
          <cell r="L1012">
            <v>41894</v>
          </cell>
          <cell r="M1012">
            <v>6747.2999999999984</v>
          </cell>
          <cell r="N1012">
            <v>7915.5999999999995</v>
          </cell>
          <cell r="O1012">
            <v>14662.899999999998</v>
          </cell>
          <cell r="P1012">
            <v>418940</v>
          </cell>
          <cell r="Q1012">
            <v>146628.99999999997</v>
          </cell>
          <cell r="R1012">
            <v>565569</v>
          </cell>
          <cell r="U1012" t="str">
            <v>BĐG Q2/2026</v>
          </cell>
          <cell r="V1012" t="str">
            <v>BĐG Q2/2026</v>
          </cell>
          <cell r="W1012" t="str">
            <v>ME</v>
          </cell>
        </row>
        <row r="1013">
          <cell r="F1013">
            <v>10</v>
          </cell>
          <cell r="J1013">
            <v>10962</v>
          </cell>
          <cell r="K1013">
            <v>21184</v>
          </cell>
          <cell r="L1013">
            <v>32146</v>
          </cell>
          <cell r="M1013">
            <v>3836.7</v>
          </cell>
          <cell r="N1013">
            <v>7414.4</v>
          </cell>
          <cell r="O1013">
            <v>11251.099999999999</v>
          </cell>
          <cell r="P1013">
            <v>321460</v>
          </cell>
          <cell r="Q1013">
            <v>112510.99999999999</v>
          </cell>
          <cell r="R1013">
            <v>433971</v>
          </cell>
          <cell r="U1013" t="str">
            <v>BĐG Q2/2026</v>
          </cell>
          <cell r="V1013" t="str">
            <v>BĐG Q2/2026</v>
          </cell>
          <cell r="W1013" t="str">
            <v>ME</v>
          </cell>
        </row>
        <row r="1014">
          <cell r="F1014">
            <v>15</v>
          </cell>
          <cell r="J1014">
            <v>6762</v>
          </cell>
          <cell r="K1014">
            <v>20461</v>
          </cell>
          <cell r="L1014">
            <v>27223</v>
          </cell>
          <cell r="M1014">
            <v>2366.6999999999998</v>
          </cell>
          <cell r="N1014">
            <v>7161.3499999999995</v>
          </cell>
          <cell r="O1014">
            <v>9528.0499999999993</v>
          </cell>
          <cell r="P1014">
            <v>408345</v>
          </cell>
          <cell r="Q1014">
            <v>142920.75</v>
          </cell>
          <cell r="R1014">
            <v>551265.75</v>
          </cell>
          <cell r="U1014" t="str">
            <v>BĐG Q2/2026</v>
          </cell>
          <cell r="V1014" t="str">
            <v>BĐG Q2/2026</v>
          </cell>
          <cell r="W1014" t="str">
            <v>ME</v>
          </cell>
        </row>
        <row r="1015">
          <cell r="F1015">
            <v>93</v>
          </cell>
          <cell r="J1015">
            <v>3864</v>
          </cell>
          <cell r="K1015">
            <v>19750</v>
          </cell>
          <cell r="L1015">
            <v>23614</v>
          </cell>
          <cell r="M1015">
            <v>1352.3999999999999</v>
          </cell>
          <cell r="N1015">
            <v>6912.5</v>
          </cell>
          <cell r="O1015">
            <v>8264.9</v>
          </cell>
          <cell r="P1015">
            <v>2196102</v>
          </cell>
          <cell r="Q1015">
            <v>768635.7</v>
          </cell>
          <cell r="R1015">
            <v>2964737.7</v>
          </cell>
          <cell r="U1015" t="str">
            <v>BĐG Q2/2026</v>
          </cell>
          <cell r="V1015" t="str">
            <v>BĐG Q2/2026</v>
          </cell>
          <cell r="W1015" t="str">
            <v>ME</v>
          </cell>
        </row>
        <row r="1016">
          <cell r="F1016">
            <v>356</v>
          </cell>
          <cell r="J1016">
            <v>2898</v>
          </cell>
          <cell r="K1016">
            <v>19028</v>
          </cell>
          <cell r="L1016">
            <v>21926</v>
          </cell>
          <cell r="M1016">
            <v>1014.3</v>
          </cell>
          <cell r="N1016">
            <v>6659.7999999999993</v>
          </cell>
          <cell r="O1016">
            <v>7674.0999999999995</v>
          </cell>
          <cell r="P1016">
            <v>7805656</v>
          </cell>
          <cell r="Q1016">
            <v>2731979.5999999996</v>
          </cell>
          <cell r="R1016">
            <v>10537635.6</v>
          </cell>
          <cell r="U1016" t="str">
            <v>BĐG Q2/2026</v>
          </cell>
          <cell r="V1016" t="str">
            <v>BĐG Q2/2026</v>
          </cell>
          <cell r="W1016" t="str">
            <v>ME</v>
          </cell>
        </row>
        <row r="1017">
          <cell r="F1017">
            <v>356</v>
          </cell>
          <cell r="J1017">
            <v>2898</v>
          </cell>
          <cell r="K1017">
            <v>19028</v>
          </cell>
          <cell r="L1017">
            <v>21926</v>
          </cell>
          <cell r="M1017">
            <v>1014.3</v>
          </cell>
          <cell r="N1017">
            <v>6659.7999999999993</v>
          </cell>
          <cell r="O1017">
            <v>7674.0999999999995</v>
          </cell>
          <cell r="P1017">
            <v>7805656</v>
          </cell>
          <cell r="Q1017">
            <v>2731979.5999999996</v>
          </cell>
          <cell r="R1017">
            <v>10537635.6</v>
          </cell>
          <cell r="U1017" t="str">
            <v>BĐG Q2/2026</v>
          </cell>
          <cell r="V1017" t="str">
            <v>BĐG Q2/2026</v>
          </cell>
          <cell r="W1017" t="str">
            <v>ME</v>
          </cell>
        </row>
        <row r="1018">
          <cell r="F1018">
            <v>3</v>
          </cell>
          <cell r="J1018">
            <v>99624</v>
          </cell>
          <cell r="K1018">
            <v>38226</v>
          </cell>
          <cell r="L1018">
            <v>137850</v>
          </cell>
          <cell r="M1018">
            <v>34868.399999999994</v>
          </cell>
          <cell r="N1018">
            <v>13379.099999999999</v>
          </cell>
          <cell r="O1018">
            <v>48247.499999999993</v>
          </cell>
          <cell r="P1018">
            <v>413550</v>
          </cell>
          <cell r="Q1018">
            <v>144742.49999999997</v>
          </cell>
          <cell r="R1018">
            <v>558292.5</v>
          </cell>
          <cell r="U1018" t="str">
            <v>BĐG Q2/2026</v>
          </cell>
          <cell r="V1018" t="str">
            <v>BĐG Q2/2026</v>
          </cell>
          <cell r="W1018" t="str">
            <v>ME</v>
          </cell>
        </row>
        <row r="1019">
          <cell r="F1019">
            <v>3</v>
          </cell>
          <cell r="J1019">
            <v>26460</v>
          </cell>
          <cell r="K1019">
            <v>33924</v>
          </cell>
          <cell r="L1019">
            <v>60384</v>
          </cell>
          <cell r="M1019">
            <v>9261</v>
          </cell>
          <cell r="N1019">
            <v>11873.4</v>
          </cell>
          <cell r="O1019">
            <v>21134.400000000001</v>
          </cell>
          <cell r="P1019">
            <v>181152</v>
          </cell>
          <cell r="Q1019">
            <v>63403.200000000004</v>
          </cell>
          <cell r="R1019">
            <v>244555.2</v>
          </cell>
          <cell r="U1019" t="str">
            <v>BĐG Q2/2026</v>
          </cell>
          <cell r="V1019" t="str">
            <v>BĐG Q2/2026</v>
          </cell>
          <cell r="W1019" t="str">
            <v>ME</v>
          </cell>
        </row>
        <row r="1020">
          <cell r="F1020">
            <v>5</v>
          </cell>
          <cell r="J1020">
            <v>13440</v>
          </cell>
          <cell r="K1020">
            <v>31776</v>
          </cell>
          <cell r="L1020">
            <v>45216</v>
          </cell>
          <cell r="M1020">
            <v>4704</v>
          </cell>
          <cell r="N1020">
            <v>11121.599999999999</v>
          </cell>
          <cell r="O1020">
            <v>15825.599999999999</v>
          </cell>
          <cell r="P1020">
            <v>226080</v>
          </cell>
          <cell r="Q1020">
            <v>79128</v>
          </cell>
          <cell r="R1020">
            <v>305208</v>
          </cell>
          <cell r="U1020" t="str">
            <v>BĐG Q2/2026</v>
          </cell>
          <cell r="V1020" t="str">
            <v>BĐG Q2/2026</v>
          </cell>
          <cell r="W1020" t="str">
            <v>ME</v>
          </cell>
        </row>
        <row r="1021">
          <cell r="F1021">
            <v>9</v>
          </cell>
          <cell r="J1021">
            <v>8651.9999999999982</v>
          </cell>
          <cell r="K1021">
            <v>30691.5</v>
          </cell>
          <cell r="L1021">
            <v>39343.5</v>
          </cell>
          <cell r="M1021">
            <v>3028.1999999999994</v>
          </cell>
          <cell r="N1021">
            <v>10742.025</v>
          </cell>
          <cell r="O1021">
            <v>13770.224999999999</v>
          </cell>
          <cell r="P1021">
            <v>354091.5</v>
          </cell>
          <cell r="Q1021">
            <v>123932.02499999999</v>
          </cell>
          <cell r="R1021">
            <v>478023.52500000002</v>
          </cell>
          <cell r="U1021" t="str">
            <v>BĐG Q2/2026</v>
          </cell>
          <cell r="V1021" t="str">
            <v>BĐG Q2/2026</v>
          </cell>
          <cell r="W1021" t="str">
            <v>ME</v>
          </cell>
        </row>
        <row r="1022">
          <cell r="F1022">
            <v>89</v>
          </cell>
          <cell r="J1022">
            <v>5250</v>
          </cell>
          <cell r="K1022">
            <v>29625</v>
          </cell>
          <cell r="L1022">
            <v>34875</v>
          </cell>
          <cell r="M1022">
            <v>1837.4999999999998</v>
          </cell>
          <cell r="N1022">
            <v>10368.75</v>
          </cell>
          <cell r="O1022">
            <v>12206.25</v>
          </cell>
          <cell r="P1022">
            <v>3103875</v>
          </cell>
          <cell r="Q1022">
            <v>1086356.25</v>
          </cell>
          <cell r="R1022">
            <v>4190231.25</v>
          </cell>
          <cell r="U1022" t="str">
            <v>BĐG Q2/2026</v>
          </cell>
          <cell r="V1022" t="str">
            <v>BĐG Q2/2026</v>
          </cell>
          <cell r="W1022" t="str">
            <v>ME</v>
          </cell>
        </row>
        <row r="1023">
          <cell r="F1023">
            <v>178</v>
          </cell>
          <cell r="J1023">
            <v>3402</v>
          </cell>
          <cell r="K1023">
            <v>28542</v>
          </cell>
          <cell r="L1023">
            <v>31944</v>
          </cell>
          <cell r="M1023">
            <v>1190.6999999999998</v>
          </cell>
          <cell r="N1023">
            <v>9989.6999999999989</v>
          </cell>
          <cell r="O1023">
            <v>11180.399999999998</v>
          </cell>
          <cell r="P1023">
            <v>5686032</v>
          </cell>
          <cell r="Q1023">
            <v>1990111.1999999997</v>
          </cell>
          <cell r="R1023">
            <v>7676143.1999999993</v>
          </cell>
          <cell r="U1023" t="str">
            <v>BĐG Q2/2026</v>
          </cell>
          <cell r="V1023" t="str">
            <v>BĐG Q2/2026</v>
          </cell>
          <cell r="W1023" t="str">
            <v>ME</v>
          </cell>
        </row>
        <row r="1024">
          <cell r="F1024">
            <v>178</v>
          </cell>
          <cell r="J1024">
            <v>3402</v>
          </cell>
          <cell r="K1024">
            <v>28542</v>
          </cell>
          <cell r="L1024">
            <v>31944</v>
          </cell>
          <cell r="M1024">
            <v>1190.6999999999998</v>
          </cell>
          <cell r="N1024">
            <v>9989.6999999999989</v>
          </cell>
          <cell r="O1024">
            <v>11180.399999999998</v>
          </cell>
          <cell r="P1024">
            <v>5686032</v>
          </cell>
          <cell r="Q1024">
            <v>1990111.1999999997</v>
          </cell>
          <cell r="R1024">
            <v>7676143.1999999993</v>
          </cell>
          <cell r="U1024" t="str">
            <v>BĐG Q2/2026</v>
          </cell>
          <cell r="V1024" t="str">
            <v>BĐG Q2/2026</v>
          </cell>
          <cell r="W1024" t="str">
            <v>ME</v>
          </cell>
        </row>
        <row r="1025">
          <cell r="F1025">
            <v>3</v>
          </cell>
          <cell r="J1025">
            <v>154643.99999999997</v>
          </cell>
          <cell r="K1025">
            <v>44196</v>
          </cell>
          <cell r="L1025">
            <v>198839.99999999997</v>
          </cell>
          <cell r="M1025">
            <v>54125.399999999987</v>
          </cell>
          <cell r="N1025">
            <v>15468.599999999999</v>
          </cell>
          <cell r="O1025">
            <v>69593.999999999985</v>
          </cell>
          <cell r="P1025">
            <v>596519.99999999988</v>
          </cell>
          <cell r="Q1025">
            <v>208781.99999999994</v>
          </cell>
          <cell r="R1025">
            <v>805301.99999999977</v>
          </cell>
          <cell r="U1025" t="str">
            <v>BĐG Q2/2026</v>
          </cell>
          <cell r="V1025" t="str">
            <v>BĐG Q2/2026</v>
          </cell>
          <cell r="W1025" t="str">
            <v>ME</v>
          </cell>
        </row>
        <row r="1026">
          <cell r="F1026">
            <v>3</v>
          </cell>
          <cell r="J1026">
            <v>99624</v>
          </cell>
          <cell r="K1026">
            <v>38226</v>
          </cell>
          <cell r="L1026">
            <v>137850</v>
          </cell>
          <cell r="M1026">
            <v>34868.399999999994</v>
          </cell>
          <cell r="N1026">
            <v>13379.099999999999</v>
          </cell>
          <cell r="O1026">
            <v>48247.499999999993</v>
          </cell>
          <cell r="P1026">
            <v>413550</v>
          </cell>
          <cell r="Q1026">
            <v>144742.49999999997</v>
          </cell>
          <cell r="R1026">
            <v>558292.5</v>
          </cell>
          <cell r="U1026" t="str">
            <v>BĐG Q2/2026</v>
          </cell>
          <cell r="V1026" t="str">
            <v>BĐG Q2/2026</v>
          </cell>
          <cell r="W1026" t="str">
            <v>ME</v>
          </cell>
        </row>
        <row r="1027">
          <cell r="F1027">
            <v>3</v>
          </cell>
          <cell r="J1027">
            <v>66360</v>
          </cell>
          <cell r="K1027">
            <v>36075</v>
          </cell>
          <cell r="L1027">
            <v>102435</v>
          </cell>
          <cell r="M1027">
            <v>23226</v>
          </cell>
          <cell r="N1027">
            <v>12626.25</v>
          </cell>
          <cell r="O1027">
            <v>35852.25</v>
          </cell>
          <cell r="P1027">
            <v>307305</v>
          </cell>
          <cell r="Q1027">
            <v>107556.75</v>
          </cell>
          <cell r="R1027">
            <v>414861.75</v>
          </cell>
          <cell r="U1027" t="str">
            <v>BĐG Q2/2026</v>
          </cell>
          <cell r="V1027" t="str">
            <v>BĐG Q2/2026</v>
          </cell>
          <cell r="W1027" t="str">
            <v>ME</v>
          </cell>
        </row>
        <row r="1028">
          <cell r="F1028">
            <v>5</v>
          </cell>
          <cell r="J1028">
            <v>35699.999999999993</v>
          </cell>
          <cell r="K1028">
            <v>33924</v>
          </cell>
          <cell r="L1028">
            <v>69624</v>
          </cell>
          <cell r="M1028">
            <v>12494.999999999996</v>
          </cell>
          <cell r="N1028">
            <v>11873.4</v>
          </cell>
          <cell r="O1028">
            <v>24368.399999999994</v>
          </cell>
          <cell r="P1028">
            <v>348120</v>
          </cell>
          <cell r="Q1028">
            <v>121841.99999999997</v>
          </cell>
          <cell r="R1028">
            <v>469962</v>
          </cell>
          <cell r="U1028" t="str">
            <v>BĐG Q2/2026</v>
          </cell>
          <cell r="V1028" t="str">
            <v>BĐG Q2/2026</v>
          </cell>
          <cell r="W1028" t="str">
            <v>ME</v>
          </cell>
        </row>
        <row r="1029">
          <cell r="F1029">
            <v>4</v>
          </cell>
          <cell r="J1029">
            <v>13440</v>
          </cell>
          <cell r="K1029">
            <v>31776</v>
          </cell>
          <cell r="L1029">
            <v>45216</v>
          </cell>
          <cell r="M1029">
            <v>4704</v>
          </cell>
          <cell r="N1029">
            <v>11121.599999999999</v>
          </cell>
          <cell r="O1029">
            <v>15825.599999999999</v>
          </cell>
          <cell r="P1029">
            <v>180864</v>
          </cell>
          <cell r="Q1029">
            <v>63302.399999999994</v>
          </cell>
          <cell r="R1029">
            <v>244166.39999999999</v>
          </cell>
          <cell r="U1029" t="str">
            <v>BĐG Q2/2026</v>
          </cell>
          <cell r="V1029" t="str">
            <v>BĐG Q2/2026</v>
          </cell>
          <cell r="W1029" t="str">
            <v>ME</v>
          </cell>
        </row>
        <row r="1030">
          <cell r="F1030">
            <v>93</v>
          </cell>
          <cell r="J1030">
            <v>8651.9999999999982</v>
          </cell>
          <cell r="K1030">
            <v>30691.5</v>
          </cell>
          <cell r="L1030">
            <v>39343.5</v>
          </cell>
          <cell r="M1030">
            <v>3028.1999999999994</v>
          </cell>
          <cell r="N1030">
            <v>10742.025</v>
          </cell>
          <cell r="O1030">
            <v>13770.224999999999</v>
          </cell>
          <cell r="P1030">
            <v>3658945.5</v>
          </cell>
          <cell r="Q1030">
            <v>1280630.9249999998</v>
          </cell>
          <cell r="R1030">
            <v>4939576.4249999998</v>
          </cell>
          <cell r="U1030" t="str">
            <v>BĐG Q2/2026</v>
          </cell>
          <cell r="V1030" t="str">
            <v>BĐG Q2/2026</v>
          </cell>
          <cell r="W1030" t="str">
            <v>ME</v>
          </cell>
        </row>
        <row r="1031">
          <cell r="F1031">
            <v>178</v>
          </cell>
          <cell r="J1031">
            <v>5250</v>
          </cell>
          <cell r="K1031">
            <v>29625</v>
          </cell>
          <cell r="L1031">
            <v>34875</v>
          </cell>
          <cell r="M1031">
            <v>1837.4999999999998</v>
          </cell>
          <cell r="N1031">
            <v>10368.75</v>
          </cell>
          <cell r="O1031">
            <v>12206.25</v>
          </cell>
          <cell r="P1031">
            <v>6207750</v>
          </cell>
          <cell r="Q1031">
            <v>2172712.5</v>
          </cell>
          <cell r="R1031">
            <v>8380462.5</v>
          </cell>
          <cell r="U1031" t="str">
            <v>BĐG Q2/2026</v>
          </cell>
          <cell r="V1031" t="str">
            <v>BĐG Q2/2026</v>
          </cell>
          <cell r="W1031" t="str">
            <v>ME</v>
          </cell>
        </row>
        <row r="1032">
          <cell r="F1032">
            <v>4</v>
          </cell>
          <cell r="J1032">
            <v>60060</v>
          </cell>
          <cell r="K1032">
            <v>29464</v>
          </cell>
          <cell r="L1032">
            <v>89524</v>
          </cell>
          <cell r="M1032">
            <v>21021</v>
          </cell>
          <cell r="N1032">
            <v>10312.4</v>
          </cell>
          <cell r="O1032">
            <v>31333.4</v>
          </cell>
          <cell r="P1032">
            <v>358096</v>
          </cell>
          <cell r="Q1032">
            <v>125333.6</v>
          </cell>
          <cell r="R1032">
            <v>483429.6</v>
          </cell>
          <cell r="U1032" t="str">
            <v>BĐG Q2/2026</v>
          </cell>
          <cell r="V1032" t="str">
            <v>BĐG Q2/2026</v>
          </cell>
          <cell r="W1032" t="str">
            <v>ME</v>
          </cell>
        </row>
        <row r="1033">
          <cell r="F1033">
            <v>11</v>
          </cell>
          <cell r="J1033">
            <v>34020</v>
          </cell>
          <cell r="K1033">
            <v>25484</v>
          </cell>
          <cell r="L1033">
            <v>59504</v>
          </cell>
          <cell r="M1033">
            <v>11907</v>
          </cell>
          <cell r="N1033">
            <v>8919.4</v>
          </cell>
          <cell r="O1033">
            <v>20826.400000000001</v>
          </cell>
          <cell r="P1033">
            <v>654544</v>
          </cell>
          <cell r="Q1033">
            <v>229090.40000000002</v>
          </cell>
          <cell r="R1033">
            <v>883634.4</v>
          </cell>
          <cell r="U1033" t="str">
            <v>BĐG Q2/2026</v>
          </cell>
          <cell r="V1033" t="str">
            <v>BĐG Q2/2026</v>
          </cell>
          <cell r="W1033" t="str">
            <v>ME</v>
          </cell>
        </row>
        <row r="1034">
          <cell r="F1034">
            <v>11</v>
          </cell>
          <cell r="J1034">
            <v>18269.999999999996</v>
          </cell>
          <cell r="K1034">
            <v>24050</v>
          </cell>
          <cell r="L1034">
            <v>42320</v>
          </cell>
          <cell r="M1034">
            <v>6394.4999999999982</v>
          </cell>
          <cell r="N1034">
            <v>8417.5</v>
          </cell>
          <cell r="O1034">
            <v>14811.999999999998</v>
          </cell>
          <cell r="P1034">
            <v>465520</v>
          </cell>
          <cell r="Q1034">
            <v>162931.99999999997</v>
          </cell>
          <cell r="R1034">
            <v>628452</v>
          </cell>
          <cell r="U1034" t="str">
            <v>BĐG Q2/2026</v>
          </cell>
          <cell r="V1034" t="str">
            <v>BĐG Q2/2026</v>
          </cell>
          <cell r="W1034" t="str">
            <v>ME</v>
          </cell>
        </row>
        <row r="1035">
          <cell r="F1035">
            <v>11</v>
          </cell>
          <cell r="J1035">
            <v>9449.9999999999982</v>
          </cell>
          <cell r="K1035">
            <v>22616</v>
          </cell>
          <cell r="L1035">
            <v>32066</v>
          </cell>
          <cell r="M1035">
            <v>3307.4999999999991</v>
          </cell>
          <cell r="N1035">
            <v>7915.5999999999995</v>
          </cell>
          <cell r="O1035">
            <v>11223.099999999999</v>
          </cell>
          <cell r="P1035">
            <v>352726</v>
          </cell>
          <cell r="Q1035">
            <v>123454.09999999998</v>
          </cell>
          <cell r="R1035">
            <v>476180.1</v>
          </cell>
          <cell r="U1035" t="str">
            <v>BĐG Q2/2026</v>
          </cell>
          <cell r="V1035" t="str">
            <v>BĐG Q2/2026</v>
          </cell>
          <cell r="W1035" t="str">
            <v>ME</v>
          </cell>
        </row>
        <row r="1036">
          <cell r="F1036">
            <v>1</v>
          </cell>
          <cell r="J1036">
            <v>5250</v>
          </cell>
          <cell r="K1036">
            <v>21184</v>
          </cell>
          <cell r="L1036">
            <v>26434</v>
          </cell>
          <cell r="M1036">
            <v>1837.4999999999998</v>
          </cell>
          <cell r="N1036">
            <v>7414.4</v>
          </cell>
          <cell r="O1036">
            <v>9251.9</v>
          </cell>
          <cell r="P1036">
            <v>26434</v>
          </cell>
          <cell r="Q1036">
            <v>9251.9</v>
          </cell>
          <cell r="R1036">
            <v>35685.9</v>
          </cell>
          <cell r="U1036" t="str">
            <v>BĐG Q2/2026</v>
          </cell>
          <cell r="V1036" t="str">
            <v>BĐG Q2/2026</v>
          </cell>
          <cell r="W1036" t="str">
            <v>ME</v>
          </cell>
        </row>
        <row r="1037">
          <cell r="F1037">
            <v>4</v>
          </cell>
          <cell r="J1037">
            <v>3402</v>
          </cell>
          <cell r="K1037">
            <v>20461</v>
          </cell>
          <cell r="L1037">
            <v>23863</v>
          </cell>
          <cell r="M1037">
            <v>1190.6999999999998</v>
          </cell>
          <cell r="N1037">
            <v>7161.3499999999995</v>
          </cell>
          <cell r="O1037">
            <v>8352.0499999999993</v>
          </cell>
          <cell r="P1037">
            <v>95452</v>
          </cell>
          <cell r="Q1037">
            <v>33408.199999999997</v>
          </cell>
          <cell r="R1037">
            <v>128860.2</v>
          </cell>
          <cell r="U1037" t="str">
            <v>BĐG Q2/2026</v>
          </cell>
          <cell r="V1037" t="str">
            <v>BĐG Q2/2026</v>
          </cell>
          <cell r="W1037" t="str">
            <v>ME</v>
          </cell>
        </row>
        <row r="1038">
          <cell r="F1038">
            <v>93</v>
          </cell>
          <cell r="J1038">
            <v>2393.9999999999995</v>
          </cell>
          <cell r="K1038">
            <v>19750</v>
          </cell>
          <cell r="L1038">
            <v>22144</v>
          </cell>
          <cell r="M1038">
            <v>837.89999999999975</v>
          </cell>
          <cell r="N1038">
            <v>6912.5</v>
          </cell>
          <cell r="O1038">
            <v>7750.4</v>
          </cell>
          <cell r="P1038">
            <v>2059392</v>
          </cell>
          <cell r="Q1038">
            <v>720787.2</v>
          </cell>
          <cell r="R1038">
            <v>2780179.2</v>
          </cell>
          <cell r="U1038" t="str">
            <v>BĐG Q2/2026</v>
          </cell>
          <cell r="V1038" t="str">
            <v>BĐG Q2/2026</v>
          </cell>
          <cell r="W1038" t="str">
            <v>ME</v>
          </cell>
        </row>
        <row r="1039">
          <cell r="F1039">
            <v>681</v>
          </cell>
          <cell r="J1039">
            <v>24108</v>
          </cell>
          <cell r="K1039">
            <v>19028</v>
          </cell>
          <cell r="L1039">
            <v>43136</v>
          </cell>
          <cell r="M1039">
            <v>8437.7999999999993</v>
          </cell>
          <cell r="N1039">
            <v>6659.7999999999993</v>
          </cell>
          <cell r="O1039">
            <v>15097.599999999999</v>
          </cell>
          <cell r="P1039">
            <v>29375616</v>
          </cell>
          <cell r="Q1039">
            <v>10281465.6</v>
          </cell>
          <cell r="R1039">
            <v>39657081.600000001</v>
          </cell>
          <cell r="U1039" t="str">
            <v>BĐG Q2/2026</v>
          </cell>
          <cell r="V1039" t="str">
            <v>BĐG Q2/2026</v>
          </cell>
          <cell r="W1039" t="str">
            <v>ME</v>
          </cell>
        </row>
        <row r="1040">
          <cell r="F1040">
            <v>25</v>
          </cell>
          <cell r="J1040">
            <v>22932</v>
          </cell>
          <cell r="K1040">
            <v>45232</v>
          </cell>
          <cell r="L1040">
            <v>68164</v>
          </cell>
          <cell r="M1040">
            <v>8026.2</v>
          </cell>
          <cell r="N1040">
            <v>15831.199999999999</v>
          </cell>
          <cell r="O1040">
            <v>23857.399999999998</v>
          </cell>
          <cell r="P1040">
            <v>1704100</v>
          </cell>
          <cell r="Q1040">
            <v>596435</v>
          </cell>
          <cell r="R1040">
            <v>2300535</v>
          </cell>
          <cell r="U1040" t="str">
            <v>BĐG Q2/2026</v>
          </cell>
          <cell r="V1040" t="str">
            <v>BĐG Q2/2026</v>
          </cell>
          <cell r="W1040" t="str">
            <v>ME</v>
          </cell>
        </row>
        <row r="1041">
          <cell r="F1041">
            <v>30</v>
          </cell>
          <cell r="J1041">
            <v>20638.8</v>
          </cell>
          <cell r="K1041">
            <v>40708.800000000003</v>
          </cell>
          <cell r="L1041">
            <v>61347.600000000006</v>
          </cell>
          <cell r="M1041">
            <v>7223.579999999999</v>
          </cell>
          <cell r="N1041">
            <v>14248.08</v>
          </cell>
          <cell r="O1041">
            <v>21471.66</v>
          </cell>
          <cell r="P1041">
            <v>1840428.0000000002</v>
          </cell>
          <cell r="Q1041">
            <v>644149.80000000005</v>
          </cell>
          <cell r="R1041">
            <v>2484577.8000000003</v>
          </cell>
          <cell r="U1041" t="str">
            <v>BĐG Q2/2026</v>
          </cell>
          <cell r="V1041" t="str">
            <v>BĐG Q2/2026</v>
          </cell>
          <cell r="W1041" t="str">
            <v>ME</v>
          </cell>
        </row>
        <row r="1042">
          <cell r="F1042">
            <v>90</v>
          </cell>
          <cell r="J1042">
            <v>17199</v>
          </cell>
          <cell r="K1042">
            <v>33924</v>
          </cell>
          <cell r="L1042">
            <v>51123</v>
          </cell>
          <cell r="M1042">
            <v>6019.65</v>
          </cell>
          <cell r="N1042">
            <v>11873.4</v>
          </cell>
          <cell r="O1042">
            <v>17893.05</v>
          </cell>
          <cell r="P1042">
            <v>4601070</v>
          </cell>
          <cell r="Q1042">
            <v>1610374.5</v>
          </cell>
          <cell r="R1042">
            <v>6211444.5</v>
          </cell>
          <cell r="U1042" t="str">
            <v>BĐG Q2/2026</v>
          </cell>
          <cell r="V1042" t="str">
            <v>BĐG Q2/2026</v>
          </cell>
          <cell r="W1042" t="str">
            <v>ME</v>
          </cell>
        </row>
        <row r="1043">
          <cell r="F1043">
            <v>59</v>
          </cell>
          <cell r="J1043">
            <v>11466</v>
          </cell>
          <cell r="K1043">
            <v>22616</v>
          </cell>
          <cell r="L1043">
            <v>34082</v>
          </cell>
          <cell r="M1043">
            <v>4013.1</v>
          </cell>
          <cell r="N1043">
            <v>7915.5999999999995</v>
          </cell>
          <cell r="O1043">
            <v>11928.699999999999</v>
          </cell>
          <cell r="P1043">
            <v>2010838</v>
          </cell>
          <cell r="Q1043">
            <v>703793.29999999993</v>
          </cell>
          <cell r="R1043">
            <v>2714631.3</v>
          </cell>
          <cell r="U1043" t="str">
            <v>BĐG Q2/2026</v>
          </cell>
          <cell r="V1043" t="str">
            <v>BĐG Q2/2026</v>
          </cell>
          <cell r="W1043" t="str">
            <v>ME</v>
          </cell>
        </row>
        <row r="1044">
          <cell r="F1044">
            <v>125</v>
          </cell>
          <cell r="J1044">
            <v>6384</v>
          </cell>
          <cell r="K1044">
            <v>21184</v>
          </cell>
          <cell r="L1044">
            <v>27568</v>
          </cell>
          <cell r="M1044">
            <v>2234.3999999999996</v>
          </cell>
          <cell r="N1044">
            <v>7414.4</v>
          </cell>
          <cell r="O1044">
            <v>9648.7999999999993</v>
          </cell>
          <cell r="P1044">
            <v>3446000</v>
          </cell>
          <cell r="Q1044">
            <v>1206100</v>
          </cell>
          <cell r="R1044">
            <v>4652100</v>
          </cell>
          <cell r="U1044" t="str">
            <v>BĐG Q2/2026</v>
          </cell>
          <cell r="V1044" t="str">
            <v>BĐG Q2/2026</v>
          </cell>
          <cell r="W1044" t="str">
            <v>ME</v>
          </cell>
        </row>
        <row r="1045">
          <cell r="F1045">
            <v>138</v>
          </cell>
          <cell r="J1045">
            <v>3990</v>
          </cell>
          <cell r="K1045">
            <v>20461</v>
          </cell>
          <cell r="L1045">
            <v>24451</v>
          </cell>
          <cell r="M1045">
            <v>1396.5</v>
          </cell>
          <cell r="N1045">
            <v>7161.3499999999995</v>
          </cell>
          <cell r="O1045">
            <v>8557.8499999999985</v>
          </cell>
          <cell r="P1045">
            <v>3374238</v>
          </cell>
          <cell r="Q1045">
            <v>1180983.2999999998</v>
          </cell>
          <cell r="R1045">
            <v>4555221.3</v>
          </cell>
          <cell r="U1045" t="str">
            <v>BĐG Q2/2026</v>
          </cell>
          <cell r="V1045" t="str">
            <v>BĐG Q2/2026</v>
          </cell>
          <cell r="W1045" t="str">
            <v>ME</v>
          </cell>
        </row>
        <row r="1046">
          <cell r="F1046">
            <v>1724</v>
          </cell>
          <cell r="J1046">
            <v>2562</v>
          </cell>
          <cell r="K1046">
            <v>19750</v>
          </cell>
          <cell r="L1046">
            <v>22312</v>
          </cell>
          <cell r="M1046">
            <v>896.69999999999993</v>
          </cell>
          <cell r="N1046">
            <v>6912.5</v>
          </cell>
          <cell r="O1046">
            <v>7809.2</v>
          </cell>
          <cell r="P1046">
            <v>38465888</v>
          </cell>
          <cell r="Q1046">
            <v>13463060.799999999</v>
          </cell>
          <cell r="R1046">
            <v>51928948.799999997</v>
          </cell>
          <cell r="U1046" t="str">
            <v>BĐG Q2/2026</v>
          </cell>
          <cell r="V1046" t="str">
            <v>BĐG Q2/2026</v>
          </cell>
          <cell r="W1046" t="str">
            <v>ME</v>
          </cell>
        </row>
        <row r="1047">
          <cell r="F1047">
            <v>2157</v>
          </cell>
          <cell r="J1047">
            <v>1512</v>
          </cell>
          <cell r="K1047">
            <v>19028</v>
          </cell>
          <cell r="L1047">
            <v>20540</v>
          </cell>
          <cell r="M1047">
            <v>529.19999999999993</v>
          </cell>
          <cell r="N1047">
            <v>6659.7999999999993</v>
          </cell>
          <cell r="O1047">
            <v>7188.9999999999991</v>
          </cell>
          <cell r="P1047">
            <v>44304780</v>
          </cell>
          <cell r="Q1047">
            <v>15506672.999999998</v>
          </cell>
          <cell r="R1047">
            <v>59811453</v>
          </cell>
          <cell r="U1047" t="str">
            <v>BĐG Q2/2026</v>
          </cell>
          <cell r="V1047" t="str">
            <v>BĐG Q2/2026</v>
          </cell>
          <cell r="W1047" t="str">
            <v>ME</v>
          </cell>
        </row>
        <row r="1048">
          <cell r="F1048">
            <v>1</v>
          </cell>
          <cell r="J1048">
            <v>2219811</v>
          </cell>
          <cell r="K1048">
            <v>214540</v>
          </cell>
          <cell r="L1048">
            <v>2434351</v>
          </cell>
          <cell r="M1048">
            <v>0</v>
          </cell>
          <cell r="N1048">
            <v>75089</v>
          </cell>
          <cell r="O1048">
            <v>75089</v>
          </cell>
          <cell r="P1048">
            <v>2434351</v>
          </cell>
          <cell r="Q1048">
            <v>75089</v>
          </cell>
          <cell r="R1048">
            <v>2509440</v>
          </cell>
          <cell r="U1048" t="str">
            <v>VT: HĐK, NC:BĐG Q2/2026</v>
          </cell>
          <cell r="V1048" t="str">
            <v>VT: HĐK, NC:BĐG Q2/2026</v>
          </cell>
          <cell r="W1048" t="str">
            <v>ME</v>
          </cell>
        </row>
        <row r="1049">
          <cell r="F1049">
            <v>3</v>
          </cell>
          <cell r="J1049">
            <v>1796191</v>
          </cell>
          <cell r="K1049">
            <v>178790</v>
          </cell>
          <cell r="L1049">
            <v>1974981</v>
          </cell>
          <cell r="M1049">
            <v>0</v>
          </cell>
          <cell r="N1049">
            <v>62576.499999999993</v>
          </cell>
          <cell r="O1049">
            <v>62576.499999999993</v>
          </cell>
          <cell r="P1049">
            <v>5924943</v>
          </cell>
          <cell r="Q1049">
            <v>187729.49999999997</v>
          </cell>
          <cell r="R1049">
            <v>6112672.5</v>
          </cell>
          <cell r="U1049" t="str">
            <v>VT: HĐK, NC:BĐG Q2/2026</v>
          </cell>
          <cell r="V1049" t="str">
            <v>VT: HĐK, NC:BĐG Q2/2026</v>
          </cell>
          <cell r="W1049" t="str">
            <v>ME</v>
          </cell>
        </row>
        <row r="1050">
          <cell r="F1050">
            <v>2</v>
          </cell>
          <cell r="J1050">
            <v>1523937</v>
          </cell>
          <cell r="K1050">
            <v>162700</v>
          </cell>
          <cell r="L1050">
            <v>1686637</v>
          </cell>
          <cell r="M1050">
            <v>0</v>
          </cell>
          <cell r="N1050">
            <v>56945</v>
          </cell>
          <cell r="O1050">
            <v>56945</v>
          </cell>
          <cell r="P1050">
            <v>3373274</v>
          </cell>
          <cell r="Q1050">
            <v>113890</v>
          </cell>
          <cell r="R1050">
            <v>3487164</v>
          </cell>
          <cell r="U1050" t="str">
            <v>VT: HĐK, NC:BĐG Q2/2026</v>
          </cell>
          <cell r="V1050" t="str">
            <v>VT: HĐK, NC:BĐG Q2/2026</v>
          </cell>
          <cell r="W1050" t="str">
            <v>ME</v>
          </cell>
        </row>
        <row r="1051">
          <cell r="F1051">
            <v>4</v>
          </cell>
          <cell r="J1051">
            <v>429289</v>
          </cell>
          <cell r="K1051">
            <v>50060</v>
          </cell>
          <cell r="L1051">
            <v>479349</v>
          </cell>
          <cell r="M1051">
            <v>0</v>
          </cell>
          <cell r="N1051">
            <v>17521</v>
          </cell>
          <cell r="O1051">
            <v>17521</v>
          </cell>
          <cell r="P1051">
            <v>1917396</v>
          </cell>
          <cell r="Q1051">
            <v>70084</v>
          </cell>
          <cell r="R1051">
            <v>1987480</v>
          </cell>
          <cell r="U1051" t="str">
            <v>VT: HĐK, NC:BĐG Q2/2026</v>
          </cell>
          <cell r="V1051" t="str">
            <v>VT: HĐK, NC:BĐG Q2/2026</v>
          </cell>
          <cell r="W1051" t="str">
            <v>ME</v>
          </cell>
        </row>
        <row r="1052">
          <cell r="F1052">
            <v>90</v>
          </cell>
          <cell r="J1052">
            <v>429289</v>
          </cell>
          <cell r="K1052">
            <v>35760</v>
          </cell>
          <cell r="L1052">
            <v>465049</v>
          </cell>
          <cell r="M1052">
            <v>0</v>
          </cell>
          <cell r="N1052">
            <v>12516</v>
          </cell>
          <cell r="O1052">
            <v>12516</v>
          </cell>
          <cell r="P1052">
            <v>41854410</v>
          </cell>
          <cell r="Q1052">
            <v>1126440</v>
          </cell>
          <cell r="R1052">
            <v>42980850</v>
          </cell>
          <cell r="U1052" t="str">
            <v>VT: HĐK, NC:BĐG Q2/2026</v>
          </cell>
          <cell r="V1052" t="str">
            <v>VT: HĐK, NC:BĐG Q2/2026</v>
          </cell>
          <cell r="W1052" t="str">
            <v>ME</v>
          </cell>
        </row>
        <row r="1053">
          <cell r="F1053">
            <v>89</v>
          </cell>
          <cell r="J1053">
            <v>216714</v>
          </cell>
          <cell r="K1053">
            <v>32180</v>
          </cell>
          <cell r="L1053">
            <v>248894</v>
          </cell>
          <cell r="M1053">
            <v>0</v>
          </cell>
          <cell r="N1053">
            <v>11263</v>
          </cell>
          <cell r="O1053">
            <v>11263</v>
          </cell>
          <cell r="P1053">
            <v>22151566</v>
          </cell>
          <cell r="Q1053">
            <v>1002407</v>
          </cell>
          <cell r="R1053">
            <v>23153973</v>
          </cell>
          <cell r="U1053" t="str">
            <v>VT: HĐK, NC:BĐG Q2/2026</v>
          </cell>
          <cell r="V1053" t="str">
            <v>VT: HĐK, NC:BĐG Q2/2026</v>
          </cell>
          <cell r="W1053" t="str">
            <v>ME</v>
          </cell>
        </row>
        <row r="1054">
          <cell r="L1054">
            <v>0</v>
          </cell>
          <cell r="M1054">
            <v>0</v>
          </cell>
          <cell r="N1054">
            <v>0</v>
          </cell>
          <cell r="O1054">
            <v>0</v>
          </cell>
          <cell r="P1054">
            <v>0</v>
          </cell>
          <cell r="Q1054">
            <v>0</v>
          </cell>
          <cell r="R1054">
            <v>0</v>
          </cell>
          <cell r="W1054" t="str">
            <v>ME</v>
          </cell>
        </row>
        <row r="1055">
          <cell r="F1055">
            <v>0.6</v>
          </cell>
          <cell r="J1055">
            <v>36419994</v>
          </cell>
          <cell r="K1055">
            <v>4307040</v>
          </cell>
          <cell r="L1055">
            <v>40727034</v>
          </cell>
          <cell r="M1055">
            <v>12746997.899999999</v>
          </cell>
          <cell r="N1055">
            <v>1507464</v>
          </cell>
          <cell r="O1055">
            <v>14254461.899999999</v>
          </cell>
          <cell r="P1055">
            <v>24436220.399999999</v>
          </cell>
          <cell r="Q1055">
            <v>8552677.1399999987</v>
          </cell>
          <cell r="R1055">
            <v>32988897.539999999</v>
          </cell>
          <cell r="U1055" t="str">
            <v>BĐG Q2/2026</v>
          </cell>
          <cell r="V1055" t="str">
            <v>BĐG Q2/2026</v>
          </cell>
          <cell r="W1055" t="str">
            <v>ME</v>
          </cell>
        </row>
        <row r="1056">
          <cell r="F1056">
            <v>1.25</v>
          </cell>
          <cell r="J1056">
            <v>23523708</v>
          </cell>
          <cell r="K1056">
            <v>3420600</v>
          </cell>
          <cell r="L1056">
            <v>26944308</v>
          </cell>
          <cell r="M1056">
            <v>8233297.7999999998</v>
          </cell>
          <cell r="N1056">
            <v>1197210</v>
          </cell>
          <cell r="O1056">
            <v>9430507.8000000007</v>
          </cell>
          <cell r="P1056">
            <v>33680385</v>
          </cell>
          <cell r="Q1056">
            <v>11788134.75</v>
          </cell>
          <cell r="R1056">
            <v>45468519.75</v>
          </cell>
          <cell r="U1056" t="str">
            <v>BĐG Q2/2026</v>
          </cell>
          <cell r="V1056" t="str">
            <v>BĐG Q2/2026</v>
          </cell>
          <cell r="W1056" t="str">
            <v>ME</v>
          </cell>
        </row>
        <row r="1057">
          <cell r="F1057">
            <v>2.1419999999999999</v>
          </cell>
          <cell r="J1057">
            <v>18789030</v>
          </cell>
          <cell r="K1057">
            <v>3166800</v>
          </cell>
          <cell r="L1057">
            <v>21955830</v>
          </cell>
          <cell r="M1057">
            <v>6576160.5</v>
          </cell>
          <cell r="N1057">
            <v>1108380</v>
          </cell>
          <cell r="O1057">
            <v>7684540.5</v>
          </cell>
          <cell r="P1057">
            <v>47029387.859999999</v>
          </cell>
          <cell r="Q1057">
            <v>16460285.751</v>
          </cell>
          <cell r="R1057">
            <v>63489673.611000001</v>
          </cell>
          <cell r="U1057" t="str">
            <v>BĐG Q2/2026</v>
          </cell>
          <cell r="V1057" t="str">
            <v>BĐG Q2/2026</v>
          </cell>
          <cell r="W1057" t="str">
            <v>ME</v>
          </cell>
        </row>
        <row r="1058">
          <cell r="F1058">
            <v>11.422000000000001</v>
          </cell>
          <cell r="J1058">
            <v>12289680</v>
          </cell>
          <cell r="K1058">
            <v>2913000</v>
          </cell>
          <cell r="L1058">
            <v>15202680</v>
          </cell>
          <cell r="M1058">
            <v>4301388</v>
          </cell>
          <cell r="N1058">
            <v>1019549.9999999999</v>
          </cell>
          <cell r="O1058">
            <v>5320938</v>
          </cell>
          <cell r="P1058">
            <v>173645010.96000001</v>
          </cell>
          <cell r="Q1058">
            <v>60775753.836000003</v>
          </cell>
          <cell r="R1058">
            <v>234420764.796</v>
          </cell>
          <cell r="U1058" t="str">
            <v>BĐG Q2/2026</v>
          </cell>
          <cell r="V1058" t="str">
            <v>BĐG Q2/2026</v>
          </cell>
          <cell r="W1058" t="str">
            <v>ME</v>
          </cell>
        </row>
        <row r="1059">
          <cell r="F1059">
            <v>4.9320000000000004</v>
          </cell>
          <cell r="J1059">
            <v>7846488</v>
          </cell>
          <cell r="K1059">
            <v>2394120</v>
          </cell>
          <cell r="L1059">
            <v>10240608</v>
          </cell>
          <cell r="M1059">
            <v>2746270.8</v>
          </cell>
          <cell r="N1059">
            <v>837942</v>
          </cell>
          <cell r="O1059">
            <v>3584212.8</v>
          </cell>
          <cell r="P1059">
            <v>50506678.656000003</v>
          </cell>
          <cell r="Q1059">
            <v>17677337.529600002</v>
          </cell>
          <cell r="R1059">
            <v>68184016.185600013</v>
          </cell>
          <cell r="U1059" t="str">
            <v>BĐG Q2/2026</v>
          </cell>
          <cell r="V1059" t="str">
            <v>BĐG Q2/2026</v>
          </cell>
          <cell r="W1059" t="str">
            <v>ME</v>
          </cell>
        </row>
        <row r="1060">
          <cell r="F1060">
            <v>1.395</v>
          </cell>
          <cell r="J1060">
            <v>5467332</v>
          </cell>
          <cell r="K1060">
            <v>2329680</v>
          </cell>
          <cell r="L1060">
            <v>7797012</v>
          </cell>
          <cell r="M1060">
            <v>1913566.2</v>
          </cell>
          <cell r="N1060">
            <v>815388</v>
          </cell>
          <cell r="O1060">
            <v>2728954.2</v>
          </cell>
          <cell r="P1060">
            <v>10876831.74</v>
          </cell>
          <cell r="Q1060">
            <v>3806891.1090000002</v>
          </cell>
          <cell r="R1060">
            <v>14683722.848999999</v>
          </cell>
          <cell r="U1060" t="str">
            <v>BĐG Q2/2026</v>
          </cell>
          <cell r="V1060" t="str">
            <v>BĐG Q2/2026</v>
          </cell>
          <cell r="W1060" t="str">
            <v>ME</v>
          </cell>
        </row>
        <row r="1061">
          <cell r="F1061">
            <v>3.7709999999999999</v>
          </cell>
          <cell r="J1061">
            <v>3844464</v>
          </cell>
          <cell r="K1061">
            <v>2265240</v>
          </cell>
          <cell r="L1061">
            <v>6109704</v>
          </cell>
          <cell r="M1061">
            <v>1345562.4</v>
          </cell>
          <cell r="N1061">
            <v>792834</v>
          </cell>
          <cell r="O1061">
            <v>2138396.4</v>
          </cell>
          <cell r="P1061">
            <v>23039693.783999998</v>
          </cell>
          <cell r="Q1061">
            <v>8063892.8243999993</v>
          </cell>
          <cell r="R1061">
            <v>31103586.608399998</v>
          </cell>
          <cell r="U1061" t="str">
            <v>BĐG Q2/2026</v>
          </cell>
          <cell r="V1061" t="str">
            <v>BĐG Q2/2026</v>
          </cell>
          <cell r="W1061" t="str">
            <v>ME</v>
          </cell>
        </row>
        <row r="1062">
          <cell r="F1062">
            <v>1.01</v>
          </cell>
          <cell r="J1062">
            <v>1961622</v>
          </cell>
          <cell r="K1062">
            <v>1659240.0000000002</v>
          </cell>
          <cell r="L1062">
            <v>3620862</v>
          </cell>
          <cell r="M1062">
            <v>686567.7</v>
          </cell>
          <cell r="N1062">
            <v>580734</v>
          </cell>
          <cell r="O1062">
            <v>1267301.7</v>
          </cell>
          <cell r="P1062">
            <v>3657070.62</v>
          </cell>
          <cell r="Q1062">
            <v>1279974.7169999999</v>
          </cell>
          <cell r="R1062">
            <v>4937045.3370000003</v>
          </cell>
          <cell r="U1062" t="str">
            <v>BĐG Q2/2026</v>
          </cell>
          <cell r="V1062" t="str">
            <v>BĐG Q2/2026</v>
          </cell>
          <cell r="W1062" t="str">
            <v>ME</v>
          </cell>
        </row>
        <row r="1063">
          <cell r="F1063">
            <v>4</v>
          </cell>
          <cell r="J1063">
            <v>641160</v>
          </cell>
          <cell r="K1063">
            <v>44469</v>
          </cell>
          <cell r="L1063">
            <v>685629</v>
          </cell>
          <cell r="M1063">
            <v>224406</v>
          </cell>
          <cell r="N1063">
            <v>15564.15</v>
          </cell>
          <cell r="O1063">
            <v>239970.15</v>
          </cell>
          <cell r="P1063">
            <v>2742516</v>
          </cell>
          <cell r="Q1063">
            <v>959880.6</v>
          </cell>
          <cell r="R1063">
            <v>3702396.6</v>
          </cell>
          <cell r="U1063" t="str">
            <v>BĐG Q2/2026</v>
          </cell>
          <cell r="V1063" t="str">
            <v>BĐG Q2/2026</v>
          </cell>
          <cell r="W1063" t="str">
            <v>ME</v>
          </cell>
        </row>
        <row r="1064">
          <cell r="F1064">
            <v>6</v>
          </cell>
          <cell r="J1064">
            <v>279504</v>
          </cell>
          <cell r="K1064">
            <v>39528</v>
          </cell>
          <cell r="L1064">
            <v>319032</v>
          </cell>
          <cell r="M1064">
            <v>97826.4</v>
          </cell>
          <cell r="N1064">
            <v>13834.8</v>
          </cell>
          <cell r="O1064">
            <v>111661.2</v>
          </cell>
          <cell r="P1064">
            <v>1914192</v>
          </cell>
          <cell r="Q1064">
            <v>669967.19999999995</v>
          </cell>
          <cell r="R1064">
            <v>2584159.2000000002</v>
          </cell>
          <cell r="U1064" t="str">
            <v>BĐG Q2/2026</v>
          </cell>
          <cell r="V1064" t="str">
            <v>BĐG Q2/2026</v>
          </cell>
          <cell r="W1064" t="str">
            <v>ME</v>
          </cell>
        </row>
        <row r="1065">
          <cell r="F1065">
            <v>10</v>
          </cell>
          <cell r="J1065">
            <v>206784</v>
          </cell>
          <cell r="K1065">
            <v>32118</v>
          </cell>
          <cell r="L1065">
            <v>238902</v>
          </cell>
          <cell r="M1065">
            <v>72374.399999999994</v>
          </cell>
          <cell r="N1065">
            <v>11241.3</v>
          </cell>
          <cell r="O1065">
            <v>83615.7</v>
          </cell>
          <cell r="P1065">
            <v>2389020</v>
          </cell>
          <cell r="Q1065">
            <v>836157</v>
          </cell>
          <cell r="R1065">
            <v>3225177</v>
          </cell>
          <cell r="U1065" t="str">
            <v>BĐG Q2/2026</v>
          </cell>
          <cell r="V1065" t="str">
            <v>BĐG Q2/2026</v>
          </cell>
          <cell r="W1065" t="str">
            <v>ME</v>
          </cell>
        </row>
        <row r="1066">
          <cell r="F1066">
            <v>254</v>
          </cell>
          <cell r="J1066">
            <v>88560</v>
          </cell>
          <cell r="K1066">
            <v>29646</v>
          </cell>
          <cell r="L1066">
            <v>118206</v>
          </cell>
          <cell r="M1066">
            <v>30995.999999999996</v>
          </cell>
          <cell r="N1066">
            <v>10376.099999999999</v>
          </cell>
          <cell r="O1066">
            <v>41372.099999999991</v>
          </cell>
          <cell r="P1066">
            <v>30024324</v>
          </cell>
          <cell r="Q1066">
            <v>10508513.399999999</v>
          </cell>
          <cell r="R1066">
            <v>40532837.399999999</v>
          </cell>
          <cell r="U1066" t="str">
            <v>BĐG Q2/2026</v>
          </cell>
          <cell r="V1066" t="str">
            <v>BĐG Q2/2026</v>
          </cell>
          <cell r="W1066" t="str">
            <v>ME</v>
          </cell>
        </row>
        <row r="1067">
          <cell r="F1067">
            <v>144</v>
          </cell>
          <cell r="J1067">
            <v>48240</v>
          </cell>
          <cell r="K1067">
            <v>24705</v>
          </cell>
          <cell r="L1067">
            <v>72945</v>
          </cell>
          <cell r="M1067">
            <v>16884</v>
          </cell>
          <cell r="N1067">
            <v>8646.75</v>
          </cell>
          <cell r="O1067">
            <v>25530.75</v>
          </cell>
          <cell r="P1067">
            <v>10504080</v>
          </cell>
          <cell r="Q1067">
            <v>3676428</v>
          </cell>
          <cell r="R1067">
            <v>14180508</v>
          </cell>
          <cell r="U1067" t="str">
            <v>BĐG Q2/2026</v>
          </cell>
          <cell r="V1067" t="str">
            <v>BĐG Q2/2026</v>
          </cell>
          <cell r="W1067" t="str">
            <v>ME</v>
          </cell>
        </row>
        <row r="1068">
          <cell r="F1068">
            <v>6</v>
          </cell>
          <cell r="J1068">
            <v>468000</v>
          </cell>
          <cell r="K1068">
            <v>44469</v>
          </cell>
          <cell r="L1068">
            <v>512469</v>
          </cell>
          <cell r="M1068">
            <v>163800</v>
          </cell>
          <cell r="N1068">
            <v>15564.15</v>
          </cell>
          <cell r="O1068">
            <v>179364.15</v>
          </cell>
          <cell r="P1068">
            <v>3074814</v>
          </cell>
          <cell r="Q1068">
            <v>1076184.8999999999</v>
          </cell>
          <cell r="R1068">
            <v>4150998.9</v>
          </cell>
          <cell r="U1068" t="str">
            <v>BĐG Q2/2026</v>
          </cell>
          <cell r="V1068" t="str">
            <v>BĐG Q2/2026</v>
          </cell>
          <cell r="W1068" t="str">
            <v>ME</v>
          </cell>
        </row>
        <row r="1069">
          <cell r="F1069">
            <v>8</v>
          </cell>
          <cell r="J1069">
            <v>248400</v>
          </cell>
          <cell r="K1069">
            <v>39528</v>
          </cell>
          <cell r="L1069">
            <v>287928</v>
          </cell>
          <cell r="M1069">
            <v>86940</v>
          </cell>
          <cell r="N1069">
            <v>13834.8</v>
          </cell>
          <cell r="O1069">
            <v>100774.8</v>
          </cell>
          <cell r="P1069">
            <v>2303424</v>
          </cell>
          <cell r="Q1069">
            <v>806198.4</v>
          </cell>
          <cell r="R1069">
            <v>3109622.4</v>
          </cell>
          <cell r="U1069" t="str">
            <v>BĐG Q2/2026</v>
          </cell>
          <cell r="V1069" t="str">
            <v>BĐG Q2/2026</v>
          </cell>
          <cell r="W1069" t="str">
            <v>ME</v>
          </cell>
        </row>
        <row r="1070">
          <cell r="F1070">
            <v>44</v>
          </cell>
          <cell r="J1070">
            <v>146520</v>
          </cell>
          <cell r="K1070">
            <v>32118</v>
          </cell>
          <cell r="L1070">
            <v>178638</v>
          </cell>
          <cell r="M1070">
            <v>51282</v>
          </cell>
          <cell r="N1070">
            <v>11241.3</v>
          </cell>
          <cell r="O1070">
            <v>62523.3</v>
          </cell>
          <cell r="P1070">
            <v>7860072</v>
          </cell>
          <cell r="Q1070">
            <v>2751025.2</v>
          </cell>
          <cell r="R1070">
            <v>10611097.199999999</v>
          </cell>
          <cell r="U1070" t="str">
            <v>BĐG Q2/2026</v>
          </cell>
          <cell r="V1070" t="str">
            <v>BĐG Q2/2026</v>
          </cell>
          <cell r="W1070" t="str">
            <v>ME</v>
          </cell>
        </row>
        <row r="1071">
          <cell r="F1071">
            <v>233</v>
          </cell>
          <cell r="J1071">
            <v>67176</v>
          </cell>
          <cell r="K1071">
            <v>29646</v>
          </cell>
          <cell r="L1071">
            <v>96822</v>
          </cell>
          <cell r="M1071">
            <v>23511.599999999999</v>
          </cell>
          <cell r="N1071">
            <v>10376.099999999999</v>
          </cell>
          <cell r="O1071">
            <v>33887.699999999997</v>
          </cell>
          <cell r="P1071">
            <v>22559526</v>
          </cell>
          <cell r="Q1071">
            <v>7895834.0999999996</v>
          </cell>
          <cell r="R1071">
            <v>30455360.100000001</v>
          </cell>
          <cell r="U1071" t="str">
            <v>BĐG Q2/2026</v>
          </cell>
          <cell r="V1071" t="str">
            <v>BĐG Q2/2026</v>
          </cell>
          <cell r="W1071" t="str">
            <v>ME</v>
          </cell>
        </row>
        <row r="1072">
          <cell r="F1072">
            <v>186</v>
          </cell>
          <cell r="J1072">
            <v>40248</v>
          </cell>
          <cell r="K1072">
            <v>24705</v>
          </cell>
          <cell r="L1072">
            <v>64953</v>
          </cell>
          <cell r="M1072">
            <v>14086.8</v>
          </cell>
          <cell r="N1072">
            <v>8646.75</v>
          </cell>
          <cell r="O1072">
            <v>22733.55</v>
          </cell>
          <cell r="P1072">
            <v>12081258</v>
          </cell>
          <cell r="Q1072">
            <v>4228440.3</v>
          </cell>
          <cell r="R1072">
            <v>16309698.300000001</v>
          </cell>
          <cell r="U1072" t="str">
            <v>BĐG Q2/2026</v>
          </cell>
          <cell r="V1072" t="str">
            <v>BĐG Q2/2026</v>
          </cell>
          <cell r="W1072" t="str">
            <v>ME</v>
          </cell>
        </row>
        <row r="1073">
          <cell r="F1073">
            <v>8</v>
          </cell>
          <cell r="J1073">
            <v>198000</v>
          </cell>
          <cell r="K1073">
            <v>29646</v>
          </cell>
          <cell r="L1073">
            <v>227646</v>
          </cell>
          <cell r="M1073">
            <v>69300</v>
          </cell>
          <cell r="N1073">
            <v>10376.099999999999</v>
          </cell>
          <cell r="O1073">
            <v>79676.100000000006</v>
          </cell>
          <cell r="P1073">
            <v>1821168</v>
          </cell>
          <cell r="Q1073">
            <v>637408.80000000005</v>
          </cell>
          <cell r="R1073">
            <v>2458576.7999999998</v>
          </cell>
          <cell r="U1073" t="str">
            <v>BĐG Q2/2026</v>
          </cell>
          <cell r="V1073" t="str">
            <v>BĐG Q2/2026</v>
          </cell>
          <cell r="W1073" t="str">
            <v>ME</v>
          </cell>
        </row>
        <row r="1074">
          <cell r="F1074">
            <v>16</v>
          </cell>
          <cell r="J1074">
            <v>125496</v>
          </cell>
          <cell r="K1074">
            <v>26352</v>
          </cell>
          <cell r="L1074">
            <v>151848</v>
          </cell>
          <cell r="M1074">
            <v>43923.6</v>
          </cell>
          <cell r="N1074">
            <v>9223.1999999999989</v>
          </cell>
          <cell r="O1074">
            <v>53146.799999999996</v>
          </cell>
          <cell r="P1074">
            <v>2429568</v>
          </cell>
          <cell r="Q1074">
            <v>850348.79999999993</v>
          </cell>
          <cell r="R1074">
            <v>3279916.8</v>
          </cell>
          <cell r="U1074" t="str">
            <v>BĐG Q2/2026</v>
          </cell>
          <cell r="V1074" t="str">
            <v>BĐG Q2/2026</v>
          </cell>
          <cell r="W1074" t="str">
            <v>ME</v>
          </cell>
        </row>
        <row r="1075">
          <cell r="F1075">
            <v>24</v>
          </cell>
          <cell r="J1075">
            <v>77688</v>
          </cell>
          <cell r="K1075">
            <v>21412</v>
          </cell>
          <cell r="L1075">
            <v>99100</v>
          </cell>
          <cell r="M1075">
            <v>27190.799999999999</v>
          </cell>
          <cell r="N1075">
            <v>7494.2</v>
          </cell>
          <cell r="O1075">
            <v>34685</v>
          </cell>
          <cell r="P1075">
            <v>2378400</v>
          </cell>
          <cell r="Q1075">
            <v>832440</v>
          </cell>
          <cell r="R1075">
            <v>3210840</v>
          </cell>
          <cell r="U1075" t="str">
            <v>BĐG Q2/2026</v>
          </cell>
          <cell r="V1075" t="str">
            <v>BĐG Q2/2026</v>
          </cell>
          <cell r="W1075" t="str">
            <v>ME</v>
          </cell>
        </row>
        <row r="1076">
          <cell r="F1076">
            <v>210</v>
          </cell>
          <cell r="J1076">
            <v>39456</v>
          </cell>
          <cell r="K1076">
            <v>19764</v>
          </cell>
          <cell r="L1076">
            <v>59220</v>
          </cell>
          <cell r="M1076">
            <v>13809.599999999999</v>
          </cell>
          <cell r="N1076">
            <v>6917.4</v>
          </cell>
          <cell r="O1076">
            <v>20727</v>
          </cell>
          <cell r="P1076">
            <v>12436200</v>
          </cell>
          <cell r="Q1076">
            <v>4352670</v>
          </cell>
          <cell r="R1076">
            <v>16788870</v>
          </cell>
          <cell r="U1076" t="str">
            <v>BĐG Q2/2026</v>
          </cell>
          <cell r="V1076" t="str">
            <v>BĐG Q2/2026</v>
          </cell>
          <cell r="W1076" t="str">
            <v>ME</v>
          </cell>
        </row>
        <row r="1077">
          <cell r="F1077">
            <v>117</v>
          </cell>
          <cell r="J1077">
            <v>24408</v>
          </cell>
          <cell r="K1077">
            <v>16470</v>
          </cell>
          <cell r="L1077">
            <v>40878</v>
          </cell>
          <cell r="M1077">
            <v>8542.7999999999993</v>
          </cell>
          <cell r="N1077">
            <v>5764.5</v>
          </cell>
          <cell r="O1077">
            <v>14307.3</v>
          </cell>
          <cell r="P1077">
            <v>4782726</v>
          </cell>
          <cell r="Q1077">
            <v>1673954.0999999999</v>
          </cell>
          <cell r="R1077">
            <v>6456680.0999999996</v>
          </cell>
          <cell r="U1077" t="str">
            <v>BĐG Q2/2026</v>
          </cell>
          <cell r="V1077" t="str">
            <v>BĐG Q2/2026</v>
          </cell>
          <cell r="W1077" t="str">
            <v>ME</v>
          </cell>
        </row>
        <row r="1078">
          <cell r="F1078">
            <v>178</v>
          </cell>
          <cell r="J1078">
            <v>12816</v>
          </cell>
          <cell r="K1078">
            <v>12847</v>
          </cell>
          <cell r="L1078">
            <v>25663</v>
          </cell>
          <cell r="M1078">
            <v>4485.5999999999995</v>
          </cell>
          <cell r="N1078">
            <v>4496.45</v>
          </cell>
          <cell r="O1078">
            <v>8982.0499999999993</v>
          </cell>
          <cell r="P1078">
            <v>4568014</v>
          </cell>
          <cell r="Q1078">
            <v>1598804.9</v>
          </cell>
          <cell r="R1078">
            <v>6166818.9000000004</v>
          </cell>
          <cell r="U1078" t="str">
            <v>BĐG Q2/2026</v>
          </cell>
          <cell r="V1078" t="str">
            <v>BĐG Q2/2026</v>
          </cell>
          <cell r="W1078" t="str">
            <v>ME</v>
          </cell>
        </row>
        <row r="1079">
          <cell r="F1079">
            <v>186</v>
          </cell>
          <cell r="J1079">
            <v>3528</v>
          </cell>
          <cell r="K1079">
            <v>11530</v>
          </cell>
          <cell r="L1079">
            <v>15058</v>
          </cell>
          <cell r="M1079">
            <v>1234.8</v>
          </cell>
          <cell r="N1079">
            <v>4035.4999999999995</v>
          </cell>
          <cell r="O1079">
            <v>5270.2999999999993</v>
          </cell>
          <cell r="P1079">
            <v>2800788</v>
          </cell>
          <cell r="Q1079">
            <v>980275.79999999981</v>
          </cell>
          <cell r="R1079">
            <v>3781063.8</v>
          </cell>
          <cell r="U1079" t="str">
            <v>BĐG Q2/2026</v>
          </cell>
          <cell r="V1079" t="str">
            <v>BĐG Q2/2026</v>
          </cell>
          <cell r="W1079" t="str">
            <v>ME</v>
          </cell>
        </row>
        <row r="1080">
          <cell r="F1080">
            <v>85</v>
          </cell>
          <cell r="J1080">
            <v>13230</v>
          </cell>
          <cell r="K1080">
            <v>16470</v>
          </cell>
          <cell r="L1080">
            <v>29700</v>
          </cell>
          <cell r="M1080">
            <v>4630.5</v>
          </cell>
          <cell r="N1080">
            <v>5764.5</v>
          </cell>
          <cell r="O1080">
            <v>10395</v>
          </cell>
          <cell r="P1080">
            <v>2524500</v>
          </cell>
          <cell r="Q1080">
            <v>883575</v>
          </cell>
          <cell r="R1080">
            <v>3408075</v>
          </cell>
          <cell r="U1080" t="str">
            <v>BĐG Q2/2026</v>
          </cell>
          <cell r="V1080" t="str">
            <v>BĐG Q2/2026</v>
          </cell>
          <cell r="W1080" t="str">
            <v>ME</v>
          </cell>
        </row>
        <row r="1081">
          <cell r="F1081">
            <v>170</v>
          </cell>
          <cell r="J1081">
            <v>7128</v>
          </cell>
          <cell r="K1081">
            <v>12847</v>
          </cell>
          <cell r="L1081">
            <v>19975</v>
          </cell>
          <cell r="M1081">
            <v>2494.7999999999997</v>
          </cell>
          <cell r="N1081">
            <v>4496.45</v>
          </cell>
          <cell r="O1081">
            <v>6991.25</v>
          </cell>
          <cell r="P1081">
            <v>3395750</v>
          </cell>
          <cell r="Q1081">
            <v>1188512.5</v>
          </cell>
          <cell r="R1081">
            <v>4584262.5</v>
          </cell>
          <cell r="U1081" t="str">
            <v>BĐG Q2/2026</v>
          </cell>
          <cell r="V1081" t="str">
            <v>BĐG Q2/2026</v>
          </cell>
          <cell r="W1081" t="str">
            <v>ME</v>
          </cell>
        </row>
        <row r="1082">
          <cell r="F1082">
            <v>1</v>
          </cell>
          <cell r="J1082">
            <v>52848</v>
          </cell>
          <cell r="K1082">
            <v>19764</v>
          </cell>
          <cell r="L1082">
            <v>72612</v>
          </cell>
          <cell r="M1082">
            <v>18496.8</v>
          </cell>
          <cell r="N1082">
            <v>6917.4</v>
          </cell>
          <cell r="O1082">
            <v>25414.199999999997</v>
          </cell>
          <cell r="P1082">
            <v>72612</v>
          </cell>
          <cell r="Q1082">
            <v>25414.199999999997</v>
          </cell>
          <cell r="R1082">
            <v>98026.2</v>
          </cell>
          <cell r="U1082" t="str">
            <v>BĐG Q2/2026</v>
          </cell>
          <cell r="V1082" t="str">
            <v>BĐG Q2/2026</v>
          </cell>
          <cell r="W1082" t="str">
            <v>ME</v>
          </cell>
        </row>
        <row r="1083">
          <cell r="F1083">
            <v>1</v>
          </cell>
          <cell r="J1083">
            <v>25848</v>
          </cell>
          <cell r="K1083">
            <v>16470</v>
          </cell>
          <cell r="L1083">
            <v>42318</v>
          </cell>
          <cell r="M1083">
            <v>9046.7999999999993</v>
          </cell>
          <cell r="N1083">
            <v>5764.5</v>
          </cell>
          <cell r="O1083">
            <v>14811.3</v>
          </cell>
          <cell r="P1083">
            <v>42318</v>
          </cell>
          <cell r="Q1083">
            <v>14811.3</v>
          </cell>
          <cell r="R1083">
            <v>57129.3</v>
          </cell>
          <cell r="U1083" t="str">
            <v>BĐG Q2/2026</v>
          </cell>
          <cell r="V1083" t="str">
            <v>BĐG Q2/2026</v>
          </cell>
          <cell r="W1083" t="str">
            <v>ME</v>
          </cell>
        </row>
        <row r="1084">
          <cell r="F1084">
            <v>1</v>
          </cell>
          <cell r="J1084">
            <v>14688</v>
          </cell>
          <cell r="K1084">
            <v>12847</v>
          </cell>
          <cell r="L1084">
            <v>27535</v>
          </cell>
          <cell r="M1084">
            <v>5140.7999999999993</v>
          </cell>
          <cell r="N1084">
            <v>4496.45</v>
          </cell>
          <cell r="O1084">
            <v>9637.25</v>
          </cell>
          <cell r="P1084">
            <v>27535</v>
          </cell>
          <cell r="Q1084">
            <v>9637.25</v>
          </cell>
          <cell r="R1084">
            <v>37172.25</v>
          </cell>
          <cell r="U1084" t="str">
            <v>BĐG Q2/2026</v>
          </cell>
          <cell r="V1084" t="str">
            <v>BĐG Q2/2026</v>
          </cell>
          <cell r="W1084" t="str">
            <v>ME</v>
          </cell>
        </row>
        <row r="1085">
          <cell r="F1085">
            <v>178</v>
          </cell>
          <cell r="J1085">
            <v>4608</v>
          </cell>
          <cell r="K1085">
            <v>11530</v>
          </cell>
          <cell r="L1085">
            <v>16138</v>
          </cell>
          <cell r="M1085">
            <v>1612.8</v>
          </cell>
          <cell r="N1085">
            <v>4035.4999999999995</v>
          </cell>
          <cell r="O1085">
            <v>5648.2999999999993</v>
          </cell>
          <cell r="P1085">
            <v>2872564</v>
          </cell>
          <cell r="Q1085">
            <v>1005397.3999999999</v>
          </cell>
          <cell r="R1085">
            <v>3877961.4</v>
          </cell>
          <cell r="U1085" t="str">
            <v>BĐG Q2/2026</v>
          </cell>
          <cell r="V1085" t="str">
            <v>BĐG Q2/2026</v>
          </cell>
          <cell r="W1085" t="str">
            <v>ME</v>
          </cell>
        </row>
        <row r="1086">
          <cell r="F1086">
            <v>8</v>
          </cell>
          <cell r="J1086">
            <v>87696</v>
          </cell>
          <cell r="K1086">
            <v>9882</v>
          </cell>
          <cell r="L1086">
            <v>97578</v>
          </cell>
          <cell r="M1086">
            <v>30693.599999999999</v>
          </cell>
          <cell r="N1086">
            <v>3458.7</v>
          </cell>
          <cell r="O1086">
            <v>34152.299999999996</v>
          </cell>
          <cell r="P1086">
            <v>780624</v>
          </cell>
          <cell r="Q1086">
            <v>273218.39999999997</v>
          </cell>
          <cell r="R1086">
            <v>1053842.3999999999</v>
          </cell>
          <cell r="U1086" t="str">
            <v>BĐG Q2/2026</v>
          </cell>
          <cell r="V1086" t="str">
            <v>BĐG Q2/2026</v>
          </cell>
          <cell r="W1086" t="str">
            <v>ME</v>
          </cell>
        </row>
        <row r="1087">
          <cell r="F1087">
            <v>8</v>
          </cell>
          <cell r="J1087">
            <v>55656</v>
          </cell>
          <cell r="K1087">
            <v>8235</v>
          </cell>
          <cell r="L1087">
            <v>63891</v>
          </cell>
          <cell r="M1087">
            <v>19479.599999999999</v>
          </cell>
          <cell r="N1087">
            <v>2882.25</v>
          </cell>
          <cell r="O1087">
            <v>22361.85</v>
          </cell>
          <cell r="P1087">
            <v>511128</v>
          </cell>
          <cell r="Q1087">
            <v>178894.8</v>
          </cell>
          <cell r="R1087">
            <v>690022.8</v>
          </cell>
          <cell r="U1087" t="str">
            <v>BĐG Q2/2026</v>
          </cell>
          <cell r="V1087" t="str">
            <v>BĐG Q2/2026</v>
          </cell>
          <cell r="W1087" t="str">
            <v>ME</v>
          </cell>
        </row>
        <row r="1088">
          <cell r="F1088">
            <v>97</v>
          </cell>
          <cell r="J1088">
            <v>87696</v>
          </cell>
          <cell r="K1088">
            <v>9882</v>
          </cell>
          <cell r="L1088">
            <v>97578</v>
          </cell>
          <cell r="M1088">
            <v>30693.599999999999</v>
          </cell>
          <cell r="N1088">
            <v>3458.7</v>
          </cell>
          <cell r="O1088">
            <v>34152.299999999996</v>
          </cell>
          <cell r="P1088">
            <v>9465066</v>
          </cell>
          <cell r="Q1088">
            <v>3312773.0999999996</v>
          </cell>
          <cell r="R1088">
            <v>12777839.1</v>
          </cell>
          <cell r="U1088" t="str">
            <v>BĐG Q2/2026</v>
          </cell>
          <cell r="V1088" t="str">
            <v>BĐG Q2/2026</v>
          </cell>
          <cell r="W1088" t="str">
            <v>ME</v>
          </cell>
        </row>
        <row r="1089">
          <cell r="F1089">
            <v>97</v>
          </cell>
          <cell r="J1089">
            <v>55656</v>
          </cell>
          <cell r="K1089">
            <v>8235</v>
          </cell>
          <cell r="L1089">
            <v>63891</v>
          </cell>
          <cell r="M1089">
            <v>19479.599999999999</v>
          </cell>
          <cell r="N1089">
            <v>2882.25</v>
          </cell>
          <cell r="O1089">
            <v>22361.85</v>
          </cell>
          <cell r="P1089">
            <v>6197427</v>
          </cell>
          <cell r="Q1089">
            <v>2169099.4499999997</v>
          </cell>
          <cell r="R1089">
            <v>8366526.4499999993</v>
          </cell>
          <cell r="U1089" t="str">
            <v>BĐG Q2/2026</v>
          </cell>
          <cell r="V1089" t="str">
            <v>BĐG Q2/2026</v>
          </cell>
          <cell r="W1089" t="str">
            <v>ME</v>
          </cell>
        </row>
        <row r="1090">
          <cell r="L1090">
            <v>0</v>
          </cell>
          <cell r="M1090">
            <v>0</v>
          </cell>
          <cell r="N1090">
            <v>0</v>
          </cell>
          <cell r="O1090">
            <v>0</v>
          </cell>
          <cell r="P1090">
            <v>0</v>
          </cell>
          <cell r="Q1090">
            <v>0</v>
          </cell>
          <cell r="R1090">
            <v>0</v>
          </cell>
          <cell r="W1090" t="str">
            <v>ME</v>
          </cell>
        </row>
        <row r="1091">
          <cell r="F1091">
            <v>0.6</v>
          </cell>
          <cell r="J1091">
            <v>36419994</v>
          </cell>
          <cell r="K1091">
            <v>4307040</v>
          </cell>
          <cell r="L1091">
            <v>40727034</v>
          </cell>
          <cell r="M1091">
            <v>12746997.899999999</v>
          </cell>
          <cell r="N1091">
            <v>1507464</v>
          </cell>
          <cell r="O1091">
            <v>14254461.899999999</v>
          </cell>
          <cell r="P1091">
            <v>24436220.399999999</v>
          </cell>
          <cell r="Q1091">
            <v>8552677.1399999987</v>
          </cell>
          <cell r="R1091">
            <v>32988897.539999999</v>
          </cell>
          <cell r="U1091" t="str">
            <v>BĐG Q2/2026</v>
          </cell>
          <cell r="V1091" t="str">
            <v>BĐG Q2/2026</v>
          </cell>
          <cell r="W1091" t="str">
            <v>ME</v>
          </cell>
        </row>
        <row r="1092">
          <cell r="F1092">
            <v>3.22</v>
          </cell>
          <cell r="J1092">
            <v>18789030</v>
          </cell>
          <cell r="K1092">
            <v>3166800</v>
          </cell>
          <cell r="L1092">
            <v>21955830</v>
          </cell>
          <cell r="M1092">
            <v>6576160.5</v>
          </cell>
          <cell r="N1092">
            <v>1108380</v>
          </cell>
          <cell r="O1092">
            <v>7684540.5</v>
          </cell>
          <cell r="P1092">
            <v>70697772.600000009</v>
          </cell>
          <cell r="Q1092">
            <v>24744220.41</v>
          </cell>
          <cell r="R1092">
            <v>95441993.010000005</v>
          </cell>
          <cell r="U1092" t="str">
            <v>BĐG Q2/2026</v>
          </cell>
          <cell r="V1092" t="str">
            <v>BĐG Q2/2026</v>
          </cell>
          <cell r="W1092" t="str">
            <v>ME</v>
          </cell>
        </row>
        <row r="1093">
          <cell r="F1093">
            <v>3.22</v>
          </cell>
          <cell r="J1093">
            <v>12289680</v>
          </cell>
          <cell r="K1093">
            <v>2913000</v>
          </cell>
          <cell r="L1093">
            <v>15202680</v>
          </cell>
          <cell r="M1093">
            <v>4301388</v>
          </cell>
          <cell r="N1093">
            <v>1019549.9999999999</v>
          </cell>
          <cell r="O1093">
            <v>5320938</v>
          </cell>
          <cell r="P1093">
            <v>48952629.600000001</v>
          </cell>
          <cell r="Q1093">
            <v>17133420.359999999</v>
          </cell>
          <cell r="R1093">
            <v>66086049.960000001</v>
          </cell>
          <cell r="U1093" t="str">
            <v>BĐG Q2/2026</v>
          </cell>
          <cell r="V1093" t="str">
            <v>BĐG Q2/2026</v>
          </cell>
          <cell r="W1093" t="str">
            <v>ME</v>
          </cell>
        </row>
        <row r="1094">
          <cell r="F1094">
            <v>2.92</v>
          </cell>
          <cell r="J1094">
            <v>7846488</v>
          </cell>
          <cell r="K1094">
            <v>2394120</v>
          </cell>
          <cell r="L1094">
            <v>10240608</v>
          </cell>
          <cell r="M1094">
            <v>2746270.8</v>
          </cell>
          <cell r="N1094">
            <v>837942</v>
          </cell>
          <cell r="O1094">
            <v>3584212.8</v>
          </cell>
          <cell r="P1094">
            <v>29902575.359999999</v>
          </cell>
          <cell r="Q1094">
            <v>10465901.375999998</v>
          </cell>
          <cell r="R1094">
            <v>40368476.736000001</v>
          </cell>
          <cell r="U1094" t="str">
            <v>BĐG Q2/2026</v>
          </cell>
          <cell r="V1094" t="str">
            <v>BĐG Q2/2026</v>
          </cell>
          <cell r="W1094" t="str">
            <v>ME</v>
          </cell>
        </row>
        <row r="1095">
          <cell r="F1095">
            <v>3.72</v>
          </cell>
          <cell r="J1095">
            <v>5467332</v>
          </cell>
          <cell r="K1095">
            <v>2329680</v>
          </cell>
          <cell r="L1095">
            <v>7797012</v>
          </cell>
          <cell r="M1095">
            <v>1913566.2</v>
          </cell>
          <cell r="N1095">
            <v>815388</v>
          </cell>
          <cell r="O1095">
            <v>2728954.2</v>
          </cell>
          <cell r="P1095">
            <v>29004884.640000001</v>
          </cell>
          <cell r="Q1095">
            <v>10151709.624000002</v>
          </cell>
          <cell r="R1095">
            <v>39156594.263999999</v>
          </cell>
          <cell r="U1095" t="str">
            <v>BĐG Q2/2026</v>
          </cell>
          <cell r="V1095" t="str">
            <v>BĐG Q2/2026</v>
          </cell>
          <cell r="W1095" t="str">
            <v>ME</v>
          </cell>
        </row>
        <row r="1096">
          <cell r="F1096">
            <v>20</v>
          </cell>
          <cell r="J1096">
            <v>198000</v>
          </cell>
          <cell r="K1096">
            <v>29646</v>
          </cell>
          <cell r="L1096">
            <v>227646</v>
          </cell>
          <cell r="M1096">
            <v>69300</v>
          </cell>
          <cell r="N1096">
            <v>10376.099999999999</v>
          </cell>
          <cell r="O1096">
            <v>79676.100000000006</v>
          </cell>
          <cell r="P1096">
            <v>4552920</v>
          </cell>
          <cell r="Q1096">
            <v>1593522</v>
          </cell>
          <cell r="R1096">
            <v>6146442</v>
          </cell>
          <cell r="U1096" t="str">
            <v>BĐG Q2/2026</v>
          </cell>
          <cell r="V1096" t="str">
            <v>BĐG Q2/2026</v>
          </cell>
          <cell r="W1096" t="str">
            <v>ME</v>
          </cell>
        </row>
        <row r="1097">
          <cell r="F1097">
            <v>42</v>
          </cell>
          <cell r="J1097">
            <v>77688</v>
          </cell>
          <cell r="K1097">
            <v>21412</v>
          </cell>
          <cell r="L1097">
            <v>99100</v>
          </cell>
          <cell r="M1097">
            <v>27190.799999999999</v>
          </cell>
          <cell r="N1097">
            <v>7494.2</v>
          </cell>
          <cell r="O1097">
            <v>34685</v>
          </cell>
          <cell r="P1097">
            <v>4162200</v>
          </cell>
          <cell r="Q1097">
            <v>1456770</v>
          </cell>
          <cell r="R1097">
            <v>5618970</v>
          </cell>
          <cell r="U1097" t="str">
            <v>BĐG Q2/2026</v>
          </cell>
          <cell r="V1097" t="str">
            <v>BĐG Q2/2026</v>
          </cell>
          <cell r="W1097" t="str">
            <v>ME</v>
          </cell>
        </row>
        <row r="1098">
          <cell r="F1098">
            <v>8</v>
          </cell>
          <cell r="J1098">
            <v>228000</v>
          </cell>
          <cell r="K1098">
            <v>62586</v>
          </cell>
          <cell r="L1098">
            <v>290586</v>
          </cell>
          <cell r="M1098">
            <v>0</v>
          </cell>
          <cell r="N1098">
            <v>21905.1</v>
          </cell>
          <cell r="O1098">
            <v>21905.1</v>
          </cell>
          <cell r="P1098">
            <v>2324688</v>
          </cell>
          <cell r="Q1098">
            <v>175240.8</v>
          </cell>
          <cell r="R1098">
            <v>2499928.7999999998</v>
          </cell>
          <cell r="U1098" t="str">
            <v>VT: NCC, NC:BĐG Q2/2026</v>
          </cell>
          <cell r="V1098" t="str">
            <v>VT: NCC, NC:BĐG Q2/2026</v>
          </cell>
          <cell r="W1098" t="str">
            <v>ME</v>
          </cell>
        </row>
        <row r="1099">
          <cell r="F1099">
            <v>4</v>
          </cell>
          <cell r="J1099">
            <v>192000</v>
          </cell>
          <cell r="K1099">
            <v>60000.000000000007</v>
          </cell>
          <cell r="L1099">
            <v>252000</v>
          </cell>
          <cell r="M1099">
            <v>0</v>
          </cell>
          <cell r="N1099">
            <v>21000</v>
          </cell>
          <cell r="O1099">
            <v>21000</v>
          </cell>
          <cell r="P1099">
            <v>1008000</v>
          </cell>
          <cell r="Q1099">
            <v>84000</v>
          </cell>
          <cell r="R1099">
            <v>1092000</v>
          </cell>
          <cell r="U1099" t="str">
            <v>VT: NCC, NC:BĐG Q2/2026</v>
          </cell>
          <cell r="V1099" t="str">
            <v>VT: NCC, NC:BĐG Q2/2026</v>
          </cell>
          <cell r="W1099" t="str">
            <v>ME</v>
          </cell>
        </row>
        <row r="1100">
          <cell r="F1100">
            <v>85</v>
          </cell>
          <cell r="J1100">
            <v>150000</v>
          </cell>
          <cell r="K1100">
            <v>56400</v>
          </cell>
          <cell r="L1100">
            <v>206400</v>
          </cell>
          <cell r="M1100">
            <v>0</v>
          </cell>
          <cell r="N1100">
            <v>19740</v>
          </cell>
          <cell r="O1100">
            <v>19740</v>
          </cell>
          <cell r="P1100">
            <v>17544000</v>
          </cell>
          <cell r="Q1100">
            <v>1677900</v>
          </cell>
          <cell r="R1100">
            <v>19221900</v>
          </cell>
          <cell r="U1100" t="str">
            <v>VT: NCC, NC:BĐG Q2/2026</v>
          </cell>
          <cell r="V1100" t="str">
            <v>VT: NCC, NC:BĐG Q2/2026</v>
          </cell>
          <cell r="W1100" t="str">
            <v>ME</v>
          </cell>
        </row>
        <row r="1224">
          <cell r="L1224">
            <v>0</v>
          </cell>
          <cell r="M1224">
            <v>0</v>
          </cell>
          <cell r="N1224">
            <v>0</v>
          </cell>
          <cell r="O1224">
            <v>0</v>
          </cell>
          <cell r="P1224">
            <v>0</v>
          </cell>
          <cell r="Q1224">
            <v>0</v>
          </cell>
          <cell r="R1224">
            <v>0</v>
          </cell>
          <cell r="W1224" t="str">
            <v>ME</v>
          </cell>
        </row>
        <row r="1225">
          <cell r="L1225">
            <v>0</v>
          </cell>
          <cell r="M1225">
            <v>0</v>
          </cell>
          <cell r="N1225">
            <v>0</v>
          </cell>
          <cell r="O1225">
            <v>0</v>
          </cell>
          <cell r="P1225">
            <v>0</v>
          </cell>
          <cell r="Q1225">
            <v>0</v>
          </cell>
          <cell r="R1225">
            <v>0</v>
          </cell>
          <cell r="W1225" t="str">
            <v>ME</v>
          </cell>
        </row>
        <row r="1226">
          <cell r="F1226">
            <v>1</v>
          </cell>
          <cell r="J1226">
            <v>111720000</v>
          </cell>
          <cell r="L1226">
            <v>111720000</v>
          </cell>
          <cell r="M1226">
            <v>0</v>
          </cell>
          <cell r="N1226">
            <v>0</v>
          </cell>
          <cell r="O1226">
            <v>0</v>
          </cell>
          <cell r="P1226">
            <v>111720000</v>
          </cell>
          <cell r="Q1226">
            <v>0</v>
          </cell>
          <cell r="R1226">
            <v>111720000</v>
          </cell>
          <cell r="U1226" t="str">
            <v>Báo giá NCC</v>
          </cell>
          <cell r="V1226" t="str">
            <v>Báo giá NCC</v>
          </cell>
          <cell r="W1226" t="str">
            <v>ME</v>
          </cell>
        </row>
        <row r="1227">
          <cell r="L1227">
            <v>0</v>
          </cell>
          <cell r="M1227">
            <v>0</v>
          </cell>
          <cell r="N1227">
            <v>0</v>
          </cell>
          <cell r="O1227">
            <v>0</v>
          </cell>
          <cell r="P1227">
            <v>0</v>
          </cell>
          <cell r="Q1227">
            <v>0</v>
          </cell>
          <cell r="R1227">
            <v>0</v>
          </cell>
          <cell r="W1227" t="str">
            <v>ME</v>
          </cell>
        </row>
        <row r="1228">
          <cell r="L1228">
            <v>0</v>
          </cell>
          <cell r="M1228">
            <v>0</v>
          </cell>
          <cell r="N1228">
            <v>0</v>
          </cell>
          <cell r="O1228">
            <v>0</v>
          </cell>
          <cell r="P1228">
            <v>0</v>
          </cell>
          <cell r="Q1228">
            <v>0</v>
          </cell>
          <cell r="R1228">
            <v>0</v>
          </cell>
          <cell r="W1228" t="str">
            <v>ME</v>
          </cell>
        </row>
        <row r="1229">
          <cell r="L1229">
            <v>0</v>
          </cell>
          <cell r="M1229">
            <v>0</v>
          </cell>
          <cell r="N1229">
            <v>0</v>
          </cell>
          <cell r="O1229">
            <v>0</v>
          </cell>
          <cell r="P1229">
            <v>0</v>
          </cell>
          <cell r="Q1229">
            <v>0</v>
          </cell>
          <cell r="R1229">
            <v>0</v>
          </cell>
          <cell r="W1229" t="str">
            <v>ME</v>
          </cell>
        </row>
        <row r="1230">
          <cell r="L1230">
            <v>0</v>
          </cell>
          <cell r="M1230">
            <v>0</v>
          </cell>
          <cell r="N1230">
            <v>0</v>
          </cell>
          <cell r="O1230">
            <v>0</v>
          </cell>
          <cell r="P1230">
            <v>0</v>
          </cell>
          <cell r="Q1230">
            <v>0</v>
          </cell>
          <cell r="R1230">
            <v>0</v>
          </cell>
          <cell r="W1230" t="str">
            <v>ME</v>
          </cell>
        </row>
        <row r="1231">
          <cell r="L1231">
            <v>0</v>
          </cell>
          <cell r="M1231">
            <v>0</v>
          </cell>
          <cell r="N1231">
            <v>0</v>
          </cell>
          <cell r="O1231">
            <v>0</v>
          </cell>
          <cell r="P1231">
            <v>0</v>
          </cell>
          <cell r="Q1231">
            <v>0</v>
          </cell>
          <cell r="R1231">
            <v>0</v>
          </cell>
          <cell r="W1231" t="str">
            <v>ME</v>
          </cell>
        </row>
        <row r="1232">
          <cell r="L1232">
            <v>0</v>
          </cell>
          <cell r="M1232">
            <v>0</v>
          </cell>
          <cell r="N1232">
            <v>0</v>
          </cell>
          <cell r="O1232">
            <v>0</v>
          </cell>
          <cell r="P1232">
            <v>0</v>
          </cell>
          <cell r="Q1232">
            <v>0</v>
          </cell>
          <cell r="R1232">
            <v>0</v>
          </cell>
          <cell r="W1232" t="str">
            <v>ME</v>
          </cell>
        </row>
        <row r="1233">
          <cell r="L1233">
            <v>0</v>
          </cell>
          <cell r="M1233">
            <v>0</v>
          </cell>
          <cell r="N1233">
            <v>0</v>
          </cell>
          <cell r="O1233">
            <v>0</v>
          </cell>
          <cell r="P1233">
            <v>0</v>
          </cell>
          <cell r="Q1233">
            <v>0</v>
          </cell>
          <cell r="R1233">
            <v>0</v>
          </cell>
          <cell r="W1233" t="str">
            <v>ME</v>
          </cell>
        </row>
        <row r="1234">
          <cell r="L1234">
            <v>0</v>
          </cell>
          <cell r="M1234">
            <v>0</v>
          </cell>
          <cell r="N1234">
            <v>0</v>
          </cell>
          <cell r="O1234">
            <v>0</v>
          </cell>
          <cell r="P1234">
            <v>0</v>
          </cell>
          <cell r="Q1234">
            <v>0</v>
          </cell>
          <cell r="R1234">
            <v>0</v>
          </cell>
          <cell r="W1234" t="str">
            <v>ME</v>
          </cell>
        </row>
        <row r="1235">
          <cell r="L1235">
            <v>0</v>
          </cell>
          <cell r="M1235">
            <v>0</v>
          </cell>
          <cell r="N1235">
            <v>0</v>
          </cell>
          <cell r="O1235">
            <v>0</v>
          </cell>
          <cell r="P1235">
            <v>0</v>
          </cell>
          <cell r="Q1235">
            <v>0</v>
          </cell>
          <cell r="R1235">
            <v>0</v>
          </cell>
          <cell r="W1235" t="str">
            <v>ME</v>
          </cell>
        </row>
        <row r="1236">
          <cell r="L1236">
            <v>0</v>
          </cell>
          <cell r="M1236">
            <v>0</v>
          </cell>
          <cell r="N1236">
            <v>0</v>
          </cell>
          <cell r="O1236">
            <v>0</v>
          </cell>
          <cell r="P1236">
            <v>0</v>
          </cell>
          <cell r="Q1236">
            <v>0</v>
          </cell>
          <cell r="R1236">
            <v>0</v>
          </cell>
          <cell r="W1236" t="str">
            <v>ME</v>
          </cell>
        </row>
        <row r="1237">
          <cell r="L1237">
            <v>0</v>
          </cell>
          <cell r="M1237">
            <v>0</v>
          </cell>
          <cell r="N1237">
            <v>0</v>
          </cell>
          <cell r="O1237">
            <v>0</v>
          </cell>
          <cell r="P1237">
            <v>0</v>
          </cell>
          <cell r="Q1237">
            <v>0</v>
          </cell>
          <cell r="R1237">
            <v>0</v>
          </cell>
          <cell r="W1237" t="str">
            <v>ME</v>
          </cell>
        </row>
        <row r="1238">
          <cell r="L1238">
            <v>0</v>
          </cell>
          <cell r="M1238">
            <v>0</v>
          </cell>
          <cell r="N1238">
            <v>0</v>
          </cell>
          <cell r="O1238">
            <v>0</v>
          </cell>
          <cell r="P1238">
            <v>0</v>
          </cell>
          <cell r="Q1238">
            <v>0</v>
          </cell>
          <cell r="R1238">
            <v>0</v>
          </cell>
          <cell r="W1238" t="str">
            <v>ME</v>
          </cell>
        </row>
        <row r="1239">
          <cell r="L1239">
            <v>0</v>
          </cell>
          <cell r="M1239">
            <v>0</v>
          </cell>
          <cell r="N1239">
            <v>0</v>
          </cell>
          <cell r="O1239">
            <v>0</v>
          </cell>
          <cell r="P1239">
            <v>0</v>
          </cell>
          <cell r="Q1239">
            <v>0</v>
          </cell>
          <cell r="R1239">
            <v>0</v>
          </cell>
          <cell r="W1239" t="str">
            <v>ME</v>
          </cell>
        </row>
        <row r="1240">
          <cell r="L1240">
            <v>0</v>
          </cell>
          <cell r="M1240">
            <v>0</v>
          </cell>
          <cell r="N1240">
            <v>0</v>
          </cell>
          <cell r="O1240">
            <v>0</v>
          </cell>
          <cell r="P1240">
            <v>0</v>
          </cell>
          <cell r="Q1240">
            <v>0</v>
          </cell>
          <cell r="R1240">
            <v>0</v>
          </cell>
          <cell r="W1240" t="str">
            <v>ME</v>
          </cell>
        </row>
        <row r="1241">
          <cell r="L1241">
            <v>0</v>
          </cell>
          <cell r="M1241">
            <v>0</v>
          </cell>
          <cell r="N1241">
            <v>0</v>
          </cell>
          <cell r="O1241">
            <v>0</v>
          </cell>
          <cell r="P1241">
            <v>0</v>
          </cell>
          <cell r="Q1241">
            <v>0</v>
          </cell>
          <cell r="R1241">
            <v>0</v>
          </cell>
          <cell r="W1241" t="str">
            <v>ME</v>
          </cell>
        </row>
        <row r="1242">
          <cell r="L1242">
            <v>0</v>
          </cell>
          <cell r="M1242">
            <v>0</v>
          </cell>
          <cell r="N1242">
            <v>0</v>
          </cell>
          <cell r="O1242">
            <v>0</v>
          </cell>
          <cell r="P1242">
            <v>0</v>
          </cell>
          <cell r="Q1242">
            <v>0</v>
          </cell>
          <cell r="R1242">
            <v>0</v>
          </cell>
          <cell r="W1242" t="str">
            <v>ME</v>
          </cell>
        </row>
        <row r="1243">
          <cell r="L1243">
            <v>0</v>
          </cell>
          <cell r="M1243">
            <v>0</v>
          </cell>
          <cell r="N1243">
            <v>0</v>
          </cell>
          <cell r="O1243">
            <v>0</v>
          </cell>
          <cell r="P1243">
            <v>0</v>
          </cell>
          <cell r="Q1243">
            <v>0</v>
          </cell>
          <cell r="R1243">
            <v>0</v>
          </cell>
          <cell r="W1243" t="str">
            <v>ME</v>
          </cell>
        </row>
        <row r="1244">
          <cell r="L1244">
            <v>0</v>
          </cell>
          <cell r="M1244">
            <v>0</v>
          </cell>
          <cell r="N1244">
            <v>0</v>
          </cell>
          <cell r="O1244">
            <v>0</v>
          </cell>
          <cell r="P1244">
            <v>0</v>
          </cell>
          <cell r="Q1244">
            <v>0</v>
          </cell>
          <cell r="R1244">
            <v>0</v>
          </cell>
          <cell r="W1244" t="str">
            <v>ME</v>
          </cell>
        </row>
        <row r="1245">
          <cell r="L1245">
            <v>0</v>
          </cell>
          <cell r="M1245">
            <v>0</v>
          </cell>
          <cell r="N1245">
            <v>0</v>
          </cell>
          <cell r="O1245">
            <v>0</v>
          </cell>
          <cell r="P1245">
            <v>0</v>
          </cell>
          <cell r="Q1245">
            <v>0</v>
          </cell>
          <cell r="R1245">
            <v>0</v>
          </cell>
          <cell r="W1245" t="str">
            <v>ME</v>
          </cell>
        </row>
        <row r="1246">
          <cell r="F1246">
            <v>2</v>
          </cell>
          <cell r="J1246">
            <v>43250000</v>
          </cell>
          <cell r="L1246">
            <v>43250000</v>
          </cell>
          <cell r="M1246">
            <v>0</v>
          </cell>
          <cell r="N1246">
            <v>0</v>
          </cell>
          <cell r="O1246">
            <v>0</v>
          </cell>
          <cell r="P1246">
            <v>86500000</v>
          </cell>
          <cell r="Q1246">
            <v>0</v>
          </cell>
          <cell r="R1246">
            <v>86500000</v>
          </cell>
          <cell r="U1246" t="str">
            <v>Báo giá NCC</v>
          </cell>
          <cell r="V1246" t="str">
            <v>Báo giá NCC</v>
          </cell>
          <cell r="W1246" t="str">
            <v>ME</v>
          </cell>
        </row>
        <row r="1247">
          <cell r="L1247">
            <v>0</v>
          </cell>
          <cell r="M1247">
            <v>0</v>
          </cell>
          <cell r="N1247">
            <v>0</v>
          </cell>
          <cell r="O1247">
            <v>0</v>
          </cell>
          <cell r="P1247">
            <v>0</v>
          </cell>
          <cell r="Q1247">
            <v>0</v>
          </cell>
          <cell r="R1247">
            <v>0</v>
          </cell>
          <cell r="W1247" t="str">
            <v>ME</v>
          </cell>
        </row>
        <row r="1248">
          <cell r="L1248">
            <v>0</v>
          </cell>
          <cell r="M1248">
            <v>0</v>
          </cell>
          <cell r="N1248">
            <v>0</v>
          </cell>
          <cell r="O1248">
            <v>0</v>
          </cell>
          <cell r="P1248">
            <v>0</v>
          </cell>
          <cell r="Q1248">
            <v>0</v>
          </cell>
          <cell r="R1248">
            <v>0</v>
          </cell>
          <cell r="W1248" t="str">
            <v>ME</v>
          </cell>
        </row>
        <row r="1249">
          <cell r="L1249">
            <v>0</v>
          </cell>
          <cell r="M1249">
            <v>0</v>
          </cell>
          <cell r="N1249">
            <v>0</v>
          </cell>
          <cell r="O1249">
            <v>0</v>
          </cell>
          <cell r="P1249">
            <v>0</v>
          </cell>
          <cell r="Q1249">
            <v>0</v>
          </cell>
          <cell r="R1249">
            <v>0</v>
          </cell>
          <cell r="W1249" t="str">
            <v>ME</v>
          </cell>
        </row>
        <row r="1250">
          <cell r="L1250">
            <v>0</v>
          </cell>
          <cell r="M1250">
            <v>0</v>
          </cell>
          <cell r="N1250">
            <v>0</v>
          </cell>
          <cell r="O1250">
            <v>0</v>
          </cell>
          <cell r="P1250">
            <v>0</v>
          </cell>
          <cell r="Q1250">
            <v>0</v>
          </cell>
          <cell r="R1250">
            <v>0</v>
          </cell>
          <cell r="W1250" t="str">
            <v>ME</v>
          </cell>
        </row>
        <row r="1251">
          <cell r="L1251">
            <v>0</v>
          </cell>
          <cell r="M1251">
            <v>0</v>
          </cell>
          <cell r="N1251">
            <v>0</v>
          </cell>
          <cell r="O1251">
            <v>0</v>
          </cell>
          <cell r="P1251">
            <v>0</v>
          </cell>
          <cell r="Q1251">
            <v>0</v>
          </cell>
          <cell r="R1251">
            <v>0</v>
          </cell>
          <cell r="W1251" t="str">
            <v>ME</v>
          </cell>
        </row>
        <row r="1252">
          <cell r="L1252">
            <v>0</v>
          </cell>
          <cell r="M1252">
            <v>0</v>
          </cell>
          <cell r="N1252">
            <v>0</v>
          </cell>
          <cell r="O1252">
            <v>0</v>
          </cell>
          <cell r="P1252">
            <v>0</v>
          </cell>
          <cell r="Q1252">
            <v>0</v>
          </cell>
          <cell r="R1252">
            <v>0</v>
          </cell>
          <cell r="W1252" t="str">
            <v>ME</v>
          </cell>
        </row>
        <row r="1253">
          <cell r="L1253">
            <v>0</v>
          </cell>
          <cell r="M1253">
            <v>0</v>
          </cell>
          <cell r="N1253">
            <v>0</v>
          </cell>
          <cell r="O1253">
            <v>0</v>
          </cell>
          <cell r="P1253">
            <v>0</v>
          </cell>
          <cell r="Q1253">
            <v>0</v>
          </cell>
          <cell r="R1253">
            <v>0</v>
          </cell>
          <cell r="W1253" t="str">
            <v>ME</v>
          </cell>
        </row>
        <row r="1254">
          <cell r="L1254">
            <v>0</v>
          </cell>
          <cell r="M1254">
            <v>0</v>
          </cell>
          <cell r="N1254">
            <v>0</v>
          </cell>
          <cell r="O1254">
            <v>0</v>
          </cell>
          <cell r="P1254">
            <v>0</v>
          </cell>
          <cell r="Q1254">
            <v>0</v>
          </cell>
          <cell r="R1254">
            <v>0</v>
          </cell>
          <cell r="W1254" t="str">
            <v>ME</v>
          </cell>
        </row>
        <row r="1255">
          <cell r="L1255">
            <v>0</v>
          </cell>
          <cell r="M1255">
            <v>0</v>
          </cell>
          <cell r="N1255">
            <v>0</v>
          </cell>
          <cell r="O1255">
            <v>0</v>
          </cell>
          <cell r="P1255">
            <v>0</v>
          </cell>
          <cell r="Q1255">
            <v>0</v>
          </cell>
          <cell r="R1255">
            <v>0</v>
          </cell>
          <cell r="W1255" t="str">
            <v>ME</v>
          </cell>
        </row>
        <row r="1256">
          <cell r="L1256">
            <v>0</v>
          </cell>
          <cell r="M1256">
            <v>0</v>
          </cell>
          <cell r="N1256">
            <v>0</v>
          </cell>
          <cell r="O1256">
            <v>0</v>
          </cell>
          <cell r="P1256">
            <v>0</v>
          </cell>
          <cell r="Q1256">
            <v>0</v>
          </cell>
          <cell r="R1256">
            <v>0</v>
          </cell>
          <cell r="W1256" t="str">
            <v>ME</v>
          </cell>
        </row>
        <row r="1257">
          <cell r="F1257">
            <v>1</v>
          </cell>
          <cell r="J1257">
            <v>33310000</v>
          </cell>
          <cell r="L1257">
            <v>33310000</v>
          </cell>
          <cell r="M1257">
            <v>0</v>
          </cell>
          <cell r="N1257">
            <v>0</v>
          </cell>
          <cell r="O1257">
            <v>0</v>
          </cell>
          <cell r="P1257">
            <v>33310000</v>
          </cell>
          <cell r="Q1257">
            <v>0</v>
          </cell>
          <cell r="R1257">
            <v>33310000</v>
          </cell>
          <cell r="U1257" t="str">
            <v>Báo giá NCC</v>
          </cell>
          <cell r="V1257" t="str">
            <v>Báo giá NCC</v>
          </cell>
          <cell r="W1257" t="str">
            <v>ME</v>
          </cell>
        </row>
        <row r="1258">
          <cell r="L1258">
            <v>0</v>
          </cell>
          <cell r="M1258">
            <v>0</v>
          </cell>
          <cell r="N1258">
            <v>0</v>
          </cell>
          <cell r="O1258">
            <v>0</v>
          </cell>
          <cell r="P1258">
            <v>0</v>
          </cell>
          <cell r="Q1258">
            <v>0</v>
          </cell>
          <cell r="R1258">
            <v>0</v>
          </cell>
          <cell r="W1258" t="str">
            <v>ME</v>
          </cell>
        </row>
        <row r="1259">
          <cell r="L1259">
            <v>0</v>
          </cell>
          <cell r="M1259">
            <v>0</v>
          </cell>
          <cell r="N1259">
            <v>0</v>
          </cell>
          <cell r="O1259">
            <v>0</v>
          </cell>
          <cell r="P1259">
            <v>0</v>
          </cell>
          <cell r="Q1259">
            <v>0</v>
          </cell>
          <cell r="R1259">
            <v>0</v>
          </cell>
          <cell r="W1259" t="str">
            <v>ME</v>
          </cell>
        </row>
        <row r="1260">
          <cell r="L1260">
            <v>0</v>
          </cell>
          <cell r="M1260">
            <v>0</v>
          </cell>
          <cell r="N1260">
            <v>0</v>
          </cell>
          <cell r="O1260">
            <v>0</v>
          </cell>
          <cell r="P1260">
            <v>0</v>
          </cell>
          <cell r="Q1260">
            <v>0</v>
          </cell>
          <cell r="R1260">
            <v>0</v>
          </cell>
          <cell r="W1260" t="str">
            <v>ME</v>
          </cell>
        </row>
        <row r="1261">
          <cell r="L1261">
            <v>0</v>
          </cell>
          <cell r="M1261">
            <v>0</v>
          </cell>
          <cell r="N1261">
            <v>0</v>
          </cell>
          <cell r="O1261">
            <v>0</v>
          </cell>
          <cell r="P1261">
            <v>0</v>
          </cell>
          <cell r="Q1261">
            <v>0</v>
          </cell>
          <cell r="R1261">
            <v>0</v>
          </cell>
          <cell r="W1261" t="str">
            <v>ME</v>
          </cell>
        </row>
        <row r="1262">
          <cell r="L1262">
            <v>0</v>
          </cell>
          <cell r="M1262">
            <v>0</v>
          </cell>
          <cell r="N1262">
            <v>0</v>
          </cell>
          <cell r="O1262">
            <v>0</v>
          </cell>
          <cell r="P1262">
            <v>0</v>
          </cell>
          <cell r="Q1262">
            <v>0</v>
          </cell>
          <cell r="R1262">
            <v>0</v>
          </cell>
          <cell r="W1262" t="str">
            <v>ME</v>
          </cell>
        </row>
        <row r="1263">
          <cell r="L1263">
            <v>0</v>
          </cell>
          <cell r="M1263">
            <v>0</v>
          </cell>
          <cell r="N1263">
            <v>0</v>
          </cell>
          <cell r="O1263">
            <v>0</v>
          </cell>
          <cell r="P1263">
            <v>0</v>
          </cell>
          <cell r="Q1263">
            <v>0</v>
          </cell>
          <cell r="R1263">
            <v>0</v>
          </cell>
          <cell r="W1263" t="str">
            <v>ME</v>
          </cell>
        </row>
        <row r="1264">
          <cell r="L1264">
            <v>0</v>
          </cell>
          <cell r="M1264">
            <v>0</v>
          </cell>
          <cell r="N1264">
            <v>0</v>
          </cell>
          <cell r="O1264">
            <v>0</v>
          </cell>
          <cell r="P1264">
            <v>0</v>
          </cell>
          <cell r="Q1264">
            <v>0</v>
          </cell>
          <cell r="R1264">
            <v>0</v>
          </cell>
          <cell r="W1264" t="str">
            <v>ME</v>
          </cell>
        </row>
        <row r="1265">
          <cell r="L1265">
            <v>0</v>
          </cell>
          <cell r="M1265">
            <v>0</v>
          </cell>
          <cell r="N1265">
            <v>0</v>
          </cell>
          <cell r="O1265">
            <v>0</v>
          </cell>
          <cell r="P1265">
            <v>0</v>
          </cell>
          <cell r="Q1265">
            <v>0</v>
          </cell>
          <cell r="R1265">
            <v>0</v>
          </cell>
          <cell r="W1265" t="str">
            <v>ME</v>
          </cell>
        </row>
        <row r="1266">
          <cell r="L1266">
            <v>0</v>
          </cell>
          <cell r="M1266">
            <v>0</v>
          </cell>
          <cell r="N1266">
            <v>0</v>
          </cell>
          <cell r="O1266">
            <v>0</v>
          </cell>
          <cell r="P1266">
            <v>0</v>
          </cell>
          <cell r="Q1266">
            <v>0</v>
          </cell>
          <cell r="R1266">
            <v>0</v>
          </cell>
          <cell r="W1266" t="str">
            <v>ME</v>
          </cell>
        </row>
        <row r="1267">
          <cell r="L1267">
            <v>0</v>
          </cell>
          <cell r="M1267">
            <v>0</v>
          </cell>
          <cell r="N1267">
            <v>0</v>
          </cell>
          <cell r="O1267">
            <v>0</v>
          </cell>
          <cell r="P1267">
            <v>0</v>
          </cell>
          <cell r="Q1267">
            <v>0</v>
          </cell>
          <cell r="R1267">
            <v>0</v>
          </cell>
          <cell r="W1267" t="str">
            <v>ME</v>
          </cell>
        </row>
        <row r="1268">
          <cell r="F1268">
            <v>4</v>
          </cell>
          <cell r="J1268">
            <v>0</v>
          </cell>
          <cell r="K1268">
            <v>1912000</v>
          </cell>
          <cell r="L1268">
            <v>1912000</v>
          </cell>
          <cell r="M1268">
            <v>0</v>
          </cell>
          <cell r="N1268">
            <v>669200</v>
          </cell>
          <cell r="O1268">
            <v>669200</v>
          </cell>
          <cell r="P1268">
            <v>7648000</v>
          </cell>
          <cell r="Q1268">
            <v>2676800</v>
          </cell>
          <cell r="R1268">
            <v>10324800</v>
          </cell>
          <cell r="U1268" t="str">
            <v>BĐG Q2/2026</v>
          </cell>
          <cell r="V1268" t="str">
            <v>BĐG Q2/2026</v>
          </cell>
          <cell r="W1268" t="str">
            <v>ME</v>
          </cell>
        </row>
        <row r="1269">
          <cell r="L1269">
            <v>0</v>
          </cell>
          <cell r="M1269">
            <v>0</v>
          </cell>
          <cell r="N1269">
            <v>0</v>
          </cell>
          <cell r="O1269">
            <v>0</v>
          </cell>
          <cell r="P1269">
            <v>0</v>
          </cell>
          <cell r="Q1269">
            <v>0</v>
          </cell>
          <cell r="R1269">
            <v>0</v>
          </cell>
          <cell r="W1269" t="str">
            <v>ME</v>
          </cell>
        </row>
        <row r="1270">
          <cell r="F1270">
            <v>36</v>
          </cell>
          <cell r="J1270">
            <v>657195</v>
          </cell>
          <cell r="K1270">
            <v>25297.920000000002</v>
          </cell>
          <cell r="L1270">
            <v>682492.92</v>
          </cell>
          <cell r="M1270">
            <v>0</v>
          </cell>
          <cell r="N1270">
            <v>8854.2720000000008</v>
          </cell>
          <cell r="O1270">
            <v>8854.2720000000008</v>
          </cell>
          <cell r="P1270">
            <v>24569745.120000001</v>
          </cell>
          <cell r="Q1270">
            <v>318753.79200000002</v>
          </cell>
          <cell r="R1270">
            <v>24888498.912</v>
          </cell>
          <cell r="U1270" t="str">
            <v>VT: NCC, NC:BĐG Q2/2026</v>
          </cell>
          <cell r="V1270" t="str">
            <v>VT: NCC, NC:BĐG Q2/2026</v>
          </cell>
          <cell r="W1270" t="str">
            <v>ME</v>
          </cell>
        </row>
        <row r="1271">
          <cell r="L1271">
            <v>0</v>
          </cell>
          <cell r="M1271">
            <v>0</v>
          </cell>
          <cell r="N1271">
            <v>0</v>
          </cell>
          <cell r="O1271">
            <v>0</v>
          </cell>
          <cell r="P1271">
            <v>0</v>
          </cell>
          <cell r="Q1271">
            <v>0</v>
          </cell>
          <cell r="R1271">
            <v>0</v>
          </cell>
          <cell r="W1271" t="str">
            <v>ME</v>
          </cell>
        </row>
        <row r="1272">
          <cell r="F1272">
            <v>4</v>
          </cell>
          <cell r="J1272">
            <v>116900</v>
          </cell>
          <cell r="K1272">
            <v>39600</v>
          </cell>
          <cell r="L1272">
            <v>156500</v>
          </cell>
          <cell r="M1272">
            <v>0</v>
          </cell>
          <cell r="N1272">
            <v>13860</v>
          </cell>
          <cell r="O1272">
            <v>13860</v>
          </cell>
          <cell r="P1272">
            <v>626000</v>
          </cell>
          <cell r="Q1272">
            <v>55440</v>
          </cell>
          <cell r="R1272">
            <v>681440</v>
          </cell>
          <cell r="T1272">
            <v>1207270</v>
          </cell>
          <cell r="U1272" t="str">
            <v>VT: NCC, NC:BĐG Q2/2026</v>
          </cell>
          <cell r="V1272" t="str">
            <v>VT: NCC, NC:BĐG Q2/2026</v>
          </cell>
          <cell r="W1272" t="str">
            <v>ME</v>
          </cell>
        </row>
        <row r="1273">
          <cell r="F1273">
            <v>39</v>
          </cell>
          <cell r="J1273">
            <v>94200</v>
          </cell>
          <cell r="K1273">
            <v>39528</v>
          </cell>
          <cell r="L1273">
            <v>133728</v>
          </cell>
          <cell r="M1273">
            <v>0</v>
          </cell>
          <cell r="N1273">
            <v>13834.8</v>
          </cell>
          <cell r="O1273">
            <v>13834.8</v>
          </cell>
          <cell r="P1273">
            <v>5215392</v>
          </cell>
          <cell r="Q1273">
            <v>539557.19999999995</v>
          </cell>
          <cell r="R1273">
            <v>5754949.2000000002</v>
          </cell>
          <cell r="T1273">
            <v>1126425</v>
          </cell>
          <cell r="U1273" t="str">
            <v>VT: NCC, NC:BĐG Q2/2026</v>
          </cell>
          <cell r="V1273" t="str">
            <v>VT: NCC, NC:BĐG Q2/2026</v>
          </cell>
          <cell r="W1273" t="str">
            <v>ME</v>
          </cell>
        </row>
        <row r="1274">
          <cell r="F1274">
            <v>182</v>
          </cell>
          <cell r="J1274">
            <v>74600</v>
          </cell>
          <cell r="K1274">
            <v>49410</v>
          </cell>
          <cell r="L1274">
            <v>124010</v>
          </cell>
          <cell r="M1274">
            <v>0</v>
          </cell>
          <cell r="N1274">
            <v>17293.5</v>
          </cell>
          <cell r="O1274">
            <v>17293.5</v>
          </cell>
          <cell r="P1274">
            <v>22569820</v>
          </cell>
          <cell r="Q1274">
            <v>3147417</v>
          </cell>
          <cell r="R1274">
            <v>25717237</v>
          </cell>
          <cell r="T1274">
            <v>1665200</v>
          </cell>
          <cell r="U1274" t="str">
            <v>VT: NCC, NC:BĐG Q2/2026</v>
          </cell>
          <cell r="V1274" t="str">
            <v>VT: NCC, NC:BĐG Q2/2026</v>
          </cell>
          <cell r="W1274" t="str">
            <v>ME</v>
          </cell>
        </row>
        <row r="1275">
          <cell r="F1275">
            <v>1</v>
          </cell>
          <cell r="J1275">
            <v>538846</v>
          </cell>
          <cell r="K1275">
            <v>21085.714285714286</v>
          </cell>
          <cell r="L1275">
            <v>559931.71428571432</v>
          </cell>
          <cell r="M1275">
            <v>0</v>
          </cell>
          <cell r="N1275">
            <v>7380</v>
          </cell>
          <cell r="O1275">
            <v>7380</v>
          </cell>
          <cell r="P1275">
            <v>559931.71428571432</v>
          </cell>
          <cell r="Q1275">
            <v>7380</v>
          </cell>
          <cell r="R1275">
            <v>567311.71428571432</v>
          </cell>
          <cell r="U1275" t="str">
            <v>VT: NCC, NC:BĐG Q2/2026</v>
          </cell>
          <cell r="V1275" t="str">
            <v>VT: NCC, NC:BĐG Q2/2026</v>
          </cell>
          <cell r="W1275" t="str">
            <v>ME</v>
          </cell>
        </row>
        <row r="1276">
          <cell r="F1276">
            <v>9</v>
          </cell>
          <cell r="J1276">
            <v>696465</v>
          </cell>
          <cell r="K1276">
            <v>23142.857142857145</v>
          </cell>
          <cell r="L1276">
            <v>719607.85714285716</v>
          </cell>
          <cell r="M1276">
            <v>0</v>
          </cell>
          <cell r="N1276">
            <v>8100</v>
          </cell>
          <cell r="O1276">
            <v>8100</v>
          </cell>
          <cell r="P1276">
            <v>6476470.7142857146</v>
          </cell>
          <cell r="Q1276">
            <v>72900</v>
          </cell>
          <cell r="R1276">
            <v>6549370.7142857146</v>
          </cell>
          <cell r="U1276" t="str">
            <v>VT: NCC, NC:BĐG Q2/2026</v>
          </cell>
          <cell r="V1276" t="str">
            <v>VT: NCC, NC:BĐG Q2/2026</v>
          </cell>
          <cell r="W1276" t="str">
            <v>ME</v>
          </cell>
        </row>
        <row r="1277">
          <cell r="F1277">
            <v>2</v>
          </cell>
          <cell r="J1277">
            <v>590898</v>
          </cell>
          <cell r="K1277">
            <v>21085.714285714286</v>
          </cell>
          <cell r="L1277">
            <v>611983.71428571432</v>
          </cell>
          <cell r="M1277">
            <v>0</v>
          </cell>
          <cell r="N1277">
            <v>7380</v>
          </cell>
          <cell r="O1277">
            <v>7380</v>
          </cell>
          <cell r="P1277">
            <v>1223967.4285714286</v>
          </cell>
          <cell r="Q1277">
            <v>14760</v>
          </cell>
          <cell r="R1277">
            <v>1238727.4285714286</v>
          </cell>
          <cell r="U1277" t="str">
            <v>VT: NCC, NC:BĐG Q2/2026</v>
          </cell>
          <cell r="V1277" t="str">
            <v>VT: NCC, NC:BĐG Q2/2026</v>
          </cell>
          <cell r="W1277" t="str">
            <v>ME</v>
          </cell>
        </row>
        <row r="1278">
          <cell r="L1278">
            <v>0</v>
          </cell>
          <cell r="M1278">
            <v>0</v>
          </cell>
          <cell r="N1278">
            <v>0</v>
          </cell>
          <cell r="O1278">
            <v>0</v>
          </cell>
          <cell r="P1278">
            <v>0</v>
          </cell>
          <cell r="Q1278">
            <v>0</v>
          </cell>
          <cell r="R1278">
            <v>0</v>
          </cell>
          <cell r="W1278" t="str">
            <v>ME</v>
          </cell>
        </row>
        <row r="1279">
          <cell r="F1279">
            <v>1.4</v>
          </cell>
          <cell r="J1279">
            <v>1500000</v>
          </cell>
          <cell r="K1279">
            <v>245179.59655738101</v>
          </cell>
          <cell r="L1279">
            <v>1745179.5965573811</v>
          </cell>
          <cell r="M1279">
            <v>0</v>
          </cell>
          <cell r="N1279">
            <v>85812.858795083346</v>
          </cell>
          <cell r="O1279">
            <v>85812.858795083346</v>
          </cell>
          <cell r="P1279">
            <v>2443251.4351803334</v>
          </cell>
          <cell r="Q1279">
            <v>120138.00231311668</v>
          </cell>
          <cell r="R1279">
            <v>2563389.43749345</v>
          </cell>
          <cell r="T1279">
            <v>9510000</v>
          </cell>
          <cell r="U1279" t="str">
            <v>Vingroup</v>
          </cell>
          <cell r="V1279" t="str">
            <v>Vingroup</v>
          </cell>
          <cell r="W1279" t="str">
            <v>ME</v>
          </cell>
        </row>
        <row r="1280">
          <cell r="F1280">
            <v>2.8</v>
          </cell>
          <cell r="J1280">
            <v>1650000</v>
          </cell>
          <cell r="K1280">
            <v>245179.59655738101</v>
          </cell>
          <cell r="L1280">
            <v>1895179.5965573811</v>
          </cell>
          <cell r="M1280">
            <v>0</v>
          </cell>
          <cell r="N1280">
            <v>85812.858795083346</v>
          </cell>
          <cell r="O1280">
            <v>85812.858795083346</v>
          </cell>
          <cell r="P1280">
            <v>5306502.8703606669</v>
          </cell>
          <cell r="Q1280">
            <v>240276.00462623336</v>
          </cell>
          <cell r="R1280">
            <v>5546778.8749869</v>
          </cell>
          <cell r="T1280">
            <v>9510000</v>
          </cell>
          <cell r="U1280" t="str">
            <v>Vingroup</v>
          </cell>
          <cell r="V1280" t="str">
            <v>Vingroup</v>
          </cell>
          <cell r="W1280" t="str">
            <v>ME</v>
          </cell>
        </row>
        <row r="1281">
          <cell r="F1281">
            <v>4.5999999999999996</v>
          </cell>
          <cell r="J1281">
            <v>1450000</v>
          </cell>
          <cell r="K1281">
            <v>245179.59655738101</v>
          </cell>
          <cell r="L1281">
            <v>1695179.5965573811</v>
          </cell>
          <cell r="M1281">
            <v>0</v>
          </cell>
          <cell r="N1281">
            <v>85812.858795083346</v>
          </cell>
          <cell r="O1281">
            <v>85812.858795083346</v>
          </cell>
          <cell r="P1281">
            <v>7797826.1441639522</v>
          </cell>
          <cell r="Q1281">
            <v>394739.15045738337</v>
          </cell>
          <cell r="R1281">
            <v>8192565.2946213353</v>
          </cell>
          <cell r="T1281">
            <v>16175000</v>
          </cell>
          <cell r="U1281" t="str">
            <v>Vingroup</v>
          </cell>
          <cell r="V1281" t="str">
            <v>Vingroup</v>
          </cell>
          <cell r="W1281" t="str">
            <v>ME</v>
          </cell>
        </row>
        <row r="1282">
          <cell r="L1282">
            <v>0</v>
          </cell>
          <cell r="M1282">
            <v>0</v>
          </cell>
          <cell r="N1282">
            <v>0</v>
          </cell>
          <cell r="O1282">
            <v>0</v>
          </cell>
          <cell r="P1282">
            <v>0</v>
          </cell>
          <cell r="Q1282">
            <v>0</v>
          </cell>
          <cell r="R1282">
            <v>0</v>
          </cell>
          <cell r="W1282" t="str">
            <v>ME</v>
          </cell>
        </row>
        <row r="1283">
          <cell r="F1283">
            <v>27</v>
          </cell>
          <cell r="J1283">
            <v>245191.67999999999</v>
          </cell>
          <cell r="K1283">
            <v>29646</v>
          </cell>
          <cell r="L1283">
            <v>274837.68</v>
          </cell>
          <cell r="M1283">
            <v>85817.087999999989</v>
          </cell>
          <cell r="N1283">
            <v>10376.099999999999</v>
          </cell>
          <cell r="O1283">
            <v>96193.187999999995</v>
          </cell>
          <cell r="P1283">
            <v>7420617.3599999994</v>
          </cell>
          <cell r="Q1283">
            <v>2597216.0759999999</v>
          </cell>
          <cell r="R1283">
            <v>10017833.435999999</v>
          </cell>
          <cell r="U1283" t="str">
            <v>BĐG Q2/2026</v>
          </cell>
          <cell r="V1283" t="str">
            <v>BĐG Q2/2026</v>
          </cell>
          <cell r="W1283" t="str">
            <v>ME</v>
          </cell>
        </row>
        <row r="1284">
          <cell r="F1284">
            <v>16</v>
          </cell>
          <cell r="J1284">
            <v>110093.41439999999</v>
          </cell>
          <cell r="K1284">
            <v>10138.400000000001</v>
          </cell>
          <cell r="L1284">
            <v>120231.8144</v>
          </cell>
          <cell r="M1284">
            <v>38532.695039999999</v>
          </cell>
          <cell r="N1284">
            <v>3548.4400000000005</v>
          </cell>
          <cell r="O1284">
            <v>42081.135040000001</v>
          </cell>
          <cell r="P1284">
            <v>1923709.0304</v>
          </cell>
          <cell r="Q1284">
            <v>673298.16064000002</v>
          </cell>
          <cell r="R1284">
            <v>2597007.1910399999</v>
          </cell>
          <cell r="U1284" t="str">
            <v>BĐG Q2/2026</v>
          </cell>
          <cell r="V1284" t="str">
            <v>BĐG Q2/2026</v>
          </cell>
          <cell r="W1284" t="str">
            <v>ME</v>
          </cell>
        </row>
        <row r="1285">
          <cell r="F1285">
            <v>59</v>
          </cell>
          <cell r="J1285">
            <v>123056.064</v>
          </cell>
          <cell r="K1285">
            <v>11739.200000000003</v>
          </cell>
          <cell r="L1285">
            <v>134795.264</v>
          </cell>
          <cell r="M1285">
            <v>43069.6224</v>
          </cell>
          <cell r="N1285">
            <v>4108.72</v>
          </cell>
          <cell r="O1285">
            <v>47178.342400000001</v>
          </cell>
          <cell r="P1285">
            <v>7952920.5759999994</v>
          </cell>
          <cell r="Q1285">
            <v>2783522.2016000003</v>
          </cell>
          <cell r="R1285">
            <v>10736442.7776</v>
          </cell>
          <cell r="U1285" t="str">
            <v>BĐG Q2/2026</v>
          </cell>
          <cell r="V1285" t="str">
            <v>BĐG Q2/2026</v>
          </cell>
          <cell r="W1285" t="str">
            <v>ME</v>
          </cell>
        </row>
        <row r="1286">
          <cell r="F1286">
            <v>16</v>
          </cell>
          <cell r="J1286">
            <v>55164.211200000005</v>
          </cell>
          <cell r="K1286">
            <v>9044.6400000000012</v>
          </cell>
          <cell r="L1286">
            <v>64208.851200000005</v>
          </cell>
          <cell r="M1286">
            <v>19307.47392</v>
          </cell>
          <cell r="N1286">
            <v>3165.6240000000003</v>
          </cell>
          <cell r="O1286">
            <v>22473.09792</v>
          </cell>
          <cell r="P1286">
            <v>1027341.6192000001</v>
          </cell>
          <cell r="Q1286">
            <v>359569.56672</v>
          </cell>
          <cell r="R1286">
            <v>1386911.1859200001</v>
          </cell>
          <cell r="U1286" t="str">
            <v>BĐG Q2/2026</v>
          </cell>
          <cell r="V1286" t="str">
            <v>BĐG Q2/2026</v>
          </cell>
          <cell r="W1286" t="str">
            <v>ME</v>
          </cell>
        </row>
        <row r="1287">
          <cell r="F1287">
            <v>252</v>
          </cell>
          <cell r="J1287">
            <v>11863.987200000001</v>
          </cell>
          <cell r="K1287">
            <v>5138.6399999999994</v>
          </cell>
          <cell r="L1287">
            <v>17002.627200000003</v>
          </cell>
          <cell r="M1287">
            <v>4152.39552</v>
          </cell>
          <cell r="N1287">
            <v>1798.5239999999997</v>
          </cell>
          <cell r="O1287">
            <v>5950.9195199999995</v>
          </cell>
          <cell r="P1287">
            <v>4284662.0544000007</v>
          </cell>
          <cell r="Q1287">
            <v>1499631.7190399999</v>
          </cell>
          <cell r="R1287">
            <v>5784293.7734400006</v>
          </cell>
          <cell r="U1287" t="str">
            <v>BĐG Q2/2026</v>
          </cell>
          <cell r="V1287" t="str">
            <v>BĐG Q2/2026</v>
          </cell>
          <cell r="W1287" t="str">
            <v>ME</v>
          </cell>
        </row>
        <row r="1288">
          <cell r="F1288">
            <v>1108</v>
          </cell>
          <cell r="J1288">
            <v>7288.1855999999998</v>
          </cell>
          <cell r="K1288">
            <v>4348.08</v>
          </cell>
          <cell r="L1288">
            <v>11636.265599999999</v>
          </cell>
          <cell r="M1288">
            <v>2550.8649599999999</v>
          </cell>
          <cell r="N1288">
            <v>1521.828</v>
          </cell>
          <cell r="O1288">
            <v>4072.6929599999999</v>
          </cell>
          <cell r="P1288">
            <v>12892982.284799999</v>
          </cell>
          <cell r="Q1288">
            <v>4512543.7996800002</v>
          </cell>
          <cell r="R1288">
            <v>17405526.084479999</v>
          </cell>
          <cell r="U1288" t="str">
            <v>BĐG Q2/2026</v>
          </cell>
          <cell r="V1288" t="str">
            <v>BĐG Q2/2026</v>
          </cell>
          <cell r="W1288" t="str">
            <v>ME</v>
          </cell>
        </row>
        <row r="1289">
          <cell r="L1289">
            <v>0</v>
          </cell>
          <cell r="M1289">
            <v>0</v>
          </cell>
          <cell r="N1289">
            <v>0</v>
          </cell>
          <cell r="O1289">
            <v>0</v>
          </cell>
          <cell r="P1289">
            <v>0</v>
          </cell>
          <cell r="Q1289">
            <v>0</v>
          </cell>
          <cell r="R1289">
            <v>0</v>
          </cell>
          <cell r="W1289" t="str">
            <v>ME</v>
          </cell>
        </row>
        <row r="1290">
          <cell r="F1290">
            <v>27</v>
          </cell>
          <cell r="J1290">
            <v>46798.905600000006</v>
          </cell>
          <cell r="K1290">
            <v>7411.5</v>
          </cell>
          <cell r="L1290">
            <v>54210.405600000006</v>
          </cell>
          <cell r="M1290">
            <v>16379.616960000001</v>
          </cell>
          <cell r="N1290">
            <v>2594.0249999999996</v>
          </cell>
          <cell r="O1290">
            <v>18973.641960000001</v>
          </cell>
          <cell r="P1290">
            <v>1463680.9512000002</v>
          </cell>
          <cell r="Q1290">
            <v>512288.33292000002</v>
          </cell>
          <cell r="R1290">
            <v>1975969.2841200002</v>
          </cell>
          <cell r="U1290" t="str">
            <v>BĐG Q2/2026</v>
          </cell>
          <cell r="V1290" t="str">
            <v>BĐG Q2/2026</v>
          </cell>
          <cell r="W1290" t="str">
            <v>ME</v>
          </cell>
        </row>
        <row r="1291">
          <cell r="F1291">
            <v>75</v>
          </cell>
          <cell r="J1291">
            <v>28746.374400000001</v>
          </cell>
          <cell r="K1291">
            <v>6670</v>
          </cell>
          <cell r="L1291">
            <v>35416.374400000001</v>
          </cell>
          <cell r="M1291">
            <v>10061.231039999999</v>
          </cell>
          <cell r="N1291">
            <v>2334.5</v>
          </cell>
          <cell r="O1291">
            <v>12395.731039999999</v>
          </cell>
          <cell r="P1291">
            <v>2656228.08</v>
          </cell>
          <cell r="Q1291">
            <v>929679.82799999986</v>
          </cell>
          <cell r="R1291">
            <v>3585907.9079999998</v>
          </cell>
          <cell r="U1291" t="str">
            <v>BĐG Q2/2026</v>
          </cell>
          <cell r="V1291" t="str">
            <v>BĐG Q2/2026</v>
          </cell>
          <cell r="W1291" t="str">
            <v>ME</v>
          </cell>
        </row>
        <row r="1292">
          <cell r="F1292">
            <v>142</v>
          </cell>
          <cell r="J1292">
            <v>11863.987200000001</v>
          </cell>
          <cell r="K1292">
            <v>5138.6399999999994</v>
          </cell>
          <cell r="L1292">
            <v>17002.627200000003</v>
          </cell>
          <cell r="M1292">
            <v>4152.39552</v>
          </cell>
          <cell r="N1292">
            <v>1798.5239999999997</v>
          </cell>
          <cell r="O1292">
            <v>5950.9195199999995</v>
          </cell>
          <cell r="P1292">
            <v>2414373.0624000002</v>
          </cell>
          <cell r="Q1292">
            <v>845030.57183999987</v>
          </cell>
          <cell r="R1292">
            <v>3259403.63424</v>
          </cell>
          <cell r="U1292" t="str">
            <v>BĐG Q2/2026</v>
          </cell>
          <cell r="V1292" t="str">
            <v>BĐG Q2/2026</v>
          </cell>
          <cell r="W1292" t="str">
            <v>ME</v>
          </cell>
        </row>
        <row r="1293">
          <cell r="F1293">
            <v>554</v>
          </cell>
          <cell r="J1293">
            <v>7288.1855999999998</v>
          </cell>
          <cell r="K1293">
            <v>4348.08</v>
          </cell>
          <cell r="L1293">
            <v>11636.265599999999</v>
          </cell>
          <cell r="M1293">
            <v>2550.8649599999999</v>
          </cell>
          <cell r="N1293">
            <v>1521.828</v>
          </cell>
          <cell r="O1293">
            <v>4072.6929599999999</v>
          </cell>
          <cell r="P1293">
            <v>6446491.1423999993</v>
          </cell>
          <cell r="Q1293">
            <v>2256271.8998400001</v>
          </cell>
          <cell r="R1293">
            <v>8702763.0422399994</v>
          </cell>
          <cell r="U1293" t="str">
            <v>BĐG Q2/2026</v>
          </cell>
          <cell r="V1293" t="str">
            <v>BĐG Q2/2026</v>
          </cell>
          <cell r="W1293" t="str">
            <v>ME</v>
          </cell>
        </row>
        <row r="1294">
          <cell r="L1294">
            <v>0</v>
          </cell>
          <cell r="M1294">
            <v>0</v>
          </cell>
          <cell r="N1294">
            <v>0</v>
          </cell>
          <cell r="O1294">
            <v>0</v>
          </cell>
          <cell r="P1294">
            <v>0</v>
          </cell>
          <cell r="Q1294">
            <v>0</v>
          </cell>
          <cell r="R1294">
            <v>0</v>
          </cell>
          <cell r="W1294" t="str">
            <v>ME</v>
          </cell>
        </row>
        <row r="1295">
          <cell r="F1295">
            <v>418</v>
          </cell>
          <cell r="J1295">
            <v>6669.6739200000002</v>
          </cell>
          <cell r="K1295">
            <v>11375.959690909089</v>
          </cell>
          <cell r="L1295">
            <v>18045.633610909088</v>
          </cell>
          <cell r="M1295">
            <v>2334.3858719999998</v>
          </cell>
          <cell r="N1295">
            <v>3981.5858918181807</v>
          </cell>
          <cell r="O1295">
            <v>6315.971763818181</v>
          </cell>
          <cell r="P1295">
            <v>7543074.8493599985</v>
          </cell>
          <cell r="Q1295">
            <v>2640076.1972759995</v>
          </cell>
          <cell r="R1295">
            <v>10183151.046635998</v>
          </cell>
          <cell r="U1295" t="str">
            <v>BĐG Q2/2026</v>
          </cell>
          <cell r="V1295" t="str">
            <v>BĐG Q2/2026</v>
          </cell>
          <cell r="W1295" t="str">
            <v>ME</v>
          </cell>
        </row>
        <row r="1296">
          <cell r="L1296">
            <v>0</v>
          </cell>
          <cell r="M1296">
            <v>0</v>
          </cell>
          <cell r="N1296">
            <v>0</v>
          </cell>
          <cell r="O1296">
            <v>0</v>
          </cell>
          <cell r="P1296">
            <v>0</v>
          </cell>
          <cell r="Q1296">
            <v>0</v>
          </cell>
          <cell r="R1296">
            <v>0</v>
          </cell>
          <cell r="W1296" t="str">
            <v>ME</v>
          </cell>
        </row>
        <row r="1297">
          <cell r="F1297">
            <v>25</v>
          </cell>
          <cell r="J1297">
            <v>231732.89999999997</v>
          </cell>
          <cell r="K1297">
            <v>52704</v>
          </cell>
          <cell r="L1297">
            <v>284436.89999999997</v>
          </cell>
          <cell r="M1297">
            <v>81106.514999999985</v>
          </cell>
          <cell r="N1297">
            <v>18446.399999999998</v>
          </cell>
          <cell r="O1297">
            <v>99552.914999999979</v>
          </cell>
          <cell r="P1297">
            <v>7110922.4999999991</v>
          </cell>
          <cell r="Q1297">
            <v>2488822.8749999995</v>
          </cell>
          <cell r="R1297">
            <v>9599745.3749999981</v>
          </cell>
          <cell r="U1297" t="str">
            <v>BĐG Q2/2026</v>
          </cell>
          <cell r="V1297" t="str">
            <v>BĐG Q2/2026</v>
          </cell>
          <cell r="W1297" t="str">
            <v>ME</v>
          </cell>
        </row>
        <row r="1298">
          <cell r="L1298">
            <v>0</v>
          </cell>
          <cell r="M1298">
            <v>0</v>
          </cell>
          <cell r="N1298">
            <v>0</v>
          </cell>
          <cell r="O1298">
            <v>0</v>
          </cell>
          <cell r="P1298">
            <v>0</v>
          </cell>
          <cell r="Q1298">
            <v>0</v>
          </cell>
          <cell r="R1298">
            <v>0</v>
          </cell>
          <cell r="W1298" t="str">
            <v>ME</v>
          </cell>
        </row>
        <row r="1299">
          <cell r="L1299">
            <v>0</v>
          </cell>
          <cell r="M1299">
            <v>0</v>
          </cell>
          <cell r="N1299">
            <v>0</v>
          </cell>
          <cell r="O1299">
            <v>0</v>
          </cell>
          <cell r="P1299">
            <v>0</v>
          </cell>
          <cell r="Q1299">
            <v>0</v>
          </cell>
          <cell r="R1299">
            <v>0</v>
          </cell>
          <cell r="W1299" t="str">
            <v>ME</v>
          </cell>
        </row>
        <row r="1300">
          <cell r="F1300">
            <v>6</v>
          </cell>
          <cell r="J1300">
            <v>201600</v>
          </cell>
          <cell r="K1300">
            <v>45000</v>
          </cell>
          <cell r="L1300">
            <v>246600</v>
          </cell>
          <cell r="M1300">
            <v>70560</v>
          </cell>
          <cell r="N1300">
            <v>15749.999999999998</v>
          </cell>
          <cell r="O1300">
            <v>86310</v>
          </cell>
          <cell r="P1300">
            <v>1479600</v>
          </cell>
          <cell r="Q1300">
            <v>517860</v>
          </cell>
          <cell r="R1300">
            <v>1997460</v>
          </cell>
          <cell r="U1300" t="str">
            <v>BĐG Q2/2026</v>
          </cell>
          <cell r="V1300" t="str">
            <v>BĐG Q2/2026</v>
          </cell>
          <cell r="W1300" t="str">
            <v>ME</v>
          </cell>
        </row>
        <row r="1301">
          <cell r="F1301">
            <v>6</v>
          </cell>
          <cell r="J1301">
            <v>150000</v>
          </cell>
          <cell r="K1301">
            <v>50000</v>
          </cell>
          <cell r="L1301">
            <v>200000</v>
          </cell>
          <cell r="M1301">
            <v>52500</v>
          </cell>
          <cell r="N1301">
            <v>17500</v>
          </cell>
          <cell r="O1301">
            <v>70000</v>
          </cell>
          <cell r="P1301">
            <v>1200000</v>
          </cell>
          <cell r="Q1301">
            <v>420000</v>
          </cell>
          <cell r="R1301">
            <v>1620000</v>
          </cell>
          <cell r="U1301" t="str">
            <v>BĐG Q2/2026</v>
          </cell>
          <cell r="V1301" t="str">
            <v>BĐG Q2/2026</v>
          </cell>
          <cell r="W1301" t="str">
            <v>ME</v>
          </cell>
        </row>
        <row r="1302">
          <cell r="F1302">
            <v>50</v>
          </cell>
          <cell r="J1302">
            <v>360460</v>
          </cell>
          <cell r="K1302">
            <v>18331</v>
          </cell>
          <cell r="L1302">
            <v>378791</v>
          </cell>
          <cell r="M1302">
            <v>0</v>
          </cell>
          <cell r="N1302">
            <v>6415.8499999999995</v>
          </cell>
          <cell r="O1302">
            <v>6415.8499999999995</v>
          </cell>
          <cell r="P1302">
            <v>18939550</v>
          </cell>
          <cell r="Q1302">
            <v>320792.5</v>
          </cell>
          <cell r="R1302">
            <v>19260342.5</v>
          </cell>
          <cell r="U1302" t="str">
            <v>VT: NCC, NC:BĐG Q2/2026</v>
          </cell>
          <cell r="V1302" t="str">
            <v>VT: NCC, NC:BĐG Q2/2026</v>
          </cell>
          <cell r="W1302" t="str">
            <v>ME</v>
          </cell>
        </row>
        <row r="1303">
          <cell r="F1303">
            <v>5</v>
          </cell>
          <cell r="J1303">
            <v>156885.4656</v>
          </cell>
          <cell r="K1303">
            <v>13143.059999999996</v>
          </cell>
          <cell r="L1303">
            <v>170028.52559999999</v>
          </cell>
          <cell r="M1303">
            <v>54909.912959999994</v>
          </cell>
          <cell r="N1303">
            <v>4600.0709999999981</v>
          </cell>
          <cell r="O1303">
            <v>59509.98395999999</v>
          </cell>
          <cell r="P1303">
            <v>850142.62800000003</v>
          </cell>
          <cell r="Q1303">
            <v>297549.91979999997</v>
          </cell>
          <cell r="R1303">
            <v>1147692.5478000001</v>
          </cell>
          <cell r="U1303" t="str">
            <v>BĐG Q2/2026</v>
          </cell>
          <cell r="V1303" t="str">
            <v>BĐG Q2/2026</v>
          </cell>
          <cell r="W1303" t="str">
            <v>ME</v>
          </cell>
        </row>
        <row r="1304">
          <cell r="L1304">
            <v>0</v>
          </cell>
          <cell r="M1304">
            <v>0</v>
          </cell>
          <cell r="N1304">
            <v>0</v>
          </cell>
          <cell r="O1304">
            <v>0</v>
          </cell>
          <cell r="P1304">
            <v>0</v>
          </cell>
          <cell r="Q1304">
            <v>0</v>
          </cell>
          <cell r="R1304">
            <v>0</v>
          </cell>
          <cell r="W1304" t="str">
            <v>ME</v>
          </cell>
        </row>
        <row r="1305">
          <cell r="J1305">
            <v>18789030</v>
          </cell>
          <cell r="K1305">
            <v>3166800</v>
          </cell>
          <cell r="L1305">
            <v>21955830</v>
          </cell>
          <cell r="M1305">
            <v>6576160.5</v>
          </cell>
          <cell r="N1305">
            <v>1108380</v>
          </cell>
          <cell r="O1305">
            <v>7684540.5</v>
          </cell>
          <cell r="P1305">
            <v>0</v>
          </cell>
          <cell r="Q1305">
            <v>0</v>
          </cell>
          <cell r="R1305">
            <v>0</v>
          </cell>
          <cell r="U1305" t="str">
            <v>BĐG Q2/2026</v>
          </cell>
          <cell r="V1305" t="str">
            <v>BĐG Q2/2026</v>
          </cell>
          <cell r="W1305" t="str">
            <v>ME</v>
          </cell>
        </row>
        <row r="1306">
          <cell r="J1306">
            <v>77688</v>
          </cell>
          <cell r="K1306">
            <v>21412</v>
          </cell>
          <cell r="L1306">
            <v>99100</v>
          </cell>
          <cell r="M1306">
            <v>27190.799999999999</v>
          </cell>
          <cell r="N1306">
            <v>7494.2</v>
          </cell>
          <cell r="O1306">
            <v>34685</v>
          </cell>
          <cell r="P1306">
            <v>0</v>
          </cell>
          <cell r="Q1306">
            <v>0</v>
          </cell>
          <cell r="R1306">
            <v>0</v>
          </cell>
          <cell r="U1306" t="str">
            <v>BĐG Q2/2026</v>
          </cell>
          <cell r="V1306" t="str">
            <v>BĐG Q2/2026</v>
          </cell>
          <cell r="W1306" t="str">
            <v>ME</v>
          </cell>
        </row>
        <row r="1307">
          <cell r="J1307">
            <v>77688</v>
          </cell>
          <cell r="K1307">
            <v>21412</v>
          </cell>
          <cell r="L1307">
            <v>99100</v>
          </cell>
          <cell r="M1307">
            <v>27190.799999999999</v>
          </cell>
          <cell r="N1307">
            <v>7494.2</v>
          </cell>
          <cell r="O1307">
            <v>34685</v>
          </cell>
          <cell r="P1307">
            <v>0</v>
          </cell>
          <cell r="Q1307">
            <v>0</v>
          </cell>
          <cell r="R1307">
            <v>0</v>
          </cell>
          <cell r="U1307" t="str">
            <v>BĐG Q2/2026</v>
          </cell>
          <cell r="V1307" t="str">
            <v>BĐG Q2/2026</v>
          </cell>
          <cell r="W1307" t="str">
            <v>ME</v>
          </cell>
        </row>
        <row r="1308">
          <cell r="J1308">
            <v>336000</v>
          </cell>
          <cell r="K1308">
            <v>66000</v>
          </cell>
          <cell r="L1308">
            <v>402000</v>
          </cell>
          <cell r="M1308">
            <v>0</v>
          </cell>
          <cell r="N1308">
            <v>23100</v>
          </cell>
          <cell r="O1308">
            <v>23100</v>
          </cell>
          <cell r="P1308">
            <v>0</v>
          </cell>
          <cell r="Q1308">
            <v>0</v>
          </cell>
          <cell r="R1308">
            <v>0</v>
          </cell>
          <cell r="U1308" t="str">
            <v>VT: NCC, NC:BĐG Q2/2026</v>
          </cell>
          <cell r="V1308" t="str">
            <v>VT: NCC, NC:BĐG Q2/2026</v>
          </cell>
          <cell r="W1308" t="str">
            <v>ME</v>
          </cell>
        </row>
        <row r="1368">
          <cell r="L1368">
            <v>0</v>
          </cell>
          <cell r="M1368">
            <v>0</v>
          </cell>
          <cell r="N1368">
            <v>0</v>
          </cell>
          <cell r="O1368">
            <v>0</v>
          </cell>
          <cell r="P1368">
            <v>0</v>
          </cell>
          <cell r="Q1368">
            <v>0</v>
          </cell>
          <cell r="R1368">
            <v>0</v>
          </cell>
          <cell r="W1368" t="str">
            <v>ME</v>
          </cell>
        </row>
        <row r="1369">
          <cell r="F1369">
            <v>1</v>
          </cell>
          <cell r="J1369">
            <v>37070000</v>
          </cell>
          <cell r="L1369">
            <v>37070000</v>
          </cell>
          <cell r="M1369">
            <v>0</v>
          </cell>
          <cell r="N1369">
            <v>0</v>
          </cell>
          <cell r="O1369">
            <v>0</v>
          </cell>
          <cell r="P1369">
            <v>37070000</v>
          </cell>
          <cell r="Q1369">
            <v>0</v>
          </cell>
          <cell r="R1369">
            <v>37070000</v>
          </cell>
          <cell r="U1369" t="str">
            <v>Báo giá NCC</v>
          </cell>
          <cell r="V1369" t="str">
            <v>Báo giá NCC</v>
          </cell>
          <cell r="W1369" t="str">
            <v>ME</v>
          </cell>
        </row>
        <row r="1370">
          <cell r="F1370">
            <v>1</v>
          </cell>
          <cell r="J1370">
            <v>0</v>
          </cell>
          <cell r="K1370">
            <v>1912000</v>
          </cell>
          <cell r="L1370">
            <v>1912000</v>
          </cell>
          <cell r="M1370">
            <v>0</v>
          </cell>
          <cell r="N1370">
            <v>669200</v>
          </cell>
          <cell r="O1370">
            <v>669200</v>
          </cell>
          <cell r="P1370">
            <v>1912000</v>
          </cell>
          <cell r="Q1370">
            <v>669200</v>
          </cell>
          <cell r="R1370">
            <v>2581200</v>
          </cell>
          <cell r="U1370" t="str">
            <v>BĐG Q2/2026</v>
          </cell>
          <cell r="V1370" t="str">
            <v>BĐG Q2/2026</v>
          </cell>
          <cell r="W1370" t="str">
            <v>ME</v>
          </cell>
        </row>
        <row r="1371">
          <cell r="F1371">
            <v>12</v>
          </cell>
          <cell r="J1371">
            <v>657195</v>
          </cell>
          <cell r="K1371">
            <v>25297.920000000002</v>
          </cell>
          <cell r="L1371">
            <v>682492.92</v>
          </cell>
          <cell r="M1371">
            <v>0</v>
          </cell>
          <cell r="N1371">
            <v>8854.2720000000008</v>
          </cell>
          <cell r="O1371">
            <v>8854.2720000000008</v>
          </cell>
          <cell r="P1371">
            <v>8189915.040000001</v>
          </cell>
          <cell r="Q1371">
            <v>106251.26400000001</v>
          </cell>
          <cell r="R1371">
            <v>8296166.3040000014</v>
          </cell>
          <cell r="U1371" t="str">
            <v>VT: NCC, NC:BĐG Q2/2026</v>
          </cell>
          <cell r="V1371" t="str">
            <v>VT: NCC, NC:BĐG Q2/2026</v>
          </cell>
          <cell r="W1371" t="str">
            <v>ME</v>
          </cell>
        </row>
        <row r="1372">
          <cell r="F1372">
            <v>44</v>
          </cell>
          <cell r="J1372">
            <v>100800</v>
          </cell>
          <cell r="K1372">
            <v>49410</v>
          </cell>
          <cell r="L1372">
            <v>150210</v>
          </cell>
          <cell r="M1372">
            <v>0</v>
          </cell>
          <cell r="N1372">
            <v>17293.5</v>
          </cell>
          <cell r="O1372">
            <v>17293.5</v>
          </cell>
          <cell r="P1372">
            <v>6609240</v>
          </cell>
          <cell r="Q1372">
            <v>760914</v>
          </cell>
          <cell r="R1372">
            <v>7370154</v>
          </cell>
          <cell r="T1372">
            <v>1897730</v>
          </cell>
          <cell r="U1372" t="str">
            <v>VT: NCC, NC:BĐG Q2/2026</v>
          </cell>
          <cell r="V1372" t="str">
            <v>VT: NCC, NC:BĐG Q2/2026</v>
          </cell>
          <cell r="W1372" t="str">
            <v>ME</v>
          </cell>
        </row>
        <row r="1373">
          <cell r="F1373">
            <v>240</v>
          </cell>
          <cell r="J1373">
            <v>11863.987200000001</v>
          </cell>
          <cell r="K1373">
            <v>5138.6399999999994</v>
          </cell>
          <cell r="L1373">
            <v>17002.627200000003</v>
          </cell>
          <cell r="M1373">
            <v>4152.39552</v>
          </cell>
          <cell r="N1373">
            <v>1798.5239999999997</v>
          </cell>
          <cell r="O1373">
            <v>5950.9195199999995</v>
          </cell>
          <cell r="P1373">
            <v>4080630.5280000009</v>
          </cell>
          <cell r="Q1373">
            <v>1428220.6847999999</v>
          </cell>
          <cell r="R1373">
            <v>5508851.2128000008</v>
          </cell>
          <cell r="U1373" t="str">
            <v>BĐG Q2/2026</v>
          </cell>
          <cell r="V1373" t="str">
            <v>BĐG Q2/2026</v>
          </cell>
          <cell r="W1373" t="str">
            <v>ME</v>
          </cell>
        </row>
        <row r="1374">
          <cell r="F1374">
            <v>630</v>
          </cell>
          <cell r="J1374">
            <v>7288.1855999999998</v>
          </cell>
          <cell r="K1374">
            <v>4348.08</v>
          </cell>
          <cell r="L1374">
            <v>11636.265599999999</v>
          </cell>
          <cell r="M1374">
            <v>2550.8649599999999</v>
          </cell>
          <cell r="N1374">
            <v>1521.828</v>
          </cell>
          <cell r="O1374">
            <v>4072.6929599999999</v>
          </cell>
          <cell r="P1374">
            <v>7330847.3279999988</v>
          </cell>
          <cell r="Q1374">
            <v>2565796.5647999998</v>
          </cell>
          <cell r="R1374">
            <v>9896643.8927999996</v>
          </cell>
          <cell r="U1374" t="str">
            <v>BĐG Q2/2026</v>
          </cell>
          <cell r="V1374" t="str">
            <v>BĐG Q2/2026</v>
          </cell>
          <cell r="W1374" t="str">
            <v>ME</v>
          </cell>
        </row>
        <row r="1375">
          <cell r="F1375">
            <v>120</v>
          </cell>
          <cell r="J1375">
            <v>11863.987200000001</v>
          </cell>
          <cell r="K1375">
            <v>5138.6399999999994</v>
          </cell>
          <cell r="L1375">
            <v>17002.627200000003</v>
          </cell>
          <cell r="M1375">
            <v>4152.39552</v>
          </cell>
          <cell r="N1375">
            <v>1798.5239999999997</v>
          </cell>
          <cell r="O1375">
            <v>5950.9195199999995</v>
          </cell>
          <cell r="P1375">
            <v>2040315.2640000004</v>
          </cell>
          <cell r="Q1375">
            <v>714110.34239999996</v>
          </cell>
          <cell r="R1375">
            <v>2754425.6064000004</v>
          </cell>
          <cell r="U1375" t="str">
            <v>BĐG Q2/2026</v>
          </cell>
          <cell r="V1375" t="str">
            <v>BĐG Q2/2026</v>
          </cell>
          <cell r="W1375" t="str">
            <v>ME</v>
          </cell>
        </row>
        <row r="1376">
          <cell r="F1376">
            <v>315</v>
          </cell>
          <cell r="J1376">
            <v>7288.1855999999998</v>
          </cell>
          <cell r="K1376">
            <v>4348.08</v>
          </cell>
          <cell r="L1376">
            <v>11636.265599999999</v>
          </cell>
          <cell r="M1376">
            <v>2550.8649599999999</v>
          </cell>
          <cell r="N1376">
            <v>1521.828</v>
          </cell>
          <cell r="O1376">
            <v>4072.6929599999999</v>
          </cell>
          <cell r="P1376">
            <v>3665423.6639999994</v>
          </cell>
          <cell r="Q1376">
            <v>1282898.2823999999</v>
          </cell>
          <cell r="R1376">
            <v>4948321.9463999998</v>
          </cell>
          <cell r="U1376" t="str">
            <v>BĐG Q2/2026</v>
          </cell>
          <cell r="V1376" t="str">
            <v>BĐG Q2/2026</v>
          </cell>
          <cell r="W1376" t="str">
            <v>ME</v>
          </cell>
        </row>
        <row r="1377">
          <cell r="F1377">
            <v>261</v>
          </cell>
          <cell r="J1377">
            <v>6669.6739200000002</v>
          </cell>
          <cell r="K1377">
            <v>11375.959690909089</v>
          </cell>
          <cell r="L1377">
            <v>18045.633610909088</v>
          </cell>
          <cell r="M1377">
            <v>2334.3858719999998</v>
          </cell>
          <cell r="N1377">
            <v>3981.5858918181807</v>
          </cell>
          <cell r="O1377">
            <v>6315.971763818181</v>
          </cell>
          <cell r="P1377">
            <v>4709910.3724472718</v>
          </cell>
          <cell r="Q1377">
            <v>1648468.6303565453</v>
          </cell>
          <cell r="R1377">
            <v>6358379.0028038174</v>
          </cell>
          <cell r="U1377" t="str">
            <v>BĐG Q2/2026</v>
          </cell>
          <cell r="V1377" t="str">
            <v>BĐG Q2/2026</v>
          </cell>
          <cell r="W1377" t="str">
            <v>ME</v>
          </cell>
        </row>
        <row r="1378">
          <cell r="L1378">
            <v>0</v>
          </cell>
          <cell r="M1378">
            <v>0</v>
          </cell>
          <cell r="N1378">
            <v>0</v>
          </cell>
          <cell r="O1378">
            <v>0</v>
          </cell>
          <cell r="P1378">
            <v>0</v>
          </cell>
          <cell r="Q1378">
            <v>0</v>
          </cell>
          <cell r="R1378">
            <v>0</v>
          </cell>
          <cell r="W1378" t="str">
            <v>ME</v>
          </cell>
        </row>
        <row r="1379">
          <cell r="L1379">
            <v>0</v>
          </cell>
          <cell r="M1379">
            <v>0</v>
          </cell>
          <cell r="N1379">
            <v>0</v>
          </cell>
          <cell r="O1379">
            <v>0</v>
          </cell>
          <cell r="P1379">
            <v>0</v>
          </cell>
          <cell r="Q1379">
            <v>0</v>
          </cell>
          <cell r="R1379">
            <v>0</v>
          </cell>
          <cell r="W1379" t="str">
            <v>ME</v>
          </cell>
        </row>
        <row r="1380">
          <cell r="F1380">
            <v>1</v>
          </cell>
          <cell r="J1380">
            <v>434485</v>
          </cell>
          <cell r="K1380">
            <v>64360</v>
          </cell>
          <cell r="L1380">
            <v>498845</v>
          </cell>
          <cell r="M1380">
            <v>0</v>
          </cell>
          <cell r="N1380">
            <v>22526</v>
          </cell>
          <cell r="O1380">
            <v>22526</v>
          </cell>
          <cell r="P1380">
            <v>498845</v>
          </cell>
          <cell r="Q1380">
            <v>22526</v>
          </cell>
          <cell r="R1380">
            <v>521371</v>
          </cell>
          <cell r="U1380" t="str">
            <v>VT: HĐK, NC:BĐG Q2/2026</v>
          </cell>
          <cell r="V1380" t="str">
            <v>VT: HĐK, NC:BĐG Q2/2026</v>
          </cell>
          <cell r="W1380" t="str">
            <v>ME</v>
          </cell>
        </row>
        <row r="1381">
          <cell r="F1381">
            <v>4</v>
          </cell>
          <cell r="J1381">
            <v>0</v>
          </cell>
          <cell r="K1381">
            <v>419999.99999999994</v>
          </cell>
          <cell r="L1381">
            <v>419999.99999999994</v>
          </cell>
          <cell r="M1381">
            <v>0</v>
          </cell>
          <cell r="N1381">
            <v>146999.99999999997</v>
          </cell>
          <cell r="O1381">
            <v>146999.99999999997</v>
          </cell>
          <cell r="P1381">
            <v>1679999.9999999998</v>
          </cell>
          <cell r="Q1381">
            <v>587999.99999999988</v>
          </cell>
          <cell r="R1381">
            <v>2267999.9999999995</v>
          </cell>
          <cell r="U1381" t="str">
            <v>BĐG Q2/2026</v>
          </cell>
          <cell r="V1381" t="str">
            <v>BĐG Q2/2026</v>
          </cell>
          <cell r="W1381" t="str">
            <v>ME</v>
          </cell>
        </row>
        <row r="1382">
          <cell r="F1382">
            <v>0.75</v>
          </cell>
          <cell r="J1382">
            <v>2390064</v>
          </cell>
          <cell r="K1382">
            <v>2246760</v>
          </cell>
          <cell r="L1382">
            <v>4636824</v>
          </cell>
          <cell r="M1382">
            <v>836522.39999999991</v>
          </cell>
          <cell r="N1382">
            <v>786366</v>
          </cell>
          <cell r="O1382">
            <v>1622888.4</v>
          </cell>
          <cell r="P1382">
            <v>3477618</v>
          </cell>
          <cell r="Q1382">
            <v>1217166.2999999998</v>
          </cell>
          <cell r="R1382">
            <v>4694784.3</v>
          </cell>
          <cell r="U1382" t="str">
            <v>BĐG Q2/2026</v>
          </cell>
          <cell r="V1382" t="str">
            <v>BĐG Q2/2026</v>
          </cell>
          <cell r="W1382" t="str">
            <v>ME</v>
          </cell>
        </row>
        <row r="1383">
          <cell r="F1383">
            <v>0.15</v>
          </cell>
          <cell r="J1383">
            <v>1338048</v>
          </cell>
          <cell r="K1383">
            <v>2044559.9999999998</v>
          </cell>
          <cell r="L1383">
            <v>3382608</v>
          </cell>
          <cell r="M1383">
            <v>468316.8</v>
          </cell>
          <cell r="N1383">
            <v>715595.99999999988</v>
          </cell>
          <cell r="O1383">
            <v>1183912.7999999998</v>
          </cell>
          <cell r="P1383">
            <v>507391.19999999995</v>
          </cell>
          <cell r="Q1383">
            <v>177586.91999999995</v>
          </cell>
          <cell r="R1383">
            <v>684978.11999999988</v>
          </cell>
          <cell r="U1383" t="str">
            <v>BĐG Q2/2026</v>
          </cell>
          <cell r="V1383" t="str">
            <v>BĐG Q2/2026</v>
          </cell>
          <cell r="W1383" t="str">
            <v>ME</v>
          </cell>
        </row>
        <row r="1384">
          <cell r="F1384">
            <v>0.75</v>
          </cell>
          <cell r="J1384">
            <v>0</v>
          </cell>
          <cell r="K1384">
            <v>376857.14285714296</v>
          </cell>
          <cell r="L1384">
            <v>376857.14285714296</v>
          </cell>
          <cell r="M1384">
            <v>0</v>
          </cell>
          <cell r="N1384">
            <v>131900.00000000003</v>
          </cell>
          <cell r="O1384">
            <v>131900.00000000003</v>
          </cell>
          <cell r="P1384">
            <v>282642.85714285722</v>
          </cell>
          <cell r="Q1384">
            <v>98925.000000000029</v>
          </cell>
          <cell r="R1384">
            <v>381567.85714285728</v>
          </cell>
          <cell r="U1384" t="str">
            <v>BĐG Q2/2026</v>
          </cell>
          <cell r="V1384" t="str">
            <v>BĐG Q2/2026</v>
          </cell>
          <cell r="W1384" t="str">
            <v>ME</v>
          </cell>
        </row>
        <row r="1385">
          <cell r="F1385">
            <v>0.15</v>
          </cell>
          <cell r="J1385">
            <v>0</v>
          </cell>
          <cell r="K1385">
            <v>376857.14285714296</v>
          </cell>
          <cell r="L1385">
            <v>376857.14285714296</v>
          </cell>
          <cell r="M1385">
            <v>0</v>
          </cell>
          <cell r="N1385">
            <v>131900.00000000003</v>
          </cell>
          <cell r="O1385">
            <v>131900.00000000003</v>
          </cell>
          <cell r="P1385">
            <v>56528.571428571442</v>
          </cell>
          <cell r="Q1385">
            <v>19785.000000000004</v>
          </cell>
          <cell r="R1385">
            <v>76313.571428571449</v>
          </cell>
          <cell r="U1385" t="str">
            <v>BĐG Q2/2026</v>
          </cell>
          <cell r="V1385" t="str">
            <v>BĐG Q2/2026</v>
          </cell>
          <cell r="W1385" t="str">
            <v>ME</v>
          </cell>
        </row>
        <row r="1386">
          <cell r="F1386">
            <v>3</v>
          </cell>
          <cell r="J1386">
            <v>3864</v>
          </cell>
          <cell r="K1386">
            <v>19750</v>
          </cell>
          <cell r="L1386">
            <v>23614</v>
          </cell>
          <cell r="M1386">
            <v>1352.3999999999999</v>
          </cell>
          <cell r="N1386">
            <v>6912.5</v>
          </cell>
          <cell r="O1386">
            <v>8264.9</v>
          </cell>
          <cell r="P1386">
            <v>70842</v>
          </cell>
          <cell r="Q1386">
            <v>24794.699999999997</v>
          </cell>
          <cell r="R1386">
            <v>95636.7</v>
          </cell>
          <cell r="U1386" t="str">
            <v>BĐG Q2/2026</v>
          </cell>
          <cell r="V1386" t="str">
            <v>BĐG Q2/2026</v>
          </cell>
          <cell r="W1386" t="str">
            <v>ME</v>
          </cell>
        </row>
        <row r="1387">
          <cell r="F1387">
            <v>1</v>
          </cell>
          <cell r="J1387">
            <v>2898</v>
          </cell>
          <cell r="K1387">
            <v>19028</v>
          </cell>
          <cell r="L1387">
            <v>21926</v>
          </cell>
          <cell r="M1387">
            <v>1014.3</v>
          </cell>
          <cell r="N1387">
            <v>6659.7999999999993</v>
          </cell>
          <cell r="O1387">
            <v>7674.0999999999995</v>
          </cell>
          <cell r="P1387">
            <v>21926</v>
          </cell>
          <cell r="Q1387">
            <v>7674.0999999999995</v>
          </cell>
          <cell r="R1387">
            <v>29600.1</v>
          </cell>
          <cell r="U1387" t="str">
            <v>BĐG Q2/2026</v>
          </cell>
          <cell r="V1387" t="str">
            <v>BĐG Q2/2026</v>
          </cell>
          <cell r="W1387" t="str">
            <v>ME</v>
          </cell>
        </row>
        <row r="1388">
          <cell r="F1388">
            <v>2</v>
          </cell>
          <cell r="J1388">
            <v>5250</v>
          </cell>
          <cell r="K1388">
            <v>29625</v>
          </cell>
          <cell r="L1388">
            <v>34875</v>
          </cell>
          <cell r="M1388">
            <v>1837.4999999999998</v>
          </cell>
          <cell r="N1388">
            <v>10368.75</v>
          </cell>
          <cell r="O1388">
            <v>12206.25</v>
          </cell>
          <cell r="P1388">
            <v>69750</v>
          </cell>
          <cell r="Q1388">
            <v>24412.5</v>
          </cell>
          <cell r="R1388">
            <v>94162.5</v>
          </cell>
          <cell r="U1388" t="str">
            <v>BĐG Q2/2026</v>
          </cell>
          <cell r="V1388" t="str">
            <v>BĐG Q2/2026</v>
          </cell>
          <cell r="W1388" t="str">
            <v>ME</v>
          </cell>
        </row>
        <row r="1389">
          <cell r="F1389">
            <v>1</v>
          </cell>
          <cell r="J1389">
            <v>3402</v>
          </cell>
          <cell r="K1389">
            <v>28542</v>
          </cell>
          <cell r="L1389">
            <v>31944</v>
          </cell>
          <cell r="M1389">
            <v>1190.6999999999998</v>
          </cell>
          <cell r="N1389">
            <v>9989.6999999999989</v>
          </cell>
          <cell r="O1389">
            <v>11180.399999999998</v>
          </cell>
          <cell r="P1389">
            <v>31944</v>
          </cell>
          <cell r="Q1389">
            <v>11180.399999999998</v>
          </cell>
          <cell r="R1389">
            <v>43124.399999999994</v>
          </cell>
          <cell r="U1389" t="str">
            <v>BĐG Q2/2026</v>
          </cell>
          <cell r="V1389" t="str">
            <v>BĐG Q2/2026</v>
          </cell>
          <cell r="W1389" t="str">
            <v>ME</v>
          </cell>
        </row>
        <row r="1390">
          <cell r="F1390">
            <v>1</v>
          </cell>
          <cell r="J1390">
            <v>2393.9999999999995</v>
          </cell>
          <cell r="K1390">
            <v>19750</v>
          </cell>
          <cell r="L1390">
            <v>22144</v>
          </cell>
          <cell r="M1390">
            <v>837.89999999999975</v>
          </cell>
          <cell r="N1390">
            <v>6912.5</v>
          </cell>
          <cell r="O1390">
            <v>7750.4</v>
          </cell>
          <cell r="P1390">
            <v>22144</v>
          </cell>
          <cell r="Q1390">
            <v>7750.4</v>
          </cell>
          <cell r="R1390">
            <v>29894.400000000001</v>
          </cell>
          <cell r="U1390" t="str">
            <v>BĐG Q2/2026</v>
          </cell>
          <cell r="V1390" t="str">
            <v>BĐG Q2/2026</v>
          </cell>
          <cell r="W1390" t="str">
            <v>ME</v>
          </cell>
        </row>
        <row r="1391">
          <cell r="F1391">
            <v>4</v>
          </cell>
          <cell r="J1391">
            <v>24108</v>
          </cell>
          <cell r="K1391">
            <v>19028</v>
          </cell>
          <cell r="L1391">
            <v>43136</v>
          </cell>
          <cell r="M1391">
            <v>8437.7999999999993</v>
          </cell>
          <cell r="N1391">
            <v>6659.7999999999993</v>
          </cell>
          <cell r="O1391">
            <v>15097.599999999999</v>
          </cell>
          <cell r="P1391">
            <v>172544</v>
          </cell>
          <cell r="Q1391">
            <v>60390.399999999994</v>
          </cell>
          <cell r="R1391">
            <v>232934.39999999999</v>
          </cell>
          <cell r="U1391" t="str">
            <v>BĐG Q2/2026</v>
          </cell>
          <cell r="V1391" t="str">
            <v>BĐG Q2/2026</v>
          </cell>
          <cell r="W1391" t="str">
            <v>ME</v>
          </cell>
        </row>
        <row r="1392">
          <cell r="F1392">
            <v>4</v>
          </cell>
          <cell r="J1392">
            <v>216714</v>
          </cell>
          <cell r="K1392">
            <v>32180</v>
          </cell>
          <cell r="L1392">
            <v>248894</v>
          </cell>
          <cell r="M1392">
            <v>0</v>
          </cell>
          <cell r="N1392">
            <v>11263</v>
          </cell>
          <cell r="O1392">
            <v>11263</v>
          </cell>
          <cell r="P1392">
            <v>995576</v>
          </cell>
          <cell r="Q1392">
            <v>45052</v>
          </cell>
          <cell r="R1392">
            <v>1040628</v>
          </cell>
          <cell r="U1392" t="str">
            <v>VT: HĐK, NC:BĐG Q2/2026</v>
          </cell>
          <cell r="V1392" t="str">
            <v>VT: HĐK, NC:BĐG Q2/2026</v>
          </cell>
          <cell r="W1392" t="str">
            <v>ME</v>
          </cell>
        </row>
        <row r="1393">
          <cell r="L1393">
            <v>0</v>
          </cell>
          <cell r="M1393">
            <v>0</v>
          </cell>
          <cell r="N1393">
            <v>0</v>
          </cell>
          <cell r="O1393">
            <v>0</v>
          </cell>
          <cell r="P1393">
            <v>0</v>
          </cell>
          <cell r="Q1393">
            <v>0</v>
          </cell>
          <cell r="R1393">
            <v>0</v>
          </cell>
          <cell r="W1393" t="str">
            <v>ME</v>
          </cell>
        </row>
        <row r="1394">
          <cell r="F1394">
            <v>0.3</v>
          </cell>
          <cell r="J1394">
            <v>36419994</v>
          </cell>
          <cell r="K1394">
            <v>4307040</v>
          </cell>
          <cell r="L1394">
            <v>40727034</v>
          </cell>
          <cell r="M1394">
            <v>12746997.899999999</v>
          </cell>
          <cell r="N1394">
            <v>1507464</v>
          </cell>
          <cell r="O1394">
            <v>14254461.899999999</v>
          </cell>
          <cell r="P1394">
            <v>12218110.199999999</v>
          </cell>
          <cell r="Q1394">
            <v>4276338.5699999994</v>
          </cell>
          <cell r="R1394">
            <v>16494448.77</v>
          </cell>
          <cell r="U1394" t="str">
            <v>BĐG Q2/2026</v>
          </cell>
          <cell r="V1394" t="str">
            <v>BĐG Q2/2026</v>
          </cell>
          <cell r="W1394" t="str">
            <v>ME</v>
          </cell>
        </row>
        <row r="1395">
          <cell r="F1395">
            <v>0.6</v>
          </cell>
          <cell r="J1395">
            <v>12289680</v>
          </cell>
          <cell r="K1395">
            <v>2913000</v>
          </cell>
          <cell r="L1395">
            <v>15202680</v>
          </cell>
          <cell r="M1395">
            <v>4301388</v>
          </cell>
          <cell r="N1395">
            <v>1019549.9999999999</v>
          </cell>
          <cell r="O1395">
            <v>5320938</v>
          </cell>
          <cell r="P1395">
            <v>9121608</v>
          </cell>
          <cell r="Q1395">
            <v>3192562.8</v>
          </cell>
          <cell r="R1395">
            <v>12314170.800000001</v>
          </cell>
          <cell r="U1395" t="str">
            <v>BĐG Q2/2026</v>
          </cell>
          <cell r="V1395" t="str">
            <v>BĐG Q2/2026</v>
          </cell>
          <cell r="W1395" t="str">
            <v>ME</v>
          </cell>
        </row>
        <row r="1396">
          <cell r="F1396">
            <v>24</v>
          </cell>
          <cell r="J1396">
            <v>198000</v>
          </cell>
          <cell r="K1396">
            <v>29646</v>
          </cell>
          <cell r="L1396">
            <v>227646</v>
          </cell>
          <cell r="M1396">
            <v>69300</v>
          </cell>
          <cell r="N1396">
            <v>10376.099999999999</v>
          </cell>
          <cell r="O1396">
            <v>79676.100000000006</v>
          </cell>
          <cell r="P1396">
            <v>5463504</v>
          </cell>
          <cell r="Q1396">
            <v>1912226.4000000001</v>
          </cell>
          <cell r="R1396">
            <v>7375730.4000000004</v>
          </cell>
          <cell r="U1396" t="str">
            <v>BĐG Q2/2026</v>
          </cell>
          <cell r="V1396" t="str">
            <v>BĐG Q2/2026</v>
          </cell>
          <cell r="W1396" t="str">
            <v>ME</v>
          </cell>
        </row>
        <row r="1397">
          <cell r="F1397">
            <v>26</v>
          </cell>
          <cell r="J1397">
            <v>39456</v>
          </cell>
          <cell r="K1397">
            <v>19764</v>
          </cell>
          <cell r="L1397">
            <v>59220</v>
          </cell>
          <cell r="M1397">
            <v>13809.599999999999</v>
          </cell>
          <cell r="N1397">
            <v>6917.4</v>
          </cell>
          <cell r="O1397">
            <v>20727</v>
          </cell>
          <cell r="P1397">
            <v>1539720</v>
          </cell>
          <cell r="Q1397">
            <v>538902</v>
          </cell>
          <cell r="R1397">
            <v>2078622</v>
          </cell>
          <cell r="U1397" t="str">
            <v>BĐG Q2/2026</v>
          </cell>
          <cell r="V1397" t="str">
            <v>BĐG Q2/2026</v>
          </cell>
          <cell r="W1397" t="str">
            <v>ME</v>
          </cell>
        </row>
        <row r="1398">
          <cell r="F1398">
            <v>10</v>
          </cell>
          <cell r="J1398">
            <v>228000</v>
          </cell>
          <cell r="K1398">
            <v>62586</v>
          </cell>
          <cell r="L1398">
            <v>290586</v>
          </cell>
          <cell r="M1398">
            <v>0</v>
          </cell>
          <cell r="N1398">
            <v>21905.1</v>
          </cell>
          <cell r="O1398">
            <v>21905.1</v>
          </cell>
          <cell r="P1398">
            <v>2905860</v>
          </cell>
          <cell r="Q1398">
            <v>219051</v>
          </cell>
          <cell r="R1398">
            <v>3124911</v>
          </cell>
          <cell r="U1398" t="str">
            <v>VT: NCC, NC:BĐG Q2/2026</v>
          </cell>
          <cell r="V1398" t="str">
            <v>VT: NCC, NC:BĐG Q2/2026</v>
          </cell>
          <cell r="W1398" t="str">
            <v>ME</v>
          </cell>
        </row>
        <row r="1399">
          <cell r="L1399">
            <v>0</v>
          </cell>
          <cell r="M1399">
            <v>0</v>
          </cell>
          <cell r="N1399">
            <v>0</v>
          </cell>
          <cell r="O1399">
            <v>0</v>
          </cell>
          <cell r="P1399">
            <v>0</v>
          </cell>
          <cell r="Q1399">
            <v>0</v>
          </cell>
          <cell r="R1399">
            <v>0</v>
          </cell>
          <cell r="W1399" t="str">
            <v>ME</v>
          </cell>
        </row>
        <row r="1400">
          <cell r="F1400">
            <v>0.6</v>
          </cell>
          <cell r="J1400">
            <v>11309868</v>
          </cell>
          <cell r="K1400">
            <v>3500280.0000000005</v>
          </cell>
          <cell r="L1400">
            <v>14810148</v>
          </cell>
          <cell r="M1400">
            <v>3958453.8</v>
          </cell>
          <cell r="N1400">
            <v>1225098</v>
          </cell>
          <cell r="O1400">
            <v>5183551.8</v>
          </cell>
          <cell r="P1400">
            <v>8886088.7999999989</v>
          </cell>
          <cell r="Q1400">
            <v>3110131.0799999996</v>
          </cell>
          <cell r="R1400">
            <v>11996219.879999999</v>
          </cell>
          <cell r="U1400" t="str">
            <v>BĐG Q2/2026</v>
          </cell>
          <cell r="V1400" t="str">
            <v>BĐG Q2/2026</v>
          </cell>
          <cell r="W1400" t="str">
            <v>ME</v>
          </cell>
        </row>
        <row r="1459">
          <cell r="L1459">
            <v>0</v>
          </cell>
          <cell r="M1459">
            <v>0</v>
          </cell>
          <cell r="N1459">
            <v>0</v>
          </cell>
          <cell r="O1459">
            <v>0</v>
          </cell>
          <cell r="P1459">
            <v>0</v>
          </cell>
          <cell r="Q1459">
            <v>0</v>
          </cell>
          <cell r="R1459">
            <v>0</v>
          </cell>
          <cell r="W1459" t="str">
            <v>ME</v>
          </cell>
        </row>
        <row r="1460">
          <cell r="F1460">
            <v>1</v>
          </cell>
          <cell r="J1460">
            <v>2840000</v>
          </cell>
          <cell r="L1460">
            <v>2840000</v>
          </cell>
          <cell r="M1460">
            <v>0</v>
          </cell>
          <cell r="N1460">
            <v>0</v>
          </cell>
          <cell r="O1460">
            <v>0</v>
          </cell>
          <cell r="P1460">
            <v>2840000</v>
          </cell>
          <cell r="Q1460">
            <v>0</v>
          </cell>
          <cell r="R1460">
            <v>2840000</v>
          </cell>
          <cell r="U1460" t="str">
            <v>Báo giá NCC</v>
          </cell>
          <cell r="V1460" t="str">
            <v>Báo giá NCC</v>
          </cell>
          <cell r="W1460" t="str">
            <v>ME</v>
          </cell>
        </row>
        <row r="1461">
          <cell r="L1461">
            <v>0</v>
          </cell>
          <cell r="M1461">
            <v>0</v>
          </cell>
          <cell r="N1461">
            <v>0</v>
          </cell>
          <cell r="O1461">
            <v>0</v>
          </cell>
          <cell r="P1461">
            <v>0</v>
          </cell>
          <cell r="Q1461">
            <v>0</v>
          </cell>
          <cell r="R1461">
            <v>0</v>
          </cell>
          <cell r="W1461" t="str">
            <v>ME</v>
          </cell>
        </row>
        <row r="1462">
          <cell r="L1462">
            <v>0</v>
          </cell>
          <cell r="M1462">
            <v>0</v>
          </cell>
          <cell r="N1462">
            <v>0</v>
          </cell>
          <cell r="O1462">
            <v>0</v>
          </cell>
          <cell r="P1462">
            <v>0</v>
          </cell>
          <cell r="Q1462">
            <v>0</v>
          </cell>
          <cell r="R1462">
            <v>0</v>
          </cell>
          <cell r="W1462" t="str">
            <v>ME</v>
          </cell>
        </row>
        <row r="1463">
          <cell r="L1463">
            <v>0</v>
          </cell>
          <cell r="M1463">
            <v>0</v>
          </cell>
          <cell r="N1463">
            <v>0</v>
          </cell>
          <cell r="O1463">
            <v>0</v>
          </cell>
          <cell r="P1463">
            <v>0</v>
          </cell>
          <cell r="Q1463">
            <v>0</v>
          </cell>
          <cell r="R1463">
            <v>0</v>
          </cell>
          <cell r="W1463" t="str">
            <v>ME</v>
          </cell>
        </row>
        <row r="1464">
          <cell r="L1464">
            <v>0</v>
          </cell>
          <cell r="M1464">
            <v>0</v>
          </cell>
          <cell r="N1464">
            <v>0</v>
          </cell>
          <cell r="O1464">
            <v>0</v>
          </cell>
          <cell r="P1464">
            <v>0</v>
          </cell>
          <cell r="Q1464">
            <v>0</v>
          </cell>
          <cell r="R1464">
            <v>0</v>
          </cell>
          <cell r="W1464" t="str">
            <v>ME</v>
          </cell>
        </row>
        <row r="1465">
          <cell r="F1465">
            <v>1</v>
          </cell>
          <cell r="J1465">
            <v>0</v>
          </cell>
          <cell r="K1465">
            <v>1912000</v>
          </cell>
          <cell r="L1465">
            <v>1912000</v>
          </cell>
          <cell r="M1465">
            <v>0</v>
          </cell>
          <cell r="N1465">
            <v>669200</v>
          </cell>
          <cell r="O1465">
            <v>669200</v>
          </cell>
          <cell r="P1465">
            <v>1912000</v>
          </cell>
          <cell r="Q1465">
            <v>669200</v>
          </cell>
          <cell r="R1465">
            <v>2581200</v>
          </cell>
          <cell r="U1465" t="str">
            <v>BĐG Q2/2026</v>
          </cell>
          <cell r="V1465" t="str">
            <v>BĐG Q2/2026</v>
          </cell>
          <cell r="W1465" t="str">
            <v>ME</v>
          </cell>
        </row>
        <row r="1466">
          <cell r="F1466">
            <v>1</v>
          </cell>
          <cell r="J1466">
            <v>657195</v>
          </cell>
          <cell r="K1466">
            <v>25297.920000000002</v>
          </cell>
          <cell r="L1466">
            <v>682492.92</v>
          </cell>
          <cell r="M1466">
            <v>0</v>
          </cell>
          <cell r="N1466">
            <v>8854.2720000000008</v>
          </cell>
          <cell r="O1466">
            <v>8854.2720000000008</v>
          </cell>
          <cell r="P1466">
            <v>682492.92</v>
          </cell>
          <cell r="Q1466">
            <v>8854.2720000000008</v>
          </cell>
          <cell r="R1466">
            <v>691347.19200000004</v>
          </cell>
          <cell r="U1466" t="str">
            <v>VT: NCC, NC:BĐG Q2/2026</v>
          </cell>
          <cell r="V1466" t="str">
            <v>VT: NCC, NC:BĐG Q2/2026</v>
          </cell>
          <cell r="W1466" t="str">
            <v>ME</v>
          </cell>
        </row>
        <row r="1467">
          <cell r="F1467">
            <v>1</v>
          </cell>
          <cell r="J1467">
            <v>74600</v>
          </cell>
          <cell r="K1467">
            <v>49410</v>
          </cell>
          <cell r="L1467">
            <v>124010</v>
          </cell>
          <cell r="M1467">
            <v>0</v>
          </cell>
          <cell r="N1467">
            <v>17293.5</v>
          </cell>
          <cell r="O1467">
            <v>17293.5</v>
          </cell>
          <cell r="P1467">
            <v>124010</v>
          </cell>
          <cell r="Q1467">
            <v>17293.5</v>
          </cell>
          <cell r="R1467">
            <v>141303.5</v>
          </cell>
          <cell r="T1467">
            <v>1665200</v>
          </cell>
          <cell r="U1467" t="str">
            <v>VT: NCC, NC:BĐG Q2/2026</v>
          </cell>
          <cell r="V1467" t="str">
            <v>VT: NCC, NC:BĐG Q2/2026</v>
          </cell>
          <cell r="W1467" t="str">
            <v>ME</v>
          </cell>
        </row>
        <row r="1468">
          <cell r="F1468">
            <v>1</v>
          </cell>
          <cell r="J1468">
            <v>538846</v>
          </cell>
          <cell r="K1468">
            <v>21085.714285714286</v>
          </cell>
          <cell r="L1468">
            <v>559931.71428571432</v>
          </cell>
          <cell r="M1468">
            <v>0</v>
          </cell>
          <cell r="N1468">
            <v>7380</v>
          </cell>
          <cell r="O1468">
            <v>7380</v>
          </cell>
          <cell r="P1468">
            <v>559931.71428571432</v>
          </cell>
          <cell r="Q1468">
            <v>7380</v>
          </cell>
          <cell r="R1468">
            <v>567311.71428571432</v>
          </cell>
          <cell r="U1468" t="str">
            <v>VT: NCC, NC:BĐG Q2/2026</v>
          </cell>
          <cell r="V1468" t="str">
            <v>VT: NCC, NC:BĐG Q2/2026</v>
          </cell>
          <cell r="W1468" t="str">
            <v>ME</v>
          </cell>
        </row>
        <row r="1469">
          <cell r="F1469">
            <v>8</v>
          </cell>
          <cell r="J1469">
            <v>11863.987200000001</v>
          </cell>
          <cell r="K1469">
            <v>5138.6399999999994</v>
          </cell>
          <cell r="L1469">
            <v>17002.627200000003</v>
          </cell>
          <cell r="M1469">
            <v>4152.39552</v>
          </cell>
          <cell r="N1469">
            <v>1798.5239999999997</v>
          </cell>
          <cell r="O1469">
            <v>5950.9195199999995</v>
          </cell>
          <cell r="P1469">
            <v>136021.01760000002</v>
          </cell>
          <cell r="Q1469">
            <v>47607.356159999996</v>
          </cell>
          <cell r="R1469">
            <v>183628.37376000002</v>
          </cell>
          <cell r="U1469" t="str">
            <v>BĐG Q2/2026</v>
          </cell>
          <cell r="V1469" t="str">
            <v>BĐG Q2/2026</v>
          </cell>
          <cell r="W1469" t="str">
            <v>ME</v>
          </cell>
        </row>
        <row r="1470">
          <cell r="F1470">
            <v>50</v>
          </cell>
          <cell r="J1470">
            <v>7288.1855999999998</v>
          </cell>
          <cell r="K1470">
            <v>4348.08</v>
          </cell>
          <cell r="L1470">
            <v>11636.265599999999</v>
          </cell>
          <cell r="M1470">
            <v>2550.8649599999999</v>
          </cell>
          <cell r="N1470">
            <v>1521.828</v>
          </cell>
          <cell r="O1470">
            <v>4072.6929599999999</v>
          </cell>
          <cell r="P1470">
            <v>581813.27999999991</v>
          </cell>
          <cell r="Q1470">
            <v>203634.64799999999</v>
          </cell>
          <cell r="R1470">
            <v>785447.92799999984</v>
          </cell>
          <cell r="U1470" t="str">
            <v>BĐG Q2/2026</v>
          </cell>
          <cell r="V1470" t="str">
            <v>BĐG Q2/2026</v>
          </cell>
          <cell r="W1470" t="str">
            <v>ME</v>
          </cell>
        </row>
        <row r="1471">
          <cell r="F1471">
            <v>4</v>
          </cell>
          <cell r="J1471">
            <v>11863.987200000001</v>
          </cell>
          <cell r="K1471">
            <v>5138.6399999999994</v>
          </cell>
          <cell r="L1471">
            <v>17002.627200000003</v>
          </cell>
          <cell r="M1471">
            <v>4152.39552</v>
          </cell>
          <cell r="N1471">
            <v>1798.5239999999997</v>
          </cell>
          <cell r="O1471">
            <v>5950.9195199999995</v>
          </cell>
          <cell r="P1471">
            <v>68010.508800000011</v>
          </cell>
          <cell r="Q1471">
            <v>23803.678079999998</v>
          </cell>
          <cell r="R1471">
            <v>91814.186880000008</v>
          </cell>
          <cell r="U1471" t="str">
            <v>BĐG Q2/2026</v>
          </cell>
          <cell r="V1471" t="str">
            <v>BĐG Q2/2026</v>
          </cell>
          <cell r="W1471" t="str">
            <v>ME</v>
          </cell>
        </row>
        <row r="1472">
          <cell r="F1472">
            <v>25</v>
          </cell>
          <cell r="J1472">
            <v>7288.1855999999998</v>
          </cell>
          <cell r="K1472">
            <v>4348.08</v>
          </cell>
          <cell r="L1472">
            <v>11636.265599999999</v>
          </cell>
          <cell r="M1472">
            <v>2550.8649599999999</v>
          </cell>
          <cell r="N1472">
            <v>1521.828</v>
          </cell>
          <cell r="O1472">
            <v>4072.6929599999999</v>
          </cell>
          <cell r="P1472">
            <v>290906.63999999996</v>
          </cell>
          <cell r="Q1472">
            <v>101817.32399999999</v>
          </cell>
          <cell r="R1472">
            <v>392723.96399999992</v>
          </cell>
          <cell r="U1472" t="str">
            <v>BĐG Q2/2026</v>
          </cell>
          <cell r="V1472" t="str">
            <v>BĐG Q2/2026</v>
          </cell>
          <cell r="W1472" t="str">
            <v>ME</v>
          </cell>
        </row>
        <row r="1473">
          <cell r="F1473">
            <v>29</v>
          </cell>
          <cell r="J1473">
            <v>6669.6739200000002</v>
          </cell>
          <cell r="K1473">
            <v>11375.959690909089</v>
          </cell>
          <cell r="L1473">
            <v>18045.633610909088</v>
          </cell>
          <cell r="M1473">
            <v>2334.3858719999998</v>
          </cell>
          <cell r="N1473">
            <v>3981.5858918181807</v>
          </cell>
          <cell r="O1473">
            <v>6315.971763818181</v>
          </cell>
          <cell r="P1473">
            <v>523323.37471636356</v>
          </cell>
          <cell r="Q1473">
            <v>183163.18115072724</v>
          </cell>
          <cell r="R1473">
            <v>706486.55586709082</v>
          </cell>
          <cell r="U1473" t="str">
            <v>BĐG Q2/2026</v>
          </cell>
          <cell r="V1473" t="str">
            <v>BĐG Q2/2026</v>
          </cell>
          <cell r="W1473" t="str">
            <v>ME</v>
          </cell>
        </row>
        <row r="1474">
          <cell r="L1474">
            <v>0</v>
          </cell>
          <cell r="M1474">
            <v>0</v>
          </cell>
          <cell r="N1474">
            <v>0</v>
          </cell>
          <cell r="O1474">
            <v>0</v>
          </cell>
          <cell r="P1474">
            <v>0</v>
          </cell>
          <cell r="Q1474">
            <v>0</v>
          </cell>
          <cell r="R1474">
            <v>0</v>
          </cell>
          <cell r="W1474" t="str">
            <v>ME</v>
          </cell>
        </row>
        <row r="1475">
          <cell r="J1475">
            <v>18789030</v>
          </cell>
          <cell r="K1475">
            <v>3166800</v>
          </cell>
          <cell r="L1475">
            <v>21955830</v>
          </cell>
          <cell r="M1475">
            <v>6576160.5</v>
          </cell>
          <cell r="N1475">
            <v>1108380</v>
          </cell>
          <cell r="O1475">
            <v>7684540.5</v>
          </cell>
          <cell r="P1475">
            <v>0</v>
          </cell>
          <cell r="Q1475">
            <v>0</v>
          </cell>
          <cell r="R1475">
            <v>0</v>
          </cell>
          <cell r="U1475" t="str">
            <v>BĐG Q2/2026</v>
          </cell>
          <cell r="V1475" t="str">
            <v>BĐG Q2/2026</v>
          </cell>
          <cell r="W1475" t="str">
            <v>ME</v>
          </cell>
        </row>
        <row r="1476">
          <cell r="J1476">
            <v>7846488</v>
          </cell>
          <cell r="K1476">
            <v>2394120</v>
          </cell>
          <cell r="L1476">
            <v>10240608</v>
          </cell>
          <cell r="M1476">
            <v>2746270.8</v>
          </cell>
          <cell r="N1476">
            <v>837942</v>
          </cell>
          <cell r="O1476">
            <v>3584212.8</v>
          </cell>
          <cell r="P1476">
            <v>0</v>
          </cell>
          <cell r="Q1476">
            <v>0</v>
          </cell>
          <cell r="R1476">
            <v>0</v>
          </cell>
          <cell r="U1476" t="str">
            <v>BĐG Q2/2026</v>
          </cell>
          <cell r="V1476" t="str">
            <v>BĐG Q2/2026</v>
          </cell>
          <cell r="W1476" t="str">
            <v>ME</v>
          </cell>
        </row>
        <row r="1477">
          <cell r="J1477">
            <v>5467332</v>
          </cell>
          <cell r="K1477">
            <v>2329680</v>
          </cell>
          <cell r="L1477">
            <v>7797012</v>
          </cell>
          <cell r="M1477">
            <v>1913566.2</v>
          </cell>
          <cell r="N1477">
            <v>815388</v>
          </cell>
          <cell r="O1477">
            <v>2728954.2</v>
          </cell>
          <cell r="P1477">
            <v>0</v>
          </cell>
          <cell r="Q1477">
            <v>0</v>
          </cell>
          <cell r="R1477">
            <v>0</v>
          </cell>
          <cell r="U1477" t="str">
            <v>BĐG Q2/2026</v>
          </cell>
          <cell r="V1477" t="str">
            <v>BĐG Q2/2026</v>
          </cell>
          <cell r="W1477" t="str">
            <v>ME</v>
          </cell>
        </row>
        <row r="1478">
          <cell r="J1478">
            <v>77688</v>
          </cell>
          <cell r="K1478">
            <v>21412</v>
          </cell>
          <cell r="L1478">
            <v>99100</v>
          </cell>
          <cell r="M1478">
            <v>27190.799999999999</v>
          </cell>
          <cell r="N1478">
            <v>7494.2</v>
          </cell>
          <cell r="O1478">
            <v>34685</v>
          </cell>
          <cell r="P1478">
            <v>0</v>
          </cell>
          <cell r="Q1478">
            <v>0</v>
          </cell>
          <cell r="R1478">
            <v>0</v>
          </cell>
          <cell r="U1478" t="str">
            <v>BĐG Q2/2026</v>
          </cell>
          <cell r="V1478" t="str">
            <v>BĐG Q2/2026</v>
          </cell>
          <cell r="W1478" t="str">
            <v>ME</v>
          </cell>
        </row>
        <row r="1479">
          <cell r="J1479">
            <v>24408</v>
          </cell>
          <cell r="K1479">
            <v>16470</v>
          </cell>
          <cell r="L1479">
            <v>40878</v>
          </cell>
          <cell r="M1479">
            <v>8542.7999999999993</v>
          </cell>
          <cell r="N1479">
            <v>5764.5</v>
          </cell>
          <cell r="O1479">
            <v>14307.3</v>
          </cell>
          <cell r="P1479">
            <v>0</v>
          </cell>
          <cell r="Q1479">
            <v>0</v>
          </cell>
          <cell r="R1479">
            <v>0</v>
          </cell>
          <cell r="U1479" t="str">
            <v>BĐG Q2/2026</v>
          </cell>
          <cell r="V1479" t="str">
            <v>BĐG Q2/2026</v>
          </cell>
          <cell r="W1479" t="str">
            <v>ME</v>
          </cell>
        </row>
        <row r="1480">
          <cell r="J1480">
            <v>18000</v>
          </cell>
          <cell r="K1480">
            <v>14659</v>
          </cell>
          <cell r="L1480">
            <v>32659</v>
          </cell>
          <cell r="M1480">
            <v>6300</v>
          </cell>
          <cell r="N1480">
            <v>5130.6499999999996</v>
          </cell>
          <cell r="O1480">
            <v>11430.65</v>
          </cell>
          <cell r="P1480">
            <v>0</v>
          </cell>
          <cell r="Q1480">
            <v>0</v>
          </cell>
          <cell r="R1480">
            <v>0</v>
          </cell>
          <cell r="U1480" t="str">
            <v>BĐG Q2/2026</v>
          </cell>
          <cell r="V1480" t="str">
            <v>BĐG Q2/2026</v>
          </cell>
          <cell r="W1480" t="str">
            <v>ME</v>
          </cell>
        </row>
        <row r="1481">
          <cell r="J1481">
            <v>150000</v>
          </cell>
          <cell r="K1481">
            <v>56400</v>
          </cell>
          <cell r="L1481">
            <v>206400</v>
          </cell>
          <cell r="M1481">
            <v>0</v>
          </cell>
          <cell r="N1481">
            <v>19740</v>
          </cell>
          <cell r="O1481">
            <v>19740</v>
          </cell>
          <cell r="P1481">
            <v>0</v>
          </cell>
          <cell r="Q1481">
            <v>0</v>
          </cell>
          <cell r="R1481">
            <v>0</v>
          </cell>
          <cell r="U1481" t="str">
            <v>VT: NCC, NC:BĐG Q2/2026</v>
          </cell>
          <cell r="V1481" t="str">
            <v>VT: NCC, NC:BĐG Q2/2026</v>
          </cell>
          <cell r="W1481" t="str">
            <v>ME</v>
          </cell>
        </row>
        <row r="1557">
          <cell r="L1557">
            <v>0</v>
          </cell>
          <cell r="M1557">
            <v>0</v>
          </cell>
          <cell r="N1557">
            <v>0</v>
          </cell>
          <cell r="O1557">
            <v>0</v>
          </cell>
          <cell r="P1557">
            <v>0</v>
          </cell>
          <cell r="Q1557">
            <v>0</v>
          </cell>
          <cell r="R1557">
            <v>0</v>
          </cell>
          <cell r="W1557" t="str">
            <v>ME</v>
          </cell>
        </row>
        <row r="1558">
          <cell r="F1558">
            <v>3</v>
          </cell>
          <cell r="J1558">
            <v>0</v>
          </cell>
          <cell r="K1558">
            <v>1912000</v>
          </cell>
          <cell r="L1558">
            <v>1912000</v>
          </cell>
          <cell r="M1558">
            <v>0</v>
          </cell>
          <cell r="N1558">
            <v>669200</v>
          </cell>
          <cell r="O1558">
            <v>669200</v>
          </cell>
          <cell r="P1558">
            <v>5736000</v>
          </cell>
          <cell r="Q1558">
            <v>2007600</v>
          </cell>
          <cell r="R1558">
            <v>7743600</v>
          </cell>
          <cell r="U1558" t="str">
            <v>BĐG Q2/2026</v>
          </cell>
          <cell r="V1558" t="str">
            <v>BĐG Q2/2026</v>
          </cell>
          <cell r="W1558" t="str">
            <v>ME</v>
          </cell>
        </row>
        <row r="1559">
          <cell r="F1559">
            <v>3</v>
          </cell>
          <cell r="J1559">
            <v>657195</v>
          </cell>
          <cell r="K1559">
            <v>25297.920000000002</v>
          </cell>
          <cell r="L1559">
            <v>682492.92</v>
          </cell>
          <cell r="M1559">
            <v>0</v>
          </cell>
          <cell r="N1559">
            <v>8854.2720000000008</v>
          </cell>
          <cell r="O1559">
            <v>8854.2720000000008</v>
          </cell>
          <cell r="P1559">
            <v>2047478.7600000002</v>
          </cell>
          <cell r="Q1559">
            <v>26562.816000000003</v>
          </cell>
          <cell r="R1559">
            <v>2074041.5760000004</v>
          </cell>
          <cell r="U1559" t="str">
            <v>VT: NCC, NC:BĐG Q2/2026</v>
          </cell>
          <cell r="V1559" t="str">
            <v>VT: NCC, NC:BĐG Q2/2026</v>
          </cell>
          <cell r="W1559" t="str">
            <v>ME</v>
          </cell>
        </row>
        <row r="1560">
          <cell r="F1560">
            <v>3</v>
          </cell>
          <cell r="J1560">
            <v>74600</v>
          </cell>
          <cell r="K1560">
            <v>49410</v>
          </cell>
          <cell r="L1560">
            <v>124010</v>
          </cell>
          <cell r="M1560">
            <v>0</v>
          </cell>
          <cell r="N1560">
            <v>17293.5</v>
          </cell>
          <cell r="O1560">
            <v>17293.5</v>
          </cell>
          <cell r="P1560">
            <v>372030</v>
          </cell>
          <cell r="Q1560">
            <v>51880.5</v>
          </cell>
          <cell r="R1560">
            <v>423910.5</v>
          </cell>
          <cell r="T1560">
            <v>1665200</v>
          </cell>
          <cell r="U1560" t="str">
            <v>VT: NCC, NC:BĐG Q2/2026</v>
          </cell>
          <cell r="V1560" t="str">
            <v>VT: NCC, NC:BĐG Q2/2026</v>
          </cell>
          <cell r="W1560" t="str">
            <v>ME</v>
          </cell>
        </row>
        <row r="1561">
          <cell r="F1561">
            <v>3</v>
          </cell>
          <cell r="J1561">
            <v>538846</v>
          </cell>
          <cell r="K1561">
            <v>21085.714285714286</v>
          </cell>
          <cell r="L1561">
            <v>559931.71428571432</v>
          </cell>
          <cell r="M1561">
            <v>0</v>
          </cell>
          <cell r="N1561">
            <v>7380</v>
          </cell>
          <cell r="O1561">
            <v>7380</v>
          </cell>
          <cell r="P1561">
            <v>1679795.142857143</v>
          </cell>
          <cell r="Q1561">
            <v>22140</v>
          </cell>
          <cell r="R1561">
            <v>1701935.142857143</v>
          </cell>
          <cell r="U1561" t="str">
            <v>VT: NCC, NC:BĐG Q2/2026</v>
          </cell>
          <cell r="V1561" t="str">
            <v>VT: NCC, NC:BĐG Q2/2026</v>
          </cell>
          <cell r="W1561" t="str">
            <v>ME</v>
          </cell>
        </row>
        <row r="1562">
          <cell r="F1562">
            <v>24</v>
          </cell>
          <cell r="J1562">
            <v>11863.987200000001</v>
          </cell>
          <cell r="K1562">
            <v>5138.6399999999994</v>
          </cell>
          <cell r="L1562">
            <v>17002.627200000003</v>
          </cell>
          <cell r="M1562">
            <v>4152.39552</v>
          </cell>
          <cell r="N1562">
            <v>1798.5239999999997</v>
          </cell>
          <cell r="O1562">
            <v>5950.9195199999995</v>
          </cell>
          <cell r="P1562">
            <v>408063.05280000006</v>
          </cell>
          <cell r="Q1562">
            <v>142822.06847999999</v>
          </cell>
          <cell r="R1562">
            <v>550885.12128000008</v>
          </cell>
          <cell r="U1562" t="str">
            <v>BĐG Q2/2026</v>
          </cell>
          <cell r="V1562" t="str">
            <v>BĐG Q2/2026</v>
          </cell>
          <cell r="W1562" t="str">
            <v>ME</v>
          </cell>
        </row>
        <row r="1563">
          <cell r="F1563">
            <v>150</v>
          </cell>
          <cell r="J1563">
            <v>7288.1855999999998</v>
          </cell>
          <cell r="K1563">
            <v>4348.08</v>
          </cell>
          <cell r="L1563">
            <v>11636.265599999999</v>
          </cell>
          <cell r="M1563">
            <v>2550.8649599999999</v>
          </cell>
          <cell r="N1563">
            <v>1521.828</v>
          </cell>
          <cell r="O1563">
            <v>4072.6929599999999</v>
          </cell>
          <cell r="P1563">
            <v>1745439.8399999999</v>
          </cell>
          <cell r="Q1563">
            <v>610903.94400000002</v>
          </cell>
          <cell r="R1563">
            <v>2356343.784</v>
          </cell>
          <cell r="U1563" t="str">
            <v>BĐG Q2/2026</v>
          </cell>
          <cell r="V1563" t="str">
            <v>BĐG Q2/2026</v>
          </cell>
          <cell r="W1563" t="str">
            <v>ME</v>
          </cell>
        </row>
        <row r="1564">
          <cell r="F1564">
            <v>12</v>
          </cell>
          <cell r="J1564">
            <v>11863.987200000001</v>
          </cell>
          <cell r="K1564">
            <v>5138.6399999999994</v>
          </cell>
          <cell r="L1564">
            <v>17002.627200000003</v>
          </cell>
          <cell r="M1564">
            <v>4152.39552</v>
          </cell>
          <cell r="N1564">
            <v>1798.5239999999997</v>
          </cell>
          <cell r="O1564">
            <v>5950.9195199999995</v>
          </cell>
          <cell r="P1564">
            <v>204031.52640000003</v>
          </cell>
          <cell r="Q1564">
            <v>71411.034239999994</v>
          </cell>
          <cell r="R1564">
            <v>275442.56064000004</v>
          </cell>
          <cell r="U1564" t="str">
            <v>BĐG Q2/2026</v>
          </cell>
          <cell r="V1564" t="str">
            <v>BĐG Q2/2026</v>
          </cell>
          <cell r="W1564" t="str">
            <v>ME</v>
          </cell>
        </row>
        <row r="1565">
          <cell r="F1565">
            <v>75</v>
          </cell>
          <cell r="J1565">
            <v>7288.1855999999998</v>
          </cell>
          <cell r="K1565">
            <v>4348.08</v>
          </cell>
          <cell r="L1565">
            <v>11636.265599999999</v>
          </cell>
          <cell r="M1565">
            <v>2550.8649599999999</v>
          </cell>
          <cell r="N1565">
            <v>1521.828</v>
          </cell>
          <cell r="O1565">
            <v>4072.6929599999999</v>
          </cell>
          <cell r="P1565">
            <v>872719.91999999993</v>
          </cell>
          <cell r="Q1565">
            <v>305451.97200000001</v>
          </cell>
          <cell r="R1565">
            <v>1178171.892</v>
          </cell>
          <cell r="U1565" t="str">
            <v>BĐG Q2/2026</v>
          </cell>
          <cell r="V1565" t="str">
            <v>BĐG Q2/2026</v>
          </cell>
          <cell r="W1565" t="str">
            <v>ME</v>
          </cell>
        </row>
        <row r="1566">
          <cell r="F1566">
            <v>87</v>
          </cell>
          <cell r="J1566">
            <v>6669.6739200000002</v>
          </cell>
          <cell r="K1566">
            <v>11375.959690909089</v>
          </cell>
          <cell r="L1566">
            <v>18045.633610909088</v>
          </cell>
          <cell r="M1566">
            <v>2334.3858719999998</v>
          </cell>
          <cell r="N1566">
            <v>3981.5858918181807</v>
          </cell>
          <cell r="O1566">
            <v>6315.971763818181</v>
          </cell>
          <cell r="P1566">
            <v>1569970.1241490906</v>
          </cell>
          <cell r="Q1566">
            <v>549489.54345218174</v>
          </cell>
          <cell r="R1566">
            <v>2119459.6676012725</v>
          </cell>
          <cell r="U1566" t="str">
            <v>BĐG Q2/2026</v>
          </cell>
          <cell r="V1566" t="str">
            <v>BĐG Q2/2026</v>
          </cell>
          <cell r="W1566" t="str">
            <v>ME</v>
          </cell>
        </row>
        <row r="1567">
          <cell r="L1567">
            <v>0</v>
          </cell>
          <cell r="M1567">
            <v>0</v>
          </cell>
          <cell r="N1567">
            <v>0</v>
          </cell>
          <cell r="O1567">
            <v>0</v>
          </cell>
          <cell r="P1567">
            <v>0</v>
          </cell>
          <cell r="Q1567">
            <v>0</v>
          </cell>
          <cell r="R1567">
            <v>0</v>
          </cell>
          <cell r="W1567" t="str">
            <v>ME</v>
          </cell>
        </row>
        <row r="1568">
          <cell r="F1568">
            <v>0.9</v>
          </cell>
          <cell r="J1568">
            <v>18789030</v>
          </cell>
          <cell r="K1568">
            <v>3166800</v>
          </cell>
          <cell r="L1568">
            <v>21955830</v>
          </cell>
          <cell r="M1568">
            <v>6576160.5</v>
          </cell>
          <cell r="N1568">
            <v>1108380</v>
          </cell>
          <cell r="O1568">
            <v>7684540.5</v>
          </cell>
          <cell r="P1568">
            <v>19760247</v>
          </cell>
          <cell r="Q1568">
            <v>6916086.4500000002</v>
          </cell>
          <cell r="R1568">
            <v>26676333.449999999</v>
          </cell>
          <cell r="U1568" t="str">
            <v>BĐG Q2/2026</v>
          </cell>
          <cell r="V1568" t="str">
            <v>BĐG Q2/2026</v>
          </cell>
          <cell r="W1568" t="str">
            <v>ME</v>
          </cell>
        </row>
        <row r="1569">
          <cell r="F1569">
            <v>0.3</v>
          </cell>
          <cell r="J1569">
            <v>7846488</v>
          </cell>
          <cell r="K1569">
            <v>2394120</v>
          </cell>
          <cell r="L1569">
            <v>10240608</v>
          </cell>
          <cell r="M1569">
            <v>2746270.8</v>
          </cell>
          <cell r="N1569">
            <v>837942</v>
          </cell>
          <cell r="O1569">
            <v>3584212.8</v>
          </cell>
          <cell r="P1569">
            <v>3072182.4</v>
          </cell>
          <cell r="Q1569">
            <v>1075263.8399999999</v>
          </cell>
          <cell r="R1569">
            <v>4147446.2399999998</v>
          </cell>
          <cell r="U1569" t="str">
            <v>BĐG Q2/2026</v>
          </cell>
          <cell r="V1569" t="str">
            <v>BĐG Q2/2026</v>
          </cell>
          <cell r="W1569" t="str">
            <v>ME</v>
          </cell>
        </row>
        <row r="1570">
          <cell r="F1570">
            <v>0.81</v>
          </cell>
          <cell r="J1570">
            <v>5467332</v>
          </cell>
          <cell r="K1570">
            <v>2329680</v>
          </cell>
          <cell r="L1570">
            <v>7797012</v>
          </cell>
          <cell r="M1570">
            <v>1913566.2</v>
          </cell>
          <cell r="N1570">
            <v>815388</v>
          </cell>
          <cell r="O1570">
            <v>2728954.2</v>
          </cell>
          <cell r="P1570">
            <v>6315579.7200000007</v>
          </cell>
          <cell r="Q1570">
            <v>2210452.9020000002</v>
          </cell>
          <cell r="R1570">
            <v>8526032.6220000014</v>
          </cell>
          <cell r="U1570" t="str">
            <v>BĐG Q2/2026</v>
          </cell>
          <cell r="V1570" t="str">
            <v>BĐG Q2/2026</v>
          </cell>
          <cell r="W1570" t="str">
            <v>ME</v>
          </cell>
        </row>
        <row r="1571">
          <cell r="F1571">
            <v>3</v>
          </cell>
          <cell r="J1571">
            <v>77688</v>
          </cell>
          <cell r="K1571">
            <v>21412</v>
          </cell>
          <cell r="L1571">
            <v>99100</v>
          </cell>
          <cell r="M1571">
            <v>27190.799999999999</v>
          </cell>
          <cell r="N1571">
            <v>7494.2</v>
          </cell>
          <cell r="O1571">
            <v>34685</v>
          </cell>
          <cell r="P1571">
            <v>297300</v>
          </cell>
          <cell r="Q1571">
            <v>104055</v>
          </cell>
          <cell r="R1571">
            <v>401355</v>
          </cell>
          <cell r="U1571" t="str">
            <v>BĐG Q2/2026</v>
          </cell>
          <cell r="V1571" t="str">
            <v>BĐG Q2/2026</v>
          </cell>
          <cell r="W1571" t="str">
            <v>ME</v>
          </cell>
        </row>
        <row r="1572">
          <cell r="F1572">
            <v>3</v>
          </cell>
          <cell r="J1572">
            <v>24408</v>
          </cell>
          <cell r="K1572">
            <v>16470</v>
          </cell>
          <cell r="L1572">
            <v>40878</v>
          </cell>
          <cell r="M1572">
            <v>8542.7999999999993</v>
          </cell>
          <cell r="N1572">
            <v>5764.5</v>
          </cell>
          <cell r="O1572">
            <v>14307.3</v>
          </cell>
          <cell r="P1572">
            <v>122634</v>
          </cell>
          <cell r="Q1572">
            <v>42921.899999999994</v>
          </cell>
          <cell r="R1572">
            <v>165555.9</v>
          </cell>
          <cell r="U1572" t="str">
            <v>BĐG Q2/2026</v>
          </cell>
          <cell r="V1572" t="str">
            <v>BĐG Q2/2026</v>
          </cell>
          <cell r="W1572" t="str">
            <v>ME</v>
          </cell>
        </row>
        <row r="1573">
          <cell r="F1573">
            <v>24</v>
          </cell>
          <cell r="J1573">
            <v>18000</v>
          </cell>
          <cell r="K1573">
            <v>14659</v>
          </cell>
          <cell r="L1573">
            <v>32659</v>
          </cell>
          <cell r="M1573">
            <v>6300</v>
          </cell>
          <cell r="N1573">
            <v>5130.6499999999996</v>
          </cell>
          <cell r="O1573">
            <v>11430.65</v>
          </cell>
          <cell r="P1573">
            <v>783816</v>
          </cell>
          <cell r="Q1573">
            <v>274335.59999999998</v>
          </cell>
          <cell r="R1573">
            <v>1058151.6000000001</v>
          </cell>
          <cell r="U1573" t="str">
            <v>BĐG Q2/2026</v>
          </cell>
          <cell r="V1573" t="str">
            <v>BĐG Q2/2026</v>
          </cell>
          <cell r="W1573" t="str">
            <v>ME</v>
          </cell>
        </row>
        <row r="1574">
          <cell r="F1574">
            <v>9</v>
          </cell>
          <cell r="J1574">
            <v>150000</v>
          </cell>
          <cell r="K1574">
            <v>56400</v>
          </cell>
          <cell r="L1574">
            <v>206400</v>
          </cell>
          <cell r="M1574">
            <v>0</v>
          </cell>
          <cell r="N1574">
            <v>19740</v>
          </cell>
          <cell r="O1574">
            <v>19740</v>
          </cell>
          <cell r="P1574">
            <v>1857600</v>
          </cell>
          <cell r="Q1574">
            <v>177660</v>
          </cell>
          <cell r="R1574">
            <v>2035260</v>
          </cell>
          <cell r="U1574" t="str">
            <v>VT: NCC, NC:BĐG Q2/2026</v>
          </cell>
          <cell r="V1574" t="str">
            <v>VT: NCC, NC:BĐG Q2/2026</v>
          </cell>
          <cell r="W1574" t="str">
            <v>ME</v>
          </cell>
        </row>
        <row r="1874">
          <cell r="L1874">
            <v>0</v>
          </cell>
          <cell r="M1874">
            <v>0</v>
          </cell>
          <cell r="N1874">
            <v>0</v>
          </cell>
          <cell r="O1874">
            <v>0</v>
          </cell>
          <cell r="P1874">
            <v>0</v>
          </cell>
          <cell r="Q1874">
            <v>0</v>
          </cell>
          <cell r="R1874">
            <v>0</v>
          </cell>
          <cell r="W1874" t="str">
            <v>ME</v>
          </cell>
        </row>
        <row r="1875">
          <cell r="L1875">
            <v>0</v>
          </cell>
          <cell r="M1875">
            <v>0</v>
          </cell>
          <cell r="N1875">
            <v>0</v>
          </cell>
          <cell r="O1875">
            <v>0</v>
          </cell>
          <cell r="P1875">
            <v>0</v>
          </cell>
          <cell r="Q1875">
            <v>0</v>
          </cell>
          <cell r="R1875">
            <v>0</v>
          </cell>
          <cell r="W1875" t="str">
            <v>ME</v>
          </cell>
        </row>
        <row r="1876">
          <cell r="F1876">
            <v>1</v>
          </cell>
          <cell r="J1876">
            <v>286677000</v>
          </cell>
          <cell r="L1876">
            <v>286677000</v>
          </cell>
          <cell r="M1876">
            <v>0</v>
          </cell>
          <cell r="N1876">
            <v>0</v>
          </cell>
          <cell r="O1876">
            <v>0</v>
          </cell>
          <cell r="P1876">
            <v>286677000</v>
          </cell>
          <cell r="Q1876">
            <v>0</v>
          </cell>
          <cell r="R1876">
            <v>286677000</v>
          </cell>
          <cell r="U1876" t="str">
            <v>Báo giá NCC</v>
          </cell>
          <cell r="V1876" t="str">
            <v>Báo giá NCC</v>
          </cell>
          <cell r="W1876" t="str">
            <v>ME</v>
          </cell>
        </row>
        <row r="1877">
          <cell r="L1877">
            <v>0</v>
          </cell>
          <cell r="M1877">
            <v>0</v>
          </cell>
          <cell r="N1877">
            <v>0</v>
          </cell>
          <cell r="O1877">
            <v>0</v>
          </cell>
          <cell r="P1877">
            <v>0</v>
          </cell>
          <cell r="Q1877">
            <v>0</v>
          </cell>
          <cell r="R1877">
            <v>0</v>
          </cell>
          <cell r="W1877" t="str">
            <v>ME</v>
          </cell>
        </row>
        <row r="1878">
          <cell r="L1878">
            <v>0</v>
          </cell>
          <cell r="M1878">
            <v>0</v>
          </cell>
          <cell r="N1878">
            <v>0</v>
          </cell>
          <cell r="O1878">
            <v>0</v>
          </cell>
          <cell r="P1878">
            <v>0</v>
          </cell>
          <cell r="Q1878">
            <v>0</v>
          </cell>
          <cell r="R1878">
            <v>0</v>
          </cell>
          <cell r="W1878" t="str">
            <v>ME</v>
          </cell>
        </row>
        <row r="1879">
          <cell r="L1879">
            <v>0</v>
          </cell>
          <cell r="M1879">
            <v>0</v>
          </cell>
          <cell r="N1879">
            <v>0</v>
          </cell>
          <cell r="O1879">
            <v>0</v>
          </cell>
          <cell r="P1879">
            <v>0</v>
          </cell>
          <cell r="Q1879">
            <v>0</v>
          </cell>
          <cell r="R1879">
            <v>0</v>
          </cell>
          <cell r="W1879" t="str">
            <v>ME</v>
          </cell>
        </row>
        <row r="1880">
          <cell r="L1880">
            <v>0</v>
          </cell>
          <cell r="M1880">
            <v>0</v>
          </cell>
          <cell r="N1880">
            <v>0</v>
          </cell>
          <cell r="O1880">
            <v>0</v>
          </cell>
          <cell r="P1880">
            <v>0</v>
          </cell>
          <cell r="Q1880">
            <v>0</v>
          </cell>
          <cell r="R1880">
            <v>0</v>
          </cell>
          <cell r="W1880" t="str">
            <v>ME</v>
          </cell>
        </row>
        <row r="1881">
          <cell r="L1881">
            <v>0</v>
          </cell>
          <cell r="M1881">
            <v>0</v>
          </cell>
          <cell r="N1881">
            <v>0</v>
          </cell>
          <cell r="O1881">
            <v>0</v>
          </cell>
          <cell r="P1881">
            <v>0</v>
          </cell>
          <cell r="Q1881">
            <v>0</v>
          </cell>
          <cell r="R1881">
            <v>0</v>
          </cell>
          <cell r="W1881" t="str">
            <v>ME</v>
          </cell>
        </row>
        <row r="1882">
          <cell r="L1882">
            <v>0</v>
          </cell>
          <cell r="M1882">
            <v>0</v>
          </cell>
          <cell r="N1882">
            <v>0</v>
          </cell>
          <cell r="O1882">
            <v>0</v>
          </cell>
          <cell r="P1882">
            <v>0</v>
          </cell>
          <cell r="Q1882">
            <v>0</v>
          </cell>
          <cell r="R1882">
            <v>0</v>
          </cell>
          <cell r="W1882" t="str">
            <v>ME</v>
          </cell>
        </row>
        <row r="1883">
          <cell r="L1883">
            <v>0</v>
          </cell>
          <cell r="M1883">
            <v>0</v>
          </cell>
          <cell r="N1883">
            <v>0</v>
          </cell>
          <cell r="O1883">
            <v>0</v>
          </cell>
          <cell r="P1883">
            <v>0</v>
          </cell>
          <cell r="Q1883">
            <v>0</v>
          </cell>
          <cell r="R1883">
            <v>0</v>
          </cell>
          <cell r="W1883" t="str">
            <v>ME</v>
          </cell>
        </row>
        <row r="1884">
          <cell r="L1884">
            <v>0</v>
          </cell>
          <cell r="M1884">
            <v>0</v>
          </cell>
          <cell r="N1884">
            <v>0</v>
          </cell>
          <cell r="O1884">
            <v>0</v>
          </cell>
          <cell r="P1884">
            <v>0</v>
          </cell>
          <cell r="Q1884">
            <v>0</v>
          </cell>
          <cell r="R1884">
            <v>0</v>
          </cell>
          <cell r="W1884" t="str">
            <v>ME</v>
          </cell>
        </row>
        <row r="1885">
          <cell r="L1885">
            <v>0</v>
          </cell>
          <cell r="M1885">
            <v>0</v>
          </cell>
          <cell r="N1885">
            <v>0</v>
          </cell>
          <cell r="O1885">
            <v>0</v>
          </cell>
          <cell r="P1885">
            <v>0</v>
          </cell>
          <cell r="Q1885">
            <v>0</v>
          </cell>
          <cell r="R1885">
            <v>0</v>
          </cell>
          <cell r="W1885" t="str">
            <v>ME</v>
          </cell>
        </row>
        <row r="1886">
          <cell r="L1886">
            <v>0</v>
          </cell>
          <cell r="M1886">
            <v>0</v>
          </cell>
          <cell r="N1886">
            <v>0</v>
          </cell>
          <cell r="O1886">
            <v>0</v>
          </cell>
          <cell r="P1886">
            <v>0</v>
          </cell>
          <cell r="Q1886">
            <v>0</v>
          </cell>
          <cell r="R1886">
            <v>0</v>
          </cell>
          <cell r="W1886" t="str">
            <v>ME</v>
          </cell>
        </row>
        <row r="1887">
          <cell r="L1887">
            <v>0</v>
          </cell>
          <cell r="M1887">
            <v>0</v>
          </cell>
          <cell r="N1887">
            <v>0</v>
          </cell>
          <cell r="O1887">
            <v>0</v>
          </cell>
          <cell r="P1887">
            <v>0</v>
          </cell>
          <cell r="Q1887">
            <v>0</v>
          </cell>
          <cell r="R1887">
            <v>0</v>
          </cell>
          <cell r="W1887" t="str">
            <v>ME</v>
          </cell>
        </row>
        <row r="1888">
          <cell r="L1888">
            <v>0</v>
          </cell>
          <cell r="M1888">
            <v>0</v>
          </cell>
          <cell r="N1888">
            <v>0</v>
          </cell>
          <cell r="O1888">
            <v>0</v>
          </cell>
          <cell r="P1888">
            <v>0</v>
          </cell>
          <cell r="Q1888">
            <v>0</v>
          </cell>
          <cell r="R1888">
            <v>0</v>
          </cell>
          <cell r="W1888" t="str">
            <v>ME</v>
          </cell>
        </row>
        <row r="1889">
          <cell r="L1889">
            <v>0</v>
          </cell>
          <cell r="M1889">
            <v>0</v>
          </cell>
          <cell r="N1889">
            <v>0</v>
          </cell>
          <cell r="O1889">
            <v>0</v>
          </cell>
          <cell r="P1889">
            <v>0</v>
          </cell>
          <cell r="Q1889">
            <v>0</v>
          </cell>
          <cell r="R1889">
            <v>0</v>
          </cell>
          <cell r="W1889" t="str">
            <v>ME</v>
          </cell>
        </row>
        <row r="1890">
          <cell r="L1890">
            <v>0</v>
          </cell>
          <cell r="M1890">
            <v>0</v>
          </cell>
          <cell r="N1890">
            <v>0</v>
          </cell>
          <cell r="O1890">
            <v>0</v>
          </cell>
          <cell r="P1890">
            <v>0</v>
          </cell>
          <cell r="Q1890">
            <v>0</v>
          </cell>
          <cell r="R1890">
            <v>0</v>
          </cell>
          <cell r="W1890" t="str">
            <v>ME</v>
          </cell>
        </row>
        <row r="1891">
          <cell r="L1891">
            <v>0</v>
          </cell>
          <cell r="M1891">
            <v>0</v>
          </cell>
          <cell r="N1891">
            <v>0</v>
          </cell>
          <cell r="O1891">
            <v>0</v>
          </cell>
          <cell r="P1891">
            <v>0</v>
          </cell>
          <cell r="Q1891">
            <v>0</v>
          </cell>
          <cell r="R1891">
            <v>0</v>
          </cell>
          <cell r="W1891" t="str">
            <v>ME</v>
          </cell>
        </row>
        <row r="1892">
          <cell r="L1892">
            <v>0</v>
          </cell>
          <cell r="M1892">
            <v>0</v>
          </cell>
          <cell r="N1892">
            <v>0</v>
          </cell>
          <cell r="O1892">
            <v>0</v>
          </cell>
          <cell r="P1892">
            <v>0</v>
          </cell>
          <cell r="Q1892">
            <v>0</v>
          </cell>
          <cell r="R1892">
            <v>0</v>
          </cell>
          <cell r="U1892" t="str">
            <v>VT: HĐK, NC:BĐG Q2/2026</v>
          </cell>
          <cell r="V1892" t="str">
            <v>VT: HĐK, NC:BĐG Q2/2026</v>
          </cell>
          <cell r="W1892" t="str">
            <v>ME</v>
          </cell>
        </row>
        <row r="1893">
          <cell r="L1893">
            <v>0</v>
          </cell>
          <cell r="M1893">
            <v>0</v>
          </cell>
          <cell r="N1893">
            <v>0</v>
          </cell>
          <cell r="O1893">
            <v>0</v>
          </cell>
          <cell r="P1893">
            <v>0</v>
          </cell>
          <cell r="Q1893">
            <v>0</v>
          </cell>
          <cell r="R1893">
            <v>0</v>
          </cell>
          <cell r="W1893" t="str">
            <v>ME</v>
          </cell>
        </row>
        <row r="1894">
          <cell r="L1894">
            <v>0</v>
          </cell>
          <cell r="M1894">
            <v>0</v>
          </cell>
          <cell r="N1894">
            <v>0</v>
          </cell>
          <cell r="O1894">
            <v>0</v>
          </cell>
          <cell r="P1894">
            <v>0</v>
          </cell>
          <cell r="Q1894">
            <v>0</v>
          </cell>
          <cell r="R1894">
            <v>0</v>
          </cell>
          <cell r="W1894" t="str">
            <v>ME</v>
          </cell>
        </row>
        <row r="1895">
          <cell r="L1895">
            <v>0</v>
          </cell>
          <cell r="M1895">
            <v>0</v>
          </cell>
          <cell r="N1895">
            <v>0</v>
          </cell>
          <cell r="O1895">
            <v>0</v>
          </cell>
          <cell r="P1895">
            <v>0</v>
          </cell>
          <cell r="Q1895">
            <v>0</v>
          </cell>
          <cell r="R1895">
            <v>0</v>
          </cell>
          <cell r="W1895" t="str">
            <v>ME</v>
          </cell>
        </row>
        <row r="1896">
          <cell r="L1896">
            <v>0</v>
          </cell>
          <cell r="M1896">
            <v>0</v>
          </cell>
          <cell r="N1896">
            <v>0</v>
          </cell>
          <cell r="O1896">
            <v>0</v>
          </cell>
          <cell r="P1896">
            <v>0</v>
          </cell>
          <cell r="Q1896">
            <v>0</v>
          </cell>
          <cell r="R1896">
            <v>0</v>
          </cell>
          <cell r="W1896" t="str">
            <v>ME</v>
          </cell>
        </row>
        <row r="1897">
          <cell r="F1897">
            <v>1</v>
          </cell>
          <cell r="J1897">
            <v>36980000</v>
          </cell>
          <cell r="L1897">
            <v>36980000</v>
          </cell>
          <cell r="M1897">
            <v>0</v>
          </cell>
          <cell r="N1897">
            <v>0</v>
          </cell>
          <cell r="O1897">
            <v>0</v>
          </cell>
          <cell r="P1897">
            <v>36980000</v>
          </cell>
          <cell r="Q1897">
            <v>0</v>
          </cell>
          <cell r="R1897">
            <v>36980000</v>
          </cell>
          <cell r="U1897" t="str">
            <v>Báo giá NCC</v>
          </cell>
          <cell r="V1897" t="str">
            <v>Báo giá NCC</v>
          </cell>
          <cell r="W1897" t="str">
            <v>ME</v>
          </cell>
        </row>
        <row r="1898">
          <cell r="L1898">
            <v>0</v>
          </cell>
          <cell r="M1898">
            <v>0</v>
          </cell>
          <cell r="N1898">
            <v>0</v>
          </cell>
          <cell r="O1898">
            <v>0</v>
          </cell>
          <cell r="P1898">
            <v>0</v>
          </cell>
          <cell r="Q1898">
            <v>0</v>
          </cell>
          <cell r="R1898">
            <v>0</v>
          </cell>
          <cell r="W1898" t="str">
            <v>ME</v>
          </cell>
        </row>
        <row r="1899">
          <cell r="L1899">
            <v>0</v>
          </cell>
          <cell r="M1899">
            <v>0</v>
          </cell>
          <cell r="N1899">
            <v>0</v>
          </cell>
          <cell r="O1899">
            <v>0</v>
          </cell>
          <cell r="P1899">
            <v>0</v>
          </cell>
          <cell r="Q1899">
            <v>0</v>
          </cell>
          <cell r="R1899">
            <v>0</v>
          </cell>
          <cell r="W1899" t="str">
            <v>ME</v>
          </cell>
        </row>
        <row r="1900">
          <cell r="L1900">
            <v>0</v>
          </cell>
          <cell r="M1900">
            <v>0</v>
          </cell>
          <cell r="N1900">
            <v>0</v>
          </cell>
          <cell r="O1900">
            <v>0</v>
          </cell>
          <cell r="P1900">
            <v>0</v>
          </cell>
          <cell r="Q1900">
            <v>0</v>
          </cell>
          <cell r="R1900">
            <v>0</v>
          </cell>
          <cell r="W1900" t="str">
            <v>ME</v>
          </cell>
        </row>
        <row r="1901">
          <cell r="L1901">
            <v>0</v>
          </cell>
          <cell r="M1901">
            <v>0</v>
          </cell>
          <cell r="N1901">
            <v>0</v>
          </cell>
          <cell r="O1901">
            <v>0</v>
          </cell>
          <cell r="P1901">
            <v>0</v>
          </cell>
          <cell r="Q1901">
            <v>0</v>
          </cell>
          <cell r="R1901">
            <v>0</v>
          </cell>
          <cell r="W1901" t="str">
            <v>ME</v>
          </cell>
        </row>
        <row r="1902">
          <cell r="L1902">
            <v>0</v>
          </cell>
          <cell r="M1902">
            <v>0</v>
          </cell>
          <cell r="N1902">
            <v>0</v>
          </cell>
          <cell r="O1902">
            <v>0</v>
          </cell>
          <cell r="P1902">
            <v>0</v>
          </cell>
          <cell r="Q1902">
            <v>0</v>
          </cell>
          <cell r="R1902">
            <v>0</v>
          </cell>
          <cell r="W1902" t="str">
            <v>ME</v>
          </cell>
        </row>
        <row r="1903">
          <cell r="L1903">
            <v>0</v>
          </cell>
          <cell r="M1903">
            <v>0</v>
          </cell>
          <cell r="N1903">
            <v>0</v>
          </cell>
          <cell r="O1903">
            <v>0</v>
          </cell>
          <cell r="P1903">
            <v>0</v>
          </cell>
          <cell r="Q1903">
            <v>0</v>
          </cell>
          <cell r="R1903">
            <v>0</v>
          </cell>
          <cell r="W1903" t="str">
            <v>ME</v>
          </cell>
        </row>
        <row r="1904">
          <cell r="L1904">
            <v>0</v>
          </cell>
          <cell r="M1904">
            <v>0</v>
          </cell>
          <cell r="N1904">
            <v>0</v>
          </cell>
          <cell r="O1904">
            <v>0</v>
          </cell>
          <cell r="P1904">
            <v>0</v>
          </cell>
          <cell r="Q1904">
            <v>0</v>
          </cell>
          <cell r="R1904">
            <v>0</v>
          </cell>
          <cell r="W1904" t="str">
            <v>ME</v>
          </cell>
        </row>
        <row r="1905">
          <cell r="L1905">
            <v>0</v>
          </cell>
          <cell r="M1905">
            <v>0</v>
          </cell>
          <cell r="N1905">
            <v>0</v>
          </cell>
          <cell r="O1905">
            <v>0</v>
          </cell>
          <cell r="P1905">
            <v>0</v>
          </cell>
          <cell r="Q1905">
            <v>0</v>
          </cell>
          <cell r="R1905">
            <v>0</v>
          </cell>
          <cell r="W1905" t="str">
            <v>ME</v>
          </cell>
        </row>
        <row r="1906">
          <cell r="L1906">
            <v>0</v>
          </cell>
          <cell r="M1906">
            <v>0</v>
          </cell>
          <cell r="N1906">
            <v>0</v>
          </cell>
          <cell r="O1906">
            <v>0</v>
          </cell>
          <cell r="P1906">
            <v>0</v>
          </cell>
          <cell r="Q1906">
            <v>0</v>
          </cell>
          <cell r="R1906">
            <v>0</v>
          </cell>
          <cell r="W1906" t="str">
            <v>ME</v>
          </cell>
        </row>
        <row r="1907">
          <cell r="L1907">
            <v>0</v>
          </cell>
          <cell r="M1907">
            <v>0</v>
          </cell>
          <cell r="N1907">
            <v>0</v>
          </cell>
          <cell r="O1907">
            <v>0</v>
          </cell>
          <cell r="P1907">
            <v>0</v>
          </cell>
          <cell r="Q1907">
            <v>0</v>
          </cell>
          <cell r="R1907">
            <v>0</v>
          </cell>
          <cell r="W1907" t="str">
            <v>ME</v>
          </cell>
        </row>
        <row r="1908">
          <cell r="F1908">
            <v>1</v>
          </cell>
          <cell r="J1908">
            <v>38540000</v>
          </cell>
          <cell r="L1908">
            <v>38540000</v>
          </cell>
          <cell r="M1908">
            <v>0</v>
          </cell>
          <cell r="N1908">
            <v>0</v>
          </cell>
          <cell r="O1908">
            <v>0</v>
          </cell>
          <cell r="P1908">
            <v>38540000</v>
          </cell>
          <cell r="Q1908">
            <v>0</v>
          </cell>
          <cell r="R1908">
            <v>38540000</v>
          </cell>
          <cell r="U1908" t="str">
            <v>Báo giá NCC</v>
          </cell>
          <cell r="V1908" t="str">
            <v>Báo giá NCC</v>
          </cell>
          <cell r="W1908" t="str">
            <v>ME</v>
          </cell>
        </row>
        <row r="1909">
          <cell r="L1909">
            <v>0</v>
          </cell>
          <cell r="M1909">
            <v>0</v>
          </cell>
          <cell r="N1909">
            <v>0</v>
          </cell>
          <cell r="O1909">
            <v>0</v>
          </cell>
          <cell r="P1909">
            <v>0</v>
          </cell>
          <cell r="Q1909">
            <v>0</v>
          </cell>
          <cell r="R1909">
            <v>0</v>
          </cell>
          <cell r="W1909" t="str">
            <v>ME</v>
          </cell>
        </row>
        <row r="1910">
          <cell r="L1910">
            <v>0</v>
          </cell>
          <cell r="M1910">
            <v>0</v>
          </cell>
          <cell r="N1910">
            <v>0</v>
          </cell>
          <cell r="O1910">
            <v>0</v>
          </cell>
          <cell r="P1910">
            <v>0</v>
          </cell>
          <cell r="Q1910">
            <v>0</v>
          </cell>
          <cell r="R1910">
            <v>0</v>
          </cell>
          <cell r="W1910" t="str">
            <v>ME</v>
          </cell>
        </row>
        <row r="1911">
          <cell r="L1911">
            <v>0</v>
          </cell>
          <cell r="M1911">
            <v>0</v>
          </cell>
          <cell r="N1911">
            <v>0</v>
          </cell>
          <cell r="O1911">
            <v>0</v>
          </cell>
          <cell r="P1911">
            <v>0</v>
          </cell>
          <cell r="Q1911">
            <v>0</v>
          </cell>
          <cell r="R1911">
            <v>0</v>
          </cell>
          <cell r="W1911" t="str">
            <v>ME</v>
          </cell>
        </row>
        <row r="1912">
          <cell r="L1912">
            <v>0</v>
          </cell>
          <cell r="M1912">
            <v>0</v>
          </cell>
          <cell r="N1912">
            <v>0</v>
          </cell>
          <cell r="O1912">
            <v>0</v>
          </cell>
          <cell r="P1912">
            <v>0</v>
          </cell>
          <cell r="Q1912">
            <v>0</v>
          </cell>
          <cell r="R1912">
            <v>0</v>
          </cell>
          <cell r="W1912" t="str">
            <v>ME</v>
          </cell>
        </row>
        <row r="1913">
          <cell r="L1913">
            <v>0</v>
          </cell>
          <cell r="M1913">
            <v>0</v>
          </cell>
          <cell r="N1913">
            <v>0</v>
          </cell>
          <cell r="O1913">
            <v>0</v>
          </cell>
          <cell r="P1913">
            <v>0</v>
          </cell>
          <cell r="Q1913">
            <v>0</v>
          </cell>
          <cell r="R1913">
            <v>0</v>
          </cell>
          <cell r="W1913" t="str">
            <v>ME</v>
          </cell>
        </row>
        <row r="1914">
          <cell r="L1914">
            <v>0</v>
          </cell>
          <cell r="M1914">
            <v>0</v>
          </cell>
          <cell r="N1914">
            <v>0</v>
          </cell>
          <cell r="O1914">
            <v>0</v>
          </cell>
          <cell r="P1914">
            <v>0</v>
          </cell>
          <cell r="Q1914">
            <v>0</v>
          </cell>
          <cell r="R1914">
            <v>0</v>
          </cell>
          <cell r="W1914" t="str">
            <v>ME</v>
          </cell>
        </row>
        <row r="1915">
          <cell r="L1915">
            <v>0</v>
          </cell>
          <cell r="M1915">
            <v>0</v>
          </cell>
          <cell r="N1915">
            <v>0</v>
          </cell>
          <cell r="O1915">
            <v>0</v>
          </cell>
          <cell r="P1915">
            <v>0</v>
          </cell>
          <cell r="Q1915">
            <v>0</v>
          </cell>
          <cell r="R1915">
            <v>0</v>
          </cell>
          <cell r="W1915" t="str">
            <v>ME</v>
          </cell>
        </row>
        <row r="1916">
          <cell r="L1916">
            <v>0</v>
          </cell>
          <cell r="M1916">
            <v>0</v>
          </cell>
          <cell r="N1916">
            <v>0</v>
          </cell>
          <cell r="O1916">
            <v>0</v>
          </cell>
          <cell r="P1916">
            <v>0</v>
          </cell>
          <cell r="Q1916">
            <v>0</v>
          </cell>
          <cell r="R1916">
            <v>0</v>
          </cell>
          <cell r="W1916" t="str">
            <v>ME</v>
          </cell>
        </row>
        <row r="1917">
          <cell r="L1917">
            <v>0</v>
          </cell>
          <cell r="M1917">
            <v>0</v>
          </cell>
          <cell r="N1917">
            <v>0</v>
          </cell>
          <cell r="O1917">
            <v>0</v>
          </cell>
          <cell r="P1917">
            <v>0</v>
          </cell>
          <cell r="Q1917">
            <v>0</v>
          </cell>
          <cell r="R1917">
            <v>0</v>
          </cell>
          <cell r="W1917" t="str">
            <v>ME</v>
          </cell>
        </row>
        <row r="1918">
          <cell r="F1918">
            <v>1</v>
          </cell>
          <cell r="J1918">
            <v>40470000</v>
          </cell>
          <cell r="L1918">
            <v>40470000</v>
          </cell>
          <cell r="M1918">
            <v>0</v>
          </cell>
          <cell r="N1918">
            <v>0</v>
          </cell>
          <cell r="O1918">
            <v>0</v>
          </cell>
          <cell r="P1918">
            <v>40470000</v>
          </cell>
          <cell r="Q1918">
            <v>0</v>
          </cell>
          <cell r="R1918">
            <v>40470000</v>
          </cell>
          <cell r="U1918" t="str">
            <v>Báo giá NCC</v>
          </cell>
          <cell r="V1918" t="str">
            <v>Báo giá NCC</v>
          </cell>
          <cell r="W1918" t="str">
            <v>ME</v>
          </cell>
        </row>
        <row r="1919">
          <cell r="L1919">
            <v>0</v>
          </cell>
          <cell r="M1919">
            <v>0</v>
          </cell>
          <cell r="N1919">
            <v>0</v>
          </cell>
          <cell r="O1919">
            <v>0</v>
          </cell>
          <cell r="P1919">
            <v>0</v>
          </cell>
          <cell r="Q1919">
            <v>0</v>
          </cell>
          <cell r="R1919">
            <v>0</v>
          </cell>
          <cell r="W1919" t="str">
            <v>ME</v>
          </cell>
        </row>
        <row r="1920">
          <cell r="L1920">
            <v>0</v>
          </cell>
          <cell r="M1920">
            <v>0</v>
          </cell>
          <cell r="N1920">
            <v>0</v>
          </cell>
          <cell r="O1920">
            <v>0</v>
          </cell>
          <cell r="P1920">
            <v>0</v>
          </cell>
          <cell r="Q1920">
            <v>0</v>
          </cell>
          <cell r="R1920">
            <v>0</v>
          </cell>
          <cell r="W1920" t="str">
            <v>ME</v>
          </cell>
        </row>
        <row r="1921">
          <cell r="L1921">
            <v>0</v>
          </cell>
          <cell r="M1921">
            <v>0</v>
          </cell>
          <cell r="N1921">
            <v>0</v>
          </cell>
          <cell r="O1921">
            <v>0</v>
          </cell>
          <cell r="P1921">
            <v>0</v>
          </cell>
          <cell r="Q1921">
            <v>0</v>
          </cell>
          <cell r="R1921">
            <v>0</v>
          </cell>
          <cell r="W1921" t="str">
            <v>ME</v>
          </cell>
        </row>
        <row r="1922">
          <cell r="L1922">
            <v>0</v>
          </cell>
          <cell r="M1922">
            <v>0</v>
          </cell>
          <cell r="N1922">
            <v>0</v>
          </cell>
          <cell r="O1922">
            <v>0</v>
          </cell>
          <cell r="P1922">
            <v>0</v>
          </cell>
          <cell r="Q1922">
            <v>0</v>
          </cell>
          <cell r="R1922">
            <v>0</v>
          </cell>
          <cell r="W1922" t="str">
            <v>ME</v>
          </cell>
        </row>
        <row r="1923">
          <cell r="L1923">
            <v>0</v>
          </cell>
          <cell r="M1923">
            <v>0</v>
          </cell>
          <cell r="N1923">
            <v>0</v>
          </cell>
          <cell r="O1923">
            <v>0</v>
          </cell>
          <cell r="P1923">
            <v>0</v>
          </cell>
          <cell r="Q1923">
            <v>0</v>
          </cell>
          <cell r="R1923">
            <v>0</v>
          </cell>
          <cell r="W1923" t="str">
            <v>ME</v>
          </cell>
        </row>
        <row r="1924">
          <cell r="L1924">
            <v>0</v>
          </cell>
          <cell r="M1924">
            <v>0</v>
          </cell>
          <cell r="N1924">
            <v>0</v>
          </cell>
          <cell r="O1924">
            <v>0</v>
          </cell>
          <cell r="P1924">
            <v>0</v>
          </cell>
          <cell r="Q1924">
            <v>0</v>
          </cell>
          <cell r="R1924">
            <v>0</v>
          </cell>
          <cell r="W1924" t="str">
            <v>ME</v>
          </cell>
        </row>
        <row r="1925">
          <cell r="L1925">
            <v>0</v>
          </cell>
          <cell r="M1925">
            <v>0</v>
          </cell>
          <cell r="N1925">
            <v>0</v>
          </cell>
          <cell r="O1925">
            <v>0</v>
          </cell>
          <cell r="P1925">
            <v>0</v>
          </cell>
          <cell r="Q1925">
            <v>0</v>
          </cell>
          <cell r="R1925">
            <v>0</v>
          </cell>
          <cell r="W1925" t="str">
            <v>ME</v>
          </cell>
        </row>
        <row r="1926">
          <cell r="L1926">
            <v>0</v>
          </cell>
          <cell r="M1926">
            <v>0</v>
          </cell>
          <cell r="N1926">
            <v>0</v>
          </cell>
          <cell r="O1926">
            <v>0</v>
          </cell>
          <cell r="P1926">
            <v>0</v>
          </cell>
          <cell r="Q1926">
            <v>0</v>
          </cell>
          <cell r="R1926">
            <v>0</v>
          </cell>
          <cell r="W1926" t="str">
            <v>ME</v>
          </cell>
        </row>
        <row r="1927">
          <cell r="L1927">
            <v>0</v>
          </cell>
          <cell r="M1927">
            <v>0</v>
          </cell>
          <cell r="N1927">
            <v>0</v>
          </cell>
          <cell r="O1927">
            <v>0</v>
          </cell>
          <cell r="P1927">
            <v>0</v>
          </cell>
          <cell r="Q1927">
            <v>0</v>
          </cell>
          <cell r="R1927">
            <v>0</v>
          </cell>
          <cell r="W1927" t="str">
            <v>ME</v>
          </cell>
        </row>
        <row r="1928">
          <cell r="L1928">
            <v>0</v>
          </cell>
          <cell r="M1928">
            <v>0</v>
          </cell>
          <cell r="N1928">
            <v>0</v>
          </cell>
          <cell r="O1928">
            <v>0</v>
          </cell>
          <cell r="P1928">
            <v>0</v>
          </cell>
          <cell r="Q1928">
            <v>0</v>
          </cell>
          <cell r="R1928">
            <v>0</v>
          </cell>
          <cell r="W1928" t="str">
            <v>ME</v>
          </cell>
        </row>
        <row r="1929">
          <cell r="F1929">
            <v>1</v>
          </cell>
          <cell r="J1929">
            <v>36170000</v>
          </cell>
          <cell r="L1929">
            <v>36170000</v>
          </cell>
          <cell r="M1929">
            <v>0</v>
          </cell>
          <cell r="N1929">
            <v>0</v>
          </cell>
          <cell r="O1929">
            <v>0</v>
          </cell>
          <cell r="P1929">
            <v>36170000</v>
          </cell>
          <cell r="Q1929">
            <v>0</v>
          </cell>
          <cell r="R1929">
            <v>36170000</v>
          </cell>
          <cell r="U1929" t="str">
            <v>Báo giá NCC</v>
          </cell>
          <cell r="V1929" t="str">
            <v>Báo giá NCC</v>
          </cell>
          <cell r="W1929" t="str">
            <v>ME</v>
          </cell>
        </row>
        <row r="1930">
          <cell r="L1930">
            <v>0</v>
          </cell>
          <cell r="M1930">
            <v>0</v>
          </cell>
          <cell r="N1930">
            <v>0</v>
          </cell>
          <cell r="O1930">
            <v>0</v>
          </cell>
          <cell r="P1930">
            <v>0</v>
          </cell>
          <cell r="Q1930">
            <v>0</v>
          </cell>
          <cell r="R1930">
            <v>0</v>
          </cell>
          <cell r="W1930" t="str">
            <v>ME</v>
          </cell>
        </row>
        <row r="1931">
          <cell r="L1931">
            <v>0</v>
          </cell>
          <cell r="M1931">
            <v>0</v>
          </cell>
          <cell r="N1931">
            <v>0</v>
          </cell>
          <cell r="O1931">
            <v>0</v>
          </cell>
          <cell r="P1931">
            <v>0</v>
          </cell>
          <cell r="Q1931">
            <v>0</v>
          </cell>
          <cell r="R1931">
            <v>0</v>
          </cell>
          <cell r="W1931" t="str">
            <v>ME</v>
          </cell>
        </row>
        <row r="1932">
          <cell r="L1932">
            <v>0</v>
          </cell>
          <cell r="M1932">
            <v>0</v>
          </cell>
          <cell r="N1932">
            <v>0</v>
          </cell>
          <cell r="O1932">
            <v>0</v>
          </cell>
          <cell r="P1932">
            <v>0</v>
          </cell>
          <cell r="Q1932">
            <v>0</v>
          </cell>
          <cell r="R1932">
            <v>0</v>
          </cell>
          <cell r="W1932" t="str">
            <v>ME</v>
          </cell>
        </row>
        <row r="1933">
          <cell r="L1933">
            <v>0</v>
          </cell>
          <cell r="M1933">
            <v>0</v>
          </cell>
          <cell r="N1933">
            <v>0</v>
          </cell>
          <cell r="O1933">
            <v>0</v>
          </cell>
          <cell r="P1933">
            <v>0</v>
          </cell>
          <cell r="Q1933">
            <v>0</v>
          </cell>
          <cell r="R1933">
            <v>0</v>
          </cell>
          <cell r="W1933" t="str">
            <v>ME</v>
          </cell>
        </row>
        <row r="1934">
          <cell r="L1934">
            <v>0</v>
          </cell>
          <cell r="M1934">
            <v>0</v>
          </cell>
          <cell r="N1934">
            <v>0</v>
          </cell>
          <cell r="O1934">
            <v>0</v>
          </cell>
          <cell r="P1934">
            <v>0</v>
          </cell>
          <cell r="Q1934">
            <v>0</v>
          </cell>
          <cell r="R1934">
            <v>0</v>
          </cell>
          <cell r="W1934" t="str">
            <v>ME</v>
          </cell>
        </row>
        <row r="1935">
          <cell r="L1935">
            <v>0</v>
          </cell>
          <cell r="M1935">
            <v>0</v>
          </cell>
          <cell r="N1935">
            <v>0</v>
          </cell>
          <cell r="O1935">
            <v>0</v>
          </cell>
          <cell r="P1935">
            <v>0</v>
          </cell>
          <cell r="Q1935">
            <v>0</v>
          </cell>
          <cell r="R1935">
            <v>0</v>
          </cell>
          <cell r="W1935" t="str">
            <v>ME</v>
          </cell>
        </row>
        <row r="1936">
          <cell r="L1936">
            <v>0</v>
          </cell>
          <cell r="M1936">
            <v>0</v>
          </cell>
          <cell r="N1936">
            <v>0</v>
          </cell>
          <cell r="O1936">
            <v>0</v>
          </cell>
          <cell r="P1936">
            <v>0</v>
          </cell>
          <cell r="Q1936">
            <v>0</v>
          </cell>
          <cell r="R1936">
            <v>0</v>
          </cell>
          <cell r="W1936" t="str">
            <v>ME</v>
          </cell>
        </row>
        <row r="1937">
          <cell r="L1937">
            <v>0</v>
          </cell>
          <cell r="M1937">
            <v>0</v>
          </cell>
          <cell r="N1937">
            <v>0</v>
          </cell>
          <cell r="O1937">
            <v>0</v>
          </cell>
          <cell r="P1937">
            <v>0</v>
          </cell>
          <cell r="Q1937">
            <v>0</v>
          </cell>
          <cell r="R1937">
            <v>0</v>
          </cell>
          <cell r="W1937" t="str">
            <v>ME</v>
          </cell>
        </row>
        <row r="1938">
          <cell r="L1938">
            <v>0</v>
          </cell>
          <cell r="M1938">
            <v>0</v>
          </cell>
          <cell r="N1938">
            <v>0</v>
          </cell>
          <cell r="O1938">
            <v>0</v>
          </cell>
          <cell r="P1938">
            <v>0</v>
          </cell>
          <cell r="Q1938">
            <v>0</v>
          </cell>
          <cell r="R1938">
            <v>0</v>
          </cell>
          <cell r="W1938" t="str">
            <v>ME</v>
          </cell>
        </row>
        <row r="1939">
          <cell r="L1939">
            <v>0</v>
          </cell>
          <cell r="M1939">
            <v>0</v>
          </cell>
          <cell r="N1939">
            <v>0</v>
          </cell>
          <cell r="O1939">
            <v>0</v>
          </cell>
          <cell r="P1939">
            <v>0</v>
          </cell>
          <cell r="Q1939">
            <v>0</v>
          </cell>
          <cell r="R1939">
            <v>0</v>
          </cell>
          <cell r="W1939" t="str">
            <v>ME</v>
          </cell>
        </row>
        <row r="1940">
          <cell r="F1940">
            <v>1</v>
          </cell>
          <cell r="J1940">
            <v>36170000</v>
          </cell>
          <cell r="L1940">
            <v>36170000</v>
          </cell>
          <cell r="M1940">
            <v>0</v>
          </cell>
          <cell r="N1940">
            <v>0</v>
          </cell>
          <cell r="O1940">
            <v>0</v>
          </cell>
          <cell r="P1940">
            <v>36170000</v>
          </cell>
          <cell r="Q1940">
            <v>0</v>
          </cell>
          <cell r="R1940">
            <v>36170000</v>
          </cell>
          <cell r="U1940" t="str">
            <v>Báo giá NCC</v>
          </cell>
          <cell r="V1940" t="str">
            <v>Báo giá NCC</v>
          </cell>
          <cell r="W1940" t="str">
            <v>ME</v>
          </cell>
        </row>
        <row r="1941">
          <cell r="L1941">
            <v>0</v>
          </cell>
          <cell r="M1941">
            <v>0</v>
          </cell>
          <cell r="N1941">
            <v>0</v>
          </cell>
          <cell r="O1941">
            <v>0</v>
          </cell>
          <cell r="P1941">
            <v>0</v>
          </cell>
          <cell r="Q1941">
            <v>0</v>
          </cell>
          <cell r="R1941">
            <v>0</v>
          </cell>
          <cell r="W1941" t="str">
            <v>ME</v>
          </cell>
        </row>
        <row r="1942">
          <cell r="L1942">
            <v>0</v>
          </cell>
          <cell r="M1942">
            <v>0</v>
          </cell>
          <cell r="N1942">
            <v>0</v>
          </cell>
          <cell r="O1942">
            <v>0</v>
          </cell>
          <cell r="P1942">
            <v>0</v>
          </cell>
          <cell r="Q1942">
            <v>0</v>
          </cell>
          <cell r="R1942">
            <v>0</v>
          </cell>
          <cell r="W1942" t="str">
            <v>ME</v>
          </cell>
        </row>
        <row r="1943">
          <cell r="L1943">
            <v>0</v>
          </cell>
          <cell r="M1943">
            <v>0</v>
          </cell>
          <cell r="N1943">
            <v>0</v>
          </cell>
          <cell r="O1943">
            <v>0</v>
          </cell>
          <cell r="P1943">
            <v>0</v>
          </cell>
          <cell r="Q1943">
            <v>0</v>
          </cell>
          <cell r="R1943">
            <v>0</v>
          </cell>
          <cell r="W1943" t="str">
            <v>ME</v>
          </cell>
        </row>
        <row r="1944">
          <cell r="L1944">
            <v>0</v>
          </cell>
          <cell r="M1944">
            <v>0</v>
          </cell>
          <cell r="N1944">
            <v>0</v>
          </cell>
          <cell r="O1944">
            <v>0</v>
          </cell>
          <cell r="P1944">
            <v>0</v>
          </cell>
          <cell r="Q1944">
            <v>0</v>
          </cell>
          <cell r="R1944">
            <v>0</v>
          </cell>
          <cell r="W1944" t="str">
            <v>ME</v>
          </cell>
        </row>
        <row r="1945">
          <cell r="L1945">
            <v>0</v>
          </cell>
          <cell r="M1945">
            <v>0</v>
          </cell>
          <cell r="N1945">
            <v>0</v>
          </cell>
          <cell r="O1945">
            <v>0</v>
          </cell>
          <cell r="P1945">
            <v>0</v>
          </cell>
          <cell r="Q1945">
            <v>0</v>
          </cell>
          <cell r="R1945">
            <v>0</v>
          </cell>
          <cell r="W1945" t="str">
            <v>ME</v>
          </cell>
        </row>
        <row r="1946">
          <cell r="L1946">
            <v>0</v>
          </cell>
          <cell r="M1946">
            <v>0</v>
          </cell>
          <cell r="N1946">
            <v>0</v>
          </cell>
          <cell r="O1946">
            <v>0</v>
          </cell>
          <cell r="P1946">
            <v>0</v>
          </cell>
          <cell r="Q1946">
            <v>0</v>
          </cell>
          <cell r="R1946">
            <v>0</v>
          </cell>
          <cell r="W1946" t="str">
            <v>ME</v>
          </cell>
        </row>
        <row r="1947">
          <cell r="L1947">
            <v>0</v>
          </cell>
          <cell r="M1947">
            <v>0</v>
          </cell>
          <cell r="N1947">
            <v>0</v>
          </cell>
          <cell r="O1947">
            <v>0</v>
          </cell>
          <cell r="P1947">
            <v>0</v>
          </cell>
          <cell r="Q1947">
            <v>0</v>
          </cell>
          <cell r="R1947">
            <v>0</v>
          </cell>
          <cell r="W1947" t="str">
            <v>ME</v>
          </cell>
        </row>
        <row r="1948">
          <cell r="L1948">
            <v>0</v>
          </cell>
          <cell r="M1948">
            <v>0</v>
          </cell>
          <cell r="N1948">
            <v>0</v>
          </cell>
          <cell r="O1948">
            <v>0</v>
          </cell>
          <cell r="P1948">
            <v>0</v>
          </cell>
          <cell r="Q1948">
            <v>0</v>
          </cell>
          <cell r="R1948">
            <v>0</v>
          </cell>
          <cell r="W1948" t="str">
            <v>ME</v>
          </cell>
        </row>
        <row r="1949">
          <cell r="L1949">
            <v>0</v>
          </cell>
          <cell r="M1949">
            <v>0</v>
          </cell>
          <cell r="N1949">
            <v>0</v>
          </cell>
          <cell r="O1949">
            <v>0</v>
          </cell>
          <cell r="P1949">
            <v>0</v>
          </cell>
          <cell r="Q1949">
            <v>0</v>
          </cell>
          <cell r="R1949">
            <v>0</v>
          </cell>
          <cell r="W1949" t="str">
            <v>ME</v>
          </cell>
        </row>
        <row r="1950">
          <cell r="L1950">
            <v>0</v>
          </cell>
          <cell r="M1950">
            <v>0</v>
          </cell>
          <cell r="N1950">
            <v>0</v>
          </cell>
          <cell r="O1950">
            <v>0</v>
          </cell>
          <cell r="P1950">
            <v>0</v>
          </cell>
          <cell r="Q1950">
            <v>0</v>
          </cell>
          <cell r="R1950">
            <v>0</v>
          </cell>
          <cell r="W1950" t="str">
            <v>ME</v>
          </cell>
        </row>
        <row r="1951">
          <cell r="F1951">
            <v>1</v>
          </cell>
          <cell r="J1951">
            <v>36698000</v>
          </cell>
          <cell r="L1951">
            <v>36698000</v>
          </cell>
          <cell r="M1951">
            <v>0</v>
          </cell>
          <cell r="N1951">
            <v>0</v>
          </cell>
          <cell r="O1951">
            <v>0</v>
          </cell>
          <cell r="P1951">
            <v>36698000</v>
          </cell>
          <cell r="Q1951">
            <v>0</v>
          </cell>
          <cell r="R1951">
            <v>36698000</v>
          </cell>
          <cell r="U1951" t="str">
            <v>Báo giá NCC</v>
          </cell>
          <cell r="V1951" t="str">
            <v>Báo giá NCC</v>
          </cell>
          <cell r="W1951" t="str">
            <v>ME</v>
          </cell>
        </row>
        <row r="1952">
          <cell r="L1952">
            <v>0</v>
          </cell>
          <cell r="M1952">
            <v>0</v>
          </cell>
          <cell r="N1952">
            <v>0</v>
          </cell>
          <cell r="O1952">
            <v>0</v>
          </cell>
          <cell r="P1952">
            <v>0</v>
          </cell>
          <cell r="Q1952">
            <v>0</v>
          </cell>
          <cell r="R1952">
            <v>0</v>
          </cell>
          <cell r="W1952" t="str">
            <v>ME</v>
          </cell>
        </row>
        <row r="1953">
          <cell r="L1953">
            <v>0</v>
          </cell>
          <cell r="M1953">
            <v>0</v>
          </cell>
          <cell r="N1953">
            <v>0</v>
          </cell>
          <cell r="O1953">
            <v>0</v>
          </cell>
          <cell r="P1953">
            <v>0</v>
          </cell>
          <cell r="Q1953">
            <v>0</v>
          </cell>
          <cell r="R1953">
            <v>0</v>
          </cell>
          <cell r="W1953" t="str">
            <v>ME</v>
          </cell>
        </row>
        <row r="1954">
          <cell r="L1954">
            <v>0</v>
          </cell>
          <cell r="M1954">
            <v>0</v>
          </cell>
          <cell r="N1954">
            <v>0</v>
          </cell>
          <cell r="O1954">
            <v>0</v>
          </cell>
          <cell r="P1954">
            <v>0</v>
          </cell>
          <cell r="Q1954">
            <v>0</v>
          </cell>
          <cell r="R1954">
            <v>0</v>
          </cell>
          <cell r="W1954" t="str">
            <v>ME</v>
          </cell>
        </row>
        <row r="1955">
          <cell r="L1955">
            <v>0</v>
          </cell>
          <cell r="M1955">
            <v>0</v>
          </cell>
          <cell r="N1955">
            <v>0</v>
          </cell>
          <cell r="O1955">
            <v>0</v>
          </cell>
          <cell r="P1955">
            <v>0</v>
          </cell>
          <cell r="Q1955">
            <v>0</v>
          </cell>
          <cell r="R1955">
            <v>0</v>
          </cell>
          <cell r="W1955" t="str">
            <v>ME</v>
          </cell>
        </row>
        <row r="1956">
          <cell r="L1956">
            <v>0</v>
          </cell>
          <cell r="M1956">
            <v>0</v>
          </cell>
          <cell r="N1956">
            <v>0</v>
          </cell>
          <cell r="O1956">
            <v>0</v>
          </cell>
          <cell r="P1956">
            <v>0</v>
          </cell>
          <cell r="Q1956">
            <v>0</v>
          </cell>
          <cell r="R1956">
            <v>0</v>
          </cell>
          <cell r="W1956" t="str">
            <v>ME</v>
          </cell>
        </row>
        <row r="1957">
          <cell r="L1957">
            <v>0</v>
          </cell>
          <cell r="M1957">
            <v>0</v>
          </cell>
          <cell r="N1957">
            <v>0</v>
          </cell>
          <cell r="O1957">
            <v>0</v>
          </cell>
          <cell r="P1957">
            <v>0</v>
          </cell>
          <cell r="Q1957">
            <v>0</v>
          </cell>
          <cell r="R1957">
            <v>0</v>
          </cell>
          <cell r="W1957" t="str">
            <v>ME</v>
          </cell>
        </row>
        <row r="1958">
          <cell r="L1958">
            <v>0</v>
          </cell>
          <cell r="M1958">
            <v>0</v>
          </cell>
          <cell r="N1958">
            <v>0</v>
          </cell>
          <cell r="O1958">
            <v>0</v>
          </cell>
          <cell r="P1958">
            <v>0</v>
          </cell>
          <cell r="Q1958">
            <v>0</v>
          </cell>
          <cell r="R1958">
            <v>0</v>
          </cell>
          <cell r="W1958" t="str">
            <v>ME</v>
          </cell>
        </row>
        <row r="1959">
          <cell r="L1959">
            <v>0</v>
          </cell>
          <cell r="M1959">
            <v>0</v>
          </cell>
          <cell r="N1959">
            <v>0</v>
          </cell>
          <cell r="O1959">
            <v>0</v>
          </cell>
          <cell r="P1959">
            <v>0</v>
          </cell>
          <cell r="Q1959">
            <v>0</v>
          </cell>
          <cell r="R1959">
            <v>0</v>
          </cell>
          <cell r="W1959" t="str">
            <v>ME</v>
          </cell>
        </row>
        <row r="1960">
          <cell r="L1960">
            <v>0</v>
          </cell>
          <cell r="M1960">
            <v>0</v>
          </cell>
          <cell r="N1960">
            <v>0</v>
          </cell>
          <cell r="O1960">
            <v>0</v>
          </cell>
          <cell r="P1960">
            <v>0</v>
          </cell>
          <cell r="Q1960">
            <v>0</v>
          </cell>
          <cell r="R1960">
            <v>0</v>
          </cell>
          <cell r="W1960" t="str">
            <v>ME</v>
          </cell>
        </row>
        <row r="1961">
          <cell r="L1961">
            <v>0</v>
          </cell>
          <cell r="M1961">
            <v>0</v>
          </cell>
          <cell r="N1961">
            <v>0</v>
          </cell>
          <cell r="O1961">
            <v>0</v>
          </cell>
          <cell r="P1961">
            <v>0</v>
          </cell>
          <cell r="Q1961">
            <v>0</v>
          </cell>
          <cell r="R1961">
            <v>0</v>
          </cell>
          <cell r="W1961" t="str">
            <v>ME</v>
          </cell>
        </row>
        <row r="1962">
          <cell r="F1962">
            <v>8</v>
          </cell>
          <cell r="J1962">
            <v>8970000</v>
          </cell>
          <cell r="L1962">
            <v>8970000</v>
          </cell>
          <cell r="M1962">
            <v>0</v>
          </cell>
          <cell r="N1962">
            <v>0</v>
          </cell>
          <cell r="O1962">
            <v>0</v>
          </cell>
          <cell r="P1962">
            <v>71760000</v>
          </cell>
          <cell r="Q1962">
            <v>0</v>
          </cell>
          <cell r="R1962">
            <v>71760000</v>
          </cell>
          <cell r="U1962" t="str">
            <v>Báo giá NCC</v>
          </cell>
          <cell r="V1962" t="str">
            <v>Báo giá NCC</v>
          </cell>
          <cell r="W1962" t="str">
            <v>ME</v>
          </cell>
        </row>
        <row r="1963">
          <cell r="L1963">
            <v>0</v>
          </cell>
          <cell r="M1963">
            <v>0</v>
          </cell>
          <cell r="N1963">
            <v>0</v>
          </cell>
          <cell r="O1963">
            <v>0</v>
          </cell>
          <cell r="P1963">
            <v>0</v>
          </cell>
          <cell r="Q1963">
            <v>0</v>
          </cell>
          <cell r="R1963">
            <v>0</v>
          </cell>
          <cell r="W1963" t="str">
            <v>ME</v>
          </cell>
        </row>
        <row r="1964">
          <cell r="L1964">
            <v>0</v>
          </cell>
          <cell r="M1964">
            <v>0</v>
          </cell>
          <cell r="N1964">
            <v>0</v>
          </cell>
          <cell r="O1964">
            <v>0</v>
          </cell>
          <cell r="P1964">
            <v>0</v>
          </cell>
          <cell r="Q1964">
            <v>0</v>
          </cell>
          <cell r="R1964">
            <v>0</v>
          </cell>
          <cell r="W1964" t="str">
            <v>ME</v>
          </cell>
        </row>
        <row r="1965">
          <cell r="L1965">
            <v>0</v>
          </cell>
          <cell r="M1965">
            <v>0</v>
          </cell>
          <cell r="N1965">
            <v>0</v>
          </cell>
          <cell r="O1965">
            <v>0</v>
          </cell>
          <cell r="P1965">
            <v>0</v>
          </cell>
          <cell r="Q1965">
            <v>0</v>
          </cell>
          <cell r="R1965">
            <v>0</v>
          </cell>
          <cell r="W1965" t="str">
            <v>ME</v>
          </cell>
        </row>
        <row r="1966">
          <cell r="L1966">
            <v>0</v>
          </cell>
          <cell r="M1966">
            <v>0</v>
          </cell>
          <cell r="N1966">
            <v>0</v>
          </cell>
          <cell r="O1966">
            <v>0</v>
          </cell>
          <cell r="P1966">
            <v>0</v>
          </cell>
          <cell r="Q1966">
            <v>0</v>
          </cell>
          <cell r="R1966">
            <v>0</v>
          </cell>
          <cell r="W1966" t="str">
            <v>ME</v>
          </cell>
        </row>
        <row r="1967">
          <cell r="F1967">
            <v>38</v>
          </cell>
          <cell r="J1967">
            <v>6620000</v>
          </cell>
          <cell r="L1967">
            <v>6620000</v>
          </cell>
          <cell r="M1967">
            <v>0</v>
          </cell>
          <cell r="N1967">
            <v>0</v>
          </cell>
          <cell r="O1967">
            <v>0</v>
          </cell>
          <cell r="P1967">
            <v>251560000</v>
          </cell>
          <cell r="Q1967">
            <v>0</v>
          </cell>
          <cell r="R1967">
            <v>251560000</v>
          </cell>
          <cell r="U1967" t="str">
            <v>Báo giá NCC</v>
          </cell>
          <cell r="V1967" t="str">
            <v>Báo giá NCC</v>
          </cell>
          <cell r="W1967" t="str">
            <v>ME</v>
          </cell>
        </row>
        <row r="1968">
          <cell r="L1968">
            <v>0</v>
          </cell>
          <cell r="M1968">
            <v>0</v>
          </cell>
          <cell r="N1968">
            <v>0</v>
          </cell>
          <cell r="O1968">
            <v>0</v>
          </cell>
          <cell r="P1968">
            <v>0</v>
          </cell>
          <cell r="Q1968">
            <v>0</v>
          </cell>
          <cell r="R1968">
            <v>0</v>
          </cell>
          <cell r="W1968" t="str">
            <v>ME</v>
          </cell>
        </row>
        <row r="1969">
          <cell r="L1969">
            <v>0</v>
          </cell>
          <cell r="M1969">
            <v>0</v>
          </cell>
          <cell r="N1969">
            <v>0</v>
          </cell>
          <cell r="O1969">
            <v>0</v>
          </cell>
          <cell r="P1969">
            <v>0</v>
          </cell>
          <cell r="Q1969">
            <v>0</v>
          </cell>
          <cell r="R1969">
            <v>0</v>
          </cell>
          <cell r="W1969" t="str">
            <v>ME</v>
          </cell>
        </row>
        <row r="1970">
          <cell r="L1970">
            <v>0</v>
          </cell>
          <cell r="M1970">
            <v>0</v>
          </cell>
          <cell r="N1970">
            <v>0</v>
          </cell>
          <cell r="O1970">
            <v>0</v>
          </cell>
          <cell r="P1970">
            <v>0</v>
          </cell>
          <cell r="Q1970">
            <v>0</v>
          </cell>
          <cell r="R1970">
            <v>0</v>
          </cell>
          <cell r="W1970" t="str">
            <v>ME</v>
          </cell>
        </row>
        <row r="1971">
          <cell r="L1971">
            <v>0</v>
          </cell>
          <cell r="M1971">
            <v>0</v>
          </cell>
          <cell r="N1971">
            <v>0</v>
          </cell>
          <cell r="O1971">
            <v>0</v>
          </cell>
          <cell r="P1971">
            <v>0</v>
          </cell>
          <cell r="Q1971">
            <v>0</v>
          </cell>
          <cell r="R1971">
            <v>0</v>
          </cell>
          <cell r="W1971" t="str">
            <v>ME</v>
          </cell>
        </row>
        <row r="1972">
          <cell r="F1972">
            <v>5</v>
          </cell>
          <cell r="J1972">
            <v>11100000</v>
          </cell>
          <cell r="L1972">
            <v>11100000</v>
          </cell>
          <cell r="M1972">
            <v>0</v>
          </cell>
          <cell r="N1972">
            <v>0</v>
          </cell>
          <cell r="O1972">
            <v>0</v>
          </cell>
          <cell r="P1972">
            <v>55500000</v>
          </cell>
          <cell r="Q1972">
            <v>0</v>
          </cell>
          <cell r="R1972">
            <v>55500000</v>
          </cell>
          <cell r="U1972" t="str">
            <v>Báo giá NCC</v>
          </cell>
          <cell r="V1972" t="str">
            <v>Báo giá NCC</v>
          </cell>
          <cell r="W1972" t="str">
            <v>ME</v>
          </cell>
        </row>
        <row r="1973">
          <cell r="L1973">
            <v>0</v>
          </cell>
          <cell r="M1973">
            <v>0</v>
          </cell>
          <cell r="N1973">
            <v>0</v>
          </cell>
          <cell r="O1973">
            <v>0</v>
          </cell>
          <cell r="P1973">
            <v>0</v>
          </cell>
          <cell r="Q1973">
            <v>0</v>
          </cell>
          <cell r="R1973">
            <v>0</v>
          </cell>
          <cell r="W1973" t="str">
            <v>ME</v>
          </cell>
        </row>
        <row r="1974">
          <cell r="L1974">
            <v>0</v>
          </cell>
          <cell r="M1974">
            <v>0</v>
          </cell>
          <cell r="N1974">
            <v>0</v>
          </cell>
          <cell r="O1974">
            <v>0</v>
          </cell>
          <cell r="P1974">
            <v>0</v>
          </cell>
          <cell r="Q1974">
            <v>0</v>
          </cell>
          <cell r="R1974">
            <v>0</v>
          </cell>
          <cell r="W1974" t="str">
            <v>ME</v>
          </cell>
        </row>
        <row r="1975">
          <cell r="L1975">
            <v>0</v>
          </cell>
          <cell r="M1975">
            <v>0</v>
          </cell>
          <cell r="N1975">
            <v>0</v>
          </cell>
          <cell r="O1975">
            <v>0</v>
          </cell>
          <cell r="P1975">
            <v>0</v>
          </cell>
          <cell r="Q1975">
            <v>0</v>
          </cell>
          <cell r="R1975">
            <v>0</v>
          </cell>
          <cell r="W1975" t="str">
            <v>ME</v>
          </cell>
        </row>
        <row r="1976">
          <cell r="L1976">
            <v>0</v>
          </cell>
          <cell r="M1976">
            <v>0</v>
          </cell>
          <cell r="N1976">
            <v>0</v>
          </cell>
          <cell r="O1976">
            <v>0</v>
          </cell>
          <cell r="P1976">
            <v>0</v>
          </cell>
          <cell r="Q1976">
            <v>0</v>
          </cell>
          <cell r="R1976">
            <v>0</v>
          </cell>
          <cell r="W1976" t="str">
            <v>ME</v>
          </cell>
        </row>
        <row r="1977">
          <cell r="F1977">
            <v>1</v>
          </cell>
          <cell r="J1977">
            <v>13050000</v>
          </cell>
          <cell r="L1977">
            <v>13050000</v>
          </cell>
          <cell r="M1977">
            <v>0</v>
          </cell>
          <cell r="N1977">
            <v>0</v>
          </cell>
          <cell r="O1977">
            <v>0</v>
          </cell>
          <cell r="P1977">
            <v>13050000</v>
          </cell>
          <cell r="Q1977">
            <v>0</v>
          </cell>
          <cell r="R1977">
            <v>13050000</v>
          </cell>
          <cell r="U1977" t="str">
            <v>Báo giá NCC</v>
          </cell>
          <cell r="V1977" t="str">
            <v>Báo giá NCC</v>
          </cell>
          <cell r="W1977" t="str">
            <v>ME</v>
          </cell>
        </row>
        <row r="1978">
          <cell r="L1978">
            <v>0</v>
          </cell>
          <cell r="M1978">
            <v>0</v>
          </cell>
          <cell r="N1978">
            <v>0</v>
          </cell>
          <cell r="O1978">
            <v>0</v>
          </cell>
          <cell r="P1978">
            <v>0</v>
          </cell>
          <cell r="Q1978">
            <v>0</v>
          </cell>
          <cell r="R1978">
            <v>0</v>
          </cell>
          <cell r="W1978" t="str">
            <v>ME</v>
          </cell>
        </row>
        <row r="1979">
          <cell r="L1979">
            <v>0</v>
          </cell>
          <cell r="M1979">
            <v>0</v>
          </cell>
          <cell r="N1979">
            <v>0</v>
          </cell>
          <cell r="O1979">
            <v>0</v>
          </cell>
          <cell r="P1979">
            <v>0</v>
          </cell>
          <cell r="Q1979">
            <v>0</v>
          </cell>
          <cell r="R1979">
            <v>0</v>
          </cell>
          <cell r="W1979" t="str">
            <v>ME</v>
          </cell>
        </row>
        <row r="1980">
          <cell r="L1980">
            <v>0</v>
          </cell>
          <cell r="M1980">
            <v>0</v>
          </cell>
          <cell r="N1980">
            <v>0</v>
          </cell>
          <cell r="O1980">
            <v>0</v>
          </cell>
          <cell r="P1980">
            <v>0</v>
          </cell>
          <cell r="Q1980">
            <v>0</v>
          </cell>
          <cell r="R1980">
            <v>0</v>
          </cell>
          <cell r="W1980" t="str">
            <v>ME</v>
          </cell>
        </row>
        <row r="1981">
          <cell r="L1981">
            <v>0</v>
          </cell>
          <cell r="M1981">
            <v>0</v>
          </cell>
          <cell r="N1981">
            <v>0</v>
          </cell>
          <cell r="O1981">
            <v>0</v>
          </cell>
          <cell r="P1981">
            <v>0</v>
          </cell>
          <cell r="Q1981">
            <v>0</v>
          </cell>
          <cell r="R1981">
            <v>0</v>
          </cell>
          <cell r="W1981" t="str">
            <v>ME</v>
          </cell>
        </row>
        <row r="1982">
          <cell r="F1982">
            <v>59</v>
          </cell>
          <cell r="J1982">
            <v>0</v>
          </cell>
          <cell r="K1982">
            <v>1912000</v>
          </cell>
          <cell r="L1982">
            <v>1912000</v>
          </cell>
          <cell r="M1982">
            <v>0</v>
          </cell>
          <cell r="N1982">
            <v>669200</v>
          </cell>
          <cell r="O1982">
            <v>669200</v>
          </cell>
          <cell r="P1982">
            <v>112808000</v>
          </cell>
          <cell r="Q1982">
            <v>39482800</v>
          </cell>
          <cell r="R1982">
            <v>152290800</v>
          </cell>
          <cell r="U1982" t="str">
            <v>BĐG Q2/2026</v>
          </cell>
          <cell r="V1982" t="str">
            <v>BĐG Q2/2026</v>
          </cell>
          <cell r="W1982" t="str">
            <v>ME</v>
          </cell>
        </row>
        <row r="1983">
          <cell r="L1983">
            <v>0</v>
          </cell>
          <cell r="M1983">
            <v>0</v>
          </cell>
          <cell r="N1983">
            <v>0</v>
          </cell>
          <cell r="O1983">
            <v>0</v>
          </cell>
          <cell r="P1983">
            <v>0</v>
          </cell>
          <cell r="Q1983">
            <v>0</v>
          </cell>
          <cell r="R1983">
            <v>0</v>
          </cell>
          <cell r="W1983" t="str">
            <v>ME</v>
          </cell>
        </row>
        <row r="1984">
          <cell r="L1984">
            <v>0</v>
          </cell>
          <cell r="M1984">
            <v>0</v>
          </cell>
          <cell r="N1984">
            <v>0</v>
          </cell>
          <cell r="O1984">
            <v>0</v>
          </cell>
          <cell r="P1984">
            <v>0</v>
          </cell>
          <cell r="Q1984">
            <v>0</v>
          </cell>
          <cell r="R1984">
            <v>0</v>
          </cell>
          <cell r="W1984" t="str">
            <v>ME</v>
          </cell>
        </row>
        <row r="1985">
          <cell r="F1985">
            <v>201</v>
          </cell>
          <cell r="J1985">
            <v>657195</v>
          </cell>
          <cell r="K1985">
            <v>25297.920000000002</v>
          </cell>
          <cell r="L1985">
            <v>682492.92</v>
          </cell>
          <cell r="M1985">
            <v>0</v>
          </cell>
          <cell r="N1985">
            <v>8854.2720000000008</v>
          </cell>
          <cell r="O1985">
            <v>8854.2720000000008</v>
          </cell>
          <cell r="P1985">
            <v>137181076.92000002</v>
          </cell>
          <cell r="Q1985">
            <v>1779708.6720000003</v>
          </cell>
          <cell r="R1985">
            <v>138960785.59200001</v>
          </cell>
          <cell r="U1985" t="str">
            <v>VT: NCC, NC:BĐG Q2/2026</v>
          </cell>
          <cell r="V1985" t="str">
            <v>VT: NCC, NC:BĐG Q2/2026</v>
          </cell>
          <cell r="W1985" t="str">
            <v>ME</v>
          </cell>
        </row>
        <row r="1986">
          <cell r="F1986">
            <v>247</v>
          </cell>
          <cell r="J1986">
            <v>657195</v>
          </cell>
          <cell r="K1986">
            <v>25297.920000000002</v>
          </cell>
          <cell r="L1986">
            <v>682492.92</v>
          </cell>
          <cell r="M1986">
            <v>0</v>
          </cell>
          <cell r="N1986">
            <v>8854.2720000000008</v>
          </cell>
          <cell r="O1986">
            <v>8854.2720000000008</v>
          </cell>
          <cell r="P1986">
            <v>168575751.24000001</v>
          </cell>
          <cell r="Q1986">
            <v>2187005.1840000004</v>
          </cell>
          <cell r="R1986">
            <v>170762756.42400002</v>
          </cell>
          <cell r="U1986" t="str">
            <v>VT: NCC, NC:BĐG Q2/2026</v>
          </cell>
          <cell r="V1986" t="str">
            <v>VT: NCC, NC:BĐG Q2/2026</v>
          </cell>
          <cell r="W1986" t="str">
            <v>ME</v>
          </cell>
        </row>
        <row r="1987">
          <cell r="L1987">
            <v>0</v>
          </cell>
          <cell r="M1987">
            <v>0</v>
          </cell>
          <cell r="N1987">
            <v>0</v>
          </cell>
          <cell r="O1987">
            <v>0</v>
          </cell>
          <cell r="P1987">
            <v>0</v>
          </cell>
          <cell r="Q1987">
            <v>0</v>
          </cell>
          <cell r="R1987">
            <v>0</v>
          </cell>
          <cell r="W1987" t="str">
            <v>ME</v>
          </cell>
        </row>
        <row r="1988">
          <cell r="F1988">
            <v>306</v>
          </cell>
          <cell r="J1988">
            <v>94200</v>
          </cell>
          <cell r="K1988">
            <v>39528</v>
          </cell>
          <cell r="L1988">
            <v>133728</v>
          </cell>
          <cell r="M1988">
            <v>0</v>
          </cell>
          <cell r="N1988">
            <v>13834.8</v>
          </cell>
          <cell r="O1988">
            <v>13834.8</v>
          </cell>
          <cell r="P1988">
            <v>40920768</v>
          </cell>
          <cell r="Q1988">
            <v>4233448.8</v>
          </cell>
          <cell r="R1988">
            <v>45154216.799999997</v>
          </cell>
          <cell r="T1988">
            <v>1126425</v>
          </cell>
          <cell r="U1988" t="str">
            <v>VT: NCC, NC:BĐG Q2/2026</v>
          </cell>
          <cell r="V1988" t="str">
            <v>VT: NCC, NC:BĐG Q2/2026</v>
          </cell>
          <cell r="W1988" t="str">
            <v>ME</v>
          </cell>
        </row>
        <row r="1989">
          <cell r="F1989">
            <v>41</v>
          </cell>
          <cell r="J1989">
            <v>113040</v>
          </cell>
          <cell r="K1989">
            <v>39528</v>
          </cell>
          <cell r="L1989">
            <v>152568</v>
          </cell>
          <cell r="M1989">
            <v>0</v>
          </cell>
          <cell r="N1989">
            <v>13834.8</v>
          </cell>
          <cell r="O1989">
            <v>13834.8</v>
          </cell>
          <cell r="P1989">
            <v>6255288</v>
          </cell>
          <cell r="Q1989">
            <v>567226.79999999993</v>
          </cell>
          <cell r="R1989">
            <v>6822514.7999999998</v>
          </cell>
          <cell r="T1989">
            <v>1126425</v>
          </cell>
          <cell r="U1989" t="str">
            <v>VT: NCC, NC:BĐG Q2/2026</v>
          </cell>
          <cell r="V1989" t="str">
            <v>VT: NCC, NC:BĐG Q2/2026</v>
          </cell>
          <cell r="W1989" t="str">
            <v>ME</v>
          </cell>
        </row>
        <row r="1990">
          <cell r="F1990">
            <v>24</v>
          </cell>
          <cell r="J1990">
            <v>116900</v>
          </cell>
          <cell r="K1990">
            <v>39600</v>
          </cell>
          <cell r="L1990">
            <v>156500</v>
          </cell>
          <cell r="M1990">
            <v>0</v>
          </cell>
          <cell r="N1990">
            <v>13860</v>
          </cell>
          <cell r="O1990">
            <v>13860</v>
          </cell>
          <cell r="P1990">
            <v>3756000</v>
          </cell>
          <cell r="Q1990">
            <v>332640</v>
          </cell>
          <cell r="R1990">
            <v>4088640</v>
          </cell>
          <cell r="T1990">
            <v>1207270</v>
          </cell>
          <cell r="U1990" t="str">
            <v>VT: NCC, NC:BĐG Q2/2026</v>
          </cell>
          <cell r="V1990" t="str">
            <v>VT: NCC, NC:BĐG Q2/2026</v>
          </cell>
          <cell r="W1990" t="str">
            <v>ME</v>
          </cell>
        </row>
        <row r="1991">
          <cell r="F1991">
            <v>602</v>
          </cell>
          <cell r="J1991">
            <v>707000</v>
          </cell>
          <cell r="K1991">
            <v>69257.142857142855</v>
          </cell>
          <cell r="L1991">
            <v>776257.14285714284</v>
          </cell>
          <cell r="M1991">
            <v>0</v>
          </cell>
          <cell r="N1991">
            <v>24239.999999999996</v>
          </cell>
          <cell r="O1991">
            <v>24239.999999999996</v>
          </cell>
          <cell r="P1991">
            <v>467306800</v>
          </cell>
          <cell r="Q1991">
            <v>14592479.999999998</v>
          </cell>
          <cell r="R1991">
            <v>481899280</v>
          </cell>
          <cell r="U1991" t="str">
            <v>VT: NCC, NC:BĐG Q2/2026</v>
          </cell>
          <cell r="V1991" t="str">
            <v>VT: NCC, NC:BĐG Q2/2026</v>
          </cell>
          <cell r="W1991" t="str">
            <v>ME</v>
          </cell>
        </row>
        <row r="1992">
          <cell r="F1992">
            <v>9</v>
          </cell>
          <cell r="J1992">
            <v>100800</v>
          </cell>
          <cell r="K1992">
            <v>49410</v>
          </cell>
          <cell r="L1992">
            <v>150210</v>
          </cell>
          <cell r="M1992">
            <v>0</v>
          </cell>
          <cell r="N1992">
            <v>17293.5</v>
          </cell>
          <cell r="O1992">
            <v>17293.5</v>
          </cell>
          <cell r="P1992">
            <v>1351890</v>
          </cell>
          <cell r="Q1992">
            <v>155641.5</v>
          </cell>
          <cell r="R1992">
            <v>1507531.5</v>
          </cell>
          <cell r="T1992">
            <v>1897730</v>
          </cell>
          <cell r="U1992" t="str">
            <v>VT: NCC, NC:BĐG Q2/2026</v>
          </cell>
          <cell r="V1992" t="str">
            <v>VT: NCC, NC:BĐG Q2/2026</v>
          </cell>
          <cell r="W1992" t="str">
            <v>ME</v>
          </cell>
        </row>
        <row r="1993">
          <cell r="F1993">
            <v>24</v>
          </cell>
          <cell r="J1993">
            <v>157500</v>
          </cell>
          <cell r="K1993">
            <v>21082</v>
          </cell>
          <cell r="L1993">
            <v>178582</v>
          </cell>
          <cell r="M1993">
            <v>0</v>
          </cell>
          <cell r="N1993">
            <v>7378.7</v>
          </cell>
          <cell r="O1993">
            <v>7378.7</v>
          </cell>
          <cell r="P1993">
            <v>4285968</v>
          </cell>
          <cell r="Q1993">
            <v>177088.8</v>
          </cell>
          <cell r="R1993">
            <v>4463056.8</v>
          </cell>
          <cell r="U1993" t="str">
            <v>VT: NCC, NC:BĐG Q2/2026</v>
          </cell>
          <cell r="V1993" t="str">
            <v>VT: NCC, NC:BĐG Q2/2026</v>
          </cell>
          <cell r="W1993" t="str">
            <v>ME</v>
          </cell>
        </row>
        <row r="1994">
          <cell r="F1994">
            <v>84</v>
          </cell>
          <cell r="J1994">
            <v>538846</v>
          </cell>
          <cell r="K1994">
            <v>21085.714285714286</v>
          </cell>
          <cell r="L1994">
            <v>559931.71428571432</v>
          </cell>
          <cell r="M1994">
            <v>0</v>
          </cell>
          <cell r="N1994">
            <v>7380</v>
          </cell>
          <cell r="O1994">
            <v>7380</v>
          </cell>
          <cell r="P1994">
            <v>47034264</v>
          </cell>
          <cell r="Q1994">
            <v>619920</v>
          </cell>
          <cell r="R1994">
            <v>47654184</v>
          </cell>
          <cell r="U1994" t="str">
            <v>VT: NCC, NC:BĐG Q2/2026</v>
          </cell>
          <cell r="V1994" t="str">
            <v>VT: NCC, NC:BĐG Q2/2026</v>
          </cell>
          <cell r="W1994" t="str">
            <v>ME</v>
          </cell>
        </row>
        <row r="1995">
          <cell r="F1995">
            <v>5</v>
          </cell>
          <cell r="J1995">
            <v>696465</v>
          </cell>
          <cell r="K1995">
            <v>23142.857142857145</v>
          </cell>
          <cell r="L1995">
            <v>719607.85714285716</v>
          </cell>
          <cell r="M1995">
            <v>0</v>
          </cell>
          <cell r="N1995">
            <v>8100</v>
          </cell>
          <cell r="O1995">
            <v>8100</v>
          </cell>
          <cell r="P1995">
            <v>3598039.2857142859</v>
          </cell>
          <cell r="Q1995">
            <v>40500</v>
          </cell>
          <cell r="R1995">
            <v>3638539.2857142859</v>
          </cell>
          <cell r="U1995" t="str">
            <v>VT: NCC, NC:BĐG Q2/2026</v>
          </cell>
          <cell r="V1995" t="str">
            <v>VT: NCC, NC:BĐG Q2/2026</v>
          </cell>
          <cell r="W1995" t="str">
            <v>ME</v>
          </cell>
        </row>
        <row r="1996">
          <cell r="F1996">
            <v>40</v>
          </cell>
          <cell r="J1996">
            <v>590898</v>
          </cell>
          <cell r="K1996">
            <v>21085.714285714286</v>
          </cell>
          <cell r="L1996">
            <v>611983.71428571432</v>
          </cell>
          <cell r="M1996">
            <v>0</v>
          </cell>
          <cell r="N1996">
            <v>7380</v>
          </cell>
          <cell r="O1996">
            <v>7380</v>
          </cell>
          <cell r="P1996">
            <v>24479348.571428575</v>
          </cell>
          <cell r="Q1996">
            <v>295200</v>
          </cell>
          <cell r="R1996">
            <v>24774548.571428575</v>
          </cell>
          <cell r="U1996" t="str">
            <v>VT: NCC, NC:BĐG Q2/2026</v>
          </cell>
          <cell r="V1996" t="str">
            <v>VT: NCC, NC:BĐG Q2/2026</v>
          </cell>
          <cell r="W1996" t="str">
            <v>ME</v>
          </cell>
        </row>
        <row r="1997">
          <cell r="F1997">
            <v>20</v>
          </cell>
          <cell r="J1997">
            <v>796565</v>
          </cell>
          <cell r="K1997">
            <v>23142.857142857145</v>
          </cell>
          <cell r="L1997">
            <v>819707.85714285716</v>
          </cell>
          <cell r="M1997">
            <v>0</v>
          </cell>
          <cell r="N1997">
            <v>8100</v>
          </cell>
          <cell r="O1997">
            <v>8100</v>
          </cell>
          <cell r="P1997">
            <v>16394157.142857144</v>
          </cell>
          <cell r="Q1997">
            <v>162000</v>
          </cell>
          <cell r="R1997">
            <v>16556157.142857144</v>
          </cell>
          <cell r="U1997" t="str">
            <v>VT: NCC, NC:BĐG Q2/2026</v>
          </cell>
          <cell r="V1997" t="str">
            <v>VT: NCC, NC:BĐG Q2/2026</v>
          </cell>
          <cell r="W1997" t="str">
            <v>ME</v>
          </cell>
        </row>
        <row r="1998">
          <cell r="L1998">
            <v>0</v>
          </cell>
          <cell r="M1998">
            <v>0</v>
          </cell>
          <cell r="N1998">
            <v>0</v>
          </cell>
          <cell r="O1998">
            <v>0</v>
          </cell>
          <cell r="P1998">
            <v>0</v>
          </cell>
          <cell r="Q1998">
            <v>0</v>
          </cell>
          <cell r="R1998">
            <v>0</v>
          </cell>
          <cell r="W1998" t="str">
            <v>ME</v>
          </cell>
        </row>
        <row r="1999">
          <cell r="F1999">
            <v>26.8</v>
          </cell>
          <cell r="J1999">
            <v>1500000</v>
          </cell>
          <cell r="K1999">
            <v>245179.59655738101</v>
          </cell>
          <cell r="L1999">
            <v>1745179.5965573811</v>
          </cell>
          <cell r="M1999">
            <v>0</v>
          </cell>
          <cell r="N1999">
            <v>85812.858795083346</v>
          </cell>
          <cell r="O1999">
            <v>85812.858795083346</v>
          </cell>
          <cell r="P1999">
            <v>46770813.187737815</v>
          </cell>
          <cell r="Q1999">
            <v>2299784.6157082338</v>
          </cell>
          <cell r="R1999">
            <v>49070597.803446047</v>
          </cell>
          <cell r="T1999">
            <v>9510000</v>
          </cell>
          <cell r="U1999" t="str">
            <v>Vingroup</v>
          </cell>
          <cell r="V1999" t="str">
            <v>Vingroup</v>
          </cell>
          <cell r="W1999" t="str">
            <v>ME</v>
          </cell>
        </row>
        <row r="2000">
          <cell r="F2000">
            <v>6</v>
          </cell>
          <cell r="J2000">
            <v>1650000</v>
          </cell>
          <cell r="K2000">
            <v>245179.59655738101</v>
          </cell>
          <cell r="L2000">
            <v>1895179.5965573811</v>
          </cell>
          <cell r="M2000">
            <v>0</v>
          </cell>
          <cell r="N2000">
            <v>85812.858795083346</v>
          </cell>
          <cell r="O2000">
            <v>85812.858795083346</v>
          </cell>
          <cell r="P2000">
            <v>11371077.579344288</v>
          </cell>
          <cell r="Q2000">
            <v>514877.15277050005</v>
          </cell>
          <cell r="R2000">
            <v>11885954.732114788</v>
          </cell>
          <cell r="T2000">
            <v>9510000</v>
          </cell>
          <cell r="U2000" t="str">
            <v>Vingroup</v>
          </cell>
          <cell r="V2000" t="str">
            <v>Vingroup</v>
          </cell>
          <cell r="W2000" t="str">
            <v>ME</v>
          </cell>
        </row>
        <row r="2001">
          <cell r="F2001">
            <v>10.199999999999999</v>
          </cell>
          <cell r="J2001">
            <v>1450000</v>
          </cell>
          <cell r="K2001">
            <v>245179.59655738101</v>
          </cell>
          <cell r="L2001">
            <v>1695179.5965573811</v>
          </cell>
          <cell r="M2001">
            <v>0</v>
          </cell>
          <cell r="N2001">
            <v>85812.858795083346</v>
          </cell>
          <cell r="O2001">
            <v>85812.858795083346</v>
          </cell>
          <cell r="P2001">
            <v>17290831.884885285</v>
          </cell>
          <cell r="Q2001">
            <v>875291.15970985009</v>
          </cell>
          <cell r="R2001">
            <v>18166123.044595134</v>
          </cell>
          <cell r="T2001">
            <v>16175000</v>
          </cell>
          <cell r="U2001" t="str">
            <v>Vingroup</v>
          </cell>
          <cell r="V2001" t="str">
            <v>Vingroup</v>
          </cell>
          <cell r="W2001" t="str">
            <v>ME</v>
          </cell>
        </row>
        <row r="2002">
          <cell r="L2002">
            <v>0</v>
          </cell>
          <cell r="M2002">
            <v>0</v>
          </cell>
          <cell r="N2002">
            <v>0</v>
          </cell>
          <cell r="O2002">
            <v>0</v>
          </cell>
          <cell r="P2002">
            <v>0</v>
          </cell>
          <cell r="Q2002">
            <v>0</v>
          </cell>
          <cell r="R2002">
            <v>0</v>
          </cell>
          <cell r="W2002" t="str">
            <v>ME</v>
          </cell>
        </row>
        <row r="2003">
          <cell r="F2003">
            <v>185</v>
          </cell>
          <cell r="J2003">
            <v>1367856</v>
          </cell>
          <cell r="K2003">
            <v>35278.74</v>
          </cell>
          <cell r="L2003">
            <v>1403134.74</v>
          </cell>
          <cell r="M2003">
            <v>0</v>
          </cell>
          <cell r="N2003">
            <v>12347.558999999999</v>
          </cell>
          <cell r="O2003">
            <v>12347.558999999999</v>
          </cell>
          <cell r="P2003">
            <v>259579926.90000001</v>
          </cell>
          <cell r="Q2003">
            <v>2284298.415</v>
          </cell>
          <cell r="R2003">
            <v>261864225.315</v>
          </cell>
          <cell r="U2003" t="str">
            <v>VT: NCC, NC:BĐG Q2/2026</v>
          </cell>
          <cell r="V2003" t="str">
            <v>VT: NCC, NC:BĐG Q2/2026</v>
          </cell>
          <cell r="W2003" t="str">
            <v>ME</v>
          </cell>
        </row>
        <row r="2004">
          <cell r="F2004">
            <v>32</v>
          </cell>
          <cell r="J2004">
            <v>301640.60160000005</v>
          </cell>
          <cell r="K2004">
            <v>15653.440000000002</v>
          </cell>
          <cell r="L2004">
            <v>317294.04160000006</v>
          </cell>
          <cell r="M2004">
            <v>105574.21056000001</v>
          </cell>
          <cell r="N2004">
            <v>5478.7040000000006</v>
          </cell>
          <cell r="O2004">
            <v>111052.91456</v>
          </cell>
          <cell r="P2004">
            <v>10153409.331200002</v>
          </cell>
          <cell r="Q2004">
            <v>3553693.2659200002</v>
          </cell>
          <cell r="R2004">
            <v>13707102.597120002</v>
          </cell>
          <cell r="U2004" t="str">
            <v>BĐG Q2/2026</v>
          </cell>
          <cell r="V2004" t="str">
            <v>BĐG Q2/2026</v>
          </cell>
          <cell r="W2004" t="str">
            <v>ME</v>
          </cell>
        </row>
        <row r="2005">
          <cell r="F2005">
            <v>175</v>
          </cell>
          <cell r="J2005">
            <v>178745.83854545455</v>
          </cell>
          <cell r="K2005">
            <v>13045.120000000003</v>
          </cell>
          <cell r="L2005">
            <v>191790.95854545454</v>
          </cell>
          <cell r="M2005">
            <v>62561.043490909091</v>
          </cell>
          <cell r="N2005">
            <v>4565.7920000000004</v>
          </cell>
          <cell r="O2005">
            <v>67126.835490909085</v>
          </cell>
          <cell r="P2005">
            <v>33563417.745454542</v>
          </cell>
          <cell r="Q2005">
            <v>11747196.210909089</v>
          </cell>
          <cell r="R2005">
            <v>45310613.956363633</v>
          </cell>
          <cell r="U2005" t="str">
            <v>BĐG Q2/2026</v>
          </cell>
          <cell r="V2005" t="str">
            <v>BĐG Q2/2026</v>
          </cell>
          <cell r="W2005" t="str">
            <v>ME</v>
          </cell>
        </row>
        <row r="2006">
          <cell r="F2006">
            <v>200</v>
          </cell>
          <cell r="J2006">
            <v>28746.374400000001</v>
          </cell>
          <cell r="K2006">
            <v>6670</v>
          </cell>
          <cell r="L2006">
            <v>35416.374400000001</v>
          </cell>
          <cell r="M2006">
            <v>10061.231039999999</v>
          </cell>
          <cell r="N2006">
            <v>2334.5</v>
          </cell>
          <cell r="O2006">
            <v>12395.731039999999</v>
          </cell>
          <cell r="P2006">
            <v>7083274.8799999999</v>
          </cell>
          <cell r="Q2006">
            <v>2479146.2079999996</v>
          </cell>
          <cell r="R2006">
            <v>9562421.0879999995</v>
          </cell>
          <cell r="U2006" t="str">
            <v>BĐG Q2/2026</v>
          </cell>
          <cell r="V2006" t="str">
            <v>BĐG Q2/2026</v>
          </cell>
          <cell r="W2006" t="str">
            <v>ME</v>
          </cell>
        </row>
        <row r="2007">
          <cell r="F2007">
            <v>1720</v>
          </cell>
          <cell r="J2007">
            <v>19685.836800000001</v>
          </cell>
          <cell r="K2007">
            <v>5780.97</v>
          </cell>
          <cell r="L2007">
            <v>25466.806800000002</v>
          </cell>
          <cell r="M2007">
            <v>6890.04288</v>
          </cell>
          <cell r="N2007">
            <v>2023.3395</v>
          </cell>
          <cell r="O2007">
            <v>8913.3823799999991</v>
          </cell>
          <cell r="P2007">
            <v>43802907.696000002</v>
          </cell>
          <cell r="Q2007">
            <v>15331017.693599999</v>
          </cell>
          <cell r="R2007">
            <v>59133925.389600001</v>
          </cell>
          <cell r="U2007" t="str">
            <v>BĐG Q2/2026</v>
          </cell>
          <cell r="V2007" t="str">
            <v>BĐG Q2/2026</v>
          </cell>
          <cell r="W2007" t="str">
            <v>ME</v>
          </cell>
        </row>
        <row r="2008">
          <cell r="F2008">
            <v>3136</v>
          </cell>
          <cell r="J2008">
            <v>11863.987200000001</v>
          </cell>
          <cell r="K2008">
            <v>5138.6399999999994</v>
          </cell>
          <cell r="L2008">
            <v>17002.627200000003</v>
          </cell>
          <cell r="M2008">
            <v>4152.39552</v>
          </cell>
          <cell r="N2008">
            <v>1798.5239999999997</v>
          </cell>
          <cell r="O2008">
            <v>5950.9195199999995</v>
          </cell>
          <cell r="P2008">
            <v>53320238.899200007</v>
          </cell>
          <cell r="Q2008">
            <v>18662083.614719998</v>
          </cell>
          <cell r="R2008">
            <v>71982322.513920009</v>
          </cell>
          <cell r="U2008" t="str">
            <v>BĐG Q2/2026</v>
          </cell>
          <cell r="V2008" t="str">
            <v>BĐG Q2/2026</v>
          </cell>
          <cell r="W2008" t="str">
            <v>ME</v>
          </cell>
        </row>
        <row r="2009">
          <cell r="F2009">
            <v>5480</v>
          </cell>
          <cell r="J2009">
            <v>7288.1855999999998</v>
          </cell>
          <cell r="K2009">
            <v>4348.08</v>
          </cell>
          <cell r="L2009">
            <v>11636.265599999999</v>
          </cell>
          <cell r="M2009">
            <v>2550.8649599999999</v>
          </cell>
          <cell r="N2009">
            <v>1521.828</v>
          </cell>
          <cell r="O2009">
            <v>4072.6929599999999</v>
          </cell>
          <cell r="P2009">
            <v>63766735.487999991</v>
          </cell>
          <cell r="Q2009">
            <v>22318357.4208</v>
          </cell>
          <cell r="R2009">
            <v>86085092.908799991</v>
          </cell>
          <cell r="U2009" t="str">
            <v>BĐG Q2/2026</v>
          </cell>
          <cell r="V2009" t="str">
            <v>BĐG Q2/2026</v>
          </cell>
          <cell r="W2009" t="str">
            <v>ME</v>
          </cell>
        </row>
        <row r="2010">
          <cell r="L2010">
            <v>0</v>
          </cell>
          <cell r="M2010">
            <v>0</v>
          </cell>
          <cell r="N2010">
            <v>0</v>
          </cell>
          <cell r="O2010">
            <v>0</v>
          </cell>
          <cell r="P2010">
            <v>0</v>
          </cell>
          <cell r="Q2010">
            <v>0</v>
          </cell>
          <cell r="R2010">
            <v>0</v>
          </cell>
          <cell r="W2010" t="str">
            <v>ME</v>
          </cell>
        </row>
        <row r="2011">
          <cell r="F2011">
            <v>46.25</v>
          </cell>
          <cell r="J2011">
            <v>552170</v>
          </cell>
          <cell r="K2011">
            <v>22827.420000000002</v>
          </cell>
          <cell r="L2011">
            <v>574997.42000000004</v>
          </cell>
          <cell r="M2011">
            <v>0</v>
          </cell>
          <cell r="N2011">
            <v>7989.5969999999998</v>
          </cell>
          <cell r="O2011">
            <v>7989.5969999999998</v>
          </cell>
          <cell r="P2011">
            <v>26593630.675000001</v>
          </cell>
          <cell r="Q2011">
            <v>369518.86125000002</v>
          </cell>
          <cell r="R2011">
            <v>26963149.536249999</v>
          </cell>
          <cell r="U2011" t="str">
            <v>VT: NCC, NC:BĐG Q2/2026</v>
          </cell>
          <cell r="V2011" t="str">
            <v>VT: NCC, NC:BĐG Q2/2026</v>
          </cell>
          <cell r="W2011" t="str">
            <v>ME</v>
          </cell>
        </row>
        <row r="2012">
          <cell r="F2012">
            <v>32</v>
          </cell>
          <cell r="J2012">
            <v>73094.342400000009</v>
          </cell>
          <cell r="K2012">
            <v>8893.7999999999993</v>
          </cell>
          <cell r="L2012">
            <v>81988.142400000012</v>
          </cell>
          <cell r="M2012">
            <v>25583.019840000001</v>
          </cell>
          <cell r="N2012">
            <v>3112.8299999999995</v>
          </cell>
          <cell r="O2012">
            <v>28695.849839999999</v>
          </cell>
          <cell r="P2012">
            <v>2623620.5568000004</v>
          </cell>
          <cell r="Q2012">
            <v>918267.19487999997</v>
          </cell>
          <cell r="R2012">
            <v>3541887.7516800002</v>
          </cell>
          <cell r="U2012" t="str">
            <v>BĐG Q2/2026</v>
          </cell>
          <cell r="V2012" t="str">
            <v>BĐG Q2/2026</v>
          </cell>
          <cell r="W2012" t="str">
            <v>ME</v>
          </cell>
        </row>
        <row r="2013">
          <cell r="F2013">
            <v>175</v>
          </cell>
          <cell r="J2013">
            <v>46798.905600000006</v>
          </cell>
          <cell r="K2013">
            <v>7411.5</v>
          </cell>
          <cell r="L2013">
            <v>54210.405600000006</v>
          </cell>
          <cell r="M2013">
            <v>16379.616960000001</v>
          </cell>
          <cell r="N2013">
            <v>2594.0249999999996</v>
          </cell>
          <cell r="O2013">
            <v>18973.641960000001</v>
          </cell>
          <cell r="P2013">
            <v>9486820.9800000004</v>
          </cell>
          <cell r="Q2013">
            <v>3320387.3430000003</v>
          </cell>
          <cell r="R2013">
            <v>12807208.323000001</v>
          </cell>
          <cell r="U2013" t="str">
            <v>BĐG Q2/2026</v>
          </cell>
          <cell r="V2013" t="str">
            <v>BĐG Q2/2026</v>
          </cell>
          <cell r="W2013" t="str">
            <v>ME</v>
          </cell>
        </row>
        <row r="2014">
          <cell r="F2014">
            <v>100</v>
          </cell>
          <cell r="J2014">
            <v>28746.374400000001</v>
          </cell>
          <cell r="K2014">
            <v>6670</v>
          </cell>
          <cell r="L2014">
            <v>35416.374400000001</v>
          </cell>
          <cell r="M2014">
            <v>10061.231039999999</v>
          </cell>
          <cell r="N2014">
            <v>2334.5</v>
          </cell>
          <cell r="O2014">
            <v>12395.731039999999</v>
          </cell>
          <cell r="P2014">
            <v>3541637.44</v>
          </cell>
          <cell r="Q2014">
            <v>1239573.1039999998</v>
          </cell>
          <cell r="R2014">
            <v>4781210.5439999998</v>
          </cell>
          <cell r="U2014" t="str">
            <v>BĐG Q2/2026</v>
          </cell>
          <cell r="V2014" t="str">
            <v>BĐG Q2/2026</v>
          </cell>
          <cell r="W2014" t="str">
            <v>ME</v>
          </cell>
        </row>
        <row r="2015">
          <cell r="F2015">
            <v>860</v>
          </cell>
          <cell r="J2015">
            <v>19685.836800000001</v>
          </cell>
          <cell r="K2015">
            <v>5780.97</v>
          </cell>
          <cell r="L2015">
            <v>25466.806800000002</v>
          </cell>
          <cell r="M2015">
            <v>6890.04288</v>
          </cell>
          <cell r="N2015">
            <v>2023.3395</v>
          </cell>
          <cell r="O2015">
            <v>8913.3823799999991</v>
          </cell>
          <cell r="P2015">
            <v>21901453.848000001</v>
          </cell>
          <cell r="Q2015">
            <v>7665508.8467999995</v>
          </cell>
          <cell r="R2015">
            <v>29566962.694800001</v>
          </cell>
          <cell r="U2015" t="str">
            <v>BĐG Q2/2026</v>
          </cell>
          <cell r="V2015" t="str">
            <v>BĐG Q2/2026</v>
          </cell>
          <cell r="W2015" t="str">
            <v>ME</v>
          </cell>
        </row>
        <row r="2016">
          <cell r="F2016">
            <v>1568</v>
          </cell>
          <cell r="J2016">
            <v>11863.987200000001</v>
          </cell>
          <cell r="K2016">
            <v>5138.6399999999994</v>
          </cell>
          <cell r="L2016">
            <v>17002.627200000003</v>
          </cell>
          <cell r="M2016">
            <v>4152.39552</v>
          </cell>
          <cell r="N2016">
            <v>1798.5239999999997</v>
          </cell>
          <cell r="O2016">
            <v>5950.9195199999995</v>
          </cell>
          <cell r="P2016">
            <v>26660119.449600004</v>
          </cell>
          <cell r="Q2016">
            <v>9331041.807359999</v>
          </cell>
          <cell r="R2016">
            <v>35991161.256960005</v>
          </cell>
          <cell r="U2016" t="str">
            <v>BĐG Q2/2026</v>
          </cell>
          <cell r="V2016" t="str">
            <v>BĐG Q2/2026</v>
          </cell>
          <cell r="W2016" t="str">
            <v>ME</v>
          </cell>
        </row>
        <row r="2017">
          <cell r="F2017">
            <v>2740</v>
          </cell>
          <cell r="J2017">
            <v>7288.1855999999998</v>
          </cell>
          <cell r="K2017">
            <v>4348.08</v>
          </cell>
          <cell r="L2017">
            <v>11636.265599999999</v>
          </cell>
          <cell r="M2017">
            <v>2550.8649599999999</v>
          </cell>
          <cell r="N2017">
            <v>1521.828</v>
          </cell>
          <cell r="O2017">
            <v>4072.6929599999999</v>
          </cell>
          <cell r="P2017">
            <v>31883367.743999995</v>
          </cell>
          <cell r="Q2017">
            <v>11159178.7104</v>
          </cell>
          <cell r="R2017">
            <v>43042546.454399996</v>
          </cell>
          <cell r="U2017" t="str">
            <v>BĐG Q2/2026</v>
          </cell>
          <cell r="V2017" t="str">
            <v>BĐG Q2/2026</v>
          </cell>
          <cell r="W2017" t="str">
            <v>ME</v>
          </cell>
        </row>
        <row r="2018">
          <cell r="L2018">
            <v>0</v>
          </cell>
          <cell r="M2018">
            <v>0</v>
          </cell>
          <cell r="N2018">
            <v>0</v>
          </cell>
          <cell r="O2018">
            <v>0</v>
          </cell>
          <cell r="P2018">
            <v>0</v>
          </cell>
          <cell r="Q2018">
            <v>0</v>
          </cell>
          <cell r="R2018">
            <v>0</v>
          </cell>
          <cell r="W2018" t="str">
            <v>ME</v>
          </cell>
        </row>
        <row r="2019">
          <cell r="F2019">
            <v>50</v>
          </cell>
          <cell r="J2019">
            <v>18309.620160000002</v>
          </cell>
          <cell r="K2019">
            <v>13058.231629090908</v>
          </cell>
          <cell r="L2019">
            <v>31367.85178909091</v>
          </cell>
          <cell r="M2019">
            <v>6408.367056</v>
          </cell>
          <cell r="N2019">
            <v>4570.3810701818174</v>
          </cell>
          <cell r="O2019">
            <v>10978.748126181817</v>
          </cell>
          <cell r="P2019">
            <v>1568392.5894545454</v>
          </cell>
          <cell r="Q2019">
            <v>548937.4063090909</v>
          </cell>
          <cell r="R2019">
            <v>2117329.9957636362</v>
          </cell>
          <cell r="U2019" t="str">
            <v>BĐG Q2/2026</v>
          </cell>
          <cell r="V2019" t="str">
            <v>BĐG Q2/2026</v>
          </cell>
          <cell r="W2019" t="str">
            <v>ME</v>
          </cell>
        </row>
        <row r="2020">
          <cell r="F2020">
            <v>344</v>
          </cell>
          <cell r="J2020">
            <v>9102.3004799999999</v>
          </cell>
          <cell r="K2020">
            <v>11375.959690909089</v>
          </cell>
          <cell r="L2020">
            <v>20478.260170909089</v>
          </cell>
          <cell r="M2020">
            <v>3185.8051679999999</v>
          </cell>
          <cell r="N2020">
            <v>3981.5858918181807</v>
          </cell>
          <cell r="O2020">
            <v>7167.391059818181</v>
          </cell>
          <cell r="P2020">
            <v>7044521.4987927265</v>
          </cell>
          <cell r="Q2020">
            <v>2465582.5245774542</v>
          </cell>
          <cell r="R2020">
            <v>9510104.0233701803</v>
          </cell>
          <cell r="U2020" t="str">
            <v>BĐG Q2/2026</v>
          </cell>
          <cell r="V2020" t="str">
            <v>BĐG Q2/2026</v>
          </cell>
          <cell r="W2020" t="str">
            <v>ME</v>
          </cell>
        </row>
        <row r="2021">
          <cell r="F2021">
            <v>2585</v>
          </cell>
          <cell r="J2021">
            <v>6669.6739200000002</v>
          </cell>
          <cell r="K2021">
            <v>11375.959690909089</v>
          </cell>
          <cell r="L2021">
            <v>18045.633610909088</v>
          </cell>
          <cell r="M2021">
            <v>2334.3858719999998</v>
          </cell>
          <cell r="N2021">
            <v>3981.5858918181807</v>
          </cell>
          <cell r="O2021">
            <v>6315.971763818181</v>
          </cell>
          <cell r="P2021">
            <v>46647962.884199992</v>
          </cell>
          <cell r="Q2021">
            <v>16326787.009469997</v>
          </cell>
          <cell r="R2021">
            <v>62974749.893669993</v>
          </cell>
          <cell r="U2021" t="str">
            <v>BĐG Q2/2026</v>
          </cell>
          <cell r="V2021" t="str">
            <v>BĐG Q2/2026</v>
          </cell>
          <cell r="W2021" t="str">
            <v>ME</v>
          </cell>
        </row>
        <row r="2022">
          <cell r="L2022">
            <v>0</v>
          </cell>
          <cell r="M2022">
            <v>0</v>
          </cell>
          <cell r="N2022">
            <v>0</v>
          </cell>
          <cell r="O2022">
            <v>0</v>
          </cell>
          <cell r="P2022">
            <v>0</v>
          </cell>
          <cell r="Q2022">
            <v>0</v>
          </cell>
          <cell r="R2022">
            <v>0</v>
          </cell>
          <cell r="W2022" t="str">
            <v>ME</v>
          </cell>
        </row>
        <row r="2023">
          <cell r="F2023">
            <v>20</v>
          </cell>
          <cell r="J2023">
            <v>342027.63</v>
          </cell>
          <cell r="K2023">
            <v>79056</v>
          </cell>
          <cell r="L2023">
            <v>421083.63</v>
          </cell>
          <cell r="M2023">
            <v>119709.67049999999</v>
          </cell>
          <cell r="N2023">
            <v>27669.599999999999</v>
          </cell>
          <cell r="O2023">
            <v>147379.27049999998</v>
          </cell>
          <cell r="P2023">
            <v>8421672.5999999996</v>
          </cell>
          <cell r="Q2023">
            <v>2947585.4099999997</v>
          </cell>
          <cell r="R2023">
            <v>11369258.01</v>
          </cell>
          <cell r="U2023" t="str">
            <v>BĐG Q2/2026</v>
          </cell>
          <cell r="V2023" t="str">
            <v>BĐG Q2/2026</v>
          </cell>
          <cell r="W2023" t="str">
            <v>ME</v>
          </cell>
        </row>
        <row r="2024">
          <cell r="F2024">
            <v>282</v>
          </cell>
          <cell r="J2024">
            <v>231732.89999999997</v>
          </cell>
          <cell r="K2024">
            <v>52704</v>
          </cell>
          <cell r="L2024">
            <v>284436.89999999997</v>
          </cell>
          <cell r="M2024">
            <v>81106.514999999985</v>
          </cell>
          <cell r="N2024">
            <v>18446.399999999998</v>
          </cell>
          <cell r="O2024">
            <v>99552.914999999979</v>
          </cell>
          <cell r="P2024">
            <v>80211205.799999997</v>
          </cell>
          <cell r="Q2024">
            <v>28073922.029999994</v>
          </cell>
          <cell r="R2024">
            <v>108285127.82999998</v>
          </cell>
          <cell r="U2024" t="str">
            <v>BĐG Q2/2026</v>
          </cell>
          <cell r="V2024" t="str">
            <v>BĐG Q2/2026</v>
          </cell>
          <cell r="W2024" t="str">
            <v>ME</v>
          </cell>
        </row>
        <row r="2025">
          <cell r="L2025">
            <v>0</v>
          </cell>
          <cell r="M2025">
            <v>0</v>
          </cell>
          <cell r="N2025">
            <v>0</v>
          </cell>
          <cell r="O2025">
            <v>0</v>
          </cell>
          <cell r="P2025">
            <v>0</v>
          </cell>
          <cell r="Q2025">
            <v>0</v>
          </cell>
          <cell r="R2025">
            <v>0</v>
          </cell>
          <cell r="W2025" t="str">
            <v>ME</v>
          </cell>
        </row>
        <row r="2026">
          <cell r="L2026">
            <v>0</v>
          </cell>
          <cell r="M2026">
            <v>0</v>
          </cell>
          <cell r="N2026">
            <v>0</v>
          </cell>
          <cell r="O2026">
            <v>0</v>
          </cell>
          <cell r="P2026">
            <v>0</v>
          </cell>
          <cell r="Q2026">
            <v>0</v>
          </cell>
          <cell r="R2026">
            <v>0</v>
          </cell>
          <cell r="W2026" t="str">
            <v>ME</v>
          </cell>
        </row>
        <row r="2027">
          <cell r="F2027">
            <v>1</v>
          </cell>
          <cell r="J2027">
            <v>12978000</v>
          </cell>
          <cell r="K2027">
            <v>361473.1578947368</v>
          </cell>
          <cell r="L2027">
            <v>13339473.157894736</v>
          </cell>
          <cell r="M2027">
            <v>4542300</v>
          </cell>
          <cell r="N2027">
            <v>126515.60526315786</v>
          </cell>
          <cell r="O2027">
            <v>4668815.6052631577</v>
          </cell>
          <cell r="P2027">
            <v>13339473.157894736</v>
          </cell>
          <cell r="Q2027">
            <v>4668815.6052631577</v>
          </cell>
          <cell r="R2027">
            <v>18008288.763157893</v>
          </cell>
          <cell r="U2027" t="str">
            <v>BĐG Q2/2026</v>
          </cell>
          <cell r="V2027" t="str">
            <v>BĐG Q2/2026</v>
          </cell>
          <cell r="W2027" t="str">
            <v>ME</v>
          </cell>
        </row>
        <row r="2028">
          <cell r="F2028">
            <v>76</v>
          </cell>
          <cell r="J2028">
            <v>293410</v>
          </cell>
          <cell r="K2028">
            <v>16585</v>
          </cell>
          <cell r="L2028">
            <v>309995</v>
          </cell>
          <cell r="M2028">
            <v>0</v>
          </cell>
          <cell r="N2028">
            <v>5804.75</v>
          </cell>
          <cell r="O2028">
            <v>5804.75</v>
          </cell>
          <cell r="P2028">
            <v>23559620</v>
          </cell>
          <cell r="Q2028">
            <v>441161</v>
          </cell>
          <cell r="R2028">
            <v>24000781</v>
          </cell>
          <cell r="U2028" t="str">
            <v>VT: NCC, NC:BĐG Q2/2026</v>
          </cell>
          <cell r="V2028" t="str">
            <v>VT: NCC, NC:BĐG Q2/2026</v>
          </cell>
          <cell r="W2028" t="str">
            <v>ME</v>
          </cell>
        </row>
        <row r="2029">
          <cell r="F2029">
            <v>0.66</v>
          </cell>
          <cell r="J2029">
            <v>1830962.0159999998</v>
          </cell>
          <cell r="K2029">
            <v>1305823.1629090901</v>
          </cell>
          <cell r="L2029">
            <v>3136785.1789090899</v>
          </cell>
          <cell r="M2029">
            <v>0</v>
          </cell>
          <cell r="N2029">
            <v>457038.10701818147</v>
          </cell>
          <cell r="O2029">
            <v>457038.10701818147</v>
          </cell>
          <cell r="P2029">
            <v>2070278.2180799993</v>
          </cell>
          <cell r="Q2029">
            <v>301645.15063199977</v>
          </cell>
          <cell r="R2029">
            <v>2371923.3687119992</v>
          </cell>
          <cell r="W2029" t="str">
            <v>ME</v>
          </cell>
        </row>
        <row r="2030">
          <cell r="L2030">
            <v>0</v>
          </cell>
          <cell r="M2030">
            <v>0</v>
          </cell>
          <cell r="N2030">
            <v>0</v>
          </cell>
          <cell r="O2030">
            <v>0</v>
          </cell>
          <cell r="P2030">
            <v>0</v>
          </cell>
          <cell r="Q2030">
            <v>0</v>
          </cell>
          <cell r="R2030">
            <v>0</v>
          </cell>
          <cell r="W2030" t="str">
            <v>ME</v>
          </cell>
        </row>
        <row r="2031">
          <cell r="F2031">
            <v>5</v>
          </cell>
          <cell r="J2031">
            <v>201600</v>
          </cell>
          <cell r="K2031">
            <v>45000</v>
          </cell>
          <cell r="L2031">
            <v>246600</v>
          </cell>
          <cell r="M2031">
            <v>70560</v>
          </cell>
          <cell r="N2031">
            <v>15749.999999999998</v>
          </cell>
          <cell r="O2031">
            <v>86310</v>
          </cell>
          <cell r="P2031">
            <v>1233000</v>
          </cell>
          <cell r="Q2031">
            <v>431550</v>
          </cell>
          <cell r="R2031">
            <v>1664550</v>
          </cell>
          <cell r="U2031" t="str">
            <v>BĐG Q2/2026</v>
          </cell>
          <cell r="V2031" t="str">
            <v>BĐG Q2/2026</v>
          </cell>
          <cell r="W2031" t="str">
            <v>ME</v>
          </cell>
        </row>
        <row r="2032">
          <cell r="F2032">
            <v>5</v>
          </cell>
          <cell r="J2032">
            <v>150000</v>
          </cell>
          <cell r="K2032">
            <v>50000</v>
          </cell>
          <cell r="L2032">
            <v>200000</v>
          </cell>
          <cell r="M2032">
            <v>52500</v>
          </cell>
          <cell r="N2032">
            <v>17500</v>
          </cell>
          <cell r="O2032">
            <v>70000</v>
          </cell>
          <cell r="P2032">
            <v>1000000</v>
          </cell>
          <cell r="Q2032">
            <v>350000</v>
          </cell>
          <cell r="R2032">
            <v>1350000</v>
          </cell>
          <cell r="U2032" t="str">
            <v>BĐG Q2/2026</v>
          </cell>
          <cell r="V2032" t="str">
            <v>BĐG Q2/2026</v>
          </cell>
          <cell r="W2032" t="str">
            <v>ME</v>
          </cell>
        </row>
        <row r="2033">
          <cell r="F2033">
            <v>20</v>
          </cell>
          <cell r="J2033">
            <v>360460</v>
          </cell>
          <cell r="K2033">
            <v>18331</v>
          </cell>
          <cell r="L2033">
            <v>378791</v>
          </cell>
          <cell r="M2033">
            <v>0</v>
          </cell>
          <cell r="N2033">
            <v>6415.8499999999995</v>
          </cell>
          <cell r="O2033">
            <v>6415.8499999999995</v>
          </cell>
          <cell r="P2033">
            <v>7575820</v>
          </cell>
          <cell r="Q2033">
            <v>128316.99999999999</v>
          </cell>
          <cell r="R2033">
            <v>7704137</v>
          </cell>
          <cell r="U2033" t="str">
            <v>VT: NCC, NC:BĐG Q2/2026</v>
          </cell>
          <cell r="V2033" t="str">
            <v>VT: NCC, NC:BĐG Q2/2026</v>
          </cell>
          <cell r="W2033" t="str">
            <v>ME</v>
          </cell>
        </row>
        <row r="2034">
          <cell r="L2034">
            <v>0</v>
          </cell>
          <cell r="M2034">
            <v>0</v>
          </cell>
          <cell r="N2034">
            <v>0</v>
          </cell>
          <cell r="O2034">
            <v>0</v>
          </cell>
          <cell r="P2034">
            <v>0</v>
          </cell>
          <cell r="Q2034">
            <v>0</v>
          </cell>
          <cell r="R2034">
            <v>0</v>
          </cell>
          <cell r="W2034" t="str">
            <v>ME</v>
          </cell>
        </row>
        <row r="2035">
          <cell r="F2035">
            <v>8</v>
          </cell>
          <cell r="J2035">
            <v>201600</v>
          </cell>
          <cell r="K2035">
            <v>45000</v>
          </cell>
          <cell r="L2035">
            <v>246600</v>
          </cell>
          <cell r="M2035">
            <v>70560</v>
          </cell>
          <cell r="N2035">
            <v>15749.999999999998</v>
          </cell>
          <cell r="O2035">
            <v>86310</v>
          </cell>
          <cell r="P2035">
            <v>1972800</v>
          </cell>
          <cell r="Q2035">
            <v>690480</v>
          </cell>
          <cell r="R2035">
            <v>2663280</v>
          </cell>
          <cell r="U2035" t="str">
            <v>BĐG Q2/2026</v>
          </cell>
          <cell r="V2035" t="str">
            <v>BĐG Q2/2026</v>
          </cell>
          <cell r="W2035" t="str">
            <v>ME</v>
          </cell>
        </row>
        <row r="2036">
          <cell r="F2036">
            <v>8</v>
          </cell>
          <cell r="J2036">
            <v>150000</v>
          </cell>
          <cell r="K2036">
            <v>50000</v>
          </cell>
          <cell r="L2036">
            <v>200000</v>
          </cell>
          <cell r="M2036">
            <v>52500</v>
          </cell>
          <cell r="N2036">
            <v>17500</v>
          </cell>
          <cell r="O2036">
            <v>70000</v>
          </cell>
          <cell r="P2036">
            <v>1600000</v>
          </cell>
          <cell r="Q2036">
            <v>560000</v>
          </cell>
          <cell r="R2036">
            <v>2160000</v>
          </cell>
          <cell r="U2036" t="str">
            <v>BĐG Q2/2026</v>
          </cell>
          <cell r="V2036" t="str">
            <v>BĐG Q2/2026</v>
          </cell>
          <cell r="W2036" t="str">
            <v>ME</v>
          </cell>
        </row>
        <row r="2037">
          <cell r="F2037">
            <v>50</v>
          </cell>
          <cell r="J2037">
            <v>360460</v>
          </cell>
          <cell r="K2037">
            <v>18331</v>
          </cell>
          <cell r="L2037">
            <v>378791</v>
          </cell>
          <cell r="M2037">
            <v>0</v>
          </cell>
          <cell r="N2037">
            <v>6415.8499999999995</v>
          </cell>
          <cell r="O2037">
            <v>6415.8499999999995</v>
          </cell>
          <cell r="P2037">
            <v>18939550</v>
          </cell>
          <cell r="Q2037">
            <v>320792.5</v>
          </cell>
          <cell r="R2037">
            <v>19260342.5</v>
          </cell>
          <cell r="U2037" t="str">
            <v>VT: NCC, NC:BĐG Q2/2026</v>
          </cell>
          <cell r="V2037" t="str">
            <v>VT: NCC, NC:BĐG Q2/2026</v>
          </cell>
          <cell r="W2037" t="str">
            <v>ME</v>
          </cell>
        </row>
        <row r="2038">
          <cell r="F2038">
            <v>20</v>
          </cell>
          <cell r="J2038">
            <v>552170</v>
          </cell>
          <cell r="K2038">
            <v>22827.420000000002</v>
          </cell>
          <cell r="L2038">
            <v>574997.42000000004</v>
          </cell>
          <cell r="M2038">
            <v>0</v>
          </cell>
          <cell r="N2038">
            <v>7989.5969999999998</v>
          </cell>
          <cell r="O2038">
            <v>7989.5969999999998</v>
          </cell>
          <cell r="P2038">
            <v>11499948.4</v>
          </cell>
          <cell r="Q2038">
            <v>159791.94</v>
          </cell>
          <cell r="R2038">
            <v>11659740.34</v>
          </cell>
          <cell r="U2038" t="str">
            <v>VT: NCC, NC:BĐG Q2/2026</v>
          </cell>
          <cell r="V2038" t="str">
            <v>VT: NCC, NC:BĐG Q2/2026</v>
          </cell>
          <cell r="W2038" t="str">
            <v>ME</v>
          </cell>
        </row>
        <row r="2039">
          <cell r="L2039">
            <v>0</v>
          </cell>
          <cell r="M2039">
            <v>0</v>
          </cell>
          <cell r="N2039">
            <v>0</v>
          </cell>
          <cell r="O2039">
            <v>0</v>
          </cell>
          <cell r="P2039">
            <v>0</v>
          </cell>
          <cell r="Q2039">
            <v>0</v>
          </cell>
          <cell r="R2039">
            <v>0</v>
          </cell>
          <cell r="W2039" t="str">
            <v>ME</v>
          </cell>
        </row>
        <row r="2040">
          <cell r="F2040">
            <v>1</v>
          </cell>
          <cell r="J2040">
            <v>1323757</v>
          </cell>
          <cell r="K2040">
            <v>121580</v>
          </cell>
          <cell r="L2040">
            <v>1445337</v>
          </cell>
          <cell r="M2040">
            <v>0</v>
          </cell>
          <cell r="N2040">
            <v>42553</v>
          </cell>
          <cell r="O2040">
            <v>42553</v>
          </cell>
          <cell r="P2040">
            <v>1445337</v>
          </cell>
          <cell r="Q2040">
            <v>42553</v>
          </cell>
          <cell r="R2040">
            <v>1487890</v>
          </cell>
          <cell r="U2040" t="str">
            <v>VT: HĐK, NC:BĐG Q2/2026</v>
          </cell>
          <cell r="V2040" t="str">
            <v>VT: HĐK, NC:BĐG Q2/2026</v>
          </cell>
          <cell r="W2040" t="str">
            <v>ME</v>
          </cell>
        </row>
        <row r="2048">
          <cell r="L2048">
            <v>0</v>
          </cell>
          <cell r="M2048">
            <v>0</v>
          </cell>
          <cell r="N2048">
            <v>0</v>
          </cell>
          <cell r="O2048">
            <v>0</v>
          </cell>
          <cell r="P2048">
            <v>0</v>
          </cell>
          <cell r="Q2048">
            <v>0</v>
          </cell>
          <cell r="R2048">
            <v>0</v>
          </cell>
          <cell r="W2048" t="str">
            <v>ME</v>
          </cell>
        </row>
        <row r="2049">
          <cell r="F2049">
            <v>1.59</v>
          </cell>
          <cell r="J2049">
            <v>6089088</v>
          </cell>
          <cell r="K2049">
            <v>3070920</v>
          </cell>
          <cell r="L2049">
            <v>9160008</v>
          </cell>
          <cell r="M2049">
            <v>2131180.7999999998</v>
          </cell>
          <cell r="N2049">
            <v>1074822</v>
          </cell>
          <cell r="O2049">
            <v>3206002.8</v>
          </cell>
          <cell r="P2049">
            <v>14564412.720000001</v>
          </cell>
          <cell r="Q2049">
            <v>5097544.4519999996</v>
          </cell>
          <cell r="R2049">
            <v>19661957.171999998</v>
          </cell>
          <cell r="U2049" t="str">
            <v>BĐG Q2/2026</v>
          </cell>
          <cell r="V2049" t="str">
            <v>BĐG Q2/2026</v>
          </cell>
          <cell r="W2049" t="str">
            <v>ME</v>
          </cell>
        </row>
        <row r="2050">
          <cell r="F2050">
            <v>1.0980000000000001</v>
          </cell>
          <cell r="J2050">
            <v>3305424</v>
          </cell>
          <cell r="K2050">
            <v>2452800</v>
          </cell>
          <cell r="L2050">
            <v>5758224</v>
          </cell>
          <cell r="M2050">
            <v>1156898.3999999999</v>
          </cell>
          <cell r="N2050">
            <v>858480</v>
          </cell>
          <cell r="O2050">
            <v>2015378.4</v>
          </cell>
          <cell r="P2050">
            <v>6322529.9520000005</v>
          </cell>
          <cell r="Q2050">
            <v>2212885.4832000001</v>
          </cell>
          <cell r="R2050">
            <v>8535415.4352000002</v>
          </cell>
          <cell r="U2050" t="str">
            <v>BĐG Q2/2026</v>
          </cell>
          <cell r="V2050" t="str">
            <v>BĐG Q2/2026</v>
          </cell>
          <cell r="W2050" t="str">
            <v>ME</v>
          </cell>
        </row>
        <row r="2051">
          <cell r="F2051">
            <v>1.47</v>
          </cell>
          <cell r="J2051">
            <v>2390064</v>
          </cell>
          <cell r="K2051">
            <v>2246760</v>
          </cell>
          <cell r="L2051">
            <v>4636824</v>
          </cell>
          <cell r="M2051">
            <v>836522.39999999991</v>
          </cell>
          <cell r="N2051">
            <v>786366</v>
          </cell>
          <cell r="O2051">
            <v>1622888.4</v>
          </cell>
          <cell r="P2051">
            <v>6816131.2800000003</v>
          </cell>
          <cell r="Q2051">
            <v>2385645.9479999999</v>
          </cell>
          <cell r="R2051">
            <v>9201777.2280000001</v>
          </cell>
          <cell r="U2051" t="str">
            <v>BĐG Q2/2026</v>
          </cell>
          <cell r="V2051" t="str">
            <v>BĐG Q2/2026</v>
          </cell>
          <cell r="W2051" t="str">
            <v>ME</v>
          </cell>
        </row>
        <row r="2052">
          <cell r="F2052">
            <v>1.45</v>
          </cell>
          <cell r="J2052">
            <v>1338048</v>
          </cell>
          <cell r="K2052">
            <v>2044559.9999999998</v>
          </cell>
          <cell r="L2052">
            <v>3382608</v>
          </cell>
          <cell r="M2052">
            <v>468316.8</v>
          </cell>
          <cell r="N2052">
            <v>715595.99999999988</v>
          </cell>
          <cell r="O2052">
            <v>1183912.7999999998</v>
          </cell>
          <cell r="P2052">
            <v>4904781.5999999996</v>
          </cell>
          <cell r="Q2052">
            <v>1716673.5599999996</v>
          </cell>
          <cell r="R2052">
            <v>6621455.1599999992</v>
          </cell>
          <cell r="U2052" t="str">
            <v>BĐG Q2/2026</v>
          </cell>
          <cell r="V2052" t="str">
            <v>BĐG Q2/2026</v>
          </cell>
          <cell r="W2052" t="str">
            <v>ME</v>
          </cell>
        </row>
        <row r="2053">
          <cell r="F2053">
            <v>1.59</v>
          </cell>
          <cell r="J2053">
            <v>0</v>
          </cell>
          <cell r="K2053">
            <v>376857.14285714296</v>
          </cell>
          <cell r="L2053">
            <v>376857.14285714296</v>
          </cell>
          <cell r="M2053">
            <v>0</v>
          </cell>
          <cell r="N2053">
            <v>131900.00000000003</v>
          </cell>
          <cell r="O2053">
            <v>131900.00000000003</v>
          </cell>
          <cell r="P2053">
            <v>599202.85714285728</v>
          </cell>
          <cell r="Q2053">
            <v>209721.00000000006</v>
          </cell>
          <cell r="R2053">
            <v>808923.85714285728</v>
          </cell>
          <cell r="U2053" t="str">
            <v>BĐG Q2/2026</v>
          </cell>
          <cell r="V2053" t="str">
            <v>BĐG Q2/2026</v>
          </cell>
          <cell r="W2053" t="str">
            <v>ME</v>
          </cell>
        </row>
        <row r="2054">
          <cell r="F2054">
            <v>1.0980000000000001</v>
          </cell>
          <cell r="J2054">
            <v>0</v>
          </cell>
          <cell r="K2054">
            <v>376857.14285714296</v>
          </cell>
          <cell r="L2054">
            <v>376857.14285714296</v>
          </cell>
          <cell r="M2054">
            <v>0</v>
          </cell>
          <cell r="N2054">
            <v>131900.00000000003</v>
          </cell>
          <cell r="O2054">
            <v>131900.00000000003</v>
          </cell>
          <cell r="P2054">
            <v>413789.14285714302</v>
          </cell>
          <cell r="Q2054">
            <v>144826.20000000004</v>
          </cell>
          <cell r="R2054">
            <v>558615.34285714303</v>
          </cell>
          <cell r="U2054" t="str">
            <v>BĐG Q2/2026</v>
          </cell>
          <cell r="V2054" t="str">
            <v>BĐG Q2/2026</v>
          </cell>
          <cell r="W2054" t="str">
            <v>ME</v>
          </cell>
        </row>
        <row r="2055">
          <cell r="F2055">
            <v>1.47</v>
          </cell>
          <cell r="J2055">
            <v>0</v>
          </cell>
          <cell r="K2055">
            <v>376857.14285714296</v>
          </cell>
          <cell r="L2055">
            <v>376857.14285714296</v>
          </cell>
          <cell r="M2055">
            <v>0</v>
          </cell>
          <cell r="N2055">
            <v>131900.00000000003</v>
          </cell>
          <cell r="O2055">
            <v>131900.00000000003</v>
          </cell>
          <cell r="P2055">
            <v>553980.00000000012</v>
          </cell>
          <cell r="Q2055">
            <v>193893.00000000003</v>
          </cell>
          <cell r="R2055">
            <v>747873.00000000012</v>
          </cell>
          <cell r="U2055" t="str">
            <v>BĐG Q2/2026</v>
          </cell>
          <cell r="V2055" t="str">
            <v>BĐG Q2/2026</v>
          </cell>
          <cell r="W2055" t="str">
            <v>ME</v>
          </cell>
        </row>
        <row r="2056">
          <cell r="F2056">
            <v>1.45</v>
          </cell>
          <cell r="J2056">
            <v>0</v>
          </cell>
          <cell r="K2056">
            <v>376857.14285714296</v>
          </cell>
          <cell r="L2056">
            <v>376857.14285714296</v>
          </cell>
          <cell r="M2056">
            <v>0</v>
          </cell>
          <cell r="N2056">
            <v>131900.00000000003</v>
          </cell>
          <cell r="O2056">
            <v>131900.00000000003</v>
          </cell>
          <cell r="P2056">
            <v>546442.85714285728</v>
          </cell>
          <cell r="Q2056">
            <v>191255.00000000003</v>
          </cell>
          <cell r="R2056">
            <v>737697.85714285728</v>
          </cell>
          <cell r="U2056" t="str">
            <v>BĐG Q2/2026</v>
          </cell>
          <cell r="V2056" t="str">
            <v>BĐG Q2/2026</v>
          </cell>
          <cell r="W2056" t="str">
            <v>ME</v>
          </cell>
        </row>
        <row r="2057">
          <cell r="F2057">
            <v>7</v>
          </cell>
          <cell r="J2057">
            <v>19277.999999999996</v>
          </cell>
          <cell r="K2057">
            <v>22616</v>
          </cell>
          <cell r="L2057">
            <v>41894</v>
          </cell>
          <cell r="M2057">
            <v>6747.2999999999984</v>
          </cell>
          <cell r="N2057">
            <v>7915.5999999999995</v>
          </cell>
          <cell r="O2057">
            <v>14662.899999999998</v>
          </cell>
          <cell r="P2057">
            <v>293258</v>
          </cell>
          <cell r="Q2057">
            <v>102640.29999999999</v>
          </cell>
          <cell r="R2057">
            <v>395898.3</v>
          </cell>
          <cell r="U2057" t="str">
            <v>BĐG Q2/2026</v>
          </cell>
          <cell r="V2057" t="str">
            <v>BĐG Q2/2026</v>
          </cell>
          <cell r="W2057" t="str">
            <v>ME</v>
          </cell>
        </row>
        <row r="2058">
          <cell r="F2058">
            <v>30</v>
          </cell>
          <cell r="J2058">
            <v>6762</v>
          </cell>
          <cell r="K2058">
            <v>20461</v>
          </cell>
          <cell r="L2058">
            <v>27223</v>
          </cell>
          <cell r="M2058">
            <v>2366.6999999999998</v>
          </cell>
          <cell r="N2058">
            <v>7161.3499999999995</v>
          </cell>
          <cell r="O2058">
            <v>9528.0499999999993</v>
          </cell>
          <cell r="P2058">
            <v>816690</v>
          </cell>
          <cell r="Q2058">
            <v>285841.5</v>
          </cell>
          <cell r="R2058">
            <v>1102531.5</v>
          </cell>
          <cell r="U2058" t="str">
            <v>BĐG Q2/2026</v>
          </cell>
          <cell r="V2058" t="str">
            <v>BĐG Q2/2026</v>
          </cell>
          <cell r="W2058" t="str">
            <v>ME</v>
          </cell>
        </row>
        <row r="2059">
          <cell r="F2059">
            <v>47</v>
          </cell>
          <cell r="J2059">
            <v>3864</v>
          </cell>
          <cell r="K2059">
            <v>19750</v>
          </cell>
          <cell r="L2059">
            <v>23614</v>
          </cell>
          <cell r="M2059">
            <v>1352.3999999999999</v>
          </cell>
          <cell r="N2059">
            <v>6912.5</v>
          </cell>
          <cell r="O2059">
            <v>8264.9</v>
          </cell>
          <cell r="P2059">
            <v>1109858</v>
          </cell>
          <cell r="Q2059">
            <v>388450.3</v>
          </cell>
          <cell r="R2059">
            <v>1498308.3</v>
          </cell>
          <cell r="U2059" t="str">
            <v>BĐG Q2/2026</v>
          </cell>
          <cell r="V2059" t="str">
            <v>BĐG Q2/2026</v>
          </cell>
          <cell r="W2059" t="str">
            <v>ME</v>
          </cell>
        </row>
        <row r="2060">
          <cell r="F2060">
            <v>59</v>
          </cell>
          <cell r="J2060">
            <v>2898</v>
          </cell>
          <cell r="K2060">
            <v>19028</v>
          </cell>
          <cell r="L2060">
            <v>21926</v>
          </cell>
          <cell r="M2060">
            <v>1014.3</v>
          </cell>
          <cell r="N2060">
            <v>6659.7999999999993</v>
          </cell>
          <cell r="O2060">
            <v>7674.0999999999995</v>
          </cell>
          <cell r="P2060">
            <v>1293634</v>
          </cell>
          <cell r="Q2060">
            <v>452771.89999999997</v>
          </cell>
          <cell r="R2060">
            <v>1746405.9</v>
          </cell>
          <cell r="U2060" t="str">
            <v>BĐG Q2/2026</v>
          </cell>
          <cell r="V2060" t="str">
            <v>BĐG Q2/2026</v>
          </cell>
          <cell r="W2060" t="str">
            <v>ME</v>
          </cell>
        </row>
        <row r="2061">
          <cell r="F2061">
            <v>5</v>
          </cell>
          <cell r="J2061">
            <v>26460</v>
          </cell>
          <cell r="K2061">
            <v>33924</v>
          </cell>
          <cell r="L2061">
            <v>60384</v>
          </cell>
          <cell r="M2061">
            <v>9261</v>
          </cell>
          <cell r="N2061">
            <v>11873.4</v>
          </cell>
          <cell r="O2061">
            <v>21134.400000000001</v>
          </cell>
          <cell r="P2061">
            <v>301920</v>
          </cell>
          <cell r="Q2061">
            <v>105672</v>
          </cell>
          <cell r="R2061">
            <v>407592</v>
          </cell>
          <cell r="U2061" t="str">
            <v>BĐG Q2/2026</v>
          </cell>
          <cell r="V2061" t="str">
            <v>BĐG Q2/2026</v>
          </cell>
          <cell r="W2061" t="str">
            <v>ME</v>
          </cell>
        </row>
        <row r="2062">
          <cell r="F2062">
            <v>19</v>
          </cell>
          <cell r="J2062">
            <v>8651.9999999999982</v>
          </cell>
          <cell r="K2062">
            <v>30691.5</v>
          </cell>
          <cell r="L2062">
            <v>39343.5</v>
          </cell>
          <cell r="M2062">
            <v>3028.1999999999994</v>
          </cell>
          <cell r="N2062">
            <v>10742.025</v>
          </cell>
          <cell r="O2062">
            <v>13770.224999999999</v>
          </cell>
          <cell r="P2062">
            <v>747526.5</v>
          </cell>
          <cell r="Q2062">
            <v>261634.27499999997</v>
          </cell>
          <cell r="R2062">
            <v>1009160.7749999999</v>
          </cell>
          <cell r="U2062" t="str">
            <v>BĐG Q2/2026</v>
          </cell>
          <cell r="V2062" t="str">
            <v>BĐG Q2/2026</v>
          </cell>
          <cell r="W2062" t="str">
            <v>ME</v>
          </cell>
        </row>
        <row r="2063">
          <cell r="F2063">
            <v>34</v>
          </cell>
          <cell r="J2063">
            <v>5250</v>
          </cell>
          <cell r="K2063">
            <v>29625</v>
          </cell>
          <cell r="L2063">
            <v>34875</v>
          </cell>
          <cell r="M2063">
            <v>1837.4999999999998</v>
          </cell>
          <cell r="N2063">
            <v>10368.75</v>
          </cell>
          <cell r="O2063">
            <v>12206.25</v>
          </cell>
          <cell r="P2063">
            <v>1185750</v>
          </cell>
          <cell r="Q2063">
            <v>415012.5</v>
          </cell>
          <cell r="R2063">
            <v>1600762.5</v>
          </cell>
          <cell r="U2063" t="str">
            <v>BĐG Q2/2026</v>
          </cell>
          <cell r="V2063" t="str">
            <v>BĐG Q2/2026</v>
          </cell>
          <cell r="W2063" t="str">
            <v>ME</v>
          </cell>
        </row>
        <row r="2064">
          <cell r="F2064">
            <v>34</v>
          </cell>
          <cell r="J2064">
            <v>3402</v>
          </cell>
          <cell r="K2064">
            <v>28542</v>
          </cell>
          <cell r="L2064">
            <v>31944</v>
          </cell>
          <cell r="M2064">
            <v>1190.6999999999998</v>
          </cell>
          <cell r="N2064">
            <v>9989.6999999999989</v>
          </cell>
          <cell r="O2064">
            <v>11180.399999999998</v>
          </cell>
          <cell r="P2064">
            <v>1086096</v>
          </cell>
          <cell r="Q2064">
            <v>380133.59999999992</v>
          </cell>
          <cell r="R2064">
            <v>1466229.5999999999</v>
          </cell>
          <cell r="U2064" t="str">
            <v>BĐG Q2/2026</v>
          </cell>
          <cell r="V2064" t="str">
            <v>BĐG Q2/2026</v>
          </cell>
          <cell r="W2064" t="str">
            <v>ME</v>
          </cell>
        </row>
        <row r="2065">
          <cell r="F2065">
            <v>2</v>
          </cell>
          <cell r="J2065">
            <v>35699.999999999993</v>
          </cell>
          <cell r="K2065">
            <v>33924</v>
          </cell>
          <cell r="L2065">
            <v>69624</v>
          </cell>
          <cell r="M2065">
            <v>12494.999999999996</v>
          </cell>
          <cell r="N2065">
            <v>11873.4</v>
          </cell>
          <cell r="O2065">
            <v>24368.399999999994</v>
          </cell>
          <cell r="P2065">
            <v>139248</v>
          </cell>
          <cell r="Q2065">
            <v>48736.799999999988</v>
          </cell>
          <cell r="R2065">
            <v>187984.8</v>
          </cell>
          <cell r="U2065" t="str">
            <v>BĐG Q2/2026</v>
          </cell>
          <cell r="V2065" t="str">
            <v>BĐG Q2/2026</v>
          </cell>
          <cell r="W2065" t="str">
            <v>ME</v>
          </cell>
        </row>
        <row r="2066">
          <cell r="F2066">
            <v>13</v>
          </cell>
          <cell r="J2066">
            <v>13440</v>
          </cell>
          <cell r="K2066">
            <v>31776</v>
          </cell>
          <cell r="L2066">
            <v>45216</v>
          </cell>
          <cell r="M2066">
            <v>4704</v>
          </cell>
          <cell r="N2066">
            <v>11121.599999999999</v>
          </cell>
          <cell r="O2066">
            <v>15825.599999999999</v>
          </cell>
          <cell r="P2066">
            <v>587808</v>
          </cell>
          <cell r="Q2066">
            <v>205732.8</v>
          </cell>
          <cell r="R2066">
            <v>793540.8</v>
          </cell>
          <cell r="U2066" t="str">
            <v>BĐG Q2/2026</v>
          </cell>
          <cell r="V2066" t="str">
            <v>BĐG Q2/2026</v>
          </cell>
          <cell r="W2066" t="str">
            <v>ME</v>
          </cell>
        </row>
        <row r="2067">
          <cell r="F2067">
            <v>10</v>
          </cell>
          <cell r="J2067">
            <v>8651.9999999999982</v>
          </cell>
          <cell r="K2067">
            <v>30691.5</v>
          </cell>
          <cell r="L2067">
            <v>39343.5</v>
          </cell>
          <cell r="M2067">
            <v>3028.1999999999994</v>
          </cell>
          <cell r="N2067">
            <v>10742.025</v>
          </cell>
          <cell r="O2067">
            <v>13770.224999999999</v>
          </cell>
          <cell r="P2067">
            <v>393435</v>
          </cell>
          <cell r="Q2067">
            <v>137702.25</v>
          </cell>
          <cell r="R2067">
            <v>531137.25</v>
          </cell>
          <cell r="U2067" t="str">
            <v>BĐG Q2/2026</v>
          </cell>
          <cell r="V2067" t="str">
            <v>BĐG Q2/2026</v>
          </cell>
          <cell r="W2067" t="str">
            <v>ME</v>
          </cell>
        </row>
        <row r="2068">
          <cell r="F2068">
            <v>28</v>
          </cell>
          <cell r="J2068">
            <v>5250</v>
          </cell>
          <cell r="K2068">
            <v>29625</v>
          </cell>
          <cell r="L2068">
            <v>34875</v>
          </cell>
          <cell r="M2068">
            <v>1837.4999999999998</v>
          </cell>
          <cell r="N2068">
            <v>10368.75</v>
          </cell>
          <cell r="O2068">
            <v>12206.25</v>
          </cell>
          <cell r="P2068">
            <v>976500</v>
          </cell>
          <cell r="Q2068">
            <v>341775</v>
          </cell>
          <cell r="R2068">
            <v>1318275</v>
          </cell>
          <cell r="U2068" t="str">
            <v>BĐG Q2/2026</v>
          </cell>
          <cell r="V2068" t="str">
            <v>BĐG Q2/2026</v>
          </cell>
          <cell r="W2068" t="str">
            <v>ME</v>
          </cell>
        </row>
        <row r="2069">
          <cell r="F2069">
            <v>2</v>
          </cell>
          <cell r="J2069">
            <v>9449.9999999999982</v>
          </cell>
          <cell r="K2069">
            <v>22616</v>
          </cell>
          <cell r="L2069">
            <v>32066</v>
          </cell>
          <cell r="M2069">
            <v>3307.4999999999991</v>
          </cell>
          <cell r="N2069">
            <v>7915.5999999999995</v>
          </cell>
          <cell r="O2069">
            <v>11223.099999999999</v>
          </cell>
          <cell r="P2069">
            <v>64132</v>
          </cell>
          <cell r="Q2069">
            <v>22446.199999999997</v>
          </cell>
          <cell r="R2069">
            <v>86578.2</v>
          </cell>
          <cell r="U2069" t="str">
            <v>BĐG Q2/2026</v>
          </cell>
          <cell r="V2069" t="str">
            <v>BĐG Q2/2026</v>
          </cell>
          <cell r="W2069" t="str">
            <v>ME</v>
          </cell>
        </row>
        <row r="2070">
          <cell r="F2070">
            <v>9</v>
          </cell>
          <cell r="J2070">
            <v>3402</v>
          </cell>
          <cell r="K2070">
            <v>20461</v>
          </cell>
          <cell r="L2070">
            <v>23863</v>
          </cell>
          <cell r="M2070">
            <v>1190.6999999999998</v>
          </cell>
          <cell r="N2070">
            <v>7161.3499999999995</v>
          </cell>
          <cell r="O2070">
            <v>8352.0499999999993</v>
          </cell>
          <cell r="P2070">
            <v>214767</v>
          </cell>
          <cell r="Q2070">
            <v>75168.45</v>
          </cell>
          <cell r="R2070">
            <v>289935.45</v>
          </cell>
          <cell r="U2070" t="str">
            <v>BĐG Q2/2026</v>
          </cell>
          <cell r="V2070" t="str">
            <v>BĐG Q2/2026</v>
          </cell>
          <cell r="W2070" t="str">
            <v>ME</v>
          </cell>
        </row>
        <row r="2071">
          <cell r="F2071">
            <v>17</v>
          </cell>
          <cell r="J2071">
            <v>2393.9999999999995</v>
          </cell>
          <cell r="K2071">
            <v>19750</v>
          </cell>
          <cell r="L2071">
            <v>22144</v>
          </cell>
          <cell r="M2071">
            <v>837.89999999999975</v>
          </cell>
          <cell r="N2071">
            <v>6912.5</v>
          </cell>
          <cell r="O2071">
            <v>7750.4</v>
          </cell>
          <cell r="P2071">
            <v>376448</v>
          </cell>
          <cell r="Q2071">
            <v>131756.79999999999</v>
          </cell>
          <cell r="R2071">
            <v>508204.79999999999</v>
          </cell>
          <cell r="U2071" t="str">
            <v>BĐG Q2/2026</v>
          </cell>
          <cell r="V2071" t="str">
            <v>BĐG Q2/2026</v>
          </cell>
          <cell r="W2071" t="str">
            <v>ME</v>
          </cell>
        </row>
        <row r="2072">
          <cell r="F2072">
            <v>130</v>
          </cell>
          <cell r="J2072">
            <v>24108</v>
          </cell>
          <cell r="K2072">
            <v>19028</v>
          </cell>
          <cell r="L2072">
            <v>43136</v>
          </cell>
          <cell r="M2072">
            <v>8437.7999999999993</v>
          </cell>
          <cell r="N2072">
            <v>6659.7999999999993</v>
          </cell>
          <cell r="O2072">
            <v>15097.599999999999</v>
          </cell>
          <cell r="P2072">
            <v>5607680</v>
          </cell>
          <cell r="Q2072">
            <v>1962687.9999999998</v>
          </cell>
          <cell r="R2072">
            <v>7570368</v>
          </cell>
          <cell r="U2072" t="str">
            <v>BĐG Q2/2026</v>
          </cell>
          <cell r="V2072" t="str">
            <v>BĐG Q2/2026</v>
          </cell>
          <cell r="W2072" t="str">
            <v>ME</v>
          </cell>
        </row>
        <row r="2073">
          <cell r="F2073">
            <v>53</v>
          </cell>
          <cell r="J2073">
            <v>11466</v>
          </cell>
          <cell r="K2073">
            <v>22616</v>
          </cell>
          <cell r="L2073">
            <v>34082</v>
          </cell>
          <cell r="M2073">
            <v>4013.1</v>
          </cell>
          <cell r="N2073">
            <v>7915.5999999999995</v>
          </cell>
          <cell r="O2073">
            <v>11928.699999999999</v>
          </cell>
          <cell r="P2073">
            <v>1806346</v>
          </cell>
          <cell r="Q2073">
            <v>632221.1</v>
          </cell>
          <cell r="R2073">
            <v>2438567.1</v>
          </cell>
          <cell r="U2073" t="str">
            <v>BĐG Q2/2026</v>
          </cell>
          <cell r="V2073" t="str">
            <v>BĐG Q2/2026</v>
          </cell>
          <cell r="W2073" t="str">
            <v>ME</v>
          </cell>
        </row>
        <row r="2074">
          <cell r="F2074">
            <v>36.6</v>
          </cell>
          <cell r="J2074">
            <v>3990</v>
          </cell>
          <cell r="K2074">
            <v>20461</v>
          </cell>
          <cell r="L2074">
            <v>24451</v>
          </cell>
          <cell r="M2074">
            <v>1396.5</v>
          </cell>
          <cell r="N2074">
            <v>7161.3499999999995</v>
          </cell>
          <cell r="O2074">
            <v>8557.8499999999985</v>
          </cell>
          <cell r="P2074">
            <v>894906.6</v>
          </cell>
          <cell r="Q2074">
            <v>313217.30999999994</v>
          </cell>
          <cell r="R2074">
            <v>1208123.9099999999</v>
          </cell>
          <cell r="U2074" t="str">
            <v>BĐG Q2/2026</v>
          </cell>
          <cell r="V2074" t="str">
            <v>BĐG Q2/2026</v>
          </cell>
          <cell r="W2074" t="str">
            <v>ME</v>
          </cell>
        </row>
        <row r="2075">
          <cell r="F2075">
            <v>49</v>
          </cell>
          <cell r="J2075">
            <v>2562</v>
          </cell>
          <cell r="K2075">
            <v>19750</v>
          </cell>
          <cell r="L2075">
            <v>22312</v>
          </cell>
          <cell r="M2075">
            <v>896.69999999999993</v>
          </cell>
          <cell r="N2075">
            <v>6912.5</v>
          </cell>
          <cell r="O2075">
            <v>7809.2</v>
          </cell>
          <cell r="P2075">
            <v>1093288</v>
          </cell>
          <cell r="Q2075">
            <v>382650.8</v>
          </cell>
          <cell r="R2075">
            <v>1475938.8</v>
          </cell>
          <cell r="U2075" t="str">
            <v>BĐG Q2/2026</v>
          </cell>
          <cell r="V2075" t="str">
            <v>BĐG Q2/2026</v>
          </cell>
          <cell r="W2075" t="str">
            <v>ME</v>
          </cell>
        </row>
        <row r="2076">
          <cell r="F2076">
            <v>48.3</v>
          </cell>
          <cell r="J2076">
            <v>1512</v>
          </cell>
          <cell r="K2076">
            <v>19028</v>
          </cell>
          <cell r="L2076">
            <v>20540</v>
          </cell>
          <cell r="M2076">
            <v>529.19999999999993</v>
          </cell>
          <cell r="N2076">
            <v>6659.7999999999993</v>
          </cell>
          <cell r="O2076">
            <v>7188.9999999999991</v>
          </cell>
          <cell r="P2076">
            <v>992081.99999999988</v>
          </cell>
          <cell r="Q2076">
            <v>347228.69999999995</v>
          </cell>
          <cell r="R2076">
            <v>1339310.6999999997</v>
          </cell>
          <cell r="U2076" t="str">
            <v>BĐG Q2/2026</v>
          </cell>
          <cell r="V2076" t="str">
            <v>BĐG Q2/2026</v>
          </cell>
          <cell r="W2076" t="str">
            <v>ME</v>
          </cell>
        </row>
        <row r="2077">
          <cell r="F2077">
            <v>1</v>
          </cell>
          <cell r="J2077">
            <v>559887</v>
          </cell>
          <cell r="K2077">
            <v>60790</v>
          </cell>
          <cell r="L2077">
            <v>620677</v>
          </cell>
          <cell r="M2077">
            <v>0</v>
          </cell>
          <cell r="N2077">
            <v>21276.5</v>
          </cell>
          <cell r="O2077">
            <v>21276.5</v>
          </cell>
          <cell r="P2077">
            <v>620677</v>
          </cell>
          <cell r="Q2077">
            <v>21276.5</v>
          </cell>
          <cell r="R2077">
            <v>641953.5</v>
          </cell>
          <cell r="U2077" t="str">
            <v>VT: HĐK, NC:BĐG Q2/2026</v>
          </cell>
          <cell r="V2077" t="str">
            <v>VT: HĐK, NC:BĐG Q2/2026</v>
          </cell>
          <cell r="W2077" t="str">
            <v>ME</v>
          </cell>
        </row>
        <row r="2078">
          <cell r="F2078">
            <v>6</v>
          </cell>
          <cell r="J2078">
            <v>429289</v>
          </cell>
          <cell r="K2078">
            <v>50060</v>
          </cell>
          <cell r="L2078">
            <v>479349</v>
          </cell>
          <cell r="M2078">
            <v>0</v>
          </cell>
          <cell r="N2078">
            <v>17521</v>
          </cell>
          <cell r="O2078">
            <v>17521</v>
          </cell>
          <cell r="P2078">
            <v>2876094</v>
          </cell>
          <cell r="Q2078">
            <v>105126</v>
          </cell>
          <cell r="R2078">
            <v>2981220</v>
          </cell>
          <cell r="U2078" t="str">
            <v>VT: HĐK, NC:BĐG Q2/2026</v>
          </cell>
          <cell r="V2078" t="str">
            <v>VT: HĐK, NC:BĐG Q2/2026</v>
          </cell>
          <cell r="W2078" t="str">
            <v>ME</v>
          </cell>
        </row>
        <row r="2079">
          <cell r="F2079">
            <v>6</v>
          </cell>
          <cell r="J2079">
            <v>429289</v>
          </cell>
          <cell r="K2079">
            <v>35760</v>
          </cell>
          <cell r="L2079">
            <v>465049</v>
          </cell>
          <cell r="M2079">
            <v>0</v>
          </cell>
          <cell r="N2079">
            <v>12516</v>
          </cell>
          <cell r="O2079">
            <v>12516</v>
          </cell>
          <cell r="P2079">
            <v>2790294</v>
          </cell>
          <cell r="Q2079">
            <v>75096</v>
          </cell>
          <cell r="R2079">
            <v>2865390</v>
          </cell>
          <cell r="U2079" t="str">
            <v>VT: HĐK, NC:BĐG Q2/2026</v>
          </cell>
          <cell r="V2079" t="str">
            <v>VT: HĐK, NC:BĐG Q2/2026</v>
          </cell>
          <cell r="W2079" t="str">
            <v>ME</v>
          </cell>
        </row>
        <row r="2080">
          <cell r="F2080">
            <v>6</v>
          </cell>
          <cell r="J2080">
            <v>216714</v>
          </cell>
          <cell r="K2080">
            <v>32180</v>
          </cell>
          <cell r="L2080">
            <v>248894</v>
          </cell>
          <cell r="M2080">
            <v>0</v>
          </cell>
          <cell r="N2080">
            <v>11263</v>
          </cell>
          <cell r="O2080">
            <v>11263</v>
          </cell>
          <cell r="P2080">
            <v>1493364</v>
          </cell>
          <cell r="Q2080">
            <v>67578</v>
          </cell>
          <cell r="R2080">
            <v>1560942</v>
          </cell>
          <cell r="U2080" t="str">
            <v>VT: HĐK, NC:BĐG Q2/2026</v>
          </cell>
          <cell r="V2080" t="str">
            <v>VT: HĐK, NC:BĐG Q2/2026</v>
          </cell>
          <cell r="W2080" t="str">
            <v>ME</v>
          </cell>
        </row>
        <row r="2081">
          <cell r="L2081">
            <v>0</v>
          </cell>
          <cell r="M2081">
            <v>0</v>
          </cell>
          <cell r="N2081">
            <v>0</v>
          </cell>
          <cell r="O2081">
            <v>0</v>
          </cell>
          <cell r="P2081">
            <v>0</v>
          </cell>
          <cell r="Q2081">
            <v>0</v>
          </cell>
          <cell r="R2081">
            <v>0</v>
          </cell>
          <cell r="W2081" t="str">
            <v>ME</v>
          </cell>
        </row>
        <row r="2082">
          <cell r="F2082">
            <v>0.2</v>
          </cell>
          <cell r="J2082">
            <v>36419994</v>
          </cell>
          <cell r="K2082">
            <v>4307040</v>
          </cell>
          <cell r="L2082">
            <v>40727034</v>
          </cell>
          <cell r="M2082">
            <v>12746997.899999999</v>
          </cell>
          <cell r="N2082">
            <v>1507464</v>
          </cell>
          <cell r="O2082">
            <v>14254461.899999999</v>
          </cell>
          <cell r="P2082">
            <v>8145406.8000000007</v>
          </cell>
          <cell r="Q2082">
            <v>2850892.38</v>
          </cell>
          <cell r="R2082">
            <v>10996299.18</v>
          </cell>
          <cell r="U2082" t="str">
            <v>BĐG Q2/2026</v>
          </cell>
          <cell r="V2082" t="str">
            <v>BĐG Q2/2026</v>
          </cell>
          <cell r="W2082" t="str">
            <v>ME</v>
          </cell>
        </row>
        <row r="2083">
          <cell r="F2083">
            <v>0.25</v>
          </cell>
          <cell r="J2083">
            <v>23523708</v>
          </cell>
          <cell r="K2083">
            <v>3420600</v>
          </cell>
          <cell r="L2083">
            <v>26944308</v>
          </cell>
          <cell r="M2083">
            <v>8233297.7999999998</v>
          </cell>
          <cell r="N2083">
            <v>1197210</v>
          </cell>
          <cell r="O2083">
            <v>9430507.8000000007</v>
          </cell>
          <cell r="P2083">
            <v>6736077</v>
          </cell>
          <cell r="Q2083">
            <v>2357626.9500000002</v>
          </cell>
          <cell r="R2083">
            <v>9093703.9499999993</v>
          </cell>
          <cell r="U2083" t="str">
            <v>BĐG Q2/2026</v>
          </cell>
          <cell r="V2083" t="str">
            <v>BĐG Q2/2026</v>
          </cell>
          <cell r="W2083" t="str">
            <v>ME</v>
          </cell>
        </row>
        <row r="2084">
          <cell r="F2084">
            <v>0.79200000000000004</v>
          </cell>
          <cell r="J2084">
            <v>18789030</v>
          </cell>
          <cell r="K2084">
            <v>3166800</v>
          </cell>
          <cell r="L2084">
            <v>21955830</v>
          </cell>
          <cell r="M2084">
            <v>6576160.5</v>
          </cell>
          <cell r="N2084">
            <v>1108380</v>
          </cell>
          <cell r="O2084">
            <v>7684540.5</v>
          </cell>
          <cell r="P2084">
            <v>17389017.359999999</v>
          </cell>
          <cell r="Q2084">
            <v>6086156.0760000004</v>
          </cell>
          <cell r="R2084">
            <v>23475173.436000001</v>
          </cell>
          <cell r="U2084" t="str">
            <v>BĐG Q2/2026</v>
          </cell>
          <cell r="V2084" t="str">
            <v>BĐG Q2/2026</v>
          </cell>
          <cell r="W2084" t="str">
            <v>ME</v>
          </cell>
        </row>
        <row r="2085">
          <cell r="F2085">
            <v>1.3919999999999999</v>
          </cell>
          <cell r="J2085">
            <v>12289680</v>
          </cell>
          <cell r="K2085">
            <v>2913000</v>
          </cell>
          <cell r="L2085">
            <v>15202680</v>
          </cell>
          <cell r="M2085">
            <v>4301388</v>
          </cell>
          <cell r="N2085">
            <v>1019549.9999999999</v>
          </cell>
          <cell r="O2085">
            <v>5320938</v>
          </cell>
          <cell r="P2085">
            <v>21162130.559999999</v>
          </cell>
          <cell r="Q2085">
            <v>7406745.6959999995</v>
          </cell>
          <cell r="R2085">
            <v>28568876.255999997</v>
          </cell>
          <cell r="U2085" t="str">
            <v>BĐG Q2/2026</v>
          </cell>
          <cell r="V2085" t="str">
            <v>BĐG Q2/2026</v>
          </cell>
          <cell r="W2085" t="str">
            <v>ME</v>
          </cell>
        </row>
        <row r="2086">
          <cell r="F2086">
            <v>1.462</v>
          </cell>
          <cell r="J2086">
            <v>7846488</v>
          </cell>
          <cell r="K2086">
            <v>2394120</v>
          </cell>
          <cell r="L2086">
            <v>10240608</v>
          </cell>
          <cell r="M2086">
            <v>2746270.8</v>
          </cell>
          <cell r="N2086">
            <v>837942</v>
          </cell>
          <cell r="O2086">
            <v>3584212.8</v>
          </cell>
          <cell r="P2086">
            <v>14971768.896</v>
          </cell>
          <cell r="Q2086">
            <v>5240119.1135999998</v>
          </cell>
          <cell r="R2086">
            <v>20211888.009599999</v>
          </cell>
          <cell r="U2086" t="str">
            <v>BĐG Q2/2026</v>
          </cell>
          <cell r="V2086" t="str">
            <v>BĐG Q2/2026</v>
          </cell>
          <cell r="W2086" t="str">
            <v>ME</v>
          </cell>
        </row>
        <row r="2087">
          <cell r="F2087">
            <v>0.6</v>
          </cell>
          <cell r="J2087">
            <v>3844464</v>
          </cell>
          <cell r="K2087">
            <v>2265240</v>
          </cell>
          <cell r="L2087">
            <v>6109704</v>
          </cell>
          <cell r="M2087">
            <v>1345562.4</v>
          </cell>
          <cell r="N2087">
            <v>792834</v>
          </cell>
          <cell r="O2087">
            <v>2138396.4</v>
          </cell>
          <cell r="P2087">
            <v>3665822.4</v>
          </cell>
          <cell r="Q2087">
            <v>1283037.8399999999</v>
          </cell>
          <cell r="R2087">
            <v>4948860.24</v>
          </cell>
          <cell r="U2087" t="str">
            <v>BĐG Q2/2026</v>
          </cell>
          <cell r="V2087" t="str">
            <v>BĐG Q2/2026</v>
          </cell>
          <cell r="W2087" t="str">
            <v>ME</v>
          </cell>
        </row>
        <row r="2088">
          <cell r="F2088">
            <v>0.24</v>
          </cell>
          <cell r="J2088">
            <v>1961622</v>
          </cell>
          <cell r="K2088">
            <v>1659240.0000000002</v>
          </cell>
          <cell r="L2088">
            <v>3620862</v>
          </cell>
          <cell r="M2088">
            <v>686567.7</v>
          </cell>
          <cell r="N2088">
            <v>580734</v>
          </cell>
          <cell r="O2088">
            <v>1267301.7</v>
          </cell>
          <cell r="P2088">
            <v>869006.88</v>
          </cell>
          <cell r="Q2088">
            <v>304152.408</v>
          </cell>
          <cell r="R2088">
            <v>1173159.2879999999</v>
          </cell>
          <cell r="U2088" t="str">
            <v>BĐG Q2/2026</v>
          </cell>
          <cell r="V2088" t="str">
            <v>BĐG Q2/2026</v>
          </cell>
          <cell r="W2088" t="str">
            <v>ME</v>
          </cell>
        </row>
        <row r="2089">
          <cell r="F2089">
            <v>1</v>
          </cell>
          <cell r="J2089">
            <v>641160</v>
          </cell>
          <cell r="K2089">
            <v>44469</v>
          </cell>
          <cell r="L2089">
            <v>685629</v>
          </cell>
          <cell r="M2089">
            <v>224406</v>
          </cell>
          <cell r="N2089">
            <v>15564.15</v>
          </cell>
          <cell r="O2089">
            <v>239970.15</v>
          </cell>
          <cell r="P2089">
            <v>685629</v>
          </cell>
          <cell r="Q2089">
            <v>239970.15</v>
          </cell>
          <cell r="R2089">
            <v>925599.15</v>
          </cell>
          <cell r="U2089" t="str">
            <v>BĐG Q2/2026</v>
          </cell>
          <cell r="V2089" t="str">
            <v>BĐG Q2/2026</v>
          </cell>
          <cell r="W2089" t="str">
            <v>ME</v>
          </cell>
        </row>
        <row r="2090">
          <cell r="F2090">
            <v>1</v>
          </cell>
          <cell r="J2090">
            <v>279504</v>
          </cell>
          <cell r="K2090">
            <v>39528</v>
          </cell>
          <cell r="L2090">
            <v>319032</v>
          </cell>
          <cell r="M2090">
            <v>97826.4</v>
          </cell>
          <cell r="N2090">
            <v>13834.8</v>
          </cell>
          <cell r="O2090">
            <v>111661.2</v>
          </cell>
          <cell r="P2090">
            <v>319032</v>
          </cell>
          <cell r="Q2090">
            <v>111661.2</v>
          </cell>
          <cell r="R2090">
            <v>430693.2</v>
          </cell>
          <cell r="U2090" t="str">
            <v>BĐG Q2/2026</v>
          </cell>
          <cell r="V2090" t="str">
            <v>BĐG Q2/2026</v>
          </cell>
          <cell r="W2090" t="str">
            <v>ME</v>
          </cell>
        </row>
        <row r="2091">
          <cell r="F2091">
            <v>1</v>
          </cell>
          <cell r="J2091">
            <v>206784</v>
          </cell>
          <cell r="K2091">
            <v>32118</v>
          </cell>
          <cell r="L2091">
            <v>238902</v>
          </cell>
          <cell r="M2091">
            <v>72374.399999999994</v>
          </cell>
          <cell r="N2091">
            <v>11241.3</v>
          </cell>
          <cell r="O2091">
            <v>83615.7</v>
          </cell>
          <cell r="P2091">
            <v>238902</v>
          </cell>
          <cell r="Q2091">
            <v>83615.7</v>
          </cell>
          <cell r="R2091">
            <v>322517.7</v>
          </cell>
          <cell r="U2091" t="str">
            <v>BĐG Q2/2026</v>
          </cell>
          <cell r="V2091" t="str">
            <v>BĐG Q2/2026</v>
          </cell>
          <cell r="W2091" t="str">
            <v>ME</v>
          </cell>
        </row>
        <row r="2092">
          <cell r="F2092">
            <v>28</v>
          </cell>
          <cell r="J2092">
            <v>88560</v>
          </cell>
          <cell r="K2092">
            <v>29646</v>
          </cell>
          <cell r="L2092">
            <v>118206</v>
          </cell>
          <cell r="M2092">
            <v>30995.999999999996</v>
          </cell>
          <cell r="N2092">
            <v>10376.099999999999</v>
          </cell>
          <cell r="O2092">
            <v>41372.099999999991</v>
          </cell>
          <cell r="P2092">
            <v>3309768</v>
          </cell>
          <cell r="Q2092">
            <v>1158418.7999999998</v>
          </cell>
          <cell r="R2092">
            <v>4468186.8</v>
          </cell>
          <cell r="U2092" t="str">
            <v>BĐG Q2/2026</v>
          </cell>
          <cell r="V2092" t="str">
            <v>BĐG Q2/2026</v>
          </cell>
          <cell r="W2092" t="str">
            <v>ME</v>
          </cell>
        </row>
        <row r="2093">
          <cell r="F2093">
            <v>16</v>
          </cell>
          <cell r="J2093">
            <v>48240</v>
          </cell>
          <cell r="K2093">
            <v>24705</v>
          </cell>
          <cell r="L2093">
            <v>72945</v>
          </cell>
          <cell r="M2093">
            <v>16884</v>
          </cell>
          <cell r="N2093">
            <v>8646.75</v>
          </cell>
          <cell r="O2093">
            <v>25530.75</v>
          </cell>
          <cell r="P2093">
            <v>1167120</v>
          </cell>
          <cell r="Q2093">
            <v>408492</v>
          </cell>
          <cell r="R2093">
            <v>1575612</v>
          </cell>
          <cell r="U2093" t="str">
            <v>BĐG Q2/2026</v>
          </cell>
          <cell r="V2093" t="str">
            <v>BĐG Q2/2026</v>
          </cell>
          <cell r="W2093" t="str">
            <v>ME</v>
          </cell>
        </row>
        <row r="2094">
          <cell r="F2094">
            <v>1</v>
          </cell>
          <cell r="J2094">
            <v>468000</v>
          </cell>
          <cell r="K2094">
            <v>44469</v>
          </cell>
          <cell r="L2094">
            <v>512469</v>
          </cell>
          <cell r="M2094">
            <v>163800</v>
          </cell>
          <cell r="N2094">
            <v>15564.15</v>
          </cell>
          <cell r="O2094">
            <v>179364.15</v>
          </cell>
          <cell r="P2094">
            <v>512469</v>
          </cell>
          <cell r="Q2094">
            <v>179364.15</v>
          </cell>
          <cell r="R2094">
            <v>691833.15</v>
          </cell>
          <cell r="U2094" t="str">
            <v>BĐG Q2/2026</v>
          </cell>
          <cell r="V2094" t="str">
            <v>BĐG Q2/2026</v>
          </cell>
          <cell r="W2094" t="str">
            <v>ME</v>
          </cell>
        </row>
        <row r="2095">
          <cell r="F2095">
            <v>1</v>
          </cell>
          <cell r="J2095">
            <v>248400</v>
          </cell>
          <cell r="K2095">
            <v>39528</v>
          </cell>
          <cell r="L2095">
            <v>287928</v>
          </cell>
          <cell r="M2095">
            <v>86940</v>
          </cell>
          <cell r="N2095">
            <v>13834.8</v>
          </cell>
          <cell r="O2095">
            <v>100774.8</v>
          </cell>
          <cell r="P2095">
            <v>287928</v>
          </cell>
          <cell r="Q2095">
            <v>100774.8</v>
          </cell>
          <cell r="R2095">
            <v>388702.8</v>
          </cell>
          <cell r="U2095" t="str">
            <v>BĐG Q2/2026</v>
          </cell>
          <cell r="V2095" t="str">
            <v>BĐG Q2/2026</v>
          </cell>
          <cell r="W2095" t="str">
            <v>ME</v>
          </cell>
        </row>
        <row r="2096">
          <cell r="F2096">
            <v>2</v>
          </cell>
          <cell r="J2096">
            <v>146520</v>
          </cell>
          <cell r="K2096">
            <v>32118</v>
          </cell>
          <cell r="L2096">
            <v>178638</v>
          </cell>
          <cell r="M2096">
            <v>51282</v>
          </cell>
          <cell r="N2096">
            <v>11241.3</v>
          </cell>
          <cell r="O2096">
            <v>62523.3</v>
          </cell>
          <cell r="P2096">
            <v>357276</v>
          </cell>
          <cell r="Q2096">
            <v>125046.6</v>
          </cell>
          <cell r="R2096">
            <v>482322.6</v>
          </cell>
          <cell r="U2096" t="str">
            <v>BĐG Q2/2026</v>
          </cell>
          <cell r="V2096" t="str">
            <v>BĐG Q2/2026</v>
          </cell>
          <cell r="W2096" t="str">
            <v>ME</v>
          </cell>
        </row>
        <row r="2097">
          <cell r="F2097">
            <v>22</v>
          </cell>
          <cell r="J2097">
            <v>67176</v>
          </cell>
          <cell r="K2097">
            <v>29646</v>
          </cell>
          <cell r="L2097">
            <v>96822</v>
          </cell>
          <cell r="M2097">
            <v>23511.599999999999</v>
          </cell>
          <cell r="N2097">
            <v>10376.099999999999</v>
          </cell>
          <cell r="O2097">
            <v>33887.699999999997</v>
          </cell>
          <cell r="P2097">
            <v>2130084</v>
          </cell>
          <cell r="Q2097">
            <v>745529.39999999991</v>
          </cell>
          <cell r="R2097">
            <v>2875613.4</v>
          </cell>
          <cell r="U2097" t="str">
            <v>BĐG Q2/2026</v>
          </cell>
          <cell r="V2097" t="str">
            <v>BĐG Q2/2026</v>
          </cell>
          <cell r="W2097" t="str">
            <v>ME</v>
          </cell>
        </row>
        <row r="2098">
          <cell r="F2098">
            <v>24</v>
          </cell>
          <cell r="J2098">
            <v>40248</v>
          </cell>
          <cell r="K2098">
            <v>24705</v>
          </cell>
          <cell r="L2098">
            <v>64953</v>
          </cell>
          <cell r="M2098">
            <v>14086.8</v>
          </cell>
          <cell r="N2098">
            <v>8646.75</v>
          </cell>
          <cell r="O2098">
            <v>22733.55</v>
          </cell>
          <cell r="P2098">
            <v>1558872</v>
          </cell>
          <cell r="Q2098">
            <v>545605.19999999995</v>
          </cell>
          <cell r="R2098">
            <v>2104477.2000000002</v>
          </cell>
          <cell r="U2098" t="str">
            <v>BĐG Q2/2026</v>
          </cell>
          <cell r="V2098" t="str">
            <v>BĐG Q2/2026</v>
          </cell>
          <cell r="W2098" t="str">
            <v>ME</v>
          </cell>
        </row>
        <row r="2099">
          <cell r="F2099">
            <v>2</v>
          </cell>
          <cell r="J2099">
            <v>198000</v>
          </cell>
          <cell r="K2099">
            <v>29646</v>
          </cell>
          <cell r="L2099">
            <v>227646</v>
          </cell>
          <cell r="M2099">
            <v>69300</v>
          </cell>
          <cell r="N2099">
            <v>10376.099999999999</v>
          </cell>
          <cell r="O2099">
            <v>79676.100000000006</v>
          </cell>
          <cell r="P2099">
            <v>455292</v>
          </cell>
          <cell r="Q2099">
            <v>159352.20000000001</v>
          </cell>
          <cell r="R2099">
            <v>614644.19999999995</v>
          </cell>
          <cell r="U2099" t="str">
            <v>BĐG Q2/2026</v>
          </cell>
          <cell r="V2099" t="str">
            <v>BĐG Q2/2026</v>
          </cell>
          <cell r="W2099" t="str">
            <v>ME</v>
          </cell>
        </row>
        <row r="2100">
          <cell r="F2100">
            <v>2</v>
          </cell>
          <cell r="J2100">
            <v>125496</v>
          </cell>
          <cell r="K2100">
            <v>26352</v>
          </cell>
          <cell r="L2100">
            <v>151848</v>
          </cell>
          <cell r="M2100">
            <v>43923.6</v>
          </cell>
          <cell r="N2100">
            <v>9223.1999999999989</v>
          </cell>
          <cell r="O2100">
            <v>53146.799999999996</v>
          </cell>
          <cell r="P2100">
            <v>303696</v>
          </cell>
          <cell r="Q2100">
            <v>106293.59999999999</v>
          </cell>
          <cell r="R2100">
            <v>409989.6</v>
          </cell>
          <cell r="U2100" t="str">
            <v>BĐG Q2/2026</v>
          </cell>
          <cell r="V2100" t="str">
            <v>BĐG Q2/2026</v>
          </cell>
          <cell r="W2100" t="str">
            <v>ME</v>
          </cell>
        </row>
        <row r="2101">
          <cell r="F2101">
            <v>2</v>
          </cell>
          <cell r="J2101">
            <v>77688</v>
          </cell>
          <cell r="K2101">
            <v>21412</v>
          </cell>
          <cell r="L2101">
            <v>99100</v>
          </cell>
          <cell r="M2101">
            <v>27190.799999999999</v>
          </cell>
          <cell r="N2101">
            <v>7494.2</v>
          </cell>
          <cell r="O2101">
            <v>34685</v>
          </cell>
          <cell r="P2101">
            <v>198200</v>
          </cell>
          <cell r="Q2101">
            <v>69370</v>
          </cell>
          <cell r="R2101">
            <v>267570</v>
          </cell>
          <cell r="U2101" t="str">
            <v>BĐG Q2/2026</v>
          </cell>
          <cell r="V2101" t="str">
            <v>BĐG Q2/2026</v>
          </cell>
          <cell r="W2101" t="str">
            <v>ME</v>
          </cell>
        </row>
        <row r="2102">
          <cell r="F2102">
            <v>53</v>
          </cell>
          <cell r="J2102">
            <v>39456</v>
          </cell>
          <cell r="K2102">
            <v>19764</v>
          </cell>
          <cell r="L2102">
            <v>59220</v>
          </cell>
          <cell r="M2102">
            <v>13809.599999999999</v>
          </cell>
          <cell r="N2102">
            <v>6917.4</v>
          </cell>
          <cell r="O2102">
            <v>20727</v>
          </cell>
          <cell r="P2102">
            <v>3138660</v>
          </cell>
          <cell r="Q2102">
            <v>1098531</v>
          </cell>
          <cell r="R2102">
            <v>4237191</v>
          </cell>
          <cell r="U2102" t="str">
            <v>BĐG Q2/2026</v>
          </cell>
          <cell r="V2102" t="str">
            <v>BĐG Q2/2026</v>
          </cell>
          <cell r="W2102" t="str">
            <v>ME</v>
          </cell>
        </row>
        <row r="2103">
          <cell r="F2103">
            <v>36</v>
          </cell>
          <cell r="J2103">
            <v>24408</v>
          </cell>
          <cell r="K2103">
            <v>16470</v>
          </cell>
          <cell r="L2103">
            <v>40878</v>
          </cell>
          <cell r="M2103">
            <v>8542.7999999999993</v>
          </cell>
          <cell r="N2103">
            <v>5764.5</v>
          </cell>
          <cell r="O2103">
            <v>14307.3</v>
          </cell>
          <cell r="P2103">
            <v>1471608</v>
          </cell>
          <cell r="Q2103">
            <v>515062.8</v>
          </cell>
          <cell r="R2103">
            <v>1986670.8</v>
          </cell>
          <cell r="U2103" t="str">
            <v>BĐG Q2/2026</v>
          </cell>
          <cell r="V2103" t="str">
            <v>BĐG Q2/2026</v>
          </cell>
          <cell r="W2103" t="str">
            <v>ME</v>
          </cell>
        </row>
        <row r="2104">
          <cell r="F2104">
            <v>12</v>
          </cell>
          <cell r="J2104">
            <v>12816</v>
          </cell>
          <cell r="K2104">
            <v>12847</v>
          </cell>
          <cell r="L2104">
            <v>25663</v>
          </cell>
          <cell r="M2104">
            <v>4485.5999999999995</v>
          </cell>
          <cell r="N2104">
            <v>4496.45</v>
          </cell>
          <cell r="O2104">
            <v>8982.0499999999993</v>
          </cell>
          <cell r="P2104">
            <v>307956</v>
          </cell>
          <cell r="Q2104">
            <v>107784.59999999999</v>
          </cell>
          <cell r="R2104">
            <v>415740.6</v>
          </cell>
          <cell r="U2104" t="str">
            <v>BĐG Q2/2026</v>
          </cell>
          <cell r="V2104" t="str">
            <v>BĐG Q2/2026</v>
          </cell>
          <cell r="W2104" t="str">
            <v>ME</v>
          </cell>
        </row>
        <row r="2105">
          <cell r="F2105">
            <v>24</v>
          </cell>
          <cell r="J2105">
            <v>3528</v>
          </cell>
          <cell r="K2105">
            <v>11530</v>
          </cell>
          <cell r="L2105">
            <v>15058</v>
          </cell>
          <cell r="M2105">
            <v>1234.8</v>
          </cell>
          <cell r="N2105">
            <v>4035.4999999999995</v>
          </cell>
          <cell r="O2105">
            <v>5270.2999999999993</v>
          </cell>
          <cell r="P2105">
            <v>361392</v>
          </cell>
          <cell r="Q2105">
            <v>126487.19999999998</v>
          </cell>
          <cell r="R2105">
            <v>487879.19999999995</v>
          </cell>
          <cell r="U2105" t="str">
            <v>BĐG Q2/2026</v>
          </cell>
          <cell r="V2105" t="str">
            <v>BĐG Q2/2026</v>
          </cell>
          <cell r="W2105" t="str">
            <v>ME</v>
          </cell>
        </row>
        <row r="2106">
          <cell r="F2106">
            <v>24</v>
          </cell>
          <cell r="J2106">
            <v>13230</v>
          </cell>
          <cell r="K2106">
            <v>16470</v>
          </cell>
          <cell r="L2106">
            <v>29700</v>
          </cell>
          <cell r="M2106">
            <v>4630.5</v>
          </cell>
          <cell r="N2106">
            <v>5764.5</v>
          </cell>
          <cell r="O2106">
            <v>10395</v>
          </cell>
          <cell r="P2106">
            <v>712800</v>
          </cell>
          <cell r="Q2106">
            <v>249480</v>
          </cell>
          <cell r="R2106">
            <v>962280</v>
          </cell>
          <cell r="U2106" t="str">
            <v>BĐG Q2/2026</v>
          </cell>
          <cell r="V2106" t="str">
            <v>BĐG Q2/2026</v>
          </cell>
          <cell r="W2106" t="str">
            <v>ME</v>
          </cell>
        </row>
        <row r="2107">
          <cell r="F2107">
            <v>24</v>
          </cell>
          <cell r="J2107">
            <v>7128</v>
          </cell>
          <cell r="K2107">
            <v>12847</v>
          </cell>
          <cell r="L2107">
            <v>19975</v>
          </cell>
          <cell r="M2107">
            <v>2494.7999999999997</v>
          </cell>
          <cell r="N2107">
            <v>4496.45</v>
          </cell>
          <cell r="O2107">
            <v>6991.25</v>
          </cell>
          <cell r="P2107">
            <v>479400</v>
          </cell>
          <cell r="Q2107">
            <v>167790</v>
          </cell>
          <cell r="R2107">
            <v>647190</v>
          </cell>
          <cell r="U2107" t="str">
            <v>BĐG Q2/2026</v>
          </cell>
          <cell r="V2107" t="str">
            <v>BĐG Q2/2026</v>
          </cell>
          <cell r="W2107" t="str">
            <v>ME</v>
          </cell>
        </row>
        <row r="2108">
          <cell r="F2108">
            <v>1</v>
          </cell>
          <cell r="J2108">
            <v>52848</v>
          </cell>
          <cell r="K2108">
            <v>19764</v>
          </cell>
          <cell r="L2108">
            <v>72612</v>
          </cell>
          <cell r="M2108">
            <v>18496.8</v>
          </cell>
          <cell r="N2108">
            <v>6917.4</v>
          </cell>
          <cell r="O2108">
            <v>25414.199999999997</v>
          </cell>
          <cell r="P2108">
            <v>72612</v>
          </cell>
          <cell r="Q2108">
            <v>25414.199999999997</v>
          </cell>
          <cell r="R2108">
            <v>98026.2</v>
          </cell>
          <cell r="U2108" t="str">
            <v>BĐG Q2/2026</v>
          </cell>
          <cell r="V2108" t="str">
            <v>BĐG Q2/2026</v>
          </cell>
          <cell r="W2108" t="str">
            <v>ME</v>
          </cell>
        </row>
        <row r="2109">
          <cell r="F2109">
            <v>1</v>
          </cell>
          <cell r="J2109">
            <v>25848</v>
          </cell>
          <cell r="K2109">
            <v>16470</v>
          </cell>
          <cell r="L2109">
            <v>42318</v>
          </cell>
          <cell r="M2109">
            <v>9046.7999999999993</v>
          </cell>
          <cell r="N2109">
            <v>5764.5</v>
          </cell>
          <cell r="O2109">
            <v>14811.3</v>
          </cell>
          <cell r="P2109">
            <v>42318</v>
          </cell>
          <cell r="Q2109">
            <v>14811.3</v>
          </cell>
          <cell r="R2109">
            <v>57129.3</v>
          </cell>
          <cell r="U2109" t="str">
            <v>BĐG Q2/2026</v>
          </cell>
          <cell r="V2109" t="str">
            <v>BĐG Q2/2026</v>
          </cell>
          <cell r="W2109" t="str">
            <v>ME</v>
          </cell>
        </row>
        <row r="2110">
          <cell r="F2110">
            <v>1</v>
          </cell>
          <cell r="J2110">
            <v>14688</v>
          </cell>
          <cell r="K2110">
            <v>12847</v>
          </cell>
          <cell r="L2110">
            <v>27535</v>
          </cell>
          <cell r="M2110">
            <v>5140.7999999999993</v>
          </cell>
          <cell r="N2110">
            <v>4496.45</v>
          </cell>
          <cell r="O2110">
            <v>9637.25</v>
          </cell>
          <cell r="P2110">
            <v>27535</v>
          </cell>
          <cell r="Q2110">
            <v>9637.25</v>
          </cell>
          <cell r="R2110">
            <v>37172.25</v>
          </cell>
          <cell r="U2110" t="str">
            <v>BĐG Q2/2026</v>
          </cell>
          <cell r="V2110" t="str">
            <v>BĐG Q2/2026</v>
          </cell>
          <cell r="W2110" t="str">
            <v>ME</v>
          </cell>
        </row>
        <row r="2111">
          <cell r="F2111">
            <v>12</v>
          </cell>
          <cell r="J2111">
            <v>4608</v>
          </cell>
          <cell r="K2111">
            <v>11530</v>
          </cell>
          <cell r="L2111">
            <v>16138</v>
          </cell>
          <cell r="M2111">
            <v>1612.8</v>
          </cell>
          <cell r="N2111">
            <v>4035.4999999999995</v>
          </cell>
          <cell r="O2111">
            <v>5648.2999999999993</v>
          </cell>
          <cell r="P2111">
            <v>193656</v>
          </cell>
          <cell r="Q2111">
            <v>67779.599999999991</v>
          </cell>
          <cell r="R2111">
            <v>261435.59999999998</v>
          </cell>
          <cell r="U2111" t="str">
            <v>BĐG Q2/2026</v>
          </cell>
          <cell r="V2111" t="str">
            <v>BĐG Q2/2026</v>
          </cell>
          <cell r="W2111" t="str">
            <v>ME</v>
          </cell>
        </row>
        <row r="2112">
          <cell r="F2112">
            <v>8</v>
          </cell>
          <cell r="J2112">
            <v>87696</v>
          </cell>
          <cell r="K2112">
            <v>9882</v>
          </cell>
          <cell r="L2112">
            <v>97578</v>
          </cell>
          <cell r="M2112">
            <v>0</v>
          </cell>
          <cell r="N2112">
            <v>3458.7</v>
          </cell>
          <cell r="O2112">
            <v>3458.7</v>
          </cell>
          <cell r="P2112">
            <v>780624</v>
          </cell>
          <cell r="Q2112">
            <v>27669.599999999999</v>
          </cell>
          <cell r="R2112">
            <v>808293.6</v>
          </cell>
          <cell r="W2112" t="str">
            <v>ME</v>
          </cell>
        </row>
        <row r="2113">
          <cell r="F2113">
            <v>8</v>
          </cell>
          <cell r="J2113">
            <v>55656</v>
          </cell>
          <cell r="K2113">
            <v>8235</v>
          </cell>
          <cell r="L2113">
            <v>63891</v>
          </cell>
          <cell r="M2113">
            <v>0</v>
          </cell>
          <cell r="N2113">
            <v>2882.25</v>
          </cell>
          <cell r="O2113">
            <v>2882.25</v>
          </cell>
          <cell r="P2113">
            <v>511128</v>
          </cell>
          <cell r="Q2113">
            <v>23058</v>
          </cell>
          <cell r="R2113">
            <v>534186</v>
          </cell>
          <cell r="W2113" t="str">
            <v>ME</v>
          </cell>
        </row>
        <row r="2114">
          <cell r="F2114">
            <v>14</v>
          </cell>
          <cell r="J2114">
            <v>87696</v>
          </cell>
          <cell r="K2114">
            <v>9882</v>
          </cell>
          <cell r="L2114">
            <v>97578</v>
          </cell>
          <cell r="M2114">
            <v>30693.599999999999</v>
          </cell>
          <cell r="N2114">
            <v>3458.7</v>
          </cell>
          <cell r="O2114">
            <v>34152.299999999996</v>
          </cell>
          <cell r="P2114">
            <v>1366092</v>
          </cell>
          <cell r="Q2114">
            <v>478132.19999999995</v>
          </cell>
          <cell r="R2114">
            <v>1844224.2</v>
          </cell>
          <cell r="U2114" t="str">
            <v>BĐG Q2/2026</v>
          </cell>
          <cell r="V2114" t="str">
            <v>BĐG Q2/2026</v>
          </cell>
          <cell r="W2114" t="str">
            <v>ME</v>
          </cell>
        </row>
        <row r="2115">
          <cell r="F2115">
            <v>14</v>
          </cell>
          <cell r="J2115">
            <v>55656</v>
          </cell>
          <cell r="K2115">
            <v>8235</v>
          </cell>
          <cell r="L2115">
            <v>63891</v>
          </cell>
          <cell r="M2115">
            <v>19479.599999999999</v>
          </cell>
          <cell r="N2115">
            <v>2882.25</v>
          </cell>
          <cell r="O2115">
            <v>22361.85</v>
          </cell>
          <cell r="P2115">
            <v>894474</v>
          </cell>
          <cell r="Q2115">
            <v>313065.89999999997</v>
          </cell>
          <cell r="R2115">
            <v>1207539.8999999999</v>
          </cell>
          <cell r="U2115" t="str">
            <v>BĐG Q2/2026</v>
          </cell>
          <cell r="V2115" t="str">
            <v>BĐG Q2/2026</v>
          </cell>
          <cell r="W2115" t="str">
            <v>ME</v>
          </cell>
        </row>
        <row r="2116">
          <cell r="L2116">
            <v>0</v>
          </cell>
          <cell r="M2116">
            <v>0</v>
          </cell>
          <cell r="N2116">
            <v>0</v>
          </cell>
          <cell r="O2116">
            <v>0</v>
          </cell>
          <cell r="P2116">
            <v>0</v>
          </cell>
          <cell r="Q2116">
            <v>0</v>
          </cell>
          <cell r="R2116">
            <v>0</v>
          </cell>
          <cell r="W2116" t="str">
            <v>ME</v>
          </cell>
        </row>
        <row r="2117">
          <cell r="F2117">
            <v>0.8</v>
          </cell>
          <cell r="J2117">
            <v>36419994</v>
          </cell>
          <cell r="K2117">
            <v>4307040</v>
          </cell>
          <cell r="L2117">
            <v>40727034</v>
          </cell>
          <cell r="M2117">
            <v>12746997.899999999</v>
          </cell>
          <cell r="N2117">
            <v>1507464</v>
          </cell>
          <cell r="O2117">
            <v>14254461.899999999</v>
          </cell>
          <cell r="P2117">
            <v>32581627.200000003</v>
          </cell>
          <cell r="Q2117">
            <v>11403569.52</v>
          </cell>
          <cell r="R2117">
            <v>43985196.719999999</v>
          </cell>
          <cell r="U2117" t="str">
            <v>BĐG Q2/2026</v>
          </cell>
          <cell r="V2117" t="str">
            <v>BĐG Q2/2026</v>
          </cell>
          <cell r="W2117" t="str">
            <v>ME</v>
          </cell>
        </row>
        <row r="2118">
          <cell r="F2118">
            <v>0.62</v>
          </cell>
          <cell r="J2118">
            <v>18789030</v>
          </cell>
          <cell r="K2118">
            <v>3166800</v>
          </cell>
          <cell r="L2118">
            <v>21955830</v>
          </cell>
          <cell r="M2118">
            <v>6576160.5</v>
          </cell>
          <cell r="N2118">
            <v>1108380</v>
          </cell>
          <cell r="O2118">
            <v>7684540.5</v>
          </cell>
          <cell r="P2118">
            <v>13612614.6</v>
          </cell>
          <cell r="Q2118">
            <v>4764415.1100000003</v>
          </cell>
          <cell r="R2118">
            <v>18377029.710000001</v>
          </cell>
          <cell r="U2118" t="str">
            <v>BĐG Q2/2026</v>
          </cell>
          <cell r="V2118" t="str">
            <v>BĐG Q2/2026</v>
          </cell>
          <cell r="W2118" t="str">
            <v>ME</v>
          </cell>
        </row>
        <row r="2119">
          <cell r="F2119">
            <v>0.32</v>
          </cell>
          <cell r="J2119">
            <v>7846488</v>
          </cell>
          <cell r="K2119">
            <v>2394120</v>
          </cell>
          <cell r="L2119">
            <v>10240608</v>
          </cell>
          <cell r="M2119">
            <v>2746270.8</v>
          </cell>
          <cell r="N2119">
            <v>837942</v>
          </cell>
          <cell r="O2119">
            <v>3584212.8</v>
          </cell>
          <cell r="P2119">
            <v>3276994.5600000001</v>
          </cell>
          <cell r="Q2119">
            <v>1146948.0959999999</v>
          </cell>
          <cell r="R2119">
            <v>4423942.6559999995</v>
          </cell>
          <cell r="U2119" t="str">
            <v>BĐG Q2/2026</v>
          </cell>
          <cell r="V2119" t="str">
            <v>BĐG Q2/2026</v>
          </cell>
          <cell r="W2119" t="str">
            <v>ME</v>
          </cell>
        </row>
        <row r="2120">
          <cell r="F2120">
            <v>0.5</v>
          </cell>
          <cell r="J2120">
            <v>5467332</v>
          </cell>
          <cell r="K2120">
            <v>2329680</v>
          </cell>
          <cell r="L2120">
            <v>7797012</v>
          </cell>
          <cell r="M2120">
            <v>1913566.2</v>
          </cell>
          <cell r="N2120">
            <v>815388</v>
          </cell>
          <cell r="O2120">
            <v>2728954.2</v>
          </cell>
          <cell r="P2120">
            <v>3898506</v>
          </cell>
          <cell r="Q2120">
            <v>1364477.1</v>
          </cell>
          <cell r="R2120">
            <v>5262983.0999999996</v>
          </cell>
          <cell r="U2120" t="str">
            <v>BĐG Q2/2026</v>
          </cell>
          <cell r="V2120" t="str">
            <v>BĐG Q2/2026</v>
          </cell>
          <cell r="W2120" t="str">
            <v>ME</v>
          </cell>
        </row>
        <row r="2121">
          <cell r="F2121">
            <v>32</v>
          </cell>
          <cell r="J2121">
            <v>198000</v>
          </cell>
          <cell r="K2121">
            <v>29646</v>
          </cell>
          <cell r="L2121">
            <v>227646</v>
          </cell>
          <cell r="M2121">
            <v>69300</v>
          </cell>
          <cell r="N2121">
            <v>10376.099999999999</v>
          </cell>
          <cell r="O2121">
            <v>79676.100000000006</v>
          </cell>
          <cell r="P2121">
            <v>7284672</v>
          </cell>
          <cell r="Q2121">
            <v>2549635.2000000002</v>
          </cell>
          <cell r="R2121">
            <v>9834307.1999999993</v>
          </cell>
          <cell r="U2121" t="str">
            <v>BĐG Q2/2026</v>
          </cell>
          <cell r="V2121" t="str">
            <v>BĐG Q2/2026</v>
          </cell>
          <cell r="W2121" t="str">
            <v>ME</v>
          </cell>
        </row>
        <row r="2122">
          <cell r="F2122">
            <v>30</v>
          </cell>
          <cell r="J2122">
            <v>77688</v>
          </cell>
          <cell r="K2122">
            <v>21412</v>
          </cell>
          <cell r="L2122">
            <v>99100</v>
          </cell>
          <cell r="M2122">
            <v>27190.799999999999</v>
          </cell>
          <cell r="N2122">
            <v>7494.2</v>
          </cell>
          <cell r="O2122">
            <v>34685</v>
          </cell>
          <cell r="P2122">
            <v>2973000</v>
          </cell>
          <cell r="Q2122">
            <v>1040550</v>
          </cell>
          <cell r="R2122">
            <v>4013550</v>
          </cell>
          <cell r="U2122" t="str">
            <v>BĐG Q2/2026</v>
          </cell>
          <cell r="V2122" t="str">
            <v>BĐG Q2/2026</v>
          </cell>
          <cell r="W2122" t="str">
            <v>ME</v>
          </cell>
        </row>
        <row r="2123">
          <cell r="F2123">
            <v>34</v>
          </cell>
          <cell r="J2123">
            <v>24408</v>
          </cell>
          <cell r="K2123">
            <v>16470</v>
          </cell>
          <cell r="L2123">
            <v>40878</v>
          </cell>
          <cell r="M2123">
            <v>8542.7999999999993</v>
          </cell>
          <cell r="N2123">
            <v>5764.5</v>
          </cell>
          <cell r="O2123">
            <v>14307.3</v>
          </cell>
          <cell r="P2123">
            <v>1389852</v>
          </cell>
          <cell r="Q2123">
            <v>486448.19999999995</v>
          </cell>
          <cell r="R2123">
            <v>1876300.2</v>
          </cell>
          <cell r="U2123" t="str">
            <v>BĐG Q2/2026</v>
          </cell>
          <cell r="V2123" t="str">
            <v>BĐG Q2/2026</v>
          </cell>
          <cell r="W2123" t="str">
            <v>ME</v>
          </cell>
        </row>
        <row r="2124">
          <cell r="F2124">
            <v>24</v>
          </cell>
          <cell r="J2124">
            <v>18000</v>
          </cell>
          <cell r="K2124">
            <v>14659</v>
          </cell>
          <cell r="L2124">
            <v>32659</v>
          </cell>
          <cell r="M2124">
            <v>6300</v>
          </cell>
          <cell r="N2124">
            <v>5130.6499999999996</v>
          </cell>
          <cell r="O2124">
            <v>11430.65</v>
          </cell>
          <cell r="P2124">
            <v>783816</v>
          </cell>
          <cell r="Q2124">
            <v>274335.59999999998</v>
          </cell>
          <cell r="R2124">
            <v>1058151.6000000001</v>
          </cell>
          <cell r="U2124" t="str">
            <v>BĐG Q2/2026</v>
          </cell>
          <cell r="V2124" t="str">
            <v>BĐG Q2/2026</v>
          </cell>
          <cell r="W2124" t="str">
            <v>ME</v>
          </cell>
        </row>
        <row r="2125">
          <cell r="F2125">
            <v>8</v>
          </cell>
          <cell r="J2125">
            <v>336000</v>
          </cell>
          <cell r="K2125">
            <v>66000</v>
          </cell>
          <cell r="L2125">
            <v>402000</v>
          </cell>
          <cell r="M2125">
            <v>0</v>
          </cell>
          <cell r="N2125">
            <v>23100</v>
          </cell>
          <cell r="O2125">
            <v>23100</v>
          </cell>
          <cell r="P2125">
            <v>3216000</v>
          </cell>
          <cell r="Q2125">
            <v>184800</v>
          </cell>
          <cell r="R2125">
            <v>3400800</v>
          </cell>
          <cell r="U2125" t="str">
            <v>VT: NCC, NC:BĐG Q2/2026</v>
          </cell>
          <cell r="V2125" t="str">
            <v>VT: NCC, NC:BĐG Q2/2026</v>
          </cell>
          <cell r="W2125" t="str">
            <v>ME</v>
          </cell>
        </row>
        <row r="2126">
          <cell r="F2126">
            <v>4</v>
          </cell>
          <cell r="J2126">
            <v>192000</v>
          </cell>
          <cell r="K2126">
            <v>60000.000000000007</v>
          </cell>
          <cell r="L2126">
            <v>252000</v>
          </cell>
          <cell r="M2126">
            <v>0</v>
          </cell>
          <cell r="N2126">
            <v>21000</v>
          </cell>
          <cell r="O2126">
            <v>21000</v>
          </cell>
          <cell r="P2126">
            <v>1008000</v>
          </cell>
          <cell r="Q2126">
            <v>84000</v>
          </cell>
          <cell r="R2126">
            <v>1092000</v>
          </cell>
          <cell r="U2126" t="str">
            <v>VT: NCC, NC:BĐG Q2/2026</v>
          </cell>
          <cell r="V2126" t="str">
            <v>VT: NCC, NC:BĐG Q2/2026</v>
          </cell>
          <cell r="W2126" t="str">
            <v>ME</v>
          </cell>
        </row>
        <row r="2127">
          <cell r="F2127">
            <v>30</v>
          </cell>
          <cell r="J2127">
            <v>150000</v>
          </cell>
          <cell r="K2127">
            <v>56400</v>
          </cell>
          <cell r="L2127">
            <v>206400</v>
          </cell>
          <cell r="M2127">
            <v>0</v>
          </cell>
          <cell r="N2127">
            <v>19740</v>
          </cell>
          <cell r="O2127">
            <v>19740</v>
          </cell>
          <cell r="P2127">
            <v>6192000</v>
          </cell>
          <cell r="Q2127">
            <v>592200</v>
          </cell>
          <cell r="R2127">
            <v>6784200</v>
          </cell>
          <cell r="U2127" t="str">
            <v>VT: NCC, NC:BĐG Q2/2026</v>
          </cell>
          <cell r="V2127" t="str">
            <v>VT: NCC, NC:BĐG Q2/2026</v>
          </cell>
          <cell r="W2127" t="str">
            <v>ME</v>
          </cell>
        </row>
        <row r="2294">
          <cell r="L2294">
            <v>0</v>
          </cell>
          <cell r="M2294">
            <v>0</v>
          </cell>
          <cell r="N2294">
            <v>0</v>
          </cell>
          <cell r="O2294">
            <v>0</v>
          </cell>
          <cell r="P2294">
            <v>0</v>
          </cell>
          <cell r="Q2294">
            <v>0</v>
          </cell>
          <cell r="R2294">
            <v>0</v>
          </cell>
          <cell r="W2294" t="str">
            <v>ME</v>
          </cell>
        </row>
        <row r="2295">
          <cell r="L2295">
            <v>0</v>
          </cell>
          <cell r="M2295">
            <v>0</v>
          </cell>
          <cell r="N2295">
            <v>0</v>
          </cell>
          <cell r="O2295">
            <v>0</v>
          </cell>
          <cell r="P2295">
            <v>0</v>
          </cell>
          <cell r="Q2295">
            <v>0</v>
          </cell>
          <cell r="R2295">
            <v>0</v>
          </cell>
          <cell r="W2295" t="str">
            <v>ME</v>
          </cell>
        </row>
        <row r="2296">
          <cell r="F2296">
            <v>1</v>
          </cell>
          <cell r="J2296">
            <v>146891000</v>
          </cell>
          <cell r="L2296">
            <v>146891000</v>
          </cell>
          <cell r="M2296">
            <v>0</v>
          </cell>
          <cell r="N2296">
            <v>0</v>
          </cell>
          <cell r="O2296">
            <v>0</v>
          </cell>
          <cell r="P2296">
            <v>146891000</v>
          </cell>
          <cell r="Q2296">
            <v>0</v>
          </cell>
          <cell r="R2296">
            <v>146891000</v>
          </cell>
          <cell r="U2296" t="str">
            <v>Báo giá NCC</v>
          </cell>
          <cell r="V2296" t="str">
            <v>Báo giá NCC</v>
          </cell>
          <cell r="W2296" t="str">
            <v>ME</v>
          </cell>
        </row>
        <row r="2297">
          <cell r="L2297">
            <v>0</v>
          </cell>
          <cell r="M2297">
            <v>0</v>
          </cell>
          <cell r="N2297">
            <v>0</v>
          </cell>
          <cell r="O2297">
            <v>0</v>
          </cell>
          <cell r="P2297">
            <v>0</v>
          </cell>
          <cell r="Q2297">
            <v>0</v>
          </cell>
          <cell r="R2297">
            <v>0</v>
          </cell>
          <cell r="W2297" t="str">
            <v>ME</v>
          </cell>
        </row>
        <row r="2298">
          <cell r="L2298">
            <v>0</v>
          </cell>
          <cell r="M2298">
            <v>0</v>
          </cell>
          <cell r="N2298">
            <v>0</v>
          </cell>
          <cell r="O2298">
            <v>0</v>
          </cell>
          <cell r="P2298">
            <v>0</v>
          </cell>
          <cell r="Q2298">
            <v>0</v>
          </cell>
          <cell r="R2298">
            <v>0</v>
          </cell>
          <cell r="W2298" t="str">
            <v>ME</v>
          </cell>
        </row>
        <row r="2299">
          <cell r="L2299">
            <v>0</v>
          </cell>
          <cell r="M2299">
            <v>0</v>
          </cell>
          <cell r="N2299">
            <v>0</v>
          </cell>
          <cell r="O2299">
            <v>0</v>
          </cell>
          <cell r="P2299">
            <v>0</v>
          </cell>
          <cell r="Q2299">
            <v>0</v>
          </cell>
          <cell r="R2299">
            <v>0</v>
          </cell>
          <cell r="W2299" t="str">
            <v>ME</v>
          </cell>
        </row>
        <row r="2300">
          <cell r="L2300">
            <v>0</v>
          </cell>
          <cell r="M2300">
            <v>0</v>
          </cell>
          <cell r="N2300">
            <v>0</v>
          </cell>
          <cell r="O2300">
            <v>0</v>
          </cell>
          <cell r="P2300">
            <v>0</v>
          </cell>
          <cell r="Q2300">
            <v>0</v>
          </cell>
          <cell r="R2300">
            <v>0</v>
          </cell>
          <cell r="W2300" t="str">
            <v>ME</v>
          </cell>
        </row>
        <row r="2301">
          <cell r="L2301">
            <v>0</v>
          </cell>
          <cell r="M2301">
            <v>0</v>
          </cell>
          <cell r="N2301">
            <v>0</v>
          </cell>
          <cell r="O2301">
            <v>0</v>
          </cell>
          <cell r="P2301">
            <v>0</v>
          </cell>
          <cell r="Q2301">
            <v>0</v>
          </cell>
          <cell r="R2301">
            <v>0</v>
          </cell>
          <cell r="W2301" t="str">
            <v>ME</v>
          </cell>
        </row>
        <row r="2302">
          <cell r="L2302">
            <v>0</v>
          </cell>
          <cell r="M2302">
            <v>0</v>
          </cell>
          <cell r="N2302">
            <v>0</v>
          </cell>
          <cell r="O2302">
            <v>0</v>
          </cell>
          <cell r="P2302">
            <v>0</v>
          </cell>
          <cell r="Q2302">
            <v>0</v>
          </cell>
          <cell r="R2302">
            <v>0</v>
          </cell>
          <cell r="W2302" t="str">
            <v>ME</v>
          </cell>
        </row>
        <row r="2303">
          <cell r="L2303">
            <v>0</v>
          </cell>
          <cell r="M2303">
            <v>0</v>
          </cell>
          <cell r="N2303">
            <v>0</v>
          </cell>
          <cell r="O2303">
            <v>0</v>
          </cell>
          <cell r="P2303">
            <v>0</v>
          </cell>
          <cell r="Q2303">
            <v>0</v>
          </cell>
          <cell r="R2303">
            <v>0</v>
          </cell>
          <cell r="W2303" t="str">
            <v>ME</v>
          </cell>
        </row>
        <row r="2304">
          <cell r="L2304">
            <v>0</v>
          </cell>
          <cell r="M2304">
            <v>0</v>
          </cell>
          <cell r="N2304">
            <v>0</v>
          </cell>
          <cell r="O2304">
            <v>0</v>
          </cell>
          <cell r="P2304">
            <v>0</v>
          </cell>
          <cell r="Q2304">
            <v>0</v>
          </cell>
          <cell r="R2304">
            <v>0</v>
          </cell>
          <cell r="W2304" t="str">
            <v>ME</v>
          </cell>
        </row>
        <row r="2305">
          <cell r="L2305">
            <v>0</v>
          </cell>
          <cell r="M2305">
            <v>0</v>
          </cell>
          <cell r="N2305">
            <v>0</v>
          </cell>
          <cell r="O2305">
            <v>0</v>
          </cell>
          <cell r="P2305">
            <v>0</v>
          </cell>
          <cell r="Q2305">
            <v>0</v>
          </cell>
          <cell r="R2305">
            <v>0</v>
          </cell>
          <cell r="W2305" t="str">
            <v>ME</v>
          </cell>
        </row>
        <row r="2306">
          <cell r="L2306">
            <v>0</v>
          </cell>
          <cell r="M2306">
            <v>0</v>
          </cell>
          <cell r="N2306">
            <v>0</v>
          </cell>
          <cell r="O2306">
            <v>0</v>
          </cell>
          <cell r="P2306">
            <v>0</v>
          </cell>
          <cell r="Q2306">
            <v>0</v>
          </cell>
          <cell r="R2306">
            <v>0</v>
          </cell>
          <cell r="W2306" t="str">
            <v>ME</v>
          </cell>
        </row>
        <row r="2307">
          <cell r="L2307">
            <v>0</v>
          </cell>
          <cell r="M2307">
            <v>0</v>
          </cell>
          <cell r="N2307">
            <v>0</v>
          </cell>
          <cell r="O2307">
            <v>0</v>
          </cell>
          <cell r="P2307">
            <v>0</v>
          </cell>
          <cell r="Q2307">
            <v>0</v>
          </cell>
          <cell r="R2307">
            <v>0</v>
          </cell>
          <cell r="W2307" t="str">
            <v>ME</v>
          </cell>
        </row>
        <row r="2308">
          <cell r="L2308">
            <v>0</v>
          </cell>
          <cell r="M2308">
            <v>0</v>
          </cell>
          <cell r="N2308">
            <v>0</v>
          </cell>
          <cell r="O2308">
            <v>0</v>
          </cell>
          <cell r="P2308">
            <v>0</v>
          </cell>
          <cell r="Q2308">
            <v>0</v>
          </cell>
          <cell r="R2308">
            <v>0</v>
          </cell>
          <cell r="U2308" t="str">
            <v>VT: HĐK, NC:BĐG Q2/2026</v>
          </cell>
          <cell r="V2308" t="str">
            <v>VT: HĐK, NC:BĐG Q2/2026</v>
          </cell>
          <cell r="W2308" t="str">
            <v>ME</v>
          </cell>
        </row>
        <row r="2309">
          <cell r="L2309">
            <v>0</v>
          </cell>
          <cell r="M2309">
            <v>0</v>
          </cell>
          <cell r="N2309">
            <v>0</v>
          </cell>
          <cell r="O2309">
            <v>0</v>
          </cell>
          <cell r="P2309">
            <v>0</v>
          </cell>
          <cell r="Q2309">
            <v>0</v>
          </cell>
          <cell r="R2309">
            <v>0</v>
          </cell>
          <cell r="W2309" t="str">
            <v>ME</v>
          </cell>
        </row>
        <row r="2310">
          <cell r="L2310">
            <v>0</v>
          </cell>
          <cell r="M2310">
            <v>0</v>
          </cell>
          <cell r="N2310">
            <v>0</v>
          </cell>
          <cell r="O2310">
            <v>0</v>
          </cell>
          <cell r="P2310">
            <v>0</v>
          </cell>
          <cell r="Q2310">
            <v>0</v>
          </cell>
          <cell r="R2310">
            <v>0</v>
          </cell>
          <cell r="W2310" t="str">
            <v>ME</v>
          </cell>
        </row>
        <row r="2311">
          <cell r="L2311">
            <v>0</v>
          </cell>
          <cell r="M2311">
            <v>0</v>
          </cell>
          <cell r="N2311">
            <v>0</v>
          </cell>
          <cell r="O2311">
            <v>0</v>
          </cell>
          <cell r="P2311">
            <v>0</v>
          </cell>
          <cell r="Q2311">
            <v>0</v>
          </cell>
          <cell r="R2311">
            <v>0</v>
          </cell>
          <cell r="W2311" t="str">
            <v>ME</v>
          </cell>
        </row>
        <row r="2312">
          <cell r="L2312">
            <v>0</v>
          </cell>
          <cell r="M2312">
            <v>0</v>
          </cell>
          <cell r="N2312">
            <v>0</v>
          </cell>
          <cell r="O2312">
            <v>0</v>
          </cell>
          <cell r="P2312">
            <v>0</v>
          </cell>
          <cell r="Q2312">
            <v>0</v>
          </cell>
          <cell r="R2312">
            <v>0</v>
          </cell>
          <cell r="W2312" t="str">
            <v>ME</v>
          </cell>
        </row>
        <row r="2313">
          <cell r="F2313">
            <v>2</v>
          </cell>
          <cell r="J2313">
            <v>32570000</v>
          </cell>
          <cell r="L2313">
            <v>32570000</v>
          </cell>
          <cell r="M2313">
            <v>0</v>
          </cell>
          <cell r="N2313">
            <v>0</v>
          </cell>
          <cell r="O2313">
            <v>0</v>
          </cell>
          <cell r="P2313">
            <v>65140000</v>
          </cell>
          <cell r="Q2313">
            <v>0</v>
          </cell>
          <cell r="R2313">
            <v>65140000</v>
          </cell>
          <cell r="U2313" t="str">
            <v>Báo giá NCC</v>
          </cell>
          <cell r="V2313" t="str">
            <v>Báo giá NCC</v>
          </cell>
          <cell r="W2313" t="str">
            <v>ME</v>
          </cell>
        </row>
        <row r="2314">
          <cell r="L2314">
            <v>0</v>
          </cell>
          <cell r="M2314">
            <v>0</v>
          </cell>
          <cell r="N2314">
            <v>0</v>
          </cell>
          <cell r="O2314">
            <v>0</v>
          </cell>
          <cell r="P2314">
            <v>0</v>
          </cell>
          <cell r="Q2314">
            <v>0</v>
          </cell>
          <cell r="R2314">
            <v>0</v>
          </cell>
          <cell r="W2314" t="str">
            <v>ME</v>
          </cell>
        </row>
        <row r="2315">
          <cell r="L2315">
            <v>0</v>
          </cell>
          <cell r="M2315">
            <v>0</v>
          </cell>
          <cell r="N2315">
            <v>0</v>
          </cell>
          <cell r="O2315">
            <v>0</v>
          </cell>
          <cell r="P2315">
            <v>0</v>
          </cell>
          <cell r="Q2315">
            <v>0</v>
          </cell>
          <cell r="R2315">
            <v>0</v>
          </cell>
          <cell r="W2315" t="str">
            <v>ME</v>
          </cell>
        </row>
        <row r="2316">
          <cell r="L2316">
            <v>0</v>
          </cell>
          <cell r="M2316">
            <v>0</v>
          </cell>
          <cell r="N2316">
            <v>0</v>
          </cell>
          <cell r="O2316">
            <v>0</v>
          </cell>
          <cell r="P2316">
            <v>0</v>
          </cell>
          <cell r="Q2316">
            <v>0</v>
          </cell>
          <cell r="R2316">
            <v>0</v>
          </cell>
          <cell r="W2316" t="str">
            <v>ME</v>
          </cell>
        </row>
        <row r="2317">
          <cell r="L2317">
            <v>0</v>
          </cell>
          <cell r="M2317">
            <v>0</v>
          </cell>
          <cell r="N2317">
            <v>0</v>
          </cell>
          <cell r="O2317">
            <v>0</v>
          </cell>
          <cell r="P2317">
            <v>0</v>
          </cell>
          <cell r="Q2317">
            <v>0</v>
          </cell>
          <cell r="R2317">
            <v>0</v>
          </cell>
          <cell r="W2317" t="str">
            <v>ME</v>
          </cell>
        </row>
        <row r="2318">
          <cell r="L2318">
            <v>0</v>
          </cell>
          <cell r="M2318">
            <v>0</v>
          </cell>
          <cell r="N2318">
            <v>0</v>
          </cell>
          <cell r="O2318">
            <v>0</v>
          </cell>
          <cell r="P2318">
            <v>0</v>
          </cell>
          <cell r="Q2318">
            <v>0</v>
          </cell>
          <cell r="R2318">
            <v>0</v>
          </cell>
          <cell r="W2318" t="str">
            <v>ME</v>
          </cell>
        </row>
        <row r="2319">
          <cell r="L2319">
            <v>0</v>
          </cell>
          <cell r="M2319">
            <v>0</v>
          </cell>
          <cell r="N2319">
            <v>0</v>
          </cell>
          <cell r="O2319">
            <v>0</v>
          </cell>
          <cell r="P2319">
            <v>0</v>
          </cell>
          <cell r="Q2319">
            <v>0</v>
          </cell>
          <cell r="R2319">
            <v>0</v>
          </cell>
          <cell r="W2319" t="str">
            <v>ME</v>
          </cell>
        </row>
        <row r="2320">
          <cell r="L2320">
            <v>0</v>
          </cell>
          <cell r="M2320">
            <v>0</v>
          </cell>
          <cell r="N2320">
            <v>0</v>
          </cell>
          <cell r="O2320">
            <v>0</v>
          </cell>
          <cell r="P2320">
            <v>0</v>
          </cell>
          <cell r="Q2320">
            <v>0</v>
          </cell>
          <cell r="R2320">
            <v>0</v>
          </cell>
          <cell r="W2320" t="str">
            <v>ME</v>
          </cell>
        </row>
        <row r="2321">
          <cell r="L2321">
            <v>0</v>
          </cell>
          <cell r="M2321">
            <v>0</v>
          </cell>
          <cell r="N2321">
            <v>0</v>
          </cell>
          <cell r="O2321">
            <v>0</v>
          </cell>
          <cell r="P2321">
            <v>0</v>
          </cell>
          <cell r="Q2321">
            <v>0</v>
          </cell>
          <cell r="R2321">
            <v>0</v>
          </cell>
          <cell r="W2321" t="str">
            <v>ME</v>
          </cell>
        </row>
        <row r="2322">
          <cell r="F2322">
            <v>1</v>
          </cell>
          <cell r="J2322">
            <v>31510000</v>
          </cell>
          <cell r="L2322">
            <v>31510000</v>
          </cell>
          <cell r="M2322">
            <v>0</v>
          </cell>
          <cell r="N2322">
            <v>0</v>
          </cell>
          <cell r="O2322">
            <v>0</v>
          </cell>
          <cell r="P2322">
            <v>31510000</v>
          </cell>
          <cell r="Q2322">
            <v>0</v>
          </cell>
          <cell r="R2322">
            <v>31510000</v>
          </cell>
          <cell r="U2322" t="str">
            <v>Báo giá NCC</v>
          </cell>
          <cell r="V2322" t="str">
            <v>Báo giá NCC</v>
          </cell>
          <cell r="W2322" t="str">
            <v>ME</v>
          </cell>
        </row>
        <row r="2323">
          <cell r="L2323">
            <v>0</v>
          </cell>
          <cell r="M2323">
            <v>0</v>
          </cell>
          <cell r="N2323">
            <v>0</v>
          </cell>
          <cell r="O2323">
            <v>0</v>
          </cell>
          <cell r="P2323">
            <v>0</v>
          </cell>
          <cell r="Q2323">
            <v>0</v>
          </cell>
          <cell r="R2323">
            <v>0</v>
          </cell>
          <cell r="W2323" t="str">
            <v>ME</v>
          </cell>
        </row>
        <row r="2324">
          <cell r="L2324">
            <v>0</v>
          </cell>
          <cell r="M2324">
            <v>0</v>
          </cell>
          <cell r="N2324">
            <v>0</v>
          </cell>
          <cell r="O2324">
            <v>0</v>
          </cell>
          <cell r="P2324">
            <v>0</v>
          </cell>
          <cell r="Q2324">
            <v>0</v>
          </cell>
          <cell r="R2324">
            <v>0</v>
          </cell>
          <cell r="W2324" t="str">
            <v>ME</v>
          </cell>
        </row>
        <row r="2325">
          <cell r="L2325">
            <v>0</v>
          </cell>
          <cell r="M2325">
            <v>0</v>
          </cell>
          <cell r="N2325">
            <v>0</v>
          </cell>
          <cell r="O2325">
            <v>0</v>
          </cell>
          <cell r="P2325">
            <v>0</v>
          </cell>
          <cell r="Q2325">
            <v>0</v>
          </cell>
          <cell r="R2325">
            <v>0</v>
          </cell>
          <cell r="W2325" t="str">
            <v>ME</v>
          </cell>
        </row>
        <row r="2326">
          <cell r="L2326">
            <v>0</v>
          </cell>
          <cell r="M2326">
            <v>0</v>
          </cell>
          <cell r="N2326">
            <v>0</v>
          </cell>
          <cell r="O2326">
            <v>0</v>
          </cell>
          <cell r="P2326">
            <v>0</v>
          </cell>
          <cell r="Q2326">
            <v>0</v>
          </cell>
          <cell r="R2326">
            <v>0</v>
          </cell>
          <cell r="W2326" t="str">
            <v>ME</v>
          </cell>
        </row>
        <row r="2327">
          <cell r="L2327">
            <v>0</v>
          </cell>
          <cell r="M2327">
            <v>0</v>
          </cell>
          <cell r="N2327">
            <v>0</v>
          </cell>
          <cell r="O2327">
            <v>0</v>
          </cell>
          <cell r="P2327">
            <v>0</v>
          </cell>
          <cell r="Q2327">
            <v>0</v>
          </cell>
          <cell r="R2327">
            <v>0</v>
          </cell>
          <cell r="W2327" t="str">
            <v>ME</v>
          </cell>
        </row>
        <row r="2328">
          <cell r="L2328">
            <v>0</v>
          </cell>
          <cell r="M2328">
            <v>0</v>
          </cell>
          <cell r="N2328">
            <v>0</v>
          </cell>
          <cell r="O2328">
            <v>0</v>
          </cell>
          <cell r="P2328">
            <v>0</v>
          </cell>
          <cell r="Q2328">
            <v>0</v>
          </cell>
          <cell r="R2328">
            <v>0</v>
          </cell>
          <cell r="W2328" t="str">
            <v>ME</v>
          </cell>
        </row>
        <row r="2329">
          <cell r="L2329">
            <v>0</v>
          </cell>
          <cell r="M2329">
            <v>0</v>
          </cell>
          <cell r="N2329">
            <v>0</v>
          </cell>
          <cell r="O2329">
            <v>0</v>
          </cell>
          <cell r="P2329">
            <v>0</v>
          </cell>
          <cell r="Q2329">
            <v>0</v>
          </cell>
          <cell r="R2329">
            <v>0</v>
          </cell>
          <cell r="W2329" t="str">
            <v>ME</v>
          </cell>
        </row>
        <row r="2330">
          <cell r="L2330">
            <v>0</v>
          </cell>
          <cell r="M2330">
            <v>0</v>
          </cell>
          <cell r="N2330">
            <v>0</v>
          </cell>
          <cell r="O2330">
            <v>0</v>
          </cell>
          <cell r="P2330">
            <v>0</v>
          </cell>
          <cell r="Q2330">
            <v>0</v>
          </cell>
          <cell r="R2330">
            <v>0</v>
          </cell>
          <cell r="W2330" t="str">
            <v>ME</v>
          </cell>
        </row>
        <row r="2331">
          <cell r="F2331">
            <v>1</v>
          </cell>
          <cell r="J2331">
            <v>29480000</v>
          </cell>
          <cell r="L2331">
            <v>29480000</v>
          </cell>
          <cell r="M2331">
            <v>0</v>
          </cell>
          <cell r="N2331">
            <v>0</v>
          </cell>
          <cell r="O2331">
            <v>0</v>
          </cell>
          <cell r="P2331">
            <v>29480000</v>
          </cell>
          <cell r="Q2331">
            <v>0</v>
          </cell>
          <cell r="R2331">
            <v>29480000</v>
          </cell>
          <cell r="U2331" t="str">
            <v>Báo giá NCC</v>
          </cell>
          <cell r="V2331" t="str">
            <v>Báo giá NCC</v>
          </cell>
          <cell r="W2331" t="str">
            <v>ME</v>
          </cell>
        </row>
        <row r="2332">
          <cell r="L2332">
            <v>0</v>
          </cell>
          <cell r="M2332">
            <v>0</v>
          </cell>
          <cell r="N2332">
            <v>0</v>
          </cell>
          <cell r="O2332">
            <v>0</v>
          </cell>
          <cell r="P2332">
            <v>0</v>
          </cell>
          <cell r="Q2332">
            <v>0</v>
          </cell>
          <cell r="R2332">
            <v>0</v>
          </cell>
          <cell r="W2332" t="str">
            <v>ME</v>
          </cell>
        </row>
        <row r="2333">
          <cell r="L2333">
            <v>0</v>
          </cell>
          <cell r="M2333">
            <v>0</v>
          </cell>
          <cell r="N2333">
            <v>0</v>
          </cell>
          <cell r="O2333">
            <v>0</v>
          </cell>
          <cell r="P2333">
            <v>0</v>
          </cell>
          <cell r="Q2333">
            <v>0</v>
          </cell>
          <cell r="R2333">
            <v>0</v>
          </cell>
          <cell r="W2333" t="str">
            <v>ME</v>
          </cell>
        </row>
        <row r="2334">
          <cell r="L2334">
            <v>0</v>
          </cell>
          <cell r="M2334">
            <v>0</v>
          </cell>
          <cell r="N2334">
            <v>0</v>
          </cell>
          <cell r="O2334">
            <v>0</v>
          </cell>
          <cell r="P2334">
            <v>0</v>
          </cell>
          <cell r="Q2334">
            <v>0</v>
          </cell>
          <cell r="R2334">
            <v>0</v>
          </cell>
          <cell r="W2334" t="str">
            <v>ME</v>
          </cell>
        </row>
        <row r="2335">
          <cell r="L2335">
            <v>0</v>
          </cell>
          <cell r="M2335">
            <v>0</v>
          </cell>
          <cell r="N2335">
            <v>0</v>
          </cell>
          <cell r="O2335">
            <v>0</v>
          </cell>
          <cell r="P2335">
            <v>0</v>
          </cell>
          <cell r="Q2335">
            <v>0</v>
          </cell>
          <cell r="R2335">
            <v>0</v>
          </cell>
          <cell r="W2335" t="str">
            <v>ME</v>
          </cell>
        </row>
        <row r="2336">
          <cell r="L2336">
            <v>0</v>
          </cell>
          <cell r="M2336">
            <v>0</v>
          </cell>
          <cell r="N2336">
            <v>0</v>
          </cell>
          <cell r="O2336">
            <v>0</v>
          </cell>
          <cell r="P2336">
            <v>0</v>
          </cell>
          <cell r="Q2336">
            <v>0</v>
          </cell>
          <cell r="R2336">
            <v>0</v>
          </cell>
          <cell r="W2336" t="str">
            <v>ME</v>
          </cell>
        </row>
        <row r="2337">
          <cell r="L2337">
            <v>0</v>
          </cell>
          <cell r="M2337">
            <v>0</v>
          </cell>
          <cell r="N2337">
            <v>0</v>
          </cell>
          <cell r="O2337">
            <v>0</v>
          </cell>
          <cell r="P2337">
            <v>0</v>
          </cell>
          <cell r="Q2337">
            <v>0</v>
          </cell>
          <cell r="R2337">
            <v>0</v>
          </cell>
          <cell r="W2337" t="str">
            <v>ME</v>
          </cell>
        </row>
        <row r="2338">
          <cell r="L2338">
            <v>0</v>
          </cell>
          <cell r="M2338">
            <v>0</v>
          </cell>
          <cell r="N2338">
            <v>0</v>
          </cell>
          <cell r="O2338">
            <v>0</v>
          </cell>
          <cell r="P2338">
            <v>0</v>
          </cell>
          <cell r="Q2338">
            <v>0</v>
          </cell>
          <cell r="R2338">
            <v>0</v>
          </cell>
          <cell r="W2338" t="str">
            <v>ME</v>
          </cell>
        </row>
        <row r="2339">
          <cell r="L2339">
            <v>0</v>
          </cell>
          <cell r="M2339">
            <v>0</v>
          </cell>
          <cell r="N2339">
            <v>0</v>
          </cell>
          <cell r="O2339">
            <v>0</v>
          </cell>
          <cell r="P2339">
            <v>0</v>
          </cell>
          <cell r="Q2339">
            <v>0</v>
          </cell>
          <cell r="R2339">
            <v>0</v>
          </cell>
          <cell r="W2339" t="str">
            <v>ME</v>
          </cell>
        </row>
        <row r="2340">
          <cell r="F2340">
            <v>5</v>
          </cell>
          <cell r="J2340">
            <v>6620000</v>
          </cell>
          <cell r="L2340">
            <v>6620000</v>
          </cell>
          <cell r="M2340">
            <v>0</v>
          </cell>
          <cell r="N2340">
            <v>0</v>
          </cell>
          <cell r="O2340">
            <v>0</v>
          </cell>
          <cell r="P2340">
            <v>33100000</v>
          </cell>
          <cell r="Q2340">
            <v>0</v>
          </cell>
          <cell r="R2340">
            <v>33100000</v>
          </cell>
          <cell r="W2340" t="str">
            <v>ME</v>
          </cell>
        </row>
        <row r="2341">
          <cell r="L2341">
            <v>0</v>
          </cell>
          <cell r="M2341">
            <v>0</v>
          </cell>
          <cell r="N2341">
            <v>0</v>
          </cell>
          <cell r="O2341">
            <v>0</v>
          </cell>
          <cell r="P2341">
            <v>0</v>
          </cell>
          <cell r="Q2341">
            <v>0</v>
          </cell>
          <cell r="R2341">
            <v>0</v>
          </cell>
          <cell r="W2341" t="str">
            <v>ME</v>
          </cell>
        </row>
        <row r="2342">
          <cell r="L2342">
            <v>0</v>
          </cell>
          <cell r="M2342">
            <v>0</v>
          </cell>
          <cell r="N2342">
            <v>0</v>
          </cell>
          <cell r="O2342">
            <v>0</v>
          </cell>
          <cell r="P2342">
            <v>0</v>
          </cell>
          <cell r="Q2342">
            <v>0</v>
          </cell>
          <cell r="R2342">
            <v>0</v>
          </cell>
          <cell r="W2342" t="str">
            <v>ME</v>
          </cell>
        </row>
        <row r="2343">
          <cell r="L2343">
            <v>0</v>
          </cell>
          <cell r="M2343">
            <v>0</v>
          </cell>
          <cell r="N2343">
            <v>0</v>
          </cell>
          <cell r="O2343">
            <v>0</v>
          </cell>
          <cell r="P2343">
            <v>0</v>
          </cell>
          <cell r="Q2343">
            <v>0</v>
          </cell>
          <cell r="R2343">
            <v>0</v>
          </cell>
          <cell r="W2343" t="str">
            <v>ME</v>
          </cell>
        </row>
        <row r="2344">
          <cell r="L2344">
            <v>0</v>
          </cell>
          <cell r="M2344">
            <v>0</v>
          </cell>
          <cell r="N2344">
            <v>0</v>
          </cell>
          <cell r="O2344">
            <v>0</v>
          </cell>
          <cell r="P2344">
            <v>0</v>
          </cell>
          <cell r="Q2344">
            <v>0</v>
          </cell>
          <cell r="R2344">
            <v>0</v>
          </cell>
          <cell r="W2344" t="str">
            <v>ME</v>
          </cell>
        </row>
        <row r="2345">
          <cell r="F2345">
            <v>2</v>
          </cell>
          <cell r="J2345">
            <v>8970000</v>
          </cell>
          <cell r="L2345">
            <v>8970000</v>
          </cell>
          <cell r="M2345">
            <v>0</v>
          </cell>
          <cell r="N2345">
            <v>0</v>
          </cell>
          <cell r="O2345">
            <v>0</v>
          </cell>
          <cell r="P2345">
            <v>17940000</v>
          </cell>
          <cell r="Q2345">
            <v>0</v>
          </cell>
          <cell r="R2345">
            <v>17940000</v>
          </cell>
          <cell r="W2345" t="str">
            <v>ME</v>
          </cell>
        </row>
        <row r="2346">
          <cell r="L2346">
            <v>0</v>
          </cell>
          <cell r="M2346">
            <v>0</v>
          </cell>
          <cell r="N2346">
            <v>0</v>
          </cell>
          <cell r="O2346">
            <v>0</v>
          </cell>
          <cell r="P2346">
            <v>0</v>
          </cell>
          <cell r="Q2346">
            <v>0</v>
          </cell>
          <cell r="R2346">
            <v>0</v>
          </cell>
          <cell r="W2346" t="str">
            <v>ME</v>
          </cell>
        </row>
        <row r="2347">
          <cell r="L2347">
            <v>0</v>
          </cell>
          <cell r="M2347">
            <v>0</v>
          </cell>
          <cell r="N2347">
            <v>0</v>
          </cell>
          <cell r="O2347">
            <v>0</v>
          </cell>
          <cell r="P2347">
            <v>0</v>
          </cell>
          <cell r="Q2347">
            <v>0</v>
          </cell>
          <cell r="R2347">
            <v>0</v>
          </cell>
          <cell r="W2347" t="str">
            <v>ME</v>
          </cell>
        </row>
        <row r="2348">
          <cell r="L2348">
            <v>0</v>
          </cell>
          <cell r="M2348">
            <v>0</v>
          </cell>
          <cell r="N2348">
            <v>0</v>
          </cell>
          <cell r="O2348">
            <v>0</v>
          </cell>
          <cell r="P2348">
            <v>0</v>
          </cell>
          <cell r="Q2348">
            <v>0</v>
          </cell>
          <cell r="R2348">
            <v>0</v>
          </cell>
          <cell r="W2348" t="str">
            <v>ME</v>
          </cell>
        </row>
        <row r="2349">
          <cell r="L2349">
            <v>0</v>
          </cell>
          <cell r="M2349">
            <v>0</v>
          </cell>
          <cell r="N2349">
            <v>0</v>
          </cell>
          <cell r="O2349">
            <v>0</v>
          </cell>
          <cell r="P2349">
            <v>0</v>
          </cell>
          <cell r="Q2349">
            <v>0</v>
          </cell>
          <cell r="R2349">
            <v>0</v>
          </cell>
          <cell r="W2349" t="str">
            <v>ME</v>
          </cell>
        </row>
        <row r="2350">
          <cell r="F2350">
            <v>19</v>
          </cell>
          <cell r="J2350">
            <v>8970000</v>
          </cell>
          <cell r="L2350">
            <v>8970000</v>
          </cell>
          <cell r="M2350">
            <v>0</v>
          </cell>
          <cell r="N2350">
            <v>0</v>
          </cell>
          <cell r="O2350">
            <v>0</v>
          </cell>
          <cell r="P2350">
            <v>170430000</v>
          </cell>
          <cell r="Q2350">
            <v>0</v>
          </cell>
          <cell r="R2350">
            <v>170430000</v>
          </cell>
          <cell r="W2350" t="str">
            <v>ME</v>
          </cell>
        </row>
        <row r="2351">
          <cell r="L2351">
            <v>0</v>
          </cell>
          <cell r="M2351">
            <v>0</v>
          </cell>
          <cell r="N2351">
            <v>0</v>
          </cell>
          <cell r="O2351">
            <v>0</v>
          </cell>
          <cell r="P2351">
            <v>0</v>
          </cell>
          <cell r="Q2351">
            <v>0</v>
          </cell>
          <cell r="R2351">
            <v>0</v>
          </cell>
          <cell r="W2351" t="str">
            <v>ME</v>
          </cell>
        </row>
        <row r="2352">
          <cell r="L2352">
            <v>0</v>
          </cell>
          <cell r="M2352">
            <v>0</v>
          </cell>
          <cell r="N2352">
            <v>0</v>
          </cell>
          <cell r="O2352">
            <v>0</v>
          </cell>
          <cell r="P2352">
            <v>0</v>
          </cell>
          <cell r="Q2352">
            <v>0</v>
          </cell>
          <cell r="R2352">
            <v>0</v>
          </cell>
          <cell r="W2352" t="str">
            <v>ME</v>
          </cell>
        </row>
        <row r="2353">
          <cell r="L2353">
            <v>0</v>
          </cell>
          <cell r="M2353">
            <v>0</v>
          </cell>
          <cell r="N2353">
            <v>0</v>
          </cell>
          <cell r="O2353">
            <v>0</v>
          </cell>
          <cell r="P2353">
            <v>0</v>
          </cell>
          <cell r="Q2353">
            <v>0</v>
          </cell>
          <cell r="R2353">
            <v>0</v>
          </cell>
          <cell r="W2353" t="str">
            <v>ME</v>
          </cell>
        </row>
        <row r="2354">
          <cell r="L2354">
            <v>0</v>
          </cell>
          <cell r="M2354">
            <v>0</v>
          </cell>
          <cell r="N2354">
            <v>0</v>
          </cell>
          <cell r="O2354">
            <v>0</v>
          </cell>
          <cell r="P2354">
            <v>0</v>
          </cell>
          <cell r="Q2354">
            <v>0</v>
          </cell>
          <cell r="R2354">
            <v>0</v>
          </cell>
          <cell r="W2354" t="str">
            <v>ME</v>
          </cell>
        </row>
        <row r="2355">
          <cell r="F2355">
            <v>31</v>
          </cell>
          <cell r="J2355">
            <v>0</v>
          </cell>
          <cell r="K2355">
            <v>1912000</v>
          </cell>
          <cell r="L2355">
            <v>1912000</v>
          </cell>
          <cell r="M2355">
            <v>0</v>
          </cell>
          <cell r="N2355">
            <v>669200</v>
          </cell>
          <cell r="O2355">
            <v>669200</v>
          </cell>
          <cell r="P2355">
            <v>59272000</v>
          </cell>
          <cell r="Q2355">
            <v>20745200</v>
          </cell>
          <cell r="R2355">
            <v>80017200</v>
          </cell>
          <cell r="U2355" t="str">
            <v>BĐG Q2/2026</v>
          </cell>
          <cell r="V2355" t="str">
            <v>BĐG Q2/2026</v>
          </cell>
          <cell r="W2355" t="str">
            <v>ME</v>
          </cell>
        </row>
        <row r="2356">
          <cell r="L2356">
            <v>0</v>
          </cell>
          <cell r="M2356">
            <v>0</v>
          </cell>
          <cell r="N2356">
            <v>0</v>
          </cell>
          <cell r="O2356">
            <v>0</v>
          </cell>
          <cell r="P2356">
            <v>0</v>
          </cell>
          <cell r="Q2356">
            <v>0</v>
          </cell>
          <cell r="R2356">
            <v>0</v>
          </cell>
          <cell r="W2356" t="str">
            <v>ME</v>
          </cell>
        </row>
        <row r="2357">
          <cell r="F2357">
            <v>99</v>
          </cell>
          <cell r="J2357">
            <v>657195</v>
          </cell>
          <cell r="K2357">
            <v>25297.920000000002</v>
          </cell>
          <cell r="L2357">
            <v>682492.92</v>
          </cell>
          <cell r="M2357">
            <v>0</v>
          </cell>
          <cell r="N2357">
            <v>8854.2720000000008</v>
          </cell>
          <cell r="O2357">
            <v>8854.2720000000008</v>
          </cell>
          <cell r="P2357">
            <v>67566799.079999998</v>
          </cell>
          <cell r="Q2357">
            <v>876572.92800000007</v>
          </cell>
          <cell r="R2357">
            <v>68443372.008000001</v>
          </cell>
          <cell r="U2357" t="str">
            <v>VT: NCC, NC:BĐG Q2/2026</v>
          </cell>
          <cell r="V2357" t="str">
            <v>VT: NCC, NC:BĐG Q2/2026</v>
          </cell>
          <cell r="W2357" t="str">
            <v>ME</v>
          </cell>
        </row>
        <row r="2358">
          <cell r="F2358">
            <v>47</v>
          </cell>
          <cell r="J2358">
            <v>657195</v>
          </cell>
          <cell r="K2358">
            <v>25297.920000000002</v>
          </cell>
          <cell r="L2358">
            <v>682492.92</v>
          </cell>
          <cell r="M2358">
            <v>0</v>
          </cell>
          <cell r="N2358">
            <v>8854.2720000000008</v>
          </cell>
          <cell r="O2358">
            <v>8854.2720000000008</v>
          </cell>
          <cell r="P2358">
            <v>32077167.240000002</v>
          </cell>
          <cell r="Q2358">
            <v>416150.78400000004</v>
          </cell>
          <cell r="R2358">
            <v>32493318.024000004</v>
          </cell>
          <cell r="U2358" t="str">
            <v>VT: NCC, NC:BĐG Q2/2026</v>
          </cell>
          <cell r="V2358" t="str">
            <v>VT: NCC, NC:BĐG Q2/2026</v>
          </cell>
          <cell r="W2358" t="str">
            <v>ME</v>
          </cell>
        </row>
        <row r="2359">
          <cell r="L2359">
            <v>0</v>
          </cell>
          <cell r="M2359">
            <v>0</v>
          </cell>
          <cell r="N2359">
            <v>0</v>
          </cell>
          <cell r="O2359">
            <v>0</v>
          </cell>
          <cell r="P2359">
            <v>0</v>
          </cell>
          <cell r="Q2359">
            <v>0</v>
          </cell>
          <cell r="R2359">
            <v>0</v>
          </cell>
          <cell r="W2359" t="str">
            <v>ME</v>
          </cell>
        </row>
        <row r="2360">
          <cell r="F2360">
            <v>183</v>
          </cell>
          <cell r="J2360">
            <v>116900</v>
          </cell>
          <cell r="K2360">
            <v>39600</v>
          </cell>
          <cell r="L2360">
            <v>156500</v>
          </cell>
          <cell r="M2360">
            <v>0</v>
          </cell>
          <cell r="N2360">
            <v>13860</v>
          </cell>
          <cell r="O2360">
            <v>13860</v>
          </cell>
          <cell r="P2360">
            <v>28639500</v>
          </cell>
          <cell r="Q2360">
            <v>2536380</v>
          </cell>
          <cell r="R2360">
            <v>31175880</v>
          </cell>
          <cell r="T2360">
            <v>1207270</v>
          </cell>
          <cell r="U2360" t="str">
            <v>VT: NCC, NC:BĐG Q2/2026</v>
          </cell>
          <cell r="V2360" t="str">
            <v>VT: NCC, NC:BĐG Q2/2026</v>
          </cell>
          <cell r="W2360" t="str">
            <v>ME</v>
          </cell>
        </row>
        <row r="2361">
          <cell r="F2361">
            <v>259</v>
          </cell>
          <cell r="J2361">
            <v>707000</v>
          </cell>
          <cell r="K2361">
            <v>69257.142857142855</v>
          </cell>
          <cell r="L2361">
            <v>776257.14285714284</v>
          </cell>
          <cell r="M2361">
            <v>0</v>
          </cell>
          <cell r="N2361">
            <v>24239.999999999996</v>
          </cell>
          <cell r="O2361">
            <v>24239.999999999996</v>
          </cell>
          <cell r="P2361">
            <v>201050600</v>
          </cell>
          <cell r="Q2361">
            <v>6278159.9999999991</v>
          </cell>
          <cell r="R2361">
            <v>207328760</v>
          </cell>
          <cell r="U2361" t="str">
            <v>VT: NCC, NC:BĐG Q2/2026</v>
          </cell>
          <cell r="V2361" t="str">
            <v>VT: NCC, NC:BĐG Q2/2026</v>
          </cell>
          <cell r="W2361" t="str">
            <v>ME</v>
          </cell>
        </row>
        <row r="2362">
          <cell r="F2362">
            <v>3</v>
          </cell>
          <cell r="J2362">
            <v>100800</v>
          </cell>
          <cell r="K2362">
            <v>49410</v>
          </cell>
          <cell r="L2362">
            <v>150210</v>
          </cell>
          <cell r="M2362">
            <v>0</v>
          </cell>
          <cell r="N2362">
            <v>17293.5</v>
          </cell>
          <cell r="O2362">
            <v>17293.5</v>
          </cell>
          <cell r="P2362">
            <v>450630</v>
          </cell>
          <cell r="Q2362">
            <v>51880.5</v>
          </cell>
          <cell r="R2362">
            <v>502510.5</v>
          </cell>
          <cell r="T2362">
            <v>1897730</v>
          </cell>
          <cell r="U2362" t="str">
            <v>VT: NCC, NC:BĐG Q2/2026</v>
          </cell>
          <cell r="V2362" t="str">
            <v>VT: NCC, NC:BĐG Q2/2026</v>
          </cell>
          <cell r="W2362" t="str">
            <v>ME</v>
          </cell>
        </row>
        <row r="2363">
          <cell r="F2363">
            <v>17</v>
          </cell>
          <cell r="J2363">
            <v>538846</v>
          </cell>
          <cell r="K2363">
            <v>21085.714285714286</v>
          </cell>
          <cell r="L2363">
            <v>559931.71428571432</v>
          </cell>
          <cell r="M2363">
            <v>0</v>
          </cell>
          <cell r="N2363">
            <v>7380</v>
          </cell>
          <cell r="O2363">
            <v>7380</v>
          </cell>
          <cell r="P2363">
            <v>9518839.1428571437</v>
          </cell>
          <cell r="Q2363">
            <v>125460</v>
          </cell>
          <cell r="R2363">
            <v>9644299.1428571437</v>
          </cell>
          <cell r="U2363" t="str">
            <v>VT: NCC, NC:BĐG Q2/2026</v>
          </cell>
          <cell r="V2363" t="str">
            <v>VT: NCC, NC:BĐG Q2/2026</v>
          </cell>
          <cell r="W2363" t="str">
            <v>ME</v>
          </cell>
        </row>
        <row r="2364">
          <cell r="F2364">
            <v>25</v>
          </cell>
          <cell r="J2364">
            <v>696465</v>
          </cell>
          <cell r="K2364">
            <v>23142.857142857145</v>
          </cell>
          <cell r="L2364">
            <v>719607.85714285716</v>
          </cell>
          <cell r="M2364">
            <v>0</v>
          </cell>
          <cell r="N2364">
            <v>8100</v>
          </cell>
          <cell r="O2364">
            <v>8100</v>
          </cell>
          <cell r="P2364">
            <v>17990196.428571429</v>
          </cell>
          <cell r="Q2364">
            <v>202500</v>
          </cell>
          <cell r="R2364">
            <v>18192696.428571429</v>
          </cell>
          <cell r="U2364" t="str">
            <v>VT: NCC, NC:BĐG Q2/2026</v>
          </cell>
          <cell r="V2364" t="str">
            <v>VT: NCC, NC:BĐG Q2/2026</v>
          </cell>
          <cell r="W2364" t="str">
            <v>ME</v>
          </cell>
        </row>
        <row r="2365">
          <cell r="F2365">
            <v>2</v>
          </cell>
          <cell r="J2365">
            <v>796565</v>
          </cell>
          <cell r="K2365">
            <v>23142.857142857145</v>
          </cell>
          <cell r="L2365">
            <v>819707.85714285716</v>
          </cell>
          <cell r="M2365">
            <v>0</v>
          </cell>
          <cell r="N2365">
            <v>8100</v>
          </cell>
          <cell r="O2365">
            <v>8100</v>
          </cell>
          <cell r="P2365">
            <v>1639415.7142857143</v>
          </cell>
          <cell r="Q2365">
            <v>16200</v>
          </cell>
          <cell r="R2365">
            <v>1655615.7142857143</v>
          </cell>
          <cell r="U2365" t="str">
            <v>VT: NCC, NC:BĐG Q2/2026</v>
          </cell>
          <cell r="V2365" t="str">
            <v>VT: NCC, NC:BĐG Q2/2026</v>
          </cell>
          <cell r="W2365" t="str">
            <v>ME</v>
          </cell>
        </row>
        <row r="2366">
          <cell r="L2366">
            <v>0</v>
          </cell>
          <cell r="M2366">
            <v>0</v>
          </cell>
          <cell r="N2366">
            <v>0</v>
          </cell>
          <cell r="O2366">
            <v>0</v>
          </cell>
          <cell r="P2366">
            <v>0</v>
          </cell>
          <cell r="Q2366">
            <v>0</v>
          </cell>
          <cell r="R2366">
            <v>0</v>
          </cell>
          <cell r="W2366" t="str">
            <v>ME</v>
          </cell>
        </row>
        <row r="2367">
          <cell r="F2367">
            <v>12</v>
          </cell>
          <cell r="J2367">
            <v>1500000</v>
          </cell>
          <cell r="K2367">
            <v>245179.59655738101</v>
          </cell>
          <cell r="L2367">
            <v>1745179.5965573811</v>
          </cell>
          <cell r="M2367">
            <v>0</v>
          </cell>
          <cell r="N2367">
            <v>85812.858795083346</v>
          </cell>
          <cell r="O2367">
            <v>85812.858795083346</v>
          </cell>
          <cell r="P2367">
            <v>20942155.158688575</v>
          </cell>
          <cell r="Q2367">
            <v>1029754.3055410001</v>
          </cell>
          <cell r="R2367">
            <v>21971909.464229576</v>
          </cell>
          <cell r="T2367">
            <v>9510000</v>
          </cell>
          <cell r="U2367" t="str">
            <v>Vingroup</v>
          </cell>
          <cell r="V2367" t="str">
            <v>Vingroup</v>
          </cell>
          <cell r="W2367" t="str">
            <v>ME</v>
          </cell>
        </row>
        <row r="2368">
          <cell r="F2368">
            <v>3.6</v>
          </cell>
          <cell r="J2368">
            <v>1650000</v>
          </cell>
          <cell r="K2368">
            <v>245179.59655738101</v>
          </cell>
          <cell r="L2368">
            <v>1895179.5965573811</v>
          </cell>
          <cell r="M2368">
            <v>0</v>
          </cell>
          <cell r="N2368">
            <v>85812.858795083346</v>
          </cell>
          <cell r="O2368">
            <v>85812.858795083346</v>
          </cell>
          <cell r="P2368">
            <v>6822646.5476065725</v>
          </cell>
          <cell r="Q2368">
            <v>308926.29166230006</v>
          </cell>
          <cell r="R2368">
            <v>7131572.8392688725</v>
          </cell>
          <cell r="T2368">
            <v>9510000</v>
          </cell>
          <cell r="U2368" t="str">
            <v>Vingroup</v>
          </cell>
          <cell r="V2368" t="str">
            <v>Vingroup</v>
          </cell>
          <cell r="W2368" t="str">
            <v>ME</v>
          </cell>
        </row>
        <row r="2369">
          <cell r="F2369">
            <v>3</v>
          </cell>
          <cell r="J2369">
            <v>1450000</v>
          </cell>
          <cell r="K2369">
            <v>245179.59655738101</v>
          </cell>
          <cell r="L2369">
            <v>1695179.5965573811</v>
          </cell>
          <cell r="M2369">
            <v>0</v>
          </cell>
          <cell r="N2369">
            <v>85812.858795083346</v>
          </cell>
          <cell r="O2369">
            <v>85812.858795083346</v>
          </cell>
          <cell r="P2369">
            <v>5085538.7896721438</v>
          </cell>
          <cell r="Q2369">
            <v>257438.57638525002</v>
          </cell>
          <cell r="R2369">
            <v>5342977.3660573941</v>
          </cell>
          <cell r="T2369">
            <v>16175000</v>
          </cell>
          <cell r="U2369" t="str">
            <v>Vingroup</v>
          </cell>
          <cell r="V2369" t="str">
            <v>Vingroup</v>
          </cell>
          <cell r="W2369" t="str">
            <v>ME</v>
          </cell>
        </row>
        <row r="2370">
          <cell r="L2370">
            <v>0</v>
          </cell>
          <cell r="M2370">
            <v>0</v>
          </cell>
          <cell r="N2370">
            <v>0</v>
          </cell>
          <cell r="O2370">
            <v>0</v>
          </cell>
          <cell r="P2370">
            <v>0</v>
          </cell>
          <cell r="Q2370">
            <v>0</v>
          </cell>
          <cell r="R2370">
            <v>0</v>
          </cell>
          <cell r="W2370" t="str">
            <v>ME</v>
          </cell>
        </row>
        <row r="2371">
          <cell r="F2371">
            <v>115</v>
          </cell>
          <cell r="J2371">
            <v>462740</v>
          </cell>
          <cell r="K2371">
            <v>20653.379999999997</v>
          </cell>
          <cell r="L2371">
            <v>483393.38</v>
          </cell>
          <cell r="M2371">
            <v>0</v>
          </cell>
          <cell r="N2371">
            <v>7228.6829999999982</v>
          </cell>
          <cell r="O2371">
            <v>7228.6829999999982</v>
          </cell>
          <cell r="P2371">
            <v>55590238.700000003</v>
          </cell>
          <cell r="Q2371">
            <v>831298.54499999981</v>
          </cell>
          <cell r="R2371">
            <v>56421537.245000005</v>
          </cell>
          <cell r="U2371" t="str">
            <v>VT: NCC, NC:BĐG Q2/2026</v>
          </cell>
          <cell r="V2371" t="str">
            <v>VT: NCC, NC:BĐG Q2/2026</v>
          </cell>
          <cell r="W2371" t="str">
            <v>ME</v>
          </cell>
        </row>
        <row r="2372">
          <cell r="F2372">
            <v>44</v>
          </cell>
          <cell r="J2372">
            <v>470469.36960000003</v>
          </cell>
          <cell r="K2372">
            <v>18784.480000000003</v>
          </cell>
          <cell r="L2372">
            <v>489253.84960000002</v>
          </cell>
          <cell r="M2372">
            <v>164664.27936000002</v>
          </cell>
          <cell r="N2372">
            <v>6574.5680000000011</v>
          </cell>
          <cell r="O2372">
            <v>171238.84736000001</v>
          </cell>
          <cell r="P2372">
            <v>21527169.382400002</v>
          </cell>
          <cell r="Q2372">
            <v>7534509.2838400006</v>
          </cell>
          <cell r="R2372">
            <v>29061678.666240003</v>
          </cell>
          <cell r="U2372" t="str">
            <v>BĐG Q2/2026</v>
          </cell>
          <cell r="V2372" t="str">
            <v>BĐG Q2/2026</v>
          </cell>
          <cell r="W2372" t="str">
            <v>ME</v>
          </cell>
        </row>
        <row r="2373">
          <cell r="F2373">
            <v>32</v>
          </cell>
          <cell r="J2373">
            <v>301640.60160000005</v>
          </cell>
          <cell r="K2373">
            <v>15653.440000000002</v>
          </cell>
          <cell r="L2373">
            <v>317294.04160000006</v>
          </cell>
          <cell r="M2373">
            <v>105574.21056000001</v>
          </cell>
          <cell r="N2373">
            <v>5478.7040000000006</v>
          </cell>
          <cell r="O2373">
            <v>111052.91456</v>
          </cell>
          <cell r="P2373">
            <v>10153409.331200002</v>
          </cell>
          <cell r="Q2373">
            <v>3553693.2659200002</v>
          </cell>
          <cell r="R2373">
            <v>13707102.597120002</v>
          </cell>
          <cell r="U2373" t="str">
            <v>BĐG Q2/2026</v>
          </cell>
          <cell r="V2373" t="str">
            <v>BĐG Q2/2026</v>
          </cell>
          <cell r="W2373" t="str">
            <v>ME</v>
          </cell>
        </row>
        <row r="2374">
          <cell r="F2374">
            <v>29</v>
          </cell>
          <cell r="J2374">
            <v>178745.83854545455</v>
          </cell>
          <cell r="K2374">
            <v>13045.120000000003</v>
          </cell>
          <cell r="L2374">
            <v>191790.95854545454</v>
          </cell>
          <cell r="M2374">
            <v>62561.043490909091</v>
          </cell>
          <cell r="N2374">
            <v>4565.7920000000004</v>
          </cell>
          <cell r="O2374">
            <v>67126.835490909085</v>
          </cell>
          <cell r="P2374">
            <v>5561937.797818182</v>
          </cell>
          <cell r="Q2374">
            <v>1946678.2292363634</v>
          </cell>
          <cell r="R2374">
            <v>7508616.0270545455</v>
          </cell>
          <cell r="U2374" t="str">
            <v>BĐG Q2/2026</v>
          </cell>
          <cell r="V2374" t="str">
            <v>BĐG Q2/2026</v>
          </cell>
          <cell r="W2374" t="str">
            <v>ME</v>
          </cell>
        </row>
        <row r="2375">
          <cell r="F2375">
            <v>760</v>
          </cell>
          <cell r="J2375">
            <v>28746.374400000001</v>
          </cell>
          <cell r="K2375">
            <v>6670</v>
          </cell>
          <cell r="L2375">
            <v>35416.374400000001</v>
          </cell>
          <cell r="M2375">
            <v>10061.231039999999</v>
          </cell>
          <cell r="N2375">
            <v>2334.5</v>
          </cell>
          <cell r="O2375">
            <v>12395.731039999999</v>
          </cell>
          <cell r="P2375">
            <v>26916444.544</v>
          </cell>
          <cell r="Q2375">
            <v>9420755.5903999992</v>
          </cell>
          <cell r="R2375">
            <v>36337200.134399995</v>
          </cell>
          <cell r="U2375" t="str">
            <v>BĐG Q2/2026</v>
          </cell>
          <cell r="V2375" t="str">
            <v>BĐG Q2/2026</v>
          </cell>
          <cell r="W2375" t="str">
            <v>ME</v>
          </cell>
        </row>
        <row r="2376">
          <cell r="F2376">
            <v>280</v>
          </cell>
          <cell r="J2376">
            <v>19685.836800000001</v>
          </cell>
          <cell r="K2376">
            <v>5780.97</v>
          </cell>
          <cell r="L2376">
            <v>25466.806800000002</v>
          </cell>
          <cell r="M2376">
            <v>6890.04288</v>
          </cell>
          <cell r="N2376">
            <v>2023.3395</v>
          </cell>
          <cell r="O2376">
            <v>8913.3823799999991</v>
          </cell>
          <cell r="P2376">
            <v>7130705.904000001</v>
          </cell>
          <cell r="Q2376">
            <v>2495747.0663999999</v>
          </cell>
          <cell r="R2376">
            <v>9626452.9704000019</v>
          </cell>
          <cell r="U2376" t="str">
            <v>BĐG Q2/2026</v>
          </cell>
          <cell r="V2376" t="str">
            <v>BĐG Q2/2026</v>
          </cell>
          <cell r="W2376" t="str">
            <v>ME</v>
          </cell>
        </row>
        <row r="2377">
          <cell r="F2377">
            <v>329</v>
          </cell>
          <cell r="J2377">
            <v>11863.987200000001</v>
          </cell>
          <cell r="K2377">
            <v>5138.6399999999994</v>
          </cell>
          <cell r="L2377">
            <v>17002.627200000003</v>
          </cell>
          <cell r="M2377">
            <v>4152.39552</v>
          </cell>
          <cell r="N2377">
            <v>1798.5239999999997</v>
          </cell>
          <cell r="O2377">
            <v>5950.9195199999995</v>
          </cell>
          <cell r="P2377">
            <v>5593864.3488000007</v>
          </cell>
          <cell r="Q2377">
            <v>1957852.5220799998</v>
          </cell>
          <cell r="R2377">
            <v>7551716.8708800003</v>
          </cell>
          <cell r="U2377" t="str">
            <v>BĐG Q2/2026</v>
          </cell>
          <cell r="V2377" t="str">
            <v>BĐG Q2/2026</v>
          </cell>
          <cell r="W2377" t="str">
            <v>ME</v>
          </cell>
        </row>
        <row r="2378">
          <cell r="F2378">
            <v>1596</v>
          </cell>
          <cell r="J2378">
            <v>7288.1855999999998</v>
          </cell>
          <cell r="K2378">
            <v>4348.08</v>
          </cell>
          <cell r="L2378">
            <v>11636.265599999999</v>
          </cell>
          <cell r="M2378">
            <v>2550.8649599999999</v>
          </cell>
          <cell r="N2378">
            <v>1521.828</v>
          </cell>
          <cell r="O2378">
            <v>4072.6929599999999</v>
          </cell>
          <cell r="P2378">
            <v>18571479.897599999</v>
          </cell>
          <cell r="Q2378">
            <v>6500017.96416</v>
          </cell>
          <cell r="R2378">
            <v>25071497.861759998</v>
          </cell>
          <cell r="U2378" t="str">
            <v>BĐG Q2/2026</v>
          </cell>
          <cell r="V2378" t="str">
            <v>BĐG Q2/2026</v>
          </cell>
          <cell r="W2378" t="str">
            <v>ME</v>
          </cell>
        </row>
        <row r="2379">
          <cell r="L2379">
            <v>0</v>
          </cell>
          <cell r="M2379">
            <v>0</v>
          </cell>
          <cell r="N2379">
            <v>0</v>
          </cell>
          <cell r="O2379">
            <v>0</v>
          </cell>
          <cell r="P2379">
            <v>0</v>
          </cell>
          <cell r="Q2379">
            <v>0</v>
          </cell>
          <cell r="R2379">
            <v>0</v>
          </cell>
          <cell r="W2379" t="str">
            <v>ME</v>
          </cell>
        </row>
        <row r="2380">
          <cell r="F2380">
            <v>115</v>
          </cell>
          <cell r="J2380">
            <v>293410</v>
          </cell>
          <cell r="K2380">
            <v>16585.289999999997</v>
          </cell>
          <cell r="L2380">
            <v>309995.28999999998</v>
          </cell>
          <cell r="M2380">
            <v>0</v>
          </cell>
          <cell r="N2380">
            <v>5804.8514999999989</v>
          </cell>
          <cell r="O2380">
            <v>5804.8514999999989</v>
          </cell>
          <cell r="P2380">
            <v>35649458.349999994</v>
          </cell>
          <cell r="Q2380">
            <v>667557.92249999987</v>
          </cell>
          <cell r="R2380">
            <v>36317016.272499993</v>
          </cell>
          <cell r="U2380" t="str">
            <v>VT: NCC, NC:BĐG Q2/2026</v>
          </cell>
          <cell r="V2380" t="str">
            <v>VT: NCC, NC:BĐG Q2/2026</v>
          </cell>
          <cell r="W2380" t="str">
            <v>ME</v>
          </cell>
        </row>
        <row r="2381">
          <cell r="F2381">
            <v>76</v>
          </cell>
          <cell r="J2381">
            <v>73094.342400000009</v>
          </cell>
          <cell r="K2381">
            <v>8893.7999999999993</v>
          </cell>
          <cell r="L2381">
            <v>81988.142400000012</v>
          </cell>
          <cell r="M2381">
            <v>25583.019840000001</v>
          </cell>
          <cell r="N2381">
            <v>3112.8299999999995</v>
          </cell>
          <cell r="O2381">
            <v>28695.849839999999</v>
          </cell>
          <cell r="P2381">
            <v>6231098.8224000009</v>
          </cell>
          <cell r="Q2381">
            <v>2180884.5878399997</v>
          </cell>
          <cell r="R2381">
            <v>8411983.4102400001</v>
          </cell>
          <cell r="U2381" t="str">
            <v>BĐG Q2/2026</v>
          </cell>
          <cell r="V2381" t="str">
            <v>BĐG Q2/2026</v>
          </cell>
          <cell r="W2381" t="str">
            <v>ME</v>
          </cell>
        </row>
        <row r="2382">
          <cell r="F2382">
            <v>29</v>
          </cell>
          <cell r="J2382">
            <v>46798.905600000006</v>
          </cell>
          <cell r="K2382">
            <v>7411.5</v>
          </cell>
          <cell r="L2382">
            <v>54210.405600000006</v>
          </cell>
          <cell r="M2382">
            <v>16379.616960000001</v>
          </cell>
          <cell r="N2382">
            <v>2594.0249999999996</v>
          </cell>
          <cell r="O2382">
            <v>18973.641960000001</v>
          </cell>
          <cell r="P2382">
            <v>1572101.7624000001</v>
          </cell>
          <cell r="Q2382">
            <v>550235.61684000003</v>
          </cell>
          <cell r="R2382">
            <v>2122337.3792400002</v>
          </cell>
          <cell r="U2382" t="str">
            <v>BĐG Q2/2026</v>
          </cell>
          <cell r="V2382" t="str">
            <v>BĐG Q2/2026</v>
          </cell>
          <cell r="W2382" t="str">
            <v>ME</v>
          </cell>
        </row>
        <row r="2383">
          <cell r="F2383">
            <v>380</v>
          </cell>
          <cell r="J2383">
            <v>28746.374400000001</v>
          </cell>
          <cell r="K2383">
            <v>6670</v>
          </cell>
          <cell r="L2383">
            <v>35416.374400000001</v>
          </cell>
          <cell r="M2383">
            <v>10061.231039999999</v>
          </cell>
          <cell r="N2383">
            <v>2334.5</v>
          </cell>
          <cell r="O2383">
            <v>12395.731039999999</v>
          </cell>
          <cell r="P2383">
            <v>13458222.272</v>
          </cell>
          <cell r="Q2383">
            <v>4710377.7951999996</v>
          </cell>
          <cell r="R2383">
            <v>18168600.067199998</v>
          </cell>
          <cell r="U2383" t="str">
            <v>BĐG Q2/2026</v>
          </cell>
          <cell r="V2383" t="str">
            <v>BĐG Q2/2026</v>
          </cell>
          <cell r="W2383" t="str">
            <v>ME</v>
          </cell>
        </row>
        <row r="2384">
          <cell r="F2384">
            <v>140</v>
          </cell>
          <cell r="J2384">
            <v>19685.836800000001</v>
          </cell>
          <cell r="K2384">
            <v>5780.97</v>
          </cell>
          <cell r="L2384">
            <v>25466.806800000002</v>
          </cell>
          <cell r="M2384">
            <v>6890.04288</v>
          </cell>
          <cell r="N2384">
            <v>2023.3395</v>
          </cell>
          <cell r="O2384">
            <v>8913.3823799999991</v>
          </cell>
          <cell r="P2384">
            <v>3565352.9520000005</v>
          </cell>
          <cell r="Q2384">
            <v>1247873.5331999999</v>
          </cell>
          <cell r="R2384">
            <v>4813226.4852000009</v>
          </cell>
          <cell r="U2384" t="str">
            <v>BĐG Q2/2026</v>
          </cell>
          <cell r="V2384" t="str">
            <v>BĐG Q2/2026</v>
          </cell>
          <cell r="W2384" t="str">
            <v>ME</v>
          </cell>
        </row>
        <row r="2385">
          <cell r="F2385">
            <v>444.5</v>
          </cell>
          <cell r="J2385">
            <v>11863.987200000001</v>
          </cell>
          <cell r="K2385">
            <v>5138.6399999999994</v>
          </cell>
          <cell r="L2385">
            <v>17002.627200000003</v>
          </cell>
          <cell r="M2385">
            <v>4152.39552</v>
          </cell>
          <cell r="N2385">
            <v>1798.5239999999997</v>
          </cell>
          <cell r="O2385">
            <v>5950.9195199999995</v>
          </cell>
          <cell r="P2385">
            <v>7557667.7904000012</v>
          </cell>
          <cell r="Q2385">
            <v>2645183.7266399995</v>
          </cell>
          <cell r="R2385">
            <v>10202851.517040001</v>
          </cell>
          <cell r="U2385" t="str">
            <v>BĐG Q2/2026</v>
          </cell>
          <cell r="V2385" t="str">
            <v>BĐG Q2/2026</v>
          </cell>
          <cell r="W2385" t="str">
            <v>ME</v>
          </cell>
        </row>
        <row r="2386">
          <cell r="F2386">
            <v>798</v>
          </cell>
          <cell r="J2386">
            <v>7288.1855999999998</v>
          </cell>
          <cell r="K2386">
            <v>4348.08</v>
          </cell>
          <cell r="L2386">
            <v>11636.265599999999</v>
          </cell>
          <cell r="M2386">
            <v>2550.8649599999999</v>
          </cell>
          <cell r="N2386">
            <v>1521.828</v>
          </cell>
          <cell r="O2386">
            <v>4072.6929599999999</v>
          </cell>
          <cell r="P2386">
            <v>9285739.9487999994</v>
          </cell>
          <cell r="Q2386">
            <v>3250008.98208</v>
          </cell>
          <cell r="R2386">
            <v>12535748.930879999</v>
          </cell>
          <cell r="U2386" t="str">
            <v>BĐG Q2/2026</v>
          </cell>
          <cell r="V2386" t="str">
            <v>BĐG Q2/2026</v>
          </cell>
          <cell r="W2386" t="str">
            <v>ME</v>
          </cell>
        </row>
        <row r="2387">
          <cell r="L2387">
            <v>0</v>
          </cell>
          <cell r="M2387">
            <v>0</v>
          </cell>
          <cell r="N2387">
            <v>0</v>
          </cell>
          <cell r="O2387">
            <v>0</v>
          </cell>
          <cell r="P2387">
            <v>0</v>
          </cell>
          <cell r="Q2387">
            <v>0</v>
          </cell>
          <cell r="R2387">
            <v>0</v>
          </cell>
          <cell r="W2387" t="str">
            <v>ME</v>
          </cell>
        </row>
        <row r="2388">
          <cell r="F2388">
            <v>746</v>
          </cell>
          <cell r="J2388">
            <v>6669.6739200000002</v>
          </cell>
          <cell r="K2388">
            <v>11375.959690909089</v>
          </cell>
          <cell r="L2388">
            <v>18045.633610909088</v>
          </cell>
          <cell r="M2388">
            <v>2334.3858719999998</v>
          </cell>
          <cell r="N2388">
            <v>3981.5858918181807</v>
          </cell>
          <cell r="O2388">
            <v>6315.971763818181</v>
          </cell>
          <cell r="P2388">
            <v>13462042.67373818</v>
          </cell>
          <cell r="Q2388">
            <v>4711714.9358083634</v>
          </cell>
          <cell r="R2388">
            <v>18173757.609546542</v>
          </cell>
          <cell r="U2388" t="str">
            <v>BĐG Q2/2026</v>
          </cell>
          <cell r="V2388" t="str">
            <v>BĐG Q2/2026</v>
          </cell>
          <cell r="W2388" t="str">
            <v>ME</v>
          </cell>
        </row>
        <row r="2389">
          <cell r="L2389">
            <v>0</v>
          </cell>
          <cell r="M2389">
            <v>0</v>
          </cell>
          <cell r="N2389">
            <v>0</v>
          </cell>
          <cell r="O2389">
            <v>0</v>
          </cell>
          <cell r="P2389">
            <v>0</v>
          </cell>
          <cell r="Q2389">
            <v>0</v>
          </cell>
          <cell r="R2389">
            <v>0</v>
          </cell>
          <cell r="W2389" t="str">
            <v>ME</v>
          </cell>
        </row>
        <row r="2390">
          <cell r="F2390">
            <v>12</v>
          </cell>
          <cell r="J2390">
            <v>342027.63</v>
          </cell>
          <cell r="K2390">
            <v>79056</v>
          </cell>
          <cell r="L2390">
            <v>421083.63</v>
          </cell>
          <cell r="M2390">
            <v>119709.67049999999</v>
          </cell>
          <cell r="N2390">
            <v>27669.599999999999</v>
          </cell>
          <cell r="O2390">
            <v>147379.27049999998</v>
          </cell>
          <cell r="P2390">
            <v>5053003.5600000005</v>
          </cell>
          <cell r="Q2390">
            <v>1768551.2459999998</v>
          </cell>
          <cell r="R2390">
            <v>6821554.8059999999</v>
          </cell>
          <cell r="U2390" t="str">
            <v>BĐG Q2/2026</v>
          </cell>
          <cell r="V2390" t="str">
            <v>BĐG Q2/2026</v>
          </cell>
          <cell r="W2390" t="str">
            <v>ME</v>
          </cell>
        </row>
        <row r="2391">
          <cell r="F2391">
            <v>153</v>
          </cell>
          <cell r="J2391">
            <v>231732.89999999997</v>
          </cell>
          <cell r="K2391">
            <v>52704</v>
          </cell>
          <cell r="L2391">
            <v>284436.89999999997</v>
          </cell>
          <cell r="M2391">
            <v>81106.514999999985</v>
          </cell>
          <cell r="N2391">
            <v>18446.399999999998</v>
          </cell>
          <cell r="O2391">
            <v>99552.914999999979</v>
          </cell>
          <cell r="P2391">
            <v>43518845.699999996</v>
          </cell>
          <cell r="Q2391">
            <v>15231595.994999997</v>
          </cell>
          <cell r="R2391">
            <v>58750441.694999993</v>
          </cell>
          <cell r="U2391" t="str">
            <v>BĐG Q2/2026</v>
          </cell>
          <cell r="V2391" t="str">
            <v>BĐG Q2/2026</v>
          </cell>
          <cell r="W2391" t="str">
            <v>ME</v>
          </cell>
        </row>
        <row r="2392">
          <cell r="L2392">
            <v>0</v>
          </cell>
          <cell r="M2392">
            <v>0</v>
          </cell>
          <cell r="N2392">
            <v>0</v>
          </cell>
          <cell r="O2392">
            <v>0</v>
          </cell>
          <cell r="P2392">
            <v>0</v>
          </cell>
          <cell r="Q2392">
            <v>0</v>
          </cell>
          <cell r="R2392">
            <v>0</v>
          </cell>
          <cell r="W2392" t="str">
            <v>ME</v>
          </cell>
        </row>
        <row r="2393">
          <cell r="L2393">
            <v>0</v>
          </cell>
          <cell r="M2393">
            <v>0</v>
          </cell>
          <cell r="N2393">
            <v>0</v>
          </cell>
          <cell r="O2393">
            <v>0</v>
          </cell>
          <cell r="P2393">
            <v>0</v>
          </cell>
          <cell r="Q2393">
            <v>0</v>
          </cell>
          <cell r="R2393">
            <v>0</v>
          </cell>
          <cell r="W2393" t="str">
            <v>ME</v>
          </cell>
        </row>
        <row r="2394">
          <cell r="F2394">
            <v>8</v>
          </cell>
          <cell r="J2394">
            <v>201600</v>
          </cell>
          <cell r="K2394">
            <v>45000</v>
          </cell>
          <cell r="L2394">
            <v>246600</v>
          </cell>
          <cell r="M2394">
            <v>70560</v>
          </cell>
          <cell r="N2394">
            <v>15749.999999999998</v>
          </cell>
          <cell r="O2394">
            <v>86310</v>
          </cell>
          <cell r="P2394">
            <v>1972800</v>
          </cell>
          <cell r="Q2394">
            <v>690480</v>
          </cell>
          <cell r="R2394">
            <v>2663280</v>
          </cell>
          <cell r="U2394" t="str">
            <v>BĐG Q2/2026</v>
          </cell>
          <cell r="V2394" t="str">
            <v>BĐG Q2/2026</v>
          </cell>
          <cell r="W2394" t="str">
            <v>ME</v>
          </cell>
        </row>
        <row r="2395">
          <cell r="F2395">
            <v>8</v>
          </cell>
          <cell r="J2395">
            <v>150000</v>
          </cell>
          <cell r="K2395">
            <v>50000</v>
          </cell>
          <cell r="L2395">
            <v>200000</v>
          </cell>
          <cell r="M2395">
            <v>52500</v>
          </cell>
          <cell r="N2395">
            <v>17500</v>
          </cell>
          <cell r="O2395">
            <v>70000</v>
          </cell>
          <cell r="P2395">
            <v>1600000</v>
          </cell>
          <cell r="Q2395">
            <v>560000</v>
          </cell>
          <cell r="R2395">
            <v>2160000</v>
          </cell>
          <cell r="U2395" t="str">
            <v>BĐG Q2/2026</v>
          </cell>
          <cell r="V2395" t="str">
            <v>BĐG Q2/2026</v>
          </cell>
          <cell r="W2395" t="str">
            <v>ME</v>
          </cell>
        </row>
        <row r="2396">
          <cell r="F2396">
            <v>50</v>
          </cell>
          <cell r="J2396">
            <v>360460</v>
          </cell>
          <cell r="K2396">
            <v>18331</v>
          </cell>
          <cell r="L2396">
            <v>378791</v>
          </cell>
          <cell r="M2396">
            <v>0</v>
          </cell>
          <cell r="N2396">
            <v>6415.8499999999995</v>
          </cell>
          <cell r="O2396">
            <v>6415.8499999999995</v>
          </cell>
          <cell r="P2396">
            <v>18939550</v>
          </cell>
          <cell r="Q2396">
            <v>320792.5</v>
          </cell>
          <cell r="R2396">
            <v>19260342.5</v>
          </cell>
          <cell r="U2396" t="str">
            <v>VT: NCC, NC:BĐG Q2/2026</v>
          </cell>
          <cell r="V2396" t="str">
            <v>VT: NCC, NC:BĐG Q2/2026</v>
          </cell>
          <cell r="W2396" t="str">
            <v>ME</v>
          </cell>
        </row>
        <row r="2397">
          <cell r="F2397">
            <v>25</v>
          </cell>
          <cell r="J2397">
            <v>552170</v>
          </cell>
          <cell r="K2397">
            <v>22827.420000000002</v>
          </cell>
          <cell r="L2397">
            <v>574997.42000000004</v>
          </cell>
          <cell r="M2397">
            <v>0</v>
          </cell>
          <cell r="N2397">
            <v>7989.5969999999998</v>
          </cell>
          <cell r="O2397">
            <v>7989.5969999999998</v>
          </cell>
          <cell r="P2397">
            <v>14374935.500000002</v>
          </cell>
          <cell r="Q2397">
            <v>199739.92499999999</v>
          </cell>
          <cell r="R2397">
            <v>14574675.425000003</v>
          </cell>
          <cell r="U2397" t="str">
            <v>VT: NCC, NC:BĐG Q2/2026</v>
          </cell>
          <cell r="V2397" t="str">
            <v>VT: NCC, NC:BĐG Q2/2026</v>
          </cell>
          <cell r="W2397" t="str">
            <v>ME</v>
          </cell>
        </row>
        <row r="2398">
          <cell r="L2398">
            <v>0</v>
          </cell>
          <cell r="M2398">
            <v>0</v>
          </cell>
          <cell r="N2398">
            <v>0</v>
          </cell>
          <cell r="O2398">
            <v>0</v>
          </cell>
          <cell r="P2398">
            <v>0</v>
          </cell>
          <cell r="Q2398">
            <v>0</v>
          </cell>
          <cell r="R2398">
            <v>0</v>
          </cell>
          <cell r="W2398" t="str">
            <v>ME</v>
          </cell>
        </row>
        <row r="2399">
          <cell r="L2399">
            <v>0</v>
          </cell>
          <cell r="M2399">
            <v>0</v>
          </cell>
          <cell r="N2399">
            <v>0</v>
          </cell>
          <cell r="O2399">
            <v>0</v>
          </cell>
          <cell r="P2399">
            <v>0</v>
          </cell>
          <cell r="Q2399">
            <v>0</v>
          </cell>
          <cell r="R2399">
            <v>0</v>
          </cell>
          <cell r="W2399" t="str">
            <v>ME</v>
          </cell>
        </row>
        <row r="2407">
          <cell r="L2407">
            <v>0</v>
          </cell>
          <cell r="M2407">
            <v>0</v>
          </cell>
          <cell r="N2407">
            <v>0</v>
          </cell>
          <cell r="O2407">
            <v>0</v>
          </cell>
          <cell r="P2407">
            <v>0</v>
          </cell>
          <cell r="Q2407">
            <v>0</v>
          </cell>
          <cell r="R2407">
            <v>0</v>
          </cell>
          <cell r="W2407" t="str">
            <v>ME</v>
          </cell>
        </row>
        <row r="2408">
          <cell r="F2408">
            <v>1.59</v>
          </cell>
          <cell r="J2408">
            <v>6089088</v>
          </cell>
          <cell r="K2408">
            <v>3070920</v>
          </cell>
          <cell r="L2408">
            <v>9160008</v>
          </cell>
          <cell r="M2408">
            <v>2131180.7999999998</v>
          </cell>
          <cell r="N2408">
            <v>1074822</v>
          </cell>
          <cell r="O2408">
            <v>3206002.8</v>
          </cell>
          <cell r="P2408">
            <v>14564412.720000001</v>
          </cell>
          <cell r="Q2408">
            <v>5097544.4519999996</v>
          </cell>
          <cell r="R2408">
            <v>19661957.171999998</v>
          </cell>
          <cell r="U2408" t="str">
            <v>BĐG Q2/2026</v>
          </cell>
          <cell r="V2408" t="str">
            <v>BĐG Q2/2026</v>
          </cell>
          <cell r="W2408" t="str">
            <v>ME</v>
          </cell>
        </row>
        <row r="2409">
          <cell r="F2409">
            <v>1.0980000000000001</v>
          </cell>
          <cell r="J2409">
            <v>3305424</v>
          </cell>
          <cell r="K2409">
            <v>2452800</v>
          </cell>
          <cell r="L2409">
            <v>5758224</v>
          </cell>
          <cell r="M2409">
            <v>1156898.3999999999</v>
          </cell>
          <cell r="N2409">
            <v>858480</v>
          </cell>
          <cell r="O2409">
            <v>2015378.4</v>
          </cell>
          <cell r="P2409">
            <v>6322529.9520000005</v>
          </cell>
          <cell r="Q2409">
            <v>2212885.4832000001</v>
          </cell>
          <cell r="R2409">
            <v>8535415.4352000002</v>
          </cell>
          <cell r="U2409" t="str">
            <v>BĐG Q2/2026</v>
          </cell>
          <cell r="V2409" t="str">
            <v>BĐG Q2/2026</v>
          </cell>
          <cell r="W2409" t="str">
            <v>ME</v>
          </cell>
        </row>
        <row r="2410">
          <cell r="F2410">
            <v>1.47</v>
          </cell>
          <cell r="J2410">
            <v>2390064</v>
          </cell>
          <cell r="K2410">
            <v>2246760</v>
          </cell>
          <cell r="L2410">
            <v>4636824</v>
          </cell>
          <cell r="M2410">
            <v>836522.39999999991</v>
          </cell>
          <cell r="N2410">
            <v>786366</v>
          </cell>
          <cell r="O2410">
            <v>1622888.4</v>
          </cell>
          <cell r="P2410">
            <v>6816131.2800000003</v>
          </cell>
          <cell r="Q2410">
            <v>2385645.9479999999</v>
          </cell>
          <cell r="R2410">
            <v>9201777.2280000001</v>
          </cell>
          <cell r="U2410" t="str">
            <v>BĐG Q2/2026</v>
          </cell>
          <cell r="V2410" t="str">
            <v>BĐG Q2/2026</v>
          </cell>
          <cell r="W2410" t="str">
            <v>ME</v>
          </cell>
        </row>
        <row r="2411">
          <cell r="F2411">
            <v>1.45</v>
          </cell>
          <cell r="J2411">
            <v>1338048</v>
          </cell>
          <cell r="K2411">
            <v>2044559.9999999998</v>
          </cell>
          <cell r="L2411">
            <v>3382608</v>
          </cell>
          <cell r="M2411">
            <v>468316.8</v>
          </cell>
          <cell r="N2411">
            <v>715595.99999999988</v>
          </cell>
          <cell r="O2411">
            <v>1183912.7999999998</v>
          </cell>
          <cell r="P2411">
            <v>4904781.5999999996</v>
          </cell>
          <cell r="Q2411">
            <v>1716673.5599999996</v>
          </cell>
          <cell r="R2411">
            <v>6621455.1599999992</v>
          </cell>
          <cell r="U2411" t="str">
            <v>BĐG Q2/2026</v>
          </cell>
          <cell r="V2411" t="str">
            <v>BĐG Q2/2026</v>
          </cell>
          <cell r="W2411" t="str">
            <v>ME</v>
          </cell>
        </row>
        <row r="2412">
          <cell r="F2412">
            <v>1.59</v>
          </cell>
          <cell r="J2412">
            <v>0</v>
          </cell>
          <cell r="K2412">
            <v>376857.14285714296</v>
          </cell>
          <cell r="L2412">
            <v>376857.14285714296</v>
          </cell>
          <cell r="M2412">
            <v>0</v>
          </cell>
          <cell r="N2412">
            <v>131900.00000000003</v>
          </cell>
          <cell r="O2412">
            <v>131900.00000000003</v>
          </cell>
          <cell r="P2412">
            <v>599202.85714285728</v>
          </cell>
          <cell r="Q2412">
            <v>209721.00000000006</v>
          </cell>
          <cell r="R2412">
            <v>808923.85714285728</v>
          </cell>
          <cell r="U2412" t="str">
            <v>BĐG Q2/2026</v>
          </cell>
          <cell r="V2412" t="str">
            <v>BĐG Q2/2026</v>
          </cell>
          <cell r="W2412" t="str">
            <v>ME</v>
          </cell>
        </row>
        <row r="2413">
          <cell r="F2413">
            <v>1.0980000000000001</v>
          </cell>
          <cell r="J2413">
            <v>0</v>
          </cell>
          <cell r="K2413">
            <v>376857.14285714296</v>
          </cell>
          <cell r="L2413">
            <v>376857.14285714296</v>
          </cell>
          <cell r="M2413">
            <v>0</v>
          </cell>
          <cell r="N2413">
            <v>131900.00000000003</v>
          </cell>
          <cell r="O2413">
            <v>131900.00000000003</v>
          </cell>
          <cell r="P2413">
            <v>413789.14285714302</v>
          </cell>
          <cell r="Q2413">
            <v>144826.20000000004</v>
          </cell>
          <cell r="R2413">
            <v>558615.34285714303</v>
          </cell>
          <cell r="U2413" t="str">
            <v>BĐG Q2/2026</v>
          </cell>
          <cell r="V2413" t="str">
            <v>BĐG Q2/2026</v>
          </cell>
          <cell r="W2413" t="str">
            <v>ME</v>
          </cell>
        </row>
        <row r="2414">
          <cell r="F2414">
            <v>1.47</v>
          </cell>
          <cell r="J2414">
            <v>0</v>
          </cell>
          <cell r="K2414">
            <v>376857.14285714296</v>
          </cell>
          <cell r="L2414">
            <v>376857.14285714296</v>
          </cell>
          <cell r="M2414">
            <v>0</v>
          </cell>
          <cell r="N2414">
            <v>131900.00000000003</v>
          </cell>
          <cell r="O2414">
            <v>131900.00000000003</v>
          </cell>
          <cell r="P2414">
            <v>553980.00000000012</v>
          </cell>
          <cell r="Q2414">
            <v>193893.00000000003</v>
          </cell>
          <cell r="R2414">
            <v>747873.00000000012</v>
          </cell>
          <cell r="U2414" t="str">
            <v>BĐG Q2/2026</v>
          </cell>
          <cell r="V2414" t="str">
            <v>BĐG Q2/2026</v>
          </cell>
          <cell r="W2414" t="str">
            <v>ME</v>
          </cell>
        </row>
        <row r="2415">
          <cell r="F2415">
            <v>1.45</v>
          </cell>
          <cell r="J2415">
            <v>0</v>
          </cell>
          <cell r="K2415">
            <v>376857.14285714296</v>
          </cell>
          <cell r="L2415">
            <v>376857.14285714296</v>
          </cell>
          <cell r="M2415">
            <v>0</v>
          </cell>
          <cell r="N2415">
            <v>131900.00000000003</v>
          </cell>
          <cell r="O2415">
            <v>131900.00000000003</v>
          </cell>
          <cell r="P2415">
            <v>546442.85714285728</v>
          </cell>
          <cell r="Q2415">
            <v>191255.00000000003</v>
          </cell>
          <cell r="R2415">
            <v>737697.85714285728</v>
          </cell>
          <cell r="U2415" t="str">
            <v>BĐG Q2/2026</v>
          </cell>
          <cell r="V2415" t="str">
            <v>BĐG Q2/2026</v>
          </cell>
          <cell r="W2415" t="str">
            <v>ME</v>
          </cell>
        </row>
        <row r="2416">
          <cell r="F2416">
            <v>7</v>
          </cell>
          <cell r="J2416">
            <v>19277.999999999996</v>
          </cell>
          <cell r="K2416">
            <v>22616</v>
          </cell>
          <cell r="L2416">
            <v>41894</v>
          </cell>
          <cell r="M2416">
            <v>6747.2999999999984</v>
          </cell>
          <cell r="N2416">
            <v>7915.5999999999995</v>
          </cell>
          <cell r="O2416">
            <v>14662.899999999998</v>
          </cell>
          <cell r="P2416">
            <v>293258</v>
          </cell>
          <cell r="Q2416">
            <v>102640.29999999999</v>
          </cell>
          <cell r="R2416">
            <v>395898.3</v>
          </cell>
          <cell r="U2416" t="str">
            <v>BĐG Q2/2026</v>
          </cell>
          <cell r="V2416" t="str">
            <v>BĐG Q2/2026</v>
          </cell>
          <cell r="W2416" t="str">
            <v>ME</v>
          </cell>
        </row>
        <row r="2417">
          <cell r="F2417">
            <v>30</v>
          </cell>
          <cell r="J2417">
            <v>6762</v>
          </cell>
          <cell r="K2417">
            <v>20461</v>
          </cell>
          <cell r="L2417">
            <v>27223</v>
          </cell>
          <cell r="M2417">
            <v>2366.6999999999998</v>
          </cell>
          <cell r="N2417">
            <v>7161.3499999999995</v>
          </cell>
          <cell r="O2417">
            <v>9528.0499999999993</v>
          </cell>
          <cell r="P2417">
            <v>816690</v>
          </cell>
          <cell r="Q2417">
            <v>285841.5</v>
          </cell>
          <cell r="R2417">
            <v>1102531.5</v>
          </cell>
          <cell r="U2417" t="str">
            <v>BĐG Q2/2026</v>
          </cell>
          <cell r="V2417" t="str">
            <v>BĐG Q2/2026</v>
          </cell>
          <cell r="W2417" t="str">
            <v>ME</v>
          </cell>
        </row>
        <row r="2418">
          <cell r="F2418">
            <v>47</v>
          </cell>
          <cell r="J2418">
            <v>3864</v>
          </cell>
          <cell r="K2418">
            <v>19750</v>
          </cell>
          <cell r="L2418">
            <v>23614</v>
          </cell>
          <cell r="M2418">
            <v>1352.3999999999999</v>
          </cell>
          <cell r="N2418">
            <v>6912.5</v>
          </cell>
          <cell r="O2418">
            <v>8264.9</v>
          </cell>
          <cell r="P2418">
            <v>1109858</v>
          </cell>
          <cell r="Q2418">
            <v>388450.3</v>
          </cell>
          <cell r="R2418">
            <v>1498308.3</v>
          </cell>
          <cell r="U2418" t="str">
            <v>BĐG Q2/2026</v>
          </cell>
          <cell r="V2418" t="str">
            <v>BĐG Q2/2026</v>
          </cell>
          <cell r="W2418" t="str">
            <v>ME</v>
          </cell>
        </row>
        <row r="2419">
          <cell r="F2419">
            <v>59</v>
          </cell>
          <cell r="J2419">
            <v>2898</v>
          </cell>
          <cell r="K2419">
            <v>19028</v>
          </cell>
          <cell r="L2419">
            <v>21926</v>
          </cell>
          <cell r="M2419">
            <v>1014.3</v>
          </cell>
          <cell r="N2419">
            <v>6659.7999999999993</v>
          </cell>
          <cell r="O2419">
            <v>7674.0999999999995</v>
          </cell>
          <cell r="P2419">
            <v>1293634</v>
          </cell>
          <cell r="Q2419">
            <v>452771.89999999997</v>
          </cell>
          <cell r="R2419">
            <v>1746405.9</v>
          </cell>
          <cell r="U2419" t="str">
            <v>BĐG Q2/2026</v>
          </cell>
          <cell r="V2419" t="str">
            <v>BĐG Q2/2026</v>
          </cell>
          <cell r="W2419" t="str">
            <v>ME</v>
          </cell>
        </row>
        <row r="2420">
          <cell r="F2420">
            <v>5</v>
          </cell>
          <cell r="J2420">
            <v>26460</v>
          </cell>
          <cell r="K2420">
            <v>33924</v>
          </cell>
          <cell r="L2420">
            <v>60384</v>
          </cell>
          <cell r="M2420">
            <v>9261</v>
          </cell>
          <cell r="N2420">
            <v>11873.4</v>
          </cell>
          <cell r="O2420">
            <v>21134.400000000001</v>
          </cell>
          <cell r="P2420">
            <v>301920</v>
          </cell>
          <cell r="Q2420">
            <v>105672</v>
          </cell>
          <cell r="R2420">
            <v>407592</v>
          </cell>
          <cell r="U2420" t="str">
            <v>BĐG Q2/2026</v>
          </cell>
          <cell r="V2420" t="str">
            <v>BĐG Q2/2026</v>
          </cell>
          <cell r="W2420" t="str">
            <v>ME</v>
          </cell>
        </row>
        <row r="2421">
          <cell r="F2421">
            <v>19</v>
          </cell>
          <cell r="J2421">
            <v>8651.9999999999982</v>
          </cell>
          <cell r="K2421">
            <v>30691.5</v>
          </cell>
          <cell r="L2421">
            <v>39343.5</v>
          </cell>
          <cell r="M2421">
            <v>3028.1999999999994</v>
          </cell>
          <cell r="N2421">
            <v>10742.025</v>
          </cell>
          <cell r="O2421">
            <v>13770.224999999999</v>
          </cell>
          <cell r="P2421">
            <v>747526.5</v>
          </cell>
          <cell r="Q2421">
            <v>261634.27499999997</v>
          </cell>
          <cell r="R2421">
            <v>1009160.7749999999</v>
          </cell>
          <cell r="U2421" t="str">
            <v>BĐG Q2/2026</v>
          </cell>
          <cell r="V2421" t="str">
            <v>BĐG Q2/2026</v>
          </cell>
          <cell r="W2421" t="str">
            <v>ME</v>
          </cell>
        </row>
        <row r="2422">
          <cell r="F2422">
            <v>34</v>
          </cell>
          <cell r="J2422">
            <v>5250</v>
          </cell>
          <cell r="K2422">
            <v>29625</v>
          </cell>
          <cell r="L2422">
            <v>34875</v>
          </cell>
          <cell r="M2422">
            <v>1837.4999999999998</v>
          </cell>
          <cell r="N2422">
            <v>10368.75</v>
          </cell>
          <cell r="O2422">
            <v>12206.25</v>
          </cell>
          <cell r="P2422">
            <v>1185750</v>
          </cell>
          <cell r="Q2422">
            <v>415012.5</v>
          </cell>
          <cell r="R2422">
            <v>1600762.5</v>
          </cell>
          <cell r="U2422" t="str">
            <v>BĐG Q2/2026</v>
          </cell>
          <cell r="V2422" t="str">
            <v>BĐG Q2/2026</v>
          </cell>
          <cell r="W2422" t="str">
            <v>ME</v>
          </cell>
        </row>
        <row r="2423">
          <cell r="F2423">
            <v>34</v>
          </cell>
          <cell r="J2423">
            <v>3402</v>
          </cell>
          <cell r="K2423">
            <v>28542</v>
          </cell>
          <cell r="L2423">
            <v>31944</v>
          </cell>
          <cell r="M2423">
            <v>1190.6999999999998</v>
          </cell>
          <cell r="N2423">
            <v>9989.6999999999989</v>
          </cell>
          <cell r="O2423">
            <v>11180.399999999998</v>
          </cell>
          <cell r="P2423">
            <v>1086096</v>
          </cell>
          <cell r="Q2423">
            <v>380133.59999999992</v>
          </cell>
          <cell r="R2423">
            <v>1466229.5999999999</v>
          </cell>
          <cell r="U2423" t="str">
            <v>BĐG Q2/2026</v>
          </cell>
          <cell r="V2423" t="str">
            <v>BĐG Q2/2026</v>
          </cell>
          <cell r="W2423" t="str">
            <v>ME</v>
          </cell>
        </row>
        <row r="2424">
          <cell r="F2424">
            <v>2</v>
          </cell>
          <cell r="J2424">
            <v>35699.999999999993</v>
          </cell>
          <cell r="K2424">
            <v>33924</v>
          </cell>
          <cell r="L2424">
            <v>69624</v>
          </cell>
          <cell r="M2424">
            <v>12494.999999999996</v>
          </cell>
          <cell r="N2424">
            <v>11873.4</v>
          </cell>
          <cell r="O2424">
            <v>24368.399999999994</v>
          </cell>
          <cell r="P2424">
            <v>139248</v>
          </cell>
          <cell r="Q2424">
            <v>48736.799999999988</v>
          </cell>
          <cell r="R2424">
            <v>187984.8</v>
          </cell>
          <cell r="U2424" t="str">
            <v>BĐG Q2/2026</v>
          </cell>
          <cell r="V2424" t="str">
            <v>BĐG Q2/2026</v>
          </cell>
          <cell r="W2424" t="str">
            <v>ME</v>
          </cell>
        </row>
        <row r="2425">
          <cell r="F2425">
            <v>13</v>
          </cell>
          <cell r="J2425">
            <v>13440</v>
          </cell>
          <cell r="K2425">
            <v>31776</v>
          </cell>
          <cell r="L2425">
            <v>45216</v>
          </cell>
          <cell r="M2425">
            <v>4704</v>
          </cell>
          <cell r="N2425">
            <v>11121.599999999999</v>
          </cell>
          <cell r="O2425">
            <v>15825.599999999999</v>
          </cell>
          <cell r="P2425">
            <v>587808</v>
          </cell>
          <cell r="Q2425">
            <v>205732.8</v>
          </cell>
          <cell r="R2425">
            <v>793540.8</v>
          </cell>
          <cell r="U2425" t="str">
            <v>BĐG Q2/2026</v>
          </cell>
          <cell r="V2425" t="str">
            <v>BĐG Q2/2026</v>
          </cell>
          <cell r="W2425" t="str">
            <v>ME</v>
          </cell>
        </row>
        <row r="2426">
          <cell r="F2426">
            <v>10</v>
          </cell>
          <cell r="J2426">
            <v>8651.9999999999982</v>
          </cell>
          <cell r="K2426">
            <v>30691.5</v>
          </cell>
          <cell r="L2426">
            <v>39343.5</v>
          </cell>
          <cell r="M2426">
            <v>3028.1999999999994</v>
          </cell>
          <cell r="N2426">
            <v>10742.025</v>
          </cell>
          <cell r="O2426">
            <v>13770.224999999999</v>
          </cell>
          <cell r="P2426">
            <v>393435</v>
          </cell>
          <cell r="Q2426">
            <v>137702.25</v>
          </cell>
          <cell r="R2426">
            <v>531137.25</v>
          </cell>
          <cell r="U2426" t="str">
            <v>BĐG Q2/2026</v>
          </cell>
          <cell r="V2426" t="str">
            <v>BĐG Q2/2026</v>
          </cell>
          <cell r="W2426" t="str">
            <v>ME</v>
          </cell>
        </row>
        <row r="2427">
          <cell r="F2427">
            <v>28</v>
          </cell>
          <cell r="J2427">
            <v>5250</v>
          </cell>
          <cell r="K2427">
            <v>29625</v>
          </cell>
          <cell r="L2427">
            <v>34875</v>
          </cell>
          <cell r="M2427">
            <v>1837.4999999999998</v>
          </cell>
          <cell r="N2427">
            <v>10368.75</v>
          </cell>
          <cell r="O2427">
            <v>12206.25</v>
          </cell>
          <cell r="P2427">
            <v>976500</v>
          </cell>
          <cell r="Q2427">
            <v>341775</v>
          </cell>
          <cell r="R2427">
            <v>1318275</v>
          </cell>
          <cell r="U2427" t="str">
            <v>BĐG Q2/2026</v>
          </cell>
          <cell r="V2427" t="str">
            <v>BĐG Q2/2026</v>
          </cell>
          <cell r="W2427" t="str">
            <v>ME</v>
          </cell>
        </row>
        <row r="2428">
          <cell r="F2428">
            <v>2</v>
          </cell>
          <cell r="J2428">
            <v>9449.9999999999982</v>
          </cell>
          <cell r="K2428">
            <v>22616</v>
          </cell>
          <cell r="L2428">
            <v>32066</v>
          </cell>
          <cell r="M2428">
            <v>3307.4999999999991</v>
          </cell>
          <cell r="N2428">
            <v>7915.5999999999995</v>
          </cell>
          <cell r="O2428">
            <v>11223.099999999999</v>
          </cell>
          <cell r="P2428">
            <v>64132</v>
          </cell>
          <cell r="Q2428">
            <v>22446.199999999997</v>
          </cell>
          <cell r="R2428">
            <v>86578.2</v>
          </cell>
          <cell r="U2428" t="str">
            <v>BĐG Q2/2026</v>
          </cell>
          <cell r="V2428" t="str">
            <v>BĐG Q2/2026</v>
          </cell>
          <cell r="W2428" t="str">
            <v>ME</v>
          </cell>
        </row>
        <row r="2429">
          <cell r="F2429">
            <v>9</v>
          </cell>
          <cell r="J2429">
            <v>3402</v>
          </cell>
          <cell r="K2429">
            <v>20461</v>
          </cell>
          <cell r="L2429">
            <v>23863</v>
          </cell>
          <cell r="M2429">
            <v>1190.6999999999998</v>
          </cell>
          <cell r="N2429">
            <v>7161.3499999999995</v>
          </cell>
          <cell r="O2429">
            <v>8352.0499999999993</v>
          </cell>
          <cell r="P2429">
            <v>214767</v>
          </cell>
          <cell r="Q2429">
            <v>75168.45</v>
          </cell>
          <cell r="R2429">
            <v>289935.45</v>
          </cell>
          <cell r="U2429" t="str">
            <v>BĐG Q2/2026</v>
          </cell>
          <cell r="V2429" t="str">
            <v>BĐG Q2/2026</v>
          </cell>
          <cell r="W2429" t="str">
            <v>ME</v>
          </cell>
        </row>
        <row r="2430">
          <cell r="F2430">
            <v>17</v>
          </cell>
          <cell r="J2430">
            <v>2393.9999999999995</v>
          </cell>
          <cell r="K2430">
            <v>19750</v>
          </cell>
          <cell r="L2430">
            <v>22144</v>
          </cell>
          <cell r="M2430">
            <v>837.89999999999975</v>
          </cell>
          <cell r="N2430">
            <v>6912.5</v>
          </cell>
          <cell r="O2430">
            <v>7750.4</v>
          </cell>
          <cell r="P2430">
            <v>376448</v>
          </cell>
          <cell r="Q2430">
            <v>131756.79999999999</v>
          </cell>
          <cell r="R2430">
            <v>508204.79999999999</v>
          </cell>
          <cell r="U2430" t="str">
            <v>BĐG Q2/2026</v>
          </cell>
          <cell r="V2430" t="str">
            <v>BĐG Q2/2026</v>
          </cell>
          <cell r="W2430" t="str">
            <v>ME</v>
          </cell>
        </row>
        <row r="2431">
          <cell r="F2431">
            <v>56</v>
          </cell>
          <cell r="J2431">
            <v>24108</v>
          </cell>
          <cell r="K2431">
            <v>19028</v>
          </cell>
          <cell r="L2431">
            <v>43136</v>
          </cell>
          <cell r="M2431">
            <v>8437.7999999999993</v>
          </cell>
          <cell r="N2431">
            <v>6659.7999999999993</v>
          </cell>
          <cell r="O2431">
            <v>15097.599999999999</v>
          </cell>
          <cell r="P2431">
            <v>2415616</v>
          </cell>
          <cell r="Q2431">
            <v>845465.59999999986</v>
          </cell>
          <cell r="R2431">
            <v>3261081.5999999996</v>
          </cell>
          <cell r="U2431" t="str">
            <v>BĐG Q2/2026</v>
          </cell>
          <cell r="V2431" t="str">
            <v>BĐG Q2/2026</v>
          </cell>
          <cell r="W2431" t="str">
            <v>ME</v>
          </cell>
        </row>
        <row r="2432">
          <cell r="F2432">
            <v>53</v>
          </cell>
          <cell r="J2432">
            <v>11466</v>
          </cell>
          <cell r="K2432">
            <v>22616</v>
          </cell>
          <cell r="L2432">
            <v>34082</v>
          </cell>
          <cell r="M2432">
            <v>4013.1</v>
          </cell>
          <cell r="N2432">
            <v>7915.5999999999995</v>
          </cell>
          <cell r="O2432">
            <v>11928.699999999999</v>
          </cell>
          <cell r="P2432">
            <v>1806346</v>
          </cell>
          <cell r="Q2432">
            <v>632221.1</v>
          </cell>
          <cell r="R2432">
            <v>2438567.1</v>
          </cell>
          <cell r="U2432" t="str">
            <v>BĐG Q2/2026</v>
          </cell>
          <cell r="V2432" t="str">
            <v>BĐG Q2/2026</v>
          </cell>
          <cell r="W2432" t="str">
            <v>ME</v>
          </cell>
        </row>
        <row r="2433">
          <cell r="F2433">
            <v>36.6</v>
          </cell>
          <cell r="J2433">
            <v>3990</v>
          </cell>
          <cell r="K2433">
            <v>20461</v>
          </cell>
          <cell r="L2433">
            <v>24451</v>
          </cell>
          <cell r="M2433">
            <v>1396.5</v>
          </cell>
          <cell r="N2433">
            <v>7161.3499999999995</v>
          </cell>
          <cell r="O2433">
            <v>8557.8499999999985</v>
          </cell>
          <cell r="P2433">
            <v>894906.6</v>
          </cell>
          <cell r="Q2433">
            <v>313217.30999999994</v>
          </cell>
          <cell r="R2433">
            <v>1208123.9099999999</v>
          </cell>
          <cell r="U2433" t="str">
            <v>BĐG Q2/2026</v>
          </cell>
          <cell r="V2433" t="str">
            <v>BĐG Q2/2026</v>
          </cell>
          <cell r="W2433" t="str">
            <v>ME</v>
          </cell>
        </row>
        <row r="2434">
          <cell r="F2434">
            <v>49</v>
          </cell>
          <cell r="J2434">
            <v>2562</v>
          </cell>
          <cell r="K2434">
            <v>19750</v>
          </cell>
          <cell r="L2434">
            <v>22312</v>
          </cell>
          <cell r="M2434">
            <v>896.69999999999993</v>
          </cell>
          <cell r="N2434">
            <v>6912.5</v>
          </cell>
          <cell r="O2434">
            <v>7809.2</v>
          </cell>
          <cell r="P2434">
            <v>1093288</v>
          </cell>
          <cell r="Q2434">
            <v>382650.8</v>
          </cell>
          <cell r="R2434">
            <v>1475938.8</v>
          </cell>
          <cell r="U2434" t="str">
            <v>BĐG Q2/2026</v>
          </cell>
          <cell r="V2434" t="str">
            <v>BĐG Q2/2026</v>
          </cell>
          <cell r="W2434" t="str">
            <v>ME</v>
          </cell>
        </row>
        <row r="2435">
          <cell r="F2435">
            <v>48.3</v>
          </cell>
          <cell r="J2435">
            <v>1512</v>
          </cell>
          <cell r="K2435">
            <v>19028</v>
          </cell>
          <cell r="L2435">
            <v>20540</v>
          </cell>
          <cell r="M2435">
            <v>529.19999999999993</v>
          </cell>
          <cell r="N2435">
            <v>6659.7999999999993</v>
          </cell>
          <cell r="O2435">
            <v>7188.9999999999991</v>
          </cell>
          <cell r="P2435">
            <v>992081.99999999988</v>
          </cell>
          <cell r="Q2435">
            <v>347228.69999999995</v>
          </cell>
          <cell r="R2435">
            <v>1339310.6999999997</v>
          </cell>
          <cell r="U2435" t="str">
            <v>BĐG Q2/2026</v>
          </cell>
          <cell r="V2435" t="str">
            <v>BĐG Q2/2026</v>
          </cell>
          <cell r="W2435" t="str">
            <v>ME</v>
          </cell>
        </row>
        <row r="2436">
          <cell r="F2436">
            <v>1</v>
          </cell>
          <cell r="J2436">
            <v>559887</v>
          </cell>
          <cell r="K2436">
            <v>60790</v>
          </cell>
          <cell r="L2436">
            <v>620677</v>
          </cell>
          <cell r="M2436">
            <v>0</v>
          </cell>
          <cell r="N2436">
            <v>21276.5</v>
          </cell>
          <cell r="O2436">
            <v>21276.5</v>
          </cell>
          <cell r="P2436">
            <v>620677</v>
          </cell>
          <cell r="Q2436">
            <v>21276.5</v>
          </cell>
          <cell r="R2436">
            <v>641953.5</v>
          </cell>
          <cell r="U2436" t="str">
            <v>VT: HĐK, NC:BĐG Q2/2026</v>
          </cell>
          <cell r="V2436" t="str">
            <v>VT: HĐK, NC:BĐG Q2/2026</v>
          </cell>
          <cell r="W2436" t="str">
            <v>ME</v>
          </cell>
        </row>
        <row r="2437">
          <cell r="F2437">
            <v>6</v>
          </cell>
          <cell r="J2437">
            <v>429289</v>
          </cell>
          <cell r="K2437">
            <v>50060</v>
          </cell>
          <cell r="L2437">
            <v>479349</v>
          </cell>
          <cell r="M2437">
            <v>0</v>
          </cell>
          <cell r="N2437">
            <v>17521</v>
          </cell>
          <cell r="O2437">
            <v>17521</v>
          </cell>
          <cell r="P2437">
            <v>2876094</v>
          </cell>
          <cell r="Q2437">
            <v>105126</v>
          </cell>
          <cell r="R2437">
            <v>2981220</v>
          </cell>
          <cell r="U2437" t="str">
            <v>VT: HĐK, NC:BĐG Q2/2026</v>
          </cell>
          <cell r="V2437" t="str">
            <v>VT: HĐK, NC:BĐG Q2/2026</v>
          </cell>
          <cell r="W2437" t="str">
            <v>ME</v>
          </cell>
        </row>
        <row r="2438">
          <cell r="F2438">
            <v>6</v>
          </cell>
          <cell r="J2438">
            <v>429289</v>
          </cell>
          <cell r="K2438">
            <v>35760</v>
          </cell>
          <cell r="L2438">
            <v>465049</v>
          </cell>
          <cell r="M2438">
            <v>0</v>
          </cell>
          <cell r="N2438">
            <v>12516</v>
          </cell>
          <cell r="O2438">
            <v>12516</v>
          </cell>
          <cell r="P2438">
            <v>2790294</v>
          </cell>
          <cell r="Q2438">
            <v>75096</v>
          </cell>
          <cell r="R2438">
            <v>2865390</v>
          </cell>
          <cell r="U2438" t="str">
            <v>VT: HĐK, NC:BĐG Q2/2026</v>
          </cell>
          <cell r="V2438" t="str">
            <v>VT: HĐK, NC:BĐG Q2/2026</v>
          </cell>
          <cell r="W2438" t="str">
            <v>ME</v>
          </cell>
        </row>
        <row r="2439">
          <cell r="F2439">
            <v>6</v>
          </cell>
          <cell r="J2439">
            <v>216714</v>
          </cell>
          <cell r="K2439">
            <v>32180</v>
          </cell>
          <cell r="L2439">
            <v>248894</v>
          </cell>
          <cell r="M2439">
            <v>0</v>
          </cell>
          <cell r="N2439">
            <v>11263</v>
          </cell>
          <cell r="O2439">
            <v>11263</v>
          </cell>
          <cell r="P2439">
            <v>1493364</v>
          </cell>
          <cell r="Q2439">
            <v>67578</v>
          </cell>
          <cell r="R2439">
            <v>1560942</v>
          </cell>
          <cell r="U2439" t="str">
            <v>VT: HĐK, NC:BĐG Q2/2026</v>
          </cell>
          <cell r="V2439" t="str">
            <v>VT: HĐK, NC:BĐG Q2/2026</v>
          </cell>
          <cell r="W2439" t="str">
            <v>ME</v>
          </cell>
        </row>
        <row r="2440">
          <cell r="L2440">
            <v>0</v>
          </cell>
          <cell r="M2440">
            <v>0</v>
          </cell>
          <cell r="N2440">
            <v>0</v>
          </cell>
          <cell r="O2440">
            <v>0</v>
          </cell>
          <cell r="P2440">
            <v>0</v>
          </cell>
          <cell r="Q2440">
            <v>0</v>
          </cell>
          <cell r="R2440">
            <v>0</v>
          </cell>
          <cell r="W2440" t="str">
            <v>ME</v>
          </cell>
        </row>
        <row r="2441">
          <cell r="F2441">
            <v>0.05</v>
          </cell>
          <cell r="J2441">
            <v>36419994</v>
          </cell>
          <cell r="K2441">
            <v>4307040</v>
          </cell>
          <cell r="L2441">
            <v>40727034</v>
          </cell>
          <cell r="M2441">
            <v>12746997.899999999</v>
          </cell>
          <cell r="N2441">
            <v>1507464</v>
          </cell>
          <cell r="O2441">
            <v>14254461.899999999</v>
          </cell>
          <cell r="P2441">
            <v>2036351.7000000002</v>
          </cell>
          <cell r="Q2441">
            <v>712723.09499999997</v>
          </cell>
          <cell r="R2441">
            <v>2749074.7949999999</v>
          </cell>
          <cell r="U2441" t="str">
            <v>BĐG Q2/2026</v>
          </cell>
          <cell r="V2441" t="str">
            <v>BĐG Q2/2026</v>
          </cell>
          <cell r="W2441" t="str">
            <v>ME</v>
          </cell>
        </row>
        <row r="2442">
          <cell r="F2442">
            <v>0.25</v>
          </cell>
          <cell r="J2442">
            <v>23523708</v>
          </cell>
          <cell r="K2442">
            <v>3420600</v>
          </cell>
          <cell r="L2442">
            <v>26944308</v>
          </cell>
          <cell r="M2442">
            <v>8233297.7999999998</v>
          </cell>
          <cell r="N2442">
            <v>1197210</v>
          </cell>
          <cell r="O2442">
            <v>9430507.8000000007</v>
          </cell>
          <cell r="P2442">
            <v>6736077</v>
          </cell>
          <cell r="Q2442">
            <v>2357626.9500000002</v>
          </cell>
          <cell r="R2442">
            <v>9093703.9499999993</v>
          </cell>
          <cell r="U2442" t="str">
            <v>BĐG Q2/2026</v>
          </cell>
          <cell r="V2442" t="str">
            <v>BĐG Q2/2026</v>
          </cell>
          <cell r="W2442" t="str">
            <v>ME</v>
          </cell>
        </row>
        <row r="2443">
          <cell r="F2443">
            <v>0.94199999999999995</v>
          </cell>
          <cell r="J2443">
            <v>18789030</v>
          </cell>
          <cell r="K2443">
            <v>3166800</v>
          </cell>
          <cell r="L2443">
            <v>21955830</v>
          </cell>
          <cell r="M2443">
            <v>6576160.5</v>
          </cell>
          <cell r="N2443">
            <v>1108380</v>
          </cell>
          <cell r="O2443">
            <v>7684540.5</v>
          </cell>
          <cell r="P2443">
            <v>20682391.859999999</v>
          </cell>
          <cell r="Q2443">
            <v>7238837.1509999996</v>
          </cell>
          <cell r="R2443">
            <v>27921229.011</v>
          </cell>
          <cell r="U2443" t="str">
            <v>BĐG Q2/2026</v>
          </cell>
          <cell r="V2443" t="str">
            <v>BĐG Q2/2026</v>
          </cell>
          <cell r="W2443" t="str">
            <v>ME</v>
          </cell>
        </row>
        <row r="2444">
          <cell r="F2444">
            <v>1.3919999999999999</v>
          </cell>
          <cell r="J2444">
            <v>12289680</v>
          </cell>
          <cell r="K2444">
            <v>2913000</v>
          </cell>
          <cell r="L2444">
            <v>15202680</v>
          </cell>
          <cell r="M2444">
            <v>4301388</v>
          </cell>
          <cell r="N2444">
            <v>1019549.9999999999</v>
          </cell>
          <cell r="O2444">
            <v>5320938</v>
          </cell>
          <cell r="P2444">
            <v>21162130.559999999</v>
          </cell>
          <cell r="Q2444">
            <v>7406745.6959999995</v>
          </cell>
          <cell r="R2444">
            <v>28568876.255999997</v>
          </cell>
          <cell r="U2444" t="str">
            <v>BĐG Q2/2026</v>
          </cell>
          <cell r="V2444" t="str">
            <v>BĐG Q2/2026</v>
          </cell>
          <cell r="W2444" t="str">
            <v>ME</v>
          </cell>
        </row>
        <row r="2445">
          <cell r="F2445">
            <v>1.462</v>
          </cell>
          <cell r="J2445">
            <v>7846488</v>
          </cell>
          <cell r="K2445">
            <v>2394120</v>
          </cell>
          <cell r="L2445">
            <v>10240608</v>
          </cell>
          <cell r="M2445">
            <v>2746270.8</v>
          </cell>
          <cell r="N2445">
            <v>837942</v>
          </cell>
          <cell r="O2445">
            <v>3584212.8</v>
          </cell>
          <cell r="P2445">
            <v>14971768.896</v>
          </cell>
          <cell r="Q2445">
            <v>5240119.1135999998</v>
          </cell>
          <cell r="R2445">
            <v>20211888.009599999</v>
          </cell>
          <cell r="U2445" t="str">
            <v>BĐG Q2/2026</v>
          </cell>
          <cell r="V2445" t="str">
            <v>BĐG Q2/2026</v>
          </cell>
          <cell r="W2445" t="str">
            <v>ME</v>
          </cell>
        </row>
        <row r="2446">
          <cell r="F2446">
            <v>0.6</v>
          </cell>
          <cell r="J2446">
            <v>3844464</v>
          </cell>
          <cell r="K2446">
            <v>2265240</v>
          </cell>
          <cell r="L2446">
            <v>6109704</v>
          </cell>
          <cell r="M2446">
            <v>1345562.4</v>
          </cell>
          <cell r="N2446">
            <v>792834</v>
          </cell>
          <cell r="O2446">
            <v>2138396.4</v>
          </cell>
          <cell r="P2446">
            <v>3665822.4</v>
          </cell>
          <cell r="Q2446">
            <v>1283037.8399999999</v>
          </cell>
          <cell r="R2446">
            <v>4948860.24</v>
          </cell>
          <cell r="U2446" t="str">
            <v>BĐG Q2/2026</v>
          </cell>
          <cell r="V2446" t="str">
            <v>BĐG Q2/2026</v>
          </cell>
          <cell r="W2446" t="str">
            <v>ME</v>
          </cell>
        </row>
        <row r="2447">
          <cell r="F2447">
            <v>0.24</v>
          </cell>
          <cell r="J2447">
            <v>1961622</v>
          </cell>
          <cell r="K2447">
            <v>1659240.0000000002</v>
          </cell>
          <cell r="L2447">
            <v>3620862</v>
          </cell>
          <cell r="M2447">
            <v>686567.7</v>
          </cell>
          <cell r="N2447">
            <v>580734</v>
          </cell>
          <cell r="O2447">
            <v>1267301.7</v>
          </cell>
          <cell r="P2447">
            <v>869006.88</v>
          </cell>
          <cell r="Q2447">
            <v>304152.408</v>
          </cell>
          <cell r="R2447">
            <v>1173159.2879999999</v>
          </cell>
          <cell r="U2447" t="str">
            <v>BĐG Q2/2026</v>
          </cell>
          <cell r="V2447" t="str">
            <v>BĐG Q2/2026</v>
          </cell>
          <cell r="W2447" t="str">
            <v>ME</v>
          </cell>
        </row>
        <row r="2448">
          <cell r="F2448">
            <v>1</v>
          </cell>
          <cell r="J2448">
            <v>641160</v>
          </cell>
          <cell r="K2448">
            <v>44469</v>
          </cell>
          <cell r="L2448">
            <v>685629</v>
          </cell>
          <cell r="M2448">
            <v>224406</v>
          </cell>
          <cell r="N2448">
            <v>15564.15</v>
          </cell>
          <cell r="O2448">
            <v>239970.15</v>
          </cell>
          <cell r="P2448">
            <v>685629</v>
          </cell>
          <cell r="Q2448">
            <v>239970.15</v>
          </cell>
          <cell r="R2448">
            <v>925599.15</v>
          </cell>
          <cell r="U2448" t="str">
            <v>BĐG Q2/2026</v>
          </cell>
          <cell r="V2448" t="str">
            <v>BĐG Q2/2026</v>
          </cell>
          <cell r="W2448" t="str">
            <v>ME</v>
          </cell>
        </row>
        <row r="2449">
          <cell r="F2449">
            <v>1</v>
          </cell>
          <cell r="J2449">
            <v>279504</v>
          </cell>
          <cell r="K2449">
            <v>39528</v>
          </cell>
          <cell r="L2449">
            <v>319032</v>
          </cell>
          <cell r="M2449">
            <v>97826.4</v>
          </cell>
          <cell r="N2449">
            <v>13834.8</v>
          </cell>
          <cell r="O2449">
            <v>111661.2</v>
          </cell>
          <cell r="P2449">
            <v>319032</v>
          </cell>
          <cell r="Q2449">
            <v>111661.2</v>
          </cell>
          <cell r="R2449">
            <v>430693.2</v>
          </cell>
          <cell r="U2449" t="str">
            <v>BĐG Q2/2026</v>
          </cell>
          <cell r="V2449" t="str">
            <v>BĐG Q2/2026</v>
          </cell>
          <cell r="W2449" t="str">
            <v>ME</v>
          </cell>
        </row>
        <row r="2450">
          <cell r="F2450">
            <v>1</v>
          </cell>
          <cell r="J2450">
            <v>206784</v>
          </cell>
          <cell r="K2450">
            <v>32118</v>
          </cell>
          <cell r="L2450">
            <v>238902</v>
          </cell>
          <cell r="M2450">
            <v>72374.399999999994</v>
          </cell>
          <cell r="N2450">
            <v>11241.3</v>
          </cell>
          <cell r="O2450">
            <v>83615.7</v>
          </cell>
          <cell r="P2450">
            <v>238902</v>
          </cell>
          <cell r="Q2450">
            <v>83615.7</v>
          </cell>
          <cell r="R2450">
            <v>322517.7</v>
          </cell>
          <cell r="U2450" t="str">
            <v>BĐG Q2/2026</v>
          </cell>
          <cell r="V2450" t="str">
            <v>BĐG Q2/2026</v>
          </cell>
          <cell r="W2450" t="str">
            <v>ME</v>
          </cell>
        </row>
        <row r="2451">
          <cell r="F2451">
            <v>28</v>
          </cell>
          <cell r="J2451">
            <v>88560</v>
          </cell>
          <cell r="K2451">
            <v>29646</v>
          </cell>
          <cell r="L2451">
            <v>118206</v>
          </cell>
          <cell r="M2451">
            <v>30995.999999999996</v>
          </cell>
          <cell r="N2451">
            <v>10376.099999999999</v>
          </cell>
          <cell r="O2451">
            <v>41372.099999999991</v>
          </cell>
          <cell r="P2451">
            <v>3309768</v>
          </cell>
          <cell r="Q2451">
            <v>1158418.7999999998</v>
          </cell>
          <cell r="R2451">
            <v>4468186.8</v>
          </cell>
          <cell r="U2451" t="str">
            <v>BĐG Q2/2026</v>
          </cell>
          <cell r="V2451" t="str">
            <v>BĐG Q2/2026</v>
          </cell>
          <cell r="W2451" t="str">
            <v>ME</v>
          </cell>
        </row>
        <row r="2452">
          <cell r="F2452">
            <v>16</v>
          </cell>
          <cell r="J2452">
            <v>48240</v>
          </cell>
          <cell r="K2452">
            <v>24705</v>
          </cell>
          <cell r="L2452">
            <v>72945</v>
          </cell>
          <cell r="M2452">
            <v>16884</v>
          </cell>
          <cell r="N2452">
            <v>8646.75</v>
          </cell>
          <cell r="O2452">
            <v>25530.75</v>
          </cell>
          <cell r="P2452">
            <v>1167120</v>
          </cell>
          <cell r="Q2452">
            <v>408492</v>
          </cell>
          <cell r="R2452">
            <v>1575612</v>
          </cell>
          <cell r="U2452" t="str">
            <v>BĐG Q2/2026</v>
          </cell>
          <cell r="V2452" t="str">
            <v>BĐG Q2/2026</v>
          </cell>
          <cell r="W2452" t="str">
            <v>ME</v>
          </cell>
        </row>
        <row r="2453">
          <cell r="F2453">
            <v>1</v>
          </cell>
          <cell r="J2453">
            <v>468000</v>
          </cell>
          <cell r="K2453">
            <v>44469</v>
          </cell>
          <cell r="L2453">
            <v>512469</v>
          </cell>
          <cell r="M2453">
            <v>163800</v>
          </cell>
          <cell r="N2453">
            <v>15564.15</v>
          </cell>
          <cell r="O2453">
            <v>179364.15</v>
          </cell>
          <cell r="P2453">
            <v>512469</v>
          </cell>
          <cell r="Q2453">
            <v>179364.15</v>
          </cell>
          <cell r="R2453">
            <v>691833.15</v>
          </cell>
          <cell r="U2453" t="str">
            <v>BĐG Q2/2026</v>
          </cell>
          <cell r="V2453" t="str">
            <v>BĐG Q2/2026</v>
          </cell>
          <cell r="W2453" t="str">
            <v>ME</v>
          </cell>
        </row>
        <row r="2454">
          <cell r="F2454">
            <v>1</v>
          </cell>
          <cell r="J2454">
            <v>248400</v>
          </cell>
          <cell r="K2454">
            <v>39528</v>
          </cell>
          <cell r="L2454">
            <v>287928</v>
          </cell>
          <cell r="M2454">
            <v>86940</v>
          </cell>
          <cell r="N2454">
            <v>13834.8</v>
          </cell>
          <cell r="O2454">
            <v>100774.8</v>
          </cell>
          <cell r="P2454">
            <v>287928</v>
          </cell>
          <cell r="Q2454">
            <v>100774.8</v>
          </cell>
          <cell r="R2454">
            <v>388702.8</v>
          </cell>
          <cell r="U2454" t="str">
            <v>BĐG Q2/2026</v>
          </cell>
          <cell r="V2454" t="str">
            <v>BĐG Q2/2026</v>
          </cell>
          <cell r="W2454" t="str">
            <v>ME</v>
          </cell>
        </row>
        <row r="2455">
          <cell r="F2455">
            <v>2</v>
          </cell>
          <cell r="J2455">
            <v>146520</v>
          </cell>
          <cell r="K2455">
            <v>32118</v>
          </cell>
          <cell r="L2455">
            <v>178638</v>
          </cell>
          <cell r="M2455">
            <v>51282</v>
          </cell>
          <cell r="N2455">
            <v>11241.3</v>
          </cell>
          <cell r="O2455">
            <v>62523.3</v>
          </cell>
          <cell r="P2455">
            <v>357276</v>
          </cell>
          <cell r="Q2455">
            <v>125046.6</v>
          </cell>
          <cell r="R2455">
            <v>482322.6</v>
          </cell>
          <cell r="U2455" t="str">
            <v>BĐG Q2/2026</v>
          </cell>
          <cell r="V2455" t="str">
            <v>BĐG Q2/2026</v>
          </cell>
          <cell r="W2455" t="str">
            <v>ME</v>
          </cell>
        </row>
        <row r="2456">
          <cell r="F2456">
            <v>22</v>
          </cell>
          <cell r="J2456">
            <v>67176</v>
          </cell>
          <cell r="K2456">
            <v>29646</v>
          </cell>
          <cell r="L2456">
            <v>96822</v>
          </cell>
          <cell r="M2456">
            <v>23511.599999999999</v>
          </cell>
          <cell r="N2456">
            <v>10376.099999999999</v>
          </cell>
          <cell r="O2456">
            <v>33887.699999999997</v>
          </cell>
          <cell r="P2456">
            <v>2130084</v>
          </cell>
          <cell r="Q2456">
            <v>745529.39999999991</v>
          </cell>
          <cell r="R2456">
            <v>2875613.4</v>
          </cell>
          <cell r="U2456" t="str">
            <v>BĐG Q2/2026</v>
          </cell>
          <cell r="V2456" t="str">
            <v>BĐG Q2/2026</v>
          </cell>
          <cell r="W2456" t="str">
            <v>ME</v>
          </cell>
        </row>
        <row r="2457">
          <cell r="F2457">
            <v>24</v>
          </cell>
          <cell r="J2457">
            <v>40248</v>
          </cell>
          <cell r="K2457">
            <v>24705</v>
          </cell>
          <cell r="L2457">
            <v>64953</v>
          </cell>
          <cell r="M2457">
            <v>14086.8</v>
          </cell>
          <cell r="N2457">
            <v>8646.75</v>
          </cell>
          <cell r="O2457">
            <v>22733.55</v>
          </cell>
          <cell r="P2457">
            <v>1558872</v>
          </cell>
          <cell r="Q2457">
            <v>545605.19999999995</v>
          </cell>
          <cell r="R2457">
            <v>2104477.2000000002</v>
          </cell>
          <cell r="U2457" t="str">
            <v>BĐG Q2/2026</v>
          </cell>
          <cell r="V2457" t="str">
            <v>BĐG Q2/2026</v>
          </cell>
          <cell r="W2457" t="str">
            <v>ME</v>
          </cell>
        </row>
        <row r="2458">
          <cell r="F2458">
            <v>2</v>
          </cell>
          <cell r="J2458">
            <v>198000</v>
          </cell>
          <cell r="K2458">
            <v>29646</v>
          </cell>
          <cell r="L2458">
            <v>227646</v>
          </cell>
          <cell r="M2458">
            <v>69300</v>
          </cell>
          <cell r="N2458">
            <v>10376.099999999999</v>
          </cell>
          <cell r="O2458">
            <v>79676.100000000006</v>
          </cell>
          <cell r="P2458">
            <v>455292</v>
          </cell>
          <cell r="Q2458">
            <v>159352.20000000001</v>
          </cell>
          <cell r="R2458">
            <v>614644.19999999995</v>
          </cell>
          <cell r="U2458" t="str">
            <v>BĐG Q2/2026</v>
          </cell>
          <cell r="V2458" t="str">
            <v>BĐG Q2/2026</v>
          </cell>
          <cell r="W2458" t="str">
            <v>ME</v>
          </cell>
        </row>
        <row r="2459">
          <cell r="F2459">
            <v>2</v>
          </cell>
          <cell r="J2459">
            <v>125496</v>
          </cell>
          <cell r="K2459">
            <v>26352</v>
          </cell>
          <cell r="L2459">
            <v>151848</v>
          </cell>
          <cell r="M2459">
            <v>43923.6</v>
          </cell>
          <cell r="N2459">
            <v>9223.1999999999989</v>
          </cell>
          <cell r="O2459">
            <v>53146.799999999996</v>
          </cell>
          <cell r="P2459">
            <v>303696</v>
          </cell>
          <cell r="Q2459">
            <v>106293.59999999999</v>
          </cell>
          <cell r="R2459">
            <v>409989.6</v>
          </cell>
          <cell r="U2459" t="str">
            <v>BĐG Q2/2026</v>
          </cell>
          <cell r="V2459" t="str">
            <v>BĐG Q2/2026</v>
          </cell>
          <cell r="W2459" t="str">
            <v>ME</v>
          </cell>
        </row>
        <row r="2460">
          <cell r="F2460">
            <v>2</v>
          </cell>
          <cell r="J2460">
            <v>77688</v>
          </cell>
          <cell r="K2460">
            <v>21412</v>
          </cell>
          <cell r="L2460">
            <v>99100</v>
          </cell>
          <cell r="M2460">
            <v>27190.799999999999</v>
          </cell>
          <cell r="N2460">
            <v>7494.2</v>
          </cell>
          <cell r="O2460">
            <v>34685</v>
          </cell>
          <cell r="P2460">
            <v>198200</v>
          </cell>
          <cell r="Q2460">
            <v>69370</v>
          </cell>
          <cell r="R2460">
            <v>267570</v>
          </cell>
          <cell r="U2460" t="str">
            <v>BĐG Q2/2026</v>
          </cell>
          <cell r="V2460" t="str">
            <v>BĐG Q2/2026</v>
          </cell>
          <cell r="W2460" t="str">
            <v>ME</v>
          </cell>
        </row>
        <row r="2461">
          <cell r="F2461">
            <v>53</v>
          </cell>
          <cell r="J2461">
            <v>39456</v>
          </cell>
          <cell r="K2461">
            <v>19764</v>
          </cell>
          <cell r="L2461">
            <v>59220</v>
          </cell>
          <cell r="M2461">
            <v>13809.599999999999</v>
          </cell>
          <cell r="N2461">
            <v>6917.4</v>
          </cell>
          <cell r="O2461">
            <v>20727</v>
          </cell>
          <cell r="P2461">
            <v>3138660</v>
          </cell>
          <cell r="Q2461">
            <v>1098531</v>
          </cell>
          <cell r="R2461">
            <v>4237191</v>
          </cell>
          <cell r="U2461" t="str">
            <v>BĐG Q2/2026</v>
          </cell>
          <cell r="V2461" t="str">
            <v>BĐG Q2/2026</v>
          </cell>
          <cell r="W2461" t="str">
            <v>ME</v>
          </cell>
        </row>
        <row r="2462">
          <cell r="F2462">
            <v>36</v>
          </cell>
          <cell r="J2462">
            <v>24408</v>
          </cell>
          <cell r="K2462">
            <v>16470</v>
          </cell>
          <cell r="L2462">
            <v>40878</v>
          </cell>
          <cell r="M2462">
            <v>8542.7999999999993</v>
          </cell>
          <cell r="N2462">
            <v>5764.5</v>
          </cell>
          <cell r="O2462">
            <v>14307.3</v>
          </cell>
          <cell r="P2462">
            <v>1471608</v>
          </cell>
          <cell r="Q2462">
            <v>515062.8</v>
          </cell>
          <cell r="R2462">
            <v>1986670.8</v>
          </cell>
          <cell r="U2462" t="str">
            <v>BĐG Q2/2026</v>
          </cell>
          <cell r="V2462" t="str">
            <v>BĐG Q2/2026</v>
          </cell>
          <cell r="W2462" t="str">
            <v>ME</v>
          </cell>
        </row>
        <row r="2463">
          <cell r="F2463">
            <v>12</v>
          </cell>
          <cell r="J2463">
            <v>12816</v>
          </cell>
          <cell r="K2463">
            <v>12847</v>
          </cell>
          <cell r="L2463">
            <v>25663</v>
          </cell>
          <cell r="M2463">
            <v>4485.5999999999995</v>
          </cell>
          <cell r="N2463">
            <v>4496.45</v>
          </cell>
          <cell r="O2463">
            <v>8982.0499999999993</v>
          </cell>
          <cell r="P2463">
            <v>307956</v>
          </cell>
          <cell r="Q2463">
            <v>107784.59999999999</v>
          </cell>
          <cell r="R2463">
            <v>415740.6</v>
          </cell>
          <cell r="U2463" t="str">
            <v>BĐG Q2/2026</v>
          </cell>
          <cell r="V2463" t="str">
            <v>BĐG Q2/2026</v>
          </cell>
          <cell r="W2463" t="str">
            <v>ME</v>
          </cell>
        </row>
        <row r="2464">
          <cell r="F2464">
            <v>24</v>
          </cell>
          <cell r="J2464">
            <v>3528</v>
          </cell>
          <cell r="K2464">
            <v>11530</v>
          </cell>
          <cell r="L2464">
            <v>15058</v>
          </cell>
          <cell r="M2464">
            <v>1234.8</v>
          </cell>
          <cell r="N2464">
            <v>4035.4999999999995</v>
          </cell>
          <cell r="O2464">
            <v>5270.2999999999993</v>
          </cell>
          <cell r="P2464">
            <v>361392</v>
          </cell>
          <cell r="Q2464">
            <v>126487.19999999998</v>
          </cell>
          <cell r="R2464">
            <v>487879.19999999995</v>
          </cell>
          <cell r="U2464" t="str">
            <v>BĐG Q2/2026</v>
          </cell>
          <cell r="V2464" t="str">
            <v>BĐG Q2/2026</v>
          </cell>
          <cell r="W2464" t="str">
            <v>ME</v>
          </cell>
        </row>
        <row r="2465">
          <cell r="F2465">
            <v>24</v>
          </cell>
          <cell r="J2465">
            <v>13230</v>
          </cell>
          <cell r="K2465">
            <v>16470</v>
          </cell>
          <cell r="L2465">
            <v>29700</v>
          </cell>
          <cell r="M2465">
            <v>4630.5</v>
          </cell>
          <cell r="N2465">
            <v>5764.5</v>
          </cell>
          <cell r="O2465">
            <v>10395</v>
          </cell>
          <cell r="P2465">
            <v>712800</v>
          </cell>
          <cell r="Q2465">
            <v>249480</v>
          </cell>
          <cell r="R2465">
            <v>962280</v>
          </cell>
          <cell r="U2465" t="str">
            <v>BĐG Q2/2026</v>
          </cell>
          <cell r="V2465" t="str">
            <v>BĐG Q2/2026</v>
          </cell>
          <cell r="W2465" t="str">
            <v>ME</v>
          </cell>
        </row>
        <row r="2466">
          <cell r="F2466">
            <v>24</v>
          </cell>
          <cell r="J2466">
            <v>7128</v>
          </cell>
          <cell r="K2466">
            <v>12847</v>
          </cell>
          <cell r="L2466">
            <v>19975</v>
          </cell>
          <cell r="M2466">
            <v>2494.7999999999997</v>
          </cell>
          <cell r="N2466">
            <v>4496.45</v>
          </cell>
          <cell r="O2466">
            <v>6991.25</v>
          </cell>
          <cell r="P2466">
            <v>479400</v>
          </cell>
          <cell r="Q2466">
            <v>167790</v>
          </cell>
          <cell r="R2466">
            <v>647190</v>
          </cell>
          <cell r="U2466" t="str">
            <v>BĐG Q2/2026</v>
          </cell>
          <cell r="V2466" t="str">
            <v>BĐG Q2/2026</v>
          </cell>
          <cell r="W2466" t="str">
            <v>ME</v>
          </cell>
        </row>
        <row r="2467">
          <cell r="F2467">
            <v>1</v>
          </cell>
          <cell r="J2467">
            <v>52848</v>
          </cell>
          <cell r="K2467">
            <v>19764</v>
          </cell>
          <cell r="L2467">
            <v>72612</v>
          </cell>
          <cell r="M2467">
            <v>18496.8</v>
          </cell>
          <cell r="N2467">
            <v>6917.4</v>
          </cell>
          <cell r="O2467">
            <v>25414.199999999997</v>
          </cell>
          <cell r="P2467">
            <v>72612</v>
          </cell>
          <cell r="Q2467">
            <v>25414.199999999997</v>
          </cell>
          <cell r="R2467">
            <v>98026.2</v>
          </cell>
          <cell r="U2467" t="str">
            <v>BĐG Q2/2026</v>
          </cell>
          <cell r="V2467" t="str">
            <v>BĐG Q2/2026</v>
          </cell>
          <cell r="W2467" t="str">
            <v>ME</v>
          </cell>
        </row>
        <row r="2468">
          <cell r="F2468">
            <v>1</v>
          </cell>
          <cell r="J2468">
            <v>25848</v>
          </cell>
          <cell r="K2468">
            <v>16470</v>
          </cell>
          <cell r="L2468">
            <v>42318</v>
          </cell>
          <cell r="M2468">
            <v>9046.7999999999993</v>
          </cell>
          <cell r="N2468">
            <v>5764.5</v>
          </cell>
          <cell r="O2468">
            <v>14811.3</v>
          </cell>
          <cell r="P2468">
            <v>42318</v>
          </cell>
          <cell r="Q2468">
            <v>14811.3</v>
          </cell>
          <cell r="R2468">
            <v>57129.3</v>
          </cell>
          <cell r="U2468" t="str">
            <v>BĐG Q2/2026</v>
          </cell>
          <cell r="V2468" t="str">
            <v>BĐG Q2/2026</v>
          </cell>
          <cell r="W2468" t="str">
            <v>ME</v>
          </cell>
        </row>
        <row r="2469">
          <cell r="F2469">
            <v>1</v>
          </cell>
          <cell r="J2469">
            <v>14688</v>
          </cell>
          <cell r="K2469">
            <v>12847</v>
          </cell>
          <cell r="L2469">
            <v>27535</v>
          </cell>
          <cell r="M2469">
            <v>5140.7999999999993</v>
          </cell>
          <cell r="N2469">
            <v>4496.45</v>
          </cell>
          <cell r="O2469">
            <v>9637.25</v>
          </cell>
          <cell r="P2469">
            <v>27535</v>
          </cell>
          <cell r="Q2469">
            <v>9637.25</v>
          </cell>
          <cell r="R2469">
            <v>37172.25</v>
          </cell>
          <cell r="U2469" t="str">
            <v>BĐG Q2/2026</v>
          </cell>
          <cell r="V2469" t="str">
            <v>BĐG Q2/2026</v>
          </cell>
          <cell r="W2469" t="str">
            <v>ME</v>
          </cell>
        </row>
        <row r="2470">
          <cell r="F2470">
            <v>12</v>
          </cell>
          <cell r="J2470">
            <v>4608</v>
          </cell>
          <cell r="K2470">
            <v>11530</v>
          </cell>
          <cell r="L2470">
            <v>16138</v>
          </cell>
          <cell r="M2470">
            <v>1612.8</v>
          </cell>
          <cell r="N2470">
            <v>4035.4999999999995</v>
          </cell>
          <cell r="O2470">
            <v>5648.2999999999993</v>
          </cell>
          <cell r="P2470">
            <v>193656</v>
          </cell>
          <cell r="Q2470">
            <v>67779.599999999991</v>
          </cell>
          <cell r="R2470">
            <v>261435.59999999998</v>
          </cell>
          <cell r="U2470" t="str">
            <v>BĐG Q2/2026</v>
          </cell>
          <cell r="V2470" t="str">
            <v>BĐG Q2/2026</v>
          </cell>
          <cell r="W2470" t="str">
            <v>ME</v>
          </cell>
        </row>
        <row r="2471">
          <cell r="F2471">
            <v>8</v>
          </cell>
          <cell r="J2471">
            <v>87696</v>
          </cell>
          <cell r="K2471">
            <v>9882</v>
          </cell>
          <cell r="L2471">
            <v>97578</v>
          </cell>
          <cell r="M2471">
            <v>30693.599999999999</v>
          </cell>
          <cell r="N2471">
            <v>3458.7</v>
          </cell>
          <cell r="O2471">
            <v>34152.299999999996</v>
          </cell>
          <cell r="P2471">
            <v>780624</v>
          </cell>
          <cell r="Q2471">
            <v>273218.39999999997</v>
          </cell>
          <cell r="R2471">
            <v>1053842.3999999999</v>
          </cell>
          <cell r="U2471" t="str">
            <v>BĐG Q2/2026</v>
          </cell>
          <cell r="V2471" t="str">
            <v>BĐG Q2/2026</v>
          </cell>
          <cell r="W2471" t="str">
            <v>ME</v>
          </cell>
        </row>
        <row r="2472">
          <cell r="F2472">
            <v>8</v>
          </cell>
          <cell r="J2472">
            <v>55656</v>
          </cell>
          <cell r="K2472">
            <v>8235</v>
          </cell>
          <cell r="L2472">
            <v>63891</v>
          </cell>
          <cell r="M2472">
            <v>19479.599999999999</v>
          </cell>
          <cell r="N2472">
            <v>2882.25</v>
          </cell>
          <cell r="O2472">
            <v>22361.85</v>
          </cell>
          <cell r="P2472">
            <v>511128</v>
          </cell>
          <cell r="Q2472">
            <v>178894.8</v>
          </cell>
          <cell r="R2472">
            <v>690022.8</v>
          </cell>
          <cell r="U2472" t="str">
            <v>BĐG Q2/2026</v>
          </cell>
          <cell r="V2472" t="str">
            <v>BĐG Q2/2026</v>
          </cell>
          <cell r="W2472" t="str">
            <v>ME</v>
          </cell>
        </row>
        <row r="2473">
          <cell r="F2473">
            <v>14</v>
          </cell>
          <cell r="J2473">
            <v>87696</v>
          </cell>
          <cell r="K2473">
            <v>9882</v>
          </cell>
          <cell r="L2473">
            <v>97578</v>
          </cell>
          <cell r="M2473">
            <v>30693.599999999999</v>
          </cell>
          <cell r="N2473">
            <v>3458.7</v>
          </cell>
          <cell r="O2473">
            <v>34152.299999999996</v>
          </cell>
          <cell r="P2473">
            <v>1366092</v>
          </cell>
          <cell r="Q2473">
            <v>478132.19999999995</v>
          </cell>
          <cell r="R2473">
            <v>1844224.2</v>
          </cell>
          <cell r="U2473" t="str">
            <v>BĐG Q2/2026</v>
          </cell>
          <cell r="V2473" t="str">
            <v>BĐG Q2/2026</v>
          </cell>
          <cell r="W2473" t="str">
            <v>ME</v>
          </cell>
        </row>
        <row r="2474">
          <cell r="F2474">
            <v>14</v>
          </cell>
          <cell r="J2474">
            <v>55656</v>
          </cell>
          <cell r="K2474">
            <v>8235</v>
          </cell>
          <cell r="L2474">
            <v>63891</v>
          </cell>
          <cell r="M2474">
            <v>19479.599999999999</v>
          </cell>
          <cell r="N2474">
            <v>2882.25</v>
          </cell>
          <cell r="O2474">
            <v>22361.85</v>
          </cell>
          <cell r="P2474">
            <v>894474</v>
          </cell>
          <cell r="Q2474">
            <v>313065.89999999997</v>
          </cell>
          <cell r="R2474">
            <v>1207539.8999999999</v>
          </cell>
          <cell r="U2474" t="str">
            <v>BĐG Q2/2026</v>
          </cell>
          <cell r="V2474" t="str">
            <v>BĐG Q2/2026</v>
          </cell>
          <cell r="W2474" t="str">
            <v>ME</v>
          </cell>
        </row>
        <row r="2475">
          <cell r="L2475">
            <v>0</v>
          </cell>
          <cell r="M2475">
            <v>0</v>
          </cell>
          <cell r="N2475">
            <v>0</v>
          </cell>
          <cell r="O2475">
            <v>0</v>
          </cell>
          <cell r="P2475">
            <v>0</v>
          </cell>
          <cell r="Q2475">
            <v>0</v>
          </cell>
          <cell r="R2475">
            <v>0</v>
          </cell>
          <cell r="W2475" t="str">
            <v>ME</v>
          </cell>
        </row>
        <row r="2476">
          <cell r="F2476">
            <v>0.8</v>
          </cell>
          <cell r="J2476">
            <v>23523708</v>
          </cell>
          <cell r="K2476">
            <v>3420600</v>
          </cell>
          <cell r="L2476">
            <v>26944308</v>
          </cell>
          <cell r="M2476">
            <v>8233297.7999999998</v>
          </cell>
          <cell r="N2476">
            <v>1197210</v>
          </cell>
          <cell r="O2476">
            <v>9430507.8000000007</v>
          </cell>
          <cell r="P2476">
            <v>21555446.400000002</v>
          </cell>
          <cell r="Q2476">
            <v>7544406.2400000012</v>
          </cell>
          <cell r="R2476">
            <v>29099852.640000004</v>
          </cell>
          <cell r="U2476" t="str">
            <v>BĐG Q2/2026</v>
          </cell>
          <cell r="V2476" t="str">
            <v>BĐG Q2/2026</v>
          </cell>
          <cell r="W2476" t="str">
            <v>ME</v>
          </cell>
        </row>
        <row r="2477">
          <cell r="F2477">
            <v>0.62</v>
          </cell>
          <cell r="J2477">
            <v>12289680</v>
          </cell>
          <cell r="K2477">
            <v>2913000</v>
          </cell>
          <cell r="L2477">
            <v>15202680</v>
          </cell>
          <cell r="M2477">
            <v>4301388</v>
          </cell>
          <cell r="N2477">
            <v>1019549.9999999999</v>
          </cell>
          <cell r="O2477">
            <v>5320938</v>
          </cell>
          <cell r="P2477">
            <v>9425661.5999999996</v>
          </cell>
          <cell r="Q2477">
            <v>3298981.56</v>
          </cell>
          <cell r="R2477">
            <v>12724643.16</v>
          </cell>
          <cell r="U2477" t="str">
            <v>BĐG Q2/2026</v>
          </cell>
          <cell r="V2477" t="str">
            <v>BĐG Q2/2026</v>
          </cell>
          <cell r="W2477" t="str">
            <v>ME</v>
          </cell>
        </row>
        <row r="2478">
          <cell r="F2478">
            <v>0.32</v>
          </cell>
          <cell r="J2478">
            <v>7846488</v>
          </cell>
          <cell r="K2478">
            <v>2394120</v>
          </cell>
          <cell r="L2478">
            <v>10240608</v>
          </cell>
          <cell r="M2478">
            <v>2746270.8</v>
          </cell>
          <cell r="N2478">
            <v>837942</v>
          </cell>
          <cell r="O2478">
            <v>3584212.8</v>
          </cell>
          <cell r="P2478">
            <v>3276994.5600000001</v>
          </cell>
          <cell r="Q2478">
            <v>1146948.0959999999</v>
          </cell>
          <cell r="R2478">
            <v>4423942.6559999995</v>
          </cell>
          <cell r="U2478" t="str">
            <v>BĐG Q2/2026</v>
          </cell>
          <cell r="V2478" t="str">
            <v>BĐG Q2/2026</v>
          </cell>
          <cell r="W2478" t="str">
            <v>ME</v>
          </cell>
        </row>
        <row r="2479">
          <cell r="F2479">
            <v>32</v>
          </cell>
          <cell r="J2479">
            <v>125496</v>
          </cell>
          <cell r="K2479">
            <v>26352</v>
          </cell>
          <cell r="L2479">
            <v>151848</v>
          </cell>
          <cell r="M2479">
            <v>43923.6</v>
          </cell>
          <cell r="N2479">
            <v>9223.1999999999989</v>
          </cell>
          <cell r="O2479">
            <v>53146.799999999996</v>
          </cell>
          <cell r="P2479">
            <v>4859136</v>
          </cell>
          <cell r="Q2479">
            <v>1700697.5999999999</v>
          </cell>
          <cell r="R2479">
            <v>6559833.5999999996</v>
          </cell>
          <cell r="U2479" t="str">
            <v>BĐG Q2/2026</v>
          </cell>
          <cell r="V2479" t="str">
            <v>BĐG Q2/2026</v>
          </cell>
          <cell r="W2479" t="str">
            <v>ME</v>
          </cell>
        </row>
        <row r="2480">
          <cell r="F2480">
            <v>30</v>
          </cell>
          <cell r="J2480">
            <v>39456</v>
          </cell>
          <cell r="K2480">
            <v>19764</v>
          </cell>
          <cell r="L2480">
            <v>59220</v>
          </cell>
          <cell r="M2480">
            <v>13809.599999999999</v>
          </cell>
          <cell r="N2480">
            <v>6917.4</v>
          </cell>
          <cell r="O2480">
            <v>20727</v>
          </cell>
          <cell r="P2480">
            <v>1776600</v>
          </cell>
          <cell r="Q2480">
            <v>621810</v>
          </cell>
          <cell r="R2480">
            <v>2398410</v>
          </cell>
          <cell r="U2480" t="str">
            <v>BĐG Q2/2026</v>
          </cell>
          <cell r="V2480" t="str">
            <v>BĐG Q2/2026</v>
          </cell>
          <cell r="W2480" t="str">
            <v>ME</v>
          </cell>
        </row>
        <row r="2481">
          <cell r="F2481">
            <v>26</v>
          </cell>
          <cell r="J2481">
            <v>24408</v>
          </cell>
          <cell r="K2481">
            <v>16470</v>
          </cell>
          <cell r="L2481">
            <v>40878</v>
          </cell>
          <cell r="M2481">
            <v>8542.7999999999993</v>
          </cell>
          <cell r="N2481">
            <v>5764.5</v>
          </cell>
          <cell r="O2481">
            <v>14307.3</v>
          </cell>
          <cell r="P2481">
            <v>1062828</v>
          </cell>
          <cell r="Q2481">
            <v>371989.8</v>
          </cell>
          <cell r="R2481">
            <v>1434817.8</v>
          </cell>
          <cell r="U2481" t="str">
            <v>BĐG Q2/2026</v>
          </cell>
          <cell r="V2481" t="str">
            <v>BĐG Q2/2026</v>
          </cell>
          <cell r="W2481" t="str">
            <v>ME</v>
          </cell>
        </row>
        <row r="2482">
          <cell r="F2482">
            <v>8</v>
          </cell>
          <cell r="J2482">
            <v>228000</v>
          </cell>
          <cell r="K2482">
            <v>62586</v>
          </cell>
          <cell r="L2482">
            <v>290586</v>
          </cell>
          <cell r="M2482">
            <v>0</v>
          </cell>
          <cell r="N2482">
            <v>21905.1</v>
          </cell>
          <cell r="O2482">
            <v>21905.1</v>
          </cell>
          <cell r="P2482">
            <v>2324688</v>
          </cell>
          <cell r="Q2482">
            <v>175240.8</v>
          </cell>
          <cell r="R2482">
            <v>2499928.7999999998</v>
          </cell>
          <cell r="U2482" t="str">
            <v>VT: NCC, NC:BĐG Q2/2026</v>
          </cell>
          <cell r="V2482" t="str">
            <v>VT: NCC, NC:BĐG Q2/2026</v>
          </cell>
          <cell r="W2482" t="str">
            <v>ME</v>
          </cell>
        </row>
        <row r="2483">
          <cell r="F2483">
            <v>2</v>
          </cell>
          <cell r="J2483">
            <v>192000</v>
          </cell>
          <cell r="K2483">
            <v>60000.000000000007</v>
          </cell>
          <cell r="L2483">
            <v>252000</v>
          </cell>
          <cell r="M2483">
            <v>0</v>
          </cell>
          <cell r="N2483">
            <v>21000</v>
          </cell>
          <cell r="O2483">
            <v>21000</v>
          </cell>
          <cell r="P2483">
            <v>504000</v>
          </cell>
          <cell r="Q2483">
            <v>42000</v>
          </cell>
          <cell r="R2483">
            <v>546000</v>
          </cell>
          <cell r="U2483" t="str">
            <v>VT: NCC, NC:BĐG Q2/2026</v>
          </cell>
          <cell r="V2483" t="str">
            <v>VT: NCC, NC:BĐG Q2/2026</v>
          </cell>
          <cell r="W2483" t="str">
            <v>ME</v>
          </cell>
        </row>
        <row r="2662">
          <cell r="L2662">
            <v>0</v>
          </cell>
          <cell r="M2662">
            <v>0</v>
          </cell>
          <cell r="N2662">
            <v>0</v>
          </cell>
          <cell r="O2662">
            <v>0</v>
          </cell>
          <cell r="P2662">
            <v>0</v>
          </cell>
          <cell r="Q2662">
            <v>0</v>
          </cell>
          <cell r="R2662">
            <v>0</v>
          </cell>
          <cell r="W2662" t="str">
            <v>ME</v>
          </cell>
        </row>
        <row r="2663">
          <cell r="L2663">
            <v>0</v>
          </cell>
          <cell r="M2663">
            <v>0</v>
          </cell>
          <cell r="N2663">
            <v>0</v>
          </cell>
          <cell r="O2663">
            <v>0</v>
          </cell>
          <cell r="P2663">
            <v>0</v>
          </cell>
          <cell r="Q2663">
            <v>0</v>
          </cell>
          <cell r="R2663">
            <v>0</v>
          </cell>
          <cell r="W2663" t="str">
            <v>ME</v>
          </cell>
        </row>
        <row r="2664">
          <cell r="F2664">
            <v>1</v>
          </cell>
          <cell r="J2664">
            <v>291922000</v>
          </cell>
          <cell r="L2664">
            <v>291922000</v>
          </cell>
          <cell r="M2664">
            <v>0</v>
          </cell>
          <cell r="N2664">
            <v>0</v>
          </cell>
          <cell r="O2664">
            <v>0</v>
          </cell>
          <cell r="P2664">
            <v>291922000</v>
          </cell>
          <cell r="Q2664">
            <v>0</v>
          </cell>
          <cell r="R2664">
            <v>291922000</v>
          </cell>
          <cell r="U2664" t="str">
            <v>Báo giá NCC</v>
          </cell>
          <cell r="V2664" t="str">
            <v>Báo giá NCC</v>
          </cell>
          <cell r="W2664" t="str">
            <v>ME</v>
          </cell>
        </row>
        <row r="2665">
          <cell r="L2665">
            <v>0</v>
          </cell>
          <cell r="M2665">
            <v>0</v>
          </cell>
          <cell r="N2665">
            <v>0</v>
          </cell>
          <cell r="O2665">
            <v>0</v>
          </cell>
          <cell r="P2665">
            <v>0</v>
          </cell>
          <cell r="Q2665">
            <v>0</v>
          </cell>
          <cell r="R2665">
            <v>0</v>
          </cell>
          <cell r="W2665" t="str">
            <v>ME</v>
          </cell>
        </row>
        <row r="2666">
          <cell r="L2666">
            <v>0</v>
          </cell>
          <cell r="M2666">
            <v>0</v>
          </cell>
          <cell r="N2666">
            <v>0</v>
          </cell>
          <cell r="O2666">
            <v>0</v>
          </cell>
          <cell r="P2666">
            <v>0</v>
          </cell>
          <cell r="Q2666">
            <v>0</v>
          </cell>
          <cell r="R2666">
            <v>0</v>
          </cell>
          <cell r="W2666" t="str">
            <v>ME</v>
          </cell>
        </row>
        <row r="2667">
          <cell r="L2667">
            <v>0</v>
          </cell>
          <cell r="M2667">
            <v>0</v>
          </cell>
          <cell r="N2667">
            <v>0</v>
          </cell>
          <cell r="O2667">
            <v>0</v>
          </cell>
          <cell r="P2667">
            <v>0</v>
          </cell>
          <cell r="Q2667">
            <v>0</v>
          </cell>
          <cell r="R2667">
            <v>0</v>
          </cell>
          <cell r="W2667" t="str">
            <v>ME</v>
          </cell>
        </row>
        <row r="2668">
          <cell r="L2668">
            <v>0</v>
          </cell>
          <cell r="M2668">
            <v>0</v>
          </cell>
          <cell r="N2668">
            <v>0</v>
          </cell>
          <cell r="O2668">
            <v>0</v>
          </cell>
          <cell r="P2668">
            <v>0</v>
          </cell>
          <cell r="Q2668">
            <v>0</v>
          </cell>
          <cell r="R2668">
            <v>0</v>
          </cell>
          <cell r="W2668" t="str">
            <v>ME</v>
          </cell>
        </row>
        <row r="2669">
          <cell r="L2669">
            <v>0</v>
          </cell>
          <cell r="M2669">
            <v>0</v>
          </cell>
          <cell r="N2669">
            <v>0</v>
          </cell>
          <cell r="O2669">
            <v>0</v>
          </cell>
          <cell r="P2669">
            <v>0</v>
          </cell>
          <cell r="Q2669">
            <v>0</v>
          </cell>
          <cell r="R2669">
            <v>0</v>
          </cell>
          <cell r="W2669" t="str">
            <v>ME</v>
          </cell>
        </row>
        <row r="2670">
          <cell r="L2670">
            <v>0</v>
          </cell>
          <cell r="M2670">
            <v>0</v>
          </cell>
          <cell r="N2670">
            <v>0</v>
          </cell>
          <cell r="O2670">
            <v>0</v>
          </cell>
          <cell r="P2670">
            <v>0</v>
          </cell>
          <cell r="Q2670">
            <v>0</v>
          </cell>
          <cell r="R2670">
            <v>0</v>
          </cell>
          <cell r="W2670" t="str">
            <v>ME</v>
          </cell>
        </row>
        <row r="2671">
          <cell r="L2671">
            <v>0</v>
          </cell>
          <cell r="M2671">
            <v>0</v>
          </cell>
          <cell r="N2671">
            <v>0</v>
          </cell>
          <cell r="O2671">
            <v>0</v>
          </cell>
          <cell r="P2671">
            <v>0</v>
          </cell>
          <cell r="Q2671">
            <v>0</v>
          </cell>
          <cell r="R2671">
            <v>0</v>
          </cell>
          <cell r="W2671" t="str">
            <v>ME</v>
          </cell>
        </row>
        <row r="2672">
          <cell r="L2672">
            <v>0</v>
          </cell>
          <cell r="M2672">
            <v>0</v>
          </cell>
          <cell r="N2672">
            <v>0</v>
          </cell>
          <cell r="O2672">
            <v>0</v>
          </cell>
          <cell r="P2672">
            <v>0</v>
          </cell>
          <cell r="Q2672">
            <v>0</v>
          </cell>
          <cell r="R2672">
            <v>0</v>
          </cell>
          <cell r="W2672" t="str">
            <v>ME</v>
          </cell>
        </row>
        <row r="2673">
          <cell r="L2673">
            <v>0</v>
          </cell>
          <cell r="M2673">
            <v>0</v>
          </cell>
          <cell r="N2673">
            <v>0</v>
          </cell>
          <cell r="O2673">
            <v>0</v>
          </cell>
          <cell r="P2673">
            <v>0</v>
          </cell>
          <cell r="Q2673">
            <v>0</v>
          </cell>
          <cell r="R2673">
            <v>0</v>
          </cell>
          <cell r="W2673" t="str">
            <v>ME</v>
          </cell>
        </row>
        <row r="2674">
          <cell r="L2674">
            <v>0</v>
          </cell>
          <cell r="M2674">
            <v>0</v>
          </cell>
          <cell r="N2674">
            <v>0</v>
          </cell>
          <cell r="O2674">
            <v>0</v>
          </cell>
          <cell r="P2674">
            <v>0</v>
          </cell>
          <cell r="Q2674">
            <v>0</v>
          </cell>
          <cell r="R2674">
            <v>0</v>
          </cell>
          <cell r="W2674" t="str">
            <v>ME</v>
          </cell>
        </row>
        <row r="2675">
          <cell r="L2675">
            <v>0</v>
          </cell>
          <cell r="M2675">
            <v>0</v>
          </cell>
          <cell r="N2675">
            <v>0</v>
          </cell>
          <cell r="O2675">
            <v>0</v>
          </cell>
          <cell r="P2675">
            <v>0</v>
          </cell>
          <cell r="Q2675">
            <v>0</v>
          </cell>
          <cell r="R2675">
            <v>0</v>
          </cell>
          <cell r="U2675" t="str">
            <v>VT: HĐK, NC:BĐG Q2/2026</v>
          </cell>
          <cell r="V2675" t="str">
            <v>VT: HĐK, NC:BĐG Q2/2026</v>
          </cell>
          <cell r="W2675" t="str">
            <v>ME</v>
          </cell>
        </row>
        <row r="2676">
          <cell r="L2676">
            <v>0</v>
          </cell>
          <cell r="M2676">
            <v>0</v>
          </cell>
          <cell r="N2676">
            <v>0</v>
          </cell>
          <cell r="O2676">
            <v>0</v>
          </cell>
          <cell r="P2676">
            <v>0</v>
          </cell>
          <cell r="Q2676">
            <v>0</v>
          </cell>
          <cell r="R2676">
            <v>0</v>
          </cell>
          <cell r="W2676" t="str">
            <v>ME</v>
          </cell>
        </row>
        <row r="2677">
          <cell r="L2677">
            <v>0</v>
          </cell>
          <cell r="M2677">
            <v>0</v>
          </cell>
          <cell r="N2677">
            <v>0</v>
          </cell>
          <cell r="O2677">
            <v>0</v>
          </cell>
          <cell r="P2677">
            <v>0</v>
          </cell>
          <cell r="Q2677">
            <v>0</v>
          </cell>
          <cell r="R2677">
            <v>0</v>
          </cell>
          <cell r="W2677" t="str">
            <v>ME</v>
          </cell>
        </row>
        <row r="2678">
          <cell r="L2678">
            <v>0</v>
          </cell>
          <cell r="M2678">
            <v>0</v>
          </cell>
          <cell r="N2678">
            <v>0</v>
          </cell>
          <cell r="O2678">
            <v>0</v>
          </cell>
          <cell r="P2678">
            <v>0</v>
          </cell>
          <cell r="Q2678">
            <v>0</v>
          </cell>
          <cell r="R2678">
            <v>0</v>
          </cell>
          <cell r="W2678" t="str">
            <v>ME</v>
          </cell>
        </row>
        <row r="2679">
          <cell r="L2679">
            <v>0</v>
          </cell>
          <cell r="M2679">
            <v>0</v>
          </cell>
          <cell r="N2679">
            <v>0</v>
          </cell>
          <cell r="O2679">
            <v>0</v>
          </cell>
          <cell r="P2679">
            <v>0</v>
          </cell>
          <cell r="Q2679">
            <v>0</v>
          </cell>
          <cell r="R2679">
            <v>0</v>
          </cell>
          <cell r="W2679" t="str">
            <v>ME</v>
          </cell>
        </row>
        <row r="2680">
          <cell r="F2680">
            <v>2</v>
          </cell>
          <cell r="J2680">
            <v>30250000</v>
          </cell>
          <cell r="L2680">
            <v>30250000</v>
          </cell>
          <cell r="M2680">
            <v>0</v>
          </cell>
          <cell r="N2680">
            <v>0</v>
          </cell>
          <cell r="O2680">
            <v>0</v>
          </cell>
          <cell r="P2680">
            <v>60500000</v>
          </cell>
          <cell r="Q2680">
            <v>0</v>
          </cell>
          <cell r="R2680">
            <v>60500000</v>
          </cell>
          <cell r="U2680" t="str">
            <v>Báo giá NCC</v>
          </cell>
          <cell r="V2680" t="str">
            <v>Báo giá NCC</v>
          </cell>
          <cell r="W2680" t="str">
            <v>ME</v>
          </cell>
        </row>
        <row r="2681">
          <cell r="L2681">
            <v>0</v>
          </cell>
          <cell r="M2681">
            <v>0</v>
          </cell>
          <cell r="N2681">
            <v>0</v>
          </cell>
          <cell r="O2681">
            <v>0</v>
          </cell>
          <cell r="P2681">
            <v>0</v>
          </cell>
          <cell r="Q2681">
            <v>0</v>
          </cell>
          <cell r="R2681">
            <v>0</v>
          </cell>
          <cell r="W2681" t="str">
            <v>ME</v>
          </cell>
        </row>
        <row r="2682">
          <cell r="L2682">
            <v>0</v>
          </cell>
          <cell r="M2682">
            <v>0</v>
          </cell>
          <cell r="N2682">
            <v>0</v>
          </cell>
          <cell r="O2682">
            <v>0</v>
          </cell>
          <cell r="P2682">
            <v>0</v>
          </cell>
          <cell r="Q2682">
            <v>0</v>
          </cell>
          <cell r="R2682">
            <v>0</v>
          </cell>
          <cell r="W2682" t="str">
            <v>ME</v>
          </cell>
        </row>
        <row r="2683">
          <cell r="L2683">
            <v>0</v>
          </cell>
          <cell r="M2683">
            <v>0</v>
          </cell>
          <cell r="N2683">
            <v>0</v>
          </cell>
          <cell r="O2683">
            <v>0</v>
          </cell>
          <cell r="P2683">
            <v>0</v>
          </cell>
          <cell r="Q2683">
            <v>0</v>
          </cell>
          <cell r="R2683">
            <v>0</v>
          </cell>
          <cell r="W2683" t="str">
            <v>ME</v>
          </cell>
        </row>
        <row r="2684">
          <cell r="L2684">
            <v>0</v>
          </cell>
          <cell r="M2684">
            <v>0</v>
          </cell>
          <cell r="N2684">
            <v>0</v>
          </cell>
          <cell r="O2684">
            <v>0</v>
          </cell>
          <cell r="P2684">
            <v>0</v>
          </cell>
          <cell r="Q2684">
            <v>0</v>
          </cell>
          <cell r="R2684">
            <v>0</v>
          </cell>
          <cell r="W2684" t="str">
            <v>ME</v>
          </cell>
        </row>
        <row r="2685">
          <cell r="L2685">
            <v>0</v>
          </cell>
          <cell r="M2685">
            <v>0</v>
          </cell>
          <cell r="N2685">
            <v>0</v>
          </cell>
          <cell r="O2685">
            <v>0</v>
          </cell>
          <cell r="P2685">
            <v>0</v>
          </cell>
          <cell r="Q2685">
            <v>0</v>
          </cell>
          <cell r="R2685">
            <v>0</v>
          </cell>
          <cell r="W2685" t="str">
            <v>ME</v>
          </cell>
        </row>
        <row r="2686">
          <cell r="L2686">
            <v>0</v>
          </cell>
          <cell r="M2686">
            <v>0</v>
          </cell>
          <cell r="N2686">
            <v>0</v>
          </cell>
          <cell r="O2686">
            <v>0</v>
          </cell>
          <cell r="P2686">
            <v>0</v>
          </cell>
          <cell r="Q2686">
            <v>0</v>
          </cell>
          <cell r="R2686">
            <v>0</v>
          </cell>
          <cell r="W2686" t="str">
            <v>ME</v>
          </cell>
        </row>
        <row r="2687">
          <cell r="L2687">
            <v>0</v>
          </cell>
          <cell r="M2687">
            <v>0</v>
          </cell>
          <cell r="N2687">
            <v>0</v>
          </cell>
          <cell r="O2687">
            <v>0</v>
          </cell>
          <cell r="P2687">
            <v>0</v>
          </cell>
          <cell r="Q2687">
            <v>0</v>
          </cell>
          <cell r="R2687">
            <v>0</v>
          </cell>
          <cell r="W2687" t="str">
            <v>ME</v>
          </cell>
        </row>
        <row r="2688">
          <cell r="L2688">
            <v>0</v>
          </cell>
          <cell r="M2688">
            <v>0</v>
          </cell>
          <cell r="N2688">
            <v>0</v>
          </cell>
          <cell r="O2688">
            <v>0</v>
          </cell>
          <cell r="P2688">
            <v>0</v>
          </cell>
          <cell r="Q2688">
            <v>0</v>
          </cell>
          <cell r="R2688">
            <v>0</v>
          </cell>
          <cell r="W2688" t="str">
            <v>ME</v>
          </cell>
        </row>
        <row r="2689">
          <cell r="F2689">
            <v>1</v>
          </cell>
          <cell r="J2689">
            <v>30970000</v>
          </cell>
          <cell r="L2689">
            <v>30970000</v>
          </cell>
          <cell r="M2689">
            <v>0</v>
          </cell>
          <cell r="N2689">
            <v>0</v>
          </cell>
          <cell r="O2689">
            <v>0</v>
          </cell>
          <cell r="P2689">
            <v>30970000</v>
          </cell>
          <cell r="Q2689">
            <v>0</v>
          </cell>
          <cell r="R2689">
            <v>30970000</v>
          </cell>
          <cell r="U2689" t="str">
            <v>Báo giá NCC</v>
          </cell>
          <cell r="V2689" t="str">
            <v>Báo giá NCC</v>
          </cell>
          <cell r="W2689" t="str">
            <v>ME</v>
          </cell>
        </row>
        <row r="2690">
          <cell r="L2690">
            <v>0</v>
          </cell>
          <cell r="M2690">
            <v>0</v>
          </cell>
          <cell r="N2690">
            <v>0</v>
          </cell>
          <cell r="O2690">
            <v>0</v>
          </cell>
          <cell r="P2690">
            <v>0</v>
          </cell>
          <cell r="Q2690">
            <v>0</v>
          </cell>
          <cell r="R2690">
            <v>0</v>
          </cell>
          <cell r="W2690" t="str">
            <v>ME</v>
          </cell>
        </row>
        <row r="2691">
          <cell r="L2691">
            <v>0</v>
          </cell>
          <cell r="M2691">
            <v>0</v>
          </cell>
          <cell r="N2691">
            <v>0</v>
          </cell>
          <cell r="O2691">
            <v>0</v>
          </cell>
          <cell r="P2691">
            <v>0</v>
          </cell>
          <cell r="Q2691">
            <v>0</v>
          </cell>
          <cell r="R2691">
            <v>0</v>
          </cell>
          <cell r="W2691" t="str">
            <v>ME</v>
          </cell>
        </row>
        <row r="2692">
          <cell r="L2692">
            <v>0</v>
          </cell>
          <cell r="M2692">
            <v>0</v>
          </cell>
          <cell r="N2692">
            <v>0</v>
          </cell>
          <cell r="O2692">
            <v>0</v>
          </cell>
          <cell r="P2692">
            <v>0</v>
          </cell>
          <cell r="Q2692">
            <v>0</v>
          </cell>
          <cell r="R2692">
            <v>0</v>
          </cell>
          <cell r="W2692" t="str">
            <v>ME</v>
          </cell>
        </row>
        <row r="2693">
          <cell r="L2693">
            <v>0</v>
          </cell>
          <cell r="M2693">
            <v>0</v>
          </cell>
          <cell r="N2693">
            <v>0</v>
          </cell>
          <cell r="O2693">
            <v>0</v>
          </cell>
          <cell r="P2693">
            <v>0</v>
          </cell>
          <cell r="Q2693">
            <v>0</v>
          </cell>
          <cell r="R2693">
            <v>0</v>
          </cell>
          <cell r="W2693" t="str">
            <v>ME</v>
          </cell>
        </row>
        <row r="2694">
          <cell r="L2694">
            <v>0</v>
          </cell>
          <cell r="M2694">
            <v>0</v>
          </cell>
          <cell r="N2694">
            <v>0</v>
          </cell>
          <cell r="O2694">
            <v>0</v>
          </cell>
          <cell r="P2694">
            <v>0</v>
          </cell>
          <cell r="Q2694">
            <v>0</v>
          </cell>
          <cell r="R2694">
            <v>0</v>
          </cell>
          <cell r="W2694" t="str">
            <v>ME</v>
          </cell>
        </row>
        <row r="2695">
          <cell r="L2695">
            <v>0</v>
          </cell>
          <cell r="M2695">
            <v>0</v>
          </cell>
          <cell r="N2695">
            <v>0</v>
          </cell>
          <cell r="O2695">
            <v>0</v>
          </cell>
          <cell r="P2695">
            <v>0</v>
          </cell>
          <cell r="Q2695">
            <v>0</v>
          </cell>
          <cell r="R2695">
            <v>0</v>
          </cell>
          <cell r="W2695" t="str">
            <v>ME</v>
          </cell>
        </row>
        <row r="2696">
          <cell r="L2696">
            <v>0</v>
          </cell>
          <cell r="M2696">
            <v>0</v>
          </cell>
          <cell r="N2696">
            <v>0</v>
          </cell>
          <cell r="O2696">
            <v>0</v>
          </cell>
          <cell r="P2696">
            <v>0</v>
          </cell>
          <cell r="Q2696">
            <v>0</v>
          </cell>
          <cell r="R2696">
            <v>0</v>
          </cell>
          <cell r="W2696" t="str">
            <v>ME</v>
          </cell>
        </row>
        <row r="2697">
          <cell r="L2697">
            <v>0</v>
          </cell>
          <cell r="M2697">
            <v>0</v>
          </cell>
          <cell r="N2697">
            <v>0</v>
          </cell>
          <cell r="O2697">
            <v>0</v>
          </cell>
          <cell r="P2697">
            <v>0</v>
          </cell>
          <cell r="Q2697">
            <v>0</v>
          </cell>
          <cell r="R2697">
            <v>0</v>
          </cell>
          <cell r="W2697" t="str">
            <v>ME</v>
          </cell>
        </row>
        <row r="2698">
          <cell r="F2698">
            <v>1</v>
          </cell>
          <cell r="J2698">
            <v>30250000</v>
          </cell>
          <cell r="L2698">
            <v>30250000</v>
          </cell>
          <cell r="M2698">
            <v>0</v>
          </cell>
          <cell r="N2698">
            <v>0</v>
          </cell>
          <cell r="O2698">
            <v>0</v>
          </cell>
          <cell r="P2698">
            <v>30250000</v>
          </cell>
          <cell r="Q2698">
            <v>0</v>
          </cell>
          <cell r="R2698">
            <v>30250000</v>
          </cell>
          <cell r="U2698" t="str">
            <v>Báo giá NCC</v>
          </cell>
          <cell r="V2698" t="str">
            <v>Báo giá NCC</v>
          </cell>
          <cell r="W2698" t="str">
            <v>ME</v>
          </cell>
        </row>
        <row r="2699">
          <cell r="L2699">
            <v>0</v>
          </cell>
          <cell r="M2699">
            <v>0</v>
          </cell>
          <cell r="N2699">
            <v>0</v>
          </cell>
          <cell r="O2699">
            <v>0</v>
          </cell>
          <cell r="P2699">
            <v>0</v>
          </cell>
          <cell r="Q2699">
            <v>0</v>
          </cell>
          <cell r="R2699">
            <v>0</v>
          </cell>
          <cell r="W2699" t="str">
            <v>ME</v>
          </cell>
        </row>
        <row r="2700">
          <cell r="L2700">
            <v>0</v>
          </cell>
          <cell r="M2700">
            <v>0</v>
          </cell>
          <cell r="N2700">
            <v>0</v>
          </cell>
          <cell r="O2700">
            <v>0</v>
          </cell>
          <cell r="P2700">
            <v>0</v>
          </cell>
          <cell r="Q2700">
            <v>0</v>
          </cell>
          <cell r="R2700">
            <v>0</v>
          </cell>
          <cell r="W2700" t="str">
            <v>ME</v>
          </cell>
        </row>
        <row r="2701">
          <cell r="L2701">
            <v>0</v>
          </cell>
          <cell r="M2701">
            <v>0</v>
          </cell>
          <cell r="N2701">
            <v>0</v>
          </cell>
          <cell r="O2701">
            <v>0</v>
          </cell>
          <cell r="P2701">
            <v>0</v>
          </cell>
          <cell r="Q2701">
            <v>0</v>
          </cell>
          <cell r="R2701">
            <v>0</v>
          </cell>
          <cell r="W2701" t="str">
            <v>ME</v>
          </cell>
        </row>
        <row r="2702">
          <cell r="L2702">
            <v>0</v>
          </cell>
          <cell r="M2702">
            <v>0</v>
          </cell>
          <cell r="N2702">
            <v>0</v>
          </cell>
          <cell r="O2702">
            <v>0</v>
          </cell>
          <cell r="P2702">
            <v>0</v>
          </cell>
          <cell r="Q2702">
            <v>0</v>
          </cell>
          <cell r="R2702">
            <v>0</v>
          </cell>
          <cell r="W2702" t="str">
            <v>ME</v>
          </cell>
        </row>
        <row r="2703">
          <cell r="L2703">
            <v>0</v>
          </cell>
          <cell r="M2703">
            <v>0</v>
          </cell>
          <cell r="N2703">
            <v>0</v>
          </cell>
          <cell r="O2703">
            <v>0</v>
          </cell>
          <cell r="P2703">
            <v>0</v>
          </cell>
          <cell r="Q2703">
            <v>0</v>
          </cell>
          <cell r="R2703">
            <v>0</v>
          </cell>
          <cell r="W2703" t="str">
            <v>ME</v>
          </cell>
        </row>
        <row r="2704">
          <cell r="L2704">
            <v>0</v>
          </cell>
          <cell r="M2704">
            <v>0</v>
          </cell>
          <cell r="N2704">
            <v>0</v>
          </cell>
          <cell r="O2704">
            <v>0</v>
          </cell>
          <cell r="P2704">
            <v>0</v>
          </cell>
          <cell r="Q2704">
            <v>0</v>
          </cell>
          <cell r="R2704">
            <v>0</v>
          </cell>
          <cell r="W2704" t="str">
            <v>ME</v>
          </cell>
        </row>
        <row r="2705">
          <cell r="L2705">
            <v>0</v>
          </cell>
          <cell r="M2705">
            <v>0</v>
          </cell>
          <cell r="N2705">
            <v>0</v>
          </cell>
          <cell r="O2705">
            <v>0</v>
          </cell>
          <cell r="P2705">
            <v>0</v>
          </cell>
          <cell r="Q2705">
            <v>0</v>
          </cell>
          <cell r="R2705">
            <v>0</v>
          </cell>
          <cell r="W2705" t="str">
            <v>ME</v>
          </cell>
        </row>
        <row r="2706">
          <cell r="L2706">
            <v>0</v>
          </cell>
          <cell r="M2706">
            <v>0</v>
          </cell>
          <cell r="N2706">
            <v>0</v>
          </cell>
          <cell r="O2706">
            <v>0</v>
          </cell>
          <cell r="P2706">
            <v>0</v>
          </cell>
          <cell r="Q2706">
            <v>0</v>
          </cell>
          <cell r="R2706">
            <v>0</v>
          </cell>
          <cell r="W2706" t="str">
            <v>ME</v>
          </cell>
        </row>
        <row r="2707">
          <cell r="F2707">
            <v>5</v>
          </cell>
          <cell r="J2707">
            <v>8970000</v>
          </cell>
          <cell r="L2707">
            <v>8970000</v>
          </cell>
          <cell r="M2707">
            <v>0</v>
          </cell>
          <cell r="N2707">
            <v>0</v>
          </cell>
          <cell r="O2707">
            <v>0</v>
          </cell>
          <cell r="P2707">
            <v>44850000</v>
          </cell>
          <cell r="Q2707">
            <v>0</v>
          </cell>
          <cell r="R2707">
            <v>44850000</v>
          </cell>
          <cell r="U2707" t="str">
            <v>Báo giá NCC</v>
          </cell>
          <cell r="V2707" t="str">
            <v>Báo giá NCC</v>
          </cell>
          <cell r="W2707" t="str">
            <v>ME</v>
          </cell>
        </row>
        <row r="2708">
          <cell r="L2708">
            <v>0</v>
          </cell>
          <cell r="M2708">
            <v>0</v>
          </cell>
          <cell r="N2708">
            <v>0</v>
          </cell>
          <cell r="O2708">
            <v>0</v>
          </cell>
          <cell r="P2708">
            <v>0</v>
          </cell>
          <cell r="Q2708">
            <v>0</v>
          </cell>
          <cell r="R2708">
            <v>0</v>
          </cell>
          <cell r="W2708" t="str">
            <v>ME</v>
          </cell>
        </row>
        <row r="2709">
          <cell r="L2709">
            <v>0</v>
          </cell>
          <cell r="M2709">
            <v>0</v>
          </cell>
          <cell r="N2709">
            <v>0</v>
          </cell>
          <cell r="O2709">
            <v>0</v>
          </cell>
          <cell r="P2709">
            <v>0</v>
          </cell>
          <cell r="Q2709">
            <v>0</v>
          </cell>
          <cell r="R2709">
            <v>0</v>
          </cell>
          <cell r="W2709" t="str">
            <v>ME</v>
          </cell>
        </row>
        <row r="2710">
          <cell r="L2710">
            <v>0</v>
          </cell>
          <cell r="M2710">
            <v>0</v>
          </cell>
          <cell r="N2710">
            <v>0</v>
          </cell>
          <cell r="O2710">
            <v>0</v>
          </cell>
          <cell r="P2710">
            <v>0</v>
          </cell>
          <cell r="Q2710">
            <v>0</v>
          </cell>
          <cell r="R2710">
            <v>0</v>
          </cell>
          <cell r="W2710" t="str">
            <v>ME</v>
          </cell>
        </row>
        <row r="2711">
          <cell r="L2711">
            <v>0</v>
          </cell>
          <cell r="M2711">
            <v>0</v>
          </cell>
          <cell r="N2711">
            <v>0</v>
          </cell>
          <cell r="O2711">
            <v>0</v>
          </cell>
          <cell r="P2711">
            <v>0</v>
          </cell>
          <cell r="Q2711">
            <v>0</v>
          </cell>
          <cell r="R2711">
            <v>0</v>
          </cell>
          <cell r="W2711" t="str">
            <v>ME</v>
          </cell>
        </row>
        <row r="2712">
          <cell r="F2712">
            <v>12</v>
          </cell>
          <cell r="J2712">
            <v>11100000</v>
          </cell>
          <cell r="L2712">
            <v>11100000</v>
          </cell>
          <cell r="M2712">
            <v>0</v>
          </cell>
          <cell r="N2712">
            <v>0</v>
          </cell>
          <cell r="O2712">
            <v>0</v>
          </cell>
          <cell r="P2712">
            <v>133200000</v>
          </cell>
          <cell r="Q2712">
            <v>0</v>
          </cell>
          <cell r="R2712">
            <v>133200000</v>
          </cell>
          <cell r="U2712" t="str">
            <v>Báo giá NCC</v>
          </cell>
          <cell r="V2712" t="str">
            <v>Báo giá NCC</v>
          </cell>
          <cell r="W2712" t="str">
            <v>ME</v>
          </cell>
        </row>
        <row r="2713">
          <cell r="L2713">
            <v>0</v>
          </cell>
          <cell r="M2713">
            <v>0</v>
          </cell>
          <cell r="N2713">
            <v>0</v>
          </cell>
          <cell r="O2713">
            <v>0</v>
          </cell>
          <cell r="P2713">
            <v>0</v>
          </cell>
          <cell r="Q2713">
            <v>0</v>
          </cell>
          <cell r="R2713">
            <v>0</v>
          </cell>
          <cell r="W2713" t="str">
            <v>ME</v>
          </cell>
        </row>
        <row r="2714">
          <cell r="L2714">
            <v>0</v>
          </cell>
          <cell r="M2714">
            <v>0</v>
          </cell>
          <cell r="N2714">
            <v>0</v>
          </cell>
          <cell r="O2714">
            <v>0</v>
          </cell>
          <cell r="P2714">
            <v>0</v>
          </cell>
          <cell r="Q2714">
            <v>0</v>
          </cell>
          <cell r="R2714">
            <v>0</v>
          </cell>
          <cell r="W2714" t="str">
            <v>ME</v>
          </cell>
        </row>
        <row r="2715">
          <cell r="L2715">
            <v>0</v>
          </cell>
          <cell r="M2715">
            <v>0</v>
          </cell>
          <cell r="N2715">
            <v>0</v>
          </cell>
          <cell r="O2715">
            <v>0</v>
          </cell>
          <cell r="P2715">
            <v>0</v>
          </cell>
          <cell r="Q2715">
            <v>0</v>
          </cell>
          <cell r="R2715">
            <v>0</v>
          </cell>
          <cell r="W2715" t="str">
            <v>ME</v>
          </cell>
        </row>
        <row r="2716">
          <cell r="L2716">
            <v>0</v>
          </cell>
          <cell r="M2716">
            <v>0</v>
          </cell>
          <cell r="N2716">
            <v>0</v>
          </cell>
          <cell r="O2716">
            <v>0</v>
          </cell>
          <cell r="P2716">
            <v>0</v>
          </cell>
          <cell r="Q2716">
            <v>0</v>
          </cell>
          <cell r="R2716">
            <v>0</v>
          </cell>
          <cell r="W2716" t="str">
            <v>ME</v>
          </cell>
        </row>
        <row r="2717">
          <cell r="F2717">
            <v>13</v>
          </cell>
          <cell r="J2717">
            <v>8970000</v>
          </cell>
          <cell r="L2717">
            <v>8970000</v>
          </cell>
          <cell r="M2717">
            <v>0</v>
          </cell>
          <cell r="N2717">
            <v>0</v>
          </cell>
          <cell r="O2717">
            <v>0</v>
          </cell>
          <cell r="P2717">
            <v>116610000</v>
          </cell>
          <cell r="Q2717">
            <v>0</v>
          </cell>
          <cell r="R2717">
            <v>116610000</v>
          </cell>
          <cell r="U2717" t="str">
            <v>Báo giá NCC</v>
          </cell>
          <cell r="V2717" t="str">
            <v>Báo giá NCC</v>
          </cell>
          <cell r="W2717" t="str">
            <v>ME</v>
          </cell>
        </row>
        <row r="2718">
          <cell r="L2718">
            <v>0</v>
          </cell>
          <cell r="M2718">
            <v>0</v>
          </cell>
          <cell r="N2718">
            <v>0</v>
          </cell>
          <cell r="O2718">
            <v>0</v>
          </cell>
          <cell r="P2718">
            <v>0</v>
          </cell>
          <cell r="Q2718">
            <v>0</v>
          </cell>
          <cell r="R2718">
            <v>0</v>
          </cell>
          <cell r="W2718" t="str">
            <v>ME</v>
          </cell>
        </row>
        <row r="2719">
          <cell r="L2719">
            <v>0</v>
          </cell>
          <cell r="M2719">
            <v>0</v>
          </cell>
          <cell r="N2719">
            <v>0</v>
          </cell>
          <cell r="O2719">
            <v>0</v>
          </cell>
          <cell r="P2719">
            <v>0</v>
          </cell>
          <cell r="Q2719">
            <v>0</v>
          </cell>
          <cell r="R2719">
            <v>0</v>
          </cell>
          <cell r="W2719" t="str">
            <v>ME</v>
          </cell>
        </row>
        <row r="2720">
          <cell r="L2720">
            <v>0</v>
          </cell>
          <cell r="M2720">
            <v>0</v>
          </cell>
          <cell r="N2720">
            <v>0</v>
          </cell>
          <cell r="O2720">
            <v>0</v>
          </cell>
          <cell r="P2720">
            <v>0</v>
          </cell>
          <cell r="Q2720">
            <v>0</v>
          </cell>
          <cell r="R2720">
            <v>0</v>
          </cell>
          <cell r="W2720" t="str">
            <v>ME</v>
          </cell>
        </row>
        <row r="2721">
          <cell r="L2721">
            <v>0</v>
          </cell>
          <cell r="M2721">
            <v>0</v>
          </cell>
          <cell r="N2721">
            <v>0</v>
          </cell>
          <cell r="O2721">
            <v>0</v>
          </cell>
          <cell r="P2721">
            <v>0</v>
          </cell>
          <cell r="Q2721">
            <v>0</v>
          </cell>
          <cell r="R2721">
            <v>0</v>
          </cell>
          <cell r="W2721" t="str">
            <v>ME</v>
          </cell>
        </row>
        <row r="2722">
          <cell r="L2722">
            <v>0</v>
          </cell>
          <cell r="M2722">
            <v>0</v>
          </cell>
          <cell r="N2722">
            <v>0</v>
          </cell>
          <cell r="O2722">
            <v>0</v>
          </cell>
          <cell r="P2722">
            <v>0</v>
          </cell>
          <cell r="Q2722">
            <v>0</v>
          </cell>
          <cell r="R2722">
            <v>0</v>
          </cell>
          <cell r="W2722" t="str">
            <v>ME</v>
          </cell>
        </row>
        <row r="2723">
          <cell r="F2723">
            <v>35</v>
          </cell>
          <cell r="J2723">
            <v>0</v>
          </cell>
          <cell r="K2723">
            <v>1912000</v>
          </cell>
          <cell r="L2723">
            <v>1912000</v>
          </cell>
          <cell r="M2723">
            <v>0</v>
          </cell>
          <cell r="N2723">
            <v>669200</v>
          </cell>
          <cell r="O2723">
            <v>669200</v>
          </cell>
          <cell r="P2723">
            <v>66920000</v>
          </cell>
          <cell r="Q2723">
            <v>23422000</v>
          </cell>
          <cell r="R2723">
            <v>90342000</v>
          </cell>
          <cell r="U2723" t="str">
            <v>BĐG Q2/2026</v>
          </cell>
          <cell r="V2723" t="str">
            <v>BĐG Q2/2026</v>
          </cell>
          <cell r="W2723" t="str">
            <v>ME</v>
          </cell>
        </row>
        <row r="2724">
          <cell r="L2724">
            <v>0</v>
          </cell>
          <cell r="M2724">
            <v>0</v>
          </cell>
          <cell r="N2724">
            <v>0</v>
          </cell>
          <cell r="O2724">
            <v>0</v>
          </cell>
          <cell r="P2724">
            <v>0</v>
          </cell>
          <cell r="Q2724">
            <v>0</v>
          </cell>
          <cell r="R2724">
            <v>0</v>
          </cell>
          <cell r="W2724" t="str">
            <v>ME</v>
          </cell>
        </row>
        <row r="2725">
          <cell r="F2725">
            <v>126</v>
          </cell>
          <cell r="J2725">
            <v>657195</v>
          </cell>
          <cell r="K2725">
            <v>25297.920000000002</v>
          </cell>
          <cell r="L2725">
            <v>682492.92</v>
          </cell>
          <cell r="M2725">
            <v>0</v>
          </cell>
          <cell r="N2725">
            <v>8854.2720000000008</v>
          </cell>
          <cell r="O2725">
            <v>8854.2720000000008</v>
          </cell>
          <cell r="P2725">
            <v>85994107.920000002</v>
          </cell>
          <cell r="Q2725">
            <v>1115638.2720000001</v>
          </cell>
          <cell r="R2725">
            <v>87109746.192000002</v>
          </cell>
          <cell r="U2725" t="str">
            <v>VT: NCC, NC:BĐG Q2/2026</v>
          </cell>
          <cell r="V2725" t="str">
            <v>VT: NCC, NC:BĐG Q2/2026</v>
          </cell>
          <cell r="W2725" t="str">
            <v>ME</v>
          </cell>
        </row>
        <row r="2726">
          <cell r="F2726">
            <v>15</v>
          </cell>
          <cell r="J2726">
            <v>657195</v>
          </cell>
          <cell r="K2726">
            <v>25297.920000000002</v>
          </cell>
          <cell r="L2726">
            <v>682492.92</v>
          </cell>
          <cell r="M2726">
            <v>0</v>
          </cell>
          <cell r="N2726">
            <v>8854.2720000000008</v>
          </cell>
          <cell r="O2726">
            <v>8854.2720000000008</v>
          </cell>
          <cell r="P2726">
            <v>10237393.800000001</v>
          </cell>
          <cell r="Q2726">
            <v>132814.08000000002</v>
          </cell>
          <cell r="R2726">
            <v>10370207.880000001</v>
          </cell>
          <cell r="U2726" t="str">
            <v>VT: NCC, NC:BĐG Q2/2026</v>
          </cell>
          <cell r="V2726" t="str">
            <v>VT: NCC, NC:BĐG Q2/2026</v>
          </cell>
          <cell r="W2726" t="str">
            <v>ME</v>
          </cell>
        </row>
        <row r="2727">
          <cell r="F2727">
            <v>13</v>
          </cell>
          <cell r="J2727">
            <v>735273</v>
          </cell>
          <cell r="K2727">
            <v>25297.920000000002</v>
          </cell>
          <cell r="L2727">
            <v>760570.92</v>
          </cell>
          <cell r="M2727">
            <v>0</v>
          </cell>
          <cell r="N2727">
            <v>8854.2720000000008</v>
          </cell>
          <cell r="O2727">
            <v>8854.2720000000008</v>
          </cell>
          <cell r="P2727">
            <v>9887421.9600000009</v>
          </cell>
          <cell r="Q2727">
            <v>115105.53600000001</v>
          </cell>
          <cell r="R2727">
            <v>10002527.496000001</v>
          </cell>
          <cell r="U2727" t="str">
            <v>VT: NCC, NC:BĐG Q2/2026</v>
          </cell>
          <cell r="V2727" t="str">
            <v>VT: NCC, NC:BĐG Q2/2026</v>
          </cell>
          <cell r="W2727" t="str">
            <v>ME</v>
          </cell>
        </row>
        <row r="2728">
          <cell r="F2728">
            <v>66</v>
          </cell>
          <cell r="J2728">
            <v>735273</v>
          </cell>
          <cell r="K2728">
            <v>25297.920000000002</v>
          </cell>
          <cell r="L2728">
            <v>760570.92</v>
          </cell>
          <cell r="M2728">
            <v>0</v>
          </cell>
          <cell r="N2728">
            <v>8854.2720000000008</v>
          </cell>
          <cell r="O2728">
            <v>8854.2720000000008</v>
          </cell>
          <cell r="P2728">
            <v>50197680.720000006</v>
          </cell>
          <cell r="Q2728">
            <v>584381.95200000005</v>
          </cell>
          <cell r="R2728">
            <v>50782062.672000006</v>
          </cell>
          <cell r="U2728" t="str">
            <v>VT: NCC, NC:BĐG Q2/2026</v>
          </cell>
          <cell r="V2728" t="str">
            <v>VT: NCC, NC:BĐG Q2/2026</v>
          </cell>
          <cell r="W2728" t="str">
            <v>ME</v>
          </cell>
        </row>
        <row r="2729">
          <cell r="L2729">
            <v>0</v>
          </cell>
          <cell r="M2729">
            <v>0</v>
          </cell>
          <cell r="N2729">
            <v>0</v>
          </cell>
          <cell r="O2729">
            <v>0</v>
          </cell>
          <cell r="P2729">
            <v>0</v>
          </cell>
          <cell r="Q2729">
            <v>0</v>
          </cell>
          <cell r="R2729">
            <v>0</v>
          </cell>
          <cell r="W2729" t="str">
            <v>ME</v>
          </cell>
        </row>
        <row r="2730">
          <cell r="F2730">
            <v>12</v>
          </cell>
          <cell r="J2730">
            <v>116900</v>
          </cell>
          <cell r="K2730">
            <v>39600</v>
          </cell>
          <cell r="L2730">
            <v>156500</v>
          </cell>
          <cell r="M2730">
            <v>0</v>
          </cell>
          <cell r="N2730">
            <v>13860</v>
          </cell>
          <cell r="O2730">
            <v>13860</v>
          </cell>
          <cell r="P2730">
            <v>1878000</v>
          </cell>
          <cell r="Q2730">
            <v>166320</v>
          </cell>
          <cell r="R2730">
            <v>2044320</v>
          </cell>
          <cell r="T2730">
            <v>1207270</v>
          </cell>
          <cell r="U2730" t="str">
            <v>VT: NCC, NC:BĐG Q2/2026</v>
          </cell>
          <cell r="V2730" t="str">
            <v>VT: NCC, NC:BĐG Q2/2026</v>
          </cell>
          <cell r="W2730" t="str">
            <v>ME</v>
          </cell>
        </row>
        <row r="2731">
          <cell r="F2731">
            <v>12</v>
          </cell>
          <cell r="J2731">
            <v>157500</v>
          </cell>
          <cell r="K2731">
            <v>21082</v>
          </cell>
          <cell r="L2731">
            <v>178582</v>
          </cell>
          <cell r="M2731">
            <v>0</v>
          </cell>
          <cell r="N2731">
            <v>7378.7</v>
          </cell>
          <cell r="O2731">
            <v>7378.7</v>
          </cell>
          <cell r="P2731">
            <v>2142984</v>
          </cell>
          <cell r="Q2731">
            <v>88544.4</v>
          </cell>
          <cell r="R2731">
            <v>2231528.4</v>
          </cell>
          <cell r="U2731" t="str">
            <v>VT: NCC, NC:BĐG Q2/2026</v>
          </cell>
          <cell r="V2731" t="str">
            <v>VT: NCC, NC:BĐG Q2/2026</v>
          </cell>
          <cell r="W2731" t="str">
            <v>ME</v>
          </cell>
        </row>
        <row r="2732">
          <cell r="F2732">
            <v>256</v>
          </cell>
          <cell r="J2732">
            <v>94200</v>
          </cell>
          <cell r="K2732">
            <v>39528</v>
          </cell>
          <cell r="L2732">
            <v>133728</v>
          </cell>
          <cell r="M2732">
            <v>0</v>
          </cell>
          <cell r="N2732">
            <v>13834.8</v>
          </cell>
          <cell r="O2732">
            <v>13834.8</v>
          </cell>
          <cell r="P2732">
            <v>34234368</v>
          </cell>
          <cell r="Q2732">
            <v>3541708.7999999998</v>
          </cell>
          <cell r="R2732">
            <v>37776076.799999997</v>
          </cell>
          <cell r="T2732">
            <v>1126425</v>
          </cell>
          <cell r="U2732" t="str">
            <v>VT: NCC, NC:BĐG Q2/2026</v>
          </cell>
          <cell r="V2732" t="str">
            <v>VT: NCC, NC:BĐG Q2/2026</v>
          </cell>
          <cell r="W2732" t="str">
            <v>ME</v>
          </cell>
        </row>
        <row r="2733">
          <cell r="F2733">
            <v>190</v>
          </cell>
          <cell r="J2733">
            <v>707000</v>
          </cell>
          <cell r="K2733">
            <v>69257.142857142855</v>
          </cell>
          <cell r="L2733">
            <v>776257.14285714284</v>
          </cell>
          <cell r="M2733">
            <v>0</v>
          </cell>
          <cell r="N2733">
            <v>24239.999999999996</v>
          </cell>
          <cell r="O2733">
            <v>24239.999999999996</v>
          </cell>
          <cell r="P2733">
            <v>147488857.14285713</v>
          </cell>
          <cell r="Q2733">
            <v>4605599.9999999991</v>
          </cell>
          <cell r="R2733">
            <v>152094457.14285713</v>
          </cell>
          <cell r="U2733" t="str">
            <v>VT: NCC, NC:BĐG Q2/2026</v>
          </cell>
          <cell r="V2733" t="str">
            <v>VT: NCC, NC:BĐG Q2/2026</v>
          </cell>
          <cell r="W2733" t="str">
            <v>ME</v>
          </cell>
        </row>
        <row r="2734">
          <cell r="F2734">
            <v>15</v>
          </cell>
          <cell r="J2734">
            <v>100800</v>
          </cell>
          <cell r="K2734">
            <v>49410</v>
          </cell>
          <cell r="L2734">
            <v>150210</v>
          </cell>
          <cell r="M2734">
            <v>0</v>
          </cell>
          <cell r="N2734">
            <v>17293.5</v>
          </cell>
          <cell r="O2734">
            <v>17293.5</v>
          </cell>
          <cell r="P2734">
            <v>2253150</v>
          </cell>
          <cell r="Q2734">
            <v>259402.5</v>
          </cell>
          <cell r="R2734">
            <v>2512552.5</v>
          </cell>
          <cell r="T2734">
            <v>1897730</v>
          </cell>
          <cell r="U2734" t="str">
            <v>VT: NCC, NC:BĐG Q2/2026</v>
          </cell>
          <cell r="V2734" t="str">
            <v>VT: NCC, NC:BĐG Q2/2026</v>
          </cell>
          <cell r="W2734" t="str">
            <v>ME</v>
          </cell>
        </row>
        <row r="2735">
          <cell r="F2735">
            <v>84</v>
          </cell>
          <cell r="J2735">
            <v>538846</v>
          </cell>
          <cell r="K2735">
            <v>21085.714285714286</v>
          </cell>
          <cell r="L2735">
            <v>559931.71428571432</v>
          </cell>
          <cell r="M2735">
            <v>0</v>
          </cell>
          <cell r="N2735">
            <v>7380</v>
          </cell>
          <cell r="O2735">
            <v>7380</v>
          </cell>
          <cell r="P2735">
            <v>47034264</v>
          </cell>
          <cell r="Q2735">
            <v>619920</v>
          </cell>
          <cell r="R2735">
            <v>47654184</v>
          </cell>
          <cell r="U2735" t="str">
            <v>VT: NCC, NC:BĐG Q2/2026</v>
          </cell>
          <cell r="V2735" t="str">
            <v>VT: NCC, NC:BĐG Q2/2026</v>
          </cell>
          <cell r="W2735" t="str">
            <v>ME</v>
          </cell>
        </row>
        <row r="2736">
          <cell r="F2736">
            <v>2</v>
          </cell>
          <cell r="J2736">
            <v>590898</v>
          </cell>
          <cell r="K2736">
            <v>21085.714285714286</v>
          </cell>
          <cell r="L2736">
            <v>611983.71428571432</v>
          </cell>
          <cell r="M2736">
            <v>0</v>
          </cell>
          <cell r="N2736">
            <v>7380</v>
          </cell>
          <cell r="O2736">
            <v>7380</v>
          </cell>
          <cell r="P2736">
            <v>1223967.4285714286</v>
          </cell>
          <cell r="Q2736">
            <v>14760</v>
          </cell>
          <cell r="R2736">
            <v>1238727.4285714286</v>
          </cell>
          <cell r="U2736" t="str">
            <v>VT: NCC, NC:BĐG Q2/2026</v>
          </cell>
          <cell r="V2736" t="str">
            <v>VT: NCC, NC:BĐG Q2/2026</v>
          </cell>
          <cell r="W2736" t="str">
            <v>ME</v>
          </cell>
        </row>
        <row r="2737">
          <cell r="L2737">
            <v>0</v>
          </cell>
          <cell r="M2737">
            <v>0</v>
          </cell>
          <cell r="N2737">
            <v>0</v>
          </cell>
          <cell r="O2737">
            <v>0</v>
          </cell>
          <cell r="P2737">
            <v>0</v>
          </cell>
          <cell r="Q2737">
            <v>0</v>
          </cell>
          <cell r="R2737">
            <v>0</v>
          </cell>
          <cell r="W2737" t="str">
            <v>ME</v>
          </cell>
        </row>
        <row r="2738">
          <cell r="F2738">
            <v>13.4</v>
          </cell>
          <cell r="J2738">
            <v>1500000</v>
          </cell>
          <cell r="K2738">
            <v>245179.59655738101</v>
          </cell>
          <cell r="L2738">
            <v>1745179.5965573811</v>
          </cell>
          <cell r="M2738">
            <v>0</v>
          </cell>
          <cell r="N2738">
            <v>85812.858795083346</v>
          </cell>
          <cell r="O2738">
            <v>85812.858795083346</v>
          </cell>
          <cell r="P2738">
            <v>23385406.593868908</v>
          </cell>
          <cell r="Q2738">
            <v>1149892.3078541169</v>
          </cell>
          <cell r="R2738">
            <v>24535298.901723024</v>
          </cell>
          <cell r="T2738">
            <v>9510000</v>
          </cell>
          <cell r="U2738" t="str">
            <v>Vingroup</v>
          </cell>
          <cell r="V2738" t="str">
            <v>Vingroup</v>
          </cell>
          <cell r="W2738" t="str">
            <v>ME</v>
          </cell>
        </row>
        <row r="2739">
          <cell r="F2739">
            <v>4</v>
          </cell>
          <cell r="J2739">
            <v>1650000</v>
          </cell>
          <cell r="K2739">
            <v>245179.59655738101</v>
          </cell>
          <cell r="L2739">
            <v>1895179.5965573811</v>
          </cell>
          <cell r="M2739">
            <v>0</v>
          </cell>
          <cell r="N2739">
            <v>85812.858795083346</v>
          </cell>
          <cell r="O2739">
            <v>85812.858795083346</v>
          </cell>
          <cell r="P2739">
            <v>7580718.3862295244</v>
          </cell>
          <cell r="Q2739">
            <v>343251.43518033338</v>
          </cell>
          <cell r="R2739">
            <v>7923969.8214098578</v>
          </cell>
          <cell r="T2739">
            <v>9510000</v>
          </cell>
          <cell r="U2739" t="str">
            <v>Vingroup</v>
          </cell>
          <cell r="V2739" t="str">
            <v>Vingroup</v>
          </cell>
          <cell r="W2739" t="str">
            <v>ME</v>
          </cell>
        </row>
        <row r="2740">
          <cell r="F2740">
            <v>5.8</v>
          </cell>
          <cell r="J2740">
            <v>1450000</v>
          </cell>
          <cell r="K2740">
            <v>245179.59655738101</v>
          </cell>
          <cell r="L2740">
            <v>1695179.5965573811</v>
          </cell>
          <cell r="M2740">
            <v>0</v>
          </cell>
          <cell r="N2740">
            <v>85812.858795083346</v>
          </cell>
          <cell r="O2740">
            <v>85812.858795083346</v>
          </cell>
          <cell r="P2740">
            <v>9832041.6600328106</v>
          </cell>
          <cell r="Q2740">
            <v>497714.58101148339</v>
          </cell>
          <cell r="R2740">
            <v>10329756.241044294</v>
          </cell>
          <cell r="T2740">
            <v>16175000</v>
          </cell>
          <cell r="U2740" t="str">
            <v>Vingroup</v>
          </cell>
          <cell r="V2740" t="str">
            <v>Vingroup</v>
          </cell>
          <cell r="W2740" t="str">
            <v>ME</v>
          </cell>
        </row>
        <row r="2741">
          <cell r="L2741">
            <v>0</v>
          </cell>
          <cell r="M2741">
            <v>0</v>
          </cell>
          <cell r="N2741">
            <v>0</v>
          </cell>
          <cell r="O2741">
            <v>0</v>
          </cell>
          <cell r="P2741">
            <v>0</v>
          </cell>
          <cell r="Q2741">
            <v>0</v>
          </cell>
          <cell r="R2741">
            <v>0</v>
          </cell>
          <cell r="W2741" t="str">
            <v>ME</v>
          </cell>
        </row>
        <row r="2742">
          <cell r="F2742">
            <v>33</v>
          </cell>
          <cell r="J2742">
            <v>178745.83854545455</v>
          </cell>
          <cell r="K2742">
            <v>13045.120000000003</v>
          </cell>
          <cell r="L2742">
            <v>191790.95854545454</v>
          </cell>
          <cell r="M2742">
            <v>62561.043490909091</v>
          </cell>
          <cell r="N2742">
            <v>4565.7920000000004</v>
          </cell>
          <cell r="O2742">
            <v>67126.835490909085</v>
          </cell>
          <cell r="P2742">
            <v>6329101.6320000002</v>
          </cell>
          <cell r="Q2742">
            <v>2215185.5711999997</v>
          </cell>
          <cell r="R2742">
            <v>8544287.2031999994</v>
          </cell>
          <cell r="U2742" t="str">
            <v>BĐG Q2/2026</v>
          </cell>
          <cell r="V2742" t="str">
            <v>BĐG Q2/2026</v>
          </cell>
          <cell r="W2742" t="str">
            <v>ME</v>
          </cell>
        </row>
        <row r="2743">
          <cell r="F2743">
            <v>16</v>
          </cell>
          <cell r="J2743">
            <v>67680.835200000001</v>
          </cell>
          <cell r="K2743">
            <v>5869.6</v>
          </cell>
          <cell r="L2743">
            <v>73550.435200000007</v>
          </cell>
          <cell r="M2743">
            <v>23688.29232</v>
          </cell>
          <cell r="N2743">
            <v>2054.36</v>
          </cell>
          <cell r="O2743">
            <v>25742.652320000001</v>
          </cell>
          <cell r="P2743">
            <v>1176806.9632000001</v>
          </cell>
          <cell r="Q2743">
            <v>411882.43712000002</v>
          </cell>
          <cell r="R2743">
            <v>1588689.40032</v>
          </cell>
          <cell r="U2743" t="str">
            <v>BĐG Q2/2026</v>
          </cell>
          <cell r="V2743" t="str">
            <v>BĐG Q2/2026</v>
          </cell>
          <cell r="W2743" t="str">
            <v>ME</v>
          </cell>
        </row>
        <row r="2744">
          <cell r="F2744">
            <v>132</v>
          </cell>
          <cell r="J2744">
            <v>960130.5</v>
          </cell>
          <cell r="K2744">
            <v>25693.200000000001</v>
          </cell>
          <cell r="L2744">
            <v>985823.7</v>
          </cell>
          <cell r="M2744">
            <v>0</v>
          </cell>
          <cell r="N2744">
            <v>8992.619999999999</v>
          </cell>
          <cell r="O2744">
            <v>8992.619999999999</v>
          </cell>
          <cell r="P2744">
            <v>130128728.39999999</v>
          </cell>
          <cell r="Q2744">
            <v>1187025.8399999999</v>
          </cell>
          <cell r="R2744">
            <v>131315754.23999999</v>
          </cell>
          <cell r="U2744" t="str">
            <v>VT: NCC, NC:BĐG Q2/2026</v>
          </cell>
          <cell r="V2744" t="str">
            <v>VT: NCC, NC:BĐG Q2/2026</v>
          </cell>
          <cell r="W2744" t="str">
            <v>ME</v>
          </cell>
        </row>
        <row r="2745">
          <cell r="L2745">
            <v>0</v>
          </cell>
          <cell r="M2745">
            <v>0</v>
          </cell>
          <cell r="N2745">
            <v>0</v>
          </cell>
          <cell r="O2745">
            <v>0</v>
          </cell>
          <cell r="P2745">
            <v>0</v>
          </cell>
          <cell r="Q2745">
            <v>0</v>
          </cell>
          <cell r="R2745">
            <v>0</v>
          </cell>
          <cell r="U2745" t="str">
            <v>VT: NCC, NC:BĐG Q2/2026</v>
          </cell>
          <cell r="V2745" t="str">
            <v>VT: NCC, NC:BĐG Q2/2026</v>
          </cell>
          <cell r="W2745" t="str">
            <v>ME</v>
          </cell>
        </row>
        <row r="2746">
          <cell r="F2746">
            <v>106</v>
          </cell>
          <cell r="J2746">
            <v>283173</v>
          </cell>
          <cell r="K2746">
            <v>14097.25</v>
          </cell>
          <cell r="L2746">
            <v>297270.25</v>
          </cell>
          <cell r="M2746">
            <v>0</v>
          </cell>
          <cell r="N2746">
            <v>4934.0374999999995</v>
          </cell>
          <cell r="O2746">
            <v>4934.0374999999995</v>
          </cell>
          <cell r="P2746">
            <v>31510646.5</v>
          </cell>
          <cell r="Q2746">
            <v>523007.97499999992</v>
          </cell>
          <cell r="R2746">
            <v>32033654.475000001</v>
          </cell>
          <cell r="U2746" t="str">
            <v>VT: NCC, NC:BĐG Q2/2026</v>
          </cell>
          <cell r="V2746" t="str">
            <v>VT: NCC, NC:BĐG Q2/2026</v>
          </cell>
          <cell r="W2746" t="str">
            <v>ME</v>
          </cell>
        </row>
        <row r="2747">
          <cell r="F2747">
            <v>10</v>
          </cell>
          <cell r="J2747">
            <v>470469.36960000003</v>
          </cell>
          <cell r="K2747">
            <v>18784.480000000003</v>
          </cell>
          <cell r="L2747">
            <v>489253.84960000002</v>
          </cell>
          <cell r="M2747">
            <v>164664.27936000002</v>
          </cell>
          <cell r="N2747">
            <v>6574.5680000000011</v>
          </cell>
          <cell r="O2747">
            <v>171238.84736000001</v>
          </cell>
          <cell r="P2747">
            <v>4892538.4960000003</v>
          </cell>
          <cell r="Q2747">
            <v>1712388.4736000001</v>
          </cell>
          <cell r="R2747">
            <v>6604926.9696000004</v>
          </cell>
          <cell r="U2747" t="str">
            <v>BĐG Q2/2026</v>
          </cell>
          <cell r="V2747" t="str">
            <v>BĐG Q2/2026</v>
          </cell>
          <cell r="W2747" t="str">
            <v>ME</v>
          </cell>
        </row>
        <row r="2748">
          <cell r="F2748">
            <v>34</v>
          </cell>
          <cell r="J2748">
            <v>301640.60160000005</v>
          </cell>
          <cell r="K2748">
            <v>15653.440000000002</v>
          </cell>
          <cell r="L2748">
            <v>317294.04160000006</v>
          </cell>
          <cell r="M2748">
            <v>105574.21056000001</v>
          </cell>
          <cell r="N2748">
            <v>5478.7040000000006</v>
          </cell>
          <cell r="O2748">
            <v>111052.91456</v>
          </cell>
          <cell r="P2748">
            <v>10787997.414400002</v>
          </cell>
          <cell r="Q2748">
            <v>3775799.09504</v>
          </cell>
          <cell r="R2748">
            <v>14563796.509440001</v>
          </cell>
          <cell r="U2748" t="str">
            <v>BĐG Q2/2026</v>
          </cell>
          <cell r="V2748" t="str">
            <v>BĐG Q2/2026</v>
          </cell>
          <cell r="W2748" t="str">
            <v>ME</v>
          </cell>
        </row>
        <row r="2749">
          <cell r="F2749">
            <v>28</v>
          </cell>
          <cell r="J2749">
            <v>178745.83854545455</v>
          </cell>
          <cell r="K2749">
            <v>13045.120000000003</v>
          </cell>
          <cell r="L2749">
            <v>191790.95854545454</v>
          </cell>
          <cell r="M2749">
            <v>62561.043490909091</v>
          </cell>
          <cell r="N2749">
            <v>4565.7920000000004</v>
          </cell>
          <cell r="O2749">
            <v>67126.835490909085</v>
          </cell>
          <cell r="P2749">
            <v>5370146.8392727273</v>
          </cell>
          <cell r="Q2749">
            <v>1879551.3937454545</v>
          </cell>
          <cell r="R2749">
            <v>7249698.2330181822</v>
          </cell>
          <cell r="U2749" t="str">
            <v>BĐG Q2/2026</v>
          </cell>
          <cell r="V2749" t="str">
            <v>BĐG Q2/2026</v>
          </cell>
          <cell r="W2749" t="str">
            <v>ME</v>
          </cell>
        </row>
        <row r="2750">
          <cell r="F2750">
            <v>10</v>
          </cell>
          <cell r="J2750">
            <v>67680.835200000001</v>
          </cell>
          <cell r="K2750">
            <v>5869.6</v>
          </cell>
          <cell r="L2750">
            <v>73550.435200000007</v>
          </cell>
          <cell r="M2750">
            <v>23688.29232</v>
          </cell>
          <cell r="N2750">
            <v>2054.36</v>
          </cell>
          <cell r="O2750">
            <v>25742.652320000001</v>
          </cell>
          <cell r="P2750">
            <v>735504.35200000007</v>
          </cell>
          <cell r="Q2750">
            <v>257426.5232</v>
          </cell>
          <cell r="R2750">
            <v>992930.87520000013</v>
          </cell>
          <cell r="U2750" t="str">
            <v>BĐG Q2/2026</v>
          </cell>
          <cell r="V2750" t="str">
            <v>BĐG Q2/2026</v>
          </cell>
          <cell r="W2750" t="str">
            <v>ME</v>
          </cell>
        </row>
        <row r="2751">
          <cell r="F2751">
            <v>1500</v>
          </cell>
          <cell r="J2751">
            <v>19685.836800000001</v>
          </cell>
          <cell r="K2751">
            <v>5780.97</v>
          </cell>
          <cell r="L2751">
            <v>25466.806800000002</v>
          </cell>
          <cell r="M2751">
            <v>6890.04288</v>
          </cell>
          <cell r="N2751">
            <v>2023.3395</v>
          </cell>
          <cell r="O2751">
            <v>8913.3823799999991</v>
          </cell>
          <cell r="P2751">
            <v>38200210.200000003</v>
          </cell>
          <cell r="Q2751">
            <v>13370073.569999998</v>
          </cell>
          <cell r="R2751">
            <v>51570283.770000003</v>
          </cell>
          <cell r="U2751" t="str">
            <v>BĐG Q2/2026</v>
          </cell>
          <cell r="V2751" t="str">
            <v>BĐG Q2/2026</v>
          </cell>
          <cell r="W2751" t="str">
            <v>ME</v>
          </cell>
        </row>
        <row r="2752">
          <cell r="F2752">
            <v>462</v>
          </cell>
          <cell r="J2752">
            <v>11863.987200000001</v>
          </cell>
          <cell r="K2752">
            <v>5138.6399999999994</v>
          </cell>
          <cell r="L2752">
            <v>17002.627200000003</v>
          </cell>
          <cell r="M2752">
            <v>4152.39552</v>
          </cell>
          <cell r="N2752">
            <v>1798.5239999999997</v>
          </cell>
          <cell r="O2752">
            <v>5950.9195199999995</v>
          </cell>
          <cell r="P2752">
            <v>7855213.766400001</v>
          </cell>
          <cell r="Q2752">
            <v>2749324.8182399999</v>
          </cell>
          <cell r="R2752">
            <v>10604538.58464</v>
          </cell>
          <cell r="U2752" t="str">
            <v>BĐG Q2/2026</v>
          </cell>
          <cell r="V2752" t="str">
            <v>BĐG Q2/2026</v>
          </cell>
          <cell r="W2752" t="str">
            <v>ME</v>
          </cell>
        </row>
        <row r="2753">
          <cell r="F2753">
            <v>2652</v>
          </cell>
          <cell r="J2753">
            <v>7288.1855999999998</v>
          </cell>
          <cell r="K2753">
            <v>4348.08</v>
          </cell>
          <cell r="L2753">
            <v>11636.265599999999</v>
          </cell>
          <cell r="M2753">
            <v>2550.8649599999999</v>
          </cell>
          <cell r="N2753">
            <v>1521.828</v>
          </cell>
          <cell r="O2753">
            <v>4072.6929599999999</v>
          </cell>
          <cell r="P2753">
            <v>30859376.371199995</v>
          </cell>
          <cell r="Q2753">
            <v>10800781.72992</v>
          </cell>
          <cell r="R2753">
            <v>41660158.101119995</v>
          </cell>
          <cell r="U2753" t="str">
            <v>BĐG Q2/2026</v>
          </cell>
          <cell r="V2753" t="str">
            <v>BĐG Q2/2026</v>
          </cell>
          <cell r="W2753" t="str">
            <v>ME</v>
          </cell>
        </row>
        <row r="2754">
          <cell r="L2754">
            <v>0</v>
          </cell>
          <cell r="M2754">
            <v>0</v>
          </cell>
          <cell r="N2754">
            <v>0</v>
          </cell>
          <cell r="O2754">
            <v>0</v>
          </cell>
          <cell r="P2754">
            <v>0</v>
          </cell>
          <cell r="Q2754">
            <v>0</v>
          </cell>
          <cell r="R2754">
            <v>0</v>
          </cell>
          <cell r="W2754" t="str">
            <v>ME</v>
          </cell>
        </row>
        <row r="2755">
          <cell r="F2755">
            <v>33</v>
          </cell>
          <cell r="J2755">
            <v>214474.17600000001</v>
          </cell>
          <cell r="K2755">
            <v>14526.539999999999</v>
          </cell>
          <cell r="L2755">
            <v>229000.71600000001</v>
          </cell>
          <cell r="M2755">
            <v>75065.961599999995</v>
          </cell>
          <cell r="N2755">
            <v>5084.2889999999998</v>
          </cell>
          <cell r="O2755">
            <v>80150.250599999999</v>
          </cell>
          <cell r="P2755">
            <v>7557023.6280000005</v>
          </cell>
          <cell r="Q2755">
            <v>2644958.2697999999</v>
          </cell>
          <cell r="R2755">
            <v>10201981.8978</v>
          </cell>
          <cell r="U2755" t="str">
            <v>BĐG Q2/2026</v>
          </cell>
          <cell r="V2755" t="str">
            <v>BĐG Q2/2026</v>
          </cell>
          <cell r="W2755" t="str">
            <v>ME</v>
          </cell>
        </row>
        <row r="2756">
          <cell r="F2756">
            <v>26.5</v>
          </cell>
          <cell r="J2756">
            <v>156885.4656</v>
          </cell>
          <cell r="K2756">
            <v>13143.059999999996</v>
          </cell>
          <cell r="L2756">
            <v>170028.52559999999</v>
          </cell>
          <cell r="M2756">
            <v>54909.912959999994</v>
          </cell>
          <cell r="N2756">
            <v>4600.0709999999981</v>
          </cell>
          <cell r="O2756">
            <v>59509.98395999999</v>
          </cell>
          <cell r="P2756">
            <v>4505755.9283999996</v>
          </cell>
          <cell r="Q2756">
            <v>1577014.5749399997</v>
          </cell>
          <cell r="R2756">
            <v>6082770.5033399994</v>
          </cell>
          <cell r="U2756" t="str">
            <v>BĐG Q2/2026</v>
          </cell>
          <cell r="V2756" t="str">
            <v>BĐG Q2/2026</v>
          </cell>
          <cell r="W2756" t="str">
            <v>ME</v>
          </cell>
        </row>
        <row r="2757">
          <cell r="F2757">
            <v>62</v>
          </cell>
          <cell r="J2757">
            <v>73094.342400000009</v>
          </cell>
          <cell r="K2757">
            <v>8893.7999999999993</v>
          </cell>
          <cell r="L2757">
            <v>81988.142400000012</v>
          </cell>
          <cell r="M2757">
            <v>25583.019840000001</v>
          </cell>
          <cell r="N2757">
            <v>3112.8299999999995</v>
          </cell>
          <cell r="O2757">
            <v>28695.849839999999</v>
          </cell>
          <cell r="P2757">
            <v>5083264.8288000003</v>
          </cell>
          <cell r="Q2757">
            <v>1779142.6900799999</v>
          </cell>
          <cell r="R2757">
            <v>6862407.5188800003</v>
          </cell>
          <cell r="U2757" t="str">
            <v>BĐG Q2/2026</v>
          </cell>
          <cell r="V2757" t="str">
            <v>BĐG Q2/2026</v>
          </cell>
          <cell r="W2757" t="str">
            <v>ME</v>
          </cell>
        </row>
        <row r="2758">
          <cell r="F2758">
            <v>61</v>
          </cell>
          <cell r="J2758">
            <v>46798.905600000006</v>
          </cell>
          <cell r="K2758">
            <v>7411.5</v>
          </cell>
          <cell r="L2758">
            <v>54210.405600000006</v>
          </cell>
          <cell r="M2758">
            <v>16379.616960000001</v>
          </cell>
          <cell r="N2758">
            <v>2594.0249999999996</v>
          </cell>
          <cell r="O2758">
            <v>18973.641960000001</v>
          </cell>
          <cell r="P2758">
            <v>3306834.7416000003</v>
          </cell>
          <cell r="Q2758">
            <v>1157392.1595600001</v>
          </cell>
          <cell r="R2758">
            <v>4464226.9011599999</v>
          </cell>
          <cell r="U2758" t="str">
            <v>BĐG Q2/2026</v>
          </cell>
          <cell r="V2758" t="str">
            <v>BĐG Q2/2026</v>
          </cell>
          <cell r="W2758" t="str">
            <v>ME</v>
          </cell>
        </row>
        <row r="2759">
          <cell r="F2759">
            <v>10</v>
          </cell>
          <cell r="J2759">
            <v>28746.374400000001</v>
          </cell>
          <cell r="K2759">
            <v>6670</v>
          </cell>
          <cell r="L2759">
            <v>35416.374400000001</v>
          </cell>
          <cell r="M2759">
            <v>10061.231039999999</v>
          </cell>
          <cell r="N2759">
            <v>2334.5</v>
          </cell>
          <cell r="O2759">
            <v>12395.731039999999</v>
          </cell>
          <cell r="P2759">
            <v>354163.74400000001</v>
          </cell>
          <cell r="Q2759">
            <v>123957.31039999999</v>
          </cell>
          <cell r="R2759">
            <v>478121.05440000002</v>
          </cell>
          <cell r="U2759" t="str">
            <v>BĐG Q2/2026</v>
          </cell>
          <cell r="V2759" t="str">
            <v>BĐG Q2/2026</v>
          </cell>
          <cell r="W2759" t="str">
            <v>ME</v>
          </cell>
        </row>
        <row r="2760">
          <cell r="F2760">
            <v>750</v>
          </cell>
          <cell r="J2760">
            <v>19685.836800000001</v>
          </cell>
          <cell r="K2760">
            <v>5780.97</v>
          </cell>
          <cell r="L2760">
            <v>25466.806800000002</v>
          </cell>
          <cell r="M2760">
            <v>6890.04288</v>
          </cell>
          <cell r="N2760">
            <v>2023.3395</v>
          </cell>
          <cell r="O2760">
            <v>8913.3823799999991</v>
          </cell>
          <cell r="P2760">
            <v>19100105.100000001</v>
          </cell>
          <cell r="Q2760">
            <v>6685036.7849999992</v>
          </cell>
          <cell r="R2760">
            <v>25785141.885000002</v>
          </cell>
          <cell r="U2760" t="str">
            <v>BĐG Q2/2026</v>
          </cell>
          <cell r="V2760" t="str">
            <v>BĐG Q2/2026</v>
          </cell>
          <cell r="W2760" t="str">
            <v>ME</v>
          </cell>
        </row>
        <row r="2761">
          <cell r="F2761">
            <v>231</v>
          </cell>
          <cell r="J2761">
            <v>11863.987200000001</v>
          </cell>
          <cell r="K2761">
            <v>5138.6399999999994</v>
          </cell>
          <cell r="L2761">
            <v>17002.627200000003</v>
          </cell>
          <cell r="M2761">
            <v>4152.39552</v>
          </cell>
          <cell r="N2761">
            <v>1798.5239999999997</v>
          </cell>
          <cell r="O2761">
            <v>5950.9195199999995</v>
          </cell>
          <cell r="P2761">
            <v>3927606.8832000005</v>
          </cell>
          <cell r="Q2761">
            <v>1374662.40912</v>
          </cell>
          <cell r="R2761">
            <v>5302269.29232</v>
          </cell>
          <cell r="U2761" t="str">
            <v>BĐG Q2/2026</v>
          </cell>
          <cell r="V2761" t="str">
            <v>BĐG Q2/2026</v>
          </cell>
          <cell r="W2761" t="str">
            <v>ME</v>
          </cell>
        </row>
        <row r="2762">
          <cell r="F2762">
            <v>1326</v>
          </cell>
          <cell r="J2762">
            <v>7288.1855999999998</v>
          </cell>
          <cell r="K2762">
            <v>4348.08</v>
          </cell>
          <cell r="L2762">
            <v>11636.265599999999</v>
          </cell>
          <cell r="M2762">
            <v>2550.8649599999999</v>
          </cell>
          <cell r="N2762">
            <v>1521.828</v>
          </cell>
          <cell r="O2762">
            <v>4072.6929599999999</v>
          </cell>
          <cell r="P2762">
            <v>15429688.185599998</v>
          </cell>
          <cell r="Q2762">
            <v>5400390.8649599999</v>
          </cell>
          <cell r="R2762">
            <v>20830079.050559998</v>
          </cell>
          <cell r="U2762" t="str">
            <v>BĐG Q2/2026</v>
          </cell>
          <cell r="V2762" t="str">
            <v>BĐG Q2/2026</v>
          </cell>
          <cell r="W2762" t="str">
            <v>ME</v>
          </cell>
        </row>
        <row r="2763">
          <cell r="L2763">
            <v>0</v>
          </cell>
          <cell r="M2763">
            <v>0</v>
          </cell>
          <cell r="N2763">
            <v>0</v>
          </cell>
          <cell r="O2763">
            <v>0</v>
          </cell>
          <cell r="P2763">
            <v>0</v>
          </cell>
          <cell r="Q2763">
            <v>0</v>
          </cell>
          <cell r="R2763">
            <v>0</v>
          </cell>
          <cell r="W2763" t="str">
            <v>ME</v>
          </cell>
        </row>
        <row r="2764">
          <cell r="F2764">
            <v>300</v>
          </cell>
          <cell r="J2764">
            <v>9102.3004799999999</v>
          </cell>
          <cell r="K2764">
            <v>11375.959690909089</v>
          </cell>
          <cell r="L2764">
            <v>20478.260170909089</v>
          </cell>
          <cell r="M2764">
            <v>0</v>
          </cell>
          <cell r="N2764">
            <v>3981.5858918181807</v>
          </cell>
          <cell r="O2764">
            <v>3981.5858918181807</v>
          </cell>
          <cell r="P2764">
            <v>6143478.0512727266</v>
          </cell>
          <cell r="Q2764">
            <v>1194475.7675454542</v>
          </cell>
          <cell r="R2764">
            <v>7337953.8188181808</v>
          </cell>
          <cell r="W2764" t="str">
            <v>ME</v>
          </cell>
        </row>
        <row r="2765">
          <cell r="F2765">
            <v>935</v>
          </cell>
          <cell r="J2765">
            <v>6669.6739200000002</v>
          </cell>
          <cell r="K2765">
            <v>11375.959690909089</v>
          </cell>
          <cell r="L2765">
            <v>18045.633610909088</v>
          </cell>
          <cell r="M2765">
            <v>2334.3858719999998</v>
          </cell>
          <cell r="N2765">
            <v>3981.5858918181807</v>
          </cell>
          <cell r="O2765">
            <v>6315.971763818181</v>
          </cell>
          <cell r="P2765">
            <v>16872667.426199999</v>
          </cell>
          <cell r="Q2765">
            <v>5905433.5991699994</v>
          </cell>
          <cell r="R2765">
            <v>22778101.025369998</v>
          </cell>
          <cell r="U2765" t="str">
            <v>BĐG Q2/2026</v>
          </cell>
          <cell r="V2765" t="str">
            <v>BĐG Q2/2026</v>
          </cell>
          <cell r="W2765" t="str">
            <v>ME</v>
          </cell>
        </row>
        <row r="2766">
          <cell r="L2766">
            <v>0</v>
          </cell>
          <cell r="M2766">
            <v>0</v>
          </cell>
          <cell r="N2766">
            <v>0</v>
          </cell>
          <cell r="O2766">
            <v>0</v>
          </cell>
          <cell r="P2766">
            <v>0</v>
          </cell>
          <cell r="Q2766">
            <v>0</v>
          </cell>
          <cell r="R2766">
            <v>0</v>
          </cell>
          <cell r="U2766" t="str">
            <v>BĐG Q2/2026</v>
          </cell>
          <cell r="V2766" t="str">
            <v>BĐG Q2/2026</v>
          </cell>
          <cell r="W2766" t="str">
            <v>ME</v>
          </cell>
        </row>
        <row r="2767">
          <cell r="F2767">
            <v>12</v>
          </cell>
          <cell r="J2767">
            <v>342027.63</v>
          </cell>
          <cell r="K2767">
            <v>79056</v>
          </cell>
          <cell r="L2767">
            <v>421083.63</v>
          </cell>
          <cell r="M2767">
            <v>119709.67049999999</v>
          </cell>
          <cell r="N2767">
            <v>27669.599999999999</v>
          </cell>
          <cell r="O2767">
            <v>147379.27049999998</v>
          </cell>
          <cell r="P2767">
            <v>5053003.5600000005</v>
          </cell>
          <cell r="Q2767">
            <v>1768551.2459999998</v>
          </cell>
          <cell r="R2767">
            <v>6821554.8059999999</v>
          </cell>
          <cell r="U2767" t="str">
            <v>BĐG Q2/2026</v>
          </cell>
          <cell r="V2767" t="str">
            <v>BĐG Q2/2026</v>
          </cell>
          <cell r="W2767" t="str">
            <v>ME</v>
          </cell>
        </row>
        <row r="2768">
          <cell r="F2768">
            <v>135</v>
          </cell>
          <cell r="J2768">
            <v>231732.89999999997</v>
          </cell>
          <cell r="K2768">
            <v>52704</v>
          </cell>
          <cell r="L2768">
            <v>284436.89999999997</v>
          </cell>
          <cell r="M2768">
            <v>81106.514999999985</v>
          </cell>
          <cell r="N2768">
            <v>18446.399999999998</v>
          </cell>
          <cell r="O2768">
            <v>99552.914999999979</v>
          </cell>
          <cell r="P2768">
            <v>38398981.499999993</v>
          </cell>
          <cell r="Q2768">
            <v>13439643.524999997</v>
          </cell>
          <cell r="R2768">
            <v>51838625.024999991</v>
          </cell>
          <cell r="U2768" t="str">
            <v>BĐG Q2/2026</v>
          </cell>
          <cell r="V2768" t="str">
            <v>BĐG Q2/2026</v>
          </cell>
          <cell r="W2768" t="str">
            <v>ME</v>
          </cell>
        </row>
        <row r="2769">
          <cell r="L2769">
            <v>0</v>
          </cell>
          <cell r="M2769">
            <v>0</v>
          </cell>
          <cell r="N2769">
            <v>0</v>
          </cell>
          <cell r="O2769">
            <v>0</v>
          </cell>
          <cell r="P2769">
            <v>0</v>
          </cell>
          <cell r="Q2769">
            <v>0</v>
          </cell>
          <cell r="R2769">
            <v>0</v>
          </cell>
          <cell r="W2769" t="str">
            <v>ME</v>
          </cell>
        </row>
        <row r="2770">
          <cell r="L2770">
            <v>0</v>
          </cell>
          <cell r="M2770">
            <v>0</v>
          </cell>
          <cell r="N2770">
            <v>0</v>
          </cell>
          <cell r="O2770">
            <v>0</v>
          </cell>
          <cell r="P2770">
            <v>0</v>
          </cell>
          <cell r="Q2770">
            <v>0</v>
          </cell>
          <cell r="R2770">
            <v>0</v>
          </cell>
          <cell r="W2770" t="str">
            <v>ME</v>
          </cell>
        </row>
        <row r="2771">
          <cell r="F2771">
            <v>1</v>
          </cell>
          <cell r="J2771">
            <v>12978000</v>
          </cell>
          <cell r="K2771">
            <v>361473.1578947368</v>
          </cell>
          <cell r="L2771">
            <v>13339473.157894736</v>
          </cell>
          <cell r="M2771">
            <v>0</v>
          </cell>
          <cell r="N2771">
            <v>126515.60526315786</v>
          </cell>
          <cell r="O2771">
            <v>126515.60526315786</v>
          </cell>
          <cell r="P2771">
            <v>13339473.157894736</v>
          </cell>
          <cell r="Q2771">
            <v>126515.60526315786</v>
          </cell>
          <cell r="R2771">
            <v>13465988.763157895</v>
          </cell>
          <cell r="W2771" t="str">
            <v>ME</v>
          </cell>
        </row>
        <row r="2772">
          <cell r="F2772">
            <v>31</v>
          </cell>
          <cell r="J2772">
            <v>293410</v>
          </cell>
          <cell r="K2772">
            <v>16585</v>
          </cell>
          <cell r="L2772">
            <v>309995</v>
          </cell>
          <cell r="M2772">
            <v>0</v>
          </cell>
          <cell r="N2772">
            <v>5804.75</v>
          </cell>
          <cell r="O2772">
            <v>5804.75</v>
          </cell>
          <cell r="P2772">
            <v>9609845</v>
          </cell>
          <cell r="Q2772">
            <v>179947.25</v>
          </cell>
          <cell r="R2772">
            <v>9789792.25</v>
          </cell>
          <cell r="U2772" t="str">
            <v>VT: NCC, NC:BĐG Q2/2026</v>
          </cell>
          <cell r="V2772" t="str">
            <v>VT: NCC, NC:BĐG Q2/2026</v>
          </cell>
          <cell r="W2772" t="str">
            <v>ME</v>
          </cell>
        </row>
        <row r="2773">
          <cell r="F2773">
            <v>0.26</v>
          </cell>
          <cell r="J2773">
            <v>1830962.0159999998</v>
          </cell>
          <cell r="K2773">
            <v>1305823.1629090901</v>
          </cell>
          <cell r="L2773">
            <v>3136785.1789090899</v>
          </cell>
          <cell r="M2773">
            <v>0</v>
          </cell>
          <cell r="N2773">
            <v>457038.10701818147</v>
          </cell>
          <cell r="O2773">
            <v>457038.10701818147</v>
          </cell>
          <cell r="P2773">
            <v>815564.14651636337</v>
          </cell>
          <cell r="Q2773">
            <v>118829.90782472718</v>
          </cell>
          <cell r="R2773">
            <v>934394.05434109061</v>
          </cell>
          <cell r="W2773" t="str">
            <v>ME</v>
          </cell>
        </row>
        <row r="2774">
          <cell r="L2774">
            <v>0</v>
          </cell>
          <cell r="M2774">
            <v>0</v>
          </cell>
          <cell r="N2774">
            <v>0</v>
          </cell>
          <cell r="O2774">
            <v>0</v>
          </cell>
          <cell r="P2774">
            <v>0</v>
          </cell>
          <cell r="Q2774">
            <v>0</v>
          </cell>
          <cell r="R2774">
            <v>0</v>
          </cell>
          <cell r="W2774" t="str">
            <v>ME</v>
          </cell>
        </row>
        <row r="2775">
          <cell r="F2775">
            <v>5</v>
          </cell>
          <cell r="J2775">
            <v>201600</v>
          </cell>
          <cell r="K2775">
            <v>45000</v>
          </cell>
          <cell r="L2775">
            <v>246600</v>
          </cell>
          <cell r="M2775">
            <v>70560</v>
          </cell>
          <cell r="N2775">
            <v>15749.999999999998</v>
          </cell>
          <cell r="O2775">
            <v>86310</v>
          </cell>
          <cell r="P2775">
            <v>1233000</v>
          </cell>
          <cell r="Q2775">
            <v>431550</v>
          </cell>
          <cell r="R2775">
            <v>1664550</v>
          </cell>
          <cell r="U2775" t="str">
            <v>BĐG Q2/2026</v>
          </cell>
          <cell r="V2775" t="str">
            <v>BĐG Q2/2026</v>
          </cell>
          <cell r="W2775" t="str">
            <v>ME</v>
          </cell>
        </row>
        <row r="2776">
          <cell r="F2776">
            <v>5</v>
          </cell>
          <cell r="J2776">
            <v>150000</v>
          </cell>
          <cell r="K2776">
            <v>50000</v>
          </cell>
          <cell r="L2776">
            <v>200000</v>
          </cell>
          <cell r="M2776">
            <v>52500</v>
          </cell>
          <cell r="N2776">
            <v>17500</v>
          </cell>
          <cell r="O2776">
            <v>70000</v>
          </cell>
          <cell r="P2776">
            <v>1000000</v>
          </cell>
          <cell r="Q2776">
            <v>350000</v>
          </cell>
          <cell r="R2776">
            <v>1350000</v>
          </cell>
          <cell r="U2776" t="str">
            <v>BĐG Q2/2026</v>
          </cell>
          <cell r="V2776" t="str">
            <v>BĐG Q2/2026</v>
          </cell>
          <cell r="W2776" t="str">
            <v>ME</v>
          </cell>
        </row>
        <row r="2777">
          <cell r="F2777">
            <v>20</v>
          </cell>
          <cell r="J2777">
            <v>360460</v>
          </cell>
          <cell r="K2777">
            <v>18331</v>
          </cell>
          <cell r="L2777">
            <v>378791</v>
          </cell>
          <cell r="M2777">
            <v>0</v>
          </cell>
          <cell r="N2777">
            <v>6415.8499999999995</v>
          </cell>
          <cell r="O2777">
            <v>6415.8499999999995</v>
          </cell>
          <cell r="P2777">
            <v>7575820</v>
          </cell>
          <cell r="Q2777">
            <v>128316.99999999999</v>
          </cell>
          <cell r="R2777">
            <v>7704137</v>
          </cell>
          <cell r="U2777" t="str">
            <v>VT: NCC, NC:BĐG Q2/2026</v>
          </cell>
          <cell r="V2777" t="str">
            <v>VT: NCC, NC:BĐG Q2/2026</v>
          </cell>
          <cell r="W2777" t="str">
            <v>ME</v>
          </cell>
        </row>
        <row r="2778">
          <cell r="L2778">
            <v>0</v>
          </cell>
          <cell r="M2778">
            <v>0</v>
          </cell>
          <cell r="N2778">
            <v>0</v>
          </cell>
          <cell r="O2778">
            <v>0</v>
          </cell>
          <cell r="P2778">
            <v>0</v>
          </cell>
          <cell r="Q2778">
            <v>0</v>
          </cell>
          <cell r="R2778">
            <v>0</v>
          </cell>
          <cell r="U2778" t="str">
            <v>BĐG Q2/2026</v>
          </cell>
          <cell r="V2778" t="str">
            <v>BĐG Q2/2026</v>
          </cell>
          <cell r="W2778" t="str">
            <v>ME</v>
          </cell>
        </row>
        <row r="2779">
          <cell r="F2779">
            <v>8</v>
          </cell>
          <cell r="J2779">
            <v>201600</v>
          </cell>
          <cell r="K2779">
            <v>45000</v>
          </cell>
          <cell r="L2779">
            <v>246600</v>
          </cell>
          <cell r="M2779">
            <v>70560</v>
          </cell>
          <cell r="N2779">
            <v>15749.999999999998</v>
          </cell>
          <cell r="O2779">
            <v>86310</v>
          </cell>
          <cell r="P2779">
            <v>1972800</v>
          </cell>
          <cell r="Q2779">
            <v>690480</v>
          </cell>
          <cell r="R2779">
            <v>2663280</v>
          </cell>
          <cell r="U2779" t="str">
            <v>BĐG Q2/2026</v>
          </cell>
          <cell r="V2779" t="str">
            <v>BĐG Q2/2026</v>
          </cell>
          <cell r="W2779" t="str">
            <v>ME</v>
          </cell>
        </row>
        <row r="2780">
          <cell r="F2780">
            <v>8</v>
          </cell>
          <cell r="J2780">
            <v>150000</v>
          </cell>
          <cell r="K2780">
            <v>50000</v>
          </cell>
          <cell r="L2780">
            <v>200000</v>
          </cell>
          <cell r="M2780">
            <v>52500</v>
          </cell>
          <cell r="N2780">
            <v>17500</v>
          </cell>
          <cell r="O2780">
            <v>70000</v>
          </cell>
          <cell r="P2780">
            <v>1600000</v>
          </cell>
          <cell r="Q2780">
            <v>560000</v>
          </cell>
          <cell r="R2780">
            <v>2160000</v>
          </cell>
          <cell r="U2780" t="str">
            <v>BĐG Q2/2026</v>
          </cell>
          <cell r="V2780" t="str">
            <v>BĐG Q2/2026</v>
          </cell>
          <cell r="W2780" t="str">
            <v>ME</v>
          </cell>
        </row>
        <row r="2781">
          <cell r="F2781">
            <v>50</v>
          </cell>
          <cell r="J2781">
            <v>360460</v>
          </cell>
          <cell r="K2781">
            <v>18331</v>
          </cell>
          <cell r="L2781">
            <v>378791</v>
          </cell>
          <cell r="M2781">
            <v>0</v>
          </cell>
          <cell r="N2781">
            <v>6415.8499999999995</v>
          </cell>
          <cell r="O2781">
            <v>6415.8499999999995</v>
          </cell>
          <cell r="P2781">
            <v>18939550</v>
          </cell>
          <cell r="Q2781">
            <v>320792.5</v>
          </cell>
          <cell r="R2781">
            <v>19260342.5</v>
          </cell>
          <cell r="U2781" t="str">
            <v>VT: NCC, NC:BĐG Q2/2026</v>
          </cell>
          <cell r="V2781" t="str">
            <v>VT: NCC, NC:BĐG Q2/2026</v>
          </cell>
          <cell r="W2781" t="str">
            <v>ME</v>
          </cell>
        </row>
        <row r="2782">
          <cell r="F2782">
            <v>25</v>
          </cell>
          <cell r="J2782">
            <v>552170</v>
          </cell>
          <cell r="K2782">
            <v>22827.420000000002</v>
          </cell>
          <cell r="L2782">
            <v>574997.42000000004</v>
          </cell>
          <cell r="M2782">
            <v>0</v>
          </cell>
          <cell r="N2782">
            <v>7989.5969999999998</v>
          </cell>
          <cell r="O2782">
            <v>7989.5969999999998</v>
          </cell>
          <cell r="P2782">
            <v>14374935.500000002</v>
          </cell>
          <cell r="Q2782">
            <v>199739.92499999999</v>
          </cell>
          <cell r="R2782">
            <v>14574675.425000003</v>
          </cell>
          <cell r="U2782" t="str">
            <v>VT: NCC, NC:BĐG Q2/2026</v>
          </cell>
          <cell r="V2782" t="str">
            <v>VT: NCC, NC:BĐG Q2/2026</v>
          </cell>
          <cell r="W2782" t="str">
            <v>ME</v>
          </cell>
        </row>
        <row r="2783">
          <cell r="L2783">
            <v>0</v>
          </cell>
          <cell r="M2783">
            <v>0</v>
          </cell>
          <cell r="N2783">
            <v>0</v>
          </cell>
          <cell r="O2783">
            <v>0</v>
          </cell>
          <cell r="P2783">
            <v>0</v>
          </cell>
          <cell r="Q2783">
            <v>0</v>
          </cell>
          <cell r="R2783">
            <v>0</v>
          </cell>
          <cell r="W2783" t="str">
            <v>ME</v>
          </cell>
        </row>
        <row r="2784">
          <cell r="L2784">
            <v>0</v>
          </cell>
          <cell r="M2784">
            <v>0</v>
          </cell>
          <cell r="N2784">
            <v>0</v>
          </cell>
          <cell r="O2784">
            <v>0</v>
          </cell>
          <cell r="P2784">
            <v>0</v>
          </cell>
          <cell r="Q2784">
            <v>0</v>
          </cell>
          <cell r="R2784">
            <v>0</v>
          </cell>
          <cell r="W2784" t="str">
            <v>ME</v>
          </cell>
        </row>
        <row r="2785">
          <cell r="F2785">
            <v>1</v>
          </cell>
          <cell r="J2785">
            <v>2962328</v>
          </cell>
          <cell r="K2785">
            <v>150180</v>
          </cell>
          <cell r="L2785">
            <v>3112508</v>
          </cell>
          <cell r="M2785">
            <v>0</v>
          </cell>
          <cell r="N2785">
            <v>52563</v>
          </cell>
          <cell r="O2785">
            <v>52563</v>
          </cell>
          <cell r="P2785">
            <v>3112508</v>
          </cell>
          <cell r="Q2785">
            <v>52563</v>
          </cell>
          <cell r="R2785">
            <v>3165071</v>
          </cell>
          <cell r="U2785" t="str">
            <v>VT: HĐK, NC:BĐG Q2/2026</v>
          </cell>
          <cell r="V2785" t="str">
            <v>VT: HĐK, NC:BĐG Q2/2026</v>
          </cell>
          <cell r="W2785" t="str">
            <v>ME</v>
          </cell>
        </row>
        <row r="2786">
          <cell r="L2786">
            <v>0</v>
          </cell>
          <cell r="M2786">
            <v>0</v>
          </cell>
          <cell r="N2786">
            <v>0</v>
          </cell>
          <cell r="O2786">
            <v>0</v>
          </cell>
          <cell r="P2786">
            <v>0</v>
          </cell>
          <cell r="Q2786">
            <v>0</v>
          </cell>
          <cell r="R2786">
            <v>0</v>
          </cell>
          <cell r="W2786" t="str">
            <v>ME</v>
          </cell>
        </row>
        <row r="2793">
          <cell r="L2793">
            <v>0</v>
          </cell>
          <cell r="M2793">
            <v>0</v>
          </cell>
          <cell r="N2793">
            <v>0</v>
          </cell>
          <cell r="O2793">
            <v>0</v>
          </cell>
          <cell r="P2793">
            <v>0</v>
          </cell>
          <cell r="Q2793">
            <v>0</v>
          </cell>
          <cell r="R2793">
            <v>0</v>
          </cell>
        </row>
        <row r="2794">
          <cell r="F2794">
            <v>1.59</v>
          </cell>
          <cell r="J2794">
            <v>9681456</v>
          </cell>
          <cell r="K2794">
            <v>3490680.0000000005</v>
          </cell>
          <cell r="L2794">
            <v>13172136</v>
          </cell>
          <cell r="M2794">
            <v>3388509.5999999996</v>
          </cell>
          <cell r="N2794">
            <v>1221738</v>
          </cell>
          <cell r="O2794">
            <v>4610247.5999999996</v>
          </cell>
          <cell r="P2794">
            <v>20943696.240000002</v>
          </cell>
          <cell r="Q2794">
            <v>7330293.6839999994</v>
          </cell>
          <cell r="R2794">
            <v>28273989.924000002</v>
          </cell>
          <cell r="U2794" t="str">
            <v>BĐG Q2/2026</v>
          </cell>
          <cell r="V2794" t="str">
            <v>BĐG Q2/2026</v>
          </cell>
          <cell r="W2794" t="str">
            <v>ME</v>
          </cell>
        </row>
        <row r="2795">
          <cell r="F2795">
            <v>1.0980000000000001</v>
          </cell>
          <cell r="J2795">
            <v>3305424</v>
          </cell>
          <cell r="K2795">
            <v>2452800</v>
          </cell>
          <cell r="L2795">
            <v>5758224</v>
          </cell>
          <cell r="M2795">
            <v>1156898.3999999999</v>
          </cell>
          <cell r="N2795">
            <v>858480</v>
          </cell>
          <cell r="O2795">
            <v>2015378.4</v>
          </cell>
          <cell r="P2795">
            <v>6322529.9520000005</v>
          </cell>
          <cell r="Q2795">
            <v>2212885.4832000001</v>
          </cell>
          <cell r="R2795">
            <v>8535415.4352000002</v>
          </cell>
          <cell r="U2795" t="str">
            <v>BĐG Q2/2026</v>
          </cell>
          <cell r="V2795" t="str">
            <v>BĐG Q2/2026</v>
          </cell>
          <cell r="W2795" t="str">
            <v>ME</v>
          </cell>
        </row>
        <row r="2796">
          <cell r="F2796">
            <v>1.47</v>
          </cell>
          <cell r="J2796">
            <v>2390064</v>
          </cell>
          <cell r="K2796">
            <v>2246760</v>
          </cell>
          <cell r="L2796">
            <v>4636824</v>
          </cell>
          <cell r="M2796">
            <v>836522.39999999991</v>
          </cell>
          <cell r="N2796">
            <v>786366</v>
          </cell>
          <cell r="O2796">
            <v>1622888.4</v>
          </cell>
          <cell r="P2796">
            <v>6816131.2800000003</v>
          </cell>
          <cell r="Q2796">
            <v>2385645.9479999999</v>
          </cell>
          <cell r="R2796">
            <v>9201777.2280000001</v>
          </cell>
          <cell r="U2796" t="str">
            <v>BĐG Q2/2026</v>
          </cell>
          <cell r="V2796" t="str">
            <v>BĐG Q2/2026</v>
          </cell>
          <cell r="W2796" t="str">
            <v>ME</v>
          </cell>
        </row>
        <row r="2797">
          <cell r="F2797">
            <v>1.45</v>
          </cell>
          <cell r="J2797">
            <v>1338048</v>
          </cell>
          <cell r="K2797">
            <v>2044559.9999999998</v>
          </cell>
          <cell r="L2797">
            <v>3382608</v>
          </cell>
          <cell r="M2797">
            <v>468316.8</v>
          </cell>
          <cell r="N2797">
            <v>715595.99999999988</v>
          </cell>
          <cell r="O2797">
            <v>1183912.7999999998</v>
          </cell>
          <cell r="P2797">
            <v>4904781.5999999996</v>
          </cell>
          <cell r="Q2797">
            <v>1716673.5599999996</v>
          </cell>
          <cell r="R2797">
            <v>6621455.1599999992</v>
          </cell>
          <cell r="U2797" t="str">
            <v>BĐG Q2/2026</v>
          </cell>
          <cell r="V2797" t="str">
            <v>BĐG Q2/2026</v>
          </cell>
          <cell r="W2797" t="str">
            <v>ME</v>
          </cell>
        </row>
        <row r="2798">
          <cell r="F2798">
            <v>1.59</v>
          </cell>
          <cell r="J2798">
            <v>0</v>
          </cell>
          <cell r="K2798">
            <v>376857.14285714296</v>
          </cell>
          <cell r="L2798">
            <v>376857.14285714296</v>
          </cell>
          <cell r="M2798">
            <v>0</v>
          </cell>
          <cell r="N2798">
            <v>131900.00000000003</v>
          </cell>
          <cell r="O2798">
            <v>131900.00000000003</v>
          </cell>
          <cell r="P2798">
            <v>599202.85714285728</v>
          </cell>
          <cell r="Q2798">
            <v>209721.00000000006</v>
          </cell>
          <cell r="R2798">
            <v>808923.85714285728</v>
          </cell>
          <cell r="U2798" t="str">
            <v>BĐG Q2/2026</v>
          </cell>
          <cell r="V2798" t="str">
            <v>BĐG Q2/2026</v>
          </cell>
          <cell r="W2798" t="str">
            <v>ME</v>
          </cell>
        </row>
        <row r="2799">
          <cell r="F2799">
            <v>1.0980000000000001</v>
          </cell>
          <cell r="J2799">
            <v>0</v>
          </cell>
          <cell r="K2799">
            <v>376857.14285714296</v>
          </cell>
          <cell r="L2799">
            <v>376857.14285714296</v>
          </cell>
          <cell r="M2799">
            <v>0</v>
          </cell>
          <cell r="N2799">
            <v>131900.00000000003</v>
          </cell>
          <cell r="O2799">
            <v>131900.00000000003</v>
          </cell>
          <cell r="P2799">
            <v>413789.14285714302</v>
          </cell>
          <cell r="Q2799">
            <v>144826.20000000004</v>
          </cell>
          <cell r="R2799">
            <v>558615.34285714303</v>
          </cell>
          <cell r="U2799" t="str">
            <v>BĐG Q2/2026</v>
          </cell>
          <cell r="V2799" t="str">
            <v>BĐG Q2/2026</v>
          </cell>
          <cell r="W2799" t="str">
            <v>ME</v>
          </cell>
        </row>
        <row r="2800">
          <cell r="F2800">
            <v>1.47</v>
          </cell>
          <cell r="J2800">
            <v>0</v>
          </cell>
          <cell r="K2800">
            <v>376857.14285714296</v>
          </cell>
          <cell r="L2800">
            <v>376857.14285714296</v>
          </cell>
          <cell r="M2800">
            <v>0</v>
          </cell>
          <cell r="N2800">
            <v>131900.00000000003</v>
          </cell>
          <cell r="O2800">
            <v>131900.00000000003</v>
          </cell>
          <cell r="P2800">
            <v>553980.00000000012</v>
          </cell>
          <cell r="Q2800">
            <v>193893.00000000003</v>
          </cell>
          <cell r="R2800">
            <v>747873.00000000012</v>
          </cell>
          <cell r="U2800" t="str">
            <v>BĐG Q2/2026</v>
          </cell>
          <cell r="V2800" t="str">
            <v>BĐG Q2/2026</v>
          </cell>
          <cell r="W2800" t="str">
            <v>ME</v>
          </cell>
        </row>
        <row r="2801">
          <cell r="F2801">
            <v>1.45</v>
          </cell>
          <cell r="J2801">
            <v>0</v>
          </cell>
          <cell r="K2801">
            <v>376857.14285714296</v>
          </cell>
          <cell r="L2801">
            <v>376857.14285714296</v>
          </cell>
          <cell r="M2801">
            <v>0</v>
          </cell>
          <cell r="N2801">
            <v>131900.00000000003</v>
          </cell>
          <cell r="O2801">
            <v>131900.00000000003</v>
          </cell>
          <cell r="P2801">
            <v>546442.85714285728</v>
          </cell>
          <cell r="Q2801">
            <v>191255.00000000003</v>
          </cell>
          <cell r="R2801">
            <v>737697.85714285728</v>
          </cell>
          <cell r="U2801" t="str">
            <v>BĐG Q2/2026</v>
          </cell>
          <cell r="V2801" t="str">
            <v>BĐG Q2/2026</v>
          </cell>
          <cell r="W2801" t="str">
            <v>ME</v>
          </cell>
        </row>
        <row r="2802">
          <cell r="F2802">
            <v>7</v>
          </cell>
          <cell r="J2802">
            <v>58926</v>
          </cell>
          <cell r="K2802">
            <v>24050</v>
          </cell>
          <cell r="L2802">
            <v>82976</v>
          </cell>
          <cell r="M2802">
            <v>20624.099999999999</v>
          </cell>
          <cell r="N2802">
            <v>8417.5</v>
          </cell>
          <cell r="O2802">
            <v>29041.599999999999</v>
          </cell>
          <cell r="P2802">
            <v>580832</v>
          </cell>
          <cell r="Q2802">
            <v>203291.19999999998</v>
          </cell>
          <cell r="R2802">
            <v>784123.2</v>
          </cell>
          <cell r="U2802" t="str">
            <v>BĐG Q2/2026</v>
          </cell>
          <cell r="V2802" t="str">
            <v>BĐG Q2/2026</v>
          </cell>
          <cell r="W2802" t="str">
            <v>ME</v>
          </cell>
        </row>
        <row r="2803">
          <cell r="F2803">
            <v>30</v>
          </cell>
          <cell r="J2803">
            <v>6762</v>
          </cell>
          <cell r="K2803">
            <v>20461</v>
          </cell>
          <cell r="L2803">
            <v>27223</v>
          </cell>
          <cell r="M2803">
            <v>2366.6999999999998</v>
          </cell>
          <cell r="N2803">
            <v>7161.3499999999995</v>
          </cell>
          <cell r="O2803">
            <v>9528.0499999999993</v>
          </cell>
          <cell r="P2803">
            <v>816690</v>
          </cell>
          <cell r="Q2803">
            <v>285841.5</v>
          </cell>
          <cell r="R2803">
            <v>1102531.5</v>
          </cell>
          <cell r="U2803" t="str">
            <v>BĐG Q2/2026</v>
          </cell>
          <cell r="V2803" t="str">
            <v>BĐG Q2/2026</v>
          </cell>
          <cell r="W2803" t="str">
            <v>ME</v>
          </cell>
        </row>
        <row r="2804">
          <cell r="F2804">
            <v>47</v>
          </cell>
          <cell r="J2804">
            <v>3864</v>
          </cell>
          <cell r="K2804">
            <v>19750</v>
          </cell>
          <cell r="L2804">
            <v>23614</v>
          </cell>
          <cell r="M2804">
            <v>1352.3999999999999</v>
          </cell>
          <cell r="N2804">
            <v>6912.5</v>
          </cell>
          <cell r="O2804">
            <v>8264.9</v>
          </cell>
          <cell r="P2804">
            <v>1109858</v>
          </cell>
          <cell r="Q2804">
            <v>388450.3</v>
          </cell>
          <cell r="R2804">
            <v>1498308.3</v>
          </cell>
          <cell r="U2804" t="str">
            <v>BĐG Q2/2026</v>
          </cell>
          <cell r="V2804" t="str">
            <v>BĐG Q2/2026</v>
          </cell>
          <cell r="W2804" t="str">
            <v>ME</v>
          </cell>
        </row>
        <row r="2805">
          <cell r="F2805">
            <v>59</v>
          </cell>
          <cell r="J2805">
            <v>2898</v>
          </cell>
          <cell r="K2805">
            <v>19028</v>
          </cell>
          <cell r="L2805">
            <v>21926</v>
          </cell>
          <cell r="M2805">
            <v>1014.3</v>
          </cell>
          <cell r="N2805">
            <v>6659.7999999999993</v>
          </cell>
          <cell r="O2805">
            <v>7674.0999999999995</v>
          </cell>
          <cell r="P2805">
            <v>1293634</v>
          </cell>
          <cell r="Q2805">
            <v>452771.89999999997</v>
          </cell>
          <cell r="R2805">
            <v>1746405.9</v>
          </cell>
          <cell r="U2805" t="str">
            <v>BĐG Q2/2026</v>
          </cell>
          <cell r="V2805" t="str">
            <v>BĐG Q2/2026</v>
          </cell>
          <cell r="W2805" t="str">
            <v>ME</v>
          </cell>
        </row>
        <row r="2806">
          <cell r="F2806">
            <v>5</v>
          </cell>
          <cell r="J2806">
            <v>66360</v>
          </cell>
          <cell r="K2806">
            <v>36075</v>
          </cell>
          <cell r="L2806">
            <v>102435</v>
          </cell>
          <cell r="M2806">
            <v>23226</v>
          </cell>
          <cell r="N2806">
            <v>12626.25</v>
          </cell>
          <cell r="O2806">
            <v>35852.25</v>
          </cell>
          <cell r="P2806">
            <v>512175</v>
          </cell>
          <cell r="Q2806">
            <v>179261.25</v>
          </cell>
          <cell r="R2806">
            <v>691436.25</v>
          </cell>
          <cell r="U2806" t="str">
            <v>BĐG Q2/2026</v>
          </cell>
          <cell r="V2806" t="str">
            <v>BĐG Q2/2026</v>
          </cell>
          <cell r="W2806" t="str">
            <v>ME</v>
          </cell>
        </row>
        <row r="2807">
          <cell r="F2807">
            <v>19</v>
          </cell>
          <cell r="J2807">
            <v>8651.9999999999982</v>
          </cell>
          <cell r="K2807">
            <v>30691.5</v>
          </cell>
          <cell r="L2807">
            <v>39343.5</v>
          </cell>
          <cell r="M2807">
            <v>3028.1999999999994</v>
          </cell>
          <cell r="N2807">
            <v>10742.025</v>
          </cell>
          <cell r="O2807">
            <v>13770.224999999999</v>
          </cell>
          <cell r="P2807">
            <v>747526.5</v>
          </cell>
          <cell r="Q2807">
            <v>261634.27499999997</v>
          </cell>
          <cell r="R2807">
            <v>1009160.7749999999</v>
          </cell>
          <cell r="U2807" t="str">
            <v>BĐG Q2/2026</v>
          </cell>
          <cell r="V2807" t="str">
            <v>BĐG Q2/2026</v>
          </cell>
          <cell r="W2807" t="str">
            <v>ME</v>
          </cell>
        </row>
        <row r="2808">
          <cell r="F2808">
            <v>34</v>
          </cell>
          <cell r="J2808">
            <v>5250</v>
          </cell>
          <cell r="K2808">
            <v>29625</v>
          </cell>
          <cell r="L2808">
            <v>34875</v>
          </cell>
          <cell r="M2808">
            <v>1837.4999999999998</v>
          </cell>
          <cell r="N2808">
            <v>10368.75</v>
          </cell>
          <cell r="O2808">
            <v>12206.25</v>
          </cell>
          <cell r="P2808">
            <v>1185750</v>
          </cell>
          <cell r="Q2808">
            <v>415012.5</v>
          </cell>
          <cell r="R2808">
            <v>1600762.5</v>
          </cell>
          <cell r="U2808" t="str">
            <v>BĐG Q2/2026</v>
          </cell>
          <cell r="V2808" t="str">
            <v>BĐG Q2/2026</v>
          </cell>
          <cell r="W2808" t="str">
            <v>ME</v>
          </cell>
        </row>
        <row r="2809">
          <cell r="F2809">
            <v>34</v>
          </cell>
          <cell r="J2809">
            <v>3402</v>
          </cell>
          <cell r="K2809">
            <v>28542</v>
          </cell>
          <cell r="L2809">
            <v>31944</v>
          </cell>
          <cell r="M2809">
            <v>1190.6999999999998</v>
          </cell>
          <cell r="N2809">
            <v>9989.6999999999989</v>
          </cell>
          <cell r="O2809">
            <v>11180.399999999998</v>
          </cell>
          <cell r="P2809">
            <v>1086096</v>
          </cell>
          <cell r="Q2809">
            <v>380133.59999999992</v>
          </cell>
          <cell r="R2809">
            <v>1466229.5999999999</v>
          </cell>
          <cell r="U2809" t="str">
            <v>BĐG Q2/2026</v>
          </cell>
          <cell r="V2809" t="str">
            <v>BĐG Q2/2026</v>
          </cell>
          <cell r="W2809" t="str">
            <v>ME</v>
          </cell>
        </row>
        <row r="2810">
          <cell r="F2810">
            <v>2</v>
          </cell>
          <cell r="J2810">
            <v>66360</v>
          </cell>
          <cell r="K2810">
            <v>36075</v>
          </cell>
          <cell r="L2810">
            <v>102435</v>
          </cell>
          <cell r="M2810">
            <v>23226</v>
          </cell>
          <cell r="N2810">
            <v>12626.25</v>
          </cell>
          <cell r="O2810">
            <v>35852.25</v>
          </cell>
          <cell r="P2810">
            <v>204870</v>
          </cell>
          <cell r="Q2810">
            <v>71704.5</v>
          </cell>
          <cell r="R2810">
            <v>276574.5</v>
          </cell>
          <cell r="U2810" t="str">
            <v>BĐG Q2/2026</v>
          </cell>
          <cell r="V2810" t="str">
            <v>BĐG Q2/2026</v>
          </cell>
          <cell r="W2810" t="str">
            <v>ME</v>
          </cell>
        </row>
        <row r="2811">
          <cell r="F2811">
            <v>13</v>
          </cell>
          <cell r="J2811">
            <v>13440</v>
          </cell>
          <cell r="K2811">
            <v>31776</v>
          </cell>
          <cell r="L2811">
            <v>45216</v>
          </cell>
          <cell r="M2811">
            <v>4704</v>
          </cell>
          <cell r="N2811">
            <v>11121.599999999999</v>
          </cell>
          <cell r="O2811">
            <v>15825.599999999999</v>
          </cell>
          <cell r="P2811">
            <v>587808</v>
          </cell>
          <cell r="Q2811">
            <v>205732.8</v>
          </cell>
          <cell r="R2811">
            <v>793540.8</v>
          </cell>
          <cell r="U2811" t="str">
            <v>BĐG Q2/2026</v>
          </cell>
          <cell r="V2811" t="str">
            <v>BĐG Q2/2026</v>
          </cell>
          <cell r="W2811" t="str">
            <v>ME</v>
          </cell>
        </row>
        <row r="2812">
          <cell r="F2812">
            <v>10</v>
          </cell>
          <cell r="J2812">
            <v>8651.9999999999982</v>
          </cell>
          <cell r="K2812">
            <v>30691.5</v>
          </cell>
          <cell r="L2812">
            <v>39343.5</v>
          </cell>
          <cell r="M2812">
            <v>3028.1999999999994</v>
          </cell>
          <cell r="N2812">
            <v>10742.025</v>
          </cell>
          <cell r="O2812">
            <v>13770.224999999999</v>
          </cell>
          <cell r="P2812">
            <v>393435</v>
          </cell>
          <cell r="Q2812">
            <v>137702.25</v>
          </cell>
          <cell r="R2812">
            <v>531137.25</v>
          </cell>
          <cell r="U2812" t="str">
            <v>BĐG Q2/2026</v>
          </cell>
          <cell r="V2812" t="str">
            <v>BĐG Q2/2026</v>
          </cell>
          <cell r="W2812" t="str">
            <v>ME</v>
          </cell>
        </row>
        <row r="2813">
          <cell r="F2813">
            <v>28</v>
          </cell>
          <cell r="J2813">
            <v>5250</v>
          </cell>
          <cell r="K2813">
            <v>29625</v>
          </cell>
          <cell r="L2813">
            <v>34875</v>
          </cell>
          <cell r="M2813">
            <v>1837.4999999999998</v>
          </cell>
          <cell r="N2813">
            <v>10368.75</v>
          </cell>
          <cell r="O2813">
            <v>12206.25</v>
          </cell>
          <cell r="P2813">
            <v>976500</v>
          </cell>
          <cell r="Q2813">
            <v>341775</v>
          </cell>
          <cell r="R2813">
            <v>1318275</v>
          </cell>
          <cell r="U2813" t="str">
            <v>BĐG Q2/2026</v>
          </cell>
          <cell r="V2813" t="str">
            <v>BĐG Q2/2026</v>
          </cell>
          <cell r="W2813" t="str">
            <v>ME</v>
          </cell>
        </row>
        <row r="2814">
          <cell r="F2814">
            <v>2</v>
          </cell>
          <cell r="J2814">
            <v>18269.999999999996</v>
          </cell>
          <cell r="K2814">
            <v>24050</v>
          </cell>
          <cell r="L2814">
            <v>42320</v>
          </cell>
          <cell r="M2814">
            <v>6394.4999999999982</v>
          </cell>
          <cell r="N2814">
            <v>8417.5</v>
          </cell>
          <cell r="O2814">
            <v>14811.999999999998</v>
          </cell>
          <cell r="P2814">
            <v>84640</v>
          </cell>
          <cell r="Q2814">
            <v>29623.999999999996</v>
          </cell>
          <cell r="R2814">
            <v>114264</v>
          </cell>
          <cell r="U2814" t="str">
            <v>BĐG Q2/2026</v>
          </cell>
          <cell r="V2814" t="str">
            <v>BĐG Q2/2026</v>
          </cell>
          <cell r="W2814" t="str">
            <v>ME</v>
          </cell>
        </row>
        <row r="2815">
          <cell r="F2815">
            <v>9</v>
          </cell>
          <cell r="J2815">
            <v>3402</v>
          </cell>
          <cell r="K2815">
            <v>20461</v>
          </cell>
          <cell r="L2815">
            <v>23863</v>
          </cell>
          <cell r="M2815">
            <v>1190.6999999999998</v>
          </cell>
          <cell r="N2815">
            <v>7161.3499999999995</v>
          </cell>
          <cell r="O2815">
            <v>8352.0499999999993</v>
          </cell>
          <cell r="P2815">
            <v>214767</v>
          </cell>
          <cell r="Q2815">
            <v>75168.45</v>
          </cell>
          <cell r="R2815">
            <v>289935.45</v>
          </cell>
          <cell r="U2815" t="str">
            <v>BĐG Q2/2026</v>
          </cell>
          <cell r="V2815" t="str">
            <v>BĐG Q2/2026</v>
          </cell>
          <cell r="W2815" t="str">
            <v>ME</v>
          </cell>
        </row>
        <row r="2816">
          <cell r="F2816">
            <v>17</v>
          </cell>
          <cell r="J2816">
            <v>2393.9999999999995</v>
          </cell>
          <cell r="K2816">
            <v>19750</v>
          </cell>
          <cell r="L2816">
            <v>22144</v>
          </cell>
          <cell r="M2816">
            <v>837.89999999999975</v>
          </cell>
          <cell r="N2816">
            <v>6912.5</v>
          </cell>
          <cell r="O2816">
            <v>7750.4</v>
          </cell>
          <cell r="P2816">
            <v>376448</v>
          </cell>
          <cell r="Q2816">
            <v>131756.79999999999</v>
          </cell>
          <cell r="R2816">
            <v>508204.79999999999</v>
          </cell>
          <cell r="U2816" t="str">
            <v>BĐG Q2/2026</v>
          </cell>
          <cell r="V2816" t="str">
            <v>BĐG Q2/2026</v>
          </cell>
          <cell r="W2816" t="str">
            <v>ME</v>
          </cell>
        </row>
        <row r="2817">
          <cell r="F2817">
            <v>56</v>
          </cell>
          <cell r="J2817">
            <v>24108</v>
          </cell>
          <cell r="K2817">
            <v>19028</v>
          </cell>
          <cell r="L2817">
            <v>43136</v>
          </cell>
          <cell r="M2817">
            <v>8437.7999999999993</v>
          </cell>
          <cell r="N2817">
            <v>6659.7999999999993</v>
          </cell>
          <cell r="O2817">
            <v>15097.599999999999</v>
          </cell>
          <cell r="P2817">
            <v>2415616</v>
          </cell>
          <cell r="Q2817">
            <v>845465.59999999986</v>
          </cell>
          <cell r="R2817">
            <v>3261081.5999999996</v>
          </cell>
          <cell r="U2817" t="str">
            <v>BĐG Q2/2026</v>
          </cell>
          <cell r="V2817" t="str">
            <v>BĐG Q2/2026</v>
          </cell>
          <cell r="W2817" t="str">
            <v>ME</v>
          </cell>
        </row>
        <row r="2818">
          <cell r="F2818">
            <v>53</v>
          </cell>
          <cell r="J2818">
            <v>22974</v>
          </cell>
          <cell r="K2818">
            <v>24050</v>
          </cell>
          <cell r="L2818">
            <v>47024</v>
          </cell>
          <cell r="M2818">
            <v>8040.9</v>
          </cell>
          <cell r="N2818">
            <v>8417.5</v>
          </cell>
          <cell r="O2818">
            <v>16458.400000000001</v>
          </cell>
          <cell r="P2818">
            <v>2492272</v>
          </cell>
          <cell r="Q2818">
            <v>872295.20000000007</v>
          </cell>
          <cell r="R2818">
            <v>3364567.2</v>
          </cell>
          <cell r="U2818" t="str">
            <v>BĐG Q2/2026</v>
          </cell>
          <cell r="V2818" t="str">
            <v>BĐG Q2/2026</v>
          </cell>
          <cell r="W2818" t="str">
            <v>ME</v>
          </cell>
        </row>
        <row r="2819">
          <cell r="F2819">
            <v>36.6</v>
          </cell>
          <cell r="J2819">
            <v>3990</v>
          </cell>
          <cell r="K2819">
            <v>20461</v>
          </cell>
          <cell r="L2819">
            <v>24451</v>
          </cell>
          <cell r="M2819">
            <v>1396.5</v>
          </cell>
          <cell r="N2819">
            <v>7161.3499999999995</v>
          </cell>
          <cell r="O2819">
            <v>8557.8499999999985</v>
          </cell>
          <cell r="P2819">
            <v>894906.6</v>
          </cell>
          <cell r="Q2819">
            <v>313217.30999999994</v>
          </cell>
          <cell r="R2819">
            <v>1208123.9099999999</v>
          </cell>
          <cell r="U2819" t="str">
            <v>BĐG Q2/2026</v>
          </cell>
          <cell r="V2819" t="str">
            <v>BĐG Q2/2026</v>
          </cell>
          <cell r="W2819" t="str">
            <v>ME</v>
          </cell>
        </row>
        <row r="2820">
          <cell r="F2820">
            <v>49</v>
          </cell>
          <cell r="J2820">
            <v>2562</v>
          </cell>
          <cell r="K2820">
            <v>19750</v>
          </cell>
          <cell r="L2820">
            <v>22312</v>
          </cell>
          <cell r="M2820">
            <v>896.69999999999993</v>
          </cell>
          <cell r="N2820">
            <v>6912.5</v>
          </cell>
          <cell r="O2820">
            <v>7809.2</v>
          </cell>
          <cell r="P2820">
            <v>1093288</v>
          </cell>
          <cell r="Q2820">
            <v>382650.8</v>
          </cell>
          <cell r="R2820">
            <v>1475938.8</v>
          </cell>
          <cell r="U2820" t="str">
            <v>BĐG Q2/2026</v>
          </cell>
          <cell r="V2820" t="str">
            <v>BĐG Q2/2026</v>
          </cell>
          <cell r="W2820" t="str">
            <v>ME</v>
          </cell>
        </row>
        <row r="2821">
          <cell r="F2821">
            <v>48.3</v>
          </cell>
          <cell r="J2821">
            <v>1512</v>
          </cell>
          <cell r="K2821">
            <v>19028</v>
          </cell>
          <cell r="L2821">
            <v>20540</v>
          </cell>
          <cell r="M2821">
            <v>529.19999999999993</v>
          </cell>
          <cell r="N2821">
            <v>6659.7999999999993</v>
          </cell>
          <cell r="O2821">
            <v>7188.9999999999991</v>
          </cell>
          <cell r="P2821">
            <v>992081.99999999988</v>
          </cell>
          <cell r="Q2821">
            <v>347228.69999999995</v>
          </cell>
          <cell r="R2821">
            <v>1339310.6999999997</v>
          </cell>
          <cell r="U2821" t="str">
            <v>BĐG Q2/2026</v>
          </cell>
          <cell r="V2821" t="str">
            <v>BĐG Q2/2026</v>
          </cell>
          <cell r="W2821" t="str">
            <v>ME</v>
          </cell>
        </row>
        <row r="2822">
          <cell r="F2822">
            <v>1</v>
          </cell>
          <cell r="J2822">
            <v>559887</v>
          </cell>
          <cell r="K2822">
            <v>60790</v>
          </cell>
          <cell r="L2822">
            <v>620677</v>
          </cell>
          <cell r="M2822">
            <v>0</v>
          </cell>
          <cell r="N2822">
            <v>21276.5</v>
          </cell>
          <cell r="O2822">
            <v>21276.5</v>
          </cell>
          <cell r="P2822">
            <v>620677</v>
          </cell>
          <cell r="Q2822">
            <v>21276.5</v>
          </cell>
          <cell r="R2822">
            <v>641953.5</v>
          </cell>
          <cell r="U2822" t="str">
            <v>VT: HĐK, NC:BĐG Q2/2026</v>
          </cell>
          <cell r="V2822" t="str">
            <v>VT: HĐK, NC:BĐG Q2/2026</v>
          </cell>
          <cell r="W2822" t="str">
            <v>ME</v>
          </cell>
        </row>
        <row r="2823">
          <cell r="F2823">
            <v>6</v>
          </cell>
          <cell r="J2823">
            <v>429289</v>
          </cell>
          <cell r="K2823">
            <v>50060</v>
          </cell>
          <cell r="L2823">
            <v>479349</v>
          </cell>
          <cell r="M2823">
            <v>0</v>
          </cell>
          <cell r="N2823">
            <v>17521</v>
          </cell>
          <cell r="O2823">
            <v>17521</v>
          </cell>
          <cell r="P2823">
            <v>2876094</v>
          </cell>
          <cell r="Q2823">
            <v>105126</v>
          </cell>
          <cell r="R2823">
            <v>2981220</v>
          </cell>
          <cell r="U2823" t="str">
            <v>VT: HĐK, NC:BĐG Q2/2026</v>
          </cell>
          <cell r="V2823" t="str">
            <v>VT: HĐK, NC:BĐG Q2/2026</v>
          </cell>
          <cell r="W2823" t="str">
            <v>ME</v>
          </cell>
        </row>
        <row r="2824">
          <cell r="F2824">
            <v>6</v>
          </cell>
          <cell r="J2824">
            <v>429289</v>
          </cell>
          <cell r="K2824">
            <v>35760</v>
          </cell>
          <cell r="L2824">
            <v>465049</v>
          </cell>
          <cell r="M2824">
            <v>0</v>
          </cell>
          <cell r="N2824">
            <v>12516</v>
          </cell>
          <cell r="O2824">
            <v>12516</v>
          </cell>
          <cell r="P2824">
            <v>2790294</v>
          </cell>
          <cell r="Q2824">
            <v>75096</v>
          </cell>
          <cell r="R2824">
            <v>2865390</v>
          </cell>
          <cell r="U2824" t="str">
            <v>VT: HĐK, NC:BĐG Q2/2026</v>
          </cell>
          <cell r="V2824" t="str">
            <v>VT: HĐK, NC:BĐG Q2/2026</v>
          </cell>
          <cell r="W2824" t="str">
            <v>ME</v>
          </cell>
        </row>
        <row r="2825">
          <cell r="F2825">
            <v>6</v>
          </cell>
          <cell r="J2825">
            <v>216714</v>
          </cell>
          <cell r="K2825">
            <v>32180</v>
          </cell>
          <cell r="L2825">
            <v>248894</v>
          </cell>
          <cell r="M2825">
            <v>0</v>
          </cell>
          <cell r="N2825">
            <v>11263</v>
          </cell>
          <cell r="O2825">
            <v>11263</v>
          </cell>
          <cell r="P2825">
            <v>1493364</v>
          </cell>
          <cell r="Q2825">
            <v>67578</v>
          </cell>
          <cell r="R2825">
            <v>1560942</v>
          </cell>
          <cell r="U2825" t="str">
            <v>VT: HĐK, NC:BĐG Q2/2026</v>
          </cell>
          <cell r="V2825" t="str">
            <v>VT: HĐK, NC:BĐG Q2/2026</v>
          </cell>
          <cell r="W2825" t="str">
            <v>ME</v>
          </cell>
        </row>
        <row r="2826">
          <cell r="L2826">
            <v>0</v>
          </cell>
          <cell r="M2826">
            <v>0</v>
          </cell>
          <cell r="N2826">
            <v>0</v>
          </cell>
          <cell r="O2826">
            <v>0</v>
          </cell>
          <cell r="P2826">
            <v>0</v>
          </cell>
          <cell r="Q2826">
            <v>0</v>
          </cell>
          <cell r="R2826">
            <v>0</v>
          </cell>
          <cell r="W2826" t="str">
            <v>ME</v>
          </cell>
        </row>
        <row r="2827">
          <cell r="F2827">
            <v>0.6</v>
          </cell>
          <cell r="J2827">
            <v>36419994</v>
          </cell>
          <cell r="K2827">
            <v>4307040</v>
          </cell>
          <cell r="L2827">
            <v>40727034</v>
          </cell>
          <cell r="M2827">
            <v>12746997.899999999</v>
          </cell>
          <cell r="N2827">
            <v>1507464</v>
          </cell>
          <cell r="O2827">
            <v>14254461.899999999</v>
          </cell>
          <cell r="P2827">
            <v>24436220.399999999</v>
          </cell>
          <cell r="Q2827">
            <v>8552677.1399999987</v>
          </cell>
          <cell r="R2827">
            <v>32988897.539999999</v>
          </cell>
          <cell r="U2827" t="str">
            <v>BĐG Q2/2026</v>
          </cell>
          <cell r="V2827" t="str">
            <v>BĐG Q2/2026</v>
          </cell>
          <cell r="W2827" t="str">
            <v>ME</v>
          </cell>
        </row>
        <row r="2828">
          <cell r="F2828">
            <v>0.7</v>
          </cell>
          <cell r="J2828">
            <v>23523708</v>
          </cell>
          <cell r="K2828">
            <v>3420600</v>
          </cell>
          <cell r="L2828">
            <v>26944308</v>
          </cell>
          <cell r="M2828">
            <v>8233297.7999999998</v>
          </cell>
          <cell r="N2828">
            <v>1197210</v>
          </cell>
          <cell r="O2828">
            <v>9430507.8000000007</v>
          </cell>
          <cell r="P2828">
            <v>18861015.599999998</v>
          </cell>
          <cell r="Q2828">
            <v>6601355.46</v>
          </cell>
          <cell r="R2828">
            <v>25462371.059999999</v>
          </cell>
          <cell r="U2828" t="str">
            <v>BĐG Q2/2026</v>
          </cell>
          <cell r="V2828" t="str">
            <v>BĐG Q2/2026</v>
          </cell>
          <cell r="W2828" t="str">
            <v>ME</v>
          </cell>
        </row>
        <row r="2829">
          <cell r="F2829">
            <v>0.94199999999999995</v>
          </cell>
          <cell r="J2829">
            <v>18789030</v>
          </cell>
          <cell r="K2829">
            <v>3166800</v>
          </cell>
          <cell r="L2829">
            <v>21955830</v>
          </cell>
          <cell r="M2829">
            <v>6576160.5</v>
          </cell>
          <cell r="N2829">
            <v>1108380</v>
          </cell>
          <cell r="O2829">
            <v>7684540.5</v>
          </cell>
          <cell r="P2829">
            <v>20682391.859999999</v>
          </cell>
          <cell r="Q2829">
            <v>7238837.1509999996</v>
          </cell>
          <cell r="R2829">
            <v>27921229.011</v>
          </cell>
          <cell r="U2829" t="str">
            <v>BĐG Q2/2026</v>
          </cell>
          <cell r="V2829" t="str">
            <v>BĐG Q2/2026</v>
          </cell>
          <cell r="W2829" t="str">
            <v>ME</v>
          </cell>
        </row>
        <row r="2830">
          <cell r="F2830">
            <v>1.3919999999999999</v>
          </cell>
          <cell r="J2830">
            <v>12289680</v>
          </cell>
          <cell r="K2830">
            <v>2913000</v>
          </cell>
          <cell r="L2830">
            <v>15202680</v>
          </cell>
          <cell r="M2830">
            <v>4301388</v>
          </cell>
          <cell r="N2830">
            <v>1019549.9999999999</v>
          </cell>
          <cell r="O2830">
            <v>5320938</v>
          </cell>
          <cell r="P2830">
            <v>21162130.559999999</v>
          </cell>
          <cell r="Q2830">
            <v>7406745.6959999995</v>
          </cell>
          <cell r="R2830">
            <v>28568876.255999997</v>
          </cell>
          <cell r="U2830" t="str">
            <v>BĐG Q2/2026</v>
          </cell>
          <cell r="V2830" t="str">
            <v>BĐG Q2/2026</v>
          </cell>
          <cell r="W2830" t="str">
            <v>ME</v>
          </cell>
        </row>
        <row r="2831">
          <cell r="F2831">
            <v>1.462</v>
          </cell>
          <cell r="J2831">
            <v>7846488</v>
          </cell>
          <cell r="K2831">
            <v>2394120</v>
          </cell>
          <cell r="L2831">
            <v>10240608</v>
          </cell>
          <cell r="M2831">
            <v>2746270.8</v>
          </cell>
          <cell r="N2831">
            <v>837942</v>
          </cell>
          <cell r="O2831">
            <v>3584212.8</v>
          </cell>
          <cell r="P2831">
            <v>14971768.896</v>
          </cell>
          <cell r="Q2831">
            <v>5240119.1135999998</v>
          </cell>
          <cell r="R2831">
            <v>20211888.009599999</v>
          </cell>
          <cell r="U2831" t="str">
            <v>BĐG Q2/2026</v>
          </cell>
          <cell r="V2831" t="str">
            <v>BĐG Q2/2026</v>
          </cell>
          <cell r="W2831" t="str">
            <v>ME</v>
          </cell>
        </row>
        <row r="2832">
          <cell r="F2832">
            <v>0.6</v>
          </cell>
          <cell r="J2832">
            <v>3844464</v>
          </cell>
          <cell r="K2832">
            <v>2265240</v>
          </cell>
          <cell r="L2832">
            <v>6109704</v>
          </cell>
          <cell r="M2832">
            <v>1345562.4</v>
          </cell>
          <cell r="N2832">
            <v>792834</v>
          </cell>
          <cell r="O2832">
            <v>2138396.4</v>
          </cell>
          <cell r="P2832">
            <v>3665822.4</v>
          </cell>
          <cell r="Q2832">
            <v>1283037.8399999999</v>
          </cell>
          <cell r="R2832">
            <v>4948860.24</v>
          </cell>
          <cell r="U2832" t="str">
            <v>BĐG Q2/2026</v>
          </cell>
          <cell r="V2832" t="str">
            <v>BĐG Q2/2026</v>
          </cell>
          <cell r="W2832" t="str">
            <v>ME</v>
          </cell>
        </row>
        <row r="2833">
          <cell r="F2833">
            <v>0.24</v>
          </cell>
          <cell r="J2833">
            <v>1961622</v>
          </cell>
          <cell r="K2833">
            <v>1659240.0000000002</v>
          </cell>
          <cell r="L2833">
            <v>3620862</v>
          </cell>
          <cell r="M2833">
            <v>686567.7</v>
          </cell>
          <cell r="N2833">
            <v>580734</v>
          </cell>
          <cell r="O2833">
            <v>1267301.7</v>
          </cell>
          <cell r="P2833">
            <v>869006.88</v>
          </cell>
          <cell r="Q2833">
            <v>304152.408</v>
          </cell>
          <cell r="R2833">
            <v>1173159.2879999999</v>
          </cell>
          <cell r="U2833" t="str">
            <v>BĐG Q2/2026</v>
          </cell>
          <cell r="V2833" t="str">
            <v>BĐG Q2/2026</v>
          </cell>
          <cell r="W2833" t="str">
            <v>ME</v>
          </cell>
        </row>
        <row r="2834">
          <cell r="F2834">
            <v>1</v>
          </cell>
          <cell r="J2834">
            <v>641160</v>
          </cell>
          <cell r="K2834">
            <v>44469</v>
          </cell>
          <cell r="L2834">
            <v>685629</v>
          </cell>
          <cell r="M2834">
            <v>224406</v>
          </cell>
          <cell r="N2834">
            <v>15564.15</v>
          </cell>
          <cell r="O2834">
            <v>239970.15</v>
          </cell>
          <cell r="P2834">
            <v>685629</v>
          </cell>
          <cell r="Q2834">
            <v>239970.15</v>
          </cell>
          <cell r="R2834">
            <v>925599.15</v>
          </cell>
          <cell r="U2834" t="str">
            <v>BĐG Q2/2026</v>
          </cell>
          <cell r="V2834" t="str">
            <v>BĐG Q2/2026</v>
          </cell>
          <cell r="W2834" t="str">
            <v>ME</v>
          </cell>
        </row>
        <row r="2835">
          <cell r="F2835">
            <v>1</v>
          </cell>
          <cell r="J2835">
            <v>279504</v>
          </cell>
          <cell r="K2835">
            <v>39528</v>
          </cell>
          <cell r="L2835">
            <v>319032</v>
          </cell>
          <cell r="M2835">
            <v>97826.4</v>
          </cell>
          <cell r="N2835">
            <v>13834.8</v>
          </cell>
          <cell r="O2835">
            <v>111661.2</v>
          </cell>
          <cell r="P2835">
            <v>319032</v>
          </cell>
          <cell r="Q2835">
            <v>111661.2</v>
          </cell>
          <cell r="R2835">
            <v>430693.2</v>
          </cell>
          <cell r="U2835" t="str">
            <v>BĐG Q2/2026</v>
          </cell>
          <cell r="V2835" t="str">
            <v>BĐG Q2/2026</v>
          </cell>
          <cell r="W2835" t="str">
            <v>ME</v>
          </cell>
        </row>
        <row r="2836">
          <cell r="F2836">
            <v>1</v>
          </cell>
          <cell r="J2836">
            <v>206784</v>
          </cell>
          <cell r="K2836">
            <v>32118</v>
          </cell>
          <cell r="L2836">
            <v>238902</v>
          </cell>
          <cell r="M2836">
            <v>72374.399999999994</v>
          </cell>
          <cell r="N2836">
            <v>11241.3</v>
          </cell>
          <cell r="O2836">
            <v>83615.7</v>
          </cell>
          <cell r="P2836">
            <v>238902</v>
          </cell>
          <cell r="Q2836">
            <v>83615.7</v>
          </cell>
          <cell r="R2836">
            <v>322517.7</v>
          </cell>
          <cell r="U2836" t="str">
            <v>BĐG Q2/2026</v>
          </cell>
          <cell r="V2836" t="str">
            <v>BĐG Q2/2026</v>
          </cell>
          <cell r="W2836" t="str">
            <v>ME</v>
          </cell>
        </row>
        <row r="2837">
          <cell r="F2837">
            <v>28</v>
          </cell>
          <cell r="J2837">
            <v>88560</v>
          </cell>
          <cell r="K2837">
            <v>29646</v>
          </cell>
          <cell r="L2837">
            <v>118206</v>
          </cell>
          <cell r="M2837">
            <v>30995.999999999996</v>
          </cell>
          <cell r="N2837">
            <v>10376.099999999999</v>
          </cell>
          <cell r="O2837">
            <v>41372.099999999991</v>
          </cell>
          <cell r="P2837">
            <v>3309768</v>
          </cell>
          <cell r="Q2837">
            <v>1158418.7999999998</v>
          </cell>
          <cell r="R2837">
            <v>4468186.8</v>
          </cell>
          <cell r="U2837" t="str">
            <v>BĐG Q2/2026</v>
          </cell>
          <cell r="V2837" t="str">
            <v>BĐG Q2/2026</v>
          </cell>
          <cell r="W2837" t="str">
            <v>ME</v>
          </cell>
        </row>
        <row r="2838">
          <cell r="F2838">
            <v>16</v>
          </cell>
          <cell r="J2838">
            <v>48240</v>
          </cell>
          <cell r="K2838">
            <v>24705</v>
          </cell>
          <cell r="L2838">
            <v>72945</v>
          </cell>
          <cell r="M2838">
            <v>16884</v>
          </cell>
          <cell r="N2838">
            <v>8646.75</v>
          </cell>
          <cell r="O2838">
            <v>25530.75</v>
          </cell>
          <cell r="P2838">
            <v>1167120</v>
          </cell>
          <cell r="Q2838">
            <v>408492</v>
          </cell>
          <cell r="R2838">
            <v>1575612</v>
          </cell>
          <cell r="U2838" t="str">
            <v>BĐG Q2/2026</v>
          </cell>
          <cell r="V2838" t="str">
            <v>BĐG Q2/2026</v>
          </cell>
          <cell r="W2838" t="str">
            <v>ME</v>
          </cell>
        </row>
        <row r="2839">
          <cell r="F2839">
            <v>1</v>
          </cell>
          <cell r="J2839">
            <v>468000</v>
          </cell>
          <cell r="K2839">
            <v>44469</v>
          </cell>
          <cell r="L2839">
            <v>512469</v>
          </cell>
          <cell r="M2839">
            <v>163800</v>
          </cell>
          <cell r="N2839">
            <v>15564.15</v>
          </cell>
          <cell r="O2839">
            <v>179364.15</v>
          </cell>
          <cell r="P2839">
            <v>512469</v>
          </cell>
          <cell r="Q2839">
            <v>179364.15</v>
          </cell>
          <cell r="R2839">
            <v>691833.15</v>
          </cell>
          <cell r="U2839" t="str">
            <v>BĐG Q2/2026</v>
          </cell>
          <cell r="V2839" t="str">
            <v>BĐG Q2/2026</v>
          </cell>
          <cell r="W2839" t="str">
            <v>ME</v>
          </cell>
        </row>
        <row r="2840">
          <cell r="F2840">
            <v>1</v>
          </cell>
          <cell r="J2840">
            <v>248400</v>
          </cell>
          <cell r="K2840">
            <v>39528</v>
          </cell>
          <cell r="L2840">
            <v>287928</v>
          </cell>
          <cell r="M2840">
            <v>86940</v>
          </cell>
          <cell r="N2840">
            <v>13834.8</v>
          </cell>
          <cell r="O2840">
            <v>100774.8</v>
          </cell>
          <cell r="P2840">
            <v>287928</v>
          </cell>
          <cell r="Q2840">
            <v>100774.8</v>
          </cell>
          <cell r="R2840">
            <v>388702.8</v>
          </cell>
          <cell r="U2840" t="str">
            <v>BĐG Q2/2026</v>
          </cell>
          <cell r="V2840" t="str">
            <v>BĐG Q2/2026</v>
          </cell>
          <cell r="W2840" t="str">
            <v>ME</v>
          </cell>
        </row>
        <row r="2841">
          <cell r="F2841">
            <v>2</v>
          </cell>
          <cell r="J2841">
            <v>146520</v>
          </cell>
          <cell r="K2841">
            <v>32118</v>
          </cell>
          <cell r="L2841">
            <v>178638</v>
          </cell>
          <cell r="M2841">
            <v>51282</v>
          </cell>
          <cell r="N2841">
            <v>11241.3</v>
          </cell>
          <cell r="O2841">
            <v>62523.3</v>
          </cell>
          <cell r="P2841">
            <v>357276</v>
          </cell>
          <cell r="Q2841">
            <v>125046.6</v>
          </cell>
          <cell r="R2841">
            <v>482322.6</v>
          </cell>
          <cell r="U2841" t="str">
            <v>BĐG Q2/2026</v>
          </cell>
          <cell r="V2841" t="str">
            <v>BĐG Q2/2026</v>
          </cell>
          <cell r="W2841" t="str">
            <v>ME</v>
          </cell>
        </row>
        <row r="2842">
          <cell r="F2842">
            <v>22</v>
          </cell>
          <cell r="J2842">
            <v>67176</v>
          </cell>
          <cell r="K2842">
            <v>29646</v>
          </cell>
          <cell r="L2842">
            <v>96822</v>
          </cell>
          <cell r="M2842">
            <v>23511.599999999999</v>
          </cell>
          <cell r="N2842">
            <v>10376.099999999999</v>
          </cell>
          <cell r="O2842">
            <v>33887.699999999997</v>
          </cell>
          <cell r="P2842">
            <v>2130084</v>
          </cell>
          <cell r="Q2842">
            <v>745529.39999999991</v>
          </cell>
          <cell r="R2842">
            <v>2875613.4</v>
          </cell>
          <cell r="U2842" t="str">
            <v>BĐG Q2/2026</v>
          </cell>
          <cell r="V2842" t="str">
            <v>BĐG Q2/2026</v>
          </cell>
          <cell r="W2842" t="str">
            <v>ME</v>
          </cell>
        </row>
        <row r="2843">
          <cell r="F2843">
            <v>24</v>
          </cell>
          <cell r="J2843">
            <v>40248</v>
          </cell>
          <cell r="K2843">
            <v>24705</v>
          </cell>
          <cell r="L2843">
            <v>64953</v>
          </cell>
          <cell r="M2843">
            <v>14086.8</v>
          </cell>
          <cell r="N2843">
            <v>8646.75</v>
          </cell>
          <cell r="O2843">
            <v>22733.55</v>
          </cell>
          <cell r="P2843">
            <v>1558872</v>
          </cell>
          <cell r="Q2843">
            <v>545605.19999999995</v>
          </cell>
          <cell r="R2843">
            <v>2104477.2000000002</v>
          </cell>
          <cell r="U2843" t="str">
            <v>BĐG Q2/2026</v>
          </cell>
          <cell r="V2843" t="str">
            <v>BĐG Q2/2026</v>
          </cell>
          <cell r="W2843" t="str">
            <v>ME</v>
          </cell>
        </row>
        <row r="2844">
          <cell r="F2844">
            <v>2</v>
          </cell>
          <cell r="J2844">
            <v>198000</v>
          </cell>
          <cell r="K2844">
            <v>29646</v>
          </cell>
          <cell r="L2844">
            <v>227646</v>
          </cell>
          <cell r="M2844">
            <v>69300</v>
          </cell>
          <cell r="N2844">
            <v>10376.099999999999</v>
          </cell>
          <cell r="O2844">
            <v>79676.100000000006</v>
          </cell>
          <cell r="P2844">
            <v>455292</v>
          </cell>
          <cell r="Q2844">
            <v>159352.20000000001</v>
          </cell>
          <cell r="R2844">
            <v>614644.19999999995</v>
          </cell>
          <cell r="U2844" t="str">
            <v>BĐG Q2/2026</v>
          </cell>
          <cell r="V2844" t="str">
            <v>BĐG Q2/2026</v>
          </cell>
          <cell r="W2844" t="str">
            <v>ME</v>
          </cell>
        </row>
        <row r="2845">
          <cell r="F2845">
            <v>2</v>
          </cell>
          <cell r="J2845">
            <v>125496</v>
          </cell>
          <cell r="K2845">
            <v>26352</v>
          </cell>
          <cell r="L2845">
            <v>151848</v>
          </cell>
          <cell r="M2845">
            <v>43923.6</v>
          </cell>
          <cell r="N2845">
            <v>9223.1999999999989</v>
          </cell>
          <cell r="O2845">
            <v>53146.799999999996</v>
          </cell>
          <cell r="P2845">
            <v>303696</v>
          </cell>
          <cell r="Q2845">
            <v>106293.59999999999</v>
          </cell>
          <cell r="R2845">
            <v>409989.6</v>
          </cell>
          <cell r="U2845" t="str">
            <v>BĐG Q2/2026</v>
          </cell>
          <cell r="V2845" t="str">
            <v>BĐG Q2/2026</v>
          </cell>
          <cell r="W2845" t="str">
            <v>ME</v>
          </cell>
        </row>
        <row r="2846">
          <cell r="F2846">
            <v>2</v>
          </cell>
          <cell r="J2846">
            <v>77688</v>
          </cell>
          <cell r="K2846">
            <v>21412</v>
          </cell>
          <cell r="L2846">
            <v>99100</v>
          </cell>
          <cell r="M2846">
            <v>27190.799999999999</v>
          </cell>
          <cell r="N2846">
            <v>7494.2</v>
          </cell>
          <cell r="O2846">
            <v>34685</v>
          </cell>
          <cell r="P2846">
            <v>198200</v>
          </cell>
          <cell r="Q2846">
            <v>69370</v>
          </cell>
          <cell r="R2846">
            <v>267570</v>
          </cell>
          <cell r="U2846" t="str">
            <v>BĐG Q2/2026</v>
          </cell>
          <cell r="V2846" t="str">
            <v>BĐG Q2/2026</v>
          </cell>
          <cell r="W2846" t="str">
            <v>ME</v>
          </cell>
        </row>
        <row r="2847">
          <cell r="F2847">
            <v>53</v>
          </cell>
          <cell r="J2847">
            <v>39456</v>
          </cell>
          <cell r="K2847">
            <v>19764</v>
          </cell>
          <cell r="L2847">
            <v>59220</v>
          </cell>
          <cell r="M2847">
            <v>13809.599999999999</v>
          </cell>
          <cell r="N2847">
            <v>6917.4</v>
          </cell>
          <cell r="O2847">
            <v>20727</v>
          </cell>
          <cell r="P2847">
            <v>3138660</v>
          </cell>
          <cell r="Q2847">
            <v>1098531</v>
          </cell>
          <cell r="R2847">
            <v>4237191</v>
          </cell>
          <cell r="U2847" t="str">
            <v>BĐG Q2/2026</v>
          </cell>
          <cell r="V2847" t="str">
            <v>BĐG Q2/2026</v>
          </cell>
          <cell r="W2847" t="str">
            <v>ME</v>
          </cell>
        </row>
        <row r="2848">
          <cell r="F2848">
            <v>36</v>
          </cell>
          <cell r="J2848">
            <v>24408</v>
          </cell>
          <cell r="K2848">
            <v>16470</v>
          </cell>
          <cell r="L2848">
            <v>40878</v>
          </cell>
          <cell r="M2848">
            <v>8542.7999999999993</v>
          </cell>
          <cell r="N2848">
            <v>5764.5</v>
          </cell>
          <cell r="O2848">
            <v>14307.3</v>
          </cell>
          <cell r="P2848">
            <v>1471608</v>
          </cell>
          <cell r="Q2848">
            <v>515062.8</v>
          </cell>
          <cell r="R2848">
            <v>1986670.8</v>
          </cell>
          <cell r="U2848" t="str">
            <v>BĐG Q2/2026</v>
          </cell>
          <cell r="V2848" t="str">
            <v>BĐG Q2/2026</v>
          </cell>
          <cell r="W2848" t="str">
            <v>ME</v>
          </cell>
        </row>
        <row r="2849">
          <cell r="F2849">
            <v>12</v>
          </cell>
          <cell r="J2849">
            <v>12816</v>
          </cell>
          <cell r="K2849">
            <v>12847</v>
          </cell>
          <cell r="L2849">
            <v>25663</v>
          </cell>
          <cell r="M2849">
            <v>4485.5999999999995</v>
          </cell>
          <cell r="N2849">
            <v>4496.45</v>
          </cell>
          <cell r="O2849">
            <v>8982.0499999999993</v>
          </cell>
          <cell r="P2849">
            <v>307956</v>
          </cell>
          <cell r="Q2849">
            <v>107784.59999999999</v>
          </cell>
          <cell r="R2849">
            <v>415740.6</v>
          </cell>
          <cell r="U2849" t="str">
            <v>BĐG Q2/2026</v>
          </cell>
          <cell r="V2849" t="str">
            <v>BĐG Q2/2026</v>
          </cell>
          <cell r="W2849" t="str">
            <v>ME</v>
          </cell>
        </row>
        <row r="2850">
          <cell r="F2850">
            <v>24</v>
          </cell>
          <cell r="J2850">
            <v>3528</v>
          </cell>
          <cell r="K2850">
            <v>11530</v>
          </cell>
          <cell r="L2850">
            <v>15058</v>
          </cell>
          <cell r="M2850">
            <v>1234.8</v>
          </cell>
          <cell r="N2850">
            <v>4035.4999999999995</v>
          </cell>
          <cell r="O2850">
            <v>5270.2999999999993</v>
          </cell>
          <cell r="P2850">
            <v>361392</v>
          </cell>
          <cell r="Q2850">
            <v>126487.19999999998</v>
          </cell>
          <cell r="R2850">
            <v>487879.19999999995</v>
          </cell>
          <cell r="U2850" t="str">
            <v>BĐG Q2/2026</v>
          </cell>
          <cell r="V2850" t="str">
            <v>BĐG Q2/2026</v>
          </cell>
          <cell r="W2850" t="str">
            <v>ME</v>
          </cell>
        </row>
        <row r="2851">
          <cell r="F2851">
            <v>24</v>
          </cell>
          <cell r="J2851">
            <v>13230</v>
          </cell>
          <cell r="K2851">
            <v>16470</v>
          </cell>
          <cell r="L2851">
            <v>29700</v>
          </cell>
          <cell r="M2851">
            <v>4630.5</v>
          </cell>
          <cell r="N2851">
            <v>5764.5</v>
          </cell>
          <cell r="O2851">
            <v>10395</v>
          </cell>
          <cell r="P2851">
            <v>712800</v>
          </cell>
          <cell r="Q2851">
            <v>249480</v>
          </cell>
          <cell r="R2851">
            <v>962280</v>
          </cell>
          <cell r="U2851" t="str">
            <v>BĐG Q2/2026</v>
          </cell>
          <cell r="V2851" t="str">
            <v>BĐG Q2/2026</v>
          </cell>
          <cell r="W2851" t="str">
            <v>ME</v>
          </cell>
        </row>
        <row r="2852">
          <cell r="F2852">
            <v>24</v>
          </cell>
          <cell r="J2852">
            <v>7128</v>
          </cell>
          <cell r="K2852">
            <v>12847</v>
          </cell>
          <cell r="L2852">
            <v>19975</v>
          </cell>
          <cell r="M2852">
            <v>2494.7999999999997</v>
          </cell>
          <cell r="N2852">
            <v>4496.45</v>
          </cell>
          <cell r="O2852">
            <v>6991.25</v>
          </cell>
          <cell r="P2852">
            <v>479400</v>
          </cell>
          <cell r="Q2852">
            <v>167790</v>
          </cell>
          <cell r="R2852">
            <v>647190</v>
          </cell>
          <cell r="U2852" t="str">
            <v>BĐG Q2/2026</v>
          </cell>
          <cell r="V2852" t="str">
            <v>BĐG Q2/2026</v>
          </cell>
          <cell r="W2852" t="str">
            <v>ME</v>
          </cell>
        </row>
        <row r="2853">
          <cell r="F2853">
            <v>1</v>
          </cell>
          <cell r="J2853">
            <v>52848</v>
          </cell>
          <cell r="K2853">
            <v>19764</v>
          </cell>
          <cell r="L2853">
            <v>72612</v>
          </cell>
          <cell r="M2853">
            <v>18496.8</v>
          </cell>
          <cell r="N2853">
            <v>6917.4</v>
          </cell>
          <cell r="O2853">
            <v>25414.199999999997</v>
          </cell>
          <cell r="P2853">
            <v>72612</v>
          </cell>
          <cell r="Q2853">
            <v>25414.199999999997</v>
          </cell>
          <cell r="R2853">
            <v>98026.2</v>
          </cell>
          <cell r="U2853" t="str">
            <v>BĐG Q2/2026</v>
          </cell>
          <cell r="V2853" t="str">
            <v>BĐG Q2/2026</v>
          </cell>
          <cell r="W2853" t="str">
            <v>ME</v>
          </cell>
        </row>
        <row r="2854">
          <cell r="F2854">
            <v>1</v>
          </cell>
          <cell r="J2854">
            <v>25848</v>
          </cell>
          <cell r="K2854">
            <v>16470</v>
          </cell>
          <cell r="L2854">
            <v>42318</v>
          </cell>
          <cell r="M2854">
            <v>9046.7999999999993</v>
          </cell>
          <cell r="N2854">
            <v>5764.5</v>
          </cell>
          <cell r="O2854">
            <v>14811.3</v>
          </cell>
          <cell r="P2854">
            <v>42318</v>
          </cell>
          <cell r="Q2854">
            <v>14811.3</v>
          </cell>
          <cell r="R2854">
            <v>57129.3</v>
          </cell>
          <cell r="U2854" t="str">
            <v>BĐG Q2/2026</v>
          </cell>
          <cell r="V2854" t="str">
            <v>BĐG Q2/2026</v>
          </cell>
          <cell r="W2854" t="str">
            <v>ME</v>
          </cell>
        </row>
        <row r="2855">
          <cell r="F2855">
            <v>1</v>
          </cell>
          <cell r="J2855">
            <v>14688</v>
          </cell>
          <cell r="K2855">
            <v>12847</v>
          </cell>
          <cell r="L2855">
            <v>27535</v>
          </cell>
          <cell r="M2855">
            <v>5140.7999999999993</v>
          </cell>
          <cell r="N2855">
            <v>4496.45</v>
          </cell>
          <cell r="O2855">
            <v>9637.25</v>
          </cell>
          <cell r="P2855">
            <v>27535</v>
          </cell>
          <cell r="Q2855">
            <v>9637.25</v>
          </cell>
          <cell r="R2855">
            <v>37172.25</v>
          </cell>
          <cell r="U2855" t="str">
            <v>BĐG Q2/2026</v>
          </cell>
          <cell r="V2855" t="str">
            <v>BĐG Q2/2026</v>
          </cell>
          <cell r="W2855" t="str">
            <v>ME</v>
          </cell>
        </row>
        <row r="2856">
          <cell r="F2856">
            <v>12</v>
          </cell>
          <cell r="J2856">
            <v>4608</v>
          </cell>
          <cell r="K2856">
            <v>11530</v>
          </cell>
          <cell r="L2856">
            <v>16138</v>
          </cell>
          <cell r="M2856">
            <v>1612.8</v>
          </cell>
          <cell r="N2856">
            <v>4035.4999999999995</v>
          </cell>
          <cell r="O2856">
            <v>5648.2999999999993</v>
          </cell>
          <cell r="P2856">
            <v>193656</v>
          </cell>
          <cell r="Q2856">
            <v>67779.599999999991</v>
          </cell>
          <cell r="R2856">
            <v>261435.59999999998</v>
          </cell>
          <cell r="U2856" t="str">
            <v>BĐG Q2/2026</v>
          </cell>
          <cell r="V2856" t="str">
            <v>BĐG Q2/2026</v>
          </cell>
          <cell r="W2856" t="str">
            <v>ME</v>
          </cell>
        </row>
        <row r="2857">
          <cell r="F2857">
            <v>8</v>
          </cell>
          <cell r="J2857">
            <v>87696</v>
          </cell>
          <cell r="K2857">
            <v>9882</v>
          </cell>
          <cell r="L2857">
            <v>97578</v>
          </cell>
          <cell r="M2857">
            <v>30693.599999999999</v>
          </cell>
          <cell r="N2857">
            <v>3458.7</v>
          </cell>
          <cell r="O2857">
            <v>34152.299999999996</v>
          </cell>
          <cell r="P2857">
            <v>780624</v>
          </cell>
          <cell r="Q2857">
            <v>273218.39999999997</v>
          </cell>
          <cell r="R2857">
            <v>1053842.3999999999</v>
          </cell>
          <cell r="U2857" t="str">
            <v>BĐG Q2/2026</v>
          </cell>
          <cell r="V2857" t="str">
            <v>BĐG Q2/2026</v>
          </cell>
          <cell r="W2857" t="str">
            <v>ME</v>
          </cell>
        </row>
        <row r="2858">
          <cell r="F2858">
            <v>8</v>
          </cell>
          <cell r="J2858">
            <v>55656</v>
          </cell>
          <cell r="K2858">
            <v>8235</v>
          </cell>
          <cell r="L2858">
            <v>63891</v>
          </cell>
          <cell r="M2858">
            <v>19479.599999999999</v>
          </cell>
          <cell r="N2858">
            <v>2882.25</v>
          </cell>
          <cell r="O2858">
            <v>22361.85</v>
          </cell>
          <cell r="P2858">
            <v>511128</v>
          </cell>
          <cell r="Q2858">
            <v>178894.8</v>
          </cell>
          <cell r="R2858">
            <v>690022.8</v>
          </cell>
          <cell r="U2858" t="str">
            <v>BĐG Q2/2026</v>
          </cell>
          <cell r="V2858" t="str">
            <v>BĐG Q2/2026</v>
          </cell>
          <cell r="W2858" t="str">
            <v>ME</v>
          </cell>
        </row>
        <row r="2859">
          <cell r="F2859">
            <v>14</v>
          </cell>
          <cell r="J2859">
            <v>87696</v>
          </cell>
          <cell r="K2859">
            <v>9882</v>
          </cell>
          <cell r="L2859">
            <v>97578</v>
          </cell>
          <cell r="M2859">
            <v>30693.599999999999</v>
          </cell>
          <cell r="N2859">
            <v>3458.7</v>
          </cell>
          <cell r="O2859">
            <v>34152.299999999996</v>
          </cell>
          <cell r="P2859">
            <v>1366092</v>
          </cell>
          <cell r="Q2859">
            <v>478132.19999999995</v>
          </cell>
          <cell r="R2859">
            <v>1844224.2</v>
          </cell>
          <cell r="U2859" t="str">
            <v>BĐG Q2/2026</v>
          </cell>
          <cell r="V2859" t="str">
            <v>BĐG Q2/2026</v>
          </cell>
          <cell r="W2859" t="str">
            <v>ME</v>
          </cell>
        </row>
        <row r="2860">
          <cell r="F2860">
            <v>14</v>
          </cell>
          <cell r="J2860">
            <v>55656</v>
          </cell>
          <cell r="K2860">
            <v>8235</v>
          </cell>
          <cell r="L2860">
            <v>63891</v>
          </cell>
          <cell r="M2860">
            <v>19479.599999999999</v>
          </cell>
          <cell r="N2860">
            <v>2882.25</v>
          </cell>
          <cell r="O2860">
            <v>22361.85</v>
          </cell>
          <cell r="P2860">
            <v>894474</v>
          </cell>
          <cell r="Q2860">
            <v>313065.89999999997</v>
          </cell>
          <cell r="R2860">
            <v>1207539.8999999999</v>
          </cell>
          <cell r="U2860" t="str">
            <v>BĐG Q2/2026</v>
          </cell>
          <cell r="V2860" t="str">
            <v>BĐG Q2/2026</v>
          </cell>
          <cell r="W2860" t="str">
            <v>ME</v>
          </cell>
        </row>
        <row r="2861">
          <cell r="L2861">
            <v>0</v>
          </cell>
          <cell r="M2861">
            <v>0</v>
          </cell>
          <cell r="N2861">
            <v>0</v>
          </cell>
          <cell r="O2861">
            <v>0</v>
          </cell>
          <cell r="P2861">
            <v>0</v>
          </cell>
          <cell r="Q2861">
            <v>0</v>
          </cell>
          <cell r="R2861">
            <v>0</v>
          </cell>
          <cell r="W2861" t="str">
            <v>ME</v>
          </cell>
        </row>
        <row r="2862">
          <cell r="F2862">
            <v>0.8</v>
          </cell>
          <cell r="J2862">
            <v>23523708</v>
          </cell>
          <cell r="K2862">
            <v>3420600</v>
          </cell>
          <cell r="L2862">
            <v>26944308</v>
          </cell>
          <cell r="M2862">
            <v>8233297.7999999998</v>
          </cell>
          <cell r="N2862">
            <v>1197210</v>
          </cell>
          <cell r="O2862">
            <v>9430507.8000000007</v>
          </cell>
          <cell r="P2862">
            <v>21555446.400000002</v>
          </cell>
          <cell r="Q2862">
            <v>7544406.2400000012</v>
          </cell>
          <cell r="R2862">
            <v>29099852.640000004</v>
          </cell>
          <cell r="U2862" t="str">
            <v>BĐG Q2/2026</v>
          </cell>
          <cell r="V2862" t="str">
            <v>BĐG Q2/2026</v>
          </cell>
          <cell r="W2862" t="str">
            <v>ME</v>
          </cell>
        </row>
        <row r="2863">
          <cell r="F2863">
            <v>0.62</v>
          </cell>
          <cell r="J2863">
            <v>12289680</v>
          </cell>
          <cell r="K2863">
            <v>2913000</v>
          </cell>
          <cell r="L2863">
            <v>15202680</v>
          </cell>
          <cell r="M2863">
            <v>4301388</v>
          </cell>
          <cell r="N2863">
            <v>1019549.9999999999</v>
          </cell>
          <cell r="O2863">
            <v>5320938</v>
          </cell>
          <cell r="P2863">
            <v>9425661.5999999996</v>
          </cell>
          <cell r="Q2863">
            <v>3298981.56</v>
          </cell>
          <cell r="R2863">
            <v>12724643.16</v>
          </cell>
          <cell r="U2863" t="str">
            <v>BĐG Q2/2026</v>
          </cell>
          <cell r="V2863" t="str">
            <v>BĐG Q2/2026</v>
          </cell>
          <cell r="W2863" t="str">
            <v>ME</v>
          </cell>
        </row>
        <row r="2864">
          <cell r="F2864">
            <v>0.32</v>
          </cell>
          <cell r="J2864">
            <v>7846488</v>
          </cell>
          <cell r="K2864">
            <v>2394120</v>
          </cell>
          <cell r="L2864">
            <v>10240608</v>
          </cell>
          <cell r="M2864">
            <v>2746270.8</v>
          </cell>
          <cell r="N2864">
            <v>837942</v>
          </cell>
          <cell r="O2864">
            <v>3584212.8</v>
          </cell>
          <cell r="P2864">
            <v>3276994.5600000001</v>
          </cell>
          <cell r="Q2864">
            <v>1146948.0959999999</v>
          </cell>
          <cell r="R2864">
            <v>4423942.6559999995</v>
          </cell>
          <cell r="U2864" t="str">
            <v>BĐG Q2/2026</v>
          </cell>
          <cell r="V2864" t="str">
            <v>BĐG Q2/2026</v>
          </cell>
          <cell r="W2864" t="str">
            <v>ME</v>
          </cell>
        </row>
        <row r="2865">
          <cell r="F2865">
            <v>32</v>
          </cell>
          <cell r="J2865">
            <v>125496</v>
          </cell>
          <cell r="K2865">
            <v>26352</v>
          </cell>
          <cell r="L2865">
            <v>151848</v>
          </cell>
          <cell r="M2865">
            <v>43923.6</v>
          </cell>
          <cell r="N2865">
            <v>9223.1999999999989</v>
          </cell>
          <cell r="O2865">
            <v>53146.799999999996</v>
          </cell>
          <cell r="P2865">
            <v>4859136</v>
          </cell>
          <cell r="Q2865">
            <v>1700697.5999999999</v>
          </cell>
          <cell r="R2865">
            <v>6559833.5999999996</v>
          </cell>
          <cell r="U2865" t="str">
            <v>BĐG Q2/2026</v>
          </cell>
          <cell r="V2865" t="str">
            <v>BĐG Q2/2026</v>
          </cell>
          <cell r="W2865" t="str">
            <v>ME</v>
          </cell>
        </row>
        <row r="2866">
          <cell r="F2866">
            <v>30</v>
          </cell>
          <cell r="J2866">
            <v>39456</v>
          </cell>
          <cell r="K2866">
            <v>19764</v>
          </cell>
          <cell r="L2866">
            <v>59220</v>
          </cell>
          <cell r="M2866">
            <v>13809.599999999999</v>
          </cell>
          <cell r="N2866">
            <v>6917.4</v>
          </cell>
          <cell r="O2866">
            <v>20727</v>
          </cell>
          <cell r="P2866">
            <v>1776600</v>
          </cell>
          <cell r="Q2866">
            <v>621810</v>
          </cell>
          <cell r="R2866">
            <v>2398410</v>
          </cell>
          <cell r="U2866" t="str">
            <v>BĐG Q2/2026</v>
          </cell>
          <cell r="V2866" t="str">
            <v>BĐG Q2/2026</v>
          </cell>
          <cell r="W2866" t="str">
            <v>ME</v>
          </cell>
        </row>
        <row r="2867">
          <cell r="F2867">
            <v>26</v>
          </cell>
          <cell r="J2867">
            <v>24408</v>
          </cell>
          <cell r="K2867">
            <v>16470</v>
          </cell>
          <cell r="L2867">
            <v>40878</v>
          </cell>
          <cell r="M2867">
            <v>8542.7999999999993</v>
          </cell>
          <cell r="N2867">
            <v>5764.5</v>
          </cell>
          <cell r="O2867">
            <v>14307.3</v>
          </cell>
          <cell r="P2867">
            <v>1062828</v>
          </cell>
          <cell r="Q2867">
            <v>371989.8</v>
          </cell>
          <cell r="R2867">
            <v>1434817.8</v>
          </cell>
          <cell r="U2867" t="str">
            <v>BĐG Q2/2026</v>
          </cell>
          <cell r="V2867" t="str">
            <v>BĐG Q2/2026</v>
          </cell>
          <cell r="W2867" t="str">
            <v>ME</v>
          </cell>
        </row>
        <row r="2868">
          <cell r="F2868">
            <v>8</v>
          </cell>
          <cell r="J2868">
            <v>228000</v>
          </cell>
          <cell r="K2868">
            <v>62586</v>
          </cell>
          <cell r="L2868">
            <v>290586</v>
          </cell>
          <cell r="M2868">
            <v>0</v>
          </cell>
          <cell r="N2868">
            <v>21905.1</v>
          </cell>
          <cell r="O2868">
            <v>21905.1</v>
          </cell>
          <cell r="P2868">
            <v>2324688</v>
          </cell>
          <cell r="Q2868">
            <v>175240.8</v>
          </cell>
          <cell r="R2868">
            <v>2499928.7999999998</v>
          </cell>
          <cell r="U2868" t="str">
            <v>VT: NCC, NC:BĐG Q2/2026</v>
          </cell>
          <cell r="V2868" t="str">
            <v>VT: NCC, NC:BĐG Q2/2026</v>
          </cell>
          <cell r="W2868" t="str">
            <v>ME</v>
          </cell>
        </row>
        <row r="2869">
          <cell r="F2869">
            <v>3</v>
          </cell>
          <cell r="J2869">
            <v>192000</v>
          </cell>
          <cell r="K2869">
            <v>60000.000000000007</v>
          </cell>
          <cell r="L2869">
            <v>252000</v>
          </cell>
          <cell r="M2869">
            <v>0</v>
          </cell>
          <cell r="N2869">
            <v>21000</v>
          </cell>
          <cell r="O2869">
            <v>21000</v>
          </cell>
          <cell r="P2869">
            <v>756000</v>
          </cell>
          <cell r="Q2869">
            <v>63000</v>
          </cell>
          <cell r="R2869">
            <v>819000</v>
          </cell>
          <cell r="U2869" t="str">
            <v>VT: NCC, NC:BĐG Q2/2026</v>
          </cell>
          <cell r="V2869" t="str">
            <v>VT: NCC, NC:BĐG Q2/2026</v>
          </cell>
          <cell r="W2869" t="str">
            <v>ME</v>
          </cell>
        </row>
        <row r="3024">
          <cell r="L3024">
            <v>0</v>
          </cell>
          <cell r="M3024">
            <v>0</v>
          </cell>
          <cell r="N3024">
            <v>0</v>
          </cell>
          <cell r="O3024">
            <v>0</v>
          </cell>
          <cell r="P3024">
            <v>0</v>
          </cell>
          <cell r="Q3024">
            <v>0</v>
          </cell>
          <cell r="R3024">
            <v>0</v>
          </cell>
          <cell r="W3024" t="str">
            <v>ME</v>
          </cell>
        </row>
        <row r="3025">
          <cell r="F3025">
            <v>1</v>
          </cell>
          <cell r="J3025">
            <v>87340000</v>
          </cell>
          <cell r="L3025">
            <v>87340000</v>
          </cell>
          <cell r="M3025">
            <v>0</v>
          </cell>
          <cell r="N3025">
            <v>0</v>
          </cell>
          <cell r="O3025">
            <v>0</v>
          </cell>
          <cell r="P3025">
            <v>87340000</v>
          </cell>
          <cell r="Q3025">
            <v>0</v>
          </cell>
          <cell r="R3025">
            <v>87340000</v>
          </cell>
          <cell r="U3025" t="str">
            <v>Báo giá NCC</v>
          </cell>
          <cell r="V3025" t="str">
            <v>Báo giá NCC</v>
          </cell>
          <cell r="W3025" t="str">
            <v>ME</v>
          </cell>
        </row>
        <row r="3026">
          <cell r="L3026">
            <v>0</v>
          </cell>
          <cell r="M3026">
            <v>0</v>
          </cell>
          <cell r="N3026">
            <v>0</v>
          </cell>
          <cell r="O3026">
            <v>0</v>
          </cell>
          <cell r="P3026">
            <v>0</v>
          </cell>
          <cell r="Q3026">
            <v>0</v>
          </cell>
          <cell r="R3026">
            <v>0</v>
          </cell>
          <cell r="W3026" t="str">
            <v>ME</v>
          </cell>
        </row>
        <row r="3027">
          <cell r="L3027">
            <v>0</v>
          </cell>
          <cell r="M3027">
            <v>0</v>
          </cell>
          <cell r="N3027">
            <v>0</v>
          </cell>
          <cell r="O3027">
            <v>0</v>
          </cell>
          <cell r="P3027">
            <v>0</v>
          </cell>
          <cell r="Q3027">
            <v>0</v>
          </cell>
          <cell r="R3027">
            <v>0</v>
          </cell>
          <cell r="W3027" t="str">
            <v>ME</v>
          </cell>
        </row>
        <row r="3028">
          <cell r="L3028">
            <v>0</v>
          </cell>
          <cell r="M3028">
            <v>0</v>
          </cell>
          <cell r="N3028">
            <v>0</v>
          </cell>
          <cell r="O3028">
            <v>0</v>
          </cell>
          <cell r="P3028">
            <v>0</v>
          </cell>
          <cell r="Q3028">
            <v>0</v>
          </cell>
          <cell r="R3028">
            <v>0</v>
          </cell>
          <cell r="W3028" t="str">
            <v>ME</v>
          </cell>
        </row>
        <row r="3029">
          <cell r="L3029">
            <v>0</v>
          </cell>
          <cell r="M3029">
            <v>0</v>
          </cell>
          <cell r="N3029">
            <v>0</v>
          </cell>
          <cell r="O3029">
            <v>0</v>
          </cell>
          <cell r="P3029">
            <v>0</v>
          </cell>
          <cell r="Q3029">
            <v>0</v>
          </cell>
          <cell r="R3029">
            <v>0</v>
          </cell>
          <cell r="W3029" t="str">
            <v>ME</v>
          </cell>
        </row>
        <row r="3030">
          <cell r="L3030">
            <v>0</v>
          </cell>
          <cell r="M3030">
            <v>0</v>
          </cell>
          <cell r="N3030">
            <v>0</v>
          </cell>
          <cell r="O3030">
            <v>0</v>
          </cell>
          <cell r="P3030">
            <v>0</v>
          </cell>
          <cell r="Q3030">
            <v>0</v>
          </cell>
          <cell r="R3030">
            <v>0</v>
          </cell>
          <cell r="W3030" t="str">
            <v>ME</v>
          </cell>
        </row>
        <row r="3031">
          <cell r="L3031">
            <v>0</v>
          </cell>
          <cell r="M3031">
            <v>0</v>
          </cell>
          <cell r="N3031">
            <v>0</v>
          </cell>
          <cell r="O3031">
            <v>0</v>
          </cell>
          <cell r="P3031">
            <v>0</v>
          </cell>
          <cell r="Q3031">
            <v>0</v>
          </cell>
          <cell r="R3031">
            <v>0</v>
          </cell>
          <cell r="W3031" t="str">
            <v>ME</v>
          </cell>
        </row>
        <row r="3032">
          <cell r="L3032">
            <v>0</v>
          </cell>
          <cell r="M3032">
            <v>0</v>
          </cell>
          <cell r="N3032">
            <v>0</v>
          </cell>
          <cell r="O3032">
            <v>0</v>
          </cell>
          <cell r="P3032">
            <v>0</v>
          </cell>
          <cell r="Q3032">
            <v>0</v>
          </cell>
          <cell r="R3032">
            <v>0</v>
          </cell>
          <cell r="W3032" t="str">
            <v>ME</v>
          </cell>
        </row>
        <row r="3033">
          <cell r="L3033">
            <v>0</v>
          </cell>
          <cell r="M3033">
            <v>0</v>
          </cell>
          <cell r="N3033">
            <v>0</v>
          </cell>
          <cell r="O3033">
            <v>0</v>
          </cell>
          <cell r="P3033">
            <v>0</v>
          </cell>
          <cell r="Q3033">
            <v>0</v>
          </cell>
          <cell r="R3033">
            <v>0</v>
          </cell>
          <cell r="W3033" t="str">
            <v>ME</v>
          </cell>
        </row>
        <row r="3034">
          <cell r="L3034">
            <v>0</v>
          </cell>
          <cell r="M3034">
            <v>0</v>
          </cell>
          <cell r="N3034">
            <v>0</v>
          </cell>
          <cell r="O3034">
            <v>0</v>
          </cell>
          <cell r="P3034">
            <v>0</v>
          </cell>
          <cell r="Q3034">
            <v>0</v>
          </cell>
          <cell r="R3034">
            <v>0</v>
          </cell>
          <cell r="W3034" t="str">
            <v>ME</v>
          </cell>
        </row>
        <row r="3035">
          <cell r="L3035">
            <v>0</v>
          </cell>
          <cell r="M3035">
            <v>0</v>
          </cell>
          <cell r="N3035">
            <v>0</v>
          </cell>
          <cell r="O3035">
            <v>0</v>
          </cell>
          <cell r="P3035">
            <v>0</v>
          </cell>
          <cell r="Q3035">
            <v>0</v>
          </cell>
          <cell r="R3035">
            <v>0</v>
          </cell>
          <cell r="W3035" t="str">
            <v>ME</v>
          </cell>
        </row>
        <row r="3036">
          <cell r="L3036">
            <v>0</v>
          </cell>
          <cell r="M3036">
            <v>0</v>
          </cell>
          <cell r="N3036">
            <v>0</v>
          </cell>
          <cell r="O3036">
            <v>0</v>
          </cell>
          <cell r="P3036">
            <v>0</v>
          </cell>
          <cell r="Q3036">
            <v>0</v>
          </cell>
          <cell r="R3036">
            <v>0</v>
          </cell>
          <cell r="W3036" t="str">
            <v>ME</v>
          </cell>
        </row>
        <row r="3037">
          <cell r="F3037">
            <v>1</v>
          </cell>
          <cell r="J3037">
            <v>0</v>
          </cell>
          <cell r="K3037">
            <v>1912000</v>
          </cell>
          <cell r="L3037">
            <v>1912000</v>
          </cell>
          <cell r="M3037">
            <v>0</v>
          </cell>
          <cell r="N3037">
            <v>669200</v>
          </cell>
          <cell r="O3037">
            <v>669200</v>
          </cell>
          <cell r="P3037">
            <v>1912000</v>
          </cell>
          <cell r="Q3037">
            <v>669200</v>
          </cell>
          <cell r="R3037">
            <v>2581200</v>
          </cell>
          <cell r="U3037" t="str">
            <v>BĐG Q2/2026</v>
          </cell>
          <cell r="V3037" t="str">
            <v>BĐG Q2/2026</v>
          </cell>
          <cell r="W3037" t="str">
            <v>ME</v>
          </cell>
        </row>
        <row r="3038">
          <cell r="L3038">
            <v>0</v>
          </cell>
          <cell r="M3038">
            <v>0</v>
          </cell>
          <cell r="N3038">
            <v>0</v>
          </cell>
          <cell r="O3038">
            <v>0</v>
          </cell>
          <cell r="P3038">
            <v>0</v>
          </cell>
          <cell r="Q3038">
            <v>0</v>
          </cell>
          <cell r="R3038">
            <v>0</v>
          </cell>
          <cell r="W3038" t="str">
            <v>ME</v>
          </cell>
        </row>
        <row r="3039">
          <cell r="F3039">
            <v>11</v>
          </cell>
          <cell r="J3039">
            <v>657195</v>
          </cell>
          <cell r="K3039">
            <v>25297.920000000002</v>
          </cell>
          <cell r="L3039">
            <v>682492.92</v>
          </cell>
          <cell r="M3039">
            <v>0</v>
          </cell>
          <cell r="N3039">
            <v>8854.2720000000008</v>
          </cell>
          <cell r="O3039">
            <v>8854.2720000000008</v>
          </cell>
          <cell r="P3039">
            <v>7507422.1200000001</v>
          </cell>
          <cell r="Q3039">
            <v>97396.992000000013</v>
          </cell>
          <cell r="R3039">
            <v>7604819.1119999997</v>
          </cell>
          <cell r="U3039" t="str">
            <v>VT: NCC, NC:BĐG Q2/2026</v>
          </cell>
          <cell r="V3039" t="str">
            <v>VT: NCC, NC:BĐG Q2/2026</v>
          </cell>
          <cell r="W3039" t="str">
            <v>ME</v>
          </cell>
        </row>
        <row r="3040">
          <cell r="L3040">
            <v>0</v>
          </cell>
          <cell r="M3040">
            <v>0</v>
          </cell>
          <cell r="N3040">
            <v>0</v>
          </cell>
          <cell r="O3040">
            <v>0</v>
          </cell>
          <cell r="P3040">
            <v>0</v>
          </cell>
          <cell r="Q3040">
            <v>0</v>
          </cell>
          <cell r="R3040">
            <v>0</v>
          </cell>
          <cell r="W3040" t="str">
            <v>ME</v>
          </cell>
        </row>
        <row r="3041">
          <cell r="F3041">
            <v>45</v>
          </cell>
          <cell r="J3041">
            <v>1500000</v>
          </cell>
          <cell r="K3041">
            <v>220000</v>
          </cell>
          <cell r="L3041">
            <v>1720000</v>
          </cell>
          <cell r="M3041">
            <v>0</v>
          </cell>
          <cell r="N3041">
            <v>77000</v>
          </cell>
          <cell r="O3041">
            <v>77000</v>
          </cell>
          <cell r="P3041">
            <v>77400000</v>
          </cell>
          <cell r="Q3041">
            <v>3465000</v>
          </cell>
          <cell r="R3041">
            <v>80865000</v>
          </cell>
          <cell r="T3041">
            <v>15803530</v>
          </cell>
          <cell r="U3041" t="str">
            <v>VT: NCC, NC:BĐG Q2/2026</v>
          </cell>
          <cell r="V3041" t="str">
            <v>VT: NCC, NC:BĐG Q2/2026</v>
          </cell>
          <cell r="W3041" t="str">
            <v>ME</v>
          </cell>
        </row>
        <row r="3042">
          <cell r="F3042">
            <v>50</v>
          </cell>
          <cell r="J3042">
            <v>94200</v>
          </cell>
          <cell r="K3042">
            <v>39528</v>
          </cell>
          <cell r="L3042">
            <v>133728</v>
          </cell>
          <cell r="M3042">
            <v>0</v>
          </cell>
          <cell r="N3042">
            <v>13834.8</v>
          </cell>
          <cell r="O3042">
            <v>13834.8</v>
          </cell>
          <cell r="P3042">
            <v>6686400</v>
          </cell>
          <cell r="Q3042">
            <v>691740</v>
          </cell>
          <cell r="R3042">
            <v>7378140</v>
          </cell>
          <cell r="T3042">
            <v>1126425</v>
          </cell>
          <cell r="U3042" t="str">
            <v>VT: NCC, NC:BĐG Q2/2026</v>
          </cell>
          <cell r="V3042" t="str">
            <v>VT: NCC, NC:BĐG Q2/2026</v>
          </cell>
          <cell r="W3042" t="str">
            <v>ME</v>
          </cell>
        </row>
        <row r="3043">
          <cell r="F3043">
            <v>13</v>
          </cell>
          <cell r="J3043">
            <v>100800</v>
          </cell>
          <cell r="K3043">
            <v>49410</v>
          </cell>
          <cell r="L3043">
            <v>150210</v>
          </cell>
          <cell r="M3043">
            <v>0</v>
          </cell>
          <cell r="N3043">
            <v>17293.5</v>
          </cell>
          <cell r="O3043">
            <v>17293.5</v>
          </cell>
          <cell r="P3043">
            <v>1952730</v>
          </cell>
          <cell r="Q3043">
            <v>224815.5</v>
          </cell>
          <cell r="R3043">
            <v>2177545.5</v>
          </cell>
          <cell r="T3043">
            <v>1897730</v>
          </cell>
          <cell r="U3043" t="str">
            <v>VT: NCC, NC:BĐG Q2/2026</v>
          </cell>
          <cell r="V3043" t="str">
            <v>VT: NCC, NC:BĐG Q2/2026</v>
          </cell>
          <cell r="W3043" t="str">
            <v>ME</v>
          </cell>
        </row>
        <row r="3044">
          <cell r="F3044">
            <v>9</v>
          </cell>
          <cell r="J3044">
            <v>538846</v>
          </cell>
          <cell r="K3044">
            <v>21085.714285714286</v>
          </cell>
          <cell r="L3044">
            <v>559931.71428571432</v>
          </cell>
          <cell r="M3044">
            <v>0</v>
          </cell>
          <cell r="N3044">
            <v>7380</v>
          </cell>
          <cell r="O3044">
            <v>7380</v>
          </cell>
          <cell r="P3044">
            <v>5039385.4285714291</v>
          </cell>
          <cell r="Q3044">
            <v>66420</v>
          </cell>
          <cell r="R3044">
            <v>5105805.4285714291</v>
          </cell>
          <cell r="U3044" t="str">
            <v>VT: NCC, NC:BĐG Q2/2026</v>
          </cell>
          <cell r="V3044" t="str">
            <v>VT: NCC, NC:BĐG Q2/2026</v>
          </cell>
          <cell r="W3044" t="str">
            <v>ME</v>
          </cell>
        </row>
        <row r="3045">
          <cell r="F3045">
            <v>2</v>
          </cell>
          <cell r="J3045">
            <v>696465</v>
          </cell>
          <cell r="K3045">
            <v>23142.857142857145</v>
          </cell>
          <cell r="L3045">
            <v>719607.85714285716</v>
          </cell>
          <cell r="M3045">
            <v>0</v>
          </cell>
          <cell r="N3045">
            <v>8100</v>
          </cell>
          <cell r="O3045">
            <v>8100</v>
          </cell>
          <cell r="P3045">
            <v>1439215.7142857143</v>
          </cell>
          <cell r="Q3045">
            <v>16200</v>
          </cell>
          <cell r="R3045">
            <v>1455415.7142857143</v>
          </cell>
          <cell r="U3045" t="str">
            <v>VT: NCC, NC:BĐG Q2/2026</v>
          </cell>
          <cell r="V3045" t="str">
            <v>VT: NCC, NC:BĐG Q2/2026</v>
          </cell>
          <cell r="W3045" t="str">
            <v>ME</v>
          </cell>
        </row>
        <row r="3046">
          <cell r="L3046">
            <v>0</v>
          </cell>
          <cell r="M3046">
            <v>0</v>
          </cell>
          <cell r="N3046">
            <v>0</v>
          </cell>
          <cell r="O3046">
            <v>0</v>
          </cell>
          <cell r="P3046">
            <v>0</v>
          </cell>
          <cell r="Q3046">
            <v>0</v>
          </cell>
          <cell r="R3046">
            <v>0</v>
          </cell>
          <cell r="W3046" t="str">
            <v>ME</v>
          </cell>
        </row>
        <row r="3047">
          <cell r="F3047">
            <v>1.4</v>
          </cell>
          <cell r="J3047">
            <v>1500000</v>
          </cell>
          <cell r="K3047">
            <v>245179.59655738101</v>
          </cell>
          <cell r="L3047">
            <v>1745179.5965573811</v>
          </cell>
          <cell r="M3047">
            <v>0</v>
          </cell>
          <cell r="N3047">
            <v>85812.858795083346</v>
          </cell>
          <cell r="O3047">
            <v>85812.858795083346</v>
          </cell>
          <cell r="P3047">
            <v>2443251.4351803334</v>
          </cell>
          <cell r="Q3047">
            <v>120138.00231311668</v>
          </cell>
          <cell r="R3047">
            <v>2563389.43749345</v>
          </cell>
          <cell r="T3047">
            <v>9510000</v>
          </cell>
          <cell r="U3047" t="str">
            <v>Vingroup</v>
          </cell>
          <cell r="V3047" t="str">
            <v>Vingroup</v>
          </cell>
          <cell r="W3047" t="str">
            <v>ME</v>
          </cell>
        </row>
        <row r="3048">
          <cell r="F3048">
            <v>1.2</v>
          </cell>
          <cell r="J3048">
            <v>1650000</v>
          </cell>
          <cell r="K3048">
            <v>245179.59655738101</v>
          </cell>
          <cell r="L3048">
            <v>1895179.5965573811</v>
          </cell>
          <cell r="M3048">
            <v>0</v>
          </cell>
          <cell r="N3048">
            <v>85812.858795083346</v>
          </cell>
          <cell r="O3048">
            <v>85812.858795083346</v>
          </cell>
          <cell r="P3048">
            <v>2274215.515868857</v>
          </cell>
          <cell r="Q3048">
            <v>102975.43055410001</v>
          </cell>
          <cell r="R3048">
            <v>2377190.9464229569</v>
          </cell>
          <cell r="T3048">
            <v>9510000</v>
          </cell>
          <cell r="U3048" t="str">
            <v>Vingroup</v>
          </cell>
          <cell r="V3048" t="str">
            <v>Vingroup</v>
          </cell>
          <cell r="W3048" t="str">
            <v>ME</v>
          </cell>
        </row>
        <row r="3049">
          <cell r="F3049">
            <v>4</v>
          </cell>
          <cell r="J3049">
            <v>1450000</v>
          </cell>
          <cell r="K3049">
            <v>245179.59655738101</v>
          </cell>
          <cell r="L3049">
            <v>1695179.5965573811</v>
          </cell>
          <cell r="M3049">
            <v>0</v>
          </cell>
          <cell r="N3049">
            <v>85812.858795083346</v>
          </cell>
          <cell r="O3049">
            <v>85812.858795083346</v>
          </cell>
          <cell r="P3049">
            <v>6780718.3862295244</v>
          </cell>
          <cell r="Q3049">
            <v>343251.43518033338</v>
          </cell>
          <cell r="R3049">
            <v>7123969.8214098578</v>
          </cell>
          <cell r="T3049">
            <v>16175000</v>
          </cell>
          <cell r="U3049" t="str">
            <v>Vingroup</v>
          </cell>
          <cell r="V3049" t="str">
            <v>Vingroup</v>
          </cell>
          <cell r="W3049" t="str">
            <v>ME</v>
          </cell>
        </row>
        <row r="3050">
          <cell r="L3050">
            <v>0</v>
          </cell>
          <cell r="M3050">
            <v>0</v>
          </cell>
          <cell r="N3050">
            <v>0</v>
          </cell>
          <cell r="O3050">
            <v>0</v>
          </cell>
          <cell r="P3050">
            <v>0</v>
          </cell>
          <cell r="Q3050">
            <v>0</v>
          </cell>
          <cell r="R3050">
            <v>0</v>
          </cell>
          <cell r="U3050" t="str">
            <v>BĐG Q2/2026</v>
          </cell>
          <cell r="V3050" t="str">
            <v>BĐG Q2/2026</v>
          </cell>
          <cell r="W3050" t="str">
            <v>ME</v>
          </cell>
        </row>
        <row r="3051">
          <cell r="F3051">
            <v>20</v>
          </cell>
          <cell r="J3051">
            <v>178745.83854545455</v>
          </cell>
          <cell r="K3051">
            <v>13045.120000000003</v>
          </cell>
          <cell r="L3051">
            <v>191790.95854545454</v>
          </cell>
          <cell r="M3051">
            <v>62561.043490909091</v>
          </cell>
          <cell r="N3051">
            <v>4565.7920000000004</v>
          </cell>
          <cell r="O3051">
            <v>67126.835490909085</v>
          </cell>
          <cell r="P3051">
            <v>3835819.1709090909</v>
          </cell>
          <cell r="Q3051">
            <v>1342536.7098181816</v>
          </cell>
          <cell r="R3051">
            <v>5178355.8807272725</v>
          </cell>
          <cell r="U3051" t="str">
            <v>BĐG Q2/2026</v>
          </cell>
          <cell r="V3051" t="str">
            <v>BĐG Q2/2026</v>
          </cell>
          <cell r="W3051" t="str">
            <v>ME</v>
          </cell>
        </row>
        <row r="3052">
          <cell r="F3052">
            <v>10</v>
          </cell>
          <cell r="J3052">
            <v>67680.835200000001</v>
          </cell>
          <cell r="K3052">
            <v>5869.6</v>
          </cell>
          <cell r="L3052">
            <v>73550.435200000007</v>
          </cell>
          <cell r="M3052">
            <v>23688.29232</v>
          </cell>
          <cell r="N3052">
            <v>2054.36</v>
          </cell>
          <cell r="O3052">
            <v>25742.652320000001</v>
          </cell>
          <cell r="P3052">
            <v>735504.35200000007</v>
          </cell>
          <cell r="Q3052">
            <v>257426.5232</v>
          </cell>
          <cell r="R3052">
            <v>992930.87520000013</v>
          </cell>
          <cell r="U3052" t="str">
            <v>BĐG Q2/2026</v>
          </cell>
          <cell r="V3052" t="str">
            <v>BĐG Q2/2026</v>
          </cell>
          <cell r="W3052" t="str">
            <v>ME</v>
          </cell>
        </row>
        <row r="3053">
          <cell r="F3053">
            <v>20</v>
          </cell>
          <cell r="J3053">
            <v>881789.18400000001</v>
          </cell>
          <cell r="K3053">
            <v>32540.48</v>
          </cell>
          <cell r="L3053">
            <v>914329.66399999999</v>
          </cell>
          <cell r="M3053">
            <v>308626.2144</v>
          </cell>
          <cell r="N3053">
            <v>11389.168</v>
          </cell>
          <cell r="O3053">
            <v>320015.3824</v>
          </cell>
          <cell r="P3053">
            <v>18286593.280000001</v>
          </cell>
          <cell r="Q3053">
            <v>6400307.648</v>
          </cell>
          <cell r="R3053">
            <v>24686900.928000003</v>
          </cell>
          <cell r="U3053" t="str">
            <v>BĐG Q2/2026</v>
          </cell>
          <cell r="V3053" t="str">
            <v>BĐG Q2/2026</v>
          </cell>
          <cell r="W3053" t="str">
            <v>ME</v>
          </cell>
        </row>
        <row r="3054">
          <cell r="F3054">
            <v>276</v>
          </cell>
          <cell r="J3054">
            <v>55164.211200000005</v>
          </cell>
          <cell r="K3054">
            <v>9044.6400000000012</v>
          </cell>
          <cell r="L3054">
            <v>64208.851200000005</v>
          </cell>
          <cell r="M3054">
            <v>19307.47392</v>
          </cell>
          <cell r="N3054">
            <v>3165.6240000000003</v>
          </cell>
          <cell r="O3054">
            <v>22473.09792</v>
          </cell>
          <cell r="P3054">
            <v>17721642.931200001</v>
          </cell>
          <cell r="Q3054">
            <v>6202575.0259199999</v>
          </cell>
          <cell r="R3054">
            <v>23924217.957120001</v>
          </cell>
          <cell r="U3054" t="str">
            <v>BĐG Q2/2026</v>
          </cell>
          <cell r="V3054" t="str">
            <v>BĐG Q2/2026</v>
          </cell>
          <cell r="W3054" t="str">
            <v>ME</v>
          </cell>
        </row>
        <row r="3055">
          <cell r="F3055">
            <v>264</v>
          </cell>
          <cell r="J3055">
            <v>11863.987200000001</v>
          </cell>
          <cell r="K3055">
            <v>5138.6399999999994</v>
          </cell>
          <cell r="L3055">
            <v>17002.627200000003</v>
          </cell>
          <cell r="M3055">
            <v>4152.39552</v>
          </cell>
          <cell r="N3055">
            <v>1798.5239999999997</v>
          </cell>
          <cell r="O3055">
            <v>5950.9195199999995</v>
          </cell>
          <cell r="P3055">
            <v>4488693.5808000006</v>
          </cell>
          <cell r="Q3055">
            <v>1571042.7532799998</v>
          </cell>
          <cell r="R3055">
            <v>6059736.3340800004</v>
          </cell>
          <cell r="U3055" t="str">
            <v>BĐG Q2/2026</v>
          </cell>
          <cell r="V3055" t="str">
            <v>BĐG Q2/2026</v>
          </cell>
          <cell r="W3055" t="str">
            <v>ME</v>
          </cell>
        </row>
        <row r="3056">
          <cell r="F3056">
            <v>444</v>
          </cell>
          <cell r="J3056">
            <v>7288.1855999999998</v>
          </cell>
          <cell r="K3056">
            <v>4348.08</v>
          </cell>
          <cell r="L3056">
            <v>11636.265599999999</v>
          </cell>
          <cell r="M3056">
            <v>2550.8649599999999</v>
          </cell>
          <cell r="N3056">
            <v>1521.828</v>
          </cell>
          <cell r="O3056">
            <v>4072.6929599999999</v>
          </cell>
          <cell r="P3056">
            <v>5166501.9263999993</v>
          </cell>
          <cell r="Q3056">
            <v>1808275.6742399998</v>
          </cell>
          <cell r="R3056">
            <v>6974777.6006399989</v>
          </cell>
          <cell r="U3056" t="str">
            <v>BĐG Q2/2026</v>
          </cell>
          <cell r="V3056" t="str">
            <v>BĐG Q2/2026</v>
          </cell>
          <cell r="W3056" t="str">
            <v>ME</v>
          </cell>
        </row>
        <row r="3057">
          <cell r="L3057">
            <v>0</v>
          </cell>
          <cell r="M3057">
            <v>0</v>
          </cell>
          <cell r="N3057">
            <v>0</v>
          </cell>
          <cell r="O3057">
            <v>0</v>
          </cell>
          <cell r="P3057">
            <v>0</v>
          </cell>
          <cell r="Q3057">
            <v>0</v>
          </cell>
          <cell r="R3057">
            <v>0</v>
          </cell>
          <cell r="W3057" t="str">
            <v>ME</v>
          </cell>
        </row>
        <row r="3058">
          <cell r="F3058">
            <v>20</v>
          </cell>
          <cell r="J3058">
            <v>113482.4256</v>
          </cell>
          <cell r="K3058">
            <v>10672.560000000001</v>
          </cell>
          <cell r="L3058">
            <v>124154.9856</v>
          </cell>
          <cell r="M3058">
            <v>39718.848959999996</v>
          </cell>
          <cell r="N3058">
            <v>3735.3960000000002</v>
          </cell>
          <cell r="O3058">
            <v>43454.244959999996</v>
          </cell>
          <cell r="P3058">
            <v>2483099.7119999998</v>
          </cell>
          <cell r="Q3058">
            <v>869084.89919999987</v>
          </cell>
          <cell r="R3058">
            <v>3352184.6111999997</v>
          </cell>
          <cell r="U3058" t="str">
            <v>BĐG Q2/2026</v>
          </cell>
          <cell r="V3058" t="str">
            <v>BĐG Q2/2026</v>
          </cell>
          <cell r="W3058" t="str">
            <v>ME</v>
          </cell>
        </row>
        <row r="3059">
          <cell r="F3059">
            <v>20</v>
          </cell>
          <cell r="J3059">
            <v>46798.905600000006</v>
          </cell>
          <cell r="K3059">
            <v>7411.5</v>
          </cell>
          <cell r="L3059">
            <v>54210.405600000006</v>
          </cell>
          <cell r="M3059">
            <v>16379.616960000001</v>
          </cell>
          <cell r="N3059">
            <v>2594.0249999999996</v>
          </cell>
          <cell r="O3059">
            <v>18973.641960000001</v>
          </cell>
          <cell r="P3059">
            <v>1084208.1120000002</v>
          </cell>
          <cell r="Q3059">
            <v>379472.83920000005</v>
          </cell>
          <cell r="R3059">
            <v>1463680.9512000002</v>
          </cell>
          <cell r="U3059" t="str">
            <v>BĐG Q2/2026</v>
          </cell>
          <cell r="V3059" t="str">
            <v>BĐG Q2/2026</v>
          </cell>
          <cell r="W3059" t="str">
            <v>ME</v>
          </cell>
        </row>
        <row r="3060">
          <cell r="F3060">
            <v>10</v>
          </cell>
          <cell r="J3060">
            <v>28746.374400000001</v>
          </cell>
          <cell r="K3060">
            <v>6670</v>
          </cell>
          <cell r="L3060">
            <v>35416.374400000001</v>
          </cell>
          <cell r="M3060">
            <v>10061.231039999999</v>
          </cell>
          <cell r="N3060">
            <v>2334.5</v>
          </cell>
          <cell r="O3060">
            <v>12395.731039999999</v>
          </cell>
          <cell r="P3060">
            <v>354163.74400000001</v>
          </cell>
          <cell r="Q3060">
            <v>123957.31039999999</v>
          </cell>
          <cell r="R3060">
            <v>478121.05440000002</v>
          </cell>
          <cell r="U3060" t="str">
            <v>BĐG Q2/2026</v>
          </cell>
          <cell r="V3060" t="str">
            <v>BĐG Q2/2026</v>
          </cell>
          <cell r="W3060" t="str">
            <v>ME</v>
          </cell>
        </row>
        <row r="3061">
          <cell r="F3061">
            <v>408</v>
          </cell>
          <cell r="J3061">
            <v>11863.987200000001</v>
          </cell>
          <cell r="K3061">
            <v>5138.6399999999994</v>
          </cell>
          <cell r="L3061">
            <v>17002.627200000003</v>
          </cell>
          <cell r="M3061">
            <v>4152.39552</v>
          </cell>
          <cell r="N3061">
            <v>1798.5239999999997</v>
          </cell>
          <cell r="O3061">
            <v>5950.9195199999995</v>
          </cell>
          <cell r="P3061">
            <v>6937071.8976000007</v>
          </cell>
          <cell r="Q3061">
            <v>2427975.1641599997</v>
          </cell>
          <cell r="R3061">
            <v>9365047.0617600009</v>
          </cell>
          <cell r="U3061" t="str">
            <v>BĐG Q2/2026</v>
          </cell>
          <cell r="V3061" t="str">
            <v>BĐG Q2/2026</v>
          </cell>
          <cell r="W3061" t="str">
            <v>ME</v>
          </cell>
        </row>
        <row r="3062">
          <cell r="F3062">
            <v>222</v>
          </cell>
          <cell r="J3062">
            <v>7288.1855999999998</v>
          </cell>
          <cell r="K3062">
            <v>4348.08</v>
          </cell>
          <cell r="L3062">
            <v>11636.265599999999</v>
          </cell>
          <cell r="M3062">
            <v>2550.8649599999999</v>
          </cell>
          <cell r="N3062">
            <v>1521.828</v>
          </cell>
          <cell r="O3062">
            <v>4072.6929599999999</v>
          </cell>
          <cell r="P3062">
            <v>2583250.9631999996</v>
          </cell>
          <cell r="Q3062">
            <v>904137.83711999992</v>
          </cell>
          <cell r="R3062">
            <v>3487388.8003199995</v>
          </cell>
          <cell r="U3062" t="str">
            <v>BĐG Q2/2026</v>
          </cell>
          <cell r="V3062" t="str">
            <v>BĐG Q2/2026</v>
          </cell>
          <cell r="W3062" t="str">
            <v>ME</v>
          </cell>
        </row>
        <row r="3063">
          <cell r="L3063">
            <v>0</v>
          </cell>
          <cell r="M3063">
            <v>0</v>
          </cell>
          <cell r="N3063">
            <v>0</v>
          </cell>
          <cell r="O3063">
            <v>0</v>
          </cell>
          <cell r="P3063">
            <v>0</v>
          </cell>
          <cell r="Q3063">
            <v>0</v>
          </cell>
          <cell r="R3063">
            <v>0</v>
          </cell>
          <cell r="W3063" t="str">
            <v>ME</v>
          </cell>
        </row>
        <row r="3064">
          <cell r="F3064">
            <v>630</v>
          </cell>
          <cell r="J3064">
            <v>6669.6739200000002</v>
          </cell>
          <cell r="K3064">
            <v>11375.959690909089</v>
          </cell>
          <cell r="L3064">
            <v>18045.633610909088</v>
          </cell>
          <cell r="M3064">
            <v>2334.3858719999998</v>
          </cell>
          <cell r="N3064">
            <v>3981.5858918181807</v>
          </cell>
          <cell r="O3064">
            <v>6315.971763818181</v>
          </cell>
          <cell r="P3064">
            <v>11368749.174872726</v>
          </cell>
          <cell r="Q3064">
            <v>3979062.2112054541</v>
          </cell>
          <cell r="R3064">
            <v>15347811.386078181</v>
          </cell>
          <cell r="U3064" t="str">
            <v>BĐG Q2/2026</v>
          </cell>
          <cell r="V3064" t="str">
            <v>BĐG Q2/2026</v>
          </cell>
          <cell r="W3064" t="str">
            <v>ME</v>
          </cell>
        </row>
        <row r="3065">
          <cell r="L3065">
            <v>0</v>
          </cell>
          <cell r="M3065">
            <v>0</v>
          </cell>
          <cell r="N3065">
            <v>0</v>
          </cell>
          <cell r="O3065">
            <v>0</v>
          </cell>
          <cell r="P3065">
            <v>0</v>
          </cell>
          <cell r="Q3065">
            <v>0</v>
          </cell>
          <cell r="R3065">
            <v>0</v>
          </cell>
          <cell r="W3065" t="str">
            <v>ME</v>
          </cell>
        </row>
        <row r="3066">
          <cell r="L3066">
            <v>0</v>
          </cell>
          <cell r="M3066">
            <v>0</v>
          </cell>
          <cell r="N3066">
            <v>0</v>
          </cell>
          <cell r="O3066">
            <v>0</v>
          </cell>
          <cell r="P3066">
            <v>0</v>
          </cell>
          <cell r="Q3066">
            <v>0</v>
          </cell>
          <cell r="R3066">
            <v>0</v>
          </cell>
          <cell r="W3066" t="str">
            <v>ME</v>
          </cell>
        </row>
        <row r="3067">
          <cell r="F3067">
            <v>1</v>
          </cell>
          <cell r="J3067">
            <v>3815489</v>
          </cell>
          <cell r="K3067">
            <v>240290</v>
          </cell>
          <cell r="L3067">
            <v>4055779</v>
          </cell>
          <cell r="M3067">
            <v>0</v>
          </cell>
          <cell r="N3067">
            <v>84101.5</v>
          </cell>
          <cell r="O3067">
            <v>84101.5</v>
          </cell>
          <cell r="P3067">
            <v>4055779</v>
          </cell>
          <cell r="Q3067">
            <v>84101.5</v>
          </cell>
          <cell r="R3067">
            <v>4139880.5</v>
          </cell>
          <cell r="U3067" t="str">
            <v>VT: HĐK, NC:BĐG Q2/2026</v>
          </cell>
          <cell r="V3067" t="str">
            <v>VT: HĐK, NC:BĐG Q2/2026</v>
          </cell>
          <cell r="W3067" t="str">
            <v>ME</v>
          </cell>
        </row>
        <row r="3068">
          <cell r="L3068">
            <v>0</v>
          </cell>
          <cell r="M3068">
            <v>0</v>
          </cell>
          <cell r="N3068">
            <v>0</v>
          </cell>
          <cell r="O3068">
            <v>0</v>
          </cell>
          <cell r="P3068">
            <v>0</v>
          </cell>
          <cell r="Q3068">
            <v>0</v>
          </cell>
          <cell r="R3068">
            <v>0</v>
          </cell>
          <cell r="W3068" t="str">
            <v>ME</v>
          </cell>
        </row>
        <row r="3073">
          <cell r="F3073">
            <v>8</v>
          </cell>
          <cell r="J3073">
            <v>1900000</v>
          </cell>
          <cell r="K3073">
            <v>503880.00000000006</v>
          </cell>
          <cell r="L3073">
            <v>2403880</v>
          </cell>
          <cell r="M3073">
            <v>0</v>
          </cell>
          <cell r="N3073">
            <v>176358</v>
          </cell>
          <cell r="O3073">
            <v>176358</v>
          </cell>
          <cell r="P3073">
            <v>19231040</v>
          </cell>
          <cell r="Q3073">
            <v>1410864</v>
          </cell>
          <cell r="R3073">
            <v>20641904</v>
          </cell>
          <cell r="S3073" t="str">
            <v>Bình nóng lạnh 30L</v>
          </cell>
          <cell r="U3073" t="str">
            <v>VT: NCC, NC:BĐG Q2/2026</v>
          </cell>
          <cell r="V3073" t="str">
            <v>VT: NCC, NC:BĐG Q2/2026</v>
          </cell>
          <cell r="W3073" t="str">
            <v>ME</v>
          </cell>
        </row>
        <row r="3077">
          <cell r="L3077">
            <v>0</v>
          </cell>
          <cell r="M3077">
            <v>0</v>
          </cell>
          <cell r="N3077">
            <v>0</v>
          </cell>
          <cell r="O3077">
            <v>0</v>
          </cell>
          <cell r="P3077">
            <v>0</v>
          </cell>
          <cell r="Q3077">
            <v>0</v>
          </cell>
          <cell r="R3077">
            <v>0</v>
          </cell>
          <cell r="W3077" t="str">
            <v>ME</v>
          </cell>
        </row>
        <row r="3078">
          <cell r="F3078">
            <v>0.35</v>
          </cell>
          <cell r="J3078">
            <v>6089088</v>
          </cell>
          <cell r="K3078">
            <v>3070920</v>
          </cell>
          <cell r="L3078">
            <v>9160008</v>
          </cell>
          <cell r="M3078">
            <v>2131180.7999999998</v>
          </cell>
          <cell r="N3078">
            <v>1074822</v>
          </cell>
          <cell r="O3078">
            <v>3206002.8</v>
          </cell>
          <cell r="P3078">
            <v>3206002.8</v>
          </cell>
          <cell r="Q3078">
            <v>1122100.9799999997</v>
          </cell>
          <cell r="R3078">
            <v>4328103.7799999993</v>
          </cell>
          <cell r="U3078" t="str">
            <v>BĐG Q2/2026</v>
          </cell>
          <cell r="V3078" t="str">
            <v>BĐG Q2/2026</v>
          </cell>
          <cell r="W3078" t="str">
            <v>ME</v>
          </cell>
        </row>
        <row r="3079">
          <cell r="F3079">
            <v>0.23</v>
          </cell>
          <cell r="J3079">
            <v>4154736</v>
          </cell>
          <cell r="K3079">
            <v>2658840</v>
          </cell>
          <cell r="L3079">
            <v>6813576</v>
          </cell>
          <cell r="M3079">
            <v>1454157.5999999999</v>
          </cell>
          <cell r="N3079">
            <v>930593.99999999988</v>
          </cell>
          <cell r="O3079">
            <v>2384751.5999999996</v>
          </cell>
          <cell r="P3079">
            <v>1567122.48</v>
          </cell>
          <cell r="Q3079">
            <v>548492.8679999999</v>
          </cell>
          <cell r="R3079">
            <v>2115615.3479999998</v>
          </cell>
          <cell r="U3079" t="str">
            <v>BĐG Q2/2026</v>
          </cell>
          <cell r="V3079" t="str">
            <v>BĐG Q2/2026</v>
          </cell>
          <cell r="W3079" t="str">
            <v>ME</v>
          </cell>
        </row>
        <row r="3080">
          <cell r="F3080">
            <v>0.3</v>
          </cell>
          <cell r="J3080">
            <v>3305424</v>
          </cell>
          <cell r="K3080">
            <v>2452800</v>
          </cell>
          <cell r="L3080">
            <v>5758224</v>
          </cell>
          <cell r="M3080">
            <v>1156898.3999999999</v>
          </cell>
          <cell r="N3080">
            <v>858480</v>
          </cell>
          <cell r="O3080">
            <v>2015378.4</v>
          </cell>
          <cell r="P3080">
            <v>1727467.2</v>
          </cell>
          <cell r="Q3080">
            <v>604613.5199999999</v>
          </cell>
          <cell r="R3080">
            <v>2332080.7199999997</v>
          </cell>
          <cell r="U3080" t="str">
            <v>BĐG Q2/2026</v>
          </cell>
          <cell r="V3080" t="str">
            <v>BĐG Q2/2026</v>
          </cell>
          <cell r="W3080" t="str">
            <v>ME</v>
          </cell>
        </row>
        <row r="3081">
          <cell r="F3081">
            <v>0.37</v>
          </cell>
          <cell r="J3081">
            <v>2390064</v>
          </cell>
          <cell r="K3081">
            <v>2246760</v>
          </cell>
          <cell r="L3081">
            <v>4636824</v>
          </cell>
          <cell r="M3081">
            <v>836522.39999999991</v>
          </cell>
          <cell r="N3081">
            <v>786366</v>
          </cell>
          <cell r="O3081">
            <v>1622888.4</v>
          </cell>
          <cell r="P3081">
            <v>1715624.88</v>
          </cell>
          <cell r="Q3081">
            <v>600468.70799999998</v>
          </cell>
          <cell r="R3081">
            <v>2316093.588</v>
          </cell>
          <cell r="U3081" t="str">
            <v>BĐG Q2/2026</v>
          </cell>
          <cell r="V3081" t="str">
            <v>BĐG Q2/2026</v>
          </cell>
          <cell r="W3081" t="str">
            <v>ME</v>
          </cell>
        </row>
        <row r="3082">
          <cell r="F3082">
            <v>0.2</v>
          </cell>
          <cell r="J3082">
            <v>1338048</v>
          </cell>
          <cell r="K3082">
            <v>2044559.9999999998</v>
          </cell>
          <cell r="L3082">
            <v>3382608</v>
          </cell>
          <cell r="M3082">
            <v>468316.8</v>
          </cell>
          <cell r="N3082">
            <v>715595.99999999988</v>
          </cell>
          <cell r="O3082">
            <v>1183912.7999999998</v>
          </cell>
          <cell r="P3082">
            <v>676521.60000000009</v>
          </cell>
          <cell r="Q3082">
            <v>236782.55999999997</v>
          </cell>
          <cell r="R3082">
            <v>913304.16</v>
          </cell>
          <cell r="U3082" t="str">
            <v>BĐG Q2/2026</v>
          </cell>
          <cell r="V3082" t="str">
            <v>BĐG Q2/2026</v>
          </cell>
          <cell r="W3082" t="str">
            <v>ME</v>
          </cell>
        </row>
        <row r="3083">
          <cell r="F3083">
            <v>0.25</v>
          </cell>
          <cell r="J3083">
            <v>32899103.999999996</v>
          </cell>
          <cell r="K3083">
            <v>2246760</v>
          </cell>
          <cell r="L3083">
            <v>35145864</v>
          </cell>
          <cell r="M3083">
            <v>11514686.399999999</v>
          </cell>
          <cell r="N3083">
            <v>786366</v>
          </cell>
          <cell r="O3083">
            <v>12301052.399999999</v>
          </cell>
          <cell r="P3083">
            <v>8786466</v>
          </cell>
          <cell r="Q3083">
            <v>3075263.0999999996</v>
          </cell>
          <cell r="R3083">
            <v>11861729.1</v>
          </cell>
          <cell r="U3083" t="str">
            <v>BĐG Q2/2026</v>
          </cell>
          <cell r="V3083" t="str">
            <v>BĐG Q2/2026</v>
          </cell>
          <cell r="W3083" t="str">
            <v>ME</v>
          </cell>
        </row>
        <row r="3084">
          <cell r="F3084">
            <v>0.18</v>
          </cell>
          <cell r="J3084">
            <v>1653168</v>
          </cell>
          <cell r="K3084">
            <v>2044559.9999999998</v>
          </cell>
          <cell r="L3084">
            <v>3697728</v>
          </cell>
          <cell r="M3084">
            <v>578608.79999999993</v>
          </cell>
          <cell r="N3084">
            <v>715595.99999999988</v>
          </cell>
          <cell r="O3084">
            <v>1294204.7999999998</v>
          </cell>
          <cell r="P3084">
            <v>665591.03999999992</v>
          </cell>
          <cell r="Q3084">
            <v>232956.86399999997</v>
          </cell>
          <cell r="R3084">
            <v>898547.90399999986</v>
          </cell>
          <cell r="U3084" t="str">
            <v>BĐG Q2/2026</v>
          </cell>
          <cell r="V3084" t="str">
            <v>BĐG Q2/2026</v>
          </cell>
          <cell r="W3084" t="str">
            <v>ME</v>
          </cell>
        </row>
        <row r="3085">
          <cell r="F3085">
            <v>0.35</v>
          </cell>
          <cell r="J3085">
            <v>0</v>
          </cell>
          <cell r="K3085">
            <v>376857.14285714296</v>
          </cell>
          <cell r="L3085">
            <v>376857.14285714296</v>
          </cell>
          <cell r="M3085">
            <v>0</v>
          </cell>
          <cell r="N3085">
            <v>131900.00000000003</v>
          </cell>
          <cell r="O3085">
            <v>131900.00000000003</v>
          </cell>
          <cell r="P3085">
            <v>131900.00000000003</v>
          </cell>
          <cell r="Q3085">
            <v>46165.000000000007</v>
          </cell>
          <cell r="R3085">
            <v>178065.00000000003</v>
          </cell>
          <cell r="U3085" t="str">
            <v>BĐG Q2/2026</v>
          </cell>
          <cell r="V3085" t="str">
            <v>BĐG Q2/2026</v>
          </cell>
          <cell r="W3085" t="str">
            <v>ME</v>
          </cell>
        </row>
        <row r="3086">
          <cell r="F3086">
            <v>0.23</v>
          </cell>
          <cell r="J3086">
            <v>0</v>
          </cell>
          <cell r="K3086">
            <v>376857.14285714296</v>
          </cell>
          <cell r="L3086">
            <v>376857.14285714296</v>
          </cell>
          <cell r="M3086">
            <v>0</v>
          </cell>
          <cell r="N3086">
            <v>131900.00000000003</v>
          </cell>
          <cell r="O3086">
            <v>131900.00000000003</v>
          </cell>
          <cell r="P3086">
            <v>86677.142857142884</v>
          </cell>
          <cell r="Q3086">
            <v>30337.000000000007</v>
          </cell>
          <cell r="R3086">
            <v>117014.1428571429</v>
          </cell>
          <cell r="U3086" t="str">
            <v>BĐG Q2/2026</v>
          </cell>
          <cell r="V3086" t="str">
            <v>BĐG Q2/2026</v>
          </cell>
          <cell r="W3086" t="str">
            <v>ME</v>
          </cell>
        </row>
        <row r="3087">
          <cell r="F3087">
            <v>0.3</v>
          </cell>
          <cell r="J3087">
            <v>0</v>
          </cell>
          <cell r="K3087">
            <v>376857.14285714296</v>
          </cell>
          <cell r="L3087">
            <v>376857.14285714296</v>
          </cell>
          <cell r="M3087">
            <v>0</v>
          </cell>
          <cell r="N3087">
            <v>131900.00000000003</v>
          </cell>
          <cell r="O3087">
            <v>131900.00000000003</v>
          </cell>
          <cell r="P3087">
            <v>113057.14285714288</v>
          </cell>
          <cell r="Q3087">
            <v>39570.000000000007</v>
          </cell>
          <cell r="R3087">
            <v>152627.1428571429</v>
          </cell>
          <cell r="U3087" t="str">
            <v>BĐG Q2/2026</v>
          </cell>
          <cell r="V3087" t="str">
            <v>BĐG Q2/2026</v>
          </cell>
          <cell r="W3087" t="str">
            <v>ME</v>
          </cell>
        </row>
        <row r="3088">
          <cell r="F3088">
            <v>0.62</v>
          </cell>
          <cell r="J3088">
            <v>0</v>
          </cell>
          <cell r="K3088">
            <v>376857.14285714296</v>
          </cell>
          <cell r="L3088">
            <v>376857.14285714296</v>
          </cell>
          <cell r="M3088">
            <v>0</v>
          </cell>
          <cell r="N3088">
            <v>131900.00000000003</v>
          </cell>
          <cell r="O3088">
            <v>131900.00000000003</v>
          </cell>
          <cell r="P3088">
            <v>233651.42857142864</v>
          </cell>
          <cell r="Q3088">
            <v>81778.000000000015</v>
          </cell>
          <cell r="R3088">
            <v>315429.42857142864</v>
          </cell>
          <cell r="U3088" t="str">
            <v>BĐG Q2/2026</v>
          </cell>
          <cell r="V3088" t="str">
            <v>BĐG Q2/2026</v>
          </cell>
          <cell r="W3088" t="str">
            <v>ME</v>
          </cell>
        </row>
        <row r="3089">
          <cell r="F3089">
            <v>0.38</v>
          </cell>
          <cell r="J3089">
            <v>0</v>
          </cell>
          <cell r="K3089">
            <v>376857.14285714296</v>
          </cell>
          <cell r="L3089">
            <v>376857.14285714296</v>
          </cell>
          <cell r="M3089">
            <v>0</v>
          </cell>
          <cell r="N3089">
            <v>131900.00000000003</v>
          </cell>
          <cell r="O3089">
            <v>131900.00000000003</v>
          </cell>
          <cell r="P3089">
            <v>143205.71428571432</v>
          </cell>
          <cell r="Q3089">
            <v>50122.000000000015</v>
          </cell>
          <cell r="R3089">
            <v>193327.71428571432</v>
          </cell>
          <cell r="U3089" t="str">
            <v>BĐG Q2/2026</v>
          </cell>
          <cell r="V3089" t="str">
            <v>BĐG Q2/2026</v>
          </cell>
          <cell r="W3089" t="str">
            <v>ME</v>
          </cell>
        </row>
        <row r="3090">
          <cell r="F3090">
            <v>7</v>
          </cell>
          <cell r="J3090">
            <v>76943.999999999985</v>
          </cell>
          <cell r="K3090">
            <v>25484</v>
          </cell>
          <cell r="L3090">
            <v>102427.99999999999</v>
          </cell>
          <cell r="M3090">
            <v>26930.399999999994</v>
          </cell>
          <cell r="N3090">
            <v>8919.4</v>
          </cell>
          <cell r="O3090">
            <v>35849.799999999996</v>
          </cell>
          <cell r="P3090">
            <v>716995.99999999988</v>
          </cell>
          <cell r="Q3090">
            <v>250948.59999999998</v>
          </cell>
          <cell r="R3090">
            <v>967944.59999999986</v>
          </cell>
          <cell r="U3090" t="str">
            <v>BĐG Q2/2026</v>
          </cell>
          <cell r="V3090" t="str">
            <v>BĐG Q2/2026</v>
          </cell>
          <cell r="W3090" t="str">
            <v>ME</v>
          </cell>
        </row>
        <row r="3091">
          <cell r="F3091">
            <v>2</v>
          </cell>
          <cell r="J3091">
            <v>58926</v>
          </cell>
          <cell r="K3091">
            <v>24050</v>
          </cell>
          <cell r="L3091">
            <v>82976</v>
          </cell>
          <cell r="M3091">
            <v>20624.099999999999</v>
          </cell>
          <cell r="N3091">
            <v>8417.5</v>
          </cell>
          <cell r="O3091">
            <v>29041.599999999999</v>
          </cell>
          <cell r="P3091">
            <v>165952</v>
          </cell>
          <cell r="Q3091">
            <v>58083.199999999997</v>
          </cell>
          <cell r="R3091">
            <v>224035.20000000001</v>
          </cell>
          <cell r="U3091" t="str">
            <v>BĐG Q2/2026</v>
          </cell>
          <cell r="V3091" t="str">
            <v>BĐG Q2/2026</v>
          </cell>
          <cell r="W3091" t="str">
            <v>ME</v>
          </cell>
        </row>
        <row r="3092">
          <cell r="F3092">
            <v>4</v>
          </cell>
          <cell r="J3092">
            <v>19277.999999999996</v>
          </cell>
          <cell r="K3092">
            <v>22616</v>
          </cell>
          <cell r="L3092">
            <v>41894</v>
          </cell>
          <cell r="M3092">
            <v>6747.2999999999984</v>
          </cell>
          <cell r="N3092">
            <v>7915.5999999999995</v>
          </cell>
          <cell r="O3092">
            <v>14662.899999999998</v>
          </cell>
          <cell r="P3092">
            <v>167576</v>
          </cell>
          <cell r="Q3092">
            <v>58651.599999999991</v>
          </cell>
          <cell r="R3092">
            <v>226227.59999999998</v>
          </cell>
          <cell r="U3092" t="str">
            <v>BĐG Q2/2026</v>
          </cell>
          <cell r="V3092" t="str">
            <v>BĐG Q2/2026</v>
          </cell>
          <cell r="W3092" t="str">
            <v>ME</v>
          </cell>
        </row>
        <row r="3093">
          <cell r="F3093">
            <v>5</v>
          </cell>
          <cell r="J3093">
            <v>10962</v>
          </cell>
          <cell r="K3093">
            <v>21184</v>
          </cell>
          <cell r="L3093">
            <v>32146</v>
          </cell>
          <cell r="M3093">
            <v>3836.7</v>
          </cell>
          <cell r="N3093">
            <v>7414.4</v>
          </cell>
          <cell r="O3093">
            <v>11251.099999999999</v>
          </cell>
          <cell r="P3093">
            <v>160730</v>
          </cell>
          <cell r="Q3093">
            <v>56255.499999999993</v>
          </cell>
          <cell r="R3093">
            <v>216985.5</v>
          </cell>
          <cell r="U3093" t="str">
            <v>BĐG Q2/2026</v>
          </cell>
          <cell r="V3093" t="str">
            <v>BĐG Q2/2026</v>
          </cell>
          <cell r="W3093" t="str">
            <v>ME</v>
          </cell>
        </row>
        <row r="3094">
          <cell r="F3094">
            <v>30</v>
          </cell>
          <cell r="J3094">
            <v>6762</v>
          </cell>
          <cell r="K3094">
            <v>20461</v>
          </cell>
          <cell r="L3094">
            <v>27223</v>
          </cell>
          <cell r="M3094">
            <v>2366.6999999999998</v>
          </cell>
          <cell r="N3094">
            <v>7161.3499999999995</v>
          </cell>
          <cell r="O3094">
            <v>9528.0499999999993</v>
          </cell>
          <cell r="P3094">
            <v>816690</v>
          </cell>
          <cell r="Q3094">
            <v>285841.5</v>
          </cell>
          <cell r="R3094">
            <v>1102531.5</v>
          </cell>
          <cell r="U3094" t="str">
            <v>BĐG Q2/2026</v>
          </cell>
          <cell r="V3094" t="str">
            <v>BĐG Q2/2026</v>
          </cell>
          <cell r="W3094" t="str">
            <v>ME</v>
          </cell>
        </row>
        <row r="3095">
          <cell r="F3095">
            <v>60</v>
          </cell>
          <cell r="J3095">
            <v>3864</v>
          </cell>
          <cell r="K3095">
            <v>19750</v>
          </cell>
          <cell r="L3095">
            <v>23614</v>
          </cell>
          <cell r="M3095">
            <v>1352.3999999999999</v>
          </cell>
          <cell r="N3095">
            <v>6912.5</v>
          </cell>
          <cell r="O3095">
            <v>8264.9</v>
          </cell>
          <cell r="P3095">
            <v>1416840</v>
          </cell>
          <cell r="Q3095">
            <v>495894</v>
          </cell>
          <cell r="R3095">
            <v>1912734</v>
          </cell>
          <cell r="U3095" t="str">
            <v>BĐG Q2/2026</v>
          </cell>
          <cell r="V3095" t="str">
            <v>BĐG Q2/2026</v>
          </cell>
          <cell r="W3095" t="str">
            <v>ME</v>
          </cell>
        </row>
        <row r="3096">
          <cell r="F3096">
            <v>160</v>
          </cell>
          <cell r="J3096">
            <v>2898</v>
          </cell>
          <cell r="K3096">
            <v>19028</v>
          </cell>
          <cell r="L3096">
            <v>21926</v>
          </cell>
          <cell r="M3096">
            <v>1014.3</v>
          </cell>
          <cell r="N3096">
            <v>6659.7999999999993</v>
          </cell>
          <cell r="O3096">
            <v>7674.0999999999995</v>
          </cell>
          <cell r="P3096">
            <v>3508160</v>
          </cell>
          <cell r="Q3096">
            <v>1227856</v>
          </cell>
          <cell r="R3096">
            <v>4736016</v>
          </cell>
          <cell r="U3096" t="str">
            <v>BĐG Q2/2026</v>
          </cell>
          <cell r="V3096" t="str">
            <v>BĐG Q2/2026</v>
          </cell>
          <cell r="W3096" t="str">
            <v>ME</v>
          </cell>
        </row>
        <row r="3097">
          <cell r="F3097">
            <v>11</v>
          </cell>
          <cell r="J3097">
            <v>3864</v>
          </cell>
          <cell r="K3097">
            <v>19750</v>
          </cell>
          <cell r="L3097">
            <v>23614</v>
          </cell>
          <cell r="M3097">
            <v>1352.3999999999999</v>
          </cell>
          <cell r="N3097">
            <v>6912.5</v>
          </cell>
          <cell r="O3097">
            <v>8264.9</v>
          </cell>
          <cell r="P3097">
            <v>259754</v>
          </cell>
          <cell r="Q3097">
            <v>90913.9</v>
          </cell>
          <cell r="R3097">
            <v>350667.9</v>
          </cell>
          <cell r="U3097" t="str">
            <v>BĐG Q2/2026</v>
          </cell>
          <cell r="V3097" t="str">
            <v>BĐG Q2/2026</v>
          </cell>
          <cell r="W3097" t="str">
            <v>ME</v>
          </cell>
        </row>
        <row r="3098">
          <cell r="F3098">
            <v>160</v>
          </cell>
          <cell r="J3098">
            <v>2898</v>
          </cell>
          <cell r="K3098">
            <v>19028</v>
          </cell>
          <cell r="L3098">
            <v>21926</v>
          </cell>
          <cell r="M3098">
            <v>1014.3</v>
          </cell>
          <cell r="N3098">
            <v>6659.7999999999993</v>
          </cell>
          <cell r="O3098">
            <v>7674.0999999999995</v>
          </cell>
          <cell r="P3098">
            <v>3508160</v>
          </cell>
          <cell r="Q3098">
            <v>1227856</v>
          </cell>
          <cell r="R3098">
            <v>4736016</v>
          </cell>
          <cell r="U3098" t="str">
            <v>BĐG Q2/2026</v>
          </cell>
          <cell r="V3098" t="str">
            <v>BĐG Q2/2026</v>
          </cell>
          <cell r="W3098" t="str">
            <v>ME</v>
          </cell>
        </row>
        <row r="3099">
          <cell r="F3099">
            <v>3</v>
          </cell>
          <cell r="J3099">
            <v>99624</v>
          </cell>
          <cell r="K3099">
            <v>38226</v>
          </cell>
          <cell r="L3099">
            <v>137850</v>
          </cell>
          <cell r="M3099">
            <v>34868.399999999994</v>
          </cell>
          <cell r="N3099">
            <v>13379.099999999999</v>
          </cell>
          <cell r="O3099">
            <v>48247.499999999993</v>
          </cell>
          <cell r="P3099">
            <v>413550</v>
          </cell>
          <cell r="Q3099">
            <v>144742.49999999997</v>
          </cell>
          <cell r="R3099">
            <v>558292.5</v>
          </cell>
          <cell r="U3099" t="str">
            <v>BĐG Q2/2026</v>
          </cell>
          <cell r="V3099" t="str">
            <v>BĐG Q2/2026</v>
          </cell>
          <cell r="W3099" t="str">
            <v>ME</v>
          </cell>
        </row>
        <row r="3100">
          <cell r="F3100">
            <v>2</v>
          </cell>
          <cell r="J3100">
            <v>66360</v>
          </cell>
          <cell r="K3100">
            <v>36075</v>
          </cell>
          <cell r="L3100">
            <v>102435</v>
          </cell>
          <cell r="M3100">
            <v>23226</v>
          </cell>
          <cell r="N3100">
            <v>12626.25</v>
          </cell>
          <cell r="O3100">
            <v>35852.25</v>
          </cell>
          <cell r="P3100">
            <v>204870</v>
          </cell>
          <cell r="Q3100">
            <v>71704.5</v>
          </cell>
          <cell r="R3100">
            <v>276574.5</v>
          </cell>
          <cell r="U3100" t="str">
            <v>BĐG Q2/2026</v>
          </cell>
          <cell r="V3100" t="str">
            <v>BĐG Q2/2026</v>
          </cell>
          <cell r="W3100" t="str">
            <v>ME</v>
          </cell>
        </row>
        <row r="3101">
          <cell r="F3101">
            <v>3</v>
          </cell>
          <cell r="J3101">
            <v>26460</v>
          </cell>
          <cell r="K3101">
            <v>33924</v>
          </cell>
          <cell r="L3101">
            <v>60384</v>
          </cell>
          <cell r="M3101">
            <v>9261</v>
          </cell>
          <cell r="N3101">
            <v>11873.4</v>
          </cell>
          <cell r="O3101">
            <v>21134.400000000001</v>
          </cell>
          <cell r="P3101">
            <v>181152</v>
          </cell>
          <cell r="Q3101">
            <v>63403.200000000004</v>
          </cell>
          <cell r="R3101">
            <v>244555.2</v>
          </cell>
          <cell r="U3101" t="str">
            <v>BĐG Q2/2026</v>
          </cell>
          <cell r="V3101" t="str">
            <v>BĐG Q2/2026</v>
          </cell>
          <cell r="W3101" t="str">
            <v>ME</v>
          </cell>
        </row>
        <row r="3102">
          <cell r="F3102">
            <v>4</v>
          </cell>
          <cell r="J3102">
            <v>13440</v>
          </cell>
          <cell r="K3102">
            <v>31776</v>
          </cell>
          <cell r="L3102">
            <v>45216</v>
          </cell>
          <cell r="M3102">
            <v>4704</v>
          </cell>
          <cell r="N3102">
            <v>11121.599999999999</v>
          </cell>
          <cell r="O3102">
            <v>15825.599999999999</v>
          </cell>
          <cell r="P3102">
            <v>180864</v>
          </cell>
          <cell r="Q3102">
            <v>63302.399999999994</v>
          </cell>
          <cell r="R3102">
            <v>244166.39999999999</v>
          </cell>
          <cell r="U3102" t="str">
            <v>BĐG Q2/2026</v>
          </cell>
          <cell r="V3102" t="str">
            <v>BĐG Q2/2026</v>
          </cell>
          <cell r="W3102" t="str">
            <v>ME</v>
          </cell>
        </row>
        <row r="3103">
          <cell r="F3103">
            <v>1</v>
          </cell>
          <cell r="J3103">
            <v>8651.9999999999982</v>
          </cell>
          <cell r="K3103">
            <v>30691.5</v>
          </cell>
          <cell r="L3103">
            <v>39343.5</v>
          </cell>
          <cell r="M3103">
            <v>3028.1999999999994</v>
          </cell>
          <cell r="N3103">
            <v>10742.025</v>
          </cell>
          <cell r="O3103">
            <v>13770.224999999999</v>
          </cell>
          <cell r="P3103">
            <v>39343.5</v>
          </cell>
          <cell r="Q3103">
            <v>13770.224999999999</v>
          </cell>
          <cell r="R3103">
            <v>53113.724999999999</v>
          </cell>
          <cell r="U3103" t="str">
            <v>BĐG Q2/2026</v>
          </cell>
          <cell r="V3103" t="str">
            <v>BĐG Q2/2026</v>
          </cell>
          <cell r="W3103" t="str">
            <v>ME</v>
          </cell>
        </row>
        <row r="3104">
          <cell r="F3104">
            <v>40</v>
          </cell>
          <cell r="J3104">
            <v>5250</v>
          </cell>
          <cell r="K3104">
            <v>29625</v>
          </cell>
          <cell r="L3104">
            <v>34875</v>
          </cell>
          <cell r="M3104">
            <v>1837.4999999999998</v>
          </cell>
          <cell r="N3104">
            <v>10368.75</v>
          </cell>
          <cell r="O3104">
            <v>12206.25</v>
          </cell>
          <cell r="P3104">
            <v>1395000</v>
          </cell>
          <cell r="Q3104">
            <v>488250</v>
          </cell>
          <cell r="R3104">
            <v>1883250</v>
          </cell>
          <cell r="U3104" t="str">
            <v>BĐG Q2/2026</v>
          </cell>
          <cell r="V3104" t="str">
            <v>BĐG Q2/2026</v>
          </cell>
          <cell r="W3104" t="str">
            <v>ME</v>
          </cell>
        </row>
        <row r="3105">
          <cell r="F3105">
            <v>80</v>
          </cell>
          <cell r="J3105">
            <v>3402</v>
          </cell>
          <cell r="K3105">
            <v>28542</v>
          </cell>
          <cell r="L3105">
            <v>31944</v>
          </cell>
          <cell r="M3105">
            <v>1190.6999999999998</v>
          </cell>
          <cell r="N3105">
            <v>9989.6999999999989</v>
          </cell>
          <cell r="O3105">
            <v>11180.399999999998</v>
          </cell>
          <cell r="P3105">
            <v>2555520</v>
          </cell>
          <cell r="Q3105">
            <v>894431.99999999977</v>
          </cell>
          <cell r="R3105">
            <v>3449952</v>
          </cell>
          <cell r="U3105" t="str">
            <v>BĐG Q2/2026</v>
          </cell>
          <cell r="V3105" t="str">
            <v>BĐG Q2/2026</v>
          </cell>
          <cell r="W3105" t="str">
            <v>ME</v>
          </cell>
        </row>
        <row r="3106">
          <cell r="F3106">
            <v>80</v>
          </cell>
          <cell r="J3106">
            <v>3402</v>
          </cell>
          <cell r="K3106">
            <v>28542</v>
          </cell>
          <cell r="L3106">
            <v>31944</v>
          </cell>
          <cell r="M3106">
            <v>1190.6999999999998</v>
          </cell>
          <cell r="N3106">
            <v>9989.6999999999989</v>
          </cell>
          <cell r="O3106">
            <v>11180.399999999998</v>
          </cell>
          <cell r="P3106">
            <v>2555520</v>
          </cell>
          <cell r="Q3106">
            <v>894431.99999999977</v>
          </cell>
          <cell r="R3106">
            <v>3449952</v>
          </cell>
          <cell r="U3106" t="str">
            <v>BĐG Q2/2026</v>
          </cell>
          <cell r="V3106" t="str">
            <v>BĐG Q2/2026</v>
          </cell>
          <cell r="W3106" t="str">
            <v>ME</v>
          </cell>
        </row>
        <row r="3107">
          <cell r="F3107">
            <v>1</v>
          </cell>
          <cell r="J3107">
            <v>99624</v>
          </cell>
          <cell r="K3107">
            <v>38226</v>
          </cell>
          <cell r="L3107">
            <v>137850</v>
          </cell>
          <cell r="M3107">
            <v>34868.399999999994</v>
          </cell>
          <cell r="N3107">
            <v>13379.099999999999</v>
          </cell>
          <cell r="O3107">
            <v>48247.499999999993</v>
          </cell>
          <cell r="P3107">
            <v>137850</v>
          </cell>
          <cell r="Q3107">
            <v>48247.499999999993</v>
          </cell>
          <cell r="R3107">
            <v>186097.5</v>
          </cell>
          <cell r="U3107" t="str">
            <v>BĐG Q2/2026</v>
          </cell>
          <cell r="V3107" t="str">
            <v>BĐG Q2/2026</v>
          </cell>
          <cell r="W3107" t="str">
            <v>ME</v>
          </cell>
        </row>
        <row r="3108">
          <cell r="F3108">
            <v>2</v>
          </cell>
          <cell r="J3108">
            <v>66360</v>
          </cell>
          <cell r="K3108">
            <v>36075</v>
          </cell>
          <cell r="L3108">
            <v>102435</v>
          </cell>
          <cell r="M3108">
            <v>23226</v>
          </cell>
          <cell r="N3108">
            <v>12626.25</v>
          </cell>
          <cell r="O3108">
            <v>35852.25</v>
          </cell>
          <cell r="P3108">
            <v>204870</v>
          </cell>
          <cell r="Q3108">
            <v>71704.5</v>
          </cell>
          <cell r="R3108">
            <v>276574.5</v>
          </cell>
          <cell r="U3108" t="str">
            <v>BĐG Q2/2026</v>
          </cell>
          <cell r="V3108" t="str">
            <v>BĐG Q2/2026</v>
          </cell>
          <cell r="W3108" t="str">
            <v>ME</v>
          </cell>
        </row>
        <row r="3109">
          <cell r="F3109">
            <v>7</v>
          </cell>
          <cell r="J3109">
            <v>66360</v>
          </cell>
          <cell r="K3109">
            <v>36075</v>
          </cell>
          <cell r="L3109">
            <v>102435</v>
          </cell>
          <cell r="M3109">
            <v>23226</v>
          </cell>
          <cell r="N3109">
            <v>12626.25</v>
          </cell>
          <cell r="O3109">
            <v>35852.25</v>
          </cell>
          <cell r="P3109">
            <v>717045</v>
          </cell>
          <cell r="Q3109">
            <v>250965.75</v>
          </cell>
          <cell r="R3109">
            <v>968010.75</v>
          </cell>
          <cell r="U3109" t="str">
            <v>BĐG Q2/2026</v>
          </cell>
          <cell r="V3109" t="str">
            <v>BĐG Q2/2026</v>
          </cell>
          <cell r="W3109" t="str">
            <v>ME</v>
          </cell>
        </row>
        <row r="3110">
          <cell r="F3110">
            <v>1</v>
          </cell>
          <cell r="J3110">
            <v>35699.999999999993</v>
          </cell>
          <cell r="K3110">
            <v>33924</v>
          </cell>
          <cell r="L3110">
            <v>69624</v>
          </cell>
          <cell r="M3110">
            <v>12494.999999999996</v>
          </cell>
          <cell r="N3110">
            <v>11873.4</v>
          </cell>
          <cell r="O3110">
            <v>24368.399999999994</v>
          </cell>
          <cell r="P3110">
            <v>69624</v>
          </cell>
          <cell r="Q3110">
            <v>24368.399999999994</v>
          </cell>
          <cell r="R3110">
            <v>93992.4</v>
          </cell>
          <cell r="U3110" t="str">
            <v>BĐG Q2/2026</v>
          </cell>
          <cell r="V3110" t="str">
            <v>BĐG Q2/2026</v>
          </cell>
          <cell r="W3110" t="str">
            <v>ME</v>
          </cell>
        </row>
        <row r="3111">
          <cell r="F3111">
            <v>1</v>
          </cell>
          <cell r="J3111">
            <v>13440</v>
          </cell>
          <cell r="K3111">
            <v>31776</v>
          </cell>
          <cell r="L3111">
            <v>45216</v>
          </cell>
          <cell r="M3111">
            <v>4704</v>
          </cell>
          <cell r="N3111">
            <v>11121.599999999999</v>
          </cell>
          <cell r="O3111">
            <v>15825.599999999999</v>
          </cell>
          <cell r="P3111">
            <v>45216</v>
          </cell>
          <cell r="Q3111">
            <v>15825.599999999999</v>
          </cell>
          <cell r="R3111">
            <v>61041.599999999999</v>
          </cell>
          <cell r="U3111" t="str">
            <v>BĐG Q2/2026</v>
          </cell>
          <cell r="V3111" t="str">
            <v>BĐG Q2/2026</v>
          </cell>
          <cell r="W3111" t="str">
            <v>ME</v>
          </cell>
        </row>
        <row r="3112">
          <cell r="F3112">
            <v>40</v>
          </cell>
          <cell r="J3112">
            <v>8651.9999999999982</v>
          </cell>
          <cell r="K3112">
            <v>30691.5</v>
          </cell>
          <cell r="L3112">
            <v>39343.5</v>
          </cell>
          <cell r="M3112">
            <v>3028.1999999999994</v>
          </cell>
          <cell r="N3112">
            <v>10742.025</v>
          </cell>
          <cell r="O3112">
            <v>13770.224999999999</v>
          </cell>
          <cell r="P3112">
            <v>1573740</v>
          </cell>
          <cell r="Q3112">
            <v>550809</v>
          </cell>
          <cell r="R3112">
            <v>2124549</v>
          </cell>
          <cell r="U3112" t="str">
            <v>BĐG Q2/2026</v>
          </cell>
          <cell r="V3112" t="str">
            <v>BĐG Q2/2026</v>
          </cell>
          <cell r="W3112" t="str">
            <v>ME</v>
          </cell>
        </row>
        <row r="3113">
          <cell r="F3113">
            <v>80</v>
          </cell>
          <cell r="J3113">
            <v>5250</v>
          </cell>
          <cell r="K3113">
            <v>29625</v>
          </cell>
          <cell r="L3113">
            <v>34875</v>
          </cell>
          <cell r="M3113">
            <v>1837.4999999999998</v>
          </cell>
          <cell r="N3113">
            <v>10368.75</v>
          </cell>
          <cell r="O3113">
            <v>12206.25</v>
          </cell>
          <cell r="P3113">
            <v>2790000</v>
          </cell>
          <cell r="Q3113">
            <v>976500</v>
          </cell>
          <cell r="R3113">
            <v>3766500</v>
          </cell>
          <cell r="U3113" t="str">
            <v>BĐG Q2/2026</v>
          </cell>
          <cell r="V3113" t="str">
            <v>BĐG Q2/2026</v>
          </cell>
          <cell r="W3113" t="str">
            <v>ME</v>
          </cell>
        </row>
        <row r="3114">
          <cell r="F3114">
            <v>1</v>
          </cell>
          <cell r="J3114">
            <v>34020</v>
          </cell>
          <cell r="K3114">
            <v>25484</v>
          </cell>
          <cell r="L3114">
            <v>59504</v>
          </cell>
          <cell r="M3114">
            <v>11907</v>
          </cell>
          <cell r="N3114">
            <v>8919.4</v>
          </cell>
          <cell r="O3114">
            <v>20826.400000000001</v>
          </cell>
          <cell r="P3114">
            <v>59504</v>
          </cell>
          <cell r="Q3114">
            <v>20826.400000000001</v>
          </cell>
          <cell r="R3114">
            <v>80330.399999999994</v>
          </cell>
          <cell r="U3114" t="str">
            <v>BĐG Q2/2026</v>
          </cell>
          <cell r="V3114" t="str">
            <v>BĐG Q2/2026</v>
          </cell>
          <cell r="W3114" t="str">
            <v>ME</v>
          </cell>
        </row>
        <row r="3115">
          <cell r="F3115">
            <v>2</v>
          </cell>
          <cell r="J3115">
            <v>18269.999999999996</v>
          </cell>
          <cell r="K3115">
            <v>24050</v>
          </cell>
          <cell r="L3115">
            <v>42320</v>
          </cell>
          <cell r="M3115">
            <v>6394.4999999999982</v>
          </cell>
          <cell r="N3115">
            <v>8417.5</v>
          </cell>
          <cell r="O3115">
            <v>14811.999999999998</v>
          </cell>
          <cell r="P3115">
            <v>84640</v>
          </cell>
          <cell r="Q3115">
            <v>29623.999999999996</v>
          </cell>
          <cell r="R3115">
            <v>114264</v>
          </cell>
          <cell r="U3115" t="str">
            <v>BĐG Q2/2026</v>
          </cell>
          <cell r="V3115" t="str">
            <v>BĐG Q2/2026</v>
          </cell>
          <cell r="W3115" t="str">
            <v>ME</v>
          </cell>
        </row>
        <row r="3116">
          <cell r="F3116">
            <v>2</v>
          </cell>
          <cell r="J3116">
            <v>9449.9999999999982</v>
          </cell>
          <cell r="K3116">
            <v>22616</v>
          </cell>
          <cell r="L3116">
            <v>32066</v>
          </cell>
          <cell r="M3116">
            <v>3307.4999999999991</v>
          </cell>
          <cell r="N3116">
            <v>7915.5999999999995</v>
          </cell>
          <cell r="O3116">
            <v>11223.099999999999</v>
          </cell>
          <cell r="P3116">
            <v>64132</v>
          </cell>
          <cell r="Q3116">
            <v>22446.199999999997</v>
          </cell>
          <cell r="R3116">
            <v>86578.2</v>
          </cell>
          <cell r="U3116" t="str">
            <v>BĐG Q2/2026</v>
          </cell>
          <cell r="V3116" t="str">
            <v>BĐG Q2/2026</v>
          </cell>
          <cell r="W3116" t="str">
            <v>ME</v>
          </cell>
        </row>
        <row r="3117">
          <cell r="F3117">
            <v>2</v>
          </cell>
          <cell r="J3117">
            <v>5250</v>
          </cell>
          <cell r="K3117">
            <v>21184</v>
          </cell>
          <cell r="L3117">
            <v>26434</v>
          </cell>
          <cell r="M3117">
            <v>1837.4999999999998</v>
          </cell>
          <cell r="N3117">
            <v>7414.4</v>
          </cell>
          <cell r="O3117">
            <v>9251.9</v>
          </cell>
          <cell r="P3117">
            <v>52868</v>
          </cell>
          <cell r="Q3117">
            <v>18503.8</v>
          </cell>
          <cell r="R3117">
            <v>71371.8</v>
          </cell>
          <cell r="U3117" t="str">
            <v>BĐG Q2/2026</v>
          </cell>
          <cell r="V3117" t="str">
            <v>BĐG Q2/2026</v>
          </cell>
          <cell r="W3117" t="str">
            <v>ME</v>
          </cell>
        </row>
        <row r="3118">
          <cell r="F3118">
            <v>20</v>
          </cell>
          <cell r="J3118">
            <v>3402</v>
          </cell>
          <cell r="K3118">
            <v>20461</v>
          </cell>
          <cell r="L3118">
            <v>23863</v>
          </cell>
          <cell r="M3118">
            <v>1190.6999999999998</v>
          </cell>
          <cell r="N3118">
            <v>7161.3499999999995</v>
          </cell>
          <cell r="O3118">
            <v>8352.0499999999993</v>
          </cell>
          <cell r="P3118">
            <v>477260</v>
          </cell>
          <cell r="Q3118">
            <v>167041</v>
          </cell>
          <cell r="R3118">
            <v>644301</v>
          </cell>
          <cell r="U3118" t="str">
            <v>BĐG Q2/2026</v>
          </cell>
          <cell r="V3118" t="str">
            <v>BĐG Q2/2026</v>
          </cell>
          <cell r="W3118" t="str">
            <v>ME</v>
          </cell>
        </row>
        <row r="3119">
          <cell r="F3119">
            <v>60</v>
          </cell>
          <cell r="J3119">
            <v>2393.9999999999995</v>
          </cell>
          <cell r="K3119">
            <v>19750</v>
          </cell>
          <cell r="L3119">
            <v>22144</v>
          </cell>
          <cell r="M3119">
            <v>837.89999999999975</v>
          </cell>
          <cell r="N3119">
            <v>6912.5</v>
          </cell>
          <cell r="O3119">
            <v>7750.4</v>
          </cell>
          <cell r="P3119">
            <v>1328640</v>
          </cell>
          <cell r="Q3119">
            <v>465024</v>
          </cell>
          <cell r="R3119">
            <v>1793664</v>
          </cell>
          <cell r="U3119" t="str">
            <v>BĐG Q2/2026</v>
          </cell>
          <cell r="V3119" t="str">
            <v>BĐG Q2/2026</v>
          </cell>
          <cell r="W3119" t="str">
            <v>ME</v>
          </cell>
        </row>
        <row r="3120">
          <cell r="F3120">
            <v>184</v>
          </cell>
          <cell r="J3120">
            <v>24108</v>
          </cell>
          <cell r="K3120">
            <v>19028</v>
          </cell>
          <cell r="L3120">
            <v>43136</v>
          </cell>
          <cell r="M3120">
            <v>8437.7999999999993</v>
          </cell>
          <cell r="N3120">
            <v>6659.7999999999993</v>
          </cell>
          <cell r="O3120">
            <v>15097.599999999999</v>
          </cell>
          <cell r="P3120">
            <v>7937024</v>
          </cell>
          <cell r="Q3120">
            <v>2777958.3999999999</v>
          </cell>
          <cell r="R3120">
            <v>10714982.4</v>
          </cell>
          <cell r="U3120" t="str">
            <v>BĐG Q2/2026</v>
          </cell>
          <cell r="V3120" t="str">
            <v>BĐG Q2/2026</v>
          </cell>
          <cell r="W3120" t="str">
            <v>ME</v>
          </cell>
        </row>
        <row r="3121">
          <cell r="F3121">
            <v>22</v>
          </cell>
          <cell r="J3121">
            <v>11466</v>
          </cell>
          <cell r="K3121">
            <v>22616</v>
          </cell>
          <cell r="L3121">
            <v>34082</v>
          </cell>
          <cell r="M3121">
            <v>4013.1</v>
          </cell>
          <cell r="N3121">
            <v>7915.5999999999995</v>
          </cell>
          <cell r="O3121">
            <v>11928.699999999999</v>
          </cell>
          <cell r="P3121">
            <v>749804</v>
          </cell>
          <cell r="Q3121">
            <v>262431.39999999997</v>
          </cell>
          <cell r="R3121">
            <v>1012235.3999999999</v>
          </cell>
          <cell r="U3121" t="str">
            <v>BĐG Q2/2026</v>
          </cell>
          <cell r="V3121" t="str">
            <v>BĐG Q2/2026</v>
          </cell>
          <cell r="W3121" t="str">
            <v>ME</v>
          </cell>
        </row>
        <row r="3122">
          <cell r="F3122">
            <v>12</v>
          </cell>
          <cell r="J3122">
            <v>6384</v>
          </cell>
          <cell r="K3122">
            <v>21184</v>
          </cell>
          <cell r="L3122">
            <v>27568</v>
          </cell>
          <cell r="M3122">
            <v>2234.3999999999996</v>
          </cell>
          <cell r="N3122">
            <v>7414.4</v>
          </cell>
          <cell r="O3122">
            <v>9648.7999999999993</v>
          </cell>
          <cell r="P3122">
            <v>330816</v>
          </cell>
          <cell r="Q3122">
            <v>115785.59999999999</v>
          </cell>
          <cell r="R3122">
            <v>446601.6</v>
          </cell>
          <cell r="U3122" t="str">
            <v>BĐG Q2/2026</v>
          </cell>
          <cell r="V3122" t="str">
            <v>BĐG Q2/2026</v>
          </cell>
          <cell r="W3122" t="str">
            <v>ME</v>
          </cell>
        </row>
        <row r="3123">
          <cell r="F3123">
            <v>5</v>
          </cell>
          <cell r="J3123">
            <v>3990</v>
          </cell>
          <cell r="K3123">
            <v>20461</v>
          </cell>
          <cell r="L3123">
            <v>24451</v>
          </cell>
          <cell r="M3123">
            <v>1396.5</v>
          </cell>
          <cell r="N3123">
            <v>7161.3499999999995</v>
          </cell>
          <cell r="O3123">
            <v>8557.8499999999985</v>
          </cell>
          <cell r="P3123">
            <v>122255</v>
          </cell>
          <cell r="Q3123">
            <v>42789.249999999993</v>
          </cell>
          <cell r="R3123">
            <v>165044.25</v>
          </cell>
          <cell r="U3123" t="str">
            <v>BĐG Q2/2026</v>
          </cell>
          <cell r="V3123" t="str">
            <v>BĐG Q2/2026</v>
          </cell>
          <cell r="W3123" t="str">
            <v>ME</v>
          </cell>
        </row>
        <row r="3124">
          <cell r="F3124">
            <v>39</v>
          </cell>
          <cell r="J3124">
            <v>2562</v>
          </cell>
          <cell r="K3124">
            <v>19750</v>
          </cell>
          <cell r="L3124">
            <v>22312</v>
          </cell>
          <cell r="M3124">
            <v>896.69999999999993</v>
          </cell>
          <cell r="N3124">
            <v>6912.5</v>
          </cell>
          <cell r="O3124">
            <v>7809.2</v>
          </cell>
          <cell r="P3124">
            <v>870168</v>
          </cell>
          <cell r="Q3124">
            <v>304558.8</v>
          </cell>
          <cell r="R3124">
            <v>1174726.8</v>
          </cell>
          <cell r="U3124" t="str">
            <v>BĐG Q2/2026</v>
          </cell>
          <cell r="V3124" t="str">
            <v>BĐG Q2/2026</v>
          </cell>
          <cell r="W3124" t="str">
            <v>ME</v>
          </cell>
        </row>
        <row r="3125">
          <cell r="F3125">
            <v>33</v>
          </cell>
          <cell r="J3125">
            <v>1512</v>
          </cell>
          <cell r="K3125">
            <v>19028</v>
          </cell>
          <cell r="L3125">
            <v>20540</v>
          </cell>
          <cell r="M3125">
            <v>529.19999999999993</v>
          </cell>
          <cell r="N3125">
            <v>6659.7999999999993</v>
          </cell>
          <cell r="O3125">
            <v>7188.9999999999991</v>
          </cell>
          <cell r="P3125">
            <v>677820</v>
          </cell>
          <cell r="Q3125">
            <v>237236.99999999997</v>
          </cell>
          <cell r="R3125">
            <v>915057</v>
          </cell>
          <cell r="U3125" t="str">
            <v>BĐG Q2/2026</v>
          </cell>
          <cell r="V3125" t="str">
            <v>BĐG Q2/2026</v>
          </cell>
          <cell r="W3125" t="str">
            <v>ME</v>
          </cell>
        </row>
        <row r="3126">
          <cell r="F3126">
            <v>2</v>
          </cell>
          <cell r="J3126">
            <v>1523937</v>
          </cell>
          <cell r="K3126">
            <v>162700</v>
          </cell>
          <cell r="L3126">
            <v>1686637</v>
          </cell>
          <cell r="M3126">
            <v>0</v>
          </cell>
          <cell r="N3126">
            <v>56945</v>
          </cell>
          <cell r="O3126">
            <v>56945</v>
          </cell>
          <cell r="P3126">
            <v>3373274</v>
          </cell>
          <cell r="Q3126">
            <v>113890</v>
          </cell>
          <cell r="R3126">
            <v>3487164</v>
          </cell>
          <cell r="U3126" t="str">
            <v>VT: HĐK, NC:BĐG Q2/2026</v>
          </cell>
          <cell r="V3126" t="str">
            <v>VT: HĐK, NC:BĐG Q2/2026</v>
          </cell>
          <cell r="W3126" t="str">
            <v>ME</v>
          </cell>
        </row>
        <row r="3127">
          <cell r="F3127">
            <v>2</v>
          </cell>
          <cell r="J3127">
            <v>827213</v>
          </cell>
          <cell r="K3127">
            <v>146600</v>
          </cell>
          <cell r="L3127">
            <v>973813</v>
          </cell>
          <cell r="M3127">
            <v>0</v>
          </cell>
          <cell r="N3127">
            <v>51310</v>
          </cell>
          <cell r="O3127">
            <v>51310</v>
          </cell>
          <cell r="P3127">
            <v>1947626</v>
          </cell>
          <cell r="Q3127">
            <v>102620</v>
          </cell>
          <cell r="R3127">
            <v>2050246</v>
          </cell>
          <cell r="U3127" t="str">
            <v>VT: HĐK, NC:BĐG Q2/2026</v>
          </cell>
          <cell r="V3127" t="str">
            <v>VT: HĐK, NC:BĐG Q2/2026</v>
          </cell>
          <cell r="W3127" t="str">
            <v>ME</v>
          </cell>
        </row>
        <row r="3128">
          <cell r="F3128">
            <v>4</v>
          </cell>
          <cell r="J3128">
            <v>559887</v>
          </cell>
          <cell r="K3128">
            <v>60790</v>
          </cell>
          <cell r="L3128">
            <v>620677</v>
          </cell>
          <cell r="M3128">
            <v>0</v>
          </cell>
          <cell r="N3128">
            <v>21276.5</v>
          </cell>
          <cell r="O3128">
            <v>21276.5</v>
          </cell>
          <cell r="P3128">
            <v>2482708</v>
          </cell>
          <cell r="Q3128">
            <v>85106</v>
          </cell>
          <cell r="R3128">
            <v>2567814</v>
          </cell>
          <cell r="U3128" t="str">
            <v>VT: HĐK, NC:BĐG Q2/2026</v>
          </cell>
          <cell r="V3128" t="str">
            <v>VT: HĐK, NC:BĐG Q2/2026</v>
          </cell>
          <cell r="W3128" t="str">
            <v>ME</v>
          </cell>
        </row>
        <row r="3129">
          <cell r="F3129">
            <v>6</v>
          </cell>
          <cell r="J3129">
            <v>429289</v>
          </cell>
          <cell r="K3129">
            <v>50060</v>
          </cell>
          <cell r="L3129">
            <v>479349</v>
          </cell>
          <cell r="M3129">
            <v>0</v>
          </cell>
          <cell r="N3129">
            <v>17521</v>
          </cell>
          <cell r="O3129">
            <v>17521</v>
          </cell>
          <cell r="P3129">
            <v>2876094</v>
          </cell>
          <cell r="Q3129">
            <v>105126</v>
          </cell>
          <cell r="R3129">
            <v>2981220</v>
          </cell>
          <cell r="U3129" t="str">
            <v>VT: HĐK, NC:BĐG Q2/2026</v>
          </cell>
          <cell r="V3129" t="str">
            <v>VT: HĐK, NC:BĐG Q2/2026</v>
          </cell>
          <cell r="W3129" t="str">
            <v>ME</v>
          </cell>
        </row>
        <row r="3130">
          <cell r="F3130">
            <v>41</v>
          </cell>
          <cell r="J3130">
            <v>429289</v>
          </cell>
          <cell r="K3130">
            <v>35760</v>
          </cell>
          <cell r="L3130">
            <v>465049</v>
          </cell>
          <cell r="M3130">
            <v>0</v>
          </cell>
          <cell r="N3130">
            <v>12516</v>
          </cell>
          <cell r="O3130">
            <v>12516</v>
          </cell>
          <cell r="P3130">
            <v>19067009</v>
          </cell>
          <cell r="Q3130">
            <v>513156</v>
          </cell>
          <cell r="R3130">
            <v>19580165</v>
          </cell>
          <cell r="U3130" t="str">
            <v>VT: HĐK, NC:BĐG Q2/2026</v>
          </cell>
          <cell r="V3130" t="str">
            <v>VT: HĐK, NC:BĐG Q2/2026</v>
          </cell>
          <cell r="W3130" t="str">
            <v>ME</v>
          </cell>
        </row>
        <row r="3131">
          <cell r="F3131">
            <v>40</v>
          </cell>
          <cell r="J3131">
            <v>216714</v>
          </cell>
          <cell r="K3131">
            <v>32180</v>
          </cell>
          <cell r="L3131">
            <v>248894</v>
          </cell>
          <cell r="M3131">
            <v>0</v>
          </cell>
          <cell r="N3131">
            <v>11263</v>
          </cell>
          <cell r="O3131">
            <v>11263</v>
          </cell>
          <cell r="P3131">
            <v>9955760</v>
          </cell>
          <cell r="Q3131">
            <v>450520</v>
          </cell>
          <cell r="R3131">
            <v>10406280</v>
          </cell>
          <cell r="U3131" t="str">
            <v>VT: HĐK, NC:BĐG Q2/2026</v>
          </cell>
          <cell r="V3131" t="str">
            <v>VT: HĐK, NC:BĐG Q2/2026</v>
          </cell>
          <cell r="W3131" t="str">
            <v>ME</v>
          </cell>
        </row>
        <row r="3132">
          <cell r="L3132">
            <v>0</v>
          </cell>
          <cell r="M3132">
            <v>0</v>
          </cell>
          <cell r="N3132">
            <v>0</v>
          </cell>
          <cell r="O3132">
            <v>0</v>
          </cell>
          <cell r="P3132">
            <v>0</v>
          </cell>
          <cell r="Q3132">
            <v>0</v>
          </cell>
          <cell r="R3132">
            <v>0</v>
          </cell>
          <cell r="W3132" t="str">
            <v>ME</v>
          </cell>
        </row>
        <row r="3133">
          <cell r="F3133">
            <v>0.8</v>
          </cell>
          <cell r="J3133">
            <v>36419994</v>
          </cell>
          <cell r="K3133">
            <v>4307040</v>
          </cell>
          <cell r="L3133">
            <v>40727034</v>
          </cell>
          <cell r="M3133">
            <v>12746997.899999999</v>
          </cell>
          <cell r="N3133">
            <v>1507464</v>
          </cell>
          <cell r="O3133">
            <v>14254461.899999999</v>
          </cell>
          <cell r="P3133">
            <v>32581627.200000003</v>
          </cell>
          <cell r="Q3133">
            <v>11403569.52</v>
          </cell>
          <cell r="R3133">
            <v>43985196.719999999</v>
          </cell>
          <cell r="U3133" t="str">
            <v>BĐG Q2/2026</v>
          </cell>
          <cell r="V3133" t="str">
            <v>BĐG Q2/2026</v>
          </cell>
          <cell r="W3133" t="str">
            <v>ME</v>
          </cell>
        </row>
        <row r="3134">
          <cell r="F3134">
            <v>1.5</v>
          </cell>
          <cell r="J3134">
            <v>23523708</v>
          </cell>
          <cell r="K3134">
            <v>3420600</v>
          </cell>
          <cell r="L3134">
            <v>26944308</v>
          </cell>
          <cell r="M3134">
            <v>8233297.7999999998</v>
          </cell>
          <cell r="N3134">
            <v>1197210</v>
          </cell>
          <cell r="O3134">
            <v>9430507.8000000007</v>
          </cell>
          <cell r="P3134">
            <v>40416462</v>
          </cell>
          <cell r="Q3134">
            <v>14145761.700000001</v>
          </cell>
          <cell r="R3134">
            <v>54562223.700000003</v>
          </cell>
          <cell r="U3134" t="str">
            <v>BĐG Q2/2026</v>
          </cell>
          <cell r="V3134" t="str">
            <v>BĐG Q2/2026</v>
          </cell>
          <cell r="W3134" t="str">
            <v>ME</v>
          </cell>
        </row>
        <row r="3135">
          <cell r="F3135">
            <v>1.5</v>
          </cell>
          <cell r="J3135">
            <v>18789030</v>
          </cell>
          <cell r="K3135">
            <v>3166800</v>
          </cell>
          <cell r="L3135">
            <v>21955830</v>
          </cell>
          <cell r="M3135">
            <v>6576160.5</v>
          </cell>
          <cell r="N3135">
            <v>1108380</v>
          </cell>
          <cell r="O3135">
            <v>7684540.5</v>
          </cell>
          <cell r="P3135">
            <v>32933745</v>
          </cell>
          <cell r="Q3135">
            <v>11526810.75</v>
          </cell>
          <cell r="R3135">
            <v>44460555.75</v>
          </cell>
          <cell r="U3135" t="str">
            <v>BĐG Q2/2026</v>
          </cell>
          <cell r="V3135" t="str">
            <v>BĐG Q2/2026</v>
          </cell>
          <cell r="W3135" t="str">
            <v>ME</v>
          </cell>
        </row>
        <row r="3136">
          <cell r="F3136">
            <v>7</v>
          </cell>
          <cell r="J3136">
            <v>12289680</v>
          </cell>
          <cell r="K3136">
            <v>2913000</v>
          </cell>
          <cell r="L3136">
            <v>15202680</v>
          </cell>
          <cell r="M3136">
            <v>4301388</v>
          </cell>
          <cell r="N3136">
            <v>1019549.9999999999</v>
          </cell>
          <cell r="O3136">
            <v>5320938</v>
          </cell>
          <cell r="P3136">
            <v>106418760</v>
          </cell>
          <cell r="Q3136">
            <v>37246566</v>
          </cell>
          <cell r="R3136">
            <v>143665326</v>
          </cell>
          <cell r="U3136" t="str">
            <v>BĐG Q2/2026</v>
          </cell>
          <cell r="V3136" t="str">
            <v>BĐG Q2/2026</v>
          </cell>
          <cell r="W3136" t="str">
            <v>ME</v>
          </cell>
        </row>
        <row r="3137">
          <cell r="F3137">
            <v>6.85</v>
          </cell>
          <cell r="J3137">
            <v>7846488</v>
          </cell>
          <cell r="K3137">
            <v>2394120</v>
          </cell>
          <cell r="L3137">
            <v>10240608</v>
          </cell>
          <cell r="M3137">
            <v>2746270.8</v>
          </cell>
          <cell r="N3137">
            <v>837942</v>
          </cell>
          <cell r="O3137">
            <v>3584212.8</v>
          </cell>
          <cell r="P3137">
            <v>70148164.799999997</v>
          </cell>
          <cell r="Q3137">
            <v>24551857.679999996</v>
          </cell>
          <cell r="R3137">
            <v>94700022.479999989</v>
          </cell>
          <cell r="U3137" t="str">
            <v>BĐG Q2/2026</v>
          </cell>
          <cell r="V3137" t="str">
            <v>BĐG Q2/2026</v>
          </cell>
          <cell r="W3137" t="str">
            <v>ME</v>
          </cell>
        </row>
        <row r="3138">
          <cell r="F3138">
            <v>1.8</v>
          </cell>
          <cell r="J3138">
            <v>3844464</v>
          </cell>
          <cell r="K3138">
            <v>2265240</v>
          </cell>
          <cell r="L3138">
            <v>6109704</v>
          </cell>
          <cell r="M3138">
            <v>1345562.4</v>
          </cell>
          <cell r="N3138">
            <v>792834</v>
          </cell>
          <cell r="O3138">
            <v>2138396.4</v>
          </cell>
          <cell r="P3138">
            <v>10997467.200000001</v>
          </cell>
          <cell r="Q3138">
            <v>3849113.52</v>
          </cell>
          <cell r="R3138">
            <v>14846580.720000001</v>
          </cell>
          <cell r="U3138" t="str">
            <v>BĐG Q2/2026</v>
          </cell>
          <cell r="V3138" t="str">
            <v>BĐG Q2/2026</v>
          </cell>
          <cell r="W3138" t="str">
            <v>ME</v>
          </cell>
        </row>
        <row r="3139">
          <cell r="F3139">
            <v>0.6</v>
          </cell>
          <cell r="J3139">
            <v>1961622</v>
          </cell>
          <cell r="K3139">
            <v>1659240.0000000002</v>
          </cell>
          <cell r="L3139">
            <v>3620862</v>
          </cell>
          <cell r="M3139">
            <v>686567.7</v>
          </cell>
          <cell r="N3139">
            <v>580734</v>
          </cell>
          <cell r="O3139">
            <v>1267301.7</v>
          </cell>
          <cell r="P3139">
            <v>2172517.1999999997</v>
          </cell>
          <cell r="Q3139">
            <v>760381.0199999999</v>
          </cell>
          <cell r="R3139">
            <v>2932898.2199999997</v>
          </cell>
          <cell r="U3139" t="str">
            <v>BĐG Q2/2026</v>
          </cell>
          <cell r="V3139" t="str">
            <v>BĐG Q2/2026</v>
          </cell>
          <cell r="W3139" t="str">
            <v>ME</v>
          </cell>
        </row>
        <row r="3140">
          <cell r="F3140">
            <v>2</v>
          </cell>
          <cell r="J3140">
            <v>206784</v>
          </cell>
          <cell r="K3140">
            <v>32118</v>
          </cell>
          <cell r="L3140">
            <v>238902</v>
          </cell>
          <cell r="M3140">
            <v>72374.399999999994</v>
          </cell>
          <cell r="N3140">
            <v>11241.3</v>
          </cell>
          <cell r="O3140">
            <v>83615.7</v>
          </cell>
          <cell r="P3140">
            <v>477804</v>
          </cell>
          <cell r="Q3140">
            <v>167231.4</v>
          </cell>
          <cell r="R3140">
            <v>645035.4</v>
          </cell>
          <cell r="U3140" t="str">
            <v>BĐG Q2/2026</v>
          </cell>
          <cell r="V3140" t="str">
            <v>BĐG Q2/2026</v>
          </cell>
          <cell r="W3140" t="str">
            <v>ME</v>
          </cell>
        </row>
        <row r="3141">
          <cell r="F3141">
            <v>15</v>
          </cell>
          <cell r="J3141">
            <v>206784</v>
          </cell>
          <cell r="K3141">
            <v>32118</v>
          </cell>
          <cell r="L3141">
            <v>238902</v>
          </cell>
          <cell r="M3141">
            <v>72374.399999999994</v>
          </cell>
          <cell r="N3141">
            <v>11241.3</v>
          </cell>
          <cell r="O3141">
            <v>83615.7</v>
          </cell>
          <cell r="P3141">
            <v>3583530</v>
          </cell>
          <cell r="Q3141">
            <v>1254235.5</v>
          </cell>
          <cell r="R3141">
            <v>4837765.5</v>
          </cell>
          <cell r="U3141" t="str">
            <v>BĐG Q2/2026</v>
          </cell>
          <cell r="V3141" t="str">
            <v>BĐG Q2/2026</v>
          </cell>
          <cell r="W3141" t="str">
            <v>ME</v>
          </cell>
        </row>
        <row r="3142">
          <cell r="F3142">
            <v>164</v>
          </cell>
          <cell r="J3142">
            <v>88560</v>
          </cell>
          <cell r="K3142">
            <v>29646</v>
          </cell>
          <cell r="L3142">
            <v>118206</v>
          </cell>
          <cell r="M3142">
            <v>30995.999999999996</v>
          </cell>
          <cell r="N3142">
            <v>10376.099999999999</v>
          </cell>
          <cell r="O3142">
            <v>41372.099999999991</v>
          </cell>
          <cell r="P3142">
            <v>19385784</v>
          </cell>
          <cell r="Q3142">
            <v>6785024.3999999985</v>
          </cell>
          <cell r="R3142">
            <v>26170808.399999999</v>
          </cell>
          <cell r="U3142" t="str">
            <v>BĐG Q2/2026</v>
          </cell>
          <cell r="V3142" t="str">
            <v>BĐG Q2/2026</v>
          </cell>
          <cell r="W3142" t="str">
            <v>ME</v>
          </cell>
        </row>
        <row r="3143">
          <cell r="F3143">
            <v>94</v>
          </cell>
          <cell r="J3143">
            <v>48240</v>
          </cell>
          <cell r="K3143">
            <v>24705</v>
          </cell>
          <cell r="L3143">
            <v>72945</v>
          </cell>
          <cell r="M3143">
            <v>16884</v>
          </cell>
          <cell r="N3143">
            <v>8646.75</v>
          </cell>
          <cell r="O3143">
            <v>25530.75</v>
          </cell>
          <cell r="P3143">
            <v>6856830</v>
          </cell>
          <cell r="Q3143">
            <v>2399890.5</v>
          </cell>
          <cell r="R3143">
            <v>9256720.5</v>
          </cell>
          <cell r="U3143" t="str">
            <v>BĐG Q2/2026</v>
          </cell>
          <cell r="V3143" t="str">
            <v>BĐG Q2/2026</v>
          </cell>
          <cell r="W3143" t="str">
            <v>ME</v>
          </cell>
        </row>
        <row r="3144">
          <cell r="F3144">
            <v>8</v>
          </cell>
          <cell r="J3144">
            <v>468000</v>
          </cell>
          <cell r="K3144">
            <v>44469</v>
          </cell>
          <cell r="L3144">
            <v>512469</v>
          </cell>
          <cell r="M3144">
            <v>163800</v>
          </cell>
          <cell r="N3144">
            <v>15564.15</v>
          </cell>
          <cell r="O3144">
            <v>179364.15</v>
          </cell>
          <cell r="P3144">
            <v>4099752</v>
          </cell>
          <cell r="Q3144">
            <v>1434913.2</v>
          </cell>
          <cell r="R3144">
            <v>5534665.2000000002</v>
          </cell>
          <cell r="U3144" t="str">
            <v>BĐG Q2/2026</v>
          </cell>
          <cell r="V3144" t="str">
            <v>BĐG Q2/2026</v>
          </cell>
          <cell r="W3144" t="str">
            <v>ME</v>
          </cell>
        </row>
        <row r="3145">
          <cell r="F3145">
            <v>8</v>
          </cell>
          <cell r="J3145">
            <v>248400</v>
          </cell>
          <cell r="K3145">
            <v>39528</v>
          </cell>
          <cell r="L3145">
            <v>287928</v>
          </cell>
          <cell r="M3145">
            <v>86940</v>
          </cell>
          <cell r="N3145">
            <v>13834.8</v>
          </cell>
          <cell r="O3145">
            <v>100774.8</v>
          </cell>
          <cell r="P3145">
            <v>2303424</v>
          </cell>
          <cell r="Q3145">
            <v>806198.4</v>
          </cell>
          <cell r="R3145">
            <v>3109622.4</v>
          </cell>
          <cell r="U3145" t="str">
            <v>BĐG Q2/2026</v>
          </cell>
          <cell r="V3145" t="str">
            <v>BĐG Q2/2026</v>
          </cell>
          <cell r="W3145" t="str">
            <v>ME</v>
          </cell>
        </row>
        <row r="3146">
          <cell r="F3146">
            <v>8</v>
          </cell>
          <cell r="J3146">
            <v>146520</v>
          </cell>
          <cell r="K3146">
            <v>32118</v>
          </cell>
          <cell r="L3146">
            <v>178638</v>
          </cell>
          <cell r="M3146">
            <v>51282</v>
          </cell>
          <cell r="N3146">
            <v>11241.3</v>
          </cell>
          <cell r="O3146">
            <v>62523.3</v>
          </cell>
          <cell r="P3146">
            <v>1429104</v>
          </cell>
          <cell r="Q3146">
            <v>500186.4</v>
          </cell>
          <cell r="R3146">
            <v>1929290.4</v>
          </cell>
          <cell r="U3146" t="str">
            <v>BĐG Q2/2026</v>
          </cell>
          <cell r="V3146" t="str">
            <v>BĐG Q2/2026</v>
          </cell>
          <cell r="W3146" t="str">
            <v>ME</v>
          </cell>
        </row>
        <row r="3147">
          <cell r="F3147">
            <v>86</v>
          </cell>
          <cell r="J3147">
            <v>67176</v>
          </cell>
          <cell r="K3147">
            <v>29646</v>
          </cell>
          <cell r="L3147">
            <v>96822</v>
          </cell>
          <cell r="M3147">
            <v>23511.599999999999</v>
          </cell>
          <cell r="N3147">
            <v>10376.099999999999</v>
          </cell>
          <cell r="O3147">
            <v>33887.699999999997</v>
          </cell>
          <cell r="P3147">
            <v>8326692</v>
          </cell>
          <cell r="Q3147">
            <v>2914342.1999999997</v>
          </cell>
          <cell r="R3147">
            <v>11241034.199999999</v>
          </cell>
          <cell r="U3147" t="str">
            <v>BĐG Q2/2026</v>
          </cell>
          <cell r="V3147" t="str">
            <v>BĐG Q2/2026</v>
          </cell>
          <cell r="W3147" t="str">
            <v>ME</v>
          </cell>
        </row>
        <row r="3148">
          <cell r="F3148">
            <v>60</v>
          </cell>
          <cell r="J3148">
            <v>40248</v>
          </cell>
          <cell r="K3148">
            <v>24705</v>
          </cell>
          <cell r="L3148">
            <v>64953</v>
          </cell>
          <cell r="M3148">
            <v>14086.8</v>
          </cell>
          <cell r="N3148">
            <v>8646.75</v>
          </cell>
          <cell r="O3148">
            <v>22733.55</v>
          </cell>
          <cell r="P3148">
            <v>3897180</v>
          </cell>
          <cell r="Q3148">
            <v>1364013</v>
          </cell>
          <cell r="R3148">
            <v>5261193</v>
          </cell>
          <cell r="U3148" t="str">
            <v>BĐG Q2/2026</v>
          </cell>
          <cell r="V3148" t="str">
            <v>BĐG Q2/2026</v>
          </cell>
          <cell r="W3148" t="str">
            <v>ME</v>
          </cell>
        </row>
        <row r="3149">
          <cell r="F3149">
            <v>15</v>
          </cell>
          <cell r="J3149">
            <v>198000</v>
          </cell>
          <cell r="K3149">
            <v>29646</v>
          </cell>
          <cell r="L3149">
            <v>227646</v>
          </cell>
          <cell r="M3149">
            <v>69300</v>
          </cell>
          <cell r="N3149">
            <v>10376.099999999999</v>
          </cell>
          <cell r="O3149">
            <v>79676.100000000006</v>
          </cell>
          <cell r="P3149">
            <v>3414690</v>
          </cell>
          <cell r="Q3149">
            <v>1195141.5</v>
          </cell>
          <cell r="R3149">
            <v>4609831.5</v>
          </cell>
          <cell r="U3149" t="str">
            <v>BĐG Q2/2026</v>
          </cell>
          <cell r="V3149" t="str">
            <v>BĐG Q2/2026</v>
          </cell>
          <cell r="W3149" t="str">
            <v>ME</v>
          </cell>
        </row>
        <row r="3150">
          <cell r="F3150">
            <v>15</v>
          </cell>
          <cell r="J3150">
            <v>125496</v>
          </cell>
          <cell r="K3150">
            <v>26352</v>
          </cell>
          <cell r="L3150">
            <v>151848</v>
          </cell>
          <cell r="M3150">
            <v>43923.6</v>
          </cell>
          <cell r="N3150">
            <v>9223.1999999999989</v>
          </cell>
          <cell r="O3150">
            <v>53146.799999999996</v>
          </cell>
          <cell r="P3150">
            <v>2277720</v>
          </cell>
          <cell r="Q3150">
            <v>797201.99999999988</v>
          </cell>
          <cell r="R3150">
            <v>3074922</v>
          </cell>
          <cell r="U3150" t="str">
            <v>BĐG Q2/2026</v>
          </cell>
          <cell r="V3150" t="str">
            <v>BĐG Q2/2026</v>
          </cell>
          <cell r="W3150" t="str">
            <v>ME</v>
          </cell>
        </row>
        <row r="3151">
          <cell r="F3151">
            <v>15</v>
          </cell>
          <cell r="J3151">
            <v>77688</v>
          </cell>
          <cell r="K3151">
            <v>21412</v>
          </cell>
          <cell r="L3151">
            <v>99100</v>
          </cell>
          <cell r="M3151">
            <v>27190.799999999999</v>
          </cell>
          <cell r="N3151">
            <v>7494.2</v>
          </cell>
          <cell r="O3151">
            <v>34685</v>
          </cell>
          <cell r="P3151">
            <v>1486500</v>
          </cell>
          <cell r="Q3151">
            <v>520275</v>
          </cell>
          <cell r="R3151">
            <v>2006775</v>
          </cell>
          <cell r="U3151" t="str">
            <v>BĐG Q2/2026</v>
          </cell>
          <cell r="V3151" t="str">
            <v>BĐG Q2/2026</v>
          </cell>
          <cell r="W3151" t="str">
            <v>ME</v>
          </cell>
        </row>
        <row r="3152">
          <cell r="F3152">
            <v>164</v>
          </cell>
          <cell r="J3152">
            <v>39456</v>
          </cell>
          <cell r="K3152">
            <v>19764</v>
          </cell>
          <cell r="L3152">
            <v>59220</v>
          </cell>
          <cell r="M3152">
            <v>13809.599999999999</v>
          </cell>
          <cell r="N3152">
            <v>6917.4</v>
          </cell>
          <cell r="O3152">
            <v>20727</v>
          </cell>
          <cell r="P3152">
            <v>9712080</v>
          </cell>
          <cell r="Q3152">
            <v>3399228</v>
          </cell>
          <cell r="R3152">
            <v>13111308</v>
          </cell>
          <cell r="U3152" t="str">
            <v>BĐG Q2/2026</v>
          </cell>
          <cell r="V3152" t="str">
            <v>BĐG Q2/2026</v>
          </cell>
          <cell r="W3152" t="str">
            <v>ME</v>
          </cell>
        </row>
        <row r="3153">
          <cell r="F3153">
            <v>94</v>
          </cell>
          <cell r="J3153">
            <v>24408</v>
          </cell>
          <cell r="K3153">
            <v>16470</v>
          </cell>
          <cell r="L3153">
            <v>40878</v>
          </cell>
          <cell r="M3153">
            <v>8542.7999999999993</v>
          </cell>
          <cell r="N3153">
            <v>5764.5</v>
          </cell>
          <cell r="O3153">
            <v>14307.3</v>
          </cell>
          <cell r="P3153">
            <v>3842532</v>
          </cell>
          <cell r="Q3153">
            <v>1344886.2</v>
          </cell>
          <cell r="R3153">
            <v>5187418.2</v>
          </cell>
          <cell r="U3153" t="str">
            <v>BĐG Q2/2026</v>
          </cell>
          <cell r="V3153" t="str">
            <v>BĐG Q2/2026</v>
          </cell>
          <cell r="W3153" t="str">
            <v>ME</v>
          </cell>
        </row>
        <row r="3154">
          <cell r="F3154">
            <v>80</v>
          </cell>
          <cell r="J3154">
            <v>12816</v>
          </cell>
          <cell r="K3154">
            <v>12847</v>
          </cell>
          <cell r="L3154">
            <v>25663</v>
          </cell>
          <cell r="M3154">
            <v>4485.5999999999995</v>
          </cell>
          <cell r="N3154">
            <v>4496.45</v>
          </cell>
          <cell r="O3154">
            <v>8982.0499999999993</v>
          </cell>
          <cell r="P3154">
            <v>2053040</v>
          </cell>
          <cell r="Q3154">
            <v>718564</v>
          </cell>
          <cell r="R3154">
            <v>2771604</v>
          </cell>
          <cell r="U3154" t="str">
            <v>BĐG Q2/2026</v>
          </cell>
          <cell r="V3154" t="str">
            <v>BĐG Q2/2026</v>
          </cell>
          <cell r="W3154" t="str">
            <v>ME</v>
          </cell>
        </row>
        <row r="3155">
          <cell r="F3155">
            <v>120</v>
          </cell>
          <cell r="J3155">
            <v>3528</v>
          </cell>
          <cell r="K3155">
            <v>11530</v>
          </cell>
          <cell r="L3155">
            <v>15058</v>
          </cell>
          <cell r="M3155">
            <v>1234.8</v>
          </cell>
          <cell r="N3155">
            <v>4035.4999999999995</v>
          </cell>
          <cell r="O3155">
            <v>5270.2999999999993</v>
          </cell>
          <cell r="P3155">
            <v>1806960</v>
          </cell>
          <cell r="Q3155">
            <v>632435.99999999988</v>
          </cell>
          <cell r="R3155">
            <v>2439396</v>
          </cell>
          <cell r="U3155" t="str">
            <v>BĐG Q2/2026</v>
          </cell>
          <cell r="V3155" t="str">
            <v>BĐG Q2/2026</v>
          </cell>
          <cell r="W3155" t="str">
            <v>ME</v>
          </cell>
        </row>
        <row r="3156">
          <cell r="F3156">
            <v>20</v>
          </cell>
          <cell r="J3156">
            <v>13230</v>
          </cell>
          <cell r="K3156">
            <v>16470</v>
          </cell>
          <cell r="L3156">
            <v>29700</v>
          </cell>
          <cell r="M3156">
            <v>4630.5</v>
          </cell>
          <cell r="N3156">
            <v>5764.5</v>
          </cell>
          <cell r="O3156">
            <v>10395</v>
          </cell>
          <cell r="P3156">
            <v>594000</v>
          </cell>
          <cell r="Q3156">
            <v>207900</v>
          </cell>
          <cell r="R3156">
            <v>801900</v>
          </cell>
          <cell r="U3156" t="str">
            <v>BĐG Q2/2026</v>
          </cell>
          <cell r="V3156" t="str">
            <v>BĐG Q2/2026</v>
          </cell>
          <cell r="W3156" t="str">
            <v>ME</v>
          </cell>
        </row>
        <row r="3157">
          <cell r="F3157">
            <v>40</v>
          </cell>
          <cell r="J3157">
            <v>7128</v>
          </cell>
          <cell r="K3157">
            <v>12847</v>
          </cell>
          <cell r="L3157">
            <v>19975</v>
          </cell>
          <cell r="M3157">
            <v>2494.7999999999997</v>
          </cell>
          <cell r="N3157">
            <v>4496.45</v>
          </cell>
          <cell r="O3157">
            <v>6991.25</v>
          </cell>
          <cell r="P3157">
            <v>799000</v>
          </cell>
          <cell r="Q3157">
            <v>279650</v>
          </cell>
          <cell r="R3157">
            <v>1078650</v>
          </cell>
          <cell r="U3157" t="str">
            <v>BĐG Q2/2026</v>
          </cell>
          <cell r="V3157" t="str">
            <v>BĐG Q2/2026</v>
          </cell>
          <cell r="W3157" t="str">
            <v>ME</v>
          </cell>
        </row>
        <row r="3158">
          <cell r="F3158">
            <v>5</v>
          </cell>
          <cell r="J3158">
            <v>52848</v>
          </cell>
          <cell r="K3158">
            <v>19764</v>
          </cell>
          <cell r="L3158">
            <v>72612</v>
          </cell>
          <cell r="M3158">
            <v>18496.8</v>
          </cell>
          <cell r="N3158">
            <v>6917.4</v>
          </cell>
          <cell r="O3158">
            <v>25414.199999999997</v>
          </cell>
          <cell r="P3158">
            <v>363060</v>
          </cell>
          <cell r="Q3158">
            <v>127070.99999999999</v>
          </cell>
          <cell r="R3158">
            <v>490131</v>
          </cell>
          <cell r="U3158" t="str">
            <v>BĐG Q2/2026</v>
          </cell>
          <cell r="V3158" t="str">
            <v>BĐG Q2/2026</v>
          </cell>
          <cell r="W3158" t="str">
            <v>ME</v>
          </cell>
        </row>
        <row r="3159">
          <cell r="F3159">
            <v>5</v>
          </cell>
          <cell r="J3159">
            <v>25848</v>
          </cell>
          <cell r="K3159">
            <v>16470</v>
          </cell>
          <cell r="L3159">
            <v>42318</v>
          </cell>
          <cell r="M3159">
            <v>9046.7999999999993</v>
          </cell>
          <cell r="N3159">
            <v>5764.5</v>
          </cell>
          <cell r="O3159">
            <v>14811.3</v>
          </cell>
          <cell r="P3159">
            <v>211590</v>
          </cell>
          <cell r="Q3159">
            <v>74056.5</v>
          </cell>
          <cell r="R3159">
            <v>285646.5</v>
          </cell>
          <cell r="U3159" t="str">
            <v>BĐG Q2/2026</v>
          </cell>
          <cell r="V3159" t="str">
            <v>BĐG Q2/2026</v>
          </cell>
          <cell r="W3159" t="str">
            <v>ME</v>
          </cell>
        </row>
        <row r="3160">
          <cell r="F3160">
            <v>3</v>
          </cell>
          <cell r="J3160">
            <v>14688</v>
          </cell>
          <cell r="K3160">
            <v>12847</v>
          </cell>
          <cell r="L3160">
            <v>27535</v>
          </cell>
          <cell r="M3160">
            <v>5140.7999999999993</v>
          </cell>
          <cell r="N3160">
            <v>4496.45</v>
          </cell>
          <cell r="O3160">
            <v>9637.25</v>
          </cell>
          <cell r="P3160">
            <v>82605</v>
          </cell>
          <cell r="Q3160">
            <v>28911.75</v>
          </cell>
          <cell r="R3160">
            <v>111516.75</v>
          </cell>
          <cell r="U3160" t="str">
            <v>BĐG Q2/2026</v>
          </cell>
          <cell r="V3160" t="str">
            <v>BĐG Q2/2026</v>
          </cell>
          <cell r="W3160" t="str">
            <v>ME</v>
          </cell>
        </row>
        <row r="3161">
          <cell r="F3161">
            <v>80</v>
          </cell>
          <cell r="J3161">
            <v>4608</v>
          </cell>
          <cell r="K3161">
            <v>11530</v>
          </cell>
          <cell r="L3161">
            <v>16138</v>
          </cell>
          <cell r="M3161">
            <v>1612.8</v>
          </cell>
          <cell r="N3161">
            <v>4035.4999999999995</v>
          </cell>
          <cell r="O3161">
            <v>5648.2999999999993</v>
          </cell>
          <cell r="P3161">
            <v>1291040</v>
          </cell>
          <cell r="Q3161">
            <v>451863.99999999994</v>
          </cell>
          <cell r="R3161">
            <v>1742904</v>
          </cell>
          <cell r="U3161" t="str">
            <v>BĐG Q2/2026</v>
          </cell>
          <cell r="V3161" t="str">
            <v>BĐG Q2/2026</v>
          </cell>
          <cell r="W3161" t="str">
            <v>ME</v>
          </cell>
        </row>
        <row r="3162">
          <cell r="F3162">
            <v>6</v>
          </cell>
          <cell r="J3162">
            <v>87696</v>
          </cell>
          <cell r="K3162">
            <v>9882</v>
          </cell>
          <cell r="L3162">
            <v>97578</v>
          </cell>
          <cell r="M3162">
            <v>30693.599999999999</v>
          </cell>
          <cell r="N3162">
            <v>3458.7</v>
          </cell>
          <cell r="O3162">
            <v>34152.299999999996</v>
          </cell>
          <cell r="P3162">
            <v>585468</v>
          </cell>
          <cell r="Q3162">
            <v>204913.8</v>
          </cell>
          <cell r="R3162">
            <v>790381.8</v>
          </cell>
          <cell r="U3162" t="str">
            <v>BĐG Q2/2026</v>
          </cell>
          <cell r="V3162" t="str">
            <v>BĐG Q2/2026</v>
          </cell>
          <cell r="W3162" t="str">
            <v>ME</v>
          </cell>
        </row>
        <row r="3163">
          <cell r="F3163">
            <v>2</v>
          </cell>
          <cell r="J3163">
            <v>55656</v>
          </cell>
          <cell r="K3163">
            <v>8235</v>
          </cell>
          <cell r="L3163">
            <v>63891</v>
          </cell>
          <cell r="M3163">
            <v>19479.599999999999</v>
          </cell>
          <cell r="N3163">
            <v>2882.25</v>
          </cell>
          <cell r="O3163">
            <v>22361.85</v>
          </cell>
          <cell r="P3163">
            <v>127782</v>
          </cell>
          <cell r="Q3163">
            <v>44723.7</v>
          </cell>
          <cell r="R3163">
            <v>172505.7</v>
          </cell>
          <cell r="U3163" t="str">
            <v>BĐG Q2/2026</v>
          </cell>
          <cell r="V3163" t="str">
            <v>BĐG Q2/2026</v>
          </cell>
          <cell r="W3163" t="str">
            <v>ME</v>
          </cell>
        </row>
        <row r="3164">
          <cell r="F3164">
            <v>46</v>
          </cell>
          <cell r="J3164">
            <v>87696</v>
          </cell>
          <cell r="K3164">
            <v>9882</v>
          </cell>
          <cell r="L3164">
            <v>97578</v>
          </cell>
          <cell r="M3164">
            <v>30693.599999999999</v>
          </cell>
          <cell r="N3164">
            <v>3458.7</v>
          </cell>
          <cell r="O3164">
            <v>34152.299999999996</v>
          </cell>
          <cell r="P3164">
            <v>4488588</v>
          </cell>
          <cell r="Q3164">
            <v>1571005.7999999998</v>
          </cell>
          <cell r="R3164">
            <v>6059593.7999999998</v>
          </cell>
          <cell r="U3164" t="str">
            <v>BĐG Q2/2026</v>
          </cell>
          <cell r="V3164" t="str">
            <v>BĐG Q2/2026</v>
          </cell>
          <cell r="W3164" t="str">
            <v>ME</v>
          </cell>
        </row>
        <row r="3165">
          <cell r="F3165">
            <v>42</v>
          </cell>
          <cell r="J3165">
            <v>55656</v>
          </cell>
          <cell r="K3165">
            <v>8235</v>
          </cell>
          <cell r="L3165">
            <v>63891</v>
          </cell>
          <cell r="M3165">
            <v>19479.599999999999</v>
          </cell>
          <cell r="N3165">
            <v>2882.25</v>
          </cell>
          <cell r="O3165">
            <v>22361.85</v>
          </cell>
          <cell r="P3165">
            <v>2683422</v>
          </cell>
          <cell r="Q3165">
            <v>939197.7</v>
          </cell>
          <cell r="R3165">
            <v>3622619.7</v>
          </cell>
          <cell r="U3165" t="str">
            <v>BĐG Q2/2026</v>
          </cell>
          <cell r="V3165" t="str">
            <v>BĐG Q2/2026</v>
          </cell>
          <cell r="W3165" t="str">
            <v>ME</v>
          </cell>
        </row>
        <row r="3166">
          <cell r="L3166">
            <v>0</v>
          </cell>
          <cell r="M3166">
            <v>0</v>
          </cell>
          <cell r="N3166">
            <v>0</v>
          </cell>
          <cell r="O3166">
            <v>0</v>
          </cell>
          <cell r="P3166">
            <v>0</v>
          </cell>
          <cell r="Q3166">
            <v>0</v>
          </cell>
          <cell r="R3166">
            <v>0</v>
          </cell>
          <cell r="W3166" t="str">
            <v>ME</v>
          </cell>
        </row>
        <row r="3167">
          <cell r="F3167">
            <v>0.3</v>
          </cell>
          <cell r="J3167">
            <v>36419994</v>
          </cell>
          <cell r="K3167">
            <v>4307040</v>
          </cell>
          <cell r="L3167">
            <v>40727034</v>
          </cell>
          <cell r="M3167">
            <v>12746997.899999999</v>
          </cell>
          <cell r="N3167">
            <v>1507464</v>
          </cell>
          <cell r="O3167">
            <v>14254461.899999999</v>
          </cell>
          <cell r="P3167">
            <v>12218110.199999999</v>
          </cell>
          <cell r="Q3167">
            <v>4276338.5699999994</v>
          </cell>
          <cell r="R3167">
            <v>16494448.77</v>
          </cell>
          <cell r="U3167" t="str">
            <v>BĐG Q2/2026</v>
          </cell>
          <cell r="V3167" t="str">
            <v>BĐG Q2/2026</v>
          </cell>
          <cell r="W3167" t="str">
            <v>ME</v>
          </cell>
        </row>
        <row r="3168">
          <cell r="F3168">
            <v>0.55000000000000004</v>
          </cell>
          <cell r="J3168">
            <v>18789030</v>
          </cell>
          <cell r="K3168">
            <v>3166800</v>
          </cell>
          <cell r="L3168">
            <v>21955830</v>
          </cell>
          <cell r="M3168">
            <v>6576160.5</v>
          </cell>
          <cell r="N3168">
            <v>1108380</v>
          </cell>
          <cell r="O3168">
            <v>7684540.5</v>
          </cell>
          <cell r="P3168">
            <v>12075706.500000002</v>
          </cell>
          <cell r="Q3168">
            <v>4226497.2750000004</v>
          </cell>
          <cell r="R3168">
            <v>16302203.775000002</v>
          </cell>
          <cell r="U3168" t="str">
            <v>BĐG Q2/2026</v>
          </cell>
          <cell r="V3168" t="str">
            <v>BĐG Q2/2026</v>
          </cell>
          <cell r="W3168" t="str">
            <v>ME</v>
          </cell>
        </row>
        <row r="3169">
          <cell r="F3169">
            <v>60</v>
          </cell>
          <cell r="J3169">
            <v>198000</v>
          </cell>
          <cell r="K3169">
            <v>29646</v>
          </cell>
          <cell r="L3169">
            <v>227646</v>
          </cell>
          <cell r="M3169">
            <v>69300</v>
          </cell>
          <cell r="N3169">
            <v>10376.099999999999</v>
          </cell>
          <cell r="O3169">
            <v>79676.100000000006</v>
          </cell>
          <cell r="P3169">
            <v>13658760</v>
          </cell>
          <cell r="Q3169">
            <v>4780566</v>
          </cell>
          <cell r="R3169">
            <v>18439326</v>
          </cell>
          <cell r="U3169" t="str">
            <v>BĐG Q2/2026</v>
          </cell>
          <cell r="V3169" t="str">
            <v>BĐG Q2/2026</v>
          </cell>
          <cell r="W3169" t="str">
            <v>ME</v>
          </cell>
        </row>
        <row r="3170">
          <cell r="F3170">
            <v>60</v>
          </cell>
          <cell r="J3170">
            <v>77688</v>
          </cell>
          <cell r="K3170">
            <v>21412</v>
          </cell>
          <cell r="L3170">
            <v>99100</v>
          </cell>
          <cell r="M3170">
            <v>27190.799999999999</v>
          </cell>
          <cell r="N3170">
            <v>7494.2</v>
          </cell>
          <cell r="O3170">
            <v>34685</v>
          </cell>
          <cell r="P3170">
            <v>5946000</v>
          </cell>
          <cell r="Q3170">
            <v>2081100</v>
          </cell>
          <cell r="R3170">
            <v>8027100</v>
          </cell>
          <cell r="U3170" t="str">
            <v>BĐG Q2/2026</v>
          </cell>
          <cell r="V3170" t="str">
            <v>BĐG Q2/2026</v>
          </cell>
          <cell r="W3170" t="str">
            <v>ME</v>
          </cell>
        </row>
        <row r="3171">
          <cell r="F3171">
            <v>20</v>
          </cell>
          <cell r="J3171">
            <v>336000</v>
          </cell>
          <cell r="K3171">
            <v>66000</v>
          </cell>
          <cell r="L3171">
            <v>402000</v>
          </cell>
          <cell r="M3171">
            <v>0</v>
          </cell>
          <cell r="N3171">
            <v>23100</v>
          </cell>
          <cell r="O3171">
            <v>23100</v>
          </cell>
          <cell r="P3171">
            <v>8040000</v>
          </cell>
          <cell r="Q3171">
            <v>462000</v>
          </cell>
          <cell r="R3171">
            <v>8502000</v>
          </cell>
          <cell r="U3171" t="str">
            <v>VT: NCC, NC:BĐG Q2/2026</v>
          </cell>
          <cell r="V3171" t="str">
            <v>VT: NCC, NC:BĐG Q2/2026</v>
          </cell>
          <cell r="W3171" t="str">
            <v>ME</v>
          </cell>
        </row>
        <row r="3172">
          <cell r="F3172">
            <v>3</v>
          </cell>
          <cell r="J3172">
            <v>228000</v>
          </cell>
          <cell r="K3172">
            <v>62586</v>
          </cell>
          <cell r="L3172">
            <v>290586</v>
          </cell>
          <cell r="M3172">
            <v>0</v>
          </cell>
          <cell r="N3172">
            <v>21905.1</v>
          </cell>
          <cell r="O3172">
            <v>21905.1</v>
          </cell>
          <cell r="P3172">
            <v>871758</v>
          </cell>
          <cell r="Q3172">
            <v>65715.299999999988</v>
          </cell>
          <cell r="R3172">
            <v>937473.3</v>
          </cell>
          <cell r="U3172" t="str">
            <v>VT: NCC, NC:BĐG Q2/2026</v>
          </cell>
          <cell r="V3172" t="str">
            <v>VT: NCC, NC:BĐG Q2/2026</v>
          </cell>
          <cell r="W3172" t="str">
            <v>ME</v>
          </cell>
        </row>
        <row r="3327">
          <cell r="W3327" t="str">
            <v>ME</v>
          </cell>
        </row>
        <row r="3328">
          <cell r="L3328">
            <v>0</v>
          </cell>
          <cell r="M3328">
            <v>0</v>
          </cell>
          <cell r="N3328">
            <v>0</v>
          </cell>
          <cell r="O3328">
            <v>0</v>
          </cell>
          <cell r="P3328">
            <v>0</v>
          </cell>
          <cell r="Q3328">
            <v>0</v>
          </cell>
          <cell r="R3328">
            <v>0</v>
          </cell>
          <cell r="W3328" t="str">
            <v>ME</v>
          </cell>
        </row>
        <row r="3329">
          <cell r="L3329">
            <v>0</v>
          </cell>
          <cell r="M3329">
            <v>0</v>
          </cell>
          <cell r="N3329">
            <v>0</v>
          </cell>
          <cell r="O3329">
            <v>0</v>
          </cell>
          <cell r="P3329">
            <v>0</v>
          </cell>
          <cell r="Q3329">
            <v>0</v>
          </cell>
          <cell r="R3329">
            <v>0</v>
          </cell>
          <cell r="W3329" t="str">
            <v>ME</v>
          </cell>
        </row>
        <row r="3330">
          <cell r="F3330">
            <v>4.88</v>
          </cell>
          <cell r="J3330">
            <v>11309868</v>
          </cell>
          <cell r="K3330">
            <v>3500280.0000000005</v>
          </cell>
          <cell r="L3330">
            <v>14810148</v>
          </cell>
          <cell r="M3330">
            <v>3958453.8</v>
          </cell>
          <cell r="N3330">
            <v>1225098</v>
          </cell>
          <cell r="O3330">
            <v>5183551.8</v>
          </cell>
          <cell r="P3330">
            <v>72273522.239999995</v>
          </cell>
          <cell r="Q3330">
            <v>25295732.783999998</v>
          </cell>
          <cell r="R3330">
            <v>97569255.023999989</v>
          </cell>
          <cell r="T3330">
            <v>12415000</v>
          </cell>
          <cell r="U3330" t="str">
            <v>BĐG Q2/2026</v>
          </cell>
          <cell r="V3330" t="str">
            <v>BĐG Q2/2026</v>
          </cell>
          <cell r="W3330" t="str">
            <v>ME</v>
          </cell>
        </row>
        <row r="3331">
          <cell r="F3331">
            <v>3.1</v>
          </cell>
          <cell r="J3331">
            <v>7539912</v>
          </cell>
          <cell r="K3331">
            <v>3280680.0000000005</v>
          </cell>
          <cell r="L3331">
            <v>10820592</v>
          </cell>
          <cell r="M3331">
            <v>2638969.1999999997</v>
          </cell>
          <cell r="N3331">
            <v>1148238</v>
          </cell>
          <cell r="O3331">
            <v>3787207.1999999997</v>
          </cell>
          <cell r="P3331">
            <v>33543835.199999999</v>
          </cell>
          <cell r="Q3331">
            <v>11740342.32</v>
          </cell>
          <cell r="R3331">
            <v>45284177.519999996</v>
          </cell>
          <cell r="T3331">
            <v>8352500</v>
          </cell>
          <cell r="U3331" t="str">
            <v>BĐG Q2/2026</v>
          </cell>
          <cell r="V3331" t="str">
            <v>BĐG Q2/2026</v>
          </cell>
          <cell r="W3331" t="str">
            <v>ME</v>
          </cell>
        </row>
        <row r="3332">
          <cell r="F3332">
            <v>2.16</v>
          </cell>
          <cell r="J3332">
            <v>4985336</v>
          </cell>
          <cell r="K3332">
            <v>2698200</v>
          </cell>
          <cell r="L3332">
            <v>7683536</v>
          </cell>
          <cell r="M3332">
            <v>1744867.5999999999</v>
          </cell>
          <cell r="N3332">
            <v>944369.99999999988</v>
          </cell>
          <cell r="O3332">
            <v>2689237.5999999996</v>
          </cell>
          <cell r="P3332">
            <v>16596437.760000002</v>
          </cell>
          <cell r="Q3332">
            <v>5808753.216</v>
          </cell>
          <cell r="R3332">
            <v>22405190.976000004</v>
          </cell>
          <cell r="U3332" t="str">
            <v>BĐG Q2/2026</v>
          </cell>
          <cell r="V3332" t="str">
            <v>BĐG Q2/2026</v>
          </cell>
          <cell r="W3332" t="str">
            <v>ME</v>
          </cell>
        </row>
        <row r="3333">
          <cell r="F3333">
            <v>0.48</v>
          </cell>
          <cell r="J3333">
            <v>2366172</v>
          </cell>
          <cell r="K3333">
            <v>2424120</v>
          </cell>
          <cell r="L3333">
            <v>4790292</v>
          </cell>
          <cell r="M3333">
            <v>828160.2</v>
          </cell>
          <cell r="N3333">
            <v>848442</v>
          </cell>
          <cell r="O3333">
            <v>1676602.2</v>
          </cell>
          <cell r="P3333">
            <v>2299340.1599999997</v>
          </cell>
          <cell r="Q3333">
            <v>804769.05599999998</v>
          </cell>
          <cell r="R3333">
            <v>3104109.2159999995</v>
          </cell>
          <cell r="T3333">
            <v>2580500</v>
          </cell>
          <cell r="U3333" t="str">
            <v>BĐG Q2/2026</v>
          </cell>
          <cell r="V3333" t="str">
            <v>BĐG Q2/2026</v>
          </cell>
          <cell r="W3333" t="str">
            <v>ME</v>
          </cell>
        </row>
        <row r="3334">
          <cell r="F3334">
            <v>2.15</v>
          </cell>
          <cell r="J3334">
            <v>1555740</v>
          </cell>
          <cell r="K3334">
            <v>2180880</v>
          </cell>
          <cell r="L3334">
            <v>3736620</v>
          </cell>
          <cell r="M3334">
            <v>544509</v>
          </cell>
          <cell r="N3334">
            <v>763308</v>
          </cell>
          <cell r="O3334">
            <v>1307817</v>
          </cell>
          <cell r="P3334">
            <v>8033733</v>
          </cell>
          <cell r="Q3334">
            <v>2811806.55</v>
          </cell>
          <cell r="R3334">
            <v>10845539.550000001</v>
          </cell>
          <cell r="T3334">
            <v>1677000</v>
          </cell>
          <cell r="U3334" t="str">
            <v>BĐG Q2/2026</v>
          </cell>
          <cell r="V3334" t="str">
            <v>BĐG Q2/2026</v>
          </cell>
          <cell r="W3334" t="str">
            <v>ME</v>
          </cell>
        </row>
        <row r="3335">
          <cell r="F3335">
            <v>4.88</v>
          </cell>
          <cell r="J3335">
            <v>0</v>
          </cell>
          <cell r="K3335">
            <v>563857.14285714307</v>
          </cell>
          <cell r="L3335">
            <v>563857.14285714307</v>
          </cell>
          <cell r="M3335">
            <v>0</v>
          </cell>
          <cell r="N3335">
            <v>197350.00000000006</v>
          </cell>
          <cell r="O3335">
            <v>197350.00000000006</v>
          </cell>
          <cell r="P3335">
            <v>2751622.8571428582</v>
          </cell>
          <cell r="Q3335">
            <v>963068.00000000023</v>
          </cell>
          <cell r="R3335">
            <v>3714690.8571428582</v>
          </cell>
          <cell r="U3335" t="str">
            <v>BĐG Q2/2026</v>
          </cell>
          <cell r="V3335" t="str">
            <v>BĐG Q2/2026</v>
          </cell>
          <cell r="W3335" t="str">
            <v>ME</v>
          </cell>
        </row>
        <row r="3336">
          <cell r="F3336">
            <v>3.1</v>
          </cell>
          <cell r="J3336">
            <v>0</v>
          </cell>
          <cell r="K3336">
            <v>563857.14285714307</v>
          </cell>
          <cell r="L3336">
            <v>563857.14285714307</v>
          </cell>
          <cell r="M3336">
            <v>0</v>
          </cell>
          <cell r="N3336">
            <v>197350.00000000006</v>
          </cell>
          <cell r="O3336">
            <v>197350.00000000006</v>
          </cell>
          <cell r="P3336">
            <v>1747957.1428571437</v>
          </cell>
          <cell r="Q3336">
            <v>611785.00000000023</v>
          </cell>
          <cell r="R3336">
            <v>2359742.1428571437</v>
          </cell>
          <cell r="U3336" t="str">
            <v>BĐG Q2/2026</v>
          </cell>
          <cell r="V3336" t="str">
            <v>BĐG Q2/2026</v>
          </cell>
          <cell r="W3336" t="str">
            <v>ME</v>
          </cell>
        </row>
        <row r="3337">
          <cell r="F3337">
            <v>2.16</v>
          </cell>
          <cell r="J3337">
            <v>0</v>
          </cell>
          <cell r="K3337">
            <v>376857.14285714296</v>
          </cell>
          <cell r="L3337">
            <v>376857.14285714296</v>
          </cell>
          <cell r="M3337">
            <v>0</v>
          </cell>
          <cell r="N3337">
            <v>131900.00000000003</v>
          </cell>
          <cell r="O3337">
            <v>131900.00000000003</v>
          </cell>
          <cell r="P3337">
            <v>814011.42857142887</v>
          </cell>
          <cell r="Q3337">
            <v>284904.00000000006</v>
          </cell>
          <cell r="R3337">
            <v>1098915.4285714289</v>
          </cell>
          <cell r="U3337" t="str">
            <v>BĐG Q2/2026</v>
          </cell>
          <cell r="V3337" t="str">
            <v>BĐG Q2/2026</v>
          </cell>
          <cell r="W3337" t="str">
            <v>ME</v>
          </cell>
        </row>
        <row r="3338">
          <cell r="F3338">
            <v>0.48</v>
          </cell>
          <cell r="J3338">
            <v>0</v>
          </cell>
          <cell r="K3338">
            <v>376857.14285714296</v>
          </cell>
          <cell r="L3338">
            <v>376857.14285714296</v>
          </cell>
          <cell r="M3338">
            <v>0</v>
          </cell>
          <cell r="N3338">
            <v>131900.00000000003</v>
          </cell>
          <cell r="O3338">
            <v>131900.00000000003</v>
          </cell>
          <cell r="P3338">
            <v>180891.42857142861</v>
          </cell>
          <cell r="Q3338">
            <v>63312.000000000015</v>
          </cell>
          <cell r="R3338">
            <v>244203.42857142864</v>
          </cell>
          <cell r="U3338" t="str">
            <v>BĐG Q2/2026</v>
          </cell>
          <cell r="V3338" t="str">
            <v>BĐG Q2/2026</v>
          </cell>
          <cell r="W3338" t="str">
            <v>ME</v>
          </cell>
        </row>
        <row r="3339">
          <cell r="F3339">
            <v>2.15</v>
          </cell>
          <cell r="J3339">
            <v>0</v>
          </cell>
          <cell r="K3339">
            <v>376857.14285714296</v>
          </cell>
          <cell r="L3339">
            <v>376857.14285714296</v>
          </cell>
          <cell r="M3339">
            <v>0</v>
          </cell>
          <cell r="N3339">
            <v>131900.00000000003</v>
          </cell>
          <cell r="O3339">
            <v>131900.00000000003</v>
          </cell>
          <cell r="P3339">
            <v>810242.85714285728</v>
          </cell>
          <cell r="Q3339">
            <v>283585.00000000006</v>
          </cell>
          <cell r="R3339">
            <v>1093827.8571428573</v>
          </cell>
          <cell r="U3339" t="str">
            <v>BĐG Q2/2026</v>
          </cell>
          <cell r="V3339" t="str">
            <v>BĐG Q2/2026</v>
          </cell>
          <cell r="W3339" t="str">
            <v>ME</v>
          </cell>
        </row>
        <row r="3340">
          <cell r="L3340">
            <v>0</v>
          </cell>
          <cell r="M3340">
            <v>0</v>
          </cell>
          <cell r="N3340">
            <v>0</v>
          </cell>
          <cell r="O3340">
            <v>0</v>
          </cell>
          <cell r="P3340">
            <v>0</v>
          </cell>
          <cell r="Q3340">
            <v>0</v>
          </cell>
          <cell r="R3340">
            <v>0</v>
          </cell>
          <cell r="U3340" t="str">
            <v>VT: HĐK, NC:BĐG Q2/2026</v>
          </cell>
          <cell r="V3340" t="str">
            <v>VT: HĐK, NC:BĐG Q2/2026</v>
          </cell>
          <cell r="W3340" t="str">
            <v>ME</v>
          </cell>
        </row>
        <row r="3341">
          <cell r="F3341">
            <v>2</v>
          </cell>
          <cell r="J3341">
            <v>876000</v>
          </cell>
          <cell r="K3341">
            <v>88304</v>
          </cell>
          <cell r="L3341">
            <v>964304</v>
          </cell>
          <cell r="M3341">
            <v>0</v>
          </cell>
          <cell r="N3341">
            <v>30906.399999999998</v>
          </cell>
          <cell r="O3341">
            <v>30906.399999999998</v>
          </cell>
          <cell r="P3341">
            <v>1928608</v>
          </cell>
          <cell r="Q3341">
            <v>61812.799999999996</v>
          </cell>
          <cell r="R3341">
            <v>1990420.8</v>
          </cell>
          <cell r="W3341" t="str">
            <v>ME</v>
          </cell>
        </row>
        <row r="3342">
          <cell r="F3342">
            <v>2</v>
          </cell>
          <cell r="J3342">
            <v>2219811</v>
          </cell>
          <cell r="K3342">
            <v>214542.85714285716</v>
          </cell>
          <cell r="L3342">
            <v>2434353.8571428573</v>
          </cell>
          <cell r="M3342">
            <v>0</v>
          </cell>
          <cell r="N3342">
            <v>75090</v>
          </cell>
          <cell r="O3342">
            <v>75090</v>
          </cell>
          <cell r="P3342">
            <v>4868707.7142857146</v>
          </cell>
          <cell r="Q3342">
            <v>150180</v>
          </cell>
          <cell r="R3342">
            <v>5018887.7142857146</v>
          </cell>
          <cell r="U3342" t="str">
            <v>VT: HĐK, NC:BĐG Q2/2026</v>
          </cell>
          <cell r="V3342" t="str">
            <v>VT: HĐK, NC:BĐG Q2/2026</v>
          </cell>
          <cell r="W3342" t="str">
            <v>ME</v>
          </cell>
        </row>
        <row r="3343">
          <cell r="F3343">
            <v>8.0000000000000002E-3</v>
          </cell>
          <cell r="J3343">
            <v>19978788.451680001</v>
          </cell>
          <cell r="K3343">
            <v>11522857.142857099</v>
          </cell>
          <cell r="L3343">
            <v>31501645.594537102</v>
          </cell>
          <cell r="M3343">
            <v>0</v>
          </cell>
          <cell r="N3343">
            <v>4032999.9999999842</v>
          </cell>
          <cell r="O3343">
            <v>4032999.9999999842</v>
          </cell>
          <cell r="P3343">
            <v>252013.16475629681</v>
          </cell>
          <cell r="Q3343">
            <v>32263.999999999873</v>
          </cell>
          <cell r="R3343">
            <v>284277.16475629667</v>
          </cell>
          <cell r="W3343" t="str">
            <v>ME</v>
          </cell>
        </row>
        <row r="3344">
          <cell r="F3344">
            <v>2</v>
          </cell>
          <cell r="J3344">
            <v>5272763</v>
          </cell>
          <cell r="K3344">
            <v>300360</v>
          </cell>
          <cell r="L3344">
            <v>5573123</v>
          </cell>
          <cell r="M3344">
            <v>0</v>
          </cell>
          <cell r="N3344">
            <v>105126</v>
          </cell>
          <cell r="O3344">
            <v>105126</v>
          </cell>
          <cell r="P3344">
            <v>11146246</v>
          </cell>
          <cell r="Q3344">
            <v>210252</v>
          </cell>
          <cell r="R3344">
            <v>11356498</v>
          </cell>
          <cell r="U3344" t="str">
            <v>VT: HĐK, NC:BĐG Q2/2026</v>
          </cell>
          <cell r="V3344" t="str">
            <v>VT: HĐK, NC:BĐG Q2/2026</v>
          </cell>
          <cell r="W3344" t="str">
            <v>ME</v>
          </cell>
        </row>
        <row r="3345">
          <cell r="F3345">
            <v>2</v>
          </cell>
          <cell r="J3345">
            <v>2969226</v>
          </cell>
          <cell r="K3345">
            <v>214542.85714285716</v>
          </cell>
          <cell r="L3345">
            <v>3183768.8571428573</v>
          </cell>
          <cell r="M3345">
            <v>0</v>
          </cell>
          <cell r="N3345">
            <v>75090</v>
          </cell>
          <cell r="O3345">
            <v>75090</v>
          </cell>
          <cell r="P3345">
            <v>6367537.7142857146</v>
          </cell>
          <cell r="Q3345">
            <v>150180</v>
          </cell>
          <cell r="R3345">
            <v>6517717.7142857146</v>
          </cell>
          <cell r="U3345" t="str">
            <v>VT: HĐK, NC:BĐG Q2/2026</v>
          </cell>
          <cell r="V3345" t="str">
            <v>VT: HĐK, NC:BĐG Q2/2026</v>
          </cell>
          <cell r="W3345" t="str">
            <v>ME</v>
          </cell>
        </row>
        <row r="3346">
          <cell r="F3346">
            <v>2</v>
          </cell>
          <cell r="J3346">
            <v>2208773</v>
          </cell>
          <cell r="K3346">
            <v>151528.57142857145</v>
          </cell>
          <cell r="L3346">
            <v>2360301.5714285714</v>
          </cell>
          <cell r="M3346">
            <v>0</v>
          </cell>
          <cell r="N3346">
            <v>53035.000000000007</v>
          </cell>
          <cell r="O3346">
            <v>53035.000000000007</v>
          </cell>
          <cell r="P3346">
            <v>4720603.1428571427</v>
          </cell>
          <cell r="Q3346">
            <v>106070.00000000001</v>
          </cell>
          <cell r="R3346">
            <v>4826673.1428571427</v>
          </cell>
          <cell r="U3346" t="str">
            <v>VT: HĐK, NC:BĐG Q2/2026</v>
          </cell>
          <cell r="V3346" t="str">
            <v>VT: HĐK, NC:BĐG Q2/2026</v>
          </cell>
          <cell r="W3346" t="str">
            <v>ME</v>
          </cell>
        </row>
        <row r="3347">
          <cell r="F3347">
            <v>2</v>
          </cell>
          <cell r="J3347">
            <v>2835893</v>
          </cell>
          <cell r="K3347">
            <v>214542.85714285716</v>
          </cell>
          <cell r="L3347">
            <v>3050435.8571428573</v>
          </cell>
          <cell r="M3347">
            <v>0</v>
          </cell>
          <cell r="N3347">
            <v>75090</v>
          </cell>
          <cell r="O3347">
            <v>75090</v>
          </cell>
          <cell r="P3347">
            <v>6100871.7142857146</v>
          </cell>
          <cell r="Q3347">
            <v>150180</v>
          </cell>
          <cell r="R3347">
            <v>6251051.7142857146</v>
          </cell>
          <cell r="U3347" t="str">
            <v>VT: HĐK, NC:BĐG Q2/2026</v>
          </cell>
          <cell r="V3347" t="str">
            <v>VT: HĐK, NC:BĐG Q2/2026</v>
          </cell>
          <cell r="W3347" t="str">
            <v>ME</v>
          </cell>
        </row>
        <row r="3350">
          <cell r="F3350">
            <v>1</v>
          </cell>
          <cell r="J3350">
            <v>2219811</v>
          </cell>
          <cell r="K3350">
            <v>214542.85714285716</v>
          </cell>
          <cell r="L3350">
            <v>2434353.8571428573</v>
          </cell>
          <cell r="M3350">
            <v>0</v>
          </cell>
          <cell r="N3350">
            <v>75090</v>
          </cell>
          <cell r="O3350">
            <v>75090</v>
          </cell>
          <cell r="P3350">
            <v>2434353.8571428573</v>
          </cell>
          <cell r="Q3350">
            <v>75090</v>
          </cell>
          <cell r="R3350">
            <v>2509443.8571428573</v>
          </cell>
          <cell r="U3350" t="str">
            <v>VT: HĐK, NC:BĐG Q2/2026</v>
          </cell>
          <cell r="V3350" t="str">
            <v>VT: HĐK, NC:BĐG Q2/2026</v>
          </cell>
          <cell r="W3350" t="str">
            <v>ME</v>
          </cell>
        </row>
        <row r="3351">
          <cell r="F3351">
            <v>1</v>
          </cell>
          <cell r="J3351">
            <v>1796191</v>
          </cell>
          <cell r="K3351">
            <v>178785.71428571429</v>
          </cell>
          <cell r="L3351">
            <v>1974976.7142857143</v>
          </cell>
          <cell r="M3351">
            <v>0</v>
          </cell>
          <cell r="N3351">
            <v>62575</v>
          </cell>
          <cell r="O3351">
            <v>62575</v>
          </cell>
          <cell r="P3351">
            <v>1974976.7142857143</v>
          </cell>
          <cell r="Q3351">
            <v>62575</v>
          </cell>
          <cell r="R3351">
            <v>2037551.7142857143</v>
          </cell>
          <cell r="U3351" t="str">
            <v>VT: HĐK, NC:BĐG Q2/2026</v>
          </cell>
          <cell r="V3351" t="str">
            <v>VT: HĐK, NC:BĐG Q2/2026</v>
          </cell>
          <cell r="W3351" t="str">
            <v>ME</v>
          </cell>
        </row>
        <row r="3352">
          <cell r="F3352">
            <v>3</v>
          </cell>
          <cell r="J3352">
            <v>827213</v>
          </cell>
          <cell r="K3352">
            <v>146600</v>
          </cell>
          <cell r="L3352">
            <v>973813</v>
          </cell>
          <cell r="M3352">
            <v>0</v>
          </cell>
          <cell r="N3352">
            <v>51310</v>
          </cell>
          <cell r="O3352">
            <v>51310</v>
          </cell>
          <cell r="P3352">
            <v>2921439</v>
          </cell>
          <cell r="Q3352">
            <v>153930</v>
          </cell>
          <cell r="R3352">
            <v>3075369</v>
          </cell>
          <cell r="U3352" t="str">
            <v>VT: HĐK, NC:BĐG Q2/2026</v>
          </cell>
          <cell r="V3352" t="str">
            <v>VT: HĐK, NC:BĐG Q2/2026</v>
          </cell>
          <cell r="W3352" t="str">
            <v>ME</v>
          </cell>
        </row>
        <row r="3353">
          <cell r="F3353">
            <v>3</v>
          </cell>
          <cell r="J3353">
            <v>559887</v>
          </cell>
          <cell r="K3353">
            <v>75085.71428571429</v>
          </cell>
          <cell r="L3353">
            <v>634972.71428571432</v>
          </cell>
          <cell r="M3353">
            <v>0</v>
          </cell>
          <cell r="N3353">
            <v>26280</v>
          </cell>
          <cell r="O3353">
            <v>26280</v>
          </cell>
          <cell r="P3353">
            <v>1904918.142857143</v>
          </cell>
          <cell r="Q3353">
            <v>78840</v>
          </cell>
          <cell r="R3353">
            <v>1983758.142857143</v>
          </cell>
          <cell r="U3353" t="str">
            <v>VT: HĐK, NC:BĐG Q2/2026</v>
          </cell>
          <cell r="V3353" t="str">
            <v>VT: HĐK, NC:BĐG Q2/2026</v>
          </cell>
          <cell r="W3353" t="str">
            <v>ME</v>
          </cell>
        </row>
        <row r="3354">
          <cell r="L3354">
            <v>0</v>
          </cell>
          <cell r="M3354">
            <v>0</v>
          </cell>
          <cell r="N3354">
            <v>0</v>
          </cell>
          <cell r="O3354">
            <v>0</v>
          </cell>
          <cell r="P3354">
            <v>0</v>
          </cell>
          <cell r="Q3354">
            <v>0</v>
          </cell>
          <cell r="R3354">
            <v>0</v>
          </cell>
          <cell r="W3354" t="str">
            <v>ME</v>
          </cell>
        </row>
        <row r="3355">
          <cell r="F3355">
            <v>3</v>
          </cell>
          <cell r="J3355">
            <v>154740</v>
          </cell>
          <cell r="K3355">
            <v>85260</v>
          </cell>
          <cell r="L3355">
            <v>240000</v>
          </cell>
          <cell r="M3355">
            <v>54159</v>
          </cell>
          <cell r="N3355">
            <v>29840.999999999996</v>
          </cell>
          <cell r="O3355">
            <v>84000</v>
          </cell>
          <cell r="P3355">
            <v>720000</v>
          </cell>
          <cell r="Q3355">
            <v>252000</v>
          </cell>
          <cell r="R3355">
            <v>972000</v>
          </cell>
          <cell r="U3355" t="str">
            <v>BĐG Q2/2026</v>
          </cell>
          <cell r="V3355" t="str">
            <v>BĐG Q2/2026</v>
          </cell>
          <cell r="W3355" t="str">
            <v>ME</v>
          </cell>
        </row>
        <row r="3356">
          <cell r="F3356">
            <v>1</v>
          </cell>
          <cell r="J3356">
            <v>154740</v>
          </cell>
          <cell r="K3356">
            <v>85260</v>
          </cell>
          <cell r="L3356">
            <v>240000</v>
          </cell>
          <cell r="M3356">
            <v>54159</v>
          </cell>
          <cell r="N3356">
            <v>29840.999999999996</v>
          </cell>
          <cell r="O3356">
            <v>84000</v>
          </cell>
          <cell r="P3356">
            <v>240000</v>
          </cell>
          <cell r="Q3356">
            <v>84000</v>
          </cell>
          <cell r="R3356">
            <v>324000</v>
          </cell>
          <cell r="U3356" t="str">
            <v>BĐG Q2/2026</v>
          </cell>
          <cell r="V3356" t="str">
            <v>BĐG Q2/2026</v>
          </cell>
          <cell r="W3356" t="str">
            <v>ME</v>
          </cell>
        </row>
        <row r="3357">
          <cell r="F3357">
            <v>2</v>
          </cell>
          <cell r="J3357">
            <v>154740</v>
          </cell>
          <cell r="K3357">
            <v>85260</v>
          </cell>
          <cell r="L3357">
            <v>240000</v>
          </cell>
          <cell r="M3357">
            <v>54159</v>
          </cell>
          <cell r="N3357">
            <v>29840.999999999996</v>
          </cell>
          <cell r="O3357">
            <v>84000</v>
          </cell>
          <cell r="P3357">
            <v>480000</v>
          </cell>
          <cell r="Q3357">
            <v>168000</v>
          </cell>
          <cell r="R3357">
            <v>648000</v>
          </cell>
          <cell r="U3357" t="str">
            <v>BĐG Q2/2026</v>
          </cell>
          <cell r="V3357" t="str">
            <v>BĐG Q2/2026</v>
          </cell>
          <cell r="W3357" t="str">
            <v>ME</v>
          </cell>
        </row>
        <row r="3358">
          <cell r="F3358">
            <v>2</v>
          </cell>
          <cell r="J3358">
            <v>107520</v>
          </cell>
          <cell r="K3358">
            <v>44196</v>
          </cell>
          <cell r="L3358">
            <v>151716</v>
          </cell>
          <cell r="M3358">
            <v>37632</v>
          </cell>
          <cell r="N3358">
            <v>15468.599999999999</v>
          </cell>
          <cell r="O3358">
            <v>53100.6</v>
          </cell>
          <cell r="P3358">
            <v>303432</v>
          </cell>
          <cell r="Q3358">
            <v>106201.2</v>
          </cell>
          <cell r="R3358">
            <v>409633.2</v>
          </cell>
          <cell r="U3358" t="str">
            <v>BĐG Q2/2026</v>
          </cell>
          <cell r="V3358" t="str">
            <v>BĐG Q2/2026</v>
          </cell>
          <cell r="W3358" t="str">
            <v>ME</v>
          </cell>
        </row>
        <row r="3359">
          <cell r="F3359">
            <v>3</v>
          </cell>
          <cell r="J3359">
            <v>107520</v>
          </cell>
          <cell r="K3359">
            <v>44196</v>
          </cell>
          <cell r="L3359">
            <v>151716</v>
          </cell>
          <cell r="M3359">
            <v>37632</v>
          </cell>
          <cell r="N3359">
            <v>15468.599999999999</v>
          </cell>
          <cell r="O3359">
            <v>53100.6</v>
          </cell>
          <cell r="P3359">
            <v>455148</v>
          </cell>
          <cell r="Q3359">
            <v>159301.79999999999</v>
          </cell>
          <cell r="R3359">
            <v>614449.80000000005</v>
          </cell>
          <cell r="U3359" t="str">
            <v>BĐG Q2/2026</v>
          </cell>
          <cell r="V3359" t="str">
            <v>BĐG Q2/2026</v>
          </cell>
          <cell r="W3359" t="str">
            <v>ME</v>
          </cell>
        </row>
        <row r="3360">
          <cell r="F3360">
            <v>3</v>
          </cell>
          <cell r="J3360">
            <v>107520</v>
          </cell>
          <cell r="K3360">
            <v>44196</v>
          </cell>
          <cell r="L3360">
            <v>151716</v>
          </cell>
          <cell r="M3360">
            <v>37632</v>
          </cell>
          <cell r="N3360">
            <v>15468.599999999999</v>
          </cell>
          <cell r="O3360">
            <v>53100.6</v>
          </cell>
          <cell r="P3360">
            <v>455148</v>
          </cell>
          <cell r="Q3360">
            <v>159301.79999999999</v>
          </cell>
          <cell r="R3360">
            <v>614449.80000000005</v>
          </cell>
          <cell r="U3360" t="str">
            <v>BĐG Q2/2026</v>
          </cell>
          <cell r="V3360" t="str">
            <v>BĐG Q2/2026</v>
          </cell>
          <cell r="W3360" t="str">
            <v>ME</v>
          </cell>
        </row>
        <row r="3361">
          <cell r="F3361">
            <v>1</v>
          </cell>
          <cell r="J3361">
            <v>267960</v>
          </cell>
          <cell r="K3361">
            <v>84371.42857142858</v>
          </cell>
          <cell r="L3361">
            <v>352331.42857142858</v>
          </cell>
          <cell r="M3361">
            <v>93786</v>
          </cell>
          <cell r="N3361">
            <v>29530</v>
          </cell>
          <cell r="O3361">
            <v>123316</v>
          </cell>
          <cell r="P3361">
            <v>352331.42857142858</v>
          </cell>
          <cell r="Q3361">
            <v>123316</v>
          </cell>
          <cell r="R3361">
            <v>475647.42857142858</v>
          </cell>
          <cell r="U3361" t="str">
            <v>BĐG Q2/2026</v>
          </cell>
          <cell r="V3361" t="str">
            <v>BĐG Q2/2026</v>
          </cell>
          <cell r="W3361" t="str">
            <v>ME</v>
          </cell>
        </row>
        <row r="3362">
          <cell r="F3362">
            <v>1</v>
          </cell>
          <cell r="J3362">
            <v>2208773</v>
          </cell>
          <cell r="K3362">
            <v>151528.57142857145</v>
          </cell>
          <cell r="L3362">
            <v>2360301.5714285714</v>
          </cell>
          <cell r="M3362">
            <v>0</v>
          </cell>
          <cell r="N3362">
            <v>53035.000000000007</v>
          </cell>
          <cell r="O3362">
            <v>53035.000000000007</v>
          </cell>
          <cell r="P3362">
            <v>2360301.5714285714</v>
          </cell>
          <cell r="Q3362">
            <v>53035.000000000007</v>
          </cell>
          <cell r="R3362">
            <v>2413336.5714285714</v>
          </cell>
          <cell r="U3362" t="str">
            <v>VT: NCC, NC:BĐG Q2/2026</v>
          </cell>
          <cell r="V3362" t="str">
            <v>VT: NCC, NC:BĐG Q2/2026</v>
          </cell>
          <cell r="W3362" t="str">
            <v>ME</v>
          </cell>
        </row>
        <row r="3363">
          <cell r="F3363">
            <v>1</v>
          </cell>
          <cell r="J3363">
            <v>1767018</v>
          </cell>
          <cell r="K3363">
            <v>138357.14285714287</v>
          </cell>
          <cell r="L3363">
            <v>1905375.142857143</v>
          </cell>
          <cell r="M3363">
            <v>0</v>
          </cell>
          <cell r="N3363">
            <v>48425</v>
          </cell>
          <cell r="O3363">
            <v>48425</v>
          </cell>
          <cell r="P3363">
            <v>1905375.142857143</v>
          </cell>
          <cell r="Q3363">
            <v>48425</v>
          </cell>
          <cell r="R3363">
            <v>1953800.142857143</v>
          </cell>
          <cell r="U3363" t="str">
            <v>VT: NCC, NC:BĐG Q2/2026</v>
          </cell>
          <cell r="V3363" t="str">
            <v>VT: NCC, NC:BĐG Q2/2026</v>
          </cell>
          <cell r="W3363" t="str">
            <v>ME</v>
          </cell>
        </row>
        <row r="3364">
          <cell r="F3364">
            <v>6</v>
          </cell>
          <cell r="J3364">
            <v>57618</v>
          </cell>
          <cell r="K3364">
            <v>12025</v>
          </cell>
          <cell r="L3364">
            <v>69643</v>
          </cell>
          <cell r="M3364">
            <v>20166.3</v>
          </cell>
          <cell r="N3364">
            <v>4208.75</v>
          </cell>
          <cell r="O3364">
            <v>24375.05</v>
          </cell>
          <cell r="P3364">
            <v>417858</v>
          </cell>
          <cell r="Q3364">
            <v>146250.29999999999</v>
          </cell>
          <cell r="R3364">
            <v>564108.30000000005</v>
          </cell>
          <cell r="U3364" t="str">
            <v>BĐG Q2/2026</v>
          </cell>
          <cell r="V3364" t="str">
            <v>BĐG Q2/2026</v>
          </cell>
          <cell r="W3364" t="str">
            <v>ME</v>
          </cell>
        </row>
        <row r="3365">
          <cell r="F3365">
            <v>6</v>
          </cell>
          <cell r="J3365">
            <v>35262</v>
          </cell>
          <cell r="K3365">
            <v>11308</v>
          </cell>
          <cell r="L3365">
            <v>46570</v>
          </cell>
          <cell r="M3365">
            <v>12341.699999999999</v>
          </cell>
          <cell r="N3365">
            <v>3957.7999999999997</v>
          </cell>
          <cell r="O3365">
            <v>16299.499999999998</v>
          </cell>
          <cell r="P3365">
            <v>279420</v>
          </cell>
          <cell r="Q3365">
            <v>97796.999999999985</v>
          </cell>
          <cell r="R3365">
            <v>377217</v>
          </cell>
          <cell r="U3365" t="str">
            <v>BĐG Q2/2026</v>
          </cell>
          <cell r="V3365" t="str">
            <v>BĐG Q2/2026</v>
          </cell>
          <cell r="W3365" t="str">
            <v>ME</v>
          </cell>
        </row>
        <row r="3366">
          <cell r="F3366">
            <v>8</v>
          </cell>
          <cell r="J3366">
            <v>24138</v>
          </cell>
          <cell r="K3366">
            <v>10592</v>
          </cell>
          <cell r="L3366">
            <v>34730</v>
          </cell>
          <cell r="M3366">
            <v>8448.2999999999993</v>
          </cell>
          <cell r="N3366">
            <v>3707.2</v>
          </cell>
          <cell r="O3366">
            <v>12155.5</v>
          </cell>
          <cell r="P3366">
            <v>277840</v>
          </cell>
          <cell r="Q3366">
            <v>97244</v>
          </cell>
          <cell r="R3366">
            <v>375084</v>
          </cell>
          <cell r="U3366" t="str">
            <v>BĐG Q2/2026</v>
          </cell>
          <cell r="V3366" t="str">
            <v>BĐG Q2/2026</v>
          </cell>
          <cell r="W3366" t="str">
            <v>ME</v>
          </cell>
        </row>
        <row r="3367">
          <cell r="F3367">
            <v>4</v>
          </cell>
          <cell r="J3367">
            <v>119400</v>
          </cell>
          <cell r="K3367">
            <v>56840</v>
          </cell>
          <cell r="L3367">
            <v>176240</v>
          </cell>
          <cell r="M3367">
            <v>41790</v>
          </cell>
          <cell r="N3367">
            <v>19894</v>
          </cell>
          <cell r="O3367">
            <v>61684</v>
          </cell>
          <cell r="P3367">
            <v>704960</v>
          </cell>
          <cell r="Q3367">
            <v>246736</v>
          </cell>
          <cell r="R3367">
            <v>951696</v>
          </cell>
          <cell r="U3367" t="str">
            <v>BĐG Q2/2026</v>
          </cell>
          <cell r="V3367" t="str">
            <v>BĐG Q2/2026</v>
          </cell>
          <cell r="W3367" t="str">
            <v>ME</v>
          </cell>
        </row>
        <row r="3368">
          <cell r="F3368">
            <v>2</v>
          </cell>
          <cell r="J3368">
            <v>82080</v>
          </cell>
          <cell r="K3368">
            <v>29464</v>
          </cell>
          <cell r="L3368">
            <v>111544</v>
          </cell>
          <cell r="M3368">
            <v>28727.999999999996</v>
          </cell>
          <cell r="N3368">
            <v>10312.4</v>
          </cell>
          <cell r="O3368">
            <v>39040.399999999994</v>
          </cell>
          <cell r="P3368">
            <v>223088</v>
          </cell>
          <cell r="Q3368">
            <v>78080.799999999988</v>
          </cell>
          <cell r="R3368">
            <v>301168.8</v>
          </cell>
          <cell r="U3368" t="str">
            <v>BĐG Q2/2026</v>
          </cell>
          <cell r="V3368" t="str">
            <v>BĐG Q2/2026</v>
          </cell>
          <cell r="W3368" t="str">
            <v>ME</v>
          </cell>
        </row>
        <row r="3369">
          <cell r="F3369">
            <v>2</v>
          </cell>
          <cell r="J3369">
            <v>36000</v>
          </cell>
          <cell r="K3369">
            <v>24050</v>
          </cell>
          <cell r="L3369">
            <v>60050</v>
          </cell>
          <cell r="M3369">
            <v>12600</v>
          </cell>
          <cell r="N3369">
            <v>8417.5</v>
          </cell>
          <cell r="O3369">
            <v>21017.5</v>
          </cell>
          <cell r="P3369">
            <v>120100</v>
          </cell>
          <cell r="Q3369">
            <v>42035</v>
          </cell>
          <cell r="R3369">
            <v>162135</v>
          </cell>
          <cell r="U3369" t="str">
            <v>BĐG Q2/2026</v>
          </cell>
          <cell r="V3369" t="str">
            <v>BĐG Q2/2026</v>
          </cell>
          <cell r="W3369" t="str">
            <v>ME</v>
          </cell>
        </row>
        <row r="3370">
          <cell r="F3370">
            <v>4</v>
          </cell>
          <cell r="J3370">
            <v>18900</v>
          </cell>
          <cell r="K3370">
            <v>22616</v>
          </cell>
          <cell r="L3370">
            <v>41516</v>
          </cell>
          <cell r="M3370">
            <v>6615</v>
          </cell>
          <cell r="N3370">
            <v>7915.5999999999995</v>
          </cell>
          <cell r="O3370">
            <v>14530.599999999999</v>
          </cell>
          <cell r="P3370">
            <v>166064</v>
          </cell>
          <cell r="Q3370">
            <v>58122.399999999994</v>
          </cell>
          <cell r="R3370">
            <v>224186.4</v>
          </cell>
          <cell r="U3370" t="str">
            <v>BĐG Q2/2026</v>
          </cell>
          <cell r="V3370" t="str">
            <v>BĐG Q2/2026</v>
          </cell>
          <cell r="W3370" t="str">
            <v>ME</v>
          </cell>
        </row>
        <row r="3371">
          <cell r="F3371">
            <v>2</v>
          </cell>
          <cell r="J3371">
            <v>12000</v>
          </cell>
          <cell r="K3371">
            <v>21184</v>
          </cell>
          <cell r="L3371">
            <v>33184</v>
          </cell>
          <cell r="M3371">
            <v>4200</v>
          </cell>
          <cell r="N3371">
            <v>7414.4</v>
          </cell>
          <cell r="O3371">
            <v>11614.4</v>
          </cell>
          <cell r="P3371">
            <v>66368</v>
          </cell>
          <cell r="Q3371">
            <v>23228.799999999999</v>
          </cell>
          <cell r="R3371">
            <v>89596.800000000003</v>
          </cell>
          <cell r="U3371" t="str">
            <v>BĐG Q2/2026</v>
          </cell>
          <cell r="V3371" t="str">
            <v>BĐG Q2/2026</v>
          </cell>
          <cell r="W3371" t="str">
            <v>ME</v>
          </cell>
        </row>
        <row r="3372">
          <cell r="F3372">
            <v>4</v>
          </cell>
          <cell r="J3372">
            <v>12000</v>
          </cell>
          <cell r="K3372">
            <v>21184</v>
          </cell>
          <cell r="L3372">
            <v>33184</v>
          </cell>
          <cell r="M3372">
            <v>4200</v>
          </cell>
          <cell r="N3372">
            <v>7414.4</v>
          </cell>
          <cell r="O3372">
            <v>11614.4</v>
          </cell>
          <cell r="P3372">
            <v>132736</v>
          </cell>
          <cell r="Q3372">
            <v>46457.599999999999</v>
          </cell>
          <cell r="R3372">
            <v>179193.60000000001</v>
          </cell>
          <cell r="U3372" t="str">
            <v>BĐG Q2/2026</v>
          </cell>
          <cell r="V3372" t="str">
            <v>BĐG Q2/2026</v>
          </cell>
          <cell r="W3372" t="str">
            <v>ME</v>
          </cell>
        </row>
        <row r="3373">
          <cell r="F3373">
            <v>4</v>
          </cell>
          <cell r="J3373">
            <v>57618</v>
          </cell>
          <cell r="K3373">
            <v>12025</v>
          </cell>
          <cell r="L3373">
            <v>69643</v>
          </cell>
          <cell r="M3373">
            <v>20166.3</v>
          </cell>
          <cell r="N3373">
            <v>4208.75</v>
          </cell>
          <cell r="O3373">
            <v>24375.05</v>
          </cell>
          <cell r="P3373">
            <v>278572</v>
          </cell>
          <cell r="Q3373">
            <v>97500.2</v>
          </cell>
          <cell r="R3373">
            <v>376072.2</v>
          </cell>
          <cell r="U3373" t="str">
            <v>BĐG Q2/2026</v>
          </cell>
          <cell r="V3373" t="str">
            <v>BĐG Q2/2026</v>
          </cell>
          <cell r="W3373" t="str">
            <v>ME</v>
          </cell>
        </row>
        <row r="3374">
          <cell r="F3374">
            <v>1</v>
          </cell>
          <cell r="J3374">
            <v>35262</v>
          </cell>
          <cell r="K3374">
            <v>11308</v>
          </cell>
          <cell r="L3374">
            <v>46570</v>
          </cell>
          <cell r="M3374">
            <v>12341.699999999999</v>
          </cell>
          <cell r="N3374">
            <v>3957.7999999999997</v>
          </cell>
          <cell r="O3374">
            <v>16299.499999999998</v>
          </cell>
          <cell r="P3374">
            <v>46570</v>
          </cell>
          <cell r="Q3374">
            <v>16299.499999999998</v>
          </cell>
          <cell r="R3374">
            <v>62869.5</v>
          </cell>
          <cell r="U3374" t="str">
            <v>BĐG Q2/2026</v>
          </cell>
          <cell r="V3374" t="str">
            <v>BĐG Q2/2026</v>
          </cell>
          <cell r="W3374" t="str">
            <v>ME</v>
          </cell>
        </row>
        <row r="3379">
          <cell r="L3379">
            <v>0</v>
          </cell>
          <cell r="M3379">
            <v>0</v>
          </cell>
          <cell r="N3379">
            <v>0</v>
          </cell>
          <cell r="O3379">
            <v>0</v>
          </cell>
          <cell r="P3379">
            <v>0</v>
          </cell>
          <cell r="Q3379">
            <v>0</v>
          </cell>
          <cell r="R3379">
            <v>0</v>
          </cell>
        </row>
        <row r="3380">
          <cell r="F3380">
            <v>8</v>
          </cell>
          <cell r="J3380">
            <v>22069800</v>
          </cell>
          <cell r="K3380">
            <v>4583800</v>
          </cell>
          <cell r="L3380">
            <v>26653600</v>
          </cell>
          <cell r="M3380">
            <v>7724429.9999999991</v>
          </cell>
          <cell r="N3380">
            <v>1604330</v>
          </cell>
          <cell r="O3380">
            <v>9328760</v>
          </cell>
          <cell r="P3380">
            <v>213228800</v>
          </cell>
          <cell r="Q3380">
            <v>74630080</v>
          </cell>
          <cell r="R3380">
            <v>287858880</v>
          </cell>
          <cell r="U3380" t="str">
            <v>BĐG Q2/2026</v>
          </cell>
          <cell r="V3380" t="str">
            <v>BĐG Q2/2026</v>
          </cell>
          <cell r="W3380" t="str">
            <v>ME</v>
          </cell>
        </row>
        <row r="3381">
          <cell r="F3381">
            <v>319</v>
          </cell>
          <cell r="J3381">
            <v>2208773</v>
          </cell>
          <cell r="K3381">
            <v>151528.57142857145</v>
          </cell>
          <cell r="L3381">
            <v>2360301.5714285714</v>
          </cell>
          <cell r="M3381">
            <v>773070.54999999993</v>
          </cell>
          <cell r="N3381">
            <v>53035.000000000007</v>
          </cell>
          <cell r="O3381">
            <v>826105.54999999993</v>
          </cell>
          <cell r="P3381">
            <v>752936201.28571427</v>
          </cell>
          <cell r="Q3381">
            <v>263527670.44999999</v>
          </cell>
          <cell r="R3381">
            <v>1016463871.7357142</v>
          </cell>
          <cell r="U3381" t="str">
            <v>BĐG Q2/2026</v>
          </cell>
          <cell r="V3381" t="str">
            <v>BĐG Q2/2026</v>
          </cell>
          <cell r="W3381" t="str">
            <v>ME</v>
          </cell>
        </row>
        <row r="3382">
          <cell r="L3382">
            <v>0</v>
          </cell>
          <cell r="M3382">
            <v>0</v>
          </cell>
          <cell r="N3382">
            <v>0</v>
          </cell>
          <cell r="O3382">
            <v>0</v>
          </cell>
          <cell r="P3382">
            <v>0</v>
          </cell>
          <cell r="Q3382">
            <v>0</v>
          </cell>
          <cell r="R3382">
            <v>0</v>
          </cell>
          <cell r="W3382" t="str">
            <v>ME</v>
          </cell>
        </row>
        <row r="3434">
          <cell r="L3434">
            <v>0</v>
          </cell>
          <cell r="M3434">
            <v>0</v>
          </cell>
          <cell r="N3434">
            <v>0</v>
          </cell>
          <cell r="O3434">
            <v>0</v>
          </cell>
          <cell r="P3434">
            <v>0</v>
          </cell>
          <cell r="Q3434">
            <v>0</v>
          </cell>
          <cell r="R3434">
            <v>0</v>
          </cell>
          <cell r="W3434" t="str">
            <v>ME</v>
          </cell>
        </row>
        <row r="3435">
          <cell r="F3435">
            <v>2</v>
          </cell>
          <cell r="J3435">
            <v>31000000</v>
          </cell>
          <cell r="K3435">
            <v>856800</v>
          </cell>
          <cell r="L3435">
            <v>31856800</v>
          </cell>
          <cell r="M3435">
            <v>0</v>
          </cell>
          <cell r="N3435">
            <v>299880</v>
          </cell>
          <cell r="O3435">
            <v>299880</v>
          </cell>
          <cell r="P3435">
            <v>63713600</v>
          </cell>
          <cell r="Q3435">
            <v>599760</v>
          </cell>
          <cell r="R3435">
            <v>64313360</v>
          </cell>
          <cell r="S3435" t="str">
            <v>Bơm chìm Q=15m3/h</v>
          </cell>
          <cell r="U3435" t="str">
            <v>VT: NCC, NC:BĐG Q2/2026</v>
          </cell>
          <cell r="V3435" t="str">
            <v>VT: NCC, NC:BĐG Q2/2026</v>
          </cell>
          <cell r="W3435" t="str">
            <v>ME</v>
          </cell>
        </row>
        <row r="3436">
          <cell r="F3436">
            <v>1</v>
          </cell>
          <cell r="J3436">
            <v>19000000</v>
          </cell>
          <cell r="K3436">
            <v>928680.00000000012</v>
          </cell>
          <cell r="L3436">
            <v>19928680</v>
          </cell>
          <cell r="M3436">
            <v>0</v>
          </cell>
          <cell r="N3436">
            <v>325038</v>
          </cell>
          <cell r="O3436">
            <v>325038</v>
          </cell>
          <cell r="P3436">
            <v>19928680</v>
          </cell>
          <cell r="Q3436">
            <v>325038</v>
          </cell>
          <cell r="R3436">
            <v>20253718</v>
          </cell>
          <cell r="W3436" t="str">
            <v>ME</v>
          </cell>
        </row>
        <row r="3437">
          <cell r="F3437">
            <v>1</v>
          </cell>
          <cell r="J3437">
            <v>9852217</v>
          </cell>
          <cell r="K3437">
            <v>214542.85714285716</v>
          </cell>
          <cell r="L3437">
            <v>10066759.857142856</v>
          </cell>
          <cell r="M3437">
            <v>0</v>
          </cell>
          <cell r="N3437">
            <v>75090</v>
          </cell>
          <cell r="O3437">
            <v>75090</v>
          </cell>
          <cell r="P3437">
            <v>10066759.857142856</v>
          </cell>
          <cell r="Q3437">
            <v>75090</v>
          </cell>
          <cell r="R3437">
            <v>10141849.857142856</v>
          </cell>
          <cell r="U3437" t="str">
            <v>VT: HĐK, NC:BĐG Q2/2026</v>
          </cell>
          <cell r="V3437" t="str">
            <v>VT: HĐK, NC:BĐG Q2/2026</v>
          </cell>
          <cell r="W3437" t="str">
            <v>ME</v>
          </cell>
        </row>
        <row r="3438">
          <cell r="F3438">
            <v>1</v>
          </cell>
          <cell r="J3438">
            <v>1621200</v>
          </cell>
          <cell r="K3438">
            <v>214542.85714285716</v>
          </cell>
          <cell r="L3438">
            <v>1835742.8571428573</v>
          </cell>
          <cell r="M3438">
            <v>0</v>
          </cell>
          <cell r="N3438">
            <v>75090</v>
          </cell>
          <cell r="O3438">
            <v>75090</v>
          </cell>
          <cell r="P3438">
            <v>1835742.8571428573</v>
          </cell>
          <cell r="Q3438">
            <v>75090</v>
          </cell>
          <cell r="R3438">
            <v>1910832.8571428573</v>
          </cell>
          <cell r="U3438" t="str">
            <v>VT: HĐK, NC:BĐG Q2/2026</v>
          </cell>
          <cell r="V3438" t="str">
            <v>VT: HĐK, NC:BĐG Q2/2026</v>
          </cell>
          <cell r="W3438" t="str">
            <v>ME</v>
          </cell>
        </row>
        <row r="3439">
          <cell r="F3439">
            <v>0</v>
          </cell>
          <cell r="J3439">
            <v>6484800</v>
          </cell>
          <cell r="K3439">
            <v>858171.42857142806</v>
          </cell>
          <cell r="L3439">
            <v>7342971.4285714282</v>
          </cell>
          <cell r="M3439">
            <v>0</v>
          </cell>
          <cell r="N3439">
            <v>300359.99999999983</v>
          </cell>
          <cell r="O3439">
            <v>300359.99999999983</v>
          </cell>
          <cell r="P3439">
            <v>0</v>
          </cell>
          <cell r="Q3439">
            <v>0</v>
          </cell>
          <cell r="R3439">
            <v>0</v>
          </cell>
          <cell r="T3439">
            <v>16545414</v>
          </cell>
          <cell r="U3439" t="str">
            <v>VT: HĐK, NC:BĐG Q2/2026</v>
          </cell>
          <cell r="V3439" t="str">
            <v>VT: HĐK, NC:BĐG Q2/2026</v>
          </cell>
          <cell r="W3439" t="str">
            <v>ME</v>
          </cell>
        </row>
        <row r="3440">
          <cell r="F3440">
            <v>2</v>
          </cell>
          <cell r="J3440">
            <v>4969728</v>
          </cell>
          <cell r="K3440">
            <v>146600</v>
          </cell>
          <cell r="L3440">
            <v>5116328</v>
          </cell>
          <cell r="M3440">
            <v>0</v>
          </cell>
          <cell r="N3440">
            <v>51310</v>
          </cell>
          <cell r="O3440">
            <v>51310</v>
          </cell>
          <cell r="P3440">
            <v>10232656</v>
          </cell>
          <cell r="Q3440">
            <v>102620</v>
          </cell>
          <cell r="R3440">
            <v>10335276</v>
          </cell>
          <cell r="U3440" t="str">
            <v>VT: NCC, NC:BĐG Q2/2026</v>
          </cell>
          <cell r="V3440" t="str">
            <v>VT: NCC, NC:BĐG Q2/2026</v>
          </cell>
          <cell r="W3440" t="str">
            <v>ME</v>
          </cell>
        </row>
        <row r="3441">
          <cell r="F3441">
            <v>2</v>
          </cell>
          <cell r="J3441">
            <v>3754914</v>
          </cell>
          <cell r="K3441">
            <v>181171.42857142858</v>
          </cell>
          <cell r="L3441">
            <v>3936085.4285714286</v>
          </cell>
          <cell r="M3441">
            <v>0</v>
          </cell>
          <cell r="N3441">
            <v>63410</v>
          </cell>
          <cell r="O3441">
            <v>63410</v>
          </cell>
          <cell r="P3441">
            <v>7872170.8571428573</v>
          </cell>
          <cell r="Q3441">
            <v>126820</v>
          </cell>
          <cell r="R3441">
            <v>7998990.8571428573</v>
          </cell>
          <cell r="U3441" t="str">
            <v>VT: NCC, NC:BĐG Q2/2026</v>
          </cell>
          <cell r="V3441" t="str">
            <v>VT: NCC, NC:BĐG Q2/2026</v>
          </cell>
          <cell r="W3441" t="str">
            <v>ME</v>
          </cell>
        </row>
        <row r="3442">
          <cell r="F3442">
            <v>2</v>
          </cell>
          <cell r="J3442">
            <v>3754914</v>
          </cell>
          <cell r="K3442">
            <v>151528.57142857145</v>
          </cell>
          <cell r="L3442">
            <v>3906442.5714285714</v>
          </cell>
          <cell r="M3442">
            <v>0</v>
          </cell>
          <cell r="N3442">
            <v>53035.000000000007</v>
          </cell>
          <cell r="O3442">
            <v>53035.000000000007</v>
          </cell>
          <cell r="P3442">
            <v>7812885.1428571427</v>
          </cell>
          <cell r="Q3442">
            <v>106070.00000000001</v>
          </cell>
          <cell r="R3442">
            <v>7918955.1428571427</v>
          </cell>
          <cell r="W3442" t="str">
            <v>ME</v>
          </cell>
        </row>
        <row r="3443">
          <cell r="F3443">
            <v>2</v>
          </cell>
          <cell r="J3443">
            <v>2219811</v>
          </cell>
          <cell r="K3443">
            <v>214542.85714285716</v>
          </cell>
          <cell r="L3443">
            <v>2434353.8571428573</v>
          </cell>
          <cell r="M3443">
            <v>0</v>
          </cell>
          <cell r="N3443">
            <v>75090</v>
          </cell>
          <cell r="O3443">
            <v>75090</v>
          </cell>
          <cell r="P3443">
            <v>4868707.7142857146</v>
          </cell>
          <cell r="Q3443">
            <v>150180</v>
          </cell>
          <cell r="R3443">
            <v>5018887.7142857146</v>
          </cell>
          <cell r="U3443" t="str">
            <v>VT: HĐK, NC:BĐG Q2/2026</v>
          </cell>
          <cell r="V3443" t="str">
            <v>VT: HĐK, NC:BĐG Q2/2026</v>
          </cell>
          <cell r="W3443" t="str">
            <v>ME</v>
          </cell>
        </row>
        <row r="3444">
          <cell r="F3444">
            <v>2</v>
          </cell>
          <cell r="J3444">
            <v>2969226</v>
          </cell>
          <cell r="K3444">
            <v>214542.85714285716</v>
          </cell>
          <cell r="L3444">
            <v>3183768.8571428573</v>
          </cell>
          <cell r="M3444">
            <v>0</v>
          </cell>
          <cell r="N3444">
            <v>75090</v>
          </cell>
          <cell r="O3444">
            <v>75090</v>
          </cell>
          <cell r="P3444">
            <v>6367537.7142857146</v>
          </cell>
          <cell r="Q3444">
            <v>150180</v>
          </cell>
          <cell r="R3444">
            <v>6517717.7142857146</v>
          </cell>
          <cell r="U3444" t="str">
            <v>VT: HĐK, NC:BĐG Q2/2026</v>
          </cell>
          <cell r="V3444" t="str">
            <v>VT: HĐK, NC:BĐG Q2/2026</v>
          </cell>
          <cell r="W3444" t="str">
            <v>ME</v>
          </cell>
        </row>
        <row r="3445">
          <cell r="F3445">
            <v>0</v>
          </cell>
          <cell r="J3445">
            <v>2835893</v>
          </cell>
          <cell r="K3445">
            <v>214542.85714285716</v>
          </cell>
          <cell r="L3445">
            <v>3050435.8571428573</v>
          </cell>
          <cell r="M3445">
            <v>0</v>
          </cell>
          <cell r="N3445">
            <v>75090</v>
          </cell>
          <cell r="O3445">
            <v>75090</v>
          </cell>
          <cell r="P3445">
            <v>0</v>
          </cell>
          <cell r="Q3445">
            <v>0</v>
          </cell>
          <cell r="R3445">
            <v>0</v>
          </cell>
          <cell r="W3445" t="str">
            <v>ME</v>
          </cell>
        </row>
        <row r="3446">
          <cell r="F3446">
            <v>1</v>
          </cell>
          <cell r="J3446">
            <v>18232471</v>
          </cell>
          <cell r="K3446">
            <v>214542.85714285716</v>
          </cell>
          <cell r="L3446">
            <v>18447013.857142858</v>
          </cell>
          <cell r="M3446">
            <v>0</v>
          </cell>
          <cell r="N3446">
            <v>75090</v>
          </cell>
          <cell r="O3446">
            <v>75090</v>
          </cell>
          <cell r="P3446">
            <v>18447013.857142858</v>
          </cell>
          <cell r="Q3446">
            <v>75090</v>
          </cell>
          <cell r="R3446">
            <v>18522103.857142858</v>
          </cell>
          <cell r="U3446" t="str">
            <v>VT: HĐK, NC:BĐG Q2/2026</v>
          </cell>
          <cell r="V3446" t="str">
            <v>VT: HĐK, NC:BĐG Q2/2026</v>
          </cell>
          <cell r="W3446" t="str">
            <v>ME</v>
          </cell>
        </row>
        <row r="3447">
          <cell r="F3447">
            <v>2</v>
          </cell>
          <cell r="J3447">
            <v>993068</v>
          </cell>
          <cell r="K3447">
            <v>50057.142857142862</v>
          </cell>
          <cell r="L3447">
            <v>1043125.1428571428</v>
          </cell>
          <cell r="M3447">
            <v>0</v>
          </cell>
          <cell r="N3447">
            <v>17520</v>
          </cell>
          <cell r="O3447">
            <v>17520</v>
          </cell>
          <cell r="P3447">
            <v>2086250.2857142857</v>
          </cell>
          <cell r="Q3447">
            <v>35040</v>
          </cell>
          <cell r="R3447">
            <v>2121290.2857142854</v>
          </cell>
          <cell r="U3447" t="str">
            <v>VT: HĐK, NC:BĐG Q2/2026</v>
          </cell>
          <cell r="V3447" t="str">
            <v>VT: HĐK, NC:BĐG Q2/2026</v>
          </cell>
          <cell r="W3447" t="str">
            <v>ME</v>
          </cell>
        </row>
        <row r="3448">
          <cell r="F3448">
            <v>2</v>
          </cell>
          <cell r="J3448">
            <v>13335.84</v>
          </cell>
          <cell r="K3448">
            <v>19769.142857142837</v>
          </cell>
          <cell r="L3448">
            <v>33104.982857142837</v>
          </cell>
          <cell r="M3448">
            <v>0</v>
          </cell>
          <cell r="N3448">
            <v>6919.1999999999925</v>
          </cell>
          <cell r="O3448">
            <v>6919.1999999999925</v>
          </cell>
          <cell r="P3448">
            <v>66209.965714285674</v>
          </cell>
          <cell r="Q3448">
            <v>13838.399999999985</v>
          </cell>
          <cell r="R3448">
            <v>80048.365714285654</v>
          </cell>
          <cell r="W3448" t="str">
            <v>ME</v>
          </cell>
        </row>
        <row r="3449">
          <cell r="F3449">
            <v>0</v>
          </cell>
          <cell r="J3449">
            <v>19232.64</v>
          </cell>
          <cell r="K3449">
            <v>23718.857142857159</v>
          </cell>
          <cell r="L3449">
            <v>42951.497142857159</v>
          </cell>
          <cell r="M3449">
            <v>6731.4239999999991</v>
          </cell>
          <cell r="N3449">
            <v>8301.6000000000058</v>
          </cell>
          <cell r="O3449">
            <v>15033.024000000005</v>
          </cell>
          <cell r="P3449">
            <v>0</v>
          </cell>
          <cell r="Q3449">
            <v>0</v>
          </cell>
          <cell r="R3449">
            <v>0</v>
          </cell>
          <cell r="U3449" t="str">
            <v>BĐG Q2/2026</v>
          </cell>
          <cell r="V3449" t="str">
            <v>BĐG Q2/2026</v>
          </cell>
          <cell r="W3449" t="str">
            <v>ME</v>
          </cell>
        </row>
        <row r="3450">
          <cell r="F3450">
            <v>4</v>
          </cell>
          <cell r="J3450">
            <v>955588</v>
          </cell>
          <cell r="K3450">
            <v>121580</v>
          </cell>
          <cell r="L3450">
            <v>1077168</v>
          </cell>
          <cell r="M3450">
            <v>0</v>
          </cell>
          <cell r="N3450">
            <v>42553</v>
          </cell>
          <cell r="O3450">
            <v>42553</v>
          </cell>
          <cell r="P3450">
            <v>4308672</v>
          </cell>
          <cell r="Q3450">
            <v>170212</v>
          </cell>
          <cell r="R3450">
            <v>4478884</v>
          </cell>
          <cell r="U3450" t="str">
            <v>VT: HĐK, NC:BĐG Q2/2026</v>
          </cell>
          <cell r="V3450" t="str">
            <v>VT: HĐK, NC:BĐG Q2/2026</v>
          </cell>
          <cell r="W3450" t="str">
            <v>ME</v>
          </cell>
        </row>
        <row r="3451">
          <cell r="W3451" t="str">
            <v>ME</v>
          </cell>
        </row>
        <row r="3452">
          <cell r="L3452">
            <v>0</v>
          </cell>
          <cell r="M3452">
            <v>0</v>
          </cell>
          <cell r="N3452">
            <v>0</v>
          </cell>
          <cell r="O3452">
            <v>0</v>
          </cell>
          <cell r="P3452">
            <v>0</v>
          </cell>
          <cell r="Q3452">
            <v>0</v>
          </cell>
          <cell r="R3452">
            <v>0</v>
          </cell>
          <cell r="W3452" t="str">
            <v>ME</v>
          </cell>
        </row>
        <row r="3453">
          <cell r="L3453">
            <v>0</v>
          </cell>
          <cell r="M3453">
            <v>0</v>
          </cell>
          <cell r="N3453">
            <v>0</v>
          </cell>
          <cell r="O3453">
            <v>0</v>
          </cell>
          <cell r="P3453">
            <v>0</v>
          </cell>
          <cell r="Q3453">
            <v>0</v>
          </cell>
          <cell r="R3453">
            <v>0</v>
          </cell>
          <cell r="W3453" t="str">
            <v>ME</v>
          </cell>
        </row>
        <row r="3454">
          <cell r="L3454">
            <v>0</v>
          </cell>
          <cell r="M3454">
            <v>0</v>
          </cell>
          <cell r="N3454">
            <v>0</v>
          </cell>
          <cell r="O3454">
            <v>0</v>
          </cell>
          <cell r="P3454">
            <v>0</v>
          </cell>
          <cell r="Q3454">
            <v>0</v>
          </cell>
          <cell r="R3454">
            <v>0</v>
          </cell>
          <cell r="W3454" t="str">
            <v>ME</v>
          </cell>
        </row>
        <row r="3455">
          <cell r="F3455">
            <v>0.5</v>
          </cell>
          <cell r="J3455">
            <v>320871000</v>
          </cell>
          <cell r="K3455">
            <v>9575700</v>
          </cell>
          <cell r="L3455">
            <v>330446700</v>
          </cell>
          <cell r="M3455">
            <v>0</v>
          </cell>
          <cell r="N3455">
            <v>3351495</v>
          </cell>
          <cell r="O3455">
            <v>3351495</v>
          </cell>
          <cell r="P3455">
            <v>165223350</v>
          </cell>
          <cell r="Q3455">
            <v>1675747.5</v>
          </cell>
          <cell r="R3455">
            <v>166899097.5</v>
          </cell>
          <cell r="U3455" t="str">
            <v>VT: NCC, NC:BĐG Q2/2026</v>
          </cell>
          <cell r="V3455" t="str">
            <v>VT: NCC, NC:BĐG Q2/2026</v>
          </cell>
          <cell r="W3455" t="str">
            <v>ME</v>
          </cell>
        </row>
        <row r="3456">
          <cell r="F3456">
            <v>0.45</v>
          </cell>
          <cell r="J3456">
            <v>8782423.6500000004</v>
          </cell>
          <cell r="K3456">
            <v>1284660</v>
          </cell>
          <cell r="L3456">
            <v>10067083.65</v>
          </cell>
          <cell r="M3456">
            <v>3073848.2774999999</v>
          </cell>
          <cell r="N3456">
            <v>449631</v>
          </cell>
          <cell r="O3456">
            <v>3523479.2774999999</v>
          </cell>
          <cell r="P3456">
            <v>4530187.6425000001</v>
          </cell>
          <cell r="Q3456">
            <v>1585565.674875</v>
          </cell>
          <cell r="R3456">
            <v>6115753.3173750006</v>
          </cell>
          <cell r="U3456" t="str">
            <v>BĐG Q2/2026</v>
          </cell>
          <cell r="V3456" t="str">
            <v>BĐG Q2/2026</v>
          </cell>
          <cell r="W3456" t="str">
            <v>ME</v>
          </cell>
        </row>
        <row r="3457">
          <cell r="L3457">
            <v>0</v>
          </cell>
          <cell r="M3457">
            <v>0</v>
          </cell>
          <cell r="N3457">
            <v>0</v>
          </cell>
          <cell r="O3457">
            <v>0</v>
          </cell>
          <cell r="P3457">
            <v>0</v>
          </cell>
          <cell r="Q3457">
            <v>0</v>
          </cell>
          <cell r="R3457">
            <v>0</v>
          </cell>
          <cell r="W3457" t="str">
            <v>ME</v>
          </cell>
        </row>
        <row r="3458">
          <cell r="L3458">
            <v>0</v>
          </cell>
          <cell r="M3458">
            <v>0</v>
          </cell>
          <cell r="N3458">
            <v>0</v>
          </cell>
          <cell r="O3458">
            <v>0</v>
          </cell>
          <cell r="P3458">
            <v>0</v>
          </cell>
          <cell r="Q3458">
            <v>0</v>
          </cell>
          <cell r="R3458">
            <v>0</v>
          </cell>
          <cell r="W3458" t="str">
            <v>ME</v>
          </cell>
        </row>
        <row r="3480">
          <cell r="L3480">
            <v>0</v>
          </cell>
          <cell r="M3480">
            <v>0</v>
          </cell>
          <cell r="N3480">
            <v>0</v>
          </cell>
          <cell r="O3480">
            <v>0</v>
          </cell>
          <cell r="P3480">
            <v>0</v>
          </cell>
          <cell r="Q3480">
            <v>0</v>
          </cell>
          <cell r="R3480">
            <v>0</v>
          </cell>
          <cell r="W3480" t="str">
            <v>ME</v>
          </cell>
        </row>
        <row r="3481">
          <cell r="L3481">
            <v>0</v>
          </cell>
          <cell r="M3481">
            <v>0</v>
          </cell>
          <cell r="N3481">
            <v>0</v>
          </cell>
          <cell r="O3481">
            <v>0</v>
          </cell>
          <cell r="P3481">
            <v>0</v>
          </cell>
          <cell r="Q3481">
            <v>0</v>
          </cell>
          <cell r="R3481">
            <v>0</v>
          </cell>
          <cell r="W3481" t="str">
            <v>ME</v>
          </cell>
        </row>
        <row r="3482">
          <cell r="F3482">
            <v>75.56</v>
          </cell>
          <cell r="J3482">
            <v>116031000</v>
          </cell>
          <cell r="K3482">
            <v>3527900</v>
          </cell>
          <cell r="L3482">
            <v>119558900</v>
          </cell>
          <cell r="M3482">
            <v>0</v>
          </cell>
          <cell r="N3482">
            <v>1234765</v>
          </cell>
          <cell r="O3482">
            <v>1234765</v>
          </cell>
          <cell r="P3482">
            <v>9033870484</v>
          </cell>
          <cell r="Q3482">
            <v>93298843.400000006</v>
          </cell>
          <cell r="R3482">
            <v>9127169327.3999996</v>
          </cell>
          <cell r="U3482" t="str">
            <v>VT: NCC, NC:BĐG Q2/2026</v>
          </cell>
          <cell r="V3482" t="str">
            <v>VT: NCC, NC:BĐG Q2/2026</v>
          </cell>
          <cell r="W3482" t="str">
            <v>ME</v>
          </cell>
        </row>
        <row r="3483">
          <cell r="F3483">
            <v>19.96</v>
          </cell>
          <cell r="J3483">
            <v>93916000</v>
          </cell>
          <cell r="K3483">
            <v>3175110</v>
          </cell>
          <cell r="L3483">
            <v>97091110</v>
          </cell>
          <cell r="M3483">
            <v>0</v>
          </cell>
          <cell r="N3483">
            <v>1111288.5</v>
          </cell>
          <cell r="O3483">
            <v>1111288.5</v>
          </cell>
          <cell r="P3483">
            <v>1937938555.6000001</v>
          </cell>
          <cell r="Q3483">
            <v>22181318.460000001</v>
          </cell>
          <cell r="R3483">
            <v>1960119874.0600002</v>
          </cell>
          <cell r="U3483" t="str">
            <v>VT: NCC, NC:BĐG Q2/2026</v>
          </cell>
          <cell r="V3483" t="str">
            <v>VT: NCC, NC:BĐG Q2/2026</v>
          </cell>
          <cell r="W3483" t="str">
            <v>ME</v>
          </cell>
        </row>
        <row r="3484">
          <cell r="F3484">
            <v>40.64</v>
          </cell>
          <cell r="J3484">
            <v>57219000</v>
          </cell>
          <cell r="K3484">
            <v>2822320</v>
          </cell>
          <cell r="L3484">
            <v>60041320</v>
          </cell>
          <cell r="M3484">
            <v>0</v>
          </cell>
          <cell r="N3484">
            <v>987811.99999999988</v>
          </cell>
          <cell r="O3484">
            <v>987811.99999999988</v>
          </cell>
          <cell r="P3484">
            <v>2440079244.8000002</v>
          </cell>
          <cell r="Q3484">
            <v>40144679.679999992</v>
          </cell>
          <cell r="R3484">
            <v>2480223924.48</v>
          </cell>
          <cell r="U3484" t="str">
            <v>VT: NCC, NC:BĐG Q2/2026</v>
          </cell>
          <cell r="V3484" t="str">
            <v>VT: NCC, NC:BĐG Q2/2026</v>
          </cell>
          <cell r="W3484" t="str">
            <v>ME</v>
          </cell>
        </row>
        <row r="3485">
          <cell r="F3485">
            <v>27.36</v>
          </cell>
          <cell r="J3485">
            <v>46489000</v>
          </cell>
          <cell r="K3485">
            <v>2469530</v>
          </cell>
          <cell r="L3485">
            <v>48958530</v>
          </cell>
          <cell r="M3485">
            <v>0</v>
          </cell>
          <cell r="N3485">
            <v>864335.5</v>
          </cell>
          <cell r="O3485">
            <v>864335.5</v>
          </cell>
          <cell r="P3485">
            <v>1339505380.8</v>
          </cell>
          <cell r="Q3485">
            <v>23648219.280000001</v>
          </cell>
          <cell r="R3485">
            <v>1363153600.0799999</v>
          </cell>
          <cell r="U3485" t="str">
            <v>VT: NCC, NC:BĐG Q2/2026</v>
          </cell>
          <cell r="V3485" t="str">
            <v>VT: NCC, NC:BĐG Q2/2026</v>
          </cell>
          <cell r="W3485" t="str">
            <v>ME</v>
          </cell>
        </row>
        <row r="3486">
          <cell r="F3486">
            <v>10.16</v>
          </cell>
          <cell r="J3486">
            <v>37367000</v>
          </cell>
          <cell r="K3486">
            <v>2116740</v>
          </cell>
          <cell r="L3486">
            <v>39483740</v>
          </cell>
          <cell r="M3486">
            <v>0</v>
          </cell>
          <cell r="N3486">
            <v>740859</v>
          </cell>
          <cell r="O3486">
            <v>740859</v>
          </cell>
          <cell r="P3486">
            <v>401154798.39999998</v>
          </cell>
          <cell r="Q3486">
            <v>7527127.4400000004</v>
          </cell>
          <cell r="R3486">
            <v>408681925.83999997</v>
          </cell>
          <cell r="U3486" t="str">
            <v>VT: NCC, NC:BĐG Q2/2026</v>
          </cell>
          <cell r="V3486" t="str">
            <v>VT: NCC, NC:BĐG Q2/2026</v>
          </cell>
          <cell r="W3486" t="str">
            <v>ME</v>
          </cell>
        </row>
        <row r="3487">
          <cell r="F3487">
            <v>3.4</v>
          </cell>
          <cell r="J3487">
            <v>43267052.631578952</v>
          </cell>
          <cell r="K3487">
            <v>2450962.1052631582</v>
          </cell>
          <cell r="L3487">
            <v>45718014.736842111</v>
          </cell>
          <cell r="M3487">
            <v>15143468.421052633</v>
          </cell>
          <cell r="N3487">
            <v>857836.73684210528</v>
          </cell>
          <cell r="O3487">
            <v>16001305.157894738</v>
          </cell>
          <cell r="P3487">
            <v>155441250.10526317</v>
          </cell>
          <cell r="Q3487">
            <v>54404437.536842108</v>
          </cell>
          <cell r="R3487">
            <v>209845687.64210528</v>
          </cell>
          <cell r="U3487" t="str">
            <v>BĐG Q2/2026</v>
          </cell>
          <cell r="V3487" t="str">
            <v>BĐG Q2/2026</v>
          </cell>
          <cell r="W3487" t="str">
            <v>ME</v>
          </cell>
        </row>
        <row r="3488">
          <cell r="F3488">
            <v>3.34</v>
          </cell>
          <cell r="J3488">
            <v>27690913.684210528</v>
          </cell>
          <cell r="K3488">
            <v>1568615.7473684212</v>
          </cell>
          <cell r="L3488">
            <v>29259529.431578949</v>
          </cell>
          <cell r="M3488">
            <v>9691819.7894736845</v>
          </cell>
          <cell r="N3488">
            <v>549015.51157894742</v>
          </cell>
          <cell r="O3488">
            <v>10240835.301052632</v>
          </cell>
          <cell r="P3488">
            <v>97726828.301473692</v>
          </cell>
          <cell r="Q3488">
            <v>34204389.90551579</v>
          </cell>
          <cell r="R3488">
            <v>131931218.20698948</v>
          </cell>
          <cell r="U3488" t="str">
            <v>BĐG Q2/2026</v>
          </cell>
          <cell r="V3488" t="str">
            <v>BĐG Q2/2026</v>
          </cell>
          <cell r="W3488" t="str">
            <v>ME</v>
          </cell>
        </row>
        <row r="3489">
          <cell r="F3489">
            <v>5.23</v>
          </cell>
          <cell r="J3489">
            <v>17306821.052631579</v>
          </cell>
          <cell r="K3489">
            <v>980384.84210526326</v>
          </cell>
          <cell r="L3489">
            <v>18287205.894736841</v>
          </cell>
          <cell r="M3489">
            <v>6057387.3684210526</v>
          </cell>
          <cell r="N3489">
            <v>343134.69473684212</v>
          </cell>
          <cell r="O3489">
            <v>6400522.0631578946</v>
          </cell>
          <cell r="P3489">
            <v>95642086.829473689</v>
          </cell>
          <cell r="Q3489">
            <v>33474730.390315793</v>
          </cell>
          <cell r="R3489">
            <v>129116817.21978948</v>
          </cell>
          <cell r="U3489" t="str">
            <v>BĐG Q2/2026</v>
          </cell>
          <cell r="V3489" t="str">
            <v>BĐG Q2/2026</v>
          </cell>
          <cell r="W3489" t="str">
            <v>ME</v>
          </cell>
        </row>
        <row r="3490">
          <cell r="F3490">
            <v>0.7</v>
          </cell>
          <cell r="J3490">
            <v>6922728.4210526319</v>
          </cell>
          <cell r="K3490">
            <v>392153.93684210529</v>
          </cell>
          <cell r="L3490">
            <v>7314882.3578947373</v>
          </cell>
          <cell r="M3490">
            <v>2422954.9473684211</v>
          </cell>
          <cell r="N3490">
            <v>137253.87789473686</v>
          </cell>
          <cell r="O3490">
            <v>2560208.825263158</v>
          </cell>
          <cell r="P3490">
            <v>5120417.6505263159</v>
          </cell>
          <cell r="Q3490">
            <v>1792146.1776842105</v>
          </cell>
          <cell r="R3490">
            <v>6912563.8282105261</v>
          </cell>
          <cell r="U3490" t="str">
            <v>BĐG Q2/2026</v>
          </cell>
          <cell r="V3490" t="str">
            <v>BĐG Q2/2026</v>
          </cell>
          <cell r="W3490" t="str">
            <v>ME</v>
          </cell>
        </row>
        <row r="3491">
          <cell r="F3491">
            <v>9.4</v>
          </cell>
          <cell r="J3491">
            <v>3461364.210526316</v>
          </cell>
          <cell r="K3491">
            <v>196076.96842105265</v>
          </cell>
          <cell r="L3491">
            <v>3657441.1789473686</v>
          </cell>
          <cell r="M3491">
            <v>1211477.4736842106</v>
          </cell>
          <cell r="N3491">
            <v>68626.938947368428</v>
          </cell>
          <cell r="O3491">
            <v>1280104.412631579</v>
          </cell>
          <cell r="P3491">
            <v>34379947.082105264</v>
          </cell>
          <cell r="Q3491">
            <v>12032981.478736842</v>
          </cell>
          <cell r="R3491">
            <v>46412928.560842104</v>
          </cell>
          <cell r="U3491" t="str">
            <v>BĐG Q2/2026</v>
          </cell>
          <cell r="V3491" t="str">
            <v>BĐG Q2/2026</v>
          </cell>
          <cell r="W3491" t="str">
            <v>ME</v>
          </cell>
        </row>
        <row r="3492">
          <cell r="L3492">
            <v>0</v>
          </cell>
          <cell r="M3492">
            <v>0</v>
          </cell>
          <cell r="N3492">
            <v>0</v>
          </cell>
          <cell r="O3492">
            <v>0</v>
          </cell>
          <cell r="P3492">
            <v>0</v>
          </cell>
          <cell r="Q3492">
            <v>0</v>
          </cell>
          <cell r="R3492">
            <v>0</v>
          </cell>
          <cell r="U3492" t="str">
            <v>BĐG Q2/2026</v>
          </cell>
          <cell r="V3492" t="str">
            <v>BĐG Q2/2026</v>
          </cell>
          <cell r="W3492" t="str">
            <v>ME</v>
          </cell>
        </row>
        <row r="3493">
          <cell r="F3493">
            <v>6.74</v>
          </cell>
          <cell r="J3493">
            <v>7309434.2399999993</v>
          </cell>
          <cell r="K3493">
            <v>889379.99999999988</v>
          </cell>
          <cell r="L3493">
            <v>8198814.2399999993</v>
          </cell>
          <cell r="M3493">
            <v>2558301.9839999997</v>
          </cell>
          <cell r="N3493">
            <v>311282.99999999994</v>
          </cell>
          <cell r="O3493">
            <v>2869584.9839999997</v>
          </cell>
          <cell r="P3493">
            <v>55260007.977599993</v>
          </cell>
          <cell r="Q3493">
            <v>19341002.792159997</v>
          </cell>
          <cell r="R3493">
            <v>74601010.769759983</v>
          </cell>
          <cell r="U3493" t="str">
            <v>BĐG Q2/2026</v>
          </cell>
          <cell r="V3493" t="str">
            <v>BĐG Q2/2026</v>
          </cell>
          <cell r="W3493" t="str">
            <v>ME</v>
          </cell>
        </row>
        <row r="3494">
          <cell r="F3494">
            <v>5.23</v>
          </cell>
          <cell r="J3494">
            <v>4679890.5599999996</v>
          </cell>
          <cell r="K3494">
            <v>741150</v>
          </cell>
          <cell r="L3494">
            <v>5421040.5599999996</v>
          </cell>
          <cell r="M3494">
            <v>1637961.6959999998</v>
          </cell>
          <cell r="N3494">
            <v>259402.49999999997</v>
          </cell>
          <cell r="O3494">
            <v>1897364.1959999998</v>
          </cell>
          <cell r="P3494">
            <v>28352042.128800001</v>
          </cell>
          <cell r="Q3494">
            <v>9923214.7450799998</v>
          </cell>
          <cell r="R3494">
            <v>38275256.873879999</v>
          </cell>
          <cell r="U3494" t="str">
            <v>BĐG Q2/2026</v>
          </cell>
          <cell r="V3494" t="str">
            <v>BĐG Q2/2026</v>
          </cell>
          <cell r="W3494" t="str">
            <v>ME</v>
          </cell>
        </row>
        <row r="3495">
          <cell r="F3495">
            <v>10.1</v>
          </cell>
          <cell r="J3495">
            <v>1968583.6800000002</v>
          </cell>
          <cell r="K3495">
            <v>578097</v>
          </cell>
          <cell r="L3495">
            <v>2546680.6800000002</v>
          </cell>
          <cell r="M3495">
            <v>689004.28800000006</v>
          </cell>
          <cell r="N3495">
            <v>202333.94999999998</v>
          </cell>
          <cell r="O3495">
            <v>891338.23800000001</v>
          </cell>
          <cell r="P3495">
            <v>25721474.868000001</v>
          </cell>
          <cell r="Q3495">
            <v>9002516.2038000003</v>
          </cell>
          <cell r="R3495">
            <v>34723991.071800001</v>
          </cell>
          <cell r="U3495" t="str">
            <v>BĐG Q2/2026</v>
          </cell>
          <cell r="V3495" t="str">
            <v>BĐG Q2/2026</v>
          </cell>
          <cell r="W3495" t="str">
            <v>ME</v>
          </cell>
        </row>
        <row r="3496">
          <cell r="L3496">
            <v>0</v>
          </cell>
          <cell r="M3496">
            <v>0</v>
          </cell>
          <cell r="N3496">
            <v>0</v>
          </cell>
          <cell r="O3496">
            <v>0</v>
          </cell>
          <cell r="P3496">
            <v>0</v>
          </cell>
          <cell r="Q3496">
            <v>0</v>
          </cell>
          <cell r="R3496">
            <v>0</v>
          </cell>
          <cell r="U3496" t="str">
            <v>BĐG Q2/2026</v>
          </cell>
          <cell r="V3496" t="str">
            <v>BĐG Q2/2026</v>
          </cell>
          <cell r="W3496" t="str">
            <v>ME</v>
          </cell>
        </row>
        <row r="3497">
          <cell r="F3497">
            <v>43.42</v>
          </cell>
          <cell r="J3497">
            <v>8782423.6500000004</v>
          </cell>
          <cell r="K3497">
            <v>1284660</v>
          </cell>
          <cell r="L3497">
            <v>10067083.65</v>
          </cell>
          <cell r="M3497">
            <v>3073848.2774999999</v>
          </cell>
          <cell r="N3497">
            <v>449631</v>
          </cell>
          <cell r="O3497">
            <v>3523479.2774999999</v>
          </cell>
          <cell r="P3497">
            <v>437112772.083</v>
          </cell>
          <cell r="Q3497">
            <v>152989470.22905001</v>
          </cell>
          <cell r="R3497">
            <v>590102242.31204998</v>
          </cell>
          <cell r="U3497" t="str">
            <v>BĐG Q2/2026</v>
          </cell>
          <cell r="V3497" t="str">
            <v>BĐG Q2/2026</v>
          </cell>
          <cell r="W3497" t="str">
            <v>ME</v>
          </cell>
        </row>
        <row r="3498">
          <cell r="F3498">
            <v>22.07</v>
          </cell>
          <cell r="J3498">
            <v>1621370.52</v>
          </cell>
          <cell r="K3498">
            <v>844911</v>
          </cell>
          <cell r="L3498">
            <v>2466281.52</v>
          </cell>
          <cell r="M3498">
            <v>0</v>
          </cell>
          <cell r="N3498">
            <v>295718.84999999998</v>
          </cell>
          <cell r="O3498">
            <v>295718.84999999998</v>
          </cell>
          <cell r="P3498">
            <v>54430833.146400005</v>
          </cell>
          <cell r="Q3498">
            <v>6526515.0194999995</v>
          </cell>
          <cell r="R3498">
            <v>60957348.165900007</v>
          </cell>
          <cell r="W3498" t="str">
            <v>ME</v>
          </cell>
        </row>
        <row r="3499">
          <cell r="L3499">
            <v>0</v>
          </cell>
          <cell r="M3499">
            <v>0</v>
          </cell>
          <cell r="N3499">
            <v>0</v>
          </cell>
          <cell r="O3499">
            <v>0</v>
          </cell>
          <cell r="P3499">
            <v>0</v>
          </cell>
          <cell r="Q3499">
            <v>0</v>
          </cell>
          <cell r="R3499">
            <v>0</v>
          </cell>
          <cell r="W3499" t="str">
            <v>ME</v>
          </cell>
        </row>
        <row r="3500">
          <cell r="L3500">
            <v>0</v>
          </cell>
          <cell r="M3500">
            <v>0</v>
          </cell>
          <cell r="N3500">
            <v>0</v>
          </cell>
          <cell r="O3500">
            <v>0</v>
          </cell>
          <cell r="P3500">
            <v>0</v>
          </cell>
          <cell r="Q3500">
            <v>0</v>
          </cell>
          <cell r="R3500">
            <v>0</v>
          </cell>
          <cell r="W3500" t="str">
            <v>ME</v>
          </cell>
        </row>
        <row r="3519">
          <cell r="L3519">
            <v>0</v>
          </cell>
          <cell r="M3519">
            <v>0</v>
          </cell>
          <cell r="N3519">
            <v>0</v>
          </cell>
          <cell r="O3519">
            <v>0</v>
          </cell>
          <cell r="P3519">
            <v>0</v>
          </cell>
          <cell r="Q3519">
            <v>0</v>
          </cell>
          <cell r="R3519">
            <v>0</v>
          </cell>
          <cell r="W3519" t="str">
            <v>ME</v>
          </cell>
        </row>
        <row r="3520">
          <cell r="F3520">
            <v>1</v>
          </cell>
          <cell r="J3520">
            <v>70000000</v>
          </cell>
          <cell r="K3520">
            <v>1912000</v>
          </cell>
          <cell r="L3520">
            <v>71912000</v>
          </cell>
          <cell r="M3520">
            <v>0</v>
          </cell>
          <cell r="N3520">
            <v>669200</v>
          </cell>
          <cell r="O3520">
            <v>669200</v>
          </cell>
          <cell r="P3520">
            <v>71912000</v>
          </cell>
          <cell r="Q3520">
            <v>669200</v>
          </cell>
          <cell r="R3520">
            <v>72581200</v>
          </cell>
          <cell r="U3520" t="str">
            <v>VT: NCC, NC:BĐG Q2/2026</v>
          </cell>
          <cell r="V3520" t="str">
            <v>VT: NCC, NC:BĐG Q2/2026</v>
          </cell>
          <cell r="W3520" t="str">
            <v>ME</v>
          </cell>
        </row>
        <row r="3521">
          <cell r="L3521">
            <v>0</v>
          </cell>
          <cell r="M3521">
            <v>0</v>
          </cell>
          <cell r="N3521">
            <v>0</v>
          </cell>
          <cell r="O3521">
            <v>0</v>
          </cell>
          <cell r="P3521">
            <v>0</v>
          </cell>
          <cell r="Q3521">
            <v>0</v>
          </cell>
          <cell r="R3521">
            <v>0</v>
          </cell>
          <cell r="W3521" t="str">
            <v>ME</v>
          </cell>
        </row>
        <row r="3527">
          <cell r="F3527">
            <v>2.2499999999999999E-2</v>
          </cell>
          <cell r="J3527">
            <v>2540704.3199999998</v>
          </cell>
          <cell r="K3527">
            <v>889379.99999999988</v>
          </cell>
          <cell r="L3527">
            <v>3430084.32</v>
          </cell>
          <cell r="M3527">
            <v>889246.51199999987</v>
          </cell>
          <cell r="N3527">
            <v>311282.99999999994</v>
          </cell>
          <cell r="O3527">
            <v>1200529.5119999999</v>
          </cell>
          <cell r="P3527">
            <v>77176.897199999992</v>
          </cell>
          <cell r="Q3527">
            <v>27011.914019999997</v>
          </cell>
          <cell r="R3527">
            <v>104188.81121999999</v>
          </cell>
          <cell r="U3527" t="str">
            <v>BĐG Q2/2026</v>
          </cell>
          <cell r="V3527" t="str">
            <v>BĐG Q2/2026</v>
          </cell>
          <cell r="W3527" t="str">
            <v>ME</v>
          </cell>
        </row>
        <row r="3528">
          <cell r="L3528">
            <v>0</v>
          </cell>
          <cell r="M3528">
            <v>0</v>
          </cell>
          <cell r="N3528">
            <v>0</v>
          </cell>
          <cell r="O3528">
            <v>0</v>
          </cell>
          <cell r="P3528">
            <v>0</v>
          </cell>
          <cell r="Q3528">
            <v>0</v>
          </cell>
          <cell r="R3528">
            <v>0</v>
          </cell>
          <cell r="W3528" t="str">
            <v>ME</v>
          </cell>
        </row>
        <row r="3529">
          <cell r="F3529">
            <v>3</v>
          </cell>
          <cell r="J3529">
            <v>747225</v>
          </cell>
          <cell r="K3529">
            <v>12000</v>
          </cell>
          <cell r="L3529">
            <v>759225</v>
          </cell>
          <cell r="M3529">
            <v>261528.74999999997</v>
          </cell>
          <cell r="N3529">
            <v>4200</v>
          </cell>
          <cell r="O3529">
            <v>265728.75</v>
          </cell>
          <cell r="P3529">
            <v>2277675</v>
          </cell>
          <cell r="Q3529">
            <v>797186.25</v>
          </cell>
          <cell r="R3529">
            <v>3074861.25</v>
          </cell>
          <cell r="U3529" t="str">
            <v>BĐG Q2/2026</v>
          </cell>
          <cell r="V3529" t="str">
            <v>BĐG Q2/2026</v>
          </cell>
          <cell r="W3529" t="str">
            <v>ME</v>
          </cell>
        </row>
        <row r="3530">
          <cell r="F3530">
            <v>10</v>
          </cell>
          <cell r="J3530">
            <v>21379.05</v>
          </cell>
          <cell r="K3530">
            <v>7404</v>
          </cell>
          <cell r="L3530">
            <v>28783.05</v>
          </cell>
          <cell r="M3530">
            <v>7482.6674999999996</v>
          </cell>
          <cell r="N3530">
            <v>2591.3999999999996</v>
          </cell>
          <cell r="O3530">
            <v>10074.067499999999</v>
          </cell>
          <cell r="P3530">
            <v>287830.5</v>
          </cell>
          <cell r="Q3530">
            <v>100740.67499999999</v>
          </cell>
          <cell r="R3530">
            <v>388571.17499999999</v>
          </cell>
          <cell r="U3530" t="str">
            <v>BĐG Q2/2026</v>
          </cell>
          <cell r="V3530" t="str">
            <v>BĐG Q2/2026</v>
          </cell>
          <cell r="W3530" t="str">
            <v>ME</v>
          </cell>
        </row>
        <row r="3531">
          <cell r="F3531">
            <v>1</v>
          </cell>
          <cell r="J3531">
            <v>75000</v>
          </cell>
          <cell r="L3531">
            <v>75000</v>
          </cell>
          <cell r="M3531">
            <v>26250</v>
          </cell>
          <cell r="N3531">
            <v>0</v>
          </cell>
          <cell r="O3531">
            <v>26250</v>
          </cell>
          <cell r="P3531">
            <v>75000</v>
          </cell>
          <cell r="Q3531">
            <v>26250</v>
          </cell>
          <cell r="R3531">
            <v>101250</v>
          </cell>
          <cell r="U3531" t="str">
            <v>BĐG Q2/2026</v>
          </cell>
          <cell r="V3531" t="str">
            <v>BĐG Q2/2026</v>
          </cell>
          <cell r="W3531" t="str">
            <v>ME</v>
          </cell>
        </row>
        <row r="3532">
          <cell r="L3532">
            <v>0</v>
          </cell>
          <cell r="M3532">
            <v>0</v>
          </cell>
          <cell r="N3532">
            <v>0</v>
          </cell>
          <cell r="O3532">
            <v>0</v>
          </cell>
          <cell r="P3532">
            <v>0</v>
          </cell>
          <cell r="Q3532">
            <v>0</v>
          </cell>
          <cell r="R3532">
            <v>0</v>
          </cell>
          <cell r="U3532" t="str">
            <v>BĐG Q2/2026</v>
          </cell>
          <cell r="V3532" t="str">
            <v>BĐG Q2/2026</v>
          </cell>
          <cell r="W3532" t="str">
            <v>ME</v>
          </cell>
        </row>
        <row r="3533">
          <cell r="L3533">
            <v>0</v>
          </cell>
          <cell r="M3533">
            <v>0</v>
          </cell>
          <cell r="N3533">
            <v>0</v>
          </cell>
          <cell r="O3533">
            <v>0</v>
          </cell>
          <cell r="P3533">
            <v>0</v>
          </cell>
          <cell r="Q3533">
            <v>0</v>
          </cell>
          <cell r="R3533">
            <v>0</v>
          </cell>
          <cell r="U3533" t="str">
            <v>VT: NCC, NC:BĐG Q2/2026</v>
          </cell>
          <cell r="V3533" t="str">
            <v>VT: NCC, NC:BĐG Q2/2026</v>
          </cell>
          <cell r="W3533" t="str">
            <v>ME</v>
          </cell>
        </row>
        <row r="3539">
          <cell r="F3539">
            <v>472</v>
          </cell>
          <cell r="J3539">
            <v>68000.625</v>
          </cell>
          <cell r="K3539">
            <v>23550</v>
          </cell>
          <cell r="L3539">
            <v>91550.625</v>
          </cell>
          <cell r="M3539">
            <v>0</v>
          </cell>
          <cell r="N3539">
            <v>8242.5</v>
          </cell>
          <cell r="O3539">
            <v>8242.5</v>
          </cell>
          <cell r="P3539">
            <v>43211895</v>
          </cell>
          <cell r="Q3539">
            <v>3890460</v>
          </cell>
          <cell r="R3539">
            <v>47102355</v>
          </cell>
          <cell r="W3539" t="str">
            <v>ME</v>
          </cell>
        </row>
        <row r="3540">
          <cell r="F3540">
            <v>236</v>
          </cell>
          <cell r="J3540">
            <v>795051.18</v>
          </cell>
          <cell r="K3540">
            <v>165134.39999999999</v>
          </cell>
          <cell r="L3540">
            <v>960185.58000000007</v>
          </cell>
          <cell r="M3540">
            <v>0</v>
          </cell>
          <cell r="N3540">
            <v>57797.039999999994</v>
          </cell>
          <cell r="O3540">
            <v>57797.039999999994</v>
          </cell>
          <cell r="P3540">
            <v>226603796.88000003</v>
          </cell>
          <cell r="Q3540">
            <v>13640101.439999998</v>
          </cell>
          <cell r="R3540">
            <v>240243898.32000002</v>
          </cell>
          <cell r="U3540" t="str">
            <v>VT: NCC, NC:BĐG Q2/2026</v>
          </cell>
          <cell r="V3540" t="str">
            <v>VT: NCC, NC:BĐG Q2/2026</v>
          </cell>
          <cell r="W3540" t="str">
            <v>ME</v>
          </cell>
        </row>
        <row r="3541">
          <cell r="F3541">
            <v>141.6</v>
          </cell>
          <cell r="J3541">
            <v>16213.7052</v>
          </cell>
          <cell r="K3541">
            <v>8449.11</v>
          </cell>
          <cell r="L3541">
            <v>24662.815200000001</v>
          </cell>
          <cell r="M3541">
            <v>5674.7968199999996</v>
          </cell>
          <cell r="N3541">
            <v>2957.1885000000002</v>
          </cell>
          <cell r="O3541">
            <v>8631.9853199999998</v>
          </cell>
          <cell r="P3541">
            <v>3492254.6323199999</v>
          </cell>
          <cell r="Q3541">
            <v>1222289.1213119999</v>
          </cell>
          <cell r="R3541">
            <v>4714543.7536319997</v>
          </cell>
          <cell r="U3541" t="str">
            <v>BĐG Q2/2026</v>
          </cell>
          <cell r="V3541" t="str">
            <v>BĐG Q2/2026</v>
          </cell>
          <cell r="W3541" t="str">
            <v>ME</v>
          </cell>
        </row>
        <row r="3542">
          <cell r="F3542">
            <v>59</v>
          </cell>
          <cell r="J3542">
            <v>747225</v>
          </cell>
          <cell r="K3542">
            <v>12000</v>
          </cell>
          <cell r="L3542">
            <v>759225</v>
          </cell>
          <cell r="M3542">
            <v>261528.74999999997</v>
          </cell>
          <cell r="N3542">
            <v>4200</v>
          </cell>
          <cell r="O3542">
            <v>265728.75</v>
          </cell>
          <cell r="P3542">
            <v>44794275</v>
          </cell>
          <cell r="Q3542">
            <v>15677996.25</v>
          </cell>
          <cell r="R3542">
            <v>60472271.25</v>
          </cell>
          <cell r="U3542" t="str">
            <v>BĐG Q2/2026</v>
          </cell>
          <cell r="V3542" t="str">
            <v>BĐG Q2/2026</v>
          </cell>
          <cell r="W3542" t="str">
            <v>ME</v>
          </cell>
        </row>
        <row r="3543">
          <cell r="F3543">
            <v>100.6</v>
          </cell>
          <cell r="J3543">
            <v>21379.05</v>
          </cell>
          <cell r="K3543">
            <v>7404</v>
          </cell>
          <cell r="L3543">
            <v>28783.05</v>
          </cell>
          <cell r="M3543">
            <v>7482.6674999999996</v>
          </cell>
          <cell r="N3543">
            <v>2591.3999999999996</v>
          </cell>
          <cell r="O3543">
            <v>10074.067499999999</v>
          </cell>
          <cell r="P3543">
            <v>2895574.8299999996</v>
          </cell>
          <cell r="Q3543">
            <v>1013451.1904999999</v>
          </cell>
          <cell r="R3543">
            <v>3909026.0204999996</v>
          </cell>
          <cell r="U3543" t="str">
            <v>BĐG Q2/2026</v>
          </cell>
          <cell r="V3543" t="str">
            <v>BĐG Q2/2026</v>
          </cell>
          <cell r="W3543" t="str">
            <v>ME</v>
          </cell>
        </row>
        <row r="3544">
          <cell r="F3544">
            <v>59</v>
          </cell>
          <cell r="J3544">
            <v>75000</v>
          </cell>
          <cell r="L3544">
            <v>75000</v>
          </cell>
          <cell r="M3544">
            <v>26250</v>
          </cell>
          <cell r="N3544">
            <v>0</v>
          </cell>
          <cell r="O3544">
            <v>26250</v>
          </cell>
          <cell r="P3544">
            <v>4425000</v>
          </cell>
          <cell r="Q3544">
            <v>1548750</v>
          </cell>
          <cell r="R3544">
            <v>5973750</v>
          </cell>
          <cell r="U3544" t="str">
            <v>BĐG Q2/2026</v>
          </cell>
          <cell r="V3544" t="str">
            <v>BĐG Q2/2026</v>
          </cell>
          <cell r="W3544" t="str">
            <v>ME</v>
          </cell>
        </row>
        <row r="3545">
          <cell r="F3545">
            <v>59</v>
          </cell>
          <cell r="J3545">
            <v>0</v>
          </cell>
          <cell r="K3545">
            <v>454713.08775272727</v>
          </cell>
          <cell r="L3545">
            <v>454713.08775272727</v>
          </cell>
          <cell r="M3545">
            <v>0</v>
          </cell>
          <cell r="N3545">
            <v>159149.58071345455</v>
          </cell>
          <cell r="O3545">
            <v>159149.58071345455</v>
          </cell>
          <cell r="P3545">
            <v>26828072.177410908</v>
          </cell>
          <cell r="Q3545">
            <v>9389825.2620938178</v>
          </cell>
          <cell r="R3545">
            <v>36217897.439504728</v>
          </cell>
          <cell r="U3545" t="str">
            <v>BĐG Q2/2026</v>
          </cell>
          <cell r="V3545" t="str">
            <v>BĐG Q2/2026</v>
          </cell>
          <cell r="W3545" t="str">
            <v>ME</v>
          </cell>
        </row>
        <row r="3546">
          <cell r="F3546">
            <v>59</v>
          </cell>
          <cell r="J3546">
            <v>3570000</v>
          </cell>
          <cell r="K3546">
            <v>731926.26399243146</v>
          </cell>
          <cell r="L3546">
            <v>4301926.2639924316</v>
          </cell>
          <cell r="M3546">
            <v>1249500</v>
          </cell>
          <cell r="N3546">
            <v>256174.192397351</v>
          </cell>
          <cell r="O3546">
            <v>1505674.1923973509</v>
          </cell>
          <cell r="P3546">
            <v>253813649.57555348</v>
          </cell>
          <cell r="Q3546">
            <v>88834777.351443708</v>
          </cell>
          <cell r="R3546">
            <v>342648426.92699718</v>
          </cell>
          <cell r="U3546" t="str">
            <v>BĐG Q2/2026</v>
          </cell>
          <cell r="V3546" t="str">
            <v>BĐG Q2/2026</v>
          </cell>
          <cell r="W3546" t="str">
            <v>ME</v>
          </cell>
        </row>
        <row r="3547">
          <cell r="F3547">
            <v>59</v>
          </cell>
          <cell r="J3547">
            <v>1730000</v>
          </cell>
          <cell r="K3547">
            <v>121500</v>
          </cell>
          <cell r="L3547">
            <v>1851500</v>
          </cell>
          <cell r="M3547">
            <v>0</v>
          </cell>
          <cell r="N3547">
            <v>42525</v>
          </cell>
          <cell r="O3547">
            <v>42525</v>
          </cell>
          <cell r="P3547">
            <v>109238500</v>
          </cell>
          <cell r="Q3547">
            <v>2508975</v>
          </cell>
          <cell r="R3547">
            <v>111747475</v>
          </cell>
          <cell r="U3547" t="str">
            <v>VT: NCC, NC:BĐG Q2/2026</v>
          </cell>
          <cell r="V3547" t="str">
            <v>VT: NCC, NC:BĐG Q2/2026</v>
          </cell>
          <cell r="W3547" t="str">
            <v>ME</v>
          </cell>
        </row>
        <row r="3548">
          <cell r="F3548">
            <v>590</v>
          </cell>
          <cell r="J3548">
            <v>27847.468800000002</v>
          </cell>
          <cell r="K3548">
            <v>6261.1200000000008</v>
          </cell>
          <cell r="L3548">
            <v>34108.588800000005</v>
          </cell>
          <cell r="M3548">
            <v>0</v>
          </cell>
          <cell r="N3548">
            <v>2191.3920000000003</v>
          </cell>
          <cell r="O3548">
            <v>2191.3920000000003</v>
          </cell>
          <cell r="P3548">
            <v>20124067.392000005</v>
          </cell>
          <cell r="Q3548">
            <v>1292921.2800000003</v>
          </cell>
          <cell r="R3548">
            <v>21416988.672000006</v>
          </cell>
          <cell r="U3548" t="str">
            <v>VT: NCC, NC:BĐG Q2/2026</v>
          </cell>
          <cell r="V3548" t="str">
            <v>VT: NCC, NC:BĐG Q2/2026</v>
          </cell>
          <cell r="W3548" t="str">
            <v>ME</v>
          </cell>
        </row>
        <row r="3549">
          <cell r="F3549">
            <v>590</v>
          </cell>
          <cell r="J3549">
            <v>7288.1855999999998</v>
          </cell>
          <cell r="K3549">
            <v>4348.08</v>
          </cell>
          <cell r="L3549">
            <v>11636.265599999999</v>
          </cell>
          <cell r="M3549">
            <v>2550.8649599999999</v>
          </cell>
          <cell r="N3549">
            <v>1521.828</v>
          </cell>
          <cell r="O3549">
            <v>4072.6929599999999</v>
          </cell>
          <cell r="P3549">
            <v>6865396.703999999</v>
          </cell>
          <cell r="Q3549">
            <v>2402888.8463999997</v>
          </cell>
          <cell r="R3549">
            <v>9268285.5503999982</v>
          </cell>
          <cell r="U3549" t="str">
            <v>BĐG Q2/2026</v>
          </cell>
          <cell r="V3549" t="str">
            <v>BĐG Q2/2026</v>
          </cell>
          <cell r="W3549" t="str">
            <v>ME</v>
          </cell>
        </row>
        <row r="3550">
          <cell r="F3550">
            <v>560.5</v>
          </cell>
          <cell r="J3550">
            <v>2902.3488000000002</v>
          </cell>
          <cell r="K3550">
            <v>4699.7798454545455</v>
          </cell>
          <cell r="L3550">
            <v>7602.1286454545461</v>
          </cell>
          <cell r="M3550">
            <v>0</v>
          </cell>
          <cell r="N3550">
            <v>1644.9229459090909</v>
          </cell>
          <cell r="O3550">
            <v>1644.9229459090909</v>
          </cell>
          <cell r="P3550">
            <v>4260993.105777273</v>
          </cell>
          <cell r="Q3550">
            <v>921979.31118204549</v>
          </cell>
          <cell r="R3550">
            <v>5182972.4169593183</v>
          </cell>
          <cell r="U3550" t="str">
            <v>VT: NCC, NC:BĐG Q2/2026</v>
          </cell>
          <cell r="V3550" t="str">
            <v>VT: NCC, NC:BĐG Q2/2026</v>
          </cell>
          <cell r="W3550" t="str">
            <v>ME</v>
          </cell>
        </row>
        <row r="3557">
          <cell r="F3557">
            <v>24</v>
          </cell>
          <cell r="J3557">
            <v>68000.625</v>
          </cell>
          <cell r="K3557">
            <v>23550</v>
          </cell>
          <cell r="L3557">
            <v>91550.625</v>
          </cell>
          <cell r="M3557">
            <v>0</v>
          </cell>
          <cell r="N3557">
            <v>8242.5</v>
          </cell>
          <cell r="O3557">
            <v>8242.5</v>
          </cell>
          <cell r="P3557">
            <v>2197215</v>
          </cell>
          <cell r="Q3557">
            <v>197820</v>
          </cell>
          <cell r="R3557">
            <v>2395035</v>
          </cell>
          <cell r="W3557" t="str">
            <v>ME</v>
          </cell>
        </row>
        <row r="3558">
          <cell r="F3558">
            <v>12</v>
          </cell>
          <cell r="J3558">
            <v>795051.18</v>
          </cell>
          <cell r="K3558">
            <v>165134.39999999999</v>
          </cell>
          <cell r="L3558">
            <v>960185.58000000007</v>
          </cell>
          <cell r="M3558">
            <v>0</v>
          </cell>
          <cell r="N3558">
            <v>57797.039999999994</v>
          </cell>
          <cell r="O3558">
            <v>57797.039999999994</v>
          </cell>
          <cell r="P3558">
            <v>11522226.960000001</v>
          </cell>
          <cell r="Q3558">
            <v>693564.48</v>
          </cell>
          <cell r="R3558">
            <v>12215791.440000001</v>
          </cell>
          <cell r="U3558" t="str">
            <v>VT: NCC, NC:BĐG Q2/2026</v>
          </cell>
          <cell r="V3558" t="str">
            <v>VT: NCC, NC:BĐG Q2/2026</v>
          </cell>
          <cell r="W3558" t="str">
            <v>ME</v>
          </cell>
        </row>
        <row r="3559">
          <cell r="F3559">
            <v>7.2</v>
          </cell>
          <cell r="J3559">
            <v>16213.7052</v>
          </cell>
          <cell r="K3559">
            <v>8449.11</v>
          </cell>
          <cell r="L3559">
            <v>24662.815200000001</v>
          </cell>
          <cell r="M3559">
            <v>5674.7968199999996</v>
          </cell>
          <cell r="N3559">
            <v>2957.1885000000002</v>
          </cell>
          <cell r="O3559">
            <v>8631.9853199999998</v>
          </cell>
          <cell r="P3559">
            <v>177572.26944</v>
          </cell>
          <cell r="Q3559">
            <v>62150.294304000003</v>
          </cell>
          <cell r="R3559">
            <v>239722.56374400001</v>
          </cell>
          <cell r="U3559" t="str">
            <v>BĐG Q2/2026</v>
          </cell>
          <cell r="V3559" t="str">
            <v>BĐG Q2/2026</v>
          </cell>
          <cell r="W3559" t="str">
            <v>ME</v>
          </cell>
        </row>
        <row r="3560">
          <cell r="F3560">
            <v>3</v>
          </cell>
          <cell r="J3560">
            <v>747225</v>
          </cell>
          <cell r="K3560">
            <v>12000</v>
          </cell>
          <cell r="L3560">
            <v>759225</v>
          </cell>
          <cell r="M3560">
            <v>261528.74999999997</v>
          </cell>
          <cell r="N3560">
            <v>4200</v>
          </cell>
          <cell r="O3560">
            <v>265728.75</v>
          </cell>
          <cell r="P3560">
            <v>2277675</v>
          </cell>
          <cell r="Q3560">
            <v>797186.25</v>
          </cell>
          <cell r="R3560">
            <v>3074861.25</v>
          </cell>
          <cell r="U3560" t="str">
            <v>BĐG Q2/2026</v>
          </cell>
          <cell r="V3560" t="str">
            <v>BĐG Q2/2026</v>
          </cell>
          <cell r="W3560" t="str">
            <v>ME</v>
          </cell>
        </row>
        <row r="3561">
          <cell r="F3561">
            <v>10.199999999999999</v>
          </cell>
          <cell r="J3561">
            <v>21379.05</v>
          </cell>
          <cell r="K3561">
            <v>7404</v>
          </cell>
          <cell r="L3561">
            <v>28783.05</v>
          </cell>
          <cell r="M3561">
            <v>7482.6674999999996</v>
          </cell>
          <cell r="N3561">
            <v>2591.3999999999996</v>
          </cell>
          <cell r="O3561">
            <v>10074.067499999999</v>
          </cell>
          <cell r="P3561">
            <v>293587.11</v>
          </cell>
          <cell r="Q3561">
            <v>102755.48849999998</v>
          </cell>
          <cell r="R3561">
            <v>396342.59849999996</v>
          </cell>
          <cell r="U3561" t="str">
            <v>BĐG Q2/2026</v>
          </cell>
          <cell r="V3561" t="str">
            <v>BĐG Q2/2026</v>
          </cell>
          <cell r="W3561" t="str">
            <v>ME</v>
          </cell>
        </row>
        <row r="3562">
          <cell r="F3562">
            <v>3</v>
          </cell>
          <cell r="J3562">
            <v>75000</v>
          </cell>
          <cell r="L3562">
            <v>75000</v>
          </cell>
          <cell r="M3562">
            <v>26250</v>
          </cell>
          <cell r="N3562">
            <v>0</v>
          </cell>
          <cell r="O3562">
            <v>26250</v>
          </cell>
          <cell r="P3562">
            <v>225000</v>
          </cell>
          <cell r="Q3562">
            <v>78750</v>
          </cell>
          <cell r="R3562">
            <v>303750</v>
          </cell>
          <cell r="U3562" t="str">
            <v>BĐG Q2/2026</v>
          </cell>
          <cell r="V3562" t="str">
            <v>BĐG Q2/2026</v>
          </cell>
          <cell r="W3562" t="str">
            <v>ME</v>
          </cell>
        </row>
        <row r="3563">
          <cell r="F3563">
            <v>3</v>
          </cell>
          <cell r="J3563">
            <v>0</v>
          </cell>
          <cell r="K3563">
            <v>454713.08775272727</v>
          </cell>
          <cell r="L3563">
            <v>454713.08775272727</v>
          </cell>
          <cell r="M3563">
            <v>0</v>
          </cell>
          <cell r="N3563">
            <v>159149.58071345455</v>
          </cell>
          <cell r="O3563">
            <v>159149.58071345455</v>
          </cell>
          <cell r="P3563">
            <v>1364139.2632581817</v>
          </cell>
          <cell r="Q3563">
            <v>477448.74214036367</v>
          </cell>
          <cell r="R3563">
            <v>1841588.0053985454</v>
          </cell>
          <cell r="U3563" t="str">
            <v>BĐG Q2/2026</v>
          </cell>
          <cell r="V3563" t="str">
            <v>BĐG Q2/2026</v>
          </cell>
          <cell r="W3563" t="str">
            <v>ME</v>
          </cell>
        </row>
        <row r="3564">
          <cell r="F3564">
            <v>3</v>
          </cell>
          <cell r="J3564">
            <v>3570000</v>
          </cell>
          <cell r="K3564">
            <v>731926.26399243146</v>
          </cell>
          <cell r="L3564">
            <v>4301926.2639924316</v>
          </cell>
          <cell r="M3564">
            <v>1249500</v>
          </cell>
          <cell r="N3564">
            <v>256174.192397351</v>
          </cell>
          <cell r="O3564">
            <v>1505674.1923973509</v>
          </cell>
          <cell r="P3564">
            <v>12905778.791977294</v>
          </cell>
          <cell r="Q3564">
            <v>4517022.5771920532</v>
          </cell>
          <cell r="R3564">
            <v>17422801.369169347</v>
          </cell>
          <cell r="U3564" t="str">
            <v>BĐG Q2/2026</v>
          </cell>
          <cell r="V3564" t="str">
            <v>BĐG Q2/2026</v>
          </cell>
          <cell r="W3564" t="str">
            <v>ME</v>
          </cell>
        </row>
        <row r="3565">
          <cell r="F3565">
            <v>6</v>
          </cell>
          <cell r="J3565">
            <v>1730000</v>
          </cell>
          <cell r="K3565">
            <v>121500</v>
          </cell>
          <cell r="L3565">
            <v>1851500</v>
          </cell>
          <cell r="M3565">
            <v>0</v>
          </cell>
          <cell r="N3565">
            <v>42525</v>
          </cell>
          <cell r="O3565">
            <v>42525</v>
          </cell>
          <cell r="P3565">
            <v>11109000</v>
          </cell>
          <cell r="Q3565">
            <v>255150</v>
          </cell>
          <cell r="R3565">
            <v>11364150</v>
          </cell>
          <cell r="U3565" t="str">
            <v>VT: NCC, NC:BĐG Q2/2026</v>
          </cell>
          <cell r="V3565" t="str">
            <v>VT: NCC, NC:BĐG Q2/2026</v>
          </cell>
          <cell r="W3565" t="str">
            <v>ME</v>
          </cell>
        </row>
        <row r="3566">
          <cell r="F3566">
            <v>30</v>
          </cell>
          <cell r="J3566">
            <v>27847.468800000002</v>
          </cell>
          <cell r="K3566">
            <v>6261.1200000000008</v>
          </cell>
          <cell r="L3566">
            <v>34108.588800000005</v>
          </cell>
          <cell r="M3566">
            <v>0</v>
          </cell>
          <cell r="N3566">
            <v>2191.3920000000003</v>
          </cell>
          <cell r="O3566">
            <v>2191.3920000000003</v>
          </cell>
          <cell r="P3566">
            <v>1023257.6640000001</v>
          </cell>
          <cell r="Q3566">
            <v>65741.760000000009</v>
          </cell>
          <cell r="R3566">
            <v>1088999.4240000001</v>
          </cell>
          <cell r="U3566" t="str">
            <v>VT: NCC, NC:BĐG Q2/2026</v>
          </cell>
          <cell r="V3566" t="str">
            <v>VT: NCC, NC:BĐG Q2/2026</v>
          </cell>
          <cell r="W3566" t="str">
            <v>ME</v>
          </cell>
        </row>
        <row r="3567">
          <cell r="F3567">
            <v>30</v>
          </cell>
          <cell r="J3567">
            <v>7288.1855999999998</v>
          </cell>
          <cell r="K3567">
            <v>4348.08</v>
          </cell>
          <cell r="L3567">
            <v>11636.265599999999</v>
          </cell>
          <cell r="M3567">
            <v>0</v>
          </cell>
          <cell r="N3567">
            <v>1521.828</v>
          </cell>
          <cell r="O3567">
            <v>1521.828</v>
          </cell>
          <cell r="P3567">
            <v>349087.96799999999</v>
          </cell>
          <cell r="Q3567">
            <v>45654.84</v>
          </cell>
          <cell r="R3567">
            <v>394742.80799999996</v>
          </cell>
          <cell r="W3567" t="str">
            <v>ME</v>
          </cell>
        </row>
        <row r="3568">
          <cell r="F3568">
            <v>28.5</v>
          </cell>
          <cell r="J3568">
            <v>2902.3488000000002</v>
          </cell>
          <cell r="K3568">
            <v>4699.7798454545455</v>
          </cell>
          <cell r="L3568">
            <v>7602.1286454545461</v>
          </cell>
          <cell r="M3568">
            <v>0</v>
          </cell>
          <cell r="N3568">
            <v>1644.9229459090909</v>
          </cell>
          <cell r="O3568">
            <v>1644.9229459090909</v>
          </cell>
          <cell r="P3568">
            <v>216660.66639545455</v>
          </cell>
          <cell r="Q3568">
            <v>46880.303958409087</v>
          </cell>
          <cell r="R3568">
            <v>263540.97035386367</v>
          </cell>
          <cell r="U3568" t="str">
            <v>VT: NCC, NC:BĐG Q2/2026</v>
          </cell>
          <cell r="V3568" t="str">
            <v>VT: NCC, NC:BĐG Q2/2026</v>
          </cell>
          <cell r="W3568" t="str">
            <v>ME</v>
          </cell>
        </row>
        <row r="3569">
          <cell r="L3569">
            <v>0</v>
          </cell>
          <cell r="M3569">
            <v>0</v>
          </cell>
          <cell r="N3569">
            <v>0</v>
          </cell>
          <cell r="O3569">
            <v>0</v>
          </cell>
          <cell r="P3569">
            <v>0</v>
          </cell>
          <cell r="Q3569">
            <v>0</v>
          </cell>
          <cell r="R3569">
            <v>0</v>
          </cell>
          <cell r="U3569" t="str">
            <v>BĐG Q2/2026</v>
          </cell>
          <cell r="V3569" t="str">
            <v>BĐG Q2/2026</v>
          </cell>
          <cell r="W3569" t="str">
            <v>ME</v>
          </cell>
        </row>
        <row r="3570">
          <cell r="F3570">
            <v>22.2</v>
          </cell>
          <cell r="J3570">
            <v>17874583.8545455</v>
          </cell>
          <cell r="K3570">
            <v>1304512</v>
          </cell>
          <cell r="L3570">
            <v>19179095.8545455</v>
          </cell>
          <cell r="M3570">
            <v>6256104.3490909245</v>
          </cell>
          <cell r="N3570">
            <v>456579.19999999995</v>
          </cell>
          <cell r="O3570">
            <v>6712683.5490909247</v>
          </cell>
          <cell r="P3570">
            <v>425775927.97091007</v>
          </cell>
          <cell r="Q3570">
            <v>149021574.78981853</v>
          </cell>
          <cell r="R3570">
            <v>574797502.7607286</v>
          </cell>
          <cell r="U3570" t="str">
            <v>BĐG Q2/2026</v>
          </cell>
          <cell r="V3570" t="str">
            <v>BĐG Q2/2026</v>
          </cell>
          <cell r="W3570" t="str">
            <v>ME</v>
          </cell>
        </row>
        <row r="3571">
          <cell r="F3571">
            <v>2220</v>
          </cell>
          <cell r="J3571">
            <v>44689.48848</v>
          </cell>
          <cell r="K3571">
            <v>7411.5</v>
          </cell>
          <cell r="L3571">
            <v>52100.98848</v>
          </cell>
          <cell r="M3571">
            <v>15641.320967999998</v>
          </cell>
          <cell r="N3571">
            <v>2594.0249999999996</v>
          </cell>
          <cell r="O3571">
            <v>18235.345967999998</v>
          </cell>
          <cell r="P3571">
            <v>115664194.42560001</v>
          </cell>
          <cell r="Q3571">
            <v>40482468.048959993</v>
          </cell>
          <cell r="R3571">
            <v>156146662.47455999</v>
          </cell>
          <cell r="U3571" t="str">
            <v>BĐG Q2/2026</v>
          </cell>
          <cell r="V3571" t="str">
            <v>BĐG Q2/2026</v>
          </cell>
          <cell r="W3571" t="str">
            <v>ME</v>
          </cell>
        </row>
        <row r="3572">
          <cell r="F3572">
            <v>21.1</v>
          </cell>
          <cell r="J3572">
            <v>1621370.52</v>
          </cell>
          <cell r="K3572">
            <v>844911</v>
          </cell>
          <cell r="L3572">
            <v>2466281.52</v>
          </cell>
          <cell r="M3572">
            <v>567479.68199999991</v>
          </cell>
          <cell r="N3572">
            <v>295718.84999999998</v>
          </cell>
          <cell r="O3572">
            <v>863198.53199999989</v>
          </cell>
          <cell r="P3572">
            <v>52038540.072000004</v>
          </cell>
          <cell r="Q3572">
            <v>18213489.025199998</v>
          </cell>
          <cell r="R3572">
            <v>70252029.097200006</v>
          </cell>
          <cell r="U3572" t="str">
            <v>BĐG Q2/2026</v>
          </cell>
          <cell r="V3572" t="str">
            <v>BĐG Q2/2026</v>
          </cell>
          <cell r="W3572" t="str">
            <v>ME</v>
          </cell>
        </row>
        <row r="3573">
          <cell r="L3573">
            <v>0</v>
          </cell>
          <cell r="M3573">
            <v>0</v>
          </cell>
          <cell r="N3573">
            <v>0</v>
          </cell>
          <cell r="O3573">
            <v>0</v>
          </cell>
          <cell r="P3573">
            <v>0</v>
          </cell>
          <cell r="Q3573">
            <v>0</v>
          </cell>
          <cell r="R3573">
            <v>0</v>
          </cell>
          <cell r="W3573" t="str">
            <v>ME</v>
          </cell>
        </row>
        <row r="3574">
          <cell r="L3574">
            <v>0</v>
          </cell>
          <cell r="M3574">
            <v>0</v>
          </cell>
          <cell r="N3574">
            <v>0</v>
          </cell>
          <cell r="O3574">
            <v>0</v>
          </cell>
          <cell r="P3574">
            <v>0</v>
          </cell>
          <cell r="Q3574">
            <v>0</v>
          </cell>
          <cell r="R3574">
            <v>0</v>
          </cell>
          <cell r="W3574" t="str">
            <v>ME</v>
          </cell>
        </row>
        <row r="3592">
          <cell r="L3592">
            <v>0</v>
          </cell>
          <cell r="M3592">
            <v>0</v>
          </cell>
          <cell r="N3592">
            <v>0</v>
          </cell>
          <cell r="O3592">
            <v>0</v>
          </cell>
          <cell r="P3592">
            <v>0</v>
          </cell>
          <cell r="Q3592">
            <v>0</v>
          </cell>
          <cell r="R3592">
            <v>0</v>
          </cell>
          <cell r="W3592" t="str">
            <v>ME</v>
          </cell>
        </row>
        <row r="3593">
          <cell r="L3593">
            <v>0</v>
          </cell>
          <cell r="M3593">
            <v>0</v>
          </cell>
          <cell r="N3593">
            <v>0</v>
          </cell>
          <cell r="O3593">
            <v>0</v>
          </cell>
          <cell r="P3593">
            <v>0</v>
          </cell>
          <cell r="Q3593">
            <v>0</v>
          </cell>
          <cell r="R3593">
            <v>0</v>
          </cell>
          <cell r="W3593" t="str">
            <v>ME</v>
          </cell>
        </row>
        <row r="3594">
          <cell r="F3594">
            <v>11.5</v>
          </cell>
          <cell r="J3594">
            <v>16213.7052</v>
          </cell>
          <cell r="K3594">
            <v>8449.11</v>
          </cell>
          <cell r="L3594">
            <v>24662.815200000001</v>
          </cell>
          <cell r="M3594">
            <v>5674.7968199999996</v>
          </cell>
          <cell r="N3594">
            <v>2957.1885000000002</v>
          </cell>
          <cell r="O3594">
            <v>8631.9853199999998</v>
          </cell>
          <cell r="P3594">
            <v>283622.37479999999</v>
          </cell>
          <cell r="Q3594">
            <v>99267.831179999994</v>
          </cell>
          <cell r="R3594">
            <v>382890.20597999997</v>
          </cell>
          <cell r="U3594" t="str">
            <v>BĐG Q2/2026</v>
          </cell>
          <cell r="V3594" t="str">
            <v>BĐG Q2/2026</v>
          </cell>
          <cell r="W3594" t="str">
            <v>ME</v>
          </cell>
        </row>
        <row r="3595">
          <cell r="F3595">
            <v>2.2000000000000002</v>
          </cell>
          <cell r="J3595">
            <v>12852000</v>
          </cell>
          <cell r="K3595">
            <v>6460000</v>
          </cell>
          <cell r="L3595">
            <v>19312000</v>
          </cell>
          <cell r="M3595">
            <v>4498200</v>
          </cell>
          <cell r="N3595">
            <v>2261000</v>
          </cell>
          <cell r="O3595">
            <v>6759200</v>
          </cell>
          <cell r="P3595">
            <v>42486400</v>
          </cell>
          <cell r="Q3595">
            <v>14870240.000000002</v>
          </cell>
          <cell r="R3595">
            <v>57356640</v>
          </cell>
          <cell r="U3595" t="str">
            <v>BĐG Q2/2026</v>
          </cell>
          <cell r="V3595" t="str">
            <v>BĐG Q2/2026</v>
          </cell>
          <cell r="W3595" t="str">
            <v>ME</v>
          </cell>
        </row>
        <row r="3596">
          <cell r="L3596">
            <v>0</v>
          </cell>
          <cell r="M3596">
            <v>0</v>
          </cell>
          <cell r="N3596">
            <v>0</v>
          </cell>
          <cell r="O3596">
            <v>0</v>
          </cell>
          <cell r="P3596">
            <v>0</v>
          </cell>
          <cell r="Q3596">
            <v>0</v>
          </cell>
          <cell r="R3596">
            <v>0</v>
          </cell>
          <cell r="U3596" t="str">
            <v>BĐG Q2/2026</v>
          </cell>
          <cell r="V3596" t="str">
            <v>BĐG Q2/2026</v>
          </cell>
          <cell r="W3596" t="str">
            <v>ME</v>
          </cell>
        </row>
        <row r="3597">
          <cell r="L3597">
            <v>0</v>
          </cell>
          <cell r="M3597">
            <v>0</v>
          </cell>
          <cell r="N3597">
            <v>0</v>
          </cell>
          <cell r="O3597">
            <v>0</v>
          </cell>
          <cell r="P3597">
            <v>0</v>
          </cell>
          <cell r="Q3597">
            <v>0</v>
          </cell>
          <cell r="R3597">
            <v>0</v>
          </cell>
          <cell r="U3597" t="str">
            <v>BĐG Q2/2026</v>
          </cell>
          <cell r="V3597" t="str">
            <v>BĐG Q2/2026</v>
          </cell>
          <cell r="W3597" t="str">
            <v>ME</v>
          </cell>
        </row>
        <row r="3887">
          <cell r="B3887" t="str">
            <v>NHÀ LÀM VIỆC TRUNG TÂM + TÀNG THƯ + HỘI TRƯỜNG (A1-A2)</v>
          </cell>
          <cell r="F3887">
            <v>0</v>
          </cell>
        </row>
        <row r="3888">
          <cell r="A3888">
            <v>1</v>
          </cell>
          <cell r="B3888" t="str">
            <v>Tê máng cáp 600x100</v>
          </cell>
          <cell r="D3888" t="str">
            <v>cái</v>
          </cell>
          <cell r="F3888">
            <v>1</v>
          </cell>
          <cell r="J3888">
            <v>990537.8489999997</v>
          </cell>
          <cell r="K3888">
            <v>143289</v>
          </cell>
          <cell r="L3888">
            <v>1133826.8489999997</v>
          </cell>
          <cell r="M3888">
            <v>346688.24714999989</v>
          </cell>
          <cell r="N3888">
            <v>50151.149999999994</v>
          </cell>
          <cell r="O3888">
            <v>396839.39714999986</v>
          </cell>
          <cell r="P3888">
            <v>1133826.8489999997</v>
          </cell>
          <cell r="Q3888">
            <v>396839.39714999986</v>
          </cell>
          <cell r="R3888">
            <v>1530666.2461499996</v>
          </cell>
          <cell r="U3888" t="str">
            <v>BĐG Q2/2026</v>
          </cell>
          <cell r="V3888" t="str">
            <v>BĐG Q2/2026</v>
          </cell>
          <cell r="W3888" t="str">
            <v>ME</v>
          </cell>
          <cell r="X3888" t="str">
            <v>ME</v>
          </cell>
        </row>
        <row r="3889">
          <cell r="A3889">
            <v>2</v>
          </cell>
          <cell r="B3889" t="str">
            <v>Tê máng cáp 200x100</v>
          </cell>
          <cell r="D3889" t="str">
            <v>cái</v>
          </cell>
          <cell r="F3889">
            <v>17</v>
          </cell>
          <cell r="J3889">
            <v>389982.41099999996</v>
          </cell>
          <cell r="K3889">
            <v>79056</v>
          </cell>
          <cell r="L3889">
            <v>469038.41099999996</v>
          </cell>
          <cell r="M3889">
            <v>136493.84384999998</v>
          </cell>
          <cell r="N3889">
            <v>27669.599999999999</v>
          </cell>
          <cell r="O3889">
            <v>164163.44384999998</v>
          </cell>
          <cell r="P3889">
            <v>7973652.9869999997</v>
          </cell>
          <cell r="Q3889">
            <v>2790778.5454499996</v>
          </cell>
          <cell r="R3889">
            <v>10764431.53245</v>
          </cell>
          <cell r="U3889" t="str">
            <v>BĐG Q2/2026</v>
          </cell>
          <cell r="V3889" t="str">
            <v>BĐG Q2/2026</v>
          </cell>
          <cell r="W3889" t="str">
            <v>ME</v>
          </cell>
          <cell r="X3889" t="str">
            <v>ME</v>
          </cell>
        </row>
        <row r="3890">
          <cell r="A3890">
            <v>3</v>
          </cell>
          <cell r="B3890" t="str">
            <v>Co máng cáp 600x100</v>
          </cell>
          <cell r="D3890" t="str">
            <v>cái</v>
          </cell>
          <cell r="F3890">
            <v>1</v>
          </cell>
          <cell r="J3890">
            <v>646002.94499999995</v>
          </cell>
          <cell r="K3890">
            <v>95526</v>
          </cell>
          <cell r="L3890">
            <v>741528.94499999995</v>
          </cell>
          <cell r="M3890">
            <v>226101.03074999998</v>
          </cell>
          <cell r="N3890">
            <v>33434.1</v>
          </cell>
          <cell r="O3890">
            <v>259535.13074999998</v>
          </cell>
          <cell r="P3890">
            <v>741528.94499999995</v>
          </cell>
          <cell r="Q3890">
            <v>259535.13074999998</v>
          </cell>
          <cell r="R3890">
            <v>1001064.07575</v>
          </cell>
          <cell r="U3890" t="str">
            <v>BĐG Q2/2026</v>
          </cell>
          <cell r="V3890" t="str">
            <v>BĐG Q2/2026</v>
          </cell>
          <cell r="W3890" t="str">
            <v>ME</v>
          </cell>
          <cell r="X3890" t="str">
            <v>ME</v>
          </cell>
        </row>
        <row r="3891">
          <cell r="A3891">
            <v>4</v>
          </cell>
          <cell r="B3891" t="str">
            <v>Co máng cáp 400x100</v>
          </cell>
          <cell r="D3891" t="str">
            <v>cái</v>
          </cell>
          <cell r="F3891">
            <v>4</v>
          </cell>
          <cell r="J3891">
            <v>369443.02499999997</v>
          </cell>
          <cell r="K3891">
            <v>79056</v>
          </cell>
          <cell r="L3891">
            <v>448499.02499999997</v>
          </cell>
          <cell r="M3891">
            <v>129305.05874999998</v>
          </cell>
          <cell r="N3891">
            <v>27669.599999999999</v>
          </cell>
          <cell r="O3891">
            <v>156974.65874999997</v>
          </cell>
          <cell r="P3891">
            <v>1793996.0999999999</v>
          </cell>
          <cell r="Q3891">
            <v>627898.63499999989</v>
          </cell>
          <cell r="R3891">
            <v>2421894.7349999999</v>
          </cell>
          <cell r="U3891" t="str">
            <v>BĐG Q2/2026</v>
          </cell>
          <cell r="V3891" t="str">
            <v>BĐG Q2/2026</v>
          </cell>
          <cell r="W3891" t="str">
            <v>ME</v>
          </cell>
          <cell r="X3891" t="str">
            <v>ME</v>
          </cell>
        </row>
        <row r="3892">
          <cell r="A3892">
            <v>5</v>
          </cell>
          <cell r="B3892" t="str">
            <v>Co máng cáp 200x100</v>
          </cell>
          <cell r="D3892" t="str">
            <v>cái</v>
          </cell>
          <cell r="F3892">
            <v>4</v>
          </cell>
          <cell r="J3892">
            <v>254336.35499999995</v>
          </cell>
          <cell r="K3892">
            <v>52704.000000000007</v>
          </cell>
          <cell r="L3892">
            <v>307040.35499999998</v>
          </cell>
          <cell r="M3892">
            <v>89017.724249999985</v>
          </cell>
          <cell r="N3892">
            <v>18446.400000000001</v>
          </cell>
          <cell r="O3892">
            <v>107464.12424999999</v>
          </cell>
          <cell r="P3892">
            <v>1228161.42</v>
          </cell>
          <cell r="Q3892">
            <v>429856.49699999997</v>
          </cell>
          <cell r="R3892">
            <v>1658017.9169999999</v>
          </cell>
          <cell r="U3892" t="str">
            <v>BĐG Q2/2026</v>
          </cell>
          <cell r="V3892" t="str">
            <v>BĐG Q2/2026</v>
          </cell>
          <cell r="W3892" t="str">
            <v>ME</v>
          </cell>
          <cell r="X3892" t="str">
            <v>ME</v>
          </cell>
        </row>
        <row r="3893">
          <cell r="B3893" t="str">
            <v>NHÀ Ở DOANH TRẠI + ĂN, BẾP TẬP THỂ (A3)</v>
          </cell>
          <cell r="F3893">
            <v>0</v>
          </cell>
        </row>
        <row r="3894">
          <cell r="A3894">
            <v>1</v>
          </cell>
          <cell r="B3894" t="str">
            <v>Tê máng cáp 200x100</v>
          </cell>
          <cell r="D3894" t="str">
            <v>cái</v>
          </cell>
          <cell r="F3894">
            <v>4</v>
          </cell>
          <cell r="J3894">
            <v>389982.41099999996</v>
          </cell>
          <cell r="K3894">
            <v>79056</v>
          </cell>
          <cell r="L3894">
            <v>469038.41099999996</v>
          </cell>
          <cell r="M3894">
            <v>136493.84384999998</v>
          </cell>
          <cell r="N3894">
            <v>27669.599999999999</v>
          </cell>
          <cell r="O3894">
            <v>164163.44384999998</v>
          </cell>
          <cell r="P3894">
            <v>1876153.6439999999</v>
          </cell>
          <cell r="Q3894">
            <v>656653.77539999993</v>
          </cell>
          <cell r="R3894">
            <v>2532807.4194</v>
          </cell>
          <cell r="U3894" t="str">
            <v>BĐG Q2/2026</v>
          </cell>
          <cell r="V3894" t="str">
            <v>BĐG Q2/2026</v>
          </cell>
          <cell r="W3894" t="str">
            <v>ME</v>
          </cell>
          <cell r="X3894" t="str">
            <v>ME</v>
          </cell>
        </row>
        <row r="3895">
          <cell r="A3895">
            <v>2</v>
          </cell>
          <cell r="B3895" t="str">
            <v>Co máng cáp 200x100</v>
          </cell>
          <cell r="D3895" t="str">
            <v>cái</v>
          </cell>
          <cell r="F3895">
            <v>4</v>
          </cell>
          <cell r="J3895">
            <v>254336.35499999995</v>
          </cell>
          <cell r="K3895">
            <v>52704.000000000007</v>
          </cell>
          <cell r="L3895">
            <v>307040.35499999998</v>
          </cell>
          <cell r="M3895">
            <v>89017.724249999985</v>
          </cell>
          <cell r="N3895">
            <v>18446.400000000001</v>
          </cell>
          <cell r="O3895">
            <v>107464.12424999999</v>
          </cell>
          <cell r="P3895">
            <v>1228161.42</v>
          </cell>
          <cell r="Q3895">
            <v>429856.49699999997</v>
          </cell>
          <cell r="R3895">
            <v>1658017.9169999999</v>
          </cell>
          <cell r="U3895" t="str">
            <v>BĐG Q2/2026</v>
          </cell>
          <cell r="V3895" t="str">
            <v>BĐG Q2/2026</v>
          </cell>
          <cell r="W3895" t="str">
            <v>ME</v>
          </cell>
          <cell r="X3895" t="str">
            <v>ME</v>
          </cell>
        </row>
        <row r="3896">
          <cell r="B3896" t="str">
            <v>KHO TỔNG HỢP (A4)</v>
          </cell>
          <cell r="F3896">
            <v>0</v>
          </cell>
        </row>
        <row r="3897">
          <cell r="A3897">
            <v>1</v>
          </cell>
          <cell r="B3897" t="str">
            <v>Co máng cáp 200x100</v>
          </cell>
          <cell r="D3897" t="str">
            <v>cái</v>
          </cell>
          <cell r="F3897">
            <v>1</v>
          </cell>
          <cell r="J3897">
            <v>254336.35499999995</v>
          </cell>
          <cell r="K3897">
            <v>52704.000000000007</v>
          </cell>
          <cell r="L3897">
            <v>307040.35499999998</v>
          </cell>
          <cell r="M3897">
            <v>89017.724249999985</v>
          </cell>
          <cell r="N3897">
            <v>18446.400000000001</v>
          </cell>
          <cell r="O3897">
            <v>107464.12424999999</v>
          </cell>
          <cell r="P3897">
            <v>307040.35499999998</v>
          </cell>
          <cell r="Q3897">
            <v>107464.12424999999</v>
          </cell>
          <cell r="R3897">
            <v>414504.47924999997</v>
          </cell>
          <cell r="U3897" t="str">
            <v>BĐG Q2/2026</v>
          </cell>
          <cell r="V3897" t="str">
            <v>BĐG Q2/2026</v>
          </cell>
          <cell r="W3897" t="str">
            <v>ME</v>
          </cell>
          <cell r="X3897" t="str">
            <v>ME</v>
          </cell>
        </row>
        <row r="3898">
          <cell r="A3898">
            <v>2</v>
          </cell>
          <cell r="B3898" t="str">
            <v>Co máng cáp 200x100</v>
          </cell>
          <cell r="F3898">
            <v>0</v>
          </cell>
          <cell r="J3898">
            <v>254336.35499999995</v>
          </cell>
          <cell r="K3898">
            <v>52704.000000000007</v>
          </cell>
          <cell r="L3898">
            <v>307040.35499999998</v>
          </cell>
          <cell r="M3898">
            <v>89017.724249999985</v>
          </cell>
          <cell r="N3898">
            <v>18446.400000000001</v>
          </cell>
          <cell r="O3898">
            <v>107464.12424999999</v>
          </cell>
          <cell r="P3898">
            <v>0</v>
          </cell>
          <cell r="Q3898">
            <v>0</v>
          </cell>
          <cell r="R3898">
            <v>0</v>
          </cell>
          <cell r="U3898" t="str">
            <v>BĐG Q2/2026</v>
          </cell>
          <cell r="V3898" t="str">
            <v>BĐG Q2/2026</v>
          </cell>
        </row>
        <row r="3899">
          <cell r="A3899">
            <v>3</v>
          </cell>
          <cell r="B3899" t="str">
            <v>Tê máng cáp 200x100</v>
          </cell>
          <cell r="D3899" t="str">
            <v>cái</v>
          </cell>
          <cell r="F3899">
            <v>6</v>
          </cell>
          <cell r="J3899">
            <v>389982.41099999996</v>
          </cell>
          <cell r="K3899">
            <v>79056</v>
          </cell>
          <cell r="L3899">
            <v>469038.41099999996</v>
          </cell>
          <cell r="M3899">
            <v>136493.84384999998</v>
          </cell>
          <cell r="N3899">
            <v>27669.599999999999</v>
          </cell>
          <cell r="O3899">
            <v>164163.44384999998</v>
          </cell>
          <cell r="P3899">
            <v>2814230.466</v>
          </cell>
          <cell r="Q3899">
            <v>984980.66309999989</v>
          </cell>
          <cell r="R3899">
            <v>3799211.1291</v>
          </cell>
          <cell r="U3899" t="str">
            <v>BĐG Q2/2026</v>
          </cell>
          <cell r="V3899" t="str">
            <v>BĐG Q2/2026</v>
          </cell>
          <cell r="W3899" t="str">
            <v>ME</v>
          </cell>
          <cell r="X3899" t="str">
            <v>ME</v>
          </cell>
        </row>
        <row r="3900">
          <cell r="A3900">
            <v>4</v>
          </cell>
          <cell r="B3900" t="str">
            <v>Co máng cáp 200x100</v>
          </cell>
          <cell r="D3900" t="str">
            <v>cái</v>
          </cell>
          <cell r="F3900">
            <v>6</v>
          </cell>
          <cell r="J3900">
            <v>254336.35499999995</v>
          </cell>
          <cell r="K3900">
            <v>52704.000000000007</v>
          </cell>
          <cell r="L3900">
            <v>307040.35499999998</v>
          </cell>
          <cell r="M3900">
            <v>89017.724249999985</v>
          </cell>
          <cell r="N3900">
            <v>18446.400000000001</v>
          </cell>
          <cell r="O3900">
            <v>107464.12424999999</v>
          </cell>
          <cell r="P3900">
            <v>1842242.13</v>
          </cell>
          <cell r="Q3900">
            <v>644784.74549999996</v>
          </cell>
          <cell r="R3900">
            <v>2487026.8755000001</v>
          </cell>
          <cell r="U3900" t="str">
            <v>BĐG Q2/2026</v>
          </cell>
          <cell r="V3900" t="str">
            <v>BĐG Q2/2026</v>
          </cell>
          <cell r="W3900" t="str">
            <v>ME</v>
          </cell>
          <cell r="X3900" t="str">
            <v>ME</v>
          </cell>
        </row>
        <row r="3901">
          <cell r="B3901" t="str">
            <v>NHÀ LÀM VIỆC PHÒNG KỸ THUẬT HÌNH SỰ (B2)</v>
          </cell>
          <cell r="F3901">
            <v>0</v>
          </cell>
        </row>
        <row r="3902">
          <cell r="A3902">
            <v>1</v>
          </cell>
          <cell r="B3902" t="str">
            <v>Tê máng cáp 200x100</v>
          </cell>
          <cell r="D3902" t="str">
            <v>cái</v>
          </cell>
          <cell r="F3902">
            <v>3</v>
          </cell>
          <cell r="J3902">
            <v>389982.41099999996</v>
          </cell>
          <cell r="K3902">
            <v>79056</v>
          </cell>
          <cell r="L3902">
            <v>469038.41099999996</v>
          </cell>
          <cell r="M3902">
            <v>136493.84384999998</v>
          </cell>
          <cell r="N3902">
            <v>27669.599999999999</v>
          </cell>
          <cell r="O3902">
            <v>164163.44384999998</v>
          </cell>
          <cell r="P3902">
            <v>1407115.233</v>
          </cell>
          <cell r="Q3902">
            <v>492490.33154999994</v>
          </cell>
          <cell r="R3902">
            <v>1899605.56455</v>
          </cell>
          <cell r="U3902" t="str">
            <v>BĐG Q2/2026</v>
          </cell>
          <cell r="V3902" t="str">
            <v>BĐG Q2/2026</v>
          </cell>
          <cell r="W3902" t="str">
            <v>ME</v>
          </cell>
          <cell r="X3902" t="str">
            <v>ME</v>
          </cell>
        </row>
        <row r="3903">
          <cell r="B3903" t="str">
            <v>BỆNH XÁ (B3)</v>
          </cell>
          <cell r="F3903">
            <v>0</v>
          </cell>
        </row>
        <row r="3904">
          <cell r="A3904">
            <v>2</v>
          </cell>
          <cell r="B3904" t="str">
            <v>Co máng cáp 200x100</v>
          </cell>
          <cell r="D3904" t="str">
            <v>cái</v>
          </cell>
          <cell r="F3904">
            <v>1</v>
          </cell>
          <cell r="J3904">
            <v>254336.35499999995</v>
          </cell>
          <cell r="K3904">
            <v>52704.000000000007</v>
          </cell>
          <cell r="L3904">
            <v>307040.35499999998</v>
          </cell>
          <cell r="M3904">
            <v>89017.724249999985</v>
          </cell>
          <cell r="N3904">
            <v>18446.400000000001</v>
          </cell>
          <cell r="O3904">
            <v>107464.12424999999</v>
          </cell>
          <cell r="P3904">
            <v>307040.35499999998</v>
          </cell>
          <cell r="Q3904">
            <v>107464.12424999999</v>
          </cell>
          <cell r="R3904">
            <v>414504.47924999997</v>
          </cell>
          <cell r="U3904" t="str">
            <v>BĐG Q2/2026</v>
          </cell>
          <cell r="V3904" t="str">
            <v>BĐG Q2/2026</v>
          </cell>
          <cell r="W3904" t="str">
            <v>ME</v>
          </cell>
          <cell r="X3904" t="str">
            <v>ME</v>
          </cell>
        </row>
        <row r="3905">
          <cell r="B3905" t="str">
            <v>ĐIỆN NGOÀI NHÀ</v>
          </cell>
          <cell r="F3905">
            <v>0</v>
          </cell>
        </row>
        <row r="3906">
          <cell r="B3906" t="str">
            <v>PHẦN TRUNG THẾ, TRẠM BIẾN ÁP</v>
          </cell>
          <cell r="F3906">
            <v>0</v>
          </cell>
        </row>
        <row r="3907">
          <cell r="A3907">
            <v>1</v>
          </cell>
          <cell r="B3907" t="str">
            <v>Tủ trung thế 3 ngăn</v>
          </cell>
          <cell r="D3907" t="str">
            <v>Tủ</v>
          </cell>
          <cell r="F3907">
            <v>1</v>
          </cell>
          <cell r="J3907">
            <v>818000000</v>
          </cell>
          <cell r="K3907">
            <v>9366000</v>
          </cell>
          <cell r="L3907">
            <v>827366000</v>
          </cell>
          <cell r="M3907">
            <v>286300000</v>
          </cell>
          <cell r="N3907">
            <v>3278100</v>
          </cell>
          <cell r="O3907">
            <v>289578100</v>
          </cell>
          <cell r="P3907">
            <v>827366000</v>
          </cell>
          <cell r="Q3907">
            <v>289578100</v>
          </cell>
          <cell r="R3907">
            <v>1116944100</v>
          </cell>
          <cell r="U3907" t="str">
            <v>BĐG Q2/2026</v>
          </cell>
          <cell r="V3907" t="str">
            <v>BĐG Q2/2026</v>
          </cell>
          <cell r="W3907" t="str">
            <v>ME</v>
          </cell>
          <cell r="X3907" t="str">
            <v>ME</v>
          </cell>
        </row>
        <row r="3908">
          <cell r="A3908">
            <v>2</v>
          </cell>
          <cell r="B3908" t="str">
            <v>Trạm biến áp khô 2500kVA DYN 11 22/0.4kV 50hZ</v>
          </cell>
          <cell r="D3908" t="str">
            <v>Trạm</v>
          </cell>
          <cell r="F3908">
            <v>1</v>
          </cell>
          <cell r="J3908">
            <v>2280000000</v>
          </cell>
          <cell r="K3908">
            <v>14214100</v>
          </cell>
          <cell r="L3908">
            <v>2294214100</v>
          </cell>
          <cell r="M3908">
            <v>798000000</v>
          </cell>
          <cell r="N3908">
            <v>4974935</v>
          </cell>
          <cell r="O3908">
            <v>802974935</v>
          </cell>
          <cell r="P3908">
            <v>2294214100</v>
          </cell>
          <cell r="Q3908">
            <v>802974935</v>
          </cell>
          <cell r="R3908">
            <v>3097189035</v>
          </cell>
          <cell r="U3908" t="str">
            <v>BĐG Q2/2026</v>
          </cell>
          <cell r="V3908" t="str">
            <v>BĐG Q2/2026</v>
          </cell>
          <cell r="W3908" t="str">
            <v>ME</v>
          </cell>
          <cell r="X3908" t="str">
            <v>ME</v>
          </cell>
        </row>
        <row r="3909">
          <cell r="A3909">
            <v>3</v>
          </cell>
          <cell r="B3909" t="str">
            <v>Tủ điện TĐ - LV</v>
          </cell>
          <cell r="D3909" t="str">
            <v>Tủ</v>
          </cell>
          <cell r="F3909">
            <v>1</v>
          </cell>
          <cell r="J3909">
            <v>4248355999.9999995</v>
          </cell>
          <cell r="K3909">
            <v>17906000</v>
          </cell>
          <cell r="L3909">
            <v>4266261999.9999995</v>
          </cell>
          <cell r="M3909">
            <v>1486924599.9999998</v>
          </cell>
          <cell r="N3909">
            <v>6267100</v>
          </cell>
          <cell r="O3909">
            <v>1493191699.9999998</v>
          </cell>
          <cell r="P3909">
            <v>4266261999.9999995</v>
          </cell>
          <cell r="Q3909">
            <v>1493191699.9999998</v>
          </cell>
          <cell r="R3909">
            <v>5759453699.999999</v>
          </cell>
          <cell r="U3909" t="str">
            <v>BĐG Q2/2026</v>
          </cell>
          <cell r="V3909" t="str">
            <v>BĐG Q2/2026</v>
          </cell>
          <cell r="W3909" t="str">
            <v>ME</v>
          </cell>
          <cell r="X3909" t="str">
            <v>ME</v>
          </cell>
        </row>
        <row r="3910">
          <cell r="A3910">
            <v>4</v>
          </cell>
          <cell r="B3910" t="str">
            <v>Tủ điện TĐ - tụ bù</v>
          </cell>
          <cell r="D3910" t="str">
            <v>Tủ</v>
          </cell>
          <cell r="F3910">
            <v>1</v>
          </cell>
          <cell r="J3910">
            <v>771690000</v>
          </cell>
          <cell r="K3910">
            <v>2050500</v>
          </cell>
          <cell r="L3910">
            <v>773740500</v>
          </cell>
          <cell r="M3910">
            <v>270091500</v>
          </cell>
          <cell r="N3910">
            <v>717675</v>
          </cell>
          <cell r="O3910">
            <v>270809175</v>
          </cell>
          <cell r="P3910">
            <v>773740500</v>
          </cell>
          <cell r="Q3910">
            <v>270809175</v>
          </cell>
          <cell r="R3910">
            <v>1044549675</v>
          </cell>
          <cell r="U3910" t="str">
            <v>BĐG Q2/2026</v>
          </cell>
          <cell r="V3910" t="str">
            <v>BĐG Q2/2026</v>
          </cell>
          <cell r="W3910" t="str">
            <v>ME</v>
          </cell>
          <cell r="X3910" t="str">
            <v>ME</v>
          </cell>
        </row>
        <row r="3911">
          <cell r="A3911">
            <v>5</v>
          </cell>
          <cell r="B3911" t="str">
            <v>Tủ điện TĐ- TBSH2</v>
          </cell>
          <cell r="D3911" t="str">
            <v>Tủ</v>
          </cell>
          <cell r="F3911">
            <v>1</v>
          </cell>
          <cell r="J3911">
            <v>0</v>
          </cell>
          <cell r="K3911">
            <v>0</v>
          </cell>
          <cell r="L3911">
            <v>0</v>
          </cell>
          <cell r="M3911">
            <v>0</v>
          </cell>
          <cell r="N3911">
            <v>0</v>
          </cell>
          <cell r="O3911">
            <v>0</v>
          </cell>
          <cell r="P3911">
            <v>0</v>
          </cell>
          <cell r="Q3911">
            <v>0</v>
          </cell>
          <cell r="R3911">
            <v>0</v>
          </cell>
          <cell r="U3911" t="str">
            <v>Đã bao gồm</v>
          </cell>
          <cell r="V3911" t="str">
            <v>Đã bao gồm</v>
          </cell>
          <cell r="W3911" t="str">
            <v>ME</v>
          </cell>
          <cell r="X3911" t="str">
            <v>ME</v>
          </cell>
        </row>
        <row r="3912">
          <cell r="A3912">
            <v>6</v>
          </cell>
          <cell r="B3912" t="str">
            <v>Tủ điện TĐ- CQ2</v>
          </cell>
          <cell r="D3912" t="str">
            <v>Tủ</v>
          </cell>
          <cell r="F3912">
            <v>1</v>
          </cell>
          <cell r="J3912">
            <v>0</v>
          </cell>
          <cell r="K3912">
            <v>0</v>
          </cell>
          <cell r="L3912">
            <v>0</v>
          </cell>
          <cell r="M3912">
            <v>0</v>
          </cell>
          <cell r="N3912">
            <v>0</v>
          </cell>
          <cell r="O3912">
            <v>0</v>
          </cell>
          <cell r="P3912">
            <v>0</v>
          </cell>
          <cell r="Q3912">
            <v>0</v>
          </cell>
          <cell r="R3912">
            <v>0</v>
          </cell>
          <cell r="U3912" t="str">
            <v>Đã bao gồm</v>
          </cell>
          <cell r="V3912" t="str">
            <v>Đã bao gồm</v>
          </cell>
          <cell r="W3912" t="str">
            <v>ME</v>
          </cell>
          <cell r="X3912" t="str">
            <v>ME</v>
          </cell>
        </row>
        <row r="3913">
          <cell r="A3913">
            <v>7</v>
          </cell>
          <cell r="B3913" t="str">
            <v>Tủ điện TĐ- CQ3</v>
          </cell>
          <cell r="D3913" t="str">
            <v>Tủ</v>
          </cell>
          <cell r="F3913">
            <v>1</v>
          </cell>
          <cell r="J3913">
            <v>0</v>
          </cell>
          <cell r="K3913">
            <v>0</v>
          </cell>
          <cell r="L3913">
            <v>0</v>
          </cell>
          <cell r="M3913">
            <v>0</v>
          </cell>
          <cell r="N3913">
            <v>0</v>
          </cell>
          <cell r="O3913">
            <v>0</v>
          </cell>
          <cell r="P3913">
            <v>0</v>
          </cell>
          <cell r="Q3913">
            <v>0</v>
          </cell>
          <cell r="R3913">
            <v>0</v>
          </cell>
          <cell r="U3913" t="str">
            <v>Đã bao gồm</v>
          </cell>
          <cell r="V3913" t="str">
            <v>Đã bao gồm</v>
          </cell>
          <cell r="W3913" t="str">
            <v>ME</v>
          </cell>
          <cell r="X3913" t="str">
            <v>ME</v>
          </cell>
        </row>
        <row r="3914">
          <cell r="A3914">
            <v>8</v>
          </cell>
          <cell r="B3914" t="str">
            <v>Tủ điện TĐ-BCC 1</v>
          </cell>
          <cell r="D3914" t="str">
            <v>Tủ</v>
          </cell>
          <cell r="F3914">
            <v>1</v>
          </cell>
          <cell r="J3914">
            <v>0</v>
          </cell>
          <cell r="K3914">
            <v>0</v>
          </cell>
          <cell r="L3914">
            <v>0</v>
          </cell>
          <cell r="M3914">
            <v>0</v>
          </cell>
          <cell r="N3914">
            <v>0</v>
          </cell>
          <cell r="O3914">
            <v>0</v>
          </cell>
          <cell r="P3914">
            <v>0</v>
          </cell>
          <cell r="Q3914">
            <v>0</v>
          </cell>
          <cell r="R3914">
            <v>0</v>
          </cell>
          <cell r="U3914" t="str">
            <v>Đã bao gồm</v>
          </cell>
          <cell r="V3914" t="str">
            <v>Đã bao gồm</v>
          </cell>
          <cell r="W3914" t="str">
            <v>ME</v>
          </cell>
          <cell r="X3914" t="str">
            <v>ME</v>
          </cell>
        </row>
        <row r="3915">
          <cell r="A3915">
            <v>9</v>
          </cell>
          <cell r="B3915" t="str">
            <v>Tủ điện TĐ-BCC 2</v>
          </cell>
          <cell r="D3915" t="str">
            <v>Tủ</v>
          </cell>
          <cell r="F3915">
            <v>1</v>
          </cell>
          <cell r="J3915">
            <v>0</v>
          </cell>
          <cell r="K3915">
            <v>0</v>
          </cell>
          <cell r="L3915">
            <v>0</v>
          </cell>
          <cell r="M3915">
            <v>0</v>
          </cell>
          <cell r="N3915">
            <v>0</v>
          </cell>
          <cell r="O3915">
            <v>0</v>
          </cell>
          <cell r="P3915">
            <v>0</v>
          </cell>
          <cell r="Q3915">
            <v>0</v>
          </cell>
          <cell r="R3915">
            <v>0</v>
          </cell>
          <cell r="U3915" t="str">
            <v>Đã bao gồm</v>
          </cell>
          <cell r="V3915" t="str">
            <v>Đã bao gồm</v>
          </cell>
          <cell r="W3915" t="str">
            <v>ME</v>
          </cell>
          <cell r="X3915" t="str">
            <v>ME</v>
          </cell>
        </row>
        <row r="3916">
          <cell r="A3916">
            <v>10</v>
          </cell>
          <cell r="B3916" t="str">
            <v>Đầu cáp Tplug 240mm2</v>
          </cell>
          <cell r="D3916" t="str">
            <v>Bộ</v>
          </cell>
          <cell r="F3916">
            <v>1</v>
          </cell>
          <cell r="J3916">
            <v>8568000</v>
          </cell>
          <cell r="K3916">
            <v>1683000</v>
          </cell>
          <cell r="L3916">
            <v>10251000</v>
          </cell>
          <cell r="M3916">
            <v>2998800</v>
          </cell>
          <cell r="N3916">
            <v>589050</v>
          </cell>
          <cell r="O3916">
            <v>3587850</v>
          </cell>
          <cell r="P3916">
            <v>10251000</v>
          </cell>
          <cell r="Q3916">
            <v>3587850</v>
          </cell>
          <cell r="R3916">
            <v>13838850</v>
          </cell>
          <cell r="U3916" t="str">
            <v>BĐG Q2/2026</v>
          </cell>
          <cell r="V3916" t="str">
            <v>BĐG Q2/2026</v>
          </cell>
          <cell r="W3916" t="str">
            <v>ME</v>
          </cell>
          <cell r="X3916" t="str">
            <v>ME</v>
          </cell>
        </row>
        <row r="3917">
          <cell r="A3917">
            <v>11</v>
          </cell>
          <cell r="B3917" t="str">
            <v>Đầu cáp Tplug 3x1x70mm2</v>
          </cell>
          <cell r="D3917" t="str">
            <v>Bộ</v>
          </cell>
          <cell r="F3917">
            <v>1</v>
          </cell>
          <cell r="J3917">
            <v>8064000</v>
          </cell>
          <cell r="K3917">
            <v>1237000</v>
          </cell>
          <cell r="L3917">
            <v>9301000</v>
          </cell>
          <cell r="M3917">
            <v>2822400</v>
          </cell>
          <cell r="N3917">
            <v>432950</v>
          </cell>
          <cell r="O3917">
            <v>3255350</v>
          </cell>
          <cell r="P3917">
            <v>9301000</v>
          </cell>
          <cell r="Q3917">
            <v>3255350</v>
          </cell>
          <cell r="R3917">
            <v>12556350</v>
          </cell>
          <cell r="U3917" t="str">
            <v>BĐG Q2/2026</v>
          </cell>
          <cell r="V3917" t="str">
            <v>BĐG Q2/2026</v>
          </cell>
          <cell r="W3917" t="str">
            <v>ME</v>
          </cell>
          <cell r="X3917" t="str">
            <v>ME</v>
          </cell>
        </row>
        <row r="3918">
          <cell r="A3918">
            <v>12</v>
          </cell>
          <cell r="B3918" t="str">
            <v>Đầu cáp Elbow 3x1x70mm2</v>
          </cell>
          <cell r="D3918" t="str">
            <v>Bộ</v>
          </cell>
          <cell r="F3918">
            <v>1</v>
          </cell>
          <cell r="J3918">
            <v>11016720</v>
          </cell>
          <cell r="K3918">
            <v>1237000</v>
          </cell>
          <cell r="L3918">
            <v>12253720</v>
          </cell>
          <cell r="M3918">
            <v>3855851.9999999995</v>
          </cell>
          <cell r="N3918">
            <v>432950</v>
          </cell>
          <cell r="O3918">
            <v>4288802</v>
          </cell>
          <cell r="P3918">
            <v>12253720</v>
          </cell>
          <cell r="Q3918">
            <v>4288802</v>
          </cell>
          <cell r="R3918">
            <v>16542522</v>
          </cell>
          <cell r="U3918" t="str">
            <v>BĐG Q2/2026</v>
          </cell>
          <cell r="V3918" t="str">
            <v>BĐG Q2/2026</v>
          </cell>
          <cell r="W3918" t="str">
            <v>ME</v>
          </cell>
          <cell r="X3918" t="str">
            <v>ME</v>
          </cell>
        </row>
        <row r="3919">
          <cell r="A3919">
            <v>13</v>
          </cell>
          <cell r="B3919" t="str">
            <v>Cáp điện 24kV Cu/XLPE/PVC 3x(1x70)mm2</v>
          </cell>
          <cell r="D3919" t="str">
            <v>m</v>
          </cell>
          <cell r="F3919">
            <v>10</v>
          </cell>
          <cell r="J3919">
            <v>374540</v>
          </cell>
          <cell r="K3919">
            <v>43121</v>
          </cell>
          <cell r="L3919">
            <v>417661</v>
          </cell>
          <cell r="M3919">
            <v>131089</v>
          </cell>
          <cell r="N3919">
            <v>15092.349999999999</v>
          </cell>
          <cell r="O3919">
            <v>146181.35</v>
          </cell>
          <cell r="P3919">
            <v>4176610</v>
          </cell>
          <cell r="Q3919">
            <v>1461813.5</v>
          </cell>
          <cell r="R3919">
            <v>5638423.5</v>
          </cell>
          <cell r="U3919" t="str">
            <v>BĐG Q2/2026</v>
          </cell>
          <cell r="V3919" t="str">
            <v>BĐG Q2/2026</v>
          </cell>
          <cell r="W3919" t="str">
            <v>ME</v>
          </cell>
          <cell r="X3919" t="str">
            <v>ME</v>
          </cell>
        </row>
        <row r="3920">
          <cell r="A3920">
            <v>14</v>
          </cell>
          <cell r="B3920" t="str">
            <v>Cu/xlpe/pvc 300mm2</v>
          </cell>
          <cell r="D3920" t="str">
            <v>m</v>
          </cell>
          <cell r="F3920">
            <v>495</v>
          </cell>
          <cell r="J3920">
            <v>1367856</v>
          </cell>
          <cell r="K3920">
            <v>35278.74</v>
          </cell>
          <cell r="L3920">
            <v>1403134.74</v>
          </cell>
          <cell r="M3920">
            <v>478749.6</v>
          </cell>
          <cell r="N3920">
            <v>12347.558999999999</v>
          </cell>
          <cell r="O3920">
            <v>491097.15899999999</v>
          </cell>
          <cell r="P3920">
            <v>694551696.29999995</v>
          </cell>
          <cell r="Q3920">
            <v>243093093.70499998</v>
          </cell>
          <cell r="R3920">
            <v>937644790.00499988</v>
          </cell>
          <cell r="U3920" t="str">
            <v>BĐG Q2/2026</v>
          </cell>
          <cell r="V3920" t="str">
            <v>BĐG Q2/2026</v>
          </cell>
          <cell r="W3920" t="str">
            <v>ME</v>
          </cell>
          <cell r="X3920" t="str">
            <v>ME</v>
          </cell>
        </row>
        <row r="3921">
          <cell r="B3921" t="str">
            <v>PHÒNG MÁY PHÁT ĐIỆN</v>
          </cell>
          <cell r="F3921">
            <v>0</v>
          </cell>
        </row>
        <row r="3922">
          <cell r="A3922">
            <v>1</v>
          </cell>
          <cell r="B3922" t="str">
            <v>Máy phát điện 2500KVA 380/220V 50Hz</v>
          </cell>
          <cell r="D3922" t="str">
            <v>Cái</v>
          </cell>
          <cell r="F3922">
            <v>1</v>
          </cell>
          <cell r="J3922">
            <v>19206000000</v>
          </cell>
          <cell r="K3922">
            <v>26490000</v>
          </cell>
          <cell r="L3922">
            <v>19232490000</v>
          </cell>
          <cell r="M3922">
            <v>0</v>
          </cell>
          <cell r="N3922">
            <v>9271500</v>
          </cell>
          <cell r="O3922">
            <v>9271500</v>
          </cell>
          <cell r="P3922">
            <v>19232490000</v>
          </cell>
          <cell r="Q3922">
            <v>9271500</v>
          </cell>
          <cell r="R3922">
            <v>19241761500</v>
          </cell>
          <cell r="U3922" t="str">
            <v>VT: NCC, NC:BĐG Q2/2026</v>
          </cell>
          <cell r="V3922" t="str">
            <v>VT: NCC, NC:BĐG Q2/2026</v>
          </cell>
          <cell r="W3922" t="str">
            <v>ME</v>
          </cell>
          <cell r="X3922" t="str">
            <v>ME</v>
          </cell>
        </row>
        <row r="3923">
          <cell r="A3923">
            <v>2</v>
          </cell>
          <cell r="B3923" t="str">
            <v>Bơm cấp dầu lưu lượng 17L/P</v>
          </cell>
          <cell r="D3923" t="str">
            <v>Cái</v>
          </cell>
          <cell r="F3923">
            <v>2</v>
          </cell>
          <cell r="J3923">
            <v>19923750</v>
          </cell>
          <cell r="K3923">
            <v>250000</v>
          </cell>
          <cell r="L3923">
            <v>20173750</v>
          </cell>
          <cell r="M3923">
            <v>6973312.5</v>
          </cell>
          <cell r="N3923">
            <v>87500</v>
          </cell>
          <cell r="O3923">
            <v>7060812.5</v>
          </cell>
          <cell r="P3923">
            <v>40347500</v>
          </cell>
          <cell r="Q3923">
            <v>14121625</v>
          </cell>
          <cell r="R3923">
            <v>54469125</v>
          </cell>
          <cell r="U3923" t="str">
            <v>BĐG Q2/2026</v>
          </cell>
          <cell r="V3923" t="str">
            <v>BĐG Q2/2026</v>
          </cell>
          <cell r="W3923" t="str">
            <v>ME</v>
          </cell>
          <cell r="X3923" t="str">
            <v>ME</v>
          </cell>
        </row>
        <row r="3924">
          <cell r="A3924">
            <v>3</v>
          </cell>
          <cell r="B3924" t="str">
            <v>Bồn dầu tổng 4m3</v>
          </cell>
          <cell r="D3924" t="str">
            <v>Cái</v>
          </cell>
          <cell r="F3924">
            <v>1</v>
          </cell>
          <cell r="J3924">
            <v>29505000</v>
          </cell>
          <cell r="K3924">
            <v>4471392</v>
          </cell>
          <cell r="L3924">
            <v>33976392</v>
          </cell>
          <cell r="M3924">
            <v>10326750</v>
          </cell>
          <cell r="N3924">
            <v>1564987.2</v>
          </cell>
          <cell r="O3924">
            <v>11891737.199999999</v>
          </cell>
          <cell r="P3924">
            <v>33976392</v>
          </cell>
          <cell r="Q3924">
            <v>11891737.199999999</v>
          </cell>
          <cell r="R3924">
            <v>45868129.200000003</v>
          </cell>
          <cell r="U3924" t="str">
            <v>BĐG Q2/2026</v>
          </cell>
          <cell r="V3924" t="str">
            <v>BĐG Q2/2026</v>
          </cell>
          <cell r="W3924" t="str">
            <v>ME</v>
          </cell>
          <cell r="X3924" t="str">
            <v>ME</v>
          </cell>
        </row>
        <row r="3925">
          <cell r="A3925">
            <v>4</v>
          </cell>
          <cell r="B3925" t="str">
            <v>Bồn dầu 1.5m3</v>
          </cell>
          <cell r="D3925" t="str">
            <v>Cái</v>
          </cell>
          <cell r="F3925">
            <v>1</v>
          </cell>
          <cell r="J3925">
            <v>9450000</v>
          </cell>
          <cell r="K3925">
            <v>820107.16233070998</v>
          </cell>
          <cell r="L3925">
            <v>10270107.162330709</v>
          </cell>
          <cell r="M3925">
            <v>3307500</v>
          </cell>
          <cell r="N3925">
            <v>287037.50681574846</v>
          </cell>
          <cell r="O3925">
            <v>3594537.5068157483</v>
          </cell>
          <cell r="P3925">
            <v>10270107.162330709</v>
          </cell>
          <cell r="Q3925">
            <v>3594537.5068157483</v>
          </cell>
          <cell r="R3925">
            <v>13864644.669146458</v>
          </cell>
          <cell r="U3925" t="str">
            <v>BĐG Q2/2026</v>
          </cell>
          <cell r="V3925" t="str">
            <v>BĐG Q2/2026</v>
          </cell>
          <cell r="W3925" t="str">
            <v>ME</v>
          </cell>
          <cell r="X3925" t="str">
            <v>ME</v>
          </cell>
        </row>
        <row r="3926">
          <cell r="A3926">
            <v>5</v>
          </cell>
          <cell r="B3926" t="str">
            <v>Tủ điều khiển bồn dầu</v>
          </cell>
          <cell r="D3926" t="str">
            <v>Tủ</v>
          </cell>
          <cell r="F3926">
            <v>1</v>
          </cell>
          <cell r="J3926">
            <v>18270000</v>
          </cell>
          <cell r="K3926">
            <v>1020000</v>
          </cell>
          <cell r="L3926">
            <v>19290000</v>
          </cell>
          <cell r="M3926">
            <v>6394500</v>
          </cell>
          <cell r="N3926">
            <v>357000</v>
          </cell>
          <cell r="O3926">
            <v>6751500</v>
          </cell>
          <cell r="P3926">
            <v>19290000</v>
          </cell>
          <cell r="Q3926">
            <v>6751500</v>
          </cell>
          <cell r="R3926">
            <v>26041500</v>
          </cell>
          <cell r="U3926" t="str">
            <v>BĐG Q2/2026</v>
          </cell>
          <cell r="V3926" t="str">
            <v>BĐG Q2/2026</v>
          </cell>
          <cell r="W3926" t="str">
            <v>ME</v>
          </cell>
          <cell r="X3926" t="str">
            <v>ME</v>
          </cell>
        </row>
        <row r="3927">
          <cell r="A3927">
            <v>6</v>
          </cell>
          <cell r="B3927" t="str">
            <v>Cảm biến phát hiện rò rỉ dầu</v>
          </cell>
          <cell r="D3927" t="str">
            <v>Bộ</v>
          </cell>
          <cell r="F3927">
            <v>1</v>
          </cell>
          <cell r="J3927">
            <v>15960000</v>
          </cell>
          <cell r="K3927">
            <v>155598</v>
          </cell>
          <cell r="L3927">
            <v>16115598</v>
          </cell>
          <cell r="M3927">
            <v>5586000</v>
          </cell>
          <cell r="N3927">
            <v>54459.299999999996</v>
          </cell>
          <cell r="O3927">
            <v>5640459.2999999998</v>
          </cell>
          <cell r="P3927">
            <v>16115598</v>
          </cell>
          <cell r="Q3927">
            <v>5640459.2999999998</v>
          </cell>
          <cell r="R3927">
            <v>21756057.300000001</v>
          </cell>
          <cell r="U3927" t="str">
            <v>BĐG Q2/2026</v>
          </cell>
          <cell r="V3927" t="str">
            <v>BĐG Q2/2026</v>
          </cell>
          <cell r="W3927" t="str">
            <v>ME</v>
          </cell>
          <cell r="X3927" t="str">
            <v>ME</v>
          </cell>
        </row>
        <row r="3928">
          <cell r="A3928">
            <v>7</v>
          </cell>
          <cell r="B3928" t="str">
            <v>Bô giảm thanh sơ cấp L2000xD800 bọc bảo ôn và nhôm</v>
          </cell>
          <cell r="D3928" t="str">
            <v>Bộ</v>
          </cell>
          <cell r="F3928">
            <v>1</v>
          </cell>
          <cell r="J3928">
            <v>8600000</v>
          </cell>
          <cell r="K3928">
            <v>31293</v>
          </cell>
          <cell r="L3928">
            <v>8631293</v>
          </cell>
          <cell r="M3928">
            <v>0</v>
          </cell>
          <cell r="N3928">
            <v>10952.55</v>
          </cell>
          <cell r="O3928">
            <v>10952.55</v>
          </cell>
          <cell r="P3928">
            <v>8631293</v>
          </cell>
          <cell r="Q3928">
            <v>10952.55</v>
          </cell>
          <cell r="R3928">
            <v>8642245.5500000007</v>
          </cell>
          <cell r="U3928" t="str">
            <v>VT: NCC, NC:BĐG Q2/2026</v>
          </cell>
          <cell r="V3928" t="str">
            <v>VT: NCC, NC:BĐG Q2/2026</v>
          </cell>
          <cell r="W3928" t="str">
            <v>ME</v>
          </cell>
          <cell r="X3928" t="str">
            <v>ME</v>
          </cell>
        </row>
        <row r="3929">
          <cell r="A3929">
            <v>8</v>
          </cell>
          <cell r="B3929" t="str">
            <v>Bô giảm thanh thứ cấp L1500xD600 bọc bảo ôn và nhôm</v>
          </cell>
          <cell r="D3929" t="str">
            <v>Bộ</v>
          </cell>
          <cell r="F3929">
            <v>1</v>
          </cell>
          <cell r="J3929">
            <v>8600000</v>
          </cell>
          <cell r="K3929">
            <v>31293</v>
          </cell>
          <cell r="L3929">
            <v>8631293</v>
          </cell>
          <cell r="M3929">
            <v>0</v>
          </cell>
          <cell r="N3929">
            <v>10952.55</v>
          </cell>
          <cell r="O3929">
            <v>10952.55</v>
          </cell>
          <cell r="P3929">
            <v>8631293</v>
          </cell>
          <cell r="Q3929">
            <v>10952.55</v>
          </cell>
          <cell r="R3929">
            <v>8642245.5500000007</v>
          </cell>
          <cell r="U3929" t="str">
            <v>VT: NCC, NC:BĐG Q2/2026</v>
          </cell>
          <cell r="V3929" t="str">
            <v>VT: NCC, NC:BĐG Q2/2026</v>
          </cell>
          <cell r="W3929" t="str">
            <v>ME</v>
          </cell>
          <cell r="X3929" t="str">
            <v>ME</v>
          </cell>
        </row>
        <row r="3930">
          <cell r="A3930">
            <v>9</v>
          </cell>
          <cell r="B3930" t="str">
            <v>Tiêu âm gió ra RxCxD: 4000x2500x2000</v>
          </cell>
          <cell r="D3930" t="str">
            <v>Bộ</v>
          </cell>
          <cell r="F3930">
            <v>1</v>
          </cell>
          <cell r="J3930">
            <v>46462500</v>
          </cell>
          <cell r="K3930">
            <v>8500000</v>
          </cell>
          <cell r="L3930">
            <v>54962500</v>
          </cell>
          <cell r="M3930">
            <v>16261874.999999998</v>
          </cell>
          <cell r="N3930">
            <v>2975000</v>
          </cell>
          <cell r="O3930">
            <v>19236875</v>
          </cell>
          <cell r="P3930">
            <v>54962500</v>
          </cell>
          <cell r="Q3930">
            <v>19236875</v>
          </cell>
          <cell r="R3930">
            <v>74199375</v>
          </cell>
          <cell r="U3930" t="str">
            <v>BĐG Q2/2026</v>
          </cell>
          <cell r="V3930" t="str">
            <v>BĐG Q2/2026</v>
          </cell>
          <cell r="W3930" t="str">
            <v>ME</v>
          </cell>
          <cell r="X3930" t="str">
            <v>ME</v>
          </cell>
        </row>
        <row r="3931">
          <cell r="A3931">
            <v>10</v>
          </cell>
          <cell r="B3931" t="str">
            <v>Tiêu âm trần và vách dày 100mm</v>
          </cell>
          <cell r="D3931" t="str">
            <v>m2</v>
          </cell>
          <cell r="F3931">
            <v>301.21200000000005</v>
          </cell>
          <cell r="J3931">
            <v>4646250</v>
          </cell>
          <cell r="K3931">
            <v>850000</v>
          </cell>
          <cell r="L3931">
            <v>5496250</v>
          </cell>
          <cell r="M3931">
            <v>1626187.5</v>
          </cell>
          <cell r="N3931">
            <v>297500</v>
          </cell>
          <cell r="O3931">
            <v>1923687.5</v>
          </cell>
          <cell r="P3931">
            <v>1655536455.0000002</v>
          </cell>
          <cell r="Q3931">
            <v>579437759.25000012</v>
          </cell>
          <cell r="R3931">
            <v>2234974214.2500005</v>
          </cell>
          <cell r="U3931" t="str">
            <v>BĐG Q2/2026</v>
          </cell>
          <cell r="V3931" t="str">
            <v>BĐG Q2/2026</v>
          </cell>
          <cell r="W3931" t="str">
            <v>ME</v>
          </cell>
          <cell r="X3931" t="str">
            <v>ME</v>
          </cell>
        </row>
        <row r="3932">
          <cell r="A3932">
            <v>11</v>
          </cell>
          <cell r="B3932" t="str">
            <v>Thang cáp 400x100</v>
          </cell>
          <cell r="D3932" t="str">
            <v>m</v>
          </cell>
          <cell r="F3932">
            <v>4</v>
          </cell>
          <cell r="J3932">
            <v>310243.49999999994</v>
          </cell>
          <cell r="K3932">
            <v>63244.800000000003</v>
          </cell>
          <cell r="L3932">
            <v>373488.29999999993</v>
          </cell>
          <cell r="M3932">
            <v>108585.22499999998</v>
          </cell>
          <cell r="N3932">
            <v>22135.68</v>
          </cell>
          <cell r="O3932">
            <v>130720.90499999997</v>
          </cell>
          <cell r="P3932">
            <v>1493953.1999999997</v>
          </cell>
          <cell r="Q3932">
            <v>522883.61999999988</v>
          </cell>
          <cell r="R3932">
            <v>2016836.8199999996</v>
          </cell>
          <cell r="U3932" t="str">
            <v>BĐG Q2/2026</v>
          </cell>
          <cell r="V3932" t="str">
            <v>BĐG Q2/2026</v>
          </cell>
          <cell r="W3932" t="str">
            <v>ME</v>
          </cell>
          <cell r="X3932" t="str">
            <v>ME</v>
          </cell>
        </row>
        <row r="3933">
          <cell r="A3933">
            <v>12</v>
          </cell>
          <cell r="B3933" t="str">
            <v>Thang cáp 600x100</v>
          </cell>
          <cell r="D3933" t="str">
            <v>m</v>
          </cell>
          <cell r="F3933">
            <v>8</v>
          </cell>
          <cell r="J3933">
            <v>558438.29999999993</v>
          </cell>
          <cell r="K3933">
            <v>113840.64000000001</v>
          </cell>
          <cell r="L3933">
            <v>672278.94</v>
          </cell>
          <cell r="M3933">
            <v>195453.40499999997</v>
          </cell>
          <cell r="N3933">
            <v>39844.224000000002</v>
          </cell>
          <cell r="O3933">
            <v>235297.62899999996</v>
          </cell>
          <cell r="P3933">
            <v>5378231.5199999996</v>
          </cell>
          <cell r="Q3933">
            <v>1882381.0319999997</v>
          </cell>
          <cell r="R3933">
            <v>7260612.5519999992</v>
          </cell>
          <cell r="U3933" t="str">
            <v>BĐG Q2/2026</v>
          </cell>
          <cell r="V3933" t="str">
            <v>BĐG Q2/2026</v>
          </cell>
          <cell r="W3933" t="str">
            <v>ME</v>
          </cell>
          <cell r="X3933" t="str">
            <v>ME</v>
          </cell>
        </row>
        <row r="3934">
          <cell r="A3934">
            <v>13</v>
          </cell>
          <cell r="B3934" t="str">
            <v>Cu/xlpe/pvc 300mm2</v>
          </cell>
          <cell r="D3934" t="str">
            <v>m</v>
          </cell>
          <cell r="F3934">
            <v>495</v>
          </cell>
          <cell r="J3934">
            <v>1367856</v>
          </cell>
          <cell r="K3934">
            <v>35278.74</v>
          </cell>
          <cell r="L3934">
            <v>1403134.74</v>
          </cell>
          <cell r="M3934">
            <v>0</v>
          </cell>
          <cell r="N3934">
            <v>12347.558999999999</v>
          </cell>
          <cell r="O3934">
            <v>12347.558999999999</v>
          </cell>
          <cell r="P3934">
            <v>694551696.29999995</v>
          </cell>
          <cell r="Q3934">
            <v>6112041.7050000001</v>
          </cell>
          <cell r="R3934">
            <v>700663738.005</v>
          </cell>
          <cell r="U3934" t="str">
            <v>VT: NCC, NC:BĐG Q2/2026</v>
          </cell>
          <cell r="V3934" t="str">
            <v>VT: NCC, NC:BĐG Q2/2026</v>
          </cell>
          <cell r="W3934" t="str">
            <v>ME</v>
          </cell>
          <cell r="X3934" t="str">
            <v>ME</v>
          </cell>
        </row>
        <row r="3935">
          <cell r="A3935">
            <v>14</v>
          </cell>
          <cell r="B3935" t="str">
            <v>Cáp đồng trần M240</v>
          </cell>
          <cell r="D3935" t="str">
            <v>m</v>
          </cell>
          <cell r="F3935">
            <v>55</v>
          </cell>
          <cell r="J3935">
            <v>1138294.7368421052</v>
          </cell>
          <cell r="K3935">
            <v>41306.76</v>
          </cell>
          <cell r="L3935">
            <v>1179601.4968421052</v>
          </cell>
          <cell r="M3935">
            <v>0</v>
          </cell>
          <cell r="N3935">
            <v>14457.366</v>
          </cell>
          <cell r="O3935">
            <v>14457.366</v>
          </cell>
          <cell r="P3935">
            <v>64878082.326315783</v>
          </cell>
          <cell r="Q3935">
            <v>795155.13</v>
          </cell>
          <cell r="R3935">
            <v>65673237.456315786</v>
          </cell>
          <cell r="U3935" t="str">
            <v>VT: NCC, NC:BĐG Q2/2026</v>
          </cell>
          <cell r="V3935" t="str">
            <v>VT: NCC, NC:BĐG Q2/2026</v>
          </cell>
          <cell r="W3935" t="str">
            <v>ME</v>
          </cell>
          <cell r="X3935" t="str">
            <v>ME</v>
          </cell>
        </row>
        <row r="3936">
          <cell r="A3936">
            <v>15</v>
          </cell>
          <cell r="B3936" t="str">
            <v>Cáp đồng trần M120</v>
          </cell>
          <cell r="D3936" t="str">
            <v>m</v>
          </cell>
          <cell r="F3936">
            <v>18</v>
          </cell>
          <cell r="J3936">
            <v>569147.36842105258</v>
          </cell>
          <cell r="K3936">
            <v>20653.379999999997</v>
          </cell>
          <cell r="L3936">
            <v>589800.74842105259</v>
          </cell>
          <cell r="M3936">
            <v>0</v>
          </cell>
          <cell r="N3936">
            <v>7228.6829999999982</v>
          </cell>
          <cell r="O3936">
            <v>7228.6829999999982</v>
          </cell>
          <cell r="P3936">
            <v>10616413.471578946</v>
          </cell>
          <cell r="Q3936">
            <v>130116.29399999997</v>
          </cell>
          <cell r="R3936">
            <v>10746529.765578946</v>
          </cell>
          <cell r="U3936" t="str">
            <v>VT: NCC, NC:BĐG Q2/2026</v>
          </cell>
          <cell r="V3936" t="str">
            <v>VT: NCC, NC:BĐG Q2/2026</v>
          </cell>
          <cell r="W3936" t="str">
            <v>ME</v>
          </cell>
          <cell r="X3936" t="str">
            <v>ME</v>
          </cell>
        </row>
        <row r="3937">
          <cell r="A3937">
            <v>16</v>
          </cell>
          <cell r="B3937" t="str">
            <v>Thanh đồng 25x4mm</v>
          </cell>
          <cell r="D3937" t="str">
            <v>m</v>
          </cell>
          <cell r="F3937">
            <v>46</v>
          </cell>
          <cell r="J3937">
            <v>1900017</v>
          </cell>
          <cell r="K3937">
            <v>31499.999999999996</v>
          </cell>
          <cell r="L3937">
            <v>1931517</v>
          </cell>
          <cell r="M3937">
            <v>665005.94999999995</v>
          </cell>
          <cell r="N3937">
            <v>11024.999999999998</v>
          </cell>
          <cell r="O3937">
            <v>676030.95</v>
          </cell>
          <cell r="P3937">
            <v>88849782</v>
          </cell>
          <cell r="Q3937">
            <v>31097423.699999999</v>
          </cell>
          <cell r="R3937">
            <v>119947205.7</v>
          </cell>
          <cell r="U3937" t="str">
            <v>BĐG Q2/2026</v>
          </cell>
          <cell r="V3937" t="str">
            <v>BĐG Q2/2026</v>
          </cell>
          <cell r="W3937" t="str">
            <v>ME</v>
          </cell>
          <cell r="X3937" t="str">
            <v>ME</v>
          </cell>
        </row>
        <row r="3938">
          <cell r="A3938">
            <v>17</v>
          </cell>
          <cell r="B3938" t="str">
            <v>Cọc đồng tiếp địa D16 dài 2.4m</v>
          </cell>
          <cell r="D3938" t="str">
            <v>cọc</v>
          </cell>
          <cell r="F3938">
            <v>4</v>
          </cell>
          <cell r="J3938">
            <v>201600</v>
          </cell>
          <cell r="K3938">
            <v>45000</v>
          </cell>
          <cell r="L3938">
            <v>246600</v>
          </cell>
          <cell r="M3938">
            <v>70560</v>
          </cell>
          <cell r="N3938">
            <v>15749.999999999998</v>
          </cell>
          <cell r="O3938">
            <v>86310</v>
          </cell>
          <cell r="P3938">
            <v>986400</v>
          </cell>
          <cell r="Q3938">
            <v>345240</v>
          </cell>
          <cell r="R3938">
            <v>1331640</v>
          </cell>
          <cell r="U3938" t="str">
            <v>BĐG Q2/2026</v>
          </cell>
          <cell r="V3938" t="str">
            <v>BĐG Q2/2026</v>
          </cell>
          <cell r="W3938" t="str">
            <v>ME</v>
          </cell>
          <cell r="X3938" t="str">
            <v>ME</v>
          </cell>
        </row>
        <row r="3939">
          <cell r="B3939" t="str">
            <v>CẤP THOÁT NƯỚC NGOÀI NHÀ</v>
          </cell>
        </row>
        <row r="3940">
          <cell r="B3940" t="str">
            <v>CẤP NƯỚC</v>
          </cell>
        </row>
        <row r="3941">
          <cell r="A3941">
            <v>1</v>
          </cell>
          <cell r="B3941" t="str">
            <v>Cút hàn D110-HDPE-135 độ</v>
          </cell>
          <cell r="D3941" t="str">
            <v>cái</v>
          </cell>
          <cell r="F3941">
            <v>2</v>
          </cell>
          <cell r="J3941">
            <v>119400</v>
          </cell>
          <cell r="K3941">
            <v>56840</v>
          </cell>
          <cell r="L3941">
            <v>176240</v>
          </cell>
          <cell r="M3941">
            <v>41790</v>
          </cell>
          <cell r="N3941">
            <v>19894</v>
          </cell>
          <cell r="O3941">
            <v>61684</v>
          </cell>
          <cell r="P3941">
            <v>352480</v>
          </cell>
          <cell r="Q3941">
            <v>123368</v>
          </cell>
          <cell r="R3941">
            <v>475848</v>
          </cell>
          <cell r="U3941" t="str">
            <v>BĐG Q2/2026</v>
          </cell>
          <cell r="V3941" t="str">
            <v>BĐG Q2/2026</v>
          </cell>
          <cell r="W3941" t="str">
            <v>ME</v>
          </cell>
          <cell r="X3941" t="str">
            <v>ME</v>
          </cell>
        </row>
        <row r="3942">
          <cell r="A3942">
            <v>2</v>
          </cell>
          <cell r="B3942" t="str">
            <v>Côn thu hàn HDPE D140x110</v>
          </cell>
          <cell r="D3942" t="str">
            <v>cái</v>
          </cell>
          <cell r="F3942">
            <v>1</v>
          </cell>
          <cell r="J3942">
            <v>250800</v>
          </cell>
          <cell r="K3942">
            <v>61907</v>
          </cell>
          <cell r="L3942">
            <v>312707</v>
          </cell>
          <cell r="M3942">
            <v>87780</v>
          </cell>
          <cell r="N3942">
            <v>21667.449999999997</v>
          </cell>
          <cell r="O3942">
            <v>109447.45</v>
          </cell>
          <cell r="P3942">
            <v>312707</v>
          </cell>
          <cell r="Q3942">
            <v>109447.45</v>
          </cell>
          <cell r="R3942">
            <v>422154.45</v>
          </cell>
          <cell r="U3942" t="str">
            <v>BĐG Q2/2026</v>
          </cell>
          <cell r="V3942" t="str">
            <v>BĐG Q2/2026</v>
          </cell>
          <cell r="W3942" t="str">
            <v>ME</v>
          </cell>
          <cell r="X3942" t="str">
            <v>ME</v>
          </cell>
        </row>
        <row r="3943">
          <cell r="A3943">
            <v>3</v>
          </cell>
          <cell r="B3943" t="str">
            <v>Côn thu hàn HDPE D110x63</v>
          </cell>
          <cell r="D3943" t="str">
            <v>cái</v>
          </cell>
          <cell r="F3943">
            <v>1</v>
          </cell>
          <cell r="J3943">
            <v>119400</v>
          </cell>
          <cell r="K3943">
            <v>56840</v>
          </cell>
          <cell r="L3943">
            <v>176240</v>
          </cell>
          <cell r="M3943">
            <v>41790</v>
          </cell>
          <cell r="N3943">
            <v>19894</v>
          </cell>
          <cell r="O3943">
            <v>61684</v>
          </cell>
          <cell r="P3943">
            <v>176240</v>
          </cell>
          <cell r="Q3943">
            <v>61684</v>
          </cell>
          <cell r="R3943">
            <v>237924</v>
          </cell>
          <cell r="U3943" t="str">
            <v>BĐG Q2/2026</v>
          </cell>
          <cell r="V3943" t="str">
            <v>BĐG Q2/2026</v>
          </cell>
          <cell r="W3943" t="str">
            <v>ME</v>
          </cell>
          <cell r="X3943" t="str">
            <v>ME</v>
          </cell>
        </row>
        <row r="3944">
          <cell r="A3944">
            <v>4</v>
          </cell>
          <cell r="B3944" t="str">
            <v>Côn thu hàn HDPE D110x90</v>
          </cell>
          <cell r="D3944" t="str">
            <v>cái</v>
          </cell>
          <cell r="F3944">
            <v>1</v>
          </cell>
          <cell r="J3944">
            <v>119400</v>
          </cell>
          <cell r="K3944">
            <v>56840</v>
          </cell>
          <cell r="L3944">
            <v>176240</v>
          </cell>
          <cell r="M3944">
            <v>41790</v>
          </cell>
          <cell r="N3944">
            <v>19894</v>
          </cell>
          <cell r="O3944">
            <v>61684</v>
          </cell>
          <cell r="P3944">
            <v>176240</v>
          </cell>
          <cell r="Q3944">
            <v>61684</v>
          </cell>
          <cell r="R3944">
            <v>237924</v>
          </cell>
          <cell r="U3944" t="str">
            <v>BĐG Q2/2026</v>
          </cell>
          <cell r="V3944" t="str">
            <v>BĐG Q2/2026</v>
          </cell>
          <cell r="W3944" t="str">
            <v>ME</v>
          </cell>
          <cell r="X3944" t="str">
            <v>ME</v>
          </cell>
        </row>
        <row r="3945">
          <cell r="A3945">
            <v>5</v>
          </cell>
          <cell r="B3945" t="str">
            <v>Côn thu hàn HDPE D90x40</v>
          </cell>
          <cell r="D3945" t="str">
            <v>cái</v>
          </cell>
          <cell r="F3945">
            <v>1</v>
          </cell>
          <cell r="J3945">
            <v>82080</v>
          </cell>
          <cell r="K3945">
            <v>29464</v>
          </cell>
          <cell r="L3945">
            <v>111544</v>
          </cell>
          <cell r="M3945">
            <v>28727.999999999996</v>
          </cell>
          <cell r="N3945">
            <v>10312.4</v>
          </cell>
          <cell r="O3945">
            <v>39040.399999999994</v>
          </cell>
          <cell r="P3945">
            <v>111544</v>
          </cell>
          <cell r="Q3945">
            <v>39040.399999999994</v>
          </cell>
          <cell r="R3945">
            <v>150584.4</v>
          </cell>
          <cell r="U3945" t="str">
            <v>BĐG Q2/2026</v>
          </cell>
          <cell r="V3945" t="str">
            <v>BĐG Q2/2026</v>
          </cell>
          <cell r="W3945" t="str">
            <v>ME</v>
          </cell>
          <cell r="X3945" t="str">
            <v>ME</v>
          </cell>
        </row>
        <row r="3946">
          <cell r="A3946">
            <v>6</v>
          </cell>
          <cell r="B3946" t="str">
            <v>Cút hàn D90-HDPE-90 độ</v>
          </cell>
          <cell r="D3946" t="str">
            <v>cái</v>
          </cell>
          <cell r="F3946">
            <v>6</v>
          </cell>
          <cell r="J3946">
            <v>82080</v>
          </cell>
          <cell r="K3946">
            <v>29464</v>
          </cell>
          <cell r="L3946">
            <v>111544</v>
          </cell>
          <cell r="M3946">
            <v>28727.999999999996</v>
          </cell>
          <cell r="N3946">
            <v>10312.4</v>
          </cell>
          <cell r="O3946">
            <v>39040.399999999994</v>
          </cell>
          <cell r="P3946">
            <v>669264</v>
          </cell>
          <cell r="Q3946">
            <v>234242.39999999997</v>
          </cell>
          <cell r="R3946">
            <v>903506.39999999991</v>
          </cell>
          <cell r="U3946" t="str">
            <v>BĐG Q2/2026</v>
          </cell>
          <cell r="V3946" t="str">
            <v>BĐG Q2/2026</v>
          </cell>
          <cell r="W3946" t="str">
            <v>ME</v>
          </cell>
          <cell r="X3946" t="str">
            <v>ME</v>
          </cell>
        </row>
        <row r="3947">
          <cell r="A3947">
            <v>7</v>
          </cell>
          <cell r="B3947" t="str">
            <v>Đầu nối bích HDPE D140</v>
          </cell>
          <cell r="D3947" t="str">
            <v>cái</v>
          </cell>
          <cell r="F3947">
            <v>1</v>
          </cell>
          <cell r="J3947">
            <v>145020</v>
          </cell>
          <cell r="K3947">
            <v>61907</v>
          </cell>
          <cell r="L3947">
            <v>206927</v>
          </cell>
          <cell r="M3947">
            <v>50757</v>
          </cell>
          <cell r="N3947">
            <v>21667.449999999997</v>
          </cell>
          <cell r="O3947">
            <v>72424.45</v>
          </cell>
          <cell r="P3947">
            <v>206927</v>
          </cell>
          <cell r="Q3947">
            <v>72424.45</v>
          </cell>
          <cell r="R3947">
            <v>279351.45</v>
          </cell>
          <cell r="U3947" t="str">
            <v>BĐG Q2/2026</v>
          </cell>
          <cell r="V3947" t="str">
            <v>BĐG Q2/2026</v>
          </cell>
          <cell r="W3947" t="str">
            <v>ME</v>
          </cell>
          <cell r="X3947" t="str">
            <v>ME</v>
          </cell>
        </row>
        <row r="3948">
          <cell r="A3948">
            <v>8</v>
          </cell>
          <cell r="B3948" t="str">
            <v>Đầu nối bích HDPE D110</v>
          </cell>
          <cell r="D3948" t="str">
            <v>cái</v>
          </cell>
          <cell r="F3948">
            <v>3</v>
          </cell>
          <cell r="J3948">
            <v>83700</v>
          </cell>
          <cell r="K3948">
            <v>56840</v>
          </cell>
          <cell r="L3948">
            <v>140540</v>
          </cell>
          <cell r="M3948">
            <v>29294.999999999996</v>
          </cell>
          <cell r="N3948">
            <v>19894</v>
          </cell>
          <cell r="O3948">
            <v>49189</v>
          </cell>
          <cell r="P3948">
            <v>421620</v>
          </cell>
          <cell r="Q3948">
            <v>147567</v>
          </cell>
          <cell r="R3948">
            <v>569187</v>
          </cell>
          <cell r="U3948" t="str">
            <v>BĐG Q2/2026</v>
          </cell>
          <cell r="V3948" t="str">
            <v>BĐG Q2/2026</v>
          </cell>
          <cell r="W3948" t="str">
            <v>ME</v>
          </cell>
          <cell r="X3948" t="str">
            <v>ME</v>
          </cell>
        </row>
        <row r="3949">
          <cell r="A3949">
            <v>9</v>
          </cell>
          <cell r="B3949" t="str">
            <v>Đầu nối bích HDPE D90</v>
          </cell>
          <cell r="D3949" t="str">
            <v>cái</v>
          </cell>
          <cell r="F3949">
            <v>1</v>
          </cell>
          <cell r="J3949">
            <v>48900</v>
          </cell>
          <cell r="K3949">
            <v>29464</v>
          </cell>
          <cell r="L3949">
            <v>78364</v>
          </cell>
          <cell r="M3949">
            <v>17115</v>
          </cell>
          <cell r="N3949">
            <v>10312.4</v>
          </cell>
          <cell r="O3949">
            <v>27427.4</v>
          </cell>
          <cell r="P3949">
            <v>78364</v>
          </cell>
          <cell r="Q3949">
            <v>27427.4</v>
          </cell>
          <cell r="R3949">
            <v>105791.4</v>
          </cell>
          <cell r="U3949" t="str">
            <v>BĐG Q2/2026</v>
          </cell>
          <cell r="V3949" t="str">
            <v>BĐG Q2/2026</v>
          </cell>
          <cell r="W3949" t="str">
            <v>ME</v>
          </cell>
          <cell r="X3949" t="str">
            <v>ME</v>
          </cell>
        </row>
        <row r="3950">
          <cell r="A3950">
            <v>10</v>
          </cell>
          <cell r="B3950" t="str">
            <v>Nắp bịt HDPE D110</v>
          </cell>
          <cell r="D3950" t="str">
            <v>cái</v>
          </cell>
          <cell r="F3950">
            <v>1</v>
          </cell>
          <cell r="J3950">
            <v>25619.999999999996</v>
          </cell>
          <cell r="K3950">
            <v>28420</v>
          </cell>
          <cell r="L3950">
            <v>54040</v>
          </cell>
          <cell r="M3950">
            <v>8966.9999999999982</v>
          </cell>
          <cell r="N3950">
            <v>9947</v>
          </cell>
          <cell r="O3950">
            <v>18914</v>
          </cell>
          <cell r="P3950">
            <v>54040</v>
          </cell>
          <cell r="Q3950">
            <v>18914</v>
          </cell>
          <cell r="R3950">
            <v>72954</v>
          </cell>
          <cell r="U3950" t="str">
            <v>BĐG Q2/2026</v>
          </cell>
          <cell r="V3950" t="str">
            <v>BĐG Q2/2026</v>
          </cell>
          <cell r="W3950" t="str">
            <v>ME</v>
          </cell>
          <cell r="X3950" t="str">
            <v>ME</v>
          </cell>
        </row>
        <row r="3951">
          <cell r="A3951">
            <v>11</v>
          </cell>
          <cell r="B3951" t="str">
            <v>Nắp bịt HDPE D32</v>
          </cell>
          <cell r="D3951" t="str">
            <v>cái</v>
          </cell>
          <cell r="F3951">
            <v>1</v>
          </cell>
          <cell r="J3951">
            <v>9882</v>
          </cell>
          <cell r="K3951">
            <v>5160.5</v>
          </cell>
          <cell r="L3951">
            <v>15042.5</v>
          </cell>
          <cell r="M3951">
            <v>3458.7</v>
          </cell>
          <cell r="N3951">
            <v>1806.175</v>
          </cell>
          <cell r="O3951">
            <v>5264.875</v>
          </cell>
          <cell r="P3951">
            <v>15042.5</v>
          </cell>
          <cell r="Q3951">
            <v>5264.875</v>
          </cell>
          <cell r="R3951">
            <v>20307.375</v>
          </cell>
          <cell r="U3951" t="str">
            <v>BĐG Q2/2026</v>
          </cell>
          <cell r="V3951" t="str">
            <v>BĐG Q2/2026</v>
          </cell>
          <cell r="W3951" t="str">
            <v>ME</v>
          </cell>
          <cell r="X3951" t="str">
            <v>ME</v>
          </cell>
        </row>
        <row r="3952">
          <cell r="A3952">
            <v>12</v>
          </cell>
          <cell r="B3952" t="str">
            <v>Nắp bịt HDPE D50</v>
          </cell>
          <cell r="D3952" t="str">
            <v>cái</v>
          </cell>
          <cell r="F3952">
            <v>7</v>
          </cell>
          <cell r="J3952">
            <v>34722</v>
          </cell>
          <cell r="K3952">
            <v>5654</v>
          </cell>
          <cell r="L3952">
            <v>40376</v>
          </cell>
          <cell r="M3952">
            <v>12152.699999999999</v>
          </cell>
          <cell r="N3952">
            <v>1978.8999999999999</v>
          </cell>
          <cell r="O3952">
            <v>14131.599999999999</v>
          </cell>
          <cell r="P3952">
            <v>282632</v>
          </cell>
          <cell r="Q3952">
            <v>98921.199999999983</v>
          </cell>
          <cell r="R3952">
            <v>381553.19999999995</v>
          </cell>
          <cell r="U3952" t="str">
            <v>BĐG Q2/2026</v>
          </cell>
          <cell r="V3952" t="str">
            <v>BĐG Q2/2026</v>
          </cell>
          <cell r="W3952" t="str">
            <v>ME</v>
          </cell>
          <cell r="X3952" t="str">
            <v>ME</v>
          </cell>
        </row>
        <row r="3953">
          <cell r="A3953">
            <v>13</v>
          </cell>
          <cell r="B3953" t="str">
            <v>Nắp bịt HDPE D63</v>
          </cell>
          <cell r="D3953" t="str">
            <v>cái</v>
          </cell>
          <cell r="F3953">
            <v>3</v>
          </cell>
          <cell r="J3953">
            <v>57996</v>
          </cell>
          <cell r="K3953">
            <v>6012.5</v>
          </cell>
          <cell r="L3953">
            <v>64008.5</v>
          </cell>
          <cell r="M3953">
            <v>20298.599999999999</v>
          </cell>
          <cell r="N3953">
            <v>2104.375</v>
          </cell>
          <cell r="O3953">
            <v>22402.974999999999</v>
          </cell>
          <cell r="P3953">
            <v>192025.5</v>
          </cell>
          <cell r="Q3953">
            <v>67208.924999999988</v>
          </cell>
          <cell r="R3953">
            <v>259234.42499999999</v>
          </cell>
          <cell r="U3953" t="str">
            <v>BĐG Q2/2026</v>
          </cell>
          <cell r="V3953" t="str">
            <v>BĐG Q2/2026</v>
          </cell>
          <cell r="W3953" t="str">
            <v>ME</v>
          </cell>
          <cell r="X3953" t="str">
            <v>ME</v>
          </cell>
        </row>
        <row r="3954">
          <cell r="A3954">
            <v>14</v>
          </cell>
          <cell r="B3954" t="str">
            <v>Tê thu HDPE D110x40</v>
          </cell>
          <cell r="D3954" t="str">
            <v>cái</v>
          </cell>
          <cell r="F3954">
            <v>1</v>
          </cell>
          <cell r="J3954">
            <v>446263.76560302859</v>
          </cell>
          <cell r="K3954">
            <v>85260</v>
          </cell>
          <cell r="L3954">
            <v>531523.76560302859</v>
          </cell>
          <cell r="M3954">
            <v>156192.31796106001</v>
          </cell>
          <cell r="N3954">
            <v>29840.999999999996</v>
          </cell>
          <cell r="O3954">
            <v>186033.31796106001</v>
          </cell>
          <cell r="P3954">
            <v>531523.76560302859</v>
          </cell>
          <cell r="Q3954">
            <v>186033.31796106001</v>
          </cell>
          <cell r="R3954">
            <v>717557.08356408856</v>
          </cell>
          <cell r="U3954" t="str">
            <v>BĐG Q2/2026</v>
          </cell>
          <cell r="V3954" t="str">
            <v>BĐG Q2/2026</v>
          </cell>
          <cell r="W3954" t="str">
            <v>ME</v>
          </cell>
          <cell r="X3954" t="str">
            <v>ME</v>
          </cell>
        </row>
        <row r="3955">
          <cell r="A3955">
            <v>15</v>
          </cell>
          <cell r="B3955" t="str">
            <v>Tê thu HDPE D160x110</v>
          </cell>
          <cell r="D3955" t="str">
            <v>cái</v>
          </cell>
          <cell r="F3955">
            <v>2</v>
          </cell>
          <cell r="J3955">
            <v>971166.6</v>
          </cell>
          <cell r="K3955">
            <v>100878</v>
          </cell>
          <cell r="L3955">
            <v>1072044.6000000001</v>
          </cell>
          <cell r="M3955">
            <v>339908.31</v>
          </cell>
          <cell r="N3955">
            <v>35307.299999999996</v>
          </cell>
          <cell r="O3955">
            <v>375215.61</v>
          </cell>
          <cell r="P3955">
            <v>2144089.2000000002</v>
          </cell>
          <cell r="Q3955">
            <v>750431.22</v>
          </cell>
          <cell r="R3955">
            <v>2894520.42</v>
          </cell>
          <cell r="U3955" t="str">
            <v>BĐG Q2/2026</v>
          </cell>
          <cell r="V3955" t="str">
            <v>BĐG Q2/2026</v>
          </cell>
          <cell r="W3955" t="str">
            <v>ME</v>
          </cell>
          <cell r="X3955" t="str">
            <v>ME</v>
          </cell>
        </row>
        <row r="3956">
          <cell r="A3956">
            <v>16</v>
          </cell>
          <cell r="B3956" t="str">
            <v>Van chặn BE DN32</v>
          </cell>
          <cell r="D3956" t="str">
            <v>cái</v>
          </cell>
          <cell r="F3956">
            <v>4</v>
          </cell>
          <cell r="J3956">
            <v>429289</v>
          </cell>
          <cell r="K3956">
            <v>50060</v>
          </cell>
          <cell r="L3956">
            <v>479349</v>
          </cell>
          <cell r="M3956">
            <v>0</v>
          </cell>
          <cell r="N3956">
            <v>17521</v>
          </cell>
          <cell r="O3956">
            <v>17521</v>
          </cell>
          <cell r="P3956">
            <v>1917396</v>
          </cell>
          <cell r="Q3956">
            <v>70084</v>
          </cell>
          <cell r="R3956">
            <v>1987480</v>
          </cell>
          <cell r="U3956" t="str">
            <v>VT: HĐK, NC:BĐG Q2/2026</v>
          </cell>
          <cell r="V3956" t="str">
            <v>VT: HĐK, NC:BĐG Q2/2026</v>
          </cell>
          <cell r="W3956" t="str">
            <v>ME</v>
          </cell>
          <cell r="X3956" t="str">
            <v>ME</v>
          </cell>
        </row>
        <row r="3957">
          <cell r="A3957">
            <v>17</v>
          </cell>
          <cell r="B3957" t="str">
            <v>Lắp bích thép, đường kính ống 80mm</v>
          </cell>
          <cell r="D3957" t="str">
            <v>cặp bích</v>
          </cell>
          <cell r="F3957">
            <v>1</v>
          </cell>
          <cell r="J3957">
            <v>170760</v>
          </cell>
          <cell r="K3957">
            <v>73270</v>
          </cell>
          <cell r="L3957">
            <v>244030</v>
          </cell>
          <cell r="M3957">
            <v>59765.999999999993</v>
          </cell>
          <cell r="N3957">
            <v>25644.5</v>
          </cell>
          <cell r="O3957">
            <v>85410.5</v>
          </cell>
          <cell r="P3957">
            <v>244030</v>
          </cell>
          <cell r="Q3957">
            <v>85410.5</v>
          </cell>
          <cell r="R3957">
            <v>329440.5</v>
          </cell>
          <cell r="T3957">
            <v>325440</v>
          </cell>
          <cell r="U3957" t="str">
            <v>BĐG Q2/2026</v>
          </cell>
          <cell r="V3957" t="str">
            <v>BĐG Q2/2026</v>
          </cell>
          <cell r="W3957" t="str">
            <v>ME</v>
          </cell>
          <cell r="X3957" t="str">
            <v>ME</v>
          </cell>
        </row>
        <row r="3958">
          <cell r="A3958">
            <v>18</v>
          </cell>
          <cell r="B3958" t="str">
            <v>Chụp bảo vệ ty van</v>
          </cell>
          <cell r="D3958" t="str">
            <v>cái</v>
          </cell>
          <cell r="F3958">
            <v>12</v>
          </cell>
          <cell r="J3958">
            <v>586440</v>
          </cell>
          <cell r="K3958">
            <v>75000</v>
          </cell>
          <cell r="L3958">
            <v>661440</v>
          </cell>
          <cell r="M3958">
            <v>205254</v>
          </cell>
          <cell r="N3958">
            <v>26250</v>
          </cell>
          <cell r="O3958">
            <v>231504</v>
          </cell>
          <cell r="P3958">
            <v>7937280</v>
          </cell>
          <cell r="Q3958">
            <v>2778048</v>
          </cell>
          <cell r="R3958">
            <v>10715328</v>
          </cell>
          <cell r="U3958" t="str">
            <v>BĐG Q2/2026</v>
          </cell>
          <cell r="V3958" t="str">
            <v>BĐG Q2/2026</v>
          </cell>
          <cell r="W3958" t="str">
            <v>ME</v>
          </cell>
          <cell r="X3958" t="str">
            <v>ME</v>
          </cell>
        </row>
        <row r="3959">
          <cell r="A3959">
            <v>19</v>
          </cell>
          <cell r="B3959" t="str">
            <v>Tấm đan giảm tải 500x1000x150mm</v>
          </cell>
          <cell r="D3959" t="str">
            <v>cái</v>
          </cell>
          <cell r="F3959">
            <v>92</v>
          </cell>
          <cell r="J3959">
            <v>1470473.7777777775</v>
          </cell>
          <cell r="K3959">
            <v>431932.01549999998</v>
          </cell>
          <cell r="L3959">
            <v>1902405.7932777775</v>
          </cell>
          <cell r="M3959">
            <v>514665.82222222211</v>
          </cell>
          <cell r="N3959">
            <v>151176.20542499999</v>
          </cell>
          <cell r="O3959">
            <v>665842.02764722216</v>
          </cell>
          <cell r="P3959">
            <v>175021332.98155552</v>
          </cell>
          <cell r="Q3959">
            <v>61257466.543544441</v>
          </cell>
          <cell r="R3959">
            <v>236278799.52509996</v>
          </cell>
          <cell r="U3959" t="str">
            <v>BĐG Q2/2026</v>
          </cell>
          <cell r="V3959" t="str">
            <v>BĐG Q2/2026</v>
          </cell>
          <cell r="W3959" t="str">
            <v>ME</v>
          </cell>
          <cell r="X3959" t="str">
            <v>ME</v>
          </cell>
        </row>
        <row r="3960">
          <cell r="A3960">
            <v>20</v>
          </cell>
          <cell r="B3960" t="str">
            <v>Bê tông tấm đan M200</v>
          </cell>
          <cell r="D3960" t="str">
            <v>m3</v>
          </cell>
          <cell r="F3960">
            <v>6.8999999999999995</v>
          </cell>
          <cell r="J3960">
            <v>1470473.7777777775</v>
          </cell>
          <cell r="K3960">
            <v>431932.01549999998</v>
          </cell>
          <cell r="L3960">
            <v>1902405.7932777775</v>
          </cell>
          <cell r="M3960">
            <v>514665.82222222211</v>
          </cell>
          <cell r="N3960">
            <v>151176.20542499999</v>
          </cell>
          <cell r="O3960">
            <v>665842.02764722216</v>
          </cell>
          <cell r="P3960">
            <v>13126599.973616663</v>
          </cell>
          <cell r="Q3960">
            <v>4594309.9907658324</v>
          </cell>
          <cell r="R3960">
            <v>17720909.964382496</v>
          </cell>
          <cell r="U3960" t="str">
            <v>BĐG Q2/2026</v>
          </cell>
          <cell r="V3960" t="str">
            <v>BĐG Q2/2026</v>
          </cell>
          <cell r="W3960" t="str">
            <v>ME</v>
          </cell>
          <cell r="X3960" t="str">
            <v>ME</v>
          </cell>
        </row>
        <row r="3961">
          <cell r="A3961">
            <v>21</v>
          </cell>
          <cell r="B3961" t="str">
            <v>Ván khuôn tấm đan</v>
          </cell>
          <cell r="D3961" t="str">
            <v>100m2</v>
          </cell>
          <cell r="F3961">
            <v>0.41</v>
          </cell>
          <cell r="J3961">
            <v>5312080.0859983899</v>
          </cell>
          <cell r="K3961">
            <v>17347534.614001598</v>
          </cell>
          <cell r="L3961">
            <v>22659614.699999988</v>
          </cell>
          <cell r="M3961">
            <v>1859228.0300994364</v>
          </cell>
          <cell r="N3961">
            <v>6071637.1149005592</v>
          </cell>
          <cell r="O3961">
            <v>7930865.1449999958</v>
          </cell>
          <cell r="P3961">
            <v>9290442.0269999951</v>
          </cell>
          <cell r="Q3961">
            <v>3251654.7094499981</v>
          </cell>
          <cell r="R3961">
            <v>12542096.736449994</v>
          </cell>
          <cell r="U3961" t="str">
            <v>BĐG Q2/2026</v>
          </cell>
          <cell r="V3961" t="str">
            <v>BĐG Q2/2026</v>
          </cell>
          <cell r="W3961" t="str">
            <v>ME</v>
          </cell>
          <cell r="X3961" t="str">
            <v>ME</v>
          </cell>
        </row>
        <row r="3962">
          <cell r="A3962">
            <v>22</v>
          </cell>
          <cell r="B3962" t="str">
            <v>Thép tấm đạn</v>
          </cell>
          <cell r="D3962" t="str">
            <v>tấn</v>
          </cell>
          <cell r="F3962">
            <v>0.55000000000000004</v>
          </cell>
          <cell r="J3962">
            <v>22428000</v>
          </cell>
          <cell r="K3962">
            <v>12000000</v>
          </cell>
          <cell r="L3962">
            <v>34428000</v>
          </cell>
          <cell r="M3962">
            <v>7849799.9999999991</v>
          </cell>
          <cell r="N3962">
            <v>4200000</v>
          </cell>
          <cell r="O3962">
            <v>12049800</v>
          </cell>
          <cell r="P3962">
            <v>18935400</v>
          </cell>
          <cell r="Q3962">
            <v>6627390.0000000009</v>
          </cell>
          <cell r="R3962">
            <v>25562790</v>
          </cell>
          <cell r="U3962" t="str">
            <v>BĐG Q2/2026</v>
          </cell>
          <cell r="V3962" t="str">
            <v>BĐG Q2/2026</v>
          </cell>
          <cell r="W3962" t="str">
            <v>ME</v>
          </cell>
          <cell r="X3962" t="str">
            <v>ME</v>
          </cell>
        </row>
        <row r="3963">
          <cell r="B3963" t="str">
            <v>TRẠM BƠM TĂNG ÁP</v>
          </cell>
          <cell r="F3963">
            <v>0</v>
          </cell>
        </row>
        <row r="3964">
          <cell r="A3964">
            <v>1</v>
          </cell>
          <cell r="B3964" t="str">
            <v>Lắp đặt máy bơm nước - Bơm chìm Q=5m3/h; H=15m</v>
          </cell>
          <cell r="D3964" t="str">
            <v>1 máy</v>
          </cell>
          <cell r="F3964">
            <v>2</v>
          </cell>
          <cell r="J3964">
            <v>0</v>
          </cell>
          <cell r="K3964">
            <v>856800</v>
          </cell>
          <cell r="L3964">
            <v>856800</v>
          </cell>
          <cell r="M3964">
            <v>0</v>
          </cell>
          <cell r="N3964">
            <v>299880</v>
          </cell>
          <cell r="O3964">
            <v>299880</v>
          </cell>
          <cell r="P3964">
            <v>1713600</v>
          </cell>
          <cell r="Q3964">
            <v>599760</v>
          </cell>
          <cell r="R3964">
            <v>2313360</v>
          </cell>
          <cell r="T3964">
            <v>24800000</v>
          </cell>
          <cell r="U3964" t="str">
            <v>VT: NCC, NC:BĐG Q2/2026</v>
          </cell>
          <cell r="V3964" t="str">
            <v>VT: NCC, NC:BĐG Q2/2026</v>
          </cell>
          <cell r="W3964" t="str">
            <v>ME</v>
          </cell>
          <cell r="X3964" t="str">
            <v>ME</v>
          </cell>
        </row>
        <row r="3965">
          <cell r="A3965">
            <v>2</v>
          </cell>
          <cell r="B3965" t="str">
            <v>Cảm biến áp suất</v>
          </cell>
          <cell r="D3965" t="str">
            <v>cái</v>
          </cell>
          <cell r="F3965">
            <v>2</v>
          </cell>
          <cell r="J3965">
            <v>4200000</v>
          </cell>
          <cell r="K3965">
            <v>155640</v>
          </cell>
          <cell r="L3965">
            <v>4355640</v>
          </cell>
          <cell r="M3965">
            <v>1470000</v>
          </cell>
          <cell r="N3965">
            <v>54474</v>
          </cell>
          <cell r="O3965">
            <v>1524474</v>
          </cell>
          <cell r="P3965">
            <v>8711280</v>
          </cell>
          <cell r="Q3965">
            <v>3048948</v>
          </cell>
          <cell r="R3965">
            <v>11760228</v>
          </cell>
          <cell r="U3965" t="str">
            <v>BĐG Q2/2026</v>
          </cell>
          <cell r="V3965" t="str">
            <v>BĐG Q2/2026</v>
          </cell>
          <cell r="W3965" t="str">
            <v>ME</v>
          </cell>
          <cell r="X3965" t="str">
            <v>ME</v>
          </cell>
        </row>
        <row r="3966">
          <cell r="A3966">
            <v>3</v>
          </cell>
          <cell r="B3966" t="str">
            <v>Đồng hồ đo nước DN125</v>
          </cell>
          <cell r="D3966" t="str">
            <v>cái</v>
          </cell>
          <cell r="F3966">
            <v>1</v>
          </cell>
          <cell r="J3966">
            <v>0</v>
          </cell>
          <cell r="K3966">
            <v>318600</v>
          </cell>
          <cell r="L3966">
            <v>318600</v>
          </cell>
          <cell r="M3966">
            <v>0</v>
          </cell>
          <cell r="N3966">
            <v>111510</v>
          </cell>
          <cell r="O3966">
            <v>111510</v>
          </cell>
          <cell r="P3966">
            <v>318600</v>
          </cell>
          <cell r="Q3966">
            <v>111510</v>
          </cell>
          <cell r="R3966">
            <v>430110</v>
          </cell>
          <cell r="T3966">
            <v>5811851</v>
          </cell>
          <cell r="U3966" t="str">
            <v>BĐG Q2/2026</v>
          </cell>
          <cell r="V3966" t="str">
            <v>BĐG Q2/2026</v>
          </cell>
          <cell r="W3966" t="str">
            <v>ME</v>
          </cell>
          <cell r="X3966" t="str">
            <v>ME</v>
          </cell>
        </row>
        <row r="3967">
          <cell r="A3967">
            <v>4</v>
          </cell>
          <cell r="B3967" t="str">
            <v>Khớp nối mềm BB DN100</v>
          </cell>
          <cell r="D3967" t="str">
            <v>cái</v>
          </cell>
          <cell r="F3967">
            <v>2</v>
          </cell>
          <cell r="J3967">
            <v>2208773</v>
          </cell>
          <cell r="K3967">
            <v>151520</v>
          </cell>
          <cell r="L3967">
            <v>2360293</v>
          </cell>
          <cell r="M3967">
            <v>0</v>
          </cell>
          <cell r="N3967">
            <v>53032</v>
          </cell>
          <cell r="O3967">
            <v>53032</v>
          </cell>
          <cell r="P3967">
            <v>4720586</v>
          </cell>
          <cell r="Q3967">
            <v>106064</v>
          </cell>
          <cell r="R3967">
            <v>4826650</v>
          </cell>
          <cell r="U3967" t="str">
            <v>VT: NCC, NC:BĐG Q2/2026</v>
          </cell>
          <cell r="V3967" t="str">
            <v>VT: NCC, NC:BĐG Q2/2026</v>
          </cell>
          <cell r="W3967" t="str">
            <v>ME</v>
          </cell>
          <cell r="X3967" t="str">
            <v>ME</v>
          </cell>
        </row>
        <row r="3968">
          <cell r="A3968">
            <v>5</v>
          </cell>
          <cell r="B3968" t="str">
            <v>Khớp nối mềm BB DN125</v>
          </cell>
          <cell r="D3968" t="str">
            <v>cái</v>
          </cell>
          <cell r="F3968">
            <v>2</v>
          </cell>
          <cell r="J3968">
            <v>3754914</v>
          </cell>
          <cell r="K3968">
            <v>166350</v>
          </cell>
          <cell r="L3968">
            <v>3921264</v>
          </cell>
          <cell r="M3968">
            <v>0</v>
          </cell>
          <cell r="N3968">
            <v>58222.499999999993</v>
          </cell>
          <cell r="O3968">
            <v>58222.499999999993</v>
          </cell>
          <cell r="P3968">
            <v>7842528</v>
          </cell>
          <cell r="Q3968">
            <v>116444.99999999999</v>
          </cell>
          <cell r="R3968">
            <v>7958973</v>
          </cell>
          <cell r="U3968" t="str">
            <v>VT: NCC, NC:BĐG Q2/2026</v>
          </cell>
          <cell r="V3968" t="str">
            <v>VT: NCC, NC:BĐG Q2/2026</v>
          </cell>
          <cell r="W3968" t="str">
            <v>ME</v>
          </cell>
          <cell r="X3968" t="str">
            <v>ME</v>
          </cell>
        </row>
        <row r="3969">
          <cell r="A3969">
            <v>6</v>
          </cell>
          <cell r="B3969" t="str">
            <v>Khớp nối mềm BE DN125</v>
          </cell>
          <cell r="D3969" t="str">
            <v>cái</v>
          </cell>
          <cell r="F3969">
            <v>2</v>
          </cell>
          <cell r="J3969">
            <v>3754914</v>
          </cell>
          <cell r="K3969">
            <v>166350</v>
          </cell>
          <cell r="L3969">
            <v>3921264</v>
          </cell>
          <cell r="M3969">
            <v>0</v>
          </cell>
          <cell r="N3969">
            <v>58222.499999999993</v>
          </cell>
          <cell r="O3969">
            <v>58222.499999999993</v>
          </cell>
          <cell r="P3969">
            <v>7842528</v>
          </cell>
          <cell r="Q3969">
            <v>116444.99999999999</v>
          </cell>
          <cell r="R3969">
            <v>7958973</v>
          </cell>
          <cell r="U3969" t="str">
            <v>VT: NCC, NC:BĐG Q2/2026</v>
          </cell>
          <cell r="V3969" t="str">
            <v>VT: NCC, NC:BĐG Q2/2026</v>
          </cell>
          <cell r="W3969" t="str">
            <v>ME</v>
          </cell>
          <cell r="X3969" t="str">
            <v>ME</v>
          </cell>
        </row>
        <row r="3970">
          <cell r="A3970">
            <v>7</v>
          </cell>
          <cell r="B3970" t="str">
            <v>Khớp nối mềm ren DN50</v>
          </cell>
          <cell r="D3970" t="str">
            <v>cái</v>
          </cell>
          <cell r="F3970">
            <v>2</v>
          </cell>
          <cell r="J3970">
            <v>1767018</v>
          </cell>
          <cell r="K3970">
            <v>125170</v>
          </cell>
          <cell r="L3970">
            <v>1892188</v>
          </cell>
          <cell r="M3970">
            <v>0</v>
          </cell>
          <cell r="N3970">
            <v>43809.5</v>
          </cell>
          <cell r="O3970">
            <v>43809.5</v>
          </cell>
          <cell r="P3970">
            <v>3784376</v>
          </cell>
          <cell r="Q3970">
            <v>87619</v>
          </cell>
          <cell r="R3970">
            <v>3871995</v>
          </cell>
          <cell r="U3970" t="str">
            <v>VT: NCC, NC:BĐG Q2/2026</v>
          </cell>
          <cell r="V3970" t="str">
            <v>VT: NCC, NC:BĐG Q2/2026</v>
          </cell>
          <cell r="W3970" t="str">
            <v>ME</v>
          </cell>
          <cell r="X3970" t="str">
            <v>ME</v>
          </cell>
        </row>
        <row r="3971">
          <cell r="A3971">
            <v>8</v>
          </cell>
          <cell r="B3971" t="str">
            <v>Van 1 chiều DN50</v>
          </cell>
          <cell r="D3971" t="str">
            <v>cái</v>
          </cell>
          <cell r="F3971">
            <v>2</v>
          </cell>
          <cell r="J3971">
            <v>2969226</v>
          </cell>
          <cell r="K3971">
            <v>214542.85714285716</v>
          </cell>
          <cell r="L3971">
            <v>3183768.8571428573</v>
          </cell>
          <cell r="M3971">
            <v>0</v>
          </cell>
          <cell r="N3971">
            <v>75090</v>
          </cell>
          <cell r="O3971">
            <v>75090</v>
          </cell>
          <cell r="P3971">
            <v>6367537.7142857146</v>
          </cell>
          <cell r="Q3971">
            <v>150180</v>
          </cell>
          <cell r="R3971">
            <v>6517717.7142857146</v>
          </cell>
          <cell r="U3971" t="str">
            <v>VT: HĐK, NC:BĐG Q2/2026</v>
          </cell>
          <cell r="V3971" t="str">
            <v>VT: HĐK, NC:BĐG Q2/2026</v>
          </cell>
          <cell r="W3971" t="str">
            <v>ME</v>
          </cell>
          <cell r="X3971" t="str">
            <v>ME</v>
          </cell>
        </row>
        <row r="3972">
          <cell r="A3972">
            <v>9</v>
          </cell>
          <cell r="B3972" t="str">
            <v>Van bi DN15</v>
          </cell>
          <cell r="D3972" t="str">
            <v>cái</v>
          </cell>
          <cell r="F3972">
            <v>6</v>
          </cell>
          <cell r="J3972">
            <v>166800</v>
          </cell>
          <cell r="K3972">
            <v>28610</v>
          </cell>
          <cell r="L3972">
            <v>195410</v>
          </cell>
          <cell r="M3972">
            <v>0</v>
          </cell>
          <cell r="N3972">
            <v>10013.5</v>
          </cell>
          <cell r="O3972">
            <v>10013.5</v>
          </cell>
          <cell r="P3972">
            <v>1172460</v>
          </cell>
          <cell r="Q3972">
            <v>60081</v>
          </cell>
          <cell r="R3972">
            <v>1232541</v>
          </cell>
          <cell r="U3972" t="str">
            <v>VT: HĐK, NC:BĐG Q2/2026</v>
          </cell>
          <cell r="V3972" t="str">
            <v>VT: HĐK, NC:BĐG Q2/2026</v>
          </cell>
          <cell r="W3972" t="str">
            <v>ME</v>
          </cell>
          <cell r="X3972" t="str">
            <v>ME</v>
          </cell>
        </row>
        <row r="3973">
          <cell r="A3973">
            <v>10</v>
          </cell>
          <cell r="B3973" t="str">
            <v>Van bi DN25</v>
          </cell>
          <cell r="D3973" t="str">
            <v>cái</v>
          </cell>
          <cell r="F3973">
            <v>2</v>
          </cell>
          <cell r="J3973">
            <v>333600</v>
          </cell>
          <cell r="K3973">
            <v>35760</v>
          </cell>
          <cell r="L3973">
            <v>369360</v>
          </cell>
          <cell r="M3973">
            <v>0</v>
          </cell>
          <cell r="N3973">
            <v>12516</v>
          </cell>
          <cell r="O3973">
            <v>12516</v>
          </cell>
          <cell r="P3973">
            <v>738720</v>
          </cell>
          <cell r="Q3973">
            <v>25032</v>
          </cell>
          <cell r="R3973">
            <v>763752</v>
          </cell>
          <cell r="U3973" t="str">
            <v>VT: HĐK, NC:BĐG Q2/2026</v>
          </cell>
          <cell r="V3973" t="str">
            <v>VT: HĐK, NC:BĐG Q2/2026</v>
          </cell>
          <cell r="W3973" t="str">
            <v>ME</v>
          </cell>
          <cell r="X3973" t="str">
            <v>ME</v>
          </cell>
        </row>
        <row r="3974">
          <cell r="A3974">
            <v>11</v>
          </cell>
          <cell r="B3974" t="str">
            <v>Van bướm tay quay DN125</v>
          </cell>
          <cell r="D3974" t="str">
            <v>cái</v>
          </cell>
          <cell r="F3974">
            <v>1</v>
          </cell>
          <cell r="J3974">
            <v>0</v>
          </cell>
          <cell r="K3974">
            <v>243150</v>
          </cell>
          <cell r="L3974">
            <v>243150</v>
          </cell>
          <cell r="M3974">
            <v>0</v>
          </cell>
          <cell r="N3974">
            <v>85102.5</v>
          </cell>
          <cell r="O3974">
            <v>85102.5</v>
          </cell>
          <cell r="P3974">
            <v>243150</v>
          </cell>
          <cell r="Q3974">
            <v>85102.5</v>
          </cell>
          <cell r="R3974">
            <v>328252.5</v>
          </cell>
          <cell r="T3974">
            <v>1493424</v>
          </cell>
          <cell r="U3974" t="str">
            <v>VT: HĐK, NC:BĐG Q2/2026</v>
          </cell>
          <cell r="V3974" t="str">
            <v>VT: HĐK, NC:BĐG Q2/2026</v>
          </cell>
          <cell r="W3974" t="str">
            <v>ME</v>
          </cell>
          <cell r="X3974" t="str">
            <v>ME</v>
          </cell>
        </row>
        <row r="3975">
          <cell r="A3975">
            <v>12</v>
          </cell>
          <cell r="B3975" t="str">
            <v>Van bướm tay quay DN150</v>
          </cell>
          <cell r="D3975" t="str">
            <v>cái</v>
          </cell>
          <cell r="F3975">
            <v>2</v>
          </cell>
          <cell r="J3975">
            <v>0</v>
          </cell>
          <cell r="K3975">
            <v>271760</v>
          </cell>
          <cell r="L3975">
            <v>271760</v>
          </cell>
          <cell r="M3975">
            <v>0</v>
          </cell>
          <cell r="N3975">
            <v>95116</v>
          </cell>
          <cell r="O3975">
            <v>95116</v>
          </cell>
          <cell r="P3975">
            <v>543520</v>
          </cell>
          <cell r="Q3975">
            <v>190232</v>
          </cell>
          <cell r="R3975">
            <v>733752</v>
          </cell>
          <cell r="T3975">
            <v>1861264</v>
          </cell>
          <cell r="U3975" t="str">
            <v>VT: HĐK, NC:BĐG Q2/2026</v>
          </cell>
          <cell r="V3975" t="str">
            <v>VT: HĐK, NC:BĐG Q2/2026</v>
          </cell>
          <cell r="W3975" t="str">
            <v>ME</v>
          </cell>
          <cell r="X3975" t="str">
            <v>ME</v>
          </cell>
        </row>
        <row r="3976">
          <cell r="A3976">
            <v>13</v>
          </cell>
          <cell r="B3976" t="str">
            <v>Van cổng ren đồng DN50</v>
          </cell>
          <cell r="D3976" t="str">
            <v>cái</v>
          </cell>
          <cell r="F3976">
            <v>3</v>
          </cell>
          <cell r="J3976">
            <v>827213</v>
          </cell>
          <cell r="K3976">
            <v>146600</v>
          </cell>
          <cell r="L3976">
            <v>973813</v>
          </cell>
          <cell r="M3976">
            <v>0</v>
          </cell>
          <cell r="N3976">
            <v>51310</v>
          </cell>
          <cell r="O3976">
            <v>51310</v>
          </cell>
          <cell r="P3976">
            <v>2921439</v>
          </cell>
          <cell r="Q3976">
            <v>153930</v>
          </cell>
          <cell r="R3976">
            <v>3075369</v>
          </cell>
          <cell r="U3976" t="str">
            <v>VT: HĐK, NC:BĐG Q2/2026</v>
          </cell>
          <cell r="V3976" t="str">
            <v>VT: HĐK, NC:BĐG Q2/2026</v>
          </cell>
          <cell r="W3976" t="str">
            <v>ME</v>
          </cell>
          <cell r="X3976" t="str">
            <v>ME</v>
          </cell>
        </row>
        <row r="3977">
          <cell r="A3977">
            <v>14</v>
          </cell>
          <cell r="B3977" t="str">
            <v>Van cổng tay quay DN125</v>
          </cell>
          <cell r="D3977" t="str">
            <v>cái</v>
          </cell>
          <cell r="F3977">
            <v>2</v>
          </cell>
          <cell r="J3977">
            <v>0</v>
          </cell>
          <cell r="K3977">
            <v>364725</v>
          </cell>
          <cell r="L3977">
            <v>364725</v>
          </cell>
          <cell r="M3977">
            <v>0</v>
          </cell>
          <cell r="N3977">
            <v>127653.74999999999</v>
          </cell>
          <cell r="O3977">
            <v>127653.74999999999</v>
          </cell>
          <cell r="P3977">
            <v>729450</v>
          </cell>
          <cell r="Q3977">
            <v>255307.49999999997</v>
          </cell>
          <cell r="R3977">
            <v>984757.5</v>
          </cell>
          <cell r="T3977">
            <v>3333827</v>
          </cell>
          <cell r="U3977" t="str">
            <v>VT: HĐK, NC:BĐG Q2/2026</v>
          </cell>
          <cell r="V3977" t="str">
            <v>VT: HĐK, NC:BĐG Q2/2026</v>
          </cell>
          <cell r="W3977" t="str">
            <v>ME</v>
          </cell>
          <cell r="X3977" t="str">
            <v>ME</v>
          </cell>
        </row>
        <row r="3978">
          <cell r="A3978">
            <v>15</v>
          </cell>
          <cell r="B3978" t="str">
            <v>Ống Inox304 DN150</v>
          </cell>
          <cell r="D3978" t="str">
            <v>100m</v>
          </cell>
          <cell r="F3978">
            <v>2</v>
          </cell>
          <cell r="J3978">
            <v>1232109.8999999999</v>
          </cell>
          <cell r="K3978">
            <v>150062.39999999999</v>
          </cell>
          <cell r="L3978">
            <v>1382172.2999999998</v>
          </cell>
          <cell r="M3978">
            <v>431238.46499999997</v>
          </cell>
          <cell r="N3978">
            <v>52521.84</v>
          </cell>
          <cell r="O3978">
            <v>483760.30499999993</v>
          </cell>
          <cell r="P3978">
            <v>2764344.5999999996</v>
          </cell>
          <cell r="Q3978">
            <v>967520.60999999987</v>
          </cell>
          <cell r="R3978">
            <v>3731865.2099999995</v>
          </cell>
          <cell r="T3978">
            <v>123210989.99999999</v>
          </cell>
          <cell r="U3978" t="str">
            <v>BĐG Q2/2026</v>
          </cell>
          <cell r="V3978" t="str">
            <v>BĐG Q2/2026</v>
          </cell>
          <cell r="W3978" t="str">
            <v>ME</v>
          </cell>
          <cell r="X3978" t="str">
            <v>ME</v>
          </cell>
        </row>
        <row r="3979">
          <cell r="A3979">
            <v>16</v>
          </cell>
          <cell r="B3979" t="str">
            <v>Ống Inox304 DN125</v>
          </cell>
          <cell r="D3979" t="str">
            <v>100m</v>
          </cell>
          <cell r="F3979">
            <v>2</v>
          </cell>
          <cell r="J3979">
            <v>1021904.0999999999</v>
          </cell>
          <cell r="K3979">
            <v>132115.19999999998</v>
          </cell>
          <cell r="L3979">
            <v>1154019.2999999998</v>
          </cell>
          <cell r="M3979">
            <v>357666.43499999994</v>
          </cell>
          <cell r="N3979">
            <v>46240.319999999992</v>
          </cell>
          <cell r="O3979">
            <v>403906.75499999995</v>
          </cell>
          <cell r="P3979">
            <v>2308038.5999999996</v>
          </cell>
          <cell r="Q3979">
            <v>807813.50999999989</v>
          </cell>
          <cell r="R3979">
            <v>3115852.1099999994</v>
          </cell>
          <cell r="T3979">
            <v>102190409.99999999</v>
          </cell>
          <cell r="U3979" t="str">
            <v>BĐG Q2/2026</v>
          </cell>
          <cell r="V3979" t="str">
            <v>BĐG Q2/2026</v>
          </cell>
          <cell r="W3979" t="str">
            <v>ME</v>
          </cell>
          <cell r="X3979" t="str">
            <v>ME</v>
          </cell>
        </row>
        <row r="3980">
          <cell r="A3980">
            <v>17</v>
          </cell>
          <cell r="B3980" t="str">
            <v>Ống Inox304 DN100</v>
          </cell>
          <cell r="D3980" t="str">
            <v>100m</v>
          </cell>
          <cell r="F3980">
            <v>2</v>
          </cell>
          <cell r="J3980">
            <v>738252.89999999991</v>
          </cell>
          <cell r="K3980">
            <v>112174.8</v>
          </cell>
          <cell r="L3980">
            <v>850427.7</v>
          </cell>
          <cell r="M3980">
            <v>258388.51499999996</v>
          </cell>
          <cell r="N3980">
            <v>39261.18</v>
          </cell>
          <cell r="O3980">
            <v>297649.69499999995</v>
          </cell>
          <cell r="P3980">
            <v>1700855.4</v>
          </cell>
          <cell r="Q3980">
            <v>595299.3899999999</v>
          </cell>
          <cell r="R3980">
            <v>2296154.79</v>
          </cell>
          <cell r="T3980">
            <v>73825289.999999985</v>
          </cell>
          <cell r="U3980" t="str">
            <v>BĐG Q2/2026</v>
          </cell>
          <cell r="V3980" t="str">
            <v>BĐG Q2/2026</v>
          </cell>
          <cell r="W3980" t="str">
            <v>ME</v>
          </cell>
          <cell r="X3980" t="str">
            <v>ME</v>
          </cell>
        </row>
        <row r="3981">
          <cell r="A3981">
            <v>18</v>
          </cell>
          <cell r="B3981" t="str">
            <v>Ống Inox304 DN50</v>
          </cell>
          <cell r="D3981" t="str">
            <v>100m</v>
          </cell>
          <cell r="F3981">
            <v>2</v>
          </cell>
          <cell r="J3981">
            <v>343167.29999999993</v>
          </cell>
          <cell r="K3981">
            <v>57964.799999999996</v>
          </cell>
          <cell r="L3981">
            <v>401132.09999999992</v>
          </cell>
          <cell r="M3981">
            <v>120108.55499999996</v>
          </cell>
          <cell r="N3981">
            <v>20287.679999999997</v>
          </cell>
          <cell r="O3981">
            <v>140396.23499999996</v>
          </cell>
          <cell r="P3981">
            <v>802264.19999999984</v>
          </cell>
          <cell r="Q3981">
            <v>280792.46999999991</v>
          </cell>
          <cell r="R3981">
            <v>1083056.6699999997</v>
          </cell>
          <cell r="T3981">
            <v>34316729.999999993</v>
          </cell>
          <cell r="U3981" t="str">
            <v>BĐG Q2/2026</v>
          </cell>
          <cell r="V3981" t="str">
            <v>BĐG Q2/2026</v>
          </cell>
          <cell r="W3981" t="str">
            <v>ME</v>
          </cell>
          <cell r="X3981" t="str">
            <v>ME</v>
          </cell>
        </row>
        <row r="3982">
          <cell r="A3982">
            <v>19</v>
          </cell>
          <cell r="B3982" t="str">
            <v>Ống Inox304 DN25</v>
          </cell>
          <cell r="D3982" t="str">
            <v>100m</v>
          </cell>
          <cell r="F3982">
            <v>2</v>
          </cell>
          <cell r="J3982">
            <v>186146.09999999998</v>
          </cell>
          <cell r="K3982">
            <v>42858</v>
          </cell>
          <cell r="L3982">
            <v>229004.09999999998</v>
          </cell>
          <cell r="M3982">
            <v>65151.134999999987</v>
          </cell>
          <cell r="N3982">
            <v>15000.3</v>
          </cell>
          <cell r="O3982">
            <v>80151.434999999983</v>
          </cell>
          <cell r="P3982">
            <v>458008.19999999995</v>
          </cell>
          <cell r="Q3982">
            <v>160302.86999999997</v>
          </cell>
          <cell r="R3982">
            <v>618311.06999999995</v>
          </cell>
          <cell r="T3982">
            <v>18614609.999999996</v>
          </cell>
          <cell r="U3982" t="str">
            <v>BĐG Q2/2026</v>
          </cell>
          <cell r="V3982" t="str">
            <v>BĐG Q2/2026</v>
          </cell>
          <cell r="W3982" t="str">
            <v>ME</v>
          </cell>
          <cell r="X3982" t="str">
            <v>ME</v>
          </cell>
        </row>
        <row r="3983">
          <cell r="A3983">
            <v>20</v>
          </cell>
          <cell r="B3983" t="str">
            <v>Ống Inox304 DN15</v>
          </cell>
          <cell r="D3983" t="str">
            <v>100m</v>
          </cell>
          <cell r="F3983">
            <v>2</v>
          </cell>
          <cell r="J3983">
            <v>88640.999999999985</v>
          </cell>
          <cell r="K3983">
            <v>24420</v>
          </cell>
          <cell r="L3983">
            <v>113060.99999999999</v>
          </cell>
          <cell r="M3983">
            <v>31024.349999999991</v>
          </cell>
          <cell r="N3983">
            <v>8547</v>
          </cell>
          <cell r="O3983">
            <v>39571.349999999991</v>
          </cell>
          <cell r="P3983">
            <v>226121.99999999997</v>
          </cell>
          <cell r="Q3983">
            <v>79142.699999999983</v>
          </cell>
          <cell r="R3983">
            <v>305264.69999999995</v>
          </cell>
          <cell r="T3983">
            <v>8864099.9999999981</v>
          </cell>
          <cell r="U3983" t="str">
            <v>BĐG Q2/2026</v>
          </cell>
          <cell r="V3983" t="str">
            <v>BĐG Q2/2026</v>
          </cell>
          <cell r="W3983" t="str">
            <v>ME</v>
          </cell>
          <cell r="X3983" t="str">
            <v>ME</v>
          </cell>
        </row>
        <row r="3984">
          <cell r="A3984">
            <v>21</v>
          </cell>
          <cell r="B3984" t="str">
            <v>Bích mù inox DN125</v>
          </cell>
          <cell r="D3984" t="str">
            <v>cái</v>
          </cell>
          <cell r="F3984">
            <v>1</v>
          </cell>
          <cell r="J3984">
            <v>708000</v>
          </cell>
          <cell r="K3984">
            <v>118386</v>
          </cell>
          <cell r="L3984">
            <v>826386</v>
          </cell>
          <cell r="M3984">
            <v>247799.99999999997</v>
          </cell>
          <cell r="N3984">
            <v>41435.1</v>
          </cell>
          <cell r="O3984">
            <v>289235.09999999998</v>
          </cell>
          <cell r="P3984">
            <v>826386</v>
          </cell>
          <cell r="Q3984">
            <v>289235.09999999998</v>
          </cell>
          <cell r="R3984">
            <v>1115621.1000000001</v>
          </cell>
          <cell r="U3984" t="str">
            <v>BĐG Q2/2026</v>
          </cell>
          <cell r="V3984" t="str">
            <v>BĐG Q2/2026</v>
          </cell>
          <cell r="W3984" t="str">
            <v>ME</v>
          </cell>
          <cell r="X3984" t="str">
            <v>ME</v>
          </cell>
        </row>
        <row r="3985">
          <cell r="A3985">
            <v>22</v>
          </cell>
          <cell r="B3985" t="str">
            <v>Bích rỗng inox DN100</v>
          </cell>
          <cell r="D3985" t="str">
            <v>cái</v>
          </cell>
          <cell r="F3985">
            <v>12</v>
          </cell>
          <cell r="J3985">
            <v>540000</v>
          </cell>
          <cell r="K3985">
            <v>88304</v>
          </cell>
          <cell r="L3985">
            <v>628304</v>
          </cell>
          <cell r="M3985">
            <v>189000</v>
          </cell>
          <cell r="N3985">
            <v>30906.399999999998</v>
          </cell>
          <cell r="O3985">
            <v>219906.4</v>
          </cell>
          <cell r="P3985">
            <v>7539648</v>
          </cell>
          <cell r="Q3985">
            <v>2638876.7999999998</v>
          </cell>
          <cell r="R3985">
            <v>10178524.800000001</v>
          </cell>
          <cell r="U3985" t="str">
            <v>BĐG Q2/2026</v>
          </cell>
          <cell r="V3985" t="str">
            <v>BĐG Q2/2026</v>
          </cell>
          <cell r="W3985" t="str">
            <v>ME</v>
          </cell>
          <cell r="X3985" t="str">
            <v>ME</v>
          </cell>
        </row>
        <row r="3986">
          <cell r="A3986">
            <v>23</v>
          </cell>
          <cell r="B3986" t="str">
            <v>Bích rỗng inox DN125</v>
          </cell>
          <cell r="D3986" t="str">
            <v>cái</v>
          </cell>
          <cell r="F3986">
            <v>11</v>
          </cell>
          <cell r="J3986">
            <v>708000</v>
          </cell>
          <cell r="K3986">
            <v>118386</v>
          </cell>
          <cell r="L3986">
            <v>826386</v>
          </cell>
          <cell r="M3986">
            <v>247799.99999999997</v>
          </cell>
          <cell r="N3986">
            <v>41435.1</v>
          </cell>
          <cell r="O3986">
            <v>289235.09999999998</v>
          </cell>
          <cell r="P3986">
            <v>9090246</v>
          </cell>
          <cell r="Q3986">
            <v>3181586.0999999996</v>
          </cell>
          <cell r="R3986">
            <v>12271832.1</v>
          </cell>
          <cell r="U3986" t="str">
            <v>BĐG Q2/2026</v>
          </cell>
          <cell r="V3986" t="str">
            <v>BĐG Q2/2026</v>
          </cell>
          <cell r="W3986" t="str">
            <v>ME</v>
          </cell>
          <cell r="X3986" t="str">
            <v>ME</v>
          </cell>
        </row>
        <row r="3987">
          <cell r="A3987">
            <v>24</v>
          </cell>
          <cell r="B3987" t="str">
            <v>Bích rỗng inox DN150</v>
          </cell>
          <cell r="D3987" t="str">
            <v>cái</v>
          </cell>
          <cell r="F3987">
            <v>12</v>
          </cell>
          <cell r="J3987">
            <v>888000</v>
          </cell>
          <cell r="K3987">
            <v>144642</v>
          </cell>
          <cell r="L3987">
            <v>1032642</v>
          </cell>
          <cell r="M3987">
            <v>310800</v>
          </cell>
          <cell r="N3987">
            <v>50624.7</v>
          </cell>
          <cell r="O3987">
            <v>361424.7</v>
          </cell>
          <cell r="P3987">
            <v>12391704</v>
          </cell>
          <cell r="Q3987">
            <v>4337096.4000000004</v>
          </cell>
          <cell r="R3987">
            <v>16728800.4</v>
          </cell>
          <cell r="U3987" t="str">
            <v>BĐG Q2/2026</v>
          </cell>
          <cell r="V3987" t="str">
            <v>BĐG Q2/2026</v>
          </cell>
          <cell r="W3987" t="str">
            <v>ME</v>
          </cell>
          <cell r="X3987" t="str">
            <v>ME</v>
          </cell>
        </row>
        <row r="3988">
          <cell r="A3988">
            <v>25</v>
          </cell>
          <cell r="B3988" t="str">
            <v>Bích rỗng inox DN80</v>
          </cell>
          <cell r="D3988" t="str">
            <v>cái</v>
          </cell>
          <cell r="F3988">
            <v>2</v>
          </cell>
          <cell r="J3988">
            <v>438000</v>
          </cell>
          <cell r="K3988">
            <v>51109</v>
          </cell>
          <cell r="L3988">
            <v>489109</v>
          </cell>
          <cell r="M3988">
            <v>153300</v>
          </cell>
          <cell r="N3988">
            <v>17888.149999999998</v>
          </cell>
          <cell r="O3988">
            <v>171188.15</v>
          </cell>
          <cell r="P3988">
            <v>978218</v>
          </cell>
          <cell r="Q3988">
            <v>342376.3</v>
          </cell>
          <cell r="R3988">
            <v>1320594.3</v>
          </cell>
          <cell r="U3988" t="str">
            <v>BĐG Q2/2026</v>
          </cell>
          <cell r="V3988" t="str">
            <v>BĐG Q2/2026</v>
          </cell>
          <cell r="W3988" t="str">
            <v>ME</v>
          </cell>
          <cell r="X3988" t="str">
            <v>ME</v>
          </cell>
        </row>
        <row r="3989">
          <cell r="A3989">
            <v>26</v>
          </cell>
          <cell r="B3989" t="str">
            <v>Côn thu lệch tâm inox DN125x100</v>
          </cell>
          <cell r="D3989" t="str">
            <v>cái</v>
          </cell>
          <cell r="F3989">
            <v>2</v>
          </cell>
          <cell r="J3989">
            <v>312000</v>
          </cell>
          <cell r="K3989">
            <v>118386</v>
          </cell>
          <cell r="L3989">
            <v>430386</v>
          </cell>
          <cell r="M3989">
            <v>109200</v>
          </cell>
          <cell r="N3989">
            <v>41435.1</v>
          </cell>
          <cell r="O3989">
            <v>150635.1</v>
          </cell>
          <cell r="P3989">
            <v>860772</v>
          </cell>
          <cell r="Q3989">
            <v>301270.2</v>
          </cell>
          <cell r="R3989">
            <v>1162042.2</v>
          </cell>
          <cell r="U3989" t="str">
            <v>BĐG Q2/2026</v>
          </cell>
          <cell r="V3989" t="str">
            <v>BĐG Q2/2026</v>
          </cell>
          <cell r="W3989" t="str">
            <v>ME</v>
          </cell>
          <cell r="X3989" t="str">
            <v>ME</v>
          </cell>
        </row>
        <row r="3990">
          <cell r="A3990">
            <v>27</v>
          </cell>
          <cell r="B3990" t="str">
            <v>Cút inox DN100</v>
          </cell>
          <cell r="D3990" t="str">
            <v>cái</v>
          </cell>
          <cell r="F3990">
            <v>2</v>
          </cell>
          <cell r="J3990">
            <v>240000</v>
          </cell>
          <cell r="K3990">
            <v>88304</v>
          </cell>
          <cell r="L3990">
            <v>328304</v>
          </cell>
          <cell r="M3990">
            <v>84000</v>
          </cell>
          <cell r="N3990">
            <v>30906.399999999998</v>
          </cell>
          <cell r="O3990">
            <v>114906.4</v>
          </cell>
          <cell r="P3990">
            <v>656608</v>
          </cell>
          <cell r="Q3990">
            <v>229812.8</v>
          </cell>
          <cell r="R3990">
            <v>886420.8</v>
          </cell>
          <cell r="U3990" t="str">
            <v>BĐG Q2/2026</v>
          </cell>
          <cell r="V3990" t="str">
            <v>BĐG Q2/2026</v>
          </cell>
          <cell r="W3990" t="str">
            <v>ME</v>
          </cell>
          <cell r="X3990" t="str">
            <v>ME</v>
          </cell>
        </row>
        <row r="3991">
          <cell r="A3991">
            <v>28</v>
          </cell>
          <cell r="B3991" t="str">
            <v>Cút inox DN150</v>
          </cell>
          <cell r="D3991" t="str">
            <v>cái</v>
          </cell>
          <cell r="F3991">
            <v>4</v>
          </cell>
          <cell r="J3991">
            <v>492000</v>
          </cell>
          <cell r="K3991">
            <v>144642</v>
          </cell>
          <cell r="L3991">
            <v>636642</v>
          </cell>
          <cell r="M3991">
            <v>172200</v>
          </cell>
          <cell r="N3991">
            <v>50624.7</v>
          </cell>
          <cell r="O3991">
            <v>222824.7</v>
          </cell>
          <cell r="P3991">
            <v>2546568</v>
          </cell>
          <cell r="Q3991">
            <v>891298.8</v>
          </cell>
          <cell r="R3991">
            <v>3437866.8</v>
          </cell>
          <cell r="U3991" t="str">
            <v>BĐG Q2/2026</v>
          </cell>
          <cell r="V3991" t="str">
            <v>BĐG Q2/2026</v>
          </cell>
          <cell r="W3991" t="str">
            <v>ME</v>
          </cell>
          <cell r="X3991" t="str">
            <v>ME</v>
          </cell>
        </row>
        <row r="3992">
          <cell r="A3992">
            <v>29</v>
          </cell>
          <cell r="B3992" t="str">
            <v>Cút inox DN50</v>
          </cell>
          <cell r="D3992" t="str">
            <v>cái</v>
          </cell>
          <cell r="F3992">
            <v>6</v>
          </cell>
          <cell r="J3992">
            <v>69600</v>
          </cell>
          <cell r="K3992">
            <v>34933</v>
          </cell>
          <cell r="L3992">
            <v>104533</v>
          </cell>
          <cell r="M3992">
            <v>24360</v>
          </cell>
          <cell r="N3992">
            <v>12226.55</v>
          </cell>
          <cell r="O3992">
            <v>36586.550000000003</v>
          </cell>
          <cell r="P3992">
            <v>627198</v>
          </cell>
          <cell r="Q3992">
            <v>219519.30000000002</v>
          </cell>
          <cell r="R3992">
            <v>846717.3</v>
          </cell>
          <cell r="U3992" t="str">
            <v>BĐG Q2/2026</v>
          </cell>
          <cell r="V3992" t="str">
            <v>BĐG Q2/2026</v>
          </cell>
          <cell r="W3992" t="str">
            <v>ME</v>
          </cell>
          <cell r="X3992" t="str">
            <v>ME</v>
          </cell>
        </row>
        <row r="3993">
          <cell r="A3993">
            <v>30</v>
          </cell>
          <cell r="B3993" t="str">
            <v>Đục lỗ DN15</v>
          </cell>
          <cell r="D3993" t="str">
            <v>cái</v>
          </cell>
          <cell r="F3993">
            <v>3</v>
          </cell>
          <cell r="J3993">
            <v>0</v>
          </cell>
          <cell r="K3993">
            <v>35620</v>
          </cell>
          <cell r="L3993">
            <v>35620</v>
          </cell>
          <cell r="M3993">
            <v>0</v>
          </cell>
          <cell r="N3993">
            <v>12467</v>
          </cell>
          <cell r="O3993">
            <v>12467</v>
          </cell>
          <cell r="P3993">
            <v>106860</v>
          </cell>
          <cell r="Q3993">
            <v>37401</v>
          </cell>
          <cell r="R3993">
            <v>144261</v>
          </cell>
          <cell r="U3993" t="str">
            <v>BĐG Q2/2026</v>
          </cell>
          <cell r="V3993" t="str">
            <v>BĐG Q2/2026</v>
          </cell>
          <cell r="W3993" t="str">
            <v>ME</v>
          </cell>
          <cell r="X3993" t="str">
            <v>ME</v>
          </cell>
        </row>
        <row r="3994">
          <cell r="A3994">
            <v>31</v>
          </cell>
          <cell r="B3994" t="str">
            <v>Đục lỗ DN25</v>
          </cell>
          <cell r="D3994" t="str">
            <v>cái</v>
          </cell>
          <cell r="F3994">
            <v>2</v>
          </cell>
          <cell r="J3994">
            <v>0</v>
          </cell>
          <cell r="K3994">
            <v>35620</v>
          </cell>
          <cell r="L3994">
            <v>35620</v>
          </cell>
          <cell r="M3994">
            <v>0</v>
          </cell>
          <cell r="N3994">
            <v>12467</v>
          </cell>
          <cell r="O3994">
            <v>12467</v>
          </cell>
          <cell r="P3994">
            <v>71240</v>
          </cell>
          <cell r="Q3994">
            <v>24934</v>
          </cell>
          <cell r="R3994">
            <v>96174</v>
          </cell>
          <cell r="U3994" t="str">
            <v>BĐG Q2/2026</v>
          </cell>
          <cell r="V3994" t="str">
            <v>BĐG Q2/2026</v>
          </cell>
          <cell r="W3994" t="str">
            <v>ME</v>
          </cell>
          <cell r="X3994" t="str">
            <v>ME</v>
          </cell>
        </row>
        <row r="3995">
          <cell r="A3995">
            <v>32</v>
          </cell>
          <cell r="B3995" t="str">
            <v>Kép ren ngoài DN15</v>
          </cell>
          <cell r="D3995" t="str">
            <v>cái</v>
          </cell>
          <cell r="F3995">
            <v>6</v>
          </cell>
          <cell r="J3995">
            <v>18000</v>
          </cell>
          <cell r="K3995">
            <v>13830</v>
          </cell>
          <cell r="L3995">
            <v>31830</v>
          </cell>
          <cell r="M3995">
            <v>6300</v>
          </cell>
          <cell r="N3995">
            <v>4840.5</v>
          </cell>
          <cell r="O3995">
            <v>11140.5</v>
          </cell>
          <cell r="P3995">
            <v>190980</v>
          </cell>
          <cell r="Q3995">
            <v>66843</v>
          </cell>
          <cell r="R3995">
            <v>257823</v>
          </cell>
          <cell r="U3995" t="str">
            <v>BĐG Q2/2026</v>
          </cell>
          <cell r="V3995" t="str">
            <v>BĐG Q2/2026</v>
          </cell>
          <cell r="W3995" t="str">
            <v>ME</v>
          </cell>
          <cell r="X3995" t="str">
            <v>ME</v>
          </cell>
        </row>
        <row r="3996">
          <cell r="A3996">
            <v>33</v>
          </cell>
          <cell r="B3996" t="str">
            <v>Kép ren ngoài DN25</v>
          </cell>
          <cell r="D3996" t="str">
            <v>cái</v>
          </cell>
          <cell r="F3996">
            <v>2</v>
          </cell>
          <cell r="J3996">
            <v>34800</v>
          </cell>
          <cell r="K3996">
            <v>23720</v>
          </cell>
          <cell r="L3996">
            <v>58520</v>
          </cell>
          <cell r="M3996">
            <v>12180</v>
          </cell>
          <cell r="N3996">
            <v>8302</v>
          </cell>
          <cell r="O3996">
            <v>20482</v>
          </cell>
          <cell r="P3996">
            <v>117040</v>
          </cell>
          <cell r="Q3996">
            <v>40964</v>
          </cell>
          <cell r="R3996">
            <v>158004</v>
          </cell>
          <cell r="U3996" t="str">
            <v>BĐG Q2/2026</v>
          </cell>
          <cell r="V3996" t="str">
            <v>BĐG Q2/2026</v>
          </cell>
          <cell r="W3996" t="str">
            <v>ME</v>
          </cell>
          <cell r="X3996" t="str">
            <v>ME</v>
          </cell>
        </row>
        <row r="3997">
          <cell r="A3997">
            <v>34</v>
          </cell>
          <cell r="B3997" t="str">
            <v>Kép ren ngoài DN50</v>
          </cell>
          <cell r="D3997" t="str">
            <v>cái</v>
          </cell>
          <cell r="F3997">
            <v>4</v>
          </cell>
          <cell r="J3997">
            <v>81600</v>
          </cell>
          <cell r="K3997">
            <v>33600</v>
          </cell>
          <cell r="L3997">
            <v>115200</v>
          </cell>
          <cell r="M3997">
            <v>28560</v>
          </cell>
          <cell r="N3997">
            <v>11760</v>
          </cell>
          <cell r="O3997">
            <v>40320</v>
          </cell>
          <cell r="P3997">
            <v>460800</v>
          </cell>
          <cell r="Q3997">
            <v>161280</v>
          </cell>
          <cell r="R3997">
            <v>622080</v>
          </cell>
          <cell r="U3997" t="str">
            <v>BĐG Q2/2026</v>
          </cell>
          <cell r="V3997" t="str">
            <v>BĐG Q2/2026</v>
          </cell>
          <cell r="W3997" t="str">
            <v>ME</v>
          </cell>
          <cell r="X3997" t="str">
            <v>ME</v>
          </cell>
        </row>
        <row r="3998">
          <cell r="A3998">
            <v>35</v>
          </cell>
          <cell r="B3998" t="str">
            <v>Rắc co ren ngoài DN50</v>
          </cell>
          <cell r="D3998" t="str">
            <v>cái</v>
          </cell>
          <cell r="F3998">
            <v>6</v>
          </cell>
          <cell r="J3998">
            <v>180000</v>
          </cell>
          <cell r="K3998">
            <v>34933</v>
          </cell>
          <cell r="L3998">
            <v>214933</v>
          </cell>
          <cell r="M3998">
            <v>62999.999999999993</v>
          </cell>
          <cell r="N3998">
            <v>12226.55</v>
          </cell>
          <cell r="O3998">
            <v>75226.549999999988</v>
          </cell>
          <cell r="P3998">
            <v>1289598</v>
          </cell>
          <cell r="Q3998">
            <v>451359.29999999993</v>
          </cell>
          <cell r="R3998">
            <v>1740957.2999999998</v>
          </cell>
          <cell r="U3998" t="str">
            <v>BĐG Q2/2026</v>
          </cell>
          <cell r="V3998" t="str">
            <v>BĐG Q2/2026</v>
          </cell>
          <cell r="W3998" t="str">
            <v>ME</v>
          </cell>
          <cell r="X3998" t="str">
            <v>ME</v>
          </cell>
        </row>
        <row r="3999">
          <cell r="A3999">
            <v>36</v>
          </cell>
          <cell r="B3999" t="str">
            <v>Tê đều inox DN50</v>
          </cell>
          <cell r="D3999" t="str">
            <v>cái</v>
          </cell>
          <cell r="F3999">
            <v>1</v>
          </cell>
          <cell r="J3999">
            <v>25380</v>
          </cell>
          <cell r="K3999">
            <v>33924</v>
          </cell>
          <cell r="L3999">
            <v>59304</v>
          </cell>
          <cell r="M3999">
            <v>8883</v>
          </cell>
          <cell r="N3999">
            <v>11873.4</v>
          </cell>
          <cell r="O3999">
            <v>20756.400000000001</v>
          </cell>
          <cell r="P3999">
            <v>59304</v>
          </cell>
          <cell r="Q3999">
            <v>20756.400000000001</v>
          </cell>
          <cell r="R3999">
            <v>80060.399999999994</v>
          </cell>
          <cell r="U3999" t="str">
            <v>BĐG Q2/2026</v>
          </cell>
          <cell r="V3999" t="str">
            <v>BĐG Q2/2026</v>
          </cell>
          <cell r="W3999" t="str">
            <v>ME</v>
          </cell>
          <cell r="X3999" t="str">
            <v>ME</v>
          </cell>
        </row>
        <row r="4000">
          <cell r="A4000">
            <v>37</v>
          </cell>
          <cell r="B4000" t="str">
            <v>Tê thu inox DN125x100</v>
          </cell>
          <cell r="D4000" t="str">
            <v>cái</v>
          </cell>
          <cell r="F4000">
            <v>3</v>
          </cell>
          <cell r="J4000">
            <v>127440</v>
          </cell>
          <cell r="K4000">
            <v>32118</v>
          </cell>
          <cell r="L4000">
            <v>159558</v>
          </cell>
          <cell r="M4000">
            <v>44604</v>
          </cell>
          <cell r="N4000">
            <v>11241.3</v>
          </cell>
          <cell r="O4000">
            <v>55845.3</v>
          </cell>
          <cell r="P4000">
            <v>478674</v>
          </cell>
          <cell r="Q4000">
            <v>167535.90000000002</v>
          </cell>
          <cell r="R4000">
            <v>646209.9</v>
          </cell>
          <cell r="U4000" t="str">
            <v>BĐG Q2/2026</v>
          </cell>
          <cell r="V4000" t="str">
            <v>BĐG Q2/2026</v>
          </cell>
          <cell r="W4000" t="str">
            <v>ME</v>
          </cell>
          <cell r="X4000" t="str">
            <v>ME</v>
          </cell>
        </row>
        <row r="4001">
          <cell r="A4001">
            <v>38</v>
          </cell>
          <cell r="B4001" t="str">
            <v>Tê thu inox DN125x50</v>
          </cell>
          <cell r="D4001" t="str">
            <v>cái</v>
          </cell>
          <cell r="F4001">
            <v>1</v>
          </cell>
          <cell r="J4001">
            <v>127440</v>
          </cell>
          <cell r="K4001">
            <v>32118</v>
          </cell>
          <cell r="L4001">
            <v>159558</v>
          </cell>
          <cell r="M4001">
            <v>44604</v>
          </cell>
          <cell r="N4001">
            <v>11241.3</v>
          </cell>
          <cell r="O4001">
            <v>55845.3</v>
          </cell>
          <cell r="P4001">
            <v>159558</v>
          </cell>
          <cell r="Q4001">
            <v>55845.3</v>
          </cell>
          <cell r="R4001">
            <v>215403.3</v>
          </cell>
          <cell r="U4001" t="str">
            <v>BĐG Q2/2026</v>
          </cell>
          <cell r="V4001" t="str">
            <v>BĐG Q2/2026</v>
          </cell>
          <cell r="W4001" t="str">
            <v>ME</v>
          </cell>
          <cell r="X4001" t="str">
            <v>ME</v>
          </cell>
        </row>
        <row r="4002">
          <cell r="A4002">
            <v>39</v>
          </cell>
          <cell r="B4002" t="str">
            <v>Tê thu inox DN150x125</v>
          </cell>
          <cell r="D4002" t="str">
            <v>cái</v>
          </cell>
          <cell r="F4002">
            <v>2</v>
          </cell>
          <cell r="J4002">
            <v>360000</v>
          </cell>
          <cell r="K4002">
            <v>39528</v>
          </cell>
          <cell r="L4002">
            <v>399528</v>
          </cell>
          <cell r="M4002">
            <v>125999.99999999999</v>
          </cell>
          <cell r="N4002">
            <v>13834.8</v>
          </cell>
          <cell r="O4002">
            <v>139834.79999999999</v>
          </cell>
          <cell r="P4002">
            <v>799056</v>
          </cell>
          <cell r="Q4002">
            <v>279669.59999999998</v>
          </cell>
          <cell r="R4002">
            <v>1078725.6000000001</v>
          </cell>
          <cell r="U4002" t="str">
            <v>BĐG Q2/2026</v>
          </cell>
          <cell r="V4002" t="str">
            <v>BĐG Q2/2026</v>
          </cell>
          <cell r="W4002" t="str">
            <v>ME</v>
          </cell>
          <cell r="X4002" t="str">
            <v>ME</v>
          </cell>
        </row>
        <row r="4003">
          <cell r="A4003">
            <v>40</v>
          </cell>
          <cell r="B4003" t="str">
            <v>Xuyên vách inox DN100 ( Đặt chờ sleeve xuyên vách đoạn ống inox dài 500mm, xung quanh hàng thép tấm, 2 đầu hàn bích)</v>
          </cell>
          <cell r="D4003" t="str">
            <v>cái</v>
          </cell>
          <cell r="F4003">
            <v>2</v>
          </cell>
          <cell r="J4003">
            <v>43354.886555999998</v>
          </cell>
          <cell r="K4003">
            <v>45840</v>
          </cell>
          <cell r="L4003">
            <v>89194.886555999998</v>
          </cell>
          <cell r="M4003">
            <v>15174.210294599998</v>
          </cell>
          <cell r="N4003">
            <v>16043.999999999998</v>
          </cell>
          <cell r="O4003">
            <v>31218.210294599994</v>
          </cell>
          <cell r="P4003">
            <v>178389.773112</v>
          </cell>
          <cell r="Q4003">
            <v>62436.420589199988</v>
          </cell>
          <cell r="R4003">
            <v>240826.19370119998</v>
          </cell>
          <cell r="U4003" t="str">
            <v>BĐG Q2/2026</v>
          </cell>
          <cell r="V4003" t="str">
            <v>BĐG Q2/2026</v>
          </cell>
          <cell r="W4003" t="str">
            <v>ME</v>
          </cell>
          <cell r="X4003" t="str">
            <v>ME</v>
          </cell>
        </row>
        <row r="4004">
          <cell r="A4004">
            <v>41</v>
          </cell>
          <cell r="B4004" t="str">
            <v>Xuyên vách inox DN125 ( Đặt chờ sleeve xuyên vách đoạn ống inox dài 500mm, xung quanh hàng thép tấm, 2 đầu hàn bích)</v>
          </cell>
          <cell r="D4004" t="str">
            <v>cái</v>
          </cell>
          <cell r="F4004">
            <v>1</v>
          </cell>
          <cell r="J4004">
            <v>54670.646556</v>
          </cell>
          <cell r="K4004">
            <v>48720</v>
          </cell>
          <cell r="L4004">
            <v>103390.64655599999</v>
          </cell>
          <cell r="M4004">
            <v>19134.726294599997</v>
          </cell>
          <cell r="N4004">
            <v>17052</v>
          </cell>
          <cell r="O4004">
            <v>36186.726294599997</v>
          </cell>
          <cell r="P4004">
            <v>103390.64655599999</v>
          </cell>
          <cell r="Q4004">
            <v>36186.726294599997</v>
          </cell>
          <cell r="R4004">
            <v>139577.37285059999</v>
          </cell>
          <cell r="U4004" t="str">
            <v>BĐG Q2/2026</v>
          </cell>
          <cell r="V4004" t="str">
            <v>BĐG Q2/2026</v>
          </cell>
          <cell r="W4004" t="str">
            <v>ME</v>
          </cell>
          <cell r="X4004" t="str">
            <v>ME</v>
          </cell>
        </row>
        <row r="4005">
          <cell r="A4005">
            <v>42</v>
          </cell>
          <cell r="B4005" t="str">
            <v>Xuyên vách inox DN150 ( Đặt chờ sleeve xuyên vách đoạn ống inox dài 500mm, xung quanh hàng thép tấm, 2 đầu hàn bích)</v>
          </cell>
          <cell r="D4005" t="str">
            <v>cái</v>
          </cell>
          <cell r="F4005">
            <v>2</v>
          </cell>
          <cell r="J4005">
            <v>85448.324399999998</v>
          </cell>
          <cell r="K4005">
            <v>54120</v>
          </cell>
          <cell r="L4005">
            <v>139568.32439999998</v>
          </cell>
          <cell r="M4005">
            <v>29906.913539999998</v>
          </cell>
          <cell r="N4005">
            <v>18942</v>
          </cell>
          <cell r="O4005">
            <v>48848.913539999994</v>
          </cell>
          <cell r="P4005">
            <v>279136.64879999997</v>
          </cell>
          <cell r="Q4005">
            <v>97697.827079999988</v>
          </cell>
          <cell r="R4005">
            <v>376834.47587999993</v>
          </cell>
          <cell r="U4005" t="str">
            <v>BĐG Q2/2026</v>
          </cell>
          <cell r="V4005" t="str">
            <v>BĐG Q2/2026</v>
          </cell>
          <cell r="W4005" t="str">
            <v>ME</v>
          </cell>
          <cell r="X4005" t="str">
            <v>ME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 (2)"/>
      <sheetName val="Bảng 1"/>
      <sheetName val="Bảng 2"/>
      <sheetName val="BoQ HSYC-Trang"/>
      <sheetName val="BoQ HSYC. Trâm check"/>
      <sheetName val="BoQ HSYC-Đạt"/>
      <sheetName val="Giá BT"/>
      <sheetName val="Sheet1"/>
      <sheetName val="THKL"/>
      <sheetName val="BOQ nhôm kính"/>
      <sheetName val="KL cửa kính"/>
      <sheetName val="3. BOQ cửa chống cháy"/>
      <sheetName val="Công trình Nhà A1, A2"/>
      <sheetName val="DGKL Cửa CC Nhà A1,2"/>
      <sheetName val="THKL Giao thong"/>
      <sheetName val="THKL TC"/>
      <sheetName val="KL TBVS"/>
      <sheetName val="Công trình A3"/>
      <sheetName val="Công trình A4"/>
      <sheetName val="Công trình B1"/>
      <sheetName val="Công trình B2"/>
      <sheetName val="3. BoQ KC thép"/>
    </sheetNames>
    <sheetDataSet>
      <sheetData sheetId="0"/>
      <sheetData sheetId="1"/>
      <sheetData sheetId="2"/>
      <sheetData sheetId="3">
        <row r="3304">
          <cell r="AT3304">
            <v>144692.7408</v>
          </cell>
        </row>
        <row r="3305">
          <cell r="AT3305">
            <v>0</v>
          </cell>
        </row>
        <row r="3306">
          <cell r="AT3306">
            <v>350000</v>
          </cell>
        </row>
        <row r="3307">
          <cell r="AT3307">
            <v>213280.92</v>
          </cell>
        </row>
        <row r="3308">
          <cell r="AT3308">
            <v>250605.59999999998</v>
          </cell>
        </row>
        <row r="3310">
          <cell r="AT3310">
            <v>2160654.2110292721</v>
          </cell>
        </row>
        <row r="3311">
          <cell r="AT3311">
            <v>976033.7246877834</v>
          </cell>
        </row>
        <row r="3312">
          <cell r="AT3312">
            <v>0</v>
          </cell>
        </row>
        <row r="3313">
          <cell r="AT3313">
            <v>108833664.97724783</v>
          </cell>
        </row>
        <row r="3314">
          <cell r="AT3314">
            <v>118858726.004132</v>
          </cell>
        </row>
        <row r="3315">
          <cell r="AT3315">
            <v>92440890.909090891</v>
          </cell>
        </row>
        <row r="3316">
          <cell r="AT3316">
            <v>1558350</v>
          </cell>
        </row>
        <row r="3317">
          <cell r="AT3317">
            <v>8994224</v>
          </cell>
        </row>
        <row r="3318">
          <cell r="AT3318">
            <v>0</v>
          </cell>
        </row>
        <row r="3319">
          <cell r="AT3319">
            <v>4358677.8</v>
          </cell>
        </row>
        <row r="3320">
          <cell r="AT3320">
            <v>1950000</v>
          </cell>
        </row>
        <row r="3321">
          <cell r="AT3321">
            <v>2140724.6755856499</v>
          </cell>
        </row>
        <row r="3322">
          <cell r="AT3322">
            <v>0</v>
          </cell>
        </row>
        <row r="3323">
          <cell r="AT3323">
            <v>4358677.8</v>
          </cell>
        </row>
        <row r="3324">
          <cell r="AT3324">
            <v>1151616.8630737595</v>
          </cell>
        </row>
        <row r="3325">
          <cell r="AT3325">
            <v>1558350</v>
          </cell>
        </row>
        <row r="3326">
          <cell r="AT3326">
            <v>1950000</v>
          </cell>
        </row>
        <row r="3382">
          <cell r="AT3382">
            <v>0</v>
          </cell>
        </row>
        <row r="3383">
          <cell r="AT3383">
            <v>976033.7246877834</v>
          </cell>
        </row>
        <row r="3386">
          <cell r="AT3386">
            <v>26537135.877452388</v>
          </cell>
        </row>
        <row r="3387">
          <cell r="AT3387">
            <v>22957337.666666664</v>
          </cell>
        </row>
        <row r="3388">
          <cell r="AT3388">
            <v>4358677.8</v>
          </cell>
        </row>
        <row r="3389">
          <cell r="AT3389">
            <v>251876.31</v>
          </cell>
        </row>
        <row r="3390">
          <cell r="AT3390">
            <v>4731750</v>
          </cell>
        </row>
        <row r="3391">
          <cell r="AT3391">
            <v>2140724.6755856499</v>
          </cell>
        </row>
        <row r="3392">
          <cell r="AT3392">
            <v>0</v>
          </cell>
        </row>
        <row r="3393">
          <cell r="AT3393">
            <v>0</v>
          </cell>
        </row>
        <row r="3394">
          <cell r="AT3394">
            <v>2327036.2146620075</v>
          </cell>
        </row>
        <row r="3395">
          <cell r="AT3395">
            <v>1346396.155732275</v>
          </cell>
        </row>
        <row r="3396">
          <cell r="AT3396">
            <v>1301396.155732275</v>
          </cell>
        </row>
        <row r="3397">
          <cell r="AT3397">
            <v>1106396.155732275</v>
          </cell>
        </row>
        <row r="3398">
          <cell r="AT3398">
            <v>217266.65571428573</v>
          </cell>
        </row>
        <row r="3399">
          <cell r="AT3399">
            <v>148296.66064285714</v>
          </cell>
        </row>
        <row r="3400">
          <cell r="AT3400">
            <v>103896.66064285714</v>
          </cell>
        </row>
        <row r="3401">
          <cell r="AT3401">
            <v>86742.329335714283</v>
          </cell>
        </row>
        <row r="3402">
          <cell r="AT3402">
            <v>125623.32621428571</v>
          </cell>
        </row>
        <row r="3403">
          <cell r="AT3403">
            <v>98969.995071428566</v>
          </cell>
        </row>
        <row r="3404">
          <cell r="AT3404">
            <v>61643.329500000007</v>
          </cell>
        </row>
        <row r="3405">
          <cell r="AT3405">
            <v>54316.663928571434</v>
          </cell>
        </row>
        <row r="3406">
          <cell r="AT3406">
            <v>0</v>
          </cell>
        </row>
        <row r="3409">
          <cell r="AT3409">
            <v>26537135.877452388</v>
          </cell>
        </row>
        <row r="3410">
          <cell r="AT3410">
            <v>4534506.2372727301</v>
          </cell>
        </row>
        <row r="3412">
          <cell r="AT3412">
            <v>26537135.877452388</v>
          </cell>
        </row>
        <row r="3413">
          <cell r="AT3413">
            <v>115996.95626419202</v>
          </cell>
        </row>
        <row r="3414">
          <cell r="AT3414">
            <v>0</v>
          </cell>
        </row>
        <row r="3418">
          <cell r="AT3418">
            <v>26537135.877452388</v>
          </cell>
        </row>
        <row r="3419">
          <cell r="AT3419">
            <v>22957337.666666664</v>
          </cell>
        </row>
        <row r="3420">
          <cell r="AT3420">
            <v>42887272.727272697</v>
          </cell>
        </row>
        <row r="3421">
          <cell r="AT3421">
            <v>0</v>
          </cell>
        </row>
        <row r="3422">
          <cell r="AT3422">
            <v>0</v>
          </cell>
        </row>
        <row r="3423">
          <cell r="AT3423">
            <v>2332800</v>
          </cell>
        </row>
        <row r="3424">
          <cell r="AT3424">
            <v>4380000</v>
          </cell>
        </row>
        <row r="3425">
          <cell r="AT3425">
            <v>3456000</v>
          </cell>
        </row>
        <row r="3427">
          <cell r="AT3427">
            <v>26537135.877452388</v>
          </cell>
        </row>
        <row r="3428">
          <cell r="AT3428">
            <v>22957337.666666664</v>
          </cell>
        </row>
        <row r="3429">
          <cell r="AT3429">
            <v>214000</v>
          </cell>
        </row>
        <row r="3430">
          <cell r="AT3430">
            <v>4358677.8</v>
          </cell>
        </row>
        <row r="3431">
          <cell r="AT3431">
            <v>251876.31</v>
          </cell>
        </row>
        <row r="3432">
          <cell r="AT3432">
            <v>4731750</v>
          </cell>
        </row>
        <row r="3433">
          <cell r="AT3433">
            <v>2140724.6755856499</v>
          </cell>
        </row>
        <row r="3434">
          <cell r="AT3434">
            <v>0</v>
          </cell>
        </row>
        <row r="3459">
          <cell r="AT3459">
            <v>4358677.8</v>
          </cell>
        </row>
        <row r="3460">
          <cell r="AT3460">
            <v>251876.31</v>
          </cell>
        </row>
        <row r="3461">
          <cell r="AT3461">
            <v>4731750</v>
          </cell>
        </row>
        <row r="3463">
          <cell r="AT3463">
            <v>26537135.877452388</v>
          </cell>
        </row>
        <row r="3464">
          <cell r="AT3464">
            <v>214000</v>
          </cell>
        </row>
        <row r="3465">
          <cell r="AT3465">
            <v>550000</v>
          </cell>
        </row>
        <row r="3466">
          <cell r="AT3466">
            <v>5400</v>
          </cell>
        </row>
        <row r="3467">
          <cell r="AT3467">
            <v>4731750</v>
          </cell>
        </row>
        <row r="3468">
          <cell r="AT3468">
            <v>2140724.6755856499</v>
          </cell>
        </row>
        <row r="3470">
          <cell r="AT3470">
            <v>4358677.8</v>
          </cell>
        </row>
        <row r="3471">
          <cell r="AT3471">
            <v>251876.31</v>
          </cell>
        </row>
        <row r="3472">
          <cell r="AT3472">
            <v>2140724.6755856499</v>
          </cell>
        </row>
        <row r="3473">
          <cell r="AT3473">
            <v>53531800</v>
          </cell>
        </row>
        <row r="3474">
          <cell r="AT3474">
            <v>2000000</v>
          </cell>
        </row>
        <row r="3475">
          <cell r="AT3475">
            <v>2000</v>
          </cell>
        </row>
        <row r="3476">
          <cell r="AT3476">
            <v>550000</v>
          </cell>
        </row>
        <row r="3477">
          <cell r="AT3477">
            <v>4500</v>
          </cell>
        </row>
        <row r="3478">
          <cell r="AT3478">
            <v>4731750</v>
          </cell>
        </row>
        <row r="3479">
          <cell r="AT3479">
            <v>2140724.6755856499</v>
          </cell>
        </row>
        <row r="3501">
          <cell r="AT3501">
            <v>53531800</v>
          </cell>
        </row>
        <row r="3502">
          <cell r="AT3502">
            <v>4358677.8</v>
          </cell>
        </row>
        <row r="3503">
          <cell r="AT3503">
            <v>251876.31</v>
          </cell>
        </row>
        <row r="3504">
          <cell r="AT3504">
            <v>4731750</v>
          </cell>
        </row>
        <row r="3505">
          <cell r="AT3505">
            <v>2140724.6755856499</v>
          </cell>
        </row>
        <row r="3506">
          <cell r="AT3506">
            <v>550000</v>
          </cell>
        </row>
        <row r="3507">
          <cell r="AT3507">
            <v>4500</v>
          </cell>
        </row>
        <row r="3509">
          <cell r="AT3509">
            <v>26537135.877452388</v>
          </cell>
        </row>
        <row r="3510">
          <cell r="AT3510">
            <v>0</v>
          </cell>
        </row>
        <row r="3512">
          <cell r="AT3512">
            <v>53531800</v>
          </cell>
        </row>
        <row r="3513">
          <cell r="AT3513">
            <v>4358677.8</v>
          </cell>
        </row>
        <row r="3514">
          <cell r="AT3514">
            <v>251876.31</v>
          </cell>
        </row>
        <row r="3515">
          <cell r="AT3515">
            <v>4731750</v>
          </cell>
        </row>
        <row r="3516">
          <cell r="AT3516">
            <v>2140724.6755856499</v>
          </cell>
        </row>
        <row r="3517">
          <cell r="AT3517">
            <v>550000</v>
          </cell>
        </row>
        <row r="3518">
          <cell r="AT3518">
            <v>4500</v>
          </cell>
        </row>
        <row r="3522">
          <cell r="AT3522">
            <v>4358677.8</v>
          </cell>
        </row>
        <row r="3523">
          <cell r="AT3523">
            <v>251876.31</v>
          </cell>
        </row>
        <row r="3524">
          <cell r="AT3524">
            <v>2140724.6755856499</v>
          </cell>
        </row>
        <row r="3526">
          <cell r="AT3526">
            <v>73188</v>
          </cell>
        </row>
        <row r="3534">
          <cell r="AT3534">
            <v>251876.31</v>
          </cell>
        </row>
        <row r="3535">
          <cell r="AT3535">
            <v>4358677.8</v>
          </cell>
        </row>
        <row r="3536">
          <cell r="AT3536">
            <v>2140724.6755856499</v>
          </cell>
        </row>
        <row r="3552">
          <cell r="AT3552">
            <v>251876.31</v>
          </cell>
        </row>
        <row r="3553">
          <cell r="AT3553">
            <v>4358677.8</v>
          </cell>
        </row>
        <row r="3554">
          <cell r="AT3554">
            <v>2140724.6755856499</v>
          </cell>
        </row>
        <row r="3575">
          <cell r="AT3575">
            <v>53531800</v>
          </cell>
        </row>
        <row r="3576">
          <cell r="AT3576">
            <v>4358677.8</v>
          </cell>
        </row>
        <row r="3577">
          <cell r="AT3577">
            <v>251876.31</v>
          </cell>
        </row>
        <row r="3578">
          <cell r="AT3578">
            <v>4731750</v>
          </cell>
        </row>
        <row r="3579">
          <cell r="AT3579">
            <v>2140724.6755856499</v>
          </cell>
        </row>
        <row r="3580">
          <cell r="AT3580">
            <v>550000</v>
          </cell>
        </row>
        <row r="3581">
          <cell r="AT3581">
            <v>3600</v>
          </cell>
        </row>
        <row r="3582">
          <cell r="AT3582">
            <v>2000000</v>
          </cell>
        </row>
        <row r="3583">
          <cell r="AT3583">
            <v>2000</v>
          </cell>
        </row>
        <row r="3585">
          <cell r="AT3585">
            <v>53531800</v>
          </cell>
        </row>
        <row r="3586">
          <cell r="AT3586">
            <v>4358677.8</v>
          </cell>
        </row>
        <row r="3587">
          <cell r="AT3587">
            <v>251876.31</v>
          </cell>
        </row>
        <row r="3588">
          <cell r="AT3588">
            <v>4731750</v>
          </cell>
        </row>
        <row r="3589">
          <cell r="AT3589">
            <v>2140724.6755856499</v>
          </cell>
        </row>
        <row r="3590">
          <cell r="AT3590">
            <v>550000</v>
          </cell>
        </row>
        <row r="3591">
          <cell r="AT3591">
            <v>4500</v>
          </cell>
        </row>
        <row r="3594">
          <cell r="AT3594">
            <v>24662.815200000001</v>
          </cell>
        </row>
        <row r="3595">
          <cell r="AT3595">
            <v>19312000</v>
          </cell>
        </row>
        <row r="3598">
          <cell r="AT3598">
            <v>53531800</v>
          </cell>
        </row>
        <row r="3599">
          <cell r="AT3599">
            <v>4358677.8</v>
          </cell>
        </row>
        <row r="3600">
          <cell r="AT3600">
            <v>251876.31</v>
          </cell>
        </row>
        <row r="3601">
          <cell r="AT3601">
            <v>4731750</v>
          </cell>
        </row>
        <row r="3602">
          <cell r="AT3602">
            <v>2140724.6755856499</v>
          </cell>
        </row>
        <row r="3603">
          <cell r="AT3603">
            <v>550000</v>
          </cell>
        </row>
        <row r="3604">
          <cell r="AT3604">
            <v>3600</v>
          </cell>
        </row>
        <row r="3606">
          <cell r="AT3606">
            <v>53531800</v>
          </cell>
        </row>
        <row r="3607">
          <cell r="AT3607">
            <v>4358677.8</v>
          </cell>
        </row>
        <row r="3608">
          <cell r="AT3608">
            <v>251876.31</v>
          </cell>
        </row>
        <row r="3609">
          <cell r="AT3609">
            <v>4731750</v>
          </cell>
        </row>
        <row r="3610">
          <cell r="AT3610">
            <v>2140724.6755856499</v>
          </cell>
        </row>
        <row r="3611">
          <cell r="AT3611">
            <v>550000</v>
          </cell>
        </row>
        <row r="3612">
          <cell r="AT3612">
            <v>4500</v>
          </cell>
        </row>
        <row r="3614">
          <cell r="AT3614">
            <v>251876.31</v>
          </cell>
        </row>
        <row r="3617">
          <cell r="AT3617">
            <v>26537135.877452388</v>
          </cell>
        </row>
        <row r="3620">
          <cell r="AT3620">
            <v>22740671</v>
          </cell>
        </row>
        <row r="3621">
          <cell r="AT3621">
            <v>22957337.666666664</v>
          </cell>
        </row>
        <row r="3622">
          <cell r="AT3622">
            <v>26537135.877452388</v>
          </cell>
        </row>
        <row r="3624">
          <cell r="AT3624">
            <v>22740671</v>
          </cell>
        </row>
        <row r="3625">
          <cell r="AT3625">
            <v>22957337.666666664</v>
          </cell>
        </row>
        <row r="3626">
          <cell r="AT3626">
            <v>26537135.877452388</v>
          </cell>
        </row>
        <row r="3627">
          <cell r="AT3627">
            <v>5028475.4372727303</v>
          </cell>
        </row>
        <row r="3628">
          <cell r="AT3628">
            <v>4534506.2372727301</v>
          </cell>
        </row>
        <row r="3629">
          <cell r="AT3629">
            <v>5314506.2372727301</v>
          </cell>
        </row>
        <row r="3630">
          <cell r="AT3630">
            <v>207831.07800000013</v>
          </cell>
        </row>
        <row r="3631">
          <cell r="AT3631">
            <v>207831.07800000013</v>
          </cell>
        </row>
        <row r="3632">
          <cell r="AT3632">
            <v>48000</v>
          </cell>
        </row>
        <row r="3633">
          <cell r="AT3633">
            <v>48000</v>
          </cell>
        </row>
        <row r="3634">
          <cell r="AT3634">
            <v>41916.36</v>
          </cell>
        </row>
        <row r="3636">
          <cell r="AT3636">
            <v>4358677.8</v>
          </cell>
        </row>
        <row r="3637">
          <cell r="AT3637">
            <v>251876.31</v>
          </cell>
        </row>
        <row r="3638">
          <cell r="AT3638">
            <v>4731750</v>
          </cell>
        </row>
        <row r="3639">
          <cell r="AT3639">
            <v>2140724.6755856499</v>
          </cell>
        </row>
        <row r="3642">
          <cell r="AT3642">
            <v>22740671</v>
          </cell>
        </row>
        <row r="3643">
          <cell r="AT3643">
            <v>22957337.666666664</v>
          </cell>
        </row>
        <row r="3644">
          <cell r="AT3644">
            <v>26537135.877452388</v>
          </cell>
        </row>
        <row r="3645">
          <cell r="AT3645">
            <v>26537135.877452388</v>
          </cell>
        </row>
        <row r="3647">
          <cell r="AT3647">
            <v>22740671</v>
          </cell>
        </row>
        <row r="3648">
          <cell r="AT3648">
            <v>22957337.666666664</v>
          </cell>
        </row>
        <row r="3649">
          <cell r="AT3649">
            <v>26537135.877452388</v>
          </cell>
        </row>
        <row r="3651">
          <cell r="AT3651">
            <v>22740671</v>
          </cell>
        </row>
        <row r="3652">
          <cell r="AT3652">
            <v>22957337.666666664</v>
          </cell>
        </row>
        <row r="3653">
          <cell r="AT3653">
            <v>26537135.877452388</v>
          </cell>
        </row>
        <row r="3654">
          <cell r="AT3654">
            <v>5028475.4372727303</v>
          </cell>
        </row>
        <row r="3655">
          <cell r="AT3655">
            <v>4534506.2372727301</v>
          </cell>
        </row>
        <row r="3656">
          <cell r="AT3656">
            <v>5314506.2372727301</v>
          </cell>
        </row>
        <row r="3657">
          <cell r="AT3657">
            <v>207831.07800000013</v>
          </cell>
        </row>
        <row r="3658">
          <cell r="AT3658">
            <v>41916.36</v>
          </cell>
        </row>
        <row r="3659">
          <cell r="AT3659">
            <v>35800000</v>
          </cell>
        </row>
        <row r="3660">
          <cell r="AT3660">
            <v>0</v>
          </cell>
        </row>
        <row r="3661">
          <cell r="AT3661">
            <v>74796</v>
          </cell>
        </row>
        <row r="3667">
          <cell r="AT3667">
            <v>59540000</v>
          </cell>
        </row>
        <row r="3668">
          <cell r="AT3668">
            <v>0</v>
          </cell>
        </row>
        <row r="3670">
          <cell r="AT3670">
            <v>22957337.666666664</v>
          </cell>
        </row>
        <row r="3671">
          <cell r="AT3671">
            <v>22740671</v>
          </cell>
        </row>
        <row r="3672">
          <cell r="AT3672">
            <v>41534250</v>
          </cell>
        </row>
        <row r="3673">
          <cell r="AT3673">
            <v>0</v>
          </cell>
        </row>
        <row r="3674">
          <cell r="AT3674">
            <v>0</v>
          </cell>
        </row>
        <row r="3675">
          <cell r="AT3675">
            <v>4358677.8</v>
          </cell>
        </row>
        <row r="3676">
          <cell r="AT3676">
            <v>251876.31</v>
          </cell>
        </row>
        <row r="3677">
          <cell r="AT3677">
            <v>4358677.8</v>
          </cell>
        </row>
        <row r="3678">
          <cell r="AT3678">
            <v>251876.31</v>
          </cell>
        </row>
        <row r="3679">
          <cell r="AT3679">
            <v>4731750</v>
          </cell>
        </row>
        <row r="3683">
          <cell r="AT3683">
            <v>22740671</v>
          </cell>
        </row>
        <row r="3684">
          <cell r="AT3684">
            <v>22957337.666666664</v>
          </cell>
        </row>
        <row r="3685">
          <cell r="AT3685">
            <v>22957337.666666664</v>
          </cell>
        </row>
        <row r="3686">
          <cell r="AT3686">
            <v>26537135.877452388</v>
          </cell>
        </row>
        <row r="3692">
          <cell r="AT3692">
            <v>22740671</v>
          </cell>
        </row>
        <row r="3693">
          <cell r="AT3693">
            <v>22957337.666666664</v>
          </cell>
        </row>
        <row r="3694">
          <cell r="AT3694">
            <v>26537135.877452388</v>
          </cell>
        </row>
        <row r="3695">
          <cell r="AT3695">
            <v>152467.50000000006</v>
          </cell>
        </row>
        <row r="3696">
          <cell r="AT3696">
            <v>152467.50000000006</v>
          </cell>
        </row>
        <row r="3697">
          <cell r="AT3697">
            <v>14905</v>
          </cell>
        </row>
        <row r="3698">
          <cell r="AT3698">
            <v>137156.70966666698</v>
          </cell>
        </row>
        <row r="3699">
          <cell r="AT3699">
            <v>115996.95626419202</v>
          </cell>
        </row>
        <row r="3700">
          <cell r="AT3700">
            <v>150000</v>
          </cell>
        </row>
        <row r="3701">
          <cell r="AT3701">
            <v>0</v>
          </cell>
        </row>
        <row r="3703">
          <cell r="AT3703">
            <v>22740671</v>
          </cell>
        </row>
        <row r="3704">
          <cell r="AT3704">
            <v>22957337.666666664</v>
          </cell>
        </row>
        <row r="3705">
          <cell r="AT3705">
            <v>26537135.877452388</v>
          </cell>
        </row>
        <row r="3707">
          <cell r="AT3707">
            <v>23371571</v>
          </cell>
        </row>
        <row r="3708">
          <cell r="AT3708">
            <v>34319465.124706388</v>
          </cell>
        </row>
        <row r="3709">
          <cell r="AT3709">
            <v>0</v>
          </cell>
        </row>
        <row r="3710">
          <cell r="AT3710">
            <v>0</v>
          </cell>
        </row>
        <row r="3711">
          <cell r="AT3711">
            <v>4534506.2372727301</v>
          </cell>
        </row>
        <row r="3712">
          <cell r="AT3712">
            <v>0</v>
          </cell>
        </row>
        <row r="3713">
          <cell r="AT3713">
            <v>112916.37900000002</v>
          </cell>
        </row>
        <row r="3714">
          <cell r="AT3714">
            <v>207831.07799999954</v>
          </cell>
        </row>
        <row r="3715">
          <cell r="AT3715">
            <v>0</v>
          </cell>
        </row>
        <row r="3716">
          <cell r="AT3716">
            <v>41916.36</v>
          </cell>
        </row>
        <row r="3717">
          <cell r="AT3717">
            <v>0</v>
          </cell>
        </row>
        <row r="3718">
          <cell r="AT3718">
            <v>18720</v>
          </cell>
        </row>
        <row r="3719">
          <cell r="AT3719">
            <v>214238.25</v>
          </cell>
        </row>
        <row r="3720">
          <cell r="AT3720">
            <v>0</v>
          </cell>
        </row>
        <row r="3721">
          <cell r="AT3721">
            <v>18720</v>
          </cell>
        </row>
        <row r="3722">
          <cell r="AT3722">
            <v>0</v>
          </cell>
        </row>
        <row r="3723">
          <cell r="AT3723">
            <v>5314506.2372727301</v>
          </cell>
        </row>
        <row r="3724">
          <cell r="AT3724">
            <v>78695.888555555561</v>
          </cell>
        </row>
        <row r="3725">
          <cell r="AT3725">
            <v>214238.25</v>
          </cell>
        </row>
        <row r="3726">
          <cell r="AT3726">
            <v>0</v>
          </cell>
        </row>
        <row r="3727">
          <cell r="AT3727">
            <v>54400000</v>
          </cell>
        </row>
        <row r="3728">
          <cell r="AT3728">
            <v>0</v>
          </cell>
        </row>
        <row r="3729">
          <cell r="AT3729">
            <v>74796</v>
          </cell>
        </row>
        <row r="3730">
          <cell r="AT3730">
            <v>811600</v>
          </cell>
        </row>
        <row r="3731">
          <cell r="AT3731">
            <v>35800000</v>
          </cell>
        </row>
        <row r="3732">
          <cell r="AT3732">
            <v>0</v>
          </cell>
        </row>
        <row r="3733">
          <cell r="AT3733">
            <v>74796</v>
          </cell>
        </row>
        <row r="3734">
          <cell r="AT3734">
            <v>144704000</v>
          </cell>
        </row>
        <row r="3735">
          <cell r="AT3735">
            <v>0</v>
          </cell>
        </row>
        <row r="3736">
          <cell r="AT3736">
            <v>1680000</v>
          </cell>
        </row>
        <row r="3737">
          <cell r="AT3737">
            <v>3480000</v>
          </cell>
        </row>
        <row r="3738">
          <cell r="AT3738">
            <v>3500000</v>
          </cell>
        </row>
        <row r="3739">
          <cell r="AT3739">
            <v>3800000</v>
          </cell>
        </row>
        <row r="3740">
          <cell r="AT3740">
            <v>2436000</v>
          </cell>
        </row>
        <row r="3741">
          <cell r="AT3741">
            <v>0</v>
          </cell>
        </row>
        <row r="3742">
          <cell r="AT3742">
            <v>0</v>
          </cell>
        </row>
        <row r="3743">
          <cell r="AT3743">
            <v>0</v>
          </cell>
        </row>
        <row r="3745">
          <cell r="AT3745">
            <v>59540000</v>
          </cell>
        </row>
        <row r="3746">
          <cell r="AT3746">
            <v>0</v>
          </cell>
        </row>
        <row r="3748">
          <cell r="AT3748">
            <v>22957337.666666664</v>
          </cell>
        </row>
        <row r="3749">
          <cell r="AT3749">
            <v>22740671</v>
          </cell>
        </row>
        <row r="3750">
          <cell r="AT3750">
            <v>41534250</v>
          </cell>
        </row>
        <row r="3751">
          <cell r="AT3751">
            <v>0</v>
          </cell>
        </row>
        <row r="3752">
          <cell r="AT3752">
            <v>0</v>
          </cell>
        </row>
        <row r="3753">
          <cell r="AT3753">
            <v>4358677.8</v>
          </cell>
        </row>
        <row r="3754">
          <cell r="AT3754">
            <v>251876.31</v>
          </cell>
        </row>
        <row r="3755">
          <cell r="AT3755">
            <v>4358677.8</v>
          </cell>
        </row>
        <row r="3756">
          <cell r="AT3756">
            <v>251876.31</v>
          </cell>
        </row>
        <row r="3757">
          <cell r="AT3757">
            <v>4731750</v>
          </cell>
        </row>
        <row r="3759">
          <cell r="AT3759">
            <v>3251733.6844338989</v>
          </cell>
        </row>
        <row r="3760">
          <cell r="AT3760">
            <v>4064667.1055423738</v>
          </cell>
        </row>
        <row r="3763">
          <cell r="AT3763">
            <v>22740671</v>
          </cell>
        </row>
        <row r="3764">
          <cell r="AT3764">
            <v>22957337.666666664</v>
          </cell>
        </row>
        <row r="3765">
          <cell r="AT3765">
            <v>22957337.666666664</v>
          </cell>
        </row>
        <row r="3766">
          <cell r="AT3766">
            <v>26537135.877452388</v>
          </cell>
        </row>
        <row r="3772">
          <cell r="AT3772">
            <v>22740671</v>
          </cell>
        </row>
        <row r="3773">
          <cell r="AT3773">
            <v>22957337.666666664</v>
          </cell>
        </row>
        <row r="3774">
          <cell r="AT3774">
            <v>26537135.877452388</v>
          </cell>
        </row>
        <row r="3775">
          <cell r="AT3775">
            <v>152467.50000000006</v>
          </cell>
        </row>
        <row r="3776">
          <cell r="AT3776">
            <v>152467.50000000006</v>
          </cell>
        </row>
        <row r="3777">
          <cell r="AT3777">
            <v>14905</v>
          </cell>
        </row>
        <row r="3778">
          <cell r="AT3778">
            <v>137156.70966666698</v>
          </cell>
        </row>
        <row r="3779">
          <cell r="AT3779">
            <v>115996.95626419202</v>
          </cell>
        </row>
        <row r="3780">
          <cell r="AT3780">
            <v>150000</v>
          </cell>
        </row>
        <row r="3781">
          <cell r="AT3781">
            <v>0</v>
          </cell>
        </row>
        <row r="3783">
          <cell r="AT3783">
            <v>22740671</v>
          </cell>
        </row>
        <row r="3784">
          <cell r="AT3784">
            <v>22957337.666666664</v>
          </cell>
        </row>
        <row r="3785">
          <cell r="AT3785">
            <v>26537135.877452388</v>
          </cell>
        </row>
        <row r="3787">
          <cell r="AT3787">
            <v>23371571</v>
          </cell>
        </row>
        <row r="3788">
          <cell r="AT3788">
            <v>34319465.124706388</v>
          </cell>
        </row>
        <row r="3789">
          <cell r="AT3789">
            <v>0</v>
          </cell>
        </row>
        <row r="3790">
          <cell r="AT3790">
            <v>0</v>
          </cell>
        </row>
        <row r="3791">
          <cell r="AT3791">
            <v>4534506.2372727301</v>
          </cell>
        </row>
        <row r="3792">
          <cell r="AT3792">
            <v>112916.37900000002</v>
          </cell>
        </row>
        <row r="3793">
          <cell r="AT3793">
            <v>207831.07799999954</v>
          </cell>
        </row>
        <row r="3794">
          <cell r="AT3794">
            <v>0</v>
          </cell>
        </row>
        <row r="3795">
          <cell r="AT3795">
            <v>41916.36</v>
          </cell>
        </row>
        <row r="3796">
          <cell r="AT3796">
            <v>0</v>
          </cell>
        </row>
        <row r="3797">
          <cell r="AT3797">
            <v>18720</v>
          </cell>
        </row>
        <row r="3798">
          <cell r="AT3798">
            <v>214238.25</v>
          </cell>
        </row>
        <row r="3799">
          <cell r="AT3799">
            <v>0</v>
          </cell>
        </row>
        <row r="3800">
          <cell r="AT3800">
            <v>18720</v>
          </cell>
        </row>
        <row r="3801">
          <cell r="AT3801">
            <v>0</v>
          </cell>
        </row>
        <row r="3802">
          <cell r="AT3802">
            <v>5314506.2372727301</v>
          </cell>
        </row>
        <row r="3803">
          <cell r="AT3803">
            <v>78695.888555555561</v>
          </cell>
        </row>
        <row r="3804">
          <cell r="AT3804">
            <v>214238.25</v>
          </cell>
        </row>
        <row r="3805">
          <cell r="AT3805">
            <v>0</v>
          </cell>
        </row>
        <row r="3806">
          <cell r="AT3806">
            <v>54400000</v>
          </cell>
        </row>
        <row r="3807">
          <cell r="AT3807">
            <v>0</v>
          </cell>
        </row>
        <row r="3808">
          <cell r="AT3808">
            <v>74796</v>
          </cell>
        </row>
        <row r="3809">
          <cell r="AT3809">
            <v>811600</v>
          </cell>
        </row>
        <row r="3810">
          <cell r="AT3810">
            <v>35800000</v>
          </cell>
        </row>
        <row r="3811">
          <cell r="AT3811">
            <v>0</v>
          </cell>
        </row>
        <row r="3812">
          <cell r="AT3812">
            <v>74796</v>
          </cell>
        </row>
        <row r="3813">
          <cell r="AT3813">
            <v>144704000</v>
          </cell>
        </row>
        <row r="3814">
          <cell r="AT3814">
            <v>0</v>
          </cell>
        </row>
        <row r="3815">
          <cell r="AT3815">
            <v>1680000</v>
          </cell>
        </row>
        <row r="3816">
          <cell r="AT3816">
            <v>3480000</v>
          </cell>
        </row>
        <row r="3817">
          <cell r="AT3817">
            <v>3500000</v>
          </cell>
        </row>
        <row r="3818">
          <cell r="AT3818">
            <v>3800000</v>
          </cell>
        </row>
        <row r="3819">
          <cell r="AT3819">
            <v>2436000</v>
          </cell>
        </row>
      </sheetData>
      <sheetData sheetId="4">
        <row r="3175">
          <cell r="AR3175">
            <v>4358677.8</v>
          </cell>
        </row>
        <row r="3176">
          <cell r="AR3176">
            <v>251876.31</v>
          </cell>
        </row>
        <row r="3177">
          <cell r="AR3177">
            <v>4731750</v>
          </cell>
        </row>
        <row r="3180">
          <cell r="AR3180">
            <v>23807337.666666664</v>
          </cell>
        </row>
        <row r="3181">
          <cell r="AR3181">
            <v>24109421</v>
          </cell>
        </row>
        <row r="3182">
          <cell r="AR3182">
            <v>26537135.877452388</v>
          </cell>
        </row>
        <row r="3184">
          <cell r="AR3184">
            <v>0</v>
          </cell>
        </row>
        <row r="3185">
          <cell r="AR3185">
            <v>35800000</v>
          </cell>
        </row>
        <row r="3186">
          <cell r="AR3186">
            <v>35800000</v>
          </cell>
        </row>
        <row r="3187">
          <cell r="AR3187">
            <v>35800000</v>
          </cell>
        </row>
        <row r="3188">
          <cell r="AR3188">
            <v>0</v>
          </cell>
        </row>
        <row r="3189">
          <cell r="AR3189">
            <v>0</v>
          </cell>
        </row>
        <row r="3190">
          <cell r="AR3190">
            <v>0</v>
          </cell>
        </row>
        <row r="3191">
          <cell r="AR3191">
            <v>0</v>
          </cell>
        </row>
        <row r="3192">
          <cell r="AR3192">
            <v>0</v>
          </cell>
        </row>
        <row r="3193">
          <cell r="AR3193">
            <v>0</v>
          </cell>
        </row>
        <row r="3194">
          <cell r="AR3194">
            <v>99124</v>
          </cell>
        </row>
        <row r="3195">
          <cell r="AR3195">
            <v>21857607.476635512</v>
          </cell>
        </row>
        <row r="3198">
          <cell r="AT3198">
            <v>435000</v>
          </cell>
        </row>
        <row r="3199">
          <cell r="AT3199">
            <v>435000</v>
          </cell>
        </row>
        <row r="3200">
          <cell r="AT3200">
            <v>45000</v>
          </cell>
        </row>
        <row r="3201">
          <cell r="AT3201">
            <v>33000</v>
          </cell>
        </row>
        <row r="3202">
          <cell r="AT3202">
            <v>0</v>
          </cell>
        </row>
        <row r="3203">
          <cell r="AT3203">
            <v>435000</v>
          </cell>
        </row>
        <row r="3204">
          <cell r="AT3204">
            <v>435000</v>
          </cell>
        </row>
        <row r="3205">
          <cell r="AT3205">
            <v>45000</v>
          </cell>
        </row>
        <row r="3206">
          <cell r="AT3206">
            <v>33000</v>
          </cell>
        </row>
        <row r="3207">
          <cell r="AT3207">
            <v>0</v>
          </cell>
        </row>
        <row r="3208">
          <cell r="AT3208">
            <v>435000</v>
          </cell>
        </row>
        <row r="3209">
          <cell r="AT3209">
            <v>435000</v>
          </cell>
        </row>
        <row r="3210">
          <cell r="AT3210">
            <v>45000</v>
          </cell>
        </row>
        <row r="3211">
          <cell r="AT3211">
            <v>33000</v>
          </cell>
        </row>
        <row r="3212">
          <cell r="AT3212">
            <v>0</v>
          </cell>
        </row>
        <row r="3213">
          <cell r="AT3213">
            <v>435000</v>
          </cell>
        </row>
        <row r="3214">
          <cell r="AT3214">
            <v>435000</v>
          </cell>
        </row>
        <row r="3215">
          <cell r="AT3215">
            <v>45000</v>
          </cell>
        </row>
        <row r="3216">
          <cell r="AT3216">
            <v>33000</v>
          </cell>
        </row>
        <row r="3217">
          <cell r="AT3217">
            <v>0</v>
          </cell>
        </row>
        <row r="3218">
          <cell r="AT3218">
            <v>435000</v>
          </cell>
        </row>
        <row r="3219">
          <cell r="AT3219">
            <v>435000</v>
          </cell>
        </row>
        <row r="3220">
          <cell r="AT3220">
            <v>45000</v>
          </cell>
        </row>
        <row r="3221">
          <cell r="AT3221">
            <v>33000</v>
          </cell>
        </row>
        <row r="3222">
          <cell r="AT3222">
            <v>0</v>
          </cell>
        </row>
        <row r="3223">
          <cell r="AT3223">
            <v>435000</v>
          </cell>
        </row>
        <row r="3224">
          <cell r="AT3224">
            <v>435000</v>
          </cell>
        </row>
        <row r="3225">
          <cell r="AT3225">
            <v>45000</v>
          </cell>
        </row>
        <row r="3226">
          <cell r="AT3226">
            <v>33000</v>
          </cell>
        </row>
        <row r="3227">
          <cell r="AT3227">
            <v>0</v>
          </cell>
        </row>
        <row r="3228">
          <cell r="AT3228">
            <v>435000</v>
          </cell>
        </row>
        <row r="3229">
          <cell r="AT3229">
            <v>435000</v>
          </cell>
        </row>
        <row r="3230">
          <cell r="AT3230">
            <v>45000</v>
          </cell>
        </row>
        <row r="3231">
          <cell r="AT3231">
            <v>33000</v>
          </cell>
        </row>
        <row r="3233">
          <cell r="AT3233">
            <v>4358651.5125000002</v>
          </cell>
        </row>
        <row r="3235">
          <cell r="AT3235">
            <v>1700000</v>
          </cell>
        </row>
        <row r="3236">
          <cell r="AT3236">
            <v>4358677.8</v>
          </cell>
        </row>
        <row r="3238">
          <cell r="AT3238">
            <v>272727.272727273</v>
          </cell>
        </row>
        <row r="3239">
          <cell r="AT3239">
            <v>295365.8096694125</v>
          </cell>
        </row>
        <row r="3240">
          <cell r="AT3240">
            <v>0</v>
          </cell>
        </row>
        <row r="3241">
          <cell r="AT3241">
            <v>0</v>
          </cell>
        </row>
        <row r="3243">
          <cell r="AT3243">
            <v>4358677.8</v>
          </cell>
        </row>
        <row r="3244">
          <cell r="AT3244">
            <v>251876.31</v>
          </cell>
        </row>
        <row r="3245">
          <cell r="AT3245">
            <v>180243.78729186201</v>
          </cell>
        </row>
        <row r="3247">
          <cell r="AT3247">
            <v>500000</v>
          </cell>
        </row>
        <row r="3248">
          <cell r="AT3248">
            <v>339678.27568158007</v>
          </cell>
        </row>
        <row r="3250">
          <cell r="AT3250">
            <v>1700000</v>
          </cell>
        </row>
        <row r="3251">
          <cell r="AT3251">
            <v>1850000</v>
          </cell>
        </row>
        <row r="3252">
          <cell r="AT3252">
            <v>2035000</v>
          </cell>
        </row>
        <row r="3253">
          <cell r="AT3253">
            <v>1850000</v>
          </cell>
        </row>
        <row r="3254">
          <cell r="AT3254">
            <v>31174362.835308142</v>
          </cell>
        </row>
        <row r="3255">
          <cell r="AT3255">
            <v>3547592.6137045049</v>
          </cell>
        </row>
        <row r="3256">
          <cell r="AT3256">
            <v>97603372.468778342</v>
          </cell>
        </row>
        <row r="3257">
          <cell r="AT3257">
            <v>94278109.421692282</v>
          </cell>
        </row>
        <row r="3258">
          <cell r="AT3258">
            <v>297267.33025619824</v>
          </cell>
        </row>
        <row r="3259">
          <cell r="AT3259">
            <v>297267.33025619824</v>
          </cell>
        </row>
        <row r="3260">
          <cell r="AT3260">
            <v>594534.66051239648</v>
          </cell>
        </row>
        <row r="3261">
          <cell r="AT3261">
            <v>362406.39499012602</v>
          </cell>
        </row>
        <row r="3262">
          <cell r="AT3262">
            <v>362406.39499012602</v>
          </cell>
        </row>
        <row r="3263">
          <cell r="AT3263">
            <v>369304.89440012607</v>
          </cell>
        </row>
        <row r="3264">
          <cell r="AT3264">
            <v>369304.89440012607</v>
          </cell>
        </row>
        <row r="3265">
          <cell r="AT3265">
            <v>352058.64587512601</v>
          </cell>
        </row>
        <row r="3266">
          <cell r="AT3266">
            <v>686313.52613999986</v>
          </cell>
        </row>
        <row r="3267">
          <cell r="AT3267">
            <v>1544205.4338150001</v>
          </cell>
        </row>
        <row r="3268">
          <cell r="AT3268">
            <v>869161.11699999997</v>
          </cell>
        </row>
        <row r="3269">
          <cell r="AT3269">
            <v>869161.11699999997</v>
          </cell>
        </row>
        <row r="3270">
          <cell r="AT3270">
            <v>572799.59000000008</v>
          </cell>
        </row>
        <row r="3271">
          <cell r="AT3271">
            <v>3595820</v>
          </cell>
        </row>
        <row r="3273">
          <cell r="AT3273">
            <v>4358677.8</v>
          </cell>
        </row>
        <row r="3274">
          <cell r="AT3274">
            <v>251876.31</v>
          </cell>
        </row>
        <row r="3275">
          <cell r="AT3275">
            <v>180243.78729186169</v>
          </cell>
        </row>
        <row r="3277">
          <cell r="AT3277">
            <v>500000</v>
          </cell>
        </row>
        <row r="3278">
          <cell r="AT3278">
            <v>470400</v>
          </cell>
        </row>
        <row r="3279">
          <cell r="AT3279">
            <v>0</v>
          </cell>
        </row>
        <row r="3280">
          <cell r="AT3280">
            <v>4358677.8</v>
          </cell>
        </row>
        <row r="3281">
          <cell r="AT3281">
            <v>251876.31</v>
          </cell>
        </row>
        <row r="3282">
          <cell r="AT3282">
            <v>295500</v>
          </cell>
        </row>
        <row r="3284">
          <cell r="AT3284">
            <v>500000</v>
          </cell>
        </row>
        <row r="3285">
          <cell r="AT3285">
            <v>470400</v>
          </cell>
        </row>
        <row r="3287">
          <cell r="AT3287">
            <v>4358677.8</v>
          </cell>
        </row>
        <row r="3288">
          <cell r="AT3288">
            <v>251876.31</v>
          </cell>
        </row>
        <row r="3289">
          <cell r="AT3289">
            <v>180243.78729186169</v>
          </cell>
        </row>
        <row r="3291">
          <cell r="AT3291">
            <v>500000</v>
          </cell>
        </row>
        <row r="3292">
          <cell r="AT3292">
            <v>153159.28895999998</v>
          </cell>
        </row>
        <row r="3294">
          <cell r="AT3294">
            <v>26537135.877452388</v>
          </cell>
        </row>
        <row r="3296">
          <cell r="K3296">
            <v>6719465.1247063885</v>
          </cell>
          <cell r="L3296">
            <v>19817670.752746001</v>
          </cell>
          <cell r="AT3296">
            <v>26537135.877452388</v>
          </cell>
        </row>
        <row r="3297">
          <cell r="AT3297">
            <v>0</v>
          </cell>
        </row>
        <row r="3298">
          <cell r="AT3298">
            <v>78695.888555555561</v>
          </cell>
        </row>
        <row r="3299">
          <cell r="AT3299">
            <v>0</v>
          </cell>
        </row>
        <row r="3301">
          <cell r="AT3301">
            <v>2305075.451814584</v>
          </cell>
        </row>
        <row r="3302">
          <cell r="AT3302">
            <v>207831.07800000013</v>
          </cell>
        </row>
      </sheetData>
      <sheetData sheetId="5">
        <row r="302">
          <cell r="AT302">
            <v>236782800</v>
          </cell>
        </row>
        <row r="303">
          <cell r="AT303">
            <v>0</v>
          </cell>
        </row>
        <row r="304">
          <cell r="AT304">
            <v>0</v>
          </cell>
        </row>
        <row r="305">
          <cell r="AT305">
            <v>0</v>
          </cell>
        </row>
        <row r="306">
          <cell r="AT306">
            <v>0</v>
          </cell>
        </row>
        <row r="307">
          <cell r="AT307">
            <v>0</v>
          </cell>
        </row>
        <row r="308">
          <cell r="AT308">
            <v>0</v>
          </cell>
        </row>
        <row r="309">
          <cell r="AT309">
            <v>0</v>
          </cell>
        </row>
        <row r="310">
          <cell r="AT310">
            <v>0</v>
          </cell>
        </row>
        <row r="311">
          <cell r="AT311">
            <v>0</v>
          </cell>
        </row>
        <row r="312">
          <cell r="AT312">
            <v>0</v>
          </cell>
        </row>
        <row r="313">
          <cell r="AT313">
            <v>0</v>
          </cell>
        </row>
        <row r="314">
          <cell r="AT314">
            <v>0</v>
          </cell>
        </row>
        <row r="315">
          <cell r="AT315">
            <v>0</v>
          </cell>
        </row>
        <row r="316">
          <cell r="AT316">
            <v>0</v>
          </cell>
        </row>
        <row r="317">
          <cell r="AT317">
            <v>344187780</v>
          </cell>
        </row>
        <row r="318">
          <cell r="AT318">
            <v>0</v>
          </cell>
        </row>
        <row r="319">
          <cell r="AT319">
            <v>0</v>
          </cell>
        </row>
        <row r="320">
          <cell r="AT320">
            <v>0</v>
          </cell>
        </row>
        <row r="321">
          <cell r="AT321">
            <v>0</v>
          </cell>
        </row>
        <row r="322">
          <cell r="AT322">
            <v>0</v>
          </cell>
        </row>
        <row r="323">
          <cell r="AT323">
            <v>0</v>
          </cell>
        </row>
        <row r="324">
          <cell r="AT324">
            <v>0</v>
          </cell>
        </row>
        <row r="325">
          <cell r="AT325">
            <v>0</v>
          </cell>
        </row>
        <row r="326">
          <cell r="AT326">
            <v>0</v>
          </cell>
        </row>
        <row r="327">
          <cell r="AT327">
            <v>0</v>
          </cell>
        </row>
        <row r="328">
          <cell r="AT328">
            <v>56916000</v>
          </cell>
        </row>
        <row r="329">
          <cell r="AT329">
            <v>0</v>
          </cell>
        </row>
        <row r="330">
          <cell r="AT330">
            <v>0</v>
          </cell>
        </row>
        <row r="331">
          <cell r="AT331">
            <v>0</v>
          </cell>
        </row>
        <row r="332">
          <cell r="AT332">
            <v>0</v>
          </cell>
        </row>
        <row r="333">
          <cell r="AT333">
            <v>0</v>
          </cell>
        </row>
        <row r="334">
          <cell r="AT334">
            <v>0</v>
          </cell>
        </row>
        <row r="335">
          <cell r="AT335">
            <v>0</v>
          </cell>
        </row>
        <row r="336">
          <cell r="AT336">
            <v>0</v>
          </cell>
        </row>
        <row r="337">
          <cell r="AT337">
            <v>0</v>
          </cell>
        </row>
        <row r="338">
          <cell r="AT338">
            <v>0</v>
          </cell>
        </row>
        <row r="339">
          <cell r="AT339">
            <v>0</v>
          </cell>
        </row>
        <row r="340">
          <cell r="AT340">
            <v>57385200</v>
          </cell>
        </row>
        <row r="341">
          <cell r="AT341">
            <v>0</v>
          </cell>
        </row>
        <row r="342">
          <cell r="AT342">
            <v>0</v>
          </cell>
        </row>
        <row r="343">
          <cell r="AT343">
            <v>0</v>
          </cell>
        </row>
        <row r="344">
          <cell r="AT344">
            <v>0</v>
          </cell>
        </row>
        <row r="345">
          <cell r="AT345">
            <v>0</v>
          </cell>
        </row>
        <row r="346">
          <cell r="AT346">
            <v>0</v>
          </cell>
        </row>
        <row r="347">
          <cell r="AT347">
            <v>0</v>
          </cell>
        </row>
        <row r="348">
          <cell r="AT348">
            <v>0</v>
          </cell>
        </row>
        <row r="349">
          <cell r="AT349">
            <v>0</v>
          </cell>
        </row>
        <row r="350">
          <cell r="AT350">
            <v>0</v>
          </cell>
        </row>
        <row r="351">
          <cell r="AT351">
            <v>0</v>
          </cell>
        </row>
        <row r="352">
          <cell r="AT352">
            <v>0</v>
          </cell>
        </row>
        <row r="353">
          <cell r="AT353">
            <v>57385200</v>
          </cell>
        </row>
        <row r="354">
          <cell r="AT354">
            <v>0</v>
          </cell>
        </row>
        <row r="355">
          <cell r="AT355">
            <v>0</v>
          </cell>
        </row>
        <row r="356">
          <cell r="AT356">
            <v>0</v>
          </cell>
        </row>
        <row r="357">
          <cell r="AT357">
            <v>0</v>
          </cell>
        </row>
        <row r="358">
          <cell r="AT358">
            <v>0</v>
          </cell>
        </row>
        <row r="359">
          <cell r="AT359">
            <v>0</v>
          </cell>
        </row>
        <row r="360">
          <cell r="AT360">
            <v>0</v>
          </cell>
        </row>
        <row r="361">
          <cell r="AT361">
            <v>0</v>
          </cell>
        </row>
        <row r="362">
          <cell r="AT362">
            <v>0</v>
          </cell>
        </row>
        <row r="363">
          <cell r="AT363">
            <v>0</v>
          </cell>
        </row>
        <row r="364">
          <cell r="AT364">
            <v>0</v>
          </cell>
        </row>
        <row r="365">
          <cell r="AT365">
            <v>0</v>
          </cell>
        </row>
        <row r="366">
          <cell r="AT366">
            <v>54753600</v>
          </cell>
        </row>
        <row r="367">
          <cell r="AT367">
            <v>0</v>
          </cell>
        </row>
        <row r="368">
          <cell r="AT368">
            <v>0</v>
          </cell>
        </row>
        <row r="369">
          <cell r="AT369">
            <v>0</v>
          </cell>
        </row>
        <row r="370">
          <cell r="AT370">
            <v>0</v>
          </cell>
        </row>
        <row r="371">
          <cell r="AT371">
            <v>0</v>
          </cell>
        </row>
        <row r="372">
          <cell r="AT372">
            <v>0</v>
          </cell>
        </row>
        <row r="373">
          <cell r="AT373">
            <v>0</v>
          </cell>
        </row>
        <row r="374">
          <cell r="AT374">
            <v>0</v>
          </cell>
        </row>
        <row r="375">
          <cell r="AT375">
            <v>0</v>
          </cell>
        </row>
        <row r="376">
          <cell r="AT376">
            <v>0</v>
          </cell>
        </row>
        <row r="377">
          <cell r="AT377">
            <v>0</v>
          </cell>
        </row>
        <row r="378">
          <cell r="AT378">
            <v>0</v>
          </cell>
        </row>
        <row r="379">
          <cell r="AT379">
            <v>55335000</v>
          </cell>
        </row>
        <row r="380">
          <cell r="AT380">
            <v>0</v>
          </cell>
        </row>
        <row r="381">
          <cell r="AT381">
            <v>0</v>
          </cell>
        </row>
        <row r="382">
          <cell r="AT382">
            <v>0</v>
          </cell>
        </row>
        <row r="383">
          <cell r="AT383">
            <v>0</v>
          </cell>
        </row>
        <row r="384">
          <cell r="AT384">
            <v>0</v>
          </cell>
        </row>
        <row r="385">
          <cell r="AT385">
            <v>0</v>
          </cell>
        </row>
        <row r="386">
          <cell r="AT386">
            <v>0</v>
          </cell>
        </row>
        <row r="387">
          <cell r="AT387">
            <v>0</v>
          </cell>
        </row>
        <row r="388">
          <cell r="AT388">
            <v>0</v>
          </cell>
        </row>
        <row r="389">
          <cell r="AT389">
            <v>0</v>
          </cell>
        </row>
        <row r="390">
          <cell r="AT390">
            <v>0</v>
          </cell>
        </row>
        <row r="391">
          <cell r="AT391">
            <v>0</v>
          </cell>
        </row>
        <row r="392">
          <cell r="AT392">
            <v>57313800</v>
          </cell>
        </row>
        <row r="393">
          <cell r="AT393">
            <v>0</v>
          </cell>
        </row>
        <row r="394">
          <cell r="AT394">
            <v>0</v>
          </cell>
        </row>
        <row r="395">
          <cell r="AT395">
            <v>0</v>
          </cell>
        </row>
        <row r="396">
          <cell r="AT396">
            <v>0</v>
          </cell>
        </row>
        <row r="397">
          <cell r="AT397">
            <v>0</v>
          </cell>
        </row>
        <row r="398">
          <cell r="AT398">
            <v>0</v>
          </cell>
        </row>
        <row r="399">
          <cell r="AT399">
            <v>0</v>
          </cell>
        </row>
        <row r="400">
          <cell r="AT400">
            <v>0</v>
          </cell>
        </row>
        <row r="401">
          <cell r="AT401">
            <v>0</v>
          </cell>
        </row>
        <row r="402">
          <cell r="AT402">
            <v>0</v>
          </cell>
        </row>
        <row r="403">
          <cell r="AT403">
            <v>0</v>
          </cell>
        </row>
        <row r="404">
          <cell r="AT404">
            <v>0</v>
          </cell>
        </row>
        <row r="405">
          <cell r="AT405">
            <v>57538200</v>
          </cell>
        </row>
        <row r="406">
          <cell r="AT406">
            <v>0</v>
          </cell>
        </row>
        <row r="407">
          <cell r="AT407">
            <v>0</v>
          </cell>
        </row>
        <row r="408">
          <cell r="AT408">
            <v>0</v>
          </cell>
        </row>
        <row r="409">
          <cell r="AT409">
            <v>0</v>
          </cell>
        </row>
        <row r="410">
          <cell r="AT410">
            <v>0</v>
          </cell>
        </row>
        <row r="411">
          <cell r="AT411">
            <v>0</v>
          </cell>
        </row>
        <row r="412">
          <cell r="AT412">
            <v>0</v>
          </cell>
        </row>
        <row r="413">
          <cell r="AT413">
            <v>0</v>
          </cell>
        </row>
        <row r="414">
          <cell r="AT414">
            <v>0</v>
          </cell>
        </row>
        <row r="415">
          <cell r="AT415">
            <v>0</v>
          </cell>
        </row>
        <row r="416">
          <cell r="AT416">
            <v>0</v>
          </cell>
        </row>
        <row r="417">
          <cell r="AT417">
            <v>0</v>
          </cell>
        </row>
        <row r="418">
          <cell r="AT418">
            <v>57538200</v>
          </cell>
        </row>
        <row r="419">
          <cell r="AT419">
            <v>0</v>
          </cell>
        </row>
        <row r="420">
          <cell r="AT420">
            <v>0</v>
          </cell>
        </row>
        <row r="421">
          <cell r="AT421">
            <v>0</v>
          </cell>
        </row>
        <row r="422">
          <cell r="AT422">
            <v>0</v>
          </cell>
        </row>
        <row r="423">
          <cell r="AT423">
            <v>0</v>
          </cell>
        </row>
        <row r="424">
          <cell r="AT424">
            <v>0</v>
          </cell>
        </row>
        <row r="425">
          <cell r="AT425">
            <v>0</v>
          </cell>
        </row>
        <row r="426">
          <cell r="AT426">
            <v>0</v>
          </cell>
        </row>
        <row r="427">
          <cell r="AT427">
            <v>0</v>
          </cell>
        </row>
        <row r="428">
          <cell r="AT428">
            <v>0</v>
          </cell>
        </row>
        <row r="429">
          <cell r="AT429">
            <v>0</v>
          </cell>
        </row>
        <row r="430">
          <cell r="AT430">
            <v>0</v>
          </cell>
        </row>
        <row r="431">
          <cell r="AT431">
            <v>60353400</v>
          </cell>
        </row>
        <row r="432">
          <cell r="AT432">
            <v>0</v>
          </cell>
        </row>
        <row r="433">
          <cell r="AT433">
            <v>0</v>
          </cell>
        </row>
        <row r="434">
          <cell r="AT434">
            <v>0</v>
          </cell>
        </row>
        <row r="435">
          <cell r="AT435">
            <v>0</v>
          </cell>
        </row>
        <row r="436">
          <cell r="AT436">
            <v>0</v>
          </cell>
        </row>
        <row r="437">
          <cell r="AT437">
            <v>0</v>
          </cell>
        </row>
        <row r="438">
          <cell r="AT438">
            <v>0</v>
          </cell>
        </row>
        <row r="439">
          <cell r="AT439">
            <v>0</v>
          </cell>
        </row>
        <row r="440">
          <cell r="AT440">
            <v>0</v>
          </cell>
        </row>
        <row r="441">
          <cell r="AT441">
            <v>0</v>
          </cell>
        </row>
        <row r="442">
          <cell r="AT442">
            <v>0</v>
          </cell>
        </row>
        <row r="443">
          <cell r="AT443">
            <v>0</v>
          </cell>
        </row>
        <row r="444">
          <cell r="AT444">
            <v>41208000</v>
          </cell>
        </row>
        <row r="445">
          <cell r="AT445">
            <v>0</v>
          </cell>
        </row>
        <row r="446">
          <cell r="AT446">
            <v>0</v>
          </cell>
        </row>
        <row r="447">
          <cell r="AT447">
            <v>0</v>
          </cell>
        </row>
        <row r="448">
          <cell r="AT448">
            <v>0</v>
          </cell>
        </row>
        <row r="449">
          <cell r="AT449">
            <v>0</v>
          </cell>
        </row>
        <row r="450">
          <cell r="AT450">
            <v>0</v>
          </cell>
        </row>
        <row r="451">
          <cell r="AT451">
            <v>0</v>
          </cell>
        </row>
        <row r="452">
          <cell r="AT452">
            <v>0</v>
          </cell>
        </row>
        <row r="453">
          <cell r="AT453">
            <v>0</v>
          </cell>
        </row>
        <row r="454">
          <cell r="AT454">
            <v>7517400</v>
          </cell>
        </row>
        <row r="455">
          <cell r="AT455">
            <v>0</v>
          </cell>
        </row>
        <row r="456">
          <cell r="AT456">
            <v>0</v>
          </cell>
        </row>
        <row r="457">
          <cell r="AT457">
            <v>0</v>
          </cell>
        </row>
        <row r="458">
          <cell r="AT458">
            <v>0</v>
          </cell>
        </row>
        <row r="459">
          <cell r="AT459">
            <v>11097600</v>
          </cell>
        </row>
        <row r="460">
          <cell r="AT460">
            <v>0</v>
          </cell>
        </row>
        <row r="461">
          <cell r="AT461">
            <v>0</v>
          </cell>
        </row>
        <row r="462">
          <cell r="AT462">
            <v>0</v>
          </cell>
        </row>
        <row r="463">
          <cell r="AT463">
            <v>0</v>
          </cell>
        </row>
        <row r="464">
          <cell r="AT464">
            <v>0</v>
          </cell>
        </row>
        <row r="465">
          <cell r="AT465">
            <v>0</v>
          </cell>
        </row>
        <row r="466">
          <cell r="AT466">
            <v>0</v>
          </cell>
        </row>
        <row r="467">
          <cell r="AT467">
            <v>13311000</v>
          </cell>
        </row>
        <row r="468">
          <cell r="AT468">
            <v>0</v>
          </cell>
        </row>
        <row r="469">
          <cell r="AT469">
            <v>0</v>
          </cell>
        </row>
        <row r="470">
          <cell r="AT470">
            <v>0</v>
          </cell>
        </row>
        <row r="471">
          <cell r="AT471">
            <v>0</v>
          </cell>
        </row>
        <row r="472">
          <cell r="AT472">
            <v>0</v>
          </cell>
        </row>
        <row r="473">
          <cell r="AT473">
            <v>0</v>
          </cell>
        </row>
        <row r="474">
          <cell r="AT474">
            <v>0</v>
          </cell>
        </row>
        <row r="475">
          <cell r="AT475">
            <v>4967400</v>
          </cell>
        </row>
        <row r="476">
          <cell r="AT476">
            <v>0</v>
          </cell>
        </row>
        <row r="477">
          <cell r="AT477">
            <v>0</v>
          </cell>
        </row>
        <row r="478">
          <cell r="AT478">
            <v>0</v>
          </cell>
        </row>
        <row r="479">
          <cell r="AT479">
            <v>0</v>
          </cell>
        </row>
        <row r="480">
          <cell r="AT480">
            <v>0</v>
          </cell>
        </row>
        <row r="481">
          <cell r="AT481">
            <v>14749200</v>
          </cell>
        </row>
        <row r="482">
          <cell r="AT482">
            <v>0</v>
          </cell>
        </row>
        <row r="483">
          <cell r="AT483">
            <v>0</v>
          </cell>
        </row>
        <row r="484">
          <cell r="AT484">
            <v>0</v>
          </cell>
        </row>
        <row r="485">
          <cell r="AT485">
            <v>0</v>
          </cell>
        </row>
        <row r="486">
          <cell r="AT486">
            <v>9149400</v>
          </cell>
        </row>
        <row r="487">
          <cell r="AT487">
            <v>0</v>
          </cell>
        </row>
        <row r="488">
          <cell r="AT488">
            <v>0</v>
          </cell>
        </row>
        <row r="489">
          <cell r="AT489">
            <v>0</v>
          </cell>
        </row>
        <row r="490">
          <cell r="AT490">
            <v>0</v>
          </cell>
        </row>
        <row r="491">
          <cell r="AT491">
            <v>9149400</v>
          </cell>
        </row>
        <row r="492">
          <cell r="AT492">
            <v>0</v>
          </cell>
        </row>
        <row r="493">
          <cell r="AT493">
            <v>0</v>
          </cell>
        </row>
        <row r="494">
          <cell r="AT494">
            <v>0</v>
          </cell>
        </row>
        <row r="495">
          <cell r="AT495">
            <v>0</v>
          </cell>
        </row>
        <row r="496">
          <cell r="AT496">
            <v>13137600</v>
          </cell>
        </row>
        <row r="497">
          <cell r="AT497">
            <v>0</v>
          </cell>
        </row>
        <row r="498">
          <cell r="AT498">
            <v>0</v>
          </cell>
        </row>
        <row r="499">
          <cell r="AT499">
            <v>0</v>
          </cell>
        </row>
        <row r="500">
          <cell r="AT500">
            <v>0</v>
          </cell>
        </row>
        <row r="501">
          <cell r="AT501">
            <v>0</v>
          </cell>
        </row>
        <row r="502">
          <cell r="AT502">
            <v>11515800</v>
          </cell>
        </row>
        <row r="503">
          <cell r="AT503">
            <v>0</v>
          </cell>
        </row>
        <row r="504">
          <cell r="AT504">
            <v>0</v>
          </cell>
        </row>
        <row r="505">
          <cell r="AT505">
            <v>0</v>
          </cell>
        </row>
        <row r="506">
          <cell r="AT506">
            <v>0</v>
          </cell>
        </row>
        <row r="507">
          <cell r="AT507">
            <v>0</v>
          </cell>
        </row>
        <row r="508">
          <cell r="AT508">
            <v>6752400</v>
          </cell>
        </row>
        <row r="509">
          <cell r="AT509">
            <v>0</v>
          </cell>
        </row>
        <row r="510">
          <cell r="AT510">
            <v>0</v>
          </cell>
        </row>
        <row r="511">
          <cell r="AT511">
            <v>0</v>
          </cell>
        </row>
        <row r="512">
          <cell r="AT512">
            <v>0</v>
          </cell>
        </row>
        <row r="513">
          <cell r="AT513">
            <v>4579800</v>
          </cell>
        </row>
        <row r="514">
          <cell r="AT514">
            <v>0</v>
          </cell>
        </row>
        <row r="515">
          <cell r="AT515">
            <v>0</v>
          </cell>
        </row>
        <row r="516">
          <cell r="AT516">
            <v>0</v>
          </cell>
        </row>
        <row r="517">
          <cell r="AT517">
            <v>0</v>
          </cell>
        </row>
        <row r="518">
          <cell r="AT518">
            <v>18910800</v>
          </cell>
        </row>
        <row r="519">
          <cell r="AT519">
            <v>0</v>
          </cell>
        </row>
        <row r="520">
          <cell r="AT520">
            <v>0</v>
          </cell>
        </row>
        <row r="521">
          <cell r="AT521">
            <v>0</v>
          </cell>
        </row>
        <row r="522">
          <cell r="AT522">
            <v>0</v>
          </cell>
        </row>
        <row r="523">
          <cell r="AT523">
            <v>1950240</v>
          </cell>
        </row>
        <row r="524">
          <cell r="AT524">
            <v>0</v>
          </cell>
        </row>
        <row r="525">
          <cell r="AT525">
            <v>328743.87839999999</v>
          </cell>
        </row>
        <row r="526">
          <cell r="AT526">
            <v>328743.87839999999</v>
          </cell>
        </row>
        <row r="527">
          <cell r="AT527">
            <v>328743.87839999999</v>
          </cell>
        </row>
        <row r="528">
          <cell r="AT528">
            <v>841543.56857142865</v>
          </cell>
        </row>
        <row r="529">
          <cell r="AT529">
            <v>0</v>
          </cell>
        </row>
        <row r="530">
          <cell r="AT530">
            <v>136476</v>
          </cell>
        </row>
        <row r="531">
          <cell r="AT531">
            <v>791782.28571428568</v>
          </cell>
        </row>
        <row r="532">
          <cell r="AT532">
            <v>103690.28571428572</v>
          </cell>
        </row>
        <row r="533">
          <cell r="AT533">
            <v>126490.2</v>
          </cell>
        </row>
        <row r="534">
          <cell r="AT534">
            <v>366786.9</v>
          </cell>
        </row>
        <row r="535">
          <cell r="AT535">
            <v>813358.2</v>
          </cell>
        </row>
        <row r="536">
          <cell r="AT536">
            <v>182153.64</v>
          </cell>
        </row>
        <row r="537">
          <cell r="AT537">
            <v>172977.42857142858</v>
          </cell>
        </row>
        <row r="538">
          <cell r="AT538">
            <v>259225.71428571429</v>
          </cell>
        </row>
        <row r="539">
          <cell r="AT539">
            <v>351258.85714285716</v>
          </cell>
        </row>
        <row r="540">
          <cell r="AT540">
            <v>223467.42857142858</v>
          </cell>
        </row>
        <row r="541">
          <cell r="AT541">
            <v>332155.71428571432</v>
          </cell>
        </row>
        <row r="542">
          <cell r="AT542">
            <v>1088839.2171428571</v>
          </cell>
        </row>
        <row r="543">
          <cell r="AT543">
            <v>0</v>
          </cell>
        </row>
        <row r="544">
          <cell r="AT544">
            <v>1331471.8884885288</v>
          </cell>
        </row>
        <row r="545">
          <cell r="AT545">
            <v>2443083.1884885286</v>
          </cell>
        </row>
        <row r="546">
          <cell r="AT546">
            <v>2213583.1884885286</v>
          </cell>
        </row>
        <row r="547">
          <cell r="AT547">
            <v>13255083.188488528</v>
          </cell>
        </row>
        <row r="548">
          <cell r="AT548">
            <v>0</v>
          </cell>
        </row>
        <row r="549">
          <cell r="AT549">
            <v>497895.1814</v>
          </cell>
        </row>
        <row r="550">
          <cell r="AT550">
            <v>290144.47666666668</v>
          </cell>
        </row>
        <row r="551">
          <cell r="AT551">
            <v>1084254.0815679999</v>
          </cell>
        </row>
        <row r="552">
          <cell r="AT552">
            <v>366547.66560000001</v>
          </cell>
        </row>
        <row r="553">
          <cell r="AT553">
            <v>123838.768832</v>
          </cell>
        </row>
        <row r="554">
          <cell r="AT554">
            <v>941759.55391999998</v>
          </cell>
        </row>
        <row r="555">
          <cell r="AT555">
            <v>693539.58364800015</v>
          </cell>
        </row>
        <row r="556">
          <cell r="AT556">
            <v>326812.86284800008</v>
          </cell>
        </row>
        <row r="557">
          <cell r="AT557">
            <v>197544.68730181819</v>
          </cell>
        </row>
        <row r="558">
          <cell r="AT558">
            <v>98495.198591999986</v>
          </cell>
        </row>
        <row r="559">
          <cell r="AT559">
            <v>75756.948256000003</v>
          </cell>
        </row>
        <row r="560">
          <cell r="AT560">
            <v>36478.865632000001</v>
          </cell>
        </row>
        <row r="561">
          <cell r="AT561">
            <v>26230.811004000003</v>
          </cell>
        </row>
        <row r="562">
          <cell r="AT562">
            <v>17512.706016000004</v>
          </cell>
        </row>
        <row r="563">
          <cell r="AT563">
            <v>11985.353567999999</v>
          </cell>
        </row>
        <row r="564">
          <cell r="AT564">
            <v>0</v>
          </cell>
        </row>
        <row r="565">
          <cell r="AT565">
            <v>319295.14869999996</v>
          </cell>
        </row>
        <row r="566">
          <cell r="AT566">
            <v>175129.381368</v>
          </cell>
        </row>
        <row r="567">
          <cell r="AT567">
            <v>127879.63516799999</v>
          </cell>
        </row>
        <row r="568">
          <cell r="AT568">
            <v>84447.786672000017</v>
          </cell>
        </row>
        <row r="569">
          <cell r="AT569">
            <v>55836.717768000002</v>
          </cell>
        </row>
        <row r="570">
          <cell r="AT570">
            <v>36478.865632000001</v>
          </cell>
        </row>
        <row r="571">
          <cell r="AT571">
            <v>26230.811004000003</v>
          </cell>
        </row>
        <row r="572">
          <cell r="AT572">
            <v>17512.706016000004</v>
          </cell>
        </row>
        <row r="573">
          <cell r="AT573">
            <v>11985.353567999999</v>
          </cell>
        </row>
        <row r="574">
          <cell r="AT574">
            <v>0</v>
          </cell>
        </row>
        <row r="575">
          <cell r="AT575">
            <v>34504.636967999999</v>
          </cell>
        </row>
        <row r="576">
          <cell r="AT576">
            <v>22526.086187999997</v>
          </cell>
        </row>
        <row r="577">
          <cell r="AT577">
            <v>19850.196971999998</v>
          </cell>
        </row>
        <row r="578">
          <cell r="AT578">
            <v>0</v>
          </cell>
        </row>
        <row r="579">
          <cell r="AT579">
            <v>768531.15899999999</v>
          </cell>
        </row>
        <row r="580">
          <cell r="AT580">
            <v>463191.99300000002</v>
          </cell>
        </row>
        <row r="581">
          <cell r="AT581">
            <v>312880.58999999997</v>
          </cell>
        </row>
        <row r="582">
          <cell r="AT582">
            <v>237655.24199999997</v>
          </cell>
        </row>
        <row r="583">
          <cell r="AT583">
            <v>0</v>
          </cell>
        </row>
        <row r="584">
          <cell r="AT584">
            <v>13606262.62105263</v>
          </cell>
        </row>
        <row r="585">
          <cell r="AT585">
            <v>319294.84999999998</v>
          </cell>
        </row>
        <row r="586">
          <cell r="AT586">
            <v>3450463.6967999991</v>
          </cell>
        </row>
        <row r="587">
          <cell r="AT587">
            <v>0</v>
          </cell>
        </row>
        <row r="588">
          <cell r="AT588">
            <v>251532</v>
          </cell>
        </row>
        <row r="589">
          <cell r="AT589">
            <v>220000</v>
          </cell>
        </row>
        <row r="590">
          <cell r="AT590">
            <v>390154.73</v>
          </cell>
        </row>
        <row r="591">
          <cell r="AT591">
            <v>0</v>
          </cell>
        </row>
        <row r="592">
          <cell r="AT592">
            <v>251532</v>
          </cell>
        </row>
        <row r="593">
          <cell r="AT593">
            <v>220000</v>
          </cell>
        </row>
        <row r="594">
          <cell r="AT594">
            <v>390154.73</v>
          </cell>
        </row>
        <row r="595">
          <cell r="AT595">
            <v>592247.34260000009</v>
          </cell>
        </row>
        <row r="596">
          <cell r="AT596">
            <v>0</v>
          </cell>
        </row>
        <row r="597">
          <cell r="AT597">
            <v>0</v>
          </cell>
        </row>
        <row r="598">
          <cell r="AT598">
            <v>32493936</v>
          </cell>
        </row>
        <row r="599">
          <cell r="AT599">
            <v>4136894.58</v>
          </cell>
        </row>
        <row r="600">
          <cell r="AT600">
            <v>0</v>
          </cell>
        </row>
        <row r="601">
          <cell r="AT601">
            <v>5488875.3150000004</v>
          </cell>
        </row>
        <row r="602">
          <cell r="AT602">
            <v>413954.2</v>
          </cell>
        </row>
        <row r="603">
          <cell r="AT603">
            <v>1656812.3</v>
          </cell>
        </row>
        <row r="604">
          <cell r="AT604">
            <v>2037222</v>
          </cell>
        </row>
        <row r="605">
          <cell r="AT605">
            <v>2451957.6</v>
          </cell>
        </row>
        <row r="606">
          <cell r="AT606">
            <v>7769474.790000001</v>
          </cell>
        </row>
        <row r="607">
          <cell r="AT607">
            <v>7025799</v>
          </cell>
        </row>
        <row r="608">
          <cell r="AT608">
            <v>567600</v>
          </cell>
        </row>
        <row r="609">
          <cell r="AT609">
            <v>19102089.600000001</v>
          </cell>
        </row>
        <row r="610">
          <cell r="AT610">
            <v>14489349.6</v>
          </cell>
        </row>
        <row r="611">
          <cell r="AT611">
            <v>10076008.800000001</v>
          </cell>
        </row>
        <row r="612">
          <cell r="AT612">
            <v>7494933.5999999996</v>
          </cell>
        </row>
        <row r="613">
          <cell r="AT613">
            <v>6334046.4000000004</v>
          </cell>
        </row>
        <row r="614">
          <cell r="AT614">
            <v>5100506.4000000004</v>
          </cell>
        </row>
        <row r="615">
          <cell r="AT615">
            <v>3720868.8</v>
          </cell>
        </row>
        <row r="616">
          <cell r="AT616">
            <v>4067500.8</v>
          </cell>
        </row>
        <row r="617">
          <cell r="AT617">
            <v>620242.85714285739</v>
          </cell>
        </row>
        <row r="618">
          <cell r="AT618">
            <v>620242.85714285739</v>
          </cell>
        </row>
        <row r="619">
          <cell r="AT619">
            <v>414542.85714285728</v>
          </cell>
        </row>
        <row r="620">
          <cell r="AT620">
            <v>414542.85714285728</v>
          </cell>
        </row>
        <row r="621">
          <cell r="AT621">
            <v>414542.85714285728</v>
          </cell>
        </row>
        <row r="622">
          <cell r="AT622">
            <v>414542.85714285728</v>
          </cell>
        </row>
        <row r="623">
          <cell r="AT623">
            <v>414542.85714285728</v>
          </cell>
        </row>
        <row r="624">
          <cell r="AT624">
            <v>104476.55999999998</v>
          </cell>
        </row>
        <row r="625">
          <cell r="AT625">
            <v>84635.520000000004</v>
          </cell>
        </row>
        <row r="626">
          <cell r="AT626">
            <v>42731.88</v>
          </cell>
        </row>
        <row r="627">
          <cell r="AT627">
            <v>32788.92</v>
          </cell>
        </row>
        <row r="628">
          <cell r="AT628">
            <v>27767.46</v>
          </cell>
        </row>
        <row r="629">
          <cell r="AT629">
            <v>24086.28</v>
          </cell>
        </row>
        <row r="630">
          <cell r="AT630">
            <v>22364.52</v>
          </cell>
        </row>
        <row r="631">
          <cell r="AT631">
            <v>22364.52</v>
          </cell>
        </row>
        <row r="632">
          <cell r="AT632">
            <v>140607</v>
          </cell>
        </row>
        <row r="633">
          <cell r="AT633">
            <v>104483.7</v>
          </cell>
        </row>
        <row r="634">
          <cell r="AT634">
            <v>61591.68</v>
          </cell>
        </row>
        <row r="635">
          <cell r="AT635">
            <v>46120.32</v>
          </cell>
        </row>
        <row r="636">
          <cell r="AT636">
            <v>40130.370000000003</v>
          </cell>
        </row>
        <row r="637">
          <cell r="AT637">
            <v>35572.5</v>
          </cell>
        </row>
        <row r="638">
          <cell r="AT638">
            <v>32582.880000000001</v>
          </cell>
        </row>
        <row r="639">
          <cell r="AT639">
            <v>32582.880000000001</v>
          </cell>
        </row>
        <row r="640">
          <cell r="AT640">
            <v>140607</v>
          </cell>
        </row>
        <row r="641">
          <cell r="AT641">
            <v>140607</v>
          </cell>
        </row>
        <row r="642">
          <cell r="AT642">
            <v>140607</v>
          </cell>
        </row>
        <row r="643">
          <cell r="AT643">
            <v>104483.7</v>
          </cell>
        </row>
        <row r="644">
          <cell r="AT644">
            <v>104483.7</v>
          </cell>
        </row>
        <row r="645">
          <cell r="AT645">
            <v>71016.479999999996</v>
          </cell>
        </row>
        <row r="646">
          <cell r="AT646">
            <v>46120.32</v>
          </cell>
        </row>
        <row r="647">
          <cell r="AT647">
            <v>40130.370000000003</v>
          </cell>
        </row>
        <row r="648">
          <cell r="AT648">
            <v>35572.5</v>
          </cell>
        </row>
        <row r="649">
          <cell r="AT649">
            <v>60694.080000000002</v>
          </cell>
        </row>
        <row r="650">
          <cell r="AT650">
            <v>43166.400000000001</v>
          </cell>
        </row>
        <row r="651">
          <cell r="AT651">
            <v>32707.32</v>
          </cell>
        </row>
        <row r="652">
          <cell r="AT652">
            <v>26962.68</v>
          </cell>
        </row>
        <row r="653">
          <cell r="AT653">
            <v>24340.26</v>
          </cell>
        </row>
        <row r="654">
          <cell r="AT654">
            <v>22586.880000000001</v>
          </cell>
        </row>
        <row r="655">
          <cell r="AT655">
            <v>43998.720000000001</v>
          </cell>
        </row>
        <row r="656">
          <cell r="AT656">
            <v>67150.272000000012</v>
          </cell>
        </row>
        <row r="657">
          <cell r="AT657">
            <v>47964.480000000003</v>
          </cell>
        </row>
        <row r="658">
          <cell r="AT658">
            <v>34763.64</v>
          </cell>
        </row>
        <row r="659">
          <cell r="AT659">
            <v>28119.360000000001</v>
          </cell>
        </row>
        <row r="660">
          <cell r="AT660">
            <v>24940.02</v>
          </cell>
        </row>
        <row r="661">
          <cell r="AT661">
            <v>22758.240000000002</v>
          </cell>
        </row>
        <row r="662">
          <cell r="AT662">
            <v>20950.8</v>
          </cell>
        </row>
        <row r="663">
          <cell r="AT663">
            <v>1720369.74</v>
          </cell>
        </row>
        <row r="664">
          <cell r="AT664">
            <v>993289.26</v>
          </cell>
        </row>
        <row r="665">
          <cell r="AT665">
            <v>633090.54</v>
          </cell>
        </row>
        <row r="666">
          <cell r="AT666">
            <v>488935.98</v>
          </cell>
        </row>
        <row r="667">
          <cell r="AT667">
            <v>474349.98</v>
          </cell>
        </row>
        <row r="668">
          <cell r="AT668">
            <v>253871.88</v>
          </cell>
        </row>
        <row r="669">
          <cell r="AT669">
            <v>0</v>
          </cell>
        </row>
        <row r="670">
          <cell r="AT670">
            <v>44799737.399999999</v>
          </cell>
        </row>
        <row r="671">
          <cell r="AT671">
            <v>29638738.800000001</v>
          </cell>
        </row>
        <row r="672">
          <cell r="AT672">
            <v>24151413</v>
          </cell>
        </row>
        <row r="673">
          <cell r="AT673">
            <v>16722948</v>
          </cell>
        </row>
        <row r="674">
          <cell r="AT674">
            <v>11264668.800000001</v>
          </cell>
        </row>
        <row r="675">
          <cell r="AT675">
            <v>8576713.1999999993</v>
          </cell>
        </row>
        <row r="676">
          <cell r="AT676">
            <v>6720674.4000000004</v>
          </cell>
        </row>
        <row r="677">
          <cell r="AT677">
            <v>3982948.2</v>
          </cell>
        </row>
        <row r="678">
          <cell r="AT678">
            <v>699341.58</v>
          </cell>
        </row>
        <row r="679">
          <cell r="AT679">
            <v>325412.64</v>
          </cell>
        </row>
        <row r="680">
          <cell r="AT680">
            <v>243680.04</v>
          </cell>
        </row>
        <row r="681">
          <cell r="AT681">
            <v>120570.12</v>
          </cell>
        </row>
        <row r="682">
          <cell r="AT682">
            <v>74403.899999999994</v>
          </cell>
        </row>
        <row r="683">
          <cell r="AT683">
            <v>522718.38</v>
          </cell>
        </row>
        <row r="684">
          <cell r="AT684">
            <v>293686.56</v>
          </cell>
        </row>
        <row r="685">
          <cell r="AT685">
            <v>182210.76</v>
          </cell>
        </row>
        <row r="686">
          <cell r="AT686">
            <v>98758.44</v>
          </cell>
        </row>
        <row r="687">
          <cell r="AT687">
            <v>66252.06</v>
          </cell>
        </row>
        <row r="688">
          <cell r="AT688">
            <v>232198.92</v>
          </cell>
        </row>
        <row r="689">
          <cell r="AT689">
            <v>154884.96</v>
          </cell>
        </row>
        <row r="690">
          <cell r="AT690">
            <v>101082</v>
          </cell>
        </row>
        <row r="691">
          <cell r="AT691">
            <v>60404.4</v>
          </cell>
        </row>
        <row r="692">
          <cell r="AT692">
            <v>41695.56</v>
          </cell>
        </row>
        <row r="693">
          <cell r="AT693">
            <v>26176.26</v>
          </cell>
        </row>
        <row r="694">
          <cell r="AT694">
            <v>15359.16</v>
          </cell>
        </row>
        <row r="695">
          <cell r="AT695">
            <v>30294</v>
          </cell>
        </row>
        <row r="696">
          <cell r="AT696">
            <v>20374.5</v>
          </cell>
        </row>
        <row r="697">
          <cell r="AT697">
            <v>74064.240000000005</v>
          </cell>
        </row>
        <row r="698">
          <cell r="AT698">
            <v>43164.36</v>
          </cell>
        </row>
        <row r="699">
          <cell r="AT699">
            <v>28085.7</v>
          </cell>
        </row>
        <row r="700">
          <cell r="AT700">
            <v>16460.759999999998</v>
          </cell>
        </row>
        <row r="701">
          <cell r="AT701">
            <v>99529.56</v>
          </cell>
        </row>
        <row r="702">
          <cell r="AT702">
            <v>65168.82</v>
          </cell>
        </row>
        <row r="703">
          <cell r="AT703">
            <v>99529.56</v>
          </cell>
        </row>
        <row r="704">
          <cell r="AT704">
            <v>65168.82</v>
          </cell>
        </row>
        <row r="705">
          <cell r="AT705">
            <v>0</v>
          </cell>
        </row>
        <row r="706">
          <cell r="AT706">
            <v>44799737.399999999</v>
          </cell>
        </row>
        <row r="707">
          <cell r="AT707">
            <v>24151413</v>
          </cell>
        </row>
        <row r="708">
          <cell r="AT708">
            <v>232198.92</v>
          </cell>
        </row>
        <row r="709">
          <cell r="AT709">
            <v>101082</v>
          </cell>
        </row>
        <row r="710">
          <cell r="AT710">
            <v>410040</v>
          </cell>
        </row>
        <row r="711">
          <cell r="AT711">
            <v>296397.71999999997</v>
          </cell>
        </row>
        <row r="712">
          <cell r="AT712">
            <v>0</v>
          </cell>
        </row>
        <row r="713">
          <cell r="AT713">
            <v>23914968</v>
          </cell>
        </row>
        <row r="714">
          <cell r="AT714">
            <v>16291162.800000001</v>
          </cell>
        </row>
        <row r="715">
          <cell r="AT715">
            <v>276916.74</v>
          </cell>
        </row>
        <row r="902">
          <cell r="AT902">
            <v>428154180</v>
          </cell>
        </row>
        <row r="903">
          <cell r="AT903">
            <v>63862200</v>
          </cell>
        </row>
        <row r="904">
          <cell r="AT904">
            <v>64984200</v>
          </cell>
        </row>
        <row r="905">
          <cell r="AT905">
            <v>74266200</v>
          </cell>
        </row>
        <row r="906">
          <cell r="AT906">
            <v>8404800</v>
          </cell>
        </row>
        <row r="907">
          <cell r="AT907">
            <v>8404800</v>
          </cell>
        </row>
        <row r="908">
          <cell r="AT908">
            <v>22338000</v>
          </cell>
        </row>
        <row r="909">
          <cell r="AT909">
            <v>75133200</v>
          </cell>
        </row>
        <row r="910">
          <cell r="AT910">
            <v>1950240</v>
          </cell>
        </row>
        <row r="911">
          <cell r="AT911">
            <v>0</v>
          </cell>
        </row>
        <row r="912">
          <cell r="AT912">
            <v>328743.87839999999</v>
          </cell>
        </row>
        <row r="913">
          <cell r="AT913">
            <v>328743.87839999999</v>
          </cell>
        </row>
        <row r="914">
          <cell r="AT914">
            <v>328743.87839999999</v>
          </cell>
        </row>
        <row r="915">
          <cell r="AT915">
            <v>841543.56857142865</v>
          </cell>
        </row>
        <row r="916">
          <cell r="AT916">
            <v>0</v>
          </cell>
        </row>
        <row r="917">
          <cell r="AT917">
            <v>159630</v>
          </cell>
        </row>
        <row r="918">
          <cell r="AT918">
            <v>147418.56</v>
          </cell>
        </row>
        <row r="919">
          <cell r="AT919">
            <v>791782.28571428568</v>
          </cell>
        </row>
        <row r="920">
          <cell r="AT920">
            <v>103690.28571428572</v>
          </cell>
        </row>
        <row r="921">
          <cell r="AT921">
            <v>241175.94</v>
          </cell>
        </row>
        <row r="922">
          <cell r="AT922">
            <v>366786.9</v>
          </cell>
        </row>
        <row r="923">
          <cell r="AT923">
            <v>172977.42857142858</v>
          </cell>
        </row>
        <row r="924">
          <cell r="AT924">
            <v>259225.71428571429</v>
          </cell>
        </row>
        <row r="925">
          <cell r="AT925">
            <v>223467.42857142858</v>
          </cell>
        </row>
        <row r="926">
          <cell r="AT926">
            <v>332155.71428571432</v>
          </cell>
        </row>
        <row r="927">
          <cell r="AT927">
            <v>0</v>
          </cell>
        </row>
        <row r="928">
          <cell r="AT928">
            <v>1331471.8884885288</v>
          </cell>
        </row>
        <row r="929">
          <cell r="AT929">
            <v>2443083.1884885286</v>
          </cell>
        </row>
        <row r="930">
          <cell r="AT930">
            <v>2213583.1884885286</v>
          </cell>
        </row>
        <row r="931">
          <cell r="AT931">
            <v>13255083.188488528</v>
          </cell>
        </row>
        <row r="932">
          <cell r="AT932">
            <v>0</v>
          </cell>
        </row>
        <row r="933">
          <cell r="AT933">
            <v>403122.54329999996</v>
          </cell>
        </row>
        <row r="934">
          <cell r="AT934">
            <v>75756.948256000003</v>
          </cell>
        </row>
        <row r="935">
          <cell r="AT935">
            <v>1163087.1858000001</v>
          </cell>
        </row>
        <row r="936">
          <cell r="AT936">
            <v>462191.26140000002</v>
          </cell>
        </row>
        <row r="937">
          <cell r="AT937">
            <v>332703.64750000002</v>
          </cell>
        </row>
        <row r="938">
          <cell r="AT938">
            <v>941759.55391999998</v>
          </cell>
        </row>
        <row r="939">
          <cell r="AT939">
            <v>197544.68730181819</v>
          </cell>
        </row>
        <row r="940">
          <cell r="AT940">
            <v>66135.116736000011</v>
          </cell>
        </row>
        <row r="941">
          <cell r="AT941">
            <v>52461.622008000006</v>
          </cell>
        </row>
        <row r="942">
          <cell r="AT942">
            <v>17512.706016000004</v>
          </cell>
        </row>
        <row r="943">
          <cell r="AT943">
            <v>11985.353567999999</v>
          </cell>
        </row>
        <row r="944">
          <cell r="AT944">
            <v>0</v>
          </cell>
        </row>
        <row r="945">
          <cell r="AT945">
            <v>631094.78139999998</v>
          </cell>
        </row>
        <row r="946">
          <cell r="AT946">
            <v>235870.73748000001</v>
          </cell>
        </row>
        <row r="947">
          <cell r="AT947">
            <v>175129.381368</v>
          </cell>
        </row>
        <row r="948">
          <cell r="AT948">
            <v>127879.63516799999</v>
          </cell>
        </row>
        <row r="949">
          <cell r="AT949">
            <v>84447.786672000017</v>
          </cell>
        </row>
        <row r="950">
          <cell r="AT950">
            <v>55836.717768000002</v>
          </cell>
        </row>
        <row r="951">
          <cell r="AT951">
            <v>36478.865632000001</v>
          </cell>
        </row>
        <row r="952">
          <cell r="AT952">
            <v>26230.811004000003</v>
          </cell>
        </row>
        <row r="953">
          <cell r="AT953">
            <v>17512.706016000004</v>
          </cell>
        </row>
        <row r="954">
          <cell r="AT954">
            <v>11985.353567999999</v>
          </cell>
        </row>
        <row r="955">
          <cell r="AT955">
            <v>0</v>
          </cell>
        </row>
        <row r="956">
          <cell r="AT956">
            <v>34504.636967999999</v>
          </cell>
        </row>
        <row r="957">
          <cell r="AT957">
            <v>22526.086187999997</v>
          </cell>
        </row>
        <row r="958">
          <cell r="AT958">
            <v>19850.196971999998</v>
          </cell>
        </row>
        <row r="959">
          <cell r="AT959">
            <v>0</v>
          </cell>
        </row>
        <row r="960">
          <cell r="AT960">
            <v>312880.58999999997</v>
          </cell>
        </row>
        <row r="961">
          <cell r="AT961">
            <v>0</v>
          </cell>
        </row>
        <row r="962">
          <cell r="AT962">
            <v>0</v>
          </cell>
        </row>
        <row r="963">
          <cell r="AT963">
            <v>13606262.62105263</v>
          </cell>
        </row>
        <row r="964">
          <cell r="AT964">
            <v>319294.84999999998</v>
          </cell>
        </row>
        <row r="965">
          <cell r="AT965">
            <v>3450463.6967999991</v>
          </cell>
        </row>
        <row r="966">
          <cell r="AT966">
            <v>0</v>
          </cell>
        </row>
        <row r="967">
          <cell r="AT967">
            <v>251532</v>
          </cell>
        </row>
        <row r="968">
          <cell r="AT968">
            <v>220000</v>
          </cell>
        </row>
        <row r="969">
          <cell r="AT969">
            <v>390154.73</v>
          </cell>
        </row>
        <row r="970">
          <cell r="AT970">
            <v>0</v>
          </cell>
        </row>
        <row r="971">
          <cell r="AT971">
            <v>251532</v>
          </cell>
        </row>
        <row r="972">
          <cell r="AT972">
            <v>220000</v>
          </cell>
        </row>
        <row r="973">
          <cell r="AT973">
            <v>390154.73</v>
          </cell>
        </row>
        <row r="974">
          <cell r="AT974">
            <v>592247.34260000009</v>
          </cell>
        </row>
        <row r="975">
          <cell r="AT975">
            <v>0</v>
          </cell>
        </row>
        <row r="976">
          <cell r="AT976">
            <v>0</v>
          </cell>
        </row>
        <row r="977">
          <cell r="AT977">
            <v>0</v>
          </cell>
        </row>
        <row r="978">
          <cell r="AT978">
            <v>1474243.74</v>
          </cell>
        </row>
        <row r="979">
          <cell r="AT979">
            <v>916500.6</v>
          </cell>
        </row>
        <row r="980">
          <cell r="AT980">
            <v>5684585.46</v>
          </cell>
        </row>
        <row r="981">
          <cell r="AT981">
            <v>0</v>
          </cell>
        </row>
        <row r="982">
          <cell r="AT982">
            <v>5488875.3150000004</v>
          </cell>
        </row>
        <row r="983">
          <cell r="AT983">
            <v>413954.2</v>
          </cell>
        </row>
        <row r="984">
          <cell r="AT984">
            <v>1656812.3</v>
          </cell>
        </row>
        <row r="985">
          <cell r="AT985">
            <v>2037222</v>
          </cell>
        </row>
        <row r="986">
          <cell r="AT986">
            <v>2451957.6</v>
          </cell>
        </row>
        <row r="987">
          <cell r="AT987">
            <v>7769474.790000001</v>
          </cell>
        </row>
        <row r="988">
          <cell r="AT988">
            <v>7025799</v>
          </cell>
        </row>
        <row r="989">
          <cell r="AT989">
            <v>567600</v>
          </cell>
        </row>
        <row r="990">
          <cell r="AT990">
            <v>2108172</v>
          </cell>
        </row>
        <row r="991">
          <cell r="AT991">
            <v>10879000</v>
          </cell>
        </row>
        <row r="992">
          <cell r="AT992">
            <v>0</v>
          </cell>
        </row>
        <row r="993">
          <cell r="AT993">
            <v>40242549.600000001</v>
          </cell>
        </row>
        <row r="994">
          <cell r="AT994">
            <v>26382259.199999999</v>
          </cell>
        </row>
        <row r="995">
          <cell r="AT995">
            <v>19102089.600000001</v>
          </cell>
        </row>
        <row r="996">
          <cell r="AT996">
            <v>10076008.800000001</v>
          </cell>
        </row>
        <row r="997">
          <cell r="AT997">
            <v>7494933.5999999996</v>
          </cell>
        </row>
        <row r="998">
          <cell r="AT998">
            <v>6334046.4000000004</v>
          </cell>
        </row>
        <row r="999">
          <cell r="AT999">
            <v>5100506.4000000004</v>
          </cell>
        </row>
        <row r="1000">
          <cell r="AT1000">
            <v>3720868.8</v>
          </cell>
        </row>
        <row r="1001">
          <cell r="AT1001">
            <v>4067500.8</v>
          </cell>
        </row>
        <row r="1002">
          <cell r="AT1002">
            <v>620242.85714285739</v>
          </cell>
        </row>
        <row r="1003">
          <cell r="AT1003">
            <v>620242.85714285739</v>
          </cell>
        </row>
        <row r="1004">
          <cell r="AT1004">
            <v>620242.85714285739</v>
          </cell>
        </row>
        <row r="1005">
          <cell r="AT1005">
            <v>414542.85714285728</v>
          </cell>
        </row>
        <row r="1006">
          <cell r="AT1006">
            <v>414542.85714285728</v>
          </cell>
        </row>
        <row r="1007">
          <cell r="AT1007">
            <v>414542.85714285728</v>
          </cell>
        </row>
        <row r="1008">
          <cell r="AT1008">
            <v>414542.85714285728</v>
          </cell>
        </row>
        <row r="1009">
          <cell r="AT1009">
            <v>414542.85714285728</v>
          </cell>
        </row>
        <row r="1010">
          <cell r="AT1010">
            <v>151119.12</v>
          </cell>
        </row>
        <row r="1011">
          <cell r="AT1011">
            <v>104476.55999999998</v>
          </cell>
        </row>
        <row r="1012">
          <cell r="AT1012">
            <v>42731.88</v>
          </cell>
        </row>
        <row r="1013">
          <cell r="AT1013">
            <v>32788.92</v>
          </cell>
        </row>
        <row r="1014">
          <cell r="AT1014">
            <v>27767.46</v>
          </cell>
        </row>
        <row r="1015">
          <cell r="AT1015">
            <v>24086.28</v>
          </cell>
        </row>
        <row r="1016">
          <cell r="AT1016">
            <v>22364.52</v>
          </cell>
        </row>
        <row r="1017">
          <cell r="AT1017">
            <v>22364.52</v>
          </cell>
        </row>
        <row r="1018">
          <cell r="AT1018">
            <v>140607</v>
          </cell>
        </row>
        <row r="1019">
          <cell r="AT1019">
            <v>61591.68</v>
          </cell>
        </row>
        <row r="1020">
          <cell r="AT1020">
            <v>46120.32</v>
          </cell>
        </row>
        <row r="1021">
          <cell r="AT1021">
            <v>40130.370000000003</v>
          </cell>
        </row>
        <row r="1022">
          <cell r="AT1022">
            <v>35572.5</v>
          </cell>
        </row>
        <row r="1023">
          <cell r="AT1023">
            <v>32582.880000000001</v>
          </cell>
        </row>
        <row r="1024">
          <cell r="AT1024">
            <v>32582.880000000001</v>
          </cell>
        </row>
        <row r="1025">
          <cell r="AT1025">
            <v>202816.79999999996</v>
          </cell>
        </row>
        <row r="1026">
          <cell r="AT1026">
            <v>140607</v>
          </cell>
        </row>
        <row r="1027">
          <cell r="AT1027">
            <v>104483.7</v>
          </cell>
        </row>
        <row r="1028">
          <cell r="AT1028">
            <v>71016.479999999996</v>
          </cell>
        </row>
        <row r="1029">
          <cell r="AT1029">
            <v>46120.32</v>
          </cell>
        </row>
        <row r="1030">
          <cell r="AT1030">
            <v>40130.370000000003</v>
          </cell>
        </row>
        <row r="1031">
          <cell r="AT1031">
            <v>35572.5</v>
          </cell>
        </row>
        <row r="1032">
          <cell r="AT1032">
            <v>91314.48</v>
          </cell>
        </row>
        <row r="1033">
          <cell r="AT1033">
            <v>60694.080000000002</v>
          </cell>
        </row>
        <row r="1034">
          <cell r="AT1034">
            <v>43166.400000000001</v>
          </cell>
        </row>
        <row r="1035">
          <cell r="AT1035">
            <v>32707.32</v>
          </cell>
        </row>
        <row r="1036">
          <cell r="AT1036">
            <v>26962.68</v>
          </cell>
        </row>
        <row r="1037">
          <cell r="AT1037">
            <v>24340.26</v>
          </cell>
        </row>
        <row r="1038">
          <cell r="AT1038">
            <v>22586.880000000001</v>
          </cell>
        </row>
        <row r="1039">
          <cell r="AT1039">
            <v>43998.720000000001</v>
          </cell>
        </row>
        <row r="1040">
          <cell r="AT1040">
            <v>69527.28</v>
          </cell>
        </row>
        <row r="1041">
          <cell r="AT1041">
            <v>62574.552000000003</v>
          </cell>
        </row>
        <row r="1042">
          <cell r="AT1042">
            <v>52145.46</v>
          </cell>
        </row>
        <row r="1043">
          <cell r="AT1043">
            <v>34763.64</v>
          </cell>
        </row>
        <row r="1044">
          <cell r="AT1044">
            <v>28119.360000000001</v>
          </cell>
        </row>
        <row r="1045">
          <cell r="AT1045">
            <v>24940.02</v>
          </cell>
        </row>
        <row r="1046">
          <cell r="AT1046">
            <v>22758.240000000002</v>
          </cell>
        </row>
        <row r="1047">
          <cell r="AT1047">
            <v>20950.8</v>
          </cell>
        </row>
        <row r="1048">
          <cell r="AT1048">
            <v>2483038.02</v>
          </cell>
        </row>
        <row r="1049">
          <cell r="AT1049">
            <v>2014480.62</v>
          </cell>
        </row>
        <row r="1050">
          <cell r="AT1050">
            <v>1720369.74</v>
          </cell>
        </row>
        <row r="1051">
          <cell r="AT1051">
            <v>488935.98</v>
          </cell>
        </row>
        <row r="1052">
          <cell r="AT1052">
            <v>474349.98</v>
          </cell>
        </row>
        <row r="1053">
          <cell r="AT1053">
            <v>253871.88</v>
          </cell>
        </row>
        <row r="1054">
          <cell r="AT1054">
            <v>0</v>
          </cell>
        </row>
        <row r="1055">
          <cell r="AT1055">
            <v>44799737.399999999</v>
          </cell>
        </row>
        <row r="1056">
          <cell r="AT1056">
            <v>29638738.800000001</v>
          </cell>
        </row>
        <row r="1057">
          <cell r="AT1057">
            <v>24151413</v>
          </cell>
        </row>
        <row r="1058">
          <cell r="AT1058">
            <v>16722948</v>
          </cell>
        </row>
        <row r="1059">
          <cell r="AT1059">
            <v>11264668.800000001</v>
          </cell>
        </row>
        <row r="1060">
          <cell r="AT1060">
            <v>8576713.1999999993</v>
          </cell>
        </row>
        <row r="1061">
          <cell r="AT1061">
            <v>6720674.4000000004</v>
          </cell>
        </row>
        <row r="1062">
          <cell r="AT1062">
            <v>3982948.2</v>
          </cell>
        </row>
        <row r="1063">
          <cell r="AT1063">
            <v>699341.58</v>
          </cell>
        </row>
        <row r="1064">
          <cell r="AT1064">
            <v>325412.64</v>
          </cell>
        </row>
        <row r="1065">
          <cell r="AT1065">
            <v>243680.04</v>
          </cell>
        </row>
        <row r="1066">
          <cell r="AT1066">
            <v>120570.12</v>
          </cell>
        </row>
        <row r="1067">
          <cell r="AT1067">
            <v>74403.899999999994</v>
          </cell>
        </row>
        <row r="1068">
          <cell r="AT1068">
            <v>522718.38</v>
          </cell>
        </row>
        <row r="1069">
          <cell r="AT1069">
            <v>293686.56</v>
          </cell>
        </row>
        <row r="1070">
          <cell r="AT1070">
            <v>182210.76</v>
          </cell>
        </row>
        <row r="1071">
          <cell r="AT1071">
            <v>98758.44</v>
          </cell>
        </row>
        <row r="1072">
          <cell r="AT1072">
            <v>66252.06</v>
          </cell>
        </row>
        <row r="1073">
          <cell r="AT1073">
            <v>232198.92</v>
          </cell>
        </row>
        <row r="1074">
          <cell r="AT1074">
            <v>154884.96</v>
          </cell>
        </row>
        <row r="1075">
          <cell r="AT1075">
            <v>101082</v>
          </cell>
        </row>
        <row r="1076">
          <cell r="AT1076">
            <v>60404.4</v>
          </cell>
        </row>
        <row r="1077">
          <cell r="AT1077">
            <v>41695.56</v>
          </cell>
        </row>
        <row r="1078">
          <cell r="AT1078">
            <v>26176.26</v>
          </cell>
        </row>
        <row r="1079">
          <cell r="AT1079">
            <v>15359.16</v>
          </cell>
        </row>
        <row r="1080">
          <cell r="AT1080">
            <v>30294</v>
          </cell>
        </row>
        <row r="1081">
          <cell r="AT1081">
            <v>20374.5</v>
          </cell>
        </row>
        <row r="1082">
          <cell r="AT1082">
            <v>74064.240000000005</v>
          </cell>
        </row>
        <row r="1083">
          <cell r="AT1083">
            <v>43164.36</v>
          </cell>
        </row>
        <row r="1084">
          <cell r="AT1084">
            <v>28085.7</v>
          </cell>
        </row>
        <row r="1085">
          <cell r="AT1085">
            <v>16460.759999999998</v>
          </cell>
        </row>
        <row r="1086">
          <cell r="AT1086">
            <v>99529.56</v>
          </cell>
        </row>
        <row r="1087">
          <cell r="AT1087">
            <v>65168.82</v>
          </cell>
        </row>
        <row r="1088">
          <cell r="AT1088">
            <v>99529.56</v>
          </cell>
        </row>
        <row r="1089">
          <cell r="AT1089">
            <v>65168.82</v>
          </cell>
        </row>
        <row r="1090">
          <cell r="AT1090">
            <v>0</v>
          </cell>
        </row>
        <row r="1091">
          <cell r="AT1091">
            <v>44799737.399999999</v>
          </cell>
        </row>
        <row r="1092">
          <cell r="AT1092">
            <v>24151413</v>
          </cell>
        </row>
        <row r="1093">
          <cell r="AT1093">
            <v>16722948</v>
          </cell>
        </row>
        <row r="1094">
          <cell r="AT1094">
            <v>11264668.800000001</v>
          </cell>
        </row>
        <row r="1095">
          <cell r="AT1095">
            <v>8576713.1999999993</v>
          </cell>
        </row>
        <row r="1096">
          <cell r="AT1096">
            <v>232198.92</v>
          </cell>
        </row>
        <row r="1097">
          <cell r="AT1097">
            <v>101082</v>
          </cell>
        </row>
        <row r="1098">
          <cell r="AT1098">
            <v>296397.71999999997</v>
          </cell>
        </row>
        <row r="1099">
          <cell r="AT1099">
            <v>257040</v>
          </cell>
        </row>
        <row r="1100">
          <cell r="AT1100">
            <v>210528</v>
          </cell>
        </row>
        <row r="1226">
          <cell r="AT1226">
            <v>113954400</v>
          </cell>
        </row>
        <row r="1227">
          <cell r="AT1227">
            <v>0</v>
          </cell>
        </row>
        <row r="1228">
          <cell r="AT1228">
            <v>0</v>
          </cell>
        </row>
        <row r="1229">
          <cell r="AT1229">
            <v>0</v>
          </cell>
        </row>
        <row r="1230">
          <cell r="AT1230">
            <v>0</v>
          </cell>
        </row>
        <row r="1231">
          <cell r="AT1231">
            <v>0</v>
          </cell>
        </row>
        <row r="1232">
          <cell r="AT1232">
            <v>0</v>
          </cell>
        </row>
        <row r="1233">
          <cell r="AT1233">
            <v>0</v>
          </cell>
        </row>
        <row r="1234">
          <cell r="AT1234">
            <v>0</v>
          </cell>
        </row>
        <row r="1235">
          <cell r="AT1235">
            <v>0</v>
          </cell>
        </row>
        <row r="1236">
          <cell r="AT1236">
            <v>0</v>
          </cell>
        </row>
        <row r="1237">
          <cell r="AT1237">
            <v>0</v>
          </cell>
        </row>
        <row r="1238">
          <cell r="AT1238">
            <v>0</v>
          </cell>
        </row>
        <row r="1239">
          <cell r="AT1239">
            <v>0</v>
          </cell>
        </row>
        <row r="1240">
          <cell r="AT1240">
            <v>0</v>
          </cell>
        </row>
        <row r="1241">
          <cell r="AT1241">
            <v>0</v>
          </cell>
        </row>
        <row r="1242">
          <cell r="AT1242">
            <v>0</v>
          </cell>
        </row>
        <row r="1243">
          <cell r="AT1243">
            <v>0</v>
          </cell>
        </row>
        <row r="1244">
          <cell r="AT1244">
            <v>0</v>
          </cell>
        </row>
        <row r="1245">
          <cell r="AT1245">
            <v>0</v>
          </cell>
        </row>
        <row r="1246">
          <cell r="AT1246">
            <v>44115000</v>
          </cell>
        </row>
        <row r="1247">
          <cell r="AT1247">
            <v>0</v>
          </cell>
        </row>
        <row r="1248">
          <cell r="AT1248">
            <v>0</v>
          </cell>
        </row>
        <row r="1249">
          <cell r="AT1249">
            <v>0</v>
          </cell>
        </row>
        <row r="1250">
          <cell r="AT1250">
            <v>0</v>
          </cell>
        </row>
        <row r="1251">
          <cell r="AT1251">
            <v>0</v>
          </cell>
        </row>
        <row r="1252">
          <cell r="AT1252">
            <v>0</v>
          </cell>
        </row>
        <row r="1253">
          <cell r="AT1253">
            <v>0</v>
          </cell>
        </row>
        <row r="1254">
          <cell r="AT1254">
            <v>0</v>
          </cell>
        </row>
        <row r="1255">
          <cell r="AT1255">
            <v>0</v>
          </cell>
        </row>
        <row r="1256">
          <cell r="AT1256">
            <v>0</v>
          </cell>
        </row>
        <row r="1257">
          <cell r="AT1257">
            <v>33976200</v>
          </cell>
        </row>
        <row r="1258">
          <cell r="AT1258">
            <v>0</v>
          </cell>
        </row>
        <row r="1259">
          <cell r="AT1259">
            <v>0</v>
          </cell>
        </row>
        <row r="1260">
          <cell r="AT1260">
            <v>0</v>
          </cell>
        </row>
        <row r="1261">
          <cell r="AT1261">
            <v>0</v>
          </cell>
        </row>
        <row r="1262">
          <cell r="AT1262">
            <v>0</v>
          </cell>
        </row>
        <row r="1263">
          <cell r="AT1263">
            <v>0</v>
          </cell>
        </row>
        <row r="1264">
          <cell r="AT1264">
            <v>0</v>
          </cell>
        </row>
        <row r="1265">
          <cell r="AT1265">
            <v>0</v>
          </cell>
        </row>
        <row r="1266">
          <cell r="AT1266">
            <v>0</v>
          </cell>
        </row>
        <row r="1267">
          <cell r="AT1267">
            <v>0</v>
          </cell>
        </row>
        <row r="1268">
          <cell r="AT1268">
            <v>1950240</v>
          </cell>
        </row>
        <row r="1269">
          <cell r="AT1269">
            <v>0</v>
          </cell>
        </row>
        <row r="1270">
          <cell r="AT1270">
            <v>328743.87839999999</v>
          </cell>
        </row>
        <row r="1271">
          <cell r="AT1271">
            <v>0</v>
          </cell>
        </row>
        <row r="1272">
          <cell r="AT1272">
            <v>159630</v>
          </cell>
        </row>
        <row r="1273">
          <cell r="AT1273">
            <v>147418.56</v>
          </cell>
        </row>
        <row r="1274">
          <cell r="AT1274">
            <v>241175.94</v>
          </cell>
        </row>
        <row r="1275">
          <cell r="AT1275">
            <v>172977.42857142858</v>
          </cell>
        </row>
        <row r="1276">
          <cell r="AT1276">
            <v>259225.71428571429</v>
          </cell>
        </row>
        <row r="1277">
          <cell r="AT1277">
            <v>223467.42857142858</v>
          </cell>
        </row>
        <row r="1278">
          <cell r="AT1278">
            <v>0</v>
          </cell>
        </row>
        <row r="1279">
          <cell r="AT1279">
            <v>1331471.8884885288</v>
          </cell>
        </row>
        <row r="1280">
          <cell r="AT1280">
            <v>2443083.1884885286</v>
          </cell>
        </row>
        <row r="1281">
          <cell r="AT1281">
            <v>2213583.1884885286</v>
          </cell>
        </row>
        <row r="1282">
          <cell r="AT1282">
            <v>0</v>
          </cell>
        </row>
        <row r="1283">
          <cell r="AT1283">
            <v>283082.81040000002</v>
          </cell>
        </row>
        <row r="1284">
          <cell r="AT1284">
            <v>123838.768832</v>
          </cell>
        </row>
        <row r="1285">
          <cell r="AT1285">
            <v>138839.12192000001</v>
          </cell>
        </row>
        <row r="1286">
          <cell r="AT1286">
            <v>66135.116736000011</v>
          </cell>
        </row>
        <row r="1287">
          <cell r="AT1287">
            <v>17512.706016000004</v>
          </cell>
        </row>
        <row r="1288">
          <cell r="AT1288">
            <v>11985.353567999999</v>
          </cell>
        </row>
        <row r="1289">
          <cell r="AT1289">
            <v>0</v>
          </cell>
        </row>
        <row r="1290">
          <cell r="AT1290">
            <v>55836.717768000002</v>
          </cell>
        </row>
        <row r="1291">
          <cell r="AT1291">
            <v>36478.865632000001</v>
          </cell>
        </row>
        <row r="1292">
          <cell r="AT1292">
            <v>17512.706016000004</v>
          </cell>
        </row>
        <row r="1293">
          <cell r="AT1293">
            <v>11985.353567999999</v>
          </cell>
        </row>
        <row r="1294">
          <cell r="AT1294">
            <v>0</v>
          </cell>
        </row>
        <row r="1295">
          <cell r="AT1295">
            <v>19850.196971999998</v>
          </cell>
        </row>
        <row r="1296">
          <cell r="AT1296">
            <v>0</v>
          </cell>
        </row>
        <row r="1297">
          <cell r="AT1297">
            <v>312880.58999999997</v>
          </cell>
        </row>
        <row r="1298">
          <cell r="AT1298">
            <v>0</v>
          </cell>
        </row>
        <row r="1299">
          <cell r="AT1299">
            <v>0</v>
          </cell>
        </row>
        <row r="1300">
          <cell r="AT1300">
            <v>251532</v>
          </cell>
        </row>
        <row r="1301">
          <cell r="AT1301">
            <v>220000</v>
          </cell>
        </row>
        <row r="1302">
          <cell r="AT1302">
            <v>390154.73</v>
          </cell>
        </row>
        <row r="1303">
          <cell r="AT1303">
            <v>175129.381368</v>
          </cell>
        </row>
        <row r="1304">
          <cell r="AT1304">
            <v>0</v>
          </cell>
        </row>
        <row r="1305">
          <cell r="AT1305">
            <v>24151413</v>
          </cell>
        </row>
        <row r="1306">
          <cell r="AT1306">
            <v>101082</v>
          </cell>
        </row>
        <row r="1307">
          <cell r="AT1307">
            <v>101082</v>
          </cell>
        </row>
        <row r="1308">
          <cell r="AT1308">
            <v>410040</v>
          </cell>
        </row>
        <row r="1369">
          <cell r="AT1369">
            <v>37811400</v>
          </cell>
        </row>
        <row r="1370">
          <cell r="AT1370">
            <v>1950240</v>
          </cell>
        </row>
        <row r="1371">
          <cell r="AT1371">
            <v>328743.87839999999</v>
          </cell>
        </row>
        <row r="1372">
          <cell r="AT1372">
            <v>366786.9</v>
          </cell>
        </row>
        <row r="1373">
          <cell r="AT1373">
            <v>17512.706016000004</v>
          </cell>
        </row>
        <row r="1374">
          <cell r="AT1374">
            <v>11985.353567999999</v>
          </cell>
        </row>
        <row r="1375">
          <cell r="AT1375">
            <v>17512.706016000004</v>
          </cell>
        </row>
        <row r="1376">
          <cell r="AT1376">
            <v>11985.353567999999</v>
          </cell>
        </row>
        <row r="1377">
          <cell r="AT1377">
            <v>19850.196971999998</v>
          </cell>
        </row>
        <row r="1378">
          <cell r="AT1378">
            <v>0</v>
          </cell>
        </row>
        <row r="1379">
          <cell r="AT1379">
            <v>0</v>
          </cell>
        </row>
        <row r="1380">
          <cell r="AT1380">
            <v>508821.9</v>
          </cell>
        </row>
        <row r="1381">
          <cell r="AT1381">
            <v>428399.99999999994</v>
          </cell>
        </row>
        <row r="1382">
          <cell r="AT1382">
            <v>5100506.4000000004</v>
          </cell>
        </row>
        <row r="1383">
          <cell r="AT1383">
            <v>3720868.8</v>
          </cell>
        </row>
        <row r="1384">
          <cell r="AT1384">
            <v>414542.85714285728</v>
          </cell>
        </row>
        <row r="1385">
          <cell r="AT1385">
            <v>414542.85714285728</v>
          </cell>
        </row>
        <row r="1386">
          <cell r="AT1386">
            <v>24086.28</v>
          </cell>
        </row>
        <row r="1387">
          <cell r="AT1387">
            <v>22364.52</v>
          </cell>
        </row>
        <row r="1388">
          <cell r="AT1388">
            <v>35572.5</v>
          </cell>
        </row>
        <row r="1389">
          <cell r="AT1389">
            <v>32582.880000000001</v>
          </cell>
        </row>
        <row r="1390">
          <cell r="AT1390">
            <v>22586.880000000001</v>
          </cell>
        </row>
        <row r="1391">
          <cell r="AT1391">
            <v>43998.720000000001</v>
          </cell>
        </row>
        <row r="1392">
          <cell r="AT1392">
            <v>253871.88</v>
          </cell>
        </row>
        <row r="1393">
          <cell r="AT1393">
            <v>0</v>
          </cell>
        </row>
        <row r="1394">
          <cell r="AT1394">
            <v>44799737.399999999</v>
          </cell>
        </row>
        <row r="1395">
          <cell r="AT1395">
            <v>16722948</v>
          </cell>
        </row>
        <row r="1396">
          <cell r="AT1396">
            <v>232198.92</v>
          </cell>
        </row>
        <row r="1397">
          <cell r="AT1397">
            <v>60404.4</v>
          </cell>
        </row>
        <row r="1398">
          <cell r="AT1398">
            <v>296397.71999999997</v>
          </cell>
        </row>
        <row r="1399">
          <cell r="AT1399">
            <v>0</v>
          </cell>
        </row>
        <row r="1400">
          <cell r="AT1400">
            <v>16291162.800000001</v>
          </cell>
        </row>
        <row r="1460">
          <cell r="AT1460">
            <v>2896800</v>
          </cell>
        </row>
        <row r="1461">
          <cell r="AT1461">
            <v>0</v>
          </cell>
        </row>
        <row r="1462">
          <cell r="AT1462">
            <v>0</v>
          </cell>
        </row>
        <row r="1463">
          <cell r="AT1463">
            <v>0</v>
          </cell>
        </row>
        <row r="1464">
          <cell r="AT1464">
            <v>0</v>
          </cell>
        </row>
        <row r="1465">
          <cell r="AT1465">
            <v>1950240</v>
          </cell>
        </row>
        <row r="1466">
          <cell r="AT1466">
            <v>328743.87839999999</v>
          </cell>
        </row>
        <row r="1467">
          <cell r="AT1467">
            <v>241175.94</v>
          </cell>
        </row>
        <row r="1468">
          <cell r="AT1468">
            <v>172977.42857142858</v>
          </cell>
        </row>
        <row r="1469">
          <cell r="AT1469">
            <v>17512.706016000004</v>
          </cell>
        </row>
        <row r="1470">
          <cell r="AT1470">
            <v>11985.353567999999</v>
          </cell>
        </row>
        <row r="1471">
          <cell r="AT1471">
            <v>17512.706016000004</v>
          </cell>
        </row>
        <row r="1472">
          <cell r="AT1472">
            <v>11985.353567999999</v>
          </cell>
        </row>
        <row r="1473">
          <cell r="AT1473">
            <v>19850.196971999998</v>
          </cell>
        </row>
        <row r="1474">
          <cell r="AT1474">
            <v>0</v>
          </cell>
        </row>
        <row r="1475">
          <cell r="AT1475">
            <v>24151413</v>
          </cell>
        </row>
        <row r="1476">
          <cell r="AT1476">
            <v>11264668.800000001</v>
          </cell>
        </row>
        <row r="1477">
          <cell r="AT1477">
            <v>8576713.1999999993</v>
          </cell>
        </row>
        <row r="1478">
          <cell r="AT1478">
            <v>101082</v>
          </cell>
        </row>
        <row r="1479">
          <cell r="AT1479">
            <v>41695.56</v>
          </cell>
        </row>
        <row r="1480">
          <cell r="AT1480">
            <v>33312.18</v>
          </cell>
        </row>
        <row r="1481">
          <cell r="AT1481">
            <v>210528</v>
          </cell>
        </row>
        <row r="1558">
          <cell r="AT1558">
            <v>1950240</v>
          </cell>
        </row>
        <row r="1559">
          <cell r="AT1559">
            <v>328743.87839999999</v>
          </cell>
        </row>
        <row r="1560">
          <cell r="AT1560">
            <v>241175.94</v>
          </cell>
        </row>
        <row r="1561">
          <cell r="AT1561">
            <v>172977.42857142858</v>
          </cell>
        </row>
        <row r="1562">
          <cell r="AT1562">
            <v>17512.706016000004</v>
          </cell>
        </row>
        <row r="1563">
          <cell r="AT1563">
            <v>11985.353567999999</v>
          </cell>
        </row>
        <row r="1564">
          <cell r="AT1564">
            <v>17512.706016000004</v>
          </cell>
        </row>
        <row r="1565">
          <cell r="AT1565">
            <v>11985.353567999999</v>
          </cell>
        </row>
        <row r="1566">
          <cell r="AT1566">
            <v>19850.196971999998</v>
          </cell>
        </row>
        <row r="1567">
          <cell r="AT1567">
            <v>0</v>
          </cell>
        </row>
        <row r="1568">
          <cell r="AT1568">
            <v>24151413</v>
          </cell>
        </row>
        <row r="1569">
          <cell r="AT1569">
            <v>11264668.800000001</v>
          </cell>
        </row>
        <row r="1570">
          <cell r="AT1570">
            <v>8576713.1999999993</v>
          </cell>
        </row>
        <row r="1571">
          <cell r="AT1571">
            <v>101082</v>
          </cell>
        </row>
        <row r="1572">
          <cell r="AT1572">
            <v>41695.56</v>
          </cell>
        </row>
        <row r="1573">
          <cell r="AT1573">
            <v>33312.18</v>
          </cell>
        </row>
        <row r="1574">
          <cell r="AT1574">
            <v>210528</v>
          </cell>
        </row>
        <row r="1876">
          <cell r="AT1876">
            <v>292410540</v>
          </cell>
        </row>
        <row r="1877">
          <cell r="AT1877">
            <v>0</v>
          </cell>
        </row>
        <row r="1878">
          <cell r="AT1878">
            <v>0</v>
          </cell>
        </row>
        <row r="1879">
          <cell r="AT1879">
            <v>0</v>
          </cell>
        </row>
        <row r="1880">
          <cell r="AT1880">
            <v>0</v>
          </cell>
        </row>
        <row r="1881">
          <cell r="AT1881">
            <v>0</v>
          </cell>
        </row>
        <row r="1882">
          <cell r="AT1882">
            <v>0</v>
          </cell>
        </row>
        <row r="1883">
          <cell r="AT1883">
            <v>0</v>
          </cell>
        </row>
        <row r="1884">
          <cell r="AT1884">
            <v>0</v>
          </cell>
        </row>
        <row r="1885">
          <cell r="AT1885">
            <v>0</v>
          </cell>
        </row>
        <row r="1886">
          <cell r="AT1886">
            <v>0</v>
          </cell>
        </row>
        <row r="1887">
          <cell r="AT1887">
            <v>0</v>
          </cell>
        </row>
        <row r="1888">
          <cell r="AT1888">
            <v>0</v>
          </cell>
        </row>
        <row r="1889">
          <cell r="AT1889">
            <v>0</v>
          </cell>
        </row>
        <row r="1890">
          <cell r="AT1890">
            <v>0</v>
          </cell>
        </row>
        <row r="1891">
          <cell r="AT1891">
            <v>0</v>
          </cell>
        </row>
        <row r="1892">
          <cell r="AT1892">
            <v>0</v>
          </cell>
        </row>
        <row r="1893">
          <cell r="AT1893">
            <v>0</v>
          </cell>
        </row>
        <row r="1894">
          <cell r="AT1894">
            <v>0</v>
          </cell>
        </row>
        <row r="1895">
          <cell r="AT1895">
            <v>0</v>
          </cell>
        </row>
        <row r="1896">
          <cell r="AT1896">
            <v>0</v>
          </cell>
        </row>
        <row r="1897">
          <cell r="AT1897">
            <v>37719600</v>
          </cell>
        </row>
        <row r="1898">
          <cell r="AT1898">
            <v>0</v>
          </cell>
        </row>
        <row r="1899">
          <cell r="AT1899">
            <v>0</v>
          </cell>
        </row>
        <row r="1900">
          <cell r="AT1900">
            <v>0</v>
          </cell>
        </row>
        <row r="1901">
          <cell r="AT1901">
            <v>0</v>
          </cell>
        </row>
        <row r="1902">
          <cell r="AT1902">
            <v>0</v>
          </cell>
        </row>
        <row r="1903">
          <cell r="AT1903">
            <v>0</v>
          </cell>
        </row>
        <row r="1904">
          <cell r="AT1904">
            <v>0</v>
          </cell>
        </row>
        <row r="1905">
          <cell r="AT1905">
            <v>0</v>
          </cell>
        </row>
        <row r="1906">
          <cell r="AT1906">
            <v>0</v>
          </cell>
        </row>
        <row r="1907">
          <cell r="AT1907">
            <v>0</v>
          </cell>
        </row>
        <row r="1908">
          <cell r="AT1908">
            <v>39310800</v>
          </cell>
        </row>
        <row r="1909">
          <cell r="AT1909">
            <v>0</v>
          </cell>
        </row>
        <row r="1910">
          <cell r="AT1910">
            <v>0</v>
          </cell>
        </row>
        <row r="1911">
          <cell r="AT1911">
            <v>0</v>
          </cell>
        </row>
        <row r="1912">
          <cell r="AT1912">
            <v>0</v>
          </cell>
        </row>
        <row r="1913">
          <cell r="AT1913">
            <v>0</v>
          </cell>
        </row>
        <row r="1914">
          <cell r="AT1914">
            <v>0</v>
          </cell>
        </row>
        <row r="1915">
          <cell r="AT1915">
            <v>0</v>
          </cell>
        </row>
        <row r="1916">
          <cell r="AT1916">
            <v>0</v>
          </cell>
        </row>
        <row r="1917">
          <cell r="AT1917">
            <v>0</v>
          </cell>
        </row>
        <row r="1918">
          <cell r="AT1918">
            <v>41279400</v>
          </cell>
        </row>
        <row r="1919">
          <cell r="AT1919">
            <v>0</v>
          </cell>
        </row>
        <row r="1920">
          <cell r="AT1920">
            <v>0</v>
          </cell>
        </row>
        <row r="1921">
          <cell r="AT1921">
            <v>0</v>
          </cell>
        </row>
        <row r="1922">
          <cell r="AT1922">
            <v>0</v>
          </cell>
        </row>
        <row r="1923">
          <cell r="AT1923">
            <v>0</v>
          </cell>
        </row>
        <row r="1924">
          <cell r="AT1924">
            <v>0</v>
          </cell>
        </row>
        <row r="1925">
          <cell r="AT1925">
            <v>0</v>
          </cell>
        </row>
        <row r="1926">
          <cell r="AT1926">
            <v>0</v>
          </cell>
        </row>
        <row r="1927">
          <cell r="AT1927">
            <v>0</v>
          </cell>
        </row>
        <row r="1928">
          <cell r="AT1928">
            <v>0</v>
          </cell>
        </row>
        <row r="1929">
          <cell r="AT1929">
            <v>36893400</v>
          </cell>
        </row>
        <row r="1930">
          <cell r="AT1930">
            <v>0</v>
          </cell>
        </row>
        <row r="1931">
          <cell r="AT1931">
            <v>0</v>
          </cell>
        </row>
        <row r="1932">
          <cell r="AT1932">
            <v>0</v>
          </cell>
        </row>
        <row r="1933">
          <cell r="AT1933">
            <v>0</v>
          </cell>
        </row>
        <row r="1934">
          <cell r="AT1934">
            <v>0</v>
          </cell>
        </row>
        <row r="1935">
          <cell r="AT1935">
            <v>0</v>
          </cell>
        </row>
        <row r="1936">
          <cell r="AT1936">
            <v>0</v>
          </cell>
        </row>
        <row r="1937">
          <cell r="AT1937">
            <v>0</v>
          </cell>
        </row>
        <row r="1938">
          <cell r="AT1938">
            <v>0</v>
          </cell>
        </row>
        <row r="1939">
          <cell r="AT1939">
            <v>0</v>
          </cell>
        </row>
        <row r="1940">
          <cell r="AT1940">
            <v>36893400</v>
          </cell>
        </row>
        <row r="1941">
          <cell r="AT1941">
            <v>0</v>
          </cell>
        </row>
        <row r="1942">
          <cell r="AT1942">
            <v>0</v>
          </cell>
        </row>
        <row r="1943">
          <cell r="AT1943">
            <v>0</v>
          </cell>
        </row>
        <row r="1944">
          <cell r="AT1944">
            <v>0</v>
          </cell>
        </row>
        <row r="1945">
          <cell r="AT1945">
            <v>0</v>
          </cell>
        </row>
        <row r="1946">
          <cell r="AT1946">
            <v>0</v>
          </cell>
        </row>
        <row r="1947">
          <cell r="AT1947">
            <v>0</v>
          </cell>
        </row>
        <row r="1948">
          <cell r="AT1948">
            <v>0</v>
          </cell>
        </row>
        <row r="1949">
          <cell r="AT1949">
            <v>0</v>
          </cell>
        </row>
        <row r="1950">
          <cell r="AT1950">
            <v>0</v>
          </cell>
        </row>
        <row r="1951">
          <cell r="AT1951">
            <v>37431960</v>
          </cell>
        </row>
        <row r="1952">
          <cell r="AT1952">
            <v>0</v>
          </cell>
        </row>
        <row r="1953">
          <cell r="AT1953">
            <v>0</v>
          </cell>
        </row>
        <row r="1954">
          <cell r="AT1954">
            <v>0</v>
          </cell>
        </row>
        <row r="1955">
          <cell r="AT1955">
            <v>0</v>
          </cell>
        </row>
        <row r="1956">
          <cell r="AT1956">
            <v>0</v>
          </cell>
        </row>
        <row r="1957">
          <cell r="AT1957">
            <v>0</v>
          </cell>
        </row>
        <row r="1958">
          <cell r="AT1958">
            <v>0</v>
          </cell>
        </row>
        <row r="1959">
          <cell r="AT1959">
            <v>0</v>
          </cell>
        </row>
        <row r="1960">
          <cell r="AT1960">
            <v>0</v>
          </cell>
        </row>
        <row r="1961">
          <cell r="AT1961">
            <v>0</v>
          </cell>
        </row>
        <row r="1962">
          <cell r="AT1962">
            <v>9149400</v>
          </cell>
        </row>
        <row r="1963">
          <cell r="AT1963">
            <v>0</v>
          </cell>
        </row>
        <row r="1964">
          <cell r="AT1964">
            <v>0</v>
          </cell>
        </row>
        <row r="1965">
          <cell r="AT1965">
            <v>0</v>
          </cell>
        </row>
        <row r="1966">
          <cell r="AT1966">
            <v>0</v>
          </cell>
        </row>
        <row r="1967">
          <cell r="AT1967">
            <v>6752400</v>
          </cell>
        </row>
        <row r="1968">
          <cell r="AT1968">
            <v>0</v>
          </cell>
        </row>
        <row r="1969">
          <cell r="AT1969">
            <v>0</v>
          </cell>
        </row>
        <row r="1970">
          <cell r="AT1970">
            <v>0</v>
          </cell>
        </row>
        <row r="1971">
          <cell r="AT1971">
            <v>0</v>
          </cell>
        </row>
        <row r="1972">
          <cell r="AT1972">
            <v>11322000</v>
          </cell>
        </row>
        <row r="1973">
          <cell r="AT1973">
            <v>0</v>
          </cell>
        </row>
        <row r="1974">
          <cell r="AT1974">
            <v>0</v>
          </cell>
        </row>
        <row r="1975">
          <cell r="AT1975">
            <v>0</v>
          </cell>
        </row>
        <row r="1976">
          <cell r="AT1976">
            <v>0</v>
          </cell>
        </row>
        <row r="1977">
          <cell r="AT1977">
            <v>13311000</v>
          </cell>
        </row>
        <row r="1978">
          <cell r="AT1978">
            <v>0</v>
          </cell>
        </row>
        <row r="1979">
          <cell r="AT1979">
            <v>0</v>
          </cell>
        </row>
        <row r="1980">
          <cell r="AT1980">
            <v>0</v>
          </cell>
        </row>
        <row r="1981">
          <cell r="AT1981">
            <v>0</v>
          </cell>
        </row>
        <row r="1982">
          <cell r="AT1982">
            <v>1950240</v>
          </cell>
        </row>
        <row r="1983">
          <cell r="AT1983">
            <v>0</v>
          </cell>
        </row>
        <row r="1984">
          <cell r="AT1984">
            <v>0</v>
          </cell>
        </row>
        <row r="1985">
          <cell r="AT1985">
            <v>328743.87839999999</v>
          </cell>
        </row>
        <row r="1986">
          <cell r="AT1986">
            <v>328743.87839999999</v>
          </cell>
        </row>
        <row r="1987">
          <cell r="AT1987">
            <v>0</v>
          </cell>
        </row>
        <row r="1988">
          <cell r="AT1988">
            <v>147418.56</v>
          </cell>
        </row>
        <row r="1989">
          <cell r="AT1989">
            <v>193318.56</v>
          </cell>
        </row>
        <row r="1990">
          <cell r="AT1990">
            <v>159630</v>
          </cell>
        </row>
        <row r="1991">
          <cell r="AT1991">
            <v>791782.28571428568</v>
          </cell>
        </row>
        <row r="1992">
          <cell r="AT1992">
            <v>366786.9</v>
          </cell>
        </row>
        <row r="1993">
          <cell r="AT1993">
            <v>182153.64</v>
          </cell>
        </row>
        <row r="1994">
          <cell r="AT1994">
            <v>172977.42857142858</v>
          </cell>
        </row>
        <row r="1995">
          <cell r="AT1995">
            <v>259225.71428571429</v>
          </cell>
        </row>
        <row r="1996">
          <cell r="AT1996">
            <v>223467.42857142858</v>
          </cell>
        </row>
        <row r="1997">
          <cell r="AT1997">
            <v>332155.71428571432</v>
          </cell>
        </row>
        <row r="1998">
          <cell r="AT1998">
            <v>0</v>
          </cell>
        </row>
        <row r="1999">
          <cell r="AT1999">
            <v>1331471.8884885288</v>
          </cell>
        </row>
        <row r="2000">
          <cell r="AT2000">
            <v>2443083.1884885286</v>
          </cell>
        </row>
        <row r="2001">
          <cell r="AT2001">
            <v>2213583.1884885286</v>
          </cell>
        </row>
        <row r="2002">
          <cell r="AT2002">
            <v>0</v>
          </cell>
        </row>
        <row r="2003">
          <cell r="AT2003">
            <v>1445228.7822</v>
          </cell>
        </row>
        <row r="2004">
          <cell r="AT2004">
            <v>326812.86284800008</v>
          </cell>
        </row>
        <row r="2005">
          <cell r="AT2005">
            <v>197544.68730181819</v>
          </cell>
        </row>
        <row r="2006">
          <cell r="AT2006">
            <v>36478.865632000001</v>
          </cell>
        </row>
        <row r="2007">
          <cell r="AT2007">
            <v>26230.811004000003</v>
          </cell>
        </row>
        <row r="2008">
          <cell r="AT2008">
            <v>17512.706016000004</v>
          </cell>
        </row>
        <row r="2009">
          <cell r="AT2009">
            <v>11985.353567999999</v>
          </cell>
        </row>
        <row r="2010">
          <cell r="AT2010">
            <v>0</v>
          </cell>
        </row>
        <row r="2011">
          <cell r="AT2011">
            <v>592247.34260000009</v>
          </cell>
        </row>
        <row r="2012">
          <cell r="AT2012">
            <v>84447.786672000017</v>
          </cell>
        </row>
        <row r="2013">
          <cell r="AT2013">
            <v>55836.717768000002</v>
          </cell>
        </row>
        <row r="2014">
          <cell r="AT2014">
            <v>36478.865632000001</v>
          </cell>
        </row>
        <row r="2015">
          <cell r="AT2015">
            <v>26230.811004000003</v>
          </cell>
        </row>
        <row r="2016">
          <cell r="AT2016">
            <v>17512.706016000004</v>
          </cell>
        </row>
        <row r="2017">
          <cell r="AT2017">
            <v>11985.353567999999</v>
          </cell>
        </row>
        <row r="2018">
          <cell r="AT2018">
            <v>0</v>
          </cell>
        </row>
        <row r="2019">
          <cell r="AT2019">
            <v>34504.636967999999</v>
          </cell>
        </row>
        <row r="2020">
          <cell r="AT2020">
            <v>22526.086187999997</v>
          </cell>
        </row>
        <row r="2021">
          <cell r="AT2021">
            <v>19850.196971999998</v>
          </cell>
        </row>
        <row r="2022">
          <cell r="AT2022">
            <v>0</v>
          </cell>
        </row>
        <row r="2023">
          <cell r="AT2023">
            <v>463191.99300000002</v>
          </cell>
        </row>
        <row r="2024">
          <cell r="AT2024">
            <v>312880.58999999997</v>
          </cell>
        </row>
        <row r="2025">
          <cell r="AT2025">
            <v>0</v>
          </cell>
        </row>
        <row r="2026">
          <cell r="AT2026">
            <v>0</v>
          </cell>
        </row>
        <row r="2027">
          <cell r="AT2027">
            <v>13606262.62105263</v>
          </cell>
        </row>
        <row r="2028">
          <cell r="AT2028">
            <v>319294.84999999998</v>
          </cell>
        </row>
        <row r="2029">
          <cell r="AT2029">
            <v>3450463.6967999991</v>
          </cell>
        </row>
        <row r="2030">
          <cell r="AT2030">
            <v>0</v>
          </cell>
        </row>
        <row r="2031">
          <cell r="AT2031">
            <v>251532</v>
          </cell>
        </row>
        <row r="2032">
          <cell r="AT2032">
            <v>220000</v>
          </cell>
        </row>
        <row r="2033">
          <cell r="AT2033">
            <v>390154.73</v>
          </cell>
        </row>
        <row r="2034">
          <cell r="AT2034">
            <v>0</v>
          </cell>
        </row>
        <row r="2035">
          <cell r="AT2035">
            <v>251532</v>
          </cell>
        </row>
        <row r="2036">
          <cell r="AT2036">
            <v>220000</v>
          </cell>
        </row>
        <row r="2037">
          <cell r="AT2037">
            <v>390154.73</v>
          </cell>
        </row>
        <row r="2038">
          <cell r="AT2038">
            <v>592247.34260000009</v>
          </cell>
        </row>
        <row r="2039">
          <cell r="AT2039">
            <v>0</v>
          </cell>
        </row>
        <row r="2040">
          <cell r="AT2040">
            <v>1474243.74</v>
          </cell>
        </row>
        <row r="2041">
          <cell r="AT2041">
            <v>0</v>
          </cell>
        </row>
        <row r="2042">
          <cell r="AT2042">
            <v>5488875.3150000004</v>
          </cell>
        </row>
        <row r="2043">
          <cell r="AT2043">
            <v>413954.2</v>
          </cell>
        </row>
        <row r="2044">
          <cell r="AT2044">
            <v>1656812.3</v>
          </cell>
        </row>
        <row r="2045">
          <cell r="AT2045">
            <v>2037222</v>
          </cell>
        </row>
        <row r="2046">
          <cell r="AT2046">
            <v>7769474.790000001</v>
          </cell>
        </row>
        <row r="2047">
          <cell r="AT2047">
            <v>567600</v>
          </cell>
        </row>
        <row r="2048">
          <cell r="AT2048">
            <v>0</v>
          </cell>
        </row>
        <row r="2049">
          <cell r="AT2049">
            <v>10076008.800000001</v>
          </cell>
        </row>
        <row r="2050">
          <cell r="AT2050">
            <v>6334046.4000000004</v>
          </cell>
        </row>
        <row r="2051">
          <cell r="AT2051">
            <v>5100506.4000000004</v>
          </cell>
        </row>
        <row r="2052">
          <cell r="AT2052">
            <v>3720868.8</v>
          </cell>
        </row>
        <row r="2053">
          <cell r="AT2053">
            <v>414542.85714285728</v>
          </cell>
        </row>
        <row r="2054">
          <cell r="AT2054">
            <v>414542.85714285728</v>
          </cell>
        </row>
        <row r="2055">
          <cell r="AT2055">
            <v>414542.85714285728</v>
          </cell>
        </row>
        <row r="2056">
          <cell r="AT2056">
            <v>414542.85714285728</v>
          </cell>
        </row>
        <row r="2057">
          <cell r="AT2057">
            <v>42731.88</v>
          </cell>
        </row>
        <row r="2058">
          <cell r="AT2058">
            <v>27767.46</v>
          </cell>
        </row>
        <row r="2059">
          <cell r="AT2059">
            <v>24086.28</v>
          </cell>
        </row>
        <row r="2060">
          <cell r="AT2060">
            <v>22364.52</v>
          </cell>
        </row>
        <row r="2061">
          <cell r="AT2061">
            <v>61591.68</v>
          </cell>
        </row>
        <row r="2062">
          <cell r="AT2062">
            <v>40130.370000000003</v>
          </cell>
        </row>
        <row r="2063">
          <cell r="AT2063">
            <v>35572.5</v>
          </cell>
        </row>
        <row r="2064">
          <cell r="AT2064">
            <v>32582.880000000001</v>
          </cell>
        </row>
        <row r="2065">
          <cell r="AT2065">
            <v>71016.479999999996</v>
          </cell>
        </row>
        <row r="2066">
          <cell r="AT2066">
            <v>46120.32</v>
          </cell>
        </row>
        <row r="2067">
          <cell r="AT2067">
            <v>40130.370000000003</v>
          </cell>
        </row>
        <row r="2068">
          <cell r="AT2068">
            <v>35572.5</v>
          </cell>
        </row>
        <row r="2069">
          <cell r="AT2069">
            <v>32707.32</v>
          </cell>
        </row>
        <row r="2070">
          <cell r="AT2070">
            <v>24340.26</v>
          </cell>
        </row>
        <row r="2071">
          <cell r="AT2071">
            <v>22586.880000000001</v>
          </cell>
        </row>
        <row r="2072">
          <cell r="AT2072">
            <v>43998.720000000001</v>
          </cell>
        </row>
        <row r="2073">
          <cell r="AT2073">
            <v>34763.64</v>
          </cell>
        </row>
        <row r="2074">
          <cell r="AT2074">
            <v>24940.02</v>
          </cell>
        </row>
        <row r="2075">
          <cell r="AT2075">
            <v>22758.240000000002</v>
          </cell>
        </row>
        <row r="2076">
          <cell r="AT2076">
            <v>20950.8</v>
          </cell>
        </row>
        <row r="2077">
          <cell r="AT2077">
            <v>633090.54</v>
          </cell>
        </row>
        <row r="2078">
          <cell r="AT2078">
            <v>488935.98</v>
          </cell>
        </row>
        <row r="2079">
          <cell r="AT2079">
            <v>474349.98</v>
          </cell>
        </row>
        <row r="2080">
          <cell r="AT2080">
            <v>253871.88</v>
          </cell>
        </row>
        <row r="2081">
          <cell r="AT2081">
            <v>0</v>
          </cell>
        </row>
        <row r="2082">
          <cell r="AT2082">
            <v>44799737.399999999</v>
          </cell>
        </row>
        <row r="2083">
          <cell r="AT2083">
            <v>29638738.800000001</v>
          </cell>
        </row>
        <row r="2084">
          <cell r="AT2084">
            <v>24151413</v>
          </cell>
        </row>
        <row r="2085">
          <cell r="AT2085">
            <v>16722948</v>
          </cell>
        </row>
        <row r="2086">
          <cell r="AT2086">
            <v>11264668.800000001</v>
          </cell>
        </row>
        <row r="2087">
          <cell r="AT2087">
            <v>6720674.4000000004</v>
          </cell>
        </row>
        <row r="2088">
          <cell r="AT2088">
            <v>3982948.2</v>
          </cell>
        </row>
        <row r="2089">
          <cell r="AT2089">
            <v>699341.58</v>
          </cell>
        </row>
        <row r="2090">
          <cell r="AT2090">
            <v>325412.64</v>
          </cell>
        </row>
        <row r="2091">
          <cell r="AT2091">
            <v>243680.04</v>
          </cell>
        </row>
        <row r="2092">
          <cell r="AT2092">
            <v>120570.12</v>
          </cell>
        </row>
        <row r="2093">
          <cell r="AT2093">
            <v>74403.899999999994</v>
          </cell>
        </row>
        <row r="2094">
          <cell r="AT2094">
            <v>522718.38</v>
          </cell>
        </row>
        <row r="2095">
          <cell r="AT2095">
            <v>293686.56</v>
          </cell>
        </row>
        <row r="2096">
          <cell r="AT2096">
            <v>182210.76</v>
          </cell>
        </row>
        <row r="2097">
          <cell r="AT2097">
            <v>98758.44</v>
          </cell>
        </row>
        <row r="2098">
          <cell r="AT2098">
            <v>66252.06</v>
          </cell>
        </row>
        <row r="2099">
          <cell r="AT2099">
            <v>232198.92</v>
          </cell>
        </row>
        <row r="2100">
          <cell r="AT2100">
            <v>154884.96</v>
          </cell>
        </row>
        <row r="2101">
          <cell r="AT2101">
            <v>101082</v>
          </cell>
        </row>
        <row r="2102">
          <cell r="AT2102">
            <v>60404.4</v>
          </cell>
        </row>
        <row r="2103">
          <cell r="AT2103">
            <v>41695.56</v>
          </cell>
        </row>
        <row r="2104">
          <cell r="AT2104">
            <v>26176.26</v>
          </cell>
        </row>
        <row r="2105">
          <cell r="AT2105">
            <v>15359.16</v>
          </cell>
        </row>
        <row r="2106">
          <cell r="AT2106">
            <v>30294</v>
          </cell>
        </row>
        <row r="2107">
          <cell r="AT2107">
            <v>20374.5</v>
          </cell>
        </row>
        <row r="2108">
          <cell r="AT2108">
            <v>74064.240000000005</v>
          </cell>
        </row>
        <row r="2109">
          <cell r="AT2109">
            <v>43164.36</v>
          </cell>
        </row>
        <row r="2110">
          <cell r="AT2110">
            <v>28085.7</v>
          </cell>
        </row>
        <row r="2111">
          <cell r="AT2111">
            <v>16460.759999999998</v>
          </cell>
        </row>
        <row r="2112">
          <cell r="AT2112">
            <v>99529.56</v>
          </cell>
        </row>
        <row r="2113">
          <cell r="AT2113">
            <v>65168.82</v>
          </cell>
        </row>
        <row r="2114">
          <cell r="AT2114">
            <v>99529.56</v>
          </cell>
        </row>
        <row r="2115">
          <cell r="AT2115">
            <v>65168.82</v>
          </cell>
        </row>
        <row r="2116">
          <cell r="AT2116">
            <v>0</v>
          </cell>
        </row>
        <row r="2117">
          <cell r="AT2117">
            <v>44799737.399999999</v>
          </cell>
        </row>
        <row r="2118">
          <cell r="AT2118">
            <v>24151413</v>
          </cell>
        </row>
        <row r="2119">
          <cell r="AT2119">
            <v>11264668.800000001</v>
          </cell>
        </row>
        <row r="2120">
          <cell r="AT2120">
            <v>8576713.1999999993</v>
          </cell>
        </row>
        <row r="2121">
          <cell r="AT2121">
            <v>232198.92</v>
          </cell>
        </row>
        <row r="2122">
          <cell r="AT2122">
            <v>101082</v>
          </cell>
        </row>
        <row r="2123">
          <cell r="AT2123">
            <v>41695.56</v>
          </cell>
        </row>
        <row r="2124">
          <cell r="AT2124">
            <v>33312.18</v>
          </cell>
        </row>
        <row r="2125">
          <cell r="AT2125">
            <v>410040</v>
          </cell>
        </row>
        <row r="2126">
          <cell r="AT2126">
            <v>257040</v>
          </cell>
        </row>
        <row r="2127">
          <cell r="AT2127">
            <v>210528</v>
          </cell>
        </row>
        <row r="2296">
          <cell r="AT2296">
            <v>149828820</v>
          </cell>
        </row>
        <row r="2297">
          <cell r="AT2297">
            <v>0</v>
          </cell>
        </row>
        <row r="2298">
          <cell r="AT2298">
            <v>0</v>
          </cell>
        </row>
        <row r="2299">
          <cell r="AT2299">
            <v>0</v>
          </cell>
        </row>
        <row r="2300">
          <cell r="AT2300">
            <v>0</v>
          </cell>
        </row>
        <row r="2301">
          <cell r="AT2301">
            <v>0</v>
          </cell>
        </row>
        <row r="2302">
          <cell r="AT2302">
            <v>0</v>
          </cell>
        </row>
        <row r="2303">
          <cell r="AT2303">
            <v>0</v>
          </cell>
        </row>
        <row r="2304">
          <cell r="AT2304">
            <v>0</v>
          </cell>
        </row>
        <row r="2305">
          <cell r="AT2305">
            <v>0</v>
          </cell>
        </row>
        <row r="2306">
          <cell r="AT2306">
            <v>0</v>
          </cell>
        </row>
        <row r="2307">
          <cell r="AT2307">
            <v>0</v>
          </cell>
        </row>
        <row r="2308">
          <cell r="AT2308">
            <v>0</v>
          </cell>
        </row>
        <row r="2309">
          <cell r="AT2309">
            <v>0</v>
          </cell>
        </row>
        <row r="2310">
          <cell r="AT2310">
            <v>0</v>
          </cell>
        </row>
        <row r="2311">
          <cell r="AT2311">
            <v>0</v>
          </cell>
        </row>
        <row r="2312">
          <cell r="AT2312">
            <v>0</v>
          </cell>
        </row>
        <row r="2313">
          <cell r="AT2313">
            <v>33221400</v>
          </cell>
        </row>
        <row r="2314">
          <cell r="AT2314">
            <v>0</v>
          </cell>
        </row>
        <row r="2315">
          <cell r="AT2315">
            <v>0</v>
          </cell>
        </row>
        <row r="2316">
          <cell r="AT2316">
            <v>0</v>
          </cell>
        </row>
        <row r="2317">
          <cell r="AT2317">
            <v>0</v>
          </cell>
        </row>
        <row r="2318">
          <cell r="AT2318">
            <v>0</v>
          </cell>
        </row>
        <row r="2319">
          <cell r="AT2319">
            <v>0</v>
          </cell>
        </row>
        <row r="2320">
          <cell r="AT2320">
            <v>0</v>
          </cell>
        </row>
        <row r="2321">
          <cell r="AT2321">
            <v>0</v>
          </cell>
        </row>
        <row r="2322">
          <cell r="AT2322">
            <v>32140200</v>
          </cell>
        </row>
        <row r="2323">
          <cell r="AT2323">
            <v>0</v>
          </cell>
        </row>
        <row r="2324">
          <cell r="AT2324">
            <v>0</v>
          </cell>
        </row>
        <row r="2325">
          <cell r="AT2325">
            <v>0</v>
          </cell>
        </row>
        <row r="2326">
          <cell r="AT2326">
            <v>0</v>
          </cell>
        </row>
        <row r="2327">
          <cell r="AT2327">
            <v>0</v>
          </cell>
        </row>
        <row r="2328">
          <cell r="AT2328">
            <v>0</v>
          </cell>
        </row>
        <row r="2329">
          <cell r="AT2329">
            <v>0</v>
          </cell>
        </row>
        <row r="2330">
          <cell r="AT2330">
            <v>0</v>
          </cell>
        </row>
        <row r="2331">
          <cell r="AT2331">
            <v>30069600</v>
          </cell>
        </row>
        <row r="2332">
          <cell r="AT2332">
            <v>0</v>
          </cell>
        </row>
        <row r="2333">
          <cell r="AT2333">
            <v>0</v>
          </cell>
        </row>
        <row r="2334">
          <cell r="AT2334">
            <v>0</v>
          </cell>
        </row>
        <row r="2335">
          <cell r="AT2335">
            <v>0</v>
          </cell>
        </row>
        <row r="2336">
          <cell r="AT2336">
            <v>0</v>
          </cell>
        </row>
        <row r="2337">
          <cell r="AT2337">
            <v>0</v>
          </cell>
        </row>
        <row r="2338">
          <cell r="AT2338">
            <v>0</v>
          </cell>
        </row>
        <row r="2339">
          <cell r="AT2339">
            <v>0</v>
          </cell>
        </row>
        <row r="2340">
          <cell r="AT2340">
            <v>6752400</v>
          </cell>
        </row>
        <row r="2341">
          <cell r="AT2341">
            <v>0</v>
          </cell>
        </row>
        <row r="2342">
          <cell r="AT2342">
            <v>0</v>
          </cell>
        </row>
        <row r="2343">
          <cell r="AT2343">
            <v>0</v>
          </cell>
        </row>
        <row r="2344">
          <cell r="AT2344">
            <v>0</v>
          </cell>
        </row>
        <row r="2345">
          <cell r="AT2345">
            <v>9149400</v>
          </cell>
        </row>
        <row r="2346">
          <cell r="AT2346">
            <v>0</v>
          </cell>
        </row>
        <row r="2347">
          <cell r="AT2347">
            <v>0</v>
          </cell>
        </row>
        <row r="2348">
          <cell r="AT2348">
            <v>0</v>
          </cell>
        </row>
        <row r="2349">
          <cell r="AT2349">
            <v>0</v>
          </cell>
        </row>
        <row r="2350">
          <cell r="AT2350">
            <v>9149400</v>
          </cell>
        </row>
        <row r="2351">
          <cell r="AT2351">
            <v>0</v>
          </cell>
        </row>
        <row r="2352">
          <cell r="AT2352">
            <v>0</v>
          </cell>
        </row>
        <row r="2353">
          <cell r="AT2353">
            <v>0</v>
          </cell>
        </row>
        <row r="2354">
          <cell r="AT2354">
            <v>0</v>
          </cell>
        </row>
        <row r="2355">
          <cell r="AT2355">
            <v>1950240</v>
          </cell>
        </row>
        <row r="2356">
          <cell r="AT2356">
            <v>0</v>
          </cell>
        </row>
        <row r="2357">
          <cell r="AT2357">
            <v>328743.87839999999</v>
          </cell>
        </row>
        <row r="2358">
          <cell r="AT2358">
            <v>328743.87839999999</v>
          </cell>
        </row>
        <row r="2359">
          <cell r="AT2359">
            <v>0</v>
          </cell>
        </row>
        <row r="2360">
          <cell r="AT2360">
            <v>159630</v>
          </cell>
        </row>
        <row r="2361">
          <cell r="AT2361">
            <v>791782.28571428568</v>
          </cell>
        </row>
        <row r="2362">
          <cell r="AT2362">
            <v>366786.9</v>
          </cell>
        </row>
        <row r="2363">
          <cell r="AT2363">
            <v>172977.42857142858</v>
          </cell>
        </row>
        <row r="2364">
          <cell r="AT2364">
            <v>259225.71428571429</v>
          </cell>
        </row>
        <row r="2365">
          <cell r="AT2365">
            <v>332155.71428571432</v>
          </cell>
        </row>
        <row r="2366">
          <cell r="AT2366">
            <v>0</v>
          </cell>
        </row>
        <row r="2367">
          <cell r="AT2367">
            <v>1331471.8884885288</v>
          </cell>
        </row>
        <row r="2368">
          <cell r="AT2368">
            <v>2443083.1884885286</v>
          </cell>
        </row>
        <row r="2369">
          <cell r="AT2369">
            <v>2213583.1884885286</v>
          </cell>
        </row>
        <row r="2370">
          <cell r="AT2370">
            <v>0</v>
          </cell>
        </row>
        <row r="2371">
          <cell r="AT2371">
            <v>497895.1814</v>
          </cell>
        </row>
        <row r="2372">
          <cell r="AT2372">
            <v>503931.465088</v>
          </cell>
        </row>
        <row r="2373">
          <cell r="AT2373">
            <v>326812.86284800008</v>
          </cell>
        </row>
        <row r="2374">
          <cell r="AT2374">
            <v>197544.68730181819</v>
          </cell>
        </row>
        <row r="2375">
          <cell r="AT2375">
            <v>36478.865632000001</v>
          </cell>
        </row>
        <row r="2376">
          <cell r="AT2376">
            <v>26230.811004000003</v>
          </cell>
        </row>
        <row r="2377">
          <cell r="AT2377">
            <v>17512.706016000004</v>
          </cell>
        </row>
        <row r="2378">
          <cell r="AT2378">
            <v>11985.353567999999</v>
          </cell>
        </row>
        <row r="2379">
          <cell r="AT2379">
            <v>0</v>
          </cell>
        </row>
        <row r="2380">
          <cell r="AT2380">
            <v>319295.14869999996</v>
          </cell>
        </row>
        <row r="2381">
          <cell r="AT2381">
            <v>84447.786672000017</v>
          </cell>
        </row>
        <row r="2382">
          <cell r="AT2382">
            <v>55836.717768000002</v>
          </cell>
        </row>
        <row r="2383">
          <cell r="AT2383">
            <v>36478.865632000001</v>
          </cell>
        </row>
        <row r="2384">
          <cell r="AT2384">
            <v>26230.811004000003</v>
          </cell>
        </row>
        <row r="2385">
          <cell r="AT2385">
            <v>17512.706016000004</v>
          </cell>
        </row>
        <row r="2386">
          <cell r="AT2386">
            <v>11985.353567999999</v>
          </cell>
        </row>
        <row r="2387">
          <cell r="AT2387">
            <v>0</v>
          </cell>
        </row>
        <row r="2388">
          <cell r="AT2388">
            <v>19850.196971999998</v>
          </cell>
        </row>
        <row r="2389">
          <cell r="AT2389">
            <v>0</v>
          </cell>
        </row>
        <row r="2390">
          <cell r="AT2390">
            <v>463191.99300000002</v>
          </cell>
        </row>
        <row r="2391">
          <cell r="AT2391">
            <v>312880.58999999997</v>
          </cell>
        </row>
        <row r="2392">
          <cell r="AT2392">
            <v>0</v>
          </cell>
        </row>
        <row r="2393">
          <cell r="AT2393">
            <v>0</v>
          </cell>
        </row>
        <row r="2394">
          <cell r="AT2394">
            <v>251532</v>
          </cell>
        </row>
        <row r="2395">
          <cell r="AT2395">
            <v>220000</v>
          </cell>
        </row>
        <row r="2396">
          <cell r="AT2396">
            <v>390154.73</v>
          </cell>
        </row>
        <row r="2397">
          <cell r="AT2397">
            <v>592247.34260000009</v>
          </cell>
        </row>
        <row r="2398">
          <cell r="AT2398">
            <v>0</v>
          </cell>
        </row>
        <row r="2399">
          <cell r="AT2399">
            <v>0</v>
          </cell>
        </row>
        <row r="2400">
          <cell r="AT2400">
            <v>0</v>
          </cell>
        </row>
        <row r="2401">
          <cell r="AT2401">
            <v>5488875.3150000004</v>
          </cell>
        </row>
        <row r="2402">
          <cell r="AT2402">
            <v>413954.2</v>
          </cell>
        </row>
        <row r="2403">
          <cell r="AT2403">
            <v>1656812.3</v>
          </cell>
        </row>
        <row r="2404">
          <cell r="AT2404">
            <v>2037222</v>
          </cell>
        </row>
        <row r="2405">
          <cell r="AT2405">
            <v>7769474.790000001</v>
          </cell>
        </row>
        <row r="2406">
          <cell r="AT2406">
            <v>567600</v>
          </cell>
        </row>
        <row r="2407">
          <cell r="AT2407">
            <v>0</v>
          </cell>
        </row>
        <row r="2408">
          <cell r="AT2408">
            <v>10076008.800000001</v>
          </cell>
        </row>
        <row r="2409">
          <cell r="AT2409">
            <v>6334046.4000000004</v>
          </cell>
        </row>
        <row r="2410">
          <cell r="AT2410">
            <v>5100506.4000000004</v>
          </cell>
        </row>
        <row r="2411">
          <cell r="AT2411">
            <v>3720868.8</v>
          </cell>
        </row>
        <row r="2412">
          <cell r="AT2412">
            <v>414542.85714285728</v>
          </cell>
        </row>
        <row r="2413">
          <cell r="AT2413">
            <v>414542.85714285728</v>
          </cell>
        </row>
        <row r="2414">
          <cell r="AT2414">
            <v>414542.85714285728</v>
          </cell>
        </row>
        <row r="2415">
          <cell r="AT2415">
            <v>414542.85714285728</v>
          </cell>
        </row>
        <row r="2416">
          <cell r="AT2416">
            <v>42731.88</v>
          </cell>
        </row>
        <row r="2417">
          <cell r="AT2417">
            <v>27767.46</v>
          </cell>
        </row>
        <row r="2418">
          <cell r="AT2418">
            <v>24086.28</v>
          </cell>
        </row>
        <row r="2419">
          <cell r="AT2419">
            <v>22364.52</v>
          </cell>
        </row>
        <row r="2420">
          <cell r="AT2420">
            <v>61591.68</v>
          </cell>
        </row>
        <row r="2421">
          <cell r="AT2421">
            <v>40130.370000000003</v>
          </cell>
        </row>
        <row r="2422">
          <cell r="AT2422">
            <v>35572.5</v>
          </cell>
        </row>
        <row r="2423">
          <cell r="AT2423">
            <v>32582.880000000001</v>
          </cell>
        </row>
        <row r="2424">
          <cell r="AT2424">
            <v>71016.479999999996</v>
          </cell>
        </row>
        <row r="2425">
          <cell r="AT2425">
            <v>46120.32</v>
          </cell>
        </row>
        <row r="2426">
          <cell r="AT2426">
            <v>40130.370000000003</v>
          </cell>
        </row>
        <row r="2427">
          <cell r="AT2427">
            <v>35572.5</v>
          </cell>
        </row>
        <row r="2428">
          <cell r="AT2428">
            <v>32707.32</v>
          </cell>
        </row>
        <row r="2429">
          <cell r="AT2429">
            <v>24340.26</v>
          </cell>
        </row>
        <row r="2430">
          <cell r="AT2430">
            <v>22586.880000000001</v>
          </cell>
        </row>
        <row r="2431">
          <cell r="AT2431">
            <v>43998.720000000001</v>
          </cell>
        </row>
        <row r="2432">
          <cell r="AT2432">
            <v>34763.64</v>
          </cell>
        </row>
        <row r="2433">
          <cell r="AT2433">
            <v>24940.02</v>
          </cell>
        </row>
        <row r="2434">
          <cell r="AT2434">
            <v>22758.240000000002</v>
          </cell>
        </row>
        <row r="2435">
          <cell r="AT2435">
            <v>20950.8</v>
          </cell>
        </row>
        <row r="2436">
          <cell r="AT2436">
            <v>633090.54</v>
          </cell>
        </row>
        <row r="2437">
          <cell r="AT2437">
            <v>488935.98</v>
          </cell>
        </row>
        <row r="2438">
          <cell r="AT2438">
            <v>474349.98</v>
          </cell>
        </row>
        <row r="2439">
          <cell r="AT2439">
            <v>253871.88</v>
          </cell>
        </row>
        <row r="2440">
          <cell r="AT2440">
            <v>0</v>
          </cell>
        </row>
        <row r="2441">
          <cell r="AT2441">
            <v>44799737.399999999</v>
          </cell>
        </row>
        <row r="2442">
          <cell r="AT2442">
            <v>29638738.800000001</v>
          </cell>
        </row>
        <row r="2443">
          <cell r="AT2443">
            <v>24151413</v>
          </cell>
        </row>
        <row r="2444">
          <cell r="AT2444">
            <v>16722948</v>
          </cell>
        </row>
        <row r="2445">
          <cell r="AT2445">
            <v>11264668.800000001</v>
          </cell>
        </row>
        <row r="2446">
          <cell r="AT2446">
            <v>6720674.4000000004</v>
          </cell>
        </row>
        <row r="2447">
          <cell r="AT2447">
            <v>3982948.2</v>
          </cell>
        </row>
        <row r="2448">
          <cell r="AT2448">
            <v>699341.58</v>
          </cell>
        </row>
        <row r="2449">
          <cell r="AT2449">
            <v>325412.64</v>
          </cell>
        </row>
        <row r="2450">
          <cell r="AT2450">
            <v>243680.04</v>
          </cell>
        </row>
        <row r="2451">
          <cell r="AT2451">
            <v>120570.12</v>
          </cell>
        </row>
        <row r="2452">
          <cell r="AT2452">
            <v>74403.899999999994</v>
          </cell>
        </row>
        <row r="2453">
          <cell r="AT2453">
            <v>522718.38</v>
          </cell>
        </row>
        <row r="2454">
          <cell r="AT2454">
            <v>293686.56</v>
          </cell>
        </row>
        <row r="2455">
          <cell r="AT2455">
            <v>182210.76</v>
          </cell>
        </row>
        <row r="2456">
          <cell r="AT2456">
            <v>98758.44</v>
          </cell>
        </row>
        <row r="2457">
          <cell r="AT2457">
            <v>66252.06</v>
          </cell>
        </row>
        <row r="2458">
          <cell r="AT2458">
            <v>232198.92</v>
          </cell>
        </row>
        <row r="2459">
          <cell r="AT2459">
            <v>154884.96</v>
          </cell>
        </row>
        <row r="2460">
          <cell r="AT2460">
            <v>101082</v>
          </cell>
        </row>
        <row r="2461">
          <cell r="AT2461">
            <v>60404.4</v>
          </cell>
        </row>
        <row r="2462">
          <cell r="AT2462">
            <v>41695.56</v>
          </cell>
        </row>
        <row r="2463">
          <cell r="AT2463">
            <v>26176.26</v>
          </cell>
        </row>
        <row r="2464">
          <cell r="AT2464">
            <v>15359.16</v>
          </cell>
        </row>
        <row r="2465">
          <cell r="AT2465">
            <v>30294</v>
          </cell>
        </row>
        <row r="2466">
          <cell r="AT2466">
            <v>20374.5</v>
          </cell>
        </row>
        <row r="2467">
          <cell r="AT2467">
            <v>74064.240000000005</v>
          </cell>
        </row>
        <row r="2468">
          <cell r="AT2468">
            <v>43164.36</v>
          </cell>
        </row>
        <row r="2469">
          <cell r="AT2469">
            <v>28085.7</v>
          </cell>
        </row>
        <row r="2470">
          <cell r="AT2470">
            <v>16460.759999999998</v>
          </cell>
        </row>
        <row r="2471">
          <cell r="AT2471">
            <v>99529.56</v>
          </cell>
        </row>
        <row r="2472">
          <cell r="AT2472">
            <v>65168.82</v>
          </cell>
        </row>
        <row r="2473">
          <cell r="AT2473">
            <v>99529.56</v>
          </cell>
        </row>
        <row r="2474">
          <cell r="AT2474">
            <v>65168.82</v>
          </cell>
        </row>
        <row r="2475">
          <cell r="AT2475">
            <v>0</v>
          </cell>
        </row>
        <row r="2476">
          <cell r="AT2476">
            <v>29638738.800000001</v>
          </cell>
        </row>
        <row r="2477">
          <cell r="AT2477">
            <v>16722948</v>
          </cell>
        </row>
        <row r="2478">
          <cell r="AT2478">
            <v>11264668.800000001</v>
          </cell>
        </row>
        <row r="2479">
          <cell r="AT2479">
            <v>154884.96</v>
          </cell>
        </row>
        <row r="2480">
          <cell r="AT2480">
            <v>60404.4</v>
          </cell>
        </row>
        <row r="2481">
          <cell r="AT2481">
            <v>41695.56</v>
          </cell>
        </row>
        <row r="2482">
          <cell r="AT2482">
            <v>296397.71999999997</v>
          </cell>
        </row>
        <row r="2483">
          <cell r="AT2483">
            <v>257040</v>
          </cell>
        </row>
        <row r="2664">
          <cell r="AT2664">
            <v>297760440</v>
          </cell>
        </row>
        <row r="2665">
          <cell r="AT2665">
            <v>0</v>
          </cell>
        </row>
        <row r="2666">
          <cell r="AT2666">
            <v>0</v>
          </cell>
        </row>
        <row r="2667">
          <cell r="AT2667">
            <v>0</v>
          </cell>
        </row>
        <row r="2668">
          <cell r="AT2668">
            <v>0</v>
          </cell>
        </row>
        <row r="2669">
          <cell r="AT2669">
            <v>0</v>
          </cell>
        </row>
        <row r="2670">
          <cell r="AT2670">
            <v>0</v>
          </cell>
        </row>
        <row r="2671">
          <cell r="AT2671">
            <v>0</v>
          </cell>
        </row>
        <row r="2672">
          <cell r="AT2672">
            <v>0</v>
          </cell>
        </row>
        <row r="2673">
          <cell r="AT2673">
            <v>0</v>
          </cell>
        </row>
        <row r="2674">
          <cell r="AT2674">
            <v>0</v>
          </cell>
        </row>
        <row r="2675">
          <cell r="AT2675">
            <v>0</v>
          </cell>
        </row>
        <row r="2676">
          <cell r="AT2676">
            <v>0</v>
          </cell>
        </row>
        <row r="2677">
          <cell r="AT2677">
            <v>0</v>
          </cell>
        </row>
        <row r="2678">
          <cell r="AT2678">
            <v>0</v>
          </cell>
        </row>
        <row r="2679">
          <cell r="AT2679">
            <v>0</v>
          </cell>
        </row>
        <row r="2680">
          <cell r="AT2680">
            <v>30855000</v>
          </cell>
        </row>
        <row r="2681">
          <cell r="AT2681">
            <v>0</v>
          </cell>
        </row>
        <row r="2682">
          <cell r="AT2682">
            <v>0</v>
          </cell>
        </row>
        <row r="2683">
          <cell r="AT2683">
            <v>0</v>
          </cell>
        </row>
        <row r="2684">
          <cell r="AT2684">
            <v>0</v>
          </cell>
        </row>
        <row r="2685">
          <cell r="AT2685">
            <v>0</v>
          </cell>
        </row>
        <row r="2686">
          <cell r="AT2686">
            <v>0</v>
          </cell>
        </row>
        <row r="2687">
          <cell r="AT2687">
            <v>0</v>
          </cell>
        </row>
        <row r="2688">
          <cell r="AT2688">
            <v>0</v>
          </cell>
        </row>
        <row r="2689">
          <cell r="AT2689">
            <v>31589400</v>
          </cell>
        </row>
        <row r="2690">
          <cell r="AT2690">
            <v>0</v>
          </cell>
        </row>
        <row r="2691">
          <cell r="AT2691">
            <v>0</v>
          </cell>
        </row>
        <row r="2692">
          <cell r="AT2692">
            <v>0</v>
          </cell>
        </row>
        <row r="2693">
          <cell r="AT2693">
            <v>0</v>
          </cell>
        </row>
        <row r="2694">
          <cell r="AT2694">
            <v>0</v>
          </cell>
        </row>
        <row r="2695">
          <cell r="AT2695">
            <v>0</v>
          </cell>
        </row>
        <row r="2696">
          <cell r="AT2696">
            <v>0</v>
          </cell>
        </row>
        <row r="2697">
          <cell r="AT2697">
            <v>0</v>
          </cell>
        </row>
        <row r="2698">
          <cell r="AT2698">
            <v>30855000</v>
          </cell>
        </row>
        <row r="2699">
          <cell r="AT2699">
            <v>0</v>
          </cell>
        </row>
        <row r="2700">
          <cell r="AT2700">
            <v>0</v>
          </cell>
        </row>
        <row r="2701">
          <cell r="AT2701">
            <v>0</v>
          </cell>
        </row>
        <row r="2702">
          <cell r="AT2702">
            <v>0</v>
          </cell>
        </row>
        <row r="2703">
          <cell r="AT2703">
            <v>0</v>
          </cell>
        </row>
        <row r="2704">
          <cell r="AT2704">
            <v>0</v>
          </cell>
        </row>
        <row r="2705">
          <cell r="AT2705">
            <v>0</v>
          </cell>
        </row>
        <row r="2706">
          <cell r="AT2706">
            <v>0</v>
          </cell>
        </row>
        <row r="2707">
          <cell r="AT2707">
            <v>9149400</v>
          </cell>
        </row>
        <row r="2708">
          <cell r="AT2708">
            <v>0</v>
          </cell>
        </row>
        <row r="2709">
          <cell r="AT2709">
            <v>0</v>
          </cell>
        </row>
        <row r="2710">
          <cell r="AT2710">
            <v>0</v>
          </cell>
        </row>
        <row r="2711">
          <cell r="AT2711">
            <v>0</v>
          </cell>
        </row>
        <row r="2712">
          <cell r="AT2712">
            <v>11322000</v>
          </cell>
        </row>
        <row r="2713">
          <cell r="AT2713">
            <v>0</v>
          </cell>
        </row>
        <row r="2714">
          <cell r="AT2714">
            <v>0</v>
          </cell>
        </row>
        <row r="2715">
          <cell r="AT2715">
            <v>0</v>
          </cell>
        </row>
        <row r="2716">
          <cell r="AT2716">
            <v>0</v>
          </cell>
        </row>
        <row r="2717">
          <cell r="AT2717">
            <v>9149400</v>
          </cell>
        </row>
        <row r="2718">
          <cell r="AT2718">
            <v>0</v>
          </cell>
        </row>
        <row r="2719">
          <cell r="AT2719">
            <v>0</v>
          </cell>
        </row>
        <row r="2720">
          <cell r="AT2720">
            <v>0</v>
          </cell>
        </row>
        <row r="2721">
          <cell r="AT2721">
            <v>0</v>
          </cell>
        </row>
        <row r="2722">
          <cell r="AT2722">
            <v>0</v>
          </cell>
        </row>
        <row r="2723">
          <cell r="AT2723">
            <v>1950240</v>
          </cell>
        </row>
        <row r="2724">
          <cell r="AT2724">
            <v>0</v>
          </cell>
        </row>
        <row r="2725">
          <cell r="AT2725">
            <v>328743.87839999999</v>
          </cell>
        </row>
        <row r="2726">
          <cell r="AT2726">
            <v>328743.87839999999</v>
          </cell>
        </row>
        <row r="2727">
          <cell r="AT2727">
            <v>328743.87839999999</v>
          </cell>
        </row>
        <row r="2728">
          <cell r="AT2728">
            <v>775782.33840000001</v>
          </cell>
        </row>
        <row r="2729">
          <cell r="AT2729">
            <v>0</v>
          </cell>
        </row>
        <row r="2730">
          <cell r="AT2730">
            <v>159630</v>
          </cell>
        </row>
        <row r="2731">
          <cell r="AT2731">
            <v>182153.64</v>
          </cell>
        </row>
        <row r="2732">
          <cell r="AT2732">
            <v>147418.56</v>
          </cell>
        </row>
        <row r="2733">
          <cell r="AT2733">
            <v>791782.28571428568</v>
          </cell>
        </row>
        <row r="2734">
          <cell r="AT2734">
            <v>366786.9</v>
          </cell>
        </row>
        <row r="2735">
          <cell r="AT2735">
            <v>172977.42857142858</v>
          </cell>
        </row>
        <row r="2736">
          <cell r="AT2736">
            <v>223467.42857142858</v>
          </cell>
        </row>
        <row r="2737">
          <cell r="AT2737">
            <v>0</v>
          </cell>
        </row>
        <row r="2738">
          <cell r="AT2738">
            <v>1331471.8884885288</v>
          </cell>
        </row>
        <row r="2739">
          <cell r="AT2739">
            <v>2443083.1884885286</v>
          </cell>
        </row>
        <row r="2740">
          <cell r="AT2740">
            <v>2213583.1884885286</v>
          </cell>
        </row>
        <row r="2741">
          <cell r="AT2741">
            <v>0</v>
          </cell>
        </row>
        <row r="2742">
          <cell r="AT2742">
            <v>197544.68730181819</v>
          </cell>
        </row>
        <row r="2743">
          <cell r="AT2743">
            <v>75756.948256000003</v>
          </cell>
        </row>
        <row r="2744">
          <cell r="AT2744">
            <v>1015398.411</v>
          </cell>
        </row>
        <row r="2745">
          <cell r="AT2745">
            <v>0</v>
          </cell>
        </row>
        <row r="2746">
          <cell r="AT2746">
            <v>306188.35749999998</v>
          </cell>
        </row>
        <row r="2747">
          <cell r="AT2747">
            <v>503931.465088</v>
          </cell>
        </row>
        <row r="2748">
          <cell r="AT2748">
            <v>326812.86284800008</v>
          </cell>
        </row>
        <row r="2749">
          <cell r="AT2749">
            <v>197544.68730181819</v>
          </cell>
        </row>
        <row r="2750">
          <cell r="AT2750">
            <v>75756.948256000003</v>
          </cell>
        </row>
        <row r="2751">
          <cell r="AT2751">
            <v>26230.811004000003</v>
          </cell>
        </row>
        <row r="2752">
          <cell r="AT2752">
            <v>17512.706016000004</v>
          </cell>
        </row>
        <row r="2753">
          <cell r="AT2753">
            <v>11985.353567999999</v>
          </cell>
        </row>
        <row r="2754">
          <cell r="AT2754">
            <v>0</v>
          </cell>
        </row>
        <row r="2755">
          <cell r="AT2755">
            <v>235870.73748000001</v>
          </cell>
        </row>
        <row r="2756">
          <cell r="AT2756">
            <v>175129.381368</v>
          </cell>
        </row>
        <row r="2757">
          <cell r="AT2757">
            <v>84447.786672000017</v>
          </cell>
        </row>
        <row r="2758">
          <cell r="AT2758">
            <v>55836.717768000002</v>
          </cell>
        </row>
        <row r="2759">
          <cell r="AT2759">
            <v>36478.865632000001</v>
          </cell>
        </row>
        <row r="2760">
          <cell r="AT2760">
            <v>26230.811004000003</v>
          </cell>
        </row>
        <row r="2761">
          <cell r="AT2761">
            <v>17512.706016000004</v>
          </cell>
        </row>
        <row r="2762">
          <cell r="AT2762">
            <v>11985.353567999999</v>
          </cell>
        </row>
        <row r="2763">
          <cell r="AT2763">
            <v>0</v>
          </cell>
        </row>
        <row r="2764">
          <cell r="AT2764">
            <v>22526.086187999997</v>
          </cell>
        </row>
        <row r="2765">
          <cell r="AT2765">
            <v>19850.196971999998</v>
          </cell>
        </row>
        <row r="2766">
          <cell r="AT2766">
            <v>0</v>
          </cell>
        </row>
        <row r="2767">
          <cell r="AT2767">
            <v>463191.99300000002</v>
          </cell>
        </row>
        <row r="2768">
          <cell r="AT2768">
            <v>312880.58999999997</v>
          </cell>
        </row>
        <row r="2769">
          <cell r="AT2769">
            <v>0</v>
          </cell>
        </row>
        <row r="2770">
          <cell r="AT2770">
            <v>0</v>
          </cell>
        </row>
        <row r="2771">
          <cell r="AT2771">
            <v>13606262.62105263</v>
          </cell>
        </row>
        <row r="2772">
          <cell r="AT2772">
            <v>319294.84999999998</v>
          </cell>
        </row>
        <row r="2773">
          <cell r="AT2773">
            <v>3450463.6967999991</v>
          </cell>
        </row>
        <row r="2774">
          <cell r="AT2774">
            <v>0</v>
          </cell>
        </row>
        <row r="2775">
          <cell r="AT2775">
            <v>251532</v>
          </cell>
        </row>
        <row r="2776">
          <cell r="AT2776">
            <v>220000</v>
          </cell>
        </row>
        <row r="2777">
          <cell r="AT2777">
            <v>390154.73</v>
          </cell>
        </row>
        <row r="2778">
          <cell r="AT2778">
            <v>0</v>
          </cell>
        </row>
        <row r="2779">
          <cell r="AT2779">
            <v>251532</v>
          </cell>
        </row>
        <row r="2780">
          <cell r="AT2780">
            <v>220000</v>
          </cell>
        </row>
        <row r="2781">
          <cell r="AT2781">
            <v>390154.73</v>
          </cell>
        </row>
        <row r="2782">
          <cell r="AT2782">
            <v>592247.34260000009</v>
          </cell>
        </row>
        <row r="2783">
          <cell r="AT2783">
            <v>0</v>
          </cell>
        </row>
        <row r="2784">
          <cell r="AT2784">
            <v>0</v>
          </cell>
        </row>
        <row r="2785">
          <cell r="AT2785">
            <v>3174758.16</v>
          </cell>
        </row>
        <row r="2786">
          <cell r="AT2786">
            <v>0</v>
          </cell>
        </row>
        <row r="2787">
          <cell r="AT2787">
            <v>5488875.3150000004</v>
          </cell>
        </row>
        <row r="2788">
          <cell r="AT2788">
            <v>413954.2</v>
          </cell>
        </row>
        <row r="2789">
          <cell r="AT2789">
            <v>1656812.3</v>
          </cell>
        </row>
        <row r="2790">
          <cell r="AT2790">
            <v>2037222</v>
          </cell>
        </row>
        <row r="2791">
          <cell r="AT2791">
            <v>7769474.790000001</v>
          </cell>
        </row>
        <row r="2792">
          <cell r="AT2792">
            <v>567600</v>
          </cell>
        </row>
        <row r="2793">
          <cell r="AT2793">
            <v>0</v>
          </cell>
        </row>
        <row r="2794">
          <cell r="AT2794">
            <v>14489349.6</v>
          </cell>
        </row>
        <row r="2795">
          <cell r="AT2795">
            <v>6334046.4000000004</v>
          </cell>
        </row>
        <row r="2796">
          <cell r="AT2796">
            <v>5100506.4000000004</v>
          </cell>
        </row>
        <row r="2797">
          <cell r="AT2797">
            <v>3720868.8</v>
          </cell>
        </row>
        <row r="2798">
          <cell r="AT2798">
            <v>414542.85714285728</v>
          </cell>
        </row>
        <row r="2799">
          <cell r="AT2799">
            <v>414542.85714285728</v>
          </cell>
        </row>
        <row r="2800">
          <cell r="AT2800">
            <v>414542.85714285728</v>
          </cell>
        </row>
        <row r="2801">
          <cell r="AT2801">
            <v>414542.85714285728</v>
          </cell>
        </row>
        <row r="2802">
          <cell r="AT2802">
            <v>84635.520000000004</v>
          </cell>
        </row>
        <row r="2803">
          <cell r="AT2803">
            <v>27767.46</v>
          </cell>
        </row>
        <row r="2804">
          <cell r="AT2804">
            <v>24086.28</v>
          </cell>
        </row>
        <row r="2805">
          <cell r="AT2805">
            <v>22364.52</v>
          </cell>
        </row>
        <row r="2806">
          <cell r="AT2806">
            <v>104483.7</v>
          </cell>
        </row>
        <row r="2807">
          <cell r="AT2807">
            <v>40130.370000000003</v>
          </cell>
        </row>
        <row r="2808">
          <cell r="AT2808">
            <v>35572.5</v>
          </cell>
        </row>
        <row r="2809">
          <cell r="AT2809">
            <v>32582.880000000001</v>
          </cell>
        </row>
        <row r="2810">
          <cell r="AT2810">
            <v>104483.7</v>
          </cell>
        </row>
        <row r="2811">
          <cell r="AT2811">
            <v>46120.32</v>
          </cell>
        </row>
        <row r="2812">
          <cell r="AT2812">
            <v>40130.370000000003</v>
          </cell>
        </row>
        <row r="2813">
          <cell r="AT2813">
            <v>35572.5</v>
          </cell>
        </row>
        <row r="2814">
          <cell r="AT2814">
            <v>43166.400000000001</v>
          </cell>
        </row>
        <row r="2815">
          <cell r="AT2815">
            <v>24340.26</v>
          </cell>
        </row>
        <row r="2816">
          <cell r="AT2816">
            <v>22586.880000000001</v>
          </cell>
        </row>
        <row r="2817">
          <cell r="AT2817">
            <v>43998.720000000001</v>
          </cell>
        </row>
        <row r="2818">
          <cell r="AT2818">
            <v>47964.480000000003</v>
          </cell>
        </row>
        <row r="2819">
          <cell r="AT2819">
            <v>24940.02</v>
          </cell>
        </row>
        <row r="2820">
          <cell r="AT2820">
            <v>22758.240000000002</v>
          </cell>
        </row>
        <row r="2821">
          <cell r="AT2821">
            <v>20950.8</v>
          </cell>
        </row>
        <row r="2822">
          <cell r="AT2822">
            <v>633090.54</v>
          </cell>
        </row>
        <row r="2823">
          <cell r="AT2823">
            <v>488935.98</v>
          </cell>
        </row>
        <row r="2824">
          <cell r="AT2824">
            <v>474349.98</v>
          </cell>
        </row>
        <row r="2825">
          <cell r="AT2825">
            <v>253871.88</v>
          </cell>
        </row>
        <row r="2826">
          <cell r="AT2826">
            <v>0</v>
          </cell>
        </row>
        <row r="2827">
          <cell r="AT2827">
            <v>44799737.399999999</v>
          </cell>
        </row>
        <row r="2828">
          <cell r="AT2828">
            <v>29638738.800000001</v>
          </cell>
        </row>
        <row r="2829">
          <cell r="AT2829">
            <v>24151413</v>
          </cell>
        </row>
        <row r="2830">
          <cell r="AT2830">
            <v>16722948</v>
          </cell>
        </row>
        <row r="2831">
          <cell r="AT2831">
            <v>11264668.800000001</v>
          </cell>
        </row>
        <row r="2832">
          <cell r="AT2832">
            <v>6720674.4000000004</v>
          </cell>
        </row>
        <row r="2833">
          <cell r="AT2833">
            <v>3982948.2</v>
          </cell>
        </row>
        <row r="2834">
          <cell r="AT2834">
            <v>699341.58</v>
          </cell>
        </row>
        <row r="2835">
          <cell r="AT2835">
            <v>325412.64</v>
          </cell>
        </row>
        <row r="2836">
          <cell r="AT2836">
            <v>243680.04</v>
          </cell>
        </row>
        <row r="2837">
          <cell r="AT2837">
            <v>120570.12</v>
          </cell>
        </row>
        <row r="2838">
          <cell r="AT2838">
            <v>74403.899999999994</v>
          </cell>
        </row>
        <row r="2839">
          <cell r="AT2839">
            <v>522718.38</v>
          </cell>
        </row>
        <row r="2840">
          <cell r="AT2840">
            <v>293686.56</v>
          </cell>
        </row>
        <row r="2841">
          <cell r="AT2841">
            <v>182210.76</v>
          </cell>
        </row>
        <row r="2842">
          <cell r="AT2842">
            <v>98758.44</v>
          </cell>
        </row>
        <row r="2843">
          <cell r="AT2843">
            <v>66252.06</v>
          </cell>
        </row>
        <row r="2844">
          <cell r="AT2844">
            <v>232198.92</v>
          </cell>
        </row>
        <row r="2845">
          <cell r="AT2845">
            <v>154884.96</v>
          </cell>
        </row>
        <row r="2846">
          <cell r="AT2846">
            <v>101082</v>
          </cell>
        </row>
        <row r="2847">
          <cell r="AT2847">
            <v>60404.4</v>
          </cell>
        </row>
        <row r="2848">
          <cell r="AT2848">
            <v>41695.56</v>
          </cell>
        </row>
        <row r="2849">
          <cell r="AT2849">
            <v>26176.26</v>
          </cell>
        </row>
        <row r="2850">
          <cell r="AT2850">
            <v>15359.16</v>
          </cell>
        </row>
        <row r="2851">
          <cell r="AT2851">
            <v>30294</v>
          </cell>
        </row>
        <row r="2852">
          <cell r="AT2852">
            <v>20374.5</v>
          </cell>
        </row>
        <row r="2853">
          <cell r="AT2853">
            <v>74064.240000000005</v>
          </cell>
        </row>
        <row r="2854">
          <cell r="AT2854">
            <v>43164.36</v>
          </cell>
        </row>
        <row r="2855">
          <cell r="AT2855">
            <v>28085.7</v>
          </cell>
        </row>
        <row r="2856">
          <cell r="AT2856">
            <v>16460.759999999998</v>
          </cell>
        </row>
        <row r="2857">
          <cell r="AT2857">
            <v>99529.56</v>
          </cell>
        </row>
        <row r="2858">
          <cell r="AT2858">
            <v>65168.82</v>
          </cell>
        </row>
        <row r="2859">
          <cell r="AT2859">
            <v>99529.56</v>
          </cell>
        </row>
        <row r="2860">
          <cell r="AT2860">
            <v>65168.82</v>
          </cell>
        </row>
        <row r="2861">
          <cell r="AT2861">
            <v>0</v>
          </cell>
        </row>
        <row r="2862">
          <cell r="AT2862">
            <v>29638738.800000001</v>
          </cell>
        </row>
        <row r="2863">
          <cell r="AT2863">
            <v>16722948</v>
          </cell>
        </row>
        <row r="2864">
          <cell r="AT2864">
            <v>11264668.800000001</v>
          </cell>
        </row>
        <row r="2865">
          <cell r="AT2865">
            <v>154884.96</v>
          </cell>
        </row>
        <row r="2866">
          <cell r="AT2866">
            <v>60404.4</v>
          </cell>
        </row>
        <row r="2867">
          <cell r="AT2867">
            <v>41695.56</v>
          </cell>
        </row>
        <row r="2868">
          <cell r="AT2868">
            <v>296397.71999999997</v>
          </cell>
        </row>
        <row r="2869">
          <cell r="AT2869">
            <v>257040</v>
          </cell>
        </row>
        <row r="3025">
          <cell r="AT3025">
            <v>89086800</v>
          </cell>
        </row>
        <row r="3026">
          <cell r="AT3026">
            <v>0</v>
          </cell>
        </row>
        <row r="3027">
          <cell r="AT3027">
            <v>0</v>
          </cell>
        </row>
        <row r="3028">
          <cell r="AT3028">
            <v>0</v>
          </cell>
        </row>
        <row r="3029">
          <cell r="AT3029">
            <v>0</v>
          </cell>
        </row>
        <row r="3030">
          <cell r="AT3030">
            <v>0</v>
          </cell>
        </row>
        <row r="3031">
          <cell r="AT3031">
            <v>0</v>
          </cell>
        </row>
        <row r="3032">
          <cell r="AT3032">
            <v>0</v>
          </cell>
        </row>
        <row r="3033">
          <cell r="AT3033">
            <v>0</v>
          </cell>
        </row>
        <row r="3034">
          <cell r="AT3034">
            <v>0</v>
          </cell>
        </row>
        <row r="3035">
          <cell r="AT3035">
            <v>0</v>
          </cell>
        </row>
        <row r="3036">
          <cell r="AT3036">
            <v>0</v>
          </cell>
        </row>
        <row r="3037">
          <cell r="AT3037">
            <v>1950240</v>
          </cell>
        </row>
        <row r="3038">
          <cell r="AT3038">
            <v>0</v>
          </cell>
        </row>
        <row r="3039">
          <cell r="AT3039">
            <v>328743.87839999999</v>
          </cell>
        </row>
        <row r="3040">
          <cell r="AT3040">
            <v>0</v>
          </cell>
        </row>
        <row r="3041">
          <cell r="AT3041">
            <v>1754400</v>
          </cell>
        </row>
        <row r="3042">
          <cell r="AT3042">
            <v>147418.56</v>
          </cell>
        </row>
        <row r="3043">
          <cell r="AT3043">
            <v>366786.9</v>
          </cell>
        </row>
        <row r="3044">
          <cell r="AT3044">
            <v>172977.42857142858</v>
          </cell>
        </row>
        <row r="3045">
          <cell r="AT3045">
            <v>259225.71428571429</v>
          </cell>
        </row>
        <row r="3046">
          <cell r="AT3046">
            <v>0</v>
          </cell>
        </row>
        <row r="3047">
          <cell r="AT3047">
            <v>1331471.8884885288</v>
          </cell>
        </row>
        <row r="3048">
          <cell r="AT3048">
            <v>2443083.1884885286</v>
          </cell>
        </row>
        <row r="3049">
          <cell r="AT3049">
            <v>2213583.1884885286</v>
          </cell>
        </row>
        <row r="3050">
          <cell r="AT3050">
            <v>0</v>
          </cell>
        </row>
        <row r="3051">
          <cell r="AT3051">
            <v>197544.68730181819</v>
          </cell>
        </row>
        <row r="3052">
          <cell r="AT3052">
            <v>75756.948256000003</v>
          </cell>
        </row>
        <row r="3053">
          <cell r="AT3053">
            <v>941759.55391999998</v>
          </cell>
        </row>
        <row r="3054">
          <cell r="AT3054">
            <v>66135.116736000011</v>
          </cell>
        </row>
        <row r="3055">
          <cell r="AT3055">
            <v>17512.706016000004</v>
          </cell>
        </row>
        <row r="3056">
          <cell r="AT3056">
            <v>11985.353567999999</v>
          </cell>
        </row>
        <row r="3057">
          <cell r="AT3057">
            <v>0</v>
          </cell>
        </row>
        <row r="3058">
          <cell r="AT3058">
            <v>127879.63516799999</v>
          </cell>
        </row>
        <row r="3059">
          <cell r="AT3059">
            <v>55836.717768000002</v>
          </cell>
        </row>
        <row r="3060">
          <cell r="AT3060">
            <v>36478.865632000001</v>
          </cell>
        </row>
        <row r="3061">
          <cell r="AT3061">
            <v>17512.706016000004</v>
          </cell>
        </row>
        <row r="3062">
          <cell r="AT3062">
            <v>11985.353567999999</v>
          </cell>
        </row>
        <row r="3063">
          <cell r="AT3063">
            <v>0</v>
          </cell>
        </row>
        <row r="3064">
          <cell r="AT3064">
            <v>19850.196971999998</v>
          </cell>
        </row>
        <row r="3065">
          <cell r="AT3065">
            <v>0</v>
          </cell>
        </row>
        <row r="3066">
          <cell r="AT3066">
            <v>0</v>
          </cell>
        </row>
        <row r="3067">
          <cell r="AT3067">
            <v>4136894.58</v>
          </cell>
        </row>
        <row r="3068">
          <cell r="AT3068">
            <v>0</v>
          </cell>
        </row>
        <row r="3069">
          <cell r="AT3069">
            <v>5488875.3150000004</v>
          </cell>
        </row>
        <row r="3070">
          <cell r="AT3070">
            <v>413954.2</v>
          </cell>
        </row>
        <row r="3071">
          <cell r="AT3071">
            <v>1656812.3</v>
          </cell>
        </row>
        <row r="3072">
          <cell r="AT3072">
            <v>2037222</v>
          </cell>
        </row>
        <row r="3073">
          <cell r="AT3073">
            <v>2451957.6</v>
          </cell>
        </row>
        <row r="3074">
          <cell r="AT3074">
            <v>7769474.790000001</v>
          </cell>
        </row>
        <row r="3075">
          <cell r="AT3075">
            <v>7025799</v>
          </cell>
        </row>
        <row r="3076">
          <cell r="AT3076">
            <v>567600</v>
          </cell>
        </row>
        <row r="3077">
          <cell r="AT3077">
            <v>0</v>
          </cell>
        </row>
        <row r="3078">
          <cell r="AT3078">
            <v>10076008.800000001</v>
          </cell>
        </row>
        <row r="3079">
          <cell r="AT3079">
            <v>7494933.5999999996</v>
          </cell>
        </row>
        <row r="3080">
          <cell r="AT3080">
            <v>6334046.4000000004</v>
          </cell>
        </row>
        <row r="3081">
          <cell r="AT3081">
            <v>5100506.4000000004</v>
          </cell>
        </row>
        <row r="3082">
          <cell r="AT3082">
            <v>3720868.8</v>
          </cell>
        </row>
        <row r="3083">
          <cell r="AT3083">
            <v>38660450.399999999</v>
          </cell>
        </row>
        <row r="3084">
          <cell r="AT3084">
            <v>4067500.8</v>
          </cell>
        </row>
        <row r="3085">
          <cell r="AT3085">
            <v>414542.85714285728</v>
          </cell>
        </row>
        <row r="3086">
          <cell r="AT3086">
            <v>414542.85714285728</v>
          </cell>
        </row>
        <row r="3087">
          <cell r="AT3087">
            <v>414542.85714285728</v>
          </cell>
        </row>
        <row r="3088">
          <cell r="AT3088">
            <v>414542.85714285728</v>
          </cell>
        </row>
        <row r="3089">
          <cell r="AT3089">
            <v>414542.85714285728</v>
          </cell>
        </row>
        <row r="3090">
          <cell r="AT3090">
            <v>104476.55999999998</v>
          </cell>
        </row>
        <row r="3091">
          <cell r="AT3091">
            <v>84635.520000000004</v>
          </cell>
        </row>
        <row r="3092">
          <cell r="AT3092">
            <v>42731.88</v>
          </cell>
        </row>
        <row r="3093">
          <cell r="AT3093">
            <v>32788.92</v>
          </cell>
        </row>
        <row r="3094">
          <cell r="AT3094">
            <v>27767.46</v>
          </cell>
        </row>
        <row r="3095">
          <cell r="AT3095">
            <v>24086.28</v>
          </cell>
        </row>
        <row r="3096">
          <cell r="AT3096">
            <v>22364.52</v>
          </cell>
        </row>
        <row r="3097">
          <cell r="AT3097">
            <v>24086.28</v>
          </cell>
        </row>
        <row r="3098">
          <cell r="AT3098">
            <v>22364.52</v>
          </cell>
        </row>
        <row r="3099">
          <cell r="AT3099">
            <v>140607</v>
          </cell>
        </row>
        <row r="3100">
          <cell r="AT3100">
            <v>104483.7</v>
          </cell>
        </row>
        <row r="3101">
          <cell r="AT3101">
            <v>61591.68</v>
          </cell>
        </row>
        <row r="3102">
          <cell r="AT3102">
            <v>46120.32</v>
          </cell>
        </row>
        <row r="3103">
          <cell r="AT3103">
            <v>40130.370000000003</v>
          </cell>
        </row>
        <row r="3104">
          <cell r="AT3104">
            <v>35572.5</v>
          </cell>
        </row>
        <row r="3105">
          <cell r="AT3105">
            <v>32582.880000000001</v>
          </cell>
        </row>
        <row r="3106">
          <cell r="AT3106">
            <v>32582.880000000001</v>
          </cell>
        </row>
        <row r="3107">
          <cell r="AT3107">
            <v>140607</v>
          </cell>
        </row>
        <row r="3108">
          <cell r="AT3108">
            <v>104483.7</v>
          </cell>
        </row>
        <row r="3109">
          <cell r="AT3109">
            <v>104483.7</v>
          </cell>
        </row>
        <row r="3110">
          <cell r="AT3110">
            <v>71016.479999999996</v>
          </cell>
        </row>
        <row r="3111">
          <cell r="AT3111">
            <v>46120.32</v>
          </cell>
        </row>
        <row r="3112">
          <cell r="AT3112">
            <v>40130.370000000003</v>
          </cell>
        </row>
        <row r="3113">
          <cell r="AT3113">
            <v>35572.5</v>
          </cell>
        </row>
        <row r="3114">
          <cell r="AT3114">
            <v>60694.080000000002</v>
          </cell>
        </row>
        <row r="3115">
          <cell r="AT3115">
            <v>43166.400000000001</v>
          </cell>
        </row>
        <row r="3116">
          <cell r="AT3116">
            <v>32707.32</v>
          </cell>
        </row>
        <row r="3117">
          <cell r="AT3117">
            <v>26962.68</v>
          </cell>
        </row>
        <row r="3118">
          <cell r="AT3118">
            <v>24340.26</v>
          </cell>
        </row>
        <row r="3119">
          <cell r="AT3119">
            <v>22586.880000000001</v>
          </cell>
        </row>
        <row r="3120">
          <cell r="AT3120">
            <v>43998.720000000001</v>
          </cell>
        </row>
        <row r="3121">
          <cell r="AT3121">
            <v>34763.64</v>
          </cell>
        </row>
        <row r="3122">
          <cell r="AT3122">
            <v>28119.360000000001</v>
          </cell>
        </row>
        <row r="3123">
          <cell r="AT3123">
            <v>24940.02</v>
          </cell>
        </row>
        <row r="3124">
          <cell r="AT3124">
            <v>22758.240000000002</v>
          </cell>
        </row>
        <row r="3125">
          <cell r="AT3125">
            <v>20950.8</v>
          </cell>
        </row>
        <row r="3126">
          <cell r="AT3126">
            <v>1720369.74</v>
          </cell>
        </row>
        <row r="3127">
          <cell r="AT3127">
            <v>993289.26</v>
          </cell>
        </row>
        <row r="3128">
          <cell r="AT3128">
            <v>633090.54</v>
          </cell>
        </row>
        <row r="3129">
          <cell r="AT3129">
            <v>488935.98</v>
          </cell>
        </row>
        <row r="3130">
          <cell r="AT3130">
            <v>474349.98</v>
          </cell>
        </row>
        <row r="3131">
          <cell r="AT3131">
            <v>253871.88</v>
          </cell>
        </row>
        <row r="3132">
          <cell r="AT3132">
            <v>0</v>
          </cell>
        </row>
        <row r="3133">
          <cell r="AT3133">
            <v>44799737.399999999</v>
          </cell>
        </row>
        <row r="3134">
          <cell r="AT3134">
            <v>29638738.800000001</v>
          </cell>
        </row>
        <row r="3135">
          <cell r="AT3135">
            <v>24151413</v>
          </cell>
        </row>
        <row r="3136">
          <cell r="AT3136">
            <v>16722948</v>
          </cell>
        </row>
        <row r="3137">
          <cell r="AT3137">
            <v>11264668.800000001</v>
          </cell>
        </row>
        <row r="3138">
          <cell r="AT3138">
            <v>6720674.4000000004</v>
          </cell>
        </row>
        <row r="3139">
          <cell r="AT3139">
            <v>3982948.2</v>
          </cell>
        </row>
        <row r="3140">
          <cell r="AT3140">
            <v>243680.04</v>
          </cell>
        </row>
        <row r="3141">
          <cell r="AT3141">
            <v>243680.04</v>
          </cell>
        </row>
        <row r="3142">
          <cell r="AT3142">
            <v>120570.12</v>
          </cell>
        </row>
        <row r="3143">
          <cell r="AT3143">
            <v>74403.899999999994</v>
          </cell>
        </row>
        <row r="3144">
          <cell r="AT3144">
            <v>522718.38</v>
          </cell>
        </row>
        <row r="3145">
          <cell r="AT3145">
            <v>293686.56</v>
          </cell>
        </row>
        <row r="3146">
          <cell r="AT3146">
            <v>182210.76</v>
          </cell>
        </row>
        <row r="3147">
          <cell r="AT3147">
            <v>98758.44</v>
          </cell>
        </row>
        <row r="3148">
          <cell r="AT3148">
            <v>66252.06</v>
          </cell>
        </row>
        <row r="3149">
          <cell r="AT3149">
            <v>232198.92</v>
          </cell>
        </row>
        <row r="3150">
          <cell r="AT3150">
            <v>154884.96</v>
          </cell>
        </row>
        <row r="3151">
          <cell r="AT3151">
            <v>101082</v>
          </cell>
        </row>
        <row r="3152">
          <cell r="AT3152">
            <v>60404.4</v>
          </cell>
        </row>
        <row r="3153">
          <cell r="AT3153">
            <v>41695.56</v>
          </cell>
        </row>
        <row r="3154">
          <cell r="AT3154">
            <v>26176.26</v>
          </cell>
        </row>
        <row r="3155">
          <cell r="AT3155">
            <v>15359.16</v>
          </cell>
        </row>
        <row r="3156">
          <cell r="AT3156">
            <v>30294</v>
          </cell>
        </row>
        <row r="3157">
          <cell r="AT3157">
            <v>20374.5</v>
          </cell>
        </row>
        <row r="3158">
          <cell r="AT3158">
            <v>74064.240000000005</v>
          </cell>
        </row>
        <row r="3159">
          <cell r="AT3159">
            <v>43164.36</v>
          </cell>
        </row>
        <row r="3160">
          <cell r="AT3160">
            <v>28085.7</v>
          </cell>
        </row>
        <row r="3161">
          <cell r="AT3161">
            <v>16460.759999999998</v>
          </cell>
        </row>
        <row r="3162">
          <cell r="AT3162">
            <v>99529.56</v>
          </cell>
        </row>
        <row r="3163">
          <cell r="AT3163">
            <v>65168.82</v>
          </cell>
        </row>
        <row r="3164">
          <cell r="AT3164">
            <v>99529.56</v>
          </cell>
        </row>
        <row r="3165">
          <cell r="AT3165">
            <v>65168.82</v>
          </cell>
        </row>
        <row r="3166">
          <cell r="AT3166">
            <v>0</v>
          </cell>
        </row>
        <row r="3167">
          <cell r="AT3167">
            <v>44799737.399999999</v>
          </cell>
        </row>
        <row r="3168">
          <cell r="AT3168">
            <v>24151413</v>
          </cell>
        </row>
        <row r="3169">
          <cell r="AT3169">
            <v>232198.92</v>
          </cell>
        </row>
        <row r="3170">
          <cell r="AT3170">
            <v>101082</v>
          </cell>
        </row>
        <row r="3171">
          <cell r="AT3171">
            <v>410040</v>
          </cell>
        </row>
        <row r="3172">
          <cell r="AT3172">
            <v>296397.71999999997</v>
          </cell>
        </row>
        <row r="3330">
          <cell r="AT3330">
            <v>17506808</v>
          </cell>
        </row>
        <row r="3331">
          <cell r="AT3331">
            <v>12796498</v>
          </cell>
        </row>
        <row r="3332">
          <cell r="AT3332">
            <v>8451889.5999999996</v>
          </cell>
        </row>
        <row r="3333">
          <cell r="AT3333">
            <v>5505082</v>
          </cell>
        </row>
        <row r="3334">
          <cell r="AT3334">
            <v>4243668</v>
          </cell>
        </row>
        <row r="3335">
          <cell r="AT3335">
            <v>620242.85714285739</v>
          </cell>
        </row>
        <row r="3336">
          <cell r="AT3336">
            <v>620242.85714285739</v>
          </cell>
        </row>
        <row r="3337">
          <cell r="AT3337">
            <v>414542.85714285728</v>
          </cell>
        </row>
        <row r="3338">
          <cell r="AT3338">
            <v>414542.85714285728</v>
          </cell>
        </row>
        <row r="3339">
          <cell r="AT3339">
            <v>414542.85714285728</v>
          </cell>
        </row>
        <row r="3340">
          <cell r="AT3340">
            <v>0</v>
          </cell>
        </row>
        <row r="3341">
          <cell r="AT3341">
            <v>983590.08</v>
          </cell>
        </row>
        <row r="3342">
          <cell r="AT3342">
            <v>2483040.9342857143</v>
          </cell>
        </row>
        <row r="3343">
          <cell r="AT3343">
            <v>34651810.153990813</v>
          </cell>
        </row>
        <row r="3344">
          <cell r="AT3344">
            <v>5684585.46</v>
          </cell>
        </row>
        <row r="3345">
          <cell r="AT3345">
            <v>3247444.2342857146</v>
          </cell>
        </row>
        <row r="3346">
          <cell r="AT3346">
            <v>2407507.6028571427</v>
          </cell>
        </row>
        <row r="3347">
          <cell r="AT3347">
            <v>3111444.5742857144</v>
          </cell>
        </row>
        <row r="3350">
          <cell r="AT3350">
            <v>2483040.9342857143</v>
          </cell>
        </row>
        <row r="3351">
          <cell r="AT3351">
            <v>2014476.2485714287</v>
          </cell>
        </row>
        <row r="3352">
          <cell r="AT3352">
            <v>993289.26</v>
          </cell>
        </row>
        <row r="3353">
          <cell r="AT3353">
            <v>647672.16857142863</v>
          </cell>
        </row>
        <row r="3354">
          <cell r="AT3354">
            <v>0</v>
          </cell>
        </row>
        <row r="3355">
          <cell r="AT3355">
            <v>244800</v>
          </cell>
        </row>
        <row r="3356">
          <cell r="AT3356">
            <v>244800</v>
          </cell>
        </row>
        <row r="3357">
          <cell r="AT3357">
            <v>244800</v>
          </cell>
        </row>
        <row r="3358">
          <cell r="AT3358">
            <v>154750.32</v>
          </cell>
        </row>
        <row r="3359">
          <cell r="AT3359">
            <v>154750.32</v>
          </cell>
        </row>
        <row r="3360">
          <cell r="AT3360">
            <v>154750.32</v>
          </cell>
        </row>
        <row r="3361">
          <cell r="AT3361">
            <v>359378.05714285717</v>
          </cell>
        </row>
        <row r="3362">
          <cell r="AT3362">
            <v>2407507.6028571427</v>
          </cell>
        </row>
        <row r="3363">
          <cell r="AT3363">
            <v>1943482.6457142858</v>
          </cell>
        </row>
        <row r="3364">
          <cell r="AT3364">
            <v>71035.86</v>
          </cell>
        </row>
        <row r="3365">
          <cell r="AT3365">
            <v>47501.4</v>
          </cell>
        </row>
        <row r="3366">
          <cell r="AT3366">
            <v>35424.6</v>
          </cell>
        </row>
        <row r="3367">
          <cell r="AT3367">
            <v>179764.8</v>
          </cell>
        </row>
        <row r="3368">
          <cell r="AT3368">
            <v>113774.88</v>
          </cell>
        </row>
        <row r="3369">
          <cell r="AT3369">
            <v>61251</v>
          </cell>
        </row>
        <row r="3370">
          <cell r="AT3370">
            <v>42346.32</v>
          </cell>
        </row>
        <row r="3371">
          <cell r="AT3371">
            <v>33847.68</v>
          </cell>
        </row>
        <row r="3372">
          <cell r="AT3372">
            <v>33847.68</v>
          </cell>
        </row>
        <row r="3373">
          <cell r="AT3373">
            <v>71035.86</v>
          </cell>
        </row>
        <row r="3374">
          <cell r="AT3374">
            <v>47501.4</v>
          </cell>
        </row>
        <row r="3375">
          <cell r="AT3375">
            <v>4794545.58</v>
          </cell>
        </row>
        <row r="3376">
          <cell r="AT3376">
            <v>277063.94099999999</v>
          </cell>
        </row>
        <row r="3377">
          <cell r="AT3377">
            <v>5204925</v>
          </cell>
        </row>
        <row r="3378">
          <cell r="AT3378">
            <v>3249023.9063635375</v>
          </cell>
        </row>
        <row r="3379">
          <cell r="AT3379">
            <v>0</v>
          </cell>
        </row>
        <row r="3380">
          <cell r="AT3380">
            <v>29318960</v>
          </cell>
        </row>
        <row r="3381">
          <cell r="AT3381">
            <v>2596331.7285714285</v>
          </cell>
        </row>
        <row r="3435">
          <cell r="AT3435">
            <v>32493936</v>
          </cell>
        </row>
        <row r="3436">
          <cell r="AT3436">
            <v>20327253.600000001</v>
          </cell>
        </row>
        <row r="3437">
          <cell r="AT3437">
            <v>10268095.054285713</v>
          </cell>
        </row>
        <row r="3438">
          <cell r="AT3438">
            <v>1872457.7142857143</v>
          </cell>
        </row>
        <row r="3439">
          <cell r="AT3439">
            <v>17751657.137142859</v>
          </cell>
        </row>
        <row r="3440">
          <cell r="AT3440">
            <v>5218654.5599999996</v>
          </cell>
        </row>
        <row r="3441">
          <cell r="AT3441">
            <v>4014807.1371428571</v>
          </cell>
        </row>
        <row r="3442">
          <cell r="AT3442">
            <v>3984571.422857143</v>
          </cell>
        </row>
        <row r="3443">
          <cell r="AT3443">
            <v>2483040.9342857143</v>
          </cell>
        </row>
        <row r="3444">
          <cell r="AT3444">
            <v>3247444.2342857146</v>
          </cell>
        </row>
        <row r="3445">
          <cell r="AT3445">
            <v>3111444.5742857144</v>
          </cell>
        </row>
        <row r="3446">
          <cell r="AT3446">
            <v>18815954.134285714</v>
          </cell>
        </row>
        <row r="3447">
          <cell r="AT3447">
            <v>1063987.6457142858</v>
          </cell>
        </row>
        <row r="3448">
          <cell r="AT3448">
            <v>33767.082514285692</v>
          </cell>
        </row>
        <row r="3449">
          <cell r="AT3449">
            <v>43810.527085714304</v>
          </cell>
        </row>
        <row r="3450">
          <cell r="AT3450">
            <v>1098711.3600000001</v>
          </cell>
        </row>
        <row r="3455">
          <cell r="AT3455">
            <v>340360101</v>
          </cell>
        </row>
        <row r="3456">
          <cell r="AT3456">
            <v>10369096.159500001</v>
          </cell>
        </row>
        <row r="3482">
          <cell r="AT3482">
            <v>123145667</v>
          </cell>
        </row>
        <row r="3483">
          <cell r="AT3483">
            <v>100003843.3</v>
          </cell>
        </row>
        <row r="3484">
          <cell r="AT3484">
            <v>61842559.600000001</v>
          </cell>
        </row>
        <row r="3485">
          <cell r="AT3485">
            <v>50427285.899999999</v>
          </cell>
        </row>
        <row r="3486">
          <cell r="AT3486">
            <v>40668252.200000003</v>
          </cell>
        </row>
        <row r="3487">
          <cell r="AT3487">
            <v>47089555.178947374</v>
          </cell>
        </row>
        <row r="3488">
          <cell r="AT3488">
            <v>30137315.314526316</v>
          </cell>
        </row>
        <row r="3489">
          <cell r="AT3489">
            <v>18835822.071578946</v>
          </cell>
        </row>
        <row r="3490">
          <cell r="AT3490">
            <v>7534328.8286315789</v>
          </cell>
        </row>
        <row r="3491">
          <cell r="AT3491">
            <v>3767164.4143157895</v>
          </cell>
        </row>
        <row r="3492">
          <cell r="AT3492">
            <v>0</v>
          </cell>
        </row>
        <row r="3493">
          <cell r="AT3493">
            <v>8444778.6671999991</v>
          </cell>
        </row>
        <row r="3494">
          <cell r="AT3494">
            <v>5583671.7767999992</v>
          </cell>
        </row>
        <row r="3495">
          <cell r="AT3495">
            <v>2623081.1004000003</v>
          </cell>
        </row>
        <row r="3496">
          <cell r="AT3496">
            <v>0</v>
          </cell>
        </row>
        <row r="3497">
          <cell r="AT3497">
            <v>11073792.015000001</v>
          </cell>
        </row>
        <row r="3498">
          <cell r="AT3498">
            <v>2712909.6720000003</v>
          </cell>
        </row>
        <row r="3520">
          <cell r="AT3520">
            <v>73350240</v>
          </cell>
        </row>
        <row r="3527">
          <cell r="AT3527">
            <v>3773092.7519999999</v>
          </cell>
        </row>
        <row r="3529">
          <cell r="AT3529">
            <v>774409.5</v>
          </cell>
        </row>
        <row r="3530">
          <cell r="AT3530">
            <v>31661.355</v>
          </cell>
        </row>
        <row r="3531">
          <cell r="AT3531">
            <v>76500</v>
          </cell>
        </row>
        <row r="3539">
          <cell r="AT3539">
            <v>93381.637499999997</v>
          </cell>
        </row>
        <row r="3540">
          <cell r="AT3540">
            <v>979389.29160000011</v>
          </cell>
        </row>
        <row r="3541">
          <cell r="AT3541">
            <v>27129.096720000001</v>
          </cell>
        </row>
        <row r="3542">
          <cell r="AT3542">
            <v>774409.5</v>
          </cell>
        </row>
        <row r="3543">
          <cell r="AT3543">
            <v>31661.355</v>
          </cell>
        </row>
        <row r="3544">
          <cell r="AT3544">
            <v>76500</v>
          </cell>
        </row>
        <row r="3545">
          <cell r="AT3545">
            <v>463807.34950778179</v>
          </cell>
        </row>
        <row r="3546">
          <cell r="AT3546">
            <v>9589964.5199999996</v>
          </cell>
        </row>
        <row r="3547">
          <cell r="AT3547">
            <v>7467930</v>
          </cell>
        </row>
        <row r="3548">
          <cell r="AT3548">
            <v>35131.846464000002</v>
          </cell>
        </row>
        <row r="3549">
          <cell r="AT3549">
            <v>12799.892159999999</v>
          </cell>
        </row>
        <row r="3550">
          <cell r="AT3550">
            <v>8362.3415100000002</v>
          </cell>
        </row>
        <row r="3557">
          <cell r="AT3557">
            <v>93381.637499999997</v>
          </cell>
        </row>
        <row r="3558">
          <cell r="AT3558">
            <v>979389.29160000011</v>
          </cell>
        </row>
        <row r="3559">
          <cell r="AT3559">
            <v>27129.096720000001</v>
          </cell>
        </row>
        <row r="3560">
          <cell r="AT3560">
            <v>774409.5</v>
          </cell>
        </row>
        <row r="3561">
          <cell r="AT3561">
            <v>31661.355</v>
          </cell>
        </row>
        <row r="3562">
          <cell r="AT3562">
            <v>76500</v>
          </cell>
        </row>
        <row r="3563">
          <cell r="AT3563">
            <v>463807.34950778179</v>
          </cell>
        </row>
        <row r="3564">
          <cell r="AT3564">
            <v>9589964.5199999996</v>
          </cell>
        </row>
        <row r="3565">
          <cell r="AT3565">
            <v>7467930</v>
          </cell>
        </row>
        <row r="3566">
          <cell r="AT3566">
            <v>35131.846464000002</v>
          </cell>
        </row>
        <row r="3567">
          <cell r="AT3567">
            <v>11985.353567999999</v>
          </cell>
        </row>
        <row r="3568">
          <cell r="AT3568">
            <v>8362.3415100000002</v>
          </cell>
        </row>
        <row r="3569">
          <cell r="AT3569">
            <v>0</v>
          </cell>
        </row>
        <row r="3570">
          <cell r="AT3570">
            <v>19754468.730181865</v>
          </cell>
        </row>
        <row r="3571">
          <cell r="AT3571">
            <v>53664.018134400001</v>
          </cell>
        </row>
        <row r="3572">
          <cell r="AT3572">
            <v>2712909.6720000003</v>
          </cell>
        </row>
      </sheetData>
      <sheetData sheetId="6">
        <row r="56">
          <cell r="J56">
            <v>1114684.2935409618</v>
          </cell>
        </row>
      </sheetData>
      <sheetData sheetId="7"/>
      <sheetData sheetId="8">
        <row r="7">
          <cell r="F7">
            <v>275.60700000000003</v>
          </cell>
        </row>
        <row r="8">
          <cell r="F8">
            <v>6.9930000000000003</v>
          </cell>
        </row>
        <row r="9">
          <cell r="F9">
            <v>1570</v>
          </cell>
        </row>
        <row r="10">
          <cell r="F10">
            <v>0.5222</v>
          </cell>
        </row>
        <row r="11">
          <cell r="F11">
            <v>5.0000000000000001E-4</v>
          </cell>
        </row>
        <row r="12">
          <cell r="F12">
            <v>17.895199999999999</v>
          </cell>
        </row>
        <row r="13">
          <cell r="F13">
            <v>5.3728999999999996</v>
          </cell>
        </row>
        <row r="14">
          <cell r="F14">
            <v>0.99650000000000005</v>
          </cell>
        </row>
        <row r="15">
          <cell r="F15">
            <v>0.65400000000000003</v>
          </cell>
        </row>
        <row r="16">
          <cell r="F16">
            <v>0.65400000000000003</v>
          </cell>
        </row>
        <row r="17">
          <cell r="F17">
            <v>0</v>
          </cell>
        </row>
        <row r="18">
          <cell r="F18">
            <v>17.190200000000001</v>
          </cell>
        </row>
        <row r="19">
          <cell r="F19">
            <v>22.232700000000001</v>
          </cell>
        </row>
        <row r="20">
          <cell r="F20">
            <v>232.45150000000001</v>
          </cell>
        </row>
        <row r="21">
          <cell r="F21">
            <v>12.019600000000001</v>
          </cell>
        </row>
        <row r="24">
          <cell r="F24">
            <v>11.912000000000001</v>
          </cell>
        </row>
        <row r="29">
          <cell r="F29">
            <v>16.367999999999999</v>
          </cell>
        </row>
        <row r="30">
          <cell r="F30">
            <v>27.180700000000002</v>
          </cell>
        </row>
        <row r="35">
          <cell r="F35">
            <v>0.33229999999999998</v>
          </cell>
        </row>
        <row r="36">
          <cell r="F36">
            <v>0</v>
          </cell>
        </row>
        <row r="37">
          <cell r="F37">
            <v>0</v>
          </cell>
        </row>
        <row r="39">
          <cell r="F39">
            <v>0.69630000000000003</v>
          </cell>
        </row>
        <row r="40">
          <cell r="F40">
            <v>49.253599999999999</v>
          </cell>
        </row>
        <row r="43">
          <cell r="F43">
            <v>0</v>
          </cell>
        </row>
        <row r="50">
          <cell r="F50">
            <v>0</v>
          </cell>
        </row>
        <row r="52">
          <cell r="F52">
            <v>119.13120000000001</v>
          </cell>
        </row>
        <row r="53">
          <cell r="F53">
            <v>138.32490000000001</v>
          </cell>
        </row>
        <row r="54">
          <cell r="F54">
            <v>391.45940000000002</v>
          </cell>
        </row>
        <row r="56">
          <cell r="F56">
            <v>0</v>
          </cell>
        </row>
        <row r="58">
          <cell r="F58">
            <v>459.37709999999998</v>
          </cell>
        </row>
        <row r="59">
          <cell r="F59">
            <v>97.060699999999997</v>
          </cell>
        </row>
        <row r="61">
          <cell r="F61">
            <v>0</v>
          </cell>
        </row>
        <row r="62">
          <cell r="F62">
            <v>47.603999999999999</v>
          </cell>
        </row>
        <row r="63">
          <cell r="F63">
            <v>8.8061000000000007</v>
          </cell>
        </row>
        <row r="64">
          <cell r="F64">
            <v>0.89590000000000003</v>
          </cell>
        </row>
        <row r="65">
          <cell r="F65">
            <v>4.6806000000000001</v>
          </cell>
        </row>
        <row r="66">
          <cell r="F66">
            <v>0</v>
          </cell>
        </row>
        <row r="67">
          <cell r="F67">
            <v>131.41720000000001</v>
          </cell>
        </row>
        <row r="68">
          <cell r="F68">
            <v>30.691700000000001</v>
          </cell>
        </row>
        <row r="69">
          <cell r="F69">
            <v>24.543199999999999</v>
          </cell>
        </row>
        <row r="70">
          <cell r="F70">
            <v>9.8187999999999995</v>
          </cell>
        </row>
        <row r="71">
          <cell r="F71">
            <v>0</v>
          </cell>
        </row>
        <row r="72">
          <cell r="F72">
            <v>0</v>
          </cell>
        </row>
        <row r="73">
          <cell r="F73">
            <v>0.48599999999999999</v>
          </cell>
        </row>
        <row r="74">
          <cell r="F74">
            <v>5.3994999999999997</v>
          </cell>
        </row>
        <row r="75">
          <cell r="F75">
            <v>0.24310000000000001</v>
          </cell>
        </row>
        <row r="76">
          <cell r="F76">
            <v>2.3254999999999999</v>
          </cell>
        </row>
        <row r="77">
          <cell r="F77">
            <v>0.70699999999999996</v>
          </cell>
        </row>
        <row r="78">
          <cell r="F78">
            <v>1.3091999999999999</v>
          </cell>
        </row>
        <row r="79">
          <cell r="F79">
            <v>0.25629999999999997</v>
          </cell>
        </row>
        <row r="80">
          <cell r="F80">
            <v>27.358599999999999</v>
          </cell>
        </row>
        <row r="81">
          <cell r="F81">
            <v>2.3498000000000001</v>
          </cell>
        </row>
        <row r="82">
          <cell r="F82">
            <v>28.216200000000001</v>
          </cell>
        </row>
        <row r="83">
          <cell r="F83">
            <v>1.1341000000000001</v>
          </cell>
        </row>
        <row r="84">
          <cell r="F84">
            <v>1.9262999999999999</v>
          </cell>
        </row>
        <row r="85">
          <cell r="F85">
            <v>2.3479999999999999</v>
          </cell>
        </row>
        <row r="86">
          <cell r="F86">
            <v>50.84</v>
          </cell>
        </row>
        <row r="87">
          <cell r="F87">
            <v>40.415999999999997</v>
          </cell>
        </row>
        <row r="88">
          <cell r="F88">
            <v>3.0577000000000001</v>
          </cell>
        </row>
        <row r="89">
          <cell r="F89">
            <v>1.2765</v>
          </cell>
        </row>
        <row r="90">
          <cell r="F90">
            <v>0</v>
          </cell>
        </row>
        <row r="91">
          <cell r="F91">
            <v>11.907</v>
          </cell>
        </row>
        <row r="92">
          <cell r="F92">
            <v>0.26169999999999999</v>
          </cell>
        </row>
        <row r="93">
          <cell r="F93">
            <v>1.8458000000000001</v>
          </cell>
        </row>
        <row r="94">
          <cell r="F94">
            <v>1.5875999999999999</v>
          </cell>
        </row>
        <row r="95">
          <cell r="F95">
            <v>87.816999999999993</v>
          </cell>
        </row>
        <row r="96">
          <cell r="F96">
            <v>2.4479000000000002</v>
          </cell>
        </row>
        <row r="97">
          <cell r="F97">
            <v>0.91110000000000002</v>
          </cell>
        </row>
        <row r="98">
          <cell r="F98">
            <v>11.176500000000001</v>
          </cell>
        </row>
        <row r="99">
          <cell r="F99">
            <v>5.8539000000000003</v>
          </cell>
        </row>
        <row r="100">
          <cell r="F100">
            <v>24.827400000000001</v>
          </cell>
        </row>
        <row r="101">
          <cell r="F101">
            <v>0.13739999999999999</v>
          </cell>
        </row>
        <row r="102">
          <cell r="F102">
            <v>3.6880000000000002</v>
          </cell>
        </row>
        <row r="103">
          <cell r="F103">
            <v>1.7806</v>
          </cell>
        </row>
        <row r="104">
          <cell r="F104">
            <v>158.29599999999999</v>
          </cell>
        </row>
        <row r="105">
          <cell r="F105">
            <v>25.278400000000001</v>
          </cell>
        </row>
        <row r="106">
          <cell r="F106">
            <v>8.6487999999999996</v>
          </cell>
        </row>
        <row r="112">
          <cell r="F112">
            <v>32725</v>
          </cell>
        </row>
        <row r="113">
          <cell r="F113">
            <v>5.1714000000000002</v>
          </cell>
        </row>
        <row r="117">
          <cell r="F117">
            <v>736.07399999999996</v>
          </cell>
        </row>
        <row r="118">
          <cell r="F118">
            <v>139.56800000000001</v>
          </cell>
        </row>
        <row r="119">
          <cell r="F119">
            <v>160.232</v>
          </cell>
        </row>
        <row r="120">
          <cell r="F120">
            <v>733.79809999999998</v>
          </cell>
        </row>
        <row r="121">
          <cell r="F121">
            <v>1508.6804</v>
          </cell>
        </row>
        <row r="122">
          <cell r="F122">
            <v>142.74</v>
          </cell>
        </row>
        <row r="124">
          <cell r="F124">
            <v>0</v>
          </cell>
        </row>
        <row r="125">
          <cell r="F125">
            <v>15899.2824</v>
          </cell>
        </row>
        <row r="126">
          <cell r="F126">
            <v>4628.1274000000003</v>
          </cell>
        </row>
        <row r="128">
          <cell r="F128">
            <v>1612.6121000000001</v>
          </cell>
        </row>
        <row r="129">
          <cell r="F129">
            <v>16731.751799999998</v>
          </cell>
        </row>
        <row r="130">
          <cell r="F130">
            <v>21287.543699999998</v>
          </cell>
        </row>
        <row r="131">
          <cell r="F131">
            <v>8880.9940000000006</v>
          </cell>
        </row>
        <row r="132">
          <cell r="F132">
            <v>3795.6579999999999</v>
          </cell>
        </row>
        <row r="133">
          <cell r="F133">
            <v>1155.537</v>
          </cell>
        </row>
        <row r="134">
          <cell r="F134">
            <v>889.06</v>
          </cell>
        </row>
        <row r="136">
          <cell r="F136">
            <v>378.24</v>
          </cell>
        </row>
        <row r="137">
          <cell r="F137">
            <v>1</v>
          </cell>
        </row>
        <row r="138">
          <cell r="F138">
            <v>487.70479999999998</v>
          </cell>
        </row>
        <row r="146">
          <cell r="F146">
            <v>4085.7</v>
          </cell>
        </row>
        <row r="148">
          <cell r="F148">
            <v>3180.1010000000001</v>
          </cell>
        </row>
        <row r="149">
          <cell r="F149">
            <v>2986.0120000000002</v>
          </cell>
        </row>
        <row r="153">
          <cell r="F153">
            <v>541.88</v>
          </cell>
        </row>
        <row r="154">
          <cell r="F154">
            <v>638.95000000000005</v>
          </cell>
        </row>
        <row r="155">
          <cell r="F155">
            <v>512.61500000000001</v>
          </cell>
        </row>
        <row r="156">
          <cell r="F156">
            <v>40.531999999999996</v>
          </cell>
        </row>
        <row r="157">
          <cell r="F157">
            <v>23.04</v>
          </cell>
        </row>
        <row r="158">
          <cell r="F158">
            <v>1678.5530000000001</v>
          </cell>
        </row>
        <row r="159">
          <cell r="F159">
            <v>3791.7</v>
          </cell>
        </row>
        <row r="162">
          <cell r="F162">
            <v>544.54</v>
          </cell>
        </row>
        <row r="163">
          <cell r="F163">
            <v>3814.94</v>
          </cell>
        </row>
        <row r="164">
          <cell r="F164">
            <v>275.46140000000003</v>
          </cell>
        </row>
        <row r="165">
          <cell r="F165">
            <v>385.71199999999999</v>
          </cell>
        </row>
        <row r="166">
          <cell r="F166">
            <v>380.37670000000003</v>
          </cell>
        </row>
        <row r="167">
          <cell r="F167">
            <v>547.12</v>
          </cell>
        </row>
        <row r="168">
          <cell r="F168">
            <v>0</v>
          </cell>
        </row>
        <row r="169">
          <cell r="F169">
            <v>7620.7421000000004</v>
          </cell>
        </row>
        <row r="170">
          <cell r="F170">
            <v>9677.1200000000008</v>
          </cell>
        </row>
        <row r="171">
          <cell r="F171">
            <v>1076.81</v>
          </cell>
        </row>
        <row r="172">
          <cell r="F172">
            <v>8697.5521000000008</v>
          </cell>
        </row>
        <row r="173">
          <cell r="F173">
            <v>8697.5521000000008</v>
          </cell>
        </row>
        <row r="174">
          <cell r="F174">
            <v>162</v>
          </cell>
        </row>
        <row r="176">
          <cell r="F176">
            <v>180</v>
          </cell>
        </row>
        <row r="177">
          <cell r="F177">
            <v>1098.7148</v>
          </cell>
        </row>
        <row r="178">
          <cell r="F178">
            <v>534.654</v>
          </cell>
        </row>
        <row r="179">
          <cell r="F179">
            <v>1110.8119999999999</v>
          </cell>
        </row>
        <row r="180">
          <cell r="F180">
            <v>534.846</v>
          </cell>
        </row>
        <row r="181">
          <cell r="F181">
            <v>9.5399999999999991</v>
          </cell>
        </row>
        <row r="182">
          <cell r="F182">
            <v>2149.2399999999998</v>
          </cell>
        </row>
        <row r="183">
          <cell r="F183">
            <v>818.59</v>
          </cell>
        </row>
        <row r="184">
          <cell r="F184">
            <v>837.23</v>
          </cell>
        </row>
        <row r="185">
          <cell r="F185">
            <v>837.23</v>
          </cell>
        </row>
        <row r="186">
          <cell r="F186">
            <v>53</v>
          </cell>
        </row>
        <row r="187">
          <cell r="F187">
            <v>629.95259999999996</v>
          </cell>
        </row>
        <row r="188">
          <cell r="F188">
            <v>1.2335</v>
          </cell>
        </row>
        <row r="189">
          <cell r="F189">
            <v>96</v>
          </cell>
        </row>
        <row r="190">
          <cell r="F190">
            <v>9.4999999999999998E-3</v>
          </cell>
        </row>
        <row r="191">
          <cell r="F191">
            <v>2.16</v>
          </cell>
        </row>
        <row r="192">
          <cell r="F192">
            <v>1405.836</v>
          </cell>
        </row>
        <row r="193">
          <cell r="F193">
            <v>151.12389999999999</v>
          </cell>
        </row>
        <row r="194">
          <cell r="F194">
            <v>146.31299999999999</v>
          </cell>
        </row>
        <row r="195">
          <cell r="F195">
            <v>12.8</v>
          </cell>
        </row>
        <row r="196">
          <cell r="F196">
            <v>2</v>
          </cell>
        </row>
        <row r="198">
          <cell r="F198">
            <v>24.776199999999999</v>
          </cell>
        </row>
        <row r="199">
          <cell r="F199">
            <v>809.81230000000005</v>
          </cell>
        </row>
        <row r="200">
          <cell r="F200">
            <v>56.858199999999997</v>
          </cell>
        </row>
        <row r="201">
          <cell r="F201">
            <v>1728.9273000000001</v>
          </cell>
        </row>
        <row r="202">
          <cell r="F202">
            <v>2436.1000000000004</v>
          </cell>
        </row>
        <row r="203">
          <cell r="F203">
            <v>340.89659999999998</v>
          </cell>
        </row>
        <row r="205">
          <cell r="F205">
            <v>124.595</v>
          </cell>
        </row>
        <row r="206">
          <cell r="F206">
            <v>33.479999999999997</v>
          </cell>
        </row>
        <row r="207">
          <cell r="F207">
            <v>46.475000000000001</v>
          </cell>
        </row>
        <row r="208">
          <cell r="F208">
            <v>78.12</v>
          </cell>
        </row>
        <row r="209">
          <cell r="F209">
            <v>189.87200000000001</v>
          </cell>
        </row>
        <row r="210">
          <cell r="F210">
            <v>18.48</v>
          </cell>
        </row>
        <row r="213">
          <cell r="F213">
            <v>178.20000000000005</v>
          </cell>
        </row>
        <row r="214">
          <cell r="F214">
            <v>46.20000000000001</v>
          </cell>
        </row>
        <row r="215">
          <cell r="F215">
            <v>109.32</v>
          </cell>
        </row>
        <row r="216">
          <cell r="F216">
            <v>17.600000000000001</v>
          </cell>
        </row>
        <row r="217">
          <cell r="F217">
            <v>5.984</v>
          </cell>
        </row>
        <row r="218">
          <cell r="F218">
            <v>554.99400000000003</v>
          </cell>
        </row>
        <row r="219">
          <cell r="F219">
            <v>211.5</v>
          </cell>
        </row>
        <row r="220">
          <cell r="F220">
            <v>15.175000000000001</v>
          </cell>
        </row>
        <row r="222">
          <cell r="F222">
            <v>226.82000000000002</v>
          </cell>
        </row>
        <row r="224">
          <cell r="F224">
            <v>1102.7463999999998</v>
          </cell>
        </row>
        <row r="226">
          <cell r="F226">
            <v>1624.1269999999986</v>
          </cell>
        </row>
        <row r="228">
          <cell r="F228">
            <v>0</v>
          </cell>
        </row>
        <row r="231">
          <cell r="F231">
            <v>0</v>
          </cell>
        </row>
        <row r="234">
          <cell r="F234">
            <v>18.399999999999999</v>
          </cell>
        </row>
        <row r="237">
          <cell r="F237">
            <v>56.13</v>
          </cell>
        </row>
        <row r="241">
          <cell r="F241">
            <v>8.9760000000000009</v>
          </cell>
        </row>
        <row r="245">
          <cell r="F245">
            <v>3776.7533999999987</v>
          </cell>
        </row>
        <row r="246">
          <cell r="F246">
            <v>7</v>
          </cell>
        </row>
        <row r="248">
          <cell r="F248">
            <v>31.980000000000004</v>
          </cell>
        </row>
        <row r="249">
          <cell r="F249">
            <v>83.345000000000013</v>
          </cell>
        </row>
        <row r="250">
          <cell r="F250">
            <v>36</v>
          </cell>
        </row>
        <row r="252">
          <cell r="F252">
            <v>2.6713</v>
          </cell>
        </row>
        <row r="253">
          <cell r="F253">
            <v>237.65880000000001</v>
          </cell>
        </row>
        <row r="254">
          <cell r="F254">
            <v>214.6848</v>
          </cell>
        </row>
        <row r="256">
          <cell r="F256">
            <v>1.4706999999999999</v>
          </cell>
        </row>
        <row r="257">
          <cell r="F257">
            <v>197.494</v>
          </cell>
        </row>
        <row r="258">
          <cell r="F258">
            <v>163.10849999999999</v>
          </cell>
        </row>
        <row r="260">
          <cell r="F260">
            <v>203.20699999999999</v>
          </cell>
        </row>
        <row r="261">
          <cell r="F261">
            <v>61.287999999999997</v>
          </cell>
        </row>
        <row r="262">
          <cell r="F262">
            <v>31.668099999999999</v>
          </cell>
        </row>
        <row r="264">
          <cell r="F264">
            <v>859.90300000000002</v>
          </cell>
        </row>
        <row r="265">
          <cell r="F265">
            <v>68.783000000000001</v>
          </cell>
        </row>
        <row r="266">
          <cell r="F266">
            <v>13.439</v>
          </cell>
        </row>
        <row r="267">
          <cell r="F267">
            <v>2.4563000000000001</v>
          </cell>
        </row>
        <row r="268">
          <cell r="F268">
            <v>74.946200000000005</v>
          </cell>
        </row>
        <row r="270">
          <cell r="F270">
            <v>9.1190999999999995</v>
          </cell>
        </row>
        <row r="271">
          <cell r="F271">
            <v>1.5549999999999999</v>
          </cell>
        </row>
        <row r="272">
          <cell r="F272">
            <v>1.5549999999999999</v>
          </cell>
        </row>
        <row r="273">
          <cell r="F273">
            <v>1.0132000000000001</v>
          </cell>
        </row>
        <row r="275">
          <cell r="F275">
            <v>111.52979999999999</v>
          </cell>
        </row>
        <row r="276">
          <cell r="F276">
            <v>42.962400000000002</v>
          </cell>
        </row>
        <row r="277">
          <cell r="F277">
            <v>2</v>
          </cell>
        </row>
        <row r="278">
          <cell r="F278">
            <v>144</v>
          </cell>
        </row>
        <row r="279">
          <cell r="F279">
            <v>16</v>
          </cell>
        </row>
        <row r="280">
          <cell r="F280">
            <v>128.46850000000001</v>
          </cell>
        </row>
        <row r="281">
          <cell r="F281">
            <v>733.11760000000004</v>
          </cell>
        </row>
        <row r="282">
          <cell r="F282">
            <v>0</v>
          </cell>
        </row>
        <row r="283">
          <cell r="F283">
            <v>115.2</v>
          </cell>
        </row>
        <row r="284">
          <cell r="F284">
            <v>0.36170000000000002</v>
          </cell>
        </row>
        <row r="285">
          <cell r="F285">
            <v>51.36</v>
          </cell>
        </row>
        <row r="286">
          <cell r="F286">
            <v>265</v>
          </cell>
        </row>
        <row r="287">
          <cell r="F287">
            <v>0.1067</v>
          </cell>
        </row>
        <row r="288">
          <cell r="F288">
            <v>7.4320000000000004</v>
          </cell>
        </row>
        <row r="290">
          <cell r="F290">
            <v>206.2242</v>
          </cell>
        </row>
        <row r="291">
          <cell r="F291">
            <v>236.01900000000001</v>
          </cell>
        </row>
        <row r="292">
          <cell r="F292">
            <v>139.25380000000001</v>
          </cell>
        </row>
        <row r="294">
          <cell r="F294">
            <v>7839</v>
          </cell>
        </row>
        <row r="295">
          <cell r="F295">
            <v>348.47</v>
          </cell>
        </row>
        <row r="296">
          <cell r="F296">
            <v>3355.39</v>
          </cell>
        </row>
        <row r="297">
          <cell r="F297">
            <v>1973.12</v>
          </cell>
        </row>
        <row r="298">
          <cell r="F298">
            <v>762.97</v>
          </cell>
        </row>
        <row r="600">
          <cell r="F600">
            <v>163</v>
          </cell>
        </row>
        <row r="601">
          <cell r="F601">
            <v>163</v>
          </cell>
        </row>
        <row r="602">
          <cell r="F602">
            <v>163</v>
          </cell>
        </row>
        <row r="603">
          <cell r="F603">
            <v>151</v>
          </cell>
        </row>
        <row r="605">
          <cell r="F605">
            <v>85</v>
          </cell>
        </row>
        <row r="606">
          <cell r="F606">
            <v>31</v>
          </cell>
        </row>
        <row r="607">
          <cell r="F607">
            <v>150</v>
          </cell>
        </row>
        <row r="718">
          <cell r="F718">
            <v>50.991999999999997</v>
          </cell>
        </row>
        <row r="719">
          <cell r="F719">
            <v>2.2080000000000002</v>
          </cell>
        </row>
        <row r="720">
          <cell r="F720">
            <v>280</v>
          </cell>
        </row>
        <row r="721">
          <cell r="F721">
            <v>0.24490000000000001</v>
          </cell>
        </row>
        <row r="722">
          <cell r="F722">
            <v>3.3E-3</v>
          </cell>
        </row>
        <row r="723">
          <cell r="F723">
            <v>4.1212999999999997</v>
          </cell>
        </row>
        <row r="724">
          <cell r="F724">
            <v>0.95820000000000005</v>
          </cell>
        </row>
        <row r="725">
          <cell r="F725">
            <v>0.21560000000000001</v>
          </cell>
        </row>
        <row r="726">
          <cell r="F726">
            <v>8.3500000000000005E-2</v>
          </cell>
        </row>
        <row r="727">
          <cell r="F727">
            <v>8.3500000000000005E-2</v>
          </cell>
        </row>
        <row r="728">
          <cell r="F728">
            <v>0</v>
          </cell>
        </row>
        <row r="731">
          <cell r="F731">
            <v>3.8637000000000001</v>
          </cell>
        </row>
        <row r="732">
          <cell r="F732">
            <v>2.601</v>
          </cell>
        </row>
        <row r="734">
          <cell r="F734">
            <v>1.9721</v>
          </cell>
        </row>
        <row r="735">
          <cell r="F735">
            <v>12.047499999999999</v>
          </cell>
        </row>
        <row r="736">
          <cell r="F736">
            <v>2.5600000000000001E-2</v>
          </cell>
        </row>
        <row r="738">
          <cell r="F738">
            <v>4.0773999999999999</v>
          </cell>
        </row>
        <row r="741">
          <cell r="F741">
            <v>0</v>
          </cell>
        </row>
        <row r="742">
          <cell r="F742">
            <v>0</v>
          </cell>
        </row>
        <row r="743">
          <cell r="F743">
            <v>17.890499999999999</v>
          </cell>
        </row>
        <row r="745">
          <cell r="F745">
            <v>4.5820999999999996</v>
          </cell>
        </row>
        <row r="746">
          <cell r="F746">
            <v>20.017600000000002</v>
          </cell>
        </row>
        <row r="747">
          <cell r="F747">
            <v>15.168699999999999</v>
          </cell>
        </row>
        <row r="749">
          <cell r="F749">
            <v>0</v>
          </cell>
        </row>
        <row r="750">
          <cell r="F750">
            <v>415.85559999999998</v>
          </cell>
        </row>
        <row r="751">
          <cell r="F751">
            <v>14.578799999999999</v>
          </cell>
        </row>
        <row r="752">
          <cell r="F752">
            <v>51.735100000000003</v>
          </cell>
        </row>
        <row r="753">
          <cell r="F753">
            <v>16.222200000000001</v>
          </cell>
        </row>
        <row r="754">
          <cell r="F754">
            <v>27.213899999999999</v>
          </cell>
        </row>
        <row r="755">
          <cell r="F755">
            <v>0</v>
          </cell>
        </row>
        <row r="756">
          <cell r="F756">
            <v>0.27760000000000001</v>
          </cell>
        </row>
        <row r="757">
          <cell r="F757">
            <v>1214.9476</v>
          </cell>
        </row>
        <row r="758">
          <cell r="F758">
            <v>79.933800000000005</v>
          </cell>
        </row>
        <row r="759">
          <cell r="F759">
            <v>92.027299999999997</v>
          </cell>
        </row>
        <row r="760">
          <cell r="F760">
            <v>0.77929999999999999</v>
          </cell>
        </row>
        <row r="761">
          <cell r="F761">
            <v>23.523399999999999</v>
          </cell>
        </row>
        <row r="762">
          <cell r="F762">
            <v>1.1291</v>
          </cell>
        </row>
        <row r="763">
          <cell r="F763">
            <v>1.9943</v>
          </cell>
        </row>
        <row r="764">
          <cell r="F764">
            <v>4.3780000000000001</v>
          </cell>
        </row>
        <row r="765">
          <cell r="F765">
            <v>27.117799999999999</v>
          </cell>
        </row>
        <row r="766">
          <cell r="F766">
            <v>0.87880000000000003</v>
          </cell>
        </row>
        <row r="767">
          <cell r="F767">
            <v>0.37469999999999998</v>
          </cell>
        </row>
        <row r="768">
          <cell r="F768">
            <v>2.5438000000000001</v>
          </cell>
        </row>
        <row r="769">
          <cell r="F769">
            <v>0</v>
          </cell>
        </row>
        <row r="770">
          <cell r="F770">
            <v>0</v>
          </cell>
        </row>
        <row r="771">
          <cell r="F771">
            <v>802.31179999999995</v>
          </cell>
        </row>
        <row r="772">
          <cell r="F772">
            <v>404.17910000000001</v>
          </cell>
        </row>
        <row r="773">
          <cell r="F773">
            <v>44.9482</v>
          </cell>
        </row>
        <row r="774">
          <cell r="F774">
            <v>7318.3572999999997</v>
          </cell>
        </row>
        <row r="775">
          <cell r="F775">
            <v>1.1565000000000001</v>
          </cell>
        </row>
        <row r="776">
          <cell r="F776">
            <v>0</v>
          </cell>
        </row>
        <row r="777">
          <cell r="F777">
            <v>2974.4661999999998</v>
          </cell>
        </row>
        <row r="778">
          <cell r="F778">
            <v>11059.4107</v>
          </cell>
        </row>
        <row r="779">
          <cell r="F779">
            <v>173.6</v>
          </cell>
        </row>
        <row r="780">
          <cell r="F780">
            <v>68.543999999999997</v>
          </cell>
        </row>
        <row r="781">
          <cell r="F781">
            <v>329.2998</v>
          </cell>
        </row>
        <row r="782">
          <cell r="F782">
            <v>448.12259999999998</v>
          </cell>
        </row>
        <row r="783">
          <cell r="F783">
            <v>50.8</v>
          </cell>
        </row>
        <row r="784">
          <cell r="F784">
            <v>830.93790000000001</v>
          </cell>
        </row>
        <row r="785">
          <cell r="F785">
            <v>0</v>
          </cell>
        </row>
        <row r="786">
          <cell r="F786">
            <v>2974.4661999999998</v>
          </cell>
        </row>
        <row r="787">
          <cell r="F787">
            <v>1347.6044999999999</v>
          </cell>
        </row>
        <row r="788">
          <cell r="F788">
            <v>9512.3919000000005</v>
          </cell>
        </row>
        <row r="789">
          <cell r="F789">
            <v>553.69979999999998</v>
          </cell>
        </row>
        <row r="790">
          <cell r="F790">
            <v>4322.0707000000002</v>
          </cell>
        </row>
        <row r="791">
          <cell r="F791">
            <v>11613.110500000001</v>
          </cell>
        </row>
        <row r="792">
          <cell r="F792">
            <v>178.6</v>
          </cell>
        </row>
        <row r="793">
          <cell r="F793">
            <v>1912.6</v>
          </cell>
        </row>
        <row r="794">
          <cell r="F794">
            <v>0</v>
          </cell>
        </row>
        <row r="795">
          <cell r="F795">
            <v>1458.4836</v>
          </cell>
        </row>
        <row r="796">
          <cell r="F796">
            <v>551.69749999999999</v>
          </cell>
        </row>
        <row r="797">
          <cell r="F797">
            <v>14</v>
          </cell>
        </row>
        <row r="798">
          <cell r="F798">
            <v>0</v>
          </cell>
        </row>
        <row r="799">
          <cell r="F799">
            <v>2947.35</v>
          </cell>
        </row>
        <row r="800">
          <cell r="F800">
            <v>1364.55</v>
          </cell>
        </row>
        <row r="801">
          <cell r="F801">
            <v>279.95999999999998</v>
          </cell>
        </row>
        <row r="802">
          <cell r="F802">
            <v>106.01</v>
          </cell>
        </row>
        <row r="803">
          <cell r="F803">
            <v>176.69</v>
          </cell>
        </row>
        <row r="804">
          <cell r="F804">
            <v>1148.6500000000001</v>
          </cell>
        </row>
        <row r="805">
          <cell r="F805">
            <v>99.153000000000006</v>
          </cell>
        </row>
        <row r="806">
          <cell r="F806">
            <v>195.72399999999999</v>
          </cell>
        </row>
        <row r="807">
          <cell r="F807">
            <v>43.863999999999997</v>
          </cell>
        </row>
        <row r="808">
          <cell r="F808">
            <v>59.795999999999999</v>
          </cell>
        </row>
        <row r="809">
          <cell r="F809">
            <v>10.237</v>
          </cell>
        </row>
        <row r="810">
          <cell r="F810">
            <v>0</v>
          </cell>
        </row>
        <row r="811">
          <cell r="F811">
            <v>2793.105</v>
          </cell>
        </row>
        <row r="812">
          <cell r="F812">
            <v>1079.8340000000001</v>
          </cell>
        </row>
        <row r="813">
          <cell r="F813">
            <v>328.72</v>
          </cell>
        </row>
        <row r="814">
          <cell r="F814">
            <v>359.17700000000002</v>
          </cell>
        </row>
        <row r="815">
          <cell r="F815">
            <v>3121.8249999999998</v>
          </cell>
        </row>
        <row r="816">
          <cell r="F816">
            <v>3121.8249999999998</v>
          </cell>
        </row>
        <row r="817">
          <cell r="F817">
            <v>34</v>
          </cell>
        </row>
        <row r="818">
          <cell r="F818">
            <v>0</v>
          </cell>
        </row>
        <row r="819">
          <cell r="F819">
            <v>144</v>
          </cell>
        </row>
        <row r="820">
          <cell r="F820">
            <v>627.91999999999996</v>
          </cell>
        </row>
        <row r="821">
          <cell r="F821">
            <v>375.84</v>
          </cell>
        </row>
        <row r="822">
          <cell r="F822">
            <v>627.91999999999996</v>
          </cell>
        </row>
        <row r="823">
          <cell r="F823">
            <v>433.7</v>
          </cell>
        </row>
        <row r="824">
          <cell r="F824">
            <v>5.1360000000000001</v>
          </cell>
        </row>
        <row r="825">
          <cell r="F825">
            <v>1566.56</v>
          </cell>
        </row>
        <row r="826">
          <cell r="F826">
            <v>433.7</v>
          </cell>
        </row>
        <row r="827">
          <cell r="F827">
            <v>433.7</v>
          </cell>
        </row>
        <row r="828">
          <cell r="F828">
            <v>433.7</v>
          </cell>
        </row>
        <row r="829">
          <cell r="F829">
            <v>68</v>
          </cell>
        </row>
        <row r="830">
          <cell r="F830">
            <v>100.81</v>
          </cell>
        </row>
        <row r="831">
          <cell r="F831">
            <v>0.7722</v>
          </cell>
        </row>
        <row r="832">
          <cell r="F832">
            <v>43.442799999999998</v>
          </cell>
        </row>
        <row r="833">
          <cell r="F833">
            <v>876.57600000000002</v>
          </cell>
        </row>
        <row r="834">
          <cell r="F834">
            <v>83.927999999999997</v>
          </cell>
        </row>
        <row r="835">
          <cell r="F835">
            <v>131.86799999999999</v>
          </cell>
        </row>
        <row r="836">
          <cell r="F836">
            <v>284.16000000000003</v>
          </cell>
        </row>
        <row r="838">
          <cell r="F838">
            <v>11.591699999999999</v>
          </cell>
        </row>
        <row r="839">
          <cell r="F839">
            <v>370.64980000000003</v>
          </cell>
        </row>
        <row r="840">
          <cell r="F840">
            <v>15.623900000000001</v>
          </cell>
        </row>
        <row r="841">
          <cell r="F841">
            <v>420.59010000000001</v>
          </cell>
        </row>
        <row r="842">
          <cell r="F842">
            <v>32.905000000000001</v>
          </cell>
        </row>
        <row r="843">
          <cell r="F843">
            <v>0.78420000000000001</v>
          </cell>
        </row>
        <row r="844">
          <cell r="F844">
            <v>109.7338</v>
          </cell>
        </row>
        <row r="846">
          <cell r="F846">
            <v>31.962</v>
          </cell>
        </row>
        <row r="847">
          <cell r="F847">
            <v>8.2439999999999998</v>
          </cell>
        </row>
        <row r="848">
          <cell r="F848">
            <v>10.664999999999999</v>
          </cell>
        </row>
        <row r="849">
          <cell r="F849">
            <v>21.297000000000001</v>
          </cell>
        </row>
        <row r="850">
          <cell r="F850">
            <v>87.611999999999995</v>
          </cell>
        </row>
        <row r="853">
          <cell r="F853">
            <v>68.310000000000016</v>
          </cell>
        </row>
        <row r="854">
          <cell r="F854">
            <v>25.410000000000004</v>
          </cell>
        </row>
        <row r="855">
          <cell r="F855">
            <v>5.9400000000000013</v>
          </cell>
        </row>
        <row r="856">
          <cell r="F856">
            <v>28.200000000000003</v>
          </cell>
        </row>
        <row r="857">
          <cell r="F857">
            <v>118.80000000000001</v>
          </cell>
        </row>
        <row r="858">
          <cell r="F858">
            <v>38.610000000000007</v>
          </cell>
        </row>
        <row r="859">
          <cell r="F859">
            <v>0</v>
          </cell>
        </row>
        <row r="861">
          <cell r="F861">
            <v>134.64000000000001</v>
          </cell>
        </row>
        <row r="862">
          <cell r="F862">
            <v>951.14800000000014</v>
          </cell>
        </row>
        <row r="865">
          <cell r="F865">
            <v>951.14800000000014</v>
          </cell>
        </row>
        <row r="866">
          <cell r="F866">
            <v>0</v>
          </cell>
        </row>
        <row r="867">
          <cell r="F867">
            <v>0</v>
          </cell>
        </row>
        <row r="869">
          <cell r="F869">
            <v>1.7217</v>
          </cell>
        </row>
        <row r="870">
          <cell r="F870">
            <v>251.72399999999999</v>
          </cell>
        </row>
        <row r="871">
          <cell r="F871">
            <v>206.07050000000001</v>
          </cell>
        </row>
        <row r="873">
          <cell r="F873">
            <v>47.576799999999999</v>
          </cell>
        </row>
        <row r="874">
          <cell r="F874">
            <v>5.6016000000000004</v>
          </cell>
        </row>
        <row r="875">
          <cell r="F875">
            <v>0</v>
          </cell>
        </row>
        <row r="876">
          <cell r="F876">
            <v>9.5004000000000008</v>
          </cell>
        </row>
        <row r="877">
          <cell r="F877">
            <v>3.9302999999999999</v>
          </cell>
        </row>
        <row r="878">
          <cell r="F878">
            <v>3.8899999999999997E-2</v>
          </cell>
        </row>
        <row r="879">
          <cell r="F879">
            <v>4.851</v>
          </cell>
        </row>
        <row r="881">
          <cell r="F881">
            <v>1.7729999999999999</v>
          </cell>
        </row>
        <row r="882">
          <cell r="F882">
            <v>0.12470000000000001</v>
          </cell>
        </row>
        <row r="883">
          <cell r="F883">
            <v>0.40050000000000002</v>
          </cell>
        </row>
        <row r="884">
          <cell r="F884">
            <v>0.40050000000000002</v>
          </cell>
        </row>
        <row r="885">
          <cell r="F885">
            <v>0.22159999999999999</v>
          </cell>
        </row>
        <row r="887">
          <cell r="F887">
            <v>136</v>
          </cell>
        </row>
        <row r="888">
          <cell r="F888">
            <v>3.09E-2</v>
          </cell>
        </row>
        <row r="889">
          <cell r="F889">
            <v>2.1040000000000001</v>
          </cell>
        </row>
        <row r="891">
          <cell r="F891">
            <v>40.344799999999999</v>
          </cell>
        </row>
        <row r="892">
          <cell r="F892">
            <v>23.48</v>
          </cell>
        </row>
        <row r="893">
          <cell r="F893">
            <v>23.48</v>
          </cell>
        </row>
        <row r="895">
          <cell r="F895">
            <v>1176.56</v>
          </cell>
        </row>
        <row r="896">
          <cell r="F896">
            <v>29.31</v>
          </cell>
        </row>
        <row r="897">
          <cell r="F897">
            <v>732.96</v>
          </cell>
        </row>
        <row r="898">
          <cell r="F898">
            <v>328.95</v>
          </cell>
        </row>
        <row r="899">
          <cell r="F899">
            <v>165.01</v>
          </cell>
        </row>
        <row r="982">
          <cell r="F982">
            <v>60</v>
          </cell>
        </row>
        <row r="983">
          <cell r="F983">
            <v>60</v>
          </cell>
        </row>
        <row r="984">
          <cell r="F984">
            <v>60</v>
          </cell>
        </row>
        <row r="985">
          <cell r="F985">
            <v>84</v>
          </cell>
        </row>
        <row r="987">
          <cell r="F987">
            <v>8</v>
          </cell>
        </row>
        <row r="988">
          <cell r="F988">
            <v>40</v>
          </cell>
        </row>
        <row r="989">
          <cell r="F989">
            <v>185</v>
          </cell>
        </row>
        <row r="990">
          <cell r="F990">
            <v>17</v>
          </cell>
        </row>
        <row r="991">
          <cell r="F991">
            <v>70</v>
          </cell>
        </row>
        <row r="1105">
          <cell r="F1105">
            <v>20.550999999999998</v>
          </cell>
        </row>
        <row r="1106">
          <cell r="F1106">
            <v>0.72899999999999998</v>
          </cell>
        </row>
        <row r="1107">
          <cell r="F1107">
            <v>112</v>
          </cell>
        </row>
        <row r="1108">
          <cell r="F1108">
            <v>0.20669999999999999</v>
          </cell>
        </row>
        <row r="1109">
          <cell r="F1109">
            <v>6.1999999999999998E-3</v>
          </cell>
        </row>
        <row r="1110">
          <cell r="F1110">
            <v>1.6485000000000001</v>
          </cell>
        </row>
        <row r="1111">
          <cell r="F1111">
            <v>0.38329999999999997</v>
          </cell>
        </row>
        <row r="1112">
          <cell r="F1112">
            <v>8.6300000000000002E-2</v>
          </cell>
        </row>
        <row r="1113">
          <cell r="F1113">
            <v>3.3399999999999999E-2</v>
          </cell>
        </row>
        <row r="1114">
          <cell r="F1114">
            <v>3.3399999999999999E-2</v>
          </cell>
        </row>
        <row r="1115">
          <cell r="F1115">
            <v>0</v>
          </cell>
        </row>
        <row r="1116">
          <cell r="F1116">
            <v>2.4260999999999999</v>
          </cell>
        </row>
        <row r="1117">
          <cell r="F1117">
            <v>26.331700000000001</v>
          </cell>
        </row>
        <row r="1118">
          <cell r="F1118">
            <v>1.5042</v>
          </cell>
        </row>
        <row r="1119">
          <cell r="F1119">
            <v>1.1876</v>
          </cell>
        </row>
        <row r="1120">
          <cell r="F1120">
            <v>8.8172999999999995</v>
          </cell>
        </row>
        <row r="1121">
          <cell r="F1121">
            <v>109.6966</v>
          </cell>
        </row>
        <row r="1122">
          <cell r="F1122">
            <v>2.5015999999999998</v>
          </cell>
        </row>
        <row r="1123">
          <cell r="F1123">
            <v>2.3755999999999999</v>
          </cell>
        </row>
        <row r="1124">
          <cell r="F1124">
            <v>9.7386999999999997</v>
          </cell>
        </row>
        <row r="1125">
          <cell r="F1125">
            <v>1.772</v>
          </cell>
        </row>
        <row r="1126">
          <cell r="F1126">
            <v>2.9565999999999999</v>
          </cell>
        </row>
        <row r="1127">
          <cell r="F1127">
            <v>0</v>
          </cell>
        </row>
        <row r="1128">
          <cell r="F1128">
            <v>173.95060000000001</v>
          </cell>
        </row>
        <row r="1129">
          <cell r="F1129">
            <v>0</v>
          </cell>
        </row>
        <row r="1130">
          <cell r="F1130">
            <v>29.814</v>
          </cell>
        </row>
        <row r="1131">
          <cell r="F1131">
            <v>0.78459999999999996</v>
          </cell>
        </row>
        <row r="1132">
          <cell r="F1132">
            <v>1.7795000000000001</v>
          </cell>
        </row>
        <row r="1133">
          <cell r="F1133">
            <v>7.1146000000000003</v>
          </cell>
        </row>
        <row r="1134">
          <cell r="F1134">
            <v>2.7583000000000002</v>
          </cell>
        </row>
        <row r="1135">
          <cell r="F1135">
            <v>0</v>
          </cell>
        </row>
        <row r="1136">
          <cell r="F1136">
            <v>167.18289999999999</v>
          </cell>
        </row>
        <row r="1137">
          <cell r="F1137">
            <v>4.4642999999999997</v>
          </cell>
        </row>
        <row r="1138">
          <cell r="F1138">
            <v>5.1595000000000004</v>
          </cell>
        </row>
        <row r="1139">
          <cell r="F1139">
            <v>12.4367</v>
          </cell>
        </row>
        <row r="1140">
          <cell r="F1140">
            <v>9.7152999999999992</v>
          </cell>
        </row>
        <row r="1141">
          <cell r="F1141">
            <v>0</v>
          </cell>
        </row>
        <row r="1142">
          <cell r="F1142">
            <v>293.8279</v>
          </cell>
        </row>
        <row r="1143">
          <cell r="F1143">
            <v>48.2254</v>
          </cell>
        </row>
        <row r="1144">
          <cell r="F1144">
            <v>19.433299999999999</v>
          </cell>
        </row>
        <row r="1145">
          <cell r="F1145">
            <v>3.2862</v>
          </cell>
        </row>
        <row r="1146">
          <cell r="F1146">
            <v>0.37869999999999998</v>
          </cell>
        </row>
        <row r="1147">
          <cell r="F1147">
            <v>1.35E-2</v>
          </cell>
        </row>
        <row r="1148">
          <cell r="F1148">
            <v>0.56089999999999995</v>
          </cell>
        </row>
        <row r="1149">
          <cell r="F1149">
            <v>4.6814999999999998</v>
          </cell>
        </row>
        <row r="1150">
          <cell r="F1150">
            <v>0.877</v>
          </cell>
        </row>
        <row r="1151">
          <cell r="F1151">
            <v>0.20480000000000001</v>
          </cell>
        </row>
        <row r="1152">
          <cell r="F1152">
            <v>0.4849</v>
          </cell>
        </row>
        <row r="1153">
          <cell r="F1153">
            <v>0</v>
          </cell>
        </row>
        <row r="1154">
          <cell r="F1154">
            <v>0</v>
          </cell>
        </row>
        <row r="1155">
          <cell r="F1155">
            <v>224.46729999999999</v>
          </cell>
        </row>
        <row r="1156">
          <cell r="F1156">
            <v>0.52349999999999997</v>
          </cell>
        </row>
        <row r="1157">
          <cell r="F1157">
            <v>8.0909999999999993</v>
          </cell>
        </row>
        <row r="1158">
          <cell r="F1158">
            <v>292.29919999999998</v>
          </cell>
        </row>
        <row r="1159">
          <cell r="F1159">
            <v>1363.0515</v>
          </cell>
        </row>
        <row r="1160">
          <cell r="F1160">
            <v>0.21540000000000001</v>
          </cell>
        </row>
        <row r="1161">
          <cell r="F1161">
            <v>0</v>
          </cell>
        </row>
        <row r="1162">
          <cell r="F1162">
            <v>1056.8815</v>
          </cell>
        </row>
        <row r="1163">
          <cell r="F1163">
            <v>1866.11</v>
          </cell>
        </row>
        <row r="1164">
          <cell r="F1164">
            <v>36.299999999999997</v>
          </cell>
        </row>
        <row r="1165">
          <cell r="F1165">
            <v>50.380400000000002</v>
          </cell>
        </row>
        <row r="1166">
          <cell r="F1166">
            <v>48.276000000000003</v>
          </cell>
        </row>
        <row r="1167">
          <cell r="F1167">
            <v>42.57</v>
          </cell>
        </row>
        <row r="1168">
          <cell r="F1168">
            <v>602.54499999999996</v>
          </cell>
        </row>
        <row r="1169">
          <cell r="F1169">
            <v>0</v>
          </cell>
        </row>
        <row r="1170">
          <cell r="F1170">
            <v>1707.7025000000001</v>
          </cell>
        </row>
        <row r="1171">
          <cell r="F1171">
            <v>1995.3604</v>
          </cell>
        </row>
        <row r="1172">
          <cell r="F1172">
            <v>940.28</v>
          </cell>
        </row>
        <row r="1173">
          <cell r="F1173">
            <v>0</v>
          </cell>
        </row>
        <row r="1174">
          <cell r="F1174">
            <v>838.92200000000003</v>
          </cell>
        </row>
        <row r="1175">
          <cell r="F1175">
            <v>0</v>
          </cell>
        </row>
        <row r="1176">
          <cell r="F1176">
            <v>912.77</v>
          </cell>
        </row>
        <row r="1177">
          <cell r="F1177">
            <v>619.89</v>
          </cell>
        </row>
        <row r="1178">
          <cell r="F1178">
            <v>803.43</v>
          </cell>
        </row>
        <row r="1179">
          <cell r="F1179">
            <v>13.545</v>
          </cell>
        </row>
        <row r="1180">
          <cell r="F1180">
            <v>36.496000000000002</v>
          </cell>
        </row>
        <row r="1181">
          <cell r="F1181">
            <v>0</v>
          </cell>
        </row>
        <row r="1182">
          <cell r="F1182">
            <v>1451.2090000000001</v>
          </cell>
        </row>
        <row r="1183">
          <cell r="F1183">
            <v>1451.2090000000001</v>
          </cell>
        </row>
        <row r="1184">
          <cell r="F1184">
            <v>1451.2090000000001</v>
          </cell>
        </row>
        <row r="1185">
          <cell r="F1185">
            <v>0</v>
          </cell>
        </row>
        <row r="1186">
          <cell r="F1186">
            <v>3.0154999999999998</v>
          </cell>
        </row>
        <row r="1187">
          <cell r="F1187">
            <v>44.023400000000002</v>
          </cell>
        </row>
        <row r="1188">
          <cell r="F1188">
            <v>0.15540000000000001</v>
          </cell>
        </row>
        <row r="1189">
          <cell r="F1189">
            <v>21.738199999999999</v>
          </cell>
        </row>
        <row r="1192">
          <cell r="F1192">
            <v>17.820000000000004</v>
          </cell>
        </row>
        <row r="1193">
          <cell r="F1193">
            <v>0</v>
          </cell>
        </row>
        <row r="1194">
          <cell r="F1194">
            <v>43.890000000000015</v>
          </cell>
        </row>
        <row r="1196">
          <cell r="F1196">
            <v>66.079999999999984</v>
          </cell>
        </row>
        <row r="1199">
          <cell r="F1199">
            <v>66.079999999999984</v>
          </cell>
        </row>
        <row r="1200">
          <cell r="F1200">
            <v>37.200000000000003</v>
          </cell>
        </row>
        <row r="1202">
          <cell r="F1202">
            <v>10.540800000000001</v>
          </cell>
        </row>
        <row r="1203">
          <cell r="F1203">
            <v>1.1529</v>
          </cell>
        </row>
        <row r="1204">
          <cell r="F1204">
            <v>0</v>
          </cell>
        </row>
        <row r="1205">
          <cell r="F1205">
            <v>7.9321999999999999</v>
          </cell>
        </row>
        <row r="1206">
          <cell r="F1206">
            <v>15.763999999999999</v>
          </cell>
        </row>
        <row r="1207">
          <cell r="F1207">
            <v>8.1602999999999994</v>
          </cell>
        </row>
        <row r="1208">
          <cell r="F1208">
            <v>0</v>
          </cell>
        </row>
        <row r="1209">
          <cell r="F1209">
            <v>4.0500000000000001E-2</v>
          </cell>
        </row>
        <row r="1210">
          <cell r="F1210">
            <v>2.2000000000000001E-3</v>
          </cell>
        </row>
        <row r="1211">
          <cell r="F1211">
            <v>7.9000000000000008E-3</v>
          </cell>
        </row>
        <row r="1212">
          <cell r="F1212">
            <v>7.9000000000000008E-3</v>
          </cell>
        </row>
        <row r="1213">
          <cell r="F1213">
            <v>5.1000000000000004E-3</v>
          </cell>
        </row>
        <row r="1214">
          <cell r="F1214">
            <v>0</v>
          </cell>
        </row>
        <row r="1215">
          <cell r="F1215">
            <v>8</v>
          </cell>
        </row>
        <row r="1216">
          <cell r="F1216">
            <v>0</v>
          </cell>
        </row>
        <row r="1217">
          <cell r="F1217">
            <v>10.447800000000001</v>
          </cell>
        </row>
        <row r="1218">
          <cell r="F1218">
            <v>8.3187999999999995</v>
          </cell>
        </row>
        <row r="1219">
          <cell r="F1219">
            <v>0</v>
          </cell>
        </row>
        <row r="1220">
          <cell r="F1220">
            <v>324.29000000000002</v>
          </cell>
        </row>
        <row r="1221">
          <cell r="F1221">
            <v>4.59</v>
          </cell>
        </row>
        <row r="1222">
          <cell r="F1222">
            <v>232.13</v>
          </cell>
        </row>
        <row r="1223">
          <cell r="F1223">
            <v>91.49</v>
          </cell>
        </row>
        <row r="1224">
          <cell r="F1224">
            <v>16.12</v>
          </cell>
        </row>
        <row r="1314">
          <cell r="F1314">
            <v>12.23</v>
          </cell>
        </row>
        <row r="1315">
          <cell r="F1315">
            <v>0.38500000000000001</v>
          </cell>
        </row>
        <row r="1316">
          <cell r="F1316">
            <v>74</v>
          </cell>
        </row>
        <row r="1317">
          <cell r="F1317">
            <v>0.128</v>
          </cell>
        </row>
        <row r="1318">
          <cell r="F1318">
            <v>1.2999999999999999E-3</v>
          </cell>
        </row>
        <row r="1319">
          <cell r="F1319">
            <v>0.84350000000000003</v>
          </cell>
        </row>
        <row r="1320">
          <cell r="F1320">
            <v>0.18090000000000001</v>
          </cell>
        </row>
        <row r="1321">
          <cell r="F1321">
            <v>5.2400000000000002E-2</v>
          </cell>
        </row>
        <row r="1322">
          <cell r="F1322">
            <v>2.2100000000000002E-2</v>
          </cell>
        </row>
        <row r="1323">
          <cell r="F1323">
            <v>2.2100000000000002E-2</v>
          </cell>
        </row>
        <row r="1324">
          <cell r="F1324">
            <v>0</v>
          </cell>
        </row>
        <row r="1325">
          <cell r="F1325">
            <v>2.8988</v>
          </cell>
        </row>
        <row r="1326">
          <cell r="F1326">
            <v>19.655999999999999</v>
          </cell>
        </row>
        <row r="1327">
          <cell r="F1327">
            <v>12.2555</v>
          </cell>
        </row>
        <row r="1329">
          <cell r="F1329">
            <v>5.1745999999999999</v>
          </cell>
        </row>
        <row r="1330">
          <cell r="F1330">
            <v>69.366</v>
          </cell>
        </row>
        <row r="1331">
          <cell r="F1331">
            <v>0.89239999999999997</v>
          </cell>
        </row>
        <row r="1332">
          <cell r="F1332">
            <v>3.1692999999999998</v>
          </cell>
        </row>
        <row r="1333">
          <cell r="F1333">
            <v>3.5247000000000002</v>
          </cell>
        </row>
        <row r="1334">
          <cell r="F1334">
            <v>0</v>
          </cell>
        </row>
        <row r="1335">
          <cell r="F1335">
            <v>3.78</v>
          </cell>
        </row>
        <row r="1336">
          <cell r="F1336">
            <v>1512</v>
          </cell>
        </row>
        <row r="1337">
          <cell r="F1337">
            <v>150.864</v>
          </cell>
        </row>
        <row r="1338">
          <cell r="F1338">
            <v>39.502499999999998</v>
          </cell>
        </row>
        <row r="1339">
          <cell r="F1339">
            <v>395.02499999999998</v>
          </cell>
        </row>
        <row r="1340">
          <cell r="F1340">
            <v>0.24349999999999999</v>
          </cell>
        </row>
        <row r="1341">
          <cell r="F1341">
            <v>197.51249999999999</v>
          </cell>
        </row>
        <row r="1342">
          <cell r="F1342">
            <v>0</v>
          </cell>
        </row>
        <row r="1343">
          <cell r="F1343">
            <v>10.8</v>
          </cell>
        </row>
        <row r="1344">
          <cell r="F1344">
            <v>7.56</v>
          </cell>
        </row>
        <row r="1345">
          <cell r="F1345">
            <v>0.56999999999999995</v>
          </cell>
        </row>
        <row r="1346">
          <cell r="F1346">
            <v>2.8925000000000001</v>
          </cell>
        </row>
        <row r="1347">
          <cell r="F1347">
            <v>4.0183</v>
          </cell>
        </row>
        <row r="1348">
          <cell r="F1348">
            <v>2.5019999999999998</v>
          </cell>
        </row>
        <row r="1350">
          <cell r="F1350">
            <v>21.018000000000001</v>
          </cell>
        </row>
        <row r="1351">
          <cell r="F1351">
            <v>0.7742</v>
          </cell>
        </row>
        <row r="1352">
          <cell r="F1352">
            <v>1.8305</v>
          </cell>
        </row>
        <row r="1353">
          <cell r="F1353">
            <v>1.6778</v>
          </cell>
        </row>
        <row r="1354">
          <cell r="F1354">
            <v>0</v>
          </cell>
        </row>
        <row r="1355">
          <cell r="F1355">
            <v>16.322199999999999</v>
          </cell>
        </row>
        <row r="1356">
          <cell r="F1356">
            <v>10.4816</v>
          </cell>
        </row>
        <row r="1357">
          <cell r="F1357">
            <v>16.322199999999999</v>
          </cell>
        </row>
        <row r="1358">
          <cell r="F1358">
            <v>10.4816</v>
          </cell>
        </row>
        <row r="1359">
          <cell r="F1359">
            <v>1516.3586</v>
          </cell>
        </row>
        <row r="1360">
          <cell r="F1360">
            <v>0</v>
          </cell>
        </row>
        <row r="1361">
          <cell r="F1361">
            <v>0</v>
          </cell>
        </row>
        <row r="1362">
          <cell r="F1362">
            <v>1512</v>
          </cell>
        </row>
        <row r="1363">
          <cell r="F1363">
            <v>70.194500000000005</v>
          </cell>
        </row>
        <row r="1364">
          <cell r="F1364">
            <v>0</v>
          </cell>
        </row>
        <row r="1365">
          <cell r="F1365">
            <v>16.494700000000002</v>
          </cell>
        </row>
        <row r="1366">
          <cell r="F1366">
            <v>126</v>
          </cell>
        </row>
        <row r="1367">
          <cell r="F1367">
            <v>0</v>
          </cell>
        </row>
        <row r="1368">
          <cell r="F1368">
            <v>13.137</v>
          </cell>
        </row>
        <row r="1369">
          <cell r="F1369">
            <v>15.12</v>
          </cell>
        </row>
        <row r="1408">
          <cell r="F1408">
            <v>4.3380000000000001</v>
          </cell>
        </row>
        <row r="1409">
          <cell r="F1409">
            <v>0.10199999999999999</v>
          </cell>
        </row>
        <row r="1410">
          <cell r="F1410">
            <v>24</v>
          </cell>
        </row>
        <row r="1411">
          <cell r="F1411">
            <v>0.27360000000000001</v>
          </cell>
        </row>
        <row r="1412">
          <cell r="F1412">
            <v>5.8599999999999999E-2</v>
          </cell>
        </row>
        <row r="1413">
          <cell r="F1413">
            <v>1.52E-2</v>
          </cell>
        </row>
        <row r="1414">
          <cell r="F1414">
            <v>7.1999999999999998E-3</v>
          </cell>
        </row>
        <row r="1415">
          <cell r="F1415">
            <v>7.1999999999999998E-3</v>
          </cell>
        </row>
        <row r="1416">
          <cell r="F1416">
            <v>0</v>
          </cell>
        </row>
        <row r="1417">
          <cell r="F1417">
            <v>14.930199999999999</v>
          </cell>
        </row>
        <row r="1418">
          <cell r="F1418">
            <v>2.93E-2</v>
          </cell>
        </row>
        <row r="1419">
          <cell r="F1419">
            <v>0.94389999999999996</v>
          </cell>
        </row>
        <row r="1420">
          <cell r="F1420">
            <v>11.0588</v>
          </cell>
        </row>
        <row r="1421">
          <cell r="F1421">
            <v>0.2064</v>
          </cell>
        </row>
        <row r="1422">
          <cell r="F1422">
            <v>0.38169999999999998</v>
          </cell>
        </row>
        <row r="1423">
          <cell r="F1423">
            <v>0.3982</v>
          </cell>
        </row>
        <row r="1424">
          <cell r="F1424">
            <v>0.58779999999999999</v>
          </cell>
        </row>
        <row r="1425">
          <cell r="F1425">
            <v>0</v>
          </cell>
        </row>
        <row r="1426">
          <cell r="F1426">
            <v>0</v>
          </cell>
        </row>
        <row r="1427">
          <cell r="F1427">
            <v>1.6923999999999999</v>
          </cell>
        </row>
        <row r="1428">
          <cell r="F1428">
            <v>0</v>
          </cell>
        </row>
        <row r="1429">
          <cell r="F1429">
            <v>21.436900000000001</v>
          </cell>
        </row>
        <row r="1430">
          <cell r="F1430">
            <v>0.61660000000000004</v>
          </cell>
        </row>
        <row r="1431">
          <cell r="F1431">
            <v>1.7135</v>
          </cell>
        </row>
        <row r="1432">
          <cell r="F1432">
            <v>0.38940000000000002</v>
          </cell>
        </row>
        <row r="1433">
          <cell r="F1433">
            <v>0.4466</v>
          </cell>
        </row>
        <row r="1434">
          <cell r="F1434">
            <v>0</v>
          </cell>
        </row>
        <row r="1435">
          <cell r="F1435">
            <v>12.717599999999999</v>
          </cell>
        </row>
        <row r="1436">
          <cell r="F1436">
            <v>1.0149999999999999</v>
          </cell>
        </row>
        <row r="1437">
          <cell r="F1437">
            <v>1.1479999999999999</v>
          </cell>
        </row>
        <row r="1438">
          <cell r="F1438">
            <v>3.6293000000000002</v>
          </cell>
        </row>
        <row r="1439">
          <cell r="F1439">
            <v>1.0693999999999999</v>
          </cell>
        </row>
        <row r="1440">
          <cell r="F1440">
            <v>0</v>
          </cell>
        </row>
        <row r="1441">
          <cell r="F1441">
            <v>25.511800000000001</v>
          </cell>
        </row>
        <row r="1442">
          <cell r="F1442">
            <v>1.6157999999999999</v>
          </cell>
        </row>
        <row r="1443">
          <cell r="F1443">
            <v>1.9984</v>
          </cell>
        </row>
        <row r="1444">
          <cell r="F1444">
            <v>0</v>
          </cell>
        </row>
        <row r="1445">
          <cell r="F1445">
            <v>19.087199999999999</v>
          </cell>
        </row>
        <row r="1446">
          <cell r="F1446">
            <v>306.9547</v>
          </cell>
        </row>
        <row r="1447">
          <cell r="F1447">
            <v>32.152000000000001</v>
          </cell>
        </row>
        <row r="1448">
          <cell r="F1448">
            <v>306.9547</v>
          </cell>
        </row>
        <row r="1449">
          <cell r="F1449">
            <v>32.152000000000001</v>
          </cell>
        </row>
        <row r="1450">
          <cell r="F1450">
            <v>156.7191</v>
          </cell>
        </row>
        <row r="1451">
          <cell r="F1451">
            <v>32.152000000000001</v>
          </cell>
        </row>
        <row r="1452">
          <cell r="F1452">
            <v>11.26</v>
          </cell>
        </row>
        <row r="1453">
          <cell r="F1453">
            <v>0.66900000000000004</v>
          </cell>
        </row>
        <row r="1454">
          <cell r="F1454">
            <v>11.26</v>
          </cell>
        </row>
        <row r="1455">
          <cell r="F1455">
            <v>225.8432</v>
          </cell>
        </row>
        <row r="1456">
          <cell r="F1456">
            <v>1.87</v>
          </cell>
        </row>
        <row r="1457">
          <cell r="F1457">
            <v>5.4</v>
          </cell>
        </row>
        <row r="1458">
          <cell r="F1458">
            <v>1</v>
          </cell>
        </row>
        <row r="1459">
          <cell r="F1459">
            <v>0.76819999999999999</v>
          </cell>
        </row>
        <row r="1460">
          <cell r="F1460">
            <v>68.34</v>
          </cell>
        </row>
        <row r="1461">
          <cell r="F1461">
            <v>64.443600000000004</v>
          </cell>
        </row>
        <row r="1490">
          <cell r="F1490">
            <v>116.46299999999999</v>
          </cell>
        </row>
        <row r="1491">
          <cell r="F1491">
            <v>0.90269999999999995</v>
          </cell>
        </row>
        <row r="1492">
          <cell r="F1492">
            <v>7.1520000000000001</v>
          </cell>
        </row>
        <row r="1493">
          <cell r="F1493">
            <v>19.0563</v>
          </cell>
        </row>
        <row r="1494">
          <cell r="F1494">
            <v>0.86399999999999999</v>
          </cell>
        </row>
        <row r="1495">
          <cell r="F1495">
            <v>1.2582</v>
          </cell>
        </row>
        <row r="1496">
          <cell r="F1496">
            <v>0.77580000000000005</v>
          </cell>
        </row>
        <row r="1497">
          <cell r="F1497">
            <v>0.5766</v>
          </cell>
        </row>
        <row r="1498">
          <cell r="F1498">
            <v>0</v>
          </cell>
        </row>
        <row r="1499">
          <cell r="F1499">
            <v>0</v>
          </cell>
        </row>
        <row r="1500">
          <cell r="F1500">
            <v>51.0792</v>
          </cell>
        </row>
        <row r="1501">
          <cell r="F1501">
            <v>6.5772000000000004</v>
          </cell>
        </row>
        <row r="1502">
          <cell r="F1502">
            <v>2.0760000000000001</v>
          </cell>
        </row>
        <row r="1503">
          <cell r="F1503">
            <v>0.75</v>
          </cell>
        </row>
        <row r="1504">
          <cell r="F1504">
            <v>1.9238999999999999</v>
          </cell>
        </row>
        <row r="1505">
          <cell r="F1505">
            <v>0</v>
          </cell>
        </row>
        <row r="1506">
          <cell r="F1506">
            <v>22.543800000000001</v>
          </cell>
        </row>
        <row r="1507">
          <cell r="F1507">
            <v>1.5213000000000001</v>
          </cell>
        </row>
        <row r="1508">
          <cell r="F1508">
            <v>1.9008</v>
          </cell>
        </row>
        <row r="1509">
          <cell r="F1509">
            <v>5.4141000000000004</v>
          </cell>
        </row>
        <row r="1510">
          <cell r="F1510">
            <v>1.6214999999999999</v>
          </cell>
        </row>
        <row r="1511">
          <cell r="F1511">
            <v>0</v>
          </cell>
        </row>
        <row r="1512">
          <cell r="F1512">
            <v>82.768199999999993</v>
          </cell>
        </row>
        <row r="1513">
          <cell r="F1513">
            <v>2.3201999999999998</v>
          </cell>
        </row>
        <row r="1514">
          <cell r="F1514">
            <v>6.2561999999999998</v>
          </cell>
        </row>
        <row r="1515">
          <cell r="F1515">
            <v>0</v>
          </cell>
        </row>
        <row r="1516">
          <cell r="F1516">
            <v>0</v>
          </cell>
        </row>
        <row r="1517">
          <cell r="F1517">
            <v>25.059000000000001</v>
          </cell>
        </row>
        <row r="1518">
          <cell r="F1518">
            <v>0.1404</v>
          </cell>
        </row>
        <row r="1519">
          <cell r="F1519">
            <v>0.1101</v>
          </cell>
        </row>
        <row r="1520">
          <cell r="F1520">
            <v>2.121</v>
          </cell>
        </row>
        <row r="1521">
          <cell r="F1521">
            <v>8.8800000000000008</v>
          </cell>
        </row>
        <row r="1522">
          <cell r="F1522">
            <v>0.16830000000000001</v>
          </cell>
        </row>
        <row r="1523">
          <cell r="F1523">
            <v>0.30299999999999999</v>
          </cell>
        </row>
        <row r="1524">
          <cell r="F1524">
            <v>0.25319999999999998</v>
          </cell>
        </row>
        <row r="1525">
          <cell r="F1525">
            <v>0</v>
          </cell>
        </row>
        <row r="1526">
          <cell r="F1526">
            <v>0</v>
          </cell>
        </row>
        <row r="1527">
          <cell r="F1527">
            <v>4.8384</v>
          </cell>
        </row>
        <row r="1528">
          <cell r="F1528">
            <v>0</v>
          </cell>
        </row>
        <row r="1529">
          <cell r="F1529">
            <v>2.2176</v>
          </cell>
        </row>
        <row r="1530">
          <cell r="F1530">
            <v>7.3200000000000001E-2</v>
          </cell>
        </row>
        <row r="1531">
          <cell r="F1531">
            <v>0.30299999999999999</v>
          </cell>
        </row>
        <row r="1532">
          <cell r="F1532">
            <v>0.222</v>
          </cell>
        </row>
        <row r="1533">
          <cell r="F1533">
            <v>0</v>
          </cell>
        </row>
        <row r="1534">
          <cell r="F1534">
            <v>1.5264</v>
          </cell>
        </row>
        <row r="1535">
          <cell r="F1535">
            <v>1.6199999999999999E-2</v>
          </cell>
        </row>
        <row r="1536">
          <cell r="F1536">
            <v>0.32579999999999998</v>
          </cell>
        </row>
        <row r="1537">
          <cell r="F1537">
            <v>0.3054</v>
          </cell>
        </row>
        <row r="1538">
          <cell r="F1538">
            <v>0</v>
          </cell>
        </row>
        <row r="1539">
          <cell r="F1539">
            <v>4.8384</v>
          </cell>
        </row>
        <row r="1540">
          <cell r="F1540">
            <v>0.52859999999999996</v>
          </cell>
        </row>
        <row r="1541">
          <cell r="F1541">
            <v>0.45660000000000001</v>
          </cell>
        </row>
        <row r="1542">
          <cell r="F1542">
            <v>0</v>
          </cell>
        </row>
        <row r="1543">
          <cell r="F1543">
            <v>44.930399999999999</v>
          </cell>
        </row>
        <row r="1544">
          <cell r="F1544">
            <v>981.36779999999999</v>
          </cell>
        </row>
        <row r="1545">
          <cell r="F1545">
            <v>94.117800000000003</v>
          </cell>
        </row>
        <row r="1546">
          <cell r="F1546">
            <v>1084.1777999999999</v>
          </cell>
        </row>
        <row r="1547">
          <cell r="F1547">
            <v>94.117800000000003</v>
          </cell>
        </row>
        <row r="1548">
          <cell r="F1548">
            <v>711.17399999999998</v>
          </cell>
        </row>
        <row r="1549">
          <cell r="F1549">
            <v>94.117800000000003</v>
          </cell>
        </row>
        <row r="1550">
          <cell r="F1550">
            <v>31.428000000000001</v>
          </cell>
        </row>
        <row r="1551">
          <cell r="F1551">
            <v>2.6549999999999998</v>
          </cell>
        </row>
        <row r="1552">
          <cell r="F1552">
            <v>31.428000000000001</v>
          </cell>
        </row>
        <row r="1553">
          <cell r="F1553">
            <v>269.44799999999998</v>
          </cell>
        </row>
        <row r="1554">
          <cell r="F1554">
            <v>102.81</v>
          </cell>
        </row>
        <row r="1555">
          <cell r="F1555">
            <v>1.87</v>
          </cell>
        </row>
        <row r="1556">
          <cell r="F1556">
            <v>2.7</v>
          </cell>
        </row>
        <row r="1557">
          <cell r="F1557">
            <v>3</v>
          </cell>
        </row>
        <row r="1558">
          <cell r="F1558">
            <v>1.3242</v>
          </cell>
        </row>
        <row r="1559">
          <cell r="F1559">
            <v>112.5</v>
          </cell>
        </row>
        <row r="1560">
          <cell r="F1560">
            <v>109.7166</v>
          </cell>
        </row>
        <row r="1583">
          <cell r="F1583">
            <v>1.4771000000000001</v>
          </cell>
        </row>
        <row r="1584">
          <cell r="F1584">
            <v>16.411100000000001</v>
          </cell>
        </row>
        <row r="1585">
          <cell r="F1585">
            <v>1.4490000000000001</v>
          </cell>
        </row>
        <row r="1586">
          <cell r="F1586">
            <v>2.5215000000000001</v>
          </cell>
        </row>
        <row r="1587">
          <cell r="F1587">
            <v>16.702300000000001</v>
          </cell>
        </row>
        <row r="1588">
          <cell r="F1588">
            <v>1.9199999999999998E-2</v>
          </cell>
        </row>
        <row r="1589">
          <cell r="F1589">
            <v>0.87729999999999997</v>
          </cell>
        </row>
        <row r="1590">
          <cell r="F1590">
            <v>0.2475</v>
          </cell>
        </row>
        <row r="1591">
          <cell r="F1591">
            <v>1.4767999999999999</v>
          </cell>
        </row>
        <row r="1592">
          <cell r="F1592">
            <v>4.62</v>
          </cell>
        </row>
        <row r="1593">
          <cell r="F1593">
            <v>9.6072000000000006</v>
          </cell>
        </row>
        <row r="1594">
          <cell r="F1594">
            <v>2.3365999999999998</v>
          </cell>
        </row>
        <row r="1595">
          <cell r="F1595">
            <v>0.56879999999999997</v>
          </cell>
        </row>
        <row r="1596">
          <cell r="F1596">
            <v>0.84750000000000003</v>
          </cell>
        </row>
        <row r="1597">
          <cell r="F1597">
            <v>1.0604</v>
          </cell>
        </row>
        <row r="1598">
          <cell r="F1598">
            <v>64.611999999999995</v>
          </cell>
        </row>
        <row r="1599">
          <cell r="F1599">
            <v>0</v>
          </cell>
        </row>
        <row r="1600">
          <cell r="F1600">
            <v>15.001799999999999</v>
          </cell>
        </row>
        <row r="1601">
          <cell r="F1601">
            <v>3.4830999999999999</v>
          </cell>
        </row>
        <row r="1602">
          <cell r="F1602">
            <v>7.9799999999999996E-2</v>
          </cell>
        </row>
        <row r="1603">
          <cell r="F1603">
            <v>0.71809999999999996</v>
          </cell>
        </row>
        <row r="1604">
          <cell r="F1604">
            <v>0.58289999999999997</v>
          </cell>
        </row>
        <row r="1605">
          <cell r="F1605">
            <v>16.913499999999999</v>
          </cell>
        </row>
        <row r="1606">
          <cell r="F1606">
            <v>0.48899999999999999</v>
          </cell>
        </row>
        <row r="1607">
          <cell r="F1607">
            <v>0.92130000000000001</v>
          </cell>
        </row>
        <row r="1608">
          <cell r="F1608">
            <v>0.73839999999999995</v>
          </cell>
        </row>
        <row r="1609">
          <cell r="F1609">
            <v>1.8110999999999999</v>
          </cell>
        </row>
        <row r="1610">
          <cell r="F1610">
            <v>14.316000000000001</v>
          </cell>
        </row>
        <row r="1611">
          <cell r="F1611">
            <v>1.8456999999999999</v>
          </cell>
        </row>
        <row r="1612">
          <cell r="F1612">
            <v>1.1719999999999999</v>
          </cell>
        </row>
        <row r="1613">
          <cell r="F1613">
            <v>0</v>
          </cell>
        </row>
        <row r="1614">
          <cell r="F1614">
            <v>47.1282</v>
          </cell>
        </row>
        <row r="1615">
          <cell r="F1615">
            <v>10.530200000000001</v>
          </cell>
        </row>
        <row r="1616">
          <cell r="F1616">
            <v>208.0926</v>
          </cell>
        </row>
        <row r="1617">
          <cell r="F1617">
            <v>537.28399999999999</v>
          </cell>
        </row>
        <row r="1618">
          <cell r="F1618">
            <v>5.98</v>
          </cell>
        </row>
        <row r="1619">
          <cell r="F1619">
            <v>208.0926</v>
          </cell>
        </row>
        <row r="1621">
          <cell r="F1621">
            <v>16.434000000000001</v>
          </cell>
        </row>
        <row r="1622">
          <cell r="F1622">
            <v>2.2000000000000002</v>
          </cell>
        </row>
        <row r="1624">
          <cell r="F1624">
            <v>4.3818000000000001</v>
          </cell>
        </row>
        <row r="1625">
          <cell r="F1625">
            <v>4.3818000000000001</v>
          </cell>
        </row>
        <row r="1626">
          <cell r="F1626">
            <v>7.1760000000000002</v>
          </cell>
        </row>
        <row r="1627">
          <cell r="F1627">
            <v>3.0697000000000001</v>
          </cell>
        </row>
        <row r="1628">
          <cell r="F1628">
            <v>0</v>
          </cell>
        </row>
        <row r="1629">
          <cell r="F1629">
            <v>51.22</v>
          </cell>
        </row>
        <row r="1630">
          <cell r="F1630">
            <v>20.5</v>
          </cell>
        </row>
        <row r="1631">
          <cell r="F1631">
            <v>173.32</v>
          </cell>
        </row>
        <row r="1636">
          <cell r="F1636">
            <v>5.8339999999999996</v>
          </cell>
        </row>
        <row r="1637">
          <cell r="F1637">
            <v>0.28799999999999998</v>
          </cell>
        </row>
        <row r="1638">
          <cell r="F1638">
            <v>36</v>
          </cell>
        </row>
        <row r="1639">
          <cell r="F1639">
            <v>0.13070000000000001</v>
          </cell>
        </row>
        <row r="1640">
          <cell r="F1640">
            <v>0.123</v>
          </cell>
        </row>
        <row r="1641">
          <cell r="F1641">
            <v>2.5499999999999998E-2</v>
          </cell>
        </row>
        <row r="1642">
          <cell r="F1642">
            <v>1.0699999999999999E-2</v>
          </cell>
        </row>
        <row r="1643">
          <cell r="F1643">
            <v>1.0699999999999999E-2</v>
          </cell>
        </row>
        <row r="1644">
          <cell r="F1644">
            <v>0</v>
          </cell>
        </row>
        <row r="1645">
          <cell r="F1645">
            <v>9.8424999999999994</v>
          </cell>
        </row>
        <row r="1646">
          <cell r="F1646">
            <v>77.48</v>
          </cell>
        </row>
        <row r="1647">
          <cell r="F1647">
            <v>78.959999999999994</v>
          </cell>
        </row>
        <row r="1648">
          <cell r="F1648">
            <v>35.558</v>
          </cell>
        </row>
        <row r="1649">
          <cell r="F1649">
            <v>8.4900000000000003E-2</v>
          </cell>
        </row>
        <row r="1650">
          <cell r="F1650">
            <v>14.018800000000001</v>
          </cell>
        </row>
        <row r="1651">
          <cell r="F1651">
            <v>5.6277999999999997</v>
          </cell>
        </row>
        <row r="1652">
          <cell r="F1652">
            <v>428.35500000000002</v>
          </cell>
        </row>
        <row r="1653">
          <cell r="F1653">
            <v>125.4</v>
          </cell>
        </row>
        <row r="1654">
          <cell r="F1654">
            <v>0</v>
          </cell>
        </row>
        <row r="1655">
          <cell r="F1655">
            <v>0.80189999999999995</v>
          </cell>
        </row>
        <row r="1656">
          <cell r="F1656">
            <v>3.1600000000000003E-2</v>
          </cell>
        </row>
        <row r="1657">
          <cell r="F1657">
            <v>0.18890000000000001</v>
          </cell>
        </row>
        <row r="1658">
          <cell r="F1658">
            <v>0.1069</v>
          </cell>
        </row>
        <row r="1659">
          <cell r="F1659">
            <v>6.1425000000000001</v>
          </cell>
        </row>
        <row r="1660">
          <cell r="F1660">
            <v>1.2284999999999999</v>
          </cell>
        </row>
        <row r="1661">
          <cell r="F1661">
            <v>0.40949999999999998</v>
          </cell>
        </row>
        <row r="1662">
          <cell r="F1662">
            <v>1.1995</v>
          </cell>
        </row>
        <row r="1663">
          <cell r="F1663">
            <v>9.06E-2</v>
          </cell>
        </row>
        <row r="1664">
          <cell r="F1664">
            <v>0</v>
          </cell>
        </row>
        <row r="1665">
          <cell r="F1665">
            <v>0.61990000000000001</v>
          </cell>
        </row>
        <row r="1666">
          <cell r="F1666">
            <v>10.722</v>
          </cell>
        </row>
        <row r="1667">
          <cell r="F1667">
            <v>10.722</v>
          </cell>
        </row>
        <row r="1668">
          <cell r="F1668">
            <v>480.03</v>
          </cell>
        </row>
        <row r="1669">
          <cell r="F1669">
            <v>1</v>
          </cell>
        </row>
        <row r="1670">
          <cell r="F1670">
            <v>1.2</v>
          </cell>
        </row>
        <row r="1671">
          <cell r="F1671">
            <v>1</v>
          </cell>
        </row>
        <row r="1672">
          <cell r="F1672">
            <v>2.4200000000000004</v>
          </cell>
        </row>
        <row r="1676">
          <cell r="F1676">
            <v>50.055</v>
          </cell>
        </row>
        <row r="1677">
          <cell r="F1677">
            <v>2.1150000000000002</v>
          </cell>
        </row>
        <row r="1678">
          <cell r="F1678">
            <v>282</v>
          </cell>
        </row>
        <row r="1679">
          <cell r="F1679">
            <v>4.1506999999999996</v>
          </cell>
        </row>
        <row r="1680">
          <cell r="F1680">
            <v>0.96509999999999996</v>
          </cell>
        </row>
        <row r="1681">
          <cell r="F1681">
            <v>0.2172</v>
          </cell>
        </row>
        <row r="1682">
          <cell r="F1682">
            <v>0.1086</v>
          </cell>
        </row>
        <row r="1683">
          <cell r="F1683">
            <v>0.1086</v>
          </cell>
        </row>
        <row r="1684">
          <cell r="F1684">
            <v>0</v>
          </cell>
        </row>
        <row r="1687">
          <cell r="F1687">
            <v>1.9475</v>
          </cell>
        </row>
        <row r="1688">
          <cell r="F1688">
            <v>8.3899000000000008</v>
          </cell>
        </row>
        <row r="1691">
          <cell r="F1691">
            <v>2.4070999999999998</v>
          </cell>
        </row>
        <row r="1692">
          <cell r="F1692">
            <v>19.019500000000001</v>
          </cell>
        </row>
        <row r="1693">
          <cell r="F1693">
            <v>0.93400000000000005</v>
          </cell>
        </row>
        <row r="1694">
          <cell r="F1694">
            <v>4.8025000000000002</v>
          </cell>
        </row>
        <row r="1697">
          <cell r="F1697">
            <v>0</v>
          </cell>
        </row>
        <row r="1698">
          <cell r="F1698">
            <v>113.8858</v>
          </cell>
        </row>
        <row r="1699">
          <cell r="F1699">
            <v>0</v>
          </cell>
        </row>
        <row r="1700">
          <cell r="F1700">
            <v>15.811</v>
          </cell>
        </row>
        <row r="1701">
          <cell r="F1701">
            <v>253.34190000000001</v>
          </cell>
        </row>
        <row r="1702">
          <cell r="F1702">
            <v>5.8457999999999997</v>
          </cell>
        </row>
        <row r="1703">
          <cell r="F1703">
            <v>30.756799999999998</v>
          </cell>
        </row>
        <row r="1704">
          <cell r="F1704">
            <v>1.3342000000000001</v>
          </cell>
        </row>
        <row r="1705">
          <cell r="F1705">
            <v>4.5735999999999999</v>
          </cell>
        </row>
        <row r="1706">
          <cell r="F1706">
            <v>21.360700000000001</v>
          </cell>
        </row>
        <row r="1707">
          <cell r="F1707">
            <v>491.32060000000001</v>
          </cell>
        </row>
        <row r="1708">
          <cell r="F1708">
            <v>15.146800000000001</v>
          </cell>
        </row>
        <row r="1709">
          <cell r="F1709">
            <v>32.788499999999999</v>
          </cell>
        </row>
        <row r="1710">
          <cell r="F1710">
            <v>33.858899999999998</v>
          </cell>
        </row>
        <row r="1711">
          <cell r="F1711">
            <v>22.639500000000002</v>
          </cell>
        </row>
        <row r="1712">
          <cell r="F1712">
            <v>0</v>
          </cell>
        </row>
        <row r="1713">
          <cell r="F1713">
            <v>986.81870000000004</v>
          </cell>
        </row>
        <row r="1714">
          <cell r="F1714">
            <v>94.349599999999995</v>
          </cell>
        </row>
        <row r="1715">
          <cell r="F1715">
            <v>12.935499999999999</v>
          </cell>
        </row>
        <row r="1716">
          <cell r="F1716">
            <v>69.914100000000005</v>
          </cell>
        </row>
        <row r="1717">
          <cell r="F1717">
            <v>25.124700000000001</v>
          </cell>
        </row>
        <row r="1718">
          <cell r="F1718">
            <v>1.2270000000000001</v>
          </cell>
        </row>
        <row r="1719">
          <cell r="F1719">
            <v>1.5330999999999999</v>
          </cell>
        </row>
        <row r="1720">
          <cell r="F1720">
            <v>4.2366999999999999</v>
          </cell>
        </row>
        <row r="1721">
          <cell r="F1721">
            <v>30.630500000000001</v>
          </cell>
        </row>
        <row r="1722">
          <cell r="F1722">
            <v>2.8052000000000001</v>
          </cell>
        </row>
        <row r="1723">
          <cell r="F1723">
            <v>2.6368</v>
          </cell>
        </row>
        <row r="1724">
          <cell r="F1724">
            <v>5.8543000000000003</v>
          </cell>
        </row>
        <row r="1725">
          <cell r="F1725">
            <v>0.41220000000000001</v>
          </cell>
        </row>
        <row r="1726">
          <cell r="F1726">
            <v>0</v>
          </cell>
        </row>
        <row r="1727">
          <cell r="F1727">
            <v>0</v>
          </cell>
        </row>
        <row r="1728">
          <cell r="F1728">
            <v>911.97130000000004</v>
          </cell>
        </row>
        <row r="1729">
          <cell r="F1729">
            <v>28.355899999999998</v>
          </cell>
        </row>
        <row r="1730">
          <cell r="F1730">
            <v>89.607100000000003</v>
          </cell>
        </row>
        <row r="1731">
          <cell r="F1731">
            <v>6023.0075999999999</v>
          </cell>
        </row>
        <row r="1732">
          <cell r="F1732">
            <v>0.95179999999999998</v>
          </cell>
        </row>
        <row r="1733">
          <cell r="F1733">
            <v>0</v>
          </cell>
        </row>
        <row r="1734">
          <cell r="F1734">
            <v>2759.1433999999999</v>
          </cell>
        </row>
        <row r="1735">
          <cell r="F1735">
            <v>6696.2614000000003</v>
          </cell>
        </row>
        <row r="1736">
          <cell r="F1736">
            <v>118.49760000000001</v>
          </cell>
        </row>
        <row r="1737">
          <cell r="F1737">
            <v>98</v>
          </cell>
        </row>
        <row r="1738">
          <cell r="F1738">
            <v>300.86739999999998</v>
          </cell>
        </row>
        <row r="1739">
          <cell r="F1739">
            <v>369.9522</v>
          </cell>
        </row>
        <row r="1740">
          <cell r="F1740">
            <v>47.64</v>
          </cell>
        </row>
        <row r="1741">
          <cell r="F1741">
            <v>1381.4688000000001</v>
          </cell>
        </row>
        <row r="1742">
          <cell r="F1742">
            <v>470.11500000000001</v>
          </cell>
        </row>
        <row r="1743">
          <cell r="F1743">
            <v>0</v>
          </cell>
        </row>
        <row r="1744">
          <cell r="F1744">
            <v>2759.1433999999999</v>
          </cell>
        </row>
        <row r="1745">
          <cell r="F1745">
            <v>3382.9353000000001</v>
          </cell>
        </row>
        <row r="1746">
          <cell r="F1746">
            <v>5978.1076000000003</v>
          </cell>
        </row>
        <row r="1747">
          <cell r="F1747">
            <v>446.50740000000002</v>
          </cell>
        </row>
        <row r="1748">
          <cell r="F1748">
            <v>6142.0787</v>
          </cell>
        </row>
        <row r="1749">
          <cell r="F1749">
            <v>7142.7687999999998</v>
          </cell>
        </row>
        <row r="1750">
          <cell r="F1750">
            <v>40.299999999999997</v>
          </cell>
        </row>
        <row r="1751">
          <cell r="F1751">
            <v>1</v>
          </cell>
        </row>
        <row r="1752">
          <cell r="F1752">
            <v>820.94169999999997</v>
          </cell>
        </row>
        <row r="1759">
          <cell r="F1759">
            <v>275.44080000000002</v>
          </cell>
        </row>
        <row r="1766">
          <cell r="F1766">
            <v>65.016800000000003</v>
          </cell>
        </row>
        <row r="1774">
          <cell r="F1774">
            <v>1064.8109999999999</v>
          </cell>
        </row>
        <row r="1775">
          <cell r="F1775">
            <v>8</v>
          </cell>
        </row>
        <row r="1776">
          <cell r="F1776">
            <v>0</v>
          </cell>
        </row>
        <row r="1777">
          <cell r="F1777">
            <v>4234.71</v>
          </cell>
        </row>
        <row r="1778">
          <cell r="F1778">
            <v>247.91</v>
          </cell>
        </row>
        <row r="1779">
          <cell r="F1779">
            <v>74</v>
          </cell>
        </row>
        <row r="1780">
          <cell r="F1780">
            <v>224.54</v>
          </cell>
        </row>
        <row r="1781">
          <cell r="F1781">
            <v>718.5</v>
          </cell>
        </row>
        <row r="1782">
          <cell r="F1782">
            <v>139.52520000000001</v>
          </cell>
        </row>
        <row r="1783">
          <cell r="F1783">
            <v>186.42500000000001</v>
          </cell>
        </row>
        <row r="1784">
          <cell r="F1784">
            <v>211.47200000000001</v>
          </cell>
        </row>
        <row r="1785">
          <cell r="F1785">
            <v>0</v>
          </cell>
        </row>
        <row r="1786">
          <cell r="F1786">
            <v>1567.2950000000001</v>
          </cell>
        </row>
        <row r="1787">
          <cell r="F1787">
            <v>2811.8</v>
          </cell>
        </row>
        <row r="1788">
          <cell r="F1788">
            <v>67.905000000000001</v>
          </cell>
        </row>
        <row r="1789">
          <cell r="F1789">
            <v>1635.2</v>
          </cell>
        </row>
        <row r="1790">
          <cell r="F1790">
            <v>1635.2</v>
          </cell>
        </row>
        <row r="1791">
          <cell r="F1791">
            <v>80</v>
          </cell>
        </row>
        <row r="1792">
          <cell r="F1792">
            <v>0</v>
          </cell>
        </row>
        <row r="1793">
          <cell r="F1793">
            <v>40</v>
          </cell>
        </row>
        <row r="1794">
          <cell r="F1794">
            <v>221.471</v>
          </cell>
        </row>
        <row r="1795">
          <cell r="F1795">
            <v>108.27</v>
          </cell>
        </row>
        <row r="1796">
          <cell r="F1796">
            <v>221.471</v>
          </cell>
        </row>
        <row r="1797">
          <cell r="F1797">
            <v>167.33600000000001</v>
          </cell>
        </row>
        <row r="1798">
          <cell r="F1798">
            <v>2.133</v>
          </cell>
        </row>
        <row r="1799">
          <cell r="F1799">
            <v>435.45</v>
          </cell>
        </row>
        <row r="1800">
          <cell r="F1800">
            <v>167.33600000000001</v>
          </cell>
        </row>
        <row r="1801">
          <cell r="F1801">
            <v>167.33600000000001</v>
          </cell>
        </row>
        <row r="1802">
          <cell r="F1802">
            <v>167.33600000000001</v>
          </cell>
        </row>
        <row r="1803">
          <cell r="F1803">
            <v>13</v>
          </cell>
        </row>
        <row r="1804">
          <cell r="F1804">
            <v>144.482</v>
          </cell>
        </row>
        <row r="1805">
          <cell r="F1805">
            <v>0.19020000000000001</v>
          </cell>
        </row>
        <row r="1806">
          <cell r="F1806">
            <v>14.364000000000001</v>
          </cell>
        </row>
        <row r="1807">
          <cell r="F1807">
            <v>4.5999999999999999E-3</v>
          </cell>
        </row>
        <row r="1808">
          <cell r="F1808">
            <v>1.0125</v>
          </cell>
        </row>
        <row r="1809">
          <cell r="F1809">
            <v>221.01</v>
          </cell>
        </row>
        <row r="1810">
          <cell r="F1810">
            <v>23.869</v>
          </cell>
        </row>
        <row r="1811">
          <cell r="F1811">
            <v>22.085999999999999</v>
          </cell>
        </row>
        <row r="1812">
          <cell r="F1812">
            <v>1</v>
          </cell>
        </row>
        <row r="1814">
          <cell r="F1814">
            <v>17.244299999999999</v>
          </cell>
        </row>
        <row r="1815">
          <cell r="F1815">
            <v>368.21440000000001</v>
          </cell>
        </row>
        <row r="1816">
          <cell r="F1816">
            <v>16.470300000000002</v>
          </cell>
        </row>
        <row r="1817">
          <cell r="F1817">
            <v>420.07479999999998</v>
          </cell>
        </row>
        <row r="1818">
          <cell r="F1818">
            <v>0.27239999999999998</v>
          </cell>
        </row>
        <row r="1819">
          <cell r="F1819">
            <v>106.502</v>
          </cell>
        </row>
        <row r="1820">
          <cell r="F1820">
            <v>0</v>
          </cell>
        </row>
        <row r="1821">
          <cell r="F1821">
            <v>32.046999999999997</v>
          </cell>
        </row>
        <row r="1822">
          <cell r="F1822">
            <v>8.2919999999999998</v>
          </cell>
        </row>
        <row r="1823">
          <cell r="F1823">
            <v>10.625999999999999</v>
          </cell>
        </row>
        <row r="1824">
          <cell r="F1824">
            <v>21.420999999999999</v>
          </cell>
        </row>
        <row r="1825">
          <cell r="F1825">
            <v>91.811999999999998</v>
          </cell>
        </row>
        <row r="1828">
          <cell r="F1828">
            <v>59.400000000000013</v>
          </cell>
        </row>
        <row r="1829">
          <cell r="F1829">
            <v>13.860000000000001</v>
          </cell>
        </row>
        <row r="1830">
          <cell r="F1830">
            <v>22.77</v>
          </cell>
        </row>
        <row r="1831">
          <cell r="F1831">
            <v>199.86999999999995</v>
          </cell>
        </row>
        <row r="1832">
          <cell r="F1832">
            <v>12</v>
          </cell>
        </row>
        <row r="1833">
          <cell r="F1833">
            <v>30.36</v>
          </cell>
        </row>
        <row r="1835">
          <cell r="F1835">
            <v>23.76</v>
          </cell>
        </row>
        <row r="1836">
          <cell r="F1836">
            <v>1234.8460000000002</v>
          </cell>
        </row>
        <row r="1839">
          <cell r="F1839">
            <v>25.445</v>
          </cell>
        </row>
        <row r="1843">
          <cell r="F1843">
            <v>1260.2910000000002</v>
          </cell>
        </row>
        <row r="1845">
          <cell r="F1845">
            <v>3.3132000000000001</v>
          </cell>
        </row>
        <row r="1846">
          <cell r="F1846">
            <v>371.04</v>
          </cell>
        </row>
        <row r="1847">
          <cell r="F1847">
            <v>266.31270000000001</v>
          </cell>
        </row>
        <row r="1848">
          <cell r="F1848">
            <v>103.53</v>
          </cell>
        </row>
        <row r="1849">
          <cell r="F1849">
            <v>0</v>
          </cell>
        </row>
        <row r="1850">
          <cell r="F1850">
            <v>6.3173000000000004</v>
          </cell>
        </row>
        <row r="1851">
          <cell r="F1851">
            <v>61.5824</v>
          </cell>
        </row>
        <row r="1852">
          <cell r="F1852">
            <v>604.96299999999997</v>
          </cell>
        </row>
        <row r="1853">
          <cell r="F1853">
            <v>0</v>
          </cell>
        </row>
        <row r="1854">
          <cell r="F1854">
            <v>48.173400000000001</v>
          </cell>
        </row>
        <row r="1855">
          <cell r="F1855">
            <v>2.1897000000000002</v>
          </cell>
        </row>
        <row r="1856">
          <cell r="F1856">
            <v>0</v>
          </cell>
        </row>
        <row r="1857">
          <cell r="F1857">
            <v>40.446100000000001</v>
          </cell>
        </row>
        <row r="1858">
          <cell r="F1858">
            <v>17.0684</v>
          </cell>
        </row>
        <row r="1859">
          <cell r="F1859">
            <v>0.17380000000000001</v>
          </cell>
        </row>
        <row r="1860">
          <cell r="F1860">
            <v>25.4556</v>
          </cell>
        </row>
        <row r="1861">
          <cell r="F1861">
            <v>0</v>
          </cell>
        </row>
        <row r="1862">
          <cell r="F1862">
            <v>1.9576</v>
          </cell>
        </row>
        <row r="1863">
          <cell r="F1863">
            <v>9.4299999999999995E-2</v>
          </cell>
        </row>
        <row r="1864">
          <cell r="F1864">
            <v>0.26079999999999998</v>
          </cell>
        </row>
        <row r="1865">
          <cell r="F1865">
            <v>0.26079999999999998</v>
          </cell>
        </row>
        <row r="1866">
          <cell r="F1866">
            <v>0.2447</v>
          </cell>
        </row>
        <row r="1867">
          <cell r="F1867">
            <v>0</v>
          </cell>
        </row>
        <row r="1868">
          <cell r="F1868">
            <v>86</v>
          </cell>
        </row>
        <row r="1869">
          <cell r="F1869">
            <v>3.09E-2</v>
          </cell>
        </row>
        <row r="1870">
          <cell r="F1870">
            <v>2.1040000000000001</v>
          </cell>
        </row>
        <row r="1871">
          <cell r="F1871">
            <v>0</v>
          </cell>
        </row>
        <row r="1872">
          <cell r="F1872">
            <v>39.707000000000001</v>
          </cell>
        </row>
        <row r="1873">
          <cell r="F1873">
            <v>8.6555999999999997</v>
          </cell>
        </row>
        <row r="1874">
          <cell r="F1874">
            <v>8.6555999999999997</v>
          </cell>
        </row>
        <row r="1875">
          <cell r="F1875">
            <v>0</v>
          </cell>
        </row>
        <row r="1876">
          <cell r="F1876">
            <v>1042.92</v>
          </cell>
        </row>
        <row r="1877">
          <cell r="F1877">
            <v>24.38</v>
          </cell>
        </row>
        <row r="1878">
          <cell r="F1878">
            <v>605.46</v>
          </cell>
        </row>
        <row r="1879">
          <cell r="F1879">
            <v>292.58999999999997</v>
          </cell>
        </row>
        <row r="1880">
          <cell r="F1880">
            <v>159.22</v>
          </cell>
        </row>
        <row r="2049">
          <cell r="F2049">
            <v>33</v>
          </cell>
        </row>
        <row r="2050">
          <cell r="F2050">
            <v>33</v>
          </cell>
        </row>
        <row r="2051">
          <cell r="F2051">
            <v>33</v>
          </cell>
        </row>
        <row r="2052">
          <cell r="F2052">
            <v>24</v>
          </cell>
        </row>
        <row r="2053">
          <cell r="F2053">
            <v>12</v>
          </cell>
        </row>
        <row r="2054">
          <cell r="F2054">
            <v>26</v>
          </cell>
        </row>
        <row r="2139">
          <cell r="F2139">
            <v>37.51</v>
          </cell>
        </row>
        <row r="2140">
          <cell r="F2140">
            <v>1.1499999999999999</v>
          </cell>
        </row>
        <row r="2141">
          <cell r="F2141">
            <v>204</v>
          </cell>
        </row>
        <row r="2142">
          <cell r="F2142">
            <v>0.13389999999999999</v>
          </cell>
        </row>
        <row r="2143">
          <cell r="F2143">
            <v>0.13389999999999999</v>
          </cell>
        </row>
        <row r="2144">
          <cell r="F2144">
            <v>2.3252000000000002</v>
          </cell>
        </row>
        <row r="2145">
          <cell r="F2145">
            <v>0.49869999999999998</v>
          </cell>
        </row>
        <row r="2146">
          <cell r="F2146">
            <v>0.13800000000000001</v>
          </cell>
        </row>
        <row r="2147">
          <cell r="F2147">
            <v>6.08E-2</v>
          </cell>
        </row>
        <row r="2148">
          <cell r="F2148">
            <v>6.08E-2</v>
          </cell>
        </row>
        <row r="2149">
          <cell r="F2149">
            <v>0</v>
          </cell>
        </row>
        <row r="2152">
          <cell r="F2152">
            <v>2.6800000000000001E-2</v>
          </cell>
        </row>
        <row r="2153">
          <cell r="F2153">
            <v>2.0276999999999998</v>
          </cell>
        </row>
        <row r="2156">
          <cell r="F2156">
            <v>2.0682999999999998</v>
          </cell>
        </row>
        <row r="2157">
          <cell r="F2157">
            <v>5.1050000000000004</v>
          </cell>
        </row>
        <row r="2158">
          <cell r="F2158">
            <v>4.1976000000000004</v>
          </cell>
        </row>
        <row r="2160">
          <cell r="F2160">
            <v>3.4607999999999999</v>
          </cell>
        </row>
        <row r="2161">
          <cell r="F2161">
            <v>0</v>
          </cell>
        </row>
        <row r="2162">
          <cell r="F2162">
            <v>147.2039</v>
          </cell>
        </row>
        <row r="2163">
          <cell r="F2163">
            <v>0</v>
          </cell>
        </row>
        <row r="2164">
          <cell r="F2164">
            <v>59.4</v>
          </cell>
        </row>
        <row r="2165">
          <cell r="F2165">
            <v>4.3036000000000003</v>
          </cell>
        </row>
        <row r="2166">
          <cell r="F2166">
            <v>1.8771</v>
          </cell>
        </row>
        <row r="2167">
          <cell r="F2167">
            <v>6.5721999999999996</v>
          </cell>
        </row>
        <row r="2168">
          <cell r="F2168">
            <v>6.9268000000000001</v>
          </cell>
        </row>
        <row r="2169">
          <cell r="F2169">
            <v>7.4607999999999999</v>
          </cell>
        </row>
        <row r="2170">
          <cell r="F2170">
            <v>0</v>
          </cell>
        </row>
        <row r="2171">
          <cell r="F2171">
            <v>156.88159999999999</v>
          </cell>
        </row>
        <row r="2172">
          <cell r="F2172">
            <v>7.4036999999999997</v>
          </cell>
        </row>
        <row r="2173">
          <cell r="F2173">
            <v>14.2226</v>
          </cell>
        </row>
        <row r="2174">
          <cell r="F2174">
            <v>23.099399999999999</v>
          </cell>
        </row>
        <row r="2175">
          <cell r="F2175">
            <v>11.8125</v>
          </cell>
        </row>
        <row r="2176">
          <cell r="F2176">
            <v>0</v>
          </cell>
        </row>
        <row r="2177">
          <cell r="F2177">
            <v>485.25319999999999</v>
          </cell>
        </row>
        <row r="2178">
          <cell r="F2178">
            <v>50.030500000000004</v>
          </cell>
        </row>
        <row r="2179">
          <cell r="F2179">
            <v>2.3294999999999999</v>
          </cell>
        </row>
        <row r="2180">
          <cell r="F2180">
            <v>31.8811</v>
          </cell>
        </row>
        <row r="2181">
          <cell r="F2181">
            <v>12.2637</v>
          </cell>
        </row>
        <row r="2182">
          <cell r="F2182">
            <v>0.67120000000000002</v>
          </cell>
        </row>
        <row r="2183">
          <cell r="F2183">
            <v>0.72970000000000002</v>
          </cell>
        </row>
        <row r="2184">
          <cell r="F2184">
            <v>2.4253</v>
          </cell>
        </row>
        <row r="2185">
          <cell r="F2185">
            <v>29.5336</v>
          </cell>
        </row>
        <row r="2186">
          <cell r="F2186">
            <v>0.91990000000000005</v>
          </cell>
        </row>
        <row r="2187">
          <cell r="F2187">
            <v>2.0569000000000002</v>
          </cell>
        </row>
        <row r="2188">
          <cell r="F2188">
            <v>2.6957</v>
          </cell>
        </row>
        <row r="2189">
          <cell r="F2189">
            <v>0</v>
          </cell>
        </row>
        <row r="2190">
          <cell r="F2190">
            <v>0</v>
          </cell>
        </row>
        <row r="2191">
          <cell r="F2191">
            <v>451.71879999999999</v>
          </cell>
        </row>
        <row r="2192">
          <cell r="F2192">
            <v>44.0383</v>
          </cell>
        </row>
        <row r="2193">
          <cell r="F2193">
            <v>107.9166</v>
          </cell>
        </row>
        <row r="2194">
          <cell r="F2194">
            <v>3530.2556</v>
          </cell>
        </row>
        <row r="2195">
          <cell r="F2195">
            <v>0.55789999999999995</v>
          </cell>
        </row>
        <row r="2196">
          <cell r="F2196">
            <v>0</v>
          </cell>
        </row>
        <row r="2197">
          <cell r="F2197">
            <v>1956.7639999999999</v>
          </cell>
        </row>
        <row r="2198">
          <cell r="F2198">
            <v>3969.9180000000001</v>
          </cell>
        </row>
        <row r="2199">
          <cell r="F2199">
            <v>21.6</v>
          </cell>
        </row>
        <row r="2200">
          <cell r="F2200">
            <v>206.82769999999999</v>
          </cell>
        </row>
        <row r="2201">
          <cell r="F2201">
            <v>150.10380000000001</v>
          </cell>
        </row>
        <row r="2202">
          <cell r="F2202">
            <v>47.12</v>
          </cell>
        </row>
        <row r="2203">
          <cell r="F2203">
            <v>824.54880000000003</v>
          </cell>
        </row>
        <row r="2204">
          <cell r="F2204">
            <v>0</v>
          </cell>
        </row>
        <row r="2205">
          <cell r="F2205">
            <v>1956.7639999999999</v>
          </cell>
        </row>
        <row r="2206">
          <cell r="F2206">
            <v>996.25260000000003</v>
          </cell>
        </row>
        <row r="2207">
          <cell r="F2207">
            <v>3150.741</v>
          </cell>
        </row>
        <row r="2208">
          <cell r="F2208">
            <v>253.9477</v>
          </cell>
        </row>
        <row r="2209">
          <cell r="F2209">
            <v>2953.0165999999999</v>
          </cell>
        </row>
        <row r="2210">
          <cell r="F2210">
            <v>4223.8657000000003</v>
          </cell>
        </row>
        <row r="2211">
          <cell r="F2211">
            <v>281.43</v>
          </cell>
        </row>
        <row r="2212">
          <cell r="F2212">
            <v>1822.778</v>
          </cell>
        </row>
        <row r="2213">
          <cell r="F2213">
            <v>0</v>
          </cell>
        </row>
        <row r="2214">
          <cell r="F2214">
            <v>916.83</v>
          </cell>
        </row>
        <row r="2215">
          <cell r="F2215">
            <v>0</v>
          </cell>
        </row>
        <row r="2216">
          <cell r="F2216">
            <v>2024.31</v>
          </cell>
        </row>
        <row r="2217">
          <cell r="F2217">
            <v>854.94</v>
          </cell>
        </row>
        <row r="2218">
          <cell r="F2218">
            <v>46.4724</v>
          </cell>
        </row>
        <row r="2219">
          <cell r="F2219">
            <v>93.027000000000001</v>
          </cell>
        </row>
        <row r="2220">
          <cell r="F2220">
            <v>0</v>
          </cell>
        </row>
        <row r="2221">
          <cell r="F2221">
            <v>563.08799999999997</v>
          </cell>
        </row>
        <row r="2222">
          <cell r="F2222">
            <v>1464.702</v>
          </cell>
        </row>
        <row r="2223">
          <cell r="F2223">
            <v>18.082699999999999</v>
          </cell>
        </row>
        <row r="2224">
          <cell r="F2224">
            <v>581.17070000000001</v>
          </cell>
        </row>
        <row r="2225">
          <cell r="F2225">
            <v>581.17070000000001</v>
          </cell>
        </row>
        <row r="2226">
          <cell r="F2226">
            <v>40</v>
          </cell>
        </row>
        <row r="2227">
          <cell r="F2227">
            <v>0</v>
          </cell>
        </row>
        <row r="2228">
          <cell r="F2228">
            <v>40</v>
          </cell>
        </row>
        <row r="2229">
          <cell r="F2229">
            <v>221.471</v>
          </cell>
        </row>
        <row r="2230">
          <cell r="F2230">
            <v>108.27</v>
          </cell>
        </row>
        <row r="2231">
          <cell r="F2231">
            <v>221.471</v>
          </cell>
        </row>
        <row r="2232">
          <cell r="F2232">
            <v>167.33600000000001</v>
          </cell>
        </row>
        <row r="2233">
          <cell r="F2233">
            <v>2.133</v>
          </cell>
        </row>
        <row r="2234">
          <cell r="F2234">
            <v>435.45</v>
          </cell>
        </row>
        <row r="2235">
          <cell r="F2235">
            <v>167.33600000000001</v>
          </cell>
        </row>
        <row r="2236">
          <cell r="F2236">
            <v>167.33600000000001</v>
          </cell>
        </row>
        <row r="2237">
          <cell r="F2237">
            <v>167.33600000000001</v>
          </cell>
        </row>
        <row r="2238">
          <cell r="F2238">
            <v>13</v>
          </cell>
        </row>
        <row r="2239">
          <cell r="F2239">
            <v>144.482</v>
          </cell>
        </row>
        <row r="2240">
          <cell r="F2240">
            <v>0.1116</v>
          </cell>
        </row>
        <row r="2241">
          <cell r="F2241">
            <v>7.1639999999999997</v>
          </cell>
        </row>
        <row r="2242">
          <cell r="F2242">
            <v>4.5999999999999999E-3</v>
          </cell>
        </row>
        <row r="2243">
          <cell r="F2243">
            <v>0.54</v>
          </cell>
        </row>
        <row r="2244">
          <cell r="F2244">
            <v>132.066</v>
          </cell>
        </row>
        <row r="2245">
          <cell r="F2245">
            <v>23.869</v>
          </cell>
        </row>
        <row r="2246">
          <cell r="F2246">
            <v>22.085999999999999</v>
          </cell>
        </row>
        <row r="2247">
          <cell r="F2247">
            <v>1</v>
          </cell>
        </row>
        <row r="2248">
          <cell r="F2248">
            <v>0</v>
          </cell>
        </row>
        <row r="2249">
          <cell r="F2249">
            <v>32.464799999999997</v>
          </cell>
        </row>
        <row r="2250">
          <cell r="F2250">
            <v>268.89</v>
          </cell>
        </row>
        <row r="2251">
          <cell r="F2251">
            <v>0.30420000000000003</v>
          </cell>
        </row>
        <row r="2252">
          <cell r="F2252">
            <v>108.2092</v>
          </cell>
        </row>
        <row r="2255">
          <cell r="F2255">
            <v>26.730000000000004</v>
          </cell>
        </row>
        <row r="2256">
          <cell r="F2256">
            <v>5.94</v>
          </cell>
        </row>
        <row r="2257">
          <cell r="F2257">
            <v>10.119999999999999</v>
          </cell>
        </row>
        <row r="2258">
          <cell r="F2258">
            <v>96.58</v>
          </cell>
        </row>
        <row r="2259">
          <cell r="F2259">
            <v>0</v>
          </cell>
        </row>
        <row r="2260">
          <cell r="F2260">
            <v>12.6</v>
          </cell>
        </row>
        <row r="2262">
          <cell r="F2262">
            <v>13.860000000000001</v>
          </cell>
        </row>
        <row r="2264">
          <cell r="F2264">
            <v>424.06000000000006</v>
          </cell>
        </row>
        <row r="2267">
          <cell r="F2267">
            <v>10.99</v>
          </cell>
        </row>
        <row r="2271">
          <cell r="F2271">
            <v>435.05000000000007</v>
          </cell>
        </row>
        <row r="2273">
          <cell r="F2273">
            <v>0.41160000000000002</v>
          </cell>
        </row>
        <row r="2274">
          <cell r="F2274">
            <v>34.761400000000002</v>
          </cell>
        </row>
        <row r="2275">
          <cell r="F2275">
            <v>32.9724</v>
          </cell>
        </row>
        <row r="2276">
          <cell r="F2276">
            <v>0</v>
          </cell>
        </row>
        <row r="2277">
          <cell r="F2277">
            <v>32.012300000000003</v>
          </cell>
        </row>
        <row r="2278">
          <cell r="F2278">
            <v>2.7412999999999998</v>
          </cell>
        </row>
        <row r="2279">
          <cell r="F2279">
            <v>0</v>
          </cell>
        </row>
        <row r="2280">
          <cell r="F2280">
            <v>18.143799999999999</v>
          </cell>
        </row>
        <row r="2281">
          <cell r="F2281">
            <v>7.9080000000000004</v>
          </cell>
        </row>
        <row r="2282">
          <cell r="F2282">
            <v>6.7000000000000004E-2</v>
          </cell>
        </row>
        <row r="2283">
          <cell r="F2283">
            <v>10.557</v>
          </cell>
        </row>
        <row r="2284">
          <cell r="F2284">
            <v>0</v>
          </cell>
        </row>
        <row r="2285">
          <cell r="F2285">
            <v>0.41489999999999999</v>
          </cell>
        </row>
        <row r="2286">
          <cell r="F2286">
            <v>2.9000000000000001E-2</v>
          </cell>
        </row>
        <row r="2287">
          <cell r="F2287">
            <v>8.9300000000000004E-2</v>
          </cell>
        </row>
        <row r="2288">
          <cell r="F2288">
            <v>8.9300000000000004E-2</v>
          </cell>
        </row>
        <row r="2289">
          <cell r="F2289">
            <v>5.1900000000000002E-2</v>
          </cell>
        </row>
        <row r="2290">
          <cell r="F2290">
            <v>0</v>
          </cell>
        </row>
        <row r="2291">
          <cell r="F2291">
            <v>63</v>
          </cell>
        </row>
        <row r="2292">
          <cell r="F2292">
            <v>0</v>
          </cell>
        </row>
        <row r="2293">
          <cell r="F2293">
            <v>23.878</v>
          </cell>
        </row>
        <row r="2294">
          <cell r="F2294">
            <v>8.8467000000000002</v>
          </cell>
        </row>
        <row r="2295">
          <cell r="F2295">
            <v>8.8467000000000002</v>
          </cell>
        </row>
        <row r="2296">
          <cell r="F2296">
            <v>0</v>
          </cell>
        </row>
        <row r="2297">
          <cell r="F2297">
            <v>598.74</v>
          </cell>
        </row>
        <row r="2298">
          <cell r="F2298">
            <v>13.74</v>
          </cell>
        </row>
        <row r="2299">
          <cell r="F2299">
            <v>340</v>
          </cell>
        </row>
        <row r="2300">
          <cell r="F2300">
            <v>167.86</v>
          </cell>
        </row>
        <row r="2301">
          <cell r="F2301">
            <v>63.51</v>
          </cell>
        </row>
        <row r="2409">
          <cell r="F2409">
            <v>16</v>
          </cell>
        </row>
        <row r="2410">
          <cell r="F2410">
            <v>16</v>
          </cell>
        </row>
        <row r="2411">
          <cell r="F2411">
            <v>16</v>
          </cell>
        </row>
        <row r="2412">
          <cell r="F2412">
            <v>16</v>
          </cell>
        </row>
        <row r="2413">
          <cell r="F2413">
            <v>8</v>
          </cell>
        </row>
        <row r="2414">
          <cell r="F2414">
            <v>19</v>
          </cell>
        </row>
        <row r="2496">
          <cell r="F2496">
            <v>39.820999999999998</v>
          </cell>
        </row>
        <row r="2497">
          <cell r="F2497">
            <v>1.2190000000000001</v>
          </cell>
        </row>
        <row r="2498">
          <cell r="F2498">
            <v>216</v>
          </cell>
        </row>
        <row r="2499">
          <cell r="F2499">
            <v>0.1338</v>
          </cell>
        </row>
        <row r="2500">
          <cell r="F2500">
            <v>1.9E-3</v>
          </cell>
        </row>
        <row r="2501">
          <cell r="F2501">
            <v>2.4620000000000002</v>
          </cell>
        </row>
        <row r="2502">
          <cell r="F2502">
            <v>0.73919999999999997</v>
          </cell>
        </row>
        <row r="2503">
          <cell r="F2503">
            <v>0.15279999999999999</v>
          </cell>
        </row>
        <row r="2504">
          <cell r="F2504">
            <v>6.4399999999999999E-2</v>
          </cell>
        </row>
        <row r="2505">
          <cell r="F2505">
            <v>6.3200000000000006E-2</v>
          </cell>
        </row>
        <row r="2506">
          <cell r="F2506">
            <v>0</v>
          </cell>
        </row>
        <row r="2507">
          <cell r="F2507">
            <v>2.6823999999999999</v>
          </cell>
        </row>
        <row r="2508">
          <cell r="F2508">
            <v>28.183</v>
          </cell>
        </row>
        <row r="2509">
          <cell r="F2509">
            <v>1.6141000000000001</v>
          </cell>
        </row>
        <row r="2510">
          <cell r="F2510">
            <v>1.6338999999999999</v>
          </cell>
        </row>
        <row r="2511">
          <cell r="F2511">
            <v>12.177199999999999</v>
          </cell>
        </row>
        <row r="2512">
          <cell r="F2512">
            <v>122.8318</v>
          </cell>
        </row>
        <row r="2513">
          <cell r="F2513">
            <v>1.6667000000000001</v>
          </cell>
        </row>
        <row r="2514">
          <cell r="F2514">
            <v>5.8860999999999999</v>
          </cell>
        </row>
        <row r="2515">
          <cell r="F2515">
            <v>4.9705000000000004</v>
          </cell>
        </row>
        <row r="2516">
          <cell r="F2516">
            <v>2.0171000000000001</v>
          </cell>
        </row>
        <row r="2517">
          <cell r="F2517">
            <v>5.5308999999999999</v>
          </cell>
        </row>
        <row r="2518">
          <cell r="F2518">
            <v>0.27039999999999997</v>
          </cell>
        </row>
        <row r="2519">
          <cell r="F2519">
            <v>0</v>
          </cell>
        </row>
        <row r="2520">
          <cell r="F2520">
            <v>147.17689999999999</v>
          </cell>
        </row>
        <row r="2521">
          <cell r="F2521">
            <v>0</v>
          </cell>
        </row>
        <row r="2522">
          <cell r="F2522">
            <v>59.4</v>
          </cell>
        </row>
        <row r="2523">
          <cell r="F2523">
            <v>7.681</v>
          </cell>
        </row>
        <row r="2524">
          <cell r="F2524">
            <v>4.4053000000000004</v>
          </cell>
        </row>
        <row r="2525">
          <cell r="F2525">
            <v>4.0614999999999997</v>
          </cell>
        </row>
        <row r="2526">
          <cell r="F2526">
            <v>11.7837</v>
          </cell>
        </row>
        <row r="2527">
          <cell r="F2527">
            <v>7.8049999999999997</v>
          </cell>
        </row>
        <row r="2528">
          <cell r="F2528">
            <v>0</v>
          </cell>
        </row>
        <row r="2529">
          <cell r="F2529">
            <v>159.09200000000001</v>
          </cell>
        </row>
        <row r="2530">
          <cell r="F2530">
            <v>7.2439</v>
          </cell>
        </row>
        <row r="2531">
          <cell r="F2531">
            <v>15.1099</v>
          </cell>
        </row>
        <row r="2532">
          <cell r="F2532">
            <v>20.116700000000002</v>
          </cell>
        </row>
        <row r="2533">
          <cell r="F2533">
            <v>19.5761</v>
          </cell>
        </row>
        <row r="2534">
          <cell r="F2534">
            <v>513.72349999999994</v>
          </cell>
        </row>
        <row r="2535">
          <cell r="F2535">
            <v>45.787599999999998</v>
          </cell>
        </row>
        <row r="2536">
          <cell r="F2536">
            <v>2.7545999999999999</v>
          </cell>
        </row>
        <row r="2537">
          <cell r="F2537">
            <v>32.192300000000003</v>
          </cell>
        </row>
        <row r="2538">
          <cell r="F2538">
            <v>17.872499999999999</v>
          </cell>
        </row>
        <row r="2539">
          <cell r="F2539">
            <v>0.75619999999999998</v>
          </cell>
        </row>
        <row r="2540">
          <cell r="F2540">
            <v>1.0423</v>
          </cell>
        </row>
        <row r="2541">
          <cell r="F2541">
            <v>3.2574999999999998</v>
          </cell>
        </row>
        <row r="2542">
          <cell r="F2542">
            <v>15.924899999999999</v>
          </cell>
        </row>
        <row r="2543">
          <cell r="F2543">
            <v>0.7429</v>
          </cell>
        </row>
        <row r="2544">
          <cell r="F2544">
            <v>1.2317</v>
          </cell>
        </row>
        <row r="2545">
          <cell r="F2545">
            <v>1.3895</v>
          </cell>
        </row>
        <row r="2546">
          <cell r="F2546">
            <v>0</v>
          </cell>
        </row>
        <row r="2547">
          <cell r="F2547">
            <v>0</v>
          </cell>
        </row>
        <row r="2548">
          <cell r="F2548">
            <v>500.42360000000002</v>
          </cell>
        </row>
        <row r="2549">
          <cell r="F2549">
            <v>50.470599999999997</v>
          </cell>
        </row>
        <row r="2550">
          <cell r="F2550">
            <v>107.9166</v>
          </cell>
        </row>
        <row r="2551">
          <cell r="F2551">
            <v>3852.6947</v>
          </cell>
        </row>
        <row r="2552">
          <cell r="F2552">
            <v>0.60880000000000001</v>
          </cell>
        </row>
        <row r="2553">
          <cell r="F2553">
            <v>0</v>
          </cell>
        </row>
        <row r="2554">
          <cell r="F2554">
            <v>2123.826</v>
          </cell>
        </row>
        <row r="2555">
          <cell r="F2555">
            <v>4350.0844999999999</v>
          </cell>
        </row>
        <row r="2556">
          <cell r="F2556">
            <v>14.88</v>
          </cell>
        </row>
        <row r="2557">
          <cell r="F2557">
            <v>110.26</v>
          </cell>
        </row>
        <row r="2558">
          <cell r="F2558">
            <v>185.04939999999999</v>
          </cell>
        </row>
        <row r="2559">
          <cell r="F2559">
            <v>43.8</v>
          </cell>
        </row>
        <row r="2560">
          <cell r="F2560">
            <v>568.17169999999999</v>
          </cell>
        </row>
        <row r="2561">
          <cell r="F2561">
            <v>0</v>
          </cell>
        </row>
        <row r="2562">
          <cell r="F2562">
            <v>2123.826</v>
          </cell>
        </row>
        <row r="2563">
          <cell r="F2563">
            <v>754.22109999999998</v>
          </cell>
        </row>
        <row r="2564">
          <cell r="F2564">
            <v>3570.7114999999999</v>
          </cell>
        </row>
        <row r="2565">
          <cell r="F2565">
            <v>168.94</v>
          </cell>
        </row>
        <row r="2566">
          <cell r="F2566">
            <v>2878.0470999999998</v>
          </cell>
        </row>
        <row r="2567">
          <cell r="F2567">
            <v>4519.0245000000004</v>
          </cell>
        </row>
        <row r="2568">
          <cell r="F2568">
            <v>281.43</v>
          </cell>
        </row>
        <row r="2569">
          <cell r="F2569">
            <v>1822.778</v>
          </cell>
        </row>
        <row r="2570">
          <cell r="F2570">
            <v>0</v>
          </cell>
        </row>
        <row r="2571">
          <cell r="F2571">
            <v>922.93200000000002</v>
          </cell>
        </row>
        <row r="2572">
          <cell r="F2572">
            <v>0</v>
          </cell>
        </row>
        <row r="2573">
          <cell r="F2573">
            <v>852.14</v>
          </cell>
        </row>
        <row r="2574">
          <cell r="F2574">
            <v>1326.27</v>
          </cell>
        </row>
        <row r="2575">
          <cell r="F2575">
            <v>65.91</v>
          </cell>
        </row>
        <row r="2576">
          <cell r="F2576">
            <v>828.78</v>
          </cell>
        </row>
        <row r="2577">
          <cell r="F2577">
            <v>53.060400000000001</v>
          </cell>
        </row>
        <row r="2578">
          <cell r="F2578">
            <v>48.817</v>
          </cell>
        </row>
        <row r="2579">
          <cell r="F2579">
            <v>80.254499999999993</v>
          </cell>
        </row>
        <row r="2580">
          <cell r="F2580">
            <v>0</v>
          </cell>
        </row>
        <row r="2581">
          <cell r="F2581">
            <v>748.75400000000002</v>
          </cell>
        </row>
        <row r="2582">
          <cell r="F2582">
            <v>1187.8610000000001</v>
          </cell>
        </row>
        <row r="2583">
          <cell r="F2583">
            <v>18.082699999999999</v>
          </cell>
        </row>
        <row r="2584">
          <cell r="F2584">
            <v>766.83669999999995</v>
          </cell>
        </row>
        <row r="2585">
          <cell r="F2585">
            <v>766.83669999999995</v>
          </cell>
        </row>
        <row r="2586">
          <cell r="F2586">
            <v>46</v>
          </cell>
        </row>
        <row r="2588">
          <cell r="F2588">
            <v>33</v>
          </cell>
        </row>
        <row r="2589">
          <cell r="F2589">
            <v>217.55</v>
          </cell>
        </row>
        <row r="2590">
          <cell r="F2590">
            <v>127.746</v>
          </cell>
        </row>
        <row r="2591">
          <cell r="F2591">
            <v>217.55</v>
          </cell>
        </row>
        <row r="2592">
          <cell r="F2592">
            <v>153.67699999999999</v>
          </cell>
        </row>
        <row r="2593">
          <cell r="F2593">
            <v>1.75</v>
          </cell>
        </row>
        <row r="2594">
          <cell r="F2594">
            <v>514.24599999999998</v>
          </cell>
        </row>
        <row r="2595">
          <cell r="F2595">
            <v>153.67699999999999</v>
          </cell>
        </row>
        <row r="2596">
          <cell r="F2596">
            <v>153.67699999999999</v>
          </cell>
        </row>
        <row r="2597">
          <cell r="F2597">
            <v>153.67699999999999</v>
          </cell>
        </row>
        <row r="2598">
          <cell r="F2598">
            <v>20</v>
          </cell>
        </row>
        <row r="2599">
          <cell r="F2599">
            <v>85.778000000000006</v>
          </cell>
        </row>
        <row r="2600">
          <cell r="F2600">
            <v>0.22009999999999999</v>
          </cell>
        </row>
        <row r="2601">
          <cell r="F2601">
            <v>14.183999999999999</v>
          </cell>
        </row>
        <row r="2602">
          <cell r="F2602">
            <v>4.5999999999999999E-3</v>
          </cell>
        </row>
        <row r="2603">
          <cell r="F2603">
            <v>0.54</v>
          </cell>
        </row>
        <row r="2604">
          <cell r="F2604">
            <v>254.47399999999999</v>
          </cell>
        </row>
        <row r="2605">
          <cell r="F2605">
            <v>28.513999999999999</v>
          </cell>
        </row>
        <row r="2606">
          <cell r="F2606">
            <v>24.155999999999999</v>
          </cell>
        </row>
        <row r="2607">
          <cell r="F2607">
            <v>1</v>
          </cell>
        </row>
        <row r="2609">
          <cell r="F2609">
            <v>10.540800000000001</v>
          </cell>
        </row>
        <row r="2610">
          <cell r="F2610">
            <v>159.316</v>
          </cell>
        </row>
        <row r="2611">
          <cell r="F2611">
            <v>0.11609999999999999</v>
          </cell>
        </row>
        <row r="2612">
          <cell r="F2612">
            <v>52.467799999999997</v>
          </cell>
        </row>
        <row r="2613">
          <cell r="F2613">
            <v>0</v>
          </cell>
        </row>
        <row r="2614">
          <cell r="F2614">
            <v>23.98</v>
          </cell>
        </row>
        <row r="2615">
          <cell r="F2615">
            <v>6.36</v>
          </cell>
        </row>
        <row r="2616">
          <cell r="F2616">
            <v>7.02</v>
          </cell>
        </row>
        <row r="2617">
          <cell r="F2617">
            <v>16.96</v>
          </cell>
        </row>
        <row r="2618">
          <cell r="F2618">
            <v>23.628</v>
          </cell>
        </row>
        <row r="2621">
          <cell r="F2621">
            <v>26.730000000000004</v>
          </cell>
        </row>
        <row r="2622">
          <cell r="F2622">
            <v>7.2600000000000016</v>
          </cell>
        </row>
        <row r="2623">
          <cell r="F2623">
            <v>9.9</v>
          </cell>
        </row>
        <row r="2624">
          <cell r="F2624">
            <v>9.6800000000000015</v>
          </cell>
        </row>
        <row r="2625">
          <cell r="F2625">
            <v>23.460000000000004</v>
          </cell>
        </row>
        <row r="2626">
          <cell r="F2626">
            <v>38.610000000000007</v>
          </cell>
        </row>
        <row r="2627">
          <cell r="F2627">
            <v>50.820000000000007</v>
          </cell>
        </row>
        <row r="2629">
          <cell r="F2629">
            <v>57.662000000000006</v>
          </cell>
        </row>
        <row r="2631">
          <cell r="F2631">
            <v>451.35599999999994</v>
          </cell>
        </row>
        <row r="2634">
          <cell r="F2634">
            <v>10.048000000000002</v>
          </cell>
        </row>
        <row r="2638">
          <cell r="F2638">
            <v>461.40399999999994</v>
          </cell>
        </row>
        <row r="2640">
          <cell r="F2640">
            <v>0.41160000000000002</v>
          </cell>
        </row>
        <row r="2641">
          <cell r="F2641">
            <v>34.761400000000002</v>
          </cell>
        </row>
        <row r="2642">
          <cell r="F2642">
            <v>32.9724</v>
          </cell>
        </row>
        <row r="2643">
          <cell r="F2643">
            <v>0</v>
          </cell>
        </row>
        <row r="2644">
          <cell r="F2644">
            <v>21.8721</v>
          </cell>
        </row>
        <row r="2645">
          <cell r="F2645">
            <v>1.5187999999999999</v>
          </cell>
        </row>
        <row r="2646">
          <cell r="F2646">
            <v>0</v>
          </cell>
        </row>
        <row r="2647">
          <cell r="F2647">
            <v>17.981100000000001</v>
          </cell>
        </row>
        <row r="2648">
          <cell r="F2648">
            <v>7.9080000000000004</v>
          </cell>
        </row>
        <row r="2649">
          <cell r="F2649">
            <v>24.3202</v>
          </cell>
        </row>
        <row r="2650">
          <cell r="F2650">
            <v>9.7487999999999992</v>
          </cell>
        </row>
        <row r="2651">
          <cell r="F2651">
            <v>0</v>
          </cell>
        </row>
        <row r="2652">
          <cell r="F2652">
            <v>0.48520000000000002</v>
          </cell>
        </row>
        <row r="2653">
          <cell r="F2653">
            <v>4.48E-2</v>
          </cell>
        </row>
        <row r="2654">
          <cell r="F2654">
            <v>0.16439999999999999</v>
          </cell>
        </row>
        <row r="2655">
          <cell r="F2655">
            <v>0.16439999999999999</v>
          </cell>
        </row>
        <row r="2656">
          <cell r="F2656">
            <v>6.0699999999999997E-2</v>
          </cell>
        </row>
        <row r="2657">
          <cell r="F2657">
            <v>0</v>
          </cell>
        </row>
        <row r="2658">
          <cell r="F2658">
            <v>67</v>
          </cell>
        </row>
        <row r="2659">
          <cell r="F2659">
            <v>2.2499999999999999E-2</v>
          </cell>
        </row>
        <row r="2660">
          <cell r="F2660">
            <v>1.6120000000000001</v>
          </cell>
        </row>
        <row r="2661">
          <cell r="F2661">
            <v>0</v>
          </cell>
        </row>
        <row r="2662">
          <cell r="F2662">
            <v>23.878</v>
          </cell>
        </row>
        <row r="2663">
          <cell r="F2663">
            <v>8.8467000000000002</v>
          </cell>
        </row>
        <row r="2664">
          <cell r="F2664">
            <v>8.8467000000000002</v>
          </cell>
        </row>
        <row r="2665">
          <cell r="F2665">
            <v>0</v>
          </cell>
        </row>
        <row r="2666">
          <cell r="F2666">
            <v>1853.61</v>
          </cell>
        </row>
        <row r="2667">
          <cell r="F2667">
            <v>117.13</v>
          </cell>
        </row>
        <row r="2668">
          <cell r="F2668">
            <v>365.37</v>
          </cell>
        </row>
        <row r="2669">
          <cell r="F2669">
            <v>427.21</v>
          </cell>
        </row>
        <row r="2670">
          <cell r="F2670">
            <v>61.96</v>
          </cell>
        </row>
        <row r="2796">
          <cell r="F2796">
            <v>29</v>
          </cell>
        </row>
        <row r="2797">
          <cell r="F2797">
            <v>29</v>
          </cell>
        </row>
        <row r="2798">
          <cell r="F2798">
            <v>29</v>
          </cell>
        </row>
        <row r="2799">
          <cell r="F2799">
            <v>29</v>
          </cell>
        </row>
        <row r="2800">
          <cell r="F2800">
            <v>8</v>
          </cell>
        </row>
        <row r="2801">
          <cell r="F2801">
            <v>20</v>
          </cell>
        </row>
        <row r="2884">
          <cell r="F2884">
            <v>31.931000000000001</v>
          </cell>
        </row>
        <row r="2885">
          <cell r="F2885">
            <v>0.37</v>
          </cell>
        </row>
        <row r="2886">
          <cell r="F2886">
            <v>170</v>
          </cell>
        </row>
        <row r="2887">
          <cell r="F2887">
            <v>9.6000000000000002E-2</v>
          </cell>
        </row>
        <row r="2888">
          <cell r="F2888">
            <v>1.9377</v>
          </cell>
        </row>
        <row r="2889">
          <cell r="F2889">
            <v>0.41560000000000002</v>
          </cell>
        </row>
        <row r="2890">
          <cell r="F2890">
            <v>0.1132</v>
          </cell>
        </row>
        <row r="2891">
          <cell r="F2891">
            <v>5.0700000000000002E-2</v>
          </cell>
        </row>
        <row r="2892">
          <cell r="F2892">
            <v>5.0700000000000002E-2</v>
          </cell>
        </row>
        <row r="2893">
          <cell r="F2893">
            <v>0</v>
          </cell>
        </row>
        <row r="2894">
          <cell r="F2894">
            <v>0</v>
          </cell>
        </row>
        <row r="2895">
          <cell r="F2895">
            <v>1.8529</v>
          </cell>
        </row>
        <row r="2896">
          <cell r="F2896">
            <v>20.5883</v>
          </cell>
        </row>
        <row r="2897">
          <cell r="F2897">
            <v>6.4699999999999994E-2</v>
          </cell>
        </row>
        <row r="2898">
          <cell r="F2898">
            <v>1.2672000000000001</v>
          </cell>
        </row>
        <row r="2899">
          <cell r="F2899">
            <v>7.2742000000000004</v>
          </cell>
        </row>
        <row r="2900">
          <cell r="F2900">
            <v>131.1182</v>
          </cell>
        </row>
        <row r="2901">
          <cell r="F2901">
            <v>2.6513</v>
          </cell>
        </row>
        <row r="2902">
          <cell r="F2902">
            <v>9.6417000000000002</v>
          </cell>
        </row>
        <row r="2903">
          <cell r="F2903">
            <v>3.6284000000000001</v>
          </cell>
        </row>
        <row r="2904">
          <cell r="F2904">
            <v>1.5639000000000001</v>
          </cell>
        </row>
        <row r="2905">
          <cell r="F2905">
            <v>6.3959000000000001</v>
          </cell>
        </row>
        <row r="2906">
          <cell r="F2906">
            <v>0</v>
          </cell>
        </row>
        <row r="2907">
          <cell r="F2907">
            <v>64.350700000000003</v>
          </cell>
        </row>
        <row r="2908">
          <cell r="F2908">
            <v>193.0521</v>
          </cell>
        </row>
        <row r="2909">
          <cell r="F2909">
            <v>12.376099999999999</v>
          </cell>
        </row>
        <row r="2910">
          <cell r="F2910">
            <v>0</v>
          </cell>
        </row>
        <row r="2911">
          <cell r="F2911">
            <v>44.572800000000001</v>
          </cell>
        </row>
        <row r="2912">
          <cell r="F2912">
            <v>2.6514000000000002</v>
          </cell>
        </row>
        <row r="2913">
          <cell r="F2913">
            <v>11.486700000000001</v>
          </cell>
        </row>
        <row r="2914">
          <cell r="F2914">
            <v>4.3869999999999996</v>
          </cell>
        </row>
        <row r="2915">
          <cell r="F2915">
            <v>0</v>
          </cell>
        </row>
        <row r="2916">
          <cell r="F2916">
            <v>128.67070000000001</v>
          </cell>
        </row>
        <row r="2917">
          <cell r="F2917">
            <v>7.6169000000000002</v>
          </cell>
        </row>
        <row r="2918">
          <cell r="F2918">
            <v>20.815999999999999</v>
          </cell>
        </row>
        <row r="2919">
          <cell r="F2919">
            <v>0.51880000000000004</v>
          </cell>
        </row>
        <row r="2920">
          <cell r="F2920">
            <v>8.8500999999999994</v>
          </cell>
        </row>
        <row r="2921">
          <cell r="F2921">
            <v>0</v>
          </cell>
        </row>
        <row r="2922">
          <cell r="F2922">
            <v>184.76730000000001</v>
          </cell>
        </row>
        <row r="2923">
          <cell r="F2923">
            <v>36.5762</v>
          </cell>
        </row>
        <row r="2924">
          <cell r="F2924">
            <v>4.1590999999999996</v>
          </cell>
        </row>
        <row r="2925">
          <cell r="F2925">
            <v>9.7834000000000003</v>
          </cell>
        </row>
        <row r="2926">
          <cell r="F2926">
            <v>0</v>
          </cell>
        </row>
        <row r="2927">
          <cell r="F2927">
            <v>3.4529000000000001</v>
          </cell>
        </row>
        <row r="2928">
          <cell r="F2928">
            <v>0.55779999999999996</v>
          </cell>
        </row>
        <row r="2929">
          <cell r="F2929">
            <v>0.27150000000000002</v>
          </cell>
        </row>
        <row r="2930">
          <cell r="F2930">
            <v>0.12859999999999999</v>
          </cell>
        </row>
        <row r="2931">
          <cell r="F2931">
            <v>0</v>
          </cell>
        </row>
        <row r="2932">
          <cell r="F2932">
            <v>13.242100000000001</v>
          </cell>
        </row>
        <row r="2933">
          <cell r="F2933">
            <v>11.397600000000001</v>
          </cell>
        </row>
        <row r="2934">
          <cell r="F2934">
            <v>13.242100000000001</v>
          </cell>
        </row>
        <row r="2935">
          <cell r="F2935">
            <v>11.397600000000001</v>
          </cell>
        </row>
        <row r="2936">
          <cell r="F2936">
            <v>1528.991</v>
          </cell>
        </row>
        <row r="2937">
          <cell r="F2937">
            <v>0</v>
          </cell>
        </row>
        <row r="2938">
          <cell r="F2938">
            <v>0</v>
          </cell>
        </row>
        <row r="2939">
          <cell r="F2939">
            <v>234.92590000000001</v>
          </cell>
        </row>
        <row r="2940">
          <cell r="F2940">
            <v>26.825600000000001</v>
          </cell>
        </row>
        <row r="2941">
          <cell r="F2941">
            <v>1530.7104999999999</v>
          </cell>
        </row>
        <row r="2942">
          <cell r="F2942">
            <v>0.2419</v>
          </cell>
        </row>
        <row r="2943">
          <cell r="F2943">
            <v>0</v>
          </cell>
        </row>
        <row r="2944">
          <cell r="F2944">
            <v>1729.1424</v>
          </cell>
        </row>
        <row r="2945">
          <cell r="F2945">
            <v>1185.0225</v>
          </cell>
        </row>
        <row r="2946">
          <cell r="F2946">
            <v>2.9249999999999998</v>
          </cell>
        </row>
        <row r="2947">
          <cell r="F2947">
            <v>6.0263999999999998</v>
          </cell>
        </row>
        <row r="2948">
          <cell r="F2948">
            <v>149.4776</v>
          </cell>
        </row>
        <row r="2949">
          <cell r="F2949">
            <v>1516.22</v>
          </cell>
        </row>
        <row r="2950">
          <cell r="F2950">
            <v>0</v>
          </cell>
        </row>
        <row r="2951">
          <cell r="F2951">
            <v>1729.1424</v>
          </cell>
        </row>
        <row r="2952">
          <cell r="F2952">
            <v>155.50399999999999</v>
          </cell>
        </row>
        <row r="2953">
          <cell r="F2953">
            <v>1185.0225</v>
          </cell>
        </row>
        <row r="2954">
          <cell r="F2954">
            <v>3.9249999999999998</v>
          </cell>
        </row>
        <row r="2955">
          <cell r="F2955">
            <v>1884.6464000000001</v>
          </cell>
        </row>
        <row r="2956">
          <cell r="F2956">
            <v>1185.0225</v>
          </cell>
        </row>
        <row r="2957">
          <cell r="F2957">
            <v>0</v>
          </cell>
        </row>
        <row r="2958">
          <cell r="F2958">
            <v>437.58</v>
          </cell>
        </row>
        <row r="2959">
          <cell r="F2959">
            <v>818.44</v>
          </cell>
        </row>
        <row r="2963">
          <cell r="F2963">
            <v>16.920000000000002</v>
          </cell>
        </row>
        <row r="2964">
          <cell r="F2964">
            <v>118.879</v>
          </cell>
        </row>
        <row r="2965">
          <cell r="F2965">
            <v>818.44</v>
          </cell>
        </row>
        <row r="2970">
          <cell r="F2970">
            <v>22.802700000000002</v>
          </cell>
        </row>
        <row r="2972">
          <cell r="F2972">
            <v>22.21</v>
          </cell>
        </row>
        <row r="2973">
          <cell r="F2973">
            <v>41.664999999999999</v>
          </cell>
        </row>
        <row r="2974">
          <cell r="F2974">
            <v>63.875</v>
          </cell>
        </row>
        <row r="2975">
          <cell r="F2975">
            <v>63.875</v>
          </cell>
        </row>
        <row r="2976">
          <cell r="F2976">
            <v>2</v>
          </cell>
        </row>
        <row r="2977">
          <cell r="F2977">
            <v>0</v>
          </cell>
        </row>
        <row r="2978">
          <cell r="F2978">
            <v>12.8422</v>
          </cell>
        </row>
        <row r="2979">
          <cell r="F2979">
            <v>0</v>
          </cell>
        </row>
        <row r="2980">
          <cell r="F2980">
            <v>17</v>
          </cell>
        </row>
        <row r="2981">
          <cell r="F2981">
            <v>81.716999999999999</v>
          </cell>
        </row>
        <row r="2982">
          <cell r="F2982">
            <v>38.531999999999996</v>
          </cell>
        </row>
        <row r="2983">
          <cell r="F2983">
            <v>81.716999999999999</v>
          </cell>
        </row>
        <row r="2984">
          <cell r="F2984">
            <v>62.058</v>
          </cell>
        </row>
        <row r="2985">
          <cell r="F2985">
            <v>1.1836</v>
          </cell>
        </row>
        <row r="2986">
          <cell r="F2986">
            <v>155.20400000000001</v>
          </cell>
        </row>
        <row r="2987">
          <cell r="F2987">
            <v>62.058</v>
          </cell>
        </row>
        <row r="2988">
          <cell r="F2988">
            <v>62.058</v>
          </cell>
        </row>
        <row r="2989">
          <cell r="F2989">
            <v>62.058</v>
          </cell>
        </row>
        <row r="2990">
          <cell r="F2990">
            <v>5</v>
          </cell>
        </row>
        <row r="2991">
          <cell r="F2991">
            <v>77.916200000000003</v>
          </cell>
        </row>
        <row r="2992">
          <cell r="F2992">
            <v>4.5100000000000001E-2</v>
          </cell>
        </row>
        <row r="2993">
          <cell r="F2993">
            <v>3.5219999999999998</v>
          </cell>
        </row>
        <row r="2994">
          <cell r="F2994">
            <v>4.5999999999999999E-3</v>
          </cell>
        </row>
        <row r="2995">
          <cell r="F2995">
            <v>0.6</v>
          </cell>
        </row>
        <row r="2996">
          <cell r="F2996">
            <v>56.366</v>
          </cell>
        </row>
        <row r="2997">
          <cell r="F2997">
            <v>1</v>
          </cell>
        </row>
        <row r="2998">
          <cell r="F2998">
            <v>5.9720000000000004</v>
          </cell>
        </row>
        <row r="2999">
          <cell r="F2999">
            <v>4.6139999999999999</v>
          </cell>
        </row>
        <row r="3001">
          <cell r="F3001">
            <v>25.9313</v>
          </cell>
        </row>
        <row r="3002">
          <cell r="F3002">
            <v>313.95</v>
          </cell>
        </row>
        <row r="3003">
          <cell r="F3003">
            <v>46.336500000000001</v>
          </cell>
        </row>
        <row r="3004">
          <cell r="F3004">
            <v>360.28649999999999</v>
          </cell>
        </row>
        <row r="3005">
          <cell r="F3005">
            <v>0.49390000000000001</v>
          </cell>
        </row>
        <row r="3006">
          <cell r="F3006">
            <v>34.786000000000001</v>
          </cell>
        </row>
        <row r="3007">
          <cell r="F3007">
            <v>39.010399999999997</v>
          </cell>
        </row>
        <row r="3010">
          <cell r="F3010">
            <v>5.9400000000000013</v>
          </cell>
        </row>
        <row r="3011">
          <cell r="F3011">
            <v>5.7200000000000006</v>
          </cell>
        </row>
        <row r="3013">
          <cell r="F3013">
            <v>11.660000000000002</v>
          </cell>
        </row>
        <row r="3015">
          <cell r="F3015">
            <v>41.411999999999999</v>
          </cell>
        </row>
        <row r="3017">
          <cell r="F3017">
            <v>51.408000000000001</v>
          </cell>
        </row>
        <row r="3021">
          <cell r="F3021">
            <v>92.82</v>
          </cell>
        </row>
        <row r="3023">
          <cell r="F3023">
            <v>0</v>
          </cell>
        </row>
        <row r="3024">
          <cell r="F3024">
            <v>0</v>
          </cell>
        </row>
        <row r="3026">
          <cell r="F3026">
            <v>27.1784</v>
          </cell>
        </row>
        <row r="3027">
          <cell r="F3027">
            <v>8.8477999999999994</v>
          </cell>
        </row>
        <row r="3029">
          <cell r="F3029">
            <v>9</v>
          </cell>
        </row>
        <row r="3031">
          <cell r="F3031">
            <v>22.7942</v>
          </cell>
        </row>
        <row r="3032">
          <cell r="F3032">
            <v>12.6326</v>
          </cell>
        </row>
        <row r="3033">
          <cell r="F3033">
            <v>88.427899999999994</v>
          </cell>
        </row>
        <row r="3079">
          <cell r="F3079">
            <v>6</v>
          </cell>
        </row>
        <row r="3080">
          <cell r="F3080">
            <v>6</v>
          </cell>
        </row>
        <row r="3081">
          <cell r="F3081">
            <v>6</v>
          </cell>
        </row>
        <row r="3082">
          <cell r="F3082">
            <v>6</v>
          </cell>
        </row>
        <row r="3084">
          <cell r="F3084">
            <v>2</v>
          </cell>
        </row>
        <row r="3085">
          <cell r="F3085">
            <v>16</v>
          </cell>
        </row>
        <row r="3086">
          <cell r="F3086">
            <v>12</v>
          </cell>
        </row>
        <row r="3186">
          <cell r="F3186">
            <v>6.3200000000000006E-2</v>
          </cell>
        </row>
        <row r="3187">
          <cell r="F3187">
            <v>0.70199999999999996</v>
          </cell>
        </row>
        <row r="3188">
          <cell r="F3188">
            <v>6.5299999999999997E-2</v>
          </cell>
        </row>
        <row r="3189">
          <cell r="F3189">
            <v>0.33750000000000002</v>
          </cell>
        </row>
        <row r="3190">
          <cell r="F3190">
            <v>6.9875999999999996</v>
          </cell>
        </row>
        <row r="3191">
          <cell r="F3191">
            <v>3.2800000000000003E-2</v>
          </cell>
        </row>
        <row r="3192">
          <cell r="F3192">
            <v>0.14990000000000001</v>
          </cell>
        </row>
        <row r="3193">
          <cell r="F3193">
            <v>6.3399999999999998E-2</v>
          </cell>
        </row>
        <row r="3194">
          <cell r="F3194">
            <v>18.356000000000002</v>
          </cell>
        </row>
        <row r="3195">
          <cell r="F3195">
            <v>0</v>
          </cell>
        </row>
        <row r="3196">
          <cell r="F3196">
            <v>0.69710000000000005</v>
          </cell>
        </row>
        <row r="3197">
          <cell r="F3197">
            <v>1.2728999999999999</v>
          </cell>
        </row>
        <row r="3198">
          <cell r="F3198">
            <v>1.7650999999999999</v>
          </cell>
        </row>
        <row r="3199">
          <cell r="F3199">
            <v>0.69710000000000005</v>
          </cell>
        </row>
        <row r="3200">
          <cell r="F3200">
            <v>0</v>
          </cell>
        </row>
        <row r="3201">
          <cell r="F3201">
            <v>1.2728999999999999</v>
          </cell>
        </row>
        <row r="3202">
          <cell r="F3202">
            <v>0</v>
          </cell>
        </row>
        <row r="3203">
          <cell r="F3203">
            <v>1.7650999999999999</v>
          </cell>
        </row>
        <row r="3204">
          <cell r="F3204">
            <v>0</v>
          </cell>
        </row>
        <row r="3205">
          <cell r="F3205">
            <v>244.6096</v>
          </cell>
        </row>
        <row r="3206">
          <cell r="F3206">
            <v>1.9084000000000001</v>
          </cell>
        </row>
        <row r="3210">
          <cell r="F3210">
            <v>1093.92</v>
          </cell>
        </row>
        <row r="3211">
          <cell r="F3211">
            <v>1151.8667</v>
          </cell>
        </row>
        <row r="3212">
          <cell r="F3212">
            <v>4085.7</v>
          </cell>
        </row>
        <row r="3213">
          <cell r="F3213">
            <v>3416.11</v>
          </cell>
        </row>
        <row r="3214">
          <cell r="F3214">
            <v>0</v>
          </cell>
        </row>
        <row r="3215">
          <cell r="F3215">
            <v>167.53</v>
          </cell>
        </row>
        <row r="3216">
          <cell r="F3216">
            <v>279.2167</v>
          </cell>
        </row>
        <row r="3217">
          <cell r="F3217">
            <v>931.66499999999996</v>
          </cell>
        </row>
        <row r="3218">
          <cell r="F3218">
            <v>4362.3227999999999</v>
          </cell>
        </row>
        <row r="3219">
          <cell r="F3219">
            <v>0</v>
          </cell>
        </row>
        <row r="3220">
          <cell r="F3220">
            <v>82.004000000000005</v>
          </cell>
        </row>
        <row r="3221">
          <cell r="F3221">
            <v>136.67330000000001</v>
          </cell>
        </row>
        <row r="3222">
          <cell r="F3222">
            <v>708.11900000000003</v>
          </cell>
        </row>
        <row r="3223">
          <cell r="F3223">
            <v>840.73800000000006</v>
          </cell>
        </row>
        <row r="3224">
          <cell r="F3224">
            <v>0</v>
          </cell>
        </row>
        <row r="3225">
          <cell r="F3225">
            <v>147.714</v>
          </cell>
        </row>
        <row r="3226">
          <cell r="F3226">
            <v>246.19</v>
          </cell>
        </row>
        <row r="3227">
          <cell r="F3227">
            <v>610.25199999999995</v>
          </cell>
        </row>
        <row r="3228">
          <cell r="F3228">
            <v>2788.7244000000001</v>
          </cell>
        </row>
        <row r="3229">
          <cell r="F3229">
            <v>0</v>
          </cell>
        </row>
        <row r="3230">
          <cell r="F3230">
            <v>90.691999999999993</v>
          </cell>
        </row>
        <row r="3231">
          <cell r="F3231">
            <v>151.1533</v>
          </cell>
        </row>
        <row r="3232">
          <cell r="F3232">
            <v>634.57799999999997</v>
          </cell>
        </row>
        <row r="3233">
          <cell r="F3233">
            <v>1776.558</v>
          </cell>
        </row>
        <row r="3234">
          <cell r="F3234">
            <v>0</v>
          </cell>
        </row>
        <row r="3235">
          <cell r="F3235">
            <v>181.38399999999999</v>
          </cell>
        </row>
        <row r="3236">
          <cell r="F3236">
            <v>302.30669999999998</v>
          </cell>
        </row>
        <row r="3237">
          <cell r="F3237">
            <v>617.98</v>
          </cell>
        </row>
        <row r="3238">
          <cell r="F3238">
            <v>1769.316</v>
          </cell>
        </row>
        <row r="3239">
          <cell r="F3239">
            <v>0</v>
          </cell>
        </row>
        <row r="3240">
          <cell r="F3240">
            <v>183.12</v>
          </cell>
        </row>
        <row r="3241">
          <cell r="F3241">
            <v>305.2</v>
          </cell>
        </row>
        <row r="3242">
          <cell r="F3242">
            <v>912.46299999999997</v>
          </cell>
        </row>
        <row r="3243">
          <cell r="F3243">
            <v>559.39239999999995</v>
          </cell>
        </row>
        <row r="3246">
          <cell r="F3246">
            <v>397.20240000000007</v>
          </cell>
        </row>
        <row r="3247">
          <cell r="F3247">
            <v>2191.0275000000001</v>
          </cell>
        </row>
        <row r="3248">
          <cell r="F3248">
            <v>114.87520000000001</v>
          </cell>
        </row>
        <row r="3249">
          <cell r="F3249">
            <v>9.7999999999999997E-3</v>
          </cell>
        </row>
        <row r="3250">
          <cell r="F3250">
            <v>282.3272</v>
          </cell>
        </row>
        <row r="3251">
          <cell r="F3251">
            <v>269148.88919999998</v>
          </cell>
        </row>
        <row r="3252">
          <cell r="F3252">
            <v>26914.888900000002</v>
          </cell>
        </row>
        <row r="3253">
          <cell r="F3253">
            <v>26914.888900000002</v>
          </cell>
        </row>
        <row r="3254">
          <cell r="F3254">
            <v>26914.888900000002</v>
          </cell>
        </row>
        <row r="3257">
          <cell r="F3257">
            <v>28.267199999999999</v>
          </cell>
        </row>
        <row r="3258">
          <cell r="F3258">
            <v>314.08</v>
          </cell>
        </row>
        <row r="3259">
          <cell r="F3259">
            <v>2416</v>
          </cell>
        </row>
        <row r="3260">
          <cell r="F3260">
            <v>193.28</v>
          </cell>
        </row>
        <row r="3261">
          <cell r="F3261">
            <v>24.16</v>
          </cell>
        </row>
        <row r="3262">
          <cell r="F3262">
            <v>16.106666666666666</v>
          </cell>
        </row>
        <row r="3265">
          <cell r="F3265">
            <v>175.37681244052689</v>
          </cell>
        </row>
        <row r="3266">
          <cell r="F3266">
            <v>269.53900066250293</v>
          </cell>
        </row>
        <row r="3267">
          <cell r="F3267">
            <v>89.9</v>
          </cell>
        </row>
        <row r="3268">
          <cell r="F3268">
            <v>52.158820291166876</v>
          </cell>
        </row>
        <row r="3269">
          <cell r="F3269">
            <v>179.8</v>
          </cell>
        </row>
        <row r="3270">
          <cell r="F3270">
            <v>179.8</v>
          </cell>
        </row>
        <row r="3271">
          <cell r="F3271">
            <v>26.97</v>
          </cell>
        </row>
        <row r="3272">
          <cell r="F3272">
            <v>26.97</v>
          </cell>
        </row>
        <row r="3273">
          <cell r="F3273">
            <v>77.673000000000002</v>
          </cell>
        </row>
        <row r="3274">
          <cell r="F3274">
            <v>185.85000000000002</v>
          </cell>
        </row>
        <row r="3275">
          <cell r="F3275">
            <v>125</v>
          </cell>
        </row>
        <row r="3276">
          <cell r="F3276">
            <v>12</v>
          </cell>
        </row>
        <row r="3277">
          <cell r="F3277">
            <v>6</v>
          </cell>
        </row>
        <row r="3278">
          <cell r="F3278">
            <v>5</v>
          </cell>
        </row>
        <row r="3279">
          <cell r="F3279">
            <v>2</v>
          </cell>
        </row>
        <row r="3280">
          <cell r="F3280">
            <v>3</v>
          </cell>
        </row>
        <row r="3281">
          <cell r="F3281">
            <v>12</v>
          </cell>
        </row>
        <row r="3282">
          <cell r="F3282">
            <v>6</v>
          </cell>
        </row>
        <row r="3283">
          <cell r="F3283">
            <v>5</v>
          </cell>
        </row>
        <row r="3284">
          <cell r="F3284">
            <v>2</v>
          </cell>
        </row>
        <row r="3285">
          <cell r="F3285">
            <v>5</v>
          </cell>
        </row>
        <row r="3286">
          <cell r="F3286">
            <v>90</v>
          </cell>
        </row>
        <row r="3289">
          <cell r="F3289">
            <v>141.12309999999999</v>
          </cell>
        </row>
        <row r="3290">
          <cell r="F3290">
            <v>1568.0340000000001</v>
          </cell>
        </row>
        <row r="3291">
          <cell r="F3291">
            <v>12061.8</v>
          </cell>
        </row>
        <row r="3292">
          <cell r="F3292">
            <v>964.94399999999996</v>
          </cell>
        </row>
        <row r="3293">
          <cell r="F3293">
            <v>120.61799999999999</v>
          </cell>
        </row>
        <row r="3294">
          <cell r="F3294">
            <v>80.411999999999992</v>
          </cell>
        </row>
        <row r="3295">
          <cell r="F3295">
            <v>0</v>
          </cell>
        </row>
        <row r="3296">
          <cell r="F3296">
            <v>15.431100000000001</v>
          </cell>
        </row>
        <row r="3297">
          <cell r="F3297">
            <v>171.45699999999999</v>
          </cell>
        </row>
        <row r="3298">
          <cell r="F3298">
            <v>1318.9</v>
          </cell>
        </row>
        <row r="3299">
          <cell r="F3299">
            <v>263.78000000000003</v>
          </cell>
        </row>
        <row r="3300">
          <cell r="F3300">
            <v>13.189</v>
          </cell>
        </row>
        <row r="3301">
          <cell r="F3301">
            <v>8.7926666666666655</v>
          </cell>
        </row>
        <row r="3304">
          <cell r="F3304">
            <v>70.396299999999997</v>
          </cell>
        </row>
        <row r="3305">
          <cell r="F3305">
            <v>782.18140000000005</v>
          </cell>
        </row>
        <row r="3306">
          <cell r="F3306">
            <v>6016.78</v>
          </cell>
        </row>
        <row r="3307">
          <cell r="F3307">
            <v>481.3424</v>
          </cell>
        </row>
        <row r="3308">
          <cell r="F3308">
            <v>60.1678</v>
          </cell>
        </row>
        <row r="3309">
          <cell r="F3309">
            <v>3535</v>
          </cell>
        </row>
        <row r="3310">
          <cell r="F3310">
            <v>217.4025</v>
          </cell>
        </row>
        <row r="3311">
          <cell r="F3311">
            <v>7.07</v>
          </cell>
        </row>
        <row r="3312">
          <cell r="F3312">
            <v>53.025000000000006</v>
          </cell>
        </row>
        <row r="3313">
          <cell r="F3313">
            <v>5.6560000000000006</v>
          </cell>
        </row>
        <row r="3314">
          <cell r="F3314">
            <v>7070</v>
          </cell>
        </row>
        <row r="3315">
          <cell r="F3315">
            <v>1060.5</v>
          </cell>
        </row>
        <row r="3316">
          <cell r="F3316">
            <v>0</v>
          </cell>
        </row>
        <row r="3317">
          <cell r="F3317">
            <v>24.465</v>
          </cell>
        </row>
        <row r="3318">
          <cell r="F3318">
            <v>46.134</v>
          </cell>
        </row>
        <row r="3319">
          <cell r="F3319">
            <v>256.3</v>
          </cell>
        </row>
        <row r="3322">
          <cell r="F3322">
            <v>5237.25</v>
          </cell>
        </row>
        <row r="3323">
          <cell r="F3323">
            <v>0</v>
          </cell>
        </row>
        <row r="3324">
          <cell r="F3324">
            <v>7</v>
          </cell>
        </row>
        <row r="3325">
          <cell r="F3325">
            <v>142.19999999999999</v>
          </cell>
        </row>
        <row r="3326">
          <cell r="F3326">
            <v>112</v>
          </cell>
        </row>
        <row r="3329">
          <cell r="F3329">
            <v>7267.2099999999991</v>
          </cell>
        </row>
        <row r="3330">
          <cell r="F3330">
            <v>294.20000000000005</v>
          </cell>
        </row>
        <row r="3331">
          <cell r="F3331">
            <v>0</v>
          </cell>
        </row>
        <row r="3332">
          <cell r="F3332">
            <v>2.6640000000000007E-2</v>
          </cell>
        </row>
        <row r="3333">
          <cell r="F3333">
            <v>5.3279999999999994E-2</v>
          </cell>
        </row>
        <row r="3334">
          <cell r="F3334">
            <v>9.7680000000000045E-2</v>
          </cell>
        </row>
        <row r="3335">
          <cell r="F3335">
            <v>3.1968000000000005</v>
          </cell>
        </row>
        <row r="3336">
          <cell r="F3336">
            <v>666</v>
          </cell>
        </row>
        <row r="3338">
          <cell r="F3338">
            <v>86.688947914190635</v>
          </cell>
        </row>
        <row r="3339">
          <cell r="F3339">
            <v>43.155887968291772</v>
          </cell>
        </row>
        <row r="3340">
          <cell r="F3340">
            <v>43.533059945898863</v>
          </cell>
        </row>
        <row r="3341">
          <cell r="F3341">
            <v>0</v>
          </cell>
        </row>
        <row r="3342">
          <cell r="F3342">
            <v>8.7858000000000001</v>
          </cell>
        </row>
        <row r="3343">
          <cell r="F3343">
            <v>1405.7279999999998</v>
          </cell>
        </row>
        <row r="3344">
          <cell r="F3344">
            <v>25.351999999999997</v>
          </cell>
        </row>
        <row r="3345">
          <cell r="F3345">
            <v>8.7858000000000001</v>
          </cell>
        </row>
        <row r="3368">
          <cell r="F3368">
            <v>6.26</v>
          </cell>
        </row>
        <row r="3369">
          <cell r="F3369">
            <v>1.45</v>
          </cell>
        </row>
        <row r="3395">
          <cell r="F3395">
            <v>3.3685999999999998</v>
          </cell>
        </row>
        <row r="3396">
          <cell r="F3396">
            <v>37.429400000000001</v>
          </cell>
        </row>
        <row r="3397">
          <cell r="F3397">
            <v>3.6621000000000001</v>
          </cell>
        </row>
        <row r="3398">
          <cell r="F3398">
            <v>8.0799999999999997E-2</v>
          </cell>
        </row>
        <row r="3403">
          <cell r="F3403">
            <v>9.4499999999999993</v>
          </cell>
        </row>
        <row r="3404">
          <cell r="F3404">
            <v>10.65</v>
          </cell>
        </row>
        <row r="3405">
          <cell r="F3405">
            <v>49.27</v>
          </cell>
        </row>
        <row r="3406">
          <cell r="F3406">
            <v>7.0000000000000007E-2</v>
          </cell>
        </row>
        <row r="3407">
          <cell r="F3407">
            <v>0.01</v>
          </cell>
        </row>
        <row r="3408">
          <cell r="F3408">
            <v>9.2164999999999999</v>
          </cell>
        </row>
        <row r="3409">
          <cell r="F3409">
            <v>102.40600000000001</v>
          </cell>
        </row>
        <row r="3410">
          <cell r="F3410">
            <v>8.6723999999999997</v>
          </cell>
        </row>
        <row r="3411">
          <cell r="F3411">
            <v>1.5682</v>
          </cell>
        </row>
        <row r="3414">
          <cell r="F3414">
            <v>14</v>
          </cell>
        </row>
        <row r="3415">
          <cell r="F3415">
            <v>234</v>
          </cell>
        </row>
        <row r="3416">
          <cell r="F3416">
            <v>370</v>
          </cell>
        </row>
        <row r="3417">
          <cell r="F3417">
            <v>202.4</v>
          </cell>
        </row>
        <row r="3418">
          <cell r="F3418">
            <v>42</v>
          </cell>
        </row>
        <row r="3419">
          <cell r="F3419">
            <v>702</v>
          </cell>
        </row>
        <row r="3420">
          <cell r="F3420">
            <v>1110</v>
          </cell>
        </row>
        <row r="3421">
          <cell r="F3421">
            <v>607</v>
          </cell>
        </row>
        <row r="3422">
          <cell r="F3422">
            <v>13</v>
          </cell>
        </row>
        <row r="3423">
          <cell r="F3423">
            <v>233</v>
          </cell>
        </row>
        <row r="3424">
          <cell r="F3424">
            <v>369</v>
          </cell>
        </row>
        <row r="3425">
          <cell r="F3425">
            <v>201</v>
          </cell>
        </row>
        <row r="3427">
          <cell r="F3427">
            <v>62</v>
          </cell>
        </row>
        <row r="3428">
          <cell r="F3428">
            <v>156</v>
          </cell>
        </row>
        <row r="3429">
          <cell r="F3429">
            <v>3</v>
          </cell>
        </row>
        <row r="3430">
          <cell r="F3430">
            <v>176</v>
          </cell>
        </row>
        <row r="3431">
          <cell r="F3431">
            <v>77</v>
          </cell>
        </row>
        <row r="3432">
          <cell r="F3432">
            <v>5</v>
          </cell>
        </row>
        <row r="3433">
          <cell r="F3433">
            <v>2800</v>
          </cell>
        </row>
        <row r="3434">
          <cell r="F3434">
            <v>0</v>
          </cell>
        </row>
        <row r="3435">
          <cell r="F3435">
            <v>10.17</v>
          </cell>
        </row>
        <row r="3436">
          <cell r="F3436">
            <v>25.9</v>
          </cell>
        </row>
        <row r="3437">
          <cell r="F3437">
            <v>96.71</v>
          </cell>
        </row>
        <row r="3438">
          <cell r="F3438">
            <v>0.13</v>
          </cell>
        </row>
        <row r="3439">
          <cell r="F3439">
            <v>10.42</v>
          </cell>
        </row>
        <row r="3440">
          <cell r="F3440">
            <v>1.08</v>
          </cell>
        </row>
        <row r="3441">
          <cell r="F3441">
            <v>1.08</v>
          </cell>
        </row>
        <row r="3443">
          <cell r="F3443">
            <v>188</v>
          </cell>
        </row>
        <row r="3444">
          <cell r="F3444">
            <v>66</v>
          </cell>
        </row>
        <row r="3445">
          <cell r="F3445">
            <v>4</v>
          </cell>
        </row>
        <row r="3446">
          <cell r="F3446">
            <v>117.9</v>
          </cell>
        </row>
        <row r="3447">
          <cell r="F3447">
            <v>6.2880000000000003</v>
          </cell>
        </row>
        <row r="3448">
          <cell r="F3448">
            <v>8.6460000000000008</v>
          </cell>
        </row>
        <row r="3449">
          <cell r="F3449">
            <v>1310</v>
          </cell>
        </row>
        <row r="3450">
          <cell r="F3450">
            <v>53.339799999999997</v>
          </cell>
        </row>
        <row r="3451">
          <cell r="F3451">
            <v>592.66399999999999</v>
          </cell>
        </row>
        <row r="3452">
          <cell r="F3452">
            <v>50.340899999999998</v>
          </cell>
        </row>
        <row r="3453">
          <cell r="F3453">
            <v>8.9254999999999995</v>
          </cell>
        </row>
        <row r="3480">
          <cell r="F3480">
            <v>0.13500000000000001</v>
          </cell>
        </row>
        <row r="3481">
          <cell r="F3481">
            <v>1.5</v>
          </cell>
        </row>
        <row r="3482">
          <cell r="F3482">
            <v>6.2E-2</v>
          </cell>
        </row>
        <row r="3483">
          <cell r="F3483">
            <v>0.55000000000000004</v>
          </cell>
        </row>
        <row r="3484">
          <cell r="F3484">
            <v>3.3000000000000002E-2</v>
          </cell>
        </row>
        <row r="3485">
          <cell r="F3485">
            <v>20</v>
          </cell>
        </row>
        <row r="3486">
          <cell r="F3486">
            <v>0.1</v>
          </cell>
        </row>
        <row r="3487">
          <cell r="F3487">
            <v>20</v>
          </cell>
        </row>
        <row r="3488">
          <cell r="F3488">
            <v>8.7999999999999995E-2</v>
          </cell>
        </row>
        <row r="3489">
          <cell r="F3489">
            <v>6.2E-2</v>
          </cell>
        </row>
        <row r="3490">
          <cell r="F3490">
            <v>0</v>
          </cell>
        </row>
        <row r="3491">
          <cell r="F3491">
            <v>7.2900000000000006E-2</v>
          </cell>
        </row>
        <row r="3492">
          <cell r="F3492">
            <v>0.81</v>
          </cell>
        </row>
        <row r="3493">
          <cell r="F3493">
            <v>6.4799999999999996E-2</v>
          </cell>
        </row>
        <row r="3494">
          <cell r="F3494">
            <v>0.03</v>
          </cell>
        </row>
        <row r="3495">
          <cell r="F3495">
            <v>0.15</v>
          </cell>
        </row>
        <row r="3496">
          <cell r="F3496">
            <v>150</v>
          </cell>
        </row>
        <row r="3497">
          <cell r="F3497">
            <v>0.06</v>
          </cell>
        </row>
        <row r="3498">
          <cell r="F3498">
            <v>15</v>
          </cell>
        </row>
        <row r="3499">
          <cell r="F3499">
            <v>5.0999999999999997E-2</v>
          </cell>
        </row>
        <row r="3500">
          <cell r="F3500">
            <v>0.03</v>
          </cell>
        </row>
        <row r="3522">
          <cell r="F3522">
            <v>0.19819999999999999</v>
          </cell>
        </row>
        <row r="3523">
          <cell r="F3523">
            <v>0.42280000000000001</v>
          </cell>
        </row>
        <row r="3524">
          <cell r="F3524">
            <v>4.6980000000000004</v>
          </cell>
        </row>
        <row r="3525">
          <cell r="F3525">
            <v>0.27160000000000001</v>
          </cell>
        </row>
        <row r="3526">
          <cell r="F3526">
            <v>0.19819999999999999</v>
          </cell>
        </row>
        <row r="3527">
          <cell r="F3527">
            <v>0.27</v>
          </cell>
        </row>
        <row r="3528">
          <cell r="F3528">
            <v>54</v>
          </cell>
        </row>
        <row r="3529">
          <cell r="F3529">
            <v>1.4850000000000001</v>
          </cell>
        </row>
        <row r="3530">
          <cell r="F3530">
            <v>8.8999999999999996E-2</v>
          </cell>
        </row>
        <row r="3531">
          <cell r="F3531">
            <v>54</v>
          </cell>
        </row>
        <row r="3532">
          <cell r="F3532">
            <v>0</v>
          </cell>
        </row>
        <row r="3533">
          <cell r="F3533">
            <v>4.1741999999999999</v>
          </cell>
        </row>
        <row r="3534">
          <cell r="F3534">
            <v>8.3483999999999998</v>
          </cell>
        </row>
        <row r="3535">
          <cell r="F3535">
            <v>92.76</v>
          </cell>
        </row>
        <row r="3536">
          <cell r="F3536">
            <v>5.1017999999999999</v>
          </cell>
        </row>
        <row r="3537">
          <cell r="F3537">
            <v>4.1741999999999999</v>
          </cell>
        </row>
        <row r="3538">
          <cell r="F3538">
            <v>7.73</v>
          </cell>
        </row>
        <row r="3539">
          <cell r="F3539">
            <v>1546</v>
          </cell>
        </row>
        <row r="3543">
          <cell r="F3543">
            <v>2.2000000000000001E-3</v>
          </cell>
        </row>
        <row r="3544">
          <cell r="F3544">
            <v>2.4E-2</v>
          </cell>
        </row>
        <row r="3545">
          <cell r="F3545">
            <v>2.3999999999999998E-3</v>
          </cell>
        </row>
        <row r="3546">
          <cell r="F3546">
            <v>0.24</v>
          </cell>
        </row>
        <row r="3547">
          <cell r="F3547">
            <v>4</v>
          </cell>
        </row>
        <row r="3555">
          <cell r="F3555">
            <v>3.78</v>
          </cell>
        </row>
        <row r="3556">
          <cell r="F3556">
            <v>0.3402</v>
          </cell>
        </row>
        <row r="3557">
          <cell r="F3557">
            <v>0.378</v>
          </cell>
        </row>
        <row r="3558">
          <cell r="F3558">
            <v>37.799999999999997</v>
          </cell>
        </row>
        <row r="3559">
          <cell r="F3559">
            <v>5.9</v>
          </cell>
        </row>
        <row r="3573">
          <cell r="F3573">
            <v>0.19</v>
          </cell>
        </row>
        <row r="3574">
          <cell r="F3574">
            <v>1.7100000000000001E-2</v>
          </cell>
        </row>
        <row r="3575">
          <cell r="F3575">
            <v>1.9E-2</v>
          </cell>
        </row>
        <row r="3576">
          <cell r="F3576">
            <v>1.9</v>
          </cell>
        </row>
        <row r="3577">
          <cell r="F3577">
            <v>0.3</v>
          </cell>
        </row>
        <row r="3596">
          <cell r="F3596">
            <v>0.06</v>
          </cell>
        </row>
        <row r="3597">
          <cell r="F3597">
            <v>0.18</v>
          </cell>
        </row>
        <row r="3598">
          <cell r="F3598">
            <v>2</v>
          </cell>
        </row>
        <row r="3599">
          <cell r="F3599">
            <v>0.14000000000000001</v>
          </cell>
        </row>
        <row r="3600">
          <cell r="F3600">
            <v>0.06</v>
          </cell>
        </row>
        <row r="3601">
          <cell r="F3601">
            <v>0.22500000000000001</v>
          </cell>
        </row>
        <row r="3602">
          <cell r="F3602">
            <v>75</v>
          </cell>
        </row>
        <row r="3603">
          <cell r="F3603">
            <v>0.45</v>
          </cell>
        </row>
        <row r="3604">
          <cell r="F3604">
            <v>450</v>
          </cell>
        </row>
        <row r="3606">
          <cell r="F3606">
            <v>1.98</v>
          </cell>
        </row>
        <row r="3607">
          <cell r="F3607">
            <v>5.1840000000000002</v>
          </cell>
        </row>
        <row r="3608">
          <cell r="F3608">
            <v>57.6</v>
          </cell>
        </row>
        <row r="3609">
          <cell r="F3609">
            <v>3.78</v>
          </cell>
        </row>
        <row r="3610">
          <cell r="F3610">
            <v>1.98</v>
          </cell>
        </row>
        <row r="3611">
          <cell r="F3611">
            <v>8.1300000000000008</v>
          </cell>
        </row>
        <row r="3612">
          <cell r="F3612">
            <v>2032.5</v>
          </cell>
        </row>
        <row r="3619">
          <cell r="F3619">
            <v>0.06</v>
          </cell>
        </row>
        <row r="3620">
          <cell r="F3620">
            <v>0.18</v>
          </cell>
        </row>
        <row r="3621">
          <cell r="F3621">
            <v>2</v>
          </cell>
        </row>
        <row r="3622">
          <cell r="F3622">
            <v>0.14000000000000001</v>
          </cell>
        </row>
        <row r="3623">
          <cell r="F3623">
            <v>0.06</v>
          </cell>
        </row>
        <row r="3624">
          <cell r="F3624">
            <v>0.22500000000000001</v>
          </cell>
        </row>
        <row r="3625">
          <cell r="F3625">
            <v>75</v>
          </cell>
        </row>
        <row r="3627">
          <cell r="F3627">
            <v>1.21</v>
          </cell>
        </row>
        <row r="3628">
          <cell r="F3628">
            <v>3.1680000000000001</v>
          </cell>
        </row>
        <row r="3629">
          <cell r="F3629">
            <v>35.200000000000003</v>
          </cell>
        </row>
        <row r="3630">
          <cell r="F3630">
            <v>2.31</v>
          </cell>
        </row>
        <row r="3631">
          <cell r="F3631">
            <v>1.21</v>
          </cell>
        </row>
        <row r="3632">
          <cell r="F3632">
            <v>4.95</v>
          </cell>
        </row>
        <row r="3633">
          <cell r="F3633">
            <v>1237.5</v>
          </cell>
        </row>
        <row r="3635">
          <cell r="F3635">
            <v>13.5</v>
          </cell>
        </row>
        <row r="3636">
          <cell r="F3636">
            <v>1.5</v>
          </cell>
        </row>
        <row r="3637">
          <cell r="F3637">
            <v>3.9</v>
          </cell>
        </row>
        <row r="3638">
          <cell r="F3638">
            <v>0.67200000000000004</v>
          </cell>
        </row>
        <row r="3641">
          <cell r="F3641">
            <v>81.567999999999998</v>
          </cell>
        </row>
        <row r="3642">
          <cell r="F3642">
            <v>0.86140000000000005</v>
          </cell>
        </row>
        <row r="3643">
          <cell r="F3643">
            <v>5.0068000000000001</v>
          </cell>
        </row>
        <row r="3644">
          <cell r="F3644">
            <v>7.1372</v>
          </cell>
        </row>
        <row r="3645">
          <cell r="F3645">
            <v>56.21</v>
          </cell>
        </row>
        <row r="3646">
          <cell r="F3646">
            <v>0.81689999999999996</v>
          </cell>
        </row>
        <row r="3647">
          <cell r="F3647">
            <v>10.6572</v>
          </cell>
        </row>
        <row r="3648">
          <cell r="F3648">
            <v>11.242000000000001</v>
          </cell>
        </row>
        <row r="3649">
          <cell r="F3649">
            <v>170.81639999999999</v>
          </cell>
        </row>
        <row r="3650">
          <cell r="F3650">
            <v>83.551500000000004</v>
          </cell>
        </row>
        <row r="3651">
          <cell r="F3651">
            <v>115.4276</v>
          </cell>
        </row>
        <row r="3652">
          <cell r="F3652">
            <v>7334.4575000000004</v>
          </cell>
        </row>
        <row r="3653">
          <cell r="F3653">
            <v>2135.2049999999999</v>
          </cell>
        </row>
        <row r="3654">
          <cell r="F3654">
            <v>3713.4</v>
          </cell>
        </row>
        <row r="3655">
          <cell r="F3655">
            <v>2095.1</v>
          </cell>
        </row>
        <row r="3656">
          <cell r="F3656">
            <v>7334.4575000000004</v>
          </cell>
        </row>
        <row r="3659">
          <cell r="F3659">
            <v>2.1198999999999999</v>
          </cell>
        </row>
        <row r="3660">
          <cell r="F3660">
            <v>23.554400000000001</v>
          </cell>
        </row>
        <row r="3661">
          <cell r="F3661">
            <v>1.595</v>
          </cell>
        </row>
        <row r="3662">
          <cell r="F3662">
            <v>0.76039999999999996</v>
          </cell>
        </row>
        <row r="3663">
          <cell r="F3663">
            <v>10.9655</v>
          </cell>
        </row>
        <row r="3664">
          <cell r="F3664">
            <v>65.064999999999998</v>
          </cell>
        </row>
        <row r="3665">
          <cell r="F3665">
            <v>1.4321999999999999</v>
          </cell>
        </row>
        <row r="3666">
          <cell r="F3666">
            <v>6.9398999999999997</v>
          </cell>
        </row>
        <row r="3667">
          <cell r="F3667">
            <v>2.964</v>
          </cell>
        </row>
        <row r="3668">
          <cell r="F3668">
            <v>2.2164999999999999</v>
          </cell>
        </row>
        <row r="3669">
          <cell r="F3669">
            <v>22.164999999999999</v>
          </cell>
        </row>
        <row r="3670">
          <cell r="F3670">
            <v>0.26619999999999999</v>
          </cell>
        </row>
        <row r="3671">
          <cell r="F3671">
            <v>1.4258</v>
          </cell>
        </row>
        <row r="3672">
          <cell r="F3672">
            <v>1.7732000000000001</v>
          </cell>
        </row>
        <row r="3673">
          <cell r="F3673">
            <v>26.13</v>
          </cell>
        </row>
        <row r="3674">
          <cell r="F3674">
            <v>0.4294</v>
          </cell>
        </row>
        <row r="3675">
          <cell r="F3675">
            <v>5.6014999999999997</v>
          </cell>
        </row>
        <row r="3676">
          <cell r="F3676">
            <v>5.226</v>
          </cell>
        </row>
        <row r="3677">
          <cell r="F3677">
            <v>72.597200000000001</v>
          </cell>
        </row>
        <row r="3678">
          <cell r="F3678">
            <v>35.509500000000003</v>
          </cell>
        </row>
        <row r="3679">
          <cell r="F3679">
            <v>61.666800000000002</v>
          </cell>
        </row>
        <row r="3680">
          <cell r="F3680">
            <v>1934.3675000000001</v>
          </cell>
        </row>
        <row r="3681">
          <cell r="F3681">
            <v>1934.3675000000001</v>
          </cell>
        </row>
        <row r="3682">
          <cell r="F3682">
            <v>13.6532</v>
          </cell>
        </row>
        <row r="3683">
          <cell r="F3683">
            <v>743.72680000000003</v>
          </cell>
        </row>
        <row r="3684">
          <cell r="F3684">
            <v>639.45680000000004</v>
          </cell>
        </row>
        <row r="3690">
          <cell r="F3690">
            <v>5.51</v>
          </cell>
        </row>
        <row r="3691">
          <cell r="F3691">
            <v>0.27200000000000002</v>
          </cell>
        </row>
        <row r="3692">
          <cell r="F3692">
            <v>34</v>
          </cell>
        </row>
        <row r="3693">
          <cell r="F3693">
            <v>0.1234</v>
          </cell>
        </row>
        <row r="3694">
          <cell r="F3694">
            <v>0.1162</v>
          </cell>
        </row>
        <row r="3695">
          <cell r="F3695">
            <v>2.4E-2</v>
          </cell>
        </row>
        <row r="3696">
          <cell r="F3696">
            <v>1.01E-2</v>
          </cell>
        </row>
        <row r="3697">
          <cell r="F3697">
            <v>1.01E-2</v>
          </cell>
        </row>
        <row r="3698">
          <cell r="F3698">
            <v>0</v>
          </cell>
        </row>
        <row r="3699">
          <cell r="F3699">
            <v>6.9790999999999999</v>
          </cell>
        </row>
        <row r="3700">
          <cell r="F3700">
            <v>77.545699999999997</v>
          </cell>
        </row>
        <row r="3701">
          <cell r="F3701">
            <v>0.42049999999999998</v>
          </cell>
        </row>
        <row r="3702">
          <cell r="F3702">
            <v>4.4813000000000001</v>
          </cell>
        </row>
        <row r="3703">
          <cell r="F3703">
            <v>0.1671</v>
          </cell>
        </row>
        <row r="3704">
          <cell r="F3704">
            <v>0.29820000000000002</v>
          </cell>
        </row>
        <row r="3705">
          <cell r="F3705">
            <v>2.3437000000000001</v>
          </cell>
        </row>
        <row r="3706">
          <cell r="F3706">
            <v>27.644300000000001</v>
          </cell>
        </row>
        <row r="3707">
          <cell r="F3707">
            <v>0.43020000000000003</v>
          </cell>
        </row>
        <row r="3708">
          <cell r="F3708">
            <v>0.83360000000000001</v>
          </cell>
        </row>
        <row r="3709">
          <cell r="F3709">
            <v>1.5158</v>
          </cell>
        </row>
        <row r="3710">
          <cell r="F3710">
            <v>1.3767</v>
          </cell>
        </row>
        <row r="3711">
          <cell r="F3711">
            <v>45.377400000000002</v>
          </cell>
        </row>
        <row r="3712">
          <cell r="F3712">
            <v>8.6409000000000002</v>
          </cell>
        </row>
        <row r="3713">
          <cell r="F3713">
            <v>50.664900000000003</v>
          </cell>
        </row>
        <row r="3714">
          <cell r="F3714">
            <v>62.9636</v>
          </cell>
        </row>
        <row r="3715">
          <cell r="F3715">
            <v>31.529</v>
          </cell>
        </row>
        <row r="3716">
          <cell r="F3716">
            <v>1.9717</v>
          </cell>
        </row>
        <row r="3717">
          <cell r="F3717">
            <v>11.391400000000001</v>
          </cell>
        </row>
        <row r="3718">
          <cell r="F3718">
            <v>5.8197999999999999</v>
          </cell>
        </row>
        <row r="3719">
          <cell r="F3719">
            <v>330.66899999999998</v>
          </cell>
        </row>
        <row r="3720">
          <cell r="F3720">
            <v>34.283999999999999</v>
          </cell>
        </row>
        <row r="3721">
          <cell r="F3721">
            <v>330.66899999999998</v>
          </cell>
        </row>
        <row r="3722">
          <cell r="F3722">
            <v>153.535</v>
          </cell>
        </row>
        <row r="3723">
          <cell r="F3723">
            <v>215.88399999999999</v>
          </cell>
        </row>
        <row r="3724">
          <cell r="F3724">
            <v>57.14</v>
          </cell>
        </row>
        <row r="3725">
          <cell r="F3725">
            <v>0</v>
          </cell>
        </row>
        <row r="3726">
          <cell r="F3726">
            <v>11.526400000000001</v>
          </cell>
        </row>
        <row r="3727">
          <cell r="F3727">
            <v>0.2364</v>
          </cell>
        </row>
        <row r="3728">
          <cell r="F3728">
            <v>1.5368999999999999</v>
          </cell>
        </row>
        <row r="3729">
          <cell r="F3729">
            <v>0.93510000000000004</v>
          </cell>
        </row>
        <row r="3730">
          <cell r="F3730">
            <v>1.4350000000000001</v>
          </cell>
        </row>
        <row r="3731">
          <cell r="F3731">
            <v>0.21390000000000001</v>
          </cell>
        </row>
        <row r="3732">
          <cell r="F3732">
            <v>0.1381</v>
          </cell>
        </row>
        <row r="3733">
          <cell r="F3733">
            <v>0</v>
          </cell>
        </row>
        <row r="3734">
          <cell r="F3734">
            <v>0</v>
          </cell>
        </row>
        <row r="3735">
          <cell r="F3735">
            <v>0.86240000000000006</v>
          </cell>
        </row>
        <row r="3736">
          <cell r="F3736">
            <v>0</v>
          </cell>
        </row>
        <row r="3737">
          <cell r="F3737">
            <v>28.388999999999999</v>
          </cell>
        </row>
        <row r="3738">
          <cell r="F3738">
            <v>2.3580000000000001</v>
          </cell>
        </row>
        <row r="3739">
          <cell r="F3739">
            <v>0</v>
          </cell>
        </row>
        <row r="3740">
          <cell r="F3740">
            <v>28.388999999999999</v>
          </cell>
        </row>
        <row r="3741">
          <cell r="F3741">
            <v>0</v>
          </cell>
        </row>
        <row r="3742">
          <cell r="F3742">
            <v>153.535</v>
          </cell>
        </row>
        <row r="3743">
          <cell r="F3743">
            <v>153.535</v>
          </cell>
        </row>
        <row r="3744">
          <cell r="F3744">
            <v>0</v>
          </cell>
        </row>
        <row r="3745">
          <cell r="F3745">
            <v>144.52000000000001</v>
          </cell>
        </row>
        <row r="3746">
          <cell r="F3746">
            <v>0</v>
          </cell>
        </row>
        <row r="3747">
          <cell r="F3747">
            <v>1.2996000000000001</v>
          </cell>
        </row>
        <row r="3748">
          <cell r="F3748">
            <v>11.4</v>
          </cell>
        </row>
        <row r="3749">
          <cell r="F3749">
            <v>11.4</v>
          </cell>
        </row>
        <row r="3750">
          <cell r="F3750">
            <v>0</v>
          </cell>
        </row>
        <row r="3751">
          <cell r="F3751">
            <v>4.6699999999999998E-2</v>
          </cell>
        </row>
        <row r="3752">
          <cell r="F3752">
            <v>10.8408</v>
          </cell>
        </row>
        <row r="3753">
          <cell r="F3753">
            <v>48.665599999999998</v>
          </cell>
        </row>
        <row r="3754">
          <cell r="F3754">
            <v>15.645</v>
          </cell>
        </row>
        <row r="3755">
          <cell r="F3755">
            <v>6.0900000000000003E-2</v>
          </cell>
        </row>
        <row r="3756">
          <cell r="F3756">
            <v>6.0900000000000003E-2</v>
          </cell>
        </row>
        <row r="3757">
          <cell r="F3757">
            <v>3.9420000000000002</v>
          </cell>
        </row>
        <row r="3758">
          <cell r="F3758">
            <v>1.6899999999999998E-2</v>
          </cell>
        </row>
        <row r="3759">
          <cell r="F3759">
            <v>3.7549999999999999</v>
          </cell>
        </row>
        <row r="3760">
          <cell r="F3760">
            <v>1.2</v>
          </cell>
        </row>
        <row r="3761">
          <cell r="F3761">
            <v>1</v>
          </cell>
        </row>
        <row r="3762">
          <cell r="F3762">
            <v>1.9800000000000002</v>
          </cell>
        </row>
        <row r="3763">
          <cell r="F3763">
            <v>2.64</v>
          </cell>
        </row>
        <row r="3764">
          <cell r="F3764">
            <v>0.55999999999999994</v>
          </cell>
        </row>
        <row r="3768">
          <cell r="F3768">
            <v>3.89</v>
          </cell>
        </row>
        <row r="3769">
          <cell r="F3769">
            <v>0.192</v>
          </cell>
        </row>
        <row r="3770">
          <cell r="F3770">
            <v>24</v>
          </cell>
        </row>
        <row r="3771">
          <cell r="F3771">
            <v>8.7099999999999997E-2</v>
          </cell>
        </row>
        <row r="3772">
          <cell r="F3772">
            <v>8.2000000000000003E-2</v>
          </cell>
        </row>
        <row r="3773">
          <cell r="F3773">
            <v>1.6899999999999998E-2</v>
          </cell>
        </row>
        <row r="3774">
          <cell r="F3774">
            <v>7.1999999999999998E-3</v>
          </cell>
        </row>
        <row r="3775">
          <cell r="F3775">
            <v>1.01E-2</v>
          </cell>
        </row>
        <row r="3776">
          <cell r="F3776">
            <v>0</v>
          </cell>
        </row>
        <row r="3777">
          <cell r="F3777">
            <v>3.7947000000000002</v>
          </cell>
        </row>
        <row r="3778">
          <cell r="F3778">
            <v>42.163499999999999</v>
          </cell>
        </row>
        <row r="3779">
          <cell r="F3779">
            <v>0.2928</v>
          </cell>
        </row>
        <row r="3780">
          <cell r="F3780">
            <v>3.1192000000000002</v>
          </cell>
        </row>
        <row r="3781">
          <cell r="F3781">
            <v>0.1183</v>
          </cell>
        </row>
        <row r="3782">
          <cell r="F3782">
            <v>0.20569999999999999</v>
          </cell>
        </row>
        <row r="3783">
          <cell r="F3783">
            <v>0.20569999999999999</v>
          </cell>
        </row>
        <row r="3784">
          <cell r="F3784">
            <v>0.20569999999999999</v>
          </cell>
        </row>
        <row r="3785">
          <cell r="F3785">
            <v>1.6359999999999999</v>
          </cell>
        </row>
        <row r="3786">
          <cell r="F3786">
            <v>18.3933</v>
          </cell>
        </row>
        <row r="3787">
          <cell r="F3787">
            <v>0.3327</v>
          </cell>
        </row>
        <row r="3788">
          <cell r="F3788">
            <v>0.62649999999999995</v>
          </cell>
        </row>
        <row r="3789">
          <cell r="F3789">
            <v>1.1564000000000001</v>
          </cell>
        </row>
        <row r="3790">
          <cell r="F3790">
            <v>0.95899999999999996</v>
          </cell>
        </row>
        <row r="3791">
          <cell r="F3791">
            <v>7.9234</v>
          </cell>
        </row>
        <row r="3792">
          <cell r="F3792">
            <v>4.7004999999999999</v>
          </cell>
        </row>
        <row r="3793">
          <cell r="F3793">
            <v>22.898399999999999</v>
          </cell>
        </row>
        <row r="3794">
          <cell r="F3794">
            <v>42.188200000000002</v>
          </cell>
        </row>
        <row r="3795">
          <cell r="F3795">
            <v>16.414200000000001</v>
          </cell>
        </row>
        <row r="3796">
          <cell r="F3796">
            <v>1.0199</v>
          </cell>
        </row>
        <row r="3797">
          <cell r="F3797">
            <v>7.4527999999999999</v>
          </cell>
        </row>
        <row r="3798">
          <cell r="F3798">
            <v>3.8102</v>
          </cell>
        </row>
        <row r="3799">
          <cell r="F3799">
            <v>200.80799999999999</v>
          </cell>
        </row>
        <row r="3800">
          <cell r="F3800">
            <v>23.327999999999999</v>
          </cell>
        </row>
        <row r="3801">
          <cell r="F3801">
            <v>200.80799999999999</v>
          </cell>
        </row>
        <row r="3802">
          <cell r="F3802">
            <v>80.28</v>
          </cell>
        </row>
        <row r="3803">
          <cell r="F3803">
            <v>166.935</v>
          </cell>
        </row>
        <row r="3804">
          <cell r="F3804">
            <v>38.880000000000003</v>
          </cell>
        </row>
        <row r="3805">
          <cell r="F3805">
            <v>0</v>
          </cell>
        </row>
        <row r="3806">
          <cell r="F3806">
            <v>8.4856999999999996</v>
          </cell>
        </row>
        <row r="3807">
          <cell r="F3807">
            <v>0.38150000000000001</v>
          </cell>
        </row>
        <row r="3808">
          <cell r="F3808">
            <v>1.3008999999999999</v>
          </cell>
        </row>
        <row r="3809">
          <cell r="F3809">
            <v>0.69199999999999995</v>
          </cell>
        </row>
        <row r="3810">
          <cell r="F3810">
            <v>1.4350000000000001</v>
          </cell>
        </row>
        <row r="3811">
          <cell r="F3811">
            <v>0.21390000000000001</v>
          </cell>
        </row>
        <row r="3812">
          <cell r="F3812">
            <v>0.1381</v>
          </cell>
        </row>
        <row r="3813">
          <cell r="F3813">
            <v>0</v>
          </cell>
        </row>
        <row r="3814">
          <cell r="F3814">
            <v>0</v>
          </cell>
        </row>
        <row r="3815">
          <cell r="F3815">
            <v>0.86240000000000006</v>
          </cell>
        </row>
        <row r="3816">
          <cell r="F3816">
            <v>28.388999999999999</v>
          </cell>
        </row>
        <row r="3817">
          <cell r="F3817">
            <v>2.3580000000000001</v>
          </cell>
        </row>
        <row r="3818">
          <cell r="F3818">
            <v>0</v>
          </cell>
        </row>
        <row r="3819">
          <cell r="F3819">
            <v>28.388999999999999</v>
          </cell>
        </row>
        <row r="3820">
          <cell r="F3820">
            <v>0</v>
          </cell>
        </row>
        <row r="3821">
          <cell r="F3821">
            <v>80.28</v>
          </cell>
        </row>
        <row r="3822">
          <cell r="F3822">
            <v>80.28</v>
          </cell>
        </row>
        <row r="3823">
          <cell r="F3823">
            <v>0</v>
          </cell>
        </row>
        <row r="3824">
          <cell r="F3824">
            <v>73.367500000000007</v>
          </cell>
        </row>
        <row r="3825">
          <cell r="F3825">
            <v>0</v>
          </cell>
        </row>
        <row r="3826">
          <cell r="F3826">
            <v>1.2996000000000001</v>
          </cell>
        </row>
        <row r="3827">
          <cell r="F3827">
            <v>11.4</v>
          </cell>
        </row>
        <row r="3828">
          <cell r="F3828">
            <v>11.4</v>
          </cell>
        </row>
        <row r="3829">
          <cell r="F3829">
            <v>0</v>
          </cell>
        </row>
        <row r="3830">
          <cell r="F3830">
            <v>4.6699999999999998E-2</v>
          </cell>
        </row>
        <row r="3831">
          <cell r="F3831">
            <v>10.8408</v>
          </cell>
        </row>
        <row r="3832">
          <cell r="F3832">
            <v>48.665599999999998</v>
          </cell>
        </row>
        <row r="3833">
          <cell r="F3833">
            <v>15.645</v>
          </cell>
        </row>
        <row r="3834">
          <cell r="F3834">
            <v>6.0900000000000003E-2</v>
          </cell>
        </row>
        <row r="3835">
          <cell r="F3835">
            <v>6.0900000000000003E-2</v>
          </cell>
        </row>
        <row r="3836">
          <cell r="F3836">
            <v>3.9420000000000002</v>
          </cell>
        </row>
        <row r="3837">
          <cell r="F3837">
            <v>1.6899999999999998E-2</v>
          </cell>
        </row>
        <row r="3838">
          <cell r="F3838">
            <v>3.7549999999999999</v>
          </cell>
        </row>
        <row r="3839">
          <cell r="F3839">
            <v>1.2</v>
          </cell>
        </row>
        <row r="3840">
          <cell r="F3840">
            <v>1</v>
          </cell>
        </row>
        <row r="3841">
          <cell r="F3841">
            <v>1.9800000000000002</v>
          </cell>
        </row>
        <row r="3842">
          <cell r="F3842">
            <v>2.64</v>
          </cell>
        </row>
        <row r="3843">
          <cell r="F3843">
            <v>0.55999999999999994</v>
          </cell>
        </row>
      </sheetData>
      <sheetData sheetId="9">
        <row r="20">
          <cell r="F20">
            <v>953.35900000000004</v>
          </cell>
        </row>
        <row r="46">
          <cell r="F46">
            <v>13.015000000000002</v>
          </cell>
        </row>
        <row r="107">
          <cell r="F107">
            <v>51.365000000000009</v>
          </cell>
        </row>
        <row r="137">
          <cell r="F137">
            <v>11.88</v>
          </cell>
        </row>
        <row r="217">
          <cell r="F217">
            <v>196.214</v>
          </cell>
        </row>
      </sheetData>
      <sheetData sheetId="10"/>
      <sheetData sheetId="11"/>
      <sheetData sheetId="12">
        <row r="295">
          <cell r="Q295">
            <v>244.874</v>
          </cell>
        </row>
        <row r="297">
          <cell r="Q297">
            <v>86.179000000000002</v>
          </cell>
        </row>
        <row r="411">
          <cell r="Q411">
            <v>1140.3326999999999</v>
          </cell>
        </row>
        <row r="437">
          <cell r="Q437">
            <v>1188.1811</v>
          </cell>
        </row>
        <row r="550">
          <cell r="Q550">
            <v>340.04059999999998</v>
          </cell>
        </row>
        <row r="556">
          <cell r="Q556">
            <v>100.2564</v>
          </cell>
        </row>
        <row r="562">
          <cell r="Q562">
            <v>109.2573</v>
          </cell>
        </row>
        <row r="564">
          <cell r="Q564">
            <v>10.615500000000001</v>
          </cell>
        </row>
        <row r="566">
          <cell r="Q566">
            <v>18.082799999999999</v>
          </cell>
        </row>
        <row r="584">
          <cell r="Q584">
            <v>32.634999999999998</v>
          </cell>
        </row>
        <row r="686">
          <cell r="Q686">
            <v>483.06380000000001</v>
          </cell>
        </row>
        <row r="703">
          <cell r="Q703">
            <v>32.204300000000003</v>
          </cell>
        </row>
        <row r="716">
          <cell r="Q716">
            <v>1024.4000000000001</v>
          </cell>
        </row>
        <row r="719">
          <cell r="Q719">
            <v>1121.9558</v>
          </cell>
        </row>
        <row r="868">
          <cell r="Q868">
            <v>29.311900000000001</v>
          </cell>
        </row>
        <row r="870">
          <cell r="Q870">
            <v>45.471499999999999</v>
          </cell>
        </row>
        <row r="872">
          <cell r="Q872">
            <v>140.32990000000001</v>
          </cell>
        </row>
        <row r="874">
          <cell r="Q874">
            <v>136.59729999999999</v>
          </cell>
        </row>
        <row r="1019">
          <cell r="Q1019">
            <v>3.1469999999999998</v>
          </cell>
        </row>
        <row r="1027">
          <cell r="Q1027">
            <v>1890.3081999999999</v>
          </cell>
        </row>
        <row r="1657">
          <cell r="Q1657">
            <v>94.171599999999998</v>
          </cell>
        </row>
        <row r="2273">
          <cell r="Q2273">
            <v>4882.9528</v>
          </cell>
        </row>
        <row r="2302">
          <cell r="Q2302">
            <v>309.64089999999999</v>
          </cell>
        </row>
        <row r="3212">
          <cell r="Q3212">
            <v>4422.4157999999998</v>
          </cell>
        </row>
        <row r="4305">
          <cell r="Q4305">
            <v>282.75540000000001</v>
          </cell>
        </row>
        <row r="4495">
          <cell r="Q4495">
            <v>916.51750000000004</v>
          </cell>
        </row>
        <row r="4767">
          <cell r="Q4767">
            <v>15899.2824</v>
          </cell>
        </row>
        <row r="4864">
          <cell r="Q4864">
            <v>30707.778600000001</v>
          </cell>
        </row>
        <row r="5456">
          <cell r="Q5456">
            <v>2331.9422</v>
          </cell>
        </row>
        <row r="5492">
          <cell r="Q5492">
            <v>20671.247599999999</v>
          </cell>
        </row>
        <row r="5589">
          <cell r="Q5589">
            <v>16015.7284</v>
          </cell>
        </row>
        <row r="5866">
          <cell r="Q5866">
            <v>13356.227999999999</v>
          </cell>
        </row>
        <row r="5945">
          <cell r="Q5945">
            <v>10174.370000000001</v>
          </cell>
        </row>
        <row r="6081">
          <cell r="Q6081">
            <v>7236.0330000000004</v>
          </cell>
        </row>
      </sheetData>
      <sheetData sheetId="13"/>
      <sheetData sheetId="14"/>
      <sheetData sheetId="15"/>
      <sheetData sheetId="16">
        <row r="16">
          <cell r="AL16">
            <v>13</v>
          </cell>
        </row>
        <row r="19">
          <cell r="O19">
            <v>163</v>
          </cell>
          <cell r="W19">
            <v>60</v>
          </cell>
          <cell r="AB19">
            <v>33</v>
          </cell>
          <cell r="AG19">
            <v>16</v>
          </cell>
          <cell r="AL19">
            <v>29</v>
          </cell>
          <cell r="AQ19">
            <v>7</v>
          </cell>
        </row>
        <row r="21">
          <cell r="O21">
            <v>2</v>
          </cell>
          <cell r="AB21">
            <v>1</v>
          </cell>
          <cell r="AG21">
            <v>1</v>
          </cell>
          <cell r="AL21">
            <v>1</v>
          </cell>
          <cell r="AQ21">
            <v>1</v>
          </cell>
        </row>
        <row r="22">
          <cell r="O22">
            <v>2</v>
          </cell>
          <cell r="AB22">
            <v>1</v>
          </cell>
          <cell r="AG22">
            <v>1</v>
          </cell>
          <cell r="AL22">
            <v>1</v>
          </cell>
          <cell r="AQ22">
            <v>1</v>
          </cell>
        </row>
        <row r="23">
          <cell r="O23">
            <v>2</v>
          </cell>
          <cell r="AB23">
            <v>1</v>
          </cell>
          <cell r="AG23">
            <v>1</v>
          </cell>
          <cell r="AL23">
            <v>1</v>
          </cell>
          <cell r="AQ23">
            <v>1</v>
          </cell>
        </row>
        <row r="24">
          <cell r="O24">
            <v>2</v>
          </cell>
          <cell r="AB24">
            <v>1</v>
          </cell>
          <cell r="AG24">
            <v>1</v>
          </cell>
          <cell r="AL24">
            <v>1</v>
          </cell>
          <cell r="AQ24">
            <v>1</v>
          </cell>
        </row>
        <row r="25">
          <cell r="O25">
            <v>2</v>
          </cell>
          <cell r="AB25">
            <v>1</v>
          </cell>
          <cell r="AG25">
            <v>1</v>
          </cell>
          <cell r="AL25">
            <v>1</v>
          </cell>
          <cell r="AQ25">
            <v>1</v>
          </cell>
        </row>
        <row r="26">
          <cell r="O26">
            <v>2</v>
          </cell>
          <cell r="AB26">
            <v>1</v>
          </cell>
          <cell r="AG26">
            <v>1</v>
          </cell>
          <cell r="AL26">
            <v>1</v>
          </cell>
          <cell r="AQ26">
            <v>1</v>
          </cell>
        </row>
      </sheetData>
      <sheetData sheetId="17">
        <row r="34">
          <cell r="P34">
            <v>5.6692999999999998</v>
          </cell>
        </row>
        <row r="70">
          <cell r="P70">
            <v>60.831299999999999</v>
          </cell>
        </row>
        <row r="121">
          <cell r="P121">
            <v>15.1966</v>
          </cell>
        </row>
        <row r="157">
          <cell r="P157">
            <v>224.06020000000001</v>
          </cell>
        </row>
        <row r="219">
          <cell r="P219">
            <v>4.9751000000000003</v>
          </cell>
        </row>
        <row r="243">
          <cell r="P243">
            <v>0.42180000000000001</v>
          </cell>
        </row>
        <row r="268">
          <cell r="P268">
            <v>167.82300000000001</v>
          </cell>
        </row>
        <row r="302">
          <cell r="P302">
            <v>19.666799999999999</v>
          </cell>
        </row>
      </sheetData>
      <sheetData sheetId="18"/>
      <sheetData sheetId="19">
        <row r="26">
          <cell r="P26">
            <v>1.9562999999999999</v>
          </cell>
        </row>
        <row r="58">
          <cell r="P58">
            <v>28.2331</v>
          </cell>
        </row>
        <row r="104">
          <cell r="P104">
            <v>14.0951</v>
          </cell>
        </row>
        <row r="133">
          <cell r="P133">
            <v>206.07839999999999</v>
          </cell>
        </row>
        <row r="193">
          <cell r="P193">
            <v>4.3658999999999999</v>
          </cell>
        </row>
        <row r="214">
          <cell r="P214">
            <v>0.68210000000000004</v>
          </cell>
        </row>
      </sheetData>
      <sheetData sheetId="20">
        <row r="34">
          <cell r="P34">
            <v>0.872</v>
          </cell>
        </row>
        <row r="50">
          <cell r="P50">
            <v>19.6051</v>
          </cell>
        </row>
        <row r="80">
          <cell r="P80">
            <v>8.8531999999999993</v>
          </cell>
        </row>
        <row r="95">
          <cell r="P95">
            <v>94.060100000000006</v>
          </cell>
        </row>
        <row r="122">
          <cell r="P122">
            <v>2.0362</v>
          </cell>
        </row>
      </sheetData>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G (XD)"/>
    </sheetNames>
    <sheetDataSet>
      <sheetData sheetId="0">
        <row r="95">
          <cell r="AA95">
            <v>43586.777999999998</v>
          </cell>
        </row>
        <row r="97">
          <cell r="AA97">
            <v>251876.31</v>
          </cell>
        </row>
        <row r="165">
          <cell r="AA165">
            <v>17000</v>
          </cell>
        </row>
        <row r="166">
          <cell r="AA166">
            <v>18500</v>
          </cell>
        </row>
        <row r="219">
          <cell r="AA219">
            <v>29536.580966941248</v>
          </cell>
        </row>
        <row r="228">
          <cell r="Y228">
            <v>925555.55555555539</v>
          </cell>
          <cell r="Z228">
            <v>50478.169132227988</v>
          </cell>
        </row>
        <row r="229">
          <cell r="Y229">
            <v>894444.44444444438</v>
          </cell>
          <cell r="Z229">
            <v>48336.649772478493</v>
          </cell>
        </row>
        <row r="236">
          <cell r="AA236">
            <v>15583.5</v>
          </cell>
        </row>
        <row r="244">
          <cell r="AA244">
            <v>5000</v>
          </cell>
        </row>
        <row r="296">
          <cell r="Y296">
            <v>60000</v>
          </cell>
          <cell r="Z296">
            <v>26742.329335714287</v>
          </cell>
        </row>
        <row r="297">
          <cell r="Y297">
            <v>63600</v>
          </cell>
          <cell r="Z297">
            <v>40296.660642857147</v>
          </cell>
        </row>
        <row r="299">
          <cell r="Y299">
            <v>108000</v>
          </cell>
          <cell r="Z299">
            <v>40296.660642857147</v>
          </cell>
        </row>
        <row r="300">
          <cell r="Y300">
            <v>144000</v>
          </cell>
          <cell r="Z300">
            <v>73266.65571428572</v>
          </cell>
        </row>
        <row r="309">
          <cell r="Y309">
            <v>36000</v>
          </cell>
          <cell r="Z309">
            <v>18316.66392857143</v>
          </cell>
        </row>
        <row r="310">
          <cell r="Y310">
            <v>36000</v>
          </cell>
          <cell r="Z310">
            <v>25643.329500000003</v>
          </cell>
        </row>
        <row r="312">
          <cell r="Y312">
            <v>66000</v>
          </cell>
          <cell r="Z312">
            <v>32969.995071428573</v>
          </cell>
        </row>
        <row r="313">
          <cell r="Y313">
            <v>78000</v>
          </cell>
          <cell r="Z313">
            <v>47623.326214285713</v>
          </cell>
        </row>
        <row r="368">
          <cell r="AA368">
            <v>15583.5</v>
          </cell>
        </row>
        <row r="381">
          <cell r="AA381">
            <v>204000</v>
          </cell>
        </row>
        <row r="386">
          <cell r="Y386">
            <v>1333277.7777777775</v>
          </cell>
          <cell r="Z386">
            <v>463243.58250000002</v>
          </cell>
        </row>
        <row r="387">
          <cell r="Y387">
            <v>1470473.7777777775</v>
          </cell>
          <cell r="Z387">
            <v>431932.01549999998</v>
          </cell>
        </row>
        <row r="388">
          <cell r="Y388">
            <v>1433393.7777777775</v>
          </cell>
          <cell r="Z388">
            <v>431932.01549999998</v>
          </cell>
        </row>
        <row r="465">
          <cell r="Y465">
            <v>849600</v>
          </cell>
          <cell r="Z465">
            <v>48336.649772478493</v>
          </cell>
        </row>
        <row r="473">
          <cell r="Y473">
            <v>27972</v>
          </cell>
          <cell r="Z473">
            <v>11118</v>
          </cell>
        </row>
        <row r="497">
          <cell r="Y497">
            <v>487999.99999999994</v>
          </cell>
        </row>
        <row r="498">
          <cell r="AA498">
            <v>161000</v>
          </cell>
        </row>
        <row r="513">
          <cell r="Y513">
            <v>108759.28895999999</v>
          </cell>
          <cell r="Z513">
            <v>44400</v>
          </cell>
        </row>
        <row r="519">
          <cell r="Y519">
            <v>100292.7408</v>
          </cell>
          <cell r="Z519">
            <v>44400</v>
          </cell>
        </row>
        <row r="563">
          <cell r="Z563">
            <v>47317.5</v>
          </cell>
        </row>
        <row r="566">
          <cell r="Y566">
            <v>28131.333499999997</v>
          </cell>
          <cell r="Z566">
            <v>7344.5926370450543</v>
          </cell>
        </row>
        <row r="583">
          <cell r="Y583">
            <v>258808.31052631576</v>
          </cell>
          <cell r="Z583">
            <v>52800</v>
          </cell>
        </row>
        <row r="651">
          <cell r="AA651">
            <v>260000</v>
          </cell>
        </row>
        <row r="653">
          <cell r="AA653">
            <v>515000</v>
          </cell>
        </row>
        <row r="666">
          <cell r="AA666">
            <v>66000</v>
          </cell>
        </row>
        <row r="667">
          <cell r="AA667">
            <v>80400</v>
          </cell>
        </row>
        <row r="912">
          <cell r="AA912">
            <v>43586.515124999998</v>
          </cell>
        </row>
        <row r="913">
          <cell r="AA913">
            <v>251876.31</v>
          </cell>
        </row>
        <row r="914">
          <cell r="AA914">
            <v>47317.5</v>
          </cell>
        </row>
        <row r="920">
          <cell r="AA920">
            <v>21407.2467558565</v>
          </cell>
        </row>
        <row r="921">
          <cell r="Z921">
            <v>29536.580966941248</v>
          </cell>
          <cell r="AA921">
            <v>29536.580966941248</v>
          </cell>
        </row>
        <row r="928">
          <cell r="AA928">
            <v>41534.25</v>
          </cell>
        </row>
        <row r="929">
          <cell r="AA929">
            <v>1320000</v>
          </cell>
        </row>
        <row r="931">
          <cell r="AA931">
            <v>5783.25</v>
          </cell>
        </row>
        <row r="932">
          <cell r="AA932">
            <v>1796521.3602777775</v>
          </cell>
        </row>
        <row r="933">
          <cell r="Y933">
            <v>1379009.7777777775</v>
          </cell>
          <cell r="Z933">
            <v>463243.58250000002</v>
          </cell>
          <cell r="AA933">
            <v>1842253.3602777775</v>
          </cell>
        </row>
        <row r="934">
          <cell r="AA934">
            <v>1865325.7932777775</v>
          </cell>
        </row>
        <row r="935">
          <cell r="AA935">
            <v>1902405.7932777775</v>
          </cell>
        </row>
        <row r="936">
          <cell r="AA936">
            <v>1951845.7932777775</v>
          </cell>
        </row>
        <row r="937">
          <cell r="AA937">
            <v>2085974.0412777774</v>
          </cell>
        </row>
        <row r="938">
          <cell r="AA938">
            <v>1989214.4787777774</v>
          </cell>
        </row>
        <row r="939">
          <cell r="AA939">
            <v>2038654.4787777774</v>
          </cell>
        </row>
        <row r="940">
          <cell r="AA940">
            <v>2172782.7267777775</v>
          </cell>
        </row>
        <row r="942">
          <cell r="AA942">
            <v>2074385.9787777774</v>
          </cell>
        </row>
        <row r="943">
          <cell r="AA943">
            <v>2123825.9787777774</v>
          </cell>
        </row>
        <row r="944">
          <cell r="AA944">
            <v>2257954.2267777775</v>
          </cell>
        </row>
        <row r="946">
          <cell r="AA946">
            <v>2086493.0457777777</v>
          </cell>
        </row>
        <row r="947">
          <cell r="Y947">
            <v>1470473.7777777775</v>
          </cell>
          <cell r="Z947">
            <v>653099.26800000004</v>
          </cell>
        </row>
        <row r="953">
          <cell r="Y953">
            <v>67194.651247063885</v>
          </cell>
          <cell r="Z953">
            <v>198176.70752746001</v>
          </cell>
          <cell r="AA953">
            <v>265371.35877452389</v>
          </cell>
        </row>
        <row r="954">
          <cell r="AA954">
            <v>265371.35877452389</v>
          </cell>
        </row>
        <row r="955">
          <cell r="AA955">
            <v>265371.35877452389</v>
          </cell>
        </row>
        <row r="957">
          <cell r="AA957">
            <v>343194.65124706388</v>
          </cell>
        </row>
        <row r="958">
          <cell r="AA958">
            <v>303225.35877452331</v>
          </cell>
        </row>
        <row r="962">
          <cell r="AA962">
            <v>7690.6710000000003</v>
          </cell>
        </row>
        <row r="963">
          <cell r="AA963">
            <v>7690.6710000000003</v>
          </cell>
        </row>
        <row r="964">
          <cell r="AA964">
            <v>7690.6710000000003</v>
          </cell>
        </row>
        <row r="965">
          <cell r="AA965">
            <v>7690.6710000000003</v>
          </cell>
        </row>
        <row r="966">
          <cell r="AA966">
            <v>7690.6710000000003</v>
          </cell>
        </row>
        <row r="967">
          <cell r="AA967">
            <v>7690.6710000000003</v>
          </cell>
        </row>
        <row r="968">
          <cell r="AA968">
            <v>8321.5709999999999</v>
          </cell>
        </row>
        <row r="969">
          <cell r="AA969">
            <v>8321.5709999999999</v>
          </cell>
        </row>
        <row r="972">
          <cell r="AA972">
            <v>8321.5709999999999</v>
          </cell>
        </row>
        <row r="973">
          <cell r="AA973">
            <v>8321.5709999999999</v>
          </cell>
        </row>
        <row r="978">
          <cell r="AA978">
            <v>16085.919579540383</v>
          </cell>
        </row>
        <row r="999">
          <cell r="AA999">
            <v>5231283.6372727267</v>
          </cell>
        </row>
        <row r="1001">
          <cell r="AA1001">
            <v>4397811.0372727271</v>
          </cell>
        </row>
        <row r="1016">
          <cell r="AA1016">
            <v>112916.37900000002</v>
          </cell>
        </row>
        <row r="1017">
          <cell r="AA1017">
            <v>115996.95626419202</v>
          </cell>
        </row>
        <row r="1019">
          <cell r="AA1019">
            <v>207831.07799999954</v>
          </cell>
        </row>
        <row r="1020">
          <cell r="AA1020">
            <v>207831.07799999954</v>
          </cell>
        </row>
        <row r="1021">
          <cell r="AA1021">
            <v>207831.07800000013</v>
          </cell>
        </row>
        <row r="1022">
          <cell r="AA1022">
            <v>207831.07799999992</v>
          </cell>
        </row>
        <row r="1028">
          <cell r="AA1028">
            <v>207831.07800000013</v>
          </cell>
        </row>
        <row r="1036">
          <cell r="AA1036">
            <v>60000</v>
          </cell>
        </row>
        <row r="1050">
          <cell r="AA1050">
            <v>78695.888555555561</v>
          </cell>
        </row>
        <row r="1060">
          <cell r="AA1060">
            <v>152467.50000000006</v>
          </cell>
        </row>
        <row r="1068">
          <cell r="AA1068">
            <v>85408.999999999956</v>
          </cell>
        </row>
        <row r="1080">
          <cell r="AA1080">
            <v>207031.93799999985</v>
          </cell>
        </row>
        <row r="1081">
          <cell r="AA1081">
            <v>263876.0280000004</v>
          </cell>
        </row>
        <row r="1087">
          <cell r="AA1087">
            <v>125541.6</v>
          </cell>
        </row>
        <row r="1108">
          <cell r="AA1108">
            <v>14905</v>
          </cell>
        </row>
        <row r="1119">
          <cell r="Z1119">
            <v>31304</v>
          </cell>
          <cell r="AA1119">
            <v>31304</v>
          </cell>
        </row>
        <row r="1123">
          <cell r="AA1123">
            <v>362781.30841121491</v>
          </cell>
        </row>
        <row r="1136">
          <cell r="AA1136">
            <v>211081.00000000026</v>
          </cell>
        </row>
        <row r="1137">
          <cell r="AA1137">
            <v>181350</v>
          </cell>
        </row>
        <row r="1139">
          <cell r="AA1139">
            <v>164799.99999999997</v>
          </cell>
        </row>
        <row r="1140">
          <cell r="AA1140">
            <v>155000</v>
          </cell>
        </row>
        <row r="1146">
          <cell r="AA1146">
            <v>295200</v>
          </cell>
        </row>
        <row r="1148">
          <cell r="AA1148">
            <v>360000</v>
          </cell>
        </row>
        <row r="1174">
          <cell r="AA1174">
            <v>41916.36</v>
          </cell>
        </row>
        <row r="1178">
          <cell r="AA1178">
            <v>121824.03600000001</v>
          </cell>
        </row>
        <row r="1199">
          <cell r="Y1199">
            <v>50346</v>
          </cell>
          <cell r="Z1199">
            <v>30000</v>
          </cell>
        </row>
        <row r="1200">
          <cell r="Y1200">
            <v>22800</v>
          </cell>
          <cell r="Z1200">
            <v>24000</v>
          </cell>
        </row>
        <row r="1220">
          <cell r="Y1220">
            <v>1332800</v>
          </cell>
        </row>
        <row r="1222">
          <cell r="Y1222">
            <v>403200</v>
          </cell>
          <cell r="Z1222">
            <v>133800</v>
          </cell>
        </row>
        <row r="1242">
          <cell r="Y1242">
            <v>27090</v>
          </cell>
          <cell r="Z1242">
            <v>14000</v>
          </cell>
        </row>
        <row r="1268">
          <cell r="Y1268">
            <v>45124</v>
          </cell>
          <cell r="Z1268">
            <v>54000</v>
          </cell>
        </row>
        <row r="1272">
          <cell r="AA1272">
            <v>199718.46728971959</v>
          </cell>
        </row>
        <row r="1299">
          <cell r="Y1299">
            <v>55188</v>
          </cell>
          <cell r="Z1299">
            <v>18000</v>
          </cell>
        </row>
        <row r="1301">
          <cell r="Y1301">
            <v>561833.33333333326</v>
          </cell>
          <cell r="Z1301">
            <v>249766.66666666674</v>
          </cell>
        </row>
        <row r="1377">
          <cell r="AA1377">
            <v>42887.272727272699</v>
          </cell>
        </row>
        <row r="1425">
          <cell r="Y1425">
            <v>188576.07476635513</v>
          </cell>
          <cell r="Z1425">
            <v>30000</v>
          </cell>
        </row>
        <row r="1454">
          <cell r="Y1454">
            <v>34196</v>
          </cell>
          <cell r="Z1454">
            <v>10500</v>
          </cell>
        </row>
        <row r="1455">
          <cell r="Y1455">
            <v>26712</v>
          </cell>
          <cell r="Z1455">
            <v>9088</v>
          </cell>
        </row>
        <row r="1468">
          <cell r="Y1468">
            <v>684102</v>
          </cell>
          <cell r="Z1468">
            <v>157026</v>
          </cell>
        </row>
        <row r="1496">
          <cell r="Y1496">
            <v>452200.32000000007</v>
          </cell>
          <cell r="Z1496">
            <v>100488.67999999993</v>
          </cell>
        </row>
        <row r="1502">
          <cell r="Y1502">
            <v>25704</v>
          </cell>
          <cell r="Z1502">
            <v>28696</v>
          </cell>
        </row>
        <row r="1503">
          <cell r="Y1503">
            <v>118800</v>
          </cell>
          <cell r="Z1503">
            <v>25904</v>
          </cell>
        </row>
        <row r="1742">
          <cell r="Y1742">
            <v>1501301</v>
          </cell>
          <cell r="Z1742">
            <v>540000</v>
          </cell>
        </row>
        <row r="1765">
          <cell r="Y1765">
            <v>1050000</v>
          </cell>
          <cell r="Z1765">
            <v>480000</v>
          </cell>
        </row>
        <row r="1793">
          <cell r="Y1793">
            <v>10204200</v>
          </cell>
          <cell r="Z1793">
            <v>200000</v>
          </cell>
        </row>
        <row r="1801">
          <cell r="Y1801">
            <v>5500000</v>
          </cell>
          <cell r="Z1801">
            <v>140000</v>
          </cell>
        </row>
        <row r="1842">
          <cell r="Y1842">
            <v>1625144.6504132228</v>
          </cell>
          <cell r="Z1842">
            <v>300000</v>
          </cell>
        </row>
        <row r="1845">
          <cell r="Y1845">
            <v>1560495.4646048548</v>
          </cell>
          <cell r="Z1845">
            <v>300000</v>
          </cell>
        </row>
        <row r="1883">
          <cell r="Y1883">
            <v>1996358.5401136363</v>
          </cell>
          <cell r="Z1883">
            <v>300000</v>
          </cell>
          <cell r="AA1883">
            <v>2296358.5401136363</v>
          </cell>
        </row>
        <row r="1888">
          <cell r="Y1888">
            <v>1993568.4634090906</v>
          </cell>
          <cell r="Z1888">
            <v>300000</v>
          </cell>
        </row>
        <row r="1904">
          <cell r="Y1904">
            <v>2050481.2673863634</v>
          </cell>
          <cell r="Z1904">
            <v>300000</v>
          </cell>
        </row>
        <row r="1980">
          <cell r="Y1980">
            <v>500000</v>
          </cell>
          <cell r="Z1980">
            <v>150000</v>
          </cell>
        </row>
        <row r="1986">
          <cell r="AA1986">
            <v>2236000</v>
          </cell>
        </row>
        <row r="1987">
          <cell r="Y1987">
            <v>2100000</v>
          </cell>
          <cell r="Z1987">
            <v>336000</v>
          </cell>
        </row>
        <row r="1988">
          <cell r="Y1988">
            <v>1950000</v>
          </cell>
          <cell r="Z1988">
            <v>336000</v>
          </cell>
        </row>
        <row r="1991">
          <cell r="Y1991">
            <v>940000</v>
          </cell>
          <cell r="Z1991">
            <v>94000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G (ME) "/>
      <sheetName val="VH_XD31_VBLQ_Bo don gia (ME)_01"/>
    </sheetNames>
    <sheetDataSet>
      <sheetData sheetId="0">
        <row r="1279">
          <cell r="AM1279">
            <v>0</v>
          </cell>
          <cell r="AN1279">
            <v>419999.99999999994</v>
          </cell>
        </row>
        <row r="1280">
          <cell r="AN1280">
            <v>419999.99999999994</v>
          </cell>
        </row>
        <row r="1284">
          <cell r="AN1284">
            <v>249840.00000000003</v>
          </cell>
        </row>
        <row r="1289">
          <cell r="AN1289">
            <v>25693</v>
          </cell>
        </row>
        <row r="1290">
          <cell r="AN1290">
            <v>266520</v>
          </cell>
          <cell r="AO1290">
            <v>266520</v>
          </cell>
        </row>
        <row r="1315">
          <cell r="AN1315">
            <v>29822</v>
          </cell>
        </row>
        <row r="1320">
          <cell r="AO1320">
            <v>29822</v>
          </cell>
        </row>
        <row r="1325">
          <cell r="AM1325">
            <v>456000</v>
          </cell>
          <cell r="AN1325">
            <v>60000.000000000007</v>
          </cell>
        </row>
        <row r="3946">
          <cell r="K3946">
            <v>3600</v>
          </cell>
        </row>
        <row r="3947">
          <cell r="K3947">
            <v>4500</v>
          </cell>
        </row>
        <row r="3948">
          <cell r="K3948">
            <v>5400</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G (XD)"/>
      <sheetName val="VH_XD31_VBLQ_Bo don gia (XD)_31"/>
    </sheetNames>
    <sheetDataSet>
      <sheetData sheetId="0">
        <row r="1649">
          <cell r="S1649">
            <v>2080000</v>
          </cell>
        </row>
        <row r="1655">
          <cell r="S1655">
            <v>2055000</v>
          </cell>
        </row>
        <row r="1716">
          <cell r="S1716">
            <v>2080000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ks.vinhomes.vn/contract-detail/08dc9274-b226-47b1-0d2f-62690f4c877e" TargetMode="External"/><Relationship Id="rId21" Type="http://schemas.openxmlformats.org/officeDocument/2006/relationships/hyperlink" Target="https://cks.vinhomes.vn/contract-detail/08dd2ae9-5207-302f-cf88-4750f0b1f776" TargetMode="External"/><Relationship Id="rId42" Type="http://schemas.openxmlformats.org/officeDocument/2006/relationships/hyperlink" Target="https://cks.vinhomes.vn/contract-detail/08dddecc-655d-2e16-b10f-1da3aebab396" TargetMode="External"/><Relationship Id="rId47" Type="http://schemas.openxmlformats.org/officeDocument/2006/relationships/hyperlink" Target="https://cks.vinhomes.vn/contract-detail/08dddecc-655d-2e16-b10f-1da3aebab396" TargetMode="External"/><Relationship Id="rId63" Type="http://schemas.openxmlformats.org/officeDocument/2006/relationships/hyperlink" Target="https://cks.vinhomes.vn/contract-detail/08dddecc-655d-2e16-b10f-1da3aebab396" TargetMode="External"/><Relationship Id="rId68" Type="http://schemas.openxmlformats.org/officeDocument/2006/relationships/hyperlink" Target="https://cks.vinhomes.vn/contract-detail/08dd2ae9-5207-302f-cf88-4750f0b1f776" TargetMode="External"/><Relationship Id="rId84" Type="http://schemas.openxmlformats.org/officeDocument/2006/relationships/hyperlink" Target="https://cks.vinhomes.vn/contract-detail/08dd2ae9-5207-302f-cf88-4750f0b1f776" TargetMode="External"/><Relationship Id="rId89" Type="http://schemas.openxmlformats.org/officeDocument/2006/relationships/hyperlink" Target="https://cks.vinhomes.vn/contract-detail/08dd2ae9-5207-302f-cf88-4750f0b1f776" TargetMode="External"/><Relationship Id="rId16" Type="http://schemas.openxmlformats.org/officeDocument/2006/relationships/hyperlink" Target="https://cks.vinhomes.vn/contract-detail/08dd2ae9-5207-302f-cf88-4750f0b1f776" TargetMode="External"/><Relationship Id="rId11" Type="http://schemas.openxmlformats.org/officeDocument/2006/relationships/hyperlink" Target="https://cks.vinhomes.vn/contract-detail/08dd2ae9-5207-302f-cf88-4750f0b1f776" TargetMode="External"/><Relationship Id="rId32" Type="http://schemas.openxmlformats.org/officeDocument/2006/relationships/hyperlink" Target="https://cks.vinhomes.vn/contract-detail/08dd2ae9-5207-302f-cf88-4750f0b1f776" TargetMode="External"/><Relationship Id="rId37" Type="http://schemas.openxmlformats.org/officeDocument/2006/relationships/hyperlink" Target="https://cks.vinhomes.vn/contract-detail/08dd2ae9-5207-302f-cf88-4750f0b1f776" TargetMode="External"/><Relationship Id="rId53" Type="http://schemas.openxmlformats.org/officeDocument/2006/relationships/hyperlink" Target="https://cks.vinhomes.vn/contract-detail/08dddecc-655d-2e16-b10f-1da3aebab396" TargetMode="External"/><Relationship Id="rId58" Type="http://schemas.openxmlformats.org/officeDocument/2006/relationships/hyperlink" Target="https://cks.vinhomes.vn/contract-detail/08dddecc-655d-2e16-b10f-1da3aebab396" TargetMode="External"/><Relationship Id="rId74" Type="http://schemas.openxmlformats.org/officeDocument/2006/relationships/hyperlink" Target="https://cks.vinhomes.vn/contract-detail/08dd2ae9-5207-302f-cf88-4750f0b1f776" TargetMode="External"/><Relationship Id="rId79" Type="http://schemas.openxmlformats.org/officeDocument/2006/relationships/hyperlink" Target="https://cks.vinhomes.vn/contract-detail/08dd2ae9-5207-302f-cf88-4750f0b1f776" TargetMode="External"/><Relationship Id="rId5" Type="http://schemas.openxmlformats.org/officeDocument/2006/relationships/hyperlink" Target="https://cks.vinhomes.vn/contract-detail/08dd2ae9-5207-302f-cf88-4750f0b1f776" TargetMode="External"/><Relationship Id="rId90" Type="http://schemas.openxmlformats.org/officeDocument/2006/relationships/hyperlink" Target="https://cks.vinhomes.vn/contract-detail/08dd2ae9-5207-302f-cf88-4750f0b1f776" TargetMode="External"/><Relationship Id="rId22" Type="http://schemas.openxmlformats.org/officeDocument/2006/relationships/hyperlink" Target="https://cks.vinhomes.vn/contract-detail/08dd2ae9-5207-302f-cf88-4750f0b1f776" TargetMode="External"/><Relationship Id="rId27" Type="http://schemas.openxmlformats.org/officeDocument/2006/relationships/hyperlink" Target="https://cks.vinhomes.vn/contract-detail/08dc9274-b226-47b1-0d2f-62690f4c877e" TargetMode="External"/><Relationship Id="rId43" Type="http://schemas.openxmlformats.org/officeDocument/2006/relationships/hyperlink" Target="https://cks.vinhomes.vn/contract-detail/08dddecc-655d-2e16-b10f-1da3aebab396" TargetMode="External"/><Relationship Id="rId48" Type="http://schemas.openxmlformats.org/officeDocument/2006/relationships/hyperlink" Target="https://cks.vinhomes.vn/contract-detail/08dddecc-655d-2e16-b10f-1da3aebab396" TargetMode="External"/><Relationship Id="rId64" Type="http://schemas.openxmlformats.org/officeDocument/2006/relationships/hyperlink" Target="https://cks.vinhomes.vn/contract-detail/08dddecc-655d-2e16-b10f-1da3aebab396" TargetMode="External"/><Relationship Id="rId69" Type="http://schemas.openxmlformats.org/officeDocument/2006/relationships/hyperlink" Target="https://cks.vinhomes.vn/contract-detail/08dd2ae9-5207-302f-cf88-4750f0b1f776" TargetMode="External"/><Relationship Id="rId8" Type="http://schemas.openxmlformats.org/officeDocument/2006/relationships/hyperlink" Target="https://cks.vinhomes.vn/contract-detail/08dd2ae9-5207-302f-cf88-4750f0b1f776" TargetMode="External"/><Relationship Id="rId51" Type="http://schemas.openxmlformats.org/officeDocument/2006/relationships/hyperlink" Target="https://cks.vinhomes.vn/contract-detail/08dddecc-655d-2e16-b10f-1da3aebab396" TargetMode="External"/><Relationship Id="rId72" Type="http://schemas.openxmlformats.org/officeDocument/2006/relationships/hyperlink" Target="https://cks.vinhomes.vn/contract-detail/08dd2ae9-5207-302f-cf88-4750f0b1f776" TargetMode="External"/><Relationship Id="rId80" Type="http://schemas.openxmlformats.org/officeDocument/2006/relationships/hyperlink" Target="https://cks.vinhomes.vn/contract-detail/08dd2ae9-5207-302f-cf88-4750f0b1f776" TargetMode="External"/><Relationship Id="rId85" Type="http://schemas.openxmlformats.org/officeDocument/2006/relationships/hyperlink" Target="https://cks.vinhomes.vn/contract-detail/08dd2ae9-5207-302f-cf88-4750f0b1f776" TargetMode="External"/><Relationship Id="rId93" Type="http://schemas.openxmlformats.org/officeDocument/2006/relationships/printerSettings" Target="../printerSettings/printerSettings1.bin"/><Relationship Id="rId3" Type="http://schemas.openxmlformats.org/officeDocument/2006/relationships/hyperlink" Target="https://cks.vinhomes.vn/contract-detail/08dd9a95-df5a-95f1-a659-f21872766f7a" TargetMode="External"/><Relationship Id="rId12" Type="http://schemas.openxmlformats.org/officeDocument/2006/relationships/hyperlink" Target="https://cks.vinhomes.vn/contract-detail/08dd2ae9-5207-302f-cf88-4750f0b1f776" TargetMode="External"/><Relationship Id="rId17" Type="http://schemas.openxmlformats.org/officeDocument/2006/relationships/hyperlink" Target="https://cks.vinhomes.vn/contract-detail/08dd2ae9-5207-302f-cf88-4750f0b1f776" TargetMode="External"/><Relationship Id="rId25" Type="http://schemas.openxmlformats.org/officeDocument/2006/relationships/hyperlink" Target="https://cks.vinhomes.vn/contract-detail/08dd2ae9-5207-302f-cf88-4750f0b1f776" TargetMode="External"/><Relationship Id="rId33" Type="http://schemas.openxmlformats.org/officeDocument/2006/relationships/hyperlink" Target="https://cks.vinhomes.vn/contract-detail/08dd2ae9-5207-302f-cf88-4750f0b1f776" TargetMode="External"/><Relationship Id="rId38" Type="http://schemas.openxmlformats.org/officeDocument/2006/relationships/hyperlink" Target="https://cks.vinhomes.vn/contract-detail/08dddecc-655d-2e16-b10f-1da3aebab396" TargetMode="External"/><Relationship Id="rId46" Type="http://schemas.openxmlformats.org/officeDocument/2006/relationships/hyperlink" Target="https://cks.vinhomes.vn/contract-detail/08dddecc-655d-2e16-b10f-1da3aebab396" TargetMode="External"/><Relationship Id="rId59" Type="http://schemas.openxmlformats.org/officeDocument/2006/relationships/hyperlink" Target="https://cks.vinhomes.vn/contract-detail/08dddecc-655d-2e16-b10f-1da3aebab396" TargetMode="External"/><Relationship Id="rId67" Type="http://schemas.openxmlformats.org/officeDocument/2006/relationships/hyperlink" Target="https://cks.vinhomes.vn/contract-detail/08dd2ae9-5207-302f-cf88-4750f0b1f776" TargetMode="External"/><Relationship Id="rId20" Type="http://schemas.openxmlformats.org/officeDocument/2006/relationships/hyperlink" Target="https://cks.vinhomes.vn/contract-detail/08dd2ae9-5207-302f-cf88-4750f0b1f776" TargetMode="External"/><Relationship Id="rId41" Type="http://schemas.openxmlformats.org/officeDocument/2006/relationships/hyperlink" Target="https://cks.vinhomes.vn/contract-detail/08dddecc-655d-2e16-b10f-1da3aebab396" TargetMode="External"/><Relationship Id="rId54" Type="http://schemas.openxmlformats.org/officeDocument/2006/relationships/hyperlink" Target="https://cks.vinhomes.vn/contract-detail/08dddecc-655d-2e16-b10f-1da3aebab396" TargetMode="External"/><Relationship Id="rId62" Type="http://schemas.openxmlformats.org/officeDocument/2006/relationships/hyperlink" Target="https://cks.vinhomes.vn/contract-detail/08dddecc-655d-2e16-b10f-1da3aebab396" TargetMode="External"/><Relationship Id="rId70" Type="http://schemas.openxmlformats.org/officeDocument/2006/relationships/hyperlink" Target="https://cks.vinhomes.vn/contract-detail/08dd2ae9-5207-302f-cf88-4750f0b1f776" TargetMode="External"/><Relationship Id="rId75" Type="http://schemas.openxmlformats.org/officeDocument/2006/relationships/hyperlink" Target="https://cks.vinhomes.vn/contract-detail/08dd2ae9-5207-302f-cf88-4750f0b1f776" TargetMode="External"/><Relationship Id="rId83" Type="http://schemas.openxmlformats.org/officeDocument/2006/relationships/hyperlink" Target="https://cks.vinhomes.vn/contract-detail/08dd2ae9-5207-302f-cf88-4750f0b1f776" TargetMode="External"/><Relationship Id="rId88" Type="http://schemas.openxmlformats.org/officeDocument/2006/relationships/hyperlink" Target="https://cks.vinhomes.vn/contract-detail/08dd2ae9-5207-302f-cf88-4750f0b1f776" TargetMode="External"/><Relationship Id="rId91" Type="http://schemas.openxmlformats.org/officeDocument/2006/relationships/hyperlink" Target="https://cks.vinhomes.vn/contract-detail/08de7902-c767-b776-a465-662a6c0e35ba" TargetMode="External"/><Relationship Id="rId1" Type="http://schemas.openxmlformats.org/officeDocument/2006/relationships/hyperlink" Target="https://cks.vinhomes.vn/contract-detail/08dd9a95-df5a-95f1-a659-f21872766f7a" TargetMode="External"/><Relationship Id="rId6" Type="http://schemas.openxmlformats.org/officeDocument/2006/relationships/hyperlink" Target="https://cks.vinhomes.vn/contract-detail/08dd2ae9-5207-302f-cf88-4750f0b1f776" TargetMode="External"/><Relationship Id="rId15" Type="http://schemas.openxmlformats.org/officeDocument/2006/relationships/hyperlink" Target="https://cks.vinhomes.vn/contract-detail/08dd2ae9-5207-302f-cf88-4750f0b1f776" TargetMode="External"/><Relationship Id="rId23" Type="http://schemas.openxmlformats.org/officeDocument/2006/relationships/hyperlink" Target="https://cks.vinhomes.vn/contract-detail/08dd2ae9-5207-302f-cf88-4750f0b1f776" TargetMode="External"/><Relationship Id="rId28" Type="http://schemas.openxmlformats.org/officeDocument/2006/relationships/hyperlink" Target="https://cks.vinhomes.vn/contract-detail/08dc9274-b226-47b1-0d2f-62690f4c877e" TargetMode="External"/><Relationship Id="rId36" Type="http://schemas.openxmlformats.org/officeDocument/2006/relationships/hyperlink" Target="https://cks.vinhomes.vn/contract-detail/08dd2ae9-5207-302f-cf88-4750f0b1f776" TargetMode="External"/><Relationship Id="rId49" Type="http://schemas.openxmlformats.org/officeDocument/2006/relationships/hyperlink" Target="https://cks.vinhomes.vn/contract-detail/08dddecc-655d-2e16-b10f-1da3aebab396" TargetMode="External"/><Relationship Id="rId57" Type="http://schemas.openxmlformats.org/officeDocument/2006/relationships/hyperlink" Target="https://cks.vinhomes.vn/contract-detail/08dddecc-655d-2e16-b10f-1da3aebab396" TargetMode="External"/><Relationship Id="rId10" Type="http://schemas.openxmlformats.org/officeDocument/2006/relationships/hyperlink" Target="https://cks.vinhomes.vn/contract-detail/08dd2ae9-5207-302f-cf88-4750f0b1f776" TargetMode="External"/><Relationship Id="rId31" Type="http://schemas.openxmlformats.org/officeDocument/2006/relationships/hyperlink" Target="https://cks.vinhomes.vn/contract-detail/08dd2ae9-5207-302f-cf88-4750f0b1f776" TargetMode="External"/><Relationship Id="rId44" Type="http://schemas.openxmlformats.org/officeDocument/2006/relationships/hyperlink" Target="https://cks.vinhomes.vn/contract-detail/08dddecc-655d-2e16-b10f-1da3aebab396" TargetMode="External"/><Relationship Id="rId52" Type="http://schemas.openxmlformats.org/officeDocument/2006/relationships/hyperlink" Target="https://cks.vinhomes.vn/contract-detail/08dddecc-655d-2e16-b10f-1da3aebab396" TargetMode="External"/><Relationship Id="rId60" Type="http://schemas.openxmlformats.org/officeDocument/2006/relationships/hyperlink" Target="https://cks.vinhomes.vn/contract-detail/08dddecc-655d-2e16-b10f-1da3aebab396" TargetMode="External"/><Relationship Id="rId65" Type="http://schemas.openxmlformats.org/officeDocument/2006/relationships/hyperlink" Target="https://cks.vinhomes.vn/contract-detail/08dd2ae9-5207-302f-cf88-4750f0b1f776" TargetMode="External"/><Relationship Id="rId73" Type="http://schemas.openxmlformats.org/officeDocument/2006/relationships/hyperlink" Target="https://cks.vinhomes.vn/contract-detail/08dd2ae9-5207-302f-cf88-4750f0b1f776" TargetMode="External"/><Relationship Id="rId78" Type="http://schemas.openxmlformats.org/officeDocument/2006/relationships/hyperlink" Target="https://cks.vinhomes.vn/contract-detail/08dd2ae9-5207-302f-cf88-4750f0b1f776" TargetMode="External"/><Relationship Id="rId81" Type="http://schemas.openxmlformats.org/officeDocument/2006/relationships/hyperlink" Target="https://cks.vinhomes.vn/contract-detail/08dd2ae9-5207-302f-cf88-4750f0b1f776" TargetMode="External"/><Relationship Id="rId86" Type="http://schemas.openxmlformats.org/officeDocument/2006/relationships/hyperlink" Target="https://cks.vinhomes.vn/contract-detail/08dd2ae9-5207-302f-cf88-4750f0b1f776" TargetMode="External"/><Relationship Id="rId94" Type="http://schemas.openxmlformats.org/officeDocument/2006/relationships/drawing" Target="../drawings/drawing1.xml"/><Relationship Id="rId4" Type="http://schemas.openxmlformats.org/officeDocument/2006/relationships/hyperlink" Target="https://cks.vinhomes.vn/contract-detail/08dd9a95-df5a-95f1-a659-f21872766f7a" TargetMode="External"/><Relationship Id="rId9" Type="http://schemas.openxmlformats.org/officeDocument/2006/relationships/hyperlink" Target="https://cks.vinhomes.vn/contract-detail/08dd2ae9-5207-302f-cf88-4750f0b1f776" TargetMode="External"/><Relationship Id="rId13" Type="http://schemas.openxmlformats.org/officeDocument/2006/relationships/hyperlink" Target="https://cks.vinhomes.vn/contract-detail/08dd2ae9-5207-302f-cf88-4750f0b1f776" TargetMode="External"/><Relationship Id="rId18" Type="http://schemas.openxmlformats.org/officeDocument/2006/relationships/hyperlink" Target="https://cks.vinhomes.vn/contract-detail/08dd2ae9-5207-302f-cf88-4750f0b1f776" TargetMode="External"/><Relationship Id="rId39" Type="http://schemas.openxmlformats.org/officeDocument/2006/relationships/hyperlink" Target="https://cks.vinhomes.vn/contract-detail/08dddecc-655d-2e16-b10f-1da3aebab396" TargetMode="External"/><Relationship Id="rId34" Type="http://schemas.openxmlformats.org/officeDocument/2006/relationships/hyperlink" Target="https://cks.vinhomes.vn/contract-detail/08dd2ae9-5207-302f-cf88-4750f0b1f776" TargetMode="External"/><Relationship Id="rId50" Type="http://schemas.openxmlformats.org/officeDocument/2006/relationships/hyperlink" Target="https://cks.vinhomes.vn/contract-detail/08dddecc-655d-2e16-b10f-1da3aebab396" TargetMode="External"/><Relationship Id="rId55" Type="http://schemas.openxmlformats.org/officeDocument/2006/relationships/hyperlink" Target="https://cks.vinhomes.vn/contract-detail/08dddecc-655d-2e16-b10f-1da3aebab396" TargetMode="External"/><Relationship Id="rId76" Type="http://schemas.openxmlformats.org/officeDocument/2006/relationships/hyperlink" Target="https://cks.vinhomes.vn/contract-detail/08dd2ae9-5207-302f-cf88-4750f0b1f776" TargetMode="External"/><Relationship Id="rId7" Type="http://schemas.openxmlformats.org/officeDocument/2006/relationships/hyperlink" Target="https://cks.vinhomes.vn/contract-detail/08dd2ae9-5207-302f-cf88-4750f0b1f776" TargetMode="External"/><Relationship Id="rId71" Type="http://schemas.openxmlformats.org/officeDocument/2006/relationships/hyperlink" Target="https://cks.vinhomes.vn/contract-detail/08dd2ae9-5207-302f-cf88-4750f0b1f776" TargetMode="External"/><Relationship Id="rId92" Type="http://schemas.openxmlformats.org/officeDocument/2006/relationships/hyperlink" Target="https://cks.vinhomes.vn/contract-detail/08de960a-0266-2655-42e0-5e93910b5022" TargetMode="External"/><Relationship Id="rId2" Type="http://schemas.openxmlformats.org/officeDocument/2006/relationships/hyperlink" Target="https://cks.vinhomes.vn/contract-detail/08dd9a95-df5a-95f1-a659-f21872766f7a" TargetMode="External"/><Relationship Id="rId29" Type="http://schemas.openxmlformats.org/officeDocument/2006/relationships/hyperlink" Target="https://cks.vinhomes.vn/contract-detail/08dc9274-b226-47b1-0d2f-62690f4c877e" TargetMode="External"/><Relationship Id="rId24" Type="http://schemas.openxmlformats.org/officeDocument/2006/relationships/hyperlink" Target="https://cks.vinhomes.vn/contract-detail/08dd2ae9-5207-302f-cf88-4750f0b1f776" TargetMode="External"/><Relationship Id="rId40" Type="http://schemas.openxmlformats.org/officeDocument/2006/relationships/hyperlink" Target="https://cks.vinhomes.vn/contract-detail/08dddecc-655d-2e16-b10f-1da3aebab396" TargetMode="External"/><Relationship Id="rId45" Type="http://schemas.openxmlformats.org/officeDocument/2006/relationships/hyperlink" Target="https://cks.vinhomes.vn/contract-detail/08dddecc-655d-2e16-b10f-1da3aebab396" TargetMode="External"/><Relationship Id="rId66" Type="http://schemas.openxmlformats.org/officeDocument/2006/relationships/hyperlink" Target="https://cks.vinhomes.vn/contract-detail/08dd2ae9-5207-302f-cf88-4750f0b1f776" TargetMode="External"/><Relationship Id="rId87" Type="http://schemas.openxmlformats.org/officeDocument/2006/relationships/hyperlink" Target="https://cks.vinhomes.vn/contract-detail/08dd2ae9-5207-302f-cf88-4750f0b1f776" TargetMode="External"/><Relationship Id="rId61" Type="http://schemas.openxmlformats.org/officeDocument/2006/relationships/hyperlink" Target="https://cks.vinhomes.vn/contract-detail/08dddecc-655d-2e16-b10f-1da3aebab396" TargetMode="External"/><Relationship Id="rId82" Type="http://schemas.openxmlformats.org/officeDocument/2006/relationships/hyperlink" Target="https://cks.vinhomes.vn/contract-detail/08dd2ae9-5207-302f-cf88-4750f0b1f776" TargetMode="External"/><Relationship Id="rId19" Type="http://schemas.openxmlformats.org/officeDocument/2006/relationships/hyperlink" Target="https://cks.vinhomes.vn/contract-detail/08dd2ae9-5207-302f-cf88-4750f0b1f776" TargetMode="External"/><Relationship Id="rId14" Type="http://schemas.openxmlformats.org/officeDocument/2006/relationships/hyperlink" Target="https://cks.vinhomes.vn/contract-detail/08dd2ae9-5207-302f-cf88-4750f0b1f776" TargetMode="External"/><Relationship Id="rId30" Type="http://schemas.openxmlformats.org/officeDocument/2006/relationships/hyperlink" Target="https://cks.vinhomes.vn/contract-detail/08dc9274-b226-47b1-0d2f-62690f4c877e" TargetMode="External"/><Relationship Id="rId35" Type="http://schemas.openxmlformats.org/officeDocument/2006/relationships/hyperlink" Target="https://cks.vinhomes.vn/contract-detail/08dd2ae9-5207-302f-cf88-4750f0b1f776" TargetMode="External"/><Relationship Id="rId56" Type="http://schemas.openxmlformats.org/officeDocument/2006/relationships/hyperlink" Target="https://cks.vinhomes.vn/contract-detail/08dddecc-655d-2e16-b10f-1da3aebab396" TargetMode="External"/><Relationship Id="rId77" Type="http://schemas.openxmlformats.org/officeDocument/2006/relationships/hyperlink" Target="https://cks.vinhomes.vn/contract-detail/08dd2ae9-5207-302f-cf88-4750f0b1f7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1C5F-FE84-6C42-967D-D05EB4E9D978}">
  <sheetPr>
    <tabColor rgb="FFFF0000"/>
    <outlinePr summaryBelow="0" summaryRight="0"/>
  </sheetPr>
  <dimension ref="A1:XAE4038"/>
  <sheetViews>
    <sheetView showZeros="0" tabSelected="1" zoomScaleNormal="100" workbookViewId="0">
      <pane xSplit="10" ySplit="4" topLeftCell="K1638" activePane="bottomRight" state="frozen"/>
      <selection pane="topRight" activeCell="K1" sqref="K1"/>
      <selection pane="bottomLeft" activeCell="A5" sqref="A5"/>
      <selection pane="bottomRight" activeCell="AW3238" sqref="AW3238"/>
    </sheetView>
  </sheetViews>
  <sheetFormatPr baseColWidth="10" defaultColWidth="8.6640625" defaultRowHeight="16" outlineLevelRow="2" outlineLevelCol="2" x14ac:dyDescent="0.2"/>
  <cols>
    <col min="1" max="1" width="8.6640625" style="1"/>
    <col min="2" max="2" width="12" style="1" customWidth="1"/>
    <col min="3" max="3" width="41.6640625" style="1" customWidth="1"/>
    <col min="4" max="4" width="31.5" style="1" customWidth="1"/>
    <col min="5" max="5" width="11.83203125" style="1" customWidth="1"/>
    <col min="6" max="6" width="15.5" style="7" customWidth="1"/>
    <col min="7" max="7" width="15" style="6" customWidth="1"/>
    <col min="8" max="9" width="17.33203125" style="1" hidden="1" customWidth="1"/>
    <col min="10" max="10" width="17.33203125" style="1" hidden="1" customWidth="1" collapsed="1"/>
    <col min="11" max="11" width="17.33203125" style="4" hidden="1" customWidth="1" outlineLevel="1" collapsed="1"/>
    <col min="12" max="12" width="17.33203125" style="5" hidden="1" customWidth="1" outlineLevel="1"/>
    <col min="13" max="13" width="17.33203125" style="5" hidden="1" customWidth="1" outlineLevel="1" collapsed="1"/>
    <col min="14" max="14" width="34.6640625" style="1" hidden="1" customWidth="1" outlineLevel="2"/>
    <col min="15" max="15" width="22.5" style="1" hidden="1" customWidth="1" outlineLevel="2"/>
    <col min="16" max="16" width="22" style="1" hidden="1" customWidth="1" outlineLevel="1" collapsed="1"/>
    <col min="17" max="17" width="21.33203125" style="1" hidden="1" customWidth="1" outlineLevel="1"/>
    <col min="18" max="18" width="25.1640625" style="1" hidden="1" customWidth="1" outlineLevel="1"/>
    <col min="19" max="19" width="26.5" style="1" hidden="1" customWidth="1" outlineLevel="1"/>
    <col min="20" max="20" width="22.5" style="4" hidden="1" customWidth="1" outlineLevel="1"/>
    <col min="21" max="21" width="17.33203125" style="1" hidden="1" customWidth="1"/>
    <col min="22" max="22" width="20.33203125" style="4" hidden="1" customWidth="1"/>
    <col min="23" max="23" width="17.33203125" style="1" hidden="1" customWidth="1"/>
    <col min="24" max="26" width="13" style="3" hidden="1" customWidth="1" outlineLevel="1"/>
    <col min="27" max="27" width="17.5" style="3" hidden="1" customWidth="1" outlineLevel="1"/>
    <col min="28" max="28" width="16.5" style="2" customWidth="1" outlineLevel="1"/>
    <col min="29" max="29" width="21.5" style="2" customWidth="1" outlineLevel="1"/>
    <col min="30" max="30" width="19.5" style="1" hidden="1" customWidth="1" outlineLevel="1"/>
    <col min="31" max="31" width="25.5" style="1" hidden="1" customWidth="1" outlineLevel="1"/>
    <col min="32" max="32" width="13.6640625" hidden="1" customWidth="1" outlineLevel="1"/>
    <col min="33" max="33" width="19.6640625" style="1" hidden="1" customWidth="1" outlineLevel="1"/>
    <col min="34" max="34" width="17.83203125" style="1" hidden="1" customWidth="1" outlineLevel="1"/>
    <col min="35" max="35" width="18.5" style="1" hidden="1" customWidth="1" outlineLevel="1"/>
    <col min="36" max="36" width="19.6640625" style="1" hidden="1" customWidth="1" outlineLevel="1"/>
    <col min="37" max="37" width="19.83203125" style="1" hidden="1" customWidth="1" outlineLevel="1"/>
    <col min="38" max="39" width="17.83203125" style="1" hidden="1" customWidth="1" outlineLevel="1"/>
    <col min="40" max="40" width="19.5" hidden="1" customWidth="1" outlineLevel="1"/>
    <col min="41" max="42" width="8.6640625" style="1" hidden="1" customWidth="1" outlineLevel="1"/>
    <col min="43" max="43" width="17" style="1" customWidth="1"/>
    <col min="44" max="44" width="14.5" style="1" hidden="1" customWidth="1" collapsed="1"/>
    <col min="45" max="46" width="14.5" style="1" hidden="1" customWidth="1"/>
    <col min="47" max="47" width="17.33203125" style="1" hidden="1" customWidth="1"/>
    <col min="48" max="48" width="14.5" style="1" hidden="1" customWidth="1"/>
    <col min="49" max="49" width="24.5" style="1" customWidth="1"/>
    <col min="50" max="50" width="30" style="1" customWidth="1"/>
    <col min="51" max="54" width="19" style="1" customWidth="1"/>
    <col min="55" max="55" width="22.5" style="1" customWidth="1"/>
    <col min="56" max="56" width="32.5" style="1" customWidth="1"/>
    <col min="57" max="57" width="31.5" style="1" customWidth="1"/>
    <col min="58" max="58" width="30" style="1" customWidth="1"/>
    <col min="59" max="59" width="22" style="1" customWidth="1"/>
    <col min="60" max="60" width="21.83203125" style="1" customWidth="1"/>
    <col min="61" max="61" width="19.1640625" style="1" customWidth="1"/>
    <col min="62" max="16384" width="8.6640625" style="1"/>
  </cols>
  <sheetData>
    <row r="1" spans="1:60" x14ac:dyDescent="0.2">
      <c r="B1" s="92" t="s">
        <v>1613</v>
      </c>
      <c r="K1" s="1"/>
      <c r="L1" s="1"/>
      <c r="M1" s="329"/>
      <c r="T1" s="328"/>
      <c r="AF1" s="1"/>
      <c r="AN1" s="1"/>
      <c r="AQ1" s="314"/>
      <c r="AR1" s="312" t="s">
        <v>1612</v>
      </c>
      <c r="AS1" s="312"/>
      <c r="AT1" s="312"/>
      <c r="AU1" s="314"/>
      <c r="AV1" s="314"/>
      <c r="AW1" s="312" t="s">
        <v>1611</v>
      </c>
      <c r="AX1" s="312"/>
      <c r="AY1" s="314"/>
      <c r="AZ1" s="314"/>
      <c r="BA1" s="314"/>
      <c r="BB1" s="314"/>
      <c r="BC1" s="314"/>
      <c r="BD1" s="312" t="s">
        <v>1610</v>
      </c>
      <c r="BE1" s="327" t="s">
        <v>1609</v>
      </c>
      <c r="BF1" s="312" t="s">
        <v>1574</v>
      </c>
      <c r="BG1" s="312" t="s">
        <v>1608</v>
      </c>
      <c r="BH1" s="312" t="s">
        <v>1607</v>
      </c>
    </row>
    <row r="2" spans="1:60" ht="30" customHeight="1" x14ac:dyDescent="0.2">
      <c r="B2" s="311"/>
      <c r="C2" s="308"/>
      <c r="D2" s="308"/>
      <c r="E2" s="308"/>
      <c r="F2" s="310"/>
      <c r="G2" s="326"/>
      <c r="H2" s="308"/>
      <c r="I2" s="308"/>
      <c r="J2" s="308"/>
      <c r="K2" s="324" t="s">
        <v>1606</v>
      </c>
      <c r="L2" s="325"/>
      <c r="M2" s="325"/>
      <c r="N2" s="324"/>
      <c r="O2" s="324"/>
      <c r="P2" s="324"/>
      <c r="Q2" s="324"/>
      <c r="R2" s="324"/>
      <c r="S2" s="324"/>
      <c r="T2" s="324"/>
      <c r="U2" s="308"/>
      <c r="V2" s="308"/>
      <c r="W2" s="308"/>
      <c r="X2" s="307"/>
      <c r="Y2" s="307"/>
      <c r="Z2" s="307"/>
      <c r="AA2" s="323"/>
      <c r="AB2" s="322" t="s">
        <v>1605</v>
      </c>
      <c r="AC2" s="321"/>
      <c r="AD2" s="320" t="s">
        <v>1604</v>
      </c>
      <c r="AE2" s="319"/>
      <c r="AF2" s="318"/>
      <c r="AG2" s="317" t="s">
        <v>1603</v>
      </c>
      <c r="AH2" s="316"/>
      <c r="AI2" s="316"/>
      <c r="AJ2" s="315"/>
      <c r="AK2" s="317" t="s">
        <v>1602</v>
      </c>
      <c r="AL2" s="316"/>
      <c r="AM2" s="316"/>
      <c r="AN2" s="315"/>
      <c r="AQ2" s="314" t="s">
        <v>1601</v>
      </c>
      <c r="AR2" s="314" t="s">
        <v>1600</v>
      </c>
      <c r="AS2" s="314" t="s">
        <v>1597</v>
      </c>
      <c r="AT2" s="314" t="s">
        <v>1567</v>
      </c>
      <c r="AU2" s="314" t="s">
        <v>1599</v>
      </c>
      <c r="AV2" s="314" t="s">
        <v>1598</v>
      </c>
      <c r="AW2" s="314" t="s">
        <v>1597</v>
      </c>
      <c r="AX2" s="314" t="s">
        <v>1567</v>
      </c>
      <c r="AY2" s="314" t="s">
        <v>1596</v>
      </c>
      <c r="AZ2" s="314" t="s">
        <v>1595</v>
      </c>
      <c r="BA2" s="314" t="s">
        <v>1594</v>
      </c>
      <c r="BB2" s="314" t="s">
        <v>1593</v>
      </c>
      <c r="BC2" s="314" t="s">
        <v>1592</v>
      </c>
      <c r="BD2" s="312"/>
      <c r="BE2" s="313"/>
      <c r="BF2" s="312"/>
      <c r="BG2" s="312"/>
      <c r="BH2" s="312"/>
    </row>
    <row r="3" spans="1:60" ht="84.75" customHeight="1" x14ac:dyDescent="0.2">
      <c r="B3" s="311" t="s">
        <v>1591</v>
      </c>
      <c r="C3" s="308" t="s">
        <v>1590</v>
      </c>
      <c r="D3" s="308" t="s">
        <v>1589</v>
      </c>
      <c r="E3" s="308" t="s">
        <v>1588</v>
      </c>
      <c r="F3" s="310" t="s">
        <v>1587</v>
      </c>
      <c r="G3" s="310" t="s">
        <v>1586</v>
      </c>
      <c r="H3" s="308" t="s">
        <v>1585</v>
      </c>
      <c r="I3" s="309" t="s">
        <v>1584</v>
      </c>
      <c r="J3" s="309"/>
      <c r="K3" s="287" t="s">
        <v>1583</v>
      </c>
      <c r="L3" s="288" t="s">
        <v>1582</v>
      </c>
      <c r="M3" s="288" t="s">
        <v>1555</v>
      </c>
      <c r="N3" s="287" t="s">
        <v>1581</v>
      </c>
      <c r="O3" s="287" t="s">
        <v>1580</v>
      </c>
      <c r="P3" s="287" t="s">
        <v>1579</v>
      </c>
      <c r="Q3" s="287" t="s">
        <v>1578</v>
      </c>
      <c r="R3" s="287" t="s">
        <v>1577</v>
      </c>
      <c r="S3" s="287" t="s">
        <v>1552</v>
      </c>
      <c r="T3" s="287" t="s">
        <v>1576</v>
      </c>
      <c r="U3" s="308" t="s">
        <v>1575</v>
      </c>
      <c r="V3" s="308" t="s">
        <v>1574</v>
      </c>
      <c r="W3" s="308" t="s">
        <v>1573</v>
      </c>
      <c r="X3" s="307" t="s">
        <v>1572</v>
      </c>
      <c r="Y3" s="307" t="s">
        <v>1571</v>
      </c>
      <c r="Z3" s="307" t="s">
        <v>1570</v>
      </c>
      <c r="AA3" s="307" t="s">
        <v>1569</v>
      </c>
      <c r="AB3" s="306" t="s">
        <v>1568</v>
      </c>
      <c r="AC3" s="306" t="s">
        <v>1567</v>
      </c>
      <c r="AD3" s="305"/>
      <c r="AE3" s="304"/>
      <c r="AF3" s="303"/>
      <c r="AG3" s="302"/>
      <c r="AH3" s="301"/>
      <c r="AI3" s="301"/>
      <c r="AJ3" s="300"/>
      <c r="AK3" s="302"/>
      <c r="AL3" s="301"/>
      <c r="AM3" s="301"/>
      <c r="AN3" s="300"/>
      <c r="AP3" s="299" t="s">
        <v>1566</v>
      </c>
      <c r="AQ3" s="297"/>
      <c r="AR3" s="297" t="s">
        <v>1559</v>
      </c>
      <c r="AS3" s="297" t="s">
        <v>1565</v>
      </c>
      <c r="AT3" s="297" t="s">
        <v>1564</v>
      </c>
      <c r="AU3" s="297"/>
      <c r="AV3" s="297"/>
      <c r="AW3" s="297" t="s">
        <v>1563</v>
      </c>
      <c r="AX3" s="297" t="s">
        <v>1562</v>
      </c>
      <c r="AY3" s="297"/>
      <c r="AZ3" s="298"/>
      <c r="BA3" s="298"/>
      <c r="BB3" s="297" t="s">
        <v>1561</v>
      </c>
      <c r="BC3" s="297"/>
      <c r="BD3" s="297" t="s">
        <v>1560</v>
      </c>
      <c r="BE3" s="296"/>
      <c r="BF3" s="296" t="s">
        <v>1559</v>
      </c>
      <c r="BG3" s="295"/>
      <c r="BH3" s="294" t="s">
        <v>1558</v>
      </c>
    </row>
    <row r="4" spans="1:60" ht="24" customHeight="1" x14ac:dyDescent="0.2">
      <c r="B4" s="291" t="s">
        <v>1557</v>
      </c>
      <c r="C4" s="293" t="s">
        <v>1556</v>
      </c>
      <c r="D4" s="293"/>
      <c r="E4" s="291"/>
      <c r="F4" s="291"/>
      <c r="G4" s="291"/>
      <c r="H4" s="290"/>
      <c r="I4" s="290"/>
      <c r="J4" s="290"/>
      <c r="K4" s="290"/>
      <c r="L4" s="290"/>
      <c r="M4" s="290"/>
      <c r="N4" s="292"/>
      <c r="O4" s="292"/>
      <c r="P4" s="292"/>
      <c r="Q4" s="290"/>
      <c r="R4" s="290"/>
      <c r="S4" s="290"/>
      <c r="T4" s="291"/>
      <c r="U4" s="290"/>
      <c r="V4" s="290"/>
      <c r="W4" s="290"/>
      <c r="X4" s="289"/>
      <c r="Y4" s="289"/>
      <c r="Z4" s="289"/>
      <c r="AA4" s="289"/>
      <c r="AD4" s="288" t="s">
        <v>1555</v>
      </c>
      <c r="AE4" s="287" t="s">
        <v>1554</v>
      </c>
      <c r="AF4" s="287" t="s">
        <v>1553</v>
      </c>
      <c r="AG4" s="287" t="s">
        <v>1555</v>
      </c>
      <c r="AH4" s="287" t="s">
        <v>1554</v>
      </c>
      <c r="AI4" s="287" t="s">
        <v>1553</v>
      </c>
      <c r="AJ4" s="287" t="s">
        <v>1552</v>
      </c>
      <c r="AK4" s="287" t="s">
        <v>1555</v>
      </c>
      <c r="AL4" s="287" t="s">
        <v>1554</v>
      </c>
      <c r="AM4" s="287" t="s">
        <v>1553</v>
      </c>
      <c r="AN4" s="287" t="s">
        <v>1552</v>
      </c>
      <c r="AW4" s="177">
        <v>1</v>
      </c>
      <c r="AX4" s="1">
        <v>2</v>
      </c>
      <c r="BD4" s="1">
        <v>3</v>
      </c>
      <c r="BE4" s="1">
        <v>4</v>
      </c>
      <c r="BF4" s="1">
        <v>5</v>
      </c>
    </row>
    <row r="5" spans="1:60" s="133" customFormat="1" ht="34" x14ac:dyDescent="0.2">
      <c r="B5" s="139" t="s">
        <v>1551</v>
      </c>
      <c r="C5" s="141" t="s">
        <v>1550</v>
      </c>
      <c r="D5" s="141"/>
      <c r="E5" s="139"/>
      <c r="F5" s="139"/>
      <c r="G5" s="139"/>
      <c r="H5" s="138"/>
      <c r="I5" s="138"/>
      <c r="J5" s="138"/>
      <c r="K5" s="140"/>
      <c r="L5" s="140"/>
      <c r="M5" s="138"/>
      <c r="N5" s="138"/>
      <c r="O5" s="138"/>
      <c r="P5" s="138"/>
      <c r="Q5" s="138"/>
      <c r="R5" s="138"/>
      <c r="S5" s="138"/>
      <c r="T5" s="139"/>
      <c r="U5" s="138"/>
      <c r="V5" s="138"/>
      <c r="W5" s="138"/>
      <c r="X5" s="137"/>
      <c r="Y5" s="137"/>
      <c r="Z5" s="137"/>
      <c r="AA5" s="136"/>
      <c r="AB5" s="135"/>
      <c r="AC5" s="286">
        <f>SUM(AC6:AC715)</f>
        <v>236099667567.94958</v>
      </c>
      <c r="AD5" s="286"/>
      <c r="AE5" s="286"/>
      <c r="AF5" s="286"/>
      <c r="AG5" s="286">
        <f>SUM(AG6:AG715)</f>
        <v>217226838859.95013</v>
      </c>
      <c r="AH5" s="286">
        <f>SUM(AH6:AH715)</f>
        <v>30411757440.393013</v>
      </c>
      <c r="AI5" s="286">
        <f>SUM(AI6:AI715)</f>
        <v>76029393600.982544</v>
      </c>
      <c r="AJ5" s="286">
        <f>SUM(AJ6:AJ715)</f>
        <v>323667989901.32568</v>
      </c>
      <c r="AK5" s="286">
        <f>SUM(AK6:AK715)</f>
        <v>215375957726.24173</v>
      </c>
      <c r="AL5" s="286">
        <f>SUM(AL6:AL715)</f>
        <v>30152634081.673836</v>
      </c>
      <c r="AM5" s="286">
        <f>SUM(AM6:AM715)</f>
        <v>75381585204.184586</v>
      </c>
      <c r="AN5" s="286">
        <f>SUM(AN6:AN715)</f>
        <v>320910177012.10004</v>
      </c>
      <c r="AP5" s="133">
        <v>1</v>
      </c>
      <c r="AQ5" s="286"/>
      <c r="AX5" s="286">
        <f>SUM(AX6:AX715)</f>
        <v>221053704430.94644</v>
      </c>
      <c r="AY5" s="286">
        <f>SUM(AY6:AY715)</f>
        <v>15473759310.166246</v>
      </c>
      <c r="AZ5" s="286">
        <f>SUM(AZ6:AZ715)</f>
        <v>4421074088.618926</v>
      </c>
      <c r="BA5" s="286">
        <f>SUM(BA6:BA715)</f>
        <v>745829309.46109283</v>
      </c>
      <c r="BB5" s="286">
        <f>SUM(BB6:BB715)</f>
        <v>62313598747.186974</v>
      </c>
      <c r="BC5" s="286">
        <f>SUM(BC6:BC715)</f>
        <v>304007965886.37939</v>
      </c>
      <c r="BD5" s="286">
        <f>SUM(BD6:BD715)</f>
        <v>200842676527.25208</v>
      </c>
    </row>
    <row r="6" spans="1:60" s="92" customFormat="1" ht="17" x14ac:dyDescent="0.2">
      <c r="B6" s="163" t="s">
        <v>1549</v>
      </c>
      <c r="C6" s="164" t="s">
        <v>164</v>
      </c>
      <c r="D6" s="164"/>
      <c r="E6" s="163"/>
      <c r="F6" s="162"/>
      <c r="G6" s="149"/>
      <c r="H6" s="158"/>
      <c r="I6" s="158"/>
      <c r="J6" s="158"/>
      <c r="K6" s="163"/>
      <c r="L6" s="158"/>
      <c r="M6" s="158"/>
      <c r="N6" s="158"/>
      <c r="O6" s="158"/>
      <c r="P6" s="158"/>
      <c r="Q6" s="158"/>
      <c r="R6" s="158"/>
      <c r="S6" s="158"/>
      <c r="T6" s="163"/>
      <c r="U6" s="158"/>
      <c r="V6" s="158"/>
      <c r="W6" s="158"/>
      <c r="X6" s="94"/>
      <c r="Y6" s="94"/>
      <c r="Z6" s="94"/>
      <c r="AA6" s="44"/>
      <c r="AB6" s="2"/>
      <c r="AC6" s="93"/>
    </row>
    <row r="7" spans="1:60" s="92" customFormat="1" ht="17" collapsed="1" x14ac:dyDescent="0.2">
      <c r="B7" s="163"/>
      <c r="C7" s="164" t="s">
        <v>163</v>
      </c>
      <c r="D7" s="164"/>
      <c r="E7" s="163"/>
      <c r="F7" s="162"/>
      <c r="G7" s="149"/>
      <c r="H7" s="158"/>
      <c r="I7" s="158"/>
      <c r="J7" s="158"/>
      <c r="K7" s="163"/>
      <c r="L7" s="158"/>
      <c r="M7" s="158"/>
      <c r="N7" s="158"/>
      <c r="O7" s="158"/>
      <c r="P7" s="158"/>
      <c r="Q7" s="158"/>
      <c r="R7" s="158"/>
      <c r="S7" s="158"/>
      <c r="T7" s="163"/>
      <c r="U7" s="158"/>
      <c r="V7" s="158"/>
      <c r="W7" s="158"/>
      <c r="X7" s="94"/>
      <c r="Y7" s="94"/>
      <c r="Z7" s="94"/>
      <c r="AA7" s="44"/>
      <c r="AB7" s="2"/>
      <c r="AC7" s="93"/>
    </row>
    <row r="8" spans="1:60" ht="51" hidden="1" outlineLevel="1" x14ac:dyDescent="0.2">
      <c r="A8" s="1" t="s">
        <v>1106</v>
      </c>
      <c r="B8" s="82">
        <v>1</v>
      </c>
      <c r="C8" s="144" t="s">
        <v>162</v>
      </c>
      <c r="D8" s="144"/>
      <c r="E8" s="82" t="s">
        <v>160</v>
      </c>
      <c r="F8" s="143">
        <v>275.60700000000003</v>
      </c>
      <c r="G8" s="142">
        <f>+[2]THKL!F7</f>
        <v>275.60700000000003</v>
      </c>
      <c r="H8" s="132"/>
      <c r="I8" s="132"/>
      <c r="J8" s="132"/>
      <c r="K8" s="156">
        <f>'[3]BDG (XD)'!$AA$653*100</f>
        <v>51500000</v>
      </c>
      <c r="L8" s="157">
        <f>'[3]BDG (XD)'!$AA$667*100</f>
        <v>8040000</v>
      </c>
      <c r="M8" s="157">
        <f>SUM(K8:L8)</f>
        <v>59540000</v>
      </c>
      <c r="N8" s="83">
        <f>IF(V8&lt;&gt;"VTC VHm",_xlfn.XLOOKUP(Z8,$AC$4015:$AC$4035,$AD$4015:$AD$4035,0)*M8,_xlfn.XLOOKUP(Z8,$AC$4015:$AC$4035,$AD$4015:$AD$4035,0)*L8)</f>
        <v>20839000</v>
      </c>
      <c r="O8" s="83">
        <f>IF(V8&lt;&gt;"VTC VHm",_xlfn.XLOOKUP(Z8,$AC$4015:$AC$4035,$AE$4015:$AE$4035,0)*M8,_xlfn.XLOOKUP(Z8,$AC$4015:$AC$4035,$AE$4015:$AE$4035,0)*L8)</f>
        <v>0</v>
      </c>
      <c r="P8" s="83">
        <f>SUM(N8:O8)</f>
        <v>20839000</v>
      </c>
      <c r="Q8" s="157">
        <f>M8*G8</f>
        <v>16409640780.000002</v>
      </c>
      <c r="R8" s="157">
        <f>G8*P8</f>
        <v>5743374273.000001</v>
      </c>
      <c r="S8" s="83">
        <f>SUM(Q8:R8)</f>
        <v>22153015053.000004</v>
      </c>
      <c r="T8" s="285" t="s">
        <v>50</v>
      </c>
      <c r="U8" s="132"/>
      <c r="V8" s="132"/>
      <c r="W8" s="132"/>
      <c r="X8" s="44" t="s">
        <v>33</v>
      </c>
      <c r="Y8" s="44"/>
      <c r="Z8" s="44" t="s">
        <v>17</v>
      </c>
      <c r="AA8" s="44">
        <v>7000064996</v>
      </c>
      <c r="AB8" s="2">
        <v>80666059.621358469</v>
      </c>
      <c r="AC8" s="2">
        <v>22232130694.063747</v>
      </c>
      <c r="AD8" s="2">
        <f>+M8</f>
        <v>59540000</v>
      </c>
      <c r="AE8" s="2">
        <f>+AD8*14%</f>
        <v>8335600.0000000009</v>
      </c>
      <c r="AF8" s="155">
        <f>+AD8*35%</f>
        <v>20839000</v>
      </c>
      <c r="AG8" s="2">
        <f>+AD8*F8</f>
        <v>16409640780.000002</v>
      </c>
      <c r="AH8" s="2">
        <f>+AE8*F8</f>
        <v>2297349709.2000003</v>
      </c>
      <c r="AI8" s="2">
        <f>+AF8*F8</f>
        <v>5743374273.000001</v>
      </c>
      <c r="AJ8" s="2">
        <f>SUM(AG8:AI8)</f>
        <v>24450364762.200001</v>
      </c>
      <c r="AK8" s="2">
        <f>+AD8*G8</f>
        <v>16409640780.000002</v>
      </c>
      <c r="AL8" s="2">
        <f>+AE8*G8</f>
        <v>2297349709.2000003</v>
      </c>
      <c r="AM8" s="2">
        <f>+AF8*G8</f>
        <v>5743374273.000001</v>
      </c>
      <c r="AN8" s="2">
        <f>SUM(AK8:AM8)</f>
        <v>24450364762.200001</v>
      </c>
      <c r="AQ8" s="145" t="s">
        <v>525</v>
      </c>
      <c r="AU8" s="8">
        <f>+K8</f>
        <v>51500000</v>
      </c>
      <c r="AV8" s="8">
        <f>+L8+BH8</f>
        <v>9154684.293540962</v>
      </c>
      <c r="AW8" s="8">
        <f>+AU8+AV8</f>
        <v>60654684.293540962</v>
      </c>
      <c r="AX8" s="8">
        <f>F8*AW8</f>
        <v>16716855574.089945</v>
      </c>
      <c r="AY8" s="8">
        <f>IF(AQ8="CT",7%,5%)*AX8</f>
        <v>1170179890.1862962</v>
      </c>
      <c r="AZ8" s="8">
        <f>AX8*2%</f>
        <v>334337111.48179889</v>
      </c>
      <c r="BA8" s="8">
        <f>IF(BB8&gt;0,0,AX8*5%)</f>
        <v>0</v>
      </c>
      <c r="BB8" s="8">
        <f>(AX8-BG8)*35%</f>
        <v>5850899450.9314804</v>
      </c>
      <c r="BC8" s="8">
        <f>+AX8+AY8+AZ8+BA8+BB8</f>
        <v>24072272026.689522</v>
      </c>
      <c r="BD8" s="8">
        <f>+AX8-AC8/1.1</f>
        <v>-3494172329.6043682</v>
      </c>
      <c r="BE8" s="2"/>
      <c r="BF8" s="8"/>
      <c r="BH8" s="2">
        <f>+'[2]Giá BT'!$J$56</f>
        <v>1114684.2935409618</v>
      </c>
    </row>
    <row r="9" spans="1:60" ht="51" hidden="1" outlineLevel="1" x14ac:dyDescent="0.2">
      <c r="A9" s="1" t="s">
        <v>1106</v>
      </c>
      <c r="B9" s="82">
        <v>2</v>
      </c>
      <c r="C9" s="144" t="s">
        <v>1007</v>
      </c>
      <c r="D9" s="144"/>
      <c r="E9" s="82" t="s">
        <v>160</v>
      </c>
      <c r="F9" s="143">
        <v>6.9930000000000003</v>
      </c>
      <c r="G9" s="142">
        <f>+[2]THKL!F8</f>
        <v>6.9930000000000003</v>
      </c>
      <c r="H9" s="132"/>
      <c r="I9" s="132"/>
      <c r="J9" s="132"/>
      <c r="K9" s="156">
        <f>$K$8</f>
        <v>51500000</v>
      </c>
      <c r="L9" s="157">
        <f>$L$8</f>
        <v>8040000</v>
      </c>
      <c r="M9" s="157">
        <f>SUM(K9:L9)</f>
        <v>59540000</v>
      </c>
      <c r="N9" s="83">
        <f>IF(V9&lt;&gt;"VTC VHm",_xlfn.XLOOKUP(Z9,$AC$4015:$AC$4035,$AD$4015:$AD$4035,0)*M9,_xlfn.XLOOKUP(Z9,$AC$4015:$AC$4035,$AD$4015:$AD$4035,0)*L9)</f>
        <v>20839000</v>
      </c>
      <c r="O9" s="83">
        <f>IF(V9&lt;&gt;"VTC VHm",_xlfn.XLOOKUP(Z9,$AC$4015:$AC$4035,$AE$4015:$AE$4035,0)*M9,_xlfn.XLOOKUP(Z9,$AC$4015:$AC$4035,$AE$4015:$AE$4035,0)*L9)</f>
        <v>0</v>
      </c>
      <c r="P9" s="83">
        <f>SUM(N9:O9)</f>
        <v>20839000</v>
      </c>
      <c r="Q9" s="157">
        <f>M9*G9</f>
        <v>416363220</v>
      </c>
      <c r="R9" s="157">
        <f>G9*P9</f>
        <v>145727127</v>
      </c>
      <c r="S9" s="83">
        <f>SUM(Q9:R9)</f>
        <v>562090347</v>
      </c>
      <c r="T9" s="156" t="s">
        <v>50</v>
      </c>
      <c r="U9" s="132"/>
      <c r="V9" s="132"/>
      <c r="W9" s="132"/>
      <c r="X9" s="44" t="s">
        <v>33</v>
      </c>
      <c r="Y9" s="44"/>
      <c r="Z9" s="44" t="s">
        <v>17</v>
      </c>
      <c r="AA9" s="44">
        <v>7000064996</v>
      </c>
      <c r="AB9" s="2">
        <v>13758066.270780975</v>
      </c>
      <c r="AC9" s="2">
        <v>96210157.431571364</v>
      </c>
      <c r="AD9" s="2">
        <f>+M9</f>
        <v>59540000</v>
      </c>
      <c r="AE9" s="2">
        <f>+AD9*14%</f>
        <v>8335600.0000000009</v>
      </c>
      <c r="AF9" s="155">
        <f>+AD9*35%</f>
        <v>20839000</v>
      </c>
      <c r="AG9" s="2">
        <f>+AD9*F9</f>
        <v>416363220</v>
      </c>
      <c r="AH9" s="2">
        <f>+AE9*F9</f>
        <v>58290850.800000012</v>
      </c>
      <c r="AI9" s="2">
        <f>+AF9*F9</f>
        <v>145727127</v>
      </c>
      <c r="AJ9" s="2">
        <f>SUM(AG9:AI9)</f>
        <v>620381197.79999995</v>
      </c>
      <c r="AK9" s="2">
        <f>+AD9*G9</f>
        <v>416363220</v>
      </c>
      <c r="AL9" s="2">
        <f>+AE9*G9</f>
        <v>58290850.800000012</v>
      </c>
      <c r="AM9" s="2">
        <f>+AF9*G9</f>
        <v>145727127</v>
      </c>
      <c r="AN9" s="155">
        <f>SUM(AK9:AM9)</f>
        <v>620381197.79999995</v>
      </c>
      <c r="AQ9" s="145" t="s">
        <v>525</v>
      </c>
      <c r="AU9" s="8">
        <f>+K9</f>
        <v>51500000</v>
      </c>
      <c r="AV9" s="8">
        <f>+L9</f>
        <v>8040000</v>
      </c>
      <c r="AW9" s="2">
        <f>+M9</f>
        <v>59540000</v>
      </c>
      <c r="AX9" s="8">
        <f>F9*AW9</f>
        <v>416363220</v>
      </c>
      <c r="AY9" s="8">
        <f>IF(AQ9="CT",7%,5%)*AX9</f>
        <v>29145425.400000002</v>
      </c>
      <c r="AZ9" s="8">
        <f>AX9*2%</f>
        <v>8327264.4000000004</v>
      </c>
      <c r="BA9" s="8">
        <f>IF(BB9&gt;0,0,AX9*5%)</f>
        <v>0</v>
      </c>
      <c r="BB9" s="8">
        <f>(AX9-BG9)*35%</f>
        <v>145727127</v>
      </c>
      <c r="BC9" s="8">
        <f>+AX9+AY9+AZ9+BA9+BB9</f>
        <v>599563036.79999995</v>
      </c>
      <c r="BD9" s="8">
        <f>AX9-AT9</f>
        <v>416363220</v>
      </c>
      <c r="BE9" s="2"/>
      <c r="BF9" s="8"/>
      <c r="BH9" s="2"/>
    </row>
    <row r="10" spans="1:60" ht="34" hidden="1" outlineLevel="1" x14ac:dyDescent="0.2">
      <c r="A10" s="1" t="s">
        <v>1104</v>
      </c>
      <c r="B10" s="82">
        <v>3</v>
      </c>
      <c r="C10" s="144" t="s">
        <v>159</v>
      </c>
      <c r="D10" s="144"/>
      <c r="E10" s="82" t="s">
        <v>158</v>
      </c>
      <c r="F10" s="143">
        <v>1570</v>
      </c>
      <c r="G10" s="142">
        <f>+[2]THKL!F9</f>
        <v>1570</v>
      </c>
      <c r="H10" s="176"/>
      <c r="I10" s="176"/>
      <c r="J10" s="176"/>
      <c r="K10" s="156"/>
      <c r="L10" s="157" t="s">
        <v>89</v>
      </c>
      <c r="M10" s="157">
        <f>SUM(K10:L10)</f>
        <v>0</v>
      </c>
      <c r="N10" s="83">
        <f>IF(V10&lt;&gt;"VTC VHm",_xlfn.XLOOKUP(Z10,$AC$4015:$AC$4035,$AD$4015:$AD$4035,0)*M10,_xlfn.XLOOKUP(Z10,$AC$4015:$AC$4035,$AD$4015:$AD$4035,0)*L10)</f>
        <v>0</v>
      </c>
      <c r="O10" s="83">
        <f>IF(V10&lt;&gt;"VTC VHm",_xlfn.XLOOKUP(Z10,$AC$4015:$AC$4035,$AE$4015:$AE$4035,0)*M10,_xlfn.XLOOKUP(Z10,$AC$4015:$AC$4035,$AE$4015:$AE$4035,0)*L10)</f>
        <v>0</v>
      </c>
      <c r="P10" s="83">
        <f>SUM(N10:O10)</f>
        <v>0</v>
      </c>
      <c r="Q10" s="157">
        <f>M10*G10</f>
        <v>0</v>
      </c>
      <c r="R10" s="157">
        <f>G10*P10</f>
        <v>0</v>
      </c>
      <c r="S10" s="83">
        <f>SUM(Q10:R10)</f>
        <v>0</v>
      </c>
      <c r="T10" s="156" t="s">
        <v>50</v>
      </c>
      <c r="U10" s="176"/>
      <c r="V10" s="176"/>
      <c r="W10" s="176"/>
      <c r="X10" s="44" t="s">
        <v>33</v>
      </c>
      <c r="Y10" s="44"/>
      <c r="Z10" s="44" t="s">
        <v>17</v>
      </c>
      <c r="AA10" s="44">
        <v>7000064996</v>
      </c>
      <c r="AB10" s="2">
        <v>623759.60187772277</v>
      </c>
      <c r="AC10" s="2">
        <v>979302574.94802475</v>
      </c>
      <c r="AD10" s="2">
        <f>+M10</f>
        <v>0</v>
      </c>
      <c r="AE10" s="2">
        <f>+AD10*14%</f>
        <v>0</v>
      </c>
      <c r="AF10" s="155">
        <f>+AD10*35%</f>
        <v>0</v>
      </c>
      <c r="AG10" s="2">
        <f>+AD10*F10</f>
        <v>0</v>
      </c>
      <c r="AH10" s="2">
        <f>+AE10*F10</f>
        <v>0</v>
      </c>
      <c r="AI10" s="2">
        <f>+AF10*F10</f>
        <v>0</v>
      </c>
      <c r="AJ10" s="2">
        <f>SUM(AG10:AI10)</f>
        <v>0</v>
      </c>
      <c r="AK10" s="2">
        <f>+AD10*G10</f>
        <v>0</v>
      </c>
      <c r="AL10" s="2">
        <f>+AE10*G10</f>
        <v>0</v>
      </c>
      <c r="AM10" s="2">
        <f>+AF10*G10</f>
        <v>0</v>
      </c>
      <c r="AN10" s="155">
        <f>SUM(AK10:AM10)</f>
        <v>0</v>
      </c>
      <c r="AQ10" s="145" t="s">
        <v>525</v>
      </c>
      <c r="AU10" s="8">
        <f>+K10</f>
        <v>0</v>
      </c>
      <c r="AV10" s="8" t="str">
        <f>+L10</f>
        <v>Bao gồm</v>
      </c>
      <c r="AW10" s="2">
        <f>+M10</f>
        <v>0</v>
      </c>
      <c r="AX10" s="8">
        <f>F10*AW10</f>
        <v>0</v>
      </c>
      <c r="AY10" s="8">
        <f>IF(AQ10="CT",7%,5%)*AX10</f>
        <v>0</v>
      </c>
      <c r="AZ10" s="8">
        <f>AX10*2%</f>
        <v>0</v>
      </c>
      <c r="BA10" s="8">
        <f>IF(BB10&gt;0,0,AX10*5%)</f>
        <v>0</v>
      </c>
      <c r="BB10" s="8">
        <f>(AX10-BG10)*35%</f>
        <v>0</v>
      </c>
      <c r="BC10" s="8">
        <f>+AX10+AY10+AZ10+BA10+BB10</f>
        <v>0</v>
      </c>
      <c r="BD10" s="8">
        <f>AX10-AT10</f>
        <v>0</v>
      </c>
      <c r="BE10" s="2"/>
      <c r="BF10" s="8"/>
      <c r="BH10" s="2"/>
    </row>
    <row r="11" spans="1:60" ht="34" hidden="1" outlineLevel="1" x14ac:dyDescent="0.2">
      <c r="A11" s="1" t="s">
        <v>1286</v>
      </c>
      <c r="B11" s="82">
        <v>4</v>
      </c>
      <c r="C11" s="144" t="s">
        <v>777</v>
      </c>
      <c r="D11" s="144"/>
      <c r="E11" s="82" t="s">
        <v>104</v>
      </c>
      <c r="F11" s="143">
        <v>0.5222</v>
      </c>
      <c r="G11" s="142">
        <f>+[2]THKL!F10</f>
        <v>0.5222</v>
      </c>
      <c r="H11" s="132"/>
      <c r="I11" s="132"/>
      <c r="J11" s="132"/>
      <c r="K11" s="156"/>
      <c r="L11" s="157">
        <f>'[3]BDG (XD)'!$AA$929</f>
        <v>1320000</v>
      </c>
      <c r="M11" s="157">
        <f>SUM(K11:L11)</f>
        <v>1320000</v>
      </c>
      <c r="N11" s="83">
        <f>IF(V11&lt;&gt;"VTC VHm",_xlfn.XLOOKUP(Z11,$AC$4015:$AC$4035,$AD$4015:$AD$4035,0)*M11,_xlfn.XLOOKUP(Z11,$AC$4015:$AC$4035,$AD$4015:$AD$4035,0)*L11)</f>
        <v>461999.99999999994</v>
      </c>
      <c r="O11" s="83">
        <f>IF(V11&lt;&gt;"VTC VHm",_xlfn.XLOOKUP(Z11,$AC$4015:$AC$4035,$AE$4015:$AE$4035,0)*M11,_xlfn.XLOOKUP(Z11,$AC$4015:$AC$4035,$AE$4015:$AE$4035,0)*L11)</f>
        <v>0</v>
      </c>
      <c r="P11" s="83">
        <f>SUM(N11:O11)</f>
        <v>461999.99999999994</v>
      </c>
      <c r="Q11" s="157">
        <f>M11*G11</f>
        <v>689304</v>
      </c>
      <c r="R11" s="157">
        <f>G11*P11</f>
        <v>241256.39999999997</v>
      </c>
      <c r="S11" s="83">
        <f>SUM(Q11:R11)</f>
        <v>930560.39999999991</v>
      </c>
      <c r="T11" s="156" t="s">
        <v>50</v>
      </c>
      <c r="U11" s="132"/>
      <c r="V11" s="132"/>
      <c r="W11" s="132"/>
      <c r="X11" s="44" t="s">
        <v>33</v>
      </c>
      <c r="Y11" s="44"/>
      <c r="Z11" s="44" t="s">
        <v>16</v>
      </c>
      <c r="AA11" s="44" t="s">
        <v>80</v>
      </c>
      <c r="AB11" s="2">
        <v>934250.6176780425</v>
      </c>
      <c r="AC11" s="2">
        <v>487865.67255147378</v>
      </c>
      <c r="AD11" s="2">
        <f>+M11</f>
        <v>1320000</v>
      </c>
      <c r="AE11" s="2">
        <f>+AD11*14%</f>
        <v>184800.00000000003</v>
      </c>
      <c r="AF11" s="155">
        <f>+AD11*35%</f>
        <v>461999.99999999994</v>
      </c>
      <c r="AG11" s="2">
        <f>+AD11*F11</f>
        <v>689304</v>
      </c>
      <c r="AH11" s="2">
        <f>+AE11*F11</f>
        <v>96502.560000000012</v>
      </c>
      <c r="AI11" s="2">
        <f>+AF11*F11</f>
        <v>241256.39999999997</v>
      </c>
      <c r="AJ11" s="2">
        <f>SUM(AG11:AI11)</f>
        <v>1027062.96</v>
      </c>
      <c r="AK11" s="2">
        <f>+AD11*G11</f>
        <v>689304</v>
      </c>
      <c r="AL11" s="2">
        <f>+AE11*G11</f>
        <v>96502.560000000012</v>
      </c>
      <c r="AM11" s="2">
        <f>+AF11*G11</f>
        <v>241256.39999999997</v>
      </c>
      <c r="AN11" s="155">
        <f>SUM(AK11:AM11)</f>
        <v>1027062.96</v>
      </c>
      <c r="AQ11" s="145" t="s">
        <v>525</v>
      </c>
      <c r="AU11" s="8">
        <f>+K11</f>
        <v>0</v>
      </c>
      <c r="AV11" s="8">
        <f>+L11</f>
        <v>1320000</v>
      </c>
      <c r="AW11" s="2">
        <f>+M11</f>
        <v>1320000</v>
      </c>
      <c r="AX11" s="8">
        <f>F11*AW11</f>
        <v>689304</v>
      </c>
      <c r="AY11" s="8">
        <f>IF(AQ11="CT",7%,5%)*AX11</f>
        <v>48251.280000000006</v>
      </c>
      <c r="AZ11" s="8">
        <f>AX11*2%</f>
        <v>13786.08</v>
      </c>
      <c r="BA11" s="8">
        <f>IF(BB11&gt;0,0,AX11*5%)</f>
        <v>0</v>
      </c>
      <c r="BB11" s="8">
        <f>(AX11-BG11)*35%</f>
        <v>241256.4</v>
      </c>
      <c r="BC11" s="8">
        <f>+AX11+AY11+AZ11+BA11+BB11</f>
        <v>992597.76</v>
      </c>
      <c r="BD11" s="8">
        <f>AX11-AT11</f>
        <v>689304</v>
      </c>
      <c r="BE11" s="2"/>
      <c r="BF11" s="8"/>
      <c r="BH11" s="2"/>
    </row>
    <row r="12" spans="1:60" ht="36.75" hidden="1" customHeight="1" outlineLevel="1" x14ac:dyDescent="0.2">
      <c r="A12" s="1" t="s">
        <v>1548</v>
      </c>
      <c r="B12" s="82">
        <v>5</v>
      </c>
      <c r="C12" s="144" t="s">
        <v>905</v>
      </c>
      <c r="D12" s="144"/>
      <c r="E12" s="82" t="s">
        <v>148</v>
      </c>
      <c r="F12" s="143">
        <v>5.0000000000000001E-4</v>
      </c>
      <c r="G12" s="142">
        <f>+[2]THKL!F11</f>
        <v>5.0000000000000001E-4</v>
      </c>
      <c r="H12" s="132"/>
      <c r="I12" s="132"/>
      <c r="J12" s="132"/>
      <c r="K12" s="156"/>
      <c r="L12" s="157">
        <f>'[3]BDG (XD)'!$AA$921*100</f>
        <v>2953658.0966941249</v>
      </c>
      <c r="M12" s="157">
        <f>SUM(K12:L12)</f>
        <v>2953658.0966941249</v>
      </c>
      <c r="N12" s="83">
        <f>IF(V12&lt;&gt;"VTC VHm",_xlfn.XLOOKUP(Z12,$AC$4015:$AC$4035,$AD$4015:$AD$4035,0)*M12,_xlfn.XLOOKUP(Z12,$AC$4015:$AC$4035,$AD$4015:$AD$4035,0)*L12)</f>
        <v>1033780.3338429437</v>
      </c>
      <c r="O12" s="83">
        <f>IF(V12&lt;&gt;"VTC VHm",_xlfn.XLOOKUP(Z12,$AC$4015:$AC$4035,$AE$4015:$AE$4035,0)*M12,_xlfn.XLOOKUP(Z12,$AC$4015:$AC$4035,$AE$4015:$AE$4035,0)*L12)</f>
        <v>0</v>
      </c>
      <c r="P12" s="83">
        <f>SUM(N12:O12)</f>
        <v>1033780.3338429437</v>
      </c>
      <c r="Q12" s="157">
        <f>M12*G12</f>
        <v>1476.8290483470626</v>
      </c>
      <c r="R12" s="157">
        <f>G12*P12</f>
        <v>516.89016692147186</v>
      </c>
      <c r="S12" s="83">
        <f>SUM(Q12:R12)</f>
        <v>1993.7192152685343</v>
      </c>
      <c r="T12" s="156" t="s">
        <v>50</v>
      </c>
      <c r="U12" s="132"/>
      <c r="V12" s="132"/>
      <c r="W12" s="132"/>
      <c r="X12" s="44" t="s">
        <v>33</v>
      </c>
      <c r="Y12" s="44"/>
      <c r="Z12" s="44" t="s">
        <v>16</v>
      </c>
      <c r="AA12" s="44" t="s">
        <v>80</v>
      </c>
      <c r="AB12" s="2">
        <v>2476234.1559126601</v>
      </c>
      <c r="AC12" s="2">
        <v>1238.1170779563301</v>
      </c>
      <c r="AD12" s="2">
        <f>+M12</f>
        <v>2953658.0966941249</v>
      </c>
      <c r="AE12" s="2">
        <f>+AD12*14%</f>
        <v>413512.13353717752</v>
      </c>
      <c r="AF12" s="155">
        <f>+AD12*35%</f>
        <v>1033780.3338429437</v>
      </c>
      <c r="AG12" s="2">
        <f>+AD12*F12</f>
        <v>1476.8290483470626</v>
      </c>
      <c r="AH12" s="2">
        <f>+AE12*F12</f>
        <v>206.75606676858877</v>
      </c>
      <c r="AI12" s="2">
        <f>+AF12*F12</f>
        <v>516.89016692147186</v>
      </c>
      <c r="AJ12" s="2">
        <f>SUM(AG12:AI12)</f>
        <v>2200.4752820371232</v>
      </c>
      <c r="AK12" s="2">
        <f>+AD12*G12</f>
        <v>1476.8290483470626</v>
      </c>
      <c r="AL12" s="2">
        <f>+AE12*G12</f>
        <v>206.75606676858877</v>
      </c>
      <c r="AM12" s="2">
        <f>+AF12*G12</f>
        <v>516.89016692147186</v>
      </c>
      <c r="AN12" s="155">
        <f>SUM(AK12:AM12)</f>
        <v>2200.4752820371232</v>
      </c>
      <c r="AQ12" s="145" t="s">
        <v>525</v>
      </c>
      <c r="AU12" s="8">
        <f>+K12</f>
        <v>0</v>
      </c>
      <c r="AV12" s="167">
        <f>'[3]BDG (XD)'!$AA$920*100</f>
        <v>2140724.6755856499</v>
      </c>
      <c r="AW12" s="8">
        <f>'[3]BDG (XD)'!$AA$920*100</f>
        <v>2140724.6755856499</v>
      </c>
      <c r="AX12" s="8">
        <f>F12*AW12</f>
        <v>1070.362337792825</v>
      </c>
      <c r="AY12" s="8">
        <f>IF(AQ12="CT",7%,5%)*AX12</f>
        <v>74.925363645497754</v>
      </c>
      <c r="AZ12" s="8">
        <f>AX12*2%</f>
        <v>21.407246755856502</v>
      </c>
      <c r="BA12" s="8">
        <f>IF(BB12&gt;0,0,AX12*5%)</f>
        <v>0</v>
      </c>
      <c r="BB12" s="8">
        <f>(AX12-BG12)*35%</f>
        <v>374.62681822748874</v>
      </c>
      <c r="BC12" s="8">
        <f>+AX12+AY12+AZ12+BA12+BB12</f>
        <v>1541.3217664216679</v>
      </c>
      <c r="BD12" s="8">
        <f>AX12-AT12</f>
        <v>1070.362337792825</v>
      </c>
      <c r="BE12" s="2"/>
      <c r="BF12" s="8"/>
      <c r="BH12" s="2"/>
    </row>
    <row r="13" spans="1:60" ht="51" hidden="1" outlineLevel="1" x14ac:dyDescent="0.2">
      <c r="A13" s="1" t="s">
        <v>1510</v>
      </c>
      <c r="B13" s="82">
        <v>6</v>
      </c>
      <c r="C13" s="144" t="s">
        <v>1547</v>
      </c>
      <c r="D13" s="144"/>
      <c r="E13" s="82" t="s">
        <v>104</v>
      </c>
      <c r="F13" s="143">
        <v>17.895199999999999</v>
      </c>
      <c r="G13" s="142">
        <f>+[2]THKL!F12</f>
        <v>17.895199999999999</v>
      </c>
      <c r="H13" s="132"/>
      <c r="I13"/>
      <c r="J13" s="132"/>
      <c r="K13" s="125" t="s">
        <v>89</v>
      </c>
      <c r="L13" s="169">
        <f>+(1690000+25000+90000)/1.08*1.03*1.2+264000*1.3</f>
        <v>2408922.222222222</v>
      </c>
      <c r="M13" s="157">
        <f>SUM(K13:L13)</f>
        <v>2408922.222222222</v>
      </c>
      <c r="N13" s="83">
        <f>IF(V13&lt;&gt;"VTC VHm",_xlfn.XLOOKUP(Z13,$AC$4015:$AC$4035,$AD$4015:$AD$4035,0)*M13,_xlfn.XLOOKUP(Z13,$AC$4015:$AC$4035,$AD$4015:$AD$4035,0)*L13)</f>
        <v>843122.77777777764</v>
      </c>
      <c r="O13" s="83">
        <f>IF(V13&lt;&gt;"VTC VHm",_xlfn.XLOOKUP(Z13,$AC$4015:$AC$4035,$AE$4015:$AE$4035,0)*M13,_xlfn.XLOOKUP(Z13,$AC$4015:$AC$4035,$AE$4015:$AE$4035,0)*L13)</f>
        <v>0</v>
      </c>
      <c r="P13" s="83">
        <f>SUM(N13:O13)</f>
        <v>843122.77777777764</v>
      </c>
      <c r="Q13" s="157">
        <f>M13*G13</f>
        <v>43108144.951111108</v>
      </c>
      <c r="R13" s="157">
        <f>G13*P13</f>
        <v>15087850.732888885</v>
      </c>
      <c r="S13" s="83">
        <f>SUM(Q13:R13)</f>
        <v>58195995.683999993</v>
      </c>
      <c r="T13" s="125" t="s">
        <v>103</v>
      </c>
      <c r="U13" s="132"/>
      <c r="V13" s="132"/>
      <c r="W13" s="132"/>
      <c r="X13" s="44" t="s">
        <v>33</v>
      </c>
      <c r="Y13" s="44"/>
      <c r="Z13" s="44" t="s">
        <v>16</v>
      </c>
      <c r="AA13" s="44" t="s">
        <v>80</v>
      </c>
      <c r="AB13" s="2">
        <v>2441745.426943914</v>
      </c>
      <c r="AC13" s="2">
        <v>43695522.764246725</v>
      </c>
      <c r="AD13" s="2">
        <f>+M13</f>
        <v>2408922.222222222</v>
      </c>
      <c r="AE13" s="2">
        <f>+AD13*14%</f>
        <v>337249.11111111112</v>
      </c>
      <c r="AF13" s="155">
        <f>+AD13*35%</f>
        <v>843122.77777777764</v>
      </c>
      <c r="AG13" s="2">
        <f>+AD13*F13</f>
        <v>43108144.951111108</v>
      </c>
      <c r="AH13" s="2">
        <f>+AE13*F13</f>
        <v>6035140.2931555556</v>
      </c>
      <c r="AI13" s="2">
        <f>+AF13*F13</f>
        <v>15087850.732888885</v>
      </c>
      <c r="AJ13" s="2">
        <f>SUM(AG13:AI13)</f>
        <v>64231135.977155551</v>
      </c>
      <c r="AK13" s="2">
        <f>+AD13*G13</f>
        <v>43108144.951111108</v>
      </c>
      <c r="AL13" s="2">
        <f>+AE13*G13</f>
        <v>6035140.2931555556</v>
      </c>
      <c r="AM13" s="2">
        <f>+AF13*G13</f>
        <v>15087850.732888885</v>
      </c>
      <c r="AN13" s="155">
        <f>SUM(AK13:AM13)</f>
        <v>64231135.977155551</v>
      </c>
      <c r="AQ13" s="145" t="s">
        <v>525</v>
      </c>
      <c r="AU13" s="8">
        <f>+BH13</f>
        <v>250000</v>
      </c>
      <c r="AV13" s="8">
        <f>+L13</f>
        <v>2408922.222222222</v>
      </c>
      <c r="AW13" s="2">
        <f>+AU13+AV13</f>
        <v>2658922.222222222</v>
      </c>
      <c r="AX13" s="8">
        <f>F13*AW13</f>
        <v>47581944.951111108</v>
      </c>
      <c r="AY13" s="8">
        <f>IF(AQ13="CT",7%,5%)*AX13</f>
        <v>3330736.1465777778</v>
      </c>
      <c r="AZ13" s="8">
        <f>AX13*2%</f>
        <v>951638.89902222215</v>
      </c>
      <c r="BA13" s="8">
        <f>IF(BB13&gt;0,0,AX13*5%)</f>
        <v>0</v>
      </c>
      <c r="BB13" s="8">
        <f>(AX13-BG13)*35%</f>
        <v>16653680.732888887</v>
      </c>
      <c r="BC13" s="8">
        <f>+AX13+AY13+AZ13+BA13+BB13</f>
        <v>68518000.729599997</v>
      </c>
      <c r="BD13" s="8">
        <f>AX13-AT13</f>
        <v>47581944.951111108</v>
      </c>
      <c r="BE13" s="2"/>
      <c r="BF13" s="8"/>
      <c r="BH13" s="2">
        <v>250000</v>
      </c>
    </row>
    <row r="14" spans="1:60" ht="34" hidden="1" outlineLevel="1" x14ac:dyDescent="0.2">
      <c r="A14" s="1" t="s">
        <v>1095</v>
      </c>
      <c r="B14" s="82">
        <v>7</v>
      </c>
      <c r="C14" s="144" t="s">
        <v>137</v>
      </c>
      <c r="D14" s="144"/>
      <c r="E14" s="82" t="s">
        <v>91</v>
      </c>
      <c r="F14" s="143">
        <v>5.3728999999999996</v>
      </c>
      <c r="G14" s="142">
        <f>+[2]THKL!F13</f>
        <v>5.3728999999999996</v>
      </c>
      <c r="H14" s="132"/>
      <c r="I14" s="132"/>
      <c r="J14" s="132"/>
      <c r="K14" s="156">
        <f>L4010*1000</f>
        <v>15266666.666666666</v>
      </c>
      <c r="L14" s="157">
        <f>'[3]BDG (XD)'!$AA$963*1000</f>
        <v>7690671</v>
      </c>
      <c r="M14" s="157">
        <f>SUM(K14:L14)</f>
        <v>22957337.666666664</v>
      </c>
      <c r="N14" s="83">
        <f>IF(V14&lt;&gt;"VTC VHm",_xlfn.XLOOKUP(Z14,$AC$4015:$AC$4035,$AD$4015:$AD$4035,0)*M14,_xlfn.XLOOKUP(Z14,$AC$4015:$AC$4035,$AD$4015:$AD$4035,0)*L14)</f>
        <v>2691734.8499999996</v>
      </c>
      <c r="O14" s="83">
        <f>IF(V14&lt;&gt;"VTC VHm",_xlfn.XLOOKUP(Z14,$AC$4015:$AC$4035,$AE$4015:$AE$4035,0)*M14,_xlfn.XLOOKUP(Z14,$AC$4015:$AC$4035,$AE$4015:$AE$4035,0)*L14)</f>
        <v>0</v>
      </c>
      <c r="P14" s="83">
        <f>SUM(N14:O14)</f>
        <v>2691734.8499999996</v>
      </c>
      <c r="Q14" s="157">
        <f>M14*G14</f>
        <v>123347479.54923332</v>
      </c>
      <c r="R14" s="157">
        <f>G14*P14</f>
        <v>14462422.175564997</v>
      </c>
      <c r="S14" s="83">
        <f>SUM(Q14:R14)</f>
        <v>137809901.72479832</v>
      </c>
      <c r="T14" s="156" t="s">
        <v>50</v>
      </c>
      <c r="U14" s="132"/>
      <c r="V14" s="82" t="s">
        <v>34</v>
      </c>
      <c r="W14" s="132"/>
      <c r="X14" s="44" t="s">
        <v>33</v>
      </c>
      <c r="Y14" s="44"/>
      <c r="Z14" s="44" t="s">
        <v>16</v>
      </c>
      <c r="AA14" s="44" t="s">
        <v>80</v>
      </c>
      <c r="AB14" s="2">
        <v>22099173.197620202</v>
      </c>
      <c r="AC14" s="2">
        <v>118736647.67349358</v>
      </c>
      <c r="AD14" s="2">
        <f>+M14</f>
        <v>22957337.666666664</v>
      </c>
      <c r="AE14" s="2">
        <f>+AD14*14%</f>
        <v>3214027.2733333334</v>
      </c>
      <c r="AF14" s="155">
        <f>+AD14*35%</f>
        <v>8035068.1833333317</v>
      </c>
      <c r="AG14" s="2">
        <f>+AD14*F14</f>
        <v>123347479.54923332</v>
      </c>
      <c r="AH14" s="2">
        <f>+AE14*F14</f>
        <v>17268647.136892665</v>
      </c>
      <c r="AI14" s="2">
        <f>+AF14*F14</f>
        <v>43171617.842231654</v>
      </c>
      <c r="AJ14" s="2">
        <f>SUM(AG14:AI14)</f>
        <v>183787744.52835765</v>
      </c>
      <c r="AK14" s="2">
        <f>+AD14*G14</f>
        <v>123347479.54923332</v>
      </c>
      <c r="AL14" s="2">
        <f>+AE14*G14</f>
        <v>17268647.136892665</v>
      </c>
      <c r="AM14" s="2">
        <f>+AF14*G14</f>
        <v>43171617.842231654</v>
      </c>
      <c r="AN14" s="155">
        <f>SUM(AK14:AM14)</f>
        <v>183787744.52835765</v>
      </c>
      <c r="AQ14" s="145" t="s">
        <v>525</v>
      </c>
      <c r="AU14" s="8">
        <f>+K14</f>
        <v>15266666.666666666</v>
      </c>
      <c r="AV14" s="8">
        <f>+L14</f>
        <v>7690671</v>
      </c>
      <c r="AW14" s="2">
        <f>+M14</f>
        <v>22957337.666666664</v>
      </c>
      <c r="AX14" s="8">
        <f>F14*AW14</f>
        <v>123347479.54923332</v>
      </c>
      <c r="AY14" s="8">
        <f>IF(AQ14="CT",7%,5%)*AX14</f>
        <v>8634323.5684463326</v>
      </c>
      <c r="AZ14" s="8">
        <f>AX14*2%</f>
        <v>2466949.5909846663</v>
      </c>
      <c r="BA14" s="8">
        <f>IF(BB14&gt;0,0,AX14*5%)</f>
        <v>0</v>
      </c>
      <c r="BB14" s="8">
        <f>(AX14-BG14)*35%</f>
        <v>14462422.175564995</v>
      </c>
      <c r="BC14" s="8">
        <f>+AX14+AY14+AZ14+BA14+BB14</f>
        <v>148911174.88422933</v>
      </c>
      <c r="BD14" s="8">
        <f>AX14-AT14</f>
        <v>123347479.54923332</v>
      </c>
      <c r="BE14" s="2"/>
      <c r="BF14" s="8"/>
      <c r="BG14" s="7">
        <f>+K14*F14</f>
        <v>82026273.333333328</v>
      </c>
      <c r="BH14" s="2"/>
    </row>
    <row r="15" spans="1:60" ht="34" hidden="1" outlineLevel="1" x14ac:dyDescent="0.2">
      <c r="A15" s="1" t="s">
        <v>1096</v>
      </c>
      <c r="B15" s="82">
        <v>8</v>
      </c>
      <c r="C15" s="144" t="s">
        <v>138</v>
      </c>
      <c r="D15" s="144"/>
      <c r="E15" s="82" t="s">
        <v>91</v>
      </c>
      <c r="F15" s="143">
        <v>0.99650000000000005</v>
      </c>
      <c r="G15" s="142">
        <f>+[2]THKL!F14</f>
        <v>0.99650000000000005</v>
      </c>
      <c r="H15" s="132"/>
      <c r="I15" s="132"/>
      <c r="J15" s="132"/>
      <c r="K15" s="156">
        <f>$K$4010*1000</f>
        <v>15050000</v>
      </c>
      <c r="L15" s="157">
        <f>'[3]BDG (XD)'!$AA$962*1000</f>
        <v>7690671</v>
      </c>
      <c r="M15" s="157">
        <f>SUM(K15:L15)</f>
        <v>22740671</v>
      </c>
      <c r="N15" s="83">
        <f>IF(V15&lt;&gt;"VTC VHm",_xlfn.XLOOKUP(Z15,$AC$4015:$AC$4035,$AD$4015:$AD$4035,0)*M15,_xlfn.XLOOKUP(Z15,$AC$4015:$AC$4035,$AD$4015:$AD$4035,0)*L15)</f>
        <v>2691734.8499999996</v>
      </c>
      <c r="O15" s="83">
        <f>IF(V15&lt;&gt;"VTC VHm",_xlfn.XLOOKUP(Z15,$AC$4015:$AC$4035,$AE$4015:$AE$4035,0)*M15,_xlfn.XLOOKUP(Z15,$AC$4015:$AC$4035,$AE$4015:$AE$4035,0)*L15)</f>
        <v>0</v>
      </c>
      <c r="P15" s="83">
        <f>SUM(N15:O15)</f>
        <v>2691734.8499999996</v>
      </c>
      <c r="Q15" s="157">
        <f>M15*G15</f>
        <v>22661078.651500002</v>
      </c>
      <c r="R15" s="157">
        <f>G15*P15</f>
        <v>2682313.7780249999</v>
      </c>
      <c r="S15" s="83">
        <f>SUM(Q15:R15)</f>
        <v>25343392.429525003</v>
      </c>
      <c r="T15" s="156" t="s">
        <v>50</v>
      </c>
      <c r="U15" s="132"/>
      <c r="V15" s="82" t="s">
        <v>34</v>
      </c>
      <c r="W15" s="132"/>
      <c r="X15" s="44" t="s">
        <v>33</v>
      </c>
      <c r="Y15" s="44"/>
      <c r="Z15" s="44" t="s">
        <v>16</v>
      </c>
      <c r="AA15" s="44" t="s">
        <v>80</v>
      </c>
      <c r="AB15" s="2">
        <v>22922131.999585498</v>
      </c>
      <c r="AC15" s="2">
        <v>22841904.53758695</v>
      </c>
      <c r="AD15" s="2">
        <f>+M15</f>
        <v>22740671</v>
      </c>
      <c r="AE15" s="2">
        <f>+AD15*14%</f>
        <v>3183693.9400000004</v>
      </c>
      <c r="AF15" s="155">
        <f>+AD15*35%</f>
        <v>7959234.8499999996</v>
      </c>
      <c r="AG15" s="2">
        <f>+AD15*F15</f>
        <v>22661078.651500002</v>
      </c>
      <c r="AH15" s="2">
        <f>+AE15*F15</f>
        <v>3172551.0112100006</v>
      </c>
      <c r="AI15" s="2">
        <f>+AF15*F15</f>
        <v>7931377.5280250004</v>
      </c>
      <c r="AJ15" s="2">
        <f>SUM(AG15:AI15)</f>
        <v>33765007.190735005</v>
      </c>
      <c r="AK15" s="2">
        <f>+AD15*G15</f>
        <v>22661078.651500002</v>
      </c>
      <c r="AL15" s="2">
        <f>+AE15*G15</f>
        <v>3172551.0112100006</v>
      </c>
      <c r="AM15" s="2">
        <f>+AF15*G15</f>
        <v>7931377.5280250004</v>
      </c>
      <c r="AN15" s="155">
        <f>SUM(AK15:AM15)</f>
        <v>33765007.190735005</v>
      </c>
      <c r="AQ15" s="145" t="s">
        <v>525</v>
      </c>
      <c r="AU15" s="8">
        <f>+K15</f>
        <v>15050000</v>
      </c>
      <c r="AV15" s="8">
        <f>+L15</f>
        <v>7690671</v>
      </c>
      <c r="AW15" s="2">
        <f>+M15</f>
        <v>22740671</v>
      </c>
      <c r="AX15" s="8">
        <f>F15*AW15</f>
        <v>22661078.651500002</v>
      </c>
      <c r="AY15" s="8">
        <f>IF(AQ15="CT",7%,5%)*AX15</f>
        <v>1586275.5056050003</v>
      </c>
      <c r="AZ15" s="8">
        <f>AX15*2%</f>
        <v>453221.57303000003</v>
      </c>
      <c r="BA15" s="8">
        <f>IF(BB15&gt;0,0,AX15*5%)</f>
        <v>0</v>
      </c>
      <c r="BB15" s="8">
        <f>(AX15-BG15)*35%</f>
        <v>2682313.7780250004</v>
      </c>
      <c r="BC15" s="8">
        <f>+AX15+AY15+AZ15+BA15+BB15</f>
        <v>27382889.508160003</v>
      </c>
      <c r="BD15" s="8">
        <f>AX15-AT15</f>
        <v>22661078.651500002</v>
      </c>
      <c r="BE15" s="2"/>
      <c r="BF15" s="8"/>
      <c r="BG15" s="7">
        <f>+K15*F15</f>
        <v>14997325</v>
      </c>
      <c r="BH15" s="2"/>
    </row>
    <row r="16" spans="1:60" ht="34" hidden="1" outlineLevel="1" x14ac:dyDescent="0.2">
      <c r="A16" s="1" t="s">
        <v>1102</v>
      </c>
      <c r="B16" s="82">
        <v>9</v>
      </c>
      <c r="C16" s="144" t="s">
        <v>157</v>
      </c>
      <c r="D16" s="144"/>
      <c r="E16" s="82" t="s">
        <v>91</v>
      </c>
      <c r="F16" s="143">
        <v>0.65400000000000003</v>
      </c>
      <c r="G16" s="142">
        <f>+[2]THKL!F15</f>
        <v>0.65400000000000003</v>
      </c>
      <c r="H16" s="132"/>
      <c r="I16" s="132"/>
      <c r="J16" s="132"/>
      <c r="K16" s="284">
        <f>'[3]BDG (XD)'!$AA$928*1000*0.7</f>
        <v>29073975</v>
      </c>
      <c r="L16" s="283">
        <f>'[3]BDG (XD)'!$AA$928*1000*0.3</f>
        <v>12460275</v>
      </c>
      <c r="M16" s="157">
        <f>SUM(K16:L16)</f>
        <v>41534250</v>
      </c>
      <c r="N16" s="83">
        <f>IF(V16&lt;&gt;"VTC VHm",_xlfn.XLOOKUP(Z16,$AC$4015:$AC$4035,$AD$4015:$AD$4035,0)*M16,_xlfn.XLOOKUP(Z16,$AC$4015:$AC$4035,$AD$4015:$AD$4035,0)*L16)</f>
        <v>4361096.25</v>
      </c>
      <c r="O16" s="83">
        <f>IF(V16&lt;&gt;"VTC VHm",_xlfn.XLOOKUP(Z16,$AC$4015:$AC$4035,$AE$4015:$AE$4035,0)*M16,_xlfn.XLOOKUP(Z16,$AC$4015:$AC$4035,$AE$4015:$AE$4035,0)*L16)</f>
        <v>0</v>
      </c>
      <c r="P16" s="83">
        <f>SUM(N16:O16)</f>
        <v>4361096.25</v>
      </c>
      <c r="Q16" s="157">
        <f>M16*G16</f>
        <v>27163399.5</v>
      </c>
      <c r="R16" s="157">
        <f>G16*P16</f>
        <v>2852156.9475000002</v>
      </c>
      <c r="S16" s="83">
        <f>SUM(Q16:R16)</f>
        <v>30015556.447500002</v>
      </c>
      <c r="T16" s="156" t="s">
        <v>50</v>
      </c>
      <c r="U16" s="132"/>
      <c r="V16" s="82" t="s">
        <v>34</v>
      </c>
      <c r="W16" s="132"/>
      <c r="X16" s="44" t="s">
        <v>33</v>
      </c>
      <c r="Y16" s="44"/>
      <c r="Z16" s="44" t="s">
        <v>16</v>
      </c>
      <c r="AA16" s="44" t="s">
        <v>80</v>
      </c>
      <c r="AB16" s="2">
        <v>34935138.757555217</v>
      </c>
      <c r="AC16" s="2">
        <v>22847580.747441113</v>
      </c>
      <c r="AD16" s="2">
        <f>+M16</f>
        <v>41534250</v>
      </c>
      <c r="AE16" s="2">
        <f>+AD16*14%</f>
        <v>5814795.0000000009</v>
      </c>
      <c r="AF16" s="155">
        <f>+AD16*35%</f>
        <v>14536987.5</v>
      </c>
      <c r="AG16" s="2">
        <f>+AD16*F16</f>
        <v>27163399.5</v>
      </c>
      <c r="AH16" s="2">
        <f>+AE16*F16</f>
        <v>3802875.9300000006</v>
      </c>
      <c r="AI16" s="2">
        <f>+AF16*F16</f>
        <v>9507189.8250000011</v>
      </c>
      <c r="AJ16" s="2">
        <f>SUM(AG16:AI16)</f>
        <v>40473465.255000003</v>
      </c>
      <c r="AK16" s="2">
        <f>+AD16*G16</f>
        <v>27163399.5</v>
      </c>
      <c r="AL16" s="2">
        <f>+AE16*G16</f>
        <v>3802875.9300000006</v>
      </c>
      <c r="AM16" s="2">
        <f>+AF16*G16</f>
        <v>9507189.8250000011</v>
      </c>
      <c r="AN16" s="155">
        <f>SUM(AK16:AM16)</f>
        <v>40473465.255000003</v>
      </c>
      <c r="AQ16" s="145" t="s">
        <v>525</v>
      </c>
      <c r="AU16" s="8">
        <f>+K16</f>
        <v>29073975</v>
      </c>
      <c r="AV16" s="8">
        <f>+L16</f>
        <v>12460275</v>
      </c>
      <c r="AW16" s="2">
        <f>+M16</f>
        <v>41534250</v>
      </c>
      <c r="AX16" s="8">
        <f>F16*AW16</f>
        <v>27163399.5</v>
      </c>
      <c r="AY16" s="8">
        <f>IF(AQ16="CT",7%,5%)*AX16</f>
        <v>1901437.9650000001</v>
      </c>
      <c r="AZ16" s="8">
        <f>AX16*2%</f>
        <v>543267.99</v>
      </c>
      <c r="BA16" s="8">
        <f>IF(BB16&gt;0,0,AX16*5%)</f>
        <v>0</v>
      </c>
      <c r="BB16" s="8">
        <f>(AX16-BG16)*35%</f>
        <v>9507189.8249999993</v>
      </c>
      <c r="BC16" s="8">
        <f>+AX16+AY16+AZ16+BA16+BB16</f>
        <v>39115295.280000001</v>
      </c>
      <c r="BD16" s="8">
        <f>AX16-AT16</f>
        <v>27163399.5</v>
      </c>
      <c r="BE16" s="2"/>
      <c r="BF16" s="8"/>
      <c r="BH16" s="2"/>
    </row>
    <row r="17" spans="1:60" ht="34" hidden="1" outlineLevel="1" x14ac:dyDescent="0.2">
      <c r="A17" s="1" t="s">
        <v>1101</v>
      </c>
      <c r="B17" s="82">
        <v>10</v>
      </c>
      <c r="C17" s="144" t="s">
        <v>156</v>
      </c>
      <c r="D17" s="144"/>
      <c r="E17" s="82" t="s">
        <v>91</v>
      </c>
      <c r="F17" s="143">
        <v>0.65400000000000003</v>
      </c>
      <c r="G17" s="142">
        <f>+[2]THKL!F16</f>
        <v>0.65400000000000003</v>
      </c>
      <c r="H17" s="132"/>
      <c r="I17" s="132"/>
      <c r="J17" s="132"/>
      <c r="K17" s="48" t="s">
        <v>89</v>
      </c>
      <c r="L17" s="47" t="s">
        <v>89</v>
      </c>
      <c r="M17" s="47">
        <f>SUM(K17:L17)</f>
        <v>0</v>
      </c>
      <c r="N17" s="83">
        <f>IF(V17&lt;&gt;"VTC VHm",_xlfn.XLOOKUP(Z17,$AC$4015:$AC$4035,$AD$4015:$AD$4035,0)*M17,_xlfn.XLOOKUP(Z17,$AC$4015:$AC$4035,$AD$4015:$AD$4035,0)*L17)</f>
        <v>0</v>
      </c>
      <c r="O17" s="83">
        <f>IF(V17&lt;&gt;"VTC VHm",_xlfn.XLOOKUP(Z17,$AC$4015:$AC$4035,$AE$4015:$AE$4035,0)*M17,_xlfn.XLOOKUP(Z17,$AC$4015:$AC$4035,$AE$4015:$AE$4035,0)*L17)</f>
        <v>0</v>
      </c>
      <c r="P17" s="83">
        <f>SUM(N17:O17)</f>
        <v>0</v>
      </c>
      <c r="Q17" s="47">
        <f>M17*G17</f>
        <v>0</v>
      </c>
      <c r="R17" s="47">
        <f>G17*P17</f>
        <v>0</v>
      </c>
      <c r="S17" s="83">
        <f>SUM(Q17:R17)</f>
        <v>0</v>
      </c>
      <c r="T17" s="48" t="s">
        <v>50</v>
      </c>
      <c r="U17" s="132"/>
      <c r="V17" s="82"/>
      <c r="W17" s="132"/>
      <c r="X17" s="44" t="s">
        <v>33</v>
      </c>
      <c r="Y17" s="44"/>
      <c r="Z17" s="44" t="s">
        <v>16</v>
      </c>
      <c r="AA17" s="44" t="s">
        <v>80</v>
      </c>
      <c r="AB17" s="2">
        <v>7872000.4009100944</v>
      </c>
      <c r="AC17" s="2">
        <v>5148288.2621952016</v>
      </c>
      <c r="AD17" s="2">
        <f>+M17</f>
        <v>0</v>
      </c>
      <c r="AE17" s="2">
        <f>+AD17*14%</f>
        <v>0</v>
      </c>
      <c r="AF17" s="2">
        <f>+AD17*35%</f>
        <v>0</v>
      </c>
      <c r="AG17" s="2">
        <f>+AD17*F17</f>
        <v>0</v>
      </c>
      <c r="AH17" s="2">
        <f>+AE17*F17</f>
        <v>0</v>
      </c>
      <c r="AI17" s="2">
        <f>+AF17*F17</f>
        <v>0</v>
      </c>
      <c r="AJ17" s="2">
        <f>SUM(AG17:AI17)</f>
        <v>0</v>
      </c>
      <c r="AK17" s="2">
        <f>+AD17*G17</f>
        <v>0</v>
      </c>
      <c r="AL17" s="2">
        <f>+AE17*G17</f>
        <v>0</v>
      </c>
      <c r="AM17" s="2">
        <f>+AF17*G17</f>
        <v>0</v>
      </c>
      <c r="AN17" s="2">
        <f>SUM(AK17:AM17)</f>
        <v>0</v>
      </c>
      <c r="AQ17" s="145" t="s">
        <v>525</v>
      </c>
      <c r="AU17" s="8" t="str">
        <f>+K17</f>
        <v>Bao gồm</v>
      </c>
      <c r="AV17" s="8" t="str">
        <f>+L17</f>
        <v>Bao gồm</v>
      </c>
      <c r="AW17" s="2">
        <f>+M17</f>
        <v>0</v>
      </c>
      <c r="AX17" s="8">
        <f>F17*AW17</f>
        <v>0</v>
      </c>
      <c r="AY17" s="8">
        <f>IF(AQ17="CT",7%,5%)*AX17</f>
        <v>0</v>
      </c>
      <c r="AZ17" s="8">
        <f>AX17*2%</f>
        <v>0</v>
      </c>
      <c r="BA17" s="8">
        <f>IF(BB17&gt;0,0,AX17*5%)</f>
        <v>0</v>
      </c>
      <c r="BB17" s="8">
        <f>(AX17-BG17)*35%</f>
        <v>0</v>
      </c>
      <c r="BC17" s="8">
        <f>+AX17+AY17+AZ17+BA17+BB17</f>
        <v>0</v>
      </c>
      <c r="BD17" s="8">
        <f>AX17-AT17</f>
        <v>0</v>
      </c>
      <c r="BE17" s="2"/>
      <c r="BF17" s="8"/>
      <c r="BH17" s="2"/>
    </row>
    <row r="18" spans="1:60" s="92" customFormat="1" ht="17" collapsed="1" x14ac:dyDescent="0.2">
      <c r="A18" s="92">
        <v>0</v>
      </c>
      <c r="B18" s="163"/>
      <c r="C18" s="164" t="s">
        <v>155</v>
      </c>
      <c r="D18" s="164"/>
      <c r="E18" s="163"/>
      <c r="F18" s="162"/>
      <c r="G18" s="149">
        <f>+[2]THKL!F17</f>
        <v>0</v>
      </c>
      <c r="H18" s="158"/>
      <c r="I18" s="158"/>
      <c r="J18" s="158"/>
      <c r="K18" s="159"/>
      <c r="L18" s="161"/>
      <c r="M18" s="161">
        <f>SUM(K18:L18)</f>
        <v>0</v>
      </c>
      <c r="N18" s="83">
        <f>IF(V18&lt;&gt;"VTC VHm",_xlfn.XLOOKUP(Z18,$AC$4015:$AC$4035,$AD$4015:$AD$4035,0)*M18,_xlfn.XLOOKUP(Z18,$AC$4015:$AC$4035,$AD$4015:$AD$4035,0)*L18)</f>
        <v>0</v>
      </c>
      <c r="O18" s="83">
        <f>IF(V18&lt;&gt;"VTC VHm",_xlfn.XLOOKUP(Z18,$AC$4015:$AC$4035,$AE$4015:$AE$4035,0)*M18,_xlfn.XLOOKUP(Z18,$AC$4015:$AC$4035,$AE$4015:$AE$4035,0)*L18)</f>
        <v>0</v>
      </c>
      <c r="P18" s="160">
        <f>SUM(N18:O18)</f>
        <v>0</v>
      </c>
      <c r="Q18" s="161">
        <f>M18*G18</f>
        <v>0</v>
      </c>
      <c r="R18" s="161">
        <f>G18*P18</f>
        <v>0</v>
      </c>
      <c r="S18" s="160">
        <f>SUM(Q18:R18)</f>
        <v>0</v>
      </c>
      <c r="T18" s="159"/>
      <c r="U18" s="158"/>
      <c r="V18" s="158"/>
      <c r="W18" s="158"/>
      <c r="X18" s="94" t="s">
        <v>33</v>
      </c>
      <c r="Y18" s="94"/>
      <c r="Z18" s="94" t="s">
        <v>16</v>
      </c>
      <c r="AA18" s="44" t="s">
        <v>80</v>
      </c>
      <c r="AB18" s="2">
        <v>0</v>
      </c>
      <c r="AC18" s="2">
        <v>0</v>
      </c>
      <c r="AD18" s="93">
        <f>+M18</f>
        <v>0</v>
      </c>
      <c r="AE18" s="93">
        <f>+AD18*14%</f>
        <v>0</v>
      </c>
      <c r="AF18" s="93">
        <f>+AD18*35%</f>
        <v>0</v>
      </c>
      <c r="AG18" s="93">
        <f>+AD18*F18</f>
        <v>0</v>
      </c>
      <c r="AH18" s="93">
        <f>+AE18*F18</f>
        <v>0</v>
      </c>
      <c r="AI18" s="93">
        <f>+AF18*F18</f>
        <v>0</v>
      </c>
      <c r="AJ18" s="93">
        <f>SUM(AG18:AI18)</f>
        <v>0</v>
      </c>
      <c r="AK18" s="93">
        <f>+AD18*G18</f>
        <v>0</v>
      </c>
      <c r="AL18" s="93">
        <f>+AE18*G18</f>
        <v>0</v>
      </c>
      <c r="AM18" s="93">
        <f>+AF18*G18</f>
        <v>0</v>
      </c>
      <c r="AN18" s="93">
        <f>SUM(AK18:AM18)</f>
        <v>0</v>
      </c>
      <c r="AQ18" s="145" t="s">
        <v>525</v>
      </c>
      <c r="AU18" s="8">
        <f>+K18</f>
        <v>0</v>
      </c>
      <c r="AV18" s="8">
        <f>+L18</f>
        <v>0</v>
      </c>
      <c r="AW18" s="93">
        <f>+M18</f>
        <v>0</v>
      </c>
      <c r="AX18" s="8">
        <f>F18*AW18</f>
        <v>0</v>
      </c>
      <c r="AY18" s="8">
        <f>IF(AQ18="CT",7%,5%)*AX18</f>
        <v>0</v>
      </c>
      <c r="AZ18" s="8">
        <f>AX18*2%</f>
        <v>0</v>
      </c>
      <c r="BA18" s="8">
        <f>IF(BB18&gt;0,0,AX18*5%)</f>
        <v>0</v>
      </c>
      <c r="BB18" s="8">
        <f>(AX18-BG18)*35%</f>
        <v>0</v>
      </c>
      <c r="BC18" s="8">
        <f>+AX18+AY18+AZ18+BA18+BB18</f>
        <v>0</v>
      </c>
      <c r="BD18" s="8">
        <f>AX18-AT18</f>
        <v>0</v>
      </c>
      <c r="BE18" s="2"/>
      <c r="BF18" s="8"/>
      <c r="BH18" s="2"/>
    </row>
    <row r="19" spans="1:60" ht="34" hidden="1" outlineLevel="1" x14ac:dyDescent="0.2">
      <c r="A19" s="1" t="s">
        <v>1513</v>
      </c>
      <c r="B19" s="82">
        <v>11</v>
      </c>
      <c r="C19" s="144" t="s">
        <v>154</v>
      </c>
      <c r="D19" s="144"/>
      <c r="E19" s="82" t="s">
        <v>148</v>
      </c>
      <c r="F19" s="143">
        <v>17.190200000000001</v>
      </c>
      <c r="G19" s="142">
        <f>+[2]THKL!F18</f>
        <v>17.190200000000001</v>
      </c>
      <c r="H19" s="132"/>
      <c r="I19" s="132"/>
      <c r="J19" s="132"/>
      <c r="K19" s="156" t="s">
        <v>89</v>
      </c>
      <c r="L19" s="157">
        <f>'[3]BDG (XD)'!$AA$95*100</f>
        <v>4358677.8</v>
      </c>
      <c r="M19" s="157">
        <f>SUM(K19:L19)</f>
        <v>4358677.8</v>
      </c>
      <c r="N19" s="83">
        <f>IF(V19&lt;&gt;"VTC VHm",_xlfn.XLOOKUP(Z19,$AC$4015:$AC$4035,$AD$4015:$AD$4035,0)*M19,_xlfn.XLOOKUP(Z19,$AC$4015:$AC$4035,$AD$4015:$AD$4035,0)*L19)</f>
        <v>1525537.2299999997</v>
      </c>
      <c r="O19" s="83">
        <f>IF(V19&lt;&gt;"VTC VHm",_xlfn.XLOOKUP(Z19,$AC$4015:$AC$4035,$AE$4015:$AE$4035,0)*M19,_xlfn.XLOOKUP(Z19,$AC$4015:$AC$4035,$AE$4015:$AE$4035,0)*L19)</f>
        <v>0</v>
      </c>
      <c r="P19" s="83">
        <f>SUM(N19:O19)</f>
        <v>1525537.2299999997</v>
      </c>
      <c r="Q19" s="157">
        <f>M19*G19</f>
        <v>74926543.117559999</v>
      </c>
      <c r="R19" s="157">
        <f>G19*P19</f>
        <v>26224290.091145996</v>
      </c>
      <c r="S19" s="83">
        <f>SUM(Q19:R19)</f>
        <v>101150833.20870599</v>
      </c>
      <c r="T19" s="156" t="s">
        <v>50</v>
      </c>
      <c r="U19" s="132"/>
      <c r="V19" s="132"/>
      <c r="W19" s="132"/>
      <c r="X19" s="44" t="s">
        <v>33</v>
      </c>
      <c r="Y19" s="44"/>
      <c r="Z19" s="44" t="s">
        <v>16</v>
      </c>
      <c r="AA19" s="44" t="s">
        <v>80</v>
      </c>
      <c r="AB19" s="2">
        <v>1448611.102314255</v>
      </c>
      <c r="AC19" s="2">
        <v>24901914.571002506</v>
      </c>
      <c r="AD19" s="2">
        <f>+M19</f>
        <v>4358677.8</v>
      </c>
      <c r="AE19" s="2">
        <f>+AD19*14%</f>
        <v>610214.89199999999</v>
      </c>
      <c r="AF19" s="155">
        <f>+AD19*35%</f>
        <v>1525537.2299999997</v>
      </c>
      <c r="AG19" s="2">
        <f>+AD19*F19</f>
        <v>74926543.117559999</v>
      </c>
      <c r="AH19" s="2">
        <f>+AE19*F19</f>
        <v>10489716.036458401</v>
      </c>
      <c r="AI19" s="2">
        <f>+AF19*F19</f>
        <v>26224290.091145996</v>
      </c>
      <c r="AJ19" s="2">
        <f>SUM(AG19:AI19)</f>
        <v>111640549.24516439</v>
      </c>
      <c r="AK19" s="2">
        <f>+AD19*G19</f>
        <v>74926543.117559999</v>
      </c>
      <c r="AL19" s="2">
        <f>+AE19*G19</f>
        <v>10489716.036458401</v>
      </c>
      <c r="AM19" s="2">
        <f>+AF19*G19</f>
        <v>26224290.091145996</v>
      </c>
      <c r="AN19" s="155">
        <f>SUM(AK19:AM19)</f>
        <v>111640549.24516439</v>
      </c>
      <c r="AQ19" s="145" t="s">
        <v>525</v>
      </c>
      <c r="AU19" s="8" t="str">
        <f>+K19</f>
        <v>Bao gồm</v>
      </c>
      <c r="AV19" s="8">
        <f>+L19</f>
        <v>4358677.8</v>
      </c>
      <c r="AW19" s="2">
        <f>+M19</f>
        <v>4358677.8</v>
      </c>
      <c r="AX19" s="8">
        <f>F19*AW19</f>
        <v>74926543.117559999</v>
      </c>
      <c r="AY19" s="8">
        <f>IF(AQ19="CT",7%,5%)*AX19</f>
        <v>5244858.0182292005</v>
      </c>
      <c r="AZ19" s="8">
        <f>AX19*2%</f>
        <v>1498530.8623512001</v>
      </c>
      <c r="BA19" s="8">
        <f>IF(BB19&gt;0,0,AX19*5%)</f>
        <v>0</v>
      </c>
      <c r="BB19" s="8">
        <f>(AX19-BG19)*35%</f>
        <v>26224290.091146</v>
      </c>
      <c r="BC19" s="8">
        <f>+AX19+AY19+AZ19+BA19+BB19</f>
        <v>107894222.08928639</v>
      </c>
      <c r="BD19" s="8">
        <f>AX19-AT19</f>
        <v>74926543.117559999</v>
      </c>
      <c r="BE19" s="2"/>
      <c r="BF19" s="8"/>
      <c r="BH19" s="2"/>
    </row>
    <row r="20" spans="1:60" ht="34" hidden="1" outlineLevel="1" x14ac:dyDescent="0.2">
      <c r="A20" s="1" t="s">
        <v>1284</v>
      </c>
      <c r="B20" s="82">
        <v>12</v>
      </c>
      <c r="C20" s="144" t="s">
        <v>198</v>
      </c>
      <c r="D20" s="144"/>
      <c r="E20" s="82" t="s">
        <v>148</v>
      </c>
      <c r="F20" s="143">
        <v>22.232700000000001</v>
      </c>
      <c r="G20" s="142">
        <f>+[2]THKL!F19</f>
        <v>22.232700000000001</v>
      </c>
      <c r="H20" s="132"/>
      <c r="I20" s="132"/>
      <c r="J20" s="132"/>
      <c r="K20" s="156" t="str">
        <f>$K$19</f>
        <v>Bao gồm</v>
      </c>
      <c r="L20" s="157">
        <f>$L$19</f>
        <v>4358677.8</v>
      </c>
      <c r="M20" s="157">
        <f>SUM(K20:L20)</f>
        <v>4358677.8</v>
      </c>
      <c r="N20" s="83">
        <f>IF(V20&lt;&gt;"VTC VHm",_xlfn.XLOOKUP(Z20,$AC$4015:$AC$4035,$AD$4015:$AD$4035,0)*M20,_xlfn.XLOOKUP(Z20,$AC$4015:$AC$4035,$AD$4015:$AD$4035,0)*L20)</f>
        <v>1525537.2299999997</v>
      </c>
      <c r="O20" s="83">
        <f>IF(V20&lt;&gt;"VTC VHm",_xlfn.XLOOKUP(Z20,$AC$4015:$AC$4035,$AE$4015:$AE$4035,0)*M20,_xlfn.XLOOKUP(Z20,$AC$4015:$AC$4035,$AE$4015:$AE$4035,0)*L20)</f>
        <v>0</v>
      </c>
      <c r="P20" s="83">
        <f>SUM(N20:O20)</f>
        <v>1525537.2299999997</v>
      </c>
      <c r="Q20" s="157">
        <f>M20*G20</f>
        <v>96905175.924060002</v>
      </c>
      <c r="R20" s="157">
        <f>G20*P20</f>
        <v>33916811.573420994</v>
      </c>
      <c r="S20" s="83">
        <f>SUM(Q20:R20)</f>
        <v>130821987.49748099</v>
      </c>
      <c r="T20" s="156" t="s">
        <v>50</v>
      </c>
      <c r="U20" s="132"/>
      <c r="V20" s="132"/>
      <c r="W20" s="132"/>
      <c r="X20" s="44" t="s">
        <v>33</v>
      </c>
      <c r="Y20" s="44"/>
      <c r="Z20" s="44" t="s">
        <v>16</v>
      </c>
      <c r="AA20" s="44" t="s">
        <v>80</v>
      </c>
      <c r="AB20" s="2">
        <v>2291638.9771197448</v>
      </c>
      <c r="AC20" s="2">
        <v>50949321.88661015</v>
      </c>
      <c r="AD20" s="2">
        <f>+M20</f>
        <v>4358677.8</v>
      </c>
      <c r="AE20" s="2">
        <f>+AD20*14%</f>
        <v>610214.89199999999</v>
      </c>
      <c r="AF20" s="155">
        <f>+AD20*35%</f>
        <v>1525537.2299999997</v>
      </c>
      <c r="AG20" s="2">
        <f>+AD20*F20</f>
        <v>96905175.924060002</v>
      </c>
      <c r="AH20" s="2">
        <f>+AE20*F20</f>
        <v>13566724.6293684</v>
      </c>
      <c r="AI20" s="2">
        <f>+AF20*F20</f>
        <v>33916811.573420994</v>
      </c>
      <c r="AJ20" s="2">
        <f>SUM(AG20:AI20)</f>
        <v>144388712.12684938</v>
      </c>
      <c r="AK20" s="2">
        <f>+AD20*G20</f>
        <v>96905175.924060002</v>
      </c>
      <c r="AL20" s="2">
        <f>+AE20*G20</f>
        <v>13566724.6293684</v>
      </c>
      <c r="AM20" s="2">
        <f>+AF20*G20</f>
        <v>33916811.573420994</v>
      </c>
      <c r="AN20" s="155">
        <f>SUM(AK20:AM20)</f>
        <v>144388712.12684938</v>
      </c>
      <c r="AQ20" s="145" t="s">
        <v>525</v>
      </c>
      <c r="AU20" s="8" t="str">
        <f>+K20</f>
        <v>Bao gồm</v>
      </c>
      <c r="AV20" s="8">
        <f>+L20</f>
        <v>4358677.8</v>
      </c>
      <c r="AW20" s="2">
        <f>+M20</f>
        <v>4358677.8</v>
      </c>
      <c r="AX20" s="8">
        <f>F20*AW20</f>
        <v>96905175.924060002</v>
      </c>
      <c r="AY20" s="8">
        <f>IF(AQ20="CT",7%,5%)*AX20</f>
        <v>6783362.314684201</v>
      </c>
      <c r="AZ20" s="8">
        <f>AX20*2%</f>
        <v>1938103.5184812001</v>
      </c>
      <c r="BA20" s="8">
        <f>IF(BB20&gt;0,0,AX20*5%)</f>
        <v>0</v>
      </c>
      <c r="BB20" s="8">
        <f>(AX20-BG20)*35%</f>
        <v>33916811.573421001</v>
      </c>
      <c r="BC20" s="8">
        <f>+AX20+AY20+AZ20+BA20+BB20</f>
        <v>139543453.3306464</v>
      </c>
      <c r="BD20" s="8">
        <f>AX20-AT20</f>
        <v>96905175.924060002</v>
      </c>
      <c r="BE20" s="2"/>
      <c r="BF20" s="8"/>
      <c r="BH20" s="2"/>
    </row>
    <row r="21" spans="1:60" ht="34" hidden="1" outlineLevel="1" x14ac:dyDescent="0.2">
      <c r="A21" s="1" t="s">
        <v>1512</v>
      </c>
      <c r="B21" s="82">
        <v>13</v>
      </c>
      <c r="C21" s="144" t="s">
        <v>1036</v>
      </c>
      <c r="D21" s="144"/>
      <c r="E21" s="82" t="s">
        <v>104</v>
      </c>
      <c r="F21" s="143">
        <v>232.45150000000001</v>
      </c>
      <c r="G21" s="142">
        <f>+[2]THKL!F20</f>
        <v>232.45150000000001</v>
      </c>
      <c r="H21" s="132"/>
      <c r="I21" s="132"/>
      <c r="J21" s="132"/>
      <c r="K21" s="156" t="str">
        <f>$K$19</f>
        <v>Bao gồm</v>
      </c>
      <c r="L21" s="157">
        <f>'[3]BDG (XD)'!$AA$97</f>
        <v>251876.31</v>
      </c>
      <c r="M21" s="157">
        <f>SUM(K21:L21)</f>
        <v>251876.31</v>
      </c>
      <c r="N21" s="83">
        <f>IF(V21&lt;&gt;"VTC VHm",_xlfn.XLOOKUP(Z21,$AC$4015:$AC$4035,$AD$4015:$AD$4035,0)*M21,_xlfn.XLOOKUP(Z21,$AC$4015:$AC$4035,$AD$4015:$AD$4035,0)*L21)</f>
        <v>88156.708499999993</v>
      </c>
      <c r="O21" s="83">
        <f>IF(V21&lt;&gt;"VTC VHm",_xlfn.XLOOKUP(Z21,$AC$4015:$AC$4035,$AE$4015:$AE$4035,0)*M21,_xlfn.XLOOKUP(Z21,$AC$4015:$AC$4035,$AE$4015:$AE$4035,0)*L21)</f>
        <v>0</v>
      </c>
      <c r="P21" s="83">
        <f>SUM(N21:O21)</f>
        <v>88156.708499999993</v>
      </c>
      <c r="Q21" s="157">
        <f>M21*G21</f>
        <v>58549026.073965006</v>
      </c>
      <c r="R21" s="157">
        <f>G21*P21</f>
        <v>20492159.125887748</v>
      </c>
      <c r="S21" s="83">
        <f>SUM(Q21:R21)</f>
        <v>79041185.19985275</v>
      </c>
      <c r="T21" s="156" t="s">
        <v>50</v>
      </c>
      <c r="U21" s="132"/>
      <c r="V21" s="132"/>
      <c r="W21" s="132"/>
      <c r="X21" s="44" t="s">
        <v>33</v>
      </c>
      <c r="Y21" s="44"/>
      <c r="Z21" s="44" t="s">
        <v>16</v>
      </c>
      <c r="AA21" s="44" t="s">
        <v>80</v>
      </c>
      <c r="AB21" s="2">
        <v>298511.29522500001</v>
      </c>
      <c r="AC21" s="2">
        <v>69389398.341994092</v>
      </c>
      <c r="AD21" s="2">
        <f>+M21</f>
        <v>251876.31</v>
      </c>
      <c r="AE21" s="2">
        <f>+AD21*14%</f>
        <v>35262.683400000002</v>
      </c>
      <c r="AF21" s="155">
        <f>+AD21*35%</f>
        <v>88156.708499999993</v>
      </c>
      <c r="AG21" s="2">
        <f>+AD21*F21</f>
        <v>58549026.073965006</v>
      </c>
      <c r="AH21" s="2">
        <f>+AE21*F21</f>
        <v>8196863.6503551006</v>
      </c>
      <c r="AI21" s="2">
        <f>+AF21*F21</f>
        <v>20492159.125887748</v>
      </c>
      <c r="AJ21" s="2">
        <f>SUM(AG21:AI21)</f>
        <v>87238048.85020785</v>
      </c>
      <c r="AK21" s="2">
        <f>+AD21*G21</f>
        <v>58549026.073965006</v>
      </c>
      <c r="AL21" s="2">
        <f>+AE21*G21</f>
        <v>8196863.6503551006</v>
      </c>
      <c r="AM21" s="2">
        <f>+AF21*G21</f>
        <v>20492159.125887748</v>
      </c>
      <c r="AN21" s="155">
        <f>SUM(AK21:AM21)</f>
        <v>87238048.85020785</v>
      </c>
      <c r="AQ21" s="145" t="s">
        <v>525</v>
      </c>
      <c r="AU21" s="8" t="str">
        <f>+K21</f>
        <v>Bao gồm</v>
      </c>
      <c r="AV21" s="8">
        <f>+L21</f>
        <v>251876.31</v>
      </c>
      <c r="AW21" s="2">
        <f>+M21</f>
        <v>251876.31</v>
      </c>
      <c r="AX21" s="8">
        <f>F21*AW21</f>
        <v>58549026.073965006</v>
      </c>
      <c r="AY21" s="8">
        <f>IF(AQ21="CT",7%,5%)*AX21</f>
        <v>4098431.8251775508</v>
      </c>
      <c r="AZ21" s="8">
        <f>AX21*2%</f>
        <v>1170980.5214793002</v>
      </c>
      <c r="BA21" s="8">
        <f>IF(BB21&gt;0,0,AX21*5%)</f>
        <v>0</v>
      </c>
      <c r="BB21" s="8">
        <f>(AX21-BG21)*35%</f>
        <v>20492159.125887752</v>
      </c>
      <c r="BC21" s="8">
        <f>+AX21+AY21+AZ21+BA21+BB21</f>
        <v>84310597.546509609</v>
      </c>
      <c r="BD21" s="8">
        <f>AX21-AT21</f>
        <v>58549026.073965006</v>
      </c>
      <c r="BE21" s="2"/>
      <c r="BF21" s="8"/>
      <c r="BH21" s="2"/>
    </row>
    <row r="22" spans="1:60" ht="34" hidden="1" outlineLevel="1" x14ac:dyDescent="0.2">
      <c r="A22" s="1" t="s">
        <v>1099</v>
      </c>
      <c r="B22" s="82">
        <v>14</v>
      </c>
      <c r="C22" s="144" t="s">
        <v>152</v>
      </c>
      <c r="D22" s="144"/>
      <c r="E22" s="82" t="s">
        <v>148</v>
      </c>
      <c r="F22" s="143">
        <v>12.019600000000001</v>
      </c>
      <c r="G22" s="142">
        <f>+[2]THKL!F21</f>
        <v>12.019600000000001</v>
      </c>
      <c r="H22" s="132"/>
      <c r="I22" s="132"/>
      <c r="J22" s="132"/>
      <c r="K22" s="156" t="str">
        <f>$K$19</f>
        <v>Bao gồm</v>
      </c>
      <c r="L22" s="157">
        <f>'[3]BDG (XD)'!$AA$914*100</f>
        <v>4731750</v>
      </c>
      <c r="M22" s="157">
        <f>SUM(K22:L22)</f>
        <v>4731750</v>
      </c>
      <c r="N22" s="83">
        <f>IF(V22&lt;&gt;"VTC VHm",_xlfn.XLOOKUP(Z22,$AC$4015:$AC$4035,$AD$4015:$AD$4035,0)*M22,_xlfn.XLOOKUP(Z22,$AC$4015:$AC$4035,$AD$4015:$AD$4035,0)*L22)</f>
        <v>1656112.5</v>
      </c>
      <c r="O22" s="83">
        <f>IF(V22&lt;&gt;"VTC VHm",_xlfn.XLOOKUP(Z22,$AC$4015:$AC$4035,$AE$4015:$AE$4035,0)*M22,_xlfn.XLOOKUP(Z22,$AC$4015:$AC$4035,$AE$4015:$AE$4035,0)*L22)</f>
        <v>0</v>
      </c>
      <c r="P22" s="83">
        <f>SUM(N22:O22)</f>
        <v>1656112.5</v>
      </c>
      <c r="Q22" s="157">
        <f>M22*G22</f>
        <v>56873742.300000004</v>
      </c>
      <c r="R22" s="157">
        <f>G22*P22</f>
        <v>19905809.805</v>
      </c>
      <c r="S22" s="83">
        <f>SUM(Q22:R22)</f>
        <v>76779552.105000004</v>
      </c>
      <c r="T22" s="156" t="s">
        <v>50</v>
      </c>
      <c r="U22" s="132"/>
      <c r="V22" s="132"/>
      <c r="W22" s="132"/>
      <c r="X22" s="44" t="s">
        <v>33</v>
      </c>
      <c r="Y22" s="44"/>
      <c r="Z22" s="44" t="s">
        <v>16</v>
      </c>
      <c r="AA22" s="44" t="s">
        <v>80</v>
      </c>
      <c r="AB22" s="2">
        <v>3687298.2852585004</v>
      </c>
      <c r="AC22" s="2">
        <v>44319850.469493076</v>
      </c>
      <c r="AD22" s="2">
        <f>+M22</f>
        <v>4731750</v>
      </c>
      <c r="AE22" s="2">
        <f>+AD22*14%</f>
        <v>662445.00000000012</v>
      </c>
      <c r="AF22" s="155">
        <f>+AD22*35%</f>
        <v>1656112.5</v>
      </c>
      <c r="AG22" s="2">
        <f>+AD22*F22</f>
        <v>56873742.300000004</v>
      </c>
      <c r="AH22" s="2">
        <f>+AE22*F22</f>
        <v>7962323.9220000021</v>
      </c>
      <c r="AI22" s="2">
        <f>+AF22*F22</f>
        <v>19905809.805</v>
      </c>
      <c r="AJ22" s="2">
        <f>SUM(AG22:AI22)</f>
        <v>84741876.02700001</v>
      </c>
      <c r="AK22" s="2">
        <f>+AD22*G22</f>
        <v>56873742.300000004</v>
      </c>
      <c r="AL22" s="2">
        <f>+AE22*G22</f>
        <v>7962323.9220000021</v>
      </c>
      <c r="AM22" s="2">
        <f>+AF22*G22</f>
        <v>19905809.805</v>
      </c>
      <c r="AN22" s="155">
        <f>SUM(AK22:AM22)</f>
        <v>84741876.02700001</v>
      </c>
      <c r="AQ22" s="145" t="s">
        <v>525</v>
      </c>
      <c r="AU22" s="8" t="str">
        <f>+K22</f>
        <v>Bao gồm</v>
      </c>
      <c r="AV22" s="8">
        <f>+L22</f>
        <v>4731750</v>
      </c>
      <c r="AW22" s="2">
        <f>+M22</f>
        <v>4731750</v>
      </c>
      <c r="AX22" s="8">
        <f>F22*AW22</f>
        <v>56873742.300000004</v>
      </c>
      <c r="AY22" s="8">
        <f>IF(AQ22="CT",7%,5%)*AX22</f>
        <v>3981161.9610000006</v>
      </c>
      <c r="AZ22" s="8">
        <f>AX22*2%</f>
        <v>1137474.8460000001</v>
      </c>
      <c r="BA22" s="8">
        <f>IF(BB22&gt;0,0,AX22*5%)</f>
        <v>0</v>
      </c>
      <c r="BB22" s="8">
        <f>(AX22-BG22)*35%</f>
        <v>19905809.805</v>
      </c>
      <c r="BC22" s="8">
        <f>+AX22+AY22+AZ22+BA22+BB22</f>
        <v>81898188.912</v>
      </c>
      <c r="BD22" s="8">
        <f>AX22-AT22</f>
        <v>56873742.300000004</v>
      </c>
      <c r="BE22" s="2"/>
      <c r="BF22" s="8"/>
      <c r="BH22" s="2"/>
    </row>
    <row r="23" spans="1:60" ht="34" hidden="1" outlineLevel="1" x14ac:dyDescent="0.2">
      <c r="A23" s="1" t="s">
        <v>255</v>
      </c>
      <c r="B23" s="82">
        <v>15</v>
      </c>
      <c r="C23" s="144" t="s">
        <v>195</v>
      </c>
      <c r="D23" s="144"/>
      <c r="E23" s="82" t="s">
        <v>104</v>
      </c>
      <c r="F23" s="143">
        <v>244.874</v>
      </c>
      <c r="G23" s="142">
        <f>+'[2]Công trình Nhà A1, A2'!Q295</f>
        <v>244.874</v>
      </c>
      <c r="H23" s="132"/>
      <c r="I23" s="132"/>
      <c r="J23" s="132"/>
      <c r="K23" s="156" t="s">
        <v>89</v>
      </c>
      <c r="L23" s="157">
        <f>'[3]BDG (XD)'!$AA$932</f>
        <v>1796521.3602777775</v>
      </c>
      <c r="M23" s="157">
        <f>SUM(K23:L23)</f>
        <v>1796521.3602777775</v>
      </c>
      <c r="N23" s="83">
        <f>IF(V23&lt;&gt;"VTC VHm",_xlfn.XLOOKUP(Z23,$AC$4015:$AC$4035,$AD$4015:$AD$4035,0)*M23,_xlfn.XLOOKUP(Z23,$AC$4015:$AC$4035,$AD$4015:$AD$4035,0)*L23)</f>
        <v>628782.47609722207</v>
      </c>
      <c r="O23" s="83">
        <f>IF(V23&lt;&gt;"VTC VHm",_xlfn.XLOOKUP(Z23,$AC$4015:$AC$4035,$AE$4015:$AE$4035,0)*M23,_xlfn.XLOOKUP(Z23,$AC$4015:$AC$4035,$AE$4015:$AE$4035,0)*L23)</f>
        <v>0</v>
      </c>
      <c r="P23" s="83">
        <f>SUM(N23:O23)</f>
        <v>628782.47609722207</v>
      </c>
      <c r="Q23" s="157">
        <f>M23*G23</f>
        <v>439921371.57666051</v>
      </c>
      <c r="R23" s="157">
        <f>G23*P23</f>
        <v>153972480.05183116</v>
      </c>
      <c r="S23" s="83">
        <f>SUM(Q23:R23)</f>
        <v>593893851.62849164</v>
      </c>
      <c r="T23" s="156" t="s">
        <v>50</v>
      </c>
      <c r="U23" s="132"/>
      <c r="V23" s="132"/>
      <c r="W23" s="132"/>
      <c r="X23" s="44" t="s">
        <v>33</v>
      </c>
      <c r="Y23" s="44"/>
      <c r="Z23" s="44" t="s">
        <v>16</v>
      </c>
      <c r="AA23" s="44" t="s">
        <v>80</v>
      </c>
      <c r="AB23" s="2">
        <v>1660893.9670542059</v>
      </c>
      <c r="AC23" s="2">
        <v>406709749.28843164</v>
      </c>
      <c r="AD23" s="2">
        <f>+M23</f>
        <v>1796521.3602777775</v>
      </c>
      <c r="AE23" s="2">
        <f>+AD23*14%</f>
        <v>251512.99043888887</v>
      </c>
      <c r="AF23" s="155">
        <f>+AD23*35%</f>
        <v>628782.47609722207</v>
      </c>
      <c r="AG23" s="2">
        <f>+AD23*F23</f>
        <v>439921371.57666051</v>
      </c>
      <c r="AH23" s="2">
        <f>+AE23*F23</f>
        <v>61588992.02073247</v>
      </c>
      <c r="AI23" s="2">
        <f>+AF23*F23</f>
        <v>153972480.05183116</v>
      </c>
      <c r="AJ23" s="2">
        <f>SUM(AG23:AI23)</f>
        <v>655482843.64922416</v>
      </c>
      <c r="AK23" s="2">
        <f>+AD23*G23</f>
        <v>439921371.57666051</v>
      </c>
      <c r="AL23" s="2">
        <f>+AE23*G23</f>
        <v>61588992.02073247</v>
      </c>
      <c r="AM23" s="2">
        <f>+AF23*G23</f>
        <v>153972480.05183116</v>
      </c>
      <c r="AN23" s="155">
        <f>SUM(AK23:AM23)</f>
        <v>655482843.64922416</v>
      </c>
      <c r="AQ23" s="145" t="s">
        <v>525</v>
      </c>
      <c r="AU23" s="8">
        <f>+BH23</f>
        <v>250000</v>
      </c>
      <c r="AV23" s="8">
        <f>+L23</f>
        <v>1796521.3602777775</v>
      </c>
      <c r="AW23" s="2">
        <f>+AU23+AV23</f>
        <v>2046521.3602777775</v>
      </c>
      <c r="AX23" s="8">
        <f>F23*AW23</f>
        <v>501139871.57666051</v>
      </c>
      <c r="AY23" s="8">
        <f>IF(AQ23="CT",7%,5%)*AX23</f>
        <v>35079791.010366239</v>
      </c>
      <c r="AZ23" s="8">
        <f>AX23*2%</f>
        <v>10022797.43153321</v>
      </c>
      <c r="BA23" s="8">
        <f>IF(BB23&gt;0,0,AX23*5%)</f>
        <v>0</v>
      </c>
      <c r="BB23" s="8">
        <f>(AX23-BG23)*35%</f>
        <v>175398955.05183116</v>
      </c>
      <c r="BC23" s="8">
        <f>+AX23+AY23+AZ23+BA23+BB23</f>
        <v>721641415.07039106</v>
      </c>
      <c r="BD23" s="8">
        <f>AX23-AT23</f>
        <v>501139871.57666051</v>
      </c>
      <c r="BE23" s="2"/>
      <c r="BF23" s="8"/>
      <c r="BH23" s="2">
        <v>250000</v>
      </c>
    </row>
    <row r="24" spans="1:60" ht="34" hidden="1" outlineLevel="1" x14ac:dyDescent="0.2">
      <c r="A24" s="1" t="s">
        <v>255</v>
      </c>
      <c r="B24" s="82">
        <v>16</v>
      </c>
      <c r="C24" s="144" t="s">
        <v>195</v>
      </c>
      <c r="D24" s="144"/>
      <c r="E24" s="82" t="s">
        <v>104</v>
      </c>
      <c r="F24" s="143">
        <v>84.777500000000003</v>
      </c>
      <c r="G24" s="142">
        <f>+'[2]Công trình Nhà A1, A2'!Q297</f>
        <v>86.179000000000002</v>
      </c>
      <c r="H24" s="132"/>
      <c r="I24" s="132"/>
      <c r="J24" s="132"/>
      <c r="K24" s="156" t="str">
        <f>$K$23</f>
        <v>Bao gồm</v>
      </c>
      <c r="L24" s="157">
        <f>$L$23</f>
        <v>1796521.3602777775</v>
      </c>
      <c r="M24" s="157">
        <f>SUM(K24:L24)</f>
        <v>1796521.3602777775</v>
      </c>
      <c r="N24" s="83">
        <f>IF(V24&lt;&gt;"VTC VHm",_xlfn.XLOOKUP(Z24,$AC$4015:$AC$4035,$AD$4015:$AD$4035,0)*M24,_xlfn.XLOOKUP(Z24,$AC$4015:$AC$4035,$AD$4015:$AD$4035,0)*L24)</f>
        <v>628782.47609722207</v>
      </c>
      <c r="O24" s="83">
        <f>IF(V24&lt;&gt;"VTC VHm",_xlfn.XLOOKUP(Z24,$AC$4015:$AC$4035,$AE$4015:$AE$4035,0)*M24,_xlfn.XLOOKUP(Z24,$AC$4015:$AC$4035,$AE$4015:$AE$4035,0)*L24)</f>
        <v>0</v>
      </c>
      <c r="P24" s="83">
        <f>SUM(N24:O24)</f>
        <v>628782.47609722207</v>
      </c>
      <c r="Q24" s="157">
        <f>M24*G24</f>
        <v>154822414.30737859</v>
      </c>
      <c r="R24" s="157">
        <f>G24*P24</f>
        <v>54187845.007582501</v>
      </c>
      <c r="S24" s="83">
        <f>SUM(Q24:R24)</f>
        <v>209010259.31496108</v>
      </c>
      <c r="T24" s="156" t="s">
        <v>50</v>
      </c>
      <c r="U24" s="132"/>
      <c r="V24" s="132"/>
      <c r="W24" s="132"/>
      <c r="X24" s="44" t="s">
        <v>33</v>
      </c>
      <c r="Y24" s="44"/>
      <c r="Z24" s="44" t="s">
        <v>16</v>
      </c>
      <c r="AA24" s="44" t="s">
        <v>80</v>
      </c>
      <c r="AB24" s="2">
        <v>1660893.9670542059</v>
      </c>
      <c r="AC24" s="2">
        <v>140806438.29193795</v>
      </c>
      <c r="AD24" s="2">
        <f>+M24</f>
        <v>1796521.3602777775</v>
      </c>
      <c r="AE24" s="2">
        <f>+AD24*14%</f>
        <v>251512.99043888887</v>
      </c>
      <c r="AF24" s="155">
        <f>+AD24*35%</f>
        <v>628782.47609722207</v>
      </c>
      <c r="AG24" s="2">
        <f>+AD24*F24</f>
        <v>152304589.6209493</v>
      </c>
      <c r="AH24" s="2">
        <f>+AE24*F24</f>
        <v>21322642.546932902</v>
      </c>
      <c r="AI24" s="2">
        <f>+AF24*F24</f>
        <v>53306606.367332242</v>
      </c>
      <c r="AJ24" s="2">
        <f>SUM(AG24:AI24)</f>
        <v>226933838.53521445</v>
      </c>
      <c r="AK24" s="2">
        <f>+AD24*G24</f>
        <v>154822414.30737859</v>
      </c>
      <c r="AL24" s="2">
        <f>+AE24*G24</f>
        <v>21675138.003033005</v>
      </c>
      <c r="AM24" s="2">
        <f>+AF24*G24</f>
        <v>54187845.007582501</v>
      </c>
      <c r="AN24" s="155">
        <f>SUM(AK24:AM24)</f>
        <v>230685397.31799412</v>
      </c>
      <c r="AQ24" s="145" t="s">
        <v>525</v>
      </c>
      <c r="AU24" s="8">
        <f>+BH24</f>
        <v>250000</v>
      </c>
      <c r="AV24" s="8">
        <f>+L24</f>
        <v>1796521.3602777775</v>
      </c>
      <c r="AW24" s="2">
        <f>+AU24+AV24</f>
        <v>2046521.3602777775</v>
      </c>
      <c r="AX24" s="8">
        <f>F24*AW24</f>
        <v>173498964.6209493</v>
      </c>
      <c r="AY24" s="8">
        <f>IF(AQ24="CT",7%,5%)*AX24</f>
        <v>12144927.523466453</v>
      </c>
      <c r="AZ24" s="8">
        <f>AX24*2%</f>
        <v>3469979.2924189861</v>
      </c>
      <c r="BA24" s="8">
        <f>IF(BB24&gt;0,0,AX24*5%)</f>
        <v>0</v>
      </c>
      <c r="BB24" s="8">
        <f>(AX24-BG24)*35%</f>
        <v>60724637.61733225</v>
      </c>
      <c r="BC24" s="8">
        <f>+AX24+AY24+AZ24+BA24+BB24</f>
        <v>249838509.05416697</v>
      </c>
      <c r="BD24" s="8">
        <f>AX24-AT24</f>
        <v>173498964.6209493</v>
      </c>
      <c r="BE24" s="2"/>
      <c r="BF24" s="8"/>
      <c r="BH24" s="2">
        <v>250000</v>
      </c>
    </row>
    <row r="25" spans="1:60" ht="34" hidden="1" outlineLevel="1" x14ac:dyDescent="0.2">
      <c r="A25" s="1" t="s">
        <v>1098</v>
      </c>
      <c r="B25" s="82">
        <v>17</v>
      </c>
      <c r="C25" s="144" t="s">
        <v>1035</v>
      </c>
      <c r="D25" s="144"/>
      <c r="E25" s="82" t="s">
        <v>104</v>
      </c>
      <c r="F25" s="143">
        <v>11.912000000000001</v>
      </c>
      <c r="G25" s="142">
        <f>+[2]THKL!F24</f>
        <v>11.912000000000001</v>
      </c>
      <c r="H25" s="132"/>
      <c r="I25" s="132"/>
      <c r="J25" s="132"/>
      <c r="K25" s="156" t="str">
        <f>$K$23</f>
        <v>Bao gồm</v>
      </c>
      <c r="L25" s="157">
        <f>$L$23</f>
        <v>1796521.3602777775</v>
      </c>
      <c r="M25" s="157">
        <f>SUM(K25:L25)</f>
        <v>1796521.3602777775</v>
      </c>
      <c r="N25" s="83">
        <f>IF(V25&lt;&gt;"VTC VHm",_xlfn.XLOOKUP(Z25,$AC$4015:$AC$4035,$AD$4015:$AD$4035,0)*M25,_xlfn.XLOOKUP(Z25,$AC$4015:$AC$4035,$AD$4015:$AD$4035,0)*L25)</f>
        <v>628782.47609722207</v>
      </c>
      <c r="O25" s="83">
        <f>IF(V25&lt;&gt;"VTC VHm",_xlfn.XLOOKUP(Z25,$AC$4015:$AC$4035,$AE$4015:$AE$4035,0)*M25,_xlfn.XLOOKUP(Z25,$AC$4015:$AC$4035,$AE$4015:$AE$4035,0)*L25)</f>
        <v>0</v>
      </c>
      <c r="P25" s="83">
        <f>SUM(N25:O25)</f>
        <v>628782.47609722207</v>
      </c>
      <c r="Q25" s="157">
        <f>M25*G25</f>
        <v>21400162.443628889</v>
      </c>
      <c r="R25" s="157">
        <f>G25*P25</f>
        <v>7490056.8552701101</v>
      </c>
      <c r="S25" s="83">
        <f>SUM(Q25:R25)</f>
        <v>28890219.298898999</v>
      </c>
      <c r="T25" s="156" t="s">
        <v>50</v>
      </c>
      <c r="U25" s="132"/>
      <c r="V25" s="132"/>
      <c r="W25" s="132"/>
      <c r="X25" s="44" t="s">
        <v>33</v>
      </c>
      <c r="Y25" s="44"/>
      <c r="Z25" s="44" t="s">
        <v>16</v>
      </c>
      <c r="AA25" s="44" t="s">
        <v>80</v>
      </c>
      <c r="AB25" s="2">
        <v>1626129.6549786362</v>
      </c>
      <c r="AC25" s="2">
        <v>19370456.450105514</v>
      </c>
      <c r="AD25" s="2">
        <f>+M25</f>
        <v>1796521.3602777775</v>
      </c>
      <c r="AE25" s="2">
        <f>+AD25*14%</f>
        <v>251512.99043888887</v>
      </c>
      <c r="AF25" s="155">
        <f>+AD25*35%</f>
        <v>628782.47609722207</v>
      </c>
      <c r="AG25" s="2">
        <f>+AD25*F25</f>
        <v>21400162.443628889</v>
      </c>
      <c r="AH25" s="2">
        <f>+AE25*F25</f>
        <v>2996022.7421080442</v>
      </c>
      <c r="AI25" s="2">
        <f>+AF25*F25</f>
        <v>7490056.8552701101</v>
      </c>
      <c r="AJ25" s="2">
        <f>SUM(AG25:AI25)</f>
        <v>31886242.041007042</v>
      </c>
      <c r="AK25" s="2">
        <f>+AD25*G25</f>
        <v>21400162.443628889</v>
      </c>
      <c r="AL25" s="2">
        <f>+AE25*G25</f>
        <v>2996022.7421080442</v>
      </c>
      <c r="AM25" s="2">
        <f>+AF25*G25</f>
        <v>7490056.8552701101</v>
      </c>
      <c r="AN25" s="155">
        <f>SUM(AK25:AM25)</f>
        <v>31886242.041007042</v>
      </c>
      <c r="AQ25" s="145" t="s">
        <v>525</v>
      </c>
      <c r="AU25" s="8">
        <f>+BH25</f>
        <v>250000</v>
      </c>
      <c r="AV25" s="8">
        <f>+L25</f>
        <v>1796521.3602777775</v>
      </c>
      <c r="AW25" s="2">
        <f>+AU25+AV25</f>
        <v>2046521.3602777775</v>
      </c>
      <c r="AX25" s="8">
        <f>F25*AW25</f>
        <v>24378162.443628889</v>
      </c>
      <c r="AY25" s="8">
        <f>IF(AQ25="CT",7%,5%)*AX25</f>
        <v>1706471.3710540223</v>
      </c>
      <c r="AZ25" s="8">
        <f>AX25*2%</f>
        <v>487563.24887257779</v>
      </c>
      <c r="BA25" s="8">
        <f>IF(BB25&gt;0,0,AX25*5%)</f>
        <v>0</v>
      </c>
      <c r="BB25" s="8">
        <f>(AX25-BG25)*35%</f>
        <v>8532356.8552701101</v>
      </c>
      <c r="BC25" s="8">
        <f>+AX25+AY25+AZ25+BA25+BB25</f>
        <v>35104553.918825597</v>
      </c>
      <c r="BD25" s="8">
        <f>AX25-AT25</f>
        <v>24378162.443628889</v>
      </c>
      <c r="BE25" s="2"/>
      <c r="BF25" s="8"/>
      <c r="BH25" s="2">
        <v>250000</v>
      </c>
    </row>
    <row r="26" spans="1:60" ht="51" hidden="1" outlineLevel="1" x14ac:dyDescent="0.2">
      <c r="A26" s="1" t="s">
        <v>1510</v>
      </c>
      <c r="B26" s="82">
        <v>18</v>
      </c>
      <c r="C26" s="144" t="s">
        <v>1547</v>
      </c>
      <c r="D26" s="144"/>
      <c r="E26" s="82" t="s">
        <v>104</v>
      </c>
      <c r="F26" s="143">
        <v>1140.3326999999999</v>
      </c>
      <c r="G26" s="142">
        <f>+'[2]Công trình Nhà A1, A2'!Q411</f>
        <v>1140.3326999999999</v>
      </c>
      <c r="H26" s="176"/>
      <c r="I26" s="176"/>
      <c r="J26" s="176"/>
      <c r="K26" s="125" t="str">
        <f>$K$13</f>
        <v>Bao gồm</v>
      </c>
      <c r="L26" s="84">
        <f>$L$13</f>
        <v>2408922.222222222</v>
      </c>
      <c r="M26" s="157">
        <f>SUM(K26:L26)</f>
        <v>2408922.222222222</v>
      </c>
      <c r="N26" s="83">
        <f>IF(V26&lt;&gt;"VTC VHm",_xlfn.XLOOKUP(Z26,$AC$4015:$AC$4035,$AD$4015:$AD$4035,0)*M26,_xlfn.XLOOKUP(Z26,$AC$4015:$AC$4035,$AD$4015:$AD$4035,0)*L26)</f>
        <v>843122.77777777764</v>
      </c>
      <c r="O26" s="83">
        <f>IF(V26&lt;&gt;"VTC VHm",_xlfn.XLOOKUP(Z26,$AC$4015:$AC$4035,$AE$4015:$AE$4035,0)*M26,_xlfn.XLOOKUP(Z26,$AC$4015:$AC$4035,$AE$4015:$AE$4035,0)*L26)</f>
        <v>0</v>
      </c>
      <c r="P26" s="83">
        <f>SUM(N26:O26)</f>
        <v>843122.77777777764</v>
      </c>
      <c r="Q26" s="157">
        <f>M26*G26</f>
        <v>2746972781.7566662</v>
      </c>
      <c r="R26" s="157">
        <f>G26*P26</f>
        <v>961440473.61483312</v>
      </c>
      <c r="S26" s="83">
        <f>SUM(Q26:R26)</f>
        <v>3708413255.3714991</v>
      </c>
      <c r="T26" s="125" t="s">
        <v>103</v>
      </c>
      <c r="U26" s="176"/>
      <c r="V26" s="176"/>
      <c r="W26" s="176"/>
      <c r="X26" s="44" t="s">
        <v>33</v>
      </c>
      <c r="Y26" s="44"/>
      <c r="Z26" s="44" t="s">
        <v>16</v>
      </c>
      <c r="AA26" s="44" t="s">
        <v>80</v>
      </c>
      <c r="AB26" s="2">
        <v>2441745.426943914</v>
      </c>
      <c r="AC26" s="2">
        <v>2784402155.4196062</v>
      </c>
      <c r="AD26" s="2">
        <f>+M26</f>
        <v>2408922.222222222</v>
      </c>
      <c r="AE26" s="2">
        <f>+AD26*14%</f>
        <v>337249.11111111112</v>
      </c>
      <c r="AF26" s="155">
        <f>+AD26*35%</f>
        <v>843122.77777777764</v>
      </c>
      <c r="AG26" s="2">
        <f>+AD26*F26</f>
        <v>2746972781.7566662</v>
      </c>
      <c r="AH26" s="2">
        <f>+AE26*F26</f>
        <v>384576189.44593334</v>
      </c>
      <c r="AI26" s="2">
        <f>+AF26*F26</f>
        <v>961440473.61483312</v>
      </c>
      <c r="AJ26" s="2">
        <f>SUM(AG26:AI26)</f>
        <v>4092989444.8174324</v>
      </c>
      <c r="AK26" s="2">
        <f>+AD26*G26</f>
        <v>2746972781.7566662</v>
      </c>
      <c r="AL26" s="2">
        <f>+AE26*G26</f>
        <v>384576189.44593334</v>
      </c>
      <c r="AM26" s="2">
        <f>+AF26*G26</f>
        <v>961440473.61483312</v>
      </c>
      <c r="AN26" s="155">
        <f>SUM(AK26:AM26)</f>
        <v>4092989444.8174324</v>
      </c>
      <c r="AQ26" s="145" t="s">
        <v>525</v>
      </c>
      <c r="AU26" s="8">
        <f>+BH26</f>
        <v>250000</v>
      </c>
      <c r="AV26" s="8">
        <f>+L26</f>
        <v>2408922.222222222</v>
      </c>
      <c r="AW26" s="2">
        <f>+AU26+AV26</f>
        <v>2658922.222222222</v>
      </c>
      <c r="AX26" s="8">
        <f>F26*AW26</f>
        <v>3032055956.7566662</v>
      </c>
      <c r="AY26" s="8">
        <f>IF(AQ26="CT",7%,5%)*AX26</f>
        <v>212243916.97296664</v>
      </c>
      <c r="AZ26" s="8">
        <f>AX26*2%</f>
        <v>60641119.135133326</v>
      </c>
      <c r="BA26" s="8">
        <f>IF(BB26&gt;0,0,AX26*5%)</f>
        <v>0</v>
      </c>
      <c r="BB26" s="8">
        <f>(AX26-BG26)*35%</f>
        <v>1061219584.8648331</v>
      </c>
      <c r="BC26" s="8">
        <f>+AX26+AY26+AZ26+BA26+BB26</f>
        <v>4366160577.729599</v>
      </c>
      <c r="BD26" s="8">
        <f>AX26-AT26</f>
        <v>3032055956.7566662</v>
      </c>
      <c r="BE26" s="2"/>
      <c r="BF26" s="8"/>
      <c r="BH26" s="2">
        <v>250000</v>
      </c>
    </row>
    <row r="27" spans="1:60" ht="51" hidden="1" outlineLevel="1" x14ac:dyDescent="0.2">
      <c r="A27" s="1" t="s">
        <v>1510</v>
      </c>
      <c r="B27" s="82">
        <v>19</v>
      </c>
      <c r="C27" s="144" t="s">
        <v>1547</v>
      </c>
      <c r="D27" s="144"/>
      <c r="E27" s="82" t="s">
        <v>104</v>
      </c>
      <c r="F27" s="143">
        <v>1150.8439000000001</v>
      </c>
      <c r="G27" s="142">
        <f>+'[2]Công trình Nhà A1, A2'!Q437</f>
        <v>1188.1811</v>
      </c>
      <c r="H27" s="176"/>
      <c r="I27" s="176"/>
      <c r="J27" s="176"/>
      <c r="K27" s="125" t="str">
        <f>$K$13</f>
        <v>Bao gồm</v>
      </c>
      <c r="L27" s="84">
        <f>$L$13</f>
        <v>2408922.222222222</v>
      </c>
      <c r="M27" s="157">
        <f>SUM(K27:L27)</f>
        <v>2408922.222222222</v>
      </c>
      <c r="N27" s="83">
        <f>IF(V27&lt;&gt;"VTC VHm",_xlfn.XLOOKUP(Z27,$AC$4015:$AC$4035,$AD$4015:$AD$4035,0)*M27,_xlfn.XLOOKUP(Z27,$AC$4015:$AC$4035,$AD$4015:$AD$4035,0)*L27)</f>
        <v>843122.77777777764</v>
      </c>
      <c r="O27" s="83">
        <f>IF(V27&lt;&gt;"VTC VHm",_xlfn.XLOOKUP(Z27,$AC$4015:$AC$4035,$AE$4015:$AE$4035,0)*M27,_xlfn.XLOOKUP(Z27,$AC$4015:$AC$4035,$AE$4015:$AE$4035,0)*L27)</f>
        <v>0</v>
      </c>
      <c r="P27" s="83">
        <f>SUM(N27:O27)</f>
        <v>843122.77777777764</v>
      </c>
      <c r="Q27" s="157">
        <f>M27*G27</f>
        <v>2862235855.8144441</v>
      </c>
      <c r="R27" s="157">
        <f>G27*P27</f>
        <v>1001782549.5350554</v>
      </c>
      <c r="S27" s="83">
        <f>SUM(Q27:R27)</f>
        <v>3864018405.3494997</v>
      </c>
      <c r="T27" s="125" t="s">
        <v>103</v>
      </c>
      <c r="U27" s="176"/>
      <c r="V27" s="176"/>
      <c r="W27" s="176"/>
      <c r="X27" s="44" t="s">
        <v>33</v>
      </c>
      <c r="Y27" s="44"/>
      <c r="Z27" s="44" t="s">
        <v>16</v>
      </c>
      <c r="AA27" s="44" t="s">
        <v>80</v>
      </c>
      <c r="AB27" s="2">
        <v>2404265.1124677504</v>
      </c>
      <c r="AC27" s="2">
        <v>2766933838.6663246</v>
      </c>
      <c r="AD27" s="2">
        <f>+M27</f>
        <v>2408922.222222222</v>
      </c>
      <c r="AE27" s="2">
        <f>+AD27*14%</f>
        <v>337249.11111111112</v>
      </c>
      <c r="AF27" s="155">
        <f>+AD27*35%</f>
        <v>843122.77777777764</v>
      </c>
      <c r="AG27" s="2">
        <f>+AD27*F27</f>
        <v>2772293445.018889</v>
      </c>
      <c r="AH27" s="2">
        <f>+AE27*F27</f>
        <v>388121082.30264449</v>
      </c>
      <c r="AI27" s="2">
        <f>+AF27*F27</f>
        <v>970302705.75661099</v>
      </c>
      <c r="AJ27" s="2">
        <f>SUM(AG27:AI27)</f>
        <v>4130717233.0781441</v>
      </c>
      <c r="AK27" s="2">
        <f>+AD27*G27</f>
        <v>2862235855.8144441</v>
      </c>
      <c r="AL27" s="2">
        <f>+AE27*G27</f>
        <v>400713019.81402224</v>
      </c>
      <c r="AM27" s="2">
        <f>+AF27*G27</f>
        <v>1001782549.5350554</v>
      </c>
      <c r="AN27" s="155">
        <f>SUM(AK27:AM27)</f>
        <v>4264731425.1635218</v>
      </c>
      <c r="AQ27" s="145" t="s">
        <v>525</v>
      </c>
      <c r="AU27" s="8">
        <f>+BH27</f>
        <v>250000</v>
      </c>
      <c r="AV27" s="8">
        <f>+L27</f>
        <v>2408922.222222222</v>
      </c>
      <c r="AW27" s="2">
        <f>+AU27+AV27</f>
        <v>2658922.222222222</v>
      </c>
      <c r="AX27" s="8">
        <f>F27*AW27</f>
        <v>3060004420.018889</v>
      </c>
      <c r="AY27" s="8">
        <f>IF(AQ27="CT",7%,5%)*AX27</f>
        <v>214200309.40132225</v>
      </c>
      <c r="AZ27" s="8">
        <f>AX27*2%</f>
        <v>61200088.40037778</v>
      </c>
      <c r="BA27" s="8">
        <f>IF(BB27&gt;0,0,AX27*5%)</f>
        <v>0</v>
      </c>
      <c r="BB27" s="8">
        <f>(AX27-BG27)*35%</f>
        <v>1071001547.0066111</v>
      </c>
      <c r="BC27" s="8">
        <f>+AX27+AY27+AZ27+BA27+BB27</f>
        <v>4406406364.8271999</v>
      </c>
      <c r="BD27" s="8">
        <f>AX27-AT27</f>
        <v>3060004420.018889</v>
      </c>
      <c r="BE27" s="2"/>
      <c r="BF27" s="8"/>
      <c r="BH27" s="2">
        <v>250000</v>
      </c>
    </row>
    <row r="28" spans="1:60" ht="51" hidden="1" outlineLevel="1" x14ac:dyDescent="0.2">
      <c r="A28" s="1" t="s">
        <v>1546</v>
      </c>
      <c r="B28" s="82">
        <v>20</v>
      </c>
      <c r="C28" s="144" t="s">
        <v>1545</v>
      </c>
      <c r="D28" s="144"/>
      <c r="E28" s="82" t="s">
        <v>104</v>
      </c>
      <c r="F28" s="143">
        <v>340.04059999999998</v>
      </c>
      <c r="G28" s="142">
        <f>+'[2]Công trình Nhà A1, A2'!Q550</f>
        <v>340.04059999999998</v>
      </c>
      <c r="H28" s="132"/>
      <c r="I28" s="132"/>
      <c r="J28" s="132"/>
      <c r="K28" s="125" t="str">
        <f>$K$13</f>
        <v>Bao gồm</v>
      </c>
      <c r="L28" s="84">
        <f>$L$13</f>
        <v>2408922.222222222</v>
      </c>
      <c r="M28" s="157">
        <f>SUM(K28:L28)</f>
        <v>2408922.222222222</v>
      </c>
      <c r="N28" s="83">
        <f>IF(V28&lt;&gt;"VTC VHm",_xlfn.XLOOKUP(Z28,$AC$4015:$AC$4035,$AD$4015:$AD$4035,0)*M28,_xlfn.XLOOKUP(Z28,$AC$4015:$AC$4035,$AD$4015:$AD$4035,0)*L28)</f>
        <v>843122.77777777764</v>
      </c>
      <c r="O28" s="83">
        <f>IF(V28&lt;&gt;"VTC VHm",_xlfn.XLOOKUP(Z28,$AC$4015:$AC$4035,$AE$4015:$AE$4035,0)*M28,_xlfn.XLOOKUP(Z28,$AC$4015:$AC$4035,$AE$4015:$AE$4035,0)*L28)</f>
        <v>0</v>
      </c>
      <c r="P28" s="83">
        <f>SUM(N28:O28)</f>
        <v>843122.77777777764</v>
      </c>
      <c r="Q28" s="157">
        <f>M28*G28</f>
        <v>819131357.79777765</v>
      </c>
      <c r="R28" s="157">
        <f>G28*P28</f>
        <v>286695975.22922218</v>
      </c>
      <c r="S28" s="83">
        <f>SUM(Q28:R28)</f>
        <v>1105827333.027</v>
      </c>
      <c r="T28" s="125" t="s">
        <v>103</v>
      </c>
      <c r="U28" s="132"/>
      <c r="V28" s="132"/>
      <c r="W28" s="132"/>
      <c r="X28" s="44" t="s">
        <v>33</v>
      </c>
      <c r="Y28" s="44"/>
      <c r="Z28" s="44" t="s">
        <v>16</v>
      </c>
      <c r="AA28" s="44" t="s">
        <v>80</v>
      </c>
      <c r="AB28" s="2">
        <v>2789581.2968510827</v>
      </c>
      <c r="AC28" s="2">
        <v>948570897.93002021</v>
      </c>
      <c r="AD28" s="2">
        <f>+M28</f>
        <v>2408922.222222222</v>
      </c>
      <c r="AE28" s="2">
        <f>+AD28*14%</f>
        <v>337249.11111111112</v>
      </c>
      <c r="AF28" s="155">
        <f>+AD28*35%</f>
        <v>843122.77777777764</v>
      </c>
      <c r="AG28" s="2">
        <f>+AD28*F28</f>
        <v>819131357.79777765</v>
      </c>
      <c r="AH28" s="2">
        <f>+AE28*F28</f>
        <v>114678390.09168889</v>
      </c>
      <c r="AI28" s="2">
        <f>+AF28*F28</f>
        <v>286695975.22922218</v>
      </c>
      <c r="AJ28" s="2">
        <f>SUM(AG28:AI28)</f>
        <v>1220505723.1186886</v>
      </c>
      <c r="AK28" s="2">
        <f>+AD28*G28</f>
        <v>819131357.79777765</v>
      </c>
      <c r="AL28" s="2">
        <f>+AE28*G28</f>
        <v>114678390.09168889</v>
      </c>
      <c r="AM28" s="2">
        <f>+AF28*G28</f>
        <v>286695975.22922218</v>
      </c>
      <c r="AN28" s="155">
        <f>SUM(AK28:AM28)</f>
        <v>1220505723.1186886</v>
      </c>
      <c r="AQ28" s="145" t="s">
        <v>525</v>
      </c>
      <c r="AU28" s="8">
        <f>+BH28</f>
        <v>250000</v>
      </c>
      <c r="AV28" s="8">
        <f>+L28</f>
        <v>2408922.222222222</v>
      </c>
      <c r="AW28" s="2">
        <f>+AU28+AV28</f>
        <v>2658922.222222222</v>
      </c>
      <c r="AX28" s="8">
        <f>F28*AW28</f>
        <v>904141507.79777765</v>
      </c>
      <c r="AY28" s="8">
        <f>IF(AQ28="CT",7%,5%)*AX28</f>
        <v>63289905.545844443</v>
      </c>
      <c r="AZ28" s="8">
        <f>AX28*2%</f>
        <v>18082830.155955553</v>
      </c>
      <c r="BA28" s="8">
        <f>IF(BB28&gt;0,0,AX28*5%)</f>
        <v>0</v>
      </c>
      <c r="BB28" s="8">
        <f>(AX28-BG28)*35%</f>
        <v>316449527.72922218</v>
      </c>
      <c r="BC28" s="8">
        <f>+AX28+AY28+AZ28+BA28+BB28</f>
        <v>1301963771.2287998</v>
      </c>
      <c r="BD28" s="8">
        <f>AX28-AT28</f>
        <v>904141507.79777765</v>
      </c>
      <c r="BE28" s="2"/>
      <c r="BF28" s="8"/>
      <c r="BH28" s="2">
        <v>250000</v>
      </c>
    </row>
    <row r="29" spans="1:60" ht="34" hidden="1" outlineLevel="1" x14ac:dyDescent="0.2">
      <c r="A29" s="1" t="s">
        <v>1095</v>
      </c>
      <c r="B29" s="82">
        <v>21</v>
      </c>
      <c r="C29" s="144" t="s">
        <v>137</v>
      </c>
      <c r="D29" s="144"/>
      <c r="E29" s="82" t="s">
        <v>91</v>
      </c>
      <c r="F29" s="143">
        <v>100.2564</v>
      </c>
      <c r="G29" s="142">
        <f>+'[2]Công trình Nhà A1, A2'!Q556</f>
        <v>100.2564</v>
      </c>
      <c r="H29" s="132"/>
      <c r="I29" s="132"/>
      <c r="J29" s="132"/>
      <c r="K29" s="156">
        <f>$L$4010*1000</f>
        <v>15266666.666666666</v>
      </c>
      <c r="L29" s="157">
        <f>'[3]BDG (XD)'!$AA$962*1000</f>
        <v>7690671</v>
      </c>
      <c r="M29" s="157">
        <f>SUM(K29:L29)</f>
        <v>22957337.666666664</v>
      </c>
      <c r="N29" s="83">
        <f>IF(V29&lt;&gt;"VTC VHm",_xlfn.XLOOKUP(Z29,$AC$4015:$AC$4035,$AD$4015:$AD$4035,0)*M29,_xlfn.XLOOKUP(Z29,$AC$4015:$AC$4035,$AD$4015:$AD$4035,0)*L29)</f>
        <v>2691734.8499999996</v>
      </c>
      <c r="O29" s="83">
        <f>IF(V29&lt;&gt;"VTC VHm",_xlfn.XLOOKUP(Z29,$AC$4015:$AC$4035,$AE$4015:$AE$4035,0)*M29,_xlfn.XLOOKUP(Z29,$AC$4015:$AC$4035,$AE$4015:$AE$4035,0)*L29)</f>
        <v>0</v>
      </c>
      <c r="P29" s="83">
        <f>SUM(N29:O29)</f>
        <v>2691734.8499999996</v>
      </c>
      <c r="Q29" s="157">
        <f>M29*G29</f>
        <v>2301620028.0443997</v>
      </c>
      <c r="R29" s="157">
        <f>G29*P29</f>
        <v>269863645.81553996</v>
      </c>
      <c r="S29" s="83">
        <f>SUM(Q29:R29)</f>
        <v>2571483673.8599396</v>
      </c>
      <c r="T29" s="156" t="s">
        <v>50</v>
      </c>
      <c r="U29" s="132"/>
      <c r="V29" s="82" t="s">
        <v>34</v>
      </c>
      <c r="W29" s="132"/>
      <c r="X29" s="44" t="s">
        <v>33</v>
      </c>
      <c r="Y29" s="44"/>
      <c r="Z29" s="44" t="s">
        <v>16</v>
      </c>
      <c r="AA29" s="44" t="s">
        <v>80</v>
      </c>
      <c r="AB29" s="2">
        <v>22099173.197620202</v>
      </c>
      <c r="AC29" s="2">
        <v>2215583547.7698898</v>
      </c>
      <c r="AD29" s="2">
        <f>+M29</f>
        <v>22957337.666666664</v>
      </c>
      <c r="AE29" s="2">
        <f>+AD29*14%</f>
        <v>3214027.2733333334</v>
      </c>
      <c r="AF29" s="155">
        <f>+AD29*35%</f>
        <v>8035068.1833333317</v>
      </c>
      <c r="AG29" s="2">
        <f>+AD29*F29</f>
        <v>2301620028.0443997</v>
      </c>
      <c r="AH29" s="2">
        <f>+AE29*F29</f>
        <v>322226803.92621601</v>
      </c>
      <c r="AI29" s="2">
        <f>+AF29*F29</f>
        <v>805567009.81553984</v>
      </c>
      <c r="AJ29" s="2">
        <f>SUM(AG29:AI29)</f>
        <v>3429413841.7861557</v>
      </c>
      <c r="AK29" s="2">
        <f>+AD29*G29</f>
        <v>2301620028.0443997</v>
      </c>
      <c r="AL29" s="2">
        <f>+AE29*G29</f>
        <v>322226803.92621601</v>
      </c>
      <c r="AM29" s="2">
        <f>+AF29*G29</f>
        <v>805567009.81553984</v>
      </c>
      <c r="AN29" s="155">
        <f>SUM(AK29:AM29)</f>
        <v>3429413841.7861557</v>
      </c>
      <c r="AQ29" s="145" t="s">
        <v>525</v>
      </c>
      <c r="AU29" s="8">
        <f>+K29</f>
        <v>15266666.666666666</v>
      </c>
      <c r="AV29" s="8">
        <f>+L29</f>
        <v>7690671</v>
      </c>
      <c r="AW29" s="2">
        <f>+M29</f>
        <v>22957337.666666664</v>
      </c>
      <c r="AX29" s="8">
        <f>F29*AW29</f>
        <v>2301620028.0443997</v>
      </c>
      <c r="AY29" s="8">
        <f>IF(AQ29="CT",7%,5%)*AX29</f>
        <v>161113401.963108</v>
      </c>
      <c r="AZ29" s="8">
        <f>AX29*2%</f>
        <v>46032400.560887992</v>
      </c>
      <c r="BA29" s="8">
        <f>IF(BB29&gt;0,0,AX29*5%)</f>
        <v>0</v>
      </c>
      <c r="BB29" s="8">
        <f>(AX29-BG29)*35%</f>
        <v>269863645.8155399</v>
      </c>
      <c r="BC29" s="8">
        <f>+AX29+AY29+AZ29+BA29+BB29</f>
        <v>2778629476.3839355</v>
      </c>
      <c r="BD29" s="8">
        <f>AX29-AT29</f>
        <v>2301620028.0443997</v>
      </c>
      <c r="BE29" s="2"/>
      <c r="BF29" s="8"/>
      <c r="BG29" s="7">
        <f>+K29*F29</f>
        <v>1530581040</v>
      </c>
      <c r="BH29" s="2"/>
    </row>
    <row r="30" spans="1:60" ht="34" hidden="1" outlineLevel="1" x14ac:dyDescent="0.2">
      <c r="A30" s="1" t="s">
        <v>1096</v>
      </c>
      <c r="B30" s="82">
        <v>22</v>
      </c>
      <c r="C30" s="144" t="s">
        <v>138</v>
      </c>
      <c r="D30" s="144"/>
      <c r="E30" s="82" t="s">
        <v>91</v>
      </c>
      <c r="F30" s="143">
        <v>16.367999999999999</v>
      </c>
      <c r="G30" s="142">
        <f>+[2]THKL!F29</f>
        <v>16.367999999999999</v>
      </c>
      <c r="H30" s="132"/>
      <c r="I30" s="132"/>
      <c r="J30" s="132"/>
      <c r="K30" s="156">
        <f>$K$4010*1000</f>
        <v>15050000</v>
      </c>
      <c r="L30" s="157">
        <f>'[3]BDG (XD)'!$AA$963*1000</f>
        <v>7690671</v>
      </c>
      <c r="M30" s="157">
        <f>SUM(K30:L30)</f>
        <v>22740671</v>
      </c>
      <c r="N30" s="83">
        <f>IF(V30&lt;&gt;"VTC VHm",_xlfn.XLOOKUP(Z30,$AC$4015:$AC$4035,$AD$4015:$AD$4035,0)*M30,_xlfn.XLOOKUP(Z30,$AC$4015:$AC$4035,$AD$4015:$AD$4035,0)*L30)</f>
        <v>2691734.8499999996</v>
      </c>
      <c r="O30" s="83">
        <f>IF(V30&lt;&gt;"VTC VHm",_xlfn.XLOOKUP(Z30,$AC$4015:$AC$4035,$AE$4015:$AE$4035,0)*M30,_xlfn.XLOOKUP(Z30,$AC$4015:$AC$4035,$AE$4015:$AE$4035,0)*L30)</f>
        <v>0</v>
      </c>
      <c r="P30" s="83">
        <f>SUM(N30:O30)</f>
        <v>2691734.8499999996</v>
      </c>
      <c r="Q30" s="157">
        <f>M30*G30</f>
        <v>372219302.92799997</v>
      </c>
      <c r="R30" s="157">
        <f>G30*P30</f>
        <v>44058316.024799988</v>
      </c>
      <c r="S30" s="83">
        <f>SUM(Q30:R30)</f>
        <v>416277618.95279998</v>
      </c>
      <c r="T30" s="156" t="s">
        <v>50</v>
      </c>
      <c r="U30" s="132"/>
      <c r="V30" s="82" t="s">
        <v>34</v>
      </c>
      <c r="W30" s="132"/>
      <c r="X30" s="44" t="s">
        <v>33</v>
      </c>
      <c r="Y30" s="44"/>
      <c r="Z30" s="44" t="s">
        <v>16</v>
      </c>
      <c r="AA30" s="44" t="s">
        <v>80</v>
      </c>
      <c r="AB30" s="2">
        <v>22922131.999585498</v>
      </c>
      <c r="AC30" s="2">
        <v>375189456.56921542</v>
      </c>
      <c r="AD30" s="2">
        <f>+M30</f>
        <v>22740671</v>
      </c>
      <c r="AE30" s="2">
        <f>+AD30*14%</f>
        <v>3183693.9400000004</v>
      </c>
      <c r="AF30" s="155">
        <f>+AD30*35%</f>
        <v>7959234.8499999996</v>
      </c>
      <c r="AG30" s="2">
        <f>+AD30*F30</f>
        <v>372219302.92799997</v>
      </c>
      <c r="AH30" s="2">
        <f>+AE30*F30</f>
        <v>52110702.40992</v>
      </c>
      <c r="AI30" s="2">
        <f>+AF30*F30</f>
        <v>130276756.02479999</v>
      </c>
      <c r="AJ30" s="2">
        <f>SUM(AG30:AI30)</f>
        <v>554606761.36271989</v>
      </c>
      <c r="AK30" s="2">
        <f>+AD30*G30</f>
        <v>372219302.92799997</v>
      </c>
      <c r="AL30" s="2">
        <f>+AE30*G30</f>
        <v>52110702.40992</v>
      </c>
      <c r="AM30" s="2">
        <f>+AF30*G30</f>
        <v>130276756.02479999</v>
      </c>
      <c r="AN30" s="155">
        <f>SUM(AK30:AM30)</f>
        <v>554606761.36271989</v>
      </c>
      <c r="AQ30" s="145" t="s">
        <v>525</v>
      </c>
      <c r="AU30" s="8">
        <f>+K30</f>
        <v>15050000</v>
      </c>
      <c r="AV30" s="8">
        <f>+L30</f>
        <v>7690671</v>
      </c>
      <c r="AW30" s="2">
        <f>+M30</f>
        <v>22740671</v>
      </c>
      <c r="AX30" s="8">
        <f>F30*AW30</f>
        <v>372219302.92799997</v>
      </c>
      <c r="AY30" s="8">
        <f>IF(AQ30="CT",7%,5%)*AX30</f>
        <v>26055351.20496</v>
      </c>
      <c r="AZ30" s="8">
        <f>AX30*2%</f>
        <v>7444386.0585599998</v>
      </c>
      <c r="BA30" s="8">
        <f>IF(BB30&gt;0,0,AX30*5%)</f>
        <v>0</v>
      </c>
      <c r="BB30" s="8">
        <f>(AX30-BG30)*35%</f>
        <v>44058316.024799995</v>
      </c>
      <c r="BC30" s="8">
        <f>+AX30+AY30+AZ30+BA30+BB30</f>
        <v>449777356.21631998</v>
      </c>
      <c r="BD30" s="8">
        <f>AX30-AT30</f>
        <v>372219302.92799997</v>
      </c>
      <c r="BE30" s="2"/>
      <c r="BF30" s="8"/>
      <c r="BG30" s="7">
        <f>+K30*F30</f>
        <v>246338399.99999997</v>
      </c>
      <c r="BH30" s="2"/>
    </row>
    <row r="31" spans="1:60" ht="34" hidden="1" outlineLevel="1" x14ac:dyDescent="0.2">
      <c r="A31" s="1" t="s">
        <v>1095</v>
      </c>
      <c r="B31" s="82">
        <v>23</v>
      </c>
      <c r="C31" s="144" t="s">
        <v>137</v>
      </c>
      <c r="D31" s="144"/>
      <c r="E31" s="82" t="s">
        <v>91</v>
      </c>
      <c r="F31" s="143">
        <v>27.180700000000002</v>
      </c>
      <c r="G31" s="142">
        <f>+[2]THKL!F30</f>
        <v>27.180700000000002</v>
      </c>
      <c r="H31" s="132"/>
      <c r="I31" s="132"/>
      <c r="J31" s="132"/>
      <c r="K31" s="156">
        <f>$L$4010*1000</f>
        <v>15266666.666666666</v>
      </c>
      <c r="L31" s="157">
        <f>'[3]BDG (XD)'!$AA$963*1000</f>
        <v>7690671</v>
      </c>
      <c r="M31" s="157">
        <f>SUM(K31:L31)</f>
        <v>22957337.666666664</v>
      </c>
      <c r="N31" s="83">
        <f>IF(V31&lt;&gt;"VTC VHm",_xlfn.XLOOKUP(Z31,$AC$4015:$AC$4035,$AD$4015:$AD$4035,0)*M31,_xlfn.XLOOKUP(Z31,$AC$4015:$AC$4035,$AD$4015:$AD$4035,0)*L31)</f>
        <v>2691734.8499999996</v>
      </c>
      <c r="O31" s="83">
        <f>IF(V31&lt;&gt;"VTC VHm",_xlfn.XLOOKUP(Z31,$AC$4015:$AC$4035,$AE$4015:$AE$4035,0)*M31,_xlfn.XLOOKUP(Z31,$AC$4015:$AC$4035,$AE$4015:$AE$4035,0)*L31)</f>
        <v>0</v>
      </c>
      <c r="P31" s="83">
        <f>SUM(N31:O31)</f>
        <v>2691734.8499999996</v>
      </c>
      <c r="Q31" s="157">
        <f>M31*G31</f>
        <v>623996507.91636658</v>
      </c>
      <c r="R31" s="157">
        <f>G31*P31</f>
        <v>73163237.437394992</v>
      </c>
      <c r="S31" s="83">
        <f>SUM(Q31:R31)</f>
        <v>697159745.35376155</v>
      </c>
      <c r="T31" s="156" t="s">
        <v>50</v>
      </c>
      <c r="U31" s="132"/>
      <c r="V31" s="82" t="s">
        <v>34</v>
      </c>
      <c r="W31" s="132"/>
      <c r="X31" s="44" t="s">
        <v>33</v>
      </c>
      <c r="Y31" s="44"/>
      <c r="Z31" s="44" t="s">
        <v>16</v>
      </c>
      <c r="AA31" s="44" t="s">
        <v>80</v>
      </c>
      <c r="AB31" s="2">
        <v>22099173.197620202</v>
      </c>
      <c r="AC31" s="2">
        <v>600670996.93255544</v>
      </c>
      <c r="AD31" s="2">
        <f>+M31</f>
        <v>22957337.666666664</v>
      </c>
      <c r="AE31" s="2">
        <f>+AD31*14%</f>
        <v>3214027.2733333334</v>
      </c>
      <c r="AF31" s="155">
        <f>+AD31*35%</f>
        <v>8035068.1833333317</v>
      </c>
      <c r="AG31" s="2">
        <f>+AD31*F31</f>
        <v>623996507.91636658</v>
      </c>
      <c r="AH31" s="2">
        <f>+AE31*F31</f>
        <v>87359511.108291343</v>
      </c>
      <c r="AI31" s="2">
        <f>+AF31*F31</f>
        <v>218398777.77072829</v>
      </c>
      <c r="AJ31" s="2">
        <f>SUM(AG31:AI31)</f>
        <v>929754796.79538631</v>
      </c>
      <c r="AK31" s="2">
        <f>+AD31*G31</f>
        <v>623996507.91636658</v>
      </c>
      <c r="AL31" s="2">
        <f>+AE31*G31</f>
        <v>87359511.108291343</v>
      </c>
      <c r="AM31" s="2">
        <f>+AF31*G31</f>
        <v>218398777.77072829</v>
      </c>
      <c r="AN31" s="155">
        <f>SUM(AK31:AM31)</f>
        <v>929754796.79538631</v>
      </c>
      <c r="AQ31" s="145" t="s">
        <v>525</v>
      </c>
      <c r="AU31" s="8">
        <f>+K31</f>
        <v>15266666.666666666</v>
      </c>
      <c r="AV31" s="8">
        <f>+L31</f>
        <v>7690671</v>
      </c>
      <c r="AW31" s="2">
        <f>+M31</f>
        <v>22957337.666666664</v>
      </c>
      <c r="AX31" s="8">
        <f>F31*AW31</f>
        <v>623996507.91636658</v>
      </c>
      <c r="AY31" s="8">
        <f>IF(AQ31="CT",7%,5%)*AX31</f>
        <v>43679755.554145664</v>
      </c>
      <c r="AZ31" s="8">
        <f>AX31*2%</f>
        <v>12479930.158327332</v>
      </c>
      <c r="BA31" s="8">
        <f>IF(BB31&gt;0,0,AX31*5%)</f>
        <v>0</v>
      </c>
      <c r="BB31" s="8">
        <f>(AX31-BG31)*35%</f>
        <v>73163237.437394962</v>
      </c>
      <c r="BC31" s="8">
        <f>+AX31+AY31+AZ31+BA31+BB31</f>
        <v>753319431.06623459</v>
      </c>
      <c r="BD31" s="8">
        <f>AX31-AT31</f>
        <v>623996507.91636658</v>
      </c>
      <c r="BE31" s="2"/>
      <c r="BF31" s="8"/>
      <c r="BG31" s="7">
        <f>+K31*F31</f>
        <v>414958686.66666669</v>
      </c>
      <c r="BH31" s="2"/>
    </row>
    <row r="32" spans="1:60" ht="34" hidden="1" outlineLevel="1" x14ac:dyDescent="0.2">
      <c r="A32" s="1" t="s">
        <v>1094</v>
      </c>
      <c r="B32" s="82">
        <v>24</v>
      </c>
      <c r="C32" s="144" t="s">
        <v>145</v>
      </c>
      <c r="D32" s="144"/>
      <c r="E32" s="82" t="s">
        <v>91</v>
      </c>
      <c r="F32" s="143">
        <v>109.2573</v>
      </c>
      <c r="G32" s="142">
        <f>+'[2]Công trình Nhà A1, A2'!Q562</f>
        <v>109.2573</v>
      </c>
      <c r="H32" s="132"/>
      <c r="I32" s="132"/>
      <c r="J32" s="132"/>
      <c r="K32" s="156">
        <f>$L$4010*1000</f>
        <v>15266666.666666666</v>
      </c>
      <c r="L32" s="157">
        <f>'[3]BDG (XD)'!$AA$963*1000</f>
        <v>7690671</v>
      </c>
      <c r="M32" s="157">
        <f>SUM(K32:L32)</f>
        <v>22957337.666666664</v>
      </c>
      <c r="N32" s="83">
        <f>IF(V32&lt;&gt;"VTC VHm",_xlfn.XLOOKUP(Z32,$AC$4015:$AC$4035,$AD$4015:$AD$4035,0)*M32,_xlfn.XLOOKUP(Z32,$AC$4015:$AC$4035,$AD$4015:$AD$4035,0)*L32)</f>
        <v>2691734.8499999996</v>
      </c>
      <c r="O32" s="83">
        <f>IF(V32&lt;&gt;"VTC VHm",_xlfn.XLOOKUP(Z32,$AC$4015:$AC$4035,$AE$4015:$AE$4035,0)*M32,_xlfn.XLOOKUP(Z32,$AC$4015:$AC$4035,$AE$4015:$AE$4035,0)*L32)</f>
        <v>0</v>
      </c>
      <c r="P32" s="83">
        <f>SUM(N32:O32)</f>
        <v>2691734.8499999996</v>
      </c>
      <c r="Q32" s="157">
        <f>M32*G32</f>
        <v>2508256728.6482997</v>
      </c>
      <c r="R32" s="157">
        <f>G32*P32</f>
        <v>294091682.02690494</v>
      </c>
      <c r="S32" s="83">
        <f>SUM(Q32:R32)</f>
        <v>2802348410.6752048</v>
      </c>
      <c r="T32" s="156" t="s">
        <v>50</v>
      </c>
      <c r="U32" s="132"/>
      <c r="V32" s="82" t="s">
        <v>34</v>
      </c>
      <c r="W32" s="132"/>
      <c r="X32" s="44" t="s">
        <v>33</v>
      </c>
      <c r="Y32" s="44"/>
      <c r="Z32" s="44" t="s">
        <v>16</v>
      </c>
      <c r="AA32" s="44" t="s">
        <v>80</v>
      </c>
      <c r="AB32" s="2">
        <v>21490498.208404496</v>
      </c>
      <c r="AC32" s="2">
        <v>2347993809.9051127</v>
      </c>
      <c r="AD32" s="2">
        <f>+M32</f>
        <v>22957337.666666664</v>
      </c>
      <c r="AE32" s="2">
        <f>+AD32*14%</f>
        <v>3214027.2733333334</v>
      </c>
      <c r="AF32" s="155">
        <f>+AD32*35%</f>
        <v>8035068.1833333317</v>
      </c>
      <c r="AG32" s="2">
        <f>+AD32*F32</f>
        <v>2508256728.6482997</v>
      </c>
      <c r="AH32" s="2">
        <f>+AE32*F32</f>
        <v>351155942.01076204</v>
      </c>
      <c r="AI32" s="2">
        <f>+AF32*F32</f>
        <v>877889855.02690482</v>
      </c>
      <c r="AJ32" s="2">
        <f>SUM(AG32:AI32)</f>
        <v>3737302525.6859665</v>
      </c>
      <c r="AK32" s="2">
        <f>+AD32*G32</f>
        <v>2508256728.6482997</v>
      </c>
      <c r="AL32" s="2">
        <f>+AE32*G32</f>
        <v>351155942.01076204</v>
      </c>
      <c r="AM32" s="2">
        <f>+AF32*G32</f>
        <v>877889855.02690482</v>
      </c>
      <c r="AN32" s="155">
        <f>SUM(AK32:AM32)</f>
        <v>3737302525.6859665</v>
      </c>
      <c r="AQ32" s="145" t="s">
        <v>525</v>
      </c>
      <c r="AU32" s="8">
        <f>+K32</f>
        <v>15266666.666666666</v>
      </c>
      <c r="AV32" s="8">
        <f>+L32</f>
        <v>7690671</v>
      </c>
      <c r="AW32" s="2">
        <f>+M32</f>
        <v>22957337.666666664</v>
      </c>
      <c r="AX32" s="8">
        <f>F32*AW32</f>
        <v>2508256728.6482997</v>
      </c>
      <c r="AY32" s="8">
        <f>IF(AQ32="CT",7%,5%)*AX32</f>
        <v>175577971.00538099</v>
      </c>
      <c r="AZ32" s="8">
        <f>AX32*2%</f>
        <v>50165134.572965994</v>
      </c>
      <c r="BA32" s="8">
        <f>IF(BB32&gt;0,0,AX32*5%)</f>
        <v>0</v>
      </c>
      <c r="BB32" s="8">
        <f>(AX32-BG32)*35%</f>
        <v>294091682.02690488</v>
      </c>
      <c r="BC32" s="8">
        <f>+AX32+AY32+AZ32+BA32+BB32</f>
        <v>3028091516.253552</v>
      </c>
      <c r="BD32" s="8">
        <f>AX32-AT32</f>
        <v>2508256728.6482997</v>
      </c>
      <c r="BE32" s="2"/>
      <c r="BF32" s="8"/>
      <c r="BG32" s="7">
        <f>+K32*F32</f>
        <v>1667994780</v>
      </c>
      <c r="BH32" s="2"/>
    </row>
    <row r="33" spans="1:60" ht="17" hidden="1" outlineLevel="1" x14ac:dyDescent="0.2">
      <c r="A33" s="1" t="s">
        <v>1093</v>
      </c>
      <c r="B33" s="82">
        <v>25</v>
      </c>
      <c r="C33" s="144" t="s">
        <v>144</v>
      </c>
      <c r="D33" s="144"/>
      <c r="E33" s="82" t="s">
        <v>120</v>
      </c>
      <c r="F33" s="143">
        <v>10.615500000000001</v>
      </c>
      <c r="G33" s="142">
        <f>+'[2]Công trình Nhà A1, A2'!Q564</f>
        <v>10.615500000000001</v>
      </c>
      <c r="H33" s="132"/>
      <c r="I33" s="132"/>
      <c r="J33" s="132"/>
      <c r="K33" s="156" t="s">
        <v>89</v>
      </c>
      <c r="L33" s="157">
        <f>'[3]BDG (XD)'!$AA$953*100</f>
        <v>26537135.877452388</v>
      </c>
      <c r="M33" s="157">
        <f>SUM(K33:L33)</f>
        <v>26537135.877452388</v>
      </c>
      <c r="N33" s="83">
        <f>IF(V33&lt;&gt;"VTC VHm",_xlfn.XLOOKUP(Z33,$AC$4015:$AC$4035,$AD$4015:$AD$4035,0)*M33,_xlfn.XLOOKUP(Z33,$AC$4015:$AC$4035,$AD$4015:$AD$4035,0)*L33)</f>
        <v>9287997.5571083352</v>
      </c>
      <c r="O33" s="83">
        <f>IF(V33&lt;&gt;"VTC VHm",_xlfn.XLOOKUP(Z33,$AC$4015:$AC$4035,$AE$4015:$AE$4035,0)*M33,_xlfn.XLOOKUP(Z33,$AC$4015:$AC$4035,$AE$4015:$AE$4035,0)*L33)</f>
        <v>0</v>
      </c>
      <c r="P33" s="83">
        <f>SUM(N33:O33)</f>
        <v>9287997.5571083352</v>
      </c>
      <c r="Q33" s="157">
        <f>M33*G33</f>
        <v>281704965.90709585</v>
      </c>
      <c r="R33" s="157">
        <f>G33*P33</f>
        <v>98596738.067483544</v>
      </c>
      <c r="S33" s="83">
        <f>SUM(Q33:R33)</f>
        <v>380301703.97457939</v>
      </c>
      <c r="T33" s="156" t="s">
        <v>50</v>
      </c>
      <c r="U33" s="132"/>
      <c r="V33" s="132"/>
      <c r="W33" s="132"/>
      <c r="X33" s="44" t="s">
        <v>33</v>
      </c>
      <c r="Y33" s="44"/>
      <c r="Z33" s="44" t="s">
        <v>16</v>
      </c>
      <c r="AA33" s="44" t="s">
        <v>80</v>
      </c>
      <c r="AB33" s="2">
        <v>12803353.586476473</v>
      </c>
      <c r="AC33" s="2">
        <v>135913999.99724102</v>
      </c>
      <c r="AD33" s="2">
        <f>+M33</f>
        <v>26537135.877452388</v>
      </c>
      <c r="AE33" s="2">
        <f>+AD33*14%</f>
        <v>3715199.0228433348</v>
      </c>
      <c r="AF33" s="155">
        <f>+AD33*35%</f>
        <v>9287997.5571083352</v>
      </c>
      <c r="AG33" s="2">
        <f>+AD33*F33</f>
        <v>281704965.90709585</v>
      </c>
      <c r="AH33" s="2">
        <f>+AE33*F33</f>
        <v>39438695.226993427</v>
      </c>
      <c r="AI33" s="2">
        <f>+AF33*F33</f>
        <v>98596738.067483544</v>
      </c>
      <c r="AJ33" s="2">
        <f>SUM(AG33:AI33)</f>
        <v>419740399.20157284</v>
      </c>
      <c r="AK33" s="2">
        <f>+AD33*G33</f>
        <v>281704965.90709585</v>
      </c>
      <c r="AL33" s="2">
        <f>+AE33*G33</f>
        <v>39438695.226993427</v>
      </c>
      <c r="AM33" s="2">
        <f>+AF33*G33</f>
        <v>98596738.067483544</v>
      </c>
      <c r="AN33" s="155">
        <f>SUM(AK33:AM33)</f>
        <v>419740399.20157284</v>
      </c>
      <c r="AQ33" s="145" t="s">
        <v>525</v>
      </c>
      <c r="AU33" s="8" t="str">
        <f>+K33</f>
        <v>Bao gồm</v>
      </c>
      <c r="AV33" s="8">
        <f>+L33</f>
        <v>26537135.877452388</v>
      </c>
      <c r="AW33" s="2">
        <f>+M33</f>
        <v>26537135.877452388</v>
      </c>
      <c r="AX33" s="8">
        <f>F33*AW33</f>
        <v>281704965.90709585</v>
      </c>
      <c r="AY33" s="8">
        <f>IF(AQ33="CT",7%,5%)*AX33</f>
        <v>19719347.61349671</v>
      </c>
      <c r="AZ33" s="8">
        <f>AX33*2%</f>
        <v>5634099.3181419168</v>
      </c>
      <c r="BA33" s="8">
        <f>IF(BB33&gt;0,0,AX33*5%)</f>
        <v>0</v>
      </c>
      <c r="BB33" s="8">
        <f>(AX33-BG33)*35%</f>
        <v>98596738.067483544</v>
      </c>
      <c r="BC33" s="8">
        <f>+AX33+AY33+AZ33+BA33+BB33</f>
        <v>405655150.90621805</v>
      </c>
      <c r="BD33" s="8">
        <f>AX33-AT33</f>
        <v>281704965.90709585</v>
      </c>
      <c r="BE33" s="2"/>
      <c r="BF33" s="8"/>
      <c r="BH33" s="2"/>
    </row>
    <row r="34" spans="1:60" ht="17" hidden="1" outlineLevel="1" x14ac:dyDescent="0.2">
      <c r="A34" s="1" t="s">
        <v>1093</v>
      </c>
      <c r="B34" s="82">
        <v>26</v>
      </c>
      <c r="C34" s="144" t="s">
        <v>144</v>
      </c>
      <c r="D34" s="144"/>
      <c r="E34" s="82" t="s">
        <v>120</v>
      </c>
      <c r="F34" s="143">
        <v>15.2011</v>
      </c>
      <c r="G34" s="142">
        <f>+'[2]Công trình Nhà A1, A2'!Q566</f>
        <v>18.082799999999999</v>
      </c>
      <c r="H34" s="132"/>
      <c r="I34" s="132"/>
      <c r="J34" s="132"/>
      <c r="K34" s="156" t="str">
        <f>$K$33</f>
        <v>Bao gồm</v>
      </c>
      <c r="L34" s="157">
        <f>L33</f>
        <v>26537135.877452388</v>
      </c>
      <c r="M34" s="157">
        <f>SUM(K34:L34)</f>
        <v>26537135.877452388</v>
      </c>
      <c r="N34" s="83">
        <f>IF(V34&lt;&gt;"VTC VHm",_xlfn.XLOOKUP(Z34,$AC$4015:$AC$4035,$AD$4015:$AD$4035,0)*M34,_xlfn.XLOOKUP(Z34,$AC$4015:$AC$4035,$AD$4015:$AD$4035,0)*L34)</f>
        <v>9287997.5571083352</v>
      </c>
      <c r="O34" s="83">
        <f>IF(V34&lt;&gt;"VTC VHm",_xlfn.XLOOKUP(Z34,$AC$4015:$AC$4035,$AE$4015:$AE$4035,0)*M34,_xlfn.XLOOKUP(Z34,$AC$4015:$AC$4035,$AE$4015:$AE$4035,0)*L34)</f>
        <v>0</v>
      </c>
      <c r="P34" s="83">
        <f>SUM(N34:O34)</f>
        <v>9287997.5571083352</v>
      </c>
      <c r="Q34" s="157">
        <f>M34*G34</f>
        <v>479865720.64479601</v>
      </c>
      <c r="R34" s="157">
        <f>G34*P34</f>
        <v>167953002.22567859</v>
      </c>
      <c r="S34" s="83">
        <f>SUM(Q34:R34)</f>
        <v>647818722.87047458</v>
      </c>
      <c r="T34" s="156" t="s">
        <v>50</v>
      </c>
      <c r="U34" s="132"/>
      <c r="V34" s="132"/>
      <c r="W34" s="132"/>
      <c r="X34" s="44" t="s">
        <v>33</v>
      </c>
      <c r="Y34" s="44"/>
      <c r="Z34" s="44" t="s">
        <v>16</v>
      </c>
      <c r="AA34" s="44" t="s">
        <v>80</v>
      </c>
      <c r="AB34" s="2">
        <v>12803353.586476473</v>
      </c>
      <c r="AC34" s="2">
        <v>194625058.20338753</v>
      </c>
      <c r="AD34" s="2">
        <f>+M34</f>
        <v>26537135.877452388</v>
      </c>
      <c r="AE34" s="2">
        <f>+AD34*14%</f>
        <v>3715199.0228433348</v>
      </c>
      <c r="AF34" s="155">
        <f>+AD34*35%</f>
        <v>9287997.5571083352</v>
      </c>
      <c r="AG34" s="2">
        <f>+AD34*F34</f>
        <v>403393656.18674153</v>
      </c>
      <c r="AH34" s="2">
        <f>+AE34*F34</f>
        <v>56475111.866143815</v>
      </c>
      <c r="AI34" s="2">
        <f>+AF34*F34</f>
        <v>141187779.66535953</v>
      </c>
      <c r="AJ34" s="2">
        <f>SUM(AG34:AI34)</f>
        <v>601056547.71824491</v>
      </c>
      <c r="AK34" s="2">
        <f>+AD34*G34</f>
        <v>479865720.64479601</v>
      </c>
      <c r="AL34" s="2">
        <f>+AE34*G34</f>
        <v>67181200.890271455</v>
      </c>
      <c r="AM34" s="2">
        <f>+AF34*G34</f>
        <v>167953002.22567859</v>
      </c>
      <c r="AN34" s="155">
        <f>SUM(AK34:AM34)</f>
        <v>714999923.760746</v>
      </c>
      <c r="AQ34" s="145" t="s">
        <v>525</v>
      </c>
      <c r="AU34" s="8" t="str">
        <f>+K34</f>
        <v>Bao gồm</v>
      </c>
      <c r="AV34" s="8">
        <f>+L34</f>
        <v>26537135.877452388</v>
      </c>
      <c r="AW34" s="2">
        <f>+M34</f>
        <v>26537135.877452388</v>
      </c>
      <c r="AX34" s="8">
        <f>F34*AW34</f>
        <v>403393656.18674153</v>
      </c>
      <c r="AY34" s="8">
        <f>IF(AQ34="CT",7%,5%)*AX34</f>
        <v>28237555.933071911</v>
      </c>
      <c r="AZ34" s="8">
        <f>AX34*2%</f>
        <v>8067873.1237348309</v>
      </c>
      <c r="BA34" s="8">
        <f>IF(BB34&gt;0,0,AX34*5%)</f>
        <v>0</v>
      </c>
      <c r="BB34" s="8">
        <f>(AX34-BG34)*35%</f>
        <v>141187779.66535953</v>
      </c>
      <c r="BC34" s="8">
        <f>+AX34+AY34+AZ34+BA34+BB34</f>
        <v>580886864.90890777</v>
      </c>
      <c r="BD34" s="8">
        <f>AX34-AT34</f>
        <v>403393656.18674153</v>
      </c>
      <c r="BE34" s="2"/>
      <c r="BF34" s="8"/>
      <c r="BH34" s="2"/>
    </row>
    <row r="35" spans="1:60" ht="17" hidden="1" outlineLevel="1" x14ac:dyDescent="0.2">
      <c r="A35" s="1" t="s">
        <v>1282</v>
      </c>
      <c r="B35" s="82">
        <v>27</v>
      </c>
      <c r="C35" s="144" t="s">
        <v>193</v>
      </c>
      <c r="D35" s="144"/>
      <c r="E35" s="82" t="s">
        <v>120</v>
      </c>
      <c r="F35" s="143">
        <v>32.290599999999998</v>
      </c>
      <c r="G35" s="142">
        <f>+'[2]Công trình Nhà A1, A2'!Q584</f>
        <v>32.634999999999998</v>
      </c>
      <c r="H35" s="132"/>
      <c r="I35" s="132"/>
      <c r="J35" s="132"/>
      <c r="K35" s="156" t="str">
        <f>$K$33</f>
        <v>Bao gồm</v>
      </c>
      <c r="L35" s="157">
        <f>L34</f>
        <v>26537135.877452388</v>
      </c>
      <c r="M35" s="157">
        <f>SUM(K35:L35)</f>
        <v>26537135.877452388</v>
      </c>
      <c r="N35" s="83">
        <f>IF(V35&lt;&gt;"VTC VHm",_xlfn.XLOOKUP(Z35,$AC$4015:$AC$4035,$AD$4015:$AD$4035,0)*M35,_xlfn.XLOOKUP(Z35,$AC$4015:$AC$4035,$AD$4015:$AD$4035,0)*L35)</f>
        <v>9287997.5571083352</v>
      </c>
      <c r="O35" s="83">
        <f>IF(V35&lt;&gt;"VTC VHm",_xlfn.XLOOKUP(Z35,$AC$4015:$AC$4035,$AE$4015:$AE$4035,0)*M35,_xlfn.XLOOKUP(Z35,$AC$4015:$AC$4035,$AE$4015:$AE$4035,0)*L35)</f>
        <v>0</v>
      </c>
      <c r="P35" s="83">
        <f>SUM(N35:O35)</f>
        <v>9287997.5571083352</v>
      </c>
      <c r="Q35" s="157">
        <f>M35*G35</f>
        <v>866039429.36065865</v>
      </c>
      <c r="R35" s="157">
        <f>G35*P35</f>
        <v>303113800.27623051</v>
      </c>
      <c r="S35" s="83">
        <f>SUM(Q35:R35)</f>
        <v>1169153229.6368892</v>
      </c>
      <c r="T35" s="156" t="s">
        <v>50</v>
      </c>
      <c r="U35" s="132"/>
      <c r="V35" s="132"/>
      <c r="W35" s="132"/>
      <c r="X35" s="44" t="s">
        <v>33</v>
      </c>
      <c r="Y35" s="44"/>
      <c r="Z35" s="44" t="s">
        <v>16</v>
      </c>
      <c r="AA35" s="44" t="s">
        <v>80</v>
      </c>
      <c r="AB35" s="2">
        <v>7121076.0487219077</v>
      </c>
      <c r="AC35" s="2">
        <v>229943818.2588596</v>
      </c>
      <c r="AD35" s="2">
        <f>+M35</f>
        <v>26537135.877452388</v>
      </c>
      <c r="AE35" s="2">
        <f>+AD35*14%</f>
        <v>3715199.0228433348</v>
      </c>
      <c r="AF35" s="155">
        <f>+AD35*35%</f>
        <v>9287997.5571083352</v>
      </c>
      <c r="AG35" s="2">
        <f>+AD35*F35</f>
        <v>856900039.76446402</v>
      </c>
      <c r="AH35" s="2">
        <f>+AE35*F35</f>
        <v>119966005.56702498</v>
      </c>
      <c r="AI35" s="2">
        <f>+AF35*F35</f>
        <v>299915013.91756237</v>
      </c>
      <c r="AJ35" s="2">
        <f>SUM(AG35:AI35)</f>
        <v>1276781059.2490513</v>
      </c>
      <c r="AK35" s="2">
        <f>+AD35*G35</f>
        <v>866039429.36065865</v>
      </c>
      <c r="AL35" s="2">
        <f>+AE35*G35</f>
        <v>121245520.11049223</v>
      </c>
      <c r="AM35" s="2">
        <f>+AF35*G35</f>
        <v>303113800.27623051</v>
      </c>
      <c r="AN35" s="155">
        <f>SUM(AK35:AM35)</f>
        <v>1290398749.7473814</v>
      </c>
      <c r="AQ35" s="145" t="s">
        <v>525</v>
      </c>
      <c r="AU35" s="8" t="str">
        <f>+K35</f>
        <v>Bao gồm</v>
      </c>
      <c r="AV35" s="8">
        <f>+L35</f>
        <v>26537135.877452388</v>
      </c>
      <c r="AW35" s="2">
        <f>+M35</f>
        <v>26537135.877452388</v>
      </c>
      <c r="AX35" s="8">
        <f>F35*AW35</f>
        <v>856900039.76446402</v>
      </c>
      <c r="AY35" s="8">
        <f>IF(AQ35="CT",7%,5%)*AX35</f>
        <v>59983002.783512488</v>
      </c>
      <c r="AZ35" s="8">
        <f>AX35*2%</f>
        <v>17138000.795289282</v>
      </c>
      <c r="BA35" s="8">
        <f>IF(BB35&gt;0,0,AX35*5%)</f>
        <v>0</v>
      </c>
      <c r="BB35" s="8">
        <f>(AX35-BG35)*35%</f>
        <v>299915013.91756237</v>
      </c>
      <c r="BC35" s="8">
        <f>+AX35+AY35+AZ35+BA35+BB35</f>
        <v>1233936057.260828</v>
      </c>
      <c r="BD35" s="8">
        <f>AX35-AT35</f>
        <v>856900039.76446402</v>
      </c>
      <c r="BE35" s="2"/>
      <c r="BF35" s="8"/>
      <c r="BH35" s="2"/>
    </row>
    <row r="36" spans="1:60" ht="17" hidden="1" outlineLevel="1" x14ac:dyDescent="0.2">
      <c r="A36" s="1" t="s">
        <v>1281</v>
      </c>
      <c r="B36" s="82">
        <v>28</v>
      </c>
      <c r="C36" s="144" t="s">
        <v>904</v>
      </c>
      <c r="D36" s="144"/>
      <c r="E36" s="82" t="s">
        <v>120</v>
      </c>
      <c r="F36" s="143">
        <v>0.33229999999999998</v>
      </c>
      <c r="G36" s="142">
        <f>+[2]THKL!F35</f>
        <v>0.33229999999999998</v>
      </c>
      <c r="H36" s="132"/>
      <c r="I36" s="132"/>
      <c r="J36" s="132"/>
      <c r="K36" s="156" t="str">
        <f>$K$33</f>
        <v>Bao gồm</v>
      </c>
      <c r="L36" s="157">
        <f>'[3]BDG (XD)'!$AA$954*100</f>
        <v>26537135.877452388</v>
      </c>
      <c r="M36" s="157">
        <f>SUM(K36:L36)</f>
        <v>26537135.877452388</v>
      </c>
      <c r="N36" s="83">
        <f>IF(V36&lt;&gt;"VTC VHm",_xlfn.XLOOKUP(Z36,$AC$4015:$AC$4035,$AD$4015:$AD$4035,0)*M36,_xlfn.XLOOKUP(Z36,$AC$4015:$AC$4035,$AD$4015:$AD$4035,0)*L36)</f>
        <v>9287997.5571083352</v>
      </c>
      <c r="O36" s="83">
        <f>IF(V36&lt;&gt;"VTC VHm",_xlfn.XLOOKUP(Z36,$AC$4015:$AC$4035,$AE$4015:$AE$4035,0)*M36,_xlfn.XLOOKUP(Z36,$AC$4015:$AC$4035,$AE$4015:$AE$4035,0)*L36)</f>
        <v>0</v>
      </c>
      <c r="P36" s="83">
        <f>SUM(N36:O36)</f>
        <v>9287997.5571083352</v>
      </c>
      <c r="Q36" s="157">
        <f>M36*G36</f>
        <v>8818290.2520774286</v>
      </c>
      <c r="R36" s="157">
        <f>G36*P36</f>
        <v>3086401.5882270997</v>
      </c>
      <c r="S36" s="83">
        <f>SUM(Q36:R36)</f>
        <v>11904691.840304527</v>
      </c>
      <c r="T36" s="156" t="s">
        <v>50</v>
      </c>
      <c r="U36" s="132"/>
      <c r="V36" s="132"/>
      <c r="W36" s="132"/>
      <c r="X36" s="44" t="s">
        <v>33</v>
      </c>
      <c r="Y36" s="44"/>
      <c r="Z36" s="44" t="s">
        <v>16</v>
      </c>
      <c r="AA36" s="44" t="s">
        <v>80</v>
      </c>
      <c r="AB36" s="2">
        <v>15507109.523125045</v>
      </c>
      <c r="AC36" s="2">
        <v>5153012.4945344524</v>
      </c>
      <c r="AD36" s="2">
        <f>+M36</f>
        <v>26537135.877452388</v>
      </c>
      <c r="AE36" s="2">
        <f>+AD36*14%</f>
        <v>3715199.0228433348</v>
      </c>
      <c r="AF36" s="155">
        <f>+AD36*35%</f>
        <v>9287997.5571083352</v>
      </c>
      <c r="AG36" s="2">
        <f>+AD36*F36</f>
        <v>8818290.2520774286</v>
      </c>
      <c r="AH36" s="2">
        <f>+AE36*F36</f>
        <v>1234560.6352908402</v>
      </c>
      <c r="AI36" s="2">
        <f>+AF36*F36</f>
        <v>3086401.5882270997</v>
      </c>
      <c r="AJ36" s="2">
        <f>SUM(AG36:AI36)</f>
        <v>13139252.47559537</v>
      </c>
      <c r="AK36" s="2">
        <f>+AD36*G36</f>
        <v>8818290.2520774286</v>
      </c>
      <c r="AL36" s="2">
        <f>+AE36*G36</f>
        <v>1234560.6352908402</v>
      </c>
      <c r="AM36" s="2">
        <f>+AF36*G36</f>
        <v>3086401.5882270997</v>
      </c>
      <c r="AN36" s="155">
        <f>SUM(AK36:AM36)</f>
        <v>13139252.47559537</v>
      </c>
      <c r="AQ36" s="145" t="s">
        <v>525</v>
      </c>
      <c r="AU36" s="8" t="str">
        <f>+K36</f>
        <v>Bao gồm</v>
      </c>
      <c r="AV36" s="8">
        <f>+L36</f>
        <v>26537135.877452388</v>
      </c>
      <c r="AW36" s="2">
        <f>+M36</f>
        <v>26537135.877452388</v>
      </c>
      <c r="AX36" s="8">
        <f>F36*AW36</f>
        <v>8818290.2520774286</v>
      </c>
      <c r="AY36" s="8">
        <f>IF(AQ36="CT",7%,5%)*AX36</f>
        <v>617280.31764542009</v>
      </c>
      <c r="AZ36" s="8">
        <f>AX36*2%</f>
        <v>176365.80504154856</v>
      </c>
      <c r="BA36" s="8">
        <f>IF(BB36&gt;0,0,AX36*5%)</f>
        <v>0</v>
      </c>
      <c r="BB36" s="8">
        <f>(AX36-BG36)*35%</f>
        <v>3086401.5882270997</v>
      </c>
      <c r="BC36" s="8">
        <f>+AX36+AY36+AZ36+BA36+BB36</f>
        <v>12698337.962991495</v>
      </c>
      <c r="BD36" s="8">
        <f>AX36-AT36</f>
        <v>8818290.2520774286</v>
      </c>
      <c r="BE36" s="2"/>
      <c r="BF36" s="8"/>
      <c r="BH36" s="2"/>
    </row>
    <row r="37" spans="1:60" s="92" customFormat="1" ht="17" collapsed="1" x14ac:dyDescent="0.2">
      <c r="A37" s="92">
        <v>0</v>
      </c>
      <c r="B37" s="163"/>
      <c r="C37" s="164" t="s">
        <v>128</v>
      </c>
      <c r="D37" s="164"/>
      <c r="E37" s="163"/>
      <c r="F37" s="162"/>
      <c r="G37" s="149">
        <f>+[2]THKL!F36</f>
        <v>0</v>
      </c>
      <c r="H37" s="158"/>
      <c r="I37" s="158"/>
      <c r="J37" s="158"/>
      <c r="K37" s="159"/>
      <c r="L37" s="161"/>
      <c r="M37" s="161">
        <f>SUM(K37:L37)</f>
        <v>0</v>
      </c>
      <c r="N37" s="83">
        <f>IF(V37&lt;&gt;"VTC VHm",_xlfn.XLOOKUP(Z37,$AC$4015:$AC$4035,$AD$4015:$AD$4035,0)*M37,_xlfn.XLOOKUP(Z37,$AC$4015:$AC$4035,$AD$4015:$AD$4035,0)*L37)</f>
        <v>0</v>
      </c>
      <c r="O37" s="83">
        <f>IF(V37&lt;&gt;"VTC VHm",_xlfn.XLOOKUP(Z37,$AC$4015:$AC$4035,$AE$4015:$AE$4035,0)*M37,_xlfn.XLOOKUP(Z37,$AC$4015:$AC$4035,$AE$4015:$AE$4035,0)*L37)</f>
        <v>0</v>
      </c>
      <c r="P37" s="160">
        <f>SUM(N37:O37)</f>
        <v>0</v>
      </c>
      <c r="Q37" s="161">
        <f>M37*G37</f>
        <v>0</v>
      </c>
      <c r="R37" s="161">
        <f>G37*P37</f>
        <v>0</v>
      </c>
      <c r="S37" s="160">
        <f>SUM(Q37:R37)</f>
        <v>0</v>
      </c>
      <c r="T37" s="159"/>
      <c r="U37" s="158"/>
      <c r="V37" s="158"/>
      <c r="W37" s="158"/>
      <c r="X37" s="94" t="s">
        <v>33</v>
      </c>
      <c r="Y37" s="94"/>
      <c r="Z37" s="94" t="s">
        <v>16</v>
      </c>
      <c r="AA37" s="44" t="s">
        <v>80</v>
      </c>
      <c r="AB37" s="2">
        <v>0</v>
      </c>
      <c r="AC37" s="2">
        <v>0</v>
      </c>
      <c r="AD37" s="93">
        <f>+M37</f>
        <v>0</v>
      </c>
      <c r="AE37" s="93">
        <f>+AD37*14%</f>
        <v>0</v>
      </c>
      <c r="AF37" s="93">
        <f>+AD37*35%</f>
        <v>0</v>
      </c>
      <c r="AG37" s="93">
        <f>+AD37*F37</f>
        <v>0</v>
      </c>
      <c r="AH37" s="93">
        <f>+AE37*F37</f>
        <v>0</v>
      </c>
      <c r="AI37" s="93">
        <f>+AF37*F37</f>
        <v>0</v>
      </c>
      <c r="AJ37" s="93">
        <f>SUM(AG37:AI37)</f>
        <v>0</v>
      </c>
      <c r="AK37" s="93">
        <f>+AD37*G37</f>
        <v>0</v>
      </c>
      <c r="AL37" s="93">
        <f>+AE37*G37</f>
        <v>0</v>
      </c>
      <c r="AM37" s="93">
        <f>+AF37*G37</f>
        <v>0</v>
      </c>
      <c r="AN37" s="93">
        <f>SUM(AK37:AM37)</f>
        <v>0</v>
      </c>
      <c r="AQ37" s="145" t="s">
        <v>525</v>
      </c>
      <c r="AU37" s="8">
        <f>+K37</f>
        <v>0</v>
      </c>
      <c r="AV37" s="8">
        <f>+L37</f>
        <v>0</v>
      </c>
      <c r="AW37" s="93">
        <f>+M37</f>
        <v>0</v>
      </c>
      <c r="AX37" s="8">
        <f>F37*AW37</f>
        <v>0</v>
      </c>
      <c r="AY37" s="8">
        <f>IF(AQ37="CT",7%,5%)*AX37</f>
        <v>0</v>
      </c>
      <c r="AZ37" s="8">
        <f>AX37*2%</f>
        <v>0</v>
      </c>
      <c r="BA37" s="8">
        <f>IF(BB37&gt;0,0,AX37*5%)</f>
        <v>0</v>
      </c>
      <c r="BB37" s="8">
        <f>(AX37-BG37)*35%</f>
        <v>0</v>
      </c>
      <c r="BC37" s="8">
        <f>+AX37+AY37+AZ37+BA37+BB37</f>
        <v>0</v>
      </c>
      <c r="BD37" s="8">
        <f>AX37-AT37</f>
        <v>0</v>
      </c>
      <c r="BE37" s="2"/>
      <c r="BF37" s="8"/>
      <c r="BH37" s="2"/>
    </row>
    <row r="38" spans="1:60" s="92" customFormat="1" ht="17" hidden="1" outlineLevel="1" x14ac:dyDescent="0.2">
      <c r="A38" s="92">
        <v>0</v>
      </c>
      <c r="B38" s="163"/>
      <c r="C38" s="164" t="s">
        <v>1544</v>
      </c>
      <c r="D38" s="164"/>
      <c r="E38" s="163"/>
      <c r="F38" s="162"/>
      <c r="G38" s="149">
        <f>+[2]THKL!F37</f>
        <v>0</v>
      </c>
      <c r="H38" s="158"/>
      <c r="I38" s="158"/>
      <c r="J38" s="158"/>
      <c r="K38" s="159"/>
      <c r="L38" s="161"/>
      <c r="M38" s="161">
        <f>SUM(K38:L38)</f>
        <v>0</v>
      </c>
      <c r="N38" s="83">
        <f>IF(V38&lt;&gt;"VTC VHm",_xlfn.XLOOKUP(Z38,$AC$4015:$AC$4035,$AD$4015:$AD$4035,0)*M38,_xlfn.XLOOKUP(Z38,$AC$4015:$AC$4035,$AD$4015:$AD$4035,0)*L38)</f>
        <v>0</v>
      </c>
      <c r="O38" s="83">
        <f>IF(V38&lt;&gt;"VTC VHm",_xlfn.XLOOKUP(Z38,$AC$4015:$AC$4035,$AE$4015:$AE$4035,0)*M38,_xlfn.XLOOKUP(Z38,$AC$4015:$AC$4035,$AE$4015:$AE$4035,0)*L38)</f>
        <v>0</v>
      </c>
      <c r="P38" s="160">
        <f>SUM(N38:O38)</f>
        <v>0</v>
      </c>
      <c r="Q38" s="161">
        <f>M38*G38</f>
        <v>0</v>
      </c>
      <c r="R38" s="161">
        <f>G38*P38</f>
        <v>0</v>
      </c>
      <c r="S38" s="160">
        <f>SUM(Q38:R38)</f>
        <v>0</v>
      </c>
      <c r="T38" s="159"/>
      <c r="U38" s="158"/>
      <c r="V38" s="158"/>
      <c r="W38" s="158"/>
      <c r="X38" s="94" t="s">
        <v>33</v>
      </c>
      <c r="Y38" s="94"/>
      <c r="Z38" s="94" t="s">
        <v>16</v>
      </c>
      <c r="AA38" s="94" t="s">
        <v>80</v>
      </c>
      <c r="AB38" s="2">
        <v>0</v>
      </c>
      <c r="AC38" s="2">
        <v>0</v>
      </c>
      <c r="AD38" s="93">
        <f>+M38</f>
        <v>0</v>
      </c>
      <c r="AE38" s="93">
        <f>+AD38*14%</f>
        <v>0</v>
      </c>
      <c r="AF38" s="93">
        <f>+AD38*35%</f>
        <v>0</v>
      </c>
      <c r="AG38" s="93">
        <f>+AD38*F38</f>
        <v>0</v>
      </c>
      <c r="AH38" s="93">
        <f>+AE38*F38</f>
        <v>0</v>
      </c>
      <c r="AI38" s="93">
        <f>+AF38*F38</f>
        <v>0</v>
      </c>
      <c r="AJ38" s="93">
        <f>SUM(AG38:AI38)</f>
        <v>0</v>
      </c>
      <c r="AK38" s="93">
        <f>+AD38*G38</f>
        <v>0</v>
      </c>
      <c r="AL38" s="93">
        <f>+AE38*G38</f>
        <v>0</v>
      </c>
      <c r="AM38" s="93">
        <f>+AF38*G38</f>
        <v>0</v>
      </c>
      <c r="AN38" s="93">
        <f>SUM(AK38:AM38)</f>
        <v>0</v>
      </c>
      <c r="AQ38" s="145" t="s">
        <v>525</v>
      </c>
      <c r="AU38" s="8">
        <f>+K38</f>
        <v>0</v>
      </c>
      <c r="AV38" s="8">
        <f>+L38</f>
        <v>0</v>
      </c>
      <c r="AW38" s="93">
        <f>+M38</f>
        <v>0</v>
      </c>
      <c r="AX38" s="8">
        <f>F38*AW38</f>
        <v>0</v>
      </c>
      <c r="AY38" s="8">
        <f>IF(AQ38="CT",7%,5%)*AX38</f>
        <v>0</v>
      </c>
      <c r="AZ38" s="8">
        <f>AX38*2%</f>
        <v>0</v>
      </c>
      <c r="BA38" s="8">
        <f>IF(BB38&gt;0,0,AX38*5%)</f>
        <v>0</v>
      </c>
      <c r="BB38" s="8">
        <f>(AX38-BG38)*35%</f>
        <v>0</v>
      </c>
      <c r="BC38" s="8">
        <f>+AX38+AY38+AZ38+BA38+BB38</f>
        <v>0</v>
      </c>
      <c r="BD38" s="8">
        <f>AX38-AT38</f>
        <v>0</v>
      </c>
      <c r="BE38" s="2"/>
      <c r="BF38" s="8"/>
      <c r="BH38" s="2"/>
    </row>
    <row r="39" spans="1:60" ht="51" hidden="1" outlineLevel="1" x14ac:dyDescent="0.2">
      <c r="A39" s="1" t="s">
        <v>1508</v>
      </c>
      <c r="B39" s="82">
        <v>29</v>
      </c>
      <c r="C39" s="144" t="s">
        <v>1543</v>
      </c>
      <c r="D39" s="144"/>
      <c r="E39" s="82" t="s">
        <v>104</v>
      </c>
      <c r="F39" s="143">
        <v>483.06380000000001</v>
      </c>
      <c r="G39" s="142">
        <f>'[2]Công trình Nhà A1, A2'!Q686</f>
        <v>483.06380000000001</v>
      </c>
      <c r="H39" s="132"/>
      <c r="I39" s="132"/>
      <c r="J39" s="132"/>
      <c r="K39" s="125" t="str">
        <f>$K$13</f>
        <v>Bao gồm</v>
      </c>
      <c r="L39" s="84">
        <f>$L$13</f>
        <v>2408922.222222222</v>
      </c>
      <c r="M39" s="157">
        <f>SUM(K39:L39)</f>
        <v>2408922.222222222</v>
      </c>
      <c r="N39" s="83">
        <f>IF(V39&lt;&gt;"VTC VHm",_xlfn.XLOOKUP(Z39,$AC$4015:$AC$4035,$AD$4015:$AD$4035,0)*M39,_xlfn.XLOOKUP(Z39,$AC$4015:$AC$4035,$AD$4015:$AD$4035,0)*L39)</f>
        <v>843122.77777777764</v>
      </c>
      <c r="O39" s="83">
        <f>IF(V39&lt;&gt;"VTC VHm",_xlfn.XLOOKUP(Z39,$AC$4015:$AC$4035,$AE$4015:$AE$4035,0)*M39,_xlfn.XLOOKUP(Z39,$AC$4015:$AC$4035,$AE$4015:$AE$4035,0)*L39)</f>
        <v>0</v>
      </c>
      <c r="P39" s="83">
        <f>SUM(N39:O39)</f>
        <v>843122.77777777764</v>
      </c>
      <c r="Q39" s="157">
        <f>M39*G39</f>
        <v>1163663122.571111</v>
      </c>
      <c r="R39" s="157">
        <f>G39*P39</f>
        <v>407282092.89988881</v>
      </c>
      <c r="S39" s="83">
        <f>SUM(Q39:R39)</f>
        <v>1570945215.4709997</v>
      </c>
      <c r="T39" s="125" t="s">
        <v>103</v>
      </c>
      <c r="U39" s="132"/>
      <c r="V39" s="132"/>
      <c r="W39" s="132"/>
      <c r="X39" s="44" t="s">
        <v>33</v>
      </c>
      <c r="Y39" s="44"/>
      <c r="Z39" s="44" t="s">
        <v>16</v>
      </c>
      <c r="AA39" s="44" t="s">
        <v>80</v>
      </c>
      <c r="AB39" s="2">
        <v>2968332.2640356906</v>
      </c>
      <c r="AC39" s="2">
        <v>1433893863.1276841</v>
      </c>
      <c r="AD39" s="2">
        <f>+M39</f>
        <v>2408922.222222222</v>
      </c>
      <c r="AE39" s="2">
        <f>+AD39*14%</f>
        <v>337249.11111111112</v>
      </c>
      <c r="AF39" s="155">
        <f>+AD39*35%</f>
        <v>843122.77777777764</v>
      </c>
      <c r="AG39" s="2">
        <f>+AD39*F39</f>
        <v>1163663122.571111</v>
      </c>
      <c r="AH39" s="2">
        <f>+AE39*F39</f>
        <v>162912837.15995556</v>
      </c>
      <c r="AI39" s="2">
        <f>+AF39*F39</f>
        <v>407282092.89988881</v>
      </c>
      <c r="AJ39" s="2">
        <f>SUM(AG39:AI39)</f>
        <v>1733858052.6309552</v>
      </c>
      <c r="AK39" s="2">
        <f>+AD39*G39</f>
        <v>1163663122.571111</v>
      </c>
      <c r="AL39" s="2">
        <f>+AE39*G39</f>
        <v>162912837.15995556</v>
      </c>
      <c r="AM39" s="2">
        <f>+AF39*G39</f>
        <v>407282092.89988881</v>
      </c>
      <c r="AN39" s="155">
        <f>SUM(AK39:AM39)</f>
        <v>1733858052.6309552</v>
      </c>
      <c r="AQ39" s="145" t="s">
        <v>525</v>
      </c>
      <c r="AU39" s="8">
        <f>+BH39</f>
        <v>250000</v>
      </c>
      <c r="AV39" s="8">
        <f>+L39</f>
        <v>2408922.222222222</v>
      </c>
      <c r="AW39" s="2">
        <f>+AU39+AV39</f>
        <v>2658922.222222222</v>
      </c>
      <c r="AX39" s="8">
        <f>F39*AW39</f>
        <v>1284429072.571111</v>
      </c>
      <c r="AY39" s="8">
        <f>IF(AQ39="CT",7%,5%)*AX39</f>
        <v>89910035.079977781</v>
      </c>
      <c r="AZ39" s="8">
        <f>AX39*2%</f>
        <v>25688581.451422218</v>
      </c>
      <c r="BA39" s="8">
        <f>IF(BB39&gt;0,0,AX39*5%)</f>
        <v>0</v>
      </c>
      <c r="BB39" s="8">
        <f>(AX39-BG39)*35%</f>
        <v>449550175.39988881</v>
      </c>
      <c r="BC39" s="8">
        <f>+AX39+AY39+AZ39+BA39+BB39</f>
        <v>1849577864.5023997</v>
      </c>
      <c r="BD39" s="8">
        <f>AX39-AT39</f>
        <v>1284429072.571111</v>
      </c>
      <c r="BE39" s="2"/>
      <c r="BF39" s="8"/>
      <c r="BH39" s="2">
        <v>250000</v>
      </c>
    </row>
    <row r="40" spans="1:60" ht="51" hidden="1" outlineLevel="1" x14ac:dyDescent="0.2">
      <c r="A40" s="1" t="s">
        <v>1506</v>
      </c>
      <c r="B40" s="82">
        <v>30</v>
      </c>
      <c r="C40" s="144" t="s">
        <v>1505</v>
      </c>
      <c r="D40" s="144"/>
      <c r="E40" s="82" t="s">
        <v>91</v>
      </c>
      <c r="F40" s="143">
        <v>0.69630000000000003</v>
      </c>
      <c r="G40" s="142">
        <f>+[2]THKL!F39</f>
        <v>0.69630000000000003</v>
      </c>
      <c r="H40" s="132"/>
      <c r="I40" s="132"/>
      <c r="J40" s="132"/>
      <c r="K40" s="156">
        <f>$K$4010*1000</f>
        <v>15050000</v>
      </c>
      <c r="L40" s="157">
        <f>'[3]BDG (XD)'!$AA$964*1000</f>
        <v>7690671</v>
      </c>
      <c r="M40" s="157">
        <f>SUM(K40:L40)</f>
        <v>22740671</v>
      </c>
      <c r="N40" s="83">
        <f>IF(V40&lt;&gt;"VTC VHm",_xlfn.XLOOKUP(Z40,$AC$4015:$AC$4035,$AD$4015:$AD$4035,0)*M40,_xlfn.XLOOKUP(Z40,$AC$4015:$AC$4035,$AD$4015:$AD$4035,0)*L40)</f>
        <v>2691734.8499999996</v>
      </c>
      <c r="O40" s="83">
        <f>IF(V40&lt;&gt;"VTC VHm",_xlfn.XLOOKUP(Z40,$AC$4015:$AC$4035,$AE$4015:$AE$4035,0)*M40,_xlfn.XLOOKUP(Z40,$AC$4015:$AC$4035,$AE$4015:$AE$4035,0)*L40)</f>
        <v>0</v>
      </c>
      <c r="P40" s="83">
        <f>SUM(N40:O40)</f>
        <v>2691734.8499999996</v>
      </c>
      <c r="Q40" s="157">
        <f>M40*G40</f>
        <v>15834329.217300002</v>
      </c>
      <c r="R40" s="157">
        <f>G40*P40</f>
        <v>1874254.9760549997</v>
      </c>
      <c r="S40" s="83">
        <f>SUM(Q40:R40)</f>
        <v>17708584.193355002</v>
      </c>
      <c r="T40" s="156" t="s">
        <v>50</v>
      </c>
      <c r="U40" s="132"/>
      <c r="V40" s="82" t="s">
        <v>34</v>
      </c>
      <c r="W40" s="132"/>
      <c r="X40" s="44" t="s">
        <v>33</v>
      </c>
      <c r="Y40" s="44"/>
      <c r="Z40" s="44" t="s">
        <v>16</v>
      </c>
      <c r="AA40" s="44" t="s">
        <v>80</v>
      </c>
      <c r="AB40" s="2">
        <v>23696525.526085503</v>
      </c>
      <c r="AC40" s="2">
        <v>16499890.723813336</v>
      </c>
      <c r="AD40" s="2">
        <f>+M40</f>
        <v>22740671</v>
      </c>
      <c r="AE40" s="2">
        <f>+AD40*14%</f>
        <v>3183693.9400000004</v>
      </c>
      <c r="AF40" s="155">
        <f>+AD40*35%</f>
        <v>7959234.8499999996</v>
      </c>
      <c r="AG40" s="2">
        <f>+AD40*F40</f>
        <v>15834329.217300002</v>
      </c>
      <c r="AH40" s="2">
        <f>+AE40*F40</f>
        <v>2216806.0904220003</v>
      </c>
      <c r="AI40" s="2">
        <f>+AF40*F40</f>
        <v>5542015.226055</v>
      </c>
      <c r="AJ40" s="2">
        <f>SUM(AG40:AI40)</f>
        <v>23593150.533777002</v>
      </c>
      <c r="AK40" s="2">
        <f>+AD40*G40</f>
        <v>15834329.217300002</v>
      </c>
      <c r="AL40" s="2">
        <f>+AE40*G40</f>
        <v>2216806.0904220003</v>
      </c>
      <c r="AM40" s="2">
        <f>+AF40*G40</f>
        <v>5542015.226055</v>
      </c>
      <c r="AN40" s="155">
        <f>SUM(AK40:AM40)</f>
        <v>23593150.533777002</v>
      </c>
      <c r="AQ40" s="145" t="s">
        <v>525</v>
      </c>
      <c r="AU40" s="8">
        <f>+K40</f>
        <v>15050000</v>
      </c>
      <c r="AV40" s="8">
        <f>+L40</f>
        <v>7690671</v>
      </c>
      <c r="AW40" s="2">
        <f>+M40</f>
        <v>22740671</v>
      </c>
      <c r="AX40" s="8">
        <f>F40*AW40</f>
        <v>15834329.217300002</v>
      </c>
      <c r="AY40" s="8">
        <f>IF(AQ40="CT",7%,5%)*AX40</f>
        <v>1108403.0452110001</v>
      </c>
      <c r="AZ40" s="8">
        <f>AX40*2%</f>
        <v>316686.58434600005</v>
      </c>
      <c r="BA40" s="8">
        <f>IF(BB40&gt;0,0,AX40*5%)</f>
        <v>0</v>
      </c>
      <c r="BB40" s="8">
        <f>(AX40-BG40)*35%</f>
        <v>1874254.9760550004</v>
      </c>
      <c r="BC40" s="8">
        <f>+AX40+AY40+AZ40+BA40+BB40</f>
        <v>19133673.822912</v>
      </c>
      <c r="BD40" s="8">
        <f>AX40-AT40</f>
        <v>15834329.217300002</v>
      </c>
      <c r="BE40" s="2"/>
      <c r="BF40" s="8"/>
      <c r="BG40" s="7">
        <f>+K40*F40</f>
        <v>10479315</v>
      </c>
      <c r="BH40" s="2"/>
    </row>
    <row r="41" spans="1:60" ht="51" hidden="1" outlineLevel="1" x14ac:dyDescent="0.2">
      <c r="A41" s="1" t="s">
        <v>1504</v>
      </c>
      <c r="B41" s="82">
        <v>31</v>
      </c>
      <c r="C41" s="144" t="s">
        <v>1503</v>
      </c>
      <c r="D41" s="144"/>
      <c r="E41" s="82" t="s">
        <v>91</v>
      </c>
      <c r="F41" s="143">
        <v>49.253599999999999</v>
      </c>
      <c r="G41" s="142">
        <f>+[2]THKL!F40</f>
        <v>49.253599999999999</v>
      </c>
      <c r="H41" s="132"/>
      <c r="I41" s="132"/>
      <c r="J41" s="132"/>
      <c r="K41" s="156">
        <f>$L$4010*1000</f>
        <v>15266666.666666666</v>
      </c>
      <c r="L41" s="157">
        <f>'[3]BDG (XD)'!$AA$965*1000</f>
        <v>7690671</v>
      </c>
      <c r="M41" s="157">
        <f>SUM(K41:L41)</f>
        <v>22957337.666666664</v>
      </c>
      <c r="N41" s="83">
        <f>IF(V41&lt;&gt;"VTC VHm",_xlfn.XLOOKUP(Z41,$AC$4015:$AC$4035,$AD$4015:$AD$4035,0)*M41,_xlfn.XLOOKUP(Z41,$AC$4015:$AC$4035,$AD$4015:$AD$4035,0)*L41)</f>
        <v>2691734.8499999996</v>
      </c>
      <c r="O41" s="83">
        <f>IF(V41&lt;&gt;"VTC VHm",_xlfn.XLOOKUP(Z41,$AC$4015:$AC$4035,$AE$4015:$AE$4035,0)*M41,_xlfn.XLOOKUP(Z41,$AC$4015:$AC$4035,$AE$4015:$AE$4035,0)*L41)</f>
        <v>0</v>
      </c>
      <c r="P41" s="83">
        <f>SUM(N41:O41)</f>
        <v>2691734.8499999996</v>
      </c>
      <c r="Q41" s="157">
        <f>M41*G41</f>
        <v>1130731526.4989331</v>
      </c>
      <c r="R41" s="157">
        <f>G41*P41</f>
        <v>132577631.60795997</v>
      </c>
      <c r="S41" s="83">
        <f>SUM(Q41:R41)</f>
        <v>1263309158.1068931</v>
      </c>
      <c r="T41" s="156" t="s">
        <v>50</v>
      </c>
      <c r="U41" s="132"/>
      <c r="V41" s="82" t="s">
        <v>34</v>
      </c>
      <c r="W41" s="132"/>
      <c r="X41" s="44" t="s">
        <v>33</v>
      </c>
      <c r="Y41" s="44"/>
      <c r="Z41" s="44" t="s">
        <v>16</v>
      </c>
      <c r="AA41" s="44" t="s">
        <v>80</v>
      </c>
      <c r="AB41" s="2">
        <v>23017885.517695203</v>
      </c>
      <c r="AC41" s="2">
        <v>1133713726.1343524</v>
      </c>
      <c r="AD41" s="2">
        <f>+M41</f>
        <v>22957337.666666664</v>
      </c>
      <c r="AE41" s="2">
        <f>+AD41*14%</f>
        <v>3214027.2733333334</v>
      </c>
      <c r="AF41" s="155">
        <f>+AD41*35%</f>
        <v>8035068.1833333317</v>
      </c>
      <c r="AG41" s="2">
        <f>+AD41*F41</f>
        <v>1130731526.4989331</v>
      </c>
      <c r="AH41" s="2">
        <f>+AE41*F41</f>
        <v>158302413.70985067</v>
      </c>
      <c r="AI41" s="2">
        <f>+AF41*F41</f>
        <v>395756034.27462655</v>
      </c>
      <c r="AJ41" s="2">
        <f>SUM(AG41:AI41)</f>
        <v>1684789974.4834101</v>
      </c>
      <c r="AK41" s="2">
        <f>+AD41*G41</f>
        <v>1130731526.4989331</v>
      </c>
      <c r="AL41" s="2">
        <f>+AE41*G41</f>
        <v>158302413.70985067</v>
      </c>
      <c r="AM41" s="2">
        <f>+AF41*G41</f>
        <v>395756034.27462655</v>
      </c>
      <c r="AN41" s="155">
        <f>SUM(AK41:AM41)</f>
        <v>1684789974.4834101</v>
      </c>
      <c r="AQ41" s="145" t="s">
        <v>525</v>
      </c>
      <c r="AU41" s="8">
        <f>+K41</f>
        <v>15266666.666666666</v>
      </c>
      <c r="AV41" s="8">
        <f>+L41</f>
        <v>7690671</v>
      </c>
      <c r="AW41" s="2">
        <f>+M41</f>
        <v>22957337.666666664</v>
      </c>
      <c r="AX41" s="8">
        <f>F41*AW41</f>
        <v>1130731526.4989331</v>
      </c>
      <c r="AY41" s="8">
        <f>IF(AQ41="CT",7%,5%)*AX41</f>
        <v>79151206.85492532</v>
      </c>
      <c r="AZ41" s="8">
        <f>AX41*2%</f>
        <v>22614630.529978663</v>
      </c>
      <c r="BA41" s="8">
        <f>IF(BB41&gt;0,0,AX41*5%)</f>
        <v>0</v>
      </c>
      <c r="BB41" s="8">
        <f>(AX41-BG41)*35%</f>
        <v>132577631.60795993</v>
      </c>
      <c r="BC41" s="8">
        <f>+AX41+AY41+AZ41+BA41+BB41</f>
        <v>1365074995.4917972</v>
      </c>
      <c r="BD41" s="8">
        <f>AX41-AT41</f>
        <v>1130731526.4989331</v>
      </c>
      <c r="BE41" s="2"/>
      <c r="BF41" s="8"/>
      <c r="BG41" s="7">
        <f>+K41*F41</f>
        <v>751938293.33333325</v>
      </c>
      <c r="BH41" s="2"/>
    </row>
    <row r="42" spans="1:60" ht="17" hidden="1" outlineLevel="1" x14ac:dyDescent="0.2">
      <c r="A42" s="1" t="s">
        <v>1281</v>
      </c>
      <c r="B42" s="82">
        <v>32</v>
      </c>
      <c r="C42" s="144" t="s">
        <v>904</v>
      </c>
      <c r="D42" s="144"/>
      <c r="E42" s="82" t="s">
        <v>120</v>
      </c>
      <c r="F42" s="143">
        <v>32.204300000000003</v>
      </c>
      <c r="G42" s="142">
        <f>'[2]Công trình Nhà A1, A2'!Q703</f>
        <v>32.204300000000003</v>
      </c>
      <c r="H42" s="132"/>
      <c r="I42" s="132"/>
      <c r="J42" s="132"/>
      <c r="K42" s="156" t="s">
        <v>89</v>
      </c>
      <c r="L42" s="157">
        <f>'[3]BDG (XD)'!$AA$954*100</f>
        <v>26537135.877452388</v>
      </c>
      <c r="M42" s="157">
        <f>SUM(K42:L42)</f>
        <v>26537135.877452388</v>
      </c>
      <c r="N42" s="83">
        <f>IF(V42&lt;&gt;"VTC VHm",_xlfn.XLOOKUP(Z42,$AC$4015:$AC$4035,$AD$4015:$AD$4035,0)*M42,_xlfn.XLOOKUP(Z42,$AC$4015:$AC$4035,$AD$4015:$AD$4035,0)*L42)</f>
        <v>9287997.5571083352</v>
      </c>
      <c r="O42" s="83">
        <f>IF(V42&lt;&gt;"VTC VHm",_xlfn.XLOOKUP(Z42,$AC$4015:$AC$4035,$AE$4015:$AE$4035,0)*M42,_xlfn.XLOOKUP(Z42,$AC$4015:$AC$4035,$AE$4015:$AE$4035,0)*L42)</f>
        <v>0</v>
      </c>
      <c r="P42" s="83">
        <f>SUM(N42:O42)</f>
        <v>9287997.5571083352</v>
      </c>
      <c r="Q42" s="157">
        <f>M42*G42</f>
        <v>854609884.93824005</v>
      </c>
      <c r="R42" s="157">
        <f>G42*P42</f>
        <v>299113459.72838402</v>
      </c>
      <c r="S42" s="83">
        <f>SUM(Q42:R42)</f>
        <v>1153723344.6666241</v>
      </c>
      <c r="T42" s="156" t="s">
        <v>50</v>
      </c>
      <c r="U42" s="132"/>
      <c r="V42" s="132"/>
      <c r="W42" s="132"/>
      <c r="X42" s="44" t="s">
        <v>33</v>
      </c>
      <c r="Y42" s="44"/>
      <c r="Z42" s="44" t="s">
        <v>16</v>
      </c>
      <c r="AA42" s="44" t="s">
        <v>80</v>
      </c>
      <c r="AB42" s="2">
        <v>15507109.523125045</v>
      </c>
      <c r="AC42" s="2">
        <v>499395607.21557593</v>
      </c>
      <c r="AD42" s="2">
        <f>+M42</f>
        <v>26537135.877452388</v>
      </c>
      <c r="AE42" s="2">
        <f>+AD42*14%</f>
        <v>3715199.0228433348</v>
      </c>
      <c r="AF42" s="155">
        <f>+AD42*35%</f>
        <v>9287997.5571083352</v>
      </c>
      <c r="AG42" s="2">
        <f>+AD42*F42</f>
        <v>854609884.93824005</v>
      </c>
      <c r="AH42" s="2">
        <f>+AE42*F42</f>
        <v>119645383.89135362</v>
      </c>
      <c r="AI42" s="2">
        <f>+AF42*F42</f>
        <v>299113459.72838402</v>
      </c>
      <c r="AJ42" s="2">
        <f>SUM(AG42:AI42)</f>
        <v>1273368728.5579777</v>
      </c>
      <c r="AK42" s="2">
        <f>+AD42*G42</f>
        <v>854609884.93824005</v>
      </c>
      <c r="AL42" s="2">
        <f>+AE42*G42</f>
        <v>119645383.89135362</v>
      </c>
      <c r="AM42" s="2">
        <f>+AF42*G42</f>
        <v>299113459.72838402</v>
      </c>
      <c r="AN42" s="155">
        <f>SUM(AK42:AM42)</f>
        <v>1273368728.5579777</v>
      </c>
      <c r="AQ42" s="145" t="s">
        <v>525</v>
      </c>
      <c r="AU42" s="8" t="str">
        <f>+K42</f>
        <v>Bao gồm</v>
      </c>
      <c r="AV42" s="8">
        <f>+L42</f>
        <v>26537135.877452388</v>
      </c>
      <c r="AW42" s="2">
        <f>+M42</f>
        <v>26537135.877452388</v>
      </c>
      <c r="AX42" s="8">
        <f>F42*AW42</f>
        <v>854609884.93824005</v>
      </c>
      <c r="AY42" s="8">
        <f>IF(AQ42="CT",7%,5%)*AX42</f>
        <v>59822691.945676811</v>
      </c>
      <c r="AZ42" s="8">
        <f>AX42*2%</f>
        <v>17092197.698764801</v>
      </c>
      <c r="BA42" s="8">
        <f>IF(BB42&gt;0,0,AX42*5%)</f>
        <v>0</v>
      </c>
      <c r="BB42" s="8">
        <f>(AX42-BG42)*35%</f>
        <v>299113459.72838402</v>
      </c>
      <c r="BC42" s="8">
        <f>+AX42+AY42+AZ42+BA42+BB42</f>
        <v>1230638234.3110657</v>
      </c>
      <c r="BD42" s="8">
        <f>AX42-AT42</f>
        <v>854609884.93824005</v>
      </c>
      <c r="BE42" s="2"/>
      <c r="BF42" s="8"/>
      <c r="BH42" s="2"/>
    </row>
    <row r="43" spans="1:60" ht="17" hidden="1" outlineLevel="1" x14ac:dyDescent="0.2">
      <c r="A43" s="1" t="s">
        <v>1502</v>
      </c>
      <c r="B43" s="82">
        <v>33</v>
      </c>
      <c r="C43" s="144" t="s">
        <v>1542</v>
      </c>
      <c r="D43" s="144"/>
      <c r="E43" s="82" t="s">
        <v>129</v>
      </c>
      <c r="F43" s="143">
        <v>1024.4000000000001</v>
      </c>
      <c r="G43" s="142">
        <f>+'[2]Công trình Nhà A1, A2'!Q716</f>
        <v>1024.4000000000001</v>
      </c>
      <c r="H43" s="176"/>
      <c r="I43" s="176"/>
      <c r="J43" s="176"/>
      <c r="K43" s="156" t="s">
        <v>89</v>
      </c>
      <c r="L43" s="157">
        <f>'[3]BDG (XD)'!$AA$381</f>
        <v>204000</v>
      </c>
      <c r="M43" s="157">
        <f>SUM(K43:L43)</f>
        <v>204000</v>
      </c>
      <c r="N43" s="83">
        <f>IF(V43&lt;&gt;"VTC VHm",_xlfn.XLOOKUP(Z43,$AC$4015:$AC$4035,$AD$4015:$AD$4035,0)*M43,_xlfn.XLOOKUP(Z43,$AC$4015:$AC$4035,$AD$4015:$AD$4035,0)*L43)</f>
        <v>71400</v>
      </c>
      <c r="O43" s="83">
        <f>IF(V43&lt;&gt;"VTC VHm",_xlfn.XLOOKUP(Z43,$AC$4015:$AC$4035,$AE$4015:$AE$4035,0)*M43,_xlfn.XLOOKUP(Z43,$AC$4015:$AC$4035,$AE$4015:$AE$4035,0)*L43)</f>
        <v>0</v>
      </c>
      <c r="P43" s="83">
        <f>SUM(N43:O43)</f>
        <v>71400</v>
      </c>
      <c r="Q43" s="157">
        <f>M43*G43</f>
        <v>208977600.00000003</v>
      </c>
      <c r="R43" s="157">
        <f>G43*P43</f>
        <v>73142160</v>
      </c>
      <c r="S43" s="83">
        <f>SUM(Q43:R43)</f>
        <v>282119760</v>
      </c>
      <c r="T43" s="156" t="s">
        <v>50</v>
      </c>
      <c r="U43" s="176"/>
      <c r="V43" s="176"/>
      <c r="W43" s="176"/>
      <c r="X43" s="44" t="s">
        <v>33</v>
      </c>
      <c r="Y43" s="44"/>
      <c r="Z43" s="44" t="s">
        <v>16</v>
      </c>
      <c r="AA43" s="44" t="s">
        <v>80</v>
      </c>
      <c r="AB43" s="2">
        <v>457634.29082126246</v>
      </c>
      <c r="AC43" s="2">
        <v>468800567.51730132</v>
      </c>
      <c r="AD43" s="2">
        <f>+M43</f>
        <v>204000</v>
      </c>
      <c r="AE43" s="2">
        <f>+AD43*14%</f>
        <v>28560.000000000004</v>
      </c>
      <c r="AF43" s="155">
        <f>+AD43*35%</f>
        <v>71400</v>
      </c>
      <c r="AG43" s="2">
        <f>+AD43*F43</f>
        <v>208977600.00000003</v>
      </c>
      <c r="AH43" s="2">
        <f>+AE43*F43</f>
        <v>29256864.000000007</v>
      </c>
      <c r="AI43" s="2">
        <f>+AF43*F43</f>
        <v>73142160</v>
      </c>
      <c r="AJ43" s="2">
        <f>SUM(AG43:AI43)</f>
        <v>311376624</v>
      </c>
      <c r="AK43" s="2">
        <f>+AD43*G43</f>
        <v>208977600.00000003</v>
      </c>
      <c r="AL43" s="2">
        <f>+AE43*G43</f>
        <v>29256864.000000007</v>
      </c>
      <c r="AM43" s="2">
        <f>+AF43*G43</f>
        <v>73142160</v>
      </c>
      <c r="AN43" s="155">
        <f>SUM(AK43:AM43)</f>
        <v>311376624</v>
      </c>
      <c r="AQ43" s="145" t="s">
        <v>525</v>
      </c>
      <c r="AU43" s="8" t="str">
        <f>+K43</f>
        <v>Bao gồm</v>
      </c>
      <c r="AV43" s="8">
        <f>+L43</f>
        <v>204000</v>
      </c>
      <c r="AW43" s="2">
        <f>+M43</f>
        <v>204000</v>
      </c>
      <c r="AX43" s="8">
        <f>F43*AW43</f>
        <v>208977600.00000003</v>
      </c>
      <c r="AY43" s="8">
        <f>IF(AQ43="CT",7%,5%)*AX43</f>
        <v>14628432.000000004</v>
      </c>
      <c r="AZ43" s="8">
        <f>AX43*2%</f>
        <v>4179552.0000000005</v>
      </c>
      <c r="BA43" s="8">
        <f>IF(BB43&gt;0,0,AX43*5%)</f>
        <v>0</v>
      </c>
      <c r="BB43" s="8">
        <f>(AX43-BG43)*35%</f>
        <v>73142160</v>
      </c>
      <c r="BC43" s="8">
        <f>+AX43+AY43+AZ43+BA43+BB43</f>
        <v>300927744</v>
      </c>
      <c r="BD43" s="8">
        <f>AX43-AT43</f>
        <v>208977600.00000003</v>
      </c>
      <c r="BE43" s="2"/>
      <c r="BF43" s="8"/>
      <c r="BH43" s="2"/>
    </row>
    <row r="44" spans="1:60" s="92" customFormat="1" ht="17" hidden="1" outlineLevel="1" x14ac:dyDescent="0.2">
      <c r="A44" s="92">
        <v>0</v>
      </c>
      <c r="B44" s="163"/>
      <c r="C44" s="164" t="s">
        <v>773</v>
      </c>
      <c r="D44" s="164"/>
      <c r="E44" s="163"/>
      <c r="F44" s="162"/>
      <c r="G44" s="149">
        <f>+[2]THKL!F43</f>
        <v>0</v>
      </c>
      <c r="H44" s="158"/>
      <c r="I44" s="158"/>
      <c r="J44" s="158"/>
      <c r="K44" s="159"/>
      <c r="L44" s="161"/>
      <c r="M44" s="161">
        <f>SUM(K44:L44)</f>
        <v>0</v>
      </c>
      <c r="N44" s="83">
        <f>IF(V44&lt;&gt;"VTC VHm",_xlfn.XLOOKUP(Z44,$AC$4015:$AC$4035,$AD$4015:$AD$4035,0)*M44,_xlfn.XLOOKUP(Z44,$AC$4015:$AC$4035,$AD$4015:$AD$4035,0)*L44)</f>
        <v>0</v>
      </c>
      <c r="O44" s="83">
        <f>IF(V44&lt;&gt;"VTC VHm",_xlfn.XLOOKUP(Z44,$AC$4015:$AC$4035,$AE$4015:$AE$4035,0)*M44,_xlfn.XLOOKUP(Z44,$AC$4015:$AC$4035,$AE$4015:$AE$4035,0)*L44)</f>
        <v>0</v>
      </c>
      <c r="P44" s="160">
        <f>SUM(N44:O44)</f>
        <v>0</v>
      </c>
      <c r="Q44" s="161">
        <f>M44*G44</f>
        <v>0</v>
      </c>
      <c r="R44" s="161">
        <f>G44*P44</f>
        <v>0</v>
      </c>
      <c r="S44" s="160">
        <f>SUM(Q44:R44)</f>
        <v>0</v>
      </c>
      <c r="T44" s="159"/>
      <c r="U44" s="158"/>
      <c r="V44" s="158"/>
      <c r="W44" s="158"/>
      <c r="X44" s="94" t="s">
        <v>33</v>
      </c>
      <c r="Y44" s="94"/>
      <c r="Z44" s="94" t="s">
        <v>16</v>
      </c>
      <c r="AA44" s="44" t="s">
        <v>80</v>
      </c>
      <c r="AB44" s="2">
        <v>0</v>
      </c>
      <c r="AC44" s="2">
        <v>0</v>
      </c>
      <c r="AD44" s="93">
        <f>+M44</f>
        <v>0</v>
      </c>
      <c r="AE44" s="93">
        <f>+AD44*14%</f>
        <v>0</v>
      </c>
      <c r="AF44" s="93">
        <f>+AD44*35%</f>
        <v>0</v>
      </c>
      <c r="AG44" s="93">
        <f>+AD44*F44</f>
        <v>0</v>
      </c>
      <c r="AH44" s="93">
        <f>+AE44*F44</f>
        <v>0</v>
      </c>
      <c r="AI44" s="93">
        <f>+AF44*F44</f>
        <v>0</v>
      </c>
      <c r="AJ44" s="93">
        <f>SUM(AG44:AI44)</f>
        <v>0</v>
      </c>
      <c r="AK44" s="93">
        <f>+AD44*G44</f>
        <v>0</v>
      </c>
      <c r="AL44" s="93">
        <f>+AE44*G44</f>
        <v>0</v>
      </c>
      <c r="AM44" s="93">
        <f>+AF44*G44</f>
        <v>0</v>
      </c>
      <c r="AN44" s="93">
        <f>SUM(AK44:AM44)</f>
        <v>0</v>
      </c>
      <c r="AQ44" s="145" t="s">
        <v>525</v>
      </c>
      <c r="AU44" s="8">
        <f>+K44</f>
        <v>0</v>
      </c>
      <c r="AV44" s="8">
        <f>+L44</f>
        <v>0</v>
      </c>
      <c r="AW44" s="93">
        <f>+M44</f>
        <v>0</v>
      </c>
      <c r="AX44" s="8">
        <f>F44*AW44</f>
        <v>0</v>
      </c>
      <c r="AY44" s="8">
        <f>IF(AQ44="CT",7%,5%)*AX44</f>
        <v>0</v>
      </c>
      <c r="AZ44" s="8">
        <f>AX44*2%</f>
        <v>0</v>
      </c>
      <c r="BA44" s="8">
        <f>IF(BB44&gt;0,0,AX44*5%)</f>
        <v>0</v>
      </c>
      <c r="BB44" s="8">
        <f>(AX44-BG44)*35%</f>
        <v>0</v>
      </c>
      <c r="BC44" s="8">
        <f>+AX44+AY44+AZ44+BA44+BB44</f>
        <v>0</v>
      </c>
      <c r="BD44" s="8">
        <f>AX44-AT44</f>
        <v>0</v>
      </c>
      <c r="BE44" s="2"/>
      <c r="BF44" s="8"/>
      <c r="BH44" s="2"/>
    </row>
    <row r="45" spans="1:60" ht="51" hidden="1" outlineLevel="1" x14ac:dyDescent="0.2">
      <c r="A45" s="1" t="s">
        <v>1541</v>
      </c>
      <c r="B45" s="82">
        <v>34</v>
      </c>
      <c r="C45" s="144" t="s">
        <v>1540</v>
      </c>
      <c r="D45" s="144"/>
      <c r="E45" s="82" t="s">
        <v>104</v>
      </c>
      <c r="F45" s="143">
        <v>1078.1468</v>
      </c>
      <c r="G45" s="142">
        <f>'[2]Công trình Nhà A1, A2'!Q719</f>
        <v>1121.9558</v>
      </c>
      <c r="H45" s="176"/>
      <c r="I45" s="176"/>
      <c r="J45" s="176"/>
      <c r="K45" s="156" t="s">
        <v>89</v>
      </c>
      <c r="L45" s="157">
        <f>'[3]BDG (XD)'!$AA$940</f>
        <v>2172782.7267777775</v>
      </c>
      <c r="M45" s="157">
        <f>SUM(K45:L45)</f>
        <v>2172782.7267777775</v>
      </c>
      <c r="N45" s="83">
        <f>IF(V45&lt;&gt;"VTC VHm",_xlfn.XLOOKUP(Z45,$AC$4015:$AC$4035,$AD$4015:$AD$4035,0)*M45,_xlfn.XLOOKUP(Z45,$AC$4015:$AC$4035,$AD$4015:$AD$4035,0)*L45)</f>
        <v>760473.95437222207</v>
      </c>
      <c r="O45" s="83">
        <f>IF(V45&lt;&gt;"VTC VHm",_xlfn.XLOOKUP(Z45,$AC$4015:$AC$4035,$AE$4015:$AE$4035,0)*M45,_xlfn.XLOOKUP(Z45,$AC$4015:$AC$4035,$AE$4015:$AE$4035,0)*L45)</f>
        <v>0</v>
      </c>
      <c r="P45" s="83">
        <f>SUM(N45:O45)</f>
        <v>760473.95437222207</v>
      </c>
      <c r="Q45" s="157">
        <f>M45*G45</f>
        <v>2437766182.4481425</v>
      </c>
      <c r="R45" s="157">
        <f>G45*P45</f>
        <v>853218163.85684991</v>
      </c>
      <c r="S45" s="83">
        <f>SUM(Q45:R45)</f>
        <v>3290984346.3049927</v>
      </c>
      <c r="T45" s="156" t="s">
        <v>50</v>
      </c>
      <c r="U45" s="176"/>
      <c r="V45" s="176"/>
      <c r="W45" s="176"/>
      <c r="X45" s="44" t="s">
        <v>33</v>
      </c>
      <c r="Y45" s="44"/>
      <c r="Z45" s="44" t="s">
        <v>16</v>
      </c>
      <c r="AA45" s="44" t="s">
        <v>80</v>
      </c>
      <c r="AB45" s="2">
        <v>3343336.8908606241</v>
      </c>
      <c r="AC45" s="2">
        <v>3604607970.203331</v>
      </c>
      <c r="AD45" s="2">
        <f>+M45</f>
        <v>2172782.7267777775</v>
      </c>
      <c r="AE45" s="2">
        <f>+AD45*14%</f>
        <v>304189.58174888889</v>
      </c>
      <c r="AF45" s="155">
        <f>+AD45*35%</f>
        <v>760473.95437222207</v>
      </c>
      <c r="AG45" s="2">
        <f>+AD45*F45</f>
        <v>2342578743.9707351</v>
      </c>
      <c r="AH45" s="2">
        <f>+AE45*F45</f>
        <v>327961024.15590292</v>
      </c>
      <c r="AI45" s="2">
        <f>+AF45*F45</f>
        <v>819902560.38975728</v>
      </c>
      <c r="AJ45" s="2">
        <f>SUM(AG45:AI45)</f>
        <v>3490442328.5163951</v>
      </c>
      <c r="AK45" s="2">
        <f>+AD45*G45</f>
        <v>2437766182.4481425</v>
      </c>
      <c r="AL45" s="2">
        <f>+AE45*G45</f>
        <v>341287265.54273999</v>
      </c>
      <c r="AM45" s="2">
        <f>+AF45*G45</f>
        <v>853218163.85684991</v>
      </c>
      <c r="AN45" s="155">
        <f>SUM(AK45:AM45)</f>
        <v>3632271611.8477325</v>
      </c>
      <c r="AQ45" s="145" t="s">
        <v>525</v>
      </c>
      <c r="AU45" s="8">
        <f>+BH45</f>
        <v>250000</v>
      </c>
      <c r="AV45" s="8">
        <f>+L45</f>
        <v>2172782.7267777775</v>
      </c>
      <c r="AW45" s="2">
        <f>+AU45+AV45</f>
        <v>2422782.7267777775</v>
      </c>
      <c r="AX45" s="8">
        <f>F45*AW45</f>
        <v>2612115443.9707351</v>
      </c>
      <c r="AY45" s="8">
        <f>IF(AQ45="CT",7%,5%)*AX45</f>
        <v>182848081.07795146</v>
      </c>
      <c r="AZ45" s="8">
        <f>AX45*2%</f>
        <v>52242308.8794147</v>
      </c>
      <c r="BA45" s="8">
        <f>IF(BB45&gt;0,0,AX45*5%)</f>
        <v>0</v>
      </c>
      <c r="BB45" s="8">
        <f>(AX45-BG45)*35%</f>
        <v>914240405.38975728</v>
      </c>
      <c r="BC45" s="8">
        <f>+AX45+AY45+AZ45+BA45+BB45</f>
        <v>3761446239.3178582</v>
      </c>
      <c r="BD45" s="8">
        <f>AX45-AT45</f>
        <v>2612115443.9707351</v>
      </c>
      <c r="BE45" s="2"/>
      <c r="BF45" s="8"/>
      <c r="BH45" s="2">
        <v>250000</v>
      </c>
    </row>
    <row r="46" spans="1:60" ht="51" hidden="1" outlineLevel="1" x14ac:dyDescent="0.2">
      <c r="A46" s="1" t="s">
        <v>1472</v>
      </c>
      <c r="B46" s="82">
        <v>35</v>
      </c>
      <c r="C46" s="144" t="s">
        <v>750</v>
      </c>
      <c r="D46" s="144"/>
      <c r="E46" s="82" t="s">
        <v>91</v>
      </c>
      <c r="F46" s="143">
        <v>29.311900000000001</v>
      </c>
      <c r="G46" s="142">
        <f>'[2]Công trình Nhà A1, A2'!Q868</f>
        <v>29.311900000000001</v>
      </c>
      <c r="H46" s="132"/>
      <c r="I46" s="132"/>
      <c r="J46" s="132"/>
      <c r="K46" s="156">
        <f>$K$4010*1000</f>
        <v>15050000</v>
      </c>
      <c r="L46" s="157">
        <f>'[3]BDG (XD)'!$AA$964*1000</f>
        <v>7690671</v>
      </c>
      <c r="M46" s="157">
        <f>SUM(K46:L46)</f>
        <v>22740671</v>
      </c>
      <c r="N46" s="83">
        <f>IF(V46&lt;&gt;"VTC VHm",_xlfn.XLOOKUP(Z46,$AC$4015:$AC$4035,$AD$4015:$AD$4035,0)*M46,_xlfn.XLOOKUP(Z46,$AC$4015:$AC$4035,$AD$4015:$AD$4035,0)*L46)</f>
        <v>2691734.8499999996</v>
      </c>
      <c r="O46" s="83">
        <f>IF(V46&lt;&gt;"VTC VHm",_xlfn.XLOOKUP(Z46,$AC$4015:$AC$4035,$AE$4015:$AE$4035,0)*M46,_xlfn.XLOOKUP(Z46,$AC$4015:$AC$4035,$AE$4015:$AE$4035,0)*L46)</f>
        <v>0</v>
      </c>
      <c r="P46" s="83">
        <f>SUM(N46:O46)</f>
        <v>2691734.8499999996</v>
      </c>
      <c r="Q46" s="157">
        <f>M46*G46</f>
        <v>666572274.28490007</v>
      </c>
      <c r="R46" s="157">
        <f>G46*P46</f>
        <v>78899862.749714985</v>
      </c>
      <c r="S46" s="83">
        <f>SUM(Q46:R46)</f>
        <v>745472137.03461504</v>
      </c>
      <c r="T46" s="156" t="s">
        <v>50</v>
      </c>
      <c r="U46" s="132"/>
      <c r="V46" s="82" t="s">
        <v>34</v>
      </c>
      <c r="W46" s="132"/>
      <c r="X46" s="44" t="s">
        <v>33</v>
      </c>
      <c r="Y46" s="44"/>
      <c r="Z46" s="44" t="s">
        <v>16</v>
      </c>
      <c r="AA46" s="44" t="s">
        <v>80</v>
      </c>
      <c r="AB46" s="2">
        <v>24906178.967625346</v>
      </c>
      <c r="AC46" s="2">
        <v>730047427.28113747</v>
      </c>
      <c r="AD46" s="2">
        <f>+M46</f>
        <v>22740671</v>
      </c>
      <c r="AE46" s="2">
        <f>+AD46*14%</f>
        <v>3183693.9400000004</v>
      </c>
      <c r="AF46" s="155">
        <f>+AD46*35%</f>
        <v>7959234.8499999996</v>
      </c>
      <c r="AG46" s="2">
        <f>+AD46*F46</f>
        <v>666572274.28490007</v>
      </c>
      <c r="AH46" s="2">
        <f>+AE46*F46</f>
        <v>93320118.399886012</v>
      </c>
      <c r="AI46" s="2">
        <f>+AF46*F46</f>
        <v>233300295.999715</v>
      </c>
      <c r="AJ46" s="2">
        <f>SUM(AG46:AI46)</f>
        <v>993192688.68450105</v>
      </c>
      <c r="AK46" s="2">
        <f>+AD46*G46</f>
        <v>666572274.28490007</v>
      </c>
      <c r="AL46" s="2">
        <f>+AE46*G46</f>
        <v>93320118.399886012</v>
      </c>
      <c r="AM46" s="2">
        <f>+AF46*G46</f>
        <v>233300295.999715</v>
      </c>
      <c r="AN46" s="155">
        <f>SUM(AK46:AM46)</f>
        <v>993192688.68450105</v>
      </c>
      <c r="AQ46" s="145" t="s">
        <v>525</v>
      </c>
      <c r="AU46" s="8">
        <f>+K46</f>
        <v>15050000</v>
      </c>
      <c r="AV46" s="8">
        <f>+L46</f>
        <v>7690671</v>
      </c>
      <c r="AW46" s="2">
        <f>+M46</f>
        <v>22740671</v>
      </c>
      <c r="AX46" s="8">
        <f>F46*AW46</f>
        <v>666572274.28490007</v>
      </c>
      <c r="AY46" s="8">
        <f>IF(AQ46="CT",7%,5%)*AX46</f>
        <v>46660059.199943006</v>
      </c>
      <c r="AZ46" s="8">
        <f>AX46*2%</f>
        <v>13331445.485698001</v>
      </c>
      <c r="BA46" s="8">
        <f>IF(BB46&gt;0,0,AX46*5%)</f>
        <v>0</v>
      </c>
      <c r="BB46" s="8">
        <f>(AX46-BG46)*35%</f>
        <v>78899862.749715015</v>
      </c>
      <c r="BC46" s="8">
        <f>+AX46+AY46+AZ46+BA46+BB46</f>
        <v>805463641.72025597</v>
      </c>
      <c r="BD46" s="8">
        <f>AX46-AT46</f>
        <v>666572274.28490007</v>
      </c>
      <c r="BE46" s="2"/>
      <c r="BF46" s="8"/>
      <c r="BG46" s="7">
        <f>+K46*F46</f>
        <v>441144095</v>
      </c>
      <c r="BH46" s="2"/>
    </row>
    <row r="47" spans="1:60" ht="51" hidden="1" outlineLevel="1" x14ac:dyDescent="0.2">
      <c r="A47" s="1" t="s">
        <v>1539</v>
      </c>
      <c r="B47" s="82">
        <v>36</v>
      </c>
      <c r="C47" s="144" t="s">
        <v>1538</v>
      </c>
      <c r="D47" s="144"/>
      <c r="E47" s="82" t="s">
        <v>91</v>
      </c>
      <c r="F47" s="143">
        <v>45.471499999999999</v>
      </c>
      <c r="G47" s="142">
        <f>'[2]Công trình Nhà A1, A2'!Q870</f>
        <v>45.471499999999999</v>
      </c>
      <c r="H47" s="132"/>
      <c r="I47" s="132"/>
      <c r="J47" s="132"/>
      <c r="K47" s="156">
        <f>$L$4010*1000</f>
        <v>15266666.666666666</v>
      </c>
      <c r="L47" s="157">
        <f>'[3]BDG (XD)'!$AA$965*1000</f>
        <v>7690671</v>
      </c>
      <c r="M47" s="157">
        <f>SUM(K47:L47)</f>
        <v>22957337.666666664</v>
      </c>
      <c r="N47" s="83">
        <f>IF(V47&lt;&gt;"VTC VHm",_xlfn.XLOOKUP(Z47,$AC$4015:$AC$4035,$AD$4015:$AD$4035,0)*M47,_xlfn.XLOOKUP(Z47,$AC$4015:$AC$4035,$AD$4015:$AD$4035,0)*L47)</f>
        <v>2691734.8499999996</v>
      </c>
      <c r="O47" s="83">
        <f>IF(V47&lt;&gt;"VTC VHm",_xlfn.XLOOKUP(Z47,$AC$4015:$AC$4035,$AE$4015:$AE$4035,0)*M47,_xlfn.XLOOKUP(Z47,$AC$4015:$AC$4035,$AE$4015:$AE$4035,0)*L47)</f>
        <v>0</v>
      </c>
      <c r="P47" s="83">
        <f>SUM(N47:O47)</f>
        <v>2691734.8499999996</v>
      </c>
      <c r="Q47" s="157">
        <f>M47*G47</f>
        <v>1043904579.7098331</v>
      </c>
      <c r="R47" s="157">
        <f>G47*P47</f>
        <v>122397221.23177499</v>
      </c>
      <c r="S47" s="83">
        <f>SUM(Q47:R47)</f>
        <v>1166301800.9416082</v>
      </c>
      <c r="T47" s="156" t="s">
        <v>50</v>
      </c>
      <c r="U47" s="132"/>
      <c r="V47" s="82" t="s">
        <v>34</v>
      </c>
      <c r="W47" s="132"/>
      <c r="X47" s="44" t="s">
        <v>33</v>
      </c>
      <c r="Y47" s="44"/>
      <c r="Z47" s="44" t="s">
        <v>16</v>
      </c>
      <c r="AA47" s="44" t="s">
        <v>80</v>
      </c>
      <c r="AB47" s="2">
        <v>23200611.506464407</v>
      </c>
      <c r="AC47" s="2">
        <v>1054966606.1161963</v>
      </c>
      <c r="AD47" s="2">
        <f>+M47</f>
        <v>22957337.666666664</v>
      </c>
      <c r="AE47" s="2">
        <f>+AD47*14%</f>
        <v>3214027.2733333334</v>
      </c>
      <c r="AF47" s="155">
        <f>+AD47*35%</f>
        <v>8035068.1833333317</v>
      </c>
      <c r="AG47" s="2">
        <f>+AD47*F47</f>
        <v>1043904579.7098331</v>
      </c>
      <c r="AH47" s="2">
        <f>+AE47*F47</f>
        <v>146146641.15937668</v>
      </c>
      <c r="AI47" s="2">
        <f>+AF47*F47</f>
        <v>365366602.89844161</v>
      </c>
      <c r="AJ47" s="2">
        <f>SUM(AG47:AI47)</f>
        <v>1555417823.7676513</v>
      </c>
      <c r="AK47" s="2">
        <f>+AD47*G47</f>
        <v>1043904579.7098331</v>
      </c>
      <c r="AL47" s="2">
        <f>+AE47*G47</f>
        <v>146146641.15937668</v>
      </c>
      <c r="AM47" s="2">
        <f>+AF47*G47</f>
        <v>365366602.89844161</v>
      </c>
      <c r="AN47" s="155">
        <f>SUM(AK47:AM47)</f>
        <v>1555417823.7676513</v>
      </c>
      <c r="AQ47" s="145" t="s">
        <v>525</v>
      </c>
      <c r="AU47" s="8">
        <f>+K47</f>
        <v>15266666.666666666</v>
      </c>
      <c r="AV47" s="8">
        <f>+L47</f>
        <v>7690671</v>
      </c>
      <c r="AW47" s="2">
        <f>+M47</f>
        <v>22957337.666666664</v>
      </c>
      <c r="AX47" s="8">
        <f>F47*AW47</f>
        <v>1043904579.7098331</v>
      </c>
      <c r="AY47" s="8">
        <f>IF(AQ47="CT",7%,5%)*AX47</f>
        <v>73073320.579688326</v>
      </c>
      <c r="AZ47" s="8">
        <f>AX47*2%</f>
        <v>20878091.594196662</v>
      </c>
      <c r="BA47" s="8">
        <f>IF(BB47&gt;0,0,AX47*5%)</f>
        <v>0</v>
      </c>
      <c r="BB47" s="8">
        <f>(AX47-BG47)*35%</f>
        <v>122397221.23177496</v>
      </c>
      <c r="BC47" s="8">
        <f>+AX47+AY47+AZ47+BA47+BB47</f>
        <v>1260253213.1154931</v>
      </c>
      <c r="BD47" s="8">
        <f>AX47-AT47</f>
        <v>1043904579.7098331</v>
      </c>
      <c r="BE47" s="2"/>
      <c r="BF47" s="8"/>
      <c r="BG47" s="7">
        <f>+K47*F47</f>
        <v>694198233.33333325</v>
      </c>
      <c r="BH47" s="2"/>
    </row>
    <row r="48" spans="1:60" ht="51" hidden="1" outlineLevel="1" x14ac:dyDescent="0.2">
      <c r="A48" s="1" t="s">
        <v>1537</v>
      </c>
      <c r="B48" s="82">
        <v>37</v>
      </c>
      <c r="C48" s="144" t="s">
        <v>1536</v>
      </c>
      <c r="D48" s="144"/>
      <c r="E48" s="82" t="s">
        <v>91</v>
      </c>
      <c r="F48" s="143">
        <v>140.32990000000001</v>
      </c>
      <c r="G48" s="142">
        <f>'[2]Công trình Nhà A1, A2'!Q872</f>
        <v>140.32990000000001</v>
      </c>
      <c r="H48" s="132"/>
      <c r="I48" s="132"/>
      <c r="J48" s="132"/>
      <c r="K48" s="156">
        <f>$L$4010*1000</f>
        <v>15266666.666666666</v>
      </c>
      <c r="L48" s="157">
        <f>'[3]BDG (XD)'!$AA$965*1000</f>
        <v>7690671</v>
      </c>
      <c r="M48" s="157">
        <f>SUM(K48:L48)</f>
        <v>22957337.666666664</v>
      </c>
      <c r="N48" s="83">
        <f>IF(V48&lt;&gt;"VTC VHm",_xlfn.XLOOKUP(Z48,$AC$4015:$AC$4035,$AD$4015:$AD$4035,0)*M48,_xlfn.XLOOKUP(Z48,$AC$4015:$AC$4035,$AD$4015:$AD$4035,0)*L48)</f>
        <v>2691734.8499999996</v>
      </c>
      <c r="O48" s="83">
        <f>IF(V48&lt;&gt;"VTC VHm",_xlfn.XLOOKUP(Z48,$AC$4015:$AC$4035,$AE$4015:$AE$4035,0)*M48,_xlfn.XLOOKUP(Z48,$AC$4015:$AC$4035,$AE$4015:$AE$4035,0)*L48)</f>
        <v>0</v>
      </c>
      <c r="P48" s="83">
        <f>SUM(N48:O48)</f>
        <v>2691734.8499999996</v>
      </c>
      <c r="Q48" s="157">
        <f>M48*G48</f>
        <v>3221600899.0295668</v>
      </c>
      <c r="R48" s="157">
        <f>G48*P48</f>
        <v>377730882.32701498</v>
      </c>
      <c r="S48" s="83">
        <f>SUM(Q48:R48)</f>
        <v>3599331781.3565817</v>
      </c>
      <c r="T48" s="156" t="s">
        <v>50</v>
      </c>
      <c r="U48" s="132"/>
      <c r="V48" s="82" t="s">
        <v>34</v>
      </c>
      <c r="W48" s="132"/>
      <c r="X48" s="44" t="s">
        <v>33</v>
      </c>
      <c r="Y48" s="44"/>
      <c r="Z48" s="44" t="s">
        <v>16</v>
      </c>
      <c r="AA48" s="44" t="s">
        <v>80</v>
      </c>
      <c r="AB48" s="2">
        <v>22822853.031742558</v>
      </c>
      <c r="AC48" s="2">
        <v>3202728683.6591301</v>
      </c>
      <c r="AD48" s="2">
        <f>+M48</f>
        <v>22957337.666666664</v>
      </c>
      <c r="AE48" s="2">
        <f>+AD48*14%</f>
        <v>3214027.2733333334</v>
      </c>
      <c r="AF48" s="155">
        <f>+AD48*35%</f>
        <v>8035068.1833333317</v>
      </c>
      <c r="AG48" s="2">
        <f>+AD48*F48</f>
        <v>3221600899.0295668</v>
      </c>
      <c r="AH48" s="2">
        <f>+AE48*F48</f>
        <v>451024125.86413938</v>
      </c>
      <c r="AI48" s="2">
        <f>+AF48*F48</f>
        <v>1127560314.6603482</v>
      </c>
      <c r="AJ48" s="2">
        <f>SUM(AG48:AI48)</f>
        <v>4800185339.5540543</v>
      </c>
      <c r="AK48" s="2">
        <f>+AD48*G48</f>
        <v>3221600899.0295668</v>
      </c>
      <c r="AL48" s="2">
        <f>+AE48*G48</f>
        <v>451024125.86413938</v>
      </c>
      <c r="AM48" s="2">
        <f>+AF48*G48</f>
        <v>1127560314.6603482</v>
      </c>
      <c r="AN48" s="155">
        <f>SUM(AK48:AM48)</f>
        <v>4800185339.5540543</v>
      </c>
      <c r="AQ48" s="145" t="s">
        <v>525</v>
      </c>
      <c r="AU48" s="8">
        <f>+K48</f>
        <v>15266666.666666666</v>
      </c>
      <c r="AV48" s="8">
        <f>+L48</f>
        <v>7690671</v>
      </c>
      <c r="AW48" s="2">
        <f>+M48</f>
        <v>22957337.666666664</v>
      </c>
      <c r="AX48" s="8">
        <f>F48*AW48</f>
        <v>3221600899.0295668</v>
      </c>
      <c r="AY48" s="8">
        <f>IF(AQ48="CT",7%,5%)*AX48</f>
        <v>225512062.93206969</v>
      </c>
      <c r="AZ48" s="8">
        <f>AX48*2%</f>
        <v>64432017.980591334</v>
      </c>
      <c r="BA48" s="8">
        <f>IF(BB48&gt;0,0,AX48*5%)</f>
        <v>0</v>
      </c>
      <c r="BB48" s="8">
        <f>(AX48-BG48)*35%</f>
        <v>377730882.32701498</v>
      </c>
      <c r="BC48" s="8">
        <f>+AX48+AY48+AZ48+BA48+BB48</f>
        <v>3889275862.2692428</v>
      </c>
      <c r="BD48" s="8">
        <f>AX48-AT48</f>
        <v>3221600899.0295668</v>
      </c>
      <c r="BE48" s="2"/>
      <c r="BF48" s="8"/>
      <c r="BG48" s="7">
        <f>+K48*F48</f>
        <v>2142369806.6666667</v>
      </c>
      <c r="BH48" s="2"/>
    </row>
    <row r="49" spans="1:60" ht="34" hidden="1" outlineLevel="1" x14ac:dyDescent="0.2">
      <c r="A49" s="1" t="s">
        <v>1535</v>
      </c>
      <c r="B49" s="82">
        <v>38</v>
      </c>
      <c r="C49" s="144" t="s">
        <v>1534</v>
      </c>
      <c r="D49" s="144"/>
      <c r="E49" s="82" t="s">
        <v>120</v>
      </c>
      <c r="F49" s="143">
        <v>134.8981</v>
      </c>
      <c r="G49" s="142">
        <f>'[2]Công trình Nhà A1, A2'!Q874</f>
        <v>136.59729999999999</v>
      </c>
      <c r="H49" s="132"/>
      <c r="I49" s="132"/>
      <c r="J49" s="132"/>
      <c r="K49" s="156" t="s">
        <v>89</v>
      </c>
      <c r="L49" s="157">
        <f>'[3]BDG (XD)'!$AA$954*100</f>
        <v>26537135.877452388</v>
      </c>
      <c r="M49" s="157">
        <f>SUM(K49:L49)</f>
        <v>26537135.877452388</v>
      </c>
      <c r="N49" s="83">
        <f>IF(V49&lt;&gt;"VTC VHm",_xlfn.XLOOKUP(Z49,$AC$4015:$AC$4035,$AD$4015:$AD$4035,0)*M49,_xlfn.XLOOKUP(Z49,$AC$4015:$AC$4035,$AD$4015:$AD$4035,0)*L49)</f>
        <v>9287997.5571083352</v>
      </c>
      <c r="O49" s="83">
        <f>IF(V49&lt;&gt;"VTC VHm",_xlfn.XLOOKUP(Z49,$AC$4015:$AC$4035,$AE$4015:$AE$4035,0)*M49,_xlfn.XLOOKUP(Z49,$AC$4015:$AC$4035,$AE$4015:$AE$4035,0)*L49)</f>
        <v>0</v>
      </c>
      <c r="P49" s="83">
        <f>SUM(N49:O49)</f>
        <v>9287997.5571083352</v>
      </c>
      <c r="Q49" s="157">
        <f>M49*G49</f>
        <v>3624901110.5931268</v>
      </c>
      <c r="R49" s="157">
        <f>G49*P49</f>
        <v>1268715388.7075944</v>
      </c>
      <c r="S49" s="83">
        <f>SUM(Q49:R49)</f>
        <v>4893616499.3007212</v>
      </c>
      <c r="T49" s="156" t="s">
        <v>50</v>
      </c>
      <c r="U49" s="132"/>
      <c r="V49" s="132"/>
      <c r="W49" s="132"/>
      <c r="X49" s="44" t="s">
        <v>33</v>
      </c>
      <c r="Y49" s="44"/>
      <c r="Z49" s="44" t="s">
        <v>16</v>
      </c>
      <c r="AA49" s="44" t="s">
        <v>80</v>
      </c>
      <c r="AB49" s="2">
        <v>14284585.636649337</v>
      </c>
      <c r="AC49" s="2">
        <v>1926963461.6712859</v>
      </c>
      <c r="AD49" s="2">
        <f>+M49</f>
        <v>26537135.877452388</v>
      </c>
      <c r="AE49" s="2">
        <f>+AD49*14%</f>
        <v>3715199.0228433348</v>
      </c>
      <c r="AF49" s="155">
        <f>+AD49*35%</f>
        <v>9287997.5571083352</v>
      </c>
      <c r="AG49" s="2">
        <f>+AD49*F49</f>
        <v>3579809209.3101602</v>
      </c>
      <c r="AH49" s="2">
        <f>+AE49*F49</f>
        <v>501173289.30342245</v>
      </c>
      <c r="AI49" s="2">
        <f>+AF49*F49</f>
        <v>1252933223.2585559</v>
      </c>
      <c r="AJ49" s="2">
        <f>SUM(AG49:AI49)</f>
        <v>5333915721.872139</v>
      </c>
      <c r="AK49" s="2">
        <f>+AD49*G49</f>
        <v>3624901110.5931268</v>
      </c>
      <c r="AL49" s="2">
        <f>+AE49*G49</f>
        <v>507486155.48303783</v>
      </c>
      <c r="AM49" s="2">
        <f>+AF49*G49</f>
        <v>1268715388.7075944</v>
      </c>
      <c r="AN49" s="155">
        <f>SUM(AK49:AM49)</f>
        <v>5401102654.7837591</v>
      </c>
      <c r="AQ49" s="145" t="s">
        <v>525</v>
      </c>
      <c r="AU49" s="8" t="str">
        <f>+K49</f>
        <v>Bao gồm</v>
      </c>
      <c r="AV49" s="8">
        <f>+L49</f>
        <v>26537135.877452388</v>
      </c>
      <c r="AW49" s="2">
        <f>+M49</f>
        <v>26537135.877452388</v>
      </c>
      <c r="AX49" s="8">
        <f>F49*AW49</f>
        <v>3579809209.3101602</v>
      </c>
      <c r="AY49" s="8">
        <f>IF(AQ49="CT",7%,5%)*AX49</f>
        <v>250586644.65171123</v>
      </c>
      <c r="AZ49" s="8">
        <f>AX49*2%</f>
        <v>71596184.186203212</v>
      </c>
      <c r="BA49" s="8">
        <f>IF(BB49&gt;0,0,AX49*5%)</f>
        <v>0</v>
      </c>
      <c r="BB49" s="8">
        <f>(AX49-BG49)*35%</f>
        <v>1252933223.2585559</v>
      </c>
      <c r="BC49" s="8">
        <f>+AX49+AY49+AZ49+BA49+BB49</f>
        <v>5154925261.4066296</v>
      </c>
      <c r="BD49" s="8">
        <f>AX49-AT49</f>
        <v>3579809209.3101602</v>
      </c>
      <c r="BE49" s="2"/>
      <c r="BF49" s="8"/>
      <c r="BH49" s="2"/>
    </row>
    <row r="50" spans="1:60" ht="17" hidden="1" outlineLevel="1" x14ac:dyDescent="0.2">
      <c r="A50" s="1" t="s">
        <v>1533</v>
      </c>
      <c r="B50" s="82">
        <v>39</v>
      </c>
      <c r="C50" s="144" t="s">
        <v>1532</v>
      </c>
      <c r="D50" s="144"/>
      <c r="E50" s="82" t="s">
        <v>120</v>
      </c>
      <c r="F50" s="143">
        <v>3.1469999999999998</v>
      </c>
      <c r="G50" s="142">
        <f>'[2]Công trình Nhà A1, A2'!Q1019</f>
        <v>3.1469999999999998</v>
      </c>
      <c r="H50" s="132"/>
      <c r="I50" s="132"/>
      <c r="J50" s="132"/>
      <c r="K50" s="156" t="str">
        <f>$K$49</f>
        <v>Bao gồm</v>
      </c>
      <c r="L50" s="157">
        <f>L49</f>
        <v>26537135.877452388</v>
      </c>
      <c r="M50" s="157">
        <f>SUM(K50:L50)</f>
        <v>26537135.877452388</v>
      </c>
      <c r="N50" s="83">
        <f>IF(V50&lt;&gt;"VTC VHm",_xlfn.XLOOKUP(Z50,$AC$4015:$AC$4035,$AD$4015:$AD$4035,0)*M50,_xlfn.XLOOKUP(Z50,$AC$4015:$AC$4035,$AD$4015:$AD$4035,0)*L50)</f>
        <v>9287997.5571083352</v>
      </c>
      <c r="O50" s="83">
        <f>IF(V50&lt;&gt;"VTC VHm",_xlfn.XLOOKUP(Z50,$AC$4015:$AC$4035,$AE$4015:$AE$4035,0)*M50,_xlfn.XLOOKUP(Z50,$AC$4015:$AC$4035,$AE$4015:$AE$4035,0)*L50)</f>
        <v>0</v>
      </c>
      <c r="P50" s="83">
        <f>SUM(N50:O50)</f>
        <v>9287997.5571083352</v>
      </c>
      <c r="Q50" s="157">
        <f>M50*G50</f>
        <v>83512366.606342658</v>
      </c>
      <c r="R50" s="157">
        <f>G50*P50</f>
        <v>29229328.312219929</v>
      </c>
      <c r="S50" s="83">
        <f>SUM(Q50:R50)</f>
        <v>112741694.91856259</v>
      </c>
      <c r="T50" s="156" t="s">
        <v>50</v>
      </c>
      <c r="U50" s="132"/>
      <c r="V50" s="132"/>
      <c r="W50" s="132"/>
      <c r="X50" s="44" t="s">
        <v>33</v>
      </c>
      <c r="Y50" s="44"/>
      <c r="Z50" s="44" t="s">
        <v>16</v>
      </c>
      <c r="AA50" s="44" t="s">
        <v>80</v>
      </c>
      <c r="AB50" s="2">
        <v>19524561.574875556</v>
      </c>
      <c r="AC50" s="2">
        <v>61443795.276133373</v>
      </c>
      <c r="AD50" s="2">
        <f>+M50</f>
        <v>26537135.877452388</v>
      </c>
      <c r="AE50" s="2">
        <f>+AD50*14%</f>
        <v>3715199.0228433348</v>
      </c>
      <c r="AF50" s="155">
        <f>+AD50*35%</f>
        <v>9287997.5571083352</v>
      </c>
      <c r="AG50" s="2">
        <f>+AD50*F50</f>
        <v>83512366.606342658</v>
      </c>
      <c r="AH50" s="2">
        <f>+AE50*F50</f>
        <v>11691731.324887974</v>
      </c>
      <c r="AI50" s="2">
        <f>+AF50*F50</f>
        <v>29229328.312219929</v>
      </c>
      <c r="AJ50" s="2">
        <f>SUM(AG50:AI50)</f>
        <v>124433426.24345057</v>
      </c>
      <c r="AK50" s="2">
        <f>+AD50*G50</f>
        <v>83512366.606342658</v>
      </c>
      <c r="AL50" s="2">
        <f>+AE50*G50</f>
        <v>11691731.324887974</v>
      </c>
      <c r="AM50" s="2">
        <f>+AF50*G50</f>
        <v>29229328.312219929</v>
      </c>
      <c r="AN50" s="155">
        <f>SUM(AK50:AM50)</f>
        <v>124433426.24345057</v>
      </c>
      <c r="AQ50" s="145" t="s">
        <v>525</v>
      </c>
      <c r="AU50" s="8" t="str">
        <f>+K50</f>
        <v>Bao gồm</v>
      </c>
      <c r="AV50" s="8">
        <f>+L50</f>
        <v>26537135.877452388</v>
      </c>
      <c r="AW50" s="2">
        <f>+M50</f>
        <v>26537135.877452388</v>
      </c>
      <c r="AX50" s="8">
        <f>F50*AW50</f>
        <v>83512366.606342658</v>
      </c>
      <c r="AY50" s="8">
        <f>IF(AQ50="CT",7%,5%)*AX50</f>
        <v>5845865.6624439871</v>
      </c>
      <c r="AZ50" s="8">
        <f>AX50*2%</f>
        <v>1670247.3321268533</v>
      </c>
      <c r="BA50" s="8">
        <f>IF(BB50&gt;0,0,AX50*5%)</f>
        <v>0</v>
      </c>
      <c r="BB50" s="8">
        <f>(AX50-BG50)*35%</f>
        <v>29229328.312219929</v>
      </c>
      <c r="BC50" s="8">
        <f>+AX50+AY50+AZ50+BA50+BB50</f>
        <v>120257807.91313343</v>
      </c>
      <c r="BD50" s="8">
        <f>AX50-AT50</f>
        <v>83512366.606342658</v>
      </c>
      <c r="BE50" s="2"/>
      <c r="BF50" s="8"/>
      <c r="BH50" s="2"/>
    </row>
    <row r="51" spans="1:60" s="92" customFormat="1" ht="17" hidden="1" outlineLevel="1" x14ac:dyDescent="0.2">
      <c r="A51" s="92">
        <v>0</v>
      </c>
      <c r="B51" s="163"/>
      <c r="C51" s="164" t="s">
        <v>769</v>
      </c>
      <c r="D51" s="164"/>
      <c r="E51" s="163"/>
      <c r="F51" s="162"/>
      <c r="G51" s="149">
        <f>+[2]THKL!F50</f>
        <v>0</v>
      </c>
      <c r="H51" s="158"/>
      <c r="I51" s="158"/>
      <c r="J51" s="158"/>
      <c r="K51" s="159"/>
      <c r="L51" s="161"/>
      <c r="M51" s="161">
        <f>SUM(K51:L51)</f>
        <v>0</v>
      </c>
      <c r="N51" s="83">
        <f>IF(V51&lt;&gt;"VTC VHm",_xlfn.XLOOKUP(Z51,$AC$4015:$AC$4035,$AD$4015:$AD$4035,0)*M51,_xlfn.XLOOKUP(Z51,$AC$4015:$AC$4035,$AD$4015:$AD$4035,0)*L51)</f>
        <v>0</v>
      </c>
      <c r="O51" s="83">
        <f>IF(V51&lt;&gt;"VTC VHm",_xlfn.XLOOKUP(Z51,$AC$4015:$AC$4035,$AE$4015:$AE$4035,0)*M51,_xlfn.XLOOKUP(Z51,$AC$4015:$AC$4035,$AE$4015:$AE$4035,0)*L51)</f>
        <v>0</v>
      </c>
      <c r="P51" s="160">
        <f>SUM(N51:O51)</f>
        <v>0</v>
      </c>
      <c r="Q51" s="161">
        <f>M51*G51</f>
        <v>0</v>
      </c>
      <c r="R51" s="161">
        <f>G51*P51</f>
        <v>0</v>
      </c>
      <c r="S51" s="160">
        <f>SUM(Q51:R51)</f>
        <v>0</v>
      </c>
      <c r="T51" s="159"/>
      <c r="U51" s="158"/>
      <c r="V51" s="158"/>
      <c r="W51" s="158"/>
      <c r="X51" s="94" t="s">
        <v>33</v>
      </c>
      <c r="Y51" s="94"/>
      <c r="Z51" s="94" t="s">
        <v>16</v>
      </c>
      <c r="AA51" s="44" t="s">
        <v>80</v>
      </c>
      <c r="AB51" s="2">
        <v>0</v>
      </c>
      <c r="AC51" s="2">
        <v>0</v>
      </c>
      <c r="AD51" s="93">
        <f>+M51</f>
        <v>0</v>
      </c>
      <c r="AE51" s="93">
        <f>+AD51*14%</f>
        <v>0</v>
      </c>
      <c r="AF51" s="93">
        <f>+AD51*35%</f>
        <v>0</v>
      </c>
      <c r="AG51" s="93">
        <f>+AD51*F51</f>
        <v>0</v>
      </c>
      <c r="AH51" s="93">
        <f>+AE51*F51</f>
        <v>0</v>
      </c>
      <c r="AI51" s="93">
        <f>+AF51*F51</f>
        <v>0</v>
      </c>
      <c r="AJ51" s="93">
        <f>SUM(AG51:AI51)</f>
        <v>0</v>
      </c>
      <c r="AK51" s="93">
        <f>+AD51*G51</f>
        <v>0</v>
      </c>
      <c r="AL51" s="93">
        <f>+AE51*G51</f>
        <v>0</v>
      </c>
      <c r="AM51" s="93">
        <f>+AF51*G51</f>
        <v>0</v>
      </c>
      <c r="AN51" s="93">
        <f>SUM(AK51:AM51)</f>
        <v>0</v>
      </c>
      <c r="AQ51" s="145" t="s">
        <v>525</v>
      </c>
      <c r="AU51" s="8">
        <f>+K51</f>
        <v>0</v>
      </c>
      <c r="AV51" s="8">
        <f>+L51</f>
        <v>0</v>
      </c>
      <c r="AW51" s="93">
        <f>+M51</f>
        <v>0</v>
      </c>
      <c r="AX51" s="8">
        <f>F51*AW51</f>
        <v>0</v>
      </c>
      <c r="AY51" s="8">
        <f>IF(AQ51="CT",7%,5%)*AX51</f>
        <v>0</v>
      </c>
      <c r="AZ51" s="8">
        <f>AX51*2%</f>
        <v>0</v>
      </c>
      <c r="BA51" s="8">
        <f>IF(BB51&gt;0,0,AX51*5%)</f>
        <v>0</v>
      </c>
      <c r="BB51" s="8">
        <f>(AX51-BG51)*35%</f>
        <v>0</v>
      </c>
      <c r="BC51" s="8">
        <f>+AX51+AY51+AZ51+BA51+BB51</f>
        <v>0</v>
      </c>
      <c r="BD51" s="8">
        <f>AX51-AT51</f>
        <v>0</v>
      </c>
      <c r="BE51" s="2"/>
      <c r="BF51" s="8"/>
      <c r="BH51" s="2"/>
    </row>
    <row r="52" spans="1:60" ht="34" hidden="1" outlineLevel="1" x14ac:dyDescent="0.2">
      <c r="A52" s="1" t="s">
        <v>1494</v>
      </c>
      <c r="B52" s="82">
        <v>40</v>
      </c>
      <c r="C52" s="144" t="s">
        <v>1493</v>
      </c>
      <c r="D52" s="144"/>
      <c r="E52" s="82" t="s">
        <v>104</v>
      </c>
      <c r="F52" s="143">
        <v>1883.0292999999999</v>
      </c>
      <c r="G52" s="142">
        <f>'[2]Công trình Nhà A1, A2'!Q1027</f>
        <v>1890.3081999999999</v>
      </c>
      <c r="H52" s="176"/>
      <c r="I52" s="176"/>
      <c r="J52" s="176"/>
      <c r="K52" s="156" t="s">
        <v>89</v>
      </c>
      <c r="L52" s="157">
        <f>'[3]BDG (XD)'!$AA$944</f>
        <v>2257954.2267777775</v>
      </c>
      <c r="M52" s="157">
        <f>SUM(K52:L52)</f>
        <v>2257954.2267777775</v>
      </c>
      <c r="N52" s="83">
        <f>IF(V52&lt;&gt;"VTC VHm",_xlfn.XLOOKUP(Z52,$AC$4015:$AC$4035,$AD$4015:$AD$4035,0)*M52,_xlfn.XLOOKUP(Z52,$AC$4015:$AC$4035,$AD$4015:$AD$4035,0)*L52)</f>
        <v>790283.97937222209</v>
      </c>
      <c r="O52" s="83">
        <f>IF(V52&lt;&gt;"VTC VHm",_xlfn.XLOOKUP(Z52,$AC$4015:$AC$4035,$AE$4015:$AE$4035,0)*M52,_xlfn.XLOOKUP(Z52,$AC$4015:$AC$4035,$AE$4015:$AE$4035,0)*L52)</f>
        <v>0</v>
      </c>
      <c r="P52" s="83">
        <f>SUM(N52:O52)</f>
        <v>790283.97937222209</v>
      </c>
      <c r="Q52" s="157">
        <f>M52*G52</f>
        <v>4268229390.1026921</v>
      </c>
      <c r="R52" s="157">
        <f>G52*P52</f>
        <v>1493880286.5359423</v>
      </c>
      <c r="S52" s="83">
        <f>SUM(Q52:R52)</f>
        <v>5762109676.6386347</v>
      </c>
      <c r="T52" s="156" t="s">
        <v>50</v>
      </c>
      <c r="U52" s="176"/>
      <c r="V52" s="176"/>
      <c r="W52" s="176"/>
      <c r="X52" s="44" t="s">
        <v>33</v>
      </c>
      <c r="Y52" s="44"/>
      <c r="Z52" s="44" t="s">
        <v>16</v>
      </c>
      <c r="AA52" s="44" t="s">
        <v>80</v>
      </c>
      <c r="AB52" s="2">
        <v>2789166.1083356813</v>
      </c>
      <c r="AC52" s="2">
        <v>5252081504.5630617</v>
      </c>
      <c r="AD52" s="2">
        <f>+M52</f>
        <v>2257954.2267777775</v>
      </c>
      <c r="AE52" s="2">
        <f>+AD52*14%</f>
        <v>316113.5917488889</v>
      </c>
      <c r="AF52" s="155">
        <f>+AD52*35%</f>
        <v>790283.97937222209</v>
      </c>
      <c r="AG52" s="2">
        <f>+AD52*F52</f>
        <v>4251793967.0813994</v>
      </c>
      <c r="AH52" s="2">
        <f>+AE52*F52</f>
        <v>595251155.39139605</v>
      </c>
      <c r="AI52" s="2">
        <f>+AF52*F52</f>
        <v>1488127888.4784896</v>
      </c>
      <c r="AJ52" s="2">
        <f>SUM(AG52:AI52)</f>
        <v>6335173010.9512854</v>
      </c>
      <c r="AK52" s="2">
        <f>+AD52*G52</f>
        <v>4268229390.1026921</v>
      </c>
      <c r="AL52" s="2">
        <f>+AE52*G52</f>
        <v>597552114.61437702</v>
      </c>
      <c r="AM52" s="2">
        <f>+AF52*G52</f>
        <v>1493880286.5359423</v>
      </c>
      <c r="AN52" s="155">
        <f>SUM(AK52:AM52)</f>
        <v>6359661791.2530117</v>
      </c>
      <c r="AQ52" s="145" t="s">
        <v>525</v>
      </c>
      <c r="AU52" s="8">
        <f>+BH52</f>
        <v>250000</v>
      </c>
      <c r="AV52" s="8">
        <f>+L52</f>
        <v>2257954.2267777775</v>
      </c>
      <c r="AW52" s="2">
        <f>+AU52+AV52</f>
        <v>2507954.2267777775</v>
      </c>
      <c r="AX52" s="8">
        <f>F52*AW52</f>
        <v>4722551292.0813999</v>
      </c>
      <c r="AY52" s="8">
        <f>IF(AQ52="CT",7%,5%)*AX52</f>
        <v>330578590.44569802</v>
      </c>
      <c r="AZ52" s="8">
        <f>AX52*2%</f>
        <v>94451025.841628</v>
      </c>
      <c r="BA52" s="8">
        <f>IF(BB52&gt;0,0,AX52*5%)</f>
        <v>0</v>
      </c>
      <c r="BB52" s="8">
        <f>(AX52-BG52)*35%</f>
        <v>1652892952.2284899</v>
      </c>
      <c r="BC52" s="8">
        <f>+AX52+AY52+AZ52+BA52+BB52</f>
        <v>6800473860.5972157</v>
      </c>
      <c r="BD52" s="8">
        <f>AX52-AT52</f>
        <v>4722551292.0813999</v>
      </c>
      <c r="BE52" s="2"/>
      <c r="BF52" s="8"/>
      <c r="BH52" s="2">
        <v>250000</v>
      </c>
    </row>
    <row r="53" spans="1:60" ht="51" hidden="1" outlineLevel="1" x14ac:dyDescent="0.2">
      <c r="A53" s="1" t="s">
        <v>1531</v>
      </c>
      <c r="B53" s="82">
        <v>41</v>
      </c>
      <c r="C53" s="144" t="s">
        <v>1530</v>
      </c>
      <c r="D53" s="144"/>
      <c r="E53" s="82" t="s">
        <v>91</v>
      </c>
      <c r="F53" s="143">
        <v>119.13120000000001</v>
      </c>
      <c r="G53" s="142">
        <f>+[2]THKL!F52</f>
        <v>119.13120000000001</v>
      </c>
      <c r="H53" s="132"/>
      <c r="I53" s="132"/>
      <c r="J53" s="132"/>
      <c r="K53" s="156">
        <f>$K$4010*1000</f>
        <v>15050000</v>
      </c>
      <c r="L53" s="157">
        <f>'[3]BDG (XD)'!$AA$967*1000</f>
        <v>7690671</v>
      </c>
      <c r="M53" s="157">
        <f>SUM(K53:L53)</f>
        <v>22740671</v>
      </c>
      <c r="N53" s="83">
        <f>IF(V53&lt;&gt;"VTC VHm",_xlfn.XLOOKUP(Z53,$AC$4015:$AC$4035,$AD$4015:$AD$4035,0)*M53,_xlfn.XLOOKUP(Z53,$AC$4015:$AC$4035,$AD$4015:$AD$4035,0)*L53)</f>
        <v>2691734.8499999996</v>
      </c>
      <c r="O53" s="83">
        <f>IF(V53&lt;&gt;"VTC VHm",_xlfn.XLOOKUP(Z53,$AC$4015:$AC$4035,$AE$4015:$AE$4035,0)*M53,_xlfn.XLOOKUP(Z53,$AC$4015:$AC$4035,$AE$4015:$AE$4035,0)*L53)</f>
        <v>0</v>
      </c>
      <c r="P53" s="83">
        <f>SUM(N53:O53)</f>
        <v>2691734.8499999996</v>
      </c>
      <c r="Q53" s="157">
        <f>M53*G53</f>
        <v>2709123425.0352001</v>
      </c>
      <c r="R53" s="157">
        <f>G53*P53</f>
        <v>320669602.76231998</v>
      </c>
      <c r="S53" s="83">
        <f>SUM(Q53:R53)</f>
        <v>3029793027.7975202</v>
      </c>
      <c r="T53" s="156" t="s">
        <v>50</v>
      </c>
      <c r="U53" s="132"/>
      <c r="V53" s="82" t="s">
        <v>34</v>
      </c>
      <c r="W53" s="132"/>
      <c r="X53" s="44" t="s">
        <v>33</v>
      </c>
      <c r="Y53" s="44"/>
      <c r="Z53" s="44" t="s">
        <v>16</v>
      </c>
      <c r="AA53" s="44" t="s">
        <v>80</v>
      </c>
      <c r="AB53" s="2">
        <v>25391934.906975348</v>
      </c>
      <c r="AC53" s="2">
        <v>3024971675.7898617</v>
      </c>
      <c r="AD53" s="2">
        <f>+M53</f>
        <v>22740671</v>
      </c>
      <c r="AE53" s="2">
        <f>+AD53*14%</f>
        <v>3183693.9400000004</v>
      </c>
      <c r="AF53" s="155">
        <f>+AD53*35%</f>
        <v>7959234.8499999996</v>
      </c>
      <c r="AG53" s="2">
        <f>+AD53*F53</f>
        <v>2709123425.0352001</v>
      </c>
      <c r="AH53" s="2">
        <f>+AE53*F53</f>
        <v>379277279.50492805</v>
      </c>
      <c r="AI53" s="2">
        <f>+AF53*F53</f>
        <v>948193198.76232004</v>
      </c>
      <c r="AJ53" s="2">
        <f>SUM(AG53:AI53)</f>
        <v>4036593903.3024483</v>
      </c>
      <c r="AK53" s="2">
        <f>+AD53*G53</f>
        <v>2709123425.0352001</v>
      </c>
      <c r="AL53" s="2">
        <f>+AE53*G53</f>
        <v>379277279.50492805</v>
      </c>
      <c r="AM53" s="2">
        <f>+AF53*G53</f>
        <v>948193198.76232004</v>
      </c>
      <c r="AN53" s="155">
        <f>SUM(AK53:AM53)</f>
        <v>4036593903.3024483</v>
      </c>
      <c r="AQ53" s="145" t="s">
        <v>525</v>
      </c>
      <c r="AU53" s="8">
        <f>+K53</f>
        <v>15050000</v>
      </c>
      <c r="AV53" s="8">
        <f>+L53</f>
        <v>7690671</v>
      </c>
      <c r="AW53" s="2">
        <f>+M53</f>
        <v>22740671</v>
      </c>
      <c r="AX53" s="8">
        <f>F53*AW53</f>
        <v>2709123425.0352001</v>
      </c>
      <c r="AY53" s="8">
        <f>IF(AQ53="CT",7%,5%)*AX53</f>
        <v>189638639.75246403</v>
      </c>
      <c r="AZ53" s="8">
        <f>AX53*2%</f>
        <v>54182468.500704005</v>
      </c>
      <c r="BA53" s="8">
        <f>IF(BB53&gt;0,0,AX53*5%)</f>
        <v>0</v>
      </c>
      <c r="BB53" s="8">
        <f>(AX53-BG53)*35%</f>
        <v>320669602.76232004</v>
      </c>
      <c r="BC53" s="8">
        <f>+AX53+AY53+AZ53+BA53+BB53</f>
        <v>3273614136.0506878</v>
      </c>
      <c r="BD53" s="8">
        <f>AX53-AT53</f>
        <v>2709123425.0352001</v>
      </c>
      <c r="BE53" s="2"/>
      <c r="BF53" s="8"/>
      <c r="BG53" s="7">
        <f>+K53*F53</f>
        <v>1792924560</v>
      </c>
      <c r="BH53" s="2"/>
    </row>
    <row r="54" spans="1:60" ht="51" hidden="1" outlineLevel="1" x14ac:dyDescent="0.2">
      <c r="A54" s="1" t="s">
        <v>1529</v>
      </c>
      <c r="B54" s="82">
        <v>42</v>
      </c>
      <c r="C54" s="144" t="s">
        <v>1528</v>
      </c>
      <c r="D54" s="144"/>
      <c r="E54" s="82" t="s">
        <v>91</v>
      </c>
      <c r="F54" s="143">
        <v>138.32490000000001</v>
      </c>
      <c r="G54" s="142">
        <f>+[2]THKL!F53</f>
        <v>138.32490000000001</v>
      </c>
      <c r="H54" s="132"/>
      <c r="I54" s="132"/>
      <c r="J54" s="132"/>
      <c r="K54" s="156">
        <f>$L$4010*1000</f>
        <v>15266666.666666666</v>
      </c>
      <c r="L54" s="157">
        <f>'[3]BDG (XD)'!$AA$967*1000</f>
        <v>7690671</v>
      </c>
      <c r="M54" s="157">
        <f>SUM(K54:L54)</f>
        <v>22957337.666666664</v>
      </c>
      <c r="N54" s="83">
        <f>IF(V54&lt;&gt;"VTC VHm",_xlfn.XLOOKUP(Z54,$AC$4015:$AC$4035,$AD$4015:$AD$4035,0)*M54,_xlfn.XLOOKUP(Z54,$AC$4015:$AC$4035,$AD$4015:$AD$4035,0)*L54)</f>
        <v>2691734.8499999996</v>
      </c>
      <c r="O54" s="83">
        <f>IF(V54&lt;&gt;"VTC VHm",_xlfn.XLOOKUP(Z54,$AC$4015:$AC$4035,$AE$4015:$AE$4035,0)*M54,_xlfn.XLOOKUP(Z54,$AC$4015:$AC$4035,$AE$4015:$AE$4035,0)*L54)</f>
        <v>0</v>
      </c>
      <c r="P54" s="83">
        <f>SUM(N54:O54)</f>
        <v>2691734.8499999996</v>
      </c>
      <c r="Q54" s="157">
        <f>M54*G54</f>
        <v>3175571437.0078998</v>
      </c>
      <c r="R54" s="157">
        <f>G54*P54</f>
        <v>372333953.95276499</v>
      </c>
      <c r="S54" s="83">
        <f>SUM(Q54:R54)</f>
        <v>3547905390.9606647</v>
      </c>
      <c r="T54" s="156" t="s">
        <v>50</v>
      </c>
      <c r="U54" s="132"/>
      <c r="V54" s="82" t="s">
        <v>34</v>
      </c>
      <c r="W54" s="132"/>
      <c r="X54" s="44" t="s">
        <v>33</v>
      </c>
      <c r="Y54" s="44"/>
      <c r="Z54" s="44" t="s">
        <v>16</v>
      </c>
      <c r="AA54" s="44" t="s">
        <v>80</v>
      </c>
      <c r="AB54" s="2">
        <v>23258740.676986199</v>
      </c>
      <c r="AC54" s="2">
        <v>3217262978.2700486</v>
      </c>
      <c r="AD54" s="2">
        <f>+M54</f>
        <v>22957337.666666664</v>
      </c>
      <c r="AE54" s="2">
        <f>+AD54*14%</f>
        <v>3214027.2733333334</v>
      </c>
      <c r="AF54" s="155">
        <f>+AD54*35%</f>
        <v>8035068.1833333317</v>
      </c>
      <c r="AG54" s="2">
        <f>+AD54*F54</f>
        <v>3175571437.0078998</v>
      </c>
      <c r="AH54" s="2">
        <f>+AE54*F54</f>
        <v>444580001.18110603</v>
      </c>
      <c r="AI54" s="2">
        <f>+AF54*F54</f>
        <v>1111450002.952765</v>
      </c>
      <c r="AJ54" s="2">
        <f>SUM(AG54:AI54)</f>
        <v>4731601441.1417713</v>
      </c>
      <c r="AK54" s="2">
        <f>+AD54*G54</f>
        <v>3175571437.0078998</v>
      </c>
      <c r="AL54" s="2">
        <f>+AE54*G54</f>
        <v>444580001.18110603</v>
      </c>
      <c r="AM54" s="2">
        <f>+AF54*G54</f>
        <v>1111450002.952765</v>
      </c>
      <c r="AN54" s="155">
        <f>SUM(AK54:AM54)</f>
        <v>4731601441.1417713</v>
      </c>
      <c r="AQ54" s="145" t="s">
        <v>525</v>
      </c>
      <c r="AU54" s="8">
        <f>+K54</f>
        <v>15266666.666666666</v>
      </c>
      <c r="AV54" s="8">
        <f>+L54</f>
        <v>7690671</v>
      </c>
      <c r="AW54" s="2">
        <f>+M54</f>
        <v>22957337.666666664</v>
      </c>
      <c r="AX54" s="8">
        <f>F54*AW54</f>
        <v>3175571437.0078998</v>
      </c>
      <c r="AY54" s="8">
        <f>IF(AQ54="CT",7%,5%)*AX54</f>
        <v>222290000.59055302</v>
      </c>
      <c r="AZ54" s="8">
        <f>AX54*2%</f>
        <v>63511428.740157999</v>
      </c>
      <c r="BA54" s="8">
        <f>IF(BB54&gt;0,0,AX54*5%)</f>
        <v>0</v>
      </c>
      <c r="BB54" s="8">
        <f>(AX54-BG54)*35%</f>
        <v>372333953.95276481</v>
      </c>
      <c r="BC54" s="8">
        <f>+AX54+AY54+AZ54+BA54+BB54</f>
        <v>3833706820.2913756</v>
      </c>
      <c r="BD54" s="8">
        <f>AX54-AT54</f>
        <v>3175571437.0078998</v>
      </c>
      <c r="BE54" s="2"/>
      <c r="BF54" s="8"/>
      <c r="BG54" s="7">
        <f>+K54*F54</f>
        <v>2111760140.0000002</v>
      </c>
      <c r="BH54" s="2"/>
    </row>
    <row r="55" spans="1:60" ht="51" hidden="1" outlineLevel="1" x14ac:dyDescent="0.2">
      <c r="A55" s="1" t="s">
        <v>1527</v>
      </c>
      <c r="B55" s="82">
        <v>43</v>
      </c>
      <c r="C55" s="144" t="s">
        <v>1526</v>
      </c>
      <c r="D55" s="144"/>
      <c r="E55" s="82" t="s">
        <v>91</v>
      </c>
      <c r="F55" s="143">
        <v>391.45940000000002</v>
      </c>
      <c r="G55" s="142">
        <f>+[2]THKL!F54</f>
        <v>391.45940000000002</v>
      </c>
      <c r="H55" s="132"/>
      <c r="I55" s="132"/>
      <c r="J55" s="132"/>
      <c r="K55" s="156">
        <f>$L$4010*1000</f>
        <v>15266666.666666666</v>
      </c>
      <c r="L55" s="157">
        <f>'[3]BDG (XD)'!$AA$967*1000</f>
        <v>7690671</v>
      </c>
      <c r="M55" s="157">
        <f>SUM(K55:L55)</f>
        <v>22957337.666666664</v>
      </c>
      <c r="N55" s="83">
        <f>IF(V55&lt;&gt;"VTC VHm",_xlfn.XLOOKUP(Z55,$AC$4015:$AC$4035,$AD$4015:$AD$4035,0)*M55,_xlfn.XLOOKUP(Z55,$AC$4015:$AC$4035,$AD$4015:$AD$4035,0)*L55)</f>
        <v>2691734.8499999996</v>
      </c>
      <c r="O55" s="83">
        <f>IF(V55&lt;&gt;"VTC VHm",_xlfn.XLOOKUP(Z55,$AC$4015:$AC$4035,$AE$4015:$AE$4035,0)*M55,_xlfn.XLOOKUP(Z55,$AC$4015:$AC$4035,$AE$4015:$AE$4035,0)*L55)</f>
        <v>0</v>
      </c>
      <c r="P55" s="83">
        <f>SUM(N55:O55)</f>
        <v>2691734.8499999996</v>
      </c>
      <c r="Q55" s="157">
        <f>M55*G55</f>
        <v>8986865628.5907326</v>
      </c>
      <c r="R55" s="157">
        <f>G55*P55</f>
        <v>1053704909.3400899</v>
      </c>
      <c r="S55" s="83">
        <f>SUM(Q55:R55)</f>
        <v>10040570537.930822</v>
      </c>
      <c r="T55" s="156" t="s">
        <v>50</v>
      </c>
      <c r="U55" s="132"/>
      <c r="V55" s="82" t="s">
        <v>34</v>
      </c>
      <c r="W55" s="132"/>
      <c r="X55" s="44" t="s">
        <v>33</v>
      </c>
      <c r="Y55" s="44"/>
      <c r="Z55" s="44" t="s">
        <v>16</v>
      </c>
      <c r="AA55" s="44" t="s">
        <v>80</v>
      </c>
      <c r="AB55" s="2">
        <v>22910893.176166296</v>
      </c>
      <c r="AC55" s="2">
        <v>8968684496.206152</v>
      </c>
      <c r="AD55" s="2">
        <f>+M55</f>
        <v>22957337.666666664</v>
      </c>
      <c r="AE55" s="2">
        <f>+AD55*14%</f>
        <v>3214027.2733333334</v>
      </c>
      <c r="AF55" s="155">
        <f>+AD55*35%</f>
        <v>8035068.1833333317</v>
      </c>
      <c r="AG55" s="2">
        <f>+AD55*F55</f>
        <v>8986865628.5907326</v>
      </c>
      <c r="AH55" s="2">
        <f>+AE55*F55</f>
        <v>1258161188.0027027</v>
      </c>
      <c r="AI55" s="2">
        <f>+AF55*F55</f>
        <v>3145402970.0067563</v>
      </c>
      <c r="AJ55" s="2">
        <f>SUM(AG55:AI55)</f>
        <v>13390429786.600191</v>
      </c>
      <c r="AK55" s="2">
        <f>+AD55*G55</f>
        <v>8986865628.5907326</v>
      </c>
      <c r="AL55" s="2">
        <f>+AE55*G55</f>
        <v>1258161188.0027027</v>
      </c>
      <c r="AM55" s="2">
        <f>+AF55*G55</f>
        <v>3145402970.0067563</v>
      </c>
      <c r="AN55" s="155">
        <f>SUM(AK55:AM55)</f>
        <v>13390429786.600191</v>
      </c>
      <c r="AQ55" s="145" t="s">
        <v>525</v>
      </c>
      <c r="AU55" s="8">
        <f>+K55</f>
        <v>15266666.666666666</v>
      </c>
      <c r="AV55" s="8">
        <f>+L55</f>
        <v>7690671</v>
      </c>
      <c r="AW55" s="2">
        <f>+M55</f>
        <v>22957337.666666664</v>
      </c>
      <c r="AX55" s="8">
        <f>F55*AW55</f>
        <v>8986865628.5907326</v>
      </c>
      <c r="AY55" s="8">
        <f>IF(AQ55="CT",7%,5%)*AX55</f>
        <v>629080594.00135136</v>
      </c>
      <c r="AZ55" s="8">
        <f>AX55*2%</f>
        <v>179737312.57181466</v>
      </c>
      <c r="BA55" s="8">
        <f>IF(BB55&gt;0,0,AX55*5%)</f>
        <v>0</v>
      </c>
      <c r="BB55" s="8">
        <f>(AX55-BG55)*35%</f>
        <v>1053704909.3400898</v>
      </c>
      <c r="BC55" s="8">
        <f>+AX55+AY55+AZ55+BA55+BB55</f>
        <v>10849388444.503988</v>
      </c>
      <c r="BD55" s="8">
        <f>AX55-AT55</f>
        <v>8986865628.5907326</v>
      </c>
      <c r="BE55" s="2"/>
      <c r="BF55" s="8"/>
      <c r="BG55" s="7">
        <f>+K55*F55</f>
        <v>5976280173.333333</v>
      </c>
      <c r="BH55" s="2"/>
    </row>
    <row r="56" spans="1:60" ht="17" hidden="1" outlineLevel="1" x14ac:dyDescent="0.2">
      <c r="A56" s="1" t="s">
        <v>1525</v>
      </c>
      <c r="B56" s="82">
        <v>44</v>
      </c>
      <c r="C56" s="144" t="s">
        <v>1487</v>
      </c>
      <c r="D56" s="144"/>
      <c r="E56" s="82" t="s">
        <v>120</v>
      </c>
      <c r="F56" s="143">
        <v>93.658100000000005</v>
      </c>
      <c r="G56" s="142">
        <f>'[2]Công trình Nhà A1, A2'!Q1657</f>
        <v>94.171599999999998</v>
      </c>
      <c r="H56" s="132"/>
      <c r="I56" s="132"/>
      <c r="J56" s="132"/>
      <c r="K56" s="156" t="s">
        <v>89</v>
      </c>
      <c r="L56" s="157">
        <f>'[3]BDG (XD)'!$AA$955*100</f>
        <v>26537135.877452388</v>
      </c>
      <c r="M56" s="157">
        <f>SUM(K56:L56)</f>
        <v>26537135.877452388</v>
      </c>
      <c r="N56" s="83">
        <f>IF(V56&lt;&gt;"VTC VHm",_xlfn.XLOOKUP(Z56,$AC$4015:$AC$4035,$AD$4015:$AD$4035,0)*M56,_xlfn.XLOOKUP(Z56,$AC$4015:$AC$4035,$AD$4015:$AD$4035,0)*L56)</f>
        <v>9287997.5571083352</v>
      </c>
      <c r="O56" s="83">
        <f>IF(V56&lt;&gt;"VTC VHm",_xlfn.XLOOKUP(Z56,$AC$4015:$AC$4035,$AE$4015:$AE$4035,0)*M56,_xlfn.XLOOKUP(Z56,$AC$4015:$AC$4035,$AE$4015:$AE$4035,0)*L56)</f>
        <v>0</v>
      </c>
      <c r="P56" s="83">
        <f>SUM(N56:O56)</f>
        <v>9287997.5571083352</v>
      </c>
      <c r="Q56" s="157">
        <f>M56*G56</f>
        <v>2499044544.9970951</v>
      </c>
      <c r="R56" s="157">
        <f>G56*P56</f>
        <v>874665590.74898326</v>
      </c>
      <c r="S56" s="83">
        <f>SUM(Q56:R56)</f>
        <v>3373710135.7460785</v>
      </c>
      <c r="T56" s="156" t="s">
        <v>50</v>
      </c>
      <c r="U56" s="132"/>
      <c r="V56" s="132"/>
      <c r="W56" s="132"/>
      <c r="X56" s="44" t="s">
        <v>33</v>
      </c>
      <c r="Y56" s="44"/>
      <c r="Z56" s="44" t="s">
        <v>16</v>
      </c>
      <c r="AA56" s="44" t="s">
        <v>80</v>
      </c>
      <c r="AB56" s="2">
        <v>15332512.452360716</v>
      </c>
      <c r="AC56" s="2">
        <v>1436013984.5144453</v>
      </c>
      <c r="AD56" s="2">
        <f>+M56</f>
        <v>26537135.877452388</v>
      </c>
      <c r="AE56" s="2">
        <f>+AD56*14%</f>
        <v>3715199.0228433348</v>
      </c>
      <c r="AF56" s="155">
        <f>+AD56*35%</f>
        <v>9287997.5571083352</v>
      </c>
      <c r="AG56" s="2">
        <f>+AD56*F56</f>
        <v>2485417725.7240238</v>
      </c>
      <c r="AH56" s="2">
        <f>+AE56*F56</f>
        <v>347958481.60136336</v>
      </c>
      <c r="AI56" s="2">
        <f>+AF56*F56</f>
        <v>869896204.00340819</v>
      </c>
      <c r="AJ56" s="2">
        <f>SUM(AG56:AI56)</f>
        <v>3703272411.3287954</v>
      </c>
      <c r="AK56" s="2">
        <f>+AD56*G56</f>
        <v>2499044544.9970951</v>
      </c>
      <c r="AL56" s="2">
        <f>+AE56*G56</f>
        <v>349866236.29959339</v>
      </c>
      <c r="AM56" s="2">
        <f>+AF56*G56</f>
        <v>874665590.74898326</v>
      </c>
      <c r="AN56" s="155">
        <f>SUM(AK56:AM56)</f>
        <v>3723576372.0456719</v>
      </c>
      <c r="AQ56" s="145" t="s">
        <v>525</v>
      </c>
      <c r="AU56" s="8" t="str">
        <f>+K56</f>
        <v>Bao gồm</v>
      </c>
      <c r="AV56" s="8">
        <f>+L56</f>
        <v>26537135.877452388</v>
      </c>
      <c r="AW56" s="2">
        <f>+M56</f>
        <v>26537135.877452388</v>
      </c>
      <c r="AX56" s="8">
        <f>F56*AW56</f>
        <v>2485417725.7240238</v>
      </c>
      <c r="AY56" s="8">
        <f>IF(AQ56="CT",7%,5%)*AX56</f>
        <v>173979240.80068168</v>
      </c>
      <c r="AZ56" s="8">
        <f>AX56*2%</f>
        <v>49708354.514480479</v>
      </c>
      <c r="BA56" s="8">
        <f>IF(BB56&gt;0,0,AX56*5%)</f>
        <v>0</v>
      </c>
      <c r="BB56" s="8">
        <f>(AX56-BG56)*35%</f>
        <v>869896204.00340831</v>
      </c>
      <c r="BC56" s="8">
        <f>+AX56+AY56+AZ56+BA56+BB56</f>
        <v>3579001525.0425944</v>
      </c>
      <c r="BD56" s="8">
        <f>AX56-AT56</f>
        <v>2485417725.7240238</v>
      </c>
      <c r="BE56" s="2"/>
      <c r="BF56" s="8"/>
      <c r="BH56" s="2"/>
    </row>
    <row r="57" spans="1:60" s="92" customFormat="1" ht="17" hidden="1" outlineLevel="1" x14ac:dyDescent="0.2">
      <c r="A57" s="92">
        <v>0</v>
      </c>
      <c r="B57" s="163"/>
      <c r="C57" s="164" t="s">
        <v>766</v>
      </c>
      <c r="D57" s="164"/>
      <c r="E57" s="163"/>
      <c r="F57" s="162"/>
      <c r="G57" s="149">
        <f>+[2]THKL!F56</f>
        <v>0</v>
      </c>
      <c r="H57" s="158"/>
      <c r="I57" s="158"/>
      <c r="J57" s="158"/>
      <c r="K57" s="159"/>
      <c r="L57" s="161"/>
      <c r="M57" s="161">
        <f>SUM(K57:L57)</f>
        <v>0</v>
      </c>
      <c r="N57" s="83">
        <f>IF(V57&lt;&gt;"VTC VHm",_xlfn.XLOOKUP(Z57,$AC$4015:$AC$4035,$AD$4015:$AD$4035,0)*M57,_xlfn.XLOOKUP(Z57,$AC$4015:$AC$4035,$AD$4015:$AD$4035,0)*L57)</f>
        <v>0</v>
      </c>
      <c r="O57" s="83">
        <f>IF(V57&lt;&gt;"VTC VHm",_xlfn.XLOOKUP(Z57,$AC$4015:$AC$4035,$AE$4015:$AE$4035,0)*M57,_xlfn.XLOOKUP(Z57,$AC$4015:$AC$4035,$AE$4015:$AE$4035,0)*L57)</f>
        <v>0</v>
      </c>
      <c r="P57" s="160">
        <f>SUM(N57:O57)</f>
        <v>0</v>
      </c>
      <c r="Q57" s="161">
        <f>M57*G57</f>
        <v>0</v>
      </c>
      <c r="R57" s="161">
        <f>G57*P57</f>
        <v>0</v>
      </c>
      <c r="S57" s="160">
        <f>SUM(Q57:R57)</f>
        <v>0</v>
      </c>
      <c r="T57" s="159"/>
      <c r="U57" s="158"/>
      <c r="V57" s="158"/>
      <c r="W57" s="158"/>
      <c r="X57" s="94" t="s">
        <v>33</v>
      </c>
      <c r="Y57" s="94"/>
      <c r="Z57" s="94" t="s">
        <v>16</v>
      </c>
      <c r="AA57" s="44" t="s">
        <v>80</v>
      </c>
      <c r="AB57" s="2">
        <v>0</v>
      </c>
      <c r="AC57" s="2">
        <v>0</v>
      </c>
      <c r="AD57" s="93">
        <f>+M57</f>
        <v>0</v>
      </c>
      <c r="AE57" s="93">
        <f>+AD57*14%</f>
        <v>0</v>
      </c>
      <c r="AF57" s="93">
        <f>+AD57*35%</f>
        <v>0</v>
      </c>
      <c r="AG57" s="93">
        <f>+AD57*F57</f>
        <v>0</v>
      </c>
      <c r="AH57" s="93">
        <f>+AE57*F57</f>
        <v>0</v>
      </c>
      <c r="AI57" s="93">
        <f>+AF57*F57</f>
        <v>0</v>
      </c>
      <c r="AJ57" s="93">
        <f>SUM(AG57:AI57)</f>
        <v>0</v>
      </c>
      <c r="AK57" s="93">
        <f>+AD57*G57</f>
        <v>0</v>
      </c>
      <c r="AL57" s="93">
        <f>+AE57*G57</f>
        <v>0</v>
      </c>
      <c r="AM57" s="93">
        <f>+AF57*G57</f>
        <v>0</v>
      </c>
      <c r="AN57" s="93">
        <f>SUM(AK57:AM57)</f>
        <v>0</v>
      </c>
      <c r="AQ57" s="145" t="s">
        <v>525</v>
      </c>
      <c r="AU57" s="8">
        <f>+K57</f>
        <v>0</v>
      </c>
      <c r="AV57" s="8">
        <f>+L57</f>
        <v>0</v>
      </c>
      <c r="AW57" s="93">
        <f>+M57</f>
        <v>0</v>
      </c>
      <c r="AX57" s="8">
        <f>F57*AW57</f>
        <v>0</v>
      </c>
      <c r="AY57" s="8">
        <f>IF(AQ57="CT",7%,5%)*AX57</f>
        <v>0</v>
      </c>
      <c r="AZ57" s="8">
        <f>AX57*2%</f>
        <v>0</v>
      </c>
      <c r="BA57" s="8">
        <f>IF(BB57&gt;0,0,AX57*5%)</f>
        <v>0</v>
      </c>
      <c r="BB57" s="8">
        <f>(AX57-BG57)*35%</f>
        <v>0</v>
      </c>
      <c r="BC57" s="8">
        <f>+AX57+AY57+AZ57+BA57+BB57</f>
        <v>0</v>
      </c>
      <c r="BD57" s="8">
        <f>AX57-AT57</f>
        <v>0</v>
      </c>
      <c r="BE57" s="2"/>
      <c r="BF57" s="8"/>
      <c r="BH57" s="2"/>
    </row>
    <row r="58" spans="1:60" ht="34" hidden="1" outlineLevel="1" x14ac:dyDescent="0.2">
      <c r="A58" s="1" t="s">
        <v>1494</v>
      </c>
      <c r="B58" s="82">
        <v>45</v>
      </c>
      <c r="C58" s="144" t="s">
        <v>1493</v>
      </c>
      <c r="D58" s="144"/>
      <c r="E58" s="82" t="s">
        <v>104</v>
      </c>
      <c r="F58" s="143">
        <v>4816.2861999999996</v>
      </c>
      <c r="G58" s="142">
        <f>'[2]Công trình Nhà A1, A2'!Q2273</f>
        <v>4882.9528</v>
      </c>
      <c r="H58" s="176"/>
      <c r="I58" s="176"/>
      <c r="J58" s="176"/>
      <c r="K58" s="156" t="str">
        <f>$K$52</f>
        <v>Bao gồm</v>
      </c>
      <c r="L58" s="157">
        <f>$L$52</f>
        <v>2257954.2267777775</v>
      </c>
      <c r="M58" s="157">
        <f>SUM(K58:L58)</f>
        <v>2257954.2267777775</v>
      </c>
      <c r="N58" s="83">
        <f>IF(V58&lt;&gt;"VTC VHm",_xlfn.XLOOKUP(Z58,$AC$4015:$AC$4035,$AD$4015:$AD$4035,0)*M58,_xlfn.XLOOKUP(Z58,$AC$4015:$AC$4035,$AD$4015:$AD$4035,0)*L58)</f>
        <v>790283.97937222209</v>
      </c>
      <c r="O58" s="83">
        <f>IF(V58&lt;&gt;"VTC VHm",_xlfn.XLOOKUP(Z58,$AC$4015:$AC$4035,$AE$4015:$AE$4035,0)*M58,_xlfn.XLOOKUP(Z58,$AC$4015:$AC$4035,$AE$4015:$AE$4035,0)*L58)</f>
        <v>0</v>
      </c>
      <c r="P58" s="83">
        <f>SUM(N58:O58)</f>
        <v>790283.97937222209</v>
      </c>
      <c r="Q58" s="157">
        <f>M58*G58</f>
        <v>11025483913.916384</v>
      </c>
      <c r="R58" s="157">
        <f>G58*P58</f>
        <v>3858919369.8707342</v>
      </c>
      <c r="S58" s="83">
        <f>SUM(Q58:R58)</f>
        <v>14884403283.787117</v>
      </c>
      <c r="T58" s="156" t="s">
        <v>50</v>
      </c>
      <c r="U58" s="176"/>
      <c r="V58" s="176"/>
      <c r="W58" s="176"/>
      <c r="X58" s="44" t="s">
        <v>33</v>
      </c>
      <c r="Y58" s="44"/>
      <c r="Z58" s="44" t="s">
        <v>16</v>
      </c>
      <c r="AA58" s="44" t="s">
        <v>80</v>
      </c>
      <c r="AB58" s="2">
        <v>2789166.1083356813</v>
      </c>
      <c r="AC58" s="2">
        <v>13433422237.084845</v>
      </c>
      <c r="AD58" s="2">
        <f>+M58</f>
        <v>2257954.2267777775</v>
      </c>
      <c r="AE58" s="2">
        <f>+AD58*14%</f>
        <v>316113.5917488889</v>
      </c>
      <c r="AF58" s="155">
        <f>+AD58*35%</f>
        <v>790283.97937222209</v>
      </c>
      <c r="AG58" s="2">
        <f>+AD58*F58</f>
        <v>10874953782.66148</v>
      </c>
      <c r="AH58" s="2">
        <f>+AE58*F58</f>
        <v>1522493529.5726073</v>
      </c>
      <c r="AI58" s="2">
        <f>+AF58*F58</f>
        <v>3806233823.9315176</v>
      </c>
      <c r="AJ58" s="2">
        <f>SUM(AG58:AI58)</f>
        <v>16203681136.165604</v>
      </c>
      <c r="AK58" s="2">
        <f>+AD58*G58</f>
        <v>11025483913.916384</v>
      </c>
      <c r="AL58" s="2">
        <f>+AE58*G58</f>
        <v>1543567747.9482939</v>
      </c>
      <c r="AM58" s="2">
        <f>+AF58*G58</f>
        <v>3858919369.8707342</v>
      </c>
      <c r="AN58" s="155">
        <f>SUM(AK58:AM58)</f>
        <v>16427971031.735413</v>
      </c>
      <c r="AQ58" s="145" t="s">
        <v>525</v>
      </c>
      <c r="AU58" s="8">
        <f>+BH58</f>
        <v>250000</v>
      </c>
      <c r="AV58" s="8">
        <f>+L58</f>
        <v>2257954.2267777775</v>
      </c>
      <c r="AW58" s="2">
        <f>+AU58+AV58</f>
        <v>2507954.2267777775</v>
      </c>
      <c r="AX58" s="8">
        <f>F58*AW58</f>
        <v>12079025332.66148</v>
      </c>
      <c r="AY58" s="8">
        <f>IF(AQ58="CT",7%,5%)*AX58</f>
        <v>845531773.28630364</v>
      </c>
      <c r="AZ58" s="8">
        <f>AX58*2%</f>
        <v>241580506.65322959</v>
      </c>
      <c r="BA58" s="8">
        <f>IF(BB58&gt;0,0,AX58*5%)</f>
        <v>0</v>
      </c>
      <c r="BB58" s="8">
        <f>(AX58-BG58)*35%</f>
        <v>4227658866.4315176</v>
      </c>
      <c r="BC58" s="8">
        <f>+AX58+AY58+AZ58+BA58+BB58</f>
        <v>17393796479.032532</v>
      </c>
      <c r="BD58" s="8">
        <f>AX58-AT58</f>
        <v>12079025332.66148</v>
      </c>
      <c r="BE58" s="2"/>
      <c r="BF58" s="8"/>
      <c r="BH58" s="2">
        <v>250000</v>
      </c>
    </row>
    <row r="59" spans="1:60" ht="51" hidden="1" outlineLevel="1" x14ac:dyDescent="0.2">
      <c r="A59" s="1" t="s">
        <v>1524</v>
      </c>
      <c r="B59" s="82">
        <v>46</v>
      </c>
      <c r="C59" s="144" t="s">
        <v>1523</v>
      </c>
      <c r="D59" s="144"/>
      <c r="E59" s="82" t="s">
        <v>91</v>
      </c>
      <c r="F59" s="143">
        <v>459.37709999999998</v>
      </c>
      <c r="G59" s="142">
        <f>+[2]THKL!F58</f>
        <v>459.37709999999998</v>
      </c>
      <c r="H59" s="132"/>
      <c r="I59" s="132"/>
      <c r="J59" s="132"/>
      <c r="K59" s="156">
        <f>$K$4010*1000</f>
        <v>15050000</v>
      </c>
      <c r="L59" s="157">
        <f>'[3]BDG (XD)'!$AA$966*1000</f>
        <v>7690671</v>
      </c>
      <c r="M59" s="157">
        <f>SUM(K59:L59)</f>
        <v>22740671</v>
      </c>
      <c r="N59" s="83">
        <f>IF(V59&lt;&gt;"VTC VHm",_xlfn.XLOOKUP(Z59,$AC$4015:$AC$4035,$AD$4015:$AD$4035,0)*M59,_xlfn.XLOOKUP(Z59,$AC$4015:$AC$4035,$AD$4015:$AD$4035,0)*L59)</f>
        <v>2691734.8499999996</v>
      </c>
      <c r="O59" s="83">
        <f>IF(V59&lt;&gt;"VTC VHm",_xlfn.XLOOKUP(Z59,$AC$4015:$AC$4035,$AE$4015:$AE$4035,0)*M59,_xlfn.XLOOKUP(Z59,$AC$4015:$AC$4035,$AE$4015:$AE$4035,0)*L59)</f>
        <v>0</v>
      </c>
      <c r="P59" s="83">
        <f>SUM(N59:O59)</f>
        <v>2691734.8499999996</v>
      </c>
      <c r="Q59" s="157">
        <f>M59*G59</f>
        <v>10446543496.0341</v>
      </c>
      <c r="R59" s="157">
        <f>G59*P59</f>
        <v>1236521349.3619349</v>
      </c>
      <c r="S59" s="83">
        <f>SUM(Q59:R59)</f>
        <v>11683064845.396034</v>
      </c>
      <c r="T59" s="156" t="s">
        <v>50</v>
      </c>
      <c r="U59" s="132"/>
      <c r="V59" s="82" t="s">
        <v>34</v>
      </c>
      <c r="W59" s="132"/>
      <c r="X59" s="44" t="s">
        <v>33</v>
      </c>
      <c r="Y59" s="44"/>
      <c r="Z59" s="44" t="s">
        <v>16</v>
      </c>
      <c r="AA59" s="44" t="s">
        <v>80</v>
      </c>
      <c r="AB59" s="2">
        <v>24706583.700575747</v>
      </c>
      <c r="AC59" s="2">
        <v>11349638771.277754</v>
      </c>
      <c r="AD59" s="2">
        <f>+M59</f>
        <v>22740671</v>
      </c>
      <c r="AE59" s="2">
        <f>+AD59*14%</f>
        <v>3183693.9400000004</v>
      </c>
      <c r="AF59" s="155">
        <f>+AD59*35%</f>
        <v>7959234.8499999996</v>
      </c>
      <c r="AG59" s="2">
        <f>+AD59*F59</f>
        <v>10446543496.0341</v>
      </c>
      <c r="AH59" s="2">
        <f>+AE59*F59</f>
        <v>1462516089.4447742</v>
      </c>
      <c r="AI59" s="2">
        <f>+AF59*F59</f>
        <v>3656290223.6119347</v>
      </c>
      <c r="AJ59" s="2">
        <f>SUM(AG59:AI59)</f>
        <v>15565349809.090809</v>
      </c>
      <c r="AK59" s="2">
        <f>+AD59*G59</f>
        <v>10446543496.0341</v>
      </c>
      <c r="AL59" s="2">
        <f>+AE59*G59</f>
        <v>1462516089.4447742</v>
      </c>
      <c r="AM59" s="2">
        <f>+AF59*G59</f>
        <v>3656290223.6119347</v>
      </c>
      <c r="AN59" s="155">
        <f>SUM(AK59:AM59)</f>
        <v>15565349809.090809</v>
      </c>
      <c r="AQ59" s="145" t="s">
        <v>525</v>
      </c>
      <c r="AU59" s="8">
        <f>+K59</f>
        <v>15050000</v>
      </c>
      <c r="AV59" s="8">
        <f>+L59</f>
        <v>7690671</v>
      </c>
      <c r="AW59" s="2">
        <f>+M59</f>
        <v>22740671</v>
      </c>
      <c r="AX59" s="8">
        <f>F59*AW59</f>
        <v>10446543496.0341</v>
      </c>
      <c r="AY59" s="8">
        <f>IF(AQ59="CT",7%,5%)*AX59</f>
        <v>731258044.72238708</v>
      </c>
      <c r="AZ59" s="8">
        <f>AX59*2%</f>
        <v>208930869.92068198</v>
      </c>
      <c r="BA59" s="8">
        <f>IF(BB59&gt;0,0,AX59*5%)</f>
        <v>0</v>
      </c>
      <c r="BB59" s="8">
        <f>(AX59-BG59)*35%</f>
        <v>1236521349.3619347</v>
      </c>
      <c r="BC59" s="8">
        <f>+AX59+AY59+AZ59+BA59+BB59</f>
        <v>12623253760.039104</v>
      </c>
      <c r="BD59" s="8">
        <f>AX59-AT59</f>
        <v>10446543496.0341</v>
      </c>
      <c r="BE59" s="2"/>
      <c r="BF59" s="8"/>
      <c r="BG59" s="7">
        <f>+K59*F59</f>
        <v>6913625355</v>
      </c>
      <c r="BH59" s="2"/>
    </row>
    <row r="60" spans="1:60" ht="51" hidden="1" outlineLevel="1" x14ac:dyDescent="0.2">
      <c r="A60" s="1" t="s">
        <v>1482</v>
      </c>
      <c r="B60" s="82">
        <v>47</v>
      </c>
      <c r="C60" s="144" t="s">
        <v>1481</v>
      </c>
      <c r="D60" s="144"/>
      <c r="E60" s="82" t="s">
        <v>91</v>
      </c>
      <c r="F60" s="143">
        <v>97.060699999999997</v>
      </c>
      <c r="G60" s="142">
        <f>+[2]THKL!F59</f>
        <v>97.060699999999997</v>
      </c>
      <c r="H60" s="132"/>
      <c r="I60" s="132"/>
      <c r="J60" s="132"/>
      <c r="K60" s="156">
        <f>$L$4010*1000</f>
        <v>15266666.666666666</v>
      </c>
      <c r="L60" s="157">
        <f>'[3]BDG (XD)'!$AA$967*1000</f>
        <v>7690671</v>
      </c>
      <c r="M60" s="157">
        <f>SUM(K60:L60)</f>
        <v>22957337.666666664</v>
      </c>
      <c r="N60" s="83">
        <f>IF(V60&lt;&gt;"VTC VHm",_xlfn.XLOOKUP(Z60,$AC$4015:$AC$4035,$AD$4015:$AD$4035,0)*M60,_xlfn.XLOOKUP(Z60,$AC$4015:$AC$4035,$AD$4015:$AD$4035,0)*L60)</f>
        <v>2691734.8499999996</v>
      </c>
      <c r="O60" s="83">
        <f>IF(V60&lt;&gt;"VTC VHm",_xlfn.XLOOKUP(Z60,$AC$4015:$AC$4035,$AE$4015:$AE$4035,0)*M60,_xlfn.XLOOKUP(Z60,$AC$4015:$AC$4035,$AE$4015:$AE$4035,0)*L60)</f>
        <v>0</v>
      </c>
      <c r="P60" s="83">
        <f>SUM(N60:O60)</f>
        <v>2691734.8499999996</v>
      </c>
      <c r="Q60" s="157">
        <f>M60*G60</f>
        <v>2228255264.0630331</v>
      </c>
      <c r="R60" s="157">
        <f>G60*P60</f>
        <v>261261668.75539497</v>
      </c>
      <c r="S60" s="83">
        <f>SUM(Q60:R60)</f>
        <v>2489516932.818428</v>
      </c>
      <c r="T60" s="156" t="s">
        <v>50</v>
      </c>
      <c r="U60" s="132"/>
      <c r="V60" s="82" t="s">
        <v>34</v>
      </c>
      <c r="W60" s="132"/>
      <c r="X60" s="44" t="s">
        <v>33</v>
      </c>
      <c r="Y60" s="44"/>
      <c r="Z60" s="44" t="s">
        <v>16</v>
      </c>
      <c r="AA60" s="44" t="s">
        <v>80</v>
      </c>
      <c r="AB60" s="2">
        <v>23455565.247359022</v>
      </c>
      <c r="AC60" s="2">
        <v>2276613581.8043399</v>
      </c>
      <c r="AD60" s="2">
        <f>+M60</f>
        <v>22957337.666666664</v>
      </c>
      <c r="AE60" s="2">
        <f>+AD60*14%</f>
        <v>3214027.2733333334</v>
      </c>
      <c r="AF60" s="155">
        <f>+AD60*35%</f>
        <v>8035068.1833333317</v>
      </c>
      <c r="AG60" s="2">
        <f>+AD60*F60</f>
        <v>2228255264.0630331</v>
      </c>
      <c r="AH60" s="2">
        <f>+AE60*F60</f>
        <v>311955736.96882468</v>
      </c>
      <c r="AI60" s="2">
        <f>+AF60*F60</f>
        <v>779889342.42206144</v>
      </c>
      <c r="AJ60" s="2">
        <f>SUM(AG60:AI60)</f>
        <v>3320100343.4539194</v>
      </c>
      <c r="AK60" s="2">
        <f>+AD60*G60</f>
        <v>2228255264.0630331</v>
      </c>
      <c r="AL60" s="2">
        <f>+AE60*G60</f>
        <v>311955736.96882468</v>
      </c>
      <c r="AM60" s="2">
        <f>+AF60*G60</f>
        <v>779889342.42206144</v>
      </c>
      <c r="AN60" s="155">
        <f>SUM(AK60:AM60)</f>
        <v>3320100343.4539194</v>
      </c>
      <c r="AQ60" s="145" t="s">
        <v>525</v>
      </c>
      <c r="AU60" s="8">
        <f>+K60</f>
        <v>15266666.666666666</v>
      </c>
      <c r="AV60" s="8">
        <f>+L60</f>
        <v>7690671</v>
      </c>
      <c r="AW60" s="2">
        <f>+M60</f>
        <v>22957337.666666664</v>
      </c>
      <c r="AX60" s="8">
        <f>F60*AW60</f>
        <v>2228255264.0630331</v>
      </c>
      <c r="AY60" s="8">
        <f>IF(AQ60="CT",7%,5%)*AX60</f>
        <v>155977868.48441234</v>
      </c>
      <c r="AZ60" s="8">
        <f>AX60*2%</f>
        <v>44565105.281260662</v>
      </c>
      <c r="BA60" s="8">
        <f>IF(BB60&gt;0,0,AX60*5%)</f>
        <v>0</v>
      </c>
      <c r="BB60" s="8">
        <f>(AX60-BG60)*35%</f>
        <v>261261668.75539494</v>
      </c>
      <c r="BC60" s="8">
        <f>+AX60+AY60+AZ60+BA60+BB60</f>
        <v>2690059906.5841007</v>
      </c>
      <c r="BD60" s="8">
        <f>AX60-AT60</f>
        <v>2228255264.0630331</v>
      </c>
      <c r="BE60" s="2"/>
      <c r="BF60" s="8"/>
      <c r="BG60" s="7">
        <f>+K60*F60</f>
        <v>1481793353.3333333</v>
      </c>
      <c r="BH60" s="2"/>
    </row>
    <row r="61" spans="1:60" ht="17" hidden="1" outlineLevel="1" x14ac:dyDescent="0.2">
      <c r="A61" s="1" t="s">
        <v>1499</v>
      </c>
      <c r="B61" s="82">
        <v>48</v>
      </c>
      <c r="C61" s="144" t="s">
        <v>1479</v>
      </c>
      <c r="D61" s="144"/>
      <c r="E61" s="82" t="s">
        <v>120</v>
      </c>
      <c r="F61" s="143">
        <v>309.64089999999999</v>
      </c>
      <c r="G61" s="142">
        <f>+'[2]Công trình Nhà A1, A2'!Q2302</f>
        <v>309.64089999999999</v>
      </c>
      <c r="H61" s="132"/>
      <c r="I61" s="132"/>
      <c r="J61" s="132"/>
      <c r="K61" s="156" t="s">
        <v>89</v>
      </c>
      <c r="L61" s="157">
        <f>'[3]BDG (XD)'!$AA$955*100</f>
        <v>26537135.877452388</v>
      </c>
      <c r="M61" s="157">
        <f>SUM(K61:L61)</f>
        <v>26537135.877452388</v>
      </c>
      <c r="N61" s="83">
        <f>IF(V61&lt;&gt;"VTC VHm",_xlfn.XLOOKUP(Z61,$AC$4015:$AC$4035,$AD$4015:$AD$4035,0)*M61,_xlfn.XLOOKUP(Z61,$AC$4015:$AC$4035,$AD$4015:$AD$4035,0)*L61)</f>
        <v>9287997.5571083352</v>
      </c>
      <c r="O61" s="83">
        <f>IF(V61&lt;&gt;"VTC VHm",_xlfn.XLOOKUP(Z61,$AC$4015:$AC$4035,$AE$4015:$AE$4035,0)*M61,_xlfn.XLOOKUP(Z61,$AC$4015:$AC$4035,$AE$4015:$AE$4035,0)*L61)</f>
        <v>0</v>
      </c>
      <c r="P61" s="83">
        <f>SUM(N61:O61)</f>
        <v>9287997.5571083352</v>
      </c>
      <c r="Q61" s="157">
        <f>M61*G61</f>
        <v>8216982636.5166473</v>
      </c>
      <c r="R61" s="157">
        <f>G61*P61</f>
        <v>2875943922.7808261</v>
      </c>
      <c r="S61" s="83">
        <f>SUM(Q61:R61)</f>
        <v>11092926559.297474</v>
      </c>
      <c r="T61" s="156" t="s">
        <v>50</v>
      </c>
      <c r="U61" s="132"/>
      <c r="V61" s="132"/>
      <c r="W61" s="132"/>
      <c r="X61" s="44" t="s">
        <v>33</v>
      </c>
      <c r="Y61" s="44"/>
      <c r="Z61" s="44" t="s">
        <v>16</v>
      </c>
      <c r="AA61" s="44" t="s">
        <v>80</v>
      </c>
      <c r="AB61" s="2">
        <v>14339716.021941541</v>
      </c>
      <c r="AC61" s="2">
        <v>4440162574.7783985</v>
      </c>
      <c r="AD61" s="2">
        <f>+M61</f>
        <v>26537135.877452388</v>
      </c>
      <c r="AE61" s="2">
        <f>+AD61*14%</f>
        <v>3715199.0228433348</v>
      </c>
      <c r="AF61" s="155">
        <f>+AD61*35%</f>
        <v>9287997.5571083352</v>
      </c>
      <c r="AG61" s="2">
        <f>+AD61*F61</f>
        <v>8216982636.5166473</v>
      </c>
      <c r="AH61" s="2">
        <f>+AE61*F61</f>
        <v>1150377569.1123307</v>
      </c>
      <c r="AI61" s="2">
        <f>+AF61*F61</f>
        <v>2875943922.7808261</v>
      </c>
      <c r="AJ61" s="2">
        <f>SUM(AG61:AI61)</f>
        <v>12243304128.409805</v>
      </c>
      <c r="AK61" s="2">
        <f>+AD61*G61</f>
        <v>8216982636.5166473</v>
      </c>
      <c r="AL61" s="2">
        <f>+AE61*G61</f>
        <v>1150377569.1123307</v>
      </c>
      <c r="AM61" s="2">
        <f>+AF61*G61</f>
        <v>2875943922.7808261</v>
      </c>
      <c r="AN61" s="155">
        <f>SUM(AK61:AM61)</f>
        <v>12243304128.409805</v>
      </c>
      <c r="AQ61" s="145" t="s">
        <v>525</v>
      </c>
      <c r="AU61" s="8" t="str">
        <f>+K61</f>
        <v>Bao gồm</v>
      </c>
      <c r="AV61" s="8">
        <f>+L61</f>
        <v>26537135.877452388</v>
      </c>
      <c r="AW61" s="2">
        <f>+M61</f>
        <v>26537135.877452388</v>
      </c>
      <c r="AX61" s="8">
        <f>F61*AW61</f>
        <v>8216982636.5166473</v>
      </c>
      <c r="AY61" s="8">
        <f>IF(AQ61="CT",7%,5%)*AX61</f>
        <v>575188784.55616534</v>
      </c>
      <c r="AZ61" s="8">
        <f>AX61*2%</f>
        <v>164339652.73033294</v>
      </c>
      <c r="BA61" s="8">
        <f>IF(BB61&gt;0,0,AX61*5%)</f>
        <v>0</v>
      </c>
      <c r="BB61" s="8">
        <f>(AX61-BG61)*35%</f>
        <v>2875943922.7808266</v>
      </c>
      <c r="BC61" s="8">
        <f>+AX61+AY61+AZ61+BA61+BB61</f>
        <v>11832454996.583973</v>
      </c>
      <c r="BD61" s="8">
        <f>AX61-AT61</f>
        <v>8216982636.5166473</v>
      </c>
      <c r="BE61" s="2"/>
      <c r="BF61" s="8"/>
      <c r="BH61" s="2"/>
    </row>
    <row r="62" spans="1:60" s="92" customFormat="1" ht="17" hidden="1" outlineLevel="1" x14ac:dyDescent="0.2">
      <c r="A62" s="92">
        <v>0</v>
      </c>
      <c r="B62" s="163"/>
      <c r="C62" s="164" t="s">
        <v>761</v>
      </c>
      <c r="D62" s="164"/>
      <c r="E62" s="163"/>
      <c r="F62" s="162"/>
      <c r="G62" s="149">
        <f>+[2]THKL!F61</f>
        <v>0</v>
      </c>
      <c r="H62" s="158"/>
      <c r="I62" s="158"/>
      <c r="J62" s="158"/>
      <c r="K62" s="159"/>
      <c r="L62" s="161"/>
      <c r="M62" s="161">
        <f>SUM(K62:L62)</f>
        <v>0</v>
      </c>
      <c r="N62" s="83">
        <f>IF(V62&lt;&gt;"VTC VHm",_xlfn.XLOOKUP(Z62,$AC$4015:$AC$4035,$AD$4015:$AD$4035,0)*M62,_xlfn.XLOOKUP(Z62,$AC$4015:$AC$4035,$AD$4015:$AD$4035,0)*L62)</f>
        <v>0</v>
      </c>
      <c r="O62" s="83">
        <f>IF(V62&lt;&gt;"VTC VHm",_xlfn.XLOOKUP(Z62,$AC$4015:$AC$4035,$AE$4015:$AE$4035,0)*M62,_xlfn.XLOOKUP(Z62,$AC$4015:$AC$4035,$AE$4015:$AE$4035,0)*L62)</f>
        <v>0</v>
      </c>
      <c r="P62" s="160">
        <f>SUM(N62:O62)</f>
        <v>0</v>
      </c>
      <c r="Q62" s="161">
        <f>M62*G62</f>
        <v>0</v>
      </c>
      <c r="R62" s="161">
        <f>G62*P62</f>
        <v>0</v>
      </c>
      <c r="S62" s="160">
        <f>SUM(Q62:R62)</f>
        <v>0</v>
      </c>
      <c r="T62" s="159"/>
      <c r="U62" s="158"/>
      <c r="V62" s="158"/>
      <c r="W62" s="158"/>
      <c r="X62" s="94" t="s">
        <v>33</v>
      </c>
      <c r="Y62" s="94"/>
      <c r="Z62" s="94" t="s">
        <v>16</v>
      </c>
      <c r="AA62" s="44" t="s">
        <v>80</v>
      </c>
      <c r="AB62" s="2">
        <v>0</v>
      </c>
      <c r="AC62" s="2">
        <v>0</v>
      </c>
      <c r="AD62" s="93">
        <f>+M62</f>
        <v>0</v>
      </c>
      <c r="AE62" s="93">
        <f>+AD62*14%</f>
        <v>0</v>
      </c>
      <c r="AF62" s="93">
        <f>+AD62*35%</f>
        <v>0</v>
      </c>
      <c r="AG62" s="93">
        <f>+AD62*F62</f>
        <v>0</v>
      </c>
      <c r="AH62" s="93">
        <f>+AE62*F62</f>
        <v>0</v>
      </c>
      <c r="AI62" s="93">
        <f>+AF62*F62</f>
        <v>0</v>
      </c>
      <c r="AJ62" s="93">
        <f>SUM(AG62:AI62)</f>
        <v>0</v>
      </c>
      <c r="AK62" s="93">
        <f>+AD62*G62</f>
        <v>0</v>
      </c>
      <c r="AL62" s="93">
        <f>+AE62*G62</f>
        <v>0</v>
      </c>
      <c r="AM62" s="93">
        <f>+AF62*G62</f>
        <v>0</v>
      </c>
      <c r="AN62" s="93">
        <f>SUM(AK62:AM62)</f>
        <v>0</v>
      </c>
      <c r="AQ62" s="145" t="s">
        <v>525</v>
      </c>
      <c r="AU62" s="8">
        <f>+K62</f>
        <v>0</v>
      </c>
      <c r="AV62" s="8">
        <f>+L62</f>
        <v>0</v>
      </c>
      <c r="AW62" s="93">
        <f>+M62</f>
        <v>0</v>
      </c>
      <c r="AX62" s="8">
        <f>F62*AW62</f>
        <v>0</v>
      </c>
      <c r="AY62" s="8">
        <f>IF(AQ62="CT",7%,5%)*AX62</f>
        <v>0</v>
      </c>
      <c r="AZ62" s="8">
        <f>AX62*2%</f>
        <v>0</v>
      </c>
      <c r="BA62" s="8">
        <f>IF(BB62&gt;0,0,AX62*5%)</f>
        <v>0</v>
      </c>
      <c r="BB62" s="8">
        <f>(AX62-BG62)*35%</f>
        <v>0</v>
      </c>
      <c r="BC62" s="8">
        <f>+AX62+AY62+AZ62+BA62+BB62</f>
        <v>0</v>
      </c>
      <c r="BD62" s="8">
        <f>AX62-AT62</f>
        <v>0</v>
      </c>
      <c r="BE62" s="2"/>
      <c r="BF62" s="8"/>
      <c r="BH62" s="2"/>
    </row>
    <row r="63" spans="1:60" ht="51" hidden="1" outlineLevel="1" x14ac:dyDescent="0.2">
      <c r="A63" s="1" t="s">
        <v>1270</v>
      </c>
      <c r="B63" s="82">
        <v>49</v>
      </c>
      <c r="C63" s="144" t="s">
        <v>899</v>
      </c>
      <c r="D63" s="144"/>
      <c r="E63" s="82" t="s">
        <v>104</v>
      </c>
      <c r="F63" s="143">
        <v>47.603999999999999</v>
      </c>
      <c r="G63" s="142">
        <f>+[2]THKL!F62</f>
        <v>47.603999999999999</v>
      </c>
      <c r="H63" s="132"/>
      <c r="I63" s="132"/>
      <c r="J63" s="132"/>
      <c r="K63" s="156" t="s">
        <v>89</v>
      </c>
      <c r="L63" s="157">
        <f>'[3]BDG (XD)'!$AA$946</f>
        <v>2086493.0457777777</v>
      </c>
      <c r="M63" s="157">
        <f>SUM(K63:L63)</f>
        <v>2086493.0457777777</v>
      </c>
      <c r="N63" s="83">
        <f>IF(V63&lt;&gt;"VTC VHm",_xlfn.XLOOKUP(Z63,$AC$4015:$AC$4035,$AD$4015:$AD$4035,0)*M63,_xlfn.XLOOKUP(Z63,$AC$4015:$AC$4035,$AD$4015:$AD$4035,0)*L63)</f>
        <v>730272.56602222216</v>
      </c>
      <c r="O63" s="83">
        <f>IF(V63&lt;&gt;"VTC VHm",_xlfn.XLOOKUP(Z63,$AC$4015:$AC$4035,$AE$4015:$AE$4035,0)*M63,_xlfn.XLOOKUP(Z63,$AC$4015:$AC$4035,$AE$4015:$AE$4035,0)*L63)</f>
        <v>0</v>
      </c>
      <c r="P63" s="83">
        <f>SUM(N63:O63)</f>
        <v>730272.56602222216</v>
      </c>
      <c r="Q63" s="157">
        <f>M63*G63</f>
        <v>99325414.951205328</v>
      </c>
      <c r="R63" s="157">
        <f>G63*P63</f>
        <v>34763895.232921861</v>
      </c>
      <c r="S63" s="83">
        <f>SUM(Q63:R63)</f>
        <v>134089310.18412718</v>
      </c>
      <c r="T63" s="156" t="s">
        <v>50</v>
      </c>
      <c r="U63" s="132"/>
      <c r="V63" s="132"/>
      <c r="W63" s="132"/>
      <c r="X63" s="44" t="s">
        <v>33</v>
      </c>
      <c r="Y63" s="44"/>
      <c r="Z63" s="44" t="s">
        <v>16</v>
      </c>
      <c r="AA63" s="44" t="s">
        <v>80</v>
      </c>
      <c r="AB63" s="2">
        <v>2371606.776734415</v>
      </c>
      <c r="AC63" s="2">
        <v>112897968.99966508</v>
      </c>
      <c r="AD63" s="2">
        <f>+M63</f>
        <v>2086493.0457777777</v>
      </c>
      <c r="AE63" s="2">
        <f>+AD63*14%</f>
        <v>292109.02640888892</v>
      </c>
      <c r="AF63" s="155">
        <f>+AD63*35%</f>
        <v>730272.56602222216</v>
      </c>
      <c r="AG63" s="2">
        <f>+AD63*F63</f>
        <v>99325414.951205328</v>
      </c>
      <c r="AH63" s="2">
        <f>+AE63*F63</f>
        <v>13905558.093168749</v>
      </c>
      <c r="AI63" s="2">
        <f>+AF63*F63</f>
        <v>34763895.232921861</v>
      </c>
      <c r="AJ63" s="2">
        <f>SUM(AG63:AI63)</f>
        <v>147994868.27729595</v>
      </c>
      <c r="AK63" s="2">
        <f>+AD63*G63</f>
        <v>99325414.951205328</v>
      </c>
      <c r="AL63" s="2">
        <f>+AE63*G63</f>
        <v>13905558.093168749</v>
      </c>
      <c r="AM63" s="2">
        <f>+AF63*G63</f>
        <v>34763895.232921861</v>
      </c>
      <c r="AN63" s="155">
        <f>SUM(AK63:AM63)</f>
        <v>147994868.27729595</v>
      </c>
      <c r="AQ63" s="145" t="s">
        <v>525</v>
      </c>
      <c r="AU63" s="8">
        <f>+BH63</f>
        <v>250000</v>
      </c>
      <c r="AV63" s="8">
        <f>+L63</f>
        <v>2086493.0457777777</v>
      </c>
      <c r="AW63" s="2">
        <f>+AU63+AV63</f>
        <v>2336493.0457777777</v>
      </c>
      <c r="AX63" s="8">
        <f>F63*AW63</f>
        <v>111226414.95120533</v>
      </c>
      <c r="AY63" s="8">
        <f>IF(AQ63="CT",7%,5%)*AX63</f>
        <v>7785849.0465843733</v>
      </c>
      <c r="AZ63" s="8">
        <f>AX63*2%</f>
        <v>2224528.2990241065</v>
      </c>
      <c r="BA63" s="8">
        <f>IF(BB63&gt;0,0,AX63*5%)</f>
        <v>0</v>
      </c>
      <c r="BB63" s="8">
        <f>(AX63-BG63)*35%</f>
        <v>38929245.232921861</v>
      </c>
      <c r="BC63" s="8">
        <f>+AX63+AY63+AZ63+BA63+BB63</f>
        <v>160166037.52973565</v>
      </c>
      <c r="BD63" s="8">
        <f>AX63-AT63</f>
        <v>111226414.95120533</v>
      </c>
      <c r="BE63" s="2"/>
      <c r="BF63" s="8"/>
      <c r="BH63" s="2">
        <v>250000</v>
      </c>
    </row>
    <row r="64" spans="1:60" ht="34" hidden="1" outlineLevel="1" x14ac:dyDescent="0.2">
      <c r="A64" s="1" t="s">
        <v>1265</v>
      </c>
      <c r="B64" s="82">
        <v>50</v>
      </c>
      <c r="C64" s="144" t="s">
        <v>280</v>
      </c>
      <c r="D64" s="144"/>
      <c r="E64" s="82" t="s">
        <v>120</v>
      </c>
      <c r="F64" s="143">
        <v>8.8061000000000007</v>
      </c>
      <c r="G64" s="142">
        <f>+[2]THKL!F63</f>
        <v>8.8061000000000007</v>
      </c>
      <c r="H64" s="132"/>
      <c r="I64" s="132"/>
      <c r="J64" s="132"/>
      <c r="K64" s="156" t="s">
        <v>89</v>
      </c>
      <c r="L64" s="157">
        <f>'[3]BDG (XD)'!$AA$958*100</f>
        <v>30322535.877452333</v>
      </c>
      <c r="M64" s="157">
        <f>SUM(K64:L64)</f>
        <v>30322535.877452333</v>
      </c>
      <c r="N64" s="83">
        <f>IF(V64&lt;&gt;"VTC VHm",_xlfn.XLOOKUP(Z64,$AC$4015:$AC$4035,$AD$4015:$AD$4035,0)*M64,_xlfn.XLOOKUP(Z64,$AC$4015:$AC$4035,$AD$4015:$AD$4035,0)*L64)</f>
        <v>10612887.557108317</v>
      </c>
      <c r="O64" s="83">
        <f>IF(V64&lt;&gt;"VTC VHm",_xlfn.XLOOKUP(Z64,$AC$4015:$AC$4035,$AE$4015:$AE$4035,0)*M64,_xlfn.XLOOKUP(Z64,$AC$4015:$AC$4035,$AE$4015:$AE$4035,0)*L64)</f>
        <v>0</v>
      </c>
      <c r="P64" s="83">
        <f>SUM(N64:O64)</f>
        <v>10612887.557108317</v>
      </c>
      <c r="Q64" s="157">
        <f>M64*G64</f>
        <v>267023283.190433</v>
      </c>
      <c r="R64" s="157">
        <f>G64*P64</f>
        <v>93458149.11665155</v>
      </c>
      <c r="S64" s="83">
        <f>SUM(Q64:R64)</f>
        <v>360481432.30708456</v>
      </c>
      <c r="T64" s="156" t="s">
        <v>50</v>
      </c>
      <c r="U64" s="132"/>
      <c r="V64" s="132"/>
      <c r="W64" s="132"/>
      <c r="X64" s="44" t="s">
        <v>33</v>
      </c>
      <c r="Y64" s="44"/>
      <c r="Z64" s="44" t="s">
        <v>16</v>
      </c>
      <c r="AA64" s="44" t="s">
        <v>80</v>
      </c>
      <c r="AB64" s="2">
        <v>9861205.6853036508</v>
      </c>
      <c r="AC64" s="2">
        <v>86838763.385352492</v>
      </c>
      <c r="AD64" s="2">
        <f>+M64</f>
        <v>30322535.877452333</v>
      </c>
      <c r="AE64" s="2">
        <f>+AD64*14%</f>
        <v>4245155.0228433274</v>
      </c>
      <c r="AF64" s="155">
        <f>+AD64*35%</f>
        <v>10612887.557108317</v>
      </c>
      <c r="AG64" s="2">
        <f>+AD64*F64</f>
        <v>267023283.190433</v>
      </c>
      <c r="AH64" s="2">
        <f>+AE64*F64</f>
        <v>37383259.646660626</v>
      </c>
      <c r="AI64" s="2">
        <f>+AF64*F64</f>
        <v>93458149.11665155</v>
      </c>
      <c r="AJ64" s="2">
        <f>SUM(AG64:AI64)</f>
        <v>397864691.95374513</v>
      </c>
      <c r="AK64" s="2">
        <f>+AD64*G64</f>
        <v>267023283.190433</v>
      </c>
      <c r="AL64" s="2">
        <f>+AE64*G64</f>
        <v>37383259.646660626</v>
      </c>
      <c r="AM64" s="2">
        <f>+AF64*G64</f>
        <v>93458149.11665155</v>
      </c>
      <c r="AN64" s="155">
        <f>SUM(AK64:AM64)</f>
        <v>397864691.95374513</v>
      </c>
      <c r="AQ64" s="145" t="s">
        <v>525</v>
      </c>
      <c r="AU64" s="8" t="str">
        <f>+K64</f>
        <v>Bao gồm</v>
      </c>
      <c r="AV64" s="8">
        <f>+L64</f>
        <v>30322535.877452333</v>
      </c>
      <c r="AW64" s="2">
        <f>+M64</f>
        <v>30322535.877452333</v>
      </c>
      <c r="AX64" s="8">
        <f>F64*AW64</f>
        <v>267023283.190433</v>
      </c>
      <c r="AY64" s="8">
        <f>IF(AQ64="CT",7%,5%)*AX64</f>
        <v>18691629.823330313</v>
      </c>
      <c r="AZ64" s="8">
        <f>AX64*2%</f>
        <v>5340465.6638086597</v>
      </c>
      <c r="BA64" s="8">
        <f>IF(BB64&gt;0,0,AX64*5%)</f>
        <v>0</v>
      </c>
      <c r="BB64" s="8">
        <f>(AX64-BG64)*35%</f>
        <v>93458149.11665155</v>
      </c>
      <c r="BC64" s="8">
        <f>+AX64+AY64+AZ64+BA64+BB64</f>
        <v>384513527.79422349</v>
      </c>
      <c r="BD64" s="8">
        <f>AX64-AT64</f>
        <v>267023283.190433</v>
      </c>
      <c r="BE64" s="2"/>
      <c r="BF64" s="8"/>
      <c r="BH64" s="2"/>
    </row>
    <row r="65" spans="1:60" ht="51" hidden="1" outlineLevel="1" x14ac:dyDescent="0.2">
      <c r="A65" s="1" t="s">
        <v>1522</v>
      </c>
      <c r="B65" s="82">
        <v>51</v>
      </c>
      <c r="C65" s="144" t="s">
        <v>759</v>
      </c>
      <c r="D65" s="144"/>
      <c r="E65" s="82" t="s">
        <v>91</v>
      </c>
      <c r="F65" s="143">
        <v>0.89590000000000003</v>
      </c>
      <c r="G65" s="142">
        <f>+[2]THKL!F64</f>
        <v>0.89590000000000003</v>
      </c>
      <c r="H65" s="132"/>
      <c r="I65" s="132"/>
      <c r="J65" s="132"/>
      <c r="K65" s="156">
        <f>$K$4010*1000</f>
        <v>15050000</v>
      </c>
      <c r="L65" s="157">
        <f>'[3]BDG (XD)'!$AA$968*1000</f>
        <v>8321571</v>
      </c>
      <c r="M65" s="157">
        <f>SUM(K65:L65)</f>
        <v>23371571</v>
      </c>
      <c r="N65" s="83">
        <f>IF(V65&lt;&gt;"VTC VHm",_xlfn.XLOOKUP(Z65,$AC$4015:$AC$4035,$AD$4015:$AD$4035,0)*M65,_xlfn.XLOOKUP(Z65,$AC$4015:$AC$4035,$AD$4015:$AD$4035,0)*L65)</f>
        <v>2912549.8499999996</v>
      </c>
      <c r="O65" s="83">
        <f>IF(V65&lt;&gt;"VTC VHm",_xlfn.XLOOKUP(Z65,$AC$4015:$AC$4035,$AE$4015:$AE$4035,0)*M65,_xlfn.XLOOKUP(Z65,$AC$4015:$AC$4035,$AE$4015:$AE$4035,0)*L65)</f>
        <v>0</v>
      </c>
      <c r="P65" s="83">
        <f>SUM(N65:O65)</f>
        <v>2912549.8499999996</v>
      </c>
      <c r="Q65" s="157">
        <f>M65*G65</f>
        <v>20938590.458900001</v>
      </c>
      <c r="R65" s="157">
        <f>G65*P65</f>
        <v>2609353.4106149999</v>
      </c>
      <c r="S65" s="83">
        <f>SUM(Q65:R65)</f>
        <v>23547943.869515002</v>
      </c>
      <c r="T65" s="156" t="s">
        <v>50</v>
      </c>
      <c r="U65" s="132"/>
      <c r="V65" s="82" t="s">
        <v>34</v>
      </c>
      <c r="W65" s="132"/>
      <c r="X65" s="44" t="s">
        <v>33</v>
      </c>
      <c r="Y65" s="44"/>
      <c r="Z65" s="44" t="s">
        <v>16</v>
      </c>
      <c r="AA65" s="44" t="s">
        <v>80</v>
      </c>
      <c r="AB65" s="2">
        <v>25636029.312910501</v>
      </c>
      <c r="AC65" s="2">
        <v>22967318.661436517</v>
      </c>
      <c r="AD65" s="2">
        <f>+M65</f>
        <v>23371571</v>
      </c>
      <c r="AE65" s="2">
        <f>+AD65*14%</f>
        <v>3272019.9400000004</v>
      </c>
      <c r="AF65" s="155">
        <f>+AD65*35%</f>
        <v>8180049.8499999996</v>
      </c>
      <c r="AG65" s="2">
        <f>+AD65*F65</f>
        <v>20938590.458900001</v>
      </c>
      <c r="AH65" s="2">
        <f>+AE65*F65</f>
        <v>2931402.6642460003</v>
      </c>
      <c r="AI65" s="2">
        <f>+AF65*F65</f>
        <v>7328506.6606149999</v>
      </c>
      <c r="AJ65" s="2">
        <f>SUM(AG65:AI65)</f>
        <v>31198499.783761002</v>
      </c>
      <c r="AK65" s="2">
        <f>+AD65*G65</f>
        <v>20938590.458900001</v>
      </c>
      <c r="AL65" s="2">
        <f>+AE65*G65</f>
        <v>2931402.6642460003</v>
      </c>
      <c r="AM65" s="2">
        <f>+AF65*G65</f>
        <v>7328506.6606149999</v>
      </c>
      <c r="AN65" s="155">
        <f>SUM(AK65:AM65)</f>
        <v>31198499.783761002</v>
      </c>
      <c r="AQ65" s="145" t="s">
        <v>525</v>
      </c>
      <c r="AU65" s="8">
        <f>+K65</f>
        <v>15050000</v>
      </c>
      <c r="AV65" s="8">
        <f>+L65</f>
        <v>8321571</v>
      </c>
      <c r="AW65" s="2">
        <f>+M65</f>
        <v>23371571</v>
      </c>
      <c r="AX65" s="8">
        <f>F65*AW65</f>
        <v>20938590.458900001</v>
      </c>
      <c r="AY65" s="8">
        <f>IF(AQ65="CT",7%,5%)*AX65</f>
        <v>1465701.3321230002</v>
      </c>
      <c r="AZ65" s="8">
        <f>AX65*2%</f>
        <v>418771.80917800002</v>
      </c>
      <c r="BA65" s="8">
        <f>IF(BB65&gt;0,0,AX65*5%)</f>
        <v>0</v>
      </c>
      <c r="BB65" s="8">
        <f>(AX65-BG65)*35%</f>
        <v>2609353.4106149999</v>
      </c>
      <c r="BC65" s="8">
        <f>+AX65+AY65+AZ65+BA65+BB65</f>
        <v>25432417.010816</v>
      </c>
      <c r="BD65" s="8">
        <f>AX65-AT65</f>
        <v>20938590.458900001</v>
      </c>
      <c r="BE65" s="2"/>
      <c r="BF65" s="8"/>
      <c r="BG65" s="7">
        <f>+K65*F65</f>
        <v>13483295</v>
      </c>
      <c r="BH65" s="2"/>
    </row>
    <row r="66" spans="1:60" ht="51" hidden="1" outlineLevel="1" x14ac:dyDescent="0.2">
      <c r="A66" s="1" t="s">
        <v>1521</v>
      </c>
      <c r="B66" s="82">
        <v>52</v>
      </c>
      <c r="C66" s="144" t="s">
        <v>758</v>
      </c>
      <c r="D66" s="144"/>
      <c r="E66" s="82" t="s">
        <v>91</v>
      </c>
      <c r="F66" s="143">
        <v>4.6806000000000001</v>
      </c>
      <c r="G66" s="142">
        <f>+[2]THKL!F65</f>
        <v>4.6806000000000001</v>
      </c>
      <c r="H66" s="132"/>
      <c r="I66" s="132"/>
      <c r="J66" s="132"/>
      <c r="K66" s="156">
        <f>$L$4010*1000</f>
        <v>15266666.666666666</v>
      </c>
      <c r="L66" s="157">
        <f>'[3]BDG (XD)'!$AA$969*1000</f>
        <v>8321571</v>
      </c>
      <c r="M66" s="157">
        <f>SUM(K66:L66)</f>
        <v>23588237.666666664</v>
      </c>
      <c r="N66" s="83">
        <f>IF(V66&lt;&gt;"VTC VHm",_xlfn.XLOOKUP(Z66,$AC$4015:$AC$4035,$AD$4015:$AD$4035,0)*M66,_xlfn.XLOOKUP(Z66,$AC$4015:$AC$4035,$AD$4015:$AD$4035,0)*L66)</f>
        <v>2912549.8499999996</v>
      </c>
      <c r="O66" s="83">
        <f>IF(V66&lt;&gt;"VTC VHm",_xlfn.XLOOKUP(Z66,$AC$4015:$AC$4035,$AE$4015:$AE$4035,0)*M66,_xlfn.XLOOKUP(Z66,$AC$4015:$AC$4035,$AE$4015:$AE$4035,0)*L66)</f>
        <v>0</v>
      </c>
      <c r="P66" s="83">
        <f>SUM(N66:O66)</f>
        <v>2912549.8499999996</v>
      </c>
      <c r="Q66" s="157">
        <f>M66*G66</f>
        <v>110407105.22259998</v>
      </c>
      <c r="R66" s="157">
        <f>G66*P66</f>
        <v>13632480.827909999</v>
      </c>
      <c r="S66" s="83">
        <f>SUM(Q66:R66)</f>
        <v>124039586.05050999</v>
      </c>
      <c r="T66" s="156" t="s">
        <v>50</v>
      </c>
      <c r="U66" s="132"/>
      <c r="V66" s="82" t="s">
        <v>34</v>
      </c>
      <c r="W66" s="132"/>
      <c r="X66" s="44" t="s">
        <v>33</v>
      </c>
      <c r="Y66" s="44"/>
      <c r="Z66" s="44" t="s">
        <v>16</v>
      </c>
      <c r="AA66" s="44" t="s">
        <v>80</v>
      </c>
      <c r="AB66" s="2">
        <v>24919627.177100372</v>
      </c>
      <c r="AC66" s="2">
        <v>116638806.96513601</v>
      </c>
      <c r="AD66" s="2">
        <f>+M66</f>
        <v>23588237.666666664</v>
      </c>
      <c r="AE66" s="2">
        <f>+AD66*14%</f>
        <v>3302353.2733333334</v>
      </c>
      <c r="AF66" s="155">
        <f>+AD66*35%</f>
        <v>8255883.1833333317</v>
      </c>
      <c r="AG66" s="2">
        <f>+AD66*F66</f>
        <v>110407105.22259998</v>
      </c>
      <c r="AH66" s="2">
        <f>+AE66*F66</f>
        <v>15456994.731164001</v>
      </c>
      <c r="AI66" s="2">
        <f>+AF66*F66</f>
        <v>38642486.827909991</v>
      </c>
      <c r="AJ66" s="2">
        <f>SUM(AG66:AI66)</f>
        <v>164506586.78167397</v>
      </c>
      <c r="AK66" s="2">
        <f>+AD66*G66</f>
        <v>110407105.22259998</v>
      </c>
      <c r="AL66" s="2">
        <f>+AE66*G66</f>
        <v>15456994.731164001</v>
      </c>
      <c r="AM66" s="2">
        <f>+AF66*G66</f>
        <v>38642486.827909991</v>
      </c>
      <c r="AN66" s="155">
        <f>SUM(AK66:AM66)</f>
        <v>164506586.78167397</v>
      </c>
      <c r="AQ66" s="145" t="s">
        <v>525</v>
      </c>
      <c r="AU66" s="8">
        <f>+K66</f>
        <v>15266666.666666666</v>
      </c>
      <c r="AV66" s="8">
        <f>+L66</f>
        <v>8321571</v>
      </c>
      <c r="AW66" s="2">
        <f>+M66</f>
        <v>23588237.666666664</v>
      </c>
      <c r="AX66" s="8">
        <f>F66*AW66</f>
        <v>110407105.22259998</v>
      </c>
      <c r="AY66" s="8">
        <f>IF(AQ66="CT",7%,5%)*AX66</f>
        <v>7728497.3655819995</v>
      </c>
      <c r="AZ66" s="8">
        <f>AX66*2%</f>
        <v>2208142.1044519995</v>
      </c>
      <c r="BA66" s="8">
        <f>IF(BB66&gt;0,0,AX66*5%)</f>
        <v>0</v>
      </c>
      <c r="BB66" s="8">
        <f>(AX66-BG66)*35%</f>
        <v>13632480.827909993</v>
      </c>
      <c r="BC66" s="8">
        <f>+AX66+AY66+AZ66+BA66+BB66</f>
        <v>133976225.52054398</v>
      </c>
      <c r="BD66" s="8">
        <f>AX66-AT66</f>
        <v>110407105.22259998</v>
      </c>
      <c r="BE66" s="2"/>
      <c r="BF66" s="8"/>
      <c r="BG66" s="7">
        <f>+K66*F66</f>
        <v>71457160</v>
      </c>
      <c r="BH66" s="2"/>
    </row>
    <row r="67" spans="1:60" s="92" customFormat="1" ht="17" hidden="1" outlineLevel="1" x14ac:dyDescent="0.2">
      <c r="A67" s="92">
        <v>0</v>
      </c>
      <c r="B67" s="163"/>
      <c r="C67" s="164" t="s">
        <v>1520</v>
      </c>
      <c r="D67" s="164"/>
      <c r="E67" s="163"/>
      <c r="F67" s="162"/>
      <c r="G67" s="149">
        <f>+[2]THKL!F66</f>
        <v>0</v>
      </c>
      <c r="H67" s="158"/>
      <c r="I67" s="158"/>
      <c r="J67" s="158"/>
      <c r="K67" s="159"/>
      <c r="L67" s="161"/>
      <c r="M67" s="161">
        <f>SUM(K67:L67)</f>
        <v>0</v>
      </c>
      <c r="N67" s="83">
        <f>IF(V67&lt;&gt;"VTC VHm",_xlfn.XLOOKUP(Z67,$AC$4015:$AC$4035,$AD$4015:$AD$4035,0)*M67,_xlfn.XLOOKUP(Z67,$AC$4015:$AC$4035,$AD$4015:$AD$4035,0)*L67)</f>
        <v>0</v>
      </c>
      <c r="O67" s="83">
        <f>IF(V67&lt;&gt;"VTC VHm",_xlfn.XLOOKUP(Z67,$AC$4015:$AC$4035,$AE$4015:$AE$4035,0)*M67,_xlfn.XLOOKUP(Z67,$AC$4015:$AC$4035,$AE$4015:$AE$4035,0)*L67)</f>
        <v>0</v>
      </c>
      <c r="P67" s="160">
        <f>SUM(N67:O67)</f>
        <v>0</v>
      </c>
      <c r="Q67" s="161">
        <f>M67*G67</f>
        <v>0</v>
      </c>
      <c r="R67" s="161">
        <f>G67*P67</f>
        <v>0</v>
      </c>
      <c r="S67" s="160">
        <f>SUM(Q67:R67)</f>
        <v>0</v>
      </c>
      <c r="T67" s="159"/>
      <c r="U67" s="158"/>
      <c r="V67" s="158"/>
      <c r="W67" s="158"/>
      <c r="X67" s="94" t="s">
        <v>33</v>
      </c>
      <c r="Y67" s="94"/>
      <c r="Z67" s="94" t="s">
        <v>16</v>
      </c>
      <c r="AA67" s="44" t="s">
        <v>80</v>
      </c>
      <c r="AB67" s="2">
        <v>0</v>
      </c>
      <c r="AC67" s="2">
        <v>0</v>
      </c>
      <c r="AD67" s="93">
        <f>+M67</f>
        <v>0</v>
      </c>
      <c r="AE67" s="93">
        <f>+AD67*14%</f>
        <v>0</v>
      </c>
      <c r="AF67" s="93">
        <f>+AD67*35%</f>
        <v>0</v>
      </c>
      <c r="AG67" s="93">
        <f>+AD67*F67</f>
        <v>0</v>
      </c>
      <c r="AH67" s="93">
        <f>+AE67*F67</f>
        <v>0</v>
      </c>
      <c r="AI67" s="93">
        <f>+AF67*F67</f>
        <v>0</v>
      </c>
      <c r="AJ67" s="93">
        <f>SUM(AG67:AI67)</f>
        <v>0</v>
      </c>
      <c r="AK67" s="93">
        <f>+AD67*G67</f>
        <v>0</v>
      </c>
      <c r="AL67" s="93">
        <f>+AE67*G67</f>
        <v>0</v>
      </c>
      <c r="AM67" s="93">
        <f>+AF67*G67</f>
        <v>0</v>
      </c>
      <c r="AN67" s="93">
        <f>SUM(AK67:AM67)</f>
        <v>0</v>
      </c>
      <c r="AQ67" s="145" t="s">
        <v>525</v>
      </c>
      <c r="AU67" s="8">
        <f>+K67</f>
        <v>0</v>
      </c>
      <c r="AV67" s="8">
        <f>+L67</f>
        <v>0</v>
      </c>
      <c r="AW67" s="93">
        <f>+M67</f>
        <v>0</v>
      </c>
      <c r="AX67" s="8">
        <f>F67*AW67</f>
        <v>0</v>
      </c>
      <c r="AY67" s="8">
        <f>IF(AQ67="CT",7%,5%)*AX67</f>
        <v>0</v>
      </c>
      <c r="AZ67" s="8">
        <f>AX67*2%</f>
        <v>0</v>
      </c>
      <c r="BA67" s="8">
        <f>IF(BB67&gt;0,0,AX67*5%)</f>
        <v>0</v>
      </c>
      <c r="BB67" s="8">
        <f>(AX67-BG67)*35%</f>
        <v>0</v>
      </c>
      <c r="BC67" s="8">
        <f>+AX67+AY67+AZ67+BA67+BB67</f>
        <v>0</v>
      </c>
      <c r="BD67" s="8">
        <f>AX67-AT67</f>
        <v>0</v>
      </c>
      <c r="BE67" s="2"/>
      <c r="BF67" s="8"/>
      <c r="BH67" s="2"/>
    </row>
    <row r="68" spans="1:60" ht="34" hidden="1" outlineLevel="1" x14ac:dyDescent="0.2">
      <c r="A68" s="1" t="s">
        <v>1486</v>
      </c>
      <c r="B68" s="82">
        <v>53</v>
      </c>
      <c r="C68" s="144" t="s">
        <v>1485</v>
      </c>
      <c r="D68" s="144"/>
      <c r="E68" s="82" t="s">
        <v>104</v>
      </c>
      <c r="F68" s="143">
        <v>131.41720000000001</v>
      </c>
      <c r="G68" s="142">
        <f>+[2]THKL!F67</f>
        <v>131.41720000000001</v>
      </c>
      <c r="H68" s="132"/>
      <c r="I68" s="132"/>
      <c r="J68" s="132"/>
      <c r="K68" s="156" t="s">
        <v>89</v>
      </c>
      <c r="L68" s="169">
        <f>+(1690000+25000)/1.08*1.03*1.2+264000*1.3</f>
        <v>2305922.222222222</v>
      </c>
      <c r="M68" s="157">
        <f>SUM(K68:L68)</f>
        <v>2305922.222222222</v>
      </c>
      <c r="N68" s="83">
        <f>IF(V68&lt;&gt;"VTC VHm",_xlfn.XLOOKUP(Z68,$AC$4015:$AC$4035,$AD$4015:$AD$4035,0)*M68,_xlfn.XLOOKUP(Z68,$AC$4015:$AC$4035,$AD$4015:$AD$4035,0)*L68)</f>
        <v>807072.77777777764</v>
      </c>
      <c r="O68" s="83">
        <f>IF(V68&lt;&gt;"VTC VHm",_xlfn.XLOOKUP(Z68,$AC$4015:$AC$4035,$AE$4015:$AE$4035,0)*M68,_xlfn.XLOOKUP(Z68,$AC$4015:$AC$4035,$AE$4015:$AE$4035,0)*L68)</f>
        <v>0</v>
      </c>
      <c r="P68" s="83">
        <f>SUM(N68:O68)</f>
        <v>807072.77777777764</v>
      </c>
      <c r="Q68" s="157">
        <f>M68*G68</f>
        <v>303037841.86222219</v>
      </c>
      <c r="R68" s="157">
        <f>G68*P68</f>
        <v>106063244.65177776</v>
      </c>
      <c r="S68" s="83">
        <f>SUM(Q68:R68)</f>
        <v>409101086.51399994</v>
      </c>
      <c r="T68" s="125" t="s">
        <v>103</v>
      </c>
      <c r="U68" s="132"/>
      <c r="V68" s="132"/>
      <c r="W68" s="132"/>
      <c r="X68" s="44" t="s">
        <v>33</v>
      </c>
      <c r="Y68" s="44"/>
      <c r="Z68" s="44" t="s">
        <v>16</v>
      </c>
      <c r="AA68" s="44" t="s">
        <v>80</v>
      </c>
      <c r="AB68" s="2">
        <v>2585376.4265619107</v>
      </c>
      <c r="AC68" s="2">
        <v>339762930.92477196</v>
      </c>
      <c r="AD68" s="2">
        <f>+M68</f>
        <v>2305922.222222222</v>
      </c>
      <c r="AE68" s="2">
        <f>+AD68*14%</f>
        <v>322829.11111111112</v>
      </c>
      <c r="AF68" s="155">
        <f>+AD68*35%</f>
        <v>807072.77777777764</v>
      </c>
      <c r="AG68" s="2">
        <f>+AD68*F68</f>
        <v>303037841.86222219</v>
      </c>
      <c r="AH68" s="2">
        <f>+AE68*F68</f>
        <v>42425297.860711113</v>
      </c>
      <c r="AI68" s="2">
        <f>+AF68*F68</f>
        <v>106063244.65177776</v>
      </c>
      <c r="AJ68" s="2">
        <f>SUM(AG68:AI68)</f>
        <v>451526384.37471104</v>
      </c>
      <c r="AK68" s="2">
        <f>+AD68*G68</f>
        <v>303037841.86222219</v>
      </c>
      <c r="AL68" s="2">
        <f>+AE68*G68</f>
        <v>42425297.860711113</v>
      </c>
      <c r="AM68" s="2">
        <f>+AF68*G68</f>
        <v>106063244.65177776</v>
      </c>
      <c r="AN68" s="155">
        <f>SUM(AK68:AM68)</f>
        <v>451526384.37471104</v>
      </c>
      <c r="AQ68" s="145" t="s">
        <v>525</v>
      </c>
      <c r="AU68" s="8">
        <f>+BH68</f>
        <v>250000</v>
      </c>
      <c r="AV68" s="8">
        <f>+L68</f>
        <v>2305922.222222222</v>
      </c>
      <c r="AW68" s="2">
        <f>+AU68+AV68</f>
        <v>2555922.222222222</v>
      </c>
      <c r="AX68" s="8">
        <f>F68*AW68</f>
        <v>335892141.86222219</v>
      </c>
      <c r="AY68" s="8">
        <f>IF(AQ68="CT",7%,5%)*AX68</f>
        <v>23512449.930355556</v>
      </c>
      <c r="AZ68" s="8">
        <f>AX68*2%</f>
        <v>6717842.8372444436</v>
      </c>
      <c r="BA68" s="8">
        <f>IF(BB68&gt;0,0,AX68*5%)</f>
        <v>0</v>
      </c>
      <c r="BB68" s="8">
        <f>(AX68-BG68)*35%</f>
        <v>117562249.65177776</v>
      </c>
      <c r="BC68" s="8">
        <f>+AX68+AY68+AZ68+BA68+BB68</f>
        <v>483684684.28159994</v>
      </c>
      <c r="BD68" s="8">
        <f>AX68-AT68</f>
        <v>335892141.86222219</v>
      </c>
      <c r="BE68" s="2"/>
      <c r="BF68" s="8"/>
      <c r="BH68" s="2">
        <v>250000</v>
      </c>
    </row>
    <row r="69" spans="1:60" ht="51" hidden="1" outlineLevel="1" x14ac:dyDescent="0.2">
      <c r="A69" s="1" t="s">
        <v>1519</v>
      </c>
      <c r="B69" s="82">
        <v>54</v>
      </c>
      <c r="C69" s="144" t="s">
        <v>1518</v>
      </c>
      <c r="D69" s="144"/>
      <c r="E69" s="82" t="s">
        <v>91</v>
      </c>
      <c r="F69" s="143">
        <v>30.691700000000001</v>
      </c>
      <c r="G69" s="142">
        <f>+[2]THKL!F68</f>
        <v>30.691700000000001</v>
      </c>
      <c r="H69" s="132"/>
      <c r="I69" s="132"/>
      <c r="J69" s="132"/>
      <c r="K69" s="156">
        <f>$K$4010*1000</f>
        <v>15050000</v>
      </c>
      <c r="L69" s="157">
        <f>'[3]BDG (XD)'!$AA$972*1000</f>
        <v>8321571</v>
      </c>
      <c r="M69" s="157">
        <f>SUM(K69:L69)</f>
        <v>23371571</v>
      </c>
      <c r="N69" s="83">
        <f>IF(V69&lt;&gt;"VTC VHm",_xlfn.XLOOKUP(Z69,$AC$4015:$AC$4035,$AD$4015:$AD$4035,0)*M69,_xlfn.XLOOKUP(Z69,$AC$4015:$AC$4035,$AD$4015:$AD$4035,0)*L69)</f>
        <v>2912549.8499999996</v>
      </c>
      <c r="O69" s="83">
        <f>IF(V69&lt;&gt;"VTC VHm",_xlfn.XLOOKUP(Z69,$AC$4015:$AC$4035,$AE$4015:$AE$4035,0)*M69,_xlfn.XLOOKUP(Z69,$AC$4015:$AC$4035,$AE$4015:$AE$4035,0)*L69)</f>
        <v>0</v>
      </c>
      <c r="P69" s="83">
        <f>SUM(N69:O69)</f>
        <v>2912549.8499999996</v>
      </c>
      <c r="Q69" s="157">
        <f>M69*G69</f>
        <v>717313245.66069996</v>
      </c>
      <c r="R69" s="157">
        <f>G69*P69</f>
        <v>89391106.231244996</v>
      </c>
      <c r="S69" s="83">
        <f>SUM(Q69:R69)</f>
        <v>806704351.891945</v>
      </c>
      <c r="T69" s="156" t="s">
        <v>50</v>
      </c>
      <c r="U69" s="132"/>
      <c r="V69" s="82" t="s">
        <v>34</v>
      </c>
      <c r="W69" s="132"/>
      <c r="X69" s="44" t="s">
        <v>33</v>
      </c>
      <c r="Y69" s="44"/>
      <c r="Z69" s="44" t="s">
        <v>16</v>
      </c>
      <c r="AA69" s="44" t="s">
        <v>80</v>
      </c>
      <c r="AB69" s="2">
        <v>26102968.963125348</v>
      </c>
      <c r="AC69" s="2">
        <v>801144492.5255543</v>
      </c>
      <c r="AD69" s="2">
        <f>+M69</f>
        <v>23371571</v>
      </c>
      <c r="AE69" s="2">
        <f>+AD69*14%</f>
        <v>3272019.9400000004</v>
      </c>
      <c r="AF69" s="155">
        <f>+AD69*35%</f>
        <v>8180049.8499999996</v>
      </c>
      <c r="AG69" s="2">
        <f>+AD69*F69</f>
        <v>717313245.66069996</v>
      </c>
      <c r="AH69" s="2">
        <f>+AE69*F69</f>
        <v>100423854.39249802</v>
      </c>
      <c r="AI69" s="2">
        <f>+AF69*F69</f>
        <v>251059635.98124498</v>
      </c>
      <c r="AJ69" s="2">
        <f>SUM(AG69:AI69)</f>
        <v>1068796736.0344429</v>
      </c>
      <c r="AK69" s="2">
        <f>+AD69*G69</f>
        <v>717313245.66069996</v>
      </c>
      <c r="AL69" s="2">
        <f>+AE69*G69</f>
        <v>100423854.39249802</v>
      </c>
      <c r="AM69" s="2">
        <f>+AF69*G69</f>
        <v>251059635.98124498</v>
      </c>
      <c r="AN69" s="155">
        <f>SUM(AK69:AM69)</f>
        <v>1068796736.0344429</v>
      </c>
      <c r="AQ69" s="145" t="s">
        <v>525</v>
      </c>
      <c r="AU69" s="8">
        <f>+K69</f>
        <v>15050000</v>
      </c>
      <c r="AV69" s="8">
        <f>+L69</f>
        <v>8321571</v>
      </c>
      <c r="AW69" s="2">
        <f>+M69</f>
        <v>23371571</v>
      </c>
      <c r="AX69" s="8">
        <f>F69*AW69</f>
        <v>717313245.66069996</v>
      </c>
      <c r="AY69" s="8">
        <f>IF(AQ69="CT",7%,5%)*AX69</f>
        <v>50211927.196249001</v>
      </c>
      <c r="AZ69" s="8">
        <f>AX69*2%</f>
        <v>14346264.913214</v>
      </c>
      <c r="BA69" s="8">
        <f>IF(BB69&gt;0,0,AX69*5%)</f>
        <v>0</v>
      </c>
      <c r="BB69" s="8">
        <f>(AX69-BG69)*35%</f>
        <v>89391106.231244981</v>
      </c>
      <c r="BC69" s="8">
        <f>+AX69+AY69+AZ69+BA69+BB69</f>
        <v>871262544.00140786</v>
      </c>
      <c r="BD69" s="8">
        <f>AX69-AT69</f>
        <v>717313245.66069996</v>
      </c>
      <c r="BE69" s="2"/>
      <c r="BF69" s="8"/>
      <c r="BG69" s="7">
        <f>+K69*F69</f>
        <v>461910085</v>
      </c>
      <c r="BH69" s="2"/>
    </row>
    <row r="70" spans="1:60" ht="51" hidden="1" outlineLevel="1" x14ac:dyDescent="0.2">
      <c r="A70" s="1" t="s">
        <v>1517</v>
      </c>
      <c r="B70" s="82">
        <v>55</v>
      </c>
      <c r="C70" s="144" t="s">
        <v>1516</v>
      </c>
      <c r="D70" s="144"/>
      <c r="E70" s="82" t="s">
        <v>91</v>
      </c>
      <c r="F70" s="143">
        <v>24.543199999999999</v>
      </c>
      <c r="G70" s="142">
        <f>+[2]THKL!F69</f>
        <v>24.543199999999999</v>
      </c>
      <c r="H70" s="132"/>
      <c r="I70" s="132"/>
      <c r="J70" s="132"/>
      <c r="K70" s="156">
        <f>$L$4010*1000</f>
        <v>15266666.666666666</v>
      </c>
      <c r="L70" s="157">
        <f>'[3]BDG (XD)'!$AA$973*1000</f>
        <v>8321571</v>
      </c>
      <c r="M70" s="157">
        <f>SUM(K70:L70)</f>
        <v>23588237.666666664</v>
      </c>
      <c r="N70" s="83">
        <f>IF(V70&lt;&gt;"VTC VHm",_xlfn.XLOOKUP(Z70,$AC$4015:$AC$4035,$AD$4015:$AD$4035,0)*M70,_xlfn.XLOOKUP(Z70,$AC$4015:$AC$4035,$AD$4015:$AD$4035,0)*L70)</f>
        <v>2912549.8499999996</v>
      </c>
      <c r="O70" s="83">
        <f>IF(V70&lt;&gt;"VTC VHm",_xlfn.XLOOKUP(Z70,$AC$4015:$AC$4035,$AE$4015:$AE$4035,0)*M70,_xlfn.XLOOKUP(Z70,$AC$4015:$AC$4035,$AE$4015:$AE$4035,0)*L70)</f>
        <v>0</v>
      </c>
      <c r="P70" s="83">
        <f>SUM(N70:O70)</f>
        <v>2912549.8499999996</v>
      </c>
      <c r="Q70" s="157">
        <f>M70*G70</f>
        <v>578930834.70053327</v>
      </c>
      <c r="R70" s="157">
        <f>G70*P70</f>
        <v>71483293.478519991</v>
      </c>
      <c r="S70" s="83">
        <f>SUM(Q70:R70)</f>
        <v>650414128.17905331</v>
      </c>
      <c r="T70" s="156" t="s">
        <v>50</v>
      </c>
      <c r="U70" s="132"/>
      <c r="V70" s="82" t="s">
        <v>34</v>
      </c>
      <c r="W70" s="132"/>
      <c r="X70" s="44" t="s">
        <v>33</v>
      </c>
      <c r="Y70" s="44"/>
      <c r="Z70" s="44" t="s">
        <v>16</v>
      </c>
      <c r="AA70" s="44" t="s">
        <v>80</v>
      </c>
      <c r="AB70" s="2">
        <v>24701634.830909014</v>
      </c>
      <c r="AC70" s="2">
        <v>606257163.98196602</v>
      </c>
      <c r="AD70" s="2">
        <f>+M70</f>
        <v>23588237.666666664</v>
      </c>
      <c r="AE70" s="2">
        <f>+AD70*14%</f>
        <v>3302353.2733333334</v>
      </c>
      <c r="AF70" s="155">
        <f>+AD70*35%</f>
        <v>8255883.1833333317</v>
      </c>
      <c r="AG70" s="2">
        <f>+AD70*F70</f>
        <v>578930834.70053327</v>
      </c>
      <c r="AH70" s="2">
        <f>+AE70*F70</f>
        <v>81050316.858074665</v>
      </c>
      <c r="AI70" s="2">
        <f>+AF70*F70</f>
        <v>202625792.1451866</v>
      </c>
      <c r="AJ70" s="2">
        <f>SUM(AG70:AI70)</f>
        <v>862606943.70379448</v>
      </c>
      <c r="AK70" s="2">
        <f>+AD70*G70</f>
        <v>578930834.70053327</v>
      </c>
      <c r="AL70" s="2">
        <f>+AE70*G70</f>
        <v>81050316.858074665</v>
      </c>
      <c r="AM70" s="2">
        <f>+AF70*G70</f>
        <v>202625792.1451866</v>
      </c>
      <c r="AN70" s="155">
        <f>SUM(AK70:AM70)</f>
        <v>862606943.70379448</v>
      </c>
      <c r="AQ70" s="145" t="s">
        <v>525</v>
      </c>
      <c r="AU70" s="8">
        <f>+K70</f>
        <v>15266666.666666666</v>
      </c>
      <c r="AV70" s="8">
        <f>+L70</f>
        <v>8321571</v>
      </c>
      <c r="AW70" s="2">
        <f>+M70</f>
        <v>23588237.666666664</v>
      </c>
      <c r="AX70" s="8">
        <f>F70*AW70</f>
        <v>578930834.70053327</v>
      </c>
      <c r="AY70" s="8">
        <f>IF(AQ70="CT",7%,5%)*AX70</f>
        <v>40525158.429037333</v>
      </c>
      <c r="AZ70" s="8">
        <f>AX70*2%</f>
        <v>11578616.694010666</v>
      </c>
      <c r="BA70" s="8">
        <f>IF(BB70&gt;0,0,AX70*5%)</f>
        <v>0</v>
      </c>
      <c r="BB70" s="8">
        <f>(AX70-BG70)*35%</f>
        <v>71483293.478519976</v>
      </c>
      <c r="BC70" s="8">
        <f>+AX70+AY70+AZ70+BA70+BB70</f>
        <v>702517903.30210114</v>
      </c>
      <c r="BD70" s="8">
        <f>AX70-AT70</f>
        <v>578930834.70053327</v>
      </c>
      <c r="BE70" s="2"/>
      <c r="BF70" s="8"/>
      <c r="BG70" s="7">
        <f>+K70*F70</f>
        <v>374692853.33333331</v>
      </c>
      <c r="BH70" s="2"/>
    </row>
    <row r="71" spans="1:60" ht="17" hidden="1" outlineLevel="1" x14ac:dyDescent="0.2">
      <c r="A71" s="1" t="s">
        <v>1260</v>
      </c>
      <c r="B71" s="82">
        <v>56</v>
      </c>
      <c r="C71" s="144" t="s">
        <v>121</v>
      </c>
      <c r="D71" s="144"/>
      <c r="E71" s="82" t="s">
        <v>120</v>
      </c>
      <c r="F71" s="143">
        <v>9.8187999999999995</v>
      </c>
      <c r="G71" s="142">
        <f>+[2]THKL!F70</f>
        <v>9.8187999999999995</v>
      </c>
      <c r="H71" s="132"/>
      <c r="I71" s="132"/>
      <c r="J71" s="132"/>
      <c r="K71" s="156" t="s">
        <v>89</v>
      </c>
      <c r="L71" s="157">
        <f>'[3]BDG (XD)'!$AA$957*100</f>
        <v>34319465.124706388</v>
      </c>
      <c r="M71" s="157">
        <f>SUM(K71:L71)</f>
        <v>34319465.124706388</v>
      </c>
      <c r="N71" s="83">
        <f>IF(V71&lt;&gt;"VTC VHm",_xlfn.XLOOKUP(Z71,$AC$4015:$AC$4035,$AD$4015:$AD$4035,0)*M71,_xlfn.XLOOKUP(Z71,$AC$4015:$AC$4035,$AD$4015:$AD$4035,0)*L71)</f>
        <v>12011812.793647235</v>
      </c>
      <c r="O71" s="83">
        <f>IF(V71&lt;&gt;"VTC VHm",_xlfn.XLOOKUP(Z71,$AC$4015:$AC$4035,$AE$4015:$AE$4035,0)*M71,_xlfn.XLOOKUP(Z71,$AC$4015:$AC$4035,$AE$4015:$AE$4035,0)*L71)</f>
        <v>0</v>
      </c>
      <c r="P71" s="83">
        <f>SUM(N71:O71)</f>
        <v>12011812.793647235</v>
      </c>
      <c r="Q71" s="157">
        <f>M71*G71</f>
        <v>336975964.16646707</v>
      </c>
      <c r="R71" s="157">
        <f>G71*P71</f>
        <v>117941587.45826347</v>
      </c>
      <c r="S71" s="83">
        <f>SUM(Q71:R71)</f>
        <v>454917551.62473053</v>
      </c>
      <c r="T71" s="156" t="s">
        <v>50</v>
      </c>
      <c r="U71" s="132"/>
      <c r="V71" s="132"/>
      <c r="W71" s="132"/>
      <c r="X71" s="44" t="s">
        <v>33</v>
      </c>
      <c r="Y71" s="44"/>
      <c r="Z71" s="44" t="s">
        <v>16</v>
      </c>
      <c r="AA71" s="44" t="s">
        <v>80</v>
      </c>
      <c r="AB71" s="2">
        <v>19646646.000324748</v>
      </c>
      <c r="AC71" s="2">
        <v>192906487.74798864</v>
      </c>
      <c r="AD71" s="2">
        <f>+M71</f>
        <v>34319465.124706388</v>
      </c>
      <c r="AE71" s="2">
        <f>+AD71*14%</f>
        <v>4804725.1174588948</v>
      </c>
      <c r="AF71" s="155">
        <f>+AD71*35%</f>
        <v>12011812.793647235</v>
      </c>
      <c r="AG71" s="2">
        <f>+AD71*F71</f>
        <v>336975964.16646707</v>
      </c>
      <c r="AH71" s="2">
        <f>+AE71*F71</f>
        <v>47176634.983305395</v>
      </c>
      <c r="AI71" s="2">
        <f>+AF71*F71</f>
        <v>117941587.45826347</v>
      </c>
      <c r="AJ71" s="2">
        <f>SUM(AG71:AI71)</f>
        <v>502094186.60803592</v>
      </c>
      <c r="AK71" s="2">
        <f>+AD71*G71</f>
        <v>336975964.16646707</v>
      </c>
      <c r="AL71" s="2">
        <f>+AE71*G71</f>
        <v>47176634.983305395</v>
      </c>
      <c r="AM71" s="2">
        <f>+AF71*G71</f>
        <v>117941587.45826347</v>
      </c>
      <c r="AN71" s="155">
        <f>SUM(AK71:AM71)</f>
        <v>502094186.60803592</v>
      </c>
      <c r="AQ71" s="145" t="s">
        <v>525</v>
      </c>
      <c r="AU71" s="8" t="str">
        <f>+K71</f>
        <v>Bao gồm</v>
      </c>
      <c r="AV71" s="8">
        <f>+L71</f>
        <v>34319465.124706388</v>
      </c>
      <c r="AW71" s="2">
        <f>+M71</f>
        <v>34319465.124706388</v>
      </c>
      <c r="AX71" s="8">
        <f>F71*AW71</f>
        <v>336975964.16646707</v>
      </c>
      <c r="AY71" s="8">
        <f>IF(AQ71="CT",7%,5%)*AX71</f>
        <v>23588317.491652697</v>
      </c>
      <c r="AZ71" s="8">
        <f>AX71*2%</f>
        <v>6739519.2833293416</v>
      </c>
      <c r="BA71" s="8">
        <f>IF(BB71&gt;0,0,AX71*5%)</f>
        <v>0</v>
      </c>
      <c r="BB71" s="8">
        <f>(AX71-BG71)*35%</f>
        <v>117941587.45826347</v>
      </c>
      <c r="BC71" s="8">
        <f>+AX71+AY71+AZ71+BA71+BB71</f>
        <v>485245388.39971262</v>
      </c>
      <c r="BD71" s="8">
        <f>AX71-AT71</f>
        <v>336975964.16646707</v>
      </c>
      <c r="BE71" s="2"/>
      <c r="BF71" s="8"/>
      <c r="BH71" s="2"/>
    </row>
    <row r="72" spans="1:60" s="92" customFormat="1" ht="17" hidden="1" outlineLevel="1" x14ac:dyDescent="0.2">
      <c r="A72" s="92">
        <v>0</v>
      </c>
      <c r="B72" s="163"/>
      <c r="C72" s="164" t="s">
        <v>1515</v>
      </c>
      <c r="D72" s="164"/>
      <c r="E72" s="163"/>
      <c r="F72" s="162"/>
      <c r="G72" s="149">
        <f>+[2]THKL!F71</f>
        <v>0</v>
      </c>
      <c r="H72" s="158"/>
      <c r="I72" s="158"/>
      <c r="J72" s="158"/>
      <c r="K72" s="159"/>
      <c r="L72" s="161"/>
      <c r="M72" s="161">
        <f>SUM(K72:L72)</f>
        <v>0</v>
      </c>
      <c r="N72" s="83">
        <f>IF(V72&lt;&gt;"VTC VHm",_xlfn.XLOOKUP(Z72,$AC$4015:$AC$4035,$AD$4015:$AD$4035,0)*M72,_xlfn.XLOOKUP(Z72,$AC$4015:$AC$4035,$AD$4015:$AD$4035,0)*L72)</f>
        <v>0</v>
      </c>
      <c r="O72" s="83">
        <f>IF(V72&lt;&gt;"VTC VHm",_xlfn.XLOOKUP(Z72,$AC$4015:$AC$4035,$AE$4015:$AE$4035,0)*M72,_xlfn.XLOOKUP(Z72,$AC$4015:$AC$4035,$AE$4015:$AE$4035,0)*L72)</f>
        <v>0</v>
      </c>
      <c r="P72" s="160">
        <f>SUM(N72:O72)</f>
        <v>0</v>
      </c>
      <c r="Q72" s="161">
        <f>M72*G72</f>
        <v>0</v>
      </c>
      <c r="R72" s="161">
        <f>G72*P72</f>
        <v>0</v>
      </c>
      <c r="S72" s="160">
        <f>SUM(Q72:R72)</f>
        <v>0</v>
      </c>
      <c r="T72" s="159"/>
      <c r="U72" s="158"/>
      <c r="V72" s="158"/>
      <c r="W72" s="158"/>
      <c r="X72" s="94" t="s">
        <v>33</v>
      </c>
      <c r="Y72" s="94"/>
      <c r="Z72" s="94" t="s">
        <v>16</v>
      </c>
      <c r="AA72" s="44" t="s">
        <v>80</v>
      </c>
      <c r="AB72" s="2">
        <v>0</v>
      </c>
      <c r="AC72" s="2">
        <v>0</v>
      </c>
      <c r="AD72" s="93">
        <f>+M72</f>
        <v>0</v>
      </c>
      <c r="AE72" s="93">
        <f>+AD72*14%</f>
        <v>0</v>
      </c>
      <c r="AF72" s="93">
        <f>+AD72*35%</f>
        <v>0</v>
      </c>
      <c r="AG72" s="93">
        <f>+AD72*F72</f>
        <v>0</v>
      </c>
      <c r="AH72" s="93">
        <f>+AE72*F72</f>
        <v>0</v>
      </c>
      <c r="AI72" s="93">
        <f>+AF72*F72</f>
        <v>0</v>
      </c>
      <c r="AJ72" s="93">
        <f>SUM(AG72:AI72)</f>
        <v>0</v>
      </c>
      <c r="AK72" s="93">
        <f>+AD72*G72</f>
        <v>0</v>
      </c>
      <c r="AL72" s="93">
        <f>+AE72*G72</f>
        <v>0</v>
      </c>
      <c r="AM72" s="93">
        <f>+AF72*G72</f>
        <v>0</v>
      </c>
      <c r="AN72" s="93">
        <f>SUM(AK72:AM72)</f>
        <v>0</v>
      </c>
      <c r="AQ72" s="145" t="s">
        <v>525</v>
      </c>
      <c r="AU72" s="8">
        <f>+K72</f>
        <v>0</v>
      </c>
      <c r="AV72" s="8">
        <f>+L72</f>
        <v>0</v>
      </c>
      <c r="AW72" s="93">
        <f>+M72</f>
        <v>0</v>
      </c>
      <c r="AX72" s="8">
        <f>F72*AW72</f>
        <v>0</v>
      </c>
      <c r="AY72" s="8">
        <f>IF(AQ72="CT",7%,5%)*AX72</f>
        <v>0</v>
      </c>
      <c r="AZ72" s="8">
        <f>AX72*2%</f>
        <v>0</v>
      </c>
      <c r="BA72" s="8">
        <f>IF(BB72&gt;0,0,AX72*5%)</f>
        <v>0</v>
      </c>
      <c r="BB72" s="8">
        <f>(AX72-BG72)*35%</f>
        <v>0</v>
      </c>
      <c r="BC72" s="8">
        <f>+AX72+AY72+AZ72+BA72+BB72</f>
        <v>0</v>
      </c>
      <c r="BD72" s="8">
        <f>AX72-AT72</f>
        <v>0</v>
      </c>
      <c r="BE72" s="2"/>
      <c r="BF72" s="8"/>
      <c r="BH72" s="2"/>
    </row>
    <row r="73" spans="1:60" s="92" customFormat="1" ht="17" hidden="1" outlineLevel="1" x14ac:dyDescent="0.2">
      <c r="A73" s="92">
        <v>0</v>
      </c>
      <c r="B73" s="163"/>
      <c r="C73" s="164" t="s">
        <v>1514</v>
      </c>
      <c r="D73" s="164"/>
      <c r="E73" s="163"/>
      <c r="F73" s="162"/>
      <c r="G73" s="149">
        <f>+[2]THKL!F72</f>
        <v>0</v>
      </c>
      <c r="H73" s="158"/>
      <c r="I73" s="158"/>
      <c r="J73" s="158"/>
      <c r="K73" s="159"/>
      <c r="L73" s="161"/>
      <c r="M73" s="161">
        <f>SUM(K73:L73)</f>
        <v>0</v>
      </c>
      <c r="N73" s="83">
        <f>IF(V73&lt;&gt;"VTC VHm",_xlfn.XLOOKUP(Z73,$AC$4015:$AC$4035,$AD$4015:$AD$4035,0)*M73,_xlfn.XLOOKUP(Z73,$AC$4015:$AC$4035,$AD$4015:$AD$4035,0)*L73)</f>
        <v>0</v>
      </c>
      <c r="O73" s="83">
        <f>IF(V73&lt;&gt;"VTC VHm",_xlfn.XLOOKUP(Z73,$AC$4015:$AC$4035,$AE$4015:$AE$4035,0)*M73,_xlfn.XLOOKUP(Z73,$AC$4015:$AC$4035,$AE$4015:$AE$4035,0)*L73)</f>
        <v>0</v>
      </c>
      <c r="P73" s="160">
        <f>SUM(N73:O73)</f>
        <v>0</v>
      </c>
      <c r="Q73" s="161">
        <f>M73*G73</f>
        <v>0</v>
      </c>
      <c r="R73" s="161">
        <f>G73*P73</f>
        <v>0</v>
      </c>
      <c r="S73" s="160">
        <f>SUM(Q73:R73)</f>
        <v>0</v>
      </c>
      <c r="T73" s="159"/>
      <c r="U73" s="158"/>
      <c r="V73" s="158"/>
      <c r="W73" s="158"/>
      <c r="X73" s="94" t="s">
        <v>33</v>
      </c>
      <c r="Y73" s="94"/>
      <c r="Z73" s="94" t="s">
        <v>16</v>
      </c>
      <c r="AA73" s="44" t="s">
        <v>80</v>
      </c>
      <c r="AB73" s="2">
        <v>0</v>
      </c>
      <c r="AC73" s="2">
        <v>0</v>
      </c>
      <c r="AD73" s="93">
        <f>+M73</f>
        <v>0</v>
      </c>
      <c r="AE73" s="93">
        <f>+AD73*14%</f>
        <v>0</v>
      </c>
      <c r="AF73" s="93">
        <f>+AD73*35%</f>
        <v>0</v>
      </c>
      <c r="AG73" s="93">
        <f>+AD73*F73</f>
        <v>0</v>
      </c>
      <c r="AH73" s="93">
        <f>+AE73*F73</f>
        <v>0</v>
      </c>
      <c r="AI73" s="93">
        <f>+AF73*F73</f>
        <v>0</v>
      </c>
      <c r="AJ73" s="93">
        <f>SUM(AG73:AI73)</f>
        <v>0</v>
      </c>
      <c r="AK73" s="93">
        <f>+AD73*G73</f>
        <v>0</v>
      </c>
      <c r="AL73" s="93">
        <f>+AE73*G73</f>
        <v>0</v>
      </c>
      <c r="AM73" s="93">
        <f>+AF73*G73</f>
        <v>0</v>
      </c>
      <c r="AN73" s="93">
        <f>SUM(AK73:AM73)</f>
        <v>0</v>
      </c>
      <c r="AQ73" s="145" t="s">
        <v>525</v>
      </c>
      <c r="AU73" s="8">
        <f>+K73</f>
        <v>0</v>
      </c>
      <c r="AV73" s="8">
        <f>+L73</f>
        <v>0</v>
      </c>
      <c r="AW73" s="93">
        <f>+M73</f>
        <v>0</v>
      </c>
      <c r="AX73" s="8">
        <f>F73*AW73</f>
        <v>0</v>
      </c>
      <c r="AY73" s="8">
        <f>IF(AQ73="CT",7%,5%)*AX73</f>
        <v>0</v>
      </c>
      <c r="AZ73" s="8">
        <f>AX73*2%</f>
        <v>0</v>
      </c>
      <c r="BA73" s="8">
        <f>IF(BB73&gt;0,0,AX73*5%)</f>
        <v>0</v>
      </c>
      <c r="BB73" s="8">
        <f>(AX73-BG73)*35%</f>
        <v>0</v>
      </c>
      <c r="BC73" s="8">
        <f>+AX73+AY73+AZ73+BA73+BB73</f>
        <v>0</v>
      </c>
      <c r="BD73" s="8">
        <f>AX73-AT73</f>
        <v>0</v>
      </c>
      <c r="BE73" s="2"/>
      <c r="BF73" s="8"/>
      <c r="BH73" s="2"/>
    </row>
    <row r="74" spans="1:60" ht="34" hidden="1" outlineLevel="1" x14ac:dyDescent="0.2">
      <c r="A74" s="1" t="s">
        <v>1513</v>
      </c>
      <c r="B74" s="82">
        <v>57</v>
      </c>
      <c r="C74" s="144" t="s">
        <v>154</v>
      </c>
      <c r="D74" s="144"/>
      <c r="E74" s="82" t="s">
        <v>148</v>
      </c>
      <c r="F74" s="143">
        <v>0.48599999999999999</v>
      </c>
      <c r="G74" s="142">
        <f>+[2]THKL!F73</f>
        <v>0.48599999999999999</v>
      </c>
      <c r="H74" s="132"/>
      <c r="I74" s="132"/>
      <c r="J74" s="132"/>
      <c r="K74" s="156"/>
      <c r="L74" s="157">
        <f>$L$19</f>
        <v>4358677.8</v>
      </c>
      <c r="M74" s="157">
        <f>SUM(K74:L74)</f>
        <v>4358677.8</v>
      </c>
      <c r="N74" s="83">
        <f>IF(V74&lt;&gt;"VTC VHm",_xlfn.XLOOKUP(Z74,$AC$4015:$AC$4035,$AD$4015:$AD$4035,0)*M74,_xlfn.XLOOKUP(Z74,$AC$4015:$AC$4035,$AD$4015:$AD$4035,0)*L74)</f>
        <v>1525537.2299999997</v>
      </c>
      <c r="O74" s="83">
        <f>IF(V74&lt;&gt;"VTC VHm",_xlfn.XLOOKUP(Z74,$AC$4015:$AC$4035,$AE$4015:$AE$4035,0)*M74,_xlfn.XLOOKUP(Z74,$AC$4015:$AC$4035,$AE$4015:$AE$4035,0)*L74)</f>
        <v>0</v>
      </c>
      <c r="P74" s="83">
        <f>SUM(N74:O74)</f>
        <v>1525537.2299999997</v>
      </c>
      <c r="Q74" s="157">
        <f>M74*G74</f>
        <v>2118317.4107999997</v>
      </c>
      <c r="R74" s="157">
        <f>G74*P74</f>
        <v>741411.09377999988</v>
      </c>
      <c r="S74" s="83">
        <f>SUM(Q74:R74)</f>
        <v>2859728.5045799995</v>
      </c>
      <c r="T74" s="156" t="s">
        <v>50</v>
      </c>
      <c r="U74" s="132"/>
      <c r="V74" s="132"/>
      <c r="W74" s="132"/>
      <c r="X74" s="44" t="s">
        <v>33</v>
      </c>
      <c r="Y74" s="44"/>
      <c r="Z74" s="44" t="s">
        <v>16</v>
      </c>
      <c r="AA74" s="44" t="s">
        <v>80</v>
      </c>
      <c r="AB74" s="2">
        <v>1448611.102314255</v>
      </c>
      <c r="AC74" s="2">
        <v>704024.99572472787</v>
      </c>
      <c r="AD74" s="2">
        <f>+M74</f>
        <v>4358677.8</v>
      </c>
      <c r="AE74" s="2">
        <f>+AD74*14%</f>
        <v>610214.89199999999</v>
      </c>
      <c r="AF74" s="155">
        <f>+AD74*35%</f>
        <v>1525537.2299999997</v>
      </c>
      <c r="AG74" s="2">
        <f>+AD74*F74</f>
        <v>2118317.4107999997</v>
      </c>
      <c r="AH74" s="2">
        <f>+AE74*F74</f>
        <v>296564.43751199997</v>
      </c>
      <c r="AI74" s="2">
        <f>+AF74*F74</f>
        <v>741411.09377999988</v>
      </c>
      <c r="AJ74" s="2">
        <f>SUM(AG74:AI74)</f>
        <v>3156292.9420919996</v>
      </c>
      <c r="AK74" s="2">
        <f>+AD74*G74</f>
        <v>2118317.4107999997</v>
      </c>
      <c r="AL74" s="2">
        <f>+AE74*G74</f>
        <v>296564.43751199997</v>
      </c>
      <c r="AM74" s="2">
        <f>+AF74*G74</f>
        <v>741411.09377999988</v>
      </c>
      <c r="AN74" s="155">
        <f>SUM(AK74:AM74)</f>
        <v>3156292.9420919996</v>
      </c>
      <c r="AQ74" s="145" t="s">
        <v>525</v>
      </c>
      <c r="AU74" s="8">
        <f>+K74</f>
        <v>0</v>
      </c>
      <c r="AV74" s="8">
        <f>+L74</f>
        <v>4358677.8</v>
      </c>
      <c r="AW74" s="2">
        <f>+M74</f>
        <v>4358677.8</v>
      </c>
      <c r="AX74" s="8">
        <f>F74*AW74</f>
        <v>2118317.4107999997</v>
      </c>
      <c r="AY74" s="8">
        <f>IF(AQ74="CT",7%,5%)*AX74</f>
        <v>148282.21875599999</v>
      </c>
      <c r="AZ74" s="8">
        <f>AX74*2%</f>
        <v>42366.348215999999</v>
      </c>
      <c r="BA74" s="8">
        <f>IF(BB74&gt;0,0,AX74*5%)</f>
        <v>0</v>
      </c>
      <c r="BB74" s="8">
        <f>(AX74-BG74)*35%</f>
        <v>741411.09377999988</v>
      </c>
      <c r="BC74" s="8">
        <f>+AX74+AY74+AZ74+BA74+BB74</f>
        <v>3050377.0715519995</v>
      </c>
      <c r="BD74" s="8">
        <f>AX74-AT74</f>
        <v>2118317.4107999997</v>
      </c>
      <c r="BE74" s="2"/>
      <c r="BF74" s="8"/>
      <c r="BH74" s="2"/>
    </row>
    <row r="75" spans="1:60" ht="34" hidden="1" outlineLevel="1" x14ac:dyDescent="0.2">
      <c r="A75" s="1" t="s">
        <v>1512</v>
      </c>
      <c r="B75" s="82">
        <v>58</v>
      </c>
      <c r="C75" s="144" t="s">
        <v>1036</v>
      </c>
      <c r="D75" s="144"/>
      <c r="E75" s="82" t="s">
        <v>104</v>
      </c>
      <c r="F75" s="143">
        <v>5.3994999999999997</v>
      </c>
      <c r="G75" s="142">
        <f>+[2]THKL!F74</f>
        <v>5.3994999999999997</v>
      </c>
      <c r="H75" s="132"/>
      <c r="I75" s="132"/>
      <c r="J75" s="132"/>
      <c r="K75" s="156"/>
      <c r="L75" s="157">
        <f>$L$21</f>
        <v>251876.31</v>
      </c>
      <c r="M75" s="157">
        <f>SUM(K75:L75)</f>
        <v>251876.31</v>
      </c>
      <c r="N75" s="83">
        <f>IF(V75&lt;&gt;"VTC VHm",_xlfn.XLOOKUP(Z75,$AC$4015:$AC$4035,$AD$4015:$AD$4035,0)*M75,_xlfn.XLOOKUP(Z75,$AC$4015:$AC$4035,$AD$4015:$AD$4035,0)*L75)</f>
        <v>88156.708499999993</v>
      </c>
      <c r="O75" s="83">
        <f>IF(V75&lt;&gt;"VTC VHm",_xlfn.XLOOKUP(Z75,$AC$4015:$AC$4035,$AE$4015:$AE$4035,0)*M75,_xlfn.XLOOKUP(Z75,$AC$4015:$AC$4035,$AE$4015:$AE$4035,0)*L75)</f>
        <v>0</v>
      </c>
      <c r="P75" s="83">
        <f>SUM(N75:O75)</f>
        <v>88156.708499999993</v>
      </c>
      <c r="Q75" s="157">
        <f>M75*G75</f>
        <v>1360006.1358449999</v>
      </c>
      <c r="R75" s="157">
        <f>G75*P75</f>
        <v>476002.14754574996</v>
      </c>
      <c r="S75" s="83">
        <f>SUM(Q75:R75)</f>
        <v>1836008.2833907499</v>
      </c>
      <c r="T75" s="156" t="s">
        <v>50</v>
      </c>
      <c r="U75" s="132"/>
      <c r="V75" s="132"/>
      <c r="W75" s="132"/>
      <c r="X75" s="44" t="s">
        <v>33</v>
      </c>
      <c r="Y75" s="44"/>
      <c r="Z75" s="44" t="s">
        <v>16</v>
      </c>
      <c r="AA75" s="44" t="s">
        <v>80</v>
      </c>
      <c r="AB75" s="2">
        <v>298511.29522500001</v>
      </c>
      <c r="AC75" s="2">
        <v>1611811.7385673875</v>
      </c>
      <c r="AD75" s="2">
        <f>+M75</f>
        <v>251876.31</v>
      </c>
      <c r="AE75" s="2">
        <f>+AD75*14%</f>
        <v>35262.683400000002</v>
      </c>
      <c r="AF75" s="155">
        <f>+AD75*35%</f>
        <v>88156.708499999993</v>
      </c>
      <c r="AG75" s="2">
        <f>+AD75*F75</f>
        <v>1360006.1358449999</v>
      </c>
      <c r="AH75" s="2">
        <f>+AE75*F75</f>
        <v>190400.85901829999</v>
      </c>
      <c r="AI75" s="2">
        <f>+AF75*F75</f>
        <v>476002.14754574996</v>
      </c>
      <c r="AJ75" s="2">
        <f>SUM(AG75:AI75)</f>
        <v>2026409.1424090499</v>
      </c>
      <c r="AK75" s="2">
        <f>+AD75*G75</f>
        <v>1360006.1358449999</v>
      </c>
      <c r="AL75" s="2">
        <f>+AE75*G75</f>
        <v>190400.85901829999</v>
      </c>
      <c r="AM75" s="2">
        <f>+AF75*G75</f>
        <v>476002.14754574996</v>
      </c>
      <c r="AN75" s="155">
        <f>SUM(AK75:AM75)</f>
        <v>2026409.1424090499</v>
      </c>
      <c r="AQ75" s="145" t="s">
        <v>525</v>
      </c>
      <c r="AU75" s="8">
        <f>+K75</f>
        <v>0</v>
      </c>
      <c r="AV75" s="8">
        <f>+L75</f>
        <v>251876.31</v>
      </c>
      <c r="AW75" s="2">
        <f>+M75</f>
        <v>251876.31</v>
      </c>
      <c r="AX75" s="8">
        <f>F75*AW75</f>
        <v>1360006.1358449999</v>
      </c>
      <c r="AY75" s="8">
        <f>IF(AQ75="CT",7%,5%)*AX75</f>
        <v>95200.42950915001</v>
      </c>
      <c r="AZ75" s="8">
        <f>AX75*2%</f>
        <v>27200.122716899998</v>
      </c>
      <c r="BA75" s="8">
        <f>IF(BB75&gt;0,0,AX75*5%)</f>
        <v>0</v>
      </c>
      <c r="BB75" s="8">
        <f>(AX75-BG75)*35%</f>
        <v>476002.14754574996</v>
      </c>
      <c r="BC75" s="8">
        <f>+AX75+AY75+AZ75+BA75+BB75</f>
        <v>1958408.8356168</v>
      </c>
      <c r="BD75" s="8">
        <f>AX75-AT75</f>
        <v>1360006.1358449999</v>
      </c>
      <c r="BE75" s="2"/>
      <c r="BF75" s="8"/>
      <c r="BH75" s="2"/>
    </row>
    <row r="76" spans="1:60" ht="34" hidden="1" outlineLevel="1" x14ac:dyDescent="0.2">
      <c r="A76" s="1" t="s">
        <v>1099</v>
      </c>
      <c r="B76" s="82">
        <v>59</v>
      </c>
      <c r="C76" s="144" t="s">
        <v>152</v>
      </c>
      <c r="D76" s="144"/>
      <c r="E76" s="82" t="s">
        <v>148</v>
      </c>
      <c r="F76" s="143">
        <v>0.24310000000000001</v>
      </c>
      <c r="G76" s="142">
        <f>+[2]THKL!F75</f>
        <v>0.24310000000000001</v>
      </c>
      <c r="H76" s="132"/>
      <c r="I76" s="132"/>
      <c r="J76" s="132"/>
      <c r="K76" s="156"/>
      <c r="L76" s="157">
        <f>$L$22</f>
        <v>4731750</v>
      </c>
      <c r="M76" s="157">
        <f>SUM(K76:L76)</f>
        <v>4731750</v>
      </c>
      <c r="N76" s="83">
        <f>IF(V76&lt;&gt;"VTC VHm",_xlfn.XLOOKUP(Z76,$AC$4015:$AC$4035,$AD$4015:$AD$4035,0)*M76,_xlfn.XLOOKUP(Z76,$AC$4015:$AC$4035,$AD$4015:$AD$4035,0)*L76)</f>
        <v>1656112.5</v>
      </c>
      <c r="O76" s="83">
        <f>IF(V76&lt;&gt;"VTC VHm",_xlfn.XLOOKUP(Z76,$AC$4015:$AC$4035,$AE$4015:$AE$4035,0)*M76,_xlfn.XLOOKUP(Z76,$AC$4015:$AC$4035,$AE$4015:$AE$4035,0)*L76)</f>
        <v>0</v>
      </c>
      <c r="P76" s="83">
        <f>SUM(N76:O76)</f>
        <v>1656112.5</v>
      </c>
      <c r="Q76" s="157">
        <f>M76*G76</f>
        <v>1150288.425</v>
      </c>
      <c r="R76" s="157">
        <f>G76*P76</f>
        <v>402600.94875000004</v>
      </c>
      <c r="S76" s="83">
        <f>SUM(Q76:R76)</f>
        <v>1552889.37375</v>
      </c>
      <c r="T76" s="156" t="s">
        <v>50</v>
      </c>
      <c r="U76" s="132"/>
      <c r="V76" s="132"/>
      <c r="W76" s="132"/>
      <c r="X76" s="44" t="s">
        <v>33</v>
      </c>
      <c r="Y76" s="44"/>
      <c r="Z76" s="44" t="s">
        <v>16</v>
      </c>
      <c r="AA76" s="44" t="s">
        <v>80</v>
      </c>
      <c r="AB76" s="2">
        <v>3687298.2852585004</v>
      </c>
      <c r="AC76" s="2">
        <v>896382.2131463415</v>
      </c>
      <c r="AD76" s="2">
        <f>+M76</f>
        <v>4731750</v>
      </c>
      <c r="AE76" s="2">
        <f>+AD76*14%</f>
        <v>662445.00000000012</v>
      </c>
      <c r="AF76" s="155">
        <f>+AD76*35%</f>
        <v>1656112.5</v>
      </c>
      <c r="AG76" s="2">
        <f>+AD76*F76</f>
        <v>1150288.425</v>
      </c>
      <c r="AH76" s="2">
        <f>+AE76*F76</f>
        <v>161040.37950000004</v>
      </c>
      <c r="AI76" s="2">
        <f>+AF76*F76</f>
        <v>402600.94875000004</v>
      </c>
      <c r="AJ76" s="2">
        <f>SUM(AG76:AI76)</f>
        <v>1713929.7532500001</v>
      </c>
      <c r="AK76" s="2">
        <f>+AD76*G76</f>
        <v>1150288.425</v>
      </c>
      <c r="AL76" s="2">
        <f>+AE76*G76</f>
        <v>161040.37950000004</v>
      </c>
      <c r="AM76" s="2">
        <f>+AF76*G76</f>
        <v>402600.94875000004</v>
      </c>
      <c r="AN76" s="155">
        <f>SUM(AK76:AM76)</f>
        <v>1713929.7532500001</v>
      </c>
      <c r="AQ76" s="145" t="s">
        <v>525</v>
      </c>
      <c r="AU76" s="8">
        <f>+K76</f>
        <v>0</v>
      </c>
      <c r="AV76" s="8">
        <f>+L76</f>
        <v>4731750</v>
      </c>
      <c r="AW76" s="2">
        <f>+M76</f>
        <v>4731750</v>
      </c>
      <c r="AX76" s="8">
        <f>F76*AW76</f>
        <v>1150288.425</v>
      </c>
      <c r="AY76" s="8">
        <f>IF(AQ76="CT",7%,5%)*AX76</f>
        <v>80520.189750000005</v>
      </c>
      <c r="AZ76" s="8">
        <f>AX76*2%</f>
        <v>23005.768500000002</v>
      </c>
      <c r="BA76" s="8">
        <f>IF(BB76&gt;0,0,AX76*5%)</f>
        <v>0</v>
      </c>
      <c r="BB76" s="8">
        <f>(AX76-BG76)*35%</f>
        <v>402600.94874999998</v>
      </c>
      <c r="BC76" s="8">
        <f>+AX76+AY76+AZ76+BA76+BB76</f>
        <v>1656415.3319999999</v>
      </c>
      <c r="BD76" s="8">
        <f>AX76-AT76</f>
        <v>1150288.425</v>
      </c>
      <c r="BE76" s="2"/>
      <c r="BF76" s="8"/>
      <c r="BH76" s="2"/>
    </row>
    <row r="77" spans="1:60" ht="34" hidden="1" outlineLevel="1" x14ac:dyDescent="0.2">
      <c r="A77" s="1" t="s">
        <v>255</v>
      </c>
      <c r="B77" s="82">
        <v>60</v>
      </c>
      <c r="C77" s="144" t="s">
        <v>1511</v>
      </c>
      <c r="D77" s="144"/>
      <c r="E77" s="82" t="s">
        <v>104</v>
      </c>
      <c r="F77" s="143">
        <v>2.3254999999999999</v>
      </c>
      <c r="G77" s="142">
        <f>+[2]THKL!F76</f>
        <v>2.3254999999999999</v>
      </c>
      <c r="H77" s="132"/>
      <c r="I77" s="132"/>
      <c r="J77" s="132"/>
      <c r="K77" s="156" t="s">
        <v>89</v>
      </c>
      <c r="L77" s="157">
        <f>'[3]BDG (XD)'!$AA$932</f>
        <v>1796521.3602777775</v>
      </c>
      <c r="M77" s="157">
        <f>SUM(K77:L77)</f>
        <v>1796521.3602777775</v>
      </c>
      <c r="N77" s="83">
        <f>IF(V77&lt;&gt;"VTC VHm",_xlfn.XLOOKUP(Z77,$AC$4015:$AC$4035,$AD$4015:$AD$4035,0)*M77,_xlfn.XLOOKUP(Z77,$AC$4015:$AC$4035,$AD$4015:$AD$4035,0)*L77)</f>
        <v>628782.47609722207</v>
      </c>
      <c r="O77" s="83">
        <f>IF(V77&lt;&gt;"VTC VHm",_xlfn.XLOOKUP(Z77,$AC$4015:$AC$4035,$AE$4015:$AE$4035,0)*M77,_xlfn.XLOOKUP(Z77,$AC$4015:$AC$4035,$AE$4015:$AE$4035,0)*L77)</f>
        <v>0</v>
      </c>
      <c r="P77" s="83">
        <f>SUM(N77:O77)</f>
        <v>628782.47609722207</v>
      </c>
      <c r="Q77" s="157">
        <f>M77*G77</f>
        <v>4177810.4233259717</v>
      </c>
      <c r="R77" s="157">
        <f>G77*P77</f>
        <v>1462233.6481640898</v>
      </c>
      <c r="S77" s="83">
        <f>SUM(Q77:R77)</f>
        <v>5640044.0714900615</v>
      </c>
      <c r="T77" s="156" t="s">
        <v>50</v>
      </c>
      <c r="U77" s="132"/>
      <c r="V77" s="132"/>
      <c r="W77" s="132"/>
      <c r="X77" s="44" t="s">
        <v>33</v>
      </c>
      <c r="Y77" s="44"/>
      <c r="Z77" s="44" t="s">
        <v>16</v>
      </c>
      <c r="AA77" s="44" t="s">
        <v>80</v>
      </c>
      <c r="AB77" s="2">
        <v>1660893.9670542059</v>
      </c>
      <c r="AC77" s="2">
        <v>3862408.9203845556</v>
      </c>
      <c r="AD77" s="2">
        <f>+M77</f>
        <v>1796521.3602777775</v>
      </c>
      <c r="AE77" s="2">
        <f>+AD77*14%</f>
        <v>251512.99043888887</v>
      </c>
      <c r="AF77" s="155">
        <f>+AD77*35%</f>
        <v>628782.47609722207</v>
      </c>
      <c r="AG77" s="2">
        <f>+AD77*F77</f>
        <v>4177810.4233259717</v>
      </c>
      <c r="AH77" s="2">
        <f>+AE77*F77</f>
        <v>584893.45926563605</v>
      </c>
      <c r="AI77" s="2">
        <f>+AF77*F77</f>
        <v>1462233.6481640898</v>
      </c>
      <c r="AJ77" s="2">
        <f>SUM(AG77:AI77)</f>
        <v>6224937.5307556977</v>
      </c>
      <c r="AK77" s="2">
        <f>+AD77*G77</f>
        <v>4177810.4233259717</v>
      </c>
      <c r="AL77" s="2">
        <f>+AE77*G77</f>
        <v>584893.45926563605</v>
      </c>
      <c r="AM77" s="2">
        <f>+AF77*G77</f>
        <v>1462233.6481640898</v>
      </c>
      <c r="AN77" s="155">
        <f>SUM(AK77:AM77)</f>
        <v>6224937.5307556977</v>
      </c>
      <c r="AQ77" s="145" t="s">
        <v>525</v>
      </c>
      <c r="AU77" s="8">
        <f>+BH77</f>
        <v>250000</v>
      </c>
      <c r="AV77" s="8">
        <f>+L77</f>
        <v>1796521.3602777775</v>
      </c>
      <c r="AW77" s="2">
        <f>+AU77+AV77</f>
        <v>2046521.3602777775</v>
      </c>
      <c r="AX77" s="8">
        <f>F77*AW77</f>
        <v>4759185.4233259717</v>
      </c>
      <c r="AY77" s="8">
        <f>IF(AQ77="CT",7%,5%)*AX77</f>
        <v>333142.97963281802</v>
      </c>
      <c r="AZ77" s="8">
        <f>AX77*2%</f>
        <v>95183.708466519442</v>
      </c>
      <c r="BA77" s="8">
        <f>IF(BB77&gt;0,0,AX77*5%)</f>
        <v>0</v>
      </c>
      <c r="BB77" s="8">
        <f>(AX77-BG77)*35%</f>
        <v>1665714.89816409</v>
      </c>
      <c r="BC77" s="8">
        <f>+AX77+AY77+AZ77+BA77+BB77</f>
        <v>6853227.0095893992</v>
      </c>
      <c r="BD77" s="8">
        <f>AX77-AT77</f>
        <v>4759185.4233259717</v>
      </c>
      <c r="BE77" s="2"/>
      <c r="BF77" s="8"/>
      <c r="BH77" s="2">
        <v>250000</v>
      </c>
    </row>
    <row r="78" spans="1:60" ht="34" hidden="1" outlineLevel="1" x14ac:dyDescent="0.2">
      <c r="A78" s="1" t="s">
        <v>1096</v>
      </c>
      <c r="B78" s="82">
        <v>61</v>
      </c>
      <c r="C78" s="144" t="s">
        <v>138</v>
      </c>
      <c r="D78" s="144"/>
      <c r="E78" s="82" t="s">
        <v>91</v>
      </c>
      <c r="F78" s="143">
        <v>0.70699999999999996</v>
      </c>
      <c r="G78" s="142">
        <f>+[2]THKL!F77</f>
        <v>0.70699999999999996</v>
      </c>
      <c r="H78" s="132"/>
      <c r="I78" s="132"/>
      <c r="J78" s="132"/>
      <c r="K78" s="156">
        <f>$K$4010*1000</f>
        <v>15050000</v>
      </c>
      <c r="L78" s="157">
        <f>'[3]BDG (XD)'!$AA$962*1000</f>
        <v>7690671</v>
      </c>
      <c r="M78" s="157">
        <f>SUM(K78:L78)</f>
        <v>22740671</v>
      </c>
      <c r="N78" s="83">
        <f>IF(V78&lt;&gt;"VTC VHm",_xlfn.XLOOKUP(Z78,$AC$4015:$AC$4035,$AD$4015:$AD$4035,0)*M78,_xlfn.XLOOKUP(Z78,$AC$4015:$AC$4035,$AD$4015:$AD$4035,0)*L78)</f>
        <v>2691734.8499999996</v>
      </c>
      <c r="O78" s="83">
        <f>IF(V78&lt;&gt;"VTC VHm",_xlfn.XLOOKUP(Z78,$AC$4015:$AC$4035,$AE$4015:$AE$4035,0)*M78,_xlfn.XLOOKUP(Z78,$AC$4015:$AC$4035,$AE$4015:$AE$4035,0)*L78)</f>
        <v>0</v>
      </c>
      <c r="P78" s="83">
        <f>SUM(N78:O78)</f>
        <v>2691734.8499999996</v>
      </c>
      <c r="Q78" s="157">
        <f>M78*G78</f>
        <v>16077654.397</v>
      </c>
      <c r="R78" s="157">
        <f>G78*P78</f>
        <v>1903056.5389499997</v>
      </c>
      <c r="S78" s="83">
        <f>SUM(Q78:R78)</f>
        <v>17980710.93595</v>
      </c>
      <c r="T78" s="156" t="s">
        <v>50</v>
      </c>
      <c r="U78" s="132"/>
      <c r="V78" s="82" t="s">
        <v>34</v>
      </c>
      <c r="W78" s="132"/>
      <c r="X78" s="44" t="s">
        <v>33</v>
      </c>
      <c r="Y78" s="44"/>
      <c r="Z78" s="44" t="s">
        <v>16</v>
      </c>
      <c r="AA78" s="44" t="s">
        <v>80</v>
      </c>
      <c r="AB78" s="2">
        <v>22922131.999585498</v>
      </c>
      <c r="AC78" s="2">
        <v>16205947.323706945</v>
      </c>
      <c r="AD78" s="2">
        <f>+M78</f>
        <v>22740671</v>
      </c>
      <c r="AE78" s="2">
        <f>+AD78*14%</f>
        <v>3183693.9400000004</v>
      </c>
      <c r="AF78" s="155">
        <f>+AD78*35%</f>
        <v>7959234.8499999996</v>
      </c>
      <c r="AG78" s="2">
        <f>+AD78*F78</f>
        <v>16077654.397</v>
      </c>
      <c r="AH78" s="2">
        <f>+AE78*F78</f>
        <v>2250871.61558</v>
      </c>
      <c r="AI78" s="2">
        <f>+AF78*F78</f>
        <v>5627179.038949999</v>
      </c>
      <c r="AJ78" s="2">
        <f>SUM(AG78:AI78)</f>
        <v>23955705.05153</v>
      </c>
      <c r="AK78" s="2">
        <f>+AD78*G78</f>
        <v>16077654.397</v>
      </c>
      <c r="AL78" s="2">
        <f>+AE78*G78</f>
        <v>2250871.61558</v>
      </c>
      <c r="AM78" s="2">
        <f>+AF78*G78</f>
        <v>5627179.038949999</v>
      </c>
      <c r="AN78" s="155">
        <f>SUM(AK78:AM78)</f>
        <v>23955705.05153</v>
      </c>
      <c r="AQ78" s="145" t="s">
        <v>525</v>
      </c>
      <c r="AU78" s="8">
        <f>+K78</f>
        <v>15050000</v>
      </c>
      <c r="AV78" s="8">
        <f>+L78</f>
        <v>7690671</v>
      </c>
      <c r="AW78" s="2">
        <f>+M78</f>
        <v>22740671</v>
      </c>
      <c r="AX78" s="8">
        <f>F78*AW78</f>
        <v>16077654.397</v>
      </c>
      <c r="AY78" s="8">
        <f>IF(AQ78="CT",7%,5%)*AX78</f>
        <v>1125435.80779</v>
      </c>
      <c r="AZ78" s="8">
        <f>AX78*2%</f>
        <v>321553.08794</v>
      </c>
      <c r="BA78" s="8">
        <f>IF(BB78&gt;0,0,AX78*5%)</f>
        <v>0</v>
      </c>
      <c r="BB78" s="8">
        <f>(AX78-BG78)*35%</f>
        <v>1903056.5389499997</v>
      </c>
      <c r="BC78" s="8">
        <f>+AX78+AY78+AZ78+BA78+BB78</f>
        <v>19427699.83168</v>
      </c>
      <c r="BD78" s="8">
        <f>AX78-AT78</f>
        <v>16077654.397</v>
      </c>
      <c r="BE78" s="2"/>
      <c r="BF78" s="8"/>
      <c r="BG78" s="7">
        <f>+K78*F78</f>
        <v>10640350</v>
      </c>
      <c r="BH78" s="2"/>
    </row>
    <row r="79" spans="1:60" ht="34" hidden="1" outlineLevel="1" x14ac:dyDescent="0.2">
      <c r="A79" s="1" t="s">
        <v>1095</v>
      </c>
      <c r="B79" s="82">
        <v>62</v>
      </c>
      <c r="C79" s="144" t="s">
        <v>137</v>
      </c>
      <c r="D79" s="144"/>
      <c r="E79" s="82" t="s">
        <v>91</v>
      </c>
      <c r="F79" s="143">
        <v>1.3091999999999999</v>
      </c>
      <c r="G79" s="142">
        <f>+[2]THKL!F78</f>
        <v>1.3091999999999999</v>
      </c>
      <c r="H79" s="132"/>
      <c r="I79" s="132"/>
      <c r="J79" s="132"/>
      <c r="K79" s="156">
        <f>$L$4010*1000</f>
        <v>15266666.666666666</v>
      </c>
      <c r="L79" s="157">
        <f>'[3]BDG (XD)'!$AA$963*1000</f>
        <v>7690671</v>
      </c>
      <c r="M79" s="157">
        <f>SUM(K79:L79)</f>
        <v>22957337.666666664</v>
      </c>
      <c r="N79" s="83">
        <f>IF(V79&lt;&gt;"VTC VHm",_xlfn.XLOOKUP(Z79,$AC$4015:$AC$4035,$AD$4015:$AD$4035,0)*M79,_xlfn.XLOOKUP(Z79,$AC$4015:$AC$4035,$AD$4015:$AD$4035,0)*L79)</f>
        <v>2691734.8499999996</v>
      </c>
      <c r="O79" s="83">
        <f>IF(V79&lt;&gt;"VTC VHm",_xlfn.XLOOKUP(Z79,$AC$4015:$AC$4035,$AE$4015:$AE$4035,0)*M79,_xlfn.XLOOKUP(Z79,$AC$4015:$AC$4035,$AE$4015:$AE$4035,0)*L79)</f>
        <v>0</v>
      </c>
      <c r="P79" s="83">
        <f>SUM(N79:O79)</f>
        <v>2691734.8499999996</v>
      </c>
      <c r="Q79" s="157">
        <f>M79*G79</f>
        <v>30055746.473199993</v>
      </c>
      <c r="R79" s="157">
        <f>G79*P79</f>
        <v>3524019.2656199993</v>
      </c>
      <c r="S79" s="83">
        <f>SUM(Q79:R79)</f>
        <v>33579765.738819994</v>
      </c>
      <c r="T79" s="156" t="s">
        <v>50</v>
      </c>
      <c r="U79" s="132"/>
      <c r="V79" s="82" t="s">
        <v>34</v>
      </c>
      <c r="W79" s="132"/>
      <c r="X79" s="44" t="s">
        <v>33</v>
      </c>
      <c r="Y79" s="44"/>
      <c r="Z79" s="44" t="s">
        <v>16</v>
      </c>
      <c r="AA79" s="44" t="s">
        <v>80</v>
      </c>
      <c r="AB79" s="2">
        <v>22099173.197620202</v>
      </c>
      <c r="AC79" s="2">
        <v>28932237.550324365</v>
      </c>
      <c r="AD79" s="2">
        <f>+M79</f>
        <v>22957337.666666664</v>
      </c>
      <c r="AE79" s="2">
        <f>+AD79*14%</f>
        <v>3214027.2733333334</v>
      </c>
      <c r="AF79" s="155">
        <f>+AD79*35%</f>
        <v>8035068.1833333317</v>
      </c>
      <c r="AG79" s="2">
        <f>+AD79*F79</f>
        <v>30055746.473199993</v>
      </c>
      <c r="AH79" s="2">
        <f>+AE79*F79</f>
        <v>4207804.5062480001</v>
      </c>
      <c r="AI79" s="2">
        <f>+AF79*F79</f>
        <v>10519511.265619997</v>
      </c>
      <c r="AJ79" s="2">
        <f>SUM(AG79:AI79)</f>
        <v>44783062.245067984</v>
      </c>
      <c r="AK79" s="2">
        <f>+AD79*G79</f>
        <v>30055746.473199993</v>
      </c>
      <c r="AL79" s="2">
        <f>+AE79*G79</f>
        <v>4207804.5062480001</v>
      </c>
      <c r="AM79" s="2">
        <f>+AF79*G79</f>
        <v>10519511.265619997</v>
      </c>
      <c r="AN79" s="155">
        <f>SUM(AK79:AM79)</f>
        <v>44783062.245067984</v>
      </c>
      <c r="AQ79" s="145" t="s">
        <v>525</v>
      </c>
      <c r="AU79" s="8">
        <f>+K79</f>
        <v>15266666.666666666</v>
      </c>
      <c r="AV79" s="8">
        <f>+L79</f>
        <v>7690671</v>
      </c>
      <c r="AW79" s="2">
        <f>+M79</f>
        <v>22957337.666666664</v>
      </c>
      <c r="AX79" s="8">
        <f>F79*AW79</f>
        <v>30055746.473199993</v>
      </c>
      <c r="AY79" s="8">
        <f>IF(AQ79="CT",7%,5%)*AX79</f>
        <v>2103902.2531239996</v>
      </c>
      <c r="AZ79" s="8">
        <f>AX79*2%</f>
        <v>601114.92946399993</v>
      </c>
      <c r="BA79" s="8">
        <f>IF(BB79&gt;0,0,AX79*5%)</f>
        <v>0</v>
      </c>
      <c r="BB79" s="8">
        <f>(AX79-BG79)*35%</f>
        <v>3524019.2656199988</v>
      </c>
      <c r="BC79" s="8">
        <f>+AX79+AY79+AZ79+BA79+BB79</f>
        <v>36284782.92140799</v>
      </c>
      <c r="BD79" s="8">
        <f>AX79-AT79</f>
        <v>30055746.473199993</v>
      </c>
      <c r="BE79" s="2"/>
      <c r="BF79" s="8"/>
      <c r="BG79" s="7">
        <f>+K79*F79</f>
        <v>19987119.999999996</v>
      </c>
      <c r="BH79" s="2"/>
    </row>
    <row r="80" spans="1:60" ht="34" hidden="1" outlineLevel="1" x14ac:dyDescent="0.2">
      <c r="A80" s="1" t="s">
        <v>1094</v>
      </c>
      <c r="B80" s="82">
        <v>63</v>
      </c>
      <c r="C80" s="144" t="s">
        <v>145</v>
      </c>
      <c r="D80" s="144"/>
      <c r="E80" s="82" t="s">
        <v>91</v>
      </c>
      <c r="F80" s="143">
        <v>0.25629999999999997</v>
      </c>
      <c r="G80" s="142">
        <f>+[2]THKL!F79</f>
        <v>0.25629999999999997</v>
      </c>
      <c r="H80" s="132"/>
      <c r="I80" s="132"/>
      <c r="J80" s="132"/>
      <c r="K80" s="156">
        <f>$L$4010*1000</f>
        <v>15266666.666666666</v>
      </c>
      <c r="L80" s="157">
        <f>'[3]BDG (XD)'!$AA$963*1000</f>
        <v>7690671</v>
      </c>
      <c r="M80" s="157">
        <f>SUM(K80:L80)</f>
        <v>22957337.666666664</v>
      </c>
      <c r="N80" s="83">
        <f>IF(V80&lt;&gt;"VTC VHm",_xlfn.XLOOKUP(Z80,$AC$4015:$AC$4035,$AD$4015:$AD$4035,0)*M80,_xlfn.XLOOKUP(Z80,$AC$4015:$AC$4035,$AD$4015:$AD$4035,0)*L80)</f>
        <v>2691734.8499999996</v>
      </c>
      <c r="O80" s="83">
        <f>IF(V80&lt;&gt;"VTC VHm",_xlfn.XLOOKUP(Z80,$AC$4015:$AC$4035,$AE$4015:$AE$4035,0)*M80,_xlfn.XLOOKUP(Z80,$AC$4015:$AC$4035,$AE$4015:$AE$4035,0)*L80)</f>
        <v>0</v>
      </c>
      <c r="P80" s="83">
        <f>SUM(N80:O80)</f>
        <v>2691734.8499999996</v>
      </c>
      <c r="Q80" s="157">
        <f>M80*G80</f>
        <v>5883965.6439666655</v>
      </c>
      <c r="R80" s="157">
        <f>G80*P80</f>
        <v>689891.64205499983</v>
      </c>
      <c r="S80" s="83">
        <f>SUM(Q80:R80)</f>
        <v>6573857.2860216657</v>
      </c>
      <c r="T80" s="156" t="s">
        <v>50</v>
      </c>
      <c r="U80" s="132"/>
      <c r="V80" s="82" t="s">
        <v>34</v>
      </c>
      <c r="W80" s="132"/>
      <c r="X80" s="44" t="s">
        <v>33</v>
      </c>
      <c r="Y80" s="44"/>
      <c r="Z80" s="44" t="s">
        <v>16</v>
      </c>
      <c r="AA80" s="44" t="s">
        <v>80</v>
      </c>
      <c r="AB80" s="2">
        <v>21490498.208404496</v>
      </c>
      <c r="AC80" s="2">
        <v>5508014.6908140723</v>
      </c>
      <c r="AD80" s="2">
        <f>+M80</f>
        <v>22957337.666666664</v>
      </c>
      <c r="AE80" s="2">
        <f>+AD80*14%</f>
        <v>3214027.2733333334</v>
      </c>
      <c r="AF80" s="155">
        <f>+AD80*35%</f>
        <v>8035068.1833333317</v>
      </c>
      <c r="AG80" s="2">
        <f>+AD80*F80</f>
        <v>5883965.6439666655</v>
      </c>
      <c r="AH80" s="2">
        <f>+AE80*F80</f>
        <v>823755.19015533326</v>
      </c>
      <c r="AI80" s="2">
        <f>+AF80*F80</f>
        <v>2059387.9753883327</v>
      </c>
      <c r="AJ80" s="2">
        <f>SUM(AG80:AI80)</f>
        <v>8767108.8095103316</v>
      </c>
      <c r="AK80" s="2">
        <f>+AD80*G80</f>
        <v>5883965.6439666655</v>
      </c>
      <c r="AL80" s="2">
        <f>+AE80*G80</f>
        <v>823755.19015533326</v>
      </c>
      <c r="AM80" s="2">
        <f>+AF80*G80</f>
        <v>2059387.9753883327</v>
      </c>
      <c r="AN80" s="155">
        <f>SUM(AK80:AM80)</f>
        <v>8767108.8095103316</v>
      </c>
      <c r="AQ80" s="145" t="s">
        <v>525</v>
      </c>
      <c r="AU80" s="8">
        <f>+K80</f>
        <v>15266666.666666666</v>
      </c>
      <c r="AV80" s="8">
        <f>+L80</f>
        <v>7690671</v>
      </c>
      <c r="AW80" s="2">
        <f>+M80</f>
        <v>22957337.666666664</v>
      </c>
      <c r="AX80" s="8">
        <f>F80*AW80</f>
        <v>5883965.6439666655</v>
      </c>
      <c r="AY80" s="8">
        <f>IF(AQ80="CT",7%,5%)*AX80</f>
        <v>411877.59507766663</v>
      </c>
      <c r="AZ80" s="8">
        <f>AX80*2%</f>
        <v>117679.31287933332</v>
      </c>
      <c r="BA80" s="8">
        <f>IF(BB80&gt;0,0,AX80*5%)</f>
        <v>0</v>
      </c>
      <c r="BB80" s="8">
        <f>(AX80-BG80)*35%</f>
        <v>689891.64205499971</v>
      </c>
      <c r="BC80" s="8">
        <f>+AX80+AY80+AZ80+BA80+BB80</f>
        <v>7103414.1939786654</v>
      </c>
      <c r="BD80" s="8">
        <f>AX80-AT80</f>
        <v>5883965.6439666655</v>
      </c>
      <c r="BE80" s="2"/>
      <c r="BF80" s="8"/>
      <c r="BG80" s="7">
        <f>+K80*F80</f>
        <v>3912846.666666666</v>
      </c>
      <c r="BH80" s="2"/>
    </row>
    <row r="81" spans="1:60" ht="51" hidden="1" outlineLevel="1" x14ac:dyDescent="0.2">
      <c r="A81" s="1" t="s">
        <v>1510</v>
      </c>
      <c r="B81" s="82">
        <v>64</v>
      </c>
      <c r="C81" s="144" t="s">
        <v>1509</v>
      </c>
      <c r="D81" s="144"/>
      <c r="E81" s="82" t="s">
        <v>104</v>
      </c>
      <c r="F81" s="143">
        <v>27.358599999999999</v>
      </c>
      <c r="G81" s="142">
        <f>+[2]THKL!F80</f>
        <v>27.358599999999999</v>
      </c>
      <c r="H81" s="132"/>
      <c r="I81" s="132"/>
      <c r="J81" s="132"/>
      <c r="K81" s="156" t="s">
        <v>89</v>
      </c>
      <c r="L81" s="157">
        <f>'[3]BDG (XD)'!$AA$937</f>
        <v>2085974.0412777774</v>
      </c>
      <c r="M81" s="157">
        <f>SUM(K81:L81)</f>
        <v>2085974.0412777774</v>
      </c>
      <c r="N81" s="83">
        <f>IF(V81&lt;&gt;"VTC VHm",_xlfn.XLOOKUP(Z81,$AC$4015:$AC$4035,$AD$4015:$AD$4035,0)*M81,_xlfn.XLOOKUP(Z81,$AC$4015:$AC$4035,$AD$4015:$AD$4035,0)*L81)</f>
        <v>730090.91444722202</v>
      </c>
      <c r="O81" s="83">
        <f>IF(V81&lt;&gt;"VTC VHm",_xlfn.XLOOKUP(Z81,$AC$4015:$AC$4035,$AE$4015:$AE$4035,0)*M81,_xlfn.XLOOKUP(Z81,$AC$4015:$AC$4035,$AE$4015:$AE$4035,0)*L81)</f>
        <v>0</v>
      </c>
      <c r="P81" s="83">
        <f>SUM(N81:O81)</f>
        <v>730090.91444722202</v>
      </c>
      <c r="Q81" s="157">
        <f>M81*G81</f>
        <v>57069329.405702196</v>
      </c>
      <c r="R81" s="157">
        <f>G81*P81</f>
        <v>19974265.291995768</v>
      </c>
      <c r="S81" s="83">
        <f>SUM(Q81:R81)</f>
        <v>77043594.697697967</v>
      </c>
      <c r="T81" s="156" t="s">
        <v>50</v>
      </c>
      <c r="U81" s="132"/>
      <c r="V81" s="132"/>
      <c r="W81" s="132"/>
      <c r="X81" s="44" t="s">
        <v>33</v>
      </c>
      <c r="Y81" s="44"/>
      <c r="Z81" s="44" t="s">
        <v>16</v>
      </c>
      <c r="AA81" s="44" t="s">
        <v>80</v>
      </c>
      <c r="AB81" s="2">
        <v>2347003.1142439051</v>
      </c>
      <c r="AC81" s="2">
        <v>64210719.4013533</v>
      </c>
      <c r="AD81" s="2">
        <f>+M81</f>
        <v>2085974.0412777774</v>
      </c>
      <c r="AE81" s="2">
        <f>+AD81*14%</f>
        <v>292036.36577888887</v>
      </c>
      <c r="AF81" s="155">
        <f>+AD81*35%</f>
        <v>730090.91444722202</v>
      </c>
      <c r="AG81" s="2">
        <f>+AD81*F81</f>
        <v>57069329.405702196</v>
      </c>
      <c r="AH81" s="2">
        <f>+AE81*F81</f>
        <v>7989706.1167983087</v>
      </c>
      <c r="AI81" s="2">
        <f>+AF81*F81</f>
        <v>19974265.291995768</v>
      </c>
      <c r="AJ81" s="2">
        <f>SUM(AG81:AI81)</f>
        <v>85033300.814496279</v>
      </c>
      <c r="AK81" s="2">
        <f>+AD81*G81</f>
        <v>57069329.405702196</v>
      </c>
      <c r="AL81" s="2">
        <f>+AE81*G81</f>
        <v>7989706.1167983087</v>
      </c>
      <c r="AM81" s="2">
        <f>+AF81*G81</f>
        <v>19974265.291995768</v>
      </c>
      <c r="AN81" s="155">
        <f>SUM(AK81:AM81)</f>
        <v>85033300.814496279</v>
      </c>
      <c r="AQ81" s="145" t="s">
        <v>525</v>
      </c>
      <c r="AU81" s="8">
        <f>+BH81</f>
        <v>250000</v>
      </c>
      <c r="AV81" s="8">
        <f>+L81</f>
        <v>2085974.0412777774</v>
      </c>
      <c r="AW81" s="2">
        <f>+AU81+AV81</f>
        <v>2335974.0412777774</v>
      </c>
      <c r="AX81" s="8">
        <f>F81*AW81</f>
        <v>63908979.405702196</v>
      </c>
      <c r="AY81" s="8">
        <f>IF(AQ81="CT",7%,5%)*AX81</f>
        <v>4473628.5583991539</v>
      </c>
      <c r="AZ81" s="8">
        <f>AX81*2%</f>
        <v>1278179.5881140439</v>
      </c>
      <c r="BA81" s="8">
        <f>IF(BB81&gt;0,0,AX81*5%)</f>
        <v>0</v>
      </c>
      <c r="BB81" s="8">
        <f>(AX81-BG81)*35%</f>
        <v>22368142.791995768</v>
      </c>
      <c r="BC81" s="8">
        <f>+AX81+AY81+AZ81+BA81+BB81</f>
        <v>92028930.344211146</v>
      </c>
      <c r="BD81" s="8">
        <f>AX81-AT81</f>
        <v>63908979.405702196</v>
      </c>
      <c r="BE81" s="2"/>
      <c r="BF81" s="8"/>
      <c r="BH81" s="2">
        <v>250000</v>
      </c>
    </row>
    <row r="82" spans="1:60" ht="27.75" hidden="1" customHeight="1" outlineLevel="1" x14ac:dyDescent="0.2">
      <c r="A82" s="1" t="s">
        <v>1282</v>
      </c>
      <c r="B82" s="82">
        <v>65</v>
      </c>
      <c r="C82" s="144" t="s">
        <v>193</v>
      </c>
      <c r="D82" s="144"/>
      <c r="E82" s="82" t="s">
        <v>120</v>
      </c>
      <c r="F82" s="143">
        <v>2.3498000000000001</v>
      </c>
      <c r="G82" s="142">
        <f>+[2]THKL!F81</f>
        <v>2.3498000000000001</v>
      </c>
      <c r="H82" s="132"/>
      <c r="I82" s="132"/>
      <c r="J82" s="132"/>
      <c r="K82" s="156" t="s">
        <v>89</v>
      </c>
      <c r="L82" s="157">
        <f>'[3]BDG (XD)'!$AA$953*100</f>
        <v>26537135.877452388</v>
      </c>
      <c r="M82" s="157">
        <f>SUM(K82:L82)</f>
        <v>26537135.877452388</v>
      </c>
      <c r="N82" s="83">
        <f>IF(V82&lt;&gt;"VTC VHm",_xlfn.XLOOKUP(Z82,$AC$4015:$AC$4035,$AD$4015:$AD$4035,0)*M82,_xlfn.XLOOKUP(Z82,$AC$4015:$AC$4035,$AD$4015:$AD$4035,0)*L82)</f>
        <v>9287997.5571083352</v>
      </c>
      <c r="O82" s="83">
        <f>IF(V82&lt;&gt;"VTC VHm",_xlfn.XLOOKUP(Z82,$AC$4015:$AC$4035,$AE$4015:$AE$4035,0)*M82,_xlfn.XLOOKUP(Z82,$AC$4015:$AC$4035,$AE$4015:$AE$4035,0)*L82)</f>
        <v>0</v>
      </c>
      <c r="P82" s="83">
        <f>SUM(N82:O82)</f>
        <v>9287997.5571083352</v>
      </c>
      <c r="Q82" s="157">
        <f>M82*G82</f>
        <v>62356961.884837627</v>
      </c>
      <c r="R82" s="157">
        <f>G82*P82</f>
        <v>21824936.659693167</v>
      </c>
      <c r="S82" s="83">
        <f>SUM(Q82:R82)</f>
        <v>84181898.544530794</v>
      </c>
      <c r="T82" s="156" t="s">
        <v>50</v>
      </c>
      <c r="U82" s="132"/>
      <c r="V82" s="132"/>
      <c r="W82" s="132"/>
      <c r="X82" s="44" t="s">
        <v>33</v>
      </c>
      <c r="Y82" s="44"/>
      <c r="Z82" s="44" t="s">
        <v>16</v>
      </c>
      <c r="AA82" s="44" t="s">
        <v>80</v>
      </c>
      <c r="AB82" s="2">
        <v>7121076.0487219077</v>
      </c>
      <c r="AC82" s="2">
        <v>16733104.499286739</v>
      </c>
      <c r="AD82" s="2">
        <f>+M82</f>
        <v>26537135.877452388</v>
      </c>
      <c r="AE82" s="2">
        <f>+AD82*14%</f>
        <v>3715199.0228433348</v>
      </c>
      <c r="AF82" s="155">
        <f>+AD82*35%</f>
        <v>9287997.5571083352</v>
      </c>
      <c r="AG82" s="2">
        <f>+AD82*F82</f>
        <v>62356961.884837627</v>
      </c>
      <c r="AH82" s="2">
        <f>+AE82*F82</f>
        <v>8729974.6638772693</v>
      </c>
      <c r="AI82" s="2">
        <f>+AF82*F82</f>
        <v>21824936.659693167</v>
      </c>
      <c r="AJ82" s="2">
        <f>SUM(AG82:AI82)</f>
        <v>92911873.208408058</v>
      </c>
      <c r="AK82" s="2">
        <f>+AD82*G82</f>
        <v>62356961.884837627</v>
      </c>
      <c r="AL82" s="2">
        <f>+AE82*G82</f>
        <v>8729974.6638772693</v>
      </c>
      <c r="AM82" s="2">
        <f>+AF82*G82</f>
        <v>21824936.659693167</v>
      </c>
      <c r="AN82" s="155">
        <f>SUM(AK82:AM82)</f>
        <v>92911873.208408058</v>
      </c>
      <c r="AQ82" s="145" t="s">
        <v>525</v>
      </c>
      <c r="AU82" s="8" t="str">
        <f>+K82</f>
        <v>Bao gồm</v>
      </c>
      <c r="AV82" s="8">
        <f>+L82</f>
        <v>26537135.877452388</v>
      </c>
      <c r="AW82" s="2">
        <f>+M82</f>
        <v>26537135.877452388</v>
      </c>
      <c r="AX82" s="8">
        <f>F82*AW82</f>
        <v>62356961.884837627</v>
      </c>
      <c r="AY82" s="8">
        <f>IF(AQ82="CT",7%,5%)*AX82</f>
        <v>4364987.3319386346</v>
      </c>
      <c r="AZ82" s="8">
        <f>AX82*2%</f>
        <v>1247139.2376967527</v>
      </c>
      <c r="BA82" s="8">
        <f>IF(BB82&gt;0,0,AX82*5%)</f>
        <v>0</v>
      </c>
      <c r="BB82" s="8">
        <f>(AX82-BG82)*35%</f>
        <v>21824936.659693167</v>
      </c>
      <c r="BC82" s="8">
        <f>+AX82+AY82+AZ82+BA82+BB82</f>
        <v>89794025.114166185</v>
      </c>
      <c r="BD82" s="8">
        <f>AX82-AT82</f>
        <v>62356961.884837627</v>
      </c>
      <c r="BE82" s="2"/>
      <c r="BF82" s="8"/>
      <c r="BH82" s="2"/>
    </row>
    <row r="83" spans="1:60" ht="51" hidden="1" outlineLevel="1" x14ac:dyDescent="0.2">
      <c r="A83" s="1" t="s">
        <v>1508</v>
      </c>
      <c r="B83" s="82">
        <v>66</v>
      </c>
      <c r="C83" s="144" t="s">
        <v>1507</v>
      </c>
      <c r="D83" s="144"/>
      <c r="E83" s="82" t="s">
        <v>104</v>
      </c>
      <c r="F83" s="143">
        <v>28.216200000000001</v>
      </c>
      <c r="G83" s="142">
        <f>+[2]THKL!F82</f>
        <v>28.216200000000001</v>
      </c>
      <c r="H83" s="132"/>
      <c r="I83" s="132"/>
      <c r="J83" s="132"/>
      <c r="K83" s="156" t="str">
        <f>$K$39</f>
        <v>Bao gồm</v>
      </c>
      <c r="L83" s="157">
        <f>$L$39</f>
        <v>2408922.222222222</v>
      </c>
      <c r="M83" s="157">
        <f>SUM(K83:L83)</f>
        <v>2408922.222222222</v>
      </c>
      <c r="N83" s="83">
        <f>IF(V83&lt;&gt;"VTC VHm",_xlfn.XLOOKUP(Z83,$AC$4015:$AC$4035,$AD$4015:$AD$4035,0)*M83,_xlfn.XLOOKUP(Z83,$AC$4015:$AC$4035,$AD$4015:$AD$4035,0)*L83)</f>
        <v>843122.77777777764</v>
      </c>
      <c r="O83" s="83">
        <f>IF(V83&lt;&gt;"VTC VHm",_xlfn.XLOOKUP(Z83,$AC$4015:$AC$4035,$AE$4015:$AE$4035,0)*M83,_xlfn.XLOOKUP(Z83,$AC$4015:$AC$4035,$AE$4015:$AE$4035,0)*L83)</f>
        <v>0</v>
      </c>
      <c r="P83" s="83">
        <f>SUM(N83:O83)</f>
        <v>843122.77777777764</v>
      </c>
      <c r="Q83" s="157">
        <f>M83*G83</f>
        <v>67970631.206666663</v>
      </c>
      <c r="R83" s="157">
        <f>G83*P83</f>
        <v>23789720.92233333</v>
      </c>
      <c r="S83" s="83">
        <f>SUM(Q83:R83)</f>
        <v>91760352.128999993</v>
      </c>
      <c r="T83" s="125" t="s">
        <v>103</v>
      </c>
      <c r="U83" s="132"/>
      <c r="V83" s="132"/>
      <c r="W83" s="132"/>
      <c r="X83" s="44" t="s">
        <v>33</v>
      </c>
      <c r="Y83" s="44"/>
      <c r="Z83" s="44" t="s">
        <v>16</v>
      </c>
      <c r="AA83" s="44" t="s">
        <v>80</v>
      </c>
      <c r="AB83" s="2">
        <v>2869837.7805356812</v>
      </c>
      <c r="AC83" s="2">
        <v>80975916.783150882</v>
      </c>
      <c r="AD83" s="2">
        <f>+M83</f>
        <v>2408922.222222222</v>
      </c>
      <c r="AE83" s="2">
        <f>+AD83*14%</f>
        <v>337249.11111111112</v>
      </c>
      <c r="AF83" s="155">
        <f>+AD83*35%</f>
        <v>843122.77777777764</v>
      </c>
      <c r="AG83" s="2">
        <f>+AD83*F83</f>
        <v>67970631.206666663</v>
      </c>
      <c r="AH83" s="2">
        <f>+AE83*F83</f>
        <v>9515888.3689333331</v>
      </c>
      <c r="AI83" s="2">
        <f>+AF83*F83</f>
        <v>23789720.92233333</v>
      </c>
      <c r="AJ83" s="2">
        <f>SUM(AG83:AI83)</f>
        <v>101276240.49793333</v>
      </c>
      <c r="AK83" s="2">
        <f>+AD83*G83</f>
        <v>67970631.206666663</v>
      </c>
      <c r="AL83" s="2">
        <f>+AE83*G83</f>
        <v>9515888.3689333331</v>
      </c>
      <c r="AM83" s="2">
        <f>+AF83*G83</f>
        <v>23789720.92233333</v>
      </c>
      <c r="AN83" s="155">
        <f>SUM(AK83:AM83)</f>
        <v>101276240.49793333</v>
      </c>
      <c r="AQ83" s="145" t="s">
        <v>525</v>
      </c>
      <c r="AU83" s="8">
        <f>+BH83</f>
        <v>250000</v>
      </c>
      <c r="AV83" s="8">
        <f>+L83</f>
        <v>2408922.222222222</v>
      </c>
      <c r="AW83" s="2">
        <f>+AU83+AV83</f>
        <v>2658922.222222222</v>
      </c>
      <c r="AX83" s="8">
        <f>F83*AW83</f>
        <v>75024681.206666663</v>
      </c>
      <c r="AY83" s="8">
        <f>IF(AQ83="CT",7%,5%)*AX83</f>
        <v>5251727.6844666665</v>
      </c>
      <c r="AZ83" s="8">
        <f>AX83*2%</f>
        <v>1500493.6241333333</v>
      </c>
      <c r="BA83" s="8">
        <f>IF(BB83&gt;0,0,AX83*5%)</f>
        <v>0</v>
      </c>
      <c r="BB83" s="8">
        <f>(AX83-BG83)*35%</f>
        <v>26258638.42233333</v>
      </c>
      <c r="BC83" s="8">
        <f>+AX83+AY83+AZ83+BA83+BB83</f>
        <v>108035540.93759999</v>
      </c>
      <c r="BD83" s="8">
        <f>AX83-AT83</f>
        <v>75024681.206666663</v>
      </c>
      <c r="BE83" s="2"/>
      <c r="BF83" s="8"/>
      <c r="BH83" s="2">
        <v>250000</v>
      </c>
    </row>
    <row r="84" spans="1:60" ht="51" hidden="1" outlineLevel="1" x14ac:dyDescent="0.2">
      <c r="A84" s="1" t="s">
        <v>1506</v>
      </c>
      <c r="B84" s="82">
        <v>67</v>
      </c>
      <c r="C84" s="144" t="s">
        <v>1505</v>
      </c>
      <c r="D84" s="144"/>
      <c r="E84" s="82" t="s">
        <v>91</v>
      </c>
      <c r="F84" s="143">
        <v>1.1341000000000001</v>
      </c>
      <c r="G84" s="142">
        <f>+[2]THKL!F83</f>
        <v>1.1341000000000001</v>
      </c>
      <c r="H84" s="132"/>
      <c r="I84" s="132"/>
      <c r="J84" s="132"/>
      <c r="K84" s="156">
        <f>$K$4010*1000</f>
        <v>15050000</v>
      </c>
      <c r="L84" s="157">
        <f>'[3]BDG (XD)'!$AA$964*1000</f>
        <v>7690671</v>
      </c>
      <c r="M84" s="157">
        <f>SUM(K84:L84)</f>
        <v>22740671</v>
      </c>
      <c r="N84" s="83">
        <f>IF(V84&lt;&gt;"VTC VHm",_xlfn.XLOOKUP(Z84,$AC$4015:$AC$4035,$AD$4015:$AD$4035,0)*M84,_xlfn.XLOOKUP(Z84,$AC$4015:$AC$4035,$AD$4015:$AD$4035,0)*L84)</f>
        <v>2691734.8499999996</v>
      </c>
      <c r="O84" s="83">
        <f>IF(V84&lt;&gt;"VTC VHm",_xlfn.XLOOKUP(Z84,$AC$4015:$AC$4035,$AE$4015:$AE$4035,0)*M84,_xlfn.XLOOKUP(Z84,$AC$4015:$AC$4035,$AE$4015:$AE$4035,0)*L84)</f>
        <v>0</v>
      </c>
      <c r="P84" s="83">
        <f>SUM(N84:O84)</f>
        <v>2691734.8499999996</v>
      </c>
      <c r="Q84" s="157">
        <f>M84*G84</f>
        <v>25790194.981100004</v>
      </c>
      <c r="R84" s="157">
        <f>G84*P84</f>
        <v>3052696.4933849997</v>
      </c>
      <c r="S84" s="83">
        <f>SUM(Q84:R84)</f>
        <v>28842891.474485002</v>
      </c>
      <c r="T84" s="156" t="s">
        <v>50</v>
      </c>
      <c r="U84" s="132"/>
      <c r="V84" s="82" t="s">
        <v>34</v>
      </c>
      <c r="W84" s="132"/>
      <c r="X84" s="44" t="s">
        <v>33</v>
      </c>
      <c r="Y84" s="44"/>
      <c r="Z84" s="44" t="s">
        <v>16</v>
      </c>
      <c r="AA84" s="44" t="s">
        <v>80</v>
      </c>
      <c r="AB84" s="2">
        <v>23696525.526085503</v>
      </c>
      <c r="AC84" s="2">
        <v>26874229.599133573</v>
      </c>
      <c r="AD84" s="2">
        <f>+M84</f>
        <v>22740671</v>
      </c>
      <c r="AE84" s="2">
        <f>+AD84*14%</f>
        <v>3183693.9400000004</v>
      </c>
      <c r="AF84" s="155">
        <f>+AD84*35%</f>
        <v>7959234.8499999996</v>
      </c>
      <c r="AG84" s="2">
        <f>+AD84*F84</f>
        <v>25790194.981100004</v>
      </c>
      <c r="AH84" s="2">
        <f>+AE84*F84</f>
        <v>3610627.2973540006</v>
      </c>
      <c r="AI84" s="2">
        <f>+AF84*F84</f>
        <v>9026568.2433850002</v>
      </c>
      <c r="AJ84" s="2">
        <f>SUM(AG84:AI84)</f>
        <v>38427390.521839008</v>
      </c>
      <c r="AK84" s="2">
        <f>+AD84*G84</f>
        <v>25790194.981100004</v>
      </c>
      <c r="AL84" s="2">
        <f>+AE84*G84</f>
        <v>3610627.2973540006</v>
      </c>
      <c r="AM84" s="2">
        <f>+AF84*G84</f>
        <v>9026568.2433850002</v>
      </c>
      <c r="AN84" s="155">
        <f>SUM(AK84:AM84)</f>
        <v>38427390.521839008</v>
      </c>
      <c r="AQ84" s="145" t="s">
        <v>525</v>
      </c>
      <c r="AU84" s="8">
        <f>+K84</f>
        <v>15050000</v>
      </c>
      <c r="AV84" s="8">
        <f>+L84</f>
        <v>7690671</v>
      </c>
      <c r="AW84" s="2">
        <f>+M84</f>
        <v>22740671</v>
      </c>
      <c r="AX84" s="8">
        <f>F84*AW84</f>
        <v>25790194.981100004</v>
      </c>
      <c r="AY84" s="8">
        <f>IF(AQ84="CT",7%,5%)*AX84</f>
        <v>1805313.6486770005</v>
      </c>
      <c r="AZ84" s="8">
        <f>AX84*2%</f>
        <v>515803.89962200011</v>
      </c>
      <c r="BA84" s="8">
        <f>IF(BB84&gt;0,0,AX84*5%)</f>
        <v>0</v>
      </c>
      <c r="BB84" s="8">
        <f>(AX84-BG84)*35%</f>
        <v>3052696.4933850011</v>
      </c>
      <c r="BC84" s="8">
        <f>+AX84+AY84+AZ84+BA84+BB84</f>
        <v>31164009.022784006</v>
      </c>
      <c r="BD84" s="8">
        <f>AX84-AT84</f>
        <v>25790194.981100004</v>
      </c>
      <c r="BE84" s="2"/>
      <c r="BF84" s="8"/>
      <c r="BG84" s="7">
        <f>+K84*F84</f>
        <v>17068205</v>
      </c>
      <c r="BH84" s="2"/>
    </row>
    <row r="85" spans="1:60" ht="51" hidden="1" outlineLevel="1" x14ac:dyDescent="0.2">
      <c r="A85" s="1" t="s">
        <v>1504</v>
      </c>
      <c r="B85" s="82">
        <v>68</v>
      </c>
      <c r="C85" s="144" t="s">
        <v>1503</v>
      </c>
      <c r="D85" s="144"/>
      <c r="E85" s="82" t="s">
        <v>91</v>
      </c>
      <c r="F85" s="143">
        <v>1.9262999999999999</v>
      </c>
      <c r="G85" s="142">
        <f>+[2]THKL!F84</f>
        <v>1.9262999999999999</v>
      </c>
      <c r="H85" s="132"/>
      <c r="I85" s="132"/>
      <c r="J85" s="132"/>
      <c r="K85" s="156">
        <f>$L$4010*1000</f>
        <v>15266666.666666666</v>
      </c>
      <c r="L85" s="157">
        <f>'[3]BDG (XD)'!$AA$965*1000</f>
        <v>7690671</v>
      </c>
      <c r="M85" s="157">
        <f>SUM(K85:L85)</f>
        <v>22957337.666666664</v>
      </c>
      <c r="N85" s="83">
        <f>IF(V85&lt;&gt;"VTC VHm",_xlfn.XLOOKUP(Z85,$AC$4015:$AC$4035,$AD$4015:$AD$4035,0)*M85,_xlfn.XLOOKUP(Z85,$AC$4015:$AC$4035,$AD$4015:$AD$4035,0)*L85)</f>
        <v>2691734.8499999996</v>
      </c>
      <c r="O85" s="83">
        <f>IF(V85&lt;&gt;"VTC VHm",_xlfn.XLOOKUP(Z85,$AC$4015:$AC$4035,$AE$4015:$AE$4035,0)*M85,_xlfn.XLOOKUP(Z85,$AC$4015:$AC$4035,$AE$4015:$AE$4035,0)*L85)</f>
        <v>0</v>
      </c>
      <c r="P85" s="83">
        <f>SUM(N85:O85)</f>
        <v>2691734.8499999996</v>
      </c>
      <c r="Q85" s="157">
        <f>M85*G85</f>
        <v>44222719.547299996</v>
      </c>
      <c r="R85" s="157">
        <f>G85*P85</f>
        <v>5185088.8415549994</v>
      </c>
      <c r="S85" s="83">
        <f>SUM(Q85:R85)</f>
        <v>49407808.388854995</v>
      </c>
      <c r="T85" s="156" t="s">
        <v>50</v>
      </c>
      <c r="U85" s="132"/>
      <c r="V85" s="82" t="s">
        <v>34</v>
      </c>
      <c r="W85" s="132"/>
      <c r="X85" s="44" t="s">
        <v>33</v>
      </c>
      <c r="Y85" s="44"/>
      <c r="Z85" s="44" t="s">
        <v>16</v>
      </c>
      <c r="AA85" s="44" t="s">
        <v>80</v>
      </c>
      <c r="AB85" s="2">
        <v>23017885.517695203</v>
      </c>
      <c r="AC85" s="2">
        <v>44339352.872736268</v>
      </c>
      <c r="AD85" s="2">
        <f>+M85</f>
        <v>22957337.666666664</v>
      </c>
      <c r="AE85" s="2">
        <f>+AD85*14%</f>
        <v>3214027.2733333334</v>
      </c>
      <c r="AF85" s="155">
        <f>+AD85*35%</f>
        <v>8035068.1833333317</v>
      </c>
      <c r="AG85" s="2">
        <f>+AD85*F85</f>
        <v>44222719.547299996</v>
      </c>
      <c r="AH85" s="2">
        <f>+AE85*F85</f>
        <v>6191180.7366220001</v>
      </c>
      <c r="AI85" s="2">
        <f>+AF85*F85</f>
        <v>15477951.841554996</v>
      </c>
      <c r="AJ85" s="2">
        <f>SUM(AG85:AI85)</f>
        <v>65891852.125476986</v>
      </c>
      <c r="AK85" s="2">
        <f>+AD85*G85</f>
        <v>44222719.547299996</v>
      </c>
      <c r="AL85" s="2">
        <f>+AE85*G85</f>
        <v>6191180.7366220001</v>
      </c>
      <c r="AM85" s="2">
        <f>+AF85*G85</f>
        <v>15477951.841554996</v>
      </c>
      <c r="AN85" s="155">
        <f>SUM(AK85:AM85)</f>
        <v>65891852.125476986</v>
      </c>
      <c r="AQ85" s="145" t="s">
        <v>525</v>
      </c>
      <c r="AU85" s="8">
        <f>+K85</f>
        <v>15266666.666666666</v>
      </c>
      <c r="AV85" s="8">
        <f>+L85</f>
        <v>7690671</v>
      </c>
      <c r="AW85" s="2">
        <f>+M85</f>
        <v>22957337.666666664</v>
      </c>
      <c r="AX85" s="8">
        <f>F85*AW85</f>
        <v>44222719.547299996</v>
      </c>
      <c r="AY85" s="8">
        <f>IF(AQ85="CT",7%,5%)*AX85</f>
        <v>3095590.3683110001</v>
      </c>
      <c r="AZ85" s="8">
        <f>AX85*2%</f>
        <v>884454.39094599988</v>
      </c>
      <c r="BA85" s="8">
        <f>IF(BB85&gt;0,0,AX85*5%)</f>
        <v>0</v>
      </c>
      <c r="BB85" s="8">
        <f>(AX85-BG85)*35%</f>
        <v>5185088.8415549994</v>
      </c>
      <c r="BC85" s="8">
        <f>+AX85+AY85+AZ85+BA85+BB85</f>
        <v>53387853.148111999</v>
      </c>
      <c r="BD85" s="8">
        <f>AX85-AT85</f>
        <v>44222719.547299996</v>
      </c>
      <c r="BE85" s="2"/>
      <c r="BF85" s="8"/>
      <c r="BG85" s="7">
        <f>+K85*F85</f>
        <v>29408179.999999996</v>
      </c>
      <c r="BH85" s="2"/>
    </row>
    <row r="86" spans="1:60" ht="17" hidden="1" outlineLevel="1" x14ac:dyDescent="0.2">
      <c r="A86" s="1" t="s">
        <v>1281</v>
      </c>
      <c r="B86" s="82">
        <v>69</v>
      </c>
      <c r="C86" s="144" t="s">
        <v>904</v>
      </c>
      <c r="D86" s="144"/>
      <c r="E86" s="82" t="s">
        <v>120</v>
      </c>
      <c r="F86" s="143">
        <v>2.3479999999999999</v>
      </c>
      <c r="G86" s="142">
        <f>+[2]THKL!F85</f>
        <v>2.3479999999999999</v>
      </c>
      <c r="H86" s="132"/>
      <c r="I86" s="132"/>
      <c r="J86" s="132"/>
      <c r="K86" s="156" t="s">
        <v>89</v>
      </c>
      <c r="L86" s="157">
        <f>'[3]BDG (XD)'!$AA$954*100</f>
        <v>26537135.877452388</v>
      </c>
      <c r="M86" s="157">
        <f>SUM(K86:L86)</f>
        <v>26537135.877452388</v>
      </c>
      <c r="N86" s="83">
        <f>IF(V86&lt;&gt;"VTC VHm",_xlfn.XLOOKUP(Z86,$AC$4015:$AC$4035,$AD$4015:$AD$4035,0)*M86,_xlfn.XLOOKUP(Z86,$AC$4015:$AC$4035,$AD$4015:$AD$4035,0)*L86)</f>
        <v>9287997.5571083352</v>
      </c>
      <c r="O86" s="83">
        <f>IF(V86&lt;&gt;"VTC VHm",_xlfn.XLOOKUP(Z86,$AC$4015:$AC$4035,$AE$4015:$AE$4035,0)*M86,_xlfn.XLOOKUP(Z86,$AC$4015:$AC$4035,$AE$4015:$AE$4035,0)*L86)</f>
        <v>0</v>
      </c>
      <c r="P86" s="83">
        <f>SUM(N86:O86)</f>
        <v>9287997.5571083352</v>
      </c>
      <c r="Q86" s="157">
        <f>M86*G86</f>
        <v>62309195.040258206</v>
      </c>
      <c r="R86" s="157">
        <f>G86*P86</f>
        <v>21808218.26409037</v>
      </c>
      <c r="S86" s="83">
        <f>SUM(Q86:R86)</f>
        <v>84117413.304348573</v>
      </c>
      <c r="T86" s="156" t="s">
        <v>50</v>
      </c>
      <c r="U86" s="132"/>
      <c r="V86" s="132"/>
      <c r="W86" s="132"/>
      <c r="X86" s="44" t="s">
        <v>33</v>
      </c>
      <c r="Y86" s="44"/>
      <c r="Z86" s="44" t="s">
        <v>16</v>
      </c>
      <c r="AA86" s="44" t="s">
        <v>80</v>
      </c>
      <c r="AB86" s="2">
        <v>15507109.523125045</v>
      </c>
      <c r="AC86" s="2">
        <v>36410693.160297602</v>
      </c>
      <c r="AD86" s="2">
        <f>+M86</f>
        <v>26537135.877452388</v>
      </c>
      <c r="AE86" s="2">
        <f>+AD86*14%</f>
        <v>3715199.0228433348</v>
      </c>
      <c r="AF86" s="155">
        <f>+AD86*35%</f>
        <v>9287997.5571083352</v>
      </c>
      <c r="AG86" s="2">
        <f>+AD86*F86</f>
        <v>62309195.040258206</v>
      </c>
      <c r="AH86" s="2">
        <f>+AE86*F86</f>
        <v>8723287.3056361489</v>
      </c>
      <c r="AI86" s="2">
        <f>+AF86*F86</f>
        <v>21808218.26409037</v>
      </c>
      <c r="AJ86" s="2">
        <f>SUM(AG86:AI86)</f>
        <v>92840700.609984726</v>
      </c>
      <c r="AK86" s="2">
        <f>+AD86*G86</f>
        <v>62309195.040258206</v>
      </c>
      <c r="AL86" s="2">
        <f>+AE86*G86</f>
        <v>8723287.3056361489</v>
      </c>
      <c r="AM86" s="2">
        <f>+AF86*G86</f>
        <v>21808218.26409037</v>
      </c>
      <c r="AN86" s="155">
        <f>SUM(AK86:AM86)</f>
        <v>92840700.609984726</v>
      </c>
      <c r="AQ86" s="145" t="s">
        <v>525</v>
      </c>
      <c r="AU86" s="8" t="str">
        <f>+K86</f>
        <v>Bao gồm</v>
      </c>
      <c r="AV86" s="8">
        <f>+L86</f>
        <v>26537135.877452388</v>
      </c>
      <c r="AW86" s="2">
        <f>+M86</f>
        <v>26537135.877452388</v>
      </c>
      <c r="AX86" s="8">
        <f>F86*AW86</f>
        <v>62309195.040258206</v>
      </c>
      <c r="AY86" s="8">
        <f>IF(AQ86="CT",7%,5%)*AX86</f>
        <v>4361643.6528180744</v>
      </c>
      <c r="AZ86" s="8">
        <f>AX86*2%</f>
        <v>1246183.9008051641</v>
      </c>
      <c r="BA86" s="8">
        <f>IF(BB86&gt;0,0,AX86*5%)</f>
        <v>0</v>
      </c>
      <c r="BB86" s="8">
        <f>(AX86-BG86)*35%</f>
        <v>21808218.26409037</v>
      </c>
      <c r="BC86" s="8">
        <f>+AX86+AY86+AZ86+BA86+BB86</f>
        <v>89725240.857971817</v>
      </c>
      <c r="BD86" s="8">
        <f>AX86-AT86</f>
        <v>62309195.040258206</v>
      </c>
      <c r="BE86" s="2"/>
      <c r="BF86" s="8"/>
      <c r="BH86" s="2"/>
    </row>
    <row r="87" spans="1:60" ht="17" hidden="1" outlineLevel="1" x14ac:dyDescent="0.2">
      <c r="A87" s="1" t="s">
        <v>1502</v>
      </c>
      <c r="B87" s="82">
        <v>70</v>
      </c>
      <c r="C87" s="144" t="s">
        <v>130</v>
      </c>
      <c r="D87" s="144"/>
      <c r="E87" s="82" t="s">
        <v>129</v>
      </c>
      <c r="F87" s="143">
        <v>50.84</v>
      </c>
      <c r="G87" s="142">
        <f>+[2]THKL!F86</f>
        <v>50.84</v>
      </c>
      <c r="H87" s="132"/>
      <c r="I87" s="132"/>
      <c r="J87" s="132"/>
      <c r="K87" s="156"/>
      <c r="L87" s="219">
        <v>150000</v>
      </c>
      <c r="M87" s="157">
        <f>SUM(K87:L87)</f>
        <v>150000</v>
      </c>
      <c r="N87" s="83">
        <f>IF(V87&lt;&gt;"VTC VHm",_xlfn.XLOOKUP(Z87,$AC$4015:$AC$4035,$AD$4015:$AD$4035,0)*M87,_xlfn.XLOOKUP(Z87,$AC$4015:$AC$4035,$AD$4015:$AD$4035,0)*L87)</f>
        <v>52500</v>
      </c>
      <c r="O87" s="83">
        <f>IF(V87&lt;&gt;"VTC VHm",_xlfn.XLOOKUP(Z87,$AC$4015:$AC$4035,$AE$4015:$AE$4035,0)*M87,_xlfn.XLOOKUP(Z87,$AC$4015:$AC$4035,$AE$4015:$AE$4035,0)*L87)</f>
        <v>0</v>
      </c>
      <c r="P87" s="83">
        <f>SUM(N87:O87)</f>
        <v>52500</v>
      </c>
      <c r="Q87" s="157">
        <f>M87*G87</f>
        <v>7626000.0000000009</v>
      </c>
      <c r="R87" s="157">
        <f>G87*P87</f>
        <v>2669100</v>
      </c>
      <c r="S87" s="83">
        <f>SUM(Q87:R87)</f>
        <v>10295100</v>
      </c>
      <c r="T87" s="282" t="s">
        <v>103</v>
      </c>
      <c r="U87" s="132"/>
      <c r="V87" s="132"/>
      <c r="W87" s="132"/>
      <c r="X87" s="44" t="s">
        <v>33</v>
      </c>
      <c r="Y87" s="44"/>
      <c r="Z87" s="44" t="s">
        <v>16</v>
      </c>
      <c r="AA87" s="44" t="s">
        <v>80</v>
      </c>
      <c r="AB87" s="2">
        <v>204967.56889537495</v>
      </c>
      <c r="AC87" s="2">
        <v>10420551.202640863</v>
      </c>
      <c r="AD87" s="2">
        <f>+M87</f>
        <v>150000</v>
      </c>
      <c r="AE87" s="2">
        <f>+AD87*14%</f>
        <v>21000.000000000004</v>
      </c>
      <c r="AF87" s="155">
        <f>+AD87*35%</f>
        <v>52500</v>
      </c>
      <c r="AG87" s="2">
        <f>+AD87*F87</f>
        <v>7626000.0000000009</v>
      </c>
      <c r="AH87" s="2">
        <f>+AE87*F87</f>
        <v>1067640.0000000002</v>
      </c>
      <c r="AI87" s="2">
        <f>+AF87*F87</f>
        <v>2669100</v>
      </c>
      <c r="AJ87" s="2">
        <f>SUM(AG87:AI87)</f>
        <v>11362740.000000002</v>
      </c>
      <c r="AK87" s="2">
        <f>+AD87*G87</f>
        <v>7626000.0000000009</v>
      </c>
      <c r="AL87" s="2">
        <f>+AE87*G87</f>
        <v>1067640.0000000002</v>
      </c>
      <c r="AM87" s="2">
        <f>+AF87*G87</f>
        <v>2669100</v>
      </c>
      <c r="AN87" s="155">
        <f>SUM(AK87:AM87)</f>
        <v>11362740.000000002</v>
      </c>
      <c r="AQ87" s="145" t="s">
        <v>525</v>
      </c>
      <c r="AU87" s="8">
        <f>+K87</f>
        <v>0</v>
      </c>
      <c r="AV87" s="8">
        <f>+L87</f>
        <v>150000</v>
      </c>
      <c r="AW87" s="2">
        <f>+M87</f>
        <v>150000</v>
      </c>
      <c r="AX87" s="8">
        <f>F87*AW87</f>
        <v>7626000.0000000009</v>
      </c>
      <c r="AY87" s="8">
        <f>IF(AQ87="CT",7%,5%)*AX87</f>
        <v>533820.00000000012</v>
      </c>
      <c r="AZ87" s="8">
        <f>AX87*2%</f>
        <v>152520.00000000003</v>
      </c>
      <c r="BA87" s="8">
        <f>IF(BB87&gt;0,0,AX87*5%)</f>
        <v>0</v>
      </c>
      <c r="BB87" s="8">
        <f>(AX87-BG87)*35%</f>
        <v>2669100</v>
      </c>
      <c r="BC87" s="8">
        <f>+AX87+AY87+AZ87+BA87+BB87</f>
        <v>10981440</v>
      </c>
      <c r="BD87" s="8">
        <f>AX87-AT87</f>
        <v>7626000.0000000009</v>
      </c>
      <c r="BE87" s="2"/>
      <c r="BF87" s="8"/>
      <c r="BH87" s="2"/>
    </row>
    <row r="88" spans="1:60" ht="51" hidden="1" outlineLevel="1" x14ac:dyDescent="0.2">
      <c r="A88" s="1" t="s">
        <v>1501</v>
      </c>
      <c r="B88" s="82">
        <v>71</v>
      </c>
      <c r="C88" s="144" t="s">
        <v>1500</v>
      </c>
      <c r="D88" s="144"/>
      <c r="E88" s="82" t="s">
        <v>104</v>
      </c>
      <c r="F88" s="143">
        <v>40.415999999999997</v>
      </c>
      <c r="G88" s="142">
        <f>+[2]THKL!F87</f>
        <v>40.415999999999997</v>
      </c>
      <c r="H88" s="132"/>
      <c r="I88" s="132"/>
      <c r="J88" s="132"/>
      <c r="K88" s="156" t="str">
        <f>$K$45</f>
        <v>Bao gồm</v>
      </c>
      <c r="L88" s="157">
        <f>$L$45</f>
        <v>2172782.7267777775</v>
      </c>
      <c r="M88" s="157">
        <f>SUM(K88:L88)</f>
        <v>2172782.7267777775</v>
      </c>
      <c r="N88" s="83">
        <f>IF(V88&lt;&gt;"VTC VHm",_xlfn.XLOOKUP(Z88,$AC$4015:$AC$4035,$AD$4015:$AD$4035,0)*M88,_xlfn.XLOOKUP(Z88,$AC$4015:$AC$4035,$AD$4015:$AD$4035,0)*L88)</f>
        <v>760473.95437222207</v>
      </c>
      <c r="O88" s="83">
        <f>IF(V88&lt;&gt;"VTC VHm",_xlfn.XLOOKUP(Z88,$AC$4015:$AC$4035,$AE$4015:$AE$4035,0)*M88,_xlfn.XLOOKUP(Z88,$AC$4015:$AC$4035,$AE$4015:$AE$4035,0)*L88)</f>
        <v>0</v>
      </c>
      <c r="P88" s="83">
        <f>SUM(N88:O88)</f>
        <v>760473.95437222207</v>
      </c>
      <c r="Q88" s="157">
        <f>M88*G88</f>
        <v>87815186.685450643</v>
      </c>
      <c r="R88" s="157">
        <f>G88*P88</f>
        <v>30735315.339907724</v>
      </c>
      <c r="S88" s="83">
        <f>SUM(Q88:R88)</f>
        <v>118550502.02535836</v>
      </c>
      <c r="T88" s="156" t="s">
        <v>50</v>
      </c>
      <c r="U88" s="132"/>
      <c r="V88" s="132"/>
      <c r="W88" s="132"/>
      <c r="X88" s="44" t="s">
        <v>33</v>
      </c>
      <c r="Y88" s="44"/>
      <c r="Z88" s="44" t="s">
        <v>16</v>
      </c>
      <c r="AA88" s="44" t="s">
        <v>80</v>
      </c>
      <c r="AB88" s="2">
        <v>2818235.3110898174</v>
      </c>
      <c r="AC88" s="2">
        <v>113901798.33300605</v>
      </c>
      <c r="AD88" s="2">
        <f>+M88</f>
        <v>2172782.7267777775</v>
      </c>
      <c r="AE88" s="2">
        <f>+AD88*14%</f>
        <v>304189.58174888889</v>
      </c>
      <c r="AF88" s="155">
        <f>+AD88*35%</f>
        <v>760473.95437222207</v>
      </c>
      <c r="AG88" s="2">
        <f>+AD88*F88</f>
        <v>87815186.685450643</v>
      </c>
      <c r="AH88" s="2">
        <f>+AE88*F88</f>
        <v>12294126.135963092</v>
      </c>
      <c r="AI88" s="2">
        <f>+AF88*F88</f>
        <v>30735315.339907724</v>
      </c>
      <c r="AJ88" s="2">
        <f>SUM(AG88:AI88)</f>
        <v>130844628.16132146</v>
      </c>
      <c r="AK88" s="2">
        <f>+AD88*G88</f>
        <v>87815186.685450643</v>
      </c>
      <c r="AL88" s="2">
        <f>+AE88*G88</f>
        <v>12294126.135963092</v>
      </c>
      <c r="AM88" s="2">
        <f>+AF88*G88</f>
        <v>30735315.339907724</v>
      </c>
      <c r="AN88" s="155">
        <f>SUM(AK88:AM88)</f>
        <v>130844628.16132146</v>
      </c>
      <c r="AQ88" s="145" t="s">
        <v>525</v>
      </c>
      <c r="AU88" s="8">
        <f>+BH88</f>
        <v>250000</v>
      </c>
      <c r="AV88" s="8">
        <f>+L88</f>
        <v>2172782.7267777775</v>
      </c>
      <c r="AW88" s="2">
        <f>+AU88+AV88</f>
        <v>2422782.7267777775</v>
      </c>
      <c r="AX88" s="8">
        <f>F88*AW88</f>
        <v>97919186.685450643</v>
      </c>
      <c r="AY88" s="8">
        <f>IF(AQ88="CT",7%,5%)*AX88</f>
        <v>6854343.0679815458</v>
      </c>
      <c r="AZ88" s="8">
        <f>AX88*2%</f>
        <v>1958383.7337090129</v>
      </c>
      <c r="BA88" s="8">
        <f>IF(BB88&gt;0,0,AX88*5%)</f>
        <v>0</v>
      </c>
      <c r="BB88" s="8">
        <f>(AX88-BG88)*35%</f>
        <v>34271715.339907721</v>
      </c>
      <c r="BC88" s="8">
        <f>+AX88+AY88+AZ88+BA88+BB88</f>
        <v>141003628.8270489</v>
      </c>
      <c r="BD88" s="8">
        <f>AX88-AT88</f>
        <v>97919186.685450643</v>
      </c>
      <c r="BE88" s="2"/>
      <c r="BF88" s="8"/>
      <c r="BH88" s="2">
        <v>250000</v>
      </c>
    </row>
    <row r="89" spans="1:60" ht="51" hidden="1" outlineLevel="1" x14ac:dyDescent="0.2">
      <c r="A89" s="1" t="s">
        <v>1482</v>
      </c>
      <c r="B89" s="82">
        <v>72</v>
      </c>
      <c r="C89" s="144" t="s">
        <v>1481</v>
      </c>
      <c r="D89" s="144"/>
      <c r="E89" s="82" t="s">
        <v>91</v>
      </c>
      <c r="F89" s="143">
        <v>3.0577000000000001</v>
      </c>
      <c r="G89" s="142">
        <f>+[2]THKL!F88</f>
        <v>3.0577000000000001</v>
      </c>
      <c r="H89" s="132"/>
      <c r="I89" s="132"/>
      <c r="J89" s="132"/>
      <c r="K89" s="156">
        <f>$L$4010*1000</f>
        <v>15266666.666666666</v>
      </c>
      <c r="L89" s="157">
        <f>'[3]BDG (XD)'!$AA$967*1000</f>
        <v>7690671</v>
      </c>
      <c r="M89" s="157">
        <f>SUM(K89:L89)</f>
        <v>22957337.666666664</v>
      </c>
      <c r="N89" s="83">
        <f>IF(V89&lt;&gt;"VTC VHm",_xlfn.XLOOKUP(Z89,$AC$4015:$AC$4035,$AD$4015:$AD$4035,0)*M89,_xlfn.XLOOKUP(Z89,$AC$4015:$AC$4035,$AD$4015:$AD$4035,0)*L89)</f>
        <v>2691734.8499999996</v>
      </c>
      <c r="O89" s="83">
        <f>IF(V89&lt;&gt;"VTC VHm",_xlfn.XLOOKUP(Z89,$AC$4015:$AC$4035,$AE$4015:$AE$4035,0)*M89,_xlfn.XLOOKUP(Z89,$AC$4015:$AC$4035,$AE$4015:$AE$4035,0)*L89)</f>
        <v>0</v>
      </c>
      <c r="P89" s="83">
        <f>SUM(N89:O89)</f>
        <v>2691734.8499999996</v>
      </c>
      <c r="Q89" s="157">
        <f>M89*G89</f>
        <v>70196651.383366659</v>
      </c>
      <c r="R89" s="157">
        <f>G89*P89</f>
        <v>8230517.6508449987</v>
      </c>
      <c r="S89" s="83">
        <f>SUM(Q89:R89)</f>
        <v>78427169.034211665</v>
      </c>
      <c r="T89" s="156" t="s">
        <v>50</v>
      </c>
      <c r="U89" s="132"/>
      <c r="V89" s="82" t="s">
        <v>34</v>
      </c>
      <c r="W89" s="132"/>
      <c r="X89" s="44" t="s">
        <v>33</v>
      </c>
      <c r="Y89" s="44"/>
      <c r="Z89" s="44" t="s">
        <v>16</v>
      </c>
      <c r="AA89" s="44" t="s">
        <v>80</v>
      </c>
      <c r="AB89" s="2">
        <v>23455565.247359022</v>
      </c>
      <c r="AC89" s="2">
        <v>71720081.856849685</v>
      </c>
      <c r="AD89" s="2">
        <f>+M89</f>
        <v>22957337.666666664</v>
      </c>
      <c r="AE89" s="2">
        <f>+AD89*14%</f>
        <v>3214027.2733333334</v>
      </c>
      <c r="AF89" s="155">
        <f>+AD89*35%</f>
        <v>8035068.1833333317</v>
      </c>
      <c r="AG89" s="2">
        <f>+AD89*F89</f>
        <v>70196651.383366659</v>
      </c>
      <c r="AH89" s="2">
        <f>+AE89*F89</f>
        <v>9827531.1936713345</v>
      </c>
      <c r="AI89" s="2">
        <f>+AF89*F89</f>
        <v>24568827.984178331</v>
      </c>
      <c r="AJ89" s="2">
        <f>SUM(AG89:AI89)</f>
        <v>104593010.56121632</v>
      </c>
      <c r="AK89" s="2">
        <f>+AD89*G89</f>
        <v>70196651.383366659</v>
      </c>
      <c r="AL89" s="2">
        <f>+AE89*G89</f>
        <v>9827531.1936713345</v>
      </c>
      <c r="AM89" s="2">
        <f>+AF89*G89</f>
        <v>24568827.984178331</v>
      </c>
      <c r="AN89" s="155">
        <f>SUM(AK89:AM89)</f>
        <v>104593010.56121632</v>
      </c>
      <c r="AQ89" s="145" t="s">
        <v>525</v>
      </c>
      <c r="AU89" s="8">
        <f>+K89</f>
        <v>15266666.666666666</v>
      </c>
      <c r="AV89" s="8">
        <f>+L89</f>
        <v>7690671</v>
      </c>
      <c r="AW89" s="2">
        <f>+M89</f>
        <v>22957337.666666664</v>
      </c>
      <c r="AX89" s="8">
        <f>F89*AW89</f>
        <v>70196651.383366659</v>
      </c>
      <c r="AY89" s="8">
        <f>IF(AQ89="CT",7%,5%)*AX89</f>
        <v>4913765.5968356663</v>
      </c>
      <c r="AZ89" s="8">
        <f>AX89*2%</f>
        <v>1403933.0276673331</v>
      </c>
      <c r="BA89" s="8">
        <f>IF(BB89&gt;0,0,AX89*5%)</f>
        <v>0</v>
      </c>
      <c r="BB89" s="8">
        <f>(AX89-BG89)*35%</f>
        <v>8230517.6508449977</v>
      </c>
      <c r="BC89" s="8">
        <f>+AX89+AY89+AZ89+BA89+BB89</f>
        <v>84744867.658714652</v>
      </c>
      <c r="BD89" s="8">
        <f>AX89-AT89</f>
        <v>70196651.383366659</v>
      </c>
      <c r="BE89" s="2"/>
      <c r="BF89" s="8"/>
      <c r="BG89" s="7">
        <f>+K89*F89</f>
        <v>46680886.666666664</v>
      </c>
      <c r="BH89" s="2"/>
    </row>
    <row r="90" spans="1:60" ht="17" hidden="1" outlineLevel="1" x14ac:dyDescent="0.2">
      <c r="A90" s="1" t="s">
        <v>1499</v>
      </c>
      <c r="B90" s="82">
        <v>73</v>
      </c>
      <c r="C90" s="144" t="s">
        <v>1479</v>
      </c>
      <c r="D90" s="144"/>
      <c r="E90" s="82" t="s">
        <v>120</v>
      </c>
      <c r="F90" s="143">
        <v>1.2765</v>
      </c>
      <c r="G90" s="142">
        <f>+[2]THKL!F89</f>
        <v>1.2765</v>
      </c>
      <c r="H90" s="132"/>
      <c r="I90" s="132"/>
      <c r="J90" s="132"/>
      <c r="K90" s="156" t="s">
        <v>89</v>
      </c>
      <c r="L90" s="157">
        <f>'[3]BDG (XD)'!$AA$955*100</f>
        <v>26537135.877452388</v>
      </c>
      <c r="M90" s="157">
        <f>SUM(K90:L90)</f>
        <v>26537135.877452388</v>
      </c>
      <c r="N90" s="83">
        <f>IF(V90&lt;&gt;"VTC VHm",_xlfn.XLOOKUP(Z90,$AC$4015:$AC$4035,$AD$4015:$AD$4035,0)*M90,_xlfn.XLOOKUP(Z90,$AC$4015:$AC$4035,$AD$4015:$AD$4035,0)*L90)</f>
        <v>9287997.5571083352</v>
      </c>
      <c r="O90" s="83">
        <f>IF(V90&lt;&gt;"VTC VHm",_xlfn.XLOOKUP(Z90,$AC$4015:$AC$4035,$AE$4015:$AE$4035,0)*M90,_xlfn.XLOOKUP(Z90,$AC$4015:$AC$4035,$AE$4015:$AE$4035,0)*L90)</f>
        <v>0</v>
      </c>
      <c r="P90" s="83">
        <f>SUM(N90:O90)</f>
        <v>9287997.5571083352</v>
      </c>
      <c r="Q90" s="157">
        <f>M90*G90</f>
        <v>33874653.94756797</v>
      </c>
      <c r="R90" s="157">
        <f>G90*P90</f>
        <v>11856128.88164879</v>
      </c>
      <c r="S90" s="83">
        <f>SUM(Q90:R90)</f>
        <v>45730782.829216763</v>
      </c>
      <c r="T90" s="156" t="s">
        <v>50</v>
      </c>
      <c r="U90" s="132"/>
      <c r="V90" s="132"/>
      <c r="W90" s="132"/>
      <c r="X90" s="44" t="s">
        <v>33</v>
      </c>
      <c r="Y90" s="44"/>
      <c r="Z90" s="44" t="s">
        <v>16</v>
      </c>
      <c r="AA90" s="44" t="s">
        <v>80</v>
      </c>
      <c r="AB90" s="2">
        <v>14339716.021941541</v>
      </c>
      <c r="AC90" s="2">
        <v>18304647.502008375</v>
      </c>
      <c r="AD90" s="2">
        <f>+M90</f>
        <v>26537135.877452388</v>
      </c>
      <c r="AE90" s="2">
        <f>+AD90*14%</f>
        <v>3715199.0228433348</v>
      </c>
      <c r="AF90" s="155">
        <f>+AD90*35%</f>
        <v>9287997.5571083352</v>
      </c>
      <c r="AG90" s="2">
        <f>+AD90*F90</f>
        <v>33874653.94756797</v>
      </c>
      <c r="AH90" s="2">
        <f>+AE90*F90</f>
        <v>4742451.5526595172</v>
      </c>
      <c r="AI90" s="2">
        <f>+AF90*F90</f>
        <v>11856128.88164879</v>
      </c>
      <c r="AJ90" s="2">
        <f>SUM(AG90:AI90)</f>
        <v>50473234.381876275</v>
      </c>
      <c r="AK90" s="2">
        <f>+AD90*G90</f>
        <v>33874653.94756797</v>
      </c>
      <c r="AL90" s="2">
        <f>+AE90*G90</f>
        <v>4742451.5526595172</v>
      </c>
      <c r="AM90" s="2">
        <f>+AF90*G90</f>
        <v>11856128.88164879</v>
      </c>
      <c r="AN90" s="155">
        <f>SUM(AK90:AM90)</f>
        <v>50473234.381876275</v>
      </c>
      <c r="AQ90" s="145" t="s">
        <v>525</v>
      </c>
      <c r="AU90" s="8" t="str">
        <f>+K90</f>
        <v>Bao gồm</v>
      </c>
      <c r="AV90" s="8">
        <f>+L90</f>
        <v>26537135.877452388</v>
      </c>
      <c r="AW90" s="2">
        <f>+M90</f>
        <v>26537135.877452388</v>
      </c>
      <c r="AX90" s="8">
        <f>F90*AW90</f>
        <v>33874653.94756797</v>
      </c>
      <c r="AY90" s="8">
        <f>IF(AQ90="CT",7%,5%)*AX90</f>
        <v>2371225.7763297581</v>
      </c>
      <c r="AZ90" s="8">
        <f>AX90*2%</f>
        <v>677493.07895135938</v>
      </c>
      <c r="BA90" s="8">
        <f>IF(BB90&gt;0,0,AX90*5%)</f>
        <v>0</v>
      </c>
      <c r="BB90" s="8">
        <f>(AX90-BG90)*35%</f>
        <v>11856128.881648788</v>
      </c>
      <c r="BC90" s="8">
        <f>+AX90+AY90+AZ90+BA90+BB90</f>
        <v>48779501.684497871</v>
      </c>
      <c r="BD90" s="8">
        <f>AX90-AT90</f>
        <v>33874653.94756797</v>
      </c>
      <c r="BE90" s="2"/>
      <c r="BF90" s="8"/>
      <c r="BH90" s="2"/>
    </row>
    <row r="91" spans="1:60" s="92" customFormat="1" ht="17" hidden="1" outlineLevel="1" x14ac:dyDescent="0.2">
      <c r="A91" s="92">
        <v>0</v>
      </c>
      <c r="B91" s="163"/>
      <c r="C91" s="164" t="s">
        <v>1498</v>
      </c>
      <c r="D91" s="164"/>
      <c r="E91" s="163"/>
      <c r="F91" s="162"/>
      <c r="G91" s="149">
        <f>+[2]THKL!F90</f>
        <v>0</v>
      </c>
      <c r="H91" s="158"/>
      <c r="I91" s="158"/>
      <c r="J91" s="158"/>
      <c r="K91" s="159"/>
      <c r="L91" s="161"/>
      <c r="M91" s="161">
        <f>SUM(K91:L91)</f>
        <v>0</v>
      </c>
      <c r="N91" s="83">
        <f>IF(V91&lt;&gt;"VTC VHm",_xlfn.XLOOKUP(Z91,$AC$4015:$AC$4035,$AD$4015:$AD$4035,0)*M91,_xlfn.XLOOKUP(Z91,$AC$4015:$AC$4035,$AD$4015:$AD$4035,0)*L91)</f>
        <v>0</v>
      </c>
      <c r="O91" s="83">
        <f>IF(V91&lt;&gt;"VTC VHm",_xlfn.XLOOKUP(Z91,$AC$4015:$AC$4035,$AE$4015:$AE$4035,0)*M91,_xlfn.XLOOKUP(Z91,$AC$4015:$AC$4035,$AE$4015:$AE$4035,0)*L91)</f>
        <v>0</v>
      </c>
      <c r="P91" s="160">
        <f>SUM(N91:O91)</f>
        <v>0</v>
      </c>
      <c r="Q91" s="161">
        <f>M91*G91</f>
        <v>0</v>
      </c>
      <c r="R91" s="161">
        <f>G91*P91</f>
        <v>0</v>
      </c>
      <c r="S91" s="160">
        <f>SUM(Q91:R91)</f>
        <v>0</v>
      </c>
      <c r="T91" s="159"/>
      <c r="U91" s="158"/>
      <c r="V91" s="158"/>
      <c r="W91" s="158"/>
      <c r="X91" s="94" t="s">
        <v>33</v>
      </c>
      <c r="Y91" s="94"/>
      <c r="Z91" s="94" t="s">
        <v>16</v>
      </c>
      <c r="AA91" s="44" t="s">
        <v>80</v>
      </c>
      <c r="AB91" s="2">
        <v>0</v>
      </c>
      <c r="AC91" s="2">
        <v>0</v>
      </c>
      <c r="AD91" s="93">
        <f>+M91</f>
        <v>0</v>
      </c>
      <c r="AE91" s="93">
        <f>+AD91*14%</f>
        <v>0</v>
      </c>
      <c r="AF91" s="93">
        <f>+AD91*35%</f>
        <v>0</v>
      </c>
      <c r="AG91" s="93">
        <f>+AD91*F91</f>
        <v>0</v>
      </c>
      <c r="AH91" s="93">
        <f>+AE91*F91</f>
        <v>0</v>
      </c>
      <c r="AI91" s="93">
        <f>+AF91*F91</f>
        <v>0</v>
      </c>
      <c r="AJ91" s="93">
        <f>SUM(AG91:AI91)</f>
        <v>0</v>
      </c>
      <c r="AK91" s="93">
        <f>+AD91*G91</f>
        <v>0</v>
      </c>
      <c r="AL91" s="93">
        <f>+AE91*G91</f>
        <v>0</v>
      </c>
      <c r="AM91" s="93">
        <f>+AF91*G91</f>
        <v>0</v>
      </c>
      <c r="AN91" s="93">
        <f>SUM(AK91:AM91)</f>
        <v>0</v>
      </c>
      <c r="AQ91" s="145" t="s">
        <v>525</v>
      </c>
      <c r="AU91" s="8">
        <f>+K91</f>
        <v>0</v>
      </c>
      <c r="AV91" s="8">
        <f>+L91</f>
        <v>0</v>
      </c>
      <c r="AW91" s="93">
        <f>+M91</f>
        <v>0</v>
      </c>
      <c r="AX91" s="8">
        <f>F91*AW91</f>
        <v>0</v>
      </c>
      <c r="AY91" s="8">
        <f>IF(AQ91="CT",7%,5%)*AX91</f>
        <v>0</v>
      </c>
      <c r="AZ91" s="8">
        <f>AX91*2%</f>
        <v>0</v>
      </c>
      <c r="BA91" s="8">
        <f>IF(BB91&gt;0,0,AX91*5%)</f>
        <v>0</v>
      </c>
      <c r="BB91" s="8">
        <f>(AX91-BG91)*35%</f>
        <v>0</v>
      </c>
      <c r="BC91" s="8">
        <f>+AX91+AY91+AZ91+BA91+BB91</f>
        <v>0</v>
      </c>
      <c r="BD91" s="8">
        <f>AX91-AT91</f>
        <v>0</v>
      </c>
      <c r="BE91" s="2"/>
      <c r="BF91" s="8"/>
      <c r="BH91" s="2"/>
    </row>
    <row r="92" spans="1:60" ht="51" hidden="1" outlineLevel="1" x14ac:dyDescent="0.2">
      <c r="A92" s="1" t="s">
        <v>1497</v>
      </c>
      <c r="B92" s="82">
        <v>74</v>
      </c>
      <c r="C92" s="144" t="s">
        <v>1496</v>
      </c>
      <c r="D92" s="144"/>
      <c r="E92" s="82" t="s">
        <v>104</v>
      </c>
      <c r="F92" s="143">
        <v>11.907</v>
      </c>
      <c r="G92" s="142">
        <f>+[2]THKL!F91</f>
        <v>11.907</v>
      </c>
      <c r="H92" s="132"/>
      <c r="I92" s="132"/>
      <c r="J92" s="132"/>
      <c r="K92" s="156" t="str">
        <f>$K$45</f>
        <v>Bao gồm</v>
      </c>
      <c r="L92" s="157">
        <f>$L$45</f>
        <v>2172782.7267777775</v>
      </c>
      <c r="M92" s="157">
        <f>SUM(K92:L92)</f>
        <v>2172782.7267777775</v>
      </c>
      <c r="N92" s="83">
        <f>IF(V92&lt;&gt;"VTC VHm",_xlfn.XLOOKUP(Z92,$AC$4015:$AC$4035,$AD$4015:$AD$4035,0)*M92,_xlfn.XLOOKUP(Z92,$AC$4015:$AC$4035,$AD$4015:$AD$4035,0)*L92)</f>
        <v>760473.95437222207</v>
      </c>
      <c r="O92" s="83">
        <f>IF(V92&lt;&gt;"VTC VHm",_xlfn.XLOOKUP(Z92,$AC$4015:$AC$4035,$AE$4015:$AE$4035,0)*M92,_xlfn.XLOOKUP(Z92,$AC$4015:$AC$4035,$AE$4015:$AE$4035,0)*L92)</f>
        <v>0</v>
      </c>
      <c r="P92" s="83">
        <f>SUM(N92:O92)</f>
        <v>760473.95437222207</v>
      </c>
      <c r="Q92" s="157">
        <f>M92*G92</f>
        <v>25871323.927742999</v>
      </c>
      <c r="R92" s="157">
        <f>G92*P92</f>
        <v>9054963.3747100476</v>
      </c>
      <c r="S92" s="83">
        <f>SUM(Q92:R92)</f>
        <v>34926287.302453049</v>
      </c>
      <c r="T92" s="156" t="s">
        <v>50</v>
      </c>
      <c r="U92" s="132"/>
      <c r="V92" s="132"/>
      <c r="W92" s="132"/>
      <c r="X92" s="44" t="s">
        <v>33</v>
      </c>
      <c r="Y92" s="44"/>
      <c r="Z92" s="44" t="s">
        <v>16</v>
      </c>
      <c r="AA92" s="44" t="s">
        <v>80</v>
      </c>
      <c r="AB92" s="2">
        <v>3147652.7167424499</v>
      </c>
      <c r="AC92" s="2">
        <v>37479100.898252353</v>
      </c>
      <c r="AD92" s="2">
        <f>+M92</f>
        <v>2172782.7267777775</v>
      </c>
      <c r="AE92" s="2">
        <f>+AD92*14%</f>
        <v>304189.58174888889</v>
      </c>
      <c r="AF92" s="155">
        <f>+AD92*35%</f>
        <v>760473.95437222207</v>
      </c>
      <c r="AG92" s="2">
        <f>+AD92*F92</f>
        <v>25871323.927742999</v>
      </c>
      <c r="AH92" s="2">
        <f>+AE92*F92</f>
        <v>3621985.3498840202</v>
      </c>
      <c r="AI92" s="2">
        <f>+AF92*F92</f>
        <v>9054963.3747100476</v>
      </c>
      <c r="AJ92" s="2">
        <f>SUM(AG92:AI92)</f>
        <v>38548272.652337067</v>
      </c>
      <c r="AK92" s="2">
        <f>+AD92*G92</f>
        <v>25871323.927742999</v>
      </c>
      <c r="AL92" s="2">
        <f>+AE92*G92</f>
        <v>3621985.3498840202</v>
      </c>
      <c r="AM92" s="2">
        <f>+AF92*G92</f>
        <v>9054963.3747100476</v>
      </c>
      <c r="AN92" s="155">
        <f>SUM(AK92:AM92)</f>
        <v>38548272.652337067</v>
      </c>
      <c r="AQ92" s="145" t="s">
        <v>525</v>
      </c>
      <c r="AU92" s="8">
        <f>+BH92</f>
        <v>250000</v>
      </c>
      <c r="AV92" s="8">
        <f>+L92</f>
        <v>2172782.7267777775</v>
      </c>
      <c r="AW92" s="2">
        <f>+AU92+AV92</f>
        <v>2422782.7267777775</v>
      </c>
      <c r="AX92" s="8">
        <f>F92*AW92</f>
        <v>28848073.927742999</v>
      </c>
      <c r="AY92" s="8">
        <f>IF(AQ92="CT",7%,5%)*AX92</f>
        <v>2019365.1749420101</v>
      </c>
      <c r="AZ92" s="8">
        <f>AX92*2%</f>
        <v>576961.47855485999</v>
      </c>
      <c r="BA92" s="8">
        <f>IF(BB92&gt;0,0,AX92*5%)</f>
        <v>0</v>
      </c>
      <c r="BB92" s="8">
        <f>(AX92-BG92)*35%</f>
        <v>10096825.874710049</v>
      </c>
      <c r="BC92" s="8">
        <f>+AX92+AY92+AZ92+BA92+BB92</f>
        <v>41541226.455949917</v>
      </c>
      <c r="BD92" s="8">
        <f>AX92-AT92</f>
        <v>28848073.927742999</v>
      </c>
      <c r="BE92" s="2"/>
      <c r="BF92" s="8"/>
      <c r="BH92" s="2">
        <v>250000</v>
      </c>
    </row>
    <row r="93" spans="1:60" ht="51" hidden="1" outlineLevel="1" x14ac:dyDescent="0.2">
      <c r="A93" s="1" t="s">
        <v>1085</v>
      </c>
      <c r="B93" s="82">
        <v>75</v>
      </c>
      <c r="C93" s="144" t="s">
        <v>189</v>
      </c>
      <c r="D93" s="144"/>
      <c r="E93" s="82" t="s">
        <v>91</v>
      </c>
      <c r="F93" s="143">
        <v>0.26169999999999999</v>
      </c>
      <c r="G93" s="142">
        <f>+[2]THKL!F92</f>
        <v>0.26169999999999999</v>
      </c>
      <c r="H93" s="132"/>
      <c r="I93" s="132"/>
      <c r="J93" s="132"/>
      <c r="K93" s="156">
        <f>$K$4010*1000</f>
        <v>15050000</v>
      </c>
      <c r="L93" s="157">
        <f>'[3]BDG (XD)'!$AA$964*1000</f>
        <v>7690671</v>
      </c>
      <c r="M93" s="157">
        <f>SUM(K93:L93)</f>
        <v>22740671</v>
      </c>
      <c r="N93" s="83">
        <f>IF(V93&lt;&gt;"VTC VHm",_xlfn.XLOOKUP(Z93,$AC$4015:$AC$4035,$AD$4015:$AD$4035,0)*M93,_xlfn.XLOOKUP(Z93,$AC$4015:$AC$4035,$AD$4015:$AD$4035,0)*L93)</f>
        <v>2691734.8499999996</v>
      </c>
      <c r="O93" s="83">
        <f>IF(V93&lt;&gt;"VTC VHm",_xlfn.XLOOKUP(Z93,$AC$4015:$AC$4035,$AE$4015:$AE$4035,0)*M93,_xlfn.XLOOKUP(Z93,$AC$4015:$AC$4035,$AE$4015:$AE$4035,0)*L93)</f>
        <v>0</v>
      </c>
      <c r="P93" s="83">
        <f>SUM(N93:O93)</f>
        <v>2691734.8499999996</v>
      </c>
      <c r="Q93" s="157">
        <f>M93*G93</f>
        <v>5951233.6006999994</v>
      </c>
      <c r="R93" s="157">
        <f>G93*P93</f>
        <v>704427.0102449999</v>
      </c>
      <c r="S93" s="83">
        <f>SUM(Q93:R93)</f>
        <v>6655660.6109449994</v>
      </c>
      <c r="T93" s="156" t="s">
        <v>50</v>
      </c>
      <c r="U93" s="132"/>
      <c r="V93" s="82" t="s">
        <v>34</v>
      </c>
      <c r="W93" s="132"/>
      <c r="X93" s="44" t="s">
        <v>33</v>
      </c>
      <c r="Y93" s="44"/>
      <c r="Z93" s="44" t="s">
        <v>16</v>
      </c>
      <c r="AA93" s="44" t="s">
        <v>80</v>
      </c>
      <c r="AB93" s="2">
        <v>24115402.024510503</v>
      </c>
      <c r="AC93" s="2">
        <v>6311000.7098143985</v>
      </c>
      <c r="AD93" s="2">
        <f>+M93</f>
        <v>22740671</v>
      </c>
      <c r="AE93" s="2">
        <f>+AD93*14%</f>
        <v>3183693.9400000004</v>
      </c>
      <c r="AF93" s="155">
        <f>+AD93*35%</f>
        <v>7959234.8499999996</v>
      </c>
      <c r="AG93" s="2">
        <f>+AD93*F93</f>
        <v>5951233.6006999994</v>
      </c>
      <c r="AH93" s="2">
        <f>+AE93*F93</f>
        <v>833172.70409800007</v>
      </c>
      <c r="AI93" s="2">
        <f>+AF93*F93</f>
        <v>2082931.7602449998</v>
      </c>
      <c r="AJ93" s="2">
        <f>SUM(AG93:AI93)</f>
        <v>8867338.0650429986</v>
      </c>
      <c r="AK93" s="2">
        <f>+AD93*G93</f>
        <v>5951233.6006999994</v>
      </c>
      <c r="AL93" s="2">
        <f>+AE93*G93</f>
        <v>833172.70409800007</v>
      </c>
      <c r="AM93" s="2">
        <f>+AF93*G93</f>
        <v>2082931.7602449998</v>
      </c>
      <c r="AN93" s="155">
        <f>SUM(AK93:AM93)</f>
        <v>8867338.0650429986</v>
      </c>
      <c r="AQ93" s="145" t="s">
        <v>525</v>
      </c>
      <c r="AU93" s="8">
        <f>+K93</f>
        <v>15050000</v>
      </c>
      <c r="AV93" s="8">
        <f>+L93</f>
        <v>7690671</v>
      </c>
      <c r="AW93" s="2">
        <f>+M93</f>
        <v>22740671</v>
      </c>
      <c r="AX93" s="8">
        <f>F93*AW93</f>
        <v>5951233.6006999994</v>
      </c>
      <c r="AY93" s="8">
        <f>IF(AQ93="CT",7%,5%)*AX93</f>
        <v>416586.35204899998</v>
      </c>
      <c r="AZ93" s="8">
        <f>AX93*2%</f>
        <v>119024.672014</v>
      </c>
      <c r="BA93" s="8">
        <f>IF(BB93&gt;0,0,AX93*5%)</f>
        <v>0</v>
      </c>
      <c r="BB93" s="8">
        <f>(AX93-BG93)*35%</f>
        <v>704427.01024499978</v>
      </c>
      <c r="BC93" s="8">
        <f>+AX93+AY93+AZ93+BA93+BB93</f>
        <v>7191271.6350079989</v>
      </c>
      <c r="BD93" s="8">
        <f>AX93-AT93</f>
        <v>5951233.6006999994</v>
      </c>
      <c r="BE93" s="2"/>
      <c r="BF93" s="8"/>
      <c r="BG93" s="7">
        <f>+K93*F93</f>
        <v>3938585</v>
      </c>
      <c r="BH93" s="2"/>
    </row>
    <row r="94" spans="1:60" ht="51" hidden="1" outlineLevel="1" x14ac:dyDescent="0.2">
      <c r="A94" s="1" t="s">
        <v>1084</v>
      </c>
      <c r="B94" s="82">
        <v>76</v>
      </c>
      <c r="C94" s="144" t="s">
        <v>188</v>
      </c>
      <c r="D94" s="144"/>
      <c r="E94" s="82" t="s">
        <v>91</v>
      </c>
      <c r="F94" s="143">
        <v>1.8458000000000001</v>
      </c>
      <c r="G94" s="142">
        <f>+[2]THKL!F93</f>
        <v>1.8458000000000001</v>
      </c>
      <c r="H94" s="132"/>
      <c r="I94" s="132"/>
      <c r="J94" s="132"/>
      <c r="K94" s="156">
        <f>$L$4010*1000</f>
        <v>15266666.666666666</v>
      </c>
      <c r="L94" s="157">
        <f>'[3]BDG (XD)'!$AA$965*1000</f>
        <v>7690671</v>
      </c>
      <c r="M94" s="157">
        <f>SUM(K94:L94)</f>
        <v>22957337.666666664</v>
      </c>
      <c r="N94" s="83">
        <f>IF(V94&lt;&gt;"VTC VHm",_xlfn.XLOOKUP(Z94,$AC$4015:$AC$4035,$AD$4015:$AD$4035,0)*M94,_xlfn.XLOOKUP(Z94,$AC$4015:$AC$4035,$AD$4015:$AD$4035,0)*L94)</f>
        <v>2691734.8499999996</v>
      </c>
      <c r="O94" s="83">
        <f>IF(V94&lt;&gt;"VTC VHm",_xlfn.XLOOKUP(Z94,$AC$4015:$AC$4035,$AE$4015:$AE$4035,0)*M94,_xlfn.XLOOKUP(Z94,$AC$4015:$AC$4035,$AE$4015:$AE$4035,0)*L94)</f>
        <v>0</v>
      </c>
      <c r="P94" s="83">
        <f>SUM(N94:O94)</f>
        <v>2691734.8499999996</v>
      </c>
      <c r="Q94" s="157">
        <f>M94*G94</f>
        <v>42374653.86513333</v>
      </c>
      <c r="R94" s="157">
        <f>G94*P94</f>
        <v>4968404.1861299993</v>
      </c>
      <c r="S94" s="83">
        <f>SUM(Q94:R94)</f>
        <v>47343058.051263332</v>
      </c>
      <c r="T94" s="156" t="s">
        <v>50</v>
      </c>
      <c r="U94" s="132"/>
      <c r="V94" s="82" t="s">
        <v>34</v>
      </c>
      <c r="W94" s="132"/>
      <c r="X94" s="44" t="s">
        <v>33</v>
      </c>
      <c r="Y94" s="44"/>
      <c r="Z94" s="44" t="s">
        <v>16</v>
      </c>
      <c r="AA94" s="44" t="s">
        <v>80</v>
      </c>
      <c r="AB94" s="2">
        <v>22672996.7167308</v>
      </c>
      <c r="AC94" s="2">
        <v>41849817.339741714</v>
      </c>
      <c r="AD94" s="2">
        <f>+M94</f>
        <v>22957337.666666664</v>
      </c>
      <c r="AE94" s="2">
        <f>+AD94*14%</f>
        <v>3214027.2733333334</v>
      </c>
      <c r="AF94" s="155">
        <f>+AD94*35%</f>
        <v>8035068.1833333317</v>
      </c>
      <c r="AG94" s="2">
        <f>+AD94*F94</f>
        <v>42374653.86513333</v>
      </c>
      <c r="AH94" s="2">
        <f>+AE94*F94</f>
        <v>5932451.5411186675</v>
      </c>
      <c r="AI94" s="2">
        <f>+AF94*F94</f>
        <v>14831128.852796664</v>
      </c>
      <c r="AJ94" s="2">
        <f>SUM(AG94:AI94)</f>
        <v>63138234.259048663</v>
      </c>
      <c r="AK94" s="2">
        <f>+AD94*G94</f>
        <v>42374653.86513333</v>
      </c>
      <c r="AL94" s="2">
        <f>+AE94*G94</f>
        <v>5932451.5411186675</v>
      </c>
      <c r="AM94" s="2">
        <f>+AF94*G94</f>
        <v>14831128.852796664</v>
      </c>
      <c r="AN94" s="155">
        <f>SUM(AK94:AM94)</f>
        <v>63138234.259048663</v>
      </c>
      <c r="AQ94" s="145" t="s">
        <v>525</v>
      </c>
      <c r="AU94" s="8">
        <f>+K94</f>
        <v>15266666.666666666</v>
      </c>
      <c r="AV94" s="8">
        <f>+L94</f>
        <v>7690671</v>
      </c>
      <c r="AW94" s="2">
        <f>+M94</f>
        <v>22957337.666666664</v>
      </c>
      <c r="AX94" s="8">
        <f>F94*AW94</f>
        <v>42374653.86513333</v>
      </c>
      <c r="AY94" s="8">
        <f>IF(AQ94="CT",7%,5%)*AX94</f>
        <v>2966225.7705593333</v>
      </c>
      <c r="AZ94" s="8">
        <f>AX94*2%</f>
        <v>847493.07730266661</v>
      </c>
      <c r="BA94" s="8">
        <f>IF(BB94&gt;0,0,AX94*5%)</f>
        <v>0</v>
      </c>
      <c r="BB94" s="8">
        <f>(AX94-BG94)*35%</f>
        <v>4968404.1861299993</v>
      </c>
      <c r="BC94" s="8">
        <f>+AX94+AY94+AZ94+BA94+BB94</f>
        <v>51156776.89912533</v>
      </c>
      <c r="BD94" s="8">
        <f>AX94-AT94</f>
        <v>42374653.86513333</v>
      </c>
      <c r="BE94" s="2"/>
      <c r="BF94" s="8"/>
      <c r="BG94" s="7">
        <f>+K94*F94</f>
        <v>28179213.333333332</v>
      </c>
      <c r="BH94" s="2"/>
    </row>
    <row r="95" spans="1:60" ht="34" hidden="1" outlineLevel="1" x14ac:dyDescent="0.2">
      <c r="A95" s="1" t="s">
        <v>1495</v>
      </c>
      <c r="B95" s="82">
        <v>77</v>
      </c>
      <c r="C95" s="144" t="s">
        <v>187</v>
      </c>
      <c r="D95" s="144"/>
      <c r="E95" s="82" t="s">
        <v>120</v>
      </c>
      <c r="F95" s="143">
        <v>1.5875999999999999</v>
      </c>
      <c r="G95" s="142">
        <f>+[2]THKL!F94</f>
        <v>1.5875999999999999</v>
      </c>
      <c r="H95" s="132"/>
      <c r="I95" s="132"/>
      <c r="J95" s="132"/>
      <c r="K95" s="156" t="s">
        <v>89</v>
      </c>
      <c r="L95" s="157">
        <f>'[3]BDG (XD)'!$AA$954*100</f>
        <v>26537135.877452388</v>
      </c>
      <c r="M95" s="157">
        <f>SUM(K95:L95)</f>
        <v>26537135.877452388</v>
      </c>
      <c r="N95" s="83">
        <f>IF(V95&lt;&gt;"VTC VHm",_xlfn.XLOOKUP(Z95,$AC$4015:$AC$4035,$AD$4015:$AD$4035,0)*M95,_xlfn.XLOOKUP(Z95,$AC$4015:$AC$4035,$AD$4015:$AD$4035,0)*L95)</f>
        <v>9287997.5571083352</v>
      </c>
      <c r="O95" s="83">
        <f>IF(V95&lt;&gt;"VTC VHm",_xlfn.XLOOKUP(Z95,$AC$4015:$AC$4035,$AE$4015:$AE$4035,0)*M95,_xlfn.XLOOKUP(Z95,$AC$4015:$AC$4035,$AE$4015:$AE$4035,0)*L95)</f>
        <v>0</v>
      </c>
      <c r="P95" s="83">
        <f>SUM(N95:O95)</f>
        <v>9287997.5571083352</v>
      </c>
      <c r="Q95" s="157">
        <f>M95*G95</f>
        <v>42130356.919043407</v>
      </c>
      <c r="R95" s="157">
        <f>G95*P95</f>
        <v>14745624.921665192</v>
      </c>
      <c r="S95" s="83">
        <f>SUM(Q95:R95)</f>
        <v>56875981.840708598</v>
      </c>
      <c r="T95" s="156" t="s">
        <v>50</v>
      </c>
      <c r="U95" s="132"/>
      <c r="V95" s="132"/>
      <c r="W95" s="132"/>
      <c r="X95" s="44" t="s">
        <v>33</v>
      </c>
      <c r="Y95" s="44"/>
      <c r="Z95" s="44" t="s">
        <v>16</v>
      </c>
      <c r="AA95" s="44" t="s">
        <v>80</v>
      </c>
      <c r="AB95" s="2">
        <v>16053515.864352221</v>
      </c>
      <c r="AC95" s="2">
        <v>25486561.786245584</v>
      </c>
      <c r="AD95" s="2">
        <f>+M95</f>
        <v>26537135.877452388</v>
      </c>
      <c r="AE95" s="2">
        <f>+AD95*14%</f>
        <v>3715199.0228433348</v>
      </c>
      <c r="AF95" s="155">
        <f>+AD95*35%</f>
        <v>9287997.5571083352</v>
      </c>
      <c r="AG95" s="2">
        <f>+AD95*F95</f>
        <v>42130356.919043407</v>
      </c>
      <c r="AH95" s="2">
        <f>+AE95*F95</f>
        <v>5898249.9686660776</v>
      </c>
      <c r="AI95" s="2">
        <f>+AF95*F95</f>
        <v>14745624.921665192</v>
      </c>
      <c r="AJ95" s="2">
        <f>SUM(AG95:AI95)</f>
        <v>62774231.809374675</v>
      </c>
      <c r="AK95" s="2">
        <f>+AD95*G95</f>
        <v>42130356.919043407</v>
      </c>
      <c r="AL95" s="2">
        <f>+AE95*G95</f>
        <v>5898249.9686660776</v>
      </c>
      <c r="AM95" s="2">
        <f>+AF95*G95</f>
        <v>14745624.921665192</v>
      </c>
      <c r="AN95" s="155">
        <f>SUM(AK95:AM95)</f>
        <v>62774231.809374675</v>
      </c>
      <c r="AQ95" s="145" t="s">
        <v>525</v>
      </c>
      <c r="AU95" s="8" t="str">
        <f>+K95</f>
        <v>Bao gồm</v>
      </c>
      <c r="AV95" s="8">
        <f>+L95</f>
        <v>26537135.877452388</v>
      </c>
      <c r="AW95" s="2">
        <f>+M95</f>
        <v>26537135.877452388</v>
      </c>
      <c r="AX95" s="8">
        <f>F95*AW95</f>
        <v>42130356.919043407</v>
      </c>
      <c r="AY95" s="8">
        <f>IF(AQ95="CT",7%,5%)*AX95</f>
        <v>2949124.9843330388</v>
      </c>
      <c r="AZ95" s="8">
        <f>AX95*2%</f>
        <v>842607.13838086813</v>
      </c>
      <c r="BA95" s="8">
        <f>IF(BB95&gt;0,0,AX95*5%)</f>
        <v>0</v>
      </c>
      <c r="BB95" s="8">
        <f>(AX95-BG95)*35%</f>
        <v>14745624.921665192</v>
      </c>
      <c r="BC95" s="8">
        <f>+AX95+AY95+AZ95+BA95+BB95</f>
        <v>60667713.963422507</v>
      </c>
      <c r="BD95" s="8">
        <f>AX95-AT95</f>
        <v>42130356.919043407</v>
      </c>
      <c r="BE95" s="2"/>
      <c r="BF95" s="8"/>
      <c r="BH95" s="2"/>
    </row>
    <row r="96" spans="1:60" ht="34" hidden="1" outlineLevel="1" x14ac:dyDescent="0.2">
      <c r="A96" s="1" t="s">
        <v>1494</v>
      </c>
      <c r="B96" s="82">
        <v>78</v>
      </c>
      <c r="C96" s="144" t="s">
        <v>1493</v>
      </c>
      <c r="D96" s="144"/>
      <c r="E96" s="82" t="s">
        <v>104</v>
      </c>
      <c r="F96" s="143">
        <v>87.816999999999993</v>
      </c>
      <c r="G96" s="142">
        <f>+[2]THKL!F95</f>
        <v>87.816999999999993</v>
      </c>
      <c r="H96" s="132"/>
      <c r="I96" s="132"/>
      <c r="J96" s="132"/>
      <c r="K96" s="156" t="str">
        <f>$K$52</f>
        <v>Bao gồm</v>
      </c>
      <c r="L96" s="157">
        <f>$L$52</f>
        <v>2257954.2267777775</v>
      </c>
      <c r="M96" s="157">
        <f>SUM(K96:L96)</f>
        <v>2257954.2267777775</v>
      </c>
      <c r="N96" s="83">
        <f>IF(V96&lt;&gt;"VTC VHm",_xlfn.XLOOKUP(Z96,$AC$4015:$AC$4035,$AD$4015:$AD$4035,0)*M96,_xlfn.XLOOKUP(Z96,$AC$4015:$AC$4035,$AD$4015:$AD$4035,0)*L96)</f>
        <v>790283.97937222209</v>
      </c>
      <c r="O96" s="83">
        <f>IF(V96&lt;&gt;"VTC VHm",_xlfn.XLOOKUP(Z96,$AC$4015:$AC$4035,$AE$4015:$AE$4035,0)*M96,_xlfn.XLOOKUP(Z96,$AC$4015:$AC$4035,$AE$4015:$AE$4035,0)*L96)</f>
        <v>0</v>
      </c>
      <c r="P96" s="83">
        <f>SUM(N96:O96)</f>
        <v>790283.97937222209</v>
      </c>
      <c r="Q96" s="157">
        <f>M96*G96</f>
        <v>198286766.33294407</v>
      </c>
      <c r="R96" s="157">
        <f>G96*P96</f>
        <v>69400368.216530427</v>
      </c>
      <c r="S96" s="83">
        <f>SUM(Q96:R96)</f>
        <v>267687134.54947448</v>
      </c>
      <c r="T96" s="156" t="s">
        <v>50</v>
      </c>
      <c r="U96" s="132"/>
      <c r="V96" s="132"/>
      <c r="W96" s="132"/>
      <c r="X96" s="44" t="s">
        <v>33</v>
      </c>
      <c r="Y96" s="44"/>
      <c r="Z96" s="44" t="s">
        <v>16</v>
      </c>
      <c r="AA96" s="44" t="s">
        <v>80</v>
      </c>
      <c r="AB96" s="2">
        <v>2789166.1083356813</v>
      </c>
      <c r="AC96" s="2">
        <v>244936200.1357145</v>
      </c>
      <c r="AD96" s="2">
        <f>+M96</f>
        <v>2257954.2267777775</v>
      </c>
      <c r="AE96" s="2">
        <f>+AD96*14%</f>
        <v>316113.5917488889</v>
      </c>
      <c r="AF96" s="155">
        <f>+AD96*35%</f>
        <v>790283.97937222209</v>
      </c>
      <c r="AG96" s="2">
        <f>+AD96*F96</f>
        <v>198286766.33294407</v>
      </c>
      <c r="AH96" s="2">
        <f>+AE96*F96</f>
        <v>27760147.286612175</v>
      </c>
      <c r="AI96" s="2">
        <f>+AF96*F96</f>
        <v>69400368.216530427</v>
      </c>
      <c r="AJ96" s="2">
        <f>SUM(AG96:AI96)</f>
        <v>295447281.83608669</v>
      </c>
      <c r="AK96" s="2">
        <f>+AD96*G96</f>
        <v>198286766.33294407</v>
      </c>
      <c r="AL96" s="2">
        <f>+AE96*G96</f>
        <v>27760147.286612175</v>
      </c>
      <c r="AM96" s="2">
        <f>+AF96*G96</f>
        <v>69400368.216530427</v>
      </c>
      <c r="AN96" s="155">
        <f>SUM(AK96:AM96)</f>
        <v>295447281.83608669</v>
      </c>
      <c r="AQ96" s="145" t="s">
        <v>525</v>
      </c>
      <c r="AU96" s="8">
        <f>+BH96</f>
        <v>250000</v>
      </c>
      <c r="AV96" s="8">
        <f>+L96</f>
        <v>2257954.2267777775</v>
      </c>
      <c r="AW96" s="2">
        <f>+AU96+AV96</f>
        <v>2507954.2267777775</v>
      </c>
      <c r="AX96" s="8">
        <f>F96*AW96</f>
        <v>220241016.33294407</v>
      </c>
      <c r="AY96" s="8">
        <f>IF(AQ96="CT",7%,5%)*AX96</f>
        <v>15416871.143306086</v>
      </c>
      <c r="AZ96" s="8">
        <f>AX96*2%</f>
        <v>4404820.3266588813</v>
      </c>
      <c r="BA96" s="8">
        <f>IF(BB96&gt;0,0,AX96*5%)</f>
        <v>0</v>
      </c>
      <c r="BB96" s="8">
        <f>(AX96-BG96)*35%</f>
        <v>77084355.716530412</v>
      </c>
      <c r="BC96" s="8">
        <f>+AX96+AY96+AZ96+BA96+BB96</f>
        <v>317147063.51943946</v>
      </c>
      <c r="BD96" s="8">
        <f>AX96-AT96</f>
        <v>220241016.33294407</v>
      </c>
      <c r="BE96" s="2"/>
      <c r="BF96" s="8"/>
      <c r="BH96" s="2">
        <v>250000</v>
      </c>
    </row>
    <row r="97" spans="1:60" ht="51" hidden="1" outlineLevel="1" x14ac:dyDescent="0.2">
      <c r="A97" s="1" t="s">
        <v>1492</v>
      </c>
      <c r="B97" s="82">
        <v>79</v>
      </c>
      <c r="C97" s="144" t="s">
        <v>126</v>
      </c>
      <c r="D97" s="281"/>
      <c r="E97" s="82" t="s">
        <v>91</v>
      </c>
      <c r="F97" s="143">
        <v>2.4479000000000002</v>
      </c>
      <c r="G97" s="142">
        <f>+[2]THKL!F96</f>
        <v>2.4479000000000002</v>
      </c>
      <c r="H97" s="132"/>
      <c r="I97" s="132"/>
      <c r="J97" s="132"/>
      <c r="K97" s="156">
        <f>$K$4010*1000</f>
        <v>15050000</v>
      </c>
      <c r="L97" s="157">
        <f>'[3]BDG (XD)'!$AA$967*1000</f>
        <v>7690671</v>
      </c>
      <c r="M97" s="157">
        <f>SUM(K97:L97)</f>
        <v>22740671</v>
      </c>
      <c r="N97" s="83">
        <f>IF(V97&lt;&gt;"VTC VHm",_xlfn.XLOOKUP(Z97,$AC$4015:$AC$4035,$AD$4015:$AD$4035,0)*M97,_xlfn.XLOOKUP(Z97,$AC$4015:$AC$4035,$AD$4015:$AD$4035,0)*L97)</f>
        <v>2691734.8499999996</v>
      </c>
      <c r="O97" s="83">
        <f>IF(V97&lt;&gt;"VTC VHm",_xlfn.XLOOKUP(Z97,$AC$4015:$AC$4035,$AE$4015:$AE$4035,0)*M97,_xlfn.XLOOKUP(Z97,$AC$4015:$AC$4035,$AE$4015:$AE$4035,0)*L97)</f>
        <v>0</v>
      </c>
      <c r="P97" s="83">
        <f>SUM(N97:O97)</f>
        <v>2691734.8499999996</v>
      </c>
      <c r="Q97" s="157">
        <f>M97*G97</f>
        <v>55666888.540900007</v>
      </c>
      <c r="R97" s="157">
        <f>G97*P97</f>
        <v>6589097.7393149994</v>
      </c>
      <c r="S97" s="83">
        <f>SUM(Q97:R97)</f>
        <v>62255986.28021501</v>
      </c>
      <c r="T97" s="156" t="s">
        <v>50</v>
      </c>
      <c r="U97" s="132"/>
      <c r="V97" s="82" t="s">
        <v>34</v>
      </c>
      <c r="W97" s="132"/>
      <c r="X97" s="44" t="s">
        <v>33</v>
      </c>
      <c r="Y97" s="44"/>
      <c r="Z97" s="44" t="s">
        <v>16</v>
      </c>
      <c r="AA97" s="44" t="s">
        <v>80</v>
      </c>
      <c r="AB97" s="2">
        <v>24555398.346385501</v>
      </c>
      <c r="AC97" s="2">
        <v>60109159.612117074</v>
      </c>
      <c r="AD97" s="2">
        <f>+M97</f>
        <v>22740671</v>
      </c>
      <c r="AE97" s="2">
        <f>+AD97*14%</f>
        <v>3183693.9400000004</v>
      </c>
      <c r="AF97" s="155">
        <f>+AD97*35%</f>
        <v>7959234.8499999996</v>
      </c>
      <c r="AG97" s="2">
        <f>+AD97*F97</f>
        <v>55666888.540900007</v>
      </c>
      <c r="AH97" s="2">
        <f>+AE97*F97</f>
        <v>7793364.3957260018</v>
      </c>
      <c r="AI97" s="2">
        <f>+AF97*F97</f>
        <v>19483410.989314999</v>
      </c>
      <c r="AJ97" s="2">
        <f>SUM(AG97:AI97)</f>
        <v>82943663.925941005</v>
      </c>
      <c r="AK97" s="2">
        <f>+AD97*G97</f>
        <v>55666888.540900007</v>
      </c>
      <c r="AL97" s="2">
        <f>+AE97*G97</f>
        <v>7793364.3957260018</v>
      </c>
      <c r="AM97" s="2">
        <f>+AF97*G97</f>
        <v>19483410.989314999</v>
      </c>
      <c r="AN97" s="155">
        <f>SUM(AK97:AM97)</f>
        <v>82943663.925941005</v>
      </c>
      <c r="AQ97" s="145" t="s">
        <v>525</v>
      </c>
      <c r="AU97" s="8">
        <f>+K97</f>
        <v>15050000</v>
      </c>
      <c r="AV97" s="8">
        <f>+L97</f>
        <v>7690671</v>
      </c>
      <c r="AW97" s="2">
        <f>+M97</f>
        <v>22740671</v>
      </c>
      <c r="AX97" s="8">
        <f>F97*AW97</f>
        <v>55666888.540900007</v>
      </c>
      <c r="AY97" s="8">
        <f>IF(AQ97="CT",7%,5%)*AX97</f>
        <v>3896682.1978630009</v>
      </c>
      <c r="AZ97" s="8">
        <f>AX97*2%</f>
        <v>1113337.7708180002</v>
      </c>
      <c r="BA97" s="8">
        <f>IF(BB97&gt;0,0,AX97*5%)</f>
        <v>0</v>
      </c>
      <c r="BB97" s="8">
        <f>(AX97-BG97)*35%</f>
        <v>6589097.7393150022</v>
      </c>
      <c r="BC97" s="8">
        <f>+AX97+AY97+AZ97+BA97+BB97</f>
        <v>67266006.248896003</v>
      </c>
      <c r="BD97" s="8">
        <f>AX97-AT97</f>
        <v>55666888.540900007</v>
      </c>
      <c r="BE97" s="2"/>
      <c r="BF97" s="8"/>
      <c r="BG97" s="7">
        <f>+K97*F97</f>
        <v>36840895</v>
      </c>
      <c r="BH97" s="2"/>
    </row>
    <row r="98" spans="1:60" ht="51" hidden="1" outlineLevel="1" x14ac:dyDescent="0.2">
      <c r="A98" s="1" t="s">
        <v>1491</v>
      </c>
      <c r="B98" s="82">
        <v>80</v>
      </c>
      <c r="C98" s="144" t="s">
        <v>125</v>
      </c>
      <c r="D98" s="281"/>
      <c r="E98" s="82" t="s">
        <v>91</v>
      </c>
      <c r="F98" s="143">
        <v>0.91110000000000002</v>
      </c>
      <c r="G98" s="142">
        <f>+[2]THKL!F97</f>
        <v>0.91110000000000002</v>
      </c>
      <c r="H98" s="132"/>
      <c r="I98" s="132"/>
      <c r="J98" s="132"/>
      <c r="K98" s="156">
        <f>$L$4010*1000</f>
        <v>15266666.666666666</v>
      </c>
      <c r="L98" s="157">
        <f>'[3]BDG (XD)'!$AA$967*1000</f>
        <v>7690671</v>
      </c>
      <c r="M98" s="157">
        <f>SUM(K98:L98)</f>
        <v>22957337.666666664</v>
      </c>
      <c r="N98" s="83">
        <f>IF(V98&lt;&gt;"VTC VHm",_xlfn.XLOOKUP(Z98,$AC$4015:$AC$4035,$AD$4015:$AD$4035,0)*M98,_xlfn.XLOOKUP(Z98,$AC$4015:$AC$4035,$AD$4015:$AD$4035,0)*L98)</f>
        <v>2691734.8499999996</v>
      </c>
      <c r="O98" s="83">
        <f>IF(V98&lt;&gt;"VTC VHm",_xlfn.XLOOKUP(Z98,$AC$4015:$AC$4035,$AE$4015:$AE$4035,0)*M98,_xlfn.XLOOKUP(Z98,$AC$4015:$AC$4035,$AE$4015:$AE$4035,0)*L98)</f>
        <v>0</v>
      </c>
      <c r="P98" s="83">
        <f>SUM(N98:O98)</f>
        <v>2691734.8499999996</v>
      </c>
      <c r="Q98" s="157">
        <f>M98*G98</f>
        <v>20916430.348099999</v>
      </c>
      <c r="R98" s="157">
        <f>G98*P98</f>
        <v>2452439.6218349999</v>
      </c>
      <c r="S98" s="83">
        <f>SUM(Q98:R98)</f>
        <v>23368869.969935</v>
      </c>
      <c r="T98" s="156" t="s">
        <v>50</v>
      </c>
      <c r="U98" s="132"/>
      <c r="V98" s="82" t="s">
        <v>34</v>
      </c>
      <c r="W98" s="132"/>
      <c r="X98" s="44" t="s">
        <v>33</v>
      </c>
      <c r="Y98" s="44"/>
      <c r="Z98" s="44" t="s">
        <v>16</v>
      </c>
      <c r="AA98" s="44" t="s">
        <v>80</v>
      </c>
      <c r="AB98" s="2">
        <v>22661030.35692177</v>
      </c>
      <c r="AC98" s="2">
        <v>20646464.758191425</v>
      </c>
      <c r="AD98" s="2">
        <f>+M98</f>
        <v>22957337.666666664</v>
      </c>
      <c r="AE98" s="2">
        <f>+AD98*14%</f>
        <v>3214027.2733333334</v>
      </c>
      <c r="AF98" s="155">
        <f>+AD98*35%</f>
        <v>8035068.1833333317</v>
      </c>
      <c r="AG98" s="2">
        <f>+AD98*F98</f>
        <v>20916430.348099999</v>
      </c>
      <c r="AH98" s="2">
        <f>+AE98*F98</f>
        <v>2928300.2487340001</v>
      </c>
      <c r="AI98" s="2">
        <f>+AF98*F98</f>
        <v>7320750.621834999</v>
      </c>
      <c r="AJ98" s="2">
        <f>SUM(AG98:AI98)</f>
        <v>31165481.218668997</v>
      </c>
      <c r="AK98" s="2">
        <f>+AD98*G98</f>
        <v>20916430.348099999</v>
      </c>
      <c r="AL98" s="2">
        <f>+AE98*G98</f>
        <v>2928300.2487340001</v>
      </c>
      <c r="AM98" s="2">
        <f>+AF98*G98</f>
        <v>7320750.621834999</v>
      </c>
      <c r="AN98" s="155">
        <f>SUM(AK98:AM98)</f>
        <v>31165481.218668997</v>
      </c>
      <c r="AQ98" s="145" t="s">
        <v>525</v>
      </c>
      <c r="AU98" s="8">
        <f>+K98</f>
        <v>15266666.666666666</v>
      </c>
      <c r="AV98" s="8">
        <f>+L98</f>
        <v>7690671</v>
      </c>
      <c r="AW98" s="2">
        <f>+M98</f>
        <v>22957337.666666664</v>
      </c>
      <c r="AX98" s="8">
        <f>F98*AW98</f>
        <v>20916430.348099999</v>
      </c>
      <c r="AY98" s="8">
        <f>IF(AQ98="CT",7%,5%)*AX98</f>
        <v>1464150.1243670001</v>
      </c>
      <c r="AZ98" s="8">
        <f>AX98*2%</f>
        <v>418328.60696200002</v>
      </c>
      <c r="BA98" s="8">
        <f>IF(BB98&gt;0,0,AX98*5%)</f>
        <v>0</v>
      </c>
      <c r="BB98" s="8">
        <f>(AX98-BG98)*35%</f>
        <v>2452439.6218349994</v>
      </c>
      <c r="BC98" s="8">
        <f>+AX98+AY98+AZ98+BA98+BB98</f>
        <v>25251348.701263998</v>
      </c>
      <c r="BD98" s="8">
        <f>AX98-AT98</f>
        <v>20916430.348099999</v>
      </c>
      <c r="BE98" s="2"/>
      <c r="BF98" s="8"/>
      <c r="BG98" s="7">
        <f>+K98*F98</f>
        <v>13909460</v>
      </c>
      <c r="BH98" s="2"/>
    </row>
    <row r="99" spans="1:60" ht="51" hidden="1" outlineLevel="1" x14ac:dyDescent="0.2">
      <c r="A99" s="1" t="s">
        <v>1490</v>
      </c>
      <c r="B99" s="82">
        <v>81</v>
      </c>
      <c r="C99" s="144" t="s">
        <v>1489</v>
      </c>
      <c r="D99" s="144"/>
      <c r="E99" s="82" t="s">
        <v>91</v>
      </c>
      <c r="F99" s="143">
        <v>11.176500000000001</v>
      </c>
      <c r="G99" s="142">
        <f>+[2]THKL!F98</f>
        <v>11.176500000000001</v>
      </c>
      <c r="H99" s="132"/>
      <c r="I99" s="132"/>
      <c r="J99" s="132"/>
      <c r="K99" s="156">
        <f>$L$4010*1000</f>
        <v>15266666.666666666</v>
      </c>
      <c r="L99" s="157">
        <f>'[3]BDG (XD)'!$AA$967*1000</f>
        <v>7690671</v>
      </c>
      <c r="M99" s="157">
        <f>SUM(K99:L99)</f>
        <v>22957337.666666664</v>
      </c>
      <c r="N99" s="83">
        <f>IF(V99&lt;&gt;"VTC VHm",_xlfn.XLOOKUP(Z99,$AC$4015:$AC$4035,$AD$4015:$AD$4035,0)*M99,_xlfn.XLOOKUP(Z99,$AC$4015:$AC$4035,$AD$4015:$AD$4035,0)*L99)</f>
        <v>2691734.8499999996</v>
      </c>
      <c r="O99" s="83">
        <f>IF(V99&lt;&gt;"VTC VHm",_xlfn.XLOOKUP(Z99,$AC$4015:$AC$4035,$AE$4015:$AE$4035,0)*M99,_xlfn.XLOOKUP(Z99,$AC$4015:$AC$4035,$AE$4015:$AE$4035,0)*L99)</f>
        <v>0</v>
      </c>
      <c r="P99" s="83">
        <f>SUM(N99:O99)</f>
        <v>2691734.8499999996</v>
      </c>
      <c r="Q99" s="157">
        <f>M99*G99</f>
        <v>256582684.43149999</v>
      </c>
      <c r="R99" s="157">
        <f>G99*P99</f>
        <v>30084174.551024999</v>
      </c>
      <c r="S99" s="83">
        <f>SUM(Q99:R99)</f>
        <v>286666858.98252499</v>
      </c>
      <c r="T99" s="156" t="s">
        <v>50</v>
      </c>
      <c r="U99" s="132"/>
      <c r="V99" s="82" t="s">
        <v>34</v>
      </c>
      <c r="W99" s="132"/>
      <c r="X99" s="44" t="s">
        <v>33</v>
      </c>
      <c r="Y99" s="44"/>
      <c r="Z99" s="44" t="s">
        <v>16</v>
      </c>
      <c r="AA99" s="44" t="s">
        <v>80</v>
      </c>
      <c r="AB99" s="2">
        <v>22470510.09680004</v>
      </c>
      <c r="AC99" s="2">
        <v>251141656.09688568</v>
      </c>
      <c r="AD99" s="2">
        <f>+M99</f>
        <v>22957337.666666664</v>
      </c>
      <c r="AE99" s="2">
        <f>+AD99*14%</f>
        <v>3214027.2733333334</v>
      </c>
      <c r="AF99" s="155">
        <f>+AD99*35%</f>
        <v>8035068.1833333317</v>
      </c>
      <c r="AG99" s="2">
        <f>+AD99*F99</f>
        <v>256582684.43149999</v>
      </c>
      <c r="AH99" s="2">
        <f>+AE99*F99</f>
        <v>35921575.820410006</v>
      </c>
      <c r="AI99" s="2">
        <f>+AF99*F99</f>
        <v>89803939.551024988</v>
      </c>
      <c r="AJ99" s="2">
        <f>SUM(AG99:AI99)</f>
        <v>382308199.80293494</v>
      </c>
      <c r="AK99" s="2">
        <f>+AD99*G99</f>
        <v>256582684.43149999</v>
      </c>
      <c r="AL99" s="2">
        <f>+AE99*G99</f>
        <v>35921575.820410006</v>
      </c>
      <c r="AM99" s="2">
        <f>+AF99*G99</f>
        <v>89803939.551024988</v>
      </c>
      <c r="AN99" s="155">
        <f>SUM(AK99:AM99)</f>
        <v>382308199.80293494</v>
      </c>
      <c r="AQ99" s="145" t="s">
        <v>525</v>
      </c>
      <c r="AU99" s="8">
        <f>+K99</f>
        <v>15266666.666666666</v>
      </c>
      <c r="AV99" s="8">
        <f>+L99</f>
        <v>7690671</v>
      </c>
      <c r="AW99" s="2">
        <f>+M99</f>
        <v>22957337.666666664</v>
      </c>
      <c r="AX99" s="8">
        <f>F99*AW99</f>
        <v>256582684.43149999</v>
      </c>
      <c r="AY99" s="8">
        <f>IF(AQ99="CT",7%,5%)*AX99</f>
        <v>17960787.910204999</v>
      </c>
      <c r="AZ99" s="8">
        <f>AX99*2%</f>
        <v>5131653.6886299998</v>
      </c>
      <c r="BA99" s="8">
        <f>IF(BB99&gt;0,0,AX99*5%)</f>
        <v>0</v>
      </c>
      <c r="BB99" s="8">
        <f>(AX99-BG99)*35%</f>
        <v>30084174.551024992</v>
      </c>
      <c r="BC99" s="8">
        <f>+AX99+AY99+AZ99+BA99+BB99</f>
        <v>309759300.58135992</v>
      </c>
      <c r="BD99" s="8">
        <f>AX99-AT99</f>
        <v>256582684.43149999</v>
      </c>
      <c r="BE99" s="2"/>
      <c r="BF99" s="8"/>
      <c r="BG99" s="7">
        <f>+K99*F99</f>
        <v>170627900</v>
      </c>
      <c r="BH99" s="2"/>
    </row>
    <row r="100" spans="1:60" ht="17" hidden="1" outlineLevel="1" x14ac:dyDescent="0.2">
      <c r="A100" s="1" t="s">
        <v>1488</v>
      </c>
      <c r="B100" s="82">
        <v>82</v>
      </c>
      <c r="C100" s="144" t="s">
        <v>1487</v>
      </c>
      <c r="D100" s="144"/>
      <c r="E100" s="82" t="s">
        <v>120</v>
      </c>
      <c r="F100" s="143">
        <v>5.8539000000000003</v>
      </c>
      <c r="G100" s="142">
        <f>+[2]THKL!F99</f>
        <v>5.8539000000000003</v>
      </c>
      <c r="H100" s="132"/>
      <c r="I100" s="132"/>
      <c r="J100" s="132"/>
      <c r="K100" s="156" t="s">
        <v>89</v>
      </c>
      <c r="L100" s="157">
        <f>'[3]BDG (XD)'!$AA$955*100</f>
        <v>26537135.877452388</v>
      </c>
      <c r="M100" s="157">
        <f>SUM(K100:L100)</f>
        <v>26537135.877452388</v>
      </c>
      <c r="N100" s="83">
        <f>IF(V100&lt;&gt;"VTC VHm",_xlfn.XLOOKUP(Z100,$AC$4015:$AC$4035,$AD$4015:$AD$4035,0)*M100,_xlfn.XLOOKUP(Z100,$AC$4015:$AC$4035,$AD$4015:$AD$4035,0)*L100)</f>
        <v>9287997.5571083352</v>
      </c>
      <c r="O100" s="83">
        <f>IF(V100&lt;&gt;"VTC VHm",_xlfn.XLOOKUP(Z100,$AC$4015:$AC$4035,$AE$4015:$AE$4035,0)*M100,_xlfn.XLOOKUP(Z100,$AC$4015:$AC$4035,$AE$4015:$AE$4035,0)*L100)</f>
        <v>0</v>
      </c>
      <c r="P100" s="83">
        <f>SUM(N100:O100)</f>
        <v>9287997.5571083352</v>
      </c>
      <c r="Q100" s="157">
        <f>M100*G100</f>
        <v>155345739.71301854</v>
      </c>
      <c r="R100" s="157">
        <f>G100*P100</f>
        <v>54371008.899556488</v>
      </c>
      <c r="S100" s="83">
        <f>SUM(Q100:R100)</f>
        <v>209716748.61257502</v>
      </c>
      <c r="T100" s="156" t="s">
        <v>50</v>
      </c>
      <c r="U100" s="132"/>
      <c r="V100" s="132"/>
      <c r="W100" s="132"/>
      <c r="X100" s="44" t="s">
        <v>33</v>
      </c>
      <c r="Y100" s="44"/>
      <c r="Z100" s="44" t="s">
        <v>16</v>
      </c>
      <c r="AA100" s="44" t="s">
        <v>80</v>
      </c>
      <c r="AB100" s="2">
        <v>14865402.613601761</v>
      </c>
      <c r="AC100" s="2">
        <v>87020580.359763354</v>
      </c>
      <c r="AD100" s="2">
        <f>+M100</f>
        <v>26537135.877452388</v>
      </c>
      <c r="AE100" s="2">
        <f>+AD100*14%</f>
        <v>3715199.0228433348</v>
      </c>
      <c r="AF100" s="155">
        <f>+AD100*35%</f>
        <v>9287997.5571083352</v>
      </c>
      <c r="AG100" s="2">
        <f>+AD100*F100</f>
        <v>155345739.71301854</v>
      </c>
      <c r="AH100" s="2">
        <f>+AE100*F100</f>
        <v>21748403.5598226</v>
      </c>
      <c r="AI100" s="2">
        <f>+AF100*F100</f>
        <v>54371008.899556488</v>
      </c>
      <c r="AJ100" s="2">
        <f>SUM(AG100:AI100)</f>
        <v>231465152.17239761</v>
      </c>
      <c r="AK100" s="2">
        <f>+AD100*G100</f>
        <v>155345739.71301854</v>
      </c>
      <c r="AL100" s="2">
        <f>+AE100*G100</f>
        <v>21748403.5598226</v>
      </c>
      <c r="AM100" s="2">
        <f>+AF100*G100</f>
        <v>54371008.899556488</v>
      </c>
      <c r="AN100" s="155">
        <f>SUM(AK100:AM100)</f>
        <v>231465152.17239761</v>
      </c>
      <c r="AQ100" s="145" t="s">
        <v>525</v>
      </c>
      <c r="AU100" s="8" t="str">
        <f>+K100</f>
        <v>Bao gồm</v>
      </c>
      <c r="AV100" s="8">
        <f>+L100</f>
        <v>26537135.877452388</v>
      </c>
      <c r="AW100" s="2">
        <f>+M100</f>
        <v>26537135.877452388</v>
      </c>
      <c r="AX100" s="8">
        <f>F100*AW100</f>
        <v>155345739.71301854</v>
      </c>
      <c r="AY100" s="8">
        <f>IF(AQ100="CT",7%,5%)*AX100</f>
        <v>10874201.779911298</v>
      </c>
      <c r="AZ100" s="8">
        <f>AX100*2%</f>
        <v>3106914.794260371</v>
      </c>
      <c r="BA100" s="8">
        <f>IF(BB100&gt;0,0,AX100*5%)</f>
        <v>0</v>
      </c>
      <c r="BB100" s="8">
        <f>(AX100-BG100)*35%</f>
        <v>54371008.899556488</v>
      </c>
      <c r="BC100" s="8">
        <f>+AX100+AY100+AZ100+BA100+BB100</f>
        <v>223697865.18674672</v>
      </c>
      <c r="BD100" s="8">
        <f>AX100-AT100</f>
        <v>155345739.71301854</v>
      </c>
      <c r="BE100" s="2"/>
      <c r="BF100" s="8"/>
      <c r="BH100" s="2"/>
    </row>
    <row r="101" spans="1:60" ht="34" hidden="1" outlineLevel="1" x14ac:dyDescent="0.2">
      <c r="A101" s="1" t="s">
        <v>1486</v>
      </c>
      <c r="B101" s="82">
        <v>83</v>
      </c>
      <c r="C101" s="144" t="s">
        <v>1485</v>
      </c>
      <c r="D101" s="144"/>
      <c r="E101" s="82" t="s">
        <v>104</v>
      </c>
      <c r="F101" s="143">
        <v>24.827400000000001</v>
      </c>
      <c r="G101" s="142">
        <f>+[2]THKL!F100</f>
        <v>24.827400000000001</v>
      </c>
      <c r="H101" s="132"/>
      <c r="I101" s="132"/>
      <c r="J101" s="132"/>
      <c r="K101" s="156" t="str">
        <f>$K$68</f>
        <v>Bao gồm</v>
      </c>
      <c r="L101" s="157">
        <f>$L$68</f>
        <v>2305922.222222222</v>
      </c>
      <c r="M101" s="157">
        <f>SUM(K101:L101)</f>
        <v>2305922.222222222</v>
      </c>
      <c r="N101" s="83">
        <f>IF(V101&lt;&gt;"VTC VHm",_xlfn.XLOOKUP(Z101,$AC$4015:$AC$4035,$AD$4015:$AD$4035,0)*M101,_xlfn.XLOOKUP(Z101,$AC$4015:$AC$4035,$AD$4015:$AD$4035,0)*L101)</f>
        <v>807072.77777777764</v>
      </c>
      <c r="O101" s="83">
        <f>IF(V101&lt;&gt;"VTC VHm",_xlfn.XLOOKUP(Z101,$AC$4015:$AC$4035,$AE$4015:$AE$4035,0)*M101,_xlfn.XLOOKUP(Z101,$AC$4015:$AC$4035,$AE$4015:$AE$4035,0)*L101)</f>
        <v>0</v>
      </c>
      <c r="P101" s="83">
        <f>SUM(N101:O101)</f>
        <v>807072.77777777764</v>
      </c>
      <c r="Q101" s="157">
        <f>M101*G101</f>
        <v>57250053.379999995</v>
      </c>
      <c r="R101" s="157">
        <f>G101*P101</f>
        <v>20037518.682999998</v>
      </c>
      <c r="S101" s="83">
        <f>SUM(Q101:R101)</f>
        <v>77287572.062999994</v>
      </c>
      <c r="T101" s="125" t="s">
        <v>103</v>
      </c>
      <c r="U101" s="132"/>
      <c r="V101" s="132"/>
      <c r="W101" s="132"/>
      <c r="X101" s="44" t="s">
        <v>33</v>
      </c>
      <c r="Y101" s="44"/>
      <c r="Z101" s="44" t="s">
        <v>16</v>
      </c>
      <c r="AA101" s="44" t="s">
        <v>80</v>
      </c>
      <c r="AB101" s="2">
        <v>2585376.4265619107</v>
      </c>
      <c r="AC101" s="2">
        <v>64188174.692823179</v>
      </c>
      <c r="AD101" s="2">
        <f>+M101</f>
        <v>2305922.222222222</v>
      </c>
      <c r="AE101" s="2">
        <f>+AD101*14%</f>
        <v>322829.11111111112</v>
      </c>
      <c r="AF101" s="155">
        <f>+AD101*35%</f>
        <v>807072.77777777764</v>
      </c>
      <c r="AG101" s="2">
        <f>+AD101*F101</f>
        <v>57250053.379999995</v>
      </c>
      <c r="AH101" s="2">
        <f>+AE101*F101</f>
        <v>8015007.4732000008</v>
      </c>
      <c r="AI101" s="2">
        <f>+AF101*F101</f>
        <v>20037518.682999998</v>
      </c>
      <c r="AJ101" s="2">
        <f>SUM(AG101:AI101)</f>
        <v>85302579.536199987</v>
      </c>
      <c r="AK101" s="2">
        <f>+AD101*G101</f>
        <v>57250053.379999995</v>
      </c>
      <c r="AL101" s="2">
        <f>+AE101*G101</f>
        <v>8015007.4732000008</v>
      </c>
      <c r="AM101" s="2">
        <f>+AF101*G101</f>
        <v>20037518.682999998</v>
      </c>
      <c r="AN101" s="155">
        <f>SUM(AK101:AM101)</f>
        <v>85302579.536199987</v>
      </c>
      <c r="AQ101" s="145" t="s">
        <v>525</v>
      </c>
      <c r="AU101" s="8">
        <f>+BH101</f>
        <v>250000</v>
      </c>
      <c r="AV101" s="8">
        <f>+L101</f>
        <v>2305922.222222222</v>
      </c>
      <c r="AW101" s="2">
        <f>+AU101+AV101</f>
        <v>2555922.222222222</v>
      </c>
      <c r="AX101" s="8">
        <f>F101*AW101</f>
        <v>63456903.379999995</v>
      </c>
      <c r="AY101" s="8">
        <f>IF(AQ101="CT",7%,5%)*AX101</f>
        <v>4441983.2366000004</v>
      </c>
      <c r="AZ101" s="8">
        <f>AX101*2%</f>
        <v>1269138.0676</v>
      </c>
      <c r="BA101" s="8">
        <f>IF(BB101&gt;0,0,AX101*5%)</f>
        <v>0</v>
      </c>
      <c r="BB101" s="8">
        <f>(AX101-BG101)*35%</f>
        <v>22209916.182999998</v>
      </c>
      <c r="BC101" s="8">
        <f>+AX101+AY101+AZ101+BA101+BB101</f>
        <v>91377940.867199987</v>
      </c>
      <c r="BD101" s="8">
        <f>AX101-AT101</f>
        <v>63456903.379999995</v>
      </c>
      <c r="BE101" s="2"/>
      <c r="BF101" s="8"/>
      <c r="BH101" s="2">
        <v>250000</v>
      </c>
    </row>
    <row r="102" spans="1:60" ht="34" hidden="1" outlineLevel="1" x14ac:dyDescent="0.2">
      <c r="A102" s="1" t="s">
        <v>1096</v>
      </c>
      <c r="B102" s="82">
        <v>84</v>
      </c>
      <c r="C102" s="144" t="s">
        <v>138</v>
      </c>
      <c r="D102" s="144"/>
      <c r="E102" s="82" t="s">
        <v>91</v>
      </c>
      <c r="F102" s="143">
        <v>0.13739999999999999</v>
      </c>
      <c r="G102" s="142">
        <f>+[2]THKL!F101</f>
        <v>0.13739999999999999</v>
      </c>
      <c r="H102" s="132"/>
      <c r="I102" s="132"/>
      <c r="J102" s="132"/>
      <c r="K102" s="156">
        <f>$K$4010*1000</f>
        <v>15050000</v>
      </c>
      <c r="L102" s="157">
        <f>'[3]BDG (XD)'!$AA$962*1000</f>
        <v>7690671</v>
      </c>
      <c r="M102" s="157">
        <f>SUM(K102:L102)</f>
        <v>22740671</v>
      </c>
      <c r="N102" s="83">
        <f>IF(V102&lt;&gt;"VTC VHm",_xlfn.XLOOKUP(Z102,$AC$4015:$AC$4035,$AD$4015:$AD$4035,0)*M102,_xlfn.XLOOKUP(Z102,$AC$4015:$AC$4035,$AD$4015:$AD$4035,0)*L102)</f>
        <v>2691734.8499999996</v>
      </c>
      <c r="O102" s="83">
        <f>IF(V102&lt;&gt;"VTC VHm",_xlfn.XLOOKUP(Z102,$AC$4015:$AC$4035,$AE$4015:$AE$4035,0)*M102,_xlfn.XLOOKUP(Z102,$AC$4015:$AC$4035,$AE$4015:$AE$4035,0)*L102)</f>
        <v>0</v>
      </c>
      <c r="P102" s="83">
        <f>SUM(N102:O102)</f>
        <v>2691734.8499999996</v>
      </c>
      <c r="Q102" s="157">
        <f>M102*G102</f>
        <v>3124568.1954000001</v>
      </c>
      <c r="R102" s="157">
        <f>G102*P102</f>
        <v>369844.36838999996</v>
      </c>
      <c r="S102" s="83">
        <f>SUM(Q102:R102)</f>
        <v>3494412.56379</v>
      </c>
      <c r="T102" s="156" t="s">
        <v>50</v>
      </c>
      <c r="U102" s="132"/>
      <c r="V102" s="82" t="s">
        <v>34</v>
      </c>
      <c r="W102" s="132"/>
      <c r="X102" s="44" t="s">
        <v>33</v>
      </c>
      <c r="Y102" s="44"/>
      <c r="Z102" s="44" t="s">
        <v>16</v>
      </c>
      <c r="AA102" s="44" t="s">
        <v>80</v>
      </c>
      <c r="AB102" s="2">
        <v>22922131.999585498</v>
      </c>
      <c r="AC102" s="2">
        <v>3149500.9367430471</v>
      </c>
      <c r="AD102" s="2">
        <f>+M102</f>
        <v>22740671</v>
      </c>
      <c r="AE102" s="2">
        <f>+AD102*14%</f>
        <v>3183693.9400000004</v>
      </c>
      <c r="AF102" s="155">
        <f>+AD102*35%</f>
        <v>7959234.8499999996</v>
      </c>
      <c r="AG102" s="2">
        <f>+AD102*F102</f>
        <v>3124568.1954000001</v>
      </c>
      <c r="AH102" s="2">
        <f>+AE102*F102</f>
        <v>437439.54735600005</v>
      </c>
      <c r="AI102" s="2">
        <f>+AF102*F102</f>
        <v>1093598.86839</v>
      </c>
      <c r="AJ102" s="2">
        <f>SUM(AG102:AI102)</f>
        <v>4655606.6111460002</v>
      </c>
      <c r="AK102" s="2">
        <f>+AD102*G102</f>
        <v>3124568.1954000001</v>
      </c>
      <c r="AL102" s="2">
        <f>+AE102*G102</f>
        <v>437439.54735600005</v>
      </c>
      <c r="AM102" s="2">
        <f>+AF102*G102</f>
        <v>1093598.86839</v>
      </c>
      <c r="AN102" s="155">
        <f>SUM(AK102:AM102)</f>
        <v>4655606.6111460002</v>
      </c>
      <c r="AQ102" s="145" t="s">
        <v>525</v>
      </c>
      <c r="AU102" s="8">
        <f>+K102</f>
        <v>15050000</v>
      </c>
      <c r="AV102" s="8">
        <f>+L102</f>
        <v>7690671</v>
      </c>
      <c r="AW102" s="2">
        <f>+M102</f>
        <v>22740671</v>
      </c>
      <c r="AX102" s="8">
        <f>F102*AW102</f>
        <v>3124568.1954000001</v>
      </c>
      <c r="AY102" s="8">
        <f>IF(AQ102="CT",7%,5%)*AX102</f>
        <v>218719.77367800003</v>
      </c>
      <c r="AZ102" s="8">
        <f>AX102*2%</f>
        <v>62491.363907999999</v>
      </c>
      <c r="BA102" s="8">
        <f>IF(BB102&gt;0,0,AX102*5%)</f>
        <v>0</v>
      </c>
      <c r="BB102" s="8">
        <f>(AX102-BG102)*35%</f>
        <v>369844.36839000002</v>
      </c>
      <c r="BC102" s="8">
        <f>+AX102+AY102+AZ102+BA102+BB102</f>
        <v>3775623.701376</v>
      </c>
      <c r="BD102" s="8">
        <f>AX102-AT102</f>
        <v>3124568.1954000001</v>
      </c>
      <c r="BE102" s="2"/>
      <c r="BF102" s="8"/>
      <c r="BG102" s="7">
        <f>+K102*F102</f>
        <v>2067870</v>
      </c>
      <c r="BH102" s="2"/>
    </row>
    <row r="103" spans="1:60" ht="34" hidden="1" outlineLevel="1" x14ac:dyDescent="0.2">
      <c r="A103" s="1" t="s">
        <v>1095</v>
      </c>
      <c r="B103" s="82">
        <v>85</v>
      </c>
      <c r="C103" s="144" t="s">
        <v>137</v>
      </c>
      <c r="D103" s="144"/>
      <c r="E103" s="82" t="s">
        <v>91</v>
      </c>
      <c r="F103" s="143">
        <v>3.6880000000000002</v>
      </c>
      <c r="G103" s="142">
        <f>+[2]THKL!F102</f>
        <v>3.6880000000000002</v>
      </c>
      <c r="H103" s="132"/>
      <c r="I103" s="132"/>
      <c r="J103" s="132"/>
      <c r="K103" s="156">
        <f>$L$4010*1000</f>
        <v>15266666.666666666</v>
      </c>
      <c r="L103" s="157">
        <f>'[3]BDG (XD)'!$AA$963*1000</f>
        <v>7690671</v>
      </c>
      <c r="M103" s="157">
        <f>SUM(K103:L103)</f>
        <v>22957337.666666664</v>
      </c>
      <c r="N103" s="83">
        <f>IF(V103&lt;&gt;"VTC VHm",_xlfn.XLOOKUP(Z103,$AC$4015:$AC$4035,$AD$4015:$AD$4035,0)*M103,_xlfn.XLOOKUP(Z103,$AC$4015:$AC$4035,$AD$4015:$AD$4035,0)*L103)</f>
        <v>2691734.8499999996</v>
      </c>
      <c r="O103" s="83">
        <f>IF(V103&lt;&gt;"VTC VHm",_xlfn.XLOOKUP(Z103,$AC$4015:$AC$4035,$AE$4015:$AE$4035,0)*M103,_xlfn.XLOOKUP(Z103,$AC$4015:$AC$4035,$AE$4015:$AE$4035,0)*L103)</f>
        <v>0</v>
      </c>
      <c r="P103" s="83">
        <f>SUM(N103:O103)</f>
        <v>2691734.8499999996</v>
      </c>
      <c r="Q103" s="157">
        <f>M103*G103</f>
        <v>84666661.314666659</v>
      </c>
      <c r="R103" s="157">
        <f>G103*P103</f>
        <v>9927118.1267999988</v>
      </c>
      <c r="S103" s="83">
        <f>SUM(Q103:R103)</f>
        <v>94593779.441466659</v>
      </c>
      <c r="T103" s="156" t="s">
        <v>50</v>
      </c>
      <c r="U103" s="132"/>
      <c r="V103" s="82" t="s">
        <v>34</v>
      </c>
      <c r="W103" s="132"/>
      <c r="X103" s="44" t="s">
        <v>33</v>
      </c>
      <c r="Y103" s="44"/>
      <c r="Z103" s="44" t="s">
        <v>16</v>
      </c>
      <c r="AA103" s="44" t="s">
        <v>80</v>
      </c>
      <c r="AB103" s="2">
        <v>22099173.197620202</v>
      </c>
      <c r="AC103" s="2">
        <v>81501750.752823308</v>
      </c>
      <c r="AD103" s="2">
        <f>+M103</f>
        <v>22957337.666666664</v>
      </c>
      <c r="AE103" s="2">
        <f>+AD103*14%</f>
        <v>3214027.2733333334</v>
      </c>
      <c r="AF103" s="155">
        <f>+AD103*35%</f>
        <v>8035068.1833333317</v>
      </c>
      <c r="AG103" s="2">
        <f>+AD103*F103</f>
        <v>84666661.314666659</v>
      </c>
      <c r="AH103" s="2">
        <f>+AE103*F103</f>
        <v>11853332.584053334</v>
      </c>
      <c r="AI103" s="2">
        <f>+AF103*F103</f>
        <v>29633331.460133329</v>
      </c>
      <c r="AJ103" s="2">
        <f>SUM(AG103:AI103)</f>
        <v>126153325.35885333</v>
      </c>
      <c r="AK103" s="2">
        <f>+AD103*G103</f>
        <v>84666661.314666659</v>
      </c>
      <c r="AL103" s="2">
        <f>+AE103*G103</f>
        <v>11853332.584053334</v>
      </c>
      <c r="AM103" s="2">
        <f>+AF103*G103</f>
        <v>29633331.460133329</v>
      </c>
      <c r="AN103" s="155">
        <f>SUM(AK103:AM103)</f>
        <v>126153325.35885333</v>
      </c>
      <c r="AQ103" s="145" t="s">
        <v>525</v>
      </c>
      <c r="AU103" s="8">
        <f>+K103</f>
        <v>15266666.666666666</v>
      </c>
      <c r="AV103" s="8">
        <f>+L103</f>
        <v>7690671</v>
      </c>
      <c r="AW103" s="2">
        <f>+M103</f>
        <v>22957337.666666664</v>
      </c>
      <c r="AX103" s="8">
        <f>F103*AW103</f>
        <v>84666661.314666659</v>
      </c>
      <c r="AY103" s="8">
        <f>IF(AQ103="CT",7%,5%)*AX103</f>
        <v>5926666.2920266669</v>
      </c>
      <c r="AZ103" s="8">
        <f>AX103*2%</f>
        <v>1693333.2262933331</v>
      </c>
      <c r="BA103" s="8">
        <f>IF(BB103&gt;0,0,AX103*5%)</f>
        <v>0</v>
      </c>
      <c r="BB103" s="8">
        <f>(AX103-BG103)*35%</f>
        <v>9927118.1267999969</v>
      </c>
      <c r="BC103" s="8">
        <f>+AX103+AY103+AZ103+BA103+BB103</f>
        <v>102213778.95978667</v>
      </c>
      <c r="BD103" s="8">
        <f>AX103-AT103</f>
        <v>84666661.314666659</v>
      </c>
      <c r="BE103" s="2"/>
      <c r="BF103" s="8"/>
      <c r="BG103" s="7">
        <f>+K103*F103</f>
        <v>56303466.666666664</v>
      </c>
      <c r="BH103" s="2"/>
    </row>
    <row r="104" spans="1:60" ht="17" hidden="1" outlineLevel="1" x14ac:dyDescent="0.2">
      <c r="A104" s="1" t="s">
        <v>1282</v>
      </c>
      <c r="B104" s="82">
        <v>86</v>
      </c>
      <c r="C104" s="144" t="s">
        <v>193</v>
      </c>
      <c r="D104" s="144"/>
      <c r="E104" s="82" t="s">
        <v>120</v>
      </c>
      <c r="F104" s="143">
        <v>1.7806</v>
      </c>
      <c r="G104" s="142">
        <f>+[2]THKL!F103</f>
        <v>1.7806</v>
      </c>
      <c r="H104" s="132"/>
      <c r="I104" s="132"/>
      <c r="J104" s="132"/>
      <c r="K104" s="156" t="s">
        <v>89</v>
      </c>
      <c r="L104" s="157">
        <f>'[3]BDG (XD)'!$AA$953*100</f>
        <v>26537135.877452388</v>
      </c>
      <c r="M104" s="157">
        <f>SUM(K104:L104)</f>
        <v>26537135.877452388</v>
      </c>
      <c r="N104" s="83">
        <f>IF(V104&lt;&gt;"VTC VHm",_xlfn.XLOOKUP(Z104,$AC$4015:$AC$4035,$AD$4015:$AD$4035,0)*M104,_xlfn.XLOOKUP(Z104,$AC$4015:$AC$4035,$AD$4015:$AD$4035,0)*L104)</f>
        <v>9287997.5571083352</v>
      </c>
      <c r="O104" s="83">
        <f>IF(V104&lt;&gt;"VTC VHm",_xlfn.XLOOKUP(Z104,$AC$4015:$AC$4035,$AE$4015:$AE$4035,0)*M104,_xlfn.XLOOKUP(Z104,$AC$4015:$AC$4035,$AE$4015:$AE$4035,0)*L104)</f>
        <v>0</v>
      </c>
      <c r="P104" s="83">
        <f>SUM(N104:O104)</f>
        <v>9287997.5571083352</v>
      </c>
      <c r="Q104" s="157">
        <f>M104*G104</f>
        <v>47252024.143391721</v>
      </c>
      <c r="R104" s="157">
        <f>G104*P104</f>
        <v>16538208.450187102</v>
      </c>
      <c r="S104" s="83">
        <f>SUM(Q104:R104)</f>
        <v>63790232.593578823</v>
      </c>
      <c r="T104" s="156" t="s">
        <v>50</v>
      </c>
      <c r="U104" s="132"/>
      <c r="V104" s="132"/>
      <c r="W104" s="132"/>
      <c r="X104" s="44" t="s">
        <v>33</v>
      </c>
      <c r="Y104" s="44"/>
      <c r="Z104" s="44" t="s">
        <v>16</v>
      </c>
      <c r="AA104" s="44" t="s">
        <v>80</v>
      </c>
      <c r="AB104" s="2">
        <v>7121076.0487219077</v>
      </c>
      <c r="AC104" s="2">
        <v>12679788.012354229</v>
      </c>
      <c r="AD104" s="2">
        <f>+M104</f>
        <v>26537135.877452388</v>
      </c>
      <c r="AE104" s="2">
        <f>+AD104*14%</f>
        <v>3715199.0228433348</v>
      </c>
      <c r="AF104" s="155">
        <f>+AD104*35%</f>
        <v>9287997.5571083352</v>
      </c>
      <c r="AG104" s="2">
        <f>+AD104*F104</f>
        <v>47252024.143391721</v>
      </c>
      <c r="AH104" s="2">
        <f>+AE104*F104</f>
        <v>6615283.3800748419</v>
      </c>
      <c r="AI104" s="2">
        <f>+AF104*F104</f>
        <v>16538208.450187102</v>
      </c>
      <c r="AJ104" s="2">
        <f>SUM(AG104:AI104)</f>
        <v>70405515.973653674</v>
      </c>
      <c r="AK104" s="2">
        <f>+AD104*G104</f>
        <v>47252024.143391721</v>
      </c>
      <c r="AL104" s="2">
        <f>+AE104*G104</f>
        <v>6615283.3800748419</v>
      </c>
      <c r="AM104" s="2">
        <f>+AF104*G104</f>
        <v>16538208.450187102</v>
      </c>
      <c r="AN104" s="155">
        <f>SUM(AK104:AM104)</f>
        <v>70405515.973653674</v>
      </c>
      <c r="AQ104" s="145" t="s">
        <v>525</v>
      </c>
      <c r="AU104" s="8" t="str">
        <f>+K104</f>
        <v>Bao gồm</v>
      </c>
      <c r="AV104" s="8">
        <f>+L104</f>
        <v>26537135.877452388</v>
      </c>
      <c r="AW104" s="2">
        <f>+M104</f>
        <v>26537135.877452388</v>
      </c>
      <c r="AX104" s="8">
        <f>F104*AW104</f>
        <v>47252024.143391721</v>
      </c>
      <c r="AY104" s="8">
        <f>IF(AQ104="CT",7%,5%)*AX104</f>
        <v>3307641.690037421</v>
      </c>
      <c r="AZ104" s="8">
        <f>AX104*2%</f>
        <v>945040.48286783439</v>
      </c>
      <c r="BA104" s="8">
        <f>IF(BB104&gt;0,0,AX104*5%)</f>
        <v>0</v>
      </c>
      <c r="BB104" s="8">
        <f>(AX104-BG104)*35%</f>
        <v>16538208.450187102</v>
      </c>
      <c r="BC104" s="8">
        <f>+AX104+AY104+AZ104+BA104+BB104</f>
        <v>68042914.766484082</v>
      </c>
      <c r="BD104" s="8">
        <f>AX104-AT104</f>
        <v>47252024.143391721</v>
      </c>
      <c r="BE104" s="2"/>
      <c r="BF104" s="8"/>
      <c r="BH104" s="2"/>
    </row>
    <row r="105" spans="1:60" ht="34" hidden="1" outlineLevel="1" x14ac:dyDescent="0.2">
      <c r="A105" s="1" t="s">
        <v>1484</v>
      </c>
      <c r="B105" s="82">
        <v>87</v>
      </c>
      <c r="C105" s="144" t="s">
        <v>1483</v>
      </c>
      <c r="D105" s="144"/>
      <c r="E105" s="82" t="s">
        <v>104</v>
      </c>
      <c r="F105" s="143">
        <v>158.29599999999999</v>
      </c>
      <c r="G105" s="142">
        <f>+[2]THKL!F104</f>
        <v>158.29599999999999</v>
      </c>
      <c r="H105" s="132"/>
      <c r="I105" s="132"/>
      <c r="J105" s="132"/>
      <c r="K105" s="156" t="str">
        <f>$K$52</f>
        <v>Bao gồm</v>
      </c>
      <c r="L105" s="157">
        <f>$L$52</f>
        <v>2257954.2267777775</v>
      </c>
      <c r="M105" s="157">
        <f>SUM(K105:L105)</f>
        <v>2257954.2267777775</v>
      </c>
      <c r="N105" s="83">
        <f>IF(V105&lt;&gt;"VTC VHm",_xlfn.XLOOKUP(Z105,$AC$4015:$AC$4035,$AD$4015:$AD$4035,0)*M105,_xlfn.XLOOKUP(Z105,$AC$4015:$AC$4035,$AD$4015:$AD$4035,0)*L105)</f>
        <v>790283.97937222209</v>
      </c>
      <c r="O105" s="83">
        <f>IF(V105&lt;&gt;"VTC VHm",_xlfn.XLOOKUP(Z105,$AC$4015:$AC$4035,$AE$4015:$AE$4035,0)*M105,_xlfn.XLOOKUP(Z105,$AC$4015:$AC$4035,$AE$4015:$AE$4035,0)*L105)</f>
        <v>0</v>
      </c>
      <c r="P105" s="83">
        <f>SUM(N105:O105)</f>
        <v>790283.97937222209</v>
      </c>
      <c r="Q105" s="157">
        <f>M105*G105</f>
        <v>357425122.28201509</v>
      </c>
      <c r="R105" s="157">
        <f>G105*P105</f>
        <v>125098792.79870526</v>
      </c>
      <c r="S105" s="83">
        <f>SUM(Q105:R105)</f>
        <v>482523915.08072037</v>
      </c>
      <c r="T105" s="156" t="s">
        <v>50</v>
      </c>
      <c r="U105" s="132"/>
      <c r="V105" s="132"/>
      <c r="W105" s="132"/>
      <c r="X105" s="44" t="s">
        <v>33</v>
      </c>
      <c r="Y105" s="44"/>
      <c r="Z105" s="44" t="s">
        <v>16</v>
      </c>
      <c r="AA105" s="44" t="s">
        <v>80</v>
      </c>
      <c r="AB105" s="2">
        <v>2789166.1083356813</v>
      </c>
      <c r="AC105" s="2">
        <v>441513838.28510499</v>
      </c>
      <c r="AD105" s="2">
        <f>+M105</f>
        <v>2257954.2267777775</v>
      </c>
      <c r="AE105" s="2">
        <f>+AD105*14%</f>
        <v>316113.5917488889</v>
      </c>
      <c r="AF105" s="155">
        <f>+AD105*35%</f>
        <v>790283.97937222209</v>
      </c>
      <c r="AG105" s="2">
        <f>+AD105*F105</f>
        <v>357425122.28201509</v>
      </c>
      <c r="AH105" s="2">
        <f>+AE105*F105</f>
        <v>50039517.119482115</v>
      </c>
      <c r="AI105" s="2">
        <f>+AF105*F105</f>
        <v>125098792.79870526</v>
      </c>
      <c r="AJ105" s="2">
        <f>SUM(AG105:AI105)</f>
        <v>532563432.20020247</v>
      </c>
      <c r="AK105" s="2">
        <f>+AD105*G105</f>
        <v>357425122.28201509</v>
      </c>
      <c r="AL105" s="2">
        <f>+AE105*G105</f>
        <v>50039517.119482115</v>
      </c>
      <c r="AM105" s="2">
        <f>+AF105*G105</f>
        <v>125098792.79870526</v>
      </c>
      <c r="AN105" s="155">
        <f>SUM(AK105:AM105)</f>
        <v>532563432.20020247</v>
      </c>
      <c r="AQ105" s="145" t="s">
        <v>525</v>
      </c>
      <c r="AU105" s="8">
        <f>+BH105</f>
        <v>250000</v>
      </c>
      <c r="AV105" s="8">
        <f>+L105</f>
        <v>2257954.2267777775</v>
      </c>
      <c r="AW105" s="2">
        <f>+AU105+AV105</f>
        <v>2507954.2267777775</v>
      </c>
      <c r="AX105" s="8">
        <f>F105*AW105</f>
        <v>396999122.28201503</v>
      </c>
      <c r="AY105" s="8">
        <f>IF(AQ105="CT",7%,5%)*AX105</f>
        <v>27789938.559741054</v>
      </c>
      <c r="AZ105" s="8">
        <f>AX105*2%</f>
        <v>7939982.4456403004</v>
      </c>
      <c r="BA105" s="8">
        <f>IF(BB105&gt;0,0,AX105*5%)</f>
        <v>0</v>
      </c>
      <c r="BB105" s="8">
        <f>(AX105-BG105)*35%</f>
        <v>138949692.79870525</v>
      </c>
      <c r="BC105" s="8">
        <f>+AX105+AY105+AZ105+BA105+BB105</f>
        <v>571678736.08610165</v>
      </c>
      <c r="BD105" s="8">
        <f>AX105-AT105</f>
        <v>396999122.28201503</v>
      </c>
      <c r="BE105" s="2"/>
      <c r="BF105" s="8"/>
      <c r="BH105" s="2">
        <v>250000</v>
      </c>
    </row>
    <row r="106" spans="1:60" ht="51" hidden="1" outlineLevel="1" x14ac:dyDescent="0.2">
      <c r="A106" s="1" t="s">
        <v>1482</v>
      </c>
      <c r="B106" s="82">
        <v>88</v>
      </c>
      <c r="C106" s="144" t="s">
        <v>1481</v>
      </c>
      <c r="D106" s="144"/>
      <c r="E106" s="82" t="s">
        <v>91</v>
      </c>
      <c r="F106" s="143">
        <v>25.278400000000001</v>
      </c>
      <c r="G106" s="142">
        <f>+[2]THKL!F105</f>
        <v>25.278400000000001</v>
      </c>
      <c r="H106" s="132"/>
      <c r="I106" s="132"/>
      <c r="J106" s="132"/>
      <c r="K106" s="156">
        <f>$L$4010*1000</f>
        <v>15266666.666666666</v>
      </c>
      <c r="L106" s="157">
        <f>'[3]BDG (XD)'!$AA$967*1000</f>
        <v>7690671</v>
      </c>
      <c r="M106" s="157">
        <f>SUM(K106:L106)</f>
        <v>22957337.666666664</v>
      </c>
      <c r="N106" s="83">
        <f>IF(V106&lt;&gt;"VTC VHm",_xlfn.XLOOKUP(Z106,$AC$4015:$AC$4035,$AD$4015:$AD$4035,0)*M106,_xlfn.XLOOKUP(Z106,$AC$4015:$AC$4035,$AD$4015:$AD$4035,0)*L106)</f>
        <v>2691734.8499999996</v>
      </c>
      <c r="O106" s="83">
        <f>IF(V106&lt;&gt;"VTC VHm",_xlfn.XLOOKUP(Z106,$AC$4015:$AC$4035,$AE$4015:$AE$4035,0)*M106,_xlfn.XLOOKUP(Z106,$AC$4015:$AC$4035,$AE$4015:$AE$4035,0)*L106)</f>
        <v>0</v>
      </c>
      <c r="P106" s="83">
        <f>SUM(N106:O106)</f>
        <v>2691734.8499999996</v>
      </c>
      <c r="Q106" s="157">
        <f>M106*G106</f>
        <v>580324764.47306669</v>
      </c>
      <c r="R106" s="157">
        <f>G106*P106</f>
        <v>68042750.232239991</v>
      </c>
      <c r="S106" s="83">
        <f>SUM(Q106:R106)</f>
        <v>648367514.70530665</v>
      </c>
      <c r="T106" s="156" t="s">
        <v>50</v>
      </c>
      <c r="U106" s="132"/>
      <c r="V106" s="82" t="s">
        <v>34</v>
      </c>
      <c r="W106" s="132"/>
      <c r="X106" s="44" t="s">
        <v>33</v>
      </c>
      <c r="Y106" s="44"/>
      <c r="Z106" s="44" t="s">
        <v>16</v>
      </c>
      <c r="AA106" s="44" t="s">
        <v>80</v>
      </c>
      <c r="AB106" s="2">
        <v>23455565.247359022</v>
      </c>
      <c r="AC106" s="2">
        <v>592919160.5488404</v>
      </c>
      <c r="AD106" s="2">
        <f>+M106</f>
        <v>22957337.666666664</v>
      </c>
      <c r="AE106" s="2">
        <f>+AD106*14%</f>
        <v>3214027.2733333334</v>
      </c>
      <c r="AF106" s="155">
        <f>+AD106*35%</f>
        <v>8035068.1833333317</v>
      </c>
      <c r="AG106" s="2">
        <f>+AD106*F106</f>
        <v>580324764.47306669</v>
      </c>
      <c r="AH106" s="2">
        <f>+AE106*F106</f>
        <v>81245467.026229337</v>
      </c>
      <c r="AI106" s="2">
        <f>+AF106*F106</f>
        <v>203113667.5655733</v>
      </c>
      <c r="AJ106" s="2">
        <f>SUM(AG106:AI106)</f>
        <v>864683899.0648694</v>
      </c>
      <c r="AK106" s="2">
        <f>+AD106*G106</f>
        <v>580324764.47306669</v>
      </c>
      <c r="AL106" s="2">
        <f>+AE106*G106</f>
        <v>81245467.026229337</v>
      </c>
      <c r="AM106" s="2">
        <f>+AF106*G106</f>
        <v>203113667.5655733</v>
      </c>
      <c r="AN106" s="155">
        <f>SUM(AK106:AM106)</f>
        <v>864683899.0648694</v>
      </c>
      <c r="AQ106" s="145" t="s">
        <v>525</v>
      </c>
      <c r="AU106" s="8">
        <f>+K106</f>
        <v>15266666.666666666</v>
      </c>
      <c r="AV106" s="8">
        <f>+L106</f>
        <v>7690671</v>
      </c>
      <c r="AW106" s="2">
        <f>+M106</f>
        <v>22957337.666666664</v>
      </c>
      <c r="AX106" s="8">
        <f>F106*AW106</f>
        <v>580324764.47306669</v>
      </c>
      <c r="AY106" s="8">
        <f>IF(AQ106="CT",7%,5%)*AX106</f>
        <v>40622733.513114668</v>
      </c>
      <c r="AZ106" s="8">
        <f>AX106*2%</f>
        <v>11606495.289461333</v>
      </c>
      <c r="BA106" s="8">
        <f>IF(BB106&gt;0,0,AX106*5%)</f>
        <v>0</v>
      </c>
      <c r="BB106" s="8">
        <f>(AX106-BG106)*35%</f>
        <v>68042750.232239991</v>
      </c>
      <c r="BC106" s="8">
        <f>+AX106+AY106+AZ106+BA106+BB106</f>
        <v>700596743.50788271</v>
      </c>
      <c r="BD106" s="8">
        <f>AX106-AT106</f>
        <v>580324764.47306669</v>
      </c>
      <c r="BE106" s="2"/>
      <c r="BF106" s="8"/>
      <c r="BG106" s="7">
        <f>+K106*F106</f>
        <v>385916906.66666669</v>
      </c>
      <c r="BH106" s="2"/>
    </row>
    <row r="107" spans="1:60" ht="17" hidden="1" outlineLevel="1" x14ac:dyDescent="0.2">
      <c r="A107" s="1" t="s">
        <v>1480</v>
      </c>
      <c r="B107" s="82">
        <v>89</v>
      </c>
      <c r="C107" s="144" t="s">
        <v>1479</v>
      </c>
      <c r="D107" s="144"/>
      <c r="E107" s="82" t="s">
        <v>120</v>
      </c>
      <c r="F107" s="143">
        <v>8.6487999999999996</v>
      </c>
      <c r="G107" s="142">
        <f>+[2]THKL!F106</f>
        <v>8.6487999999999996</v>
      </c>
      <c r="H107" s="132"/>
      <c r="I107" s="132"/>
      <c r="J107" s="132"/>
      <c r="K107" s="156" t="s">
        <v>89</v>
      </c>
      <c r="L107" s="157">
        <f>'[3]BDG (XD)'!$AA$955*100</f>
        <v>26537135.877452388</v>
      </c>
      <c r="M107" s="157">
        <f>SUM(K107:L107)</f>
        <v>26537135.877452388</v>
      </c>
      <c r="N107" s="83">
        <f>IF(V107&lt;&gt;"VTC VHm",_xlfn.XLOOKUP(Z107,$AC$4015:$AC$4035,$AD$4015:$AD$4035,0)*M107,_xlfn.XLOOKUP(Z107,$AC$4015:$AC$4035,$AD$4015:$AD$4035,0)*L107)</f>
        <v>9287997.5571083352</v>
      </c>
      <c r="O107" s="83">
        <f>IF(V107&lt;&gt;"VTC VHm",_xlfn.XLOOKUP(Z107,$AC$4015:$AC$4035,$AE$4015:$AE$4035,0)*M107,_xlfn.XLOOKUP(Z107,$AC$4015:$AC$4035,$AE$4015:$AE$4035,0)*L107)</f>
        <v>0</v>
      </c>
      <c r="P107" s="83">
        <f>SUM(N107:O107)</f>
        <v>9287997.5571083352</v>
      </c>
      <c r="Q107" s="157">
        <f>M107*G107</f>
        <v>229514380.77691022</v>
      </c>
      <c r="R107" s="157">
        <f>G107*P107</f>
        <v>80330033.271918565</v>
      </c>
      <c r="S107" s="83">
        <f>SUM(Q107:R107)</f>
        <v>309844414.04882878</v>
      </c>
      <c r="T107" s="156" t="s">
        <v>50</v>
      </c>
      <c r="U107" s="132"/>
      <c r="V107" s="132"/>
      <c r="W107" s="132"/>
      <c r="X107" s="44" t="s">
        <v>33</v>
      </c>
      <c r="Y107" s="44"/>
      <c r="Z107" s="44" t="s">
        <v>16</v>
      </c>
      <c r="AA107" s="44" t="s">
        <v>80</v>
      </c>
      <c r="AB107" s="2">
        <v>13660896.219935084</v>
      </c>
      <c r="AC107" s="2">
        <v>118150359.22697455</v>
      </c>
      <c r="AD107" s="2">
        <f>+M107</f>
        <v>26537135.877452388</v>
      </c>
      <c r="AE107" s="2">
        <f>+AD107*14%</f>
        <v>3715199.0228433348</v>
      </c>
      <c r="AF107" s="155">
        <f>+AD107*35%</f>
        <v>9287997.5571083352</v>
      </c>
      <c r="AG107" s="2">
        <f>+AD107*F107</f>
        <v>229514380.77691022</v>
      </c>
      <c r="AH107" s="2">
        <f>+AE107*F107</f>
        <v>32132013.308767434</v>
      </c>
      <c r="AI107" s="2">
        <f>+AF107*F107</f>
        <v>80330033.271918565</v>
      </c>
      <c r="AJ107" s="2">
        <f>SUM(AG107:AI107)</f>
        <v>341976427.35759622</v>
      </c>
      <c r="AK107" s="2">
        <f>+AD107*G107</f>
        <v>229514380.77691022</v>
      </c>
      <c r="AL107" s="2">
        <f>+AE107*G107</f>
        <v>32132013.308767434</v>
      </c>
      <c r="AM107" s="2">
        <f>+AF107*G107</f>
        <v>80330033.271918565</v>
      </c>
      <c r="AN107" s="155">
        <f>SUM(AK107:AM107)</f>
        <v>341976427.35759622</v>
      </c>
      <c r="AQ107" s="145" t="s">
        <v>525</v>
      </c>
      <c r="AU107" s="8" t="str">
        <f>+K107</f>
        <v>Bao gồm</v>
      </c>
      <c r="AV107" s="8">
        <f>+L107</f>
        <v>26537135.877452388</v>
      </c>
      <c r="AW107" s="2">
        <f>+M107</f>
        <v>26537135.877452388</v>
      </c>
      <c r="AX107" s="8">
        <f>F107*AW107</f>
        <v>229514380.77691022</v>
      </c>
      <c r="AY107" s="8">
        <f>IF(AQ107="CT",7%,5%)*AX107</f>
        <v>16066006.654383717</v>
      </c>
      <c r="AZ107" s="8">
        <f>AX107*2%</f>
        <v>4590287.6155382041</v>
      </c>
      <c r="BA107" s="8">
        <f>IF(BB107&gt;0,0,AX107*5%)</f>
        <v>0</v>
      </c>
      <c r="BB107" s="8">
        <f>(AX107-BG107)*35%</f>
        <v>80330033.271918565</v>
      </c>
      <c r="BC107" s="8">
        <f>+AX107+AY107+AZ107+BA107+BB107</f>
        <v>330500708.31875074</v>
      </c>
      <c r="BD107" s="8">
        <f>AX107-AT107</f>
        <v>229514380.77691022</v>
      </c>
      <c r="BE107" s="2"/>
      <c r="BF107" s="8"/>
      <c r="BH107" s="2"/>
    </row>
    <row r="108" spans="1:60" s="92" customFormat="1" ht="17" collapsed="1" x14ac:dyDescent="0.2">
      <c r="B108" s="163" t="s">
        <v>1478</v>
      </c>
      <c r="C108" s="164" t="s">
        <v>119</v>
      </c>
      <c r="D108" s="164"/>
      <c r="E108" s="163"/>
      <c r="F108" s="162"/>
      <c r="G108" s="149">
        <f>+[2]THKL!F107</f>
        <v>0</v>
      </c>
      <c r="H108" s="158"/>
      <c r="I108" s="158"/>
      <c r="J108" s="158"/>
      <c r="K108" s="159"/>
      <c r="L108" s="161"/>
      <c r="M108" s="161">
        <f>SUM(K108:L108)</f>
        <v>0</v>
      </c>
      <c r="N108" s="83">
        <f>IF(V108&lt;&gt;"VTC VHm",_xlfn.XLOOKUP(Z108,$AC$4015:$AC$4035,$AD$4015:$AD$4035,0)*M108,_xlfn.XLOOKUP(Z108,$AC$4015:$AC$4035,$AD$4015:$AD$4035,0)*L108)</f>
        <v>0</v>
      </c>
      <c r="O108" s="83">
        <f>IF(V108&lt;&gt;"VTC VHm",_xlfn.XLOOKUP(Z108,$AC$4015:$AC$4035,$AE$4015:$AE$4035,0)*M108,_xlfn.XLOOKUP(Z108,$AC$4015:$AC$4035,$AE$4015:$AE$4035,0)*L108)</f>
        <v>0</v>
      </c>
      <c r="P108" s="160">
        <f>SUM(N108:O108)</f>
        <v>0</v>
      </c>
      <c r="Q108" s="161">
        <f>M108*G108</f>
        <v>0</v>
      </c>
      <c r="R108" s="161">
        <f>G108*P108</f>
        <v>0</v>
      </c>
      <c r="S108" s="160">
        <f>SUM(Q108:R108)</f>
        <v>0</v>
      </c>
      <c r="T108" s="159"/>
      <c r="U108" s="158"/>
      <c r="V108" s="158"/>
      <c r="W108" s="158"/>
      <c r="X108" s="94" t="s">
        <v>33</v>
      </c>
      <c r="Y108" s="94"/>
      <c r="Z108" s="94" t="s">
        <v>16</v>
      </c>
      <c r="AA108" s="44" t="s">
        <v>80</v>
      </c>
      <c r="AB108" s="2">
        <v>0</v>
      </c>
      <c r="AC108" s="2">
        <v>0</v>
      </c>
      <c r="AD108" s="93">
        <f>+M108</f>
        <v>0</v>
      </c>
      <c r="AE108" s="93">
        <f>+AD108*14%</f>
        <v>0</v>
      </c>
      <c r="AF108" s="93">
        <f>+AD108*35%</f>
        <v>0</v>
      </c>
      <c r="AG108" s="93">
        <f>+AD108*F108</f>
        <v>0</v>
      </c>
      <c r="AH108" s="93">
        <f>+AE108*F108</f>
        <v>0</v>
      </c>
      <c r="AI108" s="93">
        <f>+AF108*F108</f>
        <v>0</v>
      </c>
      <c r="AJ108" s="93">
        <f>SUM(AG108:AI108)</f>
        <v>0</v>
      </c>
      <c r="AK108" s="93">
        <f>+AD108*G108</f>
        <v>0</v>
      </c>
      <c r="AL108" s="93">
        <f>+AE108*G108</f>
        <v>0</v>
      </c>
      <c r="AM108" s="93">
        <f>+AF108*G108</f>
        <v>0</v>
      </c>
      <c r="AN108" s="93">
        <f>SUM(AK108:AM108)</f>
        <v>0</v>
      </c>
      <c r="AQ108" s="145" t="s">
        <v>525</v>
      </c>
      <c r="AU108" s="8">
        <f>+K108</f>
        <v>0</v>
      </c>
      <c r="AV108" s="8">
        <f>+L108</f>
        <v>0</v>
      </c>
      <c r="AW108" s="93">
        <f>+M108</f>
        <v>0</v>
      </c>
      <c r="AX108" s="8">
        <f>F108*AW108</f>
        <v>0</v>
      </c>
      <c r="AY108" s="8">
        <f>IF(AQ108="CT",7%,5%)*AX108</f>
        <v>0</v>
      </c>
      <c r="AZ108" s="8">
        <f>AX108*2%</f>
        <v>0</v>
      </c>
      <c r="BA108" s="8">
        <f>IF(BB108&gt;0,0,AX108*5%)</f>
        <v>0</v>
      </c>
      <c r="BB108" s="8">
        <f>(AX108-BG108)*35%</f>
        <v>0</v>
      </c>
      <c r="BC108" s="8">
        <f>+AX108+AY108+AZ108+BA108+BB108</f>
        <v>0</v>
      </c>
      <c r="BD108" s="8">
        <f>AX108-AT108</f>
        <v>0</v>
      </c>
      <c r="BE108" s="2"/>
      <c r="BF108" s="8"/>
      <c r="BH108" s="2"/>
    </row>
    <row r="109" spans="1:60" s="92" customFormat="1" ht="17" collapsed="1" x14ac:dyDescent="0.2">
      <c r="B109" s="163"/>
      <c r="C109" s="164" t="s">
        <v>118</v>
      </c>
      <c r="D109" s="164"/>
      <c r="E109" s="163"/>
      <c r="F109" s="162"/>
      <c r="G109" s="149">
        <f>+[2]THKL!F108</f>
        <v>0</v>
      </c>
      <c r="H109" s="158"/>
      <c r="I109" s="158"/>
      <c r="J109" s="158"/>
      <c r="K109" s="159"/>
      <c r="L109" s="161"/>
      <c r="M109" s="161">
        <f>SUM(K109:L109)</f>
        <v>0</v>
      </c>
      <c r="N109" s="83">
        <f>IF(V109&lt;&gt;"VTC VHm",_xlfn.XLOOKUP(Z109,$AC$4015:$AC$4035,$AD$4015:$AD$4035,0)*M109,_xlfn.XLOOKUP(Z109,$AC$4015:$AC$4035,$AD$4015:$AD$4035,0)*L109)</f>
        <v>0</v>
      </c>
      <c r="O109" s="83">
        <f>IF(V109&lt;&gt;"VTC VHm",_xlfn.XLOOKUP(Z109,$AC$4015:$AC$4035,$AE$4015:$AE$4035,0)*M109,_xlfn.XLOOKUP(Z109,$AC$4015:$AC$4035,$AE$4015:$AE$4035,0)*L109)</f>
        <v>0</v>
      </c>
      <c r="P109" s="160">
        <f>SUM(N109:O109)</f>
        <v>0</v>
      </c>
      <c r="Q109" s="161">
        <f>M109*G109</f>
        <v>0</v>
      </c>
      <c r="R109" s="161">
        <f>G109*P109</f>
        <v>0</v>
      </c>
      <c r="S109" s="160">
        <f>SUM(Q109:R109)</f>
        <v>0</v>
      </c>
      <c r="T109" s="159"/>
      <c r="U109" s="158"/>
      <c r="V109" s="158"/>
      <c r="W109" s="158"/>
      <c r="X109" s="94" t="s">
        <v>33</v>
      </c>
      <c r="Y109" s="94"/>
      <c r="Z109" s="94" t="s">
        <v>16</v>
      </c>
      <c r="AA109" s="44" t="s">
        <v>80</v>
      </c>
      <c r="AB109" s="2">
        <v>0</v>
      </c>
      <c r="AC109" s="2">
        <v>0</v>
      </c>
      <c r="AD109" s="93">
        <f>+M109</f>
        <v>0</v>
      </c>
      <c r="AE109" s="93">
        <f>+AD109*14%</f>
        <v>0</v>
      </c>
      <c r="AF109" s="93">
        <f>+AD109*35%</f>
        <v>0</v>
      </c>
      <c r="AG109" s="93">
        <f>+AD109*F109</f>
        <v>0</v>
      </c>
      <c r="AH109" s="93">
        <f>+AE109*F109</f>
        <v>0</v>
      </c>
      <c r="AI109" s="93">
        <f>+AF109*F109</f>
        <v>0</v>
      </c>
      <c r="AJ109" s="93">
        <f>SUM(AG109:AI109)</f>
        <v>0</v>
      </c>
      <c r="AK109" s="93">
        <f>+AD109*G109</f>
        <v>0</v>
      </c>
      <c r="AL109" s="93">
        <f>+AE109*G109</f>
        <v>0</v>
      </c>
      <c r="AM109" s="93">
        <f>+AF109*G109</f>
        <v>0</v>
      </c>
      <c r="AN109" s="93">
        <f>SUM(AK109:AM109)</f>
        <v>0</v>
      </c>
      <c r="AQ109" s="145" t="s">
        <v>525</v>
      </c>
      <c r="AU109" s="8">
        <f>+K109</f>
        <v>0</v>
      </c>
      <c r="AV109" s="8">
        <f>+L109</f>
        <v>0</v>
      </c>
      <c r="AW109" s="93">
        <f>+M109</f>
        <v>0</v>
      </c>
      <c r="AX109" s="8">
        <f>F109*AW109</f>
        <v>0</v>
      </c>
      <c r="AY109" s="8">
        <f>IF(AQ109="CT",7%,5%)*AX109</f>
        <v>0</v>
      </c>
      <c r="AZ109" s="8">
        <f>AX109*2%</f>
        <v>0</v>
      </c>
      <c r="BA109" s="8">
        <f>IF(BB109&gt;0,0,AX109*5%)</f>
        <v>0</v>
      </c>
      <c r="BB109" s="8">
        <f>(AX109-BG109)*35%</f>
        <v>0</v>
      </c>
      <c r="BC109" s="8">
        <f>+AX109+AY109+AZ109+BA109+BB109</f>
        <v>0</v>
      </c>
      <c r="BD109" s="8">
        <f>AX109-AT109</f>
        <v>0</v>
      </c>
      <c r="BE109" s="2"/>
      <c r="BF109" s="8"/>
      <c r="BH109" s="2"/>
    </row>
    <row r="110" spans="1:60" ht="51" hidden="1" outlineLevel="1" x14ac:dyDescent="0.2">
      <c r="A110" s="1" t="s">
        <v>1477</v>
      </c>
      <c r="B110" s="82">
        <v>1</v>
      </c>
      <c r="C110" s="144" t="s">
        <v>1476</v>
      </c>
      <c r="D110" s="144"/>
      <c r="E110" s="82" t="s">
        <v>104</v>
      </c>
      <c r="F110" s="143">
        <v>4396.6578</v>
      </c>
      <c r="G110" s="142">
        <f>+'[2]Công trình Nhà A1, A2'!Q3212</f>
        <v>4422.4157999999998</v>
      </c>
      <c r="H110" s="176"/>
      <c r="I110" s="176"/>
      <c r="J110" s="176"/>
      <c r="K110" s="125" t="s">
        <v>89</v>
      </c>
      <c r="L110" s="169">
        <f>4496701.23727273+37805</f>
        <v>4534506.2372727301</v>
      </c>
      <c r="M110" s="157">
        <f>SUM(K110:L110)</f>
        <v>4534506.2372727301</v>
      </c>
      <c r="N110" s="83">
        <f>IF(V110&lt;&gt;"VTC VHm",_xlfn.XLOOKUP(Z110,$AC$4015:$AC$4035,$AD$4015:$AD$4035,0)*M110,_xlfn.XLOOKUP(Z110,$AC$4015:$AC$4035,$AD$4015:$AD$4035,0)*L110)</f>
        <v>1587077.1830454555</v>
      </c>
      <c r="O110" s="83">
        <f>IF(V110&lt;&gt;"VTC VHm",_xlfn.XLOOKUP(Z110,$AC$4015:$AC$4035,$AE$4015:$AE$4035,0)*M110,_xlfn.XLOOKUP(Z110,$AC$4015:$AC$4035,$AE$4015:$AE$4035,0)*L110)</f>
        <v>0</v>
      </c>
      <c r="P110" s="83">
        <f>SUM(N110:O110)</f>
        <v>1587077.1830454555</v>
      </c>
      <c r="Q110" s="157">
        <f>M110*G110</f>
        <v>20053472028.913471</v>
      </c>
      <c r="R110" s="157">
        <f>G110*P110</f>
        <v>7018715210.1197138</v>
      </c>
      <c r="S110" s="83">
        <f>SUM(Q110:R110)</f>
        <v>27072187239.033184</v>
      </c>
      <c r="T110" s="125" t="s">
        <v>103</v>
      </c>
      <c r="U110" s="176"/>
      <c r="V110" s="176"/>
      <c r="W110" s="176"/>
      <c r="X110" s="44" t="s">
        <v>33</v>
      </c>
      <c r="Y110" s="44"/>
      <c r="Z110" s="44" t="s">
        <v>16</v>
      </c>
      <c r="AA110" s="44" t="s">
        <v>80</v>
      </c>
      <c r="AB110" s="2">
        <v>3390702.5310376803</v>
      </c>
      <c r="AC110" s="2">
        <v>14907758730.566559</v>
      </c>
      <c r="AD110" s="2">
        <f>+M110</f>
        <v>4534506.2372727301</v>
      </c>
      <c r="AE110" s="2">
        <f>+AD110*14%</f>
        <v>634830.87321818224</v>
      </c>
      <c r="AF110" s="155">
        <f>+AD110*35%</f>
        <v>1587077.1830454555</v>
      </c>
      <c r="AG110" s="2">
        <f>+AD110*F110</f>
        <v>19936672217.253799</v>
      </c>
      <c r="AH110" s="2">
        <f>+AE110*F110</f>
        <v>2791134110.4155321</v>
      </c>
      <c r="AI110" s="2">
        <f>+AF110*F110</f>
        <v>6977835276.0388298</v>
      </c>
      <c r="AJ110" s="2">
        <f>SUM(AG110:AI110)</f>
        <v>29705641603.70816</v>
      </c>
      <c r="AK110" s="2">
        <f>+AD110*G110</f>
        <v>20053472028.913471</v>
      </c>
      <c r="AL110" s="2">
        <f>+AE110*G110</f>
        <v>2807486084.0478859</v>
      </c>
      <c r="AM110" s="2">
        <f>+AF110*G110</f>
        <v>7018715210.1197138</v>
      </c>
      <c r="AN110" s="155">
        <f>SUM(AK110:AM110)</f>
        <v>29879673323.08107</v>
      </c>
      <c r="AQ110" s="145" t="s">
        <v>525</v>
      </c>
      <c r="AU110" s="8" t="str">
        <f>+K110</f>
        <v>Bao gồm</v>
      </c>
      <c r="AV110" s="8">
        <f>+L110</f>
        <v>4534506.2372727301</v>
      </c>
      <c r="AW110" s="2">
        <f>+M110</f>
        <v>4534506.2372727301</v>
      </c>
      <c r="AX110" s="8">
        <f>F110*AW110</f>
        <v>19936672217.253799</v>
      </c>
      <c r="AY110" s="8">
        <f>IF(AQ110="CT",7%,5%)*AX110</f>
        <v>1395567055.2077661</v>
      </c>
      <c r="AZ110" s="8">
        <f>AX110*2%</f>
        <v>398733444.34507602</v>
      </c>
      <c r="BA110" s="8">
        <f>IF(BB110&gt;0,0,AX110*5%)</f>
        <v>0</v>
      </c>
      <c r="BB110" s="8">
        <f>(AX110-BG110)*35%</f>
        <v>6977835276.0388298</v>
      </c>
      <c r="BC110" s="8">
        <f>+AX110+AY110+AZ110+BA110+BB110</f>
        <v>28708807992.845474</v>
      </c>
      <c r="BD110" s="8">
        <f>AX110-AT110</f>
        <v>19936672217.253799</v>
      </c>
      <c r="BE110" s="2"/>
      <c r="BF110" s="8"/>
      <c r="BH110" s="2"/>
    </row>
    <row r="111" spans="1:60" ht="51" hidden="1" outlineLevel="1" x14ac:dyDescent="0.2">
      <c r="A111" s="1" t="s">
        <v>1475</v>
      </c>
      <c r="B111" s="82">
        <v>2</v>
      </c>
      <c r="C111" s="144" t="s">
        <v>1474</v>
      </c>
      <c r="D111" s="144"/>
      <c r="E111" s="82" t="s">
        <v>104</v>
      </c>
      <c r="F111" s="143">
        <v>282.75540000000001</v>
      </c>
      <c r="G111" s="142">
        <f>+'[2]Công trình Nhà A1, A2'!Q4305</f>
        <v>282.75540000000001</v>
      </c>
      <c r="H111" s="132"/>
      <c r="I111" s="132"/>
      <c r="J111" s="132"/>
      <c r="K111" s="156" t="s">
        <v>89</v>
      </c>
      <c r="L111" s="157">
        <f>'[3]BDG (XD)'!$AA$999</f>
        <v>5231283.6372727267</v>
      </c>
      <c r="M111" s="157">
        <f>SUM(K111:L111)</f>
        <v>5231283.6372727267</v>
      </c>
      <c r="N111" s="83">
        <f>IF(V111&lt;&gt;"VTC VHm",_xlfn.XLOOKUP(Z111,$AC$4015:$AC$4035,$AD$4015:$AD$4035,0)*M111,_xlfn.XLOOKUP(Z111,$AC$4015:$AC$4035,$AD$4015:$AD$4035,0)*L111)</f>
        <v>1830949.2730454542</v>
      </c>
      <c r="O111" s="83">
        <f>IF(V111&lt;&gt;"VTC VHm",_xlfn.XLOOKUP(Z111,$AC$4015:$AC$4035,$AE$4015:$AE$4035,0)*M111,_xlfn.XLOOKUP(Z111,$AC$4015:$AC$4035,$AE$4015:$AE$4035,0)*L111)</f>
        <v>0</v>
      </c>
      <c r="P111" s="83">
        <f>SUM(N111:O111)</f>
        <v>1830949.2730454542</v>
      </c>
      <c r="Q111" s="157">
        <f>M111*G111</f>
        <v>1479173697.3705049</v>
      </c>
      <c r="R111" s="157">
        <f>G111*P111</f>
        <v>517710794.07967663</v>
      </c>
      <c r="S111" s="83">
        <f>SUM(Q111:R111)</f>
        <v>1996884491.4501815</v>
      </c>
      <c r="T111" s="156" t="s">
        <v>50</v>
      </c>
      <c r="U111" s="132"/>
      <c r="V111" s="132"/>
      <c r="W111" s="132"/>
      <c r="X111" s="44" t="s">
        <v>33</v>
      </c>
      <c r="Y111" s="44"/>
      <c r="Z111" s="44" t="s">
        <v>16</v>
      </c>
      <c r="AA111" s="44" t="s">
        <v>80</v>
      </c>
      <c r="AB111" s="2">
        <v>3601116.4338936796</v>
      </c>
      <c r="AC111" s="2">
        <v>1018235117.712181</v>
      </c>
      <c r="AD111" s="2">
        <f>+M111</f>
        <v>5231283.6372727267</v>
      </c>
      <c r="AE111" s="2">
        <f>+AD111*14%</f>
        <v>732379.70921818179</v>
      </c>
      <c r="AF111" s="155">
        <f>+AD111*35%</f>
        <v>1830949.2730454542</v>
      </c>
      <c r="AG111" s="2">
        <f>+AD111*F111</f>
        <v>1479173697.3705049</v>
      </c>
      <c r="AH111" s="2">
        <f>+AE111*F111</f>
        <v>207084317.63187069</v>
      </c>
      <c r="AI111" s="2">
        <f>+AF111*F111</f>
        <v>517710794.07967663</v>
      </c>
      <c r="AJ111" s="2">
        <f>SUM(AG111:AI111)</f>
        <v>2203968809.0820522</v>
      </c>
      <c r="AK111" s="2">
        <f>+AD111*G111</f>
        <v>1479173697.3705049</v>
      </c>
      <c r="AL111" s="2">
        <f>+AE111*G111</f>
        <v>207084317.63187069</v>
      </c>
      <c r="AM111" s="2">
        <f>+AF111*G111</f>
        <v>517710794.07967663</v>
      </c>
      <c r="AN111" s="155">
        <f>SUM(AK111:AM111)</f>
        <v>2203968809.0820522</v>
      </c>
      <c r="AQ111" s="145" t="s">
        <v>525</v>
      </c>
      <c r="AU111" s="8" t="str">
        <f>+K111</f>
        <v>Bao gồm</v>
      </c>
      <c r="AV111" s="8">
        <f>+L111</f>
        <v>5231283.6372727267</v>
      </c>
      <c r="AW111" s="2">
        <f>+M111</f>
        <v>5231283.6372727267</v>
      </c>
      <c r="AX111" s="8">
        <f>F111*AW111</f>
        <v>1479173697.3705049</v>
      </c>
      <c r="AY111" s="8">
        <f>IF(AQ111="CT",7%,5%)*AX111</f>
        <v>103542158.81593534</v>
      </c>
      <c r="AZ111" s="8">
        <f>AX111*2%</f>
        <v>29583473.947410099</v>
      </c>
      <c r="BA111" s="8">
        <f>IF(BB111&gt;0,0,AX111*5%)</f>
        <v>0</v>
      </c>
      <c r="BB111" s="8">
        <f>(AX111-BG111)*35%</f>
        <v>517710794.07967669</v>
      </c>
      <c r="BC111" s="8">
        <f>+AX111+AY111+AZ111+BA111+BB111</f>
        <v>2130010124.213527</v>
      </c>
      <c r="BD111" s="8">
        <f>AX111-AT111</f>
        <v>1479173697.3705049</v>
      </c>
      <c r="BE111" s="2"/>
      <c r="BF111" s="8"/>
      <c r="BH111" s="2"/>
    </row>
    <row r="112" spans="1:60" ht="51" hidden="1" outlineLevel="1" x14ac:dyDescent="0.2">
      <c r="A112" s="1" t="s">
        <v>1456</v>
      </c>
      <c r="B112" s="82">
        <v>3</v>
      </c>
      <c r="C112" s="144" t="s">
        <v>1473</v>
      </c>
      <c r="D112" s="144"/>
      <c r="E112" s="82" t="s">
        <v>104</v>
      </c>
      <c r="F112" s="143">
        <v>916.51750000000004</v>
      </c>
      <c r="G112" s="142">
        <f>+'[2]Công trình Nhà A1, A2'!Q4495</f>
        <v>916.51750000000004</v>
      </c>
      <c r="H112" s="132"/>
      <c r="I112" s="132"/>
      <c r="J112" s="132"/>
      <c r="K112" s="125" t="s">
        <v>89</v>
      </c>
      <c r="L112" s="169">
        <f>5276701.23727273+37805</f>
        <v>5314506.2372727301</v>
      </c>
      <c r="M112" s="157">
        <f>SUM(K112:L112)</f>
        <v>5314506.2372727301</v>
      </c>
      <c r="N112" s="83">
        <f>IF(V112&lt;&gt;"VTC VHm",_xlfn.XLOOKUP(Z112,$AC$4015:$AC$4035,$AD$4015:$AD$4035,0)*M112,_xlfn.XLOOKUP(Z112,$AC$4015:$AC$4035,$AD$4015:$AD$4035,0)*L112)</f>
        <v>1860077.1830454555</v>
      </c>
      <c r="O112" s="83">
        <f>IF(V112&lt;&gt;"VTC VHm",_xlfn.XLOOKUP(Z112,$AC$4015:$AC$4035,$AE$4015:$AE$4035,0)*M112,_xlfn.XLOOKUP(Z112,$AC$4015:$AC$4035,$AE$4015:$AE$4035,0)*L112)</f>
        <v>0</v>
      </c>
      <c r="P112" s="83">
        <f>SUM(N112:O112)</f>
        <v>1860077.1830454555</v>
      </c>
      <c r="Q112" s="157">
        <f>M112*G112</f>
        <v>4870837970.3196096</v>
      </c>
      <c r="R112" s="157">
        <f>G112*P112</f>
        <v>1704793289.6118634</v>
      </c>
      <c r="S112" s="83">
        <f>SUM(Q112:R112)</f>
        <v>6575631259.9314728</v>
      </c>
      <c r="T112" s="125" t="s">
        <v>103</v>
      </c>
      <c r="U112" s="132"/>
      <c r="V112" s="132"/>
      <c r="W112" s="132"/>
      <c r="X112" s="44" t="s">
        <v>33</v>
      </c>
      <c r="Y112" s="44"/>
      <c r="Z112" s="44" t="s">
        <v>16</v>
      </c>
      <c r="AA112" s="44" t="s">
        <v>80</v>
      </c>
      <c r="AB112" s="2">
        <v>4366468.6495341649</v>
      </c>
      <c r="AC112" s="2">
        <v>4001944930.4994292</v>
      </c>
      <c r="AD112" s="2">
        <f>+M112</f>
        <v>5314506.2372727301</v>
      </c>
      <c r="AE112" s="2">
        <f>+AD112*14%</f>
        <v>744030.87321818224</v>
      </c>
      <c r="AF112" s="155">
        <f>+AD112*35%</f>
        <v>1860077.1830454555</v>
      </c>
      <c r="AG112" s="2">
        <f>+AD112*F112</f>
        <v>4870837970.3196096</v>
      </c>
      <c r="AH112" s="2">
        <f>+AE112*F112</f>
        <v>681917315.8447454</v>
      </c>
      <c r="AI112" s="2">
        <f>+AF112*F112</f>
        <v>1704793289.6118634</v>
      </c>
      <c r="AJ112" s="2">
        <f>SUM(AG112:AI112)</f>
        <v>7257548575.7762184</v>
      </c>
      <c r="AK112" s="2">
        <f>+AD112*G112</f>
        <v>4870837970.3196096</v>
      </c>
      <c r="AL112" s="2">
        <f>+AE112*G112</f>
        <v>681917315.8447454</v>
      </c>
      <c r="AM112" s="2">
        <f>+AF112*G112</f>
        <v>1704793289.6118634</v>
      </c>
      <c r="AN112" s="155">
        <f>SUM(AK112:AM112)</f>
        <v>7257548575.7762184</v>
      </c>
      <c r="AQ112" s="145" t="s">
        <v>525</v>
      </c>
      <c r="AU112" s="8" t="str">
        <f>+K112</f>
        <v>Bao gồm</v>
      </c>
      <c r="AV112" s="8">
        <f>+L112</f>
        <v>5314506.2372727301</v>
      </c>
      <c r="AW112" s="2">
        <f>+M112</f>
        <v>5314506.2372727301</v>
      </c>
      <c r="AX112" s="8">
        <f>F112*AW112</f>
        <v>4870837970.3196096</v>
      </c>
      <c r="AY112" s="8">
        <f>IF(AQ112="CT",7%,5%)*AX112</f>
        <v>340958657.9223727</v>
      </c>
      <c r="AZ112" s="8">
        <f>AX112*2%</f>
        <v>97416759.406392202</v>
      </c>
      <c r="BA112" s="8">
        <f>IF(BB112&gt;0,0,AX112*5%)</f>
        <v>0</v>
      </c>
      <c r="BB112" s="8">
        <f>(AX112-BG112)*35%</f>
        <v>1704793289.6118634</v>
      </c>
      <c r="BC112" s="8">
        <f>+AX112+AY112+AZ112+BA112+BB112</f>
        <v>7014006677.2602377</v>
      </c>
      <c r="BD112" s="8">
        <f>AX112-AT112</f>
        <v>4870837970.3196096</v>
      </c>
      <c r="BE112" s="2"/>
      <c r="BF112" s="8"/>
      <c r="BH112" s="2"/>
    </row>
    <row r="113" spans="1:61" ht="34" hidden="1" outlineLevel="1" x14ac:dyDescent="0.2">
      <c r="A113" s="1" t="s">
        <v>1256</v>
      </c>
      <c r="B113" s="82">
        <v>5</v>
      </c>
      <c r="C113" s="144" t="s">
        <v>752</v>
      </c>
      <c r="D113" s="144"/>
      <c r="E113" s="82" t="s">
        <v>751</v>
      </c>
      <c r="F113" s="143">
        <v>32724.740900000001</v>
      </c>
      <c r="G113" s="142">
        <f>+[2]THKL!F112</f>
        <v>32725</v>
      </c>
      <c r="H113" s="176"/>
      <c r="I113" s="176"/>
      <c r="J113" s="176"/>
      <c r="K113" s="156">
        <f>40*0.008*0.395*K4010</f>
        <v>1902.3200000000002</v>
      </c>
      <c r="L113" s="157">
        <f>'[3]BDG (XD)'!$AA$978</f>
        <v>16085.919579540383</v>
      </c>
      <c r="M113" s="157">
        <f>SUM(K113:L113)</f>
        <v>17988.239579540383</v>
      </c>
      <c r="N113" s="83">
        <f>IF(V113&lt;&gt;"VTC VHm",_xlfn.XLOOKUP(Z113,$AC$4015:$AC$4035,$AD$4015:$AD$4035,0)*M113,_xlfn.XLOOKUP(Z113,$AC$4015:$AC$4035,$AD$4015:$AD$4035,0)*L113)</f>
        <v>6295.8838528391334</v>
      </c>
      <c r="O113" s="83">
        <f>IF(V113&lt;&gt;"VTC VHm",_xlfn.XLOOKUP(Z113,$AC$4015:$AC$4035,$AE$4015:$AE$4035,0)*M113,_xlfn.XLOOKUP(Z113,$AC$4015:$AC$4035,$AE$4015:$AE$4035,0)*L113)</f>
        <v>0</v>
      </c>
      <c r="P113" s="83">
        <f>SUM(N113:O113)</f>
        <v>6295.8838528391334</v>
      </c>
      <c r="Q113" s="157">
        <f>M113*G113</f>
        <v>588665140.24045897</v>
      </c>
      <c r="R113" s="157">
        <f>G113*P113</f>
        <v>206032799.08416063</v>
      </c>
      <c r="S113" s="83">
        <f>SUM(Q113:R113)</f>
        <v>794697939.32461953</v>
      </c>
      <c r="T113" s="156" t="s">
        <v>50</v>
      </c>
      <c r="U113" s="176"/>
      <c r="V113" s="176"/>
      <c r="W113" s="176"/>
      <c r="X113" s="44" t="s">
        <v>33</v>
      </c>
      <c r="Y113" s="44"/>
      <c r="Z113" s="44" t="s">
        <v>16</v>
      </c>
      <c r="AA113" s="44" t="s">
        <v>80</v>
      </c>
      <c r="AB113" s="2">
        <v>6879.0136865999993</v>
      </c>
      <c r="AC113" s="2">
        <v>225113940.78693047</v>
      </c>
      <c r="AD113" s="2">
        <f>+M113</f>
        <v>17988.239579540383</v>
      </c>
      <c r="AE113" s="2">
        <f>+AD113*14%</f>
        <v>2518.3535411356538</v>
      </c>
      <c r="AF113" s="155">
        <f>+AD113*35%</f>
        <v>6295.8838528391334</v>
      </c>
      <c r="AG113" s="2">
        <f>+AD113*F113</f>
        <v>588660479.48758399</v>
      </c>
      <c r="AH113" s="2">
        <f>+AE113*F113</f>
        <v>82412467.12826176</v>
      </c>
      <c r="AI113" s="2">
        <f>+AF113*F113</f>
        <v>206031167.82065436</v>
      </c>
      <c r="AJ113" s="2">
        <f>SUM(AG113:AI113)</f>
        <v>877104114.43650019</v>
      </c>
      <c r="AK113" s="2">
        <f>+AD113*G113</f>
        <v>588665140.24045897</v>
      </c>
      <c r="AL113" s="2">
        <f>+AE113*G113</f>
        <v>82413119.633664265</v>
      </c>
      <c r="AM113" s="2">
        <f>+AF113*G113</f>
        <v>206032799.08416063</v>
      </c>
      <c r="AN113" s="155">
        <f>SUM(AK113:AM113)</f>
        <v>877111058.9582839</v>
      </c>
      <c r="AQ113" s="145" t="s">
        <v>525</v>
      </c>
      <c r="AU113" s="8">
        <f>+K113</f>
        <v>1902.3200000000002</v>
      </c>
      <c r="AV113" s="8">
        <f>+L113</f>
        <v>16085.919579540383</v>
      </c>
      <c r="AW113" s="2">
        <f>+M113</f>
        <v>17988.239579540383</v>
      </c>
      <c r="AX113" s="8">
        <f>F113*AW113</f>
        <v>588660479.48758399</v>
      </c>
      <c r="AY113" s="8">
        <f>IF(AQ113="CT",7%,5%)*AX113</f>
        <v>41206233.56413088</v>
      </c>
      <c r="AZ113" s="8">
        <f>AX113*2%</f>
        <v>11773209.589751679</v>
      </c>
      <c r="BA113" s="8">
        <f>IF(BB113&gt;0,0,AX113*5%)</f>
        <v>0</v>
      </c>
      <c r="BB113" s="8">
        <f>(AX113-BG113)*35%</f>
        <v>206031167.82065439</v>
      </c>
      <c r="BC113" s="8">
        <f>+AX113+AY113+AZ113+BA113+BB113</f>
        <v>847671090.46212101</v>
      </c>
      <c r="BD113" s="8">
        <f>AX113-AT113</f>
        <v>588660479.48758399</v>
      </c>
      <c r="BE113" s="2"/>
      <c r="BF113" s="8"/>
      <c r="BH113" s="2"/>
    </row>
    <row r="114" spans="1:61" ht="51" hidden="1" outlineLevel="1" x14ac:dyDescent="0.2">
      <c r="A114" s="1" t="s">
        <v>1472</v>
      </c>
      <c r="B114" s="82">
        <v>6</v>
      </c>
      <c r="C114" s="144" t="s">
        <v>750</v>
      </c>
      <c r="D114" s="144"/>
      <c r="E114" s="82" t="s">
        <v>91</v>
      </c>
      <c r="F114" s="143">
        <v>5.1714000000000002</v>
      </c>
      <c r="G114" s="142">
        <f>+[2]THKL!F113</f>
        <v>5.1714000000000002</v>
      </c>
      <c r="H114" s="132"/>
      <c r="I114" s="132"/>
      <c r="J114" s="132"/>
      <c r="K114" s="156">
        <f>$K$4010*1000</f>
        <v>15050000</v>
      </c>
      <c r="L114" s="157">
        <f>'[3]BDG (XD)'!$AA$964*1000</f>
        <v>7690671</v>
      </c>
      <c r="M114" s="157">
        <f>SUM(K114:L114)</f>
        <v>22740671</v>
      </c>
      <c r="N114" s="83">
        <f>IF(V114&lt;&gt;"VTC VHm",_xlfn.XLOOKUP(Z114,$AC$4015:$AC$4035,$AD$4015:$AD$4035,0)*M114,_xlfn.XLOOKUP(Z114,$AC$4015:$AC$4035,$AD$4015:$AD$4035,0)*L114)</f>
        <v>2691734.8499999996</v>
      </c>
      <c r="O114" s="83">
        <f>IF(V114&lt;&gt;"VTC VHm",_xlfn.XLOOKUP(Z114,$AC$4015:$AC$4035,$AE$4015:$AE$4035,0)*M114,_xlfn.XLOOKUP(Z114,$AC$4015:$AC$4035,$AE$4015:$AE$4035,0)*L114)</f>
        <v>0</v>
      </c>
      <c r="P114" s="83">
        <f>SUM(N114:O114)</f>
        <v>2691734.8499999996</v>
      </c>
      <c r="Q114" s="157">
        <f>M114*G114</f>
        <v>117601106.00940001</v>
      </c>
      <c r="R114" s="157">
        <f>G114*P114</f>
        <v>13920037.603289999</v>
      </c>
      <c r="S114" s="83">
        <f>SUM(Q114:R114)</f>
        <v>131521143.61269</v>
      </c>
      <c r="T114" s="156" t="s">
        <v>50</v>
      </c>
      <c r="U114" s="132"/>
      <c r="V114" s="82" t="s">
        <v>34</v>
      </c>
      <c r="W114" s="132"/>
      <c r="X114" s="44" t="s">
        <v>33</v>
      </c>
      <c r="Y114" s="44"/>
      <c r="Z114" s="44" t="s">
        <v>16</v>
      </c>
      <c r="AA114" s="44" t="s">
        <v>80</v>
      </c>
      <c r="AB114" s="2">
        <v>24906178.967625346</v>
      </c>
      <c r="AC114" s="2">
        <v>128800293.04883611</v>
      </c>
      <c r="AD114" s="2">
        <f>+M114</f>
        <v>22740671</v>
      </c>
      <c r="AE114" s="2">
        <f>+AD114*14%</f>
        <v>3183693.9400000004</v>
      </c>
      <c r="AF114" s="155">
        <f>+AD114*35%</f>
        <v>7959234.8499999996</v>
      </c>
      <c r="AG114" s="2">
        <f>+AD114*F114</f>
        <v>117601106.00940001</v>
      </c>
      <c r="AH114" s="2">
        <f>+AE114*F114</f>
        <v>16464154.841316003</v>
      </c>
      <c r="AI114" s="2">
        <f>+AF114*F114</f>
        <v>41160387.103289999</v>
      </c>
      <c r="AJ114" s="2">
        <f>SUM(AG114:AI114)</f>
        <v>175225647.95400602</v>
      </c>
      <c r="AK114" s="2">
        <f>+AD114*G114</f>
        <v>117601106.00940001</v>
      </c>
      <c r="AL114" s="2">
        <f>+AE114*G114</f>
        <v>16464154.841316003</v>
      </c>
      <c r="AM114" s="2">
        <f>+AF114*G114</f>
        <v>41160387.103289999</v>
      </c>
      <c r="AN114" s="155">
        <f>SUM(AK114:AM114)</f>
        <v>175225647.95400602</v>
      </c>
      <c r="AQ114" s="145" t="s">
        <v>525</v>
      </c>
      <c r="AU114" s="8">
        <f>+K114</f>
        <v>15050000</v>
      </c>
      <c r="AV114" s="8">
        <f>+L114</f>
        <v>7690671</v>
      </c>
      <c r="AW114" s="2">
        <f>+M114</f>
        <v>22740671</v>
      </c>
      <c r="AX114" s="8">
        <f>F114*AW114</f>
        <v>117601106.00940001</v>
      </c>
      <c r="AY114" s="8">
        <f>IF(AQ114="CT",7%,5%)*AX114</f>
        <v>8232077.4206580017</v>
      </c>
      <c r="AZ114" s="8">
        <f>AX114*2%</f>
        <v>2352022.1201880001</v>
      </c>
      <c r="BA114" s="8">
        <f>IF(BB114&gt;0,0,AX114*5%)</f>
        <v>0</v>
      </c>
      <c r="BB114" s="8">
        <f>(AX114-BG114)*35%</f>
        <v>13920037.603290003</v>
      </c>
      <c r="BC114" s="8">
        <f>+AX114+AY114+AZ114+BA114+BB114</f>
        <v>142105243.15353602</v>
      </c>
      <c r="BD114" s="8">
        <f>AX114-AT114</f>
        <v>117601106.00940001</v>
      </c>
      <c r="BE114" s="2"/>
      <c r="BF114" s="8"/>
      <c r="BG114" s="7">
        <f>+K114*F114</f>
        <v>77829570</v>
      </c>
      <c r="BH114" s="2"/>
    </row>
    <row r="115" spans="1:61" s="92" customFormat="1" ht="17" collapsed="1" x14ac:dyDescent="0.2">
      <c r="A115" s="92">
        <v>0</v>
      </c>
      <c r="B115" s="163"/>
      <c r="C115" s="164" t="s">
        <v>175</v>
      </c>
      <c r="D115" s="164"/>
      <c r="E115" s="163"/>
      <c r="F115" s="162"/>
      <c r="G115" s="149">
        <f>+[2]THKL!F114</f>
        <v>0</v>
      </c>
      <c r="H115" s="158"/>
      <c r="I115" s="158"/>
      <c r="J115" s="158"/>
      <c r="K115" s="159"/>
      <c r="L115" s="161"/>
      <c r="M115" s="161">
        <f>SUM(K115:L115)</f>
        <v>0</v>
      </c>
      <c r="N115" s="83">
        <f>IF(V115&lt;&gt;"VTC VHm",_xlfn.XLOOKUP(Z115,$AC$4015:$AC$4035,$AD$4015:$AD$4035,0)*M115,_xlfn.XLOOKUP(Z115,$AC$4015:$AC$4035,$AD$4015:$AD$4035,0)*L115)</f>
        <v>0</v>
      </c>
      <c r="O115" s="83">
        <f>IF(V115&lt;&gt;"VTC VHm",_xlfn.XLOOKUP(Z115,$AC$4015:$AC$4035,$AE$4015:$AE$4035,0)*M115,_xlfn.XLOOKUP(Z115,$AC$4015:$AC$4035,$AE$4015:$AE$4035,0)*L115)</f>
        <v>0</v>
      </c>
      <c r="P115" s="160">
        <f>SUM(N115:O115)</f>
        <v>0</v>
      </c>
      <c r="Q115" s="161">
        <f>M115*G115</f>
        <v>0</v>
      </c>
      <c r="R115" s="161">
        <f>G115*P115</f>
        <v>0</v>
      </c>
      <c r="S115" s="160">
        <f>SUM(Q115:R115)</f>
        <v>0</v>
      </c>
      <c r="T115" s="159"/>
      <c r="U115" s="158"/>
      <c r="V115" s="158"/>
      <c r="W115" s="158"/>
      <c r="X115" s="94" t="s">
        <v>33</v>
      </c>
      <c r="Y115" s="94"/>
      <c r="Z115" s="94" t="s">
        <v>16</v>
      </c>
      <c r="AA115" s="44" t="s">
        <v>80</v>
      </c>
      <c r="AB115" s="2">
        <v>0</v>
      </c>
      <c r="AC115" s="2">
        <v>0</v>
      </c>
      <c r="AD115" s="93">
        <f>+M115</f>
        <v>0</v>
      </c>
      <c r="AE115" s="93">
        <f>+AD115*14%</f>
        <v>0</v>
      </c>
      <c r="AF115" s="93">
        <f>+AD115*35%</f>
        <v>0</v>
      </c>
      <c r="AG115" s="93">
        <f>+AD115*F115</f>
        <v>0</v>
      </c>
      <c r="AH115" s="93">
        <f>+AE115*F115</f>
        <v>0</v>
      </c>
      <c r="AI115" s="93">
        <f>+AF115*F115</f>
        <v>0</v>
      </c>
      <c r="AJ115" s="93">
        <f>SUM(AG115:AI115)</f>
        <v>0</v>
      </c>
      <c r="AK115" s="93">
        <f>+AD115*G115</f>
        <v>0</v>
      </c>
      <c r="AL115" s="93">
        <f>+AE115*G115</f>
        <v>0</v>
      </c>
      <c r="AM115" s="93">
        <f>+AF115*G115</f>
        <v>0</v>
      </c>
      <c r="AN115" s="93">
        <f>SUM(AK115:AM115)</f>
        <v>0</v>
      </c>
      <c r="AQ115" s="145" t="s">
        <v>525</v>
      </c>
      <c r="AU115" s="8">
        <f>+K115</f>
        <v>0</v>
      </c>
      <c r="AV115" s="8">
        <f>+L115</f>
        <v>0</v>
      </c>
      <c r="AW115" s="93">
        <f>+M115</f>
        <v>0</v>
      </c>
      <c r="AX115" s="8">
        <f>F115*AW115</f>
        <v>0</v>
      </c>
      <c r="AY115" s="8">
        <f>IF(AQ115="CT",7%,5%)*AX115</f>
        <v>0</v>
      </c>
      <c r="AZ115" s="8">
        <f>AX115*2%</f>
        <v>0</v>
      </c>
      <c r="BA115" s="8">
        <f>IF(BB115&gt;0,0,AX115*5%)</f>
        <v>0</v>
      </c>
      <c r="BB115" s="8">
        <f>(AX115-BG115)*35%</f>
        <v>0</v>
      </c>
      <c r="BC115" s="8">
        <f>+AX115+AY115+AZ115+BA115+BB115</f>
        <v>0</v>
      </c>
      <c r="BD115" s="8">
        <f>AX115-AT115</f>
        <v>0</v>
      </c>
      <c r="BE115" s="2"/>
      <c r="BF115" s="8"/>
      <c r="BH115" s="2"/>
    </row>
    <row r="116" spans="1:61" ht="34" hidden="1" outlineLevel="1" x14ac:dyDescent="0.2">
      <c r="A116" s="1" t="s">
        <v>1056</v>
      </c>
      <c r="B116" s="82">
        <v>7</v>
      </c>
      <c r="C116" s="144" t="s">
        <v>203</v>
      </c>
      <c r="D116" s="144"/>
      <c r="E116" s="82" t="s">
        <v>52</v>
      </c>
      <c r="F116" s="143">
        <v>15899.2824</v>
      </c>
      <c r="G116" s="142">
        <f>'[2]Công trình Nhà A1, A2'!Q4767</f>
        <v>15899.2824</v>
      </c>
      <c r="H116" s="176"/>
      <c r="I116" s="176"/>
      <c r="J116" s="176"/>
      <c r="K116" s="156" t="s">
        <v>89</v>
      </c>
      <c r="L116" s="157">
        <f>'[3]BDG (XD)'!$AA$1028</f>
        <v>207831.07800000013</v>
      </c>
      <c r="M116" s="157">
        <f>SUM(K116:L116)</f>
        <v>207831.07800000013</v>
      </c>
      <c r="N116" s="83">
        <f>IF(V116&lt;&gt;"VTC VHm",_xlfn.XLOOKUP(Z116,$AC$4015:$AC$4035,$AD$4015:$AD$4035,0)*M116,_xlfn.XLOOKUP(Z116,$AC$4015:$AC$4035,$AD$4015:$AD$4035,0)*L116)</f>
        <v>72740.877300000036</v>
      </c>
      <c r="O116" s="83">
        <f>IF(V116&lt;&gt;"VTC VHm",_xlfn.XLOOKUP(Z116,$AC$4015:$AC$4035,$AE$4015:$AE$4035,0)*M116,_xlfn.XLOOKUP(Z116,$AC$4015:$AC$4035,$AE$4015:$AE$4035,0)*L116)</f>
        <v>0</v>
      </c>
      <c r="P116" s="83">
        <f>SUM(N116:O116)</f>
        <v>72740.877300000036</v>
      </c>
      <c r="Q116" s="157">
        <f>M116*G116</f>
        <v>3304365000.6184292</v>
      </c>
      <c r="R116" s="157">
        <f>G116*P116</f>
        <v>1156527750.2164502</v>
      </c>
      <c r="S116" s="83">
        <f>SUM(Q116:R116)</f>
        <v>4460892750.8348789</v>
      </c>
      <c r="T116" s="156" t="s">
        <v>50</v>
      </c>
      <c r="U116" s="176"/>
      <c r="V116" s="176"/>
      <c r="W116" s="176"/>
      <c r="X116" s="44" t="s">
        <v>33</v>
      </c>
      <c r="Y116" s="44"/>
      <c r="Z116" s="44" t="s">
        <v>16</v>
      </c>
      <c r="AA116" s="44" t="s">
        <v>80</v>
      </c>
      <c r="AB116" s="2">
        <v>111339.11804579778</v>
      </c>
      <c r="AC116" s="2">
        <v>1770212079.9770749</v>
      </c>
      <c r="AD116" s="2">
        <f>+M116</f>
        <v>207831.07800000013</v>
      </c>
      <c r="AE116" s="2">
        <f>+AD116*14%</f>
        <v>29096.350920000019</v>
      </c>
      <c r="AF116" s="155">
        <f>+AD116*35%</f>
        <v>72740.877300000036</v>
      </c>
      <c r="AG116" s="2">
        <f>+AD116*F116</f>
        <v>3304365000.6184292</v>
      </c>
      <c r="AH116" s="2">
        <f>+AE116*F116</f>
        <v>462611100.0865801</v>
      </c>
      <c r="AI116" s="2">
        <f>+AF116*F116</f>
        <v>1156527750.2164502</v>
      </c>
      <c r="AJ116" s="2">
        <f>SUM(AG116:AI116)</f>
        <v>4923503850.9214592</v>
      </c>
      <c r="AK116" s="2">
        <f>+AD116*G116</f>
        <v>3304365000.6184292</v>
      </c>
      <c r="AL116" s="2">
        <f>+AE116*G116</f>
        <v>462611100.0865801</v>
      </c>
      <c r="AM116" s="2">
        <f>+AF116*G116</f>
        <v>1156527750.2164502</v>
      </c>
      <c r="AN116" s="155">
        <f>SUM(AK116:AM116)</f>
        <v>4923503850.9214592</v>
      </c>
      <c r="AQ116" s="145" t="s">
        <v>525</v>
      </c>
      <c r="AU116" s="8" t="str">
        <f>+K116</f>
        <v>Bao gồm</v>
      </c>
      <c r="AV116" s="8">
        <f>+L116</f>
        <v>207831.07800000013</v>
      </c>
      <c r="AW116" s="2">
        <f>+M116</f>
        <v>207831.07800000013</v>
      </c>
      <c r="AX116" s="8">
        <f>F116*AW116</f>
        <v>3304365000.6184292</v>
      </c>
      <c r="AY116" s="8">
        <f>IF(AQ116="CT",7%,5%)*AX116</f>
        <v>231305550.04329008</v>
      </c>
      <c r="AZ116" s="8">
        <f>AX116*2%</f>
        <v>66087300.012368582</v>
      </c>
      <c r="BA116" s="8">
        <f>IF(BB116&gt;0,0,AX116*5%)</f>
        <v>0</v>
      </c>
      <c r="BB116" s="8">
        <f>(AX116-BG116)*35%</f>
        <v>1156527750.2164502</v>
      </c>
      <c r="BC116" s="8">
        <f>+AX116+AY116+AZ116+BA116+BB116</f>
        <v>4758285600.8905382</v>
      </c>
      <c r="BD116" s="8">
        <f>AX116-AT116</f>
        <v>3304365000.6184292</v>
      </c>
      <c r="BE116" s="2"/>
      <c r="BF116" s="8"/>
      <c r="BH116" s="2"/>
    </row>
    <row r="117" spans="1:61" ht="34" hidden="1" outlineLevel="1" x14ac:dyDescent="0.2">
      <c r="A117" s="1" t="s">
        <v>1255</v>
      </c>
      <c r="B117" s="82">
        <v>8</v>
      </c>
      <c r="C117" s="144" t="s">
        <v>116</v>
      </c>
      <c r="D117" s="144"/>
      <c r="E117" s="82" t="s">
        <v>52</v>
      </c>
      <c r="F117" s="143">
        <v>30424.3626</v>
      </c>
      <c r="G117" s="142">
        <f>'[2]Công trình Nhà A1, A2'!Q4864</f>
        <v>30707.778600000001</v>
      </c>
      <c r="H117" s="176"/>
      <c r="I117" s="176"/>
      <c r="J117" s="176"/>
      <c r="K117" s="156" t="s">
        <v>89</v>
      </c>
      <c r="L117" s="157">
        <f>'[3]BDG (XD)'!$AA$1016</f>
        <v>112916.37900000002</v>
      </c>
      <c r="M117" s="157">
        <f>SUM(K117:L117)</f>
        <v>112916.37900000002</v>
      </c>
      <c r="N117" s="83">
        <f>IF(V117&lt;&gt;"VTC VHm",_xlfn.XLOOKUP(Z117,$AC$4015:$AC$4035,$AD$4015:$AD$4035,0)*M117,_xlfn.XLOOKUP(Z117,$AC$4015:$AC$4035,$AD$4015:$AD$4035,0)*L117)</f>
        <v>39520.732650000005</v>
      </c>
      <c r="O117" s="83">
        <f>IF(V117&lt;&gt;"VTC VHm",_xlfn.XLOOKUP(Z117,$AC$4015:$AC$4035,$AE$4015:$AE$4035,0)*M117,_xlfn.XLOOKUP(Z117,$AC$4015:$AC$4035,$AE$4015:$AE$4035,0)*L117)</f>
        <v>0</v>
      </c>
      <c r="P117" s="83">
        <f>SUM(N117:O117)</f>
        <v>39520.732650000005</v>
      </c>
      <c r="Q117" s="157">
        <f>M117*G117</f>
        <v>3467411166.64569</v>
      </c>
      <c r="R117" s="157">
        <f>G117*P117</f>
        <v>1213593908.3259916</v>
      </c>
      <c r="S117" s="83">
        <f>SUM(Q117:R117)</f>
        <v>4681005074.9716816</v>
      </c>
      <c r="T117" s="156" t="s">
        <v>50</v>
      </c>
      <c r="U117" s="176"/>
      <c r="V117" s="176"/>
      <c r="W117" s="176"/>
      <c r="X117" s="44" t="s">
        <v>33</v>
      </c>
      <c r="Y117" s="44"/>
      <c r="Z117" s="44" t="s">
        <v>16</v>
      </c>
      <c r="AA117" s="44" t="s">
        <v>80</v>
      </c>
      <c r="AB117" s="2">
        <v>87299.586896016393</v>
      </c>
      <c r="AC117" s="2">
        <v>2656034286.5546112</v>
      </c>
      <c r="AD117" s="2">
        <f>+M117</f>
        <v>112916.37900000002</v>
      </c>
      <c r="AE117" s="2">
        <f>+AD117*14%</f>
        <v>15808.293060000004</v>
      </c>
      <c r="AF117" s="155">
        <f>+AD117*35%</f>
        <v>39520.732650000005</v>
      </c>
      <c r="AG117" s="2">
        <f>+AD117*F117</f>
        <v>3435408858.1750259</v>
      </c>
      <c r="AH117" s="2">
        <f>+AE117*F117</f>
        <v>480957240.14450365</v>
      </c>
      <c r="AI117" s="2">
        <f>+AF117*F117</f>
        <v>1202393100.361259</v>
      </c>
      <c r="AJ117" s="2">
        <f>SUM(AG117:AI117)</f>
        <v>5118759198.680788</v>
      </c>
      <c r="AK117" s="2">
        <f>+AD117*G117</f>
        <v>3467411166.64569</v>
      </c>
      <c r="AL117" s="2">
        <f>+AE117*G117</f>
        <v>485437563.33039665</v>
      </c>
      <c r="AM117" s="2">
        <f>+AF117*G117</f>
        <v>1213593908.3259916</v>
      </c>
      <c r="AN117" s="155">
        <f>SUM(AK117:AM117)</f>
        <v>5166442638.3020782</v>
      </c>
      <c r="AQ117" s="145" t="s">
        <v>525</v>
      </c>
      <c r="AU117" s="8" t="str">
        <f>+K117</f>
        <v>Bao gồm</v>
      </c>
      <c r="AV117" s="8">
        <f>+L117</f>
        <v>112916.37900000002</v>
      </c>
      <c r="AW117" s="2">
        <f>+M117</f>
        <v>112916.37900000002</v>
      </c>
      <c r="AX117" s="8">
        <f>F117*AW117</f>
        <v>3435408858.1750259</v>
      </c>
      <c r="AY117" s="8">
        <f>IF(AQ117="CT",7%,5%)*AX117</f>
        <v>240478620.07225183</v>
      </c>
      <c r="AZ117" s="8">
        <f>AX117*2%</f>
        <v>68708177.163500518</v>
      </c>
      <c r="BA117" s="8">
        <f>IF(BB117&gt;0,0,AX117*5%)</f>
        <v>0</v>
      </c>
      <c r="BB117" s="8">
        <f>(AX117-BG117)*35%</f>
        <v>1202393100.361259</v>
      </c>
      <c r="BC117" s="8">
        <f>+AX117+AY117+AZ117+BA117+BB117</f>
        <v>4946988755.7720375</v>
      </c>
      <c r="BD117" s="8">
        <f>AX117-AT117</f>
        <v>3435408858.1750259</v>
      </c>
      <c r="BE117" s="2"/>
      <c r="BF117" s="8"/>
      <c r="BH117" s="2"/>
    </row>
    <row r="118" spans="1:61" ht="34" hidden="1" outlineLevel="1" x14ac:dyDescent="0.2">
      <c r="A118" s="1" t="s">
        <v>1254</v>
      </c>
      <c r="B118" s="82">
        <v>9</v>
      </c>
      <c r="C118" s="144" t="s">
        <v>893</v>
      </c>
      <c r="D118" s="144"/>
      <c r="E118" s="82" t="s">
        <v>52</v>
      </c>
      <c r="F118" s="143">
        <v>736.07399999999996</v>
      </c>
      <c r="G118" s="142">
        <f>+[2]THKL!F117</f>
        <v>736.07399999999996</v>
      </c>
      <c r="H118" s="132"/>
      <c r="I118" s="132"/>
      <c r="J118" s="132"/>
      <c r="K118" s="156" t="str">
        <f>$K$117</f>
        <v>Bao gồm</v>
      </c>
      <c r="L118" s="157">
        <f>$L$117</f>
        <v>112916.37900000002</v>
      </c>
      <c r="M118" s="157">
        <f>SUM(K118:L118)</f>
        <v>112916.37900000002</v>
      </c>
      <c r="N118" s="83">
        <f>IF(V118&lt;&gt;"VTC VHm",_xlfn.XLOOKUP(Z118,$AC$4015:$AC$4035,$AD$4015:$AD$4035,0)*M118,_xlfn.XLOOKUP(Z118,$AC$4015:$AC$4035,$AD$4015:$AD$4035,0)*L118)</f>
        <v>39520.732650000005</v>
      </c>
      <c r="O118" s="83">
        <f>IF(V118&lt;&gt;"VTC VHm",_xlfn.XLOOKUP(Z118,$AC$4015:$AC$4035,$AE$4015:$AE$4035,0)*M118,_xlfn.XLOOKUP(Z118,$AC$4015:$AC$4035,$AE$4015:$AE$4035,0)*L118)</f>
        <v>0</v>
      </c>
      <c r="P118" s="83">
        <f>SUM(N118:O118)</f>
        <v>39520.732650000005</v>
      </c>
      <c r="Q118" s="157">
        <f>M118*G118</f>
        <v>83114810.756046012</v>
      </c>
      <c r="R118" s="157">
        <f>G118*P118</f>
        <v>29090183.764616102</v>
      </c>
      <c r="S118" s="83">
        <f>SUM(Q118:R118)</f>
        <v>112204994.52066211</v>
      </c>
      <c r="T118" s="156" t="s">
        <v>50</v>
      </c>
      <c r="U118" s="132"/>
      <c r="V118" s="132"/>
      <c r="W118" s="132"/>
      <c r="X118" s="44" t="s">
        <v>33</v>
      </c>
      <c r="Y118" s="44"/>
      <c r="Z118" s="44" t="s">
        <v>16</v>
      </c>
      <c r="AA118" s="44" t="s">
        <v>80</v>
      </c>
      <c r="AB118" s="2">
        <v>216942.8776580733</v>
      </c>
      <c r="AC118" s="2">
        <v>159686011.72928864</v>
      </c>
      <c r="AD118" s="2">
        <f>+M118</f>
        <v>112916.37900000002</v>
      </c>
      <c r="AE118" s="2">
        <f>+AD118*14%</f>
        <v>15808.293060000004</v>
      </c>
      <c r="AF118" s="155">
        <f>+AD118*35%</f>
        <v>39520.732650000005</v>
      </c>
      <c r="AG118" s="2">
        <f>+AD118*F118</f>
        <v>83114810.756046012</v>
      </c>
      <c r="AH118" s="2">
        <f>+AE118*F118</f>
        <v>11636073.505846443</v>
      </c>
      <c r="AI118" s="2">
        <f>+AF118*F118</f>
        <v>29090183.764616102</v>
      </c>
      <c r="AJ118" s="2">
        <f>SUM(AG118:AI118)</f>
        <v>123841068.02650855</v>
      </c>
      <c r="AK118" s="2">
        <f>+AD118*G118</f>
        <v>83114810.756046012</v>
      </c>
      <c r="AL118" s="2">
        <f>+AE118*G118</f>
        <v>11636073.505846443</v>
      </c>
      <c r="AM118" s="2">
        <f>+AF118*G118</f>
        <v>29090183.764616102</v>
      </c>
      <c r="AN118" s="155">
        <f>SUM(AK118:AM118)</f>
        <v>123841068.02650855</v>
      </c>
      <c r="AQ118" s="145" t="s">
        <v>525</v>
      </c>
      <c r="AU118" s="8" t="str">
        <f>+K118</f>
        <v>Bao gồm</v>
      </c>
      <c r="AV118" s="8">
        <f>+L118</f>
        <v>112916.37900000002</v>
      </c>
      <c r="AW118" s="2">
        <f>+M118</f>
        <v>112916.37900000002</v>
      </c>
      <c r="AX118" s="8">
        <f>F118*AW118</f>
        <v>83114810.756046012</v>
      </c>
      <c r="AY118" s="8">
        <f>IF(AQ118="CT",7%,5%)*AX118</f>
        <v>5818036.7529232213</v>
      </c>
      <c r="AZ118" s="8">
        <f>AX118*2%</f>
        <v>1662296.2151209202</v>
      </c>
      <c r="BA118" s="8">
        <f>IF(BB118&gt;0,0,AX118*5%)</f>
        <v>0</v>
      </c>
      <c r="BB118" s="8">
        <f>(AX118-BG118)*35%</f>
        <v>29090183.764616102</v>
      </c>
      <c r="BC118" s="8">
        <f>+AX118+AY118+AZ118+BA118+BB118</f>
        <v>119685327.48870626</v>
      </c>
      <c r="BD118" s="8">
        <f>AX118-AT118</f>
        <v>83114810.756046012</v>
      </c>
      <c r="BE118" s="2"/>
      <c r="BF118" s="8"/>
      <c r="BH118" s="2"/>
    </row>
    <row r="119" spans="1:61" ht="34" hidden="1" outlineLevel="1" x14ac:dyDescent="0.2">
      <c r="A119" s="1" t="s">
        <v>1239</v>
      </c>
      <c r="B119" s="82">
        <v>10</v>
      </c>
      <c r="C119" s="144" t="s">
        <v>929</v>
      </c>
      <c r="D119" s="144"/>
      <c r="E119" s="82" t="s">
        <v>52</v>
      </c>
      <c r="F119" s="143">
        <v>139.56800000000001</v>
      </c>
      <c r="G119" s="142">
        <f>+[2]THKL!F118</f>
        <v>139.56800000000001</v>
      </c>
      <c r="H119" s="132"/>
      <c r="I119" s="132"/>
      <c r="J119" s="132"/>
      <c r="K119" s="156" t="s">
        <v>89</v>
      </c>
      <c r="L119" s="157">
        <f>'[3]BDG (XD)'!$AA$1019</f>
        <v>207831.07799999954</v>
      </c>
      <c r="M119" s="157">
        <f>SUM(K119:L119)</f>
        <v>207831.07799999954</v>
      </c>
      <c r="N119" s="83">
        <f>IF(V119&lt;&gt;"VTC VHm",_xlfn.XLOOKUP(Z119,$AC$4015:$AC$4035,$AD$4015:$AD$4035,0)*M119,_xlfn.XLOOKUP(Z119,$AC$4015:$AC$4035,$AD$4015:$AD$4035,0)*L119)</f>
        <v>72740.877299999833</v>
      </c>
      <c r="O119" s="83">
        <f>IF(V119&lt;&gt;"VTC VHm",_xlfn.XLOOKUP(Z119,$AC$4015:$AC$4035,$AE$4015:$AE$4035,0)*M119,_xlfn.XLOOKUP(Z119,$AC$4015:$AC$4035,$AE$4015:$AE$4035,0)*L119)</f>
        <v>0</v>
      </c>
      <c r="P119" s="83">
        <f>SUM(N119:O119)</f>
        <v>72740.877299999833</v>
      </c>
      <c r="Q119" s="157">
        <f>M119*G119</f>
        <v>29006567.89430394</v>
      </c>
      <c r="R119" s="157">
        <f>G119*P119</f>
        <v>10152298.763006378</v>
      </c>
      <c r="S119" s="83">
        <f>SUM(Q119:R119)</f>
        <v>39158866.657310322</v>
      </c>
      <c r="T119" s="156" t="s">
        <v>50</v>
      </c>
      <c r="U119" s="132"/>
      <c r="V119" s="132"/>
      <c r="W119" s="132"/>
      <c r="X119" s="44" t="s">
        <v>33</v>
      </c>
      <c r="Y119" s="44"/>
      <c r="Z119" s="44" t="s">
        <v>16</v>
      </c>
      <c r="AA119" s="44" t="s">
        <v>80</v>
      </c>
      <c r="AB119" s="2">
        <v>220034.3328696065</v>
      </c>
      <c r="AC119" s="2">
        <v>30709751.769945242</v>
      </c>
      <c r="AD119" s="2">
        <f>+M119</f>
        <v>207831.07799999954</v>
      </c>
      <c r="AE119" s="2">
        <f>+AD119*14%</f>
        <v>29096.350919999939</v>
      </c>
      <c r="AF119" s="155">
        <f>+AD119*35%</f>
        <v>72740.877299999833</v>
      </c>
      <c r="AG119" s="2">
        <f>+AD119*F119</f>
        <v>29006567.89430394</v>
      </c>
      <c r="AH119" s="2">
        <f>+AE119*F119</f>
        <v>4060919.5052025518</v>
      </c>
      <c r="AI119" s="2">
        <f>+AF119*F119</f>
        <v>10152298.763006378</v>
      </c>
      <c r="AJ119" s="2">
        <f>SUM(AG119:AI119)</f>
        <v>43219786.162512869</v>
      </c>
      <c r="AK119" s="2">
        <f>+AD119*G119</f>
        <v>29006567.89430394</v>
      </c>
      <c r="AL119" s="2">
        <f>+AE119*G119</f>
        <v>4060919.5052025518</v>
      </c>
      <c r="AM119" s="2">
        <f>+AF119*G119</f>
        <v>10152298.763006378</v>
      </c>
      <c r="AN119" s="155">
        <f>SUM(AK119:AM119)</f>
        <v>43219786.162512869</v>
      </c>
      <c r="AQ119" s="145" t="s">
        <v>525</v>
      </c>
      <c r="AU119" s="8" t="str">
        <f>+K119</f>
        <v>Bao gồm</v>
      </c>
      <c r="AV119" s="8">
        <f>+L119</f>
        <v>207831.07799999954</v>
      </c>
      <c r="AW119" s="2">
        <f>+M119</f>
        <v>207831.07799999954</v>
      </c>
      <c r="AX119" s="8">
        <f>F119*AW119</f>
        <v>29006567.89430394</v>
      </c>
      <c r="AY119" s="8">
        <f>IF(AQ119="CT",7%,5%)*AX119</f>
        <v>2030459.7526012759</v>
      </c>
      <c r="AZ119" s="8">
        <f>AX119*2%</f>
        <v>580131.35788607877</v>
      </c>
      <c r="BA119" s="8">
        <f>IF(BB119&gt;0,0,AX119*5%)</f>
        <v>0</v>
      </c>
      <c r="BB119" s="8">
        <f>(AX119-BG119)*35%</f>
        <v>10152298.763006378</v>
      </c>
      <c r="BC119" s="8">
        <f>+AX119+AY119+AZ119+BA119+BB119</f>
        <v>41769457.767797679</v>
      </c>
      <c r="BD119" s="8">
        <f>AX119-AT119</f>
        <v>29006567.89430394</v>
      </c>
      <c r="BE119" s="2"/>
      <c r="BF119" s="8"/>
      <c r="BH119" s="2"/>
    </row>
    <row r="120" spans="1:61" ht="34" hidden="1" outlineLevel="1" x14ac:dyDescent="0.2">
      <c r="A120" s="1" t="s">
        <v>1471</v>
      </c>
      <c r="B120" s="82">
        <v>11</v>
      </c>
      <c r="C120" s="144" t="s">
        <v>1470</v>
      </c>
      <c r="D120" s="144"/>
      <c r="E120" s="82" t="s">
        <v>52</v>
      </c>
      <c r="F120" s="143">
        <v>160.232</v>
      </c>
      <c r="G120" s="142">
        <f>+[2]THKL!F119</f>
        <v>160.232</v>
      </c>
      <c r="H120" s="132"/>
      <c r="I120" s="132"/>
      <c r="J120" s="132"/>
      <c r="K120" s="125" t="s">
        <v>89</v>
      </c>
      <c r="L120" s="169">
        <v>248012.51176267423</v>
      </c>
      <c r="M120" s="84">
        <f>SUM(K120:L120)</f>
        <v>248012.51176267423</v>
      </c>
      <c r="N120" s="83">
        <f>IF(V120&lt;&gt;"VTC VHm",_xlfn.XLOOKUP(Z120,$AC$4015:$AC$4035,$AD$4015:$AD$4035,0)*M120,_xlfn.XLOOKUP(Z120,$AC$4015:$AC$4035,$AD$4015:$AD$4035,0)*L120)</f>
        <v>86804.379116935976</v>
      </c>
      <c r="O120" s="83">
        <f>IF(V120&lt;&gt;"VTC VHm",_xlfn.XLOOKUP(Z120,$AC$4015:$AC$4035,$AE$4015:$AE$4035,0)*M120,_xlfn.XLOOKUP(Z120,$AC$4015:$AC$4035,$AE$4015:$AE$4035,0)*L120)</f>
        <v>0</v>
      </c>
      <c r="P120" s="83">
        <f>SUM(N120:O120)</f>
        <v>86804.379116935976</v>
      </c>
      <c r="Q120" s="157">
        <f>M120*G120</f>
        <v>39739540.784756817</v>
      </c>
      <c r="R120" s="157">
        <f>G120*P120</f>
        <v>13908839.274664884</v>
      </c>
      <c r="S120" s="83">
        <f>SUM(Q120:R120)</f>
        <v>53648380.059421703</v>
      </c>
      <c r="T120" s="125" t="s">
        <v>103</v>
      </c>
      <c r="U120" s="132"/>
      <c r="V120" s="132"/>
      <c r="W120" s="132"/>
      <c r="X120" s="44" t="s">
        <v>33</v>
      </c>
      <c r="Y120" s="44"/>
      <c r="Z120" s="44" t="s">
        <v>16</v>
      </c>
      <c r="AA120" s="44" t="s">
        <v>80</v>
      </c>
      <c r="AB120" s="2">
        <v>618429.1247261808</v>
      </c>
      <c r="AC120" s="2">
        <v>99092135.513125405</v>
      </c>
      <c r="AD120" s="2">
        <f>+M120</f>
        <v>248012.51176267423</v>
      </c>
      <c r="AE120" s="2">
        <f>+AD120*14%</f>
        <v>34721.751646774392</v>
      </c>
      <c r="AF120" s="155">
        <f>+AD120*35%</f>
        <v>86804.379116935976</v>
      </c>
      <c r="AG120" s="2">
        <f>+AD120*F120</f>
        <v>39739540.784756817</v>
      </c>
      <c r="AH120" s="2">
        <f>+AE120*F120</f>
        <v>5563535.7098659547</v>
      </c>
      <c r="AI120" s="2">
        <f>+AF120*F120</f>
        <v>13908839.274664884</v>
      </c>
      <c r="AJ120" s="2">
        <f>SUM(AG120:AI120)</f>
        <v>59211915.769287661</v>
      </c>
      <c r="AK120" s="2">
        <f>+AD120*G120</f>
        <v>39739540.784756817</v>
      </c>
      <c r="AL120" s="2">
        <f>+AE120*G120</f>
        <v>5563535.7098659547</v>
      </c>
      <c r="AM120" s="2">
        <f>+AF120*G120</f>
        <v>13908839.274664884</v>
      </c>
      <c r="AN120" s="155">
        <f>SUM(AK120:AM120)</f>
        <v>59211915.769287661</v>
      </c>
      <c r="AQ120" s="145" t="s">
        <v>525</v>
      </c>
      <c r="AU120" s="8" t="str">
        <f>+K120</f>
        <v>Bao gồm</v>
      </c>
      <c r="AV120" s="8">
        <f>+L120</f>
        <v>248012.51176267423</v>
      </c>
      <c r="AW120" s="2">
        <f>+M120</f>
        <v>248012.51176267423</v>
      </c>
      <c r="AX120" s="8">
        <f>F120*AW120</f>
        <v>39739540.784756817</v>
      </c>
      <c r="AY120" s="8">
        <f>IF(AQ120="CT",7%,5%)*AX120</f>
        <v>2781767.8549329774</v>
      </c>
      <c r="AZ120" s="8">
        <f>AX120*2%</f>
        <v>794790.81569513632</v>
      </c>
      <c r="BA120" s="8">
        <f>IF(BB120&gt;0,0,AX120*5%)</f>
        <v>0</v>
      </c>
      <c r="BB120" s="8">
        <f>(AX120-BG120)*35%</f>
        <v>13908839.274664884</v>
      </c>
      <c r="BC120" s="8">
        <f>+AX120+AY120+AZ120+BA120+BB120</f>
        <v>57224938.730049819</v>
      </c>
      <c r="BD120" s="8">
        <f>AX120-AT120</f>
        <v>39739540.784756817</v>
      </c>
      <c r="BE120" s="2"/>
      <c r="BF120" s="8"/>
      <c r="BH120" s="2"/>
    </row>
    <row r="121" spans="1:61" ht="34" hidden="1" outlineLevel="1" x14ac:dyDescent="0.2">
      <c r="A121" s="1" t="s">
        <v>1254</v>
      </c>
      <c r="B121" s="82">
        <v>12</v>
      </c>
      <c r="C121" s="144" t="s">
        <v>749</v>
      </c>
      <c r="D121" s="144"/>
      <c r="E121" s="82" t="s">
        <v>52</v>
      </c>
      <c r="F121" s="143">
        <v>733.79809999999998</v>
      </c>
      <c r="G121" s="142">
        <f>+[2]THKL!F120</f>
        <v>733.79809999999998</v>
      </c>
      <c r="H121" s="132"/>
      <c r="I121" s="132"/>
      <c r="J121" s="132"/>
      <c r="K121" s="156" t="s">
        <v>89</v>
      </c>
      <c r="L121" s="157">
        <f>'[3]BDG (XD)'!$AA$1019</f>
        <v>207831.07799999954</v>
      </c>
      <c r="M121" s="157">
        <f>SUM(K121:L121)</f>
        <v>207831.07799999954</v>
      </c>
      <c r="N121" s="83">
        <f>IF(V121&lt;&gt;"VTC VHm",_xlfn.XLOOKUP(Z121,$AC$4015:$AC$4035,$AD$4015:$AD$4035,0)*M121,_xlfn.XLOOKUP(Z121,$AC$4015:$AC$4035,$AD$4015:$AD$4035,0)*L121)</f>
        <v>72740.877299999833</v>
      </c>
      <c r="O121" s="83">
        <f>IF(V121&lt;&gt;"VTC VHm",_xlfn.XLOOKUP(Z121,$AC$4015:$AC$4035,$AE$4015:$AE$4035,0)*M121,_xlfn.XLOOKUP(Z121,$AC$4015:$AC$4035,$AE$4015:$AE$4035,0)*L121)</f>
        <v>0</v>
      </c>
      <c r="P121" s="83">
        <f>SUM(N121:O121)</f>
        <v>72740.877299999833</v>
      </c>
      <c r="Q121" s="157">
        <f>M121*G121</f>
        <v>152506050.15735146</v>
      </c>
      <c r="R121" s="157">
        <f>G121*P121</f>
        <v>53377117.555073008</v>
      </c>
      <c r="S121" s="83">
        <f>SUM(Q121:R121)</f>
        <v>205883167.71242446</v>
      </c>
      <c r="T121" s="156" t="s">
        <v>50</v>
      </c>
      <c r="U121" s="132"/>
      <c r="V121" s="132"/>
      <c r="W121" s="132"/>
      <c r="X121" s="44" t="s">
        <v>33</v>
      </c>
      <c r="Y121" s="44"/>
      <c r="Z121" s="44" t="s">
        <v>16</v>
      </c>
      <c r="AA121" s="44" t="s">
        <v>80</v>
      </c>
      <c r="AB121" s="2">
        <v>216942.8776580733</v>
      </c>
      <c r="AC121" s="2">
        <v>159192271.43402663</v>
      </c>
      <c r="AD121" s="2">
        <f>+M121</f>
        <v>207831.07799999954</v>
      </c>
      <c r="AE121" s="2">
        <f>+AD121*14%</f>
        <v>29096.350919999939</v>
      </c>
      <c r="AF121" s="155">
        <f>+AD121*35%</f>
        <v>72740.877299999833</v>
      </c>
      <c r="AG121" s="2">
        <f>+AD121*F121</f>
        <v>152506050.15735146</v>
      </c>
      <c r="AH121" s="2">
        <f>+AE121*F121</f>
        <v>21350847.022029206</v>
      </c>
      <c r="AI121" s="2">
        <f>+AF121*F121</f>
        <v>53377117.555073008</v>
      </c>
      <c r="AJ121" s="2">
        <f>SUM(AG121:AI121)</f>
        <v>227234014.73445368</v>
      </c>
      <c r="AK121" s="2">
        <f>+AD121*G121</f>
        <v>152506050.15735146</v>
      </c>
      <c r="AL121" s="2">
        <f>+AE121*G121</f>
        <v>21350847.022029206</v>
      </c>
      <c r="AM121" s="2">
        <f>+AF121*G121</f>
        <v>53377117.555073008</v>
      </c>
      <c r="AN121" s="155">
        <f>SUM(AK121:AM121)</f>
        <v>227234014.73445368</v>
      </c>
      <c r="AQ121" s="145" t="s">
        <v>525</v>
      </c>
      <c r="AU121" s="8" t="str">
        <f>+K121</f>
        <v>Bao gồm</v>
      </c>
      <c r="AV121" s="8">
        <f>+L121</f>
        <v>207831.07799999954</v>
      </c>
      <c r="AW121" s="2">
        <f>+M121</f>
        <v>207831.07799999954</v>
      </c>
      <c r="AX121" s="8">
        <f>F121*AW121</f>
        <v>152506050.15735146</v>
      </c>
      <c r="AY121" s="8">
        <f>IF(AQ121="CT",7%,5%)*AX121</f>
        <v>10675423.511014603</v>
      </c>
      <c r="AZ121" s="8">
        <f>AX121*2%</f>
        <v>3050121.0031470293</v>
      </c>
      <c r="BA121" s="8">
        <f>IF(BB121&gt;0,0,AX121*5%)</f>
        <v>0</v>
      </c>
      <c r="BB121" s="8">
        <f>(AX121-BG121)*35%</f>
        <v>53377117.555073008</v>
      </c>
      <c r="BC121" s="8">
        <f>+AX121+AY121+AZ121+BA121+BB121</f>
        <v>219608712.2265861</v>
      </c>
      <c r="BD121" s="8">
        <f>AX121-AT121</f>
        <v>152506050.15735146</v>
      </c>
      <c r="BE121" s="2"/>
      <c r="BF121" s="8"/>
      <c r="BH121" s="2"/>
    </row>
    <row r="122" spans="1:61" ht="34" hidden="1" outlineLevel="1" x14ac:dyDescent="0.2">
      <c r="A122" s="1" t="s">
        <v>1239</v>
      </c>
      <c r="B122" s="82">
        <v>13</v>
      </c>
      <c r="C122" s="144" t="s">
        <v>115</v>
      </c>
      <c r="D122" s="144"/>
      <c r="E122" s="82" t="s">
        <v>52</v>
      </c>
      <c r="F122" s="143">
        <v>1508.6804</v>
      </c>
      <c r="G122" s="142">
        <f>+[2]THKL!F121</f>
        <v>1508.6804</v>
      </c>
      <c r="H122" s="176"/>
      <c r="I122" s="176"/>
      <c r="J122" s="176"/>
      <c r="K122" s="156" t="s">
        <v>89</v>
      </c>
      <c r="L122" s="157">
        <f>'[3]BDG (XD)'!$AA$1019</f>
        <v>207831.07799999954</v>
      </c>
      <c r="M122" s="157">
        <f>SUM(K122:L122)</f>
        <v>207831.07799999954</v>
      </c>
      <c r="N122" s="83">
        <f>IF(V122&lt;&gt;"VTC VHm",_xlfn.XLOOKUP(Z122,$AC$4015:$AC$4035,$AD$4015:$AD$4035,0)*M122,_xlfn.XLOOKUP(Z122,$AC$4015:$AC$4035,$AD$4015:$AD$4035,0)*L122)</f>
        <v>72740.877299999833</v>
      </c>
      <c r="O122" s="83">
        <f>IF(V122&lt;&gt;"VTC VHm",_xlfn.XLOOKUP(Z122,$AC$4015:$AC$4035,$AE$4015:$AE$4035,0)*M122,_xlfn.XLOOKUP(Z122,$AC$4015:$AC$4035,$AE$4015:$AE$4035,0)*L122)</f>
        <v>0</v>
      </c>
      <c r="P122" s="83">
        <f>SUM(N122:O122)</f>
        <v>72740.877299999833</v>
      </c>
      <c r="Q122" s="157">
        <f>M122*G122</f>
        <v>313550673.88947052</v>
      </c>
      <c r="R122" s="157">
        <f>G122*P122</f>
        <v>109742735.86131467</v>
      </c>
      <c r="S122" s="83">
        <f>SUM(Q122:R122)</f>
        <v>423293409.75078517</v>
      </c>
      <c r="T122" s="156" t="s">
        <v>50</v>
      </c>
      <c r="U122" s="176"/>
      <c r="V122" s="176"/>
      <c r="W122" s="176"/>
      <c r="X122" s="44" t="s">
        <v>33</v>
      </c>
      <c r="Y122" s="44"/>
      <c r="Z122" s="44" t="s">
        <v>16</v>
      </c>
      <c r="AA122" s="44" t="s">
        <v>80</v>
      </c>
      <c r="AB122" s="2">
        <v>220034.3328696065</v>
      </c>
      <c r="AC122" s="2">
        <v>331961485.32745105</v>
      </c>
      <c r="AD122" s="2">
        <f>+M122</f>
        <v>207831.07799999954</v>
      </c>
      <c r="AE122" s="2">
        <f>+AD122*14%</f>
        <v>29096.350919999939</v>
      </c>
      <c r="AF122" s="155">
        <f>+AD122*35%</f>
        <v>72740.877299999833</v>
      </c>
      <c r="AG122" s="2">
        <f>+AD122*F122</f>
        <v>313550673.88947052</v>
      </c>
      <c r="AH122" s="2">
        <f>+AE122*F122</f>
        <v>43897094.344525874</v>
      </c>
      <c r="AI122" s="2">
        <f>+AF122*F122</f>
        <v>109742735.86131467</v>
      </c>
      <c r="AJ122" s="2">
        <f>SUM(AG122:AI122)</f>
        <v>467190504.09531105</v>
      </c>
      <c r="AK122" s="2">
        <f>+AD122*G122</f>
        <v>313550673.88947052</v>
      </c>
      <c r="AL122" s="2">
        <f>+AE122*G122</f>
        <v>43897094.344525874</v>
      </c>
      <c r="AM122" s="2">
        <f>+AF122*G122</f>
        <v>109742735.86131467</v>
      </c>
      <c r="AN122" s="155">
        <f>SUM(AK122:AM122)</f>
        <v>467190504.09531105</v>
      </c>
      <c r="AQ122" s="145" t="s">
        <v>525</v>
      </c>
      <c r="AU122" s="8" t="str">
        <f>+K122</f>
        <v>Bao gồm</v>
      </c>
      <c r="AV122" s="8">
        <f>+L122</f>
        <v>207831.07799999954</v>
      </c>
      <c r="AW122" s="2">
        <f>+M122</f>
        <v>207831.07799999954</v>
      </c>
      <c r="AX122" s="8">
        <f>F122*AW122</f>
        <v>313550673.88947052</v>
      </c>
      <c r="AY122" s="8">
        <f>IF(AQ122="CT",7%,5%)*AX122</f>
        <v>21948547.172262937</v>
      </c>
      <c r="AZ122" s="8">
        <f>AX122*2%</f>
        <v>6271013.4777894104</v>
      </c>
      <c r="BA122" s="8">
        <f>IF(BB122&gt;0,0,AX122*5%)</f>
        <v>0</v>
      </c>
      <c r="BB122" s="8">
        <f>(AX122-BG122)*35%</f>
        <v>109742735.86131467</v>
      </c>
      <c r="BC122" s="8">
        <f>+AX122+AY122+AZ122+BA122+BB122</f>
        <v>451512970.40083754</v>
      </c>
      <c r="BD122" s="8">
        <f>AX122-AT122</f>
        <v>313550673.88947052</v>
      </c>
      <c r="BE122" s="2"/>
      <c r="BF122" s="8"/>
      <c r="BH122" s="2"/>
    </row>
    <row r="123" spans="1:61" ht="17" hidden="1" outlineLevel="1" x14ac:dyDescent="0.2">
      <c r="A123" s="1" t="s">
        <v>1253</v>
      </c>
      <c r="B123" s="82">
        <v>14</v>
      </c>
      <c r="C123" s="144" t="s">
        <v>892</v>
      </c>
      <c r="D123" s="144"/>
      <c r="E123" s="82" t="s">
        <v>52</v>
      </c>
      <c r="F123" s="143">
        <v>142.74</v>
      </c>
      <c r="G123" s="142">
        <f>+[2]THKL!F122</f>
        <v>142.74</v>
      </c>
      <c r="H123" s="132"/>
      <c r="I123" s="132"/>
      <c r="J123" s="132"/>
      <c r="K123" s="156" t="s">
        <v>89</v>
      </c>
      <c r="L123" s="157">
        <f>'[3]BDG (XD)'!$AA$1021</f>
        <v>207831.07800000013</v>
      </c>
      <c r="M123" s="157">
        <f>SUM(K123:L123)</f>
        <v>207831.07800000013</v>
      </c>
      <c r="N123" s="83">
        <f>IF(V123&lt;&gt;"VTC VHm",_xlfn.XLOOKUP(Z123,$AC$4015:$AC$4035,$AD$4015:$AD$4035,0)*M123,_xlfn.XLOOKUP(Z123,$AC$4015:$AC$4035,$AD$4015:$AD$4035,0)*L123)</f>
        <v>72740.877300000036</v>
      </c>
      <c r="O123" s="83">
        <f>IF(V123&lt;&gt;"VTC VHm",_xlfn.XLOOKUP(Z123,$AC$4015:$AC$4035,$AE$4015:$AE$4035,0)*M123,_xlfn.XLOOKUP(Z123,$AC$4015:$AC$4035,$AE$4015:$AE$4035,0)*L123)</f>
        <v>0</v>
      </c>
      <c r="P123" s="83">
        <f>SUM(N123:O123)</f>
        <v>72740.877300000036</v>
      </c>
      <c r="Q123" s="157">
        <f>M123*G123</f>
        <v>29665808.073720019</v>
      </c>
      <c r="R123" s="157">
        <f>G123*P123</f>
        <v>10383032.825802006</v>
      </c>
      <c r="S123" s="83">
        <f>SUM(Q123:R123)</f>
        <v>40048840.899522021</v>
      </c>
      <c r="T123" s="156" t="s">
        <v>50</v>
      </c>
      <c r="U123" s="132"/>
      <c r="V123" s="132"/>
      <c r="W123" s="132"/>
      <c r="X123" s="44" t="s">
        <v>33</v>
      </c>
      <c r="Y123" s="44"/>
      <c r="Z123" s="44" t="s">
        <v>16</v>
      </c>
      <c r="AA123" s="44" t="s">
        <v>80</v>
      </c>
      <c r="AB123" s="2">
        <v>212392.28613915647</v>
      </c>
      <c r="AC123" s="2">
        <v>30316874.923503194</v>
      </c>
      <c r="AD123" s="2">
        <f>+M123</f>
        <v>207831.07800000013</v>
      </c>
      <c r="AE123" s="2">
        <f>+AD123*14%</f>
        <v>29096.350920000019</v>
      </c>
      <c r="AF123" s="155">
        <f>+AD123*35%</f>
        <v>72740.877300000036</v>
      </c>
      <c r="AG123" s="2">
        <f>+AD123*F123</f>
        <v>29665808.073720019</v>
      </c>
      <c r="AH123" s="2">
        <f>+AE123*F123</f>
        <v>4153213.1303208028</v>
      </c>
      <c r="AI123" s="2">
        <f>+AF123*F123</f>
        <v>10383032.825802006</v>
      </c>
      <c r="AJ123" s="2">
        <f>SUM(AG123:AI123)</f>
        <v>44202054.029842831</v>
      </c>
      <c r="AK123" s="2">
        <f>+AD123*G123</f>
        <v>29665808.073720019</v>
      </c>
      <c r="AL123" s="2">
        <f>+AE123*G123</f>
        <v>4153213.1303208028</v>
      </c>
      <c r="AM123" s="2">
        <f>+AF123*G123</f>
        <v>10383032.825802006</v>
      </c>
      <c r="AN123" s="155">
        <f>SUM(AK123:AM123)</f>
        <v>44202054.029842831</v>
      </c>
      <c r="AQ123" s="145" t="s">
        <v>525</v>
      </c>
      <c r="AU123" s="8" t="str">
        <f>+K123</f>
        <v>Bao gồm</v>
      </c>
      <c r="AV123" s="8">
        <f>+L123</f>
        <v>207831.07800000013</v>
      </c>
      <c r="AW123" s="2">
        <f>+M123</f>
        <v>207831.07800000013</v>
      </c>
      <c r="AX123" s="8">
        <f>F123*AW123</f>
        <v>29665808.073720019</v>
      </c>
      <c r="AY123" s="8">
        <f>IF(AQ123="CT",7%,5%)*AX123</f>
        <v>2076606.5651604016</v>
      </c>
      <c r="AZ123" s="8">
        <f>AX123*2%</f>
        <v>593316.16147440043</v>
      </c>
      <c r="BA123" s="8">
        <f>IF(BB123&gt;0,0,AX123*5%)</f>
        <v>0</v>
      </c>
      <c r="BB123" s="8">
        <f>(AX123-BG123)*35%</f>
        <v>10383032.825802006</v>
      </c>
      <c r="BC123" s="8">
        <f>+AX123+AY123+AZ123+BA123+BB123</f>
        <v>42718763.626156822</v>
      </c>
      <c r="BD123" s="8">
        <f>AX123-AT123</f>
        <v>29665808.073720019</v>
      </c>
      <c r="BE123" s="2"/>
      <c r="BF123" s="8"/>
      <c r="BH123" s="2"/>
    </row>
    <row r="124" spans="1:61" ht="17" hidden="1" outlineLevel="1" x14ac:dyDescent="0.2">
      <c r="A124" s="1" t="s">
        <v>1253</v>
      </c>
      <c r="B124" s="82">
        <v>15</v>
      </c>
      <c r="C124" s="144" t="s">
        <v>748</v>
      </c>
      <c r="D124" s="144"/>
      <c r="E124" s="82" t="s">
        <v>52</v>
      </c>
      <c r="F124" s="143">
        <v>2331.9422</v>
      </c>
      <c r="G124" s="142">
        <f>'[2]Công trình Nhà A1, A2'!Q5456</f>
        <v>2331.9422</v>
      </c>
      <c r="H124" s="176"/>
      <c r="I124" s="176"/>
      <c r="J124" s="176"/>
      <c r="K124" s="156" t="s">
        <v>89</v>
      </c>
      <c r="L124" s="157">
        <f>'[3]BDG (XD)'!$AA$1021</f>
        <v>207831.07800000013</v>
      </c>
      <c r="M124" s="157">
        <f>SUM(K124:L124)</f>
        <v>207831.07800000013</v>
      </c>
      <c r="N124" s="83">
        <f>IF(V124&lt;&gt;"VTC VHm",_xlfn.XLOOKUP(Z124,$AC$4015:$AC$4035,$AD$4015:$AD$4035,0)*M124,_xlfn.XLOOKUP(Z124,$AC$4015:$AC$4035,$AD$4015:$AD$4035,0)*L124)</f>
        <v>72740.877300000036</v>
      </c>
      <c r="O124" s="83">
        <f>IF(V124&lt;&gt;"VTC VHm",_xlfn.XLOOKUP(Z124,$AC$4015:$AC$4035,$AE$4015:$AE$4035,0)*M124,_xlfn.XLOOKUP(Z124,$AC$4015:$AC$4035,$AE$4015:$AE$4035,0)*L124)</f>
        <v>0</v>
      </c>
      <c r="P124" s="83">
        <f>SUM(N124:O124)</f>
        <v>72740.877300000036</v>
      </c>
      <c r="Q124" s="157">
        <f>M124*G124</f>
        <v>484650061.25969189</v>
      </c>
      <c r="R124" s="157">
        <f>G124*P124</f>
        <v>169627521.44089213</v>
      </c>
      <c r="S124" s="83">
        <f>SUM(Q124:R124)</f>
        <v>654277582.70058405</v>
      </c>
      <c r="T124" s="156" t="s">
        <v>50</v>
      </c>
      <c r="U124" s="176"/>
      <c r="V124" s="176"/>
      <c r="W124" s="176"/>
      <c r="X124" s="44" t="s">
        <v>33</v>
      </c>
      <c r="Y124" s="44"/>
      <c r="Z124" s="44" t="s">
        <v>16</v>
      </c>
      <c r="AA124" s="44" t="s">
        <v>80</v>
      </c>
      <c r="AB124" s="2">
        <v>212392.28613915647</v>
      </c>
      <c r="AC124" s="2">
        <v>495286535.00237405</v>
      </c>
      <c r="AD124" s="2">
        <f>+M124</f>
        <v>207831.07800000013</v>
      </c>
      <c r="AE124" s="2">
        <f>+AD124*14%</f>
        <v>29096.350920000019</v>
      </c>
      <c r="AF124" s="155">
        <f>+AD124*35%</f>
        <v>72740.877300000036</v>
      </c>
      <c r="AG124" s="2">
        <f>+AD124*F124</f>
        <v>484650061.25969189</v>
      </c>
      <c r="AH124" s="2">
        <f>+AE124*F124</f>
        <v>67851008.576356873</v>
      </c>
      <c r="AI124" s="2">
        <f>+AF124*F124</f>
        <v>169627521.44089213</v>
      </c>
      <c r="AJ124" s="2">
        <f>SUM(AG124:AI124)</f>
        <v>722128591.27694082</v>
      </c>
      <c r="AK124" s="2">
        <f>+AD124*G124</f>
        <v>484650061.25969189</v>
      </c>
      <c r="AL124" s="2">
        <f>+AE124*G124</f>
        <v>67851008.576356873</v>
      </c>
      <c r="AM124" s="2">
        <f>+AF124*G124</f>
        <v>169627521.44089213</v>
      </c>
      <c r="AN124" s="155">
        <f>SUM(AK124:AM124)</f>
        <v>722128591.27694082</v>
      </c>
      <c r="AQ124" s="145" t="s">
        <v>525</v>
      </c>
      <c r="AU124" s="8" t="str">
        <f>+K124</f>
        <v>Bao gồm</v>
      </c>
      <c r="AV124" s="8">
        <f>+L124</f>
        <v>207831.07800000013</v>
      </c>
      <c r="AW124" s="2">
        <f>+M124</f>
        <v>207831.07800000013</v>
      </c>
      <c r="AX124" s="8">
        <f>F124*AW124</f>
        <v>484650061.25969189</v>
      </c>
      <c r="AY124" s="8">
        <f>IF(AQ124="CT",7%,5%)*AX124</f>
        <v>33925504.288178436</v>
      </c>
      <c r="AZ124" s="8">
        <f>AX124*2%</f>
        <v>9693001.2251938377</v>
      </c>
      <c r="BA124" s="8">
        <f>IF(BB124&gt;0,0,AX124*5%)</f>
        <v>0</v>
      </c>
      <c r="BB124" s="8">
        <f>(AX124-BG124)*35%</f>
        <v>169627521.44089216</v>
      </c>
      <c r="BC124" s="8">
        <f>+AX124+AY124+AZ124+BA124+BB124</f>
        <v>697896088.21395636</v>
      </c>
      <c r="BD124" s="8">
        <f>AX124-AT124</f>
        <v>484650061.25969189</v>
      </c>
      <c r="BE124" s="2"/>
      <c r="BF124" s="8"/>
      <c r="BH124" s="2"/>
    </row>
    <row r="125" spans="1:61" s="92" customFormat="1" ht="17" hidden="1" outlineLevel="1" x14ac:dyDescent="0.2">
      <c r="A125" s="92">
        <v>0</v>
      </c>
      <c r="B125" s="163"/>
      <c r="C125" s="164" t="s">
        <v>747</v>
      </c>
      <c r="D125" s="164"/>
      <c r="E125" s="163"/>
      <c r="F125" s="162"/>
      <c r="G125" s="149">
        <f>+[2]THKL!F124</f>
        <v>0</v>
      </c>
      <c r="H125" s="158"/>
      <c r="I125" s="158"/>
      <c r="J125" s="158"/>
      <c r="K125" s="159"/>
      <c r="L125" s="161"/>
      <c r="M125" s="161">
        <f>SUM(K125:L125)</f>
        <v>0</v>
      </c>
      <c r="N125" s="83">
        <f>IF(V125&lt;&gt;"VTC VHm",_xlfn.XLOOKUP(Z125,$AC$4015:$AC$4035,$AD$4015:$AD$4035,0)*M125,_xlfn.XLOOKUP(Z125,$AC$4015:$AC$4035,$AD$4015:$AD$4035,0)*L125)</f>
        <v>0</v>
      </c>
      <c r="O125" s="83">
        <f>IF(V125&lt;&gt;"VTC VHm",_xlfn.XLOOKUP(Z125,$AC$4015:$AC$4035,$AE$4015:$AE$4035,0)*M125,_xlfn.XLOOKUP(Z125,$AC$4015:$AC$4035,$AE$4015:$AE$4035,0)*L125)</f>
        <v>0</v>
      </c>
      <c r="P125" s="160">
        <f>SUM(N125:O125)</f>
        <v>0</v>
      </c>
      <c r="Q125" s="161">
        <f>M125*G125</f>
        <v>0</v>
      </c>
      <c r="R125" s="161">
        <f>G125*P125</f>
        <v>0</v>
      </c>
      <c r="S125" s="160">
        <f>SUM(Q125:R125)</f>
        <v>0</v>
      </c>
      <c r="T125" s="159"/>
      <c r="U125" s="158"/>
      <c r="V125" s="158"/>
      <c r="W125" s="158"/>
      <c r="X125" s="94" t="s">
        <v>33</v>
      </c>
      <c r="Y125" s="94"/>
      <c r="Z125" s="94" t="s">
        <v>14</v>
      </c>
      <c r="AA125" s="94" t="s">
        <v>80</v>
      </c>
      <c r="AB125" s="2">
        <v>0</v>
      </c>
      <c r="AC125" s="2">
        <v>0</v>
      </c>
      <c r="AD125" s="93">
        <f>+M125</f>
        <v>0</v>
      </c>
      <c r="AE125" s="93">
        <f>+AD125*14%</f>
        <v>0</v>
      </c>
      <c r="AF125" s="93">
        <f>+AD125*35%</f>
        <v>0</v>
      </c>
      <c r="AG125" s="93">
        <f>+AD125*F125</f>
        <v>0</v>
      </c>
      <c r="AH125" s="93">
        <f>+AE125*F125</f>
        <v>0</v>
      </c>
      <c r="AI125" s="93">
        <f>+AF125*F125</f>
        <v>0</v>
      </c>
      <c r="AJ125" s="93">
        <f>SUM(AG125:AI125)</f>
        <v>0</v>
      </c>
      <c r="AK125" s="93">
        <f>+AD125*G125</f>
        <v>0</v>
      </c>
      <c r="AL125" s="93">
        <f>+AE125*G125</f>
        <v>0</v>
      </c>
      <c r="AM125" s="93">
        <f>+AF125*G125</f>
        <v>0</v>
      </c>
      <c r="AN125" s="93">
        <f>SUM(AK125:AM125)</f>
        <v>0</v>
      </c>
      <c r="AQ125" s="145" t="s">
        <v>525</v>
      </c>
      <c r="AU125" s="8">
        <f>+K125</f>
        <v>0</v>
      </c>
      <c r="AV125" s="8">
        <f>+L125</f>
        <v>0</v>
      </c>
      <c r="AW125" s="93">
        <f>+M125</f>
        <v>0</v>
      </c>
      <c r="AX125" s="8">
        <f>F125*AW125</f>
        <v>0</v>
      </c>
      <c r="AY125" s="8">
        <f>IF(AQ125="CT",7%,5%)*AX125</f>
        <v>0</v>
      </c>
      <c r="AZ125" s="8">
        <f>AX125*2%</f>
        <v>0</v>
      </c>
      <c r="BA125" s="8">
        <f>IF(BB125&gt;0,0,AX125*5%)</f>
        <v>0</v>
      </c>
      <c r="BB125" s="8">
        <f>(AX125-BG125)*35%</f>
        <v>0</v>
      </c>
      <c r="BC125" s="8">
        <f>+AX125+AY125+AZ125+BA125+BB125</f>
        <v>0</v>
      </c>
      <c r="BD125" s="8">
        <f>AX125-AT125</f>
        <v>0</v>
      </c>
      <c r="BE125" s="2"/>
      <c r="BF125" s="8"/>
      <c r="BH125" s="2"/>
    </row>
    <row r="126" spans="1:61" ht="17" hidden="1" outlineLevel="1" x14ac:dyDescent="0.2">
      <c r="A126" s="1" t="s">
        <v>1055</v>
      </c>
      <c r="B126" s="82">
        <v>16</v>
      </c>
      <c r="C126" s="144" t="s">
        <v>746</v>
      </c>
      <c r="D126" s="144"/>
      <c r="E126" s="82" t="s">
        <v>52</v>
      </c>
      <c r="F126" s="143">
        <v>15899.2824</v>
      </c>
      <c r="G126" s="142">
        <f>+[2]THKL!F125</f>
        <v>15899.2824</v>
      </c>
      <c r="H126" s="176"/>
      <c r="I126" s="176"/>
      <c r="J126" s="176"/>
      <c r="K126" s="156" t="s">
        <v>89</v>
      </c>
      <c r="L126" s="166">
        <f>138320/4*2</f>
        <v>69160</v>
      </c>
      <c r="M126" s="84">
        <f>SUM(K126:L126)</f>
        <v>69160</v>
      </c>
      <c r="N126" s="83">
        <f>IF(V126&lt;&gt;"VTC VHm",_xlfn.XLOOKUP(Z126,$AC$4015:$AC$4035,$AD$4015:$AD$4035,0)*M126,_xlfn.XLOOKUP(Z126,$AC$4015:$AC$4035,$AD$4015:$AD$4035,0)*L126)</f>
        <v>24206</v>
      </c>
      <c r="O126" s="83">
        <f>IF(V126&lt;&gt;"VTC VHm",_xlfn.XLOOKUP(Z126,$AC$4015:$AC$4035,$AE$4015:$AE$4035,0)*M126,_xlfn.XLOOKUP(Z126,$AC$4015:$AC$4035,$AE$4015:$AE$4035,0)*L126)</f>
        <v>0</v>
      </c>
      <c r="P126" s="83">
        <f>SUM(N126:O126)</f>
        <v>24206</v>
      </c>
      <c r="Q126" s="157">
        <f>M126*G126</f>
        <v>1099594370.7839999</v>
      </c>
      <c r="R126" s="157">
        <f>G126*P126</f>
        <v>384858029.7744</v>
      </c>
      <c r="S126" s="83">
        <f>SUM(Q126:R126)</f>
        <v>1484452400.5583999</v>
      </c>
      <c r="T126" s="165" t="s">
        <v>100</v>
      </c>
      <c r="U126" s="176"/>
      <c r="V126" s="176"/>
      <c r="W126" s="176"/>
      <c r="X126" s="44" t="s">
        <v>33</v>
      </c>
      <c r="Y126" s="44"/>
      <c r="Z126" s="44" t="s">
        <v>14</v>
      </c>
      <c r="AA126" s="44" t="s">
        <v>80</v>
      </c>
      <c r="AB126" s="2">
        <v>41528.314091112756</v>
      </c>
      <c r="AC126" s="2">
        <v>660270393.33050108</v>
      </c>
      <c r="AD126" s="2">
        <f>+M126</f>
        <v>69160</v>
      </c>
      <c r="AE126" s="2">
        <f>+AD126*14%</f>
        <v>9682.4000000000015</v>
      </c>
      <c r="AF126" s="155">
        <f>+AD126*35%</f>
        <v>24206</v>
      </c>
      <c r="AG126" s="2">
        <f>+AD126*F126</f>
        <v>1099594370.7839999</v>
      </c>
      <c r="AH126" s="2">
        <f>+AE126*F126</f>
        <v>153943211.90976003</v>
      </c>
      <c r="AI126" s="2">
        <f>+AF126*F126</f>
        <v>384858029.7744</v>
      </c>
      <c r="AJ126" s="2">
        <f>SUM(AG126:AI126)</f>
        <v>1638395612.4681599</v>
      </c>
      <c r="AK126" s="2">
        <f>+AD126*G126</f>
        <v>1099594370.7839999</v>
      </c>
      <c r="AL126" s="2">
        <f>+AE126*G126</f>
        <v>153943211.90976003</v>
      </c>
      <c r="AM126" s="2">
        <f>+AF126*G126</f>
        <v>384858029.7744</v>
      </c>
      <c r="AN126" s="155">
        <f>SUM(AK126:AM126)</f>
        <v>1638395612.4681599</v>
      </c>
      <c r="AQ126" s="145" t="s">
        <v>525</v>
      </c>
      <c r="AU126" s="8" t="str">
        <f>+K126</f>
        <v>Bao gồm</v>
      </c>
      <c r="AV126" s="8">
        <f>+L126</f>
        <v>69160</v>
      </c>
      <c r="AW126" s="2">
        <f>+M126</f>
        <v>69160</v>
      </c>
      <c r="AX126" s="8">
        <f>F126*AW126</f>
        <v>1099594370.7839999</v>
      </c>
      <c r="AY126" s="8">
        <f>IF(AQ126="CT",7%,5%)*AX126</f>
        <v>76971605.954879999</v>
      </c>
      <c r="AZ126" s="8">
        <f>AX126*2%</f>
        <v>21991887.415679999</v>
      </c>
      <c r="BA126" s="8">
        <f>IF(BB126&gt;0,0,AX126*5%)</f>
        <v>0</v>
      </c>
      <c r="BB126" s="8">
        <f>(AX126-BG126)*35%</f>
        <v>384858029.77439994</v>
      </c>
      <c r="BC126" s="8">
        <f>+AX126+AY126+AZ126+BA126+BB126</f>
        <v>1583415893.9289598</v>
      </c>
      <c r="BD126" s="8">
        <f>AX126-AT126</f>
        <v>1099594370.7839999</v>
      </c>
      <c r="BE126" s="2"/>
      <c r="BF126" s="8"/>
      <c r="BH126" s="2"/>
    </row>
    <row r="127" spans="1:61" ht="17" hidden="1" outlineLevel="1" x14ac:dyDescent="0.2">
      <c r="A127" s="1" t="s">
        <v>976</v>
      </c>
      <c r="B127" s="82">
        <v>17</v>
      </c>
      <c r="C127" s="144" t="s">
        <v>745</v>
      </c>
      <c r="D127" s="144"/>
      <c r="E127" s="82" t="s">
        <v>52</v>
      </c>
      <c r="F127" s="143">
        <v>4628.1274000000003</v>
      </c>
      <c r="G127" s="142">
        <f>+[2]THKL!F126</f>
        <v>4628.1274000000003</v>
      </c>
      <c r="H127" s="176"/>
      <c r="I127" s="176"/>
      <c r="J127" s="176"/>
      <c r="K127" s="156" t="s">
        <v>89</v>
      </c>
      <c r="L127" s="166">
        <f>138320/4*2</f>
        <v>69160</v>
      </c>
      <c r="M127" s="84">
        <f>SUM(K127:L127)</f>
        <v>69160</v>
      </c>
      <c r="N127" s="83">
        <f>IF(V127&lt;&gt;"VTC VHm",_xlfn.XLOOKUP(Z127,$AC$4015:$AC$4035,$AD$4015:$AD$4035,0)*M127,_xlfn.XLOOKUP(Z127,$AC$4015:$AC$4035,$AD$4015:$AD$4035,0)*L127)</f>
        <v>24206</v>
      </c>
      <c r="O127" s="83">
        <f>IF(V127&lt;&gt;"VTC VHm",_xlfn.XLOOKUP(Z127,$AC$4015:$AC$4035,$AE$4015:$AE$4035,0)*M127,_xlfn.XLOOKUP(Z127,$AC$4015:$AC$4035,$AE$4015:$AE$4035,0)*L127)</f>
        <v>0</v>
      </c>
      <c r="P127" s="83">
        <f>SUM(N127:O127)</f>
        <v>24206</v>
      </c>
      <c r="Q127" s="157">
        <f>M127*G127</f>
        <v>320081290.98400003</v>
      </c>
      <c r="R127" s="157">
        <f>G127*P127</f>
        <v>112028451.8444</v>
      </c>
      <c r="S127" s="83">
        <f>SUM(Q127:R127)</f>
        <v>432109742.82840002</v>
      </c>
      <c r="T127" s="165" t="s">
        <v>100</v>
      </c>
      <c r="U127" s="176"/>
      <c r="V127" s="176"/>
      <c r="W127" s="176"/>
      <c r="X127" s="44" t="s">
        <v>33</v>
      </c>
      <c r="Y127" s="44"/>
      <c r="Z127" s="44" t="s">
        <v>14</v>
      </c>
      <c r="AA127" s="44" t="s">
        <v>80</v>
      </c>
      <c r="AB127" s="2">
        <v>48568.255241112754</v>
      </c>
      <c r="AC127" s="2">
        <v>224780072.85158756</v>
      </c>
      <c r="AD127" s="2">
        <f>+M127</f>
        <v>69160</v>
      </c>
      <c r="AE127" s="2">
        <f>+AD127*14%</f>
        <v>9682.4000000000015</v>
      </c>
      <c r="AF127" s="155">
        <f>+AD127*35%</f>
        <v>24206</v>
      </c>
      <c r="AG127" s="2">
        <f>+AD127*F127</f>
        <v>320081290.98400003</v>
      </c>
      <c r="AH127" s="2">
        <f>+AE127*F127</f>
        <v>44811380.737760007</v>
      </c>
      <c r="AI127" s="2">
        <f>+AF127*F127</f>
        <v>112028451.8444</v>
      </c>
      <c r="AJ127" s="2">
        <f>SUM(AG127:AI127)</f>
        <v>476921123.56616002</v>
      </c>
      <c r="AK127" s="2">
        <f>+AD127*G127</f>
        <v>320081290.98400003</v>
      </c>
      <c r="AL127" s="2">
        <f>+AE127*G127</f>
        <v>44811380.737760007</v>
      </c>
      <c r="AM127" s="2">
        <f>+AF127*G127</f>
        <v>112028451.8444</v>
      </c>
      <c r="AN127" s="155">
        <f>SUM(AK127:AM127)</f>
        <v>476921123.56616002</v>
      </c>
      <c r="AQ127" s="145" t="s">
        <v>525</v>
      </c>
      <c r="AU127" s="8" t="str">
        <f>+K127</f>
        <v>Bao gồm</v>
      </c>
      <c r="AV127" s="8">
        <f>+L127</f>
        <v>69160</v>
      </c>
      <c r="AW127" s="2">
        <f>+M127</f>
        <v>69160</v>
      </c>
      <c r="AX127" s="8">
        <f>F127*AW127</f>
        <v>320081290.98400003</v>
      </c>
      <c r="AY127" s="8">
        <f>IF(AQ127="CT",7%,5%)*AX127</f>
        <v>22405690.368880004</v>
      </c>
      <c r="AZ127" s="8">
        <f>AX127*2%</f>
        <v>6401625.8196800007</v>
      </c>
      <c r="BA127" s="8">
        <f>IF(BB127&gt;0,0,AX127*5%)</f>
        <v>0</v>
      </c>
      <c r="BB127" s="8">
        <f>(AX127-BG127)*35%</f>
        <v>112028451.8444</v>
      </c>
      <c r="BC127" s="8">
        <f>+AX127+AY127+AZ127+BA127+BB127</f>
        <v>460917059.01695997</v>
      </c>
      <c r="BD127" s="8">
        <f>AX127-AT127</f>
        <v>320081290.98400003</v>
      </c>
      <c r="BE127" s="2"/>
      <c r="BF127" s="8"/>
      <c r="BH127" s="2"/>
    </row>
    <row r="128" spans="1:61" ht="17" hidden="1" outlineLevel="1" x14ac:dyDescent="0.2">
      <c r="A128" s="1" t="s">
        <v>1055</v>
      </c>
      <c r="B128" s="82">
        <v>18</v>
      </c>
      <c r="C128" s="144" t="s">
        <v>890</v>
      </c>
      <c r="D128" s="144"/>
      <c r="E128" s="82" t="s">
        <v>52</v>
      </c>
      <c r="F128" s="143">
        <v>20387.831600000001</v>
      </c>
      <c r="G128" s="142">
        <f>+'[2]Công trình Nhà A1, A2'!Q5492</f>
        <v>20671.247599999999</v>
      </c>
      <c r="H128" s="176"/>
      <c r="I128" s="176"/>
      <c r="J128" s="176"/>
      <c r="K128" s="156" t="s">
        <v>89</v>
      </c>
      <c r="L128" s="244">
        <v>21438.4656</v>
      </c>
      <c r="M128" s="157">
        <f>SUM(K128:L128)</f>
        <v>21438.4656</v>
      </c>
      <c r="N128" s="83">
        <f>IF(V128&lt;&gt;"VTC VHm",_xlfn.XLOOKUP(Z128,$AC$4015:$AC$4035,$AD$4015:$AD$4035,0)*M128,_xlfn.XLOOKUP(Z128,$AC$4015:$AC$4035,$AD$4015:$AD$4035,0)*L128)</f>
        <v>7503.4629599999989</v>
      </c>
      <c r="O128" s="83">
        <f>IF(V128&lt;&gt;"VTC VHm",_xlfn.XLOOKUP(Z128,$AC$4015:$AC$4035,$AE$4015:$AE$4035,0)*M128,_xlfn.XLOOKUP(Z128,$AC$4015:$AC$4035,$AE$4015:$AE$4035,0)*L128)</f>
        <v>0</v>
      </c>
      <c r="P128" s="83">
        <f>SUM(N128:O128)</f>
        <v>7503.4629599999989</v>
      </c>
      <c r="Q128" s="157">
        <f>M128*G128</f>
        <v>443159830.5816825</v>
      </c>
      <c r="R128" s="157">
        <f>G128*P128</f>
        <v>155105940.70358887</v>
      </c>
      <c r="S128" s="83">
        <f>SUM(Q128:R128)</f>
        <v>598265771.28527141</v>
      </c>
      <c r="T128" s="165" t="s">
        <v>100</v>
      </c>
      <c r="U128" s="176"/>
      <c r="V128" s="176"/>
      <c r="W128" s="176"/>
      <c r="X128" s="44" t="s">
        <v>33</v>
      </c>
      <c r="Y128" s="44"/>
      <c r="Z128" s="44" t="s">
        <v>14</v>
      </c>
      <c r="AA128" s="44" t="s">
        <v>80</v>
      </c>
      <c r="AB128" s="2">
        <v>41528.314091112756</v>
      </c>
      <c r="AC128" s="2">
        <v>846672274.32151401</v>
      </c>
      <c r="AD128" s="2">
        <f>+M128</f>
        <v>21438.4656</v>
      </c>
      <c r="AE128" s="2">
        <f>+AD128*14%</f>
        <v>3001.3851840000002</v>
      </c>
      <c r="AF128" s="155">
        <f>+AD128*35%</f>
        <v>7503.4629599999989</v>
      </c>
      <c r="AG128" s="2">
        <f>+AD128*F128</f>
        <v>437083826.41519296</v>
      </c>
      <c r="AH128" s="2">
        <f>+AE128*F128</f>
        <v>61191735.698127024</v>
      </c>
      <c r="AI128" s="2">
        <f>+AF128*F128</f>
        <v>152979339.24531752</v>
      </c>
      <c r="AJ128" s="2">
        <f>SUM(AG128:AI128)</f>
        <v>651254901.35863757</v>
      </c>
      <c r="AK128" s="2">
        <f>+AD128*G128</f>
        <v>443159830.5816825</v>
      </c>
      <c r="AL128" s="2">
        <f>+AE128*G128</f>
        <v>62042376.281435557</v>
      </c>
      <c r="AM128" s="2">
        <f>+AF128*G128</f>
        <v>155105940.70358887</v>
      </c>
      <c r="AN128" s="155">
        <f>SUM(AK128:AM128)</f>
        <v>660308147.5667069</v>
      </c>
      <c r="AQ128" s="145" t="s">
        <v>525</v>
      </c>
      <c r="AU128" s="8" t="str">
        <f>+K128</f>
        <v>Bao gồm</v>
      </c>
      <c r="AV128" s="8">
        <v>34580</v>
      </c>
      <c r="AW128" s="8">
        <v>34580</v>
      </c>
      <c r="AX128" s="8">
        <f>F128*AW128</f>
        <v>705011216.72800004</v>
      </c>
      <c r="AY128" s="8">
        <f>IF(AQ128="CT",7%,5%)*AX128</f>
        <v>49350785.170960009</v>
      </c>
      <c r="AZ128" s="8">
        <f>AX128*2%</f>
        <v>14100224.334560001</v>
      </c>
      <c r="BA128" s="8">
        <f>IF(BB128&gt;0,0,AX128*5%)</f>
        <v>0</v>
      </c>
      <c r="BB128" s="8">
        <f>(AX128-BG128)*35%</f>
        <v>246753925.85479999</v>
      </c>
      <c r="BC128" s="8">
        <f>+AX128+AY128+AZ128+BA128+BB128</f>
        <v>1015216152.0883201</v>
      </c>
      <c r="BD128" s="8">
        <f>AX128-AT128</f>
        <v>705011216.72800004</v>
      </c>
      <c r="BE128" s="2"/>
      <c r="BF128" s="8"/>
      <c r="BH128" s="2"/>
      <c r="BI128" s="1" t="s">
        <v>743</v>
      </c>
    </row>
    <row r="129" spans="1:60" ht="34" hidden="1" outlineLevel="1" x14ac:dyDescent="0.2">
      <c r="A129" s="1" t="s">
        <v>976</v>
      </c>
      <c r="B129" s="82">
        <v>19</v>
      </c>
      <c r="C129" s="144" t="s">
        <v>889</v>
      </c>
      <c r="D129" s="144"/>
      <c r="E129" s="82" t="s">
        <v>52</v>
      </c>
      <c r="F129" s="143">
        <v>1612.6121000000001</v>
      </c>
      <c r="G129" s="142">
        <f>+[2]THKL!F128</f>
        <v>1612.6121000000001</v>
      </c>
      <c r="H129" s="176"/>
      <c r="I129" s="176"/>
      <c r="J129" s="176"/>
      <c r="K129" s="156" t="s">
        <v>89</v>
      </c>
      <c r="L129" s="244">
        <v>21438.4656</v>
      </c>
      <c r="M129" s="157">
        <f>SUM(K129:L129)</f>
        <v>21438.4656</v>
      </c>
      <c r="N129" s="83">
        <f>IF(V129&lt;&gt;"VTC VHm",_xlfn.XLOOKUP(Z129,$AC$4015:$AC$4035,$AD$4015:$AD$4035,0)*M129,_xlfn.XLOOKUP(Z129,$AC$4015:$AC$4035,$AD$4015:$AD$4035,0)*L129)</f>
        <v>7503.4629599999989</v>
      </c>
      <c r="O129" s="83">
        <f>IF(V129&lt;&gt;"VTC VHm",_xlfn.XLOOKUP(Z129,$AC$4015:$AC$4035,$AE$4015:$AE$4035,0)*M129,_xlfn.XLOOKUP(Z129,$AC$4015:$AC$4035,$AE$4015:$AE$4035,0)*L129)</f>
        <v>0</v>
      </c>
      <c r="P129" s="83">
        <f>SUM(N129:O129)</f>
        <v>7503.4629599999989</v>
      </c>
      <c r="Q129" s="157">
        <f>M129*G129</f>
        <v>34571929.031993762</v>
      </c>
      <c r="R129" s="157">
        <f>G129*P129</f>
        <v>12100175.161197815</v>
      </c>
      <c r="S129" s="83">
        <f>SUM(Q129:R129)</f>
        <v>46672104.193191573</v>
      </c>
      <c r="T129" s="165" t="s">
        <v>100</v>
      </c>
      <c r="U129" s="176"/>
      <c r="V129" s="176"/>
      <c r="W129" s="176"/>
      <c r="X129" s="44" t="s">
        <v>33</v>
      </c>
      <c r="Y129" s="44"/>
      <c r="Z129" s="44" t="s">
        <v>14</v>
      </c>
      <c r="AA129" s="44" t="s">
        <v>80</v>
      </c>
      <c r="AB129" s="2">
        <v>48568.255241112754</v>
      </c>
      <c r="AC129" s="2">
        <v>78321756.077706844</v>
      </c>
      <c r="AD129" s="2">
        <f>+M129</f>
        <v>21438.4656</v>
      </c>
      <c r="AE129" s="2">
        <f>+AD129*14%</f>
        <v>3001.3851840000002</v>
      </c>
      <c r="AF129" s="155">
        <f>+AD129*35%</f>
        <v>7503.4629599999989</v>
      </c>
      <c r="AG129" s="2">
        <f>+AD129*F129</f>
        <v>34571929.031993762</v>
      </c>
      <c r="AH129" s="2">
        <f>+AE129*F129</f>
        <v>4840070.0644791266</v>
      </c>
      <c r="AI129" s="2">
        <f>+AF129*F129</f>
        <v>12100175.161197815</v>
      </c>
      <c r="AJ129" s="2">
        <f>SUM(AG129:AI129)</f>
        <v>51512174.257670701</v>
      </c>
      <c r="AK129" s="2">
        <f>+AD129*G129</f>
        <v>34571929.031993762</v>
      </c>
      <c r="AL129" s="2">
        <f>+AE129*G129</f>
        <v>4840070.0644791266</v>
      </c>
      <c r="AM129" s="2">
        <f>+AF129*G129</f>
        <v>12100175.161197815</v>
      </c>
      <c r="AN129" s="155">
        <f>SUM(AK129:AM129)</f>
        <v>51512174.257670701</v>
      </c>
      <c r="AQ129" s="145" t="s">
        <v>525</v>
      </c>
      <c r="AU129" s="8" t="str">
        <f>+K129</f>
        <v>Bao gồm</v>
      </c>
      <c r="AV129" s="8">
        <f>+L129</f>
        <v>21438.4656</v>
      </c>
      <c r="AW129" s="2">
        <f>+M129</f>
        <v>21438.4656</v>
      </c>
      <c r="AX129" s="8">
        <f>F129*AW129</f>
        <v>34571929.031993762</v>
      </c>
      <c r="AY129" s="8">
        <f>IF(AQ129="CT",7%,5%)*AX129</f>
        <v>2420035.0322395638</v>
      </c>
      <c r="AZ129" s="8">
        <f>AX129*2%</f>
        <v>691438.58063987526</v>
      </c>
      <c r="BA129" s="8">
        <f>IF(BB129&gt;0,0,AX129*5%)</f>
        <v>0</v>
      </c>
      <c r="BB129" s="8">
        <f>(AX129-BG129)*35%</f>
        <v>12100175.161197815</v>
      </c>
      <c r="BC129" s="8">
        <f>+AX129+AY129+AZ129+BA129+BB129</f>
        <v>49783577.806071013</v>
      </c>
      <c r="BD129" s="8">
        <f>AX129-AT129</f>
        <v>34571929.031993762</v>
      </c>
      <c r="BE129" s="2"/>
      <c r="BF129" s="8"/>
      <c r="BH129" s="2"/>
    </row>
    <row r="130" spans="1:60" ht="34" hidden="1" outlineLevel="1" x14ac:dyDescent="0.2">
      <c r="A130" s="1" t="s">
        <v>1054</v>
      </c>
      <c r="B130" s="82">
        <v>20</v>
      </c>
      <c r="C130" s="144" t="s">
        <v>741</v>
      </c>
      <c r="D130" s="144"/>
      <c r="E130" s="82" t="s">
        <v>52</v>
      </c>
      <c r="F130" s="143">
        <v>16731.751799999998</v>
      </c>
      <c r="G130" s="142">
        <f>+[2]THKL!F129</f>
        <v>16731.751799999998</v>
      </c>
      <c r="H130" s="176"/>
      <c r="I130" s="176"/>
      <c r="J130" s="176"/>
      <c r="K130" s="156" t="s">
        <v>89</v>
      </c>
      <c r="L130" s="157">
        <f>'[3]BDG (XD)'!$AA$1178</f>
        <v>121824.03600000001</v>
      </c>
      <c r="M130" s="157">
        <f>SUM(K130:L130)</f>
        <v>121824.03600000001</v>
      </c>
      <c r="N130" s="83">
        <f>IF(V130&lt;&gt;"VTC VHm",_xlfn.XLOOKUP(Z130,$AC$4015:$AC$4035,$AD$4015:$AD$4035,0)*M130,_xlfn.XLOOKUP(Z130,$AC$4015:$AC$4035,$AD$4015:$AD$4035,0)*L130)</f>
        <v>42638.412600000003</v>
      </c>
      <c r="O130" s="83">
        <f>IF(V130&lt;&gt;"VTC VHm",_xlfn.XLOOKUP(Z130,$AC$4015:$AC$4035,$AE$4015:$AE$4035,0)*M130,_xlfn.XLOOKUP(Z130,$AC$4015:$AC$4035,$AE$4015:$AE$4035,0)*L130)</f>
        <v>0</v>
      </c>
      <c r="P130" s="83">
        <f>SUM(N130:O130)</f>
        <v>42638.412600000003</v>
      </c>
      <c r="Q130" s="157">
        <f>M130*G130</f>
        <v>2038329533.6262648</v>
      </c>
      <c r="R130" s="157">
        <f>G130*P130</f>
        <v>713415336.7691927</v>
      </c>
      <c r="S130" s="83">
        <f>SUM(Q130:R130)</f>
        <v>2751744870.3954573</v>
      </c>
      <c r="T130" s="156" t="s">
        <v>50</v>
      </c>
      <c r="U130" s="176"/>
      <c r="V130" s="176"/>
      <c r="W130" s="176"/>
      <c r="X130" s="44" t="s">
        <v>33</v>
      </c>
      <c r="Y130" s="44"/>
      <c r="Z130" s="44" t="s">
        <v>14</v>
      </c>
      <c r="AA130" s="44" t="s">
        <v>80</v>
      </c>
      <c r="AB130" s="2">
        <v>94977.295697983049</v>
      </c>
      <c r="AC130" s="2">
        <v>1589136538.25386</v>
      </c>
      <c r="AD130" s="2">
        <f>+M130</f>
        <v>121824.03600000001</v>
      </c>
      <c r="AE130" s="2">
        <f>+AD130*14%</f>
        <v>17055.365040000004</v>
      </c>
      <c r="AF130" s="155">
        <f>+AD130*35%</f>
        <v>42638.412600000003</v>
      </c>
      <c r="AG130" s="2">
        <f>+AD130*F130</f>
        <v>2038329533.6262648</v>
      </c>
      <c r="AH130" s="2">
        <f>+AE130*F130</f>
        <v>285366134.70767713</v>
      </c>
      <c r="AI130" s="2">
        <f>+AF130*F130</f>
        <v>713415336.7691927</v>
      </c>
      <c r="AJ130" s="2">
        <f>SUM(AG130:AI130)</f>
        <v>3037111005.1031346</v>
      </c>
      <c r="AK130" s="2">
        <f>+AD130*G130</f>
        <v>2038329533.6262648</v>
      </c>
      <c r="AL130" s="2">
        <f>+AE130*G130</f>
        <v>285366134.70767713</v>
      </c>
      <c r="AM130" s="2">
        <f>+AF130*G130</f>
        <v>713415336.7691927</v>
      </c>
      <c r="AN130" s="155">
        <f>SUM(AK130:AM130)</f>
        <v>3037111005.1031346</v>
      </c>
      <c r="AQ130" s="145" t="s">
        <v>525</v>
      </c>
      <c r="AU130" s="8" t="str">
        <f>+K130</f>
        <v>Bao gồm</v>
      </c>
      <c r="AV130" s="8">
        <f>+L130</f>
        <v>121824.03600000001</v>
      </c>
      <c r="AW130" s="2">
        <f>+M130</f>
        <v>121824.03600000001</v>
      </c>
      <c r="AX130" s="8">
        <f>F130*AW130</f>
        <v>2038329533.6262648</v>
      </c>
      <c r="AY130" s="8">
        <f>IF(AQ130="CT",7%,5%)*AX130</f>
        <v>142683067.35383856</v>
      </c>
      <c r="AZ130" s="8">
        <f>AX130*2%</f>
        <v>40766590.672525294</v>
      </c>
      <c r="BA130" s="8">
        <f>IF(BB130&gt;0,0,AX130*5%)</f>
        <v>0</v>
      </c>
      <c r="BB130" s="8">
        <f>(AX130-BG130)*35%</f>
        <v>713415336.7691927</v>
      </c>
      <c r="BC130" s="8">
        <f>+AX130+AY130+AZ130+BA130+BB130</f>
        <v>2935194528.4218216</v>
      </c>
      <c r="BD130" s="8">
        <f>AX130-AT130</f>
        <v>2038329533.6262648</v>
      </c>
      <c r="BE130" s="2"/>
      <c r="BF130" s="8"/>
      <c r="BH130" s="2"/>
    </row>
    <row r="131" spans="1:60" ht="34" hidden="1" outlineLevel="1" x14ac:dyDescent="0.2">
      <c r="A131" s="1" t="s">
        <v>975</v>
      </c>
      <c r="B131" s="82">
        <v>21</v>
      </c>
      <c r="C131" s="144" t="s">
        <v>740</v>
      </c>
      <c r="D131" s="144"/>
      <c r="E131" s="82" t="s">
        <v>52</v>
      </c>
      <c r="F131" s="143">
        <v>21287.543699999998</v>
      </c>
      <c r="G131" s="142">
        <f>+[2]THKL!F130</f>
        <v>21287.543699999998</v>
      </c>
      <c r="H131" s="176"/>
      <c r="I131" s="176"/>
      <c r="J131" s="176"/>
      <c r="K131" s="156" t="s">
        <v>89</v>
      </c>
      <c r="L131" s="157">
        <f>'[3]BDG (XD)'!$AA$1174</f>
        <v>41916.36</v>
      </c>
      <c r="M131" s="157">
        <f>SUM(K131:L131)</f>
        <v>41916.36</v>
      </c>
      <c r="N131" s="83">
        <f>IF(V131&lt;&gt;"VTC VHm",_xlfn.XLOOKUP(Z131,$AC$4015:$AC$4035,$AD$4015:$AD$4035,0)*M131,_xlfn.XLOOKUP(Z131,$AC$4015:$AC$4035,$AD$4015:$AD$4035,0)*L131)</f>
        <v>14670.725999999999</v>
      </c>
      <c r="O131" s="83">
        <f>IF(V131&lt;&gt;"VTC VHm",_xlfn.XLOOKUP(Z131,$AC$4015:$AC$4035,$AE$4015:$AE$4035,0)*M131,_xlfn.XLOOKUP(Z131,$AC$4015:$AC$4035,$AE$4015:$AE$4035,0)*L131)</f>
        <v>0</v>
      </c>
      <c r="P131" s="83">
        <f>SUM(N131:O131)</f>
        <v>14670.725999999999</v>
      </c>
      <c r="Q131" s="157">
        <f>M131*G131</f>
        <v>892296345.24493194</v>
      </c>
      <c r="R131" s="157">
        <f>G131*P131</f>
        <v>312303720.83572614</v>
      </c>
      <c r="S131" s="83">
        <f>SUM(Q131:R131)</f>
        <v>1204600066.080658</v>
      </c>
      <c r="T131" s="156" t="s">
        <v>50</v>
      </c>
      <c r="U131" s="176"/>
      <c r="V131" s="176"/>
      <c r="W131" s="176"/>
      <c r="X131" s="44" t="s">
        <v>33</v>
      </c>
      <c r="Y131" s="44"/>
      <c r="Z131" s="44" t="s">
        <v>14</v>
      </c>
      <c r="AA131" s="44" t="s">
        <v>80</v>
      </c>
      <c r="AB131" s="2">
        <v>102887.81838657794</v>
      </c>
      <c r="AC131" s="2">
        <v>2190228930.1019411</v>
      </c>
      <c r="AD131" s="2">
        <f>+M131</f>
        <v>41916.36</v>
      </c>
      <c r="AE131" s="2">
        <f>+AD131*14%</f>
        <v>5868.2904000000008</v>
      </c>
      <c r="AF131" s="155">
        <f>+AD131*35%</f>
        <v>14670.725999999999</v>
      </c>
      <c r="AG131" s="2">
        <f>+AD131*F131</f>
        <v>892296345.24493194</v>
      </c>
      <c r="AH131" s="2">
        <f>+AE131*F131</f>
        <v>124921488.33429049</v>
      </c>
      <c r="AI131" s="2">
        <f>+AF131*F131</f>
        <v>312303720.83572614</v>
      </c>
      <c r="AJ131" s="2">
        <f>SUM(AG131:AI131)</f>
        <v>1329521554.4149485</v>
      </c>
      <c r="AK131" s="2">
        <f>+AD131*G131</f>
        <v>892296345.24493194</v>
      </c>
      <c r="AL131" s="2">
        <f>+AE131*G131</f>
        <v>124921488.33429049</v>
      </c>
      <c r="AM131" s="2">
        <f>+AF131*G131</f>
        <v>312303720.83572614</v>
      </c>
      <c r="AN131" s="155">
        <f>SUM(AK131:AM131)</f>
        <v>1329521554.4149485</v>
      </c>
      <c r="AQ131" s="145" t="s">
        <v>525</v>
      </c>
      <c r="AU131" s="8" t="str">
        <f>+K131</f>
        <v>Bao gồm</v>
      </c>
      <c r="AV131" s="8">
        <f>+L131</f>
        <v>41916.36</v>
      </c>
      <c r="AW131" s="2">
        <f>+M131</f>
        <v>41916.36</v>
      </c>
      <c r="AX131" s="8">
        <f>F131*AW131</f>
        <v>892296345.24493194</v>
      </c>
      <c r="AY131" s="8">
        <f>IF(AQ131="CT",7%,5%)*AX131</f>
        <v>62460744.167145245</v>
      </c>
      <c r="AZ131" s="8">
        <f>AX131*2%</f>
        <v>17845926.90489864</v>
      </c>
      <c r="BA131" s="8">
        <f>IF(BB131&gt;0,0,AX131*5%)</f>
        <v>0</v>
      </c>
      <c r="BB131" s="8">
        <f>(AX131-BG131)*35%</f>
        <v>312303720.83572614</v>
      </c>
      <c r="BC131" s="8">
        <f>+AX131+AY131+AZ131+BA131+BB131</f>
        <v>1284906737.1527019</v>
      </c>
      <c r="BD131" s="8">
        <f>AX131-AT131</f>
        <v>892296345.24493194</v>
      </c>
      <c r="BE131" s="2"/>
      <c r="BF131" s="8"/>
      <c r="BH131" s="2"/>
    </row>
    <row r="132" spans="1:60" ht="34" hidden="1" outlineLevel="1" x14ac:dyDescent="0.2">
      <c r="A132" s="1" t="s">
        <v>1421</v>
      </c>
      <c r="B132" s="82">
        <v>22</v>
      </c>
      <c r="C132" s="144" t="s">
        <v>113</v>
      </c>
      <c r="D132" s="144"/>
      <c r="E132" s="82" t="s">
        <v>52</v>
      </c>
      <c r="F132" s="143">
        <v>8880.9940000000006</v>
      </c>
      <c r="G132" s="142">
        <f>+[2]THKL!F131</f>
        <v>8880.9940000000006</v>
      </c>
      <c r="H132" s="176"/>
      <c r="I132" s="176"/>
      <c r="J132" s="176"/>
      <c r="K132" s="156" t="str">
        <f>$K$131</f>
        <v>Bao gồm</v>
      </c>
      <c r="L132" s="157">
        <f>$L$131</f>
        <v>41916.36</v>
      </c>
      <c r="M132" s="157">
        <f>SUM(K132:L132)</f>
        <v>41916.36</v>
      </c>
      <c r="N132" s="83">
        <f>IF(V132&lt;&gt;"VTC VHm",_xlfn.XLOOKUP(Z132,$AC$4015:$AC$4035,$AD$4015:$AD$4035,0)*M132,_xlfn.XLOOKUP(Z132,$AC$4015:$AC$4035,$AD$4015:$AD$4035,0)*L132)</f>
        <v>14670.725999999999</v>
      </c>
      <c r="O132" s="83">
        <f>IF(V132&lt;&gt;"VTC VHm",_xlfn.XLOOKUP(Z132,$AC$4015:$AC$4035,$AE$4015:$AE$4035,0)*M132,_xlfn.XLOOKUP(Z132,$AC$4015:$AC$4035,$AE$4015:$AE$4035,0)*L132)</f>
        <v>0</v>
      </c>
      <c r="P132" s="83">
        <f>SUM(N132:O132)</f>
        <v>14670.725999999999</v>
      </c>
      <c r="Q132" s="157">
        <f>M132*G132</f>
        <v>372258941.66184002</v>
      </c>
      <c r="R132" s="157">
        <f>G132*P132</f>
        <v>130290629.581644</v>
      </c>
      <c r="S132" s="83">
        <f>SUM(Q132:R132)</f>
        <v>502549571.24348402</v>
      </c>
      <c r="T132" s="156" t="s">
        <v>50</v>
      </c>
      <c r="U132" s="176"/>
      <c r="V132" s="176"/>
      <c r="W132" s="176"/>
      <c r="X132" s="44" t="s">
        <v>33</v>
      </c>
      <c r="Y132" s="44"/>
      <c r="Z132" s="44" t="s">
        <v>14</v>
      </c>
      <c r="AA132" s="44" t="s">
        <v>80</v>
      </c>
      <c r="AB132" s="2">
        <v>124621.93420323983</v>
      </c>
      <c r="AC132" s="2">
        <v>1106766649.9273677</v>
      </c>
      <c r="AD132" s="2">
        <f>+M132</f>
        <v>41916.36</v>
      </c>
      <c r="AE132" s="2">
        <f>+AD132*14%</f>
        <v>5868.2904000000008</v>
      </c>
      <c r="AF132" s="155">
        <f>+AD132*35%</f>
        <v>14670.725999999999</v>
      </c>
      <c r="AG132" s="2">
        <f>+AD132*F132</f>
        <v>372258941.66184002</v>
      </c>
      <c r="AH132" s="2">
        <f>+AE132*F132</f>
        <v>52116251.832657613</v>
      </c>
      <c r="AI132" s="2">
        <f>+AF132*F132</f>
        <v>130290629.581644</v>
      </c>
      <c r="AJ132" s="2">
        <f>SUM(AG132:AI132)</f>
        <v>554665823.0761416</v>
      </c>
      <c r="AK132" s="2">
        <f>+AD132*G132</f>
        <v>372258941.66184002</v>
      </c>
      <c r="AL132" s="2">
        <f>+AE132*G132</f>
        <v>52116251.832657613</v>
      </c>
      <c r="AM132" s="2">
        <f>+AF132*G132</f>
        <v>130290629.581644</v>
      </c>
      <c r="AN132" s="155">
        <f>SUM(AK132:AM132)</f>
        <v>554665823.0761416</v>
      </c>
      <c r="AQ132" s="145" t="s">
        <v>525</v>
      </c>
      <c r="AU132" s="8" t="str">
        <f>+K132</f>
        <v>Bao gồm</v>
      </c>
      <c r="AV132" s="8">
        <f>+L132</f>
        <v>41916.36</v>
      </c>
      <c r="AW132" s="2">
        <f>+M132</f>
        <v>41916.36</v>
      </c>
      <c r="AX132" s="8">
        <f>F132*AW132</f>
        <v>372258941.66184002</v>
      </c>
      <c r="AY132" s="8">
        <f>IF(AQ132="CT",7%,5%)*AX132</f>
        <v>26058125.916328803</v>
      </c>
      <c r="AZ132" s="8">
        <f>AX132*2%</f>
        <v>7445178.8332368005</v>
      </c>
      <c r="BA132" s="8">
        <f>IF(BB132&gt;0,0,AX132*5%)</f>
        <v>0</v>
      </c>
      <c r="BB132" s="8">
        <f>(AX132-BG132)*35%</f>
        <v>130290629.581644</v>
      </c>
      <c r="BC132" s="8">
        <f>+AX132+AY132+AZ132+BA132+BB132</f>
        <v>536052875.99304962</v>
      </c>
      <c r="BD132" s="8">
        <f>AX132-AT132</f>
        <v>372258941.66184002</v>
      </c>
      <c r="BE132" s="2"/>
      <c r="BF132" s="8"/>
      <c r="BH132" s="2"/>
    </row>
    <row r="133" spans="1:60" ht="51" hidden="1" outlineLevel="1" x14ac:dyDescent="0.2">
      <c r="A133" s="1" t="s">
        <v>1054</v>
      </c>
      <c r="B133" s="82">
        <v>23</v>
      </c>
      <c r="C133" s="144" t="s">
        <v>1469</v>
      </c>
      <c r="D133" s="144"/>
      <c r="E133" s="82" t="s">
        <v>52</v>
      </c>
      <c r="F133" s="143">
        <v>3795.6579999999999</v>
      </c>
      <c r="G133" s="142">
        <f>+[2]THKL!F132</f>
        <v>3795.6579999999999</v>
      </c>
      <c r="H133" s="176"/>
      <c r="I133" s="176"/>
      <c r="J133" s="176"/>
      <c r="K133" s="156" t="str">
        <f>$K$130</f>
        <v>Bao gồm</v>
      </c>
      <c r="L133" s="157">
        <f>$L$130</f>
        <v>121824.03600000001</v>
      </c>
      <c r="M133" s="157">
        <f>SUM(K133:L133)</f>
        <v>121824.03600000001</v>
      </c>
      <c r="N133" s="83">
        <f>IF(V133&lt;&gt;"VTC VHm",_xlfn.XLOOKUP(Z133,$AC$4015:$AC$4035,$AD$4015:$AD$4035,0)*M133,_xlfn.XLOOKUP(Z133,$AC$4015:$AC$4035,$AD$4015:$AD$4035,0)*L133)</f>
        <v>42638.412600000003</v>
      </c>
      <c r="O133" s="83">
        <f>IF(V133&lt;&gt;"VTC VHm",_xlfn.XLOOKUP(Z133,$AC$4015:$AC$4035,$AE$4015:$AE$4035,0)*M133,_xlfn.XLOOKUP(Z133,$AC$4015:$AC$4035,$AE$4015:$AE$4035,0)*L133)</f>
        <v>0</v>
      </c>
      <c r="P133" s="83">
        <f>SUM(N133:O133)</f>
        <v>42638.412600000003</v>
      </c>
      <c r="Q133" s="157">
        <f>M133*G133</f>
        <v>462402376.83568799</v>
      </c>
      <c r="R133" s="157">
        <f>G133*P133</f>
        <v>161840831.8924908</v>
      </c>
      <c r="S133" s="83">
        <f>SUM(Q133:R133)</f>
        <v>624243208.72817874</v>
      </c>
      <c r="T133" s="156" t="s">
        <v>50</v>
      </c>
      <c r="U133" s="176"/>
      <c r="V133" s="176"/>
      <c r="W133" s="176"/>
      <c r="X133" s="44" t="s">
        <v>33</v>
      </c>
      <c r="Y133" s="44"/>
      <c r="Z133" s="44" t="s">
        <v>14</v>
      </c>
      <c r="AA133" s="44" t="s">
        <v>80</v>
      </c>
      <c r="AB133" s="2">
        <v>120593.24604401333</v>
      </c>
      <c r="AC133" s="2">
        <v>457730719.09292752</v>
      </c>
      <c r="AD133" s="2">
        <f>+M133</f>
        <v>121824.03600000001</v>
      </c>
      <c r="AE133" s="2">
        <f>+AD133*14%</f>
        <v>17055.365040000004</v>
      </c>
      <c r="AF133" s="155">
        <f>+AD133*35%</f>
        <v>42638.412600000003</v>
      </c>
      <c r="AG133" s="2">
        <f>+AD133*F133</f>
        <v>462402376.83568799</v>
      </c>
      <c r="AH133" s="2">
        <f>+AE133*F133</f>
        <v>64736332.756996334</v>
      </c>
      <c r="AI133" s="2">
        <f>+AF133*F133</f>
        <v>161840831.8924908</v>
      </c>
      <c r="AJ133" s="2">
        <f>SUM(AG133:AI133)</f>
        <v>688979541.48517513</v>
      </c>
      <c r="AK133" s="2">
        <f>+AD133*G133</f>
        <v>462402376.83568799</v>
      </c>
      <c r="AL133" s="2">
        <f>+AE133*G133</f>
        <v>64736332.756996334</v>
      </c>
      <c r="AM133" s="2">
        <f>+AF133*G133</f>
        <v>161840831.8924908</v>
      </c>
      <c r="AN133" s="155">
        <f>SUM(AK133:AM133)</f>
        <v>688979541.48517513</v>
      </c>
      <c r="AQ133" s="145" t="s">
        <v>525</v>
      </c>
      <c r="AU133" s="8" t="str">
        <f>+K133</f>
        <v>Bao gồm</v>
      </c>
      <c r="AV133" s="8">
        <f>+L133</f>
        <v>121824.03600000001</v>
      </c>
      <c r="AW133" s="2">
        <f>+M133</f>
        <v>121824.03600000001</v>
      </c>
      <c r="AX133" s="8">
        <f>F133*AW133</f>
        <v>462402376.83568799</v>
      </c>
      <c r="AY133" s="8">
        <f>IF(AQ133="CT",7%,5%)*AX133</f>
        <v>32368166.378498163</v>
      </c>
      <c r="AZ133" s="8">
        <f>AX133*2%</f>
        <v>9248047.5367137603</v>
      </c>
      <c r="BA133" s="8">
        <f>IF(BB133&gt;0,0,AX133*5%)</f>
        <v>0</v>
      </c>
      <c r="BB133" s="8">
        <f>(AX133-BG133)*35%</f>
        <v>161840831.89249077</v>
      </c>
      <c r="BC133" s="8">
        <f>+AX133+AY133+AZ133+BA133+BB133</f>
        <v>665859422.64339066</v>
      </c>
      <c r="BD133" s="8">
        <f>AX133-AT133</f>
        <v>462402376.83568799</v>
      </c>
      <c r="BE133" s="2"/>
      <c r="BF133" s="8"/>
      <c r="BH133" s="2"/>
    </row>
    <row r="134" spans="1:60" ht="85" hidden="1" outlineLevel="1" x14ac:dyDescent="0.2">
      <c r="A134" s="1" t="s">
        <v>108</v>
      </c>
      <c r="B134" s="82">
        <v>24</v>
      </c>
      <c r="C134" s="144" t="s">
        <v>1468</v>
      </c>
      <c r="D134" s="144"/>
      <c r="E134" s="82" t="s">
        <v>52</v>
      </c>
      <c r="F134" s="143">
        <v>1155.537</v>
      </c>
      <c r="G134" s="142">
        <f>+[2]THKL!F133</f>
        <v>1155.537</v>
      </c>
      <c r="H134" s="176"/>
      <c r="I134" s="176"/>
      <c r="J134" s="176"/>
      <c r="K134" s="156" t="s">
        <v>89</v>
      </c>
      <c r="L134" s="270">
        <v>6532000</v>
      </c>
      <c r="M134" s="157">
        <f>SUM(K134:L134)</f>
        <v>6532000</v>
      </c>
      <c r="N134" s="83">
        <f>IF(V134&lt;&gt;"VTC VHm",_xlfn.XLOOKUP(Z134,$AC$4015:$AC$4035,$AD$4015:$AD$4035,0)*M134,_xlfn.XLOOKUP(Z134,$AC$4015:$AC$4035,$AD$4015:$AD$4035,0)*L134)</f>
        <v>0</v>
      </c>
      <c r="O134" s="83">
        <f>IF(V134&lt;&gt;"VTC VHm",_xlfn.XLOOKUP(Z134,$AC$4015:$AC$4035,$AE$4015:$AE$4035,0)*M134,_xlfn.XLOOKUP(Z134,$AC$4015:$AC$4035,$AE$4015:$AE$4035,0)*L134)</f>
        <v>0</v>
      </c>
      <c r="P134" s="83">
        <f>SUM(N134:O134)</f>
        <v>0</v>
      </c>
      <c r="Q134" s="157">
        <f>M134*G134</f>
        <v>7547967684</v>
      </c>
      <c r="R134" s="157">
        <f>G134*P134</f>
        <v>0</v>
      </c>
      <c r="S134" s="83">
        <f>SUM(Q134:R134)</f>
        <v>7547967684</v>
      </c>
      <c r="T134" s="156" t="s">
        <v>1467</v>
      </c>
      <c r="U134" s="176"/>
      <c r="V134" s="176"/>
      <c r="W134" s="176"/>
      <c r="X134" s="44" t="s">
        <v>33</v>
      </c>
      <c r="Y134" s="44"/>
      <c r="Z134" s="44" t="s">
        <v>2</v>
      </c>
      <c r="AA134" s="44" t="s">
        <v>80</v>
      </c>
      <c r="AB134" s="2">
        <v>2033196</v>
      </c>
      <c r="AC134" s="2">
        <v>2349433206.2519999</v>
      </c>
      <c r="AD134" s="2">
        <f>+M134</f>
        <v>6532000</v>
      </c>
      <c r="AE134" s="2">
        <f>+AD134*14%</f>
        <v>914480.00000000012</v>
      </c>
      <c r="AF134" s="155">
        <f>+AD134*35%</f>
        <v>2286200</v>
      </c>
      <c r="AG134" s="2">
        <f>+AD134*F134</f>
        <v>7547967684</v>
      </c>
      <c r="AH134" s="2">
        <f>+AE134*F134</f>
        <v>1056715475.7600001</v>
      </c>
      <c r="AI134" s="2">
        <f>+AF134*F134</f>
        <v>2641788689.4000001</v>
      </c>
      <c r="AJ134" s="2">
        <f>SUM(AG134:AI134)</f>
        <v>11246471849.16</v>
      </c>
      <c r="AK134" s="2">
        <f>+AD134*G134</f>
        <v>7547967684</v>
      </c>
      <c r="AL134" s="2">
        <f>+AE134*G134</f>
        <v>1056715475.7600001</v>
      </c>
      <c r="AM134" s="2">
        <f>+AF134*G134</f>
        <v>2641788689.4000001</v>
      </c>
      <c r="AN134" s="155">
        <f>SUM(AK134:AM134)</f>
        <v>11246471849.16</v>
      </c>
      <c r="AQ134" s="145" t="s">
        <v>525</v>
      </c>
      <c r="AU134" s="8" t="str">
        <f>+K134</f>
        <v>Bao gồm</v>
      </c>
      <c r="AV134" s="8">
        <f>+L134</f>
        <v>6532000</v>
      </c>
      <c r="AW134" s="2">
        <f>+M134</f>
        <v>6532000</v>
      </c>
      <c r="AX134" s="8">
        <f>F134*AW134</f>
        <v>7547967684</v>
      </c>
      <c r="AY134" s="8">
        <f>IF(AQ134="CT",7%,5%)*AX134</f>
        <v>528357737.88000005</v>
      </c>
      <c r="AZ134" s="8">
        <f>AX134*2%</f>
        <v>150959353.68000001</v>
      </c>
      <c r="BA134" s="8">
        <f>IF(BB134&gt;0,0,AX134*5%)</f>
        <v>0</v>
      </c>
      <c r="BB134" s="8">
        <f>(AX134-BG134)*35%</f>
        <v>2641788689.3999996</v>
      </c>
      <c r="BC134" s="8">
        <f>+AX134+AY134+AZ134+BA134+BB134</f>
        <v>10869073464.959999</v>
      </c>
      <c r="BD134" s="8">
        <f>AX134-AT134</f>
        <v>7547967684</v>
      </c>
      <c r="BE134" s="2"/>
      <c r="BF134" s="8"/>
      <c r="BH134" s="2"/>
    </row>
    <row r="135" spans="1:60" ht="17" hidden="1" outlineLevel="1" x14ac:dyDescent="0.2">
      <c r="A135" s="1" t="s">
        <v>1252</v>
      </c>
      <c r="B135" s="82">
        <v>25</v>
      </c>
      <c r="C135" s="144" t="s">
        <v>888</v>
      </c>
      <c r="D135" s="144"/>
      <c r="E135" s="82" t="s">
        <v>129</v>
      </c>
      <c r="F135" s="143">
        <v>889.06</v>
      </c>
      <c r="G135" s="142">
        <f>+[2]THKL!F134</f>
        <v>889.06</v>
      </c>
      <c r="H135" s="132"/>
      <c r="I135" s="132"/>
      <c r="J135" s="132"/>
      <c r="K135" s="156" t="s">
        <v>89</v>
      </c>
      <c r="L135" s="157">
        <f>'[3]BDG (XD)'!$AA$1036</f>
        <v>60000</v>
      </c>
      <c r="M135" s="84">
        <f>SUM(K135:L135)</f>
        <v>60000</v>
      </c>
      <c r="N135" s="83">
        <f>IF(V135&lt;&gt;"VTC VHm",_xlfn.XLOOKUP(Z135,$AC$4015:$AC$4035,$AD$4015:$AD$4035,0)*M135,_xlfn.XLOOKUP(Z135,$AC$4015:$AC$4035,$AD$4015:$AD$4035,0)*L135)</f>
        <v>21000</v>
      </c>
      <c r="O135" s="83">
        <f>IF(V135&lt;&gt;"VTC VHm",_xlfn.XLOOKUP(Z135,$AC$4015:$AC$4035,$AE$4015:$AE$4035,0)*M135,_xlfn.XLOOKUP(Z135,$AC$4015:$AC$4035,$AE$4015:$AE$4035,0)*L135)</f>
        <v>0</v>
      </c>
      <c r="P135" s="83">
        <f>SUM(N135:O135)</f>
        <v>21000</v>
      </c>
      <c r="Q135" s="157">
        <f>M135*G135</f>
        <v>53343600</v>
      </c>
      <c r="R135" s="157">
        <f>G135*P135</f>
        <v>18670260</v>
      </c>
      <c r="S135" s="83">
        <f>SUM(Q135:R135)</f>
        <v>72013860</v>
      </c>
      <c r="T135" s="156" t="s">
        <v>50</v>
      </c>
      <c r="U135" s="132"/>
      <c r="V135" s="132"/>
      <c r="W135" s="132"/>
      <c r="X135" s="44" t="s">
        <v>33</v>
      </c>
      <c r="Y135" s="44"/>
      <c r="Z135" s="44" t="s">
        <v>16</v>
      </c>
      <c r="AA135" s="44" t="s">
        <v>80</v>
      </c>
      <c r="AB135" s="2">
        <v>111368.1368087044</v>
      </c>
      <c r="AC135" s="2">
        <v>99012955.711146727</v>
      </c>
      <c r="AD135" s="2">
        <f>+M135</f>
        <v>60000</v>
      </c>
      <c r="AE135" s="2">
        <f>+AD135*14%</f>
        <v>8400</v>
      </c>
      <c r="AF135" s="155">
        <f>+AD135*35%</f>
        <v>21000</v>
      </c>
      <c r="AG135" s="2">
        <f>+AD135*F135</f>
        <v>53343600</v>
      </c>
      <c r="AH135" s="2">
        <f>+AE135*F135</f>
        <v>7468104</v>
      </c>
      <c r="AI135" s="2">
        <f>+AF135*F135</f>
        <v>18670260</v>
      </c>
      <c r="AJ135" s="2">
        <f>SUM(AG135:AI135)</f>
        <v>79481964</v>
      </c>
      <c r="AK135" s="2">
        <f>+AD135*G135</f>
        <v>53343600</v>
      </c>
      <c r="AL135" s="2">
        <f>+AE135*G135</f>
        <v>7468104</v>
      </c>
      <c r="AM135" s="2">
        <f>+AF135*G135</f>
        <v>18670260</v>
      </c>
      <c r="AN135" s="155">
        <f>SUM(AK135:AM135)</f>
        <v>79481964</v>
      </c>
      <c r="AQ135" s="145" t="s">
        <v>525</v>
      </c>
      <c r="AU135" s="8" t="str">
        <f>+K135</f>
        <v>Bao gồm</v>
      </c>
      <c r="AV135" s="8">
        <f>+L135</f>
        <v>60000</v>
      </c>
      <c r="AW135" s="2">
        <f>+M135</f>
        <v>60000</v>
      </c>
      <c r="AX135" s="8">
        <f>F135*AW135</f>
        <v>53343600</v>
      </c>
      <c r="AY135" s="8">
        <f>IF(AQ135="CT",7%,5%)*AX135</f>
        <v>3734052.0000000005</v>
      </c>
      <c r="AZ135" s="8">
        <f>AX135*2%</f>
        <v>1066872</v>
      </c>
      <c r="BA135" s="8">
        <f>IF(BB135&gt;0,0,AX135*5%)</f>
        <v>0</v>
      </c>
      <c r="BB135" s="8">
        <f>(AX135-BG135)*35%</f>
        <v>18670260</v>
      </c>
      <c r="BC135" s="8">
        <f>+AX135+AY135+AZ135+BA135+BB135</f>
        <v>76814784</v>
      </c>
      <c r="BD135" s="8">
        <f>AX135-AT135</f>
        <v>53343600</v>
      </c>
      <c r="BE135" s="2"/>
      <c r="BF135" s="8"/>
      <c r="BH135" s="2"/>
    </row>
    <row r="136" spans="1:60" ht="17" hidden="1" outlineLevel="1" x14ac:dyDescent="0.2">
      <c r="A136" s="1" t="s">
        <v>1251</v>
      </c>
      <c r="B136" s="82">
        <v>26</v>
      </c>
      <c r="C136" s="144" t="s">
        <v>201</v>
      </c>
      <c r="D136" s="144"/>
      <c r="E136" s="82" t="s">
        <v>129</v>
      </c>
      <c r="F136" s="143">
        <v>16015.7284</v>
      </c>
      <c r="G136" s="142">
        <f>'[2]Công trình Nhà A1, A2'!Q5589</f>
        <v>16015.7284</v>
      </c>
      <c r="H136" s="176"/>
      <c r="I136" s="176"/>
      <c r="J136" s="176"/>
      <c r="K136" s="156" t="s">
        <v>89</v>
      </c>
      <c r="L136" s="157">
        <f>'[3]BDG (XD)'!$AA$1036</f>
        <v>60000</v>
      </c>
      <c r="M136" s="84">
        <f>SUM(K136:L136)</f>
        <v>60000</v>
      </c>
      <c r="N136" s="83">
        <f>IF(V136&lt;&gt;"VTC VHm",_xlfn.XLOOKUP(Z136,$AC$4015:$AC$4035,$AD$4015:$AD$4035,0)*M136,_xlfn.XLOOKUP(Z136,$AC$4015:$AC$4035,$AD$4015:$AD$4035,0)*L136)</f>
        <v>21000</v>
      </c>
      <c r="O136" s="83">
        <f>IF(V136&lt;&gt;"VTC VHm",_xlfn.XLOOKUP(Z136,$AC$4015:$AC$4035,$AE$4015:$AE$4035,0)*M136,_xlfn.XLOOKUP(Z136,$AC$4015:$AC$4035,$AE$4015:$AE$4035,0)*L136)</f>
        <v>0</v>
      </c>
      <c r="P136" s="83">
        <f>SUM(N136:O136)</f>
        <v>21000</v>
      </c>
      <c r="Q136" s="157">
        <f>M136*G136</f>
        <v>960943704</v>
      </c>
      <c r="R136" s="157">
        <f>G136*P136</f>
        <v>336330296.39999998</v>
      </c>
      <c r="S136" s="83">
        <f>SUM(Q136:R136)</f>
        <v>1297274000.4000001</v>
      </c>
      <c r="T136" s="156" t="s">
        <v>50</v>
      </c>
      <c r="U136" s="176"/>
      <c r="V136" s="176"/>
      <c r="W136" s="176"/>
      <c r="X136" s="44" t="s">
        <v>33</v>
      </c>
      <c r="Y136" s="44"/>
      <c r="Z136" s="44" t="s">
        <v>16</v>
      </c>
      <c r="AA136" s="44" t="s">
        <v>80</v>
      </c>
      <c r="AB136" s="2">
        <v>48898.925128484501</v>
      </c>
      <c r="AC136" s="2">
        <v>783151903.90974283</v>
      </c>
      <c r="AD136" s="2">
        <f>+M136</f>
        <v>60000</v>
      </c>
      <c r="AE136" s="2">
        <f>+AD136*14%</f>
        <v>8400</v>
      </c>
      <c r="AF136" s="155">
        <f>+AD136*35%</f>
        <v>21000</v>
      </c>
      <c r="AG136" s="2">
        <f>+AD136*F136</f>
        <v>960943704</v>
      </c>
      <c r="AH136" s="2">
        <f>+AE136*F136</f>
        <v>134532118.56</v>
      </c>
      <c r="AI136" s="2">
        <f>+AF136*F136</f>
        <v>336330296.39999998</v>
      </c>
      <c r="AJ136" s="2">
        <f>SUM(AG136:AI136)</f>
        <v>1431806118.96</v>
      </c>
      <c r="AK136" s="2">
        <f>+AD136*G136</f>
        <v>960943704</v>
      </c>
      <c r="AL136" s="2">
        <f>+AE136*G136</f>
        <v>134532118.56</v>
      </c>
      <c r="AM136" s="2">
        <f>+AF136*G136</f>
        <v>336330296.39999998</v>
      </c>
      <c r="AN136" s="155">
        <f>SUM(AK136:AM136)</f>
        <v>1431806118.96</v>
      </c>
      <c r="AQ136" s="145" t="s">
        <v>525</v>
      </c>
      <c r="AU136" s="8" t="str">
        <f>+K136</f>
        <v>Bao gồm</v>
      </c>
      <c r="AV136" s="8">
        <f>+L136</f>
        <v>60000</v>
      </c>
      <c r="AW136" s="2">
        <f>+M136</f>
        <v>60000</v>
      </c>
      <c r="AX136" s="8">
        <f>F136*AW136</f>
        <v>960943704</v>
      </c>
      <c r="AY136" s="8">
        <f>IF(AQ136="CT",7%,5%)*AX136</f>
        <v>67266059.280000001</v>
      </c>
      <c r="AZ136" s="8">
        <f>AX136*2%</f>
        <v>19218874.080000002</v>
      </c>
      <c r="BA136" s="8">
        <f>IF(BB136&gt;0,0,AX136*5%)</f>
        <v>0</v>
      </c>
      <c r="BB136" s="8">
        <f>(AX136-BG136)*35%</f>
        <v>336330296.39999998</v>
      </c>
      <c r="BC136" s="8">
        <f>+AX136+AY136+AZ136+BA136+BB136</f>
        <v>1383758933.76</v>
      </c>
      <c r="BD136" s="8">
        <f>AX136-AT136</f>
        <v>960943704</v>
      </c>
      <c r="BE136" s="2"/>
      <c r="BF136" s="8"/>
      <c r="BH136" s="2"/>
    </row>
    <row r="137" spans="1:60" ht="17" hidden="1" outlineLevel="1" x14ac:dyDescent="0.2">
      <c r="A137" s="1" t="s">
        <v>1251</v>
      </c>
      <c r="B137" s="82">
        <v>27</v>
      </c>
      <c r="C137" s="144" t="s">
        <v>202</v>
      </c>
      <c r="D137" s="144"/>
      <c r="E137" s="82" t="s">
        <v>129</v>
      </c>
      <c r="F137" s="143">
        <v>378.24</v>
      </c>
      <c r="G137" s="142">
        <f>+[2]THKL!F136</f>
        <v>378.24</v>
      </c>
      <c r="H137" s="132"/>
      <c r="I137" s="132"/>
      <c r="J137" s="132"/>
      <c r="K137" s="156" t="str">
        <f>$K$136</f>
        <v>Bao gồm</v>
      </c>
      <c r="L137" s="157">
        <f>$L$136</f>
        <v>60000</v>
      </c>
      <c r="M137" s="84">
        <f>SUM(K137:L137)</f>
        <v>60000</v>
      </c>
      <c r="N137" s="83">
        <f>IF(V137&lt;&gt;"VTC VHm",_xlfn.XLOOKUP(Z137,$AC$4015:$AC$4035,$AD$4015:$AD$4035,0)*M137,_xlfn.XLOOKUP(Z137,$AC$4015:$AC$4035,$AD$4015:$AD$4035,0)*L137)</f>
        <v>21000</v>
      </c>
      <c r="O137" s="83">
        <f>IF(V137&lt;&gt;"VTC VHm",_xlfn.XLOOKUP(Z137,$AC$4015:$AC$4035,$AE$4015:$AE$4035,0)*M137,_xlfn.XLOOKUP(Z137,$AC$4015:$AC$4035,$AE$4015:$AE$4035,0)*L137)</f>
        <v>0</v>
      </c>
      <c r="P137" s="83">
        <f>SUM(N137:O137)</f>
        <v>21000</v>
      </c>
      <c r="Q137" s="157">
        <f>M137*G137</f>
        <v>22694400</v>
      </c>
      <c r="R137" s="157">
        <f>G137*P137</f>
        <v>7943040</v>
      </c>
      <c r="S137" s="83">
        <f>SUM(Q137:R137)</f>
        <v>30637440</v>
      </c>
      <c r="T137" s="156" t="s">
        <v>50</v>
      </c>
      <c r="U137" s="132"/>
      <c r="V137" s="132"/>
      <c r="W137" s="132"/>
      <c r="X137" s="44" t="s">
        <v>33</v>
      </c>
      <c r="Y137" s="44"/>
      <c r="Z137" s="44" t="s">
        <v>16</v>
      </c>
      <c r="AA137" s="44" t="s">
        <v>80</v>
      </c>
      <c r="AB137" s="2">
        <v>45852.280382699995</v>
      </c>
      <c r="AC137" s="2">
        <v>17343166.531952448</v>
      </c>
      <c r="AD137" s="2">
        <f>+M137</f>
        <v>60000</v>
      </c>
      <c r="AE137" s="2">
        <f>+AD137*14%</f>
        <v>8400</v>
      </c>
      <c r="AF137" s="155">
        <f>+AD137*35%</f>
        <v>21000</v>
      </c>
      <c r="AG137" s="2">
        <f>+AD137*F137</f>
        <v>22694400</v>
      </c>
      <c r="AH137" s="2">
        <f>+AE137*F137</f>
        <v>3177216</v>
      </c>
      <c r="AI137" s="2">
        <f>+AF137*F137</f>
        <v>7943040</v>
      </c>
      <c r="AJ137" s="2">
        <f>SUM(AG137:AI137)</f>
        <v>33814656</v>
      </c>
      <c r="AK137" s="2">
        <f>+AD137*G137</f>
        <v>22694400</v>
      </c>
      <c r="AL137" s="2">
        <f>+AE137*G137</f>
        <v>3177216</v>
      </c>
      <c r="AM137" s="2">
        <f>+AF137*G137</f>
        <v>7943040</v>
      </c>
      <c r="AN137" s="155">
        <f>SUM(AK137:AM137)</f>
        <v>33814656</v>
      </c>
      <c r="AQ137" s="145" t="s">
        <v>525</v>
      </c>
      <c r="AU137" s="8" t="str">
        <f>+K137</f>
        <v>Bao gồm</v>
      </c>
      <c r="AV137" s="8">
        <f>+L137</f>
        <v>60000</v>
      </c>
      <c r="AW137" s="2">
        <f>+M137</f>
        <v>60000</v>
      </c>
      <c r="AX137" s="8">
        <f>F137*AW137</f>
        <v>22694400</v>
      </c>
      <c r="AY137" s="8">
        <f>IF(AQ137="CT",7%,5%)*AX137</f>
        <v>1588608.0000000002</v>
      </c>
      <c r="AZ137" s="8">
        <f>AX137*2%</f>
        <v>453888</v>
      </c>
      <c r="BA137" s="8">
        <f>IF(BB137&gt;0,0,AX137*5%)</f>
        <v>0</v>
      </c>
      <c r="BB137" s="8">
        <f>(AX137-BG137)*35%</f>
        <v>7943039.9999999991</v>
      </c>
      <c r="BC137" s="8">
        <f>+AX137+AY137+AZ137+BA137+BB137</f>
        <v>32679936</v>
      </c>
      <c r="BD137" s="8">
        <f>AX137-AT137</f>
        <v>22694400</v>
      </c>
      <c r="BE137" s="2"/>
      <c r="BF137" s="8"/>
      <c r="BH137" s="2"/>
    </row>
    <row r="138" spans="1:60" ht="34" hidden="1" outlineLevel="1" x14ac:dyDescent="0.2">
      <c r="A138" s="1" t="s">
        <v>82</v>
      </c>
      <c r="B138" s="82">
        <v>28</v>
      </c>
      <c r="C138" s="144" t="s">
        <v>1000</v>
      </c>
      <c r="D138" s="144"/>
      <c r="E138" s="82" t="s">
        <v>85</v>
      </c>
      <c r="F138" s="143">
        <v>1</v>
      </c>
      <c r="G138" s="142">
        <f>+[2]THKL!F137</f>
        <v>1</v>
      </c>
      <c r="H138" s="132"/>
      <c r="I138" s="132"/>
      <c r="J138" s="132"/>
      <c r="K138" s="156" t="s">
        <v>89</v>
      </c>
      <c r="L138" s="280">
        <f>116276173+98629000+88632500+106738500</f>
        <v>410276173</v>
      </c>
      <c r="M138" s="157">
        <f>SUM(K138:L138)</f>
        <v>410276173</v>
      </c>
      <c r="N138" s="83">
        <f>IF(V138&lt;&gt;"VTC VHm",_xlfn.XLOOKUP(Z138,$AC$4015:$AC$4035,$AD$4015:$AD$4035,0)*M138,_xlfn.XLOOKUP(Z138,$AC$4015:$AC$4035,$AD$4015:$AD$4035,0)*L138)</f>
        <v>0</v>
      </c>
      <c r="O138" s="83">
        <f>IF(V138&lt;&gt;"VTC VHm",_xlfn.XLOOKUP(Z138,$AC$4015:$AC$4035,$AE$4015:$AE$4035,0)*M138,_xlfn.XLOOKUP(Z138,$AC$4015:$AC$4035,$AE$4015:$AE$4035,0)*L138)</f>
        <v>0</v>
      </c>
      <c r="P138" s="83">
        <f>SUM(N138:O138)</f>
        <v>0</v>
      </c>
      <c r="Q138" s="157">
        <f>M138*G138</f>
        <v>410276173</v>
      </c>
      <c r="R138" s="157">
        <f>G138*P138</f>
        <v>0</v>
      </c>
      <c r="S138" s="83">
        <f>SUM(Q138:R138)</f>
        <v>410276173</v>
      </c>
      <c r="T138" s="156" t="s">
        <v>457</v>
      </c>
      <c r="U138" s="132"/>
      <c r="V138" s="132"/>
      <c r="W138" s="132"/>
      <c r="X138" s="44" t="s">
        <v>33</v>
      </c>
      <c r="Y138" s="44"/>
      <c r="Z138" s="44" t="s">
        <v>1</v>
      </c>
      <c r="AA138" s="44" t="s">
        <v>80</v>
      </c>
      <c r="AB138" s="2">
        <v>121359397.19312103</v>
      </c>
      <c r="AC138" s="2">
        <v>121359397.19312103</v>
      </c>
      <c r="AD138" s="2">
        <f>+M138</f>
        <v>410276173</v>
      </c>
      <c r="AE138" s="2">
        <f>+AD138*14%</f>
        <v>57438664.220000006</v>
      </c>
      <c r="AF138" s="155">
        <f>+AD138*35%</f>
        <v>143596660.54999998</v>
      </c>
      <c r="AG138" s="2">
        <f>+AD138*F138</f>
        <v>410276173</v>
      </c>
      <c r="AH138" s="2">
        <f>+AE138*F138</f>
        <v>57438664.220000006</v>
      </c>
      <c r="AI138" s="2">
        <f>+AF138*F138</f>
        <v>143596660.54999998</v>
      </c>
      <c r="AJ138" s="2">
        <f>SUM(AG138:AI138)</f>
        <v>611311497.76999998</v>
      </c>
      <c r="AK138" s="2">
        <f>+AD138*G138</f>
        <v>410276173</v>
      </c>
      <c r="AL138" s="2">
        <f>+AE138*G138</f>
        <v>57438664.220000006</v>
      </c>
      <c r="AM138" s="2">
        <f>+AF138*G138</f>
        <v>143596660.54999998</v>
      </c>
      <c r="AN138" s="155">
        <f>SUM(AK138:AM138)</f>
        <v>611311497.76999998</v>
      </c>
      <c r="AQ138" s="145" t="s">
        <v>525</v>
      </c>
      <c r="AU138" s="8" t="str">
        <f>+K138</f>
        <v>Bao gồm</v>
      </c>
      <c r="AV138" s="8">
        <f>+L138</f>
        <v>410276173</v>
      </c>
      <c r="AW138" s="2">
        <f>+M138</f>
        <v>410276173</v>
      </c>
      <c r="AX138" s="8">
        <f>F138*AW138</f>
        <v>410276173</v>
      </c>
      <c r="AY138" s="8">
        <f>IF(AQ138="CT",7%,5%)*AX138</f>
        <v>28719332.110000003</v>
      </c>
      <c r="AZ138" s="8">
        <f>AX138*2%</f>
        <v>8205523.46</v>
      </c>
      <c r="BA138" s="8">
        <f>IF(BB138&gt;0,0,AX138*5%)</f>
        <v>0</v>
      </c>
      <c r="BB138" s="8">
        <f>(AX138-BG138)*35%</f>
        <v>143596660.54999998</v>
      </c>
      <c r="BC138" s="8">
        <f>+AX138+AY138+AZ138+BA138+BB138</f>
        <v>590797689.12</v>
      </c>
      <c r="BD138" s="8">
        <f>AX138-AT138</f>
        <v>410276173</v>
      </c>
      <c r="BE138" s="2"/>
      <c r="BF138" s="8"/>
      <c r="BH138" s="2"/>
    </row>
    <row r="139" spans="1:60" ht="34" hidden="1" outlineLevel="1" x14ac:dyDescent="0.2">
      <c r="A139" s="1" t="s">
        <v>82</v>
      </c>
      <c r="B139" s="243">
        <v>29</v>
      </c>
      <c r="C139" s="144" t="s">
        <v>1466</v>
      </c>
      <c r="D139" s="144"/>
      <c r="E139" s="243" t="s">
        <v>52</v>
      </c>
      <c r="F139" s="242">
        <v>487.70479999999998</v>
      </c>
      <c r="G139" s="241">
        <f>+[2]THKL!F138</f>
        <v>487.70479999999998</v>
      </c>
      <c r="H139" s="240"/>
      <c r="I139" s="240"/>
      <c r="J139" s="240"/>
      <c r="K139" s="156" t="s">
        <v>89</v>
      </c>
      <c r="L139" s="244">
        <v>2000000</v>
      </c>
      <c r="M139" s="157">
        <f>SUM(K139:L139)</f>
        <v>2000000</v>
      </c>
      <c r="N139" s="83">
        <f>IF(V139&lt;&gt;"VTC VHm",_xlfn.XLOOKUP(Z139,$AC$4015:$AC$4035,$AD$4015:$AD$4035,0)*M139,_xlfn.XLOOKUP(Z139,$AC$4015:$AC$4035,$AD$4015:$AD$4035,0)*L139)</f>
        <v>100000</v>
      </c>
      <c r="O139" s="83">
        <f>IF(V139&lt;&gt;"VTC VHm",_xlfn.XLOOKUP(Z139,$AC$4015:$AC$4035,$AE$4015:$AE$4035,0)*M139,_xlfn.XLOOKUP(Z139,$AC$4015:$AC$4035,$AE$4015:$AE$4035,0)*L139)</f>
        <v>0</v>
      </c>
      <c r="P139" s="83">
        <f>SUM(N139:O139)</f>
        <v>100000</v>
      </c>
      <c r="Q139" s="157">
        <f>M139*G139</f>
        <v>975409600</v>
      </c>
      <c r="R139" s="157">
        <f>G139*P139</f>
        <v>48770480</v>
      </c>
      <c r="S139" s="83">
        <f>SUM(Q139:R139)</f>
        <v>1024180080</v>
      </c>
      <c r="T139" s="165" t="s">
        <v>100</v>
      </c>
      <c r="U139" s="240"/>
      <c r="V139" s="240"/>
      <c r="W139" s="240"/>
      <c r="X139" s="278" t="s">
        <v>33</v>
      </c>
      <c r="Y139" s="44"/>
      <c r="Z139" s="279" t="s">
        <v>15</v>
      </c>
      <c r="AA139" s="44" t="s">
        <v>80</v>
      </c>
      <c r="AB139" s="2">
        <v>3456678.1389251137</v>
      </c>
      <c r="AC139" s="2">
        <v>1685838520.4088447</v>
      </c>
      <c r="AD139" s="2">
        <f>+M139</f>
        <v>2000000</v>
      </c>
      <c r="AE139" s="2">
        <f>+AD139*14%</f>
        <v>280000</v>
      </c>
      <c r="AF139" s="155">
        <f>+AD139*35%</f>
        <v>700000</v>
      </c>
      <c r="AG139" s="2">
        <f>+AD139*F139</f>
        <v>975409600</v>
      </c>
      <c r="AH139" s="2">
        <f>+AE139*F139</f>
        <v>136557344</v>
      </c>
      <c r="AI139" s="2">
        <f>+AF139*F139</f>
        <v>341393360</v>
      </c>
      <c r="AJ139" s="2">
        <f>SUM(AG139:AI139)</f>
        <v>1453360304</v>
      </c>
      <c r="AK139" s="2">
        <f>+AD139*G139</f>
        <v>975409600</v>
      </c>
      <c r="AL139" s="2">
        <f>+AE139*G139</f>
        <v>136557344</v>
      </c>
      <c r="AM139" s="2">
        <f>+AF139*G139</f>
        <v>341393360</v>
      </c>
      <c r="AN139" s="155">
        <f>SUM(AK139:AM139)</f>
        <v>1453360304</v>
      </c>
      <c r="AQ139" s="145" t="s">
        <v>525</v>
      </c>
      <c r="AU139" s="8" t="str">
        <f>+K139</f>
        <v>Bao gồm</v>
      </c>
      <c r="AV139" s="8">
        <f>+L139</f>
        <v>2000000</v>
      </c>
      <c r="AW139" s="2">
        <f>+M139</f>
        <v>2000000</v>
      </c>
      <c r="AX139" s="8">
        <f>F139*AW139</f>
        <v>975409600</v>
      </c>
      <c r="AY139" s="8">
        <f>IF(AQ139="CT",7%,5%)*AX139</f>
        <v>68278672</v>
      </c>
      <c r="AZ139" s="8">
        <f>AX139*2%</f>
        <v>19508192</v>
      </c>
      <c r="BA139" s="8">
        <f>IF(BB139&gt;0,0,AX139*5%)</f>
        <v>0</v>
      </c>
      <c r="BB139" s="8">
        <f>(AX139-BG139)*35%</f>
        <v>341393360</v>
      </c>
      <c r="BC139" s="8">
        <f>+AX139+AY139+AZ139+BA139+BB139</f>
        <v>1404589824</v>
      </c>
      <c r="BD139" s="8">
        <f>AX139-AT139</f>
        <v>975409600</v>
      </c>
      <c r="BE139" s="2"/>
      <c r="BF139" s="8"/>
      <c r="BH139" s="2"/>
    </row>
    <row r="140" spans="1:60" ht="17" hidden="1" outlineLevel="1" x14ac:dyDescent="0.2">
      <c r="A140" s="1">
        <v>0</v>
      </c>
      <c r="B140" s="243"/>
      <c r="C140" s="144" t="s">
        <v>996</v>
      </c>
      <c r="D140" s="144"/>
      <c r="E140" s="243"/>
      <c r="F140" s="242"/>
      <c r="G140" s="241"/>
      <c r="H140" s="240"/>
      <c r="I140" s="240"/>
      <c r="J140" s="240"/>
      <c r="K140" s="156"/>
      <c r="L140" s="157"/>
      <c r="M140" s="157">
        <f>SUM(K140:L140)</f>
        <v>0</v>
      </c>
      <c r="N140" s="83">
        <f>IF(V140&lt;&gt;"VTC VHm",_xlfn.XLOOKUP(Z140,$AC$4015:$AC$4035,$AD$4015:$AD$4035,0)*M140,_xlfn.XLOOKUP(Z140,$AC$4015:$AC$4035,$AD$4015:$AD$4035,0)*L140)</f>
        <v>0</v>
      </c>
      <c r="O140" s="83">
        <f>IF(V140&lt;&gt;"VTC VHm",_xlfn.XLOOKUP(Z140,$AC$4015:$AC$4035,$AE$4015:$AE$4035,0)*M140,_xlfn.XLOOKUP(Z140,$AC$4015:$AC$4035,$AE$4015:$AE$4035,0)*L140)</f>
        <v>0</v>
      </c>
      <c r="P140" s="83"/>
      <c r="Q140" s="157">
        <f>M140*G140</f>
        <v>0</v>
      </c>
      <c r="R140" s="132">
        <f>N140*G140</f>
        <v>0</v>
      </c>
      <c r="S140" s="83">
        <f>SUM(Q140:R140)</f>
        <v>0</v>
      </c>
      <c r="T140" s="156"/>
      <c r="U140" s="240"/>
      <c r="V140" s="240"/>
      <c r="W140" s="240"/>
      <c r="X140" s="278"/>
      <c r="Y140" s="44"/>
      <c r="Z140" s="44"/>
      <c r="AA140" s="44" t="s">
        <v>80</v>
      </c>
      <c r="AB140" s="2">
        <v>0</v>
      </c>
      <c r="AC140" s="2">
        <v>0</v>
      </c>
      <c r="AD140" s="2">
        <f>+M140</f>
        <v>0</v>
      </c>
      <c r="AE140" s="2">
        <f>+AD140*14%</f>
        <v>0</v>
      </c>
      <c r="AF140" s="155">
        <f>+AD140*35%</f>
        <v>0</v>
      </c>
      <c r="AG140" s="2">
        <f>+AD140*F140</f>
        <v>0</v>
      </c>
      <c r="AH140" s="2">
        <f>+AE140*F140</f>
        <v>0</v>
      </c>
      <c r="AI140" s="2">
        <f>+AF140*F140</f>
        <v>0</v>
      </c>
      <c r="AJ140" s="2">
        <f>SUM(AG140:AI140)</f>
        <v>0</v>
      </c>
      <c r="AK140" s="2">
        <f>+AD140*G140</f>
        <v>0</v>
      </c>
      <c r="AL140" s="2">
        <f>+AE140*G140</f>
        <v>0</v>
      </c>
      <c r="AM140" s="2">
        <f>+AF140*G140</f>
        <v>0</v>
      </c>
      <c r="AN140" s="155">
        <f>SUM(AK140:AM140)</f>
        <v>0</v>
      </c>
      <c r="AQ140" s="145" t="s">
        <v>525</v>
      </c>
      <c r="AU140" s="8">
        <f>+K140</f>
        <v>0</v>
      </c>
      <c r="AV140" s="8">
        <f>+L140</f>
        <v>0</v>
      </c>
      <c r="AW140" s="2">
        <f>+M140</f>
        <v>0</v>
      </c>
      <c r="AX140" s="8">
        <f>F140*AW140</f>
        <v>0</v>
      </c>
      <c r="AY140" s="8">
        <f>IF(AQ140="CT",7%,5%)*AX140</f>
        <v>0</v>
      </c>
      <c r="AZ140" s="8">
        <f>AX140*2%</f>
        <v>0</v>
      </c>
      <c r="BA140" s="8">
        <f>IF(BB140&gt;0,0,AX140*5%)</f>
        <v>0</v>
      </c>
      <c r="BB140" s="8">
        <f>(AX140-BG140)*35%</f>
        <v>0</v>
      </c>
      <c r="BC140" s="8">
        <f>+AX140+AY140+AZ140+BA140+BB140</f>
        <v>0</v>
      </c>
      <c r="BD140" s="8">
        <f>AX140-AT140</f>
        <v>0</v>
      </c>
      <c r="BE140" s="2"/>
      <c r="BF140" s="8"/>
      <c r="BH140" s="2"/>
    </row>
    <row r="141" spans="1:60" ht="17" hidden="1" outlineLevel="1" x14ac:dyDescent="0.2">
      <c r="A141" s="1">
        <v>0</v>
      </c>
      <c r="B141" s="243"/>
      <c r="C141" s="144" t="s">
        <v>995</v>
      </c>
      <c r="D141" s="144"/>
      <c r="E141" s="243"/>
      <c r="F141" s="242"/>
      <c r="G141" s="241"/>
      <c r="H141" s="240"/>
      <c r="I141" s="240"/>
      <c r="J141" s="240"/>
      <c r="K141" s="156"/>
      <c r="L141" s="157"/>
      <c r="M141" s="157">
        <f>SUM(K141:L141)</f>
        <v>0</v>
      </c>
      <c r="N141" s="83">
        <f>IF(V141&lt;&gt;"VTC VHm",_xlfn.XLOOKUP(Z141,$AC$4015:$AC$4035,$AD$4015:$AD$4035,0)*M141,_xlfn.XLOOKUP(Z141,$AC$4015:$AC$4035,$AD$4015:$AD$4035,0)*L141)</f>
        <v>0</v>
      </c>
      <c r="O141" s="83">
        <f>IF(V141&lt;&gt;"VTC VHm",_xlfn.XLOOKUP(Z141,$AC$4015:$AC$4035,$AE$4015:$AE$4035,0)*M141,_xlfn.XLOOKUP(Z141,$AC$4015:$AC$4035,$AE$4015:$AE$4035,0)*L141)</f>
        <v>0</v>
      </c>
      <c r="P141" s="83"/>
      <c r="Q141" s="157">
        <f>M141*G141</f>
        <v>0</v>
      </c>
      <c r="R141" s="132">
        <f>N141*G141</f>
        <v>0</v>
      </c>
      <c r="S141" s="83">
        <f>SUM(Q141:R141)</f>
        <v>0</v>
      </c>
      <c r="T141" s="156"/>
      <c r="U141" s="240"/>
      <c r="V141" s="240"/>
      <c r="W141" s="240"/>
      <c r="X141" s="278"/>
      <c r="Y141" s="44"/>
      <c r="Z141" s="44"/>
      <c r="AA141" s="44" t="s">
        <v>80</v>
      </c>
      <c r="AB141" s="2">
        <v>0</v>
      </c>
      <c r="AC141" s="2">
        <v>0</v>
      </c>
      <c r="AD141" s="2">
        <f>+M141</f>
        <v>0</v>
      </c>
      <c r="AE141" s="2">
        <f>+AD141*14%</f>
        <v>0</v>
      </c>
      <c r="AF141" s="155">
        <f>+AD141*35%</f>
        <v>0</v>
      </c>
      <c r="AG141" s="2">
        <f>+AD141*F141</f>
        <v>0</v>
      </c>
      <c r="AH141" s="2">
        <f>+AE141*F141</f>
        <v>0</v>
      </c>
      <c r="AI141" s="2">
        <f>+AF141*F141</f>
        <v>0</v>
      </c>
      <c r="AJ141" s="2">
        <f>SUM(AG141:AI141)</f>
        <v>0</v>
      </c>
      <c r="AK141" s="2">
        <f>+AD141*G141</f>
        <v>0</v>
      </c>
      <c r="AL141" s="2">
        <f>+AE141*G141</f>
        <v>0</v>
      </c>
      <c r="AM141" s="2">
        <f>+AF141*G141</f>
        <v>0</v>
      </c>
      <c r="AN141" s="155">
        <f>SUM(AK141:AM141)</f>
        <v>0</v>
      </c>
      <c r="AQ141" s="145" t="s">
        <v>525</v>
      </c>
      <c r="AU141" s="8">
        <f>+K141</f>
        <v>0</v>
      </c>
      <c r="AV141" s="8">
        <f>+L141</f>
        <v>0</v>
      </c>
      <c r="AW141" s="2">
        <f>+M141</f>
        <v>0</v>
      </c>
      <c r="AX141" s="8">
        <f>F141*AW141</f>
        <v>0</v>
      </c>
      <c r="AY141" s="8">
        <f>IF(AQ141="CT",7%,5%)*AX141</f>
        <v>0</v>
      </c>
      <c r="AZ141" s="8">
        <f>AX141*2%</f>
        <v>0</v>
      </c>
      <c r="BA141" s="8">
        <f>IF(BB141&gt;0,0,AX141*5%)</f>
        <v>0</v>
      </c>
      <c r="BB141" s="8">
        <f>(AX141-BG141)*35%</f>
        <v>0</v>
      </c>
      <c r="BC141" s="8">
        <f>+AX141+AY141+AZ141+BA141+BB141</f>
        <v>0</v>
      </c>
      <c r="BD141" s="8">
        <f>AX141-AT141</f>
        <v>0</v>
      </c>
      <c r="BE141" s="2"/>
      <c r="BF141" s="8"/>
      <c r="BH141" s="2"/>
    </row>
    <row r="142" spans="1:60" ht="34" hidden="1" outlineLevel="1" x14ac:dyDescent="0.2">
      <c r="A142" s="1">
        <v>0</v>
      </c>
      <c r="B142" s="243"/>
      <c r="C142" s="144" t="s">
        <v>994</v>
      </c>
      <c r="D142" s="144"/>
      <c r="E142" s="243"/>
      <c r="F142" s="242"/>
      <c r="G142" s="241"/>
      <c r="H142" s="240"/>
      <c r="I142" s="240"/>
      <c r="J142" s="240"/>
      <c r="K142" s="156"/>
      <c r="L142" s="157"/>
      <c r="M142" s="157">
        <f>SUM(K142:L142)</f>
        <v>0</v>
      </c>
      <c r="N142" s="83">
        <f>IF(V142&lt;&gt;"VTC VHm",_xlfn.XLOOKUP(Z142,$AC$4015:$AC$4035,$AD$4015:$AD$4035,0)*M142,_xlfn.XLOOKUP(Z142,$AC$4015:$AC$4035,$AD$4015:$AD$4035,0)*L142)</f>
        <v>0</v>
      </c>
      <c r="O142" s="83">
        <f>IF(V142&lt;&gt;"VTC VHm",_xlfn.XLOOKUP(Z142,$AC$4015:$AC$4035,$AE$4015:$AE$4035,0)*M142,_xlfn.XLOOKUP(Z142,$AC$4015:$AC$4035,$AE$4015:$AE$4035,0)*L142)</f>
        <v>0</v>
      </c>
      <c r="P142" s="83"/>
      <c r="Q142" s="157">
        <f>M142*G142</f>
        <v>0</v>
      </c>
      <c r="R142" s="132">
        <f>N142*G142</f>
        <v>0</v>
      </c>
      <c r="S142" s="83">
        <f>SUM(Q142:R142)</f>
        <v>0</v>
      </c>
      <c r="T142" s="156"/>
      <c r="U142" s="240"/>
      <c r="V142" s="240"/>
      <c r="W142" s="240"/>
      <c r="X142" s="278"/>
      <c r="Y142" s="44"/>
      <c r="Z142" s="44"/>
      <c r="AA142" s="44" t="s">
        <v>80</v>
      </c>
      <c r="AB142" s="2">
        <v>0</v>
      </c>
      <c r="AC142" s="2">
        <v>0</v>
      </c>
      <c r="AD142" s="2">
        <f>+M142</f>
        <v>0</v>
      </c>
      <c r="AE142" s="2">
        <f>+AD142*14%</f>
        <v>0</v>
      </c>
      <c r="AF142" s="155">
        <f>+AD142*35%</f>
        <v>0</v>
      </c>
      <c r="AG142" s="2">
        <f>+AD142*F142</f>
        <v>0</v>
      </c>
      <c r="AH142" s="2">
        <f>+AE142*F142</f>
        <v>0</v>
      </c>
      <c r="AI142" s="2">
        <f>+AF142*F142</f>
        <v>0</v>
      </c>
      <c r="AJ142" s="2">
        <f>SUM(AG142:AI142)</f>
        <v>0</v>
      </c>
      <c r="AK142" s="2">
        <f>+AD142*G142</f>
        <v>0</v>
      </c>
      <c r="AL142" s="2">
        <f>+AE142*G142</f>
        <v>0</v>
      </c>
      <c r="AM142" s="2">
        <f>+AF142*G142</f>
        <v>0</v>
      </c>
      <c r="AN142" s="155">
        <f>SUM(AK142:AM142)</f>
        <v>0</v>
      </c>
      <c r="AQ142" s="145" t="s">
        <v>525</v>
      </c>
      <c r="AU142" s="8">
        <f>+K142</f>
        <v>0</v>
      </c>
      <c r="AV142" s="8">
        <f>+L142</f>
        <v>0</v>
      </c>
      <c r="AW142" s="2">
        <f>+M142</f>
        <v>0</v>
      </c>
      <c r="AX142" s="8">
        <f>F142*AW142</f>
        <v>0</v>
      </c>
      <c r="AY142" s="8">
        <f>IF(AQ142="CT",7%,5%)*AX142</f>
        <v>0</v>
      </c>
      <c r="AZ142" s="8">
        <f>AX142*2%</f>
        <v>0</v>
      </c>
      <c r="BA142" s="8">
        <f>IF(BB142&gt;0,0,AX142*5%)</f>
        <v>0</v>
      </c>
      <c r="BB142" s="8">
        <f>(AX142-BG142)*35%</f>
        <v>0</v>
      </c>
      <c r="BC142" s="8">
        <f>+AX142+AY142+AZ142+BA142+BB142</f>
        <v>0</v>
      </c>
      <c r="BD142" s="8">
        <f>AX142-AT142</f>
        <v>0</v>
      </c>
      <c r="BE142" s="2"/>
      <c r="BF142" s="8"/>
      <c r="BH142" s="2"/>
    </row>
    <row r="143" spans="1:60" ht="34" hidden="1" outlineLevel="1" x14ac:dyDescent="0.2">
      <c r="A143" s="1">
        <v>0</v>
      </c>
      <c r="B143" s="243"/>
      <c r="C143" s="144" t="s">
        <v>993</v>
      </c>
      <c r="D143" s="144"/>
      <c r="E143" s="243"/>
      <c r="F143" s="242"/>
      <c r="G143" s="241"/>
      <c r="H143" s="240"/>
      <c r="I143" s="240"/>
      <c r="J143" s="240"/>
      <c r="K143" s="156"/>
      <c r="L143" s="157"/>
      <c r="M143" s="157">
        <f>SUM(K143:L143)</f>
        <v>0</v>
      </c>
      <c r="N143" s="83">
        <f>IF(V143&lt;&gt;"VTC VHm",_xlfn.XLOOKUP(Z143,$AC$4015:$AC$4035,$AD$4015:$AD$4035,0)*M143,_xlfn.XLOOKUP(Z143,$AC$4015:$AC$4035,$AD$4015:$AD$4035,0)*L143)</f>
        <v>0</v>
      </c>
      <c r="O143" s="83">
        <f>IF(V143&lt;&gt;"VTC VHm",_xlfn.XLOOKUP(Z143,$AC$4015:$AC$4035,$AE$4015:$AE$4035,0)*M143,_xlfn.XLOOKUP(Z143,$AC$4015:$AC$4035,$AE$4015:$AE$4035,0)*L143)</f>
        <v>0</v>
      </c>
      <c r="P143" s="83"/>
      <c r="Q143" s="157">
        <f>M143*G143</f>
        <v>0</v>
      </c>
      <c r="R143" s="132">
        <f>N143*G143</f>
        <v>0</v>
      </c>
      <c r="S143" s="83">
        <f>SUM(Q143:R143)</f>
        <v>0</v>
      </c>
      <c r="T143" s="156"/>
      <c r="U143" s="240"/>
      <c r="V143" s="240"/>
      <c r="W143" s="240"/>
      <c r="X143" s="278"/>
      <c r="Y143" s="44"/>
      <c r="Z143" s="44"/>
      <c r="AA143" s="44" t="s">
        <v>80</v>
      </c>
      <c r="AB143" s="2">
        <v>0</v>
      </c>
      <c r="AC143" s="2">
        <v>0</v>
      </c>
      <c r="AD143" s="2">
        <f>+M143</f>
        <v>0</v>
      </c>
      <c r="AE143" s="2">
        <f>+AD143*14%</f>
        <v>0</v>
      </c>
      <c r="AF143" s="155">
        <f>+AD143*35%</f>
        <v>0</v>
      </c>
      <c r="AG143" s="2">
        <f>+AD143*F143</f>
        <v>0</v>
      </c>
      <c r="AH143" s="2">
        <f>+AE143*F143</f>
        <v>0</v>
      </c>
      <c r="AI143" s="2">
        <f>+AF143*F143</f>
        <v>0</v>
      </c>
      <c r="AJ143" s="2">
        <f>SUM(AG143:AI143)</f>
        <v>0</v>
      </c>
      <c r="AK143" s="2">
        <f>+AD143*G143</f>
        <v>0</v>
      </c>
      <c r="AL143" s="2">
        <f>+AE143*G143</f>
        <v>0</v>
      </c>
      <c r="AM143" s="2">
        <f>+AF143*G143</f>
        <v>0</v>
      </c>
      <c r="AN143" s="155">
        <f>SUM(AK143:AM143)</f>
        <v>0</v>
      </c>
      <c r="AQ143" s="145" t="s">
        <v>525</v>
      </c>
      <c r="AU143" s="8">
        <f>+K143</f>
        <v>0</v>
      </c>
      <c r="AV143" s="8">
        <f>+L143</f>
        <v>0</v>
      </c>
      <c r="AW143" s="2">
        <f>+M143</f>
        <v>0</v>
      </c>
      <c r="AX143" s="8">
        <f>F143*AW143</f>
        <v>0</v>
      </c>
      <c r="AY143" s="8">
        <f>IF(AQ143="CT",7%,5%)*AX143</f>
        <v>0</v>
      </c>
      <c r="AZ143" s="8">
        <f>AX143*2%</f>
        <v>0</v>
      </c>
      <c r="BA143" s="8">
        <f>IF(BB143&gt;0,0,AX143*5%)</f>
        <v>0</v>
      </c>
      <c r="BB143" s="8">
        <f>(AX143-BG143)*35%</f>
        <v>0</v>
      </c>
      <c r="BC143" s="8">
        <f>+AX143+AY143+AZ143+BA143+BB143</f>
        <v>0</v>
      </c>
      <c r="BD143" s="8">
        <f>AX143-AT143</f>
        <v>0</v>
      </c>
      <c r="BE143" s="2"/>
      <c r="BF143" s="8"/>
      <c r="BH143" s="2"/>
    </row>
    <row r="144" spans="1:60" ht="17" hidden="1" outlineLevel="1" x14ac:dyDescent="0.2">
      <c r="A144" s="1">
        <v>0</v>
      </c>
      <c r="B144" s="243"/>
      <c r="C144" s="144" t="s">
        <v>992</v>
      </c>
      <c r="D144" s="144"/>
      <c r="E144" s="243"/>
      <c r="F144" s="242"/>
      <c r="G144" s="241"/>
      <c r="H144" s="240"/>
      <c r="I144" s="240"/>
      <c r="J144" s="240"/>
      <c r="K144" s="156"/>
      <c r="L144" s="157"/>
      <c r="M144" s="157">
        <f>SUM(K144:L144)</f>
        <v>0</v>
      </c>
      <c r="N144" s="83">
        <f>IF(V144&lt;&gt;"VTC VHm",_xlfn.XLOOKUP(Z144,$AC$4015:$AC$4035,$AD$4015:$AD$4035,0)*M144,_xlfn.XLOOKUP(Z144,$AC$4015:$AC$4035,$AD$4015:$AD$4035,0)*L144)</f>
        <v>0</v>
      </c>
      <c r="O144" s="83">
        <f>IF(V144&lt;&gt;"VTC VHm",_xlfn.XLOOKUP(Z144,$AC$4015:$AC$4035,$AE$4015:$AE$4035,0)*M144,_xlfn.XLOOKUP(Z144,$AC$4015:$AC$4035,$AE$4015:$AE$4035,0)*L144)</f>
        <v>0</v>
      </c>
      <c r="P144" s="83"/>
      <c r="Q144" s="157">
        <f>M144*G144</f>
        <v>0</v>
      </c>
      <c r="R144" s="132">
        <f>N144*G144</f>
        <v>0</v>
      </c>
      <c r="S144" s="83">
        <f>SUM(Q144:R144)</f>
        <v>0</v>
      </c>
      <c r="T144" s="156"/>
      <c r="U144" s="240"/>
      <c r="V144" s="240"/>
      <c r="W144" s="240"/>
      <c r="X144" s="278"/>
      <c r="Y144" s="44"/>
      <c r="Z144" s="44"/>
      <c r="AA144" s="44" t="s">
        <v>80</v>
      </c>
      <c r="AB144" s="2">
        <v>0</v>
      </c>
      <c r="AC144" s="2">
        <v>0</v>
      </c>
      <c r="AD144" s="2">
        <f>+M144</f>
        <v>0</v>
      </c>
      <c r="AE144" s="2">
        <f>+AD144*14%</f>
        <v>0</v>
      </c>
      <c r="AF144" s="155">
        <f>+AD144*35%</f>
        <v>0</v>
      </c>
      <c r="AG144" s="2">
        <f>+AD144*F144</f>
        <v>0</v>
      </c>
      <c r="AH144" s="2">
        <f>+AE144*F144</f>
        <v>0</v>
      </c>
      <c r="AI144" s="2">
        <f>+AF144*F144</f>
        <v>0</v>
      </c>
      <c r="AJ144" s="2">
        <f>SUM(AG144:AI144)</f>
        <v>0</v>
      </c>
      <c r="AK144" s="2">
        <f>+AD144*G144</f>
        <v>0</v>
      </c>
      <c r="AL144" s="2">
        <f>+AE144*G144</f>
        <v>0</v>
      </c>
      <c r="AM144" s="2">
        <f>+AF144*G144</f>
        <v>0</v>
      </c>
      <c r="AN144" s="155">
        <f>SUM(AK144:AM144)</f>
        <v>0</v>
      </c>
      <c r="AQ144" s="145" t="s">
        <v>525</v>
      </c>
      <c r="AU144" s="8">
        <f>+K144</f>
        <v>0</v>
      </c>
      <c r="AV144" s="8">
        <f>+L144</f>
        <v>0</v>
      </c>
      <c r="AW144" s="2">
        <f>+M144</f>
        <v>0</v>
      </c>
      <c r="AX144" s="8">
        <f>F144*AW144</f>
        <v>0</v>
      </c>
      <c r="AY144" s="8">
        <f>IF(AQ144="CT",7%,5%)*AX144</f>
        <v>0</v>
      </c>
      <c r="AZ144" s="8">
        <f>AX144*2%</f>
        <v>0</v>
      </c>
      <c r="BA144" s="8">
        <f>IF(BB144&gt;0,0,AX144*5%)</f>
        <v>0</v>
      </c>
      <c r="BB144" s="8">
        <f>(AX144-BG144)*35%</f>
        <v>0</v>
      </c>
      <c r="BC144" s="8">
        <f>+AX144+AY144+AZ144+BA144+BB144</f>
        <v>0</v>
      </c>
      <c r="BD144" s="8">
        <f>AX144-AT144</f>
        <v>0</v>
      </c>
      <c r="BE144" s="2"/>
      <c r="BF144" s="8"/>
      <c r="BH144" s="2"/>
    </row>
    <row r="145" spans="1:60" ht="51" hidden="1" outlineLevel="1" x14ac:dyDescent="0.2">
      <c r="A145" s="1">
        <v>0</v>
      </c>
      <c r="B145" s="243"/>
      <c r="C145" s="144" t="s">
        <v>990</v>
      </c>
      <c r="D145" s="144"/>
      <c r="E145" s="243"/>
      <c r="F145" s="242"/>
      <c r="G145" s="241"/>
      <c r="H145" s="240"/>
      <c r="I145" s="240"/>
      <c r="J145" s="240"/>
      <c r="K145" s="156"/>
      <c r="L145" s="157"/>
      <c r="M145" s="157">
        <f>SUM(K145:L145)</f>
        <v>0</v>
      </c>
      <c r="N145" s="83">
        <f>IF(V145&lt;&gt;"VTC VHm",_xlfn.XLOOKUP(Z145,$AC$4015:$AC$4035,$AD$4015:$AD$4035,0)*M145,_xlfn.XLOOKUP(Z145,$AC$4015:$AC$4035,$AD$4015:$AD$4035,0)*L145)</f>
        <v>0</v>
      </c>
      <c r="O145" s="83">
        <f>IF(V145&lt;&gt;"VTC VHm",_xlfn.XLOOKUP(Z145,$AC$4015:$AC$4035,$AE$4015:$AE$4035,0)*M145,_xlfn.XLOOKUP(Z145,$AC$4015:$AC$4035,$AE$4015:$AE$4035,0)*L145)</f>
        <v>0</v>
      </c>
      <c r="P145" s="83"/>
      <c r="Q145" s="157">
        <f>M145*G145</f>
        <v>0</v>
      </c>
      <c r="R145" s="132">
        <f>N145*G145</f>
        <v>0</v>
      </c>
      <c r="S145" s="83">
        <f>SUM(Q145:R145)</f>
        <v>0</v>
      </c>
      <c r="T145" s="156"/>
      <c r="U145" s="240"/>
      <c r="V145" s="240"/>
      <c r="W145" s="240"/>
      <c r="X145" s="278"/>
      <c r="Y145" s="44"/>
      <c r="Z145" s="44"/>
      <c r="AA145" s="44" t="s">
        <v>80</v>
      </c>
      <c r="AB145" s="2">
        <v>0</v>
      </c>
      <c r="AC145" s="2">
        <v>0</v>
      </c>
      <c r="AD145" s="2">
        <f>+M145</f>
        <v>0</v>
      </c>
      <c r="AE145" s="2">
        <f>+AD145*14%</f>
        <v>0</v>
      </c>
      <c r="AF145" s="155">
        <f>+AD145*35%</f>
        <v>0</v>
      </c>
      <c r="AG145" s="2">
        <f>+AD145*F145</f>
        <v>0</v>
      </c>
      <c r="AH145" s="2">
        <f>+AE145*F145</f>
        <v>0</v>
      </c>
      <c r="AI145" s="2">
        <f>+AF145*F145</f>
        <v>0</v>
      </c>
      <c r="AJ145" s="2">
        <f>SUM(AG145:AI145)</f>
        <v>0</v>
      </c>
      <c r="AK145" s="2">
        <f>+AD145*G145</f>
        <v>0</v>
      </c>
      <c r="AL145" s="2">
        <f>+AE145*G145</f>
        <v>0</v>
      </c>
      <c r="AM145" s="2">
        <f>+AF145*G145</f>
        <v>0</v>
      </c>
      <c r="AN145" s="155">
        <f>SUM(AK145:AM145)</f>
        <v>0</v>
      </c>
      <c r="AQ145" s="145" t="s">
        <v>525</v>
      </c>
      <c r="AU145" s="8">
        <f>+K145</f>
        <v>0</v>
      </c>
      <c r="AV145" s="8">
        <f>+L145</f>
        <v>0</v>
      </c>
      <c r="AW145" s="2">
        <f>+M145</f>
        <v>0</v>
      </c>
      <c r="AX145" s="8">
        <f>F145*AW145</f>
        <v>0</v>
      </c>
      <c r="AY145" s="8">
        <f>IF(AQ145="CT",7%,5%)*AX145</f>
        <v>0</v>
      </c>
      <c r="AZ145" s="8">
        <f>AX145*2%</f>
        <v>0</v>
      </c>
      <c r="BA145" s="8">
        <f>IF(BB145&gt;0,0,AX145*5%)</f>
        <v>0</v>
      </c>
      <c r="BB145" s="8">
        <f>(AX145-BG145)*35%</f>
        <v>0</v>
      </c>
      <c r="BC145" s="8">
        <f>+AX145+AY145+AZ145+BA145+BB145</f>
        <v>0</v>
      </c>
      <c r="BD145" s="8">
        <f>AX145-AT145</f>
        <v>0</v>
      </c>
      <c r="BE145" s="2"/>
      <c r="BF145" s="8"/>
      <c r="BH145" s="2"/>
    </row>
    <row r="146" spans="1:60" s="92" customFormat="1" ht="17" collapsed="1" x14ac:dyDescent="0.2">
      <c r="A146" s="92">
        <v>0</v>
      </c>
      <c r="B146" s="163"/>
      <c r="C146" s="164" t="s">
        <v>739</v>
      </c>
      <c r="D146" s="164"/>
      <c r="E146" s="163"/>
      <c r="F146" s="162"/>
      <c r="G146" s="149">
        <f>+[2]THKL!F145</f>
        <v>0</v>
      </c>
      <c r="H146" s="158"/>
      <c r="I146" s="158"/>
      <c r="J146" s="158"/>
      <c r="K146" s="159"/>
      <c r="L146" s="161"/>
      <c r="M146" s="161">
        <f>SUM(K146:L146)</f>
        <v>0</v>
      </c>
      <c r="N146" s="83">
        <f>IF(V146&lt;&gt;"VTC VHm",_xlfn.XLOOKUP(Z146,$AC$4015:$AC$4035,$AD$4015:$AD$4035,0)*M146,_xlfn.XLOOKUP(Z146,$AC$4015:$AC$4035,$AD$4015:$AD$4035,0)*L146)</f>
        <v>0</v>
      </c>
      <c r="O146" s="83">
        <f>IF(V146&lt;&gt;"VTC VHm",_xlfn.XLOOKUP(Z146,$AC$4015:$AC$4035,$AE$4015:$AE$4035,0)*M146,_xlfn.XLOOKUP(Z146,$AC$4015:$AC$4035,$AE$4015:$AE$4035,0)*L146)</f>
        <v>0</v>
      </c>
      <c r="P146" s="160">
        <f>SUM(N146:O146)</f>
        <v>0</v>
      </c>
      <c r="Q146" s="161">
        <f>M146*G146</f>
        <v>0</v>
      </c>
      <c r="R146" s="161">
        <f>G146*P146</f>
        <v>0</v>
      </c>
      <c r="S146" s="160">
        <f>SUM(Q146:R146)</f>
        <v>0</v>
      </c>
      <c r="T146" s="159"/>
      <c r="U146" s="158"/>
      <c r="V146" s="158"/>
      <c r="W146" s="158"/>
      <c r="X146" s="94" t="s">
        <v>33</v>
      </c>
      <c r="Y146" s="94"/>
      <c r="Z146" s="94" t="s">
        <v>16</v>
      </c>
      <c r="AA146" s="44" t="s">
        <v>80</v>
      </c>
      <c r="AB146" s="2">
        <v>0</v>
      </c>
      <c r="AC146" s="2">
        <v>0</v>
      </c>
      <c r="AD146" s="93">
        <f>+M146</f>
        <v>0</v>
      </c>
      <c r="AE146" s="93">
        <f>+AD146*14%</f>
        <v>0</v>
      </c>
      <c r="AF146" s="93">
        <f>+AD146*35%</f>
        <v>0</v>
      </c>
      <c r="AG146" s="93">
        <f>+AD146*F146</f>
        <v>0</v>
      </c>
      <c r="AH146" s="93">
        <f>+AE146*F146</f>
        <v>0</v>
      </c>
      <c r="AI146" s="93">
        <f>+AF146*F146</f>
        <v>0</v>
      </c>
      <c r="AJ146" s="93">
        <f>SUM(AG146:AI146)</f>
        <v>0</v>
      </c>
      <c r="AK146" s="93">
        <f>+AD146*G146</f>
        <v>0</v>
      </c>
      <c r="AL146" s="93">
        <f>+AE146*G146</f>
        <v>0</v>
      </c>
      <c r="AM146" s="93">
        <f>+AF146*G146</f>
        <v>0</v>
      </c>
      <c r="AN146" s="93">
        <f>SUM(AK146:AM146)</f>
        <v>0</v>
      </c>
      <c r="AQ146" s="145" t="s">
        <v>525</v>
      </c>
      <c r="AU146" s="8">
        <f>+K146</f>
        <v>0</v>
      </c>
      <c r="AV146" s="8">
        <f>+L146</f>
        <v>0</v>
      </c>
      <c r="AW146" s="93">
        <f>+M146</f>
        <v>0</v>
      </c>
      <c r="AX146" s="8">
        <f>F146*AW146</f>
        <v>0</v>
      </c>
      <c r="AY146" s="8">
        <f>IF(AQ146="CT",7%,5%)*AX146</f>
        <v>0</v>
      </c>
      <c r="AZ146" s="8">
        <f>AX146*2%</f>
        <v>0</v>
      </c>
      <c r="BA146" s="8">
        <f>IF(BB146&gt;0,0,AX146*5%)</f>
        <v>0</v>
      </c>
      <c r="BB146" s="8">
        <f>(AX146-BG146)*35%</f>
        <v>0</v>
      </c>
      <c r="BC146" s="8">
        <f>+AX146+AY146+AZ146+BA146+BB146</f>
        <v>0</v>
      </c>
      <c r="BD146" s="8">
        <f>AX146-AT146</f>
        <v>0</v>
      </c>
      <c r="BE146" s="2"/>
      <c r="BF146" s="8"/>
      <c r="BH146" s="2"/>
    </row>
    <row r="147" spans="1:60" ht="34" hidden="1" outlineLevel="1" x14ac:dyDescent="0.2">
      <c r="A147" s="1" t="s">
        <v>1013</v>
      </c>
      <c r="B147" s="82">
        <v>30</v>
      </c>
      <c r="C147" s="144" t="s">
        <v>102</v>
      </c>
      <c r="D147" s="144"/>
      <c r="E147" s="82" t="s">
        <v>52</v>
      </c>
      <c r="F147" s="143">
        <v>4085.7</v>
      </c>
      <c r="G147" s="142">
        <f>+[2]THKL!F146</f>
        <v>4085.7</v>
      </c>
      <c r="H147" s="176"/>
      <c r="I147" s="176"/>
      <c r="J147" s="176"/>
      <c r="K147" s="156" t="s">
        <v>89</v>
      </c>
      <c r="L147" s="157">
        <f>'[3]BDG (XD)'!$AA$1050</f>
        <v>78695.888555555561</v>
      </c>
      <c r="M147" s="157">
        <f>SUM(K147:L147)</f>
        <v>78695.888555555561</v>
      </c>
      <c r="N147" s="83">
        <f>IF(V147&lt;&gt;"VTC VHm",_xlfn.XLOOKUP(Z147,$AC$4015:$AC$4035,$AD$4015:$AD$4035,0)*M147,_xlfn.XLOOKUP(Z147,$AC$4015:$AC$4035,$AD$4015:$AD$4035,0)*L147)</f>
        <v>27543.560994444444</v>
      </c>
      <c r="O147" s="83">
        <f>IF(V147&lt;&gt;"VTC VHm",_xlfn.XLOOKUP(Z147,$AC$4015:$AC$4035,$AE$4015:$AE$4035,0)*M147,_xlfn.XLOOKUP(Z147,$AC$4015:$AC$4035,$AE$4015:$AE$4035,0)*L147)</f>
        <v>0</v>
      </c>
      <c r="P147" s="83">
        <f>SUM(N147:O147)</f>
        <v>27543.560994444444</v>
      </c>
      <c r="Q147" s="157">
        <f>M147*G147</f>
        <v>321527791.87143332</v>
      </c>
      <c r="R147" s="157">
        <f>G147*P147</f>
        <v>112534727.15500166</v>
      </c>
      <c r="S147" s="83">
        <f>SUM(Q147:R147)</f>
        <v>434062519.02643496</v>
      </c>
      <c r="T147" s="156" t="s">
        <v>50</v>
      </c>
      <c r="U147" s="176"/>
      <c r="V147" s="176"/>
      <c r="W147" s="176"/>
      <c r="X147" s="44" t="s">
        <v>33</v>
      </c>
      <c r="Y147" s="44"/>
      <c r="Z147" s="44" t="s">
        <v>16</v>
      </c>
      <c r="AA147" s="44" t="s">
        <v>80</v>
      </c>
      <c r="AB147" s="2">
        <v>108019.29176236688</v>
      </c>
      <c r="AC147" s="2">
        <v>441334420.35350233</v>
      </c>
      <c r="AD147" s="2">
        <f>+M147</f>
        <v>78695.888555555561</v>
      </c>
      <c r="AE147" s="2">
        <f>+AD147*14%</f>
        <v>11017.424397777779</v>
      </c>
      <c r="AF147" s="155">
        <f>+AD147*35%</f>
        <v>27543.560994444444</v>
      </c>
      <c r="AG147" s="2">
        <f>+AD147*F147</f>
        <v>321527791.87143332</v>
      </c>
      <c r="AH147" s="2">
        <f>+AE147*F147</f>
        <v>45013890.862000667</v>
      </c>
      <c r="AI147" s="2">
        <f>+AF147*F147</f>
        <v>112534727.15500166</v>
      </c>
      <c r="AJ147" s="2">
        <f>SUM(AG147:AI147)</f>
        <v>479076409.8884356</v>
      </c>
      <c r="AK147" s="2">
        <f>+AD147*G147</f>
        <v>321527791.87143332</v>
      </c>
      <c r="AL147" s="2">
        <f>+AE147*G147</f>
        <v>45013890.862000667</v>
      </c>
      <c r="AM147" s="2">
        <f>+AF147*G147</f>
        <v>112534727.15500166</v>
      </c>
      <c r="AN147" s="155">
        <f>SUM(AK147:AM147)</f>
        <v>479076409.8884356</v>
      </c>
      <c r="AQ147" s="145" t="s">
        <v>525</v>
      </c>
      <c r="AU147" s="8" t="str">
        <f>+K147</f>
        <v>Bao gồm</v>
      </c>
      <c r="AV147" s="8">
        <f>+L147</f>
        <v>78695.888555555561</v>
      </c>
      <c r="AW147" s="2">
        <f>+M147</f>
        <v>78695.888555555561</v>
      </c>
      <c r="AX147" s="8">
        <f>F147*AW147</f>
        <v>321527791.87143332</v>
      </c>
      <c r="AY147" s="8">
        <f>IF(AQ147="CT",7%,5%)*AX147</f>
        <v>22506945.431000333</v>
      </c>
      <c r="AZ147" s="8">
        <f>AX147*2%</f>
        <v>6430555.8374286667</v>
      </c>
      <c r="BA147" s="8">
        <f>IF(BB147&gt;0,0,AX147*5%)</f>
        <v>0</v>
      </c>
      <c r="BB147" s="8">
        <f>(AX147-BG147)*35%</f>
        <v>112534727.15500166</v>
      </c>
      <c r="BC147" s="8">
        <f>+AX147+AY147+AZ147+BA147+BB147</f>
        <v>463000020.294864</v>
      </c>
      <c r="BD147" s="8">
        <f>AX147-AT147</f>
        <v>321527791.87143332</v>
      </c>
      <c r="BE147" s="2"/>
      <c r="BF147" s="8"/>
      <c r="BH147" s="2"/>
    </row>
    <row r="148" spans="1:60" ht="34" hidden="1" outlineLevel="1" x14ac:dyDescent="0.2">
      <c r="A148" s="1" t="s">
        <v>82</v>
      </c>
      <c r="B148" s="82">
        <v>31</v>
      </c>
      <c r="C148" s="144" t="s">
        <v>1465</v>
      </c>
      <c r="D148" s="144"/>
      <c r="E148" s="82" t="s">
        <v>52</v>
      </c>
      <c r="F148" s="143">
        <v>13356.227999999999</v>
      </c>
      <c r="G148" s="142">
        <f>'[2]Công trình Nhà A1, A2'!Q5866</f>
        <v>13356.227999999999</v>
      </c>
      <c r="H148" s="176"/>
      <c r="I148" s="176"/>
      <c r="J148" s="176"/>
      <c r="K148" s="156" t="s">
        <v>89</v>
      </c>
      <c r="L148" s="219">
        <v>190464.87074829935</v>
      </c>
      <c r="M148" s="157">
        <f>SUM(K148:L148)</f>
        <v>190464.87074829935</v>
      </c>
      <c r="N148" s="83">
        <f>IF(V148&lt;&gt;"VTC VHm",_xlfn.XLOOKUP(Z148,$AC$4015:$AC$4035,$AD$4015:$AD$4035,0)*M148,_xlfn.XLOOKUP(Z148,$AC$4015:$AC$4035,$AD$4015:$AD$4035,0)*L148)</f>
        <v>66662.704761904766</v>
      </c>
      <c r="O148" s="83">
        <f>IF(V148&lt;&gt;"VTC VHm",_xlfn.XLOOKUP(Z148,$AC$4015:$AC$4035,$AE$4015:$AE$4035,0)*M148,_xlfn.XLOOKUP(Z148,$AC$4015:$AC$4035,$AE$4015:$AE$4035,0)*L148)</f>
        <v>0</v>
      </c>
      <c r="P148" s="83">
        <f>SUM(N148:O148)</f>
        <v>66662.704761904766</v>
      </c>
      <c r="Q148" s="157">
        <f>M148*G148</f>
        <v>2543892239.7048163</v>
      </c>
      <c r="R148" s="157">
        <f>G148*P148</f>
        <v>890362283.89668572</v>
      </c>
      <c r="S148" s="83">
        <f>SUM(Q148:R148)</f>
        <v>3434254523.6015019</v>
      </c>
      <c r="T148" s="156" t="s">
        <v>103</v>
      </c>
      <c r="U148" s="176"/>
      <c r="V148" s="176"/>
      <c r="W148" s="176"/>
      <c r="X148" s="44" t="s">
        <v>33</v>
      </c>
      <c r="Y148" s="44"/>
      <c r="Z148" s="44" t="s">
        <v>16</v>
      </c>
      <c r="AA148" s="44" t="s">
        <v>80</v>
      </c>
      <c r="AB148" s="2">
        <v>231982.58061</v>
      </c>
      <c r="AC148" s="2">
        <v>3098412238.655539</v>
      </c>
      <c r="AD148" s="2">
        <f>+M148</f>
        <v>190464.87074829935</v>
      </c>
      <c r="AE148" s="2">
        <f>+AD148*14%</f>
        <v>26665.081904761912</v>
      </c>
      <c r="AF148" s="155">
        <f>+AD148*35%</f>
        <v>66662.704761904766</v>
      </c>
      <c r="AG148" s="2">
        <f>+AD148*F148</f>
        <v>2543892239.7048163</v>
      </c>
      <c r="AH148" s="2">
        <f>+AE148*F148</f>
        <v>356144913.55867434</v>
      </c>
      <c r="AI148" s="2">
        <f>+AF148*F148</f>
        <v>890362283.89668572</v>
      </c>
      <c r="AJ148" s="2">
        <f>SUM(AG148:AI148)</f>
        <v>3790399437.1601763</v>
      </c>
      <c r="AK148" s="2">
        <f>+AD148*G148</f>
        <v>2543892239.7048163</v>
      </c>
      <c r="AL148" s="2">
        <f>+AE148*G148</f>
        <v>356144913.55867434</v>
      </c>
      <c r="AM148" s="2">
        <f>+AF148*G148</f>
        <v>890362283.89668572</v>
      </c>
      <c r="AN148" s="155">
        <f>SUM(AK148:AM148)</f>
        <v>3790399437.1601763</v>
      </c>
      <c r="AQ148" s="145" t="s">
        <v>525</v>
      </c>
      <c r="AU148" s="8" t="str">
        <f>+K148</f>
        <v>Bao gồm</v>
      </c>
      <c r="AV148" s="8">
        <f>+L148</f>
        <v>190464.87074829935</v>
      </c>
      <c r="AW148" s="2">
        <f>+M148</f>
        <v>190464.87074829935</v>
      </c>
      <c r="AX148" s="8">
        <f>F148*AW148</f>
        <v>2543892239.7048163</v>
      </c>
      <c r="AY148" s="8">
        <f>IF(AQ148="CT",7%,5%)*AX148</f>
        <v>178072456.77933717</v>
      </c>
      <c r="AZ148" s="8">
        <f>AX148*2%</f>
        <v>50877844.794096328</v>
      </c>
      <c r="BA148" s="8">
        <f>IF(BB148&gt;0,0,AX148*5%)</f>
        <v>0</v>
      </c>
      <c r="BB148" s="8">
        <f>(AX148-BG148)*35%</f>
        <v>890362283.89668572</v>
      </c>
      <c r="BC148" s="8">
        <f>+AX148+AY148+AZ148+BA148+BB148</f>
        <v>3663204825.1749358</v>
      </c>
      <c r="BD148" s="8">
        <f>AX148-AT148</f>
        <v>2543892239.7048163</v>
      </c>
      <c r="BE148" s="2"/>
      <c r="BF148" s="8"/>
      <c r="BH148" s="2"/>
    </row>
    <row r="149" spans="1:60" ht="17" hidden="1" outlineLevel="1" x14ac:dyDescent="0.2">
      <c r="A149" s="1" t="s">
        <v>82</v>
      </c>
      <c r="B149" s="82">
        <v>32</v>
      </c>
      <c r="C149" s="144" t="s">
        <v>718</v>
      </c>
      <c r="D149" s="144"/>
      <c r="E149" s="82" t="s">
        <v>52</v>
      </c>
      <c r="F149" s="143">
        <v>3180.1010000000001</v>
      </c>
      <c r="G149" s="142">
        <f>+[2]THKL!F148</f>
        <v>3180.1010000000001</v>
      </c>
      <c r="H149" s="176"/>
      <c r="I149" s="176"/>
      <c r="J149" s="176"/>
      <c r="K149" s="156" t="s">
        <v>89</v>
      </c>
      <c r="L149" s="157">
        <f>'[3]BDG (XD)'!$AA$1060</f>
        <v>152467.50000000006</v>
      </c>
      <c r="M149" s="157">
        <f>SUM(K149:L149)</f>
        <v>152467.50000000006</v>
      </c>
      <c r="N149" s="83">
        <f>IF(V149&lt;&gt;"VTC VHm",_xlfn.XLOOKUP(Z149,$AC$4015:$AC$4035,$AD$4015:$AD$4035,0)*M149,_xlfn.XLOOKUP(Z149,$AC$4015:$AC$4035,$AD$4015:$AD$4035,0)*L149)</f>
        <v>53363.625000000015</v>
      </c>
      <c r="O149" s="83">
        <f>IF(V149&lt;&gt;"VTC VHm",_xlfn.XLOOKUP(Z149,$AC$4015:$AC$4035,$AE$4015:$AE$4035,0)*M149,_xlfn.XLOOKUP(Z149,$AC$4015:$AC$4035,$AE$4015:$AE$4035,0)*L149)</f>
        <v>0</v>
      </c>
      <c r="P149" s="83">
        <f>SUM(N149:O149)</f>
        <v>53363.625000000015</v>
      </c>
      <c r="Q149" s="157">
        <f>M149*G149</f>
        <v>484862049.21750021</v>
      </c>
      <c r="R149" s="157">
        <f>G149*P149</f>
        <v>169701717.22612506</v>
      </c>
      <c r="S149" s="83">
        <f>SUM(Q149:R149)</f>
        <v>654563766.44362521</v>
      </c>
      <c r="T149" s="156" t="s">
        <v>50</v>
      </c>
      <c r="U149" s="176"/>
      <c r="V149" s="176"/>
      <c r="W149" s="176"/>
      <c r="X149" s="44" t="s">
        <v>33</v>
      </c>
      <c r="Y149" s="44"/>
      <c r="Z149" s="44" t="s">
        <v>16</v>
      </c>
      <c r="AA149" s="44" t="s">
        <v>80</v>
      </c>
      <c r="AB149" s="2">
        <v>241442.02499999999</v>
      </c>
      <c r="AC149" s="2">
        <v>767810025.14452505</v>
      </c>
      <c r="AD149" s="2">
        <f>+M149</f>
        <v>152467.50000000006</v>
      </c>
      <c r="AE149" s="2">
        <f>+AD149*14%</f>
        <v>21345.450000000012</v>
      </c>
      <c r="AF149" s="155">
        <f>+AD149*35%</f>
        <v>53363.625000000015</v>
      </c>
      <c r="AG149" s="2">
        <f>+AD149*F149</f>
        <v>484862049.21750021</v>
      </c>
      <c r="AH149" s="2">
        <f>+AE149*F149</f>
        <v>67880686.890450045</v>
      </c>
      <c r="AI149" s="2">
        <f>+AF149*F149</f>
        <v>169701717.22612506</v>
      </c>
      <c r="AJ149" s="2">
        <f>SUM(AG149:AI149)</f>
        <v>722444453.33407521</v>
      </c>
      <c r="AK149" s="2">
        <f>+AD149*G149</f>
        <v>484862049.21750021</v>
      </c>
      <c r="AL149" s="2">
        <f>+AE149*G149</f>
        <v>67880686.890450045</v>
      </c>
      <c r="AM149" s="2">
        <f>+AF149*G149</f>
        <v>169701717.22612506</v>
      </c>
      <c r="AN149" s="155">
        <f>SUM(AK149:AM149)</f>
        <v>722444453.33407521</v>
      </c>
      <c r="AQ149" s="145" t="s">
        <v>525</v>
      </c>
      <c r="AU149" s="8" t="str">
        <f>+K149</f>
        <v>Bao gồm</v>
      </c>
      <c r="AV149" s="8">
        <f>+L149</f>
        <v>152467.50000000006</v>
      </c>
      <c r="AW149" s="2">
        <f>+M149</f>
        <v>152467.50000000006</v>
      </c>
      <c r="AX149" s="8">
        <f>F149*AW149</f>
        <v>484862049.21750021</v>
      </c>
      <c r="AY149" s="8">
        <f>IF(AQ149="CT",7%,5%)*AX149</f>
        <v>33940343.445225015</v>
      </c>
      <c r="AZ149" s="8">
        <f>AX149*2%</f>
        <v>9697240.9843500052</v>
      </c>
      <c r="BA149" s="8">
        <f>IF(BB149&gt;0,0,AX149*5%)</f>
        <v>0</v>
      </c>
      <c r="BB149" s="8">
        <f>(AX149-BG149)*35%</f>
        <v>169701717.22612506</v>
      </c>
      <c r="BC149" s="8">
        <f>+AX149+AY149+AZ149+BA149+BB149</f>
        <v>698201350.8732003</v>
      </c>
      <c r="BD149" s="8">
        <f>AX149-AT149</f>
        <v>484862049.21750021</v>
      </c>
      <c r="BE149" s="2"/>
      <c r="BF149" s="8"/>
      <c r="BH149" s="2"/>
    </row>
    <row r="150" spans="1:60" ht="34" hidden="1" outlineLevel="1" x14ac:dyDescent="0.2">
      <c r="A150" s="1" t="s">
        <v>82</v>
      </c>
      <c r="B150" s="82">
        <v>33</v>
      </c>
      <c r="C150" s="144" t="s">
        <v>1023</v>
      </c>
      <c r="D150" s="144"/>
      <c r="E150" s="82" t="s">
        <v>52</v>
      </c>
      <c r="F150" s="143">
        <v>2986.0120000000002</v>
      </c>
      <c r="G150" s="142">
        <f>+[2]THKL!F149</f>
        <v>2986.0120000000002</v>
      </c>
      <c r="H150" s="176"/>
      <c r="I150" s="176"/>
      <c r="J150" s="176"/>
      <c r="K150" s="156" t="str">
        <f>$K$149</f>
        <v>Bao gồm</v>
      </c>
      <c r="L150" s="157">
        <f>$L$149</f>
        <v>152467.50000000006</v>
      </c>
      <c r="M150" s="157">
        <f>SUM(K150:L150)</f>
        <v>152467.50000000006</v>
      </c>
      <c r="N150" s="83">
        <f>IF(V150&lt;&gt;"VTC VHm",_xlfn.XLOOKUP(Z150,$AC$4015:$AC$4035,$AD$4015:$AD$4035,0)*M150,_xlfn.XLOOKUP(Z150,$AC$4015:$AC$4035,$AD$4015:$AD$4035,0)*L150)</f>
        <v>53363.625000000015</v>
      </c>
      <c r="O150" s="83">
        <f>IF(V150&lt;&gt;"VTC VHm",_xlfn.XLOOKUP(Z150,$AC$4015:$AC$4035,$AE$4015:$AE$4035,0)*M150,_xlfn.XLOOKUP(Z150,$AC$4015:$AC$4035,$AE$4015:$AE$4035,0)*L150)</f>
        <v>0</v>
      </c>
      <c r="P150" s="83">
        <f>SUM(N150:O150)</f>
        <v>53363.625000000015</v>
      </c>
      <c r="Q150" s="157">
        <f>M150*G150</f>
        <v>455269784.61000019</v>
      </c>
      <c r="R150" s="157">
        <f>G150*P150</f>
        <v>159344424.61350006</v>
      </c>
      <c r="S150" s="83">
        <f>SUM(Q150:R150)</f>
        <v>614614209.22350025</v>
      </c>
      <c r="T150" s="156" t="s">
        <v>50</v>
      </c>
      <c r="U150" s="176"/>
      <c r="V150" s="176"/>
      <c r="W150" s="176"/>
      <c r="X150" s="44" t="s">
        <v>33</v>
      </c>
      <c r="Y150" s="44"/>
      <c r="Z150" s="44" t="s">
        <v>16</v>
      </c>
      <c r="AA150" s="44" t="s">
        <v>80</v>
      </c>
      <c r="AB150" s="2">
        <v>351171.07162500004</v>
      </c>
      <c r="AC150" s="2">
        <v>1048601033.9251096</v>
      </c>
      <c r="AD150" s="2">
        <f>+M150</f>
        <v>152467.50000000006</v>
      </c>
      <c r="AE150" s="2">
        <f>+AD150*14%</f>
        <v>21345.450000000012</v>
      </c>
      <c r="AF150" s="155">
        <f>+AD150*35%</f>
        <v>53363.625000000015</v>
      </c>
      <c r="AG150" s="2">
        <f>+AD150*F150</f>
        <v>455269784.61000019</v>
      </c>
      <c r="AH150" s="2">
        <f>+AE150*F150</f>
        <v>63737769.845400035</v>
      </c>
      <c r="AI150" s="2">
        <f>+AF150*F150</f>
        <v>159344424.61350006</v>
      </c>
      <c r="AJ150" s="2">
        <f>SUM(AG150:AI150)</f>
        <v>678351979.06890035</v>
      </c>
      <c r="AK150" s="2">
        <f>+AD150*G150</f>
        <v>455269784.61000019</v>
      </c>
      <c r="AL150" s="2">
        <f>+AE150*G150</f>
        <v>63737769.845400035</v>
      </c>
      <c r="AM150" s="2">
        <f>+AF150*G150</f>
        <v>159344424.61350006</v>
      </c>
      <c r="AN150" s="155">
        <f>SUM(AK150:AM150)</f>
        <v>678351979.06890035</v>
      </c>
      <c r="AQ150" s="145" t="s">
        <v>525</v>
      </c>
      <c r="AU150" s="8"/>
      <c r="AV150" s="8"/>
      <c r="AW150" s="2">
        <f>AB796/1.1</f>
        <v>319246.42875000002</v>
      </c>
      <c r="AX150" s="8">
        <f>F150*AW150</f>
        <v>953273667.20464516</v>
      </c>
      <c r="AY150" s="8">
        <f>IF(AQ150="CT",7%,5%)*AX150</f>
        <v>66729156.704325169</v>
      </c>
      <c r="AZ150" s="8">
        <f>AX150*2%</f>
        <v>19065473.344092902</v>
      </c>
      <c r="BA150" s="8">
        <f>IF(BB150&gt;0,0,AX150*5%)</f>
        <v>0</v>
      </c>
      <c r="BB150" s="8">
        <f>(AX150-BG150)*35%</f>
        <v>333645783.52162576</v>
      </c>
      <c r="BC150" s="8">
        <f>+AX150+AY150+AZ150+BA150+BB150</f>
        <v>1372714080.774689</v>
      </c>
      <c r="BD150" s="8">
        <f>AX150-AT150</f>
        <v>953273667.20464516</v>
      </c>
      <c r="BE150" s="2"/>
      <c r="BF150" s="8"/>
      <c r="BH150" s="2"/>
    </row>
    <row r="151" spans="1:60" s="92" customFormat="1" ht="17" collapsed="1" x14ac:dyDescent="0.2">
      <c r="A151" s="92">
        <v>0</v>
      </c>
      <c r="B151" s="163"/>
      <c r="C151" s="164" t="s">
        <v>112</v>
      </c>
      <c r="D151" s="164"/>
      <c r="E151" s="163"/>
      <c r="F151" s="162"/>
      <c r="G151" s="149">
        <f>+[2]THKL!F150</f>
        <v>0</v>
      </c>
      <c r="H151" s="158"/>
      <c r="I151" s="158"/>
      <c r="J151" s="158"/>
      <c r="K151" s="159"/>
      <c r="L151" s="161"/>
      <c r="M151" s="161">
        <f>SUM(K151:L151)</f>
        <v>0</v>
      </c>
      <c r="N151" s="83">
        <f>IF(V151&lt;&gt;"VTC VHm",_xlfn.XLOOKUP(Z151,$AC$4015:$AC$4035,$AD$4015:$AD$4035,0)*M151,_xlfn.XLOOKUP(Z151,$AC$4015:$AC$4035,$AD$4015:$AD$4035,0)*L151)</f>
        <v>0</v>
      </c>
      <c r="O151" s="83">
        <f>IF(V151&lt;&gt;"VTC VHm",_xlfn.XLOOKUP(Z151,$AC$4015:$AC$4035,$AE$4015:$AE$4035,0)*M151,_xlfn.XLOOKUP(Z151,$AC$4015:$AC$4035,$AE$4015:$AE$4035,0)*L151)</f>
        <v>0</v>
      </c>
      <c r="P151" s="160">
        <f>SUM(N151:O151)</f>
        <v>0</v>
      </c>
      <c r="Q151" s="161">
        <f>M151*G151</f>
        <v>0</v>
      </c>
      <c r="R151" s="161">
        <f>G151*P151</f>
        <v>0</v>
      </c>
      <c r="S151" s="160">
        <f>SUM(Q151:R151)</f>
        <v>0</v>
      </c>
      <c r="T151" s="159"/>
      <c r="U151" s="158"/>
      <c r="V151" s="158"/>
      <c r="W151" s="158"/>
      <c r="X151" s="94" t="s">
        <v>33</v>
      </c>
      <c r="Y151" s="94"/>
      <c r="Z151" s="94" t="s">
        <v>16</v>
      </c>
      <c r="AA151" s="44" t="s">
        <v>80</v>
      </c>
      <c r="AB151" s="2">
        <v>0</v>
      </c>
      <c r="AC151" s="2">
        <v>0</v>
      </c>
      <c r="AD151" s="93">
        <f>+M151</f>
        <v>0</v>
      </c>
      <c r="AE151" s="93">
        <f>+AD151*14%</f>
        <v>0</v>
      </c>
      <c r="AF151" s="93">
        <f>+AD151*35%</f>
        <v>0</v>
      </c>
      <c r="AG151" s="93">
        <f>+AD151*F151</f>
        <v>0</v>
      </c>
      <c r="AH151" s="93">
        <f>+AE151*F151</f>
        <v>0</v>
      </c>
      <c r="AI151" s="93">
        <f>+AF151*F151</f>
        <v>0</v>
      </c>
      <c r="AJ151" s="93">
        <f>SUM(AG151:AI151)</f>
        <v>0</v>
      </c>
      <c r="AK151" s="93">
        <f>+AD151*G151</f>
        <v>0</v>
      </c>
      <c r="AL151" s="93">
        <f>+AE151*G151</f>
        <v>0</v>
      </c>
      <c r="AM151" s="93">
        <f>+AF151*G151</f>
        <v>0</v>
      </c>
      <c r="AN151" s="93">
        <f>SUM(AK151:AM151)</f>
        <v>0</v>
      </c>
      <c r="AQ151" s="145" t="s">
        <v>525</v>
      </c>
      <c r="AU151" s="8">
        <f>+K151</f>
        <v>0</v>
      </c>
      <c r="AV151" s="8">
        <f>+L151</f>
        <v>0</v>
      </c>
      <c r="AW151" s="93">
        <f>+M151</f>
        <v>0</v>
      </c>
      <c r="AX151" s="8">
        <f>F151*AW151</f>
        <v>0</v>
      </c>
      <c r="AY151" s="8">
        <f>IF(AQ151="CT",7%,5%)*AX151</f>
        <v>0</v>
      </c>
      <c r="AZ151" s="8">
        <f>AX151*2%</f>
        <v>0</v>
      </c>
      <c r="BA151" s="8">
        <f>IF(BB151&gt;0,0,AX151*5%)</f>
        <v>0</v>
      </c>
      <c r="BB151" s="8">
        <f>(AX151-BG151)*35%</f>
        <v>0</v>
      </c>
      <c r="BC151" s="8">
        <f>+AX151+AY151+AZ151+BA151+BB151</f>
        <v>0</v>
      </c>
      <c r="BD151" s="8">
        <f>AX151-AT151</f>
        <v>0</v>
      </c>
      <c r="BE151" s="2"/>
      <c r="BF151" s="8"/>
      <c r="BH151" s="2"/>
    </row>
    <row r="152" spans="1:60" ht="34" hidden="1" outlineLevel="1" x14ac:dyDescent="0.2">
      <c r="A152" s="1" t="s">
        <v>989</v>
      </c>
      <c r="B152" s="82">
        <v>34</v>
      </c>
      <c r="C152" s="144" t="s">
        <v>735</v>
      </c>
      <c r="D152" s="144"/>
      <c r="E152" s="82" t="s">
        <v>52</v>
      </c>
      <c r="F152" s="143">
        <v>10174.370000000001</v>
      </c>
      <c r="G152" s="142">
        <f>'[2]Công trình Nhà A1, A2'!Q5945</f>
        <v>10174.370000000001</v>
      </c>
      <c r="H152" s="176"/>
      <c r="I152" s="176"/>
      <c r="J152" s="176"/>
      <c r="K152" s="156">
        <v>198000</v>
      </c>
      <c r="L152" s="157">
        <f>'[3]BDG (XD)'!$AA$1080</f>
        <v>207031.93799999985</v>
      </c>
      <c r="M152" s="157">
        <f>SUM(K152:L152)</f>
        <v>405031.93799999985</v>
      </c>
      <c r="N152" s="83">
        <f>IF(V152&lt;&gt;"VTC VHm",_xlfn.XLOOKUP(Z152,$AC$4015:$AC$4035,$AD$4015:$AD$4035,0)*M152,_xlfn.XLOOKUP(Z152,$AC$4015:$AC$4035,$AD$4015:$AD$4035,0)*L152)</f>
        <v>72461.178299999941</v>
      </c>
      <c r="O152" s="83">
        <f>IF(V152&lt;&gt;"VTC VHm",_xlfn.XLOOKUP(Z152,$AC$4015:$AC$4035,$AE$4015:$AE$4035,0)*M152,_xlfn.XLOOKUP(Z152,$AC$4015:$AC$4035,$AE$4015:$AE$4035,0)*L152)</f>
        <v>0</v>
      </c>
      <c r="P152" s="83">
        <f>SUM(N152:O152)</f>
        <v>72461.178299999941</v>
      </c>
      <c r="Q152" s="157">
        <f>M152*G152</f>
        <v>4120944799.0290589</v>
      </c>
      <c r="R152" s="157">
        <f>G152*P152</f>
        <v>737246838.66017044</v>
      </c>
      <c r="S152" s="83">
        <f>SUM(Q152:R152)</f>
        <v>4858191637.689229</v>
      </c>
      <c r="T152" s="156" t="s">
        <v>716</v>
      </c>
      <c r="U152" s="176"/>
      <c r="V152" s="82" t="s">
        <v>34</v>
      </c>
      <c r="W152" s="176"/>
      <c r="X152" s="44" t="s">
        <v>33</v>
      </c>
      <c r="Y152" s="44"/>
      <c r="Z152" s="44" t="s">
        <v>16</v>
      </c>
      <c r="AA152" s="44" t="s">
        <v>80</v>
      </c>
      <c r="AB152" s="2">
        <v>507550.89493930264</v>
      </c>
      <c r="AC152" s="2">
        <v>5164010598.943593</v>
      </c>
      <c r="AD152" s="2">
        <f>+M152</f>
        <v>405031.93799999985</v>
      </c>
      <c r="AE152" s="2">
        <f>+AD152*14%</f>
        <v>56704.471319999982</v>
      </c>
      <c r="AF152" s="155">
        <f>+AD152*35%</f>
        <v>141761.17829999994</v>
      </c>
      <c r="AG152" s="2">
        <f>+AD152*F152</f>
        <v>4120944799.0290589</v>
      </c>
      <c r="AH152" s="2">
        <f>+AE152*F152</f>
        <v>576932271.86406827</v>
      </c>
      <c r="AI152" s="2">
        <f>+AF152*F152</f>
        <v>1442330679.6601706</v>
      </c>
      <c r="AJ152" s="2">
        <f>SUM(AG152:AI152)</f>
        <v>6140207750.553298</v>
      </c>
      <c r="AK152" s="2">
        <f>+AD152*G152</f>
        <v>4120944799.0290589</v>
      </c>
      <c r="AL152" s="2">
        <f>+AE152*G152</f>
        <v>576932271.86406827</v>
      </c>
      <c r="AM152" s="2">
        <f>+AF152*G152</f>
        <v>1442330679.6601706</v>
      </c>
      <c r="AN152" s="155">
        <f>SUM(AK152:AM152)</f>
        <v>6140207750.553298</v>
      </c>
      <c r="AQ152" s="145" t="s">
        <v>525</v>
      </c>
      <c r="AU152" s="8">
        <f>+K152</f>
        <v>198000</v>
      </c>
      <c r="AV152" s="8">
        <f>+L152</f>
        <v>207031.93799999985</v>
      </c>
      <c r="AW152" s="2">
        <f>+M152</f>
        <v>405031.93799999985</v>
      </c>
      <c r="AX152" s="8">
        <f>F152*AW152</f>
        <v>4120944799.0290589</v>
      </c>
      <c r="AY152" s="8">
        <f>IF(AQ152="CT",7%,5%)*AX152</f>
        <v>288466135.93203413</v>
      </c>
      <c r="AZ152" s="8">
        <f>AX152*2%</f>
        <v>82418895.980581179</v>
      </c>
      <c r="BA152" s="8">
        <f>IF(BB152&gt;0,0,AX152*5%)</f>
        <v>0</v>
      </c>
      <c r="BB152" s="8">
        <f>(AX152-BG152)*35%</f>
        <v>1442330679.6601706</v>
      </c>
      <c r="BC152" s="8">
        <f>+AX152+AY152+AZ152+BA152+BB152</f>
        <v>5934160510.6018448</v>
      </c>
      <c r="BD152" s="8">
        <f>AX152-AT152</f>
        <v>4120944799.0290589</v>
      </c>
      <c r="BE152" s="2"/>
      <c r="BF152" s="8"/>
      <c r="BH152" s="2"/>
    </row>
    <row r="153" spans="1:60" ht="34" hidden="1" outlineLevel="1" x14ac:dyDescent="0.2">
      <c r="A153" s="1" t="s">
        <v>1250</v>
      </c>
      <c r="B153" s="82">
        <v>35</v>
      </c>
      <c r="C153" s="144" t="s">
        <v>1249</v>
      </c>
      <c r="D153" s="144"/>
      <c r="E153" s="82" t="s">
        <v>52</v>
      </c>
      <c r="F153" s="143">
        <v>7236.0330000000004</v>
      </c>
      <c r="G153" s="142">
        <f>'[2]Công trình Nhà A1, A2'!Q6081</f>
        <v>7236.0330000000004</v>
      </c>
      <c r="H153" s="176"/>
      <c r="I153" s="176"/>
      <c r="J153" s="176"/>
      <c r="K153" s="262">
        <v>235000</v>
      </c>
      <c r="L153" s="157">
        <f>$L$152</f>
        <v>207031.93799999985</v>
      </c>
      <c r="M153" s="157">
        <f>SUM(K153:L153)</f>
        <v>442031.93799999985</v>
      </c>
      <c r="N153" s="83">
        <f>IF(V153&lt;&gt;"VTC VHm",_xlfn.XLOOKUP(Z153,$AC$4015:$AC$4035,$AD$4015:$AD$4035,0)*M153,_xlfn.XLOOKUP(Z153,$AC$4015:$AC$4035,$AD$4015:$AD$4035,0)*L153)</f>
        <v>72461.178299999941</v>
      </c>
      <c r="O153" s="83">
        <f>IF(V153&lt;&gt;"VTC VHm",_xlfn.XLOOKUP(Z153,$AC$4015:$AC$4035,$AE$4015:$AE$4035,0)*M153,_xlfn.XLOOKUP(Z153,$AC$4015:$AC$4035,$AE$4015:$AE$4035,0)*L153)</f>
        <v>0</v>
      </c>
      <c r="P153" s="83">
        <f>SUM(N153:O153)</f>
        <v>72461.178299999941</v>
      </c>
      <c r="Q153" s="157">
        <f>M153*G153</f>
        <v>3198557690.4219532</v>
      </c>
      <c r="R153" s="157">
        <f>G153*P153</f>
        <v>524331477.3976835</v>
      </c>
      <c r="S153" s="83">
        <f>SUM(Q153:R153)</f>
        <v>3722889167.8196368</v>
      </c>
      <c r="T153" s="156" t="s">
        <v>716</v>
      </c>
      <c r="U153" s="176"/>
      <c r="V153" s="82" t="s">
        <v>34</v>
      </c>
      <c r="W153" s="176"/>
      <c r="X153" s="44" t="s">
        <v>33</v>
      </c>
      <c r="Y153" s="44"/>
      <c r="Z153" s="44" t="s">
        <v>16</v>
      </c>
      <c r="AA153" s="44" t="s">
        <v>80</v>
      </c>
      <c r="AB153" s="2">
        <v>657456.04142271355</v>
      </c>
      <c r="AC153" s="2">
        <v>4757373611.7841225</v>
      </c>
      <c r="AD153" s="2">
        <f>+M153</f>
        <v>442031.93799999985</v>
      </c>
      <c r="AE153" s="2">
        <f>+AD153*14%</f>
        <v>61884.471319999982</v>
      </c>
      <c r="AF153" s="155">
        <f>+AD153*35%</f>
        <v>154711.17829999994</v>
      </c>
      <c r="AG153" s="2">
        <f>+AD153*F153</f>
        <v>3198557690.4219532</v>
      </c>
      <c r="AH153" s="2">
        <f>+AE153*F153</f>
        <v>447798076.65907347</v>
      </c>
      <c r="AI153" s="2">
        <f>+AF153*F153</f>
        <v>1119495191.6476836</v>
      </c>
      <c r="AJ153" s="2">
        <f>SUM(AG153:AI153)</f>
        <v>4765850958.7287102</v>
      </c>
      <c r="AK153" s="2">
        <f>+AD153*G153</f>
        <v>3198557690.4219532</v>
      </c>
      <c r="AL153" s="2">
        <f>+AE153*G153</f>
        <v>447798076.65907347</v>
      </c>
      <c r="AM153" s="2">
        <f>+AF153*G153</f>
        <v>1119495191.6476836</v>
      </c>
      <c r="AN153" s="155">
        <f>SUM(AK153:AM153)</f>
        <v>4765850958.7287102</v>
      </c>
      <c r="AQ153" s="145" t="s">
        <v>525</v>
      </c>
      <c r="AU153" s="8">
        <f>+K153</f>
        <v>235000</v>
      </c>
      <c r="AV153" s="8">
        <f>+L153</f>
        <v>207031.93799999985</v>
      </c>
      <c r="AW153" s="2">
        <f>+M153</f>
        <v>442031.93799999985</v>
      </c>
      <c r="AX153" s="8">
        <f>F153*AW153</f>
        <v>3198557690.4219532</v>
      </c>
      <c r="AY153" s="8">
        <f>IF(AQ153="CT",7%,5%)*AX153</f>
        <v>223899038.32953674</v>
      </c>
      <c r="AZ153" s="8">
        <f>AX153*2%</f>
        <v>63971153.808439068</v>
      </c>
      <c r="BA153" s="8">
        <f>IF(BB153&gt;0,0,AX153*5%)</f>
        <v>0</v>
      </c>
      <c r="BB153" s="8">
        <f>(AX153-BG153)*35%</f>
        <v>1119495191.6476836</v>
      </c>
      <c r="BC153" s="8">
        <f>+AX153+AY153+AZ153+BA153+BB153</f>
        <v>4605923074.207613</v>
      </c>
      <c r="BD153" s="8">
        <f>AX153-AT153</f>
        <v>3198557690.4219532</v>
      </c>
      <c r="BE153" s="2"/>
      <c r="BF153" s="8"/>
      <c r="BH153" s="2"/>
    </row>
    <row r="154" spans="1:60" ht="34" hidden="1" outlineLevel="1" x14ac:dyDescent="0.2">
      <c r="A154" s="1" t="s">
        <v>1250</v>
      </c>
      <c r="B154" s="82">
        <v>36</v>
      </c>
      <c r="C154" s="144" t="s">
        <v>1464</v>
      </c>
      <c r="D154" s="144"/>
      <c r="E154" s="82" t="s">
        <v>52</v>
      </c>
      <c r="F154" s="143">
        <v>541.88</v>
      </c>
      <c r="G154" s="142">
        <f>+[2]THKL!F153</f>
        <v>541.88</v>
      </c>
      <c r="H154" s="132"/>
      <c r="I154" s="132"/>
      <c r="J154" s="132"/>
      <c r="K154" s="262">
        <v>290000</v>
      </c>
      <c r="L154" s="157">
        <f>$L$152</f>
        <v>207031.93799999985</v>
      </c>
      <c r="M154" s="157">
        <f>SUM(K154:L154)</f>
        <v>497031.93799999985</v>
      </c>
      <c r="N154" s="83">
        <f>IF(V154&lt;&gt;"VTC VHm",_xlfn.XLOOKUP(Z154,$AC$4015:$AC$4035,$AD$4015:$AD$4035,0)*M154,_xlfn.XLOOKUP(Z154,$AC$4015:$AC$4035,$AD$4015:$AD$4035,0)*L154)</f>
        <v>72461.178299999941</v>
      </c>
      <c r="O154" s="83">
        <f>IF(V154&lt;&gt;"VTC VHm",_xlfn.XLOOKUP(Z154,$AC$4015:$AC$4035,$AE$4015:$AE$4035,0)*M154,_xlfn.XLOOKUP(Z154,$AC$4015:$AC$4035,$AE$4015:$AE$4035,0)*L154)</f>
        <v>0</v>
      </c>
      <c r="P154" s="83">
        <f>SUM(N154:O154)</f>
        <v>72461.178299999941</v>
      </c>
      <c r="Q154" s="157">
        <f>M154*G154</f>
        <v>269331666.56343991</v>
      </c>
      <c r="R154" s="157">
        <f>G154*P154</f>
        <v>39265263.297203965</v>
      </c>
      <c r="S154" s="83">
        <f>SUM(Q154:R154)</f>
        <v>308596929.86064386</v>
      </c>
      <c r="T154" s="156" t="s">
        <v>716</v>
      </c>
      <c r="U154" s="132"/>
      <c r="V154" s="82" t="s">
        <v>34</v>
      </c>
      <c r="W154" s="132"/>
      <c r="X154" s="44" t="s">
        <v>33</v>
      </c>
      <c r="Y154" s="44"/>
      <c r="Z154" s="44" t="s">
        <v>16</v>
      </c>
      <c r="AA154" s="44" t="s">
        <v>80</v>
      </c>
      <c r="AB154" s="2">
        <v>657456.04142271355</v>
      </c>
      <c r="AC154" s="2">
        <v>356262279.72614002</v>
      </c>
      <c r="AD154" s="2">
        <f>+M154</f>
        <v>497031.93799999985</v>
      </c>
      <c r="AE154" s="2">
        <f>+AD154*14%</f>
        <v>69584.471319999982</v>
      </c>
      <c r="AF154" s="155">
        <f>+AD154*35%</f>
        <v>173961.17829999994</v>
      </c>
      <c r="AG154" s="2">
        <f>+AD154*F154</f>
        <v>269331666.56343991</v>
      </c>
      <c r="AH154" s="2">
        <f>+AE154*F154</f>
        <v>37706433.318881594</v>
      </c>
      <c r="AI154" s="2">
        <f>+AF154*F154</f>
        <v>94266083.297203973</v>
      </c>
      <c r="AJ154" s="2">
        <f>SUM(AG154:AI154)</f>
        <v>401304183.17952543</v>
      </c>
      <c r="AK154" s="2">
        <f>+AD154*G154</f>
        <v>269331666.56343991</v>
      </c>
      <c r="AL154" s="2">
        <f>+AE154*G154</f>
        <v>37706433.318881594</v>
      </c>
      <c r="AM154" s="2">
        <f>+AF154*G154</f>
        <v>94266083.297203973</v>
      </c>
      <c r="AN154" s="155">
        <f>SUM(AK154:AM154)</f>
        <v>401304183.17952543</v>
      </c>
      <c r="AQ154" s="145" t="s">
        <v>525</v>
      </c>
      <c r="AU154" s="8">
        <f>+K154</f>
        <v>290000</v>
      </c>
      <c r="AV154" s="8">
        <f>+L154</f>
        <v>207031.93799999985</v>
      </c>
      <c r="AW154" s="2">
        <f>+M154</f>
        <v>497031.93799999985</v>
      </c>
      <c r="AX154" s="8">
        <f>F154*AW154</f>
        <v>269331666.56343991</v>
      </c>
      <c r="AY154" s="8">
        <f>IF(AQ154="CT",7%,5%)*AX154</f>
        <v>18853216.659440797</v>
      </c>
      <c r="AZ154" s="8">
        <f>AX154*2%</f>
        <v>5386633.3312687986</v>
      </c>
      <c r="BA154" s="8">
        <f>IF(BB154&gt;0,0,AX154*5%)</f>
        <v>0</v>
      </c>
      <c r="BB154" s="8">
        <f>(AX154-BG154)*35%</f>
        <v>94266083.297203958</v>
      </c>
      <c r="BC154" s="8">
        <f>+AX154+AY154+AZ154+BA154+BB154</f>
        <v>387837599.85135347</v>
      </c>
      <c r="BD154" s="8">
        <f>AX154-AT154</f>
        <v>269331666.56343991</v>
      </c>
      <c r="BE154" s="2"/>
      <c r="BF154" s="8"/>
      <c r="BH154" s="2"/>
    </row>
    <row r="155" spans="1:60" s="177" customFormat="1" ht="34" hidden="1" outlineLevel="1" x14ac:dyDescent="0.2">
      <c r="A155" s="177" t="s">
        <v>82</v>
      </c>
      <c r="B155" s="181">
        <v>37</v>
      </c>
      <c r="C155" s="182" t="s">
        <v>1463</v>
      </c>
      <c r="D155" s="182"/>
      <c r="E155" s="181" t="s">
        <v>52</v>
      </c>
      <c r="F155" s="180">
        <v>638.95000000000005</v>
      </c>
      <c r="G155" s="179">
        <f>+[2]THKL!F154</f>
        <v>638.95000000000005</v>
      </c>
      <c r="H155" s="178"/>
      <c r="I155" s="178"/>
      <c r="J155" s="178"/>
      <c r="K155" s="125" t="s">
        <v>89</v>
      </c>
      <c r="L155" s="216">
        <v>1086300</v>
      </c>
      <c r="M155" s="84">
        <f>SUM(K155:L155)</f>
        <v>1086300</v>
      </c>
      <c r="N155" s="83">
        <f>IF(V155&lt;&gt;"VTC VHm",_xlfn.XLOOKUP(Z155,$AC$4015:$AC$4035,$AD$4015:$AD$4035,0)*M155,_xlfn.XLOOKUP(Z155,$AC$4015:$AC$4035,$AD$4015:$AD$4035,0)*L155)</f>
        <v>0</v>
      </c>
      <c r="O155" s="83">
        <f>IF(V155&lt;&gt;"VTC VHm",_xlfn.XLOOKUP(Z155,$AC$4015:$AC$4035,$AE$4015:$AE$4035,0)*M155,_xlfn.XLOOKUP(Z155,$AC$4015:$AC$4035,$AE$4015:$AE$4035,0)*L155)</f>
        <v>0</v>
      </c>
      <c r="P155" s="105">
        <f>SUM(N155:O155)</f>
        <v>0</v>
      </c>
      <c r="Q155" s="84">
        <f>M155*G155</f>
        <v>694091385</v>
      </c>
      <c r="R155" s="84">
        <f>G155*P155</f>
        <v>0</v>
      </c>
      <c r="S155" s="105">
        <f>SUM(Q155:R155)</f>
        <v>694091385</v>
      </c>
      <c r="T155" s="125" t="s">
        <v>688</v>
      </c>
      <c r="U155" s="178"/>
      <c r="V155" s="178"/>
      <c r="W155" s="178"/>
      <c r="X155" s="81" t="s">
        <v>33</v>
      </c>
      <c r="Y155" s="81"/>
      <c r="Z155" s="81" t="s">
        <v>5</v>
      </c>
      <c r="AA155" s="81" t="s">
        <v>80</v>
      </c>
      <c r="AB155" s="2">
        <v>737033.55</v>
      </c>
      <c r="AC155" s="2">
        <v>470927586.77250004</v>
      </c>
      <c r="AD155" s="220">
        <f>+M155</f>
        <v>1086300</v>
      </c>
      <c r="AE155" s="102">
        <f>+AD155*14%</f>
        <v>152082</v>
      </c>
      <c r="AF155" s="102">
        <f>+AD155*35%</f>
        <v>380205</v>
      </c>
      <c r="AG155" s="102">
        <f>+AD155*F155</f>
        <v>694091385</v>
      </c>
      <c r="AH155" s="102">
        <f>+AE155*F155</f>
        <v>97172793.900000006</v>
      </c>
      <c r="AI155" s="102">
        <f>+AF155*F155</f>
        <v>242931984.75000003</v>
      </c>
      <c r="AJ155" s="102">
        <f>SUM(AG155:AI155)</f>
        <v>1034196163.65</v>
      </c>
      <c r="AK155" s="102">
        <f>+AD155*G155</f>
        <v>694091385</v>
      </c>
      <c r="AL155" s="102">
        <f>+AE155*G155</f>
        <v>97172793.900000006</v>
      </c>
      <c r="AM155" s="102">
        <f>+AF155*G155</f>
        <v>242931984.75000003</v>
      </c>
      <c r="AN155" s="102">
        <f>SUM(AK155:AM155)</f>
        <v>1034196163.65</v>
      </c>
      <c r="AQ155" s="145" t="s">
        <v>525</v>
      </c>
      <c r="AU155" s="8" t="str">
        <f>+K155</f>
        <v>Bao gồm</v>
      </c>
      <c r="AV155" s="8">
        <f>+L155</f>
        <v>1086300</v>
      </c>
      <c r="AW155" s="102">
        <f>+M155</f>
        <v>1086300</v>
      </c>
      <c r="AX155" s="8">
        <f>F155*AW155</f>
        <v>694091385</v>
      </c>
      <c r="AY155" s="8">
        <f>IF(AQ155="CT",7%,5%)*AX155</f>
        <v>48586396.950000003</v>
      </c>
      <c r="AZ155" s="8">
        <f>AX155*2%</f>
        <v>13881827.700000001</v>
      </c>
      <c r="BA155" s="8">
        <f>IF(BB155&gt;0,0,AX155*5%)</f>
        <v>0</v>
      </c>
      <c r="BB155" s="8">
        <f>(AX155-BG155)*35%</f>
        <v>242931984.74999997</v>
      </c>
      <c r="BC155" s="8">
        <f>+AX155+AY155+AZ155+BA155+BB155</f>
        <v>999491594.4000001</v>
      </c>
      <c r="BD155" s="8">
        <f>AX155-AT155</f>
        <v>694091385</v>
      </c>
      <c r="BE155" s="2"/>
      <c r="BF155" s="8"/>
      <c r="BH155" s="2"/>
    </row>
    <row r="156" spans="1:60" ht="34" hidden="1" outlineLevel="1" x14ac:dyDescent="0.2">
      <c r="A156" s="1" t="s">
        <v>979</v>
      </c>
      <c r="B156" s="82">
        <v>38</v>
      </c>
      <c r="C156" s="144" t="s">
        <v>1462</v>
      </c>
      <c r="D156" s="144"/>
      <c r="E156" s="82" t="s">
        <v>52</v>
      </c>
      <c r="F156" s="143">
        <v>512.61500000000001</v>
      </c>
      <c r="G156" s="142">
        <f>+[2]THKL!F155</f>
        <v>512.61500000000001</v>
      </c>
      <c r="H156" s="132"/>
      <c r="I156" s="132"/>
      <c r="J156" s="132"/>
      <c r="K156" s="156" t="s">
        <v>89</v>
      </c>
      <c r="L156" s="157">
        <v>3852000.0000000005</v>
      </c>
      <c r="M156" s="157">
        <f>SUM(K156:L156)</f>
        <v>3852000.0000000005</v>
      </c>
      <c r="N156" s="83">
        <f>IF(V156&lt;&gt;"VTC VHm",_xlfn.XLOOKUP(Z156,$AC$4015:$AC$4035,$AD$4015:$AD$4035,0)*M156,_xlfn.XLOOKUP(Z156,$AC$4015:$AC$4035,$AD$4015:$AD$4035,0)*L156)</f>
        <v>192600.00000000003</v>
      </c>
      <c r="O156" s="83">
        <f>IF(V156&lt;&gt;"VTC VHm",_xlfn.XLOOKUP(Z156,$AC$4015:$AC$4035,$AE$4015:$AE$4035,0)*M156,_xlfn.XLOOKUP(Z156,$AC$4015:$AC$4035,$AE$4015:$AE$4035,0)*L156)</f>
        <v>0</v>
      </c>
      <c r="P156" s="83">
        <f>SUM(N156:O156)</f>
        <v>192600.00000000003</v>
      </c>
      <c r="Q156" s="157">
        <f>M156*G156</f>
        <v>1974592980.0000002</v>
      </c>
      <c r="R156" s="157">
        <f>G156*P156</f>
        <v>98729649.000000015</v>
      </c>
      <c r="S156" s="83">
        <f>SUM(Q156:R156)</f>
        <v>2073322629.0000002</v>
      </c>
      <c r="T156" s="156" t="s">
        <v>100</v>
      </c>
      <c r="U156" s="132"/>
      <c r="V156" s="132"/>
      <c r="W156" s="132"/>
      <c r="X156" s="44" t="s">
        <v>33</v>
      </c>
      <c r="Y156" s="44"/>
      <c r="Z156" s="44" t="s">
        <v>11</v>
      </c>
      <c r="AA156" s="44" t="s">
        <v>80</v>
      </c>
      <c r="AB156" s="2">
        <v>4080957.3710686588</v>
      </c>
      <c r="AC156" s="2">
        <v>2091959962.7703605</v>
      </c>
      <c r="AD156" s="2">
        <f>+M156</f>
        <v>3852000.0000000005</v>
      </c>
      <c r="AE156" s="2">
        <f>+AD156*14%</f>
        <v>539280.00000000012</v>
      </c>
      <c r="AF156" s="155">
        <f>+AD156*35%</f>
        <v>1348200</v>
      </c>
      <c r="AG156" s="2">
        <f>+AD156*F156</f>
        <v>1974592980.0000002</v>
      </c>
      <c r="AH156" s="2">
        <f>+AE156*F156</f>
        <v>276443017.20000005</v>
      </c>
      <c r="AI156" s="2">
        <f>+AF156*F156</f>
        <v>691107543</v>
      </c>
      <c r="AJ156" s="2">
        <f>SUM(AG156:AI156)</f>
        <v>2942143540.2000003</v>
      </c>
      <c r="AK156" s="2">
        <f>+AD156*G156</f>
        <v>1974592980.0000002</v>
      </c>
      <c r="AL156" s="2">
        <f>+AE156*G156</f>
        <v>276443017.20000005</v>
      </c>
      <c r="AM156" s="2">
        <f>+AF156*G156</f>
        <v>691107543</v>
      </c>
      <c r="AN156" s="155">
        <f>SUM(AK156:AM156)</f>
        <v>2942143540.2000003</v>
      </c>
      <c r="AQ156" s="145" t="s">
        <v>525</v>
      </c>
      <c r="AU156" s="8" t="str">
        <f>+K156</f>
        <v>Bao gồm</v>
      </c>
      <c r="AV156" s="8">
        <f>+L156</f>
        <v>3852000.0000000005</v>
      </c>
      <c r="AW156" s="2">
        <f>+M156</f>
        <v>3852000.0000000005</v>
      </c>
      <c r="AX156" s="8">
        <f>F156*AW156</f>
        <v>1974592980.0000002</v>
      </c>
      <c r="AY156" s="8">
        <f>IF(AQ156="CT",7%,5%)*AX156</f>
        <v>138221508.60000002</v>
      </c>
      <c r="AZ156" s="8">
        <f>AX156*2%</f>
        <v>39491859.600000009</v>
      </c>
      <c r="BA156" s="8">
        <f>IF(BB156&gt;0,0,AX156*5%)</f>
        <v>0</v>
      </c>
      <c r="BB156" s="8">
        <f>(AX156-BG156)*35%</f>
        <v>691107543</v>
      </c>
      <c r="BC156" s="8">
        <f>+AX156+AY156+AZ156+BA156+BB156</f>
        <v>2843413891.2000003</v>
      </c>
      <c r="BD156" s="8">
        <f>AX156-AT156</f>
        <v>1974592980.0000002</v>
      </c>
      <c r="BE156" s="2"/>
      <c r="BF156" s="8"/>
      <c r="BH156" s="2"/>
    </row>
    <row r="157" spans="1:60" ht="34" hidden="1" outlineLevel="1" x14ac:dyDescent="0.2">
      <c r="A157" s="1" t="s">
        <v>979</v>
      </c>
      <c r="B157" s="82">
        <v>39</v>
      </c>
      <c r="C157" s="144" t="s">
        <v>1461</v>
      </c>
      <c r="D157" s="144"/>
      <c r="E157" s="82" t="s">
        <v>52</v>
      </c>
      <c r="F157" s="143">
        <v>40.531999999999996</v>
      </c>
      <c r="G157" s="142">
        <f>+[2]THKL!F156</f>
        <v>40.531999999999996</v>
      </c>
      <c r="H157" s="132"/>
      <c r="I157" s="132"/>
      <c r="J157" s="132"/>
      <c r="K157" s="156" t="s">
        <v>89</v>
      </c>
      <c r="L157" s="157">
        <v>3317500</v>
      </c>
      <c r="M157" s="157">
        <f>SUM(K157:L157)</f>
        <v>3317500</v>
      </c>
      <c r="N157" s="83">
        <f>IF(V157&lt;&gt;"VTC VHm",_xlfn.XLOOKUP(Z157,$AC$4015:$AC$4035,$AD$4015:$AD$4035,0)*M157,_xlfn.XLOOKUP(Z157,$AC$4015:$AC$4035,$AD$4015:$AD$4035,0)*L157)</f>
        <v>165875</v>
      </c>
      <c r="O157" s="83">
        <f>IF(V157&lt;&gt;"VTC VHm",_xlfn.XLOOKUP(Z157,$AC$4015:$AC$4035,$AE$4015:$AE$4035,0)*M157,_xlfn.XLOOKUP(Z157,$AC$4015:$AC$4035,$AE$4015:$AE$4035,0)*L157)</f>
        <v>0</v>
      </c>
      <c r="P157" s="83">
        <f>SUM(N157:O157)</f>
        <v>165875</v>
      </c>
      <c r="Q157" s="157">
        <f>M157*G157</f>
        <v>134464910</v>
      </c>
      <c r="R157" s="157">
        <f>G157*P157</f>
        <v>6723245.4999999991</v>
      </c>
      <c r="S157" s="83">
        <f>SUM(Q157:R157)</f>
        <v>141188155.5</v>
      </c>
      <c r="T157" s="156" t="s">
        <v>100</v>
      </c>
      <c r="U157" s="132"/>
      <c r="V157" s="132"/>
      <c r="W157" s="132"/>
      <c r="X157" s="44" t="s">
        <v>33</v>
      </c>
      <c r="Y157" s="44"/>
      <c r="Z157" s="44" t="s">
        <v>11</v>
      </c>
      <c r="AA157" s="44" t="s">
        <v>80</v>
      </c>
      <c r="AB157" s="2">
        <v>3960271.3041249085</v>
      </c>
      <c r="AC157" s="2">
        <v>160517716.49879077</v>
      </c>
      <c r="AD157" s="2">
        <f>+M157</f>
        <v>3317500</v>
      </c>
      <c r="AE157" s="2">
        <f>+AD157*14%</f>
        <v>464450.00000000006</v>
      </c>
      <c r="AF157" s="155">
        <f>+AD157*35%</f>
        <v>1161125</v>
      </c>
      <c r="AG157" s="2">
        <f>+AD157*F157</f>
        <v>134464910</v>
      </c>
      <c r="AH157" s="2">
        <f>+AE157*F157</f>
        <v>18825087.400000002</v>
      </c>
      <c r="AI157" s="2">
        <f>+AF157*F157</f>
        <v>47062718.499999993</v>
      </c>
      <c r="AJ157" s="2">
        <f>SUM(AG157:AI157)</f>
        <v>200352715.90000001</v>
      </c>
      <c r="AK157" s="2">
        <f>+AD157*G157</f>
        <v>134464910</v>
      </c>
      <c r="AL157" s="2">
        <f>+AE157*G157</f>
        <v>18825087.400000002</v>
      </c>
      <c r="AM157" s="2">
        <f>+AF157*G157</f>
        <v>47062718.499999993</v>
      </c>
      <c r="AN157" s="155">
        <f>SUM(AK157:AM157)</f>
        <v>200352715.90000001</v>
      </c>
      <c r="AQ157" s="145" t="s">
        <v>525</v>
      </c>
      <c r="AU157" s="8" t="str">
        <f>+K157</f>
        <v>Bao gồm</v>
      </c>
      <c r="AV157" s="8">
        <f>+L157</f>
        <v>3317500</v>
      </c>
      <c r="AW157" s="2">
        <f>+M157</f>
        <v>3317500</v>
      </c>
      <c r="AX157" s="8">
        <f>F157*AW157</f>
        <v>134464910</v>
      </c>
      <c r="AY157" s="8">
        <f>IF(AQ157="CT",7%,5%)*AX157</f>
        <v>9412543.7000000011</v>
      </c>
      <c r="AZ157" s="8">
        <f>AX157*2%</f>
        <v>2689298.2</v>
      </c>
      <c r="BA157" s="8">
        <f>IF(BB157&gt;0,0,AX157*5%)</f>
        <v>0</v>
      </c>
      <c r="BB157" s="8">
        <f>(AX157-BG157)*35%</f>
        <v>47062718.5</v>
      </c>
      <c r="BC157" s="8">
        <f>+AX157+AY157+AZ157+BA157+BB157</f>
        <v>193629470.39999998</v>
      </c>
      <c r="BD157" s="8">
        <f>AX157-AT157</f>
        <v>134464910</v>
      </c>
      <c r="BE157" s="2"/>
      <c r="BF157" s="8"/>
      <c r="BH157" s="2"/>
    </row>
    <row r="158" spans="1:60" ht="17" hidden="1" outlineLevel="1" x14ac:dyDescent="0.2">
      <c r="A158" s="1" t="s">
        <v>108</v>
      </c>
      <c r="B158" s="82">
        <v>40</v>
      </c>
      <c r="C158" s="144" t="s">
        <v>1460</v>
      </c>
      <c r="D158" s="144"/>
      <c r="E158" s="82" t="s">
        <v>52</v>
      </c>
      <c r="F158" s="143">
        <v>23.04</v>
      </c>
      <c r="G158" s="142">
        <f>+[2]THKL!F157</f>
        <v>23.04</v>
      </c>
      <c r="H158" s="132"/>
      <c r="I158" s="132"/>
      <c r="J158" s="132"/>
      <c r="K158" s="156" t="s">
        <v>89</v>
      </c>
      <c r="L158" s="157">
        <v>8700000</v>
      </c>
      <c r="M158" s="157">
        <f>SUM(K158:L158)</f>
        <v>8700000</v>
      </c>
      <c r="N158" s="83">
        <f>IF(V158&lt;&gt;"VTC VHm",_xlfn.XLOOKUP(Z158,$AC$4015:$AC$4035,$AD$4015:$AD$4035,0)*M158,_xlfn.XLOOKUP(Z158,$AC$4015:$AC$4035,$AD$4015:$AD$4035,0)*L158)</f>
        <v>435000</v>
      </c>
      <c r="O158" s="83">
        <f>IF(V158&lt;&gt;"VTC VHm",_xlfn.XLOOKUP(Z158,$AC$4015:$AC$4035,$AE$4015:$AE$4035,0)*M158,_xlfn.XLOOKUP(Z158,$AC$4015:$AC$4035,$AE$4015:$AE$4035,0)*L158)</f>
        <v>0</v>
      </c>
      <c r="P158" s="83">
        <f>SUM(N158:O158)</f>
        <v>435000</v>
      </c>
      <c r="Q158" s="157">
        <f>M158*G158</f>
        <v>200448000</v>
      </c>
      <c r="R158" s="157">
        <f>G158*P158</f>
        <v>10022400</v>
      </c>
      <c r="S158" s="83">
        <f>SUM(Q158:R158)</f>
        <v>210470400</v>
      </c>
      <c r="T158" s="156" t="s">
        <v>100</v>
      </c>
      <c r="U158" s="132"/>
      <c r="V158" s="132"/>
      <c r="W158" s="132"/>
      <c r="X158" s="44" t="s">
        <v>33</v>
      </c>
      <c r="Y158" s="44"/>
      <c r="Z158" s="44" t="s">
        <v>11</v>
      </c>
      <c r="AA158" s="44" t="s">
        <v>80</v>
      </c>
      <c r="AB158" s="2">
        <v>9657681</v>
      </c>
      <c r="AC158" s="2">
        <v>222512970.23999998</v>
      </c>
      <c r="AD158" s="2">
        <f>+M158</f>
        <v>8700000</v>
      </c>
      <c r="AE158" s="2">
        <f>+AD158*14%</f>
        <v>1218000</v>
      </c>
      <c r="AF158" s="155">
        <f>+AD158*35%</f>
        <v>3045000</v>
      </c>
      <c r="AG158" s="2">
        <f>+AD158*F158</f>
        <v>200448000</v>
      </c>
      <c r="AH158" s="2">
        <f>+AE158*F158</f>
        <v>28062720</v>
      </c>
      <c r="AI158" s="2">
        <f>+AF158*F158</f>
        <v>70156800</v>
      </c>
      <c r="AJ158" s="2">
        <f>SUM(AG158:AI158)</f>
        <v>298667520</v>
      </c>
      <c r="AK158" s="2">
        <f>+AD158*G158</f>
        <v>200448000</v>
      </c>
      <c r="AL158" s="2">
        <f>+AE158*G158</f>
        <v>28062720</v>
      </c>
      <c r="AM158" s="2">
        <f>+AF158*G158</f>
        <v>70156800</v>
      </c>
      <c r="AN158" s="155">
        <f>SUM(AK158:AM158)</f>
        <v>298667520</v>
      </c>
      <c r="AQ158" s="145" t="s">
        <v>525</v>
      </c>
      <c r="AU158" s="8" t="str">
        <f>+K158</f>
        <v>Bao gồm</v>
      </c>
      <c r="AV158" s="8">
        <f>+L158</f>
        <v>8700000</v>
      </c>
      <c r="AW158" s="2">
        <f>+M158</f>
        <v>8700000</v>
      </c>
      <c r="AX158" s="8">
        <f>F158*AW158</f>
        <v>200448000</v>
      </c>
      <c r="AY158" s="8">
        <f>IF(AQ158="CT",7%,5%)*AX158</f>
        <v>14031360.000000002</v>
      </c>
      <c r="AZ158" s="8">
        <f>AX158*2%</f>
        <v>4008960</v>
      </c>
      <c r="BA158" s="8">
        <f>IF(BB158&gt;0,0,AX158*5%)</f>
        <v>0</v>
      </c>
      <c r="BB158" s="8">
        <f>(AX158-BG158)*35%</f>
        <v>70156800</v>
      </c>
      <c r="BC158" s="8">
        <f>+AX158+AY158+AZ158+BA158+BB158</f>
        <v>288645120</v>
      </c>
      <c r="BD158" s="8">
        <f>AX158-AT158</f>
        <v>200448000</v>
      </c>
      <c r="BE158" s="2"/>
      <c r="BF158" s="8"/>
      <c r="BH158" s="2"/>
    </row>
    <row r="159" spans="1:60" ht="34" hidden="1" outlineLevel="1" x14ac:dyDescent="0.2">
      <c r="A159" s="1" t="s">
        <v>987</v>
      </c>
      <c r="B159" s="82">
        <v>41</v>
      </c>
      <c r="C159" s="144" t="s">
        <v>887</v>
      </c>
      <c r="D159" s="144"/>
      <c r="E159" s="82" t="s">
        <v>52</v>
      </c>
      <c r="F159" s="143">
        <v>1678.5530000000001</v>
      </c>
      <c r="G159" s="142">
        <f>+[2]THKL!F158</f>
        <v>1678.5530000000001</v>
      </c>
      <c r="H159" s="176"/>
      <c r="I159" s="176"/>
      <c r="J159" s="176"/>
      <c r="K159" s="48" t="s">
        <v>89</v>
      </c>
      <c r="L159" s="157">
        <v>109895.88855555556</v>
      </c>
      <c r="M159" s="157">
        <f>SUM(K159:L159)</f>
        <v>109895.88855555556</v>
      </c>
      <c r="N159" s="83">
        <f>IF(V159&lt;&gt;"VTC VHm",_xlfn.XLOOKUP(Z159,$AC$4015:$AC$4035,$AD$4015:$AD$4035,0)*M159,_xlfn.XLOOKUP(Z159,$AC$4015:$AC$4035,$AD$4015:$AD$4035,0)*L159)</f>
        <v>5494.7944277777788</v>
      </c>
      <c r="O159" s="83">
        <f>IF(V159&lt;&gt;"VTC VHm",_xlfn.XLOOKUP(Z159,$AC$4015:$AC$4035,$AE$4015:$AE$4035,0)*M159,_xlfn.XLOOKUP(Z159,$AC$4015:$AC$4035,$AE$4015:$AE$4035,0)*L159)</f>
        <v>0</v>
      </c>
      <c r="P159" s="83">
        <f>SUM(N159:O159)</f>
        <v>5494.7944277777788</v>
      </c>
      <c r="Q159" s="157">
        <f>M159*G159</f>
        <v>184466073.42259347</v>
      </c>
      <c r="R159" s="157">
        <f>G159*P159</f>
        <v>9223303.6711296737</v>
      </c>
      <c r="S159" s="83">
        <f>SUM(Q159:R159)</f>
        <v>193689377.09372315</v>
      </c>
      <c r="T159" s="125" t="s">
        <v>103</v>
      </c>
      <c r="U159" s="176"/>
      <c r="V159" s="176"/>
      <c r="W159" s="176"/>
      <c r="X159" s="44" t="s">
        <v>33</v>
      </c>
      <c r="Y159" s="44"/>
      <c r="Z159" s="44" t="s">
        <v>11</v>
      </c>
      <c r="AA159" s="44" t="s">
        <v>80</v>
      </c>
      <c r="AB159" s="2">
        <v>63418.406507145934</v>
      </c>
      <c r="AC159" s="2">
        <v>106451156.49778934</v>
      </c>
      <c r="AD159" s="2">
        <f>+M159</f>
        <v>109895.88855555556</v>
      </c>
      <c r="AE159" s="2">
        <f>+AD159*14%</f>
        <v>15385.424397777781</v>
      </c>
      <c r="AF159" s="155">
        <f>+AD159*35%</f>
        <v>38463.560994444444</v>
      </c>
      <c r="AG159" s="2">
        <f>+AD159*F159</f>
        <v>184466073.42259347</v>
      </c>
      <c r="AH159" s="2">
        <f>+AE159*F159</f>
        <v>25825250.279163089</v>
      </c>
      <c r="AI159" s="2">
        <f>+AF159*F159</f>
        <v>64563125.697907709</v>
      </c>
      <c r="AJ159" s="2">
        <f>SUM(AG159:AI159)</f>
        <v>274854449.39966428</v>
      </c>
      <c r="AK159" s="2">
        <f>+AD159*G159</f>
        <v>184466073.42259347</v>
      </c>
      <c r="AL159" s="2">
        <f>+AE159*G159</f>
        <v>25825250.279163089</v>
      </c>
      <c r="AM159" s="2">
        <f>+AF159*G159</f>
        <v>64563125.697907709</v>
      </c>
      <c r="AN159" s="155">
        <f>SUM(AK159:AM159)</f>
        <v>274854449.39966428</v>
      </c>
      <c r="AQ159" s="145" t="s">
        <v>525</v>
      </c>
      <c r="AU159" s="8" t="str">
        <f>+K159</f>
        <v>Bao gồm</v>
      </c>
      <c r="AV159" s="8">
        <f>+L159</f>
        <v>109895.88855555556</v>
      </c>
      <c r="AW159" s="2">
        <f>+M159</f>
        <v>109895.88855555556</v>
      </c>
      <c r="AX159" s="8">
        <f>F159*AW159</f>
        <v>184466073.42259347</v>
      </c>
      <c r="AY159" s="8">
        <f>IF(AQ159="CT",7%,5%)*AX159</f>
        <v>12912625.139581544</v>
      </c>
      <c r="AZ159" s="8">
        <f>AX159*2%</f>
        <v>3689321.4684518697</v>
      </c>
      <c r="BA159" s="8">
        <f>IF(BB159&gt;0,0,AX159*5%)</f>
        <v>0</v>
      </c>
      <c r="BB159" s="8">
        <f>(AX159-BG159)*35%</f>
        <v>64563125.697907709</v>
      </c>
      <c r="BC159" s="8">
        <f>+AX159+AY159+AZ159+BA159+BB159</f>
        <v>265631145.72853458</v>
      </c>
      <c r="BD159" s="8">
        <f>AX159-AT159</f>
        <v>184466073.42259347</v>
      </c>
      <c r="BE159" s="2"/>
      <c r="BF159" s="8"/>
      <c r="BH159" s="2"/>
    </row>
    <row r="160" spans="1:60" ht="34" hidden="1" outlineLevel="1" x14ac:dyDescent="0.2">
      <c r="A160" s="1" t="s">
        <v>82</v>
      </c>
      <c r="B160" s="275">
        <v>42</v>
      </c>
      <c r="C160" s="182" t="s">
        <v>1459</v>
      </c>
      <c r="D160" s="182"/>
      <c r="E160" s="275" t="s">
        <v>52</v>
      </c>
      <c r="F160" s="274">
        <v>3791.7</v>
      </c>
      <c r="G160" s="273">
        <f>+[2]THKL!F159</f>
        <v>3791.7</v>
      </c>
      <c r="H160" s="272"/>
      <c r="I160" s="272"/>
      <c r="J160" s="272"/>
      <c r="K160" s="125" t="s">
        <v>89</v>
      </c>
      <c r="L160" s="277">
        <f>14400*1.3</f>
        <v>18720</v>
      </c>
      <c r="M160" s="84">
        <f>SUM(K160:L160)</f>
        <v>18720</v>
      </c>
      <c r="N160" s="83">
        <f>IF(V160&lt;&gt;"VTC VHm",_xlfn.XLOOKUP(Z160,$AC$4015:$AC$4035,$AD$4015:$AD$4035,0)*M160,_xlfn.XLOOKUP(Z160,$AC$4015:$AC$4035,$AD$4015:$AD$4035,0)*L160)</f>
        <v>936</v>
      </c>
      <c r="O160" s="83">
        <f>IF(V160&lt;&gt;"VTC VHm",_xlfn.XLOOKUP(Z160,$AC$4015:$AC$4035,$AE$4015:$AE$4035,0)*M160,_xlfn.XLOOKUP(Z160,$AC$4015:$AC$4035,$AE$4015:$AE$4035,0)*L160)</f>
        <v>0</v>
      </c>
      <c r="P160" s="105">
        <f>SUM(N160:O160)</f>
        <v>936</v>
      </c>
      <c r="Q160" s="84">
        <f>M160*G160</f>
        <v>70980624</v>
      </c>
      <c r="R160" s="84">
        <f>G160*P160</f>
        <v>3549031.1999999997</v>
      </c>
      <c r="S160" s="105">
        <f>SUM(Q160:R160)</f>
        <v>74529655.200000003</v>
      </c>
      <c r="T160" s="165" t="s">
        <v>100</v>
      </c>
      <c r="U160" s="252"/>
      <c r="V160" s="252"/>
      <c r="W160" s="252"/>
      <c r="X160" s="44" t="s">
        <v>33</v>
      </c>
      <c r="Y160" s="44"/>
      <c r="Z160" s="44" t="s">
        <v>12</v>
      </c>
      <c r="AA160" s="44" t="s">
        <v>80</v>
      </c>
      <c r="AB160" s="2">
        <v>127074.75</v>
      </c>
      <c r="AC160" s="2">
        <v>481829329.57499999</v>
      </c>
      <c r="AD160" s="2">
        <f>+M160</f>
        <v>18720</v>
      </c>
      <c r="AE160" s="2">
        <f>+AD160*14%</f>
        <v>2620.8000000000002</v>
      </c>
      <c r="AF160" s="155">
        <f>+AD160*35%</f>
        <v>6552</v>
      </c>
      <c r="AG160" s="2">
        <f>+AD160*F160</f>
        <v>70980624</v>
      </c>
      <c r="AH160" s="2">
        <f>+AE160*F160</f>
        <v>9937287.3599999994</v>
      </c>
      <c r="AI160" s="2">
        <f>+AF160*F160</f>
        <v>24843218.399999999</v>
      </c>
      <c r="AJ160" s="2">
        <f>SUM(AG160:AI160)</f>
        <v>105761129.75999999</v>
      </c>
      <c r="AK160" s="2">
        <f>+AD160*G160</f>
        <v>70980624</v>
      </c>
      <c r="AL160" s="2">
        <f>+AE160*G160</f>
        <v>9937287.3599999994</v>
      </c>
      <c r="AM160" s="2">
        <f>+AF160*G160</f>
        <v>24843218.399999999</v>
      </c>
      <c r="AN160" s="155">
        <f>SUM(AK160:AM160)</f>
        <v>105761129.75999999</v>
      </c>
      <c r="AQ160" s="145" t="s">
        <v>525</v>
      </c>
      <c r="AU160" s="8" t="str">
        <f>+K160</f>
        <v>Bao gồm</v>
      </c>
      <c r="AV160" s="8">
        <f>+L160</f>
        <v>18720</v>
      </c>
      <c r="AW160" s="2">
        <f>+M160</f>
        <v>18720</v>
      </c>
      <c r="AX160" s="8">
        <f>F160*AW160</f>
        <v>70980624</v>
      </c>
      <c r="AY160" s="8">
        <f>IF(AQ160="CT",7%,5%)*AX160</f>
        <v>4968643.6800000006</v>
      </c>
      <c r="AZ160" s="8">
        <f>AX160*2%</f>
        <v>1419612.48</v>
      </c>
      <c r="BA160" s="8">
        <f>IF(BB160&gt;0,0,AX160*5%)</f>
        <v>0</v>
      </c>
      <c r="BB160" s="8">
        <f>(AX160-BG160)*35%</f>
        <v>24843218.399999999</v>
      </c>
      <c r="BC160" s="8">
        <f>+AX160+AY160+AZ160+BA160+BB160</f>
        <v>102212098.56</v>
      </c>
      <c r="BD160" s="8">
        <f>AX160-AT160</f>
        <v>70980624</v>
      </c>
      <c r="BE160" s="2"/>
      <c r="BF160" s="8"/>
      <c r="BH160" s="2"/>
    </row>
    <row r="161" spans="1:60" ht="34" hidden="1" outlineLevel="1" x14ac:dyDescent="0.2">
      <c r="A161" s="1">
        <v>0</v>
      </c>
      <c r="B161" s="275"/>
      <c r="C161" s="182" t="s">
        <v>1458</v>
      </c>
      <c r="D161" s="182"/>
      <c r="E161" s="275"/>
      <c r="F161" s="274"/>
      <c r="G161" s="273"/>
      <c r="H161" s="272"/>
      <c r="I161" s="272"/>
      <c r="J161" s="272"/>
      <c r="K161" s="125">
        <f>'[3]BDG (XD)'!$Y$1199</f>
        <v>50346</v>
      </c>
      <c r="L161" s="84">
        <f>'[3]BDG (XD)'!$Z$1199</f>
        <v>30000</v>
      </c>
      <c r="M161" s="84">
        <f>SUM(K161:L161)</f>
        <v>80346</v>
      </c>
      <c r="N161" s="83">
        <f>IF(V161&lt;&gt;"VTC VHm",_xlfn.XLOOKUP(Z161,$AC$4015:$AC$4035,$AD$4015:$AD$4035,0)*M161,_xlfn.XLOOKUP(Z161,$AC$4015:$AC$4035,$AD$4015:$AD$4035,0)*L161)</f>
        <v>4017.3</v>
      </c>
      <c r="O161" s="83">
        <f>IF(V161&lt;&gt;"VTC VHm",_xlfn.XLOOKUP(Z161,$AC$4015:$AC$4035,$AE$4015:$AE$4035,0)*M161,_xlfn.XLOOKUP(Z161,$AC$4015:$AC$4035,$AE$4015:$AE$4035,0)*L161)</f>
        <v>0</v>
      </c>
      <c r="P161" s="105">
        <f>SUM(N161:O161)</f>
        <v>4017.3</v>
      </c>
      <c r="Q161" s="84">
        <f>M161*G160</f>
        <v>304647928.19999999</v>
      </c>
      <c r="R161" s="84">
        <f>G160*P161</f>
        <v>15232396.41</v>
      </c>
      <c r="S161" s="105">
        <f>SUM(Q161:R161)</f>
        <v>319880324.61000001</v>
      </c>
      <c r="T161" s="276" t="s">
        <v>50</v>
      </c>
      <c r="U161" s="252"/>
      <c r="V161" s="252"/>
      <c r="W161" s="252"/>
      <c r="X161" s="44" t="s">
        <v>33</v>
      </c>
      <c r="Y161" s="44"/>
      <c r="Z161" s="44" t="s">
        <v>12</v>
      </c>
      <c r="AA161" s="44" t="s">
        <v>80</v>
      </c>
      <c r="AB161" s="2">
        <v>0</v>
      </c>
      <c r="AC161" s="2">
        <v>0</v>
      </c>
      <c r="AD161" s="2">
        <f>+M161</f>
        <v>80346</v>
      </c>
      <c r="AE161" s="2">
        <f>+AD161*14%</f>
        <v>11248.44</v>
      </c>
      <c r="AF161" s="155">
        <f>+AD161*35%</f>
        <v>28121.1</v>
      </c>
      <c r="AG161" s="2">
        <f>+AD161*F161</f>
        <v>0</v>
      </c>
      <c r="AH161" s="2">
        <f>+AE161*F161</f>
        <v>0</v>
      </c>
      <c r="AI161" s="2">
        <f>+AF161*F161</f>
        <v>0</v>
      </c>
      <c r="AJ161" s="2">
        <f>SUM(AG161:AI161)</f>
        <v>0</v>
      </c>
      <c r="AK161" s="2">
        <f>+AD161*G161</f>
        <v>0</v>
      </c>
      <c r="AL161" s="2">
        <f>+AE161*G161</f>
        <v>0</v>
      </c>
      <c r="AM161" s="2">
        <f>+AF161*G161</f>
        <v>0</v>
      </c>
      <c r="AN161" s="155">
        <f>SUM(AK161:AM161)</f>
        <v>0</v>
      </c>
      <c r="AQ161" s="145" t="s">
        <v>525</v>
      </c>
      <c r="AU161" s="8">
        <f>+K161</f>
        <v>50346</v>
      </c>
      <c r="AV161" s="8">
        <f>+L161</f>
        <v>30000</v>
      </c>
      <c r="AW161" s="2">
        <f>+M161</f>
        <v>80346</v>
      </c>
      <c r="AX161" s="8">
        <f>F161*AW161</f>
        <v>0</v>
      </c>
      <c r="AY161" s="8">
        <f>IF(AQ161="CT",7%,5%)*AX161</f>
        <v>0</v>
      </c>
      <c r="AZ161" s="8">
        <f>AX161*2%</f>
        <v>0</v>
      </c>
      <c r="BA161" s="8">
        <f>IF(BB161&gt;0,0,AX161*5%)</f>
        <v>0</v>
      </c>
      <c r="BB161" s="8">
        <f>(AX161-BG161)*35%</f>
        <v>0</v>
      </c>
      <c r="BC161" s="8">
        <f>+AX161+AY161+AZ161+BA161+BB161</f>
        <v>0</v>
      </c>
      <c r="BD161" s="8">
        <f>AX161-AT161</f>
        <v>0</v>
      </c>
      <c r="BE161" s="2"/>
      <c r="BF161" s="8"/>
      <c r="BH161" s="2"/>
    </row>
    <row r="162" spans="1:60" ht="17" hidden="1" outlineLevel="1" x14ac:dyDescent="0.2">
      <c r="A162" s="1">
        <v>0</v>
      </c>
      <c r="B162" s="275"/>
      <c r="C162" s="182" t="s">
        <v>1457</v>
      </c>
      <c r="D162" s="182"/>
      <c r="E162" s="275"/>
      <c r="F162" s="274"/>
      <c r="G162" s="273"/>
      <c r="H162" s="272"/>
      <c r="I162" s="272"/>
      <c r="J162" s="272"/>
      <c r="K162" s="125"/>
      <c r="L162" s="169">
        <f>14400*1.3</f>
        <v>18720</v>
      </c>
      <c r="M162" s="84">
        <f>SUM(K162:L162)</f>
        <v>18720</v>
      </c>
      <c r="N162" s="83">
        <f>IF(V162&lt;&gt;"VTC VHm",_xlfn.XLOOKUP(Z162,$AC$4015:$AC$4035,$AD$4015:$AD$4035,0)*M162,_xlfn.XLOOKUP(Z162,$AC$4015:$AC$4035,$AD$4015:$AD$4035,0)*L162)</f>
        <v>936</v>
      </c>
      <c r="O162" s="83">
        <f>IF(V162&lt;&gt;"VTC VHm",_xlfn.XLOOKUP(Z162,$AC$4015:$AC$4035,$AE$4015:$AE$4035,0)*M162,_xlfn.XLOOKUP(Z162,$AC$4015:$AC$4035,$AE$4015:$AE$4035,0)*L162)</f>
        <v>0</v>
      </c>
      <c r="P162" s="105">
        <f>SUM(N162:O162)</f>
        <v>936</v>
      </c>
      <c r="Q162" s="84">
        <f>M162*G160</f>
        <v>70980624</v>
      </c>
      <c r="R162" s="84">
        <f>G160*P162</f>
        <v>3549031.1999999997</v>
      </c>
      <c r="S162" s="105">
        <f>SUM(Q162:R162)</f>
        <v>74529655.200000003</v>
      </c>
      <c r="T162" s="156" t="s">
        <v>103</v>
      </c>
      <c r="U162" s="252"/>
      <c r="V162" s="252"/>
      <c r="W162" s="252"/>
      <c r="X162" s="44" t="s">
        <v>33</v>
      </c>
      <c r="Y162" s="44"/>
      <c r="Z162" s="44" t="s">
        <v>12</v>
      </c>
      <c r="AA162" s="44" t="s">
        <v>80</v>
      </c>
      <c r="AB162" s="2">
        <v>0</v>
      </c>
      <c r="AC162" s="2">
        <v>0</v>
      </c>
      <c r="AD162" s="2">
        <f>+M162</f>
        <v>18720</v>
      </c>
      <c r="AE162" s="2">
        <f>+AD162*14%</f>
        <v>2620.8000000000002</v>
      </c>
      <c r="AF162" s="155">
        <f>+AD162*35%</f>
        <v>6552</v>
      </c>
      <c r="AG162" s="2">
        <f>+AD162*F162</f>
        <v>0</v>
      </c>
      <c r="AH162" s="2">
        <f>+AE162*F162</f>
        <v>0</v>
      </c>
      <c r="AI162" s="2">
        <f>+AF162*F162</f>
        <v>0</v>
      </c>
      <c r="AJ162" s="2">
        <f>SUM(AG162:AI162)</f>
        <v>0</v>
      </c>
      <c r="AK162" s="2">
        <f>+AD162*G162</f>
        <v>0</v>
      </c>
      <c r="AL162" s="2">
        <f>+AE162*G162</f>
        <v>0</v>
      </c>
      <c r="AM162" s="2">
        <f>+AF162*G162</f>
        <v>0</v>
      </c>
      <c r="AN162" s="155">
        <f>SUM(AK162:AM162)</f>
        <v>0</v>
      </c>
      <c r="AQ162" s="145" t="s">
        <v>525</v>
      </c>
      <c r="AU162" s="8">
        <f>+K162</f>
        <v>0</v>
      </c>
      <c r="AV162" s="8">
        <f>+L162</f>
        <v>18720</v>
      </c>
      <c r="AW162" s="2">
        <f>+M162</f>
        <v>18720</v>
      </c>
      <c r="AX162" s="8">
        <f>F162*AW162</f>
        <v>0</v>
      </c>
      <c r="AY162" s="8">
        <f>IF(AQ162="CT",7%,5%)*AX162</f>
        <v>0</v>
      </c>
      <c r="AZ162" s="8">
        <f>AX162*2%</f>
        <v>0</v>
      </c>
      <c r="BA162" s="8">
        <f>IF(BB162&gt;0,0,AX162*5%)</f>
        <v>0</v>
      </c>
      <c r="BB162" s="8">
        <f>(AX162-BG162)*35%</f>
        <v>0</v>
      </c>
      <c r="BC162" s="8">
        <f>+AX162+AY162+AZ162+BA162+BB162</f>
        <v>0</v>
      </c>
      <c r="BD162" s="8">
        <f>AX162-AT162</f>
        <v>0</v>
      </c>
      <c r="BE162" s="2"/>
      <c r="BF162" s="8"/>
      <c r="BH162" s="2"/>
    </row>
    <row r="163" spans="1:60" ht="34" hidden="1" outlineLevel="1" x14ac:dyDescent="0.2">
      <c r="A163" s="1" t="s">
        <v>980</v>
      </c>
      <c r="B163" s="82">
        <v>43</v>
      </c>
      <c r="C163" s="144" t="s">
        <v>986</v>
      </c>
      <c r="D163" s="144"/>
      <c r="E163" s="82" t="s">
        <v>52</v>
      </c>
      <c r="F163" s="143">
        <v>544.54</v>
      </c>
      <c r="G163" s="142">
        <f>+[2]THKL!F162</f>
        <v>544.54</v>
      </c>
      <c r="H163" s="132"/>
      <c r="I163" s="132"/>
      <c r="J163" s="132"/>
      <c r="K163" s="262">
        <v>198000</v>
      </c>
      <c r="L163" s="157">
        <f>$L$152</f>
        <v>207031.93799999985</v>
      </c>
      <c r="M163" s="157">
        <f>SUM(K163:L163)</f>
        <v>405031.93799999985</v>
      </c>
      <c r="N163" s="83">
        <f>IF(V163&lt;&gt;"VTC VHm",_xlfn.XLOOKUP(Z163,$AC$4015:$AC$4035,$AD$4015:$AD$4035,0)*M163,_xlfn.XLOOKUP(Z163,$AC$4015:$AC$4035,$AD$4015:$AD$4035,0)*L163)</f>
        <v>72461.178299999941</v>
      </c>
      <c r="O163" s="83">
        <f>IF(V163&lt;&gt;"VTC VHm",_xlfn.XLOOKUP(Z163,$AC$4015:$AC$4035,$AE$4015:$AE$4035,0)*M163,_xlfn.XLOOKUP(Z163,$AC$4015:$AC$4035,$AE$4015:$AE$4035,0)*L163)</f>
        <v>0</v>
      </c>
      <c r="P163" s="83">
        <f>SUM(N163:O163)</f>
        <v>72461.178299999941</v>
      </c>
      <c r="Q163" s="157">
        <f>M163*G163</f>
        <v>220556091.51851991</v>
      </c>
      <c r="R163" s="157">
        <f>G163*P163</f>
        <v>39458010.031481966</v>
      </c>
      <c r="S163" s="83">
        <f>SUM(Q163:R163)</f>
        <v>260014101.55000186</v>
      </c>
      <c r="T163" s="156" t="s">
        <v>716</v>
      </c>
      <c r="U163" s="132"/>
      <c r="V163" s="82" t="s">
        <v>34</v>
      </c>
      <c r="W163" s="132"/>
      <c r="X163" s="44" t="s">
        <v>33</v>
      </c>
      <c r="Y163" s="44"/>
      <c r="Z163" s="44" t="s">
        <v>16</v>
      </c>
      <c r="AA163" s="44" t="s">
        <v>80</v>
      </c>
      <c r="AB163" s="2">
        <v>461933.17109981127</v>
      </c>
      <c r="AC163" s="2">
        <v>251541088.99069121</v>
      </c>
      <c r="AD163" s="2">
        <f>+M163</f>
        <v>405031.93799999985</v>
      </c>
      <c r="AE163" s="2">
        <f>+AD163*14%</f>
        <v>56704.471319999982</v>
      </c>
      <c r="AF163" s="155">
        <f>+AD163*35%</f>
        <v>141761.17829999994</v>
      </c>
      <c r="AG163" s="2">
        <f>+AD163*F163</f>
        <v>220556091.51851991</v>
      </c>
      <c r="AH163" s="2">
        <f>+AE163*F163</f>
        <v>30877852.81259279</v>
      </c>
      <c r="AI163" s="2">
        <f>+AF163*F163</f>
        <v>77194632.031481966</v>
      </c>
      <c r="AJ163" s="2">
        <f>SUM(AG163:AI163)</f>
        <v>328628576.36259466</v>
      </c>
      <c r="AK163" s="2">
        <f>+AD163*G163</f>
        <v>220556091.51851991</v>
      </c>
      <c r="AL163" s="2">
        <f>+AE163*G163</f>
        <v>30877852.81259279</v>
      </c>
      <c r="AM163" s="2">
        <f>+AF163*G163</f>
        <v>77194632.031481966</v>
      </c>
      <c r="AN163" s="155">
        <f>SUM(AK163:AM163)</f>
        <v>328628576.36259466</v>
      </c>
      <c r="AQ163" s="145" t="s">
        <v>525</v>
      </c>
      <c r="AU163" s="8">
        <f>+K163</f>
        <v>198000</v>
      </c>
      <c r="AV163" s="8">
        <f>+L163</f>
        <v>207031.93799999985</v>
      </c>
      <c r="AW163" s="2">
        <f>+M163</f>
        <v>405031.93799999985</v>
      </c>
      <c r="AX163" s="8">
        <f>F163*AW163</f>
        <v>220556091.51851991</v>
      </c>
      <c r="AY163" s="8">
        <f>IF(AQ163="CT",7%,5%)*AX163</f>
        <v>15438926.406296395</v>
      </c>
      <c r="AZ163" s="8">
        <f>AX163*2%</f>
        <v>4411121.8303703982</v>
      </c>
      <c r="BA163" s="8">
        <f>IF(BB163&gt;0,0,AX163*5%)</f>
        <v>0</v>
      </c>
      <c r="BB163" s="8">
        <f>(AX163-BG163)*35%</f>
        <v>77194632.031481966</v>
      </c>
      <c r="BC163" s="8">
        <f>+AX163+AY163+AZ163+BA163+BB163</f>
        <v>317600771.78666866</v>
      </c>
      <c r="BD163" s="8">
        <f>AX163-AT163</f>
        <v>220556091.51851991</v>
      </c>
      <c r="BE163" s="2"/>
      <c r="BF163" s="8"/>
      <c r="BH163" s="2"/>
    </row>
    <row r="164" spans="1:60" s="177" customFormat="1" ht="34" hidden="1" outlineLevel="1" x14ac:dyDescent="0.2">
      <c r="A164" s="177" t="s">
        <v>985</v>
      </c>
      <c r="B164" s="181">
        <v>44</v>
      </c>
      <c r="C164" s="182" t="s">
        <v>886</v>
      </c>
      <c r="D164" s="182"/>
      <c r="E164" s="181" t="s">
        <v>52</v>
      </c>
      <c r="F164" s="180">
        <v>3814.94</v>
      </c>
      <c r="G164" s="179">
        <f>+[2]THKL!F163</f>
        <v>3814.94</v>
      </c>
      <c r="H164" s="215"/>
      <c r="I164" s="215"/>
      <c r="J164" s="215"/>
      <c r="K164" s="271">
        <v>390000</v>
      </c>
      <c r="L164" s="84">
        <f>'[3]BDG (XD)'!$AA$1087</f>
        <v>125541.6</v>
      </c>
      <c r="M164" s="84">
        <f>SUM(K164:L164)</f>
        <v>515541.6</v>
      </c>
      <c r="N164" s="83">
        <f>IF(V164&lt;&gt;"VTC VHm",_xlfn.XLOOKUP(Z164,$AC$4015:$AC$4035,$AD$4015:$AD$4035,0)*M164,_xlfn.XLOOKUP(Z164,$AC$4015:$AC$4035,$AD$4015:$AD$4035,0)*L164)</f>
        <v>43939.56</v>
      </c>
      <c r="O164" s="83">
        <f>IF(V164&lt;&gt;"VTC VHm",_xlfn.XLOOKUP(Z164,$AC$4015:$AC$4035,$AE$4015:$AE$4035,0)*M164,_xlfn.XLOOKUP(Z164,$AC$4015:$AC$4035,$AE$4015:$AE$4035,0)*L164)</f>
        <v>0</v>
      </c>
      <c r="P164" s="105">
        <f>SUM(N164:O164)</f>
        <v>43939.56</v>
      </c>
      <c r="Q164" s="84">
        <f>M164*G164</f>
        <v>1966760271.5039999</v>
      </c>
      <c r="R164" s="84">
        <f>G164*P164</f>
        <v>167626785.0264</v>
      </c>
      <c r="S164" s="105">
        <f>SUM(Q164:R164)</f>
        <v>2134387056.5304</v>
      </c>
      <c r="T164" s="156" t="s">
        <v>716</v>
      </c>
      <c r="U164" s="215"/>
      <c r="V164" s="82" t="s">
        <v>34</v>
      </c>
      <c r="W164" s="215"/>
      <c r="X164" s="81" t="s">
        <v>33</v>
      </c>
      <c r="Y164" s="81"/>
      <c r="Z164" s="81" t="s">
        <v>16</v>
      </c>
      <c r="AA164" s="81" t="s">
        <v>80</v>
      </c>
      <c r="AB164" s="2">
        <v>562870.23663589614</v>
      </c>
      <c r="AC164" s="2">
        <v>2147316180.5517457</v>
      </c>
      <c r="AD164" s="102">
        <f>+M164</f>
        <v>515541.6</v>
      </c>
      <c r="AE164" s="102">
        <f>+AD164*14%</f>
        <v>72175.824000000008</v>
      </c>
      <c r="AF164" s="102">
        <f>+AD164*35%</f>
        <v>180439.55999999997</v>
      </c>
      <c r="AG164" s="102">
        <f>+AD164*F164</f>
        <v>1966760271.5039999</v>
      </c>
      <c r="AH164" s="102">
        <f>+AE164*F164</f>
        <v>275346438.01056004</v>
      </c>
      <c r="AI164" s="102">
        <f>+AF164*F164</f>
        <v>688366095.02639985</v>
      </c>
      <c r="AJ164" s="102">
        <f>SUM(AG164:AI164)</f>
        <v>2930472804.5409594</v>
      </c>
      <c r="AK164" s="102">
        <f>+AD164*G164</f>
        <v>1966760271.5039999</v>
      </c>
      <c r="AL164" s="102">
        <f>+AE164*G164</f>
        <v>275346438.01056004</v>
      </c>
      <c r="AM164" s="102">
        <f>+AF164*G164</f>
        <v>688366095.02639985</v>
      </c>
      <c r="AN164" s="102">
        <f>SUM(AK164:AM164)</f>
        <v>2930472804.5409594</v>
      </c>
      <c r="AQ164" s="145" t="s">
        <v>525</v>
      </c>
      <c r="AU164" s="8">
        <f>+K164</f>
        <v>390000</v>
      </c>
      <c r="AV164" s="8">
        <f>+L164</f>
        <v>125541.6</v>
      </c>
      <c r="AW164" s="102">
        <f>+M164</f>
        <v>515541.6</v>
      </c>
      <c r="AX164" s="8">
        <f>F164*AW164</f>
        <v>1966760271.5039999</v>
      </c>
      <c r="AY164" s="8">
        <f>IF(AQ164="CT",7%,5%)*AX164</f>
        <v>137673219.00528002</v>
      </c>
      <c r="AZ164" s="8">
        <f>AX164*2%</f>
        <v>39335205.430079997</v>
      </c>
      <c r="BA164" s="8">
        <f>IF(BB164&gt;0,0,AX164*5%)</f>
        <v>0</v>
      </c>
      <c r="BB164" s="8">
        <f>(AX164-BG164)*35%</f>
        <v>688366095.02639997</v>
      </c>
      <c r="BC164" s="8">
        <f>+AX164+AY164+AZ164+BA164+BB164</f>
        <v>2832134790.9657598</v>
      </c>
      <c r="BD164" s="8">
        <f>AX164-AT164</f>
        <v>1966760271.5039999</v>
      </c>
      <c r="BE164" s="2"/>
      <c r="BF164" s="8"/>
      <c r="BH164" s="2"/>
    </row>
    <row r="165" spans="1:60" ht="34" hidden="1" outlineLevel="1" x14ac:dyDescent="0.2">
      <c r="A165" s="1" t="s">
        <v>979</v>
      </c>
      <c r="B165" s="82">
        <v>45</v>
      </c>
      <c r="C165" s="144" t="s">
        <v>715</v>
      </c>
      <c r="D165" s="144"/>
      <c r="E165" s="82" t="s">
        <v>52</v>
      </c>
      <c r="F165" s="143">
        <v>275.46140000000003</v>
      </c>
      <c r="G165" s="142">
        <f>+[2]THKL!F164</f>
        <v>275.46140000000003</v>
      </c>
      <c r="H165" s="132"/>
      <c r="I165" s="132"/>
      <c r="J165" s="132"/>
      <c r="K165" s="156" t="s">
        <v>89</v>
      </c>
      <c r="L165" s="157">
        <v>2260000</v>
      </c>
      <c r="M165" s="157">
        <f>SUM(K165:L165)</f>
        <v>2260000</v>
      </c>
      <c r="N165" s="83">
        <f>IF(V165&lt;&gt;"VTC VHm",_xlfn.XLOOKUP(Z165,$AC$4015:$AC$4035,$AD$4015:$AD$4035,0)*M165,_xlfn.XLOOKUP(Z165,$AC$4015:$AC$4035,$AD$4015:$AD$4035,0)*L165)</f>
        <v>113000</v>
      </c>
      <c r="O165" s="83">
        <f>IF(V165&lt;&gt;"VTC VHm",_xlfn.XLOOKUP(Z165,$AC$4015:$AC$4035,$AE$4015:$AE$4035,0)*M165,_xlfn.XLOOKUP(Z165,$AC$4015:$AC$4035,$AE$4015:$AE$4035,0)*L165)</f>
        <v>0</v>
      </c>
      <c r="P165" s="83">
        <f>SUM(N165:O165)</f>
        <v>113000</v>
      </c>
      <c r="Q165" s="157">
        <f>M165*G165</f>
        <v>622542764</v>
      </c>
      <c r="R165" s="157">
        <f>G165*P165</f>
        <v>31127138.200000003</v>
      </c>
      <c r="S165" s="83">
        <f>SUM(Q165:R165)</f>
        <v>653669902.20000005</v>
      </c>
      <c r="T165" s="156" t="s">
        <v>100</v>
      </c>
      <c r="U165" s="132"/>
      <c r="V165" s="132"/>
      <c r="W165" s="132"/>
      <c r="X165" s="44" t="s">
        <v>33</v>
      </c>
      <c r="Y165" s="44"/>
      <c r="Z165" s="44" t="s">
        <v>11</v>
      </c>
      <c r="AA165" s="44" t="s">
        <v>80</v>
      </c>
      <c r="AB165" s="2">
        <v>2337714.1818811591</v>
      </c>
      <c r="AC165" s="2">
        <v>643950021.34083879</v>
      </c>
      <c r="AD165" s="2">
        <f>+M165</f>
        <v>2260000</v>
      </c>
      <c r="AE165" s="2">
        <f>+AD165*14%</f>
        <v>316400.00000000006</v>
      </c>
      <c r="AF165" s="155">
        <f>+AD165*35%</f>
        <v>791000</v>
      </c>
      <c r="AG165" s="2">
        <f>+AD165*F165</f>
        <v>622542764</v>
      </c>
      <c r="AH165" s="2">
        <f>+AE165*F165</f>
        <v>87155986.960000023</v>
      </c>
      <c r="AI165" s="2">
        <f>+AF165*F165</f>
        <v>217889967.40000001</v>
      </c>
      <c r="AJ165" s="2">
        <f>SUM(AG165:AI165)</f>
        <v>927588718.36000001</v>
      </c>
      <c r="AK165" s="2">
        <f>+AD165*G165</f>
        <v>622542764</v>
      </c>
      <c r="AL165" s="2">
        <f>+AE165*G165</f>
        <v>87155986.960000023</v>
      </c>
      <c r="AM165" s="2">
        <f>+AF165*G165</f>
        <v>217889967.40000001</v>
      </c>
      <c r="AN165" s="155">
        <f>SUM(AK165:AM165)</f>
        <v>927588718.36000001</v>
      </c>
      <c r="AQ165" s="145" t="s">
        <v>525</v>
      </c>
      <c r="AU165" s="8" t="str">
        <f>+K165</f>
        <v>Bao gồm</v>
      </c>
      <c r="AV165" s="8">
        <f>+L165</f>
        <v>2260000</v>
      </c>
      <c r="AW165" s="2">
        <f>+M165</f>
        <v>2260000</v>
      </c>
      <c r="AX165" s="8">
        <f>F165*AW165</f>
        <v>622542764</v>
      </c>
      <c r="AY165" s="8">
        <f>IF(AQ165="CT",7%,5%)*AX165</f>
        <v>43577993.480000004</v>
      </c>
      <c r="AZ165" s="8">
        <f>AX165*2%</f>
        <v>12450855.279999999</v>
      </c>
      <c r="BA165" s="8">
        <f>IF(BB165&gt;0,0,AX165*5%)</f>
        <v>0</v>
      </c>
      <c r="BB165" s="8">
        <f>(AX165-BG165)*35%</f>
        <v>217889967.39999998</v>
      </c>
      <c r="BC165" s="8">
        <f>+AX165+AY165+AZ165+BA165+BB165</f>
        <v>896461580.15999997</v>
      </c>
      <c r="BD165" s="8">
        <f>AX165-AT165</f>
        <v>622542764</v>
      </c>
      <c r="BE165" s="2"/>
      <c r="BF165" s="8"/>
      <c r="BH165" s="2"/>
    </row>
    <row r="166" spans="1:60" ht="34" hidden="1" outlineLevel="1" x14ac:dyDescent="0.2">
      <c r="A166" s="1" t="s">
        <v>984</v>
      </c>
      <c r="B166" s="82">
        <v>46</v>
      </c>
      <c r="C166" s="144" t="s">
        <v>885</v>
      </c>
      <c r="D166" s="144"/>
      <c r="E166" s="82" t="s">
        <v>52</v>
      </c>
      <c r="F166" s="143">
        <v>385.71199999999999</v>
      </c>
      <c r="G166" s="142">
        <f>+[2]THKL!F165</f>
        <v>385.71199999999999</v>
      </c>
      <c r="H166" s="132"/>
      <c r="I166" s="132"/>
      <c r="J166" s="132"/>
      <c r="K166" s="156">
        <f>$K$152</f>
        <v>198000</v>
      </c>
      <c r="L166" s="157">
        <f>'[3]BDG (XD)'!$AA$1081</f>
        <v>263876.0280000004</v>
      </c>
      <c r="M166" s="157">
        <f>SUM(K166:L166)</f>
        <v>461876.0280000004</v>
      </c>
      <c r="N166" s="83">
        <f>IF(V166&lt;&gt;"VTC VHm",_xlfn.XLOOKUP(Z166,$AC$4015:$AC$4035,$AD$4015:$AD$4035,0)*M166,_xlfn.XLOOKUP(Z166,$AC$4015:$AC$4035,$AD$4015:$AD$4035,0)*L166)</f>
        <v>92356.609800000137</v>
      </c>
      <c r="O166" s="83">
        <f>IF(V166&lt;&gt;"VTC VHm",_xlfn.XLOOKUP(Z166,$AC$4015:$AC$4035,$AE$4015:$AE$4035,0)*M166,_xlfn.XLOOKUP(Z166,$AC$4015:$AC$4035,$AE$4015:$AE$4035,0)*L166)</f>
        <v>0</v>
      </c>
      <c r="P166" s="83">
        <f>SUM(N166:O166)</f>
        <v>92356.609800000137</v>
      </c>
      <c r="Q166" s="157">
        <f>M166*G166</f>
        <v>178151126.51193616</v>
      </c>
      <c r="R166" s="157">
        <f>G166*P166</f>
        <v>35623052.679177649</v>
      </c>
      <c r="S166" s="83">
        <f>SUM(Q166:R166)</f>
        <v>213774179.1911138</v>
      </c>
      <c r="T166" s="156" t="s">
        <v>716</v>
      </c>
      <c r="U166" s="132"/>
      <c r="V166" s="82" t="s">
        <v>34</v>
      </c>
      <c r="W166" s="132"/>
      <c r="X166" s="44" t="s">
        <v>33</v>
      </c>
      <c r="Y166" s="44"/>
      <c r="Z166" s="44" t="s">
        <v>16</v>
      </c>
      <c r="AA166" s="44" t="s">
        <v>80</v>
      </c>
      <c r="AB166" s="2">
        <v>576753.16889039031</v>
      </c>
      <c r="AC166" s="2">
        <v>222460618.27905023</v>
      </c>
      <c r="AD166" s="2">
        <f>+M166</f>
        <v>461876.0280000004</v>
      </c>
      <c r="AE166" s="2">
        <f>+AD166*14%</f>
        <v>64662.64392000006</v>
      </c>
      <c r="AF166" s="155">
        <f>+AD166*35%</f>
        <v>161656.60980000012</v>
      </c>
      <c r="AG166" s="2">
        <f>+AD166*F166</f>
        <v>178151126.51193616</v>
      </c>
      <c r="AH166" s="2">
        <f>+AE166*F166</f>
        <v>24941157.711671062</v>
      </c>
      <c r="AI166" s="2">
        <f>+AF166*F166</f>
        <v>62352894.279177643</v>
      </c>
      <c r="AJ166" s="2">
        <f>SUM(AG166:AI166)</f>
        <v>265445178.50278485</v>
      </c>
      <c r="AK166" s="2">
        <f>+AD166*G166</f>
        <v>178151126.51193616</v>
      </c>
      <c r="AL166" s="2">
        <f>+AE166*G166</f>
        <v>24941157.711671062</v>
      </c>
      <c r="AM166" s="2">
        <f>+AF166*G166</f>
        <v>62352894.279177643</v>
      </c>
      <c r="AN166" s="155">
        <f>SUM(AK166:AM166)</f>
        <v>265445178.50278485</v>
      </c>
      <c r="AQ166" s="145" t="s">
        <v>525</v>
      </c>
      <c r="AU166" s="8">
        <f>+K166</f>
        <v>198000</v>
      </c>
      <c r="AV166" s="8">
        <f>+L166</f>
        <v>263876.0280000004</v>
      </c>
      <c r="AW166" s="2">
        <f>+M166</f>
        <v>461876.0280000004</v>
      </c>
      <c r="AX166" s="8">
        <f>F166*AW166</f>
        <v>178151126.51193616</v>
      </c>
      <c r="AY166" s="8">
        <f>IF(AQ166="CT",7%,5%)*AX166</f>
        <v>12470578.855835533</v>
      </c>
      <c r="AZ166" s="8">
        <f>AX166*2%</f>
        <v>3563022.5302387234</v>
      </c>
      <c r="BA166" s="8">
        <f>IF(BB166&gt;0,0,AX166*5%)</f>
        <v>0</v>
      </c>
      <c r="BB166" s="8">
        <f>(AX166-BG166)*35%</f>
        <v>62352894.279177651</v>
      </c>
      <c r="BC166" s="8">
        <f>+AX166+AY166+AZ166+BA166+BB166</f>
        <v>256537622.17718804</v>
      </c>
      <c r="BD166" s="8">
        <f>AX166-AT166</f>
        <v>178151126.51193616</v>
      </c>
      <c r="BE166" s="2"/>
      <c r="BF166" s="8"/>
      <c r="BH166" s="2"/>
    </row>
    <row r="167" spans="1:60" ht="34" hidden="1" outlineLevel="1" x14ac:dyDescent="0.2">
      <c r="A167" s="1" t="s">
        <v>1247</v>
      </c>
      <c r="B167" s="82">
        <v>47</v>
      </c>
      <c r="C167" s="144" t="s">
        <v>1246</v>
      </c>
      <c r="D167" s="144"/>
      <c r="E167" s="82" t="s">
        <v>52</v>
      </c>
      <c r="F167" s="143">
        <v>380.37670000000003</v>
      </c>
      <c r="G167" s="142">
        <f>+[2]THKL!F166</f>
        <v>380.37670000000003</v>
      </c>
      <c r="H167" s="132"/>
      <c r="I167" s="132"/>
      <c r="J167" s="132"/>
      <c r="K167" s="156">
        <f>K153</f>
        <v>235000</v>
      </c>
      <c r="L167" s="157">
        <f>'[3]BDG (XD)'!$AA$1081</f>
        <v>263876.0280000004</v>
      </c>
      <c r="M167" s="157">
        <f>SUM(K167:L167)</f>
        <v>498876.0280000004</v>
      </c>
      <c r="N167" s="83">
        <f>IF(V167&lt;&gt;"VTC VHm",_xlfn.XLOOKUP(Z167,$AC$4015:$AC$4035,$AD$4015:$AD$4035,0)*M167,_xlfn.XLOOKUP(Z167,$AC$4015:$AC$4035,$AD$4015:$AD$4035,0)*L167)</f>
        <v>92356.609800000137</v>
      </c>
      <c r="O167" s="83">
        <f>IF(V167&lt;&gt;"VTC VHm",_xlfn.XLOOKUP(Z167,$AC$4015:$AC$4035,$AE$4015:$AE$4035,0)*M167,_xlfn.XLOOKUP(Z167,$AC$4015:$AC$4035,$AE$4015:$AE$4035,0)*L167)</f>
        <v>0</v>
      </c>
      <c r="P167" s="83">
        <f>SUM(N167:O167)</f>
        <v>92356.609800000137</v>
      </c>
      <c r="Q167" s="157">
        <f>M167*G167</f>
        <v>189760817.23974776</v>
      </c>
      <c r="R167" s="157">
        <f>G167*P167</f>
        <v>35130302.458911717</v>
      </c>
      <c r="S167" s="83">
        <f>SUM(Q167:R167)</f>
        <v>224891119.69865948</v>
      </c>
      <c r="T167" s="156" t="s">
        <v>716</v>
      </c>
      <c r="U167" s="132"/>
      <c r="V167" s="82" t="s">
        <v>34</v>
      </c>
      <c r="W167" s="132"/>
      <c r="X167" s="44" t="s">
        <v>33</v>
      </c>
      <c r="Y167" s="44"/>
      <c r="Z167" s="44" t="s">
        <v>16</v>
      </c>
      <c r="AA167" s="44" t="s">
        <v>80</v>
      </c>
      <c r="AB167" s="2">
        <v>726761.8882841625</v>
      </c>
      <c r="AC167" s="2">
        <v>276443288.75129843</v>
      </c>
      <c r="AD167" s="2">
        <f>+M167</f>
        <v>498876.0280000004</v>
      </c>
      <c r="AE167" s="2">
        <f>+AD167*14%</f>
        <v>69842.64392000006</v>
      </c>
      <c r="AF167" s="155">
        <f>+AD167*35%</f>
        <v>174606.60980000012</v>
      </c>
      <c r="AG167" s="2">
        <f>+AD167*F167</f>
        <v>189760817.23974776</v>
      </c>
      <c r="AH167" s="2">
        <f>+AE167*F167</f>
        <v>26566514.413564689</v>
      </c>
      <c r="AI167" s="2">
        <f>+AF167*F167</f>
        <v>66416286.033911712</v>
      </c>
      <c r="AJ167" s="2">
        <f>SUM(AG167:AI167)</f>
        <v>282743617.68722415</v>
      </c>
      <c r="AK167" s="2">
        <f>+AD167*G167</f>
        <v>189760817.23974776</v>
      </c>
      <c r="AL167" s="2">
        <f>+AE167*G167</f>
        <v>26566514.413564689</v>
      </c>
      <c r="AM167" s="2">
        <f>+AF167*G167</f>
        <v>66416286.033911712</v>
      </c>
      <c r="AN167" s="155">
        <f>SUM(AK167:AM167)</f>
        <v>282743617.68722415</v>
      </c>
      <c r="AQ167" s="145" t="s">
        <v>525</v>
      </c>
      <c r="AU167" s="8">
        <f>+K167</f>
        <v>235000</v>
      </c>
      <c r="AV167" s="8">
        <f>+L167</f>
        <v>263876.0280000004</v>
      </c>
      <c r="AW167" s="2">
        <f>+M167</f>
        <v>498876.0280000004</v>
      </c>
      <c r="AX167" s="8">
        <f>F167*AW167</f>
        <v>189760817.23974776</v>
      </c>
      <c r="AY167" s="8">
        <f>IF(AQ167="CT",7%,5%)*AX167</f>
        <v>13283257.206782345</v>
      </c>
      <c r="AZ167" s="8">
        <f>AX167*2%</f>
        <v>3795216.3447949551</v>
      </c>
      <c r="BA167" s="8">
        <f>IF(BB167&gt;0,0,AX167*5%)</f>
        <v>0</v>
      </c>
      <c r="BB167" s="8">
        <f>(AX167-BG167)*35%</f>
        <v>66416286.033911712</v>
      </c>
      <c r="BC167" s="8">
        <f>+AX167+AY167+AZ167+BA167+BB167</f>
        <v>273255576.8252368</v>
      </c>
      <c r="BD167" s="8">
        <f>AX167-AT167</f>
        <v>189760817.23974776</v>
      </c>
      <c r="BE167" s="2"/>
      <c r="BF167" s="8"/>
      <c r="BH167" s="2"/>
    </row>
    <row r="168" spans="1:60" ht="17" hidden="1" outlineLevel="1" x14ac:dyDescent="0.2">
      <c r="A168" s="1" t="s">
        <v>108</v>
      </c>
      <c r="B168" s="82">
        <v>48</v>
      </c>
      <c r="C168" s="144" t="s">
        <v>983</v>
      </c>
      <c r="D168" s="144"/>
      <c r="E168" s="82" t="s">
        <v>129</v>
      </c>
      <c r="F168" s="143">
        <v>547.12</v>
      </c>
      <c r="G168" s="142">
        <f>+[2]THKL!F167</f>
        <v>547.12</v>
      </c>
      <c r="H168" s="132"/>
      <c r="I168" s="132"/>
      <c r="J168" s="132"/>
      <c r="K168" s="156" t="s">
        <v>89</v>
      </c>
      <c r="L168" s="270">
        <v>125000</v>
      </c>
      <c r="M168" s="157">
        <f>SUM(K168:L168)</f>
        <v>125000</v>
      </c>
      <c r="N168" s="83">
        <f>IF(V168&lt;&gt;"VTC VHm",_xlfn.XLOOKUP(Z168,$AC$4015:$AC$4035,$AD$4015:$AD$4035,0)*M168,_xlfn.XLOOKUP(Z168,$AC$4015:$AC$4035,$AD$4015:$AD$4035,0)*L168)</f>
        <v>0</v>
      </c>
      <c r="O168" s="83">
        <f>IF(V168&lt;&gt;"VTC VHm",_xlfn.XLOOKUP(Z168,$AC$4015:$AC$4035,$AE$4015:$AE$4035,0)*M168,_xlfn.XLOOKUP(Z168,$AC$4015:$AC$4035,$AE$4015:$AE$4035,0)*L168)</f>
        <v>0</v>
      </c>
      <c r="P168" s="83">
        <f>SUM(N168:O168)</f>
        <v>0</v>
      </c>
      <c r="Q168" s="157">
        <f>M168*G168</f>
        <v>68390000</v>
      </c>
      <c r="R168" s="157">
        <f>G168*P168</f>
        <v>0</v>
      </c>
      <c r="S168" s="83">
        <f>SUM(Q168:R168)</f>
        <v>68390000</v>
      </c>
      <c r="T168" s="156" t="s">
        <v>688</v>
      </c>
      <c r="U168" s="132"/>
      <c r="V168" s="132"/>
      <c r="W168" s="132"/>
      <c r="X168" s="44" t="s">
        <v>33</v>
      </c>
      <c r="Y168" s="44"/>
      <c r="Z168" s="44" t="s">
        <v>3</v>
      </c>
      <c r="AA168" s="44" t="s">
        <v>80</v>
      </c>
      <c r="AB168" s="2">
        <v>88952.324999999997</v>
      </c>
      <c r="AC168" s="2">
        <v>48667596.053999998</v>
      </c>
      <c r="AD168" s="2">
        <f>+M168</f>
        <v>125000</v>
      </c>
      <c r="AE168" s="2">
        <f>+AD168*14%</f>
        <v>17500</v>
      </c>
      <c r="AF168" s="155">
        <f>+AD168*35%</f>
        <v>43750</v>
      </c>
      <c r="AG168" s="2">
        <f>+AD168*F168</f>
        <v>68390000</v>
      </c>
      <c r="AH168" s="2">
        <f>+AE168*F168</f>
        <v>9574600</v>
      </c>
      <c r="AI168" s="2">
        <f>+AF168*F168</f>
        <v>23936500</v>
      </c>
      <c r="AJ168" s="2">
        <f>SUM(AG168:AI168)</f>
        <v>101901100</v>
      </c>
      <c r="AK168" s="2">
        <f>+AD168*G168</f>
        <v>68390000</v>
      </c>
      <c r="AL168" s="2">
        <f>+AE168*G168</f>
        <v>9574600</v>
      </c>
      <c r="AM168" s="2">
        <f>+AF168*G168</f>
        <v>23936500</v>
      </c>
      <c r="AN168" s="155">
        <f>SUM(AK168:AM168)</f>
        <v>101901100</v>
      </c>
      <c r="AQ168" s="145" t="s">
        <v>525</v>
      </c>
      <c r="AU168" s="8" t="str">
        <f>+K168</f>
        <v>Bao gồm</v>
      </c>
      <c r="AV168" s="8">
        <f>+L168</f>
        <v>125000</v>
      </c>
      <c r="AW168" s="2">
        <f>+M168</f>
        <v>125000</v>
      </c>
      <c r="AX168" s="8">
        <f>F168*AW168</f>
        <v>68390000</v>
      </c>
      <c r="AY168" s="8">
        <f>IF(AQ168="CT",7%,5%)*AX168</f>
        <v>4787300</v>
      </c>
      <c r="AZ168" s="8">
        <f>AX168*2%</f>
        <v>1367800</v>
      </c>
      <c r="BA168" s="8">
        <f>IF(BB168&gt;0,0,AX168*5%)</f>
        <v>0</v>
      </c>
      <c r="BB168" s="8">
        <f>(AX168-BG168)*35%</f>
        <v>23936500</v>
      </c>
      <c r="BC168" s="8">
        <f>+AX168+AY168+AZ168+BA168+BB168</f>
        <v>98481600</v>
      </c>
      <c r="BD168" s="8">
        <f>AX168-AT168</f>
        <v>68390000</v>
      </c>
      <c r="BE168" s="2"/>
      <c r="BF168" s="8"/>
      <c r="BH168" s="2"/>
    </row>
    <row r="169" spans="1:60" s="92" customFormat="1" ht="17" collapsed="1" x14ac:dyDescent="0.2">
      <c r="A169" s="92">
        <v>0</v>
      </c>
      <c r="B169" s="163"/>
      <c r="C169" s="164" t="s">
        <v>109</v>
      </c>
      <c r="D169" s="164"/>
      <c r="E169" s="163"/>
      <c r="F169" s="162"/>
      <c r="G169" s="149">
        <f>+[2]THKL!F168</f>
        <v>0</v>
      </c>
      <c r="H169" s="158"/>
      <c r="I169" s="158"/>
      <c r="J169" s="158"/>
      <c r="K169" s="159"/>
      <c r="L169" s="161"/>
      <c r="M169" s="161">
        <f>SUM(K169:L169)</f>
        <v>0</v>
      </c>
      <c r="N169" s="83">
        <f>IF(V169&lt;&gt;"VTC VHm",_xlfn.XLOOKUP(Z169,$AC$4015:$AC$4035,$AD$4015:$AD$4035,0)*M169,_xlfn.XLOOKUP(Z169,$AC$4015:$AC$4035,$AD$4015:$AD$4035,0)*L169)</f>
        <v>0</v>
      </c>
      <c r="O169" s="83">
        <f>IF(V169&lt;&gt;"VTC VHm",_xlfn.XLOOKUP(Z169,$AC$4015:$AC$4035,$AE$4015:$AE$4035,0)*M169,_xlfn.XLOOKUP(Z169,$AC$4015:$AC$4035,$AE$4015:$AE$4035,0)*L169)</f>
        <v>0</v>
      </c>
      <c r="P169" s="160">
        <f>SUM(N169:O169)</f>
        <v>0</v>
      </c>
      <c r="Q169" s="161">
        <f>M169*G169</f>
        <v>0</v>
      </c>
      <c r="R169" s="161">
        <f>G169*P169</f>
        <v>0</v>
      </c>
      <c r="S169" s="160">
        <f>SUM(Q169:R169)</f>
        <v>0</v>
      </c>
      <c r="T169" s="159"/>
      <c r="U169" s="158"/>
      <c r="V169" s="158"/>
      <c r="W169" s="158"/>
      <c r="X169" s="94" t="s">
        <v>33</v>
      </c>
      <c r="Y169" s="94"/>
      <c r="Z169" s="94" t="s">
        <v>14</v>
      </c>
      <c r="AA169" s="44" t="s">
        <v>80</v>
      </c>
      <c r="AB169" s="2">
        <v>0</v>
      </c>
      <c r="AC169" s="2">
        <v>0</v>
      </c>
      <c r="AD169" s="93">
        <f>+M169</f>
        <v>0</v>
      </c>
      <c r="AE169" s="93">
        <f>+AD169*14%</f>
        <v>0</v>
      </c>
      <c r="AF169" s="93">
        <f>+AD169*35%</f>
        <v>0</v>
      </c>
      <c r="AG169" s="93">
        <f>+AD169*F169</f>
        <v>0</v>
      </c>
      <c r="AH169" s="93">
        <f>+AE169*F169</f>
        <v>0</v>
      </c>
      <c r="AI169" s="93">
        <f>+AF169*F169</f>
        <v>0</v>
      </c>
      <c r="AJ169" s="93">
        <f>SUM(AG169:AI169)</f>
        <v>0</v>
      </c>
      <c r="AK169" s="93">
        <f>+AD169*G169</f>
        <v>0</v>
      </c>
      <c r="AL169" s="93">
        <f>+AE169*G169</f>
        <v>0</v>
      </c>
      <c r="AM169" s="93">
        <f>+AF169*G169</f>
        <v>0</v>
      </c>
      <c r="AN169" s="93">
        <f>SUM(AK169:AM169)</f>
        <v>0</v>
      </c>
      <c r="AQ169" s="145" t="s">
        <v>525</v>
      </c>
      <c r="AU169" s="8">
        <f>+K169</f>
        <v>0</v>
      </c>
      <c r="AV169" s="8">
        <f>+L169</f>
        <v>0</v>
      </c>
      <c r="AW169" s="93">
        <f>+M169</f>
        <v>0</v>
      </c>
      <c r="AX169" s="8">
        <f>F169*AW169</f>
        <v>0</v>
      </c>
      <c r="AY169" s="8">
        <f>IF(AQ169="CT",7%,5%)*AX169</f>
        <v>0</v>
      </c>
      <c r="AZ169" s="8">
        <f>AX169*2%</f>
        <v>0</v>
      </c>
      <c r="BA169" s="8">
        <f>IF(BB169&gt;0,0,AX169*5%)</f>
        <v>0</v>
      </c>
      <c r="BB169" s="8">
        <f>(AX169-BG169)*35%</f>
        <v>0</v>
      </c>
      <c r="BC169" s="8">
        <f>+AX169+AY169+AZ169+BA169+BB169</f>
        <v>0</v>
      </c>
      <c r="BD169" s="8">
        <f>AX169-AT169</f>
        <v>0</v>
      </c>
      <c r="BE169" s="2"/>
      <c r="BF169" s="8"/>
      <c r="BH169" s="2"/>
    </row>
    <row r="170" spans="1:60" ht="17" hidden="1" outlineLevel="1" x14ac:dyDescent="0.2">
      <c r="A170" s="1" t="s">
        <v>977</v>
      </c>
      <c r="B170" s="82">
        <v>49</v>
      </c>
      <c r="C170" s="144" t="s">
        <v>883</v>
      </c>
      <c r="D170" s="144"/>
      <c r="E170" s="82" t="s">
        <v>52</v>
      </c>
      <c r="F170" s="143">
        <v>7620.7421000000004</v>
      </c>
      <c r="G170" s="142">
        <f>+[2]THKL!F169</f>
        <v>7620.7421000000004</v>
      </c>
      <c r="H170" s="176"/>
      <c r="I170" s="176"/>
      <c r="J170" s="176"/>
      <c r="K170" s="156" t="s">
        <v>89</v>
      </c>
      <c r="L170" s="157">
        <f>'[3]BDG (XD)'!$AA$1137</f>
        <v>181350</v>
      </c>
      <c r="M170" s="157">
        <f>SUM(K170:L170)</f>
        <v>181350</v>
      </c>
      <c r="N170" s="83">
        <f>IF(V170&lt;&gt;"VTC VHm",_xlfn.XLOOKUP(Z170,$AC$4015:$AC$4035,$AD$4015:$AD$4035,0)*M170,_xlfn.XLOOKUP(Z170,$AC$4015:$AC$4035,$AD$4015:$AD$4035,0)*L170)</f>
        <v>63472.499999999993</v>
      </c>
      <c r="O170" s="83">
        <f>IF(V170&lt;&gt;"VTC VHm",_xlfn.XLOOKUP(Z170,$AC$4015:$AC$4035,$AE$4015:$AE$4035,0)*M170,_xlfn.XLOOKUP(Z170,$AC$4015:$AC$4035,$AE$4015:$AE$4035,0)*L170)</f>
        <v>0</v>
      </c>
      <c r="P170" s="83">
        <f>SUM(N170:O170)</f>
        <v>63472.499999999993</v>
      </c>
      <c r="Q170" s="157">
        <f>M170*G170</f>
        <v>1382021579.835</v>
      </c>
      <c r="R170" s="157">
        <f>G170*P170</f>
        <v>483707552.94224995</v>
      </c>
      <c r="S170" s="83">
        <f>SUM(Q170:R170)</f>
        <v>1865729132.7772501</v>
      </c>
      <c r="T170" s="156" t="s">
        <v>50</v>
      </c>
      <c r="U170" s="176"/>
      <c r="V170" s="176"/>
      <c r="W170" s="176"/>
      <c r="X170" s="44" t="s">
        <v>33</v>
      </c>
      <c r="Y170" s="44"/>
      <c r="Z170" s="44" t="s">
        <v>14</v>
      </c>
      <c r="AA170" s="44" t="s">
        <v>80</v>
      </c>
      <c r="AB170" s="2">
        <v>299480.18301011249</v>
      </c>
      <c r="AC170" s="2">
        <v>2282261238.780869</v>
      </c>
      <c r="AD170" s="2">
        <f>+M170</f>
        <v>181350</v>
      </c>
      <c r="AE170" s="2">
        <f>+AD170*14%</f>
        <v>25389.000000000004</v>
      </c>
      <c r="AF170" s="155">
        <f>+AD170*35%</f>
        <v>63472.499999999993</v>
      </c>
      <c r="AG170" s="2">
        <f>+AD170*F170</f>
        <v>1382021579.835</v>
      </c>
      <c r="AH170" s="2">
        <f>+AE170*F170</f>
        <v>193483021.17690003</v>
      </c>
      <c r="AI170" s="2">
        <f>+AF170*F170</f>
        <v>483707552.94224995</v>
      </c>
      <c r="AJ170" s="2">
        <f>SUM(AG170:AI170)</f>
        <v>2059212153.95415</v>
      </c>
      <c r="AK170" s="2">
        <f>+AD170*G170</f>
        <v>1382021579.835</v>
      </c>
      <c r="AL170" s="2">
        <f>+AE170*G170</f>
        <v>193483021.17690003</v>
      </c>
      <c r="AM170" s="2">
        <f>+AF170*G170</f>
        <v>483707552.94224995</v>
      </c>
      <c r="AN170" s="155">
        <f>SUM(AK170:AM170)</f>
        <v>2059212153.95415</v>
      </c>
      <c r="AQ170" s="145" t="s">
        <v>525</v>
      </c>
      <c r="AU170" s="8" t="str">
        <f>+K170</f>
        <v>Bao gồm</v>
      </c>
      <c r="AV170" s="8">
        <f>+L170</f>
        <v>181350</v>
      </c>
      <c r="AW170" s="2">
        <f>+M170</f>
        <v>181350</v>
      </c>
      <c r="AX170" s="8">
        <f>F170*AW170</f>
        <v>1382021579.835</v>
      </c>
      <c r="AY170" s="8">
        <f>IF(AQ170="CT",7%,5%)*AX170</f>
        <v>96741510.588450015</v>
      </c>
      <c r="AZ170" s="8">
        <f>AX170*2%</f>
        <v>27640431.596700002</v>
      </c>
      <c r="BA170" s="8">
        <f>IF(BB170&gt;0,0,AX170*5%)</f>
        <v>0</v>
      </c>
      <c r="BB170" s="8">
        <f>(AX170-BG170)*35%</f>
        <v>483707552.94224995</v>
      </c>
      <c r="BC170" s="8">
        <f>+AX170+AY170+AZ170+BA170+BB170</f>
        <v>1990111074.9624</v>
      </c>
      <c r="BD170" s="8">
        <f>AX170-AT170</f>
        <v>1382021579.835</v>
      </c>
      <c r="BE170" s="2"/>
      <c r="BF170" s="8"/>
      <c r="BH170" s="2"/>
    </row>
    <row r="171" spans="1:60" ht="17" hidden="1" outlineLevel="1" x14ac:dyDescent="0.2">
      <c r="A171" s="1" t="s">
        <v>982</v>
      </c>
      <c r="B171" s="82">
        <v>50</v>
      </c>
      <c r="C171" s="144" t="s">
        <v>882</v>
      </c>
      <c r="D171" s="144"/>
      <c r="E171" s="82" t="s">
        <v>52</v>
      </c>
      <c r="F171" s="143">
        <v>9677.1200000000008</v>
      </c>
      <c r="G171" s="142">
        <f>+[2]THKL!F170</f>
        <v>9677.1200000000008</v>
      </c>
      <c r="H171" s="176"/>
      <c r="I171" s="176"/>
      <c r="J171" s="176"/>
      <c r="K171" s="156" t="s">
        <v>89</v>
      </c>
      <c r="L171" s="157">
        <f>'[3]BDG (XD)'!$AA$1139</f>
        <v>164799.99999999997</v>
      </c>
      <c r="M171" s="157">
        <f>SUM(K171:L171)</f>
        <v>164799.99999999997</v>
      </c>
      <c r="N171" s="83">
        <f>IF(V171&lt;&gt;"VTC VHm",_xlfn.XLOOKUP(Z171,$AC$4015:$AC$4035,$AD$4015:$AD$4035,0)*M171,_xlfn.XLOOKUP(Z171,$AC$4015:$AC$4035,$AD$4015:$AD$4035,0)*L171)</f>
        <v>57679.999999999985</v>
      </c>
      <c r="O171" s="83">
        <f>IF(V171&lt;&gt;"VTC VHm",_xlfn.XLOOKUP(Z171,$AC$4015:$AC$4035,$AE$4015:$AE$4035,0)*M171,_xlfn.XLOOKUP(Z171,$AC$4015:$AC$4035,$AE$4015:$AE$4035,0)*L171)</f>
        <v>0</v>
      </c>
      <c r="P171" s="83">
        <f>SUM(N171:O171)</f>
        <v>57679.999999999985</v>
      </c>
      <c r="Q171" s="157">
        <f>M171*G171</f>
        <v>1594789375.9999998</v>
      </c>
      <c r="R171" s="157">
        <f>G171*P171</f>
        <v>558176281.5999999</v>
      </c>
      <c r="S171" s="83">
        <f>SUM(Q171:R171)</f>
        <v>2152965657.5999994</v>
      </c>
      <c r="T171" s="156" t="s">
        <v>50</v>
      </c>
      <c r="U171" s="176"/>
      <c r="V171" s="176"/>
      <c r="W171" s="176"/>
      <c r="X171" s="44" t="s">
        <v>33</v>
      </c>
      <c r="Y171" s="44"/>
      <c r="Z171" s="44" t="s">
        <v>14</v>
      </c>
      <c r="AA171" s="44" t="s">
        <v>80</v>
      </c>
      <c r="AB171" s="2">
        <v>222853.28658648004</v>
      </c>
      <c r="AC171" s="2">
        <v>2156577996.6917577</v>
      </c>
      <c r="AD171" s="2">
        <f>+M171</f>
        <v>164799.99999999997</v>
      </c>
      <c r="AE171" s="2">
        <f>+AD171*14%</f>
        <v>23071.999999999996</v>
      </c>
      <c r="AF171" s="155">
        <f>+AD171*35%</f>
        <v>57679.999999999985</v>
      </c>
      <c r="AG171" s="2">
        <f>+AD171*F171</f>
        <v>1594789375.9999998</v>
      </c>
      <c r="AH171" s="2">
        <f>+AE171*F171</f>
        <v>223270512.63999999</v>
      </c>
      <c r="AI171" s="2">
        <f>+AF171*F171</f>
        <v>558176281.5999999</v>
      </c>
      <c r="AJ171" s="2">
        <f>SUM(AG171:AI171)</f>
        <v>2376236170.2399998</v>
      </c>
      <c r="AK171" s="2">
        <f>+AD171*G171</f>
        <v>1594789375.9999998</v>
      </c>
      <c r="AL171" s="2">
        <f>+AE171*G171</f>
        <v>223270512.63999999</v>
      </c>
      <c r="AM171" s="2">
        <f>+AF171*G171</f>
        <v>558176281.5999999</v>
      </c>
      <c r="AN171" s="155">
        <f>SUM(AK171:AM171)</f>
        <v>2376236170.2399998</v>
      </c>
      <c r="AQ171" s="145" t="s">
        <v>525</v>
      </c>
      <c r="AU171" s="8" t="str">
        <f>+K171</f>
        <v>Bao gồm</v>
      </c>
      <c r="AV171" s="8">
        <f>+L171</f>
        <v>164799.99999999997</v>
      </c>
      <c r="AW171" s="2">
        <f>+M171</f>
        <v>164799.99999999997</v>
      </c>
      <c r="AX171" s="8">
        <f>F171*AW171</f>
        <v>1594789375.9999998</v>
      </c>
      <c r="AY171" s="8">
        <f>IF(AQ171="CT",7%,5%)*AX171</f>
        <v>111635256.31999999</v>
      </c>
      <c r="AZ171" s="8">
        <f>AX171*2%</f>
        <v>31895787.519999996</v>
      </c>
      <c r="BA171" s="8">
        <f>IF(BB171&gt;0,0,AX171*5%)</f>
        <v>0</v>
      </c>
      <c r="BB171" s="8">
        <f>(AX171-BG171)*35%</f>
        <v>558176281.5999999</v>
      </c>
      <c r="BC171" s="8">
        <f>+AX171+AY171+AZ171+BA171+BB171</f>
        <v>2296496701.4399996</v>
      </c>
      <c r="BD171" s="8">
        <f>AX171-AT171</f>
        <v>1594789375.9999998</v>
      </c>
      <c r="BE171" s="2"/>
      <c r="BF171" s="8"/>
      <c r="BH171" s="2"/>
    </row>
    <row r="172" spans="1:60" ht="17" hidden="1" outlineLevel="1" x14ac:dyDescent="0.2">
      <c r="A172" s="1" t="s">
        <v>977</v>
      </c>
      <c r="B172" s="82">
        <v>51</v>
      </c>
      <c r="C172" s="144" t="s">
        <v>880</v>
      </c>
      <c r="D172" s="144"/>
      <c r="E172" s="82" t="s">
        <v>52</v>
      </c>
      <c r="F172" s="143">
        <v>1076.81</v>
      </c>
      <c r="G172" s="142">
        <f>+[2]THKL!F171</f>
        <v>1076.81</v>
      </c>
      <c r="H172" s="176"/>
      <c r="I172" s="176"/>
      <c r="J172" s="176"/>
      <c r="K172" s="156" t="s">
        <v>89</v>
      </c>
      <c r="L172" s="157">
        <f>'[3]BDG (XD)'!$AA$1136</f>
        <v>211081.00000000026</v>
      </c>
      <c r="M172" s="157">
        <f>SUM(K172:L172)</f>
        <v>211081.00000000026</v>
      </c>
      <c r="N172" s="83">
        <f>IF(V172&lt;&gt;"VTC VHm",_xlfn.XLOOKUP(Z172,$AC$4015:$AC$4035,$AD$4015:$AD$4035,0)*M172,_xlfn.XLOOKUP(Z172,$AC$4015:$AC$4035,$AD$4015:$AD$4035,0)*L172)</f>
        <v>73878.350000000093</v>
      </c>
      <c r="O172" s="83">
        <f>IF(V172&lt;&gt;"VTC VHm",_xlfn.XLOOKUP(Z172,$AC$4015:$AC$4035,$AE$4015:$AE$4035,0)*M172,_xlfn.XLOOKUP(Z172,$AC$4015:$AC$4035,$AE$4015:$AE$4035,0)*L172)</f>
        <v>0</v>
      </c>
      <c r="P172" s="83">
        <f>SUM(N172:O172)</f>
        <v>73878.350000000093</v>
      </c>
      <c r="Q172" s="157">
        <f>M172*G172</f>
        <v>227294131.61000028</v>
      </c>
      <c r="R172" s="157">
        <f>G172*P172</f>
        <v>79552946.063500091</v>
      </c>
      <c r="S172" s="83">
        <f>SUM(Q172:R172)</f>
        <v>306847077.67350036</v>
      </c>
      <c r="T172" s="156" t="s">
        <v>50</v>
      </c>
      <c r="U172" s="176"/>
      <c r="V172" s="176"/>
      <c r="W172" s="176"/>
      <c r="X172" s="44" t="s">
        <v>33</v>
      </c>
      <c r="Y172" s="44"/>
      <c r="Z172" s="44" t="s">
        <v>14</v>
      </c>
      <c r="AA172" s="44" t="s">
        <v>80</v>
      </c>
      <c r="AB172" s="2">
        <v>326833.02294761251</v>
      </c>
      <c r="AC172" s="2">
        <v>351937067.44021863</v>
      </c>
      <c r="AD172" s="2">
        <f>+M172</f>
        <v>211081.00000000026</v>
      </c>
      <c r="AE172" s="2">
        <f>+AD172*14%</f>
        <v>29551.34000000004</v>
      </c>
      <c r="AF172" s="155">
        <f>+AD172*35%</f>
        <v>73878.350000000093</v>
      </c>
      <c r="AG172" s="2">
        <f>+AD172*F172</f>
        <v>227294131.61000028</v>
      </c>
      <c r="AH172" s="2">
        <f>+AE172*F172</f>
        <v>31821178.425400041</v>
      </c>
      <c r="AI172" s="2">
        <f>+AF172*F172</f>
        <v>79552946.063500091</v>
      </c>
      <c r="AJ172" s="2">
        <f>SUM(AG172:AI172)</f>
        <v>338668256.09890044</v>
      </c>
      <c r="AK172" s="2">
        <f>+AD172*G172</f>
        <v>227294131.61000028</v>
      </c>
      <c r="AL172" s="2">
        <f>+AE172*G172</f>
        <v>31821178.425400041</v>
      </c>
      <c r="AM172" s="2">
        <f>+AF172*G172</f>
        <v>79552946.063500091</v>
      </c>
      <c r="AN172" s="155">
        <f>SUM(AK172:AM172)</f>
        <v>338668256.09890044</v>
      </c>
      <c r="AQ172" s="145" t="s">
        <v>525</v>
      </c>
      <c r="AU172" s="8" t="str">
        <f>+K172</f>
        <v>Bao gồm</v>
      </c>
      <c r="AV172" s="8">
        <f>+L172</f>
        <v>211081.00000000026</v>
      </c>
      <c r="AW172" s="2">
        <f>+M172</f>
        <v>211081.00000000026</v>
      </c>
      <c r="AX172" s="8">
        <f>F172*AW172</f>
        <v>227294131.61000028</v>
      </c>
      <c r="AY172" s="8">
        <f>IF(AQ172="CT",7%,5%)*AX172</f>
        <v>15910589.212700021</v>
      </c>
      <c r="AZ172" s="8">
        <f>AX172*2%</f>
        <v>4545882.6322000055</v>
      </c>
      <c r="BA172" s="8">
        <f>IF(BB172&gt;0,0,AX172*5%)</f>
        <v>0</v>
      </c>
      <c r="BB172" s="8">
        <f>(AX172-BG172)*35%</f>
        <v>79552946.063500091</v>
      </c>
      <c r="BC172" s="8">
        <f>+AX172+AY172+AZ172+BA172+BB172</f>
        <v>327303549.51840037</v>
      </c>
      <c r="BD172" s="8">
        <f>AX172-AT172</f>
        <v>227294131.61000028</v>
      </c>
      <c r="BE172" s="2"/>
      <c r="BF172" s="8"/>
      <c r="BH172" s="2"/>
    </row>
    <row r="173" spans="1:60" ht="17" hidden="1" outlineLevel="1" x14ac:dyDescent="0.2">
      <c r="A173" s="1" t="s">
        <v>976</v>
      </c>
      <c r="B173" s="82">
        <v>52</v>
      </c>
      <c r="C173" s="144" t="s">
        <v>711</v>
      </c>
      <c r="D173" s="144"/>
      <c r="E173" s="82" t="s">
        <v>52</v>
      </c>
      <c r="F173" s="143">
        <v>8697.5521000000008</v>
      </c>
      <c r="G173" s="142">
        <f>+[2]THKL!F172</f>
        <v>8697.5521000000008</v>
      </c>
      <c r="H173" s="176"/>
      <c r="I173" s="176"/>
      <c r="J173" s="176"/>
      <c r="K173" s="156" t="str">
        <f>$K$129</f>
        <v>Bao gồm</v>
      </c>
      <c r="L173" s="244">
        <f>$L$129</f>
        <v>21438.4656</v>
      </c>
      <c r="M173" s="157">
        <f>SUM(K173:L173)</f>
        <v>21438.4656</v>
      </c>
      <c r="N173" s="83">
        <f>IF(V173&lt;&gt;"VTC VHm",_xlfn.XLOOKUP(Z173,$AC$4015:$AC$4035,$AD$4015:$AD$4035,0)*M173,_xlfn.XLOOKUP(Z173,$AC$4015:$AC$4035,$AD$4015:$AD$4035,0)*L173)</f>
        <v>7503.4629599999989</v>
      </c>
      <c r="O173" s="83">
        <f>IF(V173&lt;&gt;"VTC VHm",_xlfn.XLOOKUP(Z173,$AC$4015:$AC$4035,$AE$4015:$AE$4035,0)*M173,_xlfn.XLOOKUP(Z173,$AC$4015:$AC$4035,$AE$4015:$AE$4035,0)*L173)</f>
        <v>0</v>
      </c>
      <c r="P173" s="83">
        <f>SUM(N173:O173)</f>
        <v>7503.4629599999989</v>
      </c>
      <c r="Q173" s="157">
        <f>M173*G173</f>
        <v>186462171.50005779</v>
      </c>
      <c r="R173" s="157">
        <f>G173*P173</f>
        <v>65261760.025020212</v>
      </c>
      <c r="S173" s="83">
        <f>SUM(Q173:R173)</f>
        <v>251723931.525078</v>
      </c>
      <c r="T173" s="165" t="s">
        <v>100</v>
      </c>
      <c r="U173" s="176"/>
      <c r="V173" s="176"/>
      <c r="W173" s="176"/>
      <c r="X173" s="44" t="s">
        <v>33</v>
      </c>
      <c r="Y173" s="44"/>
      <c r="Z173" s="44" t="s">
        <v>14</v>
      </c>
      <c r="AA173" s="44" t="s">
        <v>80</v>
      </c>
      <c r="AB173" s="2">
        <v>48568.255241112754</v>
      </c>
      <c r="AC173" s="2">
        <v>422424930.36567628</v>
      </c>
      <c r="AD173" s="2">
        <f>+M173</f>
        <v>21438.4656</v>
      </c>
      <c r="AE173" s="2">
        <f>+AD173*14%</f>
        <v>3001.3851840000002</v>
      </c>
      <c r="AF173" s="155">
        <f>+AD173*35%</f>
        <v>7503.4629599999989</v>
      </c>
      <c r="AG173" s="2">
        <f>+AD173*F173</f>
        <v>186462171.50005779</v>
      </c>
      <c r="AH173" s="2">
        <f>+AE173*F173</f>
        <v>26104704.010008089</v>
      </c>
      <c r="AI173" s="2">
        <f>+AF173*F173</f>
        <v>65261760.025020212</v>
      </c>
      <c r="AJ173" s="2">
        <f>SUM(AG173:AI173)</f>
        <v>277828635.5350861</v>
      </c>
      <c r="AK173" s="2">
        <f>+AD173*G173</f>
        <v>186462171.50005779</v>
      </c>
      <c r="AL173" s="2">
        <f>+AE173*G173</f>
        <v>26104704.010008089</v>
      </c>
      <c r="AM173" s="2">
        <f>+AF173*G173</f>
        <v>65261760.025020212</v>
      </c>
      <c r="AN173" s="155">
        <f>SUM(AK173:AM173)</f>
        <v>277828635.5350861</v>
      </c>
      <c r="AQ173" s="145" t="s">
        <v>525</v>
      </c>
      <c r="AU173" s="8" t="str">
        <f>+K173</f>
        <v>Bao gồm</v>
      </c>
      <c r="AV173" s="8">
        <f>+L173</f>
        <v>21438.4656</v>
      </c>
      <c r="AW173" s="2">
        <f>+M173</f>
        <v>21438.4656</v>
      </c>
      <c r="AX173" s="8">
        <f>F173*AW173</f>
        <v>186462171.50005779</v>
      </c>
      <c r="AY173" s="8">
        <f>IF(AQ173="CT",7%,5%)*AX173</f>
        <v>13052352.005004046</v>
      </c>
      <c r="AZ173" s="8">
        <f>AX173*2%</f>
        <v>3729243.4300011559</v>
      </c>
      <c r="BA173" s="8">
        <f>IF(BB173&gt;0,0,AX173*5%)</f>
        <v>0</v>
      </c>
      <c r="BB173" s="8">
        <f>(AX173-BG173)*35%</f>
        <v>65261760.025020219</v>
      </c>
      <c r="BC173" s="8">
        <f>+AX173+AY173+AZ173+BA173+BB173</f>
        <v>268505526.96008325</v>
      </c>
      <c r="BD173" s="8">
        <f>AX173-AT173</f>
        <v>186462171.50005779</v>
      </c>
      <c r="BE173" s="2"/>
      <c r="BF173" s="8"/>
      <c r="BH173" s="2"/>
    </row>
    <row r="174" spans="1:60" ht="34" hidden="1" outlineLevel="1" x14ac:dyDescent="0.2">
      <c r="A174" s="1" t="s">
        <v>975</v>
      </c>
      <c r="B174" s="82">
        <v>53</v>
      </c>
      <c r="C174" s="144" t="s">
        <v>740</v>
      </c>
      <c r="D174" s="144"/>
      <c r="E174" s="82" t="s">
        <v>52</v>
      </c>
      <c r="F174" s="143">
        <v>8697.5521000000008</v>
      </c>
      <c r="G174" s="142">
        <f>+[2]THKL!F173</f>
        <v>8697.5521000000008</v>
      </c>
      <c r="H174" s="176"/>
      <c r="I174" s="176"/>
      <c r="J174" s="176"/>
      <c r="K174" s="156" t="str">
        <f>$K$131</f>
        <v>Bao gồm</v>
      </c>
      <c r="L174" s="157">
        <f>$L$131</f>
        <v>41916.36</v>
      </c>
      <c r="M174" s="157">
        <f>SUM(K174:L174)</f>
        <v>41916.36</v>
      </c>
      <c r="N174" s="83">
        <f>IF(V174&lt;&gt;"VTC VHm",_xlfn.XLOOKUP(Z174,$AC$4015:$AC$4035,$AD$4015:$AD$4035,0)*M174,_xlfn.XLOOKUP(Z174,$AC$4015:$AC$4035,$AD$4015:$AD$4035,0)*L174)</f>
        <v>14670.725999999999</v>
      </c>
      <c r="O174" s="83">
        <f>IF(V174&lt;&gt;"VTC VHm",_xlfn.XLOOKUP(Z174,$AC$4015:$AC$4035,$AE$4015:$AE$4035,0)*M174,_xlfn.XLOOKUP(Z174,$AC$4015:$AC$4035,$AE$4015:$AE$4035,0)*L174)</f>
        <v>0</v>
      </c>
      <c r="P174" s="83">
        <f>SUM(N174:O174)</f>
        <v>14670.725999999999</v>
      </c>
      <c r="Q174" s="157">
        <f>M174*G174</f>
        <v>364569724.94235605</v>
      </c>
      <c r="R174" s="157">
        <f>G174*P174</f>
        <v>127599403.7298246</v>
      </c>
      <c r="S174" s="83">
        <f>SUM(Q174:R174)</f>
        <v>492169128.67218065</v>
      </c>
      <c r="T174" s="156" t="s">
        <v>50</v>
      </c>
      <c r="U174" s="176"/>
      <c r="V174" s="176"/>
      <c r="W174" s="176"/>
      <c r="X174" s="44" t="s">
        <v>33</v>
      </c>
      <c r="Y174" s="44"/>
      <c r="Z174" s="44" t="s">
        <v>14</v>
      </c>
      <c r="AA174" s="44" t="s">
        <v>80</v>
      </c>
      <c r="AB174" s="2">
        <v>102887.81838657794</v>
      </c>
      <c r="AC174" s="2">
        <v>894872160.87259972</v>
      </c>
      <c r="AD174" s="2">
        <f>+M174</f>
        <v>41916.36</v>
      </c>
      <c r="AE174" s="2">
        <f>+AD174*14%</f>
        <v>5868.2904000000008</v>
      </c>
      <c r="AF174" s="155">
        <f>+AD174*35%</f>
        <v>14670.725999999999</v>
      </c>
      <c r="AG174" s="2">
        <f>+AD174*F174</f>
        <v>364569724.94235605</v>
      </c>
      <c r="AH174" s="2">
        <f>+AE174*F174</f>
        <v>51039761.491929851</v>
      </c>
      <c r="AI174" s="2">
        <f>+AF174*F174</f>
        <v>127599403.7298246</v>
      </c>
      <c r="AJ174" s="2">
        <f>SUM(AG174:AI174)</f>
        <v>543208890.16411042</v>
      </c>
      <c r="AK174" s="2">
        <f>+AD174*G174</f>
        <v>364569724.94235605</v>
      </c>
      <c r="AL174" s="2">
        <f>+AE174*G174</f>
        <v>51039761.491929851</v>
      </c>
      <c r="AM174" s="2">
        <f>+AF174*G174</f>
        <v>127599403.7298246</v>
      </c>
      <c r="AN174" s="155">
        <f>SUM(AK174:AM174)</f>
        <v>543208890.16411042</v>
      </c>
      <c r="AQ174" s="145" t="s">
        <v>525</v>
      </c>
      <c r="AU174" s="8" t="str">
        <f>+K174</f>
        <v>Bao gồm</v>
      </c>
      <c r="AV174" s="8">
        <f>+L174</f>
        <v>41916.36</v>
      </c>
      <c r="AW174" s="2">
        <f>+M174</f>
        <v>41916.36</v>
      </c>
      <c r="AX174" s="8">
        <f>F174*AW174</f>
        <v>364569724.94235605</v>
      </c>
      <c r="AY174" s="8">
        <f>IF(AQ174="CT",7%,5%)*AX174</f>
        <v>25519880.745964926</v>
      </c>
      <c r="AZ174" s="8">
        <f>AX174*2%</f>
        <v>7291394.4988471214</v>
      </c>
      <c r="BA174" s="8">
        <f>IF(BB174&gt;0,0,AX174*5%)</f>
        <v>0</v>
      </c>
      <c r="BB174" s="8">
        <f>(AX174-BG174)*35%</f>
        <v>127599403.7298246</v>
      </c>
      <c r="BC174" s="8">
        <f>+AX174+AY174+AZ174+BA174+BB174</f>
        <v>524980403.91699272</v>
      </c>
      <c r="BD174" s="8">
        <f>AX174-AT174</f>
        <v>364569724.94235605</v>
      </c>
      <c r="BE174" s="2"/>
      <c r="BF174" s="8"/>
      <c r="BH174" s="2"/>
    </row>
    <row r="175" spans="1:60" ht="17" hidden="1" outlineLevel="1" x14ac:dyDescent="0.2">
      <c r="A175" s="1" t="s">
        <v>82</v>
      </c>
      <c r="B175" s="82">
        <v>54</v>
      </c>
      <c r="C175" s="144" t="s">
        <v>724</v>
      </c>
      <c r="D175" s="144"/>
      <c r="E175" s="82" t="s">
        <v>85</v>
      </c>
      <c r="F175" s="143">
        <v>162</v>
      </c>
      <c r="G175" s="142">
        <f>+[2]THKL!F174</f>
        <v>162</v>
      </c>
      <c r="H175" s="132"/>
      <c r="I175" s="132"/>
      <c r="J175" s="132"/>
      <c r="K175" s="156" t="s">
        <v>89</v>
      </c>
      <c r="L175" s="157">
        <f>'[3]BDG (XD)'!$AA$1148</f>
        <v>360000</v>
      </c>
      <c r="M175" s="157">
        <f>SUM(K175:L175)</f>
        <v>360000</v>
      </c>
      <c r="N175" s="83">
        <f>IF(V175&lt;&gt;"VTC VHm",_xlfn.XLOOKUP(Z175,$AC$4015:$AC$4035,$AD$4015:$AD$4035,0)*M175,_xlfn.XLOOKUP(Z175,$AC$4015:$AC$4035,$AD$4015:$AD$4035,0)*L175)</f>
        <v>125999.99999999999</v>
      </c>
      <c r="O175" s="83">
        <f>IF(V175&lt;&gt;"VTC VHm",_xlfn.XLOOKUP(Z175,$AC$4015:$AC$4035,$AE$4015:$AE$4035,0)*M175,_xlfn.XLOOKUP(Z175,$AC$4015:$AC$4035,$AE$4015:$AE$4035,0)*L175)</f>
        <v>0</v>
      </c>
      <c r="P175" s="83">
        <f>SUM(N175:O175)</f>
        <v>125999.99999999999</v>
      </c>
      <c r="Q175" s="157">
        <f>M175*G175</f>
        <v>58320000</v>
      </c>
      <c r="R175" s="157">
        <f>G175*P175</f>
        <v>20411999.999999996</v>
      </c>
      <c r="S175" s="83">
        <f>SUM(Q175:R175)</f>
        <v>78732000</v>
      </c>
      <c r="T175" s="156" t="s">
        <v>50</v>
      </c>
      <c r="U175" s="132"/>
      <c r="V175" s="132"/>
      <c r="W175" s="132"/>
      <c r="X175" s="44" t="s">
        <v>33</v>
      </c>
      <c r="Y175" s="44"/>
      <c r="Z175" s="44" t="s">
        <v>14</v>
      </c>
      <c r="AA175" s="44" t="s">
        <v>80</v>
      </c>
      <c r="AB175" s="2">
        <v>211839.96198750002</v>
      </c>
      <c r="AC175" s="2">
        <v>34318073.841975003</v>
      </c>
      <c r="AD175" s="2">
        <f>+M175</f>
        <v>360000</v>
      </c>
      <c r="AE175" s="2">
        <f>+AD175*14%</f>
        <v>50400.000000000007</v>
      </c>
      <c r="AF175" s="155">
        <f>+AD175*35%</f>
        <v>125999.99999999999</v>
      </c>
      <c r="AG175" s="2">
        <f>+AD175*F175</f>
        <v>58320000</v>
      </c>
      <c r="AH175" s="2">
        <f>+AE175*F175</f>
        <v>8164800.0000000009</v>
      </c>
      <c r="AI175" s="2">
        <f>+AF175*F175</f>
        <v>20411999.999999996</v>
      </c>
      <c r="AJ175" s="2">
        <f>SUM(AG175:AI175)</f>
        <v>86896800</v>
      </c>
      <c r="AK175" s="2">
        <f>+AD175*G175</f>
        <v>58320000</v>
      </c>
      <c r="AL175" s="2">
        <f>+AE175*G175</f>
        <v>8164800.0000000009</v>
      </c>
      <c r="AM175" s="2">
        <f>+AF175*G175</f>
        <v>20411999.999999996</v>
      </c>
      <c r="AN175" s="155">
        <f>SUM(AK175:AM175)</f>
        <v>86896800</v>
      </c>
      <c r="AQ175" s="145" t="s">
        <v>525</v>
      </c>
      <c r="AU175" s="8" t="str">
        <f>+K175</f>
        <v>Bao gồm</v>
      </c>
      <c r="AV175" s="8">
        <f>+L175</f>
        <v>360000</v>
      </c>
      <c r="AW175" s="2">
        <f>+M175</f>
        <v>360000</v>
      </c>
      <c r="AX175" s="8">
        <f>F175*AW175</f>
        <v>58320000</v>
      </c>
      <c r="AY175" s="8">
        <f>IF(AQ175="CT",7%,5%)*AX175</f>
        <v>4082400.0000000005</v>
      </c>
      <c r="AZ175" s="8">
        <f>AX175*2%</f>
        <v>1166400</v>
      </c>
      <c r="BA175" s="8">
        <f>IF(BB175&gt;0,0,AX175*5%)</f>
        <v>0</v>
      </c>
      <c r="BB175" s="8">
        <f>(AX175-BG175)*35%</f>
        <v>20412000</v>
      </c>
      <c r="BC175" s="8">
        <f>+AX175+AY175+AZ175+BA175+BB175</f>
        <v>83980800</v>
      </c>
      <c r="BD175" s="8">
        <f>AX175-AT175</f>
        <v>58320000</v>
      </c>
      <c r="BE175" s="2"/>
      <c r="BF175" s="8"/>
      <c r="BH175" s="2"/>
    </row>
    <row r="176" spans="1:60" ht="17" hidden="1" outlineLevel="1" x14ac:dyDescent="0.2">
      <c r="A176" s="1">
        <v>0</v>
      </c>
      <c r="B176" s="82"/>
      <c r="C176" s="144" t="s">
        <v>721</v>
      </c>
      <c r="D176" s="144"/>
      <c r="E176" s="82"/>
      <c r="F176" s="143"/>
      <c r="G176" s="142">
        <f>+[2]THKL!F175</f>
        <v>0</v>
      </c>
      <c r="H176" s="132"/>
      <c r="I176" s="132"/>
      <c r="J176" s="132"/>
      <c r="K176" s="156"/>
      <c r="L176" s="157"/>
      <c r="M176" s="157">
        <f>SUM(K176:L176)</f>
        <v>0</v>
      </c>
      <c r="N176" s="83">
        <f>IF(V176&lt;&gt;"VTC VHm",_xlfn.XLOOKUP(Z176,$AC$4015:$AC$4035,$AD$4015:$AD$4035,0)*M176,_xlfn.XLOOKUP(Z176,$AC$4015:$AC$4035,$AD$4015:$AD$4035,0)*L176)</f>
        <v>0</v>
      </c>
      <c r="O176" s="83">
        <f>IF(V176&lt;&gt;"VTC VHm",_xlfn.XLOOKUP(Z176,$AC$4015:$AC$4035,$AE$4015:$AE$4035,0)*M176,_xlfn.XLOOKUP(Z176,$AC$4015:$AC$4035,$AE$4015:$AE$4035,0)*L176)</f>
        <v>0</v>
      </c>
      <c r="P176" s="83">
        <f>SUM(N176:O176)</f>
        <v>0</v>
      </c>
      <c r="Q176" s="157">
        <f>M176*G176</f>
        <v>0</v>
      </c>
      <c r="R176" s="157">
        <f>G176*P176</f>
        <v>0</v>
      </c>
      <c r="S176" s="83">
        <f>SUM(Q176:R176)</f>
        <v>0</v>
      </c>
      <c r="T176" s="156"/>
      <c r="U176" s="132"/>
      <c r="V176" s="132"/>
      <c r="W176" s="132"/>
      <c r="X176" s="44" t="s">
        <v>33</v>
      </c>
      <c r="Y176" s="44"/>
      <c r="Z176" s="44" t="s">
        <v>16</v>
      </c>
      <c r="AA176" s="44" t="s">
        <v>80</v>
      </c>
      <c r="AB176" s="2">
        <v>0</v>
      </c>
      <c r="AC176" s="2">
        <v>0</v>
      </c>
      <c r="AD176" s="2">
        <f>+M176</f>
        <v>0</v>
      </c>
      <c r="AE176" s="2">
        <f>+AD176*14%</f>
        <v>0</v>
      </c>
      <c r="AF176" s="155">
        <f>+AD176*35%</f>
        <v>0</v>
      </c>
      <c r="AG176" s="2">
        <f>+AD176*F176</f>
        <v>0</v>
      </c>
      <c r="AH176" s="2">
        <f>+AE176*F176</f>
        <v>0</v>
      </c>
      <c r="AI176" s="2">
        <f>+AF176*F176</f>
        <v>0</v>
      </c>
      <c r="AJ176" s="2">
        <f>SUM(AG176:AI176)</f>
        <v>0</v>
      </c>
      <c r="AK176" s="2">
        <f>+AD176*G176</f>
        <v>0</v>
      </c>
      <c r="AL176" s="2">
        <f>+AE176*G176</f>
        <v>0</v>
      </c>
      <c r="AM176" s="2">
        <f>+AF176*G176</f>
        <v>0</v>
      </c>
      <c r="AN176" s="155">
        <f>SUM(AK176:AM176)</f>
        <v>0</v>
      </c>
      <c r="AQ176" s="145" t="s">
        <v>525</v>
      </c>
      <c r="AU176" s="8">
        <f>+K176</f>
        <v>0</v>
      </c>
      <c r="AV176" s="8">
        <f>+L176</f>
        <v>0</v>
      </c>
      <c r="AW176" s="2">
        <f>+M176</f>
        <v>0</v>
      </c>
      <c r="AX176" s="8">
        <f>F176*AW176</f>
        <v>0</v>
      </c>
      <c r="AY176" s="8">
        <f>IF(AQ176="CT",7%,5%)*AX176</f>
        <v>0</v>
      </c>
      <c r="AZ176" s="8">
        <f>AX176*2%</f>
        <v>0</v>
      </c>
      <c r="BA176" s="8">
        <f>IF(BB176&gt;0,0,AX176*5%)</f>
        <v>0</v>
      </c>
      <c r="BB176" s="8">
        <f>(AX176-BG176)*35%</f>
        <v>0</v>
      </c>
      <c r="BC176" s="8">
        <f>+AX176+AY176+AZ176+BA176+BB176</f>
        <v>0</v>
      </c>
      <c r="BD176" s="8">
        <f>AX176-AT176</f>
        <v>0</v>
      </c>
      <c r="BE176" s="2"/>
      <c r="BF176" s="8"/>
      <c r="BH176" s="2"/>
    </row>
    <row r="177" spans="1:60" ht="34" hidden="1" outlineLevel="1" x14ac:dyDescent="0.2">
      <c r="A177" s="1" t="s">
        <v>82</v>
      </c>
      <c r="B177" s="82">
        <v>55</v>
      </c>
      <c r="C177" s="144" t="s">
        <v>720</v>
      </c>
      <c r="D177" s="144"/>
      <c r="E177" s="82" t="s">
        <v>719</v>
      </c>
      <c r="F177" s="143">
        <v>180</v>
      </c>
      <c r="G177" s="142">
        <f>+[2]THKL!F176</f>
        <v>180</v>
      </c>
      <c r="H177" s="132"/>
      <c r="I177" s="132"/>
      <c r="J177" s="132"/>
      <c r="K177" s="156" t="s">
        <v>89</v>
      </c>
      <c r="L177" s="157">
        <f>'[3]BDG (XD)'!$AA$1068</f>
        <v>85408.999999999956</v>
      </c>
      <c r="M177" s="157">
        <f>SUM(K177:L177)</f>
        <v>85408.999999999956</v>
      </c>
      <c r="N177" s="83">
        <f>IF(V177&lt;&gt;"VTC VHm",_xlfn.XLOOKUP(Z177,$AC$4015:$AC$4035,$AD$4015:$AD$4035,0)*M177,_xlfn.XLOOKUP(Z177,$AC$4015:$AC$4035,$AD$4015:$AD$4035,0)*L177)</f>
        <v>29893.149999999983</v>
      </c>
      <c r="O177" s="83">
        <f>IF(V177&lt;&gt;"VTC VHm",_xlfn.XLOOKUP(Z177,$AC$4015:$AC$4035,$AE$4015:$AE$4035,0)*M177,_xlfn.XLOOKUP(Z177,$AC$4015:$AC$4035,$AE$4015:$AE$4035,0)*L177)</f>
        <v>0</v>
      </c>
      <c r="P177" s="83">
        <f>SUM(N177:O177)</f>
        <v>29893.149999999983</v>
      </c>
      <c r="Q177" s="157">
        <f>M177*G177</f>
        <v>15373619.999999993</v>
      </c>
      <c r="R177" s="157">
        <f>G177*P177</f>
        <v>5380766.9999999972</v>
      </c>
      <c r="S177" s="83">
        <f>SUM(Q177:R177)</f>
        <v>20754386.999999989</v>
      </c>
      <c r="T177" s="156" t="s">
        <v>50</v>
      </c>
      <c r="U177" s="132"/>
      <c r="V177" s="132"/>
      <c r="W177" s="132"/>
      <c r="X177" s="44" t="s">
        <v>33</v>
      </c>
      <c r="Y177" s="44"/>
      <c r="Z177" s="44" t="s">
        <v>16</v>
      </c>
      <c r="AA177" s="44" t="s">
        <v>80</v>
      </c>
      <c r="AB177" s="2">
        <v>334741.57719750004</v>
      </c>
      <c r="AC177" s="2">
        <v>60253483.895550005</v>
      </c>
      <c r="AD177" s="2">
        <f>+M177</f>
        <v>85408.999999999956</v>
      </c>
      <c r="AE177" s="2">
        <f>+AD177*14%</f>
        <v>11957.259999999995</v>
      </c>
      <c r="AF177" s="155">
        <f>+AD177*35%</f>
        <v>29893.149999999983</v>
      </c>
      <c r="AG177" s="2">
        <f>+AD177*F177</f>
        <v>15373619.999999993</v>
      </c>
      <c r="AH177" s="2">
        <f>+AE177*F177</f>
        <v>2152306.7999999989</v>
      </c>
      <c r="AI177" s="2">
        <f>+AF177*F177</f>
        <v>5380766.9999999972</v>
      </c>
      <c r="AJ177" s="2">
        <f>SUM(AG177:AI177)</f>
        <v>22906693.799999986</v>
      </c>
      <c r="AK177" s="2">
        <f>+AD177*G177</f>
        <v>15373619.999999993</v>
      </c>
      <c r="AL177" s="2">
        <f>+AE177*G177</f>
        <v>2152306.7999999989</v>
      </c>
      <c r="AM177" s="2">
        <f>+AF177*G177</f>
        <v>5380766.9999999972</v>
      </c>
      <c r="AN177" s="155">
        <f>SUM(AK177:AM177)</f>
        <v>22906693.799999986</v>
      </c>
      <c r="AQ177" s="145" t="s">
        <v>525</v>
      </c>
      <c r="AU177" s="8" t="str">
        <f>+K177</f>
        <v>Bao gồm</v>
      </c>
      <c r="AV177" s="8">
        <f>+L177</f>
        <v>85408.999999999956</v>
      </c>
      <c r="AW177" s="2">
        <f>+M177</f>
        <v>85408.999999999956</v>
      </c>
      <c r="AX177" s="8">
        <f>F177*AW177</f>
        <v>15373619.999999993</v>
      </c>
      <c r="AY177" s="8">
        <f>IF(AQ177="CT",7%,5%)*AX177</f>
        <v>1076153.3999999997</v>
      </c>
      <c r="AZ177" s="8">
        <f>AX177*2%</f>
        <v>307472.39999999985</v>
      </c>
      <c r="BA177" s="8">
        <f>IF(BB177&gt;0,0,AX177*5%)</f>
        <v>0</v>
      </c>
      <c r="BB177" s="8">
        <f>(AX177-BG177)*35%</f>
        <v>5380766.9999999972</v>
      </c>
      <c r="BC177" s="8">
        <f>+AX177+AY177+AZ177+BA177+BB177</f>
        <v>22138012.79999999</v>
      </c>
      <c r="BD177" s="8">
        <f>AX177-AT177</f>
        <v>15373619.999999993</v>
      </c>
      <c r="BE177" s="2"/>
      <c r="BF177" s="8"/>
      <c r="BH177" s="2"/>
    </row>
    <row r="178" spans="1:60" ht="17" hidden="1" outlineLevel="1" x14ac:dyDescent="0.2">
      <c r="A178" s="1" t="s">
        <v>82</v>
      </c>
      <c r="B178" s="82">
        <v>56</v>
      </c>
      <c r="C178" s="144" t="s">
        <v>718</v>
      </c>
      <c r="D178" s="144"/>
      <c r="E178" s="82" t="s">
        <v>52</v>
      </c>
      <c r="F178" s="143">
        <v>1098.7148</v>
      </c>
      <c r="G178" s="142">
        <f>+[2]THKL!F177</f>
        <v>1098.7148</v>
      </c>
      <c r="H178" s="176"/>
      <c r="I178" s="176"/>
      <c r="J178" s="176"/>
      <c r="K178" s="156" t="str">
        <f>$K$149</f>
        <v>Bao gồm</v>
      </c>
      <c r="L178" s="157">
        <f>$L$149</f>
        <v>152467.50000000006</v>
      </c>
      <c r="M178" s="157">
        <f>SUM(K178:L178)</f>
        <v>152467.50000000006</v>
      </c>
      <c r="N178" s="83">
        <f>IF(V178&lt;&gt;"VTC VHm",_xlfn.XLOOKUP(Z178,$AC$4015:$AC$4035,$AD$4015:$AD$4035,0)*M178,_xlfn.XLOOKUP(Z178,$AC$4015:$AC$4035,$AD$4015:$AD$4035,0)*L178)</f>
        <v>53363.625000000015</v>
      </c>
      <c r="O178" s="83">
        <f>IF(V178&lt;&gt;"VTC VHm",_xlfn.XLOOKUP(Z178,$AC$4015:$AC$4035,$AE$4015:$AE$4035,0)*M178,_xlfn.XLOOKUP(Z178,$AC$4015:$AC$4035,$AE$4015:$AE$4035,0)*L178)</f>
        <v>0</v>
      </c>
      <c r="P178" s="83">
        <f>SUM(N178:O178)</f>
        <v>53363.625000000015</v>
      </c>
      <c r="Q178" s="157">
        <f>M178*G178</f>
        <v>167518298.76900005</v>
      </c>
      <c r="R178" s="157">
        <f>G178*P178</f>
        <v>58631404.569150016</v>
      </c>
      <c r="S178" s="83">
        <f>SUM(Q178:R178)</f>
        <v>226149703.33815008</v>
      </c>
      <c r="T178" s="156" t="s">
        <v>50</v>
      </c>
      <c r="U178" s="176"/>
      <c r="V178" s="176"/>
      <c r="W178" s="176"/>
      <c r="X178" s="44" t="s">
        <v>33</v>
      </c>
      <c r="Y178" s="44"/>
      <c r="Z178" s="44" t="s">
        <v>16</v>
      </c>
      <c r="AA178" s="44" t="s">
        <v>80</v>
      </c>
      <c r="AB178" s="2">
        <v>241442.02499999999</v>
      </c>
      <c r="AC178" s="2">
        <v>265275926.20946997</v>
      </c>
      <c r="AD178" s="2">
        <f>+M178</f>
        <v>152467.50000000006</v>
      </c>
      <c r="AE178" s="2">
        <f>+AD178*14%</f>
        <v>21345.450000000012</v>
      </c>
      <c r="AF178" s="155">
        <f>+AD178*35%</f>
        <v>53363.625000000015</v>
      </c>
      <c r="AG178" s="2">
        <f>+AD178*F178</f>
        <v>167518298.76900005</v>
      </c>
      <c r="AH178" s="2">
        <f>+AE178*F178</f>
        <v>23452561.827660013</v>
      </c>
      <c r="AI178" s="2">
        <f>+AF178*F178</f>
        <v>58631404.569150016</v>
      </c>
      <c r="AJ178" s="2">
        <f>SUM(AG178:AI178)</f>
        <v>249602265.16581011</v>
      </c>
      <c r="AK178" s="2">
        <f>+AD178*G178</f>
        <v>167518298.76900005</v>
      </c>
      <c r="AL178" s="2">
        <f>+AE178*G178</f>
        <v>23452561.827660013</v>
      </c>
      <c r="AM178" s="2">
        <f>+AF178*G178</f>
        <v>58631404.569150016</v>
      </c>
      <c r="AN178" s="155">
        <f>SUM(AK178:AM178)</f>
        <v>249602265.16581011</v>
      </c>
      <c r="AQ178" s="145" t="s">
        <v>525</v>
      </c>
      <c r="AU178" s="8" t="str">
        <f>+K178</f>
        <v>Bao gồm</v>
      </c>
      <c r="AV178" s="8">
        <f>+L178</f>
        <v>152467.50000000006</v>
      </c>
      <c r="AW178" s="2">
        <f>+M178</f>
        <v>152467.50000000006</v>
      </c>
      <c r="AX178" s="8">
        <f>F178*AW178</f>
        <v>167518298.76900005</v>
      </c>
      <c r="AY178" s="8">
        <f>IF(AQ178="CT",7%,5%)*AX178</f>
        <v>11726280.913830005</v>
      </c>
      <c r="AZ178" s="8">
        <f>AX178*2%</f>
        <v>3350365.9753800011</v>
      </c>
      <c r="BA178" s="8">
        <f>IF(BB178&gt;0,0,AX178*5%)</f>
        <v>0</v>
      </c>
      <c r="BB178" s="8">
        <f>(AX178-BG178)*35%</f>
        <v>58631404.569150016</v>
      </c>
      <c r="BC178" s="8">
        <f>+AX178+AY178+AZ178+BA178+BB178</f>
        <v>241226350.22736007</v>
      </c>
      <c r="BD178" s="8">
        <f>AX178-AT178</f>
        <v>167518298.76900005</v>
      </c>
      <c r="BE178" s="2"/>
      <c r="BF178" s="8"/>
      <c r="BH178" s="2"/>
    </row>
    <row r="179" spans="1:60" ht="34" hidden="1" outlineLevel="1" x14ac:dyDescent="0.2">
      <c r="A179" s="1" t="s">
        <v>971</v>
      </c>
      <c r="B179" s="82">
        <v>57</v>
      </c>
      <c r="C179" s="144" t="s">
        <v>134</v>
      </c>
      <c r="D179" s="144"/>
      <c r="E179" s="82" t="s">
        <v>52</v>
      </c>
      <c r="F179" s="143">
        <v>534.654</v>
      </c>
      <c r="G179" s="142">
        <f>+[2]THKL!F178</f>
        <v>534.654</v>
      </c>
      <c r="H179" s="132"/>
      <c r="I179" s="132"/>
      <c r="J179" s="132"/>
      <c r="K179" s="156" t="s">
        <v>89</v>
      </c>
      <c r="L179" s="157">
        <f>'[3]BDG (XD)'!$AA$1060</f>
        <v>152467.50000000006</v>
      </c>
      <c r="M179" s="157">
        <f>SUM(K179:L179)</f>
        <v>152467.50000000006</v>
      </c>
      <c r="N179" s="83">
        <f>IF(V179&lt;&gt;"VTC VHm",_xlfn.XLOOKUP(Z179,$AC$4015:$AC$4035,$AD$4015:$AD$4035,0)*M179,_xlfn.XLOOKUP(Z179,$AC$4015:$AC$4035,$AD$4015:$AD$4035,0)*L179)</f>
        <v>53363.625000000015</v>
      </c>
      <c r="O179" s="83">
        <f>IF(V179&lt;&gt;"VTC VHm",_xlfn.XLOOKUP(Z179,$AC$4015:$AC$4035,$AE$4015:$AE$4035,0)*M179,_xlfn.XLOOKUP(Z179,$AC$4015:$AC$4035,$AE$4015:$AE$4035,0)*L179)</f>
        <v>0</v>
      </c>
      <c r="P179" s="83">
        <f>SUM(N179:O179)</f>
        <v>53363.625000000015</v>
      </c>
      <c r="Q179" s="157">
        <f>M179*G179</f>
        <v>81517358.745000035</v>
      </c>
      <c r="R179" s="157">
        <f>G179*P179</f>
        <v>28531075.560750008</v>
      </c>
      <c r="S179" s="83">
        <f>SUM(Q179:R179)</f>
        <v>110048434.30575004</v>
      </c>
      <c r="T179" s="165" t="s">
        <v>100</v>
      </c>
      <c r="U179" s="132"/>
      <c r="V179" s="132"/>
      <c r="W179" s="132"/>
      <c r="X179" s="44" t="s">
        <v>33</v>
      </c>
      <c r="Y179" s="44"/>
      <c r="Z179" s="44" t="s">
        <v>16</v>
      </c>
      <c r="AA179" s="44" t="s">
        <v>80</v>
      </c>
      <c r="AB179" s="2">
        <v>113207.11687079778</v>
      </c>
      <c r="AC179" s="2">
        <v>60526637.863439515</v>
      </c>
      <c r="AD179" s="2">
        <f>+M179</f>
        <v>152467.50000000006</v>
      </c>
      <c r="AE179" s="2">
        <f>+AD179*14%</f>
        <v>21345.450000000012</v>
      </c>
      <c r="AF179" s="155">
        <f>+AD179*35%</f>
        <v>53363.625000000015</v>
      </c>
      <c r="AG179" s="2">
        <f>+AD179*F179</f>
        <v>81517358.745000035</v>
      </c>
      <c r="AH179" s="2">
        <f>+AE179*F179</f>
        <v>11412430.224300006</v>
      </c>
      <c r="AI179" s="2">
        <f>+AF179*F179</f>
        <v>28531075.560750008</v>
      </c>
      <c r="AJ179" s="2">
        <f>SUM(AG179:AI179)</f>
        <v>121460864.53005005</v>
      </c>
      <c r="AK179" s="2">
        <f>+AD179*G179</f>
        <v>81517358.745000035</v>
      </c>
      <c r="AL179" s="2">
        <f>+AE179*G179</f>
        <v>11412430.224300006</v>
      </c>
      <c r="AM179" s="2">
        <f>+AF179*G179</f>
        <v>28531075.560750008</v>
      </c>
      <c r="AN179" s="155">
        <f>SUM(AK179:AM179)</f>
        <v>121460864.53005005</v>
      </c>
      <c r="AQ179" s="145" t="s">
        <v>525</v>
      </c>
      <c r="AU179" s="8" t="str">
        <f>+K179</f>
        <v>Bao gồm</v>
      </c>
      <c r="AV179" s="8">
        <f>+L179</f>
        <v>152467.50000000006</v>
      </c>
      <c r="AW179" s="2">
        <f>+M179</f>
        <v>152467.50000000006</v>
      </c>
      <c r="AX179" s="8">
        <f>F179*AW179</f>
        <v>81517358.745000035</v>
      </c>
      <c r="AY179" s="8">
        <f>IF(AQ179="CT",7%,5%)*AX179</f>
        <v>5706215.1121500032</v>
      </c>
      <c r="AZ179" s="8">
        <f>AX179*2%</f>
        <v>1630347.1749000007</v>
      </c>
      <c r="BA179" s="8">
        <f>IF(BB179&gt;0,0,AX179*5%)</f>
        <v>0</v>
      </c>
      <c r="BB179" s="8">
        <f>(AX179-BG179)*35%</f>
        <v>28531075.560750011</v>
      </c>
      <c r="BC179" s="8">
        <f>+AX179+AY179+AZ179+BA179+BB179</f>
        <v>117384996.59280004</v>
      </c>
      <c r="BD179" s="8">
        <f>AX179-AT179</f>
        <v>81517358.745000035</v>
      </c>
      <c r="BE179" s="2"/>
      <c r="BF179" s="8"/>
      <c r="BH179" s="2"/>
    </row>
    <row r="180" spans="1:60" ht="17" hidden="1" outlineLevel="1" x14ac:dyDescent="0.2">
      <c r="A180" s="1" t="s">
        <v>981</v>
      </c>
      <c r="B180" s="82">
        <v>58</v>
      </c>
      <c r="C180" s="144" t="s">
        <v>133</v>
      </c>
      <c r="D180" s="144"/>
      <c r="E180" s="82" t="s">
        <v>52</v>
      </c>
      <c r="F180" s="143">
        <v>1110.8119999999999</v>
      </c>
      <c r="G180" s="142">
        <f>+[2]THKL!F179</f>
        <v>1110.8119999999999</v>
      </c>
      <c r="H180" s="176"/>
      <c r="I180" s="176"/>
      <c r="J180" s="176"/>
      <c r="K180" s="156" t="s">
        <v>89</v>
      </c>
      <c r="L180" s="157">
        <f>'[3]BDG (XD)'!$AA$1108</f>
        <v>14905</v>
      </c>
      <c r="M180" s="157">
        <f>SUM(K180:L180)</f>
        <v>14905</v>
      </c>
      <c r="N180" s="83">
        <f>IF(V180&lt;&gt;"VTC VHm",_xlfn.XLOOKUP(Z180,$AC$4015:$AC$4035,$AD$4015:$AD$4035,0)*M180,_xlfn.XLOOKUP(Z180,$AC$4015:$AC$4035,$AD$4015:$AD$4035,0)*L180)</f>
        <v>5216.75</v>
      </c>
      <c r="O180" s="83">
        <f>IF(V180&lt;&gt;"VTC VHm",_xlfn.XLOOKUP(Z180,$AC$4015:$AC$4035,$AE$4015:$AE$4035,0)*M180,_xlfn.XLOOKUP(Z180,$AC$4015:$AC$4035,$AE$4015:$AE$4035,0)*L180)</f>
        <v>0</v>
      </c>
      <c r="P180" s="83">
        <f>SUM(N180:O180)</f>
        <v>5216.75</v>
      </c>
      <c r="Q180" s="157">
        <f>M180*G180</f>
        <v>16556652.859999999</v>
      </c>
      <c r="R180" s="157">
        <f>G180*P180</f>
        <v>5794828.5009999992</v>
      </c>
      <c r="S180" s="83">
        <f>SUM(Q180:R180)</f>
        <v>22351481.360999998</v>
      </c>
      <c r="T180" s="156"/>
      <c r="U180" s="176"/>
      <c r="V180" s="176"/>
      <c r="W180" s="176"/>
      <c r="X180" s="44" t="s">
        <v>33</v>
      </c>
      <c r="Y180" s="44"/>
      <c r="Z180" s="44" t="s">
        <v>16</v>
      </c>
      <c r="AA180" s="44" t="s">
        <v>80</v>
      </c>
      <c r="AB180" s="2">
        <v>175823.80096875</v>
      </c>
      <c r="AC180" s="2">
        <v>195307188.00169912</v>
      </c>
      <c r="AD180" s="2">
        <f>+M180</f>
        <v>14905</v>
      </c>
      <c r="AE180" s="2">
        <f>+AD180*14%</f>
        <v>2086.7000000000003</v>
      </c>
      <c r="AF180" s="155">
        <f>+AD180*35%</f>
        <v>5216.75</v>
      </c>
      <c r="AG180" s="2">
        <f>+AD180*F180</f>
        <v>16556652.859999999</v>
      </c>
      <c r="AH180" s="2">
        <f>+AE180*F180</f>
        <v>2317931.4004000002</v>
      </c>
      <c r="AI180" s="2">
        <f>+AF180*F180</f>
        <v>5794828.5009999992</v>
      </c>
      <c r="AJ180" s="2">
        <f>SUM(AG180:AI180)</f>
        <v>24669412.761399999</v>
      </c>
      <c r="AK180" s="2">
        <f>+AD180*G180</f>
        <v>16556652.859999999</v>
      </c>
      <c r="AL180" s="2">
        <f>+AE180*G180</f>
        <v>2317931.4004000002</v>
      </c>
      <c r="AM180" s="2">
        <f>+AF180*G180</f>
        <v>5794828.5009999992</v>
      </c>
      <c r="AN180" s="155">
        <f>SUM(AK180:AM180)</f>
        <v>24669412.761399999</v>
      </c>
      <c r="AQ180" s="145" t="s">
        <v>525</v>
      </c>
      <c r="AU180" s="8" t="str">
        <f>+K180</f>
        <v>Bao gồm</v>
      </c>
      <c r="AV180" s="8">
        <f>+L180</f>
        <v>14905</v>
      </c>
      <c r="AW180" s="2">
        <f>+M180</f>
        <v>14905</v>
      </c>
      <c r="AX180" s="8">
        <f>F180*AW180</f>
        <v>16556652.859999999</v>
      </c>
      <c r="AY180" s="8">
        <f>IF(AQ180="CT",7%,5%)*AX180</f>
        <v>1158965.7002000001</v>
      </c>
      <c r="AZ180" s="8">
        <f>AX180*2%</f>
        <v>331133.05719999998</v>
      </c>
      <c r="BA180" s="8">
        <f>IF(BB180&gt;0,0,AX180*5%)</f>
        <v>0</v>
      </c>
      <c r="BB180" s="8">
        <f>(AX180-BG180)*35%</f>
        <v>5794828.5009999992</v>
      </c>
      <c r="BC180" s="8">
        <f>+AX180+AY180+AZ180+BA180+BB180</f>
        <v>23841580.118399996</v>
      </c>
      <c r="BD180" s="8">
        <f>AX180-AT180</f>
        <v>16556652.859999999</v>
      </c>
      <c r="BE180" s="2"/>
      <c r="BF180" s="8"/>
      <c r="BH180" s="2"/>
    </row>
    <row r="181" spans="1:60" ht="34" hidden="1" outlineLevel="1" x14ac:dyDescent="0.2">
      <c r="A181" s="1" t="s">
        <v>980</v>
      </c>
      <c r="B181" s="82">
        <v>59</v>
      </c>
      <c r="C181" s="144" t="s">
        <v>717</v>
      </c>
      <c r="D181" s="144"/>
      <c r="E181" s="82" t="s">
        <v>52</v>
      </c>
      <c r="F181" s="143">
        <v>534.846</v>
      </c>
      <c r="G181" s="142">
        <f>+[2]THKL!F180</f>
        <v>534.846</v>
      </c>
      <c r="H181" s="132"/>
      <c r="I181" s="132"/>
      <c r="J181" s="132"/>
      <c r="K181" s="262">
        <v>198000</v>
      </c>
      <c r="L181" s="157">
        <f>$L$152</f>
        <v>207031.93799999985</v>
      </c>
      <c r="M181" s="157">
        <f>SUM(K181:L181)</f>
        <v>405031.93799999985</v>
      </c>
      <c r="N181" s="83">
        <f>IF(V181&lt;&gt;"VTC VHm",_xlfn.XLOOKUP(Z181,$AC$4015:$AC$4035,$AD$4015:$AD$4035,0)*M181,_xlfn.XLOOKUP(Z181,$AC$4015:$AC$4035,$AD$4015:$AD$4035,0)*L181)</f>
        <v>72461.178299999941</v>
      </c>
      <c r="O181" s="83">
        <f>IF(V181&lt;&gt;"VTC VHm",_xlfn.XLOOKUP(Z181,$AC$4015:$AC$4035,$AE$4015:$AE$4035,0)*M181,_xlfn.XLOOKUP(Z181,$AC$4015:$AC$4035,$AE$4015:$AE$4035,0)*L181)</f>
        <v>0</v>
      </c>
      <c r="P181" s="83">
        <f>SUM(N181:O181)</f>
        <v>72461.178299999941</v>
      </c>
      <c r="Q181" s="157">
        <f>M181*G181</f>
        <v>216629711.91154793</v>
      </c>
      <c r="R181" s="157">
        <f>G181*P181</f>
        <v>38755571.369041771</v>
      </c>
      <c r="S181" s="83">
        <f>SUM(Q181:R181)</f>
        <v>255385283.2805897</v>
      </c>
      <c r="T181" s="156" t="s">
        <v>716</v>
      </c>
      <c r="U181" s="132"/>
      <c r="V181" s="82" t="s">
        <v>34</v>
      </c>
      <c r="W181" s="132"/>
      <c r="X181" s="44" t="s">
        <v>33</v>
      </c>
      <c r="Y181" s="44"/>
      <c r="Z181" s="44" t="s">
        <v>16</v>
      </c>
      <c r="AA181" s="44" t="s">
        <v>80</v>
      </c>
      <c r="AB181" s="2">
        <v>411255.38027447241</v>
      </c>
      <c r="AC181" s="2">
        <v>219958295.11828047</v>
      </c>
      <c r="AD181" s="2">
        <f>+M181</f>
        <v>405031.93799999985</v>
      </c>
      <c r="AE181" s="2">
        <f>+AD181*14%</f>
        <v>56704.471319999982</v>
      </c>
      <c r="AF181" s="155">
        <f>+AD181*35%</f>
        <v>141761.17829999994</v>
      </c>
      <c r="AG181" s="2">
        <f>+AD181*F181</f>
        <v>216629711.91154793</v>
      </c>
      <c r="AH181" s="2">
        <f>+AE181*F181</f>
        <v>30328159.66761671</v>
      </c>
      <c r="AI181" s="2">
        <f>+AF181*F181</f>
        <v>75820399.169041768</v>
      </c>
      <c r="AJ181" s="2">
        <f>SUM(AG181:AI181)</f>
        <v>322778270.74820638</v>
      </c>
      <c r="AK181" s="2">
        <f>+AD181*G181</f>
        <v>216629711.91154793</v>
      </c>
      <c r="AL181" s="2">
        <f>+AE181*G181</f>
        <v>30328159.66761671</v>
      </c>
      <c r="AM181" s="2">
        <f>+AF181*G181</f>
        <v>75820399.169041768</v>
      </c>
      <c r="AN181" s="155">
        <f>SUM(AK181:AM181)</f>
        <v>322778270.74820638</v>
      </c>
      <c r="AQ181" s="145" t="s">
        <v>525</v>
      </c>
      <c r="AU181" s="8">
        <f>+K181</f>
        <v>198000</v>
      </c>
      <c r="AV181" s="8">
        <f>+L181</f>
        <v>207031.93799999985</v>
      </c>
      <c r="AW181" s="2">
        <f>+M181</f>
        <v>405031.93799999985</v>
      </c>
      <c r="AX181" s="8">
        <f>F181*AW181</f>
        <v>216629711.91154793</v>
      </c>
      <c r="AY181" s="8">
        <f>IF(AQ181="CT",7%,5%)*AX181</f>
        <v>15164079.833808357</v>
      </c>
      <c r="AZ181" s="8">
        <f>AX181*2%</f>
        <v>4332594.2382309586</v>
      </c>
      <c r="BA181" s="8">
        <f>IF(BB181&gt;0,0,AX181*5%)</f>
        <v>0</v>
      </c>
      <c r="BB181" s="8">
        <f>(AX181-BG181)*35%</f>
        <v>75820399.169041768</v>
      </c>
      <c r="BC181" s="8">
        <f>+AX181+AY181+AZ181+BA181+BB181</f>
        <v>311946785.15262902</v>
      </c>
      <c r="BD181" s="8">
        <f>AX181-AT181</f>
        <v>216629711.91154793</v>
      </c>
      <c r="BE181" s="2"/>
      <c r="BF181" s="8"/>
      <c r="BH181" s="2"/>
    </row>
    <row r="182" spans="1:60" ht="34" hidden="1" outlineLevel="1" x14ac:dyDescent="0.2">
      <c r="A182" s="1" t="s">
        <v>979</v>
      </c>
      <c r="B182" s="82">
        <v>60</v>
      </c>
      <c r="C182" s="144" t="s">
        <v>715</v>
      </c>
      <c r="D182" s="144"/>
      <c r="E182" s="82" t="s">
        <v>52</v>
      </c>
      <c r="F182" s="143">
        <v>9.5399999999999991</v>
      </c>
      <c r="G182" s="142">
        <f>+[2]THKL!F181</f>
        <v>9.5399999999999991</v>
      </c>
      <c r="H182" s="132"/>
      <c r="I182" s="132"/>
      <c r="J182" s="132"/>
      <c r="K182" s="156" t="str">
        <f>$K$165</f>
        <v>Bao gồm</v>
      </c>
      <c r="L182" s="157">
        <f>$L$165</f>
        <v>2260000</v>
      </c>
      <c r="M182" s="157">
        <f>SUM(K182:L182)</f>
        <v>2260000</v>
      </c>
      <c r="N182" s="83">
        <f>IF(V182&lt;&gt;"VTC VHm",_xlfn.XLOOKUP(Z182,$AC$4015:$AC$4035,$AD$4015:$AD$4035,0)*M182,_xlfn.XLOOKUP(Z182,$AC$4015:$AC$4035,$AD$4015:$AD$4035,0)*L182)</f>
        <v>113000</v>
      </c>
      <c r="O182" s="83">
        <f>IF(V182&lt;&gt;"VTC VHm",_xlfn.XLOOKUP(Z182,$AC$4015:$AC$4035,$AE$4015:$AE$4035,0)*M182,_xlfn.XLOOKUP(Z182,$AC$4015:$AC$4035,$AE$4015:$AE$4035,0)*L182)</f>
        <v>0</v>
      </c>
      <c r="P182" s="83">
        <f>SUM(N182:O182)</f>
        <v>113000</v>
      </c>
      <c r="Q182" s="157">
        <f>M182*G182</f>
        <v>21560399.999999996</v>
      </c>
      <c r="R182" s="157">
        <f>G182*P182</f>
        <v>1078020</v>
      </c>
      <c r="S182" s="83">
        <f>SUM(Q182:R182)</f>
        <v>22638419.999999996</v>
      </c>
      <c r="T182" s="156" t="s">
        <v>100</v>
      </c>
      <c r="U182" s="132"/>
      <c r="V182" s="132"/>
      <c r="W182" s="132"/>
      <c r="X182" s="44" t="s">
        <v>33</v>
      </c>
      <c r="Y182" s="44"/>
      <c r="Z182" s="44" t="s">
        <v>11</v>
      </c>
      <c r="AA182" s="44" t="s">
        <v>80</v>
      </c>
      <c r="AB182" s="2">
        <v>2337714.1818811591</v>
      </c>
      <c r="AC182" s="2">
        <v>22301793.295146257</v>
      </c>
      <c r="AD182" s="2">
        <f>+M182</f>
        <v>2260000</v>
      </c>
      <c r="AE182" s="2">
        <f>+AD182*14%</f>
        <v>316400.00000000006</v>
      </c>
      <c r="AF182" s="155">
        <f>+AD182*35%</f>
        <v>791000</v>
      </c>
      <c r="AG182" s="2">
        <f>+AD182*F182</f>
        <v>21560399.999999996</v>
      </c>
      <c r="AH182" s="2">
        <f>+AE182*F182</f>
        <v>3018456.0000000005</v>
      </c>
      <c r="AI182" s="2">
        <f>+AF182*F182</f>
        <v>7546139.9999999991</v>
      </c>
      <c r="AJ182" s="2">
        <f>SUM(AG182:AI182)</f>
        <v>32124995.999999996</v>
      </c>
      <c r="AK182" s="2">
        <f>+AD182*G182</f>
        <v>21560399.999999996</v>
      </c>
      <c r="AL182" s="2">
        <f>+AE182*G182</f>
        <v>3018456.0000000005</v>
      </c>
      <c r="AM182" s="2">
        <f>+AF182*G182</f>
        <v>7546139.9999999991</v>
      </c>
      <c r="AN182" s="155">
        <f>SUM(AK182:AM182)</f>
        <v>32124995.999999996</v>
      </c>
      <c r="AQ182" s="145" t="s">
        <v>525</v>
      </c>
      <c r="AU182" s="8" t="str">
        <f>+K182</f>
        <v>Bao gồm</v>
      </c>
      <c r="AV182" s="8">
        <f>+L182</f>
        <v>2260000</v>
      </c>
      <c r="AW182" s="2">
        <f>+M182</f>
        <v>2260000</v>
      </c>
      <c r="AX182" s="8">
        <f>F182*AW182</f>
        <v>21560399.999999996</v>
      </c>
      <c r="AY182" s="8">
        <f>IF(AQ182="CT",7%,5%)*AX182</f>
        <v>1509227.9999999998</v>
      </c>
      <c r="AZ182" s="8">
        <f>AX182*2%</f>
        <v>431207.99999999994</v>
      </c>
      <c r="BA182" s="8">
        <f>IF(BB182&gt;0,0,AX182*5%)</f>
        <v>0</v>
      </c>
      <c r="BB182" s="8">
        <f>(AX182-BG182)*35%</f>
        <v>7546139.9999999981</v>
      </c>
      <c r="BC182" s="8">
        <f>+AX182+AY182+AZ182+BA182+BB182</f>
        <v>31046975.999999993</v>
      </c>
      <c r="BD182" s="8">
        <f>AX182-AT182</f>
        <v>21560399.999999996</v>
      </c>
      <c r="BE182" s="2"/>
      <c r="BF182" s="8"/>
      <c r="BH182" s="2"/>
    </row>
    <row r="183" spans="1:60" ht="34" hidden="1" outlineLevel="1" x14ac:dyDescent="0.2">
      <c r="A183" s="1" t="s">
        <v>978</v>
      </c>
      <c r="B183" s="82">
        <v>61</v>
      </c>
      <c r="C183" s="144" t="s">
        <v>714</v>
      </c>
      <c r="D183" s="144"/>
      <c r="E183" s="82" t="s">
        <v>52</v>
      </c>
      <c r="F183" s="143">
        <v>2149.2399999999998</v>
      </c>
      <c r="G183" s="142">
        <f>+[2]THKL!F182</f>
        <v>2149.2399999999998</v>
      </c>
      <c r="H183" s="176"/>
      <c r="I183" s="176"/>
      <c r="J183" s="176"/>
      <c r="K183" s="156">
        <f>$K$163</f>
        <v>198000</v>
      </c>
      <c r="L183" s="157">
        <f>'[3]BDG (XD)'!$AA$1081</f>
        <v>263876.0280000004</v>
      </c>
      <c r="M183" s="157">
        <f>SUM(K183:L183)</f>
        <v>461876.0280000004</v>
      </c>
      <c r="N183" s="83">
        <f>IF(V183&lt;&gt;"VTC VHm",_xlfn.XLOOKUP(Z183,$AC$4015:$AC$4035,$AD$4015:$AD$4035,0)*M183,_xlfn.XLOOKUP(Z183,$AC$4015:$AC$4035,$AD$4015:$AD$4035,0)*L183)</f>
        <v>92356.609800000137</v>
      </c>
      <c r="O183" s="83">
        <f>IF(V183&lt;&gt;"VTC VHm",_xlfn.XLOOKUP(Z183,$AC$4015:$AC$4035,$AE$4015:$AE$4035,0)*M183,_xlfn.XLOOKUP(Z183,$AC$4015:$AC$4035,$AE$4015:$AE$4035,0)*L183)</f>
        <v>0</v>
      </c>
      <c r="P183" s="83">
        <f>SUM(N183:O183)</f>
        <v>92356.609800000137</v>
      </c>
      <c r="Q183" s="157">
        <f>M183*G183</f>
        <v>992682434.41872072</v>
      </c>
      <c r="R183" s="157">
        <f>G183*P183</f>
        <v>198496520.04655227</v>
      </c>
      <c r="S183" s="83">
        <f>SUM(Q183:R183)</f>
        <v>1191178954.4652729</v>
      </c>
      <c r="T183" s="156" t="s">
        <v>716</v>
      </c>
      <c r="U183" s="176"/>
      <c r="V183" s="82" t="s">
        <v>34</v>
      </c>
      <c r="W183" s="176"/>
      <c r="X183" s="44" t="s">
        <v>33</v>
      </c>
      <c r="Y183" s="44"/>
      <c r="Z183" s="44" t="s">
        <v>16</v>
      </c>
      <c r="AA183" s="44" t="s">
        <v>80</v>
      </c>
      <c r="AB183" s="2">
        <v>501735.13237737986</v>
      </c>
      <c r="AC183" s="2">
        <v>1078349215.9107597</v>
      </c>
      <c r="AD183" s="2">
        <f>+M183</f>
        <v>461876.0280000004</v>
      </c>
      <c r="AE183" s="2">
        <f>+AD183*14%</f>
        <v>64662.64392000006</v>
      </c>
      <c r="AF183" s="155">
        <f>+AD183*35%</f>
        <v>161656.60980000012</v>
      </c>
      <c r="AG183" s="2">
        <f>+AD183*F183</f>
        <v>992682434.41872072</v>
      </c>
      <c r="AH183" s="2">
        <f>+AE183*F183</f>
        <v>138975540.81862092</v>
      </c>
      <c r="AI183" s="2">
        <f>+AF183*F183</f>
        <v>347438852.04655224</v>
      </c>
      <c r="AJ183" s="2">
        <f>SUM(AG183:AI183)</f>
        <v>1479096827.2838938</v>
      </c>
      <c r="AK183" s="2">
        <f>+AD183*G183</f>
        <v>992682434.41872072</v>
      </c>
      <c r="AL183" s="2">
        <f>+AE183*G183</f>
        <v>138975540.81862092</v>
      </c>
      <c r="AM183" s="2">
        <f>+AF183*G183</f>
        <v>347438852.04655224</v>
      </c>
      <c r="AN183" s="155">
        <f>SUM(AK183:AM183)</f>
        <v>1479096827.2838938</v>
      </c>
      <c r="AQ183" s="145" t="s">
        <v>525</v>
      </c>
      <c r="AU183" s="8">
        <f>+K183</f>
        <v>198000</v>
      </c>
      <c r="AV183" s="8">
        <f>+L183</f>
        <v>263876.0280000004</v>
      </c>
      <c r="AW183" s="2">
        <f>+M183</f>
        <v>461876.0280000004</v>
      </c>
      <c r="AX183" s="8">
        <f>F183*AW183</f>
        <v>992682434.41872072</v>
      </c>
      <c r="AY183" s="8">
        <f>IF(AQ183="CT",7%,5%)*AX183</f>
        <v>69487770.40931046</v>
      </c>
      <c r="AZ183" s="8">
        <f>AX183*2%</f>
        <v>19853648.688374415</v>
      </c>
      <c r="BA183" s="8">
        <f>IF(BB183&gt;0,0,AX183*5%)</f>
        <v>0</v>
      </c>
      <c r="BB183" s="8">
        <f>(AX183-BG183)*35%</f>
        <v>347438852.04655224</v>
      </c>
      <c r="BC183" s="8">
        <f>+AX183+AY183+AZ183+BA183+BB183</f>
        <v>1429462705.5629578</v>
      </c>
      <c r="BD183" s="8">
        <f>AX183-AT183</f>
        <v>992682434.41872072</v>
      </c>
      <c r="BE183" s="2"/>
      <c r="BF183" s="8"/>
      <c r="BH183" s="2"/>
    </row>
    <row r="184" spans="1:60" ht="17" hidden="1" outlineLevel="1" x14ac:dyDescent="0.2">
      <c r="A184" s="1" t="s">
        <v>977</v>
      </c>
      <c r="B184" s="82">
        <v>62</v>
      </c>
      <c r="C184" s="144" t="s">
        <v>880</v>
      </c>
      <c r="D184" s="144"/>
      <c r="E184" s="82" t="s">
        <v>52</v>
      </c>
      <c r="F184" s="143">
        <v>818.59</v>
      </c>
      <c r="G184" s="142">
        <f>+[2]THKL!F183</f>
        <v>818.59</v>
      </c>
      <c r="H184" s="132"/>
      <c r="I184" s="132"/>
      <c r="J184" s="132"/>
      <c r="K184" s="156" t="str">
        <f>$K$172</f>
        <v>Bao gồm</v>
      </c>
      <c r="L184" s="157">
        <f>$L$172</f>
        <v>211081.00000000026</v>
      </c>
      <c r="M184" s="157">
        <f>SUM(K184:L184)</f>
        <v>211081.00000000026</v>
      </c>
      <c r="N184" s="83">
        <f>IF(V184&lt;&gt;"VTC VHm",_xlfn.XLOOKUP(Z184,$AC$4015:$AC$4035,$AD$4015:$AD$4035,0)*M184,_xlfn.XLOOKUP(Z184,$AC$4015:$AC$4035,$AD$4015:$AD$4035,0)*L184)</f>
        <v>73878.350000000093</v>
      </c>
      <c r="O184" s="83">
        <f>IF(V184&lt;&gt;"VTC VHm",_xlfn.XLOOKUP(Z184,$AC$4015:$AC$4035,$AE$4015:$AE$4035,0)*M184,_xlfn.XLOOKUP(Z184,$AC$4015:$AC$4035,$AE$4015:$AE$4035,0)*L184)</f>
        <v>0</v>
      </c>
      <c r="P184" s="83">
        <f>SUM(N184:O184)</f>
        <v>73878.350000000093</v>
      </c>
      <c r="Q184" s="157">
        <f>M184*G184</f>
        <v>172788795.79000023</v>
      </c>
      <c r="R184" s="157">
        <f>G184*P184</f>
        <v>60476078.526500076</v>
      </c>
      <c r="S184" s="83">
        <f>SUM(Q184:R184)</f>
        <v>233264874.31650031</v>
      </c>
      <c r="T184" s="156" t="s">
        <v>50</v>
      </c>
      <c r="U184" s="132"/>
      <c r="V184" s="132"/>
      <c r="W184" s="132"/>
      <c r="X184" s="44" t="s">
        <v>33</v>
      </c>
      <c r="Y184" s="44"/>
      <c r="Z184" s="44" t="s">
        <v>14</v>
      </c>
      <c r="AA184" s="44" t="s">
        <v>80</v>
      </c>
      <c r="AB184" s="2">
        <v>326833.02294761251</v>
      </c>
      <c r="AC184" s="2">
        <v>267542244.25468615</v>
      </c>
      <c r="AD184" s="2">
        <f>+M184</f>
        <v>211081.00000000026</v>
      </c>
      <c r="AE184" s="2">
        <f>+AD184*14%</f>
        <v>29551.34000000004</v>
      </c>
      <c r="AF184" s="155">
        <f>+AD184*35%</f>
        <v>73878.350000000093</v>
      </c>
      <c r="AG184" s="2">
        <f>+AD184*F184</f>
        <v>172788795.79000023</v>
      </c>
      <c r="AH184" s="2">
        <f>+AE184*F184</f>
        <v>24190431.410600033</v>
      </c>
      <c r="AI184" s="2">
        <f>+AF184*F184</f>
        <v>60476078.526500076</v>
      </c>
      <c r="AJ184" s="2">
        <f>SUM(AG184:AI184)</f>
        <v>257455305.72710034</v>
      </c>
      <c r="AK184" s="2">
        <f>+AD184*G184</f>
        <v>172788795.79000023</v>
      </c>
      <c r="AL184" s="2">
        <f>+AE184*G184</f>
        <v>24190431.410600033</v>
      </c>
      <c r="AM184" s="2">
        <f>+AF184*G184</f>
        <v>60476078.526500076</v>
      </c>
      <c r="AN184" s="155">
        <f>SUM(AK184:AM184)</f>
        <v>257455305.72710034</v>
      </c>
      <c r="AQ184" s="145" t="s">
        <v>525</v>
      </c>
      <c r="AU184" s="8" t="str">
        <f>+K184</f>
        <v>Bao gồm</v>
      </c>
      <c r="AV184" s="8">
        <f>+L184</f>
        <v>211081.00000000026</v>
      </c>
      <c r="AW184" s="2">
        <f>+M184</f>
        <v>211081.00000000026</v>
      </c>
      <c r="AX184" s="8">
        <f>F184*AW184</f>
        <v>172788795.79000023</v>
      </c>
      <c r="AY184" s="8">
        <f>IF(AQ184="CT",7%,5%)*AX184</f>
        <v>12095215.705300016</v>
      </c>
      <c r="AZ184" s="8">
        <f>AX184*2%</f>
        <v>3455775.9158000047</v>
      </c>
      <c r="BA184" s="8">
        <f>IF(BB184&gt;0,0,AX184*5%)</f>
        <v>0</v>
      </c>
      <c r="BB184" s="8">
        <f>(AX184-BG184)*35%</f>
        <v>60476078.526500076</v>
      </c>
      <c r="BC184" s="8">
        <f>+AX184+AY184+AZ184+BA184+BB184</f>
        <v>248815865.93760031</v>
      </c>
      <c r="BD184" s="8">
        <f>AX184-AT184</f>
        <v>172788795.79000023</v>
      </c>
      <c r="BE184" s="2"/>
      <c r="BF184" s="8"/>
      <c r="BH184" s="2"/>
    </row>
    <row r="185" spans="1:60" ht="17" hidden="1" outlineLevel="1" x14ac:dyDescent="0.2">
      <c r="A185" s="1" t="s">
        <v>976</v>
      </c>
      <c r="B185" s="82">
        <v>63</v>
      </c>
      <c r="C185" s="144" t="s">
        <v>711</v>
      </c>
      <c r="D185" s="144"/>
      <c r="E185" s="82" t="s">
        <v>52</v>
      </c>
      <c r="F185" s="143">
        <v>837.23</v>
      </c>
      <c r="G185" s="142">
        <f>+[2]THKL!F184</f>
        <v>837.23</v>
      </c>
      <c r="H185" s="132"/>
      <c r="I185" s="132"/>
      <c r="J185" s="132"/>
      <c r="K185" s="156" t="str">
        <f>$K$129</f>
        <v>Bao gồm</v>
      </c>
      <c r="L185" s="244">
        <f>$L$129</f>
        <v>21438.4656</v>
      </c>
      <c r="M185" s="157">
        <f>SUM(K185:L185)</f>
        <v>21438.4656</v>
      </c>
      <c r="N185" s="83">
        <f>IF(V185&lt;&gt;"VTC VHm",_xlfn.XLOOKUP(Z185,$AC$4015:$AC$4035,$AD$4015:$AD$4035,0)*M185,_xlfn.XLOOKUP(Z185,$AC$4015:$AC$4035,$AD$4015:$AD$4035,0)*L185)</f>
        <v>7503.4629599999989</v>
      </c>
      <c r="O185" s="83">
        <f>IF(V185&lt;&gt;"VTC VHm",_xlfn.XLOOKUP(Z185,$AC$4015:$AC$4035,$AE$4015:$AE$4035,0)*M185,_xlfn.XLOOKUP(Z185,$AC$4015:$AC$4035,$AE$4015:$AE$4035,0)*L185)</f>
        <v>0</v>
      </c>
      <c r="P185" s="83">
        <f>SUM(N185:O185)</f>
        <v>7503.4629599999989</v>
      </c>
      <c r="Q185" s="157">
        <f>M185*G185</f>
        <v>17948926.554288</v>
      </c>
      <c r="R185" s="157">
        <f>G185*P185</f>
        <v>6282124.2940007988</v>
      </c>
      <c r="S185" s="83">
        <f>SUM(Q185:R185)</f>
        <v>24231050.848288797</v>
      </c>
      <c r="T185" s="165" t="s">
        <v>100</v>
      </c>
      <c r="U185" s="132"/>
      <c r="V185" s="132"/>
      <c r="W185" s="132"/>
      <c r="X185" s="44" t="s">
        <v>33</v>
      </c>
      <c r="Y185" s="44"/>
      <c r="Z185" s="44" t="s">
        <v>14</v>
      </c>
      <c r="AA185" s="44" t="s">
        <v>80</v>
      </c>
      <c r="AB185" s="2">
        <v>48568.255241112754</v>
      </c>
      <c r="AC185" s="2">
        <v>40662800.335516833</v>
      </c>
      <c r="AD185" s="2">
        <f>+M185</f>
        <v>21438.4656</v>
      </c>
      <c r="AE185" s="2">
        <f>+AD185*14%</f>
        <v>3001.3851840000002</v>
      </c>
      <c r="AF185" s="155">
        <f>+AD185*35%</f>
        <v>7503.4629599999989</v>
      </c>
      <c r="AG185" s="2">
        <f>+AD185*F185</f>
        <v>17948926.554288</v>
      </c>
      <c r="AH185" s="2">
        <f>+AE185*F185</f>
        <v>2512849.71760032</v>
      </c>
      <c r="AI185" s="2">
        <f>+AF185*F185</f>
        <v>6282124.2940007988</v>
      </c>
      <c r="AJ185" s="2">
        <f>SUM(AG185:AI185)</f>
        <v>26743900.56588912</v>
      </c>
      <c r="AK185" s="2">
        <f>+AD185*G185</f>
        <v>17948926.554288</v>
      </c>
      <c r="AL185" s="2">
        <f>+AE185*G185</f>
        <v>2512849.71760032</v>
      </c>
      <c r="AM185" s="2">
        <f>+AF185*G185</f>
        <v>6282124.2940007988</v>
      </c>
      <c r="AN185" s="155">
        <f>SUM(AK185:AM185)</f>
        <v>26743900.56588912</v>
      </c>
      <c r="AQ185" s="145" t="s">
        <v>525</v>
      </c>
      <c r="AU185" s="8" t="str">
        <f>+K185</f>
        <v>Bao gồm</v>
      </c>
      <c r="AV185" s="8">
        <f>+L185</f>
        <v>21438.4656</v>
      </c>
      <c r="AW185" s="2">
        <f>+M185</f>
        <v>21438.4656</v>
      </c>
      <c r="AX185" s="8">
        <f>F185*AW185</f>
        <v>17948926.554288</v>
      </c>
      <c r="AY185" s="8">
        <f>IF(AQ185="CT",7%,5%)*AX185</f>
        <v>1256424.85880016</v>
      </c>
      <c r="AZ185" s="8">
        <f>AX185*2%</f>
        <v>358978.53108575998</v>
      </c>
      <c r="BA185" s="8">
        <f>IF(BB185&gt;0,0,AX185*5%)</f>
        <v>0</v>
      </c>
      <c r="BB185" s="8">
        <f>(AX185-BG185)*35%</f>
        <v>6282124.2940007998</v>
      </c>
      <c r="BC185" s="8">
        <f>+AX185+AY185+AZ185+BA185+BB185</f>
        <v>25846454.238174722</v>
      </c>
      <c r="BD185" s="8">
        <f>AX185-AT185</f>
        <v>17948926.554288</v>
      </c>
      <c r="BE185" s="2"/>
      <c r="BF185" s="8"/>
      <c r="BH185" s="2"/>
    </row>
    <row r="186" spans="1:60" ht="34" hidden="1" outlineLevel="1" x14ac:dyDescent="0.2">
      <c r="A186" s="1" t="s">
        <v>975</v>
      </c>
      <c r="B186" s="82">
        <v>64</v>
      </c>
      <c r="C186" s="144" t="s">
        <v>710</v>
      </c>
      <c r="D186" s="144"/>
      <c r="E186" s="82" t="s">
        <v>52</v>
      </c>
      <c r="F186" s="143">
        <v>837.23</v>
      </c>
      <c r="G186" s="142">
        <f>+[2]THKL!F185</f>
        <v>837.23</v>
      </c>
      <c r="H186" s="132"/>
      <c r="I186" s="132"/>
      <c r="J186" s="132"/>
      <c r="K186" s="156" t="str">
        <f>$K$131</f>
        <v>Bao gồm</v>
      </c>
      <c r="L186" s="157">
        <f>$L$131</f>
        <v>41916.36</v>
      </c>
      <c r="M186" s="157">
        <f>SUM(K186:L186)</f>
        <v>41916.36</v>
      </c>
      <c r="N186" s="83">
        <f>IF(V186&lt;&gt;"VTC VHm",_xlfn.XLOOKUP(Z186,$AC$4015:$AC$4035,$AD$4015:$AD$4035,0)*M186,_xlfn.XLOOKUP(Z186,$AC$4015:$AC$4035,$AD$4015:$AD$4035,0)*L186)</f>
        <v>14670.725999999999</v>
      </c>
      <c r="O186" s="83">
        <f>IF(V186&lt;&gt;"VTC VHm",_xlfn.XLOOKUP(Z186,$AC$4015:$AC$4035,$AE$4015:$AE$4035,0)*M186,_xlfn.XLOOKUP(Z186,$AC$4015:$AC$4035,$AE$4015:$AE$4035,0)*L186)</f>
        <v>0</v>
      </c>
      <c r="P186" s="83">
        <f>SUM(N186:O186)</f>
        <v>14670.725999999999</v>
      </c>
      <c r="Q186" s="157">
        <f>M186*G186</f>
        <v>35093634.082800001</v>
      </c>
      <c r="R186" s="157">
        <f>G186*P186</f>
        <v>12282771.928979998</v>
      </c>
      <c r="S186" s="83">
        <f>SUM(Q186:R186)</f>
        <v>47376406.011780001</v>
      </c>
      <c r="T186" s="156" t="s">
        <v>50</v>
      </c>
      <c r="U186" s="132"/>
      <c r="V186" s="132"/>
      <c r="W186" s="132"/>
      <c r="X186" s="44" t="s">
        <v>33</v>
      </c>
      <c r="Y186" s="44"/>
      <c r="Z186" s="44" t="s">
        <v>14</v>
      </c>
      <c r="AA186" s="44" t="s">
        <v>80</v>
      </c>
      <c r="AB186" s="2">
        <v>102887.81838657794</v>
      </c>
      <c r="AC186" s="2">
        <v>86140768.187794656</v>
      </c>
      <c r="AD186" s="2">
        <f>+M186</f>
        <v>41916.36</v>
      </c>
      <c r="AE186" s="2">
        <f>+AD186*14%</f>
        <v>5868.2904000000008</v>
      </c>
      <c r="AF186" s="155">
        <f>+AD186*35%</f>
        <v>14670.725999999999</v>
      </c>
      <c r="AG186" s="2">
        <f>+AD186*F186</f>
        <v>35093634.082800001</v>
      </c>
      <c r="AH186" s="2">
        <f>+AE186*F186</f>
        <v>4913108.7715920005</v>
      </c>
      <c r="AI186" s="2">
        <f>+AF186*F186</f>
        <v>12282771.928979998</v>
      </c>
      <c r="AJ186" s="2">
        <f>SUM(AG186:AI186)</f>
        <v>52289514.783372</v>
      </c>
      <c r="AK186" s="2">
        <f>+AD186*G186</f>
        <v>35093634.082800001</v>
      </c>
      <c r="AL186" s="2">
        <f>+AE186*G186</f>
        <v>4913108.7715920005</v>
      </c>
      <c r="AM186" s="2">
        <f>+AF186*G186</f>
        <v>12282771.928979998</v>
      </c>
      <c r="AN186" s="155">
        <f>SUM(AK186:AM186)</f>
        <v>52289514.783372</v>
      </c>
      <c r="AQ186" s="145" t="s">
        <v>525</v>
      </c>
      <c r="AU186" s="8" t="str">
        <f>+K186</f>
        <v>Bao gồm</v>
      </c>
      <c r="AV186" s="8">
        <f>+L186</f>
        <v>41916.36</v>
      </c>
      <c r="AW186" s="2">
        <f>+M186</f>
        <v>41916.36</v>
      </c>
      <c r="AX186" s="8">
        <f>F186*AW186</f>
        <v>35093634.082800001</v>
      </c>
      <c r="AY186" s="8">
        <f>IF(AQ186="CT",7%,5%)*AX186</f>
        <v>2456554.3857960002</v>
      </c>
      <c r="AZ186" s="8">
        <f>AX186*2%</f>
        <v>701872.68165600009</v>
      </c>
      <c r="BA186" s="8">
        <f>IF(BB186&gt;0,0,AX186*5%)</f>
        <v>0</v>
      </c>
      <c r="BB186" s="8">
        <f>(AX186-BG186)*35%</f>
        <v>12282771.92898</v>
      </c>
      <c r="BC186" s="8">
        <f>+AX186+AY186+AZ186+BA186+BB186</f>
        <v>50534833.079232007</v>
      </c>
      <c r="BD186" s="8">
        <f>AX186-AT186</f>
        <v>35093634.082800001</v>
      </c>
      <c r="BE186" s="2"/>
      <c r="BF186" s="8"/>
      <c r="BH186" s="2"/>
    </row>
    <row r="187" spans="1:60" ht="17" hidden="1" outlineLevel="1" x14ac:dyDescent="0.2">
      <c r="A187" s="1" t="s">
        <v>82</v>
      </c>
      <c r="B187" s="82">
        <v>65</v>
      </c>
      <c r="C187" s="144" t="s">
        <v>709</v>
      </c>
      <c r="D187" s="144"/>
      <c r="E187" s="82" t="s">
        <v>85</v>
      </c>
      <c r="F187" s="143">
        <v>53</v>
      </c>
      <c r="G187" s="142">
        <f>+[2]THKL!F186</f>
        <v>53</v>
      </c>
      <c r="H187" s="132"/>
      <c r="I187" s="132"/>
      <c r="J187" s="132"/>
      <c r="K187" s="156" t="s">
        <v>89</v>
      </c>
      <c r="L187" s="157">
        <f>'[3]BDG (XD)'!$AA$1146</f>
        <v>295200</v>
      </c>
      <c r="M187" s="157">
        <f>SUM(K187:L187)</f>
        <v>295200</v>
      </c>
      <c r="N187" s="83">
        <f>IF(V187&lt;&gt;"VTC VHm",_xlfn.XLOOKUP(Z187,$AC$4015:$AC$4035,$AD$4015:$AD$4035,0)*M187,_xlfn.XLOOKUP(Z187,$AC$4015:$AC$4035,$AD$4015:$AD$4035,0)*L187)</f>
        <v>103320</v>
      </c>
      <c r="O187" s="83">
        <f>IF(V187&lt;&gt;"VTC VHm",_xlfn.XLOOKUP(Z187,$AC$4015:$AC$4035,$AE$4015:$AE$4035,0)*M187,_xlfn.XLOOKUP(Z187,$AC$4015:$AC$4035,$AE$4015:$AE$4035,0)*L187)</f>
        <v>0</v>
      </c>
      <c r="P187" s="83">
        <f>SUM(N187:O187)</f>
        <v>103320</v>
      </c>
      <c r="Q187" s="157">
        <f>M187*G187</f>
        <v>15645600</v>
      </c>
      <c r="R187" s="157">
        <f>G187*P187</f>
        <v>5475960</v>
      </c>
      <c r="S187" s="83">
        <f>SUM(Q187:R187)</f>
        <v>21121560</v>
      </c>
      <c r="T187" s="156" t="s">
        <v>50</v>
      </c>
      <c r="U187" s="132"/>
      <c r="V187" s="132"/>
      <c r="W187" s="132"/>
      <c r="X187" s="44" t="s">
        <v>33</v>
      </c>
      <c r="Y187" s="44"/>
      <c r="Z187" s="44" t="s">
        <v>14</v>
      </c>
      <c r="AA187" s="44" t="s">
        <v>80</v>
      </c>
      <c r="AB187" s="2">
        <v>148040.81300249998</v>
      </c>
      <c r="AC187" s="2">
        <v>7846163.0891324989</v>
      </c>
      <c r="AD187" s="2">
        <f>+M187</f>
        <v>295200</v>
      </c>
      <c r="AE187" s="2">
        <f>+AD187*14%</f>
        <v>41328.000000000007</v>
      </c>
      <c r="AF187" s="155">
        <f>+AD187*35%</f>
        <v>103320</v>
      </c>
      <c r="AG187" s="2">
        <f>+AD187*F187</f>
        <v>15645600</v>
      </c>
      <c r="AH187" s="2">
        <f>+AE187*F187</f>
        <v>2190384.0000000005</v>
      </c>
      <c r="AI187" s="2">
        <f>+AF187*F187</f>
        <v>5475960</v>
      </c>
      <c r="AJ187" s="2">
        <f>SUM(AG187:AI187)</f>
        <v>23311944</v>
      </c>
      <c r="AK187" s="2">
        <f>+AD187*G187</f>
        <v>15645600</v>
      </c>
      <c r="AL187" s="2">
        <f>+AE187*G187</f>
        <v>2190384.0000000005</v>
      </c>
      <c r="AM187" s="2">
        <f>+AF187*G187</f>
        <v>5475960</v>
      </c>
      <c r="AN187" s="155">
        <f>SUM(AK187:AM187)</f>
        <v>23311944</v>
      </c>
      <c r="AQ187" s="145" t="s">
        <v>525</v>
      </c>
      <c r="AU187" s="8" t="str">
        <f>+K187</f>
        <v>Bao gồm</v>
      </c>
      <c r="AV187" s="8">
        <f>+L187</f>
        <v>295200</v>
      </c>
      <c r="AW187" s="2">
        <f>+M187</f>
        <v>295200</v>
      </c>
      <c r="AX187" s="8">
        <f>F187*AW187</f>
        <v>15645600</v>
      </c>
      <c r="AY187" s="8">
        <f>IF(AQ187="CT",7%,5%)*AX187</f>
        <v>1095192</v>
      </c>
      <c r="AZ187" s="8">
        <f>AX187*2%</f>
        <v>312912</v>
      </c>
      <c r="BA187" s="8">
        <f>IF(BB187&gt;0,0,AX187*5%)</f>
        <v>0</v>
      </c>
      <c r="BB187" s="8">
        <f>(AX187-BG187)*35%</f>
        <v>5475960</v>
      </c>
      <c r="BC187" s="8">
        <f>+AX187+AY187+AZ187+BA187+BB187</f>
        <v>22529664</v>
      </c>
      <c r="BD187" s="8">
        <f>AX187-AT187</f>
        <v>15645600</v>
      </c>
      <c r="BE187" s="2"/>
      <c r="BF187" s="8"/>
      <c r="BH187" s="2"/>
    </row>
    <row r="188" spans="1:60" ht="17" hidden="1" outlineLevel="1" x14ac:dyDescent="0.2">
      <c r="A188" s="1" t="s">
        <v>82</v>
      </c>
      <c r="B188" s="82">
        <v>66</v>
      </c>
      <c r="C188" s="144" t="s">
        <v>708</v>
      </c>
      <c r="D188" s="144"/>
      <c r="E188" s="82" t="s">
        <v>52</v>
      </c>
      <c r="F188" s="143">
        <v>629.95259999999996</v>
      </c>
      <c r="G188" s="142">
        <f>+[2]THKL!F187</f>
        <v>629.95259999999996</v>
      </c>
      <c r="H188" s="132"/>
      <c r="I188" s="132"/>
      <c r="J188" s="132"/>
      <c r="K188" s="156">
        <f>'[3]BDG (XD)'!$Y$1991</f>
        <v>940000</v>
      </c>
      <c r="L188" s="157">
        <f>'[3]BDG (XD)'!$Z$1991</f>
        <v>94000</v>
      </c>
      <c r="M188" s="157">
        <f>SUM(K188:L188)</f>
        <v>1034000</v>
      </c>
      <c r="N188" s="83">
        <f>IF(V188&lt;&gt;"VTC VHm",_xlfn.XLOOKUP(Z188,$AC$4015:$AC$4035,$AD$4015:$AD$4035,0)*M188,_xlfn.XLOOKUP(Z188,$AC$4015:$AC$4035,$AD$4015:$AD$4035,0)*L188)</f>
        <v>361900</v>
      </c>
      <c r="O188" s="83">
        <f>IF(V188&lt;&gt;"VTC VHm",_xlfn.XLOOKUP(Z188,$AC$4015:$AC$4035,$AE$4015:$AE$4035,0)*M188,_xlfn.XLOOKUP(Z188,$AC$4015:$AC$4035,$AE$4015:$AE$4035,0)*L188)</f>
        <v>0</v>
      </c>
      <c r="P188" s="83">
        <f>SUM(N188:O188)</f>
        <v>361900</v>
      </c>
      <c r="Q188" s="157">
        <f>M188*G188</f>
        <v>651370988.39999998</v>
      </c>
      <c r="R188" s="157">
        <f>G188*P188</f>
        <v>227979845.94</v>
      </c>
      <c r="S188" s="83">
        <f>SUM(Q188:R188)</f>
        <v>879350834.33999991</v>
      </c>
      <c r="T188" s="156" t="s">
        <v>50</v>
      </c>
      <c r="U188" s="132"/>
      <c r="V188" s="132"/>
      <c r="W188" s="132"/>
      <c r="X188" s="44" t="s">
        <v>33</v>
      </c>
      <c r="Y188" s="44"/>
      <c r="Z188" s="44" t="s">
        <v>6</v>
      </c>
      <c r="AA188" s="44" t="s">
        <v>80</v>
      </c>
      <c r="AB188" s="2">
        <v>1677386.7</v>
      </c>
      <c r="AC188" s="2">
        <v>1056674112.8704199</v>
      </c>
      <c r="AD188" s="2">
        <f>+M188</f>
        <v>1034000</v>
      </c>
      <c r="AE188" s="2">
        <f>+AD188*14%</f>
        <v>144760</v>
      </c>
      <c r="AF188" s="155">
        <f>+AD188*35%</f>
        <v>361900</v>
      </c>
      <c r="AG188" s="2">
        <f>+AD188*F188</f>
        <v>651370988.39999998</v>
      </c>
      <c r="AH188" s="2">
        <f>+AE188*F188</f>
        <v>91191938.375999987</v>
      </c>
      <c r="AI188" s="2">
        <f>+AF188*F188</f>
        <v>227979845.94</v>
      </c>
      <c r="AJ188" s="2">
        <f>SUM(AG188:AI188)</f>
        <v>970542772.71600008</v>
      </c>
      <c r="AK188" s="2">
        <f>+AD188*G188</f>
        <v>651370988.39999998</v>
      </c>
      <c r="AL188" s="2">
        <f>+AE188*G188</f>
        <v>91191938.375999987</v>
      </c>
      <c r="AM188" s="2">
        <f>+AF188*G188</f>
        <v>227979845.94</v>
      </c>
      <c r="AN188" s="155">
        <f>SUM(AK188:AM188)</f>
        <v>970542772.71600008</v>
      </c>
      <c r="AQ188" s="145" t="s">
        <v>525</v>
      </c>
      <c r="AU188" s="8">
        <f>+K188</f>
        <v>940000</v>
      </c>
      <c r="AV188" s="8">
        <f>+L188</f>
        <v>94000</v>
      </c>
      <c r="AW188" s="2">
        <f>+M188</f>
        <v>1034000</v>
      </c>
      <c r="AX188" s="8">
        <f>F188*AW188</f>
        <v>651370988.39999998</v>
      </c>
      <c r="AY188" s="8">
        <f>IF(AQ188="CT",7%,5%)*AX188</f>
        <v>45595969.188000001</v>
      </c>
      <c r="AZ188" s="8">
        <f>AX188*2%</f>
        <v>13027419.767999999</v>
      </c>
      <c r="BA188" s="8">
        <f>IF(BB188&gt;0,0,AX188*5%)</f>
        <v>0</v>
      </c>
      <c r="BB188" s="8">
        <f>(AX188-BG188)*35%</f>
        <v>227979845.93999997</v>
      </c>
      <c r="BC188" s="8">
        <f>+AX188+AY188+AZ188+BA188+BB188</f>
        <v>937974223.29599988</v>
      </c>
      <c r="BD188" s="8">
        <f>AX188-AT188</f>
        <v>651370988.39999998</v>
      </c>
      <c r="BE188" s="2"/>
      <c r="BF188" s="8"/>
      <c r="BH188" s="2"/>
    </row>
    <row r="189" spans="1:60" ht="17" hidden="1" outlineLevel="1" x14ac:dyDescent="0.2">
      <c r="A189" s="1" t="s">
        <v>169</v>
      </c>
      <c r="B189" s="82">
        <v>67</v>
      </c>
      <c r="C189" s="144" t="s">
        <v>707</v>
      </c>
      <c r="D189" s="144"/>
      <c r="E189" s="82" t="s">
        <v>91</v>
      </c>
      <c r="F189" s="143">
        <v>1.2335</v>
      </c>
      <c r="G189" s="142">
        <f>+[2]THKL!F188</f>
        <v>1.2335</v>
      </c>
      <c r="H189" s="132"/>
      <c r="I189" s="132"/>
      <c r="J189" s="132"/>
      <c r="K189" s="156">
        <f>'[3]BDG (XD)'!$Y$1242*1000</f>
        <v>27090000</v>
      </c>
      <c r="L189" s="157">
        <f>'[3]BDG (XD)'!$Z$1242*1000</f>
        <v>14000000</v>
      </c>
      <c r="M189" s="157">
        <f>SUM(K189:L189)</f>
        <v>41090000</v>
      </c>
      <c r="N189" s="83">
        <f>IF(V189&lt;&gt;"VTC VHm",_xlfn.XLOOKUP(Z189,$AC$4015:$AC$4035,$AD$4015:$AD$4035,0)*M189,_xlfn.XLOOKUP(Z189,$AC$4015:$AC$4035,$AD$4015:$AD$4035,0)*L189)</f>
        <v>2054500</v>
      </c>
      <c r="O189" s="83">
        <f>IF(V189&lt;&gt;"VTC VHm",_xlfn.XLOOKUP(Z189,$AC$4015:$AC$4035,$AE$4015:$AE$4035,0)*M189,_xlfn.XLOOKUP(Z189,$AC$4015:$AC$4035,$AE$4015:$AE$4035,0)*L189)</f>
        <v>0</v>
      </c>
      <c r="P189" s="83">
        <f>SUM(N189:O189)</f>
        <v>2054500</v>
      </c>
      <c r="Q189" s="157">
        <f>M189*G189</f>
        <v>50684515</v>
      </c>
      <c r="R189" s="157">
        <f>G189*P189</f>
        <v>2534225.75</v>
      </c>
      <c r="S189" s="83">
        <f>SUM(Q189:R189)</f>
        <v>53218740.75</v>
      </c>
      <c r="T189" s="156" t="s">
        <v>50</v>
      </c>
      <c r="U189" s="132"/>
      <c r="V189" s="132"/>
      <c r="W189" s="132"/>
      <c r="X189" s="44" t="s">
        <v>33</v>
      </c>
      <c r="Y189" s="44"/>
      <c r="Z189" s="44" t="s">
        <v>11</v>
      </c>
      <c r="AA189" s="44" t="s">
        <v>80</v>
      </c>
      <c r="AB189" s="2">
        <v>35496088.937094219</v>
      </c>
      <c r="AC189" s="2">
        <v>43784425.703905724</v>
      </c>
      <c r="AD189" s="2">
        <f>+M189</f>
        <v>41090000</v>
      </c>
      <c r="AE189" s="2">
        <f>+AD189*14%</f>
        <v>5752600.0000000009</v>
      </c>
      <c r="AF189" s="155">
        <f>+AD189*35%</f>
        <v>14381500</v>
      </c>
      <c r="AG189" s="2">
        <f>+AD189*F189</f>
        <v>50684515</v>
      </c>
      <c r="AH189" s="2">
        <f>+AE189*F189</f>
        <v>7095832.1000000015</v>
      </c>
      <c r="AI189" s="2">
        <f>+AF189*F189</f>
        <v>17739580.25</v>
      </c>
      <c r="AJ189" s="2">
        <f>SUM(AG189:AI189)</f>
        <v>75519927.349999994</v>
      </c>
      <c r="AK189" s="2">
        <f>+AD189*G189</f>
        <v>50684515</v>
      </c>
      <c r="AL189" s="2">
        <f>+AE189*G189</f>
        <v>7095832.1000000015</v>
      </c>
      <c r="AM189" s="2">
        <f>+AF189*G189</f>
        <v>17739580.25</v>
      </c>
      <c r="AN189" s="155">
        <f>SUM(AK189:AM189)</f>
        <v>75519927.349999994</v>
      </c>
      <c r="AQ189" s="145" t="s">
        <v>525</v>
      </c>
      <c r="AU189" s="8">
        <f>+K189</f>
        <v>27090000</v>
      </c>
      <c r="AV189" s="8">
        <f>+L189</f>
        <v>14000000</v>
      </c>
      <c r="AW189" s="2">
        <f>+M189</f>
        <v>41090000</v>
      </c>
      <c r="AX189" s="8">
        <f>F189*AW189</f>
        <v>50684515</v>
      </c>
      <c r="AY189" s="8">
        <f>IF(AQ189="CT",7%,5%)*AX189</f>
        <v>3547916.0500000003</v>
      </c>
      <c r="AZ189" s="8">
        <f>AX189*2%</f>
        <v>1013690.3</v>
      </c>
      <c r="BA189" s="8">
        <f>IF(BB189&gt;0,0,AX189*5%)</f>
        <v>0</v>
      </c>
      <c r="BB189" s="8">
        <f>(AX189-BG189)*35%</f>
        <v>17739580.25</v>
      </c>
      <c r="BC189" s="8">
        <f>+AX189+AY189+AZ189+BA189+BB189</f>
        <v>72985701.599999994</v>
      </c>
      <c r="BD189" s="8">
        <f>AX189-AT189</f>
        <v>50684515</v>
      </c>
      <c r="BE189" s="2"/>
      <c r="BF189" s="8"/>
      <c r="BH189" s="2"/>
    </row>
    <row r="190" spans="1:60" ht="17" hidden="1" outlineLevel="1" x14ac:dyDescent="0.2">
      <c r="A190" s="1" t="s">
        <v>168</v>
      </c>
      <c r="B190" s="82">
        <v>68</v>
      </c>
      <c r="C190" s="144" t="s">
        <v>706</v>
      </c>
      <c r="D190" s="144"/>
      <c r="E190" s="82" t="s">
        <v>52</v>
      </c>
      <c r="F190" s="143">
        <v>96</v>
      </c>
      <c r="G190" s="142">
        <f>+[2]THKL!F189</f>
        <v>96</v>
      </c>
      <c r="H190" s="132"/>
      <c r="I190" s="132"/>
      <c r="J190" s="132"/>
      <c r="K190" s="156" t="s">
        <v>89</v>
      </c>
      <c r="L190" s="157" t="s">
        <v>89</v>
      </c>
      <c r="M190" s="157">
        <f>SUM(K190:L190)</f>
        <v>0</v>
      </c>
      <c r="N190" s="83">
        <f>IF(V190&lt;&gt;"VTC VHm",_xlfn.XLOOKUP(Z190,$AC$4015:$AC$4035,$AD$4015:$AD$4035,0)*M190,_xlfn.XLOOKUP(Z190,$AC$4015:$AC$4035,$AD$4015:$AD$4035,0)*L190)</f>
        <v>0</v>
      </c>
      <c r="O190" s="83">
        <f>IF(V190&lt;&gt;"VTC VHm",_xlfn.XLOOKUP(Z190,$AC$4015:$AC$4035,$AE$4015:$AE$4035,0)*M190,_xlfn.XLOOKUP(Z190,$AC$4015:$AC$4035,$AE$4015:$AE$4035,0)*L190)</f>
        <v>0</v>
      </c>
      <c r="P190" s="83">
        <f>SUM(N190:O190)</f>
        <v>0</v>
      </c>
      <c r="Q190" s="157">
        <f>M190*G190</f>
        <v>0</v>
      </c>
      <c r="R190" s="157">
        <f>G190*P190</f>
        <v>0</v>
      </c>
      <c r="S190" s="83">
        <f>SUM(Q190:R190)</f>
        <v>0</v>
      </c>
      <c r="T190" s="156" t="s">
        <v>50</v>
      </c>
      <c r="U190" s="132"/>
      <c r="V190" s="132"/>
      <c r="W190" s="132"/>
      <c r="X190" s="44" t="s">
        <v>33</v>
      </c>
      <c r="Y190" s="44"/>
      <c r="Z190" s="44" t="s">
        <v>11</v>
      </c>
      <c r="AA190" s="44" t="s">
        <v>80</v>
      </c>
      <c r="AB190" s="2">
        <v>202232.7437224827</v>
      </c>
      <c r="AC190" s="2">
        <v>19414343.397358339</v>
      </c>
      <c r="AD190" s="2">
        <f>+M190</f>
        <v>0</v>
      </c>
      <c r="AE190" s="2">
        <f>+AD190*14%</f>
        <v>0</v>
      </c>
      <c r="AF190" s="155">
        <f>+AD190*35%</f>
        <v>0</v>
      </c>
      <c r="AG190" s="2">
        <f>+AD190*F190</f>
        <v>0</v>
      </c>
      <c r="AH190" s="2">
        <f>+AE190*F190</f>
        <v>0</v>
      </c>
      <c r="AI190" s="2">
        <f>+AF190*F190</f>
        <v>0</v>
      </c>
      <c r="AJ190" s="2">
        <f>SUM(AG190:AI190)</f>
        <v>0</v>
      </c>
      <c r="AK190" s="2">
        <f>+AD190*G190</f>
        <v>0</v>
      </c>
      <c r="AL190" s="2">
        <f>+AE190*G190</f>
        <v>0</v>
      </c>
      <c r="AM190" s="2">
        <f>+AF190*G190</f>
        <v>0</v>
      </c>
      <c r="AN190" s="155">
        <f>SUM(AK190:AM190)</f>
        <v>0</v>
      </c>
      <c r="AQ190" s="145" t="s">
        <v>525</v>
      </c>
      <c r="AU190" s="8" t="str">
        <f>+K190</f>
        <v>Bao gồm</v>
      </c>
      <c r="AV190" s="8" t="str">
        <f>+L190</f>
        <v>Bao gồm</v>
      </c>
      <c r="AW190" s="2">
        <f>+M190</f>
        <v>0</v>
      </c>
      <c r="AX190" s="8">
        <f>F190*AW190</f>
        <v>0</v>
      </c>
      <c r="AY190" s="8">
        <f>IF(AQ190="CT",7%,5%)*AX190</f>
        <v>0</v>
      </c>
      <c r="AZ190" s="8">
        <f>AX190*2%</f>
        <v>0</v>
      </c>
      <c r="BA190" s="8">
        <f>IF(BB190&gt;0,0,AX190*5%)</f>
        <v>0</v>
      </c>
      <c r="BB190" s="8">
        <f>(AX190-BG190)*35%</f>
        <v>0</v>
      </c>
      <c r="BC190" s="8">
        <f>+AX190+AY190+AZ190+BA190+BB190</f>
        <v>0</v>
      </c>
      <c r="BD190" s="8">
        <f>AX190-AT190</f>
        <v>0</v>
      </c>
      <c r="BE190" s="2"/>
      <c r="BF190" s="8"/>
      <c r="BH190" s="2"/>
    </row>
    <row r="191" spans="1:60" ht="17" hidden="1" outlineLevel="1" x14ac:dyDescent="0.2">
      <c r="A191" s="1" t="s">
        <v>169</v>
      </c>
      <c r="B191" s="82">
        <v>69</v>
      </c>
      <c r="C191" s="144" t="s">
        <v>705</v>
      </c>
      <c r="D191" s="144"/>
      <c r="E191" s="82" t="s">
        <v>91</v>
      </c>
      <c r="F191" s="143">
        <v>9.4999999999999998E-3</v>
      </c>
      <c r="G191" s="142">
        <f>+[2]THKL!F190</f>
        <v>9.4999999999999998E-3</v>
      </c>
      <c r="H191" s="132"/>
      <c r="I191" s="132"/>
      <c r="J191" s="132"/>
      <c r="K191" s="156">
        <f>K189</f>
        <v>27090000</v>
      </c>
      <c r="L191" s="157">
        <f>L189</f>
        <v>14000000</v>
      </c>
      <c r="M191" s="157">
        <f>SUM(K191:L191)</f>
        <v>41090000</v>
      </c>
      <c r="N191" s="83">
        <f>IF(V191&lt;&gt;"VTC VHm",_xlfn.XLOOKUP(Z191,$AC$4015:$AC$4035,$AD$4015:$AD$4035,0)*M191,_xlfn.XLOOKUP(Z191,$AC$4015:$AC$4035,$AD$4015:$AD$4035,0)*L191)</f>
        <v>0</v>
      </c>
      <c r="O191" s="83">
        <f>IF(V191&lt;&gt;"VTC VHm",_xlfn.XLOOKUP(Z191,$AC$4015:$AC$4035,$AE$4015:$AE$4035,0)*M191,_xlfn.XLOOKUP(Z191,$AC$4015:$AC$4035,$AE$4015:$AE$4035,0)*L191)</f>
        <v>0</v>
      </c>
      <c r="P191" s="83">
        <f>SUM(N191:O191)</f>
        <v>0</v>
      </c>
      <c r="Q191" s="157">
        <f>M191*G191</f>
        <v>390355</v>
      </c>
      <c r="R191" s="157">
        <f>G191*P191</f>
        <v>0</v>
      </c>
      <c r="S191" s="83">
        <f>SUM(Q191:R191)</f>
        <v>390355</v>
      </c>
      <c r="T191" s="156" t="s">
        <v>50</v>
      </c>
      <c r="U191" s="132"/>
      <c r="V191" s="132"/>
      <c r="W191" s="132"/>
      <c r="X191" s="44" t="s">
        <v>33</v>
      </c>
      <c r="Y191" s="44"/>
      <c r="Z191" s="44" t="s">
        <v>3</v>
      </c>
      <c r="AA191" s="44" t="s">
        <v>80</v>
      </c>
      <c r="AB191" s="2">
        <v>35496088.937094219</v>
      </c>
      <c r="AC191" s="2">
        <v>337212.8449023951</v>
      </c>
      <c r="AD191" s="2">
        <f>+M191</f>
        <v>41090000</v>
      </c>
      <c r="AE191" s="2">
        <f>+AD191*14%</f>
        <v>5752600.0000000009</v>
      </c>
      <c r="AF191" s="155">
        <f>+AD191*35%</f>
        <v>14381500</v>
      </c>
      <c r="AG191" s="2">
        <f>+AD191*F191</f>
        <v>390355</v>
      </c>
      <c r="AH191" s="2">
        <f>+AE191*F191</f>
        <v>54649.700000000004</v>
      </c>
      <c r="AI191" s="2">
        <f>+AF191*F191</f>
        <v>136624.25</v>
      </c>
      <c r="AJ191" s="2">
        <f>SUM(AG191:AI191)</f>
        <v>581628.94999999995</v>
      </c>
      <c r="AK191" s="2">
        <f>+AD191*G191</f>
        <v>390355</v>
      </c>
      <c r="AL191" s="2">
        <f>+AE191*G191</f>
        <v>54649.700000000004</v>
      </c>
      <c r="AM191" s="2">
        <f>+AF191*G191</f>
        <v>136624.25</v>
      </c>
      <c r="AN191" s="155">
        <f>SUM(AK191:AM191)</f>
        <v>581628.94999999995</v>
      </c>
      <c r="AQ191" s="145" t="s">
        <v>525</v>
      </c>
      <c r="AU191" s="8">
        <f>+K191</f>
        <v>27090000</v>
      </c>
      <c r="AV191" s="8">
        <f>+L191</f>
        <v>14000000</v>
      </c>
      <c r="AW191" s="2">
        <f>+M191</f>
        <v>41090000</v>
      </c>
      <c r="AX191" s="8">
        <f>F191*AW191</f>
        <v>390355</v>
      </c>
      <c r="AY191" s="8">
        <f>IF(AQ191="CT",7%,5%)*AX191</f>
        <v>27324.850000000002</v>
      </c>
      <c r="AZ191" s="8">
        <f>AX191*2%</f>
        <v>7807.1</v>
      </c>
      <c r="BA191" s="8">
        <f>IF(BB191&gt;0,0,AX191*5%)</f>
        <v>0</v>
      </c>
      <c r="BB191" s="8">
        <f>(AX191-BG191)*35%</f>
        <v>136624.25</v>
      </c>
      <c r="BC191" s="8">
        <f>+AX191+AY191+AZ191+BA191+BB191</f>
        <v>562111.19999999995</v>
      </c>
      <c r="BD191" s="8">
        <f>AX191-AT191</f>
        <v>390355</v>
      </c>
      <c r="BE191" s="2"/>
      <c r="BF191" s="8"/>
      <c r="BH191" s="2"/>
    </row>
    <row r="192" spans="1:60" ht="17" hidden="1" outlineLevel="1" x14ac:dyDescent="0.2">
      <c r="A192" s="1" t="s">
        <v>168</v>
      </c>
      <c r="B192" s="82">
        <v>70</v>
      </c>
      <c r="C192" s="144" t="s">
        <v>704</v>
      </c>
      <c r="D192" s="144"/>
      <c r="E192" s="82" t="s">
        <v>52</v>
      </c>
      <c r="F192" s="143">
        <v>2.16</v>
      </c>
      <c r="G192" s="142">
        <f>+[2]THKL!F191</f>
        <v>2.16</v>
      </c>
      <c r="H192" s="132"/>
      <c r="I192" s="132"/>
      <c r="J192" s="132"/>
      <c r="K192" s="156" t="s">
        <v>89</v>
      </c>
      <c r="L192" s="157" t="s">
        <v>89</v>
      </c>
      <c r="M192" s="157">
        <f>SUM(K192:L192)</f>
        <v>0</v>
      </c>
      <c r="N192" s="83">
        <f>IF(V192&lt;&gt;"VTC VHm",_xlfn.XLOOKUP(Z192,$AC$4015:$AC$4035,$AD$4015:$AD$4035,0)*M192,_xlfn.XLOOKUP(Z192,$AC$4015:$AC$4035,$AD$4015:$AD$4035,0)*L192)</f>
        <v>0</v>
      </c>
      <c r="O192" s="83">
        <f>IF(V192&lt;&gt;"VTC VHm",_xlfn.XLOOKUP(Z192,$AC$4015:$AC$4035,$AE$4015:$AE$4035,0)*M192,_xlfn.XLOOKUP(Z192,$AC$4015:$AC$4035,$AE$4015:$AE$4035,0)*L192)</f>
        <v>0</v>
      </c>
      <c r="P192" s="83">
        <f>SUM(N192:O192)</f>
        <v>0</v>
      </c>
      <c r="Q192" s="157">
        <f>M192*G192</f>
        <v>0</v>
      </c>
      <c r="R192" s="157">
        <f>G192*P192</f>
        <v>0</v>
      </c>
      <c r="S192" s="83">
        <f>SUM(Q192:R192)</f>
        <v>0</v>
      </c>
      <c r="T192" s="156" t="s">
        <v>50</v>
      </c>
      <c r="U192" s="132"/>
      <c r="V192" s="132"/>
      <c r="W192" s="132"/>
      <c r="X192" s="44" t="s">
        <v>33</v>
      </c>
      <c r="Y192" s="44"/>
      <c r="Z192" s="44" t="s">
        <v>3</v>
      </c>
      <c r="AA192" s="44" t="s">
        <v>80</v>
      </c>
      <c r="AB192" s="2">
        <v>202232.7437224827</v>
      </c>
      <c r="AC192" s="2">
        <v>436822.72644056263</v>
      </c>
      <c r="AD192" s="2">
        <f>+M192</f>
        <v>0</v>
      </c>
      <c r="AE192" s="2">
        <f>+AD192*14%</f>
        <v>0</v>
      </c>
      <c r="AF192" s="155">
        <f>+AD192*35%</f>
        <v>0</v>
      </c>
      <c r="AG192" s="2">
        <f>+AD192*F192</f>
        <v>0</v>
      </c>
      <c r="AH192" s="2">
        <f>+AE192*F192</f>
        <v>0</v>
      </c>
      <c r="AI192" s="2">
        <f>+AF192*F192</f>
        <v>0</v>
      </c>
      <c r="AJ192" s="2">
        <f>SUM(AG192:AI192)</f>
        <v>0</v>
      </c>
      <c r="AK192" s="2">
        <f>+AD192*G192</f>
        <v>0</v>
      </c>
      <c r="AL192" s="2">
        <f>+AE192*G192</f>
        <v>0</v>
      </c>
      <c r="AM192" s="2">
        <f>+AF192*G192</f>
        <v>0</v>
      </c>
      <c r="AN192" s="155">
        <f>SUM(AK192:AM192)</f>
        <v>0</v>
      </c>
      <c r="AQ192" s="145" t="s">
        <v>525</v>
      </c>
      <c r="AU192" s="8" t="str">
        <f>+K192</f>
        <v>Bao gồm</v>
      </c>
      <c r="AV192" s="8" t="str">
        <f>+L192</f>
        <v>Bao gồm</v>
      </c>
      <c r="AW192" s="2">
        <f>+M192</f>
        <v>0</v>
      </c>
      <c r="AX192" s="8">
        <f>F192*AW192</f>
        <v>0</v>
      </c>
      <c r="AY192" s="8">
        <f>IF(AQ192="CT",7%,5%)*AX192</f>
        <v>0</v>
      </c>
      <c r="AZ192" s="8">
        <f>AX192*2%</f>
        <v>0</v>
      </c>
      <c r="BA192" s="8">
        <f>IF(BB192&gt;0,0,AX192*5%)</f>
        <v>0</v>
      </c>
      <c r="BB192" s="8">
        <f>(AX192-BG192)*35%</f>
        <v>0</v>
      </c>
      <c r="BC192" s="8">
        <f>+AX192+AY192+AZ192+BA192+BB192</f>
        <v>0</v>
      </c>
      <c r="BD192" s="8">
        <f>AX192-AT192</f>
        <v>0</v>
      </c>
      <c r="BE192" s="2"/>
      <c r="BF192" s="8"/>
      <c r="BH192" s="2"/>
    </row>
    <row r="193" spans="1:60" s="177" customFormat="1" ht="34" hidden="1" outlineLevel="1" x14ac:dyDescent="0.2">
      <c r="A193" s="177" t="s">
        <v>170</v>
      </c>
      <c r="B193" s="181">
        <v>71</v>
      </c>
      <c r="C193" s="182" t="s">
        <v>695</v>
      </c>
      <c r="D193" s="182"/>
      <c r="E193" s="181" t="s">
        <v>52</v>
      </c>
      <c r="F193" s="180">
        <v>1405.836</v>
      </c>
      <c r="G193" s="179">
        <f>+[2]THKL!F192</f>
        <v>1405.836</v>
      </c>
      <c r="H193" s="215"/>
      <c r="I193" s="215"/>
      <c r="J193" s="215"/>
      <c r="K193" s="125">
        <f>'[3]BDG (XD)'!$Y$1268</f>
        <v>45124</v>
      </c>
      <c r="L193" s="84">
        <f>'[3]BDG (XD)'!$Z$1268</f>
        <v>54000</v>
      </c>
      <c r="M193" s="84">
        <f>SUM(K193:L193)</f>
        <v>99124</v>
      </c>
      <c r="N193" s="83">
        <f>IF(V193&lt;&gt;"VTC VHm",_xlfn.XLOOKUP(Z193,$AC$4015:$AC$4035,$AD$4015:$AD$4035,0)*M193,_xlfn.XLOOKUP(Z193,$AC$4015:$AC$4035,$AD$4015:$AD$4035,0)*L193)</f>
        <v>0</v>
      </c>
      <c r="O193" s="83">
        <f>IF(V193&lt;&gt;"VTC VHm",_xlfn.XLOOKUP(Z193,$AC$4015:$AC$4035,$AE$4015:$AE$4035,0)*M193,_xlfn.XLOOKUP(Z193,$AC$4015:$AC$4035,$AE$4015:$AE$4035,0)*L193)</f>
        <v>0</v>
      </c>
      <c r="P193" s="105">
        <f>SUM(N193:O193)</f>
        <v>0</v>
      </c>
      <c r="Q193" s="84">
        <f>M193*G193</f>
        <v>139352087.664</v>
      </c>
      <c r="R193" s="84">
        <f>G193*P193</f>
        <v>0</v>
      </c>
      <c r="S193" s="105">
        <f>SUM(Q193:R193)</f>
        <v>139352087.664</v>
      </c>
      <c r="T193" s="125" t="s">
        <v>50</v>
      </c>
      <c r="U193" s="215"/>
      <c r="V193" s="215"/>
      <c r="W193" s="215"/>
      <c r="X193" s="81" t="s">
        <v>33</v>
      </c>
      <c r="Y193" s="81"/>
      <c r="Z193" s="81" t="s">
        <v>3</v>
      </c>
      <c r="AA193" s="81" t="s">
        <v>80</v>
      </c>
      <c r="AB193" s="2">
        <v>189442.18716992252</v>
      </c>
      <c r="AC193" s="2">
        <v>266324646.64221519</v>
      </c>
      <c r="AD193" s="102">
        <f>+M193</f>
        <v>99124</v>
      </c>
      <c r="AE193" s="102">
        <f>+AD193*14%</f>
        <v>13877.36</v>
      </c>
      <c r="AF193" s="102">
        <f>+AD193*35%</f>
        <v>34693.399999999994</v>
      </c>
      <c r="AG193" s="102">
        <f>+AD193*F193</f>
        <v>139352087.664</v>
      </c>
      <c r="AH193" s="102">
        <f>+AE193*F193</f>
        <v>19509292.27296</v>
      </c>
      <c r="AI193" s="102">
        <f>+AF193*F193</f>
        <v>48773230.682399996</v>
      </c>
      <c r="AJ193" s="102">
        <f>SUM(AG193:AI193)</f>
        <v>207634610.61936</v>
      </c>
      <c r="AK193" s="102">
        <f>+AD193*G193</f>
        <v>139352087.664</v>
      </c>
      <c r="AL193" s="102">
        <f>+AE193*G193</f>
        <v>19509292.27296</v>
      </c>
      <c r="AM193" s="102">
        <f>+AF193*G193</f>
        <v>48773230.682399996</v>
      </c>
      <c r="AN193" s="102">
        <f>SUM(AK193:AM193)</f>
        <v>207634610.61936</v>
      </c>
      <c r="AQ193" s="145" t="s">
        <v>525</v>
      </c>
      <c r="AU193" s="8">
        <f>+K193</f>
        <v>45124</v>
      </c>
      <c r="AV193" s="8">
        <f>+L193</f>
        <v>54000</v>
      </c>
      <c r="AW193" s="102">
        <f>+M193</f>
        <v>99124</v>
      </c>
      <c r="AX193" s="8">
        <f>F193*AW193</f>
        <v>139352087.664</v>
      </c>
      <c r="AY193" s="8">
        <f>IF(AQ193="CT",7%,5%)*AX193</f>
        <v>9754646.1364800017</v>
      </c>
      <c r="AZ193" s="8">
        <f>AX193*2%</f>
        <v>2787041.7532800003</v>
      </c>
      <c r="BA193" s="8">
        <f>IF(BB193&gt;0,0,AX193*5%)</f>
        <v>0</v>
      </c>
      <c r="BB193" s="8">
        <f>(AX193-BG193)*35%</f>
        <v>48773230.682399996</v>
      </c>
      <c r="BC193" s="8">
        <f>+AX193+AY193+AZ193+BA193+BB193</f>
        <v>200667006.23616001</v>
      </c>
      <c r="BD193" s="8">
        <f>AX193-AT193</f>
        <v>139352087.664</v>
      </c>
      <c r="BE193" s="2"/>
      <c r="BF193" s="8"/>
      <c r="BH193" s="2"/>
    </row>
    <row r="194" spans="1:60" ht="51" hidden="1" outlineLevel="1" x14ac:dyDescent="0.2">
      <c r="A194" s="1" t="s">
        <v>701</v>
      </c>
      <c r="B194" s="82">
        <v>72</v>
      </c>
      <c r="C194" s="144" t="s">
        <v>700</v>
      </c>
      <c r="D194" s="144"/>
      <c r="E194" s="82" t="s">
        <v>52</v>
      </c>
      <c r="F194" s="143">
        <v>151.12389999999999</v>
      </c>
      <c r="G194" s="142">
        <f>+[2]THKL!F193</f>
        <v>151.12389999999999</v>
      </c>
      <c r="H194" s="132"/>
      <c r="I194" s="132"/>
      <c r="J194" s="132"/>
      <c r="K194" s="156" t="s">
        <v>89</v>
      </c>
      <c r="L194" s="157">
        <v>3488500</v>
      </c>
      <c r="M194" s="157">
        <f>SUM(K194:L194)</f>
        <v>3488500</v>
      </c>
      <c r="N194" s="83">
        <f>IF(V194&lt;&gt;"VTC VHm",_xlfn.XLOOKUP(Z194,$AC$4015:$AC$4035,$AD$4015:$AD$4035,0)*M194,_xlfn.XLOOKUP(Z194,$AC$4015:$AC$4035,$AD$4015:$AD$4035,0)*L194)</f>
        <v>174425</v>
      </c>
      <c r="O194" s="83">
        <f>IF(V194&lt;&gt;"VTC VHm",_xlfn.XLOOKUP(Z194,$AC$4015:$AC$4035,$AE$4015:$AE$4035,0)*M194,_xlfn.XLOOKUP(Z194,$AC$4015:$AC$4035,$AE$4015:$AE$4035,0)*L194)</f>
        <v>0</v>
      </c>
      <c r="P194" s="83">
        <f>SUM(N194:O194)</f>
        <v>174425</v>
      </c>
      <c r="Q194" s="157">
        <f>M194*G194</f>
        <v>527195725.14999998</v>
      </c>
      <c r="R194" s="157">
        <f>G194*P194</f>
        <v>26359786.2575</v>
      </c>
      <c r="S194" s="83">
        <f>SUM(Q194:R194)</f>
        <v>553555511.40750003</v>
      </c>
      <c r="T194" s="156" t="s">
        <v>100</v>
      </c>
      <c r="U194" s="132"/>
      <c r="V194" s="132"/>
      <c r="W194" s="132"/>
      <c r="X194" s="44" t="s">
        <v>33</v>
      </c>
      <c r="Y194" s="44"/>
      <c r="Z194" s="44" t="s">
        <v>11</v>
      </c>
      <c r="AA194" s="44" t="s">
        <v>80</v>
      </c>
      <c r="AB194" s="2">
        <v>3474381.7612379701</v>
      </c>
      <c r="AC194" s="2">
        <v>525062121.84715086</v>
      </c>
      <c r="AD194" s="2">
        <f>+M194</f>
        <v>3488500</v>
      </c>
      <c r="AE194" s="2">
        <f>+AD194*14%</f>
        <v>488390.00000000006</v>
      </c>
      <c r="AF194" s="155">
        <f>+AD194*35%</f>
        <v>1220975</v>
      </c>
      <c r="AG194" s="2">
        <f>+AD194*F194</f>
        <v>527195725.14999998</v>
      </c>
      <c r="AH194" s="2">
        <f>+AE194*F194</f>
        <v>73807401.520999998</v>
      </c>
      <c r="AI194" s="2">
        <f>+AF194*F194</f>
        <v>184518503.80249998</v>
      </c>
      <c r="AJ194" s="2">
        <f>SUM(AG194:AI194)</f>
        <v>785521630.47350001</v>
      </c>
      <c r="AK194" s="2">
        <f>+AD194*G194</f>
        <v>527195725.14999998</v>
      </c>
      <c r="AL194" s="2">
        <f>+AE194*G194</f>
        <v>73807401.520999998</v>
      </c>
      <c r="AM194" s="2">
        <f>+AF194*G194</f>
        <v>184518503.80249998</v>
      </c>
      <c r="AN194" s="155">
        <f>SUM(AK194:AM194)</f>
        <v>785521630.47350001</v>
      </c>
      <c r="AQ194" s="145" t="s">
        <v>525</v>
      </c>
      <c r="AU194" s="8" t="str">
        <f>+K194</f>
        <v>Bao gồm</v>
      </c>
      <c r="AV194" s="8">
        <f>+L194</f>
        <v>3488500</v>
      </c>
      <c r="AW194" s="2">
        <f>+M194</f>
        <v>3488500</v>
      </c>
      <c r="AX194" s="8">
        <f>F194*AW194</f>
        <v>527195725.14999998</v>
      </c>
      <c r="AY194" s="8">
        <f>IF(AQ194="CT",7%,5%)*AX194</f>
        <v>36903700.760499999</v>
      </c>
      <c r="AZ194" s="8">
        <f>AX194*2%</f>
        <v>10543914.503</v>
      </c>
      <c r="BA194" s="8">
        <f>IF(BB194&gt;0,0,AX194*5%)</f>
        <v>0</v>
      </c>
      <c r="BB194" s="8">
        <f>(AX194-BG194)*35%</f>
        <v>184518503.80249998</v>
      </c>
      <c r="BC194" s="8">
        <f>+AX194+AY194+AZ194+BA194+BB194</f>
        <v>759161844.21599996</v>
      </c>
      <c r="BD194" s="8">
        <f>AX194-AT194</f>
        <v>527195725.14999998</v>
      </c>
      <c r="BE194" s="2"/>
      <c r="BF194" s="8"/>
      <c r="BH194" s="2"/>
    </row>
    <row r="195" spans="1:60" ht="51" hidden="1" outlineLevel="1" x14ac:dyDescent="0.2">
      <c r="A195" s="1" t="s">
        <v>82</v>
      </c>
      <c r="B195" s="82">
        <v>73</v>
      </c>
      <c r="C195" s="144" t="s">
        <v>699</v>
      </c>
      <c r="D195" s="144"/>
      <c r="E195" s="82" t="s">
        <v>52</v>
      </c>
      <c r="F195" s="143">
        <v>146.31299999999999</v>
      </c>
      <c r="G195" s="142">
        <f>+[2]THKL!F194</f>
        <v>146.31299999999999</v>
      </c>
      <c r="H195" s="132"/>
      <c r="I195" s="132"/>
      <c r="J195" s="132"/>
      <c r="K195" s="156">
        <f>'[3]BDG (XD)'!$Y$1980</f>
        <v>500000</v>
      </c>
      <c r="L195" s="157">
        <f>'[3]BDG (XD)'!$Z$1980</f>
        <v>150000</v>
      </c>
      <c r="M195" s="157">
        <f>SUM(K195:L195)</f>
        <v>650000</v>
      </c>
      <c r="N195" s="83">
        <f>IF(V195&lt;&gt;"VTC VHm",_xlfn.XLOOKUP(Z195,$AC$4015:$AC$4035,$AD$4015:$AD$4035,0)*M195,_xlfn.XLOOKUP(Z195,$AC$4015:$AC$4035,$AD$4015:$AD$4035,0)*L195)</f>
        <v>0</v>
      </c>
      <c r="O195" s="83">
        <f>IF(V195&lt;&gt;"VTC VHm",_xlfn.XLOOKUP(Z195,$AC$4015:$AC$4035,$AE$4015:$AE$4035,0)*M195,_xlfn.XLOOKUP(Z195,$AC$4015:$AC$4035,$AE$4015:$AE$4035,0)*L195)</f>
        <v>0</v>
      </c>
      <c r="P195" s="83">
        <f>SUM(N195:O195)</f>
        <v>0</v>
      </c>
      <c r="Q195" s="157">
        <f>M195*G195</f>
        <v>95103449.999999985</v>
      </c>
      <c r="R195" s="157">
        <f>G195*P195</f>
        <v>0</v>
      </c>
      <c r="S195" s="83">
        <f>SUM(Q195:R195)</f>
        <v>95103449.999999985</v>
      </c>
      <c r="T195" s="156" t="s">
        <v>50</v>
      </c>
      <c r="U195" s="132"/>
      <c r="V195" s="132"/>
      <c r="W195" s="132"/>
      <c r="X195" s="44" t="s">
        <v>33</v>
      </c>
      <c r="Y195" s="44"/>
      <c r="Z195" s="44" t="s">
        <v>3</v>
      </c>
      <c r="AA195" s="44" t="s">
        <v>80</v>
      </c>
      <c r="AB195" s="2">
        <v>881898.76500000001</v>
      </c>
      <c r="AC195" s="2">
        <v>129033254.00344498</v>
      </c>
      <c r="AD195" s="2">
        <f>+M195</f>
        <v>650000</v>
      </c>
      <c r="AE195" s="2">
        <f>+AD195*14%</f>
        <v>91000.000000000015</v>
      </c>
      <c r="AF195" s="155">
        <f>+AD195*35%</f>
        <v>227500</v>
      </c>
      <c r="AG195" s="2">
        <f>+AD195*F195</f>
        <v>95103449.999999985</v>
      </c>
      <c r="AH195" s="2">
        <f>+AE195*F195</f>
        <v>13314483.000000002</v>
      </c>
      <c r="AI195" s="2">
        <f>+AF195*F195</f>
        <v>33286207.499999996</v>
      </c>
      <c r="AJ195" s="2">
        <f>SUM(AG195:AI195)</f>
        <v>141704140.49999997</v>
      </c>
      <c r="AK195" s="2">
        <f>+AD195*G195</f>
        <v>95103449.999999985</v>
      </c>
      <c r="AL195" s="2">
        <f>+AE195*G195</f>
        <v>13314483.000000002</v>
      </c>
      <c r="AM195" s="2">
        <f>+AF195*G195</f>
        <v>33286207.499999996</v>
      </c>
      <c r="AN195" s="155">
        <f>SUM(AK195:AM195)</f>
        <v>141704140.49999997</v>
      </c>
      <c r="AQ195" s="145" t="s">
        <v>525</v>
      </c>
      <c r="AU195" s="8">
        <f>+K195</f>
        <v>500000</v>
      </c>
      <c r="AV195" s="8">
        <f>+L195</f>
        <v>150000</v>
      </c>
      <c r="AW195" s="2">
        <f>+M195</f>
        <v>650000</v>
      </c>
      <c r="AX195" s="8">
        <f>F195*AW195</f>
        <v>95103449.999999985</v>
      </c>
      <c r="AY195" s="8">
        <f>IF(AQ195="CT",7%,5%)*AX195</f>
        <v>6657241.5</v>
      </c>
      <c r="AZ195" s="8">
        <f>AX195*2%</f>
        <v>1902068.9999999998</v>
      </c>
      <c r="BA195" s="8">
        <f>IF(BB195&gt;0,0,AX195*5%)</f>
        <v>0</v>
      </c>
      <c r="BB195" s="8">
        <f>(AX195-BG195)*35%</f>
        <v>33286207.499999993</v>
      </c>
      <c r="BC195" s="8">
        <f>+AX195+AY195+AZ195+BA195+BB195</f>
        <v>136948967.99999997</v>
      </c>
      <c r="BD195" s="8">
        <f>AX195-AT195</f>
        <v>95103449.999999985</v>
      </c>
      <c r="BE195" s="2"/>
      <c r="BF195" s="8"/>
      <c r="BH195" s="2"/>
    </row>
    <row r="196" spans="1:60" ht="34" hidden="1" outlineLevel="1" x14ac:dyDescent="0.2">
      <c r="A196" s="1" t="s">
        <v>82</v>
      </c>
      <c r="B196" s="82">
        <v>74</v>
      </c>
      <c r="C196" s="144" t="s">
        <v>1241</v>
      </c>
      <c r="D196" s="144"/>
      <c r="E196" s="82" t="s">
        <v>52</v>
      </c>
      <c r="F196" s="143">
        <v>12.8</v>
      </c>
      <c r="G196" s="142">
        <f>+[2]THKL!F195</f>
        <v>12.8</v>
      </c>
      <c r="H196" s="132"/>
      <c r="I196" s="132"/>
      <c r="J196" s="132"/>
      <c r="K196" s="156">
        <f>'[3]BDG (XD)'!$Y$1842+20000</f>
        <v>1645144.6504132228</v>
      </c>
      <c r="L196" s="157">
        <f>'[3]BDG (XD)'!$Z$1842+150000</f>
        <v>450000</v>
      </c>
      <c r="M196" s="157">
        <f>SUM(K196:L196)</f>
        <v>2095144.6504132228</v>
      </c>
      <c r="N196" s="83">
        <f>IF(V196&lt;&gt;"VTC VHm",_xlfn.XLOOKUP(Z196,$AC$4015:$AC$4035,$AD$4015:$AD$4035,0)*M196,_xlfn.XLOOKUP(Z196,$AC$4015:$AC$4035,$AD$4015:$AD$4035,0)*L196)</f>
        <v>733300.62764462794</v>
      </c>
      <c r="O196" s="83">
        <f>IF(V196&lt;&gt;"VTC VHm",_xlfn.XLOOKUP(Z196,$AC$4015:$AC$4035,$AE$4015:$AE$4035,0)*M196,_xlfn.XLOOKUP(Z196,$AC$4015:$AC$4035,$AE$4015:$AE$4035,0)*L196)</f>
        <v>0</v>
      </c>
      <c r="P196" s="83">
        <f>SUM(N196:O196)</f>
        <v>733300.62764462794</v>
      </c>
      <c r="Q196" s="157">
        <f>M196*G196</f>
        <v>26817851.525289252</v>
      </c>
      <c r="R196" s="157">
        <f>G196*P196</f>
        <v>9386248.033851238</v>
      </c>
      <c r="S196" s="83">
        <f>SUM(Q196:R196)</f>
        <v>36204099.559140489</v>
      </c>
      <c r="T196" s="156"/>
      <c r="U196" s="132"/>
      <c r="V196" s="132"/>
      <c r="W196" s="132"/>
      <c r="X196" s="44" t="s">
        <v>33</v>
      </c>
      <c r="Y196" s="44"/>
      <c r="Z196" s="44" t="s">
        <v>6</v>
      </c>
      <c r="AA196" s="44" t="s">
        <v>80</v>
      </c>
      <c r="AB196" s="2">
        <v>2732107.125</v>
      </c>
      <c r="AC196" s="2">
        <v>34970971.200000003</v>
      </c>
      <c r="AD196" s="2">
        <f>+M196</f>
        <v>2095144.6504132228</v>
      </c>
      <c r="AE196" s="2">
        <f>+AD196*14%</f>
        <v>293320.25105785124</v>
      </c>
      <c r="AF196" s="155">
        <f>+AD196*35%</f>
        <v>733300.62764462794</v>
      </c>
      <c r="AG196" s="2">
        <f>+AD196*F196</f>
        <v>26817851.525289252</v>
      </c>
      <c r="AH196" s="2">
        <f>+AE196*F196</f>
        <v>3754499.2135404963</v>
      </c>
      <c r="AI196" s="2">
        <f>+AF196*F196</f>
        <v>9386248.033851238</v>
      </c>
      <c r="AJ196" s="2">
        <f>SUM(AG196:AI196)</f>
        <v>39958598.772680983</v>
      </c>
      <c r="AK196" s="2">
        <f>+AD196*G196</f>
        <v>26817851.525289252</v>
      </c>
      <c r="AL196" s="2">
        <f>+AE196*G196</f>
        <v>3754499.2135404963</v>
      </c>
      <c r="AM196" s="2">
        <f>+AF196*G196</f>
        <v>9386248.033851238</v>
      </c>
      <c r="AN196" s="155">
        <f>SUM(AK196:AM196)</f>
        <v>39958598.772680983</v>
      </c>
      <c r="AQ196" s="145" t="s">
        <v>525</v>
      </c>
      <c r="AU196" s="8">
        <f>+K196</f>
        <v>1645144.6504132228</v>
      </c>
      <c r="AV196" s="8">
        <f>+L196</f>
        <v>450000</v>
      </c>
      <c r="AW196" s="2">
        <f>+M196</f>
        <v>2095144.6504132228</v>
      </c>
      <c r="AX196" s="8">
        <f>F196*AW196</f>
        <v>26817851.525289252</v>
      </c>
      <c r="AY196" s="8">
        <f>IF(AQ196="CT",7%,5%)*AX196</f>
        <v>1877249.6067702479</v>
      </c>
      <c r="AZ196" s="8">
        <f>AX196*2%</f>
        <v>536357.03050578502</v>
      </c>
      <c r="BA196" s="8">
        <f>IF(BB196&gt;0,0,AX196*5%)</f>
        <v>0</v>
      </c>
      <c r="BB196" s="8">
        <f>(AX196-BG196)*35%</f>
        <v>9386248.033851238</v>
      </c>
      <c r="BC196" s="8">
        <f>+AX196+AY196+AZ196+BA196+BB196</f>
        <v>38617706.19641652</v>
      </c>
      <c r="BD196" s="8">
        <f>AX196-AT196</f>
        <v>26817851.525289252</v>
      </c>
      <c r="BE196" s="2"/>
      <c r="BF196" s="8"/>
      <c r="BH196" s="2"/>
    </row>
    <row r="197" spans="1:60" ht="34" hidden="1" outlineLevel="1" x14ac:dyDescent="0.2">
      <c r="A197" s="1" t="s">
        <v>82</v>
      </c>
      <c r="B197" s="82">
        <v>75</v>
      </c>
      <c r="C197" s="144" t="s">
        <v>703</v>
      </c>
      <c r="D197" s="144"/>
      <c r="E197" s="82" t="s">
        <v>64</v>
      </c>
      <c r="F197" s="143">
        <v>2</v>
      </c>
      <c r="G197" s="142">
        <f>+[2]THKL!F196</f>
        <v>2</v>
      </c>
      <c r="H197" s="132"/>
      <c r="I197" s="132"/>
      <c r="J197" s="132"/>
      <c r="K197" s="156">
        <f>243000*2</f>
        <v>486000</v>
      </c>
      <c r="L197" s="157">
        <f>K197*20%</f>
        <v>97200</v>
      </c>
      <c r="M197" s="157">
        <f>SUM(K197:L197)</f>
        <v>583200</v>
      </c>
      <c r="N197" s="83">
        <f>IF(V197&lt;&gt;"VTC VHm",_xlfn.XLOOKUP(Z197,$AC$4015:$AC$4035,$AD$4015:$AD$4035,0)*M197,_xlfn.XLOOKUP(Z197,$AC$4015:$AC$4035,$AD$4015:$AD$4035,0)*L197)</f>
        <v>0</v>
      </c>
      <c r="O197" s="83">
        <f>IF(V197&lt;&gt;"VTC VHm",_xlfn.XLOOKUP(Z197,$AC$4015:$AC$4035,$AE$4015:$AE$4035,0)*M197,_xlfn.XLOOKUP(Z197,$AC$4015:$AC$4035,$AE$4015:$AE$4035,0)*L197)</f>
        <v>0</v>
      </c>
      <c r="P197" s="83">
        <f>SUM(N197:O197)</f>
        <v>0</v>
      </c>
      <c r="Q197" s="157">
        <f>M197*G197</f>
        <v>1166400</v>
      </c>
      <c r="R197" s="157">
        <f>G197*P197</f>
        <v>0</v>
      </c>
      <c r="S197" s="83">
        <f>SUM(Q197:R197)</f>
        <v>1166400</v>
      </c>
      <c r="T197" s="156" t="s">
        <v>702</v>
      </c>
      <c r="U197" s="132"/>
      <c r="V197" s="132"/>
      <c r="W197" s="132"/>
      <c r="X197" s="44" t="s">
        <v>33</v>
      </c>
      <c r="Y197" s="44" t="s">
        <v>32</v>
      </c>
      <c r="Z197" s="44"/>
      <c r="AA197" s="44" t="s">
        <v>80</v>
      </c>
      <c r="AB197" s="2">
        <v>5400676.875</v>
      </c>
      <c r="AC197" s="2">
        <v>10801353.75</v>
      </c>
      <c r="AD197" s="2">
        <f>+M197</f>
        <v>583200</v>
      </c>
      <c r="AE197" s="2">
        <f>+AD197*14%</f>
        <v>81648.000000000015</v>
      </c>
      <c r="AF197" s="155">
        <f>+AD197*35%</f>
        <v>204120</v>
      </c>
      <c r="AG197" s="2">
        <f>+AD197*F197</f>
        <v>1166400</v>
      </c>
      <c r="AH197" s="2">
        <f>+AE197*F197</f>
        <v>163296.00000000003</v>
      </c>
      <c r="AI197" s="2">
        <f>+AF197*F197</f>
        <v>408240</v>
      </c>
      <c r="AJ197" s="2">
        <f>SUM(AG197:AI197)</f>
        <v>1737936</v>
      </c>
      <c r="AK197" s="2">
        <f>+AD197*G197</f>
        <v>1166400</v>
      </c>
      <c r="AL197" s="2">
        <f>+AE197*G197</f>
        <v>163296.00000000003</v>
      </c>
      <c r="AM197" s="2">
        <f>+AF197*G197</f>
        <v>408240</v>
      </c>
      <c r="AN197" s="155">
        <f>SUM(AK197:AM197)</f>
        <v>1737936</v>
      </c>
      <c r="AQ197" s="145" t="s">
        <v>525</v>
      </c>
      <c r="AU197" s="8">
        <f>+K197</f>
        <v>486000</v>
      </c>
      <c r="AV197" s="8">
        <f>+L197</f>
        <v>97200</v>
      </c>
      <c r="AW197" s="2">
        <f>+M197</f>
        <v>583200</v>
      </c>
      <c r="AX197" s="8">
        <f>F197*AW197</f>
        <v>1166400</v>
      </c>
      <c r="AY197" s="8">
        <f>IF(AQ197="CT",7%,5%)*AX197</f>
        <v>81648.000000000015</v>
      </c>
      <c r="AZ197" s="8">
        <f>AX197*2%</f>
        <v>23328</v>
      </c>
      <c r="BA197" s="8">
        <f>IF(BB197&gt;0,0,AX197*5%)</f>
        <v>0</v>
      </c>
      <c r="BB197" s="8">
        <f>(AX197-BG197)*35%</f>
        <v>408240</v>
      </c>
      <c r="BC197" s="8">
        <f>+AX197+AY197+AZ197+BA197+BB197</f>
        <v>1679616</v>
      </c>
      <c r="BD197" s="8">
        <f>AX197-AT197</f>
        <v>1166400</v>
      </c>
      <c r="BE197" s="2"/>
      <c r="BF197" s="8"/>
      <c r="BH197" s="2"/>
    </row>
    <row r="198" spans="1:60" s="92" customFormat="1" ht="17" collapsed="1" x14ac:dyDescent="0.2">
      <c r="A198" s="92">
        <v>0</v>
      </c>
      <c r="B198" s="163"/>
      <c r="C198" s="164" t="s">
        <v>106</v>
      </c>
      <c r="D198" s="164"/>
      <c r="E198" s="163"/>
      <c r="F198" s="162"/>
      <c r="G198" s="149">
        <f>+[2]THKL!F197</f>
        <v>0</v>
      </c>
      <c r="H198" s="158"/>
      <c r="I198" s="158"/>
      <c r="J198" s="158"/>
      <c r="K198" s="159"/>
      <c r="L198" s="161"/>
      <c r="M198" s="161">
        <f>SUM(K198:L198)</f>
        <v>0</v>
      </c>
      <c r="N198" s="83">
        <f>IF(V198&lt;&gt;"VTC VHm",_xlfn.XLOOKUP(Z198,$AC$4015:$AC$4035,$AD$4015:$AD$4035,0)*M198,_xlfn.XLOOKUP(Z198,$AC$4015:$AC$4035,$AD$4015:$AD$4035,0)*L198)</f>
        <v>0</v>
      </c>
      <c r="O198" s="83">
        <f>IF(V198&lt;&gt;"VTC VHm",_xlfn.XLOOKUP(Z198,$AC$4015:$AC$4035,$AE$4015:$AE$4035,0)*M198,_xlfn.XLOOKUP(Z198,$AC$4015:$AC$4035,$AE$4015:$AE$4035,0)*L198)</f>
        <v>0</v>
      </c>
      <c r="P198" s="160">
        <f>SUM(N198:O198)</f>
        <v>0</v>
      </c>
      <c r="Q198" s="161">
        <f>M198*G198</f>
        <v>0</v>
      </c>
      <c r="R198" s="161">
        <f>G198*P198</f>
        <v>0</v>
      </c>
      <c r="S198" s="160">
        <f>SUM(Q198:R198)</f>
        <v>0</v>
      </c>
      <c r="T198" s="159"/>
      <c r="U198" s="158"/>
      <c r="V198" s="158"/>
      <c r="W198" s="158"/>
      <c r="X198" s="94" t="s">
        <v>33</v>
      </c>
      <c r="Y198" s="94"/>
      <c r="Z198" s="94" t="s">
        <v>16</v>
      </c>
      <c r="AA198" s="44" t="s">
        <v>80</v>
      </c>
      <c r="AB198" s="2">
        <v>0</v>
      </c>
      <c r="AC198" s="2">
        <v>0</v>
      </c>
      <c r="AD198" s="93">
        <f>+M198</f>
        <v>0</v>
      </c>
      <c r="AE198" s="93">
        <f>+AD198*14%</f>
        <v>0</v>
      </c>
      <c r="AF198" s="93">
        <f>+AD198*35%</f>
        <v>0</v>
      </c>
      <c r="AG198" s="93">
        <f>+AD198*F198</f>
        <v>0</v>
      </c>
      <c r="AH198" s="93">
        <f>+AE198*F198</f>
        <v>0</v>
      </c>
      <c r="AI198" s="93">
        <f>+AF198*F198</f>
        <v>0</v>
      </c>
      <c r="AJ198" s="93">
        <f>SUM(AG198:AI198)</f>
        <v>0</v>
      </c>
      <c r="AK198" s="93">
        <f>+AD198*G198</f>
        <v>0</v>
      </c>
      <c r="AL198" s="93">
        <f>+AE198*G198</f>
        <v>0</v>
      </c>
      <c r="AM198" s="93">
        <f>+AF198*G198</f>
        <v>0</v>
      </c>
      <c r="AN198" s="93">
        <f>SUM(AK198:AM198)</f>
        <v>0</v>
      </c>
      <c r="AQ198" s="145" t="s">
        <v>525</v>
      </c>
      <c r="AU198" s="8">
        <f>+K198</f>
        <v>0</v>
      </c>
      <c r="AV198" s="8">
        <f>+L198</f>
        <v>0</v>
      </c>
      <c r="AW198" s="93">
        <f>+M198</f>
        <v>0</v>
      </c>
      <c r="AX198" s="8">
        <f>F198*AW198</f>
        <v>0</v>
      </c>
      <c r="AY198" s="8">
        <f>IF(AQ198="CT",7%,5%)*AX198</f>
        <v>0</v>
      </c>
      <c r="AZ198" s="8">
        <f>AX198*2%</f>
        <v>0</v>
      </c>
      <c r="BA198" s="8">
        <f>IF(BB198&gt;0,0,AX198*5%)</f>
        <v>0</v>
      </c>
      <c r="BB198" s="8">
        <f>(AX198-BG198)*35%</f>
        <v>0</v>
      </c>
      <c r="BC198" s="8">
        <f>+AX198+AY198+AZ198+BA198+BB198</f>
        <v>0</v>
      </c>
      <c r="BD198" s="8">
        <f>AX198-AT198</f>
        <v>0</v>
      </c>
      <c r="BE198" s="2"/>
      <c r="BF198" s="8"/>
      <c r="BH198" s="2"/>
    </row>
    <row r="199" spans="1:60" ht="51" hidden="1" outlineLevel="1" x14ac:dyDescent="0.2">
      <c r="A199" s="1" t="s">
        <v>1456</v>
      </c>
      <c r="B199" s="82">
        <v>76</v>
      </c>
      <c r="C199" s="144" t="s">
        <v>1455</v>
      </c>
      <c r="D199" s="144"/>
      <c r="E199" s="82" t="s">
        <v>104</v>
      </c>
      <c r="F199" s="143">
        <v>24.776199999999999</v>
      </c>
      <c r="G199" s="142">
        <f>+[2]THKL!F198</f>
        <v>24.776199999999999</v>
      </c>
      <c r="H199" s="132"/>
      <c r="I199" s="132"/>
      <c r="J199" s="132"/>
      <c r="K199" s="156" t="str">
        <f>$K$112</f>
        <v>Bao gồm</v>
      </c>
      <c r="L199" s="157">
        <f>$L$112</f>
        <v>5314506.2372727301</v>
      </c>
      <c r="M199" s="157">
        <f>SUM(K199:L199)</f>
        <v>5314506.2372727301</v>
      </c>
      <c r="N199" s="83">
        <f>IF(V199&lt;&gt;"VTC VHm",_xlfn.XLOOKUP(Z199,$AC$4015:$AC$4035,$AD$4015:$AD$4035,0)*M199,_xlfn.XLOOKUP(Z199,$AC$4015:$AC$4035,$AD$4015:$AD$4035,0)*L199)</f>
        <v>1860077.1830454555</v>
      </c>
      <c r="O199" s="83">
        <f>IF(V199&lt;&gt;"VTC VHm",_xlfn.XLOOKUP(Z199,$AC$4015:$AC$4035,$AE$4015:$AE$4035,0)*M199,_xlfn.XLOOKUP(Z199,$AC$4015:$AC$4035,$AE$4015:$AE$4035,0)*L199)</f>
        <v>0</v>
      </c>
      <c r="P199" s="83">
        <f>SUM(N199:O199)</f>
        <v>1860077.1830454555</v>
      </c>
      <c r="Q199" s="157">
        <f>M199*G199</f>
        <v>131673269.43591662</v>
      </c>
      <c r="R199" s="157">
        <f>G199*P199</f>
        <v>46085644.302570812</v>
      </c>
      <c r="S199" s="83">
        <f>SUM(Q199:R199)</f>
        <v>177758913.73848742</v>
      </c>
      <c r="T199" s="125" t="s">
        <v>103</v>
      </c>
      <c r="U199" s="132"/>
      <c r="V199" s="132"/>
      <c r="W199" s="132"/>
      <c r="X199" s="44" t="s">
        <v>33</v>
      </c>
      <c r="Y199" s="44"/>
      <c r="Z199" s="44" t="s">
        <v>16</v>
      </c>
      <c r="AA199" s="44" t="s">
        <v>80</v>
      </c>
      <c r="AB199" s="2">
        <v>4366468.6495341649</v>
      </c>
      <c r="AC199" s="2">
        <v>108184500.55458838</v>
      </c>
      <c r="AD199" s="2">
        <f>+M199</f>
        <v>5314506.2372727301</v>
      </c>
      <c r="AE199" s="2">
        <f>+AD199*14%</f>
        <v>744030.87321818224</v>
      </c>
      <c r="AF199" s="155">
        <f>+AD199*35%</f>
        <v>1860077.1830454555</v>
      </c>
      <c r="AG199" s="2">
        <f>+AD199*F199</f>
        <v>131673269.43591662</v>
      </c>
      <c r="AH199" s="2">
        <f>+AE199*F199</f>
        <v>18434257.721028328</v>
      </c>
      <c r="AI199" s="2">
        <f>+AF199*F199</f>
        <v>46085644.302570812</v>
      </c>
      <c r="AJ199" s="2">
        <f>SUM(AG199:AI199)</f>
        <v>196193171.45951575</v>
      </c>
      <c r="AK199" s="2">
        <f>+AD199*G199</f>
        <v>131673269.43591662</v>
      </c>
      <c r="AL199" s="2">
        <f>+AE199*G199</f>
        <v>18434257.721028328</v>
      </c>
      <c r="AM199" s="2">
        <f>+AF199*G199</f>
        <v>46085644.302570812</v>
      </c>
      <c r="AN199" s="155">
        <f>SUM(AK199:AM199)</f>
        <v>196193171.45951575</v>
      </c>
      <c r="AQ199" s="145" t="s">
        <v>525</v>
      </c>
      <c r="AU199" s="8" t="str">
        <f>+K199</f>
        <v>Bao gồm</v>
      </c>
      <c r="AV199" s="8">
        <f>+L199</f>
        <v>5314506.2372727301</v>
      </c>
      <c r="AW199" s="2">
        <f>+M199</f>
        <v>5314506.2372727301</v>
      </c>
      <c r="AX199" s="8">
        <f>F199*AW199</f>
        <v>131673269.43591662</v>
      </c>
      <c r="AY199" s="8">
        <f>IF(AQ199="CT",7%,5%)*AX199</f>
        <v>9217128.860514164</v>
      </c>
      <c r="AZ199" s="8">
        <f>AX199*2%</f>
        <v>2633465.3887183326</v>
      </c>
      <c r="BA199" s="8">
        <f>IF(BB199&gt;0,0,AX199*5%)</f>
        <v>0</v>
      </c>
      <c r="BB199" s="8">
        <f>(AX199-BG199)*35%</f>
        <v>46085644.302570812</v>
      </c>
      <c r="BC199" s="8">
        <f>+AX199+AY199+AZ199+BA199+BB199</f>
        <v>189609507.98771992</v>
      </c>
      <c r="BD199" s="8">
        <f>AX199-AT199</f>
        <v>131673269.43591662</v>
      </c>
      <c r="BE199" s="2"/>
      <c r="BF199" s="8"/>
      <c r="BH199" s="2"/>
    </row>
    <row r="200" spans="1:60" ht="34" hidden="1" outlineLevel="1" x14ac:dyDescent="0.2">
      <c r="A200" s="1" t="s">
        <v>1013</v>
      </c>
      <c r="B200" s="82">
        <v>77</v>
      </c>
      <c r="C200" s="144" t="s">
        <v>697</v>
      </c>
      <c r="D200" s="144"/>
      <c r="E200" s="82" t="s">
        <v>52</v>
      </c>
      <c r="F200" s="143">
        <v>809.81230000000005</v>
      </c>
      <c r="G200" s="142">
        <f>+[2]THKL!F199</f>
        <v>809.81230000000005</v>
      </c>
      <c r="H200" s="132"/>
      <c r="I200" s="132"/>
      <c r="J200" s="132"/>
      <c r="K200" s="156" t="str">
        <f>$K$147</f>
        <v>Bao gồm</v>
      </c>
      <c r="L200" s="157">
        <f>$L$147</f>
        <v>78695.888555555561</v>
      </c>
      <c r="M200" s="157">
        <f>SUM(K200:L200)</f>
        <v>78695.888555555561</v>
      </c>
      <c r="N200" s="83">
        <f>IF(V200&lt;&gt;"VTC VHm",_xlfn.XLOOKUP(Z200,$AC$4015:$AC$4035,$AD$4015:$AD$4035,0)*M200,_xlfn.XLOOKUP(Z200,$AC$4015:$AC$4035,$AD$4015:$AD$4035,0)*L200)</f>
        <v>27543.560994444444</v>
      </c>
      <c r="O200" s="83">
        <f>IF(V200&lt;&gt;"VTC VHm",_xlfn.XLOOKUP(Z200,$AC$4015:$AC$4035,$AE$4015:$AE$4035,0)*M200,_xlfn.XLOOKUP(Z200,$AC$4015:$AC$4035,$AE$4015:$AE$4035,0)*L200)</f>
        <v>0</v>
      </c>
      <c r="P200" s="83">
        <f>SUM(N200:O200)</f>
        <v>27543.560994444444</v>
      </c>
      <c r="Q200" s="157">
        <f>M200*G200</f>
        <v>63728898.511718132</v>
      </c>
      <c r="R200" s="157">
        <f>G200*P200</f>
        <v>22305114.479101345</v>
      </c>
      <c r="S200" s="83">
        <f>SUM(Q200:R200)</f>
        <v>86034012.990819484</v>
      </c>
      <c r="T200" s="156" t="s">
        <v>50</v>
      </c>
      <c r="U200" s="132"/>
      <c r="V200" s="132"/>
      <c r="W200" s="132"/>
      <c r="X200" s="44" t="s">
        <v>33</v>
      </c>
      <c r="Y200" s="44"/>
      <c r="Z200" s="44" t="s">
        <v>16</v>
      </c>
      <c r="AA200" s="44" t="s">
        <v>80</v>
      </c>
      <c r="AB200" s="2">
        <v>54009.645881183438</v>
      </c>
      <c r="AC200" s="2">
        <v>43737675.553226687</v>
      </c>
      <c r="AD200" s="2">
        <f>+M200</f>
        <v>78695.888555555561</v>
      </c>
      <c r="AE200" s="2">
        <f>+AD200*14%</f>
        <v>11017.424397777779</v>
      </c>
      <c r="AF200" s="155">
        <f>+AD200*35%</f>
        <v>27543.560994444444</v>
      </c>
      <c r="AG200" s="2">
        <f>+AD200*F200</f>
        <v>63728898.511718132</v>
      </c>
      <c r="AH200" s="2">
        <f>+AE200*F200</f>
        <v>8922045.7916405387</v>
      </c>
      <c r="AI200" s="2">
        <f>+AF200*F200</f>
        <v>22305114.479101345</v>
      </c>
      <c r="AJ200" s="2">
        <f>SUM(AG200:AI200)</f>
        <v>94956058.782460019</v>
      </c>
      <c r="AK200" s="2">
        <f>+AD200*G200</f>
        <v>63728898.511718132</v>
      </c>
      <c r="AL200" s="2">
        <f>+AE200*G200</f>
        <v>8922045.7916405387</v>
      </c>
      <c r="AM200" s="2">
        <f>+AF200*G200</f>
        <v>22305114.479101345</v>
      </c>
      <c r="AN200" s="155">
        <f>SUM(AK200:AM200)</f>
        <v>94956058.782460019</v>
      </c>
      <c r="AQ200" s="145" t="s">
        <v>525</v>
      </c>
      <c r="AU200" s="8" t="str">
        <f>+K200</f>
        <v>Bao gồm</v>
      </c>
      <c r="AV200" s="8">
        <f>+L200</f>
        <v>78695.888555555561</v>
      </c>
      <c r="AW200" s="2">
        <f>+M200</f>
        <v>78695.888555555561</v>
      </c>
      <c r="AX200" s="8">
        <f>F200*AW200</f>
        <v>63728898.511718132</v>
      </c>
      <c r="AY200" s="8">
        <f>IF(AQ200="CT",7%,5%)*AX200</f>
        <v>4461022.8958202694</v>
      </c>
      <c r="AZ200" s="8">
        <f>AX200*2%</f>
        <v>1274577.9702343626</v>
      </c>
      <c r="BA200" s="8">
        <f>IF(BB200&gt;0,0,AX200*5%)</f>
        <v>0</v>
      </c>
      <c r="BB200" s="8">
        <f>(AX200-BG200)*35%</f>
        <v>22305114.479101345</v>
      </c>
      <c r="BC200" s="8">
        <f>+AX200+AY200+AZ200+BA200+BB200</f>
        <v>91769613.856874108</v>
      </c>
      <c r="BD200" s="8">
        <f>AX200-AT200</f>
        <v>63728898.511718132</v>
      </c>
      <c r="BE200" s="2"/>
      <c r="BF200" s="8"/>
      <c r="BH200" s="2"/>
    </row>
    <row r="201" spans="1:60" ht="34" hidden="1" outlineLevel="1" x14ac:dyDescent="0.2">
      <c r="A201" s="1" t="s">
        <v>1239</v>
      </c>
      <c r="B201" s="82">
        <v>78</v>
      </c>
      <c r="C201" s="144" t="s">
        <v>696</v>
      </c>
      <c r="D201" s="144"/>
      <c r="E201" s="82" t="s">
        <v>52</v>
      </c>
      <c r="F201" s="143">
        <v>56.858199999999997</v>
      </c>
      <c r="G201" s="142">
        <f>+[2]THKL!F200</f>
        <v>56.858199999999997</v>
      </c>
      <c r="H201" s="132"/>
      <c r="I201" s="132"/>
      <c r="J201" s="132"/>
      <c r="K201" s="156" t="str">
        <f>$K$121</f>
        <v>Bao gồm</v>
      </c>
      <c r="L201" s="157">
        <f>$L$121</f>
        <v>207831.07799999954</v>
      </c>
      <c r="M201" s="157">
        <f>SUM(K201:L201)</f>
        <v>207831.07799999954</v>
      </c>
      <c r="N201" s="83">
        <f>IF(V201&lt;&gt;"VTC VHm",_xlfn.XLOOKUP(Z201,$AC$4015:$AC$4035,$AD$4015:$AD$4035,0)*M201,_xlfn.XLOOKUP(Z201,$AC$4015:$AC$4035,$AD$4015:$AD$4035,0)*L201)</f>
        <v>72740.877299999833</v>
      </c>
      <c r="O201" s="83">
        <f>IF(V201&lt;&gt;"VTC VHm",_xlfn.XLOOKUP(Z201,$AC$4015:$AC$4035,$AE$4015:$AE$4035,0)*M201,_xlfn.XLOOKUP(Z201,$AC$4015:$AC$4035,$AE$4015:$AE$4035,0)*L201)</f>
        <v>0</v>
      </c>
      <c r="P201" s="83">
        <f>SUM(N201:O201)</f>
        <v>72740.877299999833</v>
      </c>
      <c r="Q201" s="157">
        <f>M201*G201</f>
        <v>11816900.999139573</v>
      </c>
      <c r="R201" s="157">
        <f>G201*P201</f>
        <v>4135915.3496988504</v>
      </c>
      <c r="S201" s="83">
        <f>SUM(Q201:R201)</f>
        <v>15952816.348838424</v>
      </c>
      <c r="T201" s="156" t="s">
        <v>50</v>
      </c>
      <c r="U201" s="132"/>
      <c r="V201" s="132"/>
      <c r="W201" s="132"/>
      <c r="X201" s="44" t="s">
        <v>33</v>
      </c>
      <c r="Y201" s="44"/>
      <c r="Z201" s="44" t="s">
        <v>16</v>
      </c>
      <c r="AA201" s="44" t="s">
        <v>80</v>
      </c>
      <c r="AB201" s="2">
        <v>220034.3328696065</v>
      </c>
      <c r="AC201" s="2">
        <v>12510756.105166659</v>
      </c>
      <c r="AD201" s="2">
        <f>+M201</f>
        <v>207831.07799999954</v>
      </c>
      <c r="AE201" s="2">
        <f>+AD201*14%</f>
        <v>29096.350919999939</v>
      </c>
      <c r="AF201" s="155">
        <f>+AD201*35%</f>
        <v>72740.877299999833</v>
      </c>
      <c r="AG201" s="2">
        <f>+AD201*F201</f>
        <v>11816900.999139573</v>
      </c>
      <c r="AH201" s="2">
        <f>+AE201*F201</f>
        <v>1654366.1398795405</v>
      </c>
      <c r="AI201" s="2">
        <f>+AF201*F201</f>
        <v>4135915.3496988504</v>
      </c>
      <c r="AJ201" s="2">
        <f>SUM(AG201:AI201)</f>
        <v>17607182.488717962</v>
      </c>
      <c r="AK201" s="2">
        <f>+AD201*G201</f>
        <v>11816900.999139573</v>
      </c>
      <c r="AL201" s="2">
        <f>+AE201*G201</f>
        <v>1654366.1398795405</v>
      </c>
      <c r="AM201" s="2">
        <f>+AF201*G201</f>
        <v>4135915.3496988504</v>
      </c>
      <c r="AN201" s="155">
        <f>SUM(AK201:AM201)</f>
        <v>17607182.488717962</v>
      </c>
      <c r="AQ201" s="145" t="s">
        <v>525</v>
      </c>
      <c r="AU201" s="8" t="str">
        <f>+K201</f>
        <v>Bao gồm</v>
      </c>
      <c r="AV201" s="8">
        <f>+L201</f>
        <v>207831.07799999954</v>
      </c>
      <c r="AW201" s="2">
        <f>+M201</f>
        <v>207831.07799999954</v>
      </c>
      <c r="AX201" s="8">
        <f>F201*AW201</f>
        <v>11816900.999139573</v>
      </c>
      <c r="AY201" s="8">
        <f>IF(AQ201="CT",7%,5%)*AX201</f>
        <v>827183.06993977027</v>
      </c>
      <c r="AZ201" s="8">
        <f>AX201*2%</f>
        <v>236338.01998279148</v>
      </c>
      <c r="BA201" s="8">
        <f>IF(BB201&gt;0,0,AX201*5%)</f>
        <v>0</v>
      </c>
      <c r="BB201" s="8">
        <f>(AX201-BG201)*35%</f>
        <v>4135915.3496988504</v>
      </c>
      <c r="BC201" s="8">
        <f>+AX201+AY201+AZ201+BA201+BB201</f>
        <v>17016337.438760985</v>
      </c>
      <c r="BD201" s="8">
        <f>AX201-AT201</f>
        <v>11816900.999139573</v>
      </c>
      <c r="BE201" s="2"/>
      <c r="BF201" s="8"/>
      <c r="BH201" s="2"/>
    </row>
    <row r="202" spans="1:60" ht="34" hidden="1" outlineLevel="1" x14ac:dyDescent="0.2">
      <c r="A202" s="1" t="s">
        <v>174</v>
      </c>
      <c r="B202" s="82">
        <v>79</v>
      </c>
      <c r="C202" s="144" t="s">
        <v>110</v>
      </c>
      <c r="D202" s="144"/>
      <c r="E202" s="82" t="s">
        <v>52</v>
      </c>
      <c r="F202" s="143">
        <v>1728.9273000000001</v>
      </c>
      <c r="G202" s="142">
        <f>+[2]THKL!F201</f>
        <v>1728.9273000000001</v>
      </c>
      <c r="H202" s="176"/>
      <c r="I202" s="176"/>
      <c r="J202" s="176"/>
      <c r="K202" s="156" t="s">
        <v>89</v>
      </c>
      <c r="L202" s="166">
        <v>214238.25</v>
      </c>
      <c r="M202" s="157">
        <f>SUM(K202:L202)</f>
        <v>214238.25</v>
      </c>
      <c r="N202" s="83">
        <f>IF(V202&lt;&gt;"VTC VHm",_xlfn.XLOOKUP(Z202,$AC$4015:$AC$4035,$AD$4015:$AD$4035,0)*M202,_xlfn.XLOOKUP(Z202,$AC$4015:$AC$4035,$AD$4015:$AD$4035,0)*L202)</f>
        <v>10711.9125</v>
      </c>
      <c r="O202" s="83">
        <f>IF(V202&lt;&gt;"VTC VHm",_xlfn.XLOOKUP(Z202,$AC$4015:$AC$4035,$AE$4015:$AE$4035,0)*M202,_xlfn.XLOOKUP(Z202,$AC$4015:$AC$4035,$AE$4015:$AE$4035,0)*L202)</f>
        <v>0</v>
      </c>
      <c r="P202" s="83">
        <f>SUM(N202:O202)</f>
        <v>10711.9125</v>
      </c>
      <c r="Q202" s="157">
        <f>M202*G202</f>
        <v>370402359.12922502</v>
      </c>
      <c r="R202" s="157">
        <f>G202*P202</f>
        <v>18520117.956461251</v>
      </c>
      <c r="S202" s="83">
        <f>SUM(Q202:R202)</f>
        <v>388922477.08568627</v>
      </c>
      <c r="T202" s="165" t="s">
        <v>100</v>
      </c>
      <c r="U202" s="176"/>
      <c r="V202" s="176"/>
      <c r="W202" s="176"/>
      <c r="X202" s="44" t="s">
        <v>33</v>
      </c>
      <c r="Y202" s="44"/>
      <c r="Z202" s="44" t="s">
        <v>12</v>
      </c>
      <c r="AA202" s="44" t="s">
        <v>80</v>
      </c>
      <c r="AB202" s="2">
        <v>260221.10868154501</v>
      </c>
      <c r="AC202" s="2">
        <v>449903378.83579022</v>
      </c>
      <c r="AD202" s="2">
        <f>+M202</f>
        <v>214238.25</v>
      </c>
      <c r="AE202" s="2">
        <f>+AD202*14%</f>
        <v>29993.355000000003</v>
      </c>
      <c r="AF202" s="155">
        <f>+AD202*35%</f>
        <v>74983.387499999997</v>
      </c>
      <c r="AG202" s="2">
        <f>+AD202*F202</f>
        <v>370402359.12922502</v>
      </c>
      <c r="AH202" s="2">
        <f>+AE202*F202</f>
        <v>51856330.278091505</v>
      </c>
      <c r="AI202" s="2">
        <f>+AF202*F202</f>
        <v>129640825.69522876</v>
      </c>
      <c r="AJ202" s="2">
        <f>SUM(AG202:AI202)</f>
        <v>551899515.10254526</v>
      </c>
      <c r="AK202" s="2">
        <f>+AD202*G202</f>
        <v>370402359.12922502</v>
      </c>
      <c r="AL202" s="2">
        <f>+AE202*G202</f>
        <v>51856330.278091505</v>
      </c>
      <c r="AM202" s="2">
        <f>+AF202*G202</f>
        <v>129640825.69522876</v>
      </c>
      <c r="AN202" s="155">
        <f>SUM(AK202:AM202)</f>
        <v>551899515.10254526</v>
      </c>
      <c r="AQ202" s="145" t="s">
        <v>525</v>
      </c>
      <c r="AU202" s="8" t="str">
        <f>+K202</f>
        <v>Bao gồm</v>
      </c>
      <c r="AV202" s="8">
        <f>+L202</f>
        <v>214238.25</v>
      </c>
      <c r="AW202" s="2">
        <f>+M202</f>
        <v>214238.25</v>
      </c>
      <c r="AX202" s="8">
        <f>F202*AW202</f>
        <v>370402359.12922502</v>
      </c>
      <c r="AY202" s="8">
        <f>IF(AQ202="CT",7%,5%)*AX202</f>
        <v>25928165.139045753</v>
      </c>
      <c r="AZ202" s="8">
        <f>AX202*2%</f>
        <v>7408047.1825845009</v>
      </c>
      <c r="BA202" s="8">
        <f>IF(BB202&gt;0,0,AX202*5%)</f>
        <v>0</v>
      </c>
      <c r="BB202" s="8">
        <f>(AX202-BG202)*35%</f>
        <v>129640825.69522874</v>
      </c>
      <c r="BC202" s="8">
        <f>+AX202+AY202+AZ202+BA202+BB202</f>
        <v>533379397.14608407</v>
      </c>
      <c r="BD202" s="8">
        <f>AX202-AT202</f>
        <v>370402359.12922502</v>
      </c>
      <c r="BE202" s="2"/>
      <c r="BF202" s="8"/>
      <c r="BH202" s="2"/>
    </row>
    <row r="203" spans="1:60" ht="17" hidden="1" outlineLevel="1" x14ac:dyDescent="0.2">
      <c r="A203" s="1" t="s">
        <v>169</v>
      </c>
      <c r="B203" s="82">
        <v>80</v>
      </c>
      <c r="C203" s="144" t="s">
        <v>878</v>
      </c>
      <c r="D203" s="144"/>
      <c r="E203" s="82" t="s">
        <v>91</v>
      </c>
      <c r="F203" s="143">
        <v>2.4361000000000002</v>
      </c>
      <c r="G203" s="142">
        <f>+[2]THKL!F202/1000</f>
        <v>2.4361000000000002</v>
      </c>
      <c r="H203" s="132"/>
      <c r="I203" s="132"/>
      <c r="J203" s="132"/>
      <c r="K203" s="156">
        <f>'[3]BDG (XD)'!$Y$1503*1000</f>
        <v>118800000</v>
      </c>
      <c r="L203" s="157">
        <f>'[3]BDG (XD)'!$Z$1503*1000</f>
        <v>25904000</v>
      </c>
      <c r="M203" s="157">
        <f>SUM(K203:L203)</f>
        <v>144704000</v>
      </c>
      <c r="N203" s="83">
        <f>IF(V203&lt;&gt;"VTC VHm",_xlfn.XLOOKUP(Z203,$AC$4015:$AC$4035,$AD$4015:$AD$4035,0)*M203,_xlfn.XLOOKUP(Z203,$AC$4015:$AC$4035,$AD$4015:$AD$4035,0)*L203)</f>
        <v>0</v>
      </c>
      <c r="O203" s="83">
        <f>IF(V203&lt;&gt;"VTC VHm",_xlfn.XLOOKUP(Z203,$AC$4015:$AC$4035,$AE$4015:$AE$4035,0)*M203,_xlfn.XLOOKUP(Z203,$AC$4015:$AC$4035,$AE$4015:$AE$4035,0)*L203)</f>
        <v>43411200</v>
      </c>
      <c r="P203" s="83">
        <f>SUM(N203:O203)</f>
        <v>43411200</v>
      </c>
      <c r="Q203" s="157">
        <f>M203*G203</f>
        <v>352513414.40000004</v>
      </c>
      <c r="R203" s="157">
        <f>G203*P203</f>
        <v>105754024.32000001</v>
      </c>
      <c r="S203" s="83">
        <f>SUM(Q203:R203)</f>
        <v>458267438.72000003</v>
      </c>
      <c r="T203" s="156" t="s">
        <v>50</v>
      </c>
      <c r="U203" s="132"/>
      <c r="V203" s="82"/>
      <c r="W203" s="132"/>
      <c r="X203" s="44" t="s">
        <v>33</v>
      </c>
      <c r="Y203" s="44"/>
      <c r="Z203" s="44" t="s">
        <v>10</v>
      </c>
      <c r="AA203" s="44" t="s">
        <v>80</v>
      </c>
      <c r="AB203" s="2">
        <v>119080719.38970159</v>
      </c>
      <c r="AC203" s="2">
        <v>290092540.50525206</v>
      </c>
      <c r="AD203" s="2">
        <f>+M203</f>
        <v>144704000</v>
      </c>
      <c r="AE203" s="2">
        <f>+AD203*14%</f>
        <v>20258560.000000004</v>
      </c>
      <c r="AF203" s="155">
        <f>+AD203*35%</f>
        <v>50646400</v>
      </c>
      <c r="AG203" s="2">
        <f>+AD203*F203</f>
        <v>352513414.40000004</v>
      </c>
      <c r="AH203" s="2">
        <f>+AE203*F203</f>
        <v>49351878.01600001</v>
      </c>
      <c r="AI203" s="2">
        <f>+AF203*F203</f>
        <v>123379695.04000001</v>
      </c>
      <c r="AJ203" s="2">
        <f>SUM(AG203:AI203)</f>
        <v>525244987.45600009</v>
      </c>
      <c r="AK203" s="2">
        <f>+AD203*G203</f>
        <v>352513414.40000004</v>
      </c>
      <c r="AL203" s="2">
        <f>+AE203*G203</f>
        <v>49351878.01600001</v>
      </c>
      <c r="AM203" s="2">
        <f>+AF203*G203</f>
        <v>123379695.04000001</v>
      </c>
      <c r="AN203" s="155">
        <f>SUM(AK203:AM203)</f>
        <v>525244987.45600009</v>
      </c>
      <c r="AQ203" s="145" t="s">
        <v>525</v>
      </c>
      <c r="AU203" s="8">
        <f>+K203</f>
        <v>118800000</v>
      </c>
      <c r="AV203" s="8">
        <f>+L203</f>
        <v>25904000</v>
      </c>
      <c r="AW203" s="2">
        <f>+M203</f>
        <v>144704000</v>
      </c>
      <c r="AX203" s="8">
        <f>F203*AW203</f>
        <v>352513414.40000004</v>
      </c>
      <c r="AY203" s="8">
        <f>IF(AQ203="CT",7%,5%)*AX203</f>
        <v>24675939.008000005</v>
      </c>
      <c r="AZ203" s="8">
        <f>AX203*2%</f>
        <v>7050268.2880000006</v>
      </c>
      <c r="BA203" s="8">
        <f>IF(BB203&gt;0,0,AX203*5%)</f>
        <v>0</v>
      </c>
      <c r="BB203" s="8">
        <f>(AX203-BG203)*35%</f>
        <v>123379695.04000001</v>
      </c>
      <c r="BC203" s="8">
        <f>+AX203+AY203+AZ203+BA203+BB203</f>
        <v>507619316.73600006</v>
      </c>
      <c r="BD203" s="8">
        <f>AX203-AT203</f>
        <v>352513414.40000004</v>
      </c>
      <c r="BE203" s="2"/>
      <c r="BF203" s="8"/>
      <c r="BH203" s="2"/>
    </row>
    <row r="204" spans="1:60" ht="17" hidden="1" outlineLevel="1" x14ac:dyDescent="0.2">
      <c r="A204" s="1" t="s">
        <v>168</v>
      </c>
      <c r="B204" s="82">
        <v>81</v>
      </c>
      <c r="C204" s="144" t="s">
        <v>926</v>
      </c>
      <c r="D204" s="144"/>
      <c r="E204" s="82" t="s">
        <v>52</v>
      </c>
      <c r="F204" s="143">
        <v>340.89659999999998</v>
      </c>
      <c r="G204" s="142">
        <f>+[2]THKL!F203</f>
        <v>340.89659999999998</v>
      </c>
      <c r="H204" s="132"/>
      <c r="I204" s="132"/>
      <c r="J204" s="132"/>
      <c r="K204" s="156" t="s">
        <v>89</v>
      </c>
      <c r="L204" s="157" t="s">
        <v>89</v>
      </c>
      <c r="M204" s="157">
        <f>SUM(K204:L204)</f>
        <v>0</v>
      </c>
      <c r="N204" s="83">
        <f>IF(V204&lt;&gt;"VTC VHm",_xlfn.XLOOKUP(Z204,$AC$4015:$AC$4035,$AD$4015:$AD$4035,0)*M204,_xlfn.XLOOKUP(Z204,$AC$4015:$AC$4035,$AD$4015:$AD$4035,0)*L204)</f>
        <v>0</v>
      </c>
      <c r="O204" s="83">
        <f>IF(V204&lt;&gt;"VTC VHm",_xlfn.XLOOKUP(Z204,$AC$4015:$AC$4035,$AE$4015:$AE$4035,0)*M204,_xlfn.XLOOKUP(Z204,$AC$4015:$AC$4035,$AE$4015:$AE$4035,0)*L204)</f>
        <v>0</v>
      </c>
      <c r="P204" s="83">
        <f>SUM(N204:O204)</f>
        <v>0</v>
      </c>
      <c r="Q204" s="157">
        <f>M204*G204</f>
        <v>0</v>
      </c>
      <c r="R204" s="157">
        <f>G204*P204</f>
        <v>0</v>
      </c>
      <c r="S204" s="83">
        <f>SUM(Q204:R204)</f>
        <v>0</v>
      </c>
      <c r="T204" s="156" t="s">
        <v>50</v>
      </c>
      <c r="U204" s="132"/>
      <c r="V204" s="132"/>
      <c r="W204" s="132"/>
      <c r="X204" s="44" t="s">
        <v>33</v>
      </c>
      <c r="Y204" s="44"/>
      <c r="Z204" s="44" t="s">
        <v>10</v>
      </c>
      <c r="AA204" s="44" t="s">
        <v>80</v>
      </c>
      <c r="AB204" s="2">
        <v>229452.15517248271</v>
      </c>
      <c r="AC204" s="2">
        <v>78219459.560971767</v>
      </c>
      <c r="AD204" s="2">
        <f>+M204</f>
        <v>0</v>
      </c>
      <c r="AE204" s="2">
        <f>+AD204*14%</f>
        <v>0</v>
      </c>
      <c r="AF204" s="155">
        <f>+AD204*35%</f>
        <v>0</v>
      </c>
      <c r="AG204" s="2">
        <f>+AD204*F204</f>
        <v>0</v>
      </c>
      <c r="AH204" s="2">
        <f>+AE204*F204</f>
        <v>0</v>
      </c>
      <c r="AI204" s="2">
        <f>+AF204*F204</f>
        <v>0</v>
      </c>
      <c r="AJ204" s="2">
        <f>SUM(AG204:AI204)</f>
        <v>0</v>
      </c>
      <c r="AK204" s="2">
        <f>+AD204*G204</f>
        <v>0</v>
      </c>
      <c r="AL204" s="2">
        <f>+AE204*G204</f>
        <v>0</v>
      </c>
      <c r="AM204" s="2">
        <f>+AF204*G204</f>
        <v>0</v>
      </c>
      <c r="AN204" s="155">
        <f>SUM(AK204:AM204)</f>
        <v>0</v>
      </c>
      <c r="AQ204" s="145" t="s">
        <v>525</v>
      </c>
      <c r="AU204" s="8" t="str">
        <f>+K204</f>
        <v>Bao gồm</v>
      </c>
      <c r="AV204" s="8" t="str">
        <f>+L204</f>
        <v>Bao gồm</v>
      </c>
      <c r="AW204" s="2">
        <f>+M204</f>
        <v>0</v>
      </c>
      <c r="AX204" s="8">
        <f>F204*AW204</f>
        <v>0</v>
      </c>
      <c r="AY204" s="8">
        <f>IF(AQ204="CT",7%,5%)*AX204</f>
        <v>0</v>
      </c>
      <c r="AZ204" s="8">
        <f>AX204*2%</f>
        <v>0</v>
      </c>
      <c r="BA204" s="8">
        <f>IF(BB204&gt;0,0,AX204*5%)</f>
        <v>0</v>
      </c>
      <c r="BB204" s="8">
        <f>(AX204-BG204)*35%</f>
        <v>0</v>
      </c>
      <c r="BC204" s="8">
        <f>+AX204+AY204+AZ204+BA204+BB204</f>
        <v>0</v>
      </c>
      <c r="BD204" s="8">
        <f>AX204-AT204</f>
        <v>0</v>
      </c>
      <c r="BE204" s="2"/>
      <c r="BF204" s="8"/>
      <c r="BH204" s="2"/>
    </row>
    <row r="205" spans="1:60" ht="17" hidden="1" outlineLevel="1" x14ac:dyDescent="0.2">
      <c r="A205" s="1">
        <v>0</v>
      </c>
      <c r="B205" s="82"/>
      <c r="C205" s="144" t="s">
        <v>876</v>
      </c>
      <c r="D205" s="144"/>
      <c r="E205" s="82"/>
      <c r="F205" s="143"/>
      <c r="G205" s="142"/>
      <c r="H205" s="132"/>
      <c r="I205" s="132"/>
      <c r="J205" s="132"/>
      <c r="K205" s="156"/>
      <c r="L205" s="157"/>
      <c r="M205" s="157">
        <f>SUM(K205:L205)</f>
        <v>0</v>
      </c>
      <c r="N205" s="83">
        <f>IF(V205&lt;&gt;"VTC VHm",_xlfn.XLOOKUP(Z205,$AC$4015:$AC$4035,$AD$4015:$AD$4035,0)*M205,_xlfn.XLOOKUP(Z205,$AC$4015:$AC$4035,$AD$4015:$AD$4035,0)*L205)</f>
        <v>0</v>
      </c>
      <c r="O205" s="83">
        <f>IF(V205&lt;&gt;"VTC VHm",_xlfn.XLOOKUP(Z205,$AC$4015:$AC$4035,$AE$4015:$AE$4035,0)*M205,_xlfn.XLOOKUP(Z205,$AC$4015:$AC$4035,$AE$4015:$AE$4035,0)*L205)</f>
        <v>0</v>
      </c>
      <c r="P205" s="83">
        <f>SUM(N205:O205)</f>
        <v>0</v>
      </c>
      <c r="Q205" s="157">
        <f>M205*G205</f>
        <v>0</v>
      </c>
      <c r="R205" s="157">
        <f>G205*P205</f>
        <v>0</v>
      </c>
      <c r="S205" s="83">
        <f>SUM(Q205:R205)</f>
        <v>0</v>
      </c>
      <c r="T205" s="156"/>
      <c r="U205" s="132"/>
      <c r="V205" s="132"/>
      <c r="W205" s="132"/>
      <c r="X205" s="44" t="s">
        <v>33</v>
      </c>
      <c r="Y205" s="44"/>
      <c r="Z205" s="44" t="s">
        <v>16</v>
      </c>
      <c r="AA205" s="44" t="s">
        <v>80</v>
      </c>
      <c r="AB205" s="2">
        <v>0</v>
      </c>
      <c r="AC205" s="2">
        <v>0</v>
      </c>
      <c r="AD205" s="2">
        <f>+M205</f>
        <v>0</v>
      </c>
      <c r="AE205" s="2">
        <f>+AD205*14%</f>
        <v>0</v>
      </c>
      <c r="AF205" s="155">
        <f>+AD205*35%</f>
        <v>0</v>
      </c>
      <c r="AG205" s="2">
        <f>+AD205*F205</f>
        <v>0</v>
      </c>
      <c r="AH205" s="2">
        <f>+AE205*F205</f>
        <v>0</v>
      </c>
      <c r="AI205" s="2">
        <f>+AF205*F205</f>
        <v>0</v>
      </c>
      <c r="AJ205" s="2">
        <f>SUM(AG205:AI205)</f>
        <v>0</v>
      </c>
      <c r="AK205" s="2">
        <f>+AD205*G205</f>
        <v>0</v>
      </c>
      <c r="AL205" s="2">
        <f>+AE205*G205</f>
        <v>0</v>
      </c>
      <c r="AM205" s="2">
        <f>+AF205*G205</f>
        <v>0</v>
      </c>
      <c r="AN205" s="155">
        <f>SUM(AK205:AM205)</f>
        <v>0</v>
      </c>
      <c r="AQ205" s="145" t="s">
        <v>525</v>
      </c>
      <c r="AU205" s="8">
        <f>+K205</f>
        <v>0</v>
      </c>
      <c r="AV205" s="8">
        <f>+L205</f>
        <v>0</v>
      </c>
      <c r="AW205" s="2">
        <f>+M205</f>
        <v>0</v>
      </c>
      <c r="AX205" s="8">
        <f>F205*AW205</f>
        <v>0</v>
      </c>
      <c r="AY205" s="8">
        <f>IF(AQ205="CT",7%,5%)*AX205</f>
        <v>0</v>
      </c>
      <c r="AZ205" s="8">
        <f>AX205*2%</f>
        <v>0</v>
      </c>
      <c r="BA205" s="8">
        <f>IF(BB205&gt;0,0,AX205*5%)</f>
        <v>0</v>
      </c>
      <c r="BB205" s="8">
        <f>(AX205-BG205)*35%</f>
        <v>0</v>
      </c>
      <c r="BC205" s="8">
        <f>+AX205+AY205+AZ205+BA205+BB205</f>
        <v>0</v>
      </c>
      <c r="BD205" s="8">
        <f>AX205-AT205</f>
        <v>0</v>
      </c>
      <c r="BE205" s="2"/>
      <c r="BF205" s="8"/>
      <c r="BH205" s="2"/>
    </row>
    <row r="206" spans="1:60" ht="34" hidden="1" outlineLevel="1" x14ac:dyDescent="0.2">
      <c r="A206" s="1" t="s">
        <v>82</v>
      </c>
      <c r="B206" s="82">
        <v>82</v>
      </c>
      <c r="C206" s="144" t="s">
        <v>973</v>
      </c>
      <c r="D206" s="144"/>
      <c r="E206" s="82" t="s">
        <v>52</v>
      </c>
      <c r="F206" s="143">
        <v>124.595</v>
      </c>
      <c r="G206" s="142">
        <f>+[2]THKL!F205</f>
        <v>124.595</v>
      </c>
      <c r="H206" s="132"/>
      <c r="I206" s="132"/>
      <c r="J206" s="132"/>
      <c r="K206" s="156" t="str">
        <f>$K$149</f>
        <v>Bao gồm</v>
      </c>
      <c r="L206" s="157">
        <f>$L$149</f>
        <v>152467.50000000006</v>
      </c>
      <c r="M206" s="157">
        <f>SUM(K206:L206)</f>
        <v>152467.50000000006</v>
      </c>
      <c r="N206" s="83">
        <f>IF(V206&lt;&gt;"VTC VHm",_xlfn.XLOOKUP(Z206,$AC$4015:$AC$4035,$AD$4015:$AD$4035,0)*M206,_xlfn.XLOOKUP(Z206,$AC$4015:$AC$4035,$AD$4015:$AD$4035,0)*L206)</f>
        <v>53363.625000000015</v>
      </c>
      <c r="O206" s="83">
        <f>IF(V206&lt;&gt;"VTC VHm",_xlfn.XLOOKUP(Z206,$AC$4015:$AC$4035,$AE$4015:$AE$4035,0)*M206,_xlfn.XLOOKUP(Z206,$AC$4015:$AC$4035,$AE$4015:$AE$4035,0)*L206)</f>
        <v>0</v>
      </c>
      <c r="P206" s="83">
        <f>SUM(N206:O206)</f>
        <v>53363.625000000015</v>
      </c>
      <c r="Q206" s="157">
        <f>M206*G206</f>
        <v>18996688.162500009</v>
      </c>
      <c r="R206" s="157">
        <f>G206*P206</f>
        <v>6648840.8568750015</v>
      </c>
      <c r="S206" s="83">
        <f>SUM(Q206:R206)</f>
        <v>25645529.019375011</v>
      </c>
      <c r="T206" s="156" t="s">
        <v>50</v>
      </c>
      <c r="U206" s="132"/>
      <c r="V206" s="132"/>
      <c r="W206" s="132"/>
      <c r="X206" s="44" t="s">
        <v>33</v>
      </c>
      <c r="Y206" s="44"/>
      <c r="Z206" s="44" t="s">
        <v>16</v>
      </c>
      <c r="AA206" s="44" t="s">
        <v>80</v>
      </c>
      <c r="AB206" s="2">
        <v>287234.68191000004</v>
      </c>
      <c r="AC206" s="2">
        <v>35788005.192576453</v>
      </c>
      <c r="AD206" s="2">
        <f>+M206</f>
        <v>152467.50000000006</v>
      </c>
      <c r="AE206" s="2">
        <f>+AD206*14%</f>
        <v>21345.450000000012</v>
      </c>
      <c r="AF206" s="155">
        <f>+AD206*35%</f>
        <v>53363.625000000015</v>
      </c>
      <c r="AG206" s="2">
        <f>+AD206*F206</f>
        <v>18996688.162500009</v>
      </c>
      <c r="AH206" s="2">
        <f>+AE206*F206</f>
        <v>2659536.3427500012</v>
      </c>
      <c r="AI206" s="2">
        <f>+AF206*F206</f>
        <v>6648840.8568750015</v>
      </c>
      <c r="AJ206" s="2">
        <f>SUM(AG206:AI206)</f>
        <v>28305065.362125013</v>
      </c>
      <c r="AK206" s="2">
        <f>+AD206*G206</f>
        <v>18996688.162500009</v>
      </c>
      <c r="AL206" s="2">
        <f>+AE206*G206</f>
        <v>2659536.3427500012</v>
      </c>
      <c r="AM206" s="2">
        <f>+AF206*G206</f>
        <v>6648840.8568750015</v>
      </c>
      <c r="AN206" s="155">
        <f>SUM(AK206:AM206)</f>
        <v>28305065.362125013</v>
      </c>
      <c r="AQ206" s="145" t="s">
        <v>525</v>
      </c>
      <c r="AU206" s="8" t="str">
        <f>+K206</f>
        <v>Bao gồm</v>
      </c>
      <c r="AV206" s="8">
        <f>+L206</f>
        <v>152467.50000000006</v>
      </c>
      <c r="AW206" s="2">
        <f>+M206</f>
        <v>152467.50000000006</v>
      </c>
      <c r="AX206" s="8">
        <f>F206*AW206</f>
        <v>18996688.162500009</v>
      </c>
      <c r="AY206" s="8">
        <f>IF(AQ206="CT",7%,5%)*AX206</f>
        <v>1329768.1713750008</v>
      </c>
      <c r="AZ206" s="8">
        <f>AX206*2%</f>
        <v>379933.76325000019</v>
      </c>
      <c r="BA206" s="8">
        <f>IF(BB206&gt;0,0,AX206*5%)</f>
        <v>0</v>
      </c>
      <c r="BB206" s="8">
        <f>(AX206-BG206)*35%</f>
        <v>6648840.8568750024</v>
      </c>
      <c r="BC206" s="8">
        <f>+AX206+AY206+AZ206+BA206+BB206</f>
        <v>27355230.954000011</v>
      </c>
      <c r="BD206" s="8">
        <f>AX206-AT206</f>
        <v>18996688.162500009</v>
      </c>
      <c r="BE206" s="2"/>
      <c r="BF206" s="8"/>
      <c r="BH206" s="2"/>
    </row>
    <row r="207" spans="1:60" ht="34" hidden="1" outlineLevel="1" x14ac:dyDescent="0.2">
      <c r="A207" s="1" t="s">
        <v>971</v>
      </c>
      <c r="B207" s="82">
        <v>83</v>
      </c>
      <c r="C207" s="144" t="s">
        <v>134</v>
      </c>
      <c r="D207" s="144"/>
      <c r="E207" s="82" t="s">
        <v>52</v>
      </c>
      <c r="F207" s="143">
        <v>33.479999999999997</v>
      </c>
      <c r="G207" s="142">
        <f>+[2]THKL!F206</f>
        <v>33.479999999999997</v>
      </c>
      <c r="H207" s="132"/>
      <c r="I207" s="132"/>
      <c r="J207" s="132"/>
      <c r="K207" s="156" t="str">
        <f>$K$179</f>
        <v>Bao gồm</v>
      </c>
      <c r="L207" s="157">
        <f>$L$179</f>
        <v>152467.50000000006</v>
      </c>
      <c r="M207" s="157">
        <f>SUM(K207:L207)</f>
        <v>152467.50000000006</v>
      </c>
      <c r="N207" s="83">
        <f>IF(V207&lt;&gt;"VTC VHm",_xlfn.XLOOKUP(Z207,$AC$4015:$AC$4035,$AD$4015:$AD$4035,0)*M207,_xlfn.XLOOKUP(Z207,$AC$4015:$AC$4035,$AD$4015:$AD$4035,0)*L207)</f>
        <v>53363.625000000015</v>
      </c>
      <c r="O207" s="83">
        <f>IF(V207&lt;&gt;"VTC VHm",_xlfn.XLOOKUP(Z207,$AC$4015:$AC$4035,$AE$4015:$AE$4035,0)*M207,_xlfn.XLOOKUP(Z207,$AC$4015:$AC$4035,$AE$4015:$AE$4035,0)*L207)</f>
        <v>0</v>
      </c>
      <c r="P207" s="83">
        <f>SUM(N207:O207)</f>
        <v>53363.625000000015</v>
      </c>
      <c r="Q207" s="157">
        <f>M207*G207</f>
        <v>5104611.9000000013</v>
      </c>
      <c r="R207" s="157">
        <f>G207*P207</f>
        <v>1786614.1650000003</v>
      </c>
      <c r="S207" s="83">
        <f>SUM(Q207:R207)</f>
        <v>6891226.0650000013</v>
      </c>
      <c r="T207" s="165" t="s">
        <v>100</v>
      </c>
      <c r="U207" s="132"/>
      <c r="V207" s="132"/>
      <c r="W207" s="132"/>
      <c r="X207" s="44" t="s">
        <v>33</v>
      </c>
      <c r="Y207" s="44"/>
      <c r="Z207" s="44" t="s">
        <v>16</v>
      </c>
      <c r="AA207" s="44" t="s">
        <v>80</v>
      </c>
      <c r="AB207" s="2">
        <v>113207.11687079778</v>
      </c>
      <c r="AC207" s="2">
        <v>3790174.2728343094</v>
      </c>
      <c r="AD207" s="2">
        <f>+M207</f>
        <v>152467.50000000006</v>
      </c>
      <c r="AE207" s="2">
        <f>+AD207*14%</f>
        <v>21345.450000000012</v>
      </c>
      <c r="AF207" s="155">
        <f>+AD207*35%</f>
        <v>53363.625000000015</v>
      </c>
      <c r="AG207" s="2">
        <f>+AD207*F207</f>
        <v>5104611.9000000013</v>
      </c>
      <c r="AH207" s="2">
        <f>+AE207*F207</f>
        <v>714645.66600000032</v>
      </c>
      <c r="AI207" s="2">
        <f>+AF207*F207</f>
        <v>1786614.1650000003</v>
      </c>
      <c r="AJ207" s="2">
        <f>SUM(AG207:AI207)</f>
        <v>7605871.7310000015</v>
      </c>
      <c r="AK207" s="2">
        <f>+AD207*G207</f>
        <v>5104611.9000000013</v>
      </c>
      <c r="AL207" s="2">
        <f>+AE207*G207</f>
        <v>714645.66600000032</v>
      </c>
      <c r="AM207" s="2">
        <f>+AF207*G207</f>
        <v>1786614.1650000003</v>
      </c>
      <c r="AN207" s="155">
        <f>SUM(AK207:AM207)</f>
        <v>7605871.7310000015</v>
      </c>
      <c r="AQ207" s="145" t="s">
        <v>525</v>
      </c>
      <c r="AU207" s="8" t="str">
        <f>+K207</f>
        <v>Bao gồm</v>
      </c>
      <c r="AV207" s="8">
        <f>+L207</f>
        <v>152467.50000000006</v>
      </c>
      <c r="AW207" s="2">
        <f>+M207</f>
        <v>152467.50000000006</v>
      </c>
      <c r="AX207" s="8">
        <f>F207*AW207</f>
        <v>5104611.9000000013</v>
      </c>
      <c r="AY207" s="8">
        <f>IF(AQ207="CT",7%,5%)*AX207</f>
        <v>357322.8330000001</v>
      </c>
      <c r="AZ207" s="8">
        <f>AX207*2%</f>
        <v>102092.23800000003</v>
      </c>
      <c r="BA207" s="8">
        <f>IF(BB207&gt;0,0,AX207*5%)</f>
        <v>0</v>
      </c>
      <c r="BB207" s="8">
        <f>(AX207-BG207)*35%</f>
        <v>1786614.1650000003</v>
      </c>
      <c r="BC207" s="8">
        <f>+AX207+AY207+AZ207+BA207+BB207</f>
        <v>7350641.1360000009</v>
      </c>
      <c r="BD207" s="8">
        <f>AX207-AT207</f>
        <v>5104611.9000000013</v>
      </c>
      <c r="BE207" s="2"/>
      <c r="BF207" s="8"/>
      <c r="BH207" s="2"/>
    </row>
    <row r="208" spans="1:60" ht="34" hidden="1" outlineLevel="1" x14ac:dyDescent="0.2">
      <c r="A208" s="1" t="s">
        <v>972</v>
      </c>
      <c r="B208" s="82">
        <v>84</v>
      </c>
      <c r="C208" s="144" t="s">
        <v>132</v>
      </c>
      <c r="D208" s="144"/>
      <c r="E208" s="82" t="s">
        <v>52</v>
      </c>
      <c r="F208" s="143">
        <v>46.475000000000001</v>
      </c>
      <c r="G208" s="142">
        <f>+[2]THKL!F207</f>
        <v>46.475000000000001</v>
      </c>
      <c r="H208" s="132"/>
      <c r="I208" s="132"/>
      <c r="J208" s="132"/>
      <c r="K208" s="125" t="s">
        <v>89</v>
      </c>
      <c r="L208" s="84">
        <v>137156.70966666698</v>
      </c>
      <c r="M208" s="157">
        <f>SUM(K208:L208)</f>
        <v>137156.70966666698</v>
      </c>
      <c r="N208" s="83">
        <f>IF(V208&lt;&gt;"VTC VHm",_xlfn.XLOOKUP(Z208,$AC$4015:$AC$4035,$AD$4015:$AD$4035,0)*M208,_xlfn.XLOOKUP(Z208,$AC$4015:$AC$4035,$AD$4015:$AD$4035,0)*L208)</f>
        <v>48004.848383333439</v>
      </c>
      <c r="O208" s="83">
        <f>IF(V208&lt;&gt;"VTC VHm",_xlfn.XLOOKUP(Z208,$AC$4015:$AC$4035,$AE$4015:$AE$4035,0)*M208,_xlfn.XLOOKUP(Z208,$AC$4015:$AC$4035,$AE$4015:$AE$4035,0)*L208)</f>
        <v>0</v>
      </c>
      <c r="P208" s="83">
        <f>SUM(N208:O208)</f>
        <v>48004.848383333439</v>
      </c>
      <c r="Q208" s="157">
        <f>M208*G208</f>
        <v>6374358.0817583483</v>
      </c>
      <c r="R208" s="157">
        <f>G208*P208</f>
        <v>2231025.3286154219</v>
      </c>
      <c r="S208" s="83">
        <f>SUM(Q208:R208)</f>
        <v>8605383.4103737697</v>
      </c>
      <c r="T208" s="125" t="s">
        <v>103</v>
      </c>
      <c r="U208" s="132"/>
      <c r="V208" s="132"/>
      <c r="W208" s="132"/>
      <c r="X208" s="44" t="s">
        <v>33</v>
      </c>
      <c r="Y208" s="44"/>
      <c r="Z208" s="44" t="s">
        <v>16</v>
      </c>
      <c r="AA208" s="44" t="s">
        <v>80</v>
      </c>
      <c r="AB208" s="2">
        <v>87378.916419970308</v>
      </c>
      <c r="AC208" s="2">
        <v>4060935.1406181203</v>
      </c>
      <c r="AD208" s="2">
        <f>+M208</f>
        <v>137156.70966666698</v>
      </c>
      <c r="AE208" s="2">
        <f>+AD208*14%</f>
        <v>19201.939353333379</v>
      </c>
      <c r="AF208" s="155">
        <f>+AD208*35%</f>
        <v>48004.848383333439</v>
      </c>
      <c r="AG208" s="2">
        <f>+AD208*F208</f>
        <v>6374358.0817583483</v>
      </c>
      <c r="AH208" s="2">
        <f>+AE208*F208</f>
        <v>892410.13144616876</v>
      </c>
      <c r="AI208" s="2">
        <f>+AF208*F208</f>
        <v>2231025.3286154219</v>
      </c>
      <c r="AJ208" s="2">
        <f>SUM(AG208:AI208)</f>
        <v>9497793.5418199394</v>
      </c>
      <c r="AK208" s="2">
        <f>+AD208*G208</f>
        <v>6374358.0817583483</v>
      </c>
      <c r="AL208" s="2">
        <f>+AE208*G208</f>
        <v>892410.13144616876</v>
      </c>
      <c r="AM208" s="2">
        <f>+AF208*G208</f>
        <v>2231025.3286154219</v>
      </c>
      <c r="AN208" s="155">
        <f>SUM(AK208:AM208)</f>
        <v>9497793.5418199394</v>
      </c>
      <c r="AQ208" s="145" t="s">
        <v>525</v>
      </c>
      <c r="AU208" s="8" t="str">
        <f>+K208</f>
        <v>Bao gồm</v>
      </c>
      <c r="AV208" s="8">
        <f>+L208</f>
        <v>137156.70966666698</v>
      </c>
      <c r="AW208" s="2">
        <f>+M208</f>
        <v>137156.70966666698</v>
      </c>
      <c r="AX208" s="8">
        <f>F208*AW208</f>
        <v>6374358.0817583483</v>
      </c>
      <c r="AY208" s="8">
        <f>IF(AQ208="CT",7%,5%)*AX208</f>
        <v>446205.06572308444</v>
      </c>
      <c r="AZ208" s="8">
        <f>AX208*2%</f>
        <v>127487.16163516697</v>
      </c>
      <c r="BA208" s="8">
        <f>IF(BB208&gt;0,0,AX208*5%)</f>
        <v>0</v>
      </c>
      <c r="BB208" s="8">
        <f>(AX208-BG208)*35%</f>
        <v>2231025.3286154219</v>
      </c>
      <c r="BC208" s="8">
        <f>+AX208+AY208+AZ208+BA208+BB208</f>
        <v>9179075.6377320215</v>
      </c>
      <c r="BD208" s="8">
        <f>AX208-AT208</f>
        <v>6374358.0817583483</v>
      </c>
      <c r="BE208" s="2"/>
      <c r="BF208" s="8"/>
      <c r="BH208" s="2"/>
    </row>
    <row r="209" spans="1:60" ht="34" hidden="1" outlineLevel="1" x14ac:dyDescent="0.2">
      <c r="A209" s="1" t="s">
        <v>971</v>
      </c>
      <c r="B209" s="82">
        <v>85</v>
      </c>
      <c r="C209" s="144" t="s">
        <v>131</v>
      </c>
      <c r="D209" s="144"/>
      <c r="E209" s="82" t="s">
        <v>52</v>
      </c>
      <c r="F209" s="143">
        <v>78.12</v>
      </c>
      <c r="G209" s="142">
        <f>+[2]THKL!F208</f>
        <v>78.12</v>
      </c>
      <c r="H209" s="132"/>
      <c r="I209" s="132"/>
      <c r="J209" s="132"/>
      <c r="K209" s="156" t="str">
        <f>$K$117</f>
        <v>Bao gồm</v>
      </c>
      <c r="L209" s="157">
        <f>$L$117</f>
        <v>112916.37900000002</v>
      </c>
      <c r="M209" s="157">
        <f>SUM(K209:L209)</f>
        <v>112916.37900000002</v>
      </c>
      <c r="N209" s="83">
        <f>IF(V209&lt;&gt;"VTC VHm",_xlfn.XLOOKUP(Z209,$AC$4015:$AC$4035,$AD$4015:$AD$4035,0)*M209,_xlfn.XLOOKUP(Z209,$AC$4015:$AC$4035,$AD$4015:$AD$4035,0)*L209)</f>
        <v>39520.732650000005</v>
      </c>
      <c r="O209" s="83">
        <f>IF(V209&lt;&gt;"VTC VHm",_xlfn.XLOOKUP(Z209,$AC$4015:$AC$4035,$AE$4015:$AE$4035,0)*M209,_xlfn.XLOOKUP(Z209,$AC$4015:$AC$4035,$AE$4015:$AE$4035,0)*L209)</f>
        <v>0</v>
      </c>
      <c r="P209" s="83">
        <f>SUM(N209:O209)</f>
        <v>39520.732650000005</v>
      </c>
      <c r="Q209" s="157">
        <f>M209*G209</f>
        <v>8821027.5274800025</v>
      </c>
      <c r="R209" s="157">
        <f>G209*P209</f>
        <v>3087359.6346180006</v>
      </c>
      <c r="S209" s="83">
        <f>SUM(Q209:R209)</f>
        <v>11908387.162098004</v>
      </c>
      <c r="T209" s="156" t="s">
        <v>50</v>
      </c>
      <c r="U209" s="132"/>
      <c r="V209" s="132"/>
      <c r="W209" s="132"/>
      <c r="X209" s="44" t="s">
        <v>33</v>
      </c>
      <c r="Y209" s="44"/>
      <c r="Z209" s="44" t="s">
        <v>16</v>
      </c>
      <c r="AA209" s="44" t="s">
        <v>80</v>
      </c>
      <c r="AB209" s="2">
        <v>90219.294595797794</v>
      </c>
      <c r="AC209" s="2">
        <v>7047931.2938237237</v>
      </c>
      <c r="AD209" s="2">
        <f>+M209</f>
        <v>112916.37900000002</v>
      </c>
      <c r="AE209" s="2">
        <f>+AD209*14%</f>
        <v>15808.293060000004</v>
      </c>
      <c r="AF209" s="155">
        <f>+AD209*35%</f>
        <v>39520.732650000005</v>
      </c>
      <c r="AG209" s="2">
        <f>+AD209*F209</f>
        <v>8821027.5274800025</v>
      </c>
      <c r="AH209" s="2">
        <f>+AE209*F209</f>
        <v>1234943.8538472003</v>
      </c>
      <c r="AI209" s="2">
        <f>+AF209*F209</f>
        <v>3087359.6346180006</v>
      </c>
      <c r="AJ209" s="2">
        <f>SUM(AG209:AI209)</f>
        <v>13143331.015945204</v>
      </c>
      <c r="AK209" s="2">
        <f>+AD209*G209</f>
        <v>8821027.5274800025</v>
      </c>
      <c r="AL209" s="2">
        <f>+AE209*G209</f>
        <v>1234943.8538472003</v>
      </c>
      <c r="AM209" s="2">
        <f>+AF209*G209</f>
        <v>3087359.6346180006</v>
      </c>
      <c r="AN209" s="155">
        <f>SUM(AK209:AM209)</f>
        <v>13143331.015945204</v>
      </c>
      <c r="AQ209" s="145" t="s">
        <v>525</v>
      </c>
      <c r="AU209" s="8" t="str">
        <f>+K209</f>
        <v>Bao gồm</v>
      </c>
      <c r="AV209" s="167">
        <f>'[3]BDG (XD)'!$AA$1017</f>
        <v>115996.95626419202</v>
      </c>
      <c r="AW209" s="167">
        <f>'[3]BDG (XD)'!$AA$1017</f>
        <v>115996.95626419202</v>
      </c>
      <c r="AX209" s="8">
        <f>F209*AW209</f>
        <v>9061682.2233586814</v>
      </c>
      <c r="AY209" s="8">
        <f>IF(AQ209="CT",7%,5%)*AX209</f>
        <v>634317.75563510775</v>
      </c>
      <c r="AZ209" s="8">
        <f>AX209*2%</f>
        <v>181233.64446717364</v>
      </c>
      <c r="BA209" s="8">
        <f>IF(BB209&gt;0,0,AX209*5%)</f>
        <v>0</v>
      </c>
      <c r="BB209" s="8">
        <f>(AX209-BG209)*35%</f>
        <v>3171588.7781755384</v>
      </c>
      <c r="BC209" s="8">
        <f>+AX209+AY209+AZ209+BA209+BB209</f>
        <v>13048822.4016365</v>
      </c>
      <c r="BD209" s="8">
        <f>AX209-AT209</f>
        <v>9061682.2233586814</v>
      </c>
      <c r="BE209" s="2"/>
      <c r="BF209" s="8"/>
      <c r="BH209" s="2"/>
    </row>
    <row r="210" spans="1:60" ht="51" hidden="1" outlineLevel="1" x14ac:dyDescent="0.2">
      <c r="A210" s="1" t="s">
        <v>701</v>
      </c>
      <c r="B210" s="82">
        <v>86</v>
      </c>
      <c r="C210" s="144" t="s">
        <v>874</v>
      </c>
      <c r="D210" s="144"/>
      <c r="E210" s="82" t="s">
        <v>52</v>
      </c>
      <c r="F210" s="143">
        <v>189.87200000000001</v>
      </c>
      <c r="G210" s="142">
        <f>+[2]THKL!F209</f>
        <v>189.87200000000001</v>
      </c>
      <c r="H210" s="132"/>
      <c r="I210" s="132"/>
      <c r="J210" s="132"/>
      <c r="K210" s="156" t="s">
        <v>89</v>
      </c>
      <c r="L210" s="157">
        <v>4556009.638173487</v>
      </c>
      <c r="M210" s="157">
        <f>SUM(K210:L210)</f>
        <v>4556009.638173487</v>
      </c>
      <c r="N210" s="83">
        <f>IF(V210&lt;&gt;"VTC VHm",_xlfn.XLOOKUP(Z210,$AC$4015:$AC$4035,$AD$4015:$AD$4035,0)*M210,_xlfn.XLOOKUP(Z210,$AC$4015:$AC$4035,$AD$4015:$AD$4035,0)*L210)</f>
        <v>227800.48190867435</v>
      </c>
      <c r="O210" s="83">
        <f>IF(V210&lt;&gt;"VTC VHm",_xlfn.XLOOKUP(Z210,$AC$4015:$AC$4035,$AE$4015:$AE$4035,0)*M210,_xlfn.XLOOKUP(Z210,$AC$4015:$AC$4035,$AE$4015:$AE$4035,0)*L210)</f>
        <v>0</v>
      </c>
      <c r="P210" s="83">
        <f>SUM(N210:O210)</f>
        <v>227800.48190867435</v>
      </c>
      <c r="Q210" s="157">
        <f>M210*G210</f>
        <v>865058662.01927638</v>
      </c>
      <c r="R210" s="157">
        <f>G210*P210</f>
        <v>43252933.100963816</v>
      </c>
      <c r="S210" s="83">
        <f>SUM(Q210:R210)</f>
        <v>908311595.12024021</v>
      </c>
      <c r="T210" s="156" t="s">
        <v>100</v>
      </c>
      <c r="U210" s="132"/>
      <c r="V210" s="132"/>
      <c r="W210" s="132"/>
      <c r="X210" s="44" t="s">
        <v>33</v>
      </c>
      <c r="Y210" s="44"/>
      <c r="Z210" s="44" t="s">
        <v>11</v>
      </c>
      <c r="AA210" s="44" t="s">
        <v>80</v>
      </c>
      <c r="AB210" s="2">
        <v>4957734.8485942204</v>
      </c>
      <c r="AC210" s="2">
        <v>941335031.17228186</v>
      </c>
      <c r="AD210" s="2">
        <f>+M210</f>
        <v>4556009.638173487</v>
      </c>
      <c r="AE210" s="2">
        <f>+AD210*14%</f>
        <v>637841.34934428823</v>
      </c>
      <c r="AF210" s="155">
        <f>+AD210*35%</f>
        <v>1594603.3733607205</v>
      </c>
      <c r="AG210" s="2">
        <f>+AD210*F210</f>
        <v>865058662.01927638</v>
      </c>
      <c r="AH210" s="2">
        <f>+AE210*F210</f>
        <v>121108212.6826987</v>
      </c>
      <c r="AI210" s="2">
        <f>+AF210*F210</f>
        <v>302770531.70674676</v>
      </c>
      <c r="AJ210" s="2">
        <f>SUM(AG210:AI210)</f>
        <v>1288937406.4087219</v>
      </c>
      <c r="AK210" s="2">
        <f>+AD210*G210</f>
        <v>865058662.01927638</v>
      </c>
      <c r="AL210" s="2">
        <f>+AE210*G210</f>
        <v>121108212.6826987</v>
      </c>
      <c r="AM210" s="2">
        <f>+AF210*G210</f>
        <v>302770531.70674676</v>
      </c>
      <c r="AN210" s="155">
        <f>SUM(AK210:AM210)</f>
        <v>1288937406.4087219</v>
      </c>
      <c r="AQ210" s="145" t="s">
        <v>525</v>
      </c>
      <c r="AU210" s="8" t="str">
        <f>+K210</f>
        <v>Bao gồm</v>
      </c>
      <c r="AV210" s="8">
        <f>+L210</f>
        <v>4556009.638173487</v>
      </c>
      <c r="AW210" s="2">
        <f>+M210</f>
        <v>4556009.638173487</v>
      </c>
      <c r="AX210" s="8">
        <f>F210*AW210</f>
        <v>865058662.01927638</v>
      </c>
      <c r="AY210" s="8">
        <f>IF(AQ210="CT",7%,5%)*AX210</f>
        <v>60554106.341349356</v>
      </c>
      <c r="AZ210" s="8">
        <f>AX210*2%</f>
        <v>17301173.240385529</v>
      </c>
      <c r="BA210" s="8">
        <f>IF(BB210&gt;0,0,AX210*5%)</f>
        <v>0</v>
      </c>
      <c r="BB210" s="8">
        <f>(AX210-BG210)*35%</f>
        <v>302770531.7067467</v>
      </c>
      <c r="BC210" s="8">
        <f>+AX210+AY210+AZ210+BA210+BB210</f>
        <v>1245684473.3077579</v>
      </c>
      <c r="BD210" s="8">
        <f>AX210-AT210</f>
        <v>865058662.01927638</v>
      </c>
      <c r="BE210" s="2"/>
      <c r="BF210" s="8"/>
      <c r="BH210" s="2"/>
    </row>
    <row r="211" spans="1:60" ht="34" hidden="1" outlineLevel="1" x14ac:dyDescent="0.2">
      <c r="A211" s="1" t="s">
        <v>979</v>
      </c>
      <c r="B211" s="82">
        <v>87</v>
      </c>
      <c r="C211" s="144" t="s">
        <v>715</v>
      </c>
      <c r="D211" s="144"/>
      <c r="E211" s="82" t="s">
        <v>52</v>
      </c>
      <c r="F211" s="143">
        <v>18.48</v>
      </c>
      <c r="G211" s="142">
        <f>+[2]THKL!F210</f>
        <v>18.48</v>
      </c>
      <c r="H211" s="132"/>
      <c r="I211" s="132"/>
      <c r="J211" s="132"/>
      <c r="K211" s="156" t="str">
        <f>$K$165</f>
        <v>Bao gồm</v>
      </c>
      <c r="L211" s="157">
        <f>$L$165</f>
        <v>2260000</v>
      </c>
      <c r="M211" s="157">
        <f>SUM(K211:L211)</f>
        <v>2260000</v>
      </c>
      <c r="N211" s="83">
        <f>IF(V211&lt;&gt;"VTC VHm",_xlfn.XLOOKUP(Z211,$AC$4015:$AC$4035,$AD$4015:$AD$4035,0)*M211,_xlfn.XLOOKUP(Z211,$AC$4015:$AC$4035,$AD$4015:$AD$4035,0)*L211)</f>
        <v>113000</v>
      </c>
      <c r="O211" s="83">
        <f>IF(V211&lt;&gt;"VTC VHm",_xlfn.XLOOKUP(Z211,$AC$4015:$AC$4035,$AE$4015:$AE$4035,0)*M211,_xlfn.XLOOKUP(Z211,$AC$4015:$AC$4035,$AE$4015:$AE$4035,0)*L211)</f>
        <v>0</v>
      </c>
      <c r="P211" s="83">
        <f>SUM(N211:O211)</f>
        <v>113000</v>
      </c>
      <c r="Q211" s="157">
        <f>M211*G211</f>
        <v>41764800</v>
      </c>
      <c r="R211" s="157">
        <f>G211*P211</f>
        <v>2088240</v>
      </c>
      <c r="S211" s="83">
        <f>SUM(Q211:R211)</f>
        <v>43853040</v>
      </c>
      <c r="T211" s="156" t="s">
        <v>100</v>
      </c>
      <c r="U211" s="132"/>
      <c r="V211" s="132"/>
      <c r="W211" s="132"/>
      <c r="X211" s="44" t="s">
        <v>33</v>
      </c>
      <c r="Y211" s="44"/>
      <c r="Z211" s="44" t="s">
        <v>11</v>
      </c>
      <c r="AA211" s="44" t="s">
        <v>80</v>
      </c>
      <c r="AB211" s="2">
        <v>2337714.1818811591</v>
      </c>
      <c r="AC211" s="2">
        <v>43200958.081163824</v>
      </c>
      <c r="AD211" s="2">
        <f>+M211</f>
        <v>2260000</v>
      </c>
      <c r="AE211" s="2">
        <f>+AD211*14%</f>
        <v>316400.00000000006</v>
      </c>
      <c r="AF211" s="155">
        <f>+AD211*35%</f>
        <v>791000</v>
      </c>
      <c r="AG211" s="2">
        <f>+AD211*F211</f>
        <v>41764800</v>
      </c>
      <c r="AH211" s="2">
        <f>+AE211*F211</f>
        <v>5847072.0000000009</v>
      </c>
      <c r="AI211" s="2">
        <f>+AF211*F211</f>
        <v>14617680</v>
      </c>
      <c r="AJ211" s="2">
        <f>SUM(AG211:AI211)</f>
        <v>62229552</v>
      </c>
      <c r="AK211" s="2">
        <f>+AD211*G211</f>
        <v>41764800</v>
      </c>
      <c r="AL211" s="2">
        <f>+AE211*G211</f>
        <v>5847072.0000000009</v>
      </c>
      <c r="AM211" s="2">
        <f>+AF211*G211</f>
        <v>14617680</v>
      </c>
      <c r="AN211" s="155">
        <f>SUM(AK211:AM211)</f>
        <v>62229552</v>
      </c>
      <c r="AQ211" s="145" t="s">
        <v>525</v>
      </c>
      <c r="AU211" s="8" t="str">
        <f>+K211</f>
        <v>Bao gồm</v>
      </c>
      <c r="AV211" s="8">
        <f>+L211</f>
        <v>2260000</v>
      </c>
      <c r="AW211" s="2">
        <f>+M211</f>
        <v>2260000</v>
      </c>
      <c r="AX211" s="8">
        <f>F211*AW211</f>
        <v>41764800</v>
      </c>
      <c r="AY211" s="8">
        <f>IF(AQ211="CT",7%,5%)*AX211</f>
        <v>2923536.0000000005</v>
      </c>
      <c r="AZ211" s="8">
        <f>AX211*2%</f>
        <v>835296</v>
      </c>
      <c r="BA211" s="8">
        <f>IF(BB211&gt;0,0,AX211*5%)</f>
        <v>0</v>
      </c>
      <c r="BB211" s="8">
        <f>(AX211-BG211)*35%</f>
        <v>14617680</v>
      </c>
      <c r="BC211" s="8">
        <f>+AX211+AY211+AZ211+BA211+BB211</f>
        <v>60141312</v>
      </c>
      <c r="BD211" s="8">
        <f>AX211-AT211</f>
        <v>41764800</v>
      </c>
      <c r="BE211" s="2"/>
      <c r="BF211" s="8"/>
      <c r="BH211" s="2"/>
    </row>
    <row r="212" spans="1:60" s="92" customFormat="1" ht="17" collapsed="1" x14ac:dyDescent="0.2">
      <c r="A212" s="92">
        <v>0</v>
      </c>
      <c r="B212" s="163"/>
      <c r="C212" s="164" t="s">
        <v>693</v>
      </c>
      <c r="D212" s="164"/>
      <c r="E212" s="163"/>
      <c r="F212" s="162"/>
      <c r="G212" s="149">
        <f>+[2]THKL!F211</f>
        <v>0</v>
      </c>
      <c r="H212" s="158"/>
      <c r="I212" s="158"/>
      <c r="J212" s="158"/>
      <c r="K212" s="159"/>
      <c r="L212" s="161"/>
      <c r="M212" s="161">
        <f>SUM(K212:L212)</f>
        <v>0</v>
      </c>
      <c r="N212" s="83">
        <f>IF(V212&lt;&gt;"VTC VHm",_xlfn.XLOOKUP(Z212,$AC$4015:$AC$4035,$AD$4015:$AD$4035,0)*M212,_xlfn.XLOOKUP(Z212,$AC$4015:$AC$4035,$AD$4015:$AD$4035,0)*L212)</f>
        <v>0</v>
      </c>
      <c r="O212" s="83">
        <f>IF(V212&lt;&gt;"VTC VHm",_xlfn.XLOOKUP(Z212,$AC$4015:$AC$4035,$AE$4015:$AE$4035,0)*M212,_xlfn.XLOOKUP(Z212,$AC$4015:$AC$4035,$AE$4015:$AE$4035,0)*L212)</f>
        <v>0</v>
      </c>
      <c r="P212" s="160">
        <f>SUM(N212:O212)</f>
        <v>0</v>
      </c>
      <c r="Q212" s="161">
        <f>M212*G212</f>
        <v>0</v>
      </c>
      <c r="R212" s="161">
        <f>G212*P212</f>
        <v>0</v>
      </c>
      <c r="S212" s="160">
        <f>SUM(Q212:R212)</f>
        <v>0</v>
      </c>
      <c r="T212" s="159"/>
      <c r="U212" s="158"/>
      <c r="V212" s="158"/>
      <c r="W212" s="158"/>
      <c r="X212" s="94" t="s">
        <v>33</v>
      </c>
      <c r="Y212" s="94"/>
      <c r="Z212" s="94"/>
      <c r="AA212" s="44" t="s">
        <v>80</v>
      </c>
      <c r="AB212" s="2">
        <v>0</v>
      </c>
      <c r="AC212" s="2">
        <v>0</v>
      </c>
      <c r="AD212" s="93">
        <f>+M212</f>
        <v>0</v>
      </c>
      <c r="AE212" s="93">
        <f>+AD212*14%</f>
        <v>0</v>
      </c>
      <c r="AF212" s="93">
        <f>+AD212*35%</f>
        <v>0</v>
      </c>
      <c r="AG212" s="93">
        <f>+AD212*F212</f>
        <v>0</v>
      </c>
      <c r="AH212" s="93">
        <f>+AE212*F212</f>
        <v>0</v>
      </c>
      <c r="AI212" s="93">
        <f>+AF212*F212</f>
        <v>0</v>
      </c>
      <c r="AJ212" s="93">
        <f>SUM(AG212:AI212)</f>
        <v>0</v>
      </c>
      <c r="AK212" s="93">
        <f>+AD212*G212</f>
        <v>0</v>
      </c>
      <c r="AL212" s="93">
        <f>+AE212*G212</f>
        <v>0</v>
      </c>
      <c r="AM212" s="93">
        <f>+AF212*G212</f>
        <v>0</v>
      </c>
      <c r="AN212" s="93">
        <f>SUM(AK212:AM212)</f>
        <v>0</v>
      </c>
      <c r="AQ212" s="145" t="s">
        <v>525</v>
      </c>
      <c r="AU212" s="8">
        <f>+K212</f>
        <v>0</v>
      </c>
      <c r="AV212" s="8">
        <f>+L212</f>
        <v>0</v>
      </c>
      <c r="AW212" s="93">
        <f>+M212</f>
        <v>0</v>
      </c>
      <c r="AX212" s="8">
        <f>F212*AW212</f>
        <v>0</v>
      </c>
      <c r="AY212" s="8">
        <f>IF(AQ212="CT",7%,5%)*AX212</f>
        <v>0</v>
      </c>
      <c r="AZ212" s="8">
        <f>AX212*2%</f>
        <v>0</v>
      </c>
      <c r="BA212" s="8">
        <f>IF(BB212&gt;0,0,AX212*5%)</f>
        <v>0</v>
      </c>
      <c r="BB212" s="8">
        <f>(AX212-BG212)*35%</f>
        <v>0</v>
      </c>
      <c r="BC212" s="8">
        <f>+AX212+AY212+AZ212+BA212+BB212</f>
        <v>0</v>
      </c>
      <c r="BD212" s="8">
        <f>AX212-AT212</f>
        <v>0</v>
      </c>
      <c r="BE212" s="2"/>
      <c r="BF212" s="8"/>
      <c r="BH212" s="2"/>
    </row>
    <row r="213" spans="1:60" s="92" customFormat="1" ht="17" hidden="1" outlineLevel="1" x14ac:dyDescent="0.2">
      <c r="A213" s="92">
        <v>0</v>
      </c>
      <c r="B213" s="163"/>
      <c r="C213" s="164" t="s">
        <v>692</v>
      </c>
      <c r="D213" s="164"/>
      <c r="E213" s="163"/>
      <c r="F213" s="162"/>
      <c r="G213" s="149">
        <f>+[2]THKL!F212</f>
        <v>0</v>
      </c>
      <c r="H213" s="158"/>
      <c r="I213" s="158"/>
      <c r="J213" s="158"/>
      <c r="K213" s="170"/>
      <c r="L213" s="171"/>
      <c r="M213" s="171">
        <f>SUM(K213:L213)</f>
        <v>0</v>
      </c>
      <c r="N213" s="83">
        <f>IF(V213&lt;&gt;"VTC VHm",_xlfn.XLOOKUP(Z213,$AC$4015:$AC$4035,$AD$4015:$AD$4035,0)*M213,_xlfn.XLOOKUP(Z213,$AC$4015:$AC$4035,$AD$4015:$AD$4035,0)*L213)</f>
        <v>0</v>
      </c>
      <c r="O213" s="83">
        <f>IF(V213&lt;&gt;"VTC VHm",_xlfn.XLOOKUP(Z213,$AC$4015:$AC$4035,$AE$4015:$AE$4035,0)*M213,_xlfn.XLOOKUP(Z213,$AC$4015:$AC$4035,$AE$4015:$AE$4035,0)*L213)</f>
        <v>0</v>
      </c>
      <c r="P213" s="160">
        <f>SUM(N213:O213)</f>
        <v>0</v>
      </c>
      <c r="Q213" s="171">
        <f>M213*G213</f>
        <v>0</v>
      </c>
      <c r="R213" s="171">
        <f>G213*P213</f>
        <v>0</v>
      </c>
      <c r="S213" s="160">
        <f>SUM(Q213:R213)</f>
        <v>0</v>
      </c>
      <c r="T213" s="170"/>
      <c r="U213" s="158"/>
      <c r="V213" s="158"/>
      <c r="W213" s="158"/>
      <c r="X213" s="94" t="s">
        <v>33</v>
      </c>
      <c r="Y213" s="94"/>
      <c r="Z213" s="94"/>
      <c r="AA213" s="44" t="s">
        <v>80</v>
      </c>
      <c r="AB213" s="2">
        <v>0</v>
      </c>
      <c r="AC213" s="2">
        <v>0</v>
      </c>
      <c r="AD213" s="93">
        <f>+M213</f>
        <v>0</v>
      </c>
      <c r="AE213" s="93">
        <f>+AD213*14%</f>
        <v>0</v>
      </c>
      <c r="AF213" s="93">
        <f>+AD213*35%</f>
        <v>0</v>
      </c>
      <c r="AG213" s="93">
        <f>+AD213*F213</f>
        <v>0</v>
      </c>
      <c r="AH213" s="93">
        <f>+AE213*F213</f>
        <v>0</v>
      </c>
      <c r="AI213" s="93">
        <f>+AF213*F213</f>
        <v>0</v>
      </c>
      <c r="AJ213" s="93">
        <f>SUM(AG213:AI213)</f>
        <v>0</v>
      </c>
      <c r="AK213" s="93">
        <f>+AD213*G213</f>
        <v>0</v>
      </c>
      <c r="AL213" s="93">
        <f>+AE213*G213</f>
        <v>0</v>
      </c>
      <c r="AM213" s="93">
        <f>+AF213*G213</f>
        <v>0</v>
      </c>
      <c r="AN213" s="93">
        <f>SUM(AK213:AM213)</f>
        <v>0</v>
      </c>
      <c r="AQ213" s="145" t="s">
        <v>525</v>
      </c>
      <c r="AU213" s="8">
        <f>+K213</f>
        <v>0</v>
      </c>
      <c r="AV213" s="8">
        <f>+L213</f>
        <v>0</v>
      </c>
      <c r="AW213" s="93">
        <f>+M213</f>
        <v>0</v>
      </c>
      <c r="AX213" s="8">
        <f>F213*AW213</f>
        <v>0</v>
      </c>
      <c r="AY213" s="8">
        <f>IF(AQ213="CT",7%,5%)*AX213</f>
        <v>0</v>
      </c>
      <c r="AZ213" s="8">
        <f>AX213*2%</f>
        <v>0</v>
      </c>
      <c r="BA213" s="8">
        <f>IF(BB213&gt;0,0,AX213*5%)</f>
        <v>0</v>
      </c>
      <c r="BB213" s="8">
        <f>(AX213-BG213)*35%</f>
        <v>0</v>
      </c>
      <c r="BC213" s="8">
        <f>+AX213+AY213+AZ213+BA213+BB213</f>
        <v>0</v>
      </c>
      <c r="BD213" s="8">
        <f>AX213-AT213</f>
        <v>0</v>
      </c>
      <c r="BE213" s="2"/>
      <c r="BF213" s="8"/>
      <c r="BH213" s="2"/>
    </row>
    <row r="214" spans="1:60" ht="17" hidden="1" outlineLevel="1" x14ac:dyDescent="0.2">
      <c r="A214" s="1" t="s">
        <v>82</v>
      </c>
      <c r="B214" s="82">
        <v>89</v>
      </c>
      <c r="C214" s="144" t="s">
        <v>872</v>
      </c>
      <c r="D214" s="144" t="s">
        <v>1453</v>
      </c>
      <c r="E214" s="82" t="s">
        <v>52</v>
      </c>
      <c r="F214" s="143">
        <v>178.2</v>
      </c>
      <c r="G214" s="142">
        <f>+[2]THKL!F213</f>
        <v>178.20000000000005</v>
      </c>
      <c r="H214" s="132"/>
      <c r="I214" s="132"/>
      <c r="J214" s="132"/>
      <c r="K214" s="48"/>
      <c r="L214" s="47"/>
      <c r="M214" s="47">
        <v>3800000</v>
      </c>
      <c r="N214" s="83">
        <f>IF(V214&lt;&gt;"VTC VHm",_xlfn.XLOOKUP(Z214,$AC$4015:$AC$4035,$AD$4015:$AD$4035,0)*M214,_xlfn.XLOOKUP(Z214,$AC$4015:$AC$4035,$AD$4015:$AD$4035,0)*L214)</f>
        <v>114000</v>
      </c>
      <c r="O214" s="83">
        <f>IF(V214&lt;&gt;"VTC VHm",_xlfn.XLOOKUP(Z214,$AC$4015:$AC$4035,$AE$4015:$AE$4035,0)*M214,_xlfn.XLOOKUP(Z214,$AC$4015:$AC$4035,$AE$4015:$AE$4035,0)*L214)</f>
        <v>0</v>
      </c>
      <c r="P214" s="83">
        <f>SUM(N214:O214)</f>
        <v>114000</v>
      </c>
      <c r="Q214" s="47">
        <f>M214*G214</f>
        <v>677160000.00000012</v>
      </c>
      <c r="R214" s="47">
        <f>G214*P214</f>
        <v>20314800.000000004</v>
      </c>
      <c r="S214" s="83">
        <f>SUM(Q214:R214)</f>
        <v>697474800.00000012</v>
      </c>
      <c r="T214" s="48" t="s">
        <v>1452</v>
      </c>
      <c r="U214" s="132"/>
      <c r="V214" s="132"/>
      <c r="W214" s="132"/>
      <c r="X214" s="44" t="s">
        <v>33</v>
      </c>
      <c r="Y214" s="44"/>
      <c r="Z214" s="44" t="s">
        <v>9</v>
      </c>
      <c r="AA214" s="44" t="s">
        <v>80</v>
      </c>
      <c r="AB214" s="2">
        <v>8757332.2520474996</v>
      </c>
      <c r="AC214" s="2">
        <v>1560556607.3148644</v>
      </c>
      <c r="AD214" s="2">
        <f>+M214</f>
        <v>3800000</v>
      </c>
      <c r="AE214" s="2">
        <f>+AD214*14%</f>
        <v>532000</v>
      </c>
      <c r="AF214" s="2">
        <f>+AD214*35%</f>
        <v>1330000</v>
      </c>
      <c r="AG214" s="2">
        <f>+AD214*F214</f>
        <v>677160000</v>
      </c>
      <c r="AH214" s="2">
        <f>+AE214*F214</f>
        <v>94802400</v>
      </c>
      <c r="AI214" s="2">
        <f>+AF214*F214</f>
        <v>237005999.99999997</v>
      </c>
      <c r="AJ214" s="2">
        <f>SUM(AG214:AI214)</f>
        <v>1008968400</v>
      </c>
      <c r="AK214" s="2">
        <f>+AD214*G214</f>
        <v>677160000.00000012</v>
      </c>
      <c r="AL214" s="2">
        <f>+AE214*G214</f>
        <v>94802400.00000003</v>
      </c>
      <c r="AM214" s="2">
        <f>+AF214*G214</f>
        <v>237006000.00000006</v>
      </c>
      <c r="AN214" s="2">
        <f>SUM(AK214:AM214)</f>
        <v>1008968400.0000002</v>
      </c>
      <c r="AQ214" s="145" t="s">
        <v>525</v>
      </c>
      <c r="AU214" s="8">
        <f>+K214</f>
        <v>0</v>
      </c>
      <c r="AV214" s="8">
        <f>+L214</f>
        <v>0</v>
      </c>
      <c r="AW214" s="2">
        <f>+M214</f>
        <v>3800000</v>
      </c>
      <c r="AX214" s="8">
        <f>F214*AW214</f>
        <v>677160000</v>
      </c>
      <c r="AY214" s="8">
        <f>IF(AQ214="CT",7%,5%)*AX214</f>
        <v>47401200.000000007</v>
      </c>
      <c r="AZ214" s="8">
        <f>AX214*2%</f>
        <v>13543200</v>
      </c>
      <c r="BA214" s="8">
        <f>IF(BB214&gt;0,0,AX214*5%)</f>
        <v>0</v>
      </c>
      <c r="BB214" s="8">
        <f>(AX214-BG214)*35%</f>
        <v>237005999.99999997</v>
      </c>
      <c r="BC214" s="8">
        <f>+AX214+AY214+AZ214+BA214+BB214</f>
        <v>975110400</v>
      </c>
      <c r="BD214" s="8">
        <f>AX214-AT214</f>
        <v>677160000</v>
      </c>
      <c r="BE214" s="2"/>
      <c r="BF214" s="8"/>
      <c r="BH214" s="2"/>
    </row>
    <row r="215" spans="1:60" ht="17" hidden="1" outlineLevel="1" x14ac:dyDescent="0.2">
      <c r="A215" s="1" t="s">
        <v>82</v>
      </c>
      <c r="B215" s="82">
        <v>90</v>
      </c>
      <c r="C215" s="144" t="s">
        <v>872</v>
      </c>
      <c r="D215" s="144" t="s">
        <v>1453</v>
      </c>
      <c r="E215" s="82" t="s">
        <v>52</v>
      </c>
      <c r="F215" s="143">
        <v>57.75</v>
      </c>
      <c r="G215" s="142">
        <f>+[2]THKL!F214</f>
        <v>46.20000000000001</v>
      </c>
      <c r="H215" s="132"/>
      <c r="I215" s="132"/>
      <c r="J215" s="132"/>
      <c r="K215" s="48"/>
      <c r="L215" s="47"/>
      <c r="M215" s="47">
        <v>3800000</v>
      </c>
      <c r="N215" s="83">
        <f>IF(V215&lt;&gt;"VTC VHm",_xlfn.XLOOKUP(Z215,$AC$4015:$AC$4035,$AD$4015:$AD$4035,0)*M215,_xlfn.XLOOKUP(Z215,$AC$4015:$AC$4035,$AD$4015:$AD$4035,0)*L215)</f>
        <v>114000</v>
      </c>
      <c r="O215" s="83">
        <f>IF(V215&lt;&gt;"VTC VHm",_xlfn.XLOOKUP(Z215,$AC$4015:$AC$4035,$AE$4015:$AE$4035,0)*M215,_xlfn.XLOOKUP(Z215,$AC$4015:$AC$4035,$AE$4015:$AE$4035,0)*L215)</f>
        <v>0</v>
      </c>
      <c r="P215" s="83">
        <f>SUM(N215:O215)</f>
        <v>114000</v>
      </c>
      <c r="Q215" s="47">
        <f>M215*G215</f>
        <v>175560000.00000003</v>
      </c>
      <c r="R215" s="47">
        <f>G215*P215</f>
        <v>5266800.0000000009</v>
      </c>
      <c r="S215" s="83">
        <f>SUM(Q215:R215)</f>
        <v>180826800.00000003</v>
      </c>
      <c r="T215" s="48" t="s">
        <v>1452</v>
      </c>
      <c r="U215" s="132"/>
      <c r="V215" s="132"/>
      <c r="W215" s="132"/>
      <c r="X215" s="44" t="s">
        <v>33</v>
      </c>
      <c r="Y215" s="44"/>
      <c r="Z215" s="44" t="s">
        <v>9</v>
      </c>
      <c r="AA215" s="44" t="s">
        <v>80</v>
      </c>
      <c r="AB215" s="2">
        <v>6044081.7492000014</v>
      </c>
      <c r="AC215" s="2">
        <v>349045721.01630008</v>
      </c>
      <c r="AD215" s="2">
        <f>+M215</f>
        <v>3800000</v>
      </c>
      <c r="AE215" s="2">
        <f>+AD215*14%</f>
        <v>532000</v>
      </c>
      <c r="AF215" s="2">
        <f>+AD215*35%</f>
        <v>1330000</v>
      </c>
      <c r="AG215" s="2">
        <f>+AD215*F215</f>
        <v>219450000</v>
      </c>
      <c r="AH215" s="2">
        <f>+AE215*F215</f>
        <v>30723000</v>
      </c>
      <c r="AI215" s="2">
        <f>+AF215*F215</f>
        <v>76807500</v>
      </c>
      <c r="AJ215" s="2">
        <f>SUM(AG215:AI215)</f>
        <v>326980500</v>
      </c>
      <c r="AK215" s="2">
        <f>+AD215*G215</f>
        <v>175560000.00000003</v>
      </c>
      <c r="AL215" s="2">
        <f>+AE215*G215</f>
        <v>24578400.000000004</v>
      </c>
      <c r="AM215" s="2">
        <f>+AF215*G215</f>
        <v>61446000.000000015</v>
      </c>
      <c r="AN215" s="2">
        <f>SUM(AK215:AM215)</f>
        <v>261584400.00000006</v>
      </c>
      <c r="AQ215" s="145" t="s">
        <v>525</v>
      </c>
      <c r="AU215" s="8">
        <f>+K215</f>
        <v>0</v>
      </c>
      <c r="AV215" s="8">
        <f>+L215</f>
        <v>0</v>
      </c>
      <c r="AW215" s="2">
        <f>+M215</f>
        <v>3800000</v>
      </c>
      <c r="AX215" s="8">
        <f>F215*AW215</f>
        <v>219450000</v>
      </c>
      <c r="AY215" s="8">
        <f>IF(AQ215="CT",7%,5%)*AX215</f>
        <v>15361500.000000002</v>
      </c>
      <c r="AZ215" s="8">
        <f>AX215*2%</f>
        <v>4389000</v>
      </c>
      <c r="BA215" s="8">
        <f>IF(BB215&gt;0,0,AX215*5%)</f>
        <v>0</v>
      </c>
      <c r="BB215" s="8">
        <f>(AX215-BG215)*35%</f>
        <v>76807500</v>
      </c>
      <c r="BC215" s="8">
        <f>+AX215+AY215+AZ215+BA215+BB215</f>
        <v>316008000</v>
      </c>
      <c r="BD215" s="8">
        <f>AX215-AT215</f>
        <v>219450000</v>
      </c>
      <c r="BE215" s="2"/>
      <c r="BF215" s="8"/>
      <c r="BH215" s="2"/>
    </row>
    <row r="216" spans="1:60" ht="17" hidden="1" outlineLevel="1" x14ac:dyDescent="0.2">
      <c r="A216" s="1" t="s">
        <v>82</v>
      </c>
      <c r="B216" s="82">
        <v>91</v>
      </c>
      <c r="C216" s="144" t="s">
        <v>1454</v>
      </c>
      <c r="D216" s="144" t="s">
        <v>1453</v>
      </c>
      <c r="E216" s="82" t="s">
        <v>52</v>
      </c>
      <c r="F216" s="143">
        <v>109.32</v>
      </c>
      <c r="G216" s="142">
        <f>+[2]THKL!F215</f>
        <v>109.32</v>
      </c>
      <c r="H216" s="132"/>
      <c r="I216" s="132"/>
      <c r="J216" s="132"/>
      <c r="K216" s="48"/>
      <c r="L216" s="47"/>
      <c r="M216" s="47">
        <v>3800000</v>
      </c>
      <c r="N216" s="83">
        <f>IF(V216&lt;&gt;"VTC VHm",_xlfn.XLOOKUP(Z216,$AC$4015:$AC$4035,$AD$4015:$AD$4035,0)*M216,_xlfn.XLOOKUP(Z216,$AC$4015:$AC$4035,$AD$4015:$AD$4035,0)*L216)</f>
        <v>114000</v>
      </c>
      <c r="O216" s="83">
        <f>IF(V216&lt;&gt;"VTC VHm",_xlfn.XLOOKUP(Z216,$AC$4015:$AC$4035,$AE$4015:$AE$4035,0)*M216,_xlfn.XLOOKUP(Z216,$AC$4015:$AC$4035,$AE$4015:$AE$4035,0)*L216)</f>
        <v>0</v>
      </c>
      <c r="P216" s="83">
        <f>SUM(N216:O216)</f>
        <v>114000</v>
      </c>
      <c r="Q216" s="47">
        <f>M216*G216</f>
        <v>415416000</v>
      </c>
      <c r="R216" s="47">
        <f>G216*P216</f>
        <v>12462480</v>
      </c>
      <c r="S216" s="83">
        <f>SUM(Q216:R216)</f>
        <v>427878480</v>
      </c>
      <c r="T216" s="48" t="s">
        <v>1452</v>
      </c>
      <c r="U216" s="132"/>
      <c r="V216" s="132"/>
      <c r="W216" s="132"/>
      <c r="X216" s="44" t="s">
        <v>33</v>
      </c>
      <c r="Y216" s="44"/>
      <c r="Z216" s="44" t="s">
        <v>9</v>
      </c>
      <c r="AA216" s="44" t="s">
        <v>80</v>
      </c>
      <c r="AB216" s="2">
        <v>6409444.5289050005</v>
      </c>
      <c r="AC216" s="2">
        <v>700680475.8998946</v>
      </c>
      <c r="AD216" s="2">
        <f>+M216</f>
        <v>3800000</v>
      </c>
      <c r="AE216" s="2">
        <f>+AD216*14%</f>
        <v>532000</v>
      </c>
      <c r="AF216" s="2">
        <f>+AD216*35%</f>
        <v>1330000</v>
      </c>
      <c r="AG216" s="2">
        <f>+AD216*F216</f>
        <v>415416000</v>
      </c>
      <c r="AH216" s="2">
        <f>+AE216*F216</f>
        <v>58158240</v>
      </c>
      <c r="AI216" s="2">
        <f>+AF216*F216</f>
        <v>145395600</v>
      </c>
      <c r="AJ216" s="2">
        <f>SUM(AG216:AI216)</f>
        <v>618969840</v>
      </c>
      <c r="AK216" s="2">
        <f>+AD216*G216</f>
        <v>415416000</v>
      </c>
      <c r="AL216" s="2">
        <f>+AE216*G216</f>
        <v>58158240</v>
      </c>
      <c r="AM216" s="2">
        <f>+AF216*G216</f>
        <v>145395600</v>
      </c>
      <c r="AN216" s="2">
        <f>SUM(AK216:AM216)</f>
        <v>618969840</v>
      </c>
      <c r="AQ216" s="145" t="s">
        <v>525</v>
      </c>
      <c r="AU216" s="8">
        <f>+K216</f>
        <v>0</v>
      </c>
      <c r="AV216" s="8">
        <f>+L216</f>
        <v>0</v>
      </c>
      <c r="AW216" s="2">
        <f>+M216</f>
        <v>3800000</v>
      </c>
      <c r="AX216" s="8">
        <f>F216*AW216</f>
        <v>415416000</v>
      </c>
      <c r="AY216" s="8">
        <f>IF(AQ216="CT",7%,5%)*AX216</f>
        <v>29079120.000000004</v>
      </c>
      <c r="AZ216" s="8">
        <f>AX216*2%</f>
        <v>8308320</v>
      </c>
      <c r="BA216" s="8">
        <f>IF(BB216&gt;0,0,AX216*5%)</f>
        <v>0</v>
      </c>
      <c r="BB216" s="8">
        <f>(AX216-BG216)*35%</f>
        <v>145395600</v>
      </c>
      <c r="BC216" s="8">
        <f>+AX216+AY216+AZ216+BA216+BB216</f>
        <v>598199040</v>
      </c>
      <c r="BD216" s="8">
        <f>AX216-AT216</f>
        <v>415416000</v>
      </c>
      <c r="BE216" s="2"/>
      <c r="BF216" s="8"/>
      <c r="BH216" s="2"/>
    </row>
    <row r="217" spans="1:60" ht="17" hidden="1" outlineLevel="1" x14ac:dyDescent="0.2">
      <c r="A217" s="1" t="s">
        <v>82</v>
      </c>
      <c r="B217" s="82">
        <v>92</v>
      </c>
      <c r="C217" s="144" t="s">
        <v>83</v>
      </c>
      <c r="D217" s="144" t="s">
        <v>1453</v>
      </c>
      <c r="E217" s="82" t="s">
        <v>52</v>
      </c>
      <c r="F217" s="143">
        <v>17.600000000000001</v>
      </c>
      <c r="G217" s="142">
        <f>+[2]THKL!F216</f>
        <v>17.600000000000001</v>
      </c>
      <c r="H217" s="132"/>
      <c r="I217" s="132"/>
      <c r="J217" s="132"/>
      <c r="K217" s="48"/>
      <c r="L217" s="47"/>
      <c r="M217" s="47">
        <v>3800000</v>
      </c>
      <c r="N217" s="83">
        <f>IF(V217&lt;&gt;"VTC VHm",_xlfn.XLOOKUP(Z217,$AC$4015:$AC$4035,$AD$4015:$AD$4035,0)*M217,_xlfn.XLOOKUP(Z217,$AC$4015:$AC$4035,$AD$4015:$AD$4035,0)*L217)</f>
        <v>114000</v>
      </c>
      <c r="O217" s="83">
        <f>IF(V217&lt;&gt;"VTC VHm",_xlfn.XLOOKUP(Z217,$AC$4015:$AC$4035,$AE$4015:$AE$4035,0)*M217,_xlfn.XLOOKUP(Z217,$AC$4015:$AC$4035,$AE$4015:$AE$4035,0)*L217)</f>
        <v>0</v>
      </c>
      <c r="P217" s="83">
        <f>SUM(N217:O217)</f>
        <v>114000</v>
      </c>
      <c r="Q217" s="47">
        <f>M217*G217</f>
        <v>66880000.000000007</v>
      </c>
      <c r="R217" s="47">
        <f>G217*P217</f>
        <v>2006400.0000000002</v>
      </c>
      <c r="S217" s="83">
        <f>SUM(Q217:R217)</f>
        <v>68886400.000000015</v>
      </c>
      <c r="T217" s="48" t="s">
        <v>1452</v>
      </c>
      <c r="U217" s="132"/>
      <c r="V217" s="132"/>
      <c r="W217" s="132"/>
      <c r="X217" s="44" t="s">
        <v>33</v>
      </c>
      <c r="Y217" s="44"/>
      <c r="Z217" s="44" t="s">
        <v>9</v>
      </c>
      <c r="AA217" s="44" t="s">
        <v>80</v>
      </c>
      <c r="AB217" s="2">
        <v>6530102.0040300004</v>
      </c>
      <c r="AC217" s="2">
        <v>114929795.27092801</v>
      </c>
      <c r="AD217" s="2">
        <f>+M217</f>
        <v>3800000</v>
      </c>
      <c r="AE217" s="2">
        <f>+AD217*14%</f>
        <v>532000</v>
      </c>
      <c r="AF217" s="2">
        <f>+AD217*35%</f>
        <v>1330000</v>
      </c>
      <c r="AG217" s="2">
        <f>+AD217*F217</f>
        <v>66880000.000000007</v>
      </c>
      <c r="AH217" s="2">
        <f>+AE217*F217</f>
        <v>9363200</v>
      </c>
      <c r="AI217" s="2">
        <f>+AF217*F217</f>
        <v>23408000.000000004</v>
      </c>
      <c r="AJ217" s="2">
        <f>SUM(AG217:AI217)</f>
        <v>99651200</v>
      </c>
      <c r="AK217" s="2">
        <f>+AD217*G217</f>
        <v>66880000.000000007</v>
      </c>
      <c r="AL217" s="2">
        <f>+AE217*G217</f>
        <v>9363200</v>
      </c>
      <c r="AM217" s="2">
        <f>+AF217*G217</f>
        <v>23408000.000000004</v>
      </c>
      <c r="AN217" s="2">
        <f>SUM(AK217:AM217)</f>
        <v>99651200</v>
      </c>
      <c r="AQ217" s="145" t="s">
        <v>525</v>
      </c>
      <c r="AU217" s="8">
        <f>+K217</f>
        <v>0</v>
      </c>
      <c r="AV217" s="8">
        <f>+L217</f>
        <v>0</v>
      </c>
      <c r="AW217" s="2">
        <f>+M217</f>
        <v>3800000</v>
      </c>
      <c r="AX217" s="8">
        <f>F217*AW217</f>
        <v>66880000.000000007</v>
      </c>
      <c r="AY217" s="8">
        <f>IF(AQ217="CT",7%,5%)*AX217</f>
        <v>4681600.0000000009</v>
      </c>
      <c r="AZ217" s="8">
        <f>AX217*2%</f>
        <v>1337600.0000000002</v>
      </c>
      <c r="BA217" s="8">
        <f>IF(BB217&gt;0,0,AX217*5%)</f>
        <v>0</v>
      </c>
      <c r="BB217" s="8">
        <f>(AX217-BG217)*35%</f>
        <v>23408000</v>
      </c>
      <c r="BC217" s="8">
        <f>+AX217+AY217+AZ217+BA217+BB217</f>
        <v>96307200.000000015</v>
      </c>
      <c r="BD217" s="8">
        <f>AX217-AT217</f>
        <v>66880000.000000007</v>
      </c>
      <c r="BE217" s="2"/>
      <c r="BF217" s="8"/>
      <c r="BH217" s="2"/>
    </row>
    <row r="218" spans="1:60" ht="17" hidden="1" outlineLevel="1" x14ac:dyDescent="0.2">
      <c r="A218" s="1" t="s">
        <v>82</v>
      </c>
      <c r="B218" s="82">
        <v>93</v>
      </c>
      <c r="C218" s="144" t="s">
        <v>83</v>
      </c>
      <c r="D218" s="144" t="s">
        <v>1453</v>
      </c>
      <c r="E218" s="82" t="s">
        <v>52</v>
      </c>
      <c r="F218" s="143">
        <v>5.984</v>
      </c>
      <c r="G218" s="142">
        <f>+[2]THKL!F217</f>
        <v>5.984</v>
      </c>
      <c r="H218" s="132"/>
      <c r="I218" s="132"/>
      <c r="J218" s="132"/>
      <c r="K218" s="48"/>
      <c r="L218" s="47"/>
      <c r="M218" s="47">
        <v>3800000</v>
      </c>
      <c r="N218" s="83">
        <f>IF(V218&lt;&gt;"VTC VHm",_xlfn.XLOOKUP(Z218,$AC$4015:$AC$4035,$AD$4015:$AD$4035,0)*M218,_xlfn.XLOOKUP(Z218,$AC$4015:$AC$4035,$AD$4015:$AD$4035,0)*L218)</f>
        <v>114000</v>
      </c>
      <c r="O218" s="83">
        <f>IF(V218&lt;&gt;"VTC VHm",_xlfn.XLOOKUP(Z218,$AC$4015:$AC$4035,$AE$4015:$AE$4035,0)*M218,_xlfn.XLOOKUP(Z218,$AC$4015:$AC$4035,$AE$4015:$AE$4035,0)*L218)</f>
        <v>0</v>
      </c>
      <c r="P218" s="83">
        <f>SUM(N218:O218)</f>
        <v>114000</v>
      </c>
      <c r="Q218" s="47">
        <f>M218*G218</f>
        <v>22739200</v>
      </c>
      <c r="R218" s="47">
        <f>G218*P218</f>
        <v>682176</v>
      </c>
      <c r="S218" s="83">
        <f>SUM(Q218:R218)</f>
        <v>23421376</v>
      </c>
      <c r="T218" s="48" t="s">
        <v>1452</v>
      </c>
      <c r="U218" s="132"/>
      <c r="V218" s="132"/>
      <c r="W218" s="132"/>
      <c r="X218" s="44" t="s">
        <v>33</v>
      </c>
      <c r="Y218" s="44"/>
      <c r="Z218" s="44" t="s">
        <v>9</v>
      </c>
      <c r="AA218" s="44" t="s">
        <v>80</v>
      </c>
      <c r="AB218" s="2">
        <v>6399912.6519074989</v>
      </c>
      <c r="AC218" s="2">
        <v>38297077.309014477</v>
      </c>
      <c r="AD218" s="2">
        <f>+M218</f>
        <v>3800000</v>
      </c>
      <c r="AE218" s="2">
        <f>+AD218*14%</f>
        <v>532000</v>
      </c>
      <c r="AF218" s="2">
        <f>+AD218*35%</f>
        <v>1330000</v>
      </c>
      <c r="AG218" s="2">
        <f>+AD218*F218</f>
        <v>22739200</v>
      </c>
      <c r="AH218" s="2">
        <f>+AE218*F218</f>
        <v>3183488</v>
      </c>
      <c r="AI218" s="2">
        <f>+AF218*F218</f>
        <v>7958720</v>
      </c>
      <c r="AJ218" s="2">
        <f>SUM(AG218:AI218)</f>
        <v>33881408</v>
      </c>
      <c r="AK218" s="2">
        <f>+AD218*G218</f>
        <v>22739200</v>
      </c>
      <c r="AL218" s="2">
        <f>+AE218*G218</f>
        <v>3183488</v>
      </c>
      <c r="AM218" s="2">
        <f>+AF218*G218</f>
        <v>7958720</v>
      </c>
      <c r="AN218" s="2">
        <f>SUM(AK218:AM218)</f>
        <v>33881408</v>
      </c>
      <c r="AQ218" s="145" t="s">
        <v>525</v>
      </c>
      <c r="AU218" s="8">
        <f>+K218</f>
        <v>0</v>
      </c>
      <c r="AV218" s="8">
        <f>+L218</f>
        <v>0</v>
      </c>
      <c r="AW218" s="2">
        <f>+M218</f>
        <v>3800000</v>
      </c>
      <c r="AX218" s="8">
        <f>F218*AW218</f>
        <v>22739200</v>
      </c>
      <c r="AY218" s="8">
        <f>IF(AQ218="CT",7%,5%)*AX218</f>
        <v>1591744.0000000002</v>
      </c>
      <c r="AZ218" s="8">
        <f>AX218*2%</f>
        <v>454784</v>
      </c>
      <c r="BA218" s="8">
        <f>IF(BB218&gt;0,0,AX218*5%)</f>
        <v>0</v>
      </c>
      <c r="BB218" s="8">
        <f>(AX218-BG218)*35%</f>
        <v>7958719.9999999991</v>
      </c>
      <c r="BC218" s="8">
        <f>+AX218+AY218+AZ218+BA218+BB218</f>
        <v>32744448</v>
      </c>
      <c r="BD218" s="8">
        <f>AX218-AT218</f>
        <v>22739200</v>
      </c>
      <c r="BE218" s="2"/>
      <c r="BF218" s="8"/>
      <c r="BH218" s="2"/>
    </row>
    <row r="219" spans="1:60" ht="17" hidden="1" outlineLevel="1" x14ac:dyDescent="0.2">
      <c r="A219" s="1" t="s">
        <v>82</v>
      </c>
      <c r="B219" s="82">
        <v>94</v>
      </c>
      <c r="C219" s="144" t="s">
        <v>84</v>
      </c>
      <c r="D219" s="144" t="s">
        <v>1453</v>
      </c>
      <c r="E219" s="82" t="s">
        <v>52</v>
      </c>
      <c r="F219" s="143">
        <v>549.01</v>
      </c>
      <c r="G219" s="142">
        <f>+[2]THKL!F218</f>
        <v>554.99400000000003</v>
      </c>
      <c r="H219" s="132"/>
      <c r="I219" s="132"/>
      <c r="J219" s="132"/>
      <c r="K219" s="48"/>
      <c r="L219" s="47"/>
      <c r="M219" s="47">
        <v>3500000</v>
      </c>
      <c r="N219" s="83">
        <f>IF(V219&lt;&gt;"VTC VHm",_xlfn.XLOOKUP(Z219,$AC$4015:$AC$4035,$AD$4015:$AD$4035,0)*M219,_xlfn.XLOOKUP(Z219,$AC$4015:$AC$4035,$AD$4015:$AD$4035,0)*L219)</f>
        <v>105000</v>
      </c>
      <c r="O219" s="83">
        <f>IF(V219&lt;&gt;"VTC VHm",_xlfn.XLOOKUP(Z219,$AC$4015:$AC$4035,$AE$4015:$AE$4035,0)*M219,_xlfn.XLOOKUP(Z219,$AC$4015:$AC$4035,$AE$4015:$AE$4035,0)*L219)</f>
        <v>0</v>
      </c>
      <c r="P219" s="83">
        <f>SUM(N219:O219)</f>
        <v>105000</v>
      </c>
      <c r="Q219" s="47">
        <f>M219*G219</f>
        <v>1942479000</v>
      </c>
      <c r="R219" s="47">
        <f>G219*P219</f>
        <v>58274370</v>
      </c>
      <c r="S219" s="83">
        <f>SUM(Q219:R219)</f>
        <v>2000753370</v>
      </c>
      <c r="T219" s="48" t="s">
        <v>1452</v>
      </c>
      <c r="U219" s="132"/>
      <c r="V219" s="132"/>
      <c r="W219" s="132"/>
      <c r="X219" s="44" t="s">
        <v>33</v>
      </c>
      <c r="Y219" s="44"/>
      <c r="Z219" s="44" t="s">
        <v>9</v>
      </c>
      <c r="AA219" s="44" t="s">
        <v>80</v>
      </c>
      <c r="AB219" s="2">
        <v>5999033.7503250008</v>
      </c>
      <c r="AC219" s="2">
        <v>3293529519.2659287</v>
      </c>
      <c r="AD219" s="2">
        <f>+M219</f>
        <v>3500000</v>
      </c>
      <c r="AE219" s="2">
        <f>+AD219*14%</f>
        <v>490000.00000000006</v>
      </c>
      <c r="AF219" s="2">
        <f>+AD219*35%</f>
        <v>1225000</v>
      </c>
      <c r="AG219" s="2">
        <f>+AD219*F219</f>
        <v>1921535000</v>
      </c>
      <c r="AH219" s="2">
        <f>+AE219*F219</f>
        <v>269014900</v>
      </c>
      <c r="AI219" s="2">
        <f>+AF219*F219</f>
        <v>672537250</v>
      </c>
      <c r="AJ219" s="2">
        <f>SUM(AG219:AI219)</f>
        <v>2863087150</v>
      </c>
      <c r="AK219" s="2">
        <f>+AD219*G219</f>
        <v>1942479000</v>
      </c>
      <c r="AL219" s="2">
        <f>+AE219*G219</f>
        <v>271947060.00000006</v>
      </c>
      <c r="AM219" s="2">
        <f>+AF219*G219</f>
        <v>679867650</v>
      </c>
      <c r="AN219" s="2">
        <f>SUM(AK219:AM219)</f>
        <v>2894293710</v>
      </c>
      <c r="AQ219" s="145" t="s">
        <v>525</v>
      </c>
      <c r="AU219" s="8">
        <f>+K219</f>
        <v>0</v>
      </c>
      <c r="AV219" s="8">
        <f>+L219</f>
        <v>0</v>
      </c>
      <c r="AW219" s="2">
        <f>+M219</f>
        <v>3500000</v>
      </c>
      <c r="AX219" s="8">
        <f>F219*AW219</f>
        <v>1921535000</v>
      </c>
      <c r="AY219" s="8">
        <f>IF(AQ219="CT",7%,5%)*AX219</f>
        <v>134507450</v>
      </c>
      <c r="AZ219" s="8">
        <f>AX219*2%</f>
        <v>38430700</v>
      </c>
      <c r="BA219" s="8">
        <f>IF(BB219&gt;0,0,AX219*5%)</f>
        <v>0</v>
      </c>
      <c r="BB219" s="8">
        <f>(AX219-BG219)*35%</f>
        <v>672537250</v>
      </c>
      <c r="BC219" s="8">
        <f>+AX219+AY219+AZ219+BA219+BB219</f>
        <v>2767010400</v>
      </c>
      <c r="BD219" s="8">
        <f>AX219-AT219</f>
        <v>1921535000</v>
      </c>
      <c r="BE219" s="2"/>
      <c r="BF219" s="8"/>
      <c r="BH219" s="2"/>
    </row>
    <row r="220" spans="1:60" ht="34" hidden="1" outlineLevel="1" x14ac:dyDescent="0.2">
      <c r="A220" s="1" t="s">
        <v>82</v>
      </c>
      <c r="B220" s="82">
        <v>95</v>
      </c>
      <c r="C220" s="144" t="s">
        <v>1451</v>
      </c>
      <c r="D220" s="144"/>
      <c r="E220" s="82" t="s">
        <v>52</v>
      </c>
      <c r="F220" s="143">
        <v>209.5</v>
      </c>
      <c r="G220" s="142">
        <f>+[2]THKL!F219</f>
        <v>211.5</v>
      </c>
      <c r="H220" s="132"/>
      <c r="I220" s="132"/>
      <c r="J220" s="132"/>
      <c r="K220" s="48">
        <v>7200000</v>
      </c>
      <c r="L220" s="47"/>
      <c r="M220" s="47">
        <f>SUM(K220:L220)</f>
        <v>7200000</v>
      </c>
      <c r="N220" s="83">
        <f>IF(V220&lt;&gt;"VTC VHm",_xlfn.XLOOKUP(Z220,$AC$4015:$AC$4035,$AD$4015:$AD$4035,0)*M220,_xlfn.XLOOKUP(Z220,$AC$4015:$AC$4035,$AD$4015:$AD$4035,0)*L220)</f>
        <v>216000</v>
      </c>
      <c r="O220" s="83">
        <f>IF(V220&lt;&gt;"VTC VHm",_xlfn.XLOOKUP(Z220,$AC$4015:$AC$4035,$AE$4015:$AE$4035,0)*M220,_xlfn.XLOOKUP(Z220,$AC$4015:$AC$4035,$AE$4015:$AE$4035,0)*L220)</f>
        <v>0</v>
      </c>
      <c r="P220" s="83">
        <f>SUM(N220:O220)</f>
        <v>216000</v>
      </c>
      <c r="Q220" s="47">
        <f>M220*G220</f>
        <v>1522800000</v>
      </c>
      <c r="R220" s="47">
        <f>G220*P220</f>
        <v>45684000</v>
      </c>
      <c r="S220" s="83">
        <f>SUM(Q220:R220)</f>
        <v>1568484000</v>
      </c>
      <c r="T220" s="48"/>
      <c r="U220" s="132"/>
      <c r="V220" s="132"/>
      <c r="W220" s="132"/>
      <c r="X220" s="44" t="s">
        <v>33</v>
      </c>
      <c r="Y220" s="44"/>
      <c r="Z220" s="44" t="s">
        <v>9</v>
      </c>
      <c r="AA220" s="44" t="s">
        <v>80</v>
      </c>
      <c r="AB220" s="2">
        <v>13118934.145267501</v>
      </c>
      <c r="AC220" s="2">
        <v>2748416703.4335418</v>
      </c>
      <c r="AD220" s="2">
        <f>+M220</f>
        <v>7200000</v>
      </c>
      <c r="AE220" s="2">
        <f>+AD220*14%</f>
        <v>1008000.0000000001</v>
      </c>
      <c r="AF220" s="2">
        <f>+AD220*35%</f>
        <v>2520000</v>
      </c>
      <c r="AG220" s="2">
        <f>+AD220*F220</f>
        <v>1508400000</v>
      </c>
      <c r="AH220" s="2">
        <f>+AE220*F220</f>
        <v>211176000.00000003</v>
      </c>
      <c r="AI220" s="2">
        <f>+AF220*F220</f>
        <v>527940000</v>
      </c>
      <c r="AJ220" s="2">
        <f>SUM(AG220:AI220)</f>
        <v>2247516000</v>
      </c>
      <c r="AK220" s="2">
        <f>+AD220*G220</f>
        <v>1522800000</v>
      </c>
      <c r="AL220" s="2">
        <f>+AE220*G220</f>
        <v>213192000.00000003</v>
      </c>
      <c r="AM220" s="2">
        <f>+AF220*G220</f>
        <v>532980000</v>
      </c>
      <c r="AN220" s="2">
        <f>SUM(AK220:AM220)</f>
        <v>2268972000</v>
      </c>
      <c r="AQ220" s="145" t="s">
        <v>525</v>
      </c>
      <c r="AU220" s="8">
        <f>+K220</f>
        <v>7200000</v>
      </c>
      <c r="AV220" s="8">
        <f>+L220</f>
        <v>0</v>
      </c>
      <c r="AW220" s="2">
        <f>+M220</f>
        <v>7200000</v>
      </c>
      <c r="AX220" s="8">
        <f>F220*AW220</f>
        <v>1508400000</v>
      </c>
      <c r="AY220" s="8">
        <f>IF(AQ220="CT",7%,5%)*AX220</f>
        <v>105588000.00000001</v>
      </c>
      <c r="AZ220" s="8">
        <f>AX220*2%</f>
        <v>30168000</v>
      </c>
      <c r="BA220" s="8">
        <f>IF(BB220&gt;0,0,AX220*5%)</f>
        <v>0</v>
      </c>
      <c r="BB220" s="8">
        <f>(AX220-BG220)*35%</f>
        <v>527939999.99999994</v>
      </c>
      <c r="BC220" s="8">
        <f>+AX220+AY220+AZ220+BA220+BB220</f>
        <v>2172096000</v>
      </c>
      <c r="BD220" s="8">
        <f>AX220-AT220</f>
        <v>1508400000</v>
      </c>
      <c r="BE220" s="2"/>
      <c r="BF220" s="8"/>
      <c r="BH220" s="2"/>
    </row>
    <row r="221" spans="1:60" ht="17" hidden="1" outlineLevel="1" x14ac:dyDescent="0.2">
      <c r="A221" s="1" t="s">
        <v>82</v>
      </c>
      <c r="B221" s="82">
        <v>96</v>
      </c>
      <c r="C221" s="144" t="s">
        <v>1450</v>
      </c>
      <c r="D221" s="144"/>
      <c r="E221" s="82" t="s">
        <v>52</v>
      </c>
      <c r="F221" s="143">
        <v>15.175000000000001</v>
      </c>
      <c r="G221" s="142">
        <f>+[2]THKL!F220</f>
        <v>15.175000000000001</v>
      </c>
      <c r="H221" s="132"/>
      <c r="I221" s="132"/>
      <c r="J221" s="132"/>
      <c r="K221" s="48">
        <f>'[3]BDG (XD)'!$Y$1801</f>
        <v>5500000</v>
      </c>
      <c r="L221" s="47">
        <f>'[3]BDG (XD)'!$Z$1801</f>
        <v>140000</v>
      </c>
      <c r="M221" s="47">
        <f>SUM(K221:L221)</f>
        <v>5640000</v>
      </c>
      <c r="N221" s="83">
        <f>IF(V221&lt;&gt;"VTC VHm",_xlfn.XLOOKUP(Z221,$AC$4015:$AC$4035,$AD$4015:$AD$4035,0)*M221,_xlfn.XLOOKUP(Z221,$AC$4015:$AC$4035,$AD$4015:$AD$4035,0)*L221)</f>
        <v>169200</v>
      </c>
      <c r="O221" s="83">
        <f>IF(V221&lt;&gt;"VTC VHm",_xlfn.XLOOKUP(Z221,$AC$4015:$AC$4035,$AE$4015:$AE$4035,0)*M221,_xlfn.XLOOKUP(Z221,$AC$4015:$AC$4035,$AE$4015:$AE$4035,0)*L221)</f>
        <v>0</v>
      </c>
      <c r="P221" s="83">
        <f>SUM(N221:O221)</f>
        <v>169200</v>
      </c>
      <c r="Q221" s="47">
        <f>M221*G221</f>
        <v>85587000</v>
      </c>
      <c r="R221" s="47">
        <f>G221*P221</f>
        <v>2567610</v>
      </c>
      <c r="S221" s="83">
        <f>SUM(Q221:R221)</f>
        <v>88154610</v>
      </c>
      <c r="T221" s="48" t="s">
        <v>50</v>
      </c>
      <c r="U221" s="132"/>
      <c r="V221" s="132"/>
      <c r="W221" s="132"/>
      <c r="X221" s="44" t="s">
        <v>33</v>
      </c>
      <c r="Y221" s="44"/>
      <c r="Z221" s="44" t="s">
        <v>7</v>
      </c>
      <c r="AA221" s="44" t="s">
        <v>80</v>
      </c>
      <c r="AB221" s="2">
        <v>11278120.421535</v>
      </c>
      <c r="AC221" s="2">
        <v>171145477.39679363</v>
      </c>
      <c r="AD221" s="2">
        <f>+M221</f>
        <v>5640000</v>
      </c>
      <c r="AE221" s="2">
        <f>+AD221*14%</f>
        <v>789600.00000000012</v>
      </c>
      <c r="AF221" s="2">
        <f>+AD221*35%</f>
        <v>1973999.9999999998</v>
      </c>
      <c r="AG221" s="2">
        <f>+AD221*F221</f>
        <v>85587000</v>
      </c>
      <c r="AH221" s="2">
        <f>+AE221*F221</f>
        <v>11982180.000000002</v>
      </c>
      <c r="AI221" s="2">
        <f>+AF221*F221</f>
        <v>29955449.999999996</v>
      </c>
      <c r="AJ221" s="2">
        <f>SUM(AG221:AI221)</f>
        <v>127524630</v>
      </c>
      <c r="AK221" s="2">
        <f>+AD221*G221</f>
        <v>85587000</v>
      </c>
      <c r="AL221" s="2">
        <f>+AE221*G221</f>
        <v>11982180.000000002</v>
      </c>
      <c r="AM221" s="2">
        <f>+AF221*G221</f>
        <v>29955449.999999996</v>
      </c>
      <c r="AN221" s="2">
        <f>SUM(AK221:AM221)</f>
        <v>127524630</v>
      </c>
      <c r="AQ221" s="145" t="s">
        <v>525</v>
      </c>
      <c r="AU221" s="8">
        <f>+K221</f>
        <v>5500000</v>
      </c>
      <c r="AV221" s="8">
        <f>+L221</f>
        <v>140000</v>
      </c>
      <c r="AW221" s="2">
        <f>+M221</f>
        <v>5640000</v>
      </c>
      <c r="AX221" s="8">
        <f>F221*AW221</f>
        <v>85587000</v>
      </c>
      <c r="AY221" s="8">
        <f>IF(AQ221="CT",7%,5%)*AX221</f>
        <v>5991090.0000000009</v>
      </c>
      <c r="AZ221" s="8">
        <f>AX221*2%</f>
        <v>1711740</v>
      </c>
      <c r="BA221" s="8">
        <f>IF(BB221&gt;0,0,AX221*5%)</f>
        <v>0</v>
      </c>
      <c r="BB221" s="8">
        <f>(AX221-BG221)*35%</f>
        <v>29955449.999999996</v>
      </c>
      <c r="BC221" s="8">
        <f>+AX221+AY221+AZ221+BA221+BB221</f>
        <v>123245280</v>
      </c>
      <c r="BD221" s="8">
        <f>AX221-AT221</f>
        <v>85587000</v>
      </c>
      <c r="BE221" s="2"/>
      <c r="BF221" s="8"/>
      <c r="BH221" s="2"/>
    </row>
    <row r="222" spans="1:60" s="92" customFormat="1" ht="17" hidden="1" outlineLevel="1" x14ac:dyDescent="0.2">
      <c r="A222" s="92">
        <v>0</v>
      </c>
      <c r="B222" s="163"/>
      <c r="C222" s="164" t="s">
        <v>690</v>
      </c>
      <c r="D222" s="164"/>
      <c r="E222" s="163"/>
      <c r="F222" s="162"/>
      <c r="G222" s="149">
        <f>+[2]THKL!F221</f>
        <v>0</v>
      </c>
      <c r="H222" s="158"/>
      <c r="I222" s="158"/>
      <c r="J222" s="158"/>
      <c r="K222" s="170"/>
      <c r="L222" s="171"/>
      <c r="M222" s="171">
        <f>SUM(K222:L222)</f>
        <v>0</v>
      </c>
      <c r="N222" s="83">
        <f>IF(V222&lt;&gt;"VTC VHm",_xlfn.XLOOKUP(Z222,$AC$4015:$AC$4035,$AD$4015:$AD$4035,0)*M222,_xlfn.XLOOKUP(Z222,$AC$4015:$AC$4035,$AD$4015:$AD$4035,0)*L222)</f>
        <v>0</v>
      </c>
      <c r="O222" s="83">
        <f>IF(V222&lt;&gt;"VTC VHm",_xlfn.XLOOKUP(Z222,$AC$4015:$AC$4035,$AE$4015:$AE$4035,0)*M222,_xlfn.XLOOKUP(Z222,$AC$4015:$AC$4035,$AE$4015:$AE$4035,0)*L222)</f>
        <v>0</v>
      </c>
      <c r="P222" s="160">
        <f>SUM(N222:O222)</f>
        <v>0</v>
      </c>
      <c r="Q222" s="171">
        <f>M222*G222</f>
        <v>0</v>
      </c>
      <c r="R222" s="171">
        <f>G222*P222</f>
        <v>0</v>
      </c>
      <c r="S222" s="160">
        <f>SUM(Q222:R222)</f>
        <v>0</v>
      </c>
      <c r="T222" s="170"/>
      <c r="U222" s="158"/>
      <c r="V222" s="158"/>
      <c r="W222" s="158"/>
      <c r="X222" s="94" t="s">
        <v>33</v>
      </c>
      <c r="Y222" s="94"/>
      <c r="Z222" s="94"/>
      <c r="AA222" s="94" t="s">
        <v>80</v>
      </c>
      <c r="AB222" s="2">
        <v>0</v>
      </c>
      <c r="AC222" s="2">
        <v>0</v>
      </c>
      <c r="AD222" s="93">
        <f>+M222</f>
        <v>0</v>
      </c>
      <c r="AE222" s="93">
        <f>+AD222*14%</f>
        <v>0</v>
      </c>
      <c r="AF222" s="93">
        <f>+AD222*35%</f>
        <v>0</v>
      </c>
      <c r="AG222" s="93">
        <f>+AD222*F222</f>
        <v>0</v>
      </c>
      <c r="AH222" s="93">
        <f>+AE222*F222</f>
        <v>0</v>
      </c>
      <c r="AI222" s="93">
        <f>+AF222*F222</f>
        <v>0</v>
      </c>
      <c r="AJ222" s="93">
        <f>SUM(AG222:AI222)</f>
        <v>0</v>
      </c>
      <c r="AK222" s="93">
        <f>+AD222*G222</f>
        <v>0</v>
      </c>
      <c r="AL222" s="93">
        <f>+AE222*G222</f>
        <v>0</v>
      </c>
      <c r="AM222" s="93">
        <f>+AF222*G222</f>
        <v>0</v>
      </c>
      <c r="AN222" s="93">
        <f>SUM(AK222:AM222)</f>
        <v>0</v>
      </c>
      <c r="AQ222" s="145" t="s">
        <v>525</v>
      </c>
      <c r="AU222" s="8">
        <f>+K222</f>
        <v>0</v>
      </c>
      <c r="AV222" s="8">
        <f>+L222</f>
        <v>0</v>
      </c>
      <c r="AW222" s="93">
        <f>+M222</f>
        <v>0</v>
      </c>
      <c r="AX222" s="8">
        <f>F222*AW222</f>
        <v>0</v>
      </c>
      <c r="AY222" s="8">
        <f>IF(AQ222="CT",7%,5%)*AX222</f>
        <v>0</v>
      </c>
      <c r="AZ222" s="8">
        <f>AX222*2%</f>
        <v>0</v>
      </c>
      <c r="BA222" s="8">
        <f>IF(BB222&gt;0,0,AX222*5%)</f>
        <v>0</v>
      </c>
      <c r="BB222" s="8">
        <f>(AX222-BG222)*35%</f>
        <v>0</v>
      </c>
      <c r="BC222" s="8">
        <f>+AX222+AY222+AZ222+BA222+BB222</f>
        <v>0</v>
      </c>
      <c r="BD222" s="8">
        <f>AX222-AT222</f>
        <v>0</v>
      </c>
      <c r="BE222" s="2"/>
      <c r="BF222" s="8"/>
      <c r="BH222" s="2"/>
    </row>
    <row r="223" spans="1:60" ht="34" hidden="1" outlineLevel="1" x14ac:dyDescent="0.2">
      <c r="A223" s="1" t="s">
        <v>459</v>
      </c>
      <c r="B223" s="82">
        <v>98</v>
      </c>
      <c r="C223" s="144" t="s">
        <v>689</v>
      </c>
      <c r="D223" s="144"/>
      <c r="E223" s="82" t="s">
        <v>52</v>
      </c>
      <c r="F223" s="143">
        <v>226.82</v>
      </c>
      <c r="G223" s="142">
        <f>+[2]THKL!F222</f>
        <v>226.82000000000002</v>
      </c>
      <c r="H223" s="132"/>
      <c r="I223" s="132"/>
      <c r="J223" s="132"/>
      <c r="K223" s="48">
        <f>6188000/(0.77*2.2)</f>
        <v>3652892.5619834708</v>
      </c>
      <c r="L223" s="47" t="s">
        <v>89</v>
      </c>
      <c r="M223" s="47">
        <f>SUM(K223:L223)</f>
        <v>3652892.5619834708</v>
      </c>
      <c r="N223" s="83">
        <f>IF(V223&lt;&gt;"VTC VHm",_xlfn.XLOOKUP(Z223,$AC$4015:$AC$4035,$AD$4015:$AD$4035,0)*M223,_xlfn.XLOOKUP(Z223,$AC$4015:$AC$4035,$AD$4015:$AD$4035,0)*L223)</f>
        <v>0</v>
      </c>
      <c r="O223" s="83">
        <f>IF(V223&lt;&gt;"VTC VHm",_xlfn.XLOOKUP(Z223,$AC$4015:$AC$4035,$AE$4015:$AE$4035,0)*M223,_xlfn.XLOOKUP(Z223,$AC$4015:$AC$4035,$AE$4015:$AE$4035,0)*L223)</f>
        <v>0</v>
      </c>
      <c r="P223" s="83">
        <f>SUM(N223:O223)</f>
        <v>0</v>
      </c>
      <c r="Q223" s="47">
        <f>M223*G223</f>
        <v>828549090.90909088</v>
      </c>
      <c r="R223" s="47">
        <f>G223*P223</f>
        <v>0</v>
      </c>
      <c r="S223" s="83">
        <f>SUM(Q223:R223)</f>
        <v>828549090.90909088</v>
      </c>
      <c r="T223" s="48" t="s">
        <v>688</v>
      </c>
      <c r="U223" s="132"/>
      <c r="V223" s="132"/>
      <c r="W223" s="132"/>
      <c r="X223" s="44" t="s">
        <v>33</v>
      </c>
      <c r="Y223" s="44"/>
      <c r="Z223" s="44" t="s">
        <v>4</v>
      </c>
      <c r="AA223" s="44" t="s">
        <v>80</v>
      </c>
      <c r="AB223" s="2">
        <v>3939317.25</v>
      </c>
      <c r="AC223" s="2">
        <v>893515938.64499998</v>
      </c>
      <c r="AD223" s="2">
        <f>+M223</f>
        <v>3652892.5619834708</v>
      </c>
      <c r="AE223" s="2">
        <f>+AD223*14%</f>
        <v>511404.95867768594</v>
      </c>
      <c r="AF223" s="2">
        <f>+AD223*35%</f>
        <v>1278512.3966942148</v>
      </c>
      <c r="AG223" s="2">
        <f>+AD223*F223</f>
        <v>828549090.90909088</v>
      </c>
      <c r="AH223" s="2">
        <f>+AE223*F223</f>
        <v>115996872.72727272</v>
      </c>
      <c r="AI223" s="2">
        <f>+AF223*F223</f>
        <v>289992181.81818181</v>
      </c>
      <c r="AJ223" s="2">
        <f>SUM(AG223:AI223)</f>
        <v>1234538145.4545455</v>
      </c>
      <c r="AK223" s="2">
        <f>+AD223*G223</f>
        <v>828549090.90909088</v>
      </c>
      <c r="AL223" s="2">
        <f>+AE223*G223</f>
        <v>115996872.72727273</v>
      </c>
      <c r="AM223" s="2">
        <f>+AF223*G223</f>
        <v>289992181.81818181</v>
      </c>
      <c r="AN223" s="2">
        <f>SUM(AK223:AM223)</f>
        <v>1234538145.4545455</v>
      </c>
      <c r="AQ223" s="145" t="s">
        <v>525</v>
      </c>
      <c r="AU223" s="8">
        <f>+K223</f>
        <v>3652892.5619834708</v>
      </c>
      <c r="AV223" s="8" t="str">
        <f>+L223</f>
        <v>Bao gồm</v>
      </c>
      <c r="AW223" s="2">
        <f>+M223</f>
        <v>3652892.5619834708</v>
      </c>
      <c r="AX223" s="8">
        <f>F223*AW223</f>
        <v>828549090.90909088</v>
      </c>
      <c r="AY223" s="8">
        <f>IF(AQ223="CT",7%,5%)*AX223</f>
        <v>57998436.363636367</v>
      </c>
      <c r="AZ223" s="8">
        <f>AX223*2%</f>
        <v>16570981.818181818</v>
      </c>
      <c r="BA223" s="8">
        <f>IF(BB223&gt;0,0,AX223*5%)</f>
        <v>0</v>
      </c>
      <c r="BB223" s="8">
        <f>(AX223-BG223)*35%</f>
        <v>289992181.81818181</v>
      </c>
      <c r="BC223" s="8">
        <f>+AX223+AY223+AZ223+BA223+BB223</f>
        <v>1193110690.909091</v>
      </c>
      <c r="BD223" s="8">
        <f>AX223-AT223</f>
        <v>828549090.90909088</v>
      </c>
      <c r="BE223" s="2"/>
      <c r="BF223" s="8"/>
      <c r="BH223" s="2"/>
    </row>
    <row r="224" spans="1:60" s="92" customFormat="1" ht="17" hidden="1" outlineLevel="1" x14ac:dyDescent="0.2">
      <c r="A224" s="92">
        <v>0</v>
      </c>
      <c r="B224" s="163"/>
      <c r="C224" s="164" t="s">
        <v>687</v>
      </c>
      <c r="D224" s="164"/>
      <c r="E224" s="163"/>
      <c r="F224" s="162"/>
      <c r="G224" s="149">
        <f>+[2]THKL!F223</f>
        <v>0</v>
      </c>
      <c r="H224" s="158"/>
      <c r="I224" s="158"/>
      <c r="J224" s="158"/>
      <c r="K224" s="170"/>
      <c r="L224" s="171"/>
      <c r="M224" s="171">
        <f>SUM(K224:L224)</f>
        <v>0</v>
      </c>
      <c r="N224" s="83">
        <f>IF(V224&lt;&gt;"VTC VHm",_xlfn.XLOOKUP(Z224,$AC$4015:$AC$4035,$AD$4015:$AD$4035,0)*M224,_xlfn.XLOOKUP(Z224,$AC$4015:$AC$4035,$AD$4015:$AD$4035,0)*L224)</f>
        <v>0</v>
      </c>
      <c r="O224" s="83">
        <f>IF(V224&lt;&gt;"VTC VHm",_xlfn.XLOOKUP(Z224,$AC$4015:$AC$4035,$AE$4015:$AE$4035,0)*M224,_xlfn.XLOOKUP(Z224,$AC$4015:$AC$4035,$AE$4015:$AE$4035,0)*L224)</f>
        <v>0</v>
      </c>
      <c r="P224" s="160">
        <f>SUM(N224:O224)</f>
        <v>0</v>
      </c>
      <c r="Q224" s="171">
        <f>M224*G224</f>
        <v>0</v>
      </c>
      <c r="R224" s="171">
        <f>G224*P224</f>
        <v>0</v>
      </c>
      <c r="S224" s="160">
        <f>SUM(Q224:R224)</f>
        <v>0</v>
      </c>
      <c r="T224" s="170"/>
      <c r="U224" s="158"/>
      <c r="V224" s="158"/>
      <c r="W224" s="158"/>
      <c r="X224" s="94" t="s">
        <v>33</v>
      </c>
      <c r="Y224" s="94"/>
      <c r="Z224" s="94" t="s">
        <v>6</v>
      </c>
      <c r="AA224" s="94" t="s">
        <v>80</v>
      </c>
      <c r="AB224" s="2">
        <v>0</v>
      </c>
      <c r="AC224" s="2">
        <v>0</v>
      </c>
      <c r="AD224" s="93">
        <f>+M224</f>
        <v>0</v>
      </c>
      <c r="AE224" s="93">
        <f>+AD224*14%</f>
        <v>0</v>
      </c>
      <c r="AF224" s="93">
        <f>+AD224*35%</f>
        <v>0</v>
      </c>
      <c r="AG224" s="93">
        <f>+AD224*F224</f>
        <v>0</v>
      </c>
      <c r="AH224" s="93">
        <f>+AE224*F224</f>
        <v>0</v>
      </c>
      <c r="AI224" s="93">
        <f>+AF224*F224</f>
        <v>0</v>
      </c>
      <c r="AJ224" s="93">
        <f>SUM(AG224:AI224)</f>
        <v>0</v>
      </c>
      <c r="AK224" s="93">
        <f>+AD224*G224</f>
        <v>0</v>
      </c>
      <c r="AL224" s="93">
        <f>+AE224*G224</f>
        <v>0</v>
      </c>
      <c r="AM224" s="93">
        <f>+AF224*G224</f>
        <v>0</v>
      </c>
      <c r="AN224" s="93">
        <f>SUM(AK224:AM224)</f>
        <v>0</v>
      </c>
      <c r="AQ224" s="145" t="s">
        <v>525</v>
      </c>
      <c r="AU224" s="8">
        <f>+K224</f>
        <v>0</v>
      </c>
      <c r="AV224" s="8">
        <f>+L224</f>
        <v>0</v>
      </c>
      <c r="AW224" s="93">
        <f>+M224</f>
        <v>0</v>
      </c>
      <c r="AX224" s="8">
        <f>F224*AW224</f>
        <v>0</v>
      </c>
      <c r="AY224" s="8">
        <f>IF(AQ224="CT",7%,5%)*AX224</f>
        <v>0</v>
      </c>
      <c r="AZ224" s="8">
        <f>AX224*2%</f>
        <v>0</v>
      </c>
      <c r="BA224" s="8">
        <f>IF(BB224&gt;0,0,AX224*5%)</f>
        <v>0</v>
      </c>
      <c r="BB224" s="8">
        <f>(AX224-BG224)*35%</f>
        <v>0</v>
      </c>
      <c r="BC224" s="8">
        <f>+AX224+AY224+AZ224+BA224+BB224</f>
        <v>0</v>
      </c>
      <c r="BD224" s="8">
        <f>AX224-AT224</f>
        <v>0</v>
      </c>
      <c r="BE224" s="2"/>
      <c r="BF224" s="8"/>
      <c r="BH224" s="2"/>
    </row>
    <row r="225" spans="1:60" ht="34" hidden="1" outlineLevel="1" x14ac:dyDescent="0.2">
      <c r="A225" s="1" t="s">
        <v>459</v>
      </c>
      <c r="B225" s="243">
        <v>100</v>
      </c>
      <c r="C225" s="144" t="s">
        <v>1449</v>
      </c>
      <c r="D225" s="144"/>
      <c r="E225" s="243" t="s">
        <v>52</v>
      </c>
      <c r="F225" s="242">
        <v>1102.7464</v>
      </c>
      <c r="G225" s="241">
        <f>+[2]THKL!F224</f>
        <v>1102.7463999999998</v>
      </c>
      <c r="H225" s="252"/>
      <c r="I225" s="252"/>
      <c r="J225" s="252"/>
      <c r="K225" s="48">
        <v>2995877.3211074201</v>
      </c>
      <c r="L225" s="47"/>
      <c r="M225" s="47">
        <f>SUM(K225:L225)</f>
        <v>2995877.3211074201</v>
      </c>
      <c r="N225" s="83">
        <f>IF(V225&lt;&gt;"VTC VHm",_xlfn.XLOOKUP(Z225,$AC$4015:$AC$4035,$AD$4015:$AD$4035,0)*M225,_xlfn.XLOOKUP(Z225,$AC$4015:$AC$4035,$AD$4015:$AD$4035,0)*L225)</f>
        <v>1048557.0623875969</v>
      </c>
      <c r="O225" s="83">
        <f>IF(V225&lt;&gt;"VTC VHm",_xlfn.XLOOKUP(Z225,$AC$4015:$AC$4035,$AE$4015:$AE$4035,0)*M225,_xlfn.XLOOKUP(Z225,$AC$4015:$AC$4035,$AE$4015:$AE$4035,0)*L225)</f>
        <v>0</v>
      </c>
      <c r="P225" s="83">
        <f>SUM(N225:O225)</f>
        <v>1048557.0623875969</v>
      </c>
      <c r="Q225" s="47">
        <f>M225*G225</f>
        <v>3303692930.6928511</v>
      </c>
      <c r="R225" s="47">
        <f>G225*P225</f>
        <v>1156292525.7424977</v>
      </c>
      <c r="S225" s="83">
        <f>SUM(Q225:R225)</f>
        <v>4459985456.4353485</v>
      </c>
      <c r="T225" s="48" t="s">
        <v>430</v>
      </c>
      <c r="U225" s="252"/>
      <c r="V225" s="252"/>
      <c r="W225" s="252"/>
      <c r="X225" s="44" t="s">
        <v>33</v>
      </c>
      <c r="Y225" s="44"/>
      <c r="Z225" s="44" t="s">
        <v>6</v>
      </c>
      <c r="AA225" s="44" t="s">
        <v>80</v>
      </c>
      <c r="AB225" s="2">
        <v>4203632.7299999995</v>
      </c>
      <c r="AC225" s="2">
        <v>4635540859.9296713</v>
      </c>
      <c r="AD225" s="2">
        <f>+M225</f>
        <v>2995877.3211074201</v>
      </c>
      <c r="AE225" s="2">
        <f>+AD225*14%</f>
        <v>419422.82495503884</v>
      </c>
      <c r="AF225" s="2">
        <f>+AD225*35%</f>
        <v>1048557.0623875969</v>
      </c>
      <c r="AG225" s="2">
        <f>+AD225*F225</f>
        <v>3303692930.6928515</v>
      </c>
      <c r="AH225" s="2">
        <f>+AE225*F225</f>
        <v>462517010.29699922</v>
      </c>
      <c r="AI225" s="2">
        <f>+AF225*F225</f>
        <v>1156292525.7424979</v>
      </c>
      <c r="AJ225" s="2">
        <f>SUM(AG225:AI225)</f>
        <v>4922502466.7323494</v>
      </c>
      <c r="AK225" s="2">
        <f>+AD225*G225</f>
        <v>3303692930.6928511</v>
      </c>
      <c r="AL225" s="2">
        <f>+AE225*G225</f>
        <v>462517010.29699916</v>
      </c>
      <c r="AM225" s="2">
        <f>+AF225*G225</f>
        <v>1156292525.7424977</v>
      </c>
      <c r="AN225" s="2">
        <f>SUM(AK225:AM225)</f>
        <v>4922502466.7323475</v>
      </c>
      <c r="AQ225" s="145" t="s">
        <v>525</v>
      </c>
      <c r="AU225" s="8">
        <f>+K225</f>
        <v>2995877.3211074201</v>
      </c>
      <c r="AV225" s="8">
        <f>+L225</f>
        <v>0</v>
      </c>
      <c r="AW225" s="2">
        <f>+M225</f>
        <v>2995877.3211074201</v>
      </c>
      <c r="AX225" s="8">
        <f>F225*AW225</f>
        <v>3303692930.6928515</v>
      </c>
      <c r="AY225" s="8">
        <f>IF(AQ225="CT",7%,5%)*AX225</f>
        <v>231258505.14849964</v>
      </c>
      <c r="AZ225" s="8">
        <f>AX225*2%</f>
        <v>66073858.613857031</v>
      </c>
      <c r="BA225" s="8">
        <f>IF(BB225&gt;0,0,AX225*5%)</f>
        <v>0</v>
      </c>
      <c r="BB225" s="8">
        <f>(AX225-BG225)*35%</f>
        <v>1156292525.7424979</v>
      </c>
      <c r="BC225" s="8">
        <f>+AX225+AY225+AZ225+BA225+BB225</f>
        <v>4757317820.1977062</v>
      </c>
      <c r="BD225" s="8">
        <f>AX225-AT225</f>
        <v>3303692930.6928515</v>
      </c>
      <c r="BE225" s="2"/>
      <c r="BF225" s="8"/>
      <c r="BH225" s="2"/>
    </row>
    <row r="226" spans="1:60" ht="34" hidden="1" outlineLevel="1" x14ac:dyDescent="0.2">
      <c r="A226" s="1">
        <v>0</v>
      </c>
      <c r="B226" s="243"/>
      <c r="C226" s="144" t="s">
        <v>1443</v>
      </c>
      <c r="D226" s="144"/>
      <c r="E226" s="243"/>
      <c r="F226" s="242"/>
      <c r="G226" s="241"/>
      <c r="H226" s="252"/>
      <c r="I226" s="252"/>
      <c r="J226" s="252"/>
      <c r="K226" s="48"/>
      <c r="L226" s="47"/>
      <c r="M226" s="47">
        <f>SUM(K226:L226)</f>
        <v>0</v>
      </c>
      <c r="N226" s="83">
        <f>IF(V226&lt;&gt;"VTC VHm",_xlfn.XLOOKUP(Z226,$AC$4015:$AC$4035,$AD$4015:$AD$4035,0)*M226,_xlfn.XLOOKUP(Z226,$AC$4015:$AC$4035,$AD$4015:$AD$4035,0)*L226)</f>
        <v>0</v>
      </c>
      <c r="O226" s="83">
        <f>IF(V226&lt;&gt;"VTC VHm",_xlfn.XLOOKUP(Z226,$AC$4015:$AC$4035,$AE$4015:$AE$4035,0)*M226,_xlfn.XLOOKUP(Z226,$AC$4015:$AC$4035,$AE$4015:$AE$4035,0)*L226)</f>
        <v>0</v>
      </c>
      <c r="P226" s="83">
        <f>SUM(N226:O226)</f>
        <v>0</v>
      </c>
      <c r="Q226" s="47">
        <f>M226*G226</f>
        <v>0</v>
      </c>
      <c r="R226" s="47">
        <f>G226*P226</f>
        <v>0</v>
      </c>
      <c r="S226" s="83">
        <f>SUM(Q226:R226)</f>
        <v>0</v>
      </c>
      <c r="T226" s="48"/>
      <c r="U226" s="252"/>
      <c r="V226" s="252"/>
      <c r="W226" s="252"/>
      <c r="X226" s="44" t="s">
        <v>33</v>
      </c>
      <c r="Y226" s="44"/>
      <c r="Z226" s="44" t="s">
        <v>6</v>
      </c>
      <c r="AA226" s="44" t="s">
        <v>80</v>
      </c>
      <c r="AB226" s="2">
        <v>0</v>
      </c>
      <c r="AC226" s="2">
        <v>0</v>
      </c>
      <c r="AD226" s="2">
        <f>+M226</f>
        <v>0</v>
      </c>
      <c r="AE226" s="2">
        <f>+AD226*14%</f>
        <v>0</v>
      </c>
      <c r="AF226" s="2">
        <f>+AD226*35%</f>
        <v>0</v>
      </c>
      <c r="AG226" s="2">
        <f>+AD226*F226</f>
        <v>0</v>
      </c>
      <c r="AH226" s="2">
        <f>+AE226*F226</f>
        <v>0</v>
      </c>
      <c r="AI226" s="2">
        <f>+AF226*F226</f>
        <v>0</v>
      </c>
      <c r="AJ226" s="2">
        <f>SUM(AG226:AI226)</f>
        <v>0</v>
      </c>
      <c r="AK226" s="2">
        <f>+AD226*G226</f>
        <v>0</v>
      </c>
      <c r="AL226" s="2">
        <f>+AE226*G226</f>
        <v>0</v>
      </c>
      <c r="AM226" s="2">
        <f>+AF226*G226</f>
        <v>0</v>
      </c>
      <c r="AN226" s="2">
        <f>SUM(AK226:AM226)</f>
        <v>0</v>
      </c>
      <c r="AQ226" s="145" t="s">
        <v>525</v>
      </c>
      <c r="AU226" s="8">
        <f>+K226</f>
        <v>0</v>
      </c>
      <c r="AV226" s="8">
        <f>+L226</f>
        <v>0</v>
      </c>
      <c r="AW226" s="2">
        <f>+M226</f>
        <v>0</v>
      </c>
      <c r="AX226" s="8">
        <f>F226*AW226</f>
        <v>0</v>
      </c>
      <c r="AY226" s="8">
        <f>IF(AQ226="CT",7%,5%)*AX226</f>
        <v>0</v>
      </c>
      <c r="AZ226" s="8">
        <f>AX226*2%</f>
        <v>0</v>
      </c>
      <c r="BA226" s="8">
        <f>IF(BB226&gt;0,0,AX226*5%)</f>
        <v>0</v>
      </c>
      <c r="BB226" s="8">
        <f>(AX226-BG226)*35%</f>
        <v>0</v>
      </c>
      <c r="BC226" s="8">
        <f>+AX226+AY226+AZ226+BA226+BB226</f>
        <v>0</v>
      </c>
      <c r="BD226" s="8">
        <f>AX226-AT226</f>
        <v>0</v>
      </c>
      <c r="BE226" s="2"/>
      <c r="BF226" s="8"/>
      <c r="BH226" s="2"/>
    </row>
    <row r="227" spans="1:60" ht="34" hidden="1" outlineLevel="1" x14ac:dyDescent="0.2">
      <c r="A227" s="1" t="s">
        <v>459</v>
      </c>
      <c r="B227" s="243">
        <v>101</v>
      </c>
      <c r="C227" s="144" t="s">
        <v>1448</v>
      </c>
      <c r="D227" s="144"/>
      <c r="E227" s="243" t="s">
        <v>52</v>
      </c>
      <c r="F227" s="242">
        <v>1624.127</v>
      </c>
      <c r="G227" s="241">
        <f>+[2]THKL!F226</f>
        <v>1624.1269999999986</v>
      </c>
      <c r="H227" s="252"/>
      <c r="I227" s="252"/>
      <c r="J227" s="252"/>
      <c r="K227" s="48">
        <f>K225-200000</f>
        <v>2795877.3211074201</v>
      </c>
      <c r="L227" s="47"/>
      <c r="M227" s="47">
        <f>SUM(K227:L227)</f>
        <v>2795877.3211074201</v>
      </c>
      <c r="N227" s="83">
        <f>IF(V227&lt;&gt;"VTC VHm",_xlfn.XLOOKUP(Z227,$AC$4015:$AC$4035,$AD$4015:$AD$4035,0)*M227,_xlfn.XLOOKUP(Z227,$AC$4015:$AC$4035,$AD$4015:$AD$4035,0)*L227)</f>
        <v>978557.06238759693</v>
      </c>
      <c r="O227" s="83">
        <f>IF(V227&lt;&gt;"VTC VHm",_xlfn.XLOOKUP(Z227,$AC$4015:$AC$4035,$AE$4015:$AE$4035,0)*M227,_xlfn.XLOOKUP(Z227,$AC$4015:$AC$4035,$AE$4015:$AE$4035,0)*L227)</f>
        <v>0</v>
      </c>
      <c r="P227" s="83">
        <f>SUM(N227:O227)</f>
        <v>978557.06238759693</v>
      </c>
      <c r="Q227" s="47">
        <f>M227*G227</f>
        <v>4540859845.8982267</v>
      </c>
      <c r="R227" s="47">
        <f>G227*P227</f>
        <v>1589300946.0643792</v>
      </c>
      <c r="S227" s="83">
        <f>SUM(Q227:R227)</f>
        <v>6130160791.9626064</v>
      </c>
      <c r="T227" s="48"/>
      <c r="U227" s="252"/>
      <c r="V227" s="252"/>
      <c r="W227" s="252"/>
      <c r="X227" s="44" t="s">
        <v>33</v>
      </c>
      <c r="Y227" s="44"/>
      <c r="Z227" s="44" t="s">
        <v>6</v>
      </c>
      <c r="AA227" s="44" t="s">
        <v>80</v>
      </c>
      <c r="AB227" s="2">
        <v>3307755.7424999997</v>
      </c>
      <c r="AC227" s="2">
        <v>5372215410.7992973</v>
      </c>
      <c r="AD227" s="2">
        <f>+M227</f>
        <v>2795877.3211074201</v>
      </c>
      <c r="AE227" s="2">
        <f>+AD227*14%</f>
        <v>391422.82495503884</v>
      </c>
      <c r="AF227" s="2">
        <f>+AD227*35%</f>
        <v>978557.06238759693</v>
      </c>
      <c r="AG227" s="2">
        <f>+AD227*F227</f>
        <v>4540859845.8982306</v>
      </c>
      <c r="AH227" s="2">
        <f>+AE227*F227</f>
        <v>635720378.4257524</v>
      </c>
      <c r="AI227" s="2">
        <f>+AF227*F227</f>
        <v>1589300946.0643806</v>
      </c>
      <c r="AJ227" s="2">
        <f>SUM(AG227:AI227)</f>
        <v>6765881170.3883638</v>
      </c>
      <c r="AK227" s="2">
        <f>+AD227*G227</f>
        <v>4540859845.8982267</v>
      </c>
      <c r="AL227" s="2">
        <f>+AE227*G227</f>
        <v>635720378.42575181</v>
      </c>
      <c r="AM227" s="2">
        <f>+AF227*G227</f>
        <v>1589300946.0643792</v>
      </c>
      <c r="AN227" s="2">
        <f>SUM(AK227:AM227)</f>
        <v>6765881170.3883572</v>
      </c>
      <c r="AQ227" s="145" t="s">
        <v>525</v>
      </c>
      <c r="AU227" s="8">
        <f>+K227</f>
        <v>2795877.3211074201</v>
      </c>
      <c r="AV227" s="8">
        <f>+L227</f>
        <v>0</v>
      </c>
      <c r="AW227" s="2">
        <f>+M227</f>
        <v>2795877.3211074201</v>
      </c>
      <c r="AX227" s="8">
        <f>F227*AW227</f>
        <v>4540859845.8982306</v>
      </c>
      <c r="AY227" s="8">
        <f>IF(AQ227="CT",7%,5%)*AX227</f>
        <v>317860189.21287614</v>
      </c>
      <c r="AZ227" s="8">
        <f>AX227*2%</f>
        <v>90817196.917964607</v>
      </c>
      <c r="BA227" s="8">
        <f>IF(BB227&gt;0,0,AX227*5%)</f>
        <v>0</v>
      </c>
      <c r="BB227" s="8">
        <f>(AX227-BG227)*35%</f>
        <v>1589300946.0643806</v>
      </c>
      <c r="BC227" s="8">
        <f>+AX227+AY227+AZ227+BA227+BB227</f>
        <v>6538838178.0934525</v>
      </c>
      <c r="BD227" s="8">
        <f>AX227-AT227</f>
        <v>4540859845.8982306</v>
      </c>
      <c r="BE227" s="2"/>
      <c r="BF227" s="8"/>
      <c r="BH227" s="2"/>
    </row>
    <row r="228" spans="1:60" ht="34" hidden="1" outlineLevel="1" x14ac:dyDescent="0.2">
      <c r="A228" s="1">
        <v>0</v>
      </c>
      <c r="B228" s="243"/>
      <c r="C228" s="144" t="s">
        <v>685</v>
      </c>
      <c r="D228" s="144"/>
      <c r="E228" s="243"/>
      <c r="F228" s="242"/>
      <c r="G228" s="241"/>
      <c r="H228" s="252"/>
      <c r="I228" s="252"/>
      <c r="J228" s="252"/>
      <c r="K228" s="48"/>
      <c r="L228" s="47"/>
      <c r="M228" s="47">
        <f>SUM(K228:L228)</f>
        <v>0</v>
      </c>
      <c r="N228" s="83">
        <f>IF(V228&lt;&gt;"VTC VHm",_xlfn.XLOOKUP(Z228,$AC$4015:$AC$4035,$AD$4015:$AD$4035,0)*M228,_xlfn.XLOOKUP(Z228,$AC$4015:$AC$4035,$AD$4015:$AD$4035,0)*L228)</f>
        <v>0</v>
      </c>
      <c r="O228" s="83">
        <f>IF(V228&lt;&gt;"VTC VHm",_xlfn.XLOOKUP(Z228,$AC$4015:$AC$4035,$AE$4015:$AE$4035,0)*M228,_xlfn.XLOOKUP(Z228,$AC$4015:$AC$4035,$AE$4015:$AE$4035,0)*L228)</f>
        <v>0</v>
      </c>
      <c r="P228" s="83">
        <f>SUM(N228:O228)</f>
        <v>0</v>
      </c>
      <c r="Q228" s="47">
        <f>M228*G228</f>
        <v>0</v>
      </c>
      <c r="R228" s="47">
        <f>G228*P228</f>
        <v>0</v>
      </c>
      <c r="S228" s="83">
        <f>SUM(Q228:R228)</f>
        <v>0</v>
      </c>
      <c r="T228" s="48"/>
      <c r="U228" s="252"/>
      <c r="V228" s="252"/>
      <c r="W228" s="252"/>
      <c r="X228" s="44" t="s">
        <v>33</v>
      </c>
      <c r="Y228" s="44"/>
      <c r="Z228" s="44" t="s">
        <v>6</v>
      </c>
      <c r="AA228" s="44" t="s">
        <v>80</v>
      </c>
      <c r="AB228" s="2">
        <v>0</v>
      </c>
      <c r="AC228" s="2">
        <v>0</v>
      </c>
      <c r="AD228" s="2">
        <f>+M228</f>
        <v>0</v>
      </c>
      <c r="AE228" s="2">
        <f>+AD228*14%</f>
        <v>0</v>
      </c>
      <c r="AF228" s="2">
        <f>+AD228*35%</f>
        <v>0</v>
      </c>
      <c r="AG228" s="2">
        <f>+AD228*F228</f>
        <v>0</v>
      </c>
      <c r="AH228" s="2">
        <f>+AE228*F228</f>
        <v>0</v>
      </c>
      <c r="AI228" s="2">
        <f>+AF228*F228</f>
        <v>0</v>
      </c>
      <c r="AJ228" s="2">
        <f>SUM(AG228:AI228)</f>
        <v>0</v>
      </c>
      <c r="AK228" s="2">
        <f>+AD228*G228</f>
        <v>0</v>
      </c>
      <c r="AL228" s="2">
        <f>+AE228*G228</f>
        <v>0</v>
      </c>
      <c r="AM228" s="2">
        <f>+AF228*G228</f>
        <v>0</v>
      </c>
      <c r="AN228" s="2">
        <f>SUM(AK228:AM228)</f>
        <v>0</v>
      </c>
      <c r="AQ228" s="145" t="s">
        <v>525</v>
      </c>
      <c r="AU228" s="8">
        <f>+K228</f>
        <v>0</v>
      </c>
      <c r="AV228" s="8">
        <f>+L228</f>
        <v>0</v>
      </c>
      <c r="AW228" s="2">
        <f>+M228</f>
        <v>0</v>
      </c>
      <c r="AX228" s="8">
        <f>F228*AW228</f>
        <v>0</v>
      </c>
      <c r="AY228" s="8">
        <f>IF(AQ228="CT",7%,5%)*AX228</f>
        <v>0</v>
      </c>
      <c r="AZ228" s="8">
        <f>AX228*2%</f>
        <v>0</v>
      </c>
      <c r="BA228" s="8">
        <f>IF(BB228&gt;0,0,AX228*5%)</f>
        <v>0</v>
      </c>
      <c r="BB228" s="8">
        <f>(AX228-BG228)*35%</f>
        <v>0</v>
      </c>
      <c r="BC228" s="8">
        <f>+AX228+AY228+AZ228+BA228+BB228</f>
        <v>0</v>
      </c>
      <c r="BD228" s="8">
        <f>AX228-AT228</f>
        <v>0</v>
      </c>
      <c r="BE228" s="2"/>
      <c r="BF228" s="8"/>
      <c r="BH228" s="2"/>
    </row>
    <row r="229" spans="1:60" ht="34" hidden="1" outlineLevel="1" x14ac:dyDescent="0.2">
      <c r="A229" s="1" t="s">
        <v>459</v>
      </c>
      <c r="B229" s="243">
        <v>102</v>
      </c>
      <c r="C229" s="144" t="s">
        <v>870</v>
      </c>
      <c r="D229" s="144"/>
      <c r="E229" s="243" t="s">
        <v>52</v>
      </c>
      <c r="F229" s="242">
        <v>947.47900000000004</v>
      </c>
      <c r="G229" s="241">
        <f>+[2]THKL!F228</f>
        <v>0</v>
      </c>
      <c r="H229" s="240"/>
      <c r="I229" s="240"/>
      <c r="J229" s="240"/>
      <c r="K229" s="48">
        <f>'[3]BDG (XD)'!$AA$1883</f>
        <v>2296358.5401136363</v>
      </c>
      <c r="L229" s="47"/>
      <c r="M229" s="47">
        <f>SUM(K229:L229)</f>
        <v>2296358.5401136363</v>
      </c>
      <c r="N229" s="83">
        <f>IF(V229&lt;&gt;"VTC VHm",_xlfn.XLOOKUP(Z229,$AC$4015:$AC$4035,$AD$4015:$AD$4035,0)*M229,_xlfn.XLOOKUP(Z229,$AC$4015:$AC$4035,$AD$4015:$AD$4035,0)*L229)</f>
        <v>803725.48903977266</v>
      </c>
      <c r="O229" s="83">
        <f>IF(V229&lt;&gt;"VTC VHm",_xlfn.XLOOKUP(Z229,$AC$4015:$AC$4035,$AE$4015:$AE$4035,0)*M229,_xlfn.XLOOKUP(Z229,$AC$4015:$AC$4035,$AE$4015:$AE$4035,0)*L229)</f>
        <v>0</v>
      </c>
      <c r="P229" s="83">
        <f>SUM(N229:O229)</f>
        <v>803725.48903977266</v>
      </c>
      <c r="Q229" s="47">
        <f>M229*G229</f>
        <v>0</v>
      </c>
      <c r="R229" s="47">
        <f>G229*P229</f>
        <v>0</v>
      </c>
      <c r="S229" s="83">
        <f>SUM(Q229:R229)</f>
        <v>0</v>
      </c>
      <c r="T229" s="48" t="s">
        <v>1444</v>
      </c>
      <c r="U229" s="240"/>
      <c r="V229" s="240"/>
      <c r="W229" s="240"/>
      <c r="X229" s="44" t="s">
        <v>33</v>
      </c>
      <c r="Y229" s="44"/>
      <c r="Z229" s="44" t="s">
        <v>6</v>
      </c>
      <c r="AA229" s="44" t="s">
        <v>80</v>
      </c>
      <c r="AB229" s="2">
        <v>3583507.95</v>
      </c>
      <c r="AC229" s="2">
        <v>3395298528.9580503</v>
      </c>
      <c r="AD229" s="2">
        <f>+M229</f>
        <v>2296358.5401136363</v>
      </c>
      <c r="AE229" s="2">
        <f>+AD229*14%</f>
        <v>321490.19561590912</v>
      </c>
      <c r="AF229" s="2">
        <f>+AD229*35%</f>
        <v>803725.48903977266</v>
      </c>
      <c r="AG229" s="2">
        <f>+AD229*F229</f>
        <v>2175751493.2283282</v>
      </c>
      <c r="AH229" s="2">
        <f>+AE229*F229</f>
        <v>304605209.05196595</v>
      </c>
      <c r="AI229" s="2">
        <f>+AF229*F229</f>
        <v>761513022.62991476</v>
      </c>
      <c r="AJ229" s="2">
        <f>SUM(AG229:AI229)</f>
        <v>3241869724.9102092</v>
      </c>
      <c r="AK229" s="2">
        <f>+AD229*G229</f>
        <v>0</v>
      </c>
      <c r="AL229" s="2">
        <f>+AE229*G229</f>
        <v>0</v>
      </c>
      <c r="AM229" s="2">
        <f>+AF229*G229</f>
        <v>0</v>
      </c>
      <c r="AN229" s="2">
        <f>SUM(AK229:AM229)</f>
        <v>0</v>
      </c>
      <c r="AQ229" s="145" t="s">
        <v>525</v>
      </c>
      <c r="AU229" s="8">
        <f>+K229</f>
        <v>2296358.5401136363</v>
      </c>
      <c r="AV229" s="8">
        <f>+L229</f>
        <v>0</v>
      </c>
      <c r="AW229" s="2">
        <f>+M229</f>
        <v>2296358.5401136363</v>
      </c>
      <c r="AX229" s="8">
        <f>F229*AW229</f>
        <v>2175751493.2283282</v>
      </c>
      <c r="AY229" s="8">
        <f>IF(AQ229="CT",7%,5%)*AX229</f>
        <v>152302604.52598298</v>
      </c>
      <c r="AZ229" s="8">
        <f>AX229*2%</f>
        <v>43515029.864566565</v>
      </c>
      <c r="BA229" s="8">
        <f>IF(BB229&gt;0,0,AX229*5%)</f>
        <v>0</v>
      </c>
      <c r="BB229" s="8">
        <f>(AX229-BG229)*35%</f>
        <v>761513022.62991488</v>
      </c>
      <c r="BC229" s="8">
        <f>+AX229+AY229+AZ229+BA229+BB229</f>
        <v>3133082150.2487922</v>
      </c>
      <c r="BD229" s="8">
        <f>AX229-AT229</f>
        <v>2175751493.2283282</v>
      </c>
      <c r="BE229" s="2"/>
      <c r="BF229" s="8"/>
      <c r="BH229" s="2"/>
    </row>
    <row r="230" spans="1:60" ht="34" hidden="1" outlineLevel="1" x14ac:dyDescent="0.2">
      <c r="A230" s="1">
        <v>0</v>
      </c>
      <c r="B230" s="243"/>
      <c r="C230" s="144" t="s">
        <v>683</v>
      </c>
      <c r="D230" s="144"/>
      <c r="E230" s="243"/>
      <c r="F230" s="242"/>
      <c r="G230" s="241"/>
      <c r="H230" s="240"/>
      <c r="I230" s="240"/>
      <c r="J230" s="240"/>
      <c r="K230" s="48"/>
      <c r="L230" s="47"/>
      <c r="M230" s="47">
        <f>SUM(K230:L230)</f>
        <v>0</v>
      </c>
      <c r="N230" s="83">
        <f>IF(V230&lt;&gt;"VTC VHm",_xlfn.XLOOKUP(Z230,$AC$4015:$AC$4035,$AD$4015:$AD$4035,0)*M230,_xlfn.XLOOKUP(Z230,$AC$4015:$AC$4035,$AD$4015:$AD$4035,0)*L230)</f>
        <v>0</v>
      </c>
      <c r="O230" s="83">
        <f>IF(V230&lt;&gt;"VTC VHm",_xlfn.XLOOKUP(Z230,$AC$4015:$AC$4035,$AE$4015:$AE$4035,0)*M230,_xlfn.XLOOKUP(Z230,$AC$4015:$AC$4035,$AE$4015:$AE$4035,0)*L230)</f>
        <v>0</v>
      </c>
      <c r="P230" s="83">
        <f>SUM(N230:O230)</f>
        <v>0</v>
      </c>
      <c r="Q230" s="47">
        <f>M230*G230</f>
        <v>0</v>
      </c>
      <c r="R230" s="47">
        <f>G230*P230</f>
        <v>0</v>
      </c>
      <c r="S230" s="83">
        <f>SUM(Q230:R230)</f>
        <v>0</v>
      </c>
      <c r="T230" s="48"/>
      <c r="U230" s="240"/>
      <c r="V230" s="240"/>
      <c r="W230" s="240"/>
      <c r="X230" s="44" t="s">
        <v>33</v>
      </c>
      <c r="Y230" s="44"/>
      <c r="Z230" s="44" t="s">
        <v>6</v>
      </c>
      <c r="AA230" s="44" t="s">
        <v>80</v>
      </c>
      <c r="AB230" s="2">
        <v>0</v>
      </c>
      <c r="AC230" s="2">
        <v>0</v>
      </c>
      <c r="AD230" s="2">
        <f>+M230</f>
        <v>0</v>
      </c>
      <c r="AE230" s="2">
        <f>+AD230*14%</f>
        <v>0</v>
      </c>
      <c r="AF230" s="2">
        <f>+AD230*35%</f>
        <v>0</v>
      </c>
      <c r="AG230" s="2">
        <f>+AD230*F230</f>
        <v>0</v>
      </c>
      <c r="AH230" s="2">
        <f>+AE230*F230</f>
        <v>0</v>
      </c>
      <c r="AI230" s="2">
        <f>+AF230*F230</f>
        <v>0</v>
      </c>
      <c r="AJ230" s="2">
        <f>SUM(AG230:AI230)</f>
        <v>0</v>
      </c>
      <c r="AK230" s="2">
        <f>+AD230*G230</f>
        <v>0</v>
      </c>
      <c r="AL230" s="2">
        <f>+AE230*G230</f>
        <v>0</v>
      </c>
      <c r="AM230" s="2">
        <f>+AF230*G230</f>
        <v>0</v>
      </c>
      <c r="AN230" s="2">
        <f>SUM(AK230:AM230)</f>
        <v>0</v>
      </c>
      <c r="AQ230" s="145" t="s">
        <v>525</v>
      </c>
      <c r="AU230" s="8">
        <f>+K230</f>
        <v>0</v>
      </c>
      <c r="AV230" s="8">
        <f>+L230</f>
        <v>0</v>
      </c>
      <c r="AW230" s="2">
        <f>+M230</f>
        <v>0</v>
      </c>
      <c r="AX230" s="8">
        <f>F230*AW230</f>
        <v>0</v>
      </c>
      <c r="AY230" s="8">
        <f>IF(AQ230="CT",7%,5%)*AX230</f>
        <v>0</v>
      </c>
      <c r="AZ230" s="8">
        <f>AX230*2%</f>
        <v>0</v>
      </c>
      <c r="BA230" s="8">
        <f>IF(BB230&gt;0,0,AX230*5%)</f>
        <v>0</v>
      </c>
      <c r="BB230" s="8">
        <f>(AX230-BG230)*35%</f>
        <v>0</v>
      </c>
      <c r="BC230" s="8">
        <f>+AX230+AY230+AZ230+BA230+BB230</f>
        <v>0</v>
      </c>
      <c r="BD230" s="8">
        <f>AX230-AT230</f>
        <v>0</v>
      </c>
      <c r="BE230" s="2"/>
      <c r="BF230" s="8"/>
      <c r="BH230" s="2"/>
    </row>
    <row r="231" spans="1:60" ht="34" hidden="1" outlineLevel="1" x14ac:dyDescent="0.2">
      <c r="A231" s="1">
        <v>0</v>
      </c>
      <c r="B231" s="243"/>
      <c r="C231" s="144" t="s">
        <v>685</v>
      </c>
      <c r="D231" s="144"/>
      <c r="E231" s="243"/>
      <c r="F231" s="242"/>
      <c r="G231" s="241"/>
      <c r="H231" s="240"/>
      <c r="I231" s="240"/>
      <c r="J231" s="240"/>
      <c r="K231" s="48">
        <f>$K$229*25%</f>
        <v>574089.63502840907</v>
      </c>
      <c r="L231" s="47"/>
      <c r="M231" s="47">
        <f>SUM(K231:L231)</f>
        <v>574089.63502840907</v>
      </c>
      <c r="N231" s="83">
        <f>IF(V231&lt;&gt;"VTC VHm",_xlfn.XLOOKUP(Z231,$AC$4015:$AC$4035,$AD$4015:$AD$4035,0)*M231,_xlfn.XLOOKUP(Z231,$AC$4015:$AC$4035,$AD$4015:$AD$4035,0)*L231)</f>
        <v>200931.37225994316</v>
      </c>
      <c r="O231" s="83">
        <f>IF(V231&lt;&gt;"VTC VHm",_xlfn.XLOOKUP(Z231,$AC$4015:$AC$4035,$AE$4015:$AE$4035,0)*M231,_xlfn.XLOOKUP(Z231,$AC$4015:$AC$4035,$AE$4015:$AE$4035,0)*L231)</f>
        <v>0</v>
      </c>
      <c r="P231" s="83">
        <f>SUM(N231:O231)</f>
        <v>200931.37225994316</v>
      </c>
      <c r="Q231" s="47">
        <f>M231*G231</f>
        <v>0</v>
      </c>
      <c r="R231" s="47">
        <f>G231*P231</f>
        <v>0</v>
      </c>
      <c r="S231" s="83">
        <f>SUM(Q231:R231)</f>
        <v>0</v>
      </c>
      <c r="T231" s="48" t="s">
        <v>1438</v>
      </c>
      <c r="U231" s="240"/>
      <c r="V231" s="240"/>
      <c r="W231" s="240"/>
      <c r="X231" s="44" t="s">
        <v>33</v>
      </c>
      <c r="Y231" s="44"/>
      <c r="Z231" s="44" t="s">
        <v>6</v>
      </c>
      <c r="AA231" s="44" t="s">
        <v>80</v>
      </c>
      <c r="AB231" s="2">
        <v>0</v>
      </c>
      <c r="AC231" s="2">
        <v>0</v>
      </c>
      <c r="AD231" s="2">
        <f>+M231</f>
        <v>574089.63502840907</v>
      </c>
      <c r="AE231" s="2">
        <f>+AD231*14%</f>
        <v>80372.54890397728</v>
      </c>
      <c r="AF231" s="2">
        <f>+AD231*35%</f>
        <v>200931.37225994316</v>
      </c>
      <c r="AG231" s="2">
        <f>+AD231*F231</f>
        <v>0</v>
      </c>
      <c r="AH231" s="2">
        <f>+AE231*F231</f>
        <v>0</v>
      </c>
      <c r="AI231" s="2">
        <f>+AF231*F231</f>
        <v>0</v>
      </c>
      <c r="AJ231" s="2">
        <f>SUM(AG231:AI231)</f>
        <v>0</v>
      </c>
      <c r="AK231" s="2">
        <f>+AD231*G231</f>
        <v>0</v>
      </c>
      <c r="AL231" s="2">
        <f>+AE231*G231</f>
        <v>0</v>
      </c>
      <c r="AM231" s="2">
        <f>+AF231*G231</f>
        <v>0</v>
      </c>
      <c r="AN231" s="2">
        <f>SUM(AK231:AM231)</f>
        <v>0</v>
      </c>
      <c r="AQ231" s="145" t="s">
        <v>525</v>
      </c>
      <c r="AU231" s="8">
        <f>+K231</f>
        <v>574089.63502840907</v>
      </c>
      <c r="AV231" s="8">
        <f>+L231</f>
        <v>0</v>
      </c>
      <c r="AW231" s="2">
        <f>+M231</f>
        <v>574089.63502840907</v>
      </c>
      <c r="AX231" s="8">
        <f>F231*AW231</f>
        <v>0</v>
      </c>
      <c r="AY231" s="8">
        <f>IF(AQ231="CT",7%,5%)*AX231</f>
        <v>0</v>
      </c>
      <c r="AZ231" s="8">
        <f>AX231*2%</f>
        <v>0</v>
      </c>
      <c r="BA231" s="8">
        <f>IF(BB231&gt;0,0,AX231*5%)</f>
        <v>0</v>
      </c>
      <c r="BB231" s="8">
        <f>(AX231-BG231)*35%</f>
        <v>0</v>
      </c>
      <c r="BC231" s="8">
        <f>+AX231+AY231+AZ231+BA231+BB231</f>
        <v>0</v>
      </c>
      <c r="BD231" s="8">
        <f>AX231-AT231</f>
        <v>0</v>
      </c>
      <c r="BE231" s="2"/>
      <c r="BF231" s="8"/>
      <c r="BH231" s="2"/>
    </row>
    <row r="232" spans="1:60" ht="34" hidden="1" outlineLevel="1" x14ac:dyDescent="0.2">
      <c r="A232" s="1" t="s">
        <v>459</v>
      </c>
      <c r="B232" s="243">
        <v>103</v>
      </c>
      <c r="C232" s="144" t="s">
        <v>870</v>
      </c>
      <c r="D232" s="144"/>
      <c r="E232" s="243" t="s">
        <v>52</v>
      </c>
      <c r="F232" s="242" t="s">
        <v>1447</v>
      </c>
      <c r="G232" s="241">
        <f>+[2]THKL!F231</f>
        <v>0</v>
      </c>
      <c r="H232" s="240"/>
      <c r="I232" s="240"/>
      <c r="J232" s="240"/>
      <c r="K232" s="48">
        <f>'[5]BDG (XD)'!$S$1716</f>
        <v>2080000</v>
      </c>
      <c r="L232" s="47"/>
      <c r="M232" s="47">
        <f>SUM(K232:L232)</f>
        <v>2080000</v>
      </c>
      <c r="N232" s="83">
        <f>IF(V232&lt;&gt;"VTC VHm",_xlfn.XLOOKUP(Z232,$AC$4015:$AC$4035,$AD$4015:$AD$4035,0)*M232,_xlfn.XLOOKUP(Z232,$AC$4015:$AC$4035,$AD$4015:$AD$4035,0)*L232)</f>
        <v>728000</v>
      </c>
      <c r="O232" s="83">
        <f>IF(V232&lt;&gt;"VTC VHm",_xlfn.XLOOKUP(Z232,$AC$4015:$AC$4035,$AE$4015:$AE$4035,0)*M232,_xlfn.XLOOKUP(Z232,$AC$4015:$AC$4035,$AE$4015:$AE$4035,0)*L232)</f>
        <v>0</v>
      </c>
      <c r="P232" s="83">
        <f>SUM(N232:O232)</f>
        <v>728000</v>
      </c>
      <c r="Q232" s="47">
        <f>M232*G232</f>
        <v>0</v>
      </c>
      <c r="R232" s="47">
        <f>G232*P232</f>
        <v>0</v>
      </c>
      <c r="S232" s="83">
        <f>SUM(Q232:R232)</f>
        <v>0</v>
      </c>
      <c r="T232" s="48" t="s">
        <v>1444</v>
      </c>
      <c r="U232" s="240"/>
      <c r="V232" s="240"/>
      <c r="W232" s="240"/>
      <c r="X232" s="44" t="s">
        <v>33</v>
      </c>
      <c r="Y232" s="44"/>
      <c r="Z232" s="44" t="s">
        <v>6</v>
      </c>
      <c r="AA232" s="44" t="s">
        <v>80</v>
      </c>
      <c r="AB232" s="2">
        <v>3697875.2250000001</v>
      </c>
      <c r="AC232" s="2">
        <v>48127846.053375006</v>
      </c>
      <c r="AD232" s="2">
        <f>+M232</f>
        <v>2080000</v>
      </c>
      <c r="AE232" s="2">
        <f>+AD232*14%</f>
        <v>291200</v>
      </c>
      <c r="AF232" s="2">
        <f>+AD232*35%</f>
        <v>728000</v>
      </c>
      <c r="AG232" s="2">
        <f>+AD232*F232</f>
        <v>27071200</v>
      </c>
      <c r="AH232" s="2">
        <f>+AE232*F232</f>
        <v>3789968</v>
      </c>
      <c r="AI232" s="2">
        <f>+AF232*F232</f>
        <v>9474920</v>
      </c>
      <c r="AJ232" s="2">
        <f>SUM(AG232:AI232)</f>
        <v>40336088</v>
      </c>
      <c r="AK232" s="2">
        <f>+AD232*G232</f>
        <v>0</v>
      </c>
      <c r="AL232" s="2">
        <f>+AE232*G232</f>
        <v>0</v>
      </c>
      <c r="AM232" s="2">
        <f>+AF232*G232</f>
        <v>0</v>
      </c>
      <c r="AN232" s="2">
        <f>SUM(AK232:AM232)</f>
        <v>0</v>
      </c>
      <c r="AQ232" s="145" t="s">
        <v>525</v>
      </c>
      <c r="AU232" s="8">
        <f>+K232</f>
        <v>2080000</v>
      </c>
      <c r="AV232" s="8">
        <f>+L232</f>
        <v>0</v>
      </c>
      <c r="AW232" s="2">
        <f>+M232</f>
        <v>2080000</v>
      </c>
      <c r="AX232" s="8">
        <f>F232*AW232</f>
        <v>27071200</v>
      </c>
      <c r="AY232" s="8">
        <f>IF(AQ232="CT",7%,5%)*AX232</f>
        <v>1894984.0000000002</v>
      </c>
      <c r="AZ232" s="8">
        <f>AX232*2%</f>
        <v>541424</v>
      </c>
      <c r="BA232" s="8">
        <f>IF(BB232&gt;0,0,AX232*5%)</f>
        <v>0</v>
      </c>
      <c r="BB232" s="8">
        <f>(AX232-BG232)*35%</f>
        <v>9474920</v>
      </c>
      <c r="BC232" s="8">
        <f>+AX232+AY232+AZ232+BA232+BB232</f>
        <v>38982528</v>
      </c>
      <c r="BD232" s="8">
        <f>AX232-AT232</f>
        <v>27071200</v>
      </c>
      <c r="BE232" s="2"/>
      <c r="BF232" s="8"/>
      <c r="BH232" s="2"/>
    </row>
    <row r="233" spans="1:60" ht="34" hidden="1" outlineLevel="1" x14ac:dyDescent="0.2">
      <c r="A233" s="1">
        <v>0</v>
      </c>
      <c r="B233" s="243"/>
      <c r="C233" s="144" t="s">
        <v>683</v>
      </c>
      <c r="D233" s="144"/>
      <c r="E233" s="243"/>
      <c r="F233" s="242"/>
      <c r="G233" s="241"/>
      <c r="H233" s="240"/>
      <c r="I233" s="240"/>
      <c r="J233" s="240"/>
      <c r="K233" s="48"/>
      <c r="L233" s="47"/>
      <c r="M233" s="47">
        <f>SUM(K233:L233)</f>
        <v>0</v>
      </c>
      <c r="N233" s="83">
        <f>IF(V233&lt;&gt;"VTC VHm",_xlfn.XLOOKUP(Z233,$AC$4015:$AC$4035,$AD$4015:$AD$4035,0)*M233,_xlfn.XLOOKUP(Z233,$AC$4015:$AC$4035,$AD$4015:$AD$4035,0)*L233)</f>
        <v>0</v>
      </c>
      <c r="O233" s="83">
        <f>IF(V233&lt;&gt;"VTC VHm",_xlfn.XLOOKUP(Z233,$AC$4015:$AC$4035,$AE$4015:$AE$4035,0)*M233,_xlfn.XLOOKUP(Z233,$AC$4015:$AC$4035,$AE$4015:$AE$4035,0)*L233)</f>
        <v>0</v>
      </c>
      <c r="P233" s="83">
        <f>SUM(N233:O233)</f>
        <v>0</v>
      </c>
      <c r="Q233" s="47">
        <f>M233*G233</f>
        <v>0</v>
      </c>
      <c r="R233" s="47">
        <f>G233*P233</f>
        <v>0</v>
      </c>
      <c r="S233" s="83">
        <f>SUM(Q233:R233)</f>
        <v>0</v>
      </c>
      <c r="T233" s="48"/>
      <c r="U233" s="240"/>
      <c r="V233" s="240"/>
      <c r="W233" s="240"/>
      <c r="X233" s="44" t="s">
        <v>33</v>
      </c>
      <c r="Y233" s="44"/>
      <c r="Z233" s="44" t="s">
        <v>6</v>
      </c>
      <c r="AA233" s="44" t="s">
        <v>80</v>
      </c>
      <c r="AB233" s="2">
        <v>0</v>
      </c>
      <c r="AC233" s="2">
        <v>0</v>
      </c>
      <c r="AD233" s="2">
        <f>+M233</f>
        <v>0</v>
      </c>
      <c r="AE233" s="2">
        <f>+AD233*14%</f>
        <v>0</v>
      </c>
      <c r="AF233" s="2">
        <f>+AD233*35%</f>
        <v>0</v>
      </c>
      <c r="AG233" s="2">
        <f>+AD233*F233</f>
        <v>0</v>
      </c>
      <c r="AH233" s="2">
        <f>+AE233*F233</f>
        <v>0</v>
      </c>
      <c r="AI233" s="2">
        <f>+AF233*F233</f>
        <v>0</v>
      </c>
      <c r="AJ233" s="2">
        <f>SUM(AG233:AI233)</f>
        <v>0</v>
      </c>
      <c r="AK233" s="2">
        <f>+AD233*G233</f>
        <v>0</v>
      </c>
      <c r="AL233" s="2">
        <f>+AE233*G233</f>
        <v>0</v>
      </c>
      <c r="AM233" s="2">
        <f>+AF233*G233</f>
        <v>0</v>
      </c>
      <c r="AN233" s="2">
        <f>SUM(AK233:AM233)</f>
        <v>0</v>
      </c>
      <c r="AQ233" s="145" t="s">
        <v>525</v>
      </c>
      <c r="AU233" s="8">
        <f>+K233</f>
        <v>0</v>
      </c>
      <c r="AV233" s="8">
        <f>+L233</f>
        <v>0</v>
      </c>
      <c r="AW233" s="2">
        <f>+M233</f>
        <v>0</v>
      </c>
      <c r="AX233" s="8">
        <f>F233*AW233</f>
        <v>0</v>
      </c>
      <c r="AY233" s="8">
        <f>IF(AQ233="CT",7%,5%)*AX233</f>
        <v>0</v>
      </c>
      <c r="AZ233" s="8">
        <f>AX233*2%</f>
        <v>0</v>
      </c>
      <c r="BA233" s="8">
        <f>IF(BB233&gt;0,0,AX233*5%)</f>
        <v>0</v>
      </c>
      <c r="BB233" s="8">
        <f>(AX233-BG233)*35%</f>
        <v>0</v>
      </c>
      <c r="BC233" s="8">
        <f>+AX233+AY233+AZ233+BA233+BB233</f>
        <v>0</v>
      </c>
      <c r="BD233" s="8">
        <f>AX233-AT233</f>
        <v>0</v>
      </c>
      <c r="BE233" s="2"/>
      <c r="BF233" s="8"/>
      <c r="BH233" s="2"/>
    </row>
    <row r="234" spans="1:60" ht="34" hidden="1" outlineLevel="1" x14ac:dyDescent="0.2">
      <c r="A234" s="1">
        <v>0</v>
      </c>
      <c r="B234" s="243"/>
      <c r="C234" s="144" t="s">
        <v>1443</v>
      </c>
      <c r="D234" s="144"/>
      <c r="E234" s="243"/>
      <c r="F234" s="242"/>
      <c r="G234" s="241"/>
      <c r="H234" s="240"/>
      <c r="I234" s="240"/>
      <c r="J234" s="240"/>
      <c r="K234" s="48">
        <f>$K$232*25%</f>
        <v>520000</v>
      </c>
      <c r="L234" s="47"/>
      <c r="M234" s="47">
        <f>SUM(K234:L234)</f>
        <v>520000</v>
      </c>
      <c r="N234" s="83">
        <f>IF(V234&lt;&gt;"VTC VHm",_xlfn.XLOOKUP(Z234,$AC$4015:$AC$4035,$AD$4015:$AD$4035,0)*M234,_xlfn.XLOOKUP(Z234,$AC$4015:$AC$4035,$AD$4015:$AD$4035,0)*L234)</f>
        <v>182000</v>
      </c>
      <c r="O234" s="83">
        <f>IF(V234&lt;&gt;"VTC VHm",_xlfn.XLOOKUP(Z234,$AC$4015:$AC$4035,$AE$4015:$AE$4035,0)*M234,_xlfn.XLOOKUP(Z234,$AC$4015:$AC$4035,$AE$4015:$AE$4035,0)*L234)</f>
        <v>0</v>
      </c>
      <c r="P234" s="83">
        <f>SUM(N234:O234)</f>
        <v>182000</v>
      </c>
      <c r="Q234" s="47">
        <f>M234*G234</f>
        <v>0</v>
      </c>
      <c r="R234" s="47">
        <f>G234*P234</f>
        <v>0</v>
      </c>
      <c r="S234" s="83">
        <f>SUM(Q234:R234)</f>
        <v>0</v>
      </c>
      <c r="T234" s="48" t="s">
        <v>1438</v>
      </c>
      <c r="U234" s="240"/>
      <c r="V234" s="240"/>
      <c r="W234" s="240"/>
      <c r="X234" s="44" t="s">
        <v>33</v>
      </c>
      <c r="Y234" s="44"/>
      <c r="Z234" s="44" t="s">
        <v>6</v>
      </c>
      <c r="AA234" s="44" t="s">
        <v>80</v>
      </c>
      <c r="AB234" s="2">
        <v>0</v>
      </c>
      <c r="AC234" s="2">
        <v>0</v>
      </c>
      <c r="AD234" s="2">
        <f>+M234</f>
        <v>520000</v>
      </c>
      <c r="AE234" s="2">
        <f>+AD234*14%</f>
        <v>72800</v>
      </c>
      <c r="AF234" s="2">
        <f>+AD234*35%</f>
        <v>182000</v>
      </c>
      <c r="AG234" s="2">
        <f>+AD234*F234</f>
        <v>0</v>
      </c>
      <c r="AH234" s="2">
        <f>+AE234*F234</f>
        <v>0</v>
      </c>
      <c r="AI234" s="2">
        <f>+AF234*F234</f>
        <v>0</v>
      </c>
      <c r="AJ234" s="2">
        <f>SUM(AG234:AI234)</f>
        <v>0</v>
      </c>
      <c r="AK234" s="2">
        <f>+AD234*G234</f>
        <v>0</v>
      </c>
      <c r="AL234" s="2">
        <f>+AE234*G234</f>
        <v>0</v>
      </c>
      <c r="AM234" s="2">
        <f>+AF234*G234</f>
        <v>0</v>
      </c>
      <c r="AN234" s="2">
        <f>SUM(AK234:AM234)</f>
        <v>0</v>
      </c>
      <c r="AQ234" s="145" t="s">
        <v>525</v>
      </c>
      <c r="AU234" s="8">
        <f>+K234</f>
        <v>520000</v>
      </c>
      <c r="AV234" s="8">
        <f>+L234</f>
        <v>0</v>
      </c>
      <c r="AW234" s="2">
        <f>+M234</f>
        <v>520000</v>
      </c>
      <c r="AX234" s="8">
        <f>F234*AW234</f>
        <v>0</v>
      </c>
      <c r="AY234" s="8">
        <f>IF(AQ234="CT",7%,5%)*AX234</f>
        <v>0</v>
      </c>
      <c r="AZ234" s="8">
        <f>AX234*2%</f>
        <v>0</v>
      </c>
      <c r="BA234" s="8">
        <f>IF(BB234&gt;0,0,AX234*5%)</f>
        <v>0</v>
      </c>
      <c r="BB234" s="8">
        <f>(AX234-BG234)*35%</f>
        <v>0</v>
      </c>
      <c r="BC234" s="8">
        <f>+AX234+AY234+AZ234+BA234+BB234</f>
        <v>0</v>
      </c>
      <c r="BD234" s="8">
        <f>AX234-AT234</f>
        <v>0</v>
      </c>
      <c r="BE234" s="2"/>
      <c r="BF234" s="8"/>
      <c r="BH234" s="2"/>
    </row>
    <row r="235" spans="1:60" ht="34" hidden="1" outlineLevel="1" x14ac:dyDescent="0.2">
      <c r="A235" s="1" t="s">
        <v>459</v>
      </c>
      <c r="B235" s="243">
        <v>104</v>
      </c>
      <c r="C235" s="144" t="s">
        <v>1446</v>
      </c>
      <c r="D235" s="144"/>
      <c r="E235" s="243" t="s">
        <v>52</v>
      </c>
      <c r="F235" s="242">
        <v>15.18</v>
      </c>
      <c r="G235" s="241">
        <f>+[2]THKL!F234</f>
        <v>18.399999999999999</v>
      </c>
      <c r="H235" s="240"/>
      <c r="I235" s="240"/>
      <c r="J235" s="240"/>
      <c r="K235" s="48">
        <f>'[3]BDG (XD)'!$Y$1842</f>
        <v>1625144.6504132228</v>
      </c>
      <c r="L235" s="47">
        <f>'[3]BDG (XD)'!$Z$1842</f>
        <v>300000</v>
      </c>
      <c r="M235" s="47">
        <f>SUM(K235:L235)</f>
        <v>1925144.6504132228</v>
      </c>
      <c r="N235" s="83">
        <f>IF(V235&lt;&gt;"VTC VHm",_xlfn.XLOOKUP(Z235,$AC$4015:$AC$4035,$AD$4015:$AD$4035,0)*M235,_xlfn.XLOOKUP(Z235,$AC$4015:$AC$4035,$AD$4015:$AD$4035,0)*L235)</f>
        <v>673800.62764462794</v>
      </c>
      <c r="O235" s="83">
        <f>IF(V235&lt;&gt;"VTC VHm",_xlfn.XLOOKUP(Z235,$AC$4015:$AC$4035,$AE$4015:$AE$4035,0)*M235,_xlfn.XLOOKUP(Z235,$AC$4015:$AC$4035,$AE$4015:$AE$4035,0)*L235)</f>
        <v>0</v>
      </c>
      <c r="P235" s="83">
        <f>SUM(N235:O235)</f>
        <v>673800.62764462794</v>
      </c>
      <c r="Q235" s="47">
        <f>M235*G235</f>
        <v>35422661.567603298</v>
      </c>
      <c r="R235" s="47">
        <f>G235*P235</f>
        <v>12397931.548661154</v>
      </c>
      <c r="S235" s="83">
        <f>SUM(Q235:R235)</f>
        <v>47820593.116264448</v>
      </c>
      <c r="T235" s="48" t="s">
        <v>1444</v>
      </c>
      <c r="U235" s="240"/>
      <c r="V235" s="240"/>
      <c r="W235" s="240"/>
      <c r="X235" s="44" t="s">
        <v>33</v>
      </c>
      <c r="Y235" s="44"/>
      <c r="Z235" s="44" t="s">
        <v>6</v>
      </c>
      <c r="AA235" s="44" t="s">
        <v>80</v>
      </c>
      <c r="AB235" s="2">
        <v>3991417.8975</v>
      </c>
      <c r="AC235" s="2">
        <v>60589723.684050001</v>
      </c>
      <c r="AD235" s="2">
        <f>+M235</f>
        <v>1925144.6504132228</v>
      </c>
      <c r="AE235" s="2">
        <f>+AD235*14%</f>
        <v>269520.25105785124</v>
      </c>
      <c r="AF235" s="2">
        <f>+AD235*35%</f>
        <v>673800.62764462794</v>
      </c>
      <c r="AG235" s="2">
        <f>+AD235*F235</f>
        <v>29223695.793272723</v>
      </c>
      <c r="AH235" s="2">
        <f>+AE235*F235</f>
        <v>4091317.4110581819</v>
      </c>
      <c r="AI235" s="2">
        <f>+AF235*F235</f>
        <v>10228293.527645452</v>
      </c>
      <c r="AJ235" s="2">
        <f>SUM(AG235:AI235)</f>
        <v>43543306.73197636</v>
      </c>
      <c r="AK235" s="2">
        <f>+AD235*G235</f>
        <v>35422661.567603298</v>
      </c>
      <c r="AL235" s="2">
        <f>+AE235*G235</f>
        <v>4959172.6194644626</v>
      </c>
      <c r="AM235" s="2">
        <f>+AF235*G235</f>
        <v>12397931.548661154</v>
      </c>
      <c r="AN235" s="2">
        <f>SUM(AK235:AM235)</f>
        <v>52779765.73572892</v>
      </c>
      <c r="AQ235" s="145" t="s">
        <v>525</v>
      </c>
      <c r="AU235" s="8">
        <f>+K235</f>
        <v>1625144.6504132228</v>
      </c>
      <c r="AV235" s="8">
        <f>+L235</f>
        <v>300000</v>
      </c>
      <c r="AW235" s="2">
        <f>+M235</f>
        <v>1925144.6504132228</v>
      </c>
      <c r="AX235" s="8">
        <f>F235*AW235</f>
        <v>29223695.793272723</v>
      </c>
      <c r="AY235" s="8">
        <f>IF(AQ235="CT",7%,5%)*AX235</f>
        <v>2045658.7055290907</v>
      </c>
      <c r="AZ235" s="8">
        <f>AX235*2%</f>
        <v>584473.91586545447</v>
      </c>
      <c r="BA235" s="8">
        <f>IF(BB235&gt;0,0,AX235*5%)</f>
        <v>0</v>
      </c>
      <c r="BB235" s="8">
        <f>(AX235-BG235)*35%</f>
        <v>10228293.527645452</v>
      </c>
      <c r="BC235" s="8">
        <f>+AX235+AY235+AZ235+BA235+BB235</f>
        <v>42082121.942312717</v>
      </c>
      <c r="BD235" s="8">
        <f>AX235-AT235</f>
        <v>29223695.793272723</v>
      </c>
      <c r="BE235" s="2"/>
      <c r="BF235" s="8"/>
      <c r="BH235" s="2"/>
    </row>
    <row r="236" spans="1:60" ht="34" hidden="1" outlineLevel="1" x14ac:dyDescent="0.2">
      <c r="A236" s="1">
        <v>0</v>
      </c>
      <c r="B236" s="243"/>
      <c r="C236" s="144" t="s">
        <v>683</v>
      </c>
      <c r="D236" s="144"/>
      <c r="E236" s="243"/>
      <c r="F236" s="242"/>
      <c r="G236" s="241"/>
      <c r="H236" s="240"/>
      <c r="I236" s="240"/>
      <c r="J236" s="240"/>
      <c r="K236" s="48"/>
      <c r="L236" s="47"/>
      <c r="M236" s="47">
        <f>SUM(K236:L236)</f>
        <v>0</v>
      </c>
      <c r="N236" s="83">
        <f>IF(V236&lt;&gt;"VTC VHm",_xlfn.XLOOKUP(Z236,$AC$4015:$AC$4035,$AD$4015:$AD$4035,0)*M236,_xlfn.XLOOKUP(Z236,$AC$4015:$AC$4035,$AD$4015:$AD$4035,0)*L236)</f>
        <v>0</v>
      </c>
      <c r="O236" s="83">
        <f>IF(V236&lt;&gt;"VTC VHm",_xlfn.XLOOKUP(Z236,$AC$4015:$AC$4035,$AE$4015:$AE$4035,0)*M236,_xlfn.XLOOKUP(Z236,$AC$4015:$AC$4035,$AE$4015:$AE$4035,0)*L236)</f>
        <v>0</v>
      </c>
      <c r="P236" s="83">
        <f>SUM(N236:O236)</f>
        <v>0</v>
      </c>
      <c r="Q236" s="47">
        <f>M236*G236</f>
        <v>0</v>
      </c>
      <c r="R236" s="47">
        <f>G236*P236</f>
        <v>0</v>
      </c>
      <c r="S236" s="83">
        <f>SUM(Q236:R236)</f>
        <v>0</v>
      </c>
      <c r="T236" s="48"/>
      <c r="U236" s="240"/>
      <c r="V236" s="240"/>
      <c r="W236" s="240"/>
      <c r="X236" s="44" t="s">
        <v>33</v>
      </c>
      <c r="Y236" s="44"/>
      <c r="Z236" s="44" t="s">
        <v>6</v>
      </c>
      <c r="AA236" s="44" t="s">
        <v>80</v>
      </c>
      <c r="AB236" s="2">
        <v>0</v>
      </c>
      <c r="AC236" s="2">
        <v>0</v>
      </c>
      <c r="AD236" s="2">
        <f>+M236</f>
        <v>0</v>
      </c>
      <c r="AE236" s="2">
        <f>+AD236*14%</f>
        <v>0</v>
      </c>
      <c r="AF236" s="2">
        <f>+AD236*35%</f>
        <v>0</v>
      </c>
      <c r="AG236" s="2">
        <f>+AD236*F236</f>
        <v>0</v>
      </c>
      <c r="AH236" s="2">
        <f>+AE236*F236</f>
        <v>0</v>
      </c>
      <c r="AI236" s="2">
        <f>+AF236*F236</f>
        <v>0</v>
      </c>
      <c r="AJ236" s="2">
        <f>SUM(AG236:AI236)</f>
        <v>0</v>
      </c>
      <c r="AK236" s="2">
        <f>+AD236*G236</f>
        <v>0</v>
      </c>
      <c r="AL236" s="2">
        <f>+AE236*G236</f>
        <v>0</v>
      </c>
      <c r="AM236" s="2">
        <f>+AF236*G236</f>
        <v>0</v>
      </c>
      <c r="AN236" s="2">
        <f>SUM(AK236:AM236)</f>
        <v>0</v>
      </c>
      <c r="AQ236" s="145" t="s">
        <v>525</v>
      </c>
      <c r="AU236" s="8">
        <f>+K236</f>
        <v>0</v>
      </c>
      <c r="AV236" s="8">
        <f>+L236</f>
        <v>0</v>
      </c>
      <c r="AW236" s="2">
        <f>+M236</f>
        <v>0</v>
      </c>
      <c r="AX236" s="8">
        <f>F236*AW236</f>
        <v>0</v>
      </c>
      <c r="AY236" s="8">
        <f>IF(AQ236="CT",7%,5%)*AX236</f>
        <v>0</v>
      </c>
      <c r="AZ236" s="8">
        <f>AX236*2%</f>
        <v>0</v>
      </c>
      <c r="BA236" s="8">
        <f>IF(BB236&gt;0,0,AX236*5%)</f>
        <v>0</v>
      </c>
      <c r="BB236" s="8">
        <f>(AX236-BG236)*35%</f>
        <v>0</v>
      </c>
      <c r="BC236" s="8">
        <f>+AX236+AY236+AZ236+BA236+BB236</f>
        <v>0</v>
      </c>
      <c r="BD236" s="8">
        <f>AX236-AT236</f>
        <v>0</v>
      </c>
      <c r="BE236" s="2"/>
      <c r="BF236" s="8"/>
      <c r="BH236" s="2"/>
    </row>
    <row r="237" spans="1:60" ht="34" hidden="1" outlineLevel="1" x14ac:dyDescent="0.2">
      <c r="A237" s="1">
        <v>0</v>
      </c>
      <c r="B237" s="243"/>
      <c r="C237" s="144" t="s">
        <v>685</v>
      </c>
      <c r="D237" s="144"/>
      <c r="E237" s="243"/>
      <c r="F237" s="242"/>
      <c r="G237" s="241"/>
      <c r="H237" s="240"/>
      <c r="I237" s="240"/>
      <c r="J237" s="240"/>
      <c r="K237" s="48">
        <f>$K$235*25%</f>
        <v>406286.16260330571</v>
      </c>
      <c r="L237" s="47"/>
      <c r="M237" s="47">
        <f>SUM(K237:L237)</f>
        <v>406286.16260330571</v>
      </c>
      <c r="N237" s="83">
        <f>IF(V237&lt;&gt;"VTC VHm",_xlfn.XLOOKUP(Z237,$AC$4015:$AC$4035,$AD$4015:$AD$4035,0)*M237,_xlfn.XLOOKUP(Z237,$AC$4015:$AC$4035,$AD$4015:$AD$4035,0)*L237)</f>
        <v>142200.15691115698</v>
      </c>
      <c r="O237" s="83">
        <f>IF(V237&lt;&gt;"VTC VHm",_xlfn.XLOOKUP(Z237,$AC$4015:$AC$4035,$AE$4015:$AE$4035,0)*M237,_xlfn.XLOOKUP(Z237,$AC$4015:$AC$4035,$AE$4015:$AE$4035,0)*L237)</f>
        <v>0</v>
      </c>
      <c r="P237" s="83">
        <f>SUM(N237:O237)</f>
        <v>142200.15691115698</v>
      </c>
      <c r="Q237" s="47">
        <f>M237*G237</f>
        <v>0</v>
      </c>
      <c r="R237" s="47">
        <f>G237*P237</f>
        <v>0</v>
      </c>
      <c r="S237" s="83">
        <f>SUM(Q237:R237)</f>
        <v>0</v>
      </c>
      <c r="T237" s="48" t="s">
        <v>1438</v>
      </c>
      <c r="U237" s="240"/>
      <c r="V237" s="240"/>
      <c r="W237" s="240"/>
      <c r="X237" s="44" t="s">
        <v>33</v>
      </c>
      <c r="Y237" s="44"/>
      <c r="Z237" s="44" t="s">
        <v>6</v>
      </c>
      <c r="AA237" s="44" t="s">
        <v>80</v>
      </c>
      <c r="AB237" s="2">
        <v>0</v>
      </c>
      <c r="AC237" s="2">
        <v>0</v>
      </c>
      <c r="AD237" s="2">
        <f>+M237</f>
        <v>406286.16260330571</v>
      </c>
      <c r="AE237" s="2">
        <f>+AD237*14%</f>
        <v>56880.062764462804</v>
      </c>
      <c r="AF237" s="2">
        <f>+AD237*35%</f>
        <v>142200.15691115698</v>
      </c>
      <c r="AG237" s="2">
        <f>+AD237*F237</f>
        <v>0</v>
      </c>
      <c r="AH237" s="2">
        <f>+AE237*F237</f>
        <v>0</v>
      </c>
      <c r="AI237" s="2">
        <f>+AF237*F237</f>
        <v>0</v>
      </c>
      <c r="AJ237" s="2">
        <f>SUM(AG237:AI237)</f>
        <v>0</v>
      </c>
      <c r="AK237" s="2">
        <f>+AD237*G237</f>
        <v>0</v>
      </c>
      <c r="AL237" s="2">
        <f>+AE237*G237</f>
        <v>0</v>
      </c>
      <c r="AM237" s="2">
        <f>+AF237*G237</f>
        <v>0</v>
      </c>
      <c r="AN237" s="2">
        <f>SUM(AK237:AM237)</f>
        <v>0</v>
      </c>
      <c r="AQ237" s="145" t="s">
        <v>525</v>
      </c>
      <c r="AU237" s="8">
        <f>+K237</f>
        <v>406286.16260330571</v>
      </c>
      <c r="AV237" s="8">
        <f>+L237</f>
        <v>0</v>
      </c>
      <c r="AW237" s="2">
        <f>+M237</f>
        <v>406286.16260330571</v>
      </c>
      <c r="AX237" s="8">
        <f>F237*AW237</f>
        <v>0</v>
      </c>
      <c r="AY237" s="8">
        <f>IF(AQ237="CT",7%,5%)*AX237</f>
        <v>0</v>
      </c>
      <c r="AZ237" s="8">
        <f>AX237*2%</f>
        <v>0</v>
      </c>
      <c r="BA237" s="8">
        <f>IF(BB237&gt;0,0,AX237*5%)</f>
        <v>0</v>
      </c>
      <c r="BB237" s="8">
        <f>(AX237-BG237)*35%</f>
        <v>0</v>
      </c>
      <c r="BC237" s="8">
        <f>+AX237+AY237+AZ237+BA237+BB237</f>
        <v>0</v>
      </c>
      <c r="BD237" s="8">
        <f>AX237-AT237</f>
        <v>0</v>
      </c>
      <c r="BE237" s="2"/>
      <c r="BF237" s="8"/>
      <c r="BH237" s="2"/>
    </row>
    <row r="238" spans="1:60" ht="34" hidden="1" outlineLevel="1" x14ac:dyDescent="0.2">
      <c r="A238" s="1" t="s">
        <v>459</v>
      </c>
      <c r="B238" s="243">
        <v>105</v>
      </c>
      <c r="C238" s="144" t="s">
        <v>1445</v>
      </c>
      <c r="D238" s="144"/>
      <c r="E238" s="243" t="s">
        <v>52</v>
      </c>
      <c r="F238" s="242">
        <v>45.75</v>
      </c>
      <c r="G238" s="241">
        <f>+[2]THKL!F237</f>
        <v>56.13</v>
      </c>
      <c r="H238" s="240"/>
      <c r="I238" s="240"/>
      <c r="J238" s="240"/>
      <c r="K238" s="48">
        <f>'[5]BDG (XD)'!$S$1655</f>
        <v>2055000</v>
      </c>
      <c r="L238" s="47"/>
      <c r="M238" s="47">
        <f>SUM(K238:L238)</f>
        <v>2055000</v>
      </c>
      <c r="N238" s="83">
        <f>IF(V238&lt;&gt;"VTC VHm",_xlfn.XLOOKUP(Z238,$AC$4015:$AC$4035,$AD$4015:$AD$4035,0)*M238,_xlfn.XLOOKUP(Z238,$AC$4015:$AC$4035,$AD$4015:$AD$4035,0)*L238)</f>
        <v>719250</v>
      </c>
      <c r="O238" s="83">
        <f>IF(V238&lt;&gt;"VTC VHm",_xlfn.XLOOKUP(Z238,$AC$4015:$AC$4035,$AE$4015:$AE$4035,0)*M238,_xlfn.XLOOKUP(Z238,$AC$4015:$AC$4035,$AE$4015:$AE$4035,0)*L238)</f>
        <v>0</v>
      </c>
      <c r="P238" s="83">
        <f>SUM(N238:O238)</f>
        <v>719250</v>
      </c>
      <c r="Q238" s="47">
        <f>M238*G238</f>
        <v>115347150</v>
      </c>
      <c r="R238" s="47">
        <f>G238*P238</f>
        <v>40371502.5</v>
      </c>
      <c r="S238" s="83">
        <f>SUM(Q238:R238)</f>
        <v>155718652.5</v>
      </c>
      <c r="T238" s="48" t="s">
        <v>1444</v>
      </c>
      <c r="U238" s="240"/>
      <c r="V238" s="240"/>
      <c r="W238" s="240"/>
      <c r="X238" s="44" t="s">
        <v>33</v>
      </c>
      <c r="Y238" s="44"/>
      <c r="Z238" s="44" t="s">
        <v>6</v>
      </c>
      <c r="AA238" s="44" t="s">
        <v>80</v>
      </c>
      <c r="AB238" s="2">
        <v>3991417.8975</v>
      </c>
      <c r="AC238" s="2">
        <v>182607368.81062499</v>
      </c>
      <c r="AD238" s="2">
        <f>+M238</f>
        <v>2055000</v>
      </c>
      <c r="AE238" s="2">
        <f>+AD238*14%</f>
        <v>287700</v>
      </c>
      <c r="AF238" s="2">
        <f>+AD238*35%</f>
        <v>719250</v>
      </c>
      <c r="AG238" s="2">
        <f>+AD238*F238</f>
        <v>94016250</v>
      </c>
      <c r="AH238" s="2">
        <f>+AE238*F238</f>
        <v>13162275</v>
      </c>
      <c r="AI238" s="2">
        <f>+AF238*F238</f>
        <v>32905687.5</v>
      </c>
      <c r="AJ238" s="2">
        <f>SUM(AG238:AI238)</f>
        <v>140084212.5</v>
      </c>
      <c r="AK238" s="2">
        <f>+AD238*G238</f>
        <v>115347150</v>
      </c>
      <c r="AL238" s="2">
        <f>+AE238*G238</f>
        <v>16148601</v>
      </c>
      <c r="AM238" s="2">
        <f>+AF238*G238</f>
        <v>40371502.5</v>
      </c>
      <c r="AN238" s="2">
        <f>SUM(AK238:AM238)</f>
        <v>171867253.5</v>
      </c>
      <c r="AQ238" s="145" t="s">
        <v>525</v>
      </c>
      <c r="AU238" s="8">
        <f>+K238</f>
        <v>2055000</v>
      </c>
      <c r="AV238" s="8">
        <f>+L238</f>
        <v>0</v>
      </c>
      <c r="AW238" s="2">
        <f>+M238</f>
        <v>2055000</v>
      </c>
      <c r="AX238" s="8">
        <f>F238*AW238</f>
        <v>94016250</v>
      </c>
      <c r="AY238" s="8">
        <f>IF(AQ238="CT",7%,5%)*AX238</f>
        <v>6581137.5000000009</v>
      </c>
      <c r="AZ238" s="8">
        <f>AX238*2%</f>
        <v>1880325</v>
      </c>
      <c r="BA238" s="8">
        <f>IF(BB238&gt;0,0,AX238*5%)</f>
        <v>0</v>
      </c>
      <c r="BB238" s="8">
        <f>(AX238-BG238)*35%</f>
        <v>32905687.499999996</v>
      </c>
      <c r="BC238" s="8">
        <f>+AX238+AY238+AZ238+BA238+BB238</f>
        <v>135383400</v>
      </c>
      <c r="BD238" s="8">
        <f>AX238-AT238</f>
        <v>94016250</v>
      </c>
      <c r="BE238" s="2"/>
      <c r="BF238" s="8"/>
      <c r="BH238" s="2"/>
    </row>
    <row r="239" spans="1:60" ht="34" hidden="1" outlineLevel="1" x14ac:dyDescent="0.2">
      <c r="A239" s="1">
        <v>0</v>
      </c>
      <c r="B239" s="243"/>
      <c r="C239" s="144" t="s">
        <v>683</v>
      </c>
      <c r="D239" s="144"/>
      <c r="E239" s="243"/>
      <c r="F239" s="242"/>
      <c r="G239" s="241"/>
      <c r="H239" s="240"/>
      <c r="I239" s="240"/>
      <c r="J239" s="240"/>
      <c r="K239" s="48"/>
      <c r="L239" s="47"/>
      <c r="M239" s="47">
        <f>SUM(K239:L239)</f>
        <v>0</v>
      </c>
      <c r="N239" s="83">
        <f>IF(V239&lt;&gt;"VTC VHm",_xlfn.XLOOKUP(Z239,$AC$4015:$AC$4035,$AD$4015:$AD$4035,0)*M239,_xlfn.XLOOKUP(Z239,$AC$4015:$AC$4035,$AD$4015:$AD$4035,0)*L239)</f>
        <v>0</v>
      </c>
      <c r="O239" s="83">
        <f>IF(V239&lt;&gt;"VTC VHm",_xlfn.XLOOKUP(Z239,$AC$4015:$AC$4035,$AE$4015:$AE$4035,0)*M239,_xlfn.XLOOKUP(Z239,$AC$4015:$AC$4035,$AE$4015:$AE$4035,0)*L239)</f>
        <v>0</v>
      </c>
      <c r="P239" s="83">
        <f>SUM(N239:O239)</f>
        <v>0</v>
      </c>
      <c r="Q239" s="47">
        <f>M239*G239</f>
        <v>0</v>
      </c>
      <c r="R239" s="47">
        <f>G239*P239</f>
        <v>0</v>
      </c>
      <c r="S239" s="83">
        <f>SUM(Q239:R239)</f>
        <v>0</v>
      </c>
      <c r="T239" s="48"/>
      <c r="U239" s="240"/>
      <c r="V239" s="240"/>
      <c r="W239" s="240"/>
      <c r="X239" s="44" t="s">
        <v>33</v>
      </c>
      <c r="Y239" s="44"/>
      <c r="Z239" s="44" t="s">
        <v>6</v>
      </c>
      <c r="AA239" s="44" t="s">
        <v>80</v>
      </c>
      <c r="AB239" s="2">
        <v>0</v>
      </c>
      <c r="AC239" s="2">
        <v>0</v>
      </c>
      <c r="AD239" s="2">
        <f>+M239</f>
        <v>0</v>
      </c>
      <c r="AE239" s="2">
        <f>+AD239*14%</f>
        <v>0</v>
      </c>
      <c r="AF239" s="2">
        <f>+AD239*35%</f>
        <v>0</v>
      </c>
      <c r="AG239" s="2">
        <f>+AD239*F239</f>
        <v>0</v>
      </c>
      <c r="AH239" s="2">
        <f>+AE239*F239</f>
        <v>0</v>
      </c>
      <c r="AI239" s="2">
        <f>+AF239*F239</f>
        <v>0</v>
      </c>
      <c r="AJ239" s="2">
        <f>SUM(AG239:AI239)</f>
        <v>0</v>
      </c>
      <c r="AK239" s="2">
        <f>+AD239*G239</f>
        <v>0</v>
      </c>
      <c r="AL239" s="2">
        <f>+AE239*G239</f>
        <v>0</v>
      </c>
      <c r="AM239" s="2">
        <f>+AF239*G239</f>
        <v>0</v>
      </c>
      <c r="AN239" s="2">
        <f>SUM(AK239:AM239)</f>
        <v>0</v>
      </c>
      <c r="AQ239" s="145" t="s">
        <v>525</v>
      </c>
      <c r="AU239" s="8">
        <f>+K239</f>
        <v>0</v>
      </c>
      <c r="AV239" s="8">
        <f>+L239</f>
        <v>0</v>
      </c>
      <c r="AW239" s="2">
        <f>+M239</f>
        <v>0</v>
      </c>
      <c r="AX239" s="8">
        <f>F239*AW239</f>
        <v>0</v>
      </c>
      <c r="AY239" s="8">
        <f>IF(AQ239="CT",7%,5%)*AX239</f>
        <v>0</v>
      </c>
      <c r="AZ239" s="8">
        <f>AX239*2%</f>
        <v>0</v>
      </c>
      <c r="BA239" s="8">
        <f>IF(BB239&gt;0,0,AX239*5%)</f>
        <v>0</v>
      </c>
      <c r="BB239" s="8">
        <f>(AX239-BG239)*35%</f>
        <v>0</v>
      </c>
      <c r="BC239" s="8">
        <f>+AX239+AY239+AZ239+BA239+BB239</f>
        <v>0</v>
      </c>
      <c r="BD239" s="8">
        <f>AX239-AT239</f>
        <v>0</v>
      </c>
      <c r="BE239" s="2"/>
      <c r="BF239" s="8"/>
      <c r="BH239" s="2"/>
    </row>
    <row r="240" spans="1:60" ht="34" hidden="1" outlineLevel="1" x14ac:dyDescent="0.2">
      <c r="A240" s="1">
        <v>0</v>
      </c>
      <c r="B240" s="243"/>
      <c r="C240" s="144" t="s">
        <v>685</v>
      </c>
      <c r="D240" s="144"/>
      <c r="E240" s="243"/>
      <c r="F240" s="242"/>
      <c r="G240" s="241"/>
      <c r="H240" s="240"/>
      <c r="I240" s="240"/>
      <c r="J240" s="240"/>
      <c r="K240" s="48"/>
      <c r="L240" s="47"/>
      <c r="M240" s="47">
        <f>SUM(K240:L240)</f>
        <v>0</v>
      </c>
      <c r="N240" s="83">
        <f>IF(V240&lt;&gt;"VTC VHm",_xlfn.XLOOKUP(Z240,$AC$4015:$AC$4035,$AD$4015:$AD$4035,0)*M240,_xlfn.XLOOKUP(Z240,$AC$4015:$AC$4035,$AD$4015:$AD$4035,0)*L240)</f>
        <v>0</v>
      </c>
      <c r="O240" s="83">
        <f>IF(V240&lt;&gt;"VTC VHm",_xlfn.XLOOKUP(Z240,$AC$4015:$AC$4035,$AE$4015:$AE$4035,0)*M240,_xlfn.XLOOKUP(Z240,$AC$4015:$AC$4035,$AE$4015:$AE$4035,0)*L240)</f>
        <v>0</v>
      </c>
      <c r="P240" s="83">
        <f>SUM(N240:O240)</f>
        <v>0</v>
      </c>
      <c r="Q240" s="47">
        <f>M240*G240</f>
        <v>0</v>
      </c>
      <c r="R240" s="47">
        <f>G240*P240</f>
        <v>0</v>
      </c>
      <c r="S240" s="83">
        <f>SUM(Q240:R240)</f>
        <v>0</v>
      </c>
      <c r="T240" s="48"/>
      <c r="U240" s="240"/>
      <c r="V240" s="240"/>
      <c r="W240" s="240"/>
      <c r="X240" s="44" t="s">
        <v>33</v>
      </c>
      <c r="Y240" s="44"/>
      <c r="Z240" s="44" t="s">
        <v>6</v>
      </c>
      <c r="AA240" s="44" t="s">
        <v>80</v>
      </c>
      <c r="AB240" s="2">
        <v>0</v>
      </c>
      <c r="AC240" s="2">
        <v>0</v>
      </c>
      <c r="AD240" s="2">
        <f>+M240</f>
        <v>0</v>
      </c>
      <c r="AE240" s="2">
        <f>+AD240*14%</f>
        <v>0</v>
      </c>
      <c r="AF240" s="2">
        <f>+AD240*35%</f>
        <v>0</v>
      </c>
      <c r="AG240" s="2">
        <f>+AD240*F240</f>
        <v>0</v>
      </c>
      <c r="AH240" s="2">
        <f>+AE240*F240</f>
        <v>0</v>
      </c>
      <c r="AI240" s="2">
        <f>+AF240*F240</f>
        <v>0</v>
      </c>
      <c r="AJ240" s="2">
        <f>SUM(AG240:AI240)</f>
        <v>0</v>
      </c>
      <c r="AK240" s="2">
        <f>+AD240*G240</f>
        <v>0</v>
      </c>
      <c r="AL240" s="2">
        <f>+AE240*G240</f>
        <v>0</v>
      </c>
      <c r="AM240" s="2">
        <f>+AF240*G240</f>
        <v>0</v>
      </c>
      <c r="AN240" s="2">
        <f>SUM(AK240:AM240)</f>
        <v>0</v>
      </c>
      <c r="AQ240" s="145" t="s">
        <v>525</v>
      </c>
      <c r="AU240" s="8">
        <f>+K240</f>
        <v>0</v>
      </c>
      <c r="AV240" s="8">
        <f>+L240</f>
        <v>0</v>
      </c>
      <c r="AW240" s="2">
        <f>+M240</f>
        <v>0</v>
      </c>
      <c r="AX240" s="8">
        <f>F240*AW240</f>
        <v>0</v>
      </c>
      <c r="AY240" s="8">
        <f>IF(AQ240="CT",7%,5%)*AX240</f>
        <v>0</v>
      </c>
      <c r="AZ240" s="8">
        <f>AX240*2%</f>
        <v>0</v>
      </c>
      <c r="BA240" s="8">
        <f>IF(BB240&gt;0,0,AX240*5%)</f>
        <v>0</v>
      </c>
      <c r="BB240" s="8">
        <f>(AX240-BG240)*35%</f>
        <v>0</v>
      </c>
      <c r="BC240" s="8">
        <f>+AX240+AY240+AZ240+BA240+BB240</f>
        <v>0</v>
      </c>
      <c r="BD240" s="8">
        <f>AX240-AT240</f>
        <v>0</v>
      </c>
      <c r="BE240" s="2"/>
      <c r="BF240" s="8"/>
      <c r="BH240" s="2"/>
    </row>
    <row r="241" spans="1:60" ht="34" hidden="1" outlineLevel="1" x14ac:dyDescent="0.2">
      <c r="A241" s="1">
        <v>0</v>
      </c>
      <c r="B241" s="243"/>
      <c r="C241" s="144" t="s">
        <v>869</v>
      </c>
      <c r="D241" s="144"/>
      <c r="E241" s="243"/>
      <c r="F241" s="242"/>
      <c r="G241" s="241"/>
      <c r="H241" s="240"/>
      <c r="I241" s="240"/>
      <c r="J241" s="240"/>
      <c r="K241" s="48">
        <f>$K$238*25%</f>
        <v>513750</v>
      </c>
      <c r="L241" s="47"/>
      <c r="M241" s="47">
        <f>SUM(K241:L241)</f>
        <v>513750</v>
      </c>
      <c r="N241" s="83">
        <f>IF(V241&lt;&gt;"VTC VHm",_xlfn.XLOOKUP(Z241,$AC$4015:$AC$4035,$AD$4015:$AD$4035,0)*M241,_xlfn.XLOOKUP(Z241,$AC$4015:$AC$4035,$AD$4015:$AD$4035,0)*L241)</f>
        <v>179812.5</v>
      </c>
      <c r="O241" s="83">
        <f>IF(V241&lt;&gt;"VTC VHm",_xlfn.XLOOKUP(Z241,$AC$4015:$AC$4035,$AE$4015:$AE$4035,0)*M241,_xlfn.XLOOKUP(Z241,$AC$4015:$AC$4035,$AE$4015:$AE$4035,0)*L241)</f>
        <v>0</v>
      </c>
      <c r="P241" s="83">
        <f>SUM(N241:O241)</f>
        <v>179812.5</v>
      </c>
      <c r="Q241" s="47">
        <f>M241*G241</f>
        <v>0</v>
      </c>
      <c r="R241" s="47">
        <f>G241*P241</f>
        <v>0</v>
      </c>
      <c r="S241" s="83">
        <f>SUM(Q241:R241)</f>
        <v>0</v>
      </c>
      <c r="T241" s="48" t="s">
        <v>1438</v>
      </c>
      <c r="U241" s="240"/>
      <c r="V241" s="240"/>
      <c r="W241" s="240"/>
      <c r="X241" s="44" t="s">
        <v>33</v>
      </c>
      <c r="Y241" s="44"/>
      <c r="Z241" s="44" t="s">
        <v>6</v>
      </c>
      <c r="AA241" s="44" t="s">
        <v>80</v>
      </c>
      <c r="AB241" s="2">
        <v>0</v>
      </c>
      <c r="AC241" s="2">
        <v>0</v>
      </c>
      <c r="AD241" s="2">
        <f>+M241</f>
        <v>513750</v>
      </c>
      <c r="AE241" s="2">
        <f>+AD241*14%</f>
        <v>71925</v>
      </c>
      <c r="AF241" s="2">
        <f>+AD241*35%</f>
        <v>179812.5</v>
      </c>
      <c r="AG241" s="2">
        <f>+AD241*F241</f>
        <v>0</v>
      </c>
      <c r="AH241" s="2">
        <f>+AE241*F241</f>
        <v>0</v>
      </c>
      <c r="AI241" s="2">
        <f>+AF241*F241</f>
        <v>0</v>
      </c>
      <c r="AJ241" s="2">
        <f>SUM(AG241:AI241)</f>
        <v>0</v>
      </c>
      <c r="AK241" s="2">
        <f>+AD241*G241</f>
        <v>0</v>
      </c>
      <c r="AL241" s="2">
        <f>+AE241*G241</f>
        <v>0</v>
      </c>
      <c r="AM241" s="2">
        <f>+AF241*G241</f>
        <v>0</v>
      </c>
      <c r="AN241" s="2">
        <f>SUM(AK241:AM241)</f>
        <v>0</v>
      </c>
      <c r="AQ241" s="145" t="s">
        <v>525</v>
      </c>
      <c r="AU241" s="8">
        <f>+K241</f>
        <v>513750</v>
      </c>
      <c r="AV241" s="8">
        <f>+L241</f>
        <v>0</v>
      </c>
      <c r="AW241" s="2">
        <f>+M241</f>
        <v>513750</v>
      </c>
      <c r="AX241" s="8">
        <f>F241*AW241</f>
        <v>0</v>
      </c>
      <c r="AY241" s="8">
        <f>IF(AQ241="CT",7%,5%)*AX241</f>
        <v>0</v>
      </c>
      <c r="AZ241" s="8">
        <f>AX241*2%</f>
        <v>0</v>
      </c>
      <c r="BA241" s="8">
        <f>IF(BB241&gt;0,0,AX241*5%)</f>
        <v>0</v>
      </c>
      <c r="BB241" s="8">
        <f>(AX241-BG241)*35%</f>
        <v>0</v>
      </c>
      <c r="BC241" s="8">
        <f>+AX241+AY241+AZ241+BA241+BB241</f>
        <v>0</v>
      </c>
      <c r="BD241" s="8">
        <f>AX241-AT241</f>
        <v>0</v>
      </c>
      <c r="BE241" s="2"/>
      <c r="BF241" s="8"/>
      <c r="BH241" s="2"/>
    </row>
    <row r="242" spans="1:60" ht="34" hidden="1" outlineLevel="1" x14ac:dyDescent="0.2">
      <c r="A242" s="1" t="s">
        <v>459</v>
      </c>
      <c r="B242" s="243">
        <v>106</v>
      </c>
      <c r="C242" s="144" t="s">
        <v>1445</v>
      </c>
      <c r="D242" s="144"/>
      <c r="E242" s="243" t="s">
        <v>52</v>
      </c>
      <c r="F242" s="242">
        <v>8.9760000000000009</v>
      </c>
      <c r="G242" s="241">
        <f>+[2]THKL!F241</f>
        <v>8.9760000000000009</v>
      </c>
      <c r="H242" s="240"/>
      <c r="I242" s="240"/>
      <c r="J242" s="240"/>
      <c r="K242" s="48">
        <f>'[5]BDG (XD)'!$S$1655</f>
        <v>2055000</v>
      </c>
      <c r="L242" s="47"/>
      <c r="M242" s="47">
        <f>SUM(K242:L242)</f>
        <v>2055000</v>
      </c>
      <c r="N242" s="83">
        <f>IF(V242&lt;&gt;"VTC VHm",_xlfn.XLOOKUP(Z242,$AC$4015:$AC$4035,$AD$4015:$AD$4035,0)*M242,_xlfn.XLOOKUP(Z242,$AC$4015:$AC$4035,$AD$4015:$AD$4035,0)*L242)</f>
        <v>719250</v>
      </c>
      <c r="O242" s="83">
        <f>IF(V242&lt;&gt;"VTC VHm",_xlfn.XLOOKUP(Z242,$AC$4015:$AC$4035,$AE$4015:$AE$4035,0)*M242,_xlfn.XLOOKUP(Z242,$AC$4015:$AC$4035,$AE$4015:$AE$4035,0)*L242)</f>
        <v>0</v>
      </c>
      <c r="P242" s="83">
        <f>SUM(N242:O242)</f>
        <v>719250</v>
      </c>
      <c r="Q242" s="47">
        <f>M242*G242</f>
        <v>18445680</v>
      </c>
      <c r="R242" s="47">
        <f>G242*P242</f>
        <v>6455988.0000000009</v>
      </c>
      <c r="S242" s="83">
        <f>SUM(Q242:R242)</f>
        <v>24901668</v>
      </c>
      <c r="T242" s="48" t="s">
        <v>1444</v>
      </c>
      <c r="U242" s="240"/>
      <c r="V242" s="240"/>
      <c r="W242" s="240"/>
      <c r="X242" s="44" t="s">
        <v>33</v>
      </c>
      <c r="Y242" s="44"/>
      <c r="Z242" s="44" t="s">
        <v>6</v>
      </c>
      <c r="AA242" s="44" t="s">
        <v>80</v>
      </c>
      <c r="AB242" s="2">
        <v>3991417.8975</v>
      </c>
      <c r="AC242" s="2">
        <v>35826967.047960006</v>
      </c>
      <c r="AD242" s="2">
        <f>+M242</f>
        <v>2055000</v>
      </c>
      <c r="AE242" s="2">
        <f>+AD242*14%</f>
        <v>287700</v>
      </c>
      <c r="AF242" s="2">
        <f>+AD242*35%</f>
        <v>719250</v>
      </c>
      <c r="AG242" s="2">
        <f>+AD242*F242</f>
        <v>18445680</v>
      </c>
      <c r="AH242" s="2">
        <f>+AE242*F242</f>
        <v>2582395.2000000002</v>
      </c>
      <c r="AI242" s="2">
        <f>+AF242*F242</f>
        <v>6455988.0000000009</v>
      </c>
      <c r="AJ242" s="2">
        <f>SUM(AG242:AI242)</f>
        <v>27484063.199999999</v>
      </c>
      <c r="AK242" s="2">
        <f>+AD242*G242</f>
        <v>18445680</v>
      </c>
      <c r="AL242" s="2">
        <f>+AE242*G242</f>
        <v>2582395.2000000002</v>
      </c>
      <c r="AM242" s="2">
        <f>+AF242*G242</f>
        <v>6455988.0000000009</v>
      </c>
      <c r="AN242" s="2">
        <f>SUM(AK242:AM242)</f>
        <v>27484063.199999999</v>
      </c>
      <c r="AQ242" s="145" t="s">
        <v>525</v>
      </c>
      <c r="AU242" s="8">
        <f>+K242</f>
        <v>2055000</v>
      </c>
      <c r="AV242" s="8">
        <f>+L242</f>
        <v>0</v>
      </c>
      <c r="AW242" s="2">
        <f>+M242</f>
        <v>2055000</v>
      </c>
      <c r="AX242" s="8">
        <f>F242*AW242</f>
        <v>18445680</v>
      </c>
      <c r="AY242" s="8">
        <f>IF(AQ242="CT",7%,5%)*AX242</f>
        <v>1291197.6000000001</v>
      </c>
      <c r="AZ242" s="8">
        <f>AX242*2%</f>
        <v>368913.60000000003</v>
      </c>
      <c r="BA242" s="8">
        <f>IF(BB242&gt;0,0,AX242*5%)</f>
        <v>0</v>
      </c>
      <c r="BB242" s="8">
        <f>(AX242-BG242)*35%</f>
        <v>6455988</v>
      </c>
      <c r="BC242" s="8">
        <f>+AX242+AY242+AZ242+BA242+BB242</f>
        <v>26561779.200000003</v>
      </c>
      <c r="BD242" s="8">
        <f>AX242-AT242</f>
        <v>18445680</v>
      </c>
      <c r="BE242" s="2"/>
      <c r="BF242" s="8"/>
      <c r="BH242" s="2"/>
    </row>
    <row r="243" spans="1:60" ht="34" hidden="1" outlineLevel="1" x14ac:dyDescent="0.2">
      <c r="A243" s="1">
        <v>0</v>
      </c>
      <c r="B243" s="243"/>
      <c r="C243" s="144" t="s">
        <v>683</v>
      </c>
      <c r="D243" s="144"/>
      <c r="E243" s="243"/>
      <c r="F243" s="242"/>
      <c r="G243" s="241"/>
      <c r="H243" s="240"/>
      <c r="I243" s="240"/>
      <c r="J243" s="240"/>
      <c r="K243" s="48"/>
      <c r="L243" s="47"/>
      <c r="M243" s="47">
        <f>SUM(K243:L243)</f>
        <v>0</v>
      </c>
      <c r="N243" s="83">
        <f>IF(V243&lt;&gt;"VTC VHm",_xlfn.XLOOKUP(Z243,$AC$4015:$AC$4035,$AD$4015:$AD$4035,0)*M243,_xlfn.XLOOKUP(Z243,$AC$4015:$AC$4035,$AD$4015:$AD$4035,0)*L243)</f>
        <v>0</v>
      </c>
      <c r="O243" s="83">
        <f>IF(V243&lt;&gt;"VTC VHm",_xlfn.XLOOKUP(Z243,$AC$4015:$AC$4035,$AE$4015:$AE$4035,0)*M243,_xlfn.XLOOKUP(Z243,$AC$4015:$AC$4035,$AE$4015:$AE$4035,0)*L243)</f>
        <v>0</v>
      </c>
      <c r="P243" s="83">
        <f>SUM(N243:O243)</f>
        <v>0</v>
      </c>
      <c r="Q243" s="47">
        <f>M243*G243</f>
        <v>0</v>
      </c>
      <c r="R243" s="47">
        <f>G243*P243</f>
        <v>0</v>
      </c>
      <c r="S243" s="83">
        <f>SUM(Q243:R243)</f>
        <v>0</v>
      </c>
      <c r="T243" s="48"/>
      <c r="U243" s="240"/>
      <c r="V243" s="240"/>
      <c r="W243" s="240"/>
      <c r="X243" s="44" t="s">
        <v>33</v>
      </c>
      <c r="Y243" s="44"/>
      <c r="Z243" s="44" t="s">
        <v>6</v>
      </c>
      <c r="AA243" s="44" t="s">
        <v>80</v>
      </c>
      <c r="AB243" s="2">
        <v>0</v>
      </c>
      <c r="AC243" s="2">
        <v>0</v>
      </c>
      <c r="AD243" s="2">
        <f>+M243</f>
        <v>0</v>
      </c>
      <c r="AE243" s="2">
        <f>+AD243*14%</f>
        <v>0</v>
      </c>
      <c r="AF243" s="2">
        <f>+AD243*35%</f>
        <v>0</v>
      </c>
      <c r="AG243" s="2">
        <f>+AD243*F243</f>
        <v>0</v>
      </c>
      <c r="AH243" s="2">
        <f>+AE243*F243</f>
        <v>0</v>
      </c>
      <c r="AI243" s="2">
        <f>+AF243*F243</f>
        <v>0</v>
      </c>
      <c r="AJ243" s="2">
        <f>SUM(AG243:AI243)</f>
        <v>0</v>
      </c>
      <c r="AK243" s="2">
        <f>+AD243*G243</f>
        <v>0</v>
      </c>
      <c r="AL243" s="2">
        <f>+AE243*G243</f>
        <v>0</v>
      </c>
      <c r="AM243" s="2">
        <f>+AF243*G243</f>
        <v>0</v>
      </c>
      <c r="AN243" s="2">
        <f>SUM(AK243:AM243)</f>
        <v>0</v>
      </c>
      <c r="AQ243" s="145" t="s">
        <v>525</v>
      </c>
      <c r="AU243" s="8">
        <f>+K243</f>
        <v>0</v>
      </c>
      <c r="AV243" s="8">
        <f>+L243</f>
        <v>0</v>
      </c>
      <c r="AW243" s="2">
        <f>+M243</f>
        <v>0</v>
      </c>
      <c r="AX243" s="8">
        <f>F243*AW243</f>
        <v>0</v>
      </c>
      <c r="AY243" s="8">
        <f>IF(AQ243="CT",7%,5%)*AX243</f>
        <v>0</v>
      </c>
      <c r="AZ243" s="8">
        <f>AX243*2%</f>
        <v>0</v>
      </c>
      <c r="BA243" s="8">
        <f>IF(BB243&gt;0,0,AX243*5%)</f>
        <v>0</v>
      </c>
      <c r="BB243" s="8">
        <f>(AX243-BG243)*35%</f>
        <v>0</v>
      </c>
      <c r="BC243" s="8">
        <f>+AX243+AY243+AZ243+BA243+BB243</f>
        <v>0</v>
      </c>
      <c r="BD243" s="8">
        <f>AX243-AT243</f>
        <v>0</v>
      </c>
      <c r="BE243" s="2"/>
      <c r="BF243" s="8"/>
      <c r="BH243" s="2"/>
    </row>
    <row r="244" spans="1:60" ht="34" hidden="1" outlineLevel="1" x14ac:dyDescent="0.2">
      <c r="A244" s="1">
        <v>0</v>
      </c>
      <c r="B244" s="243"/>
      <c r="C244" s="144" t="s">
        <v>1443</v>
      </c>
      <c r="D244" s="144"/>
      <c r="E244" s="243"/>
      <c r="F244" s="242"/>
      <c r="G244" s="241"/>
      <c r="H244" s="240"/>
      <c r="I244" s="240"/>
      <c r="J244" s="240"/>
      <c r="K244" s="48"/>
      <c r="L244" s="47"/>
      <c r="M244" s="47">
        <f>SUM(K244:L244)</f>
        <v>0</v>
      </c>
      <c r="N244" s="83">
        <f>IF(V244&lt;&gt;"VTC VHm",_xlfn.XLOOKUP(Z244,$AC$4015:$AC$4035,$AD$4015:$AD$4035,0)*M244,_xlfn.XLOOKUP(Z244,$AC$4015:$AC$4035,$AD$4015:$AD$4035,0)*L244)</f>
        <v>0</v>
      </c>
      <c r="O244" s="83">
        <f>IF(V244&lt;&gt;"VTC VHm",_xlfn.XLOOKUP(Z244,$AC$4015:$AC$4035,$AE$4015:$AE$4035,0)*M244,_xlfn.XLOOKUP(Z244,$AC$4015:$AC$4035,$AE$4015:$AE$4035,0)*L244)</f>
        <v>0</v>
      </c>
      <c r="P244" s="83">
        <f>SUM(N244:O244)</f>
        <v>0</v>
      </c>
      <c r="Q244" s="47">
        <f>M244*G244</f>
        <v>0</v>
      </c>
      <c r="R244" s="47">
        <f>G244*P244</f>
        <v>0</v>
      </c>
      <c r="S244" s="83">
        <f>SUM(Q244:R244)</f>
        <v>0</v>
      </c>
      <c r="T244" s="48"/>
      <c r="U244" s="240"/>
      <c r="V244" s="240"/>
      <c r="W244" s="240"/>
      <c r="X244" s="44" t="s">
        <v>33</v>
      </c>
      <c r="Y244" s="44"/>
      <c r="Z244" s="44" t="s">
        <v>6</v>
      </c>
      <c r="AA244" s="44" t="s">
        <v>80</v>
      </c>
      <c r="AB244" s="2">
        <v>0</v>
      </c>
      <c r="AC244" s="2">
        <v>0</v>
      </c>
      <c r="AD244" s="2">
        <f>+M244</f>
        <v>0</v>
      </c>
      <c r="AE244" s="2">
        <f>+AD244*14%</f>
        <v>0</v>
      </c>
      <c r="AF244" s="2">
        <f>+AD244*35%</f>
        <v>0</v>
      </c>
      <c r="AG244" s="2">
        <f>+AD244*F244</f>
        <v>0</v>
      </c>
      <c r="AH244" s="2">
        <f>+AE244*F244</f>
        <v>0</v>
      </c>
      <c r="AI244" s="2">
        <f>+AF244*F244</f>
        <v>0</v>
      </c>
      <c r="AJ244" s="2">
        <f>SUM(AG244:AI244)</f>
        <v>0</v>
      </c>
      <c r="AK244" s="2">
        <f>+AD244*G244</f>
        <v>0</v>
      </c>
      <c r="AL244" s="2">
        <f>+AE244*G244</f>
        <v>0</v>
      </c>
      <c r="AM244" s="2">
        <f>+AF244*G244</f>
        <v>0</v>
      </c>
      <c r="AN244" s="2">
        <f>SUM(AK244:AM244)</f>
        <v>0</v>
      </c>
      <c r="AQ244" s="145" t="s">
        <v>525</v>
      </c>
      <c r="AU244" s="8">
        <f>+K244</f>
        <v>0</v>
      </c>
      <c r="AV244" s="8">
        <f>+L244</f>
        <v>0</v>
      </c>
      <c r="AW244" s="2">
        <f>+M244</f>
        <v>0</v>
      </c>
      <c r="AX244" s="8">
        <f>F244*AW244</f>
        <v>0</v>
      </c>
      <c r="AY244" s="8">
        <f>IF(AQ244="CT",7%,5%)*AX244</f>
        <v>0</v>
      </c>
      <c r="AZ244" s="8">
        <f>AX244*2%</f>
        <v>0</v>
      </c>
      <c r="BA244" s="8">
        <f>IF(BB244&gt;0,0,AX244*5%)</f>
        <v>0</v>
      </c>
      <c r="BB244" s="8">
        <f>(AX244-BG244)*35%</f>
        <v>0</v>
      </c>
      <c r="BC244" s="8">
        <f>+AX244+AY244+AZ244+BA244+BB244</f>
        <v>0</v>
      </c>
      <c r="BD244" s="8">
        <f>AX244-AT244</f>
        <v>0</v>
      </c>
      <c r="BE244" s="2"/>
      <c r="BF244" s="8"/>
      <c r="BH244" s="2"/>
    </row>
    <row r="245" spans="1:60" ht="34" hidden="1" outlineLevel="1" x14ac:dyDescent="0.2">
      <c r="A245" s="1">
        <v>0</v>
      </c>
      <c r="B245" s="243"/>
      <c r="C245" s="144" t="s">
        <v>869</v>
      </c>
      <c r="D245" s="144"/>
      <c r="E245" s="243"/>
      <c r="F245" s="242"/>
      <c r="G245" s="241"/>
      <c r="H245" s="240"/>
      <c r="I245" s="240"/>
      <c r="J245" s="240"/>
      <c r="K245" s="48">
        <f>$K$242*25%</f>
        <v>513750</v>
      </c>
      <c r="L245" s="47"/>
      <c r="M245" s="47">
        <f>SUM(K245:L245)</f>
        <v>513750</v>
      </c>
      <c r="N245" s="83">
        <f>IF(V245&lt;&gt;"VTC VHm",_xlfn.XLOOKUP(Z245,$AC$4015:$AC$4035,$AD$4015:$AD$4035,0)*M245,_xlfn.XLOOKUP(Z245,$AC$4015:$AC$4035,$AD$4015:$AD$4035,0)*L245)</f>
        <v>179812.5</v>
      </c>
      <c r="O245" s="83">
        <f>IF(V245&lt;&gt;"VTC VHm",_xlfn.XLOOKUP(Z245,$AC$4015:$AC$4035,$AE$4015:$AE$4035,0)*M245,_xlfn.XLOOKUP(Z245,$AC$4015:$AC$4035,$AE$4015:$AE$4035,0)*L245)</f>
        <v>0</v>
      </c>
      <c r="P245" s="83">
        <f>SUM(N245:O245)</f>
        <v>179812.5</v>
      </c>
      <c r="Q245" s="47">
        <f>M245*G245</f>
        <v>0</v>
      </c>
      <c r="R245" s="47">
        <f>G245*P245</f>
        <v>0</v>
      </c>
      <c r="S245" s="83">
        <f>SUM(Q245:R245)</f>
        <v>0</v>
      </c>
      <c r="T245" s="48" t="s">
        <v>1438</v>
      </c>
      <c r="U245" s="240"/>
      <c r="V245" s="240"/>
      <c r="W245" s="240"/>
      <c r="X245" s="44" t="s">
        <v>33</v>
      </c>
      <c r="Y245" s="44"/>
      <c r="Z245" s="44" t="s">
        <v>6</v>
      </c>
      <c r="AA245" s="44" t="s">
        <v>80</v>
      </c>
      <c r="AB245" s="2">
        <v>0</v>
      </c>
      <c r="AC245" s="2">
        <v>0</v>
      </c>
      <c r="AD245" s="2">
        <f>+M245</f>
        <v>513750</v>
      </c>
      <c r="AE245" s="2">
        <f>+AD245*14%</f>
        <v>71925</v>
      </c>
      <c r="AF245" s="2">
        <f>+AD245*35%</f>
        <v>179812.5</v>
      </c>
      <c r="AG245" s="2">
        <f>+AD245*F245</f>
        <v>0</v>
      </c>
      <c r="AH245" s="2">
        <f>+AE245*F245</f>
        <v>0</v>
      </c>
      <c r="AI245" s="2">
        <f>+AF245*F245</f>
        <v>0</v>
      </c>
      <c r="AJ245" s="2">
        <f>SUM(AG245:AI245)</f>
        <v>0</v>
      </c>
      <c r="AK245" s="2">
        <f>+AD245*G245</f>
        <v>0</v>
      </c>
      <c r="AL245" s="2">
        <f>+AE245*G245</f>
        <v>0</v>
      </c>
      <c r="AM245" s="2">
        <f>+AF245*G245</f>
        <v>0</v>
      </c>
      <c r="AN245" s="2">
        <f>SUM(AK245:AM245)</f>
        <v>0</v>
      </c>
      <c r="AQ245" s="145" t="s">
        <v>525</v>
      </c>
      <c r="AU245" s="8">
        <f>+K245</f>
        <v>513750</v>
      </c>
      <c r="AV245" s="8">
        <f>+L245</f>
        <v>0</v>
      </c>
      <c r="AW245" s="2">
        <f>+M245</f>
        <v>513750</v>
      </c>
      <c r="AX245" s="8">
        <f>F245*AW245</f>
        <v>0</v>
      </c>
      <c r="AY245" s="8">
        <f>IF(AQ245="CT",7%,5%)*AX245</f>
        <v>0</v>
      </c>
      <c r="AZ245" s="8">
        <f>AX245*2%</f>
        <v>0</v>
      </c>
      <c r="BA245" s="8">
        <f>IF(BB245&gt;0,0,AX245*5%)</f>
        <v>0</v>
      </c>
      <c r="BB245" s="8">
        <f>(AX245-BG245)*35%</f>
        <v>0</v>
      </c>
      <c r="BC245" s="8">
        <f>+AX245+AY245+AZ245+BA245+BB245</f>
        <v>0</v>
      </c>
      <c r="BD245" s="8">
        <f>AX245-AT245</f>
        <v>0</v>
      </c>
      <c r="BE245" s="2"/>
      <c r="BF245" s="8"/>
      <c r="BH245" s="2"/>
    </row>
    <row r="246" spans="1:60" ht="17" hidden="1" outlineLevel="1" x14ac:dyDescent="0.2">
      <c r="A246" s="1" t="s">
        <v>1155</v>
      </c>
      <c r="B246" s="82">
        <v>107</v>
      </c>
      <c r="C246" s="144" t="s">
        <v>677</v>
      </c>
      <c r="D246" s="144"/>
      <c r="E246" s="82" t="s">
        <v>52</v>
      </c>
      <c r="F246" s="143">
        <v>3757.2734</v>
      </c>
      <c r="G246" s="142">
        <f>+[2]THKL!F245</f>
        <v>3776.7533999999987</v>
      </c>
      <c r="H246" s="176"/>
      <c r="I246" s="176"/>
      <c r="J246" s="176"/>
      <c r="K246" s="48" t="s">
        <v>1436</v>
      </c>
      <c r="L246" s="47" t="s">
        <v>1436</v>
      </c>
      <c r="M246" s="47">
        <f>SUM(K246:L246)</f>
        <v>0</v>
      </c>
      <c r="N246" s="83">
        <f>IF(V246&lt;&gt;"VTC VHm",_xlfn.XLOOKUP(Z246,$AC$4015:$AC$4035,$AD$4015:$AD$4035,0)*M246,_xlfn.XLOOKUP(Z246,$AC$4015:$AC$4035,$AD$4015:$AD$4035,0)*L246)</f>
        <v>0</v>
      </c>
      <c r="O246" s="83">
        <f>IF(V246&lt;&gt;"VTC VHm",_xlfn.XLOOKUP(Z246,$AC$4015:$AC$4035,$AE$4015:$AE$4035,0)*M246,_xlfn.XLOOKUP(Z246,$AC$4015:$AC$4035,$AE$4015:$AE$4035,0)*L246)</f>
        <v>0</v>
      </c>
      <c r="P246" s="83">
        <f>SUM(N246:O246)</f>
        <v>0</v>
      </c>
      <c r="Q246" s="47">
        <f>M246*G246</f>
        <v>0</v>
      </c>
      <c r="R246" s="47">
        <f>G246*P246</f>
        <v>0</v>
      </c>
      <c r="S246" s="83">
        <f>SUM(Q246:R246)</f>
        <v>0</v>
      </c>
      <c r="T246" s="48"/>
      <c r="U246" s="176"/>
      <c r="V246" s="176"/>
      <c r="W246" s="176"/>
      <c r="X246" s="44" t="s">
        <v>33</v>
      </c>
      <c r="Y246" s="44"/>
      <c r="Z246" s="44" t="s">
        <v>6</v>
      </c>
      <c r="AA246" s="44" t="s">
        <v>80</v>
      </c>
      <c r="AB246" s="2">
        <v>120916.32639075001</v>
      </c>
      <c r="AC246" s="2">
        <v>454315696.77368295</v>
      </c>
      <c r="AD246" s="2">
        <f>+M246</f>
        <v>0</v>
      </c>
      <c r="AE246" s="2">
        <f>+AD246*14%</f>
        <v>0</v>
      </c>
      <c r="AF246" s="2">
        <f>+AD246*35%</f>
        <v>0</v>
      </c>
      <c r="AG246" s="2">
        <f>+AD246*F246</f>
        <v>0</v>
      </c>
      <c r="AH246" s="2">
        <f>+AE246*F246</f>
        <v>0</v>
      </c>
      <c r="AI246" s="2">
        <f>+AF246*F246</f>
        <v>0</v>
      </c>
      <c r="AJ246" s="2">
        <f>SUM(AG246:AI246)</f>
        <v>0</v>
      </c>
      <c r="AK246" s="2">
        <f>+AD246*G246</f>
        <v>0</v>
      </c>
      <c r="AL246" s="2">
        <f>+AE246*G246</f>
        <v>0</v>
      </c>
      <c r="AM246" s="2">
        <f>+AF246*G246</f>
        <v>0</v>
      </c>
      <c r="AN246" s="2">
        <f>SUM(AK246:AM246)</f>
        <v>0</v>
      </c>
      <c r="AQ246" s="145" t="s">
        <v>525</v>
      </c>
      <c r="AU246" s="8" t="str">
        <f>+K246</f>
        <v xml:space="preserve">Bao gồm </v>
      </c>
      <c r="AV246" s="8" t="str">
        <f>+L246</f>
        <v xml:space="preserve">Bao gồm </v>
      </c>
      <c r="AW246" s="2">
        <f>+M246</f>
        <v>0</v>
      </c>
      <c r="AX246" s="8">
        <f>F246*AW246</f>
        <v>0</v>
      </c>
      <c r="AY246" s="8">
        <f>IF(AQ246="CT",7%,5%)*AX246</f>
        <v>0</v>
      </c>
      <c r="AZ246" s="8">
        <f>AX246*2%</f>
        <v>0</v>
      </c>
      <c r="BA246" s="8">
        <f>IF(BB246&gt;0,0,AX246*5%)</f>
        <v>0</v>
      </c>
      <c r="BB246" s="8">
        <f>(AX246-BG246)*35%</f>
        <v>0</v>
      </c>
      <c r="BC246" s="8">
        <f>+AX246+AY246+AZ246+BA246+BB246</f>
        <v>0</v>
      </c>
      <c r="BD246" s="8">
        <f>AX246-AT246</f>
        <v>0</v>
      </c>
      <c r="BE246" s="2"/>
      <c r="BF246" s="8"/>
      <c r="BH246" s="2"/>
    </row>
    <row r="247" spans="1:60" ht="34" hidden="1" outlineLevel="1" x14ac:dyDescent="0.2">
      <c r="A247" s="1" t="s">
        <v>108</v>
      </c>
      <c r="B247" s="82">
        <v>108</v>
      </c>
      <c r="C247" s="144" t="s">
        <v>1442</v>
      </c>
      <c r="D247" s="144"/>
      <c r="E247" s="82" t="s">
        <v>64</v>
      </c>
      <c r="F247" s="143">
        <v>7</v>
      </c>
      <c r="G247" s="142">
        <f>+[2]THKL!F246</f>
        <v>7</v>
      </c>
      <c r="H247" s="132"/>
      <c r="I247" s="132"/>
      <c r="J247" s="132"/>
      <c r="K247" s="48">
        <v>8500000</v>
      </c>
      <c r="L247" s="47"/>
      <c r="M247" s="47">
        <f>SUM(K247:L247)</f>
        <v>8500000</v>
      </c>
      <c r="N247" s="83">
        <f>IF(V247&lt;&gt;"VTC VHm",_xlfn.XLOOKUP(Z247,$AC$4015:$AC$4035,$AD$4015:$AD$4035,0)*M247,_xlfn.XLOOKUP(Z247,$AC$4015:$AC$4035,$AD$4015:$AD$4035,0)*L247)</f>
        <v>0</v>
      </c>
      <c r="O247" s="83">
        <f>IF(V247&lt;&gt;"VTC VHm",_xlfn.XLOOKUP(Z247,$AC$4015:$AC$4035,$AE$4015:$AE$4035,0)*M247,_xlfn.XLOOKUP(Z247,$AC$4015:$AC$4035,$AE$4015:$AE$4035,0)*L247)</f>
        <v>0</v>
      </c>
      <c r="P247" s="83">
        <f>SUM(N247:O247)</f>
        <v>0</v>
      </c>
      <c r="Q247" s="47">
        <f>M247*G247</f>
        <v>59500000</v>
      </c>
      <c r="R247" s="47">
        <f>G247*P247</f>
        <v>0</v>
      </c>
      <c r="S247" s="83">
        <f>SUM(Q247:R247)</f>
        <v>59500000</v>
      </c>
      <c r="T247" s="48" t="s">
        <v>430</v>
      </c>
      <c r="U247" s="132"/>
      <c r="V247" s="132"/>
      <c r="W247" s="132"/>
      <c r="X247" s="44" t="s">
        <v>33</v>
      </c>
      <c r="Y247" s="44" t="s">
        <v>1441</v>
      </c>
      <c r="Z247" s="44"/>
      <c r="AA247" s="44" t="s">
        <v>80</v>
      </c>
      <c r="AB247" s="2">
        <v>12877119.79125</v>
      </c>
      <c r="AC247" s="2">
        <v>90139838.538749993</v>
      </c>
      <c r="AD247" s="2">
        <f>+M247</f>
        <v>8500000</v>
      </c>
      <c r="AE247" s="2">
        <f>+AD247*14%</f>
        <v>1190000</v>
      </c>
      <c r="AF247" s="2">
        <f>+AD247*35%</f>
        <v>2975000</v>
      </c>
      <c r="AG247" s="2">
        <f>+AD247*F247</f>
        <v>59500000</v>
      </c>
      <c r="AH247" s="2">
        <f>+AE247*F247</f>
        <v>8330000</v>
      </c>
      <c r="AI247" s="2">
        <f>+AF247*F247</f>
        <v>20825000</v>
      </c>
      <c r="AJ247" s="2">
        <f>SUM(AG247:AI247)</f>
        <v>88655000</v>
      </c>
      <c r="AK247" s="2">
        <f>+AD247*G247</f>
        <v>59500000</v>
      </c>
      <c r="AL247" s="2">
        <f>+AE247*G247</f>
        <v>8330000</v>
      </c>
      <c r="AM247" s="2">
        <f>+AF247*G247</f>
        <v>20825000</v>
      </c>
      <c r="AN247" s="2">
        <f>SUM(AK247:AM247)</f>
        <v>88655000</v>
      </c>
      <c r="AQ247" s="145" t="s">
        <v>525</v>
      </c>
      <c r="AU247" s="8">
        <f>+K247</f>
        <v>8500000</v>
      </c>
      <c r="AV247" s="8">
        <f>+L247</f>
        <v>0</v>
      </c>
      <c r="AW247" s="2">
        <f>+M247</f>
        <v>8500000</v>
      </c>
      <c r="AX247" s="8">
        <f>F247*AW247</f>
        <v>59500000</v>
      </c>
      <c r="AY247" s="8">
        <f>IF(AQ247="CT",7%,5%)*AX247</f>
        <v>4165000.0000000005</v>
      </c>
      <c r="AZ247" s="8">
        <f>AX247*2%</f>
        <v>1190000</v>
      </c>
      <c r="BA247" s="8">
        <f>IF(BB247&gt;0,0,AX247*5%)</f>
        <v>0</v>
      </c>
      <c r="BB247" s="8">
        <f>(AX247-BG247)*35%</f>
        <v>20825000</v>
      </c>
      <c r="BC247" s="8">
        <f>+AX247+AY247+AZ247+BA247+BB247</f>
        <v>85680000</v>
      </c>
      <c r="BD247" s="8">
        <f>AX247-AT247</f>
        <v>59500000</v>
      </c>
      <c r="BE247" s="2"/>
      <c r="BF247" s="8"/>
      <c r="BH247" s="2"/>
    </row>
    <row r="248" spans="1:60" s="92" customFormat="1" ht="17" hidden="1" outlineLevel="1" x14ac:dyDescent="0.2">
      <c r="A248" s="92">
        <v>0</v>
      </c>
      <c r="B248" s="163"/>
      <c r="C248" s="164" t="s">
        <v>1440</v>
      </c>
      <c r="D248" s="164"/>
      <c r="E248" s="163"/>
      <c r="F248" s="162"/>
      <c r="G248" s="149">
        <f>+[2]THKL!F247</f>
        <v>0</v>
      </c>
      <c r="H248" s="158"/>
      <c r="I248" s="158"/>
      <c r="J248" s="158"/>
      <c r="K248" s="170"/>
      <c r="L248" s="171"/>
      <c r="M248" s="171">
        <f>SUM(K248:L248)</f>
        <v>0</v>
      </c>
      <c r="N248" s="83">
        <f>IF(V248&lt;&gt;"VTC VHm",_xlfn.XLOOKUP(Z248,$AC$4015:$AC$4035,$AD$4015:$AD$4035,0)*M248,_xlfn.XLOOKUP(Z248,$AC$4015:$AC$4035,$AD$4015:$AD$4035,0)*L248)</f>
        <v>0</v>
      </c>
      <c r="O248" s="83">
        <f>IF(V248&lt;&gt;"VTC VHm",_xlfn.XLOOKUP(Z248,$AC$4015:$AC$4035,$AE$4015:$AE$4035,0)*M248,_xlfn.XLOOKUP(Z248,$AC$4015:$AC$4035,$AE$4015:$AE$4035,0)*L248)</f>
        <v>0</v>
      </c>
      <c r="P248" s="160">
        <f>SUM(N248:O248)</f>
        <v>0</v>
      </c>
      <c r="Q248" s="171">
        <f>M248*G248</f>
        <v>0</v>
      </c>
      <c r="R248" s="171">
        <f>G248*P248</f>
        <v>0</v>
      </c>
      <c r="S248" s="160">
        <f>SUM(Q248:R248)</f>
        <v>0</v>
      </c>
      <c r="T248" s="170"/>
      <c r="U248" s="158"/>
      <c r="V248" s="158"/>
      <c r="W248" s="158"/>
      <c r="X248" s="94" t="s">
        <v>33</v>
      </c>
      <c r="Y248" s="94"/>
      <c r="Z248" s="94"/>
      <c r="AA248" s="94" t="s">
        <v>80</v>
      </c>
      <c r="AB248" s="2">
        <v>0</v>
      </c>
      <c r="AC248" s="2">
        <v>0</v>
      </c>
      <c r="AD248" s="93">
        <f>+M248</f>
        <v>0</v>
      </c>
      <c r="AE248" s="93">
        <f>+AD248*14%</f>
        <v>0</v>
      </c>
      <c r="AF248" s="93">
        <f>+AD248*35%</f>
        <v>0</v>
      </c>
      <c r="AG248" s="93">
        <f>+AD248*F248</f>
        <v>0</v>
      </c>
      <c r="AH248" s="93">
        <f>+AE248*F248</f>
        <v>0</v>
      </c>
      <c r="AI248" s="93">
        <f>+AF248*F248</f>
        <v>0</v>
      </c>
      <c r="AJ248" s="93">
        <f>SUM(AG248:AI248)</f>
        <v>0</v>
      </c>
      <c r="AK248" s="93">
        <f>+AD248*G248</f>
        <v>0</v>
      </c>
      <c r="AL248" s="93">
        <f>+AE248*G248</f>
        <v>0</v>
      </c>
      <c r="AM248" s="93">
        <f>+AF248*G248</f>
        <v>0</v>
      </c>
      <c r="AN248" s="93">
        <f>SUM(AK248:AM248)</f>
        <v>0</v>
      </c>
      <c r="AQ248" s="145" t="s">
        <v>525</v>
      </c>
      <c r="AU248" s="8">
        <f>+K248</f>
        <v>0</v>
      </c>
      <c r="AV248" s="8">
        <f>+L248</f>
        <v>0</v>
      </c>
      <c r="AW248" s="93">
        <f>+M248</f>
        <v>0</v>
      </c>
      <c r="AX248" s="8">
        <f>F248*AW248</f>
        <v>0</v>
      </c>
      <c r="AY248" s="8">
        <f>IF(AQ248="CT",7%,5%)*AX248</f>
        <v>0</v>
      </c>
      <c r="AZ248" s="8">
        <f>AX248*2%</f>
        <v>0</v>
      </c>
      <c r="BA248" s="8">
        <f>IF(BB248&gt;0,0,AX248*5%)</f>
        <v>0</v>
      </c>
      <c r="BB248" s="8">
        <f>(AX248-BG248)*35%</f>
        <v>0</v>
      </c>
      <c r="BC248" s="8">
        <f>+AX248+AY248+AZ248+BA248+BB248</f>
        <v>0</v>
      </c>
      <c r="BD248" s="8">
        <f>AX248-AT248</f>
        <v>0</v>
      </c>
      <c r="BE248" s="2"/>
      <c r="BF248" s="8"/>
      <c r="BH248" s="2"/>
    </row>
    <row r="249" spans="1:60" ht="34" hidden="1" outlineLevel="1" x14ac:dyDescent="0.2">
      <c r="A249" s="1" t="s">
        <v>459</v>
      </c>
      <c r="B249" s="82">
        <v>110</v>
      </c>
      <c r="C249" s="144" t="s">
        <v>679</v>
      </c>
      <c r="D249" s="144"/>
      <c r="E249" s="82" t="s">
        <v>52</v>
      </c>
      <c r="F249" s="143">
        <v>83.344999999999999</v>
      </c>
      <c r="G249" s="142">
        <f>+[2]THKL!F248</f>
        <v>31.980000000000004</v>
      </c>
      <c r="H249" s="132"/>
      <c r="I249" s="132"/>
      <c r="J249" s="132"/>
      <c r="K249" s="48" t="s">
        <v>89</v>
      </c>
      <c r="L249" s="269">
        <f>450000*1.05*1.2+3*15000+250000</f>
        <v>862000</v>
      </c>
      <c r="M249" s="47">
        <f>SUM(K249:L249)</f>
        <v>862000</v>
      </c>
      <c r="N249" s="83">
        <f>IF(V249&lt;&gt;"VTC VHm",_xlfn.XLOOKUP(Z249,$AC$4015:$AC$4035,$AD$4015:$AD$4035,0)*M249,_xlfn.XLOOKUP(Z249,$AC$4015:$AC$4035,$AD$4015:$AD$4035,0)*L249)</f>
        <v>0</v>
      </c>
      <c r="O249" s="83">
        <f>IF(V249&lt;&gt;"VTC VHm",_xlfn.XLOOKUP(Z249,$AC$4015:$AC$4035,$AE$4015:$AE$4035,0)*M249,_xlfn.XLOOKUP(Z249,$AC$4015:$AC$4035,$AE$4015:$AE$4035,0)*L249)</f>
        <v>258600</v>
      </c>
      <c r="P249" s="83">
        <f>SUM(N249:O249)</f>
        <v>258600</v>
      </c>
      <c r="Q249" s="47">
        <f>M249*G249</f>
        <v>27566760.000000004</v>
      </c>
      <c r="R249" s="47">
        <f>G249*P249</f>
        <v>8270028.0000000009</v>
      </c>
      <c r="S249" s="83">
        <f>SUM(Q249:R249)</f>
        <v>35836788.000000007</v>
      </c>
      <c r="T249" s="223" t="s">
        <v>100</v>
      </c>
      <c r="U249" s="132"/>
      <c r="V249" s="132"/>
      <c r="W249" s="132"/>
      <c r="X249" s="44" t="s">
        <v>33</v>
      </c>
      <c r="Y249" s="44"/>
      <c r="Z249" s="44" t="s">
        <v>10</v>
      </c>
      <c r="AA249" s="44" t="s">
        <v>80</v>
      </c>
      <c r="AB249" s="2">
        <v>2096733.375</v>
      </c>
      <c r="AC249" s="2">
        <v>174752243.139375</v>
      </c>
      <c r="AD249" s="2">
        <f>+M249</f>
        <v>862000</v>
      </c>
      <c r="AE249" s="2">
        <f>+AD249*14%</f>
        <v>120680.00000000001</v>
      </c>
      <c r="AF249" s="2">
        <f>+AD249*35%</f>
        <v>301700</v>
      </c>
      <c r="AG249" s="2">
        <f>+AD249*F249</f>
        <v>71843390</v>
      </c>
      <c r="AH249" s="2">
        <f>+AE249*F249</f>
        <v>10058074.600000001</v>
      </c>
      <c r="AI249" s="2">
        <f>+AF249*F249</f>
        <v>25145186.5</v>
      </c>
      <c r="AJ249" s="2">
        <f>SUM(AG249:AI249)</f>
        <v>107046651.09999999</v>
      </c>
      <c r="AK249" s="2">
        <f>+AD249*G249</f>
        <v>27566760.000000004</v>
      </c>
      <c r="AL249" s="2">
        <f>+AE249*G249</f>
        <v>3859346.4000000008</v>
      </c>
      <c r="AM249" s="2">
        <f>+AF249*G249</f>
        <v>9648366.0000000019</v>
      </c>
      <c r="AN249" s="2">
        <f>SUM(AK249:AM249)</f>
        <v>41074472.400000006</v>
      </c>
      <c r="AQ249" s="145" t="s">
        <v>525</v>
      </c>
      <c r="AU249" s="8" t="str">
        <f>+K249</f>
        <v>Bao gồm</v>
      </c>
      <c r="AV249" s="8">
        <f>+L249</f>
        <v>862000</v>
      </c>
      <c r="AW249" s="2">
        <f>+M249</f>
        <v>862000</v>
      </c>
      <c r="AX249" s="8">
        <f>F249*AW249</f>
        <v>71843390</v>
      </c>
      <c r="AY249" s="8">
        <f>IF(AQ249="CT",7%,5%)*AX249</f>
        <v>5029037.3000000007</v>
      </c>
      <c r="AZ249" s="8">
        <f>AX249*2%</f>
        <v>1436867.8</v>
      </c>
      <c r="BA249" s="8">
        <f>IF(BB249&gt;0,0,AX249*5%)</f>
        <v>0</v>
      </c>
      <c r="BB249" s="8">
        <f>(AX249-BG249)*35%</f>
        <v>25145186.5</v>
      </c>
      <c r="BC249" s="8">
        <f>+AX249+AY249+AZ249+BA249+BB249</f>
        <v>103454481.59999999</v>
      </c>
      <c r="BD249" s="8">
        <f>AX249-AT249</f>
        <v>71843390</v>
      </c>
      <c r="BE249" s="2"/>
      <c r="BF249" s="8"/>
      <c r="BH249" s="2"/>
    </row>
    <row r="250" spans="1:60" ht="17" hidden="1" outlineLevel="1" x14ac:dyDescent="0.2">
      <c r="A250" s="1" t="s">
        <v>1155</v>
      </c>
      <c r="B250" s="82">
        <v>111</v>
      </c>
      <c r="C250" s="144" t="s">
        <v>677</v>
      </c>
      <c r="D250" s="144"/>
      <c r="E250" s="82" t="s">
        <v>52</v>
      </c>
      <c r="F250" s="143">
        <v>83.344999999999999</v>
      </c>
      <c r="G250" s="142">
        <f>+[2]THKL!F249</f>
        <v>83.345000000000013</v>
      </c>
      <c r="H250" s="132"/>
      <c r="I250" s="132"/>
      <c r="J250" s="132"/>
      <c r="K250" s="48" t="s">
        <v>1436</v>
      </c>
      <c r="L250" s="47" t="s">
        <v>1436</v>
      </c>
      <c r="M250" s="47">
        <f>SUM(K250:L250)</f>
        <v>0</v>
      </c>
      <c r="N250" s="83">
        <f>IF(V250&lt;&gt;"VTC VHm",_xlfn.XLOOKUP(Z250,$AC$4015:$AC$4035,$AD$4015:$AD$4035,0)*M250,_xlfn.XLOOKUP(Z250,$AC$4015:$AC$4035,$AD$4015:$AD$4035,0)*L250)</f>
        <v>0</v>
      </c>
      <c r="O250" s="83">
        <f>IF(V250&lt;&gt;"VTC VHm",_xlfn.XLOOKUP(Z250,$AC$4015:$AC$4035,$AE$4015:$AE$4035,0)*M250,_xlfn.XLOOKUP(Z250,$AC$4015:$AC$4035,$AE$4015:$AE$4035,0)*L250)</f>
        <v>0</v>
      </c>
      <c r="P250" s="83">
        <f>SUM(N250:O250)</f>
        <v>0</v>
      </c>
      <c r="Q250" s="47">
        <f>M250*G250</f>
        <v>0</v>
      </c>
      <c r="R250" s="47">
        <f>G250*P250</f>
        <v>0</v>
      </c>
      <c r="S250" s="83">
        <f>SUM(Q250:R250)</f>
        <v>0</v>
      </c>
      <c r="T250" s="48"/>
      <c r="U250" s="132"/>
      <c r="V250" s="132"/>
      <c r="W250" s="132"/>
      <c r="X250" s="44" t="s">
        <v>33</v>
      </c>
      <c r="Y250" s="44"/>
      <c r="Z250" s="44" t="s">
        <v>10</v>
      </c>
      <c r="AA250" s="44" t="s">
        <v>80</v>
      </c>
      <c r="AB250" s="2">
        <v>120916.32639075001</v>
      </c>
      <c r="AC250" s="2">
        <v>10077771.223037058</v>
      </c>
      <c r="AD250" s="2">
        <f>+M250</f>
        <v>0</v>
      </c>
      <c r="AE250" s="2">
        <f>+AD250*14%</f>
        <v>0</v>
      </c>
      <c r="AF250" s="2">
        <f>+AD250*35%</f>
        <v>0</v>
      </c>
      <c r="AG250" s="2">
        <f>+AD250*F250</f>
        <v>0</v>
      </c>
      <c r="AH250" s="2">
        <f>+AE250*F250</f>
        <v>0</v>
      </c>
      <c r="AI250" s="2">
        <f>+AF250*F250</f>
        <v>0</v>
      </c>
      <c r="AJ250" s="2">
        <f>SUM(AG250:AI250)</f>
        <v>0</v>
      </c>
      <c r="AK250" s="2">
        <f>+AD250*G250</f>
        <v>0</v>
      </c>
      <c r="AL250" s="2">
        <f>+AE250*G250</f>
        <v>0</v>
      </c>
      <c r="AM250" s="2">
        <f>+AF250*G250</f>
        <v>0</v>
      </c>
      <c r="AN250" s="2">
        <f>SUM(AK250:AM250)</f>
        <v>0</v>
      </c>
      <c r="AQ250" s="145" t="s">
        <v>525</v>
      </c>
      <c r="AU250" s="8" t="str">
        <f>+K250</f>
        <v xml:space="preserve">Bao gồm </v>
      </c>
      <c r="AV250" s="8" t="str">
        <f>+L250</f>
        <v xml:space="preserve">Bao gồm </v>
      </c>
      <c r="AW250" s="2">
        <f>+M250</f>
        <v>0</v>
      </c>
      <c r="AX250" s="8">
        <f>F250*AW250</f>
        <v>0</v>
      </c>
      <c r="AY250" s="8">
        <f>IF(AQ250="CT",7%,5%)*AX250</f>
        <v>0</v>
      </c>
      <c r="AZ250" s="8">
        <f>AX250*2%</f>
        <v>0</v>
      </c>
      <c r="BA250" s="8">
        <f>IF(BB250&gt;0,0,AX250*5%)</f>
        <v>0</v>
      </c>
      <c r="BB250" s="8">
        <f>(AX250-BG250)*35%</f>
        <v>0</v>
      </c>
      <c r="BC250" s="8">
        <f>+AX250+AY250+AZ250+BA250+BB250</f>
        <v>0</v>
      </c>
      <c r="BD250" s="8">
        <f>AX250-AT250</f>
        <v>0</v>
      </c>
      <c r="BE250" s="2"/>
      <c r="BF250" s="8"/>
      <c r="BH250" s="2"/>
    </row>
    <row r="251" spans="1:60" ht="34" hidden="1" outlineLevel="1" x14ac:dyDescent="0.2">
      <c r="A251" s="1" t="s">
        <v>108</v>
      </c>
      <c r="B251" s="82">
        <v>112</v>
      </c>
      <c r="C251" s="144" t="s">
        <v>1439</v>
      </c>
      <c r="D251" s="144"/>
      <c r="E251" s="82" t="s">
        <v>64</v>
      </c>
      <c r="F251" s="143">
        <v>36</v>
      </c>
      <c r="G251" s="142">
        <f>+[2]THKL!F250</f>
        <v>36</v>
      </c>
      <c r="H251" s="132"/>
      <c r="I251" s="132"/>
      <c r="J251" s="132"/>
      <c r="K251" s="48">
        <v>9500000</v>
      </c>
      <c r="L251" s="47"/>
      <c r="M251" s="47">
        <f>SUM(K251:L251)</f>
        <v>9500000</v>
      </c>
      <c r="N251" s="83">
        <f>IF(V251&lt;&gt;"VTC VHm",_xlfn.XLOOKUP(Z251,$AC$4015:$AC$4035,$AD$4015:$AD$4035,0)*M251,_xlfn.XLOOKUP(Z251,$AC$4015:$AC$4035,$AD$4015:$AD$4035,0)*L251)</f>
        <v>3325000</v>
      </c>
      <c r="O251" s="83">
        <f>IF(V251&lt;&gt;"VTC VHm",_xlfn.XLOOKUP(Z251,$AC$4015:$AC$4035,$AE$4015:$AE$4035,0)*M251,_xlfn.XLOOKUP(Z251,$AC$4015:$AC$4035,$AE$4015:$AE$4035,0)*L251)</f>
        <v>0</v>
      </c>
      <c r="P251" s="83">
        <f>SUM(N251:O251)</f>
        <v>3325000</v>
      </c>
      <c r="Q251" s="47">
        <f>M251*G251</f>
        <v>342000000</v>
      </c>
      <c r="R251" s="47">
        <f>G251*P251</f>
        <v>119700000</v>
      </c>
      <c r="S251" s="83">
        <f>SUM(Q251:R251)</f>
        <v>461700000</v>
      </c>
      <c r="T251" s="48" t="s">
        <v>1438</v>
      </c>
      <c r="U251" s="132"/>
      <c r="V251" s="132"/>
      <c r="W251" s="132"/>
      <c r="X251" s="44" t="s">
        <v>33</v>
      </c>
      <c r="Y251" s="44"/>
      <c r="Z251" s="44" t="s">
        <v>6</v>
      </c>
      <c r="AA251" s="44" t="s">
        <v>80</v>
      </c>
      <c r="AB251" s="2">
        <v>5718363.75</v>
      </c>
      <c r="AC251" s="2">
        <v>205861095</v>
      </c>
      <c r="AD251" s="2">
        <f>+M251</f>
        <v>9500000</v>
      </c>
      <c r="AE251" s="2">
        <f>+AD251*14%</f>
        <v>1330000.0000000002</v>
      </c>
      <c r="AF251" s="2">
        <f>+AD251*35%</f>
        <v>3325000</v>
      </c>
      <c r="AG251" s="2">
        <f>+AD251*F251</f>
        <v>342000000</v>
      </c>
      <c r="AH251" s="2">
        <f>+AE251*F251</f>
        <v>47880000.000000007</v>
      </c>
      <c r="AI251" s="2">
        <f>+AF251*F251</f>
        <v>119700000</v>
      </c>
      <c r="AJ251" s="2">
        <f>SUM(AG251:AI251)</f>
        <v>509580000</v>
      </c>
      <c r="AK251" s="2">
        <f>+AD251*G251</f>
        <v>342000000</v>
      </c>
      <c r="AL251" s="2">
        <f>+AE251*G251</f>
        <v>47880000.000000007</v>
      </c>
      <c r="AM251" s="2">
        <f>+AF251*G251</f>
        <v>119700000</v>
      </c>
      <c r="AN251" s="2">
        <f>SUM(AK251:AM251)</f>
        <v>509580000</v>
      </c>
      <c r="AQ251" s="145" t="s">
        <v>525</v>
      </c>
      <c r="AU251" s="8">
        <f>+K251</f>
        <v>9500000</v>
      </c>
      <c r="AV251" s="8">
        <f>+L251</f>
        <v>0</v>
      </c>
      <c r="AW251" s="2">
        <f>+M251</f>
        <v>9500000</v>
      </c>
      <c r="AX251" s="8">
        <f>F251*AW251</f>
        <v>342000000</v>
      </c>
      <c r="AY251" s="8">
        <f>IF(AQ251="CT",7%,5%)*AX251</f>
        <v>23940000.000000004</v>
      </c>
      <c r="AZ251" s="8">
        <f>AX251*2%</f>
        <v>6840000</v>
      </c>
      <c r="BA251" s="8">
        <f>IF(BB251&gt;0,0,AX251*5%)</f>
        <v>0</v>
      </c>
      <c r="BB251" s="8">
        <f>(AX251-BG251)*35%</f>
        <v>119699999.99999999</v>
      </c>
      <c r="BC251" s="8">
        <f>+AX251+AY251+AZ251+BA251+BB251</f>
        <v>492480000</v>
      </c>
      <c r="BD251" s="8">
        <f>AX251-AT251</f>
        <v>342000000</v>
      </c>
      <c r="BE251" s="2"/>
      <c r="BF251" s="8"/>
      <c r="BH251" s="2"/>
    </row>
    <row r="252" spans="1:60" s="92" customFormat="1" ht="17" collapsed="1" x14ac:dyDescent="0.2">
      <c r="A252" s="92">
        <v>0</v>
      </c>
      <c r="B252" s="163"/>
      <c r="C252" s="164" t="s">
        <v>868</v>
      </c>
      <c r="D252" s="164"/>
      <c r="E252" s="163"/>
      <c r="F252" s="162"/>
      <c r="G252" s="149">
        <f>+[2]THKL!F251</f>
        <v>0</v>
      </c>
      <c r="H252" s="158"/>
      <c r="I252" s="158"/>
      <c r="J252" s="158"/>
      <c r="K252" s="159"/>
      <c r="L252" s="161"/>
      <c r="M252" s="161">
        <f>SUM(K252:L252)</f>
        <v>0</v>
      </c>
      <c r="N252" s="83">
        <f>IF(V252&lt;&gt;"VTC VHm",_xlfn.XLOOKUP(Z252,$AC$4015:$AC$4035,$AD$4015:$AD$4035,0)*M252,_xlfn.XLOOKUP(Z252,$AC$4015:$AC$4035,$AD$4015:$AD$4035,0)*L252)</f>
        <v>0</v>
      </c>
      <c r="O252" s="83">
        <f>IF(V252&lt;&gt;"VTC VHm",_xlfn.XLOOKUP(Z252,$AC$4015:$AC$4035,$AE$4015:$AE$4035,0)*M252,_xlfn.XLOOKUP(Z252,$AC$4015:$AC$4035,$AE$4015:$AE$4035,0)*L252)</f>
        <v>0</v>
      </c>
      <c r="P252" s="160">
        <f>SUM(N252:O252)</f>
        <v>0</v>
      </c>
      <c r="Q252" s="161">
        <f>M252*G252</f>
        <v>0</v>
      </c>
      <c r="R252" s="161">
        <f>G252*P252</f>
        <v>0</v>
      </c>
      <c r="S252" s="160">
        <f>SUM(Q252:R252)</f>
        <v>0</v>
      </c>
      <c r="T252" s="159"/>
      <c r="U252" s="158"/>
      <c r="V252" s="158"/>
      <c r="W252" s="158"/>
      <c r="X252" s="94" t="s">
        <v>33</v>
      </c>
      <c r="Y252" s="94"/>
      <c r="Z252" s="94"/>
      <c r="AA252" s="44" t="s">
        <v>80</v>
      </c>
      <c r="AB252" s="2">
        <v>0</v>
      </c>
      <c r="AC252" s="2">
        <v>0</v>
      </c>
      <c r="AD252" s="93">
        <f>+M252</f>
        <v>0</v>
      </c>
      <c r="AE252" s="93">
        <f>+AD252*14%</f>
        <v>0</v>
      </c>
      <c r="AF252" s="93">
        <f>+AD252*35%</f>
        <v>0</v>
      </c>
      <c r="AG252" s="93">
        <f>+AD252*F252</f>
        <v>0</v>
      </c>
      <c r="AH252" s="93">
        <f>+AE252*F252</f>
        <v>0</v>
      </c>
      <c r="AI252" s="93">
        <f>+AF252*F252</f>
        <v>0</v>
      </c>
      <c r="AJ252" s="93">
        <f>SUM(AG252:AI252)</f>
        <v>0</v>
      </c>
      <c r="AK252" s="93">
        <f>+AD252*G252</f>
        <v>0</v>
      </c>
      <c r="AL252" s="93">
        <f>+AE252*G252</f>
        <v>0</v>
      </c>
      <c r="AM252" s="93">
        <f>+AF252*G252</f>
        <v>0</v>
      </c>
      <c r="AN252" s="93">
        <f>SUM(AK252:AM252)</f>
        <v>0</v>
      </c>
      <c r="AQ252" s="145" t="s">
        <v>525</v>
      </c>
      <c r="AU252" s="8">
        <f>+K252</f>
        <v>0</v>
      </c>
      <c r="AV252" s="8">
        <f>+L252</f>
        <v>0</v>
      </c>
      <c r="AW252" s="93">
        <f>+M252</f>
        <v>0</v>
      </c>
      <c r="AX252" s="8">
        <f>F252*AW252</f>
        <v>0</v>
      </c>
      <c r="AY252" s="8">
        <f>IF(AQ252="CT",7%,5%)*AX252</f>
        <v>0</v>
      </c>
      <c r="AZ252" s="8">
        <f>AX252*2%</f>
        <v>0</v>
      </c>
      <c r="BA252" s="8">
        <f>IF(BB252&gt;0,0,AX252*5%)</f>
        <v>0</v>
      </c>
      <c r="BB252" s="8">
        <f>(AX252-BG252)*35%</f>
        <v>0</v>
      </c>
      <c r="BC252" s="8">
        <f>+AX252+AY252+AZ252+BA252+BB252</f>
        <v>0</v>
      </c>
      <c r="BD252" s="8">
        <f>AX252-AT252</f>
        <v>0</v>
      </c>
      <c r="BE252" s="2"/>
      <c r="BF252" s="8"/>
      <c r="BH252" s="2"/>
    </row>
    <row r="253" spans="1:60" ht="17" hidden="1" outlineLevel="1" x14ac:dyDescent="0.2">
      <c r="A253" s="1" t="s">
        <v>169</v>
      </c>
      <c r="B253" s="82">
        <v>113</v>
      </c>
      <c r="C253" s="144" t="s">
        <v>1437</v>
      </c>
      <c r="D253" s="144"/>
      <c r="E253" s="82" t="s">
        <v>91</v>
      </c>
      <c r="F253" s="143">
        <v>2.6713</v>
      </c>
      <c r="G253" s="142">
        <f>+[2]THKL!F252</f>
        <v>2.6713</v>
      </c>
      <c r="H253" s="132"/>
      <c r="I253" s="132"/>
      <c r="J253" s="132"/>
      <c r="K253" s="156">
        <f>'[3]BDG (XD)'!$Y$1502*1000</f>
        <v>25704000</v>
      </c>
      <c r="L253" s="157">
        <f>'[3]BDG (XD)'!$Z$1502*1000</f>
        <v>28696000</v>
      </c>
      <c r="M253" s="157">
        <f>SUM(K253:L253)</f>
        <v>54400000</v>
      </c>
      <c r="N253" s="83">
        <f>IF(V253&lt;&gt;"VTC VHm",_xlfn.XLOOKUP(Z253,$AC$4015:$AC$4035,$AD$4015:$AD$4035,0)*M253,_xlfn.XLOOKUP(Z253,$AC$4015:$AC$4035,$AD$4015:$AD$4035,0)*L253)</f>
        <v>0</v>
      </c>
      <c r="O253" s="83">
        <f>IF(V253&lt;&gt;"VTC VHm",_xlfn.XLOOKUP(Z253,$AC$4015:$AC$4035,$AE$4015:$AE$4035,0)*M253,_xlfn.XLOOKUP(Z253,$AC$4015:$AC$4035,$AE$4015:$AE$4035,0)*L253)</f>
        <v>16320000</v>
      </c>
      <c r="P253" s="83">
        <f>SUM(N253:O253)</f>
        <v>16320000</v>
      </c>
      <c r="Q253" s="157">
        <f>M253*G253</f>
        <v>145318720</v>
      </c>
      <c r="R253" s="157">
        <f>G253*P253</f>
        <v>43595616</v>
      </c>
      <c r="S253" s="83">
        <f>SUM(Q253:R253)</f>
        <v>188914336</v>
      </c>
      <c r="T253" s="156" t="s">
        <v>50</v>
      </c>
      <c r="U253" s="132"/>
      <c r="V253" s="132"/>
      <c r="W253" s="132"/>
      <c r="X253" s="44" t="s">
        <v>33</v>
      </c>
      <c r="Y253" s="44"/>
      <c r="Z253" s="44" t="s">
        <v>10</v>
      </c>
      <c r="AA253" s="44" t="s">
        <v>80</v>
      </c>
      <c r="AB253" s="2">
        <v>37927481.875248075</v>
      </c>
      <c r="AC253" s="2">
        <v>101315682.33335018</v>
      </c>
      <c r="AD253" s="2">
        <f>+M253</f>
        <v>54400000</v>
      </c>
      <c r="AE253" s="2">
        <f>+AD253*14%</f>
        <v>7616000.0000000009</v>
      </c>
      <c r="AF253" s="155">
        <f>+AD253*35%</f>
        <v>19040000</v>
      </c>
      <c r="AG253" s="2">
        <f>+AD253*F253</f>
        <v>145318720</v>
      </c>
      <c r="AH253" s="2">
        <f>+AE253*F253</f>
        <v>20344620.800000001</v>
      </c>
      <c r="AI253" s="2">
        <f>+AF253*F253</f>
        <v>50861552</v>
      </c>
      <c r="AJ253" s="2">
        <f>SUM(AG253:AI253)</f>
        <v>216524892.80000001</v>
      </c>
      <c r="AK253" s="2">
        <f>+AD253*G253</f>
        <v>145318720</v>
      </c>
      <c r="AL253" s="2">
        <f>+AE253*G253</f>
        <v>20344620.800000001</v>
      </c>
      <c r="AM253" s="2">
        <f>+AF253*G253</f>
        <v>50861552</v>
      </c>
      <c r="AN253" s="155">
        <f>SUM(AK253:AM253)</f>
        <v>216524892.80000001</v>
      </c>
      <c r="AQ253" s="145" t="s">
        <v>525</v>
      </c>
      <c r="AU253" s="8">
        <f>+K253</f>
        <v>25704000</v>
      </c>
      <c r="AV253" s="8">
        <f>+L253</f>
        <v>28696000</v>
      </c>
      <c r="AW253" s="2">
        <f>+M253</f>
        <v>54400000</v>
      </c>
      <c r="AX253" s="8">
        <f>F253*AW253</f>
        <v>145318720</v>
      </c>
      <c r="AY253" s="8">
        <f>IF(AQ253="CT",7%,5%)*AX253</f>
        <v>10172310.4</v>
      </c>
      <c r="AZ253" s="8">
        <f>AX253*2%</f>
        <v>2906374.4</v>
      </c>
      <c r="BA253" s="8">
        <f>IF(BB253&gt;0,0,AX253*5%)</f>
        <v>0</v>
      </c>
      <c r="BB253" s="8">
        <f>(AX253-BG253)*35%</f>
        <v>50861552</v>
      </c>
      <c r="BC253" s="8">
        <f>+AX253+AY253+AZ253+BA253+BB253</f>
        <v>209258956.80000001</v>
      </c>
      <c r="BD253" s="8">
        <f>AX253-AT253</f>
        <v>145318720</v>
      </c>
      <c r="BE253" s="2"/>
      <c r="BF253" s="8"/>
      <c r="BH253" s="2"/>
    </row>
    <row r="254" spans="1:60" ht="17" hidden="1" outlineLevel="1" x14ac:dyDescent="0.2">
      <c r="A254" s="1" t="s">
        <v>168</v>
      </c>
      <c r="B254" s="82">
        <v>114</v>
      </c>
      <c r="C254" s="144" t="s">
        <v>866</v>
      </c>
      <c r="D254" s="144"/>
      <c r="E254" s="82" t="s">
        <v>52</v>
      </c>
      <c r="F254" s="143">
        <v>237.65880000000001</v>
      </c>
      <c r="G254" s="142">
        <f>+[2]THKL!F253</f>
        <v>237.65880000000001</v>
      </c>
      <c r="H254" s="132"/>
      <c r="I254" s="132"/>
      <c r="J254" s="132"/>
      <c r="K254" s="156" t="s">
        <v>1436</v>
      </c>
      <c r="L254" s="157" t="s">
        <v>1436</v>
      </c>
      <c r="M254" s="157">
        <f>SUM(K254:L254)</f>
        <v>0</v>
      </c>
      <c r="N254" s="83">
        <f>IF(V254&lt;&gt;"VTC VHm",_xlfn.XLOOKUP(Z254,$AC$4015:$AC$4035,$AD$4015:$AD$4035,0)*M254,_xlfn.XLOOKUP(Z254,$AC$4015:$AC$4035,$AD$4015:$AD$4035,0)*L254)</f>
        <v>0</v>
      </c>
      <c r="O254" s="83">
        <f>IF(V254&lt;&gt;"VTC VHm",_xlfn.XLOOKUP(Z254,$AC$4015:$AC$4035,$AE$4015:$AE$4035,0)*M254,_xlfn.XLOOKUP(Z254,$AC$4015:$AC$4035,$AE$4015:$AE$4035,0)*L254)</f>
        <v>0</v>
      </c>
      <c r="P254" s="83">
        <f>SUM(N254:O254)</f>
        <v>0</v>
      </c>
      <c r="Q254" s="157">
        <f>M254*G254</f>
        <v>0</v>
      </c>
      <c r="R254" s="157">
        <f>G254*P254</f>
        <v>0</v>
      </c>
      <c r="S254" s="83">
        <f>SUM(Q254:R254)</f>
        <v>0</v>
      </c>
      <c r="T254" s="156"/>
      <c r="U254" s="132"/>
      <c r="V254" s="132"/>
      <c r="W254" s="132"/>
      <c r="X254" s="44" t="s">
        <v>33</v>
      </c>
      <c r="Y254" s="44"/>
      <c r="Z254" s="44" t="s">
        <v>10</v>
      </c>
      <c r="AA254" s="44" t="s">
        <v>80</v>
      </c>
      <c r="AB254" s="2">
        <v>202232.7437224827</v>
      </c>
      <c r="AC254" s="2">
        <v>48062391.193792775</v>
      </c>
      <c r="AD254" s="2">
        <f>+M254</f>
        <v>0</v>
      </c>
      <c r="AE254" s="2">
        <f>+AD254*14%</f>
        <v>0</v>
      </c>
      <c r="AF254" s="155">
        <f>+AD254*35%</f>
        <v>0</v>
      </c>
      <c r="AG254" s="2">
        <f>+AD254*F254</f>
        <v>0</v>
      </c>
      <c r="AH254" s="2">
        <f>+AE254*F254</f>
        <v>0</v>
      </c>
      <c r="AI254" s="2">
        <f>+AF254*F254</f>
        <v>0</v>
      </c>
      <c r="AJ254" s="2">
        <f>SUM(AG254:AI254)</f>
        <v>0</v>
      </c>
      <c r="AK254" s="2">
        <f>+AD254*G254</f>
        <v>0</v>
      </c>
      <c r="AL254" s="2">
        <f>+AE254*G254</f>
        <v>0</v>
      </c>
      <c r="AM254" s="2">
        <f>+AF254*G254</f>
        <v>0</v>
      </c>
      <c r="AN254" s="155">
        <f>SUM(AK254:AM254)</f>
        <v>0</v>
      </c>
      <c r="AQ254" s="145" t="s">
        <v>525</v>
      </c>
      <c r="AU254" s="8" t="str">
        <f>+K254</f>
        <v xml:space="preserve">Bao gồm </v>
      </c>
      <c r="AV254" s="8" t="str">
        <f>+L254</f>
        <v xml:space="preserve">Bao gồm </v>
      </c>
      <c r="AW254" s="2">
        <f>+M254</f>
        <v>0</v>
      </c>
      <c r="AX254" s="8">
        <f>F254*AW254</f>
        <v>0</v>
      </c>
      <c r="AY254" s="8">
        <f>IF(AQ254="CT",7%,5%)*AX254</f>
        <v>0</v>
      </c>
      <c r="AZ254" s="8">
        <f>AX254*2%</f>
        <v>0</v>
      </c>
      <c r="BA254" s="8">
        <f>IF(BB254&gt;0,0,AX254*5%)</f>
        <v>0</v>
      </c>
      <c r="BB254" s="8">
        <f>(AX254-BG254)*35%</f>
        <v>0</v>
      </c>
      <c r="BC254" s="8">
        <f>+AX254+AY254+AZ254+BA254+BB254</f>
        <v>0</v>
      </c>
      <c r="BD254" s="8">
        <f>AX254-AT254</f>
        <v>0</v>
      </c>
      <c r="BE254" s="2"/>
      <c r="BF254" s="8"/>
      <c r="BH254" s="2"/>
    </row>
    <row r="255" spans="1:60" ht="34" hidden="1" outlineLevel="1" x14ac:dyDescent="0.2">
      <c r="A255" s="1" t="s">
        <v>170</v>
      </c>
      <c r="B255" s="82">
        <v>115</v>
      </c>
      <c r="C255" s="144" t="s">
        <v>695</v>
      </c>
      <c r="D255" s="144"/>
      <c r="E255" s="82" t="s">
        <v>52</v>
      </c>
      <c r="F255" s="143">
        <v>214.6848</v>
      </c>
      <c r="G255" s="142">
        <f>+[2]THKL!F254</f>
        <v>214.6848</v>
      </c>
      <c r="H255" s="132"/>
      <c r="I255" s="132"/>
      <c r="J255" s="132"/>
      <c r="K255" s="156">
        <f>$K$193</f>
        <v>45124</v>
      </c>
      <c r="L255" s="157">
        <f>$L$193</f>
        <v>54000</v>
      </c>
      <c r="M255" s="157">
        <f>SUM(K255:L255)</f>
        <v>99124</v>
      </c>
      <c r="N255" s="83">
        <f>IF(V255&lt;&gt;"VTC VHm",_xlfn.XLOOKUP(Z255,$AC$4015:$AC$4035,$AD$4015:$AD$4035,0)*M255,_xlfn.XLOOKUP(Z255,$AC$4015:$AC$4035,$AD$4015:$AD$4035,0)*L255)</f>
        <v>0</v>
      </c>
      <c r="O255" s="83">
        <f>IF(V255&lt;&gt;"VTC VHm",_xlfn.XLOOKUP(Z255,$AC$4015:$AC$4035,$AE$4015:$AE$4035,0)*M255,_xlfn.XLOOKUP(Z255,$AC$4015:$AC$4035,$AE$4015:$AE$4035,0)*L255)</f>
        <v>29737.199999999997</v>
      </c>
      <c r="P255" s="83">
        <f>SUM(N255:O255)</f>
        <v>29737.199999999997</v>
      </c>
      <c r="Q255" s="157">
        <f>M255*G255</f>
        <v>21280416.115199998</v>
      </c>
      <c r="R255" s="157">
        <f>G255*P255</f>
        <v>6384124.8345599994</v>
      </c>
      <c r="S255" s="83">
        <f>SUM(Q255:R255)</f>
        <v>27664540.949759997</v>
      </c>
      <c r="T255" s="156" t="s">
        <v>50</v>
      </c>
      <c r="U255" s="132"/>
      <c r="V255" s="132"/>
      <c r="W255" s="132"/>
      <c r="X255" s="44" t="s">
        <v>33</v>
      </c>
      <c r="Y255" s="44"/>
      <c r="Z255" s="44" t="s">
        <v>10</v>
      </c>
      <c r="AA255" s="44" t="s">
        <v>80</v>
      </c>
      <c r="AB255" s="2">
        <v>189442.18716992252</v>
      </c>
      <c r="AC255" s="2">
        <v>40670358.064137377</v>
      </c>
      <c r="AD255" s="2">
        <f>+M255</f>
        <v>99124</v>
      </c>
      <c r="AE255" s="2">
        <f>+AD255*14%</f>
        <v>13877.36</v>
      </c>
      <c r="AF255" s="155">
        <f>+AD255*35%</f>
        <v>34693.399999999994</v>
      </c>
      <c r="AG255" s="2">
        <f>+AD255*F255</f>
        <v>21280416.115199998</v>
      </c>
      <c r="AH255" s="2">
        <f>+AE255*F255</f>
        <v>2979258.2561280001</v>
      </c>
      <c r="AI255" s="2">
        <f>+AF255*F255</f>
        <v>7448145.6403199984</v>
      </c>
      <c r="AJ255" s="2">
        <f>SUM(AG255:AI255)</f>
        <v>31707820.011647996</v>
      </c>
      <c r="AK255" s="2">
        <f>+AD255*G255</f>
        <v>21280416.115199998</v>
      </c>
      <c r="AL255" s="2">
        <f>+AE255*G255</f>
        <v>2979258.2561280001</v>
      </c>
      <c r="AM255" s="2">
        <f>+AF255*G255</f>
        <v>7448145.6403199984</v>
      </c>
      <c r="AN255" s="155">
        <f>SUM(AK255:AM255)</f>
        <v>31707820.011647996</v>
      </c>
      <c r="AQ255" s="145" t="s">
        <v>525</v>
      </c>
      <c r="AU255" s="8">
        <f>+K255</f>
        <v>45124</v>
      </c>
      <c r="AV255" s="8">
        <f>+L255</f>
        <v>54000</v>
      </c>
      <c r="AW255" s="2">
        <f>+M255</f>
        <v>99124</v>
      </c>
      <c r="AX255" s="8">
        <f>F255*AW255</f>
        <v>21280416.115199998</v>
      </c>
      <c r="AY255" s="8">
        <f>IF(AQ255="CT",7%,5%)*AX255</f>
        <v>1489629.128064</v>
      </c>
      <c r="AZ255" s="8">
        <f>AX255*2%</f>
        <v>425608.32230399997</v>
      </c>
      <c r="BA255" s="8">
        <f>IF(BB255&gt;0,0,AX255*5%)</f>
        <v>0</v>
      </c>
      <c r="BB255" s="8">
        <f>(AX255-BG255)*35%</f>
        <v>7448145.6403199984</v>
      </c>
      <c r="BC255" s="8">
        <f>+AX255+AY255+AZ255+BA255+BB255</f>
        <v>30643799.205887996</v>
      </c>
      <c r="BD255" s="8">
        <f>AX255-AT255</f>
        <v>21280416.115199998</v>
      </c>
      <c r="BE255" s="2"/>
      <c r="BF255" s="8"/>
      <c r="BH255" s="2"/>
    </row>
    <row r="256" spans="1:60" s="92" customFormat="1" ht="17" collapsed="1" x14ac:dyDescent="0.2">
      <c r="A256" s="92">
        <v>0</v>
      </c>
      <c r="B256" s="163"/>
      <c r="C256" s="164" t="s">
        <v>965</v>
      </c>
      <c r="D256" s="164"/>
      <c r="E256" s="163"/>
      <c r="F256" s="162"/>
      <c r="G256" s="149">
        <f>+[2]THKL!F255</f>
        <v>0</v>
      </c>
      <c r="H256" s="158"/>
      <c r="I256" s="158"/>
      <c r="J256" s="158"/>
      <c r="K256" s="159"/>
      <c r="L256" s="161"/>
      <c r="M256" s="161">
        <f>SUM(K256:L256)</f>
        <v>0</v>
      </c>
      <c r="N256" s="83">
        <f>IF(V256&lt;&gt;"VTC VHm",_xlfn.XLOOKUP(Z256,$AC$4015:$AC$4035,$AD$4015:$AD$4035,0)*M256,_xlfn.XLOOKUP(Z256,$AC$4015:$AC$4035,$AD$4015:$AD$4035,0)*L256)</f>
        <v>0</v>
      </c>
      <c r="O256" s="83">
        <f>IF(V256&lt;&gt;"VTC VHm",_xlfn.XLOOKUP(Z256,$AC$4015:$AC$4035,$AE$4015:$AE$4035,0)*M256,_xlfn.XLOOKUP(Z256,$AC$4015:$AC$4035,$AE$4015:$AE$4035,0)*L256)</f>
        <v>0</v>
      </c>
      <c r="P256" s="160">
        <f>SUM(N256:O256)</f>
        <v>0</v>
      </c>
      <c r="Q256" s="161">
        <f>M256*G256</f>
        <v>0</v>
      </c>
      <c r="R256" s="161">
        <f>G256*P256</f>
        <v>0</v>
      </c>
      <c r="S256" s="160">
        <f>SUM(Q256:R256)</f>
        <v>0</v>
      </c>
      <c r="T256" s="159"/>
      <c r="U256" s="158"/>
      <c r="V256" s="158"/>
      <c r="W256" s="158"/>
      <c r="X256" s="94" t="s">
        <v>33</v>
      </c>
      <c r="Y256" s="94"/>
      <c r="Z256" s="94" t="s">
        <v>10</v>
      </c>
      <c r="AA256" s="44" t="s">
        <v>80</v>
      </c>
      <c r="AB256" s="2">
        <v>0</v>
      </c>
      <c r="AC256" s="2">
        <v>0</v>
      </c>
      <c r="AD256" s="93">
        <f>+M256</f>
        <v>0</v>
      </c>
      <c r="AE256" s="93">
        <f>+AD256*14%</f>
        <v>0</v>
      </c>
      <c r="AF256" s="93">
        <f>+AD256*35%</f>
        <v>0</v>
      </c>
      <c r="AG256" s="93">
        <f>+AD256*F256</f>
        <v>0</v>
      </c>
      <c r="AH256" s="93">
        <f>+AE256*F256</f>
        <v>0</v>
      </c>
      <c r="AI256" s="93">
        <f>+AF256*F256</f>
        <v>0</v>
      </c>
      <c r="AJ256" s="93">
        <f>SUM(AG256:AI256)</f>
        <v>0</v>
      </c>
      <c r="AK256" s="93">
        <f>+AD256*G256</f>
        <v>0</v>
      </c>
      <c r="AL256" s="93">
        <f>+AE256*G256</f>
        <v>0</v>
      </c>
      <c r="AM256" s="93">
        <f>+AF256*G256</f>
        <v>0</v>
      </c>
      <c r="AN256" s="93">
        <f>SUM(AK256:AM256)</f>
        <v>0</v>
      </c>
      <c r="AQ256" s="145" t="s">
        <v>525</v>
      </c>
      <c r="AU256" s="8">
        <f>+K256</f>
        <v>0</v>
      </c>
      <c r="AV256" s="8">
        <f>+L256</f>
        <v>0</v>
      </c>
      <c r="AW256" s="93">
        <f>+M256</f>
        <v>0</v>
      </c>
      <c r="AX256" s="8">
        <f>F256*AW256</f>
        <v>0</v>
      </c>
      <c r="AY256" s="8">
        <f>IF(AQ256="CT",7%,5%)*AX256</f>
        <v>0</v>
      </c>
      <c r="AZ256" s="8">
        <f>AX256*2%</f>
        <v>0</v>
      </c>
      <c r="BA256" s="8">
        <f>IF(BB256&gt;0,0,AX256*5%)</f>
        <v>0</v>
      </c>
      <c r="BB256" s="8">
        <f>(AX256-BG256)*35%</f>
        <v>0</v>
      </c>
      <c r="BC256" s="8">
        <f>+AX256+AY256+AZ256+BA256+BB256</f>
        <v>0</v>
      </c>
      <c r="BD256" s="8">
        <f>AX256-AT256</f>
        <v>0</v>
      </c>
      <c r="BE256" s="2"/>
      <c r="BF256" s="8"/>
      <c r="BH256" s="2"/>
    </row>
    <row r="257" spans="1:60" ht="17" hidden="1" outlineLevel="1" x14ac:dyDescent="0.2">
      <c r="A257" s="1" t="s">
        <v>169</v>
      </c>
      <c r="B257" s="82">
        <v>116</v>
      </c>
      <c r="C257" s="144" t="s">
        <v>98</v>
      </c>
      <c r="D257" s="144"/>
      <c r="E257" s="82" t="s">
        <v>91</v>
      </c>
      <c r="F257" s="143">
        <v>1.4706999999999999</v>
      </c>
      <c r="G257" s="142">
        <f>+[2]THKL!F256</f>
        <v>1.4706999999999999</v>
      </c>
      <c r="H257" s="132"/>
      <c r="I257" s="132"/>
      <c r="J257" s="132"/>
      <c r="K257" s="156">
        <f>'[3]BDG (XD)'!$Y$1502*1000</f>
        <v>25704000</v>
      </c>
      <c r="L257" s="157">
        <f>'[3]BDG (XD)'!$Z$1502*1000</f>
        <v>28696000</v>
      </c>
      <c r="M257" s="157">
        <f>SUM(K257:L257)</f>
        <v>54400000</v>
      </c>
      <c r="N257" s="83">
        <f>IF(V257&lt;&gt;"VTC VHm",_xlfn.XLOOKUP(Z257,$AC$4015:$AC$4035,$AD$4015:$AD$4035,0)*M257,_xlfn.XLOOKUP(Z257,$AC$4015:$AC$4035,$AD$4015:$AD$4035,0)*L257)</f>
        <v>0</v>
      </c>
      <c r="O257" s="83">
        <f>IF(V257&lt;&gt;"VTC VHm",_xlfn.XLOOKUP(Z257,$AC$4015:$AC$4035,$AE$4015:$AE$4035,0)*M257,_xlfn.XLOOKUP(Z257,$AC$4015:$AC$4035,$AE$4015:$AE$4035,0)*L257)</f>
        <v>16320000</v>
      </c>
      <c r="P257" s="83">
        <f>SUM(N257:O257)</f>
        <v>16320000</v>
      </c>
      <c r="Q257" s="157">
        <f>M257*G257</f>
        <v>80006080</v>
      </c>
      <c r="R257" s="157">
        <f>G257*P257</f>
        <v>24001824</v>
      </c>
      <c r="S257" s="83">
        <f>SUM(Q257:R257)</f>
        <v>104007904</v>
      </c>
      <c r="T257" s="156" t="s">
        <v>50</v>
      </c>
      <c r="U257" s="132"/>
      <c r="V257" s="132"/>
      <c r="W257" s="132"/>
      <c r="X257" s="44" t="s">
        <v>33</v>
      </c>
      <c r="Y257" s="44"/>
      <c r="Z257" s="44" t="s">
        <v>10</v>
      </c>
      <c r="AA257" s="44" t="s">
        <v>80</v>
      </c>
      <c r="AB257" s="2">
        <v>35654321.399196222</v>
      </c>
      <c r="AC257" s="2">
        <v>52436810.481797881</v>
      </c>
      <c r="AD257" s="2">
        <f>+M257</f>
        <v>54400000</v>
      </c>
      <c r="AE257" s="2">
        <f>+AD257*14%</f>
        <v>7616000.0000000009</v>
      </c>
      <c r="AF257" s="155">
        <f>+AD257*35%</f>
        <v>19040000</v>
      </c>
      <c r="AG257" s="2">
        <f>+AD257*F257</f>
        <v>80006080</v>
      </c>
      <c r="AH257" s="2">
        <f>+AE257*F257</f>
        <v>11200851.200000001</v>
      </c>
      <c r="AI257" s="2">
        <f>+AF257*F257</f>
        <v>28002127.999999996</v>
      </c>
      <c r="AJ257" s="2">
        <f>SUM(AG257:AI257)</f>
        <v>119209059.2</v>
      </c>
      <c r="AK257" s="2">
        <f>+AD257*G257</f>
        <v>80006080</v>
      </c>
      <c r="AL257" s="2">
        <f>+AE257*G257</f>
        <v>11200851.200000001</v>
      </c>
      <c r="AM257" s="2">
        <f>+AF257*G257</f>
        <v>28002127.999999996</v>
      </c>
      <c r="AN257" s="155">
        <f>SUM(AK257:AM257)</f>
        <v>119209059.2</v>
      </c>
      <c r="AQ257" s="145" t="s">
        <v>525</v>
      </c>
      <c r="AU257" s="8">
        <f>+K257</f>
        <v>25704000</v>
      </c>
      <c r="AV257" s="8">
        <f>+L257</f>
        <v>28696000</v>
      </c>
      <c r="AW257" s="2">
        <f>+M257</f>
        <v>54400000</v>
      </c>
      <c r="AX257" s="8">
        <f>F257*AW257</f>
        <v>80006080</v>
      </c>
      <c r="AY257" s="8">
        <f>IF(AQ257="CT",7%,5%)*AX257</f>
        <v>5600425.6000000006</v>
      </c>
      <c r="AZ257" s="8">
        <f>AX257*2%</f>
        <v>1600121.6</v>
      </c>
      <c r="BA257" s="8">
        <f>IF(BB257&gt;0,0,AX257*5%)</f>
        <v>0</v>
      </c>
      <c r="BB257" s="8">
        <f>(AX257-BG257)*35%</f>
        <v>28002128</v>
      </c>
      <c r="BC257" s="8">
        <f>+AX257+AY257+AZ257+BA257+BB257</f>
        <v>115208755.19999999</v>
      </c>
      <c r="BD257" s="8">
        <f>AX257-AT257</f>
        <v>80006080</v>
      </c>
      <c r="BE257" s="2"/>
      <c r="BF257" s="8"/>
      <c r="BH257" s="2"/>
    </row>
    <row r="258" spans="1:60" ht="17" hidden="1" outlineLevel="1" x14ac:dyDescent="0.2">
      <c r="A258" s="1" t="s">
        <v>168</v>
      </c>
      <c r="B258" s="82">
        <v>117</v>
      </c>
      <c r="C258" s="144" t="s">
        <v>694</v>
      </c>
      <c r="D258" s="144"/>
      <c r="E258" s="82" t="s">
        <v>52</v>
      </c>
      <c r="F258" s="143">
        <v>197.494</v>
      </c>
      <c r="G258" s="142">
        <f>+[2]THKL!F257</f>
        <v>197.494</v>
      </c>
      <c r="H258" s="132"/>
      <c r="I258" s="132"/>
      <c r="J258" s="132"/>
      <c r="K258" s="156" t="s">
        <v>89</v>
      </c>
      <c r="L258" s="157" t="s">
        <v>89</v>
      </c>
      <c r="M258" s="157">
        <f>SUM(K258:L258)</f>
        <v>0</v>
      </c>
      <c r="N258" s="83">
        <f>IF(V258&lt;&gt;"VTC VHm",_xlfn.XLOOKUP(Z258,$AC$4015:$AC$4035,$AD$4015:$AD$4035,0)*M258,_xlfn.XLOOKUP(Z258,$AC$4015:$AC$4035,$AD$4015:$AD$4035,0)*L258)</f>
        <v>0</v>
      </c>
      <c r="O258" s="83">
        <f>IF(V258&lt;&gt;"VTC VHm",_xlfn.XLOOKUP(Z258,$AC$4015:$AC$4035,$AE$4015:$AE$4035,0)*M258,_xlfn.XLOOKUP(Z258,$AC$4015:$AC$4035,$AE$4015:$AE$4035,0)*L258)</f>
        <v>0</v>
      </c>
      <c r="P258" s="83">
        <f>SUM(N258:O258)</f>
        <v>0</v>
      </c>
      <c r="Q258" s="157">
        <f>M258*G258</f>
        <v>0</v>
      </c>
      <c r="R258" s="157">
        <f>G258*P258</f>
        <v>0</v>
      </c>
      <c r="S258" s="83">
        <f>SUM(Q258:R258)</f>
        <v>0</v>
      </c>
      <c r="T258" s="156" t="s">
        <v>50</v>
      </c>
      <c r="U258" s="132"/>
      <c r="V258" s="132"/>
      <c r="W258" s="132"/>
      <c r="X258" s="44" t="s">
        <v>33</v>
      </c>
      <c r="Y258" s="44"/>
      <c r="Z258" s="44" t="s">
        <v>10</v>
      </c>
      <c r="AA258" s="44" t="s">
        <v>80</v>
      </c>
      <c r="AB258" s="2">
        <v>202232.7437224827</v>
      </c>
      <c r="AC258" s="2">
        <v>39939753.488728002</v>
      </c>
      <c r="AD258" s="2">
        <f>+M258</f>
        <v>0</v>
      </c>
      <c r="AE258" s="2">
        <f>+AD258*14%</f>
        <v>0</v>
      </c>
      <c r="AF258" s="155">
        <f>+AD258*35%</f>
        <v>0</v>
      </c>
      <c r="AG258" s="2">
        <f>+AD258*F258</f>
        <v>0</v>
      </c>
      <c r="AH258" s="2">
        <f>+AE258*F258</f>
        <v>0</v>
      </c>
      <c r="AI258" s="2">
        <f>+AF258*F258</f>
        <v>0</v>
      </c>
      <c r="AJ258" s="2">
        <f>SUM(AG258:AI258)</f>
        <v>0</v>
      </c>
      <c r="AK258" s="2">
        <f>+AD258*G258</f>
        <v>0</v>
      </c>
      <c r="AL258" s="2">
        <f>+AE258*G258</f>
        <v>0</v>
      </c>
      <c r="AM258" s="2">
        <f>+AF258*G258</f>
        <v>0</v>
      </c>
      <c r="AN258" s="155">
        <f>SUM(AK258:AM258)</f>
        <v>0</v>
      </c>
      <c r="AQ258" s="145" t="s">
        <v>525</v>
      </c>
      <c r="AU258" s="8" t="str">
        <f>+K258</f>
        <v>Bao gồm</v>
      </c>
      <c r="AV258" s="8" t="str">
        <f>+L258</f>
        <v>Bao gồm</v>
      </c>
      <c r="AW258" s="2">
        <f>+M258</f>
        <v>0</v>
      </c>
      <c r="AX258" s="8">
        <f>F258*AW258</f>
        <v>0</v>
      </c>
      <c r="AY258" s="8">
        <f>IF(AQ258="CT",7%,5%)*AX258</f>
        <v>0</v>
      </c>
      <c r="AZ258" s="8">
        <f>AX258*2%</f>
        <v>0</v>
      </c>
      <c r="BA258" s="8">
        <f>IF(BB258&gt;0,0,AX258*5%)</f>
        <v>0</v>
      </c>
      <c r="BB258" s="8">
        <f>(AX258-BG258)*35%</f>
        <v>0</v>
      </c>
      <c r="BC258" s="8">
        <f>+AX258+AY258+AZ258+BA258+BB258</f>
        <v>0</v>
      </c>
      <c r="BD258" s="8">
        <f>AX258-AT258</f>
        <v>0</v>
      </c>
      <c r="BE258" s="2"/>
      <c r="BF258" s="8"/>
      <c r="BH258" s="2"/>
    </row>
    <row r="259" spans="1:60" ht="34" hidden="1" outlineLevel="1" x14ac:dyDescent="0.2">
      <c r="A259" s="1" t="s">
        <v>170</v>
      </c>
      <c r="B259" s="82">
        <v>118</v>
      </c>
      <c r="C259" s="144" t="s">
        <v>695</v>
      </c>
      <c r="D259" s="144"/>
      <c r="E259" s="82" t="s">
        <v>52</v>
      </c>
      <c r="F259" s="143">
        <v>163.10849999999999</v>
      </c>
      <c r="G259" s="142">
        <f>+[2]THKL!F258</f>
        <v>163.10849999999999</v>
      </c>
      <c r="H259" s="132"/>
      <c r="I259" s="132"/>
      <c r="J259" s="132"/>
      <c r="K259" s="156">
        <f>$K$193</f>
        <v>45124</v>
      </c>
      <c r="L259" s="157">
        <f>$L$193</f>
        <v>54000</v>
      </c>
      <c r="M259" s="157">
        <f>SUM(K259:L259)</f>
        <v>99124</v>
      </c>
      <c r="N259" s="83">
        <f>IF(V259&lt;&gt;"VTC VHm",_xlfn.XLOOKUP(Z259,$AC$4015:$AC$4035,$AD$4015:$AD$4035,0)*M259,_xlfn.XLOOKUP(Z259,$AC$4015:$AC$4035,$AD$4015:$AD$4035,0)*L259)</f>
        <v>0</v>
      </c>
      <c r="O259" s="83">
        <f>IF(V259&lt;&gt;"VTC VHm",_xlfn.XLOOKUP(Z259,$AC$4015:$AC$4035,$AE$4015:$AE$4035,0)*M259,_xlfn.XLOOKUP(Z259,$AC$4015:$AC$4035,$AE$4015:$AE$4035,0)*L259)</f>
        <v>29737.199999999997</v>
      </c>
      <c r="P259" s="83">
        <f>SUM(N259:O259)</f>
        <v>29737.199999999997</v>
      </c>
      <c r="Q259" s="157">
        <f>M259*G259</f>
        <v>16167966.954</v>
      </c>
      <c r="R259" s="157">
        <f>G259*P259</f>
        <v>4850390.0861999989</v>
      </c>
      <c r="S259" s="83">
        <f>SUM(Q259:R259)</f>
        <v>21018357.040199999</v>
      </c>
      <c r="T259" s="156" t="s">
        <v>50</v>
      </c>
      <c r="U259" s="132"/>
      <c r="V259" s="132"/>
      <c r="W259" s="132"/>
      <c r="X259" s="44" t="s">
        <v>33</v>
      </c>
      <c r="Y259" s="44"/>
      <c r="Z259" s="44" t="s">
        <v>10</v>
      </c>
      <c r="AA259" s="44" t="s">
        <v>80</v>
      </c>
      <c r="AB259" s="2">
        <v>189442.18716992252</v>
      </c>
      <c r="AC259" s="2">
        <v>30899630.986005306</v>
      </c>
      <c r="AD259" s="2">
        <f>+M259</f>
        <v>99124</v>
      </c>
      <c r="AE259" s="2">
        <f>+AD259*14%</f>
        <v>13877.36</v>
      </c>
      <c r="AF259" s="155">
        <f>+AD259*35%</f>
        <v>34693.399999999994</v>
      </c>
      <c r="AG259" s="2">
        <f>+AD259*F259</f>
        <v>16167966.954</v>
      </c>
      <c r="AH259" s="2">
        <f>+AE259*F259</f>
        <v>2263515.3735600002</v>
      </c>
      <c r="AI259" s="2">
        <f>+AF259*F259</f>
        <v>5658788.4338999987</v>
      </c>
      <c r="AJ259" s="2">
        <f>SUM(AG259:AI259)</f>
        <v>24090270.761459999</v>
      </c>
      <c r="AK259" s="2">
        <f>+AD259*G259</f>
        <v>16167966.954</v>
      </c>
      <c r="AL259" s="2">
        <f>+AE259*G259</f>
        <v>2263515.3735600002</v>
      </c>
      <c r="AM259" s="2">
        <f>+AF259*G259</f>
        <v>5658788.4338999987</v>
      </c>
      <c r="AN259" s="155">
        <f>SUM(AK259:AM259)</f>
        <v>24090270.761459999</v>
      </c>
      <c r="AQ259" s="145" t="s">
        <v>525</v>
      </c>
      <c r="AU259" s="8">
        <f>+K259</f>
        <v>45124</v>
      </c>
      <c r="AV259" s="8">
        <f>+L259</f>
        <v>54000</v>
      </c>
      <c r="AW259" s="2">
        <f>+M259</f>
        <v>99124</v>
      </c>
      <c r="AX259" s="8">
        <f>F259*AW259</f>
        <v>16167966.954</v>
      </c>
      <c r="AY259" s="8">
        <f>IF(AQ259="CT",7%,5%)*AX259</f>
        <v>1131757.6867800001</v>
      </c>
      <c r="AZ259" s="8">
        <f>AX259*2%</f>
        <v>323359.33908000001</v>
      </c>
      <c r="BA259" s="8">
        <f>IF(BB259&gt;0,0,AX259*5%)</f>
        <v>0</v>
      </c>
      <c r="BB259" s="8">
        <f>(AX259-BG259)*35%</f>
        <v>5658788.4338999996</v>
      </c>
      <c r="BC259" s="8">
        <f>+AX259+AY259+AZ259+BA259+BB259</f>
        <v>23281872.413759999</v>
      </c>
      <c r="BD259" s="8">
        <f>AX259-AT259</f>
        <v>16167966.954</v>
      </c>
      <c r="BE259" s="2"/>
      <c r="BF259" s="8"/>
      <c r="BH259" s="2"/>
    </row>
    <row r="260" spans="1:60" s="92" customFormat="1" ht="17" collapsed="1" x14ac:dyDescent="0.2">
      <c r="A260" s="92">
        <v>0</v>
      </c>
      <c r="B260" s="163"/>
      <c r="C260" s="164" t="s">
        <v>676</v>
      </c>
      <c r="D260" s="164"/>
      <c r="E260" s="163"/>
      <c r="F260" s="162"/>
      <c r="G260" s="149">
        <f>+[2]THKL!F259</f>
        <v>0</v>
      </c>
      <c r="H260" s="158"/>
      <c r="I260" s="158"/>
      <c r="J260" s="158"/>
      <c r="K260" s="159"/>
      <c r="L260" s="161"/>
      <c r="M260" s="161">
        <f>SUM(K260:L260)</f>
        <v>0</v>
      </c>
      <c r="N260" s="83">
        <f>IF(V260&lt;&gt;"VTC VHm",_xlfn.XLOOKUP(Z260,$AC$4015:$AC$4035,$AD$4015:$AD$4035,0)*M260,_xlfn.XLOOKUP(Z260,$AC$4015:$AC$4035,$AD$4015:$AD$4035,0)*L260)</f>
        <v>0</v>
      </c>
      <c r="O260" s="83">
        <f>IF(V260&lt;&gt;"VTC VHm",_xlfn.XLOOKUP(Z260,$AC$4015:$AC$4035,$AE$4015:$AE$4035,0)*M260,_xlfn.XLOOKUP(Z260,$AC$4015:$AC$4035,$AE$4015:$AE$4035,0)*L260)</f>
        <v>0</v>
      </c>
      <c r="P260" s="160">
        <f>SUM(N260:O260)</f>
        <v>0</v>
      </c>
      <c r="Q260" s="161">
        <f>M260*G260</f>
        <v>0</v>
      </c>
      <c r="R260" s="161">
        <f>G260*P260</f>
        <v>0</v>
      </c>
      <c r="S260" s="160">
        <f>SUM(Q260:R260)</f>
        <v>0</v>
      </c>
      <c r="T260" s="159"/>
      <c r="U260" s="158"/>
      <c r="V260" s="158"/>
      <c r="W260" s="158"/>
      <c r="X260" s="94" t="s">
        <v>33</v>
      </c>
      <c r="Y260" s="94"/>
      <c r="Z260" s="94"/>
      <c r="AA260" s="44" t="s">
        <v>80</v>
      </c>
      <c r="AB260" s="2">
        <v>0</v>
      </c>
      <c r="AC260" s="2">
        <v>0</v>
      </c>
      <c r="AD260" s="93">
        <f>+M260</f>
        <v>0</v>
      </c>
      <c r="AE260" s="93">
        <f>+AD260*14%</f>
        <v>0</v>
      </c>
      <c r="AF260" s="93">
        <f>+AD260*35%</f>
        <v>0</v>
      </c>
      <c r="AG260" s="93">
        <f>+AD260*F260</f>
        <v>0</v>
      </c>
      <c r="AH260" s="93">
        <f>+AE260*F260</f>
        <v>0</v>
      </c>
      <c r="AI260" s="93">
        <f>+AF260*F260</f>
        <v>0</v>
      </c>
      <c r="AJ260" s="93">
        <f>SUM(AG260:AI260)</f>
        <v>0</v>
      </c>
      <c r="AK260" s="93">
        <f>+AD260*G260</f>
        <v>0</v>
      </c>
      <c r="AL260" s="93">
        <f>+AE260*G260</f>
        <v>0</v>
      </c>
      <c r="AM260" s="93">
        <f>+AF260*G260</f>
        <v>0</v>
      </c>
      <c r="AN260" s="93">
        <f>SUM(AK260:AM260)</f>
        <v>0</v>
      </c>
      <c r="AQ260" s="145" t="s">
        <v>525</v>
      </c>
      <c r="AU260" s="8">
        <f>+K260</f>
        <v>0</v>
      </c>
      <c r="AV260" s="8">
        <f>+L260</f>
        <v>0</v>
      </c>
      <c r="AW260" s="93">
        <f>+M260</f>
        <v>0</v>
      </c>
      <c r="AX260" s="8">
        <f>F260*AW260</f>
        <v>0</v>
      </c>
      <c r="AY260" s="8">
        <f>IF(AQ260="CT",7%,5%)*AX260</f>
        <v>0</v>
      </c>
      <c r="AZ260" s="8">
        <f>AX260*2%</f>
        <v>0</v>
      </c>
      <c r="BA260" s="8">
        <f>IF(BB260&gt;0,0,AX260*5%)</f>
        <v>0</v>
      </c>
      <c r="BB260" s="8">
        <f>(AX260-BG260)*35%</f>
        <v>0</v>
      </c>
      <c r="BC260" s="8">
        <f>+AX260+AY260+AZ260+BA260+BB260</f>
        <v>0</v>
      </c>
      <c r="BD260" s="8">
        <f>AX260-AT260</f>
        <v>0</v>
      </c>
      <c r="BE260" s="2"/>
      <c r="BF260" s="8"/>
      <c r="BH260" s="2"/>
    </row>
    <row r="261" spans="1:60" ht="34" hidden="1" outlineLevel="1" x14ac:dyDescent="0.2">
      <c r="A261" s="1" t="s">
        <v>1435</v>
      </c>
      <c r="B261" s="82">
        <v>119</v>
      </c>
      <c r="C261" s="144" t="s">
        <v>675</v>
      </c>
      <c r="D261" s="144"/>
      <c r="E261" s="82" t="s">
        <v>52</v>
      </c>
      <c r="F261" s="143">
        <v>203.20699999999999</v>
      </c>
      <c r="G261" s="142">
        <f>+[2]THKL!F260</f>
        <v>203.20699999999999</v>
      </c>
      <c r="H261" s="132"/>
      <c r="I261" s="132"/>
      <c r="J261" s="132"/>
      <c r="K261" s="156" t="s">
        <v>89</v>
      </c>
      <c r="L261" s="157">
        <v>2098000</v>
      </c>
      <c r="M261" s="157">
        <f>SUM(K261:L261)</f>
        <v>2098000</v>
      </c>
      <c r="N261" s="83">
        <f>IF(V261&lt;&gt;"VTC VHm",_xlfn.XLOOKUP(Z261,$AC$4015:$AC$4035,$AD$4015:$AD$4035,0)*M261,_xlfn.XLOOKUP(Z261,$AC$4015:$AC$4035,$AD$4015:$AD$4035,0)*L261)</f>
        <v>104900</v>
      </c>
      <c r="O261" s="83">
        <f>IF(V261&lt;&gt;"VTC VHm",_xlfn.XLOOKUP(Z261,$AC$4015:$AC$4035,$AE$4015:$AE$4035,0)*M261,_xlfn.XLOOKUP(Z261,$AC$4015:$AC$4035,$AE$4015:$AE$4035,0)*L261)</f>
        <v>0</v>
      </c>
      <c r="P261" s="83">
        <f>SUM(N261:O261)</f>
        <v>104900</v>
      </c>
      <c r="Q261" s="157">
        <f>M261*G261</f>
        <v>426328286</v>
      </c>
      <c r="R261" s="157">
        <f>G261*P261</f>
        <v>21316414.300000001</v>
      </c>
      <c r="S261" s="83">
        <f>SUM(Q261:R261)</f>
        <v>447644700.30000001</v>
      </c>
      <c r="T261" s="156" t="s">
        <v>100</v>
      </c>
      <c r="U261" s="132"/>
      <c r="V261" s="132"/>
      <c r="W261" s="132"/>
      <c r="X261" s="44" t="s">
        <v>33</v>
      </c>
      <c r="Y261" s="44"/>
      <c r="Z261" s="44" t="s">
        <v>11</v>
      </c>
      <c r="AA261" s="44" t="s">
        <v>80</v>
      </c>
      <c r="AB261" s="2">
        <v>2290307.0911023091</v>
      </c>
      <c r="AC261" s="2">
        <v>465406433.06162691</v>
      </c>
      <c r="AD261" s="2">
        <f>+M261</f>
        <v>2098000</v>
      </c>
      <c r="AE261" s="2">
        <f>+AD261*14%</f>
        <v>293720</v>
      </c>
      <c r="AF261" s="155">
        <f>+AD261*35%</f>
        <v>734300</v>
      </c>
      <c r="AG261" s="2">
        <f>+AD261*F261</f>
        <v>426328286</v>
      </c>
      <c r="AH261" s="2">
        <f>+AE261*F261</f>
        <v>59685960.039999999</v>
      </c>
      <c r="AI261" s="2">
        <f>+AF261*F261</f>
        <v>149214900.09999999</v>
      </c>
      <c r="AJ261" s="2">
        <f>SUM(AG261:AI261)</f>
        <v>635229146.13999999</v>
      </c>
      <c r="AK261" s="2">
        <f>+AD261*G261</f>
        <v>426328286</v>
      </c>
      <c r="AL261" s="2">
        <f>+AE261*G261</f>
        <v>59685960.039999999</v>
      </c>
      <c r="AM261" s="2">
        <f>+AF261*G261</f>
        <v>149214900.09999999</v>
      </c>
      <c r="AN261" s="155">
        <f>SUM(AK261:AM261)</f>
        <v>635229146.13999999</v>
      </c>
      <c r="AQ261" s="145" t="s">
        <v>525</v>
      </c>
      <c r="AU261" s="8" t="str">
        <f>+K261</f>
        <v>Bao gồm</v>
      </c>
      <c r="AV261" s="8">
        <f>+L261</f>
        <v>2098000</v>
      </c>
      <c r="AW261" s="2">
        <f>+M261</f>
        <v>2098000</v>
      </c>
      <c r="AX261" s="8">
        <f>F261*AW261</f>
        <v>426328286</v>
      </c>
      <c r="AY261" s="8">
        <f>IF(AQ261="CT",7%,5%)*AX261</f>
        <v>29842980.020000003</v>
      </c>
      <c r="AZ261" s="8">
        <f>AX261*2%</f>
        <v>8526565.7200000007</v>
      </c>
      <c r="BA261" s="8">
        <f>IF(BB261&gt;0,0,AX261*5%)</f>
        <v>0</v>
      </c>
      <c r="BB261" s="8">
        <f>(AX261-BG261)*35%</f>
        <v>149214900.09999999</v>
      </c>
      <c r="BC261" s="8">
        <f>+AX261+AY261+AZ261+BA261+BB261</f>
        <v>613912731.84000003</v>
      </c>
      <c r="BD261" s="8">
        <f>AX261-AT261</f>
        <v>426328286</v>
      </c>
      <c r="BE261" s="2"/>
      <c r="BF261" s="8"/>
      <c r="BH261" s="2"/>
    </row>
    <row r="262" spans="1:60" ht="34" hidden="1" outlineLevel="1" x14ac:dyDescent="0.2">
      <c r="A262" s="1" t="s">
        <v>1435</v>
      </c>
      <c r="B262" s="82">
        <v>120</v>
      </c>
      <c r="C262" s="144" t="s">
        <v>1434</v>
      </c>
      <c r="D262" s="144"/>
      <c r="E262" s="82" t="s">
        <v>52</v>
      </c>
      <c r="F262" s="143">
        <v>61.287999999999997</v>
      </c>
      <c r="G262" s="142">
        <f>+[2]THKL!F261</f>
        <v>61.287999999999997</v>
      </c>
      <c r="H262" s="132"/>
      <c r="I262" s="132"/>
      <c r="J262" s="132"/>
      <c r="K262" s="156" t="s">
        <v>89</v>
      </c>
      <c r="L262" s="157">
        <v>2098000</v>
      </c>
      <c r="M262" s="157">
        <f>SUM(K262:L262)</f>
        <v>2098000</v>
      </c>
      <c r="N262" s="83">
        <f>IF(V262&lt;&gt;"VTC VHm",_xlfn.XLOOKUP(Z262,$AC$4015:$AC$4035,$AD$4015:$AD$4035,0)*M262,_xlfn.XLOOKUP(Z262,$AC$4015:$AC$4035,$AD$4015:$AD$4035,0)*L262)</f>
        <v>104900</v>
      </c>
      <c r="O262" s="83">
        <f>IF(V262&lt;&gt;"VTC VHm",_xlfn.XLOOKUP(Z262,$AC$4015:$AC$4035,$AE$4015:$AE$4035,0)*M262,_xlfn.XLOOKUP(Z262,$AC$4015:$AC$4035,$AE$4015:$AE$4035,0)*L262)</f>
        <v>0</v>
      </c>
      <c r="P262" s="83">
        <f>SUM(N262:O262)</f>
        <v>104900</v>
      </c>
      <c r="Q262" s="157">
        <f>M262*G262</f>
        <v>128582224</v>
      </c>
      <c r="R262" s="157">
        <f>G262*P262</f>
        <v>6429111.1999999993</v>
      </c>
      <c r="S262" s="83">
        <f>SUM(Q262:R262)</f>
        <v>135011335.19999999</v>
      </c>
      <c r="T262" s="156" t="s">
        <v>100</v>
      </c>
      <c r="U262" s="132"/>
      <c r="V262" s="132"/>
      <c r="W262" s="132"/>
      <c r="X262" s="44" t="s">
        <v>33</v>
      </c>
      <c r="Y262" s="44"/>
      <c r="Z262" s="44" t="s">
        <v>11</v>
      </c>
      <c r="AA262" s="44" t="s">
        <v>80</v>
      </c>
      <c r="AB262" s="2">
        <v>2290307.0911023091</v>
      </c>
      <c r="AC262" s="2">
        <v>140368340.99947831</v>
      </c>
      <c r="AD262" s="2">
        <f>+M262</f>
        <v>2098000</v>
      </c>
      <c r="AE262" s="2">
        <f>+AD262*14%</f>
        <v>293720</v>
      </c>
      <c r="AF262" s="155">
        <f>+AD262*35%</f>
        <v>734300</v>
      </c>
      <c r="AG262" s="2">
        <f>+AD262*F262</f>
        <v>128582224</v>
      </c>
      <c r="AH262" s="2">
        <f>+AE262*F262</f>
        <v>18001511.359999999</v>
      </c>
      <c r="AI262" s="2">
        <f>+AF262*F262</f>
        <v>45003778.399999999</v>
      </c>
      <c r="AJ262" s="2">
        <f>SUM(AG262:AI262)</f>
        <v>191587513.76000002</v>
      </c>
      <c r="AK262" s="2">
        <f>+AD262*G262</f>
        <v>128582224</v>
      </c>
      <c r="AL262" s="2">
        <f>+AE262*G262</f>
        <v>18001511.359999999</v>
      </c>
      <c r="AM262" s="2">
        <f>+AF262*G262</f>
        <v>45003778.399999999</v>
      </c>
      <c r="AN262" s="155">
        <f>SUM(AK262:AM262)</f>
        <v>191587513.76000002</v>
      </c>
      <c r="AQ262" s="145" t="s">
        <v>525</v>
      </c>
      <c r="AU262" s="8" t="str">
        <f>+K262</f>
        <v>Bao gồm</v>
      </c>
      <c r="AV262" s="8">
        <f>+L262</f>
        <v>2098000</v>
      </c>
      <c r="AW262" s="2">
        <f>+M262</f>
        <v>2098000</v>
      </c>
      <c r="AX262" s="8">
        <f>F262*AW262</f>
        <v>128582224</v>
      </c>
      <c r="AY262" s="8">
        <f>IF(AQ262="CT",7%,5%)*AX262</f>
        <v>9000755.6800000016</v>
      </c>
      <c r="AZ262" s="8">
        <f>AX262*2%</f>
        <v>2571644.48</v>
      </c>
      <c r="BA262" s="8">
        <f>IF(BB262&gt;0,0,AX262*5%)</f>
        <v>0</v>
      </c>
      <c r="BB262" s="8">
        <f>(AX262-BG262)*35%</f>
        <v>45003778.399999999</v>
      </c>
      <c r="BC262" s="8">
        <f>+AX262+AY262+AZ262+BA262+BB262</f>
        <v>185158402.56</v>
      </c>
      <c r="BD262" s="8">
        <f>AX262-AT262</f>
        <v>128582224</v>
      </c>
      <c r="BE262" s="2"/>
      <c r="BF262" s="8"/>
      <c r="BH262" s="2"/>
    </row>
    <row r="263" spans="1:60" ht="51" hidden="1" outlineLevel="1" x14ac:dyDescent="0.2">
      <c r="A263" s="1" t="s">
        <v>1015</v>
      </c>
      <c r="B263" s="82">
        <v>121</v>
      </c>
      <c r="C263" s="144" t="s">
        <v>674</v>
      </c>
      <c r="D263" s="144"/>
      <c r="E263" s="82" t="s">
        <v>104</v>
      </c>
      <c r="F263" s="143">
        <v>31.668099999999999</v>
      </c>
      <c r="G263" s="142">
        <f>+[2]THKL!F262</f>
        <v>31.668099999999999</v>
      </c>
      <c r="H263" s="132"/>
      <c r="I263" s="132"/>
      <c r="J263" s="132"/>
      <c r="K263" s="156" t="str">
        <f>$K$112</f>
        <v>Bao gồm</v>
      </c>
      <c r="L263" s="157">
        <f>$L$112</f>
        <v>5314506.2372727301</v>
      </c>
      <c r="M263" s="157">
        <f>SUM(K263:L263)</f>
        <v>5314506.2372727301</v>
      </c>
      <c r="N263" s="83">
        <f>IF(V263&lt;&gt;"VTC VHm",_xlfn.XLOOKUP(Z263,$AC$4015:$AC$4035,$AD$4015:$AD$4035,0)*M263,_xlfn.XLOOKUP(Z263,$AC$4015:$AC$4035,$AD$4015:$AD$4035,0)*L263)</f>
        <v>1860077.1830454555</v>
      </c>
      <c r="O263" s="83">
        <f>IF(V263&lt;&gt;"VTC VHm",_xlfn.XLOOKUP(Z263,$AC$4015:$AC$4035,$AE$4015:$AE$4035,0)*M263,_xlfn.XLOOKUP(Z263,$AC$4015:$AC$4035,$AE$4015:$AE$4035,0)*L263)</f>
        <v>0</v>
      </c>
      <c r="P263" s="83">
        <f>SUM(N263:O263)</f>
        <v>1860077.1830454555</v>
      </c>
      <c r="Q263" s="157">
        <f>M263*G263</f>
        <v>168300314.97257653</v>
      </c>
      <c r="R263" s="157">
        <f>G263*P263</f>
        <v>58905110.24040179</v>
      </c>
      <c r="S263" s="83">
        <f>SUM(Q263:R263)</f>
        <v>227205425.2129783</v>
      </c>
      <c r="T263" s="125" t="s">
        <v>103</v>
      </c>
      <c r="U263" s="132"/>
      <c r="V263" s="132"/>
      <c r="W263" s="132"/>
      <c r="X263" s="44" t="s">
        <v>33</v>
      </c>
      <c r="Y263" s="44"/>
      <c r="Z263" s="44" t="s">
        <v>16</v>
      </c>
      <c r="AA263" s="44" t="s">
        <v>80</v>
      </c>
      <c r="AB263" s="2">
        <v>3920255.004903289</v>
      </c>
      <c r="AC263" s="2">
        <v>124147027.52077784</v>
      </c>
      <c r="AD263" s="2">
        <f>+M263</f>
        <v>5314506.2372727301</v>
      </c>
      <c r="AE263" s="2">
        <f>+AD263*14%</f>
        <v>744030.87321818224</v>
      </c>
      <c r="AF263" s="155">
        <f>+AD263*35%</f>
        <v>1860077.1830454555</v>
      </c>
      <c r="AG263" s="2">
        <f>+AD263*F263</f>
        <v>168300314.97257653</v>
      </c>
      <c r="AH263" s="2">
        <f>+AE263*F263</f>
        <v>23562044.096160717</v>
      </c>
      <c r="AI263" s="2">
        <f>+AF263*F263</f>
        <v>58905110.24040179</v>
      </c>
      <c r="AJ263" s="2">
        <f>SUM(AG263:AI263)</f>
        <v>250767469.30913901</v>
      </c>
      <c r="AK263" s="2">
        <f>+AD263*G263</f>
        <v>168300314.97257653</v>
      </c>
      <c r="AL263" s="2">
        <f>+AE263*G263</f>
        <v>23562044.096160717</v>
      </c>
      <c r="AM263" s="2">
        <f>+AF263*G263</f>
        <v>58905110.24040179</v>
      </c>
      <c r="AN263" s="155">
        <f>SUM(AK263:AM263)</f>
        <v>250767469.30913901</v>
      </c>
      <c r="AQ263" s="145" t="s">
        <v>525</v>
      </c>
      <c r="AU263" s="8" t="str">
        <f>+K263</f>
        <v>Bao gồm</v>
      </c>
      <c r="AV263" s="8">
        <f>+L263</f>
        <v>5314506.2372727301</v>
      </c>
      <c r="AW263" s="2">
        <f>+M263</f>
        <v>5314506.2372727301</v>
      </c>
      <c r="AX263" s="8">
        <f>F263*AW263</f>
        <v>168300314.97257653</v>
      </c>
      <c r="AY263" s="8">
        <f>IF(AQ263="CT",7%,5%)*AX263</f>
        <v>11781022.048080359</v>
      </c>
      <c r="AZ263" s="8">
        <f>AX263*2%</f>
        <v>3366006.2994515304</v>
      </c>
      <c r="BA263" s="8">
        <f>IF(BB263&gt;0,0,AX263*5%)</f>
        <v>0</v>
      </c>
      <c r="BB263" s="8">
        <f>(AX263-BG263)*35%</f>
        <v>58905110.240401782</v>
      </c>
      <c r="BC263" s="8">
        <f>+AX263+AY263+AZ263+BA263+BB263</f>
        <v>242352453.56051019</v>
      </c>
      <c r="BD263" s="8">
        <f>AX263-AT263</f>
        <v>168300314.97257653</v>
      </c>
      <c r="BE263" s="2"/>
      <c r="BF263" s="8"/>
      <c r="BH263" s="2"/>
    </row>
    <row r="264" spans="1:60" s="92" customFormat="1" ht="17" collapsed="1" x14ac:dyDescent="0.2">
      <c r="A264" s="92">
        <v>0</v>
      </c>
      <c r="B264" s="163"/>
      <c r="C264" s="164" t="s">
        <v>865</v>
      </c>
      <c r="D264" s="164"/>
      <c r="E264" s="163"/>
      <c r="F264" s="162"/>
      <c r="G264" s="149">
        <f>+[2]THKL!F263</f>
        <v>0</v>
      </c>
      <c r="H264" s="158"/>
      <c r="I264" s="158"/>
      <c r="J264" s="158"/>
      <c r="K264" s="159"/>
      <c r="L264" s="161"/>
      <c r="M264" s="161">
        <f>SUM(K264:L264)</f>
        <v>0</v>
      </c>
      <c r="N264" s="83">
        <f>IF(V264&lt;&gt;"VTC VHm",_xlfn.XLOOKUP(Z264,$AC$4015:$AC$4035,$AD$4015:$AD$4035,0)*M264,_xlfn.XLOOKUP(Z264,$AC$4015:$AC$4035,$AD$4015:$AD$4035,0)*L264)</f>
        <v>0</v>
      </c>
      <c r="O264" s="83">
        <f>IF(V264&lt;&gt;"VTC VHm",_xlfn.XLOOKUP(Z264,$AC$4015:$AC$4035,$AE$4015:$AE$4035,0)*M264,_xlfn.XLOOKUP(Z264,$AC$4015:$AC$4035,$AE$4015:$AE$4035,0)*L264)</f>
        <v>0</v>
      </c>
      <c r="P264" s="160">
        <f>SUM(N264:O264)</f>
        <v>0</v>
      </c>
      <c r="Q264" s="161">
        <f>M264*G264</f>
        <v>0</v>
      </c>
      <c r="R264" s="161">
        <f>G264*P264</f>
        <v>0</v>
      </c>
      <c r="S264" s="160">
        <f>SUM(Q264:R264)</f>
        <v>0</v>
      </c>
      <c r="T264" s="159"/>
      <c r="U264" s="158"/>
      <c r="V264" s="158"/>
      <c r="W264" s="158"/>
      <c r="X264" s="94" t="s">
        <v>33</v>
      </c>
      <c r="Y264" s="94"/>
      <c r="Z264" s="94"/>
      <c r="AA264" s="44" t="s">
        <v>80</v>
      </c>
      <c r="AB264" s="2">
        <v>0</v>
      </c>
      <c r="AC264" s="2">
        <v>0</v>
      </c>
      <c r="AD264" s="93">
        <f>+M264</f>
        <v>0</v>
      </c>
      <c r="AE264" s="93">
        <f>+AD264*14%</f>
        <v>0</v>
      </c>
      <c r="AF264" s="93">
        <f>+AD264*35%</f>
        <v>0</v>
      </c>
      <c r="AG264" s="93">
        <f>+AD264*F264</f>
        <v>0</v>
      </c>
      <c r="AH264" s="93">
        <f>+AE264*F264</f>
        <v>0</v>
      </c>
      <c r="AI264" s="93">
        <f>+AF264*F264</f>
        <v>0</v>
      </c>
      <c r="AJ264" s="93">
        <f>SUM(AG264:AI264)</f>
        <v>0</v>
      </c>
      <c r="AK264" s="93">
        <f>+AD264*G264</f>
        <v>0</v>
      </c>
      <c r="AL264" s="93">
        <f>+AE264*G264</f>
        <v>0</v>
      </c>
      <c r="AM264" s="93">
        <f>+AF264*G264</f>
        <v>0</v>
      </c>
      <c r="AN264" s="93">
        <f>SUM(AK264:AM264)</f>
        <v>0</v>
      </c>
      <c r="AQ264" s="145" t="s">
        <v>525</v>
      </c>
      <c r="AU264" s="8">
        <f>+K264</f>
        <v>0</v>
      </c>
      <c r="AV264" s="8">
        <f>+L264</f>
        <v>0</v>
      </c>
      <c r="AW264" s="93">
        <f>+M264</f>
        <v>0</v>
      </c>
      <c r="AX264" s="8">
        <f>F264*AW264</f>
        <v>0</v>
      </c>
      <c r="AY264" s="8">
        <f>IF(AQ264="CT",7%,5%)*AX264</f>
        <v>0</v>
      </c>
      <c r="AZ264" s="8">
        <f>AX264*2%</f>
        <v>0</v>
      </c>
      <c r="BA264" s="8">
        <f>IF(BB264&gt;0,0,AX264*5%)</f>
        <v>0</v>
      </c>
      <c r="BB264" s="8">
        <f>(AX264-BG264)*35%</f>
        <v>0</v>
      </c>
      <c r="BC264" s="8">
        <f>+AX264+AY264+AZ264+BA264+BB264</f>
        <v>0</v>
      </c>
      <c r="BD264" s="8">
        <f>AX264-AT264</f>
        <v>0</v>
      </c>
      <c r="BE264" s="2"/>
      <c r="BF264" s="8"/>
      <c r="BH264" s="2"/>
    </row>
    <row r="265" spans="1:60" ht="34" hidden="1" outlineLevel="1" x14ac:dyDescent="0.2">
      <c r="A265" s="1" t="s">
        <v>1433</v>
      </c>
      <c r="B265" s="82">
        <v>122</v>
      </c>
      <c r="C265" s="144" t="s">
        <v>1432</v>
      </c>
      <c r="D265" s="144"/>
      <c r="E265" s="82" t="s">
        <v>52</v>
      </c>
      <c r="F265" s="143">
        <v>859.90300000000002</v>
      </c>
      <c r="G265" s="142">
        <f>+[2]THKL!F264</f>
        <v>859.90300000000002</v>
      </c>
      <c r="H265" s="132"/>
      <c r="I265" s="132"/>
      <c r="J265" s="132"/>
      <c r="K265" s="156" t="s">
        <v>89</v>
      </c>
      <c r="L265" s="157">
        <v>1588000</v>
      </c>
      <c r="M265" s="157">
        <f>SUM(K265:L265)</f>
        <v>1588000</v>
      </c>
      <c r="N265" s="83">
        <f>IF(V265&lt;&gt;"VTC VHm",_xlfn.XLOOKUP(Z265,$AC$4015:$AC$4035,$AD$4015:$AD$4035,0)*M265,_xlfn.XLOOKUP(Z265,$AC$4015:$AC$4035,$AD$4015:$AD$4035,0)*L265)</f>
        <v>79400</v>
      </c>
      <c r="O265" s="83">
        <f>IF(V265&lt;&gt;"VTC VHm",_xlfn.XLOOKUP(Z265,$AC$4015:$AC$4035,$AE$4015:$AE$4035,0)*M265,_xlfn.XLOOKUP(Z265,$AC$4015:$AC$4035,$AE$4015:$AE$4035,0)*L265)</f>
        <v>0</v>
      </c>
      <c r="P265" s="83">
        <f>SUM(N265:O265)</f>
        <v>79400</v>
      </c>
      <c r="Q265" s="157">
        <f>M265*G265</f>
        <v>1365525964</v>
      </c>
      <c r="R265" s="157">
        <f>G265*P265</f>
        <v>68276298.200000003</v>
      </c>
      <c r="S265" s="83">
        <f>SUM(Q265:R265)</f>
        <v>1433802262.2</v>
      </c>
      <c r="T265" s="156" t="s">
        <v>100</v>
      </c>
      <c r="U265" s="132"/>
      <c r="V265" s="132"/>
      <c r="W265" s="132"/>
      <c r="X265" s="44" t="s">
        <v>33</v>
      </c>
      <c r="Y265" s="44"/>
      <c r="Z265" s="44" t="s">
        <v>11</v>
      </c>
      <c r="AA265" s="44" t="s">
        <v>80</v>
      </c>
      <c r="AB265" s="2">
        <v>1557516.3670248925</v>
      </c>
      <c r="AC265" s="2">
        <v>1339312996.5538061</v>
      </c>
      <c r="AD265" s="2">
        <f>+M265</f>
        <v>1588000</v>
      </c>
      <c r="AE265" s="2">
        <f>+AD265*14%</f>
        <v>222320.00000000003</v>
      </c>
      <c r="AF265" s="155">
        <f>+AD265*35%</f>
        <v>555800</v>
      </c>
      <c r="AG265" s="2">
        <f>+AD265*F265</f>
        <v>1365525964</v>
      </c>
      <c r="AH265" s="2">
        <f>+AE265*F265</f>
        <v>191173634.96000004</v>
      </c>
      <c r="AI265" s="2">
        <f>+AF265*F265</f>
        <v>477934087.40000004</v>
      </c>
      <c r="AJ265" s="2">
        <f>SUM(AG265:AI265)</f>
        <v>2034633686.3600001</v>
      </c>
      <c r="AK265" s="2">
        <f>+AD265*G265</f>
        <v>1365525964</v>
      </c>
      <c r="AL265" s="2">
        <f>+AE265*G265</f>
        <v>191173634.96000004</v>
      </c>
      <c r="AM265" s="2">
        <f>+AF265*G265</f>
        <v>477934087.40000004</v>
      </c>
      <c r="AN265" s="155">
        <f>SUM(AK265:AM265)</f>
        <v>2034633686.3600001</v>
      </c>
      <c r="AQ265" s="145" t="s">
        <v>525</v>
      </c>
      <c r="AU265" s="8" t="str">
        <f>+K265</f>
        <v>Bao gồm</v>
      </c>
      <c r="AV265" s="8">
        <f>+L265</f>
        <v>1588000</v>
      </c>
      <c r="AW265" s="2">
        <f>+M265</f>
        <v>1588000</v>
      </c>
      <c r="AX265" s="8">
        <f>F265*AW265</f>
        <v>1365525964</v>
      </c>
      <c r="AY265" s="8">
        <f>IF(AQ265="CT",7%,5%)*AX265</f>
        <v>95586817.480000004</v>
      </c>
      <c r="AZ265" s="8">
        <f>AX265*2%</f>
        <v>27310519.280000001</v>
      </c>
      <c r="BA265" s="8">
        <f>IF(BB265&gt;0,0,AX265*5%)</f>
        <v>0</v>
      </c>
      <c r="BB265" s="8">
        <f>(AX265-BG265)*35%</f>
        <v>477934087.39999998</v>
      </c>
      <c r="BC265" s="8">
        <f>+AX265+AY265+AZ265+BA265+BB265</f>
        <v>1966357388.1599998</v>
      </c>
      <c r="BD265" s="8">
        <f>AX265-AT265</f>
        <v>1365525964</v>
      </c>
      <c r="BE265" s="2"/>
      <c r="BF265" s="8"/>
      <c r="BH265" s="2"/>
    </row>
    <row r="266" spans="1:60" ht="34" hidden="1" outlineLevel="1" x14ac:dyDescent="0.2">
      <c r="A266" s="1" t="s">
        <v>1431</v>
      </c>
      <c r="B266" s="82">
        <v>123</v>
      </c>
      <c r="C266" s="144" t="s">
        <v>864</v>
      </c>
      <c r="D266" s="144"/>
      <c r="E266" s="82" t="s">
        <v>52</v>
      </c>
      <c r="F266" s="143">
        <v>68.783000000000001</v>
      </c>
      <c r="G266" s="142">
        <f>+[2]THKL!F265</f>
        <v>68.783000000000001</v>
      </c>
      <c r="H266" s="132"/>
      <c r="I266" s="132"/>
      <c r="J266" s="132"/>
      <c r="K266" s="48" t="s">
        <v>89</v>
      </c>
      <c r="L266" s="47">
        <v>1198000</v>
      </c>
      <c r="M266" s="47">
        <f>SUM(K266:L266)</f>
        <v>1198000</v>
      </c>
      <c r="N266" s="83">
        <f>IF(V266&lt;&gt;"VTC VHm",_xlfn.XLOOKUP(Z266,$AC$4015:$AC$4035,$AD$4015:$AD$4035,0)*M266,_xlfn.XLOOKUP(Z266,$AC$4015:$AC$4035,$AD$4015:$AD$4035,0)*L266)</f>
        <v>59900</v>
      </c>
      <c r="O266" s="83">
        <f>IF(V266&lt;&gt;"VTC VHm",_xlfn.XLOOKUP(Z266,$AC$4015:$AC$4035,$AE$4015:$AE$4035,0)*M266,_xlfn.XLOOKUP(Z266,$AC$4015:$AC$4035,$AE$4015:$AE$4035,0)*L266)</f>
        <v>0</v>
      </c>
      <c r="P266" s="83">
        <f>SUM(N266:O266)</f>
        <v>59900</v>
      </c>
      <c r="Q266" s="47">
        <f>M266*G266</f>
        <v>82402034</v>
      </c>
      <c r="R266" s="47">
        <f>G266*P266</f>
        <v>4120101.7</v>
      </c>
      <c r="S266" s="83">
        <f>SUM(Q266:R266)</f>
        <v>86522135.700000003</v>
      </c>
      <c r="T266" s="48" t="s">
        <v>100</v>
      </c>
      <c r="U266" s="132"/>
      <c r="V266" s="132"/>
      <c r="W266" s="132"/>
      <c r="X266" s="44" t="s">
        <v>33</v>
      </c>
      <c r="Y266" s="44"/>
      <c r="Z266" s="44" t="s">
        <v>11</v>
      </c>
      <c r="AA266" s="44" t="s">
        <v>80</v>
      </c>
      <c r="AB266" s="2">
        <v>1158205.291469811</v>
      </c>
      <c r="AC266" s="2">
        <v>79664834.563168004</v>
      </c>
      <c r="AD266" s="2">
        <f>+M266</f>
        <v>1198000</v>
      </c>
      <c r="AE266" s="2">
        <f>+AD266*14%</f>
        <v>167720.00000000003</v>
      </c>
      <c r="AF266" s="2">
        <f>+AD266*35%</f>
        <v>419300</v>
      </c>
      <c r="AG266" s="2">
        <f>+AD266*F266</f>
        <v>82402034</v>
      </c>
      <c r="AH266" s="2">
        <f>+AE266*F266</f>
        <v>11536284.760000002</v>
      </c>
      <c r="AI266" s="2">
        <f>+AF266*F266</f>
        <v>28840711.900000002</v>
      </c>
      <c r="AJ266" s="2">
        <f>SUM(AG266:AI266)</f>
        <v>122779030.66000001</v>
      </c>
      <c r="AK266" s="2">
        <f>+AD266*G266</f>
        <v>82402034</v>
      </c>
      <c r="AL266" s="2">
        <f>+AE266*G266</f>
        <v>11536284.760000002</v>
      </c>
      <c r="AM266" s="2">
        <f>+AF266*G266</f>
        <v>28840711.900000002</v>
      </c>
      <c r="AN266" s="2">
        <f>SUM(AK266:AM266)</f>
        <v>122779030.66000001</v>
      </c>
      <c r="AQ266" s="145" t="s">
        <v>525</v>
      </c>
      <c r="AU266" s="8" t="str">
        <f>+K266</f>
        <v>Bao gồm</v>
      </c>
      <c r="AV266" s="8">
        <f>+L266</f>
        <v>1198000</v>
      </c>
      <c r="AW266" s="2">
        <f>+M266</f>
        <v>1198000</v>
      </c>
      <c r="AX266" s="8">
        <f>F266*AW266</f>
        <v>82402034</v>
      </c>
      <c r="AY266" s="8">
        <f>IF(AQ266="CT",7%,5%)*AX266</f>
        <v>5768142.3800000008</v>
      </c>
      <c r="AZ266" s="8">
        <f>AX266*2%</f>
        <v>1648040.68</v>
      </c>
      <c r="BA266" s="8">
        <f>IF(BB266&gt;0,0,AX266*5%)</f>
        <v>0</v>
      </c>
      <c r="BB266" s="8">
        <f>(AX266-BG266)*35%</f>
        <v>28840711.899999999</v>
      </c>
      <c r="BC266" s="8">
        <f>+AX266+AY266+AZ266+BA266+BB266</f>
        <v>118658928.96000001</v>
      </c>
      <c r="BD266" s="8">
        <f>AX266-AT266</f>
        <v>82402034</v>
      </c>
      <c r="BE266" s="2"/>
      <c r="BF266" s="8"/>
      <c r="BH266" s="2"/>
    </row>
    <row r="267" spans="1:60" ht="17" hidden="1" outlineLevel="1" x14ac:dyDescent="0.2">
      <c r="A267" s="1" t="s">
        <v>1426</v>
      </c>
      <c r="B267" s="82">
        <v>124</v>
      </c>
      <c r="C267" s="144" t="s">
        <v>863</v>
      </c>
      <c r="D267" s="144"/>
      <c r="E267" s="82" t="s">
        <v>450</v>
      </c>
      <c r="F267" s="143">
        <v>13.439</v>
      </c>
      <c r="G267" s="142">
        <f>+[2]THKL!F266</f>
        <v>13.439</v>
      </c>
      <c r="H267" s="132"/>
      <c r="I267" s="132"/>
      <c r="J267" s="132"/>
      <c r="K267" s="156" t="s">
        <v>89</v>
      </c>
      <c r="L267" s="157">
        <f>'[3]BDG (XD)'!$AA$1119*10</f>
        <v>313040</v>
      </c>
      <c r="M267" s="157">
        <f>SUM(K267:L267)</f>
        <v>313040</v>
      </c>
      <c r="N267" s="83">
        <f>IF(V267&lt;&gt;"VTC VHm",_xlfn.XLOOKUP(Z267,$AC$4015:$AC$4035,$AD$4015:$AD$4035,0)*M267,_xlfn.XLOOKUP(Z267,$AC$4015:$AC$4035,$AD$4015:$AD$4035,0)*L267)</f>
        <v>15652</v>
      </c>
      <c r="O267" s="83">
        <f>IF(V267&lt;&gt;"VTC VHm",_xlfn.XLOOKUP(Z267,$AC$4015:$AC$4035,$AE$4015:$AE$4035,0)*M267,_xlfn.XLOOKUP(Z267,$AC$4015:$AC$4035,$AE$4015:$AE$4035,0)*L267)</f>
        <v>0</v>
      </c>
      <c r="P267" s="83">
        <f>SUM(N267:O267)</f>
        <v>15652</v>
      </c>
      <c r="Q267" s="157">
        <f>M267*G267</f>
        <v>4206944.5599999996</v>
      </c>
      <c r="R267" s="157">
        <f>G267*P267</f>
        <v>210347.228</v>
      </c>
      <c r="S267" s="83">
        <f>SUM(Q267:R267)</f>
        <v>4417291.7879999997</v>
      </c>
      <c r="T267" s="156"/>
      <c r="U267" s="132"/>
      <c r="V267" s="132"/>
      <c r="W267" s="132"/>
      <c r="X267" s="44" t="s">
        <v>33</v>
      </c>
      <c r="Y267" s="44"/>
      <c r="Z267" s="44" t="s">
        <v>11</v>
      </c>
      <c r="AA267" s="44" t="s">
        <v>80</v>
      </c>
      <c r="AB267" s="2">
        <v>295482.49397369998</v>
      </c>
      <c r="AC267" s="2">
        <v>3970989.2365125539</v>
      </c>
      <c r="AD267" s="2">
        <f>+M267</f>
        <v>313040</v>
      </c>
      <c r="AE267" s="2">
        <f>+AD267*14%</f>
        <v>43825.600000000006</v>
      </c>
      <c r="AF267" s="155">
        <f>+AD267*35%</f>
        <v>109564</v>
      </c>
      <c r="AG267" s="2">
        <f>+AD267*F267</f>
        <v>4206944.5599999996</v>
      </c>
      <c r="AH267" s="2">
        <f>+AE267*F267</f>
        <v>588972.23840000003</v>
      </c>
      <c r="AI267" s="2">
        <f>+AF267*F267</f>
        <v>1472430.5959999999</v>
      </c>
      <c r="AJ267" s="2">
        <f>SUM(AG267:AI267)</f>
        <v>6268347.3943999996</v>
      </c>
      <c r="AK267" s="2">
        <f>+AD267*G267</f>
        <v>4206944.5599999996</v>
      </c>
      <c r="AL267" s="2">
        <f>+AE267*G267</f>
        <v>588972.23840000003</v>
      </c>
      <c r="AM267" s="2">
        <f>+AF267*G267</f>
        <v>1472430.5959999999</v>
      </c>
      <c r="AN267" s="155">
        <f>SUM(AK267:AM267)</f>
        <v>6268347.3943999996</v>
      </c>
      <c r="AQ267" s="145" t="s">
        <v>525</v>
      </c>
      <c r="AU267" s="8" t="str">
        <f>+K267</f>
        <v>Bao gồm</v>
      </c>
      <c r="AV267" s="8">
        <f>+L267</f>
        <v>313040</v>
      </c>
      <c r="AW267" s="2">
        <f>+M267</f>
        <v>313040</v>
      </c>
      <c r="AX267" s="8">
        <f>F267*AW267</f>
        <v>4206944.5599999996</v>
      </c>
      <c r="AY267" s="8">
        <f>IF(AQ267="CT",7%,5%)*AX267</f>
        <v>294486.11920000002</v>
      </c>
      <c r="AZ267" s="8">
        <f>AX267*2%</f>
        <v>84138.891199999998</v>
      </c>
      <c r="BA267" s="8">
        <f>IF(BB267&gt;0,0,AX267*5%)</f>
        <v>0</v>
      </c>
      <c r="BB267" s="8">
        <f>(AX267-BG267)*35%</f>
        <v>1472430.5959999997</v>
      </c>
      <c r="BC267" s="8">
        <f>+AX267+AY267+AZ267+BA267+BB267</f>
        <v>6058000.1663999995</v>
      </c>
      <c r="BD267" s="8">
        <f>AX267-AT267</f>
        <v>4206944.5599999996</v>
      </c>
      <c r="BE267" s="2"/>
      <c r="BF267" s="8"/>
      <c r="BH267" s="2"/>
    </row>
    <row r="268" spans="1:60" ht="17" hidden="1" outlineLevel="1" x14ac:dyDescent="0.2">
      <c r="A268" s="1" t="s">
        <v>169</v>
      </c>
      <c r="B268" s="82">
        <v>125</v>
      </c>
      <c r="C268" s="144" t="s">
        <v>862</v>
      </c>
      <c r="D268" s="144"/>
      <c r="E268" s="82" t="s">
        <v>91</v>
      </c>
      <c r="F268" s="143">
        <v>2.4563000000000001</v>
      </c>
      <c r="G268" s="142">
        <f>+[2]THKL!F267</f>
        <v>2.4563000000000001</v>
      </c>
      <c r="H268" s="132"/>
      <c r="I268" s="132"/>
      <c r="J268" s="132"/>
      <c r="K268" s="156">
        <f>$K$203</f>
        <v>118800000</v>
      </c>
      <c r="L268" s="157">
        <f>$L$203</f>
        <v>25904000</v>
      </c>
      <c r="M268" s="157">
        <f>SUM(K268:L268)</f>
        <v>144704000</v>
      </c>
      <c r="N268" s="83">
        <f>IF(V268&lt;&gt;"VTC VHm",_xlfn.XLOOKUP(Z268,$AC$4015:$AC$4035,$AD$4015:$AD$4035,0)*M268,_xlfn.XLOOKUP(Z268,$AC$4015:$AC$4035,$AD$4015:$AD$4035,0)*L268)</f>
        <v>0</v>
      </c>
      <c r="O268" s="83">
        <f>IF(V268&lt;&gt;"VTC VHm",_xlfn.XLOOKUP(Z268,$AC$4015:$AC$4035,$AE$4015:$AE$4035,0)*M268,_xlfn.XLOOKUP(Z268,$AC$4015:$AC$4035,$AE$4015:$AE$4035,0)*L268)</f>
        <v>43411200</v>
      </c>
      <c r="P268" s="83">
        <f>SUM(N268:O268)</f>
        <v>43411200</v>
      </c>
      <c r="Q268" s="157">
        <f>M268*G268</f>
        <v>355436435.20000005</v>
      </c>
      <c r="R268" s="157">
        <f>G268*P268</f>
        <v>106630930.56</v>
      </c>
      <c r="S268" s="83">
        <f>SUM(Q268:R268)</f>
        <v>462067365.76000005</v>
      </c>
      <c r="T268" s="156" t="s">
        <v>50</v>
      </c>
      <c r="U268" s="132"/>
      <c r="V268" s="132"/>
      <c r="W268" s="132"/>
      <c r="X268" s="44" t="s">
        <v>33</v>
      </c>
      <c r="Y268" s="44"/>
      <c r="Z268" s="44" t="s">
        <v>10</v>
      </c>
      <c r="AA268" s="44" t="s">
        <v>80</v>
      </c>
      <c r="AB268" s="2">
        <v>119080719.38970159</v>
      </c>
      <c r="AC268" s="2">
        <v>292497971.036924</v>
      </c>
      <c r="AD268" s="2">
        <f>+M268</f>
        <v>144704000</v>
      </c>
      <c r="AE268" s="2">
        <f>+AD268*14%</f>
        <v>20258560.000000004</v>
      </c>
      <c r="AF268" s="155">
        <f>+AD268*35%</f>
        <v>50646400</v>
      </c>
      <c r="AG268" s="2">
        <f>+AD268*F268</f>
        <v>355436435.20000005</v>
      </c>
      <c r="AH268" s="2">
        <f>+AE268*F268</f>
        <v>49761100.928000011</v>
      </c>
      <c r="AI268" s="2">
        <f>+AF268*F268</f>
        <v>124402752.32000001</v>
      </c>
      <c r="AJ268" s="2">
        <f>SUM(AG268:AI268)</f>
        <v>529600288.44800007</v>
      </c>
      <c r="AK268" s="2">
        <f>+AD268*G268</f>
        <v>355436435.20000005</v>
      </c>
      <c r="AL268" s="2">
        <f>+AE268*G268</f>
        <v>49761100.928000011</v>
      </c>
      <c r="AM268" s="2">
        <f>+AF268*G268</f>
        <v>124402752.32000001</v>
      </c>
      <c r="AN268" s="155">
        <f>SUM(AK268:AM268)</f>
        <v>529600288.44800007</v>
      </c>
      <c r="AQ268" s="145" t="s">
        <v>525</v>
      </c>
      <c r="AU268" s="8">
        <f>+K268</f>
        <v>118800000</v>
      </c>
      <c r="AV268" s="8">
        <f>+L268</f>
        <v>25904000</v>
      </c>
      <c r="AW268" s="2">
        <f>+M268</f>
        <v>144704000</v>
      </c>
      <c r="AX268" s="8">
        <f>F268*AW268</f>
        <v>355436435.20000005</v>
      </c>
      <c r="AY268" s="8">
        <f>IF(AQ268="CT",7%,5%)*AX268</f>
        <v>24880550.464000005</v>
      </c>
      <c r="AZ268" s="8">
        <f>AX268*2%</f>
        <v>7108728.7040000008</v>
      </c>
      <c r="BA268" s="8">
        <f>IF(BB268&gt;0,0,AX268*5%)</f>
        <v>0</v>
      </c>
      <c r="BB268" s="8">
        <f>(AX268-BG268)*35%</f>
        <v>124402752.32000001</v>
      </c>
      <c r="BC268" s="8">
        <f>+AX268+AY268+AZ268+BA268+BB268</f>
        <v>511828466.68800002</v>
      </c>
      <c r="BD268" s="8">
        <f>AX268-AT268</f>
        <v>355436435.20000005</v>
      </c>
      <c r="BE268" s="2"/>
      <c r="BF268" s="8"/>
      <c r="BH268" s="2"/>
    </row>
    <row r="269" spans="1:60" ht="17" hidden="1" outlineLevel="1" x14ac:dyDescent="0.2">
      <c r="A269" s="1" t="s">
        <v>168</v>
      </c>
      <c r="B269" s="82">
        <v>126</v>
      </c>
      <c r="C269" s="144" t="s">
        <v>861</v>
      </c>
      <c r="D269" s="144"/>
      <c r="E269" s="82" t="s">
        <v>52</v>
      </c>
      <c r="F269" s="143">
        <v>74.946200000000005</v>
      </c>
      <c r="G269" s="142">
        <f>+[2]THKL!F268</f>
        <v>74.946200000000005</v>
      </c>
      <c r="H269" s="132"/>
      <c r="I269" s="132"/>
      <c r="J269" s="132"/>
      <c r="K269" s="156" t="str">
        <f>$K$204</f>
        <v>Bao gồm</v>
      </c>
      <c r="L269" s="157" t="str">
        <f>$L$204</f>
        <v>Bao gồm</v>
      </c>
      <c r="M269" s="157">
        <f>SUM(K269:L269)</f>
        <v>0</v>
      </c>
      <c r="N269" s="83">
        <f>IF(V269&lt;&gt;"VTC VHm",_xlfn.XLOOKUP(Z269,$AC$4015:$AC$4035,$AD$4015:$AD$4035,0)*M269,_xlfn.XLOOKUP(Z269,$AC$4015:$AC$4035,$AD$4015:$AD$4035,0)*L269)</f>
        <v>0</v>
      </c>
      <c r="O269" s="83">
        <f>IF(V269&lt;&gt;"VTC VHm",_xlfn.XLOOKUP(Z269,$AC$4015:$AC$4035,$AE$4015:$AE$4035,0)*M269,_xlfn.XLOOKUP(Z269,$AC$4015:$AC$4035,$AE$4015:$AE$4035,0)*L269)</f>
        <v>0</v>
      </c>
      <c r="P269" s="83">
        <f>SUM(N269:O269)</f>
        <v>0</v>
      </c>
      <c r="Q269" s="157">
        <f>M269*G269</f>
        <v>0</v>
      </c>
      <c r="R269" s="157">
        <f>G269*P269</f>
        <v>0</v>
      </c>
      <c r="S269" s="83">
        <f>SUM(Q269:R269)</f>
        <v>0</v>
      </c>
      <c r="T269" s="156" t="s">
        <v>50</v>
      </c>
      <c r="U269" s="132"/>
      <c r="V269" s="132"/>
      <c r="W269" s="132"/>
      <c r="X269" s="44" t="s">
        <v>33</v>
      </c>
      <c r="Y269" s="44"/>
      <c r="Z269" s="44" t="s">
        <v>10</v>
      </c>
      <c r="AA269" s="44" t="s">
        <v>80</v>
      </c>
      <c r="AB269" s="2">
        <v>229452.15517248271</v>
      </c>
      <c r="AC269" s="2">
        <v>17196567.111987926</v>
      </c>
      <c r="AD269" s="2">
        <f>+M269</f>
        <v>0</v>
      </c>
      <c r="AE269" s="2">
        <f>+AD269*14%</f>
        <v>0</v>
      </c>
      <c r="AF269" s="155">
        <f>+AD269*35%</f>
        <v>0</v>
      </c>
      <c r="AG269" s="2">
        <f>+AD269*F269</f>
        <v>0</v>
      </c>
      <c r="AH269" s="2">
        <f>+AE269*F269</f>
        <v>0</v>
      </c>
      <c r="AI269" s="2">
        <f>+AF269*F269</f>
        <v>0</v>
      </c>
      <c r="AJ269" s="2">
        <f>SUM(AG269:AI269)</f>
        <v>0</v>
      </c>
      <c r="AK269" s="2">
        <f>+AD269*G269</f>
        <v>0</v>
      </c>
      <c r="AL269" s="2">
        <f>+AE269*G269</f>
        <v>0</v>
      </c>
      <c r="AM269" s="2">
        <f>+AF269*G269</f>
        <v>0</v>
      </c>
      <c r="AN269" s="155">
        <f>SUM(AK269:AM269)</f>
        <v>0</v>
      </c>
      <c r="AQ269" s="145" t="s">
        <v>525</v>
      </c>
      <c r="AU269" s="8" t="str">
        <f>+K269</f>
        <v>Bao gồm</v>
      </c>
      <c r="AV269" s="8" t="str">
        <f>+L269</f>
        <v>Bao gồm</v>
      </c>
      <c r="AW269" s="2">
        <f>+M269</f>
        <v>0</v>
      </c>
      <c r="AX269" s="8">
        <f>F269*AW269</f>
        <v>0</v>
      </c>
      <c r="AY269" s="8">
        <f>IF(AQ269="CT",7%,5%)*AX269</f>
        <v>0</v>
      </c>
      <c r="AZ269" s="8">
        <f>AX269*2%</f>
        <v>0</v>
      </c>
      <c r="BA269" s="8">
        <f>IF(BB269&gt;0,0,AX269*5%)</f>
        <v>0</v>
      </c>
      <c r="BB269" s="8">
        <f>(AX269-BG269)*35%</f>
        <v>0</v>
      </c>
      <c r="BC269" s="8">
        <f>+AX269+AY269+AZ269+BA269+BB269</f>
        <v>0</v>
      </c>
      <c r="BD269" s="8">
        <f>AX269-AT269</f>
        <v>0</v>
      </c>
      <c r="BE269" s="2"/>
      <c r="BF269" s="8"/>
      <c r="BH269" s="2"/>
    </row>
    <row r="270" spans="1:60" s="92" customFormat="1" ht="17" collapsed="1" x14ac:dyDescent="0.2">
      <c r="A270" s="92">
        <v>0</v>
      </c>
      <c r="B270" s="163"/>
      <c r="C270" s="164" t="s">
        <v>860</v>
      </c>
      <c r="D270" s="164"/>
      <c r="E270" s="163"/>
      <c r="F270" s="162"/>
      <c r="G270" s="149">
        <f>+[2]THKL!F269</f>
        <v>0</v>
      </c>
      <c r="H270" s="158"/>
      <c r="I270" s="158"/>
      <c r="J270" s="158"/>
      <c r="K270" s="159"/>
      <c r="L270" s="161"/>
      <c r="M270" s="161">
        <f>SUM(K270:L270)</f>
        <v>0</v>
      </c>
      <c r="N270" s="83">
        <f>IF(V270&lt;&gt;"VTC VHm",_xlfn.XLOOKUP(Z270,$AC$4015:$AC$4035,$AD$4015:$AD$4035,0)*M270,_xlfn.XLOOKUP(Z270,$AC$4015:$AC$4035,$AD$4015:$AD$4035,0)*L270)</f>
        <v>0</v>
      </c>
      <c r="O270" s="83">
        <f>IF(V270&lt;&gt;"VTC VHm",_xlfn.XLOOKUP(Z270,$AC$4015:$AC$4035,$AE$4015:$AE$4035,0)*M270,_xlfn.XLOOKUP(Z270,$AC$4015:$AC$4035,$AE$4015:$AE$4035,0)*L270)</f>
        <v>0</v>
      </c>
      <c r="P270" s="160">
        <f>SUM(N270:O270)</f>
        <v>0</v>
      </c>
      <c r="Q270" s="161">
        <f>M270*G270</f>
        <v>0</v>
      </c>
      <c r="R270" s="161">
        <f>G270*P270</f>
        <v>0</v>
      </c>
      <c r="S270" s="160">
        <f>SUM(Q270:R270)</f>
        <v>0</v>
      </c>
      <c r="T270" s="159"/>
      <c r="U270" s="158"/>
      <c r="V270" s="158"/>
      <c r="W270" s="158"/>
      <c r="X270" s="94" t="s">
        <v>33</v>
      </c>
      <c r="Y270" s="94"/>
      <c r="Z270" s="94"/>
      <c r="AA270" s="44" t="s">
        <v>80</v>
      </c>
      <c r="AB270" s="2">
        <v>0</v>
      </c>
      <c r="AC270" s="2">
        <v>0</v>
      </c>
      <c r="AD270" s="93">
        <f>+M270</f>
        <v>0</v>
      </c>
      <c r="AE270" s="93">
        <f>+AD270*14%</f>
        <v>0</v>
      </c>
      <c r="AF270" s="93">
        <f>+AD270*35%</f>
        <v>0</v>
      </c>
      <c r="AG270" s="93">
        <f>+AD270*F270</f>
        <v>0</v>
      </c>
      <c r="AH270" s="93">
        <f>+AE270*F270</f>
        <v>0</v>
      </c>
      <c r="AI270" s="93">
        <f>+AF270*F270</f>
        <v>0</v>
      </c>
      <c r="AJ270" s="93">
        <f>SUM(AG270:AI270)</f>
        <v>0</v>
      </c>
      <c r="AK270" s="93">
        <f>+AD270*G270</f>
        <v>0</v>
      </c>
      <c r="AL270" s="93">
        <f>+AE270*G270</f>
        <v>0</v>
      </c>
      <c r="AM270" s="93">
        <f>+AF270*G270</f>
        <v>0</v>
      </c>
      <c r="AN270" s="93">
        <f>SUM(AK270:AM270)</f>
        <v>0</v>
      </c>
      <c r="AQ270" s="145" t="s">
        <v>525</v>
      </c>
      <c r="AU270" s="8">
        <f>+K270</f>
        <v>0</v>
      </c>
      <c r="AV270" s="8">
        <f>+L270</f>
        <v>0</v>
      </c>
      <c r="AW270" s="93">
        <f>+M270</f>
        <v>0</v>
      </c>
      <c r="AX270" s="8">
        <f>F270*AW270</f>
        <v>0</v>
      </c>
      <c r="AY270" s="8">
        <f>IF(AQ270="CT",7%,5%)*AX270</f>
        <v>0</v>
      </c>
      <c r="AZ270" s="8">
        <f>AX270*2%</f>
        <v>0</v>
      </c>
      <c r="BA270" s="8">
        <f>IF(BB270&gt;0,0,AX270*5%)</f>
        <v>0</v>
      </c>
      <c r="BB270" s="8">
        <f>(AX270-BG270)*35%</f>
        <v>0</v>
      </c>
      <c r="BC270" s="8">
        <f>+AX270+AY270+AZ270+BA270+BB270</f>
        <v>0</v>
      </c>
      <c r="BD270" s="8">
        <f>AX270-AT270</f>
        <v>0</v>
      </c>
      <c r="BE270" s="2"/>
      <c r="BF270" s="8"/>
      <c r="BH270" s="2"/>
    </row>
    <row r="271" spans="1:60" ht="34" hidden="1" outlineLevel="1" x14ac:dyDescent="0.2">
      <c r="A271" s="1" t="s">
        <v>1430</v>
      </c>
      <c r="B271" s="82">
        <v>127</v>
      </c>
      <c r="C271" s="144" t="s">
        <v>859</v>
      </c>
      <c r="D271" s="144"/>
      <c r="E271" s="82" t="s">
        <v>104</v>
      </c>
      <c r="F271" s="143">
        <v>9.1190999999999995</v>
      </c>
      <c r="G271" s="142">
        <f>+[2]THKL!F270</f>
        <v>9.1190999999999995</v>
      </c>
      <c r="H271" s="132"/>
      <c r="I271" s="132"/>
      <c r="J271" s="132"/>
      <c r="K271" s="156" t="s">
        <v>89</v>
      </c>
      <c r="L271" s="169">
        <f>+(1420000+25000)/1.08*1.03*1.2+240000*1.3</f>
        <v>1965722.2222222222</v>
      </c>
      <c r="M271" s="157">
        <f>SUM(K271:L271)</f>
        <v>1965722.2222222222</v>
      </c>
      <c r="N271" s="83">
        <f>IF(V271&lt;&gt;"VTC VHm",_xlfn.XLOOKUP(Z271,$AC$4015:$AC$4035,$AD$4015:$AD$4035,0)*M271,_xlfn.XLOOKUP(Z271,$AC$4015:$AC$4035,$AD$4015:$AD$4035,0)*L271)</f>
        <v>688002.77777777775</v>
      </c>
      <c r="O271" s="83">
        <f>IF(V271&lt;&gt;"VTC VHm",_xlfn.XLOOKUP(Z271,$AC$4015:$AC$4035,$AE$4015:$AE$4035,0)*M271,_xlfn.XLOOKUP(Z271,$AC$4015:$AC$4035,$AE$4015:$AE$4035,0)*L271)</f>
        <v>0</v>
      </c>
      <c r="P271" s="83">
        <f>SUM(N271:O271)</f>
        <v>688002.77777777775</v>
      </c>
      <c r="Q271" s="157">
        <f>M271*G271</f>
        <v>17925617.516666666</v>
      </c>
      <c r="R271" s="157">
        <f>G271*P271</f>
        <v>6273966.1308333324</v>
      </c>
      <c r="S271" s="83">
        <f>SUM(Q271:R271)</f>
        <v>24199583.647499997</v>
      </c>
      <c r="T271" s="125" t="s">
        <v>103</v>
      </c>
      <c r="U271" s="132"/>
      <c r="V271" s="132"/>
      <c r="W271" s="132"/>
      <c r="X271" s="44" t="s">
        <v>33</v>
      </c>
      <c r="Y271" s="44"/>
      <c r="Z271" s="44" t="s">
        <v>16</v>
      </c>
      <c r="AA271" s="44" t="s">
        <v>80</v>
      </c>
      <c r="AB271" s="2">
        <v>2124078.4621387711</v>
      </c>
      <c r="AC271" s="2">
        <v>19369683.904089667</v>
      </c>
      <c r="AD271" s="2">
        <f>+M271</f>
        <v>1965722.2222222222</v>
      </c>
      <c r="AE271" s="2">
        <f>+AD271*14%</f>
        <v>275201.11111111112</v>
      </c>
      <c r="AF271" s="155">
        <f>+AD271*35%</f>
        <v>688002.77777777775</v>
      </c>
      <c r="AG271" s="2">
        <f>+AD271*F271</f>
        <v>17925617.516666666</v>
      </c>
      <c r="AH271" s="2">
        <f>+AE271*F271</f>
        <v>2509586.4523333334</v>
      </c>
      <c r="AI271" s="2">
        <f>+AF271*F271</f>
        <v>6273966.1308333324</v>
      </c>
      <c r="AJ271" s="2">
        <f>SUM(AG271:AI271)</f>
        <v>26709170.099833332</v>
      </c>
      <c r="AK271" s="2">
        <f>+AD271*G271</f>
        <v>17925617.516666666</v>
      </c>
      <c r="AL271" s="2">
        <f>+AE271*G271</f>
        <v>2509586.4523333334</v>
      </c>
      <c r="AM271" s="2">
        <f>+AF271*G271</f>
        <v>6273966.1308333324</v>
      </c>
      <c r="AN271" s="155">
        <f>SUM(AK271:AM271)</f>
        <v>26709170.099833332</v>
      </c>
      <c r="AQ271" s="145" t="s">
        <v>525</v>
      </c>
      <c r="AU271" s="8">
        <f>+BH271</f>
        <v>250000</v>
      </c>
      <c r="AV271" s="8">
        <f>+L271</f>
        <v>1965722.2222222222</v>
      </c>
      <c r="AW271" s="2">
        <f>+AU271+AV271</f>
        <v>2215722.222222222</v>
      </c>
      <c r="AX271" s="8">
        <f>F271*AW271</f>
        <v>20205392.516666662</v>
      </c>
      <c r="AY271" s="8">
        <f>IF(AQ271="CT",7%,5%)*AX271</f>
        <v>1414377.4761666665</v>
      </c>
      <c r="AZ271" s="8">
        <f>AX271*2%</f>
        <v>404107.85033333325</v>
      </c>
      <c r="BA271" s="8">
        <f>IF(BB271&gt;0,0,AX271*5%)</f>
        <v>0</v>
      </c>
      <c r="BB271" s="8">
        <f>(AX271-BG271)*35%</f>
        <v>7071887.3808333315</v>
      </c>
      <c r="BC271" s="8">
        <f>+AX271+AY271+AZ271+BA271+BB271</f>
        <v>29095765.223999992</v>
      </c>
      <c r="BD271" s="8">
        <f>AX271-AT271</f>
        <v>20205392.516666662</v>
      </c>
      <c r="BE271" s="2"/>
      <c r="BF271" s="8"/>
      <c r="BH271" s="2">
        <v>250000</v>
      </c>
    </row>
    <row r="272" spans="1:60" ht="34" hidden="1" outlineLevel="1" x14ac:dyDescent="0.2">
      <c r="A272" s="1" t="s">
        <v>1102</v>
      </c>
      <c r="B272" s="82">
        <v>128</v>
      </c>
      <c r="C272" s="144" t="s">
        <v>157</v>
      </c>
      <c r="D272" s="144"/>
      <c r="E272" s="82" t="s">
        <v>91</v>
      </c>
      <c r="F272" s="143">
        <v>1.5549999999999999</v>
      </c>
      <c r="G272" s="142">
        <f>+[2]THKL!F271</f>
        <v>1.5549999999999999</v>
      </c>
      <c r="H272" s="132"/>
      <c r="I272" s="132"/>
      <c r="J272" s="132"/>
      <c r="K272" s="156">
        <f>$K$16</f>
        <v>29073975</v>
      </c>
      <c r="L272" s="157">
        <f>$L$16</f>
        <v>12460275</v>
      </c>
      <c r="M272" s="157">
        <f>SUM(K272:L272)</f>
        <v>41534250</v>
      </c>
      <c r="N272" s="83">
        <f>IF(V272&lt;&gt;"VTC VHm",_xlfn.XLOOKUP(Z272,$AC$4015:$AC$4035,$AD$4015:$AD$4035,0)*M272,_xlfn.XLOOKUP(Z272,$AC$4015:$AC$4035,$AD$4015:$AD$4035,0)*L272)</f>
        <v>4361096.25</v>
      </c>
      <c r="O272" s="83">
        <f>IF(V272&lt;&gt;"VTC VHm",_xlfn.XLOOKUP(Z272,$AC$4015:$AC$4035,$AE$4015:$AE$4035,0)*M272,_xlfn.XLOOKUP(Z272,$AC$4015:$AC$4035,$AE$4015:$AE$4035,0)*L272)</f>
        <v>0</v>
      </c>
      <c r="P272" s="83">
        <f>SUM(N272:O272)</f>
        <v>4361096.25</v>
      </c>
      <c r="Q272" s="157">
        <f>M272*G272</f>
        <v>64585758.75</v>
      </c>
      <c r="R272" s="157">
        <f>G272*P272</f>
        <v>6781504.6687500002</v>
      </c>
      <c r="S272" s="83">
        <f>SUM(Q272:R272)</f>
        <v>71367263.418750003</v>
      </c>
      <c r="T272" s="156" t="s">
        <v>50</v>
      </c>
      <c r="U272" s="132"/>
      <c r="V272" s="82" t="s">
        <v>34</v>
      </c>
      <c r="W272" s="132"/>
      <c r="X272" s="44" t="s">
        <v>33</v>
      </c>
      <c r="Y272" s="44"/>
      <c r="Z272" s="44" t="s">
        <v>16</v>
      </c>
      <c r="AA272" s="44" t="s">
        <v>80</v>
      </c>
      <c r="AB272" s="2">
        <v>34935138.757555217</v>
      </c>
      <c r="AC272" s="2">
        <v>54324140.76799836</v>
      </c>
      <c r="AD272" s="2">
        <f>+M272</f>
        <v>41534250</v>
      </c>
      <c r="AE272" s="2">
        <f>+AD272*14%</f>
        <v>5814795.0000000009</v>
      </c>
      <c r="AF272" s="155">
        <f>+AD272*35%</f>
        <v>14536987.5</v>
      </c>
      <c r="AG272" s="2">
        <f>+AD272*F272</f>
        <v>64585758.75</v>
      </c>
      <c r="AH272" s="2">
        <f>+AE272*F272</f>
        <v>9042006.2250000015</v>
      </c>
      <c r="AI272" s="2">
        <f>+AF272*F272</f>
        <v>22605015.5625</v>
      </c>
      <c r="AJ272" s="2">
        <f>SUM(AG272:AI272)</f>
        <v>96232780.537499994</v>
      </c>
      <c r="AK272" s="2">
        <f>+AD272*G272</f>
        <v>64585758.75</v>
      </c>
      <c r="AL272" s="2">
        <f>+AE272*G272</f>
        <v>9042006.2250000015</v>
      </c>
      <c r="AM272" s="2">
        <f>+AF272*G272</f>
        <v>22605015.5625</v>
      </c>
      <c r="AN272" s="155">
        <f>SUM(AK272:AM272)</f>
        <v>96232780.537499994</v>
      </c>
      <c r="AQ272" s="145" t="s">
        <v>525</v>
      </c>
      <c r="AU272" s="8">
        <f>+K272</f>
        <v>29073975</v>
      </c>
      <c r="AV272" s="8">
        <f>+L272</f>
        <v>12460275</v>
      </c>
      <c r="AW272" s="2">
        <f>+M272</f>
        <v>41534250</v>
      </c>
      <c r="AX272" s="8">
        <f>F272*AW272</f>
        <v>64585758.75</v>
      </c>
      <c r="AY272" s="8">
        <f>IF(AQ272="CT",7%,5%)*AX272</f>
        <v>4521003.1125000007</v>
      </c>
      <c r="AZ272" s="8">
        <f>AX272*2%</f>
        <v>1291715.175</v>
      </c>
      <c r="BA272" s="8">
        <f>IF(BB272&gt;0,0,AX272*5%)</f>
        <v>0</v>
      </c>
      <c r="BB272" s="8">
        <f>(AX272-BG272)*35%</f>
        <v>22605015.5625</v>
      </c>
      <c r="BC272" s="8">
        <f>+AX272+AY272+AZ272+BA272+BB272</f>
        <v>93003492.599999994</v>
      </c>
      <c r="BD272" s="8">
        <f>AX272-AT272</f>
        <v>64585758.75</v>
      </c>
      <c r="BE272" s="2"/>
      <c r="BF272" s="8"/>
      <c r="BH272" s="2"/>
    </row>
    <row r="273" spans="1:60" ht="34" hidden="1" outlineLevel="1" x14ac:dyDescent="0.2">
      <c r="A273" s="1" t="s">
        <v>1101</v>
      </c>
      <c r="B273" s="82">
        <v>129</v>
      </c>
      <c r="C273" s="144" t="s">
        <v>156</v>
      </c>
      <c r="D273" s="144"/>
      <c r="E273" s="82" t="s">
        <v>91</v>
      </c>
      <c r="F273" s="143">
        <v>1.5549999999999999</v>
      </c>
      <c r="G273" s="142">
        <f>+[2]THKL!F272</f>
        <v>1.5549999999999999</v>
      </c>
      <c r="H273" s="132"/>
      <c r="I273" s="132"/>
      <c r="J273" s="132"/>
      <c r="K273" s="48" t="s">
        <v>89</v>
      </c>
      <c r="L273" s="47" t="s">
        <v>89</v>
      </c>
      <c r="M273" s="47">
        <f>SUM(K273:L273)</f>
        <v>0</v>
      </c>
      <c r="N273" s="83">
        <f>IF(V273&lt;&gt;"VTC VHm",_xlfn.XLOOKUP(Z273,$AC$4015:$AC$4035,$AD$4015:$AD$4035,0)*M273,_xlfn.XLOOKUP(Z273,$AC$4015:$AC$4035,$AD$4015:$AD$4035,0)*L273)</f>
        <v>0</v>
      </c>
      <c r="O273" s="83">
        <f>IF(V273&lt;&gt;"VTC VHm",_xlfn.XLOOKUP(Z273,$AC$4015:$AC$4035,$AE$4015:$AE$4035,0)*M273,_xlfn.XLOOKUP(Z273,$AC$4015:$AC$4035,$AE$4015:$AE$4035,0)*L273)</f>
        <v>0</v>
      </c>
      <c r="P273" s="83">
        <f>SUM(N273:O273)</f>
        <v>0</v>
      </c>
      <c r="Q273" s="47">
        <f>M273*G273</f>
        <v>0</v>
      </c>
      <c r="R273" s="47">
        <f>G273*P273</f>
        <v>0</v>
      </c>
      <c r="S273" s="83">
        <f>SUM(Q273:R273)</f>
        <v>0</v>
      </c>
      <c r="T273" s="48" t="s">
        <v>50</v>
      </c>
      <c r="U273" s="132"/>
      <c r="V273" s="82"/>
      <c r="W273" s="132"/>
      <c r="X273" s="44" t="s">
        <v>33</v>
      </c>
      <c r="Y273" s="44"/>
      <c r="Z273" s="44" t="s">
        <v>16</v>
      </c>
      <c r="AA273" s="44" t="s">
        <v>80</v>
      </c>
      <c r="AB273" s="2">
        <v>7872000.4009100944</v>
      </c>
      <c r="AC273" s="2">
        <v>12240960.623415196</v>
      </c>
      <c r="AD273" s="2">
        <f>+M273</f>
        <v>0</v>
      </c>
      <c r="AE273" s="2">
        <f>+AD273*14%</f>
        <v>0</v>
      </c>
      <c r="AF273" s="2">
        <f>+AD273*35%</f>
        <v>0</v>
      </c>
      <c r="AG273" s="2">
        <f>+AD273*F273</f>
        <v>0</v>
      </c>
      <c r="AH273" s="2">
        <f>+AE273*F273</f>
        <v>0</v>
      </c>
      <c r="AI273" s="2">
        <f>+AF273*F273</f>
        <v>0</v>
      </c>
      <c r="AJ273" s="2">
        <f>SUM(AG273:AI273)</f>
        <v>0</v>
      </c>
      <c r="AK273" s="2">
        <f>+AD273*G273</f>
        <v>0</v>
      </c>
      <c r="AL273" s="2">
        <f>+AE273*G273</f>
        <v>0</v>
      </c>
      <c r="AM273" s="2">
        <f>+AF273*G273</f>
        <v>0</v>
      </c>
      <c r="AN273" s="2">
        <f>SUM(AK273:AM273)</f>
        <v>0</v>
      </c>
      <c r="AQ273" s="145" t="s">
        <v>525</v>
      </c>
      <c r="AU273" s="8" t="str">
        <f>+K273</f>
        <v>Bao gồm</v>
      </c>
      <c r="AV273" s="8" t="str">
        <f>+L273</f>
        <v>Bao gồm</v>
      </c>
      <c r="AW273" s="2">
        <f>+M273</f>
        <v>0</v>
      </c>
      <c r="AX273" s="8">
        <f>F273*AW273</f>
        <v>0</v>
      </c>
      <c r="AY273" s="8">
        <f>IF(AQ273="CT",7%,5%)*AX273</f>
        <v>0</v>
      </c>
      <c r="AZ273" s="8">
        <f>AX273*2%</f>
        <v>0</v>
      </c>
      <c r="BA273" s="8">
        <f>IF(BB273&gt;0,0,AX273*5%)</f>
        <v>0</v>
      </c>
      <c r="BB273" s="8">
        <f>(AX273-BG273)*35%</f>
        <v>0</v>
      </c>
      <c r="BC273" s="8">
        <f>+AX273+AY273+AZ273+BA273+BB273</f>
        <v>0</v>
      </c>
      <c r="BD273" s="8">
        <f>AX273-AT273</f>
        <v>0</v>
      </c>
      <c r="BE273" s="2"/>
      <c r="BF273" s="8"/>
      <c r="BH273" s="2"/>
    </row>
    <row r="274" spans="1:60" ht="17" hidden="1" outlineLevel="1" x14ac:dyDescent="0.2">
      <c r="A274" s="1" t="s">
        <v>1429</v>
      </c>
      <c r="B274" s="82">
        <v>130</v>
      </c>
      <c r="C274" s="144" t="s">
        <v>858</v>
      </c>
      <c r="D274" s="144"/>
      <c r="E274" s="82" t="s">
        <v>120</v>
      </c>
      <c r="F274" s="143">
        <v>1.0132000000000001</v>
      </c>
      <c r="G274" s="142">
        <f>+[2]THKL!F273</f>
        <v>1.0132000000000001</v>
      </c>
      <c r="H274" s="132"/>
      <c r="I274" s="132"/>
      <c r="J274" s="132"/>
      <c r="K274" s="156" t="s">
        <v>89</v>
      </c>
      <c r="L274" s="157">
        <f>'[3]BDG (XD)'!$AA$1272*100</f>
        <v>19971846.728971958</v>
      </c>
      <c r="M274" s="157">
        <f>SUM(K274:L274)</f>
        <v>19971846.728971958</v>
      </c>
      <c r="N274" s="83">
        <f>IF(V274&lt;&gt;"VTC VHm",_xlfn.XLOOKUP(Z274,$AC$4015:$AC$4035,$AD$4015:$AD$4035,0)*M274,_xlfn.XLOOKUP(Z274,$AC$4015:$AC$4035,$AD$4015:$AD$4035,0)*L274)</f>
        <v>6990146.355140185</v>
      </c>
      <c r="O274" s="83">
        <f>IF(V274&lt;&gt;"VTC VHm",_xlfn.XLOOKUP(Z274,$AC$4015:$AC$4035,$AE$4015:$AE$4035,0)*M274,_xlfn.XLOOKUP(Z274,$AC$4015:$AC$4035,$AE$4015:$AE$4035,0)*L274)</f>
        <v>0</v>
      </c>
      <c r="P274" s="83">
        <f>SUM(N274:O274)</f>
        <v>6990146.355140185</v>
      </c>
      <c r="Q274" s="157">
        <f>M274*G274</f>
        <v>20235475.105794389</v>
      </c>
      <c r="R274" s="157">
        <f>G274*P274</f>
        <v>7082416.2870280361</v>
      </c>
      <c r="S274" s="83">
        <f>SUM(Q274:R274)</f>
        <v>27317891.392822426</v>
      </c>
      <c r="T274" s="156" t="s">
        <v>50</v>
      </c>
      <c r="U274" s="132"/>
      <c r="V274" s="132"/>
      <c r="W274" s="132"/>
      <c r="X274" s="44" t="s">
        <v>33</v>
      </c>
      <c r="Y274" s="44"/>
      <c r="Z274" s="44" t="s">
        <v>16</v>
      </c>
      <c r="AA274" s="44" t="s">
        <v>80</v>
      </c>
      <c r="AB274" s="2">
        <v>18568216.476768751</v>
      </c>
      <c r="AC274" s="2">
        <v>18813316.934262101</v>
      </c>
      <c r="AD274" s="2">
        <f>+M274</f>
        <v>19971846.728971958</v>
      </c>
      <c r="AE274" s="2">
        <f>+AD274*14%</f>
        <v>2796058.5420560744</v>
      </c>
      <c r="AF274" s="155">
        <f>+AD274*35%</f>
        <v>6990146.355140185</v>
      </c>
      <c r="AG274" s="2">
        <f>+AD274*F274</f>
        <v>20235475.105794389</v>
      </c>
      <c r="AH274" s="2">
        <f>+AE274*F274</f>
        <v>2832966.514811215</v>
      </c>
      <c r="AI274" s="2">
        <f>+AF274*F274</f>
        <v>7082416.2870280361</v>
      </c>
      <c r="AJ274" s="2">
        <f>SUM(AG274:AI274)</f>
        <v>30150857.90763364</v>
      </c>
      <c r="AK274" s="2">
        <f>+AD274*G274</f>
        <v>20235475.105794389</v>
      </c>
      <c r="AL274" s="2">
        <f>+AE274*G274</f>
        <v>2832966.514811215</v>
      </c>
      <c r="AM274" s="2">
        <f>+AF274*G274</f>
        <v>7082416.2870280361</v>
      </c>
      <c r="AN274" s="155">
        <f>SUM(AK274:AM274)</f>
        <v>30150857.90763364</v>
      </c>
      <c r="AQ274" s="145" t="s">
        <v>525</v>
      </c>
      <c r="AU274" s="8" t="str">
        <f>+K274</f>
        <v>Bao gồm</v>
      </c>
      <c r="AV274" s="8">
        <f>+AV885</f>
        <v>36278130.841121487</v>
      </c>
      <c r="AW274" s="2">
        <f>+AW885</f>
        <v>36278130.841121487</v>
      </c>
      <c r="AX274" s="8">
        <f>F274*AW274</f>
        <v>36757002.168224297</v>
      </c>
      <c r="AY274" s="8">
        <f>IF(AQ274="CT",7%,5%)*AX274</f>
        <v>2572990.151775701</v>
      </c>
      <c r="AZ274" s="8">
        <f>AX274*2%</f>
        <v>735140.04336448596</v>
      </c>
      <c r="BA274" s="8">
        <f>IF(BB274&gt;0,0,AX274*5%)</f>
        <v>0</v>
      </c>
      <c r="BB274" s="8">
        <f>(AX274-BG274)*35%</f>
        <v>12864950.758878503</v>
      </c>
      <c r="BC274" s="8">
        <f>+AX274+AY274+AZ274+BA274+BB274</f>
        <v>52930083.122242987</v>
      </c>
      <c r="BD274" s="8">
        <f>AX274-AT274</f>
        <v>36757002.168224297</v>
      </c>
      <c r="BE274" s="2"/>
      <c r="BF274" s="8"/>
      <c r="BH274" s="2"/>
    </row>
    <row r="275" spans="1:60" s="92" customFormat="1" ht="17" collapsed="1" x14ac:dyDescent="0.2">
      <c r="A275" s="92">
        <v>0</v>
      </c>
      <c r="B275" s="163"/>
      <c r="C275" s="164" t="s">
        <v>1428</v>
      </c>
      <c r="D275" s="164"/>
      <c r="E275" s="163"/>
      <c r="F275" s="162"/>
      <c r="G275" s="149">
        <f>+[2]THKL!F274</f>
        <v>0</v>
      </c>
      <c r="H275" s="158"/>
      <c r="I275" s="158"/>
      <c r="J275" s="158"/>
      <c r="K275" s="159"/>
      <c r="L275" s="161"/>
      <c r="M275" s="161">
        <f>SUM(K275:L275)</f>
        <v>0</v>
      </c>
      <c r="N275" s="83">
        <f>IF(V275&lt;&gt;"VTC VHm",_xlfn.XLOOKUP(Z275,$AC$4015:$AC$4035,$AD$4015:$AD$4035,0)*M275,_xlfn.XLOOKUP(Z275,$AC$4015:$AC$4035,$AD$4015:$AD$4035,0)*L275)</f>
        <v>0</v>
      </c>
      <c r="O275" s="83">
        <f>IF(V275&lt;&gt;"VTC VHm",_xlfn.XLOOKUP(Z275,$AC$4015:$AC$4035,$AE$4015:$AE$4035,0)*M275,_xlfn.XLOOKUP(Z275,$AC$4015:$AC$4035,$AE$4015:$AE$4035,0)*L275)</f>
        <v>0</v>
      </c>
      <c r="P275" s="160">
        <f>SUM(N275:O275)</f>
        <v>0</v>
      </c>
      <c r="Q275" s="161">
        <f>M275*G275</f>
        <v>0</v>
      </c>
      <c r="R275" s="161">
        <f>G275*P275</f>
        <v>0</v>
      </c>
      <c r="S275" s="160">
        <f>SUM(Q275:R275)</f>
        <v>0</v>
      </c>
      <c r="T275" s="159"/>
      <c r="U275" s="158"/>
      <c r="V275" s="158"/>
      <c r="W275" s="158"/>
      <c r="X275" s="94" t="s">
        <v>33</v>
      </c>
      <c r="Y275" s="94"/>
      <c r="Z275" s="94" t="s">
        <v>16</v>
      </c>
      <c r="AA275" s="44" t="s">
        <v>80</v>
      </c>
      <c r="AB275" s="2">
        <v>0</v>
      </c>
      <c r="AC275" s="2">
        <v>0</v>
      </c>
      <c r="AD275" s="93">
        <f>+M275</f>
        <v>0</v>
      </c>
      <c r="AE275" s="93">
        <f>+AD275*14%</f>
        <v>0</v>
      </c>
      <c r="AF275" s="93">
        <f>+AD275*35%</f>
        <v>0</v>
      </c>
      <c r="AG275" s="93">
        <f>+AD275*F275</f>
        <v>0</v>
      </c>
      <c r="AH275" s="93">
        <f>+AE275*F275</f>
        <v>0</v>
      </c>
      <c r="AI275" s="93">
        <f>+AF275*F275</f>
        <v>0</v>
      </c>
      <c r="AJ275" s="93">
        <f>SUM(AG275:AI275)</f>
        <v>0</v>
      </c>
      <c r="AK275" s="93">
        <f>+AD275*G275</f>
        <v>0</v>
      </c>
      <c r="AL275" s="93">
        <f>+AE275*G275</f>
        <v>0</v>
      </c>
      <c r="AM275" s="93">
        <f>+AF275*G275</f>
        <v>0</v>
      </c>
      <c r="AN275" s="93">
        <f>SUM(AK275:AM275)</f>
        <v>0</v>
      </c>
      <c r="AQ275" s="145" t="s">
        <v>525</v>
      </c>
      <c r="AU275" s="8">
        <f>+K275</f>
        <v>0</v>
      </c>
      <c r="AV275" s="8">
        <f>+L275</f>
        <v>0</v>
      </c>
      <c r="AW275" s="93">
        <f>+M275</f>
        <v>0</v>
      </c>
      <c r="AX275" s="8">
        <f>F275*AW275</f>
        <v>0</v>
      </c>
      <c r="AY275" s="8">
        <f>IF(AQ275="CT",7%,5%)*AX275</f>
        <v>0</v>
      </c>
      <c r="AZ275" s="8">
        <f>AX275*2%</f>
        <v>0</v>
      </c>
      <c r="BA275" s="8">
        <f>IF(BB275&gt;0,0,AX275*5%)</f>
        <v>0</v>
      </c>
      <c r="BB275" s="8">
        <f>(AX275-BG275)*35%</f>
        <v>0</v>
      </c>
      <c r="BC275" s="8">
        <f>+AX275+AY275+AZ275+BA275+BB275</f>
        <v>0</v>
      </c>
      <c r="BD275" s="8">
        <f>AX275-AT275</f>
        <v>0</v>
      </c>
      <c r="BE275" s="2"/>
      <c r="BF275" s="8"/>
      <c r="BH275" s="2"/>
    </row>
    <row r="276" spans="1:60" ht="51" hidden="1" outlineLevel="1" x14ac:dyDescent="0.2">
      <c r="A276" s="1" t="s">
        <v>82</v>
      </c>
      <c r="B276" s="82">
        <v>131</v>
      </c>
      <c r="C276" s="144" t="s">
        <v>1427</v>
      </c>
      <c r="D276" s="144"/>
      <c r="E276" s="82" t="s">
        <v>52</v>
      </c>
      <c r="F276" s="143">
        <v>111.52979999999999</v>
      </c>
      <c r="G276" s="142">
        <f>+[2]THKL!F275</f>
        <v>111.52979999999999</v>
      </c>
      <c r="H276" s="132"/>
      <c r="I276" s="132"/>
      <c r="J276" s="132"/>
      <c r="K276" s="268"/>
      <c r="L276" s="168">
        <v>190464.87074829935</v>
      </c>
      <c r="M276" s="157">
        <f>SUM(K276:L276)</f>
        <v>190464.87074829935</v>
      </c>
      <c r="N276" s="83">
        <f>IF(V276&lt;&gt;"VTC VHm",_xlfn.XLOOKUP(Z276,$AC$4015:$AC$4035,$AD$4015:$AD$4035,0)*M276,_xlfn.XLOOKUP(Z276,$AC$4015:$AC$4035,$AD$4015:$AD$4035,0)*L276)</f>
        <v>66662.704761904766</v>
      </c>
      <c r="O276" s="83">
        <f>IF(V276&lt;&gt;"VTC VHm",_xlfn.XLOOKUP(Z276,$AC$4015:$AC$4035,$AE$4015:$AE$4035,0)*M276,_xlfn.XLOOKUP(Z276,$AC$4015:$AC$4035,$AE$4015:$AE$4035,0)*L276)</f>
        <v>0</v>
      </c>
      <c r="P276" s="83">
        <f>SUM(N276:O276)</f>
        <v>66662.704761904766</v>
      </c>
      <c r="Q276" s="157">
        <f>M276*G276</f>
        <v>21242508.941583674</v>
      </c>
      <c r="R276" s="157">
        <f>G276*P276</f>
        <v>7434878.1295542857</v>
      </c>
      <c r="S276" s="83">
        <f>SUM(Q276:R276)</f>
        <v>28677387.071137961</v>
      </c>
      <c r="T276" s="125" t="s">
        <v>103</v>
      </c>
      <c r="U276" s="132"/>
      <c r="V276" s="132"/>
      <c r="W276" s="132"/>
      <c r="X276" s="44" t="s">
        <v>33</v>
      </c>
      <c r="Y276" s="44"/>
      <c r="Z276" s="44" t="s">
        <v>16</v>
      </c>
      <c r="AA276" s="44" t="s">
        <v>80</v>
      </c>
      <c r="AB276" s="2">
        <v>417183.86275500001</v>
      </c>
      <c r="AC276" s="2">
        <v>46528432.7762926</v>
      </c>
      <c r="AD276" s="2">
        <f>+M276</f>
        <v>190464.87074829935</v>
      </c>
      <c r="AE276" s="2">
        <f>+AD276*14%</f>
        <v>26665.081904761912</v>
      </c>
      <c r="AF276" s="155">
        <f>+AD276*35%</f>
        <v>66662.704761904766</v>
      </c>
      <c r="AG276" s="2">
        <f>+AD276*F276</f>
        <v>21242508.941583674</v>
      </c>
      <c r="AH276" s="2">
        <f>+AE276*F276</f>
        <v>2973951.2518217149</v>
      </c>
      <c r="AI276" s="2">
        <f>+AF276*F276</f>
        <v>7434878.1295542857</v>
      </c>
      <c r="AJ276" s="2">
        <f>SUM(AG276:AI276)</f>
        <v>31651338.322959676</v>
      </c>
      <c r="AK276" s="2">
        <f>+AD276*G276</f>
        <v>21242508.941583674</v>
      </c>
      <c r="AL276" s="2">
        <f>+AE276*G276</f>
        <v>2973951.2518217149</v>
      </c>
      <c r="AM276" s="2">
        <f>+AF276*G276</f>
        <v>7434878.1295542857</v>
      </c>
      <c r="AN276" s="155">
        <f>SUM(AK276:AM276)</f>
        <v>31651338.322959676</v>
      </c>
      <c r="AQ276" s="145" t="s">
        <v>525</v>
      </c>
      <c r="AU276" s="8">
        <f>+K276</f>
        <v>0</v>
      </c>
      <c r="AV276" s="8">
        <f>+L276</f>
        <v>190464.87074829935</v>
      </c>
      <c r="AW276" s="2">
        <f>+M276</f>
        <v>190464.87074829935</v>
      </c>
      <c r="AX276" s="8">
        <f>F276*AW276</f>
        <v>21242508.941583674</v>
      </c>
      <c r="AY276" s="8">
        <f>IF(AQ276="CT",7%,5%)*AX276</f>
        <v>1486975.6259108575</v>
      </c>
      <c r="AZ276" s="8">
        <f>AX276*2%</f>
        <v>424850.17883167352</v>
      </c>
      <c r="BA276" s="8">
        <f>IF(BB276&gt;0,0,AX276*5%)</f>
        <v>0</v>
      </c>
      <c r="BB276" s="8">
        <f>(AX276-BG276)*35%</f>
        <v>7434878.1295542857</v>
      </c>
      <c r="BC276" s="8">
        <f>+AX276+AY276+AZ276+BA276+BB276</f>
        <v>30589212.875880491</v>
      </c>
      <c r="BD276" s="8">
        <f>AX276-AT276</f>
        <v>21242508.941583674</v>
      </c>
      <c r="BE276" s="2"/>
      <c r="BF276" s="8"/>
      <c r="BH276" s="2"/>
    </row>
    <row r="277" spans="1:60" ht="17" hidden="1" outlineLevel="1" x14ac:dyDescent="0.2">
      <c r="A277" s="1" t="s">
        <v>1426</v>
      </c>
      <c r="B277" s="82">
        <v>132</v>
      </c>
      <c r="C277" s="144" t="s">
        <v>1425</v>
      </c>
      <c r="D277" s="144"/>
      <c r="E277" s="82" t="s">
        <v>450</v>
      </c>
      <c r="F277" s="143">
        <v>42.962400000000002</v>
      </c>
      <c r="G277" s="142">
        <f>+[2]THKL!F276</f>
        <v>42.962400000000002</v>
      </c>
      <c r="H277" s="132"/>
      <c r="I277" s="132"/>
      <c r="J277" s="132"/>
      <c r="K277" s="268"/>
      <c r="L277" s="157">
        <f>'[3]BDG (XD)'!$AA$1119*10</f>
        <v>313040</v>
      </c>
      <c r="M277" s="157">
        <f>SUM(K277:L277)</f>
        <v>313040</v>
      </c>
      <c r="N277" s="83">
        <f>IF(V277&lt;&gt;"VTC VHm",_xlfn.XLOOKUP(Z277,$AC$4015:$AC$4035,$AD$4015:$AD$4035,0)*M277,_xlfn.XLOOKUP(Z277,$AC$4015:$AC$4035,$AD$4015:$AD$4035,0)*L277)</f>
        <v>109564</v>
      </c>
      <c r="O277" s="83">
        <f>IF(V277&lt;&gt;"VTC VHm",_xlfn.XLOOKUP(Z277,$AC$4015:$AC$4035,$AE$4015:$AE$4035,0)*M277,_xlfn.XLOOKUP(Z277,$AC$4015:$AC$4035,$AE$4015:$AE$4035,0)*L277)</f>
        <v>0</v>
      </c>
      <c r="P277" s="83">
        <f>SUM(N277:O277)</f>
        <v>109564</v>
      </c>
      <c r="Q277" s="157">
        <f>M277*G277</f>
        <v>13448949.696</v>
      </c>
      <c r="R277" s="157">
        <f>G277*P277</f>
        <v>4707132.3936000001</v>
      </c>
      <c r="S277" s="83">
        <f>SUM(Q277:R277)</f>
        <v>18156082.089600001</v>
      </c>
      <c r="T277" s="156"/>
      <c r="U277" s="132"/>
      <c r="V277" s="132"/>
      <c r="W277" s="132"/>
      <c r="X277" s="44" t="s">
        <v>33</v>
      </c>
      <c r="Y277" s="44"/>
      <c r="Z277" s="44" t="s">
        <v>16</v>
      </c>
      <c r="AA277" s="44" t="s">
        <v>80</v>
      </c>
      <c r="AB277" s="2">
        <v>295482.49397369998</v>
      </c>
      <c r="AC277" s="2">
        <v>12694637.099095689</v>
      </c>
      <c r="AD277" s="2">
        <f>+M277</f>
        <v>313040</v>
      </c>
      <c r="AE277" s="2">
        <f>+AD277*14%</f>
        <v>43825.600000000006</v>
      </c>
      <c r="AF277" s="155">
        <f>+AD277*35%</f>
        <v>109564</v>
      </c>
      <c r="AG277" s="2">
        <f>+AD277*F277</f>
        <v>13448949.696</v>
      </c>
      <c r="AH277" s="2">
        <f>+AE277*F277</f>
        <v>1882852.9574400003</v>
      </c>
      <c r="AI277" s="2">
        <f>+AF277*F277</f>
        <v>4707132.3936000001</v>
      </c>
      <c r="AJ277" s="2">
        <f>SUM(AG277:AI277)</f>
        <v>20038935.047040001</v>
      </c>
      <c r="AK277" s="2">
        <f>+AD277*G277</f>
        <v>13448949.696</v>
      </c>
      <c r="AL277" s="2">
        <f>+AE277*G277</f>
        <v>1882852.9574400003</v>
      </c>
      <c r="AM277" s="2">
        <f>+AF277*G277</f>
        <v>4707132.3936000001</v>
      </c>
      <c r="AN277" s="155">
        <f>SUM(AK277:AM277)</f>
        <v>20038935.047040001</v>
      </c>
      <c r="AQ277" s="145" t="s">
        <v>525</v>
      </c>
      <c r="AU277" s="8">
        <f>+K277</f>
        <v>0</v>
      </c>
      <c r="AV277" s="8">
        <f>+L277</f>
        <v>313040</v>
      </c>
      <c r="AW277" s="2">
        <f>+M277</f>
        <v>313040</v>
      </c>
      <c r="AX277" s="8">
        <f>F277*AW277</f>
        <v>13448949.696</v>
      </c>
      <c r="AY277" s="8">
        <f>IF(AQ277="CT",7%,5%)*AX277</f>
        <v>941426.47872000013</v>
      </c>
      <c r="AZ277" s="8">
        <f>AX277*2%</f>
        <v>268978.99392000004</v>
      </c>
      <c r="BA277" s="8">
        <f>IF(BB277&gt;0,0,AX277*5%)</f>
        <v>0</v>
      </c>
      <c r="BB277" s="8">
        <f>(AX277-BG277)*35%</f>
        <v>4707132.3936000001</v>
      </c>
      <c r="BC277" s="8">
        <f>+AX277+AY277+AZ277+BA277+BB277</f>
        <v>19366487.562240001</v>
      </c>
      <c r="BD277" s="8">
        <f>AX277-AT277</f>
        <v>13448949.696</v>
      </c>
      <c r="BE277" s="2"/>
      <c r="BF277" s="8"/>
      <c r="BH277" s="2"/>
    </row>
    <row r="278" spans="1:60" ht="17" hidden="1" outlineLevel="1" x14ac:dyDescent="0.2">
      <c r="A278" s="1" t="s">
        <v>1424</v>
      </c>
      <c r="B278" s="82">
        <v>133</v>
      </c>
      <c r="C278" s="144" t="s">
        <v>1423</v>
      </c>
      <c r="D278" s="144"/>
      <c r="E278" s="82" t="s">
        <v>85</v>
      </c>
      <c r="F278" s="143">
        <v>2</v>
      </c>
      <c r="G278" s="142">
        <f>+[2]THKL!F277</f>
        <v>2</v>
      </c>
      <c r="H278" s="132"/>
      <c r="I278" s="132"/>
      <c r="J278" s="132"/>
      <c r="K278" s="268"/>
      <c r="L278" s="157">
        <f>'[3]BDG (XD)'!$Y$1220</f>
        <v>1332800</v>
      </c>
      <c r="M278" s="157">
        <f>SUM(L278:L278)</f>
        <v>1332800</v>
      </c>
      <c r="N278" s="83">
        <f>IF(V278&lt;&gt;"VTC VHm",_xlfn.XLOOKUP(Z278,$AC$4015:$AC$4035,$AD$4015:$AD$4035,0)*M278,_xlfn.XLOOKUP(Z278,$AC$4015:$AC$4035,$AD$4015:$AD$4035,0)*L278)</f>
        <v>66640</v>
      </c>
      <c r="O278" s="83">
        <f>IF(V278&lt;&gt;"VTC VHm",_xlfn.XLOOKUP(Z278,$AC$4015:$AC$4035,$AE$4015:$AE$4035,0)*M278,_xlfn.XLOOKUP(Z278,$AC$4015:$AC$4035,$AE$4015:$AE$4035,0)*L278)</f>
        <v>0</v>
      </c>
      <c r="P278" s="83">
        <f>SUM(N278:O278)</f>
        <v>66640</v>
      </c>
      <c r="Q278" s="157">
        <f>M278*G278</f>
        <v>2665600</v>
      </c>
      <c r="R278" s="157">
        <f>G278*P278</f>
        <v>133280</v>
      </c>
      <c r="S278" s="83">
        <f>SUM(Q278:R278)</f>
        <v>2798880</v>
      </c>
      <c r="T278" s="156" t="s">
        <v>50</v>
      </c>
      <c r="U278" s="132"/>
      <c r="V278" s="132"/>
      <c r="W278" s="132"/>
      <c r="X278" s="44" t="s">
        <v>33</v>
      </c>
      <c r="Y278" s="44"/>
      <c r="Z278" s="44" t="s">
        <v>12</v>
      </c>
      <c r="AA278" s="44" t="s">
        <v>80</v>
      </c>
      <c r="AB278" s="2">
        <v>5197818.7596620992</v>
      </c>
      <c r="AC278" s="2">
        <v>10395637.519324198</v>
      </c>
      <c r="AD278" s="2">
        <f>+M278</f>
        <v>1332800</v>
      </c>
      <c r="AE278" s="2">
        <f>+AD278*14%</f>
        <v>186592.00000000003</v>
      </c>
      <c r="AF278" s="155">
        <f>+AD278*35%</f>
        <v>466479.99999999994</v>
      </c>
      <c r="AG278" s="2">
        <f>+AD278*F278</f>
        <v>2665600</v>
      </c>
      <c r="AH278" s="2">
        <f>+AE278*F278</f>
        <v>373184.00000000006</v>
      </c>
      <c r="AI278" s="2">
        <f>+AF278*F278</f>
        <v>932959.99999999988</v>
      </c>
      <c r="AJ278" s="2">
        <f>SUM(AG278:AI278)</f>
        <v>3971744</v>
      </c>
      <c r="AK278" s="2">
        <f>+AD278*G278</f>
        <v>2665600</v>
      </c>
      <c r="AL278" s="2">
        <f>+AE278*G278</f>
        <v>373184.00000000006</v>
      </c>
      <c r="AM278" s="2">
        <f>+AF278*G278</f>
        <v>932959.99999999988</v>
      </c>
      <c r="AN278" s="155">
        <f>SUM(AK278:AM278)</f>
        <v>3971744</v>
      </c>
      <c r="AQ278" s="145" t="s">
        <v>525</v>
      </c>
      <c r="AU278" s="8">
        <f>+K278</f>
        <v>0</v>
      </c>
      <c r="AV278" s="8">
        <f>+L278</f>
        <v>1332800</v>
      </c>
      <c r="AW278" s="2">
        <f>+M278</f>
        <v>1332800</v>
      </c>
      <c r="AX278" s="8">
        <f>F278*AW278</f>
        <v>2665600</v>
      </c>
      <c r="AY278" s="8">
        <f>IF(AQ278="CT",7%,5%)*AX278</f>
        <v>186592.00000000003</v>
      </c>
      <c r="AZ278" s="8">
        <f>AX278*2%</f>
        <v>53312</v>
      </c>
      <c r="BA278" s="8">
        <f>IF(BB278&gt;0,0,AX278*5%)</f>
        <v>0</v>
      </c>
      <c r="BB278" s="8">
        <f>(AX278-BG278)*35%</f>
        <v>932959.99999999988</v>
      </c>
      <c r="BC278" s="8">
        <f>+AX278+AY278+AZ278+BA278+BB278</f>
        <v>3838464</v>
      </c>
      <c r="BD278" s="8">
        <f>AX278-AT278</f>
        <v>2665600</v>
      </c>
      <c r="BE278" s="2"/>
      <c r="BF278" s="8"/>
      <c r="BH278" s="2"/>
    </row>
    <row r="279" spans="1:60" ht="68" hidden="1" outlineLevel="1" x14ac:dyDescent="0.2">
      <c r="A279" s="1" t="s">
        <v>82</v>
      </c>
      <c r="B279" s="82">
        <v>134</v>
      </c>
      <c r="C279" s="144" t="s">
        <v>1422</v>
      </c>
      <c r="D279" s="144"/>
      <c r="E279" s="82" t="s">
        <v>85</v>
      </c>
      <c r="F279" s="143">
        <v>144</v>
      </c>
      <c r="G279" s="142">
        <f>+[2]THKL!F278</f>
        <v>144</v>
      </c>
      <c r="H279" s="132"/>
      <c r="I279" s="132"/>
      <c r="J279" s="132"/>
      <c r="K279" s="268"/>
      <c r="L279" s="157">
        <v>150000</v>
      </c>
      <c r="M279" s="157">
        <f>SUM(L279:L279)</f>
        <v>150000</v>
      </c>
      <c r="N279" s="83">
        <f>IF(V279&lt;&gt;"VTC VHm",_xlfn.XLOOKUP(Z279,$AC$4015:$AC$4035,$AD$4015:$AD$4035,0)*M279,_xlfn.XLOOKUP(Z279,$AC$4015:$AC$4035,$AD$4015:$AD$4035,0)*L279)</f>
        <v>7500</v>
      </c>
      <c r="O279" s="83">
        <f>IF(V279&lt;&gt;"VTC VHm",_xlfn.XLOOKUP(Z279,$AC$4015:$AC$4035,$AE$4015:$AE$4035,0)*M279,_xlfn.XLOOKUP(Z279,$AC$4015:$AC$4035,$AE$4015:$AE$4035,0)*L279)</f>
        <v>0</v>
      </c>
      <c r="P279" s="83">
        <f>SUM(N279:O279)</f>
        <v>7500</v>
      </c>
      <c r="Q279" s="157">
        <f>M279*G279</f>
        <v>21600000</v>
      </c>
      <c r="R279" s="157">
        <f>G279*P279</f>
        <v>1080000</v>
      </c>
      <c r="S279" s="83">
        <f>SUM(Q279:R279)</f>
        <v>22680000</v>
      </c>
      <c r="T279" s="156"/>
      <c r="U279" s="132"/>
      <c r="V279" s="132"/>
      <c r="W279" s="132"/>
      <c r="X279" s="44" t="s">
        <v>33</v>
      </c>
      <c r="Y279" s="44"/>
      <c r="Z279" s="44" t="s">
        <v>12</v>
      </c>
      <c r="AA279" s="44" t="s">
        <v>80</v>
      </c>
      <c r="AB279" s="2">
        <v>152489.70000000001</v>
      </c>
      <c r="AC279" s="2">
        <v>21958516.800000001</v>
      </c>
      <c r="AD279" s="2">
        <f>+M279</f>
        <v>150000</v>
      </c>
      <c r="AE279" s="2">
        <f>+AD279*14%</f>
        <v>21000.000000000004</v>
      </c>
      <c r="AF279" s="155">
        <f>+AD279*35%</f>
        <v>52500</v>
      </c>
      <c r="AG279" s="2">
        <f>+AD279*F279</f>
        <v>21600000</v>
      </c>
      <c r="AH279" s="2">
        <f>+AE279*F279</f>
        <v>3024000.0000000005</v>
      </c>
      <c r="AI279" s="2">
        <f>+AF279*F279</f>
        <v>7560000</v>
      </c>
      <c r="AJ279" s="2">
        <f>SUM(AG279:AI279)</f>
        <v>32184000</v>
      </c>
      <c r="AK279" s="2">
        <f>+AD279*G279</f>
        <v>21600000</v>
      </c>
      <c r="AL279" s="2">
        <f>+AE279*G279</f>
        <v>3024000.0000000005</v>
      </c>
      <c r="AM279" s="2">
        <f>+AF279*G279</f>
        <v>7560000</v>
      </c>
      <c r="AN279" s="155">
        <f>SUM(AK279:AM279)</f>
        <v>32184000</v>
      </c>
      <c r="AQ279" s="145" t="s">
        <v>525</v>
      </c>
      <c r="AU279" s="8">
        <f>+K279</f>
        <v>0</v>
      </c>
      <c r="AV279" s="8">
        <f>+L279</f>
        <v>150000</v>
      </c>
      <c r="AW279" s="2">
        <f>+M279</f>
        <v>150000</v>
      </c>
      <c r="AX279" s="8">
        <f>F279*AW279</f>
        <v>21600000</v>
      </c>
      <c r="AY279" s="8">
        <f>IF(AQ279="CT",7%,5%)*AX279</f>
        <v>1512000.0000000002</v>
      </c>
      <c r="AZ279" s="8">
        <f>AX279*2%</f>
        <v>432000</v>
      </c>
      <c r="BA279" s="8">
        <f>IF(BB279&gt;0,0,AX279*5%)</f>
        <v>0</v>
      </c>
      <c r="BB279" s="8">
        <f>(AX279-BG279)*35%</f>
        <v>7559999.9999999991</v>
      </c>
      <c r="BC279" s="8">
        <f>+AX279+AY279+AZ279+BA279+BB279</f>
        <v>31104000</v>
      </c>
      <c r="BD279" s="8">
        <f>AX279-AT279</f>
        <v>21600000</v>
      </c>
      <c r="BE279" s="2"/>
      <c r="BF279" s="8"/>
      <c r="BH279" s="2"/>
    </row>
    <row r="280" spans="1:60" ht="17" hidden="1" outlineLevel="1" x14ac:dyDescent="0.2">
      <c r="A280" s="1" t="s">
        <v>82</v>
      </c>
      <c r="B280" s="82">
        <v>135</v>
      </c>
      <c r="C280" s="144" t="s">
        <v>88</v>
      </c>
      <c r="D280" s="144"/>
      <c r="E280" s="82" t="s">
        <v>87</v>
      </c>
      <c r="F280" s="143">
        <v>16</v>
      </c>
      <c r="G280" s="142">
        <f>+[2]THKL!F279</f>
        <v>16</v>
      </c>
      <c r="H280" s="132"/>
      <c r="I280" s="132"/>
      <c r="J280" s="132"/>
      <c r="K280" s="268"/>
      <c r="L280" s="157">
        <v>1250000</v>
      </c>
      <c r="M280" s="157">
        <f>SUM(K280:L280)</f>
        <v>1250000</v>
      </c>
      <c r="N280" s="83">
        <f>IF(V280&lt;&gt;"VTC VHm",_xlfn.XLOOKUP(Z280,$AC$4015:$AC$4035,$AD$4015:$AD$4035,0)*M280,_xlfn.XLOOKUP(Z280,$AC$4015:$AC$4035,$AD$4015:$AD$4035,0)*L280)</f>
        <v>437500</v>
      </c>
      <c r="O280" s="83">
        <f>IF(V280&lt;&gt;"VTC VHm",_xlfn.XLOOKUP(Z280,$AC$4015:$AC$4035,$AE$4015:$AE$4035,0)*M280,_xlfn.XLOOKUP(Z280,$AC$4015:$AC$4035,$AE$4015:$AE$4035,0)*L280)</f>
        <v>0</v>
      </c>
      <c r="P280" s="83">
        <f>SUM(N280:O280)</f>
        <v>437500</v>
      </c>
      <c r="Q280" s="157">
        <f>M280*G280</f>
        <v>20000000</v>
      </c>
      <c r="R280" s="157">
        <f>G280*P280</f>
        <v>7000000</v>
      </c>
      <c r="S280" s="83">
        <f>SUM(Q280:R280)</f>
        <v>27000000</v>
      </c>
      <c r="T280" s="156"/>
      <c r="U280" s="132"/>
      <c r="V280" s="132"/>
      <c r="W280" s="132"/>
      <c r="X280" s="44" t="s">
        <v>33</v>
      </c>
      <c r="Y280" s="44"/>
      <c r="Z280" s="44" t="s">
        <v>16</v>
      </c>
      <c r="AA280" s="44" t="s">
        <v>80</v>
      </c>
      <c r="AB280" s="2">
        <v>1207210.125</v>
      </c>
      <c r="AC280" s="2">
        <v>19315362</v>
      </c>
      <c r="AD280" s="2">
        <f>+M280</f>
        <v>1250000</v>
      </c>
      <c r="AE280" s="2">
        <f>+AD280*14%</f>
        <v>175000.00000000003</v>
      </c>
      <c r="AF280" s="155">
        <f>+AD280*35%</f>
        <v>437500</v>
      </c>
      <c r="AG280" s="2">
        <f>+AD280*F280</f>
        <v>20000000</v>
      </c>
      <c r="AH280" s="2">
        <f>+AE280*F280</f>
        <v>2800000.0000000005</v>
      </c>
      <c r="AI280" s="2">
        <f>+AF280*F280</f>
        <v>7000000</v>
      </c>
      <c r="AJ280" s="2">
        <f>SUM(AG280:AI280)</f>
        <v>29800000</v>
      </c>
      <c r="AK280" s="2">
        <f>+AD280*G280</f>
        <v>20000000</v>
      </c>
      <c r="AL280" s="2">
        <f>+AE280*G280</f>
        <v>2800000.0000000005</v>
      </c>
      <c r="AM280" s="2">
        <f>+AF280*G280</f>
        <v>7000000</v>
      </c>
      <c r="AN280" s="155">
        <f>SUM(AK280:AM280)</f>
        <v>29800000</v>
      </c>
      <c r="AQ280" s="145" t="s">
        <v>525</v>
      </c>
      <c r="AU280" s="8">
        <f>+K280</f>
        <v>0</v>
      </c>
      <c r="AV280" s="8">
        <f>+L280</f>
        <v>1250000</v>
      </c>
      <c r="AW280" s="2">
        <f>+M280</f>
        <v>1250000</v>
      </c>
      <c r="AX280" s="8">
        <f>F280*AW280</f>
        <v>20000000</v>
      </c>
      <c r="AY280" s="8">
        <f>IF(AQ280="CT",7%,5%)*AX280</f>
        <v>1400000.0000000002</v>
      </c>
      <c r="AZ280" s="8">
        <f>AX280*2%</f>
        <v>400000</v>
      </c>
      <c r="BA280" s="8">
        <f>IF(BB280&gt;0,0,AX280*5%)</f>
        <v>0</v>
      </c>
      <c r="BB280" s="8">
        <f>(AX280-BG280)*35%</f>
        <v>7000000</v>
      </c>
      <c r="BC280" s="8">
        <f>+AX280+AY280+AZ280+BA280+BB280</f>
        <v>28800000</v>
      </c>
      <c r="BD280" s="8">
        <f>AX280-AT280</f>
        <v>20000000</v>
      </c>
      <c r="BE280" s="2"/>
      <c r="BF280" s="8"/>
      <c r="BH280" s="2"/>
    </row>
    <row r="281" spans="1:60" ht="34" hidden="1" outlineLevel="1" x14ac:dyDescent="0.2">
      <c r="A281" s="1" t="s">
        <v>429</v>
      </c>
      <c r="B281" s="82">
        <v>136</v>
      </c>
      <c r="C281" s="144" t="s">
        <v>1119</v>
      </c>
      <c r="D281" s="144"/>
      <c r="E281" s="82" t="s">
        <v>52</v>
      </c>
      <c r="F281" s="143">
        <v>128.46850000000001</v>
      </c>
      <c r="G281" s="142">
        <f>+[2]THKL!F280</f>
        <v>128.46850000000001</v>
      </c>
      <c r="H281" s="132"/>
      <c r="I281" s="132"/>
      <c r="J281" s="132"/>
      <c r="K281" s="156" t="s">
        <v>89</v>
      </c>
      <c r="L281" s="166">
        <v>194114.16</v>
      </c>
      <c r="M281" s="157">
        <f>SUM(K281:L281)</f>
        <v>194114.16</v>
      </c>
      <c r="N281" s="83">
        <f>IF(V281&lt;&gt;"VTC VHm",_xlfn.XLOOKUP(Z281,$AC$4015:$AC$4035,$AD$4015:$AD$4035,0)*M281,_xlfn.XLOOKUP(Z281,$AC$4015:$AC$4035,$AD$4015:$AD$4035,0)*L281)</f>
        <v>9705.7080000000005</v>
      </c>
      <c r="O281" s="83">
        <f>IF(V281&lt;&gt;"VTC VHm",_xlfn.XLOOKUP(Z281,$AC$4015:$AC$4035,$AE$4015:$AE$4035,0)*M281,_xlfn.XLOOKUP(Z281,$AC$4015:$AC$4035,$AE$4015:$AE$4035,0)*L281)</f>
        <v>0</v>
      </c>
      <c r="P281" s="83">
        <f>SUM(N281:O281)</f>
        <v>9705.7080000000005</v>
      </c>
      <c r="Q281" s="157">
        <f>M281*G281</f>
        <v>24937554.963960003</v>
      </c>
      <c r="R281" s="157">
        <f>G281*P281</f>
        <v>1246877.748198</v>
      </c>
      <c r="S281" s="83">
        <f>SUM(Q281:R281)</f>
        <v>26184432.712158002</v>
      </c>
      <c r="T281" s="165" t="s">
        <v>100</v>
      </c>
      <c r="U281" s="132"/>
      <c r="V281" s="132"/>
      <c r="W281" s="132"/>
      <c r="X281" s="44" t="s">
        <v>33</v>
      </c>
      <c r="Y281" s="44"/>
      <c r="Z281" s="44" t="s">
        <v>12</v>
      </c>
      <c r="AA281" s="44" t="s">
        <v>80</v>
      </c>
      <c r="AB281" s="2">
        <v>304234.03359951358</v>
      </c>
      <c r="AC281" s="2">
        <v>39084489.94547911</v>
      </c>
      <c r="AD281" s="2">
        <f>+M281</f>
        <v>194114.16</v>
      </c>
      <c r="AE281" s="2">
        <f>+AD281*14%</f>
        <v>27175.982400000004</v>
      </c>
      <c r="AF281" s="155">
        <f>+AD281*35%</f>
        <v>67939.955999999991</v>
      </c>
      <c r="AG281" s="2">
        <f>+AD281*F281</f>
        <v>24937554.963960003</v>
      </c>
      <c r="AH281" s="2">
        <f>+AE281*F281</f>
        <v>3491257.6949544009</v>
      </c>
      <c r="AI281" s="2">
        <f>+AF281*F281</f>
        <v>8728144.2373859994</v>
      </c>
      <c r="AJ281" s="2">
        <f>SUM(AG281:AI281)</f>
        <v>37156956.896300405</v>
      </c>
      <c r="AK281" s="2">
        <f>+AD281*G281</f>
        <v>24937554.963960003</v>
      </c>
      <c r="AL281" s="2">
        <f>+AE281*G281</f>
        <v>3491257.6949544009</v>
      </c>
      <c r="AM281" s="2">
        <f>+AF281*G281</f>
        <v>8728144.2373859994</v>
      </c>
      <c r="AN281" s="155">
        <f>SUM(AK281:AM281)</f>
        <v>37156956.896300405</v>
      </c>
      <c r="AQ281" s="145" t="s">
        <v>525</v>
      </c>
      <c r="AU281" s="8" t="str">
        <f>+K281</f>
        <v>Bao gồm</v>
      </c>
      <c r="AV281" s="8">
        <f>+L281</f>
        <v>194114.16</v>
      </c>
      <c r="AW281" s="2">
        <f>+M281</f>
        <v>194114.16</v>
      </c>
      <c r="AX281" s="8">
        <f>F281*AW281</f>
        <v>24937554.963960003</v>
      </c>
      <c r="AY281" s="8">
        <f>IF(AQ281="CT",7%,5%)*AX281</f>
        <v>1745628.8474772004</v>
      </c>
      <c r="AZ281" s="8">
        <f>AX281*2%</f>
        <v>498751.09927920008</v>
      </c>
      <c r="BA281" s="8">
        <f>IF(BB281&gt;0,0,AX281*5%)</f>
        <v>0</v>
      </c>
      <c r="BB281" s="8">
        <f>(AX281-BG281)*35%</f>
        <v>8728144.2373860013</v>
      </c>
      <c r="BC281" s="8">
        <f>+AX281+AY281+AZ281+BA281+BB281</f>
        <v>35910079.148102403</v>
      </c>
      <c r="BD281" s="8">
        <f>AX281-AT281</f>
        <v>24937554.963960003</v>
      </c>
      <c r="BE281" s="2"/>
      <c r="BF281" s="8"/>
      <c r="BH281" s="2"/>
    </row>
    <row r="282" spans="1:60" ht="34" hidden="1" outlineLevel="1" x14ac:dyDescent="0.2">
      <c r="A282" s="1" t="s">
        <v>1421</v>
      </c>
      <c r="B282" s="82">
        <v>137</v>
      </c>
      <c r="C282" s="144" t="s">
        <v>1420</v>
      </c>
      <c r="D282" s="144"/>
      <c r="E282" s="82" t="s">
        <v>52</v>
      </c>
      <c r="F282" s="143">
        <v>733.11760000000004</v>
      </c>
      <c r="G282" s="142">
        <f>+[2]THKL!F281</f>
        <v>733.11760000000004</v>
      </c>
      <c r="H282" s="132"/>
      <c r="I282" s="132"/>
      <c r="J282" s="132"/>
      <c r="K282" s="156" t="str">
        <f>$K$281</f>
        <v>Bao gồm</v>
      </c>
      <c r="L282" s="157">
        <f>$L$281</f>
        <v>194114.16</v>
      </c>
      <c r="M282" s="157">
        <f>SUM(K282:L282)</f>
        <v>194114.16</v>
      </c>
      <c r="N282" s="83">
        <f>IF(V282&lt;&gt;"VTC VHm",_xlfn.XLOOKUP(Z282,$AC$4015:$AC$4035,$AD$4015:$AD$4035,0)*M282,_xlfn.XLOOKUP(Z282,$AC$4015:$AC$4035,$AD$4015:$AD$4035,0)*L282)</f>
        <v>9705.7080000000005</v>
      </c>
      <c r="O282" s="83">
        <f>IF(V282&lt;&gt;"VTC VHm",_xlfn.XLOOKUP(Z282,$AC$4015:$AC$4035,$AE$4015:$AE$4035,0)*M282,_xlfn.XLOOKUP(Z282,$AC$4015:$AC$4035,$AE$4015:$AE$4035,0)*L282)</f>
        <v>0</v>
      </c>
      <c r="P282" s="83">
        <f>SUM(N282:O282)</f>
        <v>9705.7080000000005</v>
      </c>
      <c r="Q282" s="157">
        <f>M282*G282</f>
        <v>142308507.105216</v>
      </c>
      <c r="R282" s="157">
        <f>G282*P282</f>
        <v>7115425.3552608006</v>
      </c>
      <c r="S282" s="83">
        <f>SUM(Q282:R282)</f>
        <v>149423932.46047679</v>
      </c>
      <c r="T282" s="165" t="s">
        <v>100</v>
      </c>
      <c r="U282" s="132"/>
      <c r="V282" s="132"/>
      <c r="W282" s="132"/>
      <c r="X282" s="44" t="s">
        <v>33</v>
      </c>
      <c r="Y282" s="44"/>
      <c r="Z282" s="44" t="s">
        <v>12</v>
      </c>
      <c r="AA282" s="44" t="s">
        <v>80</v>
      </c>
      <c r="AB282" s="2">
        <v>124621.93420323983</v>
      </c>
      <c r="AC282" s="2">
        <v>91362533.310437098</v>
      </c>
      <c r="AD282" s="2">
        <f>+M282</f>
        <v>194114.16</v>
      </c>
      <c r="AE282" s="2">
        <f>+AD282*14%</f>
        <v>27175.982400000004</v>
      </c>
      <c r="AF282" s="155">
        <f>+AD282*35%</f>
        <v>67939.955999999991</v>
      </c>
      <c r="AG282" s="2">
        <f>+AD282*F282</f>
        <v>142308507.105216</v>
      </c>
      <c r="AH282" s="2">
        <f>+AE282*F282</f>
        <v>19923190.994730245</v>
      </c>
      <c r="AI282" s="2">
        <f>+AF282*F282</f>
        <v>49807977.486825593</v>
      </c>
      <c r="AJ282" s="2">
        <f>SUM(AG282:AI282)</f>
        <v>212039675.58677182</v>
      </c>
      <c r="AK282" s="2">
        <f>+AD282*G282</f>
        <v>142308507.105216</v>
      </c>
      <c r="AL282" s="2">
        <f>+AE282*G282</f>
        <v>19923190.994730245</v>
      </c>
      <c r="AM282" s="2">
        <f>+AF282*G282</f>
        <v>49807977.486825593</v>
      </c>
      <c r="AN282" s="155">
        <f>SUM(AK282:AM282)</f>
        <v>212039675.58677182</v>
      </c>
      <c r="AQ282" s="145" t="s">
        <v>525</v>
      </c>
      <c r="AU282" s="8" t="str">
        <f>+K282</f>
        <v>Bao gồm</v>
      </c>
      <c r="AV282" s="8">
        <f>+L282</f>
        <v>194114.16</v>
      </c>
      <c r="AW282" s="2">
        <f>+M282</f>
        <v>194114.16</v>
      </c>
      <c r="AX282" s="8">
        <f>F282*AW282</f>
        <v>142308507.105216</v>
      </c>
      <c r="AY282" s="8">
        <f>IF(AQ282="CT",7%,5%)*AX282</f>
        <v>9961595.4973651208</v>
      </c>
      <c r="AZ282" s="8">
        <f>AX282*2%</f>
        <v>2846170.1421043198</v>
      </c>
      <c r="BA282" s="8">
        <f>IF(BB282&gt;0,0,AX282*5%)</f>
        <v>0</v>
      </c>
      <c r="BB282" s="8">
        <f>(AX282-BG282)*35%</f>
        <v>49807977.486825593</v>
      </c>
      <c r="BC282" s="8">
        <f>+AX282+AY282+AZ282+BA282+BB282</f>
        <v>204924250.23151103</v>
      </c>
      <c r="BD282" s="8">
        <f>AX282-AT282</f>
        <v>142308507.105216</v>
      </c>
      <c r="BE282" s="2"/>
      <c r="BF282" s="8"/>
      <c r="BH282" s="2"/>
    </row>
    <row r="283" spans="1:60" s="92" customFormat="1" ht="17" collapsed="1" x14ac:dyDescent="0.2">
      <c r="A283" s="92">
        <v>0</v>
      </c>
      <c r="B283" s="163"/>
      <c r="C283" s="164" t="s">
        <v>99</v>
      </c>
      <c r="D283" s="164"/>
      <c r="E283" s="163"/>
      <c r="F283" s="162"/>
      <c r="G283" s="149">
        <f>+[2]THKL!F282</f>
        <v>0</v>
      </c>
      <c r="H283" s="158"/>
      <c r="I283" s="158"/>
      <c r="J283" s="158"/>
      <c r="K283" s="159"/>
      <c r="L283" s="161"/>
      <c r="M283" s="161">
        <f>SUM(K283:L283)</f>
        <v>0</v>
      </c>
      <c r="N283" s="83">
        <f>IF(V283&lt;&gt;"VTC VHm",_xlfn.XLOOKUP(Z283,$AC$4015:$AC$4035,$AD$4015:$AD$4035,0)*M283,_xlfn.XLOOKUP(Z283,$AC$4015:$AC$4035,$AD$4015:$AD$4035,0)*L283)</f>
        <v>0</v>
      </c>
      <c r="O283" s="83">
        <f>IF(V283&lt;&gt;"VTC VHm",_xlfn.XLOOKUP(Z283,$AC$4015:$AC$4035,$AE$4015:$AE$4035,0)*M283,_xlfn.XLOOKUP(Z283,$AC$4015:$AC$4035,$AE$4015:$AE$4035,0)*L283)</f>
        <v>0</v>
      </c>
      <c r="P283" s="160">
        <f>SUM(N283:O283)</f>
        <v>0</v>
      </c>
      <c r="Q283" s="161">
        <f>M283*G283</f>
        <v>0</v>
      </c>
      <c r="R283" s="161">
        <f>G283*P283</f>
        <v>0</v>
      </c>
      <c r="S283" s="160">
        <f>SUM(Q283:R283)</f>
        <v>0</v>
      </c>
      <c r="T283" s="159"/>
      <c r="U283" s="158"/>
      <c r="V283" s="158"/>
      <c r="W283" s="158"/>
      <c r="X283" s="94" t="s">
        <v>33</v>
      </c>
      <c r="Y283" s="94"/>
      <c r="Z283" s="94"/>
      <c r="AA283" s="44" t="s">
        <v>80</v>
      </c>
      <c r="AB283" s="2">
        <v>0</v>
      </c>
      <c r="AC283" s="2">
        <v>0</v>
      </c>
      <c r="AD283" s="93">
        <f>+M283</f>
        <v>0</v>
      </c>
      <c r="AE283" s="93">
        <f>+AD283*14%</f>
        <v>0</v>
      </c>
      <c r="AF283" s="93">
        <f>+AD283*35%</f>
        <v>0</v>
      </c>
      <c r="AG283" s="93">
        <f>+AD283*F283</f>
        <v>0</v>
      </c>
      <c r="AH283" s="93">
        <f>+AE283*F283</f>
        <v>0</v>
      </c>
      <c r="AI283" s="93">
        <f>+AF283*F283</f>
        <v>0</v>
      </c>
      <c r="AJ283" s="93">
        <f>SUM(AG283:AI283)</f>
        <v>0</v>
      </c>
      <c r="AK283" s="93">
        <f>+AD283*G283</f>
        <v>0</v>
      </c>
      <c r="AL283" s="93">
        <f>+AE283*G283</f>
        <v>0</v>
      </c>
      <c r="AM283" s="93">
        <f>+AF283*G283</f>
        <v>0</v>
      </c>
      <c r="AN283" s="93">
        <f>SUM(AK283:AM283)</f>
        <v>0</v>
      </c>
      <c r="AQ283" s="145" t="s">
        <v>525</v>
      </c>
      <c r="AU283" s="8">
        <f>+K283</f>
        <v>0</v>
      </c>
      <c r="AV283" s="8">
        <f>+L283</f>
        <v>0</v>
      </c>
      <c r="AW283" s="93">
        <f>+M283</f>
        <v>0</v>
      </c>
      <c r="AX283" s="8">
        <f>F283*AW283</f>
        <v>0</v>
      </c>
      <c r="AY283" s="8">
        <f>IF(AQ283="CT",7%,5%)*AX283</f>
        <v>0</v>
      </c>
      <c r="AZ283" s="8">
        <f>AX283*2%</f>
        <v>0</v>
      </c>
      <c r="BA283" s="8">
        <f>IF(BB283&gt;0,0,AX283*5%)</f>
        <v>0</v>
      </c>
      <c r="BB283" s="8">
        <f>(AX283-BG283)*35%</f>
        <v>0</v>
      </c>
      <c r="BC283" s="8">
        <f>+AX283+AY283+AZ283+BA283+BB283</f>
        <v>0</v>
      </c>
      <c r="BD283" s="8">
        <f>AX283-AT283</f>
        <v>0</v>
      </c>
      <c r="BE283" s="2"/>
      <c r="BF283" s="8"/>
      <c r="BH283" s="2"/>
    </row>
    <row r="284" spans="1:60" ht="34" hidden="1" outlineLevel="1" x14ac:dyDescent="0.2">
      <c r="A284" s="1" t="s">
        <v>701</v>
      </c>
      <c r="B284" s="82">
        <v>138</v>
      </c>
      <c r="C284" s="144" t="s">
        <v>1419</v>
      </c>
      <c r="D284" s="144"/>
      <c r="E284" s="82" t="s">
        <v>52</v>
      </c>
      <c r="F284" s="143">
        <v>115.2</v>
      </c>
      <c r="G284" s="142">
        <f>+[2]THKL!F283</f>
        <v>115.2</v>
      </c>
      <c r="H284" s="132"/>
      <c r="I284" s="132"/>
      <c r="J284" s="132"/>
      <c r="K284" s="156" t="s">
        <v>89</v>
      </c>
      <c r="L284" s="157">
        <v>3727500</v>
      </c>
      <c r="M284" s="157">
        <f>SUM(K284:L284)</f>
        <v>3727500</v>
      </c>
      <c r="N284" s="83">
        <f>IF(V284&lt;&gt;"VTC VHm",_xlfn.XLOOKUP(Z284,$AC$4015:$AC$4035,$AD$4015:$AD$4035,0)*M284,_xlfn.XLOOKUP(Z284,$AC$4015:$AC$4035,$AD$4015:$AD$4035,0)*L284)</f>
        <v>186375</v>
      </c>
      <c r="O284" s="83">
        <f>IF(V284&lt;&gt;"VTC VHm",_xlfn.XLOOKUP(Z284,$AC$4015:$AC$4035,$AE$4015:$AE$4035,0)*M284,_xlfn.XLOOKUP(Z284,$AC$4015:$AC$4035,$AE$4015:$AE$4035,0)*L284)</f>
        <v>0</v>
      </c>
      <c r="P284" s="83">
        <f>SUM(N284:O284)</f>
        <v>186375</v>
      </c>
      <c r="Q284" s="157">
        <f>M284*G284</f>
        <v>429408000</v>
      </c>
      <c r="R284" s="157">
        <f>G284*P284</f>
        <v>21470400</v>
      </c>
      <c r="S284" s="83">
        <f>SUM(Q284:R284)</f>
        <v>450878400</v>
      </c>
      <c r="T284" s="156" t="s">
        <v>100</v>
      </c>
      <c r="U284" s="132"/>
      <c r="V284" s="132"/>
      <c r="W284" s="132"/>
      <c r="X284" s="44" t="s">
        <v>33</v>
      </c>
      <c r="Y284" s="44"/>
      <c r="Z284" s="44" t="s">
        <v>11</v>
      </c>
      <c r="AA284" s="44" t="s">
        <v>80</v>
      </c>
      <c r="AB284" s="2">
        <v>3603368.98622547</v>
      </c>
      <c r="AC284" s="2">
        <v>415108107.21317416</v>
      </c>
      <c r="AD284" s="2">
        <f>+M284</f>
        <v>3727500</v>
      </c>
      <c r="AE284" s="2">
        <f>+AD284*14%</f>
        <v>521850.00000000006</v>
      </c>
      <c r="AF284" s="155">
        <f>+AD284*35%</f>
        <v>1304625</v>
      </c>
      <c r="AG284" s="2">
        <f>+AD284*F284</f>
        <v>429408000</v>
      </c>
      <c r="AH284" s="2">
        <f>+AE284*F284</f>
        <v>60117120.000000007</v>
      </c>
      <c r="AI284" s="2">
        <f>+AF284*F284</f>
        <v>150292800</v>
      </c>
      <c r="AJ284" s="2">
        <f>SUM(AG284:AI284)</f>
        <v>639817920</v>
      </c>
      <c r="AK284" s="2">
        <f>+AD284*G284</f>
        <v>429408000</v>
      </c>
      <c r="AL284" s="2">
        <f>+AE284*G284</f>
        <v>60117120.000000007</v>
      </c>
      <c r="AM284" s="2">
        <f>+AF284*G284</f>
        <v>150292800</v>
      </c>
      <c r="AN284" s="155">
        <f>SUM(AK284:AM284)</f>
        <v>639817920</v>
      </c>
      <c r="AQ284" s="145" t="s">
        <v>525</v>
      </c>
      <c r="AU284" s="8" t="str">
        <f>+K284</f>
        <v>Bao gồm</v>
      </c>
      <c r="AV284" s="8">
        <f>+L284</f>
        <v>3727500</v>
      </c>
      <c r="AW284" s="2">
        <f>+M284</f>
        <v>3727500</v>
      </c>
      <c r="AX284" s="8">
        <f>F284*AW284</f>
        <v>429408000</v>
      </c>
      <c r="AY284" s="8">
        <f>IF(AQ284="CT",7%,5%)*AX284</f>
        <v>30058560.000000004</v>
      </c>
      <c r="AZ284" s="8">
        <f>AX284*2%</f>
        <v>8588160</v>
      </c>
      <c r="BA284" s="8">
        <f>IF(BB284&gt;0,0,AX284*5%)</f>
        <v>0</v>
      </c>
      <c r="BB284" s="8">
        <f>(AX284-BG284)*35%</f>
        <v>150292800</v>
      </c>
      <c r="BC284" s="8">
        <f>+AX284+AY284+AZ284+BA284+BB284</f>
        <v>618347520</v>
      </c>
      <c r="BD284" s="8">
        <f>AX284-AT284</f>
        <v>429408000</v>
      </c>
      <c r="BE284" s="2"/>
      <c r="BF284" s="8"/>
      <c r="BH284" s="2"/>
    </row>
    <row r="285" spans="1:60" ht="34" hidden="1" outlineLevel="1" x14ac:dyDescent="0.2">
      <c r="A285" s="1" t="s">
        <v>169</v>
      </c>
      <c r="B285" s="82">
        <v>139</v>
      </c>
      <c r="C285" s="144" t="s">
        <v>1418</v>
      </c>
      <c r="D285" s="144"/>
      <c r="E285" s="82" t="s">
        <v>91</v>
      </c>
      <c r="F285" s="143">
        <v>0.36170000000000002</v>
      </c>
      <c r="G285" s="142">
        <f>+[2]THKL!F284</f>
        <v>0.36170000000000002</v>
      </c>
      <c r="H285" s="132"/>
      <c r="I285" s="132"/>
      <c r="J285" s="132"/>
      <c r="K285" s="156">
        <f>'[3]BDG (XD)'!$Y$473*1000</f>
        <v>27972000</v>
      </c>
      <c r="L285" s="157">
        <f>'[3]BDG (XD)'!$Z$473*1000</f>
        <v>11118000</v>
      </c>
      <c r="M285" s="157">
        <f>SUM(K285:L285)</f>
        <v>39090000</v>
      </c>
      <c r="N285" s="83">
        <f>IF(V285&lt;&gt;"VTC VHm",_xlfn.XLOOKUP(Z285,$AC$4015:$AC$4035,$AD$4015:$AD$4035,0)*M285,_xlfn.XLOOKUP(Z285,$AC$4015:$AC$4035,$AD$4015:$AD$4035,0)*L285)</f>
        <v>1954500</v>
      </c>
      <c r="O285" s="83">
        <f>IF(V285&lt;&gt;"VTC VHm",_xlfn.XLOOKUP(Z285,$AC$4015:$AC$4035,$AE$4015:$AE$4035,0)*M285,_xlfn.XLOOKUP(Z285,$AC$4015:$AC$4035,$AE$4015:$AE$4035,0)*L285)</f>
        <v>0</v>
      </c>
      <c r="P285" s="83">
        <f>SUM(N285:O285)</f>
        <v>1954500</v>
      </c>
      <c r="Q285" s="157">
        <f>M285*G285</f>
        <v>14138853</v>
      </c>
      <c r="R285" s="157">
        <f>G285*P285</f>
        <v>706942.65</v>
      </c>
      <c r="S285" s="83">
        <f>SUM(Q285:R285)</f>
        <v>14845795.65</v>
      </c>
      <c r="T285" s="156" t="s">
        <v>50</v>
      </c>
      <c r="U285" s="132"/>
      <c r="V285" s="132"/>
      <c r="W285" s="132"/>
      <c r="X285" s="44" t="s">
        <v>33</v>
      </c>
      <c r="Y285" s="44"/>
      <c r="Z285" s="44" t="s">
        <v>11</v>
      </c>
      <c r="AA285" s="44" t="s">
        <v>80</v>
      </c>
      <c r="AB285" s="2">
        <v>35496088.937094219</v>
      </c>
      <c r="AC285" s="2">
        <v>12838935.36854698</v>
      </c>
      <c r="AD285" s="2">
        <f>+M285</f>
        <v>39090000</v>
      </c>
      <c r="AE285" s="2">
        <f>+AD285*14%</f>
        <v>5472600.0000000009</v>
      </c>
      <c r="AF285" s="155">
        <f>+AD285*35%</f>
        <v>13681500</v>
      </c>
      <c r="AG285" s="2">
        <f>+AD285*F285</f>
        <v>14138853</v>
      </c>
      <c r="AH285" s="2">
        <f>+AE285*F285</f>
        <v>1979439.4200000004</v>
      </c>
      <c r="AI285" s="2">
        <f>+AF285*F285</f>
        <v>4948598.5500000007</v>
      </c>
      <c r="AJ285" s="2">
        <f>SUM(AG285:AI285)</f>
        <v>21066890.969999999</v>
      </c>
      <c r="AK285" s="2">
        <f>+AD285*G285</f>
        <v>14138853</v>
      </c>
      <c r="AL285" s="2">
        <f>+AE285*G285</f>
        <v>1979439.4200000004</v>
      </c>
      <c r="AM285" s="2">
        <f>+AF285*G285</f>
        <v>4948598.5500000007</v>
      </c>
      <c r="AN285" s="155">
        <f>SUM(AK285:AM285)</f>
        <v>21066890.969999999</v>
      </c>
      <c r="AQ285" s="145" t="s">
        <v>525</v>
      </c>
      <c r="AU285" s="8">
        <f>+K285</f>
        <v>27972000</v>
      </c>
      <c r="AV285" s="8">
        <f>+L285</f>
        <v>11118000</v>
      </c>
      <c r="AW285" s="2">
        <f>+M285</f>
        <v>39090000</v>
      </c>
      <c r="AX285" s="8">
        <f>F285*AW285</f>
        <v>14138853</v>
      </c>
      <c r="AY285" s="8">
        <f>IF(AQ285="CT",7%,5%)*AX285</f>
        <v>989719.71000000008</v>
      </c>
      <c r="AZ285" s="8">
        <f>AX285*2%</f>
        <v>282777.06</v>
      </c>
      <c r="BA285" s="8">
        <f>IF(BB285&gt;0,0,AX285*5%)</f>
        <v>0</v>
      </c>
      <c r="BB285" s="8">
        <f>(AX285-BG285)*35%</f>
        <v>4948598.55</v>
      </c>
      <c r="BC285" s="8">
        <f>+AX285+AY285+AZ285+BA285+BB285</f>
        <v>20359948.32</v>
      </c>
      <c r="BD285" s="8">
        <f>AX285-AT285</f>
        <v>14138853</v>
      </c>
      <c r="BE285" s="2"/>
      <c r="BF285" s="8"/>
      <c r="BH285" s="2"/>
    </row>
    <row r="286" spans="1:60" ht="34" hidden="1" outlineLevel="1" x14ac:dyDescent="0.2">
      <c r="A286" s="1" t="s">
        <v>168</v>
      </c>
      <c r="B286" s="82">
        <v>140</v>
      </c>
      <c r="C286" s="144" t="s">
        <v>1417</v>
      </c>
      <c r="D286" s="144"/>
      <c r="E286" s="82" t="s">
        <v>52</v>
      </c>
      <c r="F286" s="143">
        <v>51.36</v>
      </c>
      <c r="G286" s="142">
        <f>+[2]THKL!F285</f>
        <v>51.36</v>
      </c>
      <c r="H286" s="132"/>
      <c r="I286" s="132"/>
      <c r="J286" s="132"/>
      <c r="K286" s="156" t="s">
        <v>89</v>
      </c>
      <c r="L286" s="157" t="s">
        <v>89</v>
      </c>
      <c r="M286" s="157">
        <f>SUM(K286:L286)</f>
        <v>0</v>
      </c>
      <c r="N286" s="83">
        <f>IF(V286&lt;&gt;"VTC VHm",_xlfn.XLOOKUP(Z286,$AC$4015:$AC$4035,$AD$4015:$AD$4035,0)*M286,_xlfn.XLOOKUP(Z286,$AC$4015:$AC$4035,$AD$4015:$AD$4035,0)*L286)</f>
        <v>0</v>
      </c>
      <c r="O286" s="83">
        <f>IF(V286&lt;&gt;"VTC VHm",_xlfn.XLOOKUP(Z286,$AC$4015:$AC$4035,$AE$4015:$AE$4035,0)*M286,_xlfn.XLOOKUP(Z286,$AC$4015:$AC$4035,$AE$4015:$AE$4035,0)*L286)</f>
        <v>0</v>
      </c>
      <c r="P286" s="83">
        <f>SUM(N286:O286)</f>
        <v>0</v>
      </c>
      <c r="Q286" s="157">
        <f>M286*G286</f>
        <v>0</v>
      </c>
      <c r="R286" s="157">
        <f>G286*P286</f>
        <v>0</v>
      </c>
      <c r="S286" s="83">
        <f>SUM(Q286:R286)</f>
        <v>0</v>
      </c>
      <c r="T286" s="156"/>
      <c r="U286" s="132"/>
      <c r="V286" s="132"/>
      <c r="W286" s="132"/>
      <c r="X286" s="44" t="s">
        <v>33</v>
      </c>
      <c r="Y286" s="44"/>
      <c r="Z286" s="44" t="s">
        <v>11</v>
      </c>
      <c r="AA286" s="44" t="s">
        <v>80</v>
      </c>
      <c r="AB286" s="2">
        <v>202232.7437224827</v>
      </c>
      <c r="AC286" s="2">
        <v>10386673.717586711</v>
      </c>
      <c r="AD286" s="2">
        <f>+M286</f>
        <v>0</v>
      </c>
      <c r="AE286" s="2">
        <f>+AD286*14%</f>
        <v>0</v>
      </c>
      <c r="AF286" s="155">
        <f>+AD286*35%</f>
        <v>0</v>
      </c>
      <c r="AG286" s="2">
        <f>+AD286*F286</f>
        <v>0</v>
      </c>
      <c r="AH286" s="2">
        <f>+AE286*F286</f>
        <v>0</v>
      </c>
      <c r="AI286" s="2">
        <f>+AF286*F286</f>
        <v>0</v>
      </c>
      <c r="AJ286" s="2">
        <f>SUM(AG286:AI286)</f>
        <v>0</v>
      </c>
      <c r="AK286" s="2">
        <f>+AD286*G286</f>
        <v>0</v>
      </c>
      <c r="AL286" s="2">
        <f>+AE286*G286</f>
        <v>0</v>
      </c>
      <c r="AM286" s="2">
        <f>+AF286*G286</f>
        <v>0</v>
      </c>
      <c r="AN286" s="155">
        <f>SUM(AK286:AM286)</f>
        <v>0</v>
      </c>
      <c r="AQ286" s="145" t="s">
        <v>525</v>
      </c>
      <c r="AU286" s="8" t="str">
        <f>+K286</f>
        <v>Bao gồm</v>
      </c>
      <c r="AV286" s="8" t="str">
        <f>+L286</f>
        <v>Bao gồm</v>
      </c>
      <c r="AW286" s="2">
        <f>+M286</f>
        <v>0</v>
      </c>
      <c r="AX286" s="8">
        <f>F286*AW286</f>
        <v>0</v>
      </c>
      <c r="AY286" s="8">
        <f>IF(AQ286="CT",7%,5%)*AX286</f>
        <v>0</v>
      </c>
      <c r="AZ286" s="8">
        <f>AX286*2%</f>
        <v>0</v>
      </c>
      <c r="BA286" s="8">
        <f>IF(BB286&gt;0,0,AX286*5%)</f>
        <v>0</v>
      </c>
      <c r="BB286" s="8">
        <f>(AX286-BG286)*35%</f>
        <v>0</v>
      </c>
      <c r="BC286" s="8">
        <f>+AX286+AY286+AZ286+BA286+BB286</f>
        <v>0</v>
      </c>
      <c r="BD286" s="8">
        <f>AX286-AT286</f>
        <v>0</v>
      </c>
      <c r="BE286" s="2"/>
      <c r="BF286" s="8"/>
      <c r="BH286" s="2"/>
    </row>
    <row r="287" spans="1:60" ht="51" hidden="1" outlineLevel="1" x14ac:dyDescent="0.2">
      <c r="A287" s="1" t="s">
        <v>82</v>
      </c>
      <c r="B287" s="82">
        <v>141</v>
      </c>
      <c r="C287" s="144" t="s">
        <v>673</v>
      </c>
      <c r="D287" s="144"/>
      <c r="E287" s="82" t="s">
        <v>85</v>
      </c>
      <c r="F287" s="143">
        <v>265</v>
      </c>
      <c r="G287" s="142">
        <f>+[2]THKL!F286</f>
        <v>265</v>
      </c>
      <c r="H287" s="132"/>
      <c r="I287" s="132"/>
      <c r="J287" s="132"/>
      <c r="K287" s="156" t="str">
        <f>$K$249</f>
        <v>Bao gồm</v>
      </c>
      <c r="L287" s="222">
        <v>952486</v>
      </c>
      <c r="M287" s="157">
        <f>SUM(K287:L287)</f>
        <v>952486</v>
      </c>
      <c r="N287" s="83">
        <f>IF(V287&lt;&gt;"VTC VHm",_xlfn.XLOOKUP(Z287,$AC$4015:$AC$4035,$AD$4015:$AD$4035,0)*M287,_xlfn.XLOOKUP(Z287,$AC$4015:$AC$4035,$AD$4015:$AD$4035,0)*L287)</f>
        <v>0</v>
      </c>
      <c r="O287" s="83">
        <f>IF(V287&lt;&gt;"VTC VHm",_xlfn.XLOOKUP(Z287,$AC$4015:$AC$4035,$AE$4015:$AE$4035,0)*M287,_xlfn.XLOOKUP(Z287,$AC$4015:$AC$4035,$AE$4015:$AE$4035,0)*L287)</f>
        <v>0</v>
      </c>
      <c r="P287" s="83">
        <f>SUM(N287:O287)</f>
        <v>0</v>
      </c>
      <c r="Q287" s="157">
        <f>M287*G287</f>
        <v>252408790</v>
      </c>
      <c r="R287" s="157">
        <f>G287*P287</f>
        <v>0</v>
      </c>
      <c r="S287" s="83">
        <f>SUM(Q287:R287)</f>
        <v>252408790</v>
      </c>
      <c r="T287" s="156" t="s">
        <v>457</v>
      </c>
      <c r="U287" s="132"/>
      <c r="V287" s="132"/>
      <c r="W287" s="132"/>
      <c r="X287" s="44" t="s">
        <v>33</v>
      </c>
      <c r="Y287" s="44"/>
      <c r="Z287" s="44" t="s">
        <v>1</v>
      </c>
      <c r="AA287" s="44" t="s">
        <v>80</v>
      </c>
      <c r="AB287" s="2">
        <v>698911.125</v>
      </c>
      <c r="AC287" s="2">
        <v>185211448.125</v>
      </c>
      <c r="AD287" s="2">
        <f>+M287</f>
        <v>952486</v>
      </c>
      <c r="AE287" s="2">
        <f>+AD287*14%</f>
        <v>133348.04</v>
      </c>
      <c r="AF287" s="155">
        <f>+AD287*35%</f>
        <v>333370.09999999998</v>
      </c>
      <c r="AG287" s="2">
        <f>+AD287*F287</f>
        <v>252408790</v>
      </c>
      <c r="AH287" s="2">
        <f>+AE287*F287</f>
        <v>35337230.600000001</v>
      </c>
      <c r="AI287" s="2">
        <f>+AF287*F287</f>
        <v>88343076.5</v>
      </c>
      <c r="AJ287" s="2">
        <f>SUM(AG287:AI287)</f>
        <v>376089097.10000002</v>
      </c>
      <c r="AK287" s="2">
        <f>+AD287*G287</f>
        <v>252408790</v>
      </c>
      <c r="AL287" s="2">
        <f>+AE287*G287</f>
        <v>35337230.600000001</v>
      </c>
      <c r="AM287" s="2">
        <f>+AF287*G287</f>
        <v>88343076.5</v>
      </c>
      <c r="AN287" s="155">
        <f>SUM(AK287:AM287)</f>
        <v>376089097.10000002</v>
      </c>
      <c r="AQ287" s="145" t="s">
        <v>525</v>
      </c>
      <c r="AU287" s="8" t="str">
        <f>+K287</f>
        <v>Bao gồm</v>
      </c>
      <c r="AV287" s="8">
        <f>+L287</f>
        <v>952486</v>
      </c>
      <c r="AW287" s="2">
        <f>+M287</f>
        <v>952486</v>
      </c>
      <c r="AX287" s="8">
        <f>F287*AW287</f>
        <v>252408790</v>
      </c>
      <c r="AY287" s="8">
        <f>IF(AQ287="CT",7%,5%)*AX287</f>
        <v>17668615.300000001</v>
      </c>
      <c r="AZ287" s="8">
        <f>AX287*2%</f>
        <v>5048175.8</v>
      </c>
      <c r="BA287" s="8">
        <f>IF(BB287&gt;0,0,AX287*5%)</f>
        <v>0</v>
      </c>
      <c r="BB287" s="8">
        <f>(AX287-BG287)*35%</f>
        <v>88343076.5</v>
      </c>
      <c r="BC287" s="8">
        <f>+AX287+AY287+AZ287+BA287+BB287</f>
        <v>363468657.60000002</v>
      </c>
      <c r="BD287" s="8">
        <f>AX287-AT287</f>
        <v>252408790</v>
      </c>
      <c r="BE287" s="2"/>
      <c r="BF287" s="8"/>
      <c r="BH287" s="2"/>
    </row>
    <row r="288" spans="1:60" ht="34" hidden="1" outlineLevel="1" x14ac:dyDescent="0.2">
      <c r="A288" s="1" t="s">
        <v>169</v>
      </c>
      <c r="B288" s="82">
        <v>142</v>
      </c>
      <c r="C288" s="144" t="s">
        <v>857</v>
      </c>
      <c r="D288" s="144"/>
      <c r="E288" s="82" t="s">
        <v>91</v>
      </c>
      <c r="F288" s="143">
        <v>0.1067</v>
      </c>
      <c r="G288" s="142">
        <f>+[2]THKL!F287</f>
        <v>0.1067</v>
      </c>
      <c r="H288" s="132"/>
      <c r="I288" s="132"/>
      <c r="J288" s="132"/>
      <c r="K288" s="156">
        <f>'[3]BDG (XD)'!$Y$1503*1000</f>
        <v>118800000</v>
      </c>
      <c r="L288" s="157">
        <f>'[3]BDG (XD)'!$Z$1503*1000</f>
        <v>25904000</v>
      </c>
      <c r="M288" s="157">
        <f>SUM(K288:L288)</f>
        <v>144704000</v>
      </c>
      <c r="N288" s="83">
        <f>IF(V288&lt;&gt;"VTC VHm",_xlfn.XLOOKUP(Z288,$AC$4015:$AC$4035,$AD$4015:$AD$4035,0)*M288,_xlfn.XLOOKUP(Z288,$AC$4015:$AC$4035,$AD$4015:$AD$4035,0)*L288)</f>
        <v>0</v>
      </c>
      <c r="O288" s="83">
        <f>IF(V288&lt;&gt;"VTC VHm",_xlfn.XLOOKUP(Z288,$AC$4015:$AC$4035,$AE$4015:$AE$4035,0)*M288,_xlfn.XLOOKUP(Z288,$AC$4015:$AC$4035,$AE$4015:$AE$4035,0)*L288)</f>
        <v>43411200</v>
      </c>
      <c r="P288" s="83">
        <f>SUM(N288:O288)</f>
        <v>43411200</v>
      </c>
      <c r="Q288" s="157">
        <f>M288*G288</f>
        <v>15439916.800000001</v>
      </c>
      <c r="R288" s="157">
        <f>G288*P288</f>
        <v>4631975.04</v>
      </c>
      <c r="S288" s="83">
        <f>SUM(Q288:R288)</f>
        <v>20071891.84</v>
      </c>
      <c r="T288" s="156" t="s">
        <v>50</v>
      </c>
      <c r="U288" s="132"/>
      <c r="V288" s="132"/>
      <c r="W288" s="132"/>
      <c r="X288" s="44" t="s">
        <v>33</v>
      </c>
      <c r="Y288" s="44"/>
      <c r="Z288" s="44" t="s">
        <v>10</v>
      </c>
      <c r="AA288" s="44" t="s">
        <v>80</v>
      </c>
      <c r="AB288" s="2">
        <v>119080719.38970159</v>
      </c>
      <c r="AC288" s="2">
        <v>12705912.758881159</v>
      </c>
      <c r="AD288" s="2">
        <f>+M288</f>
        <v>144704000</v>
      </c>
      <c r="AE288" s="2">
        <f>+AD288*14%</f>
        <v>20258560.000000004</v>
      </c>
      <c r="AF288" s="155">
        <f>+AD288*35%</f>
        <v>50646400</v>
      </c>
      <c r="AG288" s="2">
        <f>+AD288*F288</f>
        <v>15439916.800000001</v>
      </c>
      <c r="AH288" s="2">
        <f>+AE288*F288</f>
        <v>2161588.3520000004</v>
      </c>
      <c r="AI288" s="2">
        <f>+AF288*F288</f>
        <v>5403970.8799999999</v>
      </c>
      <c r="AJ288" s="2">
        <f>SUM(AG288:AI288)</f>
        <v>23005476.032000002</v>
      </c>
      <c r="AK288" s="2">
        <f>+AD288*G288</f>
        <v>15439916.800000001</v>
      </c>
      <c r="AL288" s="2">
        <f>+AE288*G288</f>
        <v>2161588.3520000004</v>
      </c>
      <c r="AM288" s="2">
        <f>+AF288*G288</f>
        <v>5403970.8799999999</v>
      </c>
      <c r="AN288" s="155">
        <f>SUM(AK288:AM288)</f>
        <v>23005476.032000002</v>
      </c>
      <c r="AQ288" s="145" t="s">
        <v>525</v>
      </c>
      <c r="AU288" s="8">
        <f>+K288</f>
        <v>118800000</v>
      </c>
      <c r="AV288" s="8">
        <f>+L288</f>
        <v>25904000</v>
      </c>
      <c r="AW288" s="2">
        <f>+M288</f>
        <v>144704000</v>
      </c>
      <c r="AX288" s="8">
        <f>F288*AW288</f>
        <v>15439916.800000001</v>
      </c>
      <c r="AY288" s="8">
        <f>IF(AQ288="CT",7%,5%)*AX288</f>
        <v>1080794.1760000002</v>
      </c>
      <c r="AZ288" s="8">
        <f>AX288*2%</f>
        <v>308798.33600000001</v>
      </c>
      <c r="BA288" s="8">
        <f>IF(BB288&gt;0,0,AX288*5%)</f>
        <v>0</v>
      </c>
      <c r="BB288" s="8">
        <f>(AX288-BG288)*35%</f>
        <v>5403970.8799999999</v>
      </c>
      <c r="BC288" s="8">
        <f>+AX288+AY288+AZ288+BA288+BB288</f>
        <v>22233480.192000002</v>
      </c>
      <c r="BD288" s="8">
        <f>AX288-AT288</f>
        <v>15439916.800000001</v>
      </c>
      <c r="BE288" s="2"/>
      <c r="BF288" s="8"/>
      <c r="BH288" s="2"/>
    </row>
    <row r="289" spans="1:60" ht="34" hidden="1" outlineLevel="1" x14ac:dyDescent="0.2">
      <c r="A289" s="1" t="s">
        <v>168</v>
      </c>
      <c r="B289" s="82">
        <v>143</v>
      </c>
      <c r="C289" s="144" t="s">
        <v>856</v>
      </c>
      <c r="D289" s="144"/>
      <c r="E289" s="82" t="s">
        <v>52</v>
      </c>
      <c r="F289" s="143">
        <v>7.4320000000000004</v>
      </c>
      <c r="G289" s="142">
        <f>+[2]THKL!F288</f>
        <v>7.4320000000000004</v>
      </c>
      <c r="H289" s="132"/>
      <c r="I289" s="132"/>
      <c r="J289" s="132"/>
      <c r="K289" s="156" t="s">
        <v>89</v>
      </c>
      <c r="L289" s="157" t="s">
        <v>89</v>
      </c>
      <c r="M289" s="157">
        <f>SUM(K289:L289)</f>
        <v>0</v>
      </c>
      <c r="N289" s="83">
        <f>IF(V289&lt;&gt;"VTC VHm",_xlfn.XLOOKUP(Z289,$AC$4015:$AC$4035,$AD$4015:$AD$4035,0)*M289,_xlfn.XLOOKUP(Z289,$AC$4015:$AC$4035,$AD$4015:$AD$4035,0)*L289)</f>
        <v>0</v>
      </c>
      <c r="O289" s="83">
        <f>IF(V289&lt;&gt;"VTC VHm",_xlfn.XLOOKUP(Z289,$AC$4015:$AC$4035,$AE$4015:$AE$4035,0)*M289,_xlfn.XLOOKUP(Z289,$AC$4015:$AC$4035,$AE$4015:$AE$4035,0)*L289)</f>
        <v>0</v>
      </c>
      <c r="P289" s="83">
        <f>SUM(N289:O289)</f>
        <v>0</v>
      </c>
      <c r="Q289" s="157">
        <f>M289*G289</f>
        <v>0</v>
      </c>
      <c r="R289" s="157">
        <f>G289*P289</f>
        <v>0</v>
      </c>
      <c r="S289" s="83">
        <f>SUM(Q289:R289)</f>
        <v>0</v>
      </c>
      <c r="T289" s="156"/>
      <c r="U289" s="132"/>
      <c r="V289" s="132"/>
      <c r="W289" s="132"/>
      <c r="X289" s="44" t="s">
        <v>33</v>
      </c>
      <c r="Y289" s="44"/>
      <c r="Z289" s="44" t="s">
        <v>10</v>
      </c>
      <c r="AA289" s="44" t="s">
        <v>80</v>
      </c>
      <c r="AB289" s="2">
        <v>229452.15517248271</v>
      </c>
      <c r="AC289" s="2">
        <v>1705288.4172418916</v>
      </c>
      <c r="AD289" s="2">
        <f>+M289</f>
        <v>0</v>
      </c>
      <c r="AE289" s="2">
        <f>+AD289*14%</f>
        <v>0</v>
      </c>
      <c r="AF289" s="155">
        <f>+AD289*35%</f>
        <v>0</v>
      </c>
      <c r="AG289" s="2">
        <f>+AD289*F289</f>
        <v>0</v>
      </c>
      <c r="AH289" s="2">
        <f>+AE289*F289</f>
        <v>0</v>
      </c>
      <c r="AI289" s="2">
        <f>+AF289*F289</f>
        <v>0</v>
      </c>
      <c r="AJ289" s="2">
        <f>SUM(AG289:AI289)</f>
        <v>0</v>
      </c>
      <c r="AK289" s="2">
        <f>+AD289*G289</f>
        <v>0</v>
      </c>
      <c r="AL289" s="2">
        <f>+AE289*G289</f>
        <v>0</v>
      </c>
      <c r="AM289" s="2">
        <f>+AF289*G289</f>
        <v>0</v>
      </c>
      <c r="AN289" s="155">
        <f>SUM(AK289:AM289)</f>
        <v>0</v>
      </c>
      <c r="AQ289" s="145" t="s">
        <v>525</v>
      </c>
      <c r="AU289" s="8" t="str">
        <f>+K289</f>
        <v>Bao gồm</v>
      </c>
      <c r="AV289" s="8" t="str">
        <f>+L289</f>
        <v>Bao gồm</v>
      </c>
      <c r="AW289" s="2">
        <f>+M289</f>
        <v>0</v>
      </c>
      <c r="AX289" s="8">
        <f>F289*AW289</f>
        <v>0</v>
      </c>
      <c r="AY289" s="8">
        <f>IF(AQ289="CT",7%,5%)*AX289</f>
        <v>0</v>
      </c>
      <c r="AZ289" s="8">
        <f>AX289*2%</f>
        <v>0</v>
      </c>
      <c r="BA289" s="8">
        <f>IF(BB289&gt;0,0,AX289*5%)</f>
        <v>0</v>
      </c>
      <c r="BB289" s="8">
        <f>(AX289-BG289)*35%</f>
        <v>0</v>
      </c>
      <c r="BC289" s="8">
        <f>+AX289+AY289+AZ289+BA289+BB289</f>
        <v>0</v>
      </c>
      <c r="BD289" s="8">
        <f>AX289-AT289</f>
        <v>0</v>
      </c>
      <c r="BE289" s="2"/>
      <c r="BF289" s="8"/>
      <c r="BH289" s="2"/>
    </row>
    <row r="290" spans="1:60" s="92" customFormat="1" ht="17" collapsed="1" x14ac:dyDescent="0.2">
      <c r="A290" s="92">
        <v>0</v>
      </c>
      <c r="B290" s="163"/>
      <c r="C290" s="164" t="s">
        <v>672</v>
      </c>
      <c r="D290" s="164"/>
      <c r="E290" s="163"/>
      <c r="F290" s="162"/>
      <c r="G290" s="149">
        <f>+[2]THKL!F289</f>
        <v>0</v>
      </c>
      <c r="H290" s="158"/>
      <c r="I290" s="158"/>
      <c r="J290" s="158"/>
      <c r="K290" s="159"/>
      <c r="L290" s="161"/>
      <c r="M290" s="161">
        <f>SUM(K290:L290)</f>
        <v>0</v>
      </c>
      <c r="N290" s="83">
        <f>IF(V290&lt;&gt;"VTC VHm",_xlfn.XLOOKUP(Z290,$AC$4015:$AC$4035,$AD$4015:$AD$4035,0)*M290,_xlfn.XLOOKUP(Z290,$AC$4015:$AC$4035,$AD$4015:$AD$4035,0)*L290)</f>
        <v>0</v>
      </c>
      <c r="O290" s="83">
        <f>IF(V290&lt;&gt;"VTC VHm",_xlfn.XLOOKUP(Z290,$AC$4015:$AC$4035,$AE$4015:$AE$4035,0)*M290,_xlfn.XLOOKUP(Z290,$AC$4015:$AC$4035,$AE$4015:$AE$4035,0)*L290)</f>
        <v>0</v>
      </c>
      <c r="P290" s="160">
        <f>SUM(N290:O290)</f>
        <v>0</v>
      </c>
      <c r="Q290" s="161">
        <f>M290*G290</f>
        <v>0</v>
      </c>
      <c r="R290" s="161">
        <f>G290*P290</f>
        <v>0</v>
      </c>
      <c r="S290" s="160">
        <f>SUM(Q290:R290)</f>
        <v>0</v>
      </c>
      <c r="T290" s="159"/>
      <c r="U290" s="158"/>
      <c r="V290" s="158"/>
      <c r="W290" s="158"/>
      <c r="X290" s="94" t="s">
        <v>33</v>
      </c>
      <c r="Y290" s="94"/>
      <c r="Z290" s="94"/>
      <c r="AA290" s="44" t="s">
        <v>80</v>
      </c>
      <c r="AB290" s="2">
        <v>0</v>
      </c>
      <c r="AC290" s="2">
        <v>0</v>
      </c>
      <c r="AD290" s="93">
        <f>+M290</f>
        <v>0</v>
      </c>
      <c r="AE290" s="93">
        <f>+AD290*14%</f>
        <v>0</v>
      </c>
      <c r="AF290" s="93">
        <f>+AD290*35%</f>
        <v>0</v>
      </c>
      <c r="AG290" s="93">
        <f>+AD290*F290</f>
        <v>0</v>
      </c>
      <c r="AH290" s="93">
        <f>+AE290*F290</f>
        <v>0</v>
      </c>
      <c r="AI290" s="93">
        <f>+AF290*F290</f>
        <v>0</v>
      </c>
      <c r="AJ290" s="93">
        <f>SUM(AG290:AI290)</f>
        <v>0</v>
      </c>
      <c r="AK290" s="93">
        <f>+AD290*G290</f>
        <v>0</v>
      </c>
      <c r="AL290" s="93">
        <f>+AE290*G290</f>
        <v>0</v>
      </c>
      <c r="AM290" s="93">
        <f>+AF290*G290</f>
        <v>0</v>
      </c>
      <c r="AN290" s="93">
        <f>SUM(AK290:AM290)</f>
        <v>0</v>
      </c>
      <c r="AQ290" s="145" t="s">
        <v>525</v>
      </c>
      <c r="AU290" s="8">
        <f>+K290</f>
        <v>0</v>
      </c>
      <c r="AV290" s="8">
        <f>+L290</f>
        <v>0</v>
      </c>
      <c r="AW290" s="2">
        <f>+M290</f>
        <v>0</v>
      </c>
      <c r="AX290" s="8">
        <f>F290*AW290</f>
        <v>0</v>
      </c>
      <c r="AY290" s="8">
        <f>IF(AQ290="CT",7%,5%)*AX290</f>
        <v>0</v>
      </c>
      <c r="AZ290" s="8">
        <f>AX290*2%</f>
        <v>0</v>
      </c>
      <c r="BA290" s="8">
        <f>IF(BB290&gt;0,0,AX290*5%)</f>
        <v>0</v>
      </c>
      <c r="BB290" s="8">
        <f>(AX290-BG290)*35%</f>
        <v>0</v>
      </c>
      <c r="BC290" s="8">
        <f>+AX290+AY290+AZ290+BA290+BB290</f>
        <v>0</v>
      </c>
      <c r="BD290" s="8">
        <f>AX290-AT290</f>
        <v>0</v>
      </c>
      <c r="BE290" s="2"/>
      <c r="BF290" s="8"/>
      <c r="BH290" s="2"/>
    </row>
    <row r="291" spans="1:60" ht="17" hidden="1" outlineLevel="1" x14ac:dyDescent="0.2">
      <c r="A291" s="1" t="s">
        <v>1416</v>
      </c>
      <c r="B291" s="82">
        <v>144</v>
      </c>
      <c r="C291" s="144" t="s">
        <v>1415</v>
      </c>
      <c r="D291" s="144"/>
      <c r="E291" s="82" t="s">
        <v>120</v>
      </c>
      <c r="F291" s="143">
        <v>206.2242</v>
      </c>
      <c r="G291" s="142">
        <f>+[2]THKL!F290</f>
        <v>206.2242</v>
      </c>
      <c r="H291" s="132"/>
      <c r="I291" s="132"/>
      <c r="J291" s="132"/>
      <c r="K291" s="238" t="s">
        <v>668</v>
      </c>
      <c r="L291" s="238"/>
      <c r="M291" s="157">
        <f>SUM(K291:L291)</f>
        <v>0</v>
      </c>
      <c r="N291" s="83">
        <f>IF(V291&lt;&gt;"VTC VHm",_xlfn.XLOOKUP(Z291,$AC$4015:$AC$4035,$AD$4015:$AD$4035,0)*M291,_xlfn.XLOOKUP(Z291,$AC$4015:$AC$4035,$AD$4015:$AD$4035,0)*L291)</f>
        <v>0</v>
      </c>
      <c r="O291" s="83">
        <f>IF(V291&lt;&gt;"VTC VHm",_xlfn.XLOOKUP(Z291,$AC$4015:$AC$4035,$AE$4015:$AE$4035,0)*M291,_xlfn.XLOOKUP(Z291,$AC$4015:$AC$4035,$AE$4015:$AE$4035,0)*L291)</f>
        <v>0</v>
      </c>
      <c r="P291" s="83">
        <f>SUM(N291:O291)</f>
        <v>0</v>
      </c>
      <c r="Q291" s="157">
        <f>M291*G291</f>
        <v>0</v>
      </c>
      <c r="R291" s="157">
        <f>G291*P291</f>
        <v>0</v>
      </c>
      <c r="S291" s="83">
        <f>SUM(Q291:R291)</f>
        <v>0</v>
      </c>
      <c r="T291" s="156"/>
      <c r="U291" s="132"/>
      <c r="V291" s="132"/>
      <c r="W291" s="132"/>
      <c r="X291" s="44" t="s">
        <v>33</v>
      </c>
      <c r="Y291" s="44"/>
      <c r="Z291" s="44" t="s">
        <v>16</v>
      </c>
      <c r="AA291" s="44" t="s">
        <v>80</v>
      </c>
      <c r="AB291" s="2">
        <v>6798969.5048945993</v>
      </c>
      <c r="AC291" s="2">
        <v>1402112046.9712849</v>
      </c>
      <c r="AD291" s="2">
        <f>+M291</f>
        <v>0</v>
      </c>
      <c r="AE291" s="2">
        <f>+AD291*14%</f>
        <v>0</v>
      </c>
      <c r="AF291" s="155">
        <f>+AD291*35%</f>
        <v>0</v>
      </c>
      <c r="AG291" s="2">
        <f>+AD291*F291</f>
        <v>0</v>
      </c>
      <c r="AH291" s="2">
        <f>+AE291*F291</f>
        <v>0</v>
      </c>
      <c r="AI291" s="2">
        <f>+AF291*F291</f>
        <v>0</v>
      </c>
      <c r="AJ291" s="2">
        <f>SUM(AG291:AI291)</f>
        <v>0</v>
      </c>
      <c r="AK291" s="2">
        <f>+AD291*G291</f>
        <v>0</v>
      </c>
      <c r="AL291" s="2">
        <f>+AE291*G291</f>
        <v>0</v>
      </c>
      <c r="AM291" s="2">
        <f>+AF291*G291</f>
        <v>0</v>
      </c>
      <c r="AN291" s="155">
        <f>SUM(AK291:AM291)</f>
        <v>0</v>
      </c>
      <c r="AQ291" s="145" t="s">
        <v>525</v>
      </c>
      <c r="AU291" s="8" t="str">
        <f>+K291</f>
        <v>- Lấy theo đúng ĐM Nhà nước.
- Tính trong chi phí chung của dự án: Cẩu tháp, thuê cẩu Kato, vận thăng…</v>
      </c>
      <c r="AV291" s="8">
        <f>+L291</f>
        <v>0</v>
      </c>
      <c r="AW291" s="2">
        <f>+M291</f>
        <v>0</v>
      </c>
      <c r="AX291" s="8">
        <f>F291*AW291</f>
        <v>0</v>
      </c>
      <c r="AY291" s="8">
        <f>IF(AQ291="CT",7%,5%)*AX291</f>
        <v>0</v>
      </c>
      <c r="AZ291" s="8">
        <f>AX291*2%</f>
        <v>0</v>
      </c>
      <c r="BA291" s="8">
        <f>IF(BB291&gt;0,0,AX291*5%)</f>
        <v>0</v>
      </c>
      <c r="BB291" s="8">
        <f>(AX291-BG291)*35%</f>
        <v>0</v>
      </c>
      <c r="BC291" s="8">
        <f>+AX291+AY291+AZ291+BA291+BB291</f>
        <v>0</v>
      </c>
      <c r="BD291" s="8">
        <f>AX291-AT291</f>
        <v>0</v>
      </c>
      <c r="BE291" s="2"/>
      <c r="BF291" s="8"/>
      <c r="BH291" s="2"/>
    </row>
    <row r="292" spans="1:60" ht="17" hidden="1" outlineLevel="1" x14ac:dyDescent="0.2">
      <c r="A292" s="1" t="s">
        <v>1414</v>
      </c>
      <c r="B292" s="82">
        <v>145</v>
      </c>
      <c r="C292" s="144" t="s">
        <v>670</v>
      </c>
      <c r="D292" s="144"/>
      <c r="E292" s="82" t="s">
        <v>120</v>
      </c>
      <c r="F292" s="143">
        <v>236.01900000000001</v>
      </c>
      <c r="G292" s="142">
        <f>+[2]THKL!F291</f>
        <v>236.01900000000001</v>
      </c>
      <c r="H292" s="132"/>
      <c r="I292" s="132"/>
      <c r="J292" s="132"/>
      <c r="K292" s="238" t="s">
        <v>668</v>
      </c>
      <c r="L292" s="238"/>
      <c r="M292" s="157">
        <f>SUM(K292:L292)</f>
        <v>0</v>
      </c>
      <c r="N292" s="83">
        <f>IF(V292&lt;&gt;"VTC VHm",_xlfn.XLOOKUP(Z292,$AC$4015:$AC$4035,$AD$4015:$AD$4035,0)*M292,_xlfn.XLOOKUP(Z292,$AC$4015:$AC$4035,$AD$4015:$AD$4035,0)*L292)</f>
        <v>0</v>
      </c>
      <c r="O292" s="83">
        <f>IF(V292&lt;&gt;"VTC VHm",_xlfn.XLOOKUP(Z292,$AC$4015:$AC$4035,$AE$4015:$AE$4035,0)*M292,_xlfn.XLOOKUP(Z292,$AC$4015:$AC$4035,$AE$4015:$AE$4035,0)*L292)</f>
        <v>0</v>
      </c>
      <c r="P292" s="83">
        <f>SUM(N292:O292)</f>
        <v>0</v>
      </c>
      <c r="Q292" s="157">
        <f>M292*G292</f>
        <v>0</v>
      </c>
      <c r="R292" s="157">
        <f>G292*P292</f>
        <v>0</v>
      </c>
      <c r="S292" s="83">
        <f>SUM(Q292:R292)</f>
        <v>0</v>
      </c>
      <c r="T292" s="156"/>
      <c r="U292" s="132"/>
      <c r="V292" s="132"/>
      <c r="W292" s="132"/>
      <c r="X292" s="44" t="s">
        <v>33</v>
      </c>
      <c r="Y292" s="44"/>
      <c r="Z292" s="44" t="s">
        <v>16</v>
      </c>
      <c r="AA292" s="44" t="s">
        <v>80</v>
      </c>
      <c r="AB292" s="2">
        <v>2153199.8026109999</v>
      </c>
      <c r="AC292" s="2">
        <v>508196064.21244562</v>
      </c>
      <c r="AD292" s="2">
        <f>+M292</f>
        <v>0</v>
      </c>
      <c r="AE292" s="2">
        <f>+AD292*14%</f>
        <v>0</v>
      </c>
      <c r="AF292" s="155">
        <f>+AD292*35%</f>
        <v>0</v>
      </c>
      <c r="AG292" s="2">
        <f>+AD292*F292</f>
        <v>0</v>
      </c>
      <c r="AH292" s="2">
        <f>+AE292*F292</f>
        <v>0</v>
      </c>
      <c r="AI292" s="2">
        <f>+AF292*F292</f>
        <v>0</v>
      </c>
      <c r="AJ292" s="2">
        <f>SUM(AG292:AI292)</f>
        <v>0</v>
      </c>
      <c r="AK292" s="2">
        <f>+AD292*G292</f>
        <v>0</v>
      </c>
      <c r="AL292" s="2">
        <f>+AE292*G292</f>
        <v>0</v>
      </c>
      <c r="AM292" s="2">
        <f>+AF292*G292</f>
        <v>0</v>
      </c>
      <c r="AN292" s="155">
        <f>SUM(AK292:AM292)</f>
        <v>0</v>
      </c>
      <c r="AQ292" s="145" t="s">
        <v>525</v>
      </c>
      <c r="AU292" s="8" t="str">
        <f>+K292</f>
        <v>- Lấy theo đúng ĐM Nhà nước.
- Tính trong chi phí chung của dự án: Cẩu tháp, thuê cẩu Kato, vận thăng…</v>
      </c>
      <c r="AV292" s="8">
        <f>+L292</f>
        <v>0</v>
      </c>
      <c r="AW292" s="2">
        <f>+M292</f>
        <v>0</v>
      </c>
      <c r="AX292" s="8">
        <f>F292*AW292</f>
        <v>0</v>
      </c>
      <c r="AY292" s="8">
        <f>IF(AQ292="CT",7%,5%)*AX292</f>
        <v>0</v>
      </c>
      <c r="AZ292" s="8">
        <f>AX292*2%</f>
        <v>0</v>
      </c>
      <c r="BA292" s="8">
        <f>IF(BB292&gt;0,0,AX292*5%)</f>
        <v>0</v>
      </c>
      <c r="BB292" s="8">
        <f>(AX292-BG292)*35%</f>
        <v>0</v>
      </c>
      <c r="BC292" s="8">
        <f>+AX292+AY292+AZ292+BA292+BB292</f>
        <v>0</v>
      </c>
      <c r="BD292" s="8">
        <f>AX292-AT292</f>
        <v>0</v>
      </c>
      <c r="BE292" s="2"/>
      <c r="BF292" s="8"/>
      <c r="BH292" s="2"/>
    </row>
    <row r="293" spans="1:60" ht="34" hidden="1" outlineLevel="1" x14ac:dyDescent="0.2">
      <c r="A293" s="1" t="s">
        <v>1413</v>
      </c>
      <c r="B293" s="82">
        <v>146</v>
      </c>
      <c r="C293" s="144" t="s">
        <v>669</v>
      </c>
      <c r="D293" s="144"/>
      <c r="E293" s="82" t="s">
        <v>120</v>
      </c>
      <c r="F293" s="143">
        <v>139.25380000000001</v>
      </c>
      <c r="G293" s="142">
        <f>+[2]THKL!F292</f>
        <v>139.25380000000001</v>
      </c>
      <c r="H293" s="132"/>
      <c r="I293" s="132"/>
      <c r="J293" s="132"/>
      <c r="K293" s="238" t="s">
        <v>668</v>
      </c>
      <c r="L293" s="238"/>
      <c r="M293" s="157">
        <f>SUM(K293:L293)</f>
        <v>0</v>
      </c>
      <c r="N293" s="83">
        <f>IF(V293&lt;&gt;"VTC VHm",_xlfn.XLOOKUP(Z293,$AC$4015:$AC$4035,$AD$4015:$AD$4035,0)*M293,_xlfn.XLOOKUP(Z293,$AC$4015:$AC$4035,$AD$4015:$AD$4035,0)*L293)</f>
        <v>0</v>
      </c>
      <c r="O293" s="83">
        <f>IF(V293&lt;&gt;"VTC VHm",_xlfn.XLOOKUP(Z293,$AC$4015:$AC$4035,$AE$4015:$AE$4035,0)*M293,_xlfn.XLOOKUP(Z293,$AC$4015:$AC$4035,$AE$4015:$AE$4035,0)*L293)</f>
        <v>0</v>
      </c>
      <c r="P293" s="83">
        <f>SUM(N293:O293)</f>
        <v>0</v>
      </c>
      <c r="Q293" s="157">
        <f>M293*G293</f>
        <v>0</v>
      </c>
      <c r="R293" s="157">
        <f>G293*P293</f>
        <v>0</v>
      </c>
      <c r="S293" s="83">
        <f>SUM(Q293:R293)</f>
        <v>0</v>
      </c>
      <c r="T293" s="156"/>
      <c r="U293" s="132"/>
      <c r="V293" s="132"/>
      <c r="W293" s="132"/>
      <c r="X293" s="44" t="s">
        <v>33</v>
      </c>
      <c r="Y293" s="44"/>
      <c r="Z293" s="44" t="s">
        <v>16</v>
      </c>
      <c r="AA293" s="44" t="s">
        <v>80</v>
      </c>
      <c r="AB293" s="2">
        <v>447977.2261338</v>
      </c>
      <c r="AC293" s="2">
        <v>62382531.052590966</v>
      </c>
      <c r="AD293" s="2">
        <f>+M293</f>
        <v>0</v>
      </c>
      <c r="AE293" s="2">
        <f>+AD293*14%</f>
        <v>0</v>
      </c>
      <c r="AF293" s="155">
        <f>+AD293*35%</f>
        <v>0</v>
      </c>
      <c r="AG293" s="2">
        <f>+AD293*F293</f>
        <v>0</v>
      </c>
      <c r="AH293" s="2">
        <f>+AE293*F293</f>
        <v>0</v>
      </c>
      <c r="AI293" s="2">
        <f>+AF293*F293</f>
        <v>0</v>
      </c>
      <c r="AJ293" s="2">
        <f>SUM(AG293:AI293)</f>
        <v>0</v>
      </c>
      <c r="AK293" s="2">
        <f>+AD293*G293</f>
        <v>0</v>
      </c>
      <c r="AL293" s="2">
        <f>+AE293*G293</f>
        <v>0</v>
      </c>
      <c r="AM293" s="2">
        <f>+AF293*G293</f>
        <v>0</v>
      </c>
      <c r="AN293" s="155">
        <f>SUM(AK293:AM293)</f>
        <v>0</v>
      </c>
      <c r="AQ293" s="145" t="s">
        <v>525</v>
      </c>
      <c r="AU293" s="8" t="str">
        <f>+K293</f>
        <v>- Lấy theo đúng ĐM Nhà nước.
- Tính trong chi phí chung của dự án: Cẩu tháp, thuê cẩu Kato, vận thăng…</v>
      </c>
      <c r="AV293" s="8">
        <f>+L293</f>
        <v>0</v>
      </c>
      <c r="AW293" s="2">
        <f>+M293</f>
        <v>0</v>
      </c>
      <c r="AX293" s="8">
        <f>F293*AW293</f>
        <v>0</v>
      </c>
      <c r="AY293" s="8">
        <f>IF(AQ293="CT",7%,5%)*AX293</f>
        <v>0</v>
      </c>
      <c r="AZ293" s="8">
        <f>AX293*2%</f>
        <v>0</v>
      </c>
      <c r="BA293" s="8">
        <f>IF(BB293&gt;0,0,AX293*5%)</f>
        <v>0</v>
      </c>
      <c r="BB293" s="8">
        <f>(AX293-BG293)*35%</f>
        <v>0</v>
      </c>
      <c r="BC293" s="8">
        <f>+AX293+AY293+AZ293+BA293+BB293</f>
        <v>0</v>
      </c>
      <c r="BD293" s="8">
        <f>AX293-AT293</f>
        <v>0</v>
      </c>
      <c r="BE293" s="2"/>
      <c r="BF293" s="8"/>
      <c r="BH293" s="2"/>
    </row>
    <row r="294" spans="1:60" s="92" customFormat="1" ht="17" collapsed="1" x14ac:dyDescent="0.2">
      <c r="A294" s="92">
        <v>0</v>
      </c>
      <c r="B294" s="163"/>
      <c r="C294" s="164" t="s">
        <v>855</v>
      </c>
      <c r="D294" s="164"/>
      <c r="E294" s="163"/>
      <c r="F294" s="162"/>
      <c r="G294" s="149">
        <f>+[2]THKL!F293</f>
        <v>0</v>
      </c>
      <c r="H294" s="158"/>
      <c r="I294" s="158"/>
      <c r="J294" s="158"/>
      <c r="K294" s="159"/>
      <c r="L294" s="161"/>
      <c r="M294" s="161">
        <f>SUM(K294:L294)</f>
        <v>0</v>
      </c>
      <c r="N294" s="83">
        <f>IF(V294&lt;&gt;"VTC VHm",_xlfn.XLOOKUP(Z294,$AC$4015:$AC$4035,$AD$4015:$AD$4035,0)*M294,_xlfn.XLOOKUP(Z294,$AC$4015:$AC$4035,$AD$4015:$AD$4035,0)*L294)</f>
        <v>0</v>
      </c>
      <c r="O294" s="83">
        <f>IF(V294&lt;&gt;"VTC VHm",_xlfn.XLOOKUP(Z294,$AC$4015:$AC$4035,$AE$4015:$AE$4035,0)*M294,_xlfn.XLOOKUP(Z294,$AC$4015:$AC$4035,$AE$4015:$AE$4035,0)*L294)</f>
        <v>0</v>
      </c>
      <c r="P294" s="160">
        <f>SUM(N294:O294)</f>
        <v>0</v>
      </c>
      <c r="Q294" s="161">
        <f>M294*G294</f>
        <v>0</v>
      </c>
      <c r="R294" s="161">
        <f>G294*P294</f>
        <v>0</v>
      </c>
      <c r="S294" s="160">
        <f>SUM(Q294:R294)</f>
        <v>0</v>
      </c>
      <c r="T294" s="159"/>
      <c r="U294" s="158"/>
      <c r="V294" s="158"/>
      <c r="W294" s="158"/>
      <c r="X294" s="94" t="s">
        <v>33</v>
      </c>
      <c r="Y294" s="94"/>
      <c r="Z294" s="94"/>
      <c r="AA294" s="44" t="s">
        <v>80</v>
      </c>
      <c r="AB294" s="2">
        <v>0</v>
      </c>
      <c r="AC294" s="2">
        <v>0</v>
      </c>
      <c r="AD294" s="93">
        <f>+M294</f>
        <v>0</v>
      </c>
      <c r="AE294" s="93">
        <f>+AD294*14%</f>
        <v>0</v>
      </c>
      <c r="AF294" s="93">
        <f>+AD294*35%</f>
        <v>0</v>
      </c>
      <c r="AG294" s="93">
        <f>+AD294*F294</f>
        <v>0</v>
      </c>
      <c r="AH294" s="93">
        <f>+AE294*F294</f>
        <v>0</v>
      </c>
      <c r="AI294" s="93">
        <f>+AF294*F294</f>
        <v>0</v>
      </c>
      <c r="AJ294" s="93">
        <f>SUM(AG294:AI294)</f>
        <v>0</v>
      </c>
      <c r="AK294" s="93">
        <f>+AD294*G294</f>
        <v>0</v>
      </c>
      <c r="AL294" s="93">
        <f>+AE294*G294</f>
        <v>0</v>
      </c>
      <c r="AM294" s="93">
        <f>+AF294*G294</f>
        <v>0</v>
      </c>
      <c r="AN294" s="93">
        <f>SUM(AK294:AM294)</f>
        <v>0</v>
      </c>
      <c r="AQ294" s="145" t="s">
        <v>525</v>
      </c>
      <c r="AU294" s="8">
        <f>+K294</f>
        <v>0</v>
      </c>
      <c r="AV294" s="8">
        <f>+L294</f>
        <v>0</v>
      </c>
      <c r="AW294" s="2">
        <f>+M294</f>
        <v>0</v>
      </c>
      <c r="AX294" s="8">
        <f>F294*AW294</f>
        <v>0</v>
      </c>
      <c r="AY294" s="8">
        <f>IF(AQ294="CT",7%,5%)*AX294</f>
        <v>0</v>
      </c>
      <c r="AZ294" s="8">
        <f>AX294*2%</f>
        <v>0</v>
      </c>
      <c r="BA294" s="8">
        <f>IF(BB294&gt;0,0,AX294*5%)</f>
        <v>0</v>
      </c>
      <c r="BB294" s="8">
        <f>(AX294-BG294)*35%</f>
        <v>0</v>
      </c>
      <c r="BC294" s="8">
        <f>+AX294+AY294+AZ294+BA294+BB294</f>
        <v>0</v>
      </c>
      <c r="BD294" s="8">
        <f>AX294-AT294</f>
        <v>0</v>
      </c>
      <c r="BE294" s="2"/>
      <c r="BF294" s="8"/>
      <c r="BH294" s="2"/>
    </row>
    <row r="295" spans="1:60" ht="34" hidden="1" outlineLevel="1" x14ac:dyDescent="0.2">
      <c r="A295" s="1" t="s">
        <v>1412</v>
      </c>
      <c r="B295" s="82">
        <v>147</v>
      </c>
      <c r="C295" s="144" t="s">
        <v>854</v>
      </c>
      <c r="D295" s="144"/>
      <c r="E295" s="82" t="s">
        <v>104</v>
      </c>
      <c r="F295" s="143">
        <v>7839</v>
      </c>
      <c r="G295" s="142">
        <f>+[2]THKL!F294</f>
        <v>7839</v>
      </c>
      <c r="H295" s="176"/>
      <c r="I295" s="176"/>
      <c r="J295" s="176"/>
      <c r="K295" s="238" t="s">
        <v>668</v>
      </c>
      <c r="L295" s="238"/>
      <c r="M295" s="157">
        <f>SUM(K295:L295)</f>
        <v>0</v>
      </c>
      <c r="N295" s="83">
        <f>IF(V295&lt;&gt;"VTC VHm",_xlfn.XLOOKUP(Z295,$AC$4015:$AC$4035,$AD$4015:$AD$4035,0)*M295,_xlfn.XLOOKUP(Z295,$AC$4015:$AC$4035,$AD$4015:$AD$4035,0)*L295)</f>
        <v>0</v>
      </c>
      <c r="O295" s="83">
        <f>IF(V295&lt;&gt;"VTC VHm",_xlfn.XLOOKUP(Z295,$AC$4015:$AC$4035,$AE$4015:$AE$4035,0)*M295,_xlfn.XLOOKUP(Z295,$AC$4015:$AC$4035,$AE$4015:$AE$4035,0)*L295)</f>
        <v>0</v>
      </c>
      <c r="P295" s="83">
        <f>SUM(N295:O295)</f>
        <v>0</v>
      </c>
      <c r="Q295" s="157">
        <f>M295*G295</f>
        <v>0</v>
      </c>
      <c r="R295" s="157">
        <f>G295*P295</f>
        <v>0</v>
      </c>
      <c r="S295" s="83">
        <f>SUM(Q295:R295)</f>
        <v>0</v>
      </c>
      <c r="T295" s="156"/>
      <c r="U295" s="176"/>
      <c r="V295" s="176"/>
      <c r="W295" s="176"/>
      <c r="X295" s="44" t="s">
        <v>33</v>
      </c>
      <c r="Y295" s="44"/>
      <c r="Z295" s="44" t="s">
        <v>16</v>
      </c>
      <c r="AA295" s="44" t="s">
        <v>80</v>
      </c>
      <c r="AB295" s="2">
        <v>203817.72031252499</v>
      </c>
      <c r="AC295" s="2">
        <v>1597727109.5298834</v>
      </c>
      <c r="AD295" s="2">
        <f>+M295</f>
        <v>0</v>
      </c>
      <c r="AE295" s="2">
        <f>+AD295*14%</f>
        <v>0</v>
      </c>
      <c r="AF295" s="155">
        <f>+AD295*35%</f>
        <v>0</v>
      </c>
      <c r="AG295" s="2">
        <f>+AD295*F295</f>
        <v>0</v>
      </c>
      <c r="AH295" s="2">
        <f>+AE295*F295</f>
        <v>0</v>
      </c>
      <c r="AI295" s="2">
        <f>+AF295*F295</f>
        <v>0</v>
      </c>
      <c r="AJ295" s="2">
        <f>SUM(AG295:AI295)</f>
        <v>0</v>
      </c>
      <c r="AK295" s="2">
        <f>+AD295*G295</f>
        <v>0</v>
      </c>
      <c r="AL295" s="2">
        <f>+AE295*G295</f>
        <v>0</v>
      </c>
      <c r="AM295" s="2">
        <f>+AF295*G295</f>
        <v>0</v>
      </c>
      <c r="AN295" s="155">
        <f>SUM(AK295:AM295)</f>
        <v>0</v>
      </c>
      <c r="AQ295" s="145" t="s">
        <v>525</v>
      </c>
      <c r="AU295" s="8" t="str">
        <f>+K295</f>
        <v>- Lấy theo đúng ĐM Nhà nước.
- Tính trong chi phí chung của dự án: Cẩu tháp, thuê cẩu Kato, vận thăng…</v>
      </c>
      <c r="AV295" s="8">
        <f>+L295</f>
        <v>0</v>
      </c>
      <c r="AW295" s="2">
        <f>+M295</f>
        <v>0</v>
      </c>
      <c r="AX295" s="8">
        <f>F295*AW295</f>
        <v>0</v>
      </c>
      <c r="AY295" s="8">
        <f>IF(AQ295="CT",7%,5%)*AX295</f>
        <v>0</v>
      </c>
      <c r="AZ295" s="8">
        <f>AX295*2%</f>
        <v>0</v>
      </c>
      <c r="BA295" s="8">
        <f>IF(BB295&gt;0,0,AX295*5%)</f>
        <v>0</v>
      </c>
      <c r="BB295" s="8">
        <f>(AX295-BG295)*35%</f>
        <v>0</v>
      </c>
      <c r="BC295" s="8">
        <f>+AX295+AY295+AZ295+BA295+BB295</f>
        <v>0</v>
      </c>
      <c r="BD295" s="8">
        <f>AX295-AT295</f>
        <v>0</v>
      </c>
      <c r="BE295" s="2"/>
      <c r="BF295" s="8"/>
      <c r="BH295" s="2"/>
    </row>
    <row r="296" spans="1:60" ht="34" hidden="1" outlineLevel="1" x14ac:dyDescent="0.2">
      <c r="A296" s="1" t="s">
        <v>1411</v>
      </c>
      <c r="B296" s="82">
        <v>148</v>
      </c>
      <c r="C296" s="144" t="s">
        <v>853</v>
      </c>
      <c r="D296" s="144"/>
      <c r="E296" s="82" t="s">
        <v>91</v>
      </c>
      <c r="F296" s="143">
        <v>348.47</v>
      </c>
      <c r="G296" s="142">
        <f>+[2]THKL!F295</f>
        <v>348.47</v>
      </c>
      <c r="H296" s="132"/>
      <c r="I296" s="132"/>
      <c r="J296" s="132"/>
      <c r="K296" s="238" t="s">
        <v>668</v>
      </c>
      <c r="L296" s="238"/>
      <c r="M296" s="157">
        <f>SUM(K296:L296)</f>
        <v>0</v>
      </c>
      <c r="N296" s="83">
        <f>IF(V296&lt;&gt;"VTC VHm",_xlfn.XLOOKUP(Z296,$AC$4015:$AC$4035,$AD$4015:$AD$4035,0)*M296,_xlfn.XLOOKUP(Z296,$AC$4015:$AC$4035,$AD$4015:$AD$4035,0)*L296)</f>
        <v>0</v>
      </c>
      <c r="O296" s="83">
        <f>IF(V296&lt;&gt;"VTC VHm",_xlfn.XLOOKUP(Z296,$AC$4015:$AC$4035,$AE$4015:$AE$4035,0)*M296,_xlfn.XLOOKUP(Z296,$AC$4015:$AC$4035,$AE$4015:$AE$4035,0)*L296)</f>
        <v>0</v>
      </c>
      <c r="P296" s="83">
        <f>SUM(N296:O296)</f>
        <v>0</v>
      </c>
      <c r="Q296" s="157">
        <f>M296*G296</f>
        <v>0</v>
      </c>
      <c r="R296" s="157">
        <f>G296*P296</f>
        <v>0</v>
      </c>
      <c r="S296" s="83">
        <f>SUM(Q296:R296)</f>
        <v>0</v>
      </c>
      <c r="T296" s="156"/>
      <c r="U296" s="132"/>
      <c r="V296" s="82" t="s">
        <v>34</v>
      </c>
      <c r="W296" s="132"/>
      <c r="X296" s="44" t="s">
        <v>33</v>
      </c>
      <c r="Y296" s="44"/>
      <c r="Z296" s="44" t="s">
        <v>16</v>
      </c>
      <c r="AA296" s="44" t="s">
        <v>80</v>
      </c>
      <c r="AB296" s="2">
        <v>203182.80403162501</v>
      </c>
      <c r="AC296" s="2">
        <v>70803111.720900372</v>
      </c>
      <c r="AD296" s="2">
        <f>+M296</f>
        <v>0</v>
      </c>
      <c r="AE296" s="2">
        <f>+AD296*14%</f>
        <v>0</v>
      </c>
      <c r="AF296" s="155">
        <f>+AD296*35%</f>
        <v>0</v>
      </c>
      <c r="AG296" s="2">
        <f>+AD296*F296</f>
        <v>0</v>
      </c>
      <c r="AH296" s="2">
        <f>+AE296*F296</f>
        <v>0</v>
      </c>
      <c r="AI296" s="2">
        <f>+AF296*F296</f>
        <v>0</v>
      </c>
      <c r="AJ296" s="2">
        <f>SUM(AG296:AI296)</f>
        <v>0</v>
      </c>
      <c r="AK296" s="2">
        <f>+AD296*G296</f>
        <v>0</v>
      </c>
      <c r="AL296" s="2">
        <f>+AE296*G296</f>
        <v>0</v>
      </c>
      <c r="AM296" s="2">
        <f>+AF296*G296</f>
        <v>0</v>
      </c>
      <c r="AN296" s="155">
        <f>SUM(AK296:AM296)</f>
        <v>0</v>
      </c>
      <c r="AQ296" s="145" t="s">
        <v>525</v>
      </c>
      <c r="AU296" s="8" t="str">
        <f>+K296</f>
        <v>- Lấy theo đúng ĐM Nhà nước.
- Tính trong chi phí chung của dự án: Cẩu tháp, thuê cẩu Kato, vận thăng…</v>
      </c>
      <c r="AV296" s="8">
        <f>+L296</f>
        <v>0</v>
      </c>
      <c r="AW296" s="2">
        <f>+M296</f>
        <v>0</v>
      </c>
      <c r="AX296" s="8">
        <f>F296*AW296</f>
        <v>0</v>
      </c>
      <c r="AY296" s="8">
        <f>IF(AQ296="CT",7%,5%)*AX296</f>
        <v>0</v>
      </c>
      <c r="AZ296" s="8">
        <f>AX296*2%</f>
        <v>0</v>
      </c>
      <c r="BA296" s="8">
        <f>IF(BB296&gt;0,0,AX296*5%)</f>
        <v>0</v>
      </c>
      <c r="BB296" s="8">
        <f>(AX296-BG296)*35%</f>
        <v>0</v>
      </c>
      <c r="BC296" s="8">
        <f>+AX296+AY296+AZ296+BA296+BB296</f>
        <v>0</v>
      </c>
      <c r="BD296" s="8">
        <f>AX296-AT296</f>
        <v>0</v>
      </c>
      <c r="BE296" s="2"/>
      <c r="BF296" s="8"/>
      <c r="BH296" s="2"/>
    </row>
    <row r="297" spans="1:60" ht="34" hidden="1" outlineLevel="1" x14ac:dyDescent="0.2">
      <c r="A297" s="1" t="s">
        <v>1410</v>
      </c>
      <c r="B297" s="82">
        <v>149</v>
      </c>
      <c r="C297" s="144" t="s">
        <v>852</v>
      </c>
      <c r="D297" s="144"/>
      <c r="E297" s="82" t="s">
        <v>849</v>
      </c>
      <c r="F297" s="143">
        <v>3355.39</v>
      </c>
      <c r="G297" s="142">
        <f>+[2]THKL!F296</f>
        <v>3355.39</v>
      </c>
      <c r="H297" s="176"/>
      <c r="I297" s="176"/>
      <c r="J297" s="176"/>
      <c r="K297" s="238" t="s">
        <v>668</v>
      </c>
      <c r="L297" s="238"/>
      <c r="M297" s="157">
        <f>SUM(K297:L297)</f>
        <v>0</v>
      </c>
      <c r="N297" s="83">
        <f>IF(V297&lt;&gt;"VTC VHm",_xlfn.XLOOKUP(Z297,$AC$4015:$AC$4035,$AD$4015:$AD$4035,0)*M297,_xlfn.XLOOKUP(Z297,$AC$4015:$AC$4035,$AD$4015:$AD$4035,0)*L297)</f>
        <v>0</v>
      </c>
      <c r="O297" s="83">
        <f>IF(V297&lt;&gt;"VTC VHm",_xlfn.XLOOKUP(Z297,$AC$4015:$AC$4035,$AE$4015:$AE$4035,0)*M297,_xlfn.XLOOKUP(Z297,$AC$4015:$AC$4035,$AE$4015:$AE$4035,0)*L297)</f>
        <v>0</v>
      </c>
      <c r="P297" s="83">
        <f>SUM(N297:O297)</f>
        <v>0</v>
      </c>
      <c r="Q297" s="157">
        <f>M297*G297</f>
        <v>0</v>
      </c>
      <c r="R297" s="157">
        <f>G297*P297</f>
        <v>0</v>
      </c>
      <c r="S297" s="83">
        <f>SUM(Q297:R297)</f>
        <v>0</v>
      </c>
      <c r="T297" s="156"/>
      <c r="U297" s="176"/>
      <c r="V297" s="176"/>
      <c r="W297" s="176"/>
      <c r="X297" s="44" t="s">
        <v>33</v>
      </c>
      <c r="Y297" s="44"/>
      <c r="Z297" s="44" t="s">
        <v>16</v>
      </c>
      <c r="AA297" s="44" t="s">
        <v>80</v>
      </c>
      <c r="AB297" s="2">
        <v>79098.593075700002</v>
      </c>
      <c r="AC297" s="2">
        <v>265406628.22027302</v>
      </c>
      <c r="AD297" s="2">
        <f>+M297</f>
        <v>0</v>
      </c>
      <c r="AE297" s="2">
        <f>+AD297*14%</f>
        <v>0</v>
      </c>
      <c r="AF297" s="155">
        <f>+AD297*35%</f>
        <v>0</v>
      </c>
      <c r="AG297" s="2">
        <f>+AD297*F297</f>
        <v>0</v>
      </c>
      <c r="AH297" s="2">
        <f>+AE297*F297</f>
        <v>0</v>
      </c>
      <c r="AI297" s="2">
        <f>+AF297*F297</f>
        <v>0</v>
      </c>
      <c r="AJ297" s="2">
        <f>SUM(AG297:AI297)</f>
        <v>0</v>
      </c>
      <c r="AK297" s="2">
        <f>+AD297*G297</f>
        <v>0</v>
      </c>
      <c r="AL297" s="2">
        <f>+AE297*G297</f>
        <v>0</v>
      </c>
      <c r="AM297" s="2">
        <f>+AF297*G297</f>
        <v>0</v>
      </c>
      <c r="AN297" s="155">
        <f>SUM(AK297:AM297)</f>
        <v>0</v>
      </c>
      <c r="AQ297" s="145" t="s">
        <v>525</v>
      </c>
      <c r="AU297" s="8" t="str">
        <f>+K297</f>
        <v>- Lấy theo đúng ĐM Nhà nước.
- Tính trong chi phí chung của dự án: Cẩu tháp, thuê cẩu Kato, vận thăng…</v>
      </c>
      <c r="AV297" s="8">
        <f>+L297</f>
        <v>0</v>
      </c>
      <c r="AW297" s="2">
        <f>+M297</f>
        <v>0</v>
      </c>
      <c r="AX297" s="8">
        <f>F297*AW297</f>
        <v>0</v>
      </c>
      <c r="AY297" s="8">
        <f>IF(AQ297="CT",7%,5%)*AX297</f>
        <v>0</v>
      </c>
      <c r="AZ297" s="8">
        <f>AX297*2%</f>
        <v>0</v>
      </c>
      <c r="BA297" s="8">
        <f>IF(BB297&gt;0,0,AX297*5%)</f>
        <v>0</v>
      </c>
      <c r="BB297" s="8">
        <f>(AX297-BG297)*35%</f>
        <v>0</v>
      </c>
      <c r="BC297" s="8">
        <f>+AX297+AY297+AZ297+BA297+BB297</f>
        <v>0</v>
      </c>
      <c r="BD297" s="8">
        <f>AX297-AT297</f>
        <v>0</v>
      </c>
      <c r="BE297" s="2"/>
      <c r="BF297" s="8"/>
      <c r="BH297" s="2"/>
    </row>
    <row r="298" spans="1:60" ht="34" hidden="1" outlineLevel="1" x14ac:dyDescent="0.2">
      <c r="A298" s="1" t="s">
        <v>1409</v>
      </c>
      <c r="B298" s="82">
        <v>150</v>
      </c>
      <c r="C298" s="144" t="s">
        <v>851</v>
      </c>
      <c r="D298" s="144"/>
      <c r="E298" s="82" t="s">
        <v>91</v>
      </c>
      <c r="F298" s="143">
        <v>1973.12</v>
      </c>
      <c r="G298" s="142">
        <f>+[2]THKL!F297</f>
        <v>1973.12</v>
      </c>
      <c r="H298" s="176"/>
      <c r="I298" s="176"/>
      <c r="J298" s="176"/>
      <c r="K298" s="238" t="s">
        <v>668</v>
      </c>
      <c r="L298" s="238"/>
      <c r="M298" s="157">
        <f>SUM(K298:L298)</f>
        <v>0</v>
      </c>
      <c r="N298" s="83">
        <f>IF(V298&lt;&gt;"VTC VHm",_xlfn.XLOOKUP(Z298,$AC$4015:$AC$4035,$AD$4015:$AD$4035,0)*M298,_xlfn.XLOOKUP(Z298,$AC$4015:$AC$4035,$AD$4015:$AD$4035,0)*L298)</f>
        <v>0</v>
      </c>
      <c r="O298" s="83">
        <f>IF(V298&lt;&gt;"VTC VHm",_xlfn.XLOOKUP(Z298,$AC$4015:$AC$4035,$AE$4015:$AE$4035,0)*M298,_xlfn.XLOOKUP(Z298,$AC$4015:$AC$4035,$AE$4015:$AE$4035,0)*L298)</f>
        <v>0</v>
      </c>
      <c r="P298" s="83">
        <f>SUM(N298:O298)</f>
        <v>0</v>
      </c>
      <c r="Q298" s="157">
        <f>M298*G298</f>
        <v>0</v>
      </c>
      <c r="R298" s="157">
        <f>G298*P298</f>
        <v>0</v>
      </c>
      <c r="S298" s="83">
        <f>SUM(Q298:R298)</f>
        <v>0</v>
      </c>
      <c r="T298" s="156"/>
      <c r="U298" s="176"/>
      <c r="V298" s="82" t="s">
        <v>34</v>
      </c>
      <c r="W298" s="176"/>
      <c r="X298" s="44" t="s">
        <v>33</v>
      </c>
      <c r="Y298" s="44"/>
      <c r="Z298" s="44" t="s">
        <v>16</v>
      </c>
      <c r="AA298" s="44" t="s">
        <v>80</v>
      </c>
      <c r="AB298" s="2">
        <v>206688.02122815</v>
      </c>
      <c r="AC298" s="2">
        <v>407820268.44568729</v>
      </c>
      <c r="AD298" s="2">
        <f>+M298</f>
        <v>0</v>
      </c>
      <c r="AE298" s="2">
        <f>+AD298*14%</f>
        <v>0</v>
      </c>
      <c r="AF298" s="155">
        <f>+AD298*35%</f>
        <v>0</v>
      </c>
      <c r="AG298" s="2">
        <f>+AD298*F298</f>
        <v>0</v>
      </c>
      <c r="AH298" s="2">
        <f>+AE298*F298</f>
        <v>0</v>
      </c>
      <c r="AI298" s="2">
        <f>+AF298*F298</f>
        <v>0</v>
      </c>
      <c r="AJ298" s="2">
        <f>SUM(AG298:AI298)</f>
        <v>0</v>
      </c>
      <c r="AK298" s="2">
        <f>+AD298*G298</f>
        <v>0</v>
      </c>
      <c r="AL298" s="2">
        <f>+AE298*G298</f>
        <v>0</v>
      </c>
      <c r="AM298" s="2">
        <f>+AF298*G298</f>
        <v>0</v>
      </c>
      <c r="AN298" s="155">
        <f>SUM(AK298:AM298)</f>
        <v>0</v>
      </c>
      <c r="AQ298" s="145" t="s">
        <v>525</v>
      </c>
      <c r="AU298" s="8" t="str">
        <f>+K298</f>
        <v>- Lấy theo đúng ĐM Nhà nước.
- Tính trong chi phí chung của dự án: Cẩu tháp, thuê cẩu Kato, vận thăng…</v>
      </c>
      <c r="AV298" s="8">
        <f>+L298</f>
        <v>0</v>
      </c>
      <c r="AW298" s="2">
        <f>+M298</f>
        <v>0</v>
      </c>
      <c r="AX298" s="8">
        <f>F298*AW298</f>
        <v>0</v>
      </c>
      <c r="AY298" s="8">
        <f>IF(AQ298="CT",7%,5%)*AX298</f>
        <v>0</v>
      </c>
      <c r="AZ298" s="8">
        <f>AX298*2%</f>
        <v>0</v>
      </c>
      <c r="BA298" s="8">
        <f>IF(BB298&gt;0,0,AX298*5%)</f>
        <v>0</v>
      </c>
      <c r="BB298" s="8">
        <f>(AX298-BG298)*35%</f>
        <v>0</v>
      </c>
      <c r="BC298" s="8">
        <f>+AX298+AY298+AZ298+BA298+BB298</f>
        <v>0</v>
      </c>
      <c r="BD298" s="8">
        <f>AX298-AT298</f>
        <v>0</v>
      </c>
      <c r="BE298" s="2"/>
      <c r="BF298" s="8"/>
      <c r="BH298" s="2"/>
    </row>
    <row r="299" spans="1:60" ht="34" hidden="1" outlineLevel="1" x14ac:dyDescent="0.2">
      <c r="A299" s="1" t="s">
        <v>1408</v>
      </c>
      <c r="B299" s="82">
        <v>151</v>
      </c>
      <c r="C299" s="144" t="s">
        <v>850</v>
      </c>
      <c r="D299" s="144"/>
      <c r="E299" s="82" t="s">
        <v>849</v>
      </c>
      <c r="F299" s="143">
        <v>762.97</v>
      </c>
      <c r="G299" s="142">
        <f>+[2]THKL!F298</f>
        <v>762.97</v>
      </c>
      <c r="H299" s="132"/>
      <c r="I299" s="132"/>
      <c r="J299" s="132"/>
      <c r="K299" s="238" t="s">
        <v>668</v>
      </c>
      <c r="L299" s="238"/>
      <c r="M299" s="157">
        <f>SUM(K299:L299)</f>
        <v>0</v>
      </c>
      <c r="N299" s="83">
        <f>IF(V299&lt;&gt;"VTC VHm",_xlfn.XLOOKUP(Z299,$AC$4015:$AC$4035,$AD$4015:$AD$4035,0)*M299,_xlfn.XLOOKUP(Z299,$AC$4015:$AC$4035,$AD$4015:$AD$4035,0)*L299)</f>
        <v>0</v>
      </c>
      <c r="O299" s="83">
        <f>IF(V299&lt;&gt;"VTC VHm",_xlfn.XLOOKUP(Z299,$AC$4015:$AC$4035,$AE$4015:$AE$4035,0)*M299,_xlfn.XLOOKUP(Z299,$AC$4015:$AC$4035,$AE$4015:$AE$4035,0)*L299)</f>
        <v>0</v>
      </c>
      <c r="P299" s="83">
        <f>SUM(N299:O299)</f>
        <v>0</v>
      </c>
      <c r="Q299" s="157">
        <f>M299*G299</f>
        <v>0</v>
      </c>
      <c r="R299" s="157">
        <f>G299*P299</f>
        <v>0</v>
      </c>
      <c r="S299" s="83">
        <f>SUM(Q299:R299)</f>
        <v>0</v>
      </c>
      <c r="T299" s="156"/>
      <c r="U299" s="132"/>
      <c r="V299" s="132"/>
      <c r="W299" s="132"/>
      <c r="X299" s="44" t="s">
        <v>33</v>
      </c>
      <c r="Y299" s="44"/>
      <c r="Z299" s="44" t="s">
        <v>16</v>
      </c>
      <c r="AA299" s="44" t="s">
        <v>80</v>
      </c>
      <c r="AB299" s="2">
        <v>604085.73544934997</v>
      </c>
      <c r="AC299" s="2">
        <v>460899293.57579058</v>
      </c>
      <c r="AD299" s="2">
        <f>+M299</f>
        <v>0</v>
      </c>
      <c r="AE299" s="2">
        <f>+AD299*14%</f>
        <v>0</v>
      </c>
      <c r="AF299" s="155">
        <f>+AD299*35%</f>
        <v>0</v>
      </c>
      <c r="AG299" s="2">
        <f>+AD299*F299</f>
        <v>0</v>
      </c>
      <c r="AH299" s="2">
        <f>+AE299*F299</f>
        <v>0</v>
      </c>
      <c r="AI299" s="2">
        <f>+AF299*F299</f>
        <v>0</v>
      </c>
      <c r="AJ299" s="2">
        <f>SUM(AG299:AI299)</f>
        <v>0</v>
      </c>
      <c r="AK299" s="2">
        <f>+AD299*G299</f>
        <v>0</v>
      </c>
      <c r="AL299" s="2">
        <f>+AE299*G299</f>
        <v>0</v>
      </c>
      <c r="AM299" s="2">
        <f>+AF299*G299</f>
        <v>0</v>
      </c>
      <c r="AN299" s="155">
        <f>SUM(AK299:AM299)</f>
        <v>0</v>
      </c>
      <c r="AQ299" s="145" t="s">
        <v>525</v>
      </c>
      <c r="AU299" s="8" t="str">
        <f>+K299</f>
        <v>- Lấy theo đúng ĐM Nhà nước.
- Tính trong chi phí chung của dự án: Cẩu tháp, thuê cẩu Kato, vận thăng…</v>
      </c>
      <c r="AV299" s="8">
        <f>+L299</f>
        <v>0</v>
      </c>
      <c r="AW299" s="2">
        <f>+M299</f>
        <v>0</v>
      </c>
      <c r="AX299" s="8">
        <f>F299*AW299</f>
        <v>0</v>
      </c>
      <c r="AY299" s="8">
        <f>IF(AQ299="CT",7%,5%)*AX299</f>
        <v>0</v>
      </c>
      <c r="AZ299" s="8">
        <f>AX299*2%</f>
        <v>0</v>
      </c>
      <c r="BA299" s="8">
        <f>IF(BB299&gt;0,0,AX299*5%)</f>
        <v>0</v>
      </c>
      <c r="BB299" s="8">
        <f>(AX299-BG299)*35%</f>
        <v>0</v>
      </c>
      <c r="BC299" s="8">
        <f>+AX299+AY299+AZ299+BA299+BB299</f>
        <v>0</v>
      </c>
      <c r="BD299" s="8">
        <f>AX299-AT299</f>
        <v>0</v>
      </c>
      <c r="BE299" s="2"/>
      <c r="BF299" s="8"/>
      <c r="BH299" s="2"/>
    </row>
    <row r="300" spans="1:60" s="92" customFormat="1" ht="17" collapsed="1" x14ac:dyDescent="0.2">
      <c r="B300" s="163" t="s">
        <v>1407</v>
      </c>
      <c r="C300" s="164" t="s">
        <v>666</v>
      </c>
      <c r="D300" s="164"/>
      <c r="E300" s="163"/>
      <c r="F300" s="162"/>
      <c r="G300" s="149">
        <f>'[1]BoQ HSYC'!F300</f>
        <v>0</v>
      </c>
      <c r="H300" s="184">
        <f>'[1]BoQ HSYC'!G300</f>
        <v>0</v>
      </c>
      <c r="I300" s="184">
        <f>'[1]BoQ HSYC'!H300</f>
        <v>0</v>
      </c>
      <c r="J300" s="184">
        <f>'[1]BoQ HSYC'!I300</f>
        <v>0</v>
      </c>
      <c r="K300" s="170">
        <f>'[1]BoQ HSYC'!J300</f>
        <v>0</v>
      </c>
      <c r="L300" s="171">
        <f>'[1]BoQ HSYC'!K300</f>
        <v>0</v>
      </c>
      <c r="M300" s="171">
        <f>'[1]BoQ HSYC'!L300</f>
        <v>0</v>
      </c>
      <c r="N300" s="183">
        <f>'[1]BoQ HSYC'!M300</f>
        <v>0</v>
      </c>
      <c r="O300" s="183">
        <f>'[1]BoQ HSYC'!N300</f>
        <v>0</v>
      </c>
      <c r="P300" s="160">
        <f>'[1]BoQ HSYC'!O300</f>
        <v>0</v>
      </c>
      <c r="Q300" s="171">
        <f>'[1]BoQ HSYC'!P300</f>
        <v>0</v>
      </c>
      <c r="R300" s="158">
        <f>'[1]BoQ HSYC'!Q300</f>
        <v>0</v>
      </c>
      <c r="S300" s="160">
        <f>'[1]BoQ HSYC'!R300</f>
        <v>0</v>
      </c>
      <c r="T300" s="170">
        <f>'[1]BoQ HSYC'!S300</f>
        <v>0</v>
      </c>
      <c r="U300" s="158">
        <f>'[1]BoQ HSYC'!T300</f>
        <v>0</v>
      </c>
      <c r="V300" s="158">
        <f>'[1]BoQ HSYC'!U300</f>
        <v>0</v>
      </c>
      <c r="W300" s="158">
        <f>'[1]BoQ HSYC'!V300</f>
        <v>0</v>
      </c>
      <c r="X300" s="94" t="str">
        <f>'[1]BoQ HSYC'!W300</f>
        <v>ME</v>
      </c>
      <c r="Y300" s="94"/>
      <c r="Z300" s="94"/>
      <c r="AA300" s="44"/>
      <c r="AB300" s="2">
        <v>0</v>
      </c>
      <c r="AC300" s="2">
        <v>0</v>
      </c>
      <c r="AD300" s="93">
        <f>+M300</f>
        <v>0</v>
      </c>
      <c r="AE300" s="93">
        <f>+AD300*14%</f>
        <v>0</v>
      </c>
      <c r="AF300" s="93">
        <f>+AD300*35%</f>
        <v>0</v>
      </c>
      <c r="AG300" s="93">
        <f>+AD300*F300</f>
        <v>0</v>
      </c>
      <c r="AH300" s="93">
        <f>+AE300*F300</f>
        <v>0</v>
      </c>
      <c r="AI300" s="93">
        <f>+AF300*F300</f>
        <v>0</v>
      </c>
      <c r="AJ300" s="93">
        <f>SUM(AG300:AI300)</f>
        <v>0</v>
      </c>
      <c r="AK300" s="93">
        <f>+AD300*G300</f>
        <v>0</v>
      </c>
      <c r="AL300" s="93">
        <f>+AE300*G300</f>
        <v>0</v>
      </c>
      <c r="AM300" s="93">
        <f>+AF300*G300</f>
        <v>0</v>
      </c>
      <c r="AN300" s="93">
        <f>SUM(AK300:AM300)</f>
        <v>0</v>
      </c>
      <c r="AQ300" s="145" t="s">
        <v>525</v>
      </c>
      <c r="AU300" s="8">
        <f>+K300</f>
        <v>0</v>
      </c>
      <c r="AV300" s="8">
        <f>+L300</f>
        <v>0</v>
      </c>
      <c r="AW300" s="2">
        <f>+M300</f>
        <v>0</v>
      </c>
      <c r="AX300" s="8">
        <f>F300*AW300</f>
        <v>0</v>
      </c>
      <c r="AY300" s="8">
        <f>IF(AQ300="CT",7%,5%)*AX300</f>
        <v>0</v>
      </c>
      <c r="AZ300" s="8">
        <f>AX300*2%</f>
        <v>0</v>
      </c>
      <c r="BA300" s="8">
        <f>IF(BB300&gt;0,0,AX300*5%)</f>
        <v>0</v>
      </c>
      <c r="BB300" s="8">
        <f>(AX300-BG300)*35%</f>
        <v>0</v>
      </c>
      <c r="BC300" s="8">
        <f>+AX300+AY300+AZ300+BA300+BB300</f>
        <v>0</v>
      </c>
      <c r="BD300" s="8">
        <f>AX300-AT300</f>
        <v>0</v>
      </c>
      <c r="BE300" s="2"/>
      <c r="BF300" s="8"/>
      <c r="BH300" s="2"/>
    </row>
    <row r="301" spans="1:60" s="92" customFormat="1" ht="17" hidden="1" outlineLevel="1" x14ac:dyDescent="0.2">
      <c r="B301" s="163"/>
      <c r="C301" s="164" t="s">
        <v>1234</v>
      </c>
      <c r="D301" s="164"/>
      <c r="E301" s="163"/>
      <c r="F301" s="162"/>
      <c r="G301" s="149">
        <f>'[1]BoQ HSYC'!F301</f>
        <v>0</v>
      </c>
      <c r="H301" s="184">
        <f>'[1]BoQ HSYC'!G301</f>
        <v>0</v>
      </c>
      <c r="I301" s="184">
        <f>'[1]BoQ HSYC'!H301</f>
        <v>0</v>
      </c>
      <c r="J301" s="184">
        <f>'[1]BoQ HSYC'!I301</f>
        <v>0</v>
      </c>
      <c r="K301" s="170">
        <f>'[1]BoQ HSYC'!J301</f>
        <v>0</v>
      </c>
      <c r="L301" s="171">
        <f>'[1]BoQ HSYC'!K301</f>
        <v>0</v>
      </c>
      <c r="M301" s="171">
        <f>'[1]BoQ HSYC'!L301</f>
        <v>0</v>
      </c>
      <c r="N301" s="183">
        <f>'[1]BoQ HSYC'!M301</f>
        <v>0</v>
      </c>
      <c r="O301" s="183">
        <f>'[1]BoQ HSYC'!N301</f>
        <v>0</v>
      </c>
      <c r="P301" s="160">
        <f>'[1]BoQ HSYC'!O301</f>
        <v>0</v>
      </c>
      <c r="Q301" s="171">
        <f>'[1]BoQ HSYC'!P301</f>
        <v>0</v>
      </c>
      <c r="R301" s="158">
        <f>'[1]BoQ HSYC'!Q301</f>
        <v>0</v>
      </c>
      <c r="S301" s="160">
        <f>'[1]BoQ HSYC'!R301</f>
        <v>0</v>
      </c>
      <c r="T301" s="170">
        <f>'[1]BoQ HSYC'!S301</f>
        <v>0</v>
      </c>
      <c r="U301" s="158">
        <f>'[1]BoQ HSYC'!T301</f>
        <v>0</v>
      </c>
      <c r="V301" s="158">
        <f>'[1]BoQ HSYC'!U301</f>
        <v>0</v>
      </c>
      <c r="W301" s="158">
        <f>'[1]BoQ HSYC'!V301</f>
        <v>0</v>
      </c>
      <c r="X301" s="94" t="str">
        <f>'[1]BoQ HSYC'!W301</f>
        <v>ME</v>
      </c>
      <c r="Y301" s="94"/>
      <c r="Z301" s="94"/>
      <c r="AA301" s="44"/>
      <c r="AB301" s="2">
        <v>0</v>
      </c>
      <c r="AC301" s="2">
        <v>0</v>
      </c>
      <c r="AD301" s="93">
        <f>+M301</f>
        <v>0</v>
      </c>
      <c r="AE301" s="93">
        <f>+AD301*14%</f>
        <v>0</v>
      </c>
      <c r="AF301" s="93">
        <f>+AD301*35%</f>
        <v>0</v>
      </c>
      <c r="AG301" s="93">
        <f>+AD301*F301</f>
        <v>0</v>
      </c>
      <c r="AH301" s="93">
        <f>+AE301*F301</f>
        <v>0</v>
      </c>
      <c r="AI301" s="93">
        <f>+AF301*F301</f>
        <v>0</v>
      </c>
      <c r="AJ301" s="93">
        <f>SUM(AG301:AI301)</f>
        <v>0</v>
      </c>
      <c r="AK301" s="93">
        <f>+AD301*G301</f>
        <v>0</v>
      </c>
      <c r="AL301" s="93">
        <f>+AE301*G301</f>
        <v>0</v>
      </c>
      <c r="AM301" s="93">
        <f>+AF301*G301</f>
        <v>0</v>
      </c>
      <c r="AN301" s="93">
        <f>SUM(AK301:AM301)</f>
        <v>0</v>
      </c>
      <c r="AQ301" s="145" t="s">
        <v>525</v>
      </c>
      <c r="AU301" s="8">
        <f>+K301</f>
        <v>0</v>
      </c>
      <c r="AV301" s="8">
        <f>+L301</f>
        <v>0</v>
      </c>
      <c r="AW301" s="2">
        <f>+M301</f>
        <v>0</v>
      </c>
      <c r="AX301" s="8">
        <f>F301*AW301</f>
        <v>0</v>
      </c>
      <c r="AY301" s="8">
        <f>IF(AQ301="CT",7%,5%)*AX301</f>
        <v>0</v>
      </c>
      <c r="AZ301" s="8">
        <f>AX301*2%</f>
        <v>0</v>
      </c>
      <c r="BA301" s="8">
        <f>IF(BB301&gt;0,0,AX301*5%)</f>
        <v>0</v>
      </c>
      <c r="BB301" s="8">
        <f>(AX301-BG301)*35%</f>
        <v>0</v>
      </c>
      <c r="BC301" s="8">
        <f>+AX301+AY301+AZ301+BA301+BB301</f>
        <v>0</v>
      </c>
      <c r="BD301" s="8">
        <f>AX301-AT301</f>
        <v>0</v>
      </c>
      <c r="BE301" s="2"/>
      <c r="BF301" s="8"/>
      <c r="BH301" s="2"/>
    </row>
    <row r="302" spans="1:60" ht="17" hidden="1" outlineLevel="1" x14ac:dyDescent="0.2">
      <c r="A302" s="1" t="s">
        <v>108</v>
      </c>
      <c r="B302" s="82">
        <v>1</v>
      </c>
      <c r="C302" s="144" t="s">
        <v>1406</v>
      </c>
      <c r="D302" s="144"/>
      <c r="E302" s="82" t="s">
        <v>85</v>
      </c>
      <c r="F302" s="143">
        <v>1</v>
      </c>
      <c r="G302" s="142">
        <f>'[1]BoQ HSYC'!F302</f>
        <v>1</v>
      </c>
      <c r="H302" s="185">
        <f>'[1]BoQ HSYC'!G302</f>
        <v>0</v>
      </c>
      <c r="I302" s="185">
        <f>'[1]BoQ HSYC'!H302</f>
        <v>0</v>
      </c>
      <c r="J302" s="185">
        <f>'[1]BoQ HSYC'!I302</f>
        <v>0</v>
      </c>
      <c r="K302" s="48">
        <f>'[1]BoQ HSYC'!J302</f>
        <v>232140000</v>
      </c>
      <c r="L302" s="47">
        <f>'[1]BoQ HSYC'!K302</f>
        <v>0</v>
      </c>
      <c r="M302" s="47">
        <f>'[1]BoQ HSYC'!L302</f>
        <v>232140000</v>
      </c>
      <c r="N302" s="183">
        <f>'[1]BoQ HSYC'!M302</f>
        <v>0</v>
      </c>
      <c r="O302" s="183">
        <f>'[1]BoQ HSYC'!N302</f>
        <v>0</v>
      </c>
      <c r="P302" s="83">
        <f>'[1]BoQ HSYC'!O302</f>
        <v>0</v>
      </c>
      <c r="Q302" s="47">
        <f>'[1]BoQ HSYC'!P302</f>
        <v>232140000</v>
      </c>
      <c r="R302" s="132">
        <f>'[1]BoQ HSYC'!Q302</f>
        <v>0</v>
      </c>
      <c r="S302" s="83">
        <f>'[1]BoQ HSYC'!R302</f>
        <v>232140000</v>
      </c>
      <c r="T302" s="48">
        <f>'[1]BoQ HSYC'!S302</f>
        <v>0</v>
      </c>
      <c r="U302" s="132">
        <f>'[1]BoQ HSYC'!T302</f>
        <v>0</v>
      </c>
      <c r="V302" s="132" t="str">
        <f>'[1]BoQ HSYC'!U302</f>
        <v>Báo giá NCC</v>
      </c>
      <c r="W302" s="132" t="str">
        <f>'[1]BoQ HSYC'!V302</f>
        <v>Báo giá NCC</v>
      </c>
      <c r="X302" s="44" t="str">
        <f>'[1]BoQ HSYC'!W302</f>
        <v>ME</v>
      </c>
      <c r="Y302" s="44"/>
      <c r="Z302" s="44"/>
      <c r="AA302" s="44"/>
      <c r="AB302" s="2">
        <v>271978087.42500001</v>
      </c>
      <c r="AC302" s="2">
        <v>271978087.42500001</v>
      </c>
      <c r="AD302" s="2">
        <f>+M302</f>
        <v>232140000</v>
      </c>
      <c r="AE302" s="2">
        <f>+AD302*14%</f>
        <v>32499600.000000004</v>
      </c>
      <c r="AF302" s="155">
        <f>+AD302*35%</f>
        <v>81249000</v>
      </c>
      <c r="AG302" s="2">
        <f>+AD302*F302</f>
        <v>232140000</v>
      </c>
      <c r="AH302" s="2">
        <f>+AE302*F302</f>
        <v>32499600.000000004</v>
      </c>
      <c r="AI302" s="2">
        <f>+AF302*F302</f>
        <v>81249000</v>
      </c>
      <c r="AJ302" s="2">
        <f>SUM(AG302:AI302)</f>
        <v>345888600</v>
      </c>
      <c r="AK302" s="2">
        <f>+AD302*G302</f>
        <v>232140000</v>
      </c>
      <c r="AL302" s="2">
        <f>+AE302*G302</f>
        <v>32499600.000000004</v>
      </c>
      <c r="AM302" s="2">
        <f>+AF302*G302</f>
        <v>81249000</v>
      </c>
      <c r="AN302" s="155">
        <f>SUM(AK302:AM302)</f>
        <v>345888600</v>
      </c>
      <c r="AQ302" s="145" t="s">
        <v>525</v>
      </c>
      <c r="AU302" s="8"/>
      <c r="AV302" s="8"/>
      <c r="AW302" s="2">
        <f>+'[2]BoQ HSYC-Đạt'!AT302</f>
        <v>236782800</v>
      </c>
      <c r="AX302" s="8">
        <f>F302*AW302</f>
        <v>236782800</v>
      </c>
      <c r="AY302" s="8">
        <f>IF(AQ302="CT",7%,5%)*AX302</f>
        <v>16574796.000000002</v>
      </c>
      <c r="AZ302" s="8">
        <f>AX302*2%</f>
        <v>4735656</v>
      </c>
      <c r="BA302" s="8">
        <f>IF(BB302&gt;0,0,AX302*5%)</f>
        <v>11839140</v>
      </c>
      <c r="BB302" s="188"/>
      <c r="BC302" s="8">
        <f>+AX302+AY302+AZ302+BA302+BB302</f>
        <v>269932392</v>
      </c>
      <c r="BD302" s="8">
        <f>AX302-AT302</f>
        <v>236782800</v>
      </c>
      <c r="BE302" s="2"/>
      <c r="BF302" s="8"/>
      <c r="BH302" s="2"/>
    </row>
    <row r="303" spans="1:60" ht="17" hidden="1" outlineLevel="1" x14ac:dyDescent="0.2">
      <c r="B303" s="82"/>
      <c r="C303" s="144" t="s">
        <v>1401</v>
      </c>
      <c r="D303" s="144"/>
      <c r="E303" s="82"/>
      <c r="F303" s="143"/>
      <c r="G303" s="142">
        <f>'[1]BoQ HSYC'!F303</f>
        <v>0</v>
      </c>
      <c r="H303" s="185">
        <f>'[1]BoQ HSYC'!G303</f>
        <v>0</v>
      </c>
      <c r="I303" s="185">
        <f>'[1]BoQ HSYC'!H303</f>
        <v>0</v>
      </c>
      <c r="J303" s="185">
        <f>'[1]BoQ HSYC'!I303</f>
        <v>0</v>
      </c>
      <c r="K303" s="48">
        <f>'[1]BoQ HSYC'!J303</f>
        <v>0</v>
      </c>
      <c r="L303" s="47">
        <f>'[1]BoQ HSYC'!K303</f>
        <v>0</v>
      </c>
      <c r="M303" s="47">
        <f>'[1]BoQ HSYC'!L303</f>
        <v>0</v>
      </c>
      <c r="N303" s="183">
        <f>'[1]BoQ HSYC'!M303</f>
        <v>0</v>
      </c>
      <c r="O303" s="183">
        <f>'[1]BoQ HSYC'!N303</f>
        <v>0</v>
      </c>
      <c r="P303" s="83">
        <f>'[1]BoQ HSYC'!O303</f>
        <v>0</v>
      </c>
      <c r="Q303" s="47">
        <f>'[1]BoQ HSYC'!P303</f>
        <v>0</v>
      </c>
      <c r="R303" s="132">
        <f>'[1]BoQ HSYC'!Q303</f>
        <v>0</v>
      </c>
      <c r="S303" s="83">
        <f>'[1]BoQ HSYC'!R303</f>
        <v>0</v>
      </c>
      <c r="T303" s="48">
        <f>'[1]BoQ HSYC'!S303</f>
        <v>0</v>
      </c>
      <c r="U303" s="132">
        <f>'[1]BoQ HSYC'!T303</f>
        <v>0</v>
      </c>
      <c r="V303" s="132">
        <f>'[1]BoQ HSYC'!U303</f>
        <v>0</v>
      </c>
      <c r="W303" s="132">
        <f>'[1]BoQ HSYC'!V303</f>
        <v>0</v>
      </c>
      <c r="X303" s="44" t="str">
        <f>'[1]BoQ HSYC'!W303</f>
        <v>ME</v>
      </c>
      <c r="Y303" s="44"/>
      <c r="Z303" s="44"/>
      <c r="AA303" s="44"/>
      <c r="AB303" s="2">
        <v>0</v>
      </c>
      <c r="AC303" s="2">
        <v>0</v>
      </c>
      <c r="AD303" s="2">
        <f>+M303</f>
        <v>0</v>
      </c>
      <c r="AE303" s="2">
        <f>+AD303*14%</f>
        <v>0</v>
      </c>
      <c r="AF303" s="155">
        <f>+AD303*35%</f>
        <v>0</v>
      </c>
      <c r="AG303" s="2">
        <f>+AD303*F303</f>
        <v>0</v>
      </c>
      <c r="AH303" s="2">
        <f>+AE303*F303</f>
        <v>0</v>
      </c>
      <c r="AI303" s="2">
        <f>+AF303*F303</f>
        <v>0</v>
      </c>
      <c r="AJ303" s="2">
        <f>SUM(AG303:AI303)</f>
        <v>0</v>
      </c>
      <c r="AK303" s="2">
        <f>+AD303*G303</f>
        <v>0</v>
      </c>
      <c r="AL303" s="2">
        <f>+AE303*G303</f>
        <v>0</v>
      </c>
      <c r="AM303" s="2">
        <f>+AF303*G303</f>
        <v>0</v>
      </c>
      <c r="AN303" s="155">
        <f>SUM(AK303:AM303)</f>
        <v>0</v>
      </c>
      <c r="AQ303" s="145" t="s">
        <v>525</v>
      </c>
      <c r="AU303" s="8"/>
      <c r="AV303" s="8"/>
      <c r="AW303" s="2">
        <f>+'[2]BoQ HSYC-Đạt'!AT303</f>
        <v>0</v>
      </c>
      <c r="AX303" s="8">
        <f>F303*AW303</f>
        <v>0</v>
      </c>
      <c r="AY303" s="8">
        <f>IF(AQ303="CT",7%,5%)*AX303</f>
        <v>0</v>
      </c>
      <c r="AZ303" s="8">
        <f>AX303*2%</f>
        <v>0</v>
      </c>
      <c r="BA303" s="8">
        <f>IF(BB303&gt;0,0,AX303*5%)</f>
        <v>0</v>
      </c>
      <c r="BB303" s="188"/>
      <c r="BC303" s="8">
        <f>+AX303+AY303+AZ303+BA303+BB303</f>
        <v>0</v>
      </c>
      <c r="BD303" s="8">
        <f>AX303-AT303</f>
        <v>0</v>
      </c>
      <c r="BE303" s="2"/>
      <c r="BF303" s="8"/>
      <c r="BH303" s="2"/>
    </row>
    <row r="304" spans="1:60" ht="17" hidden="1" outlineLevel="1" x14ac:dyDescent="0.2">
      <c r="B304" s="82"/>
      <c r="C304" s="144" t="s">
        <v>1405</v>
      </c>
      <c r="D304" s="144"/>
      <c r="E304" s="82"/>
      <c r="F304" s="143"/>
      <c r="G304" s="142">
        <f>'[1]BoQ HSYC'!F304</f>
        <v>0</v>
      </c>
      <c r="H304" s="185">
        <f>'[1]BoQ HSYC'!G304</f>
        <v>0</v>
      </c>
      <c r="I304" s="185">
        <f>'[1]BoQ HSYC'!H304</f>
        <v>0</v>
      </c>
      <c r="J304" s="185">
        <f>'[1]BoQ HSYC'!I304</f>
        <v>0</v>
      </c>
      <c r="K304" s="48">
        <f>'[1]BoQ HSYC'!J304</f>
        <v>0</v>
      </c>
      <c r="L304" s="47">
        <f>'[1]BoQ HSYC'!K304</f>
        <v>0</v>
      </c>
      <c r="M304" s="47">
        <f>'[1]BoQ HSYC'!L304</f>
        <v>0</v>
      </c>
      <c r="N304" s="183">
        <f>'[1]BoQ HSYC'!M304</f>
        <v>0</v>
      </c>
      <c r="O304" s="183">
        <f>'[1]BoQ HSYC'!N304</f>
        <v>0</v>
      </c>
      <c r="P304" s="83">
        <f>'[1]BoQ HSYC'!O304</f>
        <v>0</v>
      </c>
      <c r="Q304" s="47">
        <f>'[1]BoQ HSYC'!P304</f>
        <v>0</v>
      </c>
      <c r="R304" s="132">
        <f>'[1]BoQ HSYC'!Q304</f>
        <v>0</v>
      </c>
      <c r="S304" s="83">
        <f>'[1]BoQ HSYC'!R304</f>
        <v>0</v>
      </c>
      <c r="T304" s="48">
        <f>'[1]BoQ HSYC'!S304</f>
        <v>0</v>
      </c>
      <c r="U304" s="132">
        <f>'[1]BoQ HSYC'!T304</f>
        <v>0</v>
      </c>
      <c r="V304" s="132">
        <f>'[1]BoQ HSYC'!U304</f>
        <v>0</v>
      </c>
      <c r="W304" s="132">
        <f>'[1]BoQ HSYC'!V304</f>
        <v>0</v>
      </c>
      <c r="X304" s="44" t="str">
        <f>'[1]BoQ HSYC'!W304</f>
        <v>ME</v>
      </c>
      <c r="Y304" s="44"/>
      <c r="Z304" s="44"/>
      <c r="AA304" s="44"/>
      <c r="AB304" s="2">
        <v>0</v>
      </c>
      <c r="AC304" s="2">
        <v>0</v>
      </c>
      <c r="AD304" s="2">
        <f>+M304</f>
        <v>0</v>
      </c>
      <c r="AE304" s="2">
        <f>+AD304*14%</f>
        <v>0</v>
      </c>
      <c r="AF304" s="155">
        <f>+AD304*35%</f>
        <v>0</v>
      </c>
      <c r="AG304" s="2">
        <f>+AD304*F304</f>
        <v>0</v>
      </c>
      <c r="AH304" s="2">
        <f>+AE304*F304</f>
        <v>0</v>
      </c>
      <c r="AI304" s="2">
        <f>+AF304*F304</f>
        <v>0</v>
      </c>
      <c r="AJ304" s="2">
        <f>SUM(AG304:AI304)</f>
        <v>0</v>
      </c>
      <c r="AK304" s="2">
        <f>+AD304*G304</f>
        <v>0</v>
      </c>
      <c r="AL304" s="2">
        <f>+AE304*G304</f>
        <v>0</v>
      </c>
      <c r="AM304" s="2">
        <f>+AF304*G304</f>
        <v>0</v>
      </c>
      <c r="AN304" s="155">
        <f>SUM(AK304:AM304)</f>
        <v>0</v>
      </c>
      <c r="AQ304" s="145" t="s">
        <v>525</v>
      </c>
      <c r="AU304" s="8"/>
      <c r="AV304" s="8"/>
      <c r="AW304" s="2">
        <f>+'[2]BoQ HSYC-Đạt'!AT304</f>
        <v>0</v>
      </c>
      <c r="AX304" s="8">
        <f>F304*AW304</f>
        <v>0</v>
      </c>
      <c r="AY304" s="8">
        <f>IF(AQ304="CT",7%,5%)*AX304</f>
        <v>0</v>
      </c>
      <c r="AZ304" s="8">
        <f>AX304*2%</f>
        <v>0</v>
      </c>
      <c r="BA304" s="8">
        <f>IF(BB304&gt;0,0,AX304*5%)</f>
        <v>0</v>
      </c>
      <c r="BB304" s="188"/>
      <c r="BC304" s="8">
        <f>+AX304+AY304+AZ304+BA304+BB304</f>
        <v>0</v>
      </c>
      <c r="BD304" s="8">
        <f>AX304-AT304</f>
        <v>0</v>
      </c>
      <c r="BE304" s="2"/>
      <c r="BF304" s="8"/>
      <c r="BH304" s="2"/>
    </row>
    <row r="305" spans="1:60" ht="17" hidden="1" outlineLevel="1" x14ac:dyDescent="0.2">
      <c r="B305" s="82"/>
      <c r="C305" s="144" t="s">
        <v>1404</v>
      </c>
      <c r="D305" s="144"/>
      <c r="E305" s="82"/>
      <c r="F305" s="143"/>
      <c r="G305" s="142">
        <f>'[1]BoQ HSYC'!F305</f>
        <v>0</v>
      </c>
      <c r="H305" s="185">
        <f>'[1]BoQ HSYC'!G305</f>
        <v>0</v>
      </c>
      <c r="I305" s="185">
        <f>'[1]BoQ HSYC'!H305</f>
        <v>0</v>
      </c>
      <c r="J305" s="185">
        <f>'[1]BoQ HSYC'!I305</f>
        <v>0</v>
      </c>
      <c r="K305" s="48">
        <f>'[1]BoQ HSYC'!J305</f>
        <v>0</v>
      </c>
      <c r="L305" s="47">
        <f>'[1]BoQ HSYC'!K305</f>
        <v>0</v>
      </c>
      <c r="M305" s="47">
        <f>'[1]BoQ HSYC'!L305</f>
        <v>0</v>
      </c>
      <c r="N305" s="183">
        <f>'[1]BoQ HSYC'!M305</f>
        <v>0</v>
      </c>
      <c r="O305" s="183">
        <f>'[1]BoQ HSYC'!N305</f>
        <v>0</v>
      </c>
      <c r="P305" s="83">
        <f>'[1]BoQ HSYC'!O305</f>
        <v>0</v>
      </c>
      <c r="Q305" s="47">
        <f>'[1]BoQ HSYC'!P305</f>
        <v>0</v>
      </c>
      <c r="R305" s="132">
        <f>'[1]BoQ HSYC'!Q305</f>
        <v>0</v>
      </c>
      <c r="S305" s="83">
        <f>'[1]BoQ HSYC'!R305</f>
        <v>0</v>
      </c>
      <c r="T305" s="48">
        <f>'[1]BoQ HSYC'!S305</f>
        <v>0</v>
      </c>
      <c r="U305" s="132">
        <f>'[1]BoQ HSYC'!T305</f>
        <v>0</v>
      </c>
      <c r="V305" s="132">
        <f>'[1]BoQ HSYC'!U305</f>
        <v>0</v>
      </c>
      <c r="W305" s="132">
        <f>'[1]BoQ HSYC'!V305</f>
        <v>0</v>
      </c>
      <c r="X305" s="44" t="str">
        <f>'[1]BoQ HSYC'!W305</f>
        <v>ME</v>
      </c>
      <c r="Y305" s="44"/>
      <c r="Z305" s="44"/>
      <c r="AA305" s="44"/>
      <c r="AB305" s="2">
        <v>0</v>
      </c>
      <c r="AC305" s="2">
        <v>0</v>
      </c>
      <c r="AD305" s="2">
        <f>+M305</f>
        <v>0</v>
      </c>
      <c r="AE305" s="2">
        <f>+AD305*14%</f>
        <v>0</v>
      </c>
      <c r="AF305" s="155">
        <f>+AD305*35%</f>
        <v>0</v>
      </c>
      <c r="AG305" s="2">
        <f>+AD305*F305</f>
        <v>0</v>
      </c>
      <c r="AH305" s="2">
        <f>+AE305*F305</f>
        <v>0</v>
      </c>
      <c r="AI305" s="2">
        <f>+AF305*F305</f>
        <v>0</v>
      </c>
      <c r="AJ305" s="2">
        <f>SUM(AG305:AI305)</f>
        <v>0</v>
      </c>
      <c r="AK305" s="2">
        <f>+AD305*G305</f>
        <v>0</v>
      </c>
      <c r="AL305" s="2">
        <f>+AE305*G305</f>
        <v>0</v>
      </c>
      <c r="AM305" s="2">
        <f>+AF305*G305</f>
        <v>0</v>
      </c>
      <c r="AN305" s="155">
        <f>SUM(AK305:AM305)</f>
        <v>0</v>
      </c>
      <c r="AQ305" s="145" t="s">
        <v>525</v>
      </c>
      <c r="AU305" s="8"/>
      <c r="AV305" s="8"/>
      <c r="AW305" s="2">
        <f>+'[2]BoQ HSYC-Đạt'!AT305</f>
        <v>0</v>
      </c>
      <c r="AX305" s="8">
        <f>F305*AW305</f>
        <v>0</v>
      </c>
      <c r="AY305" s="8">
        <f>IF(AQ305="CT",7%,5%)*AX305</f>
        <v>0</v>
      </c>
      <c r="AZ305" s="8">
        <f>AX305*2%</f>
        <v>0</v>
      </c>
      <c r="BA305" s="8">
        <f>IF(BB305&gt;0,0,AX305*5%)</f>
        <v>0</v>
      </c>
      <c r="BB305" s="188"/>
      <c r="BC305" s="8">
        <f>+AX305+AY305+AZ305+BA305+BB305</f>
        <v>0</v>
      </c>
      <c r="BD305" s="8">
        <f>AX305-AT305</f>
        <v>0</v>
      </c>
      <c r="BE305" s="2"/>
      <c r="BF305" s="8"/>
      <c r="BH305" s="2"/>
    </row>
    <row r="306" spans="1:60" ht="17" hidden="1" outlineLevel="1" x14ac:dyDescent="0.2">
      <c r="B306" s="82"/>
      <c r="C306" s="144" t="s">
        <v>1400</v>
      </c>
      <c r="D306" s="144"/>
      <c r="E306" s="82"/>
      <c r="F306" s="143"/>
      <c r="G306" s="142">
        <f>'[1]BoQ HSYC'!F306</f>
        <v>0</v>
      </c>
      <c r="H306" s="185">
        <f>'[1]BoQ HSYC'!G306</f>
        <v>0</v>
      </c>
      <c r="I306" s="185">
        <f>'[1]BoQ HSYC'!H306</f>
        <v>0</v>
      </c>
      <c r="J306" s="185">
        <f>'[1]BoQ HSYC'!I306</f>
        <v>0</v>
      </c>
      <c r="K306" s="48">
        <f>'[1]BoQ HSYC'!J306</f>
        <v>0</v>
      </c>
      <c r="L306" s="47">
        <f>'[1]BoQ HSYC'!K306</f>
        <v>0</v>
      </c>
      <c r="M306" s="47">
        <f>'[1]BoQ HSYC'!L306</f>
        <v>0</v>
      </c>
      <c r="N306" s="183">
        <f>'[1]BoQ HSYC'!M306</f>
        <v>0</v>
      </c>
      <c r="O306" s="183">
        <f>'[1]BoQ HSYC'!N306</f>
        <v>0</v>
      </c>
      <c r="P306" s="83">
        <f>'[1]BoQ HSYC'!O306</f>
        <v>0</v>
      </c>
      <c r="Q306" s="47">
        <f>'[1]BoQ HSYC'!P306</f>
        <v>0</v>
      </c>
      <c r="R306" s="132">
        <f>'[1]BoQ HSYC'!Q306</f>
        <v>0</v>
      </c>
      <c r="S306" s="83">
        <f>'[1]BoQ HSYC'!R306</f>
        <v>0</v>
      </c>
      <c r="T306" s="48">
        <f>'[1]BoQ HSYC'!S306</f>
        <v>0</v>
      </c>
      <c r="U306" s="132">
        <f>'[1]BoQ HSYC'!T306</f>
        <v>0</v>
      </c>
      <c r="V306" s="132">
        <f>'[1]BoQ HSYC'!U306</f>
        <v>0</v>
      </c>
      <c r="W306" s="132">
        <f>'[1]BoQ HSYC'!V306</f>
        <v>0</v>
      </c>
      <c r="X306" s="44" t="str">
        <f>'[1]BoQ HSYC'!W306</f>
        <v>ME</v>
      </c>
      <c r="Y306" s="44"/>
      <c r="Z306" s="44"/>
      <c r="AA306" s="44"/>
      <c r="AB306" s="2">
        <v>0</v>
      </c>
      <c r="AC306" s="2">
        <v>0</v>
      </c>
      <c r="AD306" s="2">
        <f>+M306</f>
        <v>0</v>
      </c>
      <c r="AE306" s="2">
        <f>+AD306*14%</f>
        <v>0</v>
      </c>
      <c r="AF306" s="155">
        <f>+AD306*35%</f>
        <v>0</v>
      </c>
      <c r="AG306" s="2">
        <f>+AD306*F306</f>
        <v>0</v>
      </c>
      <c r="AH306" s="2">
        <f>+AE306*F306</f>
        <v>0</v>
      </c>
      <c r="AI306" s="2">
        <f>+AF306*F306</f>
        <v>0</v>
      </c>
      <c r="AJ306" s="2">
        <f>SUM(AG306:AI306)</f>
        <v>0</v>
      </c>
      <c r="AK306" s="2">
        <f>+AD306*G306</f>
        <v>0</v>
      </c>
      <c r="AL306" s="2">
        <f>+AE306*G306</f>
        <v>0</v>
      </c>
      <c r="AM306" s="2">
        <f>+AF306*G306</f>
        <v>0</v>
      </c>
      <c r="AN306" s="155">
        <f>SUM(AK306:AM306)</f>
        <v>0</v>
      </c>
      <c r="AQ306" s="145" t="s">
        <v>525</v>
      </c>
      <c r="AU306" s="8"/>
      <c r="AV306" s="8"/>
      <c r="AW306" s="2">
        <f>+'[2]BoQ HSYC-Đạt'!AT306</f>
        <v>0</v>
      </c>
      <c r="AX306" s="8">
        <f>F306*AW306</f>
        <v>0</v>
      </c>
      <c r="AY306" s="8">
        <f>IF(AQ306="CT",7%,5%)*AX306</f>
        <v>0</v>
      </c>
      <c r="AZ306" s="8">
        <f>AX306*2%</f>
        <v>0</v>
      </c>
      <c r="BA306" s="8">
        <f>IF(BB306&gt;0,0,AX306*5%)</f>
        <v>0</v>
      </c>
      <c r="BB306" s="188"/>
      <c r="BC306" s="8">
        <f>+AX306+AY306+AZ306+BA306+BB306</f>
        <v>0</v>
      </c>
      <c r="BD306" s="8">
        <f>AX306-AT306</f>
        <v>0</v>
      </c>
      <c r="BE306" s="2"/>
      <c r="BF306" s="8"/>
      <c r="BH306" s="2"/>
    </row>
    <row r="307" spans="1:60" ht="17" hidden="1" outlineLevel="1" x14ac:dyDescent="0.2">
      <c r="B307" s="82"/>
      <c r="C307" s="144" t="s">
        <v>1398</v>
      </c>
      <c r="D307" s="144"/>
      <c r="E307" s="82"/>
      <c r="F307" s="143"/>
      <c r="G307" s="142">
        <f>'[1]BoQ HSYC'!F307</f>
        <v>0</v>
      </c>
      <c r="H307" s="185">
        <f>'[1]BoQ HSYC'!G307</f>
        <v>0</v>
      </c>
      <c r="I307" s="185">
        <f>'[1]BoQ HSYC'!H307</f>
        <v>0</v>
      </c>
      <c r="J307" s="185">
        <f>'[1]BoQ HSYC'!I307</f>
        <v>0</v>
      </c>
      <c r="K307" s="48">
        <f>'[1]BoQ HSYC'!J307</f>
        <v>0</v>
      </c>
      <c r="L307" s="47">
        <f>'[1]BoQ HSYC'!K307</f>
        <v>0</v>
      </c>
      <c r="M307" s="47">
        <f>'[1]BoQ HSYC'!L307</f>
        <v>0</v>
      </c>
      <c r="N307" s="183">
        <f>'[1]BoQ HSYC'!M307</f>
        <v>0</v>
      </c>
      <c r="O307" s="183">
        <f>'[1]BoQ HSYC'!N307</f>
        <v>0</v>
      </c>
      <c r="P307" s="83">
        <f>'[1]BoQ HSYC'!O307</f>
        <v>0</v>
      </c>
      <c r="Q307" s="47">
        <f>'[1]BoQ HSYC'!P307</f>
        <v>0</v>
      </c>
      <c r="R307" s="132">
        <f>'[1]BoQ HSYC'!Q307</f>
        <v>0</v>
      </c>
      <c r="S307" s="83">
        <f>'[1]BoQ HSYC'!R307</f>
        <v>0</v>
      </c>
      <c r="T307" s="48">
        <f>'[1]BoQ HSYC'!S307</f>
        <v>0</v>
      </c>
      <c r="U307" s="132">
        <f>'[1]BoQ HSYC'!T307</f>
        <v>0</v>
      </c>
      <c r="V307" s="132">
        <f>'[1]BoQ HSYC'!U307</f>
        <v>0</v>
      </c>
      <c r="W307" s="132">
        <f>'[1]BoQ HSYC'!V307</f>
        <v>0</v>
      </c>
      <c r="X307" s="44" t="str">
        <f>'[1]BoQ HSYC'!W307</f>
        <v>ME</v>
      </c>
      <c r="Y307" s="44"/>
      <c r="Z307" s="44"/>
      <c r="AA307" s="44"/>
      <c r="AB307" s="2">
        <v>0</v>
      </c>
      <c r="AC307" s="2">
        <v>0</v>
      </c>
      <c r="AD307" s="2">
        <f>+M307</f>
        <v>0</v>
      </c>
      <c r="AE307" s="2">
        <f>+AD307*14%</f>
        <v>0</v>
      </c>
      <c r="AF307" s="155">
        <f>+AD307*35%</f>
        <v>0</v>
      </c>
      <c r="AG307" s="2">
        <f>+AD307*F307</f>
        <v>0</v>
      </c>
      <c r="AH307" s="2">
        <f>+AE307*F307</f>
        <v>0</v>
      </c>
      <c r="AI307" s="2">
        <f>+AF307*F307</f>
        <v>0</v>
      </c>
      <c r="AJ307" s="2">
        <f>SUM(AG307:AI307)</f>
        <v>0</v>
      </c>
      <c r="AK307" s="2">
        <f>+AD307*G307</f>
        <v>0</v>
      </c>
      <c r="AL307" s="2">
        <f>+AE307*G307</f>
        <v>0</v>
      </c>
      <c r="AM307" s="2">
        <f>+AF307*G307</f>
        <v>0</v>
      </c>
      <c r="AN307" s="155">
        <f>SUM(AK307:AM307)</f>
        <v>0</v>
      </c>
      <c r="AQ307" s="145" t="s">
        <v>525</v>
      </c>
      <c r="AU307" s="8"/>
      <c r="AV307" s="8"/>
      <c r="AW307" s="2">
        <f>+'[2]BoQ HSYC-Đạt'!AT307</f>
        <v>0</v>
      </c>
      <c r="AX307" s="8">
        <f>F307*AW307</f>
        <v>0</v>
      </c>
      <c r="AY307" s="8">
        <f>IF(AQ307="CT",7%,5%)*AX307</f>
        <v>0</v>
      </c>
      <c r="AZ307" s="8">
        <f>AX307*2%</f>
        <v>0</v>
      </c>
      <c r="BA307" s="8">
        <f>IF(BB307&gt;0,0,AX307*5%)</f>
        <v>0</v>
      </c>
      <c r="BB307" s="188"/>
      <c r="BC307" s="8">
        <f>+AX307+AY307+AZ307+BA307+BB307</f>
        <v>0</v>
      </c>
      <c r="BD307" s="8">
        <f>AX307-AT307</f>
        <v>0</v>
      </c>
      <c r="BE307" s="2"/>
      <c r="BF307" s="8"/>
      <c r="BH307" s="2"/>
    </row>
    <row r="308" spans="1:60" ht="17" hidden="1" outlineLevel="1" x14ac:dyDescent="0.2">
      <c r="B308" s="82"/>
      <c r="C308" s="144" t="s">
        <v>1394</v>
      </c>
      <c r="D308" s="144"/>
      <c r="E308" s="82"/>
      <c r="F308" s="143"/>
      <c r="G308" s="142">
        <f>'[1]BoQ HSYC'!F308</f>
        <v>0</v>
      </c>
      <c r="H308" s="185">
        <f>'[1]BoQ HSYC'!G308</f>
        <v>0</v>
      </c>
      <c r="I308" s="185">
        <f>'[1]BoQ HSYC'!H308</f>
        <v>0</v>
      </c>
      <c r="J308" s="185">
        <f>'[1]BoQ HSYC'!I308</f>
        <v>0</v>
      </c>
      <c r="K308" s="48">
        <f>'[1]BoQ HSYC'!J308</f>
        <v>0</v>
      </c>
      <c r="L308" s="47">
        <f>'[1]BoQ HSYC'!K308</f>
        <v>0</v>
      </c>
      <c r="M308" s="47">
        <f>'[1]BoQ HSYC'!L308</f>
        <v>0</v>
      </c>
      <c r="N308" s="183">
        <f>'[1]BoQ HSYC'!M308</f>
        <v>0</v>
      </c>
      <c r="O308" s="183">
        <f>'[1]BoQ HSYC'!N308</f>
        <v>0</v>
      </c>
      <c r="P308" s="83">
        <f>'[1]BoQ HSYC'!O308</f>
        <v>0</v>
      </c>
      <c r="Q308" s="47">
        <f>'[1]BoQ HSYC'!P308</f>
        <v>0</v>
      </c>
      <c r="R308" s="132">
        <f>'[1]BoQ HSYC'!Q308</f>
        <v>0</v>
      </c>
      <c r="S308" s="83">
        <f>'[1]BoQ HSYC'!R308</f>
        <v>0</v>
      </c>
      <c r="T308" s="48">
        <f>'[1]BoQ HSYC'!S308</f>
        <v>0</v>
      </c>
      <c r="U308" s="132">
        <f>'[1]BoQ HSYC'!T308</f>
        <v>0</v>
      </c>
      <c r="V308" s="132">
        <f>'[1]BoQ HSYC'!U308</f>
        <v>0</v>
      </c>
      <c r="W308" s="132">
        <f>'[1]BoQ HSYC'!V308</f>
        <v>0</v>
      </c>
      <c r="X308" s="44" t="str">
        <f>'[1]BoQ HSYC'!W308</f>
        <v>ME</v>
      </c>
      <c r="Y308" s="44"/>
      <c r="Z308" s="44"/>
      <c r="AA308" s="44"/>
      <c r="AB308" s="2">
        <v>0</v>
      </c>
      <c r="AC308" s="2">
        <v>0</v>
      </c>
      <c r="AD308" s="2">
        <f>+M308</f>
        <v>0</v>
      </c>
      <c r="AE308" s="2">
        <f>+AD308*14%</f>
        <v>0</v>
      </c>
      <c r="AF308" s="155">
        <f>+AD308*35%</f>
        <v>0</v>
      </c>
      <c r="AG308" s="2">
        <f>+AD308*F308</f>
        <v>0</v>
      </c>
      <c r="AH308" s="2">
        <f>+AE308*F308</f>
        <v>0</v>
      </c>
      <c r="AI308" s="2">
        <f>+AF308*F308</f>
        <v>0</v>
      </c>
      <c r="AJ308" s="2">
        <f>SUM(AG308:AI308)</f>
        <v>0</v>
      </c>
      <c r="AK308" s="2">
        <f>+AD308*G308</f>
        <v>0</v>
      </c>
      <c r="AL308" s="2">
        <f>+AE308*G308</f>
        <v>0</v>
      </c>
      <c r="AM308" s="2">
        <f>+AF308*G308</f>
        <v>0</v>
      </c>
      <c r="AN308" s="155">
        <f>SUM(AK308:AM308)</f>
        <v>0</v>
      </c>
      <c r="AQ308" s="145" t="s">
        <v>525</v>
      </c>
      <c r="AU308" s="8"/>
      <c r="AV308" s="8"/>
      <c r="AW308" s="2">
        <f>+'[2]BoQ HSYC-Đạt'!AT308</f>
        <v>0</v>
      </c>
      <c r="AX308" s="8">
        <f>F308*AW308</f>
        <v>0</v>
      </c>
      <c r="AY308" s="8">
        <f>IF(AQ308="CT",7%,5%)*AX308</f>
        <v>0</v>
      </c>
      <c r="AZ308" s="8">
        <f>AX308*2%</f>
        <v>0</v>
      </c>
      <c r="BA308" s="8">
        <f>IF(BB308&gt;0,0,AX308*5%)</f>
        <v>0</v>
      </c>
      <c r="BB308" s="188"/>
      <c r="BC308" s="8">
        <f>+AX308+AY308+AZ308+BA308+BB308</f>
        <v>0</v>
      </c>
      <c r="BD308" s="8">
        <f>AX308-AT308</f>
        <v>0</v>
      </c>
      <c r="BE308" s="2"/>
      <c r="BF308" s="8"/>
      <c r="BH308" s="2"/>
    </row>
    <row r="309" spans="1:60" ht="17" hidden="1" outlineLevel="1" x14ac:dyDescent="0.2">
      <c r="B309" s="82"/>
      <c r="C309" s="144" t="s">
        <v>841</v>
      </c>
      <c r="D309" s="144"/>
      <c r="E309" s="82"/>
      <c r="F309" s="143"/>
      <c r="G309" s="142">
        <f>'[1]BoQ HSYC'!F309</f>
        <v>0</v>
      </c>
      <c r="H309" s="185">
        <f>'[1]BoQ HSYC'!G309</f>
        <v>0</v>
      </c>
      <c r="I309" s="185">
        <f>'[1]BoQ HSYC'!H309</f>
        <v>0</v>
      </c>
      <c r="J309" s="185">
        <f>'[1]BoQ HSYC'!I309</f>
        <v>0</v>
      </c>
      <c r="K309" s="48">
        <f>'[1]BoQ HSYC'!J309</f>
        <v>0</v>
      </c>
      <c r="L309" s="47">
        <f>'[1]BoQ HSYC'!K309</f>
        <v>0</v>
      </c>
      <c r="M309" s="47">
        <f>'[1]BoQ HSYC'!L309</f>
        <v>0</v>
      </c>
      <c r="N309" s="183">
        <f>'[1]BoQ HSYC'!M309</f>
        <v>0</v>
      </c>
      <c r="O309" s="183">
        <f>'[1]BoQ HSYC'!N309</f>
        <v>0</v>
      </c>
      <c r="P309" s="83">
        <f>'[1]BoQ HSYC'!O309</f>
        <v>0</v>
      </c>
      <c r="Q309" s="47">
        <f>'[1]BoQ HSYC'!P309</f>
        <v>0</v>
      </c>
      <c r="R309" s="132">
        <f>'[1]BoQ HSYC'!Q309</f>
        <v>0</v>
      </c>
      <c r="S309" s="83">
        <f>'[1]BoQ HSYC'!R309</f>
        <v>0</v>
      </c>
      <c r="T309" s="48">
        <f>'[1]BoQ HSYC'!S309</f>
        <v>0</v>
      </c>
      <c r="U309" s="132">
        <f>'[1]BoQ HSYC'!T309</f>
        <v>0</v>
      </c>
      <c r="V309" s="132">
        <f>'[1]BoQ HSYC'!U309</f>
        <v>0</v>
      </c>
      <c r="W309" s="132">
        <f>'[1]BoQ HSYC'!V309</f>
        <v>0</v>
      </c>
      <c r="X309" s="44" t="str">
        <f>'[1]BoQ HSYC'!W309</f>
        <v>ME</v>
      </c>
      <c r="Y309" s="44"/>
      <c r="Z309" s="44"/>
      <c r="AA309" s="44"/>
      <c r="AB309" s="2">
        <v>0</v>
      </c>
      <c r="AC309" s="2">
        <v>0</v>
      </c>
      <c r="AD309" s="2">
        <f>+M309</f>
        <v>0</v>
      </c>
      <c r="AE309" s="2">
        <f>+AD309*14%</f>
        <v>0</v>
      </c>
      <c r="AF309" s="155">
        <f>+AD309*35%</f>
        <v>0</v>
      </c>
      <c r="AG309" s="2">
        <f>+AD309*F309</f>
        <v>0</v>
      </c>
      <c r="AH309" s="2">
        <f>+AE309*F309</f>
        <v>0</v>
      </c>
      <c r="AI309" s="2">
        <f>+AF309*F309</f>
        <v>0</v>
      </c>
      <c r="AJ309" s="2">
        <f>SUM(AG309:AI309)</f>
        <v>0</v>
      </c>
      <c r="AK309" s="2">
        <f>+AD309*G309</f>
        <v>0</v>
      </c>
      <c r="AL309" s="2">
        <f>+AE309*G309</f>
        <v>0</v>
      </c>
      <c r="AM309" s="2">
        <f>+AF309*G309</f>
        <v>0</v>
      </c>
      <c r="AN309" s="155">
        <f>SUM(AK309:AM309)</f>
        <v>0</v>
      </c>
      <c r="AQ309" s="145" t="s">
        <v>525</v>
      </c>
      <c r="AU309" s="8"/>
      <c r="AV309" s="8"/>
      <c r="AW309" s="2">
        <f>+'[2]BoQ HSYC-Đạt'!AT309</f>
        <v>0</v>
      </c>
      <c r="AX309" s="8">
        <f>F309*AW309</f>
        <v>0</v>
      </c>
      <c r="AY309" s="8">
        <f>IF(AQ309="CT",7%,5%)*AX309</f>
        <v>0</v>
      </c>
      <c r="AZ309" s="8">
        <f>AX309*2%</f>
        <v>0</v>
      </c>
      <c r="BA309" s="8">
        <f>IF(BB309&gt;0,0,AX309*5%)</f>
        <v>0</v>
      </c>
      <c r="BB309" s="188"/>
      <c r="BC309" s="8">
        <f>+AX309+AY309+AZ309+BA309+BB309</f>
        <v>0</v>
      </c>
      <c r="BD309" s="8">
        <f>AX309-AT309</f>
        <v>0</v>
      </c>
      <c r="BE309" s="2"/>
      <c r="BF309" s="8"/>
      <c r="BH309" s="2"/>
    </row>
    <row r="310" spans="1:60" ht="34" hidden="1" outlineLevel="1" x14ac:dyDescent="0.2">
      <c r="B310" s="82"/>
      <c r="C310" s="144" t="s">
        <v>840</v>
      </c>
      <c r="D310" s="144"/>
      <c r="E310" s="82"/>
      <c r="F310" s="143"/>
      <c r="G310" s="142">
        <f>'[1]BoQ HSYC'!F310</f>
        <v>0</v>
      </c>
      <c r="H310" s="185">
        <f>'[1]BoQ HSYC'!G310</f>
        <v>0</v>
      </c>
      <c r="I310" s="185">
        <f>'[1]BoQ HSYC'!H310</f>
        <v>0</v>
      </c>
      <c r="J310" s="185">
        <f>'[1]BoQ HSYC'!I310</f>
        <v>0</v>
      </c>
      <c r="K310" s="48">
        <f>'[1]BoQ HSYC'!J310</f>
        <v>0</v>
      </c>
      <c r="L310" s="47">
        <f>'[1]BoQ HSYC'!K310</f>
        <v>0</v>
      </c>
      <c r="M310" s="47">
        <f>'[1]BoQ HSYC'!L310</f>
        <v>0</v>
      </c>
      <c r="N310" s="183">
        <f>'[1]BoQ HSYC'!M310</f>
        <v>0</v>
      </c>
      <c r="O310" s="183">
        <f>'[1]BoQ HSYC'!N310</f>
        <v>0</v>
      </c>
      <c r="P310" s="83">
        <f>'[1]BoQ HSYC'!O310</f>
        <v>0</v>
      </c>
      <c r="Q310" s="47">
        <f>'[1]BoQ HSYC'!P310</f>
        <v>0</v>
      </c>
      <c r="R310" s="132">
        <f>'[1]BoQ HSYC'!Q310</f>
        <v>0</v>
      </c>
      <c r="S310" s="83">
        <f>'[1]BoQ HSYC'!R310</f>
        <v>0</v>
      </c>
      <c r="T310" s="48">
        <f>'[1]BoQ HSYC'!S310</f>
        <v>0</v>
      </c>
      <c r="U310" s="132">
        <f>'[1]BoQ HSYC'!T310</f>
        <v>0</v>
      </c>
      <c r="V310" s="132">
        <f>'[1]BoQ HSYC'!U310</f>
        <v>0</v>
      </c>
      <c r="W310" s="132">
        <f>'[1]BoQ HSYC'!V310</f>
        <v>0</v>
      </c>
      <c r="X310" s="44" t="str">
        <f>'[1]BoQ HSYC'!W310</f>
        <v>ME</v>
      </c>
      <c r="Y310" s="44"/>
      <c r="Z310" s="44"/>
      <c r="AA310" s="44"/>
      <c r="AB310" s="2">
        <v>0</v>
      </c>
      <c r="AC310" s="2">
        <v>0</v>
      </c>
      <c r="AD310" s="2">
        <f>+M310</f>
        <v>0</v>
      </c>
      <c r="AE310" s="2">
        <f>+AD310*14%</f>
        <v>0</v>
      </c>
      <c r="AF310" s="155">
        <f>+AD310*35%</f>
        <v>0</v>
      </c>
      <c r="AG310" s="2">
        <f>+AD310*F310</f>
        <v>0</v>
      </c>
      <c r="AH310" s="2">
        <f>+AE310*F310</f>
        <v>0</v>
      </c>
      <c r="AI310" s="2">
        <f>+AF310*F310</f>
        <v>0</v>
      </c>
      <c r="AJ310" s="2">
        <f>SUM(AG310:AI310)</f>
        <v>0</v>
      </c>
      <c r="AK310" s="2">
        <f>+AD310*G310</f>
        <v>0</v>
      </c>
      <c r="AL310" s="2">
        <f>+AE310*G310</f>
        <v>0</v>
      </c>
      <c r="AM310" s="2">
        <f>+AF310*G310</f>
        <v>0</v>
      </c>
      <c r="AN310" s="155">
        <f>SUM(AK310:AM310)</f>
        <v>0</v>
      </c>
      <c r="AQ310" s="145" t="s">
        <v>525</v>
      </c>
      <c r="AU310" s="8"/>
      <c r="AV310" s="8"/>
      <c r="AW310" s="2">
        <f>+'[2]BoQ HSYC-Đạt'!AT310</f>
        <v>0</v>
      </c>
      <c r="AX310" s="8">
        <f>F310*AW310</f>
        <v>0</v>
      </c>
      <c r="AY310" s="8">
        <f>IF(AQ310="CT",7%,5%)*AX310</f>
        <v>0</v>
      </c>
      <c r="AZ310" s="8">
        <f>AX310*2%</f>
        <v>0</v>
      </c>
      <c r="BA310" s="8">
        <f>IF(BB310&gt;0,0,AX310*5%)</f>
        <v>0</v>
      </c>
      <c r="BB310" s="188"/>
      <c r="BC310" s="8">
        <f>+AX310+AY310+AZ310+BA310+BB310</f>
        <v>0</v>
      </c>
      <c r="BD310" s="8">
        <f>AX310-AT310</f>
        <v>0</v>
      </c>
      <c r="BE310" s="2"/>
      <c r="BF310" s="8"/>
      <c r="BH310" s="2"/>
    </row>
    <row r="311" spans="1:60" ht="17" hidden="1" outlineLevel="1" x14ac:dyDescent="0.2">
      <c r="B311" s="82"/>
      <c r="C311" s="144" t="s">
        <v>1403</v>
      </c>
      <c r="D311" s="144"/>
      <c r="E311" s="82"/>
      <c r="F311" s="143"/>
      <c r="G311" s="142">
        <f>'[1]BoQ HSYC'!F311</f>
        <v>0</v>
      </c>
      <c r="H311" s="185">
        <f>'[1]BoQ HSYC'!G311</f>
        <v>0</v>
      </c>
      <c r="I311" s="185">
        <f>'[1]BoQ HSYC'!H311</f>
        <v>0</v>
      </c>
      <c r="J311" s="185">
        <f>'[1]BoQ HSYC'!I311</f>
        <v>0</v>
      </c>
      <c r="K311" s="48">
        <f>'[1]BoQ HSYC'!J311</f>
        <v>0</v>
      </c>
      <c r="L311" s="47">
        <f>'[1]BoQ HSYC'!K311</f>
        <v>0</v>
      </c>
      <c r="M311" s="47">
        <f>'[1]BoQ HSYC'!L311</f>
        <v>0</v>
      </c>
      <c r="N311" s="183">
        <f>'[1]BoQ HSYC'!M311</f>
        <v>0</v>
      </c>
      <c r="O311" s="183">
        <f>'[1]BoQ HSYC'!N311</f>
        <v>0</v>
      </c>
      <c r="P311" s="83">
        <f>'[1]BoQ HSYC'!O311</f>
        <v>0</v>
      </c>
      <c r="Q311" s="47">
        <f>'[1]BoQ HSYC'!P311</f>
        <v>0</v>
      </c>
      <c r="R311" s="132">
        <f>'[1]BoQ HSYC'!Q311</f>
        <v>0</v>
      </c>
      <c r="S311" s="83">
        <f>'[1]BoQ HSYC'!R311</f>
        <v>0</v>
      </c>
      <c r="T311" s="48">
        <f>'[1]BoQ HSYC'!S311</f>
        <v>0</v>
      </c>
      <c r="U311" s="132">
        <f>'[1]BoQ HSYC'!T311</f>
        <v>0</v>
      </c>
      <c r="V311" s="132">
        <f>'[1]BoQ HSYC'!U311</f>
        <v>0</v>
      </c>
      <c r="W311" s="132">
        <f>'[1]BoQ HSYC'!V311</f>
        <v>0</v>
      </c>
      <c r="X311" s="44" t="str">
        <f>'[1]BoQ HSYC'!W311</f>
        <v>ME</v>
      </c>
      <c r="Y311" s="44"/>
      <c r="Z311" s="44"/>
      <c r="AA311" s="44"/>
      <c r="AB311" s="2">
        <v>0</v>
      </c>
      <c r="AC311" s="2">
        <v>0</v>
      </c>
      <c r="AD311" s="2">
        <f>+M311</f>
        <v>0</v>
      </c>
      <c r="AE311" s="2">
        <f>+AD311*14%</f>
        <v>0</v>
      </c>
      <c r="AF311" s="155">
        <f>+AD311*35%</f>
        <v>0</v>
      </c>
      <c r="AG311" s="2">
        <f>+AD311*F311</f>
        <v>0</v>
      </c>
      <c r="AH311" s="2">
        <f>+AE311*F311</f>
        <v>0</v>
      </c>
      <c r="AI311" s="2">
        <f>+AF311*F311</f>
        <v>0</v>
      </c>
      <c r="AJ311" s="2">
        <f>SUM(AG311:AI311)</f>
        <v>0</v>
      </c>
      <c r="AK311" s="2">
        <f>+AD311*G311</f>
        <v>0</v>
      </c>
      <c r="AL311" s="2">
        <f>+AE311*G311</f>
        <v>0</v>
      </c>
      <c r="AM311" s="2">
        <f>+AF311*G311</f>
        <v>0</v>
      </c>
      <c r="AN311" s="155">
        <f>SUM(AK311:AM311)</f>
        <v>0</v>
      </c>
      <c r="AQ311" s="145" t="s">
        <v>525</v>
      </c>
      <c r="AU311" s="8"/>
      <c r="AV311" s="8"/>
      <c r="AW311" s="2">
        <f>+'[2]BoQ HSYC-Đạt'!AT311</f>
        <v>0</v>
      </c>
      <c r="AX311" s="8">
        <f>F311*AW311</f>
        <v>0</v>
      </c>
      <c r="AY311" s="8">
        <f>IF(AQ311="CT",7%,5%)*AX311</f>
        <v>0</v>
      </c>
      <c r="AZ311" s="8">
        <f>AX311*2%</f>
        <v>0</v>
      </c>
      <c r="BA311" s="8">
        <f>IF(BB311&gt;0,0,AX311*5%)</f>
        <v>0</v>
      </c>
      <c r="BB311" s="188"/>
      <c r="BC311" s="8">
        <f>+AX311+AY311+AZ311+BA311+BB311</f>
        <v>0</v>
      </c>
      <c r="BD311" s="8">
        <f>AX311-AT311</f>
        <v>0</v>
      </c>
      <c r="BE311" s="2"/>
      <c r="BF311" s="8"/>
      <c r="BH311" s="2"/>
    </row>
    <row r="312" spans="1:60" ht="17" hidden="1" outlineLevel="1" x14ac:dyDescent="0.2">
      <c r="B312" s="82"/>
      <c r="C312" s="144" t="s">
        <v>838</v>
      </c>
      <c r="D312" s="144"/>
      <c r="E312" s="82"/>
      <c r="F312" s="143"/>
      <c r="G312" s="142">
        <f>'[1]BoQ HSYC'!F312</f>
        <v>0</v>
      </c>
      <c r="H312" s="185">
        <f>'[1]BoQ HSYC'!G312</f>
        <v>0</v>
      </c>
      <c r="I312" s="185">
        <f>'[1]BoQ HSYC'!H312</f>
        <v>0</v>
      </c>
      <c r="J312" s="185">
        <f>'[1]BoQ HSYC'!I312</f>
        <v>0</v>
      </c>
      <c r="K312" s="48">
        <f>'[1]BoQ HSYC'!J312</f>
        <v>0</v>
      </c>
      <c r="L312" s="47">
        <f>'[1]BoQ HSYC'!K312</f>
        <v>0</v>
      </c>
      <c r="M312" s="47">
        <f>'[1]BoQ HSYC'!L312</f>
        <v>0</v>
      </c>
      <c r="N312" s="183">
        <f>'[1]BoQ HSYC'!M312</f>
        <v>0</v>
      </c>
      <c r="O312" s="183">
        <f>'[1]BoQ HSYC'!N312</f>
        <v>0</v>
      </c>
      <c r="P312" s="83">
        <f>'[1]BoQ HSYC'!O312</f>
        <v>0</v>
      </c>
      <c r="Q312" s="47">
        <f>'[1]BoQ HSYC'!P312</f>
        <v>0</v>
      </c>
      <c r="R312" s="132">
        <f>'[1]BoQ HSYC'!Q312</f>
        <v>0</v>
      </c>
      <c r="S312" s="83">
        <f>'[1]BoQ HSYC'!R312</f>
        <v>0</v>
      </c>
      <c r="T312" s="48">
        <f>'[1]BoQ HSYC'!S312</f>
        <v>0</v>
      </c>
      <c r="U312" s="132">
        <f>'[1]BoQ HSYC'!T312</f>
        <v>0</v>
      </c>
      <c r="V312" s="132">
        <f>'[1]BoQ HSYC'!U312</f>
        <v>0</v>
      </c>
      <c r="W312" s="132">
        <f>'[1]BoQ HSYC'!V312</f>
        <v>0</v>
      </c>
      <c r="X312" s="44" t="str">
        <f>'[1]BoQ HSYC'!W312</f>
        <v>ME</v>
      </c>
      <c r="Y312" s="44"/>
      <c r="Z312" s="44"/>
      <c r="AA312" s="44"/>
      <c r="AB312" s="2">
        <v>0</v>
      </c>
      <c r="AC312" s="2">
        <v>0</v>
      </c>
      <c r="AD312" s="2">
        <f>+M312</f>
        <v>0</v>
      </c>
      <c r="AE312" s="2">
        <f>+AD312*14%</f>
        <v>0</v>
      </c>
      <c r="AF312" s="155">
        <f>+AD312*35%</f>
        <v>0</v>
      </c>
      <c r="AG312" s="2">
        <f>+AD312*F312</f>
        <v>0</v>
      </c>
      <c r="AH312" s="2">
        <f>+AE312*F312</f>
        <v>0</v>
      </c>
      <c r="AI312" s="2">
        <f>+AF312*F312</f>
        <v>0</v>
      </c>
      <c r="AJ312" s="2">
        <f>SUM(AG312:AI312)</f>
        <v>0</v>
      </c>
      <c r="AK312" s="2">
        <f>+AD312*G312</f>
        <v>0</v>
      </c>
      <c r="AL312" s="2">
        <f>+AE312*G312</f>
        <v>0</v>
      </c>
      <c r="AM312" s="2">
        <f>+AF312*G312</f>
        <v>0</v>
      </c>
      <c r="AN312" s="155">
        <f>SUM(AK312:AM312)</f>
        <v>0</v>
      </c>
      <c r="AQ312" s="145" t="s">
        <v>525</v>
      </c>
      <c r="AU312" s="8"/>
      <c r="AV312" s="8"/>
      <c r="AW312" s="2">
        <f>+'[2]BoQ HSYC-Đạt'!AT312</f>
        <v>0</v>
      </c>
      <c r="AX312" s="8">
        <f>F312*AW312</f>
        <v>0</v>
      </c>
      <c r="AY312" s="8">
        <f>IF(AQ312="CT",7%,5%)*AX312</f>
        <v>0</v>
      </c>
      <c r="AZ312" s="8">
        <f>AX312*2%</f>
        <v>0</v>
      </c>
      <c r="BA312" s="8">
        <f>IF(BB312&gt;0,0,AX312*5%)</f>
        <v>0</v>
      </c>
      <c r="BB312" s="188"/>
      <c r="BC312" s="8">
        <f>+AX312+AY312+AZ312+BA312+BB312</f>
        <v>0</v>
      </c>
      <c r="BD312" s="8">
        <f>AX312-AT312</f>
        <v>0</v>
      </c>
      <c r="BE312" s="2"/>
      <c r="BF312" s="8"/>
      <c r="BH312" s="2"/>
    </row>
    <row r="313" spans="1:60" ht="17" hidden="1" outlineLevel="1" x14ac:dyDescent="0.2">
      <c r="B313" s="82"/>
      <c r="C313" s="144" t="s">
        <v>656</v>
      </c>
      <c r="D313" s="144"/>
      <c r="E313" s="82"/>
      <c r="F313" s="143"/>
      <c r="G313" s="142">
        <f>'[1]BoQ HSYC'!F313</f>
        <v>0</v>
      </c>
      <c r="H313" s="185">
        <f>'[1]BoQ HSYC'!G313</f>
        <v>0</v>
      </c>
      <c r="I313" s="185">
        <f>'[1]BoQ HSYC'!H313</f>
        <v>0</v>
      </c>
      <c r="J313" s="185">
        <f>'[1]BoQ HSYC'!I313</f>
        <v>0</v>
      </c>
      <c r="K313" s="48">
        <f>'[1]BoQ HSYC'!J313</f>
        <v>0</v>
      </c>
      <c r="L313" s="47">
        <f>'[1]BoQ HSYC'!K313</f>
        <v>0</v>
      </c>
      <c r="M313" s="47">
        <f>'[1]BoQ HSYC'!L313</f>
        <v>0</v>
      </c>
      <c r="N313" s="183">
        <f>'[1]BoQ HSYC'!M313</f>
        <v>0</v>
      </c>
      <c r="O313" s="183">
        <f>'[1]BoQ HSYC'!N313</f>
        <v>0</v>
      </c>
      <c r="P313" s="83">
        <f>'[1]BoQ HSYC'!O313</f>
        <v>0</v>
      </c>
      <c r="Q313" s="47">
        <f>'[1]BoQ HSYC'!P313</f>
        <v>0</v>
      </c>
      <c r="R313" s="132">
        <f>'[1]BoQ HSYC'!Q313</f>
        <v>0</v>
      </c>
      <c r="S313" s="83">
        <f>'[1]BoQ HSYC'!R313</f>
        <v>0</v>
      </c>
      <c r="T313" s="48">
        <f>'[1]BoQ HSYC'!S313</f>
        <v>0</v>
      </c>
      <c r="U313" s="132">
        <f>'[1]BoQ HSYC'!T313</f>
        <v>0</v>
      </c>
      <c r="V313" s="132">
        <f>'[1]BoQ HSYC'!U313</f>
        <v>0</v>
      </c>
      <c r="W313" s="132">
        <f>'[1]BoQ HSYC'!V313</f>
        <v>0</v>
      </c>
      <c r="X313" s="44" t="str">
        <f>'[1]BoQ HSYC'!W313</f>
        <v>ME</v>
      </c>
      <c r="Y313" s="44"/>
      <c r="Z313" s="44"/>
      <c r="AA313" s="44"/>
      <c r="AB313" s="2">
        <v>0</v>
      </c>
      <c r="AC313" s="2">
        <v>0</v>
      </c>
      <c r="AD313" s="2">
        <f>+M313</f>
        <v>0</v>
      </c>
      <c r="AE313" s="2">
        <f>+AD313*14%</f>
        <v>0</v>
      </c>
      <c r="AF313" s="155">
        <f>+AD313*35%</f>
        <v>0</v>
      </c>
      <c r="AG313" s="2">
        <f>+AD313*F313</f>
        <v>0</v>
      </c>
      <c r="AH313" s="2">
        <f>+AE313*F313</f>
        <v>0</v>
      </c>
      <c r="AI313" s="2">
        <f>+AF313*F313</f>
        <v>0</v>
      </c>
      <c r="AJ313" s="2">
        <f>SUM(AG313:AI313)</f>
        <v>0</v>
      </c>
      <c r="AK313" s="2">
        <f>+AD313*G313</f>
        <v>0</v>
      </c>
      <c r="AL313" s="2">
        <f>+AE313*G313</f>
        <v>0</v>
      </c>
      <c r="AM313" s="2">
        <f>+AF313*G313</f>
        <v>0</v>
      </c>
      <c r="AN313" s="155">
        <f>SUM(AK313:AM313)</f>
        <v>0</v>
      </c>
      <c r="AQ313" s="145" t="s">
        <v>525</v>
      </c>
      <c r="AU313" s="8"/>
      <c r="AV313" s="8"/>
      <c r="AW313" s="2">
        <f>+'[2]BoQ HSYC-Đạt'!AT313</f>
        <v>0</v>
      </c>
      <c r="AX313" s="8">
        <f>F313*AW313</f>
        <v>0</v>
      </c>
      <c r="AY313" s="8">
        <f>IF(AQ313="CT",7%,5%)*AX313</f>
        <v>0</v>
      </c>
      <c r="AZ313" s="8">
        <f>AX313*2%</f>
        <v>0</v>
      </c>
      <c r="BA313" s="8">
        <f>IF(BB313&gt;0,0,AX313*5%)</f>
        <v>0</v>
      </c>
      <c r="BB313" s="188"/>
      <c r="BC313" s="8">
        <f>+AX313+AY313+AZ313+BA313+BB313</f>
        <v>0</v>
      </c>
      <c r="BD313" s="8">
        <f>AX313-AT313</f>
        <v>0</v>
      </c>
      <c r="BE313" s="2"/>
      <c r="BF313" s="8"/>
      <c r="BH313" s="2"/>
    </row>
    <row r="314" spans="1:60" ht="17" hidden="1" outlineLevel="1" x14ac:dyDescent="0.2">
      <c r="B314" s="82"/>
      <c r="C314" s="144" t="s">
        <v>655</v>
      </c>
      <c r="D314" s="144"/>
      <c r="E314" s="82"/>
      <c r="F314" s="143"/>
      <c r="G314" s="142">
        <f>'[1]BoQ HSYC'!F314</f>
        <v>0</v>
      </c>
      <c r="H314" s="185">
        <f>'[1]BoQ HSYC'!G314</f>
        <v>0</v>
      </c>
      <c r="I314" s="185">
        <f>'[1]BoQ HSYC'!H314</f>
        <v>0</v>
      </c>
      <c r="J314" s="185">
        <f>'[1]BoQ HSYC'!I314</f>
        <v>0</v>
      </c>
      <c r="K314" s="48">
        <f>'[1]BoQ HSYC'!J314</f>
        <v>0</v>
      </c>
      <c r="L314" s="47">
        <f>'[1]BoQ HSYC'!K314</f>
        <v>0</v>
      </c>
      <c r="M314" s="47">
        <f>'[1]BoQ HSYC'!L314</f>
        <v>0</v>
      </c>
      <c r="N314" s="183">
        <f>'[1]BoQ HSYC'!M314</f>
        <v>0</v>
      </c>
      <c r="O314" s="183">
        <f>'[1]BoQ HSYC'!N314</f>
        <v>0</v>
      </c>
      <c r="P314" s="83">
        <f>'[1]BoQ HSYC'!O314</f>
        <v>0</v>
      </c>
      <c r="Q314" s="47">
        <f>'[1]BoQ HSYC'!P314</f>
        <v>0</v>
      </c>
      <c r="R314" s="132">
        <f>'[1]BoQ HSYC'!Q314</f>
        <v>0</v>
      </c>
      <c r="S314" s="83">
        <f>'[1]BoQ HSYC'!R314</f>
        <v>0</v>
      </c>
      <c r="T314" s="48">
        <f>'[1]BoQ HSYC'!S314</f>
        <v>0</v>
      </c>
      <c r="U314" s="132">
        <f>'[1]BoQ HSYC'!T314</f>
        <v>0</v>
      </c>
      <c r="V314" s="132">
        <f>'[1]BoQ HSYC'!U314</f>
        <v>0</v>
      </c>
      <c r="W314" s="132">
        <f>'[1]BoQ HSYC'!V314</f>
        <v>0</v>
      </c>
      <c r="X314" s="44" t="str">
        <f>'[1]BoQ HSYC'!W314</f>
        <v>ME</v>
      </c>
      <c r="Y314" s="44"/>
      <c r="Z314" s="44"/>
      <c r="AA314" s="44"/>
      <c r="AB314" s="2">
        <v>0</v>
      </c>
      <c r="AC314" s="2">
        <v>0</v>
      </c>
      <c r="AD314" s="2">
        <f>+M314</f>
        <v>0</v>
      </c>
      <c r="AE314" s="2">
        <f>+AD314*14%</f>
        <v>0</v>
      </c>
      <c r="AF314" s="155">
        <f>+AD314*35%</f>
        <v>0</v>
      </c>
      <c r="AG314" s="2">
        <f>+AD314*F314</f>
        <v>0</v>
      </c>
      <c r="AH314" s="2">
        <f>+AE314*F314</f>
        <v>0</v>
      </c>
      <c r="AI314" s="2">
        <f>+AF314*F314</f>
        <v>0</v>
      </c>
      <c r="AJ314" s="2">
        <f>SUM(AG314:AI314)</f>
        <v>0</v>
      </c>
      <c r="AK314" s="2">
        <f>+AD314*G314</f>
        <v>0</v>
      </c>
      <c r="AL314" s="2">
        <f>+AE314*G314</f>
        <v>0</v>
      </c>
      <c r="AM314" s="2">
        <f>+AF314*G314</f>
        <v>0</v>
      </c>
      <c r="AN314" s="155">
        <f>SUM(AK314:AM314)</f>
        <v>0</v>
      </c>
      <c r="AQ314" s="145" t="s">
        <v>525</v>
      </c>
      <c r="AU314" s="8"/>
      <c r="AV314" s="8"/>
      <c r="AW314" s="2">
        <f>+'[2]BoQ HSYC-Đạt'!AT314</f>
        <v>0</v>
      </c>
      <c r="AX314" s="8">
        <f>F314*AW314</f>
        <v>0</v>
      </c>
      <c r="AY314" s="8">
        <f>IF(AQ314="CT",7%,5%)*AX314</f>
        <v>0</v>
      </c>
      <c r="AZ314" s="8">
        <f>AX314*2%</f>
        <v>0</v>
      </c>
      <c r="BA314" s="8">
        <f>IF(BB314&gt;0,0,AX314*5%)</f>
        <v>0</v>
      </c>
      <c r="BB314" s="188"/>
      <c r="BC314" s="8">
        <f>+AX314+AY314+AZ314+BA314+BB314</f>
        <v>0</v>
      </c>
      <c r="BD314" s="8">
        <f>AX314-AT314</f>
        <v>0</v>
      </c>
      <c r="BE314" s="2"/>
      <c r="BF314" s="8"/>
      <c r="BH314" s="2"/>
    </row>
    <row r="315" spans="1:60" ht="17" hidden="1" outlineLevel="1" x14ac:dyDescent="0.2">
      <c r="B315" s="82"/>
      <c r="C315" s="144" t="s">
        <v>654</v>
      </c>
      <c r="D315" s="144"/>
      <c r="E315" s="82"/>
      <c r="F315" s="143"/>
      <c r="G315" s="142">
        <f>'[1]BoQ HSYC'!F315</f>
        <v>0</v>
      </c>
      <c r="H315" s="185">
        <f>'[1]BoQ HSYC'!G315</f>
        <v>0</v>
      </c>
      <c r="I315" s="185">
        <f>'[1]BoQ HSYC'!H315</f>
        <v>0</v>
      </c>
      <c r="J315" s="185">
        <f>'[1]BoQ HSYC'!I315</f>
        <v>0</v>
      </c>
      <c r="K315" s="48">
        <f>'[1]BoQ HSYC'!J315</f>
        <v>0</v>
      </c>
      <c r="L315" s="47">
        <f>'[1]BoQ HSYC'!K315</f>
        <v>0</v>
      </c>
      <c r="M315" s="47">
        <f>'[1]BoQ HSYC'!L315</f>
        <v>0</v>
      </c>
      <c r="N315" s="183">
        <f>'[1]BoQ HSYC'!M315</f>
        <v>0</v>
      </c>
      <c r="O315" s="183">
        <f>'[1]BoQ HSYC'!N315</f>
        <v>0</v>
      </c>
      <c r="P315" s="83">
        <f>'[1]BoQ HSYC'!O315</f>
        <v>0</v>
      </c>
      <c r="Q315" s="47">
        <f>'[1]BoQ HSYC'!P315</f>
        <v>0</v>
      </c>
      <c r="R315" s="132">
        <f>'[1]BoQ HSYC'!Q315</f>
        <v>0</v>
      </c>
      <c r="S315" s="83">
        <f>'[1]BoQ HSYC'!R315</f>
        <v>0</v>
      </c>
      <c r="T315" s="48">
        <f>'[1]BoQ HSYC'!S315</f>
        <v>0</v>
      </c>
      <c r="U315" s="132">
        <f>'[1]BoQ HSYC'!T315</f>
        <v>0</v>
      </c>
      <c r="V315" s="132">
        <f>'[1]BoQ HSYC'!U315</f>
        <v>0</v>
      </c>
      <c r="W315" s="132">
        <f>'[1]BoQ HSYC'!V315</f>
        <v>0</v>
      </c>
      <c r="X315" s="44" t="str">
        <f>'[1]BoQ HSYC'!W315</f>
        <v>ME</v>
      </c>
      <c r="Y315" s="44"/>
      <c r="Z315" s="44"/>
      <c r="AA315" s="44"/>
      <c r="AB315" s="2">
        <v>0</v>
      </c>
      <c r="AC315" s="2">
        <v>0</v>
      </c>
      <c r="AD315" s="2">
        <f>+M315</f>
        <v>0</v>
      </c>
      <c r="AE315" s="2">
        <f>+AD315*14%</f>
        <v>0</v>
      </c>
      <c r="AF315" s="155">
        <f>+AD315*35%</f>
        <v>0</v>
      </c>
      <c r="AG315" s="2">
        <f>+AD315*F315</f>
        <v>0</v>
      </c>
      <c r="AH315" s="2">
        <f>+AE315*F315</f>
        <v>0</v>
      </c>
      <c r="AI315" s="2">
        <f>+AF315*F315</f>
        <v>0</v>
      </c>
      <c r="AJ315" s="2">
        <f>SUM(AG315:AI315)</f>
        <v>0</v>
      </c>
      <c r="AK315" s="2">
        <f>+AD315*G315</f>
        <v>0</v>
      </c>
      <c r="AL315" s="2">
        <f>+AE315*G315</f>
        <v>0</v>
      </c>
      <c r="AM315" s="2">
        <f>+AF315*G315</f>
        <v>0</v>
      </c>
      <c r="AN315" s="155">
        <f>SUM(AK315:AM315)</f>
        <v>0</v>
      </c>
      <c r="AQ315" s="145" t="s">
        <v>525</v>
      </c>
      <c r="AU315" s="8"/>
      <c r="AV315" s="8"/>
      <c r="AW315" s="2">
        <f>+'[2]BoQ HSYC-Đạt'!AT315</f>
        <v>0</v>
      </c>
      <c r="AX315" s="8">
        <f>F315*AW315</f>
        <v>0</v>
      </c>
      <c r="AY315" s="8">
        <f>IF(AQ315="CT",7%,5%)*AX315</f>
        <v>0</v>
      </c>
      <c r="AZ315" s="8">
        <f>AX315*2%</f>
        <v>0</v>
      </c>
      <c r="BA315" s="8">
        <f>IF(BB315&gt;0,0,AX315*5%)</f>
        <v>0</v>
      </c>
      <c r="BB315" s="188"/>
      <c r="BC315" s="8">
        <f>+AX315+AY315+AZ315+BA315+BB315</f>
        <v>0</v>
      </c>
      <c r="BD315" s="8">
        <f>AX315-AT315</f>
        <v>0</v>
      </c>
      <c r="BE315" s="2"/>
      <c r="BF315" s="8"/>
      <c r="BH315" s="2"/>
    </row>
    <row r="316" spans="1:60" ht="17" hidden="1" outlineLevel="1" x14ac:dyDescent="0.2">
      <c r="B316" s="82"/>
      <c r="C316" s="144" t="s">
        <v>1393</v>
      </c>
      <c r="D316" s="144"/>
      <c r="E316" s="82"/>
      <c r="F316" s="143"/>
      <c r="G316" s="142">
        <f>'[1]BoQ HSYC'!F316</f>
        <v>0</v>
      </c>
      <c r="H316" s="185">
        <f>'[1]BoQ HSYC'!G316</f>
        <v>0</v>
      </c>
      <c r="I316" s="185">
        <f>'[1]BoQ HSYC'!H316</f>
        <v>0</v>
      </c>
      <c r="J316" s="185">
        <f>'[1]BoQ HSYC'!I316</f>
        <v>0</v>
      </c>
      <c r="K316" s="48">
        <f>'[1]BoQ HSYC'!J316</f>
        <v>0</v>
      </c>
      <c r="L316" s="47">
        <f>'[1]BoQ HSYC'!K316</f>
        <v>0</v>
      </c>
      <c r="M316" s="47">
        <f>'[1]BoQ HSYC'!L316</f>
        <v>0</v>
      </c>
      <c r="N316" s="183">
        <f>'[1]BoQ HSYC'!M316</f>
        <v>0</v>
      </c>
      <c r="O316" s="183">
        <f>'[1]BoQ HSYC'!N316</f>
        <v>0</v>
      </c>
      <c r="P316" s="83">
        <f>'[1]BoQ HSYC'!O316</f>
        <v>0</v>
      </c>
      <c r="Q316" s="47">
        <f>'[1]BoQ HSYC'!P316</f>
        <v>0</v>
      </c>
      <c r="R316" s="132">
        <f>'[1]BoQ HSYC'!Q316</f>
        <v>0</v>
      </c>
      <c r="S316" s="83">
        <f>'[1]BoQ HSYC'!R316</f>
        <v>0</v>
      </c>
      <c r="T316" s="48">
        <f>'[1]BoQ HSYC'!S316</f>
        <v>0</v>
      </c>
      <c r="U316" s="132">
        <f>'[1]BoQ HSYC'!T316</f>
        <v>0</v>
      </c>
      <c r="V316" s="132">
        <f>'[1]BoQ HSYC'!U316</f>
        <v>0</v>
      </c>
      <c r="W316" s="132">
        <f>'[1]BoQ HSYC'!V316</f>
        <v>0</v>
      </c>
      <c r="X316" s="44" t="str">
        <f>'[1]BoQ HSYC'!W316</f>
        <v>ME</v>
      </c>
      <c r="Y316" s="44"/>
      <c r="Z316" s="44"/>
      <c r="AA316" s="44"/>
      <c r="AB316" s="2">
        <v>0</v>
      </c>
      <c r="AC316" s="2">
        <v>0</v>
      </c>
      <c r="AD316" s="2">
        <f>+M316</f>
        <v>0</v>
      </c>
      <c r="AE316" s="2">
        <f>+AD316*14%</f>
        <v>0</v>
      </c>
      <c r="AF316" s="155">
        <f>+AD316*35%</f>
        <v>0</v>
      </c>
      <c r="AG316" s="2">
        <f>+AD316*F316</f>
        <v>0</v>
      </c>
      <c r="AH316" s="2">
        <f>+AE316*F316</f>
        <v>0</v>
      </c>
      <c r="AI316" s="2">
        <f>+AF316*F316</f>
        <v>0</v>
      </c>
      <c r="AJ316" s="2">
        <f>SUM(AG316:AI316)</f>
        <v>0</v>
      </c>
      <c r="AK316" s="2">
        <f>+AD316*G316</f>
        <v>0</v>
      </c>
      <c r="AL316" s="2">
        <f>+AE316*G316</f>
        <v>0</v>
      </c>
      <c r="AM316" s="2">
        <f>+AF316*G316</f>
        <v>0</v>
      </c>
      <c r="AN316" s="155">
        <f>SUM(AK316:AM316)</f>
        <v>0</v>
      </c>
      <c r="AQ316" s="145" t="s">
        <v>525</v>
      </c>
      <c r="AU316" s="8"/>
      <c r="AV316" s="8"/>
      <c r="AW316" s="2">
        <f>+'[2]BoQ HSYC-Đạt'!AT316</f>
        <v>0</v>
      </c>
      <c r="AX316" s="8">
        <f>F316*AW316</f>
        <v>0</v>
      </c>
      <c r="AY316" s="8">
        <f>IF(AQ316="CT",7%,5%)*AX316</f>
        <v>0</v>
      </c>
      <c r="AZ316" s="8">
        <f>AX316*2%</f>
        <v>0</v>
      </c>
      <c r="BA316" s="8">
        <f>IF(BB316&gt;0,0,AX316*5%)</f>
        <v>0</v>
      </c>
      <c r="BB316" s="188"/>
      <c r="BC316" s="8">
        <f>+AX316+AY316+AZ316+BA316+BB316</f>
        <v>0</v>
      </c>
      <c r="BD316" s="8">
        <f>AX316-AT316</f>
        <v>0</v>
      </c>
      <c r="BE316" s="2"/>
      <c r="BF316" s="8"/>
      <c r="BH316" s="2"/>
    </row>
    <row r="317" spans="1:60" ht="17" hidden="1" outlineLevel="1" x14ac:dyDescent="0.2">
      <c r="A317" s="1" t="s">
        <v>108</v>
      </c>
      <c r="B317" s="82">
        <v>2</v>
      </c>
      <c r="C317" s="144" t="s">
        <v>1402</v>
      </c>
      <c r="D317" s="144"/>
      <c r="E317" s="82" t="s">
        <v>85</v>
      </c>
      <c r="F317" s="143">
        <v>1</v>
      </c>
      <c r="G317" s="142">
        <f>'[1]BoQ HSYC'!F317</f>
        <v>1</v>
      </c>
      <c r="H317" s="185">
        <f>'[1]BoQ HSYC'!G317</f>
        <v>0</v>
      </c>
      <c r="I317" s="185">
        <f>'[1]BoQ HSYC'!H317</f>
        <v>0</v>
      </c>
      <c r="J317" s="185">
        <f>'[1]BoQ HSYC'!I317</f>
        <v>0</v>
      </c>
      <c r="K317" s="48">
        <f>'[1]BoQ HSYC'!J317</f>
        <v>337439000</v>
      </c>
      <c r="L317" s="47">
        <f>'[1]BoQ HSYC'!K317</f>
        <v>0</v>
      </c>
      <c r="M317" s="47">
        <f>'[1]BoQ HSYC'!L317</f>
        <v>337439000</v>
      </c>
      <c r="N317" s="183">
        <f>'[1]BoQ HSYC'!M317</f>
        <v>0</v>
      </c>
      <c r="O317" s="183">
        <f>'[1]BoQ HSYC'!N317</f>
        <v>0</v>
      </c>
      <c r="P317" s="83">
        <f>'[1]BoQ HSYC'!O317</f>
        <v>0</v>
      </c>
      <c r="Q317" s="47">
        <f>'[1]BoQ HSYC'!P317</f>
        <v>337439000</v>
      </c>
      <c r="R317" s="132">
        <f>'[1]BoQ HSYC'!Q317</f>
        <v>0</v>
      </c>
      <c r="S317" s="83">
        <f>'[1]BoQ HSYC'!R317</f>
        <v>337439000</v>
      </c>
      <c r="T317" s="48">
        <f>'[1]BoQ HSYC'!S317</f>
        <v>0</v>
      </c>
      <c r="U317" s="132">
        <f>'[1]BoQ HSYC'!T317</f>
        <v>0</v>
      </c>
      <c r="V317" s="132" t="str">
        <f>'[1]BoQ HSYC'!U317</f>
        <v>Báo giá NCC</v>
      </c>
      <c r="W317" s="132" t="str">
        <f>'[1]BoQ HSYC'!V317</f>
        <v>Báo giá NCC</v>
      </c>
      <c r="X317" s="44" t="str">
        <f>'[1]BoQ HSYC'!W317</f>
        <v>ME</v>
      </c>
      <c r="Y317" s="44"/>
      <c r="Z317" s="44"/>
      <c r="AA317" s="44"/>
      <c r="AB317" s="2">
        <v>434036516.10000002</v>
      </c>
      <c r="AC317" s="2">
        <v>434036516.10000002</v>
      </c>
      <c r="AD317" s="2">
        <f>+M317</f>
        <v>337439000</v>
      </c>
      <c r="AE317" s="2">
        <f>+AD317*14%</f>
        <v>47241460.000000007</v>
      </c>
      <c r="AF317" s="155">
        <f>+AD317*35%</f>
        <v>118103649.99999999</v>
      </c>
      <c r="AG317" s="2">
        <f>+AD317*F317</f>
        <v>337439000</v>
      </c>
      <c r="AH317" s="2">
        <f>+AE317*F317</f>
        <v>47241460.000000007</v>
      </c>
      <c r="AI317" s="2">
        <f>+AF317*F317</f>
        <v>118103649.99999999</v>
      </c>
      <c r="AJ317" s="2">
        <f>SUM(AG317:AI317)</f>
        <v>502784110</v>
      </c>
      <c r="AK317" s="2">
        <f>+AD317*G317</f>
        <v>337439000</v>
      </c>
      <c r="AL317" s="2">
        <f>+AE317*G317</f>
        <v>47241460.000000007</v>
      </c>
      <c r="AM317" s="2">
        <f>+AF317*G317</f>
        <v>118103649.99999999</v>
      </c>
      <c r="AN317" s="155">
        <f>SUM(AK317:AM317)</f>
        <v>502784110</v>
      </c>
      <c r="AQ317" s="145" t="s">
        <v>525</v>
      </c>
      <c r="AU317" s="8"/>
      <c r="AV317" s="8"/>
      <c r="AW317" s="2">
        <f>+'[2]BoQ HSYC-Đạt'!AT317</f>
        <v>344187780</v>
      </c>
      <c r="AX317" s="8">
        <f>F317*AW317</f>
        <v>344187780</v>
      </c>
      <c r="AY317" s="8">
        <f>IF(AQ317="CT",7%,5%)*AX317</f>
        <v>24093144.600000001</v>
      </c>
      <c r="AZ317" s="8">
        <f>AX317*2%</f>
        <v>6883755.6000000006</v>
      </c>
      <c r="BA317" s="8">
        <f>IF(BB317&gt;0,0,AX317*5%)</f>
        <v>17209389</v>
      </c>
      <c r="BB317" s="188"/>
      <c r="BC317" s="8">
        <f>+AX317+AY317+AZ317+BA317+BB317</f>
        <v>392374069.20000005</v>
      </c>
      <c r="BD317" s="8">
        <f>AX317-AT317</f>
        <v>344187780</v>
      </c>
      <c r="BE317" s="2"/>
      <c r="BF317" s="8"/>
      <c r="BH317" s="2"/>
    </row>
    <row r="318" spans="1:60" ht="17" hidden="1" outlineLevel="1" x14ac:dyDescent="0.2">
      <c r="B318" s="82"/>
      <c r="C318" s="144" t="s">
        <v>1401</v>
      </c>
      <c r="D318" s="144"/>
      <c r="E318" s="82"/>
      <c r="F318" s="143"/>
      <c r="G318" s="142">
        <f>'[1]BoQ HSYC'!F318</f>
        <v>0</v>
      </c>
      <c r="H318" s="185">
        <f>'[1]BoQ HSYC'!G318</f>
        <v>0</v>
      </c>
      <c r="I318" s="185">
        <f>'[1]BoQ HSYC'!H318</f>
        <v>0</v>
      </c>
      <c r="J318" s="185">
        <f>'[1]BoQ HSYC'!I318</f>
        <v>0</v>
      </c>
      <c r="K318" s="48">
        <f>'[1]BoQ HSYC'!J318</f>
        <v>0</v>
      </c>
      <c r="L318" s="47">
        <f>'[1]BoQ HSYC'!K318</f>
        <v>0</v>
      </c>
      <c r="M318" s="47">
        <f>'[1]BoQ HSYC'!L318</f>
        <v>0</v>
      </c>
      <c r="N318" s="183">
        <f>'[1]BoQ HSYC'!M318</f>
        <v>0</v>
      </c>
      <c r="O318" s="183">
        <f>'[1]BoQ HSYC'!N318</f>
        <v>0</v>
      </c>
      <c r="P318" s="83">
        <f>'[1]BoQ HSYC'!O318</f>
        <v>0</v>
      </c>
      <c r="Q318" s="47">
        <f>'[1]BoQ HSYC'!P318</f>
        <v>0</v>
      </c>
      <c r="R318" s="132">
        <f>'[1]BoQ HSYC'!Q318</f>
        <v>0</v>
      </c>
      <c r="S318" s="83">
        <f>'[1]BoQ HSYC'!R318</f>
        <v>0</v>
      </c>
      <c r="T318" s="48">
        <f>'[1]BoQ HSYC'!S318</f>
        <v>0</v>
      </c>
      <c r="U318" s="132">
        <f>'[1]BoQ HSYC'!T318</f>
        <v>0</v>
      </c>
      <c r="V318" s="132">
        <f>'[1]BoQ HSYC'!U318</f>
        <v>0</v>
      </c>
      <c r="W318" s="132">
        <f>'[1]BoQ HSYC'!V318</f>
        <v>0</v>
      </c>
      <c r="X318" s="44" t="str">
        <f>'[1]BoQ HSYC'!W318</f>
        <v>ME</v>
      </c>
      <c r="Y318" s="44"/>
      <c r="Z318" s="44"/>
      <c r="AA318" s="44"/>
      <c r="AB318" s="2">
        <v>0</v>
      </c>
      <c r="AC318" s="2">
        <v>0</v>
      </c>
      <c r="AD318" s="2">
        <f>+M318</f>
        <v>0</v>
      </c>
      <c r="AE318" s="2">
        <f>+AD318*14%</f>
        <v>0</v>
      </c>
      <c r="AF318" s="155">
        <f>+AD318*35%</f>
        <v>0</v>
      </c>
      <c r="AG318" s="2">
        <f>+AD318*F318</f>
        <v>0</v>
      </c>
      <c r="AH318" s="2">
        <f>+AE318*F318</f>
        <v>0</v>
      </c>
      <c r="AI318" s="2">
        <f>+AF318*F318</f>
        <v>0</v>
      </c>
      <c r="AJ318" s="2">
        <f>SUM(AG318:AI318)</f>
        <v>0</v>
      </c>
      <c r="AK318" s="2">
        <f>+AD318*G318</f>
        <v>0</v>
      </c>
      <c r="AL318" s="2">
        <f>+AE318*G318</f>
        <v>0</v>
      </c>
      <c r="AM318" s="2">
        <f>+AF318*G318</f>
        <v>0</v>
      </c>
      <c r="AN318" s="155">
        <f>SUM(AK318:AM318)</f>
        <v>0</v>
      </c>
      <c r="AQ318" s="145" t="s">
        <v>525</v>
      </c>
      <c r="AU318" s="8"/>
      <c r="AV318" s="8"/>
      <c r="AW318" s="2">
        <f>+'[2]BoQ HSYC-Đạt'!AT318</f>
        <v>0</v>
      </c>
      <c r="AX318" s="8">
        <f>F318*AW318</f>
        <v>0</v>
      </c>
      <c r="AY318" s="8">
        <f>IF(AQ318="CT",7%,5%)*AX318</f>
        <v>0</v>
      </c>
      <c r="AZ318" s="8">
        <f>AX318*2%</f>
        <v>0</v>
      </c>
      <c r="BA318" s="8">
        <f>IF(BB318&gt;0,0,AX318*5%)</f>
        <v>0</v>
      </c>
      <c r="BB318" s="188"/>
      <c r="BC318" s="8">
        <f>+AX318+AY318+AZ318+BA318+BB318</f>
        <v>0</v>
      </c>
      <c r="BD318" s="8">
        <f>AX318-AT318</f>
        <v>0</v>
      </c>
      <c r="BE318" s="2"/>
      <c r="BF318" s="8"/>
      <c r="BH318" s="2"/>
    </row>
    <row r="319" spans="1:60" ht="17" hidden="1" outlineLevel="1" x14ac:dyDescent="0.2">
      <c r="B319" s="82"/>
      <c r="C319" s="144" t="s">
        <v>1400</v>
      </c>
      <c r="D319" s="144"/>
      <c r="E319" s="82"/>
      <c r="F319" s="143"/>
      <c r="G319" s="142">
        <f>'[1]BoQ HSYC'!F319</f>
        <v>0</v>
      </c>
      <c r="H319" s="185">
        <f>'[1]BoQ HSYC'!G319</f>
        <v>0</v>
      </c>
      <c r="I319" s="185">
        <f>'[1]BoQ HSYC'!H319</f>
        <v>0</v>
      </c>
      <c r="J319" s="185">
        <f>'[1]BoQ HSYC'!I319</f>
        <v>0</v>
      </c>
      <c r="K319" s="48">
        <f>'[1]BoQ HSYC'!J319</f>
        <v>0</v>
      </c>
      <c r="L319" s="47">
        <f>'[1]BoQ HSYC'!K319</f>
        <v>0</v>
      </c>
      <c r="M319" s="47">
        <f>'[1]BoQ HSYC'!L319</f>
        <v>0</v>
      </c>
      <c r="N319" s="183">
        <f>'[1]BoQ HSYC'!M319</f>
        <v>0</v>
      </c>
      <c r="O319" s="183">
        <f>'[1]BoQ HSYC'!N319</f>
        <v>0</v>
      </c>
      <c r="P319" s="83">
        <f>'[1]BoQ HSYC'!O319</f>
        <v>0</v>
      </c>
      <c r="Q319" s="47">
        <f>'[1]BoQ HSYC'!P319</f>
        <v>0</v>
      </c>
      <c r="R319" s="132">
        <f>'[1]BoQ HSYC'!Q319</f>
        <v>0</v>
      </c>
      <c r="S319" s="83">
        <f>'[1]BoQ HSYC'!R319</f>
        <v>0</v>
      </c>
      <c r="T319" s="48">
        <f>'[1]BoQ HSYC'!S319</f>
        <v>0</v>
      </c>
      <c r="U319" s="132">
        <f>'[1]BoQ HSYC'!T319</f>
        <v>0</v>
      </c>
      <c r="V319" s="132">
        <f>'[1]BoQ HSYC'!U319</f>
        <v>0</v>
      </c>
      <c r="W319" s="132">
        <f>'[1]BoQ HSYC'!V319</f>
        <v>0</v>
      </c>
      <c r="X319" s="44" t="str">
        <f>'[1]BoQ HSYC'!W319</f>
        <v>ME</v>
      </c>
      <c r="Y319" s="44"/>
      <c r="Z319" s="44"/>
      <c r="AA319" s="44"/>
      <c r="AB319" s="2">
        <v>0</v>
      </c>
      <c r="AC319" s="2">
        <v>0</v>
      </c>
      <c r="AD319" s="2">
        <f>+M319</f>
        <v>0</v>
      </c>
      <c r="AE319" s="2">
        <f>+AD319*14%</f>
        <v>0</v>
      </c>
      <c r="AF319" s="155">
        <f>+AD319*35%</f>
        <v>0</v>
      </c>
      <c r="AG319" s="2">
        <f>+AD319*F319</f>
        <v>0</v>
      </c>
      <c r="AH319" s="2">
        <f>+AE319*F319</f>
        <v>0</v>
      </c>
      <c r="AI319" s="2">
        <f>+AF319*F319</f>
        <v>0</v>
      </c>
      <c r="AJ319" s="2">
        <f>SUM(AG319:AI319)</f>
        <v>0</v>
      </c>
      <c r="AK319" s="2">
        <f>+AD319*G319</f>
        <v>0</v>
      </c>
      <c r="AL319" s="2">
        <f>+AE319*G319</f>
        <v>0</v>
      </c>
      <c r="AM319" s="2">
        <f>+AF319*G319</f>
        <v>0</v>
      </c>
      <c r="AN319" s="155">
        <f>SUM(AK319:AM319)</f>
        <v>0</v>
      </c>
      <c r="AQ319" s="145" t="s">
        <v>525</v>
      </c>
      <c r="AU319" s="8"/>
      <c r="AV319" s="8"/>
      <c r="AW319" s="2">
        <f>+'[2]BoQ HSYC-Đạt'!AT319</f>
        <v>0</v>
      </c>
      <c r="AX319" s="8">
        <f>F319*AW319</f>
        <v>0</v>
      </c>
      <c r="AY319" s="8">
        <f>IF(AQ319="CT",7%,5%)*AX319</f>
        <v>0</v>
      </c>
      <c r="AZ319" s="8">
        <f>AX319*2%</f>
        <v>0</v>
      </c>
      <c r="BA319" s="8">
        <f>IF(BB319&gt;0,0,AX319*5%)</f>
        <v>0</v>
      </c>
      <c r="BB319" s="188"/>
      <c r="BC319" s="8">
        <f>+AX319+AY319+AZ319+BA319+BB319</f>
        <v>0</v>
      </c>
      <c r="BD319" s="8">
        <f>AX319-AT319</f>
        <v>0</v>
      </c>
      <c r="BE319" s="2"/>
      <c r="BF319" s="8"/>
      <c r="BH319" s="2"/>
    </row>
    <row r="320" spans="1:60" ht="17" hidden="1" outlineLevel="1" x14ac:dyDescent="0.2">
      <c r="B320" s="82"/>
      <c r="C320" s="144" t="s">
        <v>1399</v>
      </c>
      <c r="D320" s="144"/>
      <c r="E320" s="82"/>
      <c r="F320" s="143"/>
      <c r="G320" s="142">
        <f>'[1]BoQ HSYC'!F320</f>
        <v>0</v>
      </c>
      <c r="H320" s="185">
        <f>'[1]BoQ HSYC'!G320</f>
        <v>0</v>
      </c>
      <c r="I320" s="185">
        <f>'[1]BoQ HSYC'!H320</f>
        <v>0</v>
      </c>
      <c r="J320" s="185">
        <f>'[1]BoQ HSYC'!I320</f>
        <v>0</v>
      </c>
      <c r="K320" s="48">
        <f>'[1]BoQ HSYC'!J320</f>
        <v>0</v>
      </c>
      <c r="L320" s="47">
        <f>'[1]BoQ HSYC'!K320</f>
        <v>0</v>
      </c>
      <c r="M320" s="47">
        <f>'[1]BoQ HSYC'!L320</f>
        <v>0</v>
      </c>
      <c r="N320" s="183">
        <f>'[1]BoQ HSYC'!M320</f>
        <v>0</v>
      </c>
      <c r="O320" s="183">
        <f>'[1]BoQ HSYC'!N320</f>
        <v>0</v>
      </c>
      <c r="P320" s="83">
        <f>'[1]BoQ HSYC'!O320</f>
        <v>0</v>
      </c>
      <c r="Q320" s="47">
        <f>'[1]BoQ HSYC'!P320</f>
        <v>0</v>
      </c>
      <c r="R320" s="132">
        <f>'[1]BoQ HSYC'!Q320</f>
        <v>0</v>
      </c>
      <c r="S320" s="83">
        <f>'[1]BoQ HSYC'!R320</f>
        <v>0</v>
      </c>
      <c r="T320" s="48">
        <f>'[1]BoQ HSYC'!S320</f>
        <v>0</v>
      </c>
      <c r="U320" s="132">
        <f>'[1]BoQ HSYC'!T320</f>
        <v>0</v>
      </c>
      <c r="V320" s="132">
        <f>'[1]BoQ HSYC'!U320</f>
        <v>0</v>
      </c>
      <c r="W320" s="132">
        <f>'[1]BoQ HSYC'!V320</f>
        <v>0</v>
      </c>
      <c r="X320" s="44" t="str">
        <f>'[1]BoQ HSYC'!W320</f>
        <v>ME</v>
      </c>
      <c r="Y320" s="44"/>
      <c r="Z320" s="44"/>
      <c r="AA320" s="44"/>
      <c r="AB320" s="2">
        <v>0</v>
      </c>
      <c r="AC320" s="2">
        <v>0</v>
      </c>
      <c r="AD320" s="2">
        <f>+M320</f>
        <v>0</v>
      </c>
      <c r="AE320" s="2">
        <f>+AD320*14%</f>
        <v>0</v>
      </c>
      <c r="AF320" s="155">
        <f>+AD320*35%</f>
        <v>0</v>
      </c>
      <c r="AG320" s="2">
        <f>+AD320*F320</f>
        <v>0</v>
      </c>
      <c r="AH320" s="2">
        <f>+AE320*F320</f>
        <v>0</v>
      </c>
      <c r="AI320" s="2">
        <f>+AF320*F320</f>
        <v>0</v>
      </c>
      <c r="AJ320" s="2">
        <f>SUM(AG320:AI320)</f>
        <v>0</v>
      </c>
      <c r="AK320" s="2">
        <f>+AD320*G320</f>
        <v>0</v>
      </c>
      <c r="AL320" s="2">
        <f>+AE320*G320</f>
        <v>0</v>
      </c>
      <c r="AM320" s="2">
        <f>+AF320*G320</f>
        <v>0</v>
      </c>
      <c r="AN320" s="155">
        <f>SUM(AK320:AM320)</f>
        <v>0</v>
      </c>
      <c r="AQ320" s="145" t="s">
        <v>525</v>
      </c>
      <c r="AU320" s="8"/>
      <c r="AV320" s="8"/>
      <c r="AW320" s="2">
        <f>+'[2]BoQ HSYC-Đạt'!AT320</f>
        <v>0</v>
      </c>
      <c r="AX320" s="8">
        <f>F320*AW320</f>
        <v>0</v>
      </c>
      <c r="AY320" s="8">
        <f>IF(AQ320="CT",7%,5%)*AX320</f>
        <v>0</v>
      </c>
      <c r="AZ320" s="8">
        <f>AX320*2%</f>
        <v>0</v>
      </c>
      <c r="BA320" s="8">
        <f>IF(BB320&gt;0,0,AX320*5%)</f>
        <v>0</v>
      </c>
      <c r="BB320" s="188"/>
      <c r="BC320" s="8">
        <f>+AX320+AY320+AZ320+BA320+BB320</f>
        <v>0</v>
      </c>
      <c r="BD320" s="8">
        <f>AX320-AT320</f>
        <v>0</v>
      </c>
      <c r="BE320" s="2"/>
      <c r="BF320" s="8"/>
      <c r="BH320" s="2"/>
    </row>
    <row r="321" spans="1:60" ht="17" hidden="1" outlineLevel="1" x14ac:dyDescent="0.2">
      <c r="B321" s="82"/>
      <c r="C321" s="144" t="s">
        <v>1398</v>
      </c>
      <c r="D321" s="144"/>
      <c r="E321" s="82"/>
      <c r="F321" s="143"/>
      <c r="G321" s="142">
        <f>'[1]BoQ HSYC'!F321</f>
        <v>0</v>
      </c>
      <c r="H321" s="185">
        <f>'[1]BoQ HSYC'!G321</f>
        <v>0</v>
      </c>
      <c r="I321" s="185">
        <f>'[1]BoQ HSYC'!H321</f>
        <v>0</v>
      </c>
      <c r="J321" s="185">
        <f>'[1]BoQ HSYC'!I321</f>
        <v>0</v>
      </c>
      <c r="K321" s="48">
        <f>'[1]BoQ HSYC'!J321</f>
        <v>0</v>
      </c>
      <c r="L321" s="47">
        <f>'[1]BoQ HSYC'!K321</f>
        <v>0</v>
      </c>
      <c r="M321" s="47">
        <f>'[1]BoQ HSYC'!L321</f>
        <v>0</v>
      </c>
      <c r="N321" s="183">
        <f>'[1]BoQ HSYC'!M321</f>
        <v>0</v>
      </c>
      <c r="O321" s="183">
        <f>'[1]BoQ HSYC'!N321</f>
        <v>0</v>
      </c>
      <c r="P321" s="83">
        <f>'[1]BoQ HSYC'!O321</f>
        <v>0</v>
      </c>
      <c r="Q321" s="47">
        <f>'[1]BoQ HSYC'!P321</f>
        <v>0</v>
      </c>
      <c r="R321" s="132">
        <f>'[1]BoQ HSYC'!Q321</f>
        <v>0</v>
      </c>
      <c r="S321" s="83">
        <f>'[1]BoQ HSYC'!R321</f>
        <v>0</v>
      </c>
      <c r="T321" s="48">
        <f>'[1]BoQ HSYC'!S321</f>
        <v>0</v>
      </c>
      <c r="U321" s="132">
        <f>'[1]BoQ HSYC'!T321</f>
        <v>0</v>
      </c>
      <c r="V321" s="132">
        <f>'[1]BoQ HSYC'!U321</f>
        <v>0</v>
      </c>
      <c r="W321" s="132">
        <f>'[1]BoQ HSYC'!V321</f>
        <v>0</v>
      </c>
      <c r="X321" s="44" t="str">
        <f>'[1]BoQ HSYC'!W321</f>
        <v>ME</v>
      </c>
      <c r="Y321" s="44"/>
      <c r="Z321" s="44"/>
      <c r="AA321" s="44"/>
      <c r="AB321" s="2">
        <v>0</v>
      </c>
      <c r="AC321" s="2">
        <v>0</v>
      </c>
      <c r="AD321" s="2">
        <f>+M321</f>
        <v>0</v>
      </c>
      <c r="AE321" s="2">
        <f>+AD321*14%</f>
        <v>0</v>
      </c>
      <c r="AF321" s="155">
        <f>+AD321*35%</f>
        <v>0</v>
      </c>
      <c r="AG321" s="2">
        <f>+AD321*F321</f>
        <v>0</v>
      </c>
      <c r="AH321" s="2">
        <f>+AE321*F321</f>
        <v>0</v>
      </c>
      <c r="AI321" s="2">
        <f>+AF321*F321</f>
        <v>0</v>
      </c>
      <c r="AJ321" s="2">
        <f>SUM(AG321:AI321)</f>
        <v>0</v>
      </c>
      <c r="AK321" s="2">
        <f>+AD321*G321</f>
        <v>0</v>
      </c>
      <c r="AL321" s="2">
        <f>+AE321*G321</f>
        <v>0</v>
      </c>
      <c r="AM321" s="2">
        <f>+AF321*G321</f>
        <v>0</v>
      </c>
      <c r="AN321" s="155">
        <f>SUM(AK321:AM321)</f>
        <v>0</v>
      </c>
      <c r="AQ321" s="145" t="s">
        <v>525</v>
      </c>
      <c r="AU321" s="8"/>
      <c r="AV321" s="8"/>
      <c r="AW321" s="2">
        <f>+'[2]BoQ HSYC-Đạt'!AT321</f>
        <v>0</v>
      </c>
      <c r="AX321" s="8">
        <f>F321*AW321</f>
        <v>0</v>
      </c>
      <c r="AY321" s="8">
        <f>IF(AQ321="CT",7%,5%)*AX321</f>
        <v>0</v>
      </c>
      <c r="AZ321" s="8">
        <f>AX321*2%</f>
        <v>0</v>
      </c>
      <c r="BA321" s="8">
        <f>IF(BB321&gt;0,0,AX321*5%)</f>
        <v>0</v>
      </c>
      <c r="BB321" s="188"/>
      <c r="BC321" s="8">
        <f>+AX321+AY321+AZ321+BA321+BB321</f>
        <v>0</v>
      </c>
      <c r="BD321" s="8">
        <f>AX321-AT321</f>
        <v>0</v>
      </c>
      <c r="BE321" s="2"/>
      <c r="BF321" s="8"/>
      <c r="BH321" s="2"/>
    </row>
    <row r="322" spans="1:60" ht="17" hidden="1" outlineLevel="1" x14ac:dyDescent="0.2">
      <c r="B322" s="82"/>
      <c r="C322" s="144" t="s">
        <v>1397</v>
      </c>
      <c r="D322" s="144"/>
      <c r="E322" s="82"/>
      <c r="F322" s="143"/>
      <c r="G322" s="142">
        <f>'[1]BoQ HSYC'!F322</f>
        <v>0</v>
      </c>
      <c r="H322" s="185">
        <f>'[1]BoQ HSYC'!G322</f>
        <v>0</v>
      </c>
      <c r="I322" s="185">
        <f>'[1]BoQ HSYC'!H322</f>
        <v>0</v>
      </c>
      <c r="J322" s="185">
        <f>'[1]BoQ HSYC'!I322</f>
        <v>0</v>
      </c>
      <c r="K322" s="48">
        <f>'[1]BoQ HSYC'!J322</f>
        <v>0</v>
      </c>
      <c r="L322" s="47">
        <f>'[1]BoQ HSYC'!K322</f>
        <v>0</v>
      </c>
      <c r="M322" s="47">
        <f>'[1]BoQ HSYC'!L322</f>
        <v>0</v>
      </c>
      <c r="N322" s="183">
        <f>'[1]BoQ HSYC'!M322</f>
        <v>0</v>
      </c>
      <c r="O322" s="183">
        <f>'[1]BoQ HSYC'!N322</f>
        <v>0</v>
      </c>
      <c r="P322" s="83">
        <f>'[1]BoQ HSYC'!O322</f>
        <v>0</v>
      </c>
      <c r="Q322" s="47">
        <f>'[1]BoQ HSYC'!P322</f>
        <v>0</v>
      </c>
      <c r="R322" s="132">
        <f>'[1]BoQ HSYC'!Q322</f>
        <v>0</v>
      </c>
      <c r="S322" s="83">
        <f>'[1]BoQ HSYC'!R322</f>
        <v>0</v>
      </c>
      <c r="T322" s="48">
        <f>'[1]BoQ HSYC'!S322</f>
        <v>0</v>
      </c>
      <c r="U322" s="132">
        <f>'[1]BoQ HSYC'!T322</f>
        <v>0</v>
      </c>
      <c r="V322" s="132">
        <f>'[1]BoQ HSYC'!U322</f>
        <v>0</v>
      </c>
      <c r="W322" s="132">
        <f>'[1]BoQ HSYC'!V322</f>
        <v>0</v>
      </c>
      <c r="X322" s="44" t="str">
        <f>'[1]BoQ HSYC'!W322</f>
        <v>ME</v>
      </c>
      <c r="Y322" s="44"/>
      <c r="Z322" s="44"/>
      <c r="AA322" s="44"/>
      <c r="AB322" s="2">
        <v>0</v>
      </c>
      <c r="AC322" s="2">
        <v>0</v>
      </c>
      <c r="AD322" s="2">
        <f>+M322</f>
        <v>0</v>
      </c>
      <c r="AE322" s="2">
        <f>+AD322*14%</f>
        <v>0</v>
      </c>
      <c r="AF322" s="155">
        <f>+AD322*35%</f>
        <v>0</v>
      </c>
      <c r="AG322" s="2">
        <f>+AD322*F322</f>
        <v>0</v>
      </c>
      <c r="AH322" s="2">
        <f>+AE322*F322</f>
        <v>0</v>
      </c>
      <c r="AI322" s="2">
        <f>+AF322*F322</f>
        <v>0</v>
      </c>
      <c r="AJ322" s="2">
        <f>SUM(AG322:AI322)</f>
        <v>0</v>
      </c>
      <c r="AK322" s="2">
        <f>+AD322*G322</f>
        <v>0</v>
      </c>
      <c r="AL322" s="2">
        <f>+AE322*G322</f>
        <v>0</v>
      </c>
      <c r="AM322" s="2">
        <f>+AF322*G322</f>
        <v>0</v>
      </c>
      <c r="AN322" s="155">
        <f>SUM(AK322:AM322)</f>
        <v>0</v>
      </c>
      <c r="AQ322" s="145" t="s">
        <v>525</v>
      </c>
      <c r="AU322" s="8"/>
      <c r="AV322" s="8"/>
      <c r="AW322" s="2">
        <f>+'[2]BoQ HSYC-Đạt'!AT322</f>
        <v>0</v>
      </c>
      <c r="AX322" s="8">
        <f>F322*AW322</f>
        <v>0</v>
      </c>
      <c r="AY322" s="8">
        <f>IF(AQ322="CT",7%,5%)*AX322</f>
        <v>0</v>
      </c>
      <c r="AZ322" s="8">
        <f>AX322*2%</f>
        <v>0</v>
      </c>
      <c r="BA322" s="8">
        <f>IF(BB322&gt;0,0,AX322*5%)</f>
        <v>0</v>
      </c>
      <c r="BB322" s="188"/>
      <c r="BC322" s="8">
        <f>+AX322+AY322+AZ322+BA322+BB322</f>
        <v>0</v>
      </c>
      <c r="BD322" s="8">
        <f>AX322-AT322</f>
        <v>0</v>
      </c>
      <c r="BE322" s="2"/>
      <c r="BF322" s="8"/>
      <c r="BH322" s="2"/>
    </row>
    <row r="323" spans="1:60" ht="17" hidden="1" outlineLevel="1" x14ac:dyDescent="0.2">
      <c r="B323" s="82"/>
      <c r="C323" s="144" t="s">
        <v>1396</v>
      </c>
      <c r="D323" s="144"/>
      <c r="E323" s="82"/>
      <c r="F323" s="143"/>
      <c r="G323" s="142">
        <f>'[1]BoQ HSYC'!F323</f>
        <v>0</v>
      </c>
      <c r="H323" s="185">
        <f>'[1]BoQ HSYC'!G323</f>
        <v>0</v>
      </c>
      <c r="I323" s="185">
        <f>'[1]BoQ HSYC'!H323</f>
        <v>0</v>
      </c>
      <c r="J323" s="185">
        <f>'[1]BoQ HSYC'!I323</f>
        <v>0</v>
      </c>
      <c r="K323" s="48">
        <f>'[1]BoQ HSYC'!J323</f>
        <v>0</v>
      </c>
      <c r="L323" s="47">
        <f>'[1]BoQ HSYC'!K323</f>
        <v>0</v>
      </c>
      <c r="M323" s="47">
        <f>'[1]BoQ HSYC'!L323</f>
        <v>0</v>
      </c>
      <c r="N323" s="183">
        <f>'[1]BoQ HSYC'!M323</f>
        <v>0</v>
      </c>
      <c r="O323" s="183">
        <f>'[1]BoQ HSYC'!N323</f>
        <v>0</v>
      </c>
      <c r="P323" s="83">
        <f>'[1]BoQ HSYC'!O323</f>
        <v>0</v>
      </c>
      <c r="Q323" s="47">
        <f>'[1]BoQ HSYC'!P323</f>
        <v>0</v>
      </c>
      <c r="R323" s="132">
        <f>'[1]BoQ HSYC'!Q323</f>
        <v>0</v>
      </c>
      <c r="S323" s="83">
        <f>'[1]BoQ HSYC'!R323</f>
        <v>0</v>
      </c>
      <c r="T323" s="48">
        <f>'[1]BoQ HSYC'!S323</f>
        <v>0</v>
      </c>
      <c r="U323" s="132">
        <f>'[1]BoQ HSYC'!T323</f>
        <v>0</v>
      </c>
      <c r="V323" s="132">
        <f>'[1]BoQ HSYC'!U323</f>
        <v>0</v>
      </c>
      <c r="W323" s="132">
        <f>'[1]BoQ HSYC'!V323</f>
        <v>0</v>
      </c>
      <c r="X323" s="44" t="str">
        <f>'[1]BoQ HSYC'!W323</f>
        <v>ME</v>
      </c>
      <c r="Y323" s="44"/>
      <c r="Z323" s="44"/>
      <c r="AA323" s="44"/>
      <c r="AB323" s="2">
        <v>0</v>
      </c>
      <c r="AC323" s="2">
        <v>0</v>
      </c>
      <c r="AD323" s="2">
        <f>+M323</f>
        <v>0</v>
      </c>
      <c r="AE323" s="2">
        <f>+AD323*14%</f>
        <v>0</v>
      </c>
      <c r="AF323" s="155">
        <f>+AD323*35%</f>
        <v>0</v>
      </c>
      <c r="AG323" s="2">
        <f>+AD323*F323</f>
        <v>0</v>
      </c>
      <c r="AH323" s="2">
        <f>+AE323*F323</f>
        <v>0</v>
      </c>
      <c r="AI323" s="2">
        <f>+AF323*F323</f>
        <v>0</v>
      </c>
      <c r="AJ323" s="2">
        <f>SUM(AG323:AI323)</f>
        <v>0</v>
      </c>
      <c r="AK323" s="2">
        <f>+AD323*G323</f>
        <v>0</v>
      </c>
      <c r="AL323" s="2">
        <f>+AE323*G323</f>
        <v>0</v>
      </c>
      <c r="AM323" s="2">
        <f>+AF323*G323</f>
        <v>0</v>
      </c>
      <c r="AN323" s="155">
        <f>SUM(AK323:AM323)</f>
        <v>0</v>
      </c>
      <c r="AQ323" s="145" t="s">
        <v>525</v>
      </c>
      <c r="AU323" s="8"/>
      <c r="AV323" s="8"/>
      <c r="AW323" s="2">
        <f>+'[2]BoQ HSYC-Đạt'!AT323</f>
        <v>0</v>
      </c>
      <c r="AX323" s="8">
        <f>F323*AW323</f>
        <v>0</v>
      </c>
      <c r="AY323" s="8">
        <f>IF(AQ323="CT",7%,5%)*AX323</f>
        <v>0</v>
      </c>
      <c r="AZ323" s="8">
        <f>AX323*2%</f>
        <v>0</v>
      </c>
      <c r="BA323" s="8">
        <f>IF(BB323&gt;0,0,AX323*5%)</f>
        <v>0</v>
      </c>
      <c r="BB323" s="188"/>
      <c r="BC323" s="8">
        <f>+AX323+AY323+AZ323+BA323+BB323</f>
        <v>0</v>
      </c>
      <c r="BD323" s="8">
        <f>AX323-AT323</f>
        <v>0</v>
      </c>
      <c r="BE323" s="2"/>
      <c r="BF323" s="8"/>
      <c r="BH323" s="2"/>
    </row>
    <row r="324" spans="1:60" ht="17" hidden="1" outlineLevel="1" x14ac:dyDescent="0.2">
      <c r="B324" s="82"/>
      <c r="C324" s="144" t="s">
        <v>1395</v>
      </c>
      <c r="D324" s="144"/>
      <c r="E324" s="82"/>
      <c r="F324" s="143"/>
      <c r="G324" s="142">
        <f>'[1]BoQ HSYC'!F324</f>
        <v>0</v>
      </c>
      <c r="H324" s="185">
        <f>'[1]BoQ HSYC'!G324</f>
        <v>0</v>
      </c>
      <c r="I324" s="185">
        <f>'[1]BoQ HSYC'!H324</f>
        <v>0</v>
      </c>
      <c r="J324" s="185">
        <f>'[1]BoQ HSYC'!I324</f>
        <v>0</v>
      </c>
      <c r="K324" s="48">
        <f>'[1]BoQ HSYC'!J324</f>
        <v>0</v>
      </c>
      <c r="L324" s="47">
        <f>'[1]BoQ HSYC'!K324</f>
        <v>0</v>
      </c>
      <c r="M324" s="47">
        <f>'[1]BoQ HSYC'!L324</f>
        <v>0</v>
      </c>
      <c r="N324" s="183">
        <f>'[1]BoQ HSYC'!M324</f>
        <v>0</v>
      </c>
      <c r="O324" s="183">
        <f>'[1]BoQ HSYC'!N324</f>
        <v>0</v>
      </c>
      <c r="P324" s="83">
        <f>'[1]BoQ HSYC'!O324</f>
        <v>0</v>
      </c>
      <c r="Q324" s="47">
        <f>'[1]BoQ HSYC'!P324</f>
        <v>0</v>
      </c>
      <c r="R324" s="132">
        <f>'[1]BoQ HSYC'!Q324</f>
        <v>0</v>
      </c>
      <c r="S324" s="83">
        <f>'[1]BoQ HSYC'!R324</f>
        <v>0</v>
      </c>
      <c r="T324" s="48">
        <f>'[1]BoQ HSYC'!S324</f>
        <v>0</v>
      </c>
      <c r="U324" s="132">
        <f>'[1]BoQ HSYC'!T324</f>
        <v>0</v>
      </c>
      <c r="V324" s="132">
        <f>'[1]BoQ HSYC'!U324</f>
        <v>0</v>
      </c>
      <c r="W324" s="132">
        <f>'[1]BoQ HSYC'!V324</f>
        <v>0</v>
      </c>
      <c r="X324" s="44" t="str">
        <f>'[1]BoQ HSYC'!W324</f>
        <v>ME</v>
      </c>
      <c r="Y324" s="44"/>
      <c r="Z324" s="44"/>
      <c r="AA324" s="44"/>
      <c r="AB324" s="2">
        <v>0</v>
      </c>
      <c r="AC324" s="2">
        <v>0</v>
      </c>
      <c r="AD324" s="2">
        <f>+M324</f>
        <v>0</v>
      </c>
      <c r="AE324" s="2">
        <f>+AD324*14%</f>
        <v>0</v>
      </c>
      <c r="AF324" s="155">
        <f>+AD324*35%</f>
        <v>0</v>
      </c>
      <c r="AG324" s="2">
        <f>+AD324*F324</f>
        <v>0</v>
      </c>
      <c r="AH324" s="2">
        <f>+AE324*F324</f>
        <v>0</v>
      </c>
      <c r="AI324" s="2">
        <f>+AF324*F324</f>
        <v>0</v>
      </c>
      <c r="AJ324" s="2">
        <f>SUM(AG324:AI324)</f>
        <v>0</v>
      </c>
      <c r="AK324" s="2">
        <f>+AD324*G324</f>
        <v>0</v>
      </c>
      <c r="AL324" s="2">
        <f>+AE324*G324</f>
        <v>0</v>
      </c>
      <c r="AM324" s="2">
        <f>+AF324*G324</f>
        <v>0</v>
      </c>
      <c r="AN324" s="155">
        <f>SUM(AK324:AM324)</f>
        <v>0</v>
      </c>
      <c r="AQ324" s="145" t="s">
        <v>525</v>
      </c>
      <c r="AU324" s="8"/>
      <c r="AV324" s="8"/>
      <c r="AW324" s="2">
        <f>+'[2]BoQ HSYC-Đạt'!AT324</f>
        <v>0</v>
      </c>
      <c r="AX324" s="8">
        <f>F324*AW324</f>
        <v>0</v>
      </c>
      <c r="AY324" s="8">
        <f>IF(AQ324="CT",7%,5%)*AX324</f>
        <v>0</v>
      </c>
      <c r="AZ324" s="8">
        <f>AX324*2%</f>
        <v>0</v>
      </c>
      <c r="BA324" s="8">
        <f>IF(BB324&gt;0,0,AX324*5%)</f>
        <v>0</v>
      </c>
      <c r="BB324" s="188"/>
      <c r="BC324" s="8">
        <f>+AX324+AY324+AZ324+BA324+BB324</f>
        <v>0</v>
      </c>
      <c r="BD324" s="8">
        <f>AX324-AT324</f>
        <v>0</v>
      </c>
      <c r="BE324" s="2"/>
      <c r="BF324" s="8"/>
      <c r="BH324" s="2"/>
    </row>
    <row r="325" spans="1:60" ht="17" hidden="1" outlineLevel="1" x14ac:dyDescent="0.2">
      <c r="B325" s="82"/>
      <c r="C325" s="144" t="s">
        <v>1394</v>
      </c>
      <c r="D325" s="144"/>
      <c r="E325" s="82"/>
      <c r="F325" s="143"/>
      <c r="G325" s="142">
        <f>'[1]BoQ HSYC'!F325</f>
        <v>0</v>
      </c>
      <c r="H325" s="185">
        <f>'[1]BoQ HSYC'!G325</f>
        <v>0</v>
      </c>
      <c r="I325" s="185">
        <f>'[1]BoQ HSYC'!H325</f>
        <v>0</v>
      </c>
      <c r="J325" s="185">
        <f>'[1]BoQ HSYC'!I325</f>
        <v>0</v>
      </c>
      <c r="K325" s="48">
        <f>'[1]BoQ HSYC'!J325</f>
        <v>0</v>
      </c>
      <c r="L325" s="47">
        <f>'[1]BoQ HSYC'!K325</f>
        <v>0</v>
      </c>
      <c r="M325" s="47">
        <f>'[1]BoQ HSYC'!L325</f>
        <v>0</v>
      </c>
      <c r="N325" s="183">
        <f>'[1]BoQ HSYC'!M325</f>
        <v>0</v>
      </c>
      <c r="O325" s="183">
        <f>'[1]BoQ HSYC'!N325</f>
        <v>0</v>
      </c>
      <c r="P325" s="83">
        <f>'[1]BoQ HSYC'!O325</f>
        <v>0</v>
      </c>
      <c r="Q325" s="47">
        <f>'[1]BoQ HSYC'!P325</f>
        <v>0</v>
      </c>
      <c r="R325" s="132">
        <f>'[1]BoQ HSYC'!Q325</f>
        <v>0</v>
      </c>
      <c r="S325" s="83">
        <f>'[1]BoQ HSYC'!R325</f>
        <v>0</v>
      </c>
      <c r="T325" s="48">
        <f>'[1]BoQ HSYC'!S325</f>
        <v>0</v>
      </c>
      <c r="U325" s="132">
        <f>'[1]BoQ HSYC'!T325</f>
        <v>0</v>
      </c>
      <c r="V325" s="132">
        <f>'[1]BoQ HSYC'!U325</f>
        <v>0</v>
      </c>
      <c r="W325" s="132">
        <f>'[1]BoQ HSYC'!V325</f>
        <v>0</v>
      </c>
      <c r="X325" s="44" t="str">
        <f>'[1]BoQ HSYC'!W325</f>
        <v>ME</v>
      </c>
      <c r="Y325" s="44"/>
      <c r="Z325" s="44"/>
      <c r="AA325" s="44"/>
      <c r="AB325" s="2">
        <v>0</v>
      </c>
      <c r="AC325" s="2">
        <v>0</v>
      </c>
      <c r="AD325" s="2">
        <f>+M325</f>
        <v>0</v>
      </c>
      <c r="AE325" s="2">
        <f>+AD325*14%</f>
        <v>0</v>
      </c>
      <c r="AF325" s="155">
        <f>+AD325*35%</f>
        <v>0</v>
      </c>
      <c r="AG325" s="2">
        <f>+AD325*F325</f>
        <v>0</v>
      </c>
      <c r="AH325" s="2">
        <f>+AE325*F325</f>
        <v>0</v>
      </c>
      <c r="AI325" s="2">
        <f>+AF325*F325</f>
        <v>0</v>
      </c>
      <c r="AJ325" s="2">
        <f>SUM(AG325:AI325)</f>
        <v>0</v>
      </c>
      <c r="AK325" s="2">
        <f>+AD325*G325</f>
        <v>0</v>
      </c>
      <c r="AL325" s="2">
        <f>+AE325*G325</f>
        <v>0</v>
      </c>
      <c r="AM325" s="2">
        <f>+AF325*G325</f>
        <v>0</v>
      </c>
      <c r="AN325" s="155">
        <f>SUM(AK325:AM325)</f>
        <v>0</v>
      </c>
      <c r="AQ325" s="145" t="s">
        <v>525</v>
      </c>
      <c r="AU325" s="8"/>
      <c r="AV325" s="8"/>
      <c r="AW325" s="2">
        <f>+'[2]BoQ HSYC-Đạt'!AT325</f>
        <v>0</v>
      </c>
      <c r="AX325" s="8">
        <f>F325*AW325</f>
        <v>0</v>
      </c>
      <c r="AY325" s="8">
        <f>IF(AQ325="CT",7%,5%)*AX325</f>
        <v>0</v>
      </c>
      <c r="AZ325" s="8">
        <f>AX325*2%</f>
        <v>0</v>
      </c>
      <c r="BA325" s="8">
        <f>IF(BB325&gt;0,0,AX325*5%)</f>
        <v>0</v>
      </c>
      <c r="BB325" s="188"/>
      <c r="BC325" s="8">
        <f>+AX325+AY325+AZ325+BA325+BB325</f>
        <v>0</v>
      </c>
      <c r="BD325" s="8">
        <f>AX325-AT325</f>
        <v>0</v>
      </c>
      <c r="BE325" s="2"/>
      <c r="BF325" s="8"/>
      <c r="BH325" s="2"/>
    </row>
    <row r="326" spans="1:60" ht="17" hidden="1" outlineLevel="1" x14ac:dyDescent="0.2">
      <c r="B326" s="82"/>
      <c r="C326" s="144" t="s">
        <v>654</v>
      </c>
      <c r="D326" s="144"/>
      <c r="E326" s="82"/>
      <c r="F326" s="143"/>
      <c r="G326" s="142">
        <f>'[1]BoQ HSYC'!F326</f>
        <v>0</v>
      </c>
      <c r="H326" s="185">
        <f>'[1]BoQ HSYC'!G326</f>
        <v>0</v>
      </c>
      <c r="I326" s="185">
        <f>'[1]BoQ HSYC'!H326</f>
        <v>0</v>
      </c>
      <c r="J326" s="185">
        <f>'[1]BoQ HSYC'!I326</f>
        <v>0</v>
      </c>
      <c r="K326" s="48">
        <f>'[1]BoQ HSYC'!J326</f>
        <v>0</v>
      </c>
      <c r="L326" s="47">
        <f>'[1]BoQ HSYC'!K326</f>
        <v>0</v>
      </c>
      <c r="M326" s="47">
        <f>'[1]BoQ HSYC'!L326</f>
        <v>0</v>
      </c>
      <c r="N326" s="183">
        <f>'[1]BoQ HSYC'!M326</f>
        <v>0</v>
      </c>
      <c r="O326" s="183">
        <f>'[1]BoQ HSYC'!N326</f>
        <v>0</v>
      </c>
      <c r="P326" s="83">
        <f>'[1]BoQ HSYC'!O326</f>
        <v>0</v>
      </c>
      <c r="Q326" s="47">
        <f>'[1]BoQ HSYC'!P326</f>
        <v>0</v>
      </c>
      <c r="R326" s="132">
        <f>'[1]BoQ HSYC'!Q326</f>
        <v>0</v>
      </c>
      <c r="S326" s="83">
        <f>'[1]BoQ HSYC'!R326</f>
        <v>0</v>
      </c>
      <c r="T326" s="48">
        <f>'[1]BoQ HSYC'!S326</f>
        <v>0</v>
      </c>
      <c r="U326" s="132">
        <f>'[1]BoQ HSYC'!T326</f>
        <v>0</v>
      </c>
      <c r="V326" s="132">
        <f>'[1]BoQ HSYC'!U326</f>
        <v>0</v>
      </c>
      <c r="W326" s="132">
        <f>'[1]BoQ HSYC'!V326</f>
        <v>0</v>
      </c>
      <c r="X326" s="44" t="str">
        <f>'[1]BoQ HSYC'!W326</f>
        <v>ME</v>
      </c>
      <c r="Y326" s="44"/>
      <c r="Z326" s="44"/>
      <c r="AA326" s="44"/>
      <c r="AB326" s="2">
        <v>0</v>
      </c>
      <c r="AC326" s="2">
        <v>0</v>
      </c>
      <c r="AD326" s="2">
        <f>+M326</f>
        <v>0</v>
      </c>
      <c r="AE326" s="2">
        <f>+AD326*14%</f>
        <v>0</v>
      </c>
      <c r="AF326" s="155">
        <f>+AD326*35%</f>
        <v>0</v>
      </c>
      <c r="AG326" s="2">
        <f>+AD326*F326</f>
        <v>0</v>
      </c>
      <c r="AH326" s="2">
        <f>+AE326*F326</f>
        <v>0</v>
      </c>
      <c r="AI326" s="2">
        <f>+AF326*F326</f>
        <v>0</v>
      </c>
      <c r="AJ326" s="2">
        <f>SUM(AG326:AI326)</f>
        <v>0</v>
      </c>
      <c r="AK326" s="2">
        <f>+AD326*G326</f>
        <v>0</v>
      </c>
      <c r="AL326" s="2">
        <f>+AE326*G326</f>
        <v>0</v>
      </c>
      <c r="AM326" s="2">
        <f>+AF326*G326</f>
        <v>0</v>
      </c>
      <c r="AN326" s="155">
        <f>SUM(AK326:AM326)</f>
        <v>0</v>
      </c>
      <c r="AQ326" s="145" t="s">
        <v>525</v>
      </c>
      <c r="AU326" s="8"/>
      <c r="AV326" s="8"/>
      <c r="AW326" s="2">
        <f>+'[2]BoQ HSYC-Đạt'!AT326</f>
        <v>0</v>
      </c>
      <c r="AX326" s="8">
        <f>F326*AW326</f>
        <v>0</v>
      </c>
      <c r="AY326" s="8">
        <f>IF(AQ326="CT",7%,5%)*AX326</f>
        <v>0</v>
      </c>
      <c r="AZ326" s="8">
        <f>AX326*2%</f>
        <v>0</v>
      </c>
      <c r="BA326" s="8">
        <f>IF(BB326&gt;0,0,AX326*5%)</f>
        <v>0</v>
      </c>
      <c r="BB326" s="188"/>
      <c r="BC326" s="8">
        <f>+AX326+AY326+AZ326+BA326+BB326</f>
        <v>0</v>
      </c>
      <c r="BD326" s="8">
        <f>AX326-AT326</f>
        <v>0</v>
      </c>
      <c r="BE326" s="2"/>
      <c r="BF326" s="8"/>
      <c r="BH326" s="2"/>
    </row>
    <row r="327" spans="1:60" ht="17" hidden="1" outlineLevel="1" x14ac:dyDescent="0.2">
      <c r="B327" s="82"/>
      <c r="C327" s="144" t="s">
        <v>1393</v>
      </c>
      <c r="D327" s="144"/>
      <c r="E327" s="82"/>
      <c r="F327" s="143"/>
      <c r="G327" s="142">
        <f>'[1]BoQ HSYC'!F327</f>
        <v>0</v>
      </c>
      <c r="H327" s="185">
        <f>'[1]BoQ HSYC'!G327</f>
        <v>0</v>
      </c>
      <c r="I327" s="185">
        <f>'[1]BoQ HSYC'!H327</f>
        <v>0</v>
      </c>
      <c r="J327" s="185">
        <f>'[1]BoQ HSYC'!I327</f>
        <v>0</v>
      </c>
      <c r="K327" s="48">
        <f>'[1]BoQ HSYC'!J327</f>
        <v>0</v>
      </c>
      <c r="L327" s="47">
        <f>'[1]BoQ HSYC'!K327</f>
        <v>0</v>
      </c>
      <c r="M327" s="47">
        <f>'[1]BoQ HSYC'!L327</f>
        <v>0</v>
      </c>
      <c r="N327" s="183">
        <f>'[1]BoQ HSYC'!M327</f>
        <v>0</v>
      </c>
      <c r="O327" s="183">
        <f>'[1]BoQ HSYC'!N327</f>
        <v>0</v>
      </c>
      <c r="P327" s="83">
        <f>'[1]BoQ HSYC'!O327</f>
        <v>0</v>
      </c>
      <c r="Q327" s="47">
        <f>'[1]BoQ HSYC'!P327</f>
        <v>0</v>
      </c>
      <c r="R327" s="132">
        <f>'[1]BoQ HSYC'!Q327</f>
        <v>0</v>
      </c>
      <c r="S327" s="83">
        <f>'[1]BoQ HSYC'!R327</f>
        <v>0</v>
      </c>
      <c r="T327" s="48">
        <f>'[1]BoQ HSYC'!S327</f>
        <v>0</v>
      </c>
      <c r="U327" s="132">
        <f>'[1]BoQ HSYC'!T327</f>
        <v>0</v>
      </c>
      <c r="V327" s="132">
        <f>'[1]BoQ HSYC'!U327</f>
        <v>0</v>
      </c>
      <c r="W327" s="132">
        <f>'[1]BoQ HSYC'!V327</f>
        <v>0</v>
      </c>
      <c r="X327" s="44" t="str">
        <f>'[1]BoQ HSYC'!W327</f>
        <v>ME</v>
      </c>
      <c r="Y327" s="44"/>
      <c r="Z327" s="44"/>
      <c r="AA327" s="44"/>
      <c r="AB327" s="2">
        <v>0</v>
      </c>
      <c r="AC327" s="2">
        <v>0</v>
      </c>
      <c r="AD327" s="2">
        <f>+M327</f>
        <v>0</v>
      </c>
      <c r="AE327" s="2">
        <f>+AD327*14%</f>
        <v>0</v>
      </c>
      <c r="AF327" s="155">
        <f>+AD327*35%</f>
        <v>0</v>
      </c>
      <c r="AG327" s="2">
        <f>+AD327*F327</f>
        <v>0</v>
      </c>
      <c r="AH327" s="2">
        <f>+AE327*F327</f>
        <v>0</v>
      </c>
      <c r="AI327" s="2">
        <f>+AF327*F327</f>
        <v>0</v>
      </c>
      <c r="AJ327" s="2">
        <f>SUM(AG327:AI327)</f>
        <v>0</v>
      </c>
      <c r="AK327" s="2">
        <f>+AD327*G327</f>
        <v>0</v>
      </c>
      <c r="AL327" s="2">
        <f>+AE327*G327</f>
        <v>0</v>
      </c>
      <c r="AM327" s="2">
        <f>+AF327*G327</f>
        <v>0</v>
      </c>
      <c r="AN327" s="155">
        <f>SUM(AK327:AM327)</f>
        <v>0</v>
      </c>
      <c r="AQ327" s="145" t="s">
        <v>525</v>
      </c>
      <c r="AU327" s="8"/>
      <c r="AV327" s="8"/>
      <c r="AW327" s="2">
        <f>+'[2]BoQ HSYC-Đạt'!AT327</f>
        <v>0</v>
      </c>
      <c r="AX327" s="8">
        <f>F327*AW327</f>
        <v>0</v>
      </c>
      <c r="AY327" s="8">
        <f>IF(AQ327="CT",7%,5%)*AX327</f>
        <v>0</v>
      </c>
      <c r="AZ327" s="8">
        <f>AX327*2%</f>
        <v>0</v>
      </c>
      <c r="BA327" s="8">
        <f>IF(BB327&gt;0,0,AX327*5%)</f>
        <v>0</v>
      </c>
      <c r="BB327" s="188"/>
      <c r="BC327" s="8">
        <f>+AX327+AY327+AZ327+BA327+BB327</f>
        <v>0</v>
      </c>
      <c r="BD327" s="8">
        <f>AX327-AT327</f>
        <v>0</v>
      </c>
      <c r="BE327" s="2"/>
      <c r="BF327" s="8"/>
      <c r="BH327" s="2"/>
    </row>
    <row r="328" spans="1:60" ht="17" hidden="1" outlineLevel="1" x14ac:dyDescent="0.2">
      <c r="A328" s="1" t="s">
        <v>108</v>
      </c>
      <c r="B328" s="82">
        <v>4</v>
      </c>
      <c r="C328" s="144" t="s">
        <v>1392</v>
      </c>
      <c r="D328" s="144"/>
      <c r="E328" s="82" t="s">
        <v>85</v>
      </c>
      <c r="F328" s="143">
        <v>2</v>
      </c>
      <c r="G328" s="142">
        <f>'[1]BoQ HSYC'!F328</f>
        <v>2</v>
      </c>
      <c r="H328" s="185">
        <f>'[1]BoQ HSYC'!G328</f>
        <v>0</v>
      </c>
      <c r="I328" s="185">
        <f>'[1]BoQ HSYC'!H328</f>
        <v>0</v>
      </c>
      <c r="J328" s="185">
        <f>'[1]BoQ HSYC'!I328</f>
        <v>0</v>
      </c>
      <c r="K328" s="48">
        <f>'[1]BoQ HSYC'!J328</f>
        <v>55800000</v>
      </c>
      <c r="L328" s="47">
        <f>'[1]BoQ HSYC'!K328</f>
        <v>0</v>
      </c>
      <c r="M328" s="47">
        <f>'[1]BoQ HSYC'!L328</f>
        <v>55800000</v>
      </c>
      <c r="N328" s="183">
        <f>'[1]BoQ HSYC'!M328</f>
        <v>0</v>
      </c>
      <c r="O328" s="183">
        <f>'[1]BoQ HSYC'!N328</f>
        <v>0</v>
      </c>
      <c r="P328" s="83">
        <f>'[1]BoQ HSYC'!O328</f>
        <v>0</v>
      </c>
      <c r="Q328" s="47">
        <f>'[1]BoQ HSYC'!P328</f>
        <v>111600000</v>
      </c>
      <c r="R328" s="132">
        <f>'[1]BoQ HSYC'!Q328</f>
        <v>0</v>
      </c>
      <c r="S328" s="83">
        <f>'[1]BoQ HSYC'!R328</f>
        <v>111600000</v>
      </c>
      <c r="T328" s="48">
        <f>'[1]BoQ HSYC'!S328</f>
        <v>0</v>
      </c>
      <c r="U328" s="132">
        <f>'[1]BoQ HSYC'!T328</f>
        <v>0</v>
      </c>
      <c r="V328" s="132" t="str">
        <f>'[1]BoQ HSYC'!U328</f>
        <v>Báo giá NCC</v>
      </c>
      <c r="W328" s="132" t="str">
        <f>'[1]BoQ HSYC'!V328</f>
        <v>Báo giá NCC</v>
      </c>
      <c r="X328" s="44" t="str">
        <f>'[1]BoQ HSYC'!W328</f>
        <v>ME</v>
      </c>
      <c r="Y328" s="44"/>
      <c r="Z328" s="44"/>
      <c r="AA328" s="44"/>
      <c r="AB328" s="2">
        <v>71581206.674999997</v>
      </c>
      <c r="AC328" s="2">
        <v>143162413.34999999</v>
      </c>
      <c r="AD328" s="2">
        <f>+M328</f>
        <v>55800000</v>
      </c>
      <c r="AE328" s="2">
        <f>+AD328*14%</f>
        <v>7812000.0000000009</v>
      </c>
      <c r="AF328" s="155">
        <f>+AD328*35%</f>
        <v>19530000</v>
      </c>
      <c r="AG328" s="2">
        <f>+AD328*F328</f>
        <v>111600000</v>
      </c>
      <c r="AH328" s="2">
        <f>+AE328*F328</f>
        <v>15624000.000000002</v>
      </c>
      <c r="AI328" s="2">
        <f>+AF328*F328</f>
        <v>39060000</v>
      </c>
      <c r="AJ328" s="2">
        <f>SUM(AG328:AI328)</f>
        <v>166284000</v>
      </c>
      <c r="AK328" s="2">
        <f>+AD328*G328</f>
        <v>111600000</v>
      </c>
      <c r="AL328" s="2">
        <f>+AE328*G328</f>
        <v>15624000.000000002</v>
      </c>
      <c r="AM328" s="2">
        <f>+AF328*G328</f>
        <v>39060000</v>
      </c>
      <c r="AN328" s="155">
        <f>SUM(AK328:AM328)</f>
        <v>166284000</v>
      </c>
      <c r="AQ328" s="145" t="s">
        <v>525</v>
      </c>
      <c r="AU328" s="8"/>
      <c r="AV328" s="8"/>
      <c r="AW328" s="2">
        <f>+'[2]BoQ HSYC-Đạt'!AT328</f>
        <v>56916000</v>
      </c>
      <c r="AX328" s="8">
        <f>F328*AW328</f>
        <v>113832000</v>
      </c>
      <c r="AY328" s="8">
        <f>IF(AQ328="CT",7%,5%)*AX328</f>
        <v>7968240.0000000009</v>
      </c>
      <c r="AZ328" s="8">
        <f>AX328*2%</f>
        <v>2276640</v>
      </c>
      <c r="BA328" s="8">
        <f>IF(BB328&gt;0,0,AX328*5%)</f>
        <v>5691600</v>
      </c>
      <c r="BB328" s="8"/>
      <c r="BC328" s="8">
        <f>+AX328+AY328+AZ328+BA328+BB328</f>
        <v>129768480</v>
      </c>
      <c r="BD328" s="8">
        <f>AX328-AT328</f>
        <v>113832000</v>
      </c>
      <c r="BE328" s="2"/>
      <c r="BF328" s="8"/>
      <c r="BH328" s="2"/>
    </row>
    <row r="329" spans="1:60" ht="17" hidden="1" outlineLevel="1" x14ac:dyDescent="0.2">
      <c r="B329" s="82"/>
      <c r="C329" s="144" t="s">
        <v>843</v>
      </c>
      <c r="D329" s="144"/>
      <c r="E329" s="82"/>
      <c r="F329" s="143"/>
      <c r="G329" s="142">
        <f>'[1]BoQ HSYC'!F329</f>
        <v>0</v>
      </c>
      <c r="H329" s="185">
        <f>'[1]BoQ HSYC'!G329</f>
        <v>0</v>
      </c>
      <c r="I329" s="185">
        <f>'[1]BoQ HSYC'!H329</f>
        <v>0</v>
      </c>
      <c r="J329" s="185">
        <f>'[1]BoQ HSYC'!I329</f>
        <v>0</v>
      </c>
      <c r="K329" s="48">
        <f>'[1]BoQ HSYC'!J329</f>
        <v>0</v>
      </c>
      <c r="L329" s="47">
        <f>'[1]BoQ HSYC'!K329</f>
        <v>0</v>
      </c>
      <c r="M329" s="47">
        <f>'[1]BoQ HSYC'!L329</f>
        <v>0</v>
      </c>
      <c r="N329" s="183">
        <f>'[1]BoQ HSYC'!M329</f>
        <v>0</v>
      </c>
      <c r="O329" s="183">
        <f>'[1]BoQ HSYC'!N329</f>
        <v>0</v>
      </c>
      <c r="P329" s="83">
        <f>'[1]BoQ HSYC'!O329</f>
        <v>0</v>
      </c>
      <c r="Q329" s="47">
        <f>'[1]BoQ HSYC'!P329</f>
        <v>0</v>
      </c>
      <c r="R329" s="132">
        <f>'[1]BoQ HSYC'!Q329</f>
        <v>0</v>
      </c>
      <c r="S329" s="83">
        <f>'[1]BoQ HSYC'!R329</f>
        <v>0</v>
      </c>
      <c r="T329" s="48">
        <f>'[1]BoQ HSYC'!S329</f>
        <v>0</v>
      </c>
      <c r="U329" s="132">
        <f>'[1]BoQ HSYC'!T329</f>
        <v>0</v>
      </c>
      <c r="V329" s="132">
        <f>'[1]BoQ HSYC'!U329</f>
        <v>0</v>
      </c>
      <c r="W329" s="132">
        <f>'[1]BoQ HSYC'!V329</f>
        <v>0</v>
      </c>
      <c r="X329" s="44" t="str">
        <f>'[1]BoQ HSYC'!W329</f>
        <v>ME</v>
      </c>
      <c r="Y329" s="44"/>
      <c r="Z329" s="44"/>
      <c r="AA329" s="44"/>
      <c r="AB329" s="2">
        <v>0</v>
      </c>
      <c r="AC329" s="2">
        <v>0</v>
      </c>
      <c r="AD329" s="2">
        <f>+M329</f>
        <v>0</v>
      </c>
      <c r="AE329" s="2">
        <f>+AD329*14%</f>
        <v>0</v>
      </c>
      <c r="AF329" s="155">
        <f>+AD329*35%</f>
        <v>0</v>
      </c>
      <c r="AG329" s="2">
        <f>+AD329*F329</f>
        <v>0</v>
      </c>
      <c r="AH329" s="2">
        <f>+AE329*F329</f>
        <v>0</v>
      </c>
      <c r="AI329" s="2">
        <f>+AF329*F329</f>
        <v>0</v>
      </c>
      <c r="AJ329" s="2">
        <f>SUM(AG329:AI329)</f>
        <v>0</v>
      </c>
      <c r="AK329" s="2">
        <f>+AD329*G329</f>
        <v>0</v>
      </c>
      <c r="AL329" s="2">
        <f>+AE329*G329</f>
        <v>0</v>
      </c>
      <c r="AM329" s="2">
        <f>+AF329*G329</f>
        <v>0</v>
      </c>
      <c r="AN329" s="155">
        <f>SUM(AK329:AM329)</f>
        <v>0</v>
      </c>
      <c r="AQ329" s="145" t="s">
        <v>525</v>
      </c>
      <c r="AU329" s="8"/>
      <c r="AV329" s="8"/>
      <c r="AW329" s="2">
        <f>+'[2]BoQ HSYC-Đạt'!AT329</f>
        <v>0</v>
      </c>
      <c r="AX329" s="8">
        <f>F329*AW329</f>
        <v>0</v>
      </c>
      <c r="AY329" s="8">
        <f>IF(AQ329="CT",7%,5%)*AX329</f>
        <v>0</v>
      </c>
      <c r="AZ329" s="8">
        <f>AX329*2%</f>
        <v>0</v>
      </c>
      <c r="BA329" s="8">
        <f>IF(BB329&gt;0,0,AX329*5%)</f>
        <v>0</v>
      </c>
      <c r="BB329" s="8"/>
      <c r="BC329" s="8">
        <f>+AX329+AY329+AZ329+BA329+BB329</f>
        <v>0</v>
      </c>
      <c r="BD329" s="8">
        <f>AX329-AT329</f>
        <v>0</v>
      </c>
      <c r="BE329" s="2"/>
      <c r="BF329" s="8"/>
      <c r="BH329" s="2"/>
    </row>
    <row r="330" spans="1:60" ht="17" hidden="1" outlineLevel="1" x14ac:dyDescent="0.2">
      <c r="B330" s="82"/>
      <c r="C330" s="144" t="s">
        <v>832</v>
      </c>
      <c r="D330" s="144"/>
      <c r="E330" s="82"/>
      <c r="F330" s="143"/>
      <c r="G330" s="142">
        <f>'[1]BoQ HSYC'!F330</f>
        <v>0</v>
      </c>
      <c r="H330" s="185">
        <f>'[1]BoQ HSYC'!G330</f>
        <v>0</v>
      </c>
      <c r="I330" s="185">
        <f>'[1]BoQ HSYC'!H330</f>
        <v>0</v>
      </c>
      <c r="J330" s="185">
        <f>'[1]BoQ HSYC'!I330</f>
        <v>0</v>
      </c>
      <c r="K330" s="48">
        <f>'[1]BoQ HSYC'!J330</f>
        <v>0</v>
      </c>
      <c r="L330" s="47">
        <f>'[1]BoQ HSYC'!K330</f>
        <v>0</v>
      </c>
      <c r="M330" s="47">
        <f>'[1]BoQ HSYC'!L330</f>
        <v>0</v>
      </c>
      <c r="N330" s="183">
        <f>'[1]BoQ HSYC'!M330</f>
        <v>0</v>
      </c>
      <c r="O330" s="183">
        <f>'[1]BoQ HSYC'!N330</f>
        <v>0</v>
      </c>
      <c r="P330" s="83">
        <f>'[1]BoQ HSYC'!O330</f>
        <v>0</v>
      </c>
      <c r="Q330" s="47">
        <f>'[1]BoQ HSYC'!P330</f>
        <v>0</v>
      </c>
      <c r="R330" s="132">
        <f>'[1]BoQ HSYC'!Q330</f>
        <v>0</v>
      </c>
      <c r="S330" s="83">
        <f>'[1]BoQ HSYC'!R330</f>
        <v>0</v>
      </c>
      <c r="T330" s="48">
        <f>'[1]BoQ HSYC'!S330</f>
        <v>0</v>
      </c>
      <c r="U330" s="132">
        <f>'[1]BoQ HSYC'!T330</f>
        <v>0</v>
      </c>
      <c r="V330" s="132">
        <f>'[1]BoQ HSYC'!U330</f>
        <v>0</v>
      </c>
      <c r="W330" s="132">
        <f>'[1]BoQ HSYC'!V330</f>
        <v>0</v>
      </c>
      <c r="X330" s="44" t="str">
        <f>'[1]BoQ HSYC'!W330</f>
        <v>ME</v>
      </c>
      <c r="Y330" s="44"/>
      <c r="Z330" s="44"/>
      <c r="AA330" s="44"/>
      <c r="AB330" s="2">
        <v>0</v>
      </c>
      <c r="AC330" s="2">
        <v>0</v>
      </c>
      <c r="AD330" s="2">
        <f>+M330</f>
        <v>0</v>
      </c>
      <c r="AE330" s="2">
        <f>+AD330*14%</f>
        <v>0</v>
      </c>
      <c r="AF330" s="155">
        <f>+AD330*35%</f>
        <v>0</v>
      </c>
      <c r="AG330" s="2">
        <f>+AD330*F330</f>
        <v>0</v>
      </c>
      <c r="AH330" s="2">
        <f>+AE330*F330</f>
        <v>0</v>
      </c>
      <c r="AI330" s="2">
        <f>+AF330*F330</f>
        <v>0</v>
      </c>
      <c r="AJ330" s="2">
        <f>SUM(AG330:AI330)</f>
        <v>0</v>
      </c>
      <c r="AK330" s="2">
        <f>+AD330*G330</f>
        <v>0</v>
      </c>
      <c r="AL330" s="2">
        <f>+AE330*G330</f>
        <v>0</v>
      </c>
      <c r="AM330" s="2">
        <f>+AF330*G330</f>
        <v>0</v>
      </c>
      <c r="AN330" s="155">
        <f>SUM(AK330:AM330)</f>
        <v>0</v>
      </c>
      <c r="AQ330" s="145" t="s">
        <v>525</v>
      </c>
      <c r="AU330" s="8"/>
      <c r="AV330" s="8"/>
      <c r="AW330" s="2">
        <f>+'[2]BoQ HSYC-Đạt'!AT330</f>
        <v>0</v>
      </c>
      <c r="AX330" s="8">
        <f>F330*AW330</f>
        <v>0</v>
      </c>
      <c r="AY330" s="8">
        <f>IF(AQ330="CT",7%,5%)*AX330</f>
        <v>0</v>
      </c>
      <c r="AZ330" s="8">
        <f>AX330*2%</f>
        <v>0</v>
      </c>
      <c r="BA330" s="8">
        <f>IF(BB330&gt;0,0,AX330*5%)</f>
        <v>0</v>
      </c>
      <c r="BB330" s="8"/>
      <c r="BC330" s="8">
        <f>+AX330+AY330+AZ330+BA330+BB330</f>
        <v>0</v>
      </c>
      <c r="BD330" s="8">
        <f>AX330-AT330</f>
        <v>0</v>
      </c>
      <c r="BE330" s="2"/>
      <c r="BF330" s="8"/>
      <c r="BH330" s="2"/>
    </row>
    <row r="331" spans="1:60" ht="17" hidden="1" outlineLevel="1" x14ac:dyDescent="0.2">
      <c r="B331" s="82"/>
      <c r="C331" s="144" t="s">
        <v>659</v>
      </c>
      <c r="D331" s="144"/>
      <c r="E331" s="82"/>
      <c r="F331" s="143"/>
      <c r="G331" s="142">
        <f>'[1]BoQ HSYC'!F331</f>
        <v>0</v>
      </c>
      <c r="H331" s="185">
        <f>'[1]BoQ HSYC'!G331</f>
        <v>0</v>
      </c>
      <c r="I331" s="185">
        <f>'[1]BoQ HSYC'!H331</f>
        <v>0</v>
      </c>
      <c r="J331" s="185">
        <f>'[1]BoQ HSYC'!I331</f>
        <v>0</v>
      </c>
      <c r="K331" s="48">
        <f>'[1]BoQ HSYC'!J331</f>
        <v>0</v>
      </c>
      <c r="L331" s="47">
        <f>'[1]BoQ HSYC'!K331</f>
        <v>0</v>
      </c>
      <c r="M331" s="47">
        <f>'[1]BoQ HSYC'!L331</f>
        <v>0</v>
      </c>
      <c r="N331" s="183">
        <f>'[1]BoQ HSYC'!M331</f>
        <v>0</v>
      </c>
      <c r="O331" s="183">
        <f>'[1]BoQ HSYC'!N331</f>
        <v>0</v>
      </c>
      <c r="P331" s="83">
        <f>'[1]BoQ HSYC'!O331</f>
        <v>0</v>
      </c>
      <c r="Q331" s="47">
        <f>'[1]BoQ HSYC'!P331</f>
        <v>0</v>
      </c>
      <c r="R331" s="132">
        <f>'[1]BoQ HSYC'!Q331</f>
        <v>0</v>
      </c>
      <c r="S331" s="83">
        <f>'[1]BoQ HSYC'!R331</f>
        <v>0</v>
      </c>
      <c r="T331" s="48">
        <f>'[1]BoQ HSYC'!S331</f>
        <v>0</v>
      </c>
      <c r="U331" s="132">
        <f>'[1]BoQ HSYC'!T331</f>
        <v>0</v>
      </c>
      <c r="V331" s="132">
        <f>'[1]BoQ HSYC'!U331</f>
        <v>0</v>
      </c>
      <c r="W331" s="132">
        <f>'[1]BoQ HSYC'!V331</f>
        <v>0</v>
      </c>
      <c r="X331" s="44" t="str">
        <f>'[1]BoQ HSYC'!W331</f>
        <v>ME</v>
      </c>
      <c r="Y331" s="44"/>
      <c r="Z331" s="44"/>
      <c r="AA331" s="44"/>
      <c r="AB331" s="2">
        <v>0</v>
      </c>
      <c r="AC331" s="2">
        <v>0</v>
      </c>
      <c r="AD331" s="2">
        <f>+M331</f>
        <v>0</v>
      </c>
      <c r="AE331" s="2">
        <f>+AD331*14%</f>
        <v>0</v>
      </c>
      <c r="AF331" s="155">
        <f>+AD331*35%</f>
        <v>0</v>
      </c>
      <c r="AG331" s="2">
        <f>+AD331*F331</f>
        <v>0</v>
      </c>
      <c r="AH331" s="2">
        <f>+AE331*F331</f>
        <v>0</v>
      </c>
      <c r="AI331" s="2">
        <f>+AF331*F331</f>
        <v>0</v>
      </c>
      <c r="AJ331" s="2">
        <f>SUM(AG331:AI331)</f>
        <v>0</v>
      </c>
      <c r="AK331" s="2">
        <f>+AD331*G331</f>
        <v>0</v>
      </c>
      <c r="AL331" s="2">
        <f>+AE331*G331</f>
        <v>0</v>
      </c>
      <c r="AM331" s="2">
        <f>+AF331*G331</f>
        <v>0</v>
      </c>
      <c r="AN331" s="155">
        <f>SUM(AK331:AM331)</f>
        <v>0</v>
      </c>
      <c r="AQ331" s="145" t="s">
        <v>525</v>
      </c>
      <c r="AU331" s="8"/>
      <c r="AV331" s="8"/>
      <c r="AW331" s="2">
        <f>+'[2]BoQ HSYC-Đạt'!AT331</f>
        <v>0</v>
      </c>
      <c r="AX331" s="8">
        <f>F331*AW331</f>
        <v>0</v>
      </c>
      <c r="AY331" s="8">
        <f>IF(AQ331="CT",7%,5%)*AX331</f>
        <v>0</v>
      </c>
      <c r="AZ331" s="8">
        <f>AX331*2%</f>
        <v>0</v>
      </c>
      <c r="BA331" s="8">
        <f>IF(BB331&gt;0,0,AX331*5%)</f>
        <v>0</v>
      </c>
      <c r="BB331" s="8"/>
      <c r="BC331" s="8">
        <f>+AX331+AY331+AZ331+BA331+BB331</f>
        <v>0</v>
      </c>
      <c r="BD331" s="8">
        <f>AX331-AT331</f>
        <v>0</v>
      </c>
      <c r="BE331" s="2"/>
      <c r="BF331" s="8"/>
      <c r="BH331" s="2"/>
    </row>
    <row r="332" spans="1:60" ht="17" hidden="1" outlineLevel="1" x14ac:dyDescent="0.2">
      <c r="B332" s="82"/>
      <c r="C332" s="144" t="s">
        <v>658</v>
      </c>
      <c r="D332" s="144"/>
      <c r="E332" s="82"/>
      <c r="F332" s="143"/>
      <c r="G332" s="142">
        <f>'[1]BoQ HSYC'!F332</f>
        <v>0</v>
      </c>
      <c r="H332" s="185">
        <f>'[1]BoQ HSYC'!G332</f>
        <v>0</v>
      </c>
      <c r="I332" s="185">
        <f>'[1]BoQ HSYC'!H332</f>
        <v>0</v>
      </c>
      <c r="J332" s="185">
        <f>'[1]BoQ HSYC'!I332</f>
        <v>0</v>
      </c>
      <c r="K332" s="48">
        <f>'[1]BoQ HSYC'!J332</f>
        <v>0</v>
      </c>
      <c r="L332" s="47">
        <f>'[1]BoQ HSYC'!K332</f>
        <v>0</v>
      </c>
      <c r="M332" s="47">
        <f>'[1]BoQ HSYC'!L332</f>
        <v>0</v>
      </c>
      <c r="N332" s="183">
        <f>'[1]BoQ HSYC'!M332</f>
        <v>0</v>
      </c>
      <c r="O332" s="183">
        <f>'[1]BoQ HSYC'!N332</f>
        <v>0</v>
      </c>
      <c r="P332" s="83">
        <f>'[1]BoQ HSYC'!O332</f>
        <v>0</v>
      </c>
      <c r="Q332" s="47">
        <f>'[1]BoQ HSYC'!P332</f>
        <v>0</v>
      </c>
      <c r="R332" s="132">
        <f>'[1]BoQ HSYC'!Q332</f>
        <v>0</v>
      </c>
      <c r="S332" s="83">
        <f>'[1]BoQ HSYC'!R332</f>
        <v>0</v>
      </c>
      <c r="T332" s="48">
        <f>'[1]BoQ HSYC'!S332</f>
        <v>0</v>
      </c>
      <c r="U332" s="132">
        <f>'[1]BoQ HSYC'!T332</f>
        <v>0</v>
      </c>
      <c r="V332" s="132">
        <f>'[1]BoQ HSYC'!U332</f>
        <v>0</v>
      </c>
      <c r="W332" s="132">
        <f>'[1]BoQ HSYC'!V332</f>
        <v>0</v>
      </c>
      <c r="X332" s="44" t="str">
        <f>'[1]BoQ HSYC'!W332</f>
        <v>ME</v>
      </c>
      <c r="Y332" s="44"/>
      <c r="Z332" s="44"/>
      <c r="AA332" s="44"/>
      <c r="AB332" s="2">
        <v>0</v>
      </c>
      <c r="AC332" s="2">
        <v>0</v>
      </c>
      <c r="AD332" s="2">
        <f>+M332</f>
        <v>0</v>
      </c>
      <c r="AE332" s="2">
        <f>+AD332*14%</f>
        <v>0</v>
      </c>
      <c r="AF332" s="155">
        <f>+AD332*35%</f>
        <v>0</v>
      </c>
      <c r="AG332" s="2">
        <f>+AD332*F332</f>
        <v>0</v>
      </c>
      <c r="AH332" s="2">
        <f>+AE332*F332</f>
        <v>0</v>
      </c>
      <c r="AI332" s="2">
        <f>+AF332*F332</f>
        <v>0</v>
      </c>
      <c r="AJ332" s="2">
        <f>SUM(AG332:AI332)</f>
        <v>0</v>
      </c>
      <c r="AK332" s="2">
        <f>+AD332*G332</f>
        <v>0</v>
      </c>
      <c r="AL332" s="2">
        <f>+AE332*G332</f>
        <v>0</v>
      </c>
      <c r="AM332" s="2">
        <f>+AF332*G332</f>
        <v>0</v>
      </c>
      <c r="AN332" s="155">
        <f>SUM(AK332:AM332)</f>
        <v>0</v>
      </c>
      <c r="AQ332" s="145" t="s">
        <v>525</v>
      </c>
      <c r="AU332" s="8"/>
      <c r="AV332" s="8"/>
      <c r="AW332" s="2">
        <f>+'[2]BoQ HSYC-Đạt'!AT332</f>
        <v>0</v>
      </c>
      <c r="AX332" s="8">
        <f>F332*AW332</f>
        <v>0</v>
      </c>
      <c r="AY332" s="8">
        <f>IF(AQ332="CT",7%,5%)*AX332</f>
        <v>0</v>
      </c>
      <c r="AZ332" s="8">
        <f>AX332*2%</f>
        <v>0</v>
      </c>
      <c r="BA332" s="8">
        <f>IF(BB332&gt;0,0,AX332*5%)</f>
        <v>0</v>
      </c>
      <c r="BB332" s="8"/>
      <c r="BC332" s="8">
        <f>+AX332+AY332+AZ332+BA332+BB332</f>
        <v>0</v>
      </c>
      <c r="BD332" s="8">
        <f>AX332-AT332</f>
        <v>0</v>
      </c>
      <c r="BE332" s="2"/>
      <c r="BF332" s="8"/>
      <c r="BH332" s="2"/>
    </row>
    <row r="333" spans="1:60" ht="17" hidden="1" outlineLevel="1" x14ac:dyDescent="0.2">
      <c r="B333" s="82"/>
      <c r="C333" s="144" t="s">
        <v>657</v>
      </c>
      <c r="D333" s="144"/>
      <c r="E333" s="82"/>
      <c r="F333" s="143"/>
      <c r="G333" s="142">
        <f>'[1]BoQ HSYC'!F333</f>
        <v>0</v>
      </c>
      <c r="H333" s="185">
        <f>'[1]BoQ HSYC'!G333</f>
        <v>0</v>
      </c>
      <c r="I333" s="185">
        <f>'[1]BoQ HSYC'!H333</f>
        <v>0</v>
      </c>
      <c r="J333" s="185">
        <f>'[1]BoQ HSYC'!I333</f>
        <v>0</v>
      </c>
      <c r="K333" s="48">
        <f>'[1]BoQ HSYC'!J333</f>
        <v>0</v>
      </c>
      <c r="L333" s="47">
        <f>'[1]BoQ HSYC'!K333</f>
        <v>0</v>
      </c>
      <c r="M333" s="47">
        <f>'[1]BoQ HSYC'!L333</f>
        <v>0</v>
      </c>
      <c r="N333" s="183">
        <f>'[1]BoQ HSYC'!M333</f>
        <v>0</v>
      </c>
      <c r="O333" s="183">
        <f>'[1]BoQ HSYC'!N333</f>
        <v>0</v>
      </c>
      <c r="P333" s="83">
        <f>'[1]BoQ HSYC'!O333</f>
        <v>0</v>
      </c>
      <c r="Q333" s="47">
        <f>'[1]BoQ HSYC'!P333</f>
        <v>0</v>
      </c>
      <c r="R333" s="132">
        <f>'[1]BoQ HSYC'!Q333</f>
        <v>0</v>
      </c>
      <c r="S333" s="83">
        <f>'[1]BoQ HSYC'!R333</f>
        <v>0</v>
      </c>
      <c r="T333" s="48">
        <f>'[1]BoQ HSYC'!S333</f>
        <v>0</v>
      </c>
      <c r="U333" s="132">
        <f>'[1]BoQ HSYC'!T333</f>
        <v>0</v>
      </c>
      <c r="V333" s="132">
        <f>'[1]BoQ HSYC'!U333</f>
        <v>0</v>
      </c>
      <c r="W333" s="132">
        <f>'[1]BoQ HSYC'!V333</f>
        <v>0</v>
      </c>
      <c r="X333" s="44" t="str">
        <f>'[1]BoQ HSYC'!W333</f>
        <v>ME</v>
      </c>
      <c r="Y333" s="44"/>
      <c r="Z333" s="44"/>
      <c r="AA333" s="44"/>
      <c r="AB333" s="2">
        <v>0</v>
      </c>
      <c r="AC333" s="2">
        <v>0</v>
      </c>
      <c r="AD333" s="2">
        <f>+M333</f>
        <v>0</v>
      </c>
      <c r="AE333" s="2">
        <f>+AD333*14%</f>
        <v>0</v>
      </c>
      <c r="AF333" s="155">
        <f>+AD333*35%</f>
        <v>0</v>
      </c>
      <c r="AG333" s="2">
        <f>+AD333*F333</f>
        <v>0</v>
      </c>
      <c r="AH333" s="2">
        <f>+AE333*F333</f>
        <v>0</v>
      </c>
      <c r="AI333" s="2">
        <f>+AF333*F333</f>
        <v>0</v>
      </c>
      <c r="AJ333" s="2">
        <f>SUM(AG333:AI333)</f>
        <v>0</v>
      </c>
      <c r="AK333" s="2">
        <f>+AD333*G333</f>
        <v>0</v>
      </c>
      <c r="AL333" s="2">
        <f>+AE333*G333</f>
        <v>0</v>
      </c>
      <c r="AM333" s="2">
        <f>+AF333*G333</f>
        <v>0</v>
      </c>
      <c r="AN333" s="155">
        <f>SUM(AK333:AM333)</f>
        <v>0</v>
      </c>
      <c r="AQ333" s="145" t="s">
        <v>525</v>
      </c>
      <c r="AU333" s="8"/>
      <c r="AV333" s="8"/>
      <c r="AW333" s="2">
        <f>+'[2]BoQ HSYC-Đạt'!AT333</f>
        <v>0</v>
      </c>
      <c r="AX333" s="8">
        <f>F333*AW333</f>
        <v>0</v>
      </c>
      <c r="AY333" s="8">
        <f>IF(AQ333="CT",7%,5%)*AX333</f>
        <v>0</v>
      </c>
      <c r="AZ333" s="8">
        <f>AX333*2%</f>
        <v>0</v>
      </c>
      <c r="BA333" s="8">
        <f>IF(BB333&gt;0,0,AX333*5%)</f>
        <v>0</v>
      </c>
      <c r="BB333" s="8"/>
      <c r="BC333" s="8">
        <f>+AX333+AY333+AZ333+BA333+BB333</f>
        <v>0</v>
      </c>
      <c r="BD333" s="8">
        <f>AX333-AT333</f>
        <v>0</v>
      </c>
      <c r="BE333" s="2"/>
      <c r="BF333" s="8"/>
      <c r="BH333" s="2"/>
    </row>
    <row r="334" spans="1:60" ht="17" hidden="1" outlineLevel="1" x14ac:dyDescent="0.2">
      <c r="B334" s="82"/>
      <c r="C334" s="144" t="s">
        <v>1391</v>
      </c>
      <c r="D334" s="144"/>
      <c r="E334" s="82"/>
      <c r="F334" s="143"/>
      <c r="G334" s="142">
        <f>'[1]BoQ HSYC'!F334</f>
        <v>0</v>
      </c>
      <c r="H334" s="185">
        <f>'[1]BoQ HSYC'!G334</f>
        <v>0</v>
      </c>
      <c r="I334" s="185">
        <f>'[1]BoQ HSYC'!H334</f>
        <v>0</v>
      </c>
      <c r="J334" s="185">
        <f>'[1]BoQ HSYC'!I334</f>
        <v>0</v>
      </c>
      <c r="K334" s="48">
        <f>'[1]BoQ HSYC'!J334</f>
        <v>0</v>
      </c>
      <c r="L334" s="47">
        <f>'[1]BoQ HSYC'!K334</f>
        <v>0</v>
      </c>
      <c r="M334" s="47">
        <f>'[1]BoQ HSYC'!L334</f>
        <v>0</v>
      </c>
      <c r="N334" s="183">
        <f>'[1]BoQ HSYC'!M334</f>
        <v>0</v>
      </c>
      <c r="O334" s="183">
        <f>'[1]BoQ HSYC'!N334</f>
        <v>0</v>
      </c>
      <c r="P334" s="83">
        <f>'[1]BoQ HSYC'!O334</f>
        <v>0</v>
      </c>
      <c r="Q334" s="47">
        <f>'[1]BoQ HSYC'!P334</f>
        <v>0</v>
      </c>
      <c r="R334" s="132">
        <f>'[1]BoQ HSYC'!Q334</f>
        <v>0</v>
      </c>
      <c r="S334" s="83">
        <f>'[1]BoQ HSYC'!R334</f>
        <v>0</v>
      </c>
      <c r="T334" s="48">
        <f>'[1]BoQ HSYC'!S334</f>
        <v>0</v>
      </c>
      <c r="U334" s="132">
        <f>'[1]BoQ HSYC'!T334</f>
        <v>0</v>
      </c>
      <c r="V334" s="132">
        <f>'[1]BoQ HSYC'!U334</f>
        <v>0</v>
      </c>
      <c r="W334" s="132">
        <f>'[1]BoQ HSYC'!V334</f>
        <v>0</v>
      </c>
      <c r="X334" s="44" t="str">
        <f>'[1]BoQ HSYC'!W334</f>
        <v>ME</v>
      </c>
      <c r="Y334" s="44"/>
      <c r="Z334" s="44"/>
      <c r="AA334" s="44"/>
      <c r="AB334" s="2">
        <v>0</v>
      </c>
      <c r="AC334" s="2">
        <v>0</v>
      </c>
      <c r="AD334" s="2">
        <f>+M334</f>
        <v>0</v>
      </c>
      <c r="AE334" s="2">
        <f>+AD334*14%</f>
        <v>0</v>
      </c>
      <c r="AF334" s="155">
        <f>+AD334*35%</f>
        <v>0</v>
      </c>
      <c r="AG334" s="2">
        <f>+AD334*F334</f>
        <v>0</v>
      </c>
      <c r="AH334" s="2">
        <f>+AE334*F334</f>
        <v>0</v>
      </c>
      <c r="AI334" s="2">
        <f>+AF334*F334</f>
        <v>0</v>
      </c>
      <c r="AJ334" s="2">
        <f>SUM(AG334:AI334)</f>
        <v>0</v>
      </c>
      <c r="AK334" s="2">
        <f>+AD334*G334</f>
        <v>0</v>
      </c>
      <c r="AL334" s="2">
        <f>+AE334*G334</f>
        <v>0</v>
      </c>
      <c r="AM334" s="2">
        <f>+AF334*G334</f>
        <v>0</v>
      </c>
      <c r="AN334" s="155">
        <f>SUM(AK334:AM334)</f>
        <v>0</v>
      </c>
      <c r="AQ334" s="145" t="s">
        <v>525</v>
      </c>
      <c r="AU334" s="8"/>
      <c r="AV334" s="8"/>
      <c r="AW334" s="2">
        <f>+'[2]BoQ HSYC-Đạt'!AT334</f>
        <v>0</v>
      </c>
      <c r="AX334" s="8">
        <f>F334*AW334</f>
        <v>0</v>
      </c>
      <c r="AY334" s="8">
        <f>IF(AQ334="CT",7%,5%)*AX334</f>
        <v>0</v>
      </c>
      <c r="AZ334" s="8">
        <f>AX334*2%</f>
        <v>0</v>
      </c>
      <c r="BA334" s="8">
        <f>IF(BB334&gt;0,0,AX334*5%)</f>
        <v>0</v>
      </c>
      <c r="BB334" s="8"/>
      <c r="BC334" s="8">
        <f>+AX334+AY334+AZ334+BA334+BB334</f>
        <v>0</v>
      </c>
      <c r="BD334" s="8">
        <f>AX334-AT334</f>
        <v>0</v>
      </c>
      <c r="BE334" s="2"/>
      <c r="BF334" s="8"/>
      <c r="BH334" s="2"/>
    </row>
    <row r="335" spans="1:60" ht="17" hidden="1" outlineLevel="1" x14ac:dyDescent="0.2">
      <c r="B335" s="82"/>
      <c r="C335" s="144" t="s">
        <v>1140</v>
      </c>
      <c r="D335" s="144"/>
      <c r="E335" s="82"/>
      <c r="F335" s="143"/>
      <c r="G335" s="142">
        <f>'[1]BoQ HSYC'!F335</f>
        <v>0</v>
      </c>
      <c r="H335" s="185">
        <f>'[1]BoQ HSYC'!G335</f>
        <v>0</v>
      </c>
      <c r="I335" s="185">
        <f>'[1]BoQ HSYC'!H335</f>
        <v>0</v>
      </c>
      <c r="J335" s="185">
        <f>'[1]BoQ HSYC'!I335</f>
        <v>0</v>
      </c>
      <c r="K335" s="48">
        <f>'[1]BoQ HSYC'!J335</f>
        <v>0</v>
      </c>
      <c r="L335" s="47">
        <f>'[1]BoQ HSYC'!K335</f>
        <v>0</v>
      </c>
      <c r="M335" s="47">
        <f>'[1]BoQ HSYC'!L335</f>
        <v>0</v>
      </c>
      <c r="N335" s="183">
        <f>'[1]BoQ HSYC'!M335</f>
        <v>0</v>
      </c>
      <c r="O335" s="183">
        <f>'[1]BoQ HSYC'!N335</f>
        <v>0</v>
      </c>
      <c r="P335" s="83">
        <f>'[1]BoQ HSYC'!O335</f>
        <v>0</v>
      </c>
      <c r="Q335" s="47">
        <f>'[1]BoQ HSYC'!P335</f>
        <v>0</v>
      </c>
      <c r="R335" s="132">
        <f>'[1]BoQ HSYC'!Q335</f>
        <v>0</v>
      </c>
      <c r="S335" s="83">
        <f>'[1]BoQ HSYC'!R335</f>
        <v>0</v>
      </c>
      <c r="T335" s="48">
        <f>'[1]BoQ HSYC'!S335</f>
        <v>0</v>
      </c>
      <c r="U335" s="132">
        <f>'[1]BoQ HSYC'!T335</f>
        <v>0</v>
      </c>
      <c r="V335" s="132">
        <f>'[1]BoQ HSYC'!U335</f>
        <v>0</v>
      </c>
      <c r="W335" s="132">
        <f>'[1]BoQ HSYC'!V335</f>
        <v>0</v>
      </c>
      <c r="X335" s="44" t="str">
        <f>'[1]BoQ HSYC'!W335</f>
        <v>ME</v>
      </c>
      <c r="Y335" s="44"/>
      <c r="Z335" s="44"/>
      <c r="AA335" s="44"/>
      <c r="AB335" s="2">
        <v>0</v>
      </c>
      <c r="AC335" s="2">
        <v>0</v>
      </c>
      <c r="AD335" s="2">
        <f>+M335</f>
        <v>0</v>
      </c>
      <c r="AE335" s="2">
        <f>+AD335*14%</f>
        <v>0</v>
      </c>
      <c r="AF335" s="155">
        <f>+AD335*35%</f>
        <v>0</v>
      </c>
      <c r="AG335" s="2">
        <f>+AD335*F335</f>
        <v>0</v>
      </c>
      <c r="AH335" s="2">
        <f>+AE335*F335</f>
        <v>0</v>
      </c>
      <c r="AI335" s="2">
        <f>+AF335*F335</f>
        <v>0</v>
      </c>
      <c r="AJ335" s="2">
        <f>SUM(AG335:AI335)</f>
        <v>0</v>
      </c>
      <c r="AK335" s="2">
        <f>+AD335*G335</f>
        <v>0</v>
      </c>
      <c r="AL335" s="2">
        <f>+AE335*G335</f>
        <v>0</v>
      </c>
      <c r="AM335" s="2">
        <f>+AF335*G335</f>
        <v>0</v>
      </c>
      <c r="AN335" s="155">
        <f>SUM(AK335:AM335)</f>
        <v>0</v>
      </c>
      <c r="AQ335" s="145" t="s">
        <v>525</v>
      </c>
      <c r="AU335" s="8"/>
      <c r="AV335" s="8"/>
      <c r="AW335" s="2">
        <f>+'[2]BoQ HSYC-Đạt'!AT335</f>
        <v>0</v>
      </c>
      <c r="AX335" s="8">
        <f>F335*AW335</f>
        <v>0</v>
      </c>
      <c r="AY335" s="8">
        <f>IF(AQ335="CT",7%,5%)*AX335</f>
        <v>0</v>
      </c>
      <c r="AZ335" s="8">
        <f>AX335*2%</f>
        <v>0</v>
      </c>
      <c r="BA335" s="8">
        <f>IF(BB335&gt;0,0,AX335*5%)</f>
        <v>0</v>
      </c>
      <c r="BB335" s="8"/>
      <c r="BC335" s="8">
        <f>+AX335+AY335+AZ335+BA335+BB335</f>
        <v>0</v>
      </c>
      <c r="BD335" s="8">
        <f>AX335-AT335</f>
        <v>0</v>
      </c>
      <c r="BE335" s="2"/>
      <c r="BF335" s="8"/>
      <c r="BH335" s="2"/>
    </row>
    <row r="336" spans="1:60" ht="17" hidden="1" outlineLevel="1" x14ac:dyDescent="0.2">
      <c r="B336" s="82"/>
      <c r="C336" s="144" t="s">
        <v>656</v>
      </c>
      <c r="D336" s="144"/>
      <c r="E336" s="82"/>
      <c r="F336" s="143"/>
      <c r="G336" s="142">
        <f>'[1]BoQ HSYC'!F336</f>
        <v>0</v>
      </c>
      <c r="H336" s="185">
        <f>'[1]BoQ HSYC'!G336</f>
        <v>0</v>
      </c>
      <c r="I336" s="185">
        <f>'[1]BoQ HSYC'!H336</f>
        <v>0</v>
      </c>
      <c r="J336" s="185">
        <f>'[1]BoQ HSYC'!I336</f>
        <v>0</v>
      </c>
      <c r="K336" s="48">
        <f>'[1]BoQ HSYC'!J336</f>
        <v>0</v>
      </c>
      <c r="L336" s="47">
        <f>'[1]BoQ HSYC'!K336</f>
        <v>0</v>
      </c>
      <c r="M336" s="47">
        <f>'[1]BoQ HSYC'!L336</f>
        <v>0</v>
      </c>
      <c r="N336" s="183">
        <f>'[1]BoQ HSYC'!M336</f>
        <v>0</v>
      </c>
      <c r="O336" s="183">
        <f>'[1]BoQ HSYC'!N336</f>
        <v>0</v>
      </c>
      <c r="P336" s="83">
        <f>'[1]BoQ HSYC'!O336</f>
        <v>0</v>
      </c>
      <c r="Q336" s="47">
        <f>'[1]BoQ HSYC'!P336</f>
        <v>0</v>
      </c>
      <c r="R336" s="132">
        <f>'[1]BoQ HSYC'!Q336</f>
        <v>0</v>
      </c>
      <c r="S336" s="83">
        <f>'[1]BoQ HSYC'!R336</f>
        <v>0</v>
      </c>
      <c r="T336" s="48">
        <f>'[1]BoQ HSYC'!S336</f>
        <v>0</v>
      </c>
      <c r="U336" s="132">
        <f>'[1]BoQ HSYC'!T336</f>
        <v>0</v>
      </c>
      <c r="V336" s="132">
        <f>'[1]BoQ HSYC'!U336</f>
        <v>0</v>
      </c>
      <c r="W336" s="132">
        <f>'[1]BoQ HSYC'!V336</f>
        <v>0</v>
      </c>
      <c r="X336" s="44" t="str">
        <f>'[1]BoQ HSYC'!W336</f>
        <v>ME</v>
      </c>
      <c r="Y336" s="44"/>
      <c r="Z336" s="44"/>
      <c r="AA336" s="44"/>
      <c r="AB336" s="2">
        <v>0</v>
      </c>
      <c r="AC336" s="2">
        <v>0</v>
      </c>
      <c r="AD336" s="2">
        <f>+M336</f>
        <v>0</v>
      </c>
      <c r="AE336" s="2">
        <f>+AD336*14%</f>
        <v>0</v>
      </c>
      <c r="AF336" s="155">
        <f>+AD336*35%</f>
        <v>0</v>
      </c>
      <c r="AG336" s="2">
        <f>+AD336*F336</f>
        <v>0</v>
      </c>
      <c r="AH336" s="2">
        <f>+AE336*F336</f>
        <v>0</v>
      </c>
      <c r="AI336" s="2">
        <f>+AF336*F336</f>
        <v>0</v>
      </c>
      <c r="AJ336" s="2">
        <f>SUM(AG336:AI336)</f>
        <v>0</v>
      </c>
      <c r="AK336" s="2">
        <f>+AD336*G336</f>
        <v>0</v>
      </c>
      <c r="AL336" s="2">
        <f>+AE336*G336</f>
        <v>0</v>
      </c>
      <c r="AM336" s="2">
        <f>+AF336*G336</f>
        <v>0</v>
      </c>
      <c r="AN336" s="155">
        <f>SUM(AK336:AM336)</f>
        <v>0</v>
      </c>
      <c r="AQ336" s="145" t="s">
        <v>525</v>
      </c>
      <c r="AU336" s="8"/>
      <c r="AV336" s="8"/>
      <c r="AW336" s="2">
        <f>+'[2]BoQ HSYC-Đạt'!AT336</f>
        <v>0</v>
      </c>
      <c r="AX336" s="8">
        <f>F336*AW336</f>
        <v>0</v>
      </c>
      <c r="AY336" s="8">
        <f>IF(AQ336="CT",7%,5%)*AX336</f>
        <v>0</v>
      </c>
      <c r="AZ336" s="8">
        <f>AX336*2%</f>
        <v>0</v>
      </c>
      <c r="BA336" s="8">
        <f>IF(BB336&gt;0,0,AX336*5%)</f>
        <v>0</v>
      </c>
      <c r="BB336" s="8"/>
      <c r="BC336" s="8">
        <f>+AX336+AY336+AZ336+BA336+BB336</f>
        <v>0</v>
      </c>
      <c r="BD336" s="8">
        <f>AX336-AT336</f>
        <v>0</v>
      </c>
      <c r="BE336" s="2"/>
      <c r="BF336" s="8"/>
      <c r="BH336" s="2"/>
    </row>
    <row r="337" spans="1:60" ht="17" hidden="1" outlineLevel="1" x14ac:dyDescent="0.2">
      <c r="B337" s="82"/>
      <c r="C337" s="144" t="s">
        <v>655</v>
      </c>
      <c r="D337" s="144"/>
      <c r="E337" s="82"/>
      <c r="F337" s="143"/>
      <c r="G337" s="142">
        <f>'[1]BoQ HSYC'!F337</f>
        <v>0</v>
      </c>
      <c r="H337" s="185">
        <f>'[1]BoQ HSYC'!G337</f>
        <v>0</v>
      </c>
      <c r="I337" s="185">
        <f>'[1]BoQ HSYC'!H337</f>
        <v>0</v>
      </c>
      <c r="J337" s="185">
        <f>'[1]BoQ HSYC'!I337</f>
        <v>0</v>
      </c>
      <c r="K337" s="48">
        <f>'[1]BoQ HSYC'!J337</f>
        <v>0</v>
      </c>
      <c r="L337" s="47">
        <f>'[1]BoQ HSYC'!K337</f>
        <v>0</v>
      </c>
      <c r="M337" s="47">
        <f>'[1]BoQ HSYC'!L337</f>
        <v>0</v>
      </c>
      <c r="N337" s="183">
        <f>'[1]BoQ HSYC'!M337</f>
        <v>0</v>
      </c>
      <c r="O337" s="183">
        <f>'[1]BoQ HSYC'!N337</f>
        <v>0</v>
      </c>
      <c r="P337" s="83">
        <f>'[1]BoQ HSYC'!O337</f>
        <v>0</v>
      </c>
      <c r="Q337" s="47">
        <f>'[1]BoQ HSYC'!P337</f>
        <v>0</v>
      </c>
      <c r="R337" s="132">
        <f>'[1]BoQ HSYC'!Q337</f>
        <v>0</v>
      </c>
      <c r="S337" s="83">
        <f>'[1]BoQ HSYC'!R337</f>
        <v>0</v>
      </c>
      <c r="T337" s="48">
        <f>'[1]BoQ HSYC'!S337</f>
        <v>0</v>
      </c>
      <c r="U337" s="132">
        <f>'[1]BoQ HSYC'!T337</f>
        <v>0</v>
      </c>
      <c r="V337" s="132">
        <f>'[1]BoQ HSYC'!U337</f>
        <v>0</v>
      </c>
      <c r="W337" s="132">
        <f>'[1]BoQ HSYC'!V337</f>
        <v>0</v>
      </c>
      <c r="X337" s="44" t="str">
        <f>'[1]BoQ HSYC'!W337</f>
        <v>ME</v>
      </c>
      <c r="Y337" s="44"/>
      <c r="Z337" s="44"/>
      <c r="AA337" s="44"/>
      <c r="AB337" s="2">
        <v>0</v>
      </c>
      <c r="AC337" s="2">
        <v>0</v>
      </c>
      <c r="AD337" s="2">
        <f>+M337</f>
        <v>0</v>
      </c>
      <c r="AE337" s="2">
        <f>+AD337*14%</f>
        <v>0</v>
      </c>
      <c r="AF337" s="155">
        <f>+AD337*35%</f>
        <v>0</v>
      </c>
      <c r="AG337" s="2">
        <f>+AD337*F337</f>
        <v>0</v>
      </c>
      <c r="AH337" s="2">
        <f>+AE337*F337</f>
        <v>0</v>
      </c>
      <c r="AI337" s="2">
        <f>+AF337*F337</f>
        <v>0</v>
      </c>
      <c r="AJ337" s="2">
        <f>SUM(AG337:AI337)</f>
        <v>0</v>
      </c>
      <c r="AK337" s="2">
        <f>+AD337*G337</f>
        <v>0</v>
      </c>
      <c r="AL337" s="2">
        <f>+AE337*G337</f>
        <v>0</v>
      </c>
      <c r="AM337" s="2">
        <f>+AF337*G337</f>
        <v>0</v>
      </c>
      <c r="AN337" s="155">
        <f>SUM(AK337:AM337)</f>
        <v>0</v>
      </c>
      <c r="AQ337" s="145" t="s">
        <v>525</v>
      </c>
      <c r="AU337" s="8"/>
      <c r="AV337" s="8"/>
      <c r="AW337" s="2">
        <f>+'[2]BoQ HSYC-Đạt'!AT337</f>
        <v>0</v>
      </c>
      <c r="AX337" s="8">
        <f>F337*AW337</f>
        <v>0</v>
      </c>
      <c r="AY337" s="8">
        <f>IF(AQ337="CT",7%,5%)*AX337</f>
        <v>0</v>
      </c>
      <c r="AZ337" s="8">
        <f>AX337*2%</f>
        <v>0</v>
      </c>
      <c r="BA337" s="8">
        <f>IF(BB337&gt;0,0,AX337*5%)</f>
        <v>0</v>
      </c>
      <c r="BB337" s="8"/>
      <c r="BC337" s="8">
        <f>+AX337+AY337+AZ337+BA337+BB337</f>
        <v>0</v>
      </c>
      <c r="BD337" s="8">
        <f>AX337-AT337</f>
        <v>0</v>
      </c>
      <c r="BE337" s="2"/>
      <c r="BF337" s="8"/>
      <c r="BH337" s="2"/>
    </row>
    <row r="338" spans="1:60" ht="17" hidden="1" outlineLevel="1" x14ac:dyDescent="0.2">
      <c r="B338" s="82"/>
      <c r="C338" s="144" t="s">
        <v>654</v>
      </c>
      <c r="D338" s="144"/>
      <c r="E338" s="82"/>
      <c r="F338" s="143"/>
      <c r="G338" s="142">
        <f>'[1]BoQ HSYC'!F338</f>
        <v>0</v>
      </c>
      <c r="H338" s="185">
        <f>'[1]BoQ HSYC'!G338</f>
        <v>0</v>
      </c>
      <c r="I338" s="185">
        <f>'[1]BoQ HSYC'!H338</f>
        <v>0</v>
      </c>
      <c r="J338" s="185">
        <f>'[1]BoQ HSYC'!I338</f>
        <v>0</v>
      </c>
      <c r="K338" s="48">
        <f>'[1]BoQ HSYC'!J338</f>
        <v>0</v>
      </c>
      <c r="L338" s="47">
        <f>'[1]BoQ HSYC'!K338</f>
        <v>0</v>
      </c>
      <c r="M338" s="47">
        <f>'[1]BoQ HSYC'!L338</f>
        <v>0</v>
      </c>
      <c r="N338" s="183">
        <f>'[1]BoQ HSYC'!M338</f>
        <v>0</v>
      </c>
      <c r="O338" s="183">
        <f>'[1]BoQ HSYC'!N338</f>
        <v>0</v>
      </c>
      <c r="P338" s="83">
        <f>'[1]BoQ HSYC'!O338</f>
        <v>0</v>
      </c>
      <c r="Q338" s="47">
        <f>'[1]BoQ HSYC'!P338</f>
        <v>0</v>
      </c>
      <c r="R338" s="132">
        <f>'[1]BoQ HSYC'!Q338</f>
        <v>0</v>
      </c>
      <c r="S338" s="83">
        <f>'[1]BoQ HSYC'!R338</f>
        <v>0</v>
      </c>
      <c r="T338" s="48">
        <f>'[1]BoQ HSYC'!S338</f>
        <v>0</v>
      </c>
      <c r="U338" s="132">
        <f>'[1]BoQ HSYC'!T338</f>
        <v>0</v>
      </c>
      <c r="V338" s="132">
        <f>'[1]BoQ HSYC'!U338</f>
        <v>0</v>
      </c>
      <c r="W338" s="132">
        <f>'[1]BoQ HSYC'!V338</f>
        <v>0</v>
      </c>
      <c r="X338" s="44" t="str">
        <f>'[1]BoQ HSYC'!W338</f>
        <v>ME</v>
      </c>
      <c r="Y338" s="44"/>
      <c r="Z338" s="44"/>
      <c r="AA338" s="44"/>
      <c r="AB338" s="2">
        <v>0</v>
      </c>
      <c r="AC338" s="2">
        <v>0</v>
      </c>
      <c r="AD338" s="2">
        <f>+M338</f>
        <v>0</v>
      </c>
      <c r="AE338" s="2">
        <f>+AD338*14%</f>
        <v>0</v>
      </c>
      <c r="AF338" s="155">
        <f>+AD338*35%</f>
        <v>0</v>
      </c>
      <c r="AG338" s="2">
        <f>+AD338*F338</f>
        <v>0</v>
      </c>
      <c r="AH338" s="2">
        <f>+AE338*F338</f>
        <v>0</v>
      </c>
      <c r="AI338" s="2">
        <f>+AF338*F338</f>
        <v>0</v>
      </c>
      <c r="AJ338" s="2">
        <f>SUM(AG338:AI338)</f>
        <v>0</v>
      </c>
      <c r="AK338" s="2">
        <f>+AD338*G338</f>
        <v>0</v>
      </c>
      <c r="AL338" s="2">
        <f>+AE338*G338</f>
        <v>0</v>
      </c>
      <c r="AM338" s="2">
        <f>+AF338*G338</f>
        <v>0</v>
      </c>
      <c r="AN338" s="155">
        <f>SUM(AK338:AM338)</f>
        <v>0</v>
      </c>
      <c r="AQ338" s="145" t="s">
        <v>525</v>
      </c>
      <c r="AU338" s="8"/>
      <c r="AV338" s="8"/>
      <c r="AW338" s="2">
        <f>+'[2]BoQ HSYC-Đạt'!AT338</f>
        <v>0</v>
      </c>
      <c r="AX338" s="8">
        <f>F338*AW338</f>
        <v>0</v>
      </c>
      <c r="AY338" s="8">
        <f>IF(AQ338="CT",7%,5%)*AX338</f>
        <v>0</v>
      </c>
      <c r="AZ338" s="8">
        <f>AX338*2%</f>
        <v>0</v>
      </c>
      <c r="BA338" s="8">
        <f>IF(BB338&gt;0,0,AX338*5%)</f>
        <v>0</v>
      </c>
      <c r="BB338" s="8"/>
      <c r="BC338" s="8">
        <f>+AX338+AY338+AZ338+BA338+BB338</f>
        <v>0</v>
      </c>
      <c r="BD338" s="8">
        <f>AX338-AT338</f>
        <v>0</v>
      </c>
      <c r="BE338" s="2"/>
      <c r="BF338" s="8"/>
      <c r="BH338" s="2"/>
    </row>
    <row r="339" spans="1:60" ht="17" hidden="1" outlineLevel="1" x14ac:dyDescent="0.2">
      <c r="B339" s="82"/>
      <c r="C339" s="144" t="s">
        <v>831</v>
      </c>
      <c r="D339" s="144"/>
      <c r="E339" s="82"/>
      <c r="F339" s="143"/>
      <c r="G339" s="142">
        <f>'[1]BoQ HSYC'!F339</f>
        <v>0</v>
      </c>
      <c r="H339" s="185">
        <f>'[1]BoQ HSYC'!G339</f>
        <v>0</v>
      </c>
      <c r="I339" s="185">
        <f>'[1]BoQ HSYC'!H339</f>
        <v>0</v>
      </c>
      <c r="J339" s="185">
        <f>'[1]BoQ HSYC'!I339</f>
        <v>0</v>
      </c>
      <c r="K339" s="48">
        <f>'[1]BoQ HSYC'!J339</f>
        <v>0</v>
      </c>
      <c r="L339" s="47">
        <f>'[1]BoQ HSYC'!K339</f>
        <v>0</v>
      </c>
      <c r="M339" s="47">
        <f>'[1]BoQ HSYC'!L339</f>
        <v>0</v>
      </c>
      <c r="N339" s="183">
        <f>'[1]BoQ HSYC'!M339</f>
        <v>0</v>
      </c>
      <c r="O339" s="183">
        <f>'[1]BoQ HSYC'!N339</f>
        <v>0</v>
      </c>
      <c r="P339" s="83">
        <f>'[1]BoQ HSYC'!O339</f>
        <v>0</v>
      </c>
      <c r="Q339" s="47">
        <f>'[1]BoQ HSYC'!P339</f>
        <v>0</v>
      </c>
      <c r="R339" s="132">
        <f>'[1]BoQ HSYC'!Q339</f>
        <v>0</v>
      </c>
      <c r="S339" s="83">
        <f>'[1]BoQ HSYC'!R339</f>
        <v>0</v>
      </c>
      <c r="T339" s="48">
        <f>'[1]BoQ HSYC'!S339</f>
        <v>0</v>
      </c>
      <c r="U339" s="132">
        <f>'[1]BoQ HSYC'!T339</f>
        <v>0</v>
      </c>
      <c r="V339" s="132">
        <f>'[1]BoQ HSYC'!U339</f>
        <v>0</v>
      </c>
      <c r="W339" s="132">
        <f>'[1]BoQ HSYC'!V339</f>
        <v>0</v>
      </c>
      <c r="X339" s="44" t="str">
        <f>'[1]BoQ HSYC'!W339</f>
        <v>ME</v>
      </c>
      <c r="Y339" s="44"/>
      <c r="Z339" s="44"/>
      <c r="AA339" s="44"/>
      <c r="AB339" s="2">
        <v>0</v>
      </c>
      <c r="AC339" s="2">
        <v>0</v>
      </c>
      <c r="AD339" s="2">
        <f>+M339</f>
        <v>0</v>
      </c>
      <c r="AE339" s="2">
        <f>+AD339*14%</f>
        <v>0</v>
      </c>
      <c r="AF339" s="155">
        <f>+AD339*35%</f>
        <v>0</v>
      </c>
      <c r="AG339" s="2">
        <f>+AD339*F339</f>
        <v>0</v>
      </c>
      <c r="AH339" s="2">
        <f>+AE339*F339</f>
        <v>0</v>
      </c>
      <c r="AI339" s="2">
        <f>+AF339*F339</f>
        <v>0</v>
      </c>
      <c r="AJ339" s="2">
        <f>SUM(AG339:AI339)</f>
        <v>0</v>
      </c>
      <c r="AK339" s="2">
        <f>+AD339*G339</f>
        <v>0</v>
      </c>
      <c r="AL339" s="2">
        <f>+AE339*G339</f>
        <v>0</v>
      </c>
      <c r="AM339" s="2">
        <f>+AF339*G339</f>
        <v>0</v>
      </c>
      <c r="AN339" s="155">
        <f>SUM(AK339:AM339)</f>
        <v>0</v>
      </c>
      <c r="AQ339" s="145" t="s">
        <v>525</v>
      </c>
      <c r="AU339" s="8"/>
      <c r="AV339" s="8"/>
      <c r="AW339" s="2">
        <f>+'[2]BoQ HSYC-Đạt'!AT339</f>
        <v>0</v>
      </c>
      <c r="AX339" s="8">
        <f>F339*AW339</f>
        <v>0</v>
      </c>
      <c r="AY339" s="8">
        <f>IF(AQ339="CT",7%,5%)*AX339</f>
        <v>0</v>
      </c>
      <c r="AZ339" s="8">
        <f>AX339*2%</f>
        <v>0</v>
      </c>
      <c r="BA339" s="8">
        <f>IF(BB339&gt;0,0,AX339*5%)</f>
        <v>0</v>
      </c>
      <c r="BB339" s="8"/>
      <c r="BC339" s="8">
        <f>+AX339+AY339+AZ339+BA339+BB339</f>
        <v>0</v>
      </c>
      <c r="BD339" s="8">
        <f>AX339-AT339</f>
        <v>0</v>
      </c>
      <c r="BE339" s="2"/>
      <c r="BF339" s="8"/>
      <c r="BH339" s="2"/>
    </row>
    <row r="340" spans="1:60" ht="17" hidden="1" outlineLevel="1" x14ac:dyDescent="0.2">
      <c r="A340" s="1" t="s">
        <v>108</v>
      </c>
      <c r="B340" s="82">
        <v>5</v>
      </c>
      <c r="C340" s="144" t="s">
        <v>1390</v>
      </c>
      <c r="D340" s="144"/>
      <c r="E340" s="82" t="s">
        <v>85</v>
      </c>
      <c r="F340" s="143">
        <v>2</v>
      </c>
      <c r="G340" s="142">
        <f>'[1]BoQ HSYC'!F340</f>
        <v>2</v>
      </c>
      <c r="H340" s="185">
        <f>'[1]BoQ HSYC'!G340</f>
        <v>0</v>
      </c>
      <c r="I340" s="185">
        <f>'[1]BoQ HSYC'!H340</f>
        <v>0</v>
      </c>
      <c r="J340" s="185">
        <f>'[1]BoQ HSYC'!I340</f>
        <v>0</v>
      </c>
      <c r="K340" s="48">
        <f>'[1]BoQ HSYC'!J340</f>
        <v>56260000</v>
      </c>
      <c r="L340" s="47">
        <f>'[1]BoQ HSYC'!K340</f>
        <v>0</v>
      </c>
      <c r="M340" s="47">
        <f>'[1]BoQ HSYC'!L340</f>
        <v>56260000</v>
      </c>
      <c r="N340" s="183">
        <f>'[1]BoQ HSYC'!M340</f>
        <v>0</v>
      </c>
      <c r="O340" s="183">
        <f>'[1]BoQ HSYC'!N340</f>
        <v>0</v>
      </c>
      <c r="P340" s="83">
        <f>'[1]BoQ HSYC'!O340</f>
        <v>0</v>
      </c>
      <c r="Q340" s="47">
        <f>'[1]BoQ HSYC'!P340</f>
        <v>112520000</v>
      </c>
      <c r="R340" s="132">
        <f>'[1]BoQ HSYC'!Q340</f>
        <v>0</v>
      </c>
      <c r="S340" s="83">
        <f>'[1]BoQ HSYC'!R340</f>
        <v>112520000</v>
      </c>
      <c r="T340" s="48">
        <f>'[1]BoQ HSYC'!S340</f>
        <v>0</v>
      </c>
      <c r="U340" s="132">
        <f>'[1]BoQ HSYC'!T340</f>
        <v>0</v>
      </c>
      <c r="V340" s="132" t="str">
        <f>'[1]BoQ HSYC'!U340</f>
        <v>Báo giá NCC</v>
      </c>
      <c r="W340" s="132" t="str">
        <f>'[1]BoQ HSYC'!V340</f>
        <v>Báo giá NCC</v>
      </c>
      <c r="X340" s="44" t="str">
        <f>'[1]BoQ HSYC'!W340</f>
        <v>ME</v>
      </c>
      <c r="Y340" s="44"/>
      <c r="Z340" s="44"/>
      <c r="AA340" s="44"/>
      <c r="AB340" s="2">
        <v>70437533.924999997</v>
      </c>
      <c r="AC340" s="2">
        <v>140875067.84999999</v>
      </c>
      <c r="AD340" s="2">
        <f>+M340</f>
        <v>56260000</v>
      </c>
      <c r="AE340" s="2">
        <f>+AD340*14%</f>
        <v>7876400.0000000009</v>
      </c>
      <c r="AF340" s="155">
        <f>+AD340*35%</f>
        <v>19691000</v>
      </c>
      <c r="AG340" s="2">
        <f>+AD340*F340</f>
        <v>112520000</v>
      </c>
      <c r="AH340" s="2">
        <f>+AE340*F340</f>
        <v>15752800.000000002</v>
      </c>
      <c r="AI340" s="2">
        <f>+AF340*F340</f>
        <v>39382000</v>
      </c>
      <c r="AJ340" s="2">
        <f>SUM(AG340:AI340)</f>
        <v>167654800</v>
      </c>
      <c r="AK340" s="2">
        <f>+AD340*G340</f>
        <v>112520000</v>
      </c>
      <c r="AL340" s="2">
        <f>+AE340*G340</f>
        <v>15752800.000000002</v>
      </c>
      <c r="AM340" s="2">
        <f>+AF340*G340</f>
        <v>39382000</v>
      </c>
      <c r="AN340" s="155">
        <f>SUM(AK340:AM340)</f>
        <v>167654800</v>
      </c>
      <c r="AQ340" s="145" t="s">
        <v>525</v>
      </c>
      <c r="AU340" s="8"/>
      <c r="AV340" s="8"/>
      <c r="AW340" s="2">
        <f>+'[2]BoQ HSYC-Đạt'!AT340</f>
        <v>57385200</v>
      </c>
      <c r="AX340" s="8">
        <f>F340*AW340</f>
        <v>114770400</v>
      </c>
      <c r="AY340" s="8">
        <f>IF(AQ340="CT",7%,5%)*AX340</f>
        <v>8033928.0000000009</v>
      </c>
      <c r="AZ340" s="8">
        <f>AX340*2%</f>
        <v>2295408</v>
      </c>
      <c r="BA340" s="8">
        <f>IF(BB340&gt;0,0,AX340*5%)</f>
        <v>5738520</v>
      </c>
      <c r="BB340" s="8"/>
      <c r="BC340" s="8">
        <f>+AX340+AY340+AZ340+BA340+BB340</f>
        <v>130838256</v>
      </c>
      <c r="BD340" s="8">
        <f>AX340-AT340</f>
        <v>114770400</v>
      </c>
      <c r="BE340" s="2"/>
      <c r="BF340" s="8"/>
      <c r="BH340" s="2"/>
    </row>
    <row r="341" spans="1:60" ht="17" hidden="1" outlineLevel="1" x14ac:dyDescent="0.2">
      <c r="B341" s="82"/>
      <c r="C341" s="144" t="s">
        <v>959</v>
      </c>
      <c r="D341" s="144"/>
      <c r="E341" s="82"/>
      <c r="F341" s="143"/>
      <c r="G341" s="142">
        <f>'[1]BoQ HSYC'!F341</f>
        <v>0</v>
      </c>
      <c r="H341" s="185">
        <f>'[1]BoQ HSYC'!G341</f>
        <v>0</v>
      </c>
      <c r="I341" s="185">
        <f>'[1]BoQ HSYC'!H341</f>
        <v>0</v>
      </c>
      <c r="J341" s="185">
        <f>'[1]BoQ HSYC'!I341</f>
        <v>0</v>
      </c>
      <c r="K341" s="48">
        <f>'[1]BoQ HSYC'!J341</f>
        <v>0</v>
      </c>
      <c r="L341" s="47">
        <f>'[1]BoQ HSYC'!K341</f>
        <v>0</v>
      </c>
      <c r="M341" s="47">
        <f>'[1]BoQ HSYC'!L341</f>
        <v>0</v>
      </c>
      <c r="N341" s="183">
        <f>'[1]BoQ HSYC'!M341</f>
        <v>0</v>
      </c>
      <c r="O341" s="183">
        <f>'[1]BoQ HSYC'!N341</f>
        <v>0</v>
      </c>
      <c r="P341" s="83">
        <f>'[1]BoQ HSYC'!O341</f>
        <v>0</v>
      </c>
      <c r="Q341" s="47">
        <f>'[1]BoQ HSYC'!P341</f>
        <v>0</v>
      </c>
      <c r="R341" s="132">
        <f>'[1]BoQ HSYC'!Q341</f>
        <v>0</v>
      </c>
      <c r="S341" s="83">
        <f>'[1]BoQ HSYC'!R341</f>
        <v>0</v>
      </c>
      <c r="T341" s="48">
        <f>'[1]BoQ HSYC'!S341</f>
        <v>0</v>
      </c>
      <c r="U341" s="132">
        <f>'[1]BoQ HSYC'!T341</f>
        <v>0</v>
      </c>
      <c r="V341" s="132">
        <f>'[1]BoQ HSYC'!U341</f>
        <v>0</v>
      </c>
      <c r="W341" s="132">
        <f>'[1]BoQ HSYC'!V341</f>
        <v>0</v>
      </c>
      <c r="X341" s="44" t="str">
        <f>'[1]BoQ HSYC'!W341</f>
        <v>ME</v>
      </c>
      <c r="Y341" s="44"/>
      <c r="Z341" s="44"/>
      <c r="AA341" s="44"/>
      <c r="AB341" s="2">
        <v>0</v>
      </c>
      <c r="AC341" s="2">
        <v>0</v>
      </c>
      <c r="AD341" s="2">
        <f>+M341</f>
        <v>0</v>
      </c>
      <c r="AE341" s="2">
        <f>+AD341*14%</f>
        <v>0</v>
      </c>
      <c r="AF341" s="155">
        <f>+AD341*35%</f>
        <v>0</v>
      </c>
      <c r="AG341" s="2">
        <f>+AD341*F341</f>
        <v>0</v>
      </c>
      <c r="AH341" s="2">
        <f>+AE341*F341</f>
        <v>0</v>
      </c>
      <c r="AI341" s="2">
        <f>+AF341*F341</f>
        <v>0</v>
      </c>
      <c r="AJ341" s="2">
        <f>SUM(AG341:AI341)</f>
        <v>0</v>
      </c>
      <c r="AK341" s="2">
        <f>+AD341*G341</f>
        <v>0</v>
      </c>
      <c r="AL341" s="2">
        <f>+AE341*G341</f>
        <v>0</v>
      </c>
      <c r="AM341" s="2">
        <f>+AF341*G341</f>
        <v>0</v>
      </c>
      <c r="AN341" s="155">
        <f>SUM(AK341:AM341)</f>
        <v>0</v>
      </c>
      <c r="AQ341" s="145" t="s">
        <v>525</v>
      </c>
      <c r="AU341" s="8"/>
      <c r="AV341" s="8"/>
      <c r="AW341" s="2">
        <f>+'[2]BoQ HSYC-Đạt'!AT341</f>
        <v>0</v>
      </c>
      <c r="AX341" s="8">
        <f>F341*AW341</f>
        <v>0</v>
      </c>
      <c r="AY341" s="8">
        <f>IF(AQ341="CT",7%,5%)*AX341</f>
        <v>0</v>
      </c>
      <c r="AZ341" s="8">
        <f>AX341*2%</f>
        <v>0</v>
      </c>
      <c r="BA341" s="8">
        <f>IF(BB341&gt;0,0,AX341*5%)</f>
        <v>0</v>
      </c>
      <c r="BB341" s="8"/>
      <c r="BC341" s="8">
        <f>+AX341+AY341+AZ341+BA341+BB341</f>
        <v>0</v>
      </c>
      <c r="BD341" s="8">
        <f>AX341-AT341</f>
        <v>0</v>
      </c>
      <c r="BE341" s="2"/>
      <c r="BF341" s="8"/>
      <c r="BH341" s="2"/>
    </row>
    <row r="342" spans="1:60" ht="17" hidden="1" outlineLevel="1" x14ac:dyDescent="0.2">
      <c r="B342" s="82"/>
      <c r="C342" s="144" t="s">
        <v>921</v>
      </c>
      <c r="D342" s="144"/>
      <c r="E342" s="82"/>
      <c r="F342" s="143"/>
      <c r="G342" s="142">
        <f>'[1]BoQ HSYC'!F342</f>
        <v>0</v>
      </c>
      <c r="H342" s="185">
        <f>'[1]BoQ HSYC'!G342</f>
        <v>0</v>
      </c>
      <c r="I342" s="185">
        <f>'[1]BoQ HSYC'!H342</f>
        <v>0</v>
      </c>
      <c r="J342" s="185">
        <f>'[1]BoQ HSYC'!I342</f>
        <v>0</v>
      </c>
      <c r="K342" s="48">
        <f>'[1]BoQ HSYC'!J342</f>
        <v>0</v>
      </c>
      <c r="L342" s="47">
        <f>'[1]BoQ HSYC'!K342</f>
        <v>0</v>
      </c>
      <c r="M342" s="47">
        <f>'[1]BoQ HSYC'!L342</f>
        <v>0</v>
      </c>
      <c r="N342" s="183">
        <f>'[1]BoQ HSYC'!M342</f>
        <v>0</v>
      </c>
      <c r="O342" s="183">
        <f>'[1]BoQ HSYC'!N342</f>
        <v>0</v>
      </c>
      <c r="P342" s="83">
        <f>'[1]BoQ HSYC'!O342</f>
        <v>0</v>
      </c>
      <c r="Q342" s="47">
        <f>'[1]BoQ HSYC'!P342</f>
        <v>0</v>
      </c>
      <c r="R342" s="132">
        <f>'[1]BoQ HSYC'!Q342</f>
        <v>0</v>
      </c>
      <c r="S342" s="83">
        <f>'[1]BoQ HSYC'!R342</f>
        <v>0</v>
      </c>
      <c r="T342" s="48">
        <f>'[1]BoQ HSYC'!S342</f>
        <v>0</v>
      </c>
      <c r="U342" s="132">
        <f>'[1]BoQ HSYC'!T342</f>
        <v>0</v>
      </c>
      <c r="V342" s="132">
        <f>'[1]BoQ HSYC'!U342</f>
        <v>0</v>
      </c>
      <c r="W342" s="132">
        <f>'[1]BoQ HSYC'!V342</f>
        <v>0</v>
      </c>
      <c r="X342" s="44" t="str">
        <f>'[1]BoQ HSYC'!W342</f>
        <v>ME</v>
      </c>
      <c r="Y342" s="44"/>
      <c r="Z342" s="44"/>
      <c r="AA342" s="44"/>
      <c r="AB342" s="2">
        <v>0</v>
      </c>
      <c r="AC342" s="2">
        <v>0</v>
      </c>
      <c r="AD342" s="2">
        <f>+M342</f>
        <v>0</v>
      </c>
      <c r="AE342" s="2">
        <f>+AD342*14%</f>
        <v>0</v>
      </c>
      <c r="AF342" s="155">
        <f>+AD342*35%</f>
        <v>0</v>
      </c>
      <c r="AG342" s="2">
        <f>+AD342*F342</f>
        <v>0</v>
      </c>
      <c r="AH342" s="2">
        <f>+AE342*F342</f>
        <v>0</v>
      </c>
      <c r="AI342" s="2">
        <f>+AF342*F342</f>
        <v>0</v>
      </c>
      <c r="AJ342" s="2">
        <f>SUM(AG342:AI342)</f>
        <v>0</v>
      </c>
      <c r="AK342" s="2">
        <f>+AD342*G342</f>
        <v>0</v>
      </c>
      <c r="AL342" s="2">
        <f>+AE342*G342</f>
        <v>0</v>
      </c>
      <c r="AM342" s="2">
        <f>+AF342*G342</f>
        <v>0</v>
      </c>
      <c r="AN342" s="155">
        <f>SUM(AK342:AM342)</f>
        <v>0</v>
      </c>
      <c r="AQ342" s="145" t="s">
        <v>525</v>
      </c>
      <c r="AU342" s="8"/>
      <c r="AV342" s="8"/>
      <c r="AW342" s="2">
        <f>+'[2]BoQ HSYC-Đạt'!AT342</f>
        <v>0</v>
      </c>
      <c r="AX342" s="8">
        <f>F342*AW342</f>
        <v>0</v>
      </c>
      <c r="AY342" s="8">
        <f>IF(AQ342="CT",7%,5%)*AX342</f>
        <v>0</v>
      </c>
      <c r="AZ342" s="8">
        <f>AX342*2%</f>
        <v>0</v>
      </c>
      <c r="BA342" s="8">
        <f>IF(BB342&gt;0,0,AX342*5%)</f>
        <v>0</v>
      </c>
      <c r="BB342" s="8"/>
      <c r="BC342" s="8">
        <f>+AX342+AY342+AZ342+BA342+BB342</f>
        <v>0</v>
      </c>
      <c r="BD342" s="8">
        <f>AX342-AT342</f>
        <v>0</v>
      </c>
      <c r="BE342" s="2"/>
      <c r="BF342" s="8"/>
      <c r="BH342" s="2"/>
    </row>
    <row r="343" spans="1:60" ht="17" hidden="1" outlineLevel="1" x14ac:dyDescent="0.2">
      <c r="B343" s="82"/>
      <c r="C343" s="144" t="s">
        <v>832</v>
      </c>
      <c r="D343" s="144"/>
      <c r="E343" s="82"/>
      <c r="F343" s="143"/>
      <c r="G343" s="142">
        <f>'[1]BoQ HSYC'!F343</f>
        <v>0</v>
      </c>
      <c r="H343" s="185">
        <f>'[1]BoQ HSYC'!G343</f>
        <v>0</v>
      </c>
      <c r="I343" s="185">
        <f>'[1]BoQ HSYC'!H343</f>
        <v>0</v>
      </c>
      <c r="J343" s="185">
        <f>'[1]BoQ HSYC'!I343</f>
        <v>0</v>
      </c>
      <c r="K343" s="48">
        <f>'[1]BoQ HSYC'!J343</f>
        <v>0</v>
      </c>
      <c r="L343" s="47">
        <f>'[1]BoQ HSYC'!K343</f>
        <v>0</v>
      </c>
      <c r="M343" s="47">
        <f>'[1]BoQ HSYC'!L343</f>
        <v>0</v>
      </c>
      <c r="N343" s="183">
        <f>'[1]BoQ HSYC'!M343</f>
        <v>0</v>
      </c>
      <c r="O343" s="183">
        <f>'[1]BoQ HSYC'!N343</f>
        <v>0</v>
      </c>
      <c r="P343" s="83">
        <f>'[1]BoQ HSYC'!O343</f>
        <v>0</v>
      </c>
      <c r="Q343" s="47">
        <f>'[1]BoQ HSYC'!P343</f>
        <v>0</v>
      </c>
      <c r="R343" s="132">
        <f>'[1]BoQ HSYC'!Q343</f>
        <v>0</v>
      </c>
      <c r="S343" s="83">
        <f>'[1]BoQ HSYC'!R343</f>
        <v>0</v>
      </c>
      <c r="T343" s="48">
        <f>'[1]BoQ HSYC'!S343</f>
        <v>0</v>
      </c>
      <c r="U343" s="132">
        <f>'[1]BoQ HSYC'!T343</f>
        <v>0</v>
      </c>
      <c r="V343" s="132">
        <f>'[1]BoQ HSYC'!U343</f>
        <v>0</v>
      </c>
      <c r="W343" s="132">
        <f>'[1]BoQ HSYC'!V343</f>
        <v>0</v>
      </c>
      <c r="X343" s="44" t="str">
        <f>'[1]BoQ HSYC'!W343</f>
        <v>ME</v>
      </c>
      <c r="Y343" s="44"/>
      <c r="Z343" s="44"/>
      <c r="AA343" s="44"/>
      <c r="AB343" s="2">
        <v>0</v>
      </c>
      <c r="AC343" s="2">
        <v>0</v>
      </c>
      <c r="AD343" s="2">
        <f>+M343</f>
        <v>0</v>
      </c>
      <c r="AE343" s="2">
        <f>+AD343*14%</f>
        <v>0</v>
      </c>
      <c r="AF343" s="155">
        <f>+AD343*35%</f>
        <v>0</v>
      </c>
      <c r="AG343" s="2">
        <f>+AD343*F343</f>
        <v>0</v>
      </c>
      <c r="AH343" s="2">
        <f>+AE343*F343</f>
        <v>0</v>
      </c>
      <c r="AI343" s="2">
        <f>+AF343*F343</f>
        <v>0</v>
      </c>
      <c r="AJ343" s="2">
        <f>SUM(AG343:AI343)</f>
        <v>0</v>
      </c>
      <c r="AK343" s="2">
        <f>+AD343*G343</f>
        <v>0</v>
      </c>
      <c r="AL343" s="2">
        <f>+AE343*G343</f>
        <v>0</v>
      </c>
      <c r="AM343" s="2">
        <f>+AF343*G343</f>
        <v>0</v>
      </c>
      <c r="AN343" s="155">
        <f>SUM(AK343:AM343)</f>
        <v>0</v>
      </c>
      <c r="AQ343" s="145" t="s">
        <v>525</v>
      </c>
      <c r="AU343" s="8"/>
      <c r="AV343" s="8"/>
      <c r="AW343" s="2">
        <f>+'[2]BoQ HSYC-Đạt'!AT343</f>
        <v>0</v>
      </c>
      <c r="AX343" s="8">
        <f>F343*AW343</f>
        <v>0</v>
      </c>
      <c r="AY343" s="8">
        <f>IF(AQ343="CT",7%,5%)*AX343</f>
        <v>0</v>
      </c>
      <c r="AZ343" s="8">
        <f>AX343*2%</f>
        <v>0</v>
      </c>
      <c r="BA343" s="8">
        <f>IF(BB343&gt;0,0,AX343*5%)</f>
        <v>0</v>
      </c>
      <c r="BB343" s="8"/>
      <c r="BC343" s="8">
        <f>+AX343+AY343+AZ343+BA343+BB343</f>
        <v>0</v>
      </c>
      <c r="BD343" s="8">
        <f>AX343-AT343</f>
        <v>0</v>
      </c>
      <c r="BE343" s="2"/>
      <c r="BF343" s="8"/>
      <c r="BH343" s="2"/>
    </row>
    <row r="344" spans="1:60" ht="17" hidden="1" outlineLevel="1" x14ac:dyDescent="0.2">
      <c r="B344" s="82"/>
      <c r="C344" s="144" t="s">
        <v>659</v>
      </c>
      <c r="D344" s="144"/>
      <c r="E344" s="82"/>
      <c r="F344" s="143"/>
      <c r="G344" s="142">
        <f>'[1]BoQ HSYC'!F344</f>
        <v>0</v>
      </c>
      <c r="H344" s="185">
        <f>'[1]BoQ HSYC'!G344</f>
        <v>0</v>
      </c>
      <c r="I344" s="185">
        <f>'[1]BoQ HSYC'!H344</f>
        <v>0</v>
      </c>
      <c r="J344" s="185">
        <f>'[1]BoQ HSYC'!I344</f>
        <v>0</v>
      </c>
      <c r="K344" s="48">
        <f>'[1]BoQ HSYC'!J344</f>
        <v>0</v>
      </c>
      <c r="L344" s="47">
        <f>'[1]BoQ HSYC'!K344</f>
        <v>0</v>
      </c>
      <c r="M344" s="47">
        <f>'[1]BoQ HSYC'!L344</f>
        <v>0</v>
      </c>
      <c r="N344" s="183">
        <f>'[1]BoQ HSYC'!M344</f>
        <v>0</v>
      </c>
      <c r="O344" s="183">
        <f>'[1]BoQ HSYC'!N344</f>
        <v>0</v>
      </c>
      <c r="P344" s="83">
        <f>'[1]BoQ HSYC'!O344</f>
        <v>0</v>
      </c>
      <c r="Q344" s="47">
        <f>'[1]BoQ HSYC'!P344</f>
        <v>0</v>
      </c>
      <c r="R344" s="132">
        <f>'[1]BoQ HSYC'!Q344</f>
        <v>0</v>
      </c>
      <c r="S344" s="83">
        <f>'[1]BoQ HSYC'!R344</f>
        <v>0</v>
      </c>
      <c r="T344" s="48">
        <f>'[1]BoQ HSYC'!S344</f>
        <v>0</v>
      </c>
      <c r="U344" s="132">
        <f>'[1]BoQ HSYC'!T344</f>
        <v>0</v>
      </c>
      <c r="V344" s="132">
        <f>'[1]BoQ HSYC'!U344</f>
        <v>0</v>
      </c>
      <c r="W344" s="132">
        <f>'[1]BoQ HSYC'!V344</f>
        <v>0</v>
      </c>
      <c r="X344" s="44" t="str">
        <f>'[1]BoQ HSYC'!W344</f>
        <v>ME</v>
      </c>
      <c r="Y344" s="44"/>
      <c r="Z344" s="44"/>
      <c r="AA344" s="44"/>
      <c r="AB344" s="2">
        <v>0</v>
      </c>
      <c r="AC344" s="2">
        <v>0</v>
      </c>
      <c r="AD344" s="2">
        <f>+M344</f>
        <v>0</v>
      </c>
      <c r="AE344" s="2">
        <f>+AD344*14%</f>
        <v>0</v>
      </c>
      <c r="AF344" s="155">
        <f>+AD344*35%</f>
        <v>0</v>
      </c>
      <c r="AG344" s="2">
        <f>+AD344*F344</f>
        <v>0</v>
      </c>
      <c r="AH344" s="2">
        <f>+AE344*F344</f>
        <v>0</v>
      </c>
      <c r="AI344" s="2">
        <f>+AF344*F344</f>
        <v>0</v>
      </c>
      <c r="AJ344" s="2">
        <f>SUM(AG344:AI344)</f>
        <v>0</v>
      </c>
      <c r="AK344" s="2">
        <f>+AD344*G344</f>
        <v>0</v>
      </c>
      <c r="AL344" s="2">
        <f>+AE344*G344</f>
        <v>0</v>
      </c>
      <c r="AM344" s="2">
        <f>+AF344*G344</f>
        <v>0</v>
      </c>
      <c r="AN344" s="155">
        <f>SUM(AK344:AM344)</f>
        <v>0</v>
      </c>
      <c r="AQ344" s="145" t="s">
        <v>525</v>
      </c>
      <c r="AU344" s="8"/>
      <c r="AV344" s="8"/>
      <c r="AW344" s="2">
        <f>+'[2]BoQ HSYC-Đạt'!AT344</f>
        <v>0</v>
      </c>
      <c r="AX344" s="8">
        <f>F344*AW344</f>
        <v>0</v>
      </c>
      <c r="AY344" s="8">
        <f>IF(AQ344="CT",7%,5%)*AX344</f>
        <v>0</v>
      </c>
      <c r="AZ344" s="8">
        <f>AX344*2%</f>
        <v>0</v>
      </c>
      <c r="BA344" s="8">
        <f>IF(BB344&gt;0,0,AX344*5%)</f>
        <v>0</v>
      </c>
      <c r="BB344" s="8"/>
      <c r="BC344" s="8">
        <f>+AX344+AY344+AZ344+BA344+BB344</f>
        <v>0</v>
      </c>
      <c r="BD344" s="8">
        <f>AX344-AT344</f>
        <v>0</v>
      </c>
      <c r="BE344" s="2"/>
      <c r="BF344" s="8"/>
      <c r="BH344" s="2"/>
    </row>
    <row r="345" spans="1:60" ht="17" hidden="1" outlineLevel="1" x14ac:dyDescent="0.2">
      <c r="B345" s="82"/>
      <c r="C345" s="144" t="s">
        <v>658</v>
      </c>
      <c r="D345" s="144"/>
      <c r="E345" s="82"/>
      <c r="F345" s="143"/>
      <c r="G345" s="142">
        <f>'[1]BoQ HSYC'!F345</f>
        <v>0</v>
      </c>
      <c r="H345" s="185">
        <f>'[1]BoQ HSYC'!G345</f>
        <v>0</v>
      </c>
      <c r="I345" s="185">
        <f>'[1]BoQ HSYC'!H345</f>
        <v>0</v>
      </c>
      <c r="J345" s="185">
        <f>'[1]BoQ HSYC'!I345</f>
        <v>0</v>
      </c>
      <c r="K345" s="48">
        <f>'[1]BoQ HSYC'!J345</f>
        <v>0</v>
      </c>
      <c r="L345" s="47">
        <f>'[1]BoQ HSYC'!K345</f>
        <v>0</v>
      </c>
      <c r="M345" s="47">
        <f>'[1]BoQ HSYC'!L345</f>
        <v>0</v>
      </c>
      <c r="N345" s="183">
        <f>'[1]BoQ HSYC'!M345</f>
        <v>0</v>
      </c>
      <c r="O345" s="183">
        <f>'[1]BoQ HSYC'!N345</f>
        <v>0</v>
      </c>
      <c r="P345" s="83">
        <f>'[1]BoQ HSYC'!O345</f>
        <v>0</v>
      </c>
      <c r="Q345" s="47">
        <f>'[1]BoQ HSYC'!P345</f>
        <v>0</v>
      </c>
      <c r="R345" s="132">
        <f>'[1]BoQ HSYC'!Q345</f>
        <v>0</v>
      </c>
      <c r="S345" s="83">
        <f>'[1]BoQ HSYC'!R345</f>
        <v>0</v>
      </c>
      <c r="T345" s="48">
        <f>'[1]BoQ HSYC'!S345</f>
        <v>0</v>
      </c>
      <c r="U345" s="132">
        <f>'[1]BoQ HSYC'!T345</f>
        <v>0</v>
      </c>
      <c r="V345" s="132">
        <f>'[1]BoQ HSYC'!U345</f>
        <v>0</v>
      </c>
      <c r="W345" s="132">
        <f>'[1]BoQ HSYC'!V345</f>
        <v>0</v>
      </c>
      <c r="X345" s="44" t="str">
        <f>'[1]BoQ HSYC'!W345</f>
        <v>ME</v>
      </c>
      <c r="Y345" s="44"/>
      <c r="Z345" s="44"/>
      <c r="AA345" s="44"/>
      <c r="AB345" s="2">
        <v>0</v>
      </c>
      <c r="AC345" s="2">
        <v>0</v>
      </c>
      <c r="AD345" s="2">
        <f>+M345</f>
        <v>0</v>
      </c>
      <c r="AE345" s="2">
        <f>+AD345*14%</f>
        <v>0</v>
      </c>
      <c r="AF345" s="155">
        <f>+AD345*35%</f>
        <v>0</v>
      </c>
      <c r="AG345" s="2">
        <f>+AD345*F345</f>
        <v>0</v>
      </c>
      <c r="AH345" s="2">
        <f>+AE345*F345</f>
        <v>0</v>
      </c>
      <c r="AI345" s="2">
        <f>+AF345*F345</f>
        <v>0</v>
      </c>
      <c r="AJ345" s="2">
        <f>SUM(AG345:AI345)</f>
        <v>0</v>
      </c>
      <c r="AK345" s="2">
        <f>+AD345*G345</f>
        <v>0</v>
      </c>
      <c r="AL345" s="2">
        <f>+AE345*G345</f>
        <v>0</v>
      </c>
      <c r="AM345" s="2">
        <f>+AF345*G345</f>
        <v>0</v>
      </c>
      <c r="AN345" s="155">
        <f>SUM(AK345:AM345)</f>
        <v>0</v>
      </c>
      <c r="AQ345" s="145" t="s">
        <v>525</v>
      </c>
      <c r="AU345" s="8"/>
      <c r="AV345" s="8"/>
      <c r="AW345" s="2">
        <f>+'[2]BoQ HSYC-Đạt'!AT345</f>
        <v>0</v>
      </c>
      <c r="AX345" s="8">
        <f>F345*AW345</f>
        <v>0</v>
      </c>
      <c r="AY345" s="8">
        <f>IF(AQ345="CT",7%,5%)*AX345</f>
        <v>0</v>
      </c>
      <c r="AZ345" s="8">
        <f>AX345*2%</f>
        <v>0</v>
      </c>
      <c r="BA345" s="8">
        <f>IF(BB345&gt;0,0,AX345*5%)</f>
        <v>0</v>
      </c>
      <c r="BB345" s="8"/>
      <c r="BC345" s="8">
        <f>+AX345+AY345+AZ345+BA345+BB345</f>
        <v>0</v>
      </c>
      <c r="BD345" s="8">
        <f>AX345-AT345</f>
        <v>0</v>
      </c>
      <c r="BE345" s="2"/>
      <c r="BF345" s="8"/>
      <c r="BH345" s="2"/>
    </row>
    <row r="346" spans="1:60" ht="17" hidden="1" outlineLevel="1" x14ac:dyDescent="0.2">
      <c r="B346" s="82"/>
      <c r="C346" s="144" t="s">
        <v>657</v>
      </c>
      <c r="D346" s="144"/>
      <c r="E346" s="82"/>
      <c r="F346" s="143"/>
      <c r="G346" s="142">
        <f>'[1]BoQ HSYC'!F346</f>
        <v>0</v>
      </c>
      <c r="H346" s="185">
        <f>'[1]BoQ HSYC'!G346</f>
        <v>0</v>
      </c>
      <c r="I346" s="185">
        <f>'[1]BoQ HSYC'!H346</f>
        <v>0</v>
      </c>
      <c r="J346" s="185">
        <f>'[1]BoQ HSYC'!I346</f>
        <v>0</v>
      </c>
      <c r="K346" s="48">
        <f>'[1]BoQ HSYC'!J346</f>
        <v>0</v>
      </c>
      <c r="L346" s="47">
        <f>'[1]BoQ HSYC'!K346</f>
        <v>0</v>
      </c>
      <c r="M346" s="47">
        <f>'[1]BoQ HSYC'!L346</f>
        <v>0</v>
      </c>
      <c r="N346" s="183">
        <f>'[1]BoQ HSYC'!M346</f>
        <v>0</v>
      </c>
      <c r="O346" s="183">
        <f>'[1]BoQ HSYC'!N346</f>
        <v>0</v>
      </c>
      <c r="P346" s="83">
        <f>'[1]BoQ HSYC'!O346</f>
        <v>0</v>
      </c>
      <c r="Q346" s="47">
        <f>'[1]BoQ HSYC'!P346</f>
        <v>0</v>
      </c>
      <c r="R346" s="132">
        <f>'[1]BoQ HSYC'!Q346</f>
        <v>0</v>
      </c>
      <c r="S346" s="83">
        <f>'[1]BoQ HSYC'!R346</f>
        <v>0</v>
      </c>
      <c r="T346" s="48">
        <f>'[1]BoQ HSYC'!S346</f>
        <v>0</v>
      </c>
      <c r="U346" s="132">
        <f>'[1]BoQ HSYC'!T346</f>
        <v>0</v>
      </c>
      <c r="V346" s="132">
        <f>'[1]BoQ HSYC'!U346</f>
        <v>0</v>
      </c>
      <c r="W346" s="132">
        <f>'[1]BoQ HSYC'!V346</f>
        <v>0</v>
      </c>
      <c r="X346" s="44" t="str">
        <f>'[1]BoQ HSYC'!W346</f>
        <v>ME</v>
      </c>
      <c r="Y346" s="44"/>
      <c r="Z346" s="44"/>
      <c r="AA346" s="44"/>
      <c r="AB346" s="2">
        <v>0</v>
      </c>
      <c r="AC346" s="2">
        <v>0</v>
      </c>
      <c r="AD346" s="2">
        <f>+M346</f>
        <v>0</v>
      </c>
      <c r="AE346" s="2">
        <f>+AD346*14%</f>
        <v>0</v>
      </c>
      <c r="AF346" s="155">
        <f>+AD346*35%</f>
        <v>0</v>
      </c>
      <c r="AG346" s="2">
        <f>+AD346*F346</f>
        <v>0</v>
      </c>
      <c r="AH346" s="2">
        <f>+AE346*F346</f>
        <v>0</v>
      </c>
      <c r="AI346" s="2">
        <f>+AF346*F346</f>
        <v>0</v>
      </c>
      <c r="AJ346" s="2">
        <f>SUM(AG346:AI346)</f>
        <v>0</v>
      </c>
      <c r="AK346" s="2">
        <f>+AD346*G346</f>
        <v>0</v>
      </c>
      <c r="AL346" s="2">
        <f>+AE346*G346</f>
        <v>0</v>
      </c>
      <c r="AM346" s="2">
        <f>+AF346*G346</f>
        <v>0</v>
      </c>
      <c r="AN346" s="155">
        <f>SUM(AK346:AM346)</f>
        <v>0</v>
      </c>
      <c r="AQ346" s="145" t="s">
        <v>525</v>
      </c>
      <c r="AU346" s="8"/>
      <c r="AV346" s="8"/>
      <c r="AW346" s="2">
        <f>+'[2]BoQ HSYC-Đạt'!AT346</f>
        <v>0</v>
      </c>
      <c r="AX346" s="8">
        <f>F346*AW346</f>
        <v>0</v>
      </c>
      <c r="AY346" s="8">
        <f>IF(AQ346="CT",7%,5%)*AX346</f>
        <v>0</v>
      </c>
      <c r="AZ346" s="8">
        <f>AX346*2%</f>
        <v>0</v>
      </c>
      <c r="BA346" s="8">
        <f>IF(BB346&gt;0,0,AX346*5%)</f>
        <v>0</v>
      </c>
      <c r="BB346" s="8"/>
      <c r="BC346" s="8">
        <f>+AX346+AY346+AZ346+BA346+BB346</f>
        <v>0</v>
      </c>
      <c r="BD346" s="8">
        <f>AX346-AT346</f>
        <v>0</v>
      </c>
      <c r="BE346" s="2"/>
      <c r="BF346" s="8"/>
      <c r="BH346" s="2"/>
    </row>
    <row r="347" spans="1:60" ht="17" hidden="1" outlineLevel="1" x14ac:dyDescent="0.2">
      <c r="B347" s="82"/>
      <c r="C347" s="144" t="s">
        <v>952</v>
      </c>
      <c r="D347" s="144"/>
      <c r="E347" s="82"/>
      <c r="F347" s="143"/>
      <c r="G347" s="142">
        <f>'[1]BoQ HSYC'!F347</f>
        <v>0</v>
      </c>
      <c r="H347" s="185">
        <f>'[1]BoQ HSYC'!G347</f>
        <v>0</v>
      </c>
      <c r="I347" s="185">
        <f>'[1]BoQ HSYC'!H347</f>
        <v>0</v>
      </c>
      <c r="J347" s="185">
        <f>'[1]BoQ HSYC'!I347</f>
        <v>0</v>
      </c>
      <c r="K347" s="48">
        <f>'[1]BoQ HSYC'!J347</f>
        <v>0</v>
      </c>
      <c r="L347" s="47">
        <f>'[1]BoQ HSYC'!K347</f>
        <v>0</v>
      </c>
      <c r="M347" s="47">
        <f>'[1]BoQ HSYC'!L347</f>
        <v>0</v>
      </c>
      <c r="N347" s="183">
        <f>'[1]BoQ HSYC'!M347</f>
        <v>0</v>
      </c>
      <c r="O347" s="183">
        <f>'[1]BoQ HSYC'!N347</f>
        <v>0</v>
      </c>
      <c r="P347" s="83">
        <f>'[1]BoQ HSYC'!O347</f>
        <v>0</v>
      </c>
      <c r="Q347" s="47">
        <f>'[1]BoQ HSYC'!P347</f>
        <v>0</v>
      </c>
      <c r="R347" s="132">
        <f>'[1]BoQ HSYC'!Q347</f>
        <v>0</v>
      </c>
      <c r="S347" s="83">
        <f>'[1]BoQ HSYC'!R347</f>
        <v>0</v>
      </c>
      <c r="T347" s="48">
        <f>'[1]BoQ HSYC'!S347</f>
        <v>0</v>
      </c>
      <c r="U347" s="132">
        <f>'[1]BoQ HSYC'!T347</f>
        <v>0</v>
      </c>
      <c r="V347" s="132">
        <f>'[1]BoQ HSYC'!U347</f>
        <v>0</v>
      </c>
      <c r="W347" s="132">
        <f>'[1]BoQ HSYC'!V347</f>
        <v>0</v>
      </c>
      <c r="X347" s="44" t="str">
        <f>'[1]BoQ HSYC'!W347</f>
        <v>ME</v>
      </c>
      <c r="Y347" s="44"/>
      <c r="Z347" s="44"/>
      <c r="AA347" s="44"/>
      <c r="AB347" s="2">
        <v>0</v>
      </c>
      <c r="AC347" s="2">
        <v>0</v>
      </c>
      <c r="AD347" s="2">
        <f>+M347</f>
        <v>0</v>
      </c>
      <c r="AE347" s="2">
        <f>+AD347*14%</f>
        <v>0</v>
      </c>
      <c r="AF347" s="155">
        <f>+AD347*35%</f>
        <v>0</v>
      </c>
      <c r="AG347" s="2">
        <f>+AD347*F347</f>
        <v>0</v>
      </c>
      <c r="AH347" s="2">
        <f>+AE347*F347</f>
        <v>0</v>
      </c>
      <c r="AI347" s="2">
        <f>+AF347*F347</f>
        <v>0</v>
      </c>
      <c r="AJ347" s="2">
        <f>SUM(AG347:AI347)</f>
        <v>0</v>
      </c>
      <c r="AK347" s="2">
        <f>+AD347*G347</f>
        <v>0</v>
      </c>
      <c r="AL347" s="2">
        <f>+AE347*G347</f>
        <v>0</v>
      </c>
      <c r="AM347" s="2">
        <f>+AF347*G347</f>
        <v>0</v>
      </c>
      <c r="AN347" s="155">
        <f>SUM(AK347:AM347)</f>
        <v>0</v>
      </c>
      <c r="AQ347" s="145" t="s">
        <v>525</v>
      </c>
      <c r="AU347" s="8"/>
      <c r="AV347" s="8"/>
      <c r="AW347" s="2">
        <f>+'[2]BoQ HSYC-Đạt'!AT347</f>
        <v>0</v>
      </c>
      <c r="AX347" s="8">
        <f>F347*AW347</f>
        <v>0</v>
      </c>
      <c r="AY347" s="8">
        <f>IF(AQ347="CT",7%,5%)*AX347</f>
        <v>0</v>
      </c>
      <c r="AZ347" s="8">
        <f>AX347*2%</f>
        <v>0</v>
      </c>
      <c r="BA347" s="8">
        <f>IF(BB347&gt;0,0,AX347*5%)</f>
        <v>0</v>
      </c>
      <c r="BB347" s="8"/>
      <c r="BC347" s="8">
        <f>+AX347+AY347+AZ347+BA347+BB347</f>
        <v>0</v>
      </c>
      <c r="BD347" s="8">
        <f>AX347-AT347</f>
        <v>0</v>
      </c>
      <c r="BE347" s="2"/>
      <c r="BF347" s="8"/>
      <c r="BH347" s="2"/>
    </row>
    <row r="348" spans="1:60" ht="17" hidden="1" outlineLevel="1" x14ac:dyDescent="0.2">
      <c r="B348" s="82"/>
      <c r="C348" s="144" t="s">
        <v>1140</v>
      </c>
      <c r="D348" s="144"/>
      <c r="E348" s="82"/>
      <c r="F348" s="143"/>
      <c r="G348" s="142">
        <f>'[1]BoQ HSYC'!F348</f>
        <v>0</v>
      </c>
      <c r="H348" s="185">
        <f>'[1]BoQ HSYC'!G348</f>
        <v>0</v>
      </c>
      <c r="I348" s="185">
        <f>'[1]BoQ HSYC'!H348</f>
        <v>0</v>
      </c>
      <c r="J348" s="185">
        <f>'[1]BoQ HSYC'!I348</f>
        <v>0</v>
      </c>
      <c r="K348" s="48">
        <f>'[1]BoQ HSYC'!J348</f>
        <v>0</v>
      </c>
      <c r="L348" s="47">
        <f>'[1]BoQ HSYC'!K348</f>
        <v>0</v>
      </c>
      <c r="M348" s="47">
        <f>'[1]BoQ HSYC'!L348</f>
        <v>0</v>
      </c>
      <c r="N348" s="183">
        <f>'[1]BoQ HSYC'!M348</f>
        <v>0</v>
      </c>
      <c r="O348" s="183">
        <f>'[1]BoQ HSYC'!N348</f>
        <v>0</v>
      </c>
      <c r="P348" s="83">
        <f>'[1]BoQ HSYC'!O348</f>
        <v>0</v>
      </c>
      <c r="Q348" s="47">
        <f>'[1]BoQ HSYC'!P348</f>
        <v>0</v>
      </c>
      <c r="R348" s="132">
        <f>'[1]BoQ HSYC'!Q348</f>
        <v>0</v>
      </c>
      <c r="S348" s="83">
        <f>'[1]BoQ HSYC'!R348</f>
        <v>0</v>
      </c>
      <c r="T348" s="48">
        <f>'[1]BoQ HSYC'!S348</f>
        <v>0</v>
      </c>
      <c r="U348" s="132">
        <f>'[1]BoQ HSYC'!T348</f>
        <v>0</v>
      </c>
      <c r="V348" s="132">
        <f>'[1]BoQ HSYC'!U348</f>
        <v>0</v>
      </c>
      <c r="W348" s="132">
        <f>'[1]BoQ HSYC'!V348</f>
        <v>0</v>
      </c>
      <c r="X348" s="44" t="str">
        <f>'[1]BoQ HSYC'!W348</f>
        <v>ME</v>
      </c>
      <c r="Y348" s="44"/>
      <c r="Z348" s="44"/>
      <c r="AA348" s="44"/>
      <c r="AB348" s="2">
        <v>0</v>
      </c>
      <c r="AC348" s="2">
        <v>0</v>
      </c>
      <c r="AD348" s="2">
        <f>+M348</f>
        <v>0</v>
      </c>
      <c r="AE348" s="2">
        <f>+AD348*14%</f>
        <v>0</v>
      </c>
      <c r="AF348" s="155">
        <f>+AD348*35%</f>
        <v>0</v>
      </c>
      <c r="AG348" s="2">
        <f>+AD348*F348</f>
        <v>0</v>
      </c>
      <c r="AH348" s="2">
        <f>+AE348*F348</f>
        <v>0</v>
      </c>
      <c r="AI348" s="2">
        <f>+AF348*F348</f>
        <v>0</v>
      </c>
      <c r="AJ348" s="2">
        <f>SUM(AG348:AI348)</f>
        <v>0</v>
      </c>
      <c r="AK348" s="2">
        <f>+AD348*G348</f>
        <v>0</v>
      </c>
      <c r="AL348" s="2">
        <f>+AE348*G348</f>
        <v>0</v>
      </c>
      <c r="AM348" s="2">
        <f>+AF348*G348</f>
        <v>0</v>
      </c>
      <c r="AN348" s="155">
        <f>SUM(AK348:AM348)</f>
        <v>0</v>
      </c>
      <c r="AQ348" s="145" t="s">
        <v>525</v>
      </c>
      <c r="AU348" s="8"/>
      <c r="AV348" s="8"/>
      <c r="AW348" s="2">
        <f>+'[2]BoQ HSYC-Đạt'!AT348</f>
        <v>0</v>
      </c>
      <c r="AX348" s="8">
        <f>F348*AW348</f>
        <v>0</v>
      </c>
      <c r="AY348" s="8">
        <f>IF(AQ348="CT",7%,5%)*AX348</f>
        <v>0</v>
      </c>
      <c r="AZ348" s="8">
        <f>AX348*2%</f>
        <v>0</v>
      </c>
      <c r="BA348" s="8">
        <f>IF(BB348&gt;0,0,AX348*5%)</f>
        <v>0</v>
      </c>
      <c r="BB348" s="8"/>
      <c r="BC348" s="8">
        <f>+AX348+AY348+AZ348+BA348+BB348</f>
        <v>0</v>
      </c>
      <c r="BD348" s="8">
        <f>AX348-AT348</f>
        <v>0</v>
      </c>
      <c r="BE348" s="2"/>
      <c r="BF348" s="8"/>
      <c r="BH348" s="2"/>
    </row>
    <row r="349" spans="1:60" ht="17" hidden="1" outlineLevel="1" x14ac:dyDescent="0.2">
      <c r="B349" s="82"/>
      <c r="C349" s="144" t="s">
        <v>656</v>
      </c>
      <c r="D349" s="144"/>
      <c r="E349" s="82"/>
      <c r="F349" s="143"/>
      <c r="G349" s="142">
        <f>'[1]BoQ HSYC'!F349</f>
        <v>0</v>
      </c>
      <c r="H349" s="185">
        <f>'[1]BoQ HSYC'!G349</f>
        <v>0</v>
      </c>
      <c r="I349" s="185">
        <f>'[1]BoQ HSYC'!H349</f>
        <v>0</v>
      </c>
      <c r="J349" s="185">
        <f>'[1]BoQ HSYC'!I349</f>
        <v>0</v>
      </c>
      <c r="K349" s="48">
        <f>'[1]BoQ HSYC'!J349</f>
        <v>0</v>
      </c>
      <c r="L349" s="47">
        <f>'[1]BoQ HSYC'!K349</f>
        <v>0</v>
      </c>
      <c r="M349" s="47">
        <f>'[1]BoQ HSYC'!L349</f>
        <v>0</v>
      </c>
      <c r="N349" s="183">
        <f>'[1]BoQ HSYC'!M349</f>
        <v>0</v>
      </c>
      <c r="O349" s="183">
        <f>'[1]BoQ HSYC'!N349</f>
        <v>0</v>
      </c>
      <c r="P349" s="83">
        <f>'[1]BoQ HSYC'!O349</f>
        <v>0</v>
      </c>
      <c r="Q349" s="47">
        <f>'[1]BoQ HSYC'!P349</f>
        <v>0</v>
      </c>
      <c r="R349" s="132">
        <f>'[1]BoQ HSYC'!Q349</f>
        <v>0</v>
      </c>
      <c r="S349" s="83">
        <f>'[1]BoQ HSYC'!R349</f>
        <v>0</v>
      </c>
      <c r="T349" s="48">
        <f>'[1]BoQ HSYC'!S349</f>
        <v>0</v>
      </c>
      <c r="U349" s="132">
        <f>'[1]BoQ HSYC'!T349</f>
        <v>0</v>
      </c>
      <c r="V349" s="132">
        <f>'[1]BoQ HSYC'!U349</f>
        <v>0</v>
      </c>
      <c r="W349" s="132">
        <f>'[1]BoQ HSYC'!V349</f>
        <v>0</v>
      </c>
      <c r="X349" s="44" t="str">
        <f>'[1]BoQ HSYC'!W349</f>
        <v>ME</v>
      </c>
      <c r="Y349" s="44"/>
      <c r="Z349" s="44"/>
      <c r="AA349" s="44"/>
      <c r="AB349" s="2">
        <v>0</v>
      </c>
      <c r="AC349" s="2">
        <v>0</v>
      </c>
      <c r="AD349" s="2">
        <f>+M349</f>
        <v>0</v>
      </c>
      <c r="AE349" s="2">
        <f>+AD349*14%</f>
        <v>0</v>
      </c>
      <c r="AF349" s="155">
        <f>+AD349*35%</f>
        <v>0</v>
      </c>
      <c r="AG349" s="2">
        <f>+AD349*F349</f>
        <v>0</v>
      </c>
      <c r="AH349" s="2">
        <f>+AE349*F349</f>
        <v>0</v>
      </c>
      <c r="AI349" s="2">
        <f>+AF349*F349</f>
        <v>0</v>
      </c>
      <c r="AJ349" s="2">
        <f>SUM(AG349:AI349)</f>
        <v>0</v>
      </c>
      <c r="AK349" s="2">
        <f>+AD349*G349</f>
        <v>0</v>
      </c>
      <c r="AL349" s="2">
        <f>+AE349*G349</f>
        <v>0</v>
      </c>
      <c r="AM349" s="2">
        <f>+AF349*G349</f>
        <v>0</v>
      </c>
      <c r="AN349" s="155">
        <f>SUM(AK349:AM349)</f>
        <v>0</v>
      </c>
      <c r="AQ349" s="145" t="s">
        <v>525</v>
      </c>
      <c r="AU349" s="8"/>
      <c r="AV349" s="8"/>
      <c r="AW349" s="2">
        <f>+'[2]BoQ HSYC-Đạt'!AT349</f>
        <v>0</v>
      </c>
      <c r="AX349" s="8">
        <f>F349*AW349</f>
        <v>0</v>
      </c>
      <c r="AY349" s="8">
        <f>IF(AQ349="CT",7%,5%)*AX349</f>
        <v>0</v>
      </c>
      <c r="AZ349" s="8">
        <f>AX349*2%</f>
        <v>0</v>
      </c>
      <c r="BA349" s="8">
        <f>IF(BB349&gt;0,0,AX349*5%)</f>
        <v>0</v>
      </c>
      <c r="BB349" s="8"/>
      <c r="BC349" s="8">
        <f>+AX349+AY349+AZ349+BA349+BB349</f>
        <v>0</v>
      </c>
      <c r="BD349" s="8">
        <f>AX349-AT349</f>
        <v>0</v>
      </c>
      <c r="BE349" s="2"/>
      <c r="BF349" s="8"/>
      <c r="BH349" s="2"/>
    </row>
    <row r="350" spans="1:60" ht="17" hidden="1" outlineLevel="1" x14ac:dyDescent="0.2">
      <c r="B350" s="82"/>
      <c r="C350" s="144" t="s">
        <v>655</v>
      </c>
      <c r="D350" s="144"/>
      <c r="E350" s="82"/>
      <c r="F350" s="143"/>
      <c r="G350" s="142">
        <f>'[1]BoQ HSYC'!F350</f>
        <v>0</v>
      </c>
      <c r="H350" s="185">
        <f>'[1]BoQ HSYC'!G350</f>
        <v>0</v>
      </c>
      <c r="I350" s="185">
        <f>'[1]BoQ HSYC'!H350</f>
        <v>0</v>
      </c>
      <c r="J350" s="185">
        <f>'[1]BoQ HSYC'!I350</f>
        <v>0</v>
      </c>
      <c r="K350" s="48">
        <f>'[1]BoQ HSYC'!J350</f>
        <v>0</v>
      </c>
      <c r="L350" s="47">
        <f>'[1]BoQ HSYC'!K350</f>
        <v>0</v>
      </c>
      <c r="M350" s="47">
        <f>'[1]BoQ HSYC'!L350</f>
        <v>0</v>
      </c>
      <c r="N350" s="183">
        <f>'[1]BoQ HSYC'!M350</f>
        <v>0</v>
      </c>
      <c r="O350" s="183">
        <f>'[1]BoQ HSYC'!N350</f>
        <v>0</v>
      </c>
      <c r="P350" s="83">
        <f>'[1]BoQ HSYC'!O350</f>
        <v>0</v>
      </c>
      <c r="Q350" s="47">
        <f>'[1]BoQ HSYC'!P350</f>
        <v>0</v>
      </c>
      <c r="R350" s="132">
        <f>'[1]BoQ HSYC'!Q350</f>
        <v>0</v>
      </c>
      <c r="S350" s="83">
        <f>'[1]BoQ HSYC'!R350</f>
        <v>0</v>
      </c>
      <c r="T350" s="48">
        <f>'[1]BoQ HSYC'!S350</f>
        <v>0</v>
      </c>
      <c r="U350" s="132">
        <f>'[1]BoQ HSYC'!T350</f>
        <v>0</v>
      </c>
      <c r="V350" s="132">
        <f>'[1]BoQ HSYC'!U350</f>
        <v>0</v>
      </c>
      <c r="W350" s="132">
        <f>'[1]BoQ HSYC'!V350</f>
        <v>0</v>
      </c>
      <c r="X350" s="44" t="str">
        <f>'[1]BoQ HSYC'!W350</f>
        <v>ME</v>
      </c>
      <c r="Y350" s="44"/>
      <c r="Z350" s="44"/>
      <c r="AA350" s="44"/>
      <c r="AB350" s="2">
        <v>0</v>
      </c>
      <c r="AC350" s="2">
        <v>0</v>
      </c>
      <c r="AD350" s="2">
        <f>+M350</f>
        <v>0</v>
      </c>
      <c r="AE350" s="2">
        <f>+AD350*14%</f>
        <v>0</v>
      </c>
      <c r="AF350" s="155">
        <f>+AD350*35%</f>
        <v>0</v>
      </c>
      <c r="AG350" s="2">
        <f>+AD350*F350</f>
        <v>0</v>
      </c>
      <c r="AH350" s="2">
        <f>+AE350*F350</f>
        <v>0</v>
      </c>
      <c r="AI350" s="2">
        <f>+AF350*F350</f>
        <v>0</v>
      </c>
      <c r="AJ350" s="2">
        <f>SUM(AG350:AI350)</f>
        <v>0</v>
      </c>
      <c r="AK350" s="2">
        <f>+AD350*G350</f>
        <v>0</v>
      </c>
      <c r="AL350" s="2">
        <f>+AE350*G350</f>
        <v>0</v>
      </c>
      <c r="AM350" s="2">
        <f>+AF350*G350</f>
        <v>0</v>
      </c>
      <c r="AN350" s="155">
        <f>SUM(AK350:AM350)</f>
        <v>0</v>
      </c>
      <c r="AQ350" s="145" t="s">
        <v>525</v>
      </c>
      <c r="AU350" s="8"/>
      <c r="AV350" s="8"/>
      <c r="AW350" s="2">
        <f>+'[2]BoQ HSYC-Đạt'!AT350</f>
        <v>0</v>
      </c>
      <c r="AX350" s="8">
        <f>F350*AW350</f>
        <v>0</v>
      </c>
      <c r="AY350" s="8">
        <f>IF(AQ350="CT",7%,5%)*AX350</f>
        <v>0</v>
      </c>
      <c r="AZ350" s="8">
        <f>AX350*2%</f>
        <v>0</v>
      </c>
      <c r="BA350" s="8">
        <f>IF(BB350&gt;0,0,AX350*5%)</f>
        <v>0</v>
      </c>
      <c r="BB350" s="8"/>
      <c r="BC350" s="8">
        <f>+AX350+AY350+AZ350+BA350+BB350</f>
        <v>0</v>
      </c>
      <c r="BD350" s="8">
        <f>AX350-AT350</f>
        <v>0</v>
      </c>
      <c r="BE350" s="2"/>
      <c r="BF350" s="8"/>
      <c r="BH350" s="2"/>
    </row>
    <row r="351" spans="1:60" ht="17" hidden="1" outlineLevel="1" x14ac:dyDescent="0.2">
      <c r="B351" s="82"/>
      <c r="C351" s="144" t="s">
        <v>654</v>
      </c>
      <c r="D351" s="144"/>
      <c r="E351" s="82"/>
      <c r="F351" s="143"/>
      <c r="G351" s="142">
        <f>'[1]BoQ HSYC'!F351</f>
        <v>0</v>
      </c>
      <c r="H351" s="185">
        <f>'[1]BoQ HSYC'!G351</f>
        <v>0</v>
      </c>
      <c r="I351" s="185">
        <f>'[1]BoQ HSYC'!H351</f>
        <v>0</v>
      </c>
      <c r="J351" s="185">
        <f>'[1]BoQ HSYC'!I351</f>
        <v>0</v>
      </c>
      <c r="K351" s="48">
        <f>'[1]BoQ HSYC'!J351</f>
        <v>0</v>
      </c>
      <c r="L351" s="47">
        <f>'[1]BoQ HSYC'!K351</f>
        <v>0</v>
      </c>
      <c r="M351" s="47">
        <f>'[1]BoQ HSYC'!L351</f>
        <v>0</v>
      </c>
      <c r="N351" s="183">
        <f>'[1]BoQ HSYC'!M351</f>
        <v>0</v>
      </c>
      <c r="O351" s="183">
        <f>'[1]BoQ HSYC'!N351</f>
        <v>0</v>
      </c>
      <c r="P351" s="83">
        <f>'[1]BoQ HSYC'!O351</f>
        <v>0</v>
      </c>
      <c r="Q351" s="47">
        <f>'[1]BoQ HSYC'!P351</f>
        <v>0</v>
      </c>
      <c r="R351" s="132">
        <f>'[1]BoQ HSYC'!Q351</f>
        <v>0</v>
      </c>
      <c r="S351" s="83">
        <f>'[1]BoQ HSYC'!R351</f>
        <v>0</v>
      </c>
      <c r="T351" s="48">
        <f>'[1]BoQ HSYC'!S351</f>
        <v>0</v>
      </c>
      <c r="U351" s="132">
        <f>'[1]BoQ HSYC'!T351</f>
        <v>0</v>
      </c>
      <c r="V351" s="132">
        <f>'[1]BoQ HSYC'!U351</f>
        <v>0</v>
      </c>
      <c r="W351" s="132">
        <f>'[1]BoQ HSYC'!V351</f>
        <v>0</v>
      </c>
      <c r="X351" s="44" t="str">
        <f>'[1]BoQ HSYC'!W351</f>
        <v>ME</v>
      </c>
      <c r="Y351" s="44"/>
      <c r="Z351" s="44"/>
      <c r="AA351" s="44"/>
      <c r="AB351" s="2">
        <v>0</v>
      </c>
      <c r="AC351" s="2">
        <v>0</v>
      </c>
      <c r="AD351" s="2">
        <f>+M351</f>
        <v>0</v>
      </c>
      <c r="AE351" s="2">
        <f>+AD351*14%</f>
        <v>0</v>
      </c>
      <c r="AF351" s="155">
        <f>+AD351*35%</f>
        <v>0</v>
      </c>
      <c r="AG351" s="2">
        <f>+AD351*F351</f>
        <v>0</v>
      </c>
      <c r="AH351" s="2">
        <f>+AE351*F351</f>
        <v>0</v>
      </c>
      <c r="AI351" s="2">
        <f>+AF351*F351</f>
        <v>0</v>
      </c>
      <c r="AJ351" s="2">
        <f>SUM(AG351:AI351)</f>
        <v>0</v>
      </c>
      <c r="AK351" s="2">
        <f>+AD351*G351</f>
        <v>0</v>
      </c>
      <c r="AL351" s="2">
        <f>+AE351*G351</f>
        <v>0</v>
      </c>
      <c r="AM351" s="2">
        <f>+AF351*G351</f>
        <v>0</v>
      </c>
      <c r="AN351" s="155">
        <f>SUM(AK351:AM351)</f>
        <v>0</v>
      </c>
      <c r="AQ351" s="145" t="s">
        <v>525</v>
      </c>
      <c r="AU351" s="8"/>
      <c r="AV351" s="8"/>
      <c r="AW351" s="2">
        <f>+'[2]BoQ HSYC-Đạt'!AT351</f>
        <v>0</v>
      </c>
      <c r="AX351" s="8">
        <f>F351*AW351</f>
        <v>0</v>
      </c>
      <c r="AY351" s="8">
        <f>IF(AQ351="CT",7%,5%)*AX351</f>
        <v>0</v>
      </c>
      <c r="AZ351" s="8">
        <f>AX351*2%</f>
        <v>0</v>
      </c>
      <c r="BA351" s="8">
        <f>IF(BB351&gt;0,0,AX351*5%)</f>
        <v>0</v>
      </c>
      <c r="BB351" s="8"/>
      <c r="BC351" s="8">
        <f>+AX351+AY351+AZ351+BA351+BB351</f>
        <v>0</v>
      </c>
      <c r="BD351" s="8">
        <f>AX351-AT351</f>
        <v>0</v>
      </c>
      <c r="BE351" s="2"/>
      <c r="BF351" s="8"/>
      <c r="BH351" s="2"/>
    </row>
    <row r="352" spans="1:60" ht="17" hidden="1" outlineLevel="1" x14ac:dyDescent="0.2">
      <c r="B352" s="82"/>
      <c r="C352" s="144" t="s">
        <v>831</v>
      </c>
      <c r="D352" s="144"/>
      <c r="E352" s="82"/>
      <c r="F352" s="143"/>
      <c r="G352" s="142">
        <f>'[1]BoQ HSYC'!F352</f>
        <v>0</v>
      </c>
      <c r="H352" s="185">
        <f>'[1]BoQ HSYC'!G352</f>
        <v>0</v>
      </c>
      <c r="I352" s="185">
        <f>'[1]BoQ HSYC'!H352</f>
        <v>0</v>
      </c>
      <c r="J352" s="185">
        <f>'[1]BoQ HSYC'!I352</f>
        <v>0</v>
      </c>
      <c r="K352" s="48">
        <f>'[1]BoQ HSYC'!J352</f>
        <v>0</v>
      </c>
      <c r="L352" s="47">
        <f>'[1]BoQ HSYC'!K352</f>
        <v>0</v>
      </c>
      <c r="M352" s="47">
        <f>'[1]BoQ HSYC'!L352</f>
        <v>0</v>
      </c>
      <c r="N352" s="183">
        <f>'[1]BoQ HSYC'!M352</f>
        <v>0</v>
      </c>
      <c r="O352" s="183">
        <f>'[1]BoQ HSYC'!N352</f>
        <v>0</v>
      </c>
      <c r="P352" s="83">
        <f>'[1]BoQ HSYC'!O352</f>
        <v>0</v>
      </c>
      <c r="Q352" s="47">
        <f>'[1]BoQ HSYC'!P352</f>
        <v>0</v>
      </c>
      <c r="R352" s="132">
        <f>'[1]BoQ HSYC'!Q352</f>
        <v>0</v>
      </c>
      <c r="S352" s="83">
        <f>'[1]BoQ HSYC'!R352</f>
        <v>0</v>
      </c>
      <c r="T352" s="48">
        <f>'[1]BoQ HSYC'!S352</f>
        <v>0</v>
      </c>
      <c r="U352" s="132">
        <f>'[1]BoQ HSYC'!T352</f>
        <v>0</v>
      </c>
      <c r="V352" s="132">
        <f>'[1]BoQ HSYC'!U352</f>
        <v>0</v>
      </c>
      <c r="W352" s="132">
        <f>'[1]BoQ HSYC'!V352</f>
        <v>0</v>
      </c>
      <c r="X352" s="44" t="str">
        <f>'[1]BoQ HSYC'!W352</f>
        <v>ME</v>
      </c>
      <c r="Y352" s="44"/>
      <c r="Z352" s="44"/>
      <c r="AA352" s="44"/>
      <c r="AB352" s="2">
        <v>0</v>
      </c>
      <c r="AC352" s="2">
        <v>0</v>
      </c>
      <c r="AD352" s="2">
        <f>+M352</f>
        <v>0</v>
      </c>
      <c r="AE352" s="2">
        <f>+AD352*14%</f>
        <v>0</v>
      </c>
      <c r="AF352" s="155">
        <f>+AD352*35%</f>
        <v>0</v>
      </c>
      <c r="AG352" s="2">
        <f>+AD352*F352</f>
        <v>0</v>
      </c>
      <c r="AH352" s="2">
        <f>+AE352*F352</f>
        <v>0</v>
      </c>
      <c r="AI352" s="2">
        <f>+AF352*F352</f>
        <v>0</v>
      </c>
      <c r="AJ352" s="2">
        <f>SUM(AG352:AI352)</f>
        <v>0</v>
      </c>
      <c r="AK352" s="2">
        <f>+AD352*G352</f>
        <v>0</v>
      </c>
      <c r="AL352" s="2">
        <f>+AE352*G352</f>
        <v>0</v>
      </c>
      <c r="AM352" s="2">
        <f>+AF352*G352</f>
        <v>0</v>
      </c>
      <c r="AN352" s="155">
        <f>SUM(AK352:AM352)</f>
        <v>0</v>
      </c>
      <c r="AQ352" s="145" t="s">
        <v>525</v>
      </c>
      <c r="AU352" s="8"/>
      <c r="AV352" s="8"/>
      <c r="AW352" s="2">
        <f>+'[2]BoQ HSYC-Đạt'!AT352</f>
        <v>0</v>
      </c>
      <c r="AX352" s="8">
        <f>F352*AW352</f>
        <v>0</v>
      </c>
      <c r="AY352" s="8">
        <f>IF(AQ352="CT",7%,5%)*AX352</f>
        <v>0</v>
      </c>
      <c r="AZ352" s="8">
        <f>AX352*2%</f>
        <v>0</v>
      </c>
      <c r="BA352" s="8">
        <f>IF(BB352&gt;0,0,AX352*5%)</f>
        <v>0</v>
      </c>
      <c r="BB352" s="8"/>
      <c r="BC352" s="8">
        <f>+AX352+AY352+AZ352+BA352+BB352</f>
        <v>0</v>
      </c>
      <c r="BD352" s="8">
        <f>AX352-AT352</f>
        <v>0</v>
      </c>
      <c r="BE352" s="2"/>
      <c r="BF352" s="8"/>
      <c r="BH352" s="2"/>
    </row>
    <row r="353" spans="1:60" ht="17" hidden="1" outlineLevel="1" x14ac:dyDescent="0.2">
      <c r="A353" s="1" t="s">
        <v>108</v>
      </c>
      <c r="B353" s="82">
        <v>6</v>
      </c>
      <c r="C353" s="144" t="s">
        <v>1389</v>
      </c>
      <c r="D353" s="144"/>
      <c r="E353" s="82" t="s">
        <v>85</v>
      </c>
      <c r="F353" s="143">
        <v>1</v>
      </c>
      <c r="G353" s="142">
        <f>'[1]BoQ HSYC'!F353</f>
        <v>1</v>
      </c>
      <c r="H353" s="185">
        <f>'[1]BoQ HSYC'!G353</f>
        <v>0</v>
      </c>
      <c r="I353" s="185">
        <f>'[1]BoQ HSYC'!H353</f>
        <v>0</v>
      </c>
      <c r="J353" s="185">
        <f>'[1]BoQ HSYC'!I353</f>
        <v>0</v>
      </c>
      <c r="K353" s="48">
        <f>'[1]BoQ HSYC'!J353</f>
        <v>56260000</v>
      </c>
      <c r="L353" s="47">
        <f>'[1]BoQ HSYC'!K353</f>
        <v>0</v>
      </c>
      <c r="M353" s="47">
        <f>'[1]BoQ HSYC'!L353</f>
        <v>56260000</v>
      </c>
      <c r="N353" s="183">
        <f>'[1]BoQ HSYC'!M353</f>
        <v>0</v>
      </c>
      <c r="O353" s="183">
        <f>'[1]BoQ HSYC'!N353</f>
        <v>0</v>
      </c>
      <c r="P353" s="83">
        <f>'[1]BoQ HSYC'!O353</f>
        <v>0</v>
      </c>
      <c r="Q353" s="47">
        <f>'[1]BoQ HSYC'!P353</f>
        <v>56260000</v>
      </c>
      <c r="R353" s="132">
        <f>'[1]BoQ HSYC'!Q353</f>
        <v>0</v>
      </c>
      <c r="S353" s="83">
        <f>'[1]BoQ HSYC'!R353</f>
        <v>56260000</v>
      </c>
      <c r="T353" s="48">
        <f>'[1]BoQ HSYC'!S353</f>
        <v>0</v>
      </c>
      <c r="U353" s="132">
        <f>'[1]BoQ HSYC'!T353</f>
        <v>0</v>
      </c>
      <c r="V353" s="132" t="str">
        <f>'[1]BoQ HSYC'!U353</f>
        <v>Báo giá NCC</v>
      </c>
      <c r="W353" s="132" t="str">
        <f>'[1]BoQ HSYC'!V353</f>
        <v>Báo giá NCC</v>
      </c>
      <c r="X353" s="44" t="str">
        <f>'[1]BoQ HSYC'!W353</f>
        <v>ME</v>
      </c>
      <c r="Y353" s="44"/>
      <c r="Z353" s="44"/>
      <c r="AA353" s="44"/>
      <c r="AB353" s="2">
        <v>72114920.625</v>
      </c>
      <c r="AC353" s="2">
        <v>72114920.625</v>
      </c>
      <c r="AD353" s="2">
        <f>+M353</f>
        <v>56260000</v>
      </c>
      <c r="AE353" s="2">
        <f>+AD353*14%</f>
        <v>7876400.0000000009</v>
      </c>
      <c r="AF353" s="155">
        <f>+AD353*35%</f>
        <v>19691000</v>
      </c>
      <c r="AG353" s="2">
        <f>+AD353*F353</f>
        <v>56260000</v>
      </c>
      <c r="AH353" s="2">
        <f>+AE353*F353</f>
        <v>7876400.0000000009</v>
      </c>
      <c r="AI353" s="2">
        <f>+AF353*F353</f>
        <v>19691000</v>
      </c>
      <c r="AJ353" s="2">
        <f>SUM(AG353:AI353)</f>
        <v>83827400</v>
      </c>
      <c r="AK353" s="2">
        <f>+AD353*G353</f>
        <v>56260000</v>
      </c>
      <c r="AL353" s="2">
        <f>+AE353*G353</f>
        <v>7876400.0000000009</v>
      </c>
      <c r="AM353" s="2">
        <f>+AF353*G353</f>
        <v>19691000</v>
      </c>
      <c r="AN353" s="155">
        <f>SUM(AK353:AM353)</f>
        <v>83827400</v>
      </c>
      <c r="AQ353" s="145" t="s">
        <v>525</v>
      </c>
      <c r="AU353" s="8"/>
      <c r="AV353" s="8"/>
      <c r="AW353" s="2">
        <f>+'[2]BoQ HSYC-Đạt'!AT353</f>
        <v>57385200</v>
      </c>
      <c r="AX353" s="8">
        <f>F353*AW353</f>
        <v>57385200</v>
      </c>
      <c r="AY353" s="8">
        <f>IF(AQ353="CT",7%,5%)*AX353</f>
        <v>4016964.0000000005</v>
      </c>
      <c r="AZ353" s="8">
        <f>AX353*2%</f>
        <v>1147704</v>
      </c>
      <c r="BA353" s="8">
        <f>IF(BB353&gt;0,0,AX353*5%)</f>
        <v>2869260</v>
      </c>
      <c r="BB353" s="8"/>
      <c r="BC353" s="8">
        <f>+AX353+AY353+AZ353+BA353+BB353</f>
        <v>65419128</v>
      </c>
      <c r="BD353" s="8">
        <f>AX353-AT353</f>
        <v>57385200</v>
      </c>
      <c r="BE353" s="2"/>
      <c r="BF353" s="8"/>
      <c r="BH353" s="2"/>
    </row>
    <row r="354" spans="1:60" ht="17" hidden="1" outlineLevel="1" x14ac:dyDescent="0.2">
      <c r="B354" s="82"/>
      <c r="C354" s="144" t="s">
        <v>959</v>
      </c>
      <c r="D354" s="144"/>
      <c r="E354" s="82"/>
      <c r="F354" s="143"/>
      <c r="G354" s="142">
        <f>'[1]BoQ HSYC'!F354</f>
        <v>0</v>
      </c>
      <c r="H354" s="185">
        <f>'[1]BoQ HSYC'!G354</f>
        <v>0</v>
      </c>
      <c r="I354" s="185">
        <f>'[1]BoQ HSYC'!H354</f>
        <v>0</v>
      </c>
      <c r="J354" s="185">
        <f>'[1]BoQ HSYC'!I354</f>
        <v>0</v>
      </c>
      <c r="K354" s="48">
        <f>'[1]BoQ HSYC'!J354</f>
        <v>0</v>
      </c>
      <c r="L354" s="47">
        <f>'[1]BoQ HSYC'!K354</f>
        <v>0</v>
      </c>
      <c r="M354" s="47">
        <f>'[1]BoQ HSYC'!L354</f>
        <v>0</v>
      </c>
      <c r="N354" s="183">
        <f>'[1]BoQ HSYC'!M354</f>
        <v>0</v>
      </c>
      <c r="O354" s="183">
        <f>'[1]BoQ HSYC'!N354</f>
        <v>0</v>
      </c>
      <c r="P354" s="83">
        <f>'[1]BoQ HSYC'!O354</f>
        <v>0</v>
      </c>
      <c r="Q354" s="47">
        <f>'[1]BoQ HSYC'!P354</f>
        <v>0</v>
      </c>
      <c r="R354" s="132">
        <f>'[1]BoQ HSYC'!Q354</f>
        <v>0</v>
      </c>
      <c r="S354" s="83">
        <f>'[1]BoQ HSYC'!R354</f>
        <v>0</v>
      </c>
      <c r="T354" s="48">
        <f>'[1]BoQ HSYC'!S354</f>
        <v>0</v>
      </c>
      <c r="U354" s="132">
        <f>'[1]BoQ HSYC'!T354</f>
        <v>0</v>
      </c>
      <c r="V354" s="132">
        <f>'[1]BoQ HSYC'!U354</f>
        <v>0</v>
      </c>
      <c r="W354" s="132">
        <f>'[1]BoQ HSYC'!V354</f>
        <v>0</v>
      </c>
      <c r="X354" s="44" t="str">
        <f>'[1]BoQ HSYC'!W354</f>
        <v>ME</v>
      </c>
      <c r="Y354" s="44"/>
      <c r="Z354" s="44"/>
      <c r="AA354" s="44"/>
      <c r="AB354" s="2">
        <v>0</v>
      </c>
      <c r="AC354" s="2">
        <v>0</v>
      </c>
      <c r="AD354" s="2">
        <f>+M354</f>
        <v>0</v>
      </c>
      <c r="AE354" s="2">
        <f>+AD354*14%</f>
        <v>0</v>
      </c>
      <c r="AF354" s="155">
        <f>+AD354*35%</f>
        <v>0</v>
      </c>
      <c r="AG354" s="2">
        <f>+AD354*F354</f>
        <v>0</v>
      </c>
      <c r="AH354" s="2">
        <f>+AE354*F354</f>
        <v>0</v>
      </c>
      <c r="AI354" s="2">
        <f>+AF354*F354</f>
        <v>0</v>
      </c>
      <c r="AJ354" s="2">
        <f>SUM(AG354:AI354)</f>
        <v>0</v>
      </c>
      <c r="AK354" s="2">
        <f>+AD354*G354</f>
        <v>0</v>
      </c>
      <c r="AL354" s="2">
        <f>+AE354*G354</f>
        <v>0</v>
      </c>
      <c r="AM354" s="2">
        <f>+AF354*G354</f>
        <v>0</v>
      </c>
      <c r="AN354" s="155">
        <f>SUM(AK354:AM354)</f>
        <v>0</v>
      </c>
      <c r="AQ354" s="145" t="s">
        <v>525</v>
      </c>
      <c r="AU354" s="8"/>
      <c r="AV354" s="8"/>
      <c r="AW354" s="2">
        <f>+'[2]BoQ HSYC-Đạt'!AT354</f>
        <v>0</v>
      </c>
      <c r="AX354" s="8">
        <f>F354*AW354</f>
        <v>0</v>
      </c>
      <c r="AY354" s="8">
        <f>IF(AQ354="CT",7%,5%)*AX354</f>
        <v>0</v>
      </c>
      <c r="AZ354" s="8">
        <f>AX354*2%</f>
        <v>0</v>
      </c>
      <c r="BA354" s="8">
        <f>IF(BB354&gt;0,0,AX354*5%)</f>
        <v>0</v>
      </c>
      <c r="BB354" s="8"/>
      <c r="BC354" s="8">
        <f>+AX354+AY354+AZ354+BA354+BB354</f>
        <v>0</v>
      </c>
      <c r="BD354" s="8">
        <f>AX354-AT354</f>
        <v>0</v>
      </c>
      <c r="BE354" s="2"/>
      <c r="BF354" s="8"/>
      <c r="BH354" s="2"/>
    </row>
    <row r="355" spans="1:60" ht="17" hidden="1" outlineLevel="1" x14ac:dyDescent="0.2">
      <c r="B355" s="82"/>
      <c r="C355" s="144" t="s">
        <v>921</v>
      </c>
      <c r="D355" s="144"/>
      <c r="E355" s="82"/>
      <c r="F355" s="143"/>
      <c r="G355" s="142">
        <f>'[1]BoQ HSYC'!F355</f>
        <v>0</v>
      </c>
      <c r="H355" s="185">
        <f>'[1]BoQ HSYC'!G355</f>
        <v>0</v>
      </c>
      <c r="I355" s="185">
        <f>'[1]BoQ HSYC'!H355</f>
        <v>0</v>
      </c>
      <c r="J355" s="185">
        <f>'[1]BoQ HSYC'!I355</f>
        <v>0</v>
      </c>
      <c r="K355" s="48">
        <f>'[1]BoQ HSYC'!J355</f>
        <v>0</v>
      </c>
      <c r="L355" s="47">
        <f>'[1]BoQ HSYC'!K355</f>
        <v>0</v>
      </c>
      <c r="M355" s="47">
        <f>'[1]BoQ HSYC'!L355</f>
        <v>0</v>
      </c>
      <c r="N355" s="183">
        <f>'[1]BoQ HSYC'!M355</f>
        <v>0</v>
      </c>
      <c r="O355" s="183">
        <f>'[1]BoQ HSYC'!N355</f>
        <v>0</v>
      </c>
      <c r="P355" s="83">
        <f>'[1]BoQ HSYC'!O355</f>
        <v>0</v>
      </c>
      <c r="Q355" s="47">
        <f>'[1]BoQ HSYC'!P355</f>
        <v>0</v>
      </c>
      <c r="R355" s="132">
        <f>'[1]BoQ HSYC'!Q355</f>
        <v>0</v>
      </c>
      <c r="S355" s="83">
        <f>'[1]BoQ HSYC'!R355</f>
        <v>0</v>
      </c>
      <c r="T355" s="48">
        <f>'[1]BoQ HSYC'!S355</f>
        <v>0</v>
      </c>
      <c r="U355" s="132">
        <f>'[1]BoQ HSYC'!T355</f>
        <v>0</v>
      </c>
      <c r="V355" s="132">
        <f>'[1]BoQ HSYC'!U355</f>
        <v>0</v>
      </c>
      <c r="W355" s="132">
        <f>'[1]BoQ HSYC'!V355</f>
        <v>0</v>
      </c>
      <c r="X355" s="44" t="str">
        <f>'[1]BoQ HSYC'!W355</f>
        <v>ME</v>
      </c>
      <c r="Y355" s="44"/>
      <c r="Z355" s="44"/>
      <c r="AA355" s="44"/>
      <c r="AB355" s="2">
        <v>0</v>
      </c>
      <c r="AC355" s="2">
        <v>0</v>
      </c>
      <c r="AD355" s="2">
        <f>+M355</f>
        <v>0</v>
      </c>
      <c r="AE355" s="2">
        <f>+AD355*14%</f>
        <v>0</v>
      </c>
      <c r="AF355" s="155">
        <f>+AD355*35%</f>
        <v>0</v>
      </c>
      <c r="AG355" s="2">
        <f>+AD355*F355</f>
        <v>0</v>
      </c>
      <c r="AH355" s="2">
        <f>+AE355*F355</f>
        <v>0</v>
      </c>
      <c r="AI355" s="2">
        <f>+AF355*F355</f>
        <v>0</v>
      </c>
      <c r="AJ355" s="2">
        <f>SUM(AG355:AI355)</f>
        <v>0</v>
      </c>
      <c r="AK355" s="2">
        <f>+AD355*G355</f>
        <v>0</v>
      </c>
      <c r="AL355" s="2">
        <f>+AE355*G355</f>
        <v>0</v>
      </c>
      <c r="AM355" s="2">
        <f>+AF355*G355</f>
        <v>0</v>
      </c>
      <c r="AN355" s="155">
        <f>SUM(AK355:AM355)</f>
        <v>0</v>
      </c>
      <c r="AQ355" s="145" t="s">
        <v>525</v>
      </c>
      <c r="AU355" s="8"/>
      <c r="AV355" s="8"/>
      <c r="AW355" s="2">
        <f>+'[2]BoQ HSYC-Đạt'!AT355</f>
        <v>0</v>
      </c>
      <c r="AX355" s="8">
        <f>F355*AW355</f>
        <v>0</v>
      </c>
      <c r="AY355" s="8">
        <f>IF(AQ355="CT",7%,5%)*AX355</f>
        <v>0</v>
      </c>
      <c r="AZ355" s="8">
        <f>AX355*2%</f>
        <v>0</v>
      </c>
      <c r="BA355" s="8">
        <f>IF(BB355&gt;0,0,AX355*5%)</f>
        <v>0</v>
      </c>
      <c r="BB355" s="8"/>
      <c r="BC355" s="8">
        <f>+AX355+AY355+AZ355+BA355+BB355</f>
        <v>0</v>
      </c>
      <c r="BD355" s="8">
        <f>AX355-AT355</f>
        <v>0</v>
      </c>
      <c r="BE355" s="2"/>
      <c r="BF355" s="8"/>
      <c r="BH355" s="2"/>
    </row>
    <row r="356" spans="1:60" ht="17" hidden="1" outlineLevel="1" x14ac:dyDescent="0.2">
      <c r="B356" s="82"/>
      <c r="C356" s="144" t="s">
        <v>832</v>
      </c>
      <c r="D356" s="144"/>
      <c r="E356" s="82"/>
      <c r="F356" s="143"/>
      <c r="G356" s="142">
        <f>'[1]BoQ HSYC'!F356</f>
        <v>0</v>
      </c>
      <c r="H356" s="185">
        <f>'[1]BoQ HSYC'!G356</f>
        <v>0</v>
      </c>
      <c r="I356" s="185">
        <f>'[1]BoQ HSYC'!H356</f>
        <v>0</v>
      </c>
      <c r="J356" s="185">
        <f>'[1]BoQ HSYC'!I356</f>
        <v>0</v>
      </c>
      <c r="K356" s="48">
        <f>'[1]BoQ HSYC'!J356</f>
        <v>0</v>
      </c>
      <c r="L356" s="47">
        <f>'[1]BoQ HSYC'!K356</f>
        <v>0</v>
      </c>
      <c r="M356" s="47">
        <f>'[1]BoQ HSYC'!L356</f>
        <v>0</v>
      </c>
      <c r="N356" s="183">
        <f>'[1]BoQ HSYC'!M356</f>
        <v>0</v>
      </c>
      <c r="O356" s="183">
        <f>'[1]BoQ HSYC'!N356</f>
        <v>0</v>
      </c>
      <c r="P356" s="83">
        <f>'[1]BoQ HSYC'!O356</f>
        <v>0</v>
      </c>
      <c r="Q356" s="47">
        <f>'[1]BoQ HSYC'!P356</f>
        <v>0</v>
      </c>
      <c r="R356" s="132">
        <f>'[1]BoQ HSYC'!Q356</f>
        <v>0</v>
      </c>
      <c r="S356" s="83">
        <f>'[1]BoQ HSYC'!R356</f>
        <v>0</v>
      </c>
      <c r="T356" s="48">
        <f>'[1]BoQ HSYC'!S356</f>
        <v>0</v>
      </c>
      <c r="U356" s="132">
        <f>'[1]BoQ HSYC'!T356</f>
        <v>0</v>
      </c>
      <c r="V356" s="132">
        <f>'[1]BoQ HSYC'!U356</f>
        <v>0</v>
      </c>
      <c r="W356" s="132">
        <f>'[1]BoQ HSYC'!V356</f>
        <v>0</v>
      </c>
      <c r="X356" s="44" t="str">
        <f>'[1]BoQ HSYC'!W356</f>
        <v>ME</v>
      </c>
      <c r="Y356" s="44"/>
      <c r="Z356" s="44"/>
      <c r="AA356" s="44"/>
      <c r="AB356" s="2">
        <v>0</v>
      </c>
      <c r="AC356" s="2">
        <v>0</v>
      </c>
      <c r="AD356" s="2">
        <f>+M356</f>
        <v>0</v>
      </c>
      <c r="AE356" s="2">
        <f>+AD356*14%</f>
        <v>0</v>
      </c>
      <c r="AF356" s="155">
        <f>+AD356*35%</f>
        <v>0</v>
      </c>
      <c r="AG356" s="2">
        <f>+AD356*F356</f>
        <v>0</v>
      </c>
      <c r="AH356" s="2">
        <f>+AE356*F356</f>
        <v>0</v>
      </c>
      <c r="AI356" s="2">
        <f>+AF356*F356</f>
        <v>0</v>
      </c>
      <c r="AJ356" s="2">
        <f>SUM(AG356:AI356)</f>
        <v>0</v>
      </c>
      <c r="AK356" s="2">
        <f>+AD356*G356</f>
        <v>0</v>
      </c>
      <c r="AL356" s="2">
        <f>+AE356*G356</f>
        <v>0</v>
      </c>
      <c r="AM356" s="2">
        <f>+AF356*G356</f>
        <v>0</v>
      </c>
      <c r="AN356" s="155">
        <f>SUM(AK356:AM356)</f>
        <v>0</v>
      </c>
      <c r="AQ356" s="145" t="s">
        <v>525</v>
      </c>
      <c r="AU356" s="8"/>
      <c r="AV356" s="8"/>
      <c r="AW356" s="2">
        <f>+'[2]BoQ HSYC-Đạt'!AT356</f>
        <v>0</v>
      </c>
      <c r="AX356" s="8">
        <f>F356*AW356</f>
        <v>0</v>
      </c>
      <c r="AY356" s="8">
        <f>IF(AQ356="CT",7%,5%)*AX356</f>
        <v>0</v>
      </c>
      <c r="AZ356" s="8">
        <f>AX356*2%</f>
        <v>0</v>
      </c>
      <c r="BA356" s="8">
        <f>IF(BB356&gt;0,0,AX356*5%)</f>
        <v>0</v>
      </c>
      <c r="BB356" s="8"/>
      <c r="BC356" s="8">
        <f>+AX356+AY356+AZ356+BA356+BB356</f>
        <v>0</v>
      </c>
      <c r="BD356" s="8">
        <f>AX356-AT356</f>
        <v>0</v>
      </c>
      <c r="BE356" s="2"/>
      <c r="BF356" s="8"/>
      <c r="BH356" s="2"/>
    </row>
    <row r="357" spans="1:60" ht="17" hidden="1" outlineLevel="1" x14ac:dyDescent="0.2">
      <c r="B357" s="82"/>
      <c r="C357" s="144" t="s">
        <v>659</v>
      </c>
      <c r="D357" s="144"/>
      <c r="E357" s="82"/>
      <c r="F357" s="143"/>
      <c r="G357" s="142">
        <f>'[1]BoQ HSYC'!F357</f>
        <v>0</v>
      </c>
      <c r="H357" s="185">
        <f>'[1]BoQ HSYC'!G357</f>
        <v>0</v>
      </c>
      <c r="I357" s="185">
        <f>'[1]BoQ HSYC'!H357</f>
        <v>0</v>
      </c>
      <c r="J357" s="185">
        <f>'[1]BoQ HSYC'!I357</f>
        <v>0</v>
      </c>
      <c r="K357" s="48">
        <f>'[1]BoQ HSYC'!J357</f>
        <v>0</v>
      </c>
      <c r="L357" s="47">
        <f>'[1]BoQ HSYC'!K357</f>
        <v>0</v>
      </c>
      <c r="M357" s="47">
        <f>'[1]BoQ HSYC'!L357</f>
        <v>0</v>
      </c>
      <c r="N357" s="183">
        <f>'[1]BoQ HSYC'!M357</f>
        <v>0</v>
      </c>
      <c r="O357" s="183">
        <f>'[1]BoQ HSYC'!N357</f>
        <v>0</v>
      </c>
      <c r="P357" s="83">
        <f>'[1]BoQ HSYC'!O357</f>
        <v>0</v>
      </c>
      <c r="Q357" s="47">
        <f>'[1]BoQ HSYC'!P357</f>
        <v>0</v>
      </c>
      <c r="R357" s="132">
        <f>'[1]BoQ HSYC'!Q357</f>
        <v>0</v>
      </c>
      <c r="S357" s="83">
        <f>'[1]BoQ HSYC'!R357</f>
        <v>0</v>
      </c>
      <c r="T357" s="48">
        <f>'[1]BoQ HSYC'!S357</f>
        <v>0</v>
      </c>
      <c r="U357" s="132">
        <f>'[1]BoQ HSYC'!T357</f>
        <v>0</v>
      </c>
      <c r="V357" s="132">
        <f>'[1]BoQ HSYC'!U357</f>
        <v>0</v>
      </c>
      <c r="W357" s="132">
        <f>'[1]BoQ HSYC'!V357</f>
        <v>0</v>
      </c>
      <c r="X357" s="44" t="str">
        <f>'[1]BoQ HSYC'!W357</f>
        <v>ME</v>
      </c>
      <c r="Y357" s="44"/>
      <c r="Z357" s="44"/>
      <c r="AA357" s="44"/>
      <c r="AB357" s="2">
        <v>0</v>
      </c>
      <c r="AC357" s="2">
        <v>0</v>
      </c>
      <c r="AD357" s="2">
        <f>+M357</f>
        <v>0</v>
      </c>
      <c r="AE357" s="2">
        <f>+AD357*14%</f>
        <v>0</v>
      </c>
      <c r="AF357" s="155">
        <f>+AD357*35%</f>
        <v>0</v>
      </c>
      <c r="AG357" s="2">
        <f>+AD357*F357</f>
        <v>0</v>
      </c>
      <c r="AH357" s="2">
        <f>+AE357*F357</f>
        <v>0</v>
      </c>
      <c r="AI357" s="2">
        <f>+AF357*F357</f>
        <v>0</v>
      </c>
      <c r="AJ357" s="2">
        <f>SUM(AG357:AI357)</f>
        <v>0</v>
      </c>
      <c r="AK357" s="2">
        <f>+AD357*G357</f>
        <v>0</v>
      </c>
      <c r="AL357" s="2">
        <f>+AE357*G357</f>
        <v>0</v>
      </c>
      <c r="AM357" s="2">
        <f>+AF357*G357</f>
        <v>0</v>
      </c>
      <c r="AN357" s="155">
        <f>SUM(AK357:AM357)</f>
        <v>0</v>
      </c>
      <c r="AQ357" s="145" t="s">
        <v>525</v>
      </c>
      <c r="AU357" s="8"/>
      <c r="AV357" s="8"/>
      <c r="AW357" s="2">
        <f>+'[2]BoQ HSYC-Đạt'!AT357</f>
        <v>0</v>
      </c>
      <c r="AX357" s="8">
        <f>F357*AW357</f>
        <v>0</v>
      </c>
      <c r="AY357" s="8">
        <f>IF(AQ357="CT",7%,5%)*AX357</f>
        <v>0</v>
      </c>
      <c r="AZ357" s="8">
        <f>AX357*2%</f>
        <v>0</v>
      </c>
      <c r="BA357" s="8">
        <f>IF(BB357&gt;0,0,AX357*5%)</f>
        <v>0</v>
      </c>
      <c r="BB357" s="8"/>
      <c r="BC357" s="8">
        <f>+AX357+AY357+AZ357+BA357+BB357</f>
        <v>0</v>
      </c>
      <c r="BD357" s="8">
        <f>AX357-AT357</f>
        <v>0</v>
      </c>
      <c r="BE357" s="2"/>
      <c r="BF357" s="8"/>
      <c r="BH357" s="2"/>
    </row>
    <row r="358" spans="1:60" ht="17" hidden="1" outlineLevel="1" x14ac:dyDescent="0.2">
      <c r="B358" s="82"/>
      <c r="C358" s="144" t="s">
        <v>658</v>
      </c>
      <c r="D358" s="144"/>
      <c r="E358" s="82"/>
      <c r="F358" s="143"/>
      <c r="G358" s="142">
        <f>'[1]BoQ HSYC'!F358</f>
        <v>0</v>
      </c>
      <c r="H358" s="185">
        <f>'[1]BoQ HSYC'!G358</f>
        <v>0</v>
      </c>
      <c r="I358" s="185">
        <f>'[1]BoQ HSYC'!H358</f>
        <v>0</v>
      </c>
      <c r="J358" s="185">
        <f>'[1]BoQ HSYC'!I358</f>
        <v>0</v>
      </c>
      <c r="K358" s="48">
        <f>'[1]BoQ HSYC'!J358</f>
        <v>0</v>
      </c>
      <c r="L358" s="47">
        <f>'[1]BoQ HSYC'!K358</f>
        <v>0</v>
      </c>
      <c r="M358" s="47">
        <f>'[1]BoQ HSYC'!L358</f>
        <v>0</v>
      </c>
      <c r="N358" s="183">
        <f>'[1]BoQ HSYC'!M358</f>
        <v>0</v>
      </c>
      <c r="O358" s="183">
        <f>'[1]BoQ HSYC'!N358</f>
        <v>0</v>
      </c>
      <c r="P358" s="83">
        <f>'[1]BoQ HSYC'!O358</f>
        <v>0</v>
      </c>
      <c r="Q358" s="47">
        <f>'[1]BoQ HSYC'!P358</f>
        <v>0</v>
      </c>
      <c r="R358" s="132">
        <f>'[1]BoQ HSYC'!Q358</f>
        <v>0</v>
      </c>
      <c r="S358" s="83">
        <f>'[1]BoQ HSYC'!R358</f>
        <v>0</v>
      </c>
      <c r="T358" s="48">
        <f>'[1]BoQ HSYC'!S358</f>
        <v>0</v>
      </c>
      <c r="U358" s="132">
        <f>'[1]BoQ HSYC'!T358</f>
        <v>0</v>
      </c>
      <c r="V358" s="132">
        <f>'[1]BoQ HSYC'!U358</f>
        <v>0</v>
      </c>
      <c r="W358" s="132">
        <f>'[1]BoQ HSYC'!V358</f>
        <v>0</v>
      </c>
      <c r="X358" s="44" t="str">
        <f>'[1]BoQ HSYC'!W358</f>
        <v>ME</v>
      </c>
      <c r="Y358" s="44"/>
      <c r="Z358" s="44"/>
      <c r="AA358" s="44"/>
      <c r="AB358" s="2">
        <v>0</v>
      </c>
      <c r="AC358" s="2">
        <v>0</v>
      </c>
      <c r="AD358" s="2">
        <f>+M358</f>
        <v>0</v>
      </c>
      <c r="AE358" s="2">
        <f>+AD358*14%</f>
        <v>0</v>
      </c>
      <c r="AF358" s="155">
        <f>+AD358*35%</f>
        <v>0</v>
      </c>
      <c r="AG358" s="2">
        <f>+AD358*F358</f>
        <v>0</v>
      </c>
      <c r="AH358" s="2">
        <f>+AE358*F358</f>
        <v>0</v>
      </c>
      <c r="AI358" s="2">
        <f>+AF358*F358</f>
        <v>0</v>
      </c>
      <c r="AJ358" s="2">
        <f>SUM(AG358:AI358)</f>
        <v>0</v>
      </c>
      <c r="AK358" s="2">
        <f>+AD358*G358</f>
        <v>0</v>
      </c>
      <c r="AL358" s="2">
        <f>+AE358*G358</f>
        <v>0</v>
      </c>
      <c r="AM358" s="2">
        <f>+AF358*G358</f>
        <v>0</v>
      </c>
      <c r="AN358" s="155">
        <f>SUM(AK358:AM358)</f>
        <v>0</v>
      </c>
      <c r="AQ358" s="145" t="s">
        <v>525</v>
      </c>
      <c r="AU358" s="8"/>
      <c r="AV358" s="8"/>
      <c r="AW358" s="2">
        <f>+'[2]BoQ HSYC-Đạt'!AT358</f>
        <v>0</v>
      </c>
      <c r="AX358" s="8">
        <f>F358*AW358</f>
        <v>0</v>
      </c>
      <c r="AY358" s="8">
        <f>IF(AQ358="CT",7%,5%)*AX358</f>
        <v>0</v>
      </c>
      <c r="AZ358" s="8">
        <f>AX358*2%</f>
        <v>0</v>
      </c>
      <c r="BA358" s="8">
        <f>IF(BB358&gt;0,0,AX358*5%)</f>
        <v>0</v>
      </c>
      <c r="BB358" s="8"/>
      <c r="BC358" s="8">
        <f>+AX358+AY358+AZ358+BA358+BB358</f>
        <v>0</v>
      </c>
      <c r="BD358" s="8">
        <f>AX358-AT358</f>
        <v>0</v>
      </c>
      <c r="BE358" s="2"/>
      <c r="BF358" s="8"/>
      <c r="BH358" s="2"/>
    </row>
    <row r="359" spans="1:60" ht="17" hidden="1" outlineLevel="1" x14ac:dyDescent="0.2">
      <c r="B359" s="82"/>
      <c r="C359" s="144" t="s">
        <v>657</v>
      </c>
      <c r="D359" s="144"/>
      <c r="E359" s="82"/>
      <c r="F359" s="143"/>
      <c r="G359" s="142">
        <f>'[1]BoQ HSYC'!F359</f>
        <v>0</v>
      </c>
      <c r="H359" s="185">
        <f>'[1]BoQ HSYC'!G359</f>
        <v>0</v>
      </c>
      <c r="I359" s="185">
        <f>'[1]BoQ HSYC'!H359</f>
        <v>0</v>
      </c>
      <c r="J359" s="185">
        <f>'[1]BoQ HSYC'!I359</f>
        <v>0</v>
      </c>
      <c r="K359" s="48">
        <f>'[1]BoQ HSYC'!J359</f>
        <v>0</v>
      </c>
      <c r="L359" s="47">
        <f>'[1]BoQ HSYC'!K359</f>
        <v>0</v>
      </c>
      <c r="M359" s="47">
        <f>'[1]BoQ HSYC'!L359</f>
        <v>0</v>
      </c>
      <c r="N359" s="183">
        <f>'[1]BoQ HSYC'!M359</f>
        <v>0</v>
      </c>
      <c r="O359" s="183">
        <f>'[1]BoQ HSYC'!N359</f>
        <v>0</v>
      </c>
      <c r="P359" s="83">
        <f>'[1]BoQ HSYC'!O359</f>
        <v>0</v>
      </c>
      <c r="Q359" s="47">
        <f>'[1]BoQ HSYC'!P359</f>
        <v>0</v>
      </c>
      <c r="R359" s="132">
        <f>'[1]BoQ HSYC'!Q359</f>
        <v>0</v>
      </c>
      <c r="S359" s="83">
        <f>'[1]BoQ HSYC'!R359</f>
        <v>0</v>
      </c>
      <c r="T359" s="48">
        <f>'[1]BoQ HSYC'!S359</f>
        <v>0</v>
      </c>
      <c r="U359" s="132">
        <f>'[1]BoQ HSYC'!T359</f>
        <v>0</v>
      </c>
      <c r="V359" s="132">
        <f>'[1]BoQ HSYC'!U359</f>
        <v>0</v>
      </c>
      <c r="W359" s="132">
        <f>'[1]BoQ HSYC'!V359</f>
        <v>0</v>
      </c>
      <c r="X359" s="44" t="str">
        <f>'[1]BoQ HSYC'!W359</f>
        <v>ME</v>
      </c>
      <c r="Y359" s="44"/>
      <c r="Z359" s="44"/>
      <c r="AA359" s="44"/>
      <c r="AB359" s="2">
        <v>0</v>
      </c>
      <c r="AC359" s="2">
        <v>0</v>
      </c>
      <c r="AD359" s="2">
        <f>+M359</f>
        <v>0</v>
      </c>
      <c r="AE359" s="2">
        <f>+AD359*14%</f>
        <v>0</v>
      </c>
      <c r="AF359" s="155">
        <f>+AD359*35%</f>
        <v>0</v>
      </c>
      <c r="AG359" s="2">
        <f>+AD359*F359</f>
        <v>0</v>
      </c>
      <c r="AH359" s="2">
        <f>+AE359*F359</f>
        <v>0</v>
      </c>
      <c r="AI359" s="2">
        <f>+AF359*F359</f>
        <v>0</v>
      </c>
      <c r="AJ359" s="2">
        <f>SUM(AG359:AI359)</f>
        <v>0</v>
      </c>
      <c r="AK359" s="2">
        <f>+AD359*G359</f>
        <v>0</v>
      </c>
      <c r="AL359" s="2">
        <f>+AE359*G359</f>
        <v>0</v>
      </c>
      <c r="AM359" s="2">
        <f>+AF359*G359</f>
        <v>0</v>
      </c>
      <c r="AN359" s="155">
        <f>SUM(AK359:AM359)</f>
        <v>0</v>
      </c>
      <c r="AQ359" s="145" t="s">
        <v>525</v>
      </c>
      <c r="AU359" s="8"/>
      <c r="AV359" s="8"/>
      <c r="AW359" s="2">
        <f>+'[2]BoQ HSYC-Đạt'!AT359</f>
        <v>0</v>
      </c>
      <c r="AX359" s="8">
        <f>F359*AW359</f>
        <v>0</v>
      </c>
      <c r="AY359" s="8">
        <f>IF(AQ359="CT",7%,5%)*AX359</f>
        <v>0</v>
      </c>
      <c r="AZ359" s="8">
        <f>AX359*2%</f>
        <v>0</v>
      </c>
      <c r="BA359" s="8">
        <f>IF(BB359&gt;0,0,AX359*5%)</f>
        <v>0</v>
      </c>
      <c r="BB359" s="8"/>
      <c r="BC359" s="8">
        <f>+AX359+AY359+AZ359+BA359+BB359</f>
        <v>0</v>
      </c>
      <c r="BD359" s="8">
        <f>AX359-AT359</f>
        <v>0</v>
      </c>
      <c r="BE359" s="2"/>
      <c r="BF359" s="8"/>
      <c r="BH359" s="2"/>
    </row>
    <row r="360" spans="1:60" ht="17" hidden="1" outlineLevel="1" x14ac:dyDescent="0.2">
      <c r="B360" s="82"/>
      <c r="C360" s="144" t="s">
        <v>952</v>
      </c>
      <c r="D360" s="144"/>
      <c r="E360" s="82"/>
      <c r="F360" s="143"/>
      <c r="G360" s="142">
        <f>'[1]BoQ HSYC'!F360</f>
        <v>0</v>
      </c>
      <c r="H360" s="185">
        <f>'[1]BoQ HSYC'!G360</f>
        <v>0</v>
      </c>
      <c r="I360" s="185">
        <f>'[1]BoQ HSYC'!H360</f>
        <v>0</v>
      </c>
      <c r="J360" s="185">
        <f>'[1]BoQ HSYC'!I360</f>
        <v>0</v>
      </c>
      <c r="K360" s="48">
        <f>'[1]BoQ HSYC'!J360</f>
        <v>0</v>
      </c>
      <c r="L360" s="47">
        <f>'[1]BoQ HSYC'!K360</f>
        <v>0</v>
      </c>
      <c r="M360" s="47">
        <f>'[1]BoQ HSYC'!L360</f>
        <v>0</v>
      </c>
      <c r="N360" s="183">
        <f>'[1]BoQ HSYC'!M360</f>
        <v>0</v>
      </c>
      <c r="O360" s="183">
        <f>'[1]BoQ HSYC'!N360</f>
        <v>0</v>
      </c>
      <c r="P360" s="83">
        <f>'[1]BoQ HSYC'!O360</f>
        <v>0</v>
      </c>
      <c r="Q360" s="47">
        <f>'[1]BoQ HSYC'!P360</f>
        <v>0</v>
      </c>
      <c r="R360" s="132">
        <f>'[1]BoQ HSYC'!Q360</f>
        <v>0</v>
      </c>
      <c r="S360" s="83">
        <f>'[1]BoQ HSYC'!R360</f>
        <v>0</v>
      </c>
      <c r="T360" s="48">
        <f>'[1]BoQ HSYC'!S360</f>
        <v>0</v>
      </c>
      <c r="U360" s="132">
        <f>'[1]BoQ HSYC'!T360</f>
        <v>0</v>
      </c>
      <c r="V360" s="132">
        <f>'[1]BoQ HSYC'!U360</f>
        <v>0</v>
      </c>
      <c r="W360" s="132">
        <f>'[1]BoQ HSYC'!V360</f>
        <v>0</v>
      </c>
      <c r="X360" s="44" t="str">
        <f>'[1]BoQ HSYC'!W360</f>
        <v>ME</v>
      </c>
      <c r="Y360" s="44"/>
      <c r="Z360" s="44"/>
      <c r="AA360" s="44"/>
      <c r="AB360" s="2">
        <v>0</v>
      </c>
      <c r="AC360" s="2">
        <v>0</v>
      </c>
      <c r="AD360" s="2">
        <f>+M360</f>
        <v>0</v>
      </c>
      <c r="AE360" s="2">
        <f>+AD360*14%</f>
        <v>0</v>
      </c>
      <c r="AF360" s="155">
        <f>+AD360*35%</f>
        <v>0</v>
      </c>
      <c r="AG360" s="2">
        <f>+AD360*F360</f>
        <v>0</v>
      </c>
      <c r="AH360" s="2">
        <f>+AE360*F360</f>
        <v>0</v>
      </c>
      <c r="AI360" s="2">
        <f>+AF360*F360</f>
        <v>0</v>
      </c>
      <c r="AJ360" s="2">
        <f>SUM(AG360:AI360)</f>
        <v>0</v>
      </c>
      <c r="AK360" s="2">
        <f>+AD360*G360</f>
        <v>0</v>
      </c>
      <c r="AL360" s="2">
        <f>+AE360*G360</f>
        <v>0</v>
      </c>
      <c r="AM360" s="2">
        <f>+AF360*G360</f>
        <v>0</v>
      </c>
      <c r="AN360" s="155">
        <f>SUM(AK360:AM360)</f>
        <v>0</v>
      </c>
      <c r="AQ360" s="145" t="s">
        <v>525</v>
      </c>
      <c r="AU360" s="8"/>
      <c r="AV360" s="8"/>
      <c r="AW360" s="2">
        <f>+'[2]BoQ HSYC-Đạt'!AT360</f>
        <v>0</v>
      </c>
      <c r="AX360" s="8">
        <f>F360*AW360</f>
        <v>0</v>
      </c>
      <c r="AY360" s="8">
        <f>IF(AQ360="CT",7%,5%)*AX360</f>
        <v>0</v>
      </c>
      <c r="AZ360" s="8">
        <f>AX360*2%</f>
        <v>0</v>
      </c>
      <c r="BA360" s="8">
        <f>IF(BB360&gt;0,0,AX360*5%)</f>
        <v>0</v>
      </c>
      <c r="BB360" s="8"/>
      <c r="BC360" s="8">
        <f>+AX360+AY360+AZ360+BA360+BB360</f>
        <v>0</v>
      </c>
      <c r="BD360" s="8">
        <f>AX360-AT360</f>
        <v>0</v>
      </c>
      <c r="BE360" s="2"/>
      <c r="BF360" s="8"/>
      <c r="BH360" s="2"/>
    </row>
    <row r="361" spans="1:60" ht="17" hidden="1" outlineLevel="1" x14ac:dyDescent="0.2">
      <c r="B361" s="82"/>
      <c r="C361" s="144" t="s">
        <v>1140</v>
      </c>
      <c r="D361" s="144"/>
      <c r="E361" s="82"/>
      <c r="F361" s="143"/>
      <c r="G361" s="142">
        <f>'[1]BoQ HSYC'!F361</f>
        <v>0</v>
      </c>
      <c r="H361" s="185">
        <f>'[1]BoQ HSYC'!G361</f>
        <v>0</v>
      </c>
      <c r="I361" s="185">
        <f>'[1]BoQ HSYC'!H361</f>
        <v>0</v>
      </c>
      <c r="J361" s="185">
        <f>'[1]BoQ HSYC'!I361</f>
        <v>0</v>
      </c>
      <c r="K361" s="48">
        <f>'[1]BoQ HSYC'!J361</f>
        <v>0</v>
      </c>
      <c r="L361" s="47">
        <f>'[1]BoQ HSYC'!K361</f>
        <v>0</v>
      </c>
      <c r="M361" s="47">
        <f>'[1]BoQ HSYC'!L361</f>
        <v>0</v>
      </c>
      <c r="N361" s="183">
        <f>'[1]BoQ HSYC'!M361</f>
        <v>0</v>
      </c>
      <c r="O361" s="183">
        <f>'[1]BoQ HSYC'!N361</f>
        <v>0</v>
      </c>
      <c r="P361" s="83">
        <f>'[1]BoQ HSYC'!O361</f>
        <v>0</v>
      </c>
      <c r="Q361" s="47">
        <f>'[1]BoQ HSYC'!P361</f>
        <v>0</v>
      </c>
      <c r="R361" s="132">
        <f>'[1]BoQ HSYC'!Q361</f>
        <v>0</v>
      </c>
      <c r="S361" s="83">
        <f>'[1]BoQ HSYC'!R361</f>
        <v>0</v>
      </c>
      <c r="T361" s="48">
        <f>'[1]BoQ HSYC'!S361</f>
        <v>0</v>
      </c>
      <c r="U361" s="132">
        <f>'[1]BoQ HSYC'!T361</f>
        <v>0</v>
      </c>
      <c r="V361" s="132">
        <f>'[1]BoQ HSYC'!U361</f>
        <v>0</v>
      </c>
      <c r="W361" s="132">
        <f>'[1]BoQ HSYC'!V361</f>
        <v>0</v>
      </c>
      <c r="X361" s="44" t="str">
        <f>'[1]BoQ HSYC'!W361</f>
        <v>ME</v>
      </c>
      <c r="Y361" s="44"/>
      <c r="Z361" s="44"/>
      <c r="AA361" s="44"/>
      <c r="AB361" s="2">
        <v>0</v>
      </c>
      <c r="AC361" s="2">
        <v>0</v>
      </c>
      <c r="AD361" s="2">
        <f>+M361</f>
        <v>0</v>
      </c>
      <c r="AE361" s="2">
        <f>+AD361*14%</f>
        <v>0</v>
      </c>
      <c r="AF361" s="155">
        <f>+AD361*35%</f>
        <v>0</v>
      </c>
      <c r="AG361" s="2">
        <f>+AD361*F361</f>
        <v>0</v>
      </c>
      <c r="AH361" s="2">
        <f>+AE361*F361</f>
        <v>0</v>
      </c>
      <c r="AI361" s="2">
        <f>+AF361*F361</f>
        <v>0</v>
      </c>
      <c r="AJ361" s="2">
        <f>SUM(AG361:AI361)</f>
        <v>0</v>
      </c>
      <c r="AK361" s="2">
        <f>+AD361*G361</f>
        <v>0</v>
      </c>
      <c r="AL361" s="2">
        <f>+AE361*G361</f>
        <v>0</v>
      </c>
      <c r="AM361" s="2">
        <f>+AF361*G361</f>
        <v>0</v>
      </c>
      <c r="AN361" s="155">
        <f>SUM(AK361:AM361)</f>
        <v>0</v>
      </c>
      <c r="AQ361" s="145" t="s">
        <v>525</v>
      </c>
      <c r="AU361" s="8"/>
      <c r="AV361" s="8"/>
      <c r="AW361" s="2">
        <f>+'[2]BoQ HSYC-Đạt'!AT361</f>
        <v>0</v>
      </c>
      <c r="AX361" s="8">
        <f>F361*AW361</f>
        <v>0</v>
      </c>
      <c r="AY361" s="8">
        <f>IF(AQ361="CT",7%,5%)*AX361</f>
        <v>0</v>
      </c>
      <c r="AZ361" s="8">
        <f>AX361*2%</f>
        <v>0</v>
      </c>
      <c r="BA361" s="8">
        <f>IF(BB361&gt;0,0,AX361*5%)</f>
        <v>0</v>
      </c>
      <c r="BB361" s="8"/>
      <c r="BC361" s="8">
        <f>+AX361+AY361+AZ361+BA361+BB361</f>
        <v>0</v>
      </c>
      <c r="BD361" s="8">
        <f>AX361-AT361</f>
        <v>0</v>
      </c>
      <c r="BE361" s="2"/>
      <c r="BF361" s="8"/>
      <c r="BH361" s="2"/>
    </row>
    <row r="362" spans="1:60" ht="17" hidden="1" outlineLevel="1" x14ac:dyDescent="0.2">
      <c r="B362" s="82"/>
      <c r="C362" s="144" t="s">
        <v>656</v>
      </c>
      <c r="D362" s="144"/>
      <c r="E362" s="82"/>
      <c r="F362" s="143"/>
      <c r="G362" s="142">
        <f>'[1]BoQ HSYC'!F362</f>
        <v>0</v>
      </c>
      <c r="H362" s="185">
        <f>'[1]BoQ HSYC'!G362</f>
        <v>0</v>
      </c>
      <c r="I362" s="185">
        <f>'[1]BoQ HSYC'!H362</f>
        <v>0</v>
      </c>
      <c r="J362" s="185">
        <f>'[1]BoQ HSYC'!I362</f>
        <v>0</v>
      </c>
      <c r="K362" s="48">
        <f>'[1]BoQ HSYC'!J362</f>
        <v>0</v>
      </c>
      <c r="L362" s="47">
        <f>'[1]BoQ HSYC'!K362</f>
        <v>0</v>
      </c>
      <c r="M362" s="47">
        <f>'[1]BoQ HSYC'!L362</f>
        <v>0</v>
      </c>
      <c r="N362" s="183">
        <f>'[1]BoQ HSYC'!M362</f>
        <v>0</v>
      </c>
      <c r="O362" s="183">
        <f>'[1]BoQ HSYC'!N362</f>
        <v>0</v>
      </c>
      <c r="P362" s="83">
        <f>'[1]BoQ HSYC'!O362</f>
        <v>0</v>
      </c>
      <c r="Q362" s="47">
        <f>'[1]BoQ HSYC'!P362</f>
        <v>0</v>
      </c>
      <c r="R362" s="132">
        <f>'[1]BoQ HSYC'!Q362</f>
        <v>0</v>
      </c>
      <c r="S362" s="83">
        <f>'[1]BoQ HSYC'!R362</f>
        <v>0</v>
      </c>
      <c r="T362" s="48">
        <f>'[1]BoQ HSYC'!S362</f>
        <v>0</v>
      </c>
      <c r="U362" s="132">
        <f>'[1]BoQ HSYC'!T362</f>
        <v>0</v>
      </c>
      <c r="V362" s="132">
        <f>'[1]BoQ HSYC'!U362</f>
        <v>0</v>
      </c>
      <c r="W362" s="132">
        <f>'[1]BoQ HSYC'!V362</f>
        <v>0</v>
      </c>
      <c r="X362" s="44" t="str">
        <f>'[1]BoQ HSYC'!W362</f>
        <v>ME</v>
      </c>
      <c r="Y362" s="44"/>
      <c r="Z362" s="44"/>
      <c r="AA362" s="44"/>
      <c r="AB362" s="2">
        <v>0</v>
      </c>
      <c r="AC362" s="2">
        <v>0</v>
      </c>
      <c r="AD362" s="2">
        <f>+M362</f>
        <v>0</v>
      </c>
      <c r="AE362" s="2">
        <f>+AD362*14%</f>
        <v>0</v>
      </c>
      <c r="AF362" s="155">
        <f>+AD362*35%</f>
        <v>0</v>
      </c>
      <c r="AG362" s="2">
        <f>+AD362*F362</f>
        <v>0</v>
      </c>
      <c r="AH362" s="2">
        <f>+AE362*F362</f>
        <v>0</v>
      </c>
      <c r="AI362" s="2">
        <f>+AF362*F362</f>
        <v>0</v>
      </c>
      <c r="AJ362" s="2">
        <f>SUM(AG362:AI362)</f>
        <v>0</v>
      </c>
      <c r="AK362" s="2">
        <f>+AD362*G362</f>
        <v>0</v>
      </c>
      <c r="AL362" s="2">
        <f>+AE362*G362</f>
        <v>0</v>
      </c>
      <c r="AM362" s="2">
        <f>+AF362*G362</f>
        <v>0</v>
      </c>
      <c r="AN362" s="155">
        <f>SUM(AK362:AM362)</f>
        <v>0</v>
      </c>
      <c r="AQ362" s="145" t="s">
        <v>525</v>
      </c>
      <c r="AU362" s="8"/>
      <c r="AV362" s="8"/>
      <c r="AW362" s="2">
        <f>+'[2]BoQ HSYC-Đạt'!AT362</f>
        <v>0</v>
      </c>
      <c r="AX362" s="8">
        <f>F362*AW362</f>
        <v>0</v>
      </c>
      <c r="AY362" s="8">
        <f>IF(AQ362="CT",7%,5%)*AX362</f>
        <v>0</v>
      </c>
      <c r="AZ362" s="8">
        <f>AX362*2%</f>
        <v>0</v>
      </c>
      <c r="BA362" s="8">
        <f>IF(BB362&gt;0,0,AX362*5%)</f>
        <v>0</v>
      </c>
      <c r="BB362" s="8"/>
      <c r="BC362" s="8">
        <f>+AX362+AY362+AZ362+BA362+BB362</f>
        <v>0</v>
      </c>
      <c r="BD362" s="8">
        <f>AX362-AT362</f>
        <v>0</v>
      </c>
      <c r="BE362" s="2"/>
      <c r="BF362" s="8"/>
      <c r="BH362" s="2"/>
    </row>
    <row r="363" spans="1:60" ht="17" hidden="1" outlineLevel="1" x14ac:dyDescent="0.2">
      <c r="B363" s="82"/>
      <c r="C363" s="144" t="s">
        <v>655</v>
      </c>
      <c r="D363" s="144"/>
      <c r="E363" s="82"/>
      <c r="F363" s="143"/>
      <c r="G363" s="142">
        <f>'[1]BoQ HSYC'!F363</f>
        <v>0</v>
      </c>
      <c r="H363" s="185">
        <f>'[1]BoQ HSYC'!G363</f>
        <v>0</v>
      </c>
      <c r="I363" s="185">
        <f>'[1]BoQ HSYC'!H363</f>
        <v>0</v>
      </c>
      <c r="J363" s="185">
        <f>'[1]BoQ HSYC'!I363</f>
        <v>0</v>
      </c>
      <c r="K363" s="48">
        <f>'[1]BoQ HSYC'!J363</f>
        <v>0</v>
      </c>
      <c r="L363" s="47">
        <f>'[1]BoQ HSYC'!K363</f>
        <v>0</v>
      </c>
      <c r="M363" s="47">
        <f>'[1]BoQ HSYC'!L363</f>
        <v>0</v>
      </c>
      <c r="N363" s="183">
        <f>'[1]BoQ HSYC'!M363</f>
        <v>0</v>
      </c>
      <c r="O363" s="183">
        <f>'[1]BoQ HSYC'!N363</f>
        <v>0</v>
      </c>
      <c r="P363" s="83">
        <f>'[1]BoQ HSYC'!O363</f>
        <v>0</v>
      </c>
      <c r="Q363" s="47">
        <f>'[1]BoQ HSYC'!P363</f>
        <v>0</v>
      </c>
      <c r="R363" s="132">
        <f>'[1]BoQ HSYC'!Q363</f>
        <v>0</v>
      </c>
      <c r="S363" s="83">
        <f>'[1]BoQ HSYC'!R363</f>
        <v>0</v>
      </c>
      <c r="T363" s="48">
        <f>'[1]BoQ HSYC'!S363</f>
        <v>0</v>
      </c>
      <c r="U363" s="132">
        <f>'[1]BoQ HSYC'!T363</f>
        <v>0</v>
      </c>
      <c r="V363" s="132">
        <f>'[1]BoQ HSYC'!U363</f>
        <v>0</v>
      </c>
      <c r="W363" s="132">
        <f>'[1]BoQ HSYC'!V363</f>
        <v>0</v>
      </c>
      <c r="X363" s="44" t="str">
        <f>'[1]BoQ HSYC'!W363</f>
        <v>ME</v>
      </c>
      <c r="Y363" s="44"/>
      <c r="Z363" s="44"/>
      <c r="AA363" s="44"/>
      <c r="AB363" s="2">
        <v>0</v>
      </c>
      <c r="AC363" s="2">
        <v>0</v>
      </c>
      <c r="AD363" s="2">
        <f>+M363</f>
        <v>0</v>
      </c>
      <c r="AE363" s="2">
        <f>+AD363*14%</f>
        <v>0</v>
      </c>
      <c r="AF363" s="155">
        <f>+AD363*35%</f>
        <v>0</v>
      </c>
      <c r="AG363" s="2">
        <f>+AD363*F363</f>
        <v>0</v>
      </c>
      <c r="AH363" s="2">
        <f>+AE363*F363</f>
        <v>0</v>
      </c>
      <c r="AI363" s="2">
        <f>+AF363*F363</f>
        <v>0</v>
      </c>
      <c r="AJ363" s="2">
        <f>SUM(AG363:AI363)</f>
        <v>0</v>
      </c>
      <c r="AK363" s="2">
        <f>+AD363*G363</f>
        <v>0</v>
      </c>
      <c r="AL363" s="2">
        <f>+AE363*G363</f>
        <v>0</v>
      </c>
      <c r="AM363" s="2">
        <f>+AF363*G363</f>
        <v>0</v>
      </c>
      <c r="AN363" s="155">
        <f>SUM(AK363:AM363)</f>
        <v>0</v>
      </c>
      <c r="AQ363" s="145" t="s">
        <v>525</v>
      </c>
      <c r="AU363" s="8"/>
      <c r="AV363" s="8"/>
      <c r="AW363" s="2">
        <f>+'[2]BoQ HSYC-Đạt'!AT363</f>
        <v>0</v>
      </c>
      <c r="AX363" s="8">
        <f>F363*AW363</f>
        <v>0</v>
      </c>
      <c r="AY363" s="8">
        <f>IF(AQ363="CT",7%,5%)*AX363</f>
        <v>0</v>
      </c>
      <c r="AZ363" s="8">
        <f>AX363*2%</f>
        <v>0</v>
      </c>
      <c r="BA363" s="8">
        <f>IF(BB363&gt;0,0,AX363*5%)</f>
        <v>0</v>
      </c>
      <c r="BB363" s="8"/>
      <c r="BC363" s="8">
        <f>+AX363+AY363+AZ363+BA363+BB363</f>
        <v>0</v>
      </c>
      <c r="BD363" s="8">
        <f>AX363-AT363</f>
        <v>0</v>
      </c>
      <c r="BE363" s="2"/>
      <c r="BF363" s="8"/>
      <c r="BH363" s="2"/>
    </row>
    <row r="364" spans="1:60" ht="17" hidden="1" outlineLevel="1" x14ac:dyDescent="0.2">
      <c r="B364" s="82"/>
      <c r="C364" s="144" t="s">
        <v>654</v>
      </c>
      <c r="D364" s="144"/>
      <c r="E364" s="82"/>
      <c r="F364" s="143"/>
      <c r="G364" s="142">
        <f>'[1]BoQ HSYC'!F364</f>
        <v>0</v>
      </c>
      <c r="H364" s="185">
        <f>'[1]BoQ HSYC'!G364</f>
        <v>0</v>
      </c>
      <c r="I364" s="185">
        <f>'[1]BoQ HSYC'!H364</f>
        <v>0</v>
      </c>
      <c r="J364" s="185">
        <f>'[1]BoQ HSYC'!I364</f>
        <v>0</v>
      </c>
      <c r="K364" s="48">
        <f>'[1]BoQ HSYC'!J364</f>
        <v>0</v>
      </c>
      <c r="L364" s="47">
        <f>'[1]BoQ HSYC'!K364</f>
        <v>0</v>
      </c>
      <c r="M364" s="47">
        <f>'[1]BoQ HSYC'!L364</f>
        <v>0</v>
      </c>
      <c r="N364" s="183">
        <f>'[1]BoQ HSYC'!M364</f>
        <v>0</v>
      </c>
      <c r="O364" s="183">
        <f>'[1]BoQ HSYC'!N364</f>
        <v>0</v>
      </c>
      <c r="P364" s="83">
        <f>'[1]BoQ HSYC'!O364</f>
        <v>0</v>
      </c>
      <c r="Q364" s="47">
        <f>'[1]BoQ HSYC'!P364</f>
        <v>0</v>
      </c>
      <c r="R364" s="132">
        <f>'[1]BoQ HSYC'!Q364</f>
        <v>0</v>
      </c>
      <c r="S364" s="83">
        <f>'[1]BoQ HSYC'!R364</f>
        <v>0</v>
      </c>
      <c r="T364" s="48">
        <f>'[1]BoQ HSYC'!S364</f>
        <v>0</v>
      </c>
      <c r="U364" s="132">
        <f>'[1]BoQ HSYC'!T364</f>
        <v>0</v>
      </c>
      <c r="V364" s="132">
        <f>'[1]BoQ HSYC'!U364</f>
        <v>0</v>
      </c>
      <c r="W364" s="132">
        <f>'[1]BoQ HSYC'!V364</f>
        <v>0</v>
      </c>
      <c r="X364" s="44" t="str">
        <f>'[1]BoQ HSYC'!W364</f>
        <v>ME</v>
      </c>
      <c r="Y364" s="44"/>
      <c r="Z364" s="44"/>
      <c r="AA364" s="44"/>
      <c r="AB364" s="2">
        <v>0</v>
      </c>
      <c r="AC364" s="2">
        <v>0</v>
      </c>
      <c r="AD364" s="2">
        <f>+M364</f>
        <v>0</v>
      </c>
      <c r="AE364" s="2">
        <f>+AD364*14%</f>
        <v>0</v>
      </c>
      <c r="AF364" s="155">
        <f>+AD364*35%</f>
        <v>0</v>
      </c>
      <c r="AG364" s="2">
        <f>+AD364*F364</f>
        <v>0</v>
      </c>
      <c r="AH364" s="2">
        <f>+AE364*F364</f>
        <v>0</v>
      </c>
      <c r="AI364" s="2">
        <f>+AF364*F364</f>
        <v>0</v>
      </c>
      <c r="AJ364" s="2">
        <f>SUM(AG364:AI364)</f>
        <v>0</v>
      </c>
      <c r="AK364" s="2">
        <f>+AD364*G364</f>
        <v>0</v>
      </c>
      <c r="AL364" s="2">
        <f>+AE364*G364</f>
        <v>0</v>
      </c>
      <c r="AM364" s="2">
        <f>+AF364*G364</f>
        <v>0</v>
      </c>
      <c r="AN364" s="155">
        <f>SUM(AK364:AM364)</f>
        <v>0</v>
      </c>
      <c r="AQ364" s="145" t="s">
        <v>525</v>
      </c>
      <c r="AU364" s="8"/>
      <c r="AV364" s="8"/>
      <c r="AW364" s="2">
        <f>+'[2]BoQ HSYC-Đạt'!AT364</f>
        <v>0</v>
      </c>
      <c r="AX364" s="8">
        <f>F364*AW364</f>
        <v>0</v>
      </c>
      <c r="AY364" s="8">
        <f>IF(AQ364="CT",7%,5%)*AX364</f>
        <v>0</v>
      </c>
      <c r="AZ364" s="8">
        <f>AX364*2%</f>
        <v>0</v>
      </c>
      <c r="BA364" s="8">
        <f>IF(BB364&gt;0,0,AX364*5%)</f>
        <v>0</v>
      </c>
      <c r="BB364" s="8"/>
      <c r="BC364" s="8">
        <f>+AX364+AY364+AZ364+BA364+BB364</f>
        <v>0</v>
      </c>
      <c r="BD364" s="8">
        <f>AX364-AT364</f>
        <v>0</v>
      </c>
      <c r="BE364" s="2"/>
      <c r="BF364" s="8"/>
      <c r="BH364" s="2"/>
    </row>
    <row r="365" spans="1:60" ht="17" hidden="1" outlineLevel="1" x14ac:dyDescent="0.2">
      <c r="B365" s="82"/>
      <c r="C365" s="144" t="s">
        <v>831</v>
      </c>
      <c r="D365" s="144"/>
      <c r="E365" s="82"/>
      <c r="F365" s="143"/>
      <c r="G365" s="142">
        <f>'[1]BoQ HSYC'!F365</f>
        <v>0</v>
      </c>
      <c r="H365" s="185">
        <f>'[1]BoQ HSYC'!G365</f>
        <v>0</v>
      </c>
      <c r="I365" s="185">
        <f>'[1]BoQ HSYC'!H365</f>
        <v>0</v>
      </c>
      <c r="J365" s="185">
        <f>'[1]BoQ HSYC'!I365</f>
        <v>0</v>
      </c>
      <c r="K365" s="48">
        <f>'[1]BoQ HSYC'!J365</f>
        <v>0</v>
      </c>
      <c r="L365" s="47">
        <f>'[1]BoQ HSYC'!K365</f>
        <v>0</v>
      </c>
      <c r="M365" s="47">
        <f>'[1]BoQ HSYC'!L365</f>
        <v>0</v>
      </c>
      <c r="N365" s="183">
        <f>'[1]BoQ HSYC'!M365</f>
        <v>0</v>
      </c>
      <c r="O365" s="183">
        <f>'[1]BoQ HSYC'!N365</f>
        <v>0</v>
      </c>
      <c r="P365" s="83">
        <f>'[1]BoQ HSYC'!O365</f>
        <v>0</v>
      </c>
      <c r="Q365" s="47">
        <f>'[1]BoQ HSYC'!P365</f>
        <v>0</v>
      </c>
      <c r="R365" s="132">
        <f>'[1]BoQ HSYC'!Q365</f>
        <v>0</v>
      </c>
      <c r="S365" s="83">
        <f>'[1]BoQ HSYC'!R365</f>
        <v>0</v>
      </c>
      <c r="T365" s="48">
        <f>'[1]BoQ HSYC'!S365</f>
        <v>0</v>
      </c>
      <c r="U365" s="132">
        <f>'[1]BoQ HSYC'!T365</f>
        <v>0</v>
      </c>
      <c r="V365" s="132">
        <f>'[1]BoQ HSYC'!U365</f>
        <v>0</v>
      </c>
      <c r="W365" s="132">
        <f>'[1]BoQ HSYC'!V365</f>
        <v>0</v>
      </c>
      <c r="X365" s="44" t="str">
        <f>'[1]BoQ HSYC'!W365</f>
        <v>ME</v>
      </c>
      <c r="Y365" s="44"/>
      <c r="Z365" s="44"/>
      <c r="AA365" s="44"/>
      <c r="AB365" s="2">
        <v>0</v>
      </c>
      <c r="AC365" s="2">
        <v>0</v>
      </c>
      <c r="AD365" s="2">
        <f>+M365</f>
        <v>0</v>
      </c>
      <c r="AE365" s="2">
        <f>+AD365*14%</f>
        <v>0</v>
      </c>
      <c r="AF365" s="155">
        <f>+AD365*35%</f>
        <v>0</v>
      </c>
      <c r="AG365" s="2">
        <f>+AD365*F365</f>
        <v>0</v>
      </c>
      <c r="AH365" s="2">
        <f>+AE365*F365</f>
        <v>0</v>
      </c>
      <c r="AI365" s="2">
        <f>+AF365*F365</f>
        <v>0</v>
      </c>
      <c r="AJ365" s="2">
        <f>SUM(AG365:AI365)</f>
        <v>0</v>
      </c>
      <c r="AK365" s="2">
        <f>+AD365*G365</f>
        <v>0</v>
      </c>
      <c r="AL365" s="2">
        <f>+AE365*G365</f>
        <v>0</v>
      </c>
      <c r="AM365" s="2">
        <f>+AF365*G365</f>
        <v>0</v>
      </c>
      <c r="AN365" s="155">
        <f>SUM(AK365:AM365)</f>
        <v>0</v>
      </c>
      <c r="AQ365" s="145" t="s">
        <v>525</v>
      </c>
      <c r="AU365" s="8"/>
      <c r="AV365" s="8"/>
      <c r="AW365" s="2">
        <f>+'[2]BoQ HSYC-Đạt'!AT365</f>
        <v>0</v>
      </c>
      <c r="AX365" s="8">
        <f>F365*AW365</f>
        <v>0</v>
      </c>
      <c r="AY365" s="8">
        <f>IF(AQ365="CT",7%,5%)*AX365</f>
        <v>0</v>
      </c>
      <c r="AZ365" s="8">
        <f>AX365*2%</f>
        <v>0</v>
      </c>
      <c r="BA365" s="8">
        <f>IF(BB365&gt;0,0,AX365*5%)</f>
        <v>0</v>
      </c>
      <c r="BB365" s="8"/>
      <c r="BC365" s="8">
        <f>+AX365+AY365+AZ365+BA365+BB365</f>
        <v>0</v>
      </c>
      <c r="BD365" s="8">
        <f>AX365-AT365</f>
        <v>0</v>
      </c>
      <c r="BE365" s="2"/>
      <c r="BF365" s="8"/>
      <c r="BH365" s="2"/>
    </row>
    <row r="366" spans="1:60" ht="17" hidden="1" outlineLevel="1" x14ac:dyDescent="0.2">
      <c r="A366" s="1" t="s">
        <v>108</v>
      </c>
      <c r="B366" s="82">
        <v>7</v>
      </c>
      <c r="C366" s="144" t="s">
        <v>1388</v>
      </c>
      <c r="D366" s="144"/>
      <c r="E366" s="82" t="s">
        <v>85</v>
      </c>
      <c r="F366" s="143">
        <v>1</v>
      </c>
      <c r="G366" s="142">
        <f>'[1]BoQ HSYC'!F366</f>
        <v>1</v>
      </c>
      <c r="H366" s="185">
        <f>'[1]BoQ HSYC'!G366</f>
        <v>0</v>
      </c>
      <c r="I366" s="185">
        <f>'[1]BoQ HSYC'!H366</f>
        <v>0</v>
      </c>
      <c r="J366" s="185">
        <f>'[1]BoQ HSYC'!I366</f>
        <v>0</v>
      </c>
      <c r="K366" s="48">
        <f>'[1]BoQ HSYC'!J366</f>
        <v>53680000</v>
      </c>
      <c r="L366" s="47">
        <f>'[1]BoQ HSYC'!K366</f>
        <v>0</v>
      </c>
      <c r="M366" s="47">
        <f>'[1]BoQ HSYC'!L366</f>
        <v>53680000</v>
      </c>
      <c r="N366" s="183">
        <f>'[1]BoQ HSYC'!M366</f>
        <v>0</v>
      </c>
      <c r="O366" s="183">
        <f>'[1]BoQ HSYC'!N366</f>
        <v>0</v>
      </c>
      <c r="P366" s="83">
        <f>'[1]BoQ HSYC'!O366</f>
        <v>0</v>
      </c>
      <c r="Q366" s="47">
        <f>'[1]BoQ HSYC'!P366</f>
        <v>53680000</v>
      </c>
      <c r="R366" s="132">
        <f>'[1]BoQ HSYC'!Q366</f>
        <v>0</v>
      </c>
      <c r="S366" s="83">
        <f>'[1]BoQ HSYC'!R366</f>
        <v>53680000</v>
      </c>
      <c r="T366" s="48">
        <f>'[1]BoQ HSYC'!S366</f>
        <v>0</v>
      </c>
      <c r="U366" s="132">
        <f>'[1]BoQ HSYC'!T366</f>
        <v>0</v>
      </c>
      <c r="V366" s="132" t="str">
        <f>'[1]BoQ HSYC'!U366</f>
        <v>Báo giá NCC</v>
      </c>
      <c r="W366" s="132" t="str">
        <f>'[1]BoQ HSYC'!V366</f>
        <v>Báo giá NCC</v>
      </c>
      <c r="X366" s="44" t="str">
        <f>'[1]BoQ HSYC'!W366</f>
        <v>ME</v>
      </c>
      <c r="Y366" s="44"/>
      <c r="Z366" s="44"/>
      <c r="AA366" s="44"/>
      <c r="AB366" s="2">
        <v>68213725.799999997</v>
      </c>
      <c r="AC366" s="2">
        <v>68213725.799999997</v>
      </c>
      <c r="AD366" s="2">
        <f>+M366</f>
        <v>53680000</v>
      </c>
      <c r="AE366" s="2">
        <f>+AD366*14%</f>
        <v>7515200.0000000009</v>
      </c>
      <c r="AF366" s="155">
        <f>+AD366*35%</f>
        <v>18788000</v>
      </c>
      <c r="AG366" s="2">
        <f>+AD366*F366</f>
        <v>53680000</v>
      </c>
      <c r="AH366" s="2">
        <f>+AE366*F366</f>
        <v>7515200.0000000009</v>
      </c>
      <c r="AI366" s="2">
        <f>+AF366*F366</f>
        <v>18788000</v>
      </c>
      <c r="AJ366" s="2">
        <f>SUM(AG366:AI366)</f>
        <v>79983200</v>
      </c>
      <c r="AK366" s="2">
        <f>+AD366*G366</f>
        <v>53680000</v>
      </c>
      <c r="AL366" s="2">
        <f>+AE366*G366</f>
        <v>7515200.0000000009</v>
      </c>
      <c r="AM366" s="2">
        <f>+AF366*G366</f>
        <v>18788000</v>
      </c>
      <c r="AN366" s="155">
        <f>SUM(AK366:AM366)</f>
        <v>79983200</v>
      </c>
      <c r="AQ366" s="145" t="s">
        <v>525</v>
      </c>
      <c r="AU366" s="8"/>
      <c r="AV366" s="8"/>
      <c r="AW366" s="2">
        <f>+'[2]BoQ HSYC-Đạt'!AT366</f>
        <v>54753600</v>
      </c>
      <c r="AX366" s="8">
        <f>F366*AW366</f>
        <v>54753600</v>
      </c>
      <c r="AY366" s="8">
        <f>IF(AQ366="CT",7%,5%)*AX366</f>
        <v>3832752.0000000005</v>
      </c>
      <c r="AZ366" s="8">
        <f>AX366*2%</f>
        <v>1095072</v>
      </c>
      <c r="BA366" s="8">
        <f>IF(BB366&gt;0,0,AX366*5%)</f>
        <v>2737680</v>
      </c>
      <c r="BB366" s="8"/>
      <c r="BC366" s="8">
        <f>+AX366+AY366+AZ366+BA366+BB366</f>
        <v>62419104</v>
      </c>
      <c r="BD366" s="8">
        <f>AX366-AT366</f>
        <v>54753600</v>
      </c>
      <c r="BE366" s="2"/>
      <c r="BF366" s="8"/>
      <c r="BH366" s="2"/>
    </row>
    <row r="367" spans="1:60" ht="17" hidden="1" outlineLevel="1" x14ac:dyDescent="0.2">
      <c r="B367" s="82"/>
      <c r="C367" s="144" t="s">
        <v>959</v>
      </c>
      <c r="D367" s="144"/>
      <c r="E367" s="82"/>
      <c r="F367" s="143"/>
      <c r="G367" s="142">
        <f>'[1]BoQ HSYC'!F367</f>
        <v>0</v>
      </c>
      <c r="H367" s="185">
        <f>'[1]BoQ HSYC'!G367</f>
        <v>0</v>
      </c>
      <c r="I367" s="185">
        <f>'[1]BoQ HSYC'!H367</f>
        <v>0</v>
      </c>
      <c r="J367" s="185">
        <f>'[1]BoQ HSYC'!I367</f>
        <v>0</v>
      </c>
      <c r="K367" s="48">
        <f>'[1]BoQ HSYC'!J367</f>
        <v>0</v>
      </c>
      <c r="L367" s="47">
        <f>'[1]BoQ HSYC'!K367</f>
        <v>0</v>
      </c>
      <c r="M367" s="47">
        <f>'[1]BoQ HSYC'!L367</f>
        <v>0</v>
      </c>
      <c r="N367" s="183">
        <f>'[1]BoQ HSYC'!M367</f>
        <v>0</v>
      </c>
      <c r="O367" s="183">
        <f>'[1]BoQ HSYC'!N367</f>
        <v>0</v>
      </c>
      <c r="P367" s="83">
        <f>'[1]BoQ HSYC'!O367</f>
        <v>0</v>
      </c>
      <c r="Q367" s="47">
        <f>'[1]BoQ HSYC'!P367</f>
        <v>0</v>
      </c>
      <c r="R367" s="132">
        <f>'[1]BoQ HSYC'!Q367</f>
        <v>0</v>
      </c>
      <c r="S367" s="83">
        <f>'[1]BoQ HSYC'!R367</f>
        <v>0</v>
      </c>
      <c r="T367" s="48">
        <f>'[1]BoQ HSYC'!S367</f>
        <v>0</v>
      </c>
      <c r="U367" s="132">
        <f>'[1]BoQ HSYC'!T367</f>
        <v>0</v>
      </c>
      <c r="V367" s="132">
        <f>'[1]BoQ HSYC'!U367</f>
        <v>0</v>
      </c>
      <c r="W367" s="132">
        <f>'[1]BoQ HSYC'!V367</f>
        <v>0</v>
      </c>
      <c r="X367" s="44" t="str">
        <f>'[1]BoQ HSYC'!W367</f>
        <v>ME</v>
      </c>
      <c r="Y367" s="44"/>
      <c r="Z367" s="44"/>
      <c r="AA367" s="44"/>
      <c r="AB367" s="2">
        <v>0</v>
      </c>
      <c r="AC367" s="2">
        <v>0</v>
      </c>
      <c r="AD367" s="2">
        <f>+M367</f>
        <v>0</v>
      </c>
      <c r="AE367" s="2">
        <f>+AD367*14%</f>
        <v>0</v>
      </c>
      <c r="AF367" s="155">
        <f>+AD367*35%</f>
        <v>0</v>
      </c>
      <c r="AG367" s="2">
        <f>+AD367*F367</f>
        <v>0</v>
      </c>
      <c r="AH367" s="2">
        <f>+AE367*F367</f>
        <v>0</v>
      </c>
      <c r="AI367" s="2">
        <f>+AF367*F367</f>
        <v>0</v>
      </c>
      <c r="AJ367" s="2">
        <f>SUM(AG367:AI367)</f>
        <v>0</v>
      </c>
      <c r="AK367" s="2">
        <f>+AD367*G367</f>
        <v>0</v>
      </c>
      <c r="AL367" s="2">
        <f>+AE367*G367</f>
        <v>0</v>
      </c>
      <c r="AM367" s="2">
        <f>+AF367*G367</f>
        <v>0</v>
      </c>
      <c r="AN367" s="155">
        <f>SUM(AK367:AM367)</f>
        <v>0</v>
      </c>
      <c r="AQ367" s="145" t="s">
        <v>525</v>
      </c>
      <c r="AU367" s="8"/>
      <c r="AV367" s="8"/>
      <c r="AW367" s="2">
        <f>+'[2]BoQ HSYC-Đạt'!AT367</f>
        <v>0</v>
      </c>
      <c r="AX367" s="8">
        <f>F367*AW367</f>
        <v>0</v>
      </c>
      <c r="AY367" s="8">
        <f>IF(AQ367="CT",7%,5%)*AX367</f>
        <v>0</v>
      </c>
      <c r="AZ367" s="8">
        <f>AX367*2%</f>
        <v>0</v>
      </c>
      <c r="BA367" s="8">
        <f>IF(BB367&gt;0,0,AX367*5%)</f>
        <v>0</v>
      </c>
      <c r="BB367" s="8"/>
      <c r="BC367" s="8">
        <f>+AX367+AY367+AZ367+BA367+BB367</f>
        <v>0</v>
      </c>
      <c r="BD367" s="8">
        <f>AX367-AT367</f>
        <v>0</v>
      </c>
      <c r="BE367" s="2"/>
      <c r="BF367" s="8"/>
      <c r="BH367" s="2"/>
    </row>
    <row r="368" spans="1:60" ht="17" hidden="1" outlineLevel="1" x14ac:dyDescent="0.2">
      <c r="B368" s="82"/>
      <c r="C368" s="144" t="s">
        <v>921</v>
      </c>
      <c r="D368" s="144"/>
      <c r="E368" s="82"/>
      <c r="F368" s="143"/>
      <c r="G368" s="142">
        <f>'[1]BoQ HSYC'!F368</f>
        <v>0</v>
      </c>
      <c r="H368" s="185">
        <f>'[1]BoQ HSYC'!G368</f>
        <v>0</v>
      </c>
      <c r="I368" s="185">
        <f>'[1]BoQ HSYC'!H368</f>
        <v>0</v>
      </c>
      <c r="J368" s="185">
        <f>'[1]BoQ HSYC'!I368</f>
        <v>0</v>
      </c>
      <c r="K368" s="48">
        <f>'[1]BoQ HSYC'!J368</f>
        <v>0</v>
      </c>
      <c r="L368" s="47">
        <f>'[1]BoQ HSYC'!K368</f>
        <v>0</v>
      </c>
      <c r="M368" s="47">
        <f>'[1]BoQ HSYC'!L368</f>
        <v>0</v>
      </c>
      <c r="N368" s="183">
        <f>'[1]BoQ HSYC'!M368</f>
        <v>0</v>
      </c>
      <c r="O368" s="183">
        <f>'[1]BoQ HSYC'!N368</f>
        <v>0</v>
      </c>
      <c r="P368" s="83">
        <f>'[1]BoQ HSYC'!O368</f>
        <v>0</v>
      </c>
      <c r="Q368" s="47">
        <f>'[1]BoQ HSYC'!P368</f>
        <v>0</v>
      </c>
      <c r="R368" s="132">
        <f>'[1]BoQ HSYC'!Q368</f>
        <v>0</v>
      </c>
      <c r="S368" s="83">
        <f>'[1]BoQ HSYC'!R368</f>
        <v>0</v>
      </c>
      <c r="T368" s="48">
        <f>'[1]BoQ HSYC'!S368</f>
        <v>0</v>
      </c>
      <c r="U368" s="132">
        <f>'[1]BoQ HSYC'!T368</f>
        <v>0</v>
      </c>
      <c r="V368" s="132">
        <f>'[1]BoQ HSYC'!U368</f>
        <v>0</v>
      </c>
      <c r="W368" s="132">
        <f>'[1]BoQ HSYC'!V368</f>
        <v>0</v>
      </c>
      <c r="X368" s="44" t="str">
        <f>'[1]BoQ HSYC'!W368</f>
        <v>ME</v>
      </c>
      <c r="Y368" s="44"/>
      <c r="Z368" s="44"/>
      <c r="AA368" s="44"/>
      <c r="AB368" s="2">
        <v>0</v>
      </c>
      <c r="AC368" s="2">
        <v>0</v>
      </c>
      <c r="AD368" s="2">
        <f>+M368</f>
        <v>0</v>
      </c>
      <c r="AE368" s="2">
        <f>+AD368*14%</f>
        <v>0</v>
      </c>
      <c r="AF368" s="155">
        <f>+AD368*35%</f>
        <v>0</v>
      </c>
      <c r="AG368" s="2">
        <f>+AD368*F368</f>
        <v>0</v>
      </c>
      <c r="AH368" s="2">
        <f>+AE368*F368</f>
        <v>0</v>
      </c>
      <c r="AI368" s="2">
        <f>+AF368*F368</f>
        <v>0</v>
      </c>
      <c r="AJ368" s="2">
        <f>SUM(AG368:AI368)</f>
        <v>0</v>
      </c>
      <c r="AK368" s="2">
        <f>+AD368*G368</f>
        <v>0</v>
      </c>
      <c r="AL368" s="2">
        <f>+AE368*G368</f>
        <v>0</v>
      </c>
      <c r="AM368" s="2">
        <f>+AF368*G368</f>
        <v>0</v>
      </c>
      <c r="AN368" s="155">
        <f>SUM(AK368:AM368)</f>
        <v>0</v>
      </c>
      <c r="AQ368" s="145" t="s">
        <v>525</v>
      </c>
      <c r="AU368" s="8"/>
      <c r="AV368" s="8"/>
      <c r="AW368" s="2">
        <f>+'[2]BoQ HSYC-Đạt'!AT368</f>
        <v>0</v>
      </c>
      <c r="AX368" s="8">
        <f>F368*AW368</f>
        <v>0</v>
      </c>
      <c r="AY368" s="8">
        <f>IF(AQ368="CT",7%,5%)*AX368</f>
        <v>0</v>
      </c>
      <c r="AZ368" s="8">
        <f>AX368*2%</f>
        <v>0</v>
      </c>
      <c r="BA368" s="8">
        <f>IF(BB368&gt;0,0,AX368*5%)</f>
        <v>0</v>
      </c>
      <c r="BB368" s="8"/>
      <c r="BC368" s="8">
        <f>+AX368+AY368+AZ368+BA368+BB368</f>
        <v>0</v>
      </c>
      <c r="BD368" s="8">
        <f>AX368-AT368</f>
        <v>0</v>
      </c>
      <c r="BE368" s="2"/>
      <c r="BF368" s="8"/>
      <c r="BH368" s="2"/>
    </row>
    <row r="369" spans="1:60" ht="17" hidden="1" outlineLevel="1" x14ac:dyDescent="0.2">
      <c r="B369" s="82"/>
      <c r="C369" s="144" t="s">
        <v>832</v>
      </c>
      <c r="D369" s="144"/>
      <c r="E369" s="82"/>
      <c r="F369" s="143"/>
      <c r="G369" s="142">
        <f>'[1]BoQ HSYC'!F369</f>
        <v>0</v>
      </c>
      <c r="H369" s="185">
        <f>'[1]BoQ HSYC'!G369</f>
        <v>0</v>
      </c>
      <c r="I369" s="185">
        <f>'[1]BoQ HSYC'!H369</f>
        <v>0</v>
      </c>
      <c r="J369" s="185">
        <f>'[1]BoQ HSYC'!I369</f>
        <v>0</v>
      </c>
      <c r="K369" s="48">
        <f>'[1]BoQ HSYC'!J369</f>
        <v>0</v>
      </c>
      <c r="L369" s="47">
        <f>'[1]BoQ HSYC'!K369</f>
        <v>0</v>
      </c>
      <c r="M369" s="47">
        <f>'[1]BoQ HSYC'!L369</f>
        <v>0</v>
      </c>
      <c r="N369" s="183">
        <f>'[1]BoQ HSYC'!M369</f>
        <v>0</v>
      </c>
      <c r="O369" s="183">
        <f>'[1]BoQ HSYC'!N369</f>
        <v>0</v>
      </c>
      <c r="P369" s="83">
        <f>'[1]BoQ HSYC'!O369</f>
        <v>0</v>
      </c>
      <c r="Q369" s="47">
        <f>'[1]BoQ HSYC'!P369</f>
        <v>0</v>
      </c>
      <c r="R369" s="132">
        <f>'[1]BoQ HSYC'!Q369</f>
        <v>0</v>
      </c>
      <c r="S369" s="83">
        <f>'[1]BoQ HSYC'!R369</f>
        <v>0</v>
      </c>
      <c r="T369" s="48">
        <f>'[1]BoQ HSYC'!S369</f>
        <v>0</v>
      </c>
      <c r="U369" s="132">
        <f>'[1]BoQ HSYC'!T369</f>
        <v>0</v>
      </c>
      <c r="V369" s="132">
        <f>'[1]BoQ HSYC'!U369</f>
        <v>0</v>
      </c>
      <c r="W369" s="132">
        <f>'[1]BoQ HSYC'!V369</f>
        <v>0</v>
      </c>
      <c r="X369" s="44" t="str">
        <f>'[1]BoQ HSYC'!W369</f>
        <v>ME</v>
      </c>
      <c r="Y369" s="44"/>
      <c r="Z369" s="44"/>
      <c r="AA369" s="44"/>
      <c r="AB369" s="2">
        <v>0</v>
      </c>
      <c r="AC369" s="2">
        <v>0</v>
      </c>
      <c r="AD369" s="2">
        <f>+M369</f>
        <v>0</v>
      </c>
      <c r="AE369" s="2">
        <f>+AD369*14%</f>
        <v>0</v>
      </c>
      <c r="AF369" s="155">
        <f>+AD369*35%</f>
        <v>0</v>
      </c>
      <c r="AG369" s="2">
        <f>+AD369*F369</f>
        <v>0</v>
      </c>
      <c r="AH369" s="2">
        <f>+AE369*F369</f>
        <v>0</v>
      </c>
      <c r="AI369" s="2">
        <f>+AF369*F369</f>
        <v>0</v>
      </c>
      <c r="AJ369" s="2">
        <f>SUM(AG369:AI369)</f>
        <v>0</v>
      </c>
      <c r="AK369" s="2">
        <f>+AD369*G369</f>
        <v>0</v>
      </c>
      <c r="AL369" s="2">
        <f>+AE369*G369</f>
        <v>0</v>
      </c>
      <c r="AM369" s="2">
        <f>+AF369*G369</f>
        <v>0</v>
      </c>
      <c r="AN369" s="155">
        <f>SUM(AK369:AM369)</f>
        <v>0</v>
      </c>
      <c r="AQ369" s="145" t="s">
        <v>525</v>
      </c>
      <c r="AU369" s="8"/>
      <c r="AV369" s="8"/>
      <c r="AW369" s="2">
        <f>+'[2]BoQ HSYC-Đạt'!AT369</f>
        <v>0</v>
      </c>
      <c r="AX369" s="8">
        <f>F369*AW369</f>
        <v>0</v>
      </c>
      <c r="AY369" s="8">
        <f>IF(AQ369="CT",7%,5%)*AX369</f>
        <v>0</v>
      </c>
      <c r="AZ369" s="8">
        <f>AX369*2%</f>
        <v>0</v>
      </c>
      <c r="BA369" s="8">
        <f>IF(BB369&gt;0,0,AX369*5%)</f>
        <v>0</v>
      </c>
      <c r="BB369" s="8"/>
      <c r="BC369" s="8">
        <f>+AX369+AY369+AZ369+BA369+BB369</f>
        <v>0</v>
      </c>
      <c r="BD369" s="8">
        <f>AX369-AT369</f>
        <v>0</v>
      </c>
      <c r="BE369" s="2"/>
      <c r="BF369" s="8"/>
      <c r="BH369" s="2"/>
    </row>
    <row r="370" spans="1:60" ht="17" hidden="1" outlineLevel="1" x14ac:dyDescent="0.2">
      <c r="B370" s="82"/>
      <c r="C370" s="144" t="s">
        <v>659</v>
      </c>
      <c r="D370" s="144"/>
      <c r="E370" s="82"/>
      <c r="F370" s="143"/>
      <c r="G370" s="142">
        <f>'[1]BoQ HSYC'!F370</f>
        <v>0</v>
      </c>
      <c r="H370" s="185">
        <f>'[1]BoQ HSYC'!G370</f>
        <v>0</v>
      </c>
      <c r="I370" s="185">
        <f>'[1]BoQ HSYC'!H370</f>
        <v>0</v>
      </c>
      <c r="J370" s="185">
        <f>'[1]BoQ HSYC'!I370</f>
        <v>0</v>
      </c>
      <c r="K370" s="48">
        <f>'[1]BoQ HSYC'!J370</f>
        <v>0</v>
      </c>
      <c r="L370" s="47">
        <f>'[1]BoQ HSYC'!K370</f>
        <v>0</v>
      </c>
      <c r="M370" s="47">
        <f>'[1]BoQ HSYC'!L370</f>
        <v>0</v>
      </c>
      <c r="N370" s="183">
        <f>'[1]BoQ HSYC'!M370</f>
        <v>0</v>
      </c>
      <c r="O370" s="183">
        <f>'[1]BoQ HSYC'!N370</f>
        <v>0</v>
      </c>
      <c r="P370" s="83">
        <f>'[1]BoQ HSYC'!O370</f>
        <v>0</v>
      </c>
      <c r="Q370" s="47">
        <f>'[1]BoQ HSYC'!P370</f>
        <v>0</v>
      </c>
      <c r="R370" s="132">
        <f>'[1]BoQ HSYC'!Q370</f>
        <v>0</v>
      </c>
      <c r="S370" s="83">
        <f>'[1]BoQ HSYC'!R370</f>
        <v>0</v>
      </c>
      <c r="T370" s="48">
        <f>'[1]BoQ HSYC'!S370</f>
        <v>0</v>
      </c>
      <c r="U370" s="132">
        <f>'[1]BoQ HSYC'!T370</f>
        <v>0</v>
      </c>
      <c r="V370" s="132">
        <f>'[1]BoQ HSYC'!U370</f>
        <v>0</v>
      </c>
      <c r="W370" s="132">
        <f>'[1]BoQ HSYC'!V370</f>
        <v>0</v>
      </c>
      <c r="X370" s="44" t="str">
        <f>'[1]BoQ HSYC'!W370</f>
        <v>ME</v>
      </c>
      <c r="Y370" s="44"/>
      <c r="Z370" s="44"/>
      <c r="AA370" s="44"/>
      <c r="AB370" s="2">
        <v>0</v>
      </c>
      <c r="AC370" s="2">
        <v>0</v>
      </c>
      <c r="AD370" s="2">
        <f>+M370</f>
        <v>0</v>
      </c>
      <c r="AE370" s="2">
        <f>+AD370*14%</f>
        <v>0</v>
      </c>
      <c r="AF370" s="155">
        <f>+AD370*35%</f>
        <v>0</v>
      </c>
      <c r="AG370" s="2">
        <f>+AD370*F370</f>
        <v>0</v>
      </c>
      <c r="AH370" s="2">
        <f>+AE370*F370</f>
        <v>0</v>
      </c>
      <c r="AI370" s="2">
        <f>+AF370*F370</f>
        <v>0</v>
      </c>
      <c r="AJ370" s="2">
        <f>SUM(AG370:AI370)</f>
        <v>0</v>
      </c>
      <c r="AK370" s="2">
        <f>+AD370*G370</f>
        <v>0</v>
      </c>
      <c r="AL370" s="2">
        <f>+AE370*G370</f>
        <v>0</v>
      </c>
      <c r="AM370" s="2">
        <f>+AF370*G370</f>
        <v>0</v>
      </c>
      <c r="AN370" s="155">
        <f>SUM(AK370:AM370)</f>
        <v>0</v>
      </c>
      <c r="AQ370" s="145" t="s">
        <v>525</v>
      </c>
      <c r="AU370" s="8"/>
      <c r="AV370" s="8"/>
      <c r="AW370" s="2">
        <f>+'[2]BoQ HSYC-Đạt'!AT370</f>
        <v>0</v>
      </c>
      <c r="AX370" s="8">
        <f>F370*AW370</f>
        <v>0</v>
      </c>
      <c r="AY370" s="8">
        <f>IF(AQ370="CT",7%,5%)*AX370</f>
        <v>0</v>
      </c>
      <c r="AZ370" s="8">
        <f>AX370*2%</f>
        <v>0</v>
      </c>
      <c r="BA370" s="8">
        <f>IF(BB370&gt;0,0,AX370*5%)</f>
        <v>0</v>
      </c>
      <c r="BB370" s="8"/>
      <c r="BC370" s="8">
        <f>+AX370+AY370+AZ370+BA370+BB370</f>
        <v>0</v>
      </c>
      <c r="BD370" s="8">
        <f>AX370-AT370</f>
        <v>0</v>
      </c>
      <c r="BE370" s="2"/>
      <c r="BF370" s="8"/>
      <c r="BH370" s="2"/>
    </row>
    <row r="371" spans="1:60" ht="17" hidden="1" outlineLevel="1" x14ac:dyDescent="0.2">
      <c r="B371" s="82"/>
      <c r="C371" s="144" t="s">
        <v>658</v>
      </c>
      <c r="D371" s="144"/>
      <c r="E371" s="82"/>
      <c r="F371" s="143"/>
      <c r="G371" s="142">
        <f>'[1]BoQ HSYC'!F371</f>
        <v>0</v>
      </c>
      <c r="H371" s="185">
        <f>'[1]BoQ HSYC'!G371</f>
        <v>0</v>
      </c>
      <c r="I371" s="185">
        <f>'[1]BoQ HSYC'!H371</f>
        <v>0</v>
      </c>
      <c r="J371" s="185">
        <f>'[1]BoQ HSYC'!I371</f>
        <v>0</v>
      </c>
      <c r="K371" s="48">
        <f>'[1]BoQ HSYC'!J371</f>
        <v>0</v>
      </c>
      <c r="L371" s="47">
        <f>'[1]BoQ HSYC'!K371</f>
        <v>0</v>
      </c>
      <c r="M371" s="47">
        <f>'[1]BoQ HSYC'!L371</f>
        <v>0</v>
      </c>
      <c r="N371" s="183">
        <f>'[1]BoQ HSYC'!M371</f>
        <v>0</v>
      </c>
      <c r="O371" s="183">
        <f>'[1]BoQ HSYC'!N371</f>
        <v>0</v>
      </c>
      <c r="P371" s="83">
        <f>'[1]BoQ HSYC'!O371</f>
        <v>0</v>
      </c>
      <c r="Q371" s="47">
        <f>'[1]BoQ HSYC'!P371</f>
        <v>0</v>
      </c>
      <c r="R371" s="132">
        <f>'[1]BoQ HSYC'!Q371</f>
        <v>0</v>
      </c>
      <c r="S371" s="83">
        <f>'[1]BoQ HSYC'!R371</f>
        <v>0</v>
      </c>
      <c r="T371" s="48">
        <f>'[1]BoQ HSYC'!S371</f>
        <v>0</v>
      </c>
      <c r="U371" s="132">
        <f>'[1]BoQ HSYC'!T371</f>
        <v>0</v>
      </c>
      <c r="V371" s="132">
        <f>'[1]BoQ HSYC'!U371</f>
        <v>0</v>
      </c>
      <c r="W371" s="132">
        <f>'[1]BoQ HSYC'!V371</f>
        <v>0</v>
      </c>
      <c r="X371" s="44" t="str">
        <f>'[1]BoQ HSYC'!W371</f>
        <v>ME</v>
      </c>
      <c r="Y371" s="44"/>
      <c r="Z371" s="44"/>
      <c r="AA371" s="44"/>
      <c r="AB371" s="2">
        <v>0</v>
      </c>
      <c r="AC371" s="2">
        <v>0</v>
      </c>
      <c r="AD371" s="2">
        <f>+M371</f>
        <v>0</v>
      </c>
      <c r="AE371" s="2">
        <f>+AD371*14%</f>
        <v>0</v>
      </c>
      <c r="AF371" s="155">
        <f>+AD371*35%</f>
        <v>0</v>
      </c>
      <c r="AG371" s="2">
        <f>+AD371*F371</f>
        <v>0</v>
      </c>
      <c r="AH371" s="2">
        <f>+AE371*F371</f>
        <v>0</v>
      </c>
      <c r="AI371" s="2">
        <f>+AF371*F371</f>
        <v>0</v>
      </c>
      <c r="AJ371" s="2">
        <f>SUM(AG371:AI371)</f>
        <v>0</v>
      </c>
      <c r="AK371" s="2">
        <f>+AD371*G371</f>
        <v>0</v>
      </c>
      <c r="AL371" s="2">
        <f>+AE371*G371</f>
        <v>0</v>
      </c>
      <c r="AM371" s="2">
        <f>+AF371*G371</f>
        <v>0</v>
      </c>
      <c r="AN371" s="155">
        <f>SUM(AK371:AM371)</f>
        <v>0</v>
      </c>
      <c r="AQ371" s="145" t="s">
        <v>525</v>
      </c>
      <c r="AU371" s="8"/>
      <c r="AV371" s="8"/>
      <c r="AW371" s="2">
        <f>+'[2]BoQ HSYC-Đạt'!AT371</f>
        <v>0</v>
      </c>
      <c r="AX371" s="8">
        <f>F371*AW371</f>
        <v>0</v>
      </c>
      <c r="AY371" s="8">
        <f>IF(AQ371="CT",7%,5%)*AX371</f>
        <v>0</v>
      </c>
      <c r="AZ371" s="8">
        <f>AX371*2%</f>
        <v>0</v>
      </c>
      <c r="BA371" s="8">
        <f>IF(BB371&gt;0,0,AX371*5%)</f>
        <v>0</v>
      </c>
      <c r="BB371" s="8"/>
      <c r="BC371" s="8">
        <f>+AX371+AY371+AZ371+BA371+BB371</f>
        <v>0</v>
      </c>
      <c r="BD371" s="8">
        <f>AX371-AT371</f>
        <v>0</v>
      </c>
      <c r="BE371" s="2"/>
      <c r="BF371" s="8"/>
      <c r="BH371" s="2"/>
    </row>
    <row r="372" spans="1:60" ht="17" hidden="1" outlineLevel="1" x14ac:dyDescent="0.2">
      <c r="B372" s="82"/>
      <c r="C372" s="144" t="s">
        <v>657</v>
      </c>
      <c r="D372" s="144"/>
      <c r="E372" s="82"/>
      <c r="F372" s="143"/>
      <c r="G372" s="142">
        <f>'[1]BoQ HSYC'!F372</f>
        <v>0</v>
      </c>
      <c r="H372" s="185">
        <f>'[1]BoQ HSYC'!G372</f>
        <v>0</v>
      </c>
      <c r="I372" s="185">
        <f>'[1]BoQ HSYC'!H372</f>
        <v>0</v>
      </c>
      <c r="J372" s="185">
        <f>'[1]BoQ HSYC'!I372</f>
        <v>0</v>
      </c>
      <c r="K372" s="48">
        <f>'[1]BoQ HSYC'!J372</f>
        <v>0</v>
      </c>
      <c r="L372" s="47">
        <f>'[1]BoQ HSYC'!K372</f>
        <v>0</v>
      </c>
      <c r="M372" s="47">
        <f>'[1]BoQ HSYC'!L372</f>
        <v>0</v>
      </c>
      <c r="N372" s="183">
        <f>'[1]BoQ HSYC'!M372</f>
        <v>0</v>
      </c>
      <c r="O372" s="183">
        <f>'[1]BoQ HSYC'!N372</f>
        <v>0</v>
      </c>
      <c r="P372" s="83">
        <f>'[1]BoQ HSYC'!O372</f>
        <v>0</v>
      </c>
      <c r="Q372" s="47">
        <f>'[1]BoQ HSYC'!P372</f>
        <v>0</v>
      </c>
      <c r="R372" s="132">
        <f>'[1]BoQ HSYC'!Q372</f>
        <v>0</v>
      </c>
      <c r="S372" s="83">
        <f>'[1]BoQ HSYC'!R372</f>
        <v>0</v>
      </c>
      <c r="T372" s="48">
        <f>'[1]BoQ HSYC'!S372</f>
        <v>0</v>
      </c>
      <c r="U372" s="132">
        <f>'[1]BoQ HSYC'!T372</f>
        <v>0</v>
      </c>
      <c r="V372" s="132">
        <f>'[1]BoQ HSYC'!U372</f>
        <v>0</v>
      </c>
      <c r="W372" s="132">
        <f>'[1]BoQ HSYC'!V372</f>
        <v>0</v>
      </c>
      <c r="X372" s="44" t="str">
        <f>'[1]BoQ HSYC'!W372</f>
        <v>ME</v>
      </c>
      <c r="Y372" s="44"/>
      <c r="Z372" s="44"/>
      <c r="AA372" s="44"/>
      <c r="AB372" s="2">
        <v>0</v>
      </c>
      <c r="AC372" s="2">
        <v>0</v>
      </c>
      <c r="AD372" s="2">
        <f>+M372</f>
        <v>0</v>
      </c>
      <c r="AE372" s="2">
        <f>+AD372*14%</f>
        <v>0</v>
      </c>
      <c r="AF372" s="155">
        <f>+AD372*35%</f>
        <v>0</v>
      </c>
      <c r="AG372" s="2">
        <f>+AD372*F372</f>
        <v>0</v>
      </c>
      <c r="AH372" s="2">
        <f>+AE372*F372</f>
        <v>0</v>
      </c>
      <c r="AI372" s="2">
        <f>+AF372*F372</f>
        <v>0</v>
      </c>
      <c r="AJ372" s="2">
        <f>SUM(AG372:AI372)</f>
        <v>0</v>
      </c>
      <c r="AK372" s="2">
        <f>+AD372*G372</f>
        <v>0</v>
      </c>
      <c r="AL372" s="2">
        <f>+AE372*G372</f>
        <v>0</v>
      </c>
      <c r="AM372" s="2">
        <f>+AF372*G372</f>
        <v>0</v>
      </c>
      <c r="AN372" s="155">
        <f>SUM(AK372:AM372)</f>
        <v>0</v>
      </c>
      <c r="AQ372" s="145" t="s">
        <v>525</v>
      </c>
      <c r="AU372" s="8"/>
      <c r="AV372" s="8"/>
      <c r="AW372" s="2">
        <f>+'[2]BoQ HSYC-Đạt'!AT372</f>
        <v>0</v>
      </c>
      <c r="AX372" s="8">
        <f>F372*AW372</f>
        <v>0</v>
      </c>
      <c r="AY372" s="8">
        <f>IF(AQ372="CT",7%,5%)*AX372</f>
        <v>0</v>
      </c>
      <c r="AZ372" s="8">
        <f>AX372*2%</f>
        <v>0</v>
      </c>
      <c r="BA372" s="8">
        <f>IF(BB372&gt;0,0,AX372*5%)</f>
        <v>0</v>
      </c>
      <c r="BB372" s="8"/>
      <c r="BC372" s="8">
        <f>+AX372+AY372+AZ372+BA372+BB372</f>
        <v>0</v>
      </c>
      <c r="BD372" s="8">
        <f>AX372-AT372</f>
        <v>0</v>
      </c>
      <c r="BE372" s="2"/>
      <c r="BF372" s="8"/>
      <c r="BH372" s="2"/>
    </row>
    <row r="373" spans="1:60" ht="17" hidden="1" outlineLevel="1" x14ac:dyDescent="0.2">
      <c r="B373" s="82"/>
      <c r="C373" s="144" t="s">
        <v>952</v>
      </c>
      <c r="D373" s="144"/>
      <c r="E373" s="82"/>
      <c r="F373" s="143"/>
      <c r="G373" s="142">
        <f>'[1]BoQ HSYC'!F373</f>
        <v>0</v>
      </c>
      <c r="H373" s="185">
        <f>'[1]BoQ HSYC'!G373</f>
        <v>0</v>
      </c>
      <c r="I373" s="185">
        <f>'[1]BoQ HSYC'!H373</f>
        <v>0</v>
      </c>
      <c r="J373" s="185">
        <f>'[1]BoQ HSYC'!I373</f>
        <v>0</v>
      </c>
      <c r="K373" s="48">
        <f>'[1]BoQ HSYC'!J373</f>
        <v>0</v>
      </c>
      <c r="L373" s="47">
        <f>'[1]BoQ HSYC'!K373</f>
        <v>0</v>
      </c>
      <c r="M373" s="47">
        <f>'[1]BoQ HSYC'!L373</f>
        <v>0</v>
      </c>
      <c r="N373" s="183">
        <f>'[1]BoQ HSYC'!M373</f>
        <v>0</v>
      </c>
      <c r="O373" s="183">
        <f>'[1]BoQ HSYC'!N373</f>
        <v>0</v>
      </c>
      <c r="P373" s="83">
        <f>'[1]BoQ HSYC'!O373</f>
        <v>0</v>
      </c>
      <c r="Q373" s="47">
        <f>'[1]BoQ HSYC'!P373</f>
        <v>0</v>
      </c>
      <c r="R373" s="132">
        <f>'[1]BoQ HSYC'!Q373</f>
        <v>0</v>
      </c>
      <c r="S373" s="83">
        <f>'[1]BoQ HSYC'!R373</f>
        <v>0</v>
      </c>
      <c r="T373" s="48">
        <f>'[1]BoQ HSYC'!S373</f>
        <v>0</v>
      </c>
      <c r="U373" s="132">
        <f>'[1]BoQ HSYC'!T373</f>
        <v>0</v>
      </c>
      <c r="V373" s="132">
        <f>'[1]BoQ HSYC'!U373</f>
        <v>0</v>
      </c>
      <c r="W373" s="132">
        <f>'[1]BoQ HSYC'!V373</f>
        <v>0</v>
      </c>
      <c r="X373" s="44" t="str">
        <f>'[1]BoQ HSYC'!W373</f>
        <v>ME</v>
      </c>
      <c r="Y373" s="44"/>
      <c r="Z373" s="44"/>
      <c r="AA373" s="44"/>
      <c r="AB373" s="2">
        <v>0</v>
      </c>
      <c r="AC373" s="2">
        <v>0</v>
      </c>
      <c r="AD373" s="2">
        <f>+M373</f>
        <v>0</v>
      </c>
      <c r="AE373" s="2">
        <f>+AD373*14%</f>
        <v>0</v>
      </c>
      <c r="AF373" s="155">
        <f>+AD373*35%</f>
        <v>0</v>
      </c>
      <c r="AG373" s="2">
        <f>+AD373*F373</f>
        <v>0</v>
      </c>
      <c r="AH373" s="2">
        <f>+AE373*F373</f>
        <v>0</v>
      </c>
      <c r="AI373" s="2">
        <f>+AF373*F373</f>
        <v>0</v>
      </c>
      <c r="AJ373" s="2">
        <f>SUM(AG373:AI373)</f>
        <v>0</v>
      </c>
      <c r="AK373" s="2">
        <f>+AD373*G373</f>
        <v>0</v>
      </c>
      <c r="AL373" s="2">
        <f>+AE373*G373</f>
        <v>0</v>
      </c>
      <c r="AM373" s="2">
        <f>+AF373*G373</f>
        <v>0</v>
      </c>
      <c r="AN373" s="155">
        <f>SUM(AK373:AM373)</f>
        <v>0</v>
      </c>
      <c r="AQ373" s="145" t="s">
        <v>525</v>
      </c>
      <c r="AU373" s="8"/>
      <c r="AV373" s="8"/>
      <c r="AW373" s="2">
        <f>+'[2]BoQ HSYC-Đạt'!AT373</f>
        <v>0</v>
      </c>
      <c r="AX373" s="8">
        <f>F373*AW373</f>
        <v>0</v>
      </c>
      <c r="AY373" s="8">
        <f>IF(AQ373="CT",7%,5%)*AX373</f>
        <v>0</v>
      </c>
      <c r="AZ373" s="8">
        <f>AX373*2%</f>
        <v>0</v>
      </c>
      <c r="BA373" s="8">
        <f>IF(BB373&gt;0,0,AX373*5%)</f>
        <v>0</v>
      </c>
      <c r="BB373" s="8"/>
      <c r="BC373" s="8">
        <f>+AX373+AY373+AZ373+BA373+BB373</f>
        <v>0</v>
      </c>
      <c r="BD373" s="8">
        <f>AX373-AT373</f>
        <v>0</v>
      </c>
      <c r="BE373" s="2"/>
      <c r="BF373" s="8"/>
      <c r="BH373" s="2"/>
    </row>
    <row r="374" spans="1:60" ht="17" hidden="1" outlineLevel="1" x14ac:dyDescent="0.2">
      <c r="B374" s="82"/>
      <c r="C374" s="144" t="s">
        <v>1140</v>
      </c>
      <c r="D374" s="144"/>
      <c r="E374" s="82"/>
      <c r="F374" s="143"/>
      <c r="G374" s="142">
        <f>'[1]BoQ HSYC'!F374</f>
        <v>0</v>
      </c>
      <c r="H374" s="185">
        <f>'[1]BoQ HSYC'!G374</f>
        <v>0</v>
      </c>
      <c r="I374" s="185">
        <f>'[1]BoQ HSYC'!H374</f>
        <v>0</v>
      </c>
      <c r="J374" s="185">
        <f>'[1]BoQ HSYC'!I374</f>
        <v>0</v>
      </c>
      <c r="K374" s="48">
        <f>'[1]BoQ HSYC'!J374</f>
        <v>0</v>
      </c>
      <c r="L374" s="47">
        <f>'[1]BoQ HSYC'!K374</f>
        <v>0</v>
      </c>
      <c r="M374" s="47">
        <f>'[1]BoQ HSYC'!L374</f>
        <v>0</v>
      </c>
      <c r="N374" s="183">
        <f>'[1]BoQ HSYC'!M374</f>
        <v>0</v>
      </c>
      <c r="O374" s="183">
        <f>'[1]BoQ HSYC'!N374</f>
        <v>0</v>
      </c>
      <c r="P374" s="83">
        <f>'[1]BoQ HSYC'!O374</f>
        <v>0</v>
      </c>
      <c r="Q374" s="47">
        <f>'[1]BoQ HSYC'!P374</f>
        <v>0</v>
      </c>
      <c r="R374" s="132">
        <f>'[1]BoQ HSYC'!Q374</f>
        <v>0</v>
      </c>
      <c r="S374" s="83">
        <f>'[1]BoQ HSYC'!R374</f>
        <v>0</v>
      </c>
      <c r="T374" s="48">
        <f>'[1]BoQ HSYC'!S374</f>
        <v>0</v>
      </c>
      <c r="U374" s="132">
        <f>'[1]BoQ HSYC'!T374</f>
        <v>0</v>
      </c>
      <c r="V374" s="132">
        <f>'[1]BoQ HSYC'!U374</f>
        <v>0</v>
      </c>
      <c r="W374" s="132">
        <f>'[1]BoQ HSYC'!V374</f>
        <v>0</v>
      </c>
      <c r="X374" s="44" t="str">
        <f>'[1]BoQ HSYC'!W374</f>
        <v>ME</v>
      </c>
      <c r="Y374" s="44"/>
      <c r="Z374" s="44"/>
      <c r="AA374" s="44"/>
      <c r="AB374" s="2">
        <v>0</v>
      </c>
      <c r="AC374" s="2">
        <v>0</v>
      </c>
      <c r="AD374" s="2">
        <f>+M374</f>
        <v>0</v>
      </c>
      <c r="AE374" s="2">
        <f>+AD374*14%</f>
        <v>0</v>
      </c>
      <c r="AF374" s="155">
        <f>+AD374*35%</f>
        <v>0</v>
      </c>
      <c r="AG374" s="2">
        <f>+AD374*F374</f>
        <v>0</v>
      </c>
      <c r="AH374" s="2">
        <f>+AE374*F374</f>
        <v>0</v>
      </c>
      <c r="AI374" s="2">
        <f>+AF374*F374</f>
        <v>0</v>
      </c>
      <c r="AJ374" s="2">
        <f>SUM(AG374:AI374)</f>
        <v>0</v>
      </c>
      <c r="AK374" s="2">
        <f>+AD374*G374</f>
        <v>0</v>
      </c>
      <c r="AL374" s="2">
        <f>+AE374*G374</f>
        <v>0</v>
      </c>
      <c r="AM374" s="2">
        <f>+AF374*G374</f>
        <v>0</v>
      </c>
      <c r="AN374" s="155">
        <f>SUM(AK374:AM374)</f>
        <v>0</v>
      </c>
      <c r="AQ374" s="145" t="s">
        <v>525</v>
      </c>
      <c r="AU374" s="8"/>
      <c r="AV374" s="8"/>
      <c r="AW374" s="2">
        <f>+'[2]BoQ HSYC-Đạt'!AT374</f>
        <v>0</v>
      </c>
      <c r="AX374" s="8">
        <f>F374*AW374</f>
        <v>0</v>
      </c>
      <c r="AY374" s="8">
        <f>IF(AQ374="CT",7%,5%)*AX374</f>
        <v>0</v>
      </c>
      <c r="AZ374" s="8">
        <f>AX374*2%</f>
        <v>0</v>
      </c>
      <c r="BA374" s="8">
        <f>IF(BB374&gt;0,0,AX374*5%)</f>
        <v>0</v>
      </c>
      <c r="BB374" s="8"/>
      <c r="BC374" s="8">
        <f>+AX374+AY374+AZ374+BA374+BB374</f>
        <v>0</v>
      </c>
      <c r="BD374" s="8">
        <f>AX374-AT374</f>
        <v>0</v>
      </c>
      <c r="BE374" s="2"/>
      <c r="BF374" s="8"/>
      <c r="BH374" s="2"/>
    </row>
    <row r="375" spans="1:60" ht="17" hidden="1" outlineLevel="1" x14ac:dyDescent="0.2">
      <c r="B375" s="82"/>
      <c r="C375" s="144" t="s">
        <v>656</v>
      </c>
      <c r="D375" s="144"/>
      <c r="E375" s="82"/>
      <c r="F375" s="143"/>
      <c r="G375" s="142">
        <f>'[1]BoQ HSYC'!F375</f>
        <v>0</v>
      </c>
      <c r="H375" s="185">
        <f>'[1]BoQ HSYC'!G375</f>
        <v>0</v>
      </c>
      <c r="I375" s="185">
        <f>'[1]BoQ HSYC'!H375</f>
        <v>0</v>
      </c>
      <c r="J375" s="185">
        <f>'[1]BoQ HSYC'!I375</f>
        <v>0</v>
      </c>
      <c r="K375" s="48">
        <f>'[1]BoQ HSYC'!J375</f>
        <v>0</v>
      </c>
      <c r="L375" s="47">
        <f>'[1]BoQ HSYC'!K375</f>
        <v>0</v>
      </c>
      <c r="M375" s="47">
        <f>'[1]BoQ HSYC'!L375</f>
        <v>0</v>
      </c>
      <c r="N375" s="183">
        <f>'[1]BoQ HSYC'!M375</f>
        <v>0</v>
      </c>
      <c r="O375" s="183">
        <f>'[1]BoQ HSYC'!N375</f>
        <v>0</v>
      </c>
      <c r="P375" s="83">
        <f>'[1]BoQ HSYC'!O375</f>
        <v>0</v>
      </c>
      <c r="Q375" s="47">
        <f>'[1]BoQ HSYC'!P375</f>
        <v>0</v>
      </c>
      <c r="R375" s="132">
        <f>'[1]BoQ HSYC'!Q375</f>
        <v>0</v>
      </c>
      <c r="S375" s="83">
        <f>'[1]BoQ HSYC'!R375</f>
        <v>0</v>
      </c>
      <c r="T375" s="48">
        <f>'[1]BoQ HSYC'!S375</f>
        <v>0</v>
      </c>
      <c r="U375" s="132">
        <f>'[1]BoQ HSYC'!T375</f>
        <v>0</v>
      </c>
      <c r="V375" s="132">
        <f>'[1]BoQ HSYC'!U375</f>
        <v>0</v>
      </c>
      <c r="W375" s="132">
        <f>'[1]BoQ HSYC'!V375</f>
        <v>0</v>
      </c>
      <c r="X375" s="44" t="str">
        <f>'[1]BoQ HSYC'!W375</f>
        <v>ME</v>
      </c>
      <c r="Y375" s="44"/>
      <c r="Z375" s="44"/>
      <c r="AA375" s="44"/>
      <c r="AB375" s="2">
        <v>0</v>
      </c>
      <c r="AC375" s="2">
        <v>0</v>
      </c>
      <c r="AD375" s="2">
        <f>+M375</f>
        <v>0</v>
      </c>
      <c r="AE375" s="2">
        <f>+AD375*14%</f>
        <v>0</v>
      </c>
      <c r="AF375" s="155">
        <f>+AD375*35%</f>
        <v>0</v>
      </c>
      <c r="AG375" s="2">
        <f>+AD375*F375</f>
        <v>0</v>
      </c>
      <c r="AH375" s="2">
        <f>+AE375*F375</f>
        <v>0</v>
      </c>
      <c r="AI375" s="2">
        <f>+AF375*F375</f>
        <v>0</v>
      </c>
      <c r="AJ375" s="2">
        <f>SUM(AG375:AI375)</f>
        <v>0</v>
      </c>
      <c r="AK375" s="2">
        <f>+AD375*G375</f>
        <v>0</v>
      </c>
      <c r="AL375" s="2">
        <f>+AE375*G375</f>
        <v>0</v>
      </c>
      <c r="AM375" s="2">
        <f>+AF375*G375</f>
        <v>0</v>
      </c>
      <c r="AN375" s="155">
        <f>SUM(AK375:AM375)</f>
        <v>0</v>
      </c>
      <c r="AQ375" s="145" t="s">
        <v>525</v>
      </c>
      <c r="AU375" s="8"/>
      <c r="AV375" s="8"/>
      <c r="AW375" s="2">
        <f>+'[2]BoQ HSYC-Đạt'!AT375</f>
        <v>0</v>
      </c>
      <c r="AX375" s="8">
        <f>F375*AW375</f>
        <v>0</v>
      </c>
      <c r="AY375" s="8">
        <f>IF(AQ375="CT",7%,5%)*AX375</f>
        <v>0</v>
      </c>
      <c r="AZ375" s="8">
        <f>AX375*2%</f>
        <v>0</v>
      </c>
      <c r="BA375" s="8">
        <f>IF(BB375&gt;0,0,AX375*5%)</f>
        <v>0</v>
      </c>
      <c r="BB375" s="8"/>
      <c r="BC375" s="8">
        <f>+AX375+AY375+AZ375+BA375+BB375</f>
        <v>0</v>
      </c>
      <c r="BD375" s="8">
        <f>AX375-AT375</f>
        <v>0</v>
      </c>
      <c r="BE375" s="2"/>
      <c r="BF375" s="8"/>
      <c r="BH375" s="2"/>
    </row>
    <row r="376" spans="1:60" ht="17" hidden="1" outlineLevel="1" x14ac:dyDescent="0.2">
      <c r="B376" s="82"/>
      <c r="C376" s="144" t="s">
        <v>655</v>
      </c>
      <c r="D376" s="144"/>
      <c r="E376" s="82"/>
      <c r="F376" s="143"/>
      <c r="G376" s="142">
        <f>'[1]BoQ HSYC'!F376</f>
        <v>0</v>
      </c>
      <c r="H376" s="185">
        <f>'[1]BoQ HSYC'!G376</f>
        <v>0</v>
      </c>
      <c r="I376" s="185">
        <f>'[1]BoQ HSYC'!H376</f>
        <v>0</v>
      </c>
      <c r="J376" s="185">
        <f>'[1]BoQ HSYC'!I376</f>
        <v>0</v>
      </c>
      <c r="K376" s="48">
        <f>'[1]BoQ HSYC'!J376</f>
        <v>0</v>
      </c>
      <c r="L376" s="47">
        <f>'[1]BoQ HSYC'!K376</f>
        <v>0</v>
      </c>
      <c r="M376" s="47">
        <f>'[1]BoQ HSYC'!L376</f>
        <v>0</v>
      </c>
      <c r="N376" s="183">
        <f>'[1]BoQ HSYC'!M376</f>
        <v>0</v>
      </c>
      <c r="O376" s="183">
        <f>'[1]BoQ HSYC'!N376</f>
        <v>0</v>
      </c>
      <c r="P376" s="83">
        <f>'[1]BoQ HSYC'!O376</f>
        <v>0</v>
      </c>
      <c r="Q376" s="47">
        <f>'[1]BoQ HSYC'!P376</f>
        <v>0</v>
      </c>
      <c r="R376" s="132">
        <f>'[1]BoQ HSYC'!Q376</f>
        <v>0</v>
      </c>
      <c r="S376" s="83">
        <f>'[1]BoQ HSYC'!R376</f>
        <v>0</v>
      </c>
      <c r="T376" s="48">
        <f>'[1]BoQ HSYC'!S376</f>
        <v>0</v>
      </c>
      <c r="U376" s="132">
        <f>'[1]BoQ HSYC'!T376</f>
        <v>0</v>
      </c>
      <c r="V376" s="132">
        <f>'[1]BoQ HSYC'!U376</f>
        <v>0</v>
      </c>
      <c r="W376" s="132">
        <f>'[1]BoQ HSYC'!V376</f>
        <v>0</v>
      </c>
      <c r="X376" s="44" t="str">
        <f>'[1]BoQ HSYC'!W376</f>
        <v>ME</v>
      </c>
      <c r="Y376" s="44"/>
      <c r="Z376" s="44"/>
      <c r="AA376" s="44"/>
      <c r="AB376" s="2">
        <v>0</v>
      </c>
      <c r="AC376" s="2">
        <v>0</v>
      </c>
      <c r="AD376" s="2">
        <f>+M376</f>
        <v>0</v>
      </c>
      <c r="AE376" s="2">
        <f>+AD376*14%</f>
        <v>0</v>
      </c>
      <c r="AF376" s="155">
        <f>+AD376*35%</f>
        <v>0</v>
      </c>
      <c r="AG376" s="2">
        <f>+AD376*F376</f>
        <v>0</v>
      </c>
      <c r="AH376" s="2">
        <f>+AE376*F376</f>
        <v>0</v>
      </c>
      <c r="AI376" s="2">
        <f>+AF376*F376</f>
        <v>0</v>
      </c>
      <c r="AJ376" s="2">
        <f>SUM(AG376:AI376)</f>
        <v>0</v>
      </c>
      <c r="AK376" s="2">
        <f>+AD376*G376</f>
        <v>0</v>
      </c>
      <c r="AL376" s="2">
        <f>+AE376*G376</f>
        <v>0</v>
      </c>
      <c r="AM376" s="2">
        <f>+AF376*G376</f>
        <v>0</v>
      </c>
      <c r="AN376" s="155">
        <f>SUM(AK376:AM376)</f>
        <v>0</v>
      </c>
      <c r="AQ376" s="145" t="s">
        <v>525</v>
      </c>
      <c r="AU376" s="8"/>
      <c r="AV376" s="8"/>
      <c r="AW376" s="2">
        <f>+'[2]BoQ HSYC-Đạt'!AT376</f>
        <v>0</v>
      </c>
      <c r="AX376" s="8">
        <f>F376*AW376</f>
        <v>0</v>
      </c>
      <c r="AY376" s="8">
        <f>IF(AQ376="CT",7%,5%)*AX376</f>
        <v>0</v>
      </c>
      <c r="AZ376" s="8">
        <f>AX376*2%</f>
        <v>0</v>
      </c>
      <c r="BA376" s="8">
        <f>IF(BB376&gt;0,0,AX376*5%)</f>
        <v>0</v>
      </c>
      <c r="BB376" s="8"/>
      <c r="BC376" s="8">
        <f>+AX376+AY376+AZ376+BA376+BB376</f>
        <v>0</v>
      </c>
      <c r="BD376" s="8">
        <f>AX376-AT376</f>
        <v>0</v>
      </c>
      <c r="BE376" s="2"/>
      <c r="BF376" s="8"/>
      <c r="BH376" s="2"/>
    </row>
    <row r="377" spans="1:60" ht="17" hidden="1" outlineLevel="1" x14ac:dyDescent="0.2">
      <c r="B377" s="82"/>
      <c r="C377" s="144" t="s">
        <v>654</v>
      </c>
      <c r="D377" s="144"/>
      <c r="E377" s="82"/>
      <c r="F377" s="143"/>
      <c r="G377" s="142">
        <f>'[1]BoQ HSYC'!F377</f>
        <v>0</v>
      </c>
      <c r="H377" s="185">
        <f>'[1]BoQ HSYC'!G377</f>
        <v>0</v>
      </c>
      <c r="I377" s="185">
        <f>'[1]BoQ HSYC'!H377</f>
        <v>0</v>
      </c>
      <c r="J377" s="185">
        <f>'[1]BoQ HSYC'!I377</f>
        <v>0</v>
      </c>
      <c r="K377" s="48">
        <f>'[1]BoQ HSYC'!J377</f>
        <v>0</v>
      </c>
      <c r="L377" s="47">
        <f>'[1]BoQ HSYC'!K377</f>
        <v>0</v>
      </c>
      <c r="M377" s="47">
        <f>'[1]BoQ HSYC'!L377</f>
        <v>0</v>
      </c>
      <c r="N377" s="183">
        <f>'[1]BoQ HSYC'!M377</f>
        <v>0</v>
      </c>
      <c r="O377" s="183">
        <f>'[1]BoQ HSYC'!N377</f>
        <v>0</v>
      </c>
      <c r="P377" s="83">
        <f>'[1]BoQ HSYC'!O377</f>
        <v>0</v>
      </c>
      <c r="Q377" s="47">
        <f>'[1]BoQ HSYC'!P377</f>
        <v>0</v>
      </c>
      <c r="R377" s="132">
        <f>'[1]BoQ HSYC'!Q377</f>
        <v>0</v>
      </c>
      <c r="S377" s="83">
        <f>'[1]BoQ HSYC'!R377</f>
        <v>0</v>
      </c>
      <c r="T377" s="48">
        <f>'[1]BoQ HSYC'!S377</f>
        <v>0</v>
      </c>
      <c r="U377" s="132">
        <f>'[1]BoQ HSYC'!T377</f>
        <v>0</v>
      </c>
      <c r="V377" s="132">
        <f>'[1]BoQ HSYC'!U377</f>
        <v>0</v>
      </c>
      <c r="W377" s="132">
        <f>'[1]BoQ HSYC'!V377</f>
        <v>0</v>
      </c>
      <c r="X377" s="44" t="str">
        <f>'[1]BoQ HSYC'!W377</f>
        <v>ME</v>
      </c>
      <c r="Y377" s="44"/>
      <c r="Z377" s="44"/>
      <c r="AA377" s="44"/>
      <c r="AB377" s="2">
        <v>0</v>
      </c>
      <c r="AC377" s="2">
        <v>0</v>
      </c>
      <c r="AD377" s="2">
        <f>+M377</f>
        <v>0</v>
      </c>
      <c r="AE377" s="2">
        <f>+AD377*14%</f>
        <v>0</v>
      </c>
      <c r="AF377" s="155">
        <f>+AD377*35%</f>
        <v>0</v>
      </c>
      <c r="AG377" s="2">
        <f>+AD377*F377</f>
        <v>0</v>
      </c>
      <c r="AH377" s="2">
        <f>+AE377*F377</f>
        <v>0</v>
      </c>
      <c r="AI377" s="2">
        <f>+AF377*F377</f>
        <v>0</v>
      </c>
      <c r="AJ377" s="2">
        <f>SUM(AG377:AI377)</f>
        <v>0</v>
      </c>
      <c r="AK377" s="2">
        <f>+AD377*G377</f>
        <v>0</v>
      </c>
      <c r="AL377" s="2">
        <f>+AE377*G377</f>
        <v>0</v>
      </c>
      <c r="AM377" s="2">
        <f>+AF377*G377</f>
        <v>0</v>
      </c>
      <c r="AN377" s="155">
        <f>SUM(AK377:AM377)</f>
        <v>0</v>
      </c>
      <c r="AQ377" s="145" t="s">
        <v>525</v>
      </c>
      <c r="AU377" s="8"/>
      <c r="AV377" s="8"/>
      <c r="AW377" s="2">
        <f>+'[2]BoQ HSYC-Đạt'!AT377</f>
        <v>0</v>
      </c>
      <c r="AX377" s="8">
        <f>F377*AW377</f>
        <v>0</v>
      </c>
      <c r="AY377" s="8">
        <f>IF(AQ377="CT",7%,5%)*AX377</f>
        <v>0</v>
      </c>
      <c r="AZ377" s="8">
        <f>AX377*2%</f>
        <v>0</v>
      </c>
      <c r="BA377" s="8">
        <f>IF(BB377&gt;0,0,AX377*5%)</f>
        <v>0</v>
      </c>
      <c r="BB377" s="8"/>
      <c r="BC377" s="8">
        <f>+AX377+AY377+AZ377+BA377+BB377</f>
        <v>0</v>
      </c>
      <c r="BD377" s="8">
        <f>AX377-AT377</f>
        <v>0</v>
      </c>
      <c r="BE377" s="2"/>
      <c r="BF377" s="8"/>
      <c r="BH377" s="2"/>
    </row>
    <row r="378" spans="1:60" ht="17" hidden="1" outlineLevel="1" x14ac:dyDescent="0.2">
      <c r="B378" s="82"/>
      <c r="C378" s="144" t="s">
        <v>831</v>
      </c>
      <c r="D378" s="144"/>
      <c r="E378" s="82"/>
      <c r="F378" s="143"/>
      <c r="G378" s="142">
        <f>'[1]BoQ HSYC'!F378</f>
        <v>0</v>
      </c>
      <c r="H378" s="185">
        <f>'[1]BoQ HSYC'!G378</f>
        <v>0</v>
      </c>
      <c r="I378" s="185">
        <f>'[1]BoQ HSYC'!H378</f>
        <v>0</v>
      </c>
      <c r="J378" s="185">
        <f>'[1]BoQ HSYC'!I378</f>
        <v>0</v>
      </c>
      <c r="K378" s="48">
        <f>'[1]BoQ HSYC'!J378</f>
        <v>0</v>
      </c>
      <c r="L378" s="47">
        <f>'[1]BoQ HSYC'!K378</f>
        <v>0</v>
      </c>
      <c r="M378" s="47">
        <f>'[1]BoQ HSYC'!L378</f>
        <v>0</v>
      </c>
      <c r="N378" s="183">
        <f>'[1]BoQ HSYC'!M378</f>
        <v>0</v>
      </c>
      <c r="O378" s="183">
        <f>'[1]BoQ HSYC'!N378</f>
        <v>0</v>
      </c>
      <c r="P378" s="83">
        <f>'[1]BoQ HSYC'!O378</f>
        <v>0</v>
      </c>
      <c r="Q378" s="47">
        <f>'[1]BoQ HSYC'!P378</f>
        <v>0</v>
      </c>
      <c r="R378" s="132">
        <f>'[1]BoQ HSYC'!Q378</f>
        <v>0</v>
      </c>
      <c r="S378" s="83">
        <f>'[1]BoQ HSYC'!R378</f>
        <v>0</v>
      </c>
      <c r="T378" s="48">
        <f>'[1]BoQ HSYC'!S378</f>
        <v>0</v>
      </c>
      <c r="U378" s="132">
        <f>'[1]BoQ HSYC'!T378</f>
        <v>0</v>
      </c>
      <c r="V378" s="132">
        <f>'[1]BoQ HSYC'!U378</f>
        <v>0</v>
      </c>
      <c r="W378" s="132">
        <f>'[1]BoQ HSYC'!V378</f>
        <v>0</v>
      </c>
      <c r="X378" s="44" t="str">
        <f>'[1]BoQ HSYC'!W378</f>
        <v>ME</v>
      </c>
      <c r="Y378" s="44"/>
      <c r="Z378" s="44"/>
      <c r="AA378" s="44"/>
      <c r="AB378" s="2">
        <v>0</v>
      </c>
      <c r="AC378" s="2">
        <v>0</v>
      </c>
      <c r="AD378" s="2">
        <f>+M378</f>
        <v>0</v>
      </c>
      <c r="AE378" s="2">
        <f>+AD378*14%</f>
        <v>0</v>
      </c>
      <c r="AF378" s="155">
        <f>+AD378*35%</f>
        <v>0</v>
      </c>
      <c r="AG378" s="2">
        <f>+AD378*F378</f>
        <v>0</v>
      </c>
      <c r="AH378" s="2">
        <f>+AE378*F378</f>
        <v>0</v>
      </c>
      <c r="AI378" s="2">
        <f>+AF378*F378</f>
        <v>0</v>
      </c>
      <c r="AJ378" s="2">
        <f>SUM(AG378:AI378)</f>
        <v>0</v>
      </c>
      <c r="AK378" s="2">
        <f>+AD378*G378</f>
        <v>0</v>
      </c>
      <c r="AL378" s="2">
        <f>+AE378*G378</f>
        <v>0</v>
      </c>
      <c r="AM378" s="2">
        <f>+AF378*G378</f>
        <v>0</v>
      </c>
      <c r="AN378" s="155">
        <f>SUM(AK378:AM378)</f>
        <v>0</v>
      </c>
      <c r="AQ378" s="145" t="s">
        <v>525</v>
      </c>
      <c r="AU378" s="8"/>
      <c r="AV378" s="8"/>
      <c r="AW378" s="2">
        <f>+'[2]BoQ HSYC-Đạt'!AT378</f>
        <v>0</v>
      </c>
      <c r="AX378" s="8">
        <f>F378*AW378</f>
        <v>0</v>
      </c>
      <c r="AY378" s="8">
        <f>IF(AQ378="CT",7%,5%)*AX378</f>
        <v>0</v>
      </c>
      <c r="AZ378" s="8">
        <f>AX378*2%</f>
        <v>0</v>
      </c>
      <c r="BA378" s="8">
        <f>IF(BB378&gt;0,0,AX378*5%)</f>
        <v>0</v>
      </c>
      <c r="BB378" s="8"/>
      <c r="BC378" s="8">
        <f>+AX378+AY378+AZ378+BA378+BB378</f>
        <v>0</v>
      </c>
      <c r="BD378" s="8">
        <f>AX378-AT378</f>
        <v>0</v>
      </c>
      <c r="BE378" s="2"/>
      <c r="BF378" s="8"/>
      <c r="BH378" s="2"/>
    </row>
    <row r="379" spans="1:60" ht="17" hidden="1" outlineLevel="1" x14ac:dyDescent="0.2">
      <c r="A379" s="1" t="s">
        <v>108</v>
      </c>
      <c r="B379" s="82">
        <v>8</v>
      </c>
      <c r="C379" s="144" t="s">
        <v>1387</v>
      </c>
      <c r="D379" s="144"/>
      <c r="E379" s="82" t="s">
        <v>85</v>
      </c>
      <c r="F379" s="143">
        <v>2</v>
      </c>
      <c r="G379" s="142">
        <f>'[1]BoQ HSYC'!F379</f>
        <v>2</v>
      </c>
      <c r="H379" s="185">
        <f>'[1]BoQ HSYC'!G379</f>
        <v>0</v>
      </c>
      <c r="I379" s="185">
        <f>'[1]BoQ HSYC'!H379</f>
        <v>0</v>
      </c>
      <c r="J379" s="185">
        <f>'[1]BoQ HSYC'!I379</f>
        <v>0</v>
      </c>
      <c r="K379" s="48">
        <f>'[1]BoQ HSYC'!J379</f>
        <v>54250000</v>
      </c>
      <c r="L379" s="47">
        <f>'[1]BoQ HSYC'!K379</f>
        <v>0</v>
      </c>
      <c r="M379" s="47">
        <f>'[1]BoQ HSYC'!L379</f>
        <v>54250000</v>
      </c>
      <c r="N379" s="183">
        <f>'[1]BoQ HSYC'!M379</f>
        <v>0</v>
      </c>
      <c r="O379" s="183">
        <f>'[1]BoQ HSYC'!N379</f>
        <v>0</v>
      </c>
      <c r="P379" s="83">
        <f>'[1]BoQ HSYC'!O379</f>
        <v>0</v>
      </c>
      <c r="Q379" s="47">
        <f>'[1]BoQ HSYC'!P379</f>
        <v>108500000</v>
      </c>
      <c r="R379" s="132">
        <f>'[1]BoQ HSYC'!Q379</f>
        <v>0</v>
      </c>
      <c r="S379" s="83">
        <f>'[1]BoQ HSYC'!R379</f>
        <v>108500000</v>
      </c>
      <c r="T379" s="48">
        <f>'[1]BoQ HSYC'!S379</f>
        <v>0</v>
      </c>
      <c r="U379" s="132">
        <f>'[1]BoQ HSYC'!T379</f>
        <v>0</v>
      </c>
      <c r="V379" s="132" t="str">
        <f>'[1]BoQ HSYC'!U379</f>
        <v>Báo giá NCC</v>
      </c>
      <c r="W379" s="132" t="str">
        <f>'[1]BoQ HSYC'!V379</f>
        <v>Báo giá NCC</v>
      </c>
      <c r="X379" s="44" t="str">
        <f>'[1]BoQ HSYC'!W379</f>
        <v>ME</v>
      </c>
      <c r="Y379" s="44"/>
      <c r="Z379" s="44"/>
      <c r="AA379" s="44"/>
      <c r="AB379" s="2">
        <v>68607657.525000006</v>
      </c>
      <c r="AC379" s="2">
        <v>137215315.05000001</v>
      </c>
      <c r="AD379" s="2">
        <f>+M379</f>
        <v>54250000</v>
      </c>
      <c r="AE379" s="2">
        <f>+AD379*14%</f>
        <v>7595000.0000000009</v>
      </c>
      <c r="AF379" s="155">
        <f>+AD379*35%</f>
        <v>18987500</v>
      </c>
      <c r="AG379" s="2">
        <f>+AD379*F379</f>
        <v>108500000</v>
      </c>
      <c r="AH379" s="2">
        <f>+AE379*F379</f>
        <v>15190000.000000002</v>
      </c>
      <c r="AI379" s="2">
        <f>+AF379*F379</f>
        <v>37975000</v>
      </c>
      <c r="AJ379" s="2">
        <f>SUM(AG379:AI379)</f>
        <v>161665000</v>
      </c>
      <c r="AK379" s="2">
        <f>+AD379*G379</f>
        <v>108500000</v>
      </c>
      <c r="AL379" s="2">
        <f>+AE379*G379</f>
        <v>15190000.000000002</v>
      </c>
      <c r="AM379" s="2">
        <f>+AF379*G379</f>
        <v>37975000</v>
      </c>
      <c r="AN379" s="155">
        <f>SUM(AK379:AM379)</f>
        <v>161665000</v>
      </c>
      <c r="AQ379" s="145" t="s">
        <v>525</v>
      </c>
      <c r="AU379" s="8"/>
      <c r="AV379" s="8"/>
      <c r="AW379" s="2">
        <f>+'[2]BoQ HSYC-Đạt'!AT379</f>
        <v>55335000</v>
      </c>
      <c r="AX379" s="8">
        <f>F379*AW379</f>
        <v>110670000</v>
      </c>
      <c r="AY379" s="8">
        <f>IF(AQ379="CT",7%,5%)*AX379</f>
        <v>7746900.0000000009</v>
      </c>
      <c r="AZ379" s="8">
        <f>AX379*2%</f>
        <v>2213400</v>
      </c>
      <c r="BA379" s="8">
        <f>IF(BB379&gt;0,0,AX379*5%)</f>
        <v>5533500</v>
      </c>
      <c r="BB379" s="8"/>
      <c r="BC379" s="8">
        <f>+AX379+AY379+AZ379+BA379+BB379</f>
        <v>126163800</v>
      </c>
      <c r="BD379" s="8">
        <f>AX379-AT379</f>
        <v>110670000</v>
      </c>
      <c r="BE379" s="2"/>
      <c r="BF379" s="8"/>
      <c r="BH379" s="2"/>
    </row>
    <row r="380" spans="1:60" ht="17" hidden="1" outlineLevel="1" x14ac:dyDescent="0.2">
      <c r="B380" s="82"/>
      <c r="C380" s="144" t="s">
        <v>959</v>
      </c>
      <c r="D380" s="144"/>
      <c r="E380" s="82"/>
      <c r="F380" s="143"/>
      <c r="G380" s="142">
        <f>'[1]BoQ HSYC'!F380</f>
        <v>0</v>
      </c>
      <c r="H380" s="185">
        <f>'[1]BoQ HSYC'!G380</f>
        <v>0</v>
      </c>
      <c r="I380" s="185">
        <f>'[1]BoQ HSYC'!H380</f>
        <v>0</v>
      </c>
      <c r="J380" s="185">
        <f>'[1]BoQ HSYC'!I380</f>
        <v>0</v>
      </c>
      <c r="K380" s="48">
        <f>'[1]BoQ HSYC'!J380</f>
        <v>0</v>
      </c>
      <c r="L380" s="47">
        <f>'[1]BoQ HSYC'!K380</f>
        <v>0</v>
      </c>
      <c r="M380" s="47">
        <f>'[1]BoQ HSYC'!L380</f>
        <v>0</v>
      </c>
      <c r="N380" s="183">
        <f>'[1]BoQ HSYC'!M380</f>
        <v>0</v>
      </c>
      <c r="O380" s="183">
        <f>'[1]BoQ HSYC'!N380</f>
        <v>0</v>
      </c>
      <c r="P380" s="83">
        <f>'[1]BoQ HSYC'!O380</f>
        <v>0</v>
      </c>
      <c r="Q380" s="47">
        <f>'[1]BoQ HSYC'!P380</f>
        <v>0</v>
      </c>
      <c r="R380" s="132">
        <f>'[1]BoQ HSYC'!Q380</f>
        <v>0</v>
      </c>
      <c r="S380" s="83">
        <f>'[1]BoQ HSYC'!R380</f>
        <v>0</v>
      </c>
      <c r="T380" s="48">
        <f>'[1]BoQ HSYC'!S380</f>
        <v>0</v>
      </c>
      <c r="U380" s="132">
        <f>'[1]BoQ HSYC'!T380</f>
        <v>0</v>
      </c>
      <c r="V380" s="132">
        <f>'[1]BoQ HSYC'!U380</f>
        <v>0</v>
      </c>
      <c r="W380" s="132">
        <f>'[1]BoQ HSYC'!V380</f>
        <v>0</v>
      </c>
      <c r="X380" s="44" t="str">
        <f>'[1]BoQ HSYC'!W380</f>
        <v>ME</v>
      </c>
      <c r="Y380" s="44"/>
      <c r="Z380" s="44"/>
      <c r="AA380" s="44"/>
      <c r="AB380" s="2">
        <v>0</v>
      </c>
      <c r="AC380" s="2">
        <v>0</v>
      </c>
      <c r="AD380" s="2">
        <f>+M380</f>
        <v>0</v>
      </c>
      <c r="AE380" s="2">
        <f>+AD380*14%</f>
        <v>0</v>
      </c>
      <c r="AF380" s="155">
        <f>+AD380*35%</f>
        <v>0</v>
      </c>
      <c r="AG380" s="2">
        <f>+AD380*F380</f>
        <v>0</v>
      </c>
      <c r="AH380" s="2">
        <f>+AE380*F380</f>
        <v>0</v>
      </c>
      <c r="AI380" s="2">
        <f>+AF380*F380</f>
        <v>0</v>
      </c>
      <c r="AJ380" s="2">
        <f>SUM(AG380:AI380)</f>
        <v>0</v>
      </c>
      <c r="AK380" s="2">
        <f>+AD380*G380</f>
        <v>0</v>
      </c>
      <c r="AL380" s="2">
        <f>+AE380*G380</f>
        <v>0</v>
      </c>
      <c r="AM380" s="2">
        <f>+AF380*G380</f>
        <v>0</v>
      </c>
      <c r="AN380" s="155">
        <f>SUM(AK380:AM380)</f>
        <v>0</v>
      </c>
      <c r="AQ380" s="145" t="s">
        <v>525</v>
      </c>
      <c r="AU380" s="8"/>
      <c r="AV380" s="8"/>
      <c r="AW380" s="2">
        <f>+'[2]BoQ HSYC-Đạt'!AT380</f>
        <v>0</v>
      </c>
      <c r="AX380" s="8">
        <f>F380*AW380</f>
        <v>0</v>
      </c>
      <c r="AY380" s="8">
        <f>IF(AQ380="CT",7%,5%)*AX380</f>
        <v>0</v>
      </c>
      <c r="AZ380" s="8">
        <f>AX380*2%</f>
        <v>0</v>
      </c>
      <c r="BA380" s="8">
        <f>IF(BB380&gt;0,0,AX380*5%)</f>
        <v>0</v>
      </c>
      <c r="BB380" s="8"/>
      <c r="BC380" s="8">
        <f>+AX380+AY380+AZ380+BA380+BB380</f>
        <v>0</v>
      </c>
      <c r="BD380" s="8">
        <f>AX380-AT380</f>
        <v>0</v>
      </c>
      <c r="BE380" s="2"/>
      <c r="BF380" s="8"/>
      <c r="BH380" s="2"/>
    </row>
    <row r="381" spans="1:60" ht="17" hidden="1" outlineLevel="1" x14ac:dyDescent="0.2">
      <c r="B381" s="82"/>
      <c r="C381" s="144" t="s">
        <v>921</v>
      </c>
      <c r="D381" s="144"/>
      <c r="E381" s="82"/>
      <c r="F381" s="143"/>
      <c r="G381" s="142">
        <f>'[1]BoQ HSYC'!F381</f>
        <v>0</v>
      </c>
      <c r="H381" s="185">
        <f>'[1]BoQ HSYC'!G381</f>
        <v>0</v>
      </c>
      <c r="I381" s="185">
        <f>'[1]BoQ HSYC'!H381</f>
        <v>0</v>
      </c>
      <c r="J381" s="185">
        <f>'[1]BoQ HSYC'!I381</f>
        <v>0</v>
      </c>
      <c r="K381" s="48">
        <f>'[1]BoQ HSYC'!J381</f>
        <v>0</v>
      </c>
      <c r="L381" s="47">
        <f>'[1]BoQ HSYC'!K381</f>
        <v>0</v>
      </c>
      <c r="M381" s="47">
        <f>'[1]BoQ HSYC'!L381</f>
        <v>0</v>
      </c>
      <c r="N381" s="183">
        <f>'[1]BoQ HSYC'!M381</f>
        <v>0</v>
      </c>
      <c r="O381" s="183">
        <f>'[1]BoQ HSYC'!N381</f>
        <v>0</v>
      </c>
      <c r="P381" s="83">
        <f>'[1]BoQ HSYC'!O381</f>
        <v>0</v>
      </c>
      <c r="Q381" s="47">
        <f>'[1]BoQ HSYC'!P381</f>
        <v>0</v>
      </c>
      <c r="R381" s="132">
        <f>'[1]BoQ HSYC'!Q381</f>
        <v>0</v>
      </c>
      <c r="S381" s="83">
        <f>'[1]BoQ HSYC'!R381</f>
        <v>0</v>
      </c>
      <c r="T381" s="48">
        <f>'[1]BoQ HSYC'!S381</f>
        <v>0</v>
      </c>
      <c r="U381" s="132">
        <f>'[1]BoQ HSYC'!T381</f>
        <v>0</v>
      </c>
      <c r="V381" s="132">
        <f>'[1]BoQ HSYC'!U381</f>
        <v>0</v>
      </c>
      <c r="W381" s="132">
        <f>'[1]BoQ HSYC'!V381</f>
        <v>0</v>
      </c>
      <c r="X381" s="44" t="str">
        <f>'[1]BoQ HSYC'!W381</f>
        <v>ME</v>
      </c>
      <c r="Y381" s="44"/>
      <c r="Z381" s="44"/>
      <c r="AA381" s="44"/>
      <c r="AB381" s="2">
        <v>0</v>
      </c>
      <c r="AC381" s="2">
        <v>0</v>
      </c>
      <c r="AD381" s="2">
        <f>+M381</f>
        <v>0</v>
      </c>
      <c r="AE381" s="2">
        <f>+AD381*14%</f>
        <v>0</v>
      </c>
      <c r="AF381" s="155">
        <f>+AD381*35%</f>
        <v>0</v>
      </c>
      <c r="AG381" s="2">
        <f>+AD381*F381</f>
        <v>0</v>
      </c>
      <c r="AH381" s="2">
        <f>+AE381*F381</f>
        <v>0</v>
      </c>
      <c r="AI381" s="2">
        <f>+AF381*F381</f>
        <v>0</v>
      </c>
      <c r="AJ381" s="2">
        <f>SUM(AG381:AI381)</f>
        <v>0</v>
      </c>
      <c r="AK381" s="2">
        <f>+AD381*G381</f>
        <v>0</v>
      </c>
      <c r="AL381" s="2">
        <f>+AE381*G381</f>
        <v>0</v>
      </c>
      <c r="AM381" s="2">
        <f>+AF381*G381</f>
        <v>0</v>
      </c>
      <c r="AN381" s="155">
        <f>SUM(AK381:AM381)</f>
        <v>0</v>
      </c>
      <c r="AQ381" s="145" t="s">
        <v>525</v>
      </c>
      <c r="AU381" s="8"/>
      <c r="AV381" s="8"/>
      <c r="AW381" s="2">
        <f>+'[2]BoQ HSYC-Đạt'!AT381</f>
        <v>0</v>
      </c>
      <c r="AX381" s="8">
        <f>F381*AW381</f>
        <v>0</v>
      </c>
      <c r="AY381" s="8">
        <f>IF(AQ381="CT",7%,5%)*AX381</f>
        <v>0</v>
      </c>
      <c r="AZ381" s="8">
        <f>AX381*2%</f>
        <v>0</v>
      </c>
      <c r="BA381" s="8">
        <f>IF(BB381&gt;0,0,AX381*5%)</f>
        <v>0</v>
      </c>
      <c r="BB381" s="8"/>
      <c r="BC381" s="8">
        <f>+AX381+AY381+AZ381+BA381+BB381</f>
        <v>0</v>
      </c>
      <c r="BD381" s="8">
        <f>AX381-AT381</f>
        <v>0</v>
      </c>
      <c r="BE381" s="2"/>
      <c r="BF381" s="8"/>
      <c r="BH381" s="2"/>
    </row>
    <row r="382" spans="1:60" ht="17" hidden="1" outlineLevel="1" x14ac:dyDescent="0.2">
      <c r="B382" s="82"/>
      <c r="C382" s="144" t="s">
        <v>832</v>
      </c>
      <c r="D382" s="144"/>
      <c r="E382" s="82"/>
      <c r="F382" s="143"/>
      <c r="G382" s="142">
        <f>'[1]BoQ HSYC'!F382</f>
        <v>0</v>
      </c>
      <c r="H382" s="185">
        <f>'[1]BoQ HSYC'!G382</f>
        <v>0</v>
      </c>
      <c r="I382" s="185">
        <f>'[1]BoQ HSYC'!H382</f>
        <v>0</v>
      </c>
      <c r="J382" s="185">
        <f>'[1]BoQ HSYC'!I382</f>
        <v>0</v>
      </c>
      <c r="K382" s="48">
        <f>'[1]BoQ HSYC'!J382</f>
        <v>0</v>
      </c>
      <c r="L382" s="47">
        <f>'[1]BoQ HSYC'!K382</f>
        <v>0</v>
      </c>
      <c r="M382" s="47">
        <f>'[1]BoQ HSYC'!L382</f>
        <v>0</v>
      </c>
      <c r="N382" s="183">
        <f>'[1]BoQ HSYC'!M382</f>
        <v>0</v>
      </c>
      <c r="O382" s="183">
        <f>'[1]BoQ HSYC'!N382</f>
        <v>0</v>
      </c>
      <c r="P382" s="83">
        <f>'[1]BoQ HSYC'!O382</f>
        <v>0</v>
      </c>
      <c r="Q382" s="47">
        <f>'[1]BoQ HSYC'!P382</f>
        <v>0</v>
      </c>
      <c r="R382" s="132">
        <f>'[1]BoQ HSYC'!Q382</f>
        <v>0</v>
      </c>
      <c r="S382" s="83">
        <f>'[1]BoQ HSYC'!R382</f>
        <v>0</v>
      </c>
      <c r="T382" s="48">
        <f>'[1]BoQ HSYC'!S382</f>
        <v>0</v>
      </c>
      <c r="U382" s="132">
        <f>'[1]BoQ HSYC'!T382</f>
        <v>0</v>
      </c>
      <c r="V382" s="132">
        <f>'[1]BoQ HSYC'!U382</f>
        <v>0</v>
      </c>
      <c r="W382" s="132">
        <f>'[1]BoQ HSYC'!V382</f>
        <v>0</v>
      </c>
      <c r="X382" s="44" t="str">
        <f>'[1]BoQ HSYC'!W382</f>
        <v>ME</v>
      </c>
      <c r="Y382" s="44"/>
      <c r="Z382" s="44"/>
      <c r="AA382" s="44"/>
      <c r="AB382" s="2">
        <v>0</v>
      </c>
      <c r="AC382" s="2">
        <v>0</v>
      </c>
      <c r="AD382" s="2">
        <f>+M382</f>
        <v>0</v>
      </c>
      <c r="AE382" s="2">
        <f>+AD382*14%</f>
        <v>0</v>
      </c>
      <c r="AF382" s="155">
        <f>+AD382*35%</f>
        <v>0</v>
      </c>
      <c r="AG382" s="2">
        <f>+AD382*F382</f>
        <v>0</v>
      </c>
      <c r="AH382" s="2">
        <f>+AE382*F382</f>
        <v>0</v>
      </c>
      <c r="AI382" s="2">
        <f>+AF382*F382</f>
        <v>0</v>
      </c>
      <c r="AJ382" s="2">
        <f>SUM(AG382:AI382)</f>
        <v>0</v>
      </c>
      <c r="AK382" s="2">
        <f>+AD382*G382</f>
        <v>0</v>
      </c>
      <c r="AL382" s="2">
        <f>+AE382*G382</f>
        <v>0</v>
      </c>
      <c r="AM382" s="2">
        <f>+AF382*G382</f>
        <v>0</v>
      </c>
      <c r="AN382" s="155">
        <f>SUM(AK382:AM382)</f>
        <v>0</v>
      </c>
      <c r="AQ382" s="145" t="s">
        <v>525</v>
      </c>
      <c r="AU382" s="8"/>
      <c r="AV382" s="8"/>
      <c r="AW382" s="2">
        <f>+'[2]BoQ HSYC-Đạt'!AT382</f>
        <v>0</v>
      </c>
      <c r="AX382" s="8">
        <f>F382*AW382</f>
        <v>0</v>
      </c>
      <c r="AY382" s="8">
        <f>IF(AQ382="CT",7%,5%)*AX382</f>
        <v>0</v>
      </c>
      <c r="AZ382" s="8">
        <f>AX382*2%</f>
        <v>0</v>
      </c>
      <c r="BA382" s="8">
        <f>IF(BB382&gt;0,0,AX382*5%)</f>
        <v>0</v>
      </c>
      <c r="BB382" s="8"/>
      <c r="BC382" s="8">
        <f>+AX382+AY382+AZ382+BA382+BB382</f>
        <v>0</v>
      </c>
      <c r="BD382" s="8">
        <f>AX382-AT382</f>
        <v>0</v>
      </c>
      <c r="BE382" s="2"/>
      <c r="BF382" s="8"/>
      <c r="BH382" s="2"/>
    </row>
    <row r="383" spans="1:60" ht="17" hidden="1" outlineLevel="1" x14ac:dyDescent="0.2">
      <c r="B383" s="82"/>
      <c r="C383" s="144" t="s">
        <v>659</v>
      </c>
      <c r="D383" s="144"/>
      <c r="E383" s="82"/>
      <c r="F383" s="143"/>
      <c r="G383" s="142">
        <f>'[1]BoQ HSYC'!F383</f>
        <v>0</v>
      </c>
      <c r="H383" s="185">
        <f>'[1]BoQ HSYC'!G383</f>
        <v>0</v>
      </c>
      <c r="I383" s="185">
        <f>'[1]BoQ HSYC'!H383</f>
        <v>0</v>
      </c>
      <c r="J383" s="185">
        <f>'[1]BoQ HSYC'!I383</f>
        <v>0</v>
      </c>
      <c r="K383" s="48">
        <f>'[1]BoQ HSYC'!J383</f>
        <v>0</v>
      </c>
      <c r="L383" s="47">
        <f>'[1]BoQ HSYC'!K383</f>
        <v>0</v>
      </c>
      <c r="M383" s="47">
        <f>'[1]BoQ HSYC'!L383</f>
        <v>0</v>
      </c>
      <c r="N383" s="183">
        <f>'[1]BoQ HSYC'!M383</f>
        <v>0</v>
      </c>
      <c r="O383" s="183">
        <f>'[1]BoQ HSYC'!N383</f>
        <v>0</v>
      </c>
      <c r="P383" s="83">
        <f>'[1]BoQ HSYC'!O383</f>
        <v>0</v>
      </c>
      <c r="Q383" s="47">
        <f>'[1]BoQ HSYC'!P383</f>
        <v>0</v>
      </c>
      <c r="R383" s="132">
        <f>'[1]BoQ HSYC'!Q383</f>
        <v>0</v>
      </c>
      <c r="S383" s="83">
        <f>'[1]BoQ HSYC'!R383</f>
        <v>0</v>
      </c>
      <c r="T383" s="48">
        <f>'[1]BoQ HSYC'!S383</f>
        <v>0</v>
      </c>
      <c r="U383" s="132">
        <f>'[1]BoQ HSYC'!T383</f>
        <v>0</v>
      </c>
      <c r="V383" s="132">
        <f>'[1]BoQ HSYC'!U383</f>
        <v>0</v>
      </c>
      <c r="W383" s="132">
        <f>'[1]BoQ HSYC'!V383</f>
        <v>0</v>
      </c>
      <c r="X383" s="44" t="str">
        <f>'[1]BoQ HSYC'!W383</f>
        <v>ME</v>
      </c>
      <c r="Y383" s="44"/>
      <c r="Z383" s="44"/>
      <c r="AA383" s="44"/>
      <c r="AB383" s="2">
        <v>0</v>
      </c>
      <c r="AC383" s="2">
        <v>0</v>
      </c>
      <c r="AD383" s="2">
        <f>+M383</f>
        <v>0</v>
      </c>
      <c r="AE383" s="2">
        <f>+AD383*14%</f>
        <v>0</v>
      </c>
      <c r="AF383" s="155">
        <f>+AD383*35%</f>
        <v>0</v>
      </c>
      <c r="AG383" s="2">
        <f>+AD383*F383</f>
        <v>0</v>
      </c>
      <c r="AH383" s="2">
        <f>+AE383*F383</f>
        <v>0</v>
      </c>
      <c r="AI383" s="2">
        <f>+AF383*F383</f>
        <v>0</v>
      </c>
      <c r="AJ383" s="2">
        <f>SUM(AG383:AI383)</f>
        <v>0</v>
      </c>
      <c r="AK383" s="2">
        <f>+AD383*G383</f>
        <v>0</v>
      </c>
      <c r="AL383" s="2">
        <f>+AE383*G383</f>
        <v>0</v>
      </c>
      <c r="AM383" s="2">
        <f>+AF383*G383</f>
        <v>0</v>
      </c>
      <c r="AN383" s="155">
        <f>SUM(AK383:AM383)</f>
        <v>0</v>
      </c>
      <c r="AQ383" s="145" t="s">
        <v>525</v>
      </c>
      <c r="AU383" s="8"/>
      <c r="AV383" s="8"/>
      <c r="AW383" s="2">
        <f>+'[2]BoQ HSYC-Đạt'!AT383</f>
        <v>0</v>
      </c>
      <c r="AX383" s="8">
        <f>F383*AW383</f>
        <v>0</v>
      </c>
      <c r="AY383" s="8">
        <f>IF(AQ383="CT",7%,5%)*AX383</f>
        <v>0</v>
      </c>
      <c r="AZ383" s="8">
        <f>AX383*2%</f>
        <v>0</v>
      </c>
      <c r="BA383" s="8">
        <f>IF(BB383&gt;0,0,AX383*5%)</f>
        <v>0</v>
      </c>
      <c r="BB383" s="8"/>
      <c r="BC383" s="8">
        <f>+AX383+AY383+AZ383+BA383+BB383</f>
        <v>0</v>
      </c>
      <c r="BD383" s="8">
        <f>AX383-AT383</f>
        <v>0</v>
      </c>
      <c r="BE383" s="2"/>
      <c r="BF383" s="8"/>
      <c r="BH383" s="2"/>
    </row>
    <row r="384" spans="1:60" ht="17" hidden="1" outlineLevel="1" x14ac:dyDescent="0.2">
      <c r="B384" s="82"/>
      <c r="C384" s="144" t="s">
        <v>658</v>
      </c>
      <c r="D384" s="144"/>
      <c r="E384" s="82"/>
      <c r="F384" s="143"/>
      <c r="G384" s="142">
        <f>'[1]BoQ HSYC'!F384</f>
        <v>0</v>
      </c>
      <c r="H384" s="185">
        <f>'[1]BoQ HSYC'!G384</f>
        <v>0</v>
      </c>
      <c r="I384" s="185">
        <f>'[1]BoQ HSYC'!H384</f>
        <v>0</v>
      </c>
      <c r="J384" s="185">
        <f>'[1]BoQ HSYC'!I384</f>
        <v>0</v>
      </c>
      <c r="K384" s="48">
        <f>'[1]BoQ HSYC'!J384</f>
        <v>0</v>
      </c>
      <c r="L384" s="47">
        <f>'[1]BoQ HSYC'!K384</f>
        <v>0</v>
      </c>
      <c r="M384" s="47">
        <f>'[1]BoQ HSYC'!L384</f>
        <v>0</v>
      </c>
      <c r="N384" s="183">
        <f>'[1]BoQ HSYC'!M384</f>
        <v>0</v>
      </c>
      <c r="O384" s="183">
        <f>'[1]BoQ HSYC'!N384</f>
        <v>0</v>
      </c>
      <c r="P384" s="83">
        <f>'[1]BoQ HSYC'!O384</f>
        <v>0</v>
      </c>
      <c r="Q384" s="47">
        <f>'[1]BoQ HSYC'!P384</f>
        <v>0</v>
      </c>
      <c r="R384" s="132">
        <f>'[1]BoQ HSYC'!Q384</f>
        <v>0</v>
      </c>
      <c r="S384" s="83">
        <f>'[1]BoQ HSYC'!R384</f>
        <v>0</v>
      </c>
      <c r="T384" s="48">
        <f>'[1]BoQ HSYC'!S384</f>
        <v>0</v>
      </c>
      <c r="U384" s="132">
        <f>'[1]BoQ HSYC'!T384</f>
        <v>0</v>
      </c>
      <c r="V384" s="132">
        <f>'[1]BoQ HSYC'!U384</f>
        <v>0</v>
      </c>
      <c r="W384" s="132">
        <f>'[1]BoQ HSYC'!V384</f>
        <v>0</v>
      </c>
      <c r="X384" s="44" t="str">
        <f>'[1]BoQ HSYC'!W384</f>
        <v>ME</v>
      </c>
      <c r="Y384" s="44"/>
      <c r="Z384" s="44"/>
      <c r="AA384" s="44"/>
      <c r="AB384" s="2">
        <v>0</v>
      </c>
      <c r="AC384" s="2">
        <v>0</v>
      </c>
      <c r="AD384" s="2">
        <f>+M384</f>
        <v>0</v>
      </c>
      <c r="AE384" s="2">
        <f>+AD384*14%</f>
        <v>0</v>
      </c>
      <c r="AF384" s="155">
        <f>+AD384*35%</f>
        <v>0</v>
      </c>
      <c r="AG384" s="2">
        <f>+AD384*F384</f>
        <v>0</v>
      </c>
      <c r="AH384" s="2">
        <f>+AE384*F384</f>
        <v>0</v>
      </c>
      <c r="AI384" s="2">
        <f>+AF384*F384</f>
        <v>0</v>
      </c>
      <c r="AJ384" s="2">
        <f>SUM(AG384:AI384)</f>
        <v>0</v>
      </c>
      <c r="AK384" s="2">
        <f>+AD384*G384</f>
        <v>0</v>
      </c>
      <c r="AL384" s="2">
        <f>+AE384*G384</f>
        <v>0</v>
      </c>
      <c r="AM384" s="2">
        <f>+AF384*G384</f>
        <v>0</v>
      </c>
      <c r="AN384" s="155">
        <f>SUM(AK384:AM384)</f>
        <v>0</v>
      </c>
      <c r="AQ384" s="145" t="s">
        <v>525</v>
      </c>
      <c r="AU384" s="8"/>
      <c r="AV384" s="8"/>
      <c r="AW384" s="2">
        <f>+'[2]BoQ HSYC-Đạt'!AT384</f>
        <v>0</v>
      </c>
      <c r="AX384" s="8">
        <f>F384*AW384</f>
        <v>0</v>
      </c>
      <c r="AY384" s="8">
        <f>IF(AQ384="CT",7%,5%)*AX384</f>
        <v>0</v>
      </c>
      <c r="AZ384" s="8">
        <f>AX384*2%</f>
        <v>0</v>
      </c>
      <c r="BA384" s="8">
        <f>IF(BB384&gt;0,0,AX384*5%)</f>
        <v>0</v>
      </c>
      <c r="BB384" s="8"/>
      <c r="BC384" s="8">
        <f>+AX384+AY384+AZ384+BA384+BB384</f>
        <v>0</v>
      </c>
      <c r="BD384" s="8">
        <f>AX384-AT384</f>
        <v>0</v>
      </c>
      <c r="BE384" s="2"/>
      <c r="BF384" s="8"/>
      <c r="BH384" s="2"/>
    </row>
    <row r="385" spans="1:60" ht="17" hidden="1" outlineLevel="1" x14ac:dyDescent="0.2">
      <c r="B385" s="82"/>
      <c r="C385" s="144" t="s">
        <v>657</v>
      </c>
      <c r="D385" s="144"/>
      <c r="E385" s="82"/>
      <c r="F385" s="143"/>
      <c r="G385" s="142">
        <f>'[1]BoQ HSYC'!F385</f>
        <v>0</v>
      </c>
      <c r="H385" s="185">
        <f>'[1]BoQ HSYC'!G385</f>
        <v>0</v>
      </c>
      <c r="I385" s="185">
        <f>'[1]BoQ HSYC'!H385</f>
        <v>0</v>
      </c>
      <c r="J385" s="185">
        <f>'[1]BoQ HSYC'!I385</f>
        <v>0</v>
      </c>
      <c r="K385" s="48">
        <f>'[1]BoQ HSYC'!J385</f>
        <v>0</v>
      </c>
      <c r="L385" s="47">
        <f>'[1]BoQ HSYC'!K385</f>
        <v>0</v>
      </c>
      <c r="M385" s="47">
        <f>'[1]BoQ HSYC'!L385</f>
        <v>0</v>
      </c>
      <c r="N385" s="183">
        <f>'[1]BoQ HSYC'!M385</f>
        <v>0</v>
      </c>
      <c r="O385" s="183">
        <f>'[1]BoQ HSYC'!N385</f>
        <v>0</v>
      </c>
      <c r="P385" s="83">
        <f>'[1]BoQ HSYC'!O385</f>
        <v>0</v>
      </c>
      <c r="Q385" s="47">
        <f>'[1]BoQ HSYC'!P385</f>
        <v>0</v>
      </c>
      <c r="R385" s="132">
        <f>'[1]BoQ HSYC'!Q385</f>
        <v>0</v>
      </c>
      <c r="S385" s="83">
        <f>'[1]BoQ HSYC'!R385</f>
        <v>0</v>
      </c>
      <c r="T385" s="48">
        <f>'[1]BoQ HSYC'!S385</f>
        <v>0</v>
      </c>
      <c r="U385" s="132">
        <f>'[1]BoQ HSYC'!T385</f>
        <v>0</v>
      </c>
      <c r="V385" s="132">
        <f>'[1]BoQ HSYC'!U385</f>
        <v>0</v>
      </c>
      <c r="W385" s="132">
        <f>'[1]BoQ HSYC'!V385</f>
        <v>0</v>
      </c>
      <c r="X385" s="44" t="str">
        <f>'[1]BoQ HSYC'!W385</f>
        <v>ME</v>
      </c>
      <c r="Y385" s="44"/>
      <c r="Z385" s="44"/>
      <c r="AA385" s="44"/>
      <c r="AB385" s="2">
        <v>0</v>
      </c>
      <c r="AC385" s="2">
        <v>0</v>
      </c>
      <c r="AD385" s="2">
        <f>+M385</f>
        <v>0</v>
      </c>
      <c r="AE385" s="2">
        <f>+AD385*14%</f>
        <v>0</v>
      </c>
      <c r="AF385" s="155">
        <f>+AD385*35%</f>
        <v>0</v>
      </c>
      <c r="AG385" s="2">
        <f>+AD385*F385</f>
        <v>0</v>
      </c>
      <c r="AH385" s="2">
        <f>+AE385*F385</f>
        <v>0</v>
      </c>
      <c r="AI385" s="2">
        <f>+AF385*F385</f>
        <v>0</v>
      </c>
      <c r="AJ385" s="2">
        <f>SUM(AG385:AI385)</f>
        <v>0</v>
      </c>
      <c r="AK385" s="2">
        <f>+AD385*G385</f>
        <v>0</v>
      </c>
      <c r="AL385" s="2">
        <f>+AE385*G385</f>
        <v>0</v>
      </c>
      <c r="AM385" s="2">
        <f>+AF385*G385</f>
        <v>0</v>
      </c>
      <c r="AN385" s="155">
        <f>SUM(AK385:AM385)</f>
        <v>0</v>
      </c>
      <c r="AQ385" s="145" t="s">
        <v>525</v>
      </c>
      <c r="AU385" s="8"/>
      <c r="AV385" s="8"/>
      <c r="AW385" s="2">
        <f>+'[2]BoQ HSYC-Đạt'!AT385</f>
        <v>0</v>
      </c>
      <c r="AX385" s="8">
        <f>F385*AW385</f>
        <v>0</v>
      </c>
      <c r="AY385" s="8">
        <f>IF(AQ385="CT",7%,5%)*AX385</f>
        <v>0</v>
      </c>
      <c r="AZ385" s="8">
        <f>AX385*2%</f>
        <v>0</v>
      </c>
      <c r="BA385" s="8">
        <f>IF(BB385&gt;0,0,AX385*5%)</f>
        <v>0</v>
      </c>
      <c r="BB385" s="8"/>
      <c r="BC385" s="8">
        <f>+AX385+AY385+AZ385+BA385+BB385</f>
        <v>0</v>
      </c>
      <c r="BD385" s="8">
        <f>AX385-AT385</f>
        <v>0</v>
      </c>
      <c r="BE385" s="2"/>
      <c r="BF385" s="8"/>
      <c r="BH385" s="2"/>
    </row>
    <row r="386" spans="1:60" ht="17" hidden="1" outlineLevel="1" x14ac:dyDescent="0.2">
      <c r="B386" s="82"/>
      <c r="C386" s="144" t="s">
        <v>952</v>
      </c>
      <c r="D386" s="144"/>
      <c r="E386" s="82"/>
      <c r="F386" s="143"/>
      <c r="G386" s="142">
        <f>'[1]BoQ HSYC'!F386</f>
        <v>0</v>
      </c>
      <c r="H386" s="185">
        <f>'[1]BoQ HSYC'!G386</f>
        <v>0</v>
      </c>
      <c r="I386" s="185">
        <f>'[1]BoQ HSYC'!H386</f>
        <v>0</v>
      </c>
      <c r="J386" s="185">
        <f>'[1]BoQ HSYC'!I386</f>
        <v>0</v>
      </c>
      <c r="K386" s="48">
        <f>'[1]BoQ HSYC'!J386</f>
        <v>0</v>
      </c>
      <c r="L386" s="47">
        <f>'[1]BoQ HSYC'!K386</f>
        <v>0</v>
      </c>
      <c r="M386" s="47">
        <f>'[1]BoQ HSYC'!L386</f>
        <v>0</v>
      </c>
      <c r="N386" s="183">
        <f>'[1]BoQ HSYC'!M386</f>
        <v>0</v>
      </c>
      <c r="O386" s="183">
        <f>'[1]BoQ HSYC'!N386</f>
        <v>0</v>
      </c>
      <c r="P386" s="83">
        <f>'[1]BoQ HSYC'!O386</f>
        <v>0</v>
      </c>
      <c r="Q386" s="47">
        <f>'[1]BoQ HSYC'!P386</f>
        <v>0</v>
      </c>
      <c r="R386" s="132">
        <f>'[1]BoQ HSYC'!Q386</f>
        <v>0</v>
      </c>
      <c r="S386" s="83">
        <f>'[1]BoQ HSYC'!R386</f>
        <v>0</v>
      </c>
      <c r="T386" s="48">
        <f>'[1]BoQ HSYC'!S386</f>
        <v>0</v>
      </c>
      <c r="U386" s="132">
        <f>'[1]BoQ HSYC'!T386</f>
        <v>0</v>
      </c>
      <c r="V386" s="132">
        <f>'[1]BoQ HSYC'!U386</f>
        <v>0</v>
      </c>
      <c r="W386" s="132">
        <f>'[1]BoQ HSYC'!V386</f>
        <v>0</v>
      </c>
      <c r="X386" s="44" t="str">
        <f>'[1]BoQ HSYC'!W386</f>
        <v>ME</v>
      </c>
      <c r="Y386" s="44"/>
      <c r="Z386" s="44"/>
      <c r="AA386" s="44"/>
      <c r="AB386" s="2">
        <v>0</v>
      </c>
      <c r="AC386" s="2">
        <v>0</v>
      </c>
      <c r="AD386" s="2">
        <f>+M386</f>
        <v>0</v>
      </c>
      <c r="AE386" s="2">
        <f>+AD386*14%</f>
        <v>0</v>
      </c>
      <c r="AF386" s="155">
        <f>+AD386*35%</f>
        <v>0</v>
      </c>
      <c r="AG386" s="2">
        <f>+AD386*F386</f>
        <v>0</v>
      </c>
      <c r="AH386" s="2">
        <f>+AE386*F386</f>
        <v>0</v>
      </c>
      <c r="AI386" s="2">
        <f>+AF386*F386</f>
        <v>0</v>
      </c>
      <c r="AJ386" s="2">
        <f>SUM(AG386:AI386)</f>
        <v>0</v>
      </c>
      <c r="AK386" s="2">
        <f>+AD386*G386</f>
        <v>0</v>
      </c>
      <c r="AL386" s="2">
        <f>+AE386*G386</f>
        <v>0</v>
      </c>
      <c r="AM386" s="2">
        <f>+AF386*G386</f>
        <v>0</v>
      </c>
      <c r="AN386" s="155">
        <f>SUM(AK386:AM386)</f>
        <v>0</v>
      </c>
      <c r="AQ386" s="145" t="s">
        <v>525</v>
      </c>
      <c r="AU386" s="8"/>
      <c r="AV386" s="8"/>
      <c r="AW386" s="2">
        <f>+'[2]BoQ HSYC-Đạt'!AT386</f>
        <v>0</v>
      </c>
      <c r="AX386" s="8">
        <f>F386*AW386</f>
        <v>0</v>
      </c>
      <c r="AY386" s="8">
        <f>IF(AQ386="CT",7%,5%)*AX386</f>
        <v>0</v>
      </c>
      <c r="AZ386" s="8">
        <f>AX386*2%</f>
        <v>0</v>
      </c>
      <c r="BA386" s="8">
        <f>IF(BB386&gt;0,0,AX386*5%)</f>
        <v>0</v>
      </c>
      <c r="BB386" s="8"/>
      <c r="BC386" s="8">
        <f>+AX386+AY386+AZ386+BA386+BB386</f>
        <v>0</v>
      </c>
      <c r="BD386" s="8">
        <f>AX386-AT386</f>
        <v>0</v>
      </c>
      <c r="BE386" s="2"/>
      <c r="BF386" s="8"/>
      <c r="BH386" s="2"/>
    </row>
    <row r="387" spans="1:60" ht="17" hidden="1" outlineLevel="1" x14ac:dyDescent="0.2">
      <c r="B387" s="82"/>
      <c r="C387" s="144" t="s">
        <v>1140</v>
      </c>
      <c r="D387" s="144"/>
      <c r="E387" s="82"/>
      <c r="F387" s="143"/>
      <c r="G387" s="142">
        <f>'[1]BoQ HSYC'!F387</f>
        <v>0</v>
      </c>
      <c r="H387" s="185">
        <f>'[1]BoQ HSYC'!G387</f>
        <v>0</v>
      </c>
      <c r="I387" s="185">
        <f>'[1]BoQ HSYC'!H387</f>
        <v>0</v>
      </c>
      <c r="J387" s="185">
        <f>'[1]BoQ HSYC'!I387</f>
        <v>0</v>
      </c>
      <c r="K387" s="48">
        <f>'[1]BoQ HSYC'!J387</f>
        <v>0</v>
      </c>
      <c r="L387" s="47">
        <f>'[1]BoQ HSYC'!K387</f>
        <v>0</v>
      </c>
      <c r="M387" s="47">
        <f>'[1]BoQ HSYC'!L387</f>
        <v>0</v>
      </c>
      <c r="N387" s="183">
        <f>'[1]BoQ HSYC'!M387</f>
        <v>0</v>
      </c>
      <c r="O387" s="183">
        <f>'[1]BoQ HSYC'!N387</f>
        <v>0</v>
      </c>
      <c r="P387" s="83">
        <f>'[1]BoQ HSYC'!O387</f>
        <v>0</v>
      </c>
      <c r="Q387" s="47">
        <f>'[1]BoQ HSYC'!P387</f>
        <v>0</v>
      </c>
      <c r="R387" s="132">
        <f>'[1]BoQ HSYC'!Q387</f>
        <v>0</v>
      </c>
      <c r="S387" s="83">
        <f>'[1]BoQ HSYC'!R387</f>
        <v>0</v>
      </c>
      <c r="T387" s="48">
        <f>'[1]BoQ HSYC'!S387</f>
        <v>0</v>
      </c>
      <c r="U387" s="132">
        <f>'[1]BoQ HSYC'!T387</f>
        <v>0</v>
      </c>
      <c r="V387" s="132">
        <f>'[1]BoQ HSYC'!U387</f>
        <v>0</v>
      </c>
      <c r="W387" s="132">
        <f>'[1]BoQ HSYC'!V387</f>
        <v>0</v>
      </c>
      <c r="X387" s="44" t="str">
        <f>'[1]BoQ HSYC'!W387</f>
        <v>ME</v>
      </c>
      <c r="Y387" s="44"/>
      <c r="Z387" s="44"/>
      <c r="AA387" s="44"/>
      <c r="AB387" s="2">
        <v>0</v>
      </c>
      <c r="AC387" s="2">
        <v>0</v>
      </c>
      <c r="AD387" s="2">
        <f>+M387</f>
        <v>0</v>
      </c>
      <c r="AE387" s="2">
        <f>+AD387*14%</f>
        <v>0</v>
      </c>
      <c r="AF387" s="155">
        <f>+AD387*35%</f>
        <v>0</v>
      </c>
      <c r="AG387" s="2">
        <f>+AD387*F387</f>
        <v>0</v>
      </c>
      <c r="AH387" s="2">
        <f>+AE387*F387</f>
        <v>0</v>
      </c>
      <c r="AI387" s="2">
        <f>+AF387*F387</f>
        <v>0</v>
      </c>
      <c r="AJ387" s="2">
        <f>SUM(AG387:AI387)</f>
        <v>0</v>
      </c>
      <c r="AK387" s="2">
        <f>+AD387*G387</f>
        <v>0</v>
      </c>
      <c r="AL387" s="2">
        <f>+AE387*G387</f>
        <v>0</v>
      </c>
      <c r="AM387" s="2">
        <f>+AF387*G387</f>
        <v>0</v>
      </c>
      <c r="AN387" s="155">
        <f>SUM(AK387:AM387)</f>
        <v>0</v>
      </c>
      <c r="AQ387" s="145" t="s">
        <v>525</v>
      </c>
      <c r="AU387" s="8"/>
      <c r="AV387" s="8"/>
      <c r="AW387" s="2">
        <f>+'[2]BoQ HSYC-Đạt'!AT387</f>
        <v>0</v>
      </c>
      <c r="AX387" s="8">
        <f>F387*AW387</f>
        <v>0</v>
      </c>
      <c r="AY387" s="8">
        <f>IF(AQ387="CT",7%,5%)*AX387</f>
        <v>0</v>
      </c>
      <c r="AZ387" s="8">
        <f>AX387*2%</f>
        <v>0</v>
      </c>
      <c r="BA387" s="8">
        <f>IF(BB387&gt;0,0,AX387*5%)</f>
        <v>0</v>
      </c>
      <c r="BB387" s="8"/>
      <c r="BC387" s="8">
        <f>+AX387+AY387+AZ387+BA387+BB387</f>
        <v>0</v>
      </c>
      <c r="BD387" s="8">
        <f>AX387-AT387</f>
        <v>0</v>
      </c>
      <c r="BE387" s="2"/>
      <c r="BF387" s="8"/>
      <c r="BH387" s="2"/>
    </row>
    <row r="388" spans="1:60" ht="17" hidden="1" outlineLevel="1" x14ac:dyDescent="0.2">
      <c r="B388" s="82"/>
      <c r="C388" s="144" t="s">
        <v>656</v>
      </c>
      <c r="D388" s="144"/>
      <c r="E388" s="82"/>
      <c r="F388" s="143"/>
      <c r="G388" s="142">
        <f>'[1]BoQ HSYC'!F388</f>
        <v>0</v>
      </c>
      <c r="H388" s="185">
        <f>'[1]BoQ HSYC'!G388</f>
        <v>0</v>
      </c>
      <c r="I388" s="185">
        <f>'[1]BoQ HSYC'!H388</f>
        <v>0</v>
      </c>
      <c r="J388" s="185">
        <f>'[1]BoQ HSYC'!I388</f>
        <v>0</v>
      </c>
      <c r="K388" s="48">
        <f>'[1]BoQ HSYC'!J388</f>
        <v>0</v>
      </c>
      <c r="L388" s="47">
        <f>'[1]BoQ HSYC'!K388</f>
        <v>0</v>
      </c>
      <c r="M388" s="47">
        <f>'[1]BoQ HSYC'!L388</f>
        <v>0</v>
      </c>
      <c r="N388" s="183">
        <f>'[1]BoQ HSYC'!M388</f>
        <v>0</v>
      </c>
      <c r="O388" s="183">
        <f>'[1]BoQ HSYC'!N388</f>
        <v>0</v>
      </c>
      <c r="P388" s="83">
        <f>'[1]BoQ HSYC'!O388</f>
        <v>0</v>
      </c>
      <c r="Q388" s="47">
        <f>'[1]BoQ HSYC'!P388</f>
        <v>0</v>
      </c>
      <c r="R388" s="132">
        <f>'[1]BoQ HSYC'!Q388</f>
        <v>0</v>
      </c>
      <c r="S388" s="83">
        <f>'[1]BoQ HSYC'!R388</f>
        <v>0</v>
      </c>
      <c r="T388" s="48">
        <f>'[1]BoQ HSYC'!S388</f>
        <v>0</v>
      </c>
      <c r="U388" s="132">
        <f>'[1]BoQ HSYC'!T388</f>
        <v>0</v>
      </c>
      <c r="V388" s="132">
        <f>'[1]BoQ HSYC'!U388</f>
        <v>0</v>
      </c>
      <c r="W388" s="132">
        <f>'[1]BoQ HSYC'!V388</f>
        <v>0</v>
      </c>
      <c r="X388" s="44" t="str">
        <f>'[1]BoQ HSYC'!W388</f>
        <v>ME</v>
      </c>
      <c r="Y388" s="44"/>
      <c r="Z388" s="44"/>
      <c r="AA388" s="44"/>
      <c r="AB388" s="2">
        <v>0</v>
      </c>
      <c r="AC388" s="2">
        <v>0</v>
      </c>
      <c r="AD388" s="2">
        <f>+M388</f>
        <v>0</v>
      </c>
      <c r="AE388" s="2">
        <f>+AD388*14%</f>
        <v>0</v>
      </c>
      <c r="AF388" s="155">
        <f>+AD388*35%</f>
        <v>0</v>
      </c>
      <c r="AG388" s="2">
        <f>+AD388*F388</f>
        <v>0</v>
      </c>
      <c r="AH388" s="2">
        <f>+AE388*F388</f>
        <v>0</v>
      </c>
      <c r="AI388" s="2">
        <f>+AF388*F388</f>
        <v>0</v>
      </c>
      <c r="AJ388" s="2">
        <f>SUM(AG388:AI388)</f>
        <v>0</v>
      </c>
      <c r="AK388" s="2">
        <f>+AD388*G388</f>
        <v>0</v>
      </c>
      <c r="AL388" s="2">
        <f>+AE388*G388</f>
        <v>0</v>
      </c>
      <c r="AM388" s="2">
        <f>+AF388*G388</f>
        <v>0</v>
      </c>
      <c r="AN388" s="155">
        <f>SUM(AK388:AM388)</f>
        <v>0</v>
      </c>
      <c r="AQ388" s="145" t="s">
        <v>525</v>
      </c>
      <c r="AU388" s="8"/>
      <c r="AV388" s="8"/>
      <c r="AW388" s="2">
        <f>+'[2]BoQ HSYC-Đạt'!AT388</f>
        <v>0</v>
      </c>
      <c r="AX388" s="8">
        <f>F388*AW388</f>
        <v>0</v>
      </c>
      <c r="AY388" s="8">
        <f>IF(AQ388="CT",7%,5%)*AX388</f>
        <v>0</v>
      </c>
      <c r="AZ388" s="8">
        <f>AX388*2%</f>
        <v>0</v>
      </c>
      <c r="BA388" s="8">
        <f>IF(BB388&gt;0,0,AX388*5%)</f>
        <v>0</v>
      </c>
      <c r="BB388" s="8"/>
      <c r="BC388" s="8">
        <f>+AX388+AY388+AZ388+BA388+BB388</f>
        <v>0</v>
      </c>
      <c r="BD388" s="8">
        <f>AX388-AT388</f>
        <v>0</v>
      </c>
      <c r="BE388" s="2"/>
      <c r="BF388" s="8"/>
      <c r="BH388" s="2"/>
    </row>
    <row r="389" spans="1:60" ht="17" hidden="1" outlineLevel="1" x14ac:dyDescent="0.2">
      <c r="B389" s="82"/>
      <c r="C389" s="144" t="s">
        <v>655</v>
      </c>
      <c r="D389" s="144"/>
      <c r="E389" s="82"/>
      <c r="F389" s="143"/>
      <c r="G389" s="142">
        <f>'[1]BoQ HSYC'!F389</f>
        <v>0</v>
      </c>
      <c r="H389" s="185">
        <f>'[1]BoQ HSYC'!G389</f>
        <v>0</v>
      </c>
      <c r="I389" s="185">
        <f>'[1]BoQ HSYC'!H389</f>
        <v>0</v>
      </c>
      <c r="J389" s="185">
        <f>'[1]BoQ HSYC'!I389</f>
        <v>0</v>
      </c>
      <c r="K389" s="48">
        <f>'[1]BoQ HSYC'!J389</f>
        <v>0</v>
      </c>
      <c r="L389" s="47">
        <f>'[1]BoQ HSYC'!K389</f>
        <v>0</v>
      </c>
      <c r="M389" s="47">
        <f>'[1]BoQ HSYC'!L389</f>
        <v>0</v>
      </c>
      <c r="N389" s="183">
        <f>'[1]BoQ HSYC'!M389</f>
        <v>0</v>
      </c>
      <c r="O389" s="183">
        <f>'[1]BoQ HSYC'!N389</f>
        <v>0</v>
      </c>
      <c r="P389" s="83">
        <f>'[1]BoQ HSYC'!O389</f>
        <v>0</v>
      </c>
      <c r="Q389" s="47">
        <f>'[1]BoQ HSYC'!P389</f>
        <v>0</v>
      </c>
      <c r="R389" s="132">
        <f>'[1]BoQ HSYC'!Q389</f>
        <v>0</v>
      </c>
      <c r="S389" s="83">
        <f>'[1]BoQ HSYC'!R389</f>
        <v>0</v>
      </c>
      <c r="T389" s="48">
        <f>'[1]BoQ HSYC'!S389</f>
        <v>0</v>
      </c>
      <c r="U389" s="132">
        <f>'[1]BoQ HSYC'!T389</f>
        <v>0</v>
      </c>
      <c r="V389" s="132">
        <f>'[1]BoQ HSYC'!U389</f>
        <v>0</v>
      </c>
      <c r="W389" s="132">
        <f>'[1]BoQ HSYC'!V389</f>
        <v>0</v>
      </c>
      <c r="X389" s="44" t="str">
        <f>'[1]BoQ HSYC'!W389</f>
        <v>ME</v>
      </c>
      <c r="Y389" s="44"/>
      <c r="Z389" s="44"/>
      <c r="AA389" s="44"/>
      <c r="AB389" s="2">
        <v>0</v>
      </c>
      <c r="AC389" s="2">
        <v>0</v>
      </c>
      <c r="AD389" s="2">
        <f>+M389</f>
        <v>0</v>
      </c>
      <c r="AE389" s="2">
        <f>+AD389*14%</f>
        <v>0</v>
      </c>
      <c r="AF389" s="155">
        <f>+AD389*35%</f>
        <v>0</v>
      </c>
      <c r="AG389" s="2">
        <f>+AD389*F389</f>
        <v>0</v>
      </c>
      <c r="AH389" s="2">
        <f>+AE389*F389</f>
        <v>0</v>
      </c>
      <c r="AI389" s="2">
        <f>+AF389*F389</f>
        <v>0</v>
      </c>
      <c r="AJ389" s="2">
        <f>SUM(AG389:AI389)</f>
        <v>0</v>
      </c>
      <c r="AK389" s="2">
        <f>+AD389*G389</f>
        <v>0</v>
      </c>
      <c r="AL389" s="2">
        <f>+AE389*G389</f>
        <v>0</v>
      </c>
      <c r="AM389" s="2">
        <f>+AF389*G389</f>
        <v>0</v>
      </c>
      <c r="AN389" s="155">
        <f>SUM(AK389:AM389)</f>
        <v>0</v>
      </c>
      <c r="AQ389" s="145" t="s">
        <v>525</v>
      </c>
      <c r="AU389" s="8"/>
      <c r="AV389" s="8"/>
      <c r="AW389" s="2">
        <f>+'[2]BoQ HSYC-Đạt'!AT389</f>
        <v>0</v>
      </c>
      <c r="AX389" s="8">
        <f>F389*AW389</f>
        <v>0</v>
      </c>
      <c r="AY389" s="8">
        <f>IF(AQ389="CT",7%,5%)*AX389</f>
        <v>0</v>
      </c>
      <c r="AZ389" s="8">
        <f>AX389*2%</f>
        <v>0</v>
      </c>
      <c r="BA389" s="8">
        <f>IF(BB389&gt;0,0,AX389*5%)</f>
        <v>0</v>
      </c>
      <c r="BB389" s="8"/>
      <c r="BC389" s="8">
        <f>+AX389+AY389+AZ389+BA389+BB389</f>
        <v>0</v>
      </c>
      <c r="BD389" s="8">
        <f>AX389-AT389</f>
        <v>0</v>
      </c>
      <c r="BE389" s="2"/>
      <c r="BF389" s="8"/>
      <c r="BH389" s="2"/>
    </row>
    <row r="390" spans="1:60" ht="17" hidden="1" outlineLevel="1" x14ac:dyDescent="0.2">
      <c r="B390" s="82"/>
      <c r="C390" s="144" t="s">
        <v>654</v>
      </c>
      <c r="D390" s="144"/>
      <c r="E390" s="82"/>
      <c r="F390" s="143"/>
      <c r="G390" s="142">
        <f>'[1]BoQ HSYC'!F390</f>
        <v>0</v>
      </c>
      <c r="H390" s="185">
        <f>'[1]BoQ HSYC'!G390</f>
        <v>0</v>
      </c>
      <c r="I390" s="185">
        <f>'[1]BoQ HSYC'!H390</f>
        <v>0</v>
      </c>
      <c r="J390" s="185">
        <f>'[1]BoQ HSYC'!I390</f>
        <v>0</v>
      </c>
      <c r="K390" s="48">
        <f>'[1]BoQ HSYC'!J390</f>
        <v>0</v>
      </c>
      <c r="L390" s="47">
        <f>'[1]BoQ HSYC'!K390</f>
        <v>0</v>
      </c>
      <c r="M390" s="47">
        <f>'[1]BoQ HSYC'!L390</f>
        <v>0</v>
      </c>
      <c r="N390" s="183">
        <f>'[1]BoQ HSYC'!M390</f>
        <v>0</v>
      </c>
      <c r="O390" s="183">
        <f>'[1]BoQ HSYC'!N390</f>
        <v>0</v>
      </c>
      <c r="P390" s="83">
        <f>'[1]BoQ HSYC'!O390</f>
        <v>0</v>
      </c>
      <c r="Q390" s="47">
        <f>'[1]BoQ HSYC'!P390</f>
        <v>0</v>
      </c>
      <c r="R390" s="132">
        <f>'[1]BoQ HSYC'!Q390</f>
        <v>0</v>
      </c>
      <c r="S390" s="83">
        <f>'[1]BoQ HSYC'!R390</f>
        <v>0</v>
      </c>
      <c r="T390" s="48">
        <f>'[1]BoQ HSYC'!S390</f>
        <v>0</v>
      </c>
      <c r="U390" s="132">
        <f>'[1]BoQ HSYC'!T390</f>
        <v>0</v>
      </c>
      <c r="V390" s="132">
        <f>'[1]BoQ HSYC'!U390</f>
        <v>0</v>
      </c>
      <c r="W390" s="132">
        <f>'[1]BoQ HSYC'!V390</f>
        <v>0</v>
      </c>
      <c r="X390" s="44" t="str">
        <f>'[1]BoQ HSYC'!W390</f>
        <v>ME</v>
      </c>
      <c r="Y390" s="44"/>
      <c r="Z390" s="44"/>
      <c r="AA390" s="44"/>
      <c r="AB390" s="2">
        <v>0</v>
      </c>
      <c r="AC390" s="2">
        <v>0</v>
      </c>
      <c r="AD390" s="2">
        <f>+M390</f>
        <v>0</v>
      </c>
      <c r="AE390" s="2">
        <f>+AD390*14%</f>
        <v>0</v>
      </c>
      <c r="AF390" s="155">
        <f>+AD390*35%</f>
        <v>0</v>
      </c>
      <c r="AG390" s="2">
        <f>+AD390*F390</f>
        <v>0</v>
      </c>
      <c r="AH390" s="2">
        <f>+AE390*F390</f>
        <v>0</v>
      </c>
      <c r="AI390" s="2">
        <f>+AF390*F390</f>
        <v>0</v>
      </c>
      <c r="AJ390" s="2">
        <f>SUM(AG390:AI390)</f>
        <v>0</v>
      </c>
      <c r="AK390" s="2">
        <f>+AD390*G390</f>
        <v>0</v>
      </c>
      <c r="AL390" s="2">
        <f>+AE390*G390</f>
        <v>0</v>
      </c>
      <c r="AM390" s="2">
        <f>+AF390*G390</f>
        <v>0</v>
      </c>
      <c r="AN390" s="155">
        <f>SUM(AK390:AM390)</f>
        <v>0</v>
      </c>
      <c r="AQ390" s="145" t="s">
        <v>525</v>
      </c>
      <c r="AU390" s="8"/>
      <c r="AV390" s="8"/>
      <c r="AW390" s="2">
        <f>+'[2]BoQ HSYC-Đạt'!AT390</f>
        <v>0</v>
      </c>
      <c r="AX390" s="8">
        <f>F390*AW390</f>
        <v>0</v>
      </c>
      <c r="AY390" s="8">
        <f>IF(AQ390="CT",7%,5%)*AX390</f>
        <v>0</v>
      </c>
      <c r="AZ390" s="8">
        <f>AX390*2%</f>
        <v>0</v>
      </c>
      <c r="BA390" s="8">
        <f>IF(BB390&gt;0,0,AX390*5%)</f>
        <v>0</v>
      </c>
      <c r="BB390" s="8"/>
      <c r="BC390" s="8">
        <f>+AX390+AY390+AZ390+BA390+BB390</f>
        <v>0</v>
      </c>
      <c r="BD390" s="8">
        <f>AX390-AT390</f>
        <v>0</v>
      </c>
      <c r="BE390" s="2"/>
      <c r="BF390" s="8"/>
      <c r="BH390" s="2"/>
    </row>
    <row r="391" spans="1:60" ht="17" hidden="1" outlineLevel="1" x14ac:dyDescent="0.2">
      <c r="B391" s="82"/>
      <c r="C391" s="144" t="s">
        <v>831</v>
      </c>
      <c r="D391" s="144"/>
      <c r="E391" s="82"/>
      <c r="F391" s="143"/>
      <c r="G391" s="142">
        <f>'[1]BoQ HSYC'!F391</f>
        <v>0</v>
      </c>
      <c r="H391" s="185">
        <f>'[1]BoQ HSYC'!G391</f>
        <v>0</v>
      </c>
      <c r="I391" s="185">
        <f>'[1]BoQ HSYC'!H391</f>
        <v>0</v>
      </c>
      <c r="J391" s="185">
        <f>'[1]BoQ HSYC'!I391</f>
        <v>0</v>
      </c>
      <c r="K391" s="48">
        <f>'[1]BoQ HSYC'!J391</f>
        <v>0</v>
      </c>
      <c r="L391" s="47">
        <f>'[1]BoQ HSYC'!K391</f>
        <v>0</v>
      </c>
      <c r="M391" s="47">
        <f>'[1]BoQ HSYC'!L391</f>
        <v>0</v>
      </c>
      <c r="N391" s="183">
        <f>'[1]BoQ HSYC'!M391</f>
        <v>0</v>
      </c>
      <c r="O391" s="183">
        <f>'[1]BoQ HSYC'!N391</f>
        <v>0</v>
      </c>
      <c r="P391" s="83">
        <f>'[1]BoQ HSYC'!O391</f>
        <v>0</v>
      </c>
      <c r="Q391" s="47">
        <f>'[1]BoQ HSYC'!P391</f>
        <v>0</v>
      </c>
      <c r="R391" s="132">
        <f>'[1]BoQ HSYC'!Q391</f>
        <v>0</v>
      </c>
      <c r="S391" s="83">
        <f>'[1]BoQ HSYC'!R391</f>
        <v>0</v>
      </c>
      <c r="T391" s="48">
        <f>'[1]BoQ HSYC'!S391</f>
        <v>0</v>
      </c>
      <c r="U391" s="132">
        <f>'[1]BoQ HSYC'!T391</f>
        <v>0</v>
      </c>
      <c r="V391" s="132">
        <f>'[1]BoQ HSYC'!U391</f>
        <v>0</v>
      </c>
      <c r="W391" s="132">
        <f>'[1]BoQ HSYC'!V391</f>
        <v>0</v>
      </c>
      <c r="X391" s="44" t="str">
        <f>'[1]BoQ HSYC'!W391</f>
        <v>ME</v>
      </c>
      <c r="Y391" s="44"/>
      <c r="Z391" s="44"/>
      <c r="AA391" s="44"/>
      <c r="AB391" s="2">
        <v>0</v>
      </c>
      <c r="AC391" s="2">
        <v>0</v>
      </c>
      <c r="AD391" s="2">
        <f>+M391</f>
        <v>0</v>
      </c>
      <c r="AE391" s="2">
        <f>+AD391*14%</f>
        <v>0</v>
      </c>
      <c r="AF391" s="155">
        <f>+AD391*35%</f>
        <v>0</v>
      </c>
      <c r="AG391" s="2">
        <f>+AD391*F391</f>
        <v>0</v>
      </c>
      <c r="AH391" s="2">
        <f>+AE391*F391</f>
        <v>0</v>
      </c>
      <c r="AI391" s="2">
        <f>+AF391*F391</f>
        <v>0</v>
      </c>
      <c r="AJ391" s="2">
        <f>SUM(AG391:AI391)</f>
        <v>0</v>
      </c>
      <c r="AK391" s="2">
        <f>+AD391*G391</f>
        <v>0</v>
      </c>
      <c r="AL391" s="2">
        <f>+AE391*G391</f>
        <v>0</v>
      </c>
      <c r="AM391" s="2">
        <f>+AF391*G391</f>
        <v>0</v>
      </c>
      <c r="AN391" s="155">
        <f>SUM(AK391:AM391)</f>
        <v>0</v>
      </c>
      <c r="AQ391" s="145" t="s">
        <v>525</v>
      </c>
      <c r="AU391" s="8"/>
      <c r="AV391" s="8"/>
      <c r="AW391" s="2">
        <f>+'[2]BoQ HSYC-Đạt'!AT391</f>
        <v>0</v>
      </c>
      <c r="AX391" s="8">
        <f>F391*AW391</f>
        <v>0</v>
      </c>
      <c r="AY391" s="8">
        <f>IF(AQ391="CT",7%,5%)*AX391</f>
        <v>0</v>
      </c>
      <c r="AZ391" s="8">
        <f>AX391*2%</f>
        <v>0</v>
      </c>
      <c r="BA391" s="8">
        <f>IF(BB391&gt;0,0,AX391*5%)</f>
        <v>0</v>
      </c>
      <c r="BB391" s="8"/>
      <c r="BC391" s="8">
        <f>+AX391+AY391+AZ391+BA391+BB391</f>
        <v>0</v>
      </c>
      <c r="BD391" s="8">
        <f>AX391-AT391</f>
        <v>0</v>
      </c>
      <c r="BE391" s="2"/>
      <c r="BF391" s="8"/>
      <c r="BH391" s="2"/>
    </row>
    <row r="392" spans="1:60" ht="17" hidden="1" outlineLevel="1" x14ac:dyDescent="0.2">
      <c r="A392" s="1" t="s">
        <v>108</v>
      </c>
      <c r="B392" s="82">
        <v>9</v>
      </c>
      <c r="C392" s="144" t="s">
        <v>1386</v>
      </c>
      <c r="D392" s="144"/>
      <c r="E392" s="82" t="s">
        <v>85</v>
      </c>
      <c r="F392" s="143">
        <v>1</v>
      </c>
      <c r="G392" s="142">
        <f>'[1]BoQ HSYC'!F392</f>
        <v>1</v>
      </c>
      <c r="H392" s="185">
        <f>'[1]BoQ HSYC'!G392</f>
        <v>0</v>
      </c>
      <c r="I392" s="185">
        <f>'[1]BoQ HSYC'!H392</f>
        <v>0</v>
      </c>
      <c r="J392" s="185">
        <f>'[1]BoQ HSYC'!I392</f>
        <v>0</v>
      </c>
      <c r="K392" s="48">
        <f>'[1]BoQ HSYC'!J392</f>
        <v>56190000</v>
      </c>
      <c r="L392" s="47">
        <f>'[1]BoQ HSYC'!K392</f>
        <v>0</v>
      </c>
      <c r="M392" s="47">
        <f>'[1]BoQ HSYC'!L392</f>
        <v>56190000</v>
      </c>
      <c r="N392" s="183">
        <f>'[1]BoQ HSYC'!M392</f>
        <v>0</v>
      </c>
      <c r="O392" s="183">
        <f>'[1]BoQ HSYC'!N392</f>
        <v>0</v>
      </c>
      <c r="P392" s="83">
        <f>'[1]BoQ HSYC'!O392</f>
        <v>0</v>
      </c>
      <c r="Q392" s="47">
        <f>'[1]BoQ HSYC'!P392</f>
        <v>56190000</v>
      </c>
      <c r="R392" s="132">
        <f>'[1]BoQ HSYC'!Q392</f>
        <v>0</v>
      </c>
      <c r="S392" s="83">
        <f>'[1]BoQ HSYC'!R392</f>
        <v>56190000</v>
      </c>
      <c r="T392" s="48">
        <f>'[1]BoQ HSYC'!S392</f>
        <v>0</v>
      </c>
      <c r="U392" s="132">
        <f>'[1]BoQ HSYC'!T392</f>
        <v>0</v>
      </c>
      <c r="V392" s="132" t="str">
        <f>'[1]BoQ HSYC'!U392</f>
        <v>Báo giá NCC</v>
      </c>
      <c r="W392" s="132" t="str">
        <f>'[1]BoQ HSYC'!V392</f>
        <v>Báo giá NCC</v>
      </c>
      <c r="X392" s="44" t="str">
        <f>'[1]BoQ HSYC'!W392</f>
        <v>ME</v>
      </c>
      <c r="Y392" s="44"/>
      <c r="Z392" s="44"/>
      <c r="AA392" s="44"/>
      <c r="AB392" s="2">
        <v>71403302.025000006</v>
      </c>
      <c r="AC392" s="2">
        <v>71403302.025000006</v>
      </c>
      <c r="AD392" s="2">
        <f>+M392</f>
        <v>56190000</v>
      </c>
      <c r="AE392" s="2">
        <f>+AD392*14%</f>
        <v>7866600.0000000009</v>
      </c>
      <c r="AF392" s="155">
        <f>+AD392*35%</f>
        <v>19666500</v>
      </c>
      <c r="AG392" s="2">
        <f>+AD392*F392</f>
        <v>56190000</v>
      </c>
      <c r="AH392" s="2">
        <f>+AE392*F392</f>
        <v>7866600.0000000009</v>
      </c>
      <c r="AI392" s="2">
        <f>+AF392*F392</f>
        <v>19666500</v>
      </c>
      <c r="AJ392" s="2">
        <f>SUM(AG392:AI392)</f>
        <v>83723100</v>
      </c>
      <c r="AK392" s="2">
        <f>+AD392*G392</f>
        <v>56190000</v>
      </c>
      <c r="AL392" s="2">
        <f>+AE392*G392</f>
        <v>7866600.0000000009</v>
      </c>
      <c r="AM392" s="2">
        <f>+AF392*G392</f>
        <v>19666500</v>
      </c>
      <c r="AN392" s="155">
        <f>SUM(AK392:AM392)</f>
        <v>83723100</v>
      </c>
      <c r="AQ392" s="145" t="s">
        <v>525</v>
      </c>
      <c r="AU392" s="8"/>
      <c r="AV392" s="8"/>
      <c r="AW392" s="2">
        <f>+'[2]BoQ HSYC-Đạt'!AT392</f>
        <v>57313800</v>
      </c>
      <c r="AX392" s="8">
        <f>F392*AW392</f>
        <v>57313800</v>
      </c>
      <c r="AY392" s="8">
        <f>IF(AQ392="CT",7%,5%)*AX392</f>
        <v>4011966.0000000005</v>
      </c>
      <c r="AZ392" s="8">
        <f>AX392*2%</f>
        <v>1146276</v>
      </c>
      <c r="BA392" s="8">
        <f>IF(BB392&gt;0,0,AX392*5%)</f>
        <v>2865690</v>
      </c>
      <c r="BB392" s="8"/>
      <c r="BC392" s="8">
        <f>+AX392+AY392+AZ392+BA392+BB392</f>
        <v>65337732</v>
      </c>
      <c r="BD392" s="8">
        <f>AX392-AT392</f>
        <v>57313800</v>
      </c>
      <c r="BE392" s="2"/>
      <c r="BF392" s="8"/>
      <c r="BH392" s="2"/>
    </row>
    <row r="393" spans="1:60" ht="17" hidden="1" outlineLevel="1" x14ac:dyDescent="0.2">
      <c r="B393" s="82"/>
      <c r="C393" s="144" t="s">
        <v>1382</v>
      </c>
      <c r="D393" s="144"/>
      <c r="E393" s="82"/>
      <c r="F393" s="143"/>
      <c r="G393" s="142">
        <f>'[1]BoQ HSYC'!F393</f>
        <v>0</v>
      </c>
      <c r="H393" s="185">
        <f>'[1]BoQ HSYC'!G393</f>
        <v>0</v>
      </c>
      <c r="I393" s="185">
        <f>'[1]BoQ HSYC'!H393</f>
        <v>0</v>
      </c>
      <c r="J393" s="185">
        <f>'[1]BoQ HSYC'!I393</f>
        <v>0</v>
      </c>
      <c r="K393" s="48">
        <f>'[1]BoQ HSYC'!J393</f>
        <v>0</v>
      </c>
      <c r="L393" s="47">
        <f>'[1]BoQ HSYC'!K393</f>
        <v>0</v>
      </c>
      <c r="M393" s="47">
        <f>'[1]BoQ HSYC'!L393</f>
        <v>0</v>
      </c>
      <c r="N393" s="183">
        <f>'[1]BoQ HSYC'!M393</f>
        <v>0</v>
      </c>
      <c r="O393" s="183">
        <f>'[1]BoQ HSYC'!N393</f>
        <v>0</v>
      </c>
      <c r="P393" s="83">
        <f>'[1]BoQ HSYC'!O393</f>
        <v>0</v>
      </c>
      <c r="Q393" s="47">
        <f>'[1]BoQ HSYC'!P393</f>
        <v>0</v>
      </c>
      <c r="R393" s="132">
        <f>'[1]BoQ HSYC'!Q393</f>
        <v>0</v>
      </c>
      <c r="S393" s="83">
        <f>'[1]BoQ HSYC'!R393</f>
        <v>0</v>
      </c>
      <c r="T393" s="48">
        <f>'[1]BoQ HSYC'!S393</f>
        <v>0</v>
      </c>
      <c r="U393" s="132">
        <f>'[1]BoQ HSYC'!T393</f>
        <v>0</v>
      </c>
      <c r="V393" s="132">
        <f>'[1]BoQ HSYC'!U393</f>
        <v>0</v>
      </c>
      <c r="W393" s="132">
        <f>'[1]BoQ HSYC'!V393</f>
        <v>0</v>
      </c>
      <c r="X393" s="44" t="str">
        <f>'[1]BoQ HSYC'!W393</f>
        <v>ME</v>
      </c>
      <c r="Y393" s="44"/>
      <c r="Z393" s="44"/>
      <c r="AA393" s="44"/>
      <c r="AB393" s="2">
        <v>0</v>
      </c>
      <c r="AC393" s="2">
        <v>0</v>
      </c>
      <c r="AD393" s="2">
        <f>+M393</f>
        <v>0</v>
      </c>
      <c r="AE393" s="2">
        <f>+AD393*14%</f>
        <v>0</v>
      </c>
      <c r="AF393" s="155">
        <f>+AD393*35%</f>
        <v>0</v>
      </c>
      <c r="AG393" s="2">
        <f>+AD393*F393</f>
        <v>0</v>
      </c>
      <c r="AH393" s="2">
        <f>+AE393*F393</f>
        <v>0</v>
      </c>
      <c r="AI393" s="2">
        <f>+AF393*F393</f>
        <v>0</v>
      </c>
      <c r="AJ393" s="2">
        <f>SUM(AG393:AI393)</f>
        <v>0</v>
      </c>
      <c r="AK393" s="2">
        <f>+AD393*G393</f>
        <v>0</v>
      </c>
      <c r="AL393" s="2">
        <f>+AE393*G393</f>
        <v>0</v>
      </c>
      <c r="AM393" s="2">
        <f>+AF393*G393</f>
        <v>0</v>
      </c>
      <c r="AN393" s="155">
        <f>SUM(AK393:AM393)</f>
        <v>0</v>
      </c>
      <c r="AQ393" s="145" t="s">
        <v>525</v>
      </c>
      <c r="AU393" s="8"/>
      <c r="AV393" s="8"/>
      <c r="AW393" s="2">
        <f>+'[2]BoQ HSYC-Đạt'!AT393</f>
        <v>0</v>
      </c>
      <c r="AX393" s="8">
        <f>F393*AW393</f>
        <v>0</v>
      </c>
      <c r="AY393" s="8">
        <f>IF(AQ393="CT",7%,5%)*AX393</f>
        <v>0</v>
      </c>
      <c r="AZ393" s="8">
        <f>AX393*2%</f>
        <v>0</v>
      </c>
      <c r="BA393" s="8">
        <f>IF(BB393&gt;0,0,AX393*5%)</f>
        <v>0</v>
      </c>
      <c r="BB393" s="8"/>
      <c r="BC393" s="8">
        <f>+AX393+AY393+AZ393+BA393+BB393</f>
        <v>0</v>
      </c>
      <c r="BD393" s="8">
        <f>AX393-AT393</f>
        <v>0</v>
      </c>
      <c r="BE393" s="2"/>
      <c r="BF393" s="8"/>
      <c r="BH393" s="2"/>
    </row>
    <row r="394" spans="1:60" ht="17" hidden="1" outlineLevel="1" x14ac:dyDescent="0.2">
      <c r="B394" s="82"/>
      <c r="C394" s="144" t="s">
        <v>921</v>
      </c>
      <c r="D394" s="144"/>
      <c r="E394" s="82"/>
      <c r="F394" s="143"/>
      <c r="G394" s="142">
        <f>'[1]BoQ HSYC'!F394</f>
        <v>0</v>
      </c>
      <c r="H394" s="185">
        <f>'[1]BoQ HSYC'!G394</f>
        <v>0</v>
      </c>
      <c r="I394" s="185">
        <f>'[1]BoQ HSYC'!H394</f>
        <v>0</v>
      </c>
      <c r="J394" s="185">
        <f>'[1]BoQ HSYC'!I394</f>
        <v>0</v>
      </c>
      <c r="K394" s="48">
        <f>'[1]BoQ HSYC'!J394</f>
        <v>0</v>
      </c>
      <c r="L394" s="47">
        <f>'[1]BoQ HSYC'!K394</f>
        <v>0</v>
      </c>
      <c r="M394" s="47">
        <f>'[1]BoQ HSYC'!L394</f>
        <v>0</v>
      </c>
      <c r="N394" s="183">
        <f>'[1]BoQ HSYC'!M394</f>
        <v>0</v>
      </c>
      <c r="O394" s="183">
        <f>'[1]BoQ HSYC'!N394</f>
        <v>0</v>
      </c>
      <c r="P394" s="83">
        <f>'[1]BoQ HSYC'!O394</f>
        <v>0</v>
      </c>
      <c r="Q394" s="47">
        <f>'[1]BoQ HSYC'!P394</f>
        <v>0</v>
      </c>
      <c r="R394" s="132">
        <f>'[1]BoQ HSYC'!Q394</f>
        <v>0</v>
      </c>
      <c r="S394" s="83">
        <f>'[1]BoQ HSYC'!R394</f>
        <v>0</v>
      </c>
      <c r="T394" s="48">
        <f>'[1]BoQ HSYC'!S394</f>
        <v>0</v>
      </c>
      <c r="U394" s="132">
        <f>'[1]BoQ HSYC'!T394</f>
        <v>0</v>
      </c>
      <c r="V394" s="132">
        <f>'[1]BoQ HSYC'!U394</f>
        <v>0</v>
      </c>
      <c r="W394" s="132">
        <f>'[1]BoQ HSYC'!V394</f>
        <v>0</v>
      </c>
      <c r="X394" s="44" t="str">
        <f>'[1]BoQ HSYC'!W394</f>
        <v>ME</v>
      </c>
      <c r="Y394" s="44"/>
      <c r="Z394" s="44"/>
      <c r="AA394" s="44"/>
      <c r="AB394" s="2">
        <v>0</v>
      </c>
      <c r="AC394" s="2">
        <v>0</v>
      </c>
      <c r="AD394" s="2">
        <f>+M394</f>
        <v>0</v>
      </c>
      <c r="AE394" s="2">
        <f>+AD394*14%</f>
        <v>0</v>
      </c>
      <c r="AF394" s="155">
        <f>+AD394*35%</f>
        <v>0</v>
      </c>
      <c r="AG394" s="2">
        <f>+AD394*F394</f>
        <v>0</v>
      </c>
      <c r="AH394" s="2">
        <f>+AE394*F394</f>
        <v>0</v>
      </c>
      <c r="AI394" s="2">
        <f>+AF394*F394</f>
        <v>0</v>
      </c>
      <c r="AJ394" s="2">
        <f>SUM(AG394:AI394)</f>
        <v>0</v>
      </c>
      <c r="AK394" s="2">
        <f>+AD394*G394</f>
        <v>0</v>
      </c>
      <c r="AL394" s="2">
        <f>+AE394*G394</f>
        <v>0</v>
      </c>
      <c r="AM394" s="2">
        <f>+AF394*G394</f>
        <v>0</v>
      </c>
      <c r="AN394" s="155">
        <f>SUM(AK394:AM394)</f>
        <v>0</v>
      </c>
      <c r="AQ394" s="145" t="s">
        <v>525</v>
      </c>
      <c r="AU394" s="8"/>
      <c r="AV394" s="8"/>
      <c r="AW394" s="2">
        <f>+'[2]BoQ HSYC-Đạt'!AT394</f>
        <v>0</v>
      </c>
      <c r="AX394" s="8">
        <f>F394*AW394</f>
        <v>0</v>
      </c>
      <c r="AY394" s="8">
        <f>IF(AQ394="CT",7%,5%)*AX394</f>
        <v>0</v>
      </c>
      <c r="AZ394" s="8">
        <f>AX394*2%</f>
        <v>0</v>
      </c>
      <c r="BA394" s="8">
        <f>IF(BB394&gt;0,0,AX394*5%)</f>
        <v>0</v>
      </c>
      <c r="BB394" s="8"/>
      <c r="BC394" s="8">
        <f>+AX394+AY394+AZ394+BA394+BB394</f>
        <v>0</v>
      </c>
      <c r="BD394" s="8">
        <f>AX394-AT394</f>
        <v>0</v>
      </c>
      <c r="BE394" s="2"/>
      <c r="BF394" s="8"/>
      <c r="BH394" s="2"/>
    </row>
    <row r="395" spans="1:60" ht="17" hidden="1" outlineLevel="1" x14ac:dyDescent="0.2">
      <c r="B395" s="82"/>
      <c r="C395" s="144" t="s">
        <v>832</v>
      </c>
      <c r="D395" s="144"/>
      <c r="E395" s="82"/>
      <c r="F395" s="143"/>
      <c r="G395" s="142">
        <f>'[1]BoQ HSYC'!F395</f>
        <v>0</v>
      </c>
      <c r="H395" s="185">
        <f>'[1]BoQ HSYC'!G395</f>
        <v>0</v>
      </c>
      <c r="I395" s="185">
        <f>'[1]BoQ HSYC'!H395</f>
        <v>0</v>
      </c>
      <c r="J395" s="185">
        <f>'[1]BoQ HSYC'!I395</f>
        <v>0</v>
      </c>
      <c r="K395" s="48">
        <f>'[1]BoQ HSYC'!J395</f>
        <v>0</v>
      </c>
      <c r="L395" s="47">
        <f>'[1]BoQ HSYC'!K395</f>
        <v>0</v>
      </c>
      <c r="M395" s="47">
        <f>'[1]BoQ HSYC'!L395</f>
        <v>0</v>
      </c>
      <c r="N395" s="183">
        <f>'[1]BoQ HSYC'!M395</f>
        <v>0</v>
      </c>
      <c r="O395" s="183">
        <f>'[1]BoQ HSYC'!N395</f>
        <v>0</v>
      </c>
      <c r="P395" s="83">
        <f>'[1]BoQ HSYC'!O395</f>
        <v>0</v>
      </c>
      <c r="Q395" s="47">
        <f>'[1]BoQ HSYC'!P395</f>
        <v>0</v>
      </c>
      <c r="R395" s="132">
        <f>'[1]BoQ HSYC'!Q395</f>
        <v>0</v>
      </c>
      <c r="S395" s="83">
        <f>'[1]BoQ HSYC'!R395</f>
        <v>0</v>
      </c>
      <c r="T395" s="48">
        <f>'[1]BoQ HSYC'!S395</f>
        <v>0</v>
      </c>
      <c r="U395" s="132">
        <f>'[1]BoQ HSYC'!T395</f>
        <v>0</v>
      </c>
      <c r="V395" s="132">
        <f>'[1]BoQ HSYC'!U395</f>
        <v>0</v>
      </c>
      <c r="W395" s="132">
        <f>'[1]BoQ HSYC'!V395</f>
        <v>0</v>
      </c>
      <c r="X395" s="44" t="str">
        <f>'[1]BoQ HSYC'!W395</f>
        <v>ME</v>
      </c>
      <c r="Y395" s="44"/>
      <c r="Z395" s="44"/>
      <c r="AA395" s="44"/>
      <c r="AB395" s="2">
        <v>0</v>
      </c>
      <c r="AC395" s="2">
        <v>0</v>
      </c>
      <c r="AD395" s="2">
        <f>+M395</f>
        <v>0</v>
      </c>
      <c r="AE395" s="2">
        <f>+AD395*14%</f>
        <v>0</v>
      </c>
      <c r="AF395" s="155">
        <f>+AD395*35%</f>
        <v>0</v>
      </c>
      <c r="AG395" s="2">
        <f>+AD395*F395</f>
        <v>0</v>
      </c>
      <c r="AH395" s="2">
        <f>+AE395*F395</f>
        <v>0</v>
      </c>
      <c r="AI395" s="2">
        <f>+AF395*F395</f>
        <v>0</v>
      </c>
      <c r="AJ395" s="2">
        <f>SUM(AG395:AI395)</f>
        <v>0</v>
      </c>
      <c r="AK395" s="2">
        <f>+AD395*G395</f>
        <v>0</v>
      </c>
      <c r="AL395" s="2">
        <f>+AE395*G395</f>
        <v>0</v>
      </c>
      <c r="AM395" s="2">
        <f>+AF395*G395</f>
        <v>0</v>
      </c>
      <c r="AN395" s="155">
        <f>SUM(AK395:AM395)</f>
        <v>0</v>
      </c>
      <c r="AQ395" s="145" t="s">
        <v>525</v>
      </c>
      <c r="AU395" s="8"/>
      <c r="AV395" s="8"/>
      <c r="AW395" s="2">
        <f>+'[2]BoQ HSYC-Đạt'!AT395</f>
        <v>0</v>
      </c>
      <c r="AX395" s="8">
        <f>F395*AW395</f>
        <v>0</v>
      </c>
      <c r="AY395" s="8">
        <f>IF(AQ395="CT",7%,5%)*AX395</f>
        <v>0</v>
      </c>
      <c r="AZ395" s="8">
        <f>AX395*2%</f>
        <v>0</v>
      </c>
      <c r="BA395" s="8">
        <f>IF(BB395&gt;0,0,AX395*5%)</f>
        <v>0</v>
      </c>
      <c r="BB395" s="8"/>
      <c r="BC395" s="8">
        <f>+AX395+AY395+AZ395+BA395+BB395</f>
        <v>0</v>
      </c>
      <c r="BD395" s="8">
        <f>AX395-AT395</f>
        <v>0</v>
      </c>
      <c r="BE395" s="2"/>
      <c r="BF395" s="8"/>
      <c r="BH395" s="2"/>
    </row>
    <row r="396" spans="1:60" ht="17" hidden="1" outlineLevel="1" x14ac:dyDescent="0.2">
      <c r="B396" s="82"/>
      <c r="C396" s="144" t="s">
        <v>659</v>
      </c>
      <c r="D396" s="144"/>
      <c r="E396" s="82"/>
      <c r="F396" s="143"/>
      <c r="G396" s="142">
        <f>'[1]BoQ HSYC'!F396</f>
        <v>0</v>
      </c>
      <c r="H396" s="185">
        <f>'[1]BoQ HSYC'!G396</f>
        <v>0</v>
      </c>
      <c r="I396" s="185">
        <f>'[1]BoQ HSYC'!H396</f>
        <v>0</v>
      </c>
      <c r="J396" s="185">
        <f>'[1]BoQ HSYC'!I396</f>
        <v>0</v>
      </c>
      <c r="K396" s="48">
        <f>'[1]BoQ HSYC'!J396</f>
        <v>0</v>
      </c>
      <c r="L396" s="47">
        <f>'[1]BoQ HSYC'!K396</f>
        <v>0</v>
      </c>
      <c r="M396" s="47">
        <f>'[1]BoQ HSYC'!L396</f>
        <v>0</v>
      </c>
      <c r="N396" s="183">
        <f>'[1]BoQ HSYC'!M396</f>
        <v>0</v>
      </c>
      <c r="O396" s="183">
        <f>'[1]BoQ HSYC'!N396</f>
        <v>0</v>
      </c>
      <c r="P396" s="83">
        <f>'[1]BoQ HSYC'!O396</f>
        <v>0</v>
      </c>
      <c r="Q396" s="47">
        <f>'[1]BoQ HSYC'!P396</f>
        <v>0</v>
      </c>
      <c r="R396" s="132">
        <f>'[1]BoQ HSYC'!Q396</f>
        <v>0</v>
      </c>
      <c r="S396" s="83">
        <f>'[1]BoQ HSYC'!R396</f>
        <v>0</v>
      </c>
      <c r="T396" s="48">
        <f>'[1]BoQ HSYC'!S396</f>
        <v>0</v>
      </c>
      <c r="U396" s="132">
        <f>'[1]BoQ HSYC'!T396</f>
        <v>0</v>
      </c>
      <c r="V396" s="132">
        <f>'[1]BoQ HSYC'!U396</f>
        <v>0</v>
      </c>
      <c r="W396" s="132">
        <f>'[1]BoQ HSYC'!V396</f>
        <v>0</v>
      </c>
      <c r="X396" s="44" t="str">
        <f>'[1]BoQ HSYC'!W396</f>
        <v>ME</v>
      </c>
      <c r="Y396" s="44"/>
      <c r="Z396" s="44"/>
      <c r="AA396" s="44"/>
      <c r="AB396" s="2">
        <v>0</v>
      </c>
      <c r="AC396" s="2">
        <v>0</v>
      </c>
      <c r="AD396" s="2">
        <f>+M396</f>
        <v>0</v>
      </c>
      <c r="AE396" s="2">
        <f>+AD396*14%</f>
        <v>0</v>
      </c>
      <c r="AF396" s="155">
        <f>+AD396*35%</f>
        <v>0</v>
      </c>
      <c r="AG396" s="2">
        <f>+AD396*F396</f>
        <v>0</v>
      </c>
      <c r="AH396" s="2">
        <f>+AE396*F396</f>
        <v>0</v>
      </c>
      <c r="AI396" s="2">
        <f>+AF396*F396</f>
        <v>0</v>
      </c>
      <c r="AJ396" s="2">
        <f>SUM(AG396:AI396)</f>
        <v>0</v>
      </c>
      <c r="AK396" s="2">
        <f>+AD396*G396</f>
        <v>0</v>
      </c>
      <c r="AL396" s="2">
        <f>+AE396*G396</f>
        <v>0</v>
      </c>
      <c r="AM396" s="2">
        <f>+AF396*G396</f>
        <v>0</v>
      </c>
      <c r="AN396" s="155">
        <f>SUM(AK396:AM396)</f>
        <v>0</v>
      </c>
      <c r="AQ396" s="145" t="s">
        <v>525</v>
      </c>
      <c r="AU396" s="8"/>
      <c r="AV396" s="8"/>
      <c r="AW396" s="2">
        <f>+'[2]BoQ HSYC-Đạt'!AT396</f>
        <v>0</v>
      </c>
      <c r="AX396" s="8">
        <f>F396*AW396</f>
        <v>0</v>
      </c>
      <c r="AY396" s="8">
        <f>IF(AQ396="CT",7%,5%)*AX396</f>
        <v>0</v>
      </c>
      <c r="AZ396" s="8">
        <f>AX396*2%</f>
        <v>0</v>
      </c>
      <c r="BA396" s="8">
        <f>IF(BB396&gt;0,0,AX396*5%)</f>
        <v>0</v>
      </c>
      <c r="BB396" s="8"/>
      <c r="BC396" s="8">
        <f>+AX396+AY396+AZ396+BA396+BB396</f>
        <v>0</v>
      </c>
      <c r="BD396" s="8">
        <f>AX396-AT396</f>
        <v>0</v>
      </c>
      <c r="BE396" s="2"/>
      <c r="BF396" s="8"/>
      <c r="BH396" s="2"/>
    </row>
    <row r="397" spans="1:60" ht="17" hidden="1" outlineLevel="1" x14ac:dyDescent="0.2">
      <c r="B397" s="82"/>
      <c r="C397" s="144" t="s">
        <v>658</v>
      </c>
      <c r="D397" s="144"/>
      <c r="E397" s="82"/>
      <c r="F397" s="143"/>
      <c r="G397" s="142">
        <f>'[1]BoQ HSYC'!F397</f>
        <v>0</v>
      </c>
      <c r="H397" s="185">
        <f>'[1]BoQ HSYC'!G397</f>
        <v>0</v>
      </c>
      <c r="I397" s="185">
        <f>'[1]BoQ HSYC'!H397</f>
        <v>0</v>
      </c>
      <c r="J397" s="185">
        <f>'[1]BoQ HSYC'!I397</f>
        <v>0</v>
      </c>
      <c r="K397" s="48">
        <f>'[1]BoQ HSYC'!J397</f>
        <v>0</v>
      </c>
      <c r="L397" s="47">
        <f>'[1]BoQ HSYC'!K397</f>
        <v>0</v>
      </c>
      <c r="M397" s="47">
        <f>'[1]BoQ HSYC'!L397</f>
        <v>0</v>
      </c>
      <c r="N397" s="183">
        <f>'[1]BoQ HSYC'!M397</f>
        <v>0</v>
      </c>
      <c r="O397" s="183">
        <f>'[1]BoQ HSYC'!N397</f>
        <v>0</v>
      </c>
      <c r="P397" s="83">
        <f>'[1]BoQ HSYC'!O397</f>
        <v>0</v>
      </c>
      <c r="Q397" s="47">
        <f>'[1]BoQ HSYC'!P397</f>
        <v>0</v>
      </c>
      <c r="R397" s="132">
        <f>'[1]BoQ HSYC'!Q397</f>
        <v>0</v>
      </c>
      <c r="S397" s="83">
        <f>'[1]BoQ HSYC'!R397</f>
        <v>0</v>
      </c>
      <c r="T397" s="48">
        <f>'[1]BoQ HSYC'!S397</f>
        <v>0</v>
      </c>
      <c r="U397" s="132">
        <f>'[1]BoQ HSYC'!T397</f>
        <v>0</v>
      </c>
      <c r="V397" s="132">
        <f>'[1]BoQ HSYC'!U397</f>
        <v>0</v>
      </c>
      <c r="W397" s="132">
        <f>'[1]BoQ HSYC'!V397</f>
        <v>0</v>
      </c>
      <c r="X397" s="44" t="str">
        <f>'[1]BoQ HSYC'!W397</f>
        <v>ME</v>
      </c>
      <c r="Y397" s="44"/>
      <c r="Z397" s="44"/>
      <c r="AA397" s="44"/>
      <c r="AB397" s="2">
        <v>0</v>
      </c>
      <c r="AC397" s="2">
        <v>0</v>
      </c>
      <c r="AD397" s="2">
        <f>+M397</f>
        <v>0</v>
      </c>
      <c r="AE397" s="2">
        <f>+AD397*14%</f>
        <v>0</v>
      </c>
      <c r="AF397" s="155">
        <f>+AD397*35%</f>
        <v>0</v>
      </c>
      <c r="AG397" s="2">
        <f>+AD397*F397</f>
        <v>0</v>
      </c>
      <c r="AH397" s="2">
        <f>+AE397*F397</f>
        <v>0</v>
      </c>
      <c r="AI397" s="2">
        <f>+AF397*F397</f>
        <v>0</v>
      </c>
      <c r="AJ397" s="2">
        <f>SUM(AG397:AI397)</f>
        <v>0</v>
      </c>
      <c r="AK397" s="2">
        <f>+AD397*G397</f>
        <v>0</v>
      </c>
      <c r="AL397" s="2">
        <f>+AE397*G397</f>
        <v>0</v>
      </c>
      <c r="AM397" s="2">
        <f>+AF397*G397</f>
        <v>0</v>
      </c>
      <c r="AN397" s="155">
        <f>SUM(AK397:AM397)</f>
        <v>0</v>
      </c>
      <c r="AQ397" s="145" t="s">
        <v>525</v>
      </c>
      <c r="AU397" s="8"/>
      <c r="AV397" s="8"/>
      <c r="AW397" s="2">
        <f>+'[2]BoQ HSYC-Đạt'!AT397</f>
        <v>0</v>
      </c>
      <c r="AX397" s="8">
        <f>F397*AW397</f>
        <v>0</v>
      </c>
      <c r="AY397" s="8">
        <f>IF(AQ397="CT",7%,5%)*AX397</f>
        <v>0</v>
      </c>
      <c r="AZ397" s="8">
        <f>AX397*2%</f>
        <v>0</v>
      </c>
      <c r="BA397" s="8">
        <f>IF(BB397&gt;0,0,AX397*5%)</f>
        <v>0</v>
      </c>
      <c r="BB397" s="8"/>
      <c r="BC397" s="8">
        <f>+AX397+AY397+AZ397+BA397+BB397</f>
        <v>0</v>
      </c>
      <c r="BD397" s="8">
        <f>AX397-AT397</f>
        <v>0</v>
      </c>
      <c r="BE397" s="2"/>
      <c r="BF397" s="8"/>
      <c r="BH397" s="2"/>
    </row>
    <row r="398" spans="1:60" ht="17" hidden="1" outlineLevel="1" x14ac:dyDescent="0.2">
      <c r="B398" s="82"/>
      <c r="C398" s="144" t="s">
        <v>657</v>
      </c>
      <c r="D398" s="144"/>
      <c r="E398" s="82"/>
      <c r="F398" s="143"/>
      <c r="G398" s="142">
        <f>'[1]BoQ HSYC'!F398</f>
        <v>0</v>
      </c>
      <c r="H398" s="185">
        <f>'[1]BoQ HSYC'!G398</f>
        <v>0</v>
      </c>
      <c r="I398" s="185">
        <f>'[1]BoQ HSYC'!H398</f>
        <v>0</v>
      </c>
      <c r="J398" s="185">
        <f>'[1]BoQ HSYC'!I398</f>
        <v>0</v>
      </c>
      <c r="K398" s="48">
        <f>'[1]BoQ HSYC'!J398</f>
        <v>0</v>
      </c>
      <c r="L398" s="47">
        <f>'[1]BoQ HSYC'!K398</f>
        <v>0</v>
      </c>
      <c r="M398" s="47">
        <f>'[1]BoQ HSYC'!L398</f>
        <v>0</v>
      </c>
      <c r="N398" s="183">
        <f>'[1]BoQ HSYC'!M398</f>
        <v>0</v>
      </c>
      <c r="O398" s="183">
        <f>'[1]BoQ HSYC'!N398</f>
        <v>0</v>
      </c>
      <c r="P398" s="83">
        <f>'[1]BoQ HSYC'!O398</f>
        <v>0</v>
      </c>
      <c r="Q398" s="47">
        <f>'[1]BoQ HSYC'!P398</f>
        <v>0</v>
      </c>
      <c r="R398" s="132">
        <f>'[1]BoQ HSYC'!Q398</f>
        <v>0</v>
      </c>
      <c r="S398" s="83">
        <f>'[1]BoQ HSYC'!R398</f>
        <v>0</v>
      </c>
      <c r="T398" s="48">
        <f>'[1]BoQ HSYC'!S398</f>
        <v>0</v>
      </c>
      <c r="U398" s="132">
        <f>'[1]BoQ HSYC'!T398</f>
        <v>0</v>
      </c>
      <c r="V398" s="132">
        <f>'[1]BoQ HSYC'!U398</f>
        <v>0</v>
      </c>
      <c r="W398" s="132">
        <f>'[1]BoQ HSYC'!V398</f>
        <v>0</v>
      </c>
      <c r="X398" s="44" t="str">
        <f>'[1]BoQ HSYC'!W398</f>
        <v>ME</v>
      </c>
      <c r="Y398" s="44"/>
      <c r="Z398" s="44"/>
      <c r="AA398" s="44"/>
      <c r="AB398" s="2">
        <v>0</v>
      </c>
      <c r="AC398" s="2">
        <v>0</v>
      </c>
      <c r="AD398" s="2">
        <f>+M398</f>
        <v>0</v>
      </c>
      <c r="AE398" s="2">
        <f>+AD398*14%</f>
        <v>0</v>
      </c>
      <c r="AF398" s="155">
        <f>+AD398*35%</f>
        <v>0</v>
      </c>
      <c r="AG398" s="2">
        <f>+AD398*F398</f>
        <v>0</v>
      </c>
      <c r="AH398" s="2">
        <f>+AE398*F398</f>
        <v>0</v>
      </c>
      <c r="AI398" s="2">
        <f>+AF398*F398</f>
        <v>0</v>
      </c>
      <c r="AJ398" s="2">
        <f>SUM(AG398:AI398)</f>
        <v>0</v>
      </c>
      <c r="AK398" s="2">
        <f>+AD398*G398</f>
        <v>0</v>
      </c>
      <c r="AL398" s="2">
        <f>+AE398*G398</f>
        <v>0</v>
      </c>
      <c r="AM398" s="2">
        <f>+AF398*G398</f>
        <v>0</v>
      </c>
      <c r="AN398" s="155">
        <f>SUM(AK398:AM398)</f>
        <v>0</v>
      </c>
      <c r="AQ398" s="145" t="s">
        <v>525</v>
      </c>
      <c r="AU398" s="8"/>
      <c r="AV398" s="8"/>
      <c r="AW398" s="2">
        <f>+'[2]BoQ HSYC-Đạt'!AT398</f>
        <v>0</v>
      </c>
      <c r="AX398" s="8">
        <f>F398*AW398</f>
        <v>0</v>
      </c>
      <c r="AY398" s="8">
        <f>IF(AQ398="CT",7%,5%)*AX398</f>
        <v>0</v>
      </c>
      <c r="AZ398" s="8">
        <f>AX398*2%</f>
        <v>0</v>
      </c>
      <c r="BA398" s="8">
        <f>IF(BB398&gt;0,0,AX398*5%)</f>
        <v>0</v>
      </c>
      <c r="BB398" s="8"/>
      <c r="BC398" s="8">
        <f>+AX398+AY398+AZ398+BA398+BB398</f>
        <v>0</v>
      </c>
      <c r="BD398" s="8">
        <f>AX398-AT398</f>
        <v>0</v>
      </c>
      <c r="BE398" s="2"/>
      <c r="BF398" s="8"/>
      <c r="BH398" s="2"/>
    </row>
    <row r="399" spans="1:60" ht="17" hidden="1" outlineLevel="1" x14ac:dyDescent="0.2">
      <c r="B399" s="82"/>
      <c r="C399" s="144" t="s">
        <v>952</v>
      </c>
      <c r="D399" s="144"/>
      <c r="E399" s="82"/>
      <c r="F399" s="143"/>
      <c r="G399" s="142">
        <f>'[1]BoQ HSYC'!F399</f>
        <v>0</v>
      </c>
      <c r="H399" s="185">
        <f>'[1]BoQ HSYC'!G399</f>
        <v>0</v>
      </c>
      <c r="I399" s="185">
        <f>'[1]BoQ HSYC'!H399</f>
        <v>0</v>
      </c>
      <c r="J399" s="185">
        <f>'[1]BoQ HSYC'!I399</f>
        <v>0</v>
      </c>
      <c r="K399" s="48">
        <f>'[1]BoQ HSYC'!J399</f>
        <v>0</v>
      </c>
      <c r="L399" s="47">
        <f>'[1]BoQ HSYC'!K399</f>
        <v>0</v>
      </c>
      <c r="M399" s="47">
        <f>'[1]BoQ HSYC'!L399</f>
        <v>0</v>
      </c>
      <c r="N399" s="183">
        <f>'[1]BoQ HSYC'!M399</f>
        <v>0</v>
      </c>
      <c r="O399" s="183">
        <f>'[1]BoQ HSYC'!N399</f>
        <v>0</v>
      </c>
      <c r="P399" s="83">
        <f>'[1]BoQ HSYC'!O399</f>
        <v>0</v>
      </c>
      <c r="Q399" s="47">
        <f>'[1]BoQ HSYC'!P399</f>
        <v>0</v>
      </c>
      <c r="R399" s="132">
        <f>'[1]BoQ HSYC'!Q399</f>
        <v>0</v>
      </c>
      <c r="S399" s="83">
        <f>'[1]BoQ HSYC'!R399</f>
        <v>0</v>
      </c>
      <c r="T399" s="48">
        <f>'[1]BoQ HSYC'!S399</f>
        <v>0</v>
      </c>
      <c r="U399" s="132">
        <f>'[1]BoQ HSYC'!T399</f>
        <v>0</v>
      </c>
      <c r="V399" s="132">
        <f>'[1]BoQ HSYC'!U399</f>
        <v>0</v>
      </c>
      <c r="W399" s="132">
        <f>'[1]BoQ HSYC'!V399</f>
        <v>0</v>
      </c>
      <c r="X399" s="44" t="str">
        <f>'[1]BoQ HSYC'!W399</f>
        <v>ME</v>
      </c>
      <c r="Y399" s="44"/>
      <c r="Z399" s="44"/>
      <c r="AA399" s="44"/>
      <c r="AB399" s="2">
        <v>0</v>
      </c>
      <c r="AC399" s="2">
        <v>0</v>
      </c>
      <c r="AD399" s="2">
        <f>+M399</f>
        <v>0</v>
      </c>
      <c r="AE399" s="2">
        <f>+AD399*14%</f>
        <v>0</v>
      </c>
      <c r="AF399" s="155">
        <f>+AD399*35%</f>
        <v>0</v>
      </c>
      <c r="AG399" s="2">
        <f>+AD399*F399</f>
        <v>0</v>
      </c>
      <c r="AH399" s="2">
        <f>+AE399*F399</f>
        <v>0</v>
      </c>
      <c r="AI399" s="2">
        <f>+AF399*F399</f>
        <v>0</v>
      </c>
      <c r="AJ399" s="2">
        <f>SUM(AG399:AI399)</f>
        <v>0</v>
      </c>
      <c r="AK399" s="2">
        <f>+AD399*G399</f>
        <v>0</v>
      </c>
      <c r="AL399" s="2">
        <f>+AE399*G399</f>
        <v>0</v>
      </c>
      <c r="AM399" s="2">
        <f>+AF399*G399</f>
        <v>0</v>
      </c>
      <c r="AN399" s="155">
        <f>SUM(AK399:AM399)</f>
        <v>0</v>
      </c>
      <c r="AQ399" s="145" t="s">
        <v>525</v>
      </c>
      <c r="AU399" s="8"/>
      <c r="AV399" s="8"/>
      <c r="AW399" s="2">
        <f>+'[2]BoQ HSYC-Đạt'!AT399</f>
        <v>0</v>
      </c>
      <c r="AX399" s="8">
        <f>F399*AW399</f>
        <v>0</v>
      </c>
      <c r="AY399" s="8">
        <f>IF(AQ399="CT",7%,5%)*AX399</f>
        <v>0</v>
      </c>
      <c r="AZ399" s="8">
        <f>AX399*2%</f>
        <v>0</v>
      </c>
      <c r="BA399" s="8">
        <f>IF(BB399&gt;0,0,AX399*5%)</f>
        <v>0</v>
      </c>
      <c r="BB399" s="8"/>
      <c r="BC399" s="8">
        <f>+AX399+AY399+AZ399+BA399+BB399</f>
        <v>0</v>
      </c>
      <c r="BD399" s="8">
        <f>AX399-AT399</f>
        <v>0</v>
      </c>
      <c r="BE399" s="2"/>
      <c r="BF399" s="8"/>
      <c r="BH399" s="2"/>
    </row>
    <row r="400" spans="1:60" ht="17" hidden="1" outlineLevel="1" x14ac:dyDescent="0.2">
      <c r="B400" s="82"/>
      <c r="C400" s="144" t="s">
        <v>1140</v>
      </c>
      <c r="D400" s="144"/>
      <c r="E400" s="82"/>
      <c r="F400" s="143"/>
      <c r="G400" s="142">
        <f>'[1]BoQ HSYC'!F400</f>
        <v>0</v>
      </c>
      <c r="H400" s="185">
        <f>'[1]BoQ HSYC'!G400</f>
        <v>0</v>
      </c>
      <c r="I400" s="185">
        <f>'[1]BoQ HSYC'!H400</f>
        <v>0</v>
      </c>
      <c r="J400" s="185">
        <f>'[1]BoQ HSYC'!I400</f>
        <v>0</v>
      </c>
      <c r="K400" s="48">
        <f>'[1]BoQ HSYC'!J400</f>
        <v>0</v>
      </c>
      <c r="L400" s="47">
        <f>'[1]BoQ HSYC'!K400</f>
        <v>0</v>
      </c>
      <c r="M400" s="47">
        <f>'[1]BoQ HSYC'!L400</f>
        <v>0</v>
      </c>
      <c r="N400" s="183">
        <f>'[1]BoQ HSYC'!M400</f>
        <v>0</v>
      </c>
      <c r="O400" s="183">
        <f>'[1]BoQ HSYC'!N400</f>
        <v>0</v>
      </c>
      <c r="P400" s="83">
        <f>'[1]BoQ HSYC'!O400</f>
        <v>0</v>
      </c>
      <c r="Q400" s="47">
        <f>'[1]BoQ HSYC'!P400</f>
        <v>0</v>
      </c>
      <c r="R400" s="132">
        <f>'[1]BoQ HSYC'!Q400</f>
        <v>0</v>
      </c>
      <c r="S400" s="83">
        <f>'[1]BoQ HSYC'!R400</f>
        <v>0</v>
      </c>
      <c r="T400" s="48">
        <f>'[1]BoQ HSYC'!S400</f>
        <v>0</v>
      </c>
      <c r="U400" s="132">
        <f>'[1]BoQ HSYC'!T400</f>
        <v>0</v>
      </c>
      <c r="V400" s="132">
        <f>'[1]BoQ HSYC'!U400</f>
        <v>0</v>
      </c>
      <c r="W400" s="132">
        <f>'[1]BoQ HSYC'!V400</f>
        <v>0</v>
      </c>
      <c r="X400" s="44" t="str">
        <f>'[1]BoQ HSYC'!W400</f>
        <v>ME</v>
      </c>
      <c r="Y400" s="44"/>
      <c r="Z400" s="44"/>
      <c r="AA400" s="44"/>
      <c r="AB400" s="2">
        <v>0</v>
      </c>
      <c r="AC400" s="2">
        <v>0</v>
      </c>
      <c r="AD400" s="2">
        <f>+M400</f>
        <v>0</v>
      </c>
      <c r="AE400" s="2">
        <f>+AD400*14%</f>
        <v>0</v>
      </c>
      <c r="AF400" s="155">
        <f>+AD400*35%</f>
        <v>0</v>
      </c>
      <c r="AG400" s="2">
        <f>+AD400*F400</f>
        <v>0</v>
      </c>
      <c r="AH400" s="2">
        <f>+AE400*F400</f>
        <v>0</v>
      </c>
      <c r="AI400" s="2">
        <f>+AF400*F400</f>
        <v>0</v>
      </c>
      <c r="AJ400" s="2">
        <f>SUM(AG400:AI400)</f>
        <v>0</v>
      </c>
      <c r="AK400" s="2">
        <f>+AD400*G400</f>
        <v>0</v>
      </c>
      <c r="AL400" s="2">
        <f>+AE400*G400</f>
        <v>0</v>
      </c>
      <c r="AM400" s="2">
        <f>+AF400*G400</f>
        <v>0</v>
      </c>
      <c r="AN400" s="155">
        <f>SUM(AK400:AM400)</f>
        <v>0</v>
      </c>
      <c r="AQ400" s="145" t="s">
        <v>525</v>
      </c>
      <c r="AU400" s="8"/>
      <c r="AV400" s="8"/>
      <c r="AW400" s="2">
        <f>+'[2]BoQ HSYC-Đạt'!AT400</f>
        <v>0</v>
      </c>
      <c r="AX400" s="8">
        <f>F400*AW400</f>
        <v>0</v>
      </c>
      <c r="AY400" s="8">
        <f>IF(AQ400="CT",7%,5%)*AX400</f>
        <v>0</v>
      </c>
      <c r="AZ400" s="8">
        <f>AX400*2%</f>
        <v>0</v>
      </c>
      <c r="BA400" s="8">
        <f>IF(BB400&gt;0,0,AX400*5%)</f>
        <v>0</v>
      </c>
      <c r="BB400" s="8"/>
      <c r="BC400" s="8">
        <f>+AX400+AY400+AZ400+BA400+BB400</f>
        <v>0</v>
      </c>
      <c r="BD400" s="8">
        <f>AX400-AT400</f>
        <v>0</v>
      </c>
      <c r="BE400" s="2"/>
      <c r="BF400" s="8"/>
      <c r="BH400" s="2"/>
    </row>
    <row r="401" spans="1:60" ht="17" hidden="1" outlineLevel="1" x14ac:dyDescent="0.2">
      <c r="B401" s="82"/>
      <c r="C401" s="144" t="s">
        <v>656</v>
      </c>
      <c r="D401" s="144"/>
      <c r="E401" s="82"/>
      <c r="F401" s="143"/>
      <c r="G401" s="142">
        <f>'[1]BoQ HSYC'!F401</f>
        <v>0</v>
      </c>
      <c r="H401" s="185">
        <f>'[1]BoQ HSYC'!G401</f>
        <v>0</v>
      </c>
      <c r="I401" s="185">
        <f>'[1]BoQ HSYC'!H401</f>
        <v>0</v>
      </c>
      <c r="J401" s="185">
        <f>'[1]BoQ HSYC'!I401</f>
        <v>0</v>
      </c>
      <c r="K401" s="48">
        <f>'[1]BoQ HSYC'!J401</f>
        <v>0</v>
      </c>
      <c r="L401" s="47">
        <f>'[1]BoQ HSYC'!K401</f>
        <v>0</v>
      </c>
      <c r="M401" s="47">
        <f>'[1]BoQ HSYC'!L401</f>
        <v>0</v>
      </c>
      <c r="N401" s="183">
        <f>'[1]BoQ HSYC'!M401</f>
        <v>0</v>
      </c>
      <c r="O401" s="183">
        <f>'[1]BoQ HSYC'!N401</f>
        <v>0</v>
      </c>
      <c r="P401" s="83">
        <f>'[1]BoQ HSYC'!O401</f>
        <v>0</v>
      </c>
      <c r="Q401" s="47">
        <f>'[1]BoQ HSYC'!P401</f>
        <v>0</v>
      </c>
      <c r="R401" s="132">
        <f>'[1]BoQ HSYC'!Q401</f>
        <v>0</v>
      </c>
      <c r="S401" s="83">
        <f>'[1]BoQ HSYC'!R401</f>
        <v>0</v>
      </c>
      <c r="T401" s="48">
        <f>'[1]BoQ HSYC'!S401</f>
        <v>0</v>
      </c>
      <c r="U401" s="132">
        <f>'[1]BoQ HSYC'!T401</f>
        <v>0</v>
      </c>
      <c r="V401" s="132">
        <f>'[1]BoQ HSYC'!U401</f>
        <v>0</v>
      </c>
      <c r="W401" s="132">
        <f>'[1]BoQ HSYC'!V401</f>
        <v>0</v>
      </c>
      <c r="X401" s="44" t="str">
        <f>'[1]BoQ HSYC'!W401</f>
        <v>ME</v>
      </c>
      <c r="Y401" s="44"/>
      <c r="Z401" s="44"/>
      <c r="AA401" s="44"/>
      <c r="AB401" s="2">
        <v>0</v>
      </c>
      <c r="AC401" s="2">
        <v>0</v>
      </c>
      <c r="AD401" s="2">
        <f>+M401</f>
        <v>0</v>
      </c>
      <c r="AE401" s="2">
        <f>+AD401*14%</f>
        <v>0</v>
      </c>
      <c r="AF401" s="155">
        <f>+AD401*35%</f>
        <v>0</v>
      </c>
      <c r="AG401" s="2">
        <f>+AD401*F401</f>
        <v>0</v>
      </c>
      <c r="AH401" s="2">
        <f>+AE401*F401</f>
        <v>0</v>
      </c>
      <c r="AI401" s="2">
        <f>+AF401*F401</f>
        <v>0</v>
      </c>
      <c r="AJ401" s="2">
        <f>SUM(AG401:AI401)</f>
        <v>0</v>
      </c>
      <c r="AK401" s="2">
        <f>+AD401*G401</f>
        <v>0</v>
      </c>
      <c r="AL401" s="2">
        <f>+AE401*G401</f>
        <v>0</v>
      </c>
      <c r="AM401" s="2">
        <f>+AF401*G401</f>
        <v>0</v>
      </c>
      <c r="AN401" s="155">
        <f>SUM(AK401:AM401)</f>
        <v>0</v>
      </c>
      <c r="AQ401" s="145" t="s">
        <v>525</v>
      </c>
      <c r="AU401" s="8"/>
      <c r="AV401" s="8"/>
      <c r="AW401" s="2">
        <f>+'[2]BoQ HSYC-Đạt'!AT401</f>
        <v>0</v>
      </c>
      <c r="AX401" s="8">
        <f>F401*AW401</f>
        <v>0</v>
      </c>
      <c r="AY401" s="8">
        <f>IF(AQ401="CT",7%,5%)*AX401</f>
        <v>0</v>
      </c>
      <c r="AZ401" s="8">
        <f>AX401*2%</f>
        <v>0</v>
      </c>
      <c r="BA401" s="8">
        <f>IF(BB401&gt;0,0,AX401*5%)</f>
        <v>0</v>
      </c>
      <c r="BB401" s="8"/>
      <c r="BC401" s="8">
        <f>+AX401+AY401+AZ401+BA401+BB401</f>
        <v>0</v>
      </c>
      <c r="BD401" s="8">
        <f>AX401-AT401</f>
        <v>0</v>
      </c>
      <c r="BE401" s="2"/>
      <c r="BF401" s="8"/>
      <c r="BH401" s="2"/>
    </row>
    <row r="402" spans="1:60" ht="17" hidden="1" outlineLevel="1" x14ac:dyDescent="0.2">
      <c r="B402" s="82"/>
      <c r="C402" s="144" t="s">
        <v>655</v>
      </c>
      <c r="D402" s="144"/>
      <c r="E402" s="82"/>
      <c r="F402" s="143"/>
      <c r="G402" s="142">
        <f>'[1]BoQ HSYC'!F402</f>
        <v>0</v>
      </c>
      <c r="H402" s="185">
        <f>'[1]BoQ HSYC'!G402</f>
        <v>0</v>
      </c>
      <c r="I402" s="185">
        <f>'[1]BoQ HSYC'!H402</f>
        <v>0</v>
      </c>
      <c r="J402" s="185">
        <f>'[1]BoQ HSYC'!I402</f>
        <v>0</v>
      </c>
      <c r="K402" s="48">
        <f>'[1]BoQ HSYC'!J402</f>
        <v>0</v>
      </c>
      <c r="L402" s="47">
        <f>'[1]BoQ HSYC'!K402</f>
        <v>0</v>
      </c>
      <c r="M402" s="47">
        <f>'[1]BoQ HSYC'!L402</f>
        <v>0</v>
      </c>
      <c r="N402" s="183">
        <f>'[1]BoQ HSYC'!M402</f>
        <v>0</v>
      </c>
      <c r="O402" s="183">
        <f>'[1]BoQ HSYC'!N402</f>
        <v>0</v>
      </c>
      <c r="P402" s="83">
        <f>'[1]BoQ HSYC'!O402</f>
        <v>0</v>
      </c>
      <c r="Q402" s="47">
        <f>'[1]BoQ HSYC'!P402</f>
        <v>0</v>
      </c>
      <c r="R402" s="132">
        <f>'[1]BoQ HSYC'!Q402</f>
        <v>0</v>
      </c>
      <c r="S402" s="83">
        <f>'[1]BoQ HSYC'!R402</f>
        <v>0</v>
      </c>
      <c r="T402" s="48">
        <f>'[1]BoQ HSYC'!S402</f>
        <v>0</v>
      </c>
      <c r="U402" s="132">
        <f>'[1]BoQ HSYC'!T402</f>
        <v>0</v>
      </c>
      <c r="V402" s="132">
        <f>'[1]BoQ HSYC'!U402</f>
        <v>0</v>
      </c>
      <c r="W402" s="132">
        <f>'[1]BoQ HSYC'!V402</f>
        <v>0</v>
      </c>
      <c r="X402" s="44" t="str">
        <f>'[1]BoQ HSYC'!W402</f>
        <v>ME</v>
      </c>
      <c r="Y402" s="44"/>
      <c r="Z402" s="44"/>
      <c r="AA402" s="44"/>
      <c r="AB402" s="2">
        <v>0</v>
      </c>
      <c r="AC402" s="2">
        <v>0</v>
      </c>
      <c r="AD402" s="2">
        <f>+M402</f>
        <v>0</v>
      </c>
      <c r="AE402" s="2">
        <f>+AD402*14%</f>
        <v>0</v>
      </c>
      <c r="AF402" s="155">
        <f>+AD402*35%</f>
        <v>0</v>
      </c>
      <c r="AG402" s="2">
        <f>+AD402*F402</f>
        <v>0</v>
      </c>
      <c r="AH402" s="2">
        <f>+AE402*F402</f>
        <v>0</v>
      </c>
      <c r="AI402" s="2">
        <f>+AF402*F402</f>
        <v>0</v>
      </c>
      <c r="AJ402" s="2">
        <f>SUM(AG402:AI402)</f>
        <v>0</v>
      </c>
      <c r="AK402" s="2">
        <f>+AD402*G402</f>
        <v>0</v>
      </c>
      <c r="AL402" s="2">
        <f>+AE402*G402</f>
        <v>0</v>
      </c>
      <c r="AM402" s="2">
        <f>+AF402*G402</f>
        <v>0</v>
      </c>
      <c r="AN402" s="155">
        <f>SUM(AK402:AM402)</f>
        <v>0</v>
      </c>
      <c r="AQ402" s="145" t="s">
        <v>525</v>
      </c>
      <c r="AU402" s="8"/>
      <c r="AV402" s="8"/>
      <c r="AW402" s="2">
        <f>+'[2]BoQ HSYC-Đạt'!AT402</f>
        <v>0</v>
      </c>
      <c r="AX402" s="8">
        <f>F402*AW402</f>
        <v>0</v>
      </c>
      <c r="AY402" s="8">
        <f>IF(AQ402="CT",7%,5%)*AX402</f>
        <v>0</v>
      </c>
      <c r="AZ402" s="8">
        <f>AX402*2%</f>
        <v>0</v>
      </c>
      <c r="BA402" s="8">
        <f>IF(BB402&gt;0,0,AX402*5%)</f>
        <v>0</v>
      </c>
      <c r="BB402" s="8"/>
      <c r="BC402" s="8">
        <f>+AX402+AY402+AZ402+BA402+BB402</f>
        <v>0</v>
      </c>
      <c r="BD402" s="8">
        <f>AX402-AT402</f>
        <v>0</v>
      </c>
      <c r="BE402" s="2"/>
      <c r="BF402" s="8"/>
      <c r="BH402" s="2"/>
    </row>
    <row r="403" spans="1:60" ht="17" hidden="1" outlineLevel="1" x14ac:dyDescent="0.2">
      <c r="B403" s="82"/>
      <c r="C403" s="144" t="s">
        <v>654</v>
      </c>
      <c r="D403" s="144"/>
      <c r="E403" s="82"/>
      <c r="F403" s="143"/>
      <c r="G403" s="142">
        <f>'[1]BoQ HSYC'!F403</f>
        <v>0</v>
      </c>
      <c r="H403" s="185">
        <f>'[1]BoQ HSYC'!G403</f>
        <v>0</v>
      </c>
      <c r="I403" s="185">
        <f>'[1]BoQ HSYC'!H403</f>
        <v>0</v>
      </c>
      <c r="J403" s="185">
        <f>'[1]BoQ HSYC'!I403</f>
        <v>0</v>
      </c>
      <c r="K403" s="48">
        <f>'[1]BoQ HSYC'!J403</f>
        <v>0</v>
      </c>
      <c r="L403" s="47">
        <f>'[1]BoQ HSYC'!K403</f>
        <v>0</v>
      </c>
      <c r="M403" s="47">
        <f>'[1]BoQ HSYC'!L403</f>
        <v>0</v>
      </c>
      <c r="N403" s="183">
        <f>'[1]BoQ HSYC'!M403</f>
        <v>0</v>
      </c>
      <c r="O403" s="183">
        <f>'[1]BoQ HSYC'!N403</f>
        <v>0</v>
      </c>
      <c r="P403" s="83">
        <f>'[1]BoQ HSYC'!O403</f>
        <v>0</v>
      </c>
      <c r="Q403" s="47">
        <f>'[1]BoQ HSYC'!P403</f>
        <v>0</v>
      </c>
      <c r="R403" s="132">
        <f>'[1]BoQ HSYC'!Q403</f>
        <v>0</v>
      </c>
      <c r="S403" s="83">
        <f>'[1]BoQ HSYC'!R403</f>
        <v>0</v>
      </c>
      <c r="T403" s="48">
        <f>'[1]BoQ HSYC'!S403</f>
        <v>0</v>
      </c>
      <c r="U403" s="132">
        <f>'[1]BoQ HSYC'!T403</f>
        <v>0</v>
      </c>
      <c r="V403" s="132">
        <f>'[1]BoQ HSYC'!U403</f>
        <v>0</v>
      </c>
      <c r="W403" s="132">
        <f>'[1]BoQ HSYC'!V403</f>
        <v>0</v>
      </c>
      <c r="X403" s="44" t="str">
        <f>'[1]BoQ HSYC'!W403</f>
        <v>ME</v>
      </c>
      <c r="Y403" s="44"/>
      <c r="Z403" s="44"/>
      <c r="AA403" s="44"/>
      <c r="AB403" s="2">
        <v>0</v>
      </c>
      <c r="AC403" s="2">
        <v>0</v>
      </c>
      <c r="AD403" s="2">
        <f>+M403</f>
        <v>0</v>
      </c>
      <c r="AE403" s="2">
        <f>+AD403*14%</f>
        <v>0</v>
      </c>
      <c r="AF403" s="155">
        <f>+AD403*35%</f>
        <v>0</v>
      </c>
      <c r="AG403" s="2">
        <f>+AD403*F403</f>
        <v>0</v>
      </c>
      <c r="AH403" s="2">
        <f>+AE403*F403</f>
        <v>0</v>
      </c>
      <c r="AI403" s="2">
        <f>+AF403*F403</f>
        <v>0</v>
      </c>
      <c r="AJ403" s="2">
        <f>SUM(AG403:AI403)</f>
        <v>0</v>
      </c>
      <c r="AK403" s="2">
        <f>+AD403*G403</f>
        <v>0</v>
      </c>
      <c r="AL403" s="2">
        <f>+AE403*G403</f>
        <v>0</v>
      </c>
      <c r="AM403" s="2">
        <f>+AF403*G403</f>
        <v>0</v>
      </c>
      <c r="AN403" s="155">
        <f>SUM(AK403:AM403)</f>
        <v>0</v>
      </c>
      <c r="AQ403" s="145" t="s">
        <v>525</v>
      </c>
      <c r="AU403" s="8"/>
      <c r="AV403" s="8"/>
      <c r="AW403" s="2">
        <f>+'[2]BoQ HSYC-Đạt'!AT403</f>
        <v>0</v>
      </c>
      <c r="AX403" s="8">
        <f>F403*AW403</f>
        <v>0</v>
      </c>
      <c r="AY403" s="8">
        <f>IF(AQ403="CT",7%,5%)*AX403</f>
        <v>0</v>
      </c>
      <c r="AZ403" s="8">
        <f>AX403*2%</f>
        <v>0</v>
      </c>
      <c r="BA403" s="8">
        <f>IF(BB403&gt;0,0,AX403*5%)</f>
        <v>0</v>
      </c>
      <c r="BB403" s="8"/>
      <c r="BC403" s="8">
        <f>+AX403+AY403+AZ403+BA403+BB403</f>
        <v>0</v>
      </c>
      <c r="BD403" s="8">
        <f>AX403-AT403</f>
        <v>0</v>
      </c>
      <c r="BE403" s="2"/>
      <c r="BF403" s="8"/>
      <c r="BH403" s="2"/>
    </row>
    <row r="404" spans="1:60" ht="17" hidden="1" outlineLevel="1" x14ac:dyDescent="0.2">
      <c r="B404" s="82"/>
      <c r="C404" s="144" t="s">
        <v>831</v>
      </c>
      <c r="D404" s="144"/>
      <c r="E404" s="82"/>
      <c r="F404" s="143"/>
      <c r="G404" s="142">
        <f>'[1]BoQ HSYC'!F404</f>
        <v>0</v>
      </c>
      <c r="H404" s="185">
        <f>'[1]BoQ HSYC'!G404</f>
        <v>0</v>
      </c>
      <c r="I404" s="185">
        <f>'[1]BoQ HSYC'!H404</f>
        <v>0</v>
      </c>
      <c r="J404" s="185">
        <f>'[1]BoQ HSYC'!I404</f>
        <v>0</v>
      </c>
      <c r="K404" s="48">
        <f>'[1]BoQ HSYC'!J404</f>
        <v>0</v>
      </c>
      <c r="L404" s="47">
        <f>'[1]BoQ HSYC'!K404</f>
        <v>0</v>
      </c>
      <c r="M404" s="47">
        <f>'[1]BoQ HSYC'!L404</f>
        <v>0</v>
      </c>
      <c r="N404" s="183">
        <f>'[1]BoQ HSYC'!M404</f>
        <v>0</v>
      </c>
      <c r="O404" s="183">
        <f>'[1]BoQ HSYC'!N404</f>
        <v>0</v>
      </c>
      <c r="P404" s="83">
        <f>'[1]BoQ HSYC'!O404</f>
        <v>0</v>
      </c>
      <c r="Q404" s="47">
        <f>'[1]BoQ HSYC'!P404</f>
        <v>0</v>
      </c>
      <c r="R404" s="132">
        <f>'[1]BoQ HSYC'!Q404</f>
        <v>0</v>
      </c>
      <c r="S404" s="83">
        <f>'[1]BoQ HSYC'!R404</f>
        <v>0</v>
      </c>
      <c r="T404" s="48">
        <f>'[1]BoQ HSYC'!S404</f>
        <v>0</v>
      </c>
      <c r="U404" s="132">
        <f>'[1]BoQ HSYC'!T404</f>
        <v>0</v>
      </c>
      <c r="V404" s="132">
        <f>'[1]BoQ HSYC'!U404</f>
        <v>0</v>
      </c>
      <c r="W404" s="132">
        <f>'[1]BoQ HSYC'!V404</f>
        <v>0</v>
      </c>
      <c r="X404" s="44" t="str">
        <f>'[1]BoQ HSYC'!W404</f>
        <v>ME</v>
      </c>
      <c r="Y404" s="44"/>
      <c r="Z404" s="44"/>
      <c r="AA404" s="44"/>
      <c r="AB404" s="2">
        <v>0</v>
      </c>
      <c r="AC404" s="2">
        <v>0</v>
      </c>
      <c r="AD404" s="2">
        <f>+M404</f>
        <v>0</v>
      </c>
      <c r="AE404" s="2">
        <f>+AD404*14%</f>
        <v>0</v>
      </c>
      <c r="AF404" s="155">
        <f>+AD404*35%</f>
        <v>0</v>
      </c>
      <c r="AG404" s="2">
        <f>+AD404*F404</f>
        <v>0</v>
      </c>
      <c r="AH404" s="2">
        <f>+AE404*F404</f>
        <v>0</v>
      </c>
      <c r="AI404" s="2">
        <f>+AF404*F404</f>
        <v>0</v>
      </c>
      <c r="AJ404" s="2">
        <f>SUM(AG404:AI404)</f>
        <v>0</v>
      </c>
      <c r="AK404" s="2">
        <f>+AD404*G404</f>
        <v>0</v>
      </c>
      <c r="AL404" s="2">
        <f>+AE404*G404</f>
        <v>0</v>
      </c>
      <c r="AM404" s="2">
        <f>+AF404*G404</f>
        <v>0</v>
      </c>
      <c r="AN404" s="155">
        <f>SUM(AK404:AM404)</f>
        <v>0</v>
      </c>
      <c r="AQ404" s="145" t="s">
        <v>525</v>
      </c>
      <c r="AU404" s="8"/>
      <c r="AV404" s="8"/>
      <c r="AW404" s="2">
        <f>+'[2]BoQ HSYC-Đạt'!AT404</f>
        <v>0</v>
      </c>
      <c r="AX404" s="8">
        <f>F404*AW404</f>
        <v>0</v>
      </c>
      <c r="AY404" s="8">
        <f>IF(AQ404="CT",7%,5%)*AX404</f>
        <v>0</v>
      </c>
      <c r="AZ404" s="8">
        <f>AX404*2%</f>
        <v>0</v>
      </c>
      <c r="BA404" s="8">
        <f>IF(BB404&gt;0,0,AX404*5%)</f>
        <v>0</v>
      </c>
      <c r="BB404" s="8"/>
      <c r="BC404" s="8">
        <f>+AX404+AY404+AZ404+BA404+BB404</f>
        <v>0</v>
      </c>
      <c r="BD404" s="8">
        <f>AX404-AT404</f>
        <v>0</v>
      </c>
      <c r="BE404" s="2"/>
      <c r="BF404" s="8"/>
      <c r="BH404" s="2"/>
    </row>
    <row r="405" spans="1:60" ht="17" hidden="1" outlineLevel="1" x14ac:dyDescent="0.2">
      <c r="A405" s="1" t="s">
        <v>108</v>
      </c>
      <c r="B405" s="82">
        <v>10</v>
      </c>
      <c r="C405" s="144" t="s">
        <v>1385</v>
      </c>
      <c r="D405" s="144"/>
      <c r="E405" s="82" t="s">
        <v>85</v>
      </c>
      <c r="F405" s="143">
        <v>1</v>
      </c>
      <c r="G405" s="142">
        <f>'[1]BoQ HSYC'!F405</f>
        <v>1</v>
      </c>
      <c r="H405" s="185">
        <f>'[1]BoQ HSYC'!G405</f>
        <v>0</v>
      </c>
      <c r="I405" s="185">
        <f>'[1]BoQ HSYC'!H405</f>
        <v>0</v>
      </c>
      <c r="J405" s="185">
        <f>'[1]BoQ HSYC'!I405</f>
        <v>0</v>
      </c>
      <c r="K405" s="48">
        <f>'[1]BoQ HSYC'!J405</f>
        <v>56410000</v>
      </c>
      <c r="L405" s="47">
        <f>'[1]BoQ HSYC'!K405</f>
        <v>0</v>
      </c>
      <c r="M405" s="47">
        <f>'[1]BoQ HSYC'!L405</f>
        <v>56410000</v>
      </c>
      <c r="N405" s="183">
        <f>'[1]BoQ HSYC'!M405</f>
        <v>0</v>
      </c>
      <c r="O405" s="183">
        <f>'[1]BoQ HSYC'!N405</f>
        <v>0</v>
      </c>
      <c r="P405" s="83">
        <f>'[1]BoQ HSYC'!O405</f>
        <v>0</v>
      </c>
      <c r="Q405" s="47">
        <f>'[1]BoQ HSYC'!P405</f>
        <v>56410000</v>
      </c>
      <c r="R405" s="132">
        <f>'[1]BoQ HSYC'!Q405</f>
        <v>0</v>
      </c>
      <c r="S405" s="83">
        <f>'[1]BoQ HSYC'!R405</f>
        <v>56410000</v>
      </c>
      <c r="T405" s="48">
        <f>'[1]BoQ HSYC'!S405</f>
        <v>0</v>
      </c>
      <c r="U405" s="132">
        <f>'[1]BoQ HSYC'!T405</f>
        <v>0</v>
      </c>
      <c r="V405" s="132" t="str">
        <f>'[1]BoQ HSYC'!U405</f>
        <v>Báo giá NCC</v>
      </c>
      <c r="W405" s="132" t="str">
        <f>'[1]BoQ HSYC'!V405</f>
        <v>Báo giá NCC</v>
      </c>
      <c r="X405" s="44" t="str">
        <f>'[1]BoQ HSYC'!W405</f>
        <v>ME</v>
      </c>
      <c r="Y405" s="44"/>
      <c r="Z405" s="44"/>
      <c r="AA405" s="44"/>
      <c r="AB405" s="2">
        <v>72737586.900000006</v>
      </c>
      <c r="AC405" s="2">
        <v>72737586.900000006</v>
      </c>
      <c r="AD405" s="2">
        <f>+M405</f>
        <v>56410000</v>
      </c>
      <c r="AE405" s="2">
        <f>+AD405*14%</f>
        <v>7897400.0000000009</v>
      </c>
      <c r="AF405" s="155">
        <f>+AD405*35%</f>
        <v>19743500</v>
      </c>
      <c r="AG405" s="2">
        <f>+AD405*F405</f>
        <v>56410000</v>
      </c>
      <c r="AH405" s="2">
        <f>+AE405*F405</f>
        <v>7897400.0000000009</v>
      </c>
      <c r="AI405" s="2">
        <f>+AF405*F405</f>
        <v>19743500</v>
      </c>
      <c r="AJ405" s="2">
        <f>SUM(AG405:AI405)</f>
        <v>84050900</v>
      </c>
      <c r="AK405" s="2">
        <f>+AD405*G405</f>
        <v>56410000</v>
      </c>
      <c r="AL405" s="2">
        <f>+AE405*G405</f>
        <v>7897400.0000000009</v>
      </c>
      <c r="AM405" s="2">
        <f>+AF405*G405</f>
        <v>19743500</v>
      </c>
      <c r="AN405" s="155">
        <f>SUM(AK405:AM405)</f>
        <v>84050900</v>
      </c>
      <c r="AQ405" s="145" t="s">
        <v>525</v>
      </c>
      <c r="AU405" s="8"/>
      <c r="AV405" s="8"/>
      <c r="AW405" s="2">
        <f>+'[2]BoQ HSYC-Đạt'!AT405</f>
        <v>57538200</v>
      </c>
      <c r="AX405" s="8">
        <f>F405*AW405</f>
        <v>57538200</v>
      </c>
      <c r="AY405" s="8">
        <f>IF(AQ405="CT",7%,5%)*AX405</f>
        <v>4027674.0000000005</v>
      </c>
      <c r="AZ405" s="8">
        <f>AX405*2%</f>
        <v>1150764</v>
      </c>
      <c r="BA405" s="8">
        <f>IF(BB405&gt;0,0,AX405*5%)</f>
        <v>2876910</v>
      </c>
      <c r="BB405" s="8"/>
      <c r="BC405" s="8">
        <f>+AX405+AY405+AZ405+BA405+BB405</f>
        <v>65593548</v>
      </c>
      <c r="BD405" s="8">
        <f>AX405-AT405</f>
        <v>57538200</v>
      </c>
      <c r="BE405" s="2"/>
      <c r="BF405" s="8"/>
      <c r="BH405" s="2"/>
    </row>
    <row r="406" spans="1:60" ht="17" hidden="1" outlineLevel="1" x14ac:dyDescent="0.2">
      <c r="B406" s="82"/>
      <c r="C406" s="144" t="s">
        <v>1382</v>
      </c>
      <c r="D406" s="144"/>
      <c r="E406" s="82"/>
      <c r="F406" s="143"/>
      <c r="G406" s="142">
        <f>'[1]BoQ HSYC'!F406</f>
        <v>0</v>
      </c>
      <c r="H406" s="185">
        <f>'[1]BoQ HSYC'!G406</f>
        <v>0</v>
      </c>
      <c r="I406" s="185">
        <f>'[1]BoQ HSYC'!H406</f>
        <v>0</v>
      </c>
      <c r="J406" s="185">
        <f>'[1]BoQ HSYC'!I406</f>
        <v>0</v>
      </c>
      <c r="K406" s="48">
        <f>'[1]BoQ HSYC'!J406</f>
        <v>0</v>
      </c>
      <c r="L406" s="47">
        <f>'[1]BoQ HSYC'!K406</f>
        <v>0</v>
      </c>
      <c r="M406" s="47">
        <f>'[1]BoQ HSYC'!L406</f>
        <v>0</v>
      </c>
      <c r="N406" s="183">
        <f>'[1]BoQ HSYC'!M406</f>
        <v>0</v>
      </c>
      <c r="O406" s="183">
        <f>'[1]BoQ HSYC'!N406</f>
        <v>0</v>
      </c>
      <c r="P406" s="83">
        <f>'[1]BoQ HSYC'!O406</f>
        <v>0</v>
      </c>
      <c r="Q406" s="47">
        <f>'[1]BoQ HSYC'!P406</f>
        <v>0</v>
      </c>
      <c r="R406" s="132">
        <f>'[1]BoQ HSYC'!Q406</f>
        <v>0</v>
      </c>
      <c r="S406" s="83">
        <f>'[1]BoQ HSYC'!R406</f>
        <v>0</v>
      </c>
      <c r="T406" s="48">
        <f>'[1]BoQ HSYC'!S406</f>
        <v>0</v>
      </c>
      <c r="U406" s="132">
        <f>'[1]BoQ HSYC'!T406</f>
        <v>0</v>
      </c>
      <c r="V406" s="132">
        <f>'[1]BoQ HSYC'!U406</f>
        <v>0</v>
      </c>
      <c r="W406" s="132">
        <f>'[1]BoQ HSYC'!V406</f>
        <v>0</v>
      </c>
      <c r="X406" s="44" t="str">
        <f>'[1]BoQ HSYC'!W406</f>
        <v>ME</v>
      </c>
      <c r="Y406" s="44"/>
      <c r="Z406" s="44"/>
      <c r="AA406" s="44"/>
      <c r="AB406" s="2">
        <v>0</v>
      </c>
      <c r="AC406" s="2">
        <v>0</v>
      </c>
      <c r="AD406" s="2">
        <f>+M406</f>
        <v>0</v>
      </c>
      <c r="AE406" s="2">
        <f>+AD406*14%</f>
        <v>0</v>
      </c>
      <c r="AF406" s="155">
        <f>+AD406*35%</f>
        <v>0</v>
      </c>
      <c r="AG406" s="2">
        <f>+AD406*F406</f>
        <v>0</v>
      </c>
      <c r="AH406" s="2">
        <f>+AE406*F406</f>
        <v>0</v>
      </c>
      <c r="AI406" s="2">
        <f>+AF406*F406</f>
        <v>0</v>
      </c>
      <c r="AJ406" s="2">
        <f>SUM(AG406:AI406)</f>
        <v>0</v>
      </c>
      <c r="AK406" s="2">
        <f>+AD406*G406</f>
        <v>0</v>
      </c>
      <c r="AL406" s="2">
        <f>+AE406*G406</f>
        <v>0</v>
      </c>
      <c r="AM406" s="2">
        <f>+AF406*G406</f>
        <v>0</v>
      </c>
      <c r="AN406" s="155">
        <f>SUM(AK406:AM406)</f>
        <v>0</v>
      </c>
      <c r="AQ406" s="145" t="s">
        <v>525</v>
      </c>
      <c r="AU406" s="8"/>
      <c r="AV406" s="8"/>
      <c r="AW406" s="2">
        <f>+'[2]BoQ HSYC-Đạt'!AT406</f>
        <v>0</v>
      </c>
      <c r="AX406" s="8">
        <f>F406*AW406</f>
        <v>0</v>
      </c>
      <c r="AY406" s="8">
        <f>IF(AQ406="CT",7%,5%)*AX406</f>
        <v>0</v>
      </c>
      <c r="AZ406" s="8">
        <f>AX406*2%</f>
        <v>0</v>
      </c>
      <c r="BA406" s="8">
        <f>IF(BB406&gt;0,0,AX406*5%)</f>
        <v>0</v>
      </c>
      <c r="BB406" s="8"/>
      <c r="BC406" s="8">
        <f>+AX406+AY406+AZ406+BA406+BB406</f>
        <v>0</v>
      </c>
      <c r="BD406" s="8">
        <f>AX406-AT406</f>
        <v>0</v>
      </c>
      <c r="BE406" s="2"/>
      <c r="BF406" s="8"/>
      <c r="BH406" s="2"/>
    </row>
    <row r="407" spans="1:60" ht="17" hidden="1" outlineLevel="1" x14ac:dyDescent="0.2">
      <c r="B407" s="82"/>
      <c r="C407" s="144" t="s">
        <v>921</v>
      </c>
      <c r="D407" s="144"/>
      <c r="E407" s="82"/>
      <c r="F407" s="143"/>
      <c r="G407" s="142">
        <f>'[1]BoQ HSYC'!F407</f>
        <v>0</v>
      </c>
      <c r="H407" s="185">
        <f>'[1]BoQ HSYC'!G407</f>
        <v>0</v>
      </c>
      <c r="I407" s="185">
        <f>'[1]BoQ HSYC'!H407</f>
        <v>0</v>
      </c>
      <c r="J407" s="185">
        <f>'[1]BoQ HSYC'!I407</f>
        <v>0</v>
      </c>
      <c r="K407" s="48">
        <f>'[1]BoQ HSYC'!J407</f>
        <v>0</v>
      </c>
      <c r="L407" s="47">
        <f>'[1]BoQ HSYC'!K407</f>
        <v>0</v>
      </c>
      <c r="M407" s="47">
        <f>'[1]BoQ HSYC'!L407</f>
        <v>0</v>
      </c>
      <c r="N407" s="183">
        <f>'[1]BoQ HSYC'!M407</f>
        <v>0</v>
      </c>
      <c r="O407" s="183">
        <f>'[1]BoQ HSYC'!N407</f>
        <v>0</v>
      </c>
      <c r="P407" s="83">
        <f>'[1]BoQ HSYC'!O407</f>
        <v>0</v>
      </c>
      <c r="Q407" s="47">
        <f>'[1]BoQ HSYC'!P407</f>
        <v>0</v>
      </c>
      <c r="R407" s="132">
        <f>'[1]BoQ HSYC'!Q407</f>
        <v>0</v>
      </c>
      <c r="S407" s="83">
        <f>'[1]BoQ HSYC'!R407</f>
        <v>0</v>
      </c>
      <c r="T407" s="48">
        <f>'[1]BoQ HSYC'!S407</f>
        <v>0</v>
      </c>
      <c r="U407" s="132">
        <f>'[1]BoQ HSYC'!T407</f>
        <v>0</v>
      </c>
      <c r="V407" s="132">
        <f>'[1]BoQ HSYC'!U407</f>
        <v>0</v>
      </c>
      <c r="W407" s="132">
        <f>'[1]BoQ HSYC'!V407</f>
        <v>0</v>
      </c>
      <c r="X407" s="44" t="str">
        <f>'[1]BoQ HSYC'!W407</f>
        <v>ME</v>
      </c>
      <c r="Y407" s="44"/>
      <c r="Z407" s="44"/>
      <c r="AA407" s="44"/>
      <c r="AB407" s="2">
        <v>0</v>
      </c>
      <c r="AC407" s="2">
        <v>0</v>
      </c>
      <c r="AD407" s="2">
        <f>+M407</f>
        <v>0</v>
      </c>
      <c r="AE407" s="2">
        <f>+AD407*14%</f>
        <v>0</v>
      </c>
      <c r="AF407" s="155">
        <f>+AD407*35%</f>
        <v>0</v>
      </c>
      <c r="AG407" s="2">
        <f>+AD407*F407</f>
        <v>0</v>
      </c>
      <c r="AH407" s="2">
        <f>+AE407*F407</f>
        <v>0</v>
      </c>
      <c r="AI407" s="2">
        <f>+AF407*F407</f>
        <v>0</v>
      </c>
      <c r="AJ407" s="2">
        <f>SUM(AG407:AI407)</f>
        <v>0</v>
      </c>
      <c r="AK407" s="2">
        <f>+AD407*G407</f>
        <v>0</v>
      </c>
      <c r="AL407" s="2">
        <f>+AE407*G407</f>
        <v>0</v>
      </c>
      <c r="AM407" s="2">
        <f>+AF407*G407</f>
        <v>0</v>
      </c>
      <c r="AN407" s="155">
        <f>SUM(AK407:AM407)</f>
        <v>0</v>
      </c>
      <c r="AQ407" s="145" t="s">
        <v>525</v>
      </c>
      <c r="AU407" s="8"/>
      <c r="AV407" s="8"/>
      <c r="AW407" s="2">
        <f>+'[2]BoQ HSYC-Đạt'!AT407</f>
        <v>0</v>
      </c>
      <c r="AX407" s="8">
        <f>F407*AW407</f>
        <v>0</v>
      </c>
      <c r="AY407" s="8">
        <f>IF(AQ407="CT",7%,5%)*AX407</f>
        <v>0</v>
      </c>
      <c r="AZ407" s="8">
        <f>AX407*2%</f>
        <v>0</v>
      </c>
      <c r="BA407" s="8">
        <f>IF(BB407&gt;0,0,AX407*5%)</f>
        <v>0</v>
      </c>
      <c r="BB407" s="8"/>
      <c r="BC407" s="8">
        <f>+AX407+AY407+AZ407+BA407+BB407</f>
        <v>0</v>
      </c>
      <c r="BD407" s="8">
        <f>AX407-AT407</f>
        <v>0</v>
      </c>
      <c r="BE407" s="2"/>
      <c r="BF407" s="8"/>
      <c r="BH407" s="2"/>
    </row>
    <row r="408" spans="1:60" ht="17" hidden="1" outlineLevel="1" x14ac:dyDescent="0.2">
      <c r="B408" s="82"/>
      <c r="C408" s="144" t="s">
        <v>832</v>
      </c>
      <c r="D408" s="144"/>
      <c r="E408" s="82"/>
      <c r="F408" s="143"/>
      <c r="G408" s="142">
        <f>'[1]BoQ HSYC'!F408</f>
        <v>0</v>
      </c>
      <c r="H408" s="185">
        <f>'[1]BoQ HSYC'!G408</f>
        <v>0</v>
      </c>
      <c r="I408" s="185">
        <f>'[1]BoQ HSYC'!H408</f>
        <v>0</v>
      </c>
      <c r="J408" s="185">
        <f>'[1]BoQ HSYC'!I408</f>
        <v>0</v>
      </c>
      <c r="K408" s="48">
        <f>'[1]BoQ HSYC'!J408</f>
        <v>0</v>
      </c>
      <c r="L408" s="47">
        <f>'[1]BoQ HSYC'!K408</f>
        <v>0</v>
      </c>
      <c r="M408" s="47">
        <f>'[1]BoQ HSYC'!L408</f>
        <v>0</v>
      </c>
      <c r="N408" s="183">
        <f>'[1]BoQ HSYC'!M408</f>
        <v>0</v>
      </c>
      <c r="O408" s="183">
        <f>'[1]BoQ HSYC'!N408</f>
        <v>0</v>
      </c>
      <c r="P408" s="83">
        <f>'[1]BoQ HSYC'!O408</f>
        <v>0</v>
      </c>
      <c r="Q408" s="47">
        <f>'[1]BoQ HSYC'!P408</f>
        <v>0</v>
      </c>
      <c r="R408" s="132">
        <f>'[1]BoQ HSYC'!Q408</f>
        <v>0</v>
      </c>
      <c r="S408" s="83">
        <f>'[1]BoQ HSYC'!R408</f>
        <v>0</v>
      </c>
      <c r="T408" s="48">
        <f>'[1]BoQ HSYC'!S408</f>
        <v>0</v>
      </c>
      <c r="U408" s="132">
        <f>'[1]BoQ HSYC'!T408</f>
        <v>0</v>
      </c>
      <c r="V408" s="132">
        <f>'[1]BoQ HSYC'!U408</f>
        <v>0</v>
      </c>
      <c r="W408" s="132">
        <f>'[1]BoQ HSYC'!V408</f>
        <v>0</v>
      </c>
      <c r="X408" s="44" t="str">
        <f>'[1]BoQ HSYC'!W408</f>
        <v>ME</v>
      </c>
      <c r="Y408" s="44"/>
      <c r="Z408" s="44"/>
      <c r="AA408" s="44"/>
      <c r="AB408" s="2">
        <v>0</v>
      </c>
      <c r="AC408" s="2">
        <v>0</v>
      </c>
      <c r="AD408" s="2">
        <f>+M408</f>
        <v>0</v>
      </c>
      <c r="AE408" s="2">
        <f>+AD408*14%</f>
        <v>0</v>
      </c>
      <c r="AF408" s="155">
        <f>+AD408*35%</f>
        <v>0</v>
      </c>
      <c r="AG408" s="2">
        <f>+AD408*F408</f>
        <v>0</v>
      </c>
      <c r="AH408" s="2">
        <f>+AE408*F408</f>
        <v>0</v>
      </c>
      <c r="AI408" s="2">
        <f>+AF408*F408</f>
        <v>0</v>
      </c>
      <c r="AJ408" s="2">
        <f>SUM(AG408:AI408)</f>
        <v>0</v>
      </c>
      <c r="AK408" s="2">
        <f>+AD408*G408</f>
        <v>0</v>
      </c>
      <c r="AL408" s="2">
        <f>+AE408*G408</f>
        <v>0</v>
      </c>
      <c r="AM408" s="2">
        <f>+AF408*G408</f>
        <v>0</v>
      </c>
      <c r="AN408" s="155">
        <f>SUM(AK408:AM408)</f>
        <v>0</v>
      </c>
      <c r="AQ408" s="145" t="s">
        <v>525</v>
      </c>
      <c r="AU408" s="8"/>
      <c r="AV408" s="8"/>
      <c r="AW408" s="2">
        <f>+'[2]BoQ HSYC-Đạt'!AT408</f>
        <v>0</v>
      </c>
      <c r="AX408" s="8">
        <f>F408*AW408</f>
        <v>0</v>
      </c>
      <c r="AY408" s="8">
        <f>IF(AQ408="CT",7%,5%)*AX408</f>
        <v>0</v>
      </c>
      <c r="AZ408" s="8">
        <f>AX408*2%</f>
        <v>0</v>
      </c>
      <c r="BA408" s="8">
        <f>IF(BB408&gt;0,0,AX408*5%)</f>
        <v>0</v>
      </c>
      <c r="BB408" s="8"/>
      <c r="BC408" s="8">
        <f>+AX408+AY408+AZ408+BA408+BB408</f>
        <v>0</v>
      </c>
      <c r="BD408" s="8">
        <f>AX408-AT408</f>
        <v>0</v>
      </c>
      <c r="BE408" s="2"/>
      <c r="BF408" s="8"/>
      <c r="BH408" s="2"/>
    </row>
    <row r="409" spans="1:60" ht="17" hidden="1" outlineLevel="1" x14ac:dyDescent="0.2">
      <c r="B409" s="82"/>
      <c r="C409" s="144" t="s">
        <v>659</v>
      </c>
      <c r="D409" s="144"/>
      <c r="E409" s="82"/>
      <c r="F409" s="143"/>
      <c r="G409" s="142">
        <f>'[1]BoQ HSYC'!F409</f>
        <v>0</v>
      </c>
      <c r="H409" s="185">
        <f>'[1]BoQ HSYC'!G409</f>
        <v>0</v>
      </c>
      <c r="I409" s="185">
        <f>'[1]BoQ HSYC'!H409</f>
        <v>0</v>
      </c>
      <c r="J409" s="185">
        <f>'[1]BoQ HSYC'!I409</f>
        <v>0</v>
      </c>
      <c r="K409" s="48">
        <f>'[1]BoQ HSYC'!J409</f>
        <v>0</v>
      </c>
      <c r="L409" s="47">
        <f>'[1]BoQ HSYC'!K409</f>
        <v>0</v>
      </c>
      <c r="M409" s="47">
        <f>'[1]BoQ HSYC'!L409</f>
        <v>0</v>
      </c>
      <c r="N409" s="183">
        <f>'[1]BoQ HSYC'!M409</f>
        <v>0</v>
      </c>
      <c r="O409" s="183">
        <f>'[1]BoQ HSYC'!N409</f>
        <v>0</v>
      </c>
      <c r="P409" s="83">
        <f>'[1]BoQ HSYC'!O409</f>
        <v>0</v>
      </c>
      <c r="Q409" s="47">
        <f>'[1]BoQ HSYC'!P409</f>
        <v>0</v>
      </c>
      <c r="R409" s="132">
        <f>'[1]BoQ HSYC'!Q409</f>
        <v>0</v>
      </c>
      <c r="S409" s="83">
        <f>'[1]BoQ HSYC'!R409</f>
        <v>0</v>
      </c>
      <c r="T409" s="48">
        <f>'[1]BoQ HSYC'!S409</f>
        <v>0</v>
      </c>
      <c r="U409" s="132">
        <f>'[1]BoQ HSYC'!T409</f>
        <v>0</v>
      </c>
      <c r="V409" s="132">
        <f>'[1]BoQ HSYC'!U409</f>
        <v>0</v>
      </c>
      <c r="W409" s="132">
        <f>'[1]BoQ HSYC'!V409</f>
        <v>0</v>
      </c>
      <c r="X409" s="44" t="str">
        <f>'[1]BoQ HSYC'!W409</f>
        <v>ME</v>
      </c>
      <c r="Y409" s="44"/>
      <c r="Z409" s="44"/>
      <c r="AA409" s="44"/>
      <c r="AB409" s="2">
        <v>0</v>
      </c>
      <c r="AC409" s="2">
        <v>0</v>
      </c>
      <c r="AD409" s="2">
        <f>+M409</f>
        <v>0</v>
      </c>
      <c r="AE409" s="2">
        <f>+AD409*14%</f>
        <v>0</v>
      </c>
      <c r="AF409" s="155">
        <f>+AD409*35%</f>
        <v>0</v>
      </c>
      <c r="AG409" s="2">
        <f>+AD409*F409</f>
        <v>0</v>
      </c>
      <c r="AH409" s="2">
        <f>+AE409*F409</f>
        <v>0</v>
      </c>
      <c r="AI409" s="2">
        <f>+AF409*F409</f>
        <v>0</v>
      </c>
      <c r="AJ409" s="2">
        <f>SUM(AG409:AI409)</f>
        <v>0</v>
      </c>
      <c r="AK409" s="2">
        <f>+AD409*G409</f>
        <v>0</v>
      </c>
      <c r="AL409" s="2">
        <f>+AE409*G409</f>
        <v>0</v>
      </c>
      <c r="AM409" s="2">
        <f>+AF409*G409</f>
        <v>0</v>
      </c>
      <c r="AN409" s="155">
        <f>SUM(AK409:AM409)</f>
        <v>0</v>
      </c>
      <c r="AQ409" s="145" t="s">
        <v>525</v>
      </c>
      <c r="AU409" s="8"/>
      <c r="AV409" s="8"/>
      <c r="AW409" s="2">
        <f>+'[2]BoQ HSYC-Đạt'!AT409</f>
        <v>0</v>
      </c>
      <c r="AX409" s="8">
        <f>F409*AW409</f>
        <v>0</v>
      </c>
      <c r="AY409" s="8">
        <f>IF(AQ409="CT",7%,5%)*AX409</f>
        <v>0</v>
      </c>
      <c r="AZ409" s="8">
        <f>AX409*2%</f>
        <v>0</v>
      </c>
      <c r="BA409" s="8">
        <f>IF(BB409&gt;0,0,AX409*5%)</f>
        <v>0</v>
      </c>
      <c r="BB409" s="8"/>
      <c r="BC409" s="8">
        <f>+AX409+AY409+AZ409+BA409+BB409</f>
        <v>0</v>
      </c>
      <c r="BD409" s="8">
        <f>AX409-AT409</f>
        <v>0</v>
      </c>
      <c r="BE409" s="2"/>
      <c r="BF409" s="8"/>
      <c r="BH409" s="2"/>
    </row>
    <row r="410" spans="1:60" ht="17" hidden="1" outlineLevel="1" x14ac:dyDescent="0.2">
      <c r="B410" s="82"/>
      <c r="C410" s="144" t="s">
        <v>658</v>
      </c>
      <c r="D410" s="144"/>
      <c r="E410" s="82"/>
      <c r="F410" s="143"/>
      <c r="G410" s="142">
        <f>'[1]BoQ HSYC'!F410</f>
        <v>0</v>
      </c>
      <c r="H410" s="185">
        <f>'[1]BoQ HSYC'!G410</f>
        <v>0</v>
      </c>
      <c r="I410" s="185">
        <f>'[1]BoQ HSYC'!H410</f>
        <v>0</v>
      </c>
      <c r="J410" s="185">
        <f>'[1]BoQ HSYC'!I410</f>
        <v>0</v>
      </c>
      <c r="K410" s="48">
        <f>'[1]BoQ HSYC'!J410</f>
        <v>0</v>
      </c>
      <c r="L410" s="47">
        <f>'[1]BoQ HSYC'!K410</f>
        <v>0</v>
      </c>
      <c r="M410" s="47">
        <f>'[1]BoQ HSYC'!L410</f>
        <v>0</v>
      </c>
      <c r="N410" s="183">
        <f>'[1]BoQ HSYC'!M410</f>
        <v>0</v>
      </c>
      <c r="O410" s="183">
        <f>'[1]BoQ HSYC'!N410</f>
        <v>0</v>
      </c>
      <c r="P410" s="83">
        <f>'[1]BoQ HSYC'!O410</f>
        <v>0</v>
      </c>
      <c r="Q410" s="47">
        <f>'[1]BoQ HSYC'!P410</f>
        <v>0</v>
      </c>
      <c r="R410" s="132">
        <f>'[1]BoQ HSYC'!Q410</f>
        <v>0</v>
      </c>
      <c r="S410" s="83">
        <f>'[1]BoQ HSYC'!R410</f>
        <v>0</v>
      </c>
      <c r="T410" s="48">
        <f>'[1]BoQ HSYC'!S410</f>
        <v>0</v>
      </c>
      <c r="U410" s="132">
        <f>'[1]BoQ HSYC'!T410</f>
        <v>0</v>
      </c>
      <c r="V410" s="132">
        <f>'[1]BoQ HSYC'!U410</f>
        <v>0</v>
      </c>
      <c r="W410" s="132">
        <f>'[1]BoQ HSYC'!V410</f>
        <v>0</v>
      </c>
      <c r="X410" s="44" t="str">
        <f>'[1]BoQ HSYC'!W410</f>
        <v>ME</v>
      </c>
      <c r="Y410" s="44"/>
      <c r="Z410" s="44"/>
      <c r="AA410" s="44"/>
      <c r="AB410" s="2">
        <v>0</v>
      </c>
      <c r="AC410" s="2">
        <v>0</v>
      </c>
      <c r="AD410" s="2">
        <f>+M410</f>
        <v>0</v>
      </c>
      <c r="AE410" s="2">
        <f>+AD410*14%</f>
        <v>0</v>
      </c>
      <c r="AF410" s="155">
        <f>+AD410*35%</f>
        <v>0</v>
      </c>
      <c r="AG410" s="2">
        <f>+AD410*F410</f>
        <v>0</v>
      </c>
      <c r="AH410" s="2">
        <f>+AE410*F410</f>
        <v>0</v>
      </c>
      <c r="AI410" s="2">
        <f>+AF410*F410</f>
        <v>0</v>
      </c>
      <c r="AJ410" s="2">
        <f>SUM(AG410:AI410)</f>
        <v>0</v>
      </c>
      <c r="AK410" s="2">
        <f>+AD410*G410</f>
        <v>0</v>
      </c>
      <c r="AL410" s="2">
        <f>+AE410*G410</f>
        <v>0</v>
      </c>
      <c r="AM410" s="2">
        <f>+AF410*G410</f>
        <v>0</v>
      </c>
      <c r="AN410" s="155">
        <f>SUM(AK410:AM410)</f>
        <v>0</v>
      </c>
      <c r="AQ410" s="145" t="s">
        <v>525</v>
      </c>
      <c r="AU410" s="8"/>
      <c r="AV410" s="8"/>
      <c r="AW410" s="2">
        <f>+'[2]BoQ HSYC-Đạt'!AT410</f>
        <v>0</v>
      </c>
      <c r="AX410" s="8">
        <f>F410*AW410</f>
        <v>0</v>
      </c>
      <c r="AY410" s="8">
        <f>IF(AQ410="CT",7%,5%)*AX410</f>
        <v>0</v>
      </c>
      <c r="AZ410" s="8">
        <f>AX410*2%</f>
        <v>0</v>
      </c>
      <c r="BA410" s="8">
        <f>IF(BB410&gt;0,0,AX410*5%)</f>
        <v>0</v>
      </c>
      <c r="BB410" s="8"/>
      <c r="BC410" s="8">
        <f>+AX410+AY410+AZ410+BA410+BB410</f>
        <v>0</v>
      </c>
      <c r="BD410" s="8">
        <f>AX410-AT410</f>
        <v>0</v>
      </c>
      <c r="BE410" s="2"/>
      <c r="BF410" s="8"/>
      <c r="BH410" s="2"/>
    </row>
    <row r="411" spans="1:60" ht="17" hidden="1" outlineLevel="1" x14ac:dyDescent="0.2">
      <c r="B411" s="82"/>
      <c r="C411" s="144" t="s">
        <v>657</v>
      </c>
      <c r="D411" s="144"/>
      <c r="E411" s="82"/>
      <c r="F411" s="143"/>
      <c r="G411" s="142">
        <f>'[1]BoQ HSYC'!F411</f>
        <v>0</v>
      </c>
      <c r="H411" s="185">
        <f>'[1]BoQ HSYC'!G411</f>
        <v>0</v>
      </c>
      <c r="I411" s="185">
        <f>'[1]BoQ HSYC'!H411</f>
        <v>0</v>
      </c>
      <c r="J411" s="185">
        <f>'[1]BoQ HSYC'!I411</f>
        <v>0</v>
      </c>
      <c r="K411" s="48">
        <f>'[1]BoQ HSYC'!J411</f>
        <v>0</v>
      </c>
      <c r="L411" s="47">
        <f>'[1]BoQ HSYC'!K411</f>
        <v>0</v>
      </c>
      <c r="M411" s="47">
        <f>'[1]BoQ HSYC'!L411</f>
        <v>0</v>
      </c>
      <c r="N411" s="183">
        <f>'[1]BoQ HSYC'!M411</f>
        <v>0</v>
      </c>
      <c r="O411" s="183">
        <f>'[1]BoQ HSYC'!N411</f>
        <v>0</v>
      </c>
      <c r="P411" s="83">
        <f>'[1]BoQ HSYC'!O411</f>
        <v>0</v>
      </c>
      <c r="Q411" s="47">
        <f>'[1]BoQ HSYC'!P411</f>
        <v>0</v>
      </c>
      <c r="R411" s="132">
        <f>'[1]BoQ HSYC'!Q411</f>
        <v>0</v>
      </c>
      <c r="S411" s="83">
        <f>'[1]BoQ HSYC'!R411</f>
        <v>0</v>
      </c>
      <c r="T411" s="48">
        <f>'[1]BoQ HSYC'!S411</f>
        <v>0</v>
      </c>
      <c r="U411" s="132">
        <f>'[1]BoQ HSYC'!T411</f>
        <v>0</v>
      </c>
      <c r="V411" s="132">
        <f>'[1]BoQ HSYC'!U411</f>
        <v>0</v>
      </c>
      <c r="W411" s="132">
        <f>'[1]BoQ HSYC'!V411</f>
        <v>0</v>
      </c>
      <c r="X411" s="44" t="str">
        <f>'[1]BoQ HSYC'!W411</f>
        <v>ME</v>
      </c>
      <c r="Y411" s="44"/>
      <c r="Z411" s="44"/>
      <c r="AA411" s="44"/>
      <c r="AB411" s="2">
        <v>0</v>
      </c>
      <c r="AC411" s="2">
        <v>0</v>
      </c>
      <c r="AD411" s="2">
        <f>+M411</f>
        <v>0</v>
      </c>
      <c r="AE411" s="2">
        <f>+AD411*14%</f>
        <v>0</v>
      </c>
      <c r="AF411" s="155">
        <f>+AD411*35%</f>
        <v>0</v>
      </c>
      <c r="AG411" s="2">
        <f>+AD411*F411</f>
        <v>0</v>
      </c>
      <c r="AH411" s="2">
        <f>+AE411*F411</f>
        <v>0</v>
      </c>
      <c r="AI411" s="2">
        <f>+AF411*F411</f>
        <v>0</v>
      </c>
      <c r="AJ411" s="2">
        <f>SUM(AG411:AI411)</f>
        <v>0</v>
      </c>
      <c r="AK411" s="2">
        <f>+AD411*G411</f>
        <v>0</v>
      </c>
      <c r="AL411" s="2">
        <f>+AE411*G411</f>
        <v>0</v>
      </c>
      <c r="AM411" s="2">
        <f>+AF411*G411</f>
        <v>0</v>
      </c>
      <c r="AN411" s="155">
        <f>SUM(AK411:AM411)</f>
        <v>0</v>
      </c>
      <c r="AQ411" s="145" t="s">
        <v>525</v>
      </c>
      <c r="AU411" s="8"/>
      <c r="AV411" s="8"/>
      <c r="AW411" s="2">
        <f>+'[2]BoQ HSYC-Đạt'!AT411</f>
        <v>0</v>
      </c>
      <c r="AX411" s="8">
        <f>F411*AW411</f>
        <v>0</v>
      </c>
      <c r="AY411" s="8">
        <f>IF(AQ411="CT",7%,5%)*AX411</f>
        <v>0</v>
      </c>
      <c r="AZ411" s="8">
        <f>AX411*2%</f>
        <v>0</v>
      </c>
      <c r="BA411" s="8">
        <f>IF(BB411&gt;0,0,AX411*5%)</f>
        <v>0</v>
      </c>
      <c r="BB411" s="8"/>
      <c r="BC411" s="8">
        <f>+AX411+AY411+AZ411+BA411+BB411</f>
        <v>0</v>
      </c>
      <c r="BD411" s="8">
        <f>AX411-AT411</f>
        <v>0</v>
      </c>
      <c r="BE411" s="2"/>
      <c r="BF411" s="8"/>
      <c r="BH411" s="2"/>
    </row>
    <row r="412" spans="1:60" ht="17" hidden="1" outlineLevel="1" x14ac:dyDescent="0.2">
      <c r="B412" s="82"/>
      <c r="C412" s="144" t="s">
        <v>952</v>
      </c>
      <c r="D412" s="144"/>
      <c r="E412" s="82"/>
      <c r="F412" s="143"/>
      <c r="G412" s="142">
        <f>'[1]BoQ HSYC'!F412</f>
        <v>0</v>
      </c>
      <c r="H412" s="185">
        <f>'[1]BoQ HSYC'!G412</f>
        <v>0</v>
      </c>
      <c r="I412" s="185">
        <f>'[1]BoQ HSYC'!H412</f>
        <v>0</v>
      </c>
      <c r="J412" s="185">
        <f>'[1]BoQ HSYC'!I412</f>
        <v>0</v>
      </c>
      <c r="K412" s="48">
        <f>'[1]BoQ HSYC'!J412</f>
        <v>0</v>
      </c>
      <c r="L412" s="47">
        <f>'[1]BoQ HSYC'!K412</f>
        <v>0</v>
      </c>
      <c r="M412" s="47">
        <f>'[1]BoQ HSYC'!L412</f>
        <v>0</v>
      </c>
      <c r="N412" s="183">
        <f>'[1]BoQ HSYC'!M412</f>
        <v>0</v>
      </c>
      <c r="O412" s="183">
        <f>'[1]BoQ HSYC'!N412</f>
        <v>0</v>
      </c>
      <c r="P412" s="83">
        <f>'[1]BoQ HSYC'!O412</f>
        <v>0</v>
      </c>
      <c r="Q412" s="47">
        <f>'[1]BoQ HSYC'!P412</f>
        <v>0</v>
      </c>
      <c r="R412" s="132">
        <f>'[1]BoQ HSYC'!Q412</f>
        <v>0</v>
      </c>
      <c r="S412" s="83">
        <f>'[1]BoQ HSYC'!R412</f>
        <v>0</v>
      </c>
      <c r="T412" s="48">
        <f>'[1]BoQ HSYC'!S412</f>
        <v>0</v>
      </c>
      <c r="U412" s="132">
        <f>'[1]BoQ HSYC'!T412</f>
        <v>0</v>
      </c>
      <c r="V412" s="132">
        <f>'[1]BoQ HSYC'!U412</f>
        <v>0</v>
      </c>
      <c r="W412" s="132">
        <f>'[1]BoQ HSYC'!V412</f>
        <v>0</v>
      </c>
      <c r="X412" s="44" t="str">
        <f>'[1]BoQ HSYC'!W412</f>
        <v>ME</v>
      </c>
      <c r="Y412" s="44"/>
      <c r="Z412" s="44"/>
      <c r="AA412" s="44"/>
      <c r="AB412" s="2">
        <v>0</v>
      </c>
      <c r="AC412" s="2">
        <v>0</v>
      </c>
      <c r="AD412" s="2">
        <f>+M412</f>
        <v>0</v>
      </c>
      <c r="AE412" s="2">
        <f>+AD412*14%</f>
        <v>0</v>
      </c>
      <c r="AF412" s="155">
        <f>+AD412*35%</f>
        <v>0</v>
      </c>
      <c r="AG412" s="2">
        <f>+AD412*F412</f>
        <v>0</v>
      </c>
      <c r="AH412" s="2">
        <f>+AE412*F412</f>
        <v>0</v>
      </c>
      <c r="AI412" s="2">
        <f>+AF412*F412</f>
        <v>0</v>
      </c>
      <c r="AJ412" s="2">
        <f>SUM(AG412:AI412)</f>
        <v>0</v>
      </c>
      <c r="AK412" s="2">
        <f>+AD412*G412</f>
        <v>0</v>
      </c>
      <c r="AL412" s="2">
        <f>+AE412*G412</f>
        <v>0</v>
      </c>
      <c r="AM412" s="2">
        <f>+AF412*G412</f>
        <v>0</v>
      </c>
      <c r="AN412" s="155">
        <f>SUM(AK412:AM412)</f>
        <v>0</v>
      </c>
      <c r="AQ412" s="145" t="s">
        <v>525</v>
      </c>
      <c r="AU412" s="8"/>
      <c r="AV412" s="8"/>
      <c r="AW412" s="2">
        <f>+'[2]BoQ HSYC-Đạt'!AT412</f>
        <v>0</v>
      </c>
      <c r="AX412" s="8">
        <f>F412*AW412</f>
        <v>0</v>
      </c>
      <c r="AY412" s="8">
        <f>IF(AQ412="CT",7%,5%)*AX412</f>
        <v>0</v>
      </c>
      <c r="AZ412" s="8">
        <f>AX412*2%</f>
        <v>0</v>
      </c>
      <c r="BA412" s="8">
        <f>IF(BB412&gt;0,0,AX412*5%)</f>
        <v>0</v>
      </c>
      <c r="BB412" s="8"/>
      <c r="BC412" s="8">
        <f>+AX412+AY412+AZ412+BA412+BB412</f>
        <v>0</v>
      </c>
      <c r="BD412" s="8">
        <f>AX412-AT412</f>
        <v>0</v>
      </c>
      <c r="BE412" s="2"/>
      <c r="BF412" s="8"/>
      <c r="BH412" s="2"/>
    </row>
    <row r="413" spans="1:60" ht="17" hidden="1" outlineLevel="1" x14ac:dyDescent="0.2">
      <c r="B413" s="82"/>
      <c r="C413" s="144" t="s">
        <v>1140</v>
      </c>
      <c r="D413" s="144"/>
      <c r="E413" s="82"/>
      <c r="F413" s="143"/>
      <c r="G413" s="142">
        <f>'[1]BoQ HSYC'!F413</f>
        <v>0</v>
      </c>
      <c r="H413" s="185">
        <f>'[1]BoQ HSYC'!G413</f>
        <v>0</v>
      </c>
      <c r="I413" s="185">
        <f>'[1]BoQ HSYC'!H413</f>
        <v>0</v>
      </c>
      <c r="J413" s="185">
        <f>'[1]BoQ HSYC'!I413</f>
        <v>0</v>
      </c>
      <c r="K413" s="48">
        <f>'[1]BoQ HSYC'!J413</f>
        <v>0</v>
      </c>
      <c r="L413" s="47">
        <f>'[1]BoQ HSYC'!K413</f>
        <v>0</v>
      </c>
      <c r="M413" s="47">
        <f>'[1]BoQ HSYC'!L413</f>
        <v>0</v>
      </c>
      <c r="N413" s="183">
        <f>'[1]BoQ HSYC'!M413</f>
        <v>0</v>
      </c>
      <c r="O413" s="183">
        <f>'[1]BoQ HSYC'!N413</f>
        <v>0</v>
      </c>
      <c r="P413" s="83">
        <f>'[1]BoQ HSYC'!O413</f>
        <v>0</v>
      </c>
      <c r="Q413" s="47">
        <f>'[1]BoQ HSYC'!P413</f>
        <v>0</v>
      </c>
      <c r="R413" s="132">
        <f>'[1]BoQ HSYC'!Q413</f>
        <v>0</v>
      </c>
      <c r="S413" s="83">
        <f>'[1]BoQ HSYC'!R413</f>
        <v>0</v>
      </c>
      <c r="T413" s="48">
        <f>'[1]BoQ HSYC'!S413</f>
        <v>0</v>
      </c>
      <c r="U413" s="132">
        <f>'[1]BoQ HSYC'!T413</f>
        <v>0</v>
      </c>
      <c r="V413" s="132">
        <f>'[1]BoQ HSYC'!U413</f>
        <v>0</v>
      </c>
      <c r="W413" s="132">
        <f>'[1]BoQ HSYC'!V413</f>
        <v>0</v>
      </c>
      <c r="X413" s="44" t="str">
        <f>'[1]BoQ HSYC'!W413</f>
        <v>ME</v>
      </c>
      <c r="Y413" s="44"/>
      <c r="Z413" s="44"/>
      <c r="AA413" s="44"/>
      <c r="AB413" s="2">
        <v>0</v>
      </c>
      <c r="AC413" s="2">
        <v>0</v>
      </c>
      <c r="AD413" s="2">
        <f>+M413</f>
        <v>0</v>
      </c>
      <c r="AE413" s="2">
        <f>+AD413*14%</f>
        <v>0</v>
      </c>
      <c r="AF413" s="155">
        <f>+AD413*35%</f>
        <v>0</v>
      </c>
      <c r="AG413" s="2">
        <f>+AD413*F413</f>
        <v>0</v>
      </c>
      <c r="AH413" s="2">
        <f>+AE413*F413</f>
        <v>0</v>
      </c>
      <c r="AI413" s="2">
        <f>+AF413*F413</f>
        <v>0</v>
      </c>
      <c r="AJ413" s="2">
        <f>SUM(AG413:AI413)</f>
        <v>0</v>
      </c>
      <c r="AK413" s="2">
        <f>+AD413*G413</f>
        <v>0</v>
      </c>
      <c r="AL413" s="2">
        <f>+AE413*G413</f>
        <v>0</v>
      </c>
      <c r="AM413" s="2">
        <f>+AF413*G413</f>
        <v>0</v>
      </c>
      <c r="AN413" s="155">
        <f>SUM(AK413:AM413)</f>
        <v>0</v>
      </c>
      <c r="AQ413" s="145" t="s">
        <v>525</v>
      </c>
      <c r="AU413" s="8"/>
      <c r="AV413" s="8"/>
      <c r="AW413" s="2">
        <f>+'[2]BoQ HSYC-Đạt'!AT413</f>
        <v>0</v>
      </c>
      <c r="AX413" s="8">
        <f>F413*AW413</f>
        <v>0</v>
      </c>
      <c r="AY413" s="8">
        <f>IF(AQ413="CT",7%,5%)*AX413</f>
        <v>0</v>
      </c>
      <c r="AZ413" s="8">
        <f>AX413*2%</f>
        <v>0</v>
      </c>
      <c r="BA413" s="8">
        <f>IF(BB413&gt;0,0,AX413*5%)</f>
        <v>0</v>
      </c>
      <c r="BB413" s="8"/>
      <c r="BC413" s="8">
        <f>+AX413+AY413+AZ413+BA413+BB413</f>
        <v>0</v>
      </c>
      <c r="BD413" s="8">
        <f>AX413-AT413</f>
        <v>0</v>
      </c>
      <c r="BE413" s="2"/>
      <c r="BF413" s="8"/>
      <c r="BH413" s="2"/>
    </row>
    <row r="414" spans="1:60" ht="17" hidden="1" outlineLevel="1" x14ac:dyDescent="0.2">
      <c r="B414" s="82"/>
      <c r="C414" s="144" t="s">
        <v>656</v>
      </c>
      <c r="D414" s="144"/>
      <c r="E414" s="82"/>
      <c r="F414" s="143"/>
      <c r="G414" s="142">
        <f>'[1]BoQ HSYC'!F414</f>
        <v>0</v>
      </c>
      <c r="H414" s="185">
        <f>'[1]BoQ HSYC'!G414</f>
        <v>0</v>
      </c>
      <c r="I414" s="185">
        <f>'[1]BoQ HSYC'!H414</f>
        <v>0</v>
      </c>
      <c r="J414" s="185">
        <f>'[1]BoQ HSYC'!I414</f>
        <v>0</v>
      </c>
      <c r="K414" s="48">
        <f>'[1]BoQ HSYC'!J414</f>
        <v>0</v>
      </c>
      <c r="L414" s="47">
        <f>'[1]BoQ HSYC'!K414</f>
        <v>0</v>
      </c>
      <c r="M414" s="47">
        <f>'[1]BoQ HSYC'!L414</f>
        <v>0</v>
      </c>
      <c r="N414" s="183">
        <f>'[1]BoQ HSYC'!M414</f>
        <v>0</v>
      </c>
      <c r="O414" s="183">
        <f>'[1]BoQ HSYC'!N414</f>
        <v>0</v>
      </c>
      <c r="P414" s="83">
        <f>'[1]BoQ HSYC'!O414</f>
        <v>0</v>
      </c>
      <c r="Q414" s="47">
        <f>'[1]BoQ HSYC'!P414</f>
        <v>0</v>
      </c>
      <c r="R414" s="132">
        <f>'[1]BoQ HSYC'!Q414</f>
        <v>0</v>
      </c>
      <c r="S414" s="83">
        <f>'[1]BoQ HSYC'!R414</f>
        <v>0</v>
      </c>
      <c r="T414" s="48">
        <f>'[1]BoQ HSYC'!S414</f>
        <v>0</v>
      </c>
      <c r="U414" s="132">
        <f>'[1]BoQ HSYC'!T414</f>
        <v>0</v>
      </c>
      <c r="V414" s="132">
        <f>'[1]BoQ HSYC'!U414</f>
        <v>0</v>
      </c>
      <c r="W414" s="132">
        <f>'[1]BoQ HSYC'!V414</f>
        <v>0</v>
      </c>
      <c r="X414" s="44" t="str">
        <f>'[1]BoQ HSYC'!W414</f>
        <v>ME</v>
      </c>
      <c r="Y414" s="44"/>
      <c r="Z414" s="44"/>
      <c r="AA414" s="44"/>
      <c r="AB414" s="2">
        <v>0</v>
      </c>
      <c r="AC414" s="2">
        <v>0</v>
      </c>
      <c r="AD414" s="2">
        <f>+M414</f>
        <v>0</v>
      </c>
      <c r="AE414" s="2">
        <f>+AD414*14%</f>
        <v>0</v>
      </c>
      <c r="AF414" s="155">
        <f>+AD414*35%</f>
        <v>0</v>
      </c>
      <c r="AG414" s="2">
        <f>+AD414*F414</f>
        <v>0</v>
      </c>
      <c r="AH414" s="2">
        <f>+AE414*F414</f>
        <v>0</v>
      </c>
      <c r="AI414" s="2">
        <f>+AF414*F414</f>
        <v>0</v>
      </c>
      <c r="AJ414" s="2">
        <f>SUM(AG414:AI414)</f>
        <v>0</v>
      </c>
      <c r="AK414" s="2">
        <f>+AD414*G414</f>
        <v>0</v>
      </c>
      <c r="AL414" s="2">
        <f>+AE414*G414</f>
        <v>0</v>
      </c>
      <c r="AM414" s="2">
        <f>+AF414*G414</f>
        <v>0</v>
      </c>
      <c r="AN414" s="155">
        <f>SUM(AK414:AM414)</f>
        <v>0</v>
      </c>
      <c r="AQ414" s="145" t="s">
        <v>525</v>
      </c>
      <c r="AU414" s="8"/>
      <c r="AV414" s="8"/>
      <c r="AW414" s="2">
        <f>+'[2]BoQ HSYC-Đạt'!AT414</f>
        <v>0</v>
      </c>
      <c r="AX414" s="8">
        <f>F414*AW414</f>
        <v>0</v>
      </c>
      <c r="AY414" s="8">
        <f>IF(AQ414="CT",7%,5%)*AX414</f>
        <v>0</v>
      </c>
      <c r="AZ414" s="8">
        <f>AX414*2%</f>
        <v>0</v>
      </c>
      <c r="BA414" s="8">
        <f>IF(BB414&gt;0,0,AX414*5%)</f>
        <v>0</v>
      </c>
      <c r="BB414" s="8"/>
      <c r="BC414" s="8">
        <f>+AX414+AY414+AZ414+BA414+BB414</f>
        <v>0</v>
      </c>
      <c r="BD414" s="8">
        <f>AX414-AT414</f>
        <v>0</v>
      </c>
      <c r="BE414" s="2"/>
      <c r="BF414" s="8"/>
      <c r="BH414" s="2"/>
    </row>
    <row r="415" spans="1:60" ht="17" hidden="1" outlineLevel="1" x14ac:dyDescent="0.2">
      <c r="B415" s="82"/>
      <c r="C415" s="144" t="s">
        <v>655</v>
      </c>
      <c r="D415" s="144"/>
      <c r="E415" s="82"/>
      <c r="F415" s="143"/>
      <c r="G415" s="142">
        <f>'[1]BoQ HSYC'!F415</f>
        <v>0</v>
      </c>
      <c r="H415" s="185">
        <f>'[1]BoQ HSYC'!G415</f>
        <v>0</v>
      </c>
      <c r="I415" s="185">
        <f>'[1]BoQ HSYC'!H415</f>
        <v>0</v>
      </c>
      <c r="J415" s="185">
        <f>'[1]BoQ HSYC'!I415</f>
        <v>0</v>
      </c>
      <c r="K415" s="48">
        <f>'[1]BoQ HSYC'!J415</f>
        <v>0</v>
      </c>
      <c r="L415" s="47">
        <f>'[1]BoQ HSYC'!K415</f>
        <v>0</v>
      </c>
      <c r="M415" s="47">
        <f>'[1]BoQ HSYC'!L415</f>
        <v>0</v>
      </c>
      <c r="N415" s="183">
        <f>'[1]BoQ HSYC'!M415</f>
        <v>0</v>
      </c>
      <c r="O415" s="183">
        <f>'[1]BoQ HSYC'!N415</f>
        <v>0</v>
      </c>
      <c r="P415" s="83">
        <f>'[1]BoQ HSYC'!O415</f>
        <v>0</v>
      </c>
      <c r="Q415" s="47">
        <f>'[1]BoQ HSYC'!P415</f>
        <v>0</v>
      </c>
      <c r="R415" s="132">
        <f>'[1]BoQ HSYC'!Q415</f>
        <v>0</v>
      </c>
      <c r="S415" s="83">
        <f>'[1]BoQ HSYC'!R415</f>
        <v>0</v>
      </c>
      <c r="T415" s="48">
        <f>'[1]BoQ HSYC'!S415</f>
        <v>0</v>
      </c>
      <c r="U415" s="132">
        <f>'[1]BoQ HSYC'!T415</f>
        <v>0</v>
      </c>
      <c r="V415" s="132">
        <f>'[1]BoQ HSYC'!U415</f>
        <v>0</v>
      </c>
      <c r="W415" s="132">
        <f>'[1]BoQ HSYC'!V415</f>
        <v>0</v>
      </c>
      <c r="X415" s="44" t="str">
        <f>'[1]BoQ HSYC'!W415</f>
        <v>ME</v>
      </c>
      <c r="Y415" s="44"/>
      <c r="Z415" s="44"/>
      <c r="AA415" s="44"/>
      <c r="AB415" s="2">
        <v>0</v>
      </c>
      <c r="AC415" s="2">
        <v>0</v>
      </c>
      <c r="AD415" s="2">
        <f>+M415</f>
        <v>0</v>
      </c>
      <c r="AE415" s="2">
        <f>+AD415*14%</f>
        <v>0</v>
      </c>
      <c r="AF415" s="155">
        <f>+AD415*35%</f>
        <v>0</v>
      </c>
      <c r="AG415" s="2">
        <f>+AD415*F415</f>
        <v>0</v>
      </c>
      <c r="AH415" s="2">
        <f>+AE415*F415</f>
        <v>0</v>
      </c>
      <c r="AI415" s="2">
        <f>+AF415*F415</f>
        <v>0</v>
      </c>
      <c r="AJ415" s="2">
        <f>SUM(AG415:AI415)</f>
        <v>0</v>
      </c>
      <c r="AK415" s="2">
        <f>+AD415*G415</f>
        <v>0</v>
      </c>
      <c r="AL415" s="2">
        <f>+AE415*G415</f>
        <v>0</v>
      </c>
      <c r="AM415" s="2">
        <f>+AF415*G415</f>
        <v>0</v>
      </c>
      <c r="AN415" s="155">
        <f>SUM(AK415:AM415)</f>
        <v>0</v>
      </c>
      <c r="AQ415" s="145" t="s">
        <v>525</v>
      </c>
      <c r="AU415" s="8"/>
      <c r="AV415" s="8"/>
      <c r="AW415" s="2">
        <f>+'[2]BoQ HSYC-Đạt'!AT415</f>
        <v>0</v>
      </c>
      <c r="AX415" s="8">
        <f>F415*AW415</f>
        <v>0</v>
      </c>
      <c r="AY415" s="8">
        <f>IF(AQ415="CT",7%,5%)*AX415</f>
        <v>0</v>
      </c>
      <c r="AZ415" s="8">
        <f>AX415*2%</f>
        <v>0</v>
      </c>
      <c r="BA415" s="8">
        <f>IF(BB415&gt;0,0,AX415*5%)</f>
        <v>0</v>
      </c>
      <c r="BB415" s="8"/>
      <c r="BC415" s="8">
        <f>+AX415+AY415+AZ415+BA415+BB415</f>
        <v>0</v>
      </c>
      <c r="BD415" s="8">
        <f>AX415-AT415</f>
        <v>0</v>
      </c>
      <c r="BE415" s="2"/>
      <c r="BF415" s="8"/>
      <c r="BH415" s="2"/>
    </row>
    <row r="416" spans="1:60" ht="17" hidden="1" outlineLevel="1" x14ac:dyDescent="0.2">
      <c r="B416" s="82"/>
      <c r="C416" s="144" t="s">
        <v>654</v>
      </c>
      <c r="D416" s="144"/>
      <c r="E416" s="82"/>
      <c r="F416" s="143"/>
      <c r="G416" s="142">
        <f>'[1]BoQ HSYC'!F416</f>
        <v>0</v>
      </c>
      <c r="H416" s="185">
        <f>'[1]BoQ HSYC'!G416</f>
        <v>0</v>
      </c>
      <c r="I416" s="185">
        <f>'[1]BoQ HSYC'!H416</f>
        <v>0</v>
      </c>
      <c r="J416" s="185">
        <f>'[1]BoQ HSYC'!I416</f>
        <v>0</v>
      </c>
      <c r="K416" s="48">
        <f>'[1]BoQ HSYC'!J416</f>
        <v>0</v>
      </c>
      <c r="L416" s="47">
        <f>'[1]BoQ HSYC'!K416</f>
        <v>0</v>
      </c>
      <c r="M416" s="47">
        <f>'[1]BoQ HSYC'!L416</f>
        <v>0</v>
      </c>
      <c r="N416" s="183">
        <f>'[1]BoQ HSYC'!M416</f>
        <v>0</v>
      </c>
      <c r="O416" s="183">
        <f>'[1]BoQ HSYC'!N416</f>
        <v>0</v>
      </c>
      <c r="P416" s="83">
        <f>'[1]BoQ HSYC'!O416</f>
        <v>0</v>
      </c>
      <c r="Q416" s="47">
        <f>'[1]BoQ HSYC'!P416</f>
        <v>0</v>
      </c>
      <c r="R416" s="132">
        <f>'[1]BoQ HSYC'!Q416</f>
        <v>0</v>
      </c>
      <c r="S416" s="83">
        <f>'[1]BoQ HSYC'!R416</f>
        <v>0</v>
      </c>
      <c r="T416" s="48">
        <f>'[1]BoQ HSYC'!S416</f>
        <v>0</v>
      </c>
      <c r="U416" s="132">
        <f>'[1]BoQ HSYC'!T416</f>
        <v>0</v>
      </c>
      <c r="V416" s="132">
        <f>'[1]BoQ HSYC'!U416</f>
        <v>0</v>
      </c>
      <c r="W416" s="132">
        <f>'[1]BoQ HSYC'!V416</f>
        <v>0</v>
      </c>
      <c r="X416" s="44" t="str">
        <f>'[1]BoQ HSYC'!W416</f>
        <v>ME</v>
      </c>
      <c r="Y416" s="44"/>
      <c r="Z416" s="44"/>
      <c r="AA416" s="44"/>
      <c r="AB416" s="2">
        <v>0</v>
      </c>
      <c r="AC416" s="2">
        <v>0</v>
      </c>
      <c r="AD416" s="2">
        <f>+M416</f>
        <v>0</v>
      </c>
      <c r="AE416" s="2">
        <f>+AD416*14%</f>
        <v>0</v>
      </c>
      <c r="AF416" s="155">
        <f>+AD416*35%</f>
        <v>0</v>
      </c>
      <c r="AG416" s="2">
        <f>+AD416*F416</f>
        <v>0</v>
      </c>
      <c r="AH416" s="2">
        <f>+AE416*F416</f>
        <v>0</v>
      </c>
      <c r="AI416" s="2">
        <f>+AF416*F416</f>
        <v>0</v>
      </c>
      <c r="AJ416" s="2">
        <f>SUM(AG416:AI416)</f>
        <v>0</v>
      </c>
      <c r="AK416" s="2">
        <f>+AD416*G416</f>
        <v>0</v>
      </c>
      <c r="AL416" s="2">
        <f>+AE416*G416</f>
        <v>0</v>
      </c>
      <c r="AM416" s="2">
        <f>+AF416*G416</f>
        <v>0</v>
      </c>
      <c r="AN416" s="155">
        <f>SUM(AK416:AM416)</f>
        <v>0</v>
      </c>
      <c r="AQ416" s="145" t="s">
        <v>525</v>
      </c>
      <c r="AU416" s="8"/>
      <c r="AV416" s="8"/>
      <c r="AW416" s="2">
        <f>+'[2]BoQ HSYC-Đạt'!AT416</f>
        <v>0</v>
      </c>
      <c r="AX416" s="8">
        <f>F416*AW416</f>
        <v>0</v>
      </c>
      <c r="AY416" s="8">
        <f>IF(AQ416="CT",7%,5%)*AX416</f>
        <v>0</v>
      </c>
      <c r="AZ416" s="8">
        <f>AX416*2%</f>
        <v>0</v>
      </c>
      <c r="BA416" s="8">
        <f>IF(BB416&gt;0,0,AX416*5%)</f>
        <v>0</v>
      </c>
      <c r="BB416" s="8"/>
      <c r="BC416" s="8">
        <f>+AX416+AY416+AZ416+BA416+BB416</f>
        <v>0</v>
      </c>
      <c r="BD416" s="8">
        <f>AX416-AT416</f>
        <v>0</v>
      </c>
      <c r="BE416" s="2"/>
      <c r="BF416" s="8"/>
      <c r="BH416" s="2"/>
    </row>
    <row r="417" spans="1:60" ht="17" hidden="1" outlineLevel="1" x14ac:dyDescent="0.2">
      <c r="B417" s="82"/>
      <c r="C417" s="144" t="s">
        <v>831</v>
      </c>
      <c r="D417" s="144"/>
      <c r="E417" s="82"/>
      <c r="F417" s="143"/>
      <c r="G417" s="142">
        <f>'[1]BoQ HSYC'!F417</f>
        <v>0</v>
      </c>
      <c r="H417" s="185">
        <f>'[1]BoQ HSYC'!G417</f>
        <v>0</v>
      </c>
      <c r="I417" s="185">
        <f>'[1]BoQ HSYC'!H417</f>
        <v>0</v>
      </c>
      <c r="J417" s="185">
        <f>'[1]BoQ HSYC'!I417</f>
        <v>0</v>
      </c>
      <c r="K417" s="48">
        <f>'[1]BoQ HSYC'!J417</f>
        <v>0</v>
      </c>
      <c r="L417" s="47">
        <f>'[1]BoQ HSYC'!K417</f>
        <v>0</v>
      </c>
      <c r="M417" s="47">
        <f>'[1]BoQ HSYC'!L417</f>
        <v>0</v>
      </c>
      <c r="N417" s="183">
        <f>'[1]BoQ HSYC'!M417</f>
        <v>0</v>
      </c>
      <c r="O417" s="183">
        <f>'[1]BoQ HSYC'!N417</f>
        <v>0</v>
      </c>
      <c r="P417" s="83">
        <f>'[1]BoQ HSYC'!O417</f>
        <v>0</v>
      </c>
      <c r="Q417" s="47">
        <f>'[1]BoQ HSYC'!P417</f>
        <v>0</v>
      </c>
      <c r="R417" s="132">
        <f>'[1]BoQ HSYC'!Q417</f>
        <v>0</v>
      </c>
      <c r="S417" s="83">
        <f>'[1]BoQ HSYC'!R417</f>
        <v>0</v>
      </c>
      <c r="T417" s="48">
        <f>'[1]BoQ HSYC'!S417</f>
        <v>0</v>
      </c>
      <c r="U417" s="132">
        <f>'[1]BoQ HSYC'!T417</f>
        <v>0</v>
      </c>
      <c r="V417" s="132">
        <f>'[1]BoQ HSYC'!U417</f>
        <v>0</v>
      </c>
      <c r="W417" s="132">
        <f>'[1]BoQ HSYC'!V417</f>
        <v>0</v>
      </c>
      <c r="X417" s="44" t="str">
        <f>'[1]BoQ HSYC'!W417</f>
        <v>ME</v>
      </c>
      <c r="Y417" s="44"/>
      <c r="Z417" s="44"/>
      <c r="AA417" s="44"/>
      <c r="AB417" s="2">
        <v>0</v>
      </c>
      <c r="AC417" s="2">
        <v>0</v>
      </c>
      <c r="AD417" s="2">
        <f>+M417</f>
        <v>0</v>
      </c>
      <c r="AE417" s="2">
        <f>+AD417*14%</f>
        <v>0</v>
      </c>
      <c r="AF417" s="155">
        <f>+AD417*35%</f>
        <v>0</v>
      </c>
      <c r="AG417" s="2">
        <f>+AD417*F417</f>
        <v>0</v>
      </c>
      <c r="AH417" s="2">
        <f>+AE417*F417</f>
        <v>0</v>
      </c>
      <c r="AI417" s="2">
        <f>+AF417*F417</f>
        <v>0</v>
      </c>
      <c r="AJ417" s="2">
        <f>SUM(AG417:AI417)</f>
        <v>0</v>
      </c>
      <c r="AK417" s="2">
        <f>+AD417*G417</f>
        <v>0</v>
      </c>
      <c r="AL417" s="2">
        <f>+AE417*G417</f>
        <v>0</v>
      </c>
      <c r="AM417" s="2">
        <f>+AF417*G417</f>
        <v>0</v>
      </c>
      <c r="AN417" s="155">
        <f>SUM(AK417:AM417)</f>
        <v>0</v>
      </c>
      <c r="AQ417" s="145" t="s">
        <v>525</v>
      </c>
      <c r="AU417" s="8"/>
      <c r="AV417" s="8"/>
      <c r="AW417" s="2">
        <f>+'[2]BoQ HSYC-Đạt'!AT417</f>
        <v>0</v>
      </c>
      <c r="AX417" s="8">
        <f>F417*AW417</f>
        <v>0</v>
      </c>
      <c r="AY417" s="8">
        <f>IF(AQ417="CT",7%,5%)*AX417</f>
        <v>0</v>
      </c>
      <c r="AZ417" s="8">
        <f>AX417*2%</f>
        <v>0</v>
      </c>
      <c r="BA417" s="8">
        <f>IF(BB417&gt;0,0,AX417*5%)</f>
        <v>0</v>
      </c>
      <c r="BB417" s="8"/>
      <c r="BC417" s="8">
        <f>+AX417+AY417+AZ417+BA417+BB417</f>
        <v>0</v>
      </c>
      <c r="BD417" s="8">
        <f>AX417-AT417</f>
        <v>0</v>
      </c>
      <c r="BE417" s="2"/>
      <c r="BF417" s="8"/>
      <c r="BH417" s="2"/>
    </row>
    <row r="418" spans="1:60" ht="17" hidden="1" outlineLevel="1" x14ac:dyDescent="0.2">
      <c r="A418" s="1" t="s">
        <v>108</v>
      </c>
      <c r="B418" s="82">
        <v>11</v>
      </c>
      <c r="C418" s="144" t="s">
        <v>1384</v>
      </c>
      <c r="D418" s="144"/>
      <c r="E418" s="82" t="s">
        <v>85</v>
      </c>
      <c r="F418" s="143">
        <v>2</v>
      </c>
      <c r="G418" s="142">
        <f>'[1]BoQ HSYC'!F418</f>
        <v>2</v>
      </c>
      <c r="H418" s="185">
        <f>'[1]BoQ HSYC'!G418</f>
        <v>0</v>
      </c>
      <c r="I418" s="185">
        <f>'[1]BoQ HSYC'!H418</f>
        <v>0</v>
      </c>
      <c r="J418" s="185">
        <f>'[1]BoQ HSYC'!I418</f>
        <v>0</v>
      </c>
      <c r="K418" s="48">
        <f>'[1]BoQ HSYC'!J418</f>
        <v>56410000</v>
      </c>
      <c r="L418" s="47">
        <f>'[1]BoQ HSYC'!K418</f>
        <v>0</v>
      </c>
      <c r="M418" s="47">
        <f>'[1]BoQ HSYC'!L418</f>
        <v>56410000</v>
      </c>
      <c r="N418" s="183">
        <f>'[1]BoQ HSYC'!M418</f>
        <v>0</v>
      </c>
      <c r="O418" s="183">
        <f>'[1]BoQ HSYC'!N418</f>
        <v>0</v>
      </c>
      <c r="P418" s="83">
        <f>'[1]BoQ HSYC'!O418</f>
        <v>0</v>
      </c>
      <c r="Q418" s="47">
        <f>'[1]BoQ HSYC'!P418</f>
        <v>112820000</v>
      </c>
      <c r="R418" s="132">
        <f>'[1]BoQ HSYC'!Q418</f>
        <v>0</v>
      </c>
      <c r="S418" s="83">
        <f>'[1]BoQ HSYC'!R418</f>
        <v>112820000</v>
      </c>
      <c r="T418" s="48">
        <f>'[1]BoQ HSYC'!S418</f>
        <v>0</v>
      </c>
      <c r="U418" s="132">
        <f>'[1]BoQ HSYC'!T418</f>
        <v>0</v>
      </c>
      <c r="V418" s="132" t="str">
        <f>'[1]BoQ HSYC'!U418</f>
        <v>Báo giá NCC</v>
      </c>
      <c r="W418" s="132" t="str">
        <f>'[1]BoQ HSYC'!V418</f>
        <v>Báo giá NCC</v>
      </c>
      <c r="X418" s="44" t="str">
        <f>'[1]BoQ HSYC'!W418</f>
        <v>ME</v>
      </c>
      <c r="Y418" s="44"/>
      <c r="Z418" s="44"/>
      <c r="AA418" s="44"/>
      <c r="AB418" s="2">
        <v>72737586.900000006</v>
      </c>
      <c r="AC418" s="2">
        <v>145475173.80000001</v>
      </c>
      <c r="AD418" s="2">
        <f>+M418</f>
        <v>56410000</v>
      </c>
      <c r="AE418" s="2">
        <f>+AD418*14%</f>
        <v>7897400.0000000009</v>
      </c>
      <c r="AF418" s="155">
        <f>+AD418*35%</f>
        <v>19743500</v>
      </c>
      <c r="AG418" s="2">
        <f>+AD418*F418</f>
        <v>112820000</v>
      </c>
      <c r="AH418" s="2">
        <f>+AE418*F418</f>
        <v>15794800.000000002</v>
      </c>
      <c r="AI418" s="2">
        <f>+AF418*F418</f>
        <v>39487000</v>
      </c>
      <c r="AJ418" s="2">
        <f>SUM(AG418:AI418)</f>
        <v>168101800</v>
      </c>
      <c r="AK418" s="2">
        <f>+AD418*G418</f>
        <v>112820000</v>
      </c>
      <c r="AL418" s="2">
        <f>+AE418*G418</f>
        <v>15794800.000000002</v>
      </c>
      <c r="AM418" s="2">
        <f>+AF418*G418</f>
        <v>39487000</v>
      </c>
      <c r="AN418" s="155">
        <f>SUM(AK418:AM418)</f>
        <v>168101800</v>
      </c>
      <c r="AQ418" s="145" t="s">
        <v>525</v>
      </c>
      <c r="AU418" s="8"/>
      <c r="AV418" s="8"/>
      <c r="AW418" s="2">
        <f>+'[2]BoQ HSYC-Đạt'!AT418</f>
        <v>57538200</v>
      </c>
      <c r="AX418" s="8">
        <f>F418*AW418</f>
        <v>115076400</v>
      </c>
      <c r="AY418" s="8">
        <f>IF(AQ418="CT",7%,5%)*AX418</f>
        <v>8055348.0000000009</v>
      </c>
      <c r="AZ418" s="8">
        <f>AX418*2%</f>
        <v>2301528</v>
      </c>
      <c r="BA418" s="8">
        <f>IF(BB418&gt;0,0,AX418*5%)</f>
        <v>5753820</v>
      </c>
      <c r="BB418" s="8"/>
      <c r="BC418" s="8">
        <f>+AX418+AY418+AZ418+BA418+BB418</f>
        <v>131187096</v>
      </c>
      <c r="BD418" s="8">
        <f>AX418-AT418</f>
        <v>115076400</v>
      </c>
      <c r="BE418" s="2"/>
      <c r="BF418" s="8"/>
      <c r="BH418" s="2"/>
    </row>
    <row r="419" spans="1:60" ht="17" hidden="1" outlineLevel="1" x14ac:dyDescent="0.2">
      <c r="B419" s="82"/>
      <c r="C419" s="144" t="s">
        <v>1382</v>
      </c>
      <c r="D419" s="144"/>
      <c r="E419" s="82"/>
      <c r="F419" s="143"/>
      <c r="G419" s="142">
        <f>'[1]BoQ HSYC'!F419</f>
        <v>0</v>
      </c>
      <c r="H419" s="185">
        <f>'[1]BoQ HSYC'!G419</f>
        <v>0</v>
      </c>
      <c r="I419" s="185">
        <f>'[1]BoQ HSYC'!H419</f>
        <v>0</v>
      </c>
      <c r="J419" s="185">
        <f>'[1]BoQ HSYC'!I419</f>
        <v>0</v>
      </c>
      <c r="K419" s="48">
        <f>'[1]BoQ HSYC'!J419</f>
        <v>0</v>
      </c>
      <c r="L419" s="47">
        <f>'[1]BoQ HSYC'!K419</f>
        <v>0</v>
      </c>
      <c r="M419" s="47">
        <f>'[1]BoQ HSYC'!L419</f>
        <v>0</v>
      </c>
      <c r="N419" s="183">
        <f>'[1]BoQ HSYC'!M419</f>
        <v>0</v>
      </c>
      <c r="O419" s="183">
        <f>'[1]BoQ HSYC'!N419</f>
        <v>0</v>
      </c>
      <c r="P419" s="83">
        <f>'[1]BoQ HSYC'!O419</f>
        <v>0</v>
      </c>
      <c r="Q419" s="47">
        <f>'[1]BoQ HSYC'!P419</f>
        <v>0</v>
      </c>
      <c r="R419" s="132">
        <f>'[1]BoQ HSYC'!Q419</f>
        <v>0</v>
      </c>
      <c r="S419" s="83">
        <f>'[1]BoQ HSYC'!R419</f>
        <v>0</v>
      </c>
      <c r="T419" s="48">
        <f>'[1]BoQ HSYC'!S419</f>
        <v>0</v>
      </c>
      <c r="U419" s="132">
        <f>'[1]BoQ HSYC'!T419</f>
        <v>0</v>
      </c>
      <c r="V419" s="132">
        <f>'[1]BoQ HSYC'!U419</f>
        <v>0</v>
      </c>
      <c r="W419" s="132">
        <f>'[1]BoQ HSYC'!V419</f>
        <v>0</v>
      </c>
      <c r="X419" s="44" t="str">
        <f>'[1]BoQ HSYC'!W419</f>
        <v>ME</v>
      </c>
      <c r="Y419" s="44"/>
      <c r="Z419" s="44"/>
      <c r="AA419" s="44"/>
      <c r="AB419" s="2">
        <v>0</v>
      </c>
      <c r="AC419" s="2">
        <v>0</v>
      </c>
      <c r="AD419" s="2">
        <f>+M419</f>
        <v>0</v>
      </c>
      <c r="AE419" s="2">
        <f>+AD419*14%</f>
        <v>0</v>
      </c>
      <c r="AF419" s="155">
        <f>+AD419*35%</f>
        <v>0</v>
      </c>
      <c r="AG419" s="2">
        <f>+AD419*F419</f>
        <v>0</v>
      </c>
      <c r="AH419" s="2">
        <f>+AE419*F419</f>
        <v>0</v>
      </c>
      <c r="AI419" s="2">
        <f>+AF419*F419</f>
        <v>0</v>
      </c>
      <c r="AJ419" s="2">
        <f>SUM(AG419:AI419)</f>
        <v>0</v>
      </c>
      <c r="AK419" s="2">
        <f>+AD419*G419</f>
        <v>0</v>
      </c>
      <c r="AL419" s="2">
        <f>+AE419*G419</f>
        <v>0</v>
      </c>
      <c r="AM419" s="2">
        <f>+AF419*G419</f>
        <v>0</v>
      </c>
      <c r="AN419" s="155">
        <f>SUM(AK419:AM419)</f>
        <v>0</v>
      </c>
      <c r="AQ419" s="145" t="s">
        <v>525</v>
      </c>
      <c r="AU419" s="8"/>
      <c r="AV419" s="8"/>
      <c r="AW419" s="2">
        <f>+'[2]BoQ HSYC-Đạt'!AT419</f>
        <v>0</v>
      </c>
      <c r="AX419" s="8">
        <f>F419*AW419</f>
        <v>0</v>
      </c>
      <c r="AY419" s="8">
        <f>IF(AQ419="CT",7%,5%)*AX419</f>
        <v>0</v>
      </c>
      <c r="AZ419" s="8">
        <f>AX419*2%</f>
        <v>0</v>
      </c>
      <c r="BA419" s="8">
        <f>IF(BB419&gt;0,0,AX419*5%)</f>
        <v>0</v>
      </c>
      <c r="BB419" s="8"/>
      <c r="BC419" s="8">
        <f>+AX419+AY419+AZ419+BA419+BB419</f>
        <v>0</v>
      </c>
      <c r="BD419" s="8">
        <f>AX419-AT419</f>
        <v>0</v>
      </c>
      <c r="BE419" s="2"/>
      <c r="BF419" s="8"/>
      <c r="BH419" s="2"/>
    </row>
    <row r="420" spans="1:60" ht="17" hidden="1" outlineLevel="1" x14ac:dyDescent="0.2">
      <c r="B420" s="82"/>
      <c r="C420" s="144" t="s">
        <v>921</v>
      </c>
      <c r="D420" s="144"/>
      <c r="E420" s="82"/>
      <c r="F420" s="143"/>
      <c r="G420" s="142">
        <f>'[1]BoQ HSYC'!F420</f>
        <v>0</v>
      </c>
      <c r="H420" s="185">
        <f>'[1]BoQ HSYC'!G420</f>
        <v>0</v>
      </c>
      <c r="I420" s="185">
        <f>'[1]BoQ HSYC'!H420</f>
        <v>0</v>
      </c>
      <c r="J420" s="185">
        <f>'[1]BoQ HSYC'!I420</f>
        <v>0</v>
      </c>
      <c r="K420" s="48">
        <f>'[1]BoQ HSYC'!J420</f>
        <v>0</v>
      </c>
      <c r="L420" s="47">
        <f>'[1]BoQ HSYC'!K420</f>
        <v>0</v>
      </c>
      <c r="M420" s="47">
        <f>'[1]BoQ HSYC'!L420</f>
        <v>0</v>
      </c>
      <c r="N420" s="183">
        <f>'[1]BoQ HSYC'!M420</f>
        <v>0</v>
      </c>
      <c r="O420" s="183">
        <f>'[1]BoQ HSYC'!N420</f>
        <v>0</v>
      </c>
      <c r="P420" s="83">
        <f>'[1]BoQ HSYC'!O420</f>
        <v>0</v>
      </c>
      <c r="Q420" s="47">
        <f>'[1]BoQ HSYC'!P420</f>
        <v>0</v>
      </c>
      <c r="R420" s="132">
        <f>'[1]BoQ HSYC'!Q420</f>
        <v>0</v>
      </c>
      <c r="S420" s="83">
        <f>'[1]BoQ HSYC'!R420</f>
        <v>0</v>
      </c>
      <c r="T420" s="48">
        <f>'[1]BoQ HSYC'!S420</f>
        <v>0</v>
      </c>
      <c r="U420" s="132">
        <f>'[1]BoQ HSYC'!T420</f>
        <v>0</v>
      </c>
      <c r="V420" s="132">
        <f>'[1]BoQ HSYC'!U420</f>
        <v>0</v>
      </c>
      <c r="W420" s="132">
        <f>'[1]BoQ HSYC'!V420</f>
        <v>0</v>
      </c>
      <c r="X420" s="44" t="str">
        <f>'[1]BoQ HSYC'!W420</f>
        <v>ME</v>
      </c>
      <c r="Y420" s="44"/>
      <c r="Z420" s="44"/>
      <c r="AA420" s="44"/>
      <c r="AB420" s="2">
        <v>0</v>
      </c>
      <c r="AC420" s="2">
        <v>0</v>
      </c>
      <c r="AD420" s="2">
        <f>+M420</f>
        <v>0</v>
      </c>
      <c r="AE420" s="2">
        <f>+AD420*14%</f>
        <v>0</v>
      </c>
      <c r="AF420" s="155">
        <f>+AD420*35%</f>
        <v>0</v>
      </c>
      <c r="AG420" s="2">
        <f>+AD420*F420</f>
        <v>0</v>
      </c>
      <c r="AH420" s="2">
        <f>+AE420*F420</f>
        <v>0</v>
      </c>
      <c r="AI420" s="2">
        <f>+AF420*F420</f>
        <v>0</v>
      </c>
      <c r="AJ420" s="2">
        <f>SUM(AG420:AI420)</f>
        <v>0</v>
      </c>
      <c r="AK420" s="2">
        <f>+AD420*G420</f>
        <v>0</v>
      </c>
      <c r="AL420" s="2">
        <f>+AE420*G420</f>
        <v>0</v>
      </c>
      <c r="AM420" s="2">
        <f>+AF420*G420</f>
        <v>0</v>
      </c>
      <c r="AN420" s="155">
        <f>SUM(AK420:AM420)</f>
        <v>0</v>
      </c>
      <c r="AQ420" s="145" t="s">
        <v>525</v>
      </c>
      <c r="AU420" s="8"/>
      <c r="AV420" s="8"/>
      <c r="AW420" s="2">
        <f>+'[2]BoQ HSYC-Đạt'!AT420</f>
        <v>0</v>
      </c>
      <c r="AX420" s="8">
        <f>F420*AW420</f>
        <v>0</v>
      </c>
      <c r="AY420" s="8">
        <f>IF(AQ420="CT",7%,5%)*AX420</f>
        <v>0</v>
      </c>
      <c r="AZ420" s="8">
        <f>AX420*2%</f>
        <v>0</v>
      </c>
      <c r="BA420" s="8">
        <f>IF(BB420&gt;0,0,AX420*5%)</f>
        <v>0</v>
      </c>
      <c r="BB420" s="8"/>
      <c r="BC420" s="8">
        <f>+AX420+AY420+AZ420+BA420+BB420</f>
        <v>0</v>
      </c>
      <c r="BD420" s="8">
        <f>AX420-AT420</f>
        <v>0</v>
      </c>
      <c r="BE420" s="2"/>
      <c r="BF420" s="8"/>
      <c r="BH420" s="2"/>
    </row>
    <row r="421" spans="1:60" ht="17" hidden="1" outlineLevel="1" x14ac:dyDescent="0.2">
      <c r="B421" s="82"/>
      <c r="C421" s="144" t="s">
        <v>832</v>
      </c>
      <c r="D421" s="144"/>
      <c r="E421" s="82"/>
      <c r="F421" s="143"/>
      <c r="G421" s="142">
        <f>'[1]BoQ HSYC'!F421</f>
        <v>0</v>
      </c>
      <c r="H421" s="185">
        <f>'[1]BoQ HSYC'!G421</f>
        <v>0</v>
      </c>
      <c r="I421" s="185">
        <f>'[1]BoQ HSYC'!H421</f>
        <v>0</v>
      </c>
      <c r="J421" s="185">
        <f>'[1]BoQ HSYC'!I421</f>
        <v>0</v>
      </c>
      <c r="K421" s="48">
        <f>'[1]BoQ HSYC'!J421</f>
        <v>0</v>
      </c>
      <c r="L421" s="47">
        <f>'[1]BoQ HSYC'!K421</f>
        <v>0</v>
      </c>
      <c r="M421" s="47">
        <f>'[1]BoQ HSYC'!L421</f>
        <v>0</v>
      </c>
      <c r="N421" s="183">
        <f>'[1]BoQ HSYC'!M421</f>
        <v>0</v>
      </c>
      <c r="O421" s="183">
        <f>'[1]BoQ HSYC'!N421</f>
        <v>0</v>
      </c>
      <c r="P421" s="83">
        <f>'[1]BoQ HSYC'!O421</f>
        <v>0</v>
      </c>
      <c r="Q421" s="47">
        <f>'[1]BoQ HSYC'!P421</f>
        <v>0</v>
      </c>
      <c r="R421" s="132">
        <f>'[1]BoQ HSYC'!Q421</f>
        <v>0</v>
      </c>
      <c r="S421" s="83">
        <f>'[1]BoQ HSYC'!R421</f>
        <v>0</v>
      </c>
      <c r="T421" s="48">
        <f>'[1]BoQ HSYC'!S421</f>
        <v>0</v>
      </c>
      <c r="U421" s="132">
        <f>'[1]BoQ HSYC'!T421</f>
        <v>0</v>
      </c>
      <c r="V421" s="132">
        <f>'[1]BoQ HSYC'!U421</f>
        <v>0</v>
      </c>
      <c r="W421" s="132">
        <f>'[1]BoQ HSYC'!V421</f>
        <v>0</v>
      </c>
      <c r="X421" s="44" t="str">
        <f>'[1]BoQ HSYC'!W421</f>
        <v>ME</v>
      </c>
      <c r="Y421" s="44"/>
      <c r="Z421" s="44"/>
      <c r="AA421" s="44"/>
      <c r="AB421" s="2">
        <v>0</v>
      </c>
      <c r="AC421" s="2">
        <v>0</v>
      </c>
      <c r="AD421" s="2">
        <f>+M421</f>
        <v>0</v>
      </c>
      <c r="AE421" s="2">
        <f>+AD421*14%</f>
        <v>0</v>
      </c>
      <c r="AF421" s="155">
        <f>+AD421*35%</f>
        <v>0</v>
      </c>
      <c r="AG421" s="2">
        <f>+AD421*F421</f>
        <v>0</v>
      </c>
      <c r="AH421" s="2">
        <f>+AE421*F421</f>
        <v>0</v>
      </c>
      <c r="AI421" s="2">
        <f>+AF421*F421</f>
        <v>0</v>
      </c>
      <c r="AJ421" s="2">
        <f>SUM(AG421:AI421)</f>
        <v>0</v>
      </c>
      <c r="AK421" s="2">
        <f>+AD421*G421</f>
        <v>0</v>
      </c>
      <c r="AL421" s="2">
        <f>+AE421*G421</f>
        <v>0</v>
      </c>
      <c r="AM421" s="2">
        <f>+AF421*G421</f>
        <v>0</v>
      </c>
      <c r="AN421" s="155">
        <f>SUM(AK421:AM421)</f>
        <v>0</v>
      </c>
      <c r="AQ421" s="145" t="s">
        <v>525</v>
      </c>
      <c r="AU421" s="8"/>
      <c r="AV421" s="8"/>
      <c r="AW421" s="2">
        <f>+'[2]BoQ HSYC-Đạt'!AT421</f>
        <v>0</v>
      </c>
      <c r="AX421" s="8">
        <f>F421*AW421</f>
        <v>0</v>
      </c>
      <c r="AY421" s="8">
        <f>IF(AQ421="CT",7%,5%)*AX421</f>
        <v>0</v>
      </c>
      <c r="AZ421" s="8">
        <f>AX421*2%</f>
        <v>0</v>
      </c>
      <c r="BA421" s="8">
        <f>IF(BB421&gt;0,0,AX421*5%)</f>
        <v>0</v>
      </c>
      <c r="BB421" s="8"/>
      <c r="BC421" s="8">
        <f>+AX421+AY421+AZ421+BA421+BB421</f>
        <v>0</v>
      </c>
      <c r="BD421" s="8">
        <f>AX421-AT421</f>
        <v>0</v>
      </c>
      <c r="BE421" s="2"/>
      <c r="BF421" s="8"/>
      <c r="BH421" s="2"/>
    </row>
    <row r="422" spans="1:60" ht="17" hidden="1" outlineLevel="1" x14ac:dyDescent="0.2">
      <c r="B422" s="82"/>
      <c r="C422" s="144" t="s">
        <v>659</v>
      </c>
      <c r="D422" s="144"/>
      <c r="E422" s="82"/>
      <c r="F422" s="143"/>
      <c r="G422" s="142">
        <f>'[1]BoQ HSYC'!F422</f>
        <v>0</v>
      </c>
      <c r="H422" s="185">
        <f>'[1]BoQ HSYC'!G422</f>
        <v>0</v>
      </c>
      <c r="I422" s="185">
        <f>'[1]BoQ HSYC'!H422</f>
        <v>0</v>
      </c>
      <c r="J422" s="185">
        <f>'[1]BoQ HSYC'!I422</f>
        <v>0</v>
      </c>
      <c r="K422" s="48">
        <f>'[1]BoQ HSYC'!J422</f>
        <v>0</v>
      </c>
      <c r="L422" s="47">
        <f>'[1]BoQ HSYC'!K422</f>
        <v>0</v>
      </c>
      <c r="M422" s="47">
        <f>'[1]BoQ HSYC'!L422</f>
        <v>0</v>
      </c>
      <c r="N422" s="183">
        <f>'[1]BoQ HSYC'!M422</f>
        <v>0</v>
      </c>
      <c r="O422" s="183">
        <f>'[1]BoQ HSYC'!N422</f>
        <v>0</v>
      </c>
      <c r="P422" s="83">
        <f>'[1]BoQ HSYC'!O422</f>
        <v>0</v>
      </c>
      <c r="Q422" s="47">
        <f>'[1]BoQ HSYC'!P422</f>
        <v>0</v>
      </c>
      <c r="R422" s="132">
        <f>'[1]BoQ HSYC'!Q422</f>
        <v>0</v>
      </c>
      <c r="S422" s="83">
        <f>'[1]BoQ HSYC'!R422</f>
        <v>0</v>
      </c>
      <c r="T422" s="48">
        <f>'[1]BoQ HSYC'!S422</f>
        <v>0</v>
      </c>
      <c r="U422" s="132">
        <f>'[1]BoQ HSYC'!T422</f>
        <v>0</v>
      </c>
      <c r="V422" s="132">
        <f>'[1]BoQ HSYC'!U422</f>
        <v>0</v>
      </c>
      <c r="W422" s="132">
        <f>'[1]BoQ HSYC'!V422</f>
        <v>0</v>
      </c>
      <c r="X422" s="44" t="str">
        <f>'[1]BoQ HSYC'!W422</f>
        <v>ME</v>
      </c>
      <c r="Y422" s="44"/>
      <c r="Z422" s="44"/>
      <c r="AA422" s="44"/>
      <c r="AB422" s="2">
        <v>0</v>
      </c>
      <c r="AC422" s="2">
        <v>0</v>
      </c>
      <c r="AD422" s="2">
        <f>+M422</f>
        <v>0</v>
      </c>
      <c r="AE422" s="2">
        <f>+AD422*14%</f>
        <v>0</v>
      </c>
      <c r="AF422" s="155">
        <f>+AD422*35%</f>
        <v>0</v>
      </c>
      <c r="AG422" s="2">
        <f>+AD422*F422</f>
        <v>0</v>
      </c>
      <c r="AH422" s="2">
        <f>+AE422*F422</f>
        <v>0</v>
      </c>
      <c r="AI422" s="2">
        <f>+AF422*F422</f>
        <v>0</v>
      </c>
      <c r="AJ422" s="2">
        <f>SUM(AG422:AI422)</f>
        <v>0</v>
      </c>
      <c r="AK422" s="2">
        <f>+AD422*G422</f>
        <v>0</v>
      </c>
      <c r="AL422" s="2">
        <f>+AE422*G422</f>
        <v>0</v>
      </c>
      <c r="AM422" s="2">
        <f>+AF422*G422</f>
        <v>0</v>
      </c>
      <c r="AN422" s="155">
        <f>SUM(AK422:AM422)</f>
        <v>0</v>
      </c>
      <c r="AQ422" s="145" t="s">
        <v>525</v>
      </c>
      <c r="AU422" s="8"/>
      <c r="AV422" s="8"/>
      <c r="AW422" s="2">
        <f>+'[2]BoQ HSYC-Đạt'!AT422</f>
        <v>0</v>
      </c>
      <c r="AX422" s="8">
        <f>F422*AW422</f>
        <v>0</v>
      </c>
      <c r="AY422" s="8">
        <f>IF(AQ422="CT",7%,5%)*AX422</f>
        <v>0</v>
      </c>
      <c r="AZ422" s="8">
        <f>AX422*2%</f>
        <v>0</v>
      </c>
      <c r="BA422" s="8">
        <f>IF(BB422&gt;0,0,AX422*5%)</f>
        <v>0</v>
      </c>
      <c r="BB422" s="8"/>
      <c r="BC422" s="8">
        <f>+AX422+AY422+AZ422+BA422+BB422</f>
        <v>0</v>
      </c>
      <c r="BD422" s="8">
        <f>AX422-AT422</f>
        <v>0</v>
      </c>
      <c r="BE422" s="2"/>
      <c r="BF422" s="8"/>
      <c r="BH422" s="2"/>
    </row>
    <row r="423" spans="1:60" ht="17" hidden="1" outlineLevel="1" x14ac:dyDescent="0.2">
      <c r="B423" s="82"/>
      <c r="C423" s="144" t="s">
        <v>658</v>
      </c>
      <c r="D423" s="144"/>
      <c r="E423" s="82"/>
      <c r="F423" s="143"/>
      <c r="G423" s="142">
        <f>'[1]BoQ HSYC'!F423</f>
        <v>0</v>
      </c>
      <c r="H423" s="185">
        <f>'[1]BoQ HSYC'!G423</f>
        <v>0</v>
      </c>
      <c r="I423" s="185">
        <f>'[1]BoQ HSYC'!H423</f>
        <v>0</v>
      </c>
      <c r="J423" s="185">
        <f>'[1]BoQ HSYC'!I423</f>
        <v>0</v>
      </c>
      <c r="K423" s="48">
        <f>'[1]BoQ HSYC'!J423</f>
        <v>0</v>
      </c>
      <c r="L423" s="47">
        <f>'[1]BoQ HSYC'!K423</f>
        <v>0</v>
      </c>
      <c r="M423" s="47">
        <f>'[1]BoQ HSYC'!L423</f>
        <v>0</v>
      </c>
      <c r="N423" s="183">
        <f>'[1]BoQ HSYC'!M423</f>
        <v>0</v>
      </c>
      <c r="O423" s="183">
        <f>'[1]BoQ HSYC'!N423</f>
        <v>0</v>
      </c>
      <c r="P423" s="83">
        <f>'[1]BoQ HSYC'!O423</f>
        <v>0</v>
      </c>
      <c r="Q423" s="47">
        <f>'[1]BoQ HSYC'!P423</f>
        <v>0</v>
      </c>
      <c r="R423" s="132">
        <f>'[1]BoQ HSYC'!Q423</f>
        <v>0</v>
      </c>
      <c r="S423" s="83">
        <f>'[1]BoQ HSYC'!R423</f>
        <v>0</v>
      </c>
      <c r="T423" s="48">
        <f>'[1]BoQ HSYC'!S423</f>
        <v>0</v>
      </c>
      <c r="U423" s="132">
        <f>'[1]BoQ HSYC'!T423</f>
        <v>0</v>
      </c>
      <c r="V423" s="132">
        <f>'[1]BoQ HSYC'!U423</f>
        <v>0</v>
      </c>
      <c r="W423" s="132">
        <f>'[1]BoQ HSYC'!V423</f>
        <v>0</v>
      </c>
      <c r="X423" s="44" t="str">
        <f>'[1]BoQ HSYC'!W423</f>
        <v>ME</v>
      </c>
      <c r="Y423" s="44"/>
      <c r="Z423" s="44"/>
      <c r="AA423" s="44"/>
      <c r="AB423" s="2">
        <v>0</v>
      </c>
      <c r="AC423" s="2">
        <v>0</v>
      </c>
      <c r="AD423" s="2">
        <f>+M423</f>
        <v>0</v>
      </c>
      <c r="AE423" s="2">
        <f>+AD423*14%</f>
        <v>0</v>
      </c>
      <c r="AF423" s="155">
        <f>+AD423*35%</f>
        <v>0</v>
      </c>
      <c r="AG423" s="2">
        <f>+AD423*F423</f>
        <v>0</v>
      </c>
      <c r="AH423" s="2">
        <f>+AE423*F423</f>
        <v>0</v>
      </c>
      <c r="AI423" s="2">
        <f>+AF423*F423</f>
        <v>0</v>
      </c>
      <c r="AJ423" s="2">
        <f>SUM(AG423:AI423)</f>
        <v>0</v>
      </c>
      <c r="AK423" s="2">
        <f>+AD423*G423</f>
        <v>0</v>
      </c>
      <c r="AL423" s="2">
        <f>+AE423*G423</f>
        <v>0</v>
      </c>
      <c r="AM423" s="2">
        <f>+AF423*G423</f>
        <v>0</v>
      </c>
      <c r="AN423" s="155">
        <f>SUM(AK423:AM423)</f>
        <v>0</v>
      </c>
      <c r="AQ423" s="145" t="s">
        <v>525</v>
      </c>
      <c r="AU423" s="8"/>
      <c r="AV423" s="8"/>
      <c r="AW423" s="2">
        <f>+'[2]BoQ HSYC-Đạt'!AT423</f>
        <v>0</v>
      </c>
      <c r="AX423" s="8">
        <f>F423*AW423</f>
        <v>0</v>
      </c>
      <c r="AY423" s="8">
        <f>IF(AQ423="CT",7%,5%)*AX423</f>
        <v>0</v>
      </c>
      <c r="AZ423" s="8">
        <f>AX423*2%</f>
        <v>0</v>
      </c>
      <c r="BA423" s="8">
        <f>IF(BB423&gt;0,0,AX423*5%)</f>
        <v>0</v>
      </c>
      <c r="BB423" s="8"/>
      <c r="BC423" s="8">
        <f>+AX423+AY423+AZ423+BA423+BB423</f>
        <v>0</v>
      </c>
      <c r="BD423" s="8">
        <f>AX423-AT423</f>
        <v>0</v>
      </c>
      <c r="BE423" s="2"/>
      <c r="BF423" s="8"/>
      <c r="BH423" s="2"/>
    </row>
    <row r="424" spans="1:60" ht="17" hidden="1" outlineLevel="1" x14ac:dyDescent="0.2">
      <c r="B424" s="82"/>
      <c r="C424" s="144" t="s">
        <v>657</v>
      </c>
      <c r="D424" s="144"/>
      <c r="E424" s="82"/>
      <c r="F424" s="143"/>
      <c r="G424" s="142">
        <f>'[1]BoQ HSYC'!F424</f>
        <v>0</v>
      </c>
      <c r="H424" s="185">
        <f>'[1]BoQ HSYC'!G424</f>
        <v>0</v>
      </c>
      <c r="I424" s="185">
        <f>'[1]BoQ HSYC'!H424</f>
        <v>0</v>
      </c>
      <c r="J424" s="185">
        <f>'[1]BoQ HSYC'!I424</f>
        <v>0</v>
      </c>
      <c r="K424" s="48">
        <f>'[1]BoQ HSYC'!J424</f>
        <v>0</v>
      </c>
      <c r="L424" s="47">
        <f>'[1]BoQ HSYC'!K424</f>
        <v>0</v>
      </c>
      <c r="M424" s="47">
        <f>'[1]BoQ HSYC'!L424</f>
        <v>0</v>
      </c>
      <c r="N424" s="183">
        <f>'[1]BoQ HSYC'!M424</f>
        <v>0</v>
      </c>
      <c r="O424" s="183">
        <f>'[1]BoQ HSYC'!N424</f>
        <v>0</v>
      </c>
      <c r="P424" s="83">
        <f>'[1]BoQ HSYC'!O424</f>
        <v>0</v>
      </c>
      <c r="Q424" s="47">
        <f>'[1]BoQ HSYC'!P424</f>
        <v>0</v>
      </c>
      <c r="R424" s="132">
        <f>'[1]BoQ HSYC'!Q424</f>
        <v>0</v>
      </c>
      <c r="S424" s="83">
        <f>'[1]BoQ HSYC'!R424</f>
        <v>0</v>
      </c>
      <c r="T424" s="48">
        <f>'[1]BoQ HSYC'!S424</f>
        <v>0</v>
      </c>
      <c r="U424" s="132">
        <f>'[1]BoQ HSYC'!T424</f>
        <v>0</v>
      </c>
      <c r="V424" s="132">
        <f>'[1]BoQ HSYC'!U424</f>
        <v>0</v>
      </c>
      <c r="W424" s="132">
        <f>'[1]BoQ HSYC'!V424</f>
        <v>0</v>
      </c>
      <c r="X424" s="44" t="str">
        <f>'[1]BoQ HSYC'!W424</f>
        <v>ME</v>
      </c>
      <c r="Y424" s="44"/>
      <c r="Z424" s="44"/>
      <c r="AA424" s="44"/>
      <c r="AB424" s="2">
        <v>0</v>
      </c>
      <c r="AC424" s="2">
        <v>0</v>
      </c>
      <c r="AD424" s="2">
        <f>+M424</f>
        <v>0</v>
      </c>
      <c r="AE424" s="2">
        <f>+AD424*14%</f>
        <v>0</v>
      </c>
      <c r="AF424" s="155">
        <f>+AD424*35%</f>
        <v>0</v>
      </c>
      <c r="AG424" s="2">
        <f>+AD424*F424</f>
        <v>0</v>
      </c>
      <c r="AH424" s="2">
        <f>+AE424*F424</f>
        <v>0</v>
      </c>
      <c r="AI424" s="2">
        <f>+AF424*F424</f>
        <v>0</v>
      </c>
      <c r="AJ424" s="2">
        <f>SUM(AG424:AI424)</f>
        <v>0</v>
      </c>
      <c r="AK424" s="2">
        <f>+AD424*G424</f>
        <v>0</v>
      </c>
      <c r="AL424" s="2">
        <f>+AE424*G424</f>
        <v>0</v>
      </c>
      <c r="AM424" s="2">
        <f>+AF424*G424</f>
        <v>0</v>
      </c>
      <c r="AN424" s="155">
        <f>SUM(AK424:AM424)</f>
        <v>0</v>
      </c>
      <c r="AQ424" s="145" t="s">
        <v>525</v>
      </c>
      <c r="AU424" s="8"/>
      <c r="AV424" s="8"/>
      <c r="AW424" s="2">
        <f>+'[2]BoQ HSYC-Đạt'!AT424</f>
        <v>0</v>
      </c>
      <c r="AX424" s="8">
        <f>F424*AW424</f>
        <v>0</v>
      </c>
      <c r="AY424" s="8">
        <f>IF(AQ424="CT",7%,5%)*AX424</f>
        <v>0</v>
      </c>
      <c r="AZ424" s="8">
        <f>AX424*2%</f>
        <v>0</v>
      </c>
      <c r="BA424" s="8">
        <f>IF(BB424&gt;0,0,AX424*5%)</f>
        <v>0</v>
      </c>
      <c r="BB424" s="8"/>
      <c r="BC424" s="8">
        <f>+AX424+AY424+AZ424+BA424+BB424</f>
        <v>0</v>
      </c>
      <c r="BD424" s="8">
        <f>AX424-AT424</f>
        <v>0</v>
      </c>
      <c r="BE424" s="2"/>
      <c r="BF424" s="8"/>
      <c r="BH424" s="2"/>
    </row>
    <row r="425" spans="1:60" ht="17" hidden="1" outlineLevel="1" x14ac:dyDescent="0.2">
      <c r="B425" s="82"/>
      <c r="C425" s="144" t="s">
        <v>952</v>
      </c>
      <c r="D425" s="144"/>
      <c r="E425" s="82"/>
      <c r="F425" s="143"/>
      <c r="G425" s="142">
        <f>'[1]BoQ HSYC'!F425</f>
        <v>0</v>
      </c>
      <c r="H425" s="185">
        <f>'[1]BoQ HSYC'!G425</f>
        <v>0</v>
      </c>
      <c r="I425" s="185">
        <f>'[1]BoQ HSYC'!H425</f>
        <v>0</v>
      </c>
      <c r="J425" s="185">
        <f>'[1]BoQ HSYC'!I425</f>
        <v>0</v>
      </c>
      <c r="K425" s="48">
        <f>'[1]BoQ HSYC'!J425</f>
        <v>0</v>
      </c>
      <c r="L425" s="47">
        <f>'[1]BoQ HSYC'!K425</f>
        <v>0</v>
      </c>
      <c r="M425" s="47">
        <f>'[1]BoQ HSYC'!L425</f>
        <v>0</v>
      </c>
      <c r="N425" s="183">
        <f>'[1]BoQ HSYC'!M425</f>
        <v>0</v>
      </c>
      <c r="O425" s="183">
        <f>'[1]BoQ HSYC'!N425</f>
        <v>0</v>
      </c>
      <c r="P425" s="83">
        <f>'[1]BoQ HSYC'!O425</f>
        <v>0</v>
      </c>
      <c r="Q425" s="47">
        <f>'[1]BoQ HSYC'!P425</f>
        <v>0</v>
      </c>
      <c r="R425" s="132">
        <f>'[1]BoQ HSYC'!Q425</f>
        <v>0</v>
      </c>
      <c r="S425" s="83">
        <f>'[1]BoQ HSYC'!R425</f>
        <v>0</v>
      </c>
      <c r="T425" s="48">
        <f>'[1]BoQ HSYC'!S425</f>
        <v>0</v>
      </c>
      <c r="U425" s="132">
        <f>'[1]BoQ HSYC'!T425</f>
        <v>0</v>
      </c>
      <c r="V425" s="132">
        <f>'[1]BoQ HSYC'!U425</f>
        <v>0</v>
      </c>
      <c r="W425" s="132">
        <f>'[1]BoQ HSYC'!V425</f>
        <v>0</v>
      </c>
      <c r="X425" s="44" t="str">
        <f>'[1]BoQ HSYC'!W425</f>
        <v>ME</v>
      </c>
      <c r="Y425" s="44"/>
      <c r="Z425" s="44"/>
      <c r="AA425" s="44"/>
      <c r="AB425" s="2">
        <v>0</v>
      </c>
      <c r="AC425" s="2">
        <v>0</v>
      </c>
      <c r="AD425" s="2">
        <f>+M425</f>
        <v>0</v>
      </c>
      <c r="AE425" s="2">
        <f>+AD425*14%</f>
        <v>0</v>
      </c>
      <c r="AF425" s="155">
        <f>+AD425*35%</f>
        <v>0</v>
      </c>
      <c r="AG425" s="2">
        <f>+AD425*F425</f>
        <v>0</v>
      </c>
      <c r="AH425" s="2">
        <f>+AE425*F425</f>
        <v>0</v>
      </c>
      <c r="AI425" s="2">
        <f>+AF425*F425</f>
        <v>0</v>
      </c>
      <c r="AJ425" s="2">
        <f>SUM(AG425:AI425)</f>
        <v>0</v>
      </c>
      <c r="AK425" s="2">
        <f>+AD425*G425</f>
        <v>0</v>
      </c>
      <c r="AL425" s="2">
        <f>+AE425*G425</f>
        <v>0</v>
      </c>
      <c r="AM425" s="2">
        <f>+AF425*G425</f>
        <v>0</v>
      </c>
      <c r="AN425" s="155">
        <f>SUM(AK425:AM425)</f>
        <v>0</v>
      </c>
      <c r="AQ425" s="145" t="s">
        <v>525</v>
      </c>
      <c r="AU425" s="8"/>
      <c r="AV425" s="8"/>
      <c r="AW425" s="2">
        <f>+'[2]BoQ HSYC-Đạt'!AT425</f>
        <v>0</v>
      </c>
      <c r="AX425" s="8">
        <f>F425*AW425</f>
        <v>0</v>
      </c>
      <c r="AY425" s="8">
        <f>IF(AQ425="CT",7%,5%)*AX425</f>
        <v>0</v>
      </c>
      <c r="AZ425" s="8">
        <f>AX425*2%</f>
        <v>0</v>
      </c>
      <c r="BA425" s="8">
        <f>IF(BB425&gt;0,0,AX425*5%)</f>
        <v>0</v>
      </c>
      <c r="BB425" s="8"/>
      <c r="BC425" s="8">
        <f>+AX425+AY425+AZ425+BA425+BB425</f>
        <v>0</v>
      </c>
      <c r="BD425" s="8">
        <f>AX425-AT425</f>
        <v>0</v>
      </c>
      <c r="BE425" s="2"/>
      <c r="BF425" s="8"/>
      <c r="BH425" s="2"/>
    </row>
    <row r="426" spans="1:60" ht="17" hidden="1" outlineLevel="1" x14ac:dyDescent="0.2">
      <c r="B426" s="82"/>
      <c r="C426" s="144" t="s">
        <v>1140</v>
      </c>
      <c r="D426" s="144"/>
      <c r="E426" s="82"/>
      <c r="F426" s="143"/>
      <c r="G426" s="142">
        <f>'[1]BoQ HSYC'!F426</f>
        <v>0</v>
      </c>
      <c r="H426" s="185">
        <f>'[1]BoQ HSYC'!G426</f>
        <v>0</v>
      </c>
      <c r="I426" s="185">
        <f>'[1]BoQ HSYC'!H426</f>
        <v>0</v>
      </c>
      <c r="J426" s="185">
        <f>'[1]BoQ HSYC'!I426</f>
        <v>0</v>
      </c>
      <c r="K426" s="48">
        <f>'[1]BoQ HSYC'!J426</f>
        <v>0</v>
      </c>
      <c r="L426" s="47">
        <f>'[1]BoQ HSYC'!K426</f>
        <v>0</v>
      </c>
      <c r="M426" s="47">
        <f>'[1]BoQ HSYC'!L426</f>
        <v>0</v>
      </c>
      <c r="N426" s="183">
        <f>'[1]BoQ HSYC'!M426</f>
        <v>0</v>
      </c>
      <c r="O426" s="183">
        <f>'[1]BoQ HSYC'!N426</f>
        <v>0</v>
      </c>
      <c r="P426" s="83">
        <f>'[1]BoQ HSYC'!O426</f>
        <v>0</v>
      </c>
      <c r="Q426" s="47">
        <f>'[1]BoQ HSYC'!P426</f>
        <v>0</v>
      </c>
      <c r="R426" s="132">
        <f>'[1]BoQ HSYC'!Q426</f>
        <v>0</v>
      </c>
      <c r="S426" s="83">
        <f>'[1]BoQ HSYC'!R426</f>
        <v>0</v>
      </c>
      <c r="T426" s="48">
        <f>'[1]BoQ HSYC'!S426</f>
        <v>0</v>
      </c>
      <c r="U426" s="132">
        <f>'[1]BoQ HSYC'!T426</f>
        <v>0</v>
      </c>
      <c r="V426" s="132">
        <f>'[1]BoQ HSYC'!U426</f>
        <v>0</v>
      </c>
      <c r="W426" s="132">
        <f>'[1]BoQ HSYC'!V426</f>
        <v>0</v>
      </c>
      <c r="X426" s="44" t="str">
        <f>'[1]BoQ HSYC'!W426</f>
        <v>ME</v>
      </c>
      <c r="Y426" s="44"/>
      <c r="Z426" s="44"/>
      <c r="AA426" s="44"/>
      <c r="AB426" s="2">
        <v>0</v>
      </c>
      <c r="AC426" s="2">
        <v>0</v>
      </c>
      <c r="AD426" s="2">
        <f>+M426</f>
        <v>0</v>
      </c>
      <c r="AE426" s="2">
        <f>+AD426*14%</f>
        <v>0</v>
      </c>
      <c r="AF426" s="155">
        <f>+AD426*35%</f>
        <v>0</v>
      </c>
      <c r="AG426" s="2">
        <f>+AD426*F426</f>
        <v>0</v>
      </c>
      <c r="AH426" s="2">
        <f>+AE426*F426</f>
        <v>0</v>
      </c>
      <c r="AI426" s="2">
        <f>+AF426*F426</f>
        <v>0</v>
      </c>
      <c r="AJ426" s="2">
        <f>SUM(AG426:AI426)</f>
        <v>0</v>
      </c>
      <c r="AK426" s="2">
        <f>+AD426*G426</f>
        <v>0</v>
      </c>
      <c r="AL426" s="2">
        <f>+AE426*G426</f>
        <v>0</v>
      </c>
      <c r="AM426" s="2">
        <f>+AF426*G426</f>
        <v>0</v>
      </c>
      <c r="AN426" s="155">
        <f>SUM(AK426:AM426)</f>
        <v>0</v>
      </c>
      <c r="AQ426" s="145" t="s">
        <v>525</v>
      </c>
      <c r="AU426" s="8"/>
      <c r="AV426" s="8"/>
      <c r="AW426" s="2">
        <f>+'[2]BoQ HSYC-Đạt'!AT426</f>
        <v>0</v>
      </c>
      <c r="AX426" s="8">
        <f>F426*AW426</f>
        <v>0</v>
      </c>
      <c r="AY426" s="8">
        <f>IF(AQ426="CT",7%,5%)*AX426</f>
        <v>0</v>
      </c>
      <c r="AZ426" s="8">
        <f>AX426*2%</f>
        <v>0</v>
      </c>
      <c r="BA426" s="8">
        <f>IF(BB426&gt;0,0,AX426*5%)</f>
        <v>0</v>
      </c>
      <c r="BB426" s="8"/>
      <c r="BC426" s="8">
        <f>+AX426+AY426+AZ426+BA426+BB426</f>
        <v>0</v>
      </c>
      <c r="BD426" s="8">
        <f>AX426-AT426</f>
        <v>0</v>
      </c>
      <c r="BE426" s="2"/>
      <c r="BF426" s="8"/>
      <c r="BH426" s="2"/>
    </row>
    <row r="427" spans="1:60" ht="17" hidden="1" outlineLevel="1" x14ac:dyDescent="0.2">
      <c r="B427" s="82"/>
      <c r="C427" s="144" t="s">
        <v>656</v>
      </c>
      <c r="D427" s="144"/>
      <c r="E427" s="82"/>
      <c r="F427" s="143"/>
      <c r="G427" s="142">
        <f>'[1]BoQ HSYC'!F427</f>
        <v>0</v>
      </c>
      <c r="H427" s="185">
        <f>'[1]BoQ HSYC'!G427</f>
        <v>0</v>
      </c>
      <c r="I427" s="185">
        <f>'[1]BoQ HSYC'!H427</f>
        <v>0</v>
      </c>
      <c r="J427" s="185">
        <f>'[1]BoQ HSYC'!I427</f>
        <v>0</v>
      </c>
      <c r="K427" s="48">
        <f>'[1]BoQ HSYC'!J427</f>
        <v>0</v>
      </c>
      <c r="L427" s="47">
        <f>'[1]BoQ HSYC'!K427</f>
        <v>0</v>
      </c>
      <c r="M427" s="47">
        <f>'[1]BoQ HSYC'!L427</f>
        <v>0</v>
      </c>
      <c r="N427" s="183">
        <f>'[1]BoQ HSYC'!M427</f>
        <v>0</v>
      </c>
      <c r="O427" s="183">
        <f>'[1]BoQ HSYC'!N427</f>
        <v>0</v>
      </c>
      <c r="P427" s="83">
        <f>'[1]BoQ HSYC'!O427</f>
        <v>0</v>
      </c>
      <c r="Q427" s="47">
        <f>'[1]BoQ HSYC'!P427</f>
        <v>0</v>
      </c>
      <c r="R427" s="132">
        <f>'[1]BoQ HSYC'!Q427</f>
        <v>0</v>
      </c>
      <c r="S427" s="83">
        <f>'[1]BoQ HSYC'!R427</f>
        <v>0</v>
      </c>
      <c r="T427" s="48">
        <f>'[1]BoQ HSYC'!S427</f>
        <v>0</v>
      </c>
      <c r="U427" s="132">
        <f>'[1]BoQ HSYC'!T427</f>
        <v>0</v>
      </c>
      <c r="V427" s="132">
        <f>'[1]BoQ HSYC'!U427</f>
        <v>0</v>
      </c>
      <c r="W427" s="132">
        <f>'[1]BoQ HSYC'!V427</f>
        <v>0</v>
      </c>
      <c r="X427" s="44" t="str">
        <f>'[1]BoQ HSYC'!W427</f>
        <v>ME</v>
      </c>
      <c r="Y427" s="44"/>
      <c r="Z427" s="44"/>
      <c r="AA427" s="44"/>
      <c r="AB427" s="2">
        <v>0</v>
      </c>
      <c r="AC427" s="2">
        <v>0</v>
      </c>
      <c r="AD427" s="2">
        <f>+M427</f>
        <v>0</v>
      </c>
      <c r="AE427" s="2">
        <f>+AD427*14%</f>
        <v>0</v>
      </c>
      <c r="AF427" s="155">
        <f>+AD427*35%</f>
        <v>0</v>
      </c>
      <c r="AG427" s="2">
        <f>+AD427*F427</f>
        <v>0</v>
      </c>
      <c r="AH427" s="2">
        <f>+AE427*F427</f>
        <v>0</v>
      </c>
      <c r="AI427" s="2">
        <f>+AF427*F427</f>
        <v>0</v>
      </c>
      <c r="AJ427" s="2">
        <f>SUM(AG427:AI427)</f>
        <v>0</v>
      </c>
      <c r="AK427" s="2">
        <f>+AD427*G427</f>
        <v>0</v>
      </c>
      <c r="AL427" s="2">
        <f>+AE427*G427</f>
        <v>0</v>
      </c>
      <c r="AM427" s="2">
        <f>+AF427*G427</f>
        <v>0</v>
      </c>
      <c r="AN427" s="155">
        <f>SUM(AK427:AM427)</f>
        <v>0</v>
      </c>
      <c r="AQ427" s="145" t="s">
        <v>525</v>
      </c>
      <c r="AU427" s="8"/>
      <c r="AV427" s="8"/>
      <c r="AW427" s="2">
        <f>+'[2]BoQ HSYC-Đạt'!AT427</f>
        <v>0</v>
      </c>
      <c r="AX427" s="8">
        <f>F427*AW427</f>
        <v>0</v>
      </c>
      <c r="AY427" s="8">
        <f>IF(AQ427="CT",7%,5%)*AX427</f>
        <v>0</v>
      </c>
      <c r="AZ427" s="8">
        <f>AX427*2%</f>
        <v>0</v>
      </c>
      <c r="BA427" s="8">
        <f>IF(BB427&gt;0,0,AX427*5%)</f>
        <v>0</v>
      </c>
      <c r="BB427" s="8"/>
      <c r="BC427" s="8">
        <f>+AX427+AY427+AZ427+BA427+BB427</f>
        <v>0</v>
      </c>
      <c r="BD427" s="8">
        <f>AX427-AT427</f>
        <v>0</v>
      </c>
      <c r="BE427" s="2"/>
      <c r="BF427" s="8"/>
      <c r="BH427" s="2"/>
    </row>
    <row r="428" spans="1:60" ht="17" hidden="1" outlineLevel="1" x14ac:dyDescent="0.2">
      <c r="B428" s="82"/>
      <c r="C428" s="144" t="s">
        <v>655</v>
      </c>
      <c r="D428" s="144"/>
      <c r="E428" s="82"/>
      <c r="F428" s="143"/>
      <c r="G428" s="142">
        <f>'[1]BoQ HSYC'!F428</f>
        <v>0</v>
      </c>
      <c r="H428" s="185">
        <f>'[1]BoQ HSYC'!G428</f>
        <v>0</v>
      </c>
      <c r="I428" s="185">
        <f>'[1]BoQ HSYC'!H428</f>
        <v>0</v>
      </c>
      <c r="J428" s="185">
        <f>'[1]BoQ HSYC'!I428</f>
        <v>0</v>
      </c>
      <c r="K428" s="48">
        <f>'[1]BoQ HSYC'!J428</f>
        <v>0</v>
      </c>
      <c r="L428" s="47">
        <f>'[1]BoQ HSYC'!K428</f>
        <v>0</v>
      </c>
      <c r="M428" s="47">
        <f>'[1]BoQ HSYC'!L428</f>
        <v>0</v>
      </c>
      <c r="N428" s="183">
        <f>'[1]BoQ HSYC'!M428</f>
        <v>0</v>
      </c>
      <c r="O428" s="183">
        <f>'[1]BoQ HSYC'!N428</f>
        <v>0</v>
      </c>
      <c r="P428" s="83">
        <f>'[1]BoQ HSYC'!O428</f>
        <v>0</v>
      </c>
      <c r="Q428" s="47">
        <f>'[1]BoQ HSYC'!P428</f>
        <v>0</v>
      </c>
      <c r="R428" s="132">
        <f>'[1]BoQ HSYC'!Q428</f>
        <v>0</v>
      </c>
      <c r="S428" s="83">
        <f>'[1]BoQ HSYC'!R428</f>
        <v>0</v>
      </c>
      <c r="T428" s="48">
        <f>'[1]BoQ HSYC'!S428</f>
        <v>0</v>
      </c>
      <c r="U428" s="132">
        <f>'[1]BoQ HSYC'!T428</f>
        <v>0</v>
      </c>
      <c r="V428" s="132">
        <f>'[1]BoQ HSYC'!U428</f>
        <v>0</v>
      </c>
      <c r="W428" s="132">
        <f>'[1]BoQ HSYC'!V428</f>
        <v>0</v>
      </c>
      <c r="X428" s="44" t="str">
        <f>'[1]BoQ HSYC'!W428</f>
        <v>ME</v>
      </c>
      <c r="Y428" s="44"/>
      <c r="Z428" s="44"/>
      <c r="AA428" s="44"/>
      <c r="AB428" s="2">
        <v>0</v>
      </c>
      <c r="AC428" s="2">
        <v>0</v>
      </c>
      <c r="AD428" s="2">
        <f>+M428</f>
        <v>0</v>
      </c>
      <c r="AE428" s="2">
        <f>+AD428*14%</f>
        <v>0</v>
      </c>
      <c r="AF428" s="155">
        <f>+AD428*35%</f>
        <v>0</v>
      </c>
      <c r="AG428" s="2">
        <f>+AD428*F428</f>
        <v>0</v>
      </c>
      <c r="AH428" s="2">
        <f>+AE428*F428</f>
        <v>0</v>
      </c>
      <c r="AI428" s="2">
        <f>+AF428*F428</f>
        <v>0</v>
      </c>
      <c r="AJ428" s="2">
        <f>SUM(AG428:AI428)</f>
        <v>0</v>
      </c>
      <c r="AK428" s="2">
        <f>+AD428*G428</f>
        <v>0</v>
      </c>
      <c r="AL428" s="2">
        <f>+AE428*G428</f>
        <v>0</v>
      </c>
      <c r="AM428" s="2">
        <f>+AF428*G428</f>
        <v>0</v>
      </c>
      <c r="AN428" s="155">
        <f>SUM(AK428:AM428)</f>
        <v>0</v>
      </c>
      <c r="AQ428" s="145" t="s">
        <v>525</v>
      </c>
      <c r="AU428" s="8"/>
      <c r="AV428" s="8"/>
      <c r="AW428" s="2">
        <f>+'[2]BoQ HSYC-Đạt'!AT428</f>
        <v>0</v>
      </c>
      <c r="AX428" s="8">
        <f>F428*AW428</f>
        <v>0</v>
      </c>
      <c r="AY428" s="8">
        <f>IF(AQ428="CT",7%,5%)*AX428</f>
        <v>0</v>
      </c>
      <c r="AZ428" s="8">
        <f>AX428*2%</f>
        <v>0</v>
      </c>
      <c r="BA428" s="8">
        <f>IF(BB428&gt;0,0,AX428*5%)</f>
        <v>0</v>
      </c>
      <c r="BB428" s="8"/>
      <c r="BC428" s="8">
        <f>+AX428+AY428+AZ428+BA428+BB428</f>
        <v>0</v>
      </c>
      <c r="BD428" s="8">
        <f>AX428-AT428</f>
        <v>0</v>
      </c>
      <c r="BE428" s="2"/>
      <c r="BF428" s="8"/>
      <c r="BH428" s="2"/>
    </row>
    <row r="429" spans="1:60" ht="17" hidden="1" outlineLevel="1" x14ac:dyDescent="0.2">
      <c r="B429" s="82"/>
      <c r="C429" s="144" t="s">
        <v>654</v>
      </c>
      <c r="D429" s="144"/>
      <c r="E429" s="82"/>
      <c r="F429" s="143"/>
      <c r="G429" s="142">
        <f>'[1]BoQ HSYC'!F429</f>
        <v>0</v>
      </c>
      <c r="H429" s="185">
        <f>'[1]BoQ HSYC'!G429</f>
        <v>0</v>
      </c>
      <c r="I429" s="185">
        <f>'[1]BoQ HSYC'!H429</f>
        <v>0</v>
      </c>
      <c r="J429" s="185">
        <f>'[1]BoQ HSYC'!I429</f>
        <v>0</v>
      </c>
      <c r="K429" s="48">
        <f>'[1]BoQ HSYC'!J429</f>
        <v>0</v>
      </c>
      <c r="L429" s="47">
        <f>'[1]BoQ HSYC'!K429</f>
        <v>0</v>
      </c>
      <c r="M429" s="47">
        <f>'[1]BoQ HSYC'!L429</f>
        <v>0</v>
      </c>
      <c r="N429" s="183">
        <f>'[1]BoQ HSYC'!M429</f>
        <v>0</v>
      </c>
      <c r="O429" s="183">
        <f>'[1]BoQ HSYC'!N429</f>
        <v>0</v>
      </c>
      <c r="P429" s="83">
        <f>'[1]BoQ HSYC'!O429</f>
        <v>0</v>
      </c>
      <c r="Q429" s="47">
        <f>'[1]BoQ HSYC'!P429</f>
        <v>0</v>
      </c>
      <c r="R429" s="132">
        <f>'[1]BoQ HSYC'!Q429</f>
        <v>0</v>
      </c>
      <c r="S429" s="83">
        <f>'[1]BoQ HSYC'!R429</f>
        <v>0</v>
      </c>
      <c r="T429" s="48">
        <f>'[1]BoQ HSYC'!S429</f>
        <v>0</v>
      </c>
      <c r="U429" s="132">
        <f>'[1]BoQ HSYC'!T429</f>
        <v>0</v>
      </c>
      <c r="V429" s="132">
        <f>'[1]BoQ HSYC'!U429</f>
        <v>0</v>
      </c>
      <c r="W429" s="132">
        <f>'[1]BoQ HSYC'!V429</f>
        <v>0</v>
      </c>
      <c r="X429" s="44" t="str">
        <f>'[1]BoQ HSYC'!W429</f>
        <v>ME</v>
      </c>
      <c r="Y429" s="44"/>
      <c r="Z429" s="44"/>
      <c r="AA429" s="44"/>
      <c r="AB429" s="2">
        <v>0</v>
      </c>
      <c r="AC429" s="2">
        <v>0</v>
      </c>
      <c r="AD429" s="2">
        <f>+M429</f>
        <v>0</v>
      </c>
      <c r="AE429" s="2">
        <f>+AD429*14%</f>
        <v>0</v>
      </c>
      <c r="AF429" s="155">
        <f>+AD429*35%</f>
        <v>0</v>
      </c>
      <c r="AG429" s="2">
        <f>+AD429*F429</f>
        <v>0</v>
      </c>
      <c r="AH429" s="2">
        <f>+AE429*F429</f>
        <v>0</v>
      </c>
      <c r="AI429" s="2">
        <f>+AF429*F429</f>
        <v>0</v>
      </c>
      <c r="AJ429" s="2">
        <f>SUM(AG429:AI429)</f>
        <v>0</v>
      </c>
      <c r="AK429" s="2">
        <f>+AD429*G429</f>
        <v>0</v>
      </c>
      <c r="AL429" s="2">
        <f>+AE429*G429</f>
        <v>0</v>
      </c>
      <c r="AM429" s="2">
        <f>+AF429*G429</f>
        <v>0</v>
      </c>
      <c r="AN429" s="155">
        <f>SUM(AK429:AM429)</f>
        <v>0</v>
      </c>
      <c r="AQ429" s="145" t="s">
        <v>525</v>
      </c>
      <c r="AU429" s="8"/>
      <c r="AV429" s="8"/>
      <c r="AW429" s="2">
        <f>+'[2]BoQ HSYC-Đạt'!AT429</f>
        <v>0</v>
      </c>
      <c r="AX429" s="8">
        <f>F429*AW429</f>
        <v>0</v>
      </c>
      <c r="AY429" s="8">
        <f>IF(AQ429="CT",7%,5%)*AX429</f>
        <v>0</v>
      </c>
      <c r="AZ429" s="8">
        <f>AX429*2%</f>
        <v>0</v>
      </c>
      <c r="BA429" s="8">
        <f>IF(BB429&gt;0,0,AX429*5%)</f>
        <v>0</v>
      </c>
      <c r="BB429" s="8"/>
      <c r="BC429" s="8">
        <f>+AX429+AY429+AZ429+BA429+BB429</f>
        <v>0</v>
      </c>
      <c r="BD429" s="8">
        <f>AX429-AT429</f>
        <v>0</v>
      </c>
      <c r="BE429" s="2"/>
      <c r="BF429" s="8"/>
      <c r="BH429" s="2"/>
    </row>
    <row r="430" spans="1:60" ht="17" hidden="1" outlineLevel="1" x14ac:dyDescent="0.2">
      <c r="B430" s="82"/>
      <c r="C430" s="144" t="s">
        <v>831</v>
      </c>
      <c r="D430" s="144"/>
      <c r="E430" s="82"/>
      <c r="F430" s="143"/>
      <c r="G430" s="142">
        <f>'[1]BoQ HSYC'!F430</f>
        <v>0</v>
      </c>
      <c r="H430" s="185">
        <f>'[1]BoQ HSYC'!G430</f>
        <v>0</v>
      </c>
      <c r="I430" s="185">
        <f>'[1]BoQ HSYC'!H430</f>
        <v>0</v>
      </c>
      <c r="J430" s="185">
        <f>'[1]BoQ HSYC'!I430</f>
        <v>0</v>
      </c>
      <c r="K430" s="48">
        <f>'[1]BoQ HSYC'!J430</f>
        <v>0</v>
      </c>
      <c r="L430" s="47">
        <f>'[1]BoQ HSYC'!K430</f>
        <v>0</v>
      </c>
      <c r="M430" s="47">
        <f>'[1]BoQ HSYC'!L430</f>
        <v>0</v>
      </c>
      <c r="N430" s="183">
        <f>'[1]BoQ HSYC'!M430</f>
        <v>0</v>
      </c>
      <c r="O430" s="183">
        <f>'[1]BoQ HSYC'!N430</f>
        <v>0</v>
      </c>
      <c r="P430" s="83">
        <f>'[1]BoQ HSYC'!O430</f>
        <v>0</v>
      </c>
      <c r="Q430" s="47">
        <f>'[1]BoQ HSYC'!P430</f>
        <v>0</v>
      </c>
      <c r="R430" s="132">
        <f>'[1]BoQ HSYC'!Q430</f>
        <v>0</v>
      </c>
      <c r="S430" s="83">
        <f>'[1]BoQ HSYC'!R430</f>
        <v>0</v>
      </c>
      <c r="T430" s="48">
        <f>'[1]BoQ HSYC'!S430</f>
        <v>0</v>
      </c>
      <c r="U430" s="132">
        <f>'[1]BoQ HSYC'!T430</f>
        <v>0</v>
      </c>
      <c r="V430" s="132">
        <f>'[1]BoQ HSYC'!U430</f>
        <v>0</v>
      </c>
      <c r="W430" s="132">
        <f>'[1]BoQ HSYC'!V430</f>
        <v>0</v>
      </c>
      <c r="X430" s="44" t="str">
        <f>'[1]BoQ HSYC'!W430</f>
        <v>ME</v>
      </c>
      <c r="Y430" s="44"/>
      <c r="Z430" s="44"/>
      <c r="AA430" s="44"/>
      <c r="AB430" s="2">
        <v>0</v>
      </c>
      <c r="AC430" s="2">
        <v>0</v>
      </c>
      <c r="AD430" s="2">
        <f>+M430</f>
        <v>0</v>
      </c>
      <c r="AE430" s="2">
        <f>+AD430*14%</f>
        <v>0</v>
      </c>
      <c r="AF430" s="155">
        <f>+AD430*35%</f>
        <v>0</v>
      </c>
      <c r="AG430" s="2">
        <f>+AD430*F430</f>
        <v>0</v>
      </c>
      <c r="AH430" s="2">
        <f>+AE430*F430</f>
        <v>0</v>
      </c>
      <c r="AI430" s="2">
        <f>+AF430*F430</f>
        <v>0</v>
      </c>
      <c r="AJ430" s="2">
        <f>SUM(AG430:AI430)</f>
        <v>0</v>
      </c>
      <c r="AK430" s="2">
        <f>+AD430*G430</f>
        <v>0</v>
      </c>
      <c r="AL430" s="2">
        <f>+AE430*G430</f>
        <v>0</v>
      </c>
      <c r="AM430" s="2">
        <f>+AF430*G430</f>
        <v>0</v>
      </c>
      <c r="AN430" s="155">
        <f>SUM(AK430:AM430)</f>
        <v>0</v>
      </c>
      <c r="AQ430" s="145" t="s">
        <v>525</v>
      </c>
      <c r="AU430" s="8"/>
      <c r="AV430" s="8"/>
      <c r="AW430" s="2">
        <f>+'[2]BoQ HSYC-Đạt'!AT430</f>
        <v>0</v>
      </c>
      <c r="AX430" s="8">
        <f>F430*AW430</f>
        <v>0</v>
      </c>
      <c r="AY430" s="8">
        <f>IF(AQ430="CT",7%,5%)*AX430</f>
        <v>0</v>
      </c>
      <c r="AZ430" s="8">
        <f>AX430*2%</f>
        <v>0</v>
      </c>
      <c r="BA430" s="8">
        <f>IF(BB430&gt;0,0,AX430*5%)</f>
        <v>0</v>
      </c>
      <c r="BB430" s="8"/>
      <c r="BC430" s="8">
        <f>+AX430+AY430+AZ430+BA430+BB430</f>
        <v>0</v>
      </c>
      <c r="BD430" s="8">
        <f>AX430-AT430</f>
        <v>0</v>
      </c>
      <c r="BE430" s="2"/>
      <c r="BF430" s="8"/>
      <c r="BH430" s="2"/>
    </row>
    <row r="431" spans="1:60" ht="17" hidden="1" outlineLevel="1" x14ac:dyDescent="0.2">
      <c r="A431" s="1" t="s">
        <v>108</v>
      </c>
      <c r="B431" s="82">
        <v>12</v>
      </c>
      <c r="C431" s="144" t="s">
        <v>953</v>
      </c>
      <c r="D431" s="144"/>
      <c r="E431" s="82" t="s">
        <v>85</v>
      </c>
      <c r="F431" s="143">
        <v>1</v>
      </c>
      <c r="G431" s="142">
        <f>'[1]BoQ HSYC'!F431</f>
        <v>1</v>
      </c>
      <c r="H431" s="185">
        <f>'[1]BoQ HSYC'!G431</f>
        <v>0</v>
      </c>
      <c r="I431" s="185">
        <f>'[1]BoQ HSYC'!H431</f>
        <v>0</v>
      </c>
      <c r="J431" s="185">
        <f>'[1]BoQ HSYC'!I431</f>
        <v>0</v>
      </c>
      <c r="K431" s="48">
        <f>'[1]BoQ HSYC'!J431</f>
        <v>59170000</v>
      </c>
      <c r="L431" s="47">
        <f>'[1]BoQ HSYC'!K431</f>
        <v>0</v>
      </c>
      <c r="M431" s="47">
        <f>'[1]BoQ HSYC'!L431</f>
        <v>59170000</v>
      </c>
      <c r="N431" s="183">
        <f>'[1]BoQ HSYC'!M431</f>
        <v>0</v>
      </c>
      <c r="O431" s="183">
        <f>'[1]BoQ HSYC'!N431</f>
        <v>0</v>
      </c>
      <c r="P431" s="83">
        <f>'[1]BoQ HSYC'!O431</f>
        <v>0</v>
      </c>
      <c r="Q431" s="47">
        <f>'[1]BoQ HSYC'!P431</f>
        <v>59170000</v>
      </c>
      <c r="R431" s="132">
        <f>'[1]BoQ HSYC'!Q431</f>
        <v>0</v>
      </c>
      <c r="S431" s="83">
        <f>'[1]BoQ HSYC'!R431</f>
        <v>59170000</v>
      </c>
      <c r="T431" s="48">
        <f>'[1]BoQ HSYC'!S431</f>
        <v>0</v>
      </c>
      <c r="U431" s="132">
        <f>'[1]BoQ HSYC'!T431</f>
        <v>0</v>
      </c>
      <c r="V431" s="132" t="str">
        <f>'[1]BoQ HSYC'!U431</f>
        <v>Báo giá NCC</v>
      </c>
      <c r="W431" s="132" t="str">
        <f>'[1]BoQ HSYC'!V431</f>
        <v>Báo giá NCC</v>
      </c>
      <c r="X431" s="44" t="str">
        <f>'[1]BoQ HSYC'!W431</f>
        <v>ME</v>
      </c>
      <c r="Y431" s="44"/>
      <c r="Z431" s="44"/>
      <c r="AA431" s="44"/>
      <c r="AB431" s="2">
        <v>74516633.400000006</v>
      </c>
      <c r="AC431" s="2">
        <v>74516633.400000006</v>
      </c>
      <c r="AD431" s="2">
        <f>+M431</f>
        <v>59170000</v>
      </c>
      <c r="AE431" s="2">
        <f>+AD431*14%</f>
        <v>8283800.0000000009</v>
      </c>
      <c r="AF431" s="155">
        <f>+AD431*35%</f>
        <v>20709500</v>
      </c>
      <c r="AG431" s="2">
        <f>+AD431*F431</f>
        <v>59170000</v>
      </c>
      <c r="AH431" s="2">
        <f>+AE431*F431</f>
        <v>8283800.0000000009</v>
      </c>
      <c r="AI431" s="2">
        <f>+AF431*F431</f>
        <v>20709500</v>
      </c>
      <c r="AJ431" s="2">
        <f>SUM(AG431:AI431)</f>
        <v>88163300</v>
      </c>
      <c r="AK431" s="2">
        <f>+AD431*G431</f>
        <v>59170000</v>
      </c>
      <c r="AL431" s="2">
        <f>+AE431*G431</f>
        <v>8283800.0000000009</v>
      </c>
      <c r="AM431" s="2">
        <f>+AF431*G431</f>
        <v>20709500</v>
      </c>
      <c r="AN431" s="155">
        <f>SUM(AK431:AM431)</f>
        <v>88163300</v>
      </c>
      <c r="AQ431" s="145" t="s">
        <v>525</v>
      </c>
      <c r="AU431" s="8"/>
      <c r="AV431" s="8"/>
      <c r="AW431" s="2">
        <f>+'[2]BoQ HSYC-Đạt'!AT431</f>
        <v>60353400</v>
      </c>
      <c r="AX431" s="8">
        <f>F431*AW431</f>
        <v>60353400</v>
      </c>
      <c r="AY431" s="8">
        <f>IF(AQ431="CT",7%,5%)*AX431</f>
        <v>4224738</v>
      </c>
      <c r="AZ431" s="8">
        <f>AX431*2%</f>
        <v>1207068</v>
      </c>
      <c r="BA431" s="8">
        <f>IF(BB431&gt;0,0,AX431*5%)</f>
        <v>3017670</v>
      </c>
      <c r="BB431" s="8"/>
      <c r="BC431" s="8">
        <f>+AX431+AY431+AZ431+BA431+BB431</f>
        <v>68802876</v>
      </c>
      <c r="BD431" s="8">
        <f>AX431-AT431</f>
        <v>60353400</v>
      </c>
      <c r="BE431" s="2"/>
      <c r="BF431" s="8"/>
      <c r="BH431" s="2"/>
    </row>
    <row r="432" spans="1:60" ht="17" hidden="1" outlineLevel="1" x14ac:dyDescent="0.2">
      <c r="B432" s="82"/>
      <c r="C432" s="144" t="s">
        <v>1382</v>
      </c>
      <c r="D432" s="144"/>
      <c r="E432" s="82"/>
      <c r="F432" s="143"/>
      <c r="G432" s="142">
        <f>'[1]BoQ HSYC'!F432</f>
        <v>0</v>
      </c>
      <c r="H432" s="185">
        <f>'[1]BoQ HSYC'!G432</f>
        <v>0</v>
      </c>
      <c r="I432" s="185">
        <f>'[1]BoQ HSYC'!H432</f>
        <v>0</v>
      </c>
      <c r="J432" s="185">
        <f>'[1]BoQ HSYC'!I432</f>
        <v>0</v>
      </c>
      <c r="K432" s="48">
        <f>'[1]BoQ HSYC'!J432</f>
        <v>0</v>
      </c>
      <c r="L432" s="47">
        <f>'[1]BoQ HSYC'!K432</f>
        <v>0</v>
      </c>
      <c r="M432" s="47">
        <f>'[1]BoQ HSYC'!L432</f>
        <v>0</v>
      </c>
      <c r="N432" s="183">
        <f>'[1]BoQ HSYC'!M432</f>
        <v>0</v>
      </c>
      <c r="O432" s="183">
        <f>'[1]BoQ HSYC'!N432</f>
        <v>0</v>
      </c>
      <c r="P432" s="83">
        <f>'[1]BoQ HSYC'!O432</f>
        <v>0</v>
      </c>
      <c r="Q432" s="47">
        <f>'[1]BoQ HSYC'!P432</f>
        <v>0</v>
      </c>
      <c r="R432" s="132">
        <f>'[1]BoQ HSYC'!Q432</f>
        <v>0</v>
      </c>
      <c r="S432" s="83">
        <f>'[1]BoQ HSYC'!R432</f>
        <v>0</v>
      </c>
      <c r="T432" s="48">
        <f>'[1]BoQ HSYC'!S432</f>
        <v>0</v>
      </c>
      <c r="U432" s="132">
        <f>'[1]BoQ HSYC'!T432</f>
        <v>0</v>
      </c>
      <c r="V432" s="132">
        <f>'[1]BoQ HSYC'!U432</f>
        <v>0</v>
      </c>
      <c r="W432" s="132">
        <f>'[1]BoQ HSYC'!V432</f>
        <v>0</v>
      </c>
      <c r="X432" s="44" t="str">
        <f>'[1]BoQ HSYC'!W432</f>
        <v>ME</v>
      </c>
      <c r="Y432" s="44"/>
      <c r="Z432" s="44"/>
      <c r="AA432" s="44"/>
      <c r="AB432" s="2">
        <v>0</v>
      </c>
      <c r="AC432" s="2">
        <v>0</v>
      </c>
      <c r="AD432" s="2">
        <f>+M432</f>
        <v>0</v>
      </c>
      <c r="AE432" s="2">
        <f>+AD432*14%</f>
        <v>0</v>
      </c>
      <c r="AF432" s="155">
        <f>+AD432*35%</f>
        <v>0</v>
      </c>
      <c r="AG432" s="2">
        <f>+AD432*F432</f>
        <v>0</v>
      </c>
      <c r="AH432" s="2">
        <f>+AE432*F432</f>
        <v>0</v>
      </c>
      <c r="AI432" s="2">
        <f>+AF432*F432</f>
        <v>0</v>
      </c>
      <c r="AJ432" s="2">
        <f>SUM(AG432:AI432)</f>
        <v>0</v>
      </c>
      <c r="AK432" s="2">
        <f>+AD432*G432</f>
        <v>0</v>
      </c>
      <c r="AL432" s="2">
        <f>+AE432*G432</f>
        <v>0</v>
      </c>
      <c r="AM432" s="2">
        <f>+AF432*G432</f>
        <v>0</v>
      </c>
      <c r="AN432" s="155">
        <f>SUM(AK432:AM432)</f>
        <v>0</v>
      </c>
      <c r="AQ432" s="145" t="s">
        <v>525</v>
      </c>
      <c r="AU432" s="8"/>
      <c r="AV432" s="8"/>
      <c r="AW432" s="2">
        <f>+'[2]BoQ HSYC-Đạt'!AT432</f>
        <v>0</v>
      </c>
      <c r="AX432" s="8">
        <f>F432*AW432</f>
        <v>0</v>
      </c>
      <c r="AY432" s="8">
        <f>IF(AQ432="CT",7%,5%)*AX432</f>
        <v>0</v>
      </c>
      <c r="AZ432" s="8">
        <f>AX432*2%</f>
        <v>0</v>
      </c>
      <c r="BA432" s="8">
        <f>IF(BB432&gt;0,0,AX432*5%)</f>
        <v>0</v>
      </c>
      <c r="BB432" s="8"/>
      <c r="BC432" s="8">
        <f>+AX432+AY432+AZ432+BA432+BB432</f>
        <v>0</v>
      </c>
      <c r="BD432" s="8">
        <f>AX432-AT432</f>
        <v>0</v>
      </c>
      <c r="BE432" s="2"/>
      <c r="BF432" s="8"/>
      <c r="BH432" s="2"/>
    </row>
    <row r="433" spans="1:60" ht="17" hidden="1" outlineLevel="1" x14ac:dyDescent="0.2">
      <c r="B433" s="82"/>
      <c r="C433" s="144" t="s">
        <v>921</v>
      </c>
      <c r="D433" s="144"/>
      <c r="E433" s="82"/>
      <c r="F433" s="143"/>
      <c r="G433" s="142">
        <f>'[1]BoQ HSYC'!F433</f>
        <v>0</v>
      </c>
      <c r="H433" s="185">
        <f>'[1]BoQ HSYC'!G433</f>
        <v>0</v>
      </c>
      <c r="I433" s="185">
        <f>'[1]BoQ HSYC'!H433</f>
        <v>0</v>
      </c>
      <c r="J433" s="185">
        <f>'[1]BoQ HSYC'!I433</f>
        <v>0</v>
      </c>
      <c r="K433" s="48">
        <f>'[1]BoQ HSYC'!J433</f>
        <v>0</v>
      </c>
      <c r="L433" s="47">
        <f>'[1]BoQ HSYC'!K433</f>
        <v>0</v>
      </c>
      <c r="M433" s="47">
        <f>'[1]BoQ HSYC'!L433</f>
        <v>0</v>
      </c>
      <c r="N433" s="183">
        <f>'[1]BoQ HSYC'!M433</f>
        <v>0</v>
      </c>
      <c r="O433" s="183">
        <f>'[1]BoQ HSYC'!N433</f>
        <v>0</v>
      </c>
      <c r="P433" s="83">
        <f>'[1]BoQ HSYC'!O433</f>
        <v>0</v>
      </c>
      <c r="Q433" s="47">
        <f>'[1]BoQ HSYC'!P433</f>
        <v>0</v>
      </c>
      <c r="R433" s="132">
        <f>'[1]BoQ HSYC'!Q433</f>
        <v>0</v>
      </c>
      <c r="S433" s="83">
        <f>'[1]BoQ HSYC'!R433</f>
        <v>0</v>
      </c>
      <c r="T433" s="48">
        <f>'[1]BoQ HSYC'!S433</f>
        <v>0</v>
      </c>
      <c r="U433" s="132">
        <f>'[1]BoQ HSYC'!T433</f>
        <v>0</v>
      </c>
      <c r="V433" s="132">
        <f>'[1]BoQ HSYC'!U433</f>
        <v>0</v>
      </c>
      <c r="W433" s="132">
        <f>'[1]BoQ HSYC'!V433</f>
        <v>0</v>
      </c>
      <c r="X433" s="44" t="str">
        <f>'[1]BoQ HSYC'!W433</f>
        <v>ME</v>
      </c>
      <c r="Y433" s="44"/>
      <c r="Z433" s="44"/>
      <c r="AA433" s="44"/>
      <c r="AB433" s="2">
        <v>0</v>
      </c>
      <c r="AC433" s="2">
        <v>0</v>
      </c>
      <c r="AD433" s="2">
        <f>+M433</f>
        <v>0</v>
      </c>
      <c r="AE433" s="2">
        <f>+AD433*14%</f>
        <v>0</v>
      </c>
      <c r="AF433" s="155">
        <f>+AD433*35%</f>
        <v>0</v>
      </c>
      <c r="AG433" s="2">
        <f>+AD433*F433</f>
        <v>0</v>
      </c>
      <c r="AH433" s="2">
        <f>+AE433*F433</f>
        <v>0</v>
      </c>
      <c r="AI433" s="2">
        <f>+AF433*F433</f>
        <v>0</v>
      </c>
      <c r="AJ433" s="2">
        <f>SUM(AG433:AI433)</f>
        <v>0</v>
      </c>
      <c r="AK433" s="2">
        <f>+AD433*G433</f>
        <v>0</v>
      </c>
      <c r="AL433" s="2">
        <f>+AE433*G433</f>
        <v>0</v>
      </c>
      <c r="AM433" s="2">
        <f>+AF433*G433</f>
        <v>0</v>
      </c>
      <c r="AN433" s="155">
        <f>SUM(AK433:AM433)</f>
        <v>0</v>
      </c>
      <c r="AQ433" s="145" t="s">
        <v>525</v>
      </c>
      <c r="AU433" s="8"/>
      <c r="AV433" s="8"/>
      <c r="AW433" s="2">
        <f>+'[2]BoQ HSYC-Đạt'!AT433</f>
        <v>0</v>
      </c>
      <c r="AX433" s="8">
        <f>F433*AW433</f>
        <v>0</v>
      </c>
      <c r="AY433" s="8">
        <f>IF(AQ433="CT",7%,5%)*AX433</f>
        <v>0</v>
      </c>
      <c r="AZ433" s="8">
        <f>AX433*2%</f>
        <v>0</v>
      </c>
      <c r="BA433" s="8">
        <f>IF(BB433&gt;0,0,AX433*5%)</f>
        <v>0</v>
      </c>
      <c r="BB433" s="8"/>
      <c r="BC433" s="8">
        <f>+AX433+AY433+AZ433+BA433+BB433</f>
        <v>0</v>
      </c>
      <c r="BD433" s="8">
        <f>AX433-AT433</f>
        <v>0</v>
      </c>
      <c r="BE433" s="2"/>
      <c r="BF433" s="8"/>
      <c r="BH433" s="2"/>
    </row>
    <row r="434" spans="1:60" ht="17" hidden="1" outlineLevel="1" x14ac:dyDescent="0.2">
      <c r="B434" s="82"/>
      <c r="C434" s="144" t="s">
        <v>832</v>
      </c>
      <c r="D434" s="144"/>
      <c r="E434" s="82"/>
      <c r="F434" s="143"/>
      <c r="G434" s="142">
        <f>'[1]BoQ HSYC'!F434</f>
        <v>0</v>
      </c>
      <c r="H434" s="185">
        <f>'[1]BoQ HSYC'!G434</f>
        <v>0</v>
      </c>
      <c r="I434" s="185">
        <f>'[1]BoQ HSYC'!H434</f>
        <v>0</v>
      </c>
      <c r="J434" s="185">
        <f>'[1]BoQ HSYC'!I434</f>
        <v>0</v>
      </c>
      <c r="K434" s="48">
        <f>'[1]BoQ HSYC'!J434</f>
        <v>0</v>
      </c>
      <c r="L434" s="47">
        <f>'[1]BoQ HSYC'!K434</f>
        <v>0</v>
      </c>
      <c r="M434" s="47">
        <f>'[1]BoQ HSYC'!L434</f>
        <v>0</v>
      </c>
      <c r="N434" s="183">
        <f>'[1]BoQ HSYC'!M434</f>
        <v>0</v>
      </c>
      <c r="O434" s="183">
        <f>'[1]BoQ HSYC'!N434</f>
        <v>0</v>
      </c>
      <c r="P434" s="83">
        <f>'[1]BoQ HSYC'!O434</f>
        <v>0</v>
      </c>
      <c r="Q434" s="47">
        <f>'[1]BoQ HSYC'!P434</f>
        <v>0</v>
      </c>
      <c r="R434" s="132">
        <f>'[1]BoQ HSYC'!Q434</f>
        <v>0</v>
      </c>
      <c r="S434" s="83">
        <f>'[1]BoQ HSYC'!R434</f>
        <v>0</v>
      </c>
      <c r="T434" s="48">
        <f>'[1]BoQ HSYC'!S434</f>
        <v>0</v>
      </c>
      <c r="U434" s="132">
        <f>'[1]BoQ HSYC'!T434</f>
        <v>0</v>
      </c>
      <c r="V434" s="132">
        <f>'[1]BoQ HSYC'!U434</f>
        <v>0</v>
      </c>
      <c r="W434" s="132">
        <f>'[1]BoQ HSYC'!V434</f>
        <v>0</v>
      </c>
      <c r="X434" s="44" t="str">
        <f>'[1]BoQ HSYC'!W434</f>
        <v>ME</v>
      </c>
      <c r="Y434" s="44"/>
      <c r="Z434" s="44"/>
      <c r="AA434" s="44"/>
      <c r="AB434" s="2">
        <v>0</v>
      </c>
      <c r="AC434" s="2">
        <v>0</v>
      </c>
      <c r="AD434" s="2">
        <f>+M434</f>
        <v>0</v>
      </c>
      <c r="AE434" s="2">
        <f>+AD434*14%</f>
        <v>0</v>
      </c>
      <c r="AF434" s="155">
        <f>+AD434*35%</f>
        <v>0</v>
      </c>
      <c r="AG434" s="2">
        <f>+AD434*F434</f>
        <v>0</v>
      </c>
      <c r="AH434" s="2">
        <f>+AE434*F434</f>
        <v>0</v>
      </c>
      <c r="AI434" s="2">
        <f>+AF434*F434</f>
        <v>0</v>
      </c>
      <c r="AJ434" s="2">
        <f>SUM(AG434:AI434)</f>
        <v>0</v>
      </c>
      <c r="AK434" s="2">
        <f>+AD434*G434</f>
        <v>0</v>
      </c>
      <c r="AL434" s="2">
        <f>+AE434*G434</f>
        <v>0</v>
      </c>
      <c r="AM434" s="2">
        <f>+AF434*G434</f>
        <v>0</v>
      </c>
      <c r="AN434" s="155">
        <f>SUM(AK434:AM434)</f>
        <v>0</v>
      </c>
      <c r="AQ434" s="145" t="s">
        <v>525</v>
      </c>
      <c r="AU434" s="8"/>
      <c r="AV434" s="8"/>
      <c r="AW434" s="2">
        <f>+'[2]BoQ HSYC-Đạt'!AT434</f>
        <v>0</v>
      </c>
      <c r="AX434" s="8">
        <f>F434*AW434</f>
        <v>0</v>
      </c>
      <c r="AY434" s="8">
        <f>IF(AQ434="CT",7%,5%)*AX434</f>
        <v>0</v>
      </c>
      <c r="AZ434" s="8">
        <f>AX434*2%</f>
        <v>0</v>
      </c>
      <c r="BA434" s="8">
        <f>IF(BB434&gt;0,0,AX434*5%)</f>
        <v>0</v>
      </c>
      <c r="BB434" s="8"/>
      <c r="BC434" s="8">
        <f>+AX434+AY434+AZ434+BA434+BB434</f>
        <v>0</v>
      </c>
      <c r="BD434" s="8">
        <f>AX434-AT434</f>
        <v>0</v>
      </c>
      <c r="BE434" s="2"/>
      <c r="BF434" s="8"/>
      <c r="BH434" s="2"/>
    </row>
    <row r="435" spans="1:60" ht="17" hidden="1" outlineLevel="1" x14ac:dyDescent="0.2">
      <c r="B435" s="82"/>
      <c r="C435" s="144" t="s">
        <v>659</v>
      </c>
      <c r="D435" s="144"/>
      <c r="E435" s="82"/>
      <c r="F435" s="143"/>
      <c r="G435" s="142">
        <f>'[1]BoQ HSYC'!F435</f>
        <v>0</v>
      </c>
      <c r="H435" s="185">
        <f>'[1]BoQ HSYC'!G435</f>
        <v>0</v>
      </c>
      <c r="I435" s="185">
        <f>'[1]BoQ HSYC'!H435</f>
        <v>0</v>
      </c>
      <c r="J435" s="185">
        <f>'[1]BoQ HSYC'!I435</f>
        <v>0</v>
      </c>
      <c r="K435" s="48">
        <f>'[1]BoQ HSYC'!J435</f>
        <v>0</v>
      </c>
      <c r="L435" s="47">
        <f>'[1]BoQ HSYC'!K435</f>
        <v>0</v>
      </c>
      <c r="M435" s="47">
        <f>'[1]BoQ HSYC'!L435</f>
        <v>0</v>
      </c>
      <c r="N435" s="183">
        <f>'[1]BoQ HSYC'!M435</f>
        <v>0</v>
      </c>
      <c r="O435" s="183">
        <f>'[1]BoQ HSYC'!N435</f>
        <v>0</v>
      </c>
      <c r="P435" s="83">
        <f>'[1]BoQ HSYC'!O435</f>
        <v>0</v>
      </c>
      <c r="Q435" s="47">
        <f>'[1]BoQ HSYC'!P435</f>
        <v>0</v>
      </c>
      <c r="R435" s="132">
        <f>'[1]BoQ HSYC'!Q435</f>
        <v>0</v>
      </c>
      <c r="S435" s="83">
        <f>'[1]BoQ HSYC'!R435</f>
        <v>0</v>
      </c>
      <c r="T435" s="48">
        <f>'[1]BoQ HSYC'!S435</f>
        <v>0</v>
      </c>
      <c r="U435" s="132">
        <f>'[1]BoQ HSYC'!T435</f>
        <v>0</v>
      </c>
      <c r="V435" s="132">
        <f>'[1]BoQ HSYC'!U435</f>
        <v>0</v>
      </c>
      <c r="W435" s="132">
        <f>'[1]BoQ HSYC'!V435</f>
        <v>0</v>
      </c>
      <c r="X435" s="44" t="str">
        <f>'[1]BoQ HSYC'!W435</f>
        <v>ME</v>
      </c>
      <c r="Y435" s="44"/>
      <c r="Z435" s="44"/>
      <c r="AA435" s="44"/>
      <c r="AB435" s="2">
        <v>0</v>
      </c>
      <c r="AC435" s="2">
        <v>0</v>
      </c>
      <c r="AD435" s="2">
        <f>+M435</f>
        <v>0</v>
      </c>
      <c r="AE435" s="2">
        <f>+AD435*14%</f>
        <v>0</v>
      </c>
      <c r="AF435" s="155">
        <f>+AD435*35%</f>
        <v>0</v>
      </c>
      <c r="AG435" s="2">
        <f>+AD435*F435</f>
        <v>0</v>
      </c>
      <c r="AH435" s="2">
        <f>+AE435*F435</f>
        <v>0</v>
      </c>
      <c r="AI435" s="2">
        <f>+AF435*F435</f>
        <v>0</v>
      </c>
      <c r="AJ435" s="2">
        <f>SUM(AG435:AI435)</f>
        <v>0</v>
      </c>
      <c r="AK435" s="2">
        <f>+AD435*G435</f>
        <v>0</v>
      </c>
      <c r="AL435" s="2">
        <f>+AE435*G435</f>
        <v>0</v>
      </c>
      <c r="AM435" s="2">
        <f>+AF435*G435</f>
        <v>0</v>
      </c>
      <c r="AN435" s="155">
        <f>SUM(AK435:AM435)</f>
        <v>0</v>
      </c>
      <c r="AQ435" s="145" t="s">
        <v>525</v>
      </c>
      <c r="AU435" s="8"/>
      <c r="AV435" s="8"/>
      <c r="AW435" s="2">
        <f>+'[2]BoQ HSYC-Đạt'!AT435</f>
        <v>0</v>
      </c>
      <c r="AX435" s="8">
        <f>F435*AW435</f>
        <v>0</v>
      </c>
      <c r="AY435" s="8">
        <f>IF(AQ435="CT",7%,5%)*AX435</f>
        <v>0</v>
      </c>
      <c r="AZ435" s="8">
        <f>AX435*2%</f>
        <v>0</v>
      </c>
      <c r="BA435" s="8">
        <f>IF(BB435&gt;0,0,AX435*5%)</f>
        <v>0</v>
      </c>
      <c r="BB435" s="8"/>
      <c r="BC435" s="8">
        <f>+AX435+AY435+AZ435+BA435+BB435</f>
        <v>0</v>
      </c>
      <c r="BD435" s="8">
        <f>AX435-AT435</f>
        <v>0</v>
      </c>
      <c r="BE435" s="2"/>
      <c r="BF435" s="8"/>
      <c r="BH435" s="2"/>
    </row>
    <row r="436" spans="1:60" ht="17" hidden="1" outlineLevel="1" x14ac:dyDescent="0.2">
      <c r="B436" s="82"/>
      <c r="C436" s="144" t="s">
        <v>658</v>
      </c>
      <c r="D436" s="144"/>
      <c r="E436" s="82"/>
      <c r="F436" s="143"/>
      <c r="G436" s="142">
        <f>'[1]BoQ HSYC'!F436</f>
        <v>0</v>
      </c>
      <c r="H436" s="185">
        <f>'[1]BoQ HSYC'!G436</f>
        <v>0</v>
      </c>
      <c r="I436" s="185">
        <f>'[1]BoQ HSYC'!H436</f>
        <v>0</v>
      </c>
      <c r="J436" s="185">
        <f>'[1]BoQ HSYC'!I436</f>
        <v>0</v>
      </c>
      <c r="K436" s="48">
        <f>'[1]BoQ HSYC'!J436</f>
        <v>0</v>
      </c>
      <c r="L436" s="47">
        <f>'[1]BoQ HSYC'!K436</f>
        <v>0</v>
      </c>
      <c r="M436" s="47">
        <f>'[1]BoQ HSYC'!L436</f>
        <v>0</v>
      </c>
      <c r="N436" s="183">
        <f>'[1]BoQ HSYC'!M436</f>
        <v>0</v>
      </c>
      <c r="O436" s="183">
        <f>'[1]BoQ HSYC'!N436</f>
        <v>0</v>
      </c>
      <c r="P436" s="83">
        <f>'[1]BoQ HSYC'!O436</f>
        <v>0</v>
      </c>
      <c r="Q436" s="47">
        <f>'[1]BoQ HSYC'!P436</f>
        <v>0</v>
      </c>
      <c r="R436" s="132">
        <f>'[1]BoQ HSYC'!Q436</f>
        <v>0</v>
      </c>
      <c r="S436" s="83">
        <f>'[1]BoQ HSYC'!R436</f>
        <v>0</v>
      </c>
      <c r="T436" s="48">
        <f>'[1]BoQ HSYC'!S436</f>
        <v>0</v>
      </c>
      <c r="U436" s="132">
        <f>'[1]BoQ HSYC'!T436</f>
        <v>0</v>
      </c>
      <c r="V436" s="132">
        <f>'[1]BoQ HSYC'!U436</f>
        <v>0</v>
      </c>
      <c r="W436" s="132">
        <f>'[1]BoQ HSYC'!V436</f>
        <v>0</v>
      </c>
      <c r="X436" s="44" t="str">
        <f>'[1]BoQ HSYC'!W436</f>
        <v>ME</v>
      </c>
      <c r="Y436" s="44"/>
      <c r="Z436" s="44"/>
      <c r="AA436" s="44"/>
      <c r="AB436" s="2">
        <v>0</v>
      </c>
      <c r="AC436" s="2">
        <v>0</v>
      </c>
      <c r="AD436" s="2">
        <f>+M436</f>
        <v>0</v>
      </c>
      <c r="AE436" s="2">
        <f>+AD436*14%</f>
        <v>0</v>
      </c>
      <c r="AF436" s="155">
        <f>+AD436*35%</f>
        <v>0</v>
      </c>
      <c r="AG436" s="2">
        <f>+AD436*F436</f>
        <v>0</v>
      </c>
      <c r="AH436" s="2">
        <f>+AE436*F436</f>
        <v>0</v>
      </c>
      <c r="AI436" s="2">
        <f>+AF436*F436</f>
        <v>0</v>
      </c>
      <c r="AJ436" s="2">
        <f>SUM(AG436:AI436)</f>
        <v>0</v>
      </c>
      <c r="AK436" s="2">
        <f>+AD436*G436</f>
        <v>0</v>
      </c>
      <c r="AL436" s="2">
        <f>+AE436*G436</f>
        <v>0</v>
      </c>
      <c r="AM436" s="2">
        <f>+AF436*G436</f>
        <v>0</v>
      </c>
      <c r="AN436" s="155">
        <f>SUM(AK436:AM436)</f>
        <v>0</v>
      </c>
      <c r="AQ436" s="145" t="s">
        <v>525</v>
      </c>
      <c r="AU436" s="8"/>
      <c r="AV436" s="8"/>
      <c r="AW436" s="2">
        <f>+'[2]BoQ HSYC-Đạt'!AT436</f>
        <v>0</v>
      </c>
      <c r="AX436" s="8">
        <f>F436*AW436</f>
        <v>0</v>
      </c>
      <c r="AY436" s="8">
        <f>IF(AQ436="CT",7%,5%)*AX436</f>
        <v>0</v>
      </c>
      <c r="AZ436" s="8">
        <f>AX436*2%</f>
        <v>0</v>
      </c>
      <c r="BA436" s="8">
        <f>IF(BB436&gt;0,0,AX436*5%)</f>
        <v>0</v>
      </c>
      <c r="BB436" s="8"/>
      <c r="BC436" s="8">
        <f>+AX436+AY436+AZ436+BA436+BB436</f>
        <v>0</v>
      </c>
      <c r="BD436" s="8">
        <f>AX436-AT436</f>
        <v>0</v>
      </c>
      <c r="BE436" s="2"/>
      <c r="BF436" s="8"/>
      <c r="BH436" s="2"/>
    </row>
    <row r="437" spans="1:60" ht="17" hidden="1" outlineLevel="1" x14ac:dyDescent="0.2">
      <c r="B437" s="82"/>
      <c r="C437" s="144" t="s">
        <v>657</v>
      </c>
      <c r="D437" s="144"/>
      <c r="E437" s="82"/>
      <c r="F437" s="143"/>
      <c r="G437" s="142">
        <f>'[1]BoQ HSYC'!F437</f>
        <v>0</v>
      </c>
      <c r="H437" s="185">
        <f>'[1]BoQ HSYC'!G437</f>
        <v>0</v>
      </c>
      <c r="I437" s="185">
        <f>'[1]BoQ HSYC'!H437</f>
        <v>0</v>
      </c>
      <c r="J437" s="185">
        <f>'[1]BoQ HSYC'!I437</f>
        <v>0</v>
      </c>
      <c r="K437" s="48">
        <f>'[1]BoQ HSYC'!J437</f>
        <v>0</v>
      </c>
      <c r="L437" s="47">
        <f>'[1]BoQ HSYC'!K437</f>
        <v>0</v>
      </c>
      <c r="M437" s="47">
        <f>'[1]BoQ HSYC'!L437</f>
        <v>0</v>
      </c>
      <c r="N437" s="183">
        <f>'[1]BoQ HSYC'!M437</f>
        <v>0</v>
      </c>
      <c r="O437" s="183">
        <f>'[1]BoQ HSYC'!N437</f>
        <v>0</v>
      </c>
      <c r="P437" s="83">
        <f>'[1]BoQ HSYC'!O437</f>
        <v>0</v>
      </c>
      <c r="Q437" s="47">
        <f>'[1]BoQ HSYC'!P437</f>
        <v>0</v>
      </c>
      <c r="R437" s="132">
        <f>'[1]BoQ HSYC'!Q437</f>
        <v>0</v>
      </c>
      <c r="S437" s="83">
        <f>'[1]BoQ HSYC'!R437</f>
        <v>0</v>
      </c>
      <c r="T437" s="48">
        <f>'[1]BoQ HSYC'!S437</f>
        <v>0</v>
      </c>
      <c r="U437" s="132">
        <f>'[1]BoQ HSYC'!T437</f>
        <v>0</v>
      </c>
      <c r="V437" s="132">
        <f>'[1]BoQ HSYC'!U437</f>
        <v>0</v>
      </c>
      <c r="W437" s="132">
        <f>'[1]BoQ HSYC'!V437</f>
        <v>0</v>
      </c>
      <c r="X437" s="44" t="str">
        <f>'[1]BoQ HSYC'!W437</f>
        <v>ME</v>
      </c>
      <c r="Y437" s="44"/>
      <c r="Z437" s="44"/>
      <c r="AA437" s="44"/>
      <c r="AB437" s="2">
        <v>0</v>
      </c>
      <c r="AC437" s="2">
        <v>0</v>
      </c>
      <c r="AD437" s="2">
        <f>+M437</f>
        <v>0</v>
      </c>
      <c r="AE437" s="2">
        <f>+AD437*14%</f>
        <v>0</v>
      </c>
      <c r="AF437" s="155">
        <f>+AD437*35%</f>
        <v>0</v>
      </c>
      <c r="AG437" s="2">
        <f>+AD437*F437</f>
        <v>0</v>
      </c>
      <c r="AH437" s="2">
        <f>+AE437*F437</f>
        <v>0</v>
      </c>
      <c r="AI437" s="2">
        <f>+AF437*F437</f>
        <v>0</v>
      </c>
      <c r="AJ437" s="2">
        <f>SUM(AG437:AI437)</f>
        <v>0</v>
      </c>
      <c r="AK437" s="2">
        <f>+AD437*G437</f>
        <v>0</v>
      </c>
      <c r="AL437" s="2">
        <f>+AE437*G437</f>
        <v>0</v>
      </c>
      <c r="AM437" s="2">
        <f>+AF437*G437</f>
        <v>0</v>
      </c>
      <c r="AN437" s="155">
        <f>SUM(AK437:AM437)</f>
        <v>0</v>
      </c>
      <c r="AQ437" s="145" t="s">
        <v>525</v>
      </c>
      <c r="AU437" s="8"/>
      <c r="AV437" s="8"/>
      <c r="AW437" s="2">
        <f>+'[2]BoQ HSYC-Đạt'!AT437</f>
        <v>0</v>
      </c>
      <c r="AX437" s="8">
        <f>F437*AW437</f>
        <v>0</v>
      </c>
      <c r="AY437" s="8">
        <f>IF(AQ437="CT",7%,5%)*AX437</f>
        <v>0</v>
      </c>
      <c r="AZ437" s="8">
        <f>AX437*2%</f>
        <v>0</v>
      </c>
      <c r="BA437" s="8">
        <f>IF(BB437&gt;0,0,AX437*5%)</f>
        <v>0</v>
      </c>
      <c r="BB437" s="8"/>
      <c r="BC437" s="8">
        <f>+AX437+AY437+AZ437+BA437+BB437</f>
        <v>0</v>
      </c>
      <c r="BD437" s="8">
        <f>AX437-AT437</f>
        <v>0</v>
      </c>
      <c r="BE437" s="2"/>
      <c r="BF437" s="8"/>
      <c r="BH437" s="2"/>
    </row>
    <row r="438" spans="1:60" ht="17" hidden="1" outlineLevel="1" x14ac:dyDescent="0.2">
      <c r="B438" s="82"/>
      <c r="C438" s="144" t="s">
        <v>952</v>
      </c>
      <c r="D438" s="144"/>
      <c r="E438" s="82"/>
      <c r="F438" s="143"/>
      <c r="G438" s="142">
        <f>'[1]BoQ HSYC'!F438</f>
        <v>0</v>
      </c>
      <c r="H438" s="185">
        <f>'[1]BoQ HSYC'!G438</f>
        <v>0</v>
      </c>
      <c r="I438" s="185">
        <f>'[1]BoQ HSYC'!H438</f>
        <v>0</v>
      </c>
      <c r="J438" s="185">
        <f>'[1]BoQ HSYC'!I438</f>
        <v>0</v>
      </c>
      <c r="K438" s="48">
        <f>'[1]BoQ HSYC'!J438</f>
        <v>0</v>
      </c>
      <c r="L438" s="47">
        <f>'[1]BoQ HSYC'!K438</f>
        <v>0</v>
      </c>
      <c r="M438" s="47">
        <f>'[1]BoQ HSYC'!L438</f>
        <v>0</v>
      </c>
      <c r="N438" s="183">
        <f>'[1]BoQ HSYC'!M438</f>
        <v>0</v>
      </c>
      <c r="O438" s="183">
        <f>'[1]BoQ HSYC'!N438</f>
        <v>0</v>
      </c>
      <c r="P438" s="83">
        <f>'[1]BoQ HSYC'!O438</f>
        <v>0</v>
      </c>
      <c r="Q438" s="47">
        <f>'[1]BoQ HSYC'!P438</f>
        <v>0</v>
      </c>
      <c r="R438" s="132">
        <f>'[1]BoQ HSYC'!Q438</f>
        <v>0</v>
      </c>
      <c r="S438" s="83">
        <f>'[1]BoQ HSYC'!R438</f>
        <v>0</v>
      </c>
      <c r="T438" s="48">
        <f>'[1]BoQ HSYC'!S438</f>
        <v>0</v>
      </c>
      <c r="U438" s="132">
        <f>'[1]BoQ HSYC'!T438</f>
        <v>0</v>
      </c>
      <c r="V438" s="132">
        <f>'[1]BoQ HSYC'!U438</f>
        <v>0</v>
      </c>
      <c r="W438" s="132">
        <f>'[1]BoQ HSYC'!V438</f>
        <v>0</v>
      </c>
      <c r="X438" s="44" t="str">
        <f>'[1]BoQ HSYC'!W438</f>
        <v>ME</v>
      </c>
      <c r="Y438" s="44"/>
      <c r="Z438" s="44"/>
      <c r="AA438" s="44"/>
      <c r="AB438" s="2">
        <v>0</v>
      </c>
      <c r="AC438" s="2">
        <v>0</v>
      </c>
      <c r="AD438" s="2">
        <f>+M438</f>
        <v>0</v>
      </c>
      <c r="AE438" s="2">
        <f>+AD438*14%</f>
        <v>0</v>
      </c>
      <c r="AF438" s="155">
        <f>+AD438*35%</f>
        <v>0</v>
      </c>
      <c r="AG438" s="2">
        <f>+AD438*F438</f>
        <v>0</v>
      </c>
      <c r="AH438" s="2">
        <f>+AE438*F438</f>
        <v>0</v>
      </c>
      <c r="AI438" s="2">
        <f>+AF438*F438</f>
        <v>0</v>
      </c>
      <c r="AJ438" s="2">
        <f>SUM(AG438:AI438)</f>
        <v>0</v>
      </c>
      <c r="AK438" s="2">
        <f>+AD438*G438</f>
        <v>0</v>
      </c>
      <c r="AL438" s="2">
        <f>+AE438*G438</f>
        <v>0</v>
      </c>
      <c r="AM438" s="2">
        <f>+AF438*G438</f>
        <v>0</v>
      </c>
      <c r="AN438" s="155">
        <f>SUM(AK438:AM438)</f>
        <v>0</v>
      </c>
      <c r="AQ438" s="145" t="s">
        <v>525</v>
      </c>
      <c r="AU438" s="8"/>
      <c r="AV438" s="8"/>
      <c r="AW438" s="2">
        <f>+'[2]BoQ HSYC-Đạt'!AT438</f>
        <v>0</v>
      </c>
      <c r="AX438" s="8">
        <f>F438*AW438</f>
        <v>0</v>
      </c>
      <c r="AY438" s="8">
        <f>IF(AQ438="CT",7%,5%)*AX438</f>
        <v>0</v>
      </c>
      <c r="AZ438" s="8">
        <f>AX438*2%</f>
        <v>0</v>
      </c>
      <c r="BA438" s="8">
        <f>IF(BB438&gt;0,0,AX438*5%)</f>
        <v>0</v>
      </c>
      <c r="BB438" s="8"/>
      <c r="BC438" s="8">
        <f>+AX438+AY438+AZ438+BA438+BB438</f>
        <v>0</v>
      </c>
      <c r="BD438" s="8">
        <f>AX438-AT438</f>
        <v>0</v>
      </c>
      <c r="BE438" s="2"/>
      <c r="BF438" s="8"/>
      <c r="BH438" s="2"/>
    </row>
    <row r="439" spans="1:60" ht="17" hidden="1" outlineLevel="1" x14ac:dyDescent="0.2">
      <c r="B439" s="82"/>
      <c r="C439" s="144" t="s">
        <v>1140</v>
      </c>
      <c r="D439" s="144"/>
      <c r="E439" s="82"/>
      <c r="F439" s="143"/>
      <c r="G439" s="142">
        <f>'[1]BoQ HSYC'!F439</f>
        <v>0</v>
      </c>
      <c r="H439" s="185">
        <f>'[1]BoQ HSYC'!G439</f>
        <v>0</v>
      </c>
      <c r="I439" s="185">
        <f>'[1]BoQ HSYC'!H439</f>
        <v>0</v>
      </c>
      <c r="J439" s="185">
        <f>'[1]BoQ HSYC'!I439</f>
        <v>0</v>
      </c>
      <c r="K439" s="48">
        <f>'[1]BoQ HSYC'!J439</f>
        <v>0</v>
      </c>
      <c r="L439" s="47">
        <f>'[1]BoQ HSYC'!K439</f>
        <v>0</v>
      </c>
      <c r="M439" s="47">
        <f>'[1]BoQ HSYC'!L439</f>
        <v>0</v>
      </c>
      <c r="N439" s="183">
        <f>'[1]BoQ HSYC'!M439</f>
        <v>0</v>
      </c>
      <c r="O439" s="183">
        <f>'[1]BoQ HSYC'!N439</f>
        <v>0</v>
      </c>
      <c r="P439" s="83">
        <f>'[1]BoQ HSYC'!O439</f>
        <v>0</v>
      </c>
      <c r="Q439" s="47">
        <f>'[1]BoQ HSYC'!P439</f>
        <v>0</v>
      </c>
      <c r="R439" s="132">
        <f>'[1]BoQ HSYC'!Q439</f>
        <v>0</v>
      </c>
      <c r="S439" s="83">
        <f>'[1]BoQ HSYC'!R439</f>
        <v>0</v>
      </c>
      <c r="T439" s="48">
        <f>'[1]BoQ HSYC'!S439</f>
        <v>0</v>
      </c>
      <c r="U439" s="132">
        <f>'[1]BoQ HSYC'!T439</f>
        <v>0</v>
      </c>
      <c r="V439" s="132">
        <f>'[1]BoQ HSYC'!U439</f>
        <v>0</v>
      </c>
      <c r="W439" s="132">
        <f>'[1]BoQ HSYC'!V439</f>
        <v>0</v>
      </c>
      <c r="X439" s="44" t="str">
        <f>'[1]BoQ HSYC'!W439</f>
        <v>ME</v>
      </c>
      <c r="Y439" s="44"/>
      <c r="Z439" s="44"/>
      <c r="AA439" s="44"/>
      <c r="AB439" s="2">
        <v>0</v>
      </c>
      <c r="AC439" s="2">
        <v>0</v>
      </c>
      <c r="AD439" s="2">
        <f>+M439</f>
        <v>0</v>
      </c>
      <c r="AE439" s="2">
        <f>+AD439*14%</f>
        <v>0</v>
      </c>
      <c r="AF439" s="155">
        <f>+AD439*35%</f>
        <v>0</v>
      </c>
      <c r="AG439" s="2">
        <f>+AD439*F439</f>
        <v>0</v>
      </c>
      <c r="AH439" s="2">
        <f>+AE439*F439</f>
        <v>0</v>
      </c>
      <c r="AI439" s="2">
        <f>+AF439*F439</f>
        <v>0</v>
      </c>
      <c r="AJ439" s="2">
        <f>SUM(AG439:AI439)</f>
        <v>0</v>
      </c>
      <c r="AK439" s="2">
        <f>+AD439*G439</f>
        <v>0</v>
      </c>
      <c r="AL439" s="2">
        <f>+AE439*G439</f>
        <v>0</v>
      </c>
      <c r="AM439" s="2">
        <f>+AF439*G439</f>
        <v>0</v>
      </c>
      <c r="AN439" s="155">
        <f>SUM(AK439:AM439)</f>
        <v>0</v>
      </c>
      <c r="AQ439" s="145" t="s">
        <v>525</v>
      </c>
      <c r="AU439" s="8"/>
      <c r="AV439" s="8"/>
      <c r="AW439" s="2">
        <f>+'[2]BoQ HSYC-Đạt'!AT439</f>
        <v>0</v>
      </c>
      <c r="AX439" s="8">
        <f>F439*AW439</f>
        <v>0</v>
      </c>
      <c r="AY439" s="8">
        <f>IF(AQ439="CT",7%,5%)*AX439</f>
        <v>0</v>
      </c>
      <c r="AZ439" s="8">
        <f>AX439*2%</f>
        <v>0</v>
      </c>
      <c r="BA439" s="8">
        <f>IF(BB439&gt;0,0,AX439*5%)</f>
        <v>0</v>
      </c>
      <c r="BB439" s="8"/>
      <c r="BC439" s="8">
        <f>+AX439+AY439+AZ439+BA439+BB439</f>
        <v>0</v>
      </c>
      <c r="BD439" s="8">
        <f>AX439-AT439</f>
        <v>0</v>
      </c>
      <c r="BE439" s="2"/>
      <c r="BF439" s="8"/>
      <c r="BH439" s="2"/>
    </row>
    <row r="440" spans="1:60" ht="17" hidden="1" outlineLevel="1" x14ac:dyDescent="0.2">
      <c r="B440" s="82"/>
      <c r="C440" s="144" t="s">
        <v>656</v>
      </c>
      <c r="D440" s="144"/>
      <c r="E440" s="82"/>
      <c r="F440" s="143"/>
      <c r="G440" s="142">
        <f>'[1]BoQ HSYC'!F440</f>
        <v>0</v>
      </c>
      <c r="H440" s="185">
        <f>'[1]BoQ HSYC'!G440</f>
        <v>0</v>
      </c>
      <c r="I440" s="185">
        <f>'[1]BoQ HSYC'!H440</f>
        <v>0</v>
      </c>
      <c r="J440" s="185">
        <f>'[1]BoQ HSYC'!I440</f>
        <v>0</v>
      </c>
      <c r="K440" s="48">
        <f>'[1]BoQ HSYC'!J440</f>
        <v>0</v>
      </c>
      <c r="L440" s="47">
        <f>'[1]BoQ HSYC'!K440</f>
        <v>0</v>
      </c>
      <c r="M440" s="47">
        <f>'[1]BoQ HSYC'!L440</f>
        <v>0</v>
      </c>
      <c r="N440" s="183">
        <f>'[1]BoQ HSYC'!M440</f>
        <v>0</v>
      </c>
      <c r="O440" s="183">
        <f>'[1]BoQ HSYC'!N440</f>
        <v>0</v>
      </c>
      <c r="P440" s="83">
        <f>'[1]BoQ HSYC'!O440</f>
        <v>0</v>
      </c>
      <c r="Q440" s="47">
        <f>'[1]BoQ HSYC'!P440</f>
        <v>0</v>
      </c>
      <c r="R440" s="132">
        <f>'[1]BoQ HSYC'!Q440</f>
        <v>0</v>
      </c>
      <c r="S440" s="83">
        <f>'[1]BoQ HSYC'!R440</f>
        <v>0</v>
      </c>
      <c r="T440" s="48">
        <f>'[1]BoQ HSYC'!S440</f>
        <v>0</v>
      </c>
      <c r="U440" s="132">
        <f>'[1]BoQ HSYC'!T440</f>
        <v>0</v>
      </c>
      <c r="V440" s="132">
        <f>'[1]BoQ HSYC'!U440</f>
        <v>0</v>
      </c>
      <c r="W440" s="132">
        <f>'[1]BoQ HSYC'!V440</f>
        <v>0</v>
      </c>
      <c r="X440" s="44" t="str">
        <f>'[1]BoQ HSYC'!W440</f>
        <v>ME</v>
      </c>
      <c r="Y440" s="44"/>
      <c r="Z440" s="44"/>
      <c r="AA440" s="44"/>
      <c r="AB440" s="2">
        <v>0</v>
      </c>
      <c r="AC440" s="2">
        <v>0</v>
      </c>
      <c r="AD440" s="2">
        <f>+M440</f>
        <v>0</v>
      </c>
      <c r="AE440" s="2">
        <f>+AD440*14%</f>
        <v>0</v>
      </c>
      <c r="AF440" s="155">
        <f>+AD440*35%</f>
        <v>0</v>
      </c>
      <c r="AG440" s="2">
        <f>+AD440*F440</f>
        <v>0</v>
      </c>
      <c r="AH440" s="2">
        <f>+AE440*F440</f>
        <v>0</v>
      </c>
      <c r="AI440" s="2">
        <f>+AF440*F440</f>
        <v>0</v>
      </c>
      <c r="AJ440" s="2">
        <f>SUM(AG440:AI440)</f>
        <v>0</v>
      </c>
      <c r="AK440" s="2">
        <f>+AD440*G440</f>
        <v>0</v>
      </c>
      <c r="AL440" s="2">
        <f>+AE440*G440</f>
        <v>0</v>
      </c>
      <c r="AM440" s="2">
        <f>+AF440*G440</f>
        <v>0</v>
      </c>
      <c r="AN440" s="155">
        <f>SUM(AK440:AM440)</f>
        <v>0</v>
      </c>
      <c r="AQ440" s="145" t="s">
        <v>525</v>
      </c>
      <c r="AU440" s="8"/>
      <c r="AV440" s="8"/>
      <c r="AW440" s="2">
        <f>+'[2]BoQ HSYC-Đạt'!AT440</f>
        <v>0</v>
      </c>
      <c r="AX440" s="8">
        <f>F440*AW440</f>
        <v>0</v>
      </c>
      <c r="AY440" s="8">
        <f>IF(AQ440="CT",7%,5%)*AX440</f>
        <v>0</v>
      </c>
      <c r="AZ440" s="8">
        <f>AX440*2%</f>
        <v>0</v>
      </c>
      <c r="BA440" s="8">
        <f>IF(BB440&gt;0,0,AX440*5%)</f>
        <v>0</v>
      </c>
      <c r="BB440" s="8"/>
      <c r="BC440" s="8">
        <f>+AX440+AY440+AZ440+BA440+BB440</f>
        <v>0</v>
      </c>
      <c r="BD440" s="8">
        <f>AX440-AT440</f>
        <v>0</v>
      </c>
      <c r="BE440" s="2"/>
      <c r="BF440" s="8"/>
      <c r="BH440" s="2"/>
    </row>
    <row r="441" spans="1:60" ht="17" hidden="1" outlineLevel="1" x14ac:dyDescent="0.2">
      <c r="B441" s="82"/>
      <c r="C441" s="144" t="s">
        <v>655</v>
      </c>
      <c r="D441" s="144"/>
      <c r="E441" s="82"/>
      <c r="F441" s="143"/>
      <c r="G441" s="142">
        <f>'[1]BoQ HSYC'!F441</f>
        <v>0</v>
      </c>
      <c r="H441" s="185">
        <f>'[1]BoQ HSYC'!G441</f>
        <v>0</v>
      </c>
      <c r="I441" s="185">
        <f>'[1]BoQ HSYC'!H441</f>
        <v>0</v>
      </c>
      <c r="J441" s="185">
        <f>'[1]BoQ HSYC'!I441</f>
        <v>0</v>
      </c>
      <c r="K441" s="48">
        <f>'[1]BoQ HSYC'!J441</f>
        <v>0</v>
      </c>
      <c r="L441" s="47">
        <f>'[1]BoQ HSYC'!K441</f>
        <v>0</v>
      </c>
      <c r="M441" s="47">
        <f>'[1]BoQ HSYC'!L441</f>
        <v>0</v>
      </c>
      <c r="N441" s="183">
        <f>'[1]BoQ HSYC'!M441</f>
        <v>0</v>
      </c>
      <c r="O441" s="183">
        <f>'[1]BoQ HSYC'!N441</f>
        <v>0</v>
      </c>
      <c r="P441" s="83">
        <f>'[1]BoQ HSYC'!O441</f>
        <v>0</v>
      </c>
      <c r="Q441" s="47">
        <f>'[1]BoQ HSYC'!P441</f>
        <v>0</v>
      </c>
      <c r="R441" s="132">
        <f>'[1]BoQ HSYC'!Q441</f>
        <v>0</v>
      </c>
      <c r="S441" s="83">
        <f>'[1]BoQ HSYC'!R441</f>
        <v>0</v>
      </c>
      <c r="T441" s="48">
        <f>'[1]BoQ HSYC'!S441</f>
        <v>0</v>
      </c>
      <c r="U441" s="132">
        <f>'[1]BoQ HSYC'!T441</f>
        <v>0</v>
      </c>
      <c r="V441" s="132">
        <f>'[1]BoQ HSYC'!U441</f>
        <v>0</v>
      </c>
      <c r="W441" s="132">
        <f>'[1]BoQ HSYC'!V441</f>
        <v>0</v>
      </c>
      <c r="X441" s="44" t="str">
        <f>'[1]BoQ HSYC'!W441</f>
        <v>ME</v>
      </c>
      <c r="Y441" s="44"/>
      <c r="Z441" s="44"/>
      <c r="AA441" s="44"/>
      <c r="AB441" s="2">
        <v>0</v>
      </c>
      <c r="AC441" s="2">
        <v>0</v>
      </c>
      <c r="AD441" s="2">
        <f>+M441</f>
        <v>0</v>
      </c>
      <c r="AE441" s="2">
        <f>+AD441*14%</f>
        <v>0</v>
      </c>
      <c r="AF441" s="155">
        <f>+AD441*35%</f>
        <v>0</v>
      </c>
      <c r="AG441" s="2">
        <f>+AD441*F441</f>
        <v>0</v>
      </c>
      <c r="AH441" s="2">
        <f>+AE441*F441</f>
        <v>0</v>
      </c>
      <c r="AI441" s="2">
        <f>+AF441*F441</f>
        <v>0</v>
      </c>
      <c r="AJ441" s="2">
        <f>SUM(AG441:AI441)</f>
        <v>0</v>
      </c>
      <c r="AK441" s="2">
        <f>+AD441*G441</f>
        <v>0</v>
      </c>
      <c r="AL441" s="2">
        <f>+AE441*G441</f>
        <v>0</v>
      </c>
      <c r="AM441" s="2">
        <f>+AF441*G441</f>
        <v>0</v>
      </c>
      <c r="AN441" s="155">
        <f>SUM(AK441:AM441)</f>
        <v>0</v>
      </c>
      <c r="AQ441" s="145" t="s">
        <v>525</v>
      </c>
      <c r="AU441" s="8"/>
      <c r="AV441" s="8"/>
      <c r="AW441" s="2">
        <f>+'[2]BoQ HSYC-Đạt'!AT441</f>
        <v>0</v>
      </c>
      <c r="AX441" s="8">
        <f>F441*AW441</f>
        <v>0</v>
      </c>
      <c r="AY441" s="8">
        <f>IF(AQ441="CT",7%,5%)*AX441</f>
        <v>0</v>
      </c>
      <c r="AZ441" s="8">
        <f>AX441*2%</f>
        <v>0</v>
      </c>
      <c r="BA441" s="8">
        <f>IF(BB441&gt;0,0,AX441*5%)</f>
        <v>0</v>
      </c>
      <c r="BB441" s="8"/>
      <c r="BC441" s="8">
        <f>+AX441+AY441+AZ441+BA441+BB441</f>
        <v>0</v>
      </c>
      <c r="BD441" s="8">
        <f>AX441-AT441</f>
        <v>0</v>
      </c>
      <c r="BE441" s="2"/>
      <c r="BF441" s="8"/>
      <c r="BH441" s="2"/>
    </row>
    <row r="442" spans="1:60" ht="17" hidden="1" outlineLevel="1" x14ac:dyDescent="0.2">
      <c r="B442" s="82"/>
      <c r="C442" s="144" t="s">
        <v>654</v>
      </c>
      <c r="D442" s="144"/>
      <c r="E442" s="82"/>
      <c r="F442" s="143"/>
      <c r="G442" s="142">
        <f>'[1]BoQ HSYC'!F442</f>
        <v>0</v>
      </c>
      <c r="H442" s="185">
        <f>'[1]BoQ HSYC'!G442</f>
        <v>0</v>
      </c>
      <c r="I442" s="185">
        <f>'[1]BoQ HSYC'!H442</f>
        <v>0</v>
      </c>
      <c r="J442" s="185">
        <f>'[1]BoQ HSYC'!I442</f>
        <v>0</v>
      </c>
      <c r="K442" s="48">
        <f>'[1]BoQ HSYC'!J442</f>
        <v>0</v>
      </c>
      <c r="L442" s="47">
        <f>'[1]BoQ HSYC'!K442</f>
        <v>0</v>
      </c>
      <c r="M442" s="47">
        <f>'[1]BoQ HSYC'!L442</f>
        <v>0</v>
      </c>
      <c r="N442" s="183">
        <f>'[1]BoQ HSYC'!M442</f>
        <v>0</v>
      </c>
      <c r="O442" s="183">
        <f>'[1]BoQ HSYC'!N442</f>
        <v>0</v>
      </c>
      <c r="P442" s="83">
        <f>'[1]BoQ HSYC'!O442</f>
        <v>0</v>
      </c>
      <c r="Q442" s="47">
        <f>'[1]BoQ HSYC'!P442</f>
        <v>0</v>
      </c>
      <c r="R442" s="132">
        <f>'[1]BoQ HSYC'!Q442</f>
        <v>0</v>
      </c>
      <c r="S442" s="83">
        <f>'[1]BoQ HSYC'!R442</f>
        <v>0</v>
      </c>
      <c r="T442" s="48">
        <f>'[1]BoQ HSYC'!S442</f>
        <v>0</v>
      </c>
      <c r="U442" s="132">
        <f>'[1]BoQ HSYC'!T442</f>
        <v>0</v>
      </c>
      <c r="V442" s="132">
        <f>'[1]BoQ HSYC'!U442</f>
        <v>0</v>
      </c>
      <c r="W442" s="132">
        <f>'[1]BoQ HSYC'!V442</f>
        <v>0</v>
      </c>
      <c r="X442" s="44" t="str">
        <f>'[1]BoQ HSYC'!W442</f>
        <v>ME</v>
      </c>
      <c r="Y442" s="44"/>
      <c r="Z442" s="44"/>
      <c r="AA442" s="44"/>
      <c r="AB442" s="2">
        <v>0</v>
      </c>
      <c r="AC442" s="2">
        <v>0</v>
      </c>
      <c r="AD442" s="2">
        <f>+M442</f>
        <v>0</v>
      </c>
      <c r="AE442" s="2">
        <f>+AD442*14%</f>
        <v>0</v>
      </c>
      <c r="AF442" s="155">
        <f>+AD442*35%</f>
        <v>0</v>
      </c>
      <c r="AG442" s="2">
        <f>+AD442*F442</f>
        <v>0</v>
      </c>
      <c r="AH442" s="2">
        <f>+AE442*F442</f>
        <v>0</v>
      </c>
      <c r="AI442" s="2">
        <f>+AF442*F442</f>
        <v>0</v>
      </c>
      <c r="AJ442" s="2">
        <f>SUM(AG442:AI442)</f>
        <v>0</v>
      </c>
      <c r="AK442" s="2">
        <f>+AD442*G442</f>
        <v>0</v>
      </c>
      <c r="AL442" s="2">
        <f>+AE442*G442</f>
        <v>0</v>
      </c>
      <c r="AM442" s="2">
        <f>+AF442*G442</f>
        <v>0</v>
      </c>
      <c r="AN442" s="155">
        <f>SUM(AK442:AM442)</f>
        <v>0</v>
      </c>
      <c r="AQ442" s="145" t="s">
        <v>525</v>
      </c>
      <c r="AU442" s="8"/>
      <c r="AV442" s="8"/>
      <c r="AW442" s="2">
        <f>+'[2]BoQ HSYC-Đạt'!AT442</f>
        <v>0</v>
      </c>
      <c r="AX442" s="8">
        <f>F442*AW442</f>
        <v>0</v>
      </c>
      <c r="AY442" s="8">
        <f>IF(AQ442="CT",7%,5%)*AX442</f>
        <v>0</v>
      </c>
      <c r="AZ442" s="8">
        <f>AX442*2%</f>
        <v>0</v>
      </c>
      <c r="BA442" s="8">
        <f>IF(BB442&gt;0,0,AX442*5%)</f>
        <v>0</v>
      </c>
      <c r="BB442" s="8"/>
      <c r="BC442" s="8">
        <f>+AX442+AY442+AZ442+BA442+BB442</f>
        <v>0</v>
      </c>
      <c r="BD442" s="8">
        <f>AX442-AT442</f>
        <v>0</v>
      </c>
      <c r="BE442" s="2"/>
      <c r="BF442" s="8"/>
      <c r="BH442" s="2"/>
    </row>
    <row r="443" spans="1:60" ht="17" hidden="1" outlineLevel="1" x14ac:dyDescent="0.2">
      <c r="B443" s="82"/>
      <c r="C443" s="144" t="s">
        <v>831</v>
      </c>
      <c r="D443" s="144"/>
      <c r="E443" s="82"/>
      <c r="F443" s="143"/>
      <c r="G443" s="142">
        <f>'[1]BoQ HSYC'!F443</f>
        <v>0</v>
      </c>
      <c r="H443" s="185">
        <f>'[1]BoQ HSYC'!G443</f>
        <v>0</v>
      </c>
      <c r="I443" s="185">
        <f>'[1]BoQ HSYC'!H443</f>
        <v>0</v>
      </c>
      <c r="J443" s="185">
        <f>'[1]BoQ HSYC'!I443</f>
        <v>0</v>
      </c>
      <c r="K443" s="48">
        <f>'[1]BoQ HSYC'!J443</f>
        <v>0</v>
      </c>
      <c r="L443" s="47">
        <f>'[1]BoQ HSYC'!K443</f>
        <v>0</v>
      </c>
      <c r="M443" s="47">
        <f>'[1]BoQ HSYC'!L443</f>
        <v>0</v>
      </c>
      <c r="N443" s="183">
        <f>'[1]BoQ HSYC'!M443</f>
        <v>0</v>
      </c>
      <c r="O443" s="183">
        <f>'[1]BoQ HSYC'!N443</f>
        <v>0</v>
      </c>
      <c r="P443" s="83">
        <f>'[1]BoQ HSYC'!O443</f>
        <v>0</v>
      </c>
      <c r="Q443" s="47">
        <f>'[1]BoQ HSYC'!P443</f>
        <v>0</v>
      </c>
      <c r="R443" s="132">
        <f>'[1]BoQ HSYC'!Q443</f>
        <v>0</v>
      </c>
      <c r="S443" s="83">
        <f>'[1]BoQ HSYC'!R443</f>
        <v>0</v>
      </c>
      <c r="T443" s="48">
        <f>'[1]BoQ HSYC'!S443</f>
        <v>0</v>
      </c>
      <c r="U443" s="132">
        <f>'[1]BoQ HSYC'!T443</f>
        <v>0</v>
      </c>
      <c r="V443" s="132">
        <f>'[1]BoQ HSYC'!U443</f>
        <v>0</v>
      </c>
      <c r="W443" s="132">
        <f>'[1]BoQ HSYC'!V443</f>
        <v>0</v>
      </c>
      <c r="X443" s="44" t="str">
        <f>'[1]BoQ HSYC'!W443</f>
        <v>ME</v>
      </c>
      <c r="Y443" s="44"/>
      <c r="Z443" s="44"/>
      <c r="AA443" s="44"/>
      <c r="AB443" s="2">
        <v>0</v>
      </c>
      <c r="AC443" s="2">
        <v>0</v>
      </c>
      <c r="AD443" s="2">
        <f>+M443</f>
        <v>0</v>
      </c>
      <c r="AE443" s="2">
        <f>+AD443*14%</f>
        <v>0</v>
      </c>
      <c r="AF443" s="155">
        <f>+AD443*35%</f>
        <v>0</v>
      </c>
      <c r="AG443" s="2">
        <f>+AD443*F443</f>
        <v>0</v>
      </c>
      <c r="AH443" s="2">
        <f>+AE443*F443</f>
        <v>0</v>
      </c>
      <c r="AI443" s="2">
        <f>+AF443*F443</f>
        <v>0</v>
      </c>
      <c r="AJ443" s="2">
        <f>SUM(AG443:AI443)</f>
        <v>0</v>
      </c>
      <c r="AK443" s="2">
        <f>+AD443*G443</f>
        <v>0</v>
      </c>
      <c r="AL443" s="2">
        <f>+AE443*G443</f>
        <v>0</v>
      </c>
      <c r="AM443" s="2">
        <f>+AF443*G443</f>
        <v>0</v>
      </c>
      <c r="AN443" s="155">
        <f>SUM(AK443:AM443)</f>
        <v>0</v>
      </c>
      <c r="AQ443" s="145" t="s">
        <v>525</v>
      </c>
      <c r="AU443" s="8"/>
      <c r="AV443" s="8"/>
      <c r="AW443" s="2">
        <f>+'[2]BoQ HSYC-Đạt'!AT443</f>
        <v>0</v>
      </c>
      <c r="AX443" s="8">
        <f>F443*AW443</f>
        <v>0</v>
      </c>
      <c r="AY443" s="8">
        <f>IF(AQ443="CT",7%,5%)*AX443</f>
        <v>0</v>
      </c>
      <c r="AZ443" s="8">
        <f>AX443*2%</f>
        <v>0</v>
      </c>
      <c r="BA443" s="8">
        <f>IF(BB443&gt;0,0,AX443*5%)</f>
        <v>0</v>
      </c>
      <c r="BB443" s="8"/>
      <c r="BC443" s="8">
        <f>+AX443+AY443+AZ443+BA443+BB443</f>
        <v>0</v>
      </c>
      <c r="BD443" s="8">
        <f>AX443-AT443</f>
        <v>0</v>
      </c>
      <c r="BE443" s="2"/>
      <c r="BF443" s="8"/>
      <c r="BH443" s="2"/>
    </row>
    <row r="444" spans="1:60" ht="17" hidden="1" outlineLevel="1" x14ac:dyDescent="0.2">
      <c r="A444" s="1" t="s">
        <v>108</v>
      </c>
      <c r="B444" s="82">
        <v>13</v>
      </c>
      <c r="C444" s="144" t="s">
        <v>1383</v>
      </c>
      <c r="D444" s="144"/>
      <c r="E444" s="82" t="s">
        <v>85</v>
      </c>
      <c r="F444" s="143">
        <v>1</v>
      </c>
      <c r="G444" s="142">
        <f>'[1]BoQ HSYC'!F444</f>
        <v>1</v>
      </c>
      <c r="H444" s="185">
        <f>'[1]BoQ HSYC'!G444</f>
        <v>0</v>
      </c>
      <c r="I444" s="185">
        <f>'[1]BoQ HSYC'!H444</f>
        <v>0</v>
      </c>
      <c r="J444" s="185">
        <f>'[1]BoQ HSYC'!I444</f>
        <v>0</v>
      </c>
      <c r="K444" s="48">
        <f>'[1]BoQ HSYC'!J444</f>
        <v>40400000</v>
      </c>
      <c r="L444" s="47">
        <f>'[1]BoQ HSYC'!K444</f>
        <v>0</v>
      </c>
      <c r="M444" s="47">
        <f>'[1]BoQ HSYC'!L444</f>
        <v>40400000</v>
      </c>
      <c r="N444" s="183">
        <f>'[1]BoQ HSYC'!M444</f>
        <v>0</v>
      </c>
      <c r="O444" s="183">
        <f>'[1]BoQ HSYC'!N444</f>
        <v>0</v>
      </c>
      <c r="P444" s="83">
        <f>'[1]BoQ HSYC'!O444</f>
        <v>0</v>
      </c>
      <c r="Q444" s="47">
        <f>'[1]BoQ HSYC'!P444</f>
        <v>40400000</v>
      </c>
      <c r="R444" s="132">
        <f>'[1]BoQ HSYC'!Q444</f>
        <v>0</v>
      </c>
      <c r="S444" s="83">
        <f>'[1]BoQ HSYC'!R444</f>
        <v>40400000</v>
      </c>
      <c r="T444" s="48">
        <f>'[1]BoQ HSYC'!S444</f>
        <v>0</v>
      </c>
      <c r="U444" s="132">
        <f>'[1]BoQ HSYC'!T444</f>
        <v>0</v>
      </c>
      <c r="V444" s="132" t="str">
        <f>'[1]BoQ HSYC'!U444</f>
        <v>Báo giá NCC</v>
      </c>
      <c r="W444" s="132" t="str">
        <f>'[1]BoQ HSYC'!V444</f>
        <v>Báo giá NCC</v>
      </c>
      <c r="X444" s="44" t="str">
        <f>'[1]BoQ HSYC'!W444</f>
        <v>ME</v>
      </c>
      <c r="Y444" s="44"/>
      <c r="Z444" s="44"/>
      <c r="AA444" s="44"/>
      <c r="AB444" s="2">
        <v>51338199</v>
      </c>
      <c r="AC444" s="2">
        <v>51338199</v>
      </c>
      <c r="AD444" s="2">
        <f>+M444</f>
        <v>40400000</v>
      </c>
      <c r="AE444" s="2">
        <f>+AD444*14%</f>
        <v>5656000.0000000009</v>
      </c>
      <c r="AF444" s="155">
        <f>+AD444*35%</f>
        <v>14140000</v>
      </c>
      <c r="AG444" s="2">
        <f>+AD444*F444</f>
        <v>40400000</v>
      </c>
      <c r="AH444" s="2">
        <f>+AE444*F444</f>
        <v>5656000.0000000009</v>
      </c>
      <c r="AI444" s="2">
        <f>+AF444*F444</f>
        <v>14140000</v>
      </c>
      <c r="AJ444" s="2">
        <f>SUM(AG444:AI444)</f>
        <v>60196000</v>
      </c>
      <c r="AK444" s="2">
        <f>+AD444*G444</f>
        <v>40400000</v>
      </c>
      <c r="AL444" s="2">
        <f>+AE444*G444</f>
        <v>5656000.0000000009</v>
      </c>
      <c r="AM444" s="2">
        <f>+AF444*G444</f>
        <v>14140000</v>
      </c>
      <c r="AN444" s="155">
        <f>SUM(AK444:AM444)</f>
        <v>60196000</v>
      </c>
      <c r="AQ444" s="145" t="s">
        <v>525</v>
      </c>
      <c r="AU444" s="8"/>
      <c r="AV444" s="8"/>
      <c r="AW444" s="2">
        <f>+'[2]BoQ HSYC-Đạt'!AT444</f>
        <v>41208000</v>
      </c>
      <c r="AX444" s="8">
        <f>F444*AW444</f>
        <v>41208000</v>
      </c>
      <c r="AY444" s="8">
        <f>IF(AQ444="CT",7%,5%)*AX444</f>
        <v>2884560.0000000005</v>
      </c>
      <c r="AZ444" s="8">
        <f>AX444*2%</f>
        <v>824160</v>
      </c>
      <c r="BA444" s="8">
        <f>IF(BB444&gt;0,0,AX444*5%)</f>
        <v>2060400</v>
      </c>
      <c r="BB444" s="8"/>
      <c r="BC444" s="8">
        <f>+AX444+AY444+AZ444+BA444+BB444</f>
        <v>46977120</v>
      </c>
      <c r="BD444" s="8">
        <f>AX444-AT444</f>
        <v>41208000</v>
      </c>
      <c r="BE444" s="2"/>
      <c r="BF444" s="8"/>
      <c r="BH444" s="2"/>
    </row>
    <row r="445" spans="1:60" ht="17" hidden="1" outlineLevel="1" x14ac:dyDescent="0.2">
      <c r="B445" s="82"/>
      <c r="C445" s="144" t="s">
        <v>1382</v>
      </c>
      <c r="D445" s="144"/>
      <c r="E445" s="82"/>
      <c r="F445" s="143"/>
      <c r="G445" s="142">
        <f>'[1]BoQ HSYC'!F445</f>
        <v>0</v>
      </c>
      <c r="H445" s="185">
        <f>'[1]BoQ HSYC'!G445</f>
        <v>0</v>
      </c>
      <c r="I445" s="185">
        <f>'[1]BoQ HSYC'!H445</f>
        <v>0</v>
      </c>
      <c r="J445" s="185">
        <f>'[1]BoQ HSYC'!I445</f>
        <v>0</v>
      </c>
      <c r="K445" s="48">
        <f>'[1]BoQ HSYC'!J445</f>
        <v>0</v>
      </c>
      <c r="L445" s="47">
        <f>'[1]BoQ HSYC'!K445</f>
        <v>0</v>
      </c>
      <c r="M445" s="47">
        <f>'[1]BoQ HSYC'!L445</f>
        <v>0</v>
      </c>
      <c r="N445" s="183">
        <f>'[1]BoQ HSYC'!M445</f>
        <v>0</v>
      </c>
      <c r="O445" s="183">
        <f>'[1]BoQ HSYC'!N445</f>
        <v>0</v>
      </c>
      <c r="P445" s="83">
        <f>'[1]BoQ HSYC'!O445</f>
        <v>0</v>
      </c>
      <c r="Q445" s="47">
        <f>'[1]BoQ HSYC'!P445</f>
        <v>0</v>
      </c>
      <c r="R445" s="132">
        <f>'[1]BoQ HSYC'!Q445</f>
        <v>0</v>
      </c>
      <c r="S445" s="83">
        <f>'[1]BoQ HSYC'!R445</f>
        <v>0</v>
      </c>
      <c r="T445" s="48">
        <f>'[1]BoQ HSYC'!S445</f>
        <v>0</v>
      </c>
      <c r="U445" s="132">
        <f>'[1]BoQ HSYC'!T445</f>
        <v>0</v>
      </c>
      <c r="V445" s="132">
        <f>'[1]BoQ HSYC'!U445</f>
        <v>0</v>
      </c>
      <c r="W445" s="132">
        <f>'[1]BoQ HSYC'!V445</f>
        <v>0</v>
      </c>
      <c r="X445" s="44" t="str">
        <f>'[1]BoQ HSYC'!W445</f>
        <v>ME</v>
      </c>
      <c r="Y445" s="44"/>
      <c r="Z445" s="44"/>
      <c r="AA445" s="44"/>
      <c r="AB445" s="2">
        <v>0</v>
      </c>
      <c r="AC445" s="2">
        <v>0</v>
      </c>
      <c r="AD445" s="2">
        <f>+M445</f>
        <v>0</v>
      </c>
      <c r="AE445" s="2">
        <f>+AD445*14%</f>
        <v>0</v>
      </c>
      <c r="AF445" s="155">
        <f>+AD445*35%</f>
        <v>0</v>
      </c>
      <c r="AG445" s="2">
        <f>+AD445*F445</f>
        <v>0</v>
      </c>
      <c r="AH445" s="2">
        <f>+AE445*F445</f>
        <v>0</v>
      </c>
      <c r="AI445" s="2">
        <f>+AF445*F445</f>
        <v>0</v>
      </c>
      <c r="AJ445" s="2">
        <f>SUM(AG445:AI445)</f>
        <v>0</v>
      </c>
      <c r="AK445" s="2">
        <f>+AD445*G445</f>
        <v>0</v>
      </c>
      <c r="AL445" s="2">
        <f>+AE445*G445</f>
        <v>0</v>
      </c>
      <c r="AM445" s="2">
        <f>+AF445*G445</f>
        <v>0</v>
      </c>
      <c r="AN445" s="155">
        <f>SUM(AK445:AM445)</f>
        <v>0</v>
      </c>
      <c r="AQ445" s="145" t="s">
        <v>525</v>
      </c>
      <c r="AU445" s="8"/>
      <c r="AV445" s="8"/>
      <c r="AW445" s="2">
        <f>+'[2]BoQ HSYC-Đạt'!AT445</f>
        <v>0</v>
      </c>
      <c r="AX445" s="8">
        <f>F445*AW445</f>
        <v>0</v>
      </c>
      <c r="AY445" s="8">
        <f>IF(AQ445="CT",7%,5%)*AX445</f>
        <v>0</v>
      </c>
      <c r="AZ445" s="8">
        <f>AX445*2%</f>
        <v>0</v>
      </c>
      <c r="BA445" s="8">
        <f>IF(BB445&gt;0,0,AX445*5%)</f>
        <v>0</v>
      </c>
      <c r="BB445" s="8"/>
      <c r="BC445" s="8">
        <f>+AX445+AY445+AZ445+BA445+BB445</f>
        <v>0</v>
      </c>
      <c r="BD445" s="8">
        <f>AX445-AT445</f>
        <v>0</v>
      </c>
      <c r="BE445" s="2"/>
      <c r="BF445" s="8"/>
      <c r="BH445" s="2"/>
    </row>
    <row r="446" spans="1:60" ht="17" hidden="1" outlineLevel="1" x14ac:dyDescent="0.2">
      <c r="B446" s="82"/>
      <c r="C446" s="144" t="s">
        <v>959</v>
      </c>
      <c r="D446" s="144"/>
      <c r="E446" s="82"/>
      <c r="F446" s="143"/>
      <c r="G446" s="142">
        <f>'[1]BoQ HSYC'!F446</f>
        <v>0</v>
      </c>
      <c r="H446" s="185">
        <f>'[1]BoQ HSYC'!G446</f>
        <v>0</v>
      </c>
      <c r="I446" s="185">
        <f>'[1]BoQ HSYC'!H446</f>
        <v>0</v>
      </c>
      <c r="J446" s="185">
        <f>'[1]BoQ HSYC'!I446</f>
        <v>0</v>
      </c>
      <c r="K446" s="48">
        <f>'[1]BoQ HSYC'!J446</f>
        <v>0</v>
      </c>
      <c r="L446" s="47">
        <f>'[1]BoQ HSYC'!K446</f>
        <v>0</v>
      </c>
      <c r="M446" s="47">
        <f>'[1]BoQ HSYC'!L446</f>
        <v>0</v>
      </c>
      <c r="N446" s="183">
        <f>'[1]BoQ HSYC'!M446</f>
        <v>0</v>
      </c>
      <c r="O446" s="183">
        <f>'[1]BoQ HSYC'!N446</f>
        <v>0</v>
      </c>
      <c r="P446" s="83">
        <f>'[1]BoQ HSYC'!O446</f>
        <v>0</v>
      </c>
      <c r="Q446" s="47">
        <f>'[1]BoQ HSYC'!P446</f>
        <v>0</v>
      </c>
      <c r="R446" s="132">
        <f>'[1]BoQ HSYC'!Q446</f>
        <v>0</v>
      </c>
      <c r="S446" s="83">
        <f>'[1]BoQ HSYC'!R446</f>
        <v>0</v>
      </c>
      <c r="T446" s="48">
        <f>'[1]BoQ HSYC'!S446</f>
        <v>0</v>
      </c>
      <c r="U446" s="132">
        <f>'[1]BoQ HSYC'!T446</f>
        <v>0</v>
      </c>
      <c r="V446" s="132">
        <f>'[1]BoQ HSYC'!U446</f>
        <v>0</v>
      </c>
      <c r="W446" s="132">
        <f>'[1]BoQ HSYC'!V446</f>
        <v>0</v>
      </c>
      <c r="X446" s="44" t="str">
        <f>'[1]BoQ HSYC'!W446</f>
        <v>ME</v>
      </c>
      <c r="Y446" s="44"/>
      <c r="Z446" s="44"/>
      <c r="AA446" s="44"/>
      <c r="AB446" s="2">
        <v>0</v>
      </c>
      <c r="AC446" s="2">
        <v>0</v>
      </c>
      <c r="AD446" s="2">
        <f>+M446</f>
        <v>0</v>
      </c>
      <c r="AE446" s="2">
        <f>+AD446*14%</f>
        <v>0</v>
      </c>
      <c r="AF446" s="155">
        <f>+AD446*35%</f>
        <v>0</v>
      </c>
      <c r="AG446" s="2">
        <f>+AD446*F446</f>
        <v>0</v>
      </c>
      <c r="AH446" s="2">
        <f>+AE446*F446</f>
        <v>0</v>
      </c>
      <c r="AI446" s="2">
        <f>+AF446*F446</f>
        <v>0</v>
      </c>
      <c r="AJ446" s="2">
        <f>SUM(AG446:AI446)</f>
        <v>0</v>
      </c>
      <c r="AK446" s="2">
        <f>+AD446*G446</f>
        <v>0</v>
      </c>
      <c r="AL446" s="2">
        <f>+AE446*G446</f>
        <v>0</v>
      </c>
      <c r="AM446" s="2">
        <f>+AF446*G446</f>
        <v>0</v>
      </c>
      <c r="AN446" s="155">
        <f>SUM(AK446:AM446)</f>
        <v>0</v>
      </c>
      <c r="AQ446" s="145" t="s">
        <v>525</v>
      </c>
      <c r="AU446" s="8"/>
      <c r="AV446" s="8"/>
      <c r="AW446" s="2">
        <f>+'[2]BoQ HSYC-Đạt'!AT446</f>
        <v>0</v>
      </c>
      <c r="AX446" s="8">
        <f>F446*AW446</f>
        <v>0</v>
      </c>
      <c r="AY446" s="8">
        <f>IF(AQ446="CT",7%,5%)*AX446</f>
        <v>0</v>
      </c>
      <c r="AZ446" s="8">
        <f>AX446*2%</f>
        <v>0</v>
      </c>
      <c r="BA446" s="8">
        <f>IF(BB446&gt;0,0,AX446*5%)</f>
        <v>0</v>
      </c>
      <c r="BB446" s="8"/>
      <c r="BC446" s="8">
        <f>+AX446+AY446+AZ446+BA446+BB446</f>
        <v>0</v>
      </c>
      <c r="BD446" s="8">
        <f>AX446-AT446</f>
        <v>0</v>
      </c>
      <c r="BE446" s="2"/>
      <c r="BF446" s="8"/>
      <c r="BH446" s="2"/>
    </row>
    <row r="447" spans="1:60" ht="17" hidden="1" outlineLevel="1" x14ac:dyDescent="0.2">
      <c r="B447" s="82"/>
      <c r="C447" s="144" t="s">
        <v>659</v>
      </c>
      <c r="D447" s="144"/>
      <c r="E447" s="82"/>
      <c r="F447" s="143"/>
      <c r="G447" s="142">
        <f>'[1]BoQ HSYC'!F447</f>
        <v>0</v>
      </c>
      <c r="H447" s="185">
        <f>'[1]BoQ HSYC'!G447</f>
        <v>0</v>
      </c>
      <c r="I447" s="185">
        <f>'[1]BoQ HSYC'!H447</f>
        <v>0</v>
      </c>
      <c r="J447" s="185">
        <f>'[1]BoQ HSYC'!I447</f>
        <v>0</v>
      </c>
      <c r="K447" s="48">
        <f>'[1]BoQ HSYC'!J447</f>
        <v>0</v>
      </c>
      <c r="L447" s="47">
        <f>'[1]BoQ HSYC'!K447</f>
        <v>0</v>
      </c>
      <c r="M447" s="47">
        <f>'[1]BoQ HSYC'!L447</f>
        <v>0</v>
      </c>
      <c r="N447" s="183">
        <f>'[1]BoQ HSYC'!M447</f>
        <v>0</v>
      </c>
      <c r="O447" s="183">
        <f>'[1]BoQ HSYC'!N447</f>
        <v>0</v>
      </c>
      <c r="P447" s="83">
        <f>'[1]BoQ HSYC'!O447</f>
        <v>0</v>
      </c>
      <c r="Q447" s="47">
        <f>'[1]BoQ HSYC'!P447</f>
        <v>0</v>
      </c>
      <c r="R447" s="132">
        <f>'[1]BoQ HSYC'!Q447</f>
        <v>0</v>
      </c>
      <c r="S447" s="83">
        <f>'[1]BoQ HSYC'!R447</f>
        <v>0</v>
      </c>
      <c r="T447" s="48">
        <f>'[1]BoQ HSYC'!S447</f>
        <v>0</v>
      </c>
      <c r="U447" s="132">
        <f>'[1]BoQ HSYC'!T447</f>
        <v>0</v>
      </c>
      <c r="V447" s="132">
        <f>'[1]BoQ HSYC'!U447</f>
        <v>0</v>
      </c>
      <c r="W447" s="132">
        <f>'[1]BoQ HSYC'!V447</f>
        <v>0</v>
      </c>
      <c r="X447" s="44" t="str">
        <f>'[1]BoQ HSYC'!W447</f>
        <v>ME</v>
      </c>
      <c r="Y447" s="44"/>
      <c r="Z447" s="44"/>
      <c r="AA447" s="44"/>
      <c r="AB447" s="2">
        <v>0</v>
      </c>
      <c r="AC447" s="2">
        <v>0</v>
      </c>
      <c r="AD447" s="2">
        <f>+M447</f>
        <v>0</v>
      </c>
      <c r="AE447" s="2">
        <f>+AD447*14%</f>
        <v>0</v>
      </c>
      <c r="AF447" s="155">
        <f>+AD447*35%</f>
        <v>0</v>
      </c>
      <c r="AG447" s="2">
        <f>+AD447*F447</f>
        <v>0</v>
      </c>
      <c r="AH447" s="2">
        <f>+AE447*F447</f>
        <v>0</v>
      </c>
      <c r="AI447" s="2">
        <f>+AF447*F447</f>
        <v>0</v>
      </c>
      <c r="AJ447" s="2">
        <f>SUM(AG447:AI447)</f>
        <v>0</v>
      </c>
      <c r="AK447" s="2">
        <f>+AD447*G447</f>
        <v>0</v>
      </c>
      <c r="AL447" s="2">
        <f>+AE447*G447</f>
        <v>0</v>
      </c>
      <c r="AM447" s="2">
        <f>+AF447*G447</f>
        <v>0</v>
      </c>
      <c r="AN447" s="155">
        <f>SUM(AK447:AM447)</f>
        <v>0</v>
      </c>
      <c r="AQ447" s="145" t="s">
        <v>525</v>
      </c>
      <c r="AU447" s="8"/>
      <c r="AV447" s="8"/>
      <c r="AW447" s="2">
        <f>+'[2]BoQ HSYC-Đạt'!AT447</f>
        <v>0</v>
      </c>
      <c r="AX447" s="8">
        <f>F447*AW447</f>
        <v>0</v>
      </c>
      <c r="AY447" s="8">
        <f>IF(AQ447="CT",7%,5%)*AX447</f>
        <v>0</v>
      </c>
      <c r="AZ447" s="8">
        <f>AX447*2%</f>
        <v>0</v>
      </c>
      <c r="BA447" s="8">
        <f>IF(BB447&gt;0,0,AX447*5%)</f>
        <v>0</v>
      </c>
      <c r="BB447" s="8"/>
      <c r="BC447" s="8">
        <f>+AX447+AY447+AZ447+BA447+BB447</f>
        <v>0</v>
      </c>
      <c r="BD447" s="8">
        <f>AX447-AT447</f>
        <v>0</v>
      </c>
      <c r="BE447" s="2"/>
      <c r="BF447" s="8"/>
      <c r="BH447" s="2"/>
    </row>
    <row r="448" spans="1:60" ht="17" hidden="1" outlineLevel="1" x14ac:dyDescent="0.2">
      <c r="B448" s="82"/>
      <c r="C448" s="144" t="s">
        <v>658</v>
      </c>
      <c r="D448" s="144"/>
      <c r="E448" s="82"/>
      <c r="F448" s="143"/>
      <c r="G448" s="142">
        <f>'[1]BoQ HSYC'!F448</f>
        <v>0</v>
      </c>
      <c r="H448" s="185">
        <f>'[1]BoQ HSYC'!G448</f>
        <v>0</v>
      </c>
      <c r="I448" s="185">
        <f>'[1]BoQ HSYC'!H448</f>
        <v>0</v>
      </c>
      <c r="J448" s="185">
        <f>'[1]BoQ HSYC'!I448</f>
        <v>0</v>
      </c>
      <c r="K448" s="48">
        <f>'[1]BoQ HSYC'!J448</f>
        <v>0</v>
      </c>
      <c r="L448" s="47">
        <f>'[1]BoQ HSYC'!K448</f>
        <v>0</v>
      </c>
      <c r="M448" s="47">
        <f>'[1]BoQ HSYC'!L448</f>
        <v>0</v>
      </c>
      <c r="N448" s="183">
        <f>'[1]BoQ HSYC'!M448</f>
        <v>0</v>
      </c>
      <c r="O448" s="183">
        <f>'[1]BoQ HSYC'!N448</f>
        <v>0</v>
      </c>
      <c r="P448" s="83">
        <f>'[1]BoQ HSYC'!O448</f>
        <v>0</v>
      </c>
      <c r="Q448" s="47">
        <f>'[1]BoQ HSYC'!P448</f>
        <v>0</v>
      </c>
      <c r="R448" s="132">
        <f>'[1]BoQ HSYC'!Q448</f>
        <v>0</v>
      </c>
      <c r="S448" s="83">
        <f>'[1]BoQ HSYC'!R448</f>
        <v>0</v>
      </c>
      <c r="T448" s="48">
        <f>'[1]BoQ HSYC'!S448</f>
        <v>0</v>
      </c>
      <c r="U448" s="132">
        <f>'[1]BoQ HSYC'!T448</f>
        <v>0</v>
      </c>
      <c r="V448" s="132">
        <f>'[1]BoQ HSYC'!U448</f>
        <v>0</v>
      </c>
      <c r="W448" s="132">
        <f>'[1]BoQ HSYC'!V448</f>
        <v>0</v>
      </c>
      <c r="X448" s="44" t="str">
        <f>'[1]BoQ HSYC'!W448</f>
        <v>ME</v>
      </c>
      <c r="Y448" s="44"/>
      <c r="Z448" s="44"/>
      <c r="AA448" s="44"/>
      <c r="AB448" s="2">
        <v>0</v>
      </c>
      <c r="AC448" s="2">
        <v>0</v>
      </c>
      <c r="AD448" s="2">
        <f>+M448</f>
        <v>0</v>
      </c>
      <c r="AE448" s="2">
        <f>+AD448*14%</f>
        <v>0</v>
      </c>
      <c r="AF448" s="155">
        <f>+AD448*35%</f>
        <v>0</v>
      </c>
      <c r="AG448" s="2">
        <f>+AD448*F448</f>
        <v>0</v>
      </c>
      <c r="AH448" s="2">
        <f>+AE448*F448</f>
        <v>0</v>
      </c>
      <c r="AI448" s="2">
        <f>+AF448*F448</f>
        <v>0</v>
      </c>
      <c r="AJ448" s="2">
        <f>SUM(AG448:AI448)</f>
        <v>0</v>
      </c>
      <c r="AK448" s="2">
        <f>+AD448*G448</f>
        <v>0</v>
      </c>
      <c r="AL448" s="2">
        <f>+AE448*G448</f>
        <v>0</v>
      </c>
      <c r="AM448" s="2">
        <f>+AF448*G448</f>
        <v>0</v>
      </c>
      <c r="AN448" s="155">
        <f>SUM(AK448:AM448)</f>
        <v>0</v>
      </c>
      <c r="AQ448" s="145" t="s">
        <v>525</v>
      </c>
      <c r="AU448" s="8"/>
      <c r="AV448" s="8"/>
      <c r="AW448" s="2">
        <f>+'[2]BoQ HSYC-Đạt'!AT448</f>
        <v>0</v>
      </c>
      <c r="AX448" s="8">
        <f>F448*AW448</f>
        <v>0</v>
      </c>
      <c r="AY448" s="8">
        <f>IF(AQ448="CT",7%,5%)*AX448</f>
        <v>0</v>
      </c>
      <c r="AZ448" s="8">
        <f>AX448*2%</f>
        <v>0</v>
      </c>
      <c r="BA448" s="8">
        <f>IF(BB448&gt;0,0,AX448*5%)</f>
        <v>0</v>
      </c>
      <c r="BB448" s="8"/>
      <c r="BC448" s="8">
        <f>+AX448+AY448+AZ448+BA448+BB448</f>
        <v>0</v>
      </c>
      <c r="BD448" s="8">
        <f>AX448-AT448</f>
        <v>0</v>
      </c>
      <c r="BE448" s="2"/>
      <c r="BF448" s="8"/>
      <c r="BH448" s="2"/>
    </row>
    <row r="449" spans="1:60" ht="17" hidden="1" outlineLevel="1" x14ac:dyDescent="0.2">
      <c r="B449" s="82"/>
      <c r="C449" s="144" t="s">
        <v>657</v>
      </c>
      <c r="D449" s="144"/>
      <c r="E449" s="82"/>
      <c r="F449" s="143"/>
      <c r="G449" s="142">
        <f>'[1]BoQ HSYC'!F449</f>
        <v>0</v>
      </c>
      <c r="H449" s="185">
        <f>'[1]BoQ HSYC'!G449</f>
        <v>0</v>
      </c>
      <c r="I449" s="185">
        <f>'[1]BoQ HSYC'!H449</f>
        <v>0</v>
      </c>
      <c r="J449" s="185">
        <f>'[1]BoQ HSYC'!I449</f>
        <v>0</v>
      </c>
      <c r="K449" s="48">
        <f>'[1]BoQ HSYC'!J449</f>
        <v>0</v>
      </c>
      <c r="L449" s="47">
        <f>'[1]BoQ HSYC'!K449</f>
        <v>0</v>
      </c>
      <c r="M449" s="47">
        <f>'[1]BoQ HSYC'!L449</f>
        <v>0</v>
      </c>
      <c r="N449" s="183">
        <f>'[1]BoQ HSYC'!M449</f>
        <v>0</v>
      </c>
      <c r="O449" s="183">
        <f>'[1]BoQ HSYC'!N449</f>
        <v>0</v>
      </c>
      <c r="P449" s="83">
        <f>'[1]BoQ HSYC'!O449</f>
        <v>0</v>
      </c>
      <c r="Q449" s="47">
        <f>'[1]BoQ HSYC'!P449</f>
        <v>0</v>
      </c>
      <c r="R449" s="132">
        <f>'[1]BoQ HSYC'!Q449</f>
        <v>0</v>
      </c>
      <c r="S449" s="83">
        <f>'[1]BoQ HSYC'!R449</f>
        <v>0</v>
      </c>
      <c r="T449" s="48">
        <f>'[1]BoQ HSYC'!S449</f>
        <v>0</v>
      </c>
      <c r="U449" s="132">
        <f>'[1]BoQ HSYC'!T449</f>
        <v>0</v>
      </c>
      <c r="V449" s="132">
        <f>'[1]BoQ HSYC'!U449</f>
        <v>0</v>
      </c>
      <c r="W449" s="132">
        <f>'[1]BoQ HSYC'!V449</f>
        <v>0</v>
      </c>
      <c r="X449" s="44" t="str">
        <f>'[1]BoQ HSYC'!W449</f>
        <v>ME</v>
      </c>
      <c r="Y449" s="44"/>
      <c r="Z449" s="44"/>
      <c r="AA449" s="44"/>
      <c r="AB449" s="2">
        <v>0</v>
      </c>
      <c r="AC449" s="2">
        <v>0</v>
      </c>
      <c r="AD449" s="2">
        <f>+M449</f>
        <v>0</v>
      </c>
      <c r="AE449" s="2">
        <f>+AD449*14%</f>
        <v>0</v>
      </c>
      <c r="AF449" s="155">
        <f>+AD449*35%</f>
        <v>0</v>
      </c>
      <c r="AG449" s="2">
        <f>+AD449*F449</f>
        <v>0</v>
      </c>
      <c r="AH449" s="2">
        <f>+AE449*F449</f>
        <v>0</v>
      </c>
      <c r="AI449" s="2">
        <f>+AF449*F449</f>
        <v>0</v>
      </c>
      <c r="AJ449" s="2">
        <f>SUM(AG449:AI449)</f>
        <v>0</v>
      </c>
      <c r="AK449" s="2">
        <f>+AD449*G449</f>
        <v>0</v>
      </c>
      <c r="AL449" s="2">
        <f>+AE449*G449</f>
        <v>0</v>
      </c>
      <c r="AM449" s="2">
        <f>+AF449*G449</f>
        <v>0</v>
      </c>
      <c r="AN449" s="155">
        <f>SUM(AK449:AM449)</f>
        <v>0</v>
      </c>
      <c r="AQ449" s="145" t="s">
        <v>525</v>
      </c>
      <c r="AU449" s="8"/>
      <c r="AV449" s="8"/>
      <c r="AW449" s="2">
        <f>+'[2]BoQ HSYC-Đạt'!AT449</f>
        <v>0</v>
      </c>
      <c r="AX449" s="8">
        <f>F449*AW449</f>
        <v>0</v>
      </c>
      <c r="AY449" s="8">
        <f>IF(AQ449="CT",7%,5%)*AX449</f>
        <v>0</v>
      </c>
      <c r="AZ449" s="8">
        <f>AX449*2%</f>
        <v>0</v>
      </c>
      <c r="BA449" s="8">
        <f>IF(BB449&gt;0,0,AX449*5%)</f>
        <v>0</v>
      </c>
      <c r="BB449" s="8"/>
      <c r="BC449" s="8">
        <f>+AX449+AY449+AZ449+BA449+BB449</f>
        <v>0</v>
      </c>
      <c r="BD449" s="8">
        <f>AX449-AT449</f>
        <v>0</v>
      </c>
      <c r="BE449" s="2"/>
      <c r="BF449" s="8"/>
      <c r="BH449" s="2"/>
    </row>
    <row r="450" spans="1:60" ht="17" hidden="1" outlineLevel="1" x14ac:dyDescent="0.2">
      <c r="B450" s="82"/>
      <c r="C450" s="144" t="s">
        <v>656</v>
      </c>
      <c r="D450" s="144"/>
      <c r="E450" s="82"/>
      <c r="F450" s="143"/>
      <c r="G450" s="142">
        <f>'[1]BoQ HSYC'!F450</f>
        <v>0</v>
      </c>
      <c r="H450" s="185">
        <f>'[1]BoQ HSYC'!G450</f>
        <v>0</v>
      </c>
      <c r="I450" s="185">
        <f>'[1]BoQ HSYC'!H450</f>
        <v>0</v>
      </c>
      <c r="J450" s="185">
        <f>'[1]BoQ HSYC'!I450</f>
        <v>0</v>
      </c>
      <c r="K450" s="48">
        <f>'[1]BoQ HSYC'!J450</f>
        <v>0</v>
      </c>
      <c r="L450" s="47">
        <f>'[1]BoQ HSYC'!K450</f>
        <v>0</v>
      </c>
      <c r="M450" s="47">
        <f>'[1]BoQ HSYC'!L450</f>
        <v>0</v>
      </c>
      <c r="N450" s="183">
        <f>'[1]BoQ HSYC'!M450</f>
        <v>0</v>
      </c>
      <c r="O450" s="183">
        <f>'[1]BoQ HSYC'!N450</f>
        <v>0</v>
      </c>
      <c r="P450" s="83">
        <f>'[1]BoQ HSYC'!O450</f>
        <v>0</v>
      </c>
      <c r="Q450" s="47">
        <f>'[1]BoQ HSYC'!P450</f>
        <v>0</v>
      </c>
      <c r="R450" s="132">
        <f>'[1]BoQ HSYC'!Q450</f>
        <v>0</v>
      </c>
      <c r="S450" s="83">
        <f>'[1]BoQ HSYC'!R450</f>
        <v>0</v>
      </c>
      <c r="T450" s="48">
        <f>'[1]BoQ HSYC'!S450</f>
        <v>0</v>
      </c>
      <c r="U450" s="132">
        <f>'[1]BoQ HSYC'!T450</f>
        <v>0</v>
      </c>
      <c r="V450" s="132">
        <f>'[1]BoQ HSYC'!U450</f>
        <v>0</v>
      </c>
      <c r="W450" s="132">
        <f>'[1]BoQ HSYC'!V450</f>
        <v>0</v>
      </c>
      <c r="X450" s="44" t="str">
        <f>'[1]BoQ HSYC'!W450</f>
        <v>ME</v>
      </c>
      <c r="Y450" s="44"/>
      <c r="Z450" s="44"/>
      <c r="AA450" s="44"/>
      <c r="AB450" s="2">
        <v>0</v>
      </c>
      <c r="AC450" s="2">
        <v>0</v>
      </c>
      <c r="AD450" s="2">
        <f>+M450</f>
        <v>0</v>
      </c>
      <c r="AE450" s="2">
        <f>+AD450*14%</f>
        <v>0</v>
      </c>
      <c r="AF450" s="155">
        <f>+AD450*35%</f>
        <v>0</v>
      </c>
      <c r="AG450" s="2">
        <f>+AD450*F450</f>
        <v>0</v>
      </c>
      <c r="AH450" s="2">
        <f>+AE450*F450</f>
        <v>0</v>
      </c>
      <c r="AI450" s="2">
        <f>+AF450*F450</f>
        <v>0</v>
      </c>
      <c r="AJ450" s="2">
        <f>SUM(AG450:AI450)</f>
        <v>0</v>
      </c>
      <c r="AK450" s="2">
        <f>+AD450*G450</f>
        <v>0</v>
      </c>
      <c r="AL450" s="2">
        <f>+AE450*G450</f>
        <v>0</v>
      </c>
      <c r="AM450" s="2">
        <f>+AF450*G450</f>
        <v>0</v>
      </c>
      <c r="AN450" s="155">
        <f>SUM(AK450:AM450)</f>
        <v>0</v>
      </c>
      <c r="AQ450" s="145" t="s">
        <v>525</v>
      </c>
      <c r="AU450" s="8"/>
      <c r="AV450" s="8"/>
      <c r="AW450" s="2">
        <f>+'[2]BoQ HSYC-Đạt'!AT450</f>
        <v>0</v>
      </c>
      <c r="AX450" s="8">
        <f>F450*AW450</f>
        <v>0</v>
      </c>
      <c r="AY450" s="8">
        <f>IF(AQ450="CT",7%,5%)*AX450</f>
        <v>0</v>
      </c>
      <c r="AZ450" s="8">
        <f>AX450*2%</f>
        <v>0</v>
      </c>
      <c r="BA450" s="8">
        <f>IF(BB450&gt;0,0,AX450*5%)</f>
        <v>0</v>
      </c>
      <c r="BB450" s="8"/>
      <c r="BC450" s="8">
        <f>+AX450+AY450+AZ450+BA450+BB450</f>
        <v>0</v>
      </c>
      <c r="BD450" s="8">
        <f>AX450-AT450</f>
        <v>0</v>
      </c>
      <c r="BE450" s="2"/>
      <c r="BF450" s="8"/>
      <c r="BH450" s="2"/>
    </row>
    <row r="451" spans="1:60" ht="17" hidden="1" outlineLevel="1" x14ac:dyDescent="0.2">
      <c r="B451" s="82"/>
      <c r="C451" s="144" t="s">
        <v>655</v>
      </c>
      <c r="D451" s="144"/>
      <c r="E451" s="82"/>
      <c r="F451" s="143"/>
      <c r="G451" s="142">
        <f>'[1]BoQ HSYC'!F451</f>
        <v>0</v>
      </c>
      <c r="H451" s="185">
        <f>'[1]BoQ HSYC'!G451</f>
        <v>0</v>
      </c>
      <c r="I451" s="185">
        <f>'[1]BoQ HSYC'!H451</f>
        <v>0</v>
      </c>
      <c r="J451" s="185">
        <f>'[1]BoQ HSYC'!I451</f>
        <v>0</v>
      </c>
      <c r="K451" s="48">
        <f>'[1]BoQ HSYC'!J451</f>
        <v>0</v>
      </c>
      <c r="L451" s="47">
        <f>'[1]BoQ HSYC'!K451</f>
        <v>0</v>
      </c>
      <c r="M451" s="47">
        <f>'[1]BoQ HSYC'!L451</f>
        <v>0</v>
      </c>
      <c r="N451" s="183">
        <f>'[1]BoQ HSYC'!M451</f>
        <v>0</v>
      </c>
      <c r="O451" s="183">
        <f>'[1]BoQ HSYC'!N451</f>
        <v>0</v>
      </c>
      <c r="P451" s="83">
        <f>'[1]BoQ HSYC'!O451</f>
        <v>0</v>
      </c>
      <c r="Q451" s="47">
        <f>'[1]BoQ HSYC'!P451</f>
        <v>0</v>
      </c>
      <c r="R451" s="132">
        <f>'[1]BoQ HSYC'!Q451</f>
        <v>0</v>
      </c>
      <c r="S451" s="83">
        <f>'[1]BoQ HSYC'!R451</f>
        <v>0</v>
      </c>
      <c r="T451" s="48">
        <f>'[1]BoQ HSYC'!S451</f>
        <v>0</v>
      </c>
      <c r="U451" s="132">
        <f>'[1]BoQ HSYC'!T451</f>
        <v>0</v>
      </c>
      <c r="V451" s="132">
        <f>'[1]BoQ HSYC'!U451</f>
        <v>0</v>
      </c>
      <c r="W451" s="132">
        <f>'[1]BoQ HSYC'!V451</f>
        <v>0</v>
      </c>
      <c r="X451" s="44" t="str">
        <f>'[1]BoQ HSYC'!W451</f>
        <v>ME</v>
      </c>
      <c r="Y451" s="44"/>
      <c r="Z451" s="44"/>
      <c r="AA451" s="44"/>
      <c r="AB451" s="2">
        <v>0</v>
      </c>
      <c r="AC451" s="2">
        <v>0</v>
      </c>
      <c r="AD451" s="2">
        <f>+M451</f>
        <v>0</v>
      </c>
      <c r="AE451" s="2">
        <f>+AD451*14%</f>
        <v>0</v>
      </c>
      <c r="AF451" s="155">
        <f>+AD451*35%</f>
        <v>0</v>
      </c>
      <c r="AG451" s="2">
        <f>+AD451*F451</f>
        <v>0</v>
      </c>
      <c r="AH451" s="2">
        <f>+AE451*F451</f>
        <v>0</v>
      </c>
      <c r="AI451" s="2">
        <f>+AF451*F451</f>
        <v>0</v>
      </c>
      <c r="AJ451" s="2">
        <f>SUM(AG451:AI451)</f>
        <v>0</v>
      </c>
      <c r="AK451" s="2">
        <f>+AD451*G451</f>
        <v>0</v>
      </c>
      <c r="AL451" s="2">
        <f>+AE451*G451</f>
        <v>0</v>
      </c>
      <c r="AM451" s="2">
        <f>+AF451*G451</f>
        <v>0</v>
      </c>
      <c r="AN451" s="155">
        <f>SUM(AK451:AM451)</f>
        <v>0</v>
      </c>
      <c r="AQ451" s="145" t="s">
        <v>525</v>
      </c>
      <c r="AU451" s="8"/>
      <c r="AV451" s="8"/>
      <c r="AW451" s="2">
        <f>+'[2]BoQ HSYC-Đạt'!AT451</f>
        <v>0</v>
      </c>
      <c r="AX451" s="8">
        <f>F451*AW451</f>
        <v>0</v>
      </c>
      <c r="AY451" s="8">
        <f>IF(AQ451="CT",7%,5%)*AX451</f>
        <v>0</v>
      </c>
      <c r="AZ451" s="8">
        <f>AX451*2%</f>
        <v>0</v>
      </c>
      <c r="BA451" s="8">
        <f>IF(BB451&gt;0,0,AX451*5%)</f>
        <v>0</v>
      </c>
      <c r="BB451" s="8"/>
      <c r="BC451" s="8">
        <f>+AX451+AY451+AZ451+BA451+BB451</f>
        <v>0</v>
      </c>
      <c r="BD451" s="8">
        <f>AX451-AT451</f>
        <v>0</v>
      </c>
      <c r="BE451" s="2"/>
      <c r="BF451" s="8"/>
      <c r="BH451" s="2"/>
    </row>
    <row r="452" spans="1:60" ht="17" hidden="1" outlineLevel="1" x14ac:dyDescent="0.2">
      <c r="B452" s="82"/>
      <c r="C452" s="144" t="s">
        <v>654</v>
      </c>
      <c r="D452" s="144"/>
      <c r="E452" s="82"/>
      <c r="F452" s="143"/>
      <c r="G452" s="142">
        <f>'[1]BoQ HSYC'!F452</f>
        <v>0</v>
      </c>
      <c r="H452" s="185">
        <f>'[1]BoQ HSYC'!G452</f>
        <v>0</v>
      </c>
      <c r="I452" s="185">
        <f>'[1]BoQ HSYC'!H452</f>
        <v>0</v>
      </c>
      <c r="J452" s="185">
        <f>'[1]BoQ HSYC'!I452</f>
        <v>0</v>
      </c>
      <c r="K452" s="48">
        <f>'[1]BoQ HSYC'!J452</f>
        <v>0</v>
      </c>
      <c r="L452" s="47">
        <f>'[1]BoQ HSYC'!K452</f>
        <v>0</v>
      </c>
      <c r="M452" s="47">
        <f>'[1]BoQ HSYC'!L452</f>
        <v>0</v>
      </c>
      <c r="N452" s="183">
        <f>'[1]BoQ HSYC'!M452</f>
        <v>0</v>
      </c>
      <c r="O452" s="183">
        <f>'[1]BoQ HSYC'!N452</f>
        <v>0</v>
      </c>
      <c r="P452" s="83">
        <f>'[1]BoQ HSYC'!O452</f>
        <v>0</v>
      </c>
      <c r="Q452" s="47">
        <f>'[1]BoQ HSYC'!P452</f>
        <v>0</v>
      </c>
      <c r="R452" s="132">
        <f>'[1]BoQ HSYC'!Q452</f>
        <v>0</v>
      </c>
      <c r="S452" s="83">
        <f>'[1]BoQ HSYC'!R452</f>
        <v>0</v>
      </c>
      <c r="T452" s="48">
        <f>'[1]BoQ HSYC'!S452</f>
        <v>0</v>
      </c>
      <c r="U452" s="132">
        <f>'[1]BoQ HSYC'!T452</f>
        <v>0</v>
      </c>
      <c r="V452" s="132">
        <f>'[1]BoQ HSYC'!U452</f>
        <v>0</v>
      </c>
      <c r="W452" s="132">
        <f>'[1]BoQ HSYC'!V452</f>
        <v>0</v>
      </c>
      <c r="X452" s="44" t="str">
        <f>'[1]BoQ HSYC'!W452</f>
        <v>ME</v>
      </c>
      <c r="Y452" s="44"/>
      <c r="Z452" s="44"/>
      <c r="AA452" s="44"/>
      <c r="AB452" s="2">
        <v>0</v>
      </c>
      <c r="AC452" s="2">
        <v>0</v>
      </c>
      <c r="AD452" s="2">
        <f>+M452</f>
        <v>0</v>
      </c>
      <c r="AE452" s="2">
        <f>+AD452*14%</f>
        <v>0</v>
      </c>
      <c r="AF452" s="155">
        <f>+AD452*35%</f>
        <v>0</v>
      </c>
      <c r="AG452" s="2">
        <f>+AD452*F452</f>
        <v>0</v>
      </c>
      <c r="AH452" s="2">
        <f>+AE452*F452</f>
        <v>0</v>
      </c>
      <c r="AI452" s="2">
        <f>+AF452*F452</f>
        <v>0</v>
      </c>
      <c r="AJ452" s="2">
        <f>SUM(AG452:AI452)</f>
        <v>0</v>
      </c>
      <c r="AK452" s="2">
        <f>+AD452*G452</f>
        <v>0</v>
      </c>
      <c r="AL452" s="2">
        <f>+AE452*G452</f>
        <v>0</v>
      </c>
      <c r="AM452" s="2">
        <f>+AF452*G452</f>
        <v>0</v>
      </c>
      <c r="AN452" s="155">
        <f>SUM(AK452:AM452)</f>
        <v>0</v>
      </c>
      <c r="AQ452" s="145" t="s">
        <v>525</v>
      </c>
      <c r="AU452" s="8"/>
      <c r="AV452" s="8"/>
      <c r="AW452" s="2">
        <f>+'[2]BoQ HSYC-Đạt'!AT452</f>
        <v>0</v>
      </c>
      <c r="AX452" s="8">
        <f>F452*AW452</f>
        <v>0</v>
      </c>
      <c r="AY452" s="8">
        <f>IF(AQ452="CT",7%,5%)*AX452</f>
        <v>0</v>
      </c>
      <c r="AZ452" s="8">
        <f>AX452*2%</f>
        <v>0</v>
      </c>
      <c r="BA452" s="8">
        <f>IF(BB452&gt;0,0,AX452*5%)</f>
        <v>0</v>
      </c>
      <c r="BB452" s="8"/>
      <c r="BC452" s="8">
        <f>+AX452+AY452+AZ452+BA452+BB452</f>
        <v>0</v>
      </c>
      <c r="BD452" s="8">
        <f>AX452-AT452</f>
        <v>0</v>
      </c>
      <c r="BE452" s="2"/>
      <c r="BF452" s="8"/>
      <c r="BH452" s="2"/>
    </row>
    <row r="453" spans="1:60" ht="17" hidden="1" outlineLevel="1" x14ac:dyDescent="0.2">
      <c r="B453" s="82"/>
      <c r="C453" s="144" t="s">
        <v>831</v>
      </c>
      <c r="D453" s="144"/>
      <c r="E453" s="82"/>
      <c r="F453" s="143"/>
      <c r="G453" s="142">
        <f>'[1]BoQ HSYC'!F453</f>
        <v>0</v>
      </c>
      <c r="H453" s="185">
        <f>'[1]BoQ HSYC'!G453</f>
        <v>0</v>
      </c>
      <c r="I453" s="185">
        <f>'[1]BoQ HSYC'!H453</f>
        <v>0</v>
      </c>
      <c r="J453" s="185">
        <f>'[1]BoQ HSYC'!I453</f>
        <v>0</v>
      </c>
      <c r="K453" s="48">
        <f>'[1]BoQ HSYC'!J453</f>
        <v>0</v>
      </c>
      <c r="L453" s="47">
        <f>'[1]BoQ HSYC'!K453</f>
        <v>0</v>
      </c>
      <c r="M453" s="47">
        <f>'[1]BoQ HSYC'!L453</f>
        <v>0</v>
      </c>
      <c r="N453" s="183">
        <f>'[1]BoQ HSYC'!M453</f>
        <v>0</v>
      </c>
      <c r="O453" s="183">
        <f>'[1]BoQ HSYC'!N453</f>
        <v>0</v>
      </c>
      <c r="P453" s="83">
        <f>'[1]BoQ HSYC'!O453</f>
        <v>0</v>
      </c>
      <c r="Q453" s="47">
        <f>'[1]BoQ HSYC'!P453</f>
        <v>0</v>
      </c>
      <c r="R453" s="132">
        <f>'[1]BoQ HSYC'!Q453</f>
        <v>0</v>
      </c>
      <c r="S453" s="83">
        <f>'[1]BoQ HSYC'!R453</f>
        <v>0</v>
      </c>
      <c r="T453" s="48">
        <f>'[1]BoQ HSYC'!S453</f>
        <v>0</v>
      </c>
      <c r="U453" s="132">
        <f>'[1]BoQ HSYC'!T453</f>
        <v>0</v>
      </c>
      <c r="V453" s="132">
        <f>'[1]BoQ HSYC'!U453</f>
        <v>0</v>
      </c>
      <c r="W453" s="132">
        <f>'[1]BoQ HSYC'!V453</f>
        <v>0</v>
      </c>
      <c r="X453" s="44" t="str">
        <f>'[1]BoQ HSYC'!W453</f>
        <v>ME</v>
      </c>
      <c r="Y453" s="44"/>
      <c r="Z453" s="44"/>
      <c r="AA453" s="44"/>
      <c r="AB453" s="2">
        <v>0</v>
      </c>
      <c r="AC453" s="2">
        <v>0</v>
      </c>
      <c r="AD453" s="2">
        <f>+M453</f>
        <v>0</v>
      </c>
      <c r="AE453" s="2">
        <f>+AD453*14%</f>
        <v>0</v>
      </c>
      <c r="AF453" s="155">
        <f>+AD453*35%</f>
        <v>0</v>
      </c>
      <c r="AG453" s="2">
        <f>+AD453*F453</f>
        <v>0</v>
      </c>
      <c r="AH453" s="2">
        <f>+AE453*F453</f>
        <v>0</v>
      </c>
      <c r="AI453" s="2">
        <f>+AF453*F453</f>
        <v>0</v>
      </c>
      <c r="AJ453" s="2">
        <f>SUM(AG453:AI453)</f>
        <v>0</v>
      </c>
      <c r="AK453" s="2">
        <f>+AD453*G453</f>
        <v>0</v>
      </c>
      <c r="AL453" s="2">
        <f>+AE453*G453</f>
        <v>0</v>
      </c>
      <c r="AM453" s="2">
        <f>+AF453*G453</f>
        <v>0</v>
      </c>
      <c r="AN453" s="155">
        <f>SUM(AK453:AM453)</f>
        <v>0</v>
      </c>
      <c r="AQ453" s="145" t="s">
        <v>525</v>
      </c>
      <c r="AU453" s="8"/>
      <c r="AV453" s="8"/>
      <c r="AW453" s="2">
        <f>+'[2]BoQ HSYC-Đạt'!AT453</f>
        <v>0</v>
      </c>
      <c r="AX453" s="8">
        <f>F453*AW453</f>
        <v>0</v>
      </c>
      <c r="AY453" s="8">
        <f>IF(AQ453="CT",7%,5%)*AX453</f>
        <v>0</v>
      </c>
      <c r="AZ453" s="8">
        <f>AX453*2%</f>
        <v>0</v>
      </c>
      <c r="BA453" s="8">
        <f>IF(BB453&gt;0,0,AX453*5%)</f>
        <v>0</v>
      </c>
      <c r="BB453" s="8"/>
      <c r="BC453" s="8">
        <f>+AX453+AY453+AZ453+BA453+BB453</f>
        <v>0</v>
      </c>
      <c r="BD453" s="8">
        <f>AX453-AT453</f>
        <v>0</v>
      </c>
      <c r="BE453" s="2"/>
      <c r="BF453" s="8"/>
      <c r="BH453" s="2"/>
    </row>
    <row r="454" spans="1:60" ht="17" hidden="1" outlineLevel="1" x14ac:dyDescent="0.2">
      <c r="A454" s="1" t="s">
        <v>108</v>
      </c>
      <c r="B454" s="82">
        <v>14</v>
      </c>
      <c r="C454" s="144" t="s">
        <v>1381</v>
      </c>
      <c r="D454" s="144"/>
      <c r="E454" s="82" t="s">
        <v>85</v>
      </c>
      <c r="F454" s="143">
        <v>1</v>
      </c>
      <c r="G454" s="142">
        <f>'[1]BoQ HSYC'!F454</f>
        <v>1</v>
      </c>
      <c r="H454" s="185">
        <f>'[1]BoQ HSYC'!G454</f>
        <v>0</v>
      </c>
      <c r="I454" s="185">
        <f>'[1]BoQ HSYC'!H454</f>
        <v>0</v>
      </c>
      <c r="J454" s="185">
        <f>'[1]BoQ HSYC'!I454</f>
        <v>0</v>
      </c>
      <c r="K454" s="48">
        <f>'[1]BoQ HSYC'!J454</f>
        <v>7370000</v>
      </c>
      <c r="L454" s="47">
        <f>'[1]BoQ HSYC'!K454</f>
        <v>0</v>
      </c>
      <c r="M454" s="47">
        <f>'[1]BoQ HSYC'!L454</f>
        <v>7370000</v>
      </c>
      <c r="N454" s="183">
        <f>'[1]BoQ HSYC'!M454</f>
        <v>0</v>
      </c>
      <c r="O454" s="183">
        <f>'[1]BoQ HSYC'!N454</f>
        <v>0</v>
      </c>
      <c r="P454" s="83">
        <f>'[1]BoQ HSYC'!O454</f>
        <v>0</v>
      </c>
      <c r="Q454" s="47">
        <f>'[1]BoQ HSYC'!P454</f>
        <v>7370000</v>
      </c>
      <c r="R454" s="132">
        <f>'[1]BoQ HSYC'!Q454</f>
        <v>0</v>
      </c>
      <c r="S454" s="83">
        <f>'[1]BoQ HSYC'!R454</f>
        <v>7370000</v>
      </c>
      <c r="T454" s="48">
        <f>'[1]BoQ HSYC'!S454</f>
        <v>0</v>
      </c>
      <c r="U454" s="132">
        <f>'[1]BoQ HSYC'!T454</f>
        <v>0</v>
      </c>
      <c r="V454" s="132" t="str">
        <f>'[1]BoQ HSYC'!U454</f>
        <v>Báo giá NCC</v>
      </c>
      <c r="W454" s="132" t="str">
        <f>'[1]BoQ HSYC'!V454</f>
        <v>Báo giá NCC</v>
      </c>
      <c r="X454" s="44" t="str">
        <f>'[1]BoQ HSYC'!W454</f>
        <v>ME</v>
      </c>
      <c r="Y454" s="44"/>
      <c r="Z454" s="44"/>
      <c r="AA454" s="44"/>
      <c r="AB454" s="2">
        <v>9365409.0749999993</v>
      </c>
      <c r="AC454" s="2">
        <v>9365409.0749999993</v>
      </c>
      <c r="AD454" s="2">
        <f>+M454</f>
        <v>7370000</v>
      </c>
      <c r="AE454" s="2">
        <f>+AD454*14%</f>
        <v>1031800.0000000001</v>
      </c>
      <c r="AF454" s="155">
        <f>+AD454*35%</f>
        <v>2579500</v>
      </c>
      <c r="AG454" s="2">
        <f>+AD454*F454</f>
        <v>7370000</v>
      </c>
      <c r="AH454" s="2">
        <f>+AE454*F454</f>
        <v>1031800.0000000001</v>
      </c>
      <c r="AI454" s="2">
        <f>+AF454*F454</f>
        <v>2579500</v>
      </c>
      <c r="AJ454" s="2">
        <f>SUM(AG454:AI454)</f>
        <v>10981300</v>
      </c>
      <c r="AK454" s="2">
        <f>+AD454*G454</f>
        <v>7370000</v>
      </c>
      <c r="AL454" s="2">
        <f>+AE454*G454</f>
        <v>1031800.0000000001</v>
      </c>
      <c r="AM454" s="2">
        <f>+AF454*G454</f>
        <v>2579500</v>
      </c>
      <c r="AN454" s="155">
        <f>SUM(AK454:AM454)</f>
        <v>10981300</v>
      </c>
      <c r="AQ454" s="145" t="s">
        <v>525</v>
      </c>
      <c r="AU454" s="8"/>
      <c r="AV454" s="8"/>
      <c r="AW454" s="2">
        <f>+'[2]BoQ HSYC-Đạt'!AT454</f>
        <v>7517400</v>
      </c>
      <c r="AX454" s="8">
        <f>F454*AW454</f>
        <v>7517400</v>
      </c>
      <c r="AY454" s="8">
        <f>IF(AQ454="CT",7%,5%)*AX454</f>
        <v>526218</v>
      </c>
      <c r="AZ454" s="8">
        <f>AX454*2%</f>
        <v>150348</v>
      </c>
      <c r="BA454" s="8">
        <f>IF(BB454&gt;0,0,AX454*5%)</f>
        <v>375870</v>
      </c>
      <c r="BB454" s="8"/>
      <c r="BC454" s="8">
        <f>+AX454+AY454+AZ454+BA454+BB454</f>
        <v>8569836</v>
      </c>
      <c r="BD454" s="8">
        <f>AX454-AT454</f>
        <v>7517400</v>
      </c>
      <c r="BE454" s="2"/>
      <c r="BF454" s="8"/>
      <c r="BH454" s="2"/>
    </row>
    <row r="455" spans="1:60" ht="17" hidden="1" outlineLevel="1" x14ac:dyDescent="0.2">
      <c r="B455" s="82"/>
      <c r="C455" s="144" t="s">
        <v>916</v>
      </c>
      <c r="D455" s="144"/>
      <c r="E455" s="82"/>
      <c r="F455" s="143"/>
      <c r="G455" s="142">
        <f>'[1]BoQ HSYC'!F455</f>
        <v>0</v>
      </c>
      <c r="H455" s="185">
        <f>'[1]BoQ HSYC'!G455</f>
        <v>0</v>
      </c>
      <c r="I455" s="185">
        <f>'[1]BoQ HSYC'!H455</f>
        <v>0</v>
      </c>
      <c r="J455" s="185">
        <f>'[1]BoQ HSYC'!I455</f>
        <v>0</v>
      </c>
      <c r="K455" s="48">
        <f>'[1]BoQ HSYC'!J455</f>
        <v>0</v>
      </c>
      <c r="L455" s="47">
        <f>'[1]BoQ HSYC'!K455</f>
        <v>0</v>
      </c>
      <c r="M455" s="47">
        <f>'[1]BoQ HSYC'!L455</f>
        <v>0</v>
      </c>
      <c r="N455" s="183">
        <f>'[1]BoQ HSYC'!M455</f>
        <v>0</v>
      </c>
      <c r="O455" s="183">
        <f>'[1]BoQ HSYC'!N455</f>
        <v>0</v>
      </c>
      <c r="P455" s="83">
        <f>'[1]BoQ HSYC'!O455</f>
        <v>0</v>
      </c>
      <c r="Q455" s="47">
        <f>'[1]BoQ HSYC'!P455</f>
        <v>0</v>
      </c>
      <c r="R455" s="132">
        <f>'[1]BoQ HSYC'!Q455</f>
        <v>0</v>
      </c>
      <c r="S455" s="83">
        <f>'[1]BoQ HSYC'!R455</f>
        <v>0</v>
      </c>
      <c r="T455" s="48">
        <f>'[1]BoQ HSYC'!S455</f>
        <v>0</v>
      </c>
      <c r="U455" s="132">
        <f>'[1]BoQ HSYC'!T455</f>
        <v>0</v>
      </c>
      <c r="V455" s="132">
        <f>'[1]BoQ HSYC'!U455</f>
        <v>0</v>
      </c>
      <c r="W455" s="132">
        <f>'[1]BoQ HSYC'!V455</f>
        <v>0</v>
      </c>
      <c r="X455" s="44" t="str">
        <f>'[1]BoQ HSYC'!W455</f>
        <v>ME</v>
      </c>
      <c r="Y455" s="44"/>
      <c r="Z455" s="44"/>
      <c r="AA455" s="44"/>
      <c r="AB455" s="2">
        <v>0</v>
      </c>
      <c r="AC455" s="2">
        <v>0</v>
      </c>
      <c r="AD455" s="2">
        <f>+M455</f>
        <v>0</v>
      </c>
      <c r="AE455" s="2">
        <f>+AD455*14%</f>
        <v>0</v>
      </c>
      <c r="AF455" s="155">
        <f>+AD455*35%</f>
        <v>0</v>
      </c>
      <c r="AG455" s="2">
        <f>+AD455*F455</f>
        <v>0</v>
      </c>
      <c r="AH455" s="2">
        <f>+AE455*F455</f>
        <v>0</v>
      </c>
      <c r="AI455" s="2">
        <f>+AF455*F455</f>
        <v>0</v>
      </c>
      <c r="AJ455" s="2">
        <f>SUM(AG455:AI455)</f>
        <v>0</v>
      </c>
      <c r="AK455" s="2">
        <f>+AD455*G455</f>
        <v>0</v>
      </c>
      <c r="AL455" s="2">
        <f>+AE455*G455</f>
        <v>0</v>
      </c>
      <c r="AM455" s="2">
        <f>+AF455*G455</f>
        <v>0</v>
      </c>
      <c r="AN455" s="155">
        <f>SUM(AK455:AM455)</f>
        <v>0</v>
      </c>
      <c r="AQ455" s="145" t="s">
        <v>525</v>
      </c>
      <c r="AU455" s="8"/>
      <c r="AV455" s="8"/>
      <c r="AW455" s="2">
        <f>+'[2]BoQ HSYC-Đạt'!AT455</f>
        <v>0</v>
      </c>
      <c r="AX455" s="8">
        <f>F455*AW455</f>
        <v>0</v>
      </c>
      <c r="AY455" s="8">
        <f>IF(AQ455="CT",7%,5%)*AX455</f>
        <v>0</v>
      </c>
      <c r="AZ455" s="8">
        <f>AX455*2%</f>
        <v>0</v>
      </c>
      <c r="BA455" s="8">
        <f>IF(BB455&gt;0,0,AX455*5%)</f>
        <v>0</v>
      </c>
      <c r="BB455" s="8"/>
      <c r="BC455" s="8">
        <f>+AX455+AY455+AZ455+BA455+BB455</f>
        <v>0</v>
      </c>
      <c r="BD455" s="8">
        <f>AX455-AT455</f>
        <v>0</v>
      </c>
      <c r="BE455" s="2"/>
      <c r="BF455" s="8"/>
      <c r="BH455" s="2"/>
    </row>
    <row r="456" spans="1:60" ht="17" hidden="1" outlineLevel="1" x14ac:dyDescent="0.2">
      <c r="B456" s="82"/>
      <c r="C456" s="144" t="s">
        <v>659</v>
      </c>
      <c r="D456" s="144"/>
      <c r="E456" s="82"/>
      <c r="F456" s="143"/>
      <c r="G456" s="142">
        <f>'[1]BoQ HSYC'!F456</f>
        <v>0</v>
      </c>
      <c r="H456" s="185">
        <f>'[1]BoQ HSYC'!G456</f>
        <v>0</v>
      </c>
      <c r="I456" s="185">
        <f>'[1]BoQ HSYC'!H456</f>
        <v>0</v>
      </c>
      <c r="J456" s="185">
        <f>'[1]BoQ HSYC'!I456</f>
        <v>0</v>
      </c>
      <c r="K456" s="48">
        <f>'[1]BoQ HSYC'!J456</f>
        <v>0</v>
      </c>
      <c r="L456" s="47">
        <f>'[1]BoQ HSYC'!K456</f>
        <v>0</v>
      </c>
      <c r="M456" s="47">
        <f>'[1]BoQ HSYC'!L456</f>
        <v>0</v>
      </c>
      <c r="N456" s="183">
        <f>'[1]BoQ HSYC'!M456</f>
        <v>0</v>
      </c>
      <c r="O456" s="183">
        <f>'[1]BoQ HSYC'!N456</f>
        <v>0</v>
      </c>
      <c r="P456" s="83">
        <f>'[1]BoQ HSYC'!O456</f>
        <v>0</v>
      </c>
      <c r="Q456" s="47">
        <f>'[1]BoQ HSYC'!P456</f>
        <v>0</v>
      </c>
      <c r="R456" s="132">
        <f>'[1]BoQ HSYC'!Q456</f>
        <v>0</v>
      </c>
      <c r="S456" s="83">
        <f>'[1]BoQ HSYC'!R456</f>
        <v>0</v>
      </c>
      <c r="T456" s="48">
        <f>'[1]BoQ HSYC'!S456</f>
        <v>0</v>
      </c>
      <c r="U456" s="132">
        <f>'[1]BoQ HSYC'!T456</f>
        <v>0</v>
      </c>
      <c r="V456" s="132">
        <f>'[1]BoQ HSYC'!U456</f>
        <v>0</v>
      </c>
      <c r="W456" s="132">
        <f>'[1]BoQ HSYC'!V456</f>
        <v>0</v>
      </c>
      <c r="X456" s="44" t="str">
        <f>'[1]BoQ HSYC'!W456</f>
        <v>ME</v>
      </c>
      <c r="Y456" s="44"/>
      <c r="Z456" s="44"/>
      <c r="AA456" s="44"/>
      <c r="AB456" s="2">
        <v>0</v>
      </c>
      <c r="AC456" s="2">
        <v>0</v>
      </c>
      <c r="AD456" s="2">
        <f>+M456</f>
        <v>0</v>
      </c>
      <c r="AE456" s="2">
        <f>+AD456*14%</f>
        <v>0</v>
      </c>
      <c r="AF456" s="155">
        <f>+AD456*35%</f>
        <v>0</v>
      </c>
      <c r="AG456" s="2">
        <f>+AD456*F456</f>
        <v>0</v>
      </c>
      <c r="AH456" s="2">
        <f>+AE456*F456</f>
        <v>0</v>
      </c>
      <c r="AI456" s="2">
        <f>+AF456*F456</f>
        <v>0</v>
      </c>
      <c r="AJ456" s="2">
        <f>SUM(AG456:AI456)</f>
        <v>0</v>
      </c>
      <c r="AK456" s="2">
        <f>+AD456*G456</f>
        <v>0</v>
      </c>
      <c r="AL456" s="2">
        <f>+AE456*G456</f>
        <v>0</v>
      </c>
      <c r="AM456" s="2">
        <f>+AF456*G456</f>
        <v>0</v>
      </c>
      <c r="AN456" s="155">
        <f>SUM(AK456:AM456)</f>
        <v>0</v>
      </c>
      <c r="AQ456" s="145" t="s">
        <v>525</v>
      </c>
      <c r="AU456" s="8"/>
      <c r="AV456" s="8"/>
      <c r="AW456" s="2">
        <f>+'[2]BoQ HSYC-Đạt'!AT456</f>
        <v>0</v>
      </c>
      <c r="AX456" s="8">
        <f>F456*AW456</f>
        <v>0</v>
      </c>
      <c r="AY456" s="8">
        <f>IF(AQ456="CT",7%,5%)*AX456</f>
        <v>0</v>
      </c>
      <c r="AZ456" s="8">
        <f>AX456*2%</f>
        <v>0</v>
      </c>
      <c r="BA456" s="8">
        <f>IF(BB456&gt;0,0,AX456*5%)</f>
        <v>0</v>
      </c>
      <c r="BB456" s="8"/>
      <c r="BC456" s="8">
        <f>+AX456+AY456+AZ456+BA456+BB456</f>
        <v>0</v>
      </c>
      <c r="BD456" s="8">
        <f>AX456-AT456</f>
        <v>0</v>
      </c>
      <c r="BE456" s="2"/>
      <c r="BF456" s="8"/>
      <c r="BH456" s="2"/>
    </row>
    <row r="457" spans="1:60" ht="17" hidden="1" outlineLevel="1" x14ac:dyDescent="0.2">
      <c r="B457" s="82"/>
      <c r="C457" s="144" t="s">
        <v>657</v>
      </c>
      <c r="D457" s="144"/>
      <c r="E457" s="82"/>
      <c r="F457" s="143"/>
      <c r="G457" s="142">
        <f>'[1]BoQ HSYC'!F457</f>
        <v>0</v>
      </c>
      <c r="H457" s="185">
        <f>'[1]BoQ HSYC'!G457</f>
        <v>0</v>
      </c>
      <c r="I457" s="185">
        <f>'[1]BoQ HSYC'!H457</f>
        <v>0</v>
      </c>
      <c r="J457" s="185">
        <f>'[1]BoQ HSYC'!I457</f>
        <v>0</v>
      </c>
      <c r="K457" s="48">
        <f>'[1]BoQ HSYC'!J457</f>
        <v>0</v>
      </c>
      <c r="L457" s="47">
        <f>'[1]BoQ HSYC'!K457</f>
        <v>0</v>
      </c>
      <c r="M457" s="47">
        <f>'[1]BoQ HSYC'!L457</f>
        <v>0</v>
      </c>
      <c r="N457" s="183">
        <f>'[1]BoQ HSYC'!M457</f>
        <v>0</v>
      </c>
      <c r="O457" s="183">
        <f>'[1]BoQ HSYC'!N457</f>
        <v>0</v>
      </c>
      <c r="P457" s="83">
        <f>'[1]BoQ HSYC'!O457</f>
        <v>0</v>
      </c>
      <c r="Q457" s="47">
        <f>'[1]BoQ HSYC'!P457</f>
        <v>0</v>
      </c>
      <c r="R457" s="132">
        <f>'[1]BoQ HSYC'!Q457</f>
        <v>0</v>
      </c>
      <c r="S457" s="83">
        <f>'[1]BoQ HSYC'!R457</f>
        <v>0</v>
      </c>
      <c r="T457" s="48">
        <f>'[1]BoQ HSYC'!S457</f>
        <v>0</v>
      </c>
      <c r="U457" s="132">
        <f>'[1]BoQ HSYC'!T457</f>
        <v>0</v>
      </c>
      <c r="V457" s="132">
        <f>'[1]BoQ HSYC'!U457</f>
        <v>0</v>
      </c>
      <c r="W457" s="132">
        <f>'[1]BoQ HSYC'!V457</f>
        <v>0</v>
      </c>
      <c r="X457" s="44" t="str">
        <f>'[1]BoQ HSYC'!W457</f>
        <v>ME</v>
      </c>
      <c r="Y457" s="44"/>
      <c r="Z457" s="44"/>
      <c r="AA457" s="44"/>
      <c r="AB457" s="2">
        <v>0</v>
      </c>
      <c r="AC457" s="2">
        <v>0</v>
      </c>
      <c r="AD457" s="2">
        <f>+M457</f>
        <v>0</v>
      </c>
      <c r="AE457" s="2">
        <f>+AD457*14%</f>
        <v>0</v>
      </c>
      <c r="AF457" s="155">
        <f>+AD457*35%</f>
        <v>0</v>
      </c>
      <c r="AG457" s="2">
        <f>+AD457*F457</f>
        <v>0</v>
      </c>
      <c r="AH457" s="2">
        <f>+AE457*F457</f>
        <v>0</v>
      </c>
      <c r="AI457" s="2">
        <f>+AF457*F457</f>
        <v>0</v>
      </c>
      <c r="AJ457" s="2">
        <f>SUM(AG457:AI457)</f>
        <v>0</v>
      </c>
      <c r="AK457" s="2">
        <f>+AD457*G457</f>
        <v>0</v>
      </c>
      <c r="AL457" s="2">
        <f>+AE457*G457</f>
        <v>0</v>
      </c>
      <c r="AM457" s="2">
        <f>+AF457*G457</f>
        <v>0</v>
      </c>
      <c r="AN457" s="155">
        <f>SUM(AK457:AM457)</f>
        <v>0</v>
      </c>
      <c r="AQ457" s="145" t="s">
        <v>525</v>
      </c>
      <c r="AU457" s="8"/>
      <c r="AV457" s="8"/>
      <c r="AW457" s="2">
        <f>+'[2]BoQ HSYC-Đạt'!AT457</f>
        <v>0</v>
      </c>
      <c r="AX457" s="8">
        <f>F457*AW457</f>
        <v>0</v>
      </c>
      <c r="AY457" s="8">
        <f>IF(AQ457="CT",7%,5%)*AX457</f>
        <v>0</v>
      </c>
      <c r="AZ457" s="8">
        <f>AX457*2%</f>
        <v>0</v>
      </c>
      <c r="BA457" s="8">
        <f>IF(BB457&gt;0,0,AX457*5%)</f>
        <v>0</v>
      </c>
      <c r="BB457" s="8"/>
      <c r="BC457" s="8">
        <f>+AX457+AY457+AZ457+BA457+BB457</f>
        <v>0</v>
      </c>
      <c r="BD457" s="8">
        <f>AX457-AT457</f>
        <v>0</v>
      </c>
      <c r="BE457" s="2"/>
      <c r="BF457" s="8"/>
      <c r="BH457" s="2"/>
    </row>
    <row r="458" spans="1:60" ht="17" hidden="1" outlineLevel="1" x14ac:dyDescent="0.2">
      <c r="B458" s="82"/>
      <c r="C458" s="144" t="s">
        <v>1074</v>
      </c>
      <c r="D458" s="144"/>
      <c r="E458" s="82"/>
      <c r="F458" s="143"/>
      <c r="G458" s="142">
        <f>'[1]BoQ HSYC'!F458</f>
        <v>0</v>
      </c>
      <c r="H458" s="185">
        <f>'[1]BoQ HSYC'!G458</f>
        <v>0</v>
      </c>
      <c r="I458" s="185">
        <f>'[1]BoQ HSYC'!H458</f>
        <v>0</v>
      </c>
      <c r="J458" s="185">
        <f>'[1]BoQ HSYC'!I458</f>
        <v>0</v>
      </c>
      <c r="K458" s="48">
        <f>'[1]BoQ HSYC'!J458</f>
        <v>0</v>
      </c>
      <c r="L458" s="47">
        <f>'[1]BoQ HSYC'!K458</f>
        <v>0</v>
      </c>
      <c r="M458" s="47">
        <f>'[1]BoQ HSYC'!L458</f>
        <v>0</v>
      </c>
      <c r="N458" s="183">
        <f>'[1]BoQ HSYC'!M458</f>
        <v>0</v>
      </c>
      <c r="O458" s="183">
        <f>'[1]BoQ HSYC'!N458</f>
        <v>0</v>
      </c>
      <c r="P458" s="83">
        <f>'[1]BoQ HSYC'!O458</f>
        <v>0</v>
      </c>
      <c r="Q458" s="47">
        <f>'[1]BoQ HSYC'!P458</f>
        <v>0</v>
      </c>
      <c r="R458" s="132">
        <f>'[1]BoQ HSYC'!Q458</f>
        <v>0</v>
      </c>
      <c r="S458" s="83">
        <f>'[1]BoQ HSYC'!R458</f>
        <v>0</v>
      </c>
      <c r="T458" s="48">
        <f>'[1]BoQ HSYC'!S458</f>
        <v>0</v>
      </c>
      <c r="U458" s="132">
        <f>'[1]BoQ HSYC'!T458</f>
        <v>0</v>
      </c>
      <c r="V458" s="132">
        <f>'[1]BoQ HSYC'!U458</f>
        <v>0</v>
      </c>
      <c r="W458" s="132">
        <f>'[1]BoQ HSYC'!V458</f>
        <v>0</v>
      </c>
      <c r="X458" s="44" t="str">
        <f>'[1]BoQ HSYC'!W458</f>
        <v>ME</v>
      </c>
      <c r="Y458" s="44"/>
      <c r="Z458" s="44"/>
      <c r="AA458" s="44"/>
      <c r="AB458" s="2">
        <v>0</v>
      </c>
      <c r="AC458" s="2">
        <v>0</v>
      </c>
      <c r="AD458" s="2">
        <f>+M458</f>
        <v>0</v>
      </c>
      <c r="AE458" s="2">
        <f>+AD458*14%</f>
        <v>0</v>
      </c>
      <c r="AF458" s="155">
        <f>+AD458*35%</f>
        <v>0</v>
      </c>
      <c r="AG458" s="2">
        <f>+AD458*F458</f>
        <v>0</v>
      </c>
      <c r="AH458" s="2">
        <f>+AE458*F458</f>
        <v>0</v>
      </c>
      <c r="AI458" s="2">
        <f>+AF458*F458</f>
        <v>0</v>
      </c>
      <c r="AJ458" s="2">
        <f>SUM(AG458:AI458)</f>
        <v>0</v>
      </c>
      <c r="AK458" s="2">
        <f>+AD458*G458</f>
        <v>0</v>
      </c>
      <c r="AL458" s="2">
        <f>+AE458*G458</f>
        <v>0</v>
      </c>
      <c r="AM458" s="2">
        <f>+AF458*G458</f>
        <v>0</v>
      </c>
      <c r="AN458" s="155">
        <f>SUM(AK458:AM458)</f>
        <v>0</v>
      </c>
      <c r="AQ458" s="145" t="s">
        <v>525</v>
      </c>
      <c r="AU458" s="8"/>
      <c r="AV458" s="8"/>
      <c r="AW458" s="2">
        <f>+'[2]BoQ HSYC-Đạt'!AT458</f>
        <v>0</v>
      </c>
      <c r="AX458" s="8">
        <f>F458*AW458</f>
        <v>0</v>
      </c>
      <c r="AY458" s="8">
        <f>IF(AQ458="CT",7%,5%)*AX458</f>
        <v>0</v>
      </c>
      <c r="AZ458" s="8">
        <f>AX458*2%</f>
        <v>0</v>
      </c>
      <c r="BA458" s="8">
        <f>IF(BB458&gt;0,0,AX458*5%)</f>
        <v>0</v>
      </c>
      <c r="BB458" s="8"/>
      <c r="BC458" s="8">
        <f>+AX458+AY458+AZ458+BA458+BB458</f>
        <v>0</v>
      </c>
      <c r="BD458" s="8">
        <f>AX458-AT458</f>
        <v>0</v>
      </c>
      <c r="BE458" s="2"/>
      <c r="BF458" s="8"/>
      <c r="BH458" s="2"/>
    </row>
    <row r="459" spans="1:60" ht="17" hidden="1" outlineLevel="1" x14ac:dyDescent="0.2">
      <c r="A459" s="1" t="s">
        <v>108</v>
      </c>
      <c r="B459" s="82">
        <v>15</v>
      </c>
      <c r="C459" s="144" t="s">
        <v>1380</v>
      </c>
      <c r="D459" s="144"/>
      <c r="E459" s="82" t="s">
        <v>85</v>
      </c>
      <c r="F459" s="143">
        <v>2</v>
      </c>
      <c r="G459" s="142">
        <f>'[1]BoQ HSYC'!F459</f>
        <v>2</v>
      </c>
      <c r="H459" s="185">
        <f>'[1]BoQ HSYC'!G459</f>
        <v>0</v>
      </c>
      <c r="I459" s="185">
        <f>'[1]BoQ HSYC'!H459</f>
        <v>0</v>
      </c>
      <c r="J459" s="185">
        <f>'[1]BoQ HSYC'!I459</f>
        <v>0</v>
      </c>
      <c r="K459" s="48">
        <f>'[1]BoQ HSYC'!J459</f>
        <v>10880000</v>
      </c>
      <c r="L459" s="47">
        <f>'[1]BoQ HSYC'!K459</f>
        <v>0</v>
      </c>
      <c r="M459" s="47">
        <f>'[1]BoQ HSYC'!L459</f>
        <v>10880000</v>
      </c>
      <c r="N459" s="183">
        <f>'[1]BoQ HSYC'!M459</f>
        <v>0</v>
      </c>
      <c r="O459" s="183">
        <f>'[1]BoQ HSYC'!N459</f>
        <v>0</v>
      </c>
      <c r="P459" s="83">
        <f>'[1]BoQ HSYC'!O459</f>
        <v>0</v>
      </c>
      <c r="Q459" s="47">
        <f>'[1]BoQ HSYC'!P459</f>
        <v>21760000</v>
      </c>
      <c r="R459" s="132">
        <f>'[1]BoQ HSYC'!Q459</f>
        <v>0</v>
      </c>
      <c r="S459" s="83">
        <f>'[1]BoQ HSYC'!R459</f>
        <v>21760000</v>
      </c>
      <c r="T459" s="48">
        <f>'[1]BoQ HSYC'!S459</f>
        <v>0</v>
      </c>
      <c r="U459" s="132">
        <f>'[1]BoQ HSYC'!T459</f>
        <v>0</v>
      </c>
      <c r="V459" s="132" t="str">
        <f>'[1]BoQ HSYC'!U459</f>
        <v>Báo giá NCC</v>
      </c>
      <c r="W459" s="132" t="str">
        <f>'[1]BoQ HSYC'!V459</f>
        <v>Báo giá NCC</v>
      </c>
      <c r="X459" s="44" t="str">
        <f>'[1]BoQ HSYC'!W459</f>
        <v>ME</v>
      </c>
      <c r="Y459" s="44"/>
      <c r="Z459" s="44"/>
      <c r="AA459" s="44"/>
      <c r="AB459" s="2">
        <v>13825732.800000001</v>
      </c>
      <c r="AC459" s="2">
        <v>27651465.600000001</v>
      </c>
      <c r="AD459" s="2">
        <f>+M459</f>
        <v>10880000</v>
      </c>
      <c r="AE459" s="2">
        <f>+AD459*14%</f>
        <v>1523200.0000000002</v>
      </c>
      <c r="AF459" s="155">
        <f>+AD459*35%</f>
        <v>3807999.9999999995</v>
      </c>
      <c r="AG459" s="2">
        <f>+AD459*F459</f>
        <v>21760000</v>
      </c>
      <c r="AH459" s="2">
        <f>+AE459*F459</f>
        <v>3046400.0000000005</v>
      </c>
      <c r="AI459" s="2">
        <f>+AF459*F459</f>
        <v>7615999.9999999991</v>
      </c>
      <c r="AJ459" s="2">
        <f>SUM(AG459:AI459)</f>
        <v>32422400</v>
      </c>
      <c r="AK459" s="2">
        <f>+AD459*G459</f>
        <v>21760000</v>
      </c>
      <c r="AL459" s="2">
        <f>+AE459*G459</f>
        <v>3046400.0000000005</v>
      </c>
      <c r="AM459" s="2">
        <f>+AF459*G459</f>
        <v>7615999.9999999991</v>
      </c>
      <c r="AN459" s="155">
        <f>SUM(AK459:AM459)</f>
        <v>32422400</v>
      </c>
      <c r="AQ459" s="145" t="s">
        <v>525</v>
      </c>
      <c r="AU459" s="8"/>
      <c r="AV459" s="8"/>
      <c r="AW459" s="2">
        <f>+'[2]BoQ HSYC-Đạt'!AT459</f>
        <v>11097600</v>
      </c>
      <c r="AX459" s="8">
        <f>F459*AW459</f>
        <v>22195200</v>
      </c>
      <c r="AY459" s="8">
        <f>IF(AQ459="CT",7%,5%)*AX459</f>
        <v>1553664.0000000002</v>
      </c>
      <c r="AZ459" s="8">
        <f>AX459*2%</f>
        <v>443904</v>
      </c>
      <c r="BA459" s="8">
        <f>IF(BB459&gt;0,0,AX459*5%)</f>
        <v>1109760</v>
      </c>
      <c r="BB459" s="8"/>
      <c r="BC459" s="8">
        <f>+AX459+AY459+AZ459+BA459+BB459</f>
        <v>25302528</v>
      </c>
      <c r="BD459" s="8">
        <f>AX459-AT459</f>
        <v>22195200</v>
      </c>
      <c r="BE459" s="2"/>
      <c r="BF459" s="8"/>
      <c r="BH459" s="2"/>
    </row>
    <row r="460" spans="1:60" ht="17" hidden="1" outlineLevel="1" x14ac:dyDescent="0.2">
      <c r="B460" s="82"/>
      <c r="C460" s="144" t="s">
        <v>661</v>
      </c>
      <c r="D460" s="144"/>
      <c r="E460" s="82"/>
      <c r="F460" s="143"/>
      <c r="G460" s="142">
        <f>'[1]BoQ HSYC'!F460</f>
        <v>0</v>
      </c>
      <c r="H460" s="185">
        <f>'[1]BoQ HSYC'!G460</f>
        <v>0</v>
      </c>
      <c r="I460" s="185">
        <f>'[1]BoQ HSYC'!H460</f>
        <v>0</v>
      </c>
      <c r="J460" s="185">
        <f>'[1]BoQ HSYC'!I460</f>
        <v>0</v>
      </c>
      <c r="K460" s="48">
        <f>'[1]BoQ HSYC'!J460</f>
        <v>0</v>
      </c>
      <c r="L460" s="47">
        <f>'[1]BoQ HSYC'!K460</f>
        <v>0</v>
      </c>
      <c r="M460" s="47">
        <f>'[1]BoQ HSYC'!L460</f>
        <v>0</v>
      </c>
      <c r="N460" s="183">
        <f>'[1]BoQ HSYC'!M460</f>
        <v>0</v>
      </c>
      <c r="O460" s="183">
        <f>'[1]BoQ HSYC'!N460</f>
        <v>0</v>
      </c>
      <c r="P460" s="83">
        <f>'[1]BoQ HSYC'!O460</f>
        <v>0</v>
      </c>
      <c r="Q460" s="47">
        <f>'[1]BoQ HSYC'!P460</f>
        <v>0</v>
      </c>
      <c r="R460" s="132">
        <f>'[1]BoQ HSYC'!Q460</f>
        <v>0</v>
      </c>
      <c r="S460" s="83">
        <f>'[1]BoQ HSYC'!R460</f>
        <v>0</v>
      </c>
      <c r="T460" s="48">
        <f>'[1]BoQ HSYC'!S460</f>
        <v>0</v>
      </c>
      <c r="U460" s="132">
        <f>'[1]BoQ HSYC'!T460</f>
        <v>0</v>
      </c>
      <c r="V460" s="132">
        <f>'[1]BoQ HSYC'!U460</f>
        <v>0</v>
      </c>
      <c r="W460" s="132">
        <f>'[1]BoQ HSYC'!V460</f>
        <v>0</v>
      </c>
      <c r="X460" s="44" t="str">
        <f>'[1]BoQ HSYC'!W460</f>
        <v>ME</v>
      </c>
      <c r="Y460" s="44"/>
      <c r="Z460" s="44"/>
      <c r="AA460" s="44"/>
      <c r="AB460" s="2">
        <v>0</v>
      </c>
      <c r="AC460" s="2">
        <v>0</v>
      </c>
      <c r="AD460" s="2">
        <f>+M460</f>
        <v>0</v>
      </c>
      <c r="AE460" s="2">
        <f>+AD460*14%</f>
        <v>0</v>
      </c>
      <c r="AF460" s="155">
        <f>+AD460*35%</f>
        <v>0</v>
      </c>
      <c r="AG460" s="2">
        <f>+AD460*F460</f>
        <v>0</v>
      </c>
      <c r="AH460" s="2">
        <f>+AE460*F460</f>
        <v>0</v>
      </c>
      <c r="AI460" s="2">
        <f>+AF460*F460</f>
        <v>0</v>
      </c>
      <c r="AJ460" s="2">
        <f>SUM(AG460:AI460)</f>
        <v>0</v>
      </c>
      <c r="AK460" s="2">
        <f>+AD460*G460</f>
        <v>0</v>
      </c>
      <c r="AL460" s="2">
        <f>+AE460*G460</f>
        <v>0</v>
      </c>
      <c r="AM460" s="2">
        <f>+AF460*G460</f>
        <v>0</v>
      </c>
      <c r="AN460" s="155">
        <f>SUM(AK460:AM460)</f>
        <v>0</v>
      </c>
      <c r="AQ460" s="145" t="s">
        <v>525</v>
      </c>
      <c r="AU460" s="8"/>
      <c r="AV460" s="8"/>
      <c r="AW460" s="2">
        <f>+'[2]BoQ HSYC-Đạt'!AT460</f>
        <v>0</v>
      </c>
      <c r="AX460" s="8">
        <f>F460*AW460</f>
        <v>0</v>
      </c>
      <c r="AY460" s="8">
        <f>IF(AQ460="CT",7%,5%)*AX460</f>
        <v>0</v>
      </c>
      <c r="AZ460" s="8">
        <f>AX460*2%</f>
        <v>0</v>
      </c>
      <c r="BA460" s="8">
        <f>IF(BB460&gt;0,0,AX460*5%)</f>
        <v>0</v>
      </c>
      <c r="BB460" s="8"/>
      <c r="BC460" s="8">
        <f>+AX460+AY460+AZ460+BA460+BB460</f>
        <v>0</v>
      </c>
      <c r="BD460" s="8">
        <f>AX460-AT460</f>
        <v>0</v>
      </c>
      <c r="BE460" s="2"/>
      <c r="BF460" s="8"/>
      <c r="BH460" s="2"/>
    </row>
    <row r="461" spans="1:60" ht="17" hidden="1" outlineLevel="1" x14ac:dyDescent="0.2">
      <c r="B461" s="82"/>
      <c r="C461" s="144" t="s">
        <v>946</v>
      </c>
      <c r="D461" s="144"/>
      <c r="E461" s="82"/>
      <c r="F461" s="143"/>
      <c r="G461" s="142">
        <f>'[1]BoQ HSYC'!F461</f>
        <v>0</v>
      </c>
      <c r="H461" s="185">
        <f>'[1]BoQ HSYC'!G461</f>
        <v>0</v>
      </c>
      <c r="I461" s="185">
        <f>'[1]BoQ HSYC'!H461</f>
        <v>0</v>
      </c>
      <c r="J461" s="185">
        <f>'[1]BoQ HSYC'!I461</f>
        <v>0</v>
      </c>
      <c r="K461" s="48">
        <f>'[1]BoQ HSYC'!J461</f>
        <v>0</v>
      </c>
      <c r="L461" s="47">
        <f>'[1]BoQ HSYC'!K461</f>
        <v>0</v>
      </c>
      <c r="M461" s="47">
        <f>'[1]BoQ HSYC'!L461</f>
        <v>0</v>
      </c>
      <c r="N461" s="183">
        <f>'[1]BoQ HSYC'!M461</f>
        <v>0</v>
      </c>
      <c r="O461" s="183">
        <f>'[1]BoQ HSYC'!N461</f>
        <v>0</v>
      </c>
      <c r="P461" s="83">
        <f>'[1]BoQ HSYC'!O461</f>
        <v>0</v>
      </c>
      <c r="Q461" s="47">
        <f>'[1]BoQ HSYC'!P461</f>
        <v>0</v>
      </c>
      <c r="R461" s="132">
        <f>'[1]BoQ HSYC'!Q461</f>
        <v>0</v>
      </c>
      <c r="S461" s="83">
        <f>'[1]BoQ HSYC'!R461</f>
        <v>0</v>
      </c>
      <c r="T461" s="48">
        <f>'[1]BoQ HSYC'!S461</f>
        <v>0</v>
      </c>
      <c r="U461" s="132">
        <f>'[1]BoQ HSYC'!T461</f>
        <v>0</v>
      </c>
      <c r="V461" s="132">
        <f>'[1]BoQ HSYC'!U461</f>
        <v>0</v>
      </c>
      <c r="W461" s="132">
        <f>'[1]BoQ HSYC'!V461</f>
        <v>0</v>
      </c>
      <c r="X461" s="44" t="str">
        <f>'[1]BoQ HSYC'!W461</f>
        <v>ME</v>
      </c>
      <c r="Y461" s="44"/>
      <c r="Z461" s="44"/>
      <c r="AA461" s="44"/>
      <c r="AB461" s="2">
        <v>0</v>
      </c>
      <c r="AC461" s="2">
        <v>0</v>
      </c>
      <c r="AD461" s="2">
        <f>+M461</f>
        <v>0</v>
      </c>
      <c r="AE461" s="2">
        <f>+AD461*14%</f>
        <v>0</v>
      </c>
      <c r="AF461" s="155">
        <f>+AD461*35%</f>
        <v>0</v>
      </c>
      <c r="AG461" s="2">
        <f>+AD461*F461</f>
        <v>0</v>
      </c>
      <c r="AH461" s="2">
        <f>+AE461*F461</f>
        <v>0</v>
      </c>
      <c r="AI461" s="2">
        <f>+AF461*F461</f>
        <v>0</v>
      </c>
      <c r="AJ461" s="2">
        <f>SUM(AG461:AI461)</f>
        <v>0</v>
      </c>
      <c r="AK461" s="2">
        <f>+AD461*G461</f>
        <v>0</v>
      </c>
      <c r="AL461" s="2">
        <f>+AE461*G461</f>
        <v>0</v>
      </c>
      <c r="AM461" s="2">
        <f>+AF461*G461</f>
        <v>0</v>
      </c>
      <c r="AN461" s="155">
        <f>SUM(AK461:AM461)</f>
        <v>0</v>
      </c>
      <c r="AQ461" s="145" t="s">
        <v>525</v>
      </c>
      <c r="AU461" s="8"/>
      <c r="AV461" s="8"/>
      <c r="AW461" s="2">
        <f>+'[2]BoQ HSYC-Đạt'!AT461</f>
        <v>0</v>
      </c>
      <c r="AX461" s="8">
        <f>F461*AW461</f>
        <v>0</v>
      </c>
      <c r="AY461" s="8">
        <f>IF(AQ461="CT",7%,5%)*AX461</f>
        <v>0</v>
      </c>
      <c r="AZ461" s="8">
        <f>AX461*2%</f>
        <v>0</v>
      </c>
      <c r="BA461" s="8">
        <f>IF(BB461&gt;0,0,AX461*5%)</f>
        <v>0</v>
      </c>
      <c r="BB461" s="8"/>
      <c r="BC461" s="8">
        <f>+AX461+AY461+AZ461+BA461+BB461</f>
        <v>0</v>
      </c>
      <c r="BD461" s="8">
        <f>AX461-AT461</f>
        <v>0</v>
      </c>
      <c r="BE461" s="2"/>
      <c r="BF461" s="8"/>
      <c r="BH461" s="2"/>
    </row>
    <row r="462" spans="1:60" ht="17" hidden="1" outlineLevel="1" x14ac:dyDescent="0.2">
      <c r="B462" s="82"/>
      <c r="C462" s="144" t="s">
        <v>658</v>
      </c>
      <c r="D462" s="144"/>
      <c r="E462" s="82"/>
      <c r="F462" s="143"/>
      <c r="G462" s="142">
        <f>'[1]BoQ HSYC'!F462</f>
        <v>0</v>
      </c>
      <c r="H462" s="185">
        <f>'[1]BoQ HSYC'!G462</f>
        <v>0</v>
      </c>
      <c r="I462" s="185">
        <f>'[1]BoQ HSYC'!H462</f>
        <v>0</v>
      </c>
      <c r="J462" s="185">
        <f>'[1]BoQ HSYC'!I462</f>
        <v>0</v>
      </c>
      <c r="K462" s="48">
        <f>'[1]BoQ HSYC'!J462</f>
        <v>0</v>
      </c>
      <c r="L462" s="47">
        <f>'[1]BoQ HSYC'!K462</f>
        <v>0</v>
      </c>
      <c r="M462" s="47">
        <f>'[1]BoQ HSYC'!L462</f>
        <v>0</v>
      </c>
      <c r="N462" s="183">
        <f>'[1]BoQ HSYC'!M462</f>
        <v>0</v>
      </c>
      <c r="O462" s="183">
        <f>'[1]BoQ HSYC'!N462</f>
        <v>0</v>
      </c>
      <c r="P462" s="83">
        <f>'[1]BoQ HSYC'!O462</f>
        <v>0</v>
      </c>
      <c r="Q462" s="47">
        <f>'[1]BoQ HSYC'!P462</f>
        <v>0</v>
      </c>
      <c r="R462" s="132">
        <f>'[1]BoQ HSYC'!Q462</f>
        <v>0</v>
      </c>
      <c r="S462" s="83">
        <f>'[1]BoQ HSYC'!R462</f>
        <v>0</v>
      </c>
      <c r="T462" s="48">
        <f>'[1]BoQ HSYC'!S462</f>
        <v>0</v>
      </c>
      <c r="U462" s="132">
        <f>'[1]BoQ HSYC'!T462</f>
        <v>0</v>
      </c>
      <c r="V462" s="132">
        <f>'[1]BoQ HSYC'!U462</f>
        <v>0</v>
      </c>
      <c r="W462" s="132">
        <f>'[1]BoQ HSYC'!V462</f>
        <v>0</v>
      </c>
      <c r="X462" s="44" t="str">
        <f>'[1]BoQ HSYC'!W462</f>
        <v>ME</v>
      </c>
      <c r="Y462" s="44"/>
      <c r="Z462" s="44"/>
      <c r="AA462" s="44"/>
      <c r="AB462" s="2">
        <v>0</v>
      </c>
      <c r="AC462" s="2">
        <v>0</v>
      </c>
      <c r="AD462" s="2">
        <f>+M462</f>
        <v>0</v>
      </c>
      <c r="AE462" s="2">
        <f>+AD462*14%</f>
        <v>0</v>
      </c>
      <c r="AF462" s="155">
        <f>+AD462*35%</f>
        <v>0</v>
      </c>
      <c r="AG462" s="2">
        <f>+AD462*F462</f>
        <v>0</v>
      </c>
      <c r="AH462" s="2">
        <f>+AE462*F462</f>
        <v>0</v>
      </c>
      <c r="AI462" s="2">
        <f>+AF462*F462</f>
        <v>0</v>
      </c>
      <c r="AJ462" s="2">
        <f>SUM(AG462:AI462)</f>
        <v>0</v>
      </c>
      <c r="AK462" s="2">
        <f>+AD462*G462</f>
        <v>0</v>
      </c>
      <c r="AL462" s="2">
        <f>+AE462*G462</f>
        <v>0</v>
      </c>
      <c r="AM462" s="2">
        <f>+AF462*G462</f>
        <v>0</v>
      </c>
      <c r="AN462" s="155">
        <f>SUM(AK462:AM462)</f>
        <v>0</v>
      </c>
      <c r="AQ462" s="145" t="s">
        <v>525</v>
      </c>
      <c r="AU462" s="8"/>
      <c r="AV462" s="8"/>
      <c r="AW462" s="2">
        <f>+'[2]BoQ HSYC-Đạt'!AT462</f>
        <v>0</v>
      </c>
      <c r="AX462" s="8">
        <f>F462*AW462</f>
        <v>0</v>
      </c>
      <c r="AY462" s="8">
        <f>IF(AQ462="CT",7%,5%)*AX462</f>
        <v>0</v>
      </c>
      <c r="AZ462" s="8">
        <f>AX462*2%</f>
        <v>0</v>
      </c>
      <c r="BA462" s="8">
        <f>IF(BB462&gt;0,0,AX462*5%)</f>
        <v>0</v>
      </c>
      <c r="BB462" s="8"/>
      <c r="BC462" s="8">
        <f>+AX462+AY462+AZ462+BA462+BB462</f>
        <v>0</v>
      </c>
      <c r="BD462" s="8">
        <f>AX462-AT462</f>
        <v>0</v>
      </c>
      <c r="BE462" s="2"/>
      <c r="BF462" s="8"/>
      <c r="BH462" s="2"/>
    </row>
    <row r="463" spans="1:60" ht="17" hidden="1" outlineLevel="1" x14ac:dyDescent="0.2">
      <c r="B463" s="82"/>
      <c r="C463" s="144" t="s">
        <v>656</v>
      </c>
      <c r="D463" s="144"/>
      <c r="E463" s="82"/>
      <c r="F463" s="143"/>
      <c r="G463" s="142">
        <f>'[1]BoQ HSYC'!F463</f>
        <v>0</v>
      </c>
      <c r="H463" s="185">
        <f>'[1]BoQ HSYC'!G463</f>
        <v>0</v>
      </c>
      <c r="I463" s="185">
        <f>'[1]BoQ HSYC'!H463</f>
        <v>0</v>
      </c>
      <c r="J463" s="185">
        <f>'[1]BoQ HSYC'!I463</f>
        <v>0</v>
      </c>
      <c r="K463" s="48">
        <f>'[1]BoQ HSYC'!J463</f>
        <v>0</v>
      </c>
      <c r="L463" s="47">
        <f>'[1]BoQ HSYC'!K463</f>
        <v>0</v>
      </c>
      <c r="M463" s="47">
        <f>'[1]BoQ HSYC'!L463</f>
        <v>0</v>
      </c>
      <c r="N463" s="183">
        <f>'[1]BoQ HSYC'!M463</f>
        <v>0</v>
      </c>
      <c r="O463" s="183">
        <f>'[1]BoQ HSYC'!N463</f>
        <v>0</v>
      </c>
      <c r="P463" s="83">
        <f>'[1]BoQ HSYC'!O463</f>
        <v>0</v>
      </c>
      <c r="Q463" s="47">
        <f>'[1]BoQ HSYC'!P463</f>
        <v>0</v>
      </c>
      <c r="R463" s="132">
        <f>'[1]BoQ HSYC'!Q463</f>
        <v>0</v>
      </c>
      <c r="S463" s="83">
        <f>'[1]BoQ HSYC'!R463</f>
        <v>0</v>
      </c>
      <c r="T463" s="48">
        <f>'[1]BoQ HSYC'!S463</f>
        <v>0</v>
      </c>
      <c r="U463" s="132">
        <f>'[1]BoQ HSYC'!T463</f>
        <v>0</v>
      </c>
      <c r="V463" s="132">
        <f>'[1]BoQ HSYC'!U463</f>
        <v>0</v>
      </c>
      <c r="W463" s="132">
        <f>'[1]BoQ HSYC'!V463</f>
        <v>0</v>
      </c>
      <c r="X463" s="44" t="str">
        <f>'[1]BoQ HSYC'!W463</f>
        <v>ME</v>
      </c>
      <c r="Y463" s="44"/>
      <c r="Z463" s="44"/>
      <c r="AA463" s="44"/>
      <c r="AB463" s="2">
        <v>0</v>
      </c>
      <c r="AC463" s="2">
        <v>0</v>
      </c>
      <c r="AD463" s="2">
        <f>+M463</f>
        <v>0</v>
      </c>
      <c r="AE463" s="2">
        <f>+AD463*14%</f>
        <v>0</v>
      </c>
      <c r="AF463" s="155">
        <f>+AD463*35%</f>
        <v>0</v>
      </c>
      <c r="AG463" s="2">
        <f>+AD463*F463</f>
        <v>0</v>
      </c>
      <c r="AH463" s="2">
        <f>+AE463*F463</f>
        <v>0</v>
      </c>
      <c r="AI463" s="2">
        <f>+AF463*F463</f>
        <v>0</v>
      </c>
      <c r="AJ463" s="2">
        <f>SUM(AG463:AI463)</f>
        <v>0</v>
      </c>
      <c r="AK463" s="2">
        <f>+AD463*G463</f>
        <v>0</v>
      </c>
      <c r="AL463" s="2">
        <f>+AE463*G463</f>
        <v>0</v>
      </c>
      <c r="AM463" s="2">
        <f>+AF463*G463</f>
        <v>0</v>
      </c>
      <c r="AN463" s="155">
        <f>SUM(AK463:AM463)</f>
        <v>0</v>
      </c>
      <c r="AQ463" s="145" t="s">
        <v>525</v>
      </c>
      <c r="AU463" s="8"/>
      <c r="AV463" s="8"/>
      <c r="AW463" s="2">
        <f>+'[2]BoQ HSYC-Đạt'!AT463</f>
        <v>0</v>
      </c>
      <c r="AX463" s="8">
        <f>F463*AW463</f>
        <v>0</v>
      </c>
      <c r="AY463" s="8">
        <f>IF(AQ463="CT",7%,5%)*AX463</f>
        <v>0</v>
      </c>
      <c r="AZ463" s="8">
        <f>AX463*2%</f>
        <v>0</v>
      </c>
      <c r="BA463" s="8">
        <f>IF(BB463&gt;0,0,AX463*5%)</f>
        <v>0</v>
      </c>
      <c r="BB463" s="8"/>
      <c r="BC463" s="8">
        <f>+AX463+AY463+AZ463+BA463+BB463</f>
        <v>0</v>
      </c>
      <c r="BD463" s="8">
        <f>AX463-AT463</f>
        <v>0</v>
      </c>
      <c r="BE463" s="2"/>
      <c r="BF463" s="8"/>
      <c r="BH463" s="2"/>
    </row>
    <row r="464" spans="1:60" ht="17" hidden="1" outlineLevel="1" x14ac:dyDescent="0.2">
      <c r="B464" s="82"/>
      <c r="C464" s="144" t="s">
        <v>655</v>
      </c>
      <c r="D464" s="144"/>
      <c r="E464" s="82"/>
      <c r="F464" s="143"/>
      <c r="G464" s="142">
        <f>'[1]BoQ HSYC'!F464</f>
        <v>0</v>
      </c>
      <c r="H464" s="185">
        <f>'[1]BoQ HSYC'!G464</f>
        <v>0</v>
      </c>
      <c r="I464" s="185">
        <f>'[1]BoQ HSYC'!H464</f>
        <v>0</v>
      </c>
      <c r="J464" s="185">
        <f>'[1]BoQ HSYC'!I464</f>
        <v>0</v>
      </c>
      <c r="K464" s="48">
        <f>'[1]BoQ HSYC'!J464</f>
        <v>0</v>
      </c>
      <c r="L464" s="47">
        <f>'[1]BoQ HSYC'!K464</f>
        <v>0</v>
      </c>
      <c r="M464" s="47">
        <f>'[1]BoQ HSYC'!L464</f>
        <v>0</v>
      </c>
      <c r="N464" s="183">
        <f>'[1]BoQ HSYC'!M464</f>
        <v>0</v>
      </c>
      <c r="O464" s="183">
        <f>'[1]BoQ HSYC'!N464</f>
        <v>0</v>
      </c>
      <c r="P464" s="83">
        <f>'[1]BoQ HSYC'!O464</f>
        <v>0</v>
      </c>
      <c r="Q464" s="47">
        <f>'[1]BoQ HSYC'!P464</f>
        <v>0</v>
      </c>
      <c r="R464" s="132">
        <f>'[1]BoQ HSYC'!Q464</f>
        <v>0</v>
      </c>
      <c r="S464" s="83">
        <f>'[1]BoQ HSYC'!R464</f>
        <v>0</v>
      </c>
      <c r="T464" s="48">
        <f>'[1]BoQ HSYC'!S464</f>
        <v>0</v>
      </c>
      <c r="U464" s="132">
        <f>'[1]BoQ HSYC'!T464</f>
        <v>0</v>
      </c>
      <c r="V464" s="132">
        <f>'[1]BoQ HSYC'!U464</f>
        <v>0</v>
      </c>
      <c r="W464" s="132">
        <f>'[1]BoQ HSYC'!V464</f>
        <v>0</v>
      </c>
      <c r="X464" s="44" t="str">
        <f>'[1]BoQ HSYC'!W464</f>
        <v>ME</v>
      </c>
      <c r="Y464" s="44"/>
      <c r="Z464" s="44"/>
      <c r="AA464" s="44"/>
      <c r="AB464" s="2">
        <v>0</v>
      </c>
      <c r="AC464" s="2">
        <v>0</v>
      </c>
      <c r="AD464" s="2">
        <f>+M464</f>
        <v>0</v>
      </c>
      <c r="AE464" s="2">
        <f>+AD464*14%</f>
        <v>0</v>
      </c>
      <c r="AF464" s="155">
        <f>+AD464*35%</f>
        <v>0</v>
      </c>
      <c r="AG464" s="2">
        <f>+AD464*F464</f>
        <v>0</v>
      </c>
      <c r="AH464" s="2">
        <f>+AE464*F464</f>
        <v>0</v>
      </c>
      <c r="AI464" s="2">
        <f>+AF464*F464</f>
        <v>0</v>
      </c>
      <c r="AJ464" s="2">
        <f>SUM(AG464:AI464)</f>
        <v>0</v>
      </c>
      <c r="AK464" s="2">
        <f>+AD464*G464</f>
        <v>0</v>
      </c>
      <c r="AL464" s="2">
        <f>+AE464*G464</f>
        <v>0</v>
      </c>
      <c r="AM464" s="2">
        <f>+AF464*G464</f>
        <v>0</v>
      </c>
      <c r="AN464" s="155">
        <f>SUM(AK464:AM464)</f>
        <v>0</v>
      </c>
      <c r="AQ464" s="145" t="s">
        <v>525</v>
      </c>
      <c r="AU464" s="8"/>
      <c r="AV464" s="8"/>
      <c r="AW464" s="2">
        <f>+'[2]BoQ HSYC-Đạt'!AT464</f>
        <v>0</v>
      </c>
      <c r="AX464" s="8">
        <f>F464*AW464</f>
        <v>0</v>
      </c>
      <c r="AY464" s="8">
        <f>IF(AQ464="CT",7%,5%)*AX464</f>
        <v>0</v>
      </c>
      <c r="AZ464" s="8">
        <f>AX464*2%</f>
        <v>0</v>
      </c>
      <c r="BA464" s="8">
        <f>IF(BB464&gt;0,0,AX464*5%)</f>
        <v>0</v>
      </c>
      <c r="BB464" s="8"/>
      <c r="BC464" s="8">
        <f>+AX464+AY464+AZ464+BA464+BB464</f>
        <v>0</v>
      </c>
      <c r="BD464" s="8">
        <f>AX464-AT464</f>
        <v>0</v>
      </c>
      <c r="BE464" s="2"/>
      <c r="BF464" s="8"/>
      <c r="BH464" s="2"/>
    </row>
    <row r="465" spans="1:60" ht="17" hidden="1" outlineLevel="1" x14ac:dyDescent="0.2">
      <c r="B465" s="82"/>
      <c r="C465" s="144" t="s">
        <v>654</v>
      </c>
      <c r="D465" s="144"/>
      <c r="E465" s="82"/>
      <c r="F465" s="143"/>
      <c r="G465" s="142">
        <f>'[1]BoQ HSYC'!F465</f>
        <v>0</v>
      </c>
      <c r="H465" s="185">
        <f>'[1]BoQ HSYC'!G465</f>
        <v>0</v>
      </c>
      <c r="I465" s="185">
        <f>'[1]BoQ HSYC'!H465</f>
        <v>0</v>
      </c>
      <c r="J465" s="185">
        <f>'[1]BoQ HSYC'!I465</f>
        <v>0</v>
      </c>
      <c r="K465" s="48">
        <f>'[1]BoQ HSYC'!J465</f>
        <v>0</v>
      </c>
      <c r="L465" s="47">
        <f>'[1]BoQ HSYC'!K465</f>
        <v>0</v>
      </c>
      <c r="M465" s="47">
        <f>'[1]BoQ HSYC'!L465</f>
        <v>0</v>
      </c>
      <c r="N465" s="183">
        <f>'[1]BoQ HSYC'!M465</f>
        <v>0</v>
      </c>
      <c r="O465" s="183">
        <f>'[1]BoQ HSYC'!N465</f>
        <v>0</v>
      </c>
      <c r="P465" s="83">
        <f>'[1]BoQ HSYC'!O465</f>
        <v>0</v>
      </c>
      <c r="Q465" s="47">
        <f>'[1]BoQ HSYC'!P465</f>
        <v>0</v>
      </c>
      <c r="R465" s="132">
        <f>'[1]BoQ HSYC'!Q465</f>
        <v>0</v>
      </c>
      <c r="S465" s="83">
        <f>'[1]BoQ HSYC'!R465</f>
        <v>0</v>
      </c>
      <c r="T465" s="48">
        <f>'[1]BoQ HSYC'!S465</f>
        <v>0</v>
      </c>
      <c r="U465" s="132">
        <f>'[1]BoQ HSYC'!T465</f>
        <v>0</v>
      </c>
      <c r="V465" s="132">
        <f>'[1]BoQ HSYC'!U465</f>
        <v>0</v>
      </c>
      <c r="W465" s="132">
        <f>'[1]BoQ HSYC'!V465</f>
        <v>0</v>
      </c>
      <c r="X465" s="44" t="str">
        <f>'[1]BoQ HSYC'!W465</f>
        <v>ME</v>
      </c>
      <c r="Y465" s="44"/>
      <c r="Z465" s="44"/>
      <c r="AA465" s="44"/>
      <c r="AB465" s="2">
        <v>0</v>
      </c>
      <c r="AC465" s="2">
        <v>0</v>
      </c>
      <c r="AD465" s="2">
        <f>+M465</f>
        <v>0</v>
      </c>
      <c r="AE465" s="2">
        <f>+AD465*14%</f>
        <v>0</v>
      </c>
      <c r="AF465" s="155">
        <f>+AD465*35%</f>
        <v>0</v>
      </c>
      <c r="AG465" s="2">
        <f>+AD465*F465</f>
        <v>0</v>
      </c>
      <c r="AH465" s="2">
        <f>+AE465*F465</f>
        <v>0</v>
      </c>
      <c r="AI465" s="2">
        <f>+AF465*F465</f>
        <v>0</v>
      </c>
      <c r="AJ465" s="2">
        <f>SUM(AG465:AI465)</f>
        <v>0</v>
      </c>
      <c r="AK465" s="2">
        <f>+AD465*G465</f>
        <v>0</v>
      </c>
      <c r="AL465" s="2">
        <f>+AE465*G465</f>
        <v>0</v>
      </c>
      <c r="AM465" s="2">
        <f>+AF465*G465</f>
        <v>0</v>
      </c>
      <c r="AN465" s="155">
        <f>SUM(AK465:AM465)</f>
        <v>0</v>
      </c>
      <c r="AQ465" s="145" t="s">
        <v>525</v>
      </c>
      <c r="AU465" s="8"/>
      <c r="AV465" s="8"/>
      <c r="AW465" s="2">
        <f>+'[2]BoQ HSYC-Đạt'!AT465</f>
        <v>0</v>
      </c>
      <c r="AX465" s="8">
        <f>F465*AW465</f>
        <v>0</v>
      </c>
      <c r="AY465" s="8">
        <f>IF(AQ465="CT",7%,5%)*AX465</f>
        <v>0</v>
      </c>
      <c r="AZ465" s="8">
        <f>AX465*2%</f>
        <v>0</v>
      </c>
      <c r="BA465" s="8">
        <f>IF(BB465&gt;0,0,AX465*5%)</f>
        <v>0</v>
      </c>
      <c r="BB465" s="8"/>
      <c r="BC465" s="8">
        <f>+AX465+AY465+AZ465+BA465+BB465</f>
        <v>0</v>
      </c>
      <c r="BD465" s="8">
        <f>AX465-AT465</f>
        <v>0</v>
      </c>
      <c r="BE465" s="2"/>
      <c r="BF465" s="8"/>
      <c r="BH465" s="2"/>
    </row>
    <row r="466" spans="1:60" ht="17" hidden="1" outlineLevel="1" x14ac:dyDescent="0.2">
      <c r="B466" s="82"/>
      <c r="C466" s="144" t="s">
        <v>831</v>
      </c>
      <c r="D466" s="144"/>
      <c r="E466" s="82"/>
      <c r="F466" s="143"/>
      <c r="G466" s="142">
        <f>'[1]BoQ HSYC'!F466</f>
        <v>0</v>
      </c>
      <c r="H466" s="185">
        <f>'[1]BoQ HSYC'!G466</f>
        <v>0</v>
      </c>
      <c r="I466" s="185">
        <f>'[1]BoQ HSYC'!H466</f>
        <v>0</v>
      </c>
      <c r="J466" s="185">
        <f>'[1]BoQ HSYC'!I466</f>
        <v>0</v>
      </c>
      <c r="K466" s="48">
        <f>'[1]BoQ HSYC'!J466</f>
        <v>0</v>
      </c>
      <c r="L466" s="47">
        <f>'[1]BoQ HSYC'!K466</f>
        <v>0</v>
      </c>
      <c r="M466" s="47">
        <f>'[1]BoQ HSYC'!L466</f>
        <v>0</v>
      </c>
      <c r="N466" s="183">
        <f>'[1]BoQ HSYC'!M466</f>
        <v>0</v>
      </c>
      <c r="O466" s="183">
        <f>'[1]BoQ HSYC'!N466</f>
        <v>0</v>
      </c>
      <c r="P466" s="83">
        <f>'[1]BoQ HSYC'!O466</f>
        <v>0</v>
      </c>
      <c r="Q466" s="47">
        <f>'[1]BoQ HSYC'!P466</f>
        <v>0</v>
      </c>
      <c r="R466" s="132">
        <f>'[1]BoQ HSYC'!Q466</f>
        <v>0</v>
      </c>
      <c r="S466" s="83">
        <f>'[1]BoQ HSYC'!R466</f>
        <v>0</v>
      </c>
      <c r="T466" s="48">
        <f>'[1]BoQ HSYC'!S466</f>
        <v>0</v>
      </c>
      <c r="U466" s="132">
        <f>'[1]BoQ HSYC'!T466</f>
        <v>0</v>
      </c>
      <c r="V466" s="132">
        <f>'[1]BoQ HSYC'!U466</f>
        <v>0</v>
      </c>
      <c r="W466" s="132">
        <f>'[1]BoQ HSYC'!V466</f>
        <v>0</v>
      </c>
      <c r="X466" s="44" t="str">
        <f>'[1]BoQ HSYC'!W466</f>
        <v>ME</v>
      </c>
      <c r="Y466" s="44"/>
      <c r="Z466" s="44"/>
      <c r="AA466" s="44"/>
      <c r="AB466" s="2">
        <v>0</v>
      </c>
      <c r="AC466" s="2">
        <v>0</v>
      </c>
      <c r="AD466" s="2">
        <f>+M466</f>
        <v>0</v>
      </c>
      <c r="AE466" s="2">
        <f>+AD466*14%</f>
        <v>0</v>
      </c>
      <c r="AF466" s="155">
        <f>+AD466*35%</f>
        <v>0</v>
      </c>
      <c r="AG466" s="2">
        <f>+AD466*F466</f>
        <v>0</v>
      </c>
      <c r="AH466" s="2">
        <f>+AE466*F466</f>
        <v>0</v>
      </c>
      <c r="AI466" s="2">
        <f>+AF466*F466</f>
        <v>0</v>
      </c>
      <c r="AJ466" s="2">
        <f>SUM(AG466:AI466)</f>
        <v>0</v>
      </c>
      <c r="AK466" s="2">
        <f>+AD466*G466</f>
        <v>0</v>
      </c>
      <c r="AL466" s="2">
        <f>+AE466*G466</f>
        <v>0</v>
      </c>
      <c r="AM466" s="2">
        <f>+AF466*G466</f>
        <v>0</v>
      </c>
      <c r="AN466" s="155">
        <f>SUM(AK466:AM466)</f>
        <v>0</v>
      </c>
      <c r="AQ466" s="145" t="s">
        <v>525</v>
      </c>
      <c r="AU466" s="8"/>
      <c r="AV466" s="8"/>
      <c r="AW466" s="2">
        <f>+'[2]BoQ HSYC-Đạt'!AT466</f>
        <v>0</v>
      </c>
      <c r="AX466" s="8">
        <f>F466*AW466</f>
        <v>0</v>
      </c>
      <c r="AY466" s="8">
        <f>IF(AQ466="CT",7%,5%)*AX466</f>
        <v>0</v>
      </c>
      <c r="AZ466" s="8">
        <f>AX466*2%</f>
        <v>0</v>
      </c>
      <c r="BA466" s="8">
        <f>IF(BB466&gt;0,0,AX466*5%)</f>
        <v>0</v>
      </c>
      <c r="BB466" s="8"/>
      <c r="BC466" s="8">
        <f>+AX466+AY466+AZ466+BA466+BB466</f>
        <v>0</v>
      </c>
      <c r="BD466" s="8">
        <f>AX466-AT466</f>
        <v>0</v>
      </c>
      <c r="BE466" s="2"/>
      <c r="BF466" s="8"/>
      <c r="BH466" s="2"/>
    </row>
    <row r="467" spans="1:60" ht="17" hidden="1" outlineLevel="1" x14ac:dyDescent="0.2">
      <c r="A467" s="1" t="s">
        <v>108</v>
      </c>
      <c r="B467" s="82">
        <v>16</v>
      </c>
      <c r="C467" s="144" t="s">
        <v>1379</v>
      </c>
      <c r="D467" s="144"/>
      <c r="E467" s="82" t="s">
        <v>85</v>
      </c>
      <c r="F467" s="143">
        <v>2</v>
      </c>
      <c r="G467" s="142">
        <f>'[1]BoQ HSYC'!F467</f>
        <v>2</v>
      </c>
      <c r="H467" s="185">
        <f>'[1]BoQ HSYC'!G467</f>
        <v>0</v>
      </c>
      <c r="I467" s="185">
        <f>'[1]BoQ HSYC'!H467</f>
        <v>0</v>
      </c>
      <c r="J467" s="185">
        <f>'[1]BoQ HSYC'!I467</f>
        <v>0</v>
      </c>
      <c r="K467" s="48">
        <f>'[1]BoQ HSYC'!J467</f>
        <v>13050000</v>
      </c>
      <c r="L467" s="47">
        <f>'[1]BoQ HSYC'!K467</f>
        <v>0</v>
      </c>
      <c r="M467" s="47">
        <f>'[1]BoQ HSYC'!L467</f>
        <v>13050000</v>
      </c>
      <c r="N467" s="183">
        <f>'[1]BoQ HSYC'!M467</f>
        <v>0</v>
      </c>
      <c r="O467" s="183">
        <f>'[1]BoQ HSYC'!N467</f>
        <v>0</v>
      </c>
      <c r="P467" s="83">
        <f>'[1]BoQ HSYC'!O467</f>
        <v>0</v>
      </c>
      <c r="Q467" s="47">
        <f>'[1]BoQ HSYC'!P467</f>
        <v>26100000</v>
      </c>
      <c r="R467" s="132">
        <f>'[1]BoQ HSYC'!Q467</f>
        <v>0</v>
      </c>
      <c r="S467" s="83">
        <f>'[1]BoQ HSYC'!R467</f>
        <v>26100000</v>
      </c>
      <c r="T467" s="48">
        <f>'[1]BoQ HSYC'!S467</f>
        <v>0</v>
      </c>
      <c r="U467" s="132">
        <f>'[1]BoQ HSYC'!T467</f>
        <v>0</v>
      </c>
      <c r="V467" s="132" t="str">
        <f>'[1]BoQ HSYC'!U467</f>
        <v>Báo giá NCC</v>
      </c>
      <c r="W467" s="132" t="str">
        <f>'[1]BoQ HSYC'!V467</f>
        <v>Báo giá NCC</v>
      </c>
      <c r="X467" s="44" t="str">
        <f>'[1]BoQ HSYC'!W467</f>
        <v>ME</v>
      </c>
      <c r="Y467" s="44"/>
      <c r="Z467" s="44"/>
      <c r="AA467" s="44"/>
      <c r="AB467" s="2">
        <v>16583254.875</v>
      </c>
      <c r="AC467" s="2">
        <v>33166509.75</v>
      </c>
      <c r="AD467" s="2">
        <f>+M467</f>
        <v>13050000</v>
      </c>
      <c r="AE467" s="2">
        <f>+AD467*14%</f>
        <v>1827000.0000000002</v>
      </c>
      <c r="AF467" s="155">
        <f>+AD467*35%</f>
        <v>4567500</v>
      </c>
      <c r="AG467" s="2">
        <f>+AD467*F467</f>
        <v>26100000</v>
      </c>
      <c r="AH467" s="2">
        <f>+AE467*F467</f>
        <v>3654000.0000000005</v>
      </c>
      <c r="AI467" s="2">
        <f>+AF467*F467</f>
        <v>9135000</v>
      </c>
      <c r="AJ467" s="2">
        <f>SUM(AG467:AI467)</f>
        <v>38889000</v>
      </c>
      <c r="AK467" s="2">
        <f>+AD467*G467</f>
        <v>26100000</v>
      </c>
      <c r="AL467" s="2">
        <f>+AE467*G467</f>
        <v>3654000.0000000005</v>
      </c>
      <c r="AM467" s="2">
        <f>+AF467*G467</f>
        <v>9135000</v>
      </c>
      <c r="AN467" s="155">
        <f>SUM(AK467:AM467)</f>
        <v>38889000</v>
      </c>
      <c r="AQ467" s="145" t="s">
        <v>525</v>
      </c>
      <c r="AU467" s="8"/>
      <c r="AV467" s="8"/>
      <c r="AW467" s="2">
        <f>+'[2]BoQ HSYC-Đạt'!AT467</f>
        <v>13311000</v>
      </c>
      <c r="AX467" s="8">
        <f>F467*AW467</f>
        <v>26622000</v>
      </c>
      <c r="AY467" s="8">
        <f>IF(AQ467="CT",7%,5%)*AX467</f>
        <v>1863540.0000000002</v>
      </c>
      <c r="AZ467" s="8">
        <f>AX467*2%</f>
        <v>532440</v>
      </c>
      <c r="BA467" s="8">
        <f>IF(BB467&gt;0,0,AX467*5%)</f>
        <v>1331100</v>
      </c>
      <c r="BB467" s="8"/>
      <c r="BC467" s="8">
        <f>+AX467+AY467+AZ467+BA467+BB467</f>
        <v>30349080</v>
      </c>
      <c r="BD467" s="8">
        <f>AX467-AT467</f>
        <v>26622000</v>
      </c>
      <c r="BE467" s="2"/>
      <c r="BF467" s="8"/>
      <c r="BH467" s="2"/>
    </row>
    <row r="468" spans="1:60" ht="17" hidden="1" outlineLevel="1" x14ac:dyDescent="0.2">
      <c r="B468" s="82"/>
      <c r="C468" s="144" t="s">
        <v>1378</v>
      </c>
      <c r="D468" s="144"/>
      <c r="E468" s="82"/>
      <c r="F468" s="143"/>
      <c r="G468" s="142">
        <f>'[1]BoQ HSYC'!F468</f>
        <v>0</v>
      </c>
      <c r="H468" s="185">
        <f>'[1]BoQ HSYC'!G468</f>
        <v>0</v>
      </c>
      <c r="I468" s="185">
        <f>'[1]BoQ HSYC'!H468</f>
        <v>0</v>
      </c>
      <c r="J468" s="185">
        <f>'[1]BoQ HSYC'!I468</f>
        <v>0</v>
      </c>
      <c r="K468" s="48">
        <f>'[1]BoQ HSYC'!J468</f>
        <v>0</v>
      </c>
      <c r="L468" s="47">
        <f>'[1]BoQ HSYC'!K468</f>
        <v>0</v>
      </c>
      <c r="M468" s="47">
        <f>'[1]BoQ HSYC'!L468</f>
        <v>0</v>
      </c>
      <c r="N468" s="183">
        <f>'[1]BoQ HSYC'!M468</f>
        <v>0</v>
      </c>
      <c r="O468" s="183">
        <f>'[1]BoQ HSYC'!N468</f>
        <v>0</v>
      </c>
      <c r="P468" s="83">
        <f>'[1]BoQ HSYC'!O468</f>
        <v>0</v>
      </c>
      <c r="Q468" s="47">
        <f>'[1]BoQ HSYC'!P468</f>
        <v>0</v>
      </c>
      <c r="R468" s="132">
        <f>'[1]BoQ HSYC'!Q468</f>
        <v>0</v>
      </c>
      <c r="S468" s="83">
        <f>'[1]BoQ HSYC'!R468</f>
        <v>0</v>
      </c>
      <c r="T468" s="48">
        <f>'[1]BoQ HSYC'!S468</f>
        <v>0</v>
      </c>
      <c r="U468" s="132">
        <f>'[1]BoQ HSYC'!T468</f>
        <v>0</v>
      </c>
      <c r="V468" s="132">
        <f>'[1]BoQ HSYC'!U468</f>
        <v>0</v>
      </c>
      <c r="W468" s="132">
        <f>'[1]BoQ HSYC'!V468</f>
        <v>0</v>
      </c>
      <c r="X468" s="44" t="str">
        <f>'[1]BoQ HSYC'!W468</f>
        <v>ME</v>
      </c>
      <c r="Y468" s="44"/>
      <c r="Z468" s="44"/>
      <c r="AA468" s="44"/>
      <c r="AB468" s="2">
        <v>0</v>
      </c>
      <c r="AC468" s="2">
        <v>0</v>
      </c>
      <c r="AD468" s="2">
        <f>+M468</f>
        <v>0</v>
      </c>
      <c r="AE468" s="2">
        <f>+AD468*14%</f>
        <v>0</v>
      </c>
      <c r="AF468" s="155">
        <f>+AD468*35%</f>
        <v>0</v>
      </c>
      <c r="AG468" s="2">
        <f>+AD468*F468</f>
        <v>0</v>
      </c>
      <c r="AH468" s="2">
        <f>+AE468*F468</f>
        <v>0</v>
      </c>
      <c r="AI468" s="2">
        <f>+AF468*F468</f>
        <v>0</v>
      </c>
      <c r="AJ468" s="2">
        <f>SUM(AG468:AI468)</f>
        <v>0</v>
      </c>
      <c r="AK468" s="2">
        <f>+AD468*G468</f>
        <v>0</v>
      </c>
      <c r="AL468" s="2">
        <f>+AE468*G468</f>
        <v>0</v>
      </c>
      <c r="AM468" s="2">
        <f>+AF468*G468</f>
        <v>0</v>
      </c>
      <c r="AN468" s="155">
        <f>SUM(AK468:AM468)</f>
        <v>0</v>
      </c>
      <c r="AQ468" s="145" t="s">
        <v>525</v>
      </c>
      <c r="AU468" s="8"/>
      <c r="AV468" s="8"/>
      <c r="AW468" s="2">
        <f>+'[2]BoQ HSYC-Đạt'!AT468</f>
        <v>0</v>
      </c>
      <c r="AX468" s="8">
        <f>F468*AW468</f>
        <v>0</v>
      </c>
      <c r="AY468" s="8">
        <f>IF(AQ468="CT",7%,5%)*AX468</f>
        <v>0</v>
      </c>
      <c r="AZ468" s="8">
        <f>AX468*2%</f>
        <v>0</v>
      </c>
      <c r="BA468" s="8">
        <f>IF(BB468&gt;0,0,AX468*5%)</f>
        <v>0</v>
      </c>
      <c r="BB468" s="8"/>
      <c r="BC468" s="8">
        <f>+AX468+AY468+AZ468+BA468+BB468</f>
        <v>0</v>
      </c>
      <c r="BD468" s="8">
        <f>AX468-AT468</f>
        <v>0</v>
      </c>
      <c r="BE468" s="2"/>
      <c r="BF468" s="8"/>
      <c r="BH468" s="2"/>
    </row>
    <row r="469" spans="1:60" ht="17" hidden="1" outlineLevel="1" x14ac:dyDescent="0.2">
      <c r="B469" s="82"/>
      <c r="C469" s="144" t="s">
        <v>946</v>
      </c>
      <c r="D469" s="144"/>
      <c r="E469" s="82"/>
      <c r="F469" s="143"/>
      <c r="G469" s="142">
        <f>'[1]BoQ HSYC'!F469</f>
        <v>0</v>
      </c>
      <c r="H469" s="185">
        <f>'[1]BoQ HSYC'!G469</f>
        <v>0</v>
      </c>
      <c r="I469" s="185">
        <f>'[1]BoQ HSYC'!H469</f>
        <v>0</v>
      </c>
      <c r="J469" s="185">
        <f>'[1]BoQ HSYC'!I469</f>
        <v>0</v>
      </c>
      <c r="K469" s="48">
        <f>'[1]BoQ HSYC'!J469</f>
        <v>0</v>
      </c>
      <c r="L469" s="47">
        <f>'[1]BoQ HSYC'!K469</f>
        <v>0</v>
      </c>
      <c r="M469" s="47">
        <f>'[1]BoQ HSYC'!L469</f>
        <v>0</v>
      </c>
      <c r="N469" s="183">
        <f>'[1]BoQ HSYC'!M469</f>
        <v>0</v>
      </c>
      <c r="O469" s="183">
        <f>'[1]BoQ HSYC'!N469</f>
        <v>0</v>
      </c>
      <c r="P469" s="83">
        <f>'[1]BoQ HSYC'!O469</f>
        <v>0</v>
      </c>
      <c r="Q469" s="47">
        <f>'[1]BoQ HSYC'!P469</f>
        <v>0</v>
      </c>
      <c r="R469" s="132">
        <f>'[1]BoQ HSYC'!Q469</f>
        <v>0</v>
      </c>
      <c r="S469" s="83">
        <f>'[1]BoQ HSYC'!R469</f>
        <v>0</v>
      </c>
      <c r="T469" s="48">
        <f>'[1]BoQ HSYC'!S469</f>
        <v>0</v>
      </c>
      <c r="U469" s="132">
        <f>'[1]BoQ HSYC'!T469</f>
        <v>0</v>
      </c>
      <c r="V469" s="132">
        <f>'[1]BoQ HSYC'!U469</f>
        <v>0</v>
      </c>
      <c r="W469" s="132">
        <f>'[1]BoQ HSYC'!V469</f>
        <v>0</v>
      </c>
      <c r="X469" s="44" t="str">
        <f>'[1]BoQ HSYC'!W469</f>
        <v>ME</v>
      </c>
      <c r="Y469" s="44"/>
      <c r="Z469" s="44"/>
      <c r="AA469" s="44"/>
      <c r="AB469" s="2">
        <v>0</v>
      </c>
      <c r="AC469" s="2">
        <v>0</v>
      </c>
      <c r="AD469" s="2">
        <f>+M469</f>
        <v>0</v>
      </c>
      <c r="AE469" s="2">
        <f>+AD469*14%</f>
        <v>0</v>
      </c>
      <c r="AF469" s="155">
        <f>+AD469*35%</f>
        <v>0</v>
      </c>
      <c r="AG469" s="2">
        <f>+AD469*F469</f>
        <v>0</v>
      </c>
      <c r="AH469" s="2">
        <f>+AE469*F469</f>
        <v>0</v>
      </c>
      <c r="AI469" s="2">
        <f>+AF469*F469</f>
        <v>0</v>
      </c>
      <c r="AJ469" s="2">
        <f>SUM(AG469:AI469)</f>
        <v>0</v>
      </c>
      <c r="AK469" s="2">
        <f>+AD469*G469</f>
        <v>0</v>
      </c>
      <c r="AL469" s="2">
        <f>+AE469*G469</f>
        <v>0</v>
      </c>
      <c r="AM469" s="2">
        <f>+AF469*G469</f>
        <v>0</v>
      </c>
      <c r="AN469" s="155">
        <f>SUM(AK469:AM469)</f>
        <v>0</v>
      </c>
      <c r="AQ469" s="145" t="s">
        <v>525</v>
      </c>
      <c r="AU469" s="8"/>
      <c r="AV469" s="8"/>
      <c r="AW469" s="2">
        <f>+'[2]BoQ HSYC-Đạt'!AT469</f>
        <v>0</v>
      </c>
      <c r="AX469" s="8">
        <f>F469*AW469</f>
        <v>0</v>
      </c>
      <c r="AY469" s="8">
        <f>IF(AQ469="CT",7%,5%)*AX469</f>
        <v>0</v>
      </c>
      <c r="AZ469" s="8">
        <f>AX469*2%</f>
        <v>0</v>
      </c>
      <c r="BA469" s="8">
        <f>IF(BB469&gt;0,0,AX469*5%)</f>
        <v>0</v>
      </c>
      <c r="BB469" s="8"/>
      <c r="BC469" s="8">
        <f>+AX469+AY469+AZ469+BA469+BB469</f>
        <v>0</v>
      </c>
      <c r="BD469" s="8">
        <f>AX469-AT469</f>
        <v>0</v>
      </c>
      <c r="BE469" s="2"/>
      <c r="BF469" s="8"/>
      <c r="BH469" s="2"/>
    </row>
    <row r="470" spans="1:60" ht="17" hidden="1" outlineLevel="1" x14ac:dyDescent="0.2">
      <c r="B470" s="82"/>
      <c r="C470" s="144" t="s">
        <v>658</v>
      </c>
      <c r="D470" s="144"/>
      <c r="E470" s="82"/>
      <c r="F470" s="143"/>
      <c r="G470" s="142">
        <f>'[1]BoQ HSYC'!F470</f>
        <v>0</v>
      </c>
      <c r="H470" s="185">
        <f>'[1]BoQ HSYC'!G470</f>
        <v>0</v>
      </c>
      <c r="I470" s="185">
        <f>'[1]BoQ HSYC'!H470</f>
        <v>0</v>
      </c>
      <c r="J470" s="185">
        <f>'[1]BoQ HSYC'!I470</f>
        <v>0</v>
      </c>
      <c r="K470" s="48">
        <f>'[1]BoQ HSYC'!J470</f>
        <v>0</v>
      </c>
      <c r="L470" s="47">
        <f>'[1]BoQ HSYC'!K470</f>
        <v>0</v>
      </c>
      <c r="M470" s="47">
        <f>'[1]BoQ HSYC'!L470</f>
        <v>0</v>
      </c>
      <c r="N470" s="183">
        <f>'[1]BoQ HSYC'!M470</f>
        <v>0</v>
      </c>
      <c r="O470" s="183">
        <f>'[1]BoQ HSYC'!N470</f>
        <v>0</v>
      </c>
      <c r="P470" s="83">
        <f>'[1]BoQ HSYC'!O470</f>
        <v>0</v>
      </c>
      <c r="Q470" s="47">
        <f>'[1]BoQ HSYC'!P470</f>
        <v>0</v>
      </c>
      <c r="R470" s="132">
        <f>'[1]BoQ HSYC'!Q470</f>
        <v>0</v>
      </c>
      <c r="S470" s="83">
        <f>'[1]BoQ HSYC'!R470</f>
        <v>0</v>
      </c>
      <c r="T470" s="48">
        <f>'[1]BoQ HSYC'!S470</f>
        <v>0</v>
      </c>
      <c r="U470" s="132">
        <f>'[1]BoQ HSYC'!T470</f>
        <v>0</v>
      </c>
      <c r="V470" s="132">
        <f>'[1]BoQ HSYC'!U470</f>
        <v>0</v>
      </c>
      <c r="W470" s="132">
        <f>'[1]BoQ HSYC'!V470</f>
        <v>0</v>
      </c>
      <c r="X470" s="44" t="str">
        <f>'[1]BoQ HSYC'!W470</f>
        <v>ME</v>
      </c>
      <c r="Y470" s="44"/>
      <c r="Z470" s="44"/>
      <c r="AA470" s="44"/>
      <c r="AB470" s="2">
        <v>0</v>
      </c>
      <c r="AC470" s="2">
        <v>0</v>
      </c>
      <c r="AD470" s="2">
        <f>+M470</f>
        <v>0</v>
      </c>
      <c r="AE470" s="2">
        <f>+AD470*14%</f>
        <v>0</v>
      </c>
      <c r="AF470" s="155">
        <f>+AD470*35%</f>
        <v>0</v>
      </c>
      <c r="AG470" s="2">
        <f>+AD470*F470</f>
        <v>0</v>
      </c>
      <c r="AH470" s="2">
        <f>+AE470*F470</f>
        <v>0</v>
      </c>
      <c r="AI470" s="2">
        <f>+AF470*F470</f>
        <v>0</v>
      </c>
      <c r="AJ470" s="2">
        <f>SUM(AG470:AI470)</f>
        <v>0</v>
      </c>
      <c r="AK470" s="2">
        <f>+AD470*G470</f>
        <v>0</v>
      </c>
      <c r="AL470" s="2">
        <f>+AE470*G470</f>
        <v>0</v>
      </c>
      <c r="AM470" s="2">
        <f>+AF470*G470</f>
        <v>0</v>
      </c>
      <c r="AN470" s="155">
        <f>SUM(AK470:AM470)</f>
        <v>0</v>
      </c>
      <c r="AQ470" s="145" t="s">
        <v>525</v>
      </c>
      <c r="AU470" s="8"/>
      <c r="AV470" s="8"/>
      <c r="AW470" s="2">
        <f>+'[2]BoQ HSYC-Đạt'!AT470</f>
        <v>0</v>
      </c>
      <c r="AX470" s="8">
        <f>F470*AW470</f>
        <v>0</v>
      </c>
      <c r="AY470" s="8">
        <f>IF(AQ470="CT",7%,5%)*AX470</f>
        <v>0</v>
      </c>
      <c r="AZ470" s="8">
        <f>AX470*2%</f>
        <v>0</v>
      </c>
      <c r="BA470" s="8">
        <f>IF(BB470&gt;0,0,AX470*5%)</f>
        <v>0</v>
      </c>
      <c r="BB470" s="8"/>
      <c r="BC470" s="8">
        <f>+AX470+AY470+AZ470+BA470+BB470</f>
        <v>0</v>
      </c>
      <c r="BD470" s="8">
        <f>AX470-AT470</f>
        <v>0</v>
      </c>
      <c r="BE470" s="2"/>
      <c r="BF470" s="8"/>
      <c r="BH470" s="2"/>
    </row>
    <row r="471" spans="1:60" ht="17" hidden="1" outlineLevel="1" x14ac:dyDescent="0.2">
      <c r="B471" s="82"/>
      <c r="C471" s="144" t="s">
        <v>656</v>
      </c>
      <c r="D471" s="144"/>
      <c r="E471" s="82"/>
      <c r="F471" s="143"/>
      <c r="G471" s="142">
        <f>'[1]BoQ HSYC'!F471</f>
        <v>0</v>
      </c>
      <c r="H471" s="185">
        <f>'[1]BoQ HSYC'!G471</f>
        <v>0</v>
      </c>
      <c r="I471" s="185">
        <f>'[1]BoQ HSYC'!H471</f>
        <v>0</v>
      </c>
      <c r="J471" s="185">
        <f>'[1]BoQ HSYC'!I471</f>
        <v>0</v>
      </c>
      <c r="K471" s="48">
        <f>'[1]BoQ HSYC'!J471</f>
        <v>0</v>
      </c>
      <c r="L471" s="47">
        <f>'[1]BoQ HSYC'!K471</f>
        <v>0</v>
      </c>
      <c r="M471" s="47">
        <f>'[1]BoQ HSYC'!L471</f>
        <v>0</v>
      </c>
      <c r="N471" s="183">
        <f>'[1]BoQ HSYC'!M471</f>
        <v>0</v>
      </c>
      <c r="O471" s="183">
        <f>'[1]BoQ HSYC'!N471</f>
        <v>0</v>
      </c>
      <c r="P471" s="83">
        <f>'[1]BoQ HSYC'!O471</f>
        <v>0</v>
      </c>
      <c r="Q471" s="47">
        <f>'[1]BoQ HSYC'!P471</f>
        <v>0</v>
      </c>
      <c r="R471" s="132">
        <f>'[1]BoQ HSYC'!Q471</f>
        <v>0</v>
      </c>
      <c r="S471" s="83">
        <f>'[1]BoQ HSYC'!R471</f>
        <v>0</v>
      </c>
      <c r="T471" s="48">
        <f>'[1]BoQ HSYC'!S471</f>
        <v>0</v>
      </c>
      <c r="U471" s="132">
        <f>'[1]BoQ HSYC'!T471</f>
        <v>0</v>
      </c>
      <c r="V471" s="132">
        <f>'[1]BoQ HSYC'!U471</f>
        <v>0</v>
      </c>
      <c r="W471" s="132">
        <f>'[1]BoQ HSYC'!V471</f>
        <v>0</v>
      </c>
      <c r="X471" s="44" t="str">
        <f>'[1]BoQ HSYC'!W471</f>
        <v>ME</v>
      </c>
      <c r="Y471" s="44"/>
      <c r="Z471" s="44"/>
      <c r="AA471" s="44"/>
      <c r="AB471" s="2">
        <v>0</v>
      </c>
      <c r="AC471" s="2">
        <v>0</v>
      </c>
      <c r="AD471" s="2">
        <f>+M471</f>
        <v>0</v>
      </c>
      <c r="AE471" s="2">
        <f>+AD471*14%</f>
        <v>0</v>
      </c>
      <c r="AF471" s="155">
        <f>+AD471*35%</f>
        <v>0</v>
      </c>
      <c r="AG471" s="2">
        <f>+AD471*F471</f>
        <v>0</v>
      </c>
      <c r="AH471" s="2">
        <f>+AE471*F471</f>
        <v>0</v>
      </c>
      <c r="AI471" s="2">
        <f>+AF471*F471</f>
        <v>0</v>
      </c>
      <c r="AJ471" s="2">
        <f>SUM(AG471:AI471)</f>
        <v>0</v>
      </c>
      <c r="AK471" s="2">
        <f>+AD471*G471</f>
        <v>0</v>
      </c>
      <c r="AL471" s="2">
        <f>+AE471*G471</f>
        <v>0</v>
      </c>
      <c r="AM471" s="2">
        <f>+AF471*G471</f>
        <v>0</v>
      </c>
      <c r="AN471" s="155">
        <f>SUM(AK471:AM471)</f>
        <v>0</v>
      </c>
      <c r="AQ471" s="145" t="s">
        <v>525</v>
      </c>
      <c r="AU471" s="8"/>
      <c r="AV471" s="8"/>
      <c r="AW471" s="2">
        <f>+'[2]BoQ HSYC-Đạt'!AT471</f>
        <v>0</v>
      </c>
      <c r="AX471" s="8">
        <f>F471*AW471</f>
        <v>0</v>
      </c>
      <c r="AY471" s="8">
        <f>IF(AQ471="CT",7%,5%)*AX471</f>
        <v>0</v>
      </c>
      <c r="AZ471" s="8">
        <f>AX471*2%</f>
        <v>0</v>
      </c>
      <c r="BA471" s="8">
        <f>IF(BB471&gt;0,0,AX471*5%)</f>
        <v>0</v>
      </c>
      <c r="BB471" s="8"/>
      <c r="BC471" s="8">
        <f>+AX471+AY471+AZ471+BA471+BB471</f>
        <v>0</v>
      </c>
      <c r="BD471" s="8">
        <f>AX471-AT471</f>
        <v>0</v>
      </c>
      <c r="BE471" s="2"/>
      <c r="BF471" s="8"/>
      <c r="BH471" s="2"/>
    </row>
    <row r="472" spans="1:60" ht="17" hidden="1" outlineLevel="1" x14ac:dyDescent="0.2">
      <c r="B472" s="82"/>
      <c r="C472" s="144" t="s">
        <v>655</v>
      </c>
      <c r="D472" s="144"/>
      <c r="E472" s="82"/>
      <c r="F472" s="143"/>
      <c r="G472" s="142">
        <f>'[1]BoQ HSYC'!F472</f>
        <v>0</v>
      </c>
      <c r="H472" s="185">
        <f>'[1]BoQ HSYC'!G472</f>
        <v>0</v>
      </c>
      <c r="I472" s="185">
        <f>'[1]BoQ HSYC'!H472</f>
        <v>0</v>
      </c>
      <c r="J472" s="185">
        <f>'[1]BoQ HSYC'!I472</f>
        <v>0</v>
      </c>
      <c r="K472" s="48">
        <f>'[1]BoQ HSYC'!J472</f>
        <v>0</v>
      </c>
      <c r="L472" s="47">
        <f>'[1]BoQ HSYC'!K472</f>
        <v>0</v>
      </c>
      <c r="M472" s="47">
        <f>'[1]BoQ HSYC'!L472</f>
        <v>0</v>
      </c>
      <c r="N472" s="183">
        <f>'[1]BoQ HSYC'!M472</f>
        <v>0</v>
      </c>
      <c r="O472" s="183">
        <f>'[1]BoQ HSYC'!N472</f>
        <v>0</v>
      </c>
      <c r="P472" s="83">
        <f>'[1]BoQ HSYC'!O472</f>
        <v>0</v>
      </c>
      <c r="Q472" s="47">
        <f>'[1]BoQ HSYC'!P472</f>
        <v>0</v>
      </c>
      <c r="R472" s="132">
        <f>'[1]BoQ HSYC'!Q472</f>
        <v>0</v>
      </c>
      <c r="S472" s="83">
        <f>'[1]BoQ HSYC'!R472</f>
        <v>0</v>
      </c>
      <c r="T472" s="48">
        <f>'[1]BoQ HSYC'!S472</f>
        <v>0</v>
      </c>
      <c r="U472" s="132">
        <f>'[1]BoQ HSYC'!T472</f>
        <v>0</v>
      </c>
      <c r="V472" s="132">
        <f>'[1]BoQ HSYC'!U472</f>
        <v>0</v>
      </c>
      <c r="W472" s="132">
        <f>'[1]BoQ HSYC'!V472</f>
        <v>0</v>
      </c>
      <c r="X472" s="44" t="str">
        <f>'[1]BoQ HSYC'!W472</f>
        <v>ME</v>
      </c>
      <c r="Y472" s="44"/>
      <c r="Z472" s="44"/>
      <c r="AA472" s="44"/>
      <c r="AB472" s="2">
        <v>0</v>
      </c>
      <c r="AC472" s="2">
        <v>0</v>
      </c>
      <c r="AD472" s="2">
        <f>+M472</f>
        <v>0</v>
      </c>
      <c r="AE472" s="2">
        <f>+AD472*14%</f>
        <v>0</v>
      </c>
      <c r="AF472" s="155">
        <f>+AD472*35%</f>
        <v>0</v>
      </c>
      <c r="AG472" s="2">
        <f>+AD472*F472</f>
        <v>0</v>
      </c>
      <c r="AH472" s="2">
        <f>+AE472*F472</f>
        <v>0</v>
      </c>
      <c r="AI472" s="2">
        <f>+AF472*F472</f>
        <v>0</v>
      </c>
      <c r="AJ472" s="2">
        <f>SUM(AG472:AI472)</f>
        <v>0</v>
      </c>
      <c r="AK472" s="2">
        <f>+AD472*G472</f>
        <v>0</v>
      </c>
      <c r="AL472" s="2">
        <f>+AE472*G472</f>
        <v>0</v>
      </c>
      <c r="AM472" s="2">
        <f>+AF472*G472</f>
        <v>0</v>
      </c>
      <c r="AN472" s="155">
        <f>SUM(AK472:AM472)</f>
        <v>0</v>
      </c>
      <c r="AQ472" s="145" t="s">
        <v>525</v>
      </c>
      <c r="AU472" s="8"/>
      <c r="AV472" s="8"/>
      <c r="AW472" s="2">
        <f>+'[2]BoQ HSYC-Đạt'!AT472</f>
        <v>0</v>
      </c>
      <c r="AX472" s="8">
        <f>F472*AW472</f>
        <v>0</v>
      </c>
      <c r="AY472" s="8">
        <f>IF(AQ472="CT",7%,5%)*AX472</f>
        <v>0</v>
      </c>
      <c r="AZ472" s="8">
        <f>AX472*2%</f>
        <v>0</v>
      </c>
      <c r="BA472" s="8">
        <f>IF(BB472&gt;0,0,AX472*5%)</f>
        <v>0</v>
      </c>
      <c r="BB472" s="8"/>
      <c r="BC472" s="8">
        <f>+AX472+AY472+AZ472+BA472+BB472</f>
        <v>0</v>
      </c>
      <c r="BD472" s="8">
        <f>AX472-AT472</f>
        <v>0</v>
      </c>
      <c r="BE472" s="2"/>
      <c r="BF472" s="8"/>
      <c r="BH472" s="2"/>
    </row>
    <row r="473" spans="1:60" ht="17" hidden="1" outlineLevel="1" x14ac:dyDescent="0.2">
      <c r="B473" s="82"/>
      <c r="C473" s="144" t="s">
        <v>654</v>
      </c>
      <c r="D473" s="144"/>
      <c r="E473" s="82"/>
      <c r="F473" s="143"/>
      <c r="G473" s="142">
        <f>'[1]BoQ HSYC'!F473</f>
        <v>0</v>
      </c>
      <c r="H473" s="185">
        <f>'[1]BoQ HSYC'!G473</f>
        <v>0</v>
      </c>
      <c r="I473" s="185">
        <f>'[1]BoQ HSYC'!H473</f>
        <v>0</v>
      </c>
      <c r="J473" s="185">
        <f>'[1]BoQ HSYC'!I473</f>
        <v>0</v>
      </c>
      <c r="K473" s="48">
        <f>'[1]BoQ HSYC'!J473</f>
        <v>0</v>
      </c>
      <c r="L473" s="47">
        <f>'[1]BoQ HSYC'!K473</f>
        <v>0</v>
      </c>
      <c r="M473" s="47">
        <f>'[1]BoQ HSYC'!L473</f>
        <v>0</v>
      </c>
      <c r="N473" s="183">
        <f>'[1]BoQ HSYC'!M473</f>
        <v>0</v>
      </c>
      <c r="O473" s="183">
        <f>'[1]BoQ HSYC'!N473</f>
        <v>0</v>
      </c>
      <c r="P473" s="83">
        <f>'[1]BoQ HSYC'!O473</f>
        <v>0</v>
      </c>
      <c r="Q473" s="47">
        <f>'[1]BoQ HSYC'!P473</f>
        <v>0</v>
      </c>
      <c r="R473" s="132">
        <f>'[1]BoQ HSYC'!Q473</f>
        <v>0</v>
      </c>
      <c r="S473" s="83">
        <f>'[1]BoQ HSYC'!R473</f>
        <v>0</v>
      </c>
      <c r="T473" s="48">
        <f>'[1]BoQ HSYC'!S473</f>
        <v>0</v>
      </c>
      <c r="U473" s="132">
        <f>'[1]BoQ HSYC'!T473</f>
        <v>0</v>
      </c>
      <c r="V473" s="132">
        <f>'[1]BoQ HSYC'!U473</f>
        <v>0</v>
      </c>
      <c r="W473" s="132">
        <f>'[1]BoQ HSYC'!V473</f>
        <v>0</v>
      </c>
      <c r="X473" s="44" t="str">
        <f>'[1]BoQ HSYC'!W473</f>
        <v>ME</v>
      </c>
      <c r="Y473" s="44"/>
      <c r="Z473" s="44"/>
      <c r="AA473" s="44"/>
      <c r="AB473" s="2">
        <v>0</v>
      </c>
      <c r="AC473" s="2">
        <v>0</v>
      </c>
      <c r="AD473" s="2">
        <f>+M473</f>
        <v>0</v>
      </c>
      <c r="AE473" s="2">
        <f>+AD473*14%</f>
        <v>0</v>
      </c>
      <c r="AF473" s="155">
        <f>+AD473*35%</f>
        <v>0</v>
      </c>
      <c r="AG473" s="2">
        <f>+AD473*F473</f>
        <v>0</v>
      </c>
      <c r="AH473" s="2">
        <f>+AE473*F473</f>
        <v>0</v>
      </c>
      <c r="AI473" s="2">
        <f>+AF473*F473</f>
        <v>0</v>
      </c>
      <c r="AJ473" s="2">
        <f>SUM(AG473:AI473)</f>
        <v>0</v>
      </c>
      <c r="AK473" s="2">
        <f>+AD473*G473</f>
        <v>0</v>
      </c>
      <c r="AL473" s="2">
        <f>+AE473*G473</f>
        <v>0</v>
      </c>
      <c r="AM473" s="2">
        <f>+AF473*G473</f>
        <v>0</v>
      </c>
      <c r="AN473" s="155">
        <f>SUM(AK473:AM473)</f>
        <v>0</v>
      </c>
      <c r="AQ473" s="145" t="s">
        <v>525</v>
      </c>
      <c r="AU473" s="8"/>
      <c r="AV473" s="8"/>
      <c r="AW473" s="2">
        <f>+'[2]BoQ HSYC-Đạt'!AT473</f>
        <v>0</v>
      </c>
      <c r="AX473" s="8">
        <f>F473*AW473</f>
        <v>0</v>
      </c>
      <c r="AY473" s="8">
        <f>IF(AQ473="CT",7%,5%)*AX473</f>
        <v>0</v>
      </c>
      <c r="AZ473" s="8">
        <f>AX473*2%</f>
        <v>0</v>
      </c>
      <c r="BA473" s="8">
        <f>IF(BB473&gt;0,0,AX473*5%)</f>
        <v>0</v>
      </c>
      <c r="BB473" s="8"/>
      <c r="BC473" s="8">
        <f>+AX473+AY473+AZ473+BA473+BB473</f>
        <v>0</v>
      </c>
      <c r="BD473" s="8">
        <f>AX473-AT473</f>
        <v>0</v>
      </c>
      <c r="BE473" s="2"/>
      <c r="BF473" s="8"/>
      <c r="BH473" s="2"/>
    </row>
    <row r="474" spans="1:60" ht="17" hidden="1" outlineLevel="1" x14ac:dyDescent="0.2">
      <c r="B474" s="82"/>
      <c r="C474" s="144" t="s">
        <v>831</v>
      </c>
      <c r="D474" s="144"/>
      <c r="E474" s="82"/>
      <c r="F474" s="143"/>
      <c r="G474" s="142">
        <f>'[1]BoQ HSYC'!F474</f>
        <v>0</v>
      </c>
      <c r="H474" s="185">
        <f>'[1]BoQ HSYC'!G474</f>
        <v>0</v>
      </c>
      <c r="I474" s="185">
        <f>'[1]BoQ HSYC'!H474</f>
        <v>0</v>
      </c>
      <c r="J474" s="185">
        <f>'[1]BoQ HSYC'!I474</f>
        <v>0</v>
      </c>
      <c r="K474" s="48">
        <f>'[1]BoQ HSYC'!J474</f>
        <v>0</v>
      </c>
      <c r="L474" s="47">
        <f>'[1]BoQ HSYC'!K474</f>
        <v>0</v>
      </c>
      <c r="M474" s="47">
        <f>'[1]BoQ HSYC'!L474</f>
        <v>0</v>
      </c>
      <c r="N474" s="183">
        <f>'[1]BoQ HSYC'!M474</f>
        <v>0</v>
      </c>
      <c r="O474" s="183">
        <f>'[1]BoQ HSYC'!N474</f>
        <v>0</v>
      </c>
      <c r="P474" s="83">
        <f>'[1]BoQ HSYC'!O474</f>
        <v>0</v>
      </c>
      <c r="Q474" s="47">
        <f>'[1]BoQ HSYC'!P474</f>
        <v>0</v>
      </c>
      <c r="R474" s="132">
        <f>'[1]BoQ HSYC'!Q474</f>
        <v>0</v>
      </c>
      <c r="S474" s="83">
        <f>'[1]BoQ HSYC'!R474</f>
        <v>0</v>
      </c>
      <c r="T474" s="48">
        <f>'[1]BoQ HSYC'!S474</f>
        <v>0</v>
      </c>
      <c r="U474" s="132">
        <f>'[1]BoQ HSYC'!T474</f>
        <v>0</v>
      </c>
      <c r="V474" s="132">
        <f>'[1]BoQ HSYC'!U474</f>
        <v>0</v>
      </c>
      <c r="W474" s="132">
        <f>'[1]BoQ HSYC'!V474</f>
        <v>0</v>
      </c>
      <c r="X474" s="44" t="str">
        <f>'[1]BoQ HSYC'!W474</f>
        <v>ME</v>
      </c>
      <c r="Y474" s="44"/>
      <c r="Z474" s="44"/>
      <c r="AA474" s="44"/>
      <c r="AB474" s="2">
        <v>0</v>
      </c>
      <c r="AC474" s="2">
        <v>0</v>
      </c>
      <c r="AD474" s="2">
        <f>+M474</f>
        <v>0</v>
      </c>
      <c r="AE474" s="2">
        <f>+AD474*14%</f>
        <v>0</v>
      </c>
      <c r="AF474" s="155">
        <f>+AD474*35%</f>
        <v>0</v>
      </c>
      <c r="AG474" s="2">
        <f>+AD474*F474</f>
        <v>0</v>
      </c>
      <c r="AH474" s="2">
        <f>+AE474*F474</f>
        <v>0</v>
      </c>
      <c r="AI474" s="2">
        <f>+AF474*F474</f>
        <v>0</v>
      </c>
      <c r="AJ474" s="2">
        <f>SUM(AG474:AI474)</f>
        <v>0</v>
      </c>
      <c r="AK474" s="2">
        <f>+AD474*G474</f>
        <v>0</v>
      </c>
      <c r="AL474" s="2">
        <f>+AE474*G474</f>
        <v>0</v>
      </c>
      <c r="AM474" s="2">
        <f>+AF474*G474</f>
        <v>0</v>
      </c>
      <c r="AN474" s="155">
        <f>SUM(AK474:AM474)</f>
        <v>0</v>
      </c>
      <c r="AQ474" s="145" t="s">
        <v>525</v>
      </c>
      <c r="AU474" s="8"/>
      <c r="AV474" s="8"/>
      <c r="AW474" s="2">
        <f>+'[2]BoQ HSYC-Đạt'!AT474</f>
        <v>0</v>
      </c>
      <c r="AX474" s="8">
        <f>F474*AW474</f>
        <v>0</v>
      </c>
      <c r="AY474" s="8">
        <f>IF(AQ474="CT",7%,5%)*AX474</f>
        <v>0</v>
      </c>
      <c r="AZ474" s="8">
        <f>AX474*2%</f>
        <v>0</v>
      </c>
      <c r="BA474" s="8">
        <f>IF(BB474&gt;0,0,AX474*5%)</f>
        <v>0</v>
      </c>
      <c r="BB474" s="8"/>
      <c r="BC474" s="8">
        <f>+AX474+AY474+AZ474+BA474+BB474</f>
        <v>0</v>
      </c>
      <c r="BD474" s="8">
        <f>AX474-AT474</f>
        <v>0</v>
      </c>
      <c r="BE474" s="2"/>
      <c r="BF474" s="8"/>
      <c r="BH474" s="2"/>
    </row>
    <row r="475" spans="1:60" ht="34" hidden="1" outlineLevel="1" x14ac:dyDescent="0.2">
      <c r="A475" s="1" t="s">
        <v>108</v>
      </c>
      <c r="B475" s="82">
        <v>17</v>
      </c>
      <c r="C475" s="144" t="s">
        <v>1377</v>
      </c>
      <c r="D475" s="144"/>
      <c r="E475" s="82" t="s">
        <v>85</v>
      </c>
      <c r="F475" s="143">
        <v>3</v>
      </c>
      <c r="G475" s="142">
        <f>'[1]BoQ HSYC'!F475</f>
        <v>3</v>
      </c>
      <c r="H475" s="185">
        <f>'[1]BoQ HSYC'!G475</f>
        <v>0</v>
      </c>
      <c r="I475" s="185">
        <f>'[1]BoQ HSYC'!H475</f>
        <v>0</v>
      </c>
      <c r="J475" s="185">
        <f>'[1]BoQ HSYC'!I475</f>
        <v>0</v>
      </c>
      <c r="K475" s="48">
        <f>'[1]BoQ HSYC'!J475</f>
        <v>4870000</v>
      </c>
      <c r="L475" s="47">
        <f>'[1]BoQ HSYC'!K475</f>
        <v>0</v>
      </c>
      <c r="M475" s="47">
        <f>'[1]BoQ HSYC'!L475</f>
        <v>4870000</v>
      </c>
      <c r="N475" s="183">
        <f>'[1]BoQ HSYC'!M475</f>
        <v>0</v>
      </c>
      <c r="O475" s="183">
        <f>'[1]BoQ HSYC'!N475</f>
        <v>0</v>
      </c>
      <c r="P475" s="83">
        <f>'[1]BoQ HSYC'!O475</f>
        <v>0</v>
      </c>
      <c r="Q475" s="47">
        <f>'[1]BoQ HSYC'!P475</f>
        <v>14610000</v>
      </c>
      <c r="R475" s="132">
        <f>'[1]BoQ HSYC'!Q475</f>
        <v>0</v>
      </c>
      <c r="S475" s="83">
        <f>'[1]BoQ HSYC'!R475</f>
        <v>14610000</v>
      </c>
      <c r="T475" s="48">
        <f>'[1]BoQ HSYC'!S475</f>
        <v>0</v>
      </c>
      <c r="U475" s="132">
        <f>'[1]BoQ HSYC'!T475</f>
        <v>0</v>
      </c>
      <c r="V475" s="132" t="str">
        <f>'[1]BoQ HSYC'!U475</f>
        <v>Báo giá NCC</v>
      </c>
      <c r="W475" s="132" t="str">
        <f>'[1]BoQ HSYC'!V475</f>
        <v>Báo giá NCC</v>
      </c>
      <c r="X475" s="44" t="str">
        <f>'[1]BoQ HSYC'!W475</f>
        <v>ME</v>
      </c>
      <c r="Y475" s="44"/>
      <c r="Z475" s="44"/>
      <c r="AA475" s="44"/>
      <c r="AB475" s="2">
        <v>6188540.3250000002</v>
      </c>
      <c r="AC475" s="2">
        <v>18565620.975000001</v>
      </c>
      <c r="AD475" s="2">
        <f>+M475</f>
        <v>4870000</v>
      </c>
      <c r="AE475" s="2">
        <f>+AD475*14%</f>
        <v>681800.00000000012</v>
      </c>
      <c r="AF475" s="155">
        <f>+AD475*35%</f>
        <v>1704500</v>
      </c>
      <c r="AG475" s="2">
        <f>+AD475*F475</f>
        <v>14610000</v>
      </c>
      <c r="AH475" s="2">
        <f>+AE475*F475</f>
        <v>2045400.0000000005</v>
      </c>
      <c r="AI475" s="2">
        <f>+AF475*F475</f>
        <v>5113500</v>
      </c>
      <c r="AJ475" s="2">
        <f>SUM(AG475:AI475)</f>
        <v>21768900</v>
      </c>
      <c r="AK475" s="2">
        <f>+AD475*G475</f>
        <v>14610000</v>
      </c>
      <c r="AL475" s="2">
        <f>+AE475*G475</f>
        <v>2045400.0000000005</v>
      </c>
      <c r="AM475" s="2">
        <f>+AF475*G475</f>
        <v>5113500</v>
      </c>
      <c r="AN475" s="155">
        <f>SUM(AK475:AM475)</f>
        <v>21768900</v>
      </c>
      <c r="AQ475" s="145" t="s">
        <v>525</v>
      </c>
      <c r="AU475" s="8"/>
      <c r="AV475" s="8"/>
      <c r="AW475" s="2">
        <f>+'[2]BoQ HSYC-Đạt'!AT475</f>
        <v>4967400</v>
      </c>
      <c r="AX475" s="8">
        <f>F475*AW475</f>
        <v>14902200</v>
      </c>
      <c r="AY475" s="8">
        <f>IF(AQ475="CT",7%,5%)*AX475</f>
        <v>1043154.0000000001</v>
      </c>
      <c r="AZ475" s="8">
        <f>AX475*2%</f>
        <v>298044</v>
      </c>
      <c r="BA475" s="8">
        <f>IF(BB475&gt;0,0,AX475*5%)</f>
        <v>745110</v>
      </c>
      <c r="BB475" s="8"/>
      <c r="BC475" s="8">
        <f>+AX475+AY475+AZ475+BA475+BB475</f>
        <v>16988508</v>
      </c>
      <c r="BD475" s="8">
        <f>AX475-AT475</f>
        <v>14902200</v>
      </c>
      <c r="BE475" s="2"/>
      <c r="BF475" s="8"/>
      <c r="BH475" s="2"/>
    </row>
    <row r="476" spans="1:60" ht="17" hidden="1" outlineLevel="1" x14ac:dyDescent="0.2">
      <c r="B476" s="82"/>
      <c r="C476" s="144" t="s">
        <v>827</v>
      </c>
      <c r="D476" s="144"/>
      <c r="E476" s="82"/>
      <c r="F476" s="143"/>
      <c r="G476" s="142">
        <f>'[1]BoQ HSYC'!F476</f>
        <v>0</v>
      </c>
      <c r="H476" s="185">
        <f>'[1]BoQ HSYC'!G476</f>
        <v>0</v>
      </c>
      <c r="I476" s="185">
        <f>'[1]BoQ HSYC'!H476</f>
        <v>0</v>
      </c>
      <c r="J476" s="185">
        <f>'[1]BoQ HSYC'!I476</f>
        <v>0</v>
      </c>
      <c r="K476" s="48">
        <f>'[1]BoQ HSYC'!J476</f>
        <v>0</v>
      </c>
      <c r="L476" s="47">
        <f>'[1]BoQ HSYC'!K476</f>
        <v>0</v>
      </c>
      <c r="M476" s="47">
        <f>'[1]BoQ HSYC'!L476</f>
        <v>0</v>
      </c>
      <c r="N476" s="183">
        <f>'[1]BoQ HSYC'!M476</f>
        <v>0</v>
      </c>
      <c r="O476" s="183">
        <f>'[1]BoQ HSYC'!N476</f>
        <v>0</v>
      </c>
      <c r="P476" s="83">
        <f>'[1]BoQ HSYC'!O476</f>
        <v>0</v>
      </c>
      <c r="Q476" s="47">
        <f>'[1]BoQ HSYC'!P476</f>
        <v>0</v>
      </c>
      <c r="R476" s="132">
        <f>'[1]BoQ HSYC'!Q476</f>
        <v>0</v>
      </c>
      <c r="S476" s="83">
        <f>'[1]BoQ HSYC'!R476</f>
        <v>0</v>
      </c>
      <c r="T476" s="48">
        <f>'[1]BoQ HSYC'!S476</f>
        <v>0</v>
      </c>
      <c r="U476" s="132">
        <f>'[1]BoQ HSYC'!T476</f>
        <v>0</v>
      </c>
      <c r="V476" s="132">
        <f>'[1]BoQ HSYC'!U476</f>
        <v>0</v>
      </c>
      <c r="W476" s="132">
        <f>'[1]BoQ HSYC'!V476</f>
        <v>0</v>
      </c>
      <c r="X476" s="44" t="str">
        <f>'[1]BoQ HSYC'!W476</f>
        <v>ME</v>
      </c>
      <c r="Y476" s="44"/>
      <c r="Z476" s="44"/>
      <c r="AA476" s="44"/>
      <c r="AB476" s="2">
        <v>0</v>
      </c>
      <c r="AC476" s="2">
        <v>0</v>
      </c>
      <c r="AD476" s="2">
        <f>+M476</f>
        <v>0</v>
      </c>
      <c r="AE476" s="2">
        <f>+AD476*14%</f>
        <v>0</v>
      </c>
      <c r="AF476" s="155">
        <f>+AD476*35%</f>
        <v>0</v>
      </c>
      <c r="AG476" s="2">
        <f>+AD476*F476</f>
        <v>0</v>
      </c>
      <c r="AH476" s="2">
        <f>+AE476*F476</f>
        <v>0</v>
      </c>
      <c r="AI476" s="2">
        <f>+AF476*F476</f>
        <v>0</v>
      </c>
      <c r="AJ476" s="2">
        <f>SUM(AG476:AI476)</f>
        <v>0</v>
      </c>
      <c r="AK476" s="2">
        <f>+AD476*G476</f>
        <v>0</v>
      </c>
      <c r="AL476" s="2">
        <f>+AE476*G476</f>
        <v>0</v>
      </c>
      <c r="AM476" s="2">
        <f>+AF476*G476</f>
        <v>0</v>
      </c>
      <c r="AN476" s="155">
        <f>SUM(AK476:AM476)</f>
        <v>0</v>
      </c>
      <c r="AQ476" s="145" t="s">
        <v>525</v>
      </c>
      <c r="AU476" s="8"/>
      <c r="AV476" s="8"/>
      <c r="AW476" s="2">
        <f>+'[2]BoQ HSYC-Đạt'!AT476</f>
        <v>0</v>
      </c>
      <c r="AX476" s="8">
        <f>F476*AW476</f>
        <v>0</v>
      </c>
      <c r="AY476" s="8">
        <f>IF(AQ476="CT",7%,5%)*AX476</f>
        <v>0</v>
      </c>
      <c r="AZ476" s="8">
        <f>AX476*2%</f>
        <v>0</v>
      </c>
      <c r="BA476" s="8">
        <f>IF(BB476&gt;0,0,AX476*5%)</f>
        <v>0</v>
      </c>
      <c r="BB476" s="8"/>
      <c r="BC476" s="8">
        <f>+AX476+AY476+AZ476+BA476+BB476</f>
        <v>0</v>
      </c>
      <c r="BD476" s="8">
        <f>AX476-AT476</f>
        <v>0</v>
      </c>
      <c r="BE476" s="2"/>
      <c r="BF476" s="8"/>
      <c r="BH476" s="2"/>
    </row>
    <row r="477" spans="1:60" ht="17" hidden="1" outlineLevel="1" x14ac:dyDescent="0.2">
      <c r="B477" s="82"/>
      <c r="C477" s="144" t="s">
        <v>658</v>
      </c>
      <c r="D477" s="144"/>
      <c r="E477" s="82"/>
      <c r="F477" s="143"/>
      <c r="G477" s="142">
        <f>'[1]BoQ HSYC'!F477</f>
        <v>0</v>
      </c>
      <c r="H477" s="185">
        <f>'[1]BoQ HSYC'!G477</f>
        <v>0</v>
      </c>
      <c r="I477" s="185">
        <f>'[1]BoQ HSYC'!H477</f>
        <v>0</v>
      </c>
      <c r="J477" s="185">
        <f>'[1]BoQ HSYC'!I477</f>
        <v>0</v>
      </c>
      <c r="K477" s="48">
        <f>'[1]BoQ HSYC'!J477</f>
        <v>0</v>
      </c>
      <c r="L477" s="47">
        <f>'[1]BoQ HSYC'!K477</f>
        <v>0</v>
      </c>
      <c r="M477" s="47">
        <f>'[1]BoQ HSYC'!L477</f>
        <v>0</v>
      </c>
      <c r="N477" s="183">
        <f>'[1]BoQ HSYC'!M477</f>
        <v>0</v>
      </c>
      <c r="O477" s="183">
        <f>'[1]BoQ HSYC'!N477</f>
        <v>0</v>
      </c>
      <c r="P477" s="83">
        <f>'[1]BoQ HSYC'!O477</f>
        <v>0</v>
      </c>
      <c r="Q477" s="47">
        <f>'[1]BoQ HSYC'!P477</f>
        <v>0</v>
      </c>
      <c r="R477" s="132">
        <f>'[1]BoQ HSYC'!Q477</f>
        <v>0</v>
      </c>
      <c r="S477" s="83">
        <f>'[1]BoQ HSYC'!R477</f>
        <v>0</v>
      </c>
      <c r="T477" s="48">
        <f>'[1]BoQ HSYC'!S477</f>
        <v>0</v>
      </c>
      <c r="U477" s="132">
        <f>'[1]BoQ HSYC'!T477</f>
        <v>0</v>
      </c>
      <c r="V477" s="132">
        <f>'[1]BoQ HSYC'!U477</f>
        <v>0</v>
      </c>
      <c r="W477" s="132">
        <f>'[1]BoQ HSYC'!V477</f>
        <v>0</v>
      </c>
      <c r="X477" s="44" t="str">
        <f>'[1]BoQ HSYC'!W477</f>
        <v>ME</v>
      </c>
      <c r="Y477" s="44"/>
      <c r="Z477" s="44"/>
      <c r="AA477" s="44"/>
      <c r="AB477" s="2">
        <v>0</v>
      </c>
      <c r="AC477" s="2">
        <v>0</v>
      </c>
      <c r="AD477" s="2">
        <f>+M477</f>
        <v>0</v>
      </c>
      <c r="AE477" s="2">
        <f>+AD477*14%</f>
        <v>0</v>
      </c>
      <c r="AF477" s="155">
        <f>+AD477*35%</f>
        <v>0</v>
      </c>
      <c r="AG477" s="2">
        <f>+AD477*F477</f>
        <v>0</v>
      </c>
      <c r="AH477" s="2">
        <f>+AE477*F477</f>
        <v>0</v>
      </c>
      <c r="AI477" s="2">
        <f>+AF477*F477</f>
        <v>0</v>
      </c>
      <c r="AJ477" s="2">
        <f>SUM(AG477:AI477)</f>
        <v>0</v>
      </c>
      <c r="AK477" s="2">
        <f>+AD477*G477</f>
        <v>0</v>
      </c>
      <c r="AL477" s="2">
        <f>+AE477*G477</f>
        <v>0</v>
      </c>
      <c r="AM477" s="2">
        <f>+AF477*G477</f>
        <v>0</v>
      </c>
      <c r="AN477" s="155">
        <f>SUM(AK477:AM477)</f>
        <v>0</v>
      </c>
      <c r="AQ477" s="145" t="s">
        <v>525</v>
      </c>
      <c r="AU477" s="8"/>
      <c r="AV477" s="8"/>
      <c r="AW477" s="2">
        <f>+'[2]BoQ HSYC-Đạt'!AT477</f>
        <v>0</v>
      </c>
      <c r="AX477" s="8">
        <f>F477*AW477</f>
        <v>0</v>
      </c>
      <c r="AY477" s="8">
        <f>IF(AQ477="CT",7%,5%)*AX477</f>
        <v>0</v>
      </c>
      <c r="AZ477" s="8">
        <f>AX477*2%</f>
        <v>0</v>
      </c>
      <c r="BA477" s="8">
        <f>IF(BB477&gt;0,0,AX477*5%)</f>
        <v>0</v>
      </c>
      <c r="BB477" s="8"/>
      <c r="BC477" s="8">
        <f>+AX477+AY477+AZ477+BA477+BB477</f>
        <v>0</v>
      </c>
      <c r="BD477" s="8">
        <f>AX477-AT477</f>
        <v>0</v>
      </c>
      <c r="BE477" s="2"/>
      <c r="BF477" s="8"/>
      <c r="BH477" s="2"/>
    </row>
    <row r="478" spans="1:60" ht="17" hidden="1" outlineLevel="1" x14ac:dyDescent="0.2">
      <c r="B478" s="82"/>
      <c r="C478" s="144" t="s">
        <v>659</v>
      </c>
      <c r="D478" s="144"/>
      <c r="E478" s="82"/>
      <c r="F478" s="143"/>
      <c r="G478" s="142">
        <f>'[1]BoQ HSYC'!F478</f>
        <v>0</v>
      </c>
      <c r="H478" s="185">
        <f>'[1]BoQ HSYC'!G478</f>
        <v>0</v>
      </c>
      <c r="I478" s="185">
        <f>'[1]BoQ HSYC'!H478</f>
        <v>0</v>
      </c>
      <c r="J478" s="185">
        <f>'[1]BoQ HSYC'!I478</f>
        <v>0</v>
      </c>
      <c r="K478" s="48">
        <f>'[1]BoQ HSYC'!J478</f>
        <v>0</v>
      </c>
      <c r="L478" s="47">
        <f>'[1]BoQ HSYC'!K478</f>
        <v>0</v>
      </c>
      <c r="M478" s="47">
        <f>'[1]BoQ HSYC'!L478</f>
        <v>0</v>
      </c>
      <c r="N478" s="183">
        <f>'[1]BoQ HSYC'!M478</f>
        <v>0</v>
      </c>
      <c r="O478" s="183">
        <f>'[1]BoQ HSYC'!N478</f>
        <v>0</v>
      </c>
      <c r="P478" s="83">
        <f>'[1]BoQ HSYC'!O478</f>
        <v>0</v>
      </c>
      <c r="Q478" s="47">
        <f>'[1]BoQ HSYC'!P478</f>
        <v>0</v>
      </c>
      <c r="R478" s="132">
        <f>'[1]BoQ HSYC'!Q478</f>
        <v>0</v>
      </c>
      <c r="S478" s="83">
        <f>'[1]BoQ HSYC'!R478</f>
        <v>0</v>
      </c>
      <c r="T478" s="48">
        <f>'[1]BoQ HSYC'!S478</f>
        <v>0</v>
      </c>
      <c r="U478" s="132">
        <f>'[1]BoQ HSYC'!T478</f>
        <v>0</v>
      </c>
      <c r="V478" s="132">
        <f>'[1]BoQ HSYC'!U478</f>
        <v>0</v>
      </c>
      <c r="W478" s="132">
        <f>'[1]BoQ HSYC'!V478</f>
        <v>0</v>
      </c>
      <c r="X478" s="44" t="str">
        <f>'[1]BoQ HSYC'!W478</f>
        <v>ME</v>
      </c>
      <c r="Y478" s="44"/>
      <c r="Z478" s="44"/>
      <c r="AA478" s="44"/>
      <c r="AB478" s="2">
        <v>0</v>
      </c>
      <c r="AC478" s="2">
        <v>0</v>
      </c>
      <c r="AD478" s="2">
        <f>+M478</f>
        <v>0</v>
      </c>
      <c r="AE478" s="2">
        <f>+AD478*14%</f>
        <v>0</v>
      </c>
      <c r="AF478" s="155">
        <f>+AD478*35%</f>
        <v>0</v>
      </c>
      <c r="AG478" s="2">
        <f>+AD478*F478</f>
        <v>0</v>
      </c>
      <c r="AH478" s="2">
        <f>+AE478*F478</f>
        <v>0</v>
      </c>
      <c r="AI478" s="2">
        <f>+AF478*F478</f>
        <v>0</v>
      </c>
      <c r="AJ478" s="2">
        <f>SUM(AG478:AI478)</f>
        <v>0</v>
      </c>
      <c r="AK478" s="2">
        <f>+AD478*G478</f>
        <v>0</v>
      </c>
      <c r="AL478" s="2">
        <f>+AE478*G478</f>
        <v>0</v>
      </c>
      <c r="AM478" s="2">
        <f>+AF478*G478</f>
        <v>0</v>
      </c>
      <c r="AN478" s="155">
        <f>SUM(AK478:AM478)</f>
        <v>0</v>
      </c>
      <c r="AQ478" s="145" t="s">
        <v>525</v>
      </c>
      <c r="AU478" s="8"/>
      <c r="AV478" s="8"/>
      <c r="AW478" s="2">
        <f>+'[2]BoQ HSYC-Đạt'!AT478</f>
        <v>0</v>
      </c>
      <c r="AX478" s="8">
        <f>F478*AW478</f>
        <v>0</v>
      </c>
      <c r="AY478" s="8">
        <f>IF(AQ478="CT",7%,5%)*AX478</f>
        <v>0</v>
      </c>
      <c r="AZ478" s="8">
        <f>AX478*2%</f>
        <v>0</v>
      </c>
      <c r="BA478" s="8">
        <f>IF(BB478&gt;0,0,AX478*5%)</f>
        <v>0</v>
      </c>
      <c r="BB478" s="8"/>
      <c r="BC478" s="8">
        <f>+AX478+AY478+AZ478+BA478+BB478</f>
        <v>0</v>
      </c>
      <c r="BD478" s="8">
        <f>AX478-AT478</f>
        <v>0</v>
      </c>
      <c r="BE478" s="2"/>
      <c r="BF478" s="8"/>
      <c r="BH478" s="2"/>
    </row>
    <row r="479" spans="1:60" ht="17" hidden="1" outlineLevel="1" x14ac:dyDescent="0.2">
      <c r="B479" s="82"/>
      <c r="C479" s="144" t="s">
        <v>657</v>
      </c>
      <c r="D479" s="144"/>
      <c r="E479" s="82"/>
      <c r="F479" s="143"/>
      <c r="G479" s="142">
        <f>'[1]BoQ HSYC'!F479</f>
        <v>0</v>
      </c>
      <c r="H479" s="185">
        <f>'[1]BoQ HSYC'!G479</f>
        <v>0</v>
      </c>
      <c r="I479" s="185">
        <f>'[1]BoQ HSYC'!H479</f>
        <v>0</v>
      </c>
      <c r="J479" s="185">
        <f>'[1]BoQ HSYC'!I479</f>
        <v>0</v>
      </c>
      <c r="K479" s="48">
        <f>'[1]BoQ HSYC'!J479</f>
        <v>0</v>
      </c>
      <c r="L479" s="47">
        <f>'[1]BoQ HSYC'!K479</f>
        <v>0</v>
      </c>
      <c r="M479" s="47">
        <f>'[1]BoQ HSYC'!L479</f>
        <v>0</v>
      </c>
      <c r="N479" s="183">
        <f>'[1]BoQ HSYC'!M479</f>
        <v>0</v>
      </c>
      <c r="O479" s="183">
        <f>'[1]BoQ HSYC'!N479</f>
        <v>0</v>
      </c>
      <c r="P479" s="83">
        <f>'[1]BoQ HSYC'!O479</f>
        <v>0</v>
      </c>
      <c r="Q479" s="47">
        <f>'[1]BoQ HSYC'!P479</f>
        <v>0</v>
      </c>
      <c r="R479" s="132">
        <f>'[1]BoQ HSYC'!Q479</f>
        <v>0</v>
      </c>
      <c r="S479" s="83">
        <f>'[1]BoQ HSYC'!R479</f>
        <v>0</v>
      </c>
      <c r="T479" s="48">
        <f>'[1]BoQ HSYC'!S479</f>
        <v>0</v>
      </c>
      <c r="U479" s="132">
        <f>'[1]BoQ HSYC'!T479</f>
        <v>0</v>
      </c>
      <c r="V479" s="132">
        <f>'[1]BoQ HSYC'!U479</f>
        <v>0</v>
      </c>
      <c r="W479" s="132">
        <f>'[1]BoQ HSYC'!V479</f>
        <v>0</v>
      </c>
      <c r="X479" s="44" t="str">
        <f>'[1]BoQ HSYC'!W479</f>
        <v>ME</v>
      </c>
      <c r="Y479" s="44"/>
      <c r="Z479" s="44"/>
      <c r="AA479" s="44"/>
      <c r="AB479" s="2">
        <v>0</v>
      </c>
      <c r="AC479" s="2">
        <v>0</v>
      </c>
      <c r="AD479" s="2">
        <f>+M479</f>
        <v>0</v>
      </c>
      <c r="AE479" s="2">
        <f>+AD479*14%</f>
        <v>0</v>
      </c>
      <c r="AF479" s="155">
        <f>+AD479*35%</f>
        <v>0</v>
      </c>
      <c r="AG479" s="2">
        <f>+AD479*F479</f>
        <v>0</v>
      </c>
      <c r="AH479" s="2">
        <f>+AE479*F479</f>
        <v>0</v>
      </c>
      <c r="AI479" s="2">
        <f>+AF479*F479</f>
        <v>0</v>
      </c>
      <c r="AJ479" s="2">
        <f>SUM(AG479:AI479)</f>
        <v>0</v>
      </c>
      <c r="AK479" s="2">
        <f>+AD479*G479</f>
        <v>0</v>
      </c>
      <c r="AL479" s="2">
        <f>+AE479*G479</f>
        <v>0</v>
      </c>
      <c r="AM479" s="2">
        <f>+AF479*G479</f>
        <v>0</v>
      </c>
      <c r="AN479" s="155">
        <f>SUM(AK479:AM479)</f>
        <v>0</v>
      </c>
      <c r="AQ479" s="145" t="s">
        <v>525</v>
      </c>
      <c r="AU479" s="8"/>
      <c r="AV479" s="8"/>
      <c r="AW479" s="2">
        <f>+'[2]BoQ HSYC-Đạt'!AT479</f>
        <v>0</v>
      </c>
      <c r="AX479" s="8">
        <f>F479*AW479</f>
        <v>0</v>
      </c>
      <c r="AY479" s="8">
        <f>IF(AQ479="CT",7%,5%)*AX479</f>
        <v>0</v>
      </c>
      <c r="AZ479" s="8">
        <f>AX479*2%</f>
        <v>0</v>
      </c>
      <c r="BA479" s="8">
        <f>IF(BB479&gt;0,0,AX479*5%)</f>
        <v>0</v>
      </c>
      <c r="BB479" s="8"/>
      <c r="BC479" s="8">
        <f>+AX479+AY479+AZ479+BA479+BB479</f>
        <v>0</v>
      </c>
      <c r="BD479" s="8">
        <f>AX479-AT479</f>
        <v>0</v>
      </c>
      <c r="BE479" s="2"/>
      <c r="BF479" s="8"/>
      <c r="BH479" s="2"/>
    </row>
    <row r="480" spans="1:60" ht="17" hidden="1" outlineLevel="1" x14ac:dyDescent="0.2">
      <c r="B480" s="82"/>
      <c r="C480" s="144" t="s">
        <v>1074</v>
      </c>
      <c r="D480" s="144"/>
      <c r="E480" s="82"/>
      <c r="F480" s="143"/>
      <c r="G480" s="142">
        <f>'[1]BoQ HSYC'!F480</f>
        <v>0</v>
      </c>
      <c r="H480" s="185">
        <f>'[1]BoQ HSYC'!G480</f>
        <v>0</v>
      </c>
      <c r="I480" s="185">
        <f>'[1]BoQ HSYC'!H480</f>
        <v>0</v>
      </c>
      <c r="J480" s="185">
        <f>'[1]BoQ HSYC'!I480</f>
        <v>0</v>
      </c>
      <c r="K480" s="48">
        <f>'[1]BoQ HSYC'!J480</f>
        <v>0</v>
      </c>
      <c r="L480" s="47">
        <f>'[1]BoQ HSYC'!K480</f>
        <v>0</v>
      </c>
      <c r="M480" s="47">
        <f>'[1]BoQ HSYC'!L480</f>
        <v>0</v>
      </c>
      <c r="N480" s="183">
        <f>'[1]BoQ HSYC'!M480</f>
        <v>0</v>
      </c>
      <c r="O480" s="183">
        <f>'[1]BoQ HSYC'!N480</f>
        <v>0</v>
      </c>
      <c r="P480" s="83">
        <f>'[1]BoQ HSYC'!O480</f>
        <v>0</v>
      </c>
      <c r="Q480" s="47">
        <f>'[1]BoQ HSYC'!P480</f>
        <v>0</v>
      </c>
      <c r="R480" s="132">
        <f>'[1]BoQ HSYC'!Q480</f>
        <v>0</v>
      </c>
      <c r="S480" s="83">
        <f>'[1]BoQ HSYC'!R480</f>
        <v>0</v>
      </c>
      <c r="T480" s="48">
        <f>'[1]BoQ HSYC'!S480</f>
        <v>0</v>
      </c>
      <c r="U480" s="132">
        <f>'[1]BoQ HSYC'!T480</f>
        <v>0</v>
      </c>
      <c r="V480" s="132">
        <f>'[1]BoQ HSYC'!U480</f>
        <v>0</v>
      </c>
      <c r="W480" s="132">
        <f>'[1]BoQ HSYC'!V480</f>
        <v>0</v>
      </c>
      <c r="X480" s="44" t="str">
        <f>'[1]BoQ HSYC'!W480</f>
        <v>ME</v>
      </c>
      <c r="Y480" s="44"/>
      <c r="Z480" s="44"/>
      <c r="AA480" s="44"/>
      <c r="AB480" s="2">
        <v>0</v>
      </c>
      <c r="AC480" s="2">
        <v>0</v>
      </c>
      <c r="AD480" s="2">
        <f>+M480</f>
        <v>0</v>
      </c>
      <c r="AE480" s="2">
        <f>+AD480*14%</f>
        <v>0</v>
      </c>
      <c r="AF480" s="155">
        <f>+AD480*35%</f>
        <v>0</v>
      </c>
      <c r="AG480" s="2">
        <f>+AD480*F480</f>
        <v>0</v>
      </c>
      <c r="AH480" s="2">
        <f>+AE480*F480</f>
        <v>0</v>
      </c>
      <c r="AI480" s="2">
        <f>+AF480*F480</f>
        <v>0</v>
      </c>
      <c r="AJ480" s="2">
        <f>SUM(AG480:AI480)</f>
        <v>0</v>
      </c>
      <c r="AK480" s="2">
        <f>+AD480*G480</f>
        <v>0</v>
      </c>
      <c r="AL480" s="2">
        <f>+AE480*G480</f>
        <v>0</v>
      </c>
      <c r="AM480" s="2">
        <f>+AF480*G480</f>
        <v>0</v>
      </c>
      <c r="AN480" s="155">
        <f>SUM(AK480:AM480)</f>
        <v>0</v>
      </c>
      <c r="AQ480" s="145" t="s">
        <v>525</v>
      </c>
      <c r="AU480" s="8"/>
      <c r="AV480" s="8"/>
      <c r="AW480" s="2">
        <f>+'[2]BoQ HSYC-Đạt'!AT480</f>
        <v>0</v>
      </c>
      <c r="AX480" s="8">
        <f>F480*AW480</f>
        <v>0</v>
      </c>
      <c r="AY480" s="8">
        <f>IF(AQ480="CT",7%,5%)*AX480</f>
        <v>0</v>
      </c>
      <c r="AZ480" s="8">
        <f>AX480*2%</f>
        <v>0</v>
      </c>
      <c r="BA480" s="8">
        <f>IF(BB480&gt;0,0,AX480*5%)</f>
        <v>0</v>
      </c>
      <c r="BB480" s="8"/>
      <c r="BC480" s="8">
        <f>+AX480+AY480+AZ480+BA480+BB480</f>
        <v>0</v>
      </c>
      <c r="BD480" s="8">
        <f>AX480-AT480</f>
        <v>0</v>
      </c>
      <c r="BE480" s="2"/>
      <c r="BF480" s="8"/>
      <c r="BH480" s="2"/>
    </row>
    <row r="481" spans="1:60" ht="17" hidden="1" outlineLevel="1" x14ac:dyDescent="0.2">
      <c r="A481" s="1" t="s">
        <v>108</v>
      </c>
      <c r="B481" s="82">
        <v>18</v>
      </c>
      <c r="C481" s="144" t="s">
        <v>1376</v>
      </c>
      <c r="D481" s="144"/>
      <c r="E481" s="82" t="s">
        <v>85</v>
      </c>
      <c r="F481" s="143">
        <v>2</v>
      </c>
      <c r="G481" s="142">
        <f>'[1]BoQ HSYC'!F481</f>
        <v>2</v>
      </c>
      <c r="H481" s="185">
        <f>'[1]BoQ HSYC'!G481</f>
        <v>0</v>
      </c>
      <c r="I481" s="185">
        <f>'[1]BoQ HSYC'!H481</f>
        <v>0</v>
      </c>
      <c r="J481" s="185">
        <f>'[1]BoQ HSYC'!I481</f>
        <v>0</v>
      </c>
      <c r="K481" s="48">
        <f>'[1]BoQ HSYC'!J481</f>
        <v>14460000</v>
      </c>
      <c r="L481" s="47">
        <f>'[1]BoQ HSYC'!K481</f>
        <v>0</v>
      </c>
      <c r="M481" s="47">
        <f>'[1]BoQ HSYC'!L481</f>
        <v>14460000</v>
      </c>
      <c r="N481" s="183">
        <f>'[1]BoQ HSYC'!M481</f>
        <v>0</v>
      </c>
      <c r="O481" s="183">
        <f>'[1]BoQ HSYC'!N481</f>
        <v>0</v>
      </c>
      <c r="P481" s="83">
        <f>'[1]BoQ HSYC'!O481</f>
        <v>0</v>
      </c>
      <c r="Q481" s="47">
        <f>'[1]BoQ HSYC'!P481</f>
        <v>28920000</v>
      </c>
      <c r="R481" s="132">
        <f>'[1]BoQ HSYC'!Q481</f>
        <v>0</v>
      </c>
      <c r="S481" s="83">
        <f>'[1]BoQ HSYC'!R481</f>
        <v>28920000</v>
      </c>
      <c r="T481" s="48">
        <f>'[1]BoQ HSYC'!S481</f>
        <v>0</v>
      </c>
      <c r="U481" s="132">
        <f>'[1]BoQ HSYC'!T481</f>
        <v>0</v>
      </c>
      <c r="V481" s="132" t="str">
        <f>'[1]BoQ HSYC'!U481</f>
        <v>Báo giá NCC</v>
      </c>
      <c r="W481" s="132" t="str">
        <f>'[1]BoQ HSYC'!V481</f>
        <v>Báo giá NCC</v>
      </c>
      <c r="X481" s="44" t="str">
        <f>'[1]BoQ HSYC'!W481</f>
        <v>ME</v>
      </c>
      <c r="Y481" s="44"/>
      <c r="Z481" s="44"/>
      <c r="AA481" s="44"/>
      <c r="AB481" s="2">
        <v>18375008.850000001</v>
      </c>
      <c r="AC481" s="2">
        <v>36750017.700000003</v>
      </c>
      <c r="AD481" s="2">
        <f>+M481</f>
        <v>14460000</v>
      </c>
      <c r="AE481" s="2">
        <f>+AD481*14%</f>
        <v>2024400.0000000002</v>
      </c>
      <c r="AF481" s="155">
        <f>+AD481*35%</f>
        <v>5061000</v>
      </c>
      <c r="AG481" s="2">
        <f>+AD481*F481</f>
        <v>28920000</v>
      </c>
      <c r="AH481" s="2">
        <f>+AE481*F481</f>
        <v>4048800.0000000005</v>
      </c>
      <c r="AI481" s="2">
        <f>+AF481*F481</f>
        <v>10122000</v>
      </c>
      <c r="AJ481" s="2">
        <f>SUM(AG481:AI481)</f>
        <v>43090800</v>
      </c>
      <c r="AK481" s="2">
        <f>+AD481*G481</f>
        <v>28920000</v>
      </c>
      <c r="AL481" s="2">
        <f>+AE481*G481</f>
        <v>4048800.0000000005</v>
      </c>
      <c r="AM481" s="2">
        <f>+AF481*G481</f>
        <v>10122000</v>
      </c>
      <c r="AN481" s="155">
        <f>SUM(AK481:AM481)</f>
        <v>43090800</v>
      </c>
      <c r="AQ481" s="145" t="s">
        <v>525</v>
      </c>
      <c r="AU481" s="8"/>
      <c r="AV481" s="8"/>
      <c r="AW481" s="2">
        <f>+'[2]BoQ HSYC-Đạt'!AT481</f>
        <v>14749200</v>
      </c>
      <c r="AX481" s="8">
        <f>F481*AW481</f>
        <v>29498400</v>
      </c>
      <c r="AY481" s="8">
        <f>IF(AQ481="CT",7%,5%)*AX481</f>
        <v>2064888.0000000002</v>
      </c>
      <c r="AZ481" s="8">
        <f>AX481*2%</f>
        <v>589968</v>
      </c>
      <c r="BA481" s="8">
        <f>IF(BB481&gt;0,0,AX481*5%)</f>
        <v>1474920</v>
      </c>
      <c r="BB481" s="8"/>
      <c r="BC481" s="8">
        <f>+AX481+AY481+AZ481+BA481+BB481</f>
        <v>33628176</v>
      </c>
      <c r="BD481" s="8">
        <f>AX481-AT481</f>
        <v>29498400</v>
      </c>
      <c r="BE481" s="2"/>
      <c r="BF481" s="8"/>
      <c r="BH481" s="2"/>
    </row>
    <row r="482" spans="1:60" ht="17" hidden="1" outlineLevel="1" x14ac:dyDescent="0.2">
      <c r="B482" s="82"/>
      <c r="C482" s="144" t="s">
        <v>827</v>
      </c>
      <c r="D482" s="144"/>
      <c r="E482" s="82"/>
      <c r="F482" s="143"/>
      <c r="G482" s="142">
        <f>'[1]BoQ HSYC'!F482</f>
        <v>0</v>
      </c>
      <c r="H482" s="185">
        <f>'[1]BoQ HSYC'!G482</f>
        <v>0</v>
      </c>
      <c r="I482" s="185">
        <f>'[1]BoQ HSYC'!H482</f>
        <v>0</v>
      </c>
      <c r="J482" s="185">
        <f>'[1]BoQ HSYC'!I482</f>
        <v>0</v>
      </c>
      <c r="K482" s="48">
        <f>'[1]BoQ HSYC'!J482</f>
        <v>0</v>
      </c>
      <c r="L482" s="47">
        <f>'[1]BoQ HSYC'!K482</f>
        <v>0</v>
      </c>
      <c r="M482" s="47">
        <f>'[1]BoQ HSYC'!L482</f>
        <v>0</v>
      </c>
      <c r="N482" s="183">
        <f>'[1]BoQ HSYC'!M482</f>
        <v>0</v>
      </c>
      <c r="O482" s="183">
        <f>'[1]BoQ HSYC'!N482</f>
        <v>0</v>
      </c>
      <c r="P482" s="83">
        <f>'[1]BoQ HSYC'!O482</f>
        <v>0</v>
      </c>
      <c r="Q482" s="47">
        <f>'[1]BoQ HSYC'!P482</f>
        <v>0</v>
      </c>
      <c r="R482" s="132">
        <f>'[1]BoQ HSYC'!Q482</f>
        <v>0</v>
      </c>
      <c r="S482" s="83">
        <f>'[1]BoQ HSYC'!R482</f>
        <v>0</v>
      </c>
      <c r="T482" s="48">
        <f>'[1]BoQ HSYC'!S482</f>
        <v>0</v>
      </c>
      <c r="U482" s="132">
        <f>'[1]BoQ HSYC'!T482</f>
        <v>0</v>
      </c>
      <c r="V482" s="132">
        <f>'[1]BoQ HSYC'!U482</f>
        <v>0</v>
      </c>
      <c r="W482" s="132">
        <f>'[1]BoQ HSYC'!V482</f>
        <v>0</v>
      </c>
      <c r="X482" s="44" t="str">
        <f>'[1]BoQ HSYC'!W482</f>
        <v>ME</v>
      </c>
      <c r="Y482" s="44"/>
      <c r="Z482" s="44"/>
      <c r="AA482" s="44"/>
      <c r="AB482" s="2">
        <v>0</v>
      </c>
      <c r="AC482" s="2">
        <v>0</v>
      </c>
      <c r="AD482" s="2">
        <f>+M482</f>
        <v>0</v>
      </c>
      <c r="AE482" s="2">
        <f>+AD482*14%</f>
        <v>0</v>
      </c>
      <c r="AF482" s="155">
        <f>+AD482*35%</f>
        <v>0</v>
      </c>
      <c r="AG482" s="2">
        <f>+AD482*F482</f>
        <v>0</v>
      </c>
      <c r="AH482" s="2">
        <f>+AE482*F482</f>
        <v>0</v>
      </c>
      <c r="AI482" s="2">
        <f>+AF482*F482</f>
        <v>0</v>
      </c>
      <c r="AJ482" s="2">
        <f>SUM(AG482:AI482)</f>
        <v>0</v>
      </c>
      <c r="AK482" s="2">
        <f>+AD482*G482</f>
        <v>0</v>
      </c>
      <c r="AL482" s="2">
        <f>+AE482*G482</f>
        <v>0</v>
      </c>
      <c r="AM482" s="2">
        <f>+AF482*G482</f>
        <v>0</v>
      </c>
      <c r="AN482" s="155">
        <f>SUM(AK482:AM482)</f>
        <v>0</v>
      </c>
      <c r="AQ482" s="145" t="s">
        <v>525</v>
      </c>
      <c r="AU482" s="8"/>
      <c r="AV482" s="8"/>
      <c r="AW482" s="2">
        <f>+'[2]BoQ HSYC-Đạt'!AT482</f>
        <v>0</v>
      </c>
      <c r="AX482" s="8">
        <f>F482*AW482</f>
        <v>0</v>
      </c>
      <c r="AY482" s="8">
        <f>IF(AQ482="CT",7%,5%)*AX482</f>
        <v>0</v>
      </c>
      <c r="AZ482" s="8">
        <f>AX482*2%</f>
        <v>0</v>
      </c>
      <c r="BA482" s="8">
        <f>IF(BB482&gt;0,0,AX482*5%)</f>
        <v>0</v>
      </c>
      <c r="BB482" s="8"/>
      <c r="BC482" s="8">
        <f>+AX482+AY482+AZ482+BA482+BB482</f>
        <v>0</v>
      </c>
      <c r="BD482" s="8">
        <f>AX482-AT482</f>
        <v>0</v>
      </c>
      <c r="BE482" s="2"/>
      <c r="BF482" s="8"/>
      <c r="BH482" s="2"/>
    </row>
    <row r="483" spans="1:60" ht="17" hidden="1" outlineLevel="1" x14ac:dyDescent="0.2">
      <c r="B483" s="82"/>
      <c r="C483" s="144" t="s">
        <v>658</v>
      </c>
      <c r="D483" s="144"/>
      <c r="E483" s="82"/>
      <c r="F483" s="143"/>
      <c r="G483" s="142">
        <f>'[1]BoQ HSYC'!F483</f>
        <v>0</v>
      </c>
      <c r="H483" s="185">
        <f>'[1]BoQ HSYC'!G483</f>
        <v>0</v>
      </c>
      <c r="I483" s="185">
        <f>'[1]BoQ HSYC'!H483</f>
        <v>0</v>
      </c>
      <c r="J483" s="185">
        <f>'[1]BoQ HSYC'!I483</f>
        <v>0</v>
      </c>
      <c r="K483" s="48">
        <f>'[1]BoQ HSYC'!J483</f>
        <v>0</v>
      </c>
      <c r="L483" s="47">
        <f>'[1]BoQ HSYC'!K483</f>
        <v>0</v>
      </c>
      <c r="M483" s="47">
        <f>'[1]BoQ HSYC'!L483</f>
        <v>0</v>
      </c>
      <c r="N483" s="183">
        <f>'[1]BoQ HSYC'!M483</f>
        <v>0</v>
      </c>
      <c r="O483" s="183">
        <f>'[1]BoQ HSYC'!N483</f>
        <v>0</v>
      </c>
      <c r="P483" s="83">
        <f>'[1]BoQ HSYC'!O483</f>
        <v>0</v>
      </c>
      <c r="Q483" s="47">
        <f>'[1]BoQ HSYC'!P483</f>
        <v>0</v>
      </c>
      <c r="R483" s="132">
        <f>'[1]BoQ HSYC'!Q483</f>
        <v>0</v>
      </c>
      <c r="S483" s="83">
        <f>'[1]BoQ HSYC'!R483</f>
        <v>0</v>
      </c>
      <c r="T483" s="48">
        <f>'[1]BoQ HSYC'!S483</f>
        <v>0</v>
      </c>
      <c r="U483" s="132">
        <f>'[1]BoQ HSYC'!T483</f>
        <v>0</v>
      </c>
      <c r="V483" s="132">
        <f>'[1]BoQ HSYC'!U483</f>
        <v>0</v>
      </c>
      <c r="W483" s="132">
        <f>'[1]BoQ HSYC'!V483</f>
        <v>0</v>
      </c>
      <c r="X483" s="44" t="str">
        <f>'[1]BoQ HSYC'!W483</f>
        <v>ME</v>
      </c>
      <c r="Y483" s="44"/>
      <c r="Z483" s="44"/>
      <c r="AA483" s="44"/>
      <c r="AB483" s="2">
        <v>0</v>
      </c>
      <c r="AC483" s="2">
        <v>0</v>
      </c>
      <c r="AD483" s="2">
        <f>+M483</f>
        <v>0</v>
      </c>
      <c r="AE483" s="2">
        <f>+AD483*14%</f>
        <v>0</v>
      </c>
      <c r="AF483" s="155">
        <f>+AD483*35%</f>
        <v>0</v>
      </c>
      <c r="AG483" s="2">
        <f>+AD483*F483</f>
        <v>0</v>
      </c>
      <c r="AH483" s="2">
        <f>+AE483*F483</f>
        <v>0</v>
      </c>
      <c r="AI483" s="2">
        <f>+AF483*F483</f>
        <v>0</v>
      </c>
      <c r="AJ483" s="2">
        <f>SUM(AG483:AI483)</f>
        <v>0</v>
      </c>
      <c r="AK483" s="2">
        <f>+AD483*G483</f>
        <v>0</v>
      </c>
      <c r="AL483" s="2">
        <f>+AE483*G483</f>
        <v>0</v>
      </c>
      <c r="AM483" s="2">
        <f>+AF483*G483</f>
        <v>0</v>
      </c>
      <c r="AN483" s="155">
        <f>SUM(AK483:AM483)</f>
        <v>0</v>
      </c>
      <c r="AQ483" s="145" t="s">
        <v>525</v>
      </c>
      <c r="AU483" s="8"/>
      <c r="AV483" s="8"/>
      <c r="AW483" s="2">
        <f>+'[2]BoQ HSYC-Đạt'!AT483</f>
        <v>0</v>
      </c>
      <c r="AX483" s="8">
        <f>F483*AW483</f>
        <v>0</v>
      </c>
      <c r="AY483" s="8">
        <f>IF(AQ483="CT",7%,5%)*AX483</f>
        <v>0</v>
      </c>
      <c r="AZ483" s="8">
        <f>AX483*2%</f>
        <v>0</v>
      </c>
      <c r="BA483" s="8">
        <f>IF(BB483&gt;0,0,AX483*5%)</f>
        <v>0</v>
      </c>
      <c r="BB483" s="8"/>
      <c r="BC483" s="8">
        <f>+AX483+AY483+AZ483+BA483+BB483</f>
        <v>0</v>
      </c>
      <c r="BD483" s="8">
        <f>AX483-AT483</f>
        <v>0</v>
      </c>
      <c r="BE483" s="2"/>
      <c r="BF483" s="8"/>
      <c r="BH483" s="2"/>
    </row>
    <row r="484" spans="1:60" ht="17" hidden="1" outlineLevel="1" x14ac:dyDescent="0.2">
      <c r="B484" s="82"/>
      <c r="C484" s="144" t="s">
        <v>657</v>
      </c>
      <c r="D484" s="144"/>
      <c r="E484" s="82"/>
      <c r="F484" s="143"/>
      <c r="G484" s="142">
        <f>'[1]BoQ HSYC'!F484</f>
        <v>0</v>
      </c>
      <c r="H484" s="185">
        <f>'[1]BoQ HSYC'!G484</f>
        <v>0</v>
      </c>
      <c r="I484" s="185">
        <f>'[1]BoQ HSYC'!H484</f>
        <v>0</v>
      </c>
      <c r="J484" s="185">
        <f>'[1]BoQ HSYC'!I484</f>
        <v>0</v>
      </c>
      <c r="K484" s="48">
        <f>'[1]BoQ HSYC'!J484</f>
        <v>0</v>
      </c>
      <c r="L484" s="47">
        <f>'[1]BoQ HSYC'!K484</f>
        <v>0</v>
      </c>
      <c r="M484" s="47">
        <f>'[1]BoQ HSYC'!L484</f>
        <v>0</v>
      </c>
      <c r="N484" s="183">
        <f>'[1]BoQ HSYC'!M484</f>
        <v>0</v>
      </c>
      <c r="O484" s="183">
        <f>'[1]BoQ HSYC'!N484</f>
        <v>0</v>
      </c>
      <c r="P484" s="83">
        <f>'[1]BoQ HSYC'!O484</f>
        <v>0</v>
      </c>
      <c r="Q484" s="47">
        <f>'[1]BoQ HSYC'!P484</f>
        <v>0</v>
      </c>
      <c r="R484" s="132">
        <f>'[1]BoQ HSYC'!Q484</f>
        <v>0</v>
      </c>
      <c r="S484" s="83">
        <f>'[1]BoQ HSYC'!R484</f>
        <v>0</v>
      </c>
      <c r="T484" s="48">
        <f>'[1]BoQ HSYC'!S484</f>
        <v>0</v>
      </c>
      <c r="U484" s="132">
        <f>'[1]BoQ HSYC'!T484</f>
        <v>0</v>
      </c>
      <c r="V484" s="132">
        <f>'[1]BoQ HSYC'!U484</f>
        <v>0</v>
      </c>
      <c r="W484" s="132">
        <f>'[1]BoQ HSYC'!V484</f>
        <v>0</v>
      </c>
      <c r="X484" s="44" t="str">
        <f>'[1]BoQ HSYC'!W484</f>
        <v>ME</v>
      </c>
      <c r="Y484" s="44"/>
      <c r="Z484" s="44"/>
      <c r="AA484" s="44"/>
      <c r="AB484" s="2">
        <v>0</v>
      </c>
      <c r="AC484" s="2">
        <v>0</v>
      </c>
      <c r="AD484" s="2">
        <f>+M484</f>
        <v>0</v>
      </c>
      <c r="AE484" s="2">
        <f>+AD484*14%</f>
        <v>0</v>
      </c>
      <c r="AF484" s="155">
        <f>+AD484*35%</f>
        <v>0</v>
      </c>
      <c r="AG484" s="2">
        <f>+AD484*F484</f>
        <v>0</v>
      </c>
      <c r="AH484" s="2">
        <f>+AE484*F484</f>
        <v>0</v>
      </c>
      <c r="AI484" s="2">
        <f>+AF484*F484</f>
        <v>0</v>
      </c>
      <c r="AJ484" s="2">
        <f>SUM(AG484:AI484)</f>
        <v>0</v>
      </c>
      <c r="AK484" s="2">
        <f>+AD484*G484</f>
        <v>0</v>
      </c>
      <c r="AL484" s="2">
        <f>+AE484*G484</f>
        <v>0</v>
      </c>
      <c r="AM484" s="2">
        <f>+AF484*G484</f>
        <v>0</v>
      </c>
      <c r="AN484" s="155">
        <f>SUM(AK484:AM484)</f>
        <v>0</v>
      </c>
      <c r="AQ484" s="145" t="s">
        <v>525</v>
      </c>
      <c r="AU484" s="8"/>
      <c r="AV484" s="8"/>
      <c r="AW484" s="2">
        <f>+'[2]BoQ HSYC-Đạt'!AT484</f>
        <v>0</v>
      </c>
      <c r="AX484" s="8">
        <f>F484*AW484</f>
        <v>0</v>
      </c>
      <c r="AY484" s="8">
        <f>IF(AQ484="CT",7%,5%)*AX484</f>
        <v>0</v>
      </c>
      <c r="AZ484" s="8">
        <f>AX484*2%</f>
        <v>0</v>
      </c>
      <c r="BA484" s="8">
        <f>IF(BB484&gt;0,0,AX484*5%)</f>
        <v>0</v>
      </c>
      <c r="BB484" s="8"/>
      <c r="BC484" s="8">
        <f>+AX484+AY484+AZ484+BA484+BB484</f>
        <v>0</v>
      </c>
      <c r="BD484" s="8">
        <f>AX484-AT484</f>
        <v>0</v>
      </c>
      <c r="BE484" s="2"/>
      <c r="BF484" s="8"/>
      <c r="BH484" s="2"/>
    </row>
    <row r="485" spans="1:60" ht="17" hidden="1" outlineLevel="1" x14ac:dyDescent="0.2">
      <c r="B485" s="82"/>
      <c r="C485" s="144" t="s">
        <v>915</v>
      </c>
      <c r="D485" s="144"/>
      <c r="E485" s="82"/>
      <c r="F485" s="143"/>
      <c r="G485" s="142">
        <f>'[1]BoQ HSYC'!F485</f>
        <v>0</v>
      </c>
      <c r="H485" s="185">
        <f>'[1]BoQ HSYC'!G485</f>
        <v>0</v>
      </c>
      <c r="I485" s="185">
        <f>'[1]BoQ HSYC'!H485</f>
        <v>0</v>
      </c>
      <c r="J485" s="185">
        <f>'[1]BoQ HSYC'!I485</f>
        <v>0</v>
      </c>
      <c r="K485" s="48">
        <f>'[1]BoQ HSYC'!J485</f>
        <v>0</v>
      </c>
      <c r="L485" s="47">
        <f>'[1]BoQ HSYC'!K485</f>
        <v>0</v>
      </c>
      <c r="M485" s="47">
        <f>'[1]BoQ HSYC'!L485</f>
        <v>0</v>
      </c>
      <c r="N485" s="183">
        <f>'[1]BoQ HSYC'!M485</f>
        <v>0</v>
      </c>
      <c r="O485" s="183">
        <f>'[1]BoQ HSYC'!N485</f>
        <v>0</v>
      </c>
      <c r="P485" s="83">
        <f>'[1]BoQ HSYC'!O485</f>
        <v>0</v>
      </c>
      <c r="Q485" s="47">
        <f>'[1]BoQ HSYC'!P485</f>
        <v>0</v>
      </c>
      <c r="R485" s="132">
        <f>'[1]BoQ HSYC'!Q485</f>
        <v>0</v>
      </c>
      <c r="S485" s="83">
        <f>'[1]BoQ HSYC'!R485</f>
        <v>0</v>
      </c>
      <c r="T485" s="48">
        <f>'[1]BoQ HSYC'!S485</f>
        <v>0</v>
      </c>
      <c r="U485" s="132">
        <f>'[1]BoQ HSYC'!T485</f>
        <v>0</v>
      </c>
      <c r="V485" s="132">
        <f>'[1]BoQ HSYC'!U485</f>
        <v>0</v>
      </c>
      <c r="W485" s="132">
        <f>'[1]BoQ HSYC'!V485</f>
        <v>0</v>
      </c>
      <c r="X485" s="44" t="str">
        <f>'[1]BoQ HSYC'!W485</f>
        <v>ME</v>
      </c>
      <c r="Y485" s="44"/>
      <c r="Z485" s="44"/>
      <c r="AA485" s="44"/>
      <c r="AB485" s="2">
        <v>0</v>
      </c>
      <c r="AC485" s="2">
        <v>0</v>
      </c>
      <c r="AD485" s="2">
        <f>+M485</f>
        <v>0</v>
      </c>
      <c r="AE485" s="2">
        <f>+AD485*14%</f>
        <v>0</v>
      </c>
      <c r="AF485" s="155">
        <f>+AD485*35%</f>
        <v>0</v>
      </c>
      <c r="AG485" s="2">
        <f>+AD485*F485</f>
        <v>0</v>
      </c>
      <c r="AH485" s="2">
        <f>+AE485*F485</f>
        <v>0</v>
      </c>
      <c r="AI485" s="2">
        <f>+AF485*F485</f>
        <v>0</v>
      </c>
      <c r="AJ485" s="2">
        <f>SUM(AG485:AI485)</f>
        <v>0</v>
      </c>
      <c r="AK485" s="2">
        <f>+AD485*G485</f>
        <v>0</v>
      </c>
      <c r="AL485" s="2">
        <f>+AE485*G485</f>
        <v>0</v>
      </c>
      <c r="AM485" s="2">
        <f>+AF485*G485</f>
        <v>0</v>
      </c>
      <c r="AN485" s="155">
        <f>SUM(AK485:AM485)</f>
        <v>0</v>
      </c>
      <c r="AQ485" s="145" t="s">
        <v>525</v>
      </c>
      <c r="AU485" s="8"/>
      <c r="AV485" s="8"/>
      <c r="AW485" s="2">
        <f>+'[2]BoQ HSYC-Đạt'!AT485</f>
        <v>0</v>
      </c>
      <c r="AX485" s="8">
        <f>F485*AW485</f>
        <v>0</v>
      </c>
      <c r="AY485" s="8">
        <f>IF(AQ485="CT",7%,5%)*AX485</f>
        <v>0</v>
      </c>
      <c r="AZ485" s="8">
        <f>AX485*2%</f>
        <v>0</v>
      </c>
      <c r="BA485" s="8">
        <f>IF(BB485&gt;0,0,AX485*5%)</f>
        <v>0</v>
      </c>
      <c r="BB485" s="8"/>
      <c r="BC485" s="8">
        <f>+AX485+AY485+AZ485+BA485+BB485</f>
        <v>0</v>
      </c>
      <c r="BD485" s="8">
        <f>AX485-AT485</f>
        <v>0</v>
      </c>
      <c r="BE485" s="2"/>
      <c r="BF485" s="8"/>
      <c r="BH485" s="2"/>
    </row>
    <row r="486" spans="1:60" ht="17" hidden="1" outlineLevel="1" x14ac:dyDescent="0.2">
      <c r="A486" s="1" t="s">
        <v>108</v>
      </c>
      <c r="B486" s="82">
        <v>19</v>
      </c>
      <c r="C486" s="144" t="s">
        <v>1375</v>
      </c>
      <c r="D486" s="144"/>
      <c r="E486" s="82" t="s">
        <v>85</v>
      </c>
      <c r="F486" s="143">
        <v>115</v>
      </c>
      <c r="G486" s="142">
        <f>'[1]BoQ HSYC'!F486</f>
        <v>115</v>
      </c>
      <c r="H486" s="185">
        <f>'[1]BoQ HSYC'!G486</f>
        <v>0</v>
      </c>
      <c r="I486" s="185">
        <f>'[1]BoQ HSYC'!H486</f>
        <v>0</v>
      </c>
      <c r="J486" s="185">
        <f>'[1]BoQ HSYC'!I486</f>
        <v>0</v>
      </c>
      <c r="K486" s="48">
        <f>'[1]BoQ HSYC'!J486</f>
        <v>8970000</v>
      </c>
      <c r="L486" s="47">
        <f>'[1]BoQ HSYC'!K486</f>
        <v>0</v>
      </c>
      <c r="M486" s="47">
        <f>'[1]BoQ HSYC'!L486</f>
        <v>8970000</v>
      </c>
      <c r="N486" s="183">
        <f>'[1]BoQ HSYC'!M486</f>
        <v>0</v>
      </c>
      <c r="O486" s="183">
        <f>'[1]BoQ HSYC'!N486</f>
        <v>0</v>
      </c>
      <c r="P486" s="83">
        <f>'[1]BoQ HSYC'!O486</f>
        <v>0</v>
      </c>
      <c r="Q486" s="47">
        <f>'[1]BoQ HSYC'!P486</f>
        <v>1031550000</v>
      </c>
      <c r="R486" s="132">
        <f>'[1]BoQ HSYC'!Q486</f>
        <v>0</v>
      </c>
      <c r="S486" s="83">
        <f>'[1]BoQ HSYC'!R486</f>
        <v>1031550000</v>
      </c>
      <c r="T486" s="48">
        <f>'[1]BoQ HSYC'!S486</f>
        <v>0</v>
      </c>
      <c r="U486" s="132">
        <f>'[1]BoQ HSYC'!T486</f>
        <v>0</v>
      </c>
      <c r="V486" s="132" t="str">
        <f>'[1]BoQ HSYC'!U486</f>
        <v>Báo giá NCC</v>
      </c>
      <c r="W486" s="132" t="str">
        <f>'[1]BoQ HSYC'!V486</f>
        <v>Báo giá NCC</v>
      </c>
      <c r="X486" s="44" t="str">
        <f>'[1]BoQ HSYC'!W486</f>
        <v>ME</v>
      </c>
      <c r="Y486" s="44"/>
      <c r="Z486" s="44"/>
      <c r="AA486" s="44"/>
      <c r="AB486" s="2">
        <v>11398605.074999999</v>
      </c>
      <c r="AC486" s="2">
        <v>1310839583.625</v>
      </c>
      <c r="AD486" s="2">
        <f>+M486</f>
        <v>8970000</v>
      </c>
      <c r="AE486" s="2">
        <f>+AD486*14%</f>
        <v>1255800.0000000002</v>
      </c>
      <c r="AF486" s="155">
        <f>+AD486*35%</f>
        <v>3139500</v>
      </c>
      <c r="AG486" s="2">
        <f>+AD486*F486</f>
        <v>1031550000</v>
      </c>
      <c r="AH486" s="2">
        <f>+AE486*F486</f>
        <v>144417000.00000003</v>
      </c>
      <c r="AI486" s="2">
        <f>+AF486*F486</f>
        <v>361042500</v>
      </c>
      <c r="AJ486" s="2">
        <f>SUM(AG486:AI486)</f>
        <v>1537009500</v>
      </c>
      <c r="AK486" s="2">
        <f>+AD486*G486</f>
        <v>1031550000</v>
      </c>
      <c r="AL486" s="2">
        <f>+AE486*G486</f>
        <v>144417000.00000003</v>
      </c>
      <c r="AM486" s="2">
        <f>+AF486*G486</f>
        <v>361042500</v>
      </c>
      <c r="AN486" s="155">
        <f>SUM(AK486:AM486)</f>
        <v>1537009500</v>
      </c>
      <c r="AQ486" s="145" t="s">
        <v>525</v>
      </c>
      <c r="AU486" s="8"/>
      <c r="AV486" s="8"/>
      <c r="AW486" s="2">
        <f>+'[2]BoQ HSYC-Đạt'!AT486</f>
        <v>9149400</v>
      </c>
      <c r="AX486" s="8">
        <f>F486*AW486</f>
        <v>1052181000</v>
      </c>
      <c r="AY486" s="8">
        <f>IF(AQ486="CT",7%,5%)*AX486</f>
        <v>73652670</v>
      </c>
      <c r="AZ486" s="8">
        <f>AX486*2%</f>
        <v>21043620</v>
      </c>
      <c r="BA486" s="8">
        <f>IF(BB486&gt;0,0,AX486*5%)</f>
        <v>52609050</v>
      </c>
      <c r="BB486" s="8"/>
      <c r="BC486" s="8">
        <f>+AX486+AY486+AZ486+BA486+BB486</f>
        <v>1199486340</v>
      </c>
      <c r="BD486" s="8">
        <f>AX486-AT486</f>
        <v>1052181000</v>
      </c>
      <c r="BE486" s="2"/>
      <c r="BF486" s="8"/>
      <c r="BH486" s="2"/>
    </row>
    <row r="487" spans="1:60" ht="17" hidden="1" outlineLevel="1" x14ac:dyDescent="0.2">
      <c r="B487" s="82"/>
      <c r="C487" s="144" t="s">
        <v>827</v>
      </c>
      <c r="D487" s="144"/>
      <c r="E487" s="82"/>
      <c r="F487" s="143"/>
      <c r="G487" s="142">
        <f>'[1]BoQ HSYC'!F487</f>
        <v>0</v>
      </c>
      <c r="H487" s="185">
        <f>'[1]BoQ HSYC'!G487</f>
        <v>0</v>
      </c>
      <c r="I487" s="185">
        <f>'[1]BoQ HSYC'!H487</f>
        <v>0</v>
      </c>
      <c r="J487" s="185">
        <f>'[1]BoQ HSYC'!I487</f>
        <v>0</v>
      </c>
      <c r="K487" s="48">
        <f>'[1]BoQ HSYC'!J487</f>
        <v>0</v>
      </c>
      <c r="L487" s="47">
        <f>'[1]BoQ HSYC'!K487</f>
        <v>0</v>
      </c>
      <c r="M487" s="47">
        <f>'[1]BoQ HSYC'!L487</f>
        <v>0</v>
      </c>
      <c r="N487" s="183">
        <f>'[1]BoQ HSYC'!M487</f>
        <v>0</v>
      </c>
      <c r="O487" s="183">
        <f>'[1]BoQ HSYC'!N487</f>
        <v>0</v>
      </c>
      <c r="P487" s="83">
        <f>'[1]BoQ HSYC'!O487</f>
        <v>0</v>
      </c>
      <c r="Q487" s="47">
        <f>'[1]BoQ HSYC'!P487</f>
        <v>0</v>
      </c>
      <c r="R487" s="132">
        <f>'[1]BoQ HSYC'!Q487</f>
        <v>0</v>
      </c>
      <c r="S487" s="83">
        <f>'[1]BoQ HSYC'!R487</f>
        <v>0</v>
      </c>
      <c r="T487" s="48">
        <f>'[1]BoQ HSYC'!S487</f>
        <v>0</v>
      </c>
      <c r="U487" s="132">
        <f>'[1]BoQ HSYC'!T487</f>
        <v>0</v>
      </c>
      <c r="V487" s="132">
        <f>'[1]BoQ HSYC'!U487</f>
        <v>0</v>
      </c>
      <c r="W487" s="132">
        <f>'[1]BoQ HSYC'!V487</f>
        <v>0</v>
      </c>
      <c r="X487" s="44" t="str">
        <f>'[1]BoQ HSYC'!W487</f>
        <v>ME</v>
      </c>
      <c r="Y487" s="44"/>
      <c r="Z487" s="44"/>
      <c r="AA487" s="44"/>
      <c r="AB487" s="2">
        <v>0</v>
      </c>
      <c r="AC487" s="2">
        <v>0</v>
      </c>
      <c r="AD487" s="2">
        <f>+M487</f>
        <v>0</v>
      </c>
      <c r="AE487" s="2">
        <f>+AD487*14%</f>
        <v>0</v>
      </c>
      <c r="AF487" s="155">
        <f>+AD487*35%</f>
        <v>0</v>
      </c>
      <c r="AG487" s="2">
        <f>+AD487*F487</f>
        <v>0</v>
      </c>
      <c r="AH487" s="2">
        <f>+AE487*F487</f>
        <v>0</v>
      </c>
      <c r="AI487" s="2">
        <f>+AF487*F487</f>
        <v>0</v>
      </c>
      <c r="AJ487" s="2">
        <f>SUM(AG487:AI487)</f>
        <v>0</v>
      </c>
      <c r="AK487" s="2">
        <f>+AD487*G487</f>
        <v>0</v>
      </c>
      <c r="AL487" s="2">
        <f>+AE487*G487</f>
        <v>0</v>
      </c>
      <c r="AM487" s="2">
        <f>+AF487*G487</f>
        <v>0</v>
      </c>
      <c r="AN487" s="155">
        <f>SUM(AK487:AM487)</f>
        <v>0</v>
      </c>
      <c r="AQ487" s="145" t="s">
        <v>525</v>
      </c>
      <c r="AU487" s="8"/>
      <c r="AV487" s="8"/>
      <c r="AW487" s="2">
        <f>+'[2]BoQ HSYC-Đạt'!AT487</f>
        <v>0</v>
      </c>
      <c r="AX487" s="8">
        <f>F487*AW487</f>
        <v>0</v>
      </c>
      <c r="AY487" s="8">
        <f>IF(AQ487="CT",7%,5%)*AX487</f>
        <v>0</v>
      </c>
      <c r="AZ487" s="8">
        <f>AX487*2%</f>
        <v>0</v>
      </c>
      <c r="BA487" s="8">
        <f>IF(BB487&gt;0,0,AX487*5%)</f>
        <v>0</v>
      </c>
      <c r="BB487" s="8"/>
      <c r="BC487" s="8">
        <f>+AX487+AY487+AZ487+BA487+BB487</f>
        <v>0</v>
      </c>
      <c r="BD487" s="8">
        <f>AX487-AT487</f>
        <v>0</v>
      </c>
      <c r="BE487" s="2"/>
      <c r="BF487" s="8"/>
      <c r="BH487" s="2"/>
    </row>
    <row r="488" spans="1:60" ht="17" hidden="1" outlineLevel="1" x14ac:dyDescent="0.2">
      <c r="B488" s="82"/>
      <c r="C488" s="144" t="s">
        <v>658</v>
      </c>
      <c r="D488" s="144"/>
      <c r="E488" s="82"/>
      <c r="F488" s="143"/>
      <c r="G488" s="142">
        <f>'[1]BoQ HSYC'!F488</f>
        <v>0</v>
      </c>
      <c r="H488" s="185">
        <f>'[1]BoQ HSYC'!G488</f>
        <v>0</v>
      </c>
      <c r="I488" s="185">
        <f>'[1]BoQ HSYC'!H488</f>
        <v>0</v>
      </c>
      <c r="J488" s="185">
        <f>'[1]BoQ HSYC'!I488</f>
        <v>0</v>
      </c>
      <c r="K488" s="48">
        <f>'[1]BoQ HSYC'!J488</f>
        <v>0</v>
      </c>
      <c r="L488" s="47">
        <f>'[1]BoQ HSYC'!K488</f>
        <v>0</v>
      </c>
      <c r="M488" s="47">
        <f>'[1]BoQ HSYC'!L488</f>
        <v>0</v>
      </c>
      <c r="N488" s="183">
        <f>'[1]BoQ HSYC'!M488</f>
        <v>0</v>
      </c>
      <c r="O488" s="183">
        <f>'[1]BoQ HSYC'!N488</f>
        <v>0</v>
      </c>
      <c r="P488" s="83">
        <f>'[1]BoQ HSYC'!O488</f>
        <v>0</v>
      </c>
      <c r="Q488" s="47">
        <f>'[1]BoQ HSYC'!P488</f>
        <v>0</v>
      </c>
      <c r="R488" s="132">
        <f>'[1]BoQ HSYC'!Q488</f>
        <v>0</v>
      </c>
      <c r="S488" s="83">
        <f>'[1]BoQ HSYC'!R488</f>
        <v>0</v>
      </c>
      <c r="T488" s="48">
        <f>'[1]BoQ HSYC'!S488</f>
        <v>0</v>
      </c>
      <c r="U488" s="132">
        <f>'[1]BoQ HSYC'!T488</f>
        <v>0</v>
      </c>
      <c r="V488" s="132">
        <f>'[1]BoQ HSYC'!U488</f>
        <v>0</v>
      </c>
      <c r="W488" s="132">
        <f>'[1]BoQ HSYC'!V488</f>
        <v>0</v>
      </c>
      <c r="X488" s="44" t="str">
        <f>'[1]BoQ HSYC'!W488</f>
        <v>ME</v>
      </c>
      <c r="Y488" s="44"/>
      <c r="Z488" s="44"/>
      <c r="AA488" s="44"/>
      <c r="AB488" s="2">
        <v>0</v>
      </c>
      <c r="AC488" s="2">
        <v>0</v>
      </c>
      <c r="AD488" s="2">
        <f>+M488</f>
        <v>0</v>
      </c>
      <c r="AE488" s="2">
        <f>+AD488*14%</f>
        <v>0</v>
      </c>
      <c r="AF488" s="155">
        <f>+AD488*35%</f>
        <v>0</v>
      </c>
      <c r="AG488" s="2">
        <f>+AD488*F488</f>
        <v>0</v>
      </c>
      <c r="AH488" s="2">
        <f>+AE488*F488</f>
        <v>0</v>
      </c>
      <c r="AI488" s="2">
        <f>+AF488*F488</f>
        <v>0</v>
      </c>
      <c r="AJ488" s="2">
        <f>SUM(AG488:AI488)</f>
        <v>0</v>
      </c>
      <c r="AK488" s="2">
        <f>+AD488*G488</f>
        <v>0</v>
      </c>
      <c r="AL488" s="2">
        <f>+AE488*G488</f>
        <v>0</v>
      </c>
      <c r="AM488" s="2">
        <f>+AF488*G488</f>
        <v>0</v>
      </c>
      <c r="AN488" s="155">
        <f>SUM(AK488:AM488)</f>
        <v>0</v>
      </c>
      <c r="AQ488" s="145" t="s">
        <v>525</v>
      </c>
      <c r="AU488" s="8"/>
      <c r="AV488" s="8"/>
      <c r="AW488" s="2">
        <f>+'[2]BoQ HSYC-Đạt'!AT488</f>
        <v>0</v>
      </c>
      <c r="AX488" s="8">
        <f>F488*AW488</f>
        <v>0</v>
      </c>
      <c r="AY488" s="8">
        <f>IF(AQ488="CT",7%,5%)*AX488</f>
        <v>0</v>
      </c>
      <c r="AZ488" s="8">
        <f>AX488*2%</f>
        <v>0</v>
      </c>
      <c r="BA488" s="8">
        <f>IF(BB488&gt;0,0,AX488*5%)</f>
        <v>0</v>
      </c>
      <c r="BB488" s="8"/>
      <c r="BC488" s="8">
        <f>+AX488+AY488+AZ488+BA488+BB488</f>
        <v>0</v>
      </c>
      <c r="BD488" s="8">
        <f>AX488-AT488</f>
        <v>0</v>
      </c>
      <c r="BE488" s="2"/>
      <c r="BF488" s="8"/>
      <c r="BH488" s="2"/>
    </row>
    <row r="489" spans="1:60" ht="17" hidden="1" outlineLevel="1" x14ac:dyDescent="0.2">
      <c r="B489" s="82"/>
      <c r="C489" s="144" t="s">
        <v>657</v>
      </c>
      <c r="D489" s="144"/>
      <c r="E489" s="82"/>
      <c r="F489" s="143"/>
      <c r="G489" s="142">
        <f>'[1]BoQ HSYC'!F489</f>
        <v>0</v>
      </c>
      <c r="H489" s="185">
        <f>'[1]BoQ HSYC'!G489</f>
        <v>0</v>
      </c>
      <c r="I489" s="185">
        <f>'[1]BoQ HSYC'!H489</f>
        <v>0</v>
      </c>
      <c r="J489" s="185">
        <f>'[1]BoQ HSYC'!I489</f>
        <v>0</v>
      </c>
      <c r="K489" s="48">
        <f>'[1]BoQ HSYC'!J489</f>
        <v>0</v>
      </c>
      <c r="L489" s="47">
        <f>'[1]BoQ HSYC'!K489</f>
        <v>0</v>
      </c>
      <c r="M489" s="47">
        <f>'[1]BoQ HSYC'!L489</f>
        <v>0</v>
      </c>
      <c r="N489" s="183">
        <f>'[1]BoQ HSYC'!M489</f>
        <v>0</v>
      </c>
      <c r="O489" s="183">
        <f>'[1]BoQ HSYC'!N489</f>
        <v>0</v>
      </c>
      <c r="P489" s="83">
        <f>'[1]BoQ HSYC'!O489</f>
        <v>0</v>
      </c>
      <c r="Q489" s="47">
        <f>'[1]BoQ HSYC'!P489</f>
        <v>0</v>
      </c>
      <c r="R489" s="132">
        <f>'[1]BoQ HSYC'!Q489</f>
        <v>0</v>
      </c>
      <c r="S489" s="83">
        <f>'[1]BoQ HSYC'!R489</f>
        <v>0</v>
      </c>
      <c r="T489" s="48">
        <f>'[1]BoQ HSYC'!S489</f>
        <v>0</v>
      </c>
      <c r="U489" s="132">
        <f>'[1]BoQ HSYC'!T489</f>
        <v>0</v>
      </c>
      <c r="V489" s="132">
        <f>'[1]BoQ HSYC'!U489</f>
        <v>0</v>
      </c>
      <c r="W489" s="132">
        <f>'[1]BoQ HSYC'!V489</f>
        <v>0</v>
      </c>
      <c r="X489" s="44" t="str">
        <f>'[1]BoQ HSYC'!W489</f>
        <v>ME</v>
      </c>
      <c r="Y489" s="44"/>
      <c r="Z489" s="44"/>
      <c r="AA489" s="44"/>
      <c r="AB489" s="2">
        <v>0</v>
      </c>
      <c r="AC489" s="2">
        <v>0</v>
      </c>
      <c r="AD489" s="2">
        <f>+M489</f>
        <v>0</v>
      </c>
      <c r="AE489" s="2">
        <f>+AD489*14%</f>
        <v>0</v>
      </c>
      <c r="AF489" s="155">
        <f>+AD489*35%</f>
        <v>0</v>
      </c>
      <c r="AG489" s="2">
        <f>+AD489*F489</f>
        <v>0</v>
      </c>
      <c r="AH489" s="2">
        <f>+AE489*F489</f>
        <v>0</v>
      </c>
      <c r="AI489" s="2">
        <f>+AF489*F489</f>
        <v>0</v>
      </c>
      <c r="AJ489" s="2">
        <f>SUM(AG489:AI489)</f>
        <v>0</v>
      </c>
      <c r="AK489" s="2">
        <f>+AD489*G489</f>
        <v>0</v>
      </c>
      <c r="AL489" s="2">
        <f>+AE489*G489</f>
        <v>0</v>
      </c>
      <c r="AM489" s="2">
        <f>+AF489*G489</f>
        <v>0</v>
      </c>
      <c r="AN489" s="155">
        <f>SUM(AK489:AM489)</f>
        <v>0</v>
      </c>
      <c r="AQ489" s="145" t="s">
        <v>525</v>
      </c>
      <c r="AU489" s="8"/>
      <c r="AV489" s="8"/>
      <c r="AW489" s="2">
        <f>+'[2]BoQ HSYC-Đạt'!AT489</f>
        <v>0</v>
      </c>
      <c r="AX489" s="8">
        <f>F489*AW489</f>
        <v>0</v>
      </c>
      <c r="AY489" s="8">
        <f>IF(AQ489="CT",7%,5%)*AX489</f>
        <v>0</v>
      </c>
      <c r="AZ489" s="8">
        <f>AX489*2%</f>
        <v>0</v>
      </c>
      <c r="BA489" s="8">
        <f>IF(BB489&gt;0,0,AX489*5%)</f>
        <v>0</v>
      </c>
      <c r="BB489" s="8"/>
      <c r="BC489" s="8">
        <f>+AX489+AY489+AZ489+BA489+BB489</f>
        <v>0</v>
      </c>
      <c r="BD489" s="8">
        <f>AX489-AT489</f>
        <v>0</v>
      </c>
      <c r="BE489" s="2"/>
      <c r="BF489" s="8"/>
      <c r="BH489" s="2"/>
    </row>
    <row r="490" spans="1:60" ht="17" hidden="1" outlineLevel="1" x14ac:dyDescent="0.2">
      <c r="B490" s="82"/>
      <c r="C490" s="144" t="s">
        <v>826</v>
      </c>
      <c r="D490" s="144"/>
      <c r="E490" s="82"/>
      <c r="F490" s="143"/>
      <c r="G490" s="142">
        <f>'[1]BoQ HSYC'!F490</f>
        <v>0</v>
      </c>
      <c r="H490" s="185">
        <f>'[1]BoQ HSYC'!G490</f>
        <v>0</v>
      </c>
      <c r="I490" s="185">
        <f>'[1]BoQ HSYC'!H490</f>
        <v>0</v>
      </c>
      <c r="J490" s="185">
        <f>'[1]BoQ HSYC'!I490</f>
        <v>0</v>
      </c>
      <c r="K490" s="48">
        <f>'[1]BoQ HSYC'!J490</f>
        <v>0</v>
      </c>
      <c r="L490" s="47">
        <f>'[1]BoQ HSYC'!K490</f>
        <v>0</v>
      </c>
      <c r="M490" s="47">
        <f>'[1]BoQ HSYC'!L490</f>
        <v>0</v>
      </c>
      <c r="N490" s="183">
        <f>'[1]BoQ HSYC'!M490</f>
        <v>0</v>
      </c>
      <c r="O490" s="183">
        <f>'[1]BoQ HSYC'!N490</f>
        <v>0</v>
      </c>
      <c r="P490" s="83">
        <f>'[1]BoQ HSYC'!O490</f>
        <v>0</v>
      </c>
      <c r="Q490" s="47">
        <f>'[1]BoQ HSYC'!P490</f>
        <v>0</v>
      </c>
      <c r="R490" s="132">
        <f>'[1]BoQ HSYC'!Q490</f>
        <v>0</v>
      </c>
      <c r="S490" s="83">
        <f>'[1]BoQ HSYC'!R490</f>
        <v>0</v>
      </c>
      <c r="T490" s="48">
        <f>'[1]BoQ HSYC'!S490</f>
        <v>0</v>
      </c>
      <c r="U490" s="132">
        <f>'[1]BoQ HSYC'!T490</f>
        <v>0</v>
      </c>
      <c r="V490" s="132">
        <f>'[1]BoQ HSYC'!U490</f>
        <v>0</v>
      </c>
      <c r="W490" s="132">
        <f>'[1]BoQ HSYC'!V490</f>
        <v>0</v>
      </c>
      <c r="X490" s="44" t="str">
        <f>'[1]BoQ HSYC'!W490</f>
        <v>ME</v>
      </c>
      <c r="Y490" s="44"/>
      <c r="Z490" s="44"/>
      <c r="AA490" s="44"/>
      <c r="AB490" s="2">
        <v>0</v>
      </c>
      <c r="AC490" s="2">
        <v>0</v>
      </c>
      <c r="AD490" s="2">
        <f>+M490</f>
        <v>0</v>
      </c>
      <c r="AE490" s="2">
        <f>+AD490*14%</f>
        <v>0</v>
      </c>
      <c r="AF490" s="155">
        <f>+AD490*35%</f>
        <v>0</v>
      </c>
      <c r="AG490" s="2">
        <f>+AD490*F490</f>
        <v>0</v>
      </c>
      <c r="AH490" s="2">
        <f>+AE490*F490</f>
        <v>0</v>
      </c>
      <c r="AI490" s="2">
        <f>+AF490*F490</f>
        <v>0</v>
      </c>
      <c r="AJ490" s="2">
        <f>SUM(AG490:AI490)</f>
        <v>0</v>
      </c>
      <c r="AK490" s="2">
        <f>+AD490*G490</f>
        <v>0</v>
      </c>
      <c r="AL490" s="2">
        <f>+AE490*G490</f>
        <v>0</v>
      </c>
      <c r="AM490" s="2">
        <f>+AF490*G490</f>
        <v>0</v>
      </c>
      <c r="AN490" s="155">
        <f>SUM(AK490:AM490)</f>
        <v>0</v>
      </c>
      <c r="AQ490" s="145" t="s">
        <v>525</v>
      </c>
      <c r="AU490" s="8"/>
      <c r="AV490" s="8"/>
      <c r="AW490" s="2">
        <f>+'[2]BoQ HSYC-Đạt'!AT490</f>
        <v>0</v>
      </c>
      <c r="AX490" s="8">
        <f>F490*AW490</f>
        <v>0</v>
      </c>
      <c r="AY490" s="8">
        <f>IF(AQ490="CT",7%,5%)*AX490</f>
        <v>0</v>
      </c>
      <c r="AZ490" s="8">
        <f>AX490*2%</f>
        <v>0</v>
      </c>
      <c r="BA490" s="8">
        <f>IF(BB490&gt;0,0,AX490*5%)</f>
        <v>0</v>
      </c>
      <c r="BB490" s="8"/>
      <c r="BC490" s="8">
        <f>+AX490+AY490+AZ490+BA490+BB490</f>
        <v>0</v>
      </c>
      <c r="BD490" s="8">
        <f>AX490-AT490</f>
        <v>0</v>
      </c>
      <c r="BE490" s="2"/>
      <c r="BF490" s="8"/>
      <c r="BH490" s="2"/>
    </row>
    <row r="491" spans="1:60" ht="17" hidden="1" outlineLevel="1" x14ac:dyDescent="0.2">
      <c r="A491" s="1" t="s">
        <v>108</v>
      </c>
      <c r="B491" s="82">
        <v>20</v>
      </c>
      <c r="C491" s="144" t="s">
        <v>1374</v>
      </c>
      <c r="D491" s="144"/>
      <c r="E491" s="82" t="s">
        <v>85</v>
      </c>
      <c r="F491" s="143">
        <v>11</v>
      </c>
      <c r="G491" s="142">
        <f>'[1]BoQ HSYC'!F491</f>
        <v>11</v>
      </c>
      <c r="H491" s="185">
        <f>'[1]BoQ HSYC'!G491</f>
        <v>0</v>
      </c>
      <c r="I491" s="185">
        <f>'[1]BoQ HSYC'!H491</f>
        <v>0</v>
      </c>
      <c r="J491" s="185">
        <f>'[1]BoQ HSYC'!I491</f>
        <v>0</v>
      </c>
      <c r="K491" s="48">
        <f>'[1]BoQ HSYC'!J491</f>
        <v>8970000</v>
      </c>
      <c r="L491" s="47">
        <f>'[1]BoQ HSYC'!K491</f>
        <v>0</v>
      </c>
      <c r="M491" s="47">
        <f>'[1]BoQ HSYC'!L491</f>
        <v>8970000</v>
      </c>
      <c r="N491" s="183">
        <f>'[1]BoQ HSYC'!M491</f>
        <v>0</v>
      </c>
      <c r="O491" s="183">
        <f>'[1]BoQ HSYC'!N491</f>
        <v>0</v>
      </c>
      <c r="P491" s="83">
        <f>'[1]BoQ HSYC'!O491</f>
        <v>0</v>
      </c>
      <c r="Q491" s="47">
        <f>'[1]BoQ HSYC'!P491</f>
        <v>98670000</v>
      </c>
      <c r="R491" s="132">
        <f>'[1]BoQ HSYC'!Q491</f>
        <v>0</v>
      </c>
      <c r="S491" s="83">
        <f>'[1]BoQ HSYC'!R491</f>
        <v>98670000</v>
      </c>
      <c r="T491" s="48">
        <f>'[1]BoQ HSYC'!S491</f>
        <v>0</v>
      </c>
      <c r="U491" s="132">
        <f>'[1]BoQ HSYC'!T491</f>
        <v>0</v>
      </c>
      <c r="V491" s="132" t="str">
        <f>'[1]BoQ HSYC'!U491</f>
        <v>Báo giá NCC</v>
      </c>
      <c r="W491" s="132" t="str">
        <f>'[1]BoQ HSYC'!V491</f>
        <v>Báo giá NCC</v>
      </c>
      <c r="X491" s="44" t="str">
        <f>'[1]BoQ HSYC'!W491</f>
        <v>ME</v>
      </c>
      <c r="Y491" s="44"/>
      <c r="Z491" s="44"/>
      <c r="AA491" s="44"/>
      <c r="AB491" s="2">
        <v>11398605.074999999</v>
      </c>
      <c r="AC491" s="2">
        <v>125384655.82499999</v>
      </c>
      <c r="AD491" s="2">
        <f>+M491</f>
        <v>8970000</v>
      </c>
      <c r="AE491" s="2">
        <f>+AD491*14%</f>
        <v>1255800.0000000002</v>
      </c>
      <c r="AF491" s="155">
        <f>+AD491*35%</f>
        <v>3139500</v>
      </c>
      <c r="AG491" s="2">
        <f>+AD491*F491</f>
        <v>98670000</v>
      </c>
      <c r="AH491" s="2">
        <f>+AE491*F491</f>
        <v>13813800.000000002</v>
      </c>
      <c r="AI491" s="2">
        <f>+AF491*F491</f>
        <v>34534500</v>
      </c>
      <c r="AJ491" s="2">
        <f>SUM(AG491:AI491)</f>
        <v>147018300</v>
      </c>
      <c r="AK491" s="2">
        <f>+AD491*G491</f>
        <v>98670000</v>
      </c>
      <c r="AL491" s="2">
        <f>+AE491*G491</f>
        <v>13813800.000000002</v>
      </c>
      <c r="AM491" s="2">
        <f>+AF491*G491</f>
        <v>34534500</v>
      </c>
      <c r="AN491" s="155">
        <f>SUM(AK491:AM491)</f>
        <v>147018300</v>
      </c>
      <c r="AQ491" s="145" t="s">
        <v>525</v>
      </c>
      <c r="AU491" s="8"/>
      <c r="AV491" s="8"/>
      <c r="AW491" s="2">
        <f>+'[2]BoQ HSYC-Đạt'!AT491</f>
        <v>9149400</v>
      </c>
      <c r="AX491" s="8">
        <f>F491*AW491</f>
        <v>100643400</v>
      </c>
      <c r="AY491" s="8">
        <f>IF(AQ491="CT",7%,5%)*AX491</f>
        <v>7045038.0000000009</v>
      </c>
      <c r="AZ491" s="8">
        <f>AX491*2%</f>
        <v>2012868</v>
      </c>
      <c r="BA491" s="8">
        <f>IF(BB491&gt;0,0,AX491*5%)</f>
        <v>5032170</v>
      </c>
      <c r="BB491" s="8"/>
      <c r="BC491" s="8">
        <f>+AX491+AY491+AZ491+BA491+BB491</f>
        <v>114733476</v>
      </c>
      <c r="BD491" s="8">
        <f>AX491-AT491</f>
        <v>100643400</v>
      </c>
      <c r="BE491" s="2"/>
      <c r="BF491" s="8"/>
      <c r="BH491" s="2"/>
    </row>
    <row r="492" spans="1:60" ht="17" hidden="1" outlineLevel="1" x14ac:dyDescent="0.2">
      <c r="B492" s="82"/>
      <c r="C492" s="144" t="s">
        <v>827</v>
      </c>
      <c r="D492" s="144"/>
      <c r="E492" s="82"/>
      <c r="F492" s="143"/>
      <c r="G492" s="142">
        <f>'[1]BoQ HSYC'!F492</f>
        <v>0</v>
      </c>
      <c r="H492" s="185">
        <f>'[1]BoQ HSYC'!G492</f>
        <v>0</v>
      </c>
      <c r="I492" s="185">
        <f>'[1]BoQ HSYC'!H492</f>
        <v>0</v>
      </c>
      <c r="J492" s="185">
        <f>'[1]BoQ HSYC'!I492</f>
        <v>0</v>
      </c>
      <c r="K492" s="48">
        <f>'[1]BoQ HSYC'!J492</f>
        <v>0</v>
      </c>
      <c r="L492" s="47">
        <f>'[1]BoQ HSYC'!K492</f>
        <v>0</v>
      </c>
      <c r="M492" s="47">
        <f>'[1]BoQ HSYC'!L492</f>
        <v>0</v>
      </c>
      <c r="N492" s="183">
        <f>'[1]BoQ HSYC'!M492</f>
        <v>0</v>
      </c>
      <c r="O492" s="183">
        <f>'[1]BoQ HSYC'!N492</f>
        <v>0</v>
      </c>
      <c r="P492" s="83">
        <f>'[1]BoQ HSYC'!O492</f>
        <v>0</v>
      </c>
      <c r="Q492" s="47">
        <f>'[1]BoQ HSYC'!P492</f>
        <v>0</v>
      </c>
      <c r="R492" s="132">
        <f>'[1]BoQ HSYC'!Q492</f>
        <v>0</v>
      </c>
      <c r="S492" s="83">
        <f>'[1]BoQ HSYC'!R492</f>
        <v>0</v>
      </c>
      <c r="T492" s="48">
        <f>'[1]BoQ HSYC'!S492</f>
        <v>0</v>
      </c>
      <c r="U492" s="132">
        <f>'[1]BoQ HSYC'!T492</f>
        <v>0</v>
      </c>
      <c r="V492" s="132">
        <f>'[1]BoQ HSYC'!U492</f>
        <v>0</v>
      </c>
      <c r="W492" s="132">
        <f>'[1]BoQ HSYC'!V492</f>
        <v>0</v>
      </c>
      <c r="X492" s="44" t="str">
        <f>'[1]BoQ HSYC'!W492</f>
        <v>ME</v>
      </c>
      <c r="Y492" s="44"/>
      <c r="Z492" s="44"/>
      <c r="AA492" s="44"/>
      <c r="AB492" s="2">
        <v>0</v>
      </c>
      <c r="AC492" s="2">
        <v>0</v>
      </c>
      <c r="AD492" s="2">
        <f>+M492</f>
        <v>0</v>
      </c>
      <c r="AE492" s="2">
        <f>+AD492*14%</f>
        <v>0</v>
      </c>
      <c r="AF492" s="155">
        <f>+AD492*35%</f>
        <v>0</v>
      </c>
      <c r="AG492" s="2">
        <f>+AD492*F492</f>
        <v>0</v>
      </c>
      <c r="AH492" s="2">
        <f>+AE492*F492</f>
        <v>0</v>
      </c>
      <c r="AI492" s="2">
        <f>+AF492*F492</f>
        <v>0</v>
      </c>
      <c r="AJ492" s="2">
        <f>SUM(AG492:AI492)</f>
        <v>0</v>
      </c>
      <c r="AK492" s="2">
        <f>+AD492*G492</f>
        <v>0</v>
      </c>
      <c r="AL492" s="2">
        <f>+AE492*G492</f>
        <v>0</v>
      </c>
      <c r="AM492" s="2">
        <f>+AF492*G492</f>
        <v>0</v>
      </c>
      <c r="AN492" s="155">
        <f>SUM(AK492:AM492)</f>
        <v>0</v>
      </c>
      <c r="AQ492" s="145" t="s">
        <v>525</v>
      </c>
      <c r="AU492" s="8"/>
      <c r="AV492" s="8"/>
      <c r="AW492" s="2">
        <f>+'[2]BoQ HSYC-Đạt'!AT492</f>
        <v>0</v>
      </c>
      <c r="AX492" s="8">
        <f>F492*AW492</f>
        <v>0</v>
      </c>
      <c r="AY492" s="8">
        <f>IF(AQ492="CT",7%,5%)*AX492</f>
        <v>0</v>
      </c>
      <c r="AZ492" s="8">
        <f>AX492*2%</f>
        <v>0</v>
      </c>
      <c r="BA492" s="8">
        <f>IF(BB492&gt;0,0,AX492*5%)</f>
        <v>0</v>
      </c>
      <c r="BB492" s="8"/>
      <c r="BC492" s="8">
        <f>+AX492+AY492+AZ492+BA492+BB492</f>
        <v>0</v>
      </c>
      <c r="BD492" s="8">
        <f>AX492-AT492</f>
        <v>0</v>
      </c>
      <c r="BE492" s="2"/>
      <c r="BF492" s="8"/>
      <c r="BH492" s="2"/>
    </row>
    <row r="493" spans="1:60" ht="17" hidden="1" outlineLevel="1" x14ac:dyDescent="0.2">
      <c r="B493" s="82"/>
      <c r="C493" s="144" t="s">
        <v>658</v>
      </c>
      <c r="D493" s="144"/>
      <c r="E493" s="82"/>
      <c r="F493" s="143"/>
      <c r="G493" s="142">
        <f>'[1]BoQ HSYC'!F493</f>
        <v>0</v>
      </c>
      <c r="H493" s="185">
        <f>'[1]BoQ HSYC'!G493</f>
        <v>0</v>
      </c>
      <c r="I493" s="185">
        <f>'[1]BoQ HSYC'!H493</f>
        <v>0</v>
      </c>
      <c r="J493" s="185">
        <f>'[1]BoQ HSYC'!I493</f>
        <v>0</v>
      </c>
      <c r="K493" s="48">
        <f>'[1]BoQ HSYC'!J493</f>
        <v>0</v>
      </c>
      <c r="L493" s="47">
        <f>'[1]BoQ HSYC'!K493</f>
        <v>0</v>
      </c>
      <c r="M493" s="47">
        <f>'[1]BoQ HSYC'!L493</f>
        <v>0</v>
      </c>
      <c r="N493" s="183">
        <f>'[1]BoQ HSYC'!M493</f>
        <v>0</v>
      </c>
      <c r="O493" s="183">
        <f>'[1]BoQ HSYC'!N493</f>
        <v>0</v>
      </c>
      <c r="P493" s="83">
        <f>'[1]BoQ HSYC'!O493</f>
        <v>0</v>
      </c>
      <c r="Q493" s="47">
        <f>'[1]BoQ HSYC'!P493</f>
        <v>0</v>
      </c>
      <c r="R493" s="132">
        <f>'[1]BoQ HSYC'!Q493</f>
        <v>0</v>
      </c>
      <c r="S493" s="83">
        <f>'[1]BoQ HSYC'!R493</f>
        <v>0</v>
      </c>
      <c r="T493" s="48">
        <f>'[1]BoQ HSYC'!S493</f>
        <v>0</v>
      </c>
      <c r="U493" s="132">
        <f>'[1]BoQ HSYC'!T493</f>
        <v>0</v>
      </c>
      <c r="V493" s="132">
        <f>'[1]BoQ HSYC'!U493</f>
        <v>0</v>
      </c>
      <c r="W493" s="132">
        <f>'[1]BoQ HSYC'!V493</f>
        <v>0</v>
      </c>
      <c r="X493" s="44" t="str">
        <f>'[1]BoQ HSYC'!W493</f>
        <v>ME</v>
      </c>
      <c r="Y493" s="44"/>
      <c r="Z493" s="44"/>
      <c r="AA493" s="44"/>
      <c r="AB493" s="2">
        <v>0</v>
      </c>
      <c r="AC493" s="2">
        <v>0</v>
      </c>
      <c r="AD493" s="2">
        <f>+M493</f>
        <v>0</v>
      </c>
      <c r="AE493" s="2">
        <f>+AD493*14%</f>
        <v>0</v>
      </c>
      <c r="AF493" s="155">
        <f>+AD493*35%</f>
        <v>0</v>
      </c>
      <c r="AG493" s="2">
        <f>+AD493*F493</f>
        <v>0</v>
      </c>
      <c r="AH493" s="2">
        <f>+AE493*F493</f>
        <v>0</v>
      </c>
      <c r="AI493" s="2">
        <f>+AF493*F493</f>
        <v>0</v>
      </c>
      <c r="AJ493" s="2">
        <f>SUM(AG493:AI493)</f>
        <v>0</v>
      </c>
      <c r="AK493" s="2">
        <f>+AD493*G493</f>
        <v>0</v>
      </c>
      <c r="AL493" s="2">
        <f>+AE493*G493</f>
        <v>0</v>
      </c>
      <c r="AM493" s="2">
        <f>+AF493*G493</f>
        <v>0</v>
      </c>
      <c r="AN493" s="155">
        <f>SUM(AK493:AM493)</f>
        <v>0</v>
      </c>
      <c r="AQ493" s="145" t="s">
        <v>525</v>
      </c>
      <c r="AU493" s="8"/>
      <c r="AV493" s="8"/>
      <c r="AW493" s="2">
        <f>+'[2]BoQ HSYC-Đạt'!AT493</f>
        <v>0</v>
      </c>
      <c r="AX493" s="8">
        <f>F493*AW493</f>
        <v>0</v>
      </c>
      <c r="AY493" s="8">
        <f>IF(AQ493="CT",7%,5%)*AX493</f>
        <v>0</v>
      </c>
      <c r="AZ493" s="8">
        <f>AX493*2%</f>
        <v>0</v>
      </c>
      <c r="BA493" s="8">
        <f>IF(BB493&gt;0,0,AX493*5%)</f>
        <v>0</v>
      </c>
      <c r="BB493" s="8"/>
      <c r="BC493" s="8">
        <f>+AX493+AY493+AZ493+BA493+BB493</f>
        <v>0</v>
      </c>
      <c r="BD493" s="8">
        <f>AX493-AT493</f>
        <v>0</v>
      </c>
      <c r="BE493" s="2"/>
      <c r="BF493" s="8"/>
      <c r="BH493" s="2"/>
    </row>
    <row r="494" spans="1:60" ht="17" hidden="1" outlineLevel="1" x14ac:dyDescent="0.2">
      <c r="B494" s="82"/>
      <c r="C494" s="144" t="s">
        <v>657</v>
      </c>
      <c r="D494" s="144"/>
      <c r="E494" s="82"/>
      <c r="F494" s="143"/>
      <c r="G494" s="142">
        <f>'[1]BoQ HSYC'!F494</f>
        <v>0</v>
      </c>
      <c r="H494" s="185">
        <f>'[1]BoQ HSYC'!G494</f>
        <v>0</v>
      </c>
      <c r="I494" s="185">
        <f>'[1]BoQ HSYC'!H494</f>
        <v>0</v>
      </c>
      <c r="J494" s="185">
        <f>'[1]BoQ HSYC'!I494</f>
        <v>0</v>
      </c>
      <c r="K494" s="48">
        <f>'[1]BoQ HSYC'!J494</f>
        <v>0</v>
      </c>
      <c r="L494" s="47">
        <f>'[1]BoQ HSYC'!K494</f>
        <v>0</v>
      </c>
      <c r="M494" s="47">
        <f>'[1]BoQ HSYC'!L494</f>
        <v>0</v>
      </c>
      <c r="N494" s="183">
        <f>'[1]BoQ HSYC'!M494</f>
        <v>0</v>
      </c>
      <c r="O494" s="183">
        <f>'[1]BoQ HSYC'!N494</f>
        <v>0</v>
      </c>
      <c r="P494" s="83">
        <f>'[1]BoQ HSYC'!O494</f>
        <v>0</v>
      </c>
      <c r="Q494" s="47">
        <f>'[1]BoQ HSYC'!P494</f>
        <v>0</v>
      </c>
      <c r="R494" s="132">
        <f>'[1]BoQ HSYC'!Q494</f>
        <v>0</v>
      </c>
      <c r="S494" s="83">
        <f>'[1]BoQ HSYC'!R494</f>
        <v>0</v>
      </c>
      <c r="T494" s="48">
        <f>'[1]BoQ HSYC'!S494</f>
        <v>0</v>
      </c>
      <c r="U494" s="132">
        <f>'[1]BoQ HSYC'!T494</f>
        <v>0</v>
      </c>
      <c r="V494" s="132">
        <f>'[1]BoQ HSYC'!U494</f>
        <v>0</v>
      </c>
      <c r="W494" s="132">
        <f>'[1]BoQ HSYC'!V494</f>
        <v>0</v>
      </c>
      <c r="X494" s="44" t="str">
        <f>'[1]BoQ HSYC'!W494</f>
        <v>ME</v>
      </c>
      <c r="Y494" s="44"/>
      <c r="Z494" s="44"/>
      <c r="AA494" s="44"/>
      <c r="AB494" s="2">
        <v>0</v>
      </c>
      <c r="AC494" s="2">
        <v>0</v>
      </c>
      <c r="AD494" s="2">
        <f>+M494</f>
        <v>0</v>
      </c>
      <c r="AE494" s="2">
        <f>+AD494*14%</f>
        <v>0</v>
      </c>
      <c r="AF494" s="155">
        <f>+AD494*35%</f>
        <v>0</v>
      </c>
      <c r="AG494" s="2">
        <f>+AD494*F494</f>
        <v>0</v>
      </c>
      <c r="AH494" s="2">
        <f>+AE494*F494</f>
        <v>0</v>
      </c>
      <c r="AI494" s="2">
        <f>+AF494*F494</f>
        <v>0</v>
      </c>
      <c r="AJ494" s="2">
        <f>SUM(AG494:AI494)</f>
        <v>0</v>
      </c>
      <c r="AK494" s="2">
        <f>+AD494*G494</f>
        <v>0</v>
      </c>
      <c r="AL494" s="2">
        <f>+AE494*G494</f>
        <v>0</v>
      </c>
      <c r="AM494" s="2">
        <f>+AF494*G494</f>
        <v>0</v>
      </c>
      <c r="AN494" s="155">
        <f>SUM(AK494:AM494)</f>
        <v>0</v>
      </c>
      <c r="AQ494" s="145" t="s">
        <v>525</v>
      </c>
      <c r="AU494" s="8"/>
      <c r="AV494" s="8"/>
      <c r="AW494" s="2">
        <f>+'[2]BoQ HSYC-Đạt'!AT494</f>
        <v>0</v>
      </c>
      <c r="AX494" s="8">
        <f>F494*AW494</f>
        <v>0</v>
      </c>
      <c r="AY494" s="8">
        <f>IF(AQ494="CT",7%,5%)*AX494</f>
        <v>0</v>
      </c>
      <c r="AZ494" s="8">
        <f>AX494*2%</f>
        <v>0</v>
      </c>
      <c r="BA494" s="8">
        <f>IF(BB494&gt;0,0,AX494*5%)</f>
        <v>0</v>
      </c>
      <c r="BB494" s="8"/>
      <c r="BC494" s="8">
        <f>+AX494+AY494+AZ494+BA494+BB494</f>
        <v>0</v>
      </c>
      <c r="BD494" s="8">
        <f>AX494-AT494</f>
        <v>0</v>
      </c>
      <c r="BE494" s="2"/>
      <c r="BF494" s="8"/>
      <c r="BH494" s="2"/>
    </row>
    <row r="495" spans="1:60" ht="17" hidden="1" outlineLevel="1" x14ac:dyDescent="0.2">
      <c r="B495" s="82"/>
      <c r="C495" s="144" t="s">
        <v>826</v>
      </c>
      <c r="D495" s="144"/>
      <c r="E495" s="82"/>
      <c r="F495" s="143"/>
      <c r="G495" s="142">
        <f>'[1]BoQ HSYC'!F495</f>
        <v>0</v>
      </c>
      <c r="H495" s="185">
        <f>'[1]BoQ HSYC'!G495</f>
        <v>0</v>
      </c>
      <c r="I495" s="185">
        <f>'[1]BoQ HSYC'!H495</f>
        <v>0</v>
      </c>
      <c r="J495" s="185">
        <f>'[1]BoQ HSYC'!I495</f>
        <v>0</v>
      </c>
      <c r="K495" s="48">
        <f>'[1]BoQ HSYC'!J495</f>
        <v>0</v>
      </c>
      <c r="L495" s="47">
        <f>'[1]BoQ HSYC'!K495</f>
        <v>0</v>
      </c>
      <c r="M495" s="47">
        <f>'[1]BoQ HSYC'!L495</f>
        <v>0</v>
      </c>
      <c r="N495" s="183">
        <f>'[1]BoQ HSYC'!M495</f>
        <v>0</v>
      </c>
      <c r="O495" s="183">
        <f>'[1]BoQ HSYC'!N495</f>
        <v>0</v>
      </c>
      <c r="P495" s="83">
        <f>'[1]BoQ HSYC'!O495</f>
        <v>0</v>
      </c>
      <c r="Q495" s="47">
        <f>'[1]BoQ HSYC'!P495</f>
        <v>0</v>
      </c>
      <c r="R495" s="132">
        <f>'[1]BoQ HSYC'!Q495</f>
        <v>0</v>
      </c>
      <c r="S495" s="83">
        <f>'[1]BoQ HSYC'!R495</f>
        <v>0</v>
      </c>
      <c r="T495" s="48">
        <f>'[1]BoQ HSYC'!S495</f>
        <v>0</v>
      </c>
      <c r="U495" s="132">
        <f>'[1]BoQ HSYC'!T495</f>
        <v>0</v>
      </c>
      <c r="V495" s="132">
        <f>'[1]BoQ HSYC'!U495</f>
        <v>0</v>
      </c>
      <c r="W495" s="132">
        <f>'[1]BoQ HSYC'!V495</f>
        <v>0</v>
      </c>
      <c r="X495" s="44" t="str">
        <f>'[1]BoQ HSYC'!W495</f>
        <v>ME</v>
      </c>
      <c r="Y495" s="44"/>
      <c r="Z495" s="44"/>
      <c r="AA495" s="44"/>
      <c r="AB495" s="2">
        <v>0</v>
      </c>
      <c r="AC495" s="2">
        <v>0</v>
      </c>
      <c r="AD495" s="2">
        <f>+M495</f>
        <v>0</v>
      </c>
      <c r="AE495" s="2">
        <f>+AD495*14%</f>
        <v>0</v>
      </c>
      <c r="AF495" s="155">
        <f>+AD495*35%</f>
        <v>0</v>
      </c>
      <c r="AG495" s="2">
        <f>+AD495*F495</f>
        <v>0</v>
      </c>
      <c r="AH495" s="2">
        <f>+AE495*F495</f>
        <v>0</v>
      </c>
      <c r="AI495" s="2">
        <f>+AF495*F495</f>
        <v>0</v>
      </c>
      <c r="AJ495" s="2">
        <f>SUM(AG495:AI495)</f>
        <v>0</v>
      </c>
      <c r="AK495" s="2">
        <f>+AD495*G495</f>
        <v>0</v>
      </c>
      <c r="AL495" s="2">
        <f>+AE495*G495</f>
        <v>0</v>
      </c>
      <c r="AM495" s="2">
        <f>+AF495*G495</f>
        <v>0</v>
      </c>
      <c r="AN495" s="155">
        <f>SUM(AK495:AM495)</f>
        <v>0</v>
      </c>
      <c r="AQ495" s="145" t="s">
        <v>525</v>
      </c>
      <c r="AU495" s="8"/>
      <c r="AV495" s="8"/>
      <c r="AW495" s="2">
        <f>+'[2]BoQ HSYC-Đạt'!AT495</f>
        <v>0</v>
      </c>
      <c r="AX495" s="8">
        <f>F495*AW495</f>
        <v>0</v>
      </c>
      <c r="AY495" s="8">
        <f>IF(AQ495="CT",7%,5%)*AX495</f>
        <v>0</v>
      </c>
      <c r="AZ495" s="8">
        <f>AX495*2%</f>
        <v>0</v>
      </c>
      <c r="BA495" s="8">
        <f>IF(BB495&gt;0,0,AX495*5%)</f>
        <v>0</v>
      </c>
      <c r="BB495" s="8"/>
      <c r="BC495" s="8">
        <f>+AX495+AY495+AZ495+BA495+BB495</f>
        <v>0</v>
      </c>
      <c r="BD495" s="8">
        <f>AX495-AT495</f>
        <v>0</v>
      </c>
      <c r="BE495" s="2"/>
      <c r="BF495" s="8"/>
      <c r="BH495" s="2"/>
    </row>
    <row r="496" spans="1:60" ht="17" hidden="1" outlineLevel="1" x14ac:dyDescent="0.2">
      <c r="A496" s="1" t="s">
        <v>108</v>
      </c>
      <c r="B496" s="82">
        <v>21</v>
      </c>
      <c r="C496" s="144" t="s">
        <v>1373</v>
      </c>
      <c r="D496" s="144"/>
      <c r="E496" s="82" t="s">
        <v>85</v>
      </c>
      <c r="F496" s="143">
        <v>2</v>
      </c>
      <c r="G496" s="142">
        <f>'[1]BoQ HSYC'!F496</f>
        <v>2</v>
      </c>
      <c r="H496" s="185">
        <f>'[1]BoQ HSYC'!G496</f>
        <v>0</v>
      </c>
      <c r="I496" s="185">
        <f>'[1]BoQ HSYC'!H496</f>
        <v>0</v>
      </c>
      <c r="J496" s="185">
        <f>'[1]BoQ HSYC'!I496</f>
        <v>0</v>
      </c>
      <c r="K496" s="48">
        <f>'[1]BoQ HSYC'!J496</f>
        <v>12880000</v>
      </c>
      <c r="L496" s="47">
        <f>'[1]BoQ HSYC'!K496</f>
        <v>0</v>
      </c>
      <c r="M496" s="47">
        <f>'[1]BoQ HSYC'!L496</f>
        <v>12880000</v>
      </c>
      <c r="N496" s="183">
        <f>'[1]BoQ HSYC'!M496</f>
        <v>0</v>
      </c>
      <c r="O496" s="183">
        <f>'[1]BoQ HSYC'!N496</f>
        <v>0</v>
      </c>
      <c r="P496" s="83">
        <f>'[1]BoQ HSYC'!O496</f>
        <v>0</v>
      </c>
      <c r="Q496" s="47">
        <f>'[1]BoQ HSYC'!P496</f>
        <v>25760000</v>
      </c>
      <c r="R496" s="132">
        <f>'[1]BoQ HSYC'!Q496</f>
        <v>0</v>
      </c>
      <c r="S496" s="83">
        <f>'[1]BoQ HSYC'!R496</f>
        <v>25760000</v>
      </c>
      <c r="T496" s="48">
        <f>'[1]BoQ HSYC'!S496</f>
        <v>0</v>
      </c>
      <c r="U496" s="132">
        <f>'[1]BoQ HSYC'!T496</f>
        <v>0</v>
      </c>
      <c r="V496" s="132" t="str">
        <f>'[1]BoQ HSYC'!U496</f>
        <v>Báo giá NCC</v>
      </c>
      <c r="W496" s="132" t="str">
        <f>'[1]BoQ HSYC'!V496</f>
        <v>Báo giá NCC</v>
      </c>
      <c r="X496" s="44" t="str">
        <f>'[1]BoQ HSYC'!W496</f>
        <v>ME</v>
      </c>
      <c r="Y496" s="44"/>
      <c r="Z496" s="44"/>
      <c r="AA496" s="44"/>
      <c r="AB496" s="2">
        <v>24817698.675000001</v>
      </c>
      <c r="AC496" s="2">
        <v>49635397.350000001</v>
      </c>
      <c r="AD496" s="2">
        <f>+M496</f>
        <v>12880000</v>
      </c>
      <c r="AE496" s="2">
        <f>+AD496*14%</f>
        <v>1803200.0000000002</v>
      </c>
      <c r="AF496" s="155">
        <f>+AD496*35%</f>
        <v>4508000</v>
      </c>
      <c r="AG496" s="2">
        <f>+AD496*F496</f>
        <v>25760000</v>
      </c>
      <c r="AH496" s="2">
        <f>+AE496*F496</f>
        <v>3606400.0000000005</v>
      </c>
      <c r="AI496" s="2">
        <f>+AF496*F496</f>
        <v>9016000</v>
      </c>
      <c r="AJ496" s="2">
        <f>SUM(AG496:AI496)</f>
        <v>38382400</v>
      </c>
      <c r="AK496" s="2">
        <f>+AD496*G496</f>
        <v>25760000</v>
      </c>
      <c r="AL496" s="2">
        <f>+AE496*G496</f>
        <v>3606400.0000000005</v>
      </c>
      <c r="AM496" s="2">
        <f>+AF496*G496</f>
        <v>9016000</v>
      </c>
      <c r="AN496" s="155">
        <f>SUM(AK496:AM496)</f>
        <v>38382400</v>
      </c>
      <c r="AQ496" s="145" t="s">
        <v>525</v>
      </c>
      <c r="AU496" s="8"/>
      <c r="AV496" s="8"/>
      <c r="AW496" s="2">
        <f>+'[2]BoQ HSYC-Đạt'!AT496</f>
        <v>13137600</v>
      </c>
      <c r="AX496" s="8">
        <f>F496*AW496</f>
        <v>26275200</v>
      </c>
      <c r="AY496" s="8">
        <f>IF(AQ496="CT",7%,5%)*AX496</f>
        <v>1839264.0000000002</v>
      </c>
      <c r="AZ496" s="8">
        <f>AX496*2%</f>
        <v>525504</v>
      </c>
      <c r="BA496" s="8">
        <f>IF(BB496&gt;0,0,AX496*5%)</f>
        <v>1313760</v>
      </c>
      <c r="BB496" s="8"/>
      <c r="BC496" s="8">
        <f>+AX496+AY496+AZ496+BA496+BB496</f>
        <v>29953728</v>
      </c>
      <c r="BD496" s="8">
        <f>AX496-AT496</f>
        <v>26275200</v>
      </c>
      <c r="BE496" s="2"/>
      <c r="BF496" s="8"/>
      <c r="BH496" s="2"/>
    </row>
    <row r="497" spans="1:60" ht="17" hidden="1" outlineLevel="1" x14ac:dyDescent="0.2">
      <c r="B497" s="82"/>
      <c r="C497" s="144" t="s">
        <v>1367</v>
      </c>
      <c r="D497" s="144"/>
      <c r="E497" s="82"/>
      <c r="F497" s="143"/>
      <c r="G497" s="142">
        <f>'[1]BoQ HSYC'!F497</f>
        <v>0</v>
      </c>
      <c r="H497" s="185">
        <f>'[1]BoQ HSYC'!G497</f>
        <v>0</v>
      </c>
      <c r="I497" s="185">
        <f>'[1]BoQ HSYC'!H497</f>
        <v>0</v>
      </c>
      <c r="J497" s="185">
        <f>'[1]BoQ HSYC'!I497</f>
        <v>0</v>
      </c>
      <c r="K497" s="48">
        <f>'[1]BoQ HSYC'!J497</f>
        <v>0</v>
      </c>
      <c r="L497" s="47">
        <f>'[1]BoQ HSYC'!K497</f>
        <v>0</v>
      </c>
      <c r="M497" s="47">
        <f>'[1]BoQ HSYC'!L497</f>
        <v>0</v>
      </c>
      <c r="N497" s="183">
        <f>'[1]BoQ HSYC'!M497</f>
        <v>0</v>
      </c>
      <c r="O497" s="183">
        <f>'[1]BoQ HSYC'!N497</f>
        <v>0</v>
      </c>
      <c r="P497" s="83">
        <f>'[1]BoQ HSYC'!O497</f>
        <v>0</v>
      </c>
      <c r="Q497" s="47">
        <f>'[1]BoQ HSYC'!P497</f>
        <v>0</v>
      </c>
      <c r="R497" s="132">
        <f>'[1]BoQ HSYC'!Q497</f>
        <v>0</v>
      </c>
      <c r="S497" s="83">
        <f>'[1]BoQ HSYC'!R497</f>
        <v>0</v>
      </c>
      <c r="T497" s="48">
        <f>'[1]BoQ HSYC'!S497</f>
        <v>0</v>
      </c>
      <c r="U497" s="132">
        <f>'[1]BoQ HSYC'!T497</f>
        <v>0</v>
      </c>
      <c r="V497" s="132">
        <f>'[1]BoQ HSYC'!U497</f>
        <v>0</v>
      </c>
      <c r="W497" s="132">
        <f>'[1]BoQ HSYC'!V497</f>
        <v>0</v>
      </c>
      <c r="X497" s="44" t="str">
        <f>'[1]BoQ HSYC'!W497</f>
        <v>ME</v>
      </c>
      <c r="Y497" s="44"/>
      <c r="Z497" s="44"/>
      <c r="AA497" s="44"/>
      <c r="AB497" s="2">
        <v>0</v>
      </c>
      <c r="AC497" s="2">
        <v>0</v>
      </c>
      <c r="AD497" s="2">
        <f>+M497</f>
        <v>0</v>
      </c>
      <c r="AE497" s="2">
        <f>+AD497*14%</f>
        <v>0</v>
      </c>
      <c r="AF497" s="155">
        <f>+AD497*35%</f>
        <v>0</v>
      </c>
      <c r="AG497" s="2">
        <f>+AD497*F497</f>
        <v>0</v>
      </c>
      <c r="AH497" s="2">
        <f>+AE497*F497</f>
        <v>0</v>
      </c>
      <c r="AI497" s="2">
        <f>+AF497*F497</f>
        <v>0</v>
      </c>
      <c r="AJ497" s="2">
        <f>SUM(AG497:AI497)</f>
        <v>0</v>
      </c>
      <c r="AK497" s="2">
        <f>+AD497*G497</f>
        <v>0</v>
      </c>
      <c r="AL497" s="2">
        <f>+AE497*G497</f>
        <v>0</v>
      </c>
      <c r="AM497" s="2">
        <f>+AF497*G497</f>
        <v>0</v>
      </c>
      <c r="AN497" s="155">
        <f>SUM(AK497:AM497)</f>
        <v>0</v>
      </c>
      <c r="AQ497" s="145" t="s">
        <v>525</v>
      </c>
      <c r="AU497" s="8"/>
      <c r="AV497" s="8"/>
      <c r="AW497" s="2">
        <f>+'[2]BoQ HSYC-Đạt'!AT497</f>
        <v>0</v>
      </c>
      <c r="AX497" s="8">
        <f>F497*AW497</f>
        <v>0</v>
      </c>
      <c r="AY497" s="8">
        <f>IF(AQ497="CT",7%,5%)*AX497</f>
        <v>0</v>
      </c>
      <c r="AZ497" s="8">
        <f>AX497*2%</f>
        <v>0</v>
      </c>
      <c r="BA497" s="8">
        <f>IF(BB497&gt;0,0,AX497*5%)</f>
        <v>0</v>
      </c>
      <c r="BB497" s="8"/>
      <c r="BC497" s="8">
        <f>+AX497+AY497+AZ497+BA497+BB497</f>
        <v>0</v>
      </c>
      <c r="BD497" s="8">
        <f>AX497-AT497</f>
        <v>0</v>
      </c>
      <c r="BE497" s="2"/>
      <c r="BF497" s="8"/>
      <c r="BH497" s="2"/>
    </row>
    <row r="498" spans="1:60" ht="17" hidden="1" outlineLevel="1" x14ac:dyDescent="0.2">
      <c r="B498" s="82"/>
      <c r="C498" s="144" t="s">
        <v>658</v>
      </c>
      <c r="D498" s="144"/>
      <c r="E498" s="82"/>
      <c r="F498" s="143"/>
      <c r="G498" s="142">
        <f>'[1]BoQ HSYC'!F498</f>
        <v>0</v>
      </c>
      <c r="H498" s="185">
        <f>'[1]BoQ HSYC'!G498</f>
        <v>0</v>
      </c>
      <c r="I498" s="185">
        <f>'[1]BoQ HSYC'!H498</f>
        <v>0</v>
      </c>
      <c r="J498" s="185">
        <f>'[1]BoQ HSYC'!I498</f>
        <v>0</v>
      </c>
      <c r="K498" s="48">
        <f>'[1]BoQ HSYC'!J498</f>
        <v>0</v>
      </c>
      <c r="L498" s="47">
        <f>'[1]BoQ HSYC'!K498</f>
        <v>0</v>
      </c>
      <c r="M498" s="47">
        <f>'[1]BoQ HSYC'!L498</f>
        <v>0</v>
      </c>
      <c r="N498" s="183">
        <f>'[1]BoQ HSYC'!M498</f>
        <v>0</v>
      </c>
      <c r="O498" s="183">
        <f>'[1]BoQ HSYC'!N498</f>
        <v>0</v>
      </c>
      <c r="P498" s="83">
        <f>'[1]BoQ HSYC'!O498</f>
        <v>0</v>
      </c>
      <c r="Q498" s="47">
        <f>'[1]BoQ HSYC'!P498</f>
        <v>0</v>
      </c>
      <c r="R498" s="132">
        <f>'[1]BoQ HSYC'!Q498</f>
        <v>0</v>
      </c>
      <c r="S498" s="83">
        <f>'[1]BoQ HSYC'!R498</f>
        <v>0</v>
      </c>
      <c r="T498" s="48">
        <f>'[1]BoQ HSYC'!S498</f>
        <v>0</v>
      </c>
      <c r="U498" s="132">
        <f>'[1]BoQ HSYC'!T498</f>
        <v>0</v>
      </c>
      <c r="V498" s="132">
        <f>'[1]BoQ HSYC'!U498</f>
        <v>0</v>
      </c>
      <c r="W498" s="132">
        <f>'[1]BoQ HSYC'!V498</f>
        <v>0</v>
      </c>
      <c r="X498" s="44" t="str">
        <f>'[1]BoQ HSYC'!W498</f>
        <v>ME</v>
      </c>
      <c r="Y498" s="44"/>
      <c r="Z498" s="44"/>
      <c r="AA498" s="44"/>
      <c r="AB498" s="2">
        <v>0</v>
      </c>
      <c r="AC498" s="2">
        <v>0</v>
      </c>
      <c r="AD498" s="2">
        <f>+M498</f>
        <v>0</v>
      </c>
      <c r="AE498" s="2">
        <f>+AD498*14%</f>
        <v>0</v>
      </c>
      <c r="AF498" s="155">
        <f>+AD498*35%</f>
        <v>0</v>
      </c>
      <c r="AG498" s="2">
        <f>+AD498*F498</f>
        <v>0</v>
      </c>
      <c r="AH498" s="2">
        <f>+AE498*F498</f>
        <v>0</v>
      </c>
      <c r="AI498" s="2">
        <f>+AF498*F498</f>
        <v>0</v>
      </c>
      <c r="AJ498" s="2">
        <f>SUM(AG498:AI498)</f>
        <v>0</v>
      </c>
      <c r="AK498" s="2">
        <f>+AD498*G498</f>
        <v>0</v>
      </c>
      <c r="AL498" s="2">
        <f>+AE498*G498</f>
        <v>0</v>
      </c>
      <c r="AM498" s="2">
        <f>+AF498*G498</f>
        <v>0</v>
      </c>
      <c r="AN498" s="155">
        <f>SUM(AK498:AM498)</f>
        <v>0</v>
      </c>
      <c r="AQ498" s="145" t="s">
        <v>525</v>
      </c>
      <c r="AU498" s="8"/>
      <c r="AV498" s="8"/>
      <c r="AW498" s="2">
        <f>+'[2]BoQ HSYC-Đạt'!AT498</f>
        <v>0</v>
      </c>
      <c r="AX498" s="8">
        <f>F498*AW498</f>
        <v>0</v>
      </c>
      <c r="AY498" s="8">
        <f>IF(AQ498="CT",7%,5%)*AX498</f>
        <v>0</v>
      </c>
      <c r="AZ498" s="8">
        <f>AX498*2%</f>
        <v>0</v>
      </c>
      <c r="BA498" s="8">
        <f>IF(BB498&gt;0,0,AX498*5%)</f>
        <v>0</v>
      </c>
      <c r="BB498" s="8"/>
      <c r="BC498" s="8">
        <f>+AX498+AY498+AZ498+BA498+BB498</f>
        <v>0</v>
      </c>
      <c r="BD498" s="8">
        <f>AX498-AT498</f>
        <v>0</v>
      </c>
      <c r="BE498" s="2"/>
      <c r="BF498" s="8"/>
      <c r="BH498" s="2"/>
    </row>
    <row r="499" spans="1:60" ht="17" hidden="1" outlineLevel="1" x14ac:dyDescent="0.2">
      <c r="B499" s="82"/>
      <c r="C499" s="144" t="s">
        <v>659</v>
      </c>
      <c r="D499" s="144"/>
      <c r="E499" s="82"/>
      <c r="F499" s="143"/>
      <c r="G499" s="142">
        <f>'[1]BoQ HSYC'!F499</f>
        <v>0</v>
      </c>
      <c r="H499" s="185">
        <f>'[1]BoQ HSYC'!G499</f>
        <v>0</v>
      </c>
      <c r="I499" s="185">
        <f>'[1]BoQ HSYC'!H499</f>
        <v>0</v>
      </c>
      <c r="J499" s="185">
        <f>'[1]BoQ HSYC'!I499</f>
        <v>0</v>
      </c>
      <c r="K499" s="48">
        <f>'[1]BoQ HSYC'!J499</f>
        <v>0</v>
      </c>
      <c r="L499" s="47">
        <f>'[1]BoQ HSYC'!K499</f>
        <v>0</v>
      </c>
      <c r="M499" s="47">
        <f>'[1]BoQ HSYC'!L499</f>
        <v>0</v>
      </c>
      <c r="N499" s="183">
        <f>'[1]BoQ HSYC'!M499</f>
        <v>0</v>
      </c>
      <c r="O499" s="183">
        <f>'[1]BoQ HSYC'!N499</f>
        <v>0</v>
      </c>
      <c r="P499" s="83">
        <f>'[1]BoQ HSYC'!O499</f>
        <v>0</v>
      </c>
      <c r="Q499" s="47">
        <f>'[1]BoQ HSYC'!P499</f>
        <v>0</v>
      </c>
      <c r="R499" s="132">
        <f>'[1]BoQ HSYC'!Q499</f>
        <v>0</v>
      </c>
      <c r="S499" s="83">
        <f>'[1]BoQ HSYC'!R499</f>
        <v>0</v>
      </c>
      <c r="T499" s="48">
        <f>'[1]BoQ HSYC'!S499</f>
        <v>0</v>
      </c>
      <c r="U499" s="132">
        <f>'[1]BoQ HSYC'!T499</f>
        <v>0</v>
      </c>
      <c r="V499" s="132">
        <f>'[1]BoQ HSYC'!U499</f>
        <v>0</v>
      </c>
      <c r="W499" s="132">
        <f>'[1]BoQ HSYC'!V499</f>
        <v>0</v>
      </c>
      <c r="X499" s="44" t="str">
        <f>'[1]BoQ HSYC'!W499</f>
        <v>ME</v>
      </c>
      <c r="Y499" s="44"/>
      <c r="Z499" s="44"/>
      <c r="AA499" s="44"/>
      <c r="AB499" s="2">
        <v>0</v>
      </c>
      <c r="AC499" s="2">
        <v>0</v>
      </c>
      <c r="AD499" s="2">
        <f>+M499</f>
        <v>0</v>
      </c>
      <c r="AE499" s="2">
        <f>+AD499*14%</f>
        <v>0</v>
      </c>
      <c r="AF499" s="155">
        <f>+AD499*35%</f>
        <v>0</v>
      </c>
      <c r="AG499" s="2">
        <f>+AD499*F499</f>
        <v>0</v>
      </c>
      <c r="AH499" s="2">
        <f>+AE499*F499</f>
        <v>0</v>
      </c>
      <c r="AI499" s="2">
        <f>+AF499*F499</f>
        <v>0</v>
      </c>
      <c r="AJ499" s="2">
        <f>SUM(AG499:AI499)</f>
        <v>0</v>
      </c>
      <c r="AK499" s="2">
        <f>+AD499*G499</f>
        <v>0</v>
      </c>
      <c r="AL499" s="2">
        <f>+AE499*G499</f>
        <v>0</v>
      </c>
      <c r="AM499" s="2">
        <f>+AF499*G499</f>
        <v>0</v>
      </c>
      <c r="AN499" s="155">
        <f>SUM(AK499:AM499)</f>
        <v>0</v>
      </c>
      <c r="AQ499" s="145" t="s">
        <v>525</v>
      </c>
      <c r="AU499" s="8"/>
      <c r="AV499" s="8"/>
      <c r="AW499" s="2">
        <f>+'[2]BoQ HSYC-Đạt'!AT499</f>
        <v>0</v>
      </c>
      <c r="AX499" s="8">
        <f>F499*AW499</f>
        <v>0</v>
      </c>
      <c r="AY499" s="8">
        <f>IF(AQ499="CT",7%,5%)*AX499</f>
        <v>0</v>
      </c>
      <c r="AZ499" s="8">
        <f>AX499*2%</f>
        <v>0</v>
      </c>
      <c r="BA499" s="8">
        <f>IF(BB499&gt;0,0,AX499*5%)</f>
        <v>0</v>
      </c>
      <c r="BB499" s="8"/>
      <c r="BC499" s="8">
        <f>+AX499+AY499+AZ499+BA499+BB499</f>
        <v>0</v>
      </c>
      <c r="BD499" s="8">
        <f>AX499-AT499</f>
        <v>0</v>
      </c>
      <c r="BE499" s="2"/>
      <c r="BF499" s="8"/>
      <c r="BH499" s="2"/>
    </row>
    <row r="500" spans="1:60" ht="17" hidden="1" outlineLevel="1" x14ac:dyDescent="0.2">
      <c r="B500" s="82"/>
      <c r="C500" s="144" t="s">
        <v>657</v>
      </c>
      <c r="D500" s="144"/>
      <c r="E500" s="82"/>
      <c r="F500" s="143"/>
      <c r="G500" s="142">
        <f>'[1]BoQ HSYC'!F500</f>
        <v>0</v>
      </c>
      <c r="H500" s="185">
        <f>'[1]BoQ HSYC'!G500</f>
        <v>0</v>
      </c>
      <c r="I500" s="185">
        <f>'[1]BoQ HSYC'!H500</f>
        <v>0</v>
      </c>
      <c r="J500" s="185">
        <f>'[1]BoQ HSYC'!I500</f>
        <v>0</v>
      </c>
      <c r="K500" s="48">
        <f>'[1]BoQ HSYC'!J500</f>
        <v>0</v>
      </c>
      <c r="L500" s="47">
        <f>'[1]BoQ HSYC'!K500</f>
        <v>0</v>
      </c>
      <c r="M500" s="47">
        <f>'[1]BoQ HSYC'!L500</f>
        <v>0</v>
      </c>
      <c r="N500" s="183">
        <f>'[1]BoQ HSYC'!M500</f>
        <v>0</v>
      </c>
      <c r="O500" s="183">
        <f>'[1]BoQ HSYC'!N500</f>
        <v>0</v>
      </c>
      <c r="P500" s="83">
        <f>'[1]BoQ HSYC'!O500</f>
        <v>0</v>
      </c>
      <c r="Q500" s="47">
        <f>'[1]BoQ HSYC'!P500</f>
        <v>0</v>
      </c>
      <c r="R500" s="132">
        <f>'[1]BoQ HSYC'!Q500</f>
        <v>0</v>
      </c>
      <c r="S500" s="83">
        <f>'[1]BoQ HSYC'!R500</f>
        <v>0</v>
      </c>
      <c r="T500" s="48">
        <f>'[1]BoQ HSYC'!S500</f>
        <v>0</v>
      </c>
      <c r="U500" s="132">
        <f>'[1]BoQ HSYC'!T500</f>
        <v>0</v>
      </c>
      <c r="V500" s="132">
        <f>'[1]BoQ HSYC'!U500</f>
        <v>0</v>
      </c>
      <c r="W500" s="132">
        <f>'[1]BoQ HSYC'!V500</f>
        <v>0</v>
      </c>
      <c r="X500" s="44" t="str">
        <f>'[1]BoQ HSYC'!W500</f>
        <v>ME</v>
      </c>
      <c r="Y500" s="44"/>
      <c r="Z500" s="44"/>
      <c r="AA500" s="44"/>
      <c r="AB500" s="2">
        <v>0</v>
      </c>
      <c r="AC500" s="2">
        <v>0</v>
      </c>
      <c r="AD500" s="2">
        <f>+M500</f>
        <v>0</v>
      </c>
      <c r="AE500" s="2">
        <f>+AD500*14%</f>
        <v>0</v>
      </c>
      <c r="AF500" s="155">
        <f>+AD500*35%</f>
        <v>0</v>
      </c>
      <c r="AG500" s="2">
        <f>+AD500*F500</f>
        <v>0</v>
      </c>
      <c r="AH500" s="2">
        <f>+AE500*F500</f>
        <v>0</v>
      </c>
      <c r="AI500" s="2">
        <f>+AF500*F500</f>
        <v>0</v>
      </c>
      <c r="AJ500" s="2">
        <f>SUM(AG500:AI500)</f>
        <v>0</v>
      </c>
      <c r="AK500" s="2">
        <f>+AD500*G500</f>
        <v>0</v>
      </c>
      <c r="AL500" s="2">
        <f>+AE500*G500</f>
        <v>0</v>
      </c>
      <c r="AM500" s="2">
        <f>+AF500*G500</f>
        <v>0</v>
      </c>
      <c r="AN500" s="155">
        <f>SUM(AK500:AM500)</f>
        <v>0</v>
      </c>
      <c r="AQ500" s="145" t="s">
        <v>525</v>
      </c>
      <c r="AU500" s="8"/>
      <c r="AV500" s="8"/>
      <c r="AW500" s="2">
        <f>+'[2]BoQ HSYC-Đạt'!AT500</f>
        <v>0</v>
      </c>
      <c r="AX500" s="8">
        <f>F500*AW500</f>
        <v>0</v>
      </c>
      <c r="AY500" s="8">
        <f>IF(AQ500="CT",7%,5%)*AX500</f>
        <v>0</v>
      </c>
      <c r="AZ500" s="8">
        <f>AX500*2%</f>
        <v>0</v>
      </c>
      <c r="BA500" s="8">
        <f>IF(BB500&gt;0,0,AX500*5%)</f>
        <v>0</v>
      </c>
      <c r="BB500" s="8"/>
      <c r="BC500" s="8">
        <f>+AX500+AY500+AZ500+BA500+BB500</f>
        <v>0</v>
      </c>
      <c r="BD500" s="8">
        <f>AX500-AT500</f>
        <v>0</v>
      </c>
      <c r="BE500" s="2"/>
      <c r="BF500" s="8"/>
      <c r="BH500" s="2"/>
    </row>
    <row r="501" spans="1:60" ht="17" hidden="1" outlineLevel="1" x14ac:dyDescent="0.2">
      <c r="B501" s="82"/>
      <c r="C501" s="144" t="s">
        <v>915</v>
      </c>
      <c r="D501" s="144"/>
      <c r="E501" s="82"/>
      <c r="F501" s="143"/>
      <c r="G501" s="142">
        <f>'[1]BoQ HSYC'!F501</f>
        <v>0</v>
      </c>
      <c r="H501" s="185">
        <f>'[1]BoQ HSYC'!G501</f>
        <v>0</v>
      </c>
      <c r="I501" s="185">
        <f>'[1]BoQ HSYC'!H501</f>
        <v>0</v>
      </c>
      <c r="J501" s="185">
        <f>'[1]BoQ HSYC'!I501</f>
        <v>0</v>
      </c>
      <c r="K501" s="48">
        <f>'[1]BoQ HSYC'!J501</f>
        <v>0</v>
      </c>
      <c r="L501" s="47">
        <f>'[1]BoQ HSYC'!K501</f>
        <v>0</v>
      </c>
      <c r="M501" s="47">
        <f>'[1]BoQ HSYC'!L501</f>
        <v>0</v>
      </c>
      <c r="N501" s="183">
        <f>'[1]BoQ HSYC'!M501</f>
        <v>0</v>
      </c>
      <c r="O501" s="183">
        <f>'[1]BoQ HSYC'!N501</f>
        <v>0</v>
      </c>
      <c r="P501" s="83">
        <f>'[1]BoQ HSYC'!O501</f>
        <v>0</v>
      </c>
      <c r="Q501" s="47">
        <f>'[1]BoQ HSYC'!P501</f>
        <v>0</v>
      </c>
      <c r="R501" s="132">
        <f>'[1]BoQ HSYC'!Q501</f>
        <v>0</v>
      </c>
      <c r="S501" s="83">
        <f>'[1]BoQ HSYC'!R501</f>
        <v>0</v>
      </c>
      <c r="T501" s="48">
        <f>'[1]BoQ HSYC'!S501</f>
        <v>0</v>
      </c>
      <c r="U501" s="132">
        <f>'[1]BoQ HSYC'!T501</f>
        <v>0</v>
      </c>
      <c r="V501" s="132">
        <f>'[1]BoQ HSYC'!U501</f>
        <v>0</v>
      </c>
      <c r="W501" s="132">
        <f>'[1]BoQ HSYC'!V501</f>
        <v>0</v>
      </c>
      <c r="X501" s="44" t="str">
        <f>'[1]BoQ HSYC'!W501</f>
        <v>ME</v>
      </c>
      <c r="Y501" s="44"/>
      <c r="Z501" s="44"/>
      <c r="AA501" s="44"/>
      <c r="AB501" s="2">
        <v>0</v>
      </c>
      <c r="AC501" s="2">
        <v>0</v>
      </c>
      <c r="AD501" s="2">
        <f>+M501</f>
        <v>0</v>
      </c>
      <c r="AE501" s="2">
        <f>+AD501*14%</f>
        <v>0</v>
      </c>
      <c r="AF501" s="155">
        <f>+AD501*35%</f>
        <v>0</v>
      </c>
      <c r="AG501" s="2">
        <f>+AD501*F501</f>
        <v>0</v>
      </c>
      <c r="AH501" s="2">
        <f>+AE501*F501</f>
        <v>0</v>
      </c>
      <c r="AI501" s="2">
        <f>+AF501*F501</f>
        <v>0</v>
      </c>
      <c r="AJ501" s="2">
        <f>SUM(AG501:AI501)</f>
        <v>0</v>
      </c>
      <c r="AK501" s="2">
        <f>+AD501*G501</f>
        <v>0</v>
      </c>
      <c r="AL501" s="2">
        <f>+AE501*G501</f>
        <v>0</v>
      </c>
      <c r="AM501" s="2">
        <f>+AF501*G501</f>
        <v>0</v>
      </c>
      <c r="AN501" s="155">
        <f>SUM(AK501:AM501)</f>
        <v>0</v>
      </c>
      <c r="AQ501" s="145" t="s">
        <v>525</v>
      </c>
      <c r="AU501" s="8"/>
      <c r="AV501" s="8"/>
      <c r="AW501" s="2">
        <f>+'[2]BoQ HSYC-Đạt'!AT501</f>
        <v>0</v>
      </c>
      <c r="AX501" s="8">
        <f>F501*AW501</f>
        <v>0</v>
      </c>
      <c r="AY501" s="8">
        <f>IF(AQ501="CT",7%,5%)*AX501</f>
        <v>0</v>
      </c>
      <c r="AZ501" s="8">
        <f>AX501*2%</f>
        <v>0</v>
      </c>
      <c r="BA501" s="8">
        <f>IF(BB501&gt;0,0,AX501*5%)</f>
        <v>0</v>
      </c>
      <c r="BB501" s="8"/>
      <c r="BC501" s="8">
        <f>+AX501+AY501+AZ501+BA501+BB501</f>
        <v>0</v>
      </c>
      <c r="BD501" s="8">
        <f>AX501-AT501</f>
        <v>0</v>
      </c>
      <c r="BE501" s="2"/>
      <c r="BF501" s="8"/>
      <c r="BH501" s="2"/>
    </row>
    <row r="502" spans="1:60" ht="17" hidden="1" outlineLevel="1" x14ac:dyDescent="0.2">
      <c r="A502" s="1" t="s">
        <v>108</v>
      </c>
      <c r="B502" s="82">
        <v>22</v>
      </c>
      <c r="C502" s="144" t="s">
        <v>1372</v>
      </c>
      <c r="D502" s="144"/>
      <c r="E502" s="82" t="s">
        <v>85</v>
      </c>
      <c r="F502" s="143">
        <v>7</v>
      </c>
      <c r="G502" s="142">
        <f>'[1]BoQ HSYC'!F502</f>
        <v>7</v>
      </c>
      <c r="H502" s="185">
        <f>'[1]BoQ HSYC'!G502</f>
        <v>0</v>
      </c>
      <c r="I502" s="185">
        <f>'[1]BoQ HSYC'!H502</f>
        <v>0</v>
      </c>
      <c r="J502" s="185">
        <f>'[1]BoQ HSYC'!I502</f>
        <v>0</v>
      </c>
      <c r="K502" s="48">
        <f>'[1]BoQ HSYC'!J502</f>
        <v>11290000</v>
      </c>
      <c r="L502" s="47">
        <f>'[1]BoQ HSYC'!K502</f>
        <v>0</v>
      </c>
      <c r="M502" s="47">
        <f>'[1]BoQ HSYC'!L502</f>
        <v>11290000</v>
      </c>
      <c r="N502" s="183">
        <f>'[1]BoQ HSYC'!M502</f>
        <v>0</v>
      </c>
      <c r="O502" s="183">
        <f>'[1]BoQ HSYC'!N502</f>
        <v>0</v>
      </c>
      <c r="P502" s="83">
        <f>'[1]BoQ HSYC'!O502</f>
        <v>0</v>
      </c>
      <c r="Q502" s="47">
        <f>'[1]BoQ HSYC'!P502</f>
        <v>79030000</v>
      </c>
      <c r="R502" s="132">
        <f>'[1]BoQ HSYC'!Q502</f>
        <v>0</v>
      </c>
      <c r="S502" s="83">
        <f>'[1]BoQ HSYC'!R502</f>
        <v>79030000</v>
      </c>
      <c r="T502" s="48">
        <f>'[1]BoQ HSYC'!S502</f>
        <v>0</v>
      </c>
      <c r="U502" s="132">
        <f>'[1]BoQ HSYC'!T502</f>
        <v>0</v>
      </c>
      <c r="V502" s="132" t="str">
        <f>'[1]BoQ HSYC'!U502</f>
        <v>Báo giá NCC</v>
      </c>
      <c r="W502" s="132" t="str">
        <f>'[1]BoQ HSYC'!V502</f>
        <v>Báo giá NCC</v>
      </c>
      <c r="X502" s="44" t="str">
        <f>'[1]BoQ HSYC'!W502</f>
        <v>ME</v>
      </c>
      <c r="Y502" s="44"/>
      <c r="Z502" s="44"/>
      <c r="AA502" s="44"/>
      <c r="AB502" s="2">
        <v>14346739.275</v>
      </c>
      <c r="AC502" s="2">
        <v>100427174.925</v>
      </c>
      <c r="AD502" s="2">
        <f>+M502</f>
        <v>11290000</v>
      </c>
      <c r="AE502" s="2">
        <f>+AD502*14%</f>
        <v>1580600.0000000002</v>
      </c>
      <c r="AF502" s="155">
        <f>+AD502*35%</f>
        <v>3951499.9999999995</v>
      </c>
      <c r="AG502" s="2">
        <f>+AD502*F502</f>
        <v>79030000</v>
      </c>
      <c r="AH502" s="2">
        <f>+AE502*F502</f>
        <v>11064200.000000002</v>
      </c>
      <c r="AI502" s="2">
        <f>+AF502*F502</f>
        <v>27660499.999999996</v>
      </c>
      <c r="AJ502" s="2">
        <f>SUM(AG502:AI502)</f>
        <v>117754700</v>
      </c>
      <c r="AK502" s="2">
        <f>+AD502*G502</f>
        <v>79030000</v>
      </c>
      <c r="AL502" s="2">
        <f>+AE502*G502</f>
        <v>11064200.000000002</v>
      </c>
      <c r="AM502" s="2">
        <f>+AF502*G502</f>
        <v>27660499.999999996</v>
      </c>
      <c r="AN502" s="155">
        <f>SUM(AK502:AM502)</f>
        <v>117754700</v>
      </c>
      <c r="AQ502" s="145" t="s">
        <v>525</v>
      </c>
      <c r="AU502" s="8"/>
      <c r="AV502" s="8"/>
      <c r="AW502" s="2">
        <f>+'[2]BoQ HSYC-Đạt'!AT502</f>
        <v>11515800</v>
      </c>
      <c r="AX502" s="8">
        <f>F502*AW502</f>
        <v>80610600</v>
      </c>
      <c r="AY502" s="8">
        <f>IF(AQ502="CT",7%,5%)*AX502</f>
        <v>5642742.0000000009</v>
      </c>
      <c r="AZ502" s="8">
        <f>AX502*2%</f>
        <v>1612212</v>
      </c>
      <c r="BA502" s="8">
        <f>IF(BB502&gt;0,0,AX502*5%)</f>
        <v>4030530</v>
      </c>
      <c r="BB502" s="8"/>
      <c r="BC502" s="8">
        <f>+AX502+AY502+AZ502+BA502+BB502</f>
        <v>91896084</v>
      </c>
      <c r="BD502" s="8">
        <f>AX502-AT502</f>
        <v>80610600</v>
      </c>
      <c r="BE502" s="2"/>
      <c r="BF502" s="8"/>
      <c r="BH502" s="2"/>
    </row>
    <row r="503" spans="1:60" ht="17" hidden="1" outlineLevel="1" x14ac:dyDescent="0.2">
      <c r="B503" s="82"/>
      <c r="C503" s="144" t="s">
        <v>916</v>
      </c>
      <c r="D503" s="144"/>
      <c r="E503" s="82"/>
      <c r="F503" s="143"/>
      <c r="G503" s="142">
        <f>'[1]BoQ HSYC'!F503</f>
        <v>0</v>
      </c>
      <c r="H503" s="185">
        <f>'[1]BoQ HSYC'!G503</f>
        <v>0</v>
      </c>
      <c r="I503" s="185">
        <f>'[1]BoQ HSYC'!H503</f>
        <v>0</v>
      </c>
      <c r="J503" s="185">
        <f>'[1]BoQ HSYC'!I503</f>
        <v>0</v>
      </c>
      <c r="K503" s="48">
        <f>'[1]BoQ HSYC'!J503</f>
        <v>0</v>
      </c>
      <c r="L503" s="47">
        <f>'[1]BoQ HSYC'!K503</f>
        <v>0</v>
      </c>
      <c r="M503" s="47">
        <f>'[1]BoQ HSYC'!L503</f>
        <v>0</v>
      </c>
      <c r="N503" s="183">
        <f>'[1]BoQ HSYC'!M503</f>
        <v>0</v>
      </c>
      <c r="O503" s="183">
        <f>'[1]BoQ HSYC'!N503</f>
        <v>0</v>
      </c>
      <c r="P503" s="83">
        <f>'[1]BoQ HSYC'!O503</f>
        <v>0</v>
      </c>
      <c r="Q503" s="47">
        <f>'[1]BoQ HSYC'!P503</f>
        <v>0</v>
      </c>
      <c r="R503" s="132">
        <f>'[1]BoQ HSYC'!Q503</f>
        <v>0</v>
      </c>
      <c r="S503" s="83">
        <f>'[1]BoQ HSYC'!R503</f>
        <v>0</v>
      </c>
      <c r="T503" s="48">
        <f>'[1]BoQ HSYC'!S503</f>
        <v>0</v>
      </c>
      <c r="U503" s="132">
        <f>'[1]BoQ HSYC'!T503</f>
        <v>0</v>
      </c>
      <c r="V503" s="132">
        <f>'[1]BoQ HSYC'!U503</f>
        <v>0</v>
      </c>
      <c r="W503" s="132">
        <f>'[1]BoQ HSYC'!V503</f>
        <v>0</v>
      </c>
      <c r="X503" s="44" t="str">
        <f>'[1]BoQ HSYC'!W503</f>
        <v>ME</v>
      </c>
      <c r="Y503" s="44"/>
      <c r="Z503" s="44"/>
      <c r="AA503" s="44"/>
      <c r="AB503" s="2">
        <v>0</v>
      </c>
      <c r="AC503" s="2">
        <v>0</v>
      </c>
      <c r="AD503" s="2">
        <f>+M503</f>
        <v>0</v>
      </c>
      <c r="AE503" s="2">
        <f>+AD503*14%</f>
        <v>0</v>
      </c>
      <c r="AF503" s="155">
        <f>+AD503*35%</f>
        <v>0</v>
      </c>
      <c r="AG503" s="2">
        <f>+AD503*F503</f>
        <v>0</v>
      </c>
      <c r="AH503" s="2">
        <f>+AE503*F503</f>
        <v>0</v>
      </c>
      <c r="AI503" s="2">
        <f>+AF503*F503</f>
        <v>0</v>
      </c>
      <c r="AJ503" s="2">
        <f>SUM(AG503:AI503)</f>
        <v>0</v>
      </c>
      <c r="AK503" s="2">
        <f>+AD503*G503</f>
        <v>0</v>
      </c>
      <c r="AL503" s="2">
        <f>+AE503*G503</f>
        <v>0</v>
      </c>
      <c r="AM503" s="2">
        <f>+AF503*G503</f>
        <v>0</v>
      </c>
      <c r="AN503" s="155">
        <f>SUM(AK503:AM503)</f>
        <v>0</v>
      </c>
      <c r="AQ503" s="145" t="s">
        <v>525</v>
      </c>
      <c r="AU503" s="8"/>
      <c r="AV503" s="8"/>
      <c r="AW503" s="2">
        <f>+'[2]BoQ HSYC-Đạt'!AT503</f>
        <v>0</v>
      </c>
      <c r="AX503" s="8">
        <f>F503*AW503</f>
        <v>0</v>
      </c>
      <c r="AY503" s="8">
        <f>IF(AQ503="CT",7%,5%)*AX503</f>
        <v>0</v>
      </c>
      <c r="AZ503" s="8">
        <f>AX503*2%</f>
        <v>0</v>
      </c>
      <c r="BA503" s="8">
        <f>IF(BB503&gt;0,0,AX503*5%)</f>
        <v>0</v>
      </c>
      <c r="BB503" s="8"/>
      <c r="BC503" s="8">
        <f>+AX503+AY503+AZ503+BA503+BB503</f>
        <v>0</v>
      </c>
      <c r="BD503" s="8">
        <f>AX503-AT503</f>
        <v>0</v>
      </c>
      <c r="BE503" s="2"/>
      <c r="BF503" s="8"/>
      <c r="BH503" s="2"/>
    </row>
    <row r="504" spans="1:60" ht="17" hidden="1" outlineLevel="1" x14ac:dyDescent="0.2">
      <c r="B504" s="82"/>
      <c r="C504" s="144" t="s">
        <v>658</v>
      </c>
      <c r="D504" s="144"/>
      <c r="E504" s="82"/>
      <c r="F504" s="143"/>
      <c r="G504" s="142">
        <f>'[1]BoQ HSYC'!F504</f>
        <v>0</v>
      </c>
      <c r="H504" s="185">
        <f>'[1]BoQ HSYC'!G504</f>
        <v>0</v>
      </c>
      <c r="I504" s="185">
        <f>'[1]BoQ HSYC'!H504</f>
        <v>0</v>
      </c>
      <c r="J504" s="185">
        <f>'[1]BoQ HSYC'!I504</f>
        <v>0</v>
      </c>
      <c r="K504" s="48">
        <f>'[1]BoQ HSYC'!J504</f>
        <v>0</v>
      </c>
      <c r="L504" s="47">
        <f>'[1]BoQ HSYC'!K504</f>
        <v>0</v>
      </c>
      <c r="M504" s="47">
        <f>'[1]BoQ HSYC'!L504</f>
        <v>0</v>
      </c>
      <c r="N504" s="183">
        <f>'[1]BoQ HSYC'!M504</f>
        <v>0</v>
      </c>
      <c r="O504" s="183">
        <f>'[1]BoQ HSYC'!N504</f>
        <v>0</v>
      </c>
      <c r="P504" s="83">
        <f>'[1]BoQ HSYC'!O504</f>
        <v>0</v>
      </c>
      <c r="Q504" s="47">
        <f>'[1]BoQ HSYC'!P504</f>
        <v>0</v>
      </c>
      <c r="R504" s="132">
        <f>'[1]BoQ HSYC'!Q504</f>
        <v>0</v>
      </c>
      <c r="S504" s="83">
        <f>'[1]BoQ HSYC'!R504</f>
        <v>0</v>
      </c>
      <c r="T504" s="48">
        <f>'[1]BoQ HSYC'!S504</f>
        <v>0</v>
      </c>
      <c r="U504" s="132">
        <f>'[1]BoQ HSYC'!T504</f>
        <v>0</v>
      </c>
      <c r="V504" s="132">
        <f>'[1]BoQ HSYC'!U504</f>
        <v>0</v>
      </c>
      <c r="W504" s="132">
        <f>'[1]BoQ HSYC'!V504</f>
        <v>0</v>
      </c>
      <c r="X504" s="44" t="str">
        <f>'[1]BoQ HSYC'!W504</f>
        <v>ME</v>
      </c>
      <c r="Y504" s="44"/>
      <c r="Z504" s="44"/>
      <c r="AA504" s="44"/>
      <c r="AB504" s="2">
        <v>0</v>
      </c>
      <c r="AC504" s="2">
        <v>0</v>
      </c>
      <c r="AD504" s="2">
        <f>+M504</f>
        <v>0</v>
      </c>
      <c r="AE504" s="2">
        <f>+AD504*14%</f>
        <v>0</v>
      </c>
      <c r="AF504" s="155">
        <f>+AD504*35%</f>
        <v>0</v>
      </c>
      <c r="AG504" s="2">
        <f>+AD504*F504</f>
        <v>0</v>
      </c>
      <c r="AH504" s="2">
        <f>+AE504*F504</f>
        <v>0</v>
      </c>
      <c r="AI504" s="2">
        <f>+AF504*F504</f>
        <v>0</v>
      </c>
      <c r="AJ504" s="2">
        <f>SUM(AG504:AI504)</f>
        <v>0</v>
      </c>
      <c r="AK504" s="2">
        <f>+AD504*G504</f>
        <v>0</v>
      </c>
      <c r="AL504" s="2">
        <f>+AE504*G504</f>
        <v>0</v>
      </c>
      <c r="AM504" s="2">
        <f>+AF504*G504</f>
        <v>0</v>
      </c>
      <c r="AN504" s="155">
        <f>SUM(AK504:AM504)</f>
        <v>0</v>
      </c>
      <c r="AQ504" s="145" t="s">
        <v>525</v>
      </c>
      <c r="AU504" s="8"/>
      <c r="AV504" s="8"/>
      <c r="AW504" s="2">
        <f>+'[2]BoQ HSYC-Đạt'!AT504</f>
        <v>0</v>
      </c>
      <c r="AX504" s="8">
        <f>F504*AW504</f>
        <v>0</v>
      </c>
      <c r="AY504" s="8">
        <f>IF(AQ504="CT",7%,5%)*AX504</f>
        <v>0</v>
      </c>
      <c r="AZ504" s="8">
        <f>AX504*2%</f>
        <v>0</v>
      </c>
      <c r="BA504" s="8">
        <f>IF(BB504&gt;0,0,AX504*5%)</f>
        <v>0</v>
      </c>
      <c r="BB504" s="8"/>
      <c r="BC504" s="8">
        <f>+AX504+AY504+AZ504+BA504+BB504</f>
        <v>0</v>
      </c>
      <c r="BD504" s="8">
        <f>AX504-AT504</f>
        <v>0</v>
      </c>
      <c r="BE504" s="2"/>
      <c r="BF504" s="8"/>
      <c r="BH504" s="2"/>
    </row>
    <row r="505" spans="1:60" ht="17" hidden="1" outlineLevel="1" x14ac:dyDescent="0.2">
      <c r="B505" s="82"/>
      <c r="C505" s="144" t="s">
        <v>659</v>
      </c>
      <c r="D505" s="144"/>
      <c r="E505" s="82"/>
      <c r="F505" s="143"/>
      <c r="G505" s="142">
        <f>'[1]BoQ HSYC'!F505</f>
        <v>0</v>
      </c>
      <c r="H505" s="185">
        <f>'[1]BoQ HSYC'!G505</f>
        <v>0</v>
      </c>
      <c r="I505" s="185">
        <f>'[1]BoQ HSYC'!H505</f>
        <v>0</v>
      </c>
      <c r="J505" s="185">
        <f>'[1]BoQ HSYC'!I505</f>
        <v>0</v>
      </c>
      <c r="K505" s="48">
        <f>'[1]BoQ HSYC'!J505</f>
        <v>0</v>
      </c>
      <c r="L505" s="47">
        <f>'[1]BoQ HSYC'!K505</f>
        <v>0</v>
      </c>
      <c r="M505" s="47">
        <f>'[1]BoQ HSYC'!L505</f>
        <v>0</v>
      </c>
      <c r="N505" s="183">
        <f>'[1]BoQ HSYC'!M505</f>
        <v>0</v>
      </c>
      <c r="O505" s="183">
        <f>'[1]BoQ HSYC'!N505</f>
        <v>0</v>
      </c>
      <c r="P505" s="83">
        <f>'[1]BoQ HSYC'!O505</f>
        <v>0</v>
      </c>
      <c r="Q505" s="47">
        <f>'[1]BoQ HSYC'!P505</f>
        <v>0</v>
      </c>
      <c r="R505" s="132">
        <f>'[1]BoQ HSYC'!Q505</f>
        <v>0</v>
      </c>
      <c r="S505" s="83">
        <f>'[1]BoQ HSYC'!R505</f>
        <v>0</v>
      </c>
      <c r="T505" s="48">
        <f>'[1]BoQ HSYC'!S505</f>
        <v>0</v>
      </c>
      <c r="U505" s="132">
        <f>'[1]BoQ HSYC'!T505</f>
        <v>0</v>
      </c>
      <c r="V505" s="132">
        <f>'[1]BoQ HSYC'!U505</f>
        <v>0</v>
      </c>
      <c r="W505" s="132">
        <f>'[1]BoQ HSYC'!V505</f>
        <v>0</v>
      </c>
      <c r="X505" s="44" t="str">
        <f>'[1]BoQ HSYC'!W505</f>
        <v>ME</v>
      </c>
      <c r="Y505" s="44"/>
      <c r="Z505" s="44"/>
      <c r="AA505" s="44"/>
      <c r="AB505" s="2">
        <v>0</v>
      </c>
      <c r="AC505" s="2">
        <v>0</v>
      </c>
      <c r="AD505" s="2">
        <f>+M505</f>
        <v>0</v>
      </c>
      <c r="AE505" s="2">
        <f>+AD505*14%</f>
        <v>0</v>
      </c>
      <c r="AF505" s="155">
        <f>+AD505*35%</f>
        <v>0</v>
      </c>
      <c r="AG505" s="2">
        <f>+AD505*F505</f>
        <v>0</v>
      </c>
      <c r="AH505" s="2">
        <f>+AE505*F505</f>
        <v>0</v>
      </c>
      <c r="AI505" s="2">
        <f>+AF505*F505</f>
        <v>0</v>
      </c>
      <c r="AJ505" s="2">
        <f>SUM(AG505:AI505)</f>
        <v>0</v>
      </c>
      <c r="AK505" s="2">
        <f>+AD505*G505</f>
        <v>0</v>
      </c>
      <c r="AL505" s="2">
        <f>+AE505*G505</f>
        <v>0</v>
      </c>
      <c r="AM505" s="2">
        <f>+AF505*G505</f>
        <v>0</v>
      </c>
      <c r="AN505" s="155">
        <f>SUM(AK505:AM505)</f>
        <v>0</v>
      </c>
      <c r="AQ505" s="145" t="s">
        <v>525</v>
      </c>
      <c r="AU505" s="8"/>
      <c r="AV505" s="8"/>
      <c r="AW505" s="2">
        <f>+'[2]BoQ HSYC-Đạt'!AT505</f>
        <v>0</v>
      </c>
      <c r="AX505" s="8">
        <f>F505*AW505</f>
        <v>0</v>
      </c>
      <c r="AY505" s="8">
        <f>IF(AQ505="CT",7%,5%)*AX505</f>
        <v>0</v>
      </c>
      <c r="AZ505" s="8">
        <f>AX505*2%</f>
        <v>0</v>
      </c>
      <c r="BA505" s="8">
        <f>IF(BB505&gt;0,0,AX505*5%)</f>
        <v>0</v>
      </c>
      <c r="BB505" s="8"/>
      <c r="BC505" s="8">
        <f>+AX505+AY505+AZ505+BA505+BB505</f>
        <v>0</v>
      </c>
      <c r="BD505" s="8">
        <f>AX505-AT505</f>
        <v>0</v>
      </c>
      <c r="BE505" s="2"/>
      <c r="BF505" s="8"/>
      <c r="BH505" s="2"/>
    </row>
    <row r="506" spans="1:60" ht="17" hidden="1" outlineLevel="1" x14ac:dyDescent="0.2">
      <c r="B506" s="82"/>
      <c r="C506" s="144" t="s">
        <v>657</v>
      </c>
      <c r="D506" s="144"/>
      <c r="E506" s="82"/>
      <c r="F506" s="143"/>
      <c r="G506" s="142">
        <f>'[1]BoQ HSYC'!F506</f>
        <v>0</v>
      </c>
      <c r="H506" s="185">
        <f>'[1]BoQ HSYC'!G506</f>
        <v>0</v>
      </c>
      <c r="I506" s="185">
        <f>'[1]BoQ HSYC'!H506</f>
        <v>0</v>
      </c>
      <c r="J506" s="185">
        <f>'[1]BoQ HSYC'!I506</f>
        <v>0</v>
      </c>
      <c r="K506" s="48">
        <f>'[1]BoQ HSYC'!J506</f>
        <v>0</v>
      </c>
      <c r="L506" s="47">
        <f>'[1]BoQ HSYC'!K506</f>
        <v>0</v>
      </c>
      <c r="M506" s="47">
        <f>'[1]BoQ HSYC'!L506</f>
        <v>0</v>
      </c>
      <c r="N506" s="183">
        <f>'[1]BoQ HSYC'!M506</f>
        <v>0</v>
      </c>
      <c r="O506" s="183">
        <f>'[1]BoQ HSYC'!N506</f>
        <v>0</v>
      </c>
      <c r="P506" s="83">
        <f>'[1]BoQ HSYC'!O506</f>
        <v>0</v>
      </c>
      <c r="Q506" s="47">
        <f>'[1]BoQ HSYC'!P506</f>
        <v>0</v>
      </c>
      <c r="R506" s="132">
        <f>'[1]BoQ HSYC'!Q506</f>
        <v>0</v>
      </c>
      <c r="S506" s="83">
        <f>'[1]BoQ HSYC'!R506</f>
        <v>0</v>
      </c>
      <c r="T506" s="48">
        <f>'[1]BoQ HSYC'!S506</f>
        <v>0</v>
      </c>
      <c r="U506" s="132">
        <f>'[1]BoQ HSYC'!T506</f>
        <v>0</v>
      </c>
      <c r="V506" s="132">
        <f>'[1]BoQ HSYC'!U506</f>
        <v>0</v>
      </c>
      <c r="W506" s="132">
        <f>'[1]BoQ HSYC'!V506</f>
        <v>0</v>
      </c>
      <c r="X506" s="44" t="str">
        <f>'[1]BoQ HSYC'!W506</f>
        <v>ME</v>
      </c>
      <c r="Y506" s="44"/>
      <c r="Z506" s="44"/>
      <c r="AA506" s="44"/>
      <c r="AB506" s="2">
        <v>0</v>
      </c>
      <c r="AC506" s="2">
        <v>0</v>
      </c>
      <c r="AD506" s="2">
        <f>+M506</f>
        <v>0</v>
      </c>
      <c r="AE506" s="2">
        <f>+AD506*14%</f>
        <v>0</v>
      </c>
      <c r="AF506" s="155">
        <f>+AD506*35%</f>
        <v>0</v>
      </c>
      <c r="AG506" s="2">
        <f>+AD506*F506</f>
        <v>0</v>
      </c>
      <c r="AH506" s="2">
        <f>+AE506*F506</f>
        <v>0</v>
      </c>
      <c r="AI506" s="2">
        <f>+AF506*F506</f>
        <v>0</v>
      </c>
      <c r="AJ506" s="2">
        <f>SUM(AG506:AI506)</f>
        <v>0</v>
      </c>
      <c r="AK506" s="2">
        <f>+AD506*G506</f>
        <v>0</v>
      </c>
      <c r="AL506" s="2">
        <f>+AE506*G506</f>
        <v>0</v>
      </c>
      <c r="AM506" s="2">
        <f>+AF506*G506</f>
        <v>0</v>
      </c>
      <c r="AN506" s="155">
        <f>SUM(AK506:AM506)</f>
        <v>0</v>
      </c>
      <c r="AQ506" s="145" t="s">
        <v>525</v>
      </c>
      <c r="AU506" s="8"/>
      <c r="AV506" s="8"/>
      <c r="AW506" s="2">
        <f>+'[2]BoQ HSYC-Đạt'!AT506</f>
        <v>0</v>
      </c>
      <c r="AX506" s="8">
        <f>F506*AW506</f>
        <v>0</v>
      </c>
      <c r="AY506" s="8">
        <f>IF(AQ506="CT",7%,5%)*AX506</f>
        <v>0</v>
      </c>
      <c r="AZ506" s="8">
        <f>AX506*2%</f>
        <v>0</v>
      </c>
      <c r="BA506" s="8">
        <f>IF(BB506&gt;0,0,AX506*5%)</f>
        <v>0</v>
      </c>
      <c r="BB506" s="8"/>
      <c r="BC506" s="8">
        <f>+AX506+AY506+AZ506+BA506+BB506</f>
        <v>0</v>
      </c>
      <c r="BD506" s="8">
        <f>AX506-AT506</f>
        <v>0</v>
      </c>
      <c r="BE506" s="2"/>
      <c r="BF506" s="8"/>
      <c r="BH506" s="2"/>
    </row>
    <row r="507" spans="1:60" ht="17" hidden="1" outlineLevel="1" x14ac:dyDescent="0.2">
      <c r="B507" s="82"/>
      <c r="C507" s="144" t="s">
        <v>1371</v>
      </c>
      <c r="D507" s="144"/>
      <c r="E507" s="82"/>
      <c r="F507" s="143"/>
      <c r="G507" s="142">
        <f>'[1]BoQ HSYC'!F507</f>
        <v>0</v>
      </c>
      <c r="H507" s="185">
        <f>'[1]BoQ HSYC'!G507</f>
        <v>0</v>
      </c>
      <c r="I507" s="185">
        <f>'[1]BoQ HSYC'!H507</f>
        <v>0</v>
      </c>
      <c r="J507" s="185">
        <f>'[1]BoQ HSYC'!I507</f>
        <v>0</v>
      </c>
      <c r="K507" s="48">
        <f>'[1]BoQ HSYC'!J507</f>
        <v>0</v>
      </c>
      <c r="L507" s="47">
        <f>'[1]BoQ HSYC'!K507</f>
        <v>0</v>
      </c>
      <c r="M507" s="47">
        <f>'[1]BoQ HSYC'!L507</f>
        <v>0</v>
      </c>
      <c r="N507" s="183">
        <f>'[1]BoQ HSYC'!M507</f>
        <v>0</v>
      </c>
      <c r="O507" s="183">
        <f>'[1]BoQ HSYC'!N507</f>
        <v>0</v>
      </c>
      <c r="P507" s="83">
        <f>'[1]BoQ HSYC'!O507</f>
        <v>0</v>
      </c>
      <c r="Q507" s="47">
        <f>'[1]BoQ HSYC'!P507</f>
        <v>0</v>
      </c>
      <c r="R507" s="132">
        <f>'[1]BoQ HSYC'!Q507</f>
        <v>0</v>
      </c>
      <c r="S507" s="83">
        <f>'[1]BoQ HSYC'!R507</f>
        <v>0</v>
      </c>
      <c r="T507" s="48">
        <f>'[1]BoQ HSYC'!S507</f>
        <v>0</v>
      </c>
      <c r="U507" s="132">
        <f>'[1]BoQ HSYC'!T507</f>
        <v>0</v>
      </c>
      <c r="V507" s="132">
        <f>'[1]BoQ HSYC'!U507</f>
        <v>0</v>
      </c>
      <c r="W507" s="132">
        <f>'[1]BoQ HSYC'!V507</f>
        <v>0</v>
      </c>
      <c r="X507" s="44" t="str">
        <f>'[1]BoQ HSYC'!W507</f>
        <v>ME</v>
      </c>
      <c r="Y507" s="44"/>
      <c r="Z507" s="44"/>
      <c r="AA507" s="44"/>
      <c r="AB507" s="2">
        <v>0</v>
      </c>
      <c r="AC507" s="2">
        <v>0</v>
      </c>
      <c r="AD507" s="2">
        <f>+M507</f>
        <v>0</v>
      </c>
      <c r="AE507" s="2">
        <f>+AD507*14%</f>
        <v>0</v>
      </c>
      <c r="AF507" s="155">
        <f>+AD507*35%</f>
        <v>0</v>
      </c>
      <c r="AG507" s="2">
        <f>+AD507*F507</f>
        <v>0</v>
      </c>
      <c r="AH507" s="2">
        <f>+AE507*F507</f>
        <v>0</v>
      </c>
      <c r="AI507" s="2">
        <f>+AF507*F507</f>
        <v>0</v>
      </c>
      <c r="AJ507" s="2">
        <f>SUM(AG507:AI507)</f>
        <v>0</v>
      </c>
      <c r="AK507" s="2">
        <f>+AD507*G507</f>
        <v>0</v>
      </c>
      <c r="AL507" s="2">
        <f>+AE507*G507</f>
        <v>0</v>
      </c>
      <c r="AM507" s="2">
        <f>+AF507*G507</f>
        <v>0</v>
      </c>
      <c r="AN507" s="155">
        <f>SUM(AK507:AM507)</f>
        <v>0</v>
      </c>
      <c r="AQ507" s="145" t="s">
        <v>525</v>
      </c>
      <c r="AU507" s="8"/>
      <c r="AV507" s="8"/>
      <c r="AW507" s="2">
        <f>+'[2]BoQ HSYC-Đạt'!AT507</f>
        <v>0</v>
      </c>
      <c r="AX507" s="8">
        <f>F507*AW507</f>
        <v>0</v>
      </c>
      <c r="AY507" s="8">
        <f>IF(AQ507="CT",7%,5%)*AX507</f>
        <v>0</v>
      </c>
      <c r="AZ507" s="8">
        <f>AX507*2%</f>
        <v>0</v>
      </c>
      <c r="BA507" s="8">
        <f>IF(BB507&gt;0,0,AX507*5%)</f>
        <v>0</v>
      </c>
      <c r="BB507" s="8"/>
      <c r="BC507" s="8">
        <f>+AX507+AY507+AZ507+BA507+BB507</f>
        <v>0</v>
      </c>
      <c r="BD507" s="8">
        <f>AX507-AT507</f>
        <v>0</v>
      </c>
      <c r="BE507" s="2"/>
      <c r="BF507" s="8"/>
      <c r="BH507" s="2"/>
    </row>
    <row r="508" spans="1:60" ht="17" hidden="1" outlineLevel="1" x14ac:dyDescent="0.2">
      <c r="A508" s="1" t="s">
        <v>108</v>
      </c>
      <c r="B508" s="82">
        <v>23</v>
      </c>
      <c r="C508" s="144" t="s">
        <v>1370</v>
      </c>
      <c r="D508" s="144"/>
      <c r="E508" s="82" t="s">
        <v>85</v>
      </c>
      <c r="F508" s="143">
        <v>2</v>
      </c>
      <c r="G508" s="142">
        <f>'[1]BoQ HSYC'!F508</f>
        <v>2</v>
      </c>
      <c r="H508" s="185">
        <f>'[1]BoQ HSYC'!G508</f>
        <v>0</v>
      </c>
      <c r="I508" s="185">
        <f>'[1]BoQ HSYC'!H508</f>
        <v>0</v>
      </c>
      <c r="J508" s="185">
        <f>'[1]BoQ HSYC'!I508</f>
        <v>0</v>
      </c>
      <c r="K508" s="48">
        <f>'[1]BoQ HSYC'!J508</f>
        <v>6620000</v>
      </c>
      <c r="L508" s="47">
        <f>'[1]BoQ HSYC'!K508</f>
        <v>0</v>
      </c>
      <c r="M508" s="47">
        <f>'[1]BoQ HSYC'!L508</f>
        <v>6620000</v>
      </c>
      <c r="N508" s="183">
        <f>'[1]BoQ HSYC'!M508</f>
        <v>0</v>
      </c>
      <c r="O508" s="183">
        <f>'[1]BoQ HSYC'!N508</f>
        <v>0</v>
      </c>
      <c r="P508" s="83">
        <f>'[1]BoQ HSYC'!O508</f>
        <v>0</v>
      </c>
      <c r="Q508" s="47">
        <f>'[1]BoQ HSYC'!P508</f>
        <v>13240000</v>
      </c>
      <c r="R508" s="132">
        <f>'[1]BoQ HSYC'!Q508</f>
        <v>0</v>
      </c>
      <c r="S508" s="83">
        <f>'[1]BoQ HSYC'!R508</f>
        <v>13240000</v>
      </c>
      <c r="T508" s="48">
        <f>'[1]BoQ HSYC'!S508</f>
        <v>0</v>
      </c>
      <c r="U508" s="132">
        <f>'[1]BoQ HSYC'!T508</f>
        <v>0</v>
      </c>
      <c r="V508" s="132" t="str">
        <f>'[1]BoQ HSYC'!U508</f>
        <v>Báo giá NCC</v>
      </c>
      <c r="W508" s="132" t="str">
        <f>'[1]BoQ HSYC'!V508</f>
        <v>Báo giá NCC</v>
      </c>
      <c r="X508" s="44" t="str">
        <f>'[1]BoQ HSYC'!W508</f>
        <v>ME</v>
      </c>
      <c r="Y508" s="44"/>
      <c r="Z508" s="44"/>
      <c r="AA508" s="44"/>
      <c r="AB508" s="2">
        <v>8412348.4499999993</v>
      </c>
      <c r="AC508" s="2">
        <v>16824696.899999999</v>
      </c>
      <c r="AD508" s="2">
        <f>+M508</f>
        <v>6620000</v>
      </c>
      <c r="AE508" s="2">
        <f>+AD508*14%</f>
        <v>926800.00000000012</v>
      </c>
      <c r="AF508" s="155">
        <f>+AD508*35%</f>
        <v>2317000</v>
      </c>
      <c r="AG508" s="2">
        <f>+AD508*F508</f>
        <v>13240000</v>
      </c>
      <c r="AH508" s="2">
        <f>+AE508*F508</f>
        <v>1853600.0000000002</v>
      </c>
      <c r="AI508" s="2">
        <f>+AF508*F508</f>
        <v>4634000</v>
      </c>
      <c r="AJ508" s="2">
        <f>SUM(AG508:AI508)</f>
        <v>19727600</v>
      </c>
      <c r="AK508" s="2">
        <f>+AD508*G508</f>
        <v>13240000</v>
      </c>
      <c r="AL508" s="2">
        <f>+AE508*G508</f>
        <v>1853600.0000000002</v>
      </c>
      <c r="AM508" s="2">
        <f>+AF508*G508</f>
        <v>4634000</v>
      </c>
      <c r="AN508" s="155">
        <f>SUM(AK508:AM508)</f>
        <v>19727600</v>
      </c>
      <c r="AQ508" s="145" t="s">
        <v>525</v>
      </c>
      <c r="AU508" s="8"/>
      <c r="AV508" s="8"/>
      <c r="AW508" s="2">
        <f>+'[2]BoQ HSYC-Đạt'!AT508</f>
        <v>6752400</v>
      </c>
      <c r="AX508" s="8">
        <f>F508*AW508</f>
        <v>13504800</v>
      </c>
      <c r="AY508" s="8">
        <f>IF(AQ508="CT",7%,5%)*AX508</f>
        <v>945336.00000000012</v>
      </c>
      <c r="AZ508" s="8">
        <f>AX508*2%</f>
        <v>270096</v>
      </c>
      <c r="BA508" s="8">
        <f>IF(BB508&gt;0,0,AX508*5%)</f>
        <v>675240</v>
      </c>
      <c r="BB508" s="8"/>
      <c r="BC508" s="8">
        <f>+AX508+AY508+AZ508+BA508+BB508</f>
        <v>15395472</v>
      </c>
      <c r="BD508" s="8">
        <f>AX508-AT508</f>
        <v>13504800</v>
      </c>
      <c r="BE508" s="2"/>
      <c r="BF508" s="8"/>
      <c r="BH508" s="2"/>
    </row>
    <row r="509" spans="1:60" ht="17" hidden="1" outlineLevel="1" x14ac:dyDescent="0.2">
      <c r="B509" s="82"/>
      <c r="C509" s="144" t="s">
        <v>827</v>
      </c>
      <c r="D509" s="144"/>
      <c r="E509" s="82"/>
      <c r="F509" s="143"/>
      <c r="G509" s="142">
        <f>'[1]BoQ HSYC'!F509</f>
        <v>0</v>
      </c>
      <c r="H509" s="185">
        <f>'[1]BoQ HSYC'!G509</f>
        <v>0</v>
      </c>
      <c r="I509" s="185">
        <f>'[1]BoQ HSYC'!H509</f>
        <v>0</v>
      </c>
      <c r="J509" s="185">
        <f>'[1]BoQ HSYC'!I509</f>
        <v>0</v>
      </c>
      <c r="K509" s="48">
        <f>'[1]BoQ HSYC'!J509</f>
        <v>0</v>
      </c>
      <c r="L509" s="47">
        <f>'[1]BoQ HSYC'!K509</f>
        <v>0</v>
      </c>
      <c r="M509" s="47">
        <f>'[1]BoQ HSYC'!L509</f>
        <v>0</v>
      </c>
      <c r="N509" s="183">
        <f>'[1]BoQ HSYC'!M509</f>
        <v>0</v>
      </c>
      <c r="O509" s="183">
        <f>'[1]BoQ HSYC'!N509</f>
        <v>0</v>
      </c>
      <c r="P509" s="83">
        <f>'[1]BoQ HSYC'!O509</f>
        <v>0</v>
      </c>
      <c r="Q509" s="47">
        <f>'[1]BoQ HSYC'!P509</f>
        <v>0</v>
      </c>
      <c r="R509" s="132">
        <f>'[1]BoQ HSYC'!Q509</f>
        <v>0</v>
      </c>
      <c r="S509" s="83">
        <f>'[1]BoQ HSYC'!R509</f>
        <v>0</v>
      </c>
      <c r="T509" s="48">
        <f>'[1]BoQ HSYC'!S509</f>
        <v>0</v>
      </c>
      <c r="U509" s="132">
        <f>'[1]BoQ HSYC'!T509</f>
        <v>0</v>
      </c>
      <c r="V509" s="132">
        <f>'[1]BoQ HSYC'!U509</f>
        <v>0</v>
      </c>
      <c r="W509" s="132">
        <f>'[1]BoQ HSYC'!V509</f>
        <v>0</v>
      </c>
      <c r="X509" s="44" t="str">
        <f>'[1]BoQ HSYC'!W509</f>
        <v>ME</v>
      </c>
      <c r="Y509" s="44"/>
      <c r="Z509" s="44"/>
      <c r="AA509" s="44"/>
      <c r="AB509" s="2">
        <v>0</v>
      </c>
      <c r="AC509" s="2">
        <v>0</v>
      </c>
      <c r="AD509" s="2">
        <f>+M509</f>
        <v>0</v>
      </c>
      <c r="AE509" s="2">
        <f>+AD509*14%</f>
        <v>0</v>
      </c>
      <c r="AF509" s="155">
        <f>+AD509*35%</f>
        <v>0</v>
      </c>
      <c r="AG509" s="2">
        <f>+AD509*F509</f>
        <v>0</v>
      </c>
      <c r="AH509" s="2">
        <f>+AE509*F509</f>
        <v>0</v>
      </c>
      <c r="AI509" s="2">
        <f>+AF509*F509</f>
        <v>0</v>
      </c>
      <c r="AJ509" s="2">
        <f>SUM(AG509:AI509)</f>
        <v>0</v>
      </c>
      <c r="AK509" s="2">
        <f>+AD509*G509</f>
        <v>0</v>
      </c>
      <c r="AL509" s="2">
        <f>+AE509*G509</f>
        <v>0</v>
      </c>
      <c r="AM509" s="2">
        <f>+AF509*G509</f>
        <v>0</v>
      </c>
      <c r="AN509" s="155">
        <f>SUM(AK509:AM509)</f>
        <v>0</v>
      </c>
      <c r="AQ509" s="145" t="s">
        <v>525</v>
      </c>
      <c r="AU509" s="8"/>
      <c r="AV509" s="8"/>
      <c r="AW509" s="2">
        <f>+'[2]BoQ HSYC-Đạt'!AT509</f>
        <v>0</v>
      </c>
      <c r="AX509" s="8">
        <f>F509*AW509</f>
        <v>0</v>
      </c>
      <c r="AY509" s="8">
        <f>IF(AQ509="CT",7%,5%)*AX509</f>
        <v>0</v>
      </c>
      <c r="AZ509" s="8">
        <f>AX509*2%</f>
        <v>0</v>
      </c>
      <c r="BA509" s="8">
        <f>IF(BB509&gt;0,0,AX509*5%)</f>
        <v>0</v>
      </c>
      <c r="BB509" s="8"/>
      <c r="BC509" s="8">
        <f>+AX509+AY509+AZ509+BA509+BB509</f>
        <v>0</v>
      </c>
      <c r="BD509" s="8">
        <f>AX509-AT509</f>
        <v>0</v>
      </c>
      <c r="BE509" s="2"/>
      <c r="BF509" s="8"/>
      <c r="BH509" s="2"/>
    </row>
    <row r="510" spans="1:60" ht="17" hidden="1" outlineLevel="1" x14ac:dyDescent="0.2">
      <c r="B510" s="82"/>
      <c r="C510" s="144" t="s">
        <v>658</v>
      </c>
      <c r="D510" s="144"/>
      <c r="E510" s="82"/>
      <c r="F510" s="143"/>
      <c r="G510" s="142">
        <f>'[1]BoQ HSYC'!F510</f>
        <v>0</v>
      </c>
      <c r="H510" s="185">
        <f>'[1]BoQ HSYC'!G510</f>
        <v>0</v>
      </c>
      <c r="I510" s="185">
        <f>'[1]BoQ HSYC'!H510</f>
        <v>0</v>
      </c>
      <c r="J510" s="185">
        <f>'[1]BoQ HSYC'!I510</f>
        <v>0</v>
      </c>
      <c r="K510" s="48">
        <f>'[1]BoQ HSYC'!J510</f>
        <v>0</v>
      </c>
      <c r="L510" s="47">
        <f>'[1]BoQ HSYC'!K510</f>
        <v>0</v>
      </c>
      <c r="M510" s="47">
        <f>'[1]BoQ HSYC'!L510</f>
        <v>0</v>
      </c>
      <c r="N510" s="183">
        <f>'[1]BoQ HSYC'!M510</f>
        <v>0</v>
      </c>
      <c r="O510" s="183">
        <f>'[1]BoQ HSYC'!N510</f>
        <v>0</v>
      </c>
      <c r="P510" s="83">
        <f>'[1]BoQ HSYC'!O510</f>
        <v>0</v>
      </c>
      <c r="Q510" s="47">
        <f>'[1]BoQ HSYC'!P510</f>
        <v>0</v>
      </c>
      <c r="R510" s="132">
        <f>'[1]BoQ HSYC'!Q510</f>
        <v>0</v>
      </c>
      <c r="S510" s="83">
        <f>'[1]BoQ HSYC'!R510</f>
        <v>0</v>
      </c>
      <c r="T510" s="48">
        <f>'[1]BoQ HSYC'!S510</f>
        <v>0</v>
      </c>
      <c r="U510" s="132">
        <f>'[1]BoQ HSYC'!T510</f>
        <v>0</v>
      </c>
      <c r="V510" s="132">
        <f>'[1]BoQ HSYC'!U510</f>
        <v>0</v>
      </c>
      <c r="W510" s="132">
        <f>'[1]BoQ HSYC'!V510</f>
        <v>0</v>
      </c>
      <c r="X510" s="44" t="str">
        <f>'[1]BoQ HSYC'!W510</f>
        <v>ME</v>
      </c>
      <c r="Y510" s="44"/>
      <c r="Z510" s="44"/>
      <c r="AA510" s="44"/>
      <c r="AB510" s="2">
        <v>0</v>
      </c>
      <c r="AC510" s="2">
        <v>0</v>
      </c>
      <c r="AD510" s="2">
        <f>+M510</f>
        <v>0</v>
      </c>
      <c r="AE510" s="2">
        <f>+AD510*14%</f>
        <v>0</v>
      </c>
      <c r="AF510" s="155">
        <f>+AD510*35%</f>
        <v>0</v>
      </c>
      <c r="AG510" s="2">
        <f>+AD510*F510</f>
        <v>0</v>
      </c>
      <c r="AH510" s="2">
        <f>+AE510*F510</f>
        <v>0</v>
      </c>
      <c r="AI510" s="2">
        <f>+AF510*F510</f>
        <v>0</v>
      </c>
      <c r="AJ510" s="2">
        <f>SUM(AG510:AI510)</f>
        <v>0</v>
      </c>
      <c r="AK510" s="2">
        <f>+AD510*G510</f>
        <v>0</v>
      </c>
      <c r="AL510" s="2">
        <f>+AE510*G510</f>
        <v>0</v>
      </c>
      <c r="AM510" s="2">
        <f>+AF510*G510</f>
        <v>0</v>
      </c>
      <c r="AN510" s="155">
        <f>SUM(AK510:AM510)</f>
        <v>0</v>
      </c>
      <c r="AQ510" s="145" t="s">
        <v>525</v>
      </c>
      <c r="AU510" s="8"/>
      <c r="AV510" s="8"/>
      <c r="AW510" s="2">
        <f>+'[2]BoQ HSYC-Đạt'!AT510</f>
        <v>0</v>
      </c>
      <c r="AX510" s="8">
        <f>F510*AW510</f>
        <v>0</v>
      </c>
      <c r="AY510" s="8">
        <f>IF(AQ510="CT",7%,5%)*AX510</f>
        <v>0</v>
      </c>
      <c r="AZ510" s="8">
        <f>AX510*2%</f>
        <v>0</v>
      </c>
      <c r="BA510" s="8">
        <f>IF(BB510&gt;0,0,AX510*5%)</f>
        <v>0</v>
      </c>
      <c r="BB510" s="8"/>
      <c r="BC510" s="8">
        <f>+AX510+AY510+AZ510+BA510+BB510</f>
        <v>0</v>
      </c>
      <c r="BD510" s="8">
        <f>AX510-AT510</f>
        <v>0</v>
      </c>
      <c r="BE510" s="2"/>
      <c r="BF510" s="8"/>
      <c r="BH510" s="2"/>
    </row>
    <row r="511" spans="1:60" ht="17" hidden="1" outlineLevel="1" x14ac:dyDescent="0.2">
      <c r="B511" s="82"/>
      <c r="C511" s="144" t="s">
        <v>657</v>
      </c>
      <c r="D511" s="144"/>
      <c r="E511" s="82"/>
      <c r="F511" s="143"/>
      <c r="G511" s="142">
        <f>'[1]BoQ HSYC'!F511</f>
        <v>0</v>
      </c>
      <c r="H511" s="185">
        <f>'[1]BoQ HSYC'!G511</f>
        <v>0</v>
      </c>
      <c r="I511" s="185">
        <f>'[1]BoQ HSYC'!H511</f>
        <v>0</v>
      </c>
      <c r="J511" s="185">
        <f>'[1]BoQ HSYC'!I511</f>
        <v>0</v>
      </c>
      <c r="K511" s="48">
        <f>'[1]BoQ HSYC'!J511</f>
        <v>0</v>
      </c>
      <c r="L511" s="47">
        <f>'[1]BoQ HSYC'!K511</f>
        <v>0</v>
      </c>
      <c r="M511" s="47">
        <f>'[1]BoQ HSYC'!L511</f>
        <v>0</v>
      </c>
      <c r="N511" s="183">
        <f>'[1]BoQ HSYC'!M511</f>
        <v>0</v>
      </c>
      <c r="O511" s="183">
        <f>'[1]BoQ HSYC'!N511</f>
        <v>0</v>
      </c>
      <c r="P511" s="83">
        <f>'[1]BoQ HSYC'!O511</f>
        <v>0</v>
      </c>
      <c r="Q511" s="47">
        <f>'[1]BoQ HSYC'!P511</f>
        <v>0</v>
      </c>
      <c r="R511" s="132">
        <f>'[1]BoQ HSYC'!Q511</f>
        <v>0</v>
      </c>
      <c r="S511" s="83">
        <f>'[1]BoQ HSYC'!R511</f>
        <v>0</v>
      </c>
      <c r="T511" s="48">
        <f>'[1]BoQ HSYC'!S511</f>
        <v>0</v>
      </c>
      <c r="U511" s="132">
        <f>'[1]BoQ HSYC'!T511</f>
        <v>0</v>
      </c>
      <c r="V511" s="132">
        <f>'[1]BoQ HSYC'!U511</f>
        <v>0</v>
      </c>
      <c r="W511" s="132">
        <f>'[1]BoQ HSYC'!V511</f>
        <v>0</v>
      </c>
      <c r="X511" s="44" t="str">
        <f>'[1]BoQ HSYC'!W511</f>
        <v>ME</v>
      </c>
      <c r="Y511" s="44"/>
      <c r="Z511" s="44"/>
      <c r="AA511" s="44"/>
      <c r="AB511" s="2">
        <v>0</v>
      </c>
      <c r="AC511" s="2">
        <v>0</v>
      </c>
      <c r="AD511" s="2">
        <f>+M511</f>
        <v>0</v>
      </c>
      <c r="AE511" s="2">
        <f>+AD511*14%</f>
        <v>0</v>
      </c>
      <c r="AF511" s="155">
        <f>+AD511*35%</f>
        <v>0</v>
      </c>
      <c r="AG511" s="2">
        <f>+AD511*F511</f>
        <v>0</v>
      </c>
      <c r="AH511" s="2">
        <f>+AE511*F511</f>
        <v>0</v>
      </c>
      <c r="AI511" s="2">
        <f>+AF511*F511</f>
        <v>0</v>
      </c>
      <c r="AJ511" s="2">
        <f>SUM(AG511:AI511)</f>
        <v>0</v>
      </c>
      <c r="AK511" s="2">
        <f>+AD511*G511</f>
        <v>0</v>
      </c>
      <c r="AL511" s="2">
        <f>+AE511*G511</f>
        <v>0</v>
      </c>
      <c r="AM511" s="2">
        <f>+AF511*G511</f>
        <v>0</v>
      </c>
      <c r="AN511" s="155">
        <f>SUM(AK511:AM511)</f>
        <v>0</v>
      </c>
      <c r="AQ511" s="145" t="s">
        <v>525</v>
      </c>
      <c r="AU511" s="8"/>
      <c r="AV511" s="8"/>
      <c r="AW511" s="2">
        <f>+'[2]BoQ HSYC-Đạt'!AT511</f>
        <v>0</v>
      </c>
      <c r="AX511" s="8">
        <f>F511*AW511</f>
        <v>0</v>
      </c>
      <c r="AY511" s="8">
        <f>IF(AQ511="CT",7%,5%)*AX511</f>
        <v>0</v>
      </c>
      <c r="AZ511" s="8">
        <f>AX511*2%</f>
        <v>0</v>
      </c>
      <c r="BA511" s="8">
        <f>IF(BB511&gt;0,0,AX511*5%)</f>
        <v>0</v>
      </c>
      <c r="BB511" s="8"/>
      <c r="BC511" s="8">
        <f>+AX511+AY511+AZ511+BA511+BB511</f>
        <v>0</v>
      </c>
      <c r="BD511" s="8">
        <f>AX511-AT511</f>
        <v>0</v>
      </c>
      <c r="BE511" s="2"/>
      <c r="BF511" s="8"/>
      <c r="BH511" s="2"/>
    </row>
    <row r="512" spans="1:60" ht="17" hidden="1" outlineLevel="1" x14ac:dyDescent="0.2">
      <c r="B512" s="82"/>
      <c r="C512" s="144" t="s">
        <v>826</v>
      </c>
      <c r="D512" s="144"/>
      <c r="E512" s="82"/>
      <c r="F512" s="143"/>
      <c r="G512" s="142">
        <f>'[1]BoQ HSYC'!F512</f>
        <v>0</v>
      </c>
      <c r="H512" s="185">
        <f>'[1]BoQ HSYC'!G512</f>
        <v>0</v>
      </c>
      <c r="I512" s="185">
        <f>'[1]BoQ HSYC'!H512</f>
        <v>0</v>
      </c>
      <c r="J512" s="185">
        <f>'[1]BoQ HSYC'!I512</f>
        <v>0</v>
      </c>
      <c r="K512" s="48">
        <f>'[1]BoQ HSYC'!J512</f>
        <v>0</v>
      </c>
      <c r="L512" s="47">
        <f>'[1]BoQ HSYC'!K512</f>
        <v>0</v>
      </c>
      <c r="M512" s="47">
        <f>'[1]BoQ HSYC'!L512</f>
        <v>0</v>
      </c>
      <c r="N512" s="183">
        <f>'[1]BoQ HSYC'!M512</f>
        <v>0</v>
      </c>
      <c r="O512" s="183">
        <f>'[1]BoQ HSYC'!N512</f>
        <v>0</v>
      </c>
      <c r="P512" s="83">
        <f>'[1]BoQ HSYC'!O512</f>
        <v>0</v>
      </c>
      <c r="Q512" s="47">
        <f>'[1]BoQ HSYC'!P512</f>
        <v>0</v>
      </c>
      <c r="R512" s="132">
        <f>'[1]BoQ HSYC'!Q512</f>
        <v>0</v>
      </c>
      <c r="S512" s="83">
        <f>'[1]BoQ HSYC'!R512</f>
        <v>0</v>
      </c>
      <c r="T512" s="48">
        <f>'[1]BoQ HSYC'!S512</f>
        <v>0</v>
      </c>
      <c r="U512" s="132">
        <f>'[1]BoQ HSYC'!T512</f>
        <v>0</v>
      </c>
      <c r="V512" s="132">
        <f>'[1]BoQ HSYC'!U512</f>
        <v>0</v>
      </c>
      <c r="W512" s="132">
        <f>'[1]BoQ HSYC'!V512</f>
        <v>0</v>
      </c>
      <c r="X512" s="44" t="str">
        <f>'[1]BoQ HSYC'!W512</f>
        <v>ME</v>
      </c>
      <c r="Y512" s="44"/>
      <c r="Z512" s="44"/>
      <c r="AA512" s="44"/>
      <c r="AB512" s="2">
        <v>0</v>
      </c>
      <c r="AC512" s="2">
        <v>0</v>
      </c>
      <c r="AD512" s="2">
        <f>+M512</f>
        <v>0</v>
      </c>
      <c r="AE512" s="2">
        <f>+AD512*14%</f>
        <v>0</v>
      </c>
      <c r="AF512" s="155">
        <f>+AD512*35%</f>
        <v>0</v>
      </c>
      <c r="AG512" s="2">
        <f>+AD512*F512</f>
        <v>0</v>
      </c>
      <c r="AH512" s="2">
        <f>+AE512*F512</f>
        <v>0</v>
      </c>
      <c r="AI512" s="2">
        <f>+AF512*F512</f>
        <v>0</v>
      </c>
      <c r="AJ512" s="2">
        <f>SUM(AG512:AI512)</f>
        <v>0</v>
      </c>
      <c r="AK512" s="2">
        <f>+AD512*G512</f>
        <v>0</v>
      </c>
      <c r="AL512" s="2">
        <f>+AE512*G512</f>
        <v>0</v>
      </c>
      <c r="AM512" s="2">
        <f>+AF512*G512</f>
        <v>0</v>
      </c>
      <c r="AN512" s="155">
        <f>SUM(AK512:AM512)</f>
        <v>0</v>
      </c>
      <c r="AQ512" s="145" t="s">
        <v>525</v>
      </c>
      <c r="AU512" s="8"/>
      <c r="AV512" s="8"/>
      <c r="AW512" s="2">
        <f>+'[2]BoQ HSYC-Đạt'!AT512</f>
        <v>0</v>
      </c>
      <c r="AX512" s="8">
        <f>F512*AW512</f>
        <v>0</v>
      </c>
      <c r="AY512" s="8">
        <f>IF(AQ512="CT",7%,5%)*AX512</f>
        <v>0</v>
      </c>
      <c r="AZ512" s="8">
        <f>AX512*2%</f>
        <v>0</v>
      </c>
      <c r="BA512" s="8">
        <f>IF(BB512&gt;0,0,AX512*5%)</f>
        <v>0</v>
      </c>
      <c r="BB512" s="8"/>
      <c r="BC512" s="8">
        <f>+AX512+AY512+AZ512+BA512+BB512</f>
        <v>0</v>
      </c>
      <c r="BD512" s="8">
        <f>AX512-AT512</f>
        <v>0</v>
      </c>
      <c r="BE512" s="2"/>
      <c r="BF512" s="8"/>
      <c r="BH512" s="2"/>
    </row>
    <row r="513" spans="1:60" ht="17" hidden="1" outlineLevel="1" x14ac:dyDescent="0.2">
      <c r="A513" s="1" t="s">
        <v>108</v>
      </c>
      <c r="B513" s="82">
        <v>24</v>
      </c>
      <c r="C513" s="144" t="s">
        <v>1369</v>
      </c>
      <c r="D513" s="144"/>
      <c r="E513" s="82" t="s">
        <v>85</v>
      </c>
      <c r="F513" s="143">
        <v>31</v>
      </c>
      <c r="G513" s="142">
        <f>'[1]BoQ HSYC'!F513</f>
        <v>31</v>
      </c>
      <c r="H513" s="185">
        <f>'[1]BoQ HSYC'!G513</f>
        <v>0</v>
      </c>
      <c r="I513" s="185">
        <f>'[1]BoQ HSYC'!H513</f>
        <v>0</v>
      </c>
      <c r="J513" s="185">
        <f>'[1]BoQ HSYC'!I513</f>
        <v>0</v>
      </c>
      <c r="K513" s="48">
        <f>'[1]BoQ HSYC'!J513</f>
        <v>4490000</v>
      </c>
      <c r="L513" s="47">
        <f>'[1]BoQ HSYC'!K513</f>
        <v>0</v>
      </c>
      <c r="M513" s="47">
        <f>'[1]BoQ HSYC'!L513</f>
        <v>4490000</v>
      </c>
      <c r="N513" s="183">
        <f>'[1]BoQ HSYC'!M513</f>
        <v>0</v>
      </c>
      <c r="O513" s="183">
        <f>'[1]BoQ HSYC'!N513</f>
        <v>0</v>
      </c>
      <c r="P513" s="83">
        <f>'[1]BoQ HSYC'!O513</f>
        <v>0</v>
      </c>
      <c r="Q513" s="47">
        <f>'[1]BoQ HSYC'!P513</f>
        <v>139190000</v>
      </c>
      <c r="R513" s="132">
        <f>'[1]BoQ HSYC'!Q513</f>
        <v>0</v>
      </c>
      <c r="S513" s="83">
        <f>'[1]BoQ HSYC'!R513</f>
        <v>139190000</v>
      </c>
      <c r="T513" s="48">
        <f>'[1]BoQ HSYC'!S513</f>
        <v>0</v>
      </c>
      <c r="U513" s="132">
        <f>'[1]BoQ HSYC'!T513</f>
        <v>0</v>
      </c>
      <c r="V513" s="132" t="str">
        <f>'[1]BoQ HSYC'!U513</f>
        <v>Báo giá NCC</v>
      </c>
      <c r="W513" s="132" t="str">
        <f>'[1]BoQ HSYC'!V513</f>
        <v>Báo giá NCC</v>
      </c>
      <c r="X513" s="44" t="str">
        <f>'[1]BoQ HSYC'!W513</f>
        <v>ME</v>
      </c>
      <c r="Y513" s="44"/>
      <c r="Z513" s="44"/>
      <c r="AA513" s="44"/>
      <c r="AB513" s="2">
        <v>11398605.074999999</v>
      </c>
      <c r="AC513" s="2">
        <v>353356757.32499999</v>
      </c>
      <c r="AD513" s="2">
        <f>+M513</f>
        <v>4490000</v>
      </c>
      <c r="AE513" s="2">
        <f>+AD513*14%</f>
        <v>628600.00000000012</v>
      </c>
      <c r="AF513" s="155">
        <f>+AD513*35%</f>
        <v>1571500</v>
      </c>
      <c r="AG513" s="2">
        <f>+AD513*F513</f>
        <v>139190000</v>
      </c>
      <c r="AH513" s="2">
        <f>+AE513*F513</f>
        <v>19486600.000000004</v>
      </c>
      <c r="AI513" s="2">
        <f>+AF513*F513</f>
        <v>48716500</v>
      </c>
      <c r="AJ513" s="2">
        <f>SUM(AG513:AI513)</f>
        <v>207393100</v>
      </c>
      <c r="AK513" s="2">
        <f>+AD513*G513</f>
        <v>139190000</v>
      </c>
      <c r="AL513" s="2">
        <f>+AE513*G513</f>
        <v>19486600.000000004</v>
      </c>
      <c r="AM513" s="2">
        <f>+AF513*G513</f>
        <v>48716500</v>
      </c>
      <c r="AN513" s="155">
        <f>SUM(AK513:AM513)</f>
        <v>207393100</v>
      </c>
      <c r="AQ513" s="145" t="s">
        <v>525</v>
      </c>
      <c r="AU513" s="8"/>
      <c r="AV513" s="8"/>
      <c r="AW513" s="2">
        <f>+'[2]BoQ HSYC-Đạt'!AT513</f>
        <v>4579800</v>
      </c>
      <c r="AX513" s="8">
        <f>F513*AW513</f>
        <v>141973800</v>
      </c>
      <c r="AY513" s="8">
        <f>IF(AQ513="CT",7%,5%)*AX513</f>
        <v>9938166.0000000019</v>
      </c>
      <c r="AZ513" s="8">
        <f>AX513*2%</f>
        <v>2839476</v>
      </c>
      <c r="BA513" s="8">
        <f>IF(BB513&gt;0,0,AX513*5%)</f>
        <v>7098690</v>
      </c>
      <c r="BB513" s="8"/>
      <c r="BC513" s="8">
        <f>+AX513+AY513+AZ513+BA513+BB513</f>
        <v>161850132</v>
      </c>
      <c r="BD513" s="8">
        <f>AX513-AT513</f>
        <v>141973800</v>
      </c>
      <c r="BE513" s="2"/>
      <c r="BF513" s="8"/>
      <c r="BH513" s="2"/>
    </row>
    <row r="514" spans="1:60" ht="17" hidden="1" outlineLevel="1" x14ac:dyDescent="0.2">
      <c r="B514" s="82"/>
      <c r="C514" s="144" t="s">
        <v>827</v>
      </c>
      <c r="D514" s="144"/>
      <c r="E514" s="82"/>
      <c r="F514" s="143"/>
      <c r="G514" s="142">
        <f>'[1]BoQ HSYC'!F514</f>
        <v>0</v>
      </c>
      <c r="H514" s="185">
        <f>'[1]BoQ HSYC'!G514</f>
        <v>0</v>
      </c>
      <c r="I514" s="185">
        <f>'[1]BoQ HSYC'!H514</f>
        <v>0</v>
      </c>
      <c r="J514" s="185">
        <f>'[1]BoQ HSYC'!I514</f>
        <v>0</v>
      </c>
      <c r="K514" s="48">
        <f>'[1]BoQ HSYC'!J514</f>
        <v>0</v>
      </c>
      <c r="L514" s="47">
        <f>'[1]BoQ HSYC'!K514</f>
        <v>0</v>
      </c>
      <c r="M514" s="47">
        <f>'[1]BoQ HSYC'!L514</f>
        <v>0</v>
      </c>
      <c r="N514" s="183">
        <f>'[1]BoQ HSYC'!M514</f>
        <v>0</v>
      </c>
      <c r="O514" s="183">
        <f>'[1]BoQ HSYC'!N514</f>
        <v>0</v>
      </c>
      <c r="P514" s="83">
        <f>'[1]BoQ HSYC'!O514</f>
        <v>0</v>
      </c>
      <c r="Q514" s="47">
        <f>'[1]BoQ HSYC'!P514</f>
        <v>0</v>
      </c>
      <c r="R514" s="132">
        <f>'[1]BoQ HSYC'!Q514</f>
        <v>0</v>
      </c>
      <c r="S514" s="83">
        <f>'[1]BoQ HSYC'!R514</f>
        <v>0</v>
      </c>
      <c r="T514" s="48">
        <f>'[1]BoQ HSYC'!S514</f>
        <v>0</v>
      </c>
      <c r="U514" s="132">
        <f>'[1]BoQ HSYC'!T514</f>
        <v>0</v>
      </c>
      <c r="V514" s="132">
        <f>'[1]BoQ HSYC'!U514</f>
        <v>0</v>
      </c>
      <c r="W514" s="132">
        <f>'[1]BoQ HSYC'!V514</f>
        <v>0</v>
      </c>
      <c r="X514" s="44" t="str">
        <f>'[1]BoQ HSYC'!W514</f>
        <v>ME</v>
      </c>
      <c r="Y514" s="44"/>
      <c r="Z514" s="44"/>
      <c r="AA514" s="44"/>
      <c r="AB514" s="2">
        <v>0</v>
      </c>
      <c r="AC514" s="2">
        <v>0</v>
      </c>
      <c r="AD514" s="2">
        <f>+M514</f>
        <v>0</v>
      </c>
      <c r="AE514" s="2">
        <f>+AD514*14%</f>
        <v>0</v>
      </c>
      <c r="AF514" s="155">
        <f>+AD514*35%</f>
        <v>0</v>
      </c>
      <c r="AG514" s="2">
        <f>+AD514*F514</f>
        <v>0</v>
      </c>
      <c r="AH514" s="2">
        <f>+AE514*F514</f>
        <v>0</v>
      </c>
      <c r="AI514" s="2">
        <f>+AF514*F514</f>
        <v>0</v>
      </c>
      <c r="AJ514" s="2">
        <f>SUM(AG514:AI514)</f>
        <v>0</v>
      </c>
      <c r="AK514" s="2">
        <f>+AD514*G514</f>
        <v>0</v>
      </c>
      <c r="AL514" s="2">
        <f>+AE514*G514</f>
        <v>0</v>
      </c>
      <c r="AM514" s="2">
        <f>+AF514*G514</f>
        <v>0</v>
      </c>
      <c r="AN514" s="155">
        <f>SUM(AK514:AM514)</f>
        <v>0</v>
      </c>
      <c r="AQ514" s="145" t="s">
        <v>525</v>
      </c>
      <c r="AU514" s="8"/>
      <c r="AV514" s="8"/>
      <c r="AW514" s="2">
        <f>+'[2]BoQ HSYC-Đạt'!AT514</f>
        <v>0</v>
      </c>
      <c r="AX514" s="8">
        <f>F514*AW514</f>
        <v>0</v>
      </c>
      <c r="AY514" s="8">
        <f>IF(AQ514="CT",7%,5%)*AX514</f>
        <v>0</v>
      </c>
      <c r="AZ514" s="8">
        <f>AX514*2%</f>
        <v>0</v>
      </c>
      <c r="BA514" s="8">
        <f>IF(BB514&gt;0,0,AX514*5%)</f>
        <v>0</v>
      </c>
      <c r="BB514" s="8"/>
      <c r="BC514" s="8">
        <f>+AX514+AY514+AZ514+BA514+BB514</f>
        <v>0</v>
      </c>
      <c r="BD514" s="8">
        <f>AX514-AT514</f>
        <v>0</v>
      </c>
      <c r="BE514" s="2"/>
      <c r="BF514" s="8"/>
      <c r="BH514" s="2"/>
    </row>
    <row r="515" spans="1:60" ht="17" hidden="1" outlineLevel="1" x14ac:dyDescent="0.2">
      <c r="B515" s="82"/>
      <c r="C515" s="144" t="s">
        <v>658</v>
      </c>
      <c r="D515" s="144"/>
      <c r="E515" s="82"/>
      <c r="F515" s="143"/>
      <c r="G515" s="142">
        <f>'[1]BoQ HSYC'!F515</f>
        <v>0</v>
      </c>
      <c r="H515" s="185">
        <f>'[1]BoQ HSYC'!G515</f>
        <v>0</v>
      </c>
      <c r="I515" s="185">
        <f>'[1]BoQ HSYC'!H515</f>
        <v>0</v>
      </c>
      <c r="J515" s="185">
        <f>'[1]BoQ HSYC'!I515</f>
        <v>0</v>
      </c>
      <c r="K515" s="48">
        <f>'[1]BoQ HSYC'!J515</f>
        <v>0</v>
      </c>
      <c r="L515" s="47">
        <f>'[1]BoQ HSYC'!K515</f>
        <v>0</v>
      </c>
      <c r="M515" s="47">
        <f>'[1]BoQ HSYC'!L515</f>
        <v>0</v>
      </c>
      <c r="N515" s="183">
        <f>'[1]BoQ HSYC'!M515</f>
        <v>0</v>
      </c>
      <c r="O515" s="183">
        <f>'[1]BoQ HSYC'!N515</f>
        <v>0</v>
      </c>
      <c r="P515" s="83">
        <f>'[1]BoQ HSYC'!O515</f>
        <v>0</v>
      </c>
      <c r="Q515" s="47">
        <f>'[1]BoQ HSYC'!P515</f>
        <v>0</v>
      </c>
      <c r="R515" s="132">
        <f>'[1]BoQ HSYC'!Q515</f>
        <v>0</v>
      </c>
      <c r="S515" s="83">
        <f>'[1]BoQ HSYC'!R515</f>
        <v>0</v>
      </c>
      <c r="T515" s="48">
        <f>'[1]BoQ HSYC'!S515</f>
        <v>0</v>
      </c>
      <c r="U515" s="132">
        <f>'[1]BoQ HSYC'!T515</f>
        <v>0</v>
      </c>
      <c r="V515" s="132">
        <f>'[1]BoQ HSYC'!U515</f>
        <v>0</v>
      </c>
      <c r="W515" s="132">
        <f>'[1]BoQ HSYC'!V515</f>
        <v>0</v>
      </c>
      <c r="X515" s="44" t="str">
        <f>'[1]BoQ HSYC'!W515</f>
        <v>ME</v>
      </c>
      <c r="Y515" s="44"/>
      <c r="Z515" s="44"/>
      <c r="AA515" s="44"/>
      <c r="AB515" s="2">
        <v>0</v>
      </c>
      <c r="AC515" s="2">
        <v>0</v>
      </c>
      <c r="AD515" s="2">
        <f>+M515</f>
        <v>0</v>
      </c>
      <c r="AE515" s="2">
        <f>+AD515*14%</f>
        <v>0</v>
      </c>
      <c r="AF515" s="155">
        <f>+AD515*35%</f>
        <v>0</v>
      </c>
      <c r="AG515" s="2">
        <f>+AD515*F515</f>
        <v>0</v>
      </c>
      <c r="AH515" s="2">
        <f>+AE515*F515</f>
        <v>0</v>
      </c>
      <c r="AI515" s="2">
        <f>+AF515*F515</f>
        <v>0</v>
      </c>
      <c r="AJ515" s="2">
        <f>SUM(AG515:AI515)</f>
        <v>0</v>
      </c>
      <c r="AK515" s="2">
        <f>+AD515*G515</f>
        <v>0</v>
      </c>
      <c r="AL515" s="2">
        <f>+AE515*G515</f>
        <v>0</v>
      </c>
      <c r="AM515" s="2">
        <f>+AF515*G515</f>
        <v>0</v>
      </c>
      <c r="AN515" s="155">
        <f>SUM(AK515:AM515)</f>
        <v>0</v>
      </c>
      <c r="AQ515" s="145" t="s">
        <v>525</v>
      </c>
      <c r="AU515" s="8"/>
      <c r="AV515" s="8"/>
      <c r="AW515" s="2">
        <f>+'[2]BoQ HSYC-Đạt'!AT515</f>
        <v>0</v>
      </c>
      <c r="AX515" s="8">
        <f>F515*AW515</f>
        <v>0</v>
      </c>
      <c r="AY515" s="8">
        <f>IF(AQ515="CT",7%,5%)*AX515</f>
        <v>0</v>
      </c>
      <c r="AZ515" s="8">
        <f>AX515*2%</f>
        <v>0</v>
      </c>
      <c r="BA515" s="8">
        <f>IF(BB515&gt;0,0,AX515*5%)</f>
        <v>0</v>
      </c>
      <c r="BB515" s="8"/>
      <c r="BC515" s="8">
        <f>+AX515+AY515+AZ515+BA515+BB515</f>
        <v>0</v>
      </c>
      <c r="BD515" s="8">
        <f>AX515-AT515</f>
        <v>0</v>
      </c>
      <c r="BE515" s="2"/>
      <c r="BF515" s="8"/>
      <c r="BH515" s="2"/>
    </row>
    <row r="516" spans="1:60" ht="17" hidden="1" outlineLevel="1" x14ac:dyDescent="0.2">
      <c r="B516" s="82"/>
      <c r="C516" s="144" t="s">
        <v>657</v>
      </c>
      <c r="D516" s="144"/>
      <c r="E516" s="82"/>
      <c r="F516" s="143"/>
      <c r="G516" s="142">
        <f>'[1]BoQ HSYC'!F516</f>
        <v>0</v>
      </c>
      <c r="H516" s="185">
        <f>'[1]BoQ HSYC'!G516</f>
        <v>0</v>
      </c>
      <c r="I516" s="185">
        <f>'[1]BoQ HSYC'!H516</f>
        <v>0</v>
      </c>
      <c r="J516" s="185">
        <f>'[1]BoQ HSYC'!I516</f>
        <v>0</v>
      </c>
      <c r="K516" s="48">
        <f>'[1]BoQ HSYC'!J516</f>
        <v>0</v>
      </c>
      <c r="L516" s="47">
        <f>'[1]BoQ HSYC'!K516</f>
        <v>0</v>
      </c>
      <c r="M516" s="47">
        <f>'[1]BoQ HSYC'!L516</f>
        <v>0</v>
      </c>
      <c r="N516" s="183">
        <f>'[1]BoQ HSYC'!M516</f>
        <v>0</v>
      </c>
      <c r="O516" s="183">
        <f>'[1]BoQ HSYC'!N516</f>
        <v>0</v>
      </c>
      <c r="P516" s="83">
        <f>'[1]BoQ HSYC'!O516</f>
        <v>0</v>
      </c>
      <c r="Q516" s="47">
        <f>'[1]BoQ HSYC'!P516</f>
        <v>0</v>
      </c>
      <c r="R516" s="132">
        <f>'[1]BoQ HSYC'!Q516</f>
        <v>0</v>
      </c>
      <c r="S516" s="83">
        <f>'[1]BoQ HSYC'!R516</f>
        <v>0</v>
      </c>
      <c r="T516" s="48">
        <f>'[1]BoQ HSYC'!S516</f>
        <v>0</v>
      </c>
      <c r="U516" s="132">
        <f>'[1]BoQ HSYC'!T516</f>
        <v>0</v>
      </c>
      <c r="V516" s="132">
        <f>'[1]BoQ HSYC'!U516</f>
        <v>0</v>
      </c>
      <c r="W516" s="132">
        <f>'[1]BoQ HSYC'!V516</f>
        <v>0</v>
      </c>
      <c r="X516" s="44" t="str">
        <f>'[1]BoQ HSYC'!W516</f>
        <v>ME</v>
      </c>
      <c r="Y516" s="44"/>
      <c r="Z516" s="44"/>
      <c r="AA516" s="44"/>
      <c r="AB516" s="2">
        <v>0</v>
      </c>
      <c r="AC516" s="2">
        <v>0</v>
      </c>
      <c r="AD516" s="2">
        <f>+M516</f>
        <v>0</v>
      </c>
      <c r="AE516" s="2">
        <f>+AD516*14%</f>
        <v>0</v>
      </c>
      <c r="AF516" s="155">
        <f>+AD516*35%</f>
        <v>0</v>
      </c>
      <c r="AG516" s="2">
        <f>+AD516*F516</f>
        <v>0</v>
      </c>
      <c r="AH516" s="2">
        <f>+AE516*F516</f>
        <v>0</v>
      </c>
      <c r="AI516" s="2">
        <f>+AF516*F516</f>
        <v>0</v>
      </c>
      <c r="AJ516" s="2">
        <f>SUM(AG516:AI516)</f>
        <v>0</v>
      </c>
      <c r="AK516" s="2">
        <f>+AD516*G516</f>
        <v>0</v>
      </c>
      <c r="AL516" s="2">
        <f>+AE516*G516</f>
        <v>0</v>
      </c>
      <c r="AM516" s="2">
        <f>+AF516*G516</f>
        <v>0</v>
      </c>
      <c r="AN516" s="155">
        <f>SUM(AK516:AM516)</f>
        <v>0</v>
      </c>
      <c r="AQ516" s="145" t="s">
        <v>525</v>
      </c>
      <c r="AU516" s="8"/>
      <c r="AV516" s="8"/>
      <c r="AW516" s="2">
        <f>+'[2]BoQ HSYC-Đạt'!AT516</f>
        <v>0</v>
      </c>
      <c r="AX516" s="8">
        <f>F516*AW516</f>
        <v>0</v>
      </c>
      <c r="AY516" s="8">
        <f>IF(AQ516="CT",7%,5%)*AX516</f>
        <v>0</v>
      </c>
      <c r="AZ516" s="8">
        <f>AX516*2%</f>
        <v>0</v>
      </c>
      <c r="BA516" s="8">
        <f>IF(BB516&gt;0,0,AX516*5%)</f>
        <v>0</v>
      </c>
      <c r="BB516" s="8"/>
      <c r="BC516" s="8">
        <f>+AX516+AY516+AZ516+BA516+BB516</f>
        <v>0</v>
      </c>
      <c r="BD516" s="8">
        <f>AX516-AT516</f>
        <v>0</v>
      </c>
      <c r="BE516" s="2"/>
      <c r="BF516" s="8"/>
      <c r="BH516" s="2"/>
    </row>
    <row r="517" spans="1:60" ht="17" hidden="1" outlineLevel="1" x14ac:dyDescent="0.2">
      <c r="B517" s="82"/>
      <c r="C517" s="144" t="s">
        <v>826</v>
      </c>
      <c r="D517" s="144"/>
      <c r="E517" s="82"/>
      <c r="F517" s="143"/>
      <c r="G517" s="142">
        <f>'[1]BoQ HSYC'!F517</f>
        <v>0</v>
      </c>
      <c r="H517" s="185">
        <f>'[1]BoQ HSYC'!G517</f>
        <v>0</v>
      </c>
      <c r="I517" s="185">
        <f>'[1]BoQ HSYC'!H517</f>
        <v>0</v>
      </c>
      <c r="J517" s="185">
        <f>'[1]BoQ HSYC'!I517</f>
        <v>0</v>
      </c>
      <c r="K517" s="48">
        <f>'[1]BoQ HSYC'!J517</f>
        <v>0</v>
      </c>
      <c r="L517" s="47">
        <f>'[1]BoQ HSYC'!K517</f>
        <v>0</v>
      </c>
      <c r="M517" s="47">
        <f>'[1]BoQ HSYC'!L517</f>
        <v>0</v>
      </c>
      <c r="N517" s="183">
        <f>'[1]BoQ HSYC'!M517</f>
        <v>0</v>
      </c>
      <c r="O517" s="183">
        <f>'[1]BoQ HSYC'!N517</f>
        <v>0</v>
      </c>
      <c r="P517" s="83">
        <f>'[1]BoQ HSYC'!O517</f>
        <v>0</v>
      </c>
      <c r="Q517" s="47">
        <f>'[1]BoQ HSYC'!P517</f>
        <v>0</v>
      </c>
      <c r="R517" s="132">
        <f>'[1]BoQ HSYC'!Q517</f>
        <v>0</v>
      </c>
      <c r="S517" s="83">
        <f>'[1]BoQ HSYC'!R517</f>
        <v>0</v>
      </c>
      <c r="T517" s="48">
        <f>'[1]BoQ HSYC'!S517</f>
        <v>0</v>
      </c>
      <c r="U517" s="132">
        <f>'[1]BoQ HSYC'!T517</f>
        <v>0</v>
      </c>
      <c r="V517" s="132">
        <f>'[1]BoQ HSYC'!U517</f>
        <v>0</v>
      </c>
      <c r="W517" s="132">
        <f>'[1]BoQ HSYC'!V517</f>
        <v>0</v>
      </c>
      <c r="X517" s="44" t="str">
        <f>'[1]BoQ HSYC'!W517</f>
        <v>ME</v>
      </c>
      <c r="Y517" s="44"/>
      <c r="Z517" s="44"/>
      <c r="AA517" s="44"/>
      <c r="AB517" s="2">
        <v>0</v>
      </c>
      <c r="AC517" s="2">
        <v>0</v>
      </c>
      <c r="AD517" s="2">
        <f>+M517</f>
        <v>0</v>
      </c>
      <c r="AE517" s="2">
        <f>+AD517*14%</f>
        <v>0</v>
      </c>
      <c r="AF517" s="155">
        <f>+AD517*35%</f>
        <v>0</v>
      </c>
      <c r="AG517" s="2">
        <f>+AD517*F517</f>
        <v>0</v>
      </c>
      <c r="AH517" s="2">
        <f>+AE517*F517</f>
        <v>0</v>
      </c>
      <c r="AI517" s="2">
        <f>+AF517*F517</f>
        <v>0</v>
      </c>
      <c r="AJ517" s="2">
        <f>SUM(AG517:AI517)</f>
        <v>0</v>
      </c>
      <c r="AK517" s="2">
        <f>+AD517*G517</f>
        <v>0</v>
      </c>
      <c r="AL517" s="2">
        <f>+AE517*G517</f>
        <v>0</v>
      </c>
      <c r="AM517" s="2">
        <f>+AF517*G517</f>
        <v>0</v>
      </c>
      <c r="AN517" s="155">
        <f>SUM(AK517:AM517)</f>
        <v>0</v>
      </c>
      <c r="AQ517" s="145" t="s">
        <v>525</v>
      </c>
      <c r="AU517" s="8"/>
      <c r="AV517" s="8"/>
      <c r="AW517" s="2">
        <f>+'[2]BoQ HSYC-Đạt'!AT517</f>
        <v>0</v>
      </c>
      <c r="AX517" s="8">
        <f>F517*AW517</f>
        <v>0</v>
      </c>
      <c r="AY517" s="8">
        <f>IF(AQ517="CT",7%,5%)*AX517</f>
        <v>0</v>
      </c>
      <c r="AZ517" s="8">
        <f>AX517*2%</f>
        <v>0</v>
      </c>
      <c r="BA517" s="8">
        <f>IF(BB517&gt;0,0,AX517*5%)</f>
        <v>0</v>
      </c>
      <c r="BB517" s="8"/>
      <c r="BC517" s="8">
        <f>+AX517+AY517+AZ517+BA517+BB517</f>
        <v>0</v>
      </c>
      <c r="BD517" s="8">
        <f>AX517-AT517</f>
        <v>0</v>
      </c>
      <c r="BE517" s="2"/>
      <c r="BF517" s="8"/>
      <c r="BH517" s="2"/>
    </row>
    <row r="518" spans="1:60" ht="17" hidden="1" outlineLevel="1" x14ac:dyDescent="0.2">
      <c r="A518" s="1" t="s">
        <v>108</v>
      </c>
      <c r="B518" s="82">
        <v>25</v>
      </c>
      <c r="C518" s="144" t="s">
        <v>1368</v>
      </c>
      <c r="D518" s="144"/>
      <c r="E518" s="82" t="s">
        <v>85</v>
      </c>
      <c r="F518" s="143">
        <v>5</v>
      </c>
      <c r="G518" s="142">
        <f>'[1]BoQ HSYC'!F518</f>
        <v>5</v>
      </c>
      <c r="H518" s="185">
        <f>'[1]BoQ HSYC'!G518</f>
        <v>0</v>
      </c>
      <c r="I518" s="185">
        <f>'[1]BoQ HSYC'!H518</f>
        <v>0</v>
      </c>
      <c r="J518" s="185">
        <f>'[1]BoQ HSYC'!I518</f>
        <v>0</v>
      </c>
      <c r="K518" s="48">
        <f>'[1]BoQ HSYC'!J518</f>
        <v>18540000</v>
      </c>
      <c r="L518" s="47">
        <f>'[1]BoQ HSYC'!K518</f>
        <v>0</v>
      </c>
      <c r="M518" s="47">
        <f>'[1]BoQ HSYC'!L518</f>
        <v>18540000</v>
      </c>
      <c r="N518" s="183">
        <f>'[1]BoQ HSYC'!M518</f>
        <v>0</v>
      </c>
      <c r="O518" s="183">
        <f>'[1]BoQ HSYC'!N518</f>
        <v>0</v>
      </c>
      <c r="P518" s="83">
        <f>'[1]BoQ HSYC'!O518</f>
        <v>0</v>
      </c>
      <c r="Q518" s="47">
        <f>'[1]BoQ HSYC'!P518</f>
        <v>92700000</v>
      </c>
      <c r="R518" s="132">
        <f>'[1]BoQ HSYC'!Q518</f>
        <v>0</v>
      </c>
      <c r="S518" s="83">
        <f>'[1]BoQ HSYC'!R518</f>
        <v>92700000</v>
      </c>
      <c r="T518" s="48">
        <f>'[1]BoQ HSYC'!S518</f>
        <v>0</v>
      </c>
      <c r="U518" s="132">
        <f>'[1]BoQ HSYC'!T518</f>
        <v>0</v>
      </c>
      <c r="V518" s="132" t="str">
        <f>'[1]BoQ HSYC'!U518</f>
        <v>Báo giá NCC</v>
      </c>
      <c r="W518" s="132" t="str">
        <f>'[1]BoQ HSYC'!V518</f>
        <v>Báo giá NCC</v>
      </c>
      <c r="X518" s="44" t="str">
        <f>'[1]BoQ HSYC'!W518</f>
        <v>ME</v>
      </c>
      <c r="Y518" s="44"/>
      <c r="Z518" s="44"/>
      <c r="AA518" s="44"/>
      <c r="AB518" s="2">
        <v>23559658.649999999</v>
      </c>
      <c r="AC518" s="2">
        <v>117798293.25</v>
      </c>
      <c r="AD518" s="2">
        <f>+M518</f>
        <v>18540000</v>
      </c>
      <c r="AE518" s="2">
        <f>+AD518*14%</f>
        <v>2595600.0000000005</v>
      </c>
      <c r="AF518" s="155">
        <f>+AD518*35%</f>
        <v>6489000</v>
      </c>
      <c r="AG518" s="2">
        <f>+AD518*F518</f>
        <v>92700000</v>
      </c>
      <c r="AH518" s="2">
        <f>+AE518*F518</f>
        <v>12978000.000000002</v>
      </c>
      <c r="AI518" s="2">
        <f>+AF518*F518</f>
        <v>32445000</v>
      </c>
      <c r="AJ518" s="2">
        <f>SUM(AG518:AI518)</f>
        <v>138123000</v>
      </c>
      <c r="AK518" s="2">
        <f>+AD518*G518</f>
        <v>92700000</v>
      </c>
      <c r="AL518" s="2">
        <f>+AE518*G518</f>
        <v>12978000.000000002</v>
      </c>
      <c r="AM518" s="2">
        <f>+AF518*G518</f>
        <v>32445000</v>
      </c>
      <c r="AN518" s="155">
        <f>SUM(AK518:AM518)</f>
        <v>138123000</v>
      </c>
      <c r="AQ518" s="145" t="s">
        <v>525</v>
      </c>
      <c r="AU518" s="8"/>
      <c r="AV518" s="8"/>
      <c r="AW518" s="2">
        <f>+'[2]BoQ HSYC-Đạt'!AT518</f>
        <v>18910800</v>
      </c>
      <c r="AX518" s="8">
        <f>F518*AW518</f>
        <v>94554000</v>
      </c>
      <c r="AY518" s="8">
        <f>IF(AQ518="CT",7%,5%)*AX518</f>
        <v>6618780.0000000009</v>
      </c>
      <c r="AZ518" s="8">
        <f>AX518*2%</f>
        <v>1891080</v>
      </c>
      <c r="BA518" s="8">
        <f>IF(BB518&gt;0,0,AX518*5%)</f>
        <v>4727700</v>
      </c>
      <c r="BB518" s="8"/>
      <c r="BC518" s="8">
        <f>+AX518+AY518+AZ518+BA518+BB518</f>
        <v>107791560</v>
      </c>
      <c r="BD518" s="8">
        <f>AX518-AT518</f>
        <v>94554000</v>
      </c>
      <c r="BE518" s="2"/>
      <c r="BF518" s="8"/>
      <c r="BH518" s="2"/>
    </row>
    <row r="519" spans="1:60" ht="17" hidden="1" outlineLevel="1" x14ac:dyDescent="0.2">
      <c r="B519" s="82"/>
      <c r="C519" s="144" t="s">
        <v>1367</v>
      </c>
      <c r="D519" s="144"/>
      <c r="E519" s="82"/>
      <c r="F519" s="143"/>
      <c r="G519" s="142">
        <f>'[1]BoQ HSYC'!F519</f>
        <v>0</v>
      </c>
      <c r="H519" s="185">
        <f>'[1]BoQ HSYC'!G519</f>
        <v>0</v>
      </c>
      <c r="I519" s="185">
        <f>'[1]BoQ HSYC'!H519</f>
        <v>0</v>
      </c>
      <c r="J519" s="185">
        <f>'[1]BoQ HSYC'!I519</f>
        <v>0</v>
      </c>
      <c r="K519" s="48">
        <f>'[1]BoQ HSYC'!J519</f>
        <v>0</v>
      </c>
      <c r="L519" s="47">
        <f>'[1]BoQ HSYC'!K519</f>
        <v>0</v>
      </c>
      <c r="M519" s="47">
        <f>'[1]BoQ HSYC'!L519</f>
        <v>0</v>
      </c>
      <c r="N519" s="183">
        <f>'[1]BoQ HSYC'!M519</f>
        <v>0</v>
      </c>
      <c r="O519" s="183">
        <f>'[1]BoQ HSYC'!N519</f>
        <v>0</v>
      </c>
      <c r="P519" s="83">
        <f>'[1]BoQ HSYC'!O519</f>
        <v>0</v>
      </c>
      <c r="Q519" s="47">
        <f>'[1]BoQ HSYC'!P519</f>
        <v>0</v>
      </c>
      <c r="R519" s="132">
        <f>'[1]BoQ HSYC'!Q519</f>
        <v>0</v>
      </c>
      <c r="S519" s="83">
        <f>'[1]BoQ HSYC'!R519</f>
        <v>0</v>
      </c>
      <c r="T519" s="48">
        <f>'[1]BoQ HSYC'!S519</f>
        <v>0</v>
      </c>
      <c r="U519" s="132">
        <f>'[1]BoQ HSYC'!T519</f>
        <v>0</v>
      </c>
      <c r="V519" s="132">
        <f>'[1]BoQ HSYC'!U519</f>
        <v>0</v>
      </c>
      <c r="W519" s="132">
        <f>'[1]BoQ HSYC'!V519</f>
        <v>0</v>
      </c>
      <c r="X519" s="44" t="str">
        <f>'[1]BoQ HSYC'!W519</f>
        <v>ME</v>
      </c>
      <c r="Y519" s="44"/>
      <c r="Z519" s="44"/>
      <c r="AA519" s="44"/>
      <c r="AB519" s="2">
        <v>0</v>
      </c>
      <c r="AC519" s="2">
        <v>0</v>
      </c>
      <c r="AD519" s="2">
        <f>+M519</f>
        <v>0</v>
      </c>
      <c r="AE519" s="2">
        <f>+AD519*14%</f>
        <v>0</v>
      </c>
      <c r="AF519" s="155">
        <f>+AD519*35%</f>
        <v>0</v>
      </c>
      <c r="AG519" s="2">
        <f>+AD519*F519</f>
        <v>0</v>
      </c>
      <c r="AH519" s="2">
        <f>+AE519*F519</f>
        <v>0</v>
      </c>
      <c r="AI519" s="2">
        <f>+AF519*F519</f>
        <v>0</v>
      </c>
      <c r="AJ519" s="2">
        <f>SUM(AG519:AI519)</f>
        <v>0</v>
      </c>
      <c r="AK519" s="2">
        <f>+AD519*G519</f>
        <v>0</v>
      </c>
      <c r="AL519" s="2">
        <f>+AE519*G519</f>
        <v>0</v>
      </c>
      <c r="AM519" s="2">
        <f>+AF519*G519</f>
        <v>0</v>
      </c>
      <c r="AN519" s="155">
        <f>SUM(AK519:AM519)</f>
        <v>0</v>
      </c>
      <c r="AQ519" s="145" t="s">
        <v>525</v>
      </c>
      <c r="AU519" s="8"/>
      <c r="AV519" s="8"/>
      <c r="AW519" s="2">
        <f>+'[2]BoQ HSYC-Đạt'!AT519</f>
        <v>0</v>
      </c>
      <c r="AX519" s="8">
        <f>F519*AW519</f>
        <v>0</v>
      </c>
      <c r="AY519" s="8">
        <f>IF(AQ519="CT",7%,5%)*AX519</f>
        <v>0</v>
      </c>
      <c r="AZ519" s="8">
        <f>AX519*2%</f>
        <v>0</v>
      </c>
      <c r="BA519" s="8">
        <f>IF(BB519&gt;0,0,AX519*5%)</f>
        <v>0</v>
      </c>
      <c r="BB519" s="8"/>
      <c r="BC519" s="8">
        <f>+AX519+AY519+AZ519+BA519+BB519</f>
        <v>0</v>
      </c>
      <c r="BD519" s="8">
        <f>AX519-AT519</f>
        <v>0</v>
      </c>
      <c r="BE519" s="2"/>
      <c r="BF519" s="8"/>
      <c r="BH519" s="2"/>
    </row>
    <row r="520" spans="1:60" ht="17" hidden="1" outlineLevel="1" x14ac:dyDescent="0.2">
      <c r="B520" s="82"/>
      <c r="C520" s="144" t="s">
        <v>658</v>
      </c>
      <c r="D520" s="144"/>
      <c r="E520" s="82"/>
      <c r="F520" s="143"/>
      <c r="G520" s="142">
        <f>'[1]BoQ HSYC'!F520</f>
        <v>0</v>
      </c>
      <c r="H520" s="185">
        <f>'[1]BoQ HSYC'!G520</f>
        <v>0</v>
      </c>
      <c r="I520" s="185">
        <f>'[1]BoQ HSYC'!H520</f>
        <v>0</v>
      </c>
      <c r="J520" s="185">
        <f>'[1]BoQ HSYC'!I520</f>
        <v>0</v>
      </c>
      <c r="K520" s="48">
        <f>'[1]BoQ HSYC'!J520</f>
        <v>0</v>
      </c>
      <c r="L520" s="47">
        <f>'[1]BoQ HSYC'!K520</f>
        <v>0</v>
      </c>
      <c r="M520" s="47">
        <f>'[1]BoQ HSYC'!L520</f>
        <v>0</v>
      </c>
      <c r="N520" s="183">
        <f>'[1]BoQ HSYC'!M520</f>
        <v>0</v>
      </c>
      <c r="O520" s="183">
        <f>'[1]BoQ HSYC'!N520</f>
        <v>0</v>
      </c>
      <c r="P520" s="83">
        <f>'[1]BoQ HSYC'!O520</f>
        <v>0</v>
      </c>
      <c r="Q520" s="47">
        <f>'[1]BoQ HSYC'!P520</f>
        <v>0</v>
      </c>
      <c r="R520" s="132">
        <f>'[1]BoQ HSYC'!Q520</f>
        <v>0</v>
      </c>
      <c r="S520" s="83">
        <f>'[1]BoQ HSYC'!R520</f>
        <v>0</v>
      </c>
      <c r="T520" s="48">
        <f>'[1]BoQ HSYC'!S520</f>
        <v>0</v>
      </c>
      <c r="U520" s="132">
        <f>'[1]BoQ HSYC'!T520</f>
        <v>0</v>
      </c>
      <c r="V520" s="132">
        <f>'[1]BoQ HSYC'!U520</f>
        <v>0</v>
      </c>
      <c r="W520" s="132">
        <f>'[1]BoQ HSYC'!V520</f>
        <v>0</v>
      </c>
      <c r="X520" s="44" t="str">
        <f>'[1]BoQ HSYC'!W520</f>
        <v>ME</v>
      </c>
      <c r="Y520" s="44"/>
      <c r="Z520" s="44"/>
      <c r="AA520" s="44"/>
      <c r="AB520" s="2">
        <v>0</v>
      </c>
      <c r="AC520" s="2">
        <v>0</v>
      </c>
      <c r="AD520" s="2">
        <f>+M520</f>
        <v>0</v>
      </c>
      <c r="AE520" s="2">
        <f>+AD520*14%</f>
        <v>0</v>
      </c>
      <c r="AF520" s="155">
        <f>+AD520*35%</f>
        <v>0</v>
      </c>
      <c r="AG520" s="2">
        <f>+AD520*F520</f>
        <v>0</v>
      </c>
      <c r="AH520" s="2">
        <f>+AE520*F520</f>
        <v>0</v>
      </c>
      <c r="AI520" s="2">
        <f>+AF520*F520</f>
        <v>0</v>
      </c>
      <c r="AJ520" s="2">
        <f>SUM(AG520:AI520)</f>
        <v>0</v>
      </c>
      <c r="AK520" s="2">
        <f>+AD520*G520</f>
        <v>0</v>
      </c>
      <c r="AL520" s="2">
        <f>+AE520*G520</f>
        <v>0</v>
      </c>
      <c r="AM520" s="2">
        <f>+AF520*G520</f>
        <v>0</v>
      </c>
      <c r="AN520" s="155">
        <f>SUM(AK520:AM520)</f>
        <v>0</v>
      </c>
      <c r="AQ520" s="145" t="s">
        <v>525</v>
      </c>
      <c r="AU520" s="8"/>
      <c r="AV520" s="8"/>
      <c r="AW520" s="2">
        <f>+'[2]BoQ HSYC-Đạt'!AT520</f>
        <v>0</v>
      </c>
      <c r="AX520" s="8">
        <f>F520*AW520</f>
        <v>0</v>
      </c>
      <c r="AY520" s="8">
        <f>IF(AQ520="CT",7%,5%)*AX520</f>
        <v>0</v>
      </c>
      <c r="AZ520" s="8">
        <f>AX520*2%</f>
        <v>0</v>
      </c>
      <c r="BA520" s="8">
        <f>IF(BB520&gt;0,0,AX520*5%)</f>
        <v>0</v>
      </c>
      <c r="BB520" s="8"/>
      <c r="BC520" s="8">
        <f>+AX520+AY520+AZ520+BA520+BB520</f>
        <v>0</v>
      </c>
      <c r="BD520" s="8">
        <f>AX520-AT520</f>
        <v>0</v>
      </c>
      <c r="BE520" s="2"/>
      <c r="BF520" s="8"/>
      <c r="BH520" s="2"/>
    </row>
    <row r="521" spans="1:60" ht="17" hidden="1" outlineLevel="1" x14ac:dyDescent="0.2">
      <c r="B521" s="82"/>
      <c r="C521" s="144" t="s">
        <v>657</v>
      </c>
      <c r="D521" s="144"/>
      <c r="E521" s="82"/>
      <c r="F521" s="143"/>
      <c r="G521" s="142">
        <f>'[1]BoQ HSYC'!F521</f>
        <v>0</v>
      </c>
      <c r="H521" s="185">
        <f>'[1]BoQ HSYC'!G521</f>
        <v>0</v>
      </c>
      <c r="I521" s="185">
        <f>'[1]BoQ HSYC'!H521</f>
        <v>0</v>
      </c>
      <c r="J521" s="185">
        <f>'[1]BoQ HSYC'!I521</f>
        <v>0</v>
      </c>
      <c r="K521" s="48">
        <f>'[1]BoQ HSYC'!J521</f>
        <v>0</v>
      </c>
      <c r="L521" s="47">
        <f>'[1]BoQ HSYC'!K521</f>
        <v>0</v>
      </c>
      <c r="M521" s="47">
        <f>'[1]BoQ HSYC'!L521</f>
        <v>0</v>
      </c>
      <c r="N521" s="183">
        <f>'[1]BoQ HSYC'!M521</f>
        <v>0</v>
      </c>
      <c r="O521" s="183">
        <f>'[1]BoQ HSYC'!N521</f>
        <v>0</v>
      </c>
      <c r="P521" s="83">
        <f>'[1]BoQ HSYC'!O521</f>
        <v>0</v>
      </c>
      <c r="Q521" s="47">
        <f>'[1]BoQ HSYC'!P521</f>
        <v>0</v>
      </c>
      <c r="R521" s="132">
        <f>'[1]BoQ HSYC'!Q521</f>
        <v>0</v>
      </c>
      <c r="S521" s="83">
        <f>'[1]BoQ HSYC'!R521</f>
        <v>0</v>
      </c>
      <c r="T521" s="48">
        <f>'[1]BoQ HSYC'!S521</f>
        <v>0</v>
      </c>
      <c r="U521" s="132">
        <f>'[1]BoQ HSYC'!T521</f>
        <v>0</v>
      </c>
      <c r="V521" s="132">
        <f>'[1]BoQ HSYC'!U521</f>
        <v>0</v>
      </c>
      <c r="W521" s="132">
        <f>'[1]BoQ HSYC'!V521</f>
        <v>0</v>
      </c>
      <c r="X521" s="44" t="str">
        <f>'[1]BoQ HSYC'!W521</f>
        <v>ME</v>
      </c>
      <c r="Y521" s="44"/>
      <c r="Z521" s="44"/>
      <c r="AA521" s="44"/>
      <c r="AB521" s="2">
        <v>0</v>
      </c>
      <c r="AC521" s="2">
        <v>0</v>
      </c>
      <c r="AD521" s="2">
        <f>+M521</f>
        <v>0</v>
      </c>
      <c r="AE521" s="2">
        <f>+AD521*14%</f>
        <v>0</v>
      </c>
      <c r="AF521" s="155">
        <f>+AD521*35%</f>
        <v>0</v>
      </c>
      <c r="AG521" s="2">
        <f>+AD521*F521</f>
        <v>0</v>
      </c>
      <c r="AH521" s="2">
        <f>+AE521*F521</f>
        <v>0</v>
      </c>
      <c r="AI521" s="2">
        <f>+AF521*F521</f>
        <v>0</v>
      </c>
      <c r="AJ521" s="2">
        <f>SUM(AG521:AI521)</f>
        <v>0</v>
      </c>
      <c r="AK521" s="2">
        <f>+AD521*G521</f>
        <v>0</v>
      </c>
      <c r="AL521" s="2">
        <f>+AE521*G521</f>
        <v>0</v>
      </c>
      <c r="AM521" s="2">
        <f>+AF521*G521</f>
        <v>0</v>
      </c>
      <c r="AN521" s="155">
        <f>SUM(AK521:AM521)</f>
        <v>0</v>
      </c>
      <c r="AQ521" s="145" t="s">
        <v>525</v>
      </c>
      <c r="AU521" s="8"/>
      <c r="AV521" s="8"/>
      <c r="AW521" s="2">
        <f>+'[2]BoQ HSYC-Đạt'!AT521</f>
        <v>0</v>
      </c>
      <c r="AX521" s="8">
        <f>F521*AW521</f>
        <v>0</v>
      </c>
      <c r="AY521" s="8">
        <f>IF(AQ521="CT",7%,5%)*AX521</f>
        <v>0</v>
      </c>
      <c r="AZ521" s="8">
        <f>AX521*2%</f>
        <v>0</v>
      </c>
      <c r="BA521" s="8">
        <f>IF(BB521&gt;0,0,AX521*5%)</f>
        <v>0</v>
      </c>
      <c r="BB521" s="8"/>
      <c r="BC521" s="8">
        <f>+AX521+AY521+AZ521+BA521+BB521</f>
        <v>0</v>
      </c>
      <c r="BD521" s="8">
        <f>AX521-AT521</f>
        <v>0</v>
      </c>
      <c r="BE521" s="2"/>
      <c r="BF521" s="8"/>
      <c r="BH521" s="2"/>
    </row>
    <row r="522" spans="1:60" ht="17" hidden="1" outlineLevel="1" x14ac:dyDescent="0.2">
      <c r="B522" s="82"/>
      <c r="C522" s="144" t="s">
        <v>915</v>
      </c>
      <c r="D522" s="144"/>
      <c r="E522" s="82"/>
      <c r="F522" s="143"/>
      <c r="G522" s="142">
        <f>'[1]BoQ HSYC'!F522</f>
        <v>0</v>
      </c>
      <c r="H522" s="185">
        <f>'[1]BoQ HSYC'!G522</f>
        <v>0</v>
      </c>
      <c r="I522" s="185">
        <f>'[1]BoQ HSYC'!H522</f>
        <v>0</v>
      </c>
      <c r="J522" s="185">
        <f>'[1]BoQ HSYC'!I522</f>
        <v>0</v>
      </c>
      <c r="K522" s="48">
        <f>'[1]BoQ HSYC'!J522</f>
        <v>0</v>
      </c>
      <c r="L522" s="47">
        <f>'[1]BoQ HSYC'!K522</f>
        <v>0</v>
      </c>
      <c r="M522" s="47">
        <f>'[1]BoQ HSYC'!L522</f>
        <v>0</v>
      </c>
      <c r="N522" s="183">
        <f>'[1]BoQ HSYC'!M522</f>
        <v>0</v>
      </c>
      <c r="O522" s="183">
        <f>'[1]BoQ HSYC'!N522</f>
        <v>0</v>
      </c>
      <c r="P522" s="83">
        <f>'[1]BoQ HSYC'!O522</f>
        <v>0</v>
      </c>
      <c r="Q522" s="47">
        <f>'[1]BoQ HSYC'!P522</f>
        <v>0</v>
      </c>
      <c r="R522" s="132">
        <f>'[1]BoQ HSYC'!Q522</f>
        <v>0</v>
      </c>
      <c r="S522" s="83">
        <f>'[1]BoQ HSYC'!R522</f>
        <v>0</v>
      </c>
      <c r="T522" s="48">
        <f>'[1]BoQ HSYC'!S522</f>
        <v>0</v>
      </c>
      <c r="U522" s="132">
        <f>'[1]BoQ HSYC'!T522</f>
        <v>0</v>
      </c>
      <c r="V522" s="132">
        <f>'[1]BoQ HSYC'!U522</f>
        <v>0</v>
      </c>
      <c r="W522" s="132">
        <f>'[1]BoQ HSYC'!V522</f>
        <v>0</v>
      </c>
      <c r="X522" s="44" t="str">
        <f>'[1]BoQ HSYC'!W522</f>
        <v>ME</v>
      </c>
      <c r="Y522" s="44"/>
      <c r="Z522" s="44"/>
      <c r="AA522" s="44"/>
      <c r="AB522" s="2">
        <v>0</v>
      </c>
      <c r="AC522" s="2">
        <v>0</v>
      </c>
      <c r="AD522" s="2">
        <f>+M522</f>
        <v>0</v>
      </c>
      <c r="AE522" s="2">
        <f>+AD522*14%</f>
        <v>0</v>
      </c>
      <c r="AF522" s="155">
        <f>+AD522*35%</f>
        <v>0</v>
      </c>
      <c r="AG522" s="2">
        <f>+AD522*F522</f>
        <v>0</v>
      </c>
      <c r="AH522" s="2">
        <f>+AE522*F522</f>
        <v>0</v>
      </c>
      <c r="AI522" s="2">
        <f>+AF522*F522</f>
        <v>0</v>
      </c>
      <c r="AJ522" s="2">
        <f>SUM(AG522:AI522)</f>
        <v>0</v>
      </c>
      <c r="AK522" s="2">
        <f>+AD522*G522</f>
        <v>0</v>
      </c>
      <c r="AL522" s="2">
        <f>+AE522*G522</f>
        <v>0</v>
      </c>
      <c r="AM522" s="2">
        <f>+AF522*G522</f>
        <v>0</v>
      </c>
      <c r="AN522" s="155">
        <f>SUM(AK522:AM522)</f>
        <v>0</v>
      </c>
      <c r="AQ522" s="145" t="s">
        <v>525</v>
      </c>
      <c r="AU522" s="8"/>
      <c r="AV522" s="8"/>
      <c r="AW522" s="2">
        <f>+'[2]BoQ HSYC-Đạt'!AT522</f>
        <v>0</v>
      </c>
      <c r="AX522" s="8">
        <f>F522*AW522</f>
        <v>0</v>
      </c>
      <c r="AY522" s="8">
        <f>IF(AQ522="CT",7%,5%)*AX522</f>
        <v>0</v>
      </c>
      <c r="AZ522" s="8">
        <f>AX522*2%</f>
        <v>0</v>
      </c>
      <c r="BA522" s="8">
        <f>IF(BB522&gt;0,0,AX522*5%)</f>
        <v>0</v>
      </c>
      <c r="BB522" s="8"/>
      <c r="BC522" s="8">
        <f>+AX522+AY522+AZ522+BA522+BB522</f>
        <v>0</v>
      </c>
      <c r="BD522" s="8">
        <f>AX522-AT522</f>
        <v>0</v>
      </c>
      <c r="BE522" s="2"/>
      <c r="BF522" s="8"/>
      <c r="BH522" s="2"/>
    </row>
    <row r="523" spans="1:60" ht="17" hidden="1" outlineLevel="1" x14ac:dyDescent="0.2">
      <c r="A523" s="1" t="s">
        <v>1228</v>
      </c>
      <c r="B523" s="82">
        <v>26</v>
      </c>
      <c r="C523" s="144" t="s">
        <v>652</v>
      </c>
      <c r="D523" s="144"/>
      <c r="E523" s="82" t="s">
        <v>651</v>
      </c>
      <c r="F523" s="143">
        <v>199</v>
      </c>
      <c r="G523" s="142">
        <f>'[1]BoQ HSYC'!F523</f>
        <v>199</v>
      </c>
      <c r="H523" s="185">
        <f>'[1]BoQ HSYC'!G523</f>
        <v>0</v>
      </c>
      <c r="I523" s="185">
        <f>'[1]BoQ HSYC'!H523</f>
        <v>0</v>
      </c>
      <c r="J523" s="185">
        <f>'[1]BoQ HSYC'!I523</f>
        <v>0</v>
      </c>
      <c r="K523" s="48">
        <f>'[1]BoQ HSYC'!J523</f>
        <v>0</v>
      </c>
      <c r="L523" s="47">
        <f>'[1]BoQ HSYC'!K523</f>
        <v>1912000</v>
      </c>
      <c r="M523" s="47">
        <f>'[1]BoQ HSYC'!L523</f>
        <v>1912000</v>
      </c>
      <c r="N523" s="183">
        <f>'[1]BoQ HSYC'!M523</f>
        <v>0</v>
      </c>
      <c r="O523" s="183">
        <f>'[1]BoQ HSYC'!N523</f>
        <v>669200</v>
      </c>
      <c r="P523" s="83">
        <f>'[1]BoQ HSYC'!O523</f>
        <v>669200</v>
      </c>
      <c r="Q523" s="47">
        <f>'[1]BoQ HSYC'!P523</f>
        <v>380488000</v>
      </c>
      <c r="R523" s="132">
        <f>'[1]BoQ HSYC'!Q523</f>
        <v>133170800</v>
      </c>
      <c r="S523" s="83">
        <f>'[1]BoQ HSYC'!R523</f>
        <v>513658800</v>
      </c>
      <c r="T523" s="48">
        <f>'[1]BoQ HSYC'!S523</f>
        <v>0</v>
      </c>
      <c r="U523" s="132">
        <f>'[1]BoQ HSYC'!T523</f>
        <v>0</v>
      </c>
      <c r="V523" s="132" t="str">
        <f>'[1]BoQ HSYC'!U523</f>
        <v>BĐG Q2/2026</v>
      </c>
      <c r="W523" s="132" t="str">
        <f>'[1]BoQ HSYC'!V523</f>
        <v>BĐG Q2/2026</v>
      </c>
      <c r="X523" s="44" t="str">
        <f>'[1]BoQ HSYC'!W523</f>
        <v>ME</v>
      </c>
      <c r="Y523" s="44"/>
      <c r="Z523" s="44"/>
      <c r="AA523" s="44"/>
      <c r="AB523" s="2">
        <v>74304.621887100002</v>
      </c>
      <c r="AC523" s="2">
        <v>14786619.7555329</v>
      </c>
      <c r="AD523" s="2">
        <f>+M523</f>
        <v>1912000</v>
      </c>
      <c r="AE523" s="2">
        <f>+AD523*14%</f>
        <v>267680</v>
      </c>
      <c r="AF523" s="155">
        <f>+AD523*35%</f>
        <v>669200</v>
      </c>
      <c r="AG523" s="2">
        <f>+AD523*F523</f>
        <v>380488000</v>
      </c>
      <c r="AH523" s="2">
        <f>+AE523*F523</f>
        <v>53268320</v>
      </c>
      <c r="AI523" s="2">
        <f>+AF523*F523</f>
        <v>133170800</v>
      </c>
      <c r="AJ523" s="2">
        <f>SUM(AG523:AI523)</f>
        <v>566927120</v>
      </c>
      <c r="AK523" s="2">
        <f>+AD523*G523</f>
        <v>380488000</v>
      </c>
      <c r="AL523" s="2">
        <f>+AE523*G523</f>
        <v>53268320</v>
      </c>
      <c r="AM523" s="2">
        <f>+AF523*G523</f>
        <v>133170800</v>
      </c>
      <c r="AN523" s="155">
        <f>SUM(AK523:AM523)</f>
        <v>566927120</v>
      </c>
      <c r="AQ523" s="145" t="s">
        <v>525</v>
      </c>
      <c r="AU523" s="8"/>
      <c r="AV523" s="8"/>
      <c r="AW523" s="2">
        <f>+'[2]BoQ HSYC-Đạt'!AT523</f>
        <v>1950240</v>
      </c>
      <c r="AX523" s="8">
        <f>F523*AW523</f>
        <v>388097760</v>
      </c>
      <c r="AY523" s="8">
        <f>IF(AQ523="CT",7%,5%)*AX523</f>
        <v>27166843.200000003</v>
      </c>
      <c r="AZ523" s="8">
        <f>AX523*2%</f>
        <v>7761955.2000000002</v>
      </c>
      <c r="BA523" s="8">
        <f>IF(BB523&gt;0,0,AX523*5%)</f>
        <v>19404888</v>
      </c>
      <c r="BB523" s="8"/>
      <c r="BC523" s="8">
        <f>+AX523+AY523+AZ523+BA523+BB523</f>
        <v>442431446.39999998</v>
      </c>
      <c r="BD523" s="8">
        <f>AX523-AT523</f>
        <v>388097760</v>
      </c>
      <c r="BE523" s="2"/>
      <c r="BF523" s="8"/>
      <c r="BH523" s="2"/>
    </row>
    <row r="524" spans="1:60" ht="17" hidden="1" outlineLevel="1" x14ac:dyDescent="0.2">
      <c r="B524" s="82"/>
      <c r="C524" s="144" t="s">
        <v>650</v>
      </c>
      <c r="D524" s="144"/>
      <c r="E524" s="82"/>
      <c r="F524" s="143"/>
      <c r="G524" s="142">
        <f>'[1]BoQ HSYC'!F524</f>
        <v>0</v>
      </c>
      <c r="H524" s="185">
        <f>'[1]BoQ HSYC'!G524</f>
        <v>0</v>
      </c>
      <c r="I524" s="185">
        <f>'[1]BoQ HSYC'!H524</f>
        <v>0</v>
      </c>
      <c r="J524" s="185">
        <f>'[1]BoQ HSYC'!I524</f>
        <v>0</v>
      </c>
      <c r="K524" s="48">
        <f>'[1]BoQ HSYC'!J524</f>
        <v>0</v>
      </c>
      <c r="L524" s="47">
        <f>'[1]BoQ HSYC'!K524</f>
        <v>0</v>
      </c>
      <c r="M524" s="47">
        <f>'[1]BoQ HSYC'!L524</f>
        <v>0</v>
      </c>
      <c r="N524" s="183">
        <f>'[1]BoQ HSYC'!M524</f>
        <v>0</v>
      </c>
      <c r="O524" s="183">
        <f>'[1]BoQ HSYC'!N524</f>
        <v>0</v>
      </c>
      <c r="P524" s="83">
        <f>'[1]BoQ HSYC'!O524</f>
        <v>0</v>
      </c>
      <c r="Q524" s="47">
        <f>'[1]BoQ HSYC'!P524</f>
        <v>0</v>
      </c>
      <c r="R524" s="132">
        <f>'[1]BoQ HSYC'!Q524</f>
        <v>0</v>
      </c>
      <c r="S524" s="83">
        <f>'[1]BoQ HSYC'!R524</f>
        <v>0</v>
      </c>
      <c r="T524" s="48">
        <f>'[1]BoQ HSYC'!S524</f>
        <v>0</v>
      </c>
      <c r="U524" s="132">
        <f>'[1]BoQ HSYC'!T524</f>
        <v>0</v>
      </c>
      <c r="V524" s="132">
        <f>'[1]BoQ HSYC'!U524</f>
        <v>0</v>
      </c>
      <c r="W524" s="132">
        <f>'[1]BoQ HSYC'!V524</f>
        <v>0</v>
      </c>
      <c r="X524" s="44" t="str">
        <f>'[1]BoQ HSYC'!W524</f>
        <v>ME</v>
      </c>
      <c r="Y524" s="44"/>
      <c r="Z524" s="44"/>
      <c r="AA524" s="44"/>
      <c r="AB524" s="2">
        <v>0</v>
      </c>
      <c r="AC524" s="2">
        <v>0</v>
      </c>
      <c r="AD524" s="2">
        <f>+M524</f>
        <v>0</v>
      </c>
      <c r="AE524" s="2">
        <f>+AD524*14%</f>
        <v>0</v>
      </c>
      <c r="AF524" s="155">
        <f>+AD524*35%</f>
        <v>0</v>
      </c>
      <c r="AG524" s="2">
        <f>+AD524*F524</f>
        <v>0</v>
      </c>
      <c r="AH524" s="2">
        <f>+AE524*F524</f>
        <v>0</v>
      </c>
      <c r="AI524" s="2">
        <f>+AF524*F524</f>
        <v>0</v>
      </c>
      <c r="AJ524" s="2">
        <f>SUM(AG524:AI524)</f>
        <v>0</v>
      </c>
      <c r="AK524" s="2">
        <f>+AD524*G524</f>
        <v>0</v>
      </c>
      <c r="AL524" s="2">
        <f>+AE524*G524</f>
        <v>0</v>
      </c>
      <c r="AM524" s="2">
        <f>+AF524*G524</f>
        <v>0</v>
      </c>
      <c r="AN524" s="155">
        <f>SUM(AK524:AM524)</f>
        <v>0</v>
      </c>
      <c r="AQ524" s="145" t="s">
        <v>525</v>
      </c>
      <c r="AU524" s="8"/>
      <c r="AV524" s="8"/>
      <c r="AW524" s="2">
        <f>+'[2]BoQ HSYC-Đạt'!AT524</f>
        <v>0</v>
      </c>
      <c r="AX524" s="8">
        <f>F524*AW524</f>
        <v>0</v>
      </c>
      <c r="AY524" s="8">
        <f>IF(AQ524="CT",7%,5%)*AX524</f>
        <v>0</v>
      </c>
      <c r="AZ524" s="8">
        <f>AX524*2%</f>
        <v>0</v>
      </c>
      <c r="BA524" s="8">
        <f>IF(BB524&gt;0,0,AX524*5%)</f>
        <v>0</v>
      </c>
      <c r="BB524" s="8"/>
      <c r="BC524" s="8">
        <f>+AX524+AY524+AZ524+BA524+BB524</f>
        <v>0</v>
      </c>
      <c r="BD524" s="8">
        <f>AX524-AT524</f>
        <v>0</v>
      </c>
      <c r="BE524" s="2"/>
      <c r="BF524" s="8"/>
      <c r="BH524" s="2"/>
    </row>
    <row r="525" spans="1:60" ht="34" hidden="1" outlineLevel="1" x14ac:dyDescent="0.2">
      <c r="A525" s="1" t="s">
        <v>1225</v>
      </c>
      <c r="B525" s="82">
        <v>29</v>
      </c>
      <c r="C525" s="144" t="s">
        <v>649</v>
      </c>
      <c r="D525" s="144"/>
      <c r="E525" s="82" t="s">
        <v>85</v>
      </c>
      <c r="F525" s="143">
        <v>697</v>
      </c>
      <c r="G525" s="142">
        <f>'[1]BoQ HSYC'!F525</f>
        <v>697</v>
      </c>
      <c r="H525" s="185">
        <f>'[1]BoQ HSYC'!G525</f>
        <v>0</v>
      </c>
      <c r="I525" s="185">
        <f>'[1]BoQ HSYC'!H525</f>
        <v>0</v>
      </c>
      <c r="J525" s="185">
        <f>'[1]BoQ HSYC'!I525</f>
        <v>0</v>
      </c>
      <c r="K525" s="48">
        <f>'[1]BoQ HSYC'!J525</f>
        <v>657195</v>
      </c>
      <c r="L525" s="47">
        <f>'[1]BoQ HSYC'!K525</f>
        <v>25297.920000000002</v>
      </c>
      <c r="M525" s="47">
        <f>'[1]BoQ HSYC'!L525</f>
        <v>682492.92</v>
      </c>
      <c r="N525" s="183">
        <f>'[1]BoQ HSYC'!M525</f>
        <v>0</v>
      </c>
      <c r="O525" s="183">
        <f>'[1]BoQ HSYC'!N525</f>
        <v>8854.2720000000008</v>
      </c>
      <c r="P525" s="83">
        <f>'[1]BoQ HSYC'!O525</f>
        <v>8854.2720000000008</v>
      </c>
      <c r="Q525" s="47">
        <f>'[1]BoQ HSYC'!P525</f>
        <v>475697565.24000001</v>
      </c>
      <c r="R525" s="132">
        <f>'[1]BoQ HSYC'!Q525</f>
        <v>6171427.5840000007</v>
      </c>
      <c r="S525" s="83">
        <f>'[1]BoQ HSYC'!R525</f>
        <v>481868992.824</v>
      </c>
      <c r="T525" s="48">
        <f>'[1]BoQ HSYC'!S525</f>
        <v>0</v>
      </c>
      <c r="U525" s="132">
        <f>'[1]BoQ HSYC'!T525</f>
        <v>0</v>
      </c>
      <c r="V525" s="132" t="str">
        <f>'[1]BoQ HSYC'!U525</f>
        <v>VT: NCC, NC:BĐG Q2/2026</v>
      </c>
      <c r="W525" s="132" t="str">
        <f>'[1]BoQ HSYC'!V525</f>
        <v>VT: NCC, NC:BĐG Q2/2026</v>
      </c>
      <c r="X525" s="44" t="str">
        <f>'[1]BoQ HSYC'!W525</f>
        <v>ME</v>
      </c>
      <c r="Y525" s="44"/>
      <c r="Z525" s="44"/>
      <c r="AA525" s="44"/>
      <c r="AB525" s="2">
        <v>407458.83213749999</v>
      </c>
      <c r="AC525" s="2">
        <v>283998805.99983752</v>
      </c>
      <c r="AD525" s="2">
        <f>+M525</f>
        <v>682492.92</v>
      </c>
      <c r="AE525" s="2">
        <f>+AD525*14%</f>
        <v>95549.008800000011</v>
      </c>
      <c r="AF525" s="155">
        <f>+AD525*35%</f>
        <v>238872.522</v>
      </c>
      <c r="AG525" s="2">
        <f>+AD525*F525</f>
        <v>475697565.24000001</v>
      </c>
      <c r="AH525" s="2">
        <f>+AE525*F525</f>
        <v>66597659.133600004</v>
      </c>
      <c r="AI525" s="2">
        <f>+AF525*F525</f>
        <v>166494147.83399999</v>
      </c>
      <c r="AJ525" s="2">
        <f>SUM(AG525:AI525)</f>
        <v>708789372.2076</v>
      </c>
      <c r="AK525" s="2">
        <f>+AD525*G525</f>
        <v>475697565.24000001</v>
      </c>
      <c r="AL525" s="2">
        <f>+AE525*G525</f>
        <v>66597659.133600004</v>
      </c>
      <c r="AM525" s="2">
        <f>+AF525*G525</f>
        <v>166494147.83399999</v>
      </c>
      <c r="AN525" s="155">
        <f>SUM(AK525:AM525)</f>
        <v>708789372.2076</v>
      </c>
      <c r="AQ525" s="145" t="s">
        <v>525</v>
      </c>
      <c r="AU525" s="8"/>
      <c r="AV525" s="8"/>
      <c r="AW525" s="2">
        <f>+'[2]BoQ HSYC-Đạt'!AT525</f>
        <v>328743.87839999999</v>
      </c>
      <c r="AX525" s="8">
        <f>F525*AW525</f>
        <v>229134483.2448</v>
      </c>
      <c r="AY525" s="8">
        <f>IF(AQ525="CT",7%,5%)*AX525</f>
        <v>16039413.827136002</v>
      </c>
      <c r="AZ525" s="8">
        <f>AX525*2%</f>
        <v>4582689.6648960002</v>
      </c>
      <c r="BA525" s="8">
        <f>IF(BB525&gt;0,0,AX525*5%)</f>
        <v>11456724.16224</v>
      </c>
      <c r="BB525" s="8"/>
      <c r="BC525" s="8">
        <f>+AX525+AY525+AZ525+BA525+BB525</f>
        <v>261213310.89907202</v>
      </c>
      <c r="BD525" s="8">
        <f>AX525-AT525</f>
        <v>229134483.2448</v>
      </c>
      <c r="BE525" s="2"/>
      <c r="BF525" s="8"/>
      <c r="BH525" s="2"/>
    </row>
    <row r="526" spans="1:60" ht="34" hidden="1" outlineLevel="1" x14ac:dyDescent="0.2">
      <c r="A526" s="1" t="s">
        <v>1225</v>
      </c>
      <c r="B526" s="82">
        <v>30</v>
      </c>
      <c r="C526" s="144" t="s">
        <v>825</v>
      </c>
      <c r="D526" s="144"/>
      <c r="E526" s="82" t="s">
        <v>85</v>
      </c>
      <c r="F526" s="143">
        <v>1431</v>
      </c>
      <c r="G526" s="142">
        <f>'[1]BoQ HSYC'!F526</f>
        <v>1431</v>
      </c>
      <c r="H526" s="245">
        <f>'[1]BoQ HSYC'!G526</f>
        <v>0</v>
      </c>
      <c r="I526" s="245">
        <f>'[1]BoQ HSYC'!H526</f>
        <v>0</v>
      </c>
      <c r="J526" s="245">
        <f>'[1]BoQ HSYC'!I526</f>
        <v>0</v>
      </c>
      <c r="K526" s="48">
        <f>'[1]BoQ HSYC'!J526</f>
        <v>657195</v>
      </c>
      <c r="L526" s="47">
        <f>'[1]BoQ HSYC'!K526</f>
        <v>25297.920000000002</v>
      </c>
      <c r="M526" s="47">
        <f>'[1]BoQ HSYC'!L526</f>
        <v>682492.92</v>
      </c>
      <c r="N526" s="183">
        <f>'[1]BoQ HSYC'!M526</f>
        <v>0</v>
      </c>
      <c r="O526" s="183">
        <f>'[1]BoQ HSYC'!N526</f>
        <v>8854.2720000000008</v>
      </c>
      <c r="P526" s="83">
        <f>'[1]BoQ HSYC'!O526</f>
        <v>8854.2720000000008</v>
      </c>
      <c r="Q526" s="47">
        <f>'[1]BoQ HSYC'!P526</f>
        <v>976647368.5200001</v>
      </c>
      <c r="R526" s="132">
        <f>'[1]BoQ HSYC'!Q526</f>
        <v>12670463.232000001</v>
      </c>
      <c r="S526" s="83">
        <f>'[1]BoQ HSYC'!R526</f>
        <v>989317831.75200009</v>
      </c>
      <c r="T526" s="48">
        <f>'[1]BoQ HSYC'!S526</f>
        <v>0</v>
      </c>
      <c r="U526" s="176">
        <f>'[1]BoQ HSYC'!T526</f>
        <v>0</v>
      </c>
      <c r="V526" s="176" t="str">
        <f>'[1]BoQ HSYC'!U526</f>
        <v>VT: NCC, NC:BĐG Q2/2026</v>
      </c>
      <c r="W526" s="176" t="str">
        <f>'[1]BoQ HSYC'!V526</f>
        <v>VT: NCC, NC:BĐG Q2/2026</v>
      </c>
      <c r="X526" s="44" t="str">
        <f>'[1]BoQ HSYC'!W526</f>
        <v>ME</v>
      </c>
      <c r="Y526" s="44"/>
      <c r="Z526" s="44"/>
      <c r="AA526" s="44"/>
      <c r="AB526" s="2">
        <v>407458.83213749999</v>
      </c>
      <c r="AC526" s="2">
        <v>583073588.78876245</v>
      </c>
      <c r="AD526" s="2">
        <f>+M526</f>
        <v>682492.92</v>
      </c>
      <c r="AE526" s="2">
        <f>+AD526*14%</f>
        <v>95549.008800000011</v>
      </c>
      <c r="AF526" s="155">
        <f>+AD526*35%</f>
        <v>238872.522</v>
      </c>
      <c r="AG526" s="2">
        <f>+AD526*F526</f>
        <v>976647368.5200001</v>
      </c>
      <c r="AH526" s="2">
        <f>+AE526*F526</f>
        <v>136730631.59280002</v>
      </c>
      <c r="AI526" s="2">
        <f>+AF526*F526</f>
        <v>341826578.98199999</v>
      </c>
      <c r="AJ526" s="2">
        <f>SUM(AG526:AI526)</f>
        <v>1455204579.0948</v>
      </c>
      <c r="AK526" s="2">
        <f>+AD526*G526</f>
        <v>976647368.5200001</v>
      </c>
      <c r="AL526" s="2">
        <f>+AE526*G526</f>
        <v>136730631.59280002</v>
      </c>
      <c r="AM526" s="2">
        <f>+AF526*G526</f>
        <v>341826578.98199999</v>
      </c>
      <c r="AN526" s="155">
        <f>SUM(AK526:AM526)</f>
        <v>1455204579.0948</v>
      </c>
      <c r="AQ526" s="145" t="s">
        <v>525</v>
      </c>
      <c r="AU526" s="8"/>
      <c r="AV526" s="8"/>
      <c r="AW526" s="2">
        <f>+'[2]BoQ HSYC-Đạt'!AT526</f>
        <v>328743.87839999999</v>
      </c>
      <c r="AX526" s="8">
        <f>F526*AW526</f>
        <v>470432489.99039996</v>
      </c>
      <c r="AY526" s="8">
        <f>IF(AQ526="CT",7%,5%)*AX526</f>
        <v>32930274.299327999</v>
      </c>
      <c r="AZ526" s="8">
        <f>AX526*2%</f>
        <v>9408649.7998079993</v>
      </c>
      <c r="BA526" s="8">
        <f>IF(BB526&gt;0,0,AX526*5%)</f>
        <v>23521624.49952</v>
      </c>
      <c r="BB526" s="8"/>
      <c r="BC526" s="8">
        <f>+AX526+AY526+AZ526+BA526+BB526</f>
        <v>536293038.58905596</v>
      </c>
      <c r="BD526" s="8">
        <f>AX526-AT526</f>
        <v>470432489.99039996</v>
      </c>
      <c r="BE526" s="2"/>
      <c r="BF526" s="8"/>
      <c r="BH526" s="2"/>
    </row>
    <row r="527" spans="1:60" ht="34" hidden="1" outlineLevel="1" x14ac:dyDescent="0.2">
      <c r="A527" s="1" t="s">
        <v>1225</v>
      </c>
      <c r="B527" s="82">
        <v>31</v>
      </c>
      <c r="C527" s="144" t="s">
        <v>824</v>
      </c>
      <c r="D527" s="144"/>
      <c r="E527" s="82" t="s">
        <v>85</v>
      </c>
      <c r="F527" s="143">
        <v>9</v>
      </c>
      <c r="G527" s="142">
        <f>'[1]BoQ HSYC'!F527</f>
        <v>9</v>
      </c>
      <c r="H527" s="185">
        <f>'[1]BoQ HSYC'!G527</f>
        <v>0</v>
      </c>
      <c r="I527" s="185">
        <f>'[1]BoQ HSYC'!H527</f>
        <v>0</v>
      </c>
      <c r="J527" s="185">
        <f>'[1]BoQ HSYC'!I527</f>
        <v>0</v>
      </c>
      <c r="K527" s="48">
        <f>'[1]BoQ HSYC'!J527</f>
        <v>735273</v>
      </c>
      <c r="L527" s="47">
        <f>'[1]BoQ HSYC'!K527</f>
        <v>25297.920000000002</v>
      </c>
      <c r="M527" s="47">
        <f>'[1]BoQ HSYC'!L527</f>
        <v>760570.92</v>
      </c>
      <c r="N527" s="183">
        <f>'[1]BoQ HSYC'!M527</f>
        <v>0</v>
      </c>
      <c r="O527" s="183">
        <f>'[1]BoQ HSYC'!N527</f>
        <v>8854.2720000000008</v>
      </c>
      <c r="P527" s="83">
        <f>'[1]BoQ HSYC'!O527</f>
        <v>8854.2720000000008</v>
      </c>
      <c r="Q527" s="47">
        <f>'[1]BoQ HSYC'!P527</f>
        <v>6845138.2800000003</v>
      </c>
      <c r="R527" s="132">
        <f>'[1]BoQ HSYC'!Q527</f>
        <v>79688.448000000004</v>
      </c>
      <c r="S527" s="83">
        <f>'[1]BoQ HSYC'!R527</f>
        <v>6924826.7280000001</v>
      </c>
      <c r="T527" s="48">
        <f>'[1]BoQ HSYC'!S527</f>
        <v>0</v>
      </c>
      <c r="U527" s="132">
        <f>'[1]BoQ HSYC'!T527</f>
        <v>0</v>
      </c>
      <c r="V527" s="132" t="str">
        <f>'[1]BoQ HSYC'!U527</f>
        <v>VT: NCC, NC:BĐG Q2/2026</v>
      </c>
      <c r="W527" s="132" t="str">
        <f>'[1]BoQ HSYC'!V527</f>
        <v>VT: NCC, NC:BĐG Q2/2026</v>
      </c>
      <c r="X527" s="44" t="str">
        <f>'[1]BoQ HSYC'!W527</f>
        <v>ME</v>
      </c>
      <c r="Y527" s="44"/>
      <c r="Z527" s="44"/>
      <c r="AA527" s="44"/>
      <c r="AB527" s="2">
        <v>407458.83213749999</v>
      </c>
      <c r="AC527" s="2">
        <v>3667129.4892374999</v>
      </c>
      <c r="AD527" s="2">
        <f>+M527</f>
        <v>760570.92</v>
      </c>
      <c r="AE527" s="2">
        <f>+AD527*14%</f>
        <v>106479.92880000001</v>
      </c>
      <c r="AF527" s="155">
        <f>+AD527*35%</f>
        <v>266199.82199999999</v>
      </c>
      <c r="AG527" s="2">
        <f>+AD527*F527</f>
        <v>6845138.2800000003</v>
      </c>
      <c r="AH527" s="2">
        <f>+AE527*F527</f>
        <v>958319.35920000006</v>
      </c>
      <c r="AI527" s="2">
        <f>+AF527*F527</f>
        <v>2395798.398</v>
      </c>
      <c r="AJ527" s="2">
        <f>SUM(AG527:AI527)</f>
        <v>10199256.0372</v>
      </c>
      <c r="AK527" s="2">
        <f>+AD527*G527</f>
        <v>6845138.2800000003</v>
      </c>
      <c r="AL527" s="2">
        <f>+AE527*G527</f>
        <v>958319.35920000006</v>
      </c>
      <c r="AM527" s="2">
        <f>+AF527*G527</f>
        <v>2395798.398</v>
      </c>
      <c r="AN527" s="155">
        <f>SUM(AK527:AM527)</f>
        <v>10199256.0372</v>
      </c>
      <c r="AQ527" s="145" t="s">
        <v>525</v>
      </c>
      <c r="AU527" s="8"/>
      <c r="AV527" s="8"/>
      <c r="AW527" s="2">
        <f>+'[2]BoQ HSYC-Đạt'!AT527</f>
        <v>328743.87839999999</v>
      </c>
      <c r="AX527" s="8">
        <f>F527*AW527</f>
        <v>2958694.9055999997</v>
      </c>
      <c r="AY527" s="8">
        <f>IF(AQ527="CT",7%,5%)*AX527</f>
        <v>207108.643392</v>
      </c>
      <c r="AZ527" s="8">
        <f>AX527*2%</f>
        <v>59173.898111999995</v>
      </c>
      <c r="BA527" s="8">
        <f>IF(BB527&gt;0,0,AX527*5%)</f>
        <v>147934.74528</v>
      </c>
      <c r="BB527" s="8"/>
      <c r="BC527" s="8">
        <f>+AX527+AY527+AZ527+BA527+BB527</f>
        <v>3372912.1923839995</v>
      </c>
      <c r="BD527" s="8">
        <f>AX527-AT527</f>
        <v>2958694.9055999997</v>
      </c>
      <c r="BE527" s="2"/>
      <c r="BF527" s="8"/>
      <c r="BH527" s="2"/>
    </row>
    <row r="528" spans="1:60" ht="34" hidden="1" outlineLevel="1" x14ac:dyDescent="0.2">
      <c r="A528" s="1" t="s">
        <v>1223</v>
      </c>
      <c r="B528" s="82">
        <v>32</v>
      </c>
      <c r="C528" s="144" t="s">
        <v>1224</v>
      </c>
      <c r="D528" s="144"/>
      <c r="E528" s="82" t="s">
        <v>85</v>
      </c>
      <c r="F528" s="143">
        <v>40</v>
      </c>
      <c r="G528" s="142">
        <f>'[1]BoQ HSYC'!F528</f>
        <v>40</v>
      </c>
      <c r="H528" s="185">
        <f>'[1]BoQ HSYC'!G528</f>
        <v>0</v>
      </c>
      <c r="I528" s="185">
        <f>'[1]BoQ HSYC'!H528</f>
        <v>0</v>
      </c>
      <c r="J528" s="185">
        <f>'[1]BoQ HSYC'!I528</f>
        <v>0</v>
      </c>
      <c r="K528" s="48">
        <f>'[1]BoQ HSYC'!J528</f>
        <v>803957</v>
      </c>
      <c r="L528" s="47">
        <f>'[1]BoQ HSYC'!K528</f>
        <v>21085.714285714286</v>
      </c>
      <c r="M528" s="47">
        <f>'[1]BoQ HSYC'!L528</f>
        <v>825042.71428571432</v>
      </c>
      <c r="N528" s="183">
        <f>'[1]BoQ HSYC'!M528</f>
        <v>0</v>
      </c>
      <c r="O528" s="183">
        <f>'[1]BoQ HSYC'!N528</f>
        <v>7380</v>
      </c>
      <c r="P528" s="83">
        <f>'[1]BoQ HSYC'!O528</f>
        <v>7380</v>
      </c>
      <c r="Q528" s="47">
        <f>'[1]BoQ HSYC'!P528</f>
        <v>33001708.571428575</v>
      </c>
      <c r="R528" s="132">
        <f>'[1]BoQ HSYC'!Q528</f>
        <v>295200</v>
      </c>
      <c r="S528" s="83">
        <f>'[1]BoQ HSYC'!R528</f>
        <v>33296908.571428575</v>
      </c>
      <c r="T528" s="48">
        <f>'[1]BoQ HSYC'!S528</f>
        <v>0</v>
      </c>
      <c r="U528" s="132">
        <f>'[1]BoQ HSYC'!T528</f>
        <v>0</v>
      </c>
      <c r="V528" s="132" t="str">
        <f>'[1]BoQ HSYC'!U528</f>
        <v>VT: NCC, NC:BĐG Q2/2026</v>
      </c>
      <c r="W528" s="132" t="str">
        <f>'[1]BoQ HSYC'!V528</f>
        <v>VT: NCC, NC:BĐG Q2/2026</v>
      </c>
      <c r="X528" s="44" t="str">
        <f>'[1]BoQ HSYC'!W528</f>
        <v>ME</v>
      </c>
      <c r="Y528" s="44"/>
      <c r="Z528" s="44"/>
      <c r="AA528" s="44"/>
      <c r="AB528" s="2">
        <v>209863.94962500001</v>
      </c>
      <c r="AC528" s="2">
        <v>8394557.9849999994</v>
      </c>
      <c r="AD528" s="2">
        <f>+M528</f>
        <v>825042.71428571432</v>
      </c>
      <c r="AE528" s="2">
        <f>+AD528*14%</f>
        <v>115505.98000000001</v>
      </c>
      <c r="AF528" s="155">
        <f>+AD528*35%</f>
        <v>288764.95</v>
      </c>
      <c r="AG528" s="2">
        <f>+AD528*F528</f>
        <v>33001708.571428575</v>
      </c>
      <c r="AH528" s="2">
        <f>+AE528*F528</f>
        <v>4620239.2</v>
      </c>
      <c r="AI528" s="2">
        <f>+AF528*F528</f>
        <v>11550598</v>
      </c>
      <c r="AJ528" s="2">
        <f>SUM(AG528:AI528)</f>
        <v>49172545.771428578</v>
      </c>
      <c r="AK528" s="2">
        <f>+AD528*G528</f>
        <v>33001708.571428575</v>
      </c>
      <c r="AL528" s="2">
        <f>+AE528*G528</f>
        <v>4620239.2</v>
      </c>
      <c r="AM528" s="2">
        <f>+AF528*G528</f>
        <v>11550598</v>
      </c>
      <c r="AN528" s="155">
        <f>SUM(AK528:AM528)</f>
        <v>49172545.771428578</v>
      </c>
      <c r="AQ528" s="145" t="s">
        <v>525</v>
      </c>
      <c r="AU528" s="8"/>
      <c r="AV528" s="8"/>
      <c r="AW528" s="2">
        <f>+'[2]BoQ HSYC-Đạt'!AT528</f>
        <v>841543.56857142865</v>
      </c>
      <c r="AX528" s="8">
        <f>F528*AW528</f>
        <v>33661742.742857143</v>
      </c>
      <c r="AY528" s="8">
        <f>IF(AQ528="CT",7%,5%)*AX528</f>
        <v>2356321.9920000001</v>
      </c>
      <c r="AZ528" s="8">
        <f>AX528*2%</f>
        <v>673234.8548571429</v>
      </c>
      <c r="BA528" s="8">
        <f>IF(BB528&gt;0,0,AX528*5%)</f>
        <v>1683087.1371428573</v>
      </c>
      <c r="BB528" s="8"/>
      <c r="BC528" s="8">
        <f>+AX528+AY528+AZ528+BA528+BB528</f>
        <v>38374386.726857141</v>
      </c>
      <c r="BD528" s="8">
        <f>AX528-AT528</f>
        <v>33661742.742857143</v>
      </c>
      <c r="BE528" s="2"/>
      <c r="BF528" s="8"/>
      <c r="BH528" s="2"/>
    </row>
    <row r="529" spans="1:60" ht="17" hidden="1" outlineLevel="1" x14ac:dyDescent="0.2">
      <c r="A529" s="1" t="s">
        <v>1222</v>
      </c>
      <c r="B529" s="82"/>
      <c r="C529" s="144" t="s">
        <v>648</v>
      </c>
      <c r="D529" s="144"/>
      <c r="E529" s="82"/>
      <c r="F529" s="143"/>
      <c r="G529" s="142">
        <f>'[1]BoQ HSYC'!F529</f>
        <v>0</v>
      </c>
      <c r="H529" s="185">
        <f>'[1]BoQ HSYC'!G529</f>
        <v>0</v>
      </c>
      <c r="I529" s="185">
        <f>'[1]BoQ HSYC'!H529</f>
        <v>0</v>
      </c>
      <c r="J529" s="185">
        <f>'[1]BoQ HSYC'!I529</f>
        <v>0</v>
      </c>
      <c r="K529" s="48">
        <f>'[1]BoQ HSYC'!J529</f>
        <v>0</v>
      </c>
      <c r="L529" s="47">
        <f>'[1]BoQ HSYC'!K529</f>
        <v>0</v>
      </c>
      <c r="M529" s="47">
        <f>'[1]BoQ HSYC'!L529</f>
        <v>0</v>
      </c>
      <c r="N529" s="183">
        <f>'[1]BoQ HSYC'!M529</f>
        <v>0</v>
      </c>
      <c r="O529" s="183">
        <f>'[1]BoQ HSYC'!N529</f>
        <v>0</v>
      </c>
      <c r="P529" s="83">
        <f>'[1]BoQ HSYC'!O529</f>
        <v>0</v>
      </c>
      <c r="Q529" s="47">
        <f>'[1]BoQ HSYC'!P529</f>
        <v>0</v>
      </c>
      <c r="R529" s="132">
        <f>'[1]BoQ HSYC'!Q529</f>
        <v>0</v>
      </c>
      <c r="S529" s="83">
        <f>'[1]BoQ HSYC'!R529</f>
        <v>0</v>
      </c>
      <c r="T529" s="48">
        <f>'[1]BoQ HSYC'!S529</f>
        <v>0</v>
      </c>
      <c r="U529" s="132">
        <f>'[1]BoQ HSYC'!T529</f>
        <v>0</v>
      </c>
      <c r="V529" s="132">
        <f>'[1]BoQ HSYC'!U529</f>
        <v>0</v>
      </c>
      <c r="W529" s="132">
        <f>'[1]BoQ HSYC'!V529</f>
        <v>0</v>
      </c>
      <c r="X529" s="44" t="str">
        <f>'[1]BoQ HSYC'!W529</f>
        <v>ME</v>
      </c>
      <c r="Y529" s="44"/>
      <c r="Z529" s="44"/>
      <c r="AA529" s="44"/>
      <c r="AB529" s="2">
        <v>0</v>
      </c>
      <c r="AC529" s="2">
        <v>0</v>
      </c>
      <c r="AD529" s="2">
        <f>+M529</f>
        <v>0</v>
      </c>
      <c r="AE529" s="2">
        <f>+AD529*14%</f>
        <v>0</v>
      </c>
      <c r="AF529" s="155">
        <f>+AD529*35%</f>
        <v>0</v>
      </c>
      <c r="AG529" s="2">
        <f>+AD529*F529</f>
        <v>0</v>
      </c>
      <c r="AH529" s="2">
        <f>+AE529*F529</f>
        <v>0</v>
      </c>
      <c r="AI529" s="2">
        <f>+AF529*F529</f>
        <v>0</v>
      </c>
      <c r="AJ529" s="2">
        <f>SUM(AG529:AI529)</f>
        <v>0</v>
      </c>
      <c r="AK529" s="2">
        <f>+AD529*G529</f>
        <v>0</v>
      </c>
      <c r="AL529" s="2">
        <f>+AE529*G529</f>
        <v>0</v>
      </c>
      <c r="AM529" s="2">
        <f>+AF529*G529</f>
        <v>0</v>
      </c>
      <c r="AN529" s="155">
        <f>SUM(AK529:AM529)</f>
        <v>0</v>
      </c>
      <c r="AQ529" s="145" t="s">
        <v>525</v>
      </c>
      <c r="AU529" s="8"/>
      <c r="AV529" s="8"/>
      <c r="AW529" s="2">
        <f>+'[2]BoQ HSYC-Đạt'!AT529</f>
        <v>0</v>
      </c>
      <c r="AX529" s="8">
        <f>F529*AW529</f>
        <v>0</v>
      </c>
      <c r="AY529" s="8">
        <f>IF(AQ529="CT",7%,5%)*AX529</f>
        <v>0</v>
      </c>
      <c r="AZ529" s="8">
        <f>AX529*2%</f>
        <v>0</v>
      </c>
      <c r="BA529" s="8">
        <f>IF(BB529&gt;0,0,AX529*5%)</f>
        <v>0</v>
      </c>
      <c r="BB529" s="8"/>
      <c r="BC529" s="8">
        <f>+AX529+AY529+AZ529+BA529+BB529</f>
        <v>0</v>
      </c>
      <c r="BD529" s="8">
        <f>AX529-AT529</f>
        <v>0</v>
      </c>
      <c r="BE529" s="2"/>
      <c r="BF529" s="8"/>
      <c r="BH529" s="2"/>
    </row>
    <row r="530" spans="1:60" ht="34" hidden="1" outlineLevel="1" x14ac:dyDescent="0.2">
      <c r="A530" s="1" t="s">
        <v>1219</v>
      </c>
      <c r="B530" s="82">
        <v>34</v>
      </c>
      <c r="C530" s="144" t="s">
        <v>646</v>
      </c>
      <c r="D530" s="144"/>
      <c r="E530" s="82" t="s">
        <v>64</v>
      </c>
      <c r="F530" s="143">
        <v>1896</v>
      </c>
      <c r="G530" s="142">
        <f>'[1]BoQ HSYC'!F530</f>
        <v>0</v>
      </c>
      <c r="H530" s="245">
        <f>'[1]BoQ HSYC'!G530</f>
        <v>0</v>
      </c>
      <c r="I530" s="245">
        <f>'[1]BoQ HSYC'!H530</f>
        <v>0</v>
      </c>
      <c r="J530" s="245">
        <f>'[1]BoQ HSYC'!I530</f>
        <v>0</v>
      </c>
      <c r="K530" s="48">
        <f>'[1]BoQ HSYC'!J530</f>
        <v>94200</v>
      </c>
      <c r="L530" s="47">
        <f>'[1]BoQ HSYC'!K530</f>
        <v>39600</v>
      </c>
      <c r="M530" s="47">
        <f>'[1]BoQ HSYC'!L530</f>
        <v>133800</v>
      </c>
      <c r="N530" s="183">
        <f>'[1]BoQ HSYC'!M530</f>
        <v>0</v>
      </c>
      <c r="O530" s="183">
        <f>'[1]BoQ HSYC'!N530</f>
        <v>13860</v>
      </c>
      <c r="P530" s="83">
        <f>'[1]BoQ HSYC'!O530</f>
        <v>13860</v>
      </c>
      <c r="Q530" s="47">
        <f>'[1]BoQ HSYC'!P530</f>
        <v>0</v>
      </c>
      <c r="R530" s="132">
        <f>'[1]BoQ HSYC'!Q530</f>
        <v>0</v>
      </c>
      <c r="S530" s="83">
        <f>'[1]BoQ HSYC'!R530</f>
        <v>0</v>
      </c>
      <c r="T530" s="48">
        <f>'[1]BoQ HSYC'!S530</f>
        <v>0</v>
      </c>
      <c r="U530" s="176">
        <f>'[1]BoQ HSYC'!T530</f>
        <v>1126425</v>
      </c>
      <c r="V530" s="176" t="str">
        <f>'[1]BoQ HSYC'!U530</f>
        <v>VT: NCC, NC:BĐG Q2/2026</v>
      </c>
      <c r="W530" s="176" t="str">
        <f>'[1]BoQ HSYC'!V530</f>
        <v>VT: NCC, NC:BĐG Q2/2026</v>
      </c>
      <c r="X530" s="44" t="str">
        <f>'[1]BoQ HSYC'!W530</f>
        <v>ME</v>
      </c>
      <c r="Y530" s="44"/>
      <c r="Z530" s="44"/>
      <c r="AA530" s="44"/>
      <c r="AB530" s="2">
        <v>298818.67633777502</v>
      </c>
      <c r="AC530" s="2">
        <v>566560210.33642149</v>
      </c>
      <c r="AD530" s="2">
        <f>+M530</f>
        <v>133800</v>
      </c>
      <c r="AE530" s="2">
        <f>+AD530*14%</f>
        <v>18732</v>
      </c>
      <c r="AF530" s="155">
        <f>+AD530*35%</f>
        <v>46830</v>
      </c>
      <c r="AG530" s="2">
        <f>+AD530*F530</f>
        <v>253684800</v>
      </c>
      <c r="AH530" s="2">
        <f>+AE530*F530</f>
        <v>35515872</v>
      </c>
      <c r="AI530" s="2">
        <f>+AF530*F530</f>
        <v>88789680</v>
      </c>
      <c r="AJ530" s="2">
        <f>SUM(AG530:AI530)</f>
        <v>377990352</v>
      </c>
      <c r="AK530" s="2">
        <f>+AD530*G530</f>
        <v>0</v>
      </c>
      <c r="AL530" s="2">
        <f>+AE530*G530</f>
        <v>0</v>
      </c>
      <c r="AM530" s="2">
        <f>+AF530*G530</f>
        <v>0</v>
      </c>
      <c r="AN530" s="155">
        <f>SUM(AK530:AM530)</f>
        <v>0</v>
      </c>
      <c r="AQ530" s="145" t="s">
        <v>525</v>
      </c>
      <c r="AU530" s="8"/>
      <c r="AV530" s="8"/>
      <c r="AW530" s="2">
        <f>+'[2]BoQ HSYC-Đạt'!AT530</f>
        <v>136476</v>
      </c>
      <c r="AX530" s="8">
        <f>F530*AW530</f>
        <v>258758496</v>
      </c>
      <c r="AY530" s="8">
        <f>IF(AQ530="CT",7%,5%)*AX530</f>
        <v>18113094.720000003</v>
      </c>
      <c r="AZ530" s="8">
        <f>AX530*2%</f>
        <v>5175169.92</v>
      </c>
      <c r="BA530" s="8">
        <f>IF(BB530&gt;0,0,AX530*5%)</f>
        <v>12937924.800000001</v>
      </c>
      <c r="BB530" s="8"/>
      <c r="BC530" s="8">
        <f>+AX530+AY530+AZ530+BA530+BB530</f>
        <v>294984685.44000006</v>
      </c>
      <c r="BD530" s="8">
        <f>AX530-AT530</f>
        <v>258758496</v>
      </c>
      <c r="BE530" s="2"/>
      <c r="BF530" s="8"/>
      <c r="BH530" s="2"/>
    </row>
    <row r="531" spans="1:60" ht="34" hidden="1" outlineLevel="1" x14ac:dyDescent="0.2">
      <c r="A531" s="1" t="s">
        <v>1221</v>
      </c>
      <c r="B531" s="82">
        <v>35</v>
      </c>
      <c r="C531" s="144" t="s">
        <v>820</v>
      </c>
      <c r="D531" s="144"/>
      <c r="E531" s="82" t="s">
        <v>64</v>
      </c>
      <c r="F531" s="143">
        <v>2316</v>
      </c>
      <c r="G531" s="142">
        <f>'[1]BoQ HSYC'!F531</f>
        <v>2316</v>
      </c>
      <c r="H531" s="245">
        <f>'[1]BoQ HSYC'!G531</f>
        <v>0</v>
      </c>
      <c r="I531" s="245">
        <f>'[1]BoQ HSYC'!H531</f>
        <v>0</v>
      </c>
      <c r="J531" s="245">
        <f>'[1]BoQ HSYC'!I531</f>
        <v>0</v>
      </c>
      <c r="K531" s="48">
        <f>'[1]BoQ HSYC'!J531</f>
        <v>707000</v>
      </c>
      <c r="L531" s="47">
        <f>'[1]BoQ HSYC'!K531</f>
        <v>69257.142857142855</v>
      </c>
      <c r="M531" s="47">
        <f>'[1]BoQ HSYC'!L531</f>
        <v>776257.14285714284</v>
      </c>
      <c r="N531" s="183">
        <f>'[1]BoQ HSYC'!M531</f>
        <v>0</v>
      </c>
      <c r="O531" s="183">
        <f>'[1]BoQ HSYC'!N531</f>
        <v>24239.999999999996</v>
      </c>
      <c r="P531" s="83">
        <f>'[1]BoQ HSYC'!O531</f>
        <v>24239.999999999996</v>
      </c>
      <c r="Q531" s="47">
        <f>'[1]BoQ HSYC'!P531</f>
        <v>1797811542.8571429</v>
      </c>
      <c r="R531" s="132">
        <f>'[1]BoQ HSYC'!Q531</f>
        <v>56139839.999999993</v>
      </c>
      <c r="S531" s="83">
        <f>'[1]BoQ HSYC'!R531</f>
        <v>1853951382.8571429</v>
      </c>
      <c r="T531" s="48">
        <f>'[1]BoQ HSYC'!S531</f>
        <v>0</v>
      </c>
      <c r="U531" s="176">
        <f>'[1]BoQ HSYC'!T531</f>
        <v>0</v>
      </c>
      <c r="V531" s="176" t="str">
        <f>'[1]BoQ HSYC'!U531</f>
        <v>VT: NCC, NC:BĐG Q2/2026</v>
      </c>
      <c r="W531" s="176" t="str">
        <f>'[1]BoQ HSYC'!V531</f>
        <v>VT: NCC, NC:BĐG Q2/2026</v>
      </c>
      <c r="X531" s="44" t="str">
        <f>'[1]BoQ HSYC'!W531</f>
        <v>ME</v>
      </c>
      <c r="Y531" s="44"/>
      <c r="Z531" s="44"/>
      <c r="AA531" s="44"/>
      <c r="AB531" s="2">
        <v>1439373.0119727748</v>
      </c>
      <c r="AC531" s="2">
        <v>3333587895.7289462</v>
      </c>
      <c r="AD531" s="2">
        <f>+M531</f>
        <v>776257.14285714284</v>
      </c>
      <c r="AE531" s="2">
        <f>+AD531*14%</f>
        <v>108676.00000000001</v>
      </c>
      <c r="AF531" s="155">
        <f>+AD531*35%</f>
        <v>271690</v>
      </c>
      <c r="AG531" s="2">
        <f>+AD531*F531</f>
        <v>1797811542.8571429</v>
      </c>
      <c r="AH531" s="2">
        <f>+AE531*F531</f>
        <v>251693616.00000003</v>
      </c>
      <c r="AI531" s="2">
        <f>+AF531*F531</f>
        <v>629234040</v>
      </c>
      <c r="AJ531" s="2">
        <f>SUM(AG531:AI531)</f>
        <v>2678739198.8571429</v>
      </c>
      <c r="AK531" s="2">
        <f>+AD531*G531</f>
        <v>1797811542.8571429</v>
      </c>
      <c r="AL531" s="2">
        <f>+AE531*G531</f>
        <v>251693616.00000003</v>
      </c>
      <c r="AM531" s="2">
        <f>+AF531*G531</f>
        <v>629234040</v>
      </c>
      <c r="AN531" s="155">
        <f>SUM(AK531:AM531)</f>
        <v>2678739198.8571429</v>
      </c>
      <c r="AQ531" s="145" t="s">
        <v>525</v>
      </c>
      <c r="AU531" s="8"/>
      <c r="AV531" s="8"/>
      <c r="AW531" s="2">
        <f>+'[2]BoQ HSYC-Đạt'!AT531</f>
        <v>791782.28571428568</v>
      </c>
      <c r="AX531" s="8">
        <f>F531*AW531</f>
        <v>1833767773.7142856</v>
      </c>
      <c r="AY531" s="8">
        <f>IF(AQ531="CT",7%,5%)*AX531</f>
        <v>128363744.16000001</v>
      </c>
      <c r="AZ531" s="8">
        <f>AX531*2%</f>
        <v>36675355.474285714</v>
      </c>
      <c r="BA531" s="8">
        <f>IF(BB531&gt;0,0,AX531*5%)</f>
        <v>91688388.68571429</v>
      </c>
      <c r="BB531" s="8"/>
      <c r="BC531" s="8">
        <f>+AX531+AY531+AZ531+BA531+BB531</f>
        <v>2090495262.0342855</v>
      </c>
      <c r="BD531" s="8">
        <f>AX531-AT531</f>
        <v>1833767773.7142856</v>
      </c>
      <c r="BE531" s="2"/>
      <c r="BF531" s="8"/>
      <c r="BH531" s="2"/>
    </row>
    <row r="532" spans="1:60" ht="34" hidden="1" outlineLevel="1" x14ac:dyDescent="0.2">
      <c r="A532" s="1" t="s">
        <v>1219</v>
      </c>
      <c r="B532" s="82">
        <v>36</v>
      </c>
      <c r="C532" s="144" t="s">
        <v>1220</v>
      </c>
      <c r="D532" s="144"/>
      <c r="E532" s="82" t="s">
        <v>64</v>
      </c>
      <c r="F532" s="143">
        <v>98</v>
      </c>
      <c r="G532" s="142">
        <f>'[1]BoQ HSYC'!F532</f>
        <v>98</v>
      </c>
      <c r="H532" s="185">
        <f>'[1]BoQ HSYC'!G532</f>
        <v>0</v>
      </c>
      <c r="I532" s="185">
        <f>'[1]BoQ HSYC'!H532</f>
        <v>0</v>
      </c>
      <c r="J532" s="185">
        <f>'[1]BoQ HSYC'!I532</f>
        <v>0</v>
      </c>
      <c r="K532" s="48">
        <f>'[1]BoQ HSYC'!J532</f>
        <v>58800</v>
      </c>
      <c r="L532" s="47">
        <f>'[1]BoQ HSYC'!K532</f>
        <v>42857.142857142862</v>
      </c>
      <c r="M532" s="47">
        <f>'[1]BoQ HSYC'!L532</f>
        <v>101657.14285714287</v>
      </c>
      <c r="N532" s="183">
        <f>'[1]BoQ HSYC'!M532</f>
        <v>0</v>
      </c>
      <c r="O532" s="183">
        <f>'[1]BoQ HSYC'!N532</f>
        <v>15000</v>
      </c>
      <c r="P532" s="83">
        <f>'[1]BoQ HSYC'!O532</f>
        <v>15000</v>
      </c>
      <c r="Q532" s="47">
        <f>'[1]BoQ HSYC'!P532</f>
        <v>9962400.0000000019</v>
      </c>
      <c r="R532" s="132">
        <f>'[1]BoQ HSYC'!Q532</f>
        <v>1470000</v>
      </c>
      <c r="S532" s="83">
        <f>'[1]BoQ HSYC'!R532</f>
        <v>11432400.000000002</v>
      </c>
      <c r="T532" s="48">
        <f>'[1]BoQ HSYC'!S532</f>
        <v>0</v>
      </c>
      <c r="U532" s="132">
        <f>'[1]BoQ HSYC'!T532</f>
        <v>0</v>
      </c>
      <c r="V532" s="132" t="str">
        <f>'[1]BoQ HSYC'!U532</f>
        <v>VT: NCC, NC:BĐG Q2/2026</v>
      </c>
      <c r="W532" s="132" t="str">
        <f>'[1]BoQ HSYC'!V532</f>
        <v>VT: NCC, NC:BĐG Q2/2026</v>
      </c>
      <c r="X532" s="44" t="str">
        <f>'[1]BoQ HSYC'!W532</f>
        <v>ME</v>
      </c>
      <c r="Y532" s="44"/>
      <c r="Z532" s="44"/>
      <c r="AA532" s="44"/>
      <c r="AB532" s="2">
        <v>310695.36203722499</v>
      </c>
      <c r="AC532" s="2">
        <v>30448145.47964805</v>
      </c>
      <c r="AD532" s="2">
        <f>+M532</f>
        <v>101657.14285714287</v>
      </c>
      <c r="AE532" s="2">
        <f>+AD532*14%</f>
        <v>14232.000000000004</v>
      </c>
      <c r="AF532" s="155">
        <f>+AD532*35%</f>
        <v>35580</v>
      </c>
      <c r="AG532" s="2">
        <f>+AD532*F532</f>
        <v>9962400.0000000019</v>
      </c>
      <c r="AH532" s="2">
        <f>+AE532*F532</f>
        <v>1394736.0000000005</v>
      </c>
      <c r="AI532" s="2">
        <f>+AF532*F532</f>
        <v>3486840</v>
      </c>
      <c r="AJ532" s="2">
        <f>SUM(AG532:AI532)</f>
        <v>14843976.000000002</v>
      </c>
      <c r="AK532" s="2">
        <f>+AD532*G532</f>
        <v>9962400.0000000019</v>
      </c>
      <c r="AL532" s="2">
        <f>+AE532*G532</f>
        <v>1394736.0000000005</v>
      </c>
      <c r="AM532" s="2">
        <f>+AF532*G532</f>
        <v>3486840</v>
      </c>
      <c r="AN532" s="155">
        <f>SUM(AK532:AM532)</f>
        <v>14843976.000000002</v>
      </c>
      <c r="AQ532" s="145" t="s">
        <v>525</v>
      </c>
      <c r="AU532" s="8"/>
      <c r="AV532" s="8"/>
      <c r="AW532" s="2">
        <f>+'[2]BoQ HSYC-Đạt'!AT532</f>
        <v>103690.28571428572</v>
      </c>
      <c r="AX532" s="8">
        <f>F532*AW532</f>
        <v>10161648.000000002</v>
      </c>
      <c r="AY532" s="8">
        <f>IF(AQ532="CT",7%,5%)*AX532</f>
        <v>711315.36000000022</v>
      </c>
      <c r="AZ532" s="8">
        <f>AX532*2%</f>
        <v>203232.96000000005</v>
      </c>
      <c r="BA532" s="8">
        <f>IF(BB532&gt;0,0,AX532*5%)</f>
        <v>508082.40000000014</v>
      </c>
      <c r="BB532" s="8"/>
      <c r="BC532" s="8">
        <f>+AX532+AY532+AZ532+BA532+BB532</f>
        <v>11584278.720000003</v>
      </c>
      <c r="BD532" s="8">
        <f>AX532-AT532</f>
        <v>10161648.000000002</v>
      </c>
      <c r="BE532" s="2"/>
      <c r="BF532" s="8"/>
      <c r="BH532" s="2"/>
    </row>
    <row r="533" spans="1:60" ht="34" hidden="1" outlineLevel="1" x14ac:dyDescent="0.2">
      <c r="A533" s="1" t="s">
        <v>1218</v>
      </c>
      <c r="B533" s="82">
        <v>37</v>
      </c>
      <c r="C533" s="144" t="s">
        <v>1041</v>
      </c>
      <c r="D533" s="144"/>
      <c r="E533" s="82" t="s">
        <v>64</v>
      </c>
      <c r="F533" s="143">
        <v>10</v>
      </c>
      <c r="G533" s="142">
        <f>'[1]BoQ HSYC'!F533</f>
        <v>10</v>
      </c>
      <c r="H533" s="185">
        <f>'[1]BoQ HSYC'!G533</f>
        <v>0</v>
      </c>
      <c r="I533" s="185">
        <f>'[1]BoQ HSYC'!H533</f>
        <v>0</v>
      </c>
      <c r="J533" s="185">
        <f>'[1]BoQ HSYC'!I533</f>
        <v>0</v>
      </c>
      <c r="K533" s="48">
        <f>'[1]BoQ HSYC'!J533</f>
        <v>74600</v>
      </c>
      <c r="L533" s="47">
        <f>'[1]BoQ HSYC'!K533</f>
        <v>49410</v>
      </c>
      <c r="M533" s="47">
        <f>'[1]BoQ HSYC'!L533</f>
        <v>124010</v>
      </c>
      <c r="N533" s="183">
        <f>'[1]BoQ HSYC'!M533</f>
        <v>0</v>
      </c>
      <c r="O533" s="183">
        <f>'[1]BoQ HSYC'!N533</f>
        <v>17293.5</v>
      </c>
      <c r="P533" s="83">
        <f>'[1]BoQ HSYC'!O533</f>
        <v>17293.5</v>
      </c>
      <c r="Q533" s="47">
        <f>'[1]BoQ HSYC'!P533</f>
        <v>1240100</v>
      </c>
      <c r="R533" s="132">
        <f>'[1]BoQ HSYC'!Q533</f>
        <v>172935</v>
      </c>
      <c r="S533" s="83">
        <f>'[1]BoQ HSYC'!R533</f>
        <v>1413035</v>
      </c>
      <c r="T533" s="48">
        <f>'[1]BoQ HSYC'!S533</f>
        <v>0</v>
      </c>
      <c r="U533" s="132">
        <f>'[1]BoQ HSYC'!T533</f>
        <v>1665200</v>
      </c>
      <c r="V533" s="132" t="str">
        <f>'[1]BoQ HSYC'!U533</f>
        <v>VT: NCC, NC:BĐG Q2/2026</v>
      </c>
      <c r="W533" s="132" t="str">
        <f>'[1]BoQ HSYC'!V533</f>
        <v>VT: NCC, NC:BĐG Q2/2026</v>
      </c>
      <c r="X533" s="44" t="str">
        <f>'[1]BoQ HSYC'!W533</f>
        <v>ME</v>
      </c>
      <c r="Y533" s="44"/>
      <c r="Z533" s="44"/>
      <c r="AA533" s="44"/>
      <c r="AB533" s="2">
        <v>294041.5107848625</v>
      </c>
      <c r="AC533" s="2">
        <v>2940415.1078486252</v>
      </c>
      <c r="AD533" s="2">
        <f>+M533</f>
        <v>124010</v>
      </c>
      <c r="AE533" s="2">
        <f>+AD533*14%</f>
        <v>17361.400000000001</v>
      </c>
      <c r="AF533" s="155">
        <f>+AD533*35%</f>
        <v>43403.5</v>
      </c>
      <c r="AG533" s="2">
        <f>+AD533*F533</f>
        <v>1240100</v>
      </c>
      <c r="AH533" s="2">
        <f>+AE533*F533</f>
        <v>173614</v>
      </c>
      <c r="AI533" s="2">
        <f>+AF533*F533</f>
        <v>434035</v>
      </c>
      <c r="AJ533" s="2">
        <f>SUM(AG533:AI533)</f>
        <v>1847749</v>
      </c>
      <c r="AK533" s="2">
        <f>+AD533*G533</f>
        <v>1240100</v>
      </c>
      <c r="AL533" s="2">
        <f>+AE533*G533</f>
        <v>173614</v>
      </c>
      <c r="AM533" s="2">
        <f>+AF533*G533</f>
        <v>434035</v>
      </c>
      <c r="AN533" s="155">
        <f>SUM(AK533:AM533)</f>
        <v>1847749</v>
      </c>
      <c r="AQ533" s="145" t="s">
        <v>525</v>
      </c>
      <c r="AU533" s="8"/>
      <c r="AV533" s="8"/>
      <c r="AW533" s="2">
        <f>+'[2]BoQ HSYC-Đạt'!AT533</f>
        <v>126490.2</v>
      </c>
      <c r="AX533" s="8">
        <f>F533*AW533</f>
        <v>1264902</v>
      </c>
      <c r="AY533" s="8">
        <f>IF(AQ533="CT",7%,5%)*AX533</f>
        <v>88543.140000000014</v>
      </c>
      <c r="AZ533" s="8">
        <f>AX533*2%</f>
        <v>25298.04</v>
      </c>
      <c r="BA533" s="8">
        <f>IF(BB533&gt;0,0,AX533*5%)</f>
        <v>63245.100000000006</v>
      </c>
      <c r="BB533" s="8"/>
      <c r="BC533" s="8">
        <f>+AX533+AY533+AZ533+BA533+BB533</f>
        <v>1441988.2800000003</v>
      </c>
      <c r="BD533" s="8">
        <f>AX533-AT533</f>
        <v>1264902</v>
      </c>
      <c r="BE533" s="2"/>
      <c r="BF533" s="8"/>
      <c r="BH533" s="2"/>
    </row>
    <row r="534" spans="1:60" ht="34" hidden="1" outlineLevel="1" x14ac:dyDescent="0.2">
      <c r="A534" s="1" t="s">
        <v>1217</v>
      </c>
      <c r="B534" s="82">
        <v>38</v>
      </c>
      <c r="C534" s="144" t="s">
        <v>645</v>
      </c>
      <c r="D534" s="144"/>
      <c r="E534" s="82" t="s">
        <v>64</v>
      </c>
      <c r="F534" s="143">
        <v>82</v>
      </c>
      <c r="G534" s="142">
        <f>'[1]BoQ HSYC'!F534</f>
        <v>82</v>
      </c>
      <c r="H534" s="185">
        <f>'[1]BoQ HSYC'!G534</f>
        <v>0</v>
      </c>
      <c r="I534" s="185">
        <f>'[1]BoQ HSYC'!H534</f>
        <v>0</v>
      </c>
      <c r="J534" s="185">
        <f>'[1]BoQ HSYC'!I534</f>
        <v>0</v>
      </c>
      <c r="K534" s="48">
        <f>'[1]BoQ HSYC'!J534</f>
        <v>100800</v>
      </c>
      <c r="L534" s="47">
        <f>'[1]BoQ HSYC'!K534</f>
        <v>49410</v>
      </c>
      <c r="M534" s="47">
        <f>'[1]BoQ HSYC'!L534</f>
        <v>150210</v>
      </c>
      <c r="N534" s="183">
        <f>'[1]BoQ HSYC'!M534</f>
        <v>0</v>
      </c>
      <c r="O534" s="183">
        <f>'[1]BoQ HSYC'!N534</f>
        <v>17293.5</v>
      </c>
      <c r="P534" s="83">
        <f>'[1]BoQ HSYC'!O534</f>
        <v>17293.5</v>
      </c>
      <c r="Q534" s="47">
        <f>'[1]BoQ HSYC'!P534</f>
        <v>12317220</v>
      </c>
      <c r="R534" s="132">
        <f>'[1]BoQ HSYC'!Q534</f>
        <v>1418067</v>
      </c>
      <c r="S534" s="83">
        <f>'[1]BoQ HSYC'!R534</f>
        <v>13735287</v>
      </c>
      <c r="T534" s="48">
        <f>'[1]BoQ HSYC'!S534</f>
        <v>0</v>
      </c>
      <c r="U534" s="132">
        <f>'[1]BoQ HSYC'!T534</f>
        <v>1897730</v>
      </c>
      <c r="V534" s="132" t="str">
        <f>'[1]BoQ HSYC'!U534</f>
        <v>VT: NCC, NC:BĐG Q2/2026</v>
      </c>
      <c r="W534" s="132" t="str">
        <f>'[1]BoQ HSYC'!V534</f>
        <v>VT: NCC, NC:BĐG Q2/2026</v>
      </c>
      <c r="X534" s="44" t="str">
        <f>'[1]BoQ HSYC'!W534</f>
        <v>ME</v>
      </c>
      <c r="Y534" s="44"/>
      <c r="Z534" s="44"/>
      <c r="AA534" s="44"/>
      <c r="AB534" s="2">
        <v>464987.92234537494</v>
      </c>
      <c r="AC534" s="2">
        <v>38129009.632320747</v>
      </c>
      <c r="AD534" s="2">
        <f>+M534</f>
        <v>150210</v>
      </c>
      <c r="AE534" s="2">
        <f>+AD534*14%</f>
        <v>21029.4</v>
      </c>
      <c r="AF534" s="155">
        <f>+AD534*35%</f>
        <v>52573.5</v>
      </c>
      <c r="AG534" s="2">
        <f>+AD534*F534</f>
        <v>12317220</v>
      </c>
      <c r="AH534" s="2">
        <f>+AE534*F534</f>
        <v>1724410.8</v>
      </c>
      <c r="AI534" s="2">
        <f>+AF534*F534</f>
        <v>4311027</v>
      </c>
      <c r="AJ534" s="2">
        <f>SUM(AG534:AI534)</f>
        <v>18352657.800000001</v>
      </c>
      <c r="AK534" s="2">
        <f>+AD534*G534</f>
        <v>12317220</v>
      </c>
      <c r="AL534" s="2">
        <f>+AE534*G534</f>
        <v>1724410.8</v>
      </c>
      <c r="AM534" s="2">
        <f>+AF534*G534</f>
        <v>4311027</v>
      </c>
      <c r="AN534" s="155">
        <f>SUM(AK534:AM534)</f>
        <v>18352657.800000001</v>
      </c>
      <c r="AQ534" s="145" t="s">
        <v>525</v>
      </c>
      <c r="AU534" s="8"/>
      <c r="AV534" s="8"/>
      <c r="AW534" s="2">
        <f>+'[2]BoQ HSYC-Đạt'!AT534</f>
        <v>366786.9</v>
      </c>
      <c r="AX534" s="8">
        <f>F534*AW534</f>
        <v>30076525.800000001</v>
      </c>
      <c r="AY534" s="8">
        <f>IF(AQ534="CT",7%,5%)*AX534</f>
        <v>2105356.8060000003</v>
      </c>
      <c r="AZ534" s="8">
        <f>AX534*2%</f>
        <v>601530.51600000006</v>
      </c>
      <c r="BA534" s="8">
        <f>IF(BB534&gt;0,0,AX534*5%)</f>
        <v>1503826.29</v>
      </c>
      <c r="BB534" s="8"/>
      <c r="BC534" s="8">
        <f>+AX534+AY534+AZ534+BA534+BB534</f>
        <v>34287239.412</v>
      </c>
      <c r="BD534" s="8">
        <f>AX534-AT534</f>
        <v>30076525.800000001</v>
      </c>
      <c r="BE534" s="2"/>
      <c r="BF534" s="8"/>
      <c r="BH534" s="2"/>
    </row>
    <row r="535" spans="1:60" ht="34" hidden="1" outlineLevel="1" x14ac:dyDescent="0.2">
      <c r="A535" s="1" t="s">
        <v>1217</v>
      </c>
      <c r="B535" s="82">
        <v>39</v>
      </c>
      <c r="C535" s="144" t="s">
        <v>1366</v>
      </c>
      <c r="D535" s="144"/>
      <c r="E535" s="82" t="s">
        <v>64</v>
      </c>
      <c r="F535" s="143">
        <v>226</v>
      </c>
      <c r="G535" s="142">
        <f>'[1]BoQ HSYC'!F535</f>
        <v>226</v>
      </c>
      <c r="H535" s="185">
        <f>'[1]BoQ HSYC'!G535</f>
        <v>0</v>
      </c>
      <c r="I535" s="185">
        <f>'[1]BoQ HSYC'!H535</f>
        <v>0</v>
      </c>
      <c r="J535" s="185">
        <f>'[1]BoQ HSYC'!I535</f>
        <v>0</v>
      </c>
      <c r="K535" s="48">
        <f>'[1]BoQ HSYC'!J535</f>
        <v>336000</v>
      </c>
      <c r="L535" s="47">
        <f>'[1]BoQ HSYC'!K535</f>
        <v>49410</v>
      </c>
      <c r="M535" s="47">
        <f>'[1]BoQ HSYC'!L535</f>
        <v>385410</v>
      </c>
      <c r="N535" s="183">
        <f>'[1]BoQ HSYC'!M535</f>
        <v>0</v>
      </c>
      <c r="O535" s="183">
        <f>'[1]BoQ HSYC'!N535</f>
        <v>17293.5</v>
      </c>
      <c r="P535" s="83">
        <f>'[1]BoQ HSYC'!O535</f>
        <v>17293.5</v>
      </c>
      <c r="Q535" s="47">
        <f>'[1]BoQ HSYC'!P535</f>
        <v>87102660</v>
      </c>
      <c r="R535" s="132">
        <f>'[1]BoQ HSYC'!Q535</f>
        <v>3908331</v>
      </c>
      <c r="S535" s="83">
        <f>'[1]BoQ HSYC'!R535</f>
        <v>91010991</v>
      </c>
      <c r="T535" s="48">
        <f>'[1]BoQ HSYC'!S535</f>
        <v>0</v>
      </c>
      <c r="U535" s="132">
        <f>'[1]BoQ HSYC'!T535</f>
        <v>1897730</v>
      </c>
      <c r="V535" s="132" t="str">
        <f>'[1]BoQ HSYC'!U535</f>
        <v>VT: NCC, NC:BĐG Q2/2026</v>
      </c>
      <c r="W535" s="132" t="str">
        <f>'[1]BoQ HSYC'!V535</f>
        <v>VT: NCC, NC:BĐG Q2/2026</v>
      </c>
      <c r="X535" s="44" t="str">
        <f>'[1]BoQ HSYC'!W535</f>
        <v>ME</v>
      </c>
      <c r="Y535" s="44"/>
      <c r="Z535" s="44"/>
      <c r="AA535" s="44"/>
      <c r="AB535" s="2">
        <v>1605741.9559499999</v>
      </c>
      <c r="AC535" s="2">
        <v>362897682.04469997</v>
      </c>
      <c r="AD535" s="2">
        <f>+M535</f>
        <v>385410</v>
      </c>
      <c r="AE535" s="2">
        <f>+AD535*14%</f>
        <v>53957.400000000009</v>
      </c>
      <c r="AF535" s="155">
        <f>+AD535*35%</f>
        <v>134893.5</v>
      </c>
      <c r="AG535" s="2">
        <f>+AD535*F535</f>
        <v>87102660</v>
      </c>
      <c r="AH535" s="2">
        <f>+AE535*F535</f>
        <v>12194372.400000002</v>
      </c>
      <c r="AI535" s="2">
        <f>+AF535*F535</f>
        <v>30485931</v>
      </c>
      <c r="AJ535" s="2">
        <f>SUM(AG535:AI535)</f>
        <v>129782963.40000001</v>
      </c>
      <c r="AK535" s="2">
        <f>+AD535*G535</f>
        <v>87102660</v>
      </c>
      <c r="AL535" s="2">
        <f>+AE535*G535</f>
        <v>12194372.400000002</v>
      </c>
      <c r="AM535" s="2">
        <f>+AF535*G535</f>
        <v>30485931</v>
      </c>
      <c r="AN535" s="155">
        <f>SUM(AK535:AM535)</f>
        <v>129782963.40000001</v>
      </c>
      <c r="AQ535" s="145" t="s">
        <v>525</v>
      </c>
      <c r="AU535" s="8"/>
      <c r="AV535" s="8"/>
      <c r="AW535" s="2">
        <f>+'[2]BoQ HSYC-Đạt'!AT535</f>
        <v>813358.2</v>
      </c>
      <c r="AX535" s="8">
        <f>F535*AW535</f>
        <v>183818953.19999999</v>
      </c>
      <c r="AY535" s="8">
        <f>IF(AQ535="CT",7%,5%)*AX535</f>
        <v>12867326.723999999</v>
      </c>
      <c r="AZ535" s="8">
        <f>AX535*2%</f>
        <v>3676379.0639999998</v>
      </c>
      <c r="BA535" s="8">
        <f>IF(BB535&gt;0,0,AX535*5%)</f>
        <v>9190947.6600000001</v>
      </c>
      <c r="BB535" s="8"/>
      <c r="BC535" s="8">
        <f>+AX535+AY535+AZ535+BA535+BB535</f>
        <v>209553606.648</v>
      </c>
      <c r="BD535" s="8">
        <f>AX535-AT535</f>
        <v>183818953.19999999</v>
      </c>
      <c r="BE535" s="2"/>
      <c r="BF535" s="8"/>
      <c r="BH535" s="2"/>
    </row>
    <row r="536" spans="1:60" ht="34" hidden="1" outlineLevel="1" x14ac:dyDescent="0.2">
      <c r="A536" s="1" t="s">
        <v>1365</v>
      </c>
      <c r="B536" s="82">
        <v>40</v>
      </c>
      <c r="C536" s="144" t="s">
        <v>821</v>
      </c>
      <c r="D536" s="144"/>
      <c r="E536" s="82" t="s">
        <v>64</v>
      </c>
      <c r="F536" s="143">
        <v>89</v>
      </c>
      <c r="G536" s="142">
        <f>'[1]BoQ HSYC'!F536</f>
        <v>89</v>
      </c>
      <c r="H536" s="185">
        <f>'[1]BoQ HSYC'!G536</f>
        <v>0</v>
      </c>
      <c r="I536" s="185">
        <f>'[1]BoQ HSYC'!H536</f>
        <v>0</v>
      </c>
      <c r="J536" s="185">
        <f>'[1]BoQ HSYC'!I536</f>
        <v>0</v>
      </c>
      <c r="K536" s="48">
        <f>'[1]BoQ HSYC'!J536</f>
        <v>157500</v>
      </c>
      <c r="L536" s="47">
        <f>'[1]BoQ HSYC'!K536</f>
        <v>21082</v>
      </c>
      <c r="M536" s="47">
        <f>'[1]BoQ HSYC'!L536</f>
        <v>178582</v>
      </c>
      <c r="N536" s="183">
        <f>'[1]BoQ HSYC'!M536</f>
        <v>0</v>
      </c>
      <c r="O536" s="183">
        <f>'[1]BoQ HSYC'!N536</f>
        <v>7378.7</v>
      </c>
      <c r="P536" s="83">
        <f>'[1]BoQ HSYC'!O536</f>
        <v>7378.7</v>
      </c>
      <c r="Q536" s="47">
        <f>'[1]BoQ HSYC'!P536</f>
        <v>15893798</v>
      </c>
      <c r="R536" s="132">
        <f>'[1]BoQ HSYC'!Q536</f>
        <v>656704.29999999993</v>
      </c>
      <c r="S536" s="83">
        <f>'[1]BoQ HSYC'!R536</f>
        <v>16550502.300000001</v>
      </c>
      <c r="T536" s="48">
        <f>'[1]BoQ HSYC'!S536</f>
        <v>0</v>
      </c>
      <c r="U536" s="132">
        <f>'[1]BoQ HSYC'!T536</f>
        <v>0</v>
      </c>
      <c r="V536" s="132" t="str">
        <f>'[1]BoQ HSYC'!U536</f>
        <v>VT: NCC, NC:BĐG Q2/2026</v>
      </c>
      <c r="W536" s="132" t="str">
        <f>'[1]BoQ HSYC'!V536</f>
        <v>VT: NCC, NC:BĐG Q2/2026</v>
      </c>
      <c r="X536" s="44" t="str">
        <f>'[1]BoQ HSYC'!W536</f>
        <v>ME</v>
      </c>
      <c r="Y536" s="44"/>
      <c r="Z536" s="44"/>
      <c r="AA536" s="44"/>
      <c r="AB536" s="2">
        <v>1282619.3104131287</v>
      </c>
      <c r="AC536" s="2">
        <v>114153118.62676845</v>
      </c>
      <c r="AD536" s="2">
        <f>+M536</f>
        <v>178582</v>
      </c>
      <c r="AE536" s="2">
        <f>+AD536*14%</f>
        <v>25001.480000000003</v>
      </c>
      <c r="AF536" s="155">
        <f>+AD536*35%</f>
        <v>62503.7</v>
      </c>
      <c r="AG536" s="2">
        <f>+AD536*F536</f>
        <v>15893798</v>
      </c>
      <c r="AH536" s="2">
        <f>+AE536*F536</f>
        <v>2225131.7200000002</v>
      </c>
      <c r="AI536" s="2">
        <f>+AF536*F536</f>
        <v>5562829.2999999998</v>
      </c>
      <c r="AJ536" s="2">
        <f>SUM(AG536:AI536)</f>
        <v>23681759.02</v>
      </c>
      <c r="AK536" s="2">
        <f>+AD536*G536</f>
        <v>15893798</v>
      </c>
      <c r="AL536" s="2">
        <f>+AE536*G536</f>
        <v>2225131.7200000002</v>
      </c>
      <c r="AM536" s="2">
        <f>+AF536*G536</f>
        <v>5562829.2999999998</v>
      </c>
      <c r="AN536" s="155">
        <f>SUM(AK536:AM536)</f>
        <v>23681759.02</v>
      </c>
      <c r="AQ536" s="145" t="s">
        <v>525</v>
      </c>
      <c r="AU536" s="8"/>
      <c r="AV536" s="8"/>
      <c r="AW536" s="2">
        <f>+'[2]BoQ HSYC-Đạt'!AT536</f>
        <v>182153.64</v>
      </c>
      <c r="AX536" s="8">
        <f>F536*AW536</f>
        <v>16211673.960000001</v>
      </c>
      <c r="AY536" s="8">
        <f>IF(AQ536="CT",7%,5%)*AX536</f>
        <v>1134817.1772000003</v>
      </c>
      <c r="AZ536" s="8">
        <f>AX536*2%</f>
        <v>324233.4792</v>
      </c>
      <c r="BA536" s="8">
        <f>IF(BB536&gt;0,0,AX536*5%)</f>
        <v>810583.69800000009</v>
      </c>
      <c r="BB536" s="8"/>
      <c r="BC536" s="8">
        <f>+AX536+AY536+AZ536+BA536+BB536</f>
        <v>18481308.314400002</v>
      </c>
      <c r="BD536" s="8">
        <f>AX536-AT536</f>
        <v>16211673.960000001</v>
      </c>
      <c r="BE536" s="2"/>
      <c r="BF536" s="8"/>
      <c r="BH536" s="2"/>
    </row>
    <row r="537" spans="1:60" ht="34" hidden="1" outlineLevel="1" x14ac:dyDescent="0.2">
      <c r="A537" s="1" t="s">
        <v>1216</v>
      </c>
      <c r="B537" s="82">
        <v>41</v>
      </c>
      <c r="C537" s="144" t="s">
        <v>644</v>
      </c>
      <c r="D537" s="144"/>
      <c r="E537" s="82" t="s">
        <v>85</v>
      </c>
      <c r="F537" s="143">
        <v>54</v>
      </c>
      <c r="G537" s="142">
        <f>'[1]BoQ HSYC'!F537</f>
        <v>54</v>
      </c>
      <c r="H537" s="185">
        <f>'[1]BoQ HSYC'!G537</f>
        <v>0</v>
      </c>
      <c r="I537" s="185">
        <f>'[1]BoQ HSYC'!H537</f>
        <v>0</v>
      </c>
      <c r="J537" s="185">
        <f>'[1]BoQ HSYC'!I537</f>
        <v>0</v>
      </c>
      <c r="K537" s="48">
        <f>'[1]BoQ HSYC'!J537</f>
        <v>538846</v>
      </c>
      <c r="L537" s="47">
        <f>'[1]BoQ HSYC'!K537</f>
        <v>21085.714285714286</v>
      </c>
      <c r="M537" s="47">
        <f>'[1]BoQ HSYC'!L537</f>
        <v>559931.71428571432</v>
      </c>
      <c r="N537" s="183">
        <f>'[1]BoQ HSYC'!M537</f>
        <v>0</v>
      </c>
      <c r="O537" s="183">
        <f>'[1]BoQ HSYC'!N537</f>
        <v>7380</v>
      </c>
      <c r="P537" s="83">
        <f>'[1]BoQ HSYC'!O537</f>
        <v>7380</v>
      </c>
      <c r="Q537" s="47">
        <f>'[1]BoQ HSYC'!P537</f>
        <v>30236312.571428575</v>
      </c>
      <c r="R537" s="132">
        <f>'[1]BoQ HSYC'!Q537</f>
        <v>398520</v>
      </c>
      <c r="S537" s="83">
        <f>'[1]BoQ HSYC'!R537</f>
        <v>30634832.571428575</v>
      </c>
      <c r="T537" s="48">
        <f>'[1]BoQ HSYC'!S537</f>
        <v>0</v>
      </c>
      <c r="U537" s="132">
        <f>'[1]BoQ HSYC'!T537</f>
        <v>0</v>
      </c>
      <c r="V537" s="132" t="str">
        <f>'[1]BoQ HSYC'!U537</f>
        <v>VT: NCC, NC:BĐG Q2/2026</v>
      </c>
      <c r="W537" s="132" t="str">
        <f>'[1]BoQ HSYC'!V537</f>
        <v>VT: NCC, NC:BĐG Q2/2026</v>
      </c>
      <c r="X537" s="44" t="str">
        <f>'[1]BoQ HSYC'!W537</f>
        <v>ME</v>
      </c>
      <c r="Y537" s="44"/>
      <c r="Z537" s="44"/>
      <c r="AA537" s="44"/>
      <c r="AB537" s="2">
        <v>217809.29836874999</v>
      </c>
      <c r="AC537" s="2">
        <v>11761702.1119125</v>
      </c>
      <c r="AD537" s="2">
        <f>+M537</f>
        <v>559931.71428571432</v>
      </c>
      <c r="AE537" s="2">
        <f>+AD537*14%</f>
        <v>78390.440000000017</v>
      </c>
      <c r="AF537" s="155">
        <f>+AD537*35%</f>
        <v>195976.1</v>
      </c>
      <c r="AG537" s="2">
        <f>+AD537*F537</f>
        <v>30236312.571428575</v>
      </c>
      <c r="AH537" s="2">
        <f>+AE537*F537</f>
        <v>4233083.7600000007</v>
      </c>
      <c r="AI537" s="2">
        <f>+AF537*F537</f>
        <v>10582709.4</v>
      </c>
      <c r="AJ537" s="2">
        <f>SUM(AG537:AI537)</f>
        <v>45052105.731428571</v>
      </c>
      <c r="AK537" s="2">
        <f>+AD537*G537</f>
        <v>30236312.571428575</v>
      </c>
      <c r="AL537" s="2">
        <f>+AE537*G537</f>
        <v>4233083.7600000007</v>
      </c>
      <c r="AM537" s="2">
        <f>+AF537*G537</f>
        <v>10582709.4</v>
      </c>
      <c r="AN537" s="155">
        <f>SUM(AK537:AM537)</f>
        <v>45052105.731428571</v>
      </c>
      <c r="AQ537" s="145" t="s">
        <v>525</v>
      </c>
      <c r="AU537" s="8"/>
      <c r="AV537" s="8"/>
      <c r="AW537" s="2">
        <f>+'[2]BoQ HSYC-Đạt'!AT537</f>
        <v>172977.42857142858</v>
      </c>
      <c r="AX537" s="8">
        <f>F537*AW537</f>
        <v>9340781.1428571437</v>
      </c>
      <c r="AY537" s="8">
        <f>IF(AQ537="CT",7%,5%)*AX537</f>
        <v>653854.68000000017</v>
      </c>
      <c r="AZ537" s="8">
        <f>AX537*2%</f>
        <v>186815.62285714288</v>
      </c>
      <c r="BA537" s="8">
        <f>IF(BB537&gt;0,0,AX537*5%)</f>
        <v>467039.05714285723</v>
      </c>
      <c r="BB537" s="8"/>
      <c r="BC537" s="8">
        <f>+AX537+AY537+AZ537+BA537+BB537</f>
        <v>10648490.502857143</v>
      </c>
      <c r="BD537" s="8">
        <f>AX537-AT537</f>
        <v>9340781.1428571437</v>
      </c>
      <c r="BE537" s="2"/>
      <c r="BF537" s="8"/>
      <c r="BH537" s="2"/>
    </row>
    <row r="538" spans="1:60" ht="34" hidden="1" outlineLevel="1" x14ac:dyDescent="0.2">
      <c r="A538" s="1" t="s">
        <v>1215</v>
      </c>
      <c r="B538" s="82">
        <v>42</v>
      </c>
      <c r="C538" s="144" t="s">
        <v>643</v>
      </c>
      <c r="D538" s="144"/>
      <c r="E538" s="82" t="s">
        <v>85</v>
      </c>
      <c r="F538" s="143">
        <v>262</v>
      </c>
      <c r="G538" s="142">
        <f>'[1]BoQ HSYC'!F538</f>
        <v>262</v>
      </c>
      <c r="H538" s="185">
        <f>'[1]BoQ HSYC'!G538</f>
        <v>0</v>
      </c>
      <c r="I538" s="185">
        <f>'[1]BoQ HSYC'!H538</f>
        <v>0</v>
      </c>
      <c r="J538" s="185">
        <f>'[1]BoQ HSYC'!I538</f>
        <v>0</v>
      </c>
      <c r="K538" s="48">
        <f>'[1]BoQ HSYC'!J538</f>
        <v>696465</v>
      </c>
      <c r="L538" s="47">
        <f>'[1]BoQ HSYC'!K538</f>
        <v>23142.857142857145</v>
      </c>
      <c r="M538" s="47">
        <f>'[1]BoQ HSYC'!L538</f>
        <v>719607.85714285716</v>
      </c>
      <c r="N538" s="183">
        <f>'[1]BoQ HSYC'!M538</f>
        <v>0</v>
      </c>
      <c r="O538" s="183">
        <f>'[1]BoQ HSYC'!N538</f>
        <v>8100</v>
      </c>
      <c r="P538" s="83">
        <f>'[1]BoQ HSYC'!O538</f>
        <v>8100</v>
      </c>
      <c r="Q538" s="47">
        <f>'[1]BoQ HSYC'!P538</f>
        <v>188537258.57142857</v>
      </c>
      <c r="R538" s="132">
        <f>'[1]BoQ HSYC'!Q538</f>
        <v>2122200</v>
      </c>
      <c r="S538" s="83">
        <f>'[1]BoQ HSYC'!R538</f>
        <v>190659458.57142857</v>
      </c>
      <c r="T538" s="48">
        <f>'[1]BoQ HSYC'!S538</f>
        <v>0</v>
      </c>
      <c r="U538" s="132">
        <f>'[1]BoQ HSYC'!T538</f>
        <v>0</v>
      </c>
      <c r="V538" s="132" t="str">
        <f>'[1]BoQ HSYC'!U538</f>
        <v>VT: NCC, NC:BĐG Q2/2026</v>
      </c>
      <c r="W538" s="132" t="str">
        <f>'[1]BoQ HSYC'!V538</f>
        <v>VT: NCC, NC:BĐG Q2/2026</v>
      </c>
      <c r="X538" s="44" t="str">
        <f>'[1]BoQ HSYC'!W538</f>
        <v>ME</v>
      </c>
      <c r="Y538" s="44"/>
      <c r="Z538" s="44"/>
      <c r="AA538" s="44"/>
      <c r="AB538" s="2">
        <v>325986.12692249997</v>
      </c>
      <c r="AC538" s="2">
        <v>85408365.253694996</v>
      </c>
      <c r="AD538" s="2">
        <f>+M538</f>
        <v>719607.85714285716</v>
      </c>
      <c r="AE538" s="2">
        <f>+AD538*14%</f>
        <v>100745.1</v>
      </c>
      <c r="AF538" s="155">
        <f>+AD538*35%</f>
        <v>251862.75</v>
      </c>
      <c r="AG538" s="2">
        <f>+AD538*F538</f>
        <v>188537258.57142857</v>
      </c>
      <c r="AH538" s="2">
        <f>+AE538*F538</f>
        <v>26395216.200000003</v>
      </c>
      <c r="AI538" s="2">
        <f>+AF538*F538</f>
        <v>65988040.5</v>
      </c>
      <c r="AJ538" s="2">
        <f>SUM(AG538:AI538)</f>
        <v>280920515.27142859</v>
      </c>
      <c r="AK538" s="2">
        <f>+AD538*G538</f>
        <v>188537258.57142857</v>
      </c>
      <c r="AL538" s="2">
        <f>+AE538*G538</f>
        <v>26395216.200000003</v>
      </c>
      <c r="AM538" s="2">
        <f>+AF538*G538</f>
        <v>65988040.5</v>
      </c>
      <c r="AN538" s="155">
        <f>SUM(AK538:AM538)</f>
        <v>280920515.27142859</v>
      </c>
      <c r="AQ538" s="145" t="s">
        <v>525</v>
      </c>
      <c r="AU538" s="8"/>
      <c r="AV538" s="8"/>
      <c r="AW538" s="2">
        <f>+'[2]BoQ HSYC-Đạt'!AT538</f>
        <v>259225.71428571429</v>
      </c>
      <c r="AX538" s="8">
        <f>F538*AW538</f>
        <v>67917137.142857149</v>
      </c>
      <c r="AY538" s="8">
        <f>IF(AQ538="CT",7%,5%)*AX538</f>
        <v>4754199.6000000006</v>
      </c>
      <c r="AZ538" s="8">
        <f>AX538*2%</f>
        <v>1358342.7428571431</v>
      </c>
      <c r="BA538" s="8">
        <f>IF(BB538&gt;0,0,AX538*5%)</f>
        <v>3395856.8571428577</v>
      </c>
      <c r="BB538" s="8"/>
      <c r="BC538" s="8">
        <f>+AX538+AY538+AZ538+BA538+BB538</f>
        <v>77425536.342857137</v>
      </c>
      <c r="BD538" s="8">
        <f>AX538-AT538</f>
        <v>67917137.142857149</v>
      </c>
      <c r="BE538" s="2"/>
      <c r="BF538" s="8"/>
      <c r="BH538" s="2"/>
    </row>
    <row r="539" spans="1:60" ht="34" hidden="1" outlineLevel="1" x14ac:dyDescent="0.2">
      <c r="A539" s="1" t="s">
        <v>1363</v>
      </c>
      <c r="B539" s="82">
        <v>43</v>
      </c>
      <c r="C539" s="144" t="s">
        <v>1364</v>
      </c>
      <c r="D539" s="144"/>
      <c r="E539" s="82" t="s">
        <v>85</v>
      </c>
      <c r="F539" s="143">
        <v>16</v>
      </c>
      <c r="G539" s="142">
        <f>'[1]BoQ HSYC'!F539</f>
        <v>16</v>
      </c>
      <c r="H539" s="185">
        <f>'[1]BoQ HSYC'!G539</f>
        <v>0</v>
      </c>
      <c r="I539" s="185">
        <f>'[1]BoQ HSYC'!H539</f>
        <v>0</v>
      </c>
      <c r="J539" s="185">
        <f>'[1]BoQ HSYC'!I539</f>
        <v>0</v>
      </c>
      <c r="K539" s="48">
        <f>'[1]BoQ HSYC'!J539</f>
        <v>891968</v>
      </c>
      <c r="L539" s="47">
        <f>'[1]BoQ HSYC'!K539</f>
        <v>25371.428571428572</v>
      </c>
      <c r="M539" s="47">
        <f>'[1]BoQ HSYC'!L539</f>
        <v>917339.42857142852</v>
      </c>
      <c r="N539" s="183">
        <f>'[1]BoQ HSYC'!M539</f>
        <v>0</v>
      </c>
      <c r="O539" s="183">
        <f>'[1]BoQ HSYC'!N539</f>
        <v>8880</v>
      </c>
      <c r="P539" s="83">
        <f>'[1]BoQ HSYC'!O539</f>
        <v>8880</v>
      </c>
      <c r="Q539" s="47">
        <f>'[1]BoQ HSYC'!P539</f>
        <v>14677430.857142856</v>
      </c>
      <c r="R539" s="132">
        <f>'[1]BoQ HSYC'!Q539</f>
        <v>142080</v>
      </c>
      <c r="S539" s="83">
        <f>'[1]BoQ HSYC'!R539</f>
        <v>14819510.857142856</v>
      </c>
      <c r="T539" s="48">
        <f>'[1]BoQ HSYC'!S539</f>
        <v>0</v>
      </c>
      <c r="U539" s="132">
        <f>'[1]BoQ HSYC'!T539</f>
        <v>0</v>
      </c>
      <c r="V539" s="132" t="str">
        <f>'[1]BoQ HSYC'!U539</f>
        <v>VT: NCC, NC:BĐG Q2/2026</v>
      </c>
      <c r="W539" s="132" t="str">
        <f>'[1]BoQ HSYC'!V539</f>
        <v>VT: NCC, NC:BĐG Q2/2026</v>
      </c>
      <c r="X539" s="44" t="str">
        <f>'[1]BoQ HSYC'!W539</f>
        <v>ME</v>
      </c>
      <c r="Y539" s="44"/>
      <c r="Z539" s="44"/>
      <c r="AA539" s="44"/>
      <c r="AB539" s="2">
        <v>441187.01228249999</v>
      </c>
      <c r="AC539" s="2">
        <v>7058992.1965199998</v>
      </c>
      <c r="AD539" s="2">
        <f>+M539</f>
        <v>917339.42857142852</v>
      </c>
      <c r="AE539" s="2">
        <f>+AD539*14%</f>
        <v>128427.52</v>
      </c>
      <c r="AF539" s="155">
        <f>+AD539*35%</f>
        <v>321068.79999999999</v>
      </c>
      <c r="AG539" s="2">
        <f>+AD539*F539</f>
        <v>14677430.857142856</v>
      </c>
      <c r="AH539" s="2">
        <f>+AE539*F539</f>
        <v>2054840.3200000001</v>
      </c>
      <c r="AI539" s="2">
        <f>+AF539*F539</f>
        <v>5137100.7999999998</v>
      </c>
      <c r="AJ539" s="2">
        <f>SUM(AG539:AI539)</f>
        <v>21869371.977142856</v>
      </c>
      <c r="AK539" s="2">
        <f>+AD539*G539</f>
        <v>14677430.857142856</v>
      </c>
      <c r="AL539" s="2">
        <f>+AE539*G539</f>
        <v>2054840.3200000001</v>
      </c>
      <c r="AM539" s="2">
        <f>+AF539*G539</f>
        <v>5137100.7999999998</v>
      </c>
      <c r="AN539" s="155">
        <f>SUM(AK539:AM539)</f>
        <v>21869371.977142856</v>
      </c>
      <c r="AQ539" s="145" t="s">
        <v>525</v>
      </c>
      <c r="AU539" s="8"/>
      <c r="AV539" s="8"/>
      <c r="AW539" s="2">
        <f>+'[2]BoQ HSYC-Đạt'!AT539</f>
        <v>351258.85714285716</v>
      </c>
      <c r="AX539" s="8">
        <f>F539*AW539</f>
        <v>5620141.7142857146</v>
      </c>
      <c r="AY539" s="8">
        <f>IF(AQ539="CT",7%,5%)*AX539</f>
        <v>393409.92000000004</v>
      </c>
      <c r="AZ539" s="8">
        <f>AX539*2%</f>
        <v>112402.8342857143</v>
      </c>
      <c r="BA539" s="8">
        <f>IF(BB539&gt;0,0,AX539*5%)</f>
        <v>281007.08571428573</v>
      </c>
      <c r="BB539" s="8"/>
      <c r="BC539" s="8">
        <f>+AX539+AY539+AZ539+BA539+BB539</f>
        <v>6406961.5542857144</v>
      </c>
      <c r="BD539" s="8">
        <f>AX539-AT539</f>
        <v>5620141.7142857146</v>
      </c>
      <c r="BE539" s="2"/>
      <c r="BF539" s="8"/>
      <c r="BH539" s="2"/>
    </row>
    <row r="540" spans="1:60" ht="34" hidden="1" outlineLevel="1" x14ac:dyDescent="0.2">
      <c r="A540" s="1" t="s">
        <v>1216</v>
      </c>
      <c r="B540" s="82">
        <v>44</v>
      </c>
      <c r="C540" s="144" t="s">
        <v>819</v>
      </c>
      <c r="D540" s="144"/>
      <c r="E540" s="82" t="s">
        <v>85</v>
      </c>
      <c r="F540" s="143">
        <v>20</v>
      </c>
      <c r="G540" s="142">
        <f>'[1]BoQ HSYC'!F540</f>
        <v>20</v>
      </c>
      <c r="H540" s="185">
        <f>'[1]BoQ HSYC'!G540</f>
        <v>0</v>
      </c>
      <c r="I540" s="185">
        <f>'[1]BoQ HSYC'!H540</f>
        <v>0</v>
      </c>
      <c r="J540" s="185">
        <f>'[1]BoQ HSYC'!I540</f>
        <v>0</v>
      </c>
      <c r="K540" s="48">
        <f>'[1]BoQ HSYC'!J540</f>
        <v>590898</v>
      </c>
      <c r="L540" s="47">
        <f>'[1]BoQ HSYC'!K540</f>
        <v>21085.714285714286</v>
      </c>
      <c r="M540" s="47">
        <f>'[1]BoQ HSYC'!L540</f>
        <v>611983.71428571432</v>
      </c>
      <c r="N540" s="183">
        <f>'[1]BoQ HSYC'!M540</f>
        <v>0</v>
      </c>
      <c r="O540" s="183">
        <f>'[1]BoQ HSYC'!N540</f>
        <v>7380</v>
      </c>
      <c r="P540" s="83">
        <f>'[1]BoQ HSYC'!O540</f>
        <v>7380</v>
      </c>
      <c r="Q540" s="47">
        <f>'[1]BoQ HSYC'!P540</f>
        <v>12239674.285714287</v>
      </c>
      <c r="R540" s="132">
        <f>'[1]BoQ HSYC'!Q540</f>
        <v>147600</v>
      </c>
      <c r="S540" s="83">
        <f>'[1]BoQ HSYC'!R540</f>
        <v>12387274.285714287</v>
      </c>
      <c r="T540" s="48">
        <f>'[1]BoQ HSYC'!S540</f>
        <v>0</v>
      </c>
      <c r="U540" s="132">
        <f>'[1]BoQ HSYC'!T540</f>
        <v>0</v>
      </c>
      <c r="V540" s="132" t="str">
        <f>'[1]BoQ HSYC'!U540</f>
        <v>VT: NCC, NC:BĐG Q2/2026</v>
      </c>
      <c r="W540" s="132" t="str">
        <f>'[1]BoQ HSYC'!V540</f>
        <v>VT: NCC, NC:BĐG Q2/2026</v>
      </c>
      <c r="X540" s="44" t="str">
        <f>'[1]BoQ HSYC'!W540</f>
        <v>ME</v>
      </c>
      <c r="Y540" s="44"/>
      <c r="Z540" s="44"/>
      <c r="AA540" s="44"/>
      <c r="AB540" s="2">
        <v>281025.80962499999</v>
      </c>
      <c r="AC540" s="2">
        <v>5620516.1924999999</v>
      </c>
      <c r="AD540" s="2">
        <f>+M540</f>
        <v>611983.71428571432</v>
      </c>
      <c r="AE540" s="2">
        <f>+AD540*14%</f>
        <v>85677.720000000016</v>
      </c>
      <c r="AF540" s="155">
        <f>+AD540*35%</f>
        <v>214194.3</v>
      </c>
      <c r="AG540" s="2">
        <f>+AD540*F540</f>
        <v>12239674.285714287</v>
      </c>
      <c r="AH540" s="2">
        <f>+AE540*F540</f>
        <v>1713554.4000000004</v>
      </c>
      <c r="AI540" s="2">
        <f>+AF540*F540</f>
        <v>4283886</v>
      </c>
      <c r="AJ540" s="2">
        <f>SUM(AG540:AI540)</f>
        <v>18237114.68571429</v>
      </c>
      <c r="AK540" s="2">
        <f>+AD540*G540</f>
        <v>12239674.285714287</v>
      </c>
      <c r="AL540" s="2">
        <f>+AE540*G540</f>
        <v>1713554.4000000004</v>
      </c>
      <c r="AM540" s="2">
        <f>+AF540*G540</f>
        <v>4283886</v>
      </c>
      <c r="AN540" s="155">
        <f>SUM(AK540:AM540)</f>
        <v>18237114.68571429</v>
      </c>
      <c r="AQ540" s="145" t="s">
        <v>525</v>
      </c>
      <c r="AU540" s="8"/>
      <c r="AV540" s="8"/>
      <c r="AW540" s="2">
        <f>+'[2]BoQ HSYC-Đạt'!AT540</f>
        <v>223467.42857142858</v>
      </c>
      <c r="AX540" s="8">
        <f>F540*AW540</f>
        <v>4469348.5714285718</v>
      </c>
      <c r="AY540" s="8">
        <f>IF(AQ540="CT",7%,5%)*AX540</f>
        <v>312854.40000000008</v>
      </c>
      <c r="AZ540" s="8">
        <f>AX540*2%</f>
        <v>89386.971428571444</v>
      </c>
      <c r="BA540" s="8">
        <f>IF(BB540&gt;0,0,AX540*5%)</f>
        <v>223467.42857142861</v>
      </c>
      <c r="BB540" s="8"/>
      <c r="BC540" s="8">
        <f>+AX540+AY540+AZ540+BA540+BB540</f>
        <v>5095057.3714285716</v>
      </c>
      <c r="BD540" s="8">
        <f>AX540-AT540</f>
        <v>4469348.5714285718</v>
      </c>
      <c r="BE540" s="2"/>
      <c r="BF540" s="8"/>
      <c r="BH540" s="2"/>
    </row>
    <row r="541" spans="1:60" ht="34" hidden="1" outlineLevel="1" x14ac:dyDescent="0.2">
      <c r="A541" s="1" t="s">
        <v>1215</v>
      </c>
      <c r="B541" s="82">
        <v>45</v>
      </c>
      <c r="C541" s="144" t="s">
        <v>914</v>
      </c>
      <c r="D541" s="144"/>
      <c r="E541" s="82" t="s">
        <v>85</v>
      </c>
      <c r="F541" s="143">
        <v>32</v>
      </c>
      <c r="G541" s="142">
        <f>'[1]BoQ HSYC'!F541</f>
        <v>32</v>
      </c>
      <c r="H541" s="185">
        <f>'[1]BoQ HSYC'!G541</f>
        <v>0</v>
      </c>
      <c r="I541" s="185">
        <f>'[1]BoQ HSYC'!H541</f>
        <v>0</v>
      </c>
      <c r="J541" s="185">
        <f>'[1]BoQ HSYC'!I541</f>
        <v>0</v>
      </c>
      <c r="K541" s="48">
        <f>'[1]BoQ HSYC'!J541</f>
        <v>796565</v>
      </c>
      <c r="L541" s="47">
        <f>'[1]BoQ HSYC'!K541</f>
        <v>23142.857142857145</v>
      </c>
      <c r="M541" s="47">
        <f>'[1]BoQ HSYC'!L541</f>
        <v>819707.85714285716</v>
      </c>
      <c r="N541" s="183">
        <f>'[1]BoQ HSYC'!M541</f>
        <v>0</v>
      </c>
      <c r="O541" s="183">
        <f>'[1]BoQ HSYC'!N541</f>
        <v>8100</v>
      </c>
      <c r="P541" s="83">
        <f>'[1]BoQ HSYC'!O541</f>
        <v>8100</v>
      </c>
      <c r="Q541" s="47">
        <f>'[1]BoQ HSYC'!P541</f>
        <v>26230651.428571429</v>
      </c>
      <c r="R541" s="132">
        <f>'[1]BoQ HSYC'!Q541</f>
        <v>259200</v>
      </c>
      <c r="S541" s="83">
        <f>'[1]BoQ HSYC'!R541</f>
        <v>26489851.428571429</v>
      </c>
      <c r="T541" s="48">
        <f>'[1]BoQ HSYC'!S541</f>
        <v>0</v>
      </c>
      <c r="U541" s="132">
        <f>'[1]BoQ HSYC'!T541</f>
        <v>0</v>
      </c>
      <c r="V541" s="132" t="str">
        <f>'[1]BoQ HSYC'!U541</f>
        <v>VT: NCC, NC:BĐG Q2/2026</v>
      </c>
      <c r="W541" s="132" t="str">
        <f>'[1]BoQ HSYC'!V541</f>
        <v>VT: NCC, NC:BĐG Q2/2026</v>
      </c>
      <c r="X541" s="44" t="str">
        <f>'[1]BoQ HSYC'!W541</f>
        <v>ME</v>
      </c>
      <c r="Y541" s="44"/>
      <c r="Z541" s="44"/>
      <c r="AA541" s="44"/>
      <c r="AB541" s="2">
        <v>417298.86540374998</v>
      </c>
      <c r="AC541" s="2">
        <v>13353563.692919999</v>
      </c>
      <c r="AD541" s="2">
        <f>+M541</f>
        <v>819707.85714285716</v>
      </c>
      <c r="AE541" s="2">
        <f>+AD541*14%</f>
        <v>114759.10000000002</v>
      </c>
      <c r="AF541" s="155">
        <f>+AD541*35%</f>
        <v>286897.75</v>
      </c>
      <c r="AG541" s="2">
        <f>+AD541*F541</f>
        <v>26230651.428571429</v>
      </c>
      <c r="AH541" s="2">
        <f>+AE541*F541</f>
        <v>3672291.2000000007</v>
      </c>
      <c r="AI541" s="2">
        <f>+AF541*F541</f>
        <v>9180728</v>
      </c>
      <c r="AJ541" s="2">
        <f>SUM(AG541:AI541)</f>
        <v>39083670.628571428</v>
      </c>
      <c r="AK541" s="2">
        <f>+AD541*G541</f>
        <v>26230651.428571429</v>
      </c>
      <c r="AL541" s="2">
        <f>+AE541*G541</f>
        <v>3672291.2000000007</v>
      </c>
      <c r="AM541" s="2">
        <f>+AF541*G541</f>
        <v>9180728</v>
      </c>
      <c r="AN541" s="155">
        <f>SUM(AK541:AM541)</f>
        <v>39083670.628571428</v>
      </c>
      <c r="AQ541" s="145" t="s">
        <v>525</v>
      </c>
      <c r="AU541" s="8"/>
      <c r="AV541" s="8"/>
      <c r="AW541" s="2">
        <f>+'[2]BoQ HSYC-Đạt'!AT541</f>
        <v>332155.71428571432</v>
      </c>
      <c r="AX541" s="8">
        <f>F541*AW541</f>
        <v>10628982.857142858</v>
      </c>
      <c r="AY541" s="8">
        <f>IF(AQ541="CT",7%,5%)*AX541</f>
        <v>744028.80000000016</v>
      </c>
      <c r="AZ541" s="8">
        <f>AX541*2%</f>
        <v>212579.65714285718</v>
      </c>
      <c r="BA541" s="8">
        <f>IF(BB541&gt;0,0,AX541*5%)</f>
        <v>531449.14285714296</v>
      </c>
      <c r="BB541" s="8"/>
      <c r="BC541" s="8">
        <f>+AX541+AY541+AZ541+BA541+BB541</f>
        <v>12117040.45714286</v>
      </c>
      <c r="BD541" s="8">
        <f>AX541-AT541</f>
        <v>10628982.857142858</v>
      </c>
      <c r="BE541" s="2"/>
      <c r="BF541" s="8"/>
      <c r="BH541" s="2"/>
    </row>
    <row r="542" spans="1:60" ht="34" hidden="1" outlineLevel="1" x14ac:dyDescent="0.2">
      <c r="A542" s="1" t="s">
        <v>1363</v>
      </c>
      <c r="B542" s="82">
        <v>46</v>
      </c>
      <c r="C542" s="144" t="s">
        <v>1362</v>
      </c>
      <c r="D542" s="144"/>
      <c r="E542" s="82" t="s">
        <v>85</v>
      </c>
      <c r="F542" s="143">
        <v>24</v>
      </c>
      <c r="G542" s="142">
        <f>'[1]BoQ HSYC'!F542</f>
        <v>24</v>
      </c>
      <c r="H542" s="185">
        <f>'[1]BoQ HSYC'!G542</f>
        <v>0</v>
      </c>
      <c r="I542" s="185">
        <f>'[1]BoQ HSYC'!H542</f>
        <v>0</v>
      </c>
      <c r="J542" s="185">
        <f>'[1]BoQ HSYC'!I542</f>
        <v>0</v>
      </c>
      <c r="K542" s="48">
        <f>'[1]BoQ HSYC'!J542</f>
        <v>1042118</v>
      </c>
      <c r="L542" s="47">
        <f>'[1]BoQ HSYC'!K542</f>
        <v>25371.428571428572</v>
      </c>
      <c r="M542" s="47">
        <f>'[1]BoQ HSYC'!L542</f>
        <v>1067489.4285714286</v>
      </c>
      <c r="N542" s="183">
        <f>'[1]BoQ HSYC'!M542</f>
        <v>0</v>
      </c>
      <c r="O542" s="183">
        <f>'[1]BoQ HSYC'!N542</f>
        <v>8880</v>
      </c>
      <c r="P542" s="83">
        <f>'[1]BoQ HSYC'!O542</f>
        <v>8880</v>
      </c>
      <c r="Q542" s="47">
        <f>'[1]BoQ HSYC'!P542</f>
        <v>25619746.285714287</v>
      </c>
      <c r="R542" s="132">
        <f>'[1]BoQ HSYC'!Q542</f>
        <v>213120</v>
      </c>
      <c r="S542" s="83">
        <f>'[1]BoQ HSYC'!R542</f>
        <v>25832866.285714287</v>
      </c>
      <c r="T542" s="48">
        <f>'[1]BoQ HSYC'!S542</f>
        <v>0</v>
      </c>
      <c r="U542" s="132">
        <f>'[1]BoQ HSYC'!T542</f>
        <v>0</v>
      </c>
      <c r="V542" s="132" t="str">
        <f>'[1]BoQ HSYC'!U542</f>
        <v>VT: NCC, NC:BĐG Q2/2026</v>
      </c>
      <c r="W542" s="132" t="str">
        <f>'[1]BoQ HSYC'!V542</f>
        <v>VT: NCC, NC:BĐG Q2/2026</v>
      </c>
      <c r="X542" s="44" t="str">
        <f>'[1]BoQ HSYC'!W542</f>
        <v>ME</v>
      </c>
      <c r="Y542" s="44"/>
      <c r="Z542" s="44"/>
      <c r="AA542" s="44"/>
      <c r="AB542" s="2">
        <v>560595.97798874998</v>
      </c>
      <c r="AC542" s="2">
        <v>13454303.471729999</v>
      </c>
      <c r="AD542" s="2">
        <f>+M542</f>
        <v>1067489.4285714286</v>
      </c>
      <c r="AE542" s="2">
        <f>+AD542*14%</f>
        <v>149448.52000000002</v>
      </c>
      <c r="AF542" s="155">
        <f>+AD542*35%</f>
        <v>373621.3</v>
      </c>
      <c r="AG542" s="2">
        <f>+AD542*F542</f>
        <v>25619746.285714287</v>
      </c>
      <c r="AH542" s="2">
        <f>+AE542*F542</f>
        <v>3586764.4800000004</v>
      </c>
      <c r="AI542" s="2">
        <f>+AF542*F542</f>
        <v>8966911.1999999993</v>
      </c>
      <c r="AJ542" s="2">
        <f>SUM(AG542:AI542)</f>
        <v>38173421.965714291</v>
      </c>
      <c r="AK542" s="2">
        <f>+AD542*G542</f>
        <v>25619746.285714287</v>
      </c>
      <c r="AL542" s="2">
        <f>+AE542*G542</f>
        <v>3586764.4800000004</v>
      </c>
      <c r="AM542" s="2">
        <f>+AF542*G542</f>
        <v>8966911.1999999993</v>
      </c>
      <c r="AN542" s="155">
        <f>SUM(AK542:AM542)</f>
        <v>38173421.965714291</v>
      </c>
      <c r="AQ542" s="145" t="s">
        <v>525</v>
      </c>
      <c r="AU542" s="8"/>
      <c r="AV542" s="8"/>
      <c r="AW542" s="2">
        <f>+'[2]BoQ HSYC-Đạt'!AT542</f>
        <v>1088839.2171428571</v>
      </c>
      <c r="AX542" s="8">
        <f>F542*AW542</f>
        <v>26132141.211428571</v>
      </c>
      <c r="AY542" s="8">
        <f>IF(AQ542="CT",7%,5%)*AX542</f>
        <v>1829249.8848000001</v>
      </c>
      <c r="AZ542" s="8">
        <f>AX542*2%</f>
        <v>522642.82422857144</v>
      </c>
      <c r="BA542" s="8">
        <f>IF(BB542&gt;0,0,AX542*5%)</f>
        <v>1306607.0605714286</v>
      </c>
      <c r="BB542" s="8"/>
      <c r="BC542" s="8">
        <f>+AX542+AY542+AZ542+BA542+BB542</f>
        <v>29790640.981028568</v>
      </c>
      <c r="BD542" s="8">
        <f>AX542-AT542</f>
        <v>26132141.211428571</v>
      </c>
      <c r="BE542" s="2"/>
      <c r="BF542" s="8"/>
      <c r="BH542" s="2"/>
    </row>
    <row r="543" spans="1:60" ht="17" hidden="1" outlineLevel="1" x14ac:dyDescent="0.2">
      <c r="A543" s="1" t="s">
        <v>1214</v>
      </c>
      <c r="B543" s="82"/>
      <c r="C543" s="144" t="s">
        <v>642</v>
      </c>
      <c r="D543" s="144"/>
      <c r="E543" s="82"/>
      <c r="F543" s="143"/>
      <c r="G543" s="142">
        <f>'[1]BoQ HSYC'!F543</f>
        <v>0</v>
      </c>
      <c r="H543" s="185">
        <f>'[1]BoQ HSYC'!G543</f>
        <v>0</v>
      </c>
      <c r="I543" s="185">
        <f>'[1]BoQ HSYC'!H543</f>
        <v>0</v>
      </c>
      <c r="J543" s="185">
        <f>'[1]BoQ HSYC'!I543</f>
        <v>0</v>
      </c>
      <c r="K543" s="48">
        <f>'[1]BoQ HSYC'!J543</f>
        <v>0</v>
      </c>
      <c r="L543" s="47">
        <f>'[1]BoQ HSYC'!K543</f>
        <v>0</v>
      </c>
      <c r="M543" s="47">
        <f>'[1]BoQ HSYC'!L543</f>
        <v>0</v>
      </c>
      <c r="N543" s="183">
        <f>'[1]BoQ HSYC'!M543</f>
        <v>0</v>
      </c>
      <c r="O543" s="183">
        <f>'[1]BoQ HSYC'!N543</f>
        <v>0</v>
      </c>
      <c r="P543" s="83">
        <f>'[1]BoQ HSYC'!O543</f>
        <v>0</v>
      </c>
      <c r="Q543" s="47">
        <f>'[1]BoQ HSYC'!P543</f>
        <v>0</v>
      </c>
      <c r="R543" s="132">
        <f>'[1]BoQ HSYC'!Q543</f>
        <v>0</v>
      </c>
      <c r="S543" s="83">
        <f>'[1]BoQ HSYC'!R543</f>
        <v>0</v>
      </c>
      <c r="T543" s="48">
        <f>'[1]BoQ HSYC'!S543</f>
        <v>0</v>
      </c>
      <c r="U543" s="132">
        <f>'[1]BoQ HSYC'!T543</f>
        <v>0</v>
      </c>
      <c r="V543" s="132">
        <f>'[1]BoQ HSYC'!U543</f>
        <v>0</v>
      </c>
      <c r="W543" s="132">
        <f>'[1]BoQ HSYC'!V543</f>
        <v>0</v>
      </c>
      <c r="X543" s="44" t="str">
        <f>'[1]BoQ HSYC'!W543</f>
        <v>ME</v>
      </c>
      <c r="Y543" s="44"/>
      <c r="Z543" s="44"/>
      <c r="AA543" s="44"/>
      <c r="AB543" s="2">
        <v>0</v>
      </c>
      <c r="AC543" s="2">
        <v>0</v>
      </c>
      <c r="AD543" s="2">
        <f>+M543</f>
        <v>0</v>
      </c>
      <c r="AE543" s="2">
        <f>+AD543*14%</f>
        <v>0</v>
      </c>
      <c r="AF543" s="155">
        <f>+AD543*35%</f>
        <v>0</v>
      </c>
      <c r="AG543" s="2">
        <f>+AD543*F543</f>
        <v>0</v>
      </c>
      <c r="AH543" s="2">
        <f>+AE543*F543</f>
        <v>0</v>
      </c>
      <c r="AI543" s="2">
        <f>+AF543*F543</f>
        <v>0</v>
      </c>
      <c r="AJ543" s="2">
        <f>SUM(AG543:AI543)</f>
        <v>0</v>
      </c>
      <c r="AK543" s="2">
        <f>+AD543*G543</f>
        <v>0</v>
      </c>
      <c r="AL543" s="2">
        <f>+AE543*G543</f>
        <v>0</v>
      </c>
      <c r="AM543" s="2">
        <f>+AF543*G543</f>
        <v>0</v>
      </c>
      <c r="AN543" s="155">
        <f>SUM(AK543:AM543)</f>
        <v>0</v>
      </c>
      <c r="AQ543" s="145" t="s">
        <v>525</v>
      </c>
      <c r="AU543" s="8"/>
      <c r="AV543" s="8"/>
      <c r="AW543" s="2">
        <f>+'[2]BoQ HSYC-Đạt'!AT543</f>
        <v>0</v>
      </c>
      <c r="AX543" s="8">
        <f>F543*AW543</f>
        <v>0</v>
      </c>
      <c r="AY543" s="8">
        <f>IF(AQ543="CT",7%,5%)*AX543</f>
        <v>0</v>
      </c>
      <c r="AZ543" s="8">
        <f>AX543*2%</f>
        <v>0</v>
      </c>
      <c r="BA543" s="8">
        <f>IF(BB543&gt;0,0,AX543*5%)</f>
        <v>0</v>
      </c>
      <c r="BB543" s="8"/>
      <c r="BC543" s="8">
        <f>+AX543+AY543+AZ543+BA543+BB543</f>
        <v>0</v>
      </c>
      <c r="BD543" s="8">
        <f>AX543-AT543</f>
        <v>0</v>
      </c>
      <c r="BE543" s="2"/>
      <c r="BF543" s="8"/>
      <c r="BH543" s="2"/>
    </row>
    <row r="544" spans="1:60" ht="34" hidden="1" outlineLevel="1" x14ac:dyDescent="0.2">
      <c r="A544" s="1" t="s">
        <v>1212</v>
      </c>
      <c r="B544" s="82">
        <v>48</v>
      </c>
      <c r="C544" s="144" t="s">
        <v>641</v>
      </c>
      <c r="D544" s="144"/>
      <c r="E544" s="82" t="s">
        <v>638</v>
      </c>
      <c r="F544" s="143">
        <v>96.2</v>
      </c>
      <c r="G544" s="142">
        <f>'[1]BoQ HSYC'!F544</f>
        <v>96.2</v>
      </c>
      <c r="H544" s="185">
        <f>'[1]BoQ HSYC'!G544</f>
        <v>0</v>
      </c>
      <c r="I544" s="185">
        <f>'[1]BoQ HSYC'!H544</f>
        <v>0</v>
      </c>
      <c r="J544" s="185">
        <f>'[1]BoQ HSYC'!I544</f>
        <v>0</v>
      </c>
      <c r="K544" s="48">
        <f>'[1]BoQ HSYC'!J544</f>
        <v>1500000</v>
      </c>
      <c r="L544" s="47">
        <f>'[1]BoQ HSYC'!K544</f>
        <v>245179.59655738101</v>
      </c>
      <c r="M544" s="47">
        <f>'[1]BoQ HSYC'!L544</f>
        <v>1745179.5965573811</v>
      </c>
      <c r="N544" s="183">
        <f>'[1]BoQ HSYC'!M544</f>
        <v>0</v>
      </c>
      <c r="O544" s="183">
        <f>'[1]BoQ HSYC'!N544</f>
        <v>85812.858795083346</v>
      </c>
      <c r="P544" s="83">
        <f>'[1]BoQ HSYC'!O544</f>
        <v>85812.858795083346</v>
      </c>
      <c r="Q544" s="47">
        <f>'[1]BoQ HSYC'!P544</f>
        <v>167886277.18882006</v>
      </c>
      <c r="R544" s="132">
        <f>'[1]BoQ HSYC'!Q544</f>
        <v>8255197.016087018</v>
      </c>
      <c r="S544" s="83">
        <f>'[1]BoQ HSYC'!R544</f>
        <v>176141474.20490709</v>
      </c>
      <c r="T544" s="48">
        <f>'[1]BoQ HSYC'!S544</f>
        <v>0</v>
      </c>
      <c r="U544" s="132">
        <f>'[1]BoQ HSYC'!T544</f>
        <v>9510000</v>
      </c>
      <c r="V544" s="132" t="str">
        <f>'[1]BoQ HSYC'!U544</f>
        <v>Vingroup</v>
      </c>
      <c r="W544" s="132" t="str">
        <f>'[1]BoQ HSYC'!V544</f>
        <v>Vingroup</v>
      </c>
      <c r="X544" s="44" t="str">
        <f>'[1]BoQ HSYC'!W544</f>
        <v>ME</v>
      </c>
      <c r="Y544" s="44"/>
      <c r="Z544" s="44"/>
      <c r="AA544" s="44"/>
      <c r="AB544" s="2">
        <v>2200538.3365622251</v>
      </c>
      <c r="AC544" s="2">
        <v>211691787.97728607</v>
      </c>
      <c r="AD544" s="2">
        <f>+M544</f>
        <v>1745179.5965573811</v>
      </c>
      <c r="AE544" s="2">
        <f>+AD544*14%</f>
        <v>244325.14351803338</v>
      </c>
      <c r="AF544" s="155">
        <f>+AD544*35%</f>
        <v>610812.85879508336</v>
      </c>
      <c r="AG544" s="2">
        <f>+AD544*F544</f>
        <v>167886277.18882006</v>
      </c>
      <c r="AH544" s="2">
        <f>+AE544*F544</f>
        <v>23504078.80643481</v>
      </c>
      <c r="AI544" s="2">
        <f>+AF544*F544</f>
        <v>58760197.016087018</v>
      </c>
      <c r="AJ544" s="2">
        <f>SUM(AG544:AI544)</f>
        <v>250150553.0113419</v>
      </c>
      <c r="AK544" s="2">
        <f>+AD544*G544</f>
        <v>167886277.18882006</v>
      </c>
      <c r="AL544" s="2">
        <f>+AE544*G544</f>
        <v>23504078.80643481</v>
      </c>
      <c r="AM544" s="2">
        <f>+AF544*G544</f>
        <v>58760197.016087018</v>
      </c>
      <c r="AN544" s="155">
        <f>SUM(AK544:AM544)</f>
        <v>250150553.0113419</v>
      </c>
      <c r="AQ544" s="145" t="s">
        <v>525</v>
      </c>
      <c r="AU544" s="8"/>
      <c r="AV544" s="8"/>
      <c r="AW544" s="2">
        <f>+'[2]BoQ HSYC-Đạt'!AT544</f>
        <v>1331471.8884885288</v>
      </c>
      <c r="AX544" s="8">
        <f>F544*AW544</f>
        <v>128087595.67259647</v>
      </c>
      <c r="AY544" s="8">
        <f>IF(AQ544="CT",7%,5%)*AX544</f>
        <v>8966131.697081754</v>
      </c>
      <c r="AZ544" s="8">
        <f>AX544*2%</f>
        <v>2561751.9134519296</v>
      </c>
      <c r="BA544" s="8">
        <f>IF(BB544&gt;0,0,AX544*5%)</f>
        <v>6404379.7836298235</v>
      </c>
      <c r="BB544" s="8"/>
      <c r="BC544" s="8">
        <f>+AX544+AY544+AZ544+BA544+BB544</f>
        <v>146019859.06676</v>
      </c>
      <c r="BD544" s="8">
        <f>AX544-AT544</f>
        <v>128087595.67259647</v>
      </c>
      <c r="BE544" s="2"/>
      <c r="BF544" s="8"/>
      <c r="BH544" s="2"/>
    </row>
    <row r="545" spans="1:60" ht="34" hidden="1" outlineLevel="1" x14ac:dyDescent="0.2">
      <c r="A545" s="1" t="s">
        <v>1212</v>
      </c>
      <c r="B545" s="82">
        <v>49</v>
      </c>
      <c r="C545" s="144" t="s">
        <v>640</v>
      </c>
      <c r="D545" s="144"/>
      <c r="E545" s="82" t="s">
        <v>638</v>
      </c>
      <c r="F545" s="143">
        <v>35.200000000000003</v>
      </c>
      <c r="G545" s="142">
        <f>'[1]BoQ HSYC'!F545</f>
        <v>35.200000000000003</v>
      </c>
      <c r="H545" s="185">
        <f>'[1]BoQ HSYC'!G545</f>
        <v>0</v>
      </c>
      <c r="I545" s="185">
        <f>'[1]BoQ HSYC'!H545</f>
        <v>0</v>
      </c>
      <c r="J545" s="185">
        <f>'[1]BoQ HSYC'!I545</f>
        <v>0</v>
      </c>
      <c r="K545" s="48">
        <f>'[1]BoQ HSYC'!J545</f>
        <v>1650000</v>
      </c>
      <c r="L545" s="47">
        <f>'[1]BoQ HSYC'!K545</f>
        <v>245179.59655738101</v>
      </c>
      <c r="M545" s="47">
        <f>'[1]BoQ HSYC'!L545</f>
        <v>1895179.5965573811</v>
      </c>
      <c r="N545" s="183">
        <f>'[1]BoQ HSYC'!M545</f>
        <v>0</v>
      </c>
      <c r="O545" s="183">
        <f>'[1]BoQ HSYC'!N545</f>
        <v>85812.858795083346</v>
      </c>
      <c r="P545" s="83">
        <f>'[1]BoQ HSYC'!O545</f>
        <v>85812.858795083346</v>
      </c>
      <c r="Q545" s="47">
        <f>'[1]BoQ HSYC'!P545</f>
        <v>66710321.798819818</v>
      </c>
      <c r="R545" s="132">
        <f>'[1]BoQ HSYC'!Q545</f>
        <v>3020612.6295869341</v>
      </c>
      <c r="S545" s="83">
        <f>'[1]BoQ HSYC'!R545</f>
        <v>69730934.428406745</v>
      </c>
      <c r="T545" s="48">
        <f>'[1]BoQ HSYC'!S545</f>
        <v>0</v>
      </c>
      <c r="U545" s="132">
        <f>'[1]BoQ HSYC'!T545</f>
        <v>9510000</v>
      </c>
      <c r="V545" s="132" t="str">
        <f>'[1]BoQ HSYC'!U545</f>
        <v>Vingroup</v>
      </c>
      <c r="W545" s="132" t="str">
        <f>'[1]BoQ HSYC'!V545</f>
        <v>Vingroup</v>
      </c>
      <c r="X545" s="44" t="str">
        <f>'[1]BoQ HSYC'!W545</f>
        <v>ME</v>
      </c>
      <c r="Y545" s="44"/>
      <c r="Z545" s="44"/>
      <c r="AA545" s="44"/>
      <c r="AB545" s="2">
        <v>6098378.0704753501</v>
      </c>
      <c r="AC545" s="2">
        <v>214662908.08073235</v>
      </c>
      <c r="AD545" s="2">
        <f>+M545</f>
        <v>1895179.5965573811</v>
      </c>
      <c r="AE545" s="2">
        <f>+AD545*14%</f>
        <v>265325.14351803338</v>
      </c>
      <c r="AF545" s="155">
        <f>+AD545*35%</f>
        <v>663312.85879508336</v>
      </c>
      <c r="AG545" s="2">
        <f>+AD545*F545</f>
        <v>66710321.798819818</v>
      </c>
      <c r="AH545" s="2">
        <f>+AE545*F545</f>
        <v>9339445.0518347751</v>
      </c>
      <c r="AI545" s="2">
        <f>+AF545*F545</f>
        <v>23348612.629586935</v>
      </c>
      <c r="AJ545" s="2">
        <f>SUM(AG545:AI545)</f>
        <v>99398379.480241522</v>
      </c>
      <c r="AK545" s="2">
        <f>+AD545*G545</f>
        <v>66710321.798819818</v>
      </c>
      <c r="AL545" s="2">
        <f>+AE545*G545</f>
        <v>9339445.0518347751</v>
      </c>
      <c r="AM545" s="2">
        <f>+AF545*G545</f>
        <v>23348612.629586935</v>
      </c>
      <c r="AN545" s="155">
        <f>SUM(AK545:AM545)</f>
        <v>99398379.480241522</v>
      </c>
      <c r="AQ545" s="145" t="s">
        <v>525</v>
      </c>
      <c r="AU545" s="8"/>
      <c r="AV545" s="8"/>
      <c r="AW545" s="2">
        <f>+'[2]BoQ HSYC-Đạt'!AT545</f>
        <v>2443083.1884885286</v>
      </c>
      <c r="AX545" s="8">
        <f>F545*AW545</f>
        <v>85996528.234796211</v>
      </c>
      <c r="AY545" s="8">
        <f>IF(AQ545="CT",7%,5%)*AX545</f>
        <v>6019756.9764357349</v>
      </c>
      <c r="AZ545" s="8">
        <f>AX545*2%</f>
        <v>1719930.5646959243</v>
      </c>
      <c r="BA545" s="8">
        <f>IF(BB545&gt;0,0,AX545*5%)</f>
        <v>4299826.4117398104</v>
      </c>
      <c r="BB545" s="8"/>
      <c r="BC545" s="8">
        <f>+AX545+AY545+AZ545+BA545+BB545</f>
        <v>98036042.187667683</v>
      </c>
      <c r="BD545" s="8">
        <f>AX545-AT545</f>
        <v>85996528.234796211</v>
      </c>
      <c r="BE545" s="2"/>
      <c r="BF545" s="8"/>
      <c r="BH545" s="2"/>
    </row>
    <row r="546" spans="1:60" ht="34" hidden="1" outlineLevel="1" x14ac:dyDescent="0.2">
      <c r="A546" s="1" t="s">
        <v>1212</v>
      </c>
      <c r="B546" s="82">
        <v>50</v>
      </c>
      <c r="C546" s="144" t="s">
        <v>639</v>
      </c>
      <c r="D546" s="144"/>
      <c r="E546" s="82" t="s">
        <v>638</v>
      </c>
      <c r="F546" s="143">
        <v>48.6</v>
      </c>
      <c r="G546" s="142">
        <f>'[1]BoQ HSYC'!F546</f>
        <v>48.6</v>
      </c>
      <c r="H546" s="185">
        <f>'[1]BoQ HSYC'!G546</f>
        <v>0</v>
      </c>
      <c r="I546" s="185">
        <f>'[1]BoQ HSYC'!H546</f>
        <v>0</v>
      </c>
      <c r="J546" s="185">
        <f>'[1]BoQ HSYC'!I546</f>
        <v>0</v>
      </c>
      <c r="K546" s="48">
        <f>'[1]BoQ HSYC'!J546</f>
        <v>1450000</v>
      </c>
      <c r="L546" s="47">
        <f>'[1]BoQ HSYC'!K546</f>
        <v>245179.59655738101</v>
      </c>
      <c r="M546" s="47">
        <f>'[1]BoQ HSYC'!L546</f>
        <v>1695179.5965573811</v>
      </c>
      <c r="N546" s="183">
        <f>'[1]BoQ HSYC'!M546</f>
        <v>0</v>
      </c>
      <c r="O546" s="183">
        <f>'[1]BoQ HSYC'!N546</f>
        <v>85812.858795083346</v>
      </c>
      <c r="P546" s="83">
        <f>'[1]BoQ HSYC'!O546</f>
        <v>85812.858795083346</v>
      </c>
      <c r="Q546" s="47">
        <f>'[1]BoQ HSYC'!P546</f>
        <v>82385728.392688721</v>
      </c>
      <c r="R546" s="132">
        <f>'[1]BoQ HSYC'!Q546</f>
        <v>4170504.9374410505</v>
      </c>
      <c r="S546" s="83">
        <f>'[1]BoQ HSYC'!R546</f>
        <v>86556233.330129772</v>
      </c>
      <c r="T546" s="48">
        <f>'[1]BoQ HSYC'!S546</f>
        <v>0</v>
      </c>
      <c r="U546" s="132">
        <f>'[1]BoQ HSYC'!T546</f>
        <v>16175000</v>
      </c>
      <c r="V546" s="132" t="str">
        <f>'[1]BoQ HSYC'!U546</f>
        <v>Vingroup</v>
      </c>
      <c r="W546" s="132" t="str">
        <f>'[1]BoQ HSYC'!V546</f>
        <v>Vingroup</v>
      </c>
      <c r="X546" s="44" t="str">
        <f>'[1]BoQ HSYC'!W546</f>
        <v>ME</v>
      </c>
      <c r="Y546" s="44"/>
      <c r="Z546" s="44"/>
      <c r="AA546" s="44"/>
      <c r="AB546" s="2">
        <v>3565711.9064184753</v>
      </c>
      <c r="AC546" s="2">
        <v>173293598.6519379</v>
      </c>
      <c r="AD546" s="2">
        <f>+M546</f>
        <v>1695179.5965573811</v>
      </c>
      <c r="AE546" s="2">
        <f>+AD546*14%</f>
        <v>237325.14351803338</v>
      </c>
      <c r="AF546" s="155">
        <f>+AD546*35%</f>
        <v>593312.85879508336</v>
      </c>
      <c r="AG546" s="2">
        <f>+AD546*F546</f>
        <v>82385728.392688721</v>
      </c>
      <c r="AH546" s="2">
        <f>+AE546*F546</f>
        <v>11534001.974976422</v>
      </c>
      <c r="AI546" s="2">
        <f>+AF546*F546</f>
        <v>28835004.937441051</v>
      </c>
      <c r="AJ546" s="2">
        <f>SUM(AG546:AI546)</f>
        <v>122754735.30510619</v>
      </c>
      <c r="AK546" s="2">
        <f>+AD546*G546</f>
        <v>82385728.392688721</v>
      </c>
      <c r="AL546" s="2">
        <f>+AE546*G546</f>
        <v>11534001.974976422</v>
      </c>
      <c r="AM546" s="2">
        <f>+AF546*G546</f>
        <v>28835004.937441051</v>
      </c>
      <c r="AN546" s="155">
        <f>SUM(AK546:AM546)</f>
        <v>122754735.30510619</v>
      </c>
      <c r="AQ546" s="145" t="s">
        <v>525</v>
      </c>
      <c r="AU546" s="8"/>
      <c r="AV546" s="8"/>
      <c r="AW546" s="2">
        <f>+'[2]BoQ HSYC-Đạt'!AT546</f>
        <v>2213583.1884885286</v>
      </c>
      <c r="AX546" s="8">
        <f>F546*AW546</f>
        <v>107580142.9605425</v>
      </c>
      <c r="AY546" s="8">
        <f>IF(AQ546="CT",7%,5%)*AX546</f>
        <v>7530610.0072379755</v>
      </c>
      <c r="AZ546" s="8">
        <f>AX546*2%</f>
        <v>2151602.8592108502</v>
      </c>
      <c r="BA546" s="8">
        <f>IF(BB546&gt;0,0,AX546*5%)</f>
        <v>5379007.1480271257</v>
      </c>
      <c r="BB546" s="8"/>
      <c r="BC546" s="8">
        <f>+AX546+AY546+AZ546+BA546+BB546</f>
        <v>122641362.97501844</v>
      </c>
      <c r="BD546" s="8">
        <f>AX546-AT546</f>
        <v>107580142.9605425</v>
      </c>
      <c r="BE546" s="2"/>
      <c r="BF546" s="8"/>
      <c r="BH546" s="2"/>
    </row>
    <row r="547" spans="1:60" ht="34" hidden="1" outlineLevel="1" x14ac:dyDescent="0.2">
      <c r="A547" s="1" t="s">
        <v>1212</v>
      </c>
      <c r="B547" s="82">
        <v>51</v>
      </c>
      <c r="C547" s="144" t="s">
        <v>1213</v>
      </c>
      <c r="D547" s="144"/>
      <c r="E547" s="82" t="s">
        <v>638</v>
      </c>
      <c r="F547" s="143">
        <v>1.6</v>
      </c>
      <c r="G547" s="142">
        <f>'[1]BoQ HSYC'!F547</f>
        <v>1.6</v>
      </c>
      <c r="H547" s="185">
        <f>'[1]BoQ HSYC'!G547</f>
        <v>0</v>
      </c>
      <c r="I547" s="185">
        <f>'[1]BoQ HSYC'!H547</f>
        <v>0</v>
      </c>
      <c r="J547" s="185">
        <f>'[1]BoQ HSYC'!I547</f>
        <v>0</v>
      </c>
      <c r="K547" s="48">
        <f>'[1]BoQ HSYC'!J547</f>
        <v>1500000</v>
      </c>
      <c r="L547" s="47">
        <f>'[1]BoQ HSYC'!K547</f>
        <v>245179.59655738101</v>
      </c>
      <c r="M547" s="47">
        <f>'[1]BoQ HSYC'!L547</f>
        <v>1745179.5965573811</v>
      </c>
      <c r="N547" s="183">
        <f>'[1]BoQ HSYC'!M547</f>
        <v>0</v>
      </c>
      <c r="O547" s="183">
        <f>'[1]BoQ HSYC'!N547</f>
        <v>85812.858795083346</v>
      </c>
      <c r="P547" s="83">
        <f>'[1]BoQ HSYC'!O547</f>
        <v>85812.858795083346</v>
      </c>
      <c r="Q547" s="47">
        <f>'[1]BoQ HSYC'!P547</f>
        <v>2792287.3544918098</v>
      </c>
      <c r="R547" s="132">
        <f>'[1]BoQ HSYC'!Q547</f>
        <v>137300.57407213337</v>
      </c>
      <c r="S547" s="83">
        <f>'[1]BoQ HSYC'!R547</f>
        <v>2929587.9285639431</v>
      </c>
      <c r="T547" s="48">
        <f>'[1]BoQ HSYC'!S547</f>
        <v>0</v>
      </c>
      <c r="U547" s="132">
        <f>'[1]BoQ HSYC'!T547</f>
        <v>16175000</v>
      </c>
      <c r="V547" s="132" t="str">
        <f>'[1]BoQ HSYC'!U547</f>
        <v>Vingroup</v>
      </c>
      <c r="W547" s="132" t="str">
        <f>'[1]BoQ HSYC'!V547</f>
        <v>Vingroup</v>
      </c>
      <c r="X547" s="44" t="str">
        <f>'[1]BoQ HSYC'!W547</f>
        <v>ME</v>
      </c>
      <c r="Y547" s="44"/>
      <c r="Z547" s="44"/>
      <c r="AA547" s="44"/>
      <c r="AB547" s="2">
        <v>6345474.2864766009</v>
      </c>
      <c r="AC547" s="2">
        <v>10152758.858362563</v>
      </c>
      <c r="AD547" s="2">
        <f>+M547</f>
        <v>1745179.5965573811</v>
      </c>
      <c r="AE547" s="2">
        <f>+AD547*14%</f>
        <v>244325.14351803338</v>
      </c>
      <c r="AF547" s="155">
        <f>+AD547*35%</f>
        <v>610812.85879508336</v>
      </c>
      <c r="AG547" s="2">
        <f>+AD547*F547</f>
        <v>2792287.3544918098</v>
      </c>
      <c r="AH547" s="2">
        <f>+AE547*F547</f>
        <v>390920.22962885344</v>
      </c>
      <c r="AI547" s="2">
        <f>+AF547*F547</f>
        <v>977300.5740721334</v>
      </c>
      <c r="AJ547" s="2">
        <f>SUM(AG547:AI547)</f>
        <v>4160508.1581927966</v>
      </c>
      <c r="AK547" s="2">
        <f>+AD547*G547</f>
        <v>2792287.3544918098</v>
      </c>
      <c r="AL547" s="2">
        <f>+AE547*G547</f>
        <v>390920.22962885344</v>
      </c>
      <c r="AM547" s="2">
        <f>+AF547*G547</f>
        <v>977300.5740721334</v>
      </c>
      <c r="AN547" s="155">
        <f>SUM(AK547:AM547)</f>
        <v>4160508.1581927966</v>
      </c>
      <c r="AQ547" s="145" t="s">
        <v>525</v>
      </c>
      <c r="AU547" s="8"/>
      <c r="AV547" s="8"/>
      <c r="AW547" s="2">
        <f>+'[2]BoQ HSYC-Đạt'!AT547</f>
        <v>13255083.188488528</v>
      </c>
      <c r="AX547" s="8">
        <f>F547*AW547</f>
        <v>21208133.101581648</v>
      </c>
      <c r="AY547" s="8">
        <f>IF(AQ547="CT",7%,5%)*AX547</f>
        <v>1484569.3171107154</v>
      </c>
      <c r="AZ547" s="8">
        <f>AX547*2%</f>
        <v>424162.66203163296</v>
      </c>
      <c r="BA547" s="8">
        <f>IF(BB547&gt;0,0,AX547*5%)</f>
        <v>1060406.6550790824</v>
      </c>
      <c r="BB547" s="8"/>
      <c r="BC547" s="8">
        <f>+AX547+AY547+AZ547+BA547+BB547</f>
        <v>24177271.735803079</v>
      </c>
      <c r="BD547" s="8">
        <f>AX547-AT547</f>
        <v>21208133.101581648</v>
      </c>
      <c r="BE547" s="2"/>
      <c r="BF547" s="8"/>
      <c r="BH547" s="2"/>
    </row>
    <row r="548" spans="1:60" ht="17" hidden="1" outlineLevel="1" x14ac:dyDescent="0.2">
      <c r="A548" s="1" t="s">
        <v>1164</v>
      </c>
      <c r="B548" s="82"/>
      <c r="C548" s="144" t="s">
        <v>1361</v>
      </c>
      <c r="D548" s="144"/>
      <c r="E548" s="82"/>
      <c r="F548" s="143"/>
      <c r="G548" s="142">
        <f>'[1]BoQ HSYC'!F548</f>
        <v>0</v>
      </c>
      <c r="H548" s="185">
        <f>'[1]BoQ HSYC'!G548</f>
        <v>0</v>
      </c>
      <c r="I548" s="185">
        <f>'[1]BoQ HSYC'!H548</f>
        <v>0</v>
      </c>
      <c r="J548" s="185">
        <f>'[1]BoQ HSYC'!I548</f>
        <v>0</v>
      </c>
      <c r="K548" s="48">
        <f>'[1]BoQ HSYC'!J548</f>
        <v>0</v>
      </c>
      <c r="L548" s="47">
        <f>'[1]BoQ HSYC'!K548</f>
        <v>0</v>
      </c>
      <c r="M548" s="47">
        <f>'[1]BoQ HSYC'!L548</f>
        <v>0</v>
      </c>
      <c r="N548" s="183">
        <f>'[1]BoQ HSYC'!M548</f>
        <v>0</v>
      </c>
      <c r="O548" s="183">
        <f>'[1]BoQ HSYC'!N548</f>
        <v>0</v>
      </c>
      <c r="P548" s="83">
        <f>'[1]BoQ HSYC'!O548</f>
        <v>0</v>
      </c>
      <c r="Q548" s="47">
        <f>'[1]BoQ HSYC'!P548</f>
        <v>0</v>
      </c>
      <c r="R548" s="132">
        <f>'[1]BoQ HSYC'!Q548</f>
        <v>0</v>
      </c>
      <c r="S548" s="83">
        <f>'[1]BoQ HSYC'!R548</f>
        <v>0</v>
      </c>
      <c r="T548" s="48">
        <f>'[1]BoQ HSYC'!S548</f>
        <v>0</v>
      </c>
      <c r="U548" s="132">
        <f>'[1]BoQ HSYC'!T548</f>
        <v>0</v>
      </c>
      <c r="V548" s="132">
        <f>'[1]BoQ HSYC'!U548</f>
        <v>0</v>
      </c>
      <c r="W548" s="132">
        <f>'[1]BoQ HSYC'!V548</f>
        <v>0</v>
      </c>
      <c r="X548" s="44" t="str">
        <f>'[1]BoQ HSYC'!W548</f>
        <v>ME</v>
      </c>
      <c r="Y548" s="44"/>
      <c r="Z548" s="44"/>
      <c r="AA548" s="44"/>
      <c r="AB548" s="2">
        <v>0</v>
      </c>
      <c r="AC548" s="2">
        <v>0</v>
      </c>
      <c r="AD548" s="2">
        <f>+M548</f>
        <v>0</v>
      </c>
      <c r="AE548" s="2">
        <f>+AD548*14%</f>
        <v>0</v>
      </c>
      <c r="AF548" s="155">
        <f>+AD548*35%</f>
        <v>0</v>
      </c>
      <c r="AG548" s="2">
        <f>+AD548*F548</f>
        <v>0</v>
      </c>
      <c r="AH548" s="2">
        <f>+AE548*F548</f>
        <v>0</v>
      </c>
      <c r="AI548" s="2">
        <f>+AF548*F548</f>
        <v>0</v>
      </c>
      <c r="AJ548" s="2">
        <f>SUM(AG548:AI548)</f>
        <v>0</v>
      </c>
      <c r="AK548" s="2">
        <f>+AD548*G548</f>
        <v>0</v>
      </c>
      <c r="AL548" s="2">
        <f>+AE548*G548</f>
        <v>0</v>
      </c>
      <c r="AM548" s="2">
        <f>+AF548*G548</f>
        <v>0</v>
      </c>
      <c r="AN548" s="155">
        <f>SUM(AK548:AM548)</f>
        <v>0</v>
      </c>
      <c r="AQ548" s="145" t="s">
        <v>525</v>
      </c>
      <c r="AU548" s="8"/>
      <c r="AV548" s="8"/>
      <c r="AW548" s="2">
        <f>+'[2]BoQ HSYC-Đạt'!AT548</f>
        <v>0</v>
      </c>
      <c r="AX548" s="8">
        <f>F548*AW548</f>
        <v>0</v>
      </c>
      <c r="AY548" s="8">
        <f>IF(AQ548="CT",7%,5%)*AX548</f>
        <v>0</v>
      </c>
      <c r="AZ548" s="8">
        <f>AX548*2%</f>
        <v>0</v>
      </c>
      <c r="BA548" s="8">
        <f>IF(BB548&gt;0,0,AX548*5%)</f>
        <v>0</v>
      </c>
      <c r="BB548" s="8"/>
      <c r="BC548" s="8">
        <f>+AX548+AY548+AZ548+BA548+BB548</f>
        <v>0</v>
      </c>
      <c r="BD548" s="8">
        <f>AX548-AT548</f>
        <v>0</v>
      </c>
      <c r="BE548" s="2"/>
      <c r="BF548" s="8"/>
      <c r="BH548" s="2"/>
    </row>
    <row r="549" spans="1:60" ht="34" hidden="1" outlineLevel="1" x14ac:dyDescent="0.2">
      <c r="A549" s="1" t="s">
        <v>1187</v>
      </c>
      <c r="B549" s="82">
        <v>53</v>
      </c>
      <c r="C549" s="144" t="s">
        <v>1360</v>
      </c>
      <c r="D549" s="144"/>
      <c r="E549" s="82" t="s">
        <v>129</v>
      </c>
      <c r="F549" s="143">
        <v>493</v>
      </c>
      <c r="G549" s="142">
        <f>'[1]BoQ HSYC'!F549</f>
        <v>493</v>
      </c>
      <c r="H549" s="185">
        <f>'[1]BoQ HSYC'!G549</f>
        <v>0</v>
      </c>
      <c r="I549" s="185">
        <f>'[1]BoQ HSYC'!H549</f>
        <v>0</v>
      </c>
      <c r="J549" s="185">
        <f>'[1]BoQ HSYC'!I549</f>
        <v>0</v>
      </c>
      <c r="K549" s="48">
        <f>'[1]BoQ HSYC'!J549</f>
        <v>462740</v>
      </c>
      <c r="L549" s="47">
        <f>'[1]BoQ HSYC'!K549</f>
        <v>20653.379999999997</v>
      </c>
      <c r="M549" s="47">
        <f>'[1]BoQ HSYC'!L549</f>
        <v>483393.38</v>
      </c>
      <c r="N549" s="183">
        <f>'[1]BoQ HSYC'!M549</f>
        <v>0</v>
      </c>
      <c r="O549" s="183">
        <f>'[1]BoQ HSYC'!N549</f>
        <v>7228.6829999999982</v>
      </c>
      <c r="P549" s="83">
        <f>'[1]BoQ HSYC'!O549</f>
        <v>7228.6829999999982</v>
      </c>
      <c r="Q549" s="47">
        <f>'[1]BoQ HSYC'!P549</f>
        <v>238312936.34</v>
      </c>
      <c r="R549" s="132">
        <f>'[1]BoQ HSYC'!Q549</f>
        <v>3563740.7189999991</v>
      </c>
      <c r="S549" s="83">
        <f>'[1]BoQ HSYC'!R549</f>
        <v>241876677.05900002</v>
      </c>
      <c r="T549" s="48">
        <f>'[1]BoQ HSYC'!S549</f>
        <v>0</v>
      </c>
      <c r="U549" s="132">
        <f>'[1]BoQ HSYC'!T549</f>
        <v>0</v>
      </c>
      <c r="V549" s="132" t="str">
        <f>'[1]BoQ HSYC'!U549</f>
        <v>VT: NCC, NC:BĐG Q2/2026</v>
      </c>
      <c r="W549" s="132" t="str">
        <f>'[1]BoQ HSYC'!V549</f>
        <v>VT: NCC, NC:BĐG Q2/2026</v>
      </c>
      <c r="X549" s="44" t="str">
        <f>'[1]BoQ HSYC'!W549</f>
        <v>ME</v>
      </c>
      <c r="Y549" s="44"/>
      <c r="Z549" s="44"/>
      <c r="AA549" s="44"/>
      <c r="AB549" s="2">
        <v>876489.99981716252</v>
      </c>
      <c r="AC549" s="2">
        <v>432109569.90986115</v>
      </c>
      <c r="AD549" s="2">
        <f>+M549</f>
        <v>483393.38</v>
      </c>
      <c r="AE549" s="2">
        <f>+AD549*14%</f>
        <v>67675.073200000013</v>
      </c>
      <c r="AF549" s="155">
        <f>+AD549*35%</f>
        <v>169187.68299999999</v>
      </c>
      <c r="AG549" s="2">
        <f>+AD549*F549</f>
        <v>238312936.34</v>
      </c>
      <c r="AH549" s="2">
        <f>+AE549*F549</f>
        <v>33363811.087600008</v>
      </c>
      <c r="AI549" s="2">
        <f>+AF549*F549</f>
        <v>83409527.718999997</v>
      </c>
      <c r="AJ549" s="2">
        <f>SUM(AG549:AI549)</f>
        <v>355086275.14660001</v>
      </c>
      <c r="AK549" s="2">
        <f>+AD549*G549</f>
        <v>238312936.34</v>
      </c>
      <c r="AL549" s="2">
        <f>+AE549*G549</f>
        <v>33363811.087600008</v>
      </c>
      <c r="AM549" s="2">
        <f>+AF549*G549</f>
        <v>83409527.718999997</v>
      </c>
      <c r="AN549" s="155">
        <f>SUM(AK549:AM549)</f>
        <v>355086275.14660001</v>
      </c>
      <c r="AQ549" s="145" t="s">
        <v>525</v>
      </c>
      <c r="AU549" s="8"/>
      <c r="AV549" s="8"/>
      <c r="AW549" s="2">
        <f>+'[2]BoQ HSYC-Đạt'!AT549</f>
        <v>497895.1814</v>
      </c>
      <c r="AX549" s="8">
        <f>F549*AW549</f>
        <v>245462324.43020001</v>
      </c>
      <c r="AY549" s="8">
        <f>IF(AQ549="CT",7%,5%)*AX549</f>
        <v>17182362.710114002</v>
      </c>
      <c r="AZ549" s="8">
        <f>AX549*2%</f>
        <v>4909246.4886040008</v>
      </c>
      <c r="BA549" s="8">
        <f>IF(BB549&gt;0,0,AX549*5%)</f>
        <v>12273116.221510001</v>
      </c>
      <c r="BB549" s="8"/>
      <c r="BC549" s="8">
        <f>+AX549+AY549+AZ549+BA549+BB549</f>
        <v>279827049.85042804</v>
      </c>
      <c r="BD549" s="8">
        <f>AX549-AT549</f>
        <v>245462324.43020001</v>
      </c>
      <c r="BE549" s="2"/>
      <c r="BF549" s="8"/>
      <c r="BH549" s="2"/>
    </row>
    <row r="550" spans="1:60" ht="34" hidden="1" outlineLevel="1" x14ac:dyDescent="0.2">
      <c r="A550" s="1" t="s">
        <v>1188</v>
      </c>
      <c r="B550" s="82">
        <v>54</v>
      </c>
      <c r="C550" s="144" t="s">
        <v>1359</v>
      </c>
      <c r="D550" s="144"/>
      <c r="E550" s="82" t="s">
        <v>129</v>
      </c>
      <c r="F550" s="143">
        <v>986</v>
      </c>
      <c r="G550" s="142">
        <f>'[1]BoQ HSYC'!F550</f>
        <v>986</v>
      </c>
      <c r="H550" s="185">
        <f>'[1]BoQ HSYC'!G550</f>
        <v>0</v>
      </c>
      <c r="I550" s="185">
        <f>'[1]BoQ HSYC'!H550</f>
        <v>0</v>
      </c>
      <c r="J550" s="185">
        <f>'[1]BoQ HSYC'!I550</f>
        <v>0</v>
      </c>
      <c r="K550" s="48">
        <f>'[1]BoQ HSYC'!J550</f>
        <v>267320</v>
      </c>
      <c r="L550" s="47">
        <f>'[1]BoQ HSYC'!K550</f>
        <v>14373.666666666666</v>
      </c>
      <c r="M550" s="47">
        <f>'[1]BoQ HSYC'!L550</f>
        <v>281693.66666666669</v>
      </c>
      <c r="N550" s="183">
        <f>'[1]BoQ HSYC'!M550</f>
        <v>0</v>
      </c>
      <c r="O550" s="183">
        <f>'[1]BoQ HSYC'!N550</f>
        <v>5030.7833333333328</v>
      </c>
      <c r="P550" s="83">
        <f>'[1]BoQ HSYC'!O550</f>
        <v>5030.7833333333328</v>
      </c>
      <c r="Q550" s="47">
        <f>'[1]BoQ HSYC'!P550</f>
        <v>277749955.33333337</v>
      </c>
      <c r="R550" s="132">
        <f>'[1]BoQ HSYC'!Q550</f>
        <v>4960352.3666666662</v>
      </c>
      <c r="S550" s="83">
        <f>'[1]BoQ HSYC'!R550</f>
        <v>282710307.70000005</v>
      </c>
      <c r="T550" s="48">
        <f>'[1]BoQ HSYC'!S550</f>
        <v>0</v>
      </c>
      <c r="U550" s="132">
        <f>'[1]BoQ HSYC'!T550</f>
        <v>0</v>
      </c>
      <c r="V550" s="132" t="str">
        <f>'[1]BoQ HSYC'!U550</f>
        <v>VT: NCC, NC:BĐG Q2/2026</v>
      </c>
      <c r="W550" s="132" t="str">
        <f>'[1]BoQ HSYC'!V550</f>
        <v>VT: NCC, NC:BĐG Q2/2026</v>
      </c>
      <c r="X550" s="44" t="str">
        <f>'[1]BoQ HSYC'!W550</f>
        <v>ME</v>
      </c>
      <c r="Y550" s="44"/>
      <c r="Z550" s="44"/>
      <c r="AA550" s="44"/>
      <c r="AB550" s="2">
        <v>481301.70377627254</v>
      </c>
      <c r="AC550" s="2">
        <v>474563479.92340469</v>
      </c>
      <c r="AD550" s="2">
        <f>+M550</f>
        <v>281693.66666666669</v>
      </c>
      <c r="AE550" s="2">
        <f>+AD550*14%</f>
        <v>39437.113333333342</v>
      </c>
      <c r="AF550" s="155">
        <f>+AD550*35%</f>
        <v>98592.78333333334</v>
      </c>
      <c r="AG550" s="2">
        <f>+AD550*F550</f>
        <v>277749955.33333337</v>
      </c>
      <c r="AH550" s="2">
        <f>+AE550*F550</f>
        <v>38884993.746666677</v>
      </c>
      <c r="AI550" s="2">
        <f>+AF550*F550</f>
        <v>97212484.366666675</v>
      </c>
      <c r="AJ550" s="2">
        <f>SUM(AG550:AI550)</f>
        <v>413847433.44666672</v>
      </c>
      <c r="AK550" s="2">
        <f>+AD550*G550</f>
        <v>277749955.33333337</v>
      </c>
      <c r="AL550" s="2">
        <f>+AE550*G550</f>
        <v>38884993.746666677</v>
      </c>
      <c r="AM550" s="2">
        <f>+AF550*G550</f>
        <v>97212484.366666675</v>
      </c>
      <c r="AN550" s="155">
        <f>SUM(AK550:AM550)</f>
        <v>413847433.44666672</v>
      </c>
      <c r="AQ550" s="145" t="s">
        <v>525</v>
      </c>
      <c r="AU550" s="8"/>
      <c r="AV550" s="8"/>
      <c r="AW550" s="2">
        <f>+'[2]BoQ HSYC-Đạt'!AT550</f>
        <v>290144.47666666668</v>
      </c>
      <c r="AX550" s="8">
        <f>F550*AW550</f>
        <v>286082453.99333334</v>
      </c>
      <c r="AY550" s="8">
        <f>IF(AQ550="CT",7%,5%)*AX550</f>
        <v>20025771.779533334</v>
      </c>
      <c r="AZ550" s="8">
        <f>AX550*2%</f>
        <v>5721649.0798666673</v>
      </c>
      <c r="BA550" s="8">
        <f>IF(BB550&gt;0,0,AX550*5%)</f>
        <v>14304122.699666668</v>
      </c>
      <c r="BB550" s="8"/>
      <c r="BC550" s="8">
        <f>+AX550+AY550+AZ550+BA550+BB550</f>
        <v>326133997.55239999</v>
      </c>
      <c r="BD550" s="8">
        <f>AX550-AT550</f>
        <v>286082453.99333334</v>
      </c>
      <c r="BE550" s="2"/>
      <c r="BF550" s="8"/>
      <c r="BH550" s="2"/>
    </row>
    <row r="551" spans="1:60" ht="17" hidden="1" outlineLevel="1" x14ac:dyDescent="0.2">
      <c r="A551" s="1" t="s">
        <v>1201</v>
      </c>
      <c r="B551" s="82">
        <v>55</v>
      </c>
      <c r="C551" s="144" t="s">
        <v>1358</v>
      </c>
      <c r="D551" s="144"/>
      <c r="E551" s="82" t="s">
        <v>129</v>
      </c>
      <c r="F551" s="143">
        <v>65</v>
      </c>
      <c r="G551" s="142">
        <f>'[1]BoQ HSYC'!F551</f>
        <v>65</v>
      </c>
      <c r="H551" s="185">
        <f>'[1]BoQ HSYC'!G551</f>
        <v>0</v>
      </c>
      <c r="I551" s="185">
        <f>'[1]BoQ HSYC'!H551</f>
        <v>0</v>
      </c>
      <c r="J551" s="185">
        <f>'[1]BoQ HSYC'!I551</f>
        <v>0</v>
      </c>
      <c r="K551" s="48">
        <f>'[1]BoQ HSYC'!J551</f>
        <v>1015864.1856</v>
      </c>
      <c r="L551" s="47">
        <f>'[1]BoQ HSYC'!K551</f>
        <v>36809.68</v>
      </c>
      <c r="M551" s="47">
        <f>'[1]BoQ HSYC'!L551</f>
        <v>1052673.8655999999</v>
      </c>
      <c r="N551" s="183">
        <f>'[1]BoQ HSYC'!M551</f>
        <v>355552.46495999995</v>
      </c>
      <c r="O551" s="183">
        <f>'[1]BoQ HSYC'!N551</f>
        <v>12883.387999999999</v>
      </c>
      <c r="P551" s="83">
        <f>'[1]BoQ HSYC'!O551</f>
        <v>368435.85295999993</v>
      </c>
      <c r="Q551" s="47">
        <f>'[1]BoQ HSYC'!P551</f>
        <v>68423801.263999999</v>
      </c>
      <c r="R551" s="132">
        <f>'[1]BoQ HSYC'!Q551</f>
        <v>23948330.442399997</v>
      </c>
      <c r="S551" s="83">
        <f>'[1]BoQ HSYC'!R551</f>
        <v>92372131.706399992</v>
      </c>
      <c r="T551" s="48">
        <f>'[1]BoQ HSYC'!S551</f>
        <v>0</v>
      </c>
      <c r="U551" s="132">
        <f>'[1]BoQ HSYC'!T551</f>
        <v>0</v>
      </c>
      <c r="V551" s="132" t="str">
        <f>'[1]BoQ HSYC'!U551</f>
        <v>BĐG Q2/2026</v>
      </c>
      <c r="W551" s="132" t="str">
        <f>'[1]BoQ HSYC'!V551</f>
        <v>BĐG Q2/2026</v>
      </c>
      <c r="X551" s="44" t="str">
        <f>'[1]BoQ HSYC'!W551</f>
        <v>ME</v>
      </c>
      <c r="Y551" s="44"/>
      <c r="Z551" s="44"/>
      <c r="AA551" s="44"/>
      <c r="AB551" s="2">
        <v>1334415.8534863205</v>
      </c>
      <c r="AC551" s="2">
        <v>86737030.476610824</v>
      </c>
      <c r="AD551" s="2">
        <f>+M551</f>
        <v>1052673.8655999999</v>
      </c>
      <c r="AE551" s="2">
        <f>+AD551*14%</f>
        <v>147374.34118399999</v>
      </c>
      <c r="AF551" s="155">
        <f>+AD551*35%</f>
        <v>368435.85295999993</v>
      </c>
      <c r="AG551" s="2">
        <f>+AD551*F551</f>
        <v>68423801.263999999</v>
      </c>
      <c r="AH551" s="2">
        <f>+AE551*F551</f>
        <v>9579332.1769599989</v>
      </c>
      <c r="AI551" s="2">
        <f>+AF551*F551</f>
        <v>23948330.442399997</v>
      </c>
      <c r="AJ551" s="2">
        <f>SUM(AG551:AI551)</f>
        <v>101951463.88335998</v>
      </c>
      <c r="AK551" s="2">
        <f>+AD551*G551</f>
        <v>68423801.263999999</v>
      </c>
      <c r="AL551" s="2">
        <f>+AE551*G551</f>
        <v>9579332.1769599989</v>
      </c>
      <c r="AM551" s="2">
        <f>+AF551*G551</f>
        <v>23948330.442399997</v>
      </c>
      <c r="AN551" s="155">
        <f>SUM(AK551:AM551)</f>
        <v>101951463.88335998</v>
      </c>
      <c r="AQ551" s="145" t="s">
        <v>525</v>
      </c>
      <c r="AU551" s="8"/>
      <c r="AV551" s="8"/>
      <c r="AW551" s="2">
        <f>+'[2]BoQ HSYC-Đạt'!AT551</f>
        <v>1084254.0815679999</v>
      </c>
      <c r="AX551" s="8">
        <f>F551*AW551</f>
        <v>70476515.301919997</v>
      </c>
      <c r="AY551" s="8">
        <f>IF(AQ551="CT",7%,5%)*AX551</f>
        <v>4933356.0711344006</v>
      </c>
      <c r="AZ551" s="8">
        <f>AX551*2%</f>
        <v>1409530.3060383999</v>
      </c>
      <c r="BA551" s="8">
        <f>IF(BB551&gt;0,0,AX551*5%)</f>
        <v>3523825.7650959999</v>
      </c>
      <c r="BB551" s="8"/>
      <c r="BC551" s="8">
        <f>+AX551+AY551+AZ551+BA551+BB551</f>
        <v>80343227.444188789</v>
      </c>
      <c r="BD551" s="8">
        <f>AX551-AT551</f>
        <v>70476515.301919997</v>
      </c>
      <c r="BE551" s="2"/>
      <c r="BF551" s="8"/>
      <c r="BH551" s="2"/>
    </row>
    <row r="552" spans="1:60" ht="17" hidden="1" outlineLevel="1" x14ac:dyDescent="0.2">
      <c r="A552" s="1" t="s">
        <v>1200</v>
      </c>
      <c r="B552" s="82">
        <v>56</v>
      </c>
      <c r="C552" s="144" t="s">
        <v>1357</v>
      </c>
      <c r="D552" s="144"/>
      <c r="E552" s="82" t="s">
        <v>129</v>
      </c>
      <c r="F552" s="143">
        <v>43</v>
      </c>
      <c r="G552" s="142">
        <f>'[1]BoQ HSYC'!F552</f>
        <v>43</v>
      </c>
      <c r="H552" s="185">
        <f>'[1]BoQ HSYC'!G552</f>
        <v>0</v>
      </c>
      <c r="I552" s="185">
        <f>'[1]BoQ HSYC'!H552</f>
        <v>0</v>
      </c>
      <c r="J552" s="185">
        <f>'[1]BoQ HSYC'!I552</f>
        <v>0</v>
      </c>
      <c r="K552" s="48">
        <f>'[1]BoQ HSYC'!J552</f>
        <v>320296.32000000001</v>
      </c>
      <c r="L552" s="47">
        <f>'[1]BoQ HSYC'!K552</f>
        <v>35575.199999999997</v>
      </c>
      <c r="M552" s="47">
        <f>'[1]BoQ HSYC'!L552</f>
        <v>355871.52</v>
      </c>
      <c r="N552" s="183">
        <f>'[1]BoQ HSYC'!M552</f>
        <v>112103.712</v>
      </c>
      <c r="O552" s="183">
        <f>'[1]BoQ HSYC'!N552</f>
        <v>12451.319999999998</v>
      </c>
      <c r="P552" s="83">
        <f>'[1]BoQ HSYC'!O552</f>
        <v>124555.03199999999</v>
      </c>
      <c r="Q552" s="47">
        <f>'[1]BoQ HSYC'!P552</f>
        <v>15302475.360000001</v>
      </c>
      <c r="R552" s="132">
        <f>'[1]BoQ HSYC'!Q552</f>
        <v>5355866.3759999992</v>
      </c>
      <c r="S552" s="83">
        <f>'[1]BoQ HSYC'!R552</f>
        <v>20658341.736000001</v>
      </c>
      <c r="T552" s="48">
        <f>'[1]BoQ HSYC'!S552</f>
        <v>0</v>
      </c>
      <c r="U552" s="132">
        <f>'[1]BoQ HSYC'!T552</f>
        <v>0</v>
      </c>
      <c r="V552" s="132" t="str">
        <f>'[1]BoQ HSYC'!U552</f>
        <v>BĐG Q2/2026</v>
      </c>
      <c r="W552" s="132" t="str">
        <f>'[1]BoQ HSYC'!V552</f>
        <v>BĐG Q2/2026</v>
      </c>
      <c r="X552" s="44" t="str">
        <f>'[1]BoQ HSYC'!W552</f>
        <v>ME</v>
      </c>
      <c r="Y552" s="44"/>
      <c r="Z552" s="44"/>
      <c r="AA552" s="44"/>
      <c r="AB552" s="2">
        <v>502484.00352710998</v>
      </c>
      <c r="AC552" s="2">
        <v>21606812.151665729</v>
      </c>
      <c r="AD552" s="2">
        <f>+M552</f>
        <v>355871.52</v>
      </c>
      <c r="AE552" s="2">
        <f>+AD552*14%</f>
        <v>49822.012800000004</v>
      </c>
      <c r="AF552" s="155">
        <f>+AD552*35%</f>
        <v>124555.03199999999</v>
      </c>
      <c r="AG552" s="2">
        <f>+AD552*F552</f>
        <v>15302475.360000001</v>
      </c>
      <c r="AH552" s="2">
        <f>+AE552*F552</f>
        <v>2142346.5504000001</v>
      </c>
      <c r="AI552" s="2">
        <f>+AF552*F552</f>
        <v>5355866.3759999992</v>
      </c>
      <c r="AJ552" s="2">
        <f>SUM(AG552:AI552)</f>
        <v>22800688.286400001</v>
      </c>
      <c r="AK552" s="2">
        <f>+AD552*G552</f>
        <v>15302475.360000001</v>
      </c>
      <c r="AL552" s="2">
        <f>+AE552*G552</f>
        <v>2142346.5504000001</v>
      </c>
      <c r="AM552" s="2">
        <f>+AF552*G552</f>
        <v>5355866.3759999992</v>
      </c>
      <c r="AN552" s="155">
        <f>SUM(AK552:AM552)</f>
        <v>22800688.286400001</v>
      </c>
      <c r="AQ552" s="145" t="s">
        <v>525</v>
      </c>
      <c r="AU552" s="8"/>
      <c r="AV552" s="8"/>
      <c r="AW552" s="2">
        <f>+'[2]BoQ HSYC-Đạt'!AT552</f>
        <v>366547.66560000001</v>
      </c>
      <c r="AX552" s="8">
        <f>F552*AW552</f>
        <v>15761549.6208</v>
      </c>
      <c r="AY552" s="8">
        <f>IF(AQ552="CT",7%,5%)*AX552</f>
        <v>1103308.473456</v>
      </c>
      <c r="AZ552" s="8">
        <f>AX552*2%</f>
        <v>315230.99241599999</v>
      </c>
      <c r="BA552" s="8">
        <f>IF(BB552&gt;0,0,AX552*5%)</f>
        <v>788077.48103999998</v>
      </c>
      <c r="BB552" s="8"/>
      <c r="BC552" s="8">
        <f>+AX552+AY552+AZ552+BA552+BB552</f>
        <v>17968166.567712002</v>
      </c>
      <c r="BD552" s="8">
        <f>AX552-AT552</f>
        <v>15761549.6208</v>
      </c>
      <c r="BE552" s="2"/>
      <c r="BF552" s="8"/>
      <c r="BH552" s="2"/>
    </row>
    <row r="553" spans="1:60" ht="17" hidden="1" outlineLevel="1" x14ac:dyDescent="0.2">
      <c r="A553" s="1" t="s">
        <v>1210</v>
      </c>
      <c r="B553" s="82">
        <v>57</v>
      </c>
      <c r="C553" s="144" t="s">
        <v>1137</v>
      </c>
      <c r="D553" s="144"/>
      <c r="E553" s="82" t="s">
        <v>129</v>
      </c>
      <c r="F553" s="143">
        <v>212</v>
      </c>
      <c r="G553" s="142">
        <f>'[1]BoQ HSYC'!F553</f>
        <v>212</v>
      </c>
      <c r="H553" s="185">
        <f>'[1]BoQ HSYC'!G553</f>
        <v>0</v>
      </c>
      <c r="I553" s="185">
        <f>'[1]BoQ HSYC'!H553</f>
        <v>0</v>
      </c>
      <c r="J553" s="185">
        <f>'[1]BoQ HSYC'!I553</f>
        <v>0</v>
      </c>
      <c r="K553" s="48">
        <f>'[1]BoQ HSYC'!J553</f>
        <v>110093.41439999999</v>
      </c>
      <c r="L553" s="47">
        <f>'[1]BoQ HSYC'!K553</f>
        <v>10138.400000000001</v>
      </c>
      <c r="M553" s="47">
        <f>'[1]BoQ HSYC'!L553</f>
        <v>120231.8144</v>
      </c>
      <c r="N553" s="183">
        <f>'[1]BoQ HSYC'!M553</f>
        <v>38532.695039999999</v>
      </c>
      <c r="O553" s="183">
        <f>'[1]BoQ HSYC'!N553</f>
        <v>3548.4400000000005</v>
      </c>
      <c r="P553" s="83">
        <f>'[1]BoQ HSYC'!O553</f>
        <v>42081.135040000001</v>
      </c>
      <c r="Q553" s="47">
        <f>'[1]BoQ HSYC'!P553</f>
        <v>25489144.652800001</v>
      </c>
      <c r="R553" s="132">
        <f>'[1]BoQ HSYC'!Q553</f>
        <v>8921200.6284800004</v>
      </c>
      <c r="S553" s="83">
        <f>'[1]BoQ HSYC'!R553</f>
        <v>34410345.281280003</v>
      </c>
      <c r="T553" s="48">
        <f>'[1]BoQ HSYC'!S553</f>
        <v>0</v>
      </c>
      <c r="U553" s="132">
        <f>'[1]BoQ HSYC'!T553</f>
        <v>0</v>
      </c>
      <c r="V553" s="132" t="str">
        <f>'[1]BoQ HSYC'!U553</f>
        <v>BĐG Q2/2026</v>
      </c>
      <c r="W553" s="132" t="str">
        <f>'[1]BoQ HSYC'!V553</f>
        <v>BĐG Q2/2026</v>
      </c>
      <c r="X553" s="44" t="str">
        <f>'[1]BoQ HSYC'!W553</f>
        <v>ME</v>
      </c>
      <c r="Y553" s="44"/>
      <c r="Z553" s="44"/>
      <c r="AA553" s="44"/>
      <c r="AB553" s="2">
        <v>143375.51897649749</v>
      </c>
      <c r="AC553" s="2">
        <v>30395610.02301747</v>
      </c>
      <c r="AD553" s="2">
        <f>+M553</f>
        <v>120231.8144</v>
      </c>
      <c r="AE553" s="2">
        <f>+AD553*14%</f>
        <v>16832.454016000003</v>
      </c>
      <c r="AF553" s="155">
        <f>+AD553*35%</f>
        <v>42081.135040000001</v>
      </c>
      <c r="AG553" s="2">
        <f>+AD553*F553</f>
        <v>25489144.652800001</v>
      </c>
      <c r="AH553" s="2">
        <f>+AE553*F553</f>
        <v>3568480.2513920008</v>
      </c>
      <c r="AI553" s="2">
        <f>+AF553*F553</f>
        <v>8921200.6284800004</v>
      </c>
      <c r="AJ553" s="2">
        <f>SUM(AG553:AI553)</f>
        <v>37978825.532672003</v>
      </c>
      <c r="AK553" s="2">
        <f>+AD553*G553</f>
        <v>25489144.652800001</v>
      </c>
      <c r="AL553" s="2">
        <f>+AE553*G553</f>
        <v>3568480.2513920008</v>
      </c>
      <c r="AM553" s="2">
        <f>+AF553*G553</f>
        <v>8921200.6284800004</v>
      </c>
      <c r="AN553" s="155">
        <f>SUM(AK553:AM553)</f>
        <v>37978825.532672003</v>
      </c>
      <c r="AQ553" s="145" t="s">
        <v>525</v>
      </c>
      <c r="AU553" s="8"/>
      <c r="AV553" s="8"/>
      <c r="AW553" s="2">
        <f>+'[2]BoQ HSYC-Đạt'!AT553</f>
        <v>123838.768832</v>
      </c>
      <c r="AX553" s="8">
        <f>F553*AW553</f>
        <v>26253818.992384002</v>
      </c>
      <c r="AY553" s="8">
        <f>IF(AQ553="CT",7%,5%)*AX553</f>
        <v>1837767.3294668803</v>
      </c>
      <c r="AZ553" s="8">
        <f>AX553*2%</f>
        <v>525076.37984767999</v>
      </c>
      <c r="BA553" s="8">
        <f>IF(BB553&gt;0,0,AX553*5%)</f>
        <v>1312690.9496192001</v>
      </c>
      <c r="BB553" s="8"/>
      <c r="BC553" s="8">
        <f>+AX553+AY553+AZ553+BA553+BB553</f>
        <v>29929353.65131776</v>
      </c>
      <c r="BD553" s="8">
        <f>AX553-AT553</f>
        <v>26253818.992384002</v>
      </c>
      <c r="BE553" s="2"/>
      <c r="BF553" s="8"/>
      <c r="BH553" s="2"/>
    </row>
    <row r="554" spans="1:60" ht="17" hidden="1" outlineLevel="1" x14ac:dyDescent="0.2">
      <c r="A554" s="1" t="s">
        <v>1207</v>
      </c>
      <c r="B554" s="82">
        <v>58</v>
      </c>
      <c r="C554" s="144" t="s">
        <v>634</v>
      </c>
      <c r="D554" s="144"/>
      <c r="E554" s="82" t="s">
        <v>129</v>
      </c>
      <c r="F554" s="143">
        <v>732</v>
      </c>
      <c r="G554" s="142">
        <f>'[1]BoQ HSYC'!F554</f>
        <v>732</v>
      </c>
      <c r="H554" s="185">
        <f>'[1]BoQ HSYC'!G554</f>
        <v>0</v>
      </c>
      <c r="I554" s="185">
        <f>'[1]BoQ HSYC'!H554</f>
        <v>0</v>
      </c>
      <c r="J554" s="185">
        <f>'[1]BoQ HSYC'!I554</f>
        <v>0</v>
      </c>
      <c r="K554" s="48">
        <f>'[1]BoQ HSYC'!J554</f>
        <v>881789.18400000001</v>
      </c>
      <c r="L554" s="47">
        <f>'[1]BoQ HSYC'!K554</f>
        <v>32540.48</v>
      </c>
      <c r="M554" s="47">
        <f>'[1]BoQ HSYC'!L554</f>
        <v>914329.66399999999</v>
      </c>
      <c r="N554" s="183">
        <f>'[1]BoQ HSYC'!M554</f>
        <v>308626.2144</v>
      </c>
      <c r="O554" s="183">
        <f>'[1]BoQ HSYC'!N554</f>
        <v>11389.168</v>
      </c>
      <c r="P554" s="83">
        <f>'[1]BoQ HSYC'!O554</f>
        <v>320015.3824</v>
      </c>
      <c r="Q554" s="47">
        <f>'[1]BoQ HSYC'!P554</f>
        <v>669289314.04799998</v>
      </c>
      <c r="R554" s="132">
        <f>'[1]BoQ HSYC'!Q554</f>
        <v>234251259.91679999</v>
      </c>
      <c r="S554" s="83">
        <f>'[1]BoQ HSYC'!R554</f>
        <v>903540573.9648</v>
      </c>
      <c r="T554" s="48">
        <f>'[1]BoQ HSYC'!S554</f>
        <v>0</v>
      </c>
      <c r="U554" s="132">
        <f>'[1]BoQ HSYC'!T554</f>
        <v>0</v>
      </c>
      <c r="V554" s="132" t="str">
        <f>'[1]BoQ HSYC'!U554</f>
        <v>BĐG Q2/2026</v>
      </c>
      <c r="W554" s="132" t="str">
        <f>'[1]BoQ HSYC'!V554</f>
        <v>BĐG Q2/2026</v>
      </c>
      <c r="X554" s="44" t="str">
        <f>'[1]BoQ HSYC'!W554</f>
        <v>ME</v>
      </c>
      <c r="Y554" s="44"/>
      <c r="Z554" s="44"/>
      <c r="AA554" s="44"/>
      <c r="AB554" s="2">
        <v>898937.31561555085</v>
      </c>
      <c r="AC554" s="2">
        <v>658022115.03058326</v>
      </c>
      <c r="AD554" s="2">
        <f>+M554</f>
        <v>914329.66399999999</v>
      </c>
      <c r="AE554" s="2">
        <f>+AD554*14%</f>
        <v>128006.15296000001</v>
      </c>
      <c r="AF554" s="155">
        <f>+AD554*35%</f>
        <v>320015.3824</v>
      </c>
      <c r="AG554" s="2">
        <f>+AD554*F554</f>
        <v>669289314.04799998</v>
      </c>
      <c r="AH554" s="2">
        <f>+AE554*F554</f>
        <v>93700503.96672</v>
      </c>
      <c r="AI554" s="2">
        <f>+AF554*F554</f>
        <v>234251259.91679999</v>
      </c>
      <c r="AJ554" s="2">
        <f>SUM(AG554:AI554)</f>
        <v>997241077.93151999</v>
      </c>
      <c r="AK554" s="2">
        <f>+AD554*G554</f>
        <v>669289314.04799998</v>
      </c>
      <c r="AL554" s="2">
        <f>+AE554*G554</f>
        <v>93700503.96672</v>
      </c>
      <c r="AM554" s="2">
        <f>+AF554*G554</f>
        <v>234251259.91679999</v>
      </c>
      <c r="AN554" s="155">
        <f>SUM(AK554:AM554)</f>
        <v>997241077.93151999</v>
      </c>
      <c r="AQ554" s="145" t="s">
        <v>525</v>
      </c>
      <c r="AU554" s="8"/>
      <c r="AV554" s="8"/>
      <c r="AW554" s="2">
        <f>+'[2]BoQ HSYC-Đạt'!AT554</f>
        <v>941759.55391999998</v>
      </c>
      <c r="AX554" s="8">
        <f>F554*AW554</f>
        <v>689367993.46943998</v>
      </c>
      <c r="AY554" s="8">
        <f>IF(AQ554="CT",7%,5%)*AX554</f>
        <v>48255759.542860806</v>
      </c>
      <c r="AZ554" s="8">
        <f>AX554*2%</f>
        <v>13787359.8693888</v>
      </c>
      <c r="BA554" s="8">
        <f>IF(BB554&gt;0,0,AX554*5%)</f>
        <v>34468399.673472002</v>
      </c>
      <c r="BB554" s="8"/>
      <c r="BC554" s="8">
        <f>+AX554+AY554+AZ554+BA554+BB554</f>
        <v>785879512.5551616</v>
      </c>
      <c r="BD554" s="8">
        <f>AX554-AT554</f>
        <v>689367993.46943998</v>
      </c>
      <c r="BE554" s="2"/>
      <c r="BF554" s="8"/>
      <c r="BH554" s="2"/>
    </row>
    <row r="555" spans="1:60" ht="17" hidden="1" outlineLevel="1" x14ac:dyDescent="0.2">
      <c r="A555" s="1" t="s">
        <v>1207</v>
      </c>
      <c r="B555" s="82">
        <v>59</v>
      </c>
      <c r="C555" s="144" t="s">
        <v>1356</v>
      </c>
      <c r="D555" s="144"/>
      <c r="E555" s="82" t="s">
        <v>129</v>
      </c>
      <c r="F555" s="143">
        <v>692</v>
      </c>
      <c r="G555" s="142">
        <f>'[1]BoQ HSYC'!F555</f>
        <v>692</v>
      </c>
      <c r="H555" s="185">
        <f>'[1]BoQ HSYC'!G555</f>
        <v>0</v>
      </c>
      <c r="I555" s="185">
        <f>'[1]BoQ HSYC'!H555</f>
        <v>0</v>
      </c>
      <c r="J555" s="185">
        <f>'[1]BoQ HSYC'!I555</f>
        <v>0</v>
      </c>
      <c r="K555" s="48">
        <f>'[1]BoQ HSYC'!J555</f>
        <v>647053.4016000001</v>
      </c>
      <c r="L555" s="47">
        <f>'[1]BoQ HSYC'!K555</f>
        <v>26286</v>
      </c>
      <c r="M555" s="47">
        <f>'[1]BoQ HSYC'!L555</f>
        <v>673339.4016000001</v>
      </c>
      <c r="N555" s="183">
        <f>'[1]BoQ HSYC'!M555</f>
        <v>226468.69056000002</v>
      </c>
      <c r="O555" s="183">
        <f>'[1]BoQ HSYC'!N555</f>
        <v>9200.0999999999985</v>
      </c>
      <c r="P555" s="83">
        <f>'[1]BoQ HSYC'!O555</f>
        <v>235668.79056000002</v>
      </c>
      <c r="Q555" s="47">
        <f>'[1]BoQ HSYC'!P555</f>
        <v>465950865.9072001</v>
      </c>
      <c r="R555" s="132">
        <f>'[1]BoQ HSYC'!Q555</f>
        <v>163082803.06752002</v>
      </c>
      <c r="S555" s="83">
        <f>'[1]BoQ HSYC'!R555</f>
        <v>629033668.97472012</v>
      </c>
      <c r="T555" s="48">
        <f>'[1]BoQ HSYC'!S555</f>
        <v>0</v>
      </c>
      <c r="U555" s="132">
        <f>'[1]BoQ HSYC'!T555</f>
        <v>0</v>
      </c>
      <c r="V555" s="132" t="str">
        <f>'[1]BoQ HSYC'!U555</f>
        <v>BĐG Q2/2026</v>
      </c>
      <c r="W555" s="132" t="str">
        <f>'[1]BoQ HSYC'!V555</f>
        <v>BĐG Q2/2026</v>
      </c>
      <c r="X555" s="44" t="str">
        <f>'[1]BoQ HSYC'!W555</f>
        <v>ME</v>
      </c>
      <c r="Y555" s="44"/>
      <c r="Z555" s="44"/>
      <c r="AA555" s="44"/>
      <c r="AB555" s="2">
        <v>666851.61562497215</v>
      </c>
      <c r="AC555" s="2">
        <v>461461318.01248074</v>
      </c>
      <c r="AD555" s="2">
        <f>+M555</f>
        <v>673339.4016000001</v>
      </c>
      <c r="AE555" s="2">
        <f>+AD555*14%</f>
        <v>94267.516224000021</v>
      </c>
      <c r="AF555" s="155">
        <f>+AD555*35%</f>
        <v>235668.79056000002</v>
      </c>
      <c r="AG555" s="2">
        <f>+AD555*F555</f>
        <v>465950865.9072001</v>
      </c>
      <c r="AH555" s="2">
        <f>+AE555*F555</f>
        <v>65233121.227008015</v>
      </c>
      <c r="AI555" s="2">
        <f>+AF555*F555</f>
        <v>163082803.06752002</v>
      </c>
      <c r="AJ555" s="2">
        <f>SUM(AG555:AI555)</f>
        <v>694266790.20172811</v>
      </c>
      <c r="AK555" s="2">
        <f>+AD555*G555</f>
        <v>465950865.9072001</v>
      </c>
      <c r="AL555" s="2">
        <f>+AE555*G555</f>
        <v>65233121.227008015</v>
      </c>
      <c r="AM555" s="2">
        <f>+AF555*G555</f>
        <v>163082803.06752002</v>
      </c>
      <c r="AN555" s="155">
        <f>SUM(AK555:AM555)</f>
        <v>694266790.20172811</v>
      </c>
      <c r="AQ555" s="145" t="s">
        <v>525</v>
      </c>
      <c r="AU555" s="8"/>
      <c r="AV555" s="8"/>
      <c r="AW555" s="2">
        <f>+'[2]BoQ HSYC-Đạt'!AT555</f>
        <v>693539.58364800015</v>
      </c>
      <c r="AX555" s="8">
        <f>F555*AW555</f>
        <v>479929391.8844161</v>
      </c>
      <c r="AY555" s="8">
        <f>IF(AQ555="CT",7%,5%)*AX555</f>
        <v>33595057.431909129</v>
      </c>
      <c r="AZ555" s="8">
        <f>AX555*2%</f>
        <v>9598587.8376883231</v>
      </c>
      <c r="BA555" s="8">
        <f>IF(BB555&gt;0,0,AX555*5%)</f>
        <v>23996469.594220806</v>
      </c>
      <c r="BB555" s="8"/>
      <c r="BC555" s="8">
        <f>+AX555+AY555+AZ555+BA555+BB555</f>
        <v>547119506.74823439</v>
      </c>
      <c r="BD555" s="8">
        <f>AX555-AT555</f>
        <v>479929391.8844161</v>
      </c>
      <c r="BE555" s="2"/>
      <c r="BF555" s="8"/>
      <c r="BH555" s="2"/>
    </row>
    <row r="556" spans="1:60" ht="17" hidden="1" outlineLevel="1" x14ac:dyDescent="0.2">
      <c r="A556" s="1" t="s">
        <v>1355</v>
      </c>
      <c r="B556" s="82">
        <v>60</v>
      </c>
      <c r="C556" s="144" t="s">
        <v>813</v>
      </c>
      <c r="D556" s="144"/>
      <c r="E556" s="82" t="s">
        <v>129</v>
      </c>
      <c r="F556" s="143">
        <v>394</v>
      </c>
      <c r="G556" s="142">
        <f>'[1]BoQ HSYC'!F556</f>
        <v>394</v>
      </c>
      <c r="H556" s="185">
        <f>'[1]BoQ HSYC'!G556</f>
        <v>0</v>
      </c>
      <c r="I556" s="185">
        <f>'[1]BoQ HSYC'!H556</f>
        <v>0</v>
      </c>
      <c r="J556" s="185">
        <f>'[1]BoQ HSYC'!I556</f>
        <v>0</v>
      </c>
      <c r="K556" s="48">
        <f>'[1]BoQ HSYC'!J556</f>
        <v>301640.60160000005</v>
      </c>
      <c r="L556" s="47">
        <f>'[1]BoQ HSYC'!K556</f>
        <v>15653.440000000002</v>
      </c>
      <c r="M556" s="47">
        <f>'[1]BoQ HSYC'!L556</f>
        <v>317294.04160000006</v>
      </c>
      <c r="N556" s="183">
        <f>'[1]BoQ HSYC'!M556</f>
        <v>105574.21056000001</v>
      </c>
      <c r="O556" s="183">
        <f>'[1]BoQ HSYC'!N556</f>
        <v>5478.7040000000006</v>
      </c>
      <c r="P556" s="83">
        <f>'[1]BoQ HSYC'!O556</f>
        <v>111052.91456</v>
      </c>
      <c r="Q556" s="47">
        <f>'[1]BoQ HSYC'!P556</f>
        <v>125013852.39040002</v>
      </c>
      <c r="R556" s="132">
        <f>'[1]BoQ HSYC'!Q556</f>
        <v>43754848.33664</v>
      </c>
      <c r="S556" s="83">
        <f>'[1]BoQ HSYC'!R556</f>
        <v>168768700.72704002</v>
      </c>
      <c r="T556" s="48">
        <f>'[1]BoQ HSYC'!S556</f>
        <v>0</v>
      </c>
      <c r="U556" s="132">
        <f>'[1]BoQ HSYC'!T556</f>
        <v>0</v>
      </c>
      <c r="V556" s="132" t="str">
        <f>'[1]BoQ HSYC'!U556</f>
        <v>BĐG Q2/2026</v>
      </c>
      <c r="W556" s="132" t="str">
        <f>'[1]BoQ HSYC'!V556</f>
        <v>BĐG Q2/2026</v>
      </c>
      <c r="X556" s="44" t="str">
        <f>'[1]BoQ HSYC'!W556</f>
        <v>ME</v>
      </c>
      <c r="Y556" s="44"/>
      <c r="Z556" s="44"/>
      <c r="AA556" s="44"/>
      <c r="AB556" s="2">
        <v>323154.06635724299</v>
      </c>
      <c r="AC556" s="2">
        <v>127322702.14475374</v>
      </c>
      <c r="AD556" s="2">
        <f>+M556</f>
        <v>317294.04160000006</v>
      </c>
      <c r="AE556" s="2">
        <f>+AD556*14%</f>
        <v>44421.165824000011</v>
      </c>
      <c r="AF556" s="155">
        <f>+AD556*35%</f>
        <v>111052.91456000002</v>
      </c>
      <c r="AG556" s="2">
        <f>+AD556*F556</f>
        <v>125013852.39040002</v>
      </c>
      <c r="AH556" s="2">
        <f>+AE556*F556</f>
        <v>17501939.334656004</v>
      </c>
      <c r="AI556" s="2">
        <f>+AF556*F556</f>
        <v>43754848.336640008</v>
      </c>
      <c r="AJ556" s="2">
        <f>SUM(AG556:AI556)</f>
        <v>186270640.06169602</v>
      </c>
      <c r="AK556" s="2">
        <f>+AD556*G556</f>
        <v>125013852.39040002</v>
      </c>
      <c r="AL556" s="2">
        <f>+AE556*G556</f>
        <v>17501939.334656004</v>
      </c>
      <c r="AM556" s="2">
        <f>+AF556*G556</f>
        <v>43754848.336640008</v>
      </c>
      <c r="AN556" s="155">
        <f>SUM(AK556:AM556)</f>
        <v>186270640.06169602</v>
      </c>
      <c r="AQ556" s="145" t="s">
        <v>525</v>
      </c>
      <c r="AU556" s="8"/>
      <c r="AV556" s="8"/>
      <c r="AW556" s="2">
        <f>+'[2]BoQ HSYC-Đạt'!AT556</f>
        <v>326812.86284800008</v>
      </c>
      <c r="AX556" s="8">
        <f>F556*AW556</f>
        <v>128764267.96211202</v>
      </c>
      <c r="AY556" s="8">
        <f>IF(AQ556="CT",7%,5%)*AX556</f>
        <v>9013498.7573478427</v>
      </c>
      <c r="AZ556" s="8">
        <f>AX556*2%</f>
        <v>2575285.3592422404</v>
      </c>
      <c r="BA556" s="8">
        <f>IF(BB556&gt;0,0,AX556*5%)</f>
        <v>6438213.3981056018</v>
      </c>
      <c r="BB556" s="8"/>
      <c r="BC556" s="8">
        <f>+AX556+AY556+AZ556+BA556+BB556</f>
        <v>146791265.47680768</v>
      </c>
      <c r="BD556" s="8">
        <f>AX556-AT556</f>
        <v>128764267.96211202</v>
      </c>
      <c r="BE556" s="2"/>
      <c r="BF556" s="8"/>
      <c r="BH556" s="2"/>
    </row>
    <row r="557" spans="1:60" ht="17" hidden="1" outlineLevel="1" x14ac:dyDescent="0.2">
      <c r="A557" s="1" t="s">
        <v>1206</v>
      </c>
      <c r="B557" s="82">
        <v>61</v>
      </c>
      <c r="C557" s="144" t="s">
        <v>636</v>
      </c>
      <c r="D557" s="144"/>
      <c r="E557" s="82" t="s">
        <v>129</v>
      </c>
      <c r="F557" s="143">
        <v>572</v>
      </c>
      <c r="G557" s="142">
        <f>'[1]BoQ HSYC'!F557</f>
        <v>572</v>
      </c>
      <c r="H557" s="185">
        <f>'[1]BoQ HSYC'!G557</f>
        <v>0</v>
      </c>
      <c r="I557" s="185">
        <f>'[1]BoQ HSYC'!H557</f>
        <v>0</v>
      </c>
      <c r="J557" s="185">
        <f>'[1]BoQ HSYC'!I557</f>
        <v>0</v>
      </c>
      <c r="K557" s="48">
        <f>'[1]BoQ HSYC'!J557</f>
        <v>178745.83854545455</v>
      </c>
      <c r="L557" s="47">
        <f>'[1]BoQ HSYC'!K557</f>
        <v>13045.120000000003</v>
      </c>
      <c r="M557" s="47">
        <f>'[1]BoQ HSYC'!L557</f>
        <v>191790.95854545454</v>
      </c>
      <c r="N557" s="183">
        <f>'[1]BoQ HSYC'!M557</f>
        <v>62561.043490909091</v>
      </c>
      <c r="O557" s="183">
        <f>'[1]BoQ HSYC'!N557</f>
        <v>4565.7920000000004</v>
      </c>
      <c r="P557" s="83">
        <f>'[1]BoQ HSYC'!O557</f>
        <v>67126.835490909085</v>
      </c>
      <c r="Q557" s="47">
        <f>'[1]BoQ HSYC'!P557</f>
        <v>109704428.288</v>
      </c>
      <c r="R557" s="132">
        <f>'[1]BoQ HSYC'!Q557</f>
        <v>38396549.900799997</v>
      </c>
      <c r="S557" s="83">
        <f>'[1]BoQ HSYC'!R557</f>
        <v>148100978.18880001</v>
      </c>
      <c r="T557" s="48">
        <f>'[1]BoQ HSYC'!S557</f>
        <v>0</v>
      </c>
      <c r="U557" s="132">
        <f>'[1]BoQ HSYC'!T557</f>
        <v>0</v>
      </c>
      <c r="V557" s="132" t="str">
        <f>'[1]BoQ HSYC'!U557</f>
        <v>BĐG Q2/2026</v>
      </c>
      <c r="W557" s="132" t="str">
        <f>'[1]BoQ HSYC'!V557</f>
        <v>BĐG Q2/2026</v>
      </c>
      <c r="X557" s="44" t="str">
        <f>'[1]BoQ HSYC'!W557</f>
        <v>ME</v>
      </c>
      <c r="Y557" s="44"/>
      <c r="Z557" s="44"/>
      <c r="AA557" s="44"/>
      <c r="AB557" s="2">
        <v>313878.79546880996</v>
      </c>
      <c r="AC557" s="2">
        <v>179538671.00815931</v>
      </c>
      <c r="AD557" s="2">
        <f>+M557</f>
        <v>191790.95854545454</v>
      </c>
      <c r="AE557" s="2">
        <f>+AD557*14%</f>
        <v>26850.734196363639</v>
      </c>
      <c r="AF557" s="155">
        <f>+AD557*35%</f>
        <v>67126.835490909085</v>
      </c>
      <c r="AG557" s="2">
        <f>+AD557*F557</f>
        <v>109704428.288</v>
      </c>
      <c r="AH557" s="2">
        <f>+AE557*F557</f>
        <v>15358619.960320001</v>
      </c>
      <c r="AI557" s="2">
        <f>+AF557*F557</f>
        <v>38396549.900799997</v>
      </c>
      <c r="AJ557" s="2">
        <f>SUM(AG557:AI557)</f>
        <v>163459598.14912</v>
      </c>
      <c r="AK557" s="2">
        <f>+AD557*G557</f>
        <v>109704428.288</v>
      </c>
      <c r="AL557" s="2">
        <f>+AE557*G557</f>
        <v>15358619.960320001</v>
      </c>
      <c r="AM557" s="2">
        <f>+AF557*G557</f>
        <v>38396549.900799997</v>
      </c>
      <c r="AN557" s="155">
        <f>SUM(AK557:AM557)</f>
        <v>163459598.14912</v>
      </c>
      <c r="AQ557" s="145" t="s">
        <v>525</v>
      </c>
      <c r="AU557" s="8"/>
      <c r="AV557" s="8"/>
      <c r="AW557" s="2">
        <f>+'[2]BoQ HSYC-Đạt'!AT557</f>
        <v>197544.68730181819</v>
      </c>
      <c r="AX557" s="8">
        <f>F557*AW557</f>
        <v>112995561.13664001</v>
      </c>
      <c r="AY557" s="8">
        <f>IF(AQ557="CT",7%,5%)*AX557</f>
        <v>7909689.2795648016</v>
      </c>
      <c r="AZ557" s="8">
        <f>AX557*2%</f>
        <v>2259911.2227328005</v>
      </c>
      <c r="BA557" s="8">
        <f>IF(BB557&gt;0,0,AX557*5%)</f>
        <v>5649778.0568320006</v>
      </c>
      <c r="BB557" s="8"/>
      <c r="BC557" s="8">
        <f>+AX557+AY557+AZ557+BA557+BB557</f>
        <v>128814939.69576961</v>
      </c>
      <c r="BD557" s="8">
        <f>AX557-AT557</f>
        <v>112995561.13664001</v>
      </c>
      <c r="BE557" s="2"/>
      <c r="BF557" s="8"/>
      <c r="BH557" s="2"/>
    </row>
    <row r="558" spans="1:60" ht="17" hidden="1" outlineLevel="1" x14ac:dyDescent="0.2">
      <c r="A558" s="1" t="s">
        <v>1206</v>
      </c>
      <c r="B558" s="82">
        <v>62</v>
      </c>
      <c r="C558" s="144" t="s">
        <v>1354</v>
      </c>
      <c r="D558" s="144"/>
      <c r="E558" s="82" t="s">
        <v>129</v>
      </c>
      <c r="F558" s="143">
        <v>200</v>
      </c>
      <c r="G558" s="142">
        <f>'[1]BoQ HSYC'!F558</f>
        <v>200</v>
      </c>
      <c r="H558" s="185">
        <f>'[1]BoQ HSYC'!G558</f>
        <v>0</v>
      </c>
      <c r="I558" s="185">
        <f>'[1]BoQ HSYC'!H558</f>
        <v>0</v>
      </c>
      <c r="J558" s="185">
        <f>'[1]BoQ HSYC'!I558</f>
        <v>0</v>
      </c>
      <c r="K558" s="48">
        <f>'[1]BoQ HSYC'!J558</f>
        <v>85451.846399999995</v>
      </c>
      <c r="L558" s="47">
        <f>'[1]BoQ HSYC'!K558</f>
        <v>10174.560000000001</v>
      </c>
      <c r="M558" s="47">
        <f>'[1]BoQ HSYC'!L558</f>
        <v>95626.406399999993</v>
      </c>
      <c r="N558" s="183">
        <f>'[1]BoQ HSYC'!M558</f>
        <v>29908.146239999995</v>
      </c>
      <c r="O558" s="183">
        <f>'[1]BoQ HSYC'!N558</f>
        <v>3561.0960000000005</v>
      </c>
      <c r="P558" s="83">
        <f>'[1]BoQ HSYC'!O558</f>
        <v>33469.242239999992</v>
      </c>
      <c r="Q558" s="47">
        <f>'[1]BoQ HSYC'!P558</f>
        <v>19125281.279999997</v>
      </c>
      <c r="R558" s="132">
        <f>'[1]BoQ HSYC'!Q558</f>
        <v>6693848.4479999989</v>
      </c>
      <c r="S558" s="83">
        <f>'[1]BoQ HSYC'!R558</f>
        <v>25819129.727999996</v>
      </c>
      <c r="T558" s="48">
        <f>'[1]BoQ HSYC'!S558</f>
        <v>0</v>
      </c>
      <c r="U558" s="132">
        <f>'[1]BoQ HSYC'!T558</f>
        <v>0</v>
      </c>
      <c r="V558" s="132" t="str">
        <f>'[1]BoQ HSYC'!U558</f>
        <v>BĐG Q2/2026</v>
      </c>
      <c r="W558" s="132" t="str">
        <f>'[1]BoQ HSYC'!V558</f>
        <v>BĐG Q2/2026</v>
      </c>
      <c r="X558" s="44" t="str">
        <f>'[1]BoQ HSYC'!W558</f>
        <v>ME</v>
      </c>
      <c r="Y558" s="44"/>
      <c r="Z558" s="44"/>
      <c r="AA558" s="44"/>
      <c r="AB558" s="2">
        <v>151172.12799611996</v>
      </c>
      <c r="AC558" s="2">
        <v>30234425.599223994</v>
      </c>
      <c r="AD558" s="2">
        <f>+M558</f>
        <v>95626.406399999993</v>
      </c>
      <c r="AE558" s="2">
        <f>+AD558*14%</f>
        <v>13387.696895999999</v>
      </c>
      <c r="AF558" s="155">
        <f>+AD558*35%</f>
        <v>33469.242239999992</v>
      </c>
      <c r="AG558" s="2">
        <f>+AD558*F558</f>
        <v>19125281.279999997</v>
      </c>
      <c r="AH558" s="2">
        <f>+AE558*F558</f>
        <v>2677539.3791999999</v>
      </c>
      <c r="AI558" s="2">
        <f>+AF558*F558</f>
        <v>6693848.4479999989</v>
      </c>
      <c r="AJ558" s="2">
        <f>SUM(AG558:AI558)</f>
        <v>28496669.107199997</v>
      </c>
      <c r="AK558" s="2">
        <f>+AD558*G558</f>
        <v>19125281.279999997</v>
      </c>
      <c r="AL558" s="2">
        <f>+AE558*G558</f>
        <v>2677539.3791999999</v>
      </c>
      <c r="AM558" s="2">
        <f>+AF558*G558</f>
        <v>6693848.4479999989</v>
      </c>
      <c r="AN558" s="155">
        <f>SUM(AK558:AM558)</f>
        <v>28496669.107199997</v>
      </c>
      <c r="AQ558" s="145" t="s">
        <v>525</v>
      </c>
      <c r="AU558" s="8"/>
      <c r="AV558" s="8"/>
      <c r="AW558" s="2">
        <f>+'[2]BoQ HSYC-Đạt'!AT558</f>
        <v>98495.198591999986</v>
      </c>
      <c r="AX558" s="8">
        <f>F558*AW558</f>
        <v>19699039.718399998</v>
      </c>
      <c r="AY558" s="8">
        <f>IF(AQ558="CT",7%,5%)*AX558</f>
        <v>1378932.7802879999</v>
      </c>
      <c r="AZ558" s="8">
        <f>AX558*2%</f>
        <v>393980.79436799994</v>
      </c>
      <c r="BA558" s="8">
        <f>IF(BB558&gt;0,0,AX558*5%)</f>
        <v>984951.98591999989</v>
      </c>
      <c r="BB558" s="8"/>
      <c r="BC558" s="8">
        <f>+AX558+AY558+AZ558+BA558+BB558</f>
        <v>22456905.278975997</v>
      </c>
      <c r="BD558" s="8">
        <f>AX558-AT558</f>
        <v>19699039.718399998</v>
      </c>
      <c r="BE558" s="2"/>
      <c r="BF558" s="8"/>
      <c r="BH558" s="2"/>
    </row>
    <row r="559" spans="1:60" ht="17" hidden="1" outlineLevel="1" x14ac:dyDescent="0.2">
      <c r="A559" s="1" t="s">
        <v>1210</v>
      </c>
      <c r="B559" s="82">
        <v>63</v>
      </c>
      <c r="C559" s="144" t="s">
        <v>635</v>
      </c>
      <c r="D559" s="144"/>
      <c r="E559" s="82" t="s">
        <v>129</v>
      </c>
      <c r="F559" s="143">
        <v>16</v>
      </c>
      <c r="G559" s="142">
        <f>'[1]BoQ HSYC'!F559</f>
        <v>16</v>
      </c>
      <c r="H559" s="185">
        <f>'[1]BoQ HSYC'!G559</f>
        <v>0</v>
      </c>
      <c r="I559" s="185">
        <f>'[1]BoQ HSYC'!H559</f>
        <v>0</v>
      </c>
      <c r="J559" s="185">
        <f>'[1]BoQ HSYC'!I559</f>
        <v>0</v>
      </c>
      <c r="K559" s="48">
        <f>'[1]BoQ HSYC'!J559</f>
        <v>67680.835200000001</v>
      </c>
      <c r="L559" s="47">
        <f>'[1]BoQ HSYC'!K559</f>
        <v>5869.6</v>
      </c>
      <c r="M559" s="47">
        <f>'[1]BoQ HSYC'!L559</f>
        <v>73550.435200000007</v>
      </c>
      <c r="N559" s="183">
        <f>'[1]BoQ HSYC'!M559</f>
        <v>23688.29232</v>
      </c>
      <c r="O559" s="183">
        <f>'[1]BoQ HSYC'!N559</f>
        <v>2054.36</v>
      </c>
      <c r="P559" s="83">
        <f>'[1]BoQ HSYC'!O559</f>
        <v>25742.652320000001</v>
      </c>
      <c r="Q559" s="47">
        <f>'[1]BoQ HSYC'!P559</f>
        <v>1176806.9632000001</v>
      </c>
      <c r="R559" s="132">
        <f>'[1]BoQ HSYC'!Q559</f>
        <v>411882.43712000002</v>
      </c>
      <c r="S559" s="83">
        <f>'[1]BoQ HSYC'!R559</f>
        <v>1588689.40032</v>
      </c>
      <c r="T559" s="48">
        <f>'[1]BoQ HSYC'!S559</f>
        <v>0</v>
      </c>
      <c r="U559" s="132">
        <f>'[1]BoQ HSYC'!T559</f>
        <v>0</v>
      </c>
      <c r="V559" s="132" t="str">
        <f>'[1]BoQ HSYC'!U559</f>
        <v>BĐG Q2/2026</v>
      </c>
      <c r="W559" s="132" t="str">
        <f>'[1]BoQ HSYC'!V559</f>
        <v>BĐG Q2/2026</v>
      </c>
      <c r="X559" s="44" t="str">
        <f>'[1]BoQ HSYC'!W559</f>
        <v>ME</v>
      </c>
      <c r="Y559" s="44"/>
      <c r="Z559" s="44"/>
      <c r="AA559" s="44"/>
      <c r="AB559" s="2">
        <v>77629.22875804799</v>
      </c>
      <c r="AC559" s="2">
        <v>1242067.6601287678</v>
      </c>
      <c r="AD559" s="2">
        <f>+M559</f>
        <v>73550.435200000007</v>
      </c>
      <c r="AE559" s="2">
        <f>+AD559*14%</f>
        <v>10297.060928000003</v>
      </c>
      <c r="AF559" s="155">
        <f>+AD559*35%</f>
        <v>25742.652320000001</v>
      </c>
      <c r="AG559" s="2">
        <f>+AD559*F559</f>
        <v>1176806.9632000001</v>
      </c>
      <c r="AH559" s="2">
        <f>+AE559*F559</f>
        <v>164752.97484800004</v>
      </c>
      <c r="AI559" s="2">
        <f>+AF559*F559</f>
        <v>411882.43712000002</v>
      </c>
      <c r="AJ559" s="2">
        <f>SUM(AG559:AI559)</f>
        <v>1753442.3751680003</v>
      </c>
      <c r="AK559" s="2">
        <f>+AD559*G559</f>
        <v>1176806.9632000001</v>
      </c>
      <c r="AL559" s="2">
        <f>+AE559*G559</f>
        <v>164752.97484800004</v>
      </c>
      <c r="AM559" s="2">
        <f>+AF559*G559</f>
        <v>411882.43712000002</v>
      </c>
      <c r="AN559" s="155">
        <f>SUM(AK559:AM559)</f>
        <v>1753442.3751680003</v>
      </c>
      <c r="AQ559" s="145" t="s">
        <v>525</v>
      </c>
      <c r="AU559" s="8"/>
      <c r="AV559" s="8"/>
      <c r="AW559" s="2">
        <f>+'[2]BoQ HSYC-Đạt'!AT559</f>
        <v>75756.948256000003</v>
      </c>
      <c r="AX559" s="8">
        <f>F559*AW559</f>
        <v>1212111.1720960001</v>
      </c>
      <c r="AY559" s="8">
        <f>IF(AQ559="CT",7%,5%)*AX559</f>
        <v>84847.782046720007</v>
      </c>
      <c r="AZ559" s="8">
        <f>AX559*2%</f>
        <v>24242.223441920003</v>
      </c>
      <c r="BA559" s="8">
        <f>IF(BB559&gt;0,0,AX559*5%)</f>
        <v>60605.558604800004</v>
      </c>
      <c r="BB559" s="8"/>
      <c r="BC559" s="8">
        <f>+AX559+AY559+AZ559+BA559+BB559</f>
        <v>1381806.7361894399</v>
      </c>
      <c r="BD559" s="8">
        <f>AX559-AT559</f>
        <v>1212111.1720960001</v>
      </c>
      <c r="BE559" s="2"/>
      <c r="BF559" s="8"/>
      <c r="BH559" s="2"/>
    </row>
    <row r="560" spans="1:60" ht="17" hidden="1" outlineLevel="1" x14ac:dyDescent="0.2">
      <c r="A560" s="1" t="s">
        <v>1198</v>
      </c>
      <c r="B560" s="82">
        <v>64</v>
      </c>
      <c r="C560" s="144" t="s">
        <v>630</v>
      </c>
      <c r="D560" s="144"/>
      <c r="E560" s="82" t="s">
        <v>129</v>
      </c>
      <c r="F560" s="143">
        <v>200</v>
      </c>
      <c r="G560" s="142">
        <f>'[1]BoQ HSYC'!F560</f>
        <v>200</v>
      </c>
      <c r="H560" s="185">
        <f>'[1]BoQ HSYC'!G560</f>
        <v>0</v>
      </c>
      <c r="I560" s="185">
        <f>'[1]BoQ HSYC'!H560</f>
        <v>0</v>
      </c>
      <c r="J560" s="185">
        <f>'[1]BoQ HSYC'!I560</f>
        <v>0</v>
      </c>
      <c r="K560" s="48">
        <f>'[1]BoQ HSYC'!J560</f>
        <v>28746.374400000001</v>
      </c>
      <c r="L560" s="47">
        <f>'[1]BoQ HSYC'!K560</f>
        <v>6670</v>
      </c>
      <c r="M560" s="47">
        <f>'[1]BoQ HSYC'!L560</f>
        <v>35416.374400000001</v>
      </c>
      <c r="N560" s="183">
        <f>'[1]BoQ HSYC'!M560</f>
        <v>10061.231039999999</v>
      </c>
      <c r="O560" s="183">
        <f>'[1]BoQ HSYC'!N560</f>
        <v>2334.5</v>
      </c>
      <c r="P560" s="83">
        <f>'[1]BoQ HSYC'!O560</f>
        <v>12395.731039999999</v>
      </c>
      <c r="Q560" s="47">
        <f>'[1]BoQ HSYC'!P560</f>
        <v>7083274.8799999999</v>
      </c>
      <c r="R560" s="132">
        <f>'[1]BoQ HSYC'!Q560</f>
        <v>2479146.2079999996</v>
      </c>
      <c r="S560" s="83">
        <f>'[1]BoQ HSYC'!R560</f>
        <v>9562421.0879999995</v>
      </c>
      <c r="T560" s="48">
        <f>'[1]BoQ HSYC'!S560</f>
        <v>0</v>
      </c>
      <c r="U560" s="132">
        <f>'[1]BoQ HSYC'!T560</f>
        <v>0</v>
      </c>
      <c r="V560" s="132" t="str">
        <f>'[1]BoQ HSYC'!U560</f>
        <v>BĐG Q2/2026</v>
      </c>
      <c r="W560" s="132" t="str">
        <f>'[1]BoQ HSYC'!V560</f>
        <v>BĐG Q2/2026</v>
      </c>
      <c r="X560" s="44" t="str">
        <f>'[1]BoQ HSYC'!W560</f>
        <v>ME</v>
      </c>
      <c r="Y560" s="44"/>
      <c r="Z560" s="44"/>
      <c r="AA560" s="44"/>
      <c r="AB560" s="2">
        <v>37681.468628388757</v>
      </c>
      <c r="AC560" s="2">
        <v>7536293.725677751</v>
      </c>
      <c r="AD560" s="2">
        <f>+M560</f>
        <v>35416.374400000001</v>
      </c>
      <c r="AE560" s="2">
        <f>+AD560*14%</f>
        <v>4958.2924160000002</v>
      </c>
      <c r="AF560" s="155">
        <f>+AD560*35%</f>
        <v>12395.731039999999</v>
      </c>
      <c r="AG560" s="2">
        <f>+AD560*F560</f>
        <v>7083274.8799999999</v>
      </c>
      <c r="AH560" s="2">
        <f>+AE560*F560</f>
        <v>991658.48320000002</v>
      </c>
      <c r="AI560" s="2">
        <f>+AF560*F560</f>
        <v>2479146.2079999996</v>
      </c>
      <c r="AJ560" s="2">
        <f>SUM(AG560:AI560)</f>
        <v>10554079.571199998</v>
      </c>
      <c r="AK560" s="2">
        <f>+AD560*G560</f>
        <v>7083274.8799999999</v>
      </c>
      <c r="AL560" s="2">
        <f>+AE560*G560</f>
        <v>991658.48320000002</v>
      </c>
      <c r="AM560" s="2">
        <f>+AF560*G560</f>
        <v>2479146.2079999996</v>
      </c>
      <c r="AN560" s="155">
        <f>SUM(AK560:AM560)</f>
        <v>10554079.571199998</v>
      </c>
      <c r="AQ560" s="145" t="s">
        <v>525</v>
      </c>
      <c r="AU560" s="8"/>
      <c r="AV560" s="8"/>
      <c r="AW560" s="2">
        <f>+'[2]BoQ HSYC-Đạt'!AT560</f>
        <v>36478.865632000001</v>
      </c>
      <c r="AX560" s="8">
        <f>F560*AW560</f>
        <v>7295773.1264000004</v>
      </c>
      <c r="AY560" s="8">
        <f>IF(AQ560="CT",7%,5%)*AX560</f>
        <v>510704.11884800007</v>
      </c>
      <c r="AZ560" s="8">
        <f>AX560*2%</f>
        <v>145915.462528</v>
      </c>
      <c r="BA560" s="8">
        <f>IF(BB560&gt;0,0,AX560*5%)</f>
        <v>364788.65632000007</v>
      </c>
      <c r="BB560" s="8"/>
      <c r="BC560" s="8">
        <f>+AX560+AY560+AZ560+BA560+BB560</f>
        <v>8317181.3640959999</v>
      </c>
      <c r="BD560" s="8">
        <f>AX560-AT560</f>
        <v>7295773.1264000004</v>
      </c>
      <c r="BE560" s="2"/>
      <c r="BF560" s="8"/>
      <c r="BH560" s="2"/>
    </row>
    <row r="561" spans="1:60" ht="17" hidden="1" outlineLevel="1" x14ac:dyDescent="0.2">
      <c r="A561" s="1" t="s">
        <v>1198</v>
      </c>
      <c r="B561" s="82">
        <v>65</v>
      </c>
      <c r="C561" s="144" t="s">
        <v>809</v>
      </c>
      <c r="D561" s="144"/>
      <c r="E561" s="82" t="s">
        <v>129</v>
      </c>
      <c r="F561" s="143">
        <v>6720</v>
      </c>
      <c r="G561" s="142">
        <f>'[1]BoQ HSYC'!F561</f>
        <v>6720</v>
      </c>
      <c r="H561" s="245">
        <f>'[1]BoQ HSYC'!G561</f>
        <v>0</v>
      </c>
      <c r="I561" s="245">
        <f>'[1]BoQ HSYC'!H561</f>
        <v>0</v>
      </c>
      <c r="J561" s="245">
        <f>'[1]BoQ HSYC'!I561</f>
        <v>0</v>
      </c>
      <c r="K561" s="48">
        <f>'[1]BoQ HSYC'!J561</f>
        <v>19685.836800000001</v>
      </c>
      <c r="L561" s="47">
        <f>'[1]BoQ HSYC'!K561</f>
        <v>5780.97</v>
      </c>
      <c r="M561" s="47">
        <f>'[1]BoQ HSYC'!L561</f>
        <v>25466.806800000002</v>
      </c>
      <c r="N561" s="183">
        <f>'[1]BoQ HSYC'!M561</f>
        <v>6890.04288</v>
      </c>
      <c r="O561" s="183">
        <f>'[1]BoQ HSYC'!N561</f>
        <v>2023.3395</v>
      </c>
      <c r="P561" s="83">
        <f>'[1]BoQ HSYC'!O561</f>
        <v>8913.3823799999991</v>
      </c>
      <c r="Q561" s="47">
        <f>'[1]BoQ HSYC'!P561</f>
        <v>171136941.69600001</v>
      </c>
      <c r="R561" s="132">
        <f>'[1]BoQ HSYC'!Q561</f>
        <v>59897929.593599997</v>
      </c>
      <c r="S561" s="83">
        <f>'[1]BoQ HSYC'!R561</f>
        <v>231034871.28960001</v>
      </c>
      <c r="T561" s="48">
        <f>'[1]BoQ HSYC'!S561</f>
        <v>0</v>
      </c>
      <c r="U561" s="176">
        <f>'[1]BoQ HSYC'!T561</f>
        <v>0</v>
      </c>
      <c r="V561" s="176" t="str">
        <f>'[1]BoQ HSYC'!U561</f>
        <v>BĐG Q2/2026</v>
      </c>
      <c r="W561" s="176" t="str">
        <f>'[1]BoQ HSYC'!V561</f>
        <v>BĐG Q2/2026</v>
      </c>
      <c r="X561" s="44" t="str">
        <f>'[1]BoQ HSYC'!W561</f>
        <v>ME</v>
      </c>
      <c r="Y561" s="44"/>
      <c r="Z561" s="44"/>
      <c r="AA561" s="44"/>
      <c r="AB561" s="2">
        <v>28890.443777126246</v>
      </c>
      <c r="AC561" s="2">
        <v>194143782.18228838</v>
      </c>
      <c r="AD561" s="2">
        <f>+M561</f>
        <v>25466.806800000002</v>
      </c>
      <c r="AE561" s="2">
        <f>+AD561*14%</f>
        <v>3565.3529520000006</v>
      </c>
      <c r="AF561" s="155">
        <f>+AD561*35%</f>
        <v>8913.3823800000009</v>
      </c>
      <c r="AG561" s="2">
        <f>+AD561*F561</f>
        <v>171136941.69600001</v>
      </c>
      <c r="AH561" s="2">
        <f>+AE561*F561</f>
        <v>23959171.837440003</v>
      </c>
      <c r="AI561" s="2">
        <f>+AF561*F561</f>
        <v>59897929.593600005</v>
      </c>
      <c r="AJ561" s="2">
        <f>SUM(AG561:AI561)</f>
        <v>254994043.12704003</v>
      </c>
      <c r="AK561" s="2">
        <f>+AD561*G561</f>
        <v>171136941.69600001</v>
      </c>
      <c r="AL561" s="2">
        <f>+AE561*G561</f>
        <v>23959171.837440003</v>
      </c>
      <c r="AM561" s="2">
        <f>+AF561*G561</f>
        <v>59897929.593600005</v>
      </c>
      <c r="AN561" s="155">
        <f>SUM(AK561:AM561)</f>
        <v>254994043.12704003</v>
      </c>
      <c r="AQ561" s="145" t="s">
        <v>525</v>
      </c>
      <c r="AU561" s="8"/>
      <c r="AV561" s="8"/>
      <c r="AW561" s="2">
        <f>+'[2]BoQ HSYC-Đạt'!AT561</f>
        <v>26230.811004000003</v>
      </c>
      <c r="AX561" s="8">
        <f>F561*AW561</f>
        <v>176271049.94688001</v>
      </c>
      <c r="AY561" s="8">
        <f>IF(AQ561="CT",7%,5%)*AX561</f>
        <v>12338973.496281601</v>
      </c>
      <c r="AZ561" s="8">
        <f>AX561*2%</f>
        <v>3525420.9989376003</v>
      </c>
      <c r="BA561" s="8">
        <f>IF(BB561&gt;0,0,AX561*5%)</f>
        <v>8813552.4973440003</v>
      </c>
      <c r="BB561" s="8"/>
      <c r="BC561" s="8">
        <f>+AX561+AY561+AZ561+BA561+BB561</f>
        <v>200948996.9394432</v>
      </c>
      <c r="BD561" s="8">
        <f>AX561-AT561</f>
        <v>176271049.94688001</v>
      </c>
      <c r="BE561" s="2"/>
      <c r="BF561" s="8"/>
      <c r="BH561" s="2"/>
    </row>
    <row r="562" spans="1:60" ht="17" hidden="1" outlineLevel="1" x14ac:dyDescent="0.2">
      <c r="A562" s="1" t="s">
        <v>235</v>
      </c>
      <c r="B562" s="82">
        <v>66</v>
      </c>
      <c r="C562" s="144" t="s">
        <v>629</v>
      </c>
      <c r="D562" s="144"/>
      <c r="E562" s="82" t="s">
        <v>129</v>
      </c>
      <c r="F562" s="143">
        <v>15239</v>
      </c>
      <c r="G562" s="142">
        <f>'[1]BoQ HSYC'!F562</f>
        <v>15239</v>
      </c>
      <c r="H562" s="245">
        <f>'[1]BoQ HSYC'!G562</f>
        <v>0</v>
      </c>
      <c r="I562" s="245">
        <f>'[1]BoQ HSYC'!H562</f>
        <v>0</v>
      </c>
      <c r="J562" s="245">
        <f>'[1]BoQ HSYC'!I562</f>
        <v>0</v>
      </c>
      <c r="K562" s="48">
        <f>'[1]BoQ HSYC'!J562</f>
        <v>11863.987200000001</v>
      </c>
      <c r="L562" s="47">
        <f>'[1]BoQ HSYC'!K562</f>
        <v>5138.6399999999994</v>
      </c>
      <c r="M562" s="47">
        <f>'[1]BoQ HSYC'!L562</f>
        <v>17002.627200000003</v>
      </c>
      <c r="N562" s="183">
        <f>'[1]BoQ HSYC'!M562</f>
        <v>4152.39552</v>
      </c>
      <c r="O562" s="183">
        <f>'[1]BoQ HSYC'!N562</f>
        <v>1798.5239999999997</v>
      </c>
      <c r="P562" s="83">
        <f>'[1]BoQ HSYC'!O562</f>
        <v>5950.9195199999995</v>
      </c>
      <c r="Q562" s="47">
        <f>'[1]BoQ HSYC'!P562</f>
        <v>259103035.90080005</v>
      </c>
      <c r="R562" s="132">
        <f>'[1]BoQ HSYC'!Q562</f>
        <v>90686062.56527999</v>
      </c>
      <c r="S562" s="83">
        <f>'[1]BoQ HSYC'!R562</f>
        <v>349789098.46608007</v>
      </c>
      <c r="T562" s="48">
        <f>'[1]BoQ HSYC'!S562</f>
        <v>0</v>
      </c>
      <c r="U562" s="176">
        <f>'[1]BoQ HSYC'!T562</f>
        <v>0</v>
      </c>
      <c r="V562" s="176" t="str">
        <f>'[1]BoQ HSYC'!U562</f>
        <v>BĐG Q2/2026</v>
      </c>
      <c r="W562" s="176" t="str">
        <f>'[1]BoQ HSYC'!V562</f>
        <v>BĐG Q2/2026</v>
      </c>
      <c r="X562" s="44" t="str">
        <f>'[1]BoQ HSYC'!W562</f>
        <v>ME</v>
      </c>
      <c r="Y562" s="44"/>
      <c r="Z562" s="44"/>
      <c r="AA562" s="44"/>
      <c r="AB562" s="2">
        <v>20344.23503962575</v>
      </c>
      <c r="AC562" s="2">
        <v>310025797.76885682</v>
      </c>
      <c r="AD562" s="2">
        <f>+M562</f>
        <v>17002.627200000003</v>
      </c>
      <c r="AE562" s="2">
        <f>+AD562*14%</f>
        <v>2380.3678080000004</v>
      </c>
      <c r="AF562" s="155">
        <f>+AD562*35%</f>
        <v>5950.9195200000004</v>
      </c>
      <c r="AG562" s="2">
        <f>+AD562*F562</f>
        <v>259103035.90080005</v>
      </c>
      <c r="AH562" s="2">
        <f>+AE562*F562</f>
        <v>36274425.026112005</v>
      </c>
      <c r="AI562" s="2">
        <f>+AF562*F562</f>
        <v>90686062.565280005</v>
      </c>
      <c r="AJ562" s="2">
        <f>SUM(AG562:AI562)</f>
        <v>386063523.49219209</v>
      </c>
      <c r="AK562" s="2">
        <f>+AD562*G562</f>
        <v>259103035.90080005</v>
      </c>
      <c r="AL562" s="2">
        <f>+AE562*G562</f>
        <v>36274425.026112005</v>
      </c>
      <c r="AM562" s="2">
        <f>+AF562*G562</f>
        <v>90686062.565280005</v>
      </c>
      <c r="AN562" s="155">
        <f>SUM(AK562:AM562)</f>
        <v>386063523.49219209</v>
      </c>
      <c r="AQ562" s="145" t="s">
        <v>525</v>
      </c>
      <c r="AU562" s="8"/>
      <c r="AV562" s="8"/>
      <c r="AW562" s="2">
        <f>+'[2]BoQ HSYC-Đạt'!AT562</f>
        <v>17512.706016000004</v>
      </c>
      <c r="AX562" s="8">
        <f>F562*AW562</f>
        <v>266876126.97782406</v>
      </c>
      <c r="AY562" s="8">
        <f>IF(AQ562="CT",7%,5%)*AX562</f>
        <v>18681328.888447687</v>
      </c>
      <c r="AZ562" s="8">
        <f>AX562*2%</f>
        <v>5337522.5395564809</v>
      </c>
      <c r="BA562" s="8">
        <f>IF(BB562&gt;0,0,AX562*5%)</f>
        <v>13343806.348891204</v>
      </c>
      <c r="BB562" s="8"/>
      <c r="BC562" s="8">
        <f>+AX562+AY562+AZ562+BA562+BB562</f>
        <v>304238784.75471944</v>
      </c>
      <c r="BD562" s="8">
        <f>AX562-AT562</f>
        <v>266876126.97782406</v>
      </c>
      <c r="BE562" s="2"/>
      <c r="BF562" s="8"/>
      <c r="BH562" s="2"/>
    </row>
    <row r="563" spans="1:60" ht="17" hidden="1" outlineLevel="1" x14ac:dyDescent="0.2">
      <c r="A563" s="1" t="s">
        <v>235</v>
      </c>
      <c r="B563" s="82">
        <v>67</v>
      </c>
      <c r="C563" s="144" t="s">
        <v>628</v>
      </c>
      <c r="D563" s="144"/>
      <c r="E563" s="82" t="s">
        <v>129</v>
      </c>
      <c r="F563" s="143">
        <v>24132</v>
      </c>
      <c r="G563" s="142">
        <f>'[1]BoQ HSYC'!F563</f>
        <v>24132</v>
      </c>
      <c r="H563" s="245">
        <f>'[1]BoQ HSYC'!G563</f>
        <v>0</v>
      </c>
      <c r="I563" s="245">
        <f>'[1]BoQ HSYC'!H563</f>
        <v>0</v>
      </c>
      <c r="J563" s="245">
        <f>'[1]BoQ HSYC'!I563</f>
        <v>0</v>
      </c>
      <c r="K563" s="48">
        <f>'[1]BoQ HSYC'!J563</f>
        <v>7288.1855999999998</v>
      </c>
      <c r="L563" s="47">
        <f>'[1]BoQ HSYC'!K563</f>
        <v>4348.08</v>
      </c>
      <c r="M563" s="47">
        <f>'[1]BoQ HSYC'!L563</f>
        <v>11636.265599999999</v>
      </c>
      <c r="N563" s="183">
        <f>'[1]BoQ HSYC'!M563</f>
        <v>2550.8649599999999</v>
      </c>
      <c r="O563" s="183">
        <f>'[1]BoQ HSYC'!N563</f>
        <v>1521.828</v>
      </c>
      <c r="P563" s="83">
        <f>'[1]BoQ HSYC'!O563</f>
        <v>4072.6929599999999</v>
      </c>
      <c r="Q563" s="47">
        <f>'[1]BoQ HSYC'!P563</f>
        <v>280806361.45919997</v>
      </c>
      <c r="R563" s="132">
        <f>'[1]BoQ HSYC'!Q563</f>
        <v>98282226.51072</v>
      </c>
      <c r="S563" s="83">
        <f>'[1]BoQ HSYC'!R563</f>
        <v>379088587.96991998</v>
      </c>
      <c r="T563" s="48">
        <f>'[1]BoQ HSYC'!S563</f>
        <v>0</v>
      </c>
      <c r="U563" s="176">
        <f>'[1]BoQ HSYC'!T563</f>
        <v>0</v>
      </c>
      <c r="V563" s="176" t="str">
        <f>'[1]BoQ HSYC'!U563</f>
        <v>BĐG Q2/2026</v>
      </c>
      <c r="W563" s="176" t="str">
        <f>'[1]BoQ HSYC'!V563</f>
        <v>BĐG Q2/2026</v>
      </c>
      <c r="X563" s="44" t="str">
        <f>'[1]BoQ HSYC'!W563</f>
        <v>ME</v>
      </c>
      <c r="Y563" s="44"/>
      <c r="Z563" s="44"/>
      <c r="AA563" s="44"/>
      <c r="AB563" s="2">
        <v>15824.458503315002</v>
      </c>
      <c r="AC563" s="2">
        <v>381875832.60199761</v>
      </c>
      <c r="AD563" s="2">
        <f>+M563</f>
        <v>11636.265599999999</v>
      </c>
      <c r="AE563" s="2">
        <f>+AD563*14%</f>
        <v>1629.077184</v>
      </c>
      <c r="AF563" s="155">
        <f>+AD563*35%</f>
        <v>4072.6929599999994</v>
      </c>
      <c r="AG563" s="2">
        <f>+AD563*F563</f>
        <v>280806361.45919997</v>
      </c>
      <c r="AH563" s="2">
        <f>+AE563*F563</f>
        <v>39312890.604287997</v>
      </c>
      <c r="AI563" s="2">
        <f>+AF563*F563</f>
        <v>98282226.510719985</v>
      </c>
      <c r="AJ563" s="2">
        <f>SUM(AG563:AI563)</f>
        <v>418401478.5742079</v>
      </c>
      <c r="AK563" s="2">
        <f>+AD563*G563</f>
        <v>280806361.45919997</v>
      </c>
      <c r="AL563" s="2">
        <f>+AE563*G563</f>
        <v>39312890.604287997</v>
      </c>
      <c r="AM563" s="2">
        <f>+AF563*G563</f>
        <v>98282226.510719985</v>
      </c>
      <c r="AN563" s="155">
        <f>SUM(AK563:AM563)</f>
        <v>418401478.5742079</v>
      </c>
      <c r="AQ563" s="145" t="s">
        <v>525</v>
      </c>
      <c r="AU563" s="8"/>
      <c r="AV563" s="8"/>
      <c r="AW563" s="2">
        <f>+'[2]BoQ HSYC-Đạt'!AT563</f>
        <v>11985.353567999999</v>
      </c>
      <c r="AX563" s="8">
        <f>F563*AW563</f>
        <v>289230552.30297595</v>
      </c>
      <c r="AY563" s="8">
        <f>IF(AQ563="CT",7%,5%)*AX563</f>
        <v>20246138.66120832</v>
      </c>
      <c r="AZ563" s="8">
        <f>AX563*2%</f>
        <v>5784611.0460595191</v>
      </c>
      <c r="BA563" s="8">
        <f>IF(BB563&gt;0,0,AX563*5%)</f>
        <v>14461527.615148798</v>
      </c>
      <c r="BB563" s="8"/>
      <c r="BC563" s="8">
        <f>+AX563+AY563+AZ563+BA563+BB563</f>
        <v>329722829.62539256</v>
      </c>
      <c r="BD563" s="8">
        <f>AX563-AT563</f>
        <v>289230552.30297595</v>
      </c>
      <c r="BE563" s="2"/>
      <c r="BF563" s="8"/>
      <c r="BH563" s="2"/>
    </row>
    <row r="564" spans="1:60" ht="17" hidden="1" outlineLevel="1" x14ac:dyDescent="0.2">
      <c r="A564" s="1" t="s">
        <v>1203</v>
      </c>
      <c r="B564" s="82"/>
      <c r="C564" s="144" t="s">
        <v>286</v>
      </c>
      <c r="D564" s="144"/>
      <c r="E564" s="82"/>
      <c r="F564" s="143"/>
      <c r="G564" s="142">
        <f>'[1]BoQ HSYC'!F564</f>
        <v>0</v>
      </c>
      <c r="H564" s="185">
        <f>'[1]BoQ HSYC'!G564</f>
        <v>0</v>
      </c>
      <c r="I564" s="185">
        <f>'[1]BoQ HSYC'!H564</f>
        <v>0</v>
      </c>
      <c r="J564" s="185">
        <f>'[1]BoQ HSYC'!I564</f>
        <v>0</v>
      </c>
      <c r="K564" s="48">
        <f>'[1]BoQ HSYC'!J564</f>
        <v>0</v>
      </c>
      <c r="L564" s="47">
        <f>'[1]BoQ HSYC'!K564</f>
        <v>0</v>
      </c>
      <c r="M564" s="47">
        <f>'[1]BoQ HSYC'!L564</f>
        <v>0</v>
      </c>
      <c r="N564" s="183">
        <f>'[1]BoQ HSYC'!M564</f>
        <v>0</v>
      </c>
      <c r="O564" s="183">
        <f>'[1]BoQ HSYC'!N564</f>
        <v>0</v>
      </c>
      <c r="P564" s="83">
        <f>'[1]BoQ HSYC'!O564</f>
        <v>0</v>
      </c>
      <c r="Q564" s="47">
        <f>'[1]BoQ HSYC'!P564</f>
        <v>0</v>
      </c>
      <c r="R564" s="132">
        <f>'[1]BoQ HSYC'!Q564</f>
        <v>0</v>
      </c>
      <c r="S564" s="83">
        <f>'[1]BoQ HSYC'!R564</f>
        <v>0</v>
      </c>
      <c r="T564" s="48">
        <f>'[1]BoQ HSYC'!S564</f>
        <v>0</v>
      </c>
      <c r="U564" s="132">
        <f>'[1]BoQ HSYC'!T564</f>
        <v>0</v>
      </c>
      <c r="V564" s="132">
        <f>'[1]BoQ HSYC'!U564</f>
        <v>0</v>
      </c>
      <c r="W564" s="132">
        <f>'[1]BoQ HSYC'!V564</f>
        <v>0</v>
      </c>
      <c r="X564" s="44" t="str">
        <f>'[1]BoQ HSYC'!W564</f>
        <v>ME</v>
      </c>
      <c r="Y564" s="44"/>
      <c r="Z564" s="44"/>
      <c r="AA564" s="44"/>
      <c r="AB564" s="2">
        <v>0</v>
      </c>
      <c r="AC564" s="2">
        <v>0</v>
      </c>
      <c r="AD564" s="2">
        <f>+M564</f>
        <v>0</v>
      </c>
      <c r="AE564" s="2">
        <f>+AD564*14%</f>
        <v>0</v>
      </c>
      <c r="AF564" s="155">
        <f>+AD564*35%</f>
        <v>0</v>
      </c>
      <c r="AG564" s="2">
        <f>+AD564*F564</f>
        <v>0</v>
      </c>
      <c r="AH564" s="2">
        <f>+AE564*F564</f>
        <v>0</v>
      </c>
      <c r="AI564" s="2">
        <f>+AF564*F564</f>
        <v>0</v>
      </c>
      <c r="AJ564" s="2">
        <f>SUM(AG564:AI564)</f>
        <v>0</v>
      </c>
      <c r="AK564" s="2">
        <f>+AD564*G564</f>
        <v>0</v>
      </c>
      <c r="AL564" s="2">
        <f>+AE564*G564</f>
        <v>0</v>
      </c>
      <c r="AM564" s="2">
        <f>+AF564*G564</f>
        <v>0</v>
      </c>
      <c r="AN564" s="155">
        <f>SUM(AK564:AM564)</f>
        <v>0</v>
      </c>
      <c r="AQ564" s="145" t="s">
        <v>525</v>
      </c>
      <c r="AU564" s="8"/>
      <c r="AV564" s="8"/>
      <c r="AW564" s="2">
        <f>+'[2]BoQ HSYC-Đạt'!AT564</f>
        <v>0</v>
      </c>
      <c r="AX564" s="8">
        <f>F564*AW564</f>
        <v>0</v>
      </c>
      <c r="AY564" s="8">
        <f>IF(AQ564="CT",7%,5%)*AX564</f>
        <v>0</v>
      </c>
      <c r="AZ564" s="8">
        <f>AX564*2%</f>
        <v>0</v>
      </c>
      <c r="BA564" s="8">
        <f>IF(BB564&gt;0,0,AX564*5%)</f>
        <v>0</v>
      </c>
      <c r="BB564" s="8"/>
      <c r="BC564" s="8">
        <f>+AX564+AY564+AZ564+BA564+BB564</f>
        <v>0</v>
      </c>
      <c r="BD564" s="8">
        <f>AX564-AT564</f>
        <v>0</v>
      </c>
      <c r="BE564" s="2"/>
      <c r="BF564" s="8"/>
      <c r="BH564" s="2"/>
    </row>
    <row r="565" spans="1:60" ht="34" hidden="1" outlineLevel="1" x14ac:dyDescent="0.2">
      <c r="A565" s="1" t="s">
        <v>1188</v>
      </c>
      <c r="B565" s="82">
        <v>69</v>
      </c>
      <c r="C565" s="144" t="s">
        <v>912</v>
      </c>
      <c r="D565" s="144"/>
      <c r="E565" s="82" t="s">
        <v>129</v>
      </c>
      <c r="F565" s="143">
        <v>124</v>
      </c>
      <c r="G565" s="142">
        <f>'[1]BoQ HSYC'!F565</f>
        <v>124</v>
      </c>
      <c r="H565" s="185">
        <f>'[1]BoQ HSYC'!G565</f>
        <v>0</v>
      </c>
      <c r="I565" s="185">
        <f>'[1]BoQ HSYC'!H565</f>
        <v>0</v>
      </c>
      <c r="J565" s="185">
        <f>'[1]BoQ HSYC'!I565</f>
        <v>0</v>
      </c>
      <c r="K565" s="48">
        <f>'[1]BoQ HSYC'!J565</f>
        <v>293410</v>
      </c>
      <c r="L565" s="47">
        <f>'[1]BoQ HSYC'!K565</f>
        <v>16585.289999999997</v>
      </c>
      <c r="M565" s="47">
        <f>'[1]BoQ HSYC'!L565</f>
        <v>309995.28999999998</v>
      </c>
      <c r="N565" s="183">
        <f>'[1]BoQ HSYC'!M565</f>
        <v>0</v>
      </c>
      <c r="O565" s="183">
        <f>'[1]BoQ HSYC'!N565</f>
        <v>5804.8514999999989</v>
      </c>
      <c r="P565" s="83">
        <f>'[1]BoQ HSYC'!O565</f>
        <v>5804.8514999999989</v>
      </c>
      <c r="Q565" s="47">
        <f>'[1]BoQ HSYC'!P565</f>
        <v>38439415.960000001</v>
      </c>
      <c r="R565" s="132">
        <f>'[1]BoQ HSYC'!Q565</f>
        <v>719801.58599999989</v>
      </c>
      <c r="S565" s="83">
        <f>'[1]BoQ HSYC'!R565</f>
        <v>39159217.546000004</v>
      </c>
      <c r="T565" s="48">
        <f>'[1]BoQ HSYC'!S565</f>
        <v>0</v>
      </c>
      <c r="U565" s="132">
        <f>'[1]BoQ HSYC'!T565</f>
        <v>0</v>
      </c>
      <c r="V565" s="132" t="str">
        <f>'[1]BoQ HSYC'!U565</f>
        <v>VT: NCC, NC:BĐG Q2/2026</v>
      </c>
      <c r="W565" s="132" t="str">
        <f>'[1]BoQ HSYC'!V565</f>
        <v>VT: NCC, NC:BĐG Q2/2026</v>
      </c>
      <c r="X565" s="44" t="str">
        <f>'[1]BoQ HSYC'!W565</f>
        <v>ME</v>
      </c>
      <c r="Y565" s="44"/>
      <c r="Z565" s="44"/>
      <c r="AA565" s="44"/>
      <c r="AB565" s="2">
        <v>320829.146378565</v>
      </c>
      <c r="AC565" s="2">
        <v>39782814.150942057</v>
      </c>
      <c r="AD565" s="2">
        <f>+M565</f>
        <v>309995.28999999998</v>
      </c>
      <c r="AE565" s="2">
        <f>+AD565*14%</f>
        <v>43399.340600000003</v>
      </c>
      <c r="AF565" s="155">
        <f>+AD565*35%</f>
        <v>108498.35149999999</v>
      </c>
      <c r="AG565" s="2">
        <f>+AD565*F565</f>
        <v>38439415.960000001</v>
      </c>
      <c r="AH565" s="2">
        <f>+AE565*F565</f>
        <v>5381518.2344000004</v>
      </c>
      <c r="AI565" s="2">
        <f>+AF565*F565</f>
        <v>13453795.585999999</v>
      </c>
      <c r="AJ565" s="2">
        <f>SUM(AG565:AI565)</f>
        <v>57274729.780399993</v>
      </c>
      <c r="AK565" s="2">
        <f>+AD565*G565</f>
        <v>38439415.960000001</v>
      </c>
      <c r="AL565" s="2">
        <f>+AE565*G565</f>
        <v>5381518.2344000004</v>
      </c>
      <c r="AM565" s="2">
        <f>+AF565*G565</f>
        <v>13453795.585999999</v>
      </c>
      <c r="AN565" s="155">
        <f>SUM(AK565:AM565)</f>
        <v>57274729.780399993</v>
      </c>
      <c r="AQ565" s="145" t="s">
        <v>525</v>
      </c>
      <c r="AU565" s="8"/>
      <c r="AV565" s="8"/>
      <c r="AW565" s="2">
        <f>+'[2]BoQ HSYC-Đạt'!AT565</f>
        <v>319295.14869999996</v>
      </c>
      <c r="AX565" s="8">
        <f>F565*AW565</f>
        <v>39592598.438799992</v>
      </c>
      <c r="AY565" s="8">
        <f>IF(AQ565="CT",7%,5%)*AX565</f>
        <v>2771481.8907159995</v>
      </c>
      <c r="AZ565" s="8">
        <f>AX565*2%</f>
        <v>791851.96877599985</v>
      </c>
      <c r="BA565" s="8">
        <f>IF(BB565&gt;0,0,AX565*5%)</f>
        <v>1979629.9219399998</v>
      </c>
      <c r="BB565" s="8"/>
      <c r="BC565" s="8">
        <f>+AX565+AY565+AZ565+BA565+BB565</f>
        <v>45135562.220231995</v>
      </c>
      <c r="BD565" s="8">
        <f>AX565-AT565</f>
        <v>39592598.438799992</v>
      </c>
      <c r="BE565" s="2"/>
      <c r="BF565" s="8"/>
      <c r="BH565" s="2"/>
    </row>
    <row r="566" spans="1:60" ht="17" hidden="1" outlineLevel="1" x14ac:dyDescent="0.2">
      <c r="A566" s="1" t="s">
        <v>1201</v>
      </c>
      <c r="B566" s="82">
        <v>70</v>
      </c>
      <c r="C566" s="144" t="s">
        <v>811</v>
      </c>
      <c r="D566" s="144"/>
      <c r="E566" s="82" t="s">
        <v>129</v>
      </c>
      <c r="F566" s="143">
        <v>247</v>
      </c>
      <c r="G566" s="142">
        <f>'[1]BoQ HSYC'!F566</f>
        <v>247</v>
      </c>
      <c r="H566" s="185">
        <f>'[1]BoQ HSYC'!G566</f>
        <v>0</v>
      </c>
      <c r="I566" s="185">
        <f>'[1]BoQ HSYC'!H566</f>
        <v>0</v>
      </c>
      <c r="J566" s="185">
        <f>'[1]BoQ HSYC'!I566</f>
        <v>0</v>
      </c>
      <c r="K566" s="48">
        <f>'[1]BoQ HSYC'!J566</f>
        <v>156885.4656</v>
      </c>
      <c r="L566" s="47">
        <f>'[1]BoQ HSYC'!K566</f>
        <v>13143.059999999996</v>
      </c>
      <c r="M566" s="47">
        <f>'[1]BoQ HSYC'!L566</f>
        <v>170028.52559999999</v>
      </c>
      <c r="N566" s="183">
        <f>'[1]BoQ HSYC'!M566</f>
        <v>54909.912959999994</v>
      </c>
      <c r="O566" s="183">
        <f>'[1]BoQ HSYC'!N566</f>
        <v>4600.0709999999981</v>
      </c>
      <c r="P566" s="83">
        <f>'[1]BoQ HSYC'!O566</f>
        <v>59509.98395999999</v>
      </c>
      <c r="Q566" s="47">
        <f>'[1]BoQ HSYC'!P566</f>
        <v>41997045.823199995</v>
      </c>
      <c r="R566" s="132">
        <f>'[1]BoQ HSYC'!Q566</f>
        <v>14698966.038119998</v>
      </c>
      <c r="S566" s="83">
        <f>'[1]BoQ HSYC'!R566</f>
        <v>56696011.861319989</v>
      </c>
      <c r="T566" s="48">
        <f>'[1]BoQ HSYC'!S566</f>
        <v>0</v>
      </c>
      <c r="U566" s="132">
        <f>'[1]BoQ HSYC'!T566</f>
        <v>0</v>
      </c>
      <c r="V566" s="132" t="str">
        <f>'[1]BoQ HSYC'!U566</f>
        <v>BĐG Q2/2026</v>
      </c>
      <c r="W566" s="132" t="str">
        <f>'[1]BoQ HSYC'!V566</f>
        <v>BĐG Q2/2026</v>
      </c>
      <c r="X566" s="44" t="str">
        <f>'[1]BoQ HSYC'!W566</f>
        <v>ME</v>
      </c>
      <c r="Y566" s="44"/>
      <c r="Z566" s="44"/>
      <c r="AA566" s="44"/>
      <c r="AB566" s="2">
        <v>169651.32924588752</v>
      </c>
      <c r="AC566" s="2">
        <v>41903878.323734216</v>
      </c>
      <c r="AD566" s="2">
        <f>+M566</f>
        <v>170028.52559999999</v>
      </c>
      <c r="AE566" s="2">
        <f>+AD566*14%</f>
        <v>23803.993584</v>
      </c>
      <c r="AF566" s="155">
        <f>+AD566*35%</f>
        <v>59509.98395999999</v>
      </c>
      <c r="AG566" s="2">
        <f>+AD566*F566</f>
        <v>41997045.823199995</v>
      </c>
      <c r="AH566" s="2">
        <f>+AE566*F566</f>
        <v>5879586.4152480001</v>
      </c>
      <c r="AI566" s="2">
        <f>+AF566*F566</f>
        <v>14698966.038119998</v>
      </c>
      <c r="AJ566" s="2">
        <f>SUM(AG566:AI566)</f>
        <v>62575598.276567996</v>
      </c>
      <c r="AK566" s="2">
        <f>+AD566*G566</f>
        <v>41997045.823199995</v>
      </c>
      <c r="AL566" s="2">
        <f>+AE566*G566</f>
        <v>5879586.4152480001</v>
      </c>
      <c r="AM566" s="2">
        <f>+AF566*G566</f>
        <v>14698966.038119998</v>
      </c>
      <c r="AN566" s="155">
        <f>SUM(AK566:AM566)</f>
        <v>62575598.276567996</v>
      </c>
      <c r="AQ566" s="145" t="s">
        <v>525</v>
      </c>
      <c r="AU566" s="8"/>
      <c r="AV566" s="8"/>
      <c r="AW566" s="2">
        <f>+'[2]BoQ HSYC-Đạt'!AT566</f>
        <v>175129.381368</v>
      </c>
      <c r="AX566" s="8">
        <f>F566*AW566</f>
        <v>43256957.197896004</v>
      </c>
      <c r="AY566" s="8">
        <f>IF(AQ566="CT",7%,5%)*AX566</f>
        <v>3027987.0038527204</v>
      </c>
      <c r="AZ566" s="8">
        <f>AX566*2%</f>
        <v>865139.14395792014</v>
      </c>
      <c r="BA566" s="8">
        <f>IF(BB566&gt;0,0,AX566*5%)</f>
        <v>2162847.8598948005</v>
      </c>
      <c r="BB566" s="8"/>
      <c r="BC566" s="8">
        <f>+AX566+AY566+AZ566+BA566+BB566</f>
        <v>49312931.205601439</v>
      </c>
      <c r="BD566" s="8">
        <f>AX566-AT566</f>
        <v>43256957.197896004</v>
      </c>
      <c r="BE566" s="2"/>
      <c r="BF566" s="8"/>
      <c r="BH566" s="2"/>
    </row>
    <row r="567" spans="1:60" ht="17" hidden="1" outlineLevel="1" x14ac:dyDescent="0.2">
      <c r="A567" s="1" t="s">
        <v>1200</v>
      </c>
      <c r="B567" s="82">
        <v>71</v>
      </c>
      <c r="C567" s="144" t="s">
        <v>632</v>
      </c>
      <c r="D567" s="144"/>
      <c r="E567" s="82" t="s">
        <v>129</v>
      </c>
      <c r="F567" s="143">
        <v>797</v>
      </c>
      <c r="G567" s="142">
        <f>'[1]BoQ HSYC'!F567</f>
        <v>797</v>
      </c>
      <c r="H567" s="185">
        <f>'[1]BoQ HSYC'!G567</f>
        <v>0</v>
      </c>
      <c r="I567" s="185">
        <f>'[1]BoQ HSYC'!H567</f>
        <v>0</v>
      </c>
      <c r="J567" s="185">
        <f>'[1]BoQ HSYC'!I567</f>
        <v>0</v>
      </c>
      <c r="K567" s="48">
        <f>'[1]BoQ HSYC'!J567</f>
        <v>113482.4256</v>
      </c>
      <c r="L567" s="47">
        <f>'[1]BoQ HSYC'!K567</f>
        <v>10672.560000000001</v>
      </c>
      <c r="M567" s="47">
        <f>'[1]BoQ HSYC'!L567</f>
        <v>124154.9856</v>
      </c>
      <c r="N567" s="183">
        <f>'[1]BoQ HSYC'!M567</f>
        <v>39718.848959999996</v>
      </c>
      <c r="O567" s="183">
        <f>'[1]BoQ HSYC'!N567</f>
        <v>3735.3960000000002</v>
      </c>
      <c r="P567" s="83">
        <f>'[1]BoQ HSYC'!O567</f>
        <v>43454.244959999996</v>
      </c>
      <c r="Q567" s="47">
        <f>'[1]BoQ HSYC'!P567</f>
        <v>98951523.523200005</v>
      </c>
      <c r="R567" s="132">
        <f>'[1]BoQ HSYC'!Q567</f>
        <v>34633033.233119994</v>
      </c>
      <c r="S567" s="83">
        <f>'[1]BoQ HSYC'!R567</f>
        <v>133584556.75632</v>
      </c>
      <c r="T567" s="48">
        <f>'[1]BoQ HSYC'!S567</f>
        <v>0</v>
      </c>
      <c r="U567" s="132">
        <f>'[1]BoQ HSYC'!T567</f>
        <v>0</v>
      </c>
      <c r="V567" s="132" t="str">
        <f>'[1]BoQ HSYC'!U567</f>
        <v>BĐG Q2/2026</v>
      </c>
      <c r="W567" s="132" t="str">
        <f>'[1]BoQ HSYC'!V567</f>
        <v>BĐG Q2/2026</v>
      </c>
      <c r="X567" s="44" t="str">
        <f>'[1]BoQ HSYC'!W567</f>
        <v>ME</v>
      </c>
      <c r="Y567" s="44"/>
      <c r="Z567" s="44"/>
      <c r="AA567" s="44"/>
      <c r="AB567" s="2">
        <v>124779.27324089699</v>
      </c>
      <c r="AC567" s="2">
        <v>99449080.772994906</v>
      </c>
      <c r="AD567" s="2">
        <f>+M567</f>
        <v>124154.9856</v>
      </c>
      <c r="AE567" s="2">
        <f>+AD567*14%</f>
        <v>17381.697984000002</v>
      </c>
      <c r="AF567" s="155">
        <f>+AD567*35%</f>
        <v>43454.244959999996</v>
      </c>
      <c r="AG567" s="2">
        <f>+AD567*F567</f>
        <v>98951523.523200005</v>
      </c>
      <c r="AH567" s="2">
        <f>+AE567*F567</f>
        <v>13853213.293248001</v>
      </c>
      <c r="AI567" s="2">
        <f>+AF567*F567</f>
        <v>34633033.233119994</v>
      </c>
      <c r="AJ567" s="2">
        <f>SUM(AG567:AI567)</f>
        <v>147437770.049568</v>
      </c>
      <c r="AK567" s="2">
        <f>+AD567*G567</f>
        <v>98951523.523200005</v>
      </c>
      <c r="AL567" s="2">
        <f>+AE567*G567</f>
        <v>13853213.293248001</v>
      </c>
      <c r="AM567" s="2">
        <f>+AF567*G567</f>
        <v>34633033.233119994</v>
      </c>
      <c r="AN567" s="155">
        <f>SUM(AK567:AM567)</f>
        <v>147437770.049568</v>
      </c>
      <c r="AQ567" s="145" t="s">
        <v>525</v>
      </c>
      <c r="AU567" s="8"/>
      <c r="AV567" s="8"/>
      <c r="AW567" s="2">
        <f>+'[2]BoQ HSYC-Đạt'!AT567</f>
        <v>127879.63516799999</v>
      </c>
      <c r="AX567" s="8">
        <f>F567*AW567</f>
        <v>101920069.22889599</v>
      </c>
      <c r="AY567" s="8">
        <f>IF(AQ567="CT",7%,5%)*AX567</f>
        <v>7134404.8460227204</v>
      </c>
      <c r="AZ567" s="8">
        <f>AX567*2%</f>
        <v>2038401.38457792</v>
      </c>
      <c r="BA567" s="8">
        <f>IF(BB567&gt;0,0,AX567*5%)</f>
        <v>5096003.4614447998</v>
      </c>
      <c r="BB567" s="8"/>
      <c r="BC567" s="8">
        <f>+AX567+AY567+AZ567+BA567+BB567</f>
        <v>116188878.92094143</v>
      </c>
      <c r="BD567" s="8">
        <f>AX567-AT567</f>
        <v>101920069.22889599</v>
      </c>
      <c r="BE567" s="2"/>
      <c r="BF567" s="8"/>
      <c r="BH567" s="2"/>
    </row>
    <row r="568" spans="1:60" ht="17" hidden="1" outlineLevel="1" x14ac:dyDescent="0.2">
      <c r="A568" s="1" t="s">
        <v>1200</v>
      </c>
      <c r="B568" s="82">
        <v>72</v>
      </c>
      <c r="C568" s="144" t="s">
        <v>810</v>
      </c>
      <c r="D568" s="144"/>
      <c r="E568" s="82" t="s">
        <v>129</v>
      </c>
      <c r="F568" s="143">
        <v>1129</v>
      </c>
      <c r="G568" s="142">
        <f>'[1]BoQ HSYC'!F568</f>
        <v>1129</v>
      </c>
      <c r="H568" s="245">
        <f>'[1]BoQ HSYC'!G568</f>
        <v>0</v>
      </c>
      <c r="I568" s="245">
        <f>'[1]BoQ HSYC'!H568</f>
        <v>0</v>
      </c>
      <c r="J568" s="245">
        <f>'[1]BoQ HSYC'!I568</f>
        <v>0</v>
      </c>
      <c r="K568" s="48">
        <f>'[1]BoQ HSYC'!J568</f>
        <v>73094.342400000009</v>
      </c>
      <c r="L568" s="47">
        <f>'[1]BoQ HSYC'!K568</f>
        <v>8893.7999999999993</v>
      </c>
      <c r="M568" s="47">
        <f>'[1]BoQ HSYC'!L568</f>
        <v>81988.142400000012</v>
      </c>
      <c r="N568" s="183">
        <f>'[1]BoQ HSYC'!M568</f>
        <v>25583.019840000001</v>
      </c>
      <c r="O568" s="183">
        <f>'[1]BoQ HSYC'!N568</f>
        <v>3112.8299999999995</v>
      </c>
      <c r="P568" s="83">
        <f>'[1]BoQ HSYC'!O568</f>
        <v>28695.849839999999</v>
      </c>
      <c r="Q568" s="47">
        <f>'[1]BoQ HSYC'!P568</f>
        <v>92564612.769600019</v>
      </c>
      <c r="R568" s="132">
        <f>'[1]BoQ HSYC'!Q568</f>
        <v>32397614.469359998</v>
      </c>
      <c r="S568" s="83">
        <f>'[1]BoQ HSYC'!R568</f>
        <v>124962227.23896001</v>
      </c>
      <c r="T568" s="48">
        <f>'[1]BoQ HSYC'!S568</f>
        <v>0</v>
      </c>
      <c r="U568" s="176">
        <f>'[1]BoQ HSYC'!T568</f>
        <v>0</v>
      </c>
      <c r="V568" s="176" t="str">
        <f>'[1]BoQ HSYC'!U568</f>
        <v>BĐG Q2/2026</v>
      </c>
      <c r="W568" s="176" t="str">
        <f>'[1]BoQ HSYC'!V568</f>
        <v>BĐG Q2/2026</v>
      </c>
      <c r="X568" s="44" t="str">
        <f>'[1]BoQ HSYC'!W568</f>
        <v>ME</v>
      </c>
      <c r="Y568" s="44"/>
      <c r="Z568" s="44"/>
      <c r="AA568" s="44"/>
      <c r="AB568" s="2">
        <v>84975.099064729497</v>
      </c>
      <c r="AC568" s="2">
        <v>95936886.844079599</v>
      </c>
      <c r="AD568" s="2">
        <f>+M568</f>
        <v>81988.142400000012</v>
      </c>
      <c r="AE568" s="2">
        <f>+AD568*14%</f>
        <v>11478.339936000002</v>
      </c>
      <c r="AF568" s="155">
        <f>+AD568*35%</f>
        <v>28695.849840000003</v>
      </c>
      <c r="AG568" s="2">
        <f>+AD568*F568</f>
        <v>92564612.769600019</v>
      </c>
      <c r="AH568" s="2">
        <f>+AE568*F568</f>
        <v>12959045.787744002</v>
      </c>
      <c r="AI568" s="2">
        <f>+AF568*F568</f>
        <v>32397614.469360001</v>
      </c>
      <c r="AJ568" s="2">
        <f>SUM(AG568:AI568)</f>
        <v>137921273.02670401</v>
      </c>
      <c r="AK568" s="2">
        <f>+AD568*G568</f>
        <v>92564612.769600019</v>
      </c>
      <c r="AL568" s="2">
        <f>+AE568*G568</f>
        <v>12959045.787744002</v>
      </c>
      <c r="AM568" s="2">
        <f>+AF568*G568</f>
        <v>32397614.469360001</v>
      </c>
      <c r="AN568" s="155">
        <f>SUM(AK568:AM568)</f>
        <v>137921273.02670401</v>
      </c>
      <c r="AQ568" s="145" t="s">
        <v>525</v>
      </c>
      <c r="AU568" s="8"/>
      <c r="AV568" s="8"/>
      <c r="AW568" s="2">
        <f>+'[2]BoQ HSYC-Đạt'!AT568</f>
        <v>84447.786672000017</v>
      </c>
      <c r="AX568" s="8">
        <f>F568*AW568</f>
        <v>95341551.152688012</v>
      </c>
      <c r="AY568" s="8">
        <f>IF(AQ568="CT",7%,5%)*AX568</f>
        <v>6673908.5806881618</v>
      </c>
      <c r="AZ568" s="8">
        <f>AX568*2%</f>
        <v>1906831.0230537602</v>
      </c>
      <c r="BA568" s="8">
        <f>IF(BB568&gt;0,0,AX568*5%)</f>
        <v>4767077.5576344011</v>
      </c>
      <c r="BB568" s="8"/>
      <c r="BC568" s="8">
        <f>+AX568+AY568+AZ568+BA568+BB568</f>
        <v>108689368.31406434</v>
      </c>
      <c r="BD568" s="8">
        <f>AX568-AT568</f>
        <v>95341551.152688012</v>
      </c>
      <c r="BE568" s="2"/>
      <c r="BF568" s="8"/>
      <c r="BH568" s="2"/>
    </row>
    <row r="569" spans="1:60" ht="17" hidden="1" outlineLevel="1" x14ac:dyDescent="0.2">
      <c r="A569" s="1" t="s">
        <v>1199</v>
      </c>
      <c r="B569" s="82">
        <v>73</v>
      </c>
      <c r="C569" s="144" t="s">
        <v>631</v>
      </c>
      <c r="D569" s="144"/>
      <c r="E569" s="82" t="s">
        <v>129</v>
      </c>
      <c r="F569" s="143">
        <v>572</v>
      </c>
      <c r="G569" s="142">
        <f>'[1]BoQ HSYC'!F569</f>
        <v>572</v>
      </c>
      <c r="H569" s="185">
        <f>'[1]BoQ HSYC'!G569</f>
        <v>0</v>
      </c>
      <c r="I569" s="185">
        <f>'[1]BoQ HSYC'!H569</f>
        <v>0</v>
      </c>
      <c r="J569" s="185">
        <f>'[1]BoQ HSYC'!I569</f>
        <v>0</v>
      </c>
      <c r="K569" s="48">
        <f>'[1]BoQ HSYC'!J569</f>
        <v>46798.905600000006</v>
      </c>
      <c r="L569" s="47">
        <f>'[1]BoQ HSYC'!K569</f>
        <v>7411.5</v>
      </c>
      <c r="M569" s="47">
        <f>'[1]BoQ HSYC'!L569</f>
        <v>54210.405600000006</v>
      </c>
      <c r="N569" s="183">
        <f>'[1]BoQ HSYC'!M569</f>
        <v>16379.616960000001</v>
      </c>
      <c r="O569" s="183">
        <f>'[1]BoQ HSYC'!N569</f>
        <v>2594.0249999999996</v>
      </c>
      <c r="P569" s="83">
        <f>'[1]BoQ HSYC'!O569</f>
        <v>18973.641960000001</v>
      </c>
      <c r="Q569" s="47">
        <f>'[1]BoQ HSYC'!P569</f>
        <v>31008352.003200002</v>
      </c>
      <c r="R569" s="132">
        <f>'[1]BoQ HSYC'!Q569</f>
        <v>10852923.20112</v>
      </c>
      <c r="S569" s="83">
        <f>'[1]BoQ HSYC'!R569</f>
        <v>41861275.204319999</v>
      </c>
      <c r="T569" s="48">
        <f>'[1]BoQ HSYC'!S569</f>
        <v>0</v>
      </c>
      <c r="U569" s="132">
        <f>'[1]BoQ HSYC'!T569</f>
        <v>0</v>
      </c>
      <c r="V569" s="132" t="str">
        <f>'[1]BoQ HSYC'!U569</f>
        <v>BĐG Q2/2026</v>
      </c>
      <c r="W569" s="132" t="str">
        <f>'[1]BoQ HSYC'!V569</f>
        <v>BĐG Q2/2026</v>
      </c>
      <c r="X569" s="44" t="str">
        <f>'[1]BoQ HSYC'!W569</f>
        <v>ME</v>
      </c>
      <c r="Y569" s="44"/>
      <c r="Z569" s="44"/>
      <c r="AA569" s="44"/>
      <c r="AB569" s="2">
        <v>56117.249833903501</v>
      </c>
      <c r="AC569" s="2">
        <v>32099066.904992804</v>
      </c>
      <c r="AD569" s="2">
        <f>+M569</f>
        <v>54210.405600000006</v>
      </c>
      <c r="AE569" s="2">
        <f>+AD569*14%</f>
        <v>7589.4567840000018</v>
      </c>
      <c r="AF569" s="155">
        <f>+AD569*35%</f>
        <v>18973.641960000001</v>
      </c>
      <c r="AG569" s="2">
        <f>+AD569*F569</f>
        <v>31008352.003200002</v>
      </c>
      <c r="AH569" s="2">
        <f>+AE569*F569</f>
        <v>4341169.2804480009</v>
      </c>
      <c r="AI569" s="2">
        <f>+AF569*F569</f>
        <v>10852923.20112</v>
      </c>
      <c r="AJ569" s="2">
        <f>SUM(AG569:AI569)</f>
        <v>46202444.484768003</v>
      </c>
      <c r="AK569" s="2">
        <f>+AD569*G569</f>
        <v>31008352.003200002</v>
      </c>
      <c r="AL569" s="2">
        <f>+AE569*G569</f>
        <v>4341169.2804480009</v>
      </c>
      <c r="AM569" s="2">
        <f>+AF569*G569</f>
        <v>10852923.20112</v>
      </c>
      <c r="AN569" s="155">
        <f>SUM(AK569:AM569)</f>
        <v>46202444.484768003</v>
      </c>
      <c r="AQ569" s="145" t="s">
        <v>525</v>
      </c>
      <c r="AU569" s="8"/>
      <c r="AV569" s="8"/>
      <c r="AW569" s="2">
        <f>+'[2]BoQ HSYC-Đạt'!AT569</f>
        <v>55836.717768000002</v>
      </c>
      <c r="AX569" s="8">
        <f>F569*AW569</f>
        <v>31938602.563296001</v>
      </c>
      <c r="AY569" s="8">
        <f>IF(AQ569="CT",7%,5%)*AX569</f>
        <v>2235702.1794307204</v>
      </c>
      <c r="AZ569" s="8">
        <f>AX569*2%</f>
        <v>638772.05126592005</v>
      </c>
      <c r="BA569" s="8">
        <f>IF(BB569&gt;0,0,AX569*5%)</f>
        <v>1596930.1281648001</v>
      </c>
      <c r="BB569" s="8"/>
      <c r="BC569" s="8">
        <f>+AX569+AY569+AZ569+BA569+BB569</f>
        <v>36410006.922157437</v>
      </c>
      <c r="BD569" s="8">
        <f>AX569-AT569</f>
        <v>31938602.563296001</v>
      </c>
      <c r="BE569" s="2"/>
      <c r="BF569" s="8"/>
      <c r="BH569" s="2"/>
    </row>
    <row r="570" spans="1:60" ht="17" hidden="1" outlineLevel="1" x14ac:dyDescent="0.2">
      <c r="A570" s="1" t="s">
        <v>1198</v>
      </c>
      <c r="B570" s="82">
        <v>74</v>
      </c>
      <c r="C570" s="144" t="s">
        <v>630</v>
      </c>
      <c r="D570" s="144"/>
      <c r="E570" s="82" t="s">
        <v>129</v>
      </c>
      <c r="F570" s="143">
        <v>328</v>
      </c>
      <c r="G570" s="142">
        <f>'[1]BoQ HSYC'!F570</f>
        <v>328</v>
      </c>
      <c r="H570" s="185">
        <f>'[1]BoQ HSYC'!G570</f>
        <v>0</v>
      </c>
      <c r="I570" s="185">
        <f>'[1]BoQ HSYC'!H570</f>
        <v>0</v>
      </c>
      <c r="J570" s="185">
        <f>'[1]BoQ HSYC'!I570</f>
        <v>0</v>
      </c>
      <c r="K570" s="48">
        <f>'[1]BoQ HSYC'!J570</f>
        <v>28746.374400000001</v>
      </c>
      <c r="L570" s="47">
        <f>'[1]BoQ HSYC'!K570</f>
        <v>6670</v>
      </c>
      <c r="M570" s="47">
        <f>'[1]BoQ HSYC'!L570</f>
        <v>35416.374400000001</v>
      </c>
      <c r="N570" s="183">
        <f>'[1]BoQ HSYC'!M570</f>
        <v>10061.231039999999</v>
      </c>
      <c r="O570" s="183">
        <f>'[1]BoQ HSYC'!N570</f>
        <v>2334.5</v>
      </c>
      <c r="P570" s="83">
        <f>'[1]BoQ HSYC'!O570</f>
        <v>12395.731039999999</v>
      </c>
      <c r="Q570" s="47">
        <f>'[1]BoQ HSYC'!P570</f>
        <v>11616570.803200001</v>
      </c>
      <c r="R570" s="132">
        <f>'[1]BoQ HSYC'!Q570</f>
        <v>4065799.7811199995</v>
      </c>
      <c r="S570" s="83">
        <f>'[1]BoQ HSYC'!R570</f>
        <v>15682370.584320001</v>
      </c>
      <c r="T570" s="48">
        <f>'[1]BoQ HSYC'!S570</f>
        <v>0</v>
      </c>
      <c r="U570" s="132">
        <f>'[1]BoQ HSYC'!T570</f>
        <v>0</v>
      </c>
      <c r="V570" s="132" t="str">
        <f>'[1]BoQ HSYC'!U570</f>
        <v>BĐG Q2/2026</v>
      </c>
      <c r="W570" s="132" t="str">
        <f>'[1]BoQ HSYC'!V570</f>
        <v>BĐG Q2/2026</v>
      </c>
      <c r="X570" s="44" t="str">
        <f>'[1]BoQ HSYC'!W570</f>
        <v>ME</v>
      </c>
      <c r="Y570" s="44"/>
      <c r="Z570" s="44"/>
      <c r="AA570" s="44"/>
      <c r="AB570" s="2">
        <v>37681.468628388757</v>
      </c>
      <c r="AC570" s="2">
        <v>12359521.710111512</v>
      </c>
      <c r="AD570" s="2">
        <f>+M570</f>
        <v>35416.374400000001</v>
      </c>
      <c r="AE570" s="2">
        <f>+AD570*14%</f>
        <v>4958.2924160000002</v>
      </c>
      <c r="AF570" s="155">
        <f>+AD570*35%</f>
        <v>12395.731039999999</v>
      </c>
      <c r="AG570" s="2">
        <f>+AD570*F570</f>
        <v>11616570.803200001</v>
      </c>
      <c r="AH570" s="2">
        <f>+AE570*F570</f>
        <v>1626319.9124480002</v>
      </c>
      <c r="AI570" s="2">
        <f>+AF570*F570</f>
        <v>4065799.7811199995</v>
      </c>
      <c r="AJ570" s="2">
        <f>SUM(AG570:AI570)</f>
        <v>17308690.496768001</v>
      </c>
      <c r="AK570" s="2">
        <f>+AD570*G570</f>
        <v>11616570.803200001</v>
      </c>
      <c r="AL570" s="2">
        <f>+AE570*G570</f>
        <v>1626319.9124480002</v>
      </c>
      <c r="AM570" s="2">
        <f>+AF570*G570</f>
        <v>4065799.7811199995</v>
      </c>
      <c r="AN570" s="155">
        <f>SUM(AK570:AM570)</f>
        <v>17308690.496768001</v>
      </c>
      <c r="AQ570" s="145" t="s">
        <v>525</v>
      </c>
      <c r="AU570" s="8"/>
      <c r="AV570" s="8"/>
      <c r="AW570" s="2">
        <f>+'[2]BoQ HSYC-Đạt'!AT570</f>
        <v>36478.865632000001</v>
      </c>
      <c r="AX570" s="8">
        <f>F570*AW570</f>
        <v>11965067.927296</v>
      </c>
      <c r="AY570" s="8">
        <f>IF(AQ570="CT",7%,5%)*AX570</f>
        <v>837554.75491072005</v>
      </c>
      <c r="AZ570" s="8">
        <f>AX570*2%</f>
        <v>239301.35854592</v>
      </c>
      <c r="BA570" s="8">
        <f>IF(BB570&gt;0,0,AX570*5%)</f>
        <v>598253.39636480005</v>
      </c>
      <c r="BB570" s="8"/>
      <c r="BC570" s="8">
        <f>+AX570+AY570+AZ570+BA570+BB570</f>
        <v>13640177.437117441</v>
      </c>
      <c r="BD570" s="8">
        <f>AX570-AT570</f>
        <v>11965067.927296</v>
      </c>
      <c r="BE570" s="2"/>
      <c r="BF570" s="8"/>
      <c r="BH570" s="2"/>
    </row>
    <row r="571" spans="1:60" ht="17" hidden="1" outlineLevel="1" x14ac:dyDescent="0.2">
      <c r="A571" s="1" t="s">
        <v>1198</v>
      </c>
      <c r="B571" s="82">
        <v>75</v>
      </c>
      <c r="C571" s="144" t="s">
        <v>809</v>
      </c>
      <c r="D571" s="144"/>
      <c r="E571" s="82" t="s">
        <v>129</v>
      </c>
      <c r="F571" s="143">
        <v>3560</v>
      </c>
      <c r="G571" s="142">
        <f>'[1]BoQ HSYC'!F571</f>
        <v>3560</v>
      </c>
      <c r="H571" s="245">
        <f>'[1]BoQ HSYC'!G571</f>
        <v>0</v>
      </c>
      <c r="I571" s="245">
        <f>'[1]BoQ HSYC'!H571</f>
        <v>0</v>
      </c>
      <c r="J571" s="245">
        <f>'[1]BoQ HSYC'!I571</f>
        <v>0</v>
      </c>
      <c r="K571" s="48">
        <f>'[1]BoQ HSYC'!J571</f>
        <v>19685.836800000001</v>
      </c>
      <c r="L571" s="47">
        <f>'[1]BoQ HSYC'!K571</f>
        <v>5780.97</v>
      </c>
      <c r="M571" s="47">
        <f>'[1]BoQ HSYC'!L571</f>
        <v>25466.806800000002</v>
      </c>
      <c r="N571" s="183">
        <f>'[1]BoQ HSYC'!M571</f>
        <v>6890.04288</v>
      </c>
      <c r="O571" s="183">
        <f>'[1]BoQ HSYC'!N571</f>
        <v>2023.3395</v>
      </c>
      <c r="P571" s="83">
        <f>'[1]BoQ HSYC'!O571</f>
        <v>8913.3823799999991</v>
      </c>
      <c r="Q571" s="47">
        <f>'[1]BoQ HSYC'!P571</f>
        <v>90661832.208000004</v>
      </c>
      <c r="R571" s="132">
        <f>'[1]BoQ HSYC'!Q571</f>
        <v>31731641.272799999</v>
      </c>
      <c r="S571" s="83">
        <f>'[1]BoQ HSYC'!R571</f>
        <v>122393473.4808</v>
      </c>
      <c r="T571" s="48">
        <f>'[1]BoQ HSYC'!S571</f>
        <v>0</v>
      </c>
      <c r="U571" s="176">
        <f>'[1]BoQ HSYC'!T571</f>
        <v>0</v>
      </c>
      <c r="V571" s="176" t="str">
        <f>'[1]BoQ HSYC'!U571</f>
        <v>BĐG Q2/2026</v>
      </c>
      <c r="W571" s="176" t="str">
        <f>'[1]BoQ HSYC'!V571</f>
        <v>BĐG Q2/2026</v>
      </c>
      <c r="X571" s="44" t="str">
        <f>'[1]BoQ HSYC'!W571</f>
        <v>ME</v>
      </c>
      <c r="Y571" s="44"/>
      <c r="Z571" s="44"/>
      <c r="AA571" s="44"/>
      <c r="AB571" s="2">
        <v>28890.443777126246</v>
      </c>
      <c r="AC571" s="2">
        <v>102849979.84656943</v>
      </c>
      <c r="AD571" s="2">
        <f>+M571</f>
        <v>25466.806800000002</v>
      </c>
      <c r="AE571" s="2">
        <f>+AD571*14%</f>
        <v>3565.3529520000006</v>
      </c>
      <c r="AF571" s="155">
        <f>+AD571*35%</f>
        <v>8913.3823800000009</v>
      </c>
      <c r="AG571" s="2">
        <f>+AD571*F571</f>
        <v>90661832.208000004</v>
      </c>
      <c r="AH571" s="2">
        <f>+AE571*F571</f>
        <v>12692656.509120002</v>
      </c>
      <c r="AI571" s="2">
        <f>+AF571*F571</f>
        <v>31731641.272800002</v>
      </c>
      <c r="AJ571" s="2">
        <f>SUM(AG571:AI571)</f>
        <v>135086129.98992002</v>
      </c>
      <c r="AK571" s="2">
        <f>+AD571*G571</f>
        <v>90661832.208000004</v>
      </c>
      <c r="AL571" s="2">
        <f>+AE571*G571</f>
        <v>12692656.509120002</v>
      </c>
      <c r="AM571" s="2">
        <f>+AF571*G571</f>
        <v>31731641.272800002</v>
      </c>
      <c r="AN571" s="155">
        <f>SUM(AK571:AM571)</f>
        <v>135086129.98992002</v>
      </c>
      <c r="AQ571" s="145" t="s">
        <v>525</v>
      </c>
      <c r="AU571" s="8"/>
      <c r="AV571" s="8"/>
      <c r="AW571" s="2">
        <f>+'[2]BoQ HSYC-Đạt'!AT571</f>
        <v>26230.811004000003</v>
      </c>
      <c r="AX571" s="8">
        <f>F571*AW571</f>
        <v>93381687.174240008</v>
      </c>
      <c r="AY571" s="8">
        <f>IF(AQ571="CT",7%,5%)*AX571</f>
        <v>6536718.1021968015</v>
      </c>
      <c r="AZ571" s="8">
        <f>AX571*2%</f>
        <v>1867633.7434848002</v>
      </c>
      <c r="BA571" s="8">
        <f>IF(BB571&gt;0,0,AX571*5%)</f>
        <v>4669084.3587120008</v>
      </c>
      <c r="BB571" s="8"/>
      <c r="BC571" s="8">
        <f>+AX571+AY571+AZ571+BA571+BB571</f>
        <v>106455123.3786336</v>
      </c>
      <c r="BD571" s="8">
        <f>AX571-AT571</f>
        <v>93381687.174240008</v>
      </c>
      <c r="BE571" s="2"/>
      <c r="BF571" s="8"/>
      <c r="BH571" s="2"/>
    </row>
    <row r="572" spans="1:60" ht="17" hidden="1" outlineLevel="1" x14ac:dyDescent="0.2">
      <c r="A572" s="1" t="s">
        <v>235</v>
      </c>
      <c r="B572" s="82">
        <v>76</v>
      </c>
      <c r="C572" s="144" t="s">
        <v>629</v>
      </c>
      <c r="D572" s="144"/>
      <c r="E572" s="82" t="s">
        <v>129</v>
      </c>
      <c r="F572" s="143">
        <v>7619.5</v>
      </c>
      <c r="G572" s="142">
        <f>'[1]BoQ HSYC'!F572</f>
        <v>7619.5</v>
      </c>
      <c r="H572" s="245">
        <f>'[1]BoQ HSYC'!G572</f>
        <v>0</v>
      </c>
      <c r="I572" s="245">
        <f>'[1]BoQ HSYC'!H572</f>
        <v>0</v>
      </c>
      <c r="J572" s="245">
        <f>'[1]BoQ HSYC'!I572</f>
        <v>0</v>
      </c>
      <c r="K572" s="48">
        <f>'[1]BoQ HSYC'!J572</f>
        <v>11863.987200000001</v>
      </c>
      <c r="L572" s="47">
        <f>'[1]BoQ HSYC'!K572</f>
        <v>5138.6399999999994</v>
      </c>
      <c r="M572" s="47">
        <f>'[1]BoQ HSYC'!L572</f>
        <v>17002.627200000003</v>
      </c>
      <c r="N572" s="183">
        <f>'[1]BoQ HSYC'!M572</f>
        <v>4152.39552</v>
      </c>
      <c r="O572" s="183">
        <f>'[1]BoQ HSYC'!N572</f>
        <v>1798.5239999999997</v>
      </c>
      <c r="P572" s="83">
        <f>'[1]BoQ HSYC'!O572</f>
        <v>5950.9195199999995</v>
      </c>
      <c r="Q572" s="47">
        <f>'[1]BoQ HSYC'!P572</f>
        <v>129551517.95040002</v>
      </c>
      <c r="R572" s="132">
        <f>'[1]BoQ HSYC'!Q572</f>
        <v>45343031.282639995</v>
      </c>
      <c r="S572" s="83">
        <f>'[1]BoQ HSYC'!R572</f>
        <v>174894549.23304003</v>
      </c>
      <c r="T572" s="48">
        <f>'[1]BoQ HSYC'!S572</f>
        <v>0</v>
      </c>
      <c r="U572" s="176">
        <f>'[1]BoQ HSYC'!T572</f>
        <v>0</v>
      </c>
      <c r="V572" s="176" t="str">
        <f>'[1]BoQ HSYC'!U572</f>
        <v>BĐG Q2/2026</v>
      </c>
      <c r="W572" s="176" t="str">
        <f>'[1]BoQ HSYC'!V572</f>
        <v>BĐG Q2/2026</v>
      </c>
      <c r="X572" s="44" t="str">
        <f>'[1]BoQ HSYC'!W572</f>
        <v>ME</v>
      </c>
      <c r="Y572" s="44"/>
      <c r="Z572" s="44"/>
      <c r="AA572" s="44"/>
      <c r="AB572" s="2">
        <v>20344.23503962575</v>
      </c>
      <c r="AC572" s="2">
        <v>155012898.88442841</v>
      </c>
      <c r="AD572" s="2">
        <f>+M572</f>
        <v>17002.627200000003</v>
      </c>
      <c r="AE572" s="2">
        <f>+AD572*14%</f>
        <v>2380.3678080000004</v>
      </c>
      <c r="AF572" s="155">
        <f>+AD572*35%</f>
        <v>5950.9195200000004</v>
      </c>
      <c r="AG572" s="2">
        <f>+AD572*F572</f>
        <v>129551517.95040002</v>
      </c>
      <c r="AH572" s="2">
        <f>+AE572*F572</f>
        <v>18137212.513056003</v>
      </c>
      <c r="AI572" s="2">
        <f>+AF572*F572</f>
        <v>45343031.282640003</v>
      </c>
      <c r="AJ572" s="2">
        <f>SUM(AG572:AI572)</f>
        <v>193031761.74609604</v>
      </c>
      <c r="AK572" s="2">
        <f>+AD572*G572</f>
        <v>129551517.95040002</v>
      </c>
      <c r="AL572" s="2">
        <f>+AE572*G572</f>
        <v>18137212.513056003</v>
      </c>
      <c r="AM572" s="2">
        <f>+AF572*G572</f>
        <v>45343031.282640003</v>
      </c>
      <c r="AN572" s="155">
        <f>SUM(AK572:AM572)</f>
        <v>193031761.74609604</v>
      </c>
      <c r="AQ572" s="145" t="s">
        <v>525</v>
      </c>
      <c r="AU572" s="8"/>
      <c r="AV572" s="8"/>
      <c r="AW572" s="2">
        <f>+'[2]BoQ HSYC-Đạt'!AT572</f>
        <v>17512.706016000004</v>
      </c>
      <c r="AX572" s="8">
        <f>F572*AW572</f>
        <v>133438063.48891203</v>
      </c>
      <c r="AY572" s="8">
        <f>IF(AQ572="CT",7%,5%)*AX572</f>
        <v>9340664.4442238435</v>
      </c>
      <c r="AZ572" s="8">
        <f>AX572*2%</f>
        <v>2668761.2697782405</v>
      </c>
      <c r="BA572" s="8">
        <f>IF(BB572&gt;0,0,AX572*5%)</f>
        <v>6671903.1744456021</v>
      </c>
      <c r="BB572" s="8"/>
      <c r="BC572" s="8">
        <f>+AX572+AY572+AZ572+BA572+BB572</f>
        <v>152119392.37735972</v>
      </c>
      <c r="BD572" s="8">
        <f>AX572-AT572</f>
        <v>133438063.48891203</v>
      </c>
      <c r="BE572" s="2"/>
      <c r="BF572" s="8"/>
      <c r="BH572" s="2"/>
    </row>
    <row r="573" spans="1:60" ht="17" hidden="1" outlineLevel="1" x14ac:dyDescent="0.2">
      <c r="A573" s="1" t="s">
        <v>235</v>
      </c>
      <c r="B573" s="82">
        <v>77</v>
      </c>
      <c r="C573" s="144" t="s">
        <v>628</v>
      </c>
      <c r="D573" s="144"/>
      <c r="E573" s="82" t="s">
        <v>129</v>
      </c>
      <c r="F573" s="143">
        <v>12066</v>
      </c>
      <c r="G573" s="142">
        <f>'[1]BoQ HSYC'!F573</f>
        <v>12066</v>
      </c>
      <c r="H573" s="245">
        <f>'[1]BoQ HSYC'!G573</f>
        <v>0</v>
      </c>
      <c r="I573" s="245">
        <f>'[1]BoQ HSYC'!H573</f>
        <v>0</v>
      </c>
      <c r="J573" s="245">
        <f>'[1]BoQ HSYC'!I573</f>
        <v>0</v>
      </c>
      <c r="K573" s="48">
        <f>'[1]BoQ HSYC'!J573</f>
        <v>7288.1855999999998</v>
      </c>
      <c r="L573" s="47">
        <f>'[1]BoQ HSYC'!K573</f>
        <v>4348.08</v>
      </c>
      <c r="M573" s="47">
        <f>'[1]BoQ HSYC'!L573</f>
        <v>11636.265599999999</v>
      </c>
      <c r="N573" s="183">
        <f>'[1]BoQ HSYC'!M573</f>
        <v>2550.8649599999999</v>
      </c>
      <c r="O573" s="183">
        <f>'[1]BoQ HSYC'!N573</f>
        <v>1521.828</v>
      </c>
      <c r="P573" s="83">
        <f>'[1]BoQ HSYC'!O573</f>
        <v>4072.6929599999999</v>
      </c>
      <c r="Q573" s="47">
        <f>'[1]BoQ HSYC'!P573</f>
        <v>140403180.72959998</v>
      </c>
      <c r="R573" s="132">
        <f>'[1]BoQ HSYC'!Q573</f>
        <v>49141113.25536</v>
      </c>
      <c r="S573" s="83">
        <f>'[1]BoQ HSYC'!R573</f>
        <v>189544293.98495999</v>
      </c>
      <c r="T573" s="48">
        <f>'[1]BoQ HSYC'!S573</f>
        <v>0</v>
      </c>
      <c r="U573" s="176">
        <f>'[1]BoQ HSYC'!T573</f>
        <v>0</v>
      </c>
      <c r="V573" s="176" t="str">
        <f>'[1]BoQ HSYC'!U573</f>
        <v>BĐG Q2/2026</v>
      </c>
      <c r="W573" s="176" t="str">
        <f>'[1]BoQ HSYC'!V573</f>
        <v>BĐG Q2/2026</v>
      </c>
      <c r="X573" s="44" t="str">
        <f>'[1]BoQ HSYC'!W573</f>
        <v>ME</v>
      </c>
      <c r="Y573" s="44"/>
      <c r="Z573" s="44"/>
      <c r="AA573" s="44"/>
      <c r="AB573" s="2">
        <v>15824.458503315002</v>
      </c>
      <c r="AC573" s="2">
        <v>190937916.30099881</v>
      </c>
      <c r="AD573" s="2">
        <f>+M573</f>
        <v>11636.265599999999</v>
      </c>
      <c r="AE573" s="2">
        <f>+AD573*14%</f>
        <v>1629.077184</v>
      </c>
      <c r="AF573" s="155">
        <f>+AD573*35%</f>
        <v>4072.6929599999994</v>
      </c>
      <c r="AG573" s="2">
        <f>+AD573*F573</f>
        <v>140403180.72959998</v>
      </c>
      <c r="AH573" s="2">
        <f>+AE573*F573</f>
        <v>19656445.302143998</v>
      </c>
      <c r="AI573" s="2">
        <f>+AF573*F573</f>
        <v>49141113.255359992</v>
      </c>
      <c r="AJ573" s="2">
        <f>SUM(AG573:AI573)</f>
        <v>209200739.28710395</v>
      </c>
      <c r="AK573" s="2">
        <f>+AD573*G573</f>
        <v>140403180.72959998</v>
      </c>
      <c r="AL573" s="2">
        <f>+AE573*G573</f>
        <v>19656445.302143998</v>
      </c>
      <c r="AM573" s="2">
        <f>+AF573*G573</f>
        <v>49141113.255359992</v>
      </c>
      <c r="AN573" s="155">
        <f>SUM(AK573:AM573)</f>
        <v>209200739.28710395</v>
      </c>
      <c r="AQ573" s="145" t="s">
        <v>525</v>
      </c>
      <c r="AU573" s="8"/>
      <c r="AV573" s="8"/>
      <c r="AW573" s="2">
        <f>+'[2]BoQ HSYC-Đạt'!AT573</f>
        <v>11985.353567999999</v>
      </c>
      <c r="AX573" s="8">
        <f>F573*AW573</f>
        <v>144615276.15148798</v>
      </c>
      <c r="AY573" s="8">
        <f>IF(AQ573="CT",7%,5%)*AX573</f>
        <v>10123069.33060416</v>
      </c>
      <c r="AZ573" s="8">
        <f>AX573*2%</f>
        <v>2892305.5230297595</v>
      </c>
      <c r="BA573" s="8">
        <f>IF(BB573&gt;0,0,AX573*5%)</f>
        <v>7230763.8075743988</v>
      </c>
      <c r="BB573" s="8"/>
      <c r="BC573" s="8">
        <f>+AX573+AY573+AZ573+BA573+BB573</f>
        <v>164861414.81269628</v>
      </c>
      <c r="BD573" s="8">
        <f>AX573-AT573</f>
        <v>144615276.15148798</v>
      </c>
      <c r="BE573" s="2"/>
      <c r="BF573" s="8"/>
      <c r="BH573" s="2"/>
    </row>
    <row r="574" spans="1:60" ht="17" hidden="1" outlineLevel="1" x14ac:dyDescent="0.2">
      <c r="A574" s="1" t="s">
        <v>1197</v>
      </c>
      <c r="B574" s="82"/>
      <c r="C574" s="144" t="s">
        <v>221</v>
      </c>
      <c r="D574" s="144"/>
      <c r="E574" s="82"/>
      <c r="F574" s="143"/>
      <c r="G574" s="142">
        <f>'[1]BoQ HSYC'!F574</f>
        <v>0</v>
      </c>
      <c r="H574" s="185">
        <f>'[1]BoQ HSYC'!G574</f>
        <v>0</v>
      </c>
      <c r="I574" s="185">
        <f>'[1]BoQ HSYC'!H574</f>
        <v>0</v>
      </c>
      <c r="J574" s="185">
        <f>'[1]BoQ HSYC'!I574</f>
        <v>0</v>
      </c>
      <c r="K574" s="48">
        <f>'[1]BoQ HSYC'!J574</f>
        <v>0</v>
      </c>
      <c r="L574" s="47">
        <f>'[1]BoQ HSYC'!K574</f>
        <v>0</v>
      </c>
      <c r="M574" s="47">
        <f>'[1]BoQ HSYC'!L574</f>
        <v>0</v>
      </c>
      <c r="N574" s="183">
        <f>'[1]BoQ HSYC'!M574</f>
        <v>0</v>
      </c>
      <c r="O574" s="183">
        <f>'[1]BoQ HSYC'!N574</f>
        <v>0</v>
      </c>
      <c r="P574" s="83">
        <f>'[1]BoQ HSYC'!O574</f>
        <v>0</v>
      </c>
      <c r="Q574" s="47">
        <f>'[1]BoQ HSYC'!P574</f>
        <v>0</v>
      </c>
      <c r="R574" s="132">
        <f>'[1]BoQ HSYC'!Q574</f>
        <v>0</v>
      </c>
      <c r="S574" s="83">
        <f>'[1]BoQ HSYC'!R574</f>
        <v>0</v>
      </c>
      <c r="T574" s="48">
        <f>'[1]BoQ HSYC'!S574</f>
        <v>0</v>
      </c>
      <c r="U574" s="132">
        <f>'[1]BoQ HSYC'!T574</f>
        <v>0</v>
      </c>
      <c r="V574" s="132">
        <f>'[1]BoQ HSYC'!U574</f>
        <v>0</v>
      </c>
      <c r="W574" s="132">
        <f>'[1]BoQ HSYC'!V574</f>
        <v>0</v>
      </c>
      <c r="X574" s="44" t="str">
        <f>'[1]BoQ HSYC'!W574</f>
        <v>ME</v>
      </c>
      <c r="Y574" s="44"/>
      <c r="Z574" s="44"/>
      <c r="AA574" s="44"/>
      <c r="AB574" s="2">
        <v>0</v>
      </c>
      <c r="AC574" s="2">
        <v>0</v>
      </c>
      <c r="AD574" s="2">
        <f>+M574</f>
        <v>0</v>
      </c>
      <c r="AE574" s="2">
        <f>+AD574*14%</f>
        <v>0</v>
      </c>
      <c r="AF574" s="155">
        <f>+AD574*35%</f>
        <v>0</v>
      </c>
      <c r="AG574" s="2">
        <f>+AD574*F574</f>
        <v>0</v>
      </c>
      <c r="AH574" s="2">
        <f>+AE574*F574</f>
        <v>0</v>
      </c>
      <c r="AI574" s="2">
        <f>+AF574*F574</f>
        <v>0</v>
      </c>
      <c r="AJ574" s="2">
        <f>SUM(AG574:AI574)</f>
        <v>0</v>
      </c>
      <c r="AK574" s="2">
        <f>+AD574*G574</f>
        <v>0</v>
      </c>
      <c r="AL574" s="2">
        <f>+AE574*G574</f>
        <v>0</v>
      </c>
      <c r="AM574" s="2">
        <f>+AF574*G574</f>
        <v>0</v>
      </c>
      <c r="AN574" s="155">
        <f>SUM(AK574:AM574)</f>
        <v>0</v>
      </c>
      <c r="AQ574" s="145" t="s">
        <v>525</v>
      </c>
      <c r="AU574" s="8"/>
      <c r="AV574" s="8"/>
      <c r="AW574" s="2">
        <f>+'[2]BoQ HSYC-Đạt'!AT574</f>
        <v>0</v>
      </c>
      <c r="AX574" s="8">
        <f>F574*AW574</f>
        <v>0</v>
      </c>
      <c r="AY574" s="8">
        <f>IF(AQ574="CT",7%,5%)*AX574</f>
        <v>0</v>
      </c>
      <c r="AZ574" s="8">
        <f>AX574*2%</f>
        <v>0</v>
      </c>
      <c r="BA574" s="8">
        <f>IF(BB574&gt;0,0,AX574*5%)</f>
        <v>0</v>
      </c>
      <c r="BB574" s="8"/>
      <c r="BC574" s="8">
        <f>+AX574+AY574+AZ574+BA574+BB574</f>
        <v>0</v>
      </c>
      <c r="BD574" s="8">
        <f>AX574-AT574</f>
        <v>0</v>
      </c>
      <c r="BE574" s="2"/>
      <c r="BF574" s="8"/>
      <c r="BH574" s="2"/>
    </row>
    <row r="575" spans="1:60" ht="17" hidden="1" outlineLevel="1" x14ac:dyDescent="0.2">
      <c r="A575" s="1" t="s">
        <v>1196</v>
      </c>
      <c r="B575" s="82">
        <v>79</v>
      </c>
      <c r="C575" s="144" t="s">
        <v>800</v>
      </c>
      <c r="D575" s="144"/>
      <c r="E575" s="82" t="s">
        <v>129</v>
      </c>
      <c r="F575" s="143">
        <v>159</v>
      </c>
      <c r="G575" s="142">
        <f>'[1]BoQ HSYC'!F575</f>
        <v>159</v>
      </c>
      <c r="H575" s="185">
        <f>'[1]BoQ HSYC'!G575</f>
        <v>0</v>
      </c>
      <c r="I575" s="185">
        <f>'[1]BoQ HSYC'!H575</f>
        <v>0</v>
      </c>
      <c r="J575" s="185">
        <f>'[1]BoQ HSYC'!I575</f>
        <v>0</v>
      </c>
      <c r="K575" s="48">
        <f>'[1]BoQ HSYC'!J575</f>
        <v>18309.620160000002</v>
      </c>
      <c r="L575" s="47">
        <f>'[1]BoQ HSYC'!K575</f>
        <v>13058.231629090908</v>
      </c>
      <c r="M575" s="47">
        <f>'[1]BoQ HSYC'!L575</f>
        <v>31367.85178909091</v>
      </c>
      <c r="N575" s="183">
        <f>'[1]BoQ HSYC'!M575</f>
        <v>6408.367056</v>
      </c>
      <c r="O575" s="183">
        <f>'[1]BoQ HSYC'!N575</f>
        <v>4570.3810701818174</v>
      </c>
      <c r="P575" s="83">
        <f>'[1]BoQ HSYC'!O575</f>
        <v>10978.748126181817</v>
      </c>
      <c r="Q575" s="47">
        <f>'[1]BoQ HSYC'!P575</f>
        <v>4987488.4344654549</v>
      </c>
      <c r="R575" s="132">
        <f>'[1]BoQ HSYC'!Q575</f>
        <v>1745620.952062909</v>
      </c>
      <c r="S575" s="83">
        <f>'[1]BoQ HSYC'!R575</f>
        <v>6733109.3865283635</v>
      </c>
      <c r="T575" s="48">
        <f>'[1]BoQ HSYC'!S575</f>
        <v>0</v>
      </c>
      <c r="U575" s="132">
        <f>'[1]BoQ HSYC'!T575</f>
        <v>0</v>
      </c>
      <c r="V575" s="132" t="str">
        <f>'[1]BoQ HSYC'!U575</f>
        <v>BĐG Q2/2026</v>
      </c>
      <c r="W575" s="132" t="str">
        <f>'[1]BoQ HSYC'!V575</f>
        <v>BĐG Q2/2026</v>
      </c>
      <c r="X575" s="44" t="str">
        <f>'[1]BoQ HSYC'!W575</f>
        <v>ME</v>
      </c>
      <c r="Y575" s="44"/>
      <c r="Z575" s="44"/>
      <c r="AA575" s="44"/>
      <c r="AB575" s="2">
        <v>81684.152516009999</v>
      </c>
      <c r="AC575" s="2">
        <v>12987780.25004559</v>
      </c>
      <c r="AD575" s="2">
        <f>+M575</f>
        <v>31367.85178909091</v>
      </c>
      <c r="AE575" s="2">
        <f>+AD575*14%</f>
        <v>4391.4992504727279</v>
      </c>
      <c r="AF575" s="155">
        <f>+AD575*35%</f>
        <v>10978.748126181817</v>
      </c>
      <c r="AG575" s="2">
        <f>+AD575*F575</f>
        <v>4987488.4344654549</v>
      </c>
      <c r="AH575" s="2">
        <f>+AE575*F575</f>
        <v>698248.38082516368</v>
      </c>
      <c r="AI575" s="2">
        <f>+AF575*F575</f>
        <v>1745620.952062909</v>
      </c>
      <c r="AJ575" s="2">
        <f>SUM(AG575:AI575)</f>
        <v>7431357.7673535272</v>
      </c>
      <c r="AK575" s="2">
        <f>+AD575*G575</f>
        <v>4987488.4344654549</v>
      </c>
      <c r="AL575" s="2">
        <f>+AE575*G575</f>
        <v>698248.38082516368</v>
      </c>
      <c r="AM575" s="2">
        <f>+AF575*G575</f>
        <v>1745620.952062909</v>
      </c>
      <c r="AN575" s="155">
        <f>SUM(AK575:AM575)</f>
        <v>7431357.7673535272</v>
      </c>
      <c r="AQ575" s="145" t="s">
        <v>525</v>
      </c>
      <c r="AU575" s="8"/>
      <c r="AV575" s="8"/>
      <c r="AW575" s="2">
        <f>+'[2]BoQ HSYC-Đạt'!AT575</f>
        <v>34504.636967999999</v>
      </c>
      <c r="AX575" s="8">
        <f>F575*AW575</f>
        <v>5486237.2779120002</v>
      </c>
      <c r="AY575" s="8">
        <f>IF(AQ575="CT",7%,5%)*AX575</f>
        <v>384036.60945384006</v>
      </c>
      <c r="AZ575" s="8">
        <f>AX575*2%</f>
        <v>109724.74555824</v>
      </c>
      <c r="BA575" s="8">
        <f>IF(BB575&gt;0,0,AX575*5%)</f>
        <v>274311.86389560002</v>
      </c>
      <c r="BB575" s="8"/>
      <c r="BC575" s="8">
        <f>+AX575+AY575+AZ575+BA575+BB575</f>
        <v>6254310.4968196806</v>
      </c>
      <c r="BD575" s="8">
        <f>AX575-AT575</f>
        <v>5486237.2779120002</v>
      </c>
      <c r="BE575" s="2"/>
      <c r="BF575" s="8"/>
      <c r="BH575" s="2"/>
    </row>
    <row r="576" spans="1:60" ht="17" hidden="1" outlineLevel="1" x14ac:dyDescent="0.2">
      <c r="A576" s="1" t="s">
        <v>1195</v>
      </c>
      <c r="B576" s="82">
        <v>80</v>
      </c>
      <c r="C576" s="144" t="s">
        <v>808</v>
      </c>
      <c r="D576" s="144"/>
      <c r="E576" s="82" t="s">
        <v>129</v>
      </c>
      <c r="F576" s="143">
        <v>1068</v>
      </c>
      <c r="G576" s="142">
        <f>'[1]BoQ HSYC'!F576</f>
        <v>1068</v>
      </c>
      <c r="H576" s="245">
        <f>'[1]BoQ HSYC'!G576</f>
        <v>0</v>
      </c>
      <c r="I576" s="245">
        <f>'[1]BoQ HSYC'!H576</f>
        <v>0</v>
      </c>
      <c r="J576" s="245">
        <f>'[1]BoQ HSYC'!I576</f>
        <v>0</v>
      </c>
      <c r="K576" s="48">
        <f>'[1]BoQ HSYC'!J576</f>
        <v>9102.3004799999999</v>
      </c>
      <c r="L576" s="47">
        <f>'[1]BoQ HSYC'!K576</f>
        <v>11375.959690909089</v>
      </c>
      <c r="M576" s="47">
        <f>'[1]BoQ HSYC'!L576</f>
        <v>20478.260170909089</v>
      </c>
      <c r="N576" s="183">
        <f>'[1]BoQ HSYC'!M576</f>
        <v>3185.8051679999999</v>
      </c>
      <c r="O576" s="183">
        <f>'[1]BoQ HSYC'!N576</f>
        <v>3981.5858918181807</v>
      </c>
      <c r="P576" s="83">
        <f>'[1]BoQ HSYC'!O576</f>
        <v>7167.391059818181</v>
      </c>
      <c r="Q576" s="47">
        <f>'[1]BoQ HSYC'!P576</f>
        <v>21870781.862530906</v>
      </c>
      <c r="R576" s="132">
        <f>'[1]BoQ HSYC'!Q576</f>
        <v>7654773.6518858178</v>
      </c>
      <c r="S576" s="83">
        <f>'[1]BoQ HSYC'!R576</f>
        <v>29525555.514416724</v>
      </c>
      <c r="T576" s="48">
        <f>'[1]BoQ HSYC'!S576</f>
        <v>0</v>
      </c>
      <c r="U576" s="176">
        <f>'[1]BoQ HSYC'!T576</f>
        <v>0</v>
      </c>
      <c r="V576" s="176" t="str">
        <f>'[1]BoQ HSYC'!U576</f>
        <v>BĐG Q2/2026</v>
      </c>
      <c r="W576" s="176" t="str">
        <f>'[1]BoQ HSYC'!V576</f>
        <v>BĐG Q2/2026</v>
      </c>
      <c r="X576" s="44" t="str">
        <f>'[1]BoQ HSYC'!W576</f>
        <v>ME</v>
      </c>
      <c r="Y576" s="44"/>
      <c r="Z576" s="44"/>
      <c r="AA576" s="44"/>
      <c r="AB576" s="2">
        <v>67599.929342550007</v>
      </c>
      <c r="AC576" s="2">
        <v>72196724.537843406</v>
      </c>
      <c r="AD576" s="2">
        <f>+M576</f>
        <v>20478.260170909089</v>
      </c>
      <c r="AE576" s="2">
        <f>+AD576*14%</f>
        <v>2866.9564239272727</v>
      </c>
      <c r="AF576" s="155">
        <f>+AD576*35%</f>
        <v>7167.391059818181</v>
      </c>
      <c r="AG576" s="2">
        <f>+AD576*F576</f>
        <v>21870781.862530906</v>
      </c>
      <c r="AH576" s="2">
        <f>+AE576*F576</f>
        <v>3061909.460754327</v>
      </c>
      <c r="AI576" s="2">
        <f>+AF576*F576</f>
        <v>7654773.6518858178</v>
      </c>
      <c r="AJ576" s="2">
        <f>SUM(AG576:AI576)</f>
        <v>32587464.975171052</v>
      </c>
      <c r="AK576" s="2">
        <f>+AD576*G576</f>
        <v>21870781.862530906</v>
      </c>
      <c r="AL576" s="2">
        <f>+AE576*G576</f>
        <v>3061909.460754327</v>
      </c>
      <c r="AM576" s="2">
        <f>+AF576*G576</f>
        <v>7654773.6518858178</v>
      </c>
      <c r="AN576" s="155">
        <f>SUM(AK576:AM576)</f>
        <v>32587464.975171052</v>
      </c>
      <c r="AQ576" s="145" t="s">
        <v>525</v>
      </c>
      <c r="AU576" s="8"/>
      <c r="AV576" s="8"/>
      <c r="AW576" s="2">
        <f>+'[2]BoQ HSYC-Đạt'!AT576</f>
        <v>22526.086187999997</v>
      </c>
      <c r="AX576" s="8">
        <f>F576*AW576</f>
        <v>24057860.048783999</v>
      </c>
      <c r="AY576" s="8">
        <f>IF(AQ576="CT",7%,5%)*AX576</f>
        <v>1684050.20341488</v>
      </c>
      <c r="AZ576" s="8">
        <f>AX576*2%</f>
        <v>481157.20097567997</v>
      </c>
      <c r="BA576" s="8">
        <f>IF(BB576&gt;0,0,AX576*5%)</f>
        <v>1202893.0024391999</v>
      </c>
      <c r="BB576" s="8"/>
      <c r="BC576" s="8">
        <f>+AX576+AY576+AZ576+BA576+BB576</f>
        <v>27425960.455613758</v>
      </c>
      <c r="BD576" s="8">
        <f>AX576-AT576</f>
        <v>24057860.048783999</v>
      </c>
      <c r="BE576" s="2"/>
      <c r="BF576" s="8"/>
      <c r="BH576" s="2"/>
    </row>
    <row r="577" spans="1:60" ht="17" hidden="1" outlineLevel="1" x14ac:dyDescent="0.2">
      <c r="A577" s="1" t="s">
        <v>1195</v>
      </c>
      <c r="B577" s="82">
        <v>81</v>
      </c>
      <c r="C577" s="144" t="s">
        <v>627</v>
      </c>
      <c r="D577" s="144"/>
      <c r="E577" s="82" t="s">
        <v>129</v>
      </c>
      <c r="F577" s="143">
        <v>11812</v>
      </c>
      <c r="G577" s="142">
        <f>'[1]BoQ HSYC'!F577</f>
        <v>11812</v>
      </c>
      <c r="H577" s="245">
        <f>'[1]BoQ HSYC'!G577</f>
        <v>0</v>
      </c>
      <c r="I577" s="245">
        <f>'[1]BoQ HSYC'!H577</f>
        <v>0</v>
      </c>
      <c r="J577" s="245">
        <f>'[1]BoQ HSYC'!I577</f>
        <v>0</v>
      </c>
      <c r="K577" s="48">
        <f>'[1]BoQ HSYC'!J577</f>
        <v>6669.6739200000002</v>
      </c>
      <c r="L577" s="47">
        <f>'[1]BoQ HSYC'!K577</f>
        <v>11375.959690909089</v>
      </c>
      <c r="M577" s="47">
        <f>'[1]BoQ HSYC'!L577</f>
        <v>18045.633610909088</v>
      </c>
      <c r="N577" s="183">
        <f>'[1]BoQ HSYC'!M577</f>
        <v>2334.3858719999998</v>
      </c>
      <c r="O577" s="183">
        <f>'[1]BoQ HSYC'!N577</f>
        <v>3981.5858918181807</v>
      </c>
      <c r="P577" s="83">
        <f>'[1]BoQ HSYC'!O577</f>
        <v>6315.971763818181</v>
      </c>
      <c r="Q577" s="47">
        <f>'[1]BoQ HSYC'!P577</f>
        <v>213155024.21205816</v>
      </c>
      <c r="R577" s="132">
        <f>'[1]BoQ HSYC'!Q577</f>
        <v>74604258.47422035</v>
      </c>
      <c r="S577" s="83">
        <f>'[1]BoQ HSYC'!R577</f>
        <v>287759282.68627852</v>
      </c>
      <c r="T577" s="48">
        <f>'[1]BoQ HSYC'!S577</f>
        <v>0</v>
      </c>
      <c r="U577" s="176">
        <f>'[1]BoQ HSYC'!T577</f>
        <v>0</v>
      </c>
      <c r="V577" s="176" t="str">
        <f>'[1]BoQ HSYC'!U577</f>
        <v>BĐG Q2/2026</v>
      </c>
      <c r="W577" s="176" t="str">
        <f>'[1]BoQ HSYC'!V577</f>
        <v>BĐG Q2/2026</v>
      </c>
      <c r="X577" s="44" t="str">
        <f>'[1]BoQ HSYC'!W577</f>
        <v>ME</v>
      </c>
      <c r="Y577" s="44"/>
      <c r="Z577" s="44"/>
      <c r="AA577" s="44"/>
      <c r="AB577" s="2">
        <v>64469.697025800007</v>
      </c>
      <c r="AC577" s="2">
        <v>761516061.26874971</v>
      </c>
      <c r="AD577" s="2">
        <f>+M577</f>
        <v>18045.633610909088</v>
      </c>
      <c r="AE577" s="2">
        <f>+AD577*14%</f>
        <v>2526.3887055272726</v>
      </c>
      <c r="AF577" s="155">
        <f>+AD577*35%</f>
        <v>6315.9717638181801</v>
      </c>
      <c r="AG577" s="2">
        <f>+AD577*F577</f>
        <v>213155024.21205816</v>
      </c>
      <c r="AH577" s="2">
        <f>+AE577*F577</f>
        <v>29841703.389688145</v>
      </c>
      <c r="AI577" s="2">
        <f>+AF577*F577</f>
        <v>74604258.47422035</v>
      </c>
      <c r="AJ577" s="2">
        <f>SUM(AG577:AI577)</f>
        <v>317600986.07596666</v>
      </c>
      <c r="AK577" s="2">
        <f>+AD577*G577</f>
        <v>213155024.21205816</v>
      </c>
      <c r="AL577" s="2">
        <f>+AE577*G577</f>
        <v>29841703.389688145</v>
      </c>
      <c r="AM577" s="2">
        <f>+AF577*G577</f>
        <v>74604258.47422035</v>
      </c>
      <c r="AN577" s="155">
        <f>SUM(AK577:AM577)</f>
        <v>317600986.07596666</v>
      </c>
      <c r="AQ577" s="145" t="s">
        <v>525</v>
      </c>
      <c r="AU577" s="8"/>
      <c r="AV577" s="8"/>
      <c r="AW577" s="2">
        <f>+'[2]BoQ HSYC-Đạt'!AT577</f>
        <v>19850.196971999998</v>
      </c>
      <c r="AX577" s="8">
        <f>F577*AW577</f>
        <v>234470526.63326398</v>
      </c>
      <c r="AY577" s="8">
        <f>IF(AQ577="CT",7%,5%)*AX577</f>
        <v>16412936.864328479</v>
      </c>
      <c r="AZ577" s="8">
        <f>AX577*2%</f>
        <v>4689410.5326652797</v>
      </c>
      <c r="BA577" s="8">
        <f>IF(BB577&gt;0,0,AX577*5%)</f>
        <v>11723526.331663199</v>
      </c>
      <c r="BB577" s="8"/>
      <c r="BC577" s="8">
        <f>+AX577+AY577+AZ577+BA577+BB577</f>
        <v>267296400.36192092</v>
      </c>
      <c r="BD577" s="8">
        <f>AX577-AT577</f>
        <v>234470526.63326398</v>
      </c>
      <c r="BE577" s="2"/>
      <c r="BF577" s="8"/>
      <c r="BH577" s="2"/>
    </row>
    <row r="578" spans="1:60" ht="17" hidden="1" outlineLevel="1" x14ac:dyDescent="0.2">
      <c r="A578" s="1" t="s">
        <v>1133</v>
      </c>
      <c r="B578" s="82"/>
      <c r="C578" s="144" t="s">
        <v>1353</v>
      </c>
      <c r="D578" s="144"/>
      <c r="E578" s="82"/>
      <c r="F578" s="143"/>
      <c r="G578" s="142">
        <f>'[1]BoQ HSYC'!F578</f>
        <v>0</v>
      </c>
      <c r="H578" s="185">
        <f>'[1]BoQ HSYC'!G578</f>
        <v>0</v>
      </c>
      <c r="I578" s="185">
        <f>'[1]BoQ HSYC'!H578</f>
        <v>0</v>
      </c>
      <c r="J578" s="185">
        <f>'[1]BoQ HSYC'!I578</f>
        <v>0</v>
      </c>
      <c r="K578" s="48">
        <f>'[1]BoQ HSYC'!J578</f>
        <v>0</v>
      </c>
      <c r="L578" s="47">
        <f>'[1]BoQ HSYC'!K578</f>
        <v>0</v>
      </c>
      <c r="M578" s="47">
        <f>'[1]BoQ HSYC'!L578</f>
        <v>0</v>
      </c>
      <c r="N578" s="183">
        <f>'[1]BoQ HSYC'!M578</f>
        <v>0</v>
      </c>
      <c r="O578" s="183">
        <f>'[1]BoQ HSYC'!N578</f>
        <v>0</v>
      </c>
      <c r="P578" s="83">
        <f>'[1]BoQ HSYC'!O578</f>
        <v>0</v>
      </c>
      <c r="Q578" s="47">
        <f>'[1]BoQ HSYC'!P578</f>
        <v>0</v>
      </c>
      <c r="R578" s="132">
        <f>'[1]BoQ HSYC'!Q578</f>
        <v>0</v>
      </c>
      <c r="S578" s="83">
        <f>'[1]BoQ HSYC'!R578</f>
        <v>0</v>
      </c>
      <c r="T578" s="48">
        <f>'[1]BoQ HSYC'!S578</f>
        <v>0</v>
      </c>
      <c r="U578" s="132">
        <f>'[1]BoQ HSYC'!T578</f>
        <v>0</v>
      </c>
      <c r="V578" s="132">
        <f>'[1]BoQ HSYC'!U578</f>
        <v>0</v>
      </c>
      <c r="W578" s="132">
        <f>'[1]BoQ HSYC'!V578</f>
        <v>0</v>
      </c>
      <c r="X578" s="44" t="str">
        <f>'[1]BoQ HSYC'!W578</f>
        <v>ME</v>
      </c>
      <c r="Y578" s="44"/>
      <c r="Z578" s="44"/>
      <c r="AA578" s="44"/>
      <c r="AB578" s="2">
        <v>0</v>
      </c>
      <c r="AC578" s="2">
        <v>0</v>
      </c>
      <c r="AD578" s="2">
        <f>+M578</f>
        <v>0</v>
      </c>
      <c r="AE578" s="2">
        <f>+AD578*14%</f>
        <v>0</v>
      </c>
      <c r="AF578" s="155">
        <f>+AD578*35%</f>
        <v>0</v>
      </c>
      <c r="AG578" s="2">
        <f>+AD578*F578</f>
        <v>0</v>
      </c>
      <c r="AH578" s="2">
        <f>+AE578*F578</f>
        <v>0</v>
      </c>
      <c r="AI578" s="2">
        <f>+AF578*F578</f>
        <v>0</v>
      </c>
      <c r="AJ578" s="2">
        <f>SUM(AG578:AI578)</f>
        <v>0</v>
      </c>
      <c r="AK578" s="2">
        <f>+AD578*G578</f>
        <v>0</v>
      </c>
      <c r="AL578" s="2">
        <f>+AE578*G578</f>
        <v>0</v>
      </c>
      <c r="AM578" s="2">
        <f>+AF578*G578</f>
        <v>0</v>
      </c>
      <c r="AN578" s="155">
        <f>SUM(AK578:AM578)</f>
        <v>0</v>
      </c>
      <c r="AQ578" s="145" t="s">
        <v>525</v>
      </c>
      <c r="AU578" s="8"/>
      <c r="AV578" s="8"/>
      <c r="AW578" s="2">
        <f>+'[2]BoQ HSYC-Đạt'!AT578</f>
        <v>0</v>
      </c>
      <c r="AX578" s="8">
        <f>F578*AW578</f>
        <v>0</v>
      </c>
      <c r="AY578" s="8">
        <f>IF(AQ578="CT",7%,5%)*AX578</f>
        <v>0</v>
      </c>
      <c r="AZ578" s="8">
        <f>AX578*2%</f>
        <v>0</v>
      </c>
      <c r="BA578" s="8">
        <f>IF(BB578&gt;0,0,AX578*5%)</f>
        <v>0</v>
      </c>
      <c r="BB578" s="8"/>
      <c r="BC578" s="8">
        <f>+AX578+AY578+AZ578+BA578+BB578</f>
        <v>0</v>
      </c>
      <c r="BD578" s="8">
        <f>AX578-AT578</f>
        <v>0</v>
      </c>
      <c r="BE578" s="2"/>
      <c r="BF578" s="8"/>
      <c r="BH578" s="2"/>
    </row>
    <row r="579" spans="1:60" ht="17" hidden="1" outlineLevel="1" x14ac:dyDescent="0.2">
      <c r="A579" s="1" t="s">
        <v>1194</v>
      </c>
      <c r="B579" s="82">
        <v>83</v>
      </c>
      <c r="C579" s="144" t="s">
        <v>1352</v>
      </c>
      <c r="D579" s="144"/>
      <c r="E579" s="82" t="s">
        <v>129</v>
      </c>
      <c r="F579" s="143">
        <v>38</v>
      </c>
      <c r="G579" s="142">
        <f>'[1]BoQ HSYC'!F579</f>
        <v>38</v>
      </c>
      <c r="H579" s="185">
        <f>'[1]BoQ HSYC'!G579</f>
        <v>0</v>
      </c>
      <c r="I579" s="185">
        <f>'[1]BoQ HSYC'!H579</f>
        <v>0</v>
      </c>
      <c r="J579" s="185">
        <f>'[1]BoQ HSYC'!I579</f>
        <v>0</v>
      </c>
      <c r="K579" s="48">
        <f>'[1]BoQ HSYC'!J579</f>
        <v>603138.68999999994</v>
      </c>
      <c r="L579" s="47">
        <f>'[1]BoQ HSYC'!K579</f>
        <v>95526</v>
      </c>
      <c r="M579" s="47">
        <f>'[1]BoQ HSYC'!L579</f>
        <v>698664.69</v>
      </c>
      <c r="N579" s="183">
        <f>'[1]BoQ HSYC'!M579</f>
        <v>211098.54149999996</v>
      </c>
      <c r="O579" s="183">
        <f>'[1]BoQ HSYC'!N579</f>
        <v>33434.1</v>
      </c>
      <c r="P579" s="83">
        <f>'[1]BoQ HSYC'!O579</f>
        <v>244532.64149999997</v>
      </c>
      <c r="Q579" s="47">
        <f>'[1]BoQ HSYC'!P579</f>
        <v>26549258.219999999</v>
      </c>
      <c r="R579" s="132">
        <f>'[1]BoQ HSYC'!Q579</f>
        <v>9292240.3769999985</v>
      </c>
      <c r="S579" s="83">
        <f>'[1]BoQ HSYC'!R579</f>
        <v>35841498.596999995</v>
      </c>
      <c r="T579" s="48">
        <f>'[1]BoQ HSYC'!S579</f>
        <v>0</v>
      </c>
      <c r="U579" s="132">
        <f>'[1]BoQ HSYC'!T579</f>
        <v>0</v>
      </c>
      <c r="V579" s="132" t="str">
        <f>'[1]BoQ HSYC'!U579</f>
        <v>BĐG Q2/2026</v>
      </c>
      <c r="W579" s="132" t="str">
        <f>'[1]BoQ HSYC'!V579</f>
        <v>BĐG Q2/2026</v>
      </c>
      <c r="X579" s="44" t="str">
        <f>'[1]BoQ HSYC'!W579</f>
        <v>ME</v>
      </c>
      <c r="Y579" s="44"/>
      <c r="Z579" s="44"/>
      <c r="AA579" s="44"/>
      <c r="AB579" s="2">
        <v>537877.99259163742</v>
      </c>
      <c r="AC579" s="2">
        <v>20439363.718482222</v>
      </c>
      <c r="AD579" s="2">
        <f>+M579</f>
        <v>698664.69</v>
      </c>
      <c r="AE579" s="2">
        <f>+AD579*14%</f>
        <v>97813.056599999996</v>
      </c>
      <c r="AF579" s="155">
        <f>+AD579*35%</f>
        <v>244532.64149999997</v>
      </c>
      <c r="AG579" s="2">
        <f>+AD579*F579</f>
        <v>26549258.219999999</v>
      </c>
      <c r="AH579" s="2">
        <f>+AE579*F579</f>
        <v>3716896.1507999999</v>
      </c>
      <c r="AI579" s="2">
        <f>+AF579*F579</f>
        <v>9292240.3769999985</v>
      </c>
      <c r="AJ579" s="2">
        <f>SUM(AG579:AI579)</f>
        <v>39558394.7478</v>
      </c>
      <c r="AK579" s="2">
        <f>+AD579*G579</f>
        <v>26549258.219999999</v>
      </c>
      <c r="AL579" s="2">
        <f>+AE579*G579</f>
        <v>3716896.1507999999</v>
      </c>
      <c r="AM579" s="2">
        <f>+AF579*G579</f>
        <v>9292240.3769999985</v>
      </c>
      <c r="AN579" s="155">
        <f>SUM(AK579:AM579)</f>
        <v>39558394.7478</v>
      </c>
      <c r="AQ579" s="145" t="s">
        <v>525</v>
      </c>
      <c r="AU579" s="8"/>
      <c r="AV579" s="8"/>
      <c r="AW579" s="2">
        <f>+'[2]BoQ HSYC-Đạt'!AT579</f>
        <v>768531.15899999999</v>
      </c>
      <c r="AX579" s="8">
        <f>F579*AW579</f>
        <v>29204184.041999999</v>
      </c>
      <c r="AY579" s="8">
        <f>IF(AQ579="CT",7%,5%)*AX579</f>
        <v>2044292.8829400002</v>
      </c>
      <c r="AZ579" s="8">
        <f>AX579*2%</f>
        <v>584083.68084000004</v>
      </c>
      <c r="BA579" s="8">
        <f>IF(BB579&gt;0,0,AX579*5%)</f>
        <v>1460209.2021000001</v>
      </c>
      <c r="BB579" s="8"/>
      <c r="BC579" s="8">
        <f>+AX579+AY579+AZ579+BA579+BB579</f>
        <v>33292769.807880003</v>
      </c>
      <c r="BD579" s="8">
        <f>AX579-AT579</f>
        <v>29204184.041999999</v>
      </c>
      <c r="BE579" s="2"/>
      <c r="BF579" s="8"/>
      <c r="BH579" s="2"/>
    </row>
    <row r="580" spans="1:60" ht="17" hidden="1" outlineLevel="1" x14ac:dyDescent="0.2">
      <c r="A580" s="1" t="s">
        <v>1194</v>
      </c>
      <c r="B580" s="82">
        <v>84</v>
      </c>
      <c r="C580" s="144" t="s">
        <v>806</v>
      </c>
      <c r="D580" s="144"/>
      <c r="E580" s="82" t="s">
        <v>129</v>
      </c>
      <c r="F580" s="143">
        <v>156</v>
      </c>
      <c r="G580" s="142">
        <f>'[1]BoQ HSYC'!F580</f>
        <v>156</v>
      </c>
      <c r="H580" s="185">
        <f>'[1]BoQ HSYC'!G580</f>
        <v>0</v>
      </c>
      <c r="I580" s="185">
        <f>'[1]BoQ HSYC'!H580</f>
        <v>0</v>
      </c>
      <c r="J580" s="185">
        <f>'[1]BoQ HSYC'!I580</f>
        <v>0</v>
      </c>
      <c r="K580" s="48">
        <f>'[1]BoQ HSYC'!J580</f>
        <v>342027.63</v>
      </c>
      <c r="L580" s="47">
        <f>'[1]BoQ HSYC'!K580</f>
        <v>79056</v>
      </c>
      <c r="M580" s="47">
        <f>'[1]BoQ HSYC'!L580</f>
        <v>421083.63</v>
      </c>
      <c r="N580" s="183">
        <f>'[1]BoQ HSYC'!M580</f>
        <v>119709.67049999999</v>
      </c>
      <c r="O580" s="183">
        <f>'[1]BoQ HSYC'!N580</f>
        <v>27669.599999999999</v>
      </c>
      <c r="P580" s="83">
        <f>'[1]BoQ HSYC'!O580</f>
        <v>147379.27049999998</v>
      </c>
      <c r="Q580" s="47">
        <f>'[1]BoQ HSYC'!P580</f>
        <v>65689046.280000001</v>
      </c>
      <c r="R580" s="132">
        <f>'[1]BoQ HSYC'!Q580</f>
        <v>22991166.197999999</v>
      </c>
      <c r="S580" s="83">
        <f>'[1]BoQ HSYC'!R580</f>
        <v>88680212.478</v>
      </c>
      <c r="T580" s="48">
        <f>'[1]BoQ HSYC'!S580</f>
        <v>0</v>
      </c>
      <c r="U580" s="132">
        <f>'[1]BoQ HSYC'!T580</f>
        <v>0</v>
      </c>
      <c r="V580" s="132" t="str">
        <f>'[1]BoQ HSYC'!U580</f>
        <v>BĐG Q2/2026</v>
      </c>
      <c r="W580" s="132" t="str">
        <f>'[1]BoQ HSYC'!V580</f>
        <v>BĐG Q2/2026</v>
      </c>
      <c r="X580" s="44" t="str">
        <f>'[1]BoQ HSYC'!W580</f>
        <v>ME</v>
      </c>
      <c r="Y580" s="44"/>
      <c r="Z580" s="44"/>
      <c r="AA580" s="44"/>
      <c r="AB580" s="2">
        <v>396585.89718082495</v>
      </c>
      <c r="AC580" s="2">
        <v>61867399.960208692</v>
      </c>
      <c r="AD580" s="2">
        <f>+M580</f>
        <v>421083.63</v>
      </c>
      <c r="AE580" s="2">
        <f>+AD580*14%</f>
        <v>58951.708200000008</v>
      </c>
      <c r="AF580" s="155">
        <f>+AD580*35%</f>
        <v>147379.27049999998</v>
      </c>
      <c r="AG580" s="2">
        <f>+AD580*F580</f>
        <v>65689046.280000001</v>
      </c>
      <c r="AH580" s="2">
        <f>+AE580*F580</f>
        <v>9196466.4792000018</v>
      </c>
      <c r="AI580" s="2">
        <f>+AF580*F580</f>
        <v>22991166.197999999</v>
      </c>
      <c r="AJ580" s="2">
        <f>SUM(AG580:AI580)</f>
        <v>97876678.957200006</v>
      </c>
      <c r="AK580" s="2">
        <f>+AD580*G580</f>
        <v>65689046.280000001</v>
      </c>
      <c r="AL580" s="2">
        <f>+AE580*G580</f>
        <v>9196466.4792000018</v>
      </c>
      <c r="AM580" s="2">
        <f>+AF580*G580</f>
        <v>22991166.197999999</v>
      </c>
      <c r="AN580" s="155">
        <f>SUM(AK580:AM580)</f>
        <v>97876678.957200006</v>
      </c>
      <c r="AQ580" s="145" t="s">
        <v>525</v>
      </c>
      <c r="AU580" s="8"/>
      <c r="AV580" s="8"/>
      <c r="AW580" s="2">
        <f>+'[2]BoQ HSYC-Đạt'!AT580</f>
        <v>463191.99300000002</v>
      </c>
      <c r="AX580" s="8">
        <f>F580*AW580</f>
        <v>72257950.908000007</v>
      </c>
      <c r="AY580" s="8">
        <f>IF(AQ580="CT",7%,5%)*AX580</f>
        <v>5058056.5635600006</v>
      </c>
      <c r="AZ580" s="8">
        <f>AX580*2%</f>
        <v>1445159.0181600002</v>
      </c>
      <c r="BA580" s="8">
        <f>IF(BB580&gt;0,0,AX580*5%)</f>
        <v>3612897.5454000006</v>
      </c>
      <c r="BB580" s="8"/>
      <c r="BC580" s="8">
        <f>+AX580+AY580+AZ580+BA580+BB580</f>
        <v>82374064.035119995</v>
      </c>
      <c r="BD580" s="8">
        <f>AX580-AT580</f>
        <v>72257950.908000007</v>
      </c>
      <c r="BE580" s="2"/>
      <c r="BF580" s="8"/>
      <c r="BH580" s="2"/>
    </row>
    <row r="581" spans="1:60" ht="17" hidden="1" outlineLevel="1" x14ac:dyDescent="0.2">
      <c r="A581" s="1" t="s">
        <v>1194</v>
      </c>
      <c r="B581" s="82">
        <v>85</v>
      </c>
      <c r="C581" s="144" t="s">
        <v>805</v>
      </c>
      <c r="D581" s="144"/>
      <c r="E581" s="82" t="s">
        <v>129</v>
      </c>
      <c r="F581" s="143">
        <v>1055</v>
      </c>
      <c r="G581" s="142">
        <f>'[1]BoQ HSYC'!F581</f>
        <v>1055</v>
      </c>
      <c r="H581" s="245">
        <f>'[1]BoQ HSYC'!G581</f>
        <v>0</v>
      </c>
      <c r="I581" s="245">
        <f>'[1]BoQ HSYC'!H581</f>
        <v>0</v>
      </c>
      <c r="J581" s="245">
        <f>'[1]BoQ HSYC'!I581</f>
        <v>0</v>
      </c>
      <c r="K581" s="48">
        <f>'[1]BoQ HSYC'!J581</f>
        <v>231732.89999999997</v>
      </c>
      <c r="L581" s="47">
        <f>'[1]BoQ HSYC'!K581</f>
        <v>52704</v>
      </c>
      <c r="M581" s="47">
        <f>'[1]BoQ HSYC'!L581</f>
        <v>284436.89999999997</v>
      </c>
      <c r="N581" s="183">
        <f>'[1]BoQ HSYC'!M581</f>
        <v>81106.514999999985</v>
      </c>
      <c r="O581" s="183">
        <f>'[1]BoQ HSYC'!N581</f>
        <v>18446.399999999998</v>
      </c>
      <c r="P581" s="83">
        <f>'[1]BoQ HSYC'!O581</f>
        <v>99552.914999999979</v>
      </c>
      <c r="Q581" s="47">
        <f>'[1]BoQ HSYC'!P581</f>
        <v>300080929.49999994</v>
      </c>
      <c r="R581" s="132">
        <f>'[1]BoQ HSYC'!Q581</f>
        <v>105028325.32499997</v>
      </c>
      <c r="S581" s="83">
        <f>'[1]BoQ HSYC'!R581</f>
        <v>405109254.82499993</v>
      </c>
      <c r="T581" s="48">
        <f>'[1]BoQ HSYC'!S581</f>
        <v>0</v>
      </c>
      <c r="U581" s="176">
        <f>'[1]BoQ HSYC'!T581</f>
        <v>0</v>
      </c>
      <c r="V581" s="176" t="str">
        <f>'[1]BoQ HSYC'!U581</f>
        <v>BĐG Q2/2026</v>
      </c>
      <c r="W581" s="176" t="str">
        <f>'[1]BoQ HSYC'!V581</f>
        <v>BĐG Q2/2026</v>
      </c>
      <c r="X581" s="44" t="str">
        <f>'[1]BoQ HSYC'!W581</f>
        <v>ME</v>
      </c>
      <c r="Y581" s="44"/>
      <c r="Z581" s="44"/>
      <c r="AA581" s="44"/>
      <c r="AB581" s="2">
        <v>255293.80177001248</v>
      </c>
      <c r="AC581" s="2">
        <v>269334960.86736315</v>
      </c>
      <c r="AD581" s="2">
        <f>+M581</f>
        <v>284436.89999999997</v>
      </c>
      <c r="AE581" s="2">
        <f>+AD581*14%</f>
        <v>39821.165999999997</v>
      </c>
      <c r="AF581" s="155">
        <f>+AD581*35%</f>
        <v>99552.914999999979</v>
      </c>
      <c r="AG581" s="2">
        <f>+AD581*F581</f>
        <v>300080929.49999994</v>
      </c>
      <c r="AH581" s="2">
        <f>+AE581*F581</f>
        <v>42011330.129999995</v>
      </c>
      <c r="AI581" s="2">
        <f>+AF581*F581</f>
        <v>105028325.32499997</v>
      </c>
      <c r="AJ581" s="2">
        <f>SUM(AG581:AI581)</f>
        <v>447120584.95499992</v>
      </c>
      <c r="AK581" s="2">
        <f>+AD581*G581</f>
        <v>300080929.49999994</v>
      </c>
      <c r="AL581" s="2">
        <f>+AE581*G581</f>
        <v>42011330.129999995</v>
      </c>
      <c r="AM581" s="2">
        <f>+AF581*G581</f>
        <v>105028325.32499997</v>
      </c>
      <c r="AN581" s="155">
        <f>SUM(AK581:AM581)</f>
        <v>447120584.95499992</v>
      </c>
      <c r="AQ581" s="145" t="s">
        <v>525</v>
      </c>
      <c r="AU581" s="8"/>
      <c r="AV581" s="8"/>
      <c r="AW581" s="2">
        <f>+'[2]BoQ HSYC-Đạt'!AT581</f>
        <v>312880.58999999997</v>
      </c>
      <c r="AX581" s="8">
        <f>F581*AW581</f>
        <v>330089022.44999999</v>
      </c>
      <c r="AY581" s="8">
        <f>IF(AQ581="CT",7%,5%)*AX581</f>
        <v>23106231.5715</v>
      </c>
      <c r="AZ581" s="8">
        <f>AX581*2%</f>
        <v>6601780.449</v>
      </c>
      <c r="BA581" s="8">
        <f>IF(BB581&gt;0,0,AX581*5%)</f>
        <v>16504451.122500001</v>
      </c>
      <c r="BB581" s="8"/>
      <c r="BC581" s="8">
        <f>+AX581+AY581+AZ581+BA581+BB581</f>
        <v>376301485.59299999</v>
      </c>
      <c r="BD581" s="8">
        <f>AX581-AT581</f>
        <v>330089022.44999999</v>
      </c>
      <c r="BE581" s="2"/>
      <c r="BF581" s="8"/>
      <c r="BH581" s="2"/>
    </row>
    <row r="582" spans="1:60" ht="17" hidden="1" outlineLevel="1" x14ac:dyDescent="0.2">
      <c r="A582" s="1" t="s">
        <v>1194</v>
      </c>
      <c r="B582" s="82">
        <v>86</v>
      </c>
      <c r="C582" s="144" t="s">
        <v>1351</v>
      </c>
      <c r="D582" s="144"/>
      <c r="E582" s="82" t="s">
        <v>129</v>
      </c>
      <c r="F582" s="143">
        <v>75</v>
      </c>
      <c r="G582" s="142">
        <f>'[1]BoQ HSYC'!F582</f>
        <v>75</v>
      </c>
      <c r="H582" s="185">
        <f>'[1]BoQ HSYC'!G582</f>
        <v>0</v>
      </c>
      <c r="I582" s="185">
        <f>'[1]BoQ HSYC'!H582</f>
        <v>0</v>
      </c>
      <c r="J582" s="185">
        <f>'[1]BoQ HSYC'!I582</f>
        <v>0</v>
      </c>
      <c r="K582" s="48">
        <f>'[1]BoQ HSYC'!J582</f>
        <v>176522.21999999997</v>
      </c>
      <c r="L582" s="47">
        <f>'[1]BoQ HSYC'!K582</f>
        <v>39528</v>
      </c>
      <c r="M582" s="47">
        <f>'[1]BoQ HSYC'!L582</f>
        <v>216050.21999999997</v>
      </c>
      <c r="N582" s="183">
        <f>'[1]BoQ HSYC'!M582</f>
        <v>61782.776999999987</v>
      </c>
      <c r="O582" s="183">
        <f>'[1]BoQ HSYC'!N582</f>
        <v>13834.8</v>
      </c>
      <c r="P582" s="83">
        <f>'[1]BoQ HSYC'!O582</f>
        <v>75617.57699999999</v>
      </c>
      <c r="Q582" s="47">
        <f>'[1]BoQ HSYC'!P582</f>
        <v>16203766.499999998</v>
      </c>
      <c r="R582" s="132">
        <f>'[1]BoQ HSYC'!Q582</f>
        <v>5671318.2749999994</v>
      </c>
      <c r="S582" s="83">
        <f>'[1]BoQ HSYC'!R582</f>
        <v>21875084.774999999</v>
      </c>
      <c r="T582" s="48">
        <f>'[1]BoQ HSYC'!S582</f>
        <v>0</v>
      </c>
      <c r="U582" s="132">
        <f>'[1]BoQ HSYC'!T582</f>
        <v>0</v>
      </c>
      <c r="V582" s="132" t="str">
        <f>'[1]BoQ HSYC'!U582</f>
        <v>BĐG Q2/2026</v>
      </c>
      <c r="W582" s="132" t="str">
        <f>'[1]BoQ HSYC'!V582</f>
        <v>BĐG Q2/2026</v>
      </c>
      <c r="X582" s="44" t="str">
        <f>'[1]BoQ HSYC'!W582</f>
        <v>ME</v>
      </c>
      <c r="Y582" s="44"/>
      <c r="Z582" s="44"/>
      <c r="AA582" s="44"/>
      <c r="AB582" s="2">
        <v>183999.62518657502</v>
      </c>
      <c r="AC582" s="2">
        <v>13799971.888993127</v>
      </c>
      <c r="AD582" s="2">
        <f>+M582</f>
        <v>216050.21999999997</v>
      </c>
      <c r="AE582" s="2">
        <f>+AD582*14%</f>
        <v>30247.0308</v>
      </c>
      <c r="AF582" s="155">
        <f>+AD582*35%</f>
        <v>75617.57699999999</v>
      </c>
      <c r="AG582" s="2">
        <f>+AD582*F582</f>
        <v>16203766.499999998</v>
      </c>
      <c r="AH582" s="2">
        <f>+AE582*F582</f>
        <v>2268527.31</v>
      </c>
      <c r="AI582" s="2">
        <f>+AF582*F582</f>
        <v>5671318.2749999994</v>
      </c>
      <c r="AJ582" s="2">
        <f>SUM(AG582:AI582)</f>
        <v>24143612.084999997</v>
      </c>
      <c r="AK582" s="2">
        <f>+AD582*G582</f>
        <v>16203766.499999998</v>
      </c>
      <c r="AL582" s="2">
        <f>+AE582*G582</f>
        <v>2268527.31</v>
      </c>
      <c r="AM582" s="2">
        <f>+AF582*G582</f>
        <v>5671318.2749999994</v>
      </c>
      <c r="AN582" s="155">
        <f>SUM(AK582:AM582)</f>
        <v>24143612.084999997</v>
      </c>
      <c r="AQ582" s="145" t="s">
        <v>525</v>
      </c>
      <c r="AU582" s="8"/>
      <c r="AV582" s="8"/>
      <c r="AW582" s="2">
        <f>+'[2]BoQ HSYC-Đạt'!AT582</f>
        <v>237655.24199999997</v>
      </c>
      <c r="AX582" s="8">
        <f>F582*AW582</f>
        <v>17824143.149999999</v>
      </c>
      <c r="AY582" s="8">
        <f>IF(AQ582="CT",7%,5%)*AX582</f>
        <v>1247690.0205000001</v>
      </c>
      <c r="AZ582" s="8">
        <f>AX582*2%</f>
        <v>356482.86299999995</v>
      </c>
      <c r="BA582" s="8">
        <f>IF(BB582&gt;0,0,AX582*5%)</f>
        <v>891207.15749999997</v>
      </c>
      <c r="BB582" s="8"/>
      <c r="BC582" s="8">
        <f>+AX582+AY582+AZ582+BA582+BB582</f>
        <v>20319523.191</v>
      </c>
      <c r="BD582" s="8">
        <f>AX582-AT582</f>
        <v>17824143.149999999</v>
      </c>
      <c r="BE582" s="2"/>
      <c r="BF582" s="8"/>
      <c r="BH582" s="2"/>
    </row>
    <row r="583" spans="1:60" ht="17" hidden="1" outlineLevel="1" x14ac:dyDescent="0.2">
      <c r="B583" s="82"/>
      <c r="C583" s="144" t="s">
        <v>803</v>
      </c>
      <c r="D583" s="144"/>
      <c r="E583" s="82"/>
      <c r="F583" s="143"/>
      <c r="G583" s="142">
        <f>'[1]BoQ HSYC'!F583</f>
        <v>0</v>
      </c>
      <c r="H583" s="185">
        <f>'[1]BoQ HSYC'!G583</f>
        <v>0</v>
      </c>
      <c r="I583" s="185">
        <f>'[1]BoQ HSYC'!H583</f>
        <v>0</v>
      </c>
      <c r="J583" s="185">
        <f>'[1]BoQ HSYC'!I583</f>
        <v>0</v>
      </c>
      <c r="K583" s="48">
        <f>'[1]BoQ HSYC'!J583</f>
        <v>0</v>
      </c>
      <c r="L583" s="47">
        <f>'[1]BoQ HSYC'!K583</f>
        <v>0</v>
      </c>
      <c r="M583" s="47">
        <f>'[1]BoQ HSYC'!L583</f>
        <v>0</v>
      </c>
      <c r="N583" s="183">
        <f>'[1]BoQ HSYC'!M583</f>
        <v>0</v>
      </c>
      <c r="O583" s="183">
        <f>'[1]BoQ HSYC'!N583</f>
        <v>0</v>
      </c>
      <c r="P583" s="83">
        <f>'[1]BoQ HSYC'!O583</f>
        <v>0</v>
      </c>
      <c r="Q583" s="47">
        <f>'[1]BoQ HSYC'!P583</f>
        <v>0</v>
      </c>
      <c r="R583" s="132">
        <f>'[1]BoQ HSYC'!Q583</f>
        <v>0</v>
      </c>
      <c r="S583" s="83">
        <f>'[1]BoQ HSYC'!R583</f>
        <v>0</v>
      </c>
      <c r="T583" s="48">
        <f>'[1]BoQ HSYC'!S583</f>
        <v>0</v>
      </c>
      <c r="U583" s="132">
        <f>'[1]BoQ HSYC'!T583</f>
        <v>0</v>
      </c>
      <c r="V583" s="132">
        <f>'[1]BoQ HSYC'!U583</f>
        <v>0</v>
      </c>
      <c r="W583" s="132">
        <f>'[1]BoQ HSYC'!V583</f>
        <v>0</v>
      </c>
      <c r="X583" s="44" t="str">
        <f>'[1]BoQ HSYC'!W583</f>
        <v>ME</v>
      </c>
      <c r="Y583" s="44"/>
      <c r="Z583" s="44"/>
      <c r="AA583" s="44"/>
      <c r="AB583" s="2">
        <v>0</v>
      </c>
      <c r="AC583" s="2">
        <v>0</v>
      </c>
      <c r="AD583" s="2">
        <f>+M583</f>
        <v>0</v>
      </c>
      <c r="AE583" s="2">
        <f>+AD583*14%</f>
        <v>0</v>
      </c>
      <c r="AF583" s="155">
        <f>+AD583*35%</f>
        <v>0</v>
      </c>
      <c r="AG583" s="2">
        <f>+AD583*F583</f>
        <v>0</v>
      </c>
      <c r="AH583" s="2">
        <f>+AE583*F583</f>
        <v>0</v>
      </c>
      <c r="AI583" s="2">
        <f>+AF583*F583</f>
        <v>0</v>
      </c>
      <c r="AJ583" s="2">
        <f>SUM(AG583:AI583)</f>
        <v>0</v>
      </c>
      <c r="AK583" s="2">
        <f>+AD583*G583</f>
        <v>0</v>
      </c>
      <c r="AL583" s="2">
        <f>+AE583*G583</f>
        <v>0</v>
      </c>
      <c r="AM583" s="2">
        <f>+AF583*G583</f>
        <v>0</v>
      </c>
      <c r="AN583" s="155">
        <f>SUM(AK583:AM583)</f>
        <v>0</v>
      </c>
      <c r="AQ583" s="145" t="s">
        <v>525</v>
      </c>
      <c r="AU583" s="8"/>
      <c r="AV583" s="8"/>
      <c r="AW583" s="2">
        <f>+'[2]BoQ HSYC-Đạt'!AT583</f>
        <v>0</v>
      </c>
      <c r="AX583" s="8">
        <f>F583*AW583</f>
        <v>0</v>
      </c>
      <c r="AY583" s="8">
        <f>IF(AQ583="CT",7%,5%)*AX583</f>
        <v>0</v>
      </c>
      <c r="AZ583" s="8">
        <f>AX583*2%</f>
        <v>0</v>
      </c>
      <c r="BA583" s="8">
        <f>IF(BB583&gt;0,0,AX583*5%)</f>
        <v>0</v>
      </c>
      <c r="BB583" s="8"/>
      <c r="BC583" s="8">
        <f>+AX583+AY583+AZ583+BA583+BB583</f>
        <v>0</v>
      </c>
      <c r="BD583" s="8">
        <f>AX583-AT583</f>
        <v>0</v>
      </c>
      <c r="BE583" s="2"/>
      <c r="BF583" s="8"/>
      <c r="BH583" s="2"/>
    </row>
    <row r="584" spans="1:60" ht="34" hidden="1" outlineLevel="1" x14ac:dyDescent="0.2">
      <c r="A584" s="1" t="s">
        <v>251</v>
      </c>
      <c r="B584" s="82">
        <v>89</v>
      </c>
      <c r="C584" s="144" t="s">
        <v>802</v>
      </c>
      <c r="D584" s="144"/>
      <c r="E584" s="82" t="s">
        <v>249</v>
      </c>
      <c r="F584" s="143">
        <v>1</v>
      </c>
      <c r="G584" s="142">
        <f>'[1]BoQ HSYC'!F584</f>
        <v>1</v>
      </c>
      <c r="H584" s="185">
        <f>'[1]BoQ HSYC'!G584</f>
        <v>0</v>
      </c>
      <c r="I584" s="185">
        <f>'[1]BoQ HSYC'!H584</f>
        <v>0</v>
      </c>
      <c r="J584" s="185">
        <f>'[1]BoQ HSYC'!I584</f>
        <v>0</v>
      </c>
      <c r="K584" s="48">
        <f>'[1]BoQ HSYC'!J584</f>
        <v>12978000</v>
      </c>
      <c r="L584" s="47">
        <f>'[1]BoQ HSYC'!K584</f>
        <v>361473.1578947368</v>
      </c>
      <c r="M584" s="47">
        <f>'[1]BoQ HSYC'!L584</f>
        <v>13339473.157894736</v>
      </c>
      <c r="N584" s="183">
        <f>'[1]BoQ HSYC'!M584</f>
        <v>4542300</v>
      </c>
      <c r="O584" s="183">
        <f>'[1]BoQ HSYC'!N584</f>
        <v>126515.60526315786</v>
      </c>
      <c r="P584" s="83">
        <f>'[1]BoQ HSYC'!O584</f>
        <v>4668815.6052631577</v>
      </c>
      <c r="Q584" s="47">
        <f>'[1]BoQ HSYC'!P584</f>
        <v>13339473.157894736</v>
      </c>
      <c r="R584" s="132">
        <f>'[1]BoQ HSYC'!Q584</f>
        <v>4668815.6052631577</v>
      </c>
      <c r="S584" s="83">
        <f>'[1]BoQ HSYC'!R584</f>
        <v>18008288.763157893</v>
      </c>
      <c r="T584" s="48">
        <f>'[1]BoQ HSYC'!S584</f>
        <v>0</v>
      </c>
      <c r="U584" s="132">
        <f>'[1]BoQ HSYC'!T584</f>
        <v>0</v>
      </c>
      <c r="V584" s="132" t="str">
        <f>'[1]BoQ HSYC'!U584</f>
        <v>BĐG Q2/2026</v>
      </c>
      <c r="W584" s="132" t="str">
        <f>'[1]BoQ HSYC'!V584</f>
        <v>BĐG Q2/2026</v>
      </c>
      <c r="X584" s="44" t="str">
        <f>'[1]BoQ HSYC'!W584</f>
        <v>ME</v>
      </c>
      <c r="Y584" s="44"/>
      <c r="Z584" s="44"/>
      <c r="AA584" s="44"/>
      <c r="AB584" s="2">
        <v>23197228.755525</v>
      </c>
      <c r="AC584" s="2">
        <v>23197228.755525</v>
      </c>
      <c r="AD584" s="2">
        <f>+M584</f>
        <v>13339473.157894736</v>
      </c>
      <c r="AE584" s="2">
        <f>+AD584*14%</f>
        <v>1867526.2421052633</v>
      </c>
      <c r="AF584" s="155">
        <f>+AD584*35%</f>
        <v>4668815.6052631577</v>
      </c>
      <c r="AG584" s="2">
        <f>+AD584*F584</f>
        <v>13339473.157894736</v>
      </c>
      <c r="AH584" s="2">
        <f>+AE584*F584</f>
        <v>1867526.2421052633</v>
      </c>
      <c r="AI584" s="2">
        <f>+AF584*F584</f>
        <v>4668815.6052631577</v>
      </c>
      <c r="AJ584" s="2">
        <f>SUM(AG584:AI584)</f>
        <v>19875815.005263157</v>
      </c>
      <c r="AK584" s="2">
        <f>+AD584*G584</f>
        <v>13339473.157894736</v>
      </c>
      <c r="AL584" s="2">
        <f>+AE584*G584</f>
        <v>1867526.2421052633</v>
      </c>
      <c r="AM584" s="2">
        <f>+AF584*G584</f>
        <v>4668815.6052631577</v>
      </c>
      <c r="AN584" s="155">
        <f>SUM(AK584:AM584)</f>
        <v>19875815.005263157</v>
      </c>
      <c r="AQ584" s="145" t="s">
        <v>525</v>
      </c>
      <c r="AU584" s="8"/>
      <c r="AV584" s="8"/>
      <c r="AW584" s="2">
        <f>+'[2]BoQ HSYC-Đạt'!AT584</f>
        <v>13606262.62105263</v>
      </c>
      <c r="AX584" s="8">
        <f>F584*AW584</f>
        <v>13606262.62105263</v>
      </c>
      <c r="AY584" s="8">
        <f>IF(AQ584="CT",7%,5%)*AX584</f>
        <v>952438.3834736842</v>
      </c>
      <c r="AZ584" s="8">
        <f>AX584*2%</f>
        <v>272125.2524210526</v>
      </c>
      <c r="BA584" s="8">
        <f>IF(BB584&gt;0,0,AX584*5%)</f>
        <v>680313.13105263154</v>
      </c>
      <c r="BB584" s="8"/>
      <c r="BC584" s="8">
        <f>+AX584+AY584+AZ584+BA584+BB584</f>
        <v>15511139.388</v>
      </c>
      <c r="BD584" s="8">
        <f>AX584-AT584</f>
        <v>13606262.62105263</v>
      </c>
      <c r="BE584" s="2"/>
      <c r="BF584" s="8"/>
      <c r="BH584" s="2"/>
    </row>
    <row r="585" spans="1:60" ht="34" hidden="1" outlineLevel="1" x14ac:dyDescent="0.2">
      <c r="A585" s="1" t="s">
        <v>1188</v>
      </c>
      <c r="B585" s="82">
        <v>90</v>
      </c>
      <c r="C585" s="144" t="s">
        <v>801</v>
      </c>
      <c r="D585" s="144"/>
      <c r="E585" s="82" t="s">
        <v>129</v>
      </c>
      <c r="F585" s="143">
        <v>140</v>
      </c>
      <c r="G585" s="142">
        <f>'[1]BoQ HSYC'!F585</f>
        <v>140</v>
      </c>
      <c r="H585" s="185">
        <f>'[1]BoQ HSYC'!G585</f>
        <v>0</v>
      </c>
      <c r="I585" s="185">
        <f>'[1]BoQ HSYC'!H585</f>
        <v>0</v>
      </c>
      <c r="J585" s="185">
        <f>'[1]BoQ HSYC'!I585</f>
        <v>0</v>
      </c>
      <c r="K585" s="48">
        <f>'[1]BoQ HSYC'!J585</f>
        <v>293410</v>
      </c>
      <c r="L585" s="47">
        <f>'[1]BoQ HSYC'!K585</f>
        <v>16585</v>
      </c>
      <c r="M585" s="47">
        <f>'[1]BoQ HSYC'!L585</f>
        <v>309995</v>
      </c>
      <c r="N585" s="183">
        <f>'[1]BoQ HSYC'!M585</f>
        <v>0</v>
      </c>
      <c r="O585" s="183">
        <f>'[1]BoQ HSYC'!N585</f>
        <v>5804.75</v>
      </c>
      <c r="P585" s="83">
        <f>'[1]BoQ HSYC'!O585</f>
        <v>5804.75</v>
      </c>
      <c r="Q585" s="47">
        <f>'[1]BoQ HSYC'!P585</f>
        <v>43399300</v>
      </c>
      <c r="R585" s="132">
        <f>'[1]BoQ HSYC'!Q585</f>
        <v>812665</v>
      </c>
      <c r="S585" s="83">
        <f>'[1]BoQ HSYC'!R585</f>
        <v>44211965</v>
      </c>
      <c r="T585" s="48">
        <f>'[1]BoQ HSYC'!S585</f>
        <v>0</v>
      </c>
      <c r="U585" s="132">
        <f>'[1]BoQ HSYC'!T585</f>
        <v>0</v>
      </c>
      <c r="V585" s="132" t="str">
        <f>'[1]BoQ HSYC'!U585</f>
        <v>VT: NCC, NC:BĐG Q2/2026</v>
      </c>
      <c r="W585" s="132" t="str">
        <f>'[1]BoQ HSYC'!V585</f>
        <v>VT: NCC, NC:BĐG Q2/2026</v>
      </c>
      <c r="X585" s="44" t="str">
        <f>'[1]BoQ HSYC'!W585</f>
        <v>ME</v>
      </c>
      <c r="Y585" s="44"/>
      <c r="Z585" s="44"/>
      <c r="AA585" s="44"/>
      <c r="AB585" s="2">
        <v>449283.86589693744</v>
      </c>
      <c r="AC585" s="2">
        <v>62899741.225571245</v>
      </c>
      <c r="AD585" s="2">
        <f>+M585</f>
        <v>309995</v>
      </c>
      <c r="AE585" s="2">
        <f>+AD585*14%</f>
        <v>43399.3</v>
      </c>
      <c r="AF585" s="155">
        <f>+AD585*35%</f>
        <v>108498.25</v>
      </c>
      <c r="AG585" s="2">
        <f>+AD585*F585</f>
        <v>43399300</v>
      </c>
      <c r="AH585" s="2">
        <f>+AE585*F585</f>
        <v>6075902</v>
      </c>
      <c r="AI585" s="2">
        <f>+AF585*F585</f>
        <v>15189755</v>
      </c>
      <c r="AJ585" s="2">
        <f>SUM(AG585:AI585)</f>
        <v>64664957</v>
      </c>
      <c r="AK585" s="2">
        <f>+AD585*G585</f>
        <v>43399300</v>
      </c>
      <c r="AL585" s="2">
        <f>+AE585*G585</f>
        <v>6075902</v>
      </c>
      <c r="AM585" s="2">
        <f>+AF585*G585</f>
        <v>15189755</v>
      </c>
      <c r="AN585" s="155">
        <f>SUM(AK585:AM585)</f>
        <v>64664957</v>
      </c>
      <c r="AQ585" s="145" t="s">
        <v>525</v>
      </c>
      <c r="AU585" s="8"/>
      <c r="AV585" s="8"/>
      <c r="AW585" s="2">
        <f>+'[2]BoQ HSYC-Đạt'!AT585</f>
        <v>319294.84999999998</v>
      </c>
      <c r="AX585" s="8">
        <f>F585*AW585</f>
        <v>44701279</v>
      </c>
      <c r="AY585" s="8">
        <f>IF(AQ585="CT",7%,5%)*AX585</f>
        <v>3129089.5300000003</v>
      </c>
      <c r="AZ585" s="8">
        <f>AX585*2%</f>
        <v>894025.58000000007</v>
      </c>
      <c r="BA585" s="8">
        <f>IF(BB585&gt;0,0,AX585*5%)</f>
        <v>2235063.9500000002</v>
      </c>
      <c r="BB585" s="8"/>
      <c r="BC585" s="8">
        <f>+AX585+AY585+AZ585+BA585+BB585</f>
        <v>50959458.060000002</v>
      </c>
      <c r="BD585" s="8">
        <f>AX585-AT585</f>
        <v>44701279</v>
      </c>
      <c r="BE585" s="2"/>
      <c r="BF585" s="8"/>
      <c r="BH585" s="2"/>
    </row>
    <row r="586" spans="1:60" ht="17" hidden="1" outlineLevel="1" x14ac:dyDescent="0.2">
      <c r="A586" s="1" t="s">
        <v>1192</v>
      </c>
      <c r="B586" s="82">
        <v>91</v>
      </c>
      <c r="C586" s="144" t="s">
        <v>800</v>
      </c>
      <c r="D586" s="144"/>
      <c r="E586" s="82" t="s">
        <v>160</v>
      </c>
      <c r="F586" s="143">
        <v>1.1599999999999999</v>
      </c>
      <c r="G586" s="142">
        <f>'[1]BoQ HSYC'!F586</f>
        <v>1.1599999999999999</v>
      </c>
      <c r="H586" s="185">
        <f>'[1]BoQ HSYC'!G586</f>
        <v>0</v>
      </c>
      <c r="I586" s="185">
        <f>'[1]BoQ HSYC'!H586</f>
        <v>0</v>
      </c>
      <c r="J586" s="185">
        <f>'[1]BoQ HSYC'!I586</f>
        <v>0</v>
      </c>
      <c r="K586" s="48">
        <f>'[1]BoQ HSYC'!J586</f>
        <v>1830962.0159999998</v>
      </c>
      <c r="L586" s="47">
        <f>'[1]BoQ HSYC'!K586</f>
        <v>1305823.1629090901</v>
      </c>
      <c r="M586" s="47">
        <f>'[1]BoQ HSYC'!L586</f>
        <v>3136785.1789090899</v>
      </c>
      <c r="N586" s="183">
        <f>'[1]BoQ HSYC'!M586</f>
        <v>640836.70559999987</v>
      </c>
      <c r="O586" s="183">
        <f>'[1]BoQ HSYC'!N586</f>
        <v>457038.10701818147</v>
      </c>
      <c r="P586" s="83">
        <f>'[1]BoQ HSYC'!O586</f>
        <v>1097874.8126181813</v>
      </c>
      <c r="Q586" s="47">
        <f>'[1]BoQ HSYC'!P586</f>
        <v>3638670.8075345438</v>
      </c>
      <c r="R586" s="132">
        <f>'[1]BoQ HSYC'!Q586</f>
        <v>1273534.7826370902</v>
      </c>
      <c r="S586" s="83">
        <f>'[1]BoQ HSYC'!R586</f>
        <v>4912205.5901716342</v>
      </c>
      <c r="T586" s="48">
        <f>'[1]BoQ HSYC'!S586</f>
        <v>0</v>
      </c>
      <c r="U586" s="132">
        <f>'[1]BoQ HSYC'!T586</f>
        <v>0</v>
      </c>
      <c r="V586" s="132" t="str">
        <f>'[1]BoQ HSYC'!U586</f>
        <v>BĐG Q2/2026</v>
      </c>
      <c r="W586" s="132" t="str">
        <f>'[1]BoQ HSYC'!V586</f>
        <v>BĐG Q2/2026</v>
      </c>
      <c r="X586" s="44" t="str">
        <f>'[1]BoQ HSYC'!W586</f>
        <v>ME</v>
      </c>
      <c r="Y586" s="44"/>
      <c r="Z586" s="44"/>
      <c r="AA586" s="44"/>
      <c r="AB586" s="2">
        <v>3104978.8800279973</v>
      </c>
      <c r="AC586" s="2">
        <v>3601775.5008324767</v>
      </c>
      <c r="AD586" s="2">
        <f>+M586</f>
        <v>3136785.1789090899</v>
      </c>
      <c r="AE586" s="2">
        <f>+AD586*14%</f>
        <v>439149.92504727264</v>
      </c>
      <c r="AF586" s="155">
        <f>+AD586*35%</f>
        <v>1097874.8126181813</v>
      </c>
      <c r="AG586" s="2">
        <f>+AD586*F586</f>
        <v>3638670.8075345438</v>
      </c>
      <c r="AH586" s="2">
        <f>+AE586*F586</f>
        <v>509413.91305483622</v>
      </c>
      <c r="AI586" s="2">
        <f>+AF586*F586</f>
        <v>1273534.7826370902</v>
      </c>
      <c r="AJ586" s="2">
        <f>SUM(AG586:AI586)</f>
        <v>5421619.5032264702</v>
      </c>
      <c r="AK586" s="2">
        <f>+AD586*G586</f>
        <v>3638670.8075345438</v>
      </c>
      <c r="AL586" s="2">
        <f>+AE586*G586</f>
        <v>509413.91305483622</v>
      </c>
      <c r="AM586" s="2">
        <f>+AF586*G586</f>
        <v>1273534.7826370902</v>
      </c>
      <c r="AN586" s="155">
        <f>SUM(AK586:AM586)</f>
        <v>5421619.5032264702</v>
      </c>
      <c r="AQ586" s="145" t="s">
        <v>525</v>
      </c>
      <c r="AU586" s="8"/>
      <c r="AV586" s="8"/>
      <c r="AW586" s="2">
        <f>+'[2]BoQ HSYC-Đạt'!AT586</f>
        <v>3450463.6967999991</v>
      </c>
      <c r="AX586" s="8">
        <f>F586*AW586</f>
        <v>4002537.8882879987</v>
      </c>
      <c r="AY586" s="8">
        <f>IF(AQ586="CT",7%,5%)*AX586</f>
        <v>280177.65218015993</v>
      </c>
      <c r="AZ586" s="8">
        <f>AX586*2%</f>
        <v>80050.757765759976</v>
      </c>
      <c r="BA586" s="8">
        <f>IF(BB586&gt;0,0,AX586*5%)</f>
        <v>200126.89441439995</v>
      </c>
      <c r="BB586" s="8"/>
      <c r="BC586" s="8">
        <f>+AX586+AY586+AZ586+BA586+BB586</f>
        <v>4562893.1926483177</v>
      </c>
      <c r="BD586" s="8">
        <f>AX586-AT586</f>
        <v>4002537.8882879987</v>
      </c>
      <c r="BE586" s="2"/>
      <c r="BF586" s="8"/>
      <c r="BH586" s="2"/>
    </row>
    <row r="587" spans="1:60" ht="17" hidden="1" outlineLevel="1" x14ac:dyDescent="0.2">
      <c r="A587" s="1" t="s">
        <v>1191</v>
      </c>
      <c r="B587" s="82"/>
      <c r="C587" s="144" t="s">
        <v>799</v>
      </c>
      <c r="D587" s="144"/>
      <c r="E587" s="82"/>
      <c r="F587" s="143"/>
      <c r="G587" s="142">
        <f>'[1]BoQ HSYC'!F587</f>
        <v>0</v>
      </c>
      <c r="H587" s="185">
        <f>'[1]BoQ HSYC'!G587</f>
        <v>0</v>
      </c>
      <c r="I587" s="185">
        <f>'[1]BoQ HSYC'!H587</f>
        <v>0</v>
      </c>
      <c r="J587" s="185">
        <f>'[1]BoQ HSYC'!I587</f>
        <v>0</v>
      </c>
      <c r="K587" s="48">
        <f>'[1]BoQ HSYC'!J587</f>
        <v>0</v>
      </c>
      <c r="L587" s="47">
        <f>'[1]BoQ HSYC'!K587</f>
        <v>0</v>
      </c>
      <c r="M587" s="47">
        <f>'[1]BoQ HSYC'!L587</f>
        <v>0</v>
      </c>
      <c r="N587" s="183">
        <f>'[1]BoQ HSYC'!M587</f>
        <v>0</v>
      </c>
      <c r="O587" s="183">
        <f>'[1]BoQ HSYC'!N587</f>
        <v>0</v>
      </c>
      <c r="P587" s="83">
        <f>'[1]BoQ HSYC'!O587</f>
        <v>0</v>
      </c>
      <c r="Q587" s="47">
        <f>'[1]BoQ HSYC'!P587</f>
        <v>0</v>
      </c>
      <c r="R587" s="132">
        <f>'[1]BoQ HSYC'!Q587</f>
        <v>0</v>
      </c>
      <c r="S587" s="83">
        <f>'[1]BoQ HSYC'!R587</f>
        <v>0</v>
      </c>
      <c r="T587" s="48">
        <f>'[1]BoQ HSYC'!S587</f>
        <v>0</v>
      </c>
      <c r="U587" s="132">
        <f>'[1]BoQ HSYC'!T587</f>
        <v>0</v>
      </c>
      <c r="V587" s="132">
        <f>'[1]BoQ HSYC'!U587</f>
        <v>0</v>
      </c>
      <c r="W587" s="132">
        <f>'[1]BoQ HSYC'!V587</f>
        <v>0</v>
      </c>
      <c r="X587" s="44" t="str">
        <f>'[1]BoQ HSYC'!W587</f>
        <v>ME</v>
      </c>
      <c r="Y587" s="44"/>
      <c r="Z587" s="44"/>
      <c r="AA587" s="44"/>
      <c r="AB587" s="2">
        <v>0</v>
      </c>
      <c r="AC587" s="2">
        <v>0</v>
      </c>
      <c r="AD587" s="2">
        <f>+M587</f>
        <v>0</v>
      </c>
      <c r="AE587" s="2">
        <f>+AD587*14%</f>
        <v>0</v>
      </c>
      <c r="AF587" s="155">
        <f>+AD587*35%</f>
        <v>0</v>
      </c>
      <c r="AG587" s="2">
        <f>+AD587*F587</f>
        <v>0</v>
      </c>
      <c r="AH587" s="2">
        <f>+AE587*F587</f>
        <v>0</v>
      </c>
      <c r="AI587" s="2">
        <f>+AF587*F587</f>
        <v>0</v>
      </c>
      <c r="AJ587" s="2">
        <f>SUM(AG587:AI587)</f>
        <v>0</v>
      </c>
      <c r="AK587" s="2">
        <f>+AD587*G587</f>
        <v>0</v>
      </c>
      <c r="AL587" s="2">
        <f>+AE587*G587</f>
        <v>0</v>
      </c>
      <c r="AM587" s="2">
        <f>+AF587*G587</f>
        <v>0</v>
      </c>
      <c r="AN587" s="155">
        <f>SUM(AK587:AM587)</f>
        <v>0</v>
      </c>
      <c r="AQ587" s="145" t="s">
        <v>525</v>
      </c>
      <c r="AU587" s="8"/>
      <c r="AV587" s="8"/>
      <c r="AW587" s="2">
        <f>+'[2]BoQ HSYC-Đạt'!AT587</f>
        <v>0</v>
      </c>
      <c r="AX587" s="8">
        <f>F587*AW587</f>
        <v>0</v>
      </c>
      <c r="AY587" s="8">
        <f>IF(AQ587="CT",7%,5%)*AX587</f>
        <v>0</v>
      </c>
      <c r="AZ587" s="8">
        <f>AX587*2%</f>
        <v>0</v>
      </c>
      <c r="BA587" s="8">
        <f>IF(BB587&gt;0,0,AX587*5%)</f>
        <v>0</v>
      </c>
      <c r="BB587" s="8"/>
      <c r="BC587" s="8">
        <f>+AX587+AY587+AZ587+BA587+BB587</f>
        <v>0</v>
      </c>
      <c r="BD587" s="8">
        <f>AX587-AT587</f>
        <v>0</v>
      </c>
      <c r="BE587" s="2"/>
      <c r="BF587" s="8"/>
      <c r="BH587" s="2"/>
    </row>
    <row r="588" spans="1:60" ht="17" hidden="1" outlineLevel="1" x14ac:dyDescent="0.2">
      <c r="A588" s="1" t="s">
        <v>1189</v>
      </c>
      <c r="B588" s="82">
        <v>93</v>
      </c>
      <c r="C588" s="144" t="s">
        <v>797</v>
      </c>
      <c r="D588" s="144"/>
      <c r="E588" s="82" t="s">
        <v>64</v>
      </c>
      <c r="F588" s="143">
        <v>5</v>
      </c>
      <c r="G588" s="142">
        <f>'[1]BoQ HSYC'!F588</f>
        <v>5</v>
      </c>
      <c r="H588" s="185">
        <f>'[1]BoQ HSYC'!G588</f>
        <v>0</v>
      </c>
      <c r="I588" s="185">
        <f>'[1]BoQ HSYC'!H588</f>
        <v>0</v>
      </c>
      <c r="J588" s="185">
        <f>'[1]BoQ HSYC'!I588</f>
        <v>0</v>
      </c>
      <c r="K588" s="48">
        <f>'[1]BoQ HSYC'!J588</f>
        <v>201600</v>
      </c>
      <c r="L588" s="47">
        <f>'[1]BoQ HSYC'!K588</f>
        <v>45000</v>
      </c>
      <c r="M588" s="47">
        <f>'[1]BoQ HSYC'!L588</f>
        <v>246600</v>
      </c>
      <c r="N588" s="183">
        <f>'[1]BoQ HSYC'!M588</f>
        <v>70560</v>
      </c>
      <c r="O588" s="183">
        <f>'[1]BoQ HSYC'!N588</f>
        <v>15749.999999999998</v>
      </c>
      <c r="P588" s="83">
        <f>'[1]BoQ HSYC'!O588</f>
        <v>86310</v>
      </c>
      <c r="Q588" s="47">
        <f>'[1]BoQ HSYC'!P588</f>
        <v>1233000</v>
      </c>
      <c r="R588" s="132">
        <f>'[1]BoQ HSYC'!Q588</f>
        <v>431550</v>
      </c>
      <c r="S588" s="83">
        <f>'[1]BoQ HSYC'!R588</f>
        <v>1664550</v>
      </c>
      <c r="T588" s="48">
        <f>'[1]BoQ HSYC'!S588</f>
        <v>0</v>
      </c>
      <c r="U588" s="132">
        <f>'[1]BoQ HSYC'!T588</f>
        <v>0</v>
      </c>
      <c r="V588" s="132" t="str">
        <f>'[1]BoQ HSYC'!U588</f>
        <v>BĐG Q2/2026</v>
      </c>
      <c r="W588" s="132" t="str">
        <f>'[1]BoQ HSYC'!V588</f>
        <v>BĐG Q2/2026</v>
      </c>
      <c r="X588" s="44" t="str">
        <f>'[1]BoQ HSYC'!W588</f>
        <v>ME</v>
      </c>
      <c r="Y588" s="44"/>
      <c r="Z588" s="44"/>
      <c r="AA588" s="44"/>
      <c r="AB588" s="2">
        <v>837618.80591400003</v>
      </c>
      <c r="AC588" s="2">
        <v>4188094.0295700002</v>
      </c>
      <c r="AD588" s="2">
        <f>+M588</f>
        <v>246600</v>
      </c>
      <c r="AE588" s="2">
        <f>+AD588*14%</f>
        <v>34524</v>
      </c>
      <c r="AF588" s="155">
        <f>+AD588*35%</f>
        <v>86310</v>
      </c>
      <c r="AG588" s="2">
        <f>+AD588*F588</f>
        <v>1233000</v>
      </c>
      <c r="AH588" s="2">
        <f>+AE588*F588</f>
        <v>172620</v>
      </c>
      <c r="AI588" s="2">
        <f>+AF588*F588</f>
        <v>431550</v>
      </c>
      <c r="AJ588" s="2">
        <f>SUM(AG588:AI588)</f>
        <v>1837170</v>
      </c>
      <c r="AK588" s="2">
        <f>+AD588*G588</f>
        <v>1233000</v>
      </c>
      <c r="AL588" s="2">
        <f>+AE588*G588</f>
        <v>172620</v>
      </c>
      <c r="AM588" s="2">
        <f>+AF588*G588</f>
        <v>431550</v>
      </c>
      <c r="AN588" s="155">
        <f>SUM(AK588:AM588)</f>
        <v>1837170</v>
      </c>
      <c r="AQ588" s="145" t="s">
        <v>525</v>
      </c>
      <c r="AU588" s="8"/>
      <c r="AV588" s="8"/>
      <c r="AW588" s="2">
        <f>+'[2]BoQ HSYC-Đạt'!AT588</f>
        <v>251532</v>
      </c>
      <c r="AX588" s="8">
        <f>F588*AW588</f>
        <v>1257660</v>
      </c>
      <c r="AY588" s="8">
        <f>IF(AQ588="CT",7%,5%)*AX588</f>
        <v>88036.200000000012</v>
      </c>
      <c r="AZ588" s="8">
        <f>AX588*2%</f>
        <v>25153.200000000001</v>
      </c>
      <c r="BA588" s="8">
        <f>IF(BB588&gt;0,0,AX588*5%)</f>
        <v>62883</v>
      </c>
      <c r="BB588" s="8"/>
      <c r="BC588" s="8">
        <f>+AX588+AY588+AZ588+BA588+BB588</f>
        <v>1433732.4</v>
      </c>
      <c r="BD588" s="8">
        <f>AX588-AT588</f>
        <v>1257660</v>
      </c>
      <c r="BE588" s="2"/>
      <c r="BF588" s="8"/>
      <c r="BH588" s="2"/>
    </row>
    <row r="589" spans="1:60" ht="17" hidden="1" outlineLevel="1" x14ac:dyDescent="0.2">
      <c r="A589" s="1" t="s">
        <v>108</v>
      </c>
      <c r="B589" s="82">
        <v>94</v>
      </c>
      <c r="C589" s="144" t="s">
        <v>796</v>
      </c>
      <c r="D589" s="144"/>
      <c r="E589" s="82" t="s">
        <v>795</v>
      </c>
      <c r="F589" s="143">
        <v>5</v>
      </c>
      <c r="G589" s="142">
        <f>'[1]BoQ HSYC'!F589</f>
        <v>5</v>
      </c>
      <c r="H589" s="185">
        <f>'[1]BoQ HSYC'!G589</f>
        <v>0</v>
      </c>
      <c r="I589" s="185">
        <f>'[1]BoQ HSYC'!H589</f>
        <v>0</v>
      </c>
      <c r="J589" s="185">
        <f>'[1]BoQ HSYC'!I589</f>
        <v>0</v>
      </c>
      <c r="K589" s="48">
        <f>'[1]BoQ HSYC'!J589</f>
        <v>150000</v>
      </c>
      <c r="L589" s="47">
        <f>'[1]BoQ HSYC'!K589</f>
        <v>50000</v>
      </c>
      <c r="M589" s="47">
        <f>'[1]BoQ HSYC'!L589</f>
        <v>200000</v>
      </c>
      <c r="N589" s="183">
        <f>'[1]BoQ HSYC'!M589</f>
        <v>52500</v>
      </c>
      <c r="O589" s="183">
        <f>'[1]BoQ HSYC'!N589</f>
        <v>17500</v>
      </c>
      <c r="P589" s="83">
        <f>'[1]BoQ HSYC'!O589</f>
        <v>70000</v>
      </c>
      <c r="Q589" s="47">
        <f>'[1]BoQ HSYC'!P589</f>
        <v>1000000</v>
      </c>
      <c r="R589" s="132">
        <f>'[1]BoQ HSYC'!Q589</f>
        <v>350000</v>
      </c>
      <c r="S589" s="83">
        <f>'[1]BoQ HSYC'!R589</f>
        <v>1350000</v>
      </c>
      <c r="T589" s="48">
        <f>'[1]BoQ HSYC'!S589</f>
        <v>0</v>
      </c>
      <c r="U589" s="132">
        <f>'[1]BoQ HSYC'!T589</f>
        <v>0</v>
      </c>
      <c r="V589" s="132" t="str">
        <f>'[1]BoQ HSYC'!U589</f>
        <v>BĐG Q2/2026</v>
      </c>
      <c r="W589" s="132" t="str">
        <f>'[1]BoQ HSYC'!V589</f>
        <v>BĐG Q2/2026</v>
      </c>
      <c r="X589" s="44" t="str">
        <f>'[1]BoQ HSYC'!W589</f>
        <v>ME</v>
      </c>
      <c r="Y589" s="44"/>
      <c r="Z589" s="44"/>
      <c r="AA589" s="44"/>
      <c r="AB589" s="2">
        <v>152489.70000000001</v>
      </c>
      <c r="AC589" s="2">
        <v>762448.5</v>
      </c>
      <c r="AD589" s="2">
        <f>+M589</f>
        <v>200000</v>
      </c>
      <c r="AE589" s="2">
        <f>+AD589*14%</f>
        <v>28000.000000000004</v>
      </c>
      <c r="AF589" s="155">
        <f>+AD589*35%</f>
        <v>70000</v>
      </c>
      <c r="AG589" s="2">
        <f>+AD589*F589</f>
        <v>1000000</v>
      </c>
      <c r="AH589" s="2">
        <f>+AE589*F589</f>
        <v>140000.00000000003</v>
      </c>
      <c r="AI589" s="2">
        <f>+AF589*F589</f>
        <v>350000</v>
      </c>
      <c r="AJ589" s="2">
        <f>SUM(AG589:AI589)</f>
        <v>1490000</v>
      </c>
      <c r="AK589" s="2">
        <f>+AD589*G589</f>
        <v>1000000</v>
      </c>
      <c r="AL589" s="2">
        <f>+AE589*G589</f>
        <v>140000.00000000003</v>
      </c>
      <c r="AM589" s="2">
        <f>+AF589*G589</f>
        <v>350000</v>
      </c>
      <c r="AN589" s="155">
        <f>SUM(AK589:AM589)</f>
        <v>1490000</v>
      </c>
      <c r="AQ589" s="145" t="s">
        <v>525</v>
      </c>
      <c r="AU589" s="8"/>
      <c r="AV589" s="8"/>
      <c r="AW589" s="2">
        <f>+'[2]BoQ HSYC-Đạt'!AT589</f>
        <v>220000</v>
      </c>
      <c r="AX589" s="8">
        <f>F589*AW589</f>
        <v>1100000</v>
      </c>
      <c r="AY589" s="8">
        <f>IF(AQ589="CT",7%,5%)*AX589</f>
        <v>77000.000000000015</v>
      </c>
      <c r="AZ589" s="8">
        <f>AX589*2%</f>
        <v>22000</v>
      </c>
      <c r="BA589" s="8">
        <f>IF(BB589&gt;0,0,AX589*5%)</f>
        <v>55000</v>
      </c>
      <c r="BB589" s="8"/>
      <c r="BC589" s="8">
        <f>+AX589+AY589+AZ589+BA589+BB589</f>
        <v>1254000</v>
      </c>
      <c r="BD589" s="8">
        <f>AX589-AT589</f>
        <v>1100000</v>
      </c>
      <c r="BE589" s="2"/>
      <c r="BF589" s="8"/>
      <c r="BH589" s="2"/>
    </row>
    <row r="590" spans="1:60" ht="34" hidden="1" outlineLevel="1" x14ac:dyDescent="0.2">
      <c r="A590" s="1" t="s">
        <v>1188</v>
      </c>
      <c r="B590" s="82">
        <v>95</v>
      </c>
      <c r="C590" s="144" t="s">
        <v>794</v>
      </c>
      <c r="D590" s="144"/>
      <c r="E590" s="82" t="s">
        <v>129</v>
      </c>
      <c r="F590" s="143">
        <v>20</v>
      </c>
      <c r="G590" s="142">
        <f>'[1]BoQ HSYC'!F590</f>
        <v>20</v>
      </c>
      <c r="H590" s="185">
        <f>'[1]BoQ HSYC'!G590</f>
        <v>0</v>
      </c>
      <c r="I590" s="185">
        <f>'[1]BoQ HSYC'!H590</f>
        <v>0</v>
      </c>
      <c r="J590" s="185">
        <f>'[1]BoQ HSYC'!I590</f>
        <v>0</v>
      </c>
      <c r="K590" s="48">
        <f>'[1]BoQ HSYC'!J590</f>
        <v>360460</v>
      </c>
      <c r="L590" s="47">
        <f>'[1]BoQ HSYC'!K590</f>
        <v>18331</v>
      </c>
      <c r="M590" s="47">
        <f>'[1]BoQ HSYC'!L590</f>
        <v>378791</v>
      </c>
      <c r="N590" s="183">
        <f>'[1]BoQ HSYC'!M590</f>
        <v>0</v>
      </c>
      <c r="O590" s="183">
        <f>'[1]BoQ HSYC'!N590</f>
        <v>6415.8499999999995</v>
      </c>
      <c r="P590" s="83">
        <f>'[1]BoQ HSYC'!O590</f>
        <v>6415.8499999999995</v>
      </c>
      <c r="Q590" s="47">
        <f>'[1]BoQ HSYC'!P590</f>
        <v>7575820</v>
      </c>
      <c r="R590" s="132">
        <f>'[1]BoQ HSYC'!Q590</f>
        <v>128316.99999999999</v>
      </c>
      <c r="S590" s="83">
        <f>'[1]BoQ HSYC'!R590</f>
        <v>7704137</v>
      </c>
      <c r="T590" s="48">
        <f>'[1]BoQ HSYC'!S590</f>
        <v>0</v>
      </c>
      <c r="U590" s="132">
        <f>'[1]BoQ HSYC'!T590</f>
        <v>0</v>
      </c>
      <c r="V590" s="132" t="str">
        <f>'[1]BoQ HSYC'!U590</f>
        <v>VT: NCC, NC:BĐG Q2/2026</v>
      </c>
      <c r="W590" s="132" t="str">
        <f>'[1]BoQ HSYC'!V590</f>
        <v>VT: NCC, NC:BĐG Q2/2026</v>
      </c>
      <c r="X590" s="44" t="str">
        <f>'[1]BoQ HSYC'!W590</f>
        <v>ME</v>
      </c>
      <c r="Y590" s="44"/>
      <c r="Z590" s="44"/>
      <c r="AA590" s="44"/>
      <c r="AB590" s="2">
        <v>604257.07541776495</v>
      </c>
      <c r="AC590" s="2">
        <v>12085141.508355299</v>
      </c>
      <c r="AD590" s="2">
        <f>+M590</f>
        <v>378791</v>
      </c>
      <c r="AE590" s="2">
        <f>+AD590*14%</f>
        <v>53030.740000000005</v>
      </c>
      <c r="AF590" s="155">
        <f>+AD590*35%</f>
        <v>132576.85</v>
      </c>
      <c r="AG590" s="2">
        <f>+AD590*F590</f>
        <v>7575820</v>
      </c>
      <c r="AH590" s="2">
        <f>+AE590*F590</f>
        <v>1060614.8</v>
      </c>
      <c r="AI590" s="2">
        <f>+AF590*F590</f>
        <v>2651537</v>
      </c>
      <c r="AJ590" s="2">
        <f>SUM(AG590:AI590)</f>
        <v>11287971.800000001</v>
      </c>
      <c r="AK590" s="2">
        <f>+AD590*G590</f>
        <v>7575820</v>
      </c>
      <c r="AL590" s="2">
        <f>+AE590*G590</f>
        <v>1060614.8</v>
      </c>
      <c r="AM590" s="2">
        <f>+AF590*G590</f>
        <v>2651537</v>
      </c>
      <c r="AN590" s="155">
        <f>SUM(AK590:AM590)</f>
        <v>11287971.800000001</v>
      </c>
      <c r="AQ590" s="145" t="s">
        <v>525</v>
      </c>
      <c r="AU590" s="8"/>
      <c r="AV590" s="8"/>
      <c r="AW590" s="2">
        <f>+'[2]BoQ HSYC-Đạt'!AT590</f>
        <v>390154.73</v>
      </c>
      <c r="AX590" s="8">
        <f>F590*AW590</f>
        <v>7803094.5999999996</v>
      </c>
      <c r="AY590" s="8">
        <f>IF(AQ590="CT",7%,5%)*AX590</f>
        <v>546216.62199999997</v>
      </c>
      <c r="AZ590" s="8">
        <f>AX590*2%</f>
        <v>156061.89199999999</v>
      </c>
      <c r="BA590" s="8">
        <f>IF(BB590&gt;0,0,AX590*5%)</f>
        <v>390154.73</v>
      </c>
      <c r="BB590" s="8"/>
      <c r="BC590" s="8">
        <f>+AX590+AY590+AZ590+BA590+BB590</f>
        <v>8895527.8440000005</v>
      </c>
      <c r="BD590" s="8">
        <f>AX590-AT590</f>
        <v>7803094.5999999996</v>
      </c>
      <c r="BE590" s="2"/>
      <c r="BF590" s="8"/>
      <c r="BH590" s="2"/>
    </row>
    <row r="591" spans="1:60" ht="17" hidden="1" outlineLevel="1" x14ac:dyDescent="0.2">
      <c r="A591" s="1" t="s">
        <v>1190</v>
      </c>
      <c r="B591" s="82"/>
      <c r="C591" s="144" t="s">
        <v>798</v>
      </c>
      <c r="D591" s="144"/>
      <c r="E591" s="82"/>
      <c r="F591" s="143"/>
      <c r="G591" s="142">
        <f>'[1]BoQ HSYC'!F591</f>
        <v>0</v>
      </c>
      <c r="H591" s="185">
        <f>'[1]BoQ HSYC'!G591</f>
        <v>0</v>
      </c>
      <c r="I591" s="185">
        <f>'[1]BoQ HSYC'!H591</f>
        <v>0</v>
      </c>
      <c r="J591" s="185">
        <f>'[1]BoQ HSYC'!I591</f>
        <v>0</v>
      </c>
      <c r="K591" s="48">
        <f>'[1]BoQ HSYC'!J591</f>
        <v>0</v>
      </c>
      <c r="L591" s="47">
        <f>'[1]BoQ HSYC'!K591</f>
        <v>0</v>
      </c>
      <c r="M591" s="47">
        <f>'[1]BoQ HSYC'!L591</f>
        <v>0</v>
      </c>
      <c r="N591" s="183">
        <f>'[1]BoQ HSYC'!M591</f>
        <v>0</v>
      </c>
      <c r="O591" s="183">
        <f>'[1]BoQ HSYC'!N591</f>
        <v>0</v>
      </c>
      <c r="P591" s="83">
        <f>'[1]BoQ HSYC'!O591</f>
        <v>0</v>
      </c>
      <c r="Q591" s="47">
        <f>'[1]BoQ HSYC'!P591</f>
        <v>0</v>
      </c>
      <c r="R591" s="132">
        <f>'[1]BoQ HSYC'!Q591</f>
        <v>0</v>
      </c>
      <c r="S591" s="83">
        <f>'[1]BoQ HSYC'!R591</f>
        <v>0</v>
      </c>
      <c r="T591" s="48">
        <f>'[1]BoQ HSYC'!S591</f>
        <v>0</v>
      </c>
      <c r="U591" s="132">
        <f>'[1]BoQ HSYC'!T591</f>
        <v>0</v>
      </c>
      <c r="V591" s="132">
        <f>'[1]BoQ HSYC'!U591</f>
        <v>0</v>
      </c>
      <c r="W591" s="132">
        <f>'[1]BoQ HSYC'!V591</f>
        <v>0</v>
      </c>
      <c r="X591" s="44" t="str">
        <f>'[1]BoQ HSYC'!W591</f>
        <v>ME</v>
      </c>
      <c r="Y591" s="44"/>
      <c r="Z591" s="44"/>
      <c r="AA591" s="44"/>
      <c r="AB591" s="2">
        <v>0</v>
      </c>
      <c r="AC591" s="2">
        <v>0</v>
      </c>
      <c r="AD591" s="2">
        <f>+M591</f>
        <v>0</v>
      </c>
      <c r="AE591" s="2">
        <f>+AD591*14%</f>
        <v>0</v>
      </c>
      <c r="AF591" s="155">
        <f>+AD591*35%</f>
        <v>0</v>
      </c>
      <c r="AG591" s="2">
        <f>+AD591*F591</f>
        <v>0</v>
      </c>
      <c r="AH591" s="2">
        <f>+AE591*F591</f>
        <v>0</v>
      </c>
      <c r="AI591" s="2">
        <f>+AF591*F591</f>
        <v>0</v>
      </c>
      <c r="AJ591" s="2">
        <f>SUM(AG591:AI591)</f>
        <v>0</v>
      </c>
      <c r="AK591" s="2">
        <f>+AD591*G591</f>
        <v>0</v>
      </c>
      <c r="AL591" s="2">
        <f>+AE591*G591</f>
        <v>0</v>
      </c>
      <c r="AM591" s="2">
        <f>+AF591*G591</f>
        <v>0</v>
      </c>
      <c r="AN591" s="155">
        <f>SUM(AK591:AM591)</f>
        <v>0</v>
      </c>
      <c r="AQ591" s="145" t="s">
        <v>525</v>
      </c>
      <c r="AU591" s="8"/>
      <c r="AV591" s="8"/>
      <c r="AW591" s="2">
        <f>+'[2]BoQ HSYC-Đạt'!AT591</f>
        <v>0</v>
      </c>
      <c r="AX591" s="8">
        <f>F591*AW591</f>
        <v>0</v>
      </c>
      <c r="AY591" s="8">
        <f>IF(AQ591="CT",7%,5%)*AX591</f>
        <v>0</v>
      </c>
      <c r="AZ591" s="8">
        <f>AX591*2%</f>
        <v>0</v>
      </c>
      <c r="BA591" s="8">
        <f>IF(BB591&gt;0,0,AX591*5%)</f>
        <v>0</v>
      </c>
      <c r="BB591" s="8"/>
      <c r="BC591" s="8">
        <f>+AX591+AY591+AZ591+BA591+BB591</f>
        <v>0</v>
      </c>
      <c r="BD591" s="8">
        <f>AX591-AT591</f>
        <v>0</v>
      </c>
      <c r="BE591" s="2"/>
      <c r="BF591" s="8"/>
      <c r="BH591" s="2"/>
    </row>
    <row r="592" spans="1:60" ht="17" hidden="1" outlineLevel="1" x14ac:dyDescent="0.2">
      <c r="A592" s="1" t="s">
        <v>1189</v>
      </c>
      <c r="B592" s="82">
        <v>97</v>
      </c>
      <c r="C592" s="144" t="s">
        <v>797</v>
      </c>
      <c r="D592" s="144"/>
      <c r="E592" s="82" t="s">
        <v>64</v>
      </c>
      <c r="F592" s="143">
        <v>8</v>
      </c>
      <c r="G592" s="142">
        <f>'[1]BoQ HSYC'!F592</f>
        <v>8</v>
      </c>
      <c r="H592" s="185">
        <f>'[1]BoQ HSYC'!G592</f>
        <v>0</v>
      </c>
      <c r="I592" s="185">
        <f>'[1]BoQ HSYC'!H592</f>
        <v>0</v>
      </c>
      <c r="J592" s="185">
        <f>'[1]BoQ HSYC'!I592</f>
        <v>0</v>
      </c>
      <c r="K592" s="48">
        <f>'[1]BoQ HSYC'!J592</f>
        <v>201600</v>
      </c>
      <c r="L592" s="47">
        <f>'[1]BoQ HSYC'!K592</f>
        <v>45000</v>
      </c>
      <c r="M592" s="47">
        <f>'[1]BoQ HSYC'!L592</f>
        <v>246600</v>
      </c>
      <c r="N592" s="183">
        <f>'[1]BoQ HSYC'!M592</f>
        <v>70560</v>
      </c>
      <c r="O592" s="183">
        <f>'[1]BoQ HSYC'!N592</f>
        <v>15749.999999999998</v>
      </c>
      <c r="P592" s="83">
        <f>'[1]BoQ HSYC'!O592</f>
        <v>86310</v>
      </c>
      <c r="Q592" s="47">
        <f>'[1]BoQ HSYC'!P592</f>
        <v>1972800</v>
      </c>
      <c r="R592" s="132">
        <f>'[1]BoQ HSYC'!Q592</f>
        <v>690480</v>
      </c>
      <c r="S592" s="83">
        <f>'[1]BoQ HSYC'!R592</f>
        <v>2663280</v>
      </c>
      <c r="T592" s="48">
        <f>'[1]BoQ HSYC'!S592</f>
        <v>0</v>
      </c>
      <c r="U592" s="132">
        <f>'[1]BoQ HSYC'!T592</f>
        <v>0</v>
      </c>
      <c r="V592" s="132" t="str">
        <f>'[1]BoQ HSYC'!U592</f>
        <v>BĐG Q2/2026</v>
      </c>
      <c r="W592" s="132" t="str">
        <f>'[1]BoQ HSYC'!V592</f>
        <v>BĐG Q2/2026</v>
      </c>
      <c r="X592" s="44" t="str">
        <f>'[1]BoQ HSYC'!W592</f>
        <v>ME</v>
      </c>
      <c r="Y592" s="44"/>
      <c r="Z592" s="44"/>
      <c r="AA592" s="44"/>
      <c r="AB592" s="2">
        <v>837618.80591400003</v>
      </c>
      <c r="AC592" s="2">
        <v>6700950.4473120002</v>
      </c>
      <c r="AD592" s="2">
        <f>+M592</f>
        <v>246600</v>
      </c>
      <c r="AE592" s="2">
        <f>+AD592*14%</f>
        <v>34524</v>
      </c>
      <c r="AF592" s="155">
        <f>+AD592*35%</f>
        <v>86310</v>
      </c>
      <c r="AG592" s="2">
        <f>+AD592*F592</f>
        <v>1972800</v>
      </c>
      <c r="AH592" s="2">
        <f>+AE592*F592</f>
        <v>276192</v>
      </c>
      <c r="AI592" s="2">
        <f>+AF592*F592</f>
        <v>690480</v>
      </c>
      <c r="AJ592" s="2">
        <f>SUM(AG592:AI592)</f>
        <v>2939472</v>
      </c>
      <c r="AK592" s="2">
        <f>+AD592*G592</f>
        <v>1972800</v>
      </c>
      <c r="AL592" s="2">
        <f>+AE592*G592</f>
        <v>276192</v>
      </c>
      <c r="AM592" s="2">
        <f>+AF592*G592</f>
        <v>690480</v>
      </c>
      <c r="AN592" s="155">
        <f>SUM(AK592:AM592)</f>
        <v>2939472</v>
      </c>
      <c r="AQ592" s="145" t="s">
        <v>525</v>
      </c>
      <c r="AU592" s="8"/>
      <c r="AV592" s="8"/>
      <c r="AW592" s="2">
        <f>+'[2]BoQ HSYC-Đạt'!AT592</f>
        <v>251532</v>
      </c>
      <c r="AX592" s="8">
        <f>F592*AW592</f>
        <v>2012256</v>
      </c>
      <c r="AY592" s="8">
        <f>IF(AQ592="CT",7%,5%)*AX592</f>
        <v>140857.92000000001</v>
      </c>
      <c r="AZ592" s="8">
        <f>AX592*2%</f>
        <v>40245.120000000003</v>
      </c>
      <c r="BA592" s="8">
        <f>IF(BB592&gt;0,0,AX592*5%)</f>
        <v>100612.8</v>
      </c>
      <c r="BB592" s="8"/>
      <c r="BC592" s="8">
        <f>+AX592+AY592+AZ592+BA592+BB592</f>
        <v>2293971.84</v>
      </c>
      <c r="BD592" s="8">
        <f>AX592-AT592</f>
        <v>2012256</v>
      </c>
      <c r="BE592" s="2"/>
      <c r="BF592" s="8"/>
      <c r="BH592" s="2"/>
    </row>
    <row r="593" spans="1:60" ht="17" hidden="1" outlineLevel="1" x14ac:dyDescent="0.2">
      <c r="A593" s="1" t="s">
        <v>108</v>
      </c>
      <c r="B593" s="82">
        <v>98</v>
      </c>
      <c r="C593" s="144" t="s">
        <v>796</v>
      </c>
      <c r="D593" s="144"/>
      <c r="E593" s="82" t="s">
        <v>795</v>
      </c>
      <c r="F593" s="143">
        <v>8</v>
      </c>
      <c r="G593" s="142">
        <f>'[1]BoQ HSYC'!F593</f>
        <v>8</v>
      </c>
      <c r="H593" s="185">
        <f>'[1]BoQ HSYC'!G593</f>
        <v>0</v>
      </c>
      <c r="I593" s="185">
        <f>'[1]BoQ HSYC'!H593</f>
        <v>0</v>
      </c>
      <c r="J593" s="185">
        <f>'[1]BoQ HSYC'!I593</f>
        <v>0</v>
      </c>
      <c r="K593" s="48">
        <f>'[1]BoQ HSYC'!J593</f>
        <v>150000</v>
      </c>
      <c r="L593" s="47">
        <f>'[1]BoQ HSYC'!K593</f>
        <v>50000</v>
      </c>
      <c r="M593" s="47">
        <f>'[1]BoQ HSYC'!L593</f>
        <v>200000</v>
      </c>
      <c r="N593" s="183">
        <f>'[1]BoQ HSYC'!M593</f>
        <v>52500</v>
      </c>
      <c r="O593" s="183">
        <f>'[1]BoQ HSYC'!N593</f>
        <v>17500</v>
      </c>
      <c r="P593" s="83">
        <f>'[1]BoQ HSYC'!O593</f>
        <v>70000</v>
      </c>
      <c r="Q593" s="47">
        <f>'[1]BoQ HSYC'!P593</f>
        <v>1600000</v>
      </c>
      <c r="R593" s="132">
        <f>'[1]BoQ HSYC'!Q593</f>
        <v>560000</v>
      </c>
      <c r="S593" s="83">
        <f>'[1]BoQ HSYC'!R593</f>
        <v>2160000</v>
      </c>
      <c r="T593" s="48">
        <f>'[1]BoQ HSYC'!S593</f>
        <v>0</v>
      </c>
      <c r="U593" s="132">
        <f>'[1]BoQ HSYC'!T593</f>
        <v>0</v>
      </c>
      <c r="V593" s="132" t="str">
        <f>'[1]BoQ HSYC'!U593</f>
        <v>BĐG Q2/2026</v>
      </c>
      <c r="W593" s="132" t="str">
        <f>'[1]BoQ HSYC'!V593</f>
        <v>BĐG Q2/2026</v>
      </c>
      <c r="X593" s="44" t="str">
        <f>'[1]BoQ HSYC'!W593</f>
        <v>ME</v>
      </c>
      <c r="Y593" s="44"/>
      <c r="Z593" s="44"/>
      <c r="AA593" s="44"/>
      <c r="AB593" s="2">
        <v>152489.70000000001</v>
      </c>
      <c r="AC593" s="2">
        <v>1219917.6000000001</v>
      </c>
      <c r="AD593" s="2">
        <f>+M593</f>
        <v>200000</v>
      </c>
      <c r="AE593" s="2">
        <f>+AD593*14%</f>
        <v>28000.000000000004</v>
      </c>
      <c r="AF593" s="155">
        <f>+AD593*35%</f>
        <v>70000</v>
      </c>
      <c r="AG593" s="2">
        <f>+AD593*F593</f>
        <v>1600000</v>
      </c>
      <c r="AH593" s="2">
        <f>+AE593*F593</f>
        <v>224000.00000000003</v>
      </c>
      <c r="AI593" s="2">
        <f>+AF593*F593</f>
        <v>560000</v>
      </c>
      <c r="AJ593" s="2">
        <f>SUM(AG593:AI593)</f>
        <v>2384000</v>
      </c>
      <c r="AK593" s="2">
        <f>+AD593*G593</f>
        <v>1600000</v>
      </c>
      <c r="AL593" s="2">
        <f>+AE593*G593</f>
        <v>224000.00000000003</v>
      </c>
      <c r="AM593" s="2">
        <f>+AF593*G593</f>
        <v>560000</v>
      </c>
      <c r="AN593" s="155">
        <f>SUM(AK593:AM593)</f>
        <v>2384000</v>
      </c>
      <c r="AQ593" s="145" t="s">
        <v>525</v>
      </c>
      <c r="AU593" s="8"/>
      <c r="AV593" s="8"/>
      <c r="AW593" s="2">
        <f>+'[2]BoQ HSYC-Đạt'!AT593</f>
        <v>220000</v>
      </c>
      <c r="AX593" s="8">
        <f>F593*AW593</f>
        <v>1760000</v>
      </c>
      <c r="AY593" s="8">
        <f>IF(AQ593="CT",7%,5%)*AX593</f>
        <v>123200.00000000001</v>
      </c>
      <c r="AZ593" s="8">
        <f>AX593*2%</f>
        <v>35200</v>
      </c>
      <c r="BA593" s="8">
        <f>IF(BB593&gt;0,0,AX593*5%)</f>
        <v>88000</v>
      </c>
      <c r="BB593" s="8"/>
      <c r="BC593" s="8">
        <f>+AX593+AY593+AZ593+BA593+BB593</f>
        <v>2006400</v>
      </c>
      <c r="BD593" s="8">
        <f>AX593-AT593</f>
        <v>1760000</v>
      </c>
      <c r="BE593" s="2"/>
      <c r="BF593" s="8"/>
      <c r="BH593" s="2"/>
    </row>
    <row r="594" spans="1:60" ht="34" hidden="1" outlineLevel="1" x14ac:dyDescent="0.2">
      <c r="A594" s="1" t="s">
        <v>1188</v>
      </c>
      <c r="B594" s="82">
        <v>99</v>
      </c>
      <c r="C594" s="144" t="s">
        <v>794</v>
      </c>
      <c r="D594" s="144"/>
      <c r="E594" s="82" t="s">
        <v>129</v>
      </c>
      <c r="F594" s="143">
        <v>50</v>
      </c>
      <c r="G594" s="142">
        <f>'[1]BoQ HSYC'!F594</f>
        <v>50</v>
      </c>
      <c r="H594" s="185">
        <f>'[1]BoQ HSYC'!G594</f>
        <v>0</v>
      </c>
      <c r="I594" s="185">
        <f>'[1]BoQ HSYC'!H594</f>
        <v>0</v>
      </c>
      <c r="J594" s="185">
        <f>'[1]BoQ HSYC'!I594</f>
        <v>0</v>
      </c>
      <c r="K594" s="48">
        <f>'[1]BoQ HSYC'!J594</f>
        <v>360460</v>
      </c>
      <c r="L594" s="47">
        <f>'[1]BoQ HSYC'!K594</f>
        <v>18331</v>
      </c>
      <c r="M594" s="47">
        <f>'[1]BoQ HSYC'!L594</f>
        <v>378791</v>
      </c>
      <c r="N594" s="183">
        <f>'[1]BoQ HSYC'!M594</f>
        <v>0</v>
      </c>
      <c r="O594" s="183">
        <f>'[1]BoQ HSYC'!N594</f>
        <v>6415.8499999999995</v>
      </c>
      <c r="P594" s="83">
        <f>'[1]BoQ HSYC'!O594</f>
        <v>6415.8499999999995</v>
      </c>
      <c r="Q594" s="47">
        <f>'[1]BoQ HSYC'!P594</f>
        <v>18939550</v>
      </c>
      <c r="R594" s="132">
        <f>'[1]BoQ HSYC'!Q594</f>
        <v>320792.5</v>
      </c>
      <c r="S594" s="83">
        <f>'[1]BoQ HSYC'!R594</f>
        <v>19260342.5</v>
      </c>
      <c r="T594" s="48">
        <f>'[1]BoQ HSYC'!S594</f>
        <v>0</v>
      </c>
      <c r="U594" s="132">
        <f>'[1]BoQ HSYC'!T594</f>
        <v>0</v>
      </c>
      <c r="V594" s="132" t="str">
        <f>'[1]BoQ HSYC'!U594</f>
        <v>VT: NCC, NC:BĐG Q2/2026</v>
      </c>
      <c r="W594" s="132" t="str">
        <f>'[1]BoQ HSYC'!V594</f>
        <v>VT: NCC, NC:BĐG Q2/2026</v>
      </c>
      <c r="X594" s="44" t="str">
        <f>'[1]BoQ HSYC'!W594</f>
        <v>ME</v>
      </c>
      <c r="Y594" s="44"/>
      <c r="Z594" s="44"/>
      <c r="AA594" s="44"/>
      <c r="AB594" s="2">
        <v>604257.07541776495</v>
      </c>
      <c r="AC594" s="2">
        <v>30212853.770888247</v>
      </c>
      <c r="AD594" s="2">
        <f>+M594</f>
        <v>378791</v>
      </c>
      <c r="AE594" s="2">
        <f>+AD594*14%</f>
        <v>53030.740000000005</v>
      </c>
      <c r="AF594" s="155">
        <f>+AD594*35%</f>
        <v>132576.85</v>
      </c>
      <c r="AG594" s="2">
        <f>+AD594*F594</f>
        <v>18939550</v>
      </c>
      <c r="AH594" s="2">
        <f>+AE594*F594</f>
        <v>2651537.0000000005</v>
      </c>
      <c r="AI594" s="2">
        <f>+AF594*F594</f>
        <v>6628842.5</v>
      </c>
      <c r="AJ594" s="2">
        <f>SUM(AG594:AI594)</f>
        <v>28219929.5</v>
      </c>
      <c r="AK594" s="2">
        <f>+AD594*G594</f>
        <v>18939550</v>
      </c>
      <c r="AL594" s="2">
        <f>+AE594*G594</f>
        <v>2651537.0000000005</v>
      </c>
      <c r="AM594" s="2">
        <f>+AF594*G594</f>
        <v>6628842.5</v>
      </c>
      <c r="AN594" s="155">
        <f>SUM(AK594:AM594)</f>
        <v>28219929.5</v>
      </c>
      <c r="AQ594" s="145" t="s">
        <v>525</v>
      </c>
      <c r="AU594" s="8"/>
      <c r="AV594" s="8"/>
      <c r="AW594" s="2">
        <f>+'[2]BoQ HSYC-Đạt'!AT594</f>
        <v>390154.73</v>
      </c>
      <c r="AX594" s="8">
        <f>F594*AW594</f>
        <v>19507736.5</v>
      </c>
      <c r="AY594" s="8">
        <f>IF(AQ594="CT",7%,5%)*AX594</f>
        <v>1365541.5550000002</v>
      </c>
      <c r="AZ594" s="8">
        <f>AX594*2%</f>
        <v>390154.73</v>
      </c>
      <c r="BA594" s="8">
        <f>IF(BB594&gt;0,0,AX594*5%)</f>
        <v>975386.82500000007</v>
      </c>
      <c r="BB594" s="8"/>
      <c r="BC594" s="8">
        <f>+AX594+AY594+AZ594+BA594+BB594</f>
        <v>22238819.609999999</v>
      </c>
      <c r="BD594" s="8">
        <f>AX594-AT594</f>
        <v>19507736.5</v>
      </c>
      <c r="BE594" s="2"/>
      <c r="BF594" s="8"/>
      <c r="BH594" s="2"/>
    </row>
    <row r="595" spans="1:60" ht="34" hidden="1" outlineLevel="1" x14ac:dyDescent="0.2">
      <c r="A595" s="1" t="s">
        <v>1187</v>
      </c>
      <c r="B595" s="82">
        <v>100</v>
      </c>
      <c r="C595" s="144" t="s">
        <v>793</v>
      </c>
      <c r="D595" s="144"/>
      <c r="E595" s="82" t="s">
        <v>129</v>
      </c>
      <c r="F595" s="143">
        <v>16</v>
      </c>
      <c r="G595" s="142">
        <f>'[1]BoQ HSYC'!F595</f>
        <v>16</v>
      </c>
      <c r="H595" s="185">
        <f>'[1]BoQ HSYC'!G595</f>
        <v>0</v>
      </c>
      <c r="I595" s="185">
        <f>'[1]BoQ HSYC'!H595</f>
        <v>0</v>
      </c>
      <c r="J595" s="185">
        <f>'[1]BoQ HSYC'!I595</f>
        <v>0</v>
      </c>
      <c r="K595" s="48">
        <f>'[1]BoQ HSYC'!J595</f>
        <v>552170</v>
      </c>
      <c r="L595" s="47">
        <f>'[1]BoQ HSYC'!K595</f>
        <v>22827.420000000002</v>
      </c>
      <c r="M595" s="47">
        <f>'[1]BoQ HSYC'!L595</f>
        <v>574997.42000000004</v>
      </c>
      <c r="N595" s="183">
        <f>'[1]BoQ HSYC'!M595</f>
        <v>0</v>
      </c>
      <c r="O595" s="183">
        <f>'[1]BoQ HSYC'!N595</f>
        <v>7989.5969999999998</v>
      </c>
      <c r="P595" s="83">
        <f>'[1]BoQ HSYC'!O595</f>
        <v>7989.5969999999998</v>
      </c>
      <c r="Q595" s="47">
        <f>'[1]BoQ HSYC'!P595</f>
        <v>9199958.7200000007</v>
      </c>
      <c r="R595" s="132">
        <f>'[1]BoQ HSYC'!Q595</f>
        <v>127833.552</v>
      </c>
      <c r="S595" s="83">
        <f>'[1]BoQ HSYC'!R595</f>
        <v>9327792.2719999999</v>
      </c>
      <c r="T595" s="48">
        <f>'[1]BoQ HSYC'!S595</f>
        <v>0</v>
      </c>
      <c r="U595" s="132">
        <f>'[1]BoQ HSYC'!T595</f>
        <v>0</v>
      </c>
      <c r="V595" s="132" t="str">
        <f>'[1]BoQ HSYC'!U595</f>
        <v>VT: NCC, NC:BĐG Q2/2026</v>
      </c>
      <c r="W595" s="132" t="str">
        <f>'[1]BoQ HSYC'!V595</f>
        <v>VT: NCC, NC:BĐG Q2/2026</v>
      </c>
      <c r="X595" s="44" t="str">
        <f>'[1]BoQ HSYC'!W595</f>
        <v>ME</v>
      </c>
      <c r="Y595" s="44"/>
      <c r="Z595" s="44"/>
      <c r="AA595" s="44"/>
      <c r="AB595" s="2">
        <v>678267.59194537206</v>
      </c>
      <c r="AC595" s="2">
        <v>10852281.471125953</v>
      </c>
      <c r="AD595" s="2">
        <f>+M595</f>
        <v>574997.42000000004</v>
      </c>
      <c r="AE595" s="2">
        <f>+AD595*14%</f>
        <v>80499.638800000015</v>
      </c>
      <c r="AF595" s="155">
        <f>+AD595*35%</f>
        <v>201249.09700000001</v>
      </c>
      <c r="AG595" s="2">
        <f>+AD595*F595</f>
        <v>9199958.7200000007</v>
      </c>
      <c r="AH595" s="2">
        <f>+AE595*F595</f>
        <v>1287994.2208000002</v>
      </c>
      <c r="AI595" s="2">
        <f>+AF595*F595</f>
        <v>3219985.5520000001</v>
      </c>
      <c r="AJ595" s="2">
        <f>SUM(AG595:AI595)</f>
        <v>13707938.492800001</v>
      </c>
      <c r="AK595" s="2">
        <f>+AD595*G595</f>
        <v>9199958.7200000007</v>
      </c>
      <c r="AL595" s="2">
        <f>+AE595*G595</f>
        <v>1287994.2208000002</v>
      </c>
      <c r="AM595" s="2">
        <f>+AF595*G595</f>
        <v>3219985.5520000001</v>
      </c>
      <c r="AN595" s="155">
        <f>SUM(AK595:AM595)</f>
        <v>13707938.492800001</v>
      </c>
      <c r="AQ595" s="145" t="s">
        <v>525</v>
      </c>
      <c r="AU595" s="8"/>
      <c r="AV595" s="8"/>
      <c r="AW595" s="2">
        <f>+'[2]BoQ HSYC-Đạt'!AT595</f>
        <v>592247.34260000009</v>
      </c>
      <c r="AX595" s="8">
        <f>F595*AW595</f>
        <v>9475957.4816000015</v>
      </c>
      <c r="AY595" s="8">
        <f>IF(AQ595="CT",7%,5%)*AX595</f>
        <v>663317.02371200011</v>
      </c>
      <c r="AZ595" s="8">
        <f>AX595*2%</f>
        <v>189519.14963200004</v>
      </c>
      <c r="BA595" s="8">
        <f>IF(BB595&gt;0,0,AX595*5%)</f>
        <v>473797.8740800001</v>
      </c>
      <c r="BB595" s="8"/>
      <c r="BC595" s="8">
        <f>+AX595+AY595+AZ595+BA595+BB595</f>
        <v>10802591.529024001</v>
      </c>
      <c r="BD595" s="8">
        <f>AX595-AT595</f>
        <v>9475957.4816000015</v>
      </c>
      <c r="BE595" s="2"/>
      <c r="BF595" s="8"/>
      <c r="BH595" s="2"/>
    </row>
    <row r="596" spans="1:60" s="92" customFormat="1" ht="17" collapsed="1" x14ac:dyDescent="0.2">
      <c r="B596" s="163" t="s">
        <v>1350</v>
      </c>
      <c r="C596" s="164" t="s">
        <v>410</v>
      </c>
      <c r="D596" s="164"/>
      <c r="E596" s="163"/>
      <c r="F596" s="162"/>
      <c r="G596" s="149">
        <f>'[1]BoQ HSYC'!F596</f>
        <v>0</v>
      </c>
      <c r="H596" s="184">
        <f>'[1]BoQ HSYC'!G596</f>
        <v>0</v>
      </c>
      <c r="I596" s="184">
        <f>'[1]BoQ HSYC'!H596</f>
        <v>0</v>
      </c>
      <c r="J596" s="184">
        <f>'[1]BoQ HSYC'!I596</f>
        <v>0</v>
      </c>
      <c r="K596" s="170">
        <f>'[1]BoQ HSYC'!J596</f>
        <v>0</v>
      </c>
      <c r="L596" s="171">
        <f>'[1]BoQ HSYC'!K596</f>
        <v>0</v>
      </c>
      <c r="M596" s="171">
        <f>'[1]BoQ HSYC'!L596</f>
        <v>0</v>
      </c>
      <c r="N596" s="183">
        <f>'[1]BoQ HSYC'!M596</f>
        <v>0</v>
      </c>
      <c r="O596" s="183">
        <f>'[1]BoQ HSYC'!N596</f>
        <v>0</v>
      </c>
      <c r="P596" s="160">
        <f>'[1]BoQ HSYC'!O596</f>
        <v>0</v>
      </c>
      <c r="Q596" s="171">
        <f>'[1]BoQ HSYC'!P596</f>
        <v>0</v>
      </c>
      <c r="R596" s="158">
        <f>'[1]BoQ HSYC'!Q596</f>
        <v>0</v>
      </c>
      <c r="S596" s="160">
        <f>'[1]BoQ HSYC'!R596</f>
        <v>0</v>
      </c>
      <c r="T596" s="170">
        <f>'[1]BoQ HSYC'!S596</f>
        <v>0</v>
      </c>
      <c r="U596" s="158">
        <f>'[1]BoQ HSYC'!T596</f>
        <v>0</v>
      </c>
      <c r="V596" s="158">
        <f>'[1]BoQ HSYC'!U596</f>
        <v>0</v>
      </c>
      <c r="W596" s="158">
        <f>'[1]BoQ HSYC'!V596</f>
        <v>0</v>
      </c>
      <c r="X596" s="94" t="str">
        <f>'[1]BoQ HSYC'!W596</f>
        <v>ME</v>
      </c>
      <c r="Y596" s="94"/>
      <c r="Z596" s="94"/>
      <c r="AA596" s="44"/>
      <c r="AB596" s="2">
        <v>0</v>
      </c>
      <c r="AC596" s="2">
        <v>0</v>
      </c>
      <c r="AD596" s="93">
        <f>+M596</f>
        <v>0</v>
      </c>
      <c r="AE596" s="93">
        <f>+AD596*14%</f>
        <v>0</v>
      </c>
      <c r="AF596" s="93">
        <f>+AD596*35%</f>
        <v>0</v>
      </c>
      <c r="AG596" s="93">
        <f>+AD596*F596</f>
        <v>0</v>
      </c>
      <c r="AH596" s="93">
        <f>+AE596*F596</f>
        <v>0</v>
      </c>
      <c r="AI596" s="93">
        <f>+AF596*F596</f>
        <v>0</v>
      </c>
      <c r="AJ596" s="93">
        <f>SUM(AG596:AI596)</f>
        <v>0</v>
      </c>
      <c r="AK596" s="93">
        <f>+AD596*G596</f>
        <v>0</v>
      </c>
      <c r="AL596" s="93">
        <f>+AE596*G596</f>
        <v>0</v>
      </c>
      <c r="AM596" s="93">
        <f>+AF596*G596</f>
        <v>0</v>
      </c>
      <c r="AN596" s="93">
        <f>SUM(AK596:AM596)</f>
        <v>0</v>
      </c>
      <c r="AQ596" s="145" t="s">
        <v>525</v>
      </c>
      <c r="AU596" s="8"/>
      <c r="AV596" s="8"/>
      <c r="AW596" s="2">
        <f>+'[2]BoQ HSYC-Đạt'!AT596</f>
        <v>0</v>
      </c>
      <c r="AX596" s="8">
        <f>F596*AW596</f>
        <v>0</v>
      </c>
      <c r="AY596" s="8">
        <f>IF(AQ596="CT",7%,5%)*AX596</f>
        <v>0</v>
      </c>
      <c r="AZ596" s="8">
        <f>AX596*2%</f>
        <v>0</v>
      </c>
      <c r="BA596" s="8">
        <f>IF(BB596&gt;0,0,AX596*5%)</f>
        <v>0</v>
      </c>
      <c r="BB596" s="8"/>
      <c r="BC596" s="8">
        <f>+AX596+AY596+AZ596+BA596+BB596</f>
        <v>0</v>
      </c>
      <c r="BD596" s="8">
        <f>AX596-AT596</f>
        <v>0</v>
      </c>
      <c r="BE596" s="2"/>
      <c r="BF596" s="8"/>
      <c r="BH596" s="2"/>
    </row>
    <row r="597" spans="1:60" s="92" customFormat="1" ht="17" hidden="1" outlineLevel="1" x14ac:dyDescent="0.2">
      <c r="B597" s="163"/>
      <c r="C597" s="164" t="s">
        <v>409</v>
      </c>
      <c r="D597" s="164"/>
      <c r="E597" s="163"/>
      <c r="F597" s="162"/>
      <c r="G597" s="149">
        <f>'[1]BoQ HSYC'!F597</f>
        <v>0</v>
      </c>
      <c r="H597" s="184">
        <f>'[1]BoQ HSYC'!G597</f>
        <v>0</v>
      </c>
      <c r="I597" s="184">
        <f>'[1]BoQ HSYC'!H597</f>
        <v>0</v>
      </c>
      <c r="J597" s="184">
        <f>'[1]BoQ HSYC'!I597</f>
        <v>0</v>
      </c>
      <c r="K597" s="170">
        <f>'[1]BoQ HSYC'!J597</f>
        <v>0</v>
      </c>
      <c r="L597" s="171">
        <f>'[1]BoQ HSYC'!K597</f>
        <v>0</v>
      </c>
      <c r="M597" s="171">
        <f>'[1]BoQ HSYC'!L597</f>
        <v>0</v>
      </c>
      <c r="N597" s="183">
        <f>'[1]BoQ HSYC'!M597</f>
        <v>0</v>
      </c>
      <c r="O597" s="183">
        <f>'[1]BoQ HSYC'!N597</f>
        <v>0</v>
      </c>
      <c r="P597" s="160">
        <f>'[1]BoQ HSYC'!O597</f>
        <v>0</v>
      </c>
      <c r="Q597" s="171">
        <f>'[1]BoQ HSYC'!P597</f>
        <v>0</v>
      </c>
      <c r="R597" s="158">
        <f>'[1]BoQ HSYC'!Q597</f>
        <v>0</v>
      </c>
      <c r="S597" s="160">
        <f>'[1]BoQ HSYC'!R597</f>
        <v>0</v>
      </c>
      <c r="T597" s="170">
        <f>'[1]BoQ HSYC'!S597</f>
        <v>0</v>
      </c>
      <c r="U597" s="158">
        <f>'[1]BoQ HSYC'!T597</f>
        <v>0</v>
      </c>
      <c r="V597" s="158">
        <f>'[1]BoQ HSYC'!U597</f>
        <v>0</v>
      </c>
      <c r="W597" s="158">
        <f>'[1]BoQ HSYC'!V597</f>
        <v>0</v>
      </c>
      <c r="X597" s="94" t="str">
        <f>'[1]BoQ HSYC'!W597</f>
        <v>ME</v>
      </c>
      <c r="Y597" s="94"/>
      <c r="Z597" s="94"/>
      <c r="AA597" s="44"/>
      <c r="AB597" s="2">
        <v>0</v>
      </c>
      <c r="AC597" s="2">
        <v>0</v>
      </c>
      <c r="AD597" s="93">
        <f>+M597</f>
        <v>0</v>
      </c>
      <c r="AE597" s="93">
        <f>+AD597*14%</f>
        <v>0</v>
      </c>
      <c r="AF597" s="93">
        <f>+AD597*35%</f>
        <v>0</v>
      </c>
      <c r="AG597" s="93">
        <f>+AD597*F597</f>
        <v>0</v>
      </c>
      <c r="AH597" s="93">
        <f>+AE597*F597</f>
        <v>0</v>
      </c>
      <c r="AI597" s="93">
        <f>+AF597*F597</f>
        <v>0</v>
      </c>
      <c r="AJ597" s="93">
        <f>SUM(AG597:AI597)</f>
        <v>0</v>
      </c>
      <c r="AK597" s="93">
        <f>+AD597*G597</f>
        <v>0</v>
      </c>
      <c r="AL597" s="93">
        <f>+AE597*G597</f>
        <v>0</v>
      </c>
      <c r="AM597" s="93">
        <f>+AF597*G597</f>
        <v>0</v>
      </c>
      <c r="AN597" s="93">
        <f>SUM(AK597:AM597)</f>
        <v>0</v>
      </c>
      <c r="AQ597" s="145" t="s">
        <v>525</v>
      </c>
      <c r="AU597" s="8"/>
      <c r="AV597" s="8"/>
      <c r="AW597" s="2">
        <f>+'[2]BoQ HSYC-Đạt'!AT597</f>
        <v>0</v>
      </c>
      <c r="AX597" s="8">
        <f>F597*AW597</f>
        <v>0</v>
      </c>
      <c r="AY597" s="8">
        <f>IF(AQ597="CT",7%,5%)*AX597</f>
        <v>0</v>
      </c>
      <c r="AZ597" s="8">
        <f>AX597*2%</f>
        <v>0</v>
      </c>
      <c r="BA597" s="8">
        <f>IF(BB597&gt;0,0,AX597*5%)</f>
        <v>0</v>
      </c>
      <c r="BB597" s="8"/>
      <c r="BC597" s="8">
        <f>+AX597+AY597+AZ597+BA597+BB597</f>
        <v>0</v>
      </c>
      <c r="BD597" s="8">
        <f>AX597-AT597</f>
        <v>0</v>
      </c>
      <c r="BE597" s="2"/>
      <c r="BH597" s="2"/>
    </row>
    <row r="598" spans="1:60" ht="34" hidden="1" outlineLevel="1" x14ac:dyDescent="0.2">
      <c r="A598" s="1" t="s">
        <v>1349</v>
      </c>
      <c r="B598" s="82">
        <v>2</v>
      </c>
      <c r="C598" s="144" t="s">
        <v>326</v>
      </c>
      <c r="D598" s="144"/>
      <c r="E598" s="82" t="s">
        <v>325</v>
      </c>
      <c r="F598" s="143">
        <v>6</v>
      </c>
      <c r="G598" s="142">
        <f>'[1]BoQ HSYC'!F598</f>
        <v>6</v>
      </c>
      <c r="H598" s="185">
        <f>'[1]BoQ HSYC'!G598</f>
        <v>0</v>
      </c>
      <c r="I598" s="185">
        <f>'[1]BoQ HSYC'!H598</f>
        <v>0</v>
      </c>
      <c r="J598" s="185">
        <f>'[1]BoQ HSYC'!I598</f>
        <v>0</v>
      </c>
      <c r="K598" s="48">
        <f>'[1]BoQ HSYC'!J598</f>
        <v>31000000</v>
      </c>
      <c r="L598" s="47">
        <f>'[1]BoQ HSYC'!K598</f>
        <v>856800</v>
      </c>
      <c r="M598" s="47">
        <f>'[1]BoQ HSYC'!L598</f>
        <v>31856800</v>
      </c>
      <c r="N598" s="183">
        <f>'[1]BoQ HSYC'!M598</f>
        <v>0</v>
      </c>
      <c r="O598" s="183">
        <f>'[1]BoQ HSYC'!N598</f>
        <v>299880</v>
      </c>
      <c r="P598" s="83">
        <f>'[1]BoQ HSYC'!O598</f>
        <v>299880</v>
      </c>
      <c r="Q598" s="47">
        <f>'[1]BoQ HSYC'!P598</f>
        <v>191140800</v>
      </c>
      <c r="R598" s="132">
        <f>'[1]BoQ HSYC'!Q598</f>
        <v>1799280</v>
      </c>
      <c r="S598" s="83">
        <f>'[1]BoQ HSYC'!R598</f>
        <v>192940080</v>
      </c>
      <c r="T598" s="48" t="str">
        <f>'[1]BoQ HSYC'!S598</f>
        <v>Bơm chìm Q=15m3/h</v>
      </c>
      <c r="U598" s="132">
        <f>'[1]BoQ HSYC'!T598</f>
        <v>0</v>
      </c>
      <c r="V598" s="132" t="str">
        <f>'[1]BoQ HSYC'!U598</f>
        <v>VT: NCC, NC:BĐG Q2/2026</v>
      </c>
      <c r="W598" s="132" t="str">
        <f>'[1]BoQ HSYC'!V598</f>
        <v>VT: NCC, NC:BĐG Q2/2026</v>
      </c>
      <c r="X598" s="44" t="str">
        <f>'[1]BoQ HSYC'!W598</f>
        <v>ME</v>
      </c>
      <c r="Y598" s="44"/>
      <c r="Z598" s="44"/>
      <c r="AA598" s="44"/>
      <c r="AB598" s="2">
        <v>1331380.2003644998</v>
      </c>
      <c r="AC598" s="2">
        <v>7988281.2021869989</v>
      </c>
      <c r="AD598" s="2">
        <f>+M598</f>
        <v>31856800</v>
      </c>
      <c r="AE598" s="2">
        <f>+AD598*14%</f>
        <v>4459952</v>
      </c>
      <c r="AF598" s="155">
        <f>+AD598*35%</f>
        <v>11149880</v>
      </c>
      <c r="AG598" s="2">
        <f>+AD598*F598</f>
        <v>191140800</v>
      </c>
      <c r="AH598" s="2">
        <f>+AE598*F598</f>
        <v>26759712</v>
      </c>
      <c r="AI598" s="2">
        <f>+AF598*F598</f>
        <v>66899280</v>
      </c>
      <c r="AJ598" s="2">
        <f>SUM(AG598:AI598)</f>
        <v>284799792</v>
      </c>
      <c r="AK598" s="2">
        <f>+AD598*G598</f>
        <v>191140800</v>
      </c>
      <c r="AL598" s="2">
        <f>+AE598*G598</f>
        <v>26759712</v>
      </c>
      <c r="AM598" s="2">
        <f>+AF598*G598</f>
        <v>66899280</v>
      </c>
      <c r="AN598" s="155">
        <f>SUM(AK598:AM598)</f>
        <v>284799792</v>
      </c>
      <c r="AQ598" s="145" t="s">
        <v>525</v>
      </c>
      <c r="AU598" s="8"/>
      <c r="AV598" s="8"/>
      <c r="AW598" s="2">
        <f>+'[2]BoQ HSYC-Đạt'!AT598</f>
        <v>32493936</v>
      </c>
      <c r="AX598" s="8">
        <f>F598*AW598</f>
        <v>194963616</v>
      </c>
      <c r="AY598" s="8">
        <f>IF(AQ598="CT",7%,5%)*AX598</f>
        <v>13647453.120000001</v>
      </c>
      <c r="AZ598" s="8">
        <f>AX598*2%</f>
        <v>3899272.3200000003</v>
      </c>
      <c r="BA598" s="8">
        <f>IF(BB598&gt;0,0,AX598*5%)</f>
        <v>9748180.8000000007</v>
      </c>
      <c r="BB598" s="8"/>
      <c r="BC598" s="8">
        <f>+AX598+AY598+AZ598+BA598+BB598</f>
        <v>222258522.24000001</v>
      </c>
      <c r="BD598" s="8">
        <f>AX598-AT598</f>
        <v>194963616</v>
      </c>
      <c r="BE598" s="2"/>
      <c r="BH598" s="2"/>
    </row>
    <row r="599" spans="1:60" ht="34" hidden="1" outlineLevel="1" x14ac:dyDescent="0.2">
      <c r="A599" s="1" t="s">
        <v>1348</v>
      </c>
      <c r="B599" s="82">
        <v>3</v>
      </c>
      <c r="C599" s="144" t="s">
        <v>625</v>
      </c>
      <c r="D599" s="144"/>
      <c r="E599" s="82" t="s">
        <v>85</v>
      </c>
      <c r="F599" s="143">
        <v>1</v>
      </c>
      <c r="G599" s="142">
        <f>'[1]BoQ HSYC'!F599</f>
        <v>1</v>
      </c>
      <c r="H599" s="185">
        <f>'[1]BoQ HSYC'!G599</f>
        <v>0</v>
      </c>
      <c r="I599" s="185">
        <f>'[1]BoQ HSYC'!H599</f>
        <v>0</v>
      </c>
      <c r="J599" s="185">
        <f>'[1]BoQ HSYC'!I599</f>
        <v>0</v>
      </c>
      <c r="K599" s="48">
        <f>'[1]BoQ HSYC'!J599</f>
        <v>3815489</v>
      </c>
      <c r="L599" s="47">
        <f>'[1]BoQ HSYC'!K599</f>
        <v>240290</v>
      </c>
      <c r="M599" s="47">
        <f>'[1]BoQ HSYC'!L599</f>
        <v>4055779</v>
      </c>
      <c r="N599" s="183">
        <f>'[1]BoQ HSYC'!M599</f>
        <v>0</v>
      </c>
      <c r="O599" s="183">
        <f>'[1]BoQ HSYC'!N599</f>
        <v>84101.5</v>
      </c>
      <c r="P599" s="83">
        <f>'[1]BoQ HSYC'!O599</f>
        <v>84101.5</v>
      </c>
      <c r="Q599" s="47">
        <f>'[1]BoQ HSYC'!P599</f>
        <v>4055779</v>
      </c>
      <c r="R599" s="132">
        <f>'[1]BoQ HSYC'!Q599</f>
        <v>84101.5</v>
      </c>
      <c r="S599" s="83">
        <f>'[1]BoQ HSYC'!R599</f>
        <v>4139880.5</v>
      </c>
      <c r="T599" s="48">
        <f>'[1]BoQ HSYC'!S599</f>
        <v>0</v>
      </c>
      <c r="U599" s="132">
        <f>'[1]BoQ HSYC'!T599</f>
        <v>0</v>
      </c>
      <c r="V599" s="132" t="str">
        <f>'[1]BoQ HSYC'!U599</f>
        <v>VT: HĐK, NC:BĐG Q2/2026</v>
      </c>
      <c r="W599" s="132" t="str">
        <f>'[1]BoQ HSYC'!V599</f>
        <v>VT: HĐK, NC:BĐG Q2/2026</v>
      </c>
      <c r="X599" s="44" t="str">
        <f>'[1]BoQ HSYC'!W599</f>
        <v>ME</v>
      </c>
      <c r="Y599" s="44"/>
      <c r="Z599" s="44"/>
      <c r="AA599" s="44"/>
      <c r="AB599" s="2">
        <v>3316425.7350056246</v>
      </c>
      <c r="AC599" s="2">
        <v>3316425.7350056246</v>
      </c>
      <c r="AD599" s="2">
        <f>+M599</f>
        <v>4055779</v>
      </c>
      <c r="AE599" s="2">
        <f>+AD599*14%</f>
        <v>567809.06000000006</v>
      </c>
      <c r="AF599" s="155">
        <f>+AD599*35%</f>
        <v>1419522.65</v>
      </c>
      <c r="AG599" s="2">
        <f>+AD599*F599</f>
        <v>4055779</v>
      </c>
      <c r="AH599" s="2">
        <f>+AE599*F599</f>
        <v>567809.06000000006</v>
      </c>
      <c r="AI599" s="2">
        <f>+AF599*F599</f>
        <v>1419522.65</v>
      </c>
      <c r="AJ599" s="2">
        <f>SUM(AG599:AI599)</f>
        <v>6043110.7100000009</v>
      </c>
      <c r="AK599" s="2">
        <f>+AD599*G599</f>
        <v>4055779</v>
      </c>
      <c r="AL599" s="2">
        <f>+AE599*G599</f>
        <v>567809.06000000006</v>
      </c>
      <c r="AM599" s="2">
        <f>+AF599*G599</f>
        <v>1419522.65</v>
      </c>
      <c r="AN599" s="155">
        <f>SUM(AK599:AM599)</f>
        <v>6043110.7100000009</v>
      </c>
      <c r="AQ599" s="145" t="s">
        <v>525</v>
      </c>
      <c r="AU599" s="8"/>
      <c r="AV599" s="8"/>
      <c r="AW599" s="2">
        <f>+'[2]BoQ HSYC-Đạt'!AT599</f>
        <v>4136894.58</v>
      </c>
      <c r="AX599" s="8">
        <f>F599*AW599</f>
        <v>4136894.58</v>
      </c>
      <c r="AY599" s="8">
        <f>IF(AQ599="CT",7%,5%)*AX599</f>
        <v>289582.62060000002</v>
      </c>
      <c r="AZ599" s="8">
        <f>AX599*2%</f>
        <v>82737.891600000003</v>
      </c>
      <c r="BA599" s="8">
        <f>IF(BB599&gt;0,0,AX599*5%)</f>
        <v>206844.72900000002</v>
      </c>
      <c r="BB599" s="8"/>
      <c r="BC599" s="8">
        <f>+AX599+AY599+AZ599+BA599+BB599</f>
        <v>4716059.8212000001</v>
      </c>
      <c r="BD599" s="8">
        <f>AX599-AT599</f>
        <v>4136894.58</v>
      </c>
      <c r="BE599" s="2"/>
      <c r="BH599" s="2"/>
    </row>
    <row r="600" spans="1:60" s="231" customFormat="1" ht="17" collapsed="1" x14ac:dyDescent="0.2">
      <c r="A600" s="231" t="s">
        <v>1347</v>
      </c>
      <c r="B600" s="235"/>
      <c r="C600" s="236" t="s">
        <v>624</v>
      </c>
      <c r="D600" s="236"/>
      <c r="E600" s="235"/>
      <c r="F600" s="234"/>
      <c r="G600" s="251"/>
      <c r="H600" s="247"/>
      <c r="I600" s="247"/>
      <c r="J600" s="247"/>
      <c r="K600" s="248"/>
      <c r="L600" s="250"/>
      <c r="M600" s="250">
        <f>SUM(K600:L600)</f>
        <v>0</v>
      </c>
      <c r="N600" s="83">
        <f>IF(V600&lt;&gt;"VTC VHm",_xlfn.XLOOKUP(Z600,$AC$4015:$AC$4035,$AD$4015:$AD$4035,0)*M600,_xlfn.XLOOKUP(Z600,$AC$4015:$AC$4035,$AD$4015:$AD$4035,0)*L600)</f>
        <v>0</v>
      </c>
      <c r="O600" s="83">
        <f>IF(V600&lt;&gt;"VTC VHm",_xlfn.XLOOKUP(Z600,$AC$4015:$AC$4035,$AE$4015:$AE$4035,0)*M600,_xlfn.XLOOKUP(Z600,$AC$4015:$AC$4035,$AE$4015:$AE$4035,0)*L600)</f>
        <v>0</v>
      </c>
      <c r="P600" s="249">
        <f>SUM(N600:O600)</f>
        <v>0</v>
      </c>
      <c r="Q600" s="250">
        <f>M600*G600</f>
        <v>0</v>
      </c>
      <c r="R600" s="250">
        <f>G600*P600</f>
        <v>0</v>
      </c>
      <c r="S600" s="249">
        <f>SUM(Q600:R600)</f>
        <v>0</v>
      </c>
      <c r="T600" s="248"/>
      <c r="U600" s="247"/>
      <c r="V600" s="247"/>
      <c r="W600" s="247"/>
      <c r="X600" s="233" t="s">
        <v>33</v>
      </c>
      <c r="Y600" s="233"/>
      <c r="Z600" s="233"/>
      <c r="AA600" s="81"/>
      <c r="AB600" s="2">
        <v>0</v>
      </c>
      <c r="AC600" s="2">
        <v>0</v>
      </c>
      <c r="AD600" s="232">
        <f>+M600</f>
        <v>0</v>
      </c>
      <c r="AE600" s="232">
        <f>+AD600*14%</f>
        <v>0</v>
      </c>
      <c r="AF600" s="232">
        <f>+AD600*35%</f>
        <v>0</v>
      </c>
      <c r="AG600" s="232">
        <f>+AD600*F600</f>
        <v>0</v>
      </c>
      <c r="AH600" s="232">
        <f>+AE600*F600</f>
        <v>0</v>
      </c>
      <c r="AI600" s="232">
        <f>+AF600*F600</f>
        <v>0</v>
      </c>
      <c r="AJ600" s="232">
        <f>SUM(AG600:AI600)</f>
        <v>0</v>
      </c>
      <c r="AK600" s="232">
        <f>+AD600*G600</f>
        <v>0</v>
      </c>
      <c r="AL600" s="232">
        <f>+AE600*G600</f>
        <v>0</v>
      </c>
      <c r="AM600" s="232">
        <f>+AF600*G600</f>
        <v>0</v>
      </c>
      <c r="AN600" s="232">
        <f>SUM(AK600:AM600)</f>
        <v>0</v>
      </c>
      <c r="AQ600" s="145" t="s">
        <v>525</v>
      </c>
      <c r="AU600" s="8"/>
      <c r="AV600" s="8"/>
      <c r="AW600" s="2">
        <f>+'[2]BoQ HSYC-Đạt'!AT600</f>
        <v>0</v>
      </c>
      <c r="AX600" s="8">
        <f>F600*AW600</f>
        <v>0</v>
      </c>
      <c r="AY600" s="8">
        <f>IF(AQ600="CT",7%,5%)*AX600</f>
        <v>0</v>
      </c>
      <c r="AZ600" s="8">
        <f>AX600*2%</f>
        <v>0</v>
      </c>
      <c r="BA600" s="8">
        <f>IF(BB600&gt;0,0,AX600*5%)</f>
        <v>0</v>
      </c>
      <c r="BB600" s="8"/>
      <c r="BC600" s="8">
        <f>+AX600+AY600+AZ600+BA600+BB600</f>
        <v>0</v>
      </c>
      <c r="BD600" s="8">
        <f>AX600-AT600</f>
        <v>0</v>
      </c>
      <c r="BE600" s="2"/>
      <c r="BH600" s="2"/>
    </row>
    <row r="601" spans="1:60" s="177" customFormat="1" ht="17" hidden="1" outlineLevel="1" x14ac:dyDescent="0.2">
      <c r="A601" s="177" t="s">
        <v>1346</v>
      </c>
      <c r="B601" s="181">
        <v>5</v>
      </c>
      <c r="C601" s="182" t="s">
        <v>623</v>
      </c>
      <c r="D601" s="182"/>
      <c r="E601" s="181" t="s">
        <v>64</v>
      </c>
      <c r="F601" s="180">
        <v>156</v>
      </c>
      <c r="G601" s="179">
        <f>+[2]THKL!F600</f>
        <v>163</v>
      </c>
      <c r="H601" s="178"/>
      <c r="I601" s="178"/>
      <c r="J601" s="178"/>
      <c r="K601" s="125">
        <f>$G$4006*(3659273+550000+143000)</f>
        <v>4569886.6500000004</v>
      </c>
      <c r="L601" s="84">
        <f>'[4]BDG (ME) '!$AN$1279</f>
        <v>419999.99999999994</v>
      </c>
      <c r="M601" s="84">
        <f>SUM(K601:L601)</f>
        <v>4989886.6500000004</v>
      </c>
      <c r="N601" s="83">
        <f>IF(V601&lt;&gt;"VTC VHm",_xlfn.XLOOKUP(Z601,$AC$4015:$AC$4035,$AD$4015:$AD$4035,0)*M601,_xlfn.XLOOKUP(Z601,$AC$4015:$AC$4035,$AD$4015:$AD$4035,0)*L601)</f>
        <v>146999.99999999997</v>
      </c>
      <c r="O601" s="83">
        <f>IF(V601&lt;&gt;"VTC VHm",_xlfn.XLOOKUP(Z601,$AC$4015:$AC$4035,$AE$4015:$AE$4035,0)*M601,_xlfn.XLOOKUP(Z601,$AC$4015:$AC$4035,$AE$4015:$AE$4035,0)*L601)</f>
        <v>0</v>
      </c>
      <c r="P601" s="105">
        <f>SUM(N601:O601)</f>
        <v>146999.99999999997</v>
      </c>
      <c r="Q601" s="84">
        <f>M601*G601</f>
        <v>813351523.95000005</v>
      </c>
      <c r="R601" s="84">
        <f>G601*P601</f>
        <v>23960999.999999996</v>
      </c>
      <c r="S601" s="105">
        <f>SUM(Q601:R601)</f>
        <v>837312523.95000005</v>
      </c>
      <c r="T601" s="230" t="s">
        <v>24</v>
      </c>
      <c r="U601" s="178"/>
      <c r="V601" s="82" t="s">
        <v>34</v>
      </c>
      <c r="W601" s="178"/>
      <c r="X601" s="81" t="s">
        <v>33</v>
      </c>
      <c r="Y601" s="81" t="s">
        <v>32</v>
      </c>
      <c r="Z601" s="81" t="s">
        <v>13</v>
      </c>
      <c r="AA601" s="81" t="s">
        <v>80</v>
      </c>
      <c r="AB601" s="2">
        <v>8825651.3343790527</v>
      </c>
      <c r="AC601" s="2">
        <v>1376801608.1631322</v>
      </c>
      <c r="AD601" s="102">
        <f>+M601</f>
        <v>4989886.6500000004</v>
      </c>
      <c r="AE601" s="102">
        <f>+AD601*14%</f>
        <v>698584.13100000017</v>
      </c>
      <c r="AF601" s="102">
        <f>+AD601*35%</f>
        <v>1746460.3275000001</v>
      </c>
      <c r="AG601" s="102">
        <f>+AD601*F601</f>
        <v>778422317.4000001</v>
      </c>
      <c r="AH601" s="102">
        <f>+AE601*F601</f>
        <v>108979124.43600002</v>
      </c>
      <c r="AI601" s="102">
        <f>+AF601*F601</f>
        <v>272447811.09000003</v>
      </c>
      <c r="AJ601" s="102">
        <f>SUM(AG601:AI601)</f>
        <v>1159849252.9260001</v>
      </c>
      <c r="AK601" s="102">
        <f>+AD601*G601</f>
        <v>813351523.95000005</v>
      </c>
      <c r="AL601" s="102">
        <f>+AE601*G601</f>
        <v>113869213.35300003</v>
      </c>
      <c r="AM601" s="102">
        <f>+AF601*G601</f>
        <v>284673033.38249999</v>
      </c>
      <c r="AN601" s="102">
        <f>SUM(AK601:AM601)</f>
        <v>1211893770.6855001</v>
      </c>
      <c r="AQ601" s="145" t="s">
        <v>525</v>
      </c>
      <c r="AU601" s="8"/>
      <c r="AV601" s="8"/>
      <c r="AW601" s="2">
        <f>+'[2]BoQ HSYC-Đạt'!AT601</f>
        <v>5488875.3150000004</v>
      </c>
      <c r="AX601" s="8">
        <f>F601*AW601</f>
        <v>856264549.1400001</v>
      </c>
      <c r="AY601" s="8">
        <f>IF(AQ601="CT",7%,5%)*AX601</f>
        <v>59938518.439800017</v>
      </c>
      <c r="AZ601" s="8">
        <f>AX601*2%</f>
        <v>17125290.982800003</v>
      </c>
      <c r="BA601" s="8">
        <f>IF(BB601&gt;0,0,AX601*5%)</f>
        <v>42813227.45700001</v>
      </c>
      <c r="BB601" s="8"/>
      <c r="BC601" s="8">
        <f>+AX601+AY601+AZ601+BA601+BB601</f>
        <v>976141586.01960015</v>
      </c>
      <c r="BD601" s="8">
        <f>AX601-AT601</f>
        <v>856264549.1400001</v>
      </c>
      <c r="BE601" s="2"/>
      <c r="BH601" s="2"/>
    </row>
    <row r="602" spans="1:60" s="177" customFormat="1" ht="17" hidden="1" outlineLevel="1" x14ac:dyDescent="0.2">
      <c r="A602" s="177" t="s">
        <v>1345</v>
      </c>
      <c r="B602" s="181">
        <v>6</v>
      </c>
      <c r="C602" s="182" t="s">
        <v>622</v>
      </c>
      <c r="D602" s="182"/>
      <c r="E602" s="181" t="s">
        <v>85</v>
      </c>
      <c r="F602" s="180">
        <v>156</v>
      </c>
      <c r="G602" s="179">
        <f>+[2]THKL!F601</f>
        <v>163</v>
      </c>
      <c r="H602" s="178"/>
      <c r="I602" s="178"/>
      <c r="J602" s="178"/>
      <c r="K602" s="125">
        <f>$G$4006*330000</f>
        <v>346500</v>
      </c>
      <c r="L602" s="84">
        <f>'[4]BDG (ME) '!$AN$1315</f>
        <v>29822</v>
      </c>
      <c r="M602" s="84">
        <f>SUM(K602:L602)</f>
        <v>376322</v>
      </c>
      <c r="N602" s="83">
        <f>IF(V602&lt;&gt;"VTC VHm",_xlfn.XLOOKUP(Z602,$AC$4015:$AC$4035,$AD$4015:$AD$4035,0)*M602,_xlfn.XLOOKUP(Z602,$AC$4015:$AC$4035,$AD$4015:$AD$4035,0)*L602)</f>
        <v>10437.699999999999</v>
      </c>
      <c r="O602" s="83">
        <f>IF(V602&lt;&gt;"VTC VHm",_xlfn.XLOOKUP(Z602,$AC$4015:$AC$4035,$AE$4015:$AE$4035,0)*M602,_xlfn.XLOOKUP(Z602,$AC$4015:$AC$4035,$AE$4015:$AE$4035,0)*L602)</f>
        <v>0</v>
      </c>
      <c r="P602" s="105">
        <f>SUM(N602:O602)</f>
        <v>10437.699999999999</v>
      </c>
      <c r="Q602" s="84">
        <f>M602*G602</f>
        <v>61340486</v>
      </c>
      <c r="R602" s="84">
        <f>G602*P602</f>
        <v>1701345.0999999999</v>
      </c>
      <c r="S602" s="105">
        <f>SUM(Q602:R602)</f>
        <v>63041831.100000001</v>
      </c>
      <c r="T602" s="125" t="s">
        <v>50</v>
      </c>
      <c r="U602" s="178"/>
      <c r="V602" s="82" t="s">
        <v>34</v>
      </c>
      <c r="W602" s="178"/>
      <c r="X602" s="81" t="s">
        <v>33</v>
      </c>
      <c r="Y602" s="81" t="s">
        <v>32</v>
      </c>
      <c r="Z602" s="81" t="s">
        <v>13</v>
      </c>
      <c r="AA602" s="81" t="s">
        <v>80</v>
      </c>
      <c r="AB602" s="2">
        <v>607749.36021698255</v>
      </c>
      <c r="AC602" s="2">
        <v>94808900.19384928</v>
      </c>
      <c r="AD602" s="102">
        <f>+M602</f>
        <v>376322</v>
      </c>
      <c r="AE602" s="102">
        <f>+AD602*14%</f>
        <v>52685.08</v>
      </c>
      <c r="AF602" s="102">
        <f>+AD602*35%</f>
        <v>131712.69999999998</v>
      </c>
      <c r="AG602" s="102">
        <f>+AD602*F602</f>
        <v>58706232</v>
      </c>
      <c r="AH602" s="102">
        <f>+AE602*F602</f>
        <v>8218872.4800000004</v>
      </c>
      <c r="AI602" s="102">
        <f>+AF602*F602</f>
        <v>20547181.199999996</v>
      </c>
      <c r="AJ602" s="102">
        <f>SUM(AG602:AI602)</f>
        <v>87472285.680000007</v>
      </c>
      <c r="AK602" s="102">
        <f>+AD602*G602</f>
        <v>61340486</v>
      </c>
      <c r="AL602" s="102">
        <f>+AE602*G602</f>
        <v>8587668.040000001</v>
      </c>
      <c r="AM602" s="102">
        <f>+AF602*G602</f>
        <v>21469170.099999998</v>
      </c>
      <c r="AN602" s="102">
        <f>SUM(AK602:AM602)</f>
        <v>91397324.140000001</v>
      </c>
      <c r="AQ602" s="145" t="s">
        <v>525</v>
      </c>
      <c r="AU602" s="8"/>
      <c r="AV602" s="8"/>
      <c r="AW602" s="2">
        <f>+'[2]BoQ HSYC-Đạt'!AT602</f>
        <v>413954.2</v>
      </c>
      <c r="AX602" s="8">
        <f>F602*AW602</f>
        <v>64576855.200000003</v>
      </c>
      <c r="AY602" s="8">
        <f>IF(AQ602="CT",7%,5%)*AX602</f>
        <v>4520379.864000001</v>
      </c>
      <c r="AZ602" s="8">
        <f>AX602*2%</f>
        <v>1291537.1040000001</v>
      </c>
      <c r="BA602" s="8">
        <f>IF(BB602&gt;0,0,AX602*5%)</f>
        <v>3228842.7600000002</v>
      </c>
      <c r="BB602" s="8"/>
      <c r="BC602" s="8">
        <f>+AX602+AY602+AZ602+BA602+BB602</f>
        <v>73617614.928000018</v>
      </c>
      <c r="BD602" s="8">
        <f>AX602-AT602</f>
        <v>64576855.200000003</v>
      </c>
      <c r="BE602" s="2"/>
      <c r="BH602" s="2"/>
    </row>
    <row r="603" spans="1:60" s="177" customFormat="1" ht="17" hidden="1" outlineLevel="1" x14ac:dyDescent="0.2">
      <c r="A603" s="177" t="s">
        <v>1344</v>
      </c>
      <c r="B603" s="181">
        <v>7</v>
      </c>
      <c r="C603" s="182" t="s">
        <v>621</v>
      </c>
      <c r="D603" s="182"/>
      <c r="E603" s="181" t="s">
        <v>64</v>
      </c>
      <c r="F603" s="180">
        <v>156</v>
      </c>
      <c r="G603" s="179">
        <f>+[2]THKL!F602</f>
        <v>163</v>
      </c>
      <c r="H603" s="178"/>
      <c r="I603" s="178"/>
      <c r="J603" s="178"/>
      <c r="K603" s="125">
        <f>$G$4006*1410000</f>
        <v>1480500</v>
      </c>
      <c r="L603" s="84">
        <f>'[4]BDG (ME) '!$AN$1289</f>
        <v>25693</v>
      </c>
      <c r="M603" s="84">
        <f>SUM(K603:L603)</f>
        <v>1506193</v>
      </c>
      <c r="N603" s="83">
        <f>IF(V603&lt;&gt;"VTC VHm",_xlfn.XLOOKUP(Z603,$AC$4015:$AC$4035,$AD$4015:$AD$4035,0)*M603,_xlfn.XLOOKUP(Z603,$AC$4015:$AC$4035,$AD$4015:$AD$4035,0)*L603)</f>
        <v>8992.5499999999993</v>
      </c>
      <c r="O603" s="83">
        <f>IF(V603&lt;&gt;"VTC VHm",_xlfn.XLOOKUP(Z603,$AC$4015:$AC$4035,$AE$4015:$AE$4035,0)*M603,_xlfn.XLOOKUP(Z603,$AC$4015:$AC$4035,$AE$4015:$AE$4035,0)*L603)</f>
        <v>0</v>
      </c>
      <c r="P603" s="105">
        <f>SUM(N603:O603)</f>
        <v>8992.5499999999993</v>
      </c>
      <c r="Q603" s="84">
        <f>M603*G603</f>
        <v>245509459</v>
      </c>
      <c r="R603" s="84">
        <f>G603*P603</f>
        <v>1465785.65</v>
      </c>
      <c r="S603" s="105">
        <f>SUM(Q603:R603)</f>
        <v>246975244.65000001</v>
      </c>
      <c r="T603" s="230" t="s">
        <v>24</v>
      </c>
      <c r="U603" s="178"/>
      <c r="V603" s="82" t="s">
        <v>34</v>
      </c>
      <c r="W603" s="178"/>
      <c r="X603" s="81" t="s">
        <v>33</v>
      </c>
      <c r="Y603" s="81" t="s">
        <v>32</v>
      </c>
      <c r="Z603" s="81" t="s">
        <v>13</v>
      </c>
      <c r="AA603" s="81" t="s">
        <v>80</v>
      </c>
      <c r="AB603" s="2">
        <v>2901977.6472612098</v>
      </c>
      <c r="AC603" s="2">
        <v>452708512.97274876</v>
      </c>
      <c r="AD603" s="102">
        <f>+M603</f>
        <v>1506193</v>
      </c>
      <c r="AE603" s="102">
        <f>+AD603*14%</f>
        <v>210867.02000000002</v>
      </c>
      <c r="AF603" s="102">
        <f>+AD603*35%</f>
        <v>527167.54999999993</v>
      </c>
      <c r="AG603" s="102">
        <f>+AD603*F603</f>
        <v>234966108</v>
      </c>
      <c r="AH603" s="102">
        <f>+AE603*F603</f>
        <v>32895255.120000005</v>
      </c>
      <c r="AI603" s="102">
        <f>+AF603*F603</f>
        <v>82238137.799999982</v>
      </c>
      <c r="AJ603" s="102">
        <f>SUM(AG603:AI603)</f>
        <v>350099500.91999996</v>
      </c>
      <c r="AK603" s="102">
        <f>+AD603*G603</f>
        <v>245509459</v>
      </c>
      <c r="AL603" s="102">
        <f>+AE603*G603</f>
        <v>34371324.260000005</v>
      </c>
      <c r="AM603" s="102">
        <f>+AF603*G603</f>
        <v>85928310.649999991</v>
      </c>
      <c r="AN603" s="102">
        <f>SUM(AK603:AM603)</f>
        <v>365809093.90999997</v>
      </c>
      <c r="AQ603" s="145" t="s">
        <v>525</v>
      </c>
      <c r="AU603" s="8"/>
      <c r="AV603" s="8"/>
      <c r="AW603" s="2">
        <f>+'[2]BoQ HSYC-Đạt'!AT603</f>
        <v>1656812.3</v>
      </c>
      <c r="AX603" s="8">
        <f>F603*AW603</f>
        <v>258462718.80000001</v>
      </c>
      <c r="AY603" s="8">
        <f>IF(AQ603="CT",7%,5%)*AX603</f>
        <v>18092390.316000003</v>
      </c>
      <c r="AZ603" s="8">
        <f>AX603*2%</f>
        <v>5169254.3760000002</v>
      </c>
      <c r="BA603" s="8">
        <f>IF(BB603&gt;0,0,AX603*5%)</f>
        <v>12923135.940000001</v>
      </c>
      <c r="BB603" s="8"/>
      <c r="BC603" s="8">
        <f>+AX603+AY603+AZ603+BA603+BB603</f>
        <v>294647499.43199998</v>
      </c>
      <c r="BD603" s="8">
        <f>AX603-AT603</f>
        <v>258462718.80000001</v>
      </c>
      <c r="BE603" s="2"/>
      <c r="BH603" s="2"/>
    </row>
    <row r="604" spans="1:60" s="177" customFormat="1" ht="17" hidden="1" outlineLevel="1" x14ac:dyDescent="0.2">
      <c r="A604" s="177" t="s">
        <v>1343</v>
      </c>
      <c r="B604" s="181">
        <v>8</v>
      </c>
      <c r="C604" s="182" t="s">
        <v>620</v>
      </c>
      <c r="D604" s="182"/>
      <c r="E604" s="181" t="s">
        <v>64</v>
      </c>
      <c r="F604" s="180">
        <v>146</v>
      </c>
      <c r="G604" s="179">
        <f>+[2]THKL!F603</f>
        <v>151</v>
      </c>
      <c r="H604" s="178"/>
      <c r="I604" s="178"/>
      <c r="J604" s="178"/>
      <c r="K604" s="125">
        <f>$G$4006*(1070000+440000)</f>
        <v>1585500</v>
      </c>
      <c r="L604" s="84">
        <f>'[4]BDG (ME) '!$AN$1290</f>
        <v>266520</v>
      </c>
      <c r="M604" s="84">
        <f>SUM(K604:L604)</f>
        <v>1852020</v>
      </c>
      <c r="N604" s="83">
        <f>IF(V604&lt;&gt;"VTC VHm",_xlfn.XLOOKUP(Z604,$AC$4015:$AC$4035,$AD$4015:$AD$4035,0)*M604,_xlfn.XLOOKUP(Z604,$AC$4015:$AC$4035,$AD$4015:$AD$4035,0)*L604)</f>
        <v>93282</v>
      </c>
      <c r="O604" s="83">
        <f>IF(V604&lt;&gt;"VTC VHm",_xlfn.XLOOKUP(Z604,$AC$4015:$AC$4035,$AE$4015:$AE$4035,0)*M604,_xlfn.XLOOKUP(Z604,$AC$4015:$AC$4035,$AE$4015:$AE$4035,0)*L604)</f>
        <v>0</v>
      </c>
      <c r="P604" s="105">
        <f>SUM(N604:O604)</f>
        <v>93282</v>
      </c>
      <c r="Q604" s="84">
        <f>M604*G604</f>
        <v>279655020</v>
      </c>
      <c r="R604" s="84">
        <f>G604*P604</f>
        <v>14085582</v>
      </c>
      <c r="S604" s="105">
        <f>SUM(Q604:R604)</f>
        <v>293740602</v>
      </c>
      <c r="T604" s="230" t="s">
        <v>24</v>
      </c>
      <c r="U604" s="178"/>
      <c r="V604" s="82" t="s">
        <v>34</v>
      </c>
      <c r="W604" s="178"/>
      <c r="X604" s="81" t="s">
        <v>33</v>
      </c>
      <c r="Y604" s="81" t="s">
        <v>32</v>
      </c>
      <c r="Z604" s="81" t="s">
        <v>13</v>
      </c>
      <c r="AA604" s="81" t="s">
        <v>80</v>
      </c>
      <c r="AB604" s="2">
        <v>1985261.3248487911</v>
      </c>
      <c r="AC604" s="2">
        <v>289848153.4279235</v>
      </c>
      <c r="AD604" s="102">
        <f>+M604</f>
        <v>1852020</v>
      </c>
      <c r="AE604" s="102">
        <f>+AD604*14%</f>
        <v>259282.80000000002</v>
      </c>
      <c r="AF604" s="102">
        <f>+AD604*35%</f>
        <v>648207</v>
      </c>
      <c r="AG604" s="102">
        <f>+AD604*F604</f>
        <v>270394920</v>
      </c>
      <c r="AH604" s="102">
        <f>+AE604*F604</f>
        <v>37855288.800000004</v>
      </c>
      <c r="AI604" s="102">
        <f>+AF604*F604</f>
        <v>94638222</v>
      </c>
      <c r="AJ604" s="102">
        <f>SUM(AG604:AI604)</f>
        <v>402888430.80000001</v>
      </c>
      <c r="AK604" s="102">
        <f>+AD604*G604</f>
        <v>279655020</v>
      </c>
      <c r="AL604" s="102">
        <f>+AE604*G604</f>
        <v>39151702.800000004</v>
      </c>
      <c r="AM604" s="102">
        <f>+AF604*G604</f>
        <v>97879257</v>
      </c>
      <c r="AN604" s="102">
        <f>SUM(AK604:AM604)</f>
        <v>416685979.80000001</v>
      </c>
      <c r="AQ604" s="145" t="s">
        <v>525</v>
      </c>
      <c r="AU604" s="8"/>
      <c r="AV604" s="8"/>
      <c r="AW604" s="2">
        <f>+'[2]BoQ HSYC-Đạt'!AT604</f>
        <v>2037222</v>
      </c>
      <c r="AX604" s="8">
        <f>F604*AW604</f>
        <v>297434412</v>
      </c>
      <c r="AY604" s="8">
        <f>IF(AQ604="CT",7%,5%)*AX604</f>
        <v>20820408.840000004</v>
      </c>
      <c r="AZ604" s="8">
        <f>AX604*2%</f>
        <v>5948688.2400000002</v>
      </c>
      <c r="BA604" s="8">
        <f>IF(BB604&gt;0,0,AX604*5%)</f>
        <v>14871720.600000001</v>
      </c>
      <c r="BB604" s="8"/>
      <c r="BC604" s="8">
        <f>+AX604+AY604+AZ604+BA604+BB604</f>
        <v>339075229.68000007</v>
      </c>
      <c r="BD604" s="8">
        <f>AX604-AT604</f>
        <v>297434412</v>
      </c>
      <c r="BE604" s="2"/>
      <c r="BH604" s="2"/>
    </row>
    <row r="605" spans="1:60" s="177" customFormat="1" ht="34" hidden="1" outlineLevel="1" x14ac:dyDescent="0.2">
      <c r="A605" s="177" t="s">
        <v>1342</v>
      </c>
      <c r="B605" s="181">
        <v>9</v>
      </c>
      <c r="C605" s="182" t="s">
        <v>619</v>
      </c>
      <c r="D605" s="182"/>
      <c r="E605" s="181" t="s">
        <v>64</v>
      </c>
      <c r="F605" s="180">
        <v>30</v>
      </c>
      <c r="G605" s="142">
        <f>'[1]BoQ HSYC'!F605</f>
        <v>30</v>
      </c>
      <c r="H605" s="185">
        <f>'[1]BoQ HSYC'!G605</f>
        <v>0</v>
      </c>
      <c r="I605" s="185">
        <f>'[1]BoQ HSYC'!H605</f>
        <v>0</v>
      </c>
      <c r="J605" s="185">
        <f>'[1]BoQ HSYC'!I605</f>
        <v>0</v>
      </c>
      <c r="K605" s="48">
        <f>'[1]BoQ HSYC'!J605</f>
        <v>1900000</v>
      </c>
      <c r="L605" s="47">
        <f>'[1]BoQ HSYC'!K605</f>
        <v>503880.00000000006</v>
      </c>
      <c r="M605" s="47">
        <f>'[1]BoQ HSYC'!L605</f>
        <v>2403880</v>
      </c>
      <c r="N605" s="183">
        <f>'[1]BoQ HSYC'!M605</f>
        <v>0</v>
      </c>
      <c r="O605" s="183">
        <f>'[1]BoQ HSYC'!N605</f>
        <v>176358</v>
      </c>
      <c r="P605" s="83">
        <f>'[1]BoQ HSYC'!O605</f>
        <v>176358</v>
      </c>
      <c r="Q605" s="47">
        <f>'[1]BoQ HSYC'!P605</f>
        <v>72116400</v>
      </c>
      <c r="R605" s="132">
        <f>'[1]BoQ HSYC'!Q605</f>
        <v>5290740</v>
      </c>
      <c r="S605" s="83">
        <f>'[1]BoQ HSYC'!R605</f>
        <v>77407140</v>
      </c>
      <c r="T605" s="48" t="str">
        <f>'[1]BoQ HSYC'!S605</f>
        <v>Bình nóng lạnh 30L</v>
      </c>
      <c r="U605" s="132">
        <f>'[1]BoQ HSYC'!T605</f>
        <v>0</v>
      </c>
      <c r="V605" s="132" t="str">
        <f>'[1]BoQ HSYC'!U605</f>
        <v>VT: NCC, NC:BĐG Q2/2026</v>
      </c>
      <c r="W605" s="132" t="str">
        <f>'[1]BoQ HSYC'!V605</f>
        <v>VT: NCC, NC:BĐG Q2/2026</v>
      </c>
      <c r="X605" s="44" t="str">
        <f>'[1]BoQ HSYC'!W605</f>
        <v>ME</v>
      </c>
      <c r="Y605" s="81"/>
      <c r="Z605" s="81"/>
      <c r="AA605" s="81" t="s">
        <v>80</v>
      </c>
      <c r="AB605" s="2">
        <v>5217340.7960355002</v>
      </c>
      <c r="AC605" s="2">
        <v>156520223.88106501</v>
      </c>
      <c r="AD605" s="102">
        <f>+M605</f>
        <v>2403880</v>
      </c>
      <c r="AE605" s="102">
        <f>+AD605*14%</f>
        <v>336543.2</v>
      </c>
      <c r="AF605" s="102">
        <f>+AD605*35%</f>
        <v>841358</v>
      </c>
      <c r="AG605" s="102">
        <f>+AD605*F605</f>
        <v>72116400</v>
      </c>
      <c r="AH605" s="102">
        <f>+AE605*F605</f>
        <v>10096296</v>
      </c>
      <c r="AI605" s="102">
        <f>+AF605*F605</f>
        <v>25240740</v>
      </c>
      <c r="AJ605" s="102">
        <f>SUM(AG605:AI605)</f>
        <v>107453436</v>
      </c>
      <c r="AK605" s="102">
        <f>+AD605*G605</f>
        <v>72116400</v>
      </c>
      <c r="AL605" s="102">
        <f>+AE605*G605</f>
        <v>10096296</v>
      </c>
      <c r="AM605" s="102">
        <f>+AF605*G605</f>
        <v>25240740</v>
      </c>
      <c r="AN605" s="102">
        <f>SUM(AK605:AM605)</f>
        <v>107453436</v>
      </c>
      <c r="AQ605" s="145" t="s">
        <v>525</v>
      </c>
      <c r="AU605" s="8"/>
      <c r="AV605" s="8"/>
      <c r="AW605" s="2">
        <f>+'[2]BoQ HSYC-Đạt'!AT605</f>
        <v>2451957.6</v>
      </c>
      <c r="AX605" s="8">
        <f>F605*AW605</f>
        <v>73558728</v>
      </c>
      <c r="AY605" s="8">
        <f>IF(AQ605="CT",7%,5%)*AX605</f>
        <v>5149110.9600000009</v>
      </c>
      <c r="AZ605" s="8">
        <f>AX605*2%</f>
        <v>1471174.56</v>
      </c>
      <c r="BA605" s="8">
        <f>IF(BB605&gt;0,0,AX605*5%)</f>
        <v>3677936.4000000004</v>
      </c>
      <c r="BB605" s="8"/>
      <c r="BC605" s="8">
        <f>+AX605+AY605+AZ605+BA605+BB605</f>
        <v>83856949.920000017</v>
      </c>
      <c r="BD605" s="8">
        <f>AX605-AT605</f>
        <v>73558728</v>
      </c>
      <c r="BE605" s="2"/>
      <c r="BH605" s="2"/>
    </row>
    <row r="606" spans="1:60" s="177" customFormat="1" ht="17" hidden="1" outlineLevel="1" x14ac:dyDescent="0.2">
      <c r="A606" s="177" t="s">
        <v>1341</v>
      </c>
      <c r="B606" s="181">
        <v>10</v>
      </c>
      <c r="C606" s="182" t="s">
        <v>618</v>
      </c>
      <c r="D606" s="182"/>
      <c r="E606" s="181" t="s">
        <v>64</v>
      </c>
      <c r="F606" s="180">
        <v>98</v>
      </c>
      <c r="G606" s="179">
        <f>+[2]THKL!F605</f>
        <v>85</v>
      </c>
      <c r="H606" s="178"/>
      <c r="I606" s="178"/>
      <c r="J606" s="178"/>
      <c r="K606" s="125">
        <f>$G$4006*(3260000+3066818)</f>
        <v>6643158.9000000004</v>
      </c>
      <c r="L606" s="84">
        <f>'[4]BDG (ME) '!$AN$1280</f>
        <v>419999.99999999994</v>
      </c>
      <c r="M606" s="84">
        <f>SUM(K606:L606)</f>
        <v>7063158.9000000004</v>
      </c>
      <c r="N606" s="83">
        <f>IF(V606&lt;&gt;"VTC VHm",_xlfn.XLOOKUP(Z606,$AC$4015:$AC$4035,$AD$4015:$AD$4035,0)*M606,_xlfn.XLOOKUP(Z606,$AC$4015:$AC$4035,$AD$4015:$AD$4035,0)*L606)</f>
        <v>146999.99999999997</v>
      </c>
      <c r="O606" s="83">
        <f>IF(V606&lt;&gt;"VTC VHm",_xlfn.XLOOKUP(Z606,$AC$4015:$AC$4035,$AE$4015:$AE$4035,0)*M606,_xlfn.XLOOKUP(Z606,$AC$4015:$AC$4035,$AE$4015:$AE$4035,0)*L606)</f>
        <v>0</v>
      </c>
      <c r="P606" s="105">
        <f>SUM(N606:O606)</f>
        <v>146999.99999999997</v>
      </c>
      <c r="Q606" s="84">
        <f>M606*G606</f>
        <v>600368506.5</v>
      </c>
      <c r="R606" s="84">
        <f>G606*P606</f>
        <v>12494999.999999998</v>
      </c>
      <c r="S606" s="105">
        <f>SUM(Q606:R606)</f>
        <v>612863506.5</v>
      </c>
      <c r="T606" s="230" t="s">
        <v>24</v>
      </c>
      <c r="U606" s="178"/>
      <c r="V606" s="82" t="s">
        <v>34</v>
      </c>
      <c r="W606" s="178"/>
      <c r="X606" s="81" t="s">
        <v>33</v>
      </c>
      <c r="Y606" s="81" t="s">
        <v>32</v>
      </c>
      <c r="Z606" s="81" t="s">
        <v>13</v>
      </c>
      <c r="AA606" s="81" t="s">
        <v>80</v>
      </c>
      <c r="AB606" s="2">
        <v>8499844.8448978439</v>
      </c>
      <c r="AC606" s="2">
        <v>832984794.79998875</v>
      </c>
      <c r="AD606" s="102">
        <f>+M606</f>
        <v>7063158.9000000004</v>
      </c>
      <c r="AE606" s="102">
        <f>+AD606*14%</f>
        <v>988842.24600000016</v>
      </c>
      <c r="AF606" s="102">
        <f>+AD606*35%</f>
        <v>2472105.6149999998</v>
      </c>
      <c r="AG606" s="102">
        <f>+AD606*F606</f>
        <v>692189572.20000005</v>
      </c>
      <c r="AH606" s="102">
        <f>+AE606*F606</f>
        <v>96906540.10800001</v>
      </c>
      <c r="AI606" s="102">
        <f>+AF606*F606</f>
        <v>242266350.26999998</v>
      </c>
      <c r="AJ606" s="102">
        <f>SUM(AG606:AI606)</f>
        <v>1031362462.5780001</v>
      </c>
      <c r="AK606" s="102">
        <f>+AD606*G606</f>
        <v>600368506.5</v>
      </c>
      <c r="AL606" s="102">
        <f>+AE606*G606</f>
        <v>84051590.910000011</v>
      </c>
      <c r="AM606" s="102">
        <f>+AF606*G606</f>
        <v>210128977.27499998</v>
      </c>
      <c r="AN606" s="102">
        <f>SUM(AK606:AM606)</f>
        <v>894549074.68499994</v>
      </c>
      <c r="AQ606" s="145" t="s">
        <v>525</v>
      </c>
      <c r="AU606" s="8"/>
      <c r="AV606" s="8"/>
      <c r="AW606" s="2">
        <f>+'[2]BoQ HSYC-Đạt'!AT606</f>
        <v>7769474.790000001</v>
      </c>
      <c r="AX606" s="8">
        <f>F606*AW606</f>
        <v>761408529.42000008</v>
      </c>
      <c r="AY606" s="8">
        <f>IF(AQ606="CT",7%,5%)*AX606</f>
        <v>53298597.059400007</v>
      </c>
      <c r="AZ606" s="8">
        <f>AX606*2%</f>
        <v>15228170.588400003</v>
      </c>
      <c r="BA606" s="8">
        <f>IF(BB606&gt;0,0,AX606*5%)</f>
        <v>38070426.471000008</v>
      </c>
      <c r="BB606" s="8"/>
      <c r="BC606" s="8">
        <f>+AX606+AY606+AZ606+BA606+BB606</f>
        <v>868005723.5388</v>
      </c>
      <c r="BD606" s="8">
        <f>AX606-AT606</f>
        <v>761408529.42000008</v>
      </c>
      <c r="BE606" s="2"/>
      <c r="BH606" s="2"/>
    </row>
    <row r="607" spans="1:60" s="177" customFormat="1" ht="17" hidden="1" outlineLevel="1" x14ac:dyDescent="0.2">
      <c r="A607" s="177" t="s">
        <v>1340</v>
      </c>
      <c r="B607" s="181">
        <v>11</v>
      </c>
      <c r="C607" s="182" t="s">
        <v>617</v>
      </c>
      <c r="D607" s="182"/>
      <c r="E607" s="181" t="s">
        <v>64</v>
      </c>
      <c r="F607" s="180">
        <v>30</v>
      </c>
      <c r="G607" s="179">
        <f>+[2]THKL!F606</f>
        <v>31</v>
      </c>
      <c r="H607" s="178"/>
      <c r="I607" s="178"/>
      <c r="J607" s="178"/>
      <c r="K607" s="125">
        <f>$G$4006*5845000</f>
        <v>6137250</v>
      </c>
      <c r="L607" s="84">
        <f>'[4]BDG (ME) '!$AN$1284</f>
        <v>249840.00000000003</v>
      </c>
      <c r="M607" s="84">
        <f>SUM(K607:L607)</f>
        <v>6387090</v>
      </c>
      <c r="N607" s="83">
        <f>IF(V607&lt;&gt;"VTC VHm",_xlfn.XLOOKUP(Z607,$AC$4015:$AC$4035,$AD$4015:$AD$4035,0)*M607,_xlfn.XLOOKUP(Z607,$AC$4015:$AC$4035,$AD$4015:$AD$4035,0)*L607)</f>
        <v>87444</v>
      </c>
      <c r="O607" s="83">
        <f>IF(V607&lt;&gt;"VTC VHm",_xlfn.XLOOKUP(Z607,$AC$4015:$AC$4035,$AE$4015:$AE$4035,0)*M607,_xlfn.XLOOKUP(Z607,$AC$4015:$AC$4035,$AE$4015:$AE$4035,0)*L607)</f>
        <v>0</v>
      </c>
      <c r="P607" s="105">
        <f>SUM(N607:O607)</f>
        <v>87444</v>
      </c>
      <c r="Q607" s="84">
        <f>M607*G607</f>
        <v>197999790</v>
      </c>
      <c r="R607" s="84">
        <f>G607*P607</f>
        <v>2710764</v>
      </c>
      <c r="S607" s="105">
        <f>SUM(Q607:R607)</f>
        <v>200710554</v>
      </c>
      <c r="T607" s="230" t="s">
        <v>24</v>
      </c>
      <c r="U607" s="178"/>
      <c r="V607" s="82" t="s">
        <v>34</v>
      </c>
      <c r="W607" s="178"/>
      <c r="X607" s="81" t="s">
        <v>33</v>
      </c>
      <c r="Y607" s="81" t="s">
        <v>32</v>
      </c>
      <c r="Z607" s="81" t="s">
        <v>13</v>
      </c>
      <c r="AA607" s="81" t="s">
        <v>80</v>
      </c>
      <c r="AB607" s="2">
        <v>12293902.370618103</v>
      </c>
      <c r="AC607" s="2">
        <v>368817071.11854309</v>
      </c>
      <c r="AD607" s="102">
        <f>+M607</f>
        <v>6387090</v>
      </c>
      <c r="AE607" s="102">
        <f>+AD607*14%</f>
        <v>894192.60000000009</v>
      </c>
      <c r="AF607" s="102">
        <f>+AD607*35%</f>
        <v>2235481.5</v>
      </c>
      <c r="AG607" s="102">
        <f>+AD607*F607</f>
        <v>191612700</v>
      </c>
      <c r="AH607" s="102">
        <f>+AE607*F607</f>
        <v>26825778.000000004</v>
      </c>
      <c r="AI607" s="102">
        <f>+AF607*F607</f>
        <v>67064445</v>
      </c>
      <c r="AJ607" s="102">
        <f>SUM(AG607:AI607)</f>
        <v>285502923</v>
      </c>
      <c r="AK607" s="102">
        <f>+AD607*G607</f>
        <v>197999790</v>
      </c>
      <c r="AL607" s="102">
        <f>+AE607*G607</f>
        <v>27719970.600000001</v>
      </c>
      <c r="AM607" s="102">
        <f>+AF607*G607</f>
        <v>69299926.5</v>
      </c>
      <c r="AN607" s="102">
        <f>SUM(AK607:AM607)</f>
        <v>295019687.10000002</v>
      </c>
      <c r="AQ607" s="145" t="s">
        <v>525</v>
      </c>
      <c r="AU607" s="8"/>
      <c r="AV607" s="8"/>
      <c r="AW607" s="2">
        <f>+'[2]BoQ HSYC-Đạt'!AT607</f>
        <v>7025799</v>
      </c>
      <c r="AX607" s="8">
        <f>F607*AW607</f>
        <v>210773970</v>
      </c>
      <c r="AY607" s="8">
        <f>IF(AQ607="CT",7%,5%)*AX607</f>
        <v>14754177.900000002</v>
      </c>
      <c r="AZ607" s="8">
        <f>AX607*2%</f>
        <v>4215479.4000000004</v>
      </c>
      <c r="BA607" s="8">
        <f>IF(BB607&gt;0,0,AX607*5%)</f>
        <v>10538698.5</v>
      </c>
      <c r="BB607" s="8"/>
      <c r="BC607" s="8">
        <f>+AX607+AY607+AZ607+BA607+BB607</f>
        <v>240282325.80000001</v>
      </c>
      <c r="BD607" s="8">
        <f>AX607-AT607</f>
        <v>210773970</v>
      </c>
      <c r="BE607" s="2"/>
      <c r="BH607" s="2"/>
    </row>
    <row r="608" spans="1:60" s="177" customFormat="1" ht="17" hidden="1" outlineLevel="1" x14ac:dyDescent="0.2">
      <c r="A608" s="177" t="s">
        <v>1339</v>
      </c>
      <c r="B608" s="181">
        <v>12</v>
      </c>
      <c r="C608" s="182" t="s">
        <v>616</v>
      </c>
      <c r="D608" s="182"/>
      <c r="E608" s="181" t="s">
        <v>85</v>
      </c>
      <c r="F608" s="180">
        <v>140</v>
      </c>
      <c r="G608" s="179">
        <f>+[2]THKL!F607</f>
        <v>150</v>
      </c>
      <c r="H608" s="178"/>
      <c r="I608" s="178"/>
      <c r="J608" s="178"/>
      <c r="K608" s="125">
        <f>'[4]BDG (ME) '!$AM$1325</f>
        <v>456000</v>
      </c>
      <c r="L608" s="84">
        <f>'[4]BDG (ME) '!$AN$1325</f>
        <v>60000.000000000007</v>
      </c>
      <c r="M608" s="84">
        <f>SUM(K608:L608)</f>
        <v>516000</v>
      </c>
      <c r="N608" s="83">
        <f>IF(V608&lt;&gt;"VTC VHm",_xlfn.XLOOKUP(Z608,$AC$4015:$AC$4035,$AD$4015:$AD$4035,0)*M608,_xlfn.XLOOKUP(Z608,$AC$4015:$AC$4035,$AD$4015:$AD$4035,0)*L608)</f>
        <v>21000</v>
      </c>
      <c r="O608" s="83">
        <f>IF(V608&lt;&gt;"VTC VHm",_xlfn.XLOOKUP(Z608,$AC$4015:$AC$4035,$AE$4015:$AE$4035,0)*M608,_xlfn.XLOOKUP(Z608,$AC$4015:$AC$4035,$AE$4015:$AE$4035,0)*L608)</f>
        <v>0</v>
      </c>
      <c r="P608" s="105">
        <f>SUM(N608:O608)</f>
        <v>21000</v>
      </c>
      <c r="Q608" s="84">
        <f>M608*G608</f>
        <v>77400000</v>
      </c>
      <c r="R608" s="84">
        <f>G608*P608</f>
        <v>3150000</v>
      </c>
      <c r="S608" s="105">
        <f>SUM(Q608:R608)</f>
        <v>80550000</v>
      </c>
      <c r="T608" s="125" t="s">
        <v>50</v>
      </c>
      <c r="U608" s="178"/>
      <c r="V608" s="82" t="s">
        <v>34</v>
      </c>
      <c r="W608" s="178"/>
      <c r="X608" s="81" t="s">
        <v>33</v>
      </c>
      <c r="Y608" s="81" t="s">
        <v>32</v>
      </c>
      <c r="Z608" s="81" t="s">
        <v>13</v>
      </c>
      <c r="AA608" s="81" t="s">
        <v>80</v>
      </c>
      <c r="AB608" s="2">
        <v>299102.53934534325</v>
      </c>
      <c r="AC608" s="2">
        <v>41874355.508348055</v>
      </c>
      <c r="AD608" s="102">
        <f>+M608</f>
        <v>516000</v>
      </c>
      <c r="AE608" s="102">
        <f>+AD608*14%</f>
        <v>72240</v>
      </c>
      <c r="AF608" s="102">
        <f>+AD608*35%</f>
        <v>180600</v>
      </c>
      <c r="AG608" s="102">
        <f>+AD608*F608</f>
        <v>72240000</v>
      </c>
      <c r="AH608" s="102">
        <f>+AE608*F608</f>
        <v>10113600</v>
      </c>
      <c r="AI608" s="102">
        <f>+AF608*F608</f>
        <v>25284000</v>
      </c>
      <c r="AJ608" s="102">
        <f>SUM(AG608:AI608)</f>
        <v>107637600</v>
      </c>
      <c r="AK608" s="102">
        <f>+AD608*G608</f>
        <v>77400000</v>
      </c>
      <c r="AL608" s="102">
        <f>+AE608*G608</f>
        <v>10836000</v>
      </c>
      <c r="AM608" s="102">
        <f>+AF608*G608</f>
        <v>27090000</v>
      </c>
      <c r="AN608" s="102">
        <f>SUM(AK608:AM608)</f>
        <v>115326000</v>
      </c>
      <c r="AQ608" s="145" t="s">
        <v>525</v>
      </c>
      <c r="AU608" s="8"/>
      <c r="AV608" s="8"/>
      <c r="AW608" s="2">
        <f>+'[2]BoQ HSYC-Đạt'!AT608</f>
        <v>567600</v>
      </c>
      <c r="AX608" s="8">
        <f>F608*AW608</f>
        <v>79464000</v>
      </c>
      <c r="AY608" s="8">
        <f>IF(AQ608="CT",7%,5%)*AX608</f>
        <v>5562480.0000000009</v>
      </c>
      <c r="AZ608" s="8">
        <f>AX608*2%</f>
        <v>1589280</v>
      </c>
      <c r="BA608" s="8">
        <f>IF(BB608&gt;0,0,AX608*5%)</f>
        <v>3973200</v>
      </c>
      <c r="BB608" s="8"/>
      <c r="BC608" s="8">
        <f>+AX608+AY608+AZ608+BA608+BB608</f>
        <v>90588960</v>
      </c>
      <c r="BD608" s="8">
        <f>AX608-AT608</f>
        <v>79464000</v>
      </c>
      <c r="BE608" s="2"/>
      <c r="BH608" s="2"/>
    </row>
    <row r="609" spans="1:60" ht="17" hidden="1" outlineLevel="1" x14ac:dyDescent="0.2">
      <c r="A609" s="1" t="s">
        <v>1338</v>
      </c>
      <c r="B609" s="82">
        <v>14</v>
      </c>
      <c r="C609" s="144" t="s">
        <v>1178</v>
      </c>
      <c r="D609" s="144"/>
      <c r="E609" s="82" t="s">
        <v>160</v>
      </c>
      <c r="F609" s="143">
        <v>2</v>
      </c>
      <c r="G609" s="142">
        <f>'[1]BoQ HSYC'!F609</f>
        <v>2</v>
      </c>
      <c r="H609" s="185">
        <f>'[1]BoQ HSYC'!G609</f>
        <v>0</v>
      </c>
      <c r="I609" s="185">
        <f>'[1]BoQ HSYC'!H609</f>
        <v>0</v>
      </c>
      <c r="J609" s="185">
        <f>'[1]BoQ HSYC'!I609</f>
        <v>0</v>
      </c>
      <c r="K609" s="48">
        <f>'[1]BoQ HSYC'!J609</f>
        <v>13462896</v>
      </c>
      <c r="L609" s="47">
        <f>'[1]BoQ HSYC'!K609</f>
        <v>3902640</v>
      </c>
      <c r="M609" s="47">
        <f>'[1]BoQ HSYC'!L609</f>
        <v>17365536</v>
      </c>
      <c r="N609" s="183">
        <f>'[1]BoQ HSYC'!M609</f>
        <v>4712013.5999999996</v>
      </c>
      <c r="O609" s="183">
        <f>'[1]BoQ HSYC'!N609</f>
        <v>1365924</v>
      </c>
      <c r="P609" s="83">
        <f>'[1]BoQ HSYC'!O609</f>
        <v>6077937.5999999996</v>
      </c>
      <c r="Q609" s="47">
        <f>'[1]BoQ HSYC'!P609</f>
        <v>34731072</v>
      </c>
      <c r="R609" s="132">
        <f>'[1]BoQ HSYC'!Q609</f>
        <v>12155875.199999999</v>
      </c>
      <c r="S609" s="83">
        <f>'[1]BoQ HSYC'!R609</f>
        <v>46886947.200000003</v>
      </c>
      <c r="T609" s="48">
        <f>'[1]BoQ HSYC'!S609</f>
        <v>0</v>
      </c>
      <c r="U609" s="132">
        <f>'[1]BoQ HSYC'!T609</f>
        <v>0</v>
      </c>
      <c r="V609" s="132" t="str">
        <f>'[1]BoQ HSYC'!U609</f>
        <v>BĐG Q2/2026</v>
      </c>
      <c r="W609" s="132" t="str">
        <f>'[1]BoQ HSYC'!V609</f>
        <v>BĐG Q2/2026</v>
      </c>
      <c r="X609" s="44" t="str">
        <f>'[1]BoQ HSYC'!W609</f>
        <v>ME</v>
      </c>
      <c r="Y609" s="44"/>
      <c r="Z609" s="44"/>
      <c r="AA609" s="44"/>
      <c r="AB609" s="2">
        <v>32123442.152833592</v>
      </c>
      <c r="AC609" s="2">
        <v>64246884.305667184</v>
      </c>
      <c r="AD609" s="2">
        <f>+M609</f>
        <v>17365536</v>
      </c>
      <c r="AE609" s="2">
        <f>+AD609*14%</f>
        <v>2431175.04</v>
      </c>
      <c r="AF609" s="155">
        <f>+AD609*35%</f>
        <v>6077937.5999999996</v>
      </c>
      <c r="AG609" s="2">
        <f>+AD609*F609</f>
        <v>34731072</v>
      </c>
      <c r="AH609" s="2">
        <f>+AE609*F609</f>
        <v>4862350.08</v>
      </c>
      <c r="AI609" s="2">
        <f>+AF609*F609</f>
        <v>12155875.199999999</v>
      </c>
      <c r="AJ609" s="2">
        <f>SUM(AG609:AI609)</f>
        <v>51749297.280000001</v>
      </c>
      <c r="AK609" s="2">
        <f>+AD609*G609</f>
        <v>34731072</v>
      </c>
      <c r="AL609" s="2">
        <f>+AE609*G609</f>
        <v>4862350.08</v>
      </c>
      <c r="AM609" s="2">
        <f>+AF609*G609</f>
        <v>12155875.199999999</v>
      </c>
      <c r="AN609" s="155">
        <f>SUM(AK609:AM609)</f>
        <v>51749297.280000001</v>
      </c>
      <c r="AQ609" s="145" t="s">
        <v>525</v>
      </c>
      <c r="AU609" s="8"/>
      <c r="AV609" s="8"/>
      <c r="AW609" s="2">
        <f>+'[2]BoQ HSYC-Đạt'!AT609</f>
        <v>19102089.600000001</v>
      </c>
      <c r="AX609" s="8">
        <f>F609*AW609</f>
        <v>38204179.200000003</v>
      </c>
      <c r="AY609" s="8">
        <f>IF(AQ609="CT",7%,5%)*AX609</f>
        <v>2674292.5440000007</v>
      </c>
      <c r="AZ609" s="8">
        <f>AX609*2%</f>
        <v>764083.58400000003</v>
      </c>
      <c r="BA609" s="8">
        <f>IF(BB609&gt;0,0,AX609*5%)</f>
        <v>1910208.9600000002</v>
      </c>
      <c r="BB609" s="8"/>
      <c r="BC609" s="8">
        <f>+AX609+AY609+AZ609+BA609+BB609</f>
        <v>43552764.288000003</v>
      </c>
      <c r="BD609" s="8">
        <f>AX609-AT609</f>
        <v>38204179.200000003</v>
      </c>
      <c r="BE609" s="2"/>
      <c r="BH609" s="2"/>
    </row>
    <row r="610" spans="1:60" ht="17" hidden="1" outlineLevel="1" x14ac:dyDescent="0.2">
      <c r="A610" s="1" t="s">
        <v>1337</v>
      </c>
      <c r="B610" s="82">
        <v>15</v>
      </c>
      <c r="C610" s="144" t="s">
        <v>790</v>
      </c>
      <c r="D610" s="144"/>
      <c r="E610" s="82" t="s">
        <v>160</v>
      </c>
      <c r="F610" s="143">
        <v>0.5</v>
      </c>
      <c r="G610" s="142">
        <f>'[1]BoQ HSYC'!F610</f>
        <v>0.5</v>
      </c>
      <c r="H610" s="185">
        <f>'[1]BoQ HSYC'!G610</f>
        <v>0</v>
      </c>
      <c r="I610" s="185">
        <f>'[1]BoQ HSYC'!H610</f>
        <v>0</v>
      </c>
      <c r="J610" s="185">
        <f>'[1]BoQ HSYC'!I610</f>
        <v>0</v>
      </c>
      <c r="K610" s="48">
        <f>'[1]BoQ HSYC'!J610</f>
        <v>9681456</v>
      </c>
      <c r="L610" s="47">
        <f>'[1]BoQ HSYC'!K610</f>
        <v>3490680.0000000005</v>
      </c>
      <c r="M610" s="47">
        <f>'[1]BoQ HSYC'!L610</f>
        <v>13172136</v>
      </c>
      <c r="N610" s="183">
        <f>'[1]BoQ HSYC'!M610</f>
        <v>3388509.5999999996</v>
      </c>
      <c r="O610" s="183">
        <f>'[1]BoQ HSYC'!N610</f>
        <v>1221738</v>
      </c>
      <c r="P610" s="83">
        <f>'[1]BoQ HSYC'!O610</f>
        <v>4610247.5999999996</v>
      </c>
      <c r="Q610" s="47">
        <f>'[1]BoQ HSYC'!P610</f>
        <v>6586068</v>
      </c>
      <c r="R610" s="132">
        <f>'[1]BoQ HSYC'!Q610</f>
        <v>2305123.7999999998</v>
      </c>
      <c r="S610" s="83">
        <f>'[1]BoQ HSYC'!R610</f>
        <v>8891191.8000000007</v>
      </c>
      <c r="T610" s="48">
        <f>'[1]BoQ HSYC'!S610</f>
        <v>0</v>
      </c>
      <c r="U610" s="132">
        <f>'[1]BoQ HSYC'!T610</f>
        <v>0</v>
      </c>
      <c r="V610" s="132" t="str">
        <f>'[1]BoQ HSYC'!U610</f>
        <v>BĐG Q2/2026</v>
      </c>
      <c r="W610" s="132" t="str">
        <f>'[1]BoQ HSYC'!V610</f>
        <v>BĐG Q2/2026</v>
      </c>
      <c r="X610" s="44" t="str">
        <f>'[1]BoQ HSYC'!W610</f>
        <v>ME</v>
      </c>
      <c r="Y610" s="44"/>
      <c r="Z610" s="44"/>
      <c r="AA610" s="44"/>
      <c r="AB610" s="2">
        <v>23728069.811331417</v>
      </c>
      <c r="AC610" s="2">
        <v>11864034.905665709</v>
      </c>
      <c r="AD610" s="2">
        <f>+M610</f>
        <v>13172136</v>
      </c>
      <c r="AE610" s="2">
        <f>+AD610*14%</f>
        <v>1844099.0400000003</v>
      </c>
      <c r="AF610" s="155">
        <f>+AD610*35%</f>
        <v>4610247.5999999996</v>
      </c>
      <c r="AG610" s="2">
        <f>+AD610*F610</f>
        <v>6586068</v>
      </c>
      <c r="AH610" s="2">
        <f>+AE610*F610</f>
        <v>922049.52000000014</v>
      </c>
      <c r="AI610" s="2">
        <f>+AF610*F610</f>
        <v>2305123.7999999998</v>
      </c>
      <c r="AJ610" s="2">
        <f>SUM(AG610:AI610)</f>
        <v>9813241.3200000003</v>
      </c>
      <c r="AK610" s="2">
        <f>+AD610*G610</f>
        <v>6586068</v>
      </c>
      <c r="AL610" s="2">
        <f>+AE610*G610</f>
        <v>922049.52000000014</v>
      </c>
      <c r="AM610" s="2">
        <f>+AF610*G610</f>
        <v>2305123.7999999998</v>
      </c>
      <c r="AN610" s="155">
        <f>SUM(AK610:AM610)</f>
        <v>9813241.3200000003</v>
      </c>
      <c r="AQ610" s="145" t="s">
        <v>525</v>
      </c>
      <c r="AU610" s="8"/>
      <c r="AV610" s="8"/>
      <c r="AW610" s="2">
        <f>+'[2]BoQ HSYC-Đạt'!AT610</f>
        <v>14489349.6</v>
      </c>
      <c r="AX610" s="8">
        <f>F610*AW610</f>
        <v>7244674.7999999998</v>
      </c>
      <c r="AY610" s="8">
        <f>IF(AQ610="CT",7%,5%)*AX610</f>
        <v>507127.23600000003</v>
      </c>
      <c r="AZ610" s="8">
        <f>AX610*2%</f>
        <v>144893.49600000001</v>
      </c>
      <c r="BA610" s="8">
        <f>IF(BB610&gt;0,0,AX610*5%)</f>
        <v>362233.74</v>
      </c>
      <c r="BB610" s="8"/>
      <c r="BC610" s="8">
        <f>+AX610+AY610+AZ610+BA610+BB610</f>
        <v>8258929.2720000008</v>
      </c>
      <c r="BD610" s="8">
        <f>AX610-AT610</f>
        <v>7244674.7999999998</v>
      </c>
      <c r="BE610" s="2"/>
      <c r="BH610" s="2"/>
    </row>
    <row r="611" spans="1:60" ht="17" hidden="1" outlineLevel="1" x14ac:dyDescent="0.2">
      <c r="A611" s="1" t="s">
        <v>1336</v>
      </c>
      <c r="B611" s="82">
        <v>16</v>
      </c>
      <c r="C611" s="144" t="s">
        <v>614</v>
      </c>
      <c r="D611" s="144"/>
      <c r="E611" s="82" t="s">
        <v>160</v>
      </c>
      <c r="F611" s="143">
        <v>1.29</v>
      </c>
      <c r="G611" s="142">
        <f>'[1]BoQ HSYC'!F611</f>
        <v>1.29</v>
      </c>
      <c r="H611" s="185">
        <f>'[1]BoQ HSYC'!G611</f>
        <v>0</v>
      </c>
      <c r="I611" s="185">
        <f>'[1]BoQ HSYC'!H611</f>
        <v>0</v>
      </c>
      <c r="J611" s="185">
        <f>'[1]BoQ HSYC'!I611</f>
        <v>0</v>
      </c>
      <c r="K611" s="48">
        <f>'[1]BoQ HSYC'!J611</f>
        <v>6089088</v>
      </c>
      <c r="L611" s="47">
        <f>'[1]BoQ HSYC'!K611</f>
        <v>3070920</v>
      </c>
      <c r="M611" s="47">
        <f>'[1]BoQ HSYC'!L611</f>
        <v>9160008</v>
      </c>
      <c r="N611" s="183">
        <f>'[1]BoQ HSYC'!M611</f>
        <v>2131180.7999999998</v>
      </c>
      <c r="O611" s="183">
        <f>'[1]BoQ HSYC'!N611</f>
        <v>1074822</v>
      </c>
      <c r="P611" s="83">
        <f>'[1]BoQ HSYC'!O611</f>
        <v>3206002.8</v>
      </c>
      <c r="Q611" s="47">
        <f>'[1]BoQ HSYC'!P611</f>
        <v>11816410.32</v>
      </c>
      <c r="R611" s="132">
        <f>'[1]BoQ HSYC'!Q611</f>
        <v>4135743.6119999997</v>
      </c>
      <c r="S611" s="83">
        <f>'[1]BoQ HSYC'!R611</f>
        <v>15952153.932</v>
      </c>
      <c r="T611" s="48">
        <f>'[1]BoQ HSYC'!S611</f>
        <v>0</v>
      </c>
      <c r="U611" s="132">
        <f>'[1]BoQ HSYC'!T611</f>
        <v>0</v>
      </c>
      <c r="V611" s="132" t="str">
        <f>'[1]BoQ HSYC'!U611</f>
        <v>BĐG Q2/2026</v>
      </c>
      <c r="W611" s="132" t="str">
        <f>'[1]BoQ HSYC'!V611</f>
        <v>BĐG Q2/2026</v>
      </c>
      <c r="X611" s="44" t="str">
        <f>'[1]BoQ HSYC'!W611</f>
        <v>ME</v>
      </c>
      <c r="Y611" s="44"/>
      <c r="Z611" s="44"/>
      <c r="AA611" s="44"/>
      <c r="AB611" s="2">
        <v>15732104.145815475</v>
      </c>
      <c r="AC611" s="2">
        <v>20294414.348101962</v>
      </c>
      <c r="AD611" s="2">
        <f>+M611</f>
        <v>9160008</v>
      </c>
      <c r="AE611" s="2">
        <f>+AD611*14%</f>
        <v>1282401.1200000001</v>
      </c>
      <c r="AF611" s="155">
        <f>+AD611*35%</f>
        <v>3206002.8</v>
      </c>
      <c r="AG611" s="2">
        <f>+AD611*F611</f>
        <v>11816410.32</v>
      </c>
      <c r="AH611" s="2">
        <f>+AE611*F611</f>
        <v>1654297.4448000002</v>
      </c>
      <c r="AI611" s="2">
        <f>+AF611*F611</f>
        <v>4135743.6119999997</v>
      </c>
      <c r="AJ611" s="2">
        <f>SUM(AG611:AI611)</f>
        <v>17606451.376800001</v>
      </c>
      <c r="AK611" s="2">
        <f>+AD611*G611</f>
        <v>11816410.32</v>
      </c>
      <c r="AL611" s="2">
        <f>+AE611*G611</f>
        <v>1654297.4448000002</v>
      </c>
      <c r="AM611" s="2">
        <f>+AF611*G611</f>
        <v>4135743.6119999997</v>
      </c>
      <c r="AN611" s="155">
        <f>SUM(AK611:AM611)</f>
        <v>17606451.376800001</v>
      </c>
      <c r="AQ611" s="145" t="s">
        <v>525</v>
      </c>
      <c r="AU611" s="8"/>
      <c r="AV611" s="8"/>
      <c r="AW611" s="2">
        <f>+'[2]BoQ HSYC-Đạt'!AT611</f>
        <v>10076008.800000001</v>
      </c>
      <c r="AX611" s="8">
        <f>F611*AW611</f>
        <v>12998051.352000002</v>
      </c>
      <c r="AY611" s="8">
        <f>IF(AQ611="CT",7%,5%)*AX611</f>
        <v>909863.59464000026</v>
      </c>
      <c r="AZ611" s="8">
        <f>AX611*2%</f>
        <v>259961.02704000004</v>
      </c>
      <c r="BA611" s="8">
        <f>IF(BB611&gt;0,0,AX611*5%)</f>
        <v>649902.56760000018</v>
      </c>
      <c r="BB611" s="8"/>
      <c r="BC611" s="8">
        <f>+AX611+AY611+AZ611+BA611+BB611</f>
        <v>14817778.541280001</v>
      </c>
      <c r="BD611" s="8">
        <f>AX611-AT611</f>
        <v>12998051.352000002</v>
      </c>
      <c r="BE611" s="2"/>
      <c r="BH611" s="2"/>
    </row>
    <row r="612" spans="1:60" ht="17" hidden="1" outlineLevel="1" x14ac:dyDescent="0.2">
      <c r="A612" s="1" t="s">
        <v>1335</v>
      </c>
      <c r="B612" s="82">
        <v>17</v>
      </c>
      <c r="C612" s="144" t="s">
        <v>613</v>
      </c>
      <c r="D612" s="144"/>
      <c r="E612" s="82" t="s">
        <v>160</v>
      </c>
      <c r="F612" s="143">
        <v>1.24</v>
      </c>
      <c r="G612" s="142">
        <f>'[1]BoQ HSYC'!F612</f>
        <v>1.24</v>
      </c>
      <c r="H612" s="185">
        <f>'[1]BoQ HSYC'!G612</f>
        <v>0</v>
      </c>
      <c r="I612" s="185">
        <f>'[1]BoQ HSYC'!H612</f>
        <v>0</v>
      </c>
      <c r="J612" s="185">
        <f>'[1]BoQ HSYC'!I612</f>
        <v>0</v>
      </c>
      <c r="K612" s="48">
        <f>'[1]BoQ HSYC'!J612</f>
        <v>4154736</v>
      </c>
      <c r="L612" s="47">
        <f>'[1]BoQ HSYC'!K612</f>
        <v>2658840</v>
      </c>
      <c r="M612" s="47">
        <f>'[1]BoQ HSYC'!L612</f>
        <v>6813576</v>
      </c>
      <c r="N612" s="183">
        <f>'[1]BoQ HSYC'!M612</f>
        <v>1454157.5999999999</v>
      </c>
      <c r="O612" s="183">
        <f>'[1]BoQ HSYC'!N612</f>
        <v>930593.99999999988</v>
      </c>
      <c r="P612" s="83">
        <f>'[1]BoQ HSYC'!O612</f>
        <v>2384751.5999999996</v>
      </c>
      <c r="Q612" s="47">
        <f>'[1]BoQ HSYC'!P612</f>
        <v>8448834.2400000002</v>
      </c>
      <c r="R612" s="132">
        <f>'[1]BoQ HSYC'!Q612</f>
        <v>2957091.9839999997</v>
      </c>
      <c r="S612" s="83">
        <f>'[1]BoQ HSYC'!R612</f>
        <v>11405926.223999999</v>
      </c>
      <c r="T612" s="48">
        <f>'[1]BoQ HSYC'!S612</f>
        <v>0</v>
      </c>
      <c r="U612" s="132">
        <f>'[1]BoQ HSYC'!T612</f>
        <v>0</v>
      </c>
      <c r="V612" s="132" t="str">
        <f>'[1]BoQ HSYC'!U612</f>
        <v>BĐG Q2/2026</v>
      </c>
      <c r="W612" s="132" t="str">
        <f>'[1]BoQ HSYC'!V612</f>
        <v>BĐG Q2/2026</v>
      </c>
      <c r="X612" s="44" t="str">
        <f>'[1]BoQ HSYC'!W612</f>
        <v>ME</v>
      </c>
      <c r="Y612" s="44"/>
      <c r="Z612" s="44"/>
      <c r="AA612" s="44"/>
      <c r="AB612" s="2">
        <v>11249778.131148178</v>
      </c>
      <c r="AC612" s="2">
        <v>13949724.882623741</v>
      </c>
      <c r="AD612" s="2">
        <f>+M612</f>
        <v>6813576</v>
      </c>
      <c r="AE612" s="2">
        <f>+AD612*14%</f>
        <v>953900.64000000013</v>
      </c>
      <c r="AF612" s="155">
        <f>+AD612*35%</f>
        <v>2384751.5999999996</v>
      </c>
      <c r="AG612" s="2">
        <f>+AD612*F612</f>
        <v>8448834.2400000002</v>
      </c>
      <c r="AH612" s="2">
        <f>+AE612*F612</f>
        <v>1182836.7936000002</v>
      </c>
      <c r="AI612" s="2">
        <f>+AF612*F612</f>
        <v>2957091.9839999997</v>
      </c>
      <c r="AJ612" s="2">
        <f>SUM(AG612:AI612)</f>
        <v>12588763.0176</v>
      </c>
      <c r="AK612" s="2">
        <f>+AD612*G612</f>
        <v>8448834.2400000002</v>
      </c>
      <c r="AL612" s="2">
        <f>+AE612*G612</f>
        <v>1182836.7936000002</v>
      </c>
      <c r="AM612" s="2">
        <f>+AF612*G612</f>
        <v>2957091.9839999997</v>
      </c>
      <c r="AN612" s="155">
        <f>SUM(AK612:AM612)</f>
        <v>12588763.0176</v>
      </c>
      <c r="AQ612" s="145" t="s">
        <v>525</v>
      </c>
      <c r="AU612" s="8"/>
      <c r="AV612" s="8"/>
      <c r="AW612" s="2">
        <f>+'[2]BoQ HSYC-Đạt'!AT612</f>
        <v>7494933.5999999996</v>
      </c>
      <c r="AX612" s="8">
        <f>F612*AW612</f>
        <v>9293717.6639999989</v>
      </c>
      <c r="AY612" s="8">
        <f>IF(AQ612="CT",7%,5%)*AX612</f>
        <v>650560.23647999996</v>
      </c>
      <c r="AZ612" s="8">
        <f>AX612*2%</f>
        <v>185874.35327999998</v>
      </c>
      <c r="BA612" s="8">
        <f>IF(BB612&gt;0,0,AX612*5%)</f>
        <v>464685.88319999998</v>
      </c>
      <c r="BB612" s="8"/>
      <c r="BC612" s="8">
        <f>+AX612+AY612+AZ612+BA612+BB612</f>
        <v>10594838.136959998</v>
      </c>
      <c r="BD612" s="8">
        <f>AX612-AT612</f>
        <v>9293717.6639999989</v>
      </c>
      <c r="BE612" s="2"/>
      <c r="BH612" s="2"/>
    </row>
    <row r="613" spans="1:60" ht="17" hidden="1" outlineLevel="1" x14ac:dyDescent="0.2">
      <c r="A613" s="1" t="s">
        <v>1334</v>
      </c>
      <c r="B613" s="82">
        <v>18</v>
      </c>
      <c r="C613" s="144" t="s">
        <v>612</v>
      </c>
      <c r="D613" s="144"/>
      <c r="E613" s="82" t="s">
        <v>160</v>
      </c>
      <c r="F613" s="143">
        <v>1.798</v>
      </c>
      <c r="G613" s="142">
        <f>'[1]BoQ HSYC'!F613</f>
        <v>1.798</v>
      </c>
      <c r="H613" s="185">
        <f>'[1]BoQ HSYC'!G613</f>
        <v>0</v>
      </c>
      <c r="I613" s="185">
        <f>'[1]BoQ HSYC'!H613</f>
        <v>0</v>
      </c>
      <c r="J613" s="185">
        <f>'[1]BoQ HSYC'!I613</f>
        <v>0</v>
      </c>
      <c r="K613" s="48">
        <f>'[1]BoQ HSYC'!J613</f>
        <v>3305424</v>
      </c>
      <c r="L613" s="47">
        <f>'[1]BoQ HSYC'!K613</f>
        <v>2452800</v>
      </c>
      <c r="M613" s="47">
        <f>'[1]BoQ HSYC'!L613</f>
        <v>5758224</v>
      </c>
      <c r="N613" s="183">
        <f>'[1]BoQ HSYC'!M613</f>
        <v>1156898.3999999999</v>
      </c>
      <c r="O613" s="183">
        <f>'[1]BoQ HSYC'!N613</f>
        <v>858480</v>
      </c>
      <c r="P613" s="83">
        <f>'[1]BoQ HSYC'!O613</f>
        <v>2015378.4</v>
      </c>
      <c r="Q613" s="47">
        <f>'[1]BoQ HSYC'!P613</f>
        <v>10353286.752</v>
      </c>
      <c r="R613" s="132">
        <f>'[1]BoQ HSYC'!Q613</f>
        <v>3623650.3632</v>
      </c>
      <c r="S613" s="83">
        <f>'[1]BoQ HSYC'!R613</f>
        <v>13976937.1152</v>
      </c>
      <c r="T613" s="48">
        <f>'[1]BoQ HSYC'!S613</f>
        <v>0</v>
      </c>
      <c r="U613" s="132">
        <f>'[1]BoQ HSYC'!T613</f>
        <v>0</v>
      </c>
      <c r="V613" s="132" t="str">
        <f>'[1]BoQ HSYC'!U613</f>
        <v>BĐG Q2/2026</v>
      </c>
      <c r="W613" s="132" t="str">
        <f>'[1]BoQ HSYC'!V613</f>
        <v>BĐG Q2/2026</v>
      </c>
      <c r="X613" s="44" t="str">
        <f>'[1]BoQ HSYC'!W613</f>
        <v>ME</v>
      </c>
      <c r="Y613" s="44"/>
      <c r="Z613" s="44"/>
      <c r="AA613" s="44"/>
      <c r="AB613" s="2">
        <v>8817085.1074291095</v>
      </c>
      <c r="AC613" s="2">
        <v>15853119.023157539</v>
      </c>
      <c r="AD613" s="2">
        <f>+M613</f>
        <v>5758224</v>
      </c>
      <c r="AE613" s="2">
        <f>+AD613*14%</f>
        <v>806151.3600000001</v>
      </c>
      <c r="AF613" s="155">
        <f>+AD613*35%</f>
        <v>2015378.4</v>
      </c>
      <c r="AG613" s="2">
        <f>+AD613*F613</f>
        <v>10353286.752</v>
      </c>
      <c r="AH613" s="2">
        <f>+AE613*F613</f>
        <v>1449460.1452800003</v>
      </c>
      <c r="AI613" s="2">
        <f>+AF613*F613</f>
        <v>3623650.3632</v>
      </c>
      <c r="AJ613" s="2">
        <f>SUM(AG613:AI613)</f>
        <v>15426397.26048</v>
      </c>
      <c r="AK613" s="2">
        <f>+AD613*G613</f>
        <v>10353286.752</v>
      </c>
      <c r="AL613" s="2">
        <f>+AE613*G613</f>
        <v>1449460.1452800003</v>
      </c>
      <c r="AM613" s="2">
        <f>+AF613*G613</f>
        <v>3623650.3632</v>
      </c>
      <c r="AN613" s="155">
        <f>SUM(AK613:AM613)</f>
        <v>15426397.26048</v>
      </c>
      <c r="AQ613" s="145" t="s">
        <v>525</v>
      </c>
      <c r="AU613" s="8"/>
      <c r="AV613" s="8"/>
      <c r="AW613" s="2">
        <f>+'[2]BoQ HSYC-Đạt'!AT613</f>
        <v>6334046.4000000004</v>
      </c>
      <c r="AX613" s="8">
        <f>F613*AW613</f>
        <v>11388615.427200001</v>
      </c>
      <c r="AY613" s="8">
        <f>IF(AQ613="CT",7%,5%)*AX613</f>
        <v>797203.07990400016</v>
      </c>
      <c r="AZ613" s="8">
        <f>AX613*2%</f>
        <v>227772.30854400003</v>
      </c>
      <c r="BA613" s="8">
        <f>IF(BB613&gt;0,0,AX613*5%)</f>
        <v>569430.77136000001</v>
      </c>
      <c r="BB613" s="8"/>
      <c r="BC613" s="8">
        <f>+AX613+AY613+AZ613+BA613+BB613</f>
        <v>12983021.587008001</v>
      </c>
      <c r="BD613" s="8">
        <f>AX613-AT613</f>
        <v>11388615.427200001</v>
      </c>
      <c r="BE613" s="2"/>
      <c r="BH613" s="2"/>
    </row>
    <row r="614" spans="1:60" ht="17" hidden="1" outlineLevel="1" x14ac:dyDescent="0.2">
      <c r="A614" s="1" t="s">
        <v>1333</v>
      </c>
      <c r="B614" s="82">
        <v>19</v>
      </c>
      <c r="C614" s="144" t="s">
        <v>611</v>
      </c>
      <c r="D614" s="144"/>
      <c r="E614" s="82" t="s">
        <v>160</v>
      </c>
      <c r="F614" s="143">
        <v>2.85</v>
      </c>
      <c r="G614" s="142">
        <f>'[1]BoQ HSYC'!F614</f>
        <v>2.85</v>
      </c>
      <c r="H614" s="185">
        <f>'[1]BoQ HSYC'!G614</f>
        <v>0</v>
      </c>
      <c r="I614" s="185">
        <f>'[1]BoQ HSYC'!H614</f>
        <v>0</v>
      </c>
      <c r="J614" s="185">
        <f>'[1]BoQ HSYC'!I614</f>
        <v>0</v>
      </c>
      <c r="K614" s="48">
        <f>'[1]BoQ HSYC'!J614</f>
        <v>2390064</v>
      </c>
      <c r="L614" s="47">
        <f>'[1]BoQ HSYC'!K614</f>
        <v>2246760</v>
      </c>
      <c r="M614" s="47">
        <f>'[1]BoQ HSYC'!L614</f>
        <v>4636824</v>
      </c>
      <c r="N614" s="183">
        <f>'[1]BoQ HSYC'!M614</f>
        <v>836522.39999999991</v>
      </c>
      <c r="O614" s="183">
        <f>'[1]BoQ HSYC'!N614</f>
        <v>786366</v>
      </c>
      <c r="P614" s="83">
        <f>'[1]BoQ HSYC'!O614</f>
        <v>1622888.4</v>
      </c>
      <c r="Q614" s="47">
        <f>'[1]BoQ HSYC'!P614</f>
        <v>13214948.4</v>
      </c>
      <c r="R614" s="132">
        <f>'[1]BoQ HSYC'!Q614</f>
        <v>4625231.9399999995</v>
      </c>
      <c r="S614" s="83">
        <f>'[1]BoQ HSYC'!R614</f>
        <v>17840180.34</v>
      </c>
      <c r="T614" s="48">
        <f>'[1]BoQ HSYC'!S614</f>
        <v>0</v>
      </c>
      <c r="U614" s="132">
        <f>'[1]BoQ HSYC'!T614</f>
        <v>0</v>
      </c>
      <c r="V614" s="132" t="str">
        <f>'[1]BoQ HSYC'!U614</f>
        <v>BĐG Q2/2026</v>
      </c>
      <c r="W614" s="132" t="str">
        <f>'[1]BoQ HSYC'!V614</f>
        <v>BĐG Q2/2026</v>
      </c>
      <c r="X614" s="44" t="str">
        <f>'[1]BoQ HSYC'!W614</f>
        <v>ME</v>
      </c>
      <c r="Y614" s="44"/>
      <c r="Z614" s="44"/>
      <c r="AA614" s="44"/>
      <c r="AB614" s="2">
        <v>7127337.0911642965</v>
      </c>
      <c r="AC614" s="2">
        <v>20312910.709818244</v>
      </c>
      <c r="AD614" s="2">
        <f>+M614</f>
        <v>4636824</v>
      </c>
      <c r="AE614" s="2">
        <f>+AD614*14%</f>
        <v>649155.3600000001</v>
      </c>
      <c r="AF614" s="155">
        <f>+AD614*35%</f>
        <v>1622888.4</v>
      </c>
      <c r="AG614" s="2">
        <f>+AD614*F614</f>
        <v>13214948.4</v>
      </c>
      <c r="AH614" s="2">
        <f>+AE614*F614</f>
        <v>1850092.7760000003</v>
      </c>
      <c r="AI614" s="2">
        <f>+AF614*F614</f>
        <v>4625231.9399999995</v>
      </c>
      <c r="AJ614" s="2">
        <f>SUM(AG614:AI614)</f>
        <v>19690273.116</v>
      </c>
      <c r="AK614" s="2">
        <f>+AD614*G614</f>
        <v>13214948.4</v>
      </c>
      <c r="AL614" s="2">
        <f>+AE614*G614</f>
        <v>1850092.7760000003</v>
      </c>
      <c r="AM614" s="2">
        <f>+AF614*G614</f>
        <v>4625231.9399999995</v>
      </c>
      <c r="AN614" s="155">
        <f>SUM(AK614:AM614)</f>
        <v>19690273.116</v>
      </c>
      <c r="AQ614" s="145" t="s">
        <v>525</v>
      </c>
      <c r="AU614" s="8"/>
      <c r="AV614" s="8"/>
      <c r="AW614" s="2">
        <f>+'[2]BoQ HSYC-Đạt'!AT614</f>
        <v>5100506.4000000004</v>
      </c>
      <c r="AX614" s="8">
        <f>F614*AW614</f>
        <v>14536443.240000002</v>
      </c>
      <c r="AY614" s="8">
        <f>IF(AQ614="CT",7%,5%)*AX614</f>
        <v>1017551.0268000002</v>
      </c>
      <c r="AZ614" s="8">
        <f>AX614*2%</f>
        <v>290728.86480000004</v>
      </c>
      <c r="BA614" s="8">
        <f>IF(BB614&gt;0,0,AX614*5%)</f>
        <v>726822.16200000013</v>
      </c>
      <c r="BB614" s="8"/>
      <c r="BC614" s="8">
        <f>+AX614+AY614+AZ614+BA614+BB614</f>
        <v>16571545.293600004</v>
      </c>
      <c r="BD614" s="8">
        <f>AX614-AT614</f>
        <v>14536443.240000002</v>
      </c>
      <c r="BE614" s="2"/>
      <c r="BH614" s="2"/>
    </row>
    <row r="615" spans="1:60" ht="17" hidden="1" outlineLevel="1" x14ac:dyDescent="0.2">
      <c r="A615" s="1" t="s">
        <v>1332</v>
      </c>
      <c r="B615" s="82">
        <v>20</v>
      </c>
      <c r="C615" s="144" t="s">
        <v>610</v>
      </c>
      <c r="D615" s="144"/>
      <c r="E615" s="82" t="s">
        <v>160</v>
      </c>
      <c r="F615" s="143">
        <v>4.55</v>
      </c>
      <c r="G615" s="142">
        <f>'[1]BoQ HSYC'!F615</f>
        <v>4.55</v>
      </c>
      <c r="H615" s="185">
        <f>'[1]BoQ HSYC'!G615</f>
        <v>0</v>
      </c>
      <c r="I615" s="185">
        <f>'[1]BoQ HSYC'!H615</f>
        <v>0</v>
      </c>
      <c r="J615" s="185">
        <f>'[1]BoQ HSYC'!I615</f>
        <v>0</v>
      </c>
      <c r="K615" s="48">
        <f>'[1]BoQ HSYC'!J615</f>
        <v>1338048</v>
      </c>
      <c r="L615" s="47">
        <f>'[1]BoQ HSYC'!K615</f>
        <v>2044559.9999999998</v>
      </c>
      <c r="M615" s="47">
        <f>'[1]BoQ HSYC'!L615</f>
        <v>3382608</v>
      </c>
      <c r="N615" s="183">
        <f>'[1]BoQ HSYC'!M615</f>
        <v>468316.8</v>
      </c>
      <c r="O615" s="183">
        <f>'[1]BoQ HSYC'!N615</f>
        <v>715595.99999999988</v>
      </c>
      <c r="P615" s="83">
        <f>'[1]BoQ HSYC'!O615</f>
        <v>1183912.7999999998</v>
      </c>
      <c r="Q615" s="47">
        <f>'[1]BoQ HSYC'!P615</f>
        <v>15390866.399999999</v>
      </c>
      <c r="R615" s="132">
        <f>'[1]BoQ HSYC'!Q615</f>
        <v>5386803.2399999993</v>
      </c>
      <c r="S615" s="83">
        <f>'[1]BoQ HSYC'!R615</f>
        <v>20777669.639999997</v>
      </c>
      <c r="T615" s="48">
        <f>'[1]BoQ HSYC'!S615</f>
        <v>0</v>
      </c>
      <c r="U615" s="132">
        <f>'[1]BoQ HSYC'!T615</f>
        <v>0</v>
      </c>
      <c r="V615" s="132" t="str">
        <f>'[1]BoQ HSYC'!U615</f>
        <v>BĐG Q2/2026</v>
      </c>
      <c r="W615" s="132" t="str">
        <f>'[1]BoQ HSYC'!V615</f>
        <v>BĐG Q2/2026</v>
      </c>
      <c r="X615" s="44" t="str">
        <f>'[1]BoQ HSYC'!W615</f>
        <v>ME</v>
      </c>
      <c r="Y615" s="44"/>
      <c r="Z615" s="44"/>
      <c r="AA615" s="44"/>
      <c r="AB615" s="2">
        <v>4709844.0355790425</v>
      </c>
      <c r="AC615" s="2">
        <v>21429790.361884642</v>
      </c>
      <c r="AD615" s="2">
        <f>+M615</f>
        <v>3382608</v>
      </c>
      <c r="AE615" s="2">
        <f>+AD615*14%</f>
        <v>473565.12000000005</v>
      </c>
      <c r="AF615" s="155">
        <f>+AD615*35%</f>
        <v>1183912.7999999998</v>
      </c>
      <c r="AG615" s="2">
        <f>+AD615*F615</f>
        <v>15390866.399999999</v>
      </c>
      <c r="AH615" s="2">
        <f>+AE615*F615</f>
        <v>2154721.2960000001</v>
      </c>
      <c r="AI615" s="2">
        <f>+AF615*F615</f>
        <v>5386803.2399999993</v>
      </c>
      <c r="AJ615" s="2">
        <f>SUM(AG615:AI615)</f>
        <v>22932390.935999997</v>
      </c>
      <c r="AK615" s="2">
        <f>+AD615*G615</f>
        <v>15390866.399999999</v>
      </c>
      <c r="AL615" s="2">
        <f>+AE615*G615</f>
        <v>2154721.2960000001</v>
      </c>
      <c r="AM615" s="2">
        <f>+AF615*G615</f>
        <v>5386803.2399999993</v>
      </c>
      <c r="AN615" s="155">
        <f>SUM(AK615:AM615)</f>
        <v>22932390.935999997</v>
      </c>
      <c r="AQ615" s="145" t="s">
        <v>525</v>
      </c>
      <c r="AU615" s="8"/>
      <c r="AV615" s="8"/>
      <c r="AW615" s="2">
        <f>+'[2]BoQ HSYC-Đạt'!AT615</f>
        <v>3720868.8</v>
      </c>
      <c r="AX615" s="8">
        <f>F615*AW615</f>
        <v>16929953.039999999</v>
      </c>
      <c r="AY615" s="8">
        <f>IF(AQ615="CT",7%,5%)*AX615</f>
        <v>1185096.7128000001</v>
      </c>
      <c r="AZ615" s="8">
        <f>AX615*2%</f>
        <v>338599.06079999998</v>
      </c>
      <c r="BA615" s="8">
        <f>IF(BB615&gt;0,0,AX615*5%)</f>
        <v>846497.652</v>
      </c>
      <c r="BB615" s="8"/>
      <c r="BC615" s="8">
        <f>+AX615+AY615+AZ615+BA615+BB615</f>
        <v>19300146.465599999</v>
      </c>
      <c r="BD615" s="8">
        <f>AX615-AT615</f>
        <v>16929953.039999999</v>
      </c>
      <c r="BE615" s="2"/>
      <c r="BH615" s="2"/>
    </row>
    <row r="616" spans="1:60" ht="17" hidden="1" outlineLevel="1" x14ac:dyDescent="0.2">
      <c r="A616" s="1" t="s">
        <v>1332</v>
      </c>
      <c r="B616" s="82">
        <v>21</v>
      </c>
      <c r="C616" s="144" t="s">
        <v>608</v>
      </c>
      <c r="D616" s="144"/>
      <c r="E616" s="82" t="s">
        <v>160</v>
      </c>
      <c r="F616" s="143">
        <v>1</v>
      </c>
      <c r="G616" s="142">
        <f>'[1]BoQ HSYC'!F616</f>
        <v>1</v>
      </c>
      <c r="H616" s="185">
        <f>'[1]BoQ HSYC'!G616</f>
        <v>0</v>
      </c>
      <c r="I616" s="185">
        <f>'[1]BoQ HSYC'!H616</f>
        <v>0</v>
      </c>
      <c r="J616" s="185">
        <f>'[1]BoQ HSYC'!I616</f>
        <v>0</v>
      </c>
      <c r="K616" s="48">
        <f>'[1]BoQ HSYC'!J616</f>
        <v>1653168</v>
      </c>
      <c r="L616" s="47">
        <f>'[1]BoQ HSYC'!K616</f>
        <v>2044559.9999999998</v>
      </c>
      <c r="M616" s="47">
        <f>'[1]BoQ HSYC'!L616</f>
        <v>3697728</v>
      </c>
      <c r="N616" s="183">
        <f>'[1]BoQ HSYC'!M616</f>
        <v>578608.79999999993</v>
      </c>
      <c r="O616" s="183">
        <f>'[1]BoQ HSYC'!N616</f>
        <v>715595.99999999988</v>
      </c>
      <c r="P616" s="83">
        <f>'[1]BoQ HSYC'!O616</f>
        <v>1294204.7999999998</v>
      </c>
      <c r="Q616" s="47">
        <f>'[1]BoQ HSYC'!P616</f>
        <v>3697728</v>
      </c>
      <c r="R616" s="132">
        <f>'[1]BoQ HSYC'!Q616</f>
        <v>1294204.7999999998</v>
      </c>
      <c r="S616" s="83">
        <f>'[1]BoQ HSYC'!R616</f>
        <v>4991932.8</v>
      </c>
      <c r="T616" s="48">
        <f>'[1]BoQ HSYC'!S616</f>
        <v>0</v>
      </c>
      <c r="U616" s="132">
        <f>'[1]BoQ HSYC'!T616</f>
        <v>0</v>
      </c>
      <c r="V616" s="132" t="str">
        <f>'[1]BoQ HSYC'!U616</f>
        <v>BĐG Q2/2026</v>
      </c>
      <c r="W616" s="132" t="str">
        <f>'[1]BoQ HSYC'!V616</f>
        <v>BĐG Q2/2026</v>
      </c>
      <c r="X616" s="44" t="str">
        <f>'[1]BoQ HSYC'!W616</f>
        <v>ME</v>
      </c>
      <c r="Y616" s="44"/>
      <c r="Z616" s="44"/>
      <c r="AA616" s="44"/>
      <c r="AB616" s="2">
        <v>5383326.8596610464</v>
      </c>
      <c r="AC616" s="2">
        <v>5383326.8596610464</v>
      </c>
      <c r="AD616" s="2">
        <f>+M616</f>
        <v>3697728</v>
      </c>
      <c r="AE616" s="2">
        <f>+AD616*14%</f>
        <v>517681.92000000004</v>
      </c>
      <c r="AF616" s="155">
        <f>+AD616*35%</f>
        <v>1294204.7999999998</v>
      </c>
      <c r="AG616" s="2">
        <f>+AD616*F616</f>
        <v>3697728</v>
      </c>
      <c r="AH616" s="2">
        <f>+AE616*F616</f>
        <v>517681.92000000004</v>
      </c>
      <c r="AI616" s="2">
        <f>+AF616*F616</f>
        <v>1294204.7999999998</v>
      </c>
      <c r="AJ616" s="2">
        <f>SUM(AG616:AI616)</f>
        <v>5509614.7199999997</v>
      </c>
      <c r="AK616" s="2">
        <f>+AD616*G616</f>
        <v>3697728</v>
      </c>
      <c r="AL616" s="2">
        <f>+AE616*G616</f>
        <v>517681.92000000004</v>
      </c>
      <c r="AM616" s="2">
        <f>+AF616*G616</f>
        <v>1294204.7999999998</v>
      </c>
      <c r="AN616" s="155">
        <f>SUM(AK616:AM616)</f>
        <v>5509614.7199999997</v>
      </c>
      <c r="AQ616" s="145" t="s">
        <v>525</v>
      </c>
      <c r="AU616" s="8"/>
      <c r="AV616" s="8"/>
      <c r="AW616" s="2">
        <f>+'[2]BoQ HSYC-Đạt'!AT616</f>
        <v>4067500.8</v>
      </c>
      <c r="AX616" s="8">
        <f>F616*AW616</f>
        <v>4067500.8</v>
      </c>
      <c r="AY616" s="8">
        <f>IF(AQ616="CT",7%,5%)*AX616</f>
        <v>284725.05600000004</v>
      </c>
      <c r="AZ616" s="8">
        <f>AX616*2%</f>
        <v>81350.016000000003</v>
      </c>
      <c r="BA616" s="8">
        <f>IF(BB616&gt;0,0,AX616*5%)</f>
        <v>203375.04</v>
      </c>
      <c r="BB616" s="8"/>
      <c r="BC616" s="8">
        <f>+AX616+AY616+AZ616+BA616+BB616</f>
        <v>4636950.9119999995</v>
      </c>
      <c r="BD616" s="8">
        <f>AX616-AT616</f>
        <v>4067500.8</v>
      </c>
      <c r="BE616" s="2"/>
      <c r="BH616" s="2"/>
    </row>
    <row r="617" spans="1:60" ht="34" hidden="1" outlineLevel="1" x14ac:dyDescent="0.2">
      <c r="A617" s="1" t="s">
        <v>1331</v>
      </c>
      <c r="B617" s="82">
        <v>22</v>
      </c>
      <c r="C617" s="144" t="s">
        <v>1175</v>
      </c>
      <c r="D617" s="144"/>
      <c r="E617" s="82" t="s">
        <v>160</v>
      </c>
      <c r="F617" s="143">
        <v>2</v>
      </c>
      <c r="G617" s="142">
        <f>'[1]BoQ HSYC'!F617</f>
        <v>2</v>
      </c>
      <c r="H617" s="185">
        <f>'[1]BoQ HSYC'!G617</f>
        <v>0</v>
      </c>
      <c r="I617" s="185">
        <f>'[1]BoQ HSYC'!H617</f>
        <v>0</v>
      </c>
      <c r="J617" s="185">
        <f>'[1]BoQ HSYC'!I617</f>
        <v>0</v>
      </c>
      <c r="K617" s="48">
        <f>'[1]BoQ HSYC'!J617</f>
        <v>0</v>
      </c>
      <c r="L617" s="47">
        <f>'[1]BoQ HSYC'!K617</f>
        <v>563857.14285714307</v>
      </c>
      <c r="M617" s="47">
        <f>'[1]BoQ HSYC'!L617</f>
        <v>563857.14285714307</v>
      </c>
      <c r="N617" s="183">
        <f>'[1]BoQ HSYC'!M617</f>
        <v>0</v>
      </c>
      <c r="O617" s="183">
        <f>'[1]BoQ HSYC'!N617</f>
        <v>197350.00000000006</v>
      </c>
      <c r="P617" s="83">
        <f>'[1]BoQ HSYC'!O617</f>
        <v>197350.00000000006</v>
      </c>
      <c r="Q617" s="47">
        <f>'[1]BoQ HSYC'!P617</f>
        <v>1127714.2857142861</v>
      </c>
      <c r="R617" s="132">
        <f>'[1]BoQ HSYC'!Q617</f>
        <v>394700.00000000012</v>
      </c>
      <c r="S617" s="83">
        <f>'[1]BoQ HSYC'!R617</f>
        <v>1522414.2857142864</v>
      </c>
      <c r="T617" s="48">
        <f>'[1]BoQ HSYC'!S617</f>
        <v>0</v>
      </c>
      <c r="U617" s="132">
        <f>'[1]BoQ HSYC'!T617</f>
        <v>0</v>
      </c>
      <c r="V617" s="132" t="str">
        <f>'[1]BoQ HSYC'!U617</f>
        <v>BĐG Q2/2026</v>
      </c>
      <c r="W617" s="132" t="str">
        <f>'[1]BoQ HSYC'!V617</f>
        <v>BĐG Q2/2026</v>
      </c>
      <c r="X617" s="44" t="str">
        <f>'[1]BoQ HSYC'!W617</f>
        <v>ME</v>
      </c>
      <c r="Y617" s="44"/>
      <c r="Z617" s="44"/>
      <c r="AA617" s="44"/>
      <c r="AB617" s="2">
        <v>738822.06925546983</v>
      </c>
      <c r="AC617" s="2">
        <v>1477644.1385109397</v>
      </c>
      <c r="AD617" s="2">
        <f>+M617</f>
        <v>563857.14285714307</v>
      </c>
      <c r="AE617" s="2">
        <f>+AD617*14%</f>
        <v>78940.000000000044</v>
      </c>
      <c r="AF617" s="155">
        <f>+AD617*35%</f>
        <v>197350.00000000006</v>
      </c>
      <c r="AG617" s="2">
        <f>+AD617*F617</f>
        <v>1127714.2857142861</v>
      </c>
      <c r="AH617" s="2">
        <f>+AE617*F617</f>
        <v>157880.00000000009</v>
      </c>
      <c r="AI617" s="2">
        <f>+AF617*F617</f>
        <v>394700.00000000012</v>
      </c>
      <c r="AJ617" s="2">
        <f>SUM(AG617:AI617)</f>
        <v>1680294.2857142864</v>
      </c>
      <c r="AK617" s="2">
        <f>+AD617*G617</f>
        <v>1127714.2857142861</v>
      </c>
      <c r="AL617" s="2">
        <f>+AE617*G617</f>
        <v>157880.00000000009</v>
      </c>
      <c r="AM617" s="2">
        <f>+AF617*G617</f>
        <v>394700.00000000012</v>
      </c>
      <c r="AN617" s="155">
        <f>SUM(AK617:AM617)</f>
        <v>1680294.2857142864</v>
      </c>
      <c r="AQ617" s="145" t="s">
        <v>525</v>
      </c>
      <c r="AU617" s="8"/>
      <c r="AV617" s="8"/>
      <c r="AW617" s="2">
        <f>+'[2]BoQ HSYC-Đạt'!AT617</f>
        <v>620242.85714285739</v>
      </c>
      <c r="AX617" s="8">
        <f>F617*AW617</f>
        <v>1240485.7142857148</v>
      </c>
      <c r="AY617" s="8">
        <f>IF(AQ617="CT",7%,5%)*AX617</f>
        <v>86834.000000000044</v>
      </c>
      <c r="AZ617" s="8">
        <f>AX617*2%</f>
        <v>24809.714285714297</v>
      </c>
      <c r="BA617" s="8">
        <f>IF(BB617&gt;0,0,AX617*5%)</f>
        <v>62024.285714285739</v>
      </c>
      <c r="BB617" s="8"/>
      <c r="BC617" s="8">
        <f>+AX617+AY617+AZ617+BA617+BB617</f>
        <v>1414153.7142857148</v>
      </c>
      <c r="BD617" s="8">
        <f>AX617-AT617</f>
        <v>1240485.7142857148</v>
      </c>
      <c r="BE617" s="2"/>
      <c r="BH617" s="2"/>
    </row>
    <row r="618" spans="1:60" ht="34" hidden="1" outlineLevel="1" x14ac:dyDescent="0.2">
      <c r="A618" s="1" t="s">
        <v>1330</v>
      </c>
      <c r="B618" s="82">
        <v>23</v>
      </c>
      <c r="C618" s="144" t="s">
        <v>400</v>
      </c>
      <c r="D618" s="144"/>
      <c r="E618" s="82" t="s">
        <v>160</v>
      </c>
      <c r="F618" s="143">
        <v>0.5</v>
      </c>
      <c r="G618" s="142">
        <f>'[1]BoQ HSYC'!F618</f>
        <v>0.5</v>
      </c>
      <c r="H618" s="185">
        <f>'[1]BoQ HSYC'!G618</f>
        <v>0</v>
      </c>
      <c r="I618" s="185">
        <f>'[1]BoQ HSYC'!H618</f>
        <v>0</v>
      </c>
      <c r="J618" s="185">
        <f>'[1]BoQ HSYC'!I618</f>
        <v>0</v>
      </c>
      <c r="K618" s="48">
        <f>'[1]BoQ HSYC'!J618</f>
        <v>0</v>
      </c>
      <c r="L618" s="47">
        <f>'[1]BoQ HSYC'!K618</f>
        <v>563857.14285714307</v>
      </c>
      <c r="M618" s="47">
        <f>'[1]BoQ HSYC'!L618</f>
        <v>563857.14285714307</v>
      </c>
      <c r="N618" s="183">
        <f>'[1]BoQ HSYC'!M618</f>
        <v>0</v>
      </c>
      <c r="O618" s="183">
        <f>'[1]BoQ HSYC'!N618</f>
        <v>197350.00000000006</v>
      </c>
      <c r="P618" s="83">
        <f>'[1]BoQ HSYC'!O618</f>
        <v>197350.00000000006</v>
      </c>
      <c r="Q618" s="47">
        <f>'[1]BoQ HSYC'!P618</f>
        <v>281928.57142857154</v>
      </c>
      <c r="R618" s="132">
        <f>'[1]BoQ HSYC'!Q618</f>
        <v>98675.000000000029</v>
      </c>
      <c r="S618" s="83">
        <f>'[1]BoQ HSYC'!R618</f>
        <v>380603.57142857159</v>
      </c>
      <c r="T618" s="48">
        <f>'[1]BoQ HSYC'!S618</f>
        <v>0</v>
      </c>
      <c r="U618" s="132">
        <f>'[1]BoQ HSYC'!T618</f>
        <v>0</v>
      </c>
      <c r="V618" s="132" t="str">
        <f>'[1]BoQ HSYC'!U618</f>
        <v>BĐG Q2/2026</v>
      </c>
      <c r="W618" s="132" t="str">
        <f>'[1]BoQ HSYC'!V618</f>
        <v>BĐG Q2/2026</v>
      </c>
      <c r="X618" s="44" t="str">
        <f>'[1]BoQ HSYC'!W618</f>
        <v>ME</v>
      </c>
      <c r="Y618" s="44"/>
      <c r="Z618" s="44"/>
      <c r="AA618" s="44"/>
      <c r="AB618" s="2">
        <v>718491.73330254375</v>
      </c>
      <c r="AC618" s="2">
        <v>359245.86665127188</v>
      </c>
      <c r="AD618" s="2">
        <f>+M618</f>
        <v>563857.14285714307</v>
      </c>
      <c r="AE618" s="2">
        <f>+AD618*14%</f>
        <v>78940.000000000044</v>
      </c>
      <c r="AF618" s="155">
        <f>+AD618*35%</f>
        <v>197350.00000000006</v>
      </c>
      <c r="AG618" s="2">
        <f>+AD618*F618</f>
        <v>281928.57142857154</v>
      </c>
      <c r="AH618" s="2">
        <f>+AE618*F618</f>
        <v>39470.000000000022</v>
      </c>
      <c r="AI618" s="2">
        <f>+AF618*F618</f>
        <v>98675.000000000029</v>
      </c>
      <c r="AJ618" s="2">
        <f>SUM(AG618:AI618)</f>
        <v>420073.57142857159</v>
      </c>
      <c r="AK618" s="2">
        <f>+AD618*G618</f>
        <v>281928.57142857154</v>
      </c>
      <c r="AL618" s="2">
        <f>+AE618*G618</f>
        <v>39470.000000000022</v>
      </c>
      <c r="AM618" s="2">
        <f>+AF618*G618</f>
        <v>98675.000000000029</v>
      </c>
      <c r="AN618" s="155">
        <f>SUM(AK618:AM618)</f>
        <v>420073.57142857159</v>
      </c>
      <c r="AQ618" s="145" t="s">
        <v>525</v>
      </c>
      <c r="AU618" s="8"/>
      <c r="AV618" s="8"/>
      <c r="AW618" s="2">
        <f>+'[2]BoQ HSYC-Đạt'!AT618</f>
        <v>620242.85714285739</v>
      </c>
      <c r="AX618" s="8">
        <f>F618*AW618</f>
        <v>310121.4285714287</v>
      </c>
      <c r="AY618" s="8">
        <f>IF(AQ618="CT",7%,5%)*AX618</f>
        <v>21708.500000000011</v>
      </c>
      <c r="AZ618" s="8">
        <f>AX618*2%</f>
        <v>6202.4285714285743</v>
      </c>
      <c r="BA618" s="8">
        <f>IF(BB618&gt;0,0,AX618*5%)</f>
        <v>15506.071428571435</v>
      </c>
      <c r="BB618" s="8"/>
      <c r="BC618" s="8">
        <f>+AX618+AY618+AZ618+BA618+BB618</f>
        <v>353538.4285714287</v>
      </c>
      <c r="BD618" s="8">
        <f>AX618-AT618</f>
        <v>310121.4285714287</v>
      </c>
      <c r="BE618" s="2"/>
      <c r="BH618" s="2"/>
    </row>
    <row r="619" spans="1:60" ht="34" hidden="1" outlineLevel="1" x14ac:dyDescent="0.2">
      <c r="A619" s="1" t="s">
        <v>1329</v>
      </c>
      <c r="B619" s="82">
        <v>24</v>
      </c>
      <c r="C619" s="144" t="s">
        <v>399</v>
      </c>
      <c r="D619" s="144"/>
      <c r="E619" s="82" t="s">
        <v>160</v>
      </c>
      <c r="F619" s="143">
        <v>1.29</v>
      </c>
      <c r="G619" s="142">
        <f>'[1]BoQ HSYC'!F619</f>
        <v>1.29</v>
      </c>
      <c r="H619" s="185">
        <f>'[1]BoQ HSYC'!G619</f>
        <v>0</v>
      </c>
      <c r="I619" s="185">
        <f>'[1]BoQ HSYC'!H619</f>
        <v>0</v>
      </c>
      <c r="J619" s="185">
        <f>'[1]BoQ HSYC'!I619</f>
        <v>0</v>
      </c>
      <c r="K619" s="48">
        <f>'[1]BoQ HSYC'!J619</f>
        <v>0</v>
      </c>
      <c r="L619" s="47">
        <f>'[1]BoQ HSYC'!K619</f>
        <v>376857.14285714296</v>
      </c>
      <c r="M619" s="47">
        <f>'[1]BoQ HSYC'!L619</f>
        <v>376857.14285714296</v>
      </c>
      <c r="N619" s="183">
        <f>'[1]BoQ HSYC'!M619</f>
        <v>0</v>
      </c>
      <c r="O619" s="183">
        <f>'[1]BoQ HSYC'!N619</f>
        <v>131900.00000000003</v>
      </c>
      <c r="P619" s="83">
        <f>'[1]BoQ HSYC'!O619</f>
        <v>131900.00000000003</v>
      </c>
      <c r="Q619" s="47">
        <f>'[1]BoQ HSYC'!P619</f>
        <v>486145.71428571444</v>
      </c>
      <c r="R619" s="132">
        <f>'[1]BoQ HSYC'!Q619</f>
        <v>170151.00000000003</v>
      </c>
      <c r="S619" s="83">
        <f>'[1]BoQ HSYC'!R619</f>
        <v>656296.71428571444</v>
      </c>
      <c r="T619" s="48">
        <f>'[1]BoQ HSYC'!S619</f>
        <v>0</v>
      </c>
      <c r="U619" s="132">
        <f>'[1]BoQ HSYC'!T619</f>
        <v>0</v>
      </c>
      <c r="V619" s="132" t="str">
        <f>'[1]BoQ HSYC'!U619</f>
        <v>BĐG Q2/2026</v>
      </c>
      <c r="W619" s="132" t="str">
        <f>'[1]BoQ HSYC'!V619</f>
        <v>BĐG Q2/2026</v>
      </c>
      <c r="X619" s="44" t="str">
        <f>'[1]BoQ HSYC'!W619</f>
        <v>ME</v>
      </c>
      <c r="Y619" s="44"/>
      <c r="Z619" s="44"/>
      <c r="AA619" s="44"/>
      <c r="AB619" s="2">
        <v>673831.07700906927</v>
      </c>
      <c r="AC619" s="2">
        <v>869242.08934169938</v>
      </c>
      <c r="AD619" s="2">
        <f>+M619</f>
        <v>376857.14285714296</v>
      </c>
      <c r="AE619" s="2">
        <f>+AD619*14%</f>
        <v>52760.000000000022</v>
      </c>
      <c r="AF619" s="155">
        <f>+AD619*35%</f>
        <v>131900.00000000003</v>
      </c>
      <c r="AG619" s="2">
        <f>+AD619*F619</f>
        <v>486145.71428571444</v>
      </c>
      <c r="AH619" s="2">
        <f>+AE619*F619</f>
        <v>68060.400000000023</v>
      </c>
      <c r="AI619" s="2">
        <f>+AF619*F619</f>
        <v>170151.00000000003</v>
      </c>
      <c r="AJ619" s="2">
        <f>SUM(AG619:AI619)</f>
        <v>724357.11428571446</v>
      </c>
      <c r="AK619" s="2">
        <f>+AD619*G619</f>
        <v>486145.71428571444</v>
      </c>
      <c r="AL619" s="2">
        <f>+AE619*G619</f>
        <v>68060.400000000023</v>
      </c>
      <c r="AM619" s="2">
        <f>+AF619*G619</f>
        <v>170151.00000000003</v>
      </c>
      <c r="AN619" s="155">
        <f>SUM(AK619:AM619)</f>
        <v>724357.11428571446</v>
      </c>
      <c r="AQ619" s="145" t="s">
        <v>525</v>
      </c>
      <c r="AU619" s="8"/>
      <c r="AV619" s="8"/>
      <c r="AW619" s="2">
        <f>+'[2]BoQ HSYC-Đạt'!AT619</f>
        <v>414542.85714285728</v>
      </c>
      <c r="AX619" s="8">
        <f>F619*AW619</f>
        <v>534760.28571428591</v>
      </c>
      <c r="AY619" s="8">
        <f>IF(AQ619="CT",7%,5%)*AX619</f>
        <v>37433.220000000016</v>
      </c>
      <c r="AZ619" s="8">
        <f>AX619*2%</f>
        <v>10695.205714285719</v>
      </c>
      <c r="BA619" s="8">
        <f>IF(BB619&gt;0,0,AX619*5%)</f>
        <v>26738.014285714296</v>
      </c>
      <c r="BB619" s="8"/>
      <c r="BC619" s="8">
        <f>+AX619+AY619+AZ619+BA619+BB619</f>
        <v>609626.72571428586</v>
      </c>
      <c r="BD619" s="8">
        <f>AX619-AT619</f>
        <v>534760.28571428591</v>
      </c>
      <c r="BE619" s="2"/>
      <c r="BH619" s="2"/>
    </row>
    <row r="620" spans="1:60" ht="34" hidden="1" outlineLevel="1" x14ac:dyDescent="0.2">
      <c r="A620" s="1" t="s">
        <v>1328</v>
      </c>
      <c r="B620" s="82">
        <v>25</v>
      </c>
      <c r="C620" s="144" t="s">
        <v>398</v>
      </c>
      <c r="D620" s="144"/>
      <c r="E620" s="82" t="s">
        <v>160</v>
      </c>
      <c r="F620" s="143">
        <v>1.24</v>
      </c>
      <c r="G620" s="142">
        <f>'[1]BoQ HSYC'!F620</f>
        <v>1.24</v>
      </c>
      <c r="H620" s="185">
        <f>'[1]BoQ HSYC'!G620</f>
        <v>0</v>
      </c>
      <c r="I620" s="185">
        <f>'[1]BoQ HSYC'!H620</f>
        <v>0</v>
      </c>
      <c r="J620" s="185">
        <f>'[1]BoQ HSYC'!I620</f>
        <v>0</v>
      </c>
      <c r="K620" s="48">
        <f>'[1]BoQ HSYC'!J620</f>
        <v>0</v>
      </c>
      <c r="L620" s="47">
        <f>'[1]BoQ HSYC'!K620</f>
        <v>376857.14285714296</v>
      </c>
      <c r="M620" s="47">
        <f>'[1]BoQ HSYC'!L620</f>
        <v>376857.14285714296</v>
      </c>
      <c r="N620" s="183">
        <f>'[1]BoQ HSYC'!M620</f>
        <v>0</v>
      </c>
      <c r="O620" s="183">
        <f>'[1]BoQ HSYC'!N620</f>
        <v>131900.00000000003</v>
      </c>
      <c r="P620" s="83">
        <f>'[1]BoQ HSYC'!O620</f>
        <v>131900.00000000003</v>
      </c>
      <c r="Q620" s="47">
        <f>'[1]BoQ HSYC'!P620</f>
        <v>467302.85714285728</v>
      </c>
      <c r="R620" s="132">
        <f>'[1]BoQ HSYC'!Q620</f>
        <v>163556.00000000003</v>
      </c>
      <c r="S620" s="83">
        <f>'[1]BoQ HSYC'!R620</f>
        <v>630858.85714285728</v>
      </c>
      <c r="T620" s="48">
        <f>'[1]BoQ HSYC'!S620</f>
        <v>0</v>
      </c>
      <c r="U620" s="132">
        <f>'[1]BoQ HSYC'!T620</f>
        <v>0</v>
      </c>
      <c r="V620" s="132" t="str">
        <f>'[1]BoQ HSYC'!U620</f>
        <v>BĐG Q2/2026</v>
      </c>
      <c r="W620" s="132" t="str">
        <f>'[1]BoQ HSYC'!V620</f>
        <v>BĐG Q2/2026</v>
      </c>
      <c r="X620" s="44" t="str">
        <f>'[1]BoQ HSYC'!W620</f>
        <v>ME</v>
      </c>
      <c r="Y620" s="44"/>
      <c r="Z620" s="44"/>
      <c r="AA620" s="44"/>
      <c r="AB620" s="2">
        <v>643676.07808451063</v>
      </c>
      <c r="AC620" s="2">
        <v>798158.33682479314</v>
      </c>
      <c r="AD620" s="2">
        <f>+M620</f>
        <v>376857.14285714296</v>
      </c>
      <c r="AE620" s="2">
        <f>+AD620*14%</f>
        <v>52760.000000000022</v>
      </c>
      <c r="AF620" s="155">
        <f>+AD620*35%</f>
        <v>131900.00000000003</v>
      </c>
      <c r="AG620" s="2">
        <f>+AD620*F620</f>
        <v>467302.85714285728</v>
      </c>
      <c r="AH620" s="2">
        <f>+AE620*F620</f>
        <v>65422.400000000023</v>
      </c>
      <c r="AI620" s="2">
        <f>+AF620*F620</f>
        <v>163556.00000000003</v>
      </c>
      <c r="AJ620" s="2">
        <f>SUM(AG620:AI620)</f>
        <v>696281.2571428573</v>
      </c>
      <c r="AK620" s="2">
        <f>+AD620*G620</f>
        <v>467302.85714285728</v>
      </c>
      <c r="AL620" s="2">
        <f>+AE620*G620</f>
        <v>65422.400000000023</v>
      </c>
      <c r="AM620" s="2">
        <f>+AF620*G620</f>
        <v>163556.00000000003</v>
      </c>
      <c r="AN620" s="155">
        <f>SUM(AK620:AM620)</f>
        <v>696281.2571428573</v>
      </c>
      <c r="AQ620" s="145" t="s">
        <v>525</v>
      </c>
      <c r="AU620" s="8"/>
      <c r="AV620" s="8"/>
      <c r="AW620" s="2">
        <f>+'[2]BoQ HSYC-Đạt'!AT620</f>
        <v>414542.85714285728</v>
      </c>
      <c r="AX620" s="8">
        <f>F620*AW620</f>
        <v>514033.14285714302</v>
      </c>
      <c r="AY620" s="8">
        <f>IF(AQ620="CT",7%,5%)*AX620</f>
        <v>35982.320000000014</v>
      </c>
      <c r="AZ620" s="8">
        <f>AX620*2%</f>
        <v>10280.662857142861</v>
      </c>
      <c r="BA620" s="8">
        <f>IF(BB620&gt;0,0,AX620*5%)</f>
        <v>25701.657142857151</v>
      </c>
      <c r="BB620" s="8"/>
      <c r="BC620" s="8">
        <f>+AX620+AY620+AZ620+BA620+BB620</f>
        <v>585997.78285714309</v>
      </c>
      <c r="BD620" s="8">
        <f>AX620-AT620</f>
        <v>514033.14285714302</v>
      </c>
      <c r="BE620" s="2"/>
      <c r="BH620" s="2"/>
    </row>
    <row r="621" spans="1:60" ht="34" hidden="1" outlineLevel="1" x14ac:dyDescent="0.2">
      <c r="A621" s="1" t="s">
        <v>1327</v>
      </c>
      <c r="B621" s="82">
        <v>26</v>
      </c>
      <c r="C621" s="144" t="s">
        <v>607</v>
      </c>
      <c r="D621" s="144"/>
      <c r="E621" s="82" t="s">
        <v>160</v>
      </c>
      <c r="F621" s="143">
        <v>1.798</v>
      </c>
      <c r="G621" s="142">
        <f>'[1]BoQ HSYC'!F621</f>
        <v>1.798</v>
      </c>
      <c r="H621" s="185">
        <f>'[1]BoQ HSYC'!G621</f>
        <v>0</v>
      </c>
      <c r="I621" s="185">
        <f>'[1]BoQ HSYC'!H621</f>
        <v>0</v>
      </c>
      <c r="J621" s="185">
        <f>'[1]BoQ HSYC'!I621</f>
        <v>0</v>
      </c>
      <c r="K621" s="48">
        <f>'[1]BoQ HSYC'!J621</f>
        <v>0</v>
      </c>
      <c r="L621" s="47">
        <f>'[1]BoQ HSYC'!K621</f>
        <v>376857.14285714296</v>
      </c>
      <c r="M621" s="47">
        <f>'[1]BoQ HSYC'!L621</f>
        <v>376857.14285714296</v>
      </c>
      <c r="N621" s="183">
        <f>'[1]BoQ HSYC'!M621</f>
        <v>0</v>
      </c>
      <c r="O621" s="183">
        <f>'[1]BoQ HSYC'!N621</f>
        <v>131900.00000000003</v>
      </c>
      <c r="P621" s="83">
        <f>'[1]BoQ HSYC'!O621</f>
        <v>131900.00000000003</v>
      </c>
      <c r="Q621" s="47">
        <f>'[1]BoQ HSYC'!P621</f>
        <v>677589.14285714307</v>
      </c>
      <c r="R621" s="132">
        <f>'[1]BoQ HSYC'!Q621</f>
        <v>237156.20000000007</v>
      </c>
      <c r="S621" s="83">
        <f>'[1]BoQ HSYC'!R621</f>
        <v>914745.34285714314</v>
      </c>
      <c r="T621" s="48">
        <f>'[1]BoQ HSYC'!S621</f>
        <v>0</v>
      </c>
      <c r="U621" s="132">
        <f>'[1]BoQ HSYC'!T621</f>
        <v>0</v>
      </c>
      <c r="V621" s="132" t="str">
        <f>'[1]BoQ HSYC'!U621</f>
        <v>BĐG Q2/2026</v>
      </c>
      <c r="W621" s="132" t="str">
        <f>'[1]BoQ HSYC'!V621</f>
        <v>BĐG Q2/2026</v>
      </c>
      <c r="X621" s="44" t="str">
        <f>'[1]BoQ HSYC'!W621</f>
        <v>ME</v>
      </c>
      <c r="Y621" s="44"/>
      <c r="Z621" s="44"/>
      <c r="AA621" s="44"/>
      <c r="AB621" s="2">
        <v>598653.18473249441</v>
      </c>
      <c r="AC621" s="2">
        <v>1076378.4261490249</v>
      </c>
      <c r="AD621" s="2">
        <f>+M621</f>
        <v>376857.14285714296</v>
      </c>
      <c r="AE621" s="2">
        <f>+AD621*14%</f>
        <v>52760.000000000022</v>
      </c>
      <c r="AF621" s="155">
        <f>+AD621*35%</f>
        <v>131900.00000000003</v>
      </c>
      <c r="AG621" s="2">
        <f>+AD621*F621</f>
        <v>677589.14285714307</v>
      </c>
      <c r="AH621" s="2">
        <f>+AE621*F621</f>
        <v>94862.48000000004</v>
      </c>
      <c r="AI621" s="2">
        <f>+AF621*F621</f>
        <v>237156.20000000007</v>
      </c>
      <c r="AJ621" s="2">
        <f>SUM(AG621:AI621)</f>
        <v>1009607.8228571432</v>
      </c>
      <c r="AK621" s="2">
        <f>+AD621*G621</f>
        <v>677589.14285714307</v>
      </c>
      <c r="AL621" s="2">
        <f>+AE621*G621</f>
        <v>94862.48000000004</v>
      </c>
      <c r="AM621" s="2">
        <f>+AF621*G621</f>
        <v>237156.20000000007</v>
      </c>
      <c r="AN621" s="155">
        <f>SUM(AK621:AM621)</f>
        <v>1009607.8228571432</v>
      </c>
      <c r="AQ621" s="145" t="s">
        <v>525</v>
      </c>
      <c r="AU621" s="8"/>
      <c r="AV621" s="8"/>
      <c r="AW621" s="2">
        <f>+'[2]BoQ HSYC-Đạt'!AT621</f>
        <v>414542.85714285728</v>
      </c>
      <c r="AX621" s="8">
        <f>F621*AW621</f>
        <v>745348.05714285735</v>
      </c>
      <c r="AY621" s="8">
        <f>IF(AQ621="CT",7%,5%)*AX621</f>
        <v>52174.364000000016</v>
      </c>
      <c r="AZ621" s="8">
        <f>AX621*2%</f>
        <v>14906.961142857148</v>
      </c>
      <c r="BA621" s="8">
        <f>IF(BB621&gt;0,0,AX621*5%)</f>
        <v>37267.402857142872</v>
      </c>
      <c r="BB621" s="8"/>
      <c r="BC621" s="8">
        <f>+AX621+AY621+AZ621+BA621+BB621</f>
        <v>849696.78514285735</v>
      </c>
      <c r="BD621" s="8">
        <f>AX621-AT621</f>
        <v>745348.05714285735</v>
      </c>
      <c r="BE621" s="2"/>
      <c r="BH621" s="2"/>
    </row>
    <row r="622" spans="1:60" ht="34" hidden="1" outlineLevel="1" x14ac:dyDescent="0.2">
      <c r="A622" s="1" t="s">
        <v>1326</v>
      </c>
      <c r="B622" s="82">
        <v>27</v>
      </c>
      <c r="C622" s="144" t="s">
        <v>606</v>
      </c>
      <c r="D622" s="144"/>
      <c r="E622" s="82" t="s">
        <v>160</v>
      </c>
      <c r="F622" s="143">
        <v>2.85</v>
      </c>
      <c r="G622" s="142">
        <f>'[1]BoQ HSYC'!F622</f>
        <v>2.85</v>
      </c>
      <c r="H622" s="185">
        <f>'[1]BoQ HSYC'!G622</f>
        <v>0</v>
      </c>
      <c r="I622" s="185">
        <f>'[1]BoQ HSYC'!H622</f>
        <v>0</v>
      </c>
      <c r="J622" s="185">
        <f>'[1]BoQ HSYC'!I622</f>
        <v>0</v>
      </c>
      <c r="K622" s="48">
        <f>'[1]BoQ HSYC'!J622</f>
        <v>0</v>
      </c>
      <c r="L622" s="47">
        <f>'[1]BoQ HSYC'!K622</f>
        <v>376857.14285714296</v>
      </c>
      <c r="M622" s="47">
        <f>'[1]BoQ HSYC'!L622</f>
        <v>376857.14285714296</v>
      </c>
      <c r="N622" s="183">
        <f>'[1]BoQ HSYC'!M622</f>
        <v>0</v>
      </c>
      <c r="O622" s="183">
        <f>'[1]BoQ HSYC'!N622</f>
        <v>131900.00000000003</v>
      </c>
      <c r="P622" s="83">
        <f>'[1]BoQ HSYC'!O622</f>
        <v>131900.00000000003</v>
      </c>
      <c r="Q622" s="47">
        <f>'[1]BoQ HSYC'!P622</f>
        <v>1074042.8571428575</v>
      </c>
      <c r="R622" s="132">
        <f>'[1]BoQ HSYC'!Q622</f>
        <v>375915.00000000012</v>
      </c>
      <c r="S622" s="83">
        <f>'[1]BoQ HSYC'!R622</f>
        <v>1449957.8571428577</v>
      </c>
      <c r="T622" s="48">
        <f>'[1]BoQ HSYC'!S622</f>
        <v>0</v>
      </c>
      <c r="U622" s="132">
        <f>'[1]BoQ HSYC'!T622</f>
        <v>0</v>
      </c>
      <c r="V622" s="132" t="str">
        <f>'[1]BoQ HSYC'!U622</f>
        <v>BĐG Q2/2026</v>
      </c>
      <c r="W622" s="132" t="str">
        <f>'[1]BoQ HSYC'!V622</f>
        <v>BĐG Q2/2026</v>
      </c>
      <c r="X622" s="44" t="str">
        <f>'[1]BoQ HSYC'!W622</f>
        <v>ME</v>
      </c>
      <c r="Y622" s="44"/>
      <c r="Z622" s="44"/>
      <c r="AA622" s="44"/>
      <c r="AB622" s="2">
        <v>570963.56620955444</v>
      </c>
      <c r="AC622" s="2">
        <v>1627246.1636972302</v>
      </c>
      <c r="AD622" s="2">
        <f>+M622</f>
        <v>376857.14285714296</v>
      </c>
      <c r="AE622" s="2">
        <f>+AD622*14%</f>
        <v>52760.000000000022</v>
      </c>
      <c r="AF622" s="155">
        <f>+AD622*35%</f>
        <v>131900.00000000003</v>
      </c>
      <c r="AG622" s="2">
        <f>+AD622*F622</f>
        <v>1074042.8571428575</v>
      </c>
      <c r="AH622" s="2">
        <f>+AE622*F622</f>
        <v>150366.00000000006</v>
      </c>
      <c r="AI622" s="2">
        <f>+AF622*F622</f>
        <v>375915.00000000012</v>
      </c>
      <c r="AJ622" s="2">
        <f>SUM(AG622:AI622)</f>
        <v>1600323.8571428577</v>
      </c>
      <c r="AK622" s="2">
        <f>+AD622*G622</f>
        <v>1074042.8571428575</v>
      </c>
      <c r="AL622" s="2">
        <f>+AE622*G622</f>
        <v>150366.00000000006</v>
      </c>
      <c r="AM622" s="2">
        <f>+AF622*G622</f>
        <v>375915.00000000012</v>
      </c>
      <c r="AN622" s="155">
        <f>SUM(AK622:AM622)</f>
        <v>1600323.8571428577</v>
      </c>
      <c r="AQ622" s="145" t="s">
        <v>525</v>
      </c>
      <c r="AU622" s="8"/>
      <c r="AV622" s="8"/>
      <c r="AW622" s="2">
        <f>+'[2]BoQ HSYC-Đạt'!AT622</f>
        <v>414542.85714285728</v>
      </c>
      <c r="AX622" s="8">
        <f>F622*AW622</f>
        <v>1181447.1428571432</v>
      </c>
      <c r="AY622" s="8">
        <f>IF(AQ622="CT",7%,5%)*AX622</f>
        <v>82701.300000000032</v>
      </c>
      <c r="AZ622" s="8">
        <f>AX622*2%</f>
        <v>23628.942857142865</v>
      </c>
      <c r="BA622" s="8">
        <f>IF(BB622&gt;0,0,AX622*5%)</f>
        <v>59072.357142857159</v>
      </c>
      <c r="BB622" s="8"/>
      <c r="BC622" s="8">
        <f>+AX622+AY622+AZ622+BA622+BB622</f>
        <v>1346849.7428571433</v>
      </c>
      <c r="BD622" s="8">
        <f>AX622-AT622</f>
        <v>1181447.1428571432</v>
      </c>
      <c r="BE622" s="2"/>
      <c r="BH622" s="2"/>
    </row>
    <row r="623" spans="1:60" ht="34" hidden="1" outlineLevel="1" x14ac:dyDescent="0.2">
      <c r="A623" s="1" t="s">
        <v>1325</v>
      </c>
      <c r="B623" s="82">
        <v>28</v>
      </c>
      <c r="C623" s="144" t="s">
        <v>605</v>
      </c>
      <c r="D623" s="144"/>
      <c r="E623" s="82" t="s">
        <v>160</v>
      </c>
      <c r="F623" s="143">
        <v>5.55</v>
      </c>
      <c r="G623" s="142">
        <f>'[1]BoQ HSYC'!F623</f>
        <v>5.55</v>
      </c>
      <c r="H623" s="185">
        <f>'[1]BoQ HSYC'!G623</f>
        <v>0</v>
      </c>
      <c r="I623" s="185">
        <f>'[1]BoQ HSYC'!H623</f>
        <v>0</v>
      </c>
      <c r="J623" s="185">
        <f>'[1]BoQ HSYC'!I623</f>
        <v>0</v>
      </c>
      <c r="K623" s="48">
        <f>'[1]BoQ HSYC'!J623</f>
        <v>0</v>
      </c>
      <c r="L623" s="47">
        <f>'[1]BoQ HSYC'!K623</f>
        <v>376857.14285714296</v>
      </c>
      <c r="M623" s="47">
        <f>'[1]BoQ HSYC'!L623</f>
        <v>376857.14285714296</v>
      </c>
      <c r="N623" s="183">
        <f>'[1]BoQ HSYC'!M623</f>
        <v>0</v>
      </c>
      <c r="O623" s="183">
        <f>'[1]BoQ HSYC'!N623</f>
        <v>131900.00000000003</v>
      </c>
      <c r="P623" s="83">
        <f>'[1]BoQ HSYC'!O623</f>
        <v>131900.00000000003</v>
      </c>
      <c r="Q623" s="47">
        <f>'[1]BoQ HSYC'!P623</f>
        <v>2091557.1428571434</v>
      </c>
      <c r="R623" s="132">
        <f>'[1]BoQ HSYC'!Q623</f>
        <v>732045.00000000012</v>
      </c>
      <c r="S623" s="83">
        <f>'[1]BoQ HSYC'!R623</f>
        <v>2823602.1428571437</v>
      </c>
      <c r="T623" s="48">
        <f>'[1]BoQ HSYC'!S623</f>
        <v>0</v>
      </c>
      <c r="U623" s="132">
        <f>'[1]BoQ HSYC'!T623</f>
        <v>0</v>
      </c>
      <c r="V623" s="132" t="str">
        <f>'[1]BoQ HSYC'!U623</f>
        <v>BĐG Q2/2026</v>
      </c>
      <c r="W623" s="132" t="str">
        <f>'[1]BoQ HSYC'!V623</f>
        <v>BĐG Q2/2026</v>
      </c>
      <c r="X623" s="44" t="str">
        <f>'[1]BoQ HSYC'!W623</f>
        <v>ME</v>
      </c>
      <c r="Y623" s="44"/>
      <c r="Z623" s="44"/>
      <c r="AA623" s="44"/>
      <c r="AB623" s="2">
        <v>551203.42098184698</v>
      </c>
      <c r="AC623" s="2">
        <v>3059178.9864492505</v>
      </c>
      <c r="AD623" s="2">
        <f>+M623</f>
        <v>376857.14285714296</v>
      </c>
      <c r="AE623" s="2">
        <f>+AD623*14%</f>
        <v>52760.000000000022</v>
      </c>
      <c r="AF623" s="155">
        <f>+AD623*35%</f>
        <v>131900.00000000003</v>
      </c>
      <c r="AG623" s="2">
        <f>+AD623*F623</f>
        <v>2091557.1428571434</v>
      </c>
      <c r="AH623" s="2">
        <f>+AE623*F623</f>
        <v>292818.00000000012</v>
      </c>
      <c r="AI623" s="2">
        <f>+AF623*F623</f>
        <v>732045.00000000012</v>
      </c>
      <c r="AJ623" s="2">
        <f>SUM(AG623:AI623)</f>
        <v>3116420.1428571437</v>
      </c>
      <c r="AK623" s="2">
        <f>+AD623*G623</f>
        <v>2091557.1428571434</v>
      </c>
      <c r="AL623" s="2">
        <f>+AE623*G623</f>
        <v>292818.00000000012</v>
      </c>
      <c r="AM623" s="2">
        <f>+AF623*G623</f>
        <v>732045.00000000012</v>
      </c>
      <c r="AN623" s="155">
        <f>SUM(AK623:AM623)</f>
        <v>3116420.1428571437</v>
      </c>
      <c r="AQ623" s="145" t="s">
        <v>525</v>
      </c>
      <c r="AU623" s="8"/>
      <c r="AV623" s="8"/>
      <c r="AW623" s="2">
        <f>+'[2]BoQ HSYC-Đạt'!AT623</f>
        <v>414542.85714285728</v>
      </c>
      <c r="AX623" s="8">
        <f>F623*AW623</f>
        <v>2300712.8571428577</v>
      </c>
      <c r="AY623" s="8">
        <f>IF(AQ623="CT",7%,5%)*AX623</f>
        <v>161049.90000000005</v>
      </c>
      <c r="AZ623" s="8">
        <f>AX623*2%</f>
        <v>46014.257142857154</v>
      </c>
      <c r="BA623" s="8">
        <f>IF(BB623&gt;0,0,AX623*5%)</f>
        <v>115035.6428571429</v>
      </c>
      <c r="BB623" s="8"/>
      <c r="BC623" s="8">
        <f>+AX623+AY623+AZ623+BA623+BB623</f>
        <v>2622812.6571428576</v>
      </c>
      <c r="BD623" s="8">
        <f>AX623-AT623</f>
        <v>2300712.8571428577</v>
      </c>
      <c r="BE623" s="2"/>
      <c r="BH623" s="2"/>
    </row>
    <row r="624" spans="1:60" ht="17" hidden="1" outlineLevel="1" x14ac:dyDescent="0.2">
      <c r="A624" s="1" t="s">
        <v>1323</v>
      </c>
      <c r="B624" s="82">
        <v>29</v>
      </c>
      <c r="C624" s="144" t="s">
        <v>604</v>
      </c>
      <c r="D624" s="144"/>
      <c r="E624" s="82" t="s">
        <v>85</v>
      </c>
      <c r="F624" s="143">
        <v>10</v>
      </c>
      <c r="G624" s="142">
        <f>'[1]BoQ HSYC'!F624</f>
        <v>10</v>
      </c>
      <c r="H624" s="185">
        <f>'[1]BoQ HSYC'!G624</f>
        <v>0</v>
      </c>
      <c r="I624" s="185">
        <f>'[1]BoQ HSYC'!H624</f>
        <v>0</v>
      </c>
      <c r="J624" s="185">
        <f>'[1]BoQ HSYC'!I624</f>
        <v>0</v>
      </c>
      <c r="K624" s="48">
        <f>'[1]BoQ HSYC'!J624</f>
        <v>76943.999999999985</v>
      </c>
      <c r="L624" s="47">
        <f>'[1]BoQ HSYC'!K624</f>
        <v>25484</v>
      </c>
      <c r="M624" s="47">
        <f>'[1]BoQ HSYC'!L624</f>
        <v>102427.99999999999</v>
      </c>
      <c r="N624" s="183">
        <f>'[1]BoQ HSYC'!M624</f>
        <v>26930.399999999994</v>
      </c>
      <c r="O624" s="183">
        <f>'[1]BoQ HSYC'!N624</f>
        <v>8919.4</v>
      </c>
      <c r="P624" s="83">
        <f>'[1]BoQ HSYC'!O624</f>
        <v>35849.799999999996</v>
      </c>
      <c r="Q624" s="47">
        <f>'[1]BoQ HSYC'!P624</f>
        <v>1024279.9999999999</v>
      </c>
      <c r="R624" s="132">
        <f>'[1]BoQ HSYC'!Q624</f>
        <v>358497.99999999994</v>
      </c>
      <c r="S624" s="83">
        <f>'[1]BoQ HSYC'!R624</f>
        <v>1382777.9999999998</v>
      </c>
      <c r="T624" s="48">
        <f>'[1]BoQ HSYC'!S624</f>
        <v>0</v>
      </c>
      <c r="U624" s="132">
        <f>'[1]BoQ HSYC'!T624</f>
        <v>0</v>
      </c>
      <c r="V624" s="132" t="str">
        <f>'[1]BoQ HSYC'!U624</f>
        <v>BĐG Q2/2026</v>
      </c>
      <c r="W624" s="132" t="str">
        <f>'[1]BoQ HSYC'!V624</f>
        <v>BĐG Q2/2026</v>
      </c>
      <c r="X624" s="44" t="str">
        <f>'[1]BoQ HSYC'!W624</f>
        <v>ME</v>
      </c>
      <c r="Y624" s="44"/>
      <c r="Z624" s="44"/>
      <c r="AA624" s="44"/>
      <c r="AB624" s="2">
        <v>221755.52149603877</v>
      </c>
      <c r="AC624" s="2">
        <v>2217555.2149603879</v>
      </c>
      <c r="AD624" s="2">
        <f>+M624</f>
        <v>102427.99999999999</v>
      </c>
      <c r="AE624" s="2">
        <f>+AD624*14%</f>
        <v>14339.92</v>
      </c>
      <c r="AF624" s="155">
        <f>+AD624*35%</f>
        <v>35849.799999999996</v>
      </c>
      <c r="AG624" s="2">
        <f>+AD624*F624</f>
        <v>1024279.9999999999</v>
      </c>
      <c r="AH624" s="2">
        <f>+AE624*F624</f>
        <v>143399.20000000001</v>
      </c>
      <c r="AI624" s="2">
        <f>+AF624*F624</f>
        <v>358497.99999999994</v>
      </c>
      <c r="AJ624" s="2">
        <f>SUM(AG624:AI624)</f>
        <v>1526177.2</v>
      </c>
      <c r="AK624" s="2">
        <f>+AD624*G624</f>
        <v>1024279.9999999999</v>
      </c>
      <c r="AL624" s="2">
        <f>+AE624*G624</f>
        <v>143399.20000000001</v>
      </c>
      <c r="AM624" s="2">
        <f>+AF624*G624</f>
        <v>358497.99999999994</v>
      </c>
      <c r="AN624" s="155">
        <f>SUM(AK624:AM624)</f>
        <v>1526177.2</v>
      </c>
      <c r="AQ624" s="145" t="s">
        <v>525</v>
      </c>
      <c r="AU624" s="8"/>
      <c r="AV624" s="8"/>
      <c r="AW624" s="2">
        <f>+'[2]BoQ HSYC-Đạt'!AT624</f>
        <v>104476.55999999998</v>
      </c>
      <c r="AX624" s="8">
        <f>F624*AW624</f>
        <v>1044765.5999999999</v>
      </c>
      <c r="AY624" s="8">
        <f>IF(AQ624="CT",7%,5%)*AX624</f>
        <v>73133.592000000004</v>
      </c>
      <c r="AZ624" s="8">
        <f>AX624*2%</f>
        <v>20895.311999999998</v>
      </c>
      <c r="BA624" s="8">
        <f>IF(BB624&gt;0,0,AX624*5%)</f>
        <v>52238.28</v>
      </c>
      <c r="BB624" s="8"/>
      <c r="BC624" s="8">
        <f>+AX624+AY624+AZ624+BA624+BB624</f>
        <v>1191032.7839999998</v>
      </c>
      <c r="BD624" s="8">
        <f>AX624-AT624</f>
        <v>1044765.5999999999</v>
      </c>
      <c r="BE624" s="2"/>
      <c r="BH624" s="2"/>
    </row>
    <row r="625" spans="1:60" ht="17" hidden="1" outlineLevel="1" x14ac:dyDescent="0.2">
      <c r="A625" s="1" t="s">
        <v>1322</v>
      </c>
      <c r="B625" s="82">
        <v>30</v>
      </c>
      <c r="C625" s="144" t="s">
        <v>603</v>
      </c>
      <c r="D625" s="144"/>
      <c r="E625" s="82" t="s">
        <v>85</v>
      </c>
      <c r="F625" s="143">
        <v>7</v>
      </c>
      <c r="G625" s="142">
        <f>'[1]BoQ HSYC'!F625</f>
        <v>7</v>
      </c>
      <c r="H625" s="185">
        <f>'[1]BoQ HSYC'!G625</f>
        <v>0</v>
      </c>
      <c r="I625" s="185">
        <f>'[1]BoQ HSYC'!H625</f>
        <v>0</v>
      </c>
      <c r="J625" s="185">
        <f>'[1]BoQ HSYC'!I625</f>
        <v>0</v>
      </c>
      <c r="K625" s="48">
        <f>'[1]BoQ HSYC'!J625</f>
        <v>58926</v>
      </c>
      <c r="L625" s="47">
        <f>'[1]BoQ HSYC'!K625</f>
        <v>24050</v>
      </c>
      <c r="M625" s="47">
        <f>'[1]BoQ HSYC'!L625</f>
        <v>82976</v>
      </c>
      <c r="N625" s="183">
        <f>'[1]BoQ HSYC'!M625</f>
        <v>20624.099999999999</v>
      </c>
      <c r="O625" s="183">
        <f>'[1]BoQ HSYC'!N625</f>
        <v>8417.5</v>
      </c>
      <c r="P625" s="83">
        <f>'[1]BoQ HSYC'!O625</f>
        <v>29041.599999999999</v>
      </c>
      <c r="Q625" s="47">
        <f>'[1]BoQ HSYC'!P625</f>
        <v>580832</v>
      </c>
      <c r="R625" s="132">
        <f>'[1]BoQ HSYC'!Q625</f>
        <v>203291.19999999998</v>
      </c>
      <c r="S625" s="83">
        <f>'[1]BoQ HSYC'!R625</f>
        <v>784123.2</v>
      </c>
      <c r="T625" s="48">
        <f>'[1]BoQ HSYC'!S625</f>
        <v>0</v>
      </c>
      <c r="U625" s="132">
        <f>'[1]BoQ HSYC'!T625</f>
        <v>0</v>
      </c>
      <c r="V625" s="132" t="str">
        <f>'[1]BoQ HSYC'!U625</f>
        <v>BĐG Q2/2026</v>
      </c>
      <c r="W625" s="132" t="str">
        <f>'[1]BoQ HSYC'!V625</f>
        <v>BĐG Q2/2026</v>
      </c>
      <c r="X625" s="44" t="str">
        <f>'[1]BoQ HSYC'!W625</f>
        <v>ME</v>
      </c>
      <c r="Y625" s="44"/>
      <c r="Z625" s="44"/>
      <c r="AA625" s="44"/>
      <c r="AB625" s="2">
        <v>175992.76883280673</v>
      </c>
      <c r="AC625" s="2">
        <v>1231949.3818296471</v>
      </c>
      <c r="AD625" s="2">
        <f>+M625</f>
        <v>82976</v>
      </c>
      <c r="AE625" s="2">
        <f>+AD625*14%</f>
        <v>11616.640000000001</v>
      </c>
      <c r="AF625" s="155">
        <f>+AD625*35%</f>
        <v>29041.599999999999</v>
      </c>
      <c r="AG625" s="2">
        <f>+AD625*F625</f>
        <v>580832</v>
      </c>
      <c r="AH625" s="2">
        <f>+AE625*F625</f>
        <v>81316.48000000001</v>
      </c>
      <c r="AI625" s="2">
        <f>+AF625*F625</f>
        <v>203291.19999999998</v>
      </c>
      <c r="AJ625" s="2">
        <f>SUM(AG625:AI625)</f>
        <v>865439.67999999993</v>
      </c>
      <c r="AK625" s="2">
        <f>+AD625*G625</f>
        <v>580832</v>
      </c>
      <c r="AL625" s="2">
        <f>+AE625*G625</f>
        <v>81316.48000000001</v>
      </c>
      <c r="AM625" s="2">
        <f>+AF625*G625</f>
        <v>203291.19999999998</v>
      </c>
      <c r="AN625" s="155">
        <f>SUM(AK625:AM625)</f>
        <v>865439.67999999993</v>
      </c>
      <c r="AQ625" s="145" t="s">
        <v>525</v>
      </c>
      <c r="AU625" s="8"/>
      <c r="AV625" s="8"/>
      <c r="AW625" s="2">
        <f>+'[2]BoQ HSYC-Đạt'!AT625</f>
        <v>84635.520000000004</v>
      </c>
      <c r="AX625" s="8">
        <f>F625*AW625</f>
        <v>592448.64</v>
      </c>
      <c r="AY625" s="8">
        <f>IF(AQ625="CT",7%,5%)*AX625</f>
        <v>41471.404800000004</v>
      </c>
      <c r="AZ625" s="8">
        <f>AX625*2%</f>
        <v>11848.972800000001</v>
      </c>
      <c r="BA625" s="8">
        <f>IF(BB625&gt;0,0,AX625*5%)</f>
        <v>29622.432000000001</v>
      </c>
      <c r="BB625" s="8"/>
      <c r="BC625" s="8">
        <f>+AX625+AY625+AZ625+BA625+BB625</f>
        <v>675391.44960000005</v>
      </c>
      <c r="BD625" s="8">
        <f>AX625-AT625</f>
        <v>592448.64</v>
      </c>
      <c r="BE625" s="2"/>
      <c r="BH625" s="2"/>
    </row>
    <row r="626" spans="1:60" ht="17" hidden="1" outlineLevel="1" x14ac:dyDescent="0.2">
      <c r="A626" s="1" t="s">
        <v>1321</v>
      </c>
      <c r="B626" s="82">
        <v>31</v>
      </c>
      <c r="C626" s="144" t="s">
        <v>602</v>
      </c>
      <c r="D626" s="144"/>
      <c r="E626" s="82" t="s">
        <v>85</v>
      </c>
      <c r="F626" s="143">
        <v>7</v>
      </c>
      <c r="G626" s="142">
        <f>'[1]BoQ HSYC'!F626</f>
        <v>7</v>
      </c>
      <c r="H626" s="185">
        <f>'[1]BoQ HSYC'!G626</f>
        <v>0</v>
      </c>
      <c r="I626" s="185">
        <f>'[1]BoQ HSYC'!H626</f>
        <v>0</v>
      </c>
      <c r="J626" s="185">
        <f>'[1]BoQ HSYC'!I626</f>
        <v>0</v>
      </c>
      <c r="K626" s="48">
        <f>'[1]BoQ HSYC'!J626</f>
        <v>19277.999999999996</v>
      </c>
      <c r="L626" s="47">
        <f>'[1]BoQ HSYC'!K626</f>
        <v>22616</v>
      </c>
      <c r="M626" s="47">
        <f>'[1]BoQ HSYC'!L626</f>
        <v>41894</v>
      </c>
      <c r="N626" s="183">
        <f>'[1]BoQ HSYC'!M626</f>
        <v>6747.2999999999984</v>
      </c>
      <c r="O626" s="183">
        <f>'[1]BoQ HSYC'!N626</f>
        <v>7915.5999999999995</v>
      </c>
      <c r="P626" s="83">
        <f>'[1]BoQ HSYC'!O626</f>
        <v>14662.899999999998</v>
      </c>
      <c r="Q626" s="47">
        <f>'[1]BoQ HSYC'!P626</f>
        <v>293258</v>
      </c>
      <c r="R626" s="132">
        <f>'[1]BoQ HSYC'!Q626</f>
        <v>102640.29999999999</v>
      </c>
      <c r="S626" s="83">
        <f>'[1]BoQ HSYC'!R626</f>
        <v>395898.3</v>
      </c>
      <c r="T626" s="48">
        <f>'[1]BoQ HSYC'!S626</f>
        <v>0</v>
      </c>
      <c r="U626" s="132">
        <f>'[1]BoQ HSYC'!T626</f>
        <v>0</v>
      </c>
      <c r="V626" s="132" t="str">
        <f>'[1]BoQ HSYC'!U626</f>
        <v>BĐG Q2/2026</v>
      </c>
      <c r="W626" s="132" t="str">
        <f>'[1]BoQ HSYC'!V626</f>
        <v>BĐG Q2/2026</v>
      </c>
      <c r="X626" s="44" t="str">
        <f>'[1]BoQ HSYC'!W626</f>
        <v>ME</v>
      </c>
      <c r="Y626" s="44"/>
      <c r="Z626" s="44"/>
      <c r="AA626" s="44"/>
      <c r="AB626" s="2">
        <v>81295.90954634326</v>
      </c>
      <c r="AC626" s="2">
        <v>569071.36682440282</v>
      </c>
      <c r="AD626" s="2">
        <f>+M626</f>
        <v>41894</v>
      </c>
      <c r="AE626" s="2">
        <f>+AD626*14%</f>
        <v>5865.1600000000008</v>
      </c>
      <c r="AF626" s="155">
        <f>+AD626*35%</f>
        <v>14662.9</v>
      </c>
      <c r="AG626" s="2">
        <f>+AD626*F626</f>
        <v>293258</v>
      </c>
      <c r="AH626" s="2">
        <f>+AE626*F626</f>
        <v>41056.120000000003</v>
      </c>
      <c r="AI626" s="2">
        <f>+AF626*F626</f>
        <v>102640.3</v>
      </c>
      <c r="AJ626" s="2">
        <f>SUM(AG626:AI626)</f>
        <v>436954.42</v>
      </c>
      <c r="AK626" s="2">
        <f>+AD626*G626</f>
        <v>293258</v>
      </c>
      <c r="AL626" s="2">
        <f>+AE626*G626</f>
        <v>41056.120000000003</v>
      </c>
      <c r="AM626" s="2">
        <f>+AF626*G626</f>
        <v>102640.3</v>
      </c>
      <c r="AN626" s="155">
        <f>SUM(AK626:AM626)</f>
        <v>436954.42</v>
      </c>
      <c r="AQ626" s="145" t="s">
        <v>525</v>
      </c>
      <c r="AU626" s="8"/>
      <c r="AV626" s="8"/>
      <c r="AW626" s="2">
        <f>+'[2]BoQ HSYC-Đạt'!AT626</f>
        <v>42731.88</v>
      </c>
      <c r="AX626" s="8">
        <f>F626*AW626</f>
        <v>299123.15999999997</v>
      </c>
      <c r="AY626" s="8">
        <f>IF(AQ626="CT",7%,5%)*AX626</f>
        <v>20938.621200000001</v>
      </c>
      <c r="AZ626" s="8">
        <f>AX626*2%</f>
        <v>5982.4631999999992</v>
      </c>
      <c r="BA626" s="8">
        <f>IF(BB626&gt;0,0,AX626*5%)</f>
        <v>14956.157999999999</v>
      </c>
      <c r="BB626" s="8"/>
      <c r="BC626" s="8">
        <f>+AX626+AY626+AZ626+BA626+BB626</f>
        <v>341000.40239999996</v>
      </c>
      <c r="BD626" s="8">
        <f>AX626-AT626</f>
        <v>299123.15999999997</v>
      </c>
      <c r="BE626" s="2"/>
      <c r="BH626" s="2"/>
    </row>
    <row r="627" spans="1:60" ht="17" hidden="1" outlineLevel="1" x14ac:dyDescent="0.2">
      <c r="A627" s="1" t="s">
        <v>1320</v>
      </c>
      <c r="B627" s="82">
        <v>32</v>
      </c>
      <c r="C627" s="144" t="s">
        <v>601</v>
      </c>
      <c r="D627" s="144"/>
      <c r="E627" s="82" t="s">
        <v>85</v>
      </c>
      <c r="F627" s="143">
        <v>5</v>
      </c>
      <c r="G627" s="142">
        <f>'[1]BoQ HSYC'!F627</f>
        <v>5</v>
      </c>
      <c r="H627" s="185">
        <f>'[1]BoQ HSYC'!G627</f>
        <v>0</v>
      </c>
      <c r="I627" s="185">
        <f>'[1]BoQ HSYC'!H627</f>
        <v>0</v>
      </c>
      <c r="J627" s="185">
        <f>'[1]BoQ HSYC'!I627</f>
        <v>0</v>
      </c>
      <c r="K627" s="48">
        <f>'[1]BoQ HSYC'!J627</f>
        <v>10962</v>
      </c>
      <c r="L627" s="47">
        <f>'[1]BoQ HSYC'!K627</f>
        <v>21184</v>
      </c>
      <c r="M627" s="47">
        <f>'[1]BoQ HSYC'!L627</f>
        <v>32146</v>
      </c>
      <c r="N627" s="183">
        <f>'[1]BoQ HSYC'!M627</f>
        <v>3836.7</v>
      </c>
      <c r="O627" s="183">
        <f>'[1]BoQ HSYC'!N627</f>
        <v>7414.4</v>
      </c>
      <c r="P627" s="83">
        <f>'[1]BoQ HSYC'!O627</f>
        <v>11251.099999999999</v>
      </c>
      <c r="Q627" s="47">
        <f>'[1]BoQ HSYC'!P627</f>
        <v>160730</v>
      </c>
      <c r="R627" s="132">
        <f>'[1]BoQ HSYC'!Q627</f>
        <v>56255.499999999993</v>
      </c>
      <c r="S627" s="83">
        <f>'[1]BoQ HSYC'!R627</f>
        <v>216985.5</v>
      </c>
      <c r="T627" s="48">
        <f>'[1]BoQ HSYC'!S627</f>
        <v>0</v>
      </c>
      <c r="U627" s="132">
        <f>'[1]BoQ HSYC'!T627</f>
        <v>0</v>
      </c>
      <c r="V627" s="132" t="str">
        <f>'[1]BoQ HSYC'!U627</f>
        <v>BĐG Q2/2026</v>
      </c>
      <c r="W627" s="132" t="str">
        <f>'[1]BoQ HSYC'!V627</f>
        <v>BĐG Q2/2026</v>
      </c>
      <c r="X627" s="44" t="str">
        <f>'[1]BoQ HSYC'!W627</f>
        <v>ME</v>
      </c>
      <c r="Y627" s="44"/>
      <c r="Z627" s="44"/>
      <c r="AA627" s="44"/>
      <c r="AB627" s="2">
        <v>55817.902768047752</v>
      </c>
      <c r="AC627" s="2">
        <v>279089.51384023874</v>
      </c>
      <c r="AD627" s="2">
        <f>+M627</f>
        <v>32146</v>
      </c>
      <c r="AE627" s="2">
        <f>+AD627*14%</f>
        <v>4500.4400000000005</v>
      </c>
      <c r="AF627" s="155">
        <f>+AD627*35%</f>
        <v>11251.099999999999</v>
      </c>
      <c r="AG627" s="2">
        <f>+AD627*F627</f>
        <v>160730</v>
      </c>
      <c r="AH627" s="2">
        <f>+AE627*F627</f>
        <v>22502.200000000004</v>
      </c>
      <c r="AI627" s="2">
        <f>+AF627*F627</f>
        <v>56255.499999999993</v>
      </c>
      <c r="AJ627" s="2">
        <f>SUM(AG627:AI627)</f>
        <v>239487.7</v>
      </c>
      <c r="AK627" s="2">
        <f>+AD627*G627</f>
        <v>160730</v>
      </c>
      <c r="AL627" s="2">
        <f>+AE627*G627</f>
        <v>22502.200000000004</v>
      </c>
      <c r="AM627" s="2">
        <f>+AF627*G627</f>
        <v>56255.499999999993</v>
      </c>
      <c r="AN627" s="155">
        <f>SUM(AK627:AM627)</f>
        <v>239487.7</v>
      </c>
      <c r="AQ627" s="145" t="s">
        <v>525</v>
      </c>
      <c r="AU627" s="8"/>
      <c r="AV627" s="8"/>
      <c r="AW627" s="2">
        <f>+'[2]BoQ HSYC-Đạt'!AT627</f>
        <v>32788.92</v>
      </c>
      <c r="AX627" s="8">
        <f>F627*AW627</f>
        <v>163944.59999999998</v>
      </c>
      <c r="AY627" s="8">
        <f>IF(AQ627="CT",7%,5%)*AX627</f>
        <v>11476.121999999999</v>
      </c>
      <c r="AZ627" s="8">
        <f>AX627*2%</f>
        <v>3278.8919999999998</v>
      </c>
      <c r="BA627" s="8">
        <f>IF(BB627&gt;0,0,AX627*5%)</f>
        <v>8197.23</v>
      </c>
      <c r="BB627" s="8"/>
      <c r="BC627" s="8">
        <f>+AX627+AY627+AZ627+BA627+BB627</f>
        <v>186896.84399999998</v>
      </c>
      <c r="BD627" s="8">
        <f>AX627-AT627</f>
        <v>163944.59999999998</v>
      </c>
      <c r="BE627" s="2"/>
      <c r="BH627" s="2"/>
    </row>
    <row r="628" spans="1:60" ht="17" hidden="1" outlineLevel="1" x14ac:dyDescent="0.2">
      <c r="A628" s="1" t="s">
        <v>1319</v>
      </c>
      <c r="B628" s="82">
        <v>33</v>
      </c>
      <c r="C628" s="144" t="s">
        <v>600</v>
      </c>
      <c r="D628" s="144"/>
      <c r="E628" s="82" t="s">
        <v>85</v>
      </c>
      <c r="F628" s="143">
        <v>58</v>
      </c>
      <c r="G628" s="142">
        <f>'[1]BoQ HSYC'!F628</f>
        <v>58</v>
      </c>
      <c r="H628" s="185">
        <f>'[1]BoQ HSYC'!G628</f>
        <v>0</v>
      </c>
      <c r="I628" s="185">
        <f>'[1]BoQ HSYC'!H628</f>
        <v>0</v>
      </c>
      <c r="J628" s="185">
        <f>'[1]BoQ HSYC'!I628</f>
        <v>0</v>
      </c>
      <c r="K628" s="48">
        <f>'[1]BoQ HSYC'!J628</f>
        <v>6762</v>
      </c>
      <c r="L628" s="47">
        <f>'[1]BoQ HSYC'!K628</f>
        <v>20461</v>
      </c>
      <c r="M628" s="47">
        <f>'[1]BoQ HSYC'!L628</f>
        <v>27223</v>
      </c>
      <c r="N628" s="183">
        <f>'[1]BoQ HSYC'!M628</f>
        <v>2366.6999999999998</v>
      </c>
      <c r="O628" s="183">
        <f>'[1]BoQ HSYC'!N628</f>
        <v>7161.3499999999995</v>
      </c>
      <c r="P628" s="83">
        <f>'[1]BoQ HSYC'!O628</f>
        <v>9528.0499999999993</v>
      </c>
      <c r="Q628" s="47">
        <f>'[1]BoQ HSYC'!P628</f>
        <v>1578934</v>
      </c>
      <c r="R628" s="132">
        <f>'[1]BoQ HSYC'!Q628</f>
        <v>552626.89999999991</v>
      </c>
      <c r="S628" s="83">
        <f>'[1]BoQ HSYC'!R628</f>
        <v>2131560.9</v>
      </c>
      <c r="T628" s="48">
        <f>'[1]BoQ HSYC'!S628</f>
        <v>0</v>
      </c>
      <c r="U628" s="132">
        <f>'[1]BoQ HSYC'!T628</f>
        <v>0</v>
      </c>
      <c r="V628" s="132" t="str">
        <f>'[1]BoQ HSYC'!U628</f>
        <v>BĐG Q2/2026</v>
      </c>
      <c r="W628" s="132" t="str">
        <f>'[1]BoQ HSYC'!V628</f>
        <v>BĐG Q2/2026</v>
      </c>
      <c r="X628" s="44" t="str">
        <f>'[1]BoQ HSYC'!W628</f>
        <v>ME</v>
      </c>
      <c r="Y628" s="44"/>
      <c r="Z628" s="44"/>
      <c r="AA628" s="44"/>
      <c r="AB628" s="2">
        <v>44889.697919607752</v>
      </c>
      <c r="AC628" s="2">
        <v>2603602.4793372494</v>
      </c>
      <c r="AD628" s="2">
        <f>+M628</f>
        <v>27223</v>
      </c>
      <c r="AE628" s="2">
        <f>+AD628*14%</f>
        <v>3811.2200000000003</v>
      </c>
      <c r="AF628" s="155">
        <f>+AD628*35%</f>
        <v>9528.0499999999993</v>
      </c>
      <c r="AG628" s="2">
        <f>+AD628*F628</f>
        <v>1578934</v>
      </c>
      <c r="AH628" s="2">
        <f>+AE628*F628</f>
        <v>221050.76</v>
      </c>
      <c r="AI628" s="2">
        <f>+AF628*F628</f>
        <v>552626.89999999991</v>
      </c>
      <c r="AJ628" s="2">
        <f>SUM(AG628:AI628)</f>
        <v>2352611.66</v>
      </c>
      <c r="AK628" s="2">
        <f>+AD628*G628</f>
        <v>1578934</v>
      </c>
      <c r="AL628" s="2">
        <f>+AE628*G628</f>
        <v>221050.76</v>
      </c>
      <c r="AM628" s="2">
        <f>+AF628*G628</f>
        <v>552626.89999999991</v>
      </c>
      <c r="AN628" s="155">
        <f>SUM(AK628:AM628)</f>
        <v>2352611.66</v>
      </c>
      <c r="AQ628" s="145" t="s">
        <v>525</v>
      </c>
      <c r="AU628" s="8"/>
      <c r="AV628" s="8"/>
      <c r="AW628" s="2">
        <f>+'[2]BoQ HSYC-Đạt'!AT628</f>
        <v>27767.46</v>
      </c>
      <c r="AX628" s="8">
        <f>F628*AW628</f>
        <v>1610512.68</v>
      </c>
      <c r="AY628" s="8">
        <f>IF(AQ628="CT",7%,5%)*AX628</f>
        <v>112735.8876</v>
      </c>
      <c r="AZ628" s="8">
        <f>AX628*2%</f>
        <v>32210.2536</v>
      </c>
      <c r="BA628" s="8">
        <f>IF(BB628&gt;0,0,AX628*5%)</f>
        <v>80525.634000000005</v>
      </c>
      <c r="BB628" s="8"/>
      <c r="BC628" s="8">
        <f>+AX628+AY628+AZ628+BA628+BB628</f>
        <v>1835984.4552</v>
      </c>
      <c r="BD628" s="8">
        <f>AX628-AT628</f>
        <v>1610512.68</v>
      </c>
      <c r="BE628" s="2"/>
      <c r="BH628" s="2"/>
    </row>
    <row r="629" spans="1:60" ht="17" hidden="1" outlineLevel="1" x14ac:dyDescent="0.2">
      <c r="A629" s="1" t="s">
        <v>1318</v>
      </c>
      <c r="B629" s="82">
        <v>34</v>
      </c>
      <c r="C629" s="144" t="s">
        <v>599</v>
      </c>
      <c r="D629" s="144"/>
      <c r="E629" s="82" t="s">
        <v>85</v>
      </c>
      <c r="F629" s="143">
        <v>143</v>
      </c>
      <c r="G629" s="142">
        <f>'[1]BoQ HSYC'!F629</f>
        <v>143</v>
      </c>
      <c r="H629" s="185">
        <f>'[1]BoQ HSYC'!G629</f>
        <v>0</v>
      </c>
      <c r="I629" s="185">
        <f>'[1]BoQ HSYC'!H629</f>
        <v>0</v>
      </c>
      <c r="J629" s="185">
        <f>'[1]BoQ HSYC'!I629</f>
        <v>0</v>
      </c>
      <c r="K629" s="48">
        <f>'[1]BoQ HSYC'!J629</f>
        <v>3864</v>
      </c>
      <c r="L629" s="47">
        <f>'[1]BoQ HSYC'!K629</f>
        <v>19750</v>
      </c>
      <c r="M629" s="47">
        <f>'[1]BoQ HSYC'!L629</f>
        <v>23614</v>
      </c>
      <c r="N629" s="183">
        <f>'[1]BoQ HSYC'!M629</f>
        <v>1352.3999999999999</v>
      </c>
      <c r="O629" s="183">
        <f>'[1]BoQ HSYC'!N629</f>
        <v>6912.5</v>
      </c>
      <c r="P629" s="83">
        <f>'[1]BoQ HSYC'!O629</f>
        <v>8264.9</v>
      </c>
      <c r="Q629" s="47">
        <f>'[1]BoQ HSYC'!P629</f>
        <v>3376802</v>
      </c>
      <c r="R629" s="132">
        <f>'[1]BoQ HSYC'!Q629</f>
        <v>1181880.7</v>
      </c>
      <c r="S629" s="83">
        <f>'[1]BoQ HSYC'!R629</f>
        <v>4558682.7</v>
      </c>
      <c r="T629" s="48">
        <f>'[1]BoQ HSYC'!S629</f>
        <v>0</v>
      </c>
      <c r="U629" s="132">
        <f>'[1]BoQ HSYC'!T629</f>
        <v>0</v>
      </c>
      <c r="V629" s="132" t="str">
        <f>'[1]BoQ HSYC'!U629</f>
        <v>BĐG Q2/2026</v>
      </c>
      <c r="W629" s="132" t="str">
        <f>'[1]BoQ HSYC'!V629</f>
        <v>BĐG Q2/2026</v>
      </c>
      <c r="X629" s="44" t="str">
        <f>'[1]BoQ HSYC'!W629</f>
        <v>ME</v>
      </c>
      <c r="Y629" s="44"/>
      <c r="Z629" s="44"/>
      <c r="AA629" s="44"/>
      <c r="AB629" s="2">
        <v>36748.564473159</v>
      </c>
      <c r="AC629" s="2">
        <v>5255044.7196617369</v>
      </c>
      <c r="AD629" s="2">
        <f>+M629</f>
        <v>23614</v>
      </c>
      <c r="AE629" s="2">
        <f>+AD629*14%</f>
        <v>3305.9600000000005</v>
      </c>
      <c r="AF629" s="155">
        <f>+AD629*35%</f>
        <v>8264.9</v>
      </c>
      <c r="AG629" s="2">
        <f>+AD629*F629</f>
        <v>3376802</v>
      </c>
      <c r="AH629" s="2">
        <f>+AE629*F629</f>
        <v>472752.28000000009</v>
      </c>
      <c r="AI629" s="2">
        <f>+AF629*F629</f>
        <v>1181880.7</v>
      </c>
      <c r="AJ629" s="2">
        <f>SUM(AG629:AI629)</f>
        <v>5031434.9800000004</v>
      </c>
      <c r="AK629" s="2">
        <f>+AD629*G629</f>
        <v>3376802</v>
      </c>
      <c r="AL629" s="2">
        <f>+AE629*G629</f>
        <v>472752.28000000009</v>
      </c>
      <c r="AM629" s="2">
        <f>+AF629*G629</f>
        <v>1181880.7</v>
      </c>
      <c r="AN629" s="155">
        <f>SUM(AK629:AM629)</f>
        <v>5031434.9800000004</v>
      </c>
      <c r="AQ629" s="145" t="s">
        <v>525</v>
      </c>
      <c r="AU629" s="8"/>
      <c r="AV629" s="8"/>
      <c r="AW629" s="2">
        <f>+'[2]BoQ HSYC-Đạt'!AT629</f>
        <v>24086.28</v>
      </c>
      <c r="AX629" s="8">
        <f>F629*AW629</f>
        <v>3444338.04</v>
      </c>
      <c r="AY629" s="8">
        <f>IF(AQ629="CT",7%,5%)*AX629</f>
        <v>241103.66280000002</v>
      </c>
      <c r="AZ629" s="8">
        <f>AX629*2%</f>
        <v>68886.760800000004</v>
      </c>
      <c r="BA629" s="8">
        <f>IF(BB629&gt;0,0,AX629*5%)</f>
        <v>172216.902</v>
      </c>
      <c r="BB629" s="8"/>
      <c r="BC629" s="8">
        <f>+AX629+AY629+AZ629+BA629+BB629</f>
        <v>3926545.3656000001</v>
      </c>
      <c r="BD629" s="8">
        <f>AX629-AT629</f>
        <v>3444338.04</v>
      </c>
      <c r="BE629" s="2"/>
      <c r="BH629" s="2"/>
    </row>
    <row r="630" spans="1:60" ht="17" hidden="1" outlineLevel="1" x14ac:dyDescent="0.2">
      <c r="A630" s="1" t="s">
        <v>1317</v>
      </c>
      <c r="B630" s="82">
        <v>35</v>
      </c>
      <c r="C630" s="144" t="s">
        <v>598</v>
      </c>
      <c r="D630" s="144"/>
      <c r="E630" s="82" t="s">
        <v>85</v>
      </c>
      <c r="F630" s="143">
        <v>223</v>
      </c>
      <c r="G630" s="142">
        <f>'[1]BoQ HSYC'!F630</f>
        <v>223</v>
      </c>
      <c r="H630" s="185">
        <f>'[1]BoQ HSYC'!G630</f>
        <v>0</v>
      </c>
      <c r="I630" s="185">
        <f>'[1]BoQ HSYC'!H630</f>
        <v>0</v>
      </c>
      <c r="J630" s="185">
        <f>'[1]BoQ HSYC'!I630</f>
        <v>0</v>
      </c>
      <c r="K630" s="48">
        <f>'[1]BoQ HSYC'!J630</f>
        <v>2898</v>
      </c>
      <c r="L630" s="47">
        <f>'[1]BoQ HSYC'!K630</f>
        <v>19028</v>
      </c>
      <c r="M630" s="47">
        <f>'[1]BoQ HSYC'!L630</f>
        <v>21926</v>
      </c>
      <c r="N630" s="183">
        <f>'[1]BoQ HSYC'!M630</f>
        <v>1014.3</v>
      </c>
      <c r="O630" s="183">
        <f>'[1]BoQ HSYC'!N630</f>
        <v>6659.7999999999993</v>
      </c>
      <c r="P630" s="83">
        <f>'[1]BoQ HSYC'!O630</f>
        <v>7674.0999999999995</v>
      </c>
      <c r="Q630" s="47">
        <f>'[1]BoQ HSYC'!P630</f>
        <v>4889498</v>
      </c>
      <c r="R630" s="132">
        <f>'[1]BoQ HSYC'!Q630</f>
        <v>1711324.2999999998</v>
      </c>
      <c r="S630" s="83">
        <f>'[1]BoQ HSYC'!R630</f>
        <v>6600822.2999999998</v>
      </c>
      <c r="T630" s="48">
        <f>'[1]BoQ HSYC'!S630</f>
        <v>0</v>
      </c>
      <c r="U630" s="132">
        <f>'[1]BoQ HSYC'!T630</f>
        <v>0</v>
      </c>
      <c r="V630" s="132" t="str">
        <f>'[1]BoQ HSYC'!U630</f>
        <v>BĐG Q2/2026</v>
      </c>
      <c r="W630" s="132" t="str">
        <f>'[1]BoQ HSYC'!V630</f>
        <v>BĐG Q2/2026</v>
      </c>
      <c r="X630" s="44" t="str">
        <f>'[1]BoQ HSYC'!W630</f>
        <v>ME</v>
      </c>
      <c r="Y630" s="44"/>
      <c r="Z630" s="44"/>
      <c r="AA630" s="44"/>
      <c r="AB630" s="2">
        <v>33323.63831374875</v>
      </c>
      <c r="AC630" s="2">
        <v>7431171.3439659709</v>
      </c>
      <c r="AD630" s="2">
        <f>+M630</f>
        <v>21926</v>
      </c>
      <c r="AE630" s="2">
        <f>+AD630*14%</f>
        <v>3069.6400000000003</v>
      </c>
      <c r="AF630" s="155">
        <f>+AD630*35%</f>
        <v>7674.0999999999995</v>
      </c>
      <c r="AG630" s="2">
        <f>+AD630*F630</f>
        <v>4889498</v>
      </c>
      <c r="AH630" s="2">
        <f>+AE630*F630</f>
        <v>684529.72000000009</v>
      </c>
      <c r="AI630" s="2">
        <f>+AF630*F630</f>
        <v>1711324.2999999998</v>
      </c>
      <c r="AJ630" s="2">
        <f>SUM(AG630:AI630)</f>
        <v>7285352.0199999996</v>
      </c>
      <c r="AK630" s="2">
        <f>+AD630*G630</f>
        <v>4889498</v>
      </c>
      <c r="AL630" s="2">
        <f>+AE630*G630</f>
        <v>684529.72000000009</v>
      </c>
      <c r="AM630" s="2">
        <f>+AF630*G630</f>
        <v>1711324.2999999998</v>
      </c>
      <c r="AN630" s="155">
        <f>SUM(AK630:AM630)</f>
        <v>7285352.0199999996</v>
      </c>
      <c r="AQ630" s="145" t="s">
        <v>525</v>
      </c>
      <c r="AU630" s="8"/>
      <c r="AV630" s="8"/>
      <c r="AW630" s="2">
        <f>+'[2]BoQ HSYC-Đạt'!AT630</f>
        <v>22364.52</v>
      </c>
      <c r="AX630" s="8">
        <f>F630*AW630</f>
        <v>4987287.96</v>
      </c>
      <c r="AY630" s="8">
        <f>IF(AQ630="CT",7%,5%)*AX630</f>
        <v>349110.15720000002</v>
      </c>
      <c r="AZ630" s="8">
        <f>AX630*2%</f>
        <v>99745.7592</v>
      </c>
      <c r="BA630" s="8">
        <f>IF(BB630&gt;0,0,AX630*5%)</f>
        <v>249364.39800000002</v>
      </c>
      <c r="BB630" s="8"/>
      <c r="BC630" s="8">
        <f>+AX630+AY630+AZ630+BA630+BB630</f>
        <v>5685508.2744000005</v>
      </c>
      <c r="BD630" s="8">
        <f>AX630-AT630</f>
        <v>4987287.96</v>
      </c>
      <c r="BE630" s="2"/>
      <c r="BH630" s="2"/>
    </row>
    <row r="631" spans="1:60" ht="17" hidden="1" outlineLevel="1" x14ac:dyDescent="0.2">
      <c r="A631" s="1" t="s">
        <v>1317</v>
      </c>
      <c r="B631" s="82">
        <v>36</v>
      </c>
      <c r="C631" s="144" t="s">
        <v>596</v>
      </c>
      <c r="D631" s="144"/>
      <c r="E631" s="82" t="s">
        <v>85</v>
      </c>
      <c r="F631" s="143">
        <v>160</v>
      </c>
      <c r="G631" s="142">
        <f>'[1]BoQ HSYC'!F631</f>
        <v>160</v>
      </c>
      <c r="H631" s="185">
        <f>'[1]BoQ HSYC'!G631</f>
        <v>0</v>
      </c>
      <c r="I631" s="185">
        <f>'[1]BoQ HSYC'!H631</f>
        <v>0</v>
      </c>
      <c r="J631" s="185">
        <f>'[1]BoQ HSYC'!I631</f>
        <v>0</v>
      </c>
      <c r="K631" s="48">
        <f>'[1]BoQ HSYC'!J631</f>
        <v>2898</v>
      </c>
      <c r="L631" s="47">
        <f>'[1]BoQ HSYC'!K631</f>
        <v>19028</v>
      </c>
      <c r="M631" s="47">
        <f>'[1]BoQ HSYC'!L631</f>
        <v>21926</v>
      </c>
      <c r="N631" s="183">
        <f>'[1]BoQ HSYC'!M631</f>
        <v>1014.3</v>
      </c>
      <c r="O631" s="183">
        <f>'[1]BoQ HSYC'!N631</f>
        <v>6659.7999999999993</v>
      </c>
      <c r="P631" s="83">
        <f>'[1]BoQ HSYC'!O631</f>
        <v>7674.0999999999995</v>
      </c>
      <c r="Q631" s="47">
        <f>'[1]BoQ HSYC'!P631</f>
        <v>3508160</v>
      </c>
      <c r="R631" s="132">
        <f>'[1]BoQ HSYC'!Q631</f>
        <v>1227856</v>
      </c>
      <c r="S631" s="83">
        <f>'[1]BoQ HSYC'!R631</f>
        <v>4736016</v>
      </c>
      <c r="T631" s="48">
        <f>'[1]BoQ HSYC'!S631</f>
        <v>0</v>
      </c>
      <c r="U631" s="132">
        <f>'[1]BoQ HSYC'!T631</f>
        <v>0</v>
      </c>
      <c r="V631" s="132" t="str">
        <f>'[1]BoQ HSYC'!U631</f>
        <v>BĐG Q2/2026</v>
      </c>
      <c r="W631" s="132" t="str">
        <f>'[1]BoQ HSYC'!V631</f>
        <v>BĐG Q2/2026</v>
      </c>
      <c r="X631" s="44" t="str">
        <f>'[1]BoQ HSYC'!W631</f>
        <v>ME</v>
      </c>
      <c r="Y631" s="44"/>
      <c r="Z631" s="44"/>
      <c r="AA631" s="44"/>
      <c r="AB631" s="2">
        <v>33323.63831374875</v>
      </c>
      <c r="AC631" s="2">
        <v>5331782.1301998002</v>
      </c>
      <c r="AD631" s="2">
        <f>+M631</f>
        <v>21926</v>
      </c>
      <c r="AE631" s="2">
        <f>+AD631*14%</f>
        <v>3069.6400000000003</v>
      </c>
      <c r="AF631" s="155">
        <f>+AD631*35%</f>
        <v>7674.0999999999995</v>
      </c>
      <c r="AG631" s="2">
        <f>+AD631*F631</f>
        <v>3508160</v>
      </c>
      <c r="AH631" s="2">
        <f>+AE631*F631</f>
        <v>491142.40000000002</v>
      </c>
      <c r="AI631" s="2">
        <f>+AF631*F631</f>
        <v>1227856</v>
      </c>
      <c r="AJ631" s="2">
        <f>SUM(AG631:AI631)</f>
        <v>5227158.4000000004</v>
      </c>
      <c r="AK631" s="2">
        <f>+AD631*G631</f>
        <v>3508160</v>
      </c>
      <c r="AL631" s="2">
        <f>+AE631*G631</f>
        <v>491142.40000000002</v>
      </c>
      <c r="AM631" s="2">
        <f>+AF631*G631</f>
        <v>1227856</v>
      </c>
      <c r="AN631" s="155">
        <f>SUM(AK631:AM631)</f>
        <v>5227158.4000000004</v>
      </c>
      <c r="AQ631" s="145" t="s">
        <v>525</v>
      </c>
      <c r="AU631" s="8"/>
      <c r="AV631" s="8"/>
      <c r="AW631" s="2">
        <f>+'[2]BoQ HSYC-Đạt'!AT631</f>
        <v>22364.52</v>
      </c>
      <c r="AX631" s="8">
        <f>F631*AW631</f>
        <v>3578323.2</v>
      </c>
      <c r="AY631" s="8">
        <f>IF(AQ631="CT",7%,5%)*AX631</f>
        <v>250482.62400000004</v>
      </c>
      <c r="AZ631" s="8">
        <f>AX631*2%</f>
        <v>71566.464000000007</v>
      </c>
      <c r="BA631" s="8">
        <f>IF(BB631&gt;0,0,AX631*5%)</f>
        <v>178916.16000000003</v>
      </c>
      <c r="BB631" s="8"/>
      <c r="BC631" s="8">
        <f>+AX631+AY631+AZ631+BA631+BB631</f>
        <v>4079288.4480000003</v>
      </c>
      <c r="BD631" s="8">
        <f>AX631-AT631</f>
        <v>3578323.2</v>
      </c>
      <c r="BE631" s="2"/>
      <c r="BH631" s="2"/>
    </row>
    <row r="632" spans="1:60" ht="17" hidden="1" outlineLevel="1" x14ac:dyDescent="0.2">
      <c r="A632" s="1" t="s">
        <v>1323</v>
      </c>
      <c r="B632" s="82">
        <v>37</v>
      </c>
      <c r="C632" s="144" t="s">
        <v>595</v>
      </c>
      <c r="D632" s="144"/>
      <c r="E632" s="82" t="s">
        <v>85</v>
      </c>
      <c r="F632" s="143">
        <v>4</v>
      </c>
      <c r="G632" s="142">
        <f>'[1]BoQ HSYC'!F632</f>
        <v>4</v>
      </c>
      <c r="H632" s="185">
        <f>'[1]BoQ HSYC'!G632</f>
        <v>0</v>
      </c>
      <c r="I632" s="185">
        <f>'[1]BoQ HSYC'!H632</f>
        <v>0</v>
      </c>
      <c r="J632" s="185">
        <f>'[1]BoQ HSYC'!I632</f>
        <v>0</v>
      </c>
      <c r="K632" s="48">
        <f>'[1]BoQ HSYC'!J632</f>
        <v>99624</v>
      </c>
      <c r="L632" s="47">
        <f>'[1]BoQ HSYC'!K632</f>
        <v>38226</v>
      </c>
      <c r="M632" s="47">
        <f>'[1]BoQ HSYC'!L632</f>
        <v>137850</v>
      </c>
      <c r="N632" s="183">
        <f>'[1]BoQ HSYC'!M632</f>
        <v>34868.399999999994</v>
      </c>
      <c r="O632" s="183">
        <f>'[1]BoQ HSYC'!N632</f>
        <v>13379.099999999999</v>
      </c>
      <c r="P632" s="83">
        <f>'[1]BoQ HSYC'!O632</f>
        <v>48247.499999999993</v>
      </c>
      <c r="Q632" s="47">
        <f>'[1]BoQ HSYC'!P632</f>
        <v>551400</v>
      </c>
      <c r="R632" s="132">
        <f>'[1]BoQ HSYC'!Q632</f>
        <v>192989.99999999997</v>
      </c>
      <c r="S632" s="83">
        <f>'[1]BoQ HSYC'!R632</f>
        <v>744390</v>
      </c>
      <c r="T632" s="48">
        <f>'[1]BoQ HSYC'!S632</f>
        <v>0</v>
      </c>
      <c r="U632" s="132">
        <f>'[1]BoQ HSYC'!T632</f>
        <v>0</v>
      </c>
      <c r="V632" s="132" t="str">
        <f>'[1]BoQ HSYC'!U632</f>
        <v>BĐG Q2/2026</v>
      </c>
      <c r="W632" s="132" t="str">
        <f>'[1]BoQ HSYC'!V632</f>
        <v>BĐG Q2/2026</v>
      </c>
      <c r="X632" s="44" t="str">
        <f>'[1]BoQ HSYC'!W632</f>
        <v>ME</v>
      </c>
      <c r="Y632" s="44"/>
      <c r="Z632" s="44"/>
      <c r="AA632" s="44"/>
      <c r="AB632" s="2">
        <v>294392.03085254331</v>
      </c>
      <c r="AC632" s="2">
        <v>1177568.1234101732</v>
      </c>
      <c r="AD632" s="2">
        <f>+M632</f>
        <v>137850</v>
      </c>
      <c r="AE632" s="2">
        <f>+AD632*14%</f>
        <v>19299.000000000004</v>
      </c>
      <c r="AF632" s="155">
        <f>+AD632*35%</f>
        <v>48247.5</v>
      </c>
      <c r="AG632" s="2">
        <f>+AD632*F632</f>
        <v>551400</v>
      </c>
      <c r="AH632" s="2">
        <f>+AE632*F632</f>
        <v>77196.000000000015</v>
      </c>
      <c r="AI632" s="2">
        <f>+AF632*F632</f>
        <v>192990</v>
      </c>
      <c r="AJ632" s="2">
        <f>SUM(AG632:AI632)</f>
        <v>821586</v>
      </c>
      <c r="AK632" s="2">
        <f>+AD632*G632</f>
        <v>551400</v>
      </c>
      <c r="AL632" s="2">
        <f>+AE632*G632</f>
        <v>77196.000000000015</v>
      </c>
      <c r="AM632" s="2">
        <f>+AF632*G632</f>
        <v>192990</v>
      </c>
      <c r="AN632" s="155">
        <f>SUM(AK632:AM632)</f>
        <v>821586</v>
      </c>
      <c r="AQ632" s="145" t="s">
        <v>525</v>
      </c>
      <c r="AU632" s="8"/>
      <c r="AV632" s="8"/>
      <c r="AW632" s="2">
        <f>+'[2]BoQ HSYC-Đạt'!AT632</f>
        <v>140607</v>
      </c>
      <c r="AX632" s="8">
        <f>F632*AW632</f>
        <v>562428</v>
      </c>
      <c r="AY632" s="8">
        <f>IF(AQ632="CT",7%,5%)*AX632</f>
        <v>39369.960000000006</v>
      </c>
      <c r="AZ632" s="8">
        <f>AX632*2%</f>
        <v>11248.56</v>
      </c>
      <c r="BA632" s="8">
        <f>IF(BB632&gt;0,0,AX632*5%)</f>
        <v>28121.4</v>
      </c>
      <c r="BB632" s="8"/>
      <c r="BC632" s="8">
        <f>+AX632+AY632+AZ632+BA632+BB632</f>
        <v>641167.92000000004</v>
      </c>
      <c r="BD632" s="8">
        <f>AX632-AT632</f>
        <v>562428</v>
      </c>
      <c r="BE632" s="2"/>
      <c r="BH632" s="2"/>
    </row>
    <row r="633" spans="1:60" ht="17" hidden="1" outlineLevel="1" x14ac:dyDescent="0.2">
      <c r="A633" s="1" t="s">
        <v>1322</v>
      </c>
      <c r="B633" s="82">
        <v>38</v>
      </c>
      <c r="C633" s="144" t="s">
        <v>594</v>
      </c>
      <c r="D633" s="144"/>
      <c r="E633" s="82" t="s">
        <v>85</v>
      </c>
      <c r="F633" s="143">
        <v>5</v>
      </c>
      <c r="G633" s="142">
        <f>'[1]BoQ HSYC'!F633</f>
        <v>5</v>
      </c>
      <c r="H633" s="185">
        <f>'[1]BoQ HSYC'!G633</f>
        <v>0</v>
      </c>
      <c r="I633" s="185">
        <f>'[1]BoQ HSYC'!H633</f>
        <v>0</v>
      </c>
      <c r="J633" s="185">
        <f>'[1]BoQ HSYC'!I633</f>
        <v>0</v>
      </c>
      <c r="K633" s="48">
        <f>'[1]BoQ HSYC'!J633</f>
        <v>66360</v>
      </c>
      <c r="L633" s="47">
        <f>'[1]BoQ HSYC'!K633</f>
        <v>36075</v>
      </c>
      <c r="M633" s="47">
        <f>'[1]BoQ HSYC'!L633</f>
        <v>102435</v>
      </c>
      <c r="N633" s="183">
        <f>'[1]BoQ HSYC'!M633</f>
        <v>23226</v>
      </c>
      <c r="O633" s="183">
        <f>'[1]BoQ HSYC'!N633</f>
        <v>12626.25</v>
      </c>
      <c r="P633" s="83">
        <f>'[1]BoQ HSYC'!O633</f>
        <v>35852.25</v>
      </c>
      <c r="Q633" s="47">
        <f>'[1]BoQ HSYC'!P633</f>
        <v>512175</v>
      </c>
      <c r="R633" s="132">
        <f>'[1]BoQ HSYC'!Q633</f>
        <v>179261.25</v>
      </c>
      <c r="S633" s="83">
        <f>'[1]BoQ HSYC'!R633</f>
        <v>691436.25</v>
      </c>
      <c r="T633" s="48">
        <f>'[1]BoQ HSYC'!S633</f>
        <v>0</v>
      </c>
      <c r="U633" s="132">
        <f>'[1]BoQ HSYC'!T633</f>
        <v>0</v>
      </c>
      <c r="V633" s="132" t="str">
        <f>'[1]BoQ HSYC'!U633</f>
        <v>BĐG Q2/2026</v>
      </c>
      <c r="W633" s="132" t="str">
        <f>'[1]BoQ HSYC'!V633</f>
        <v>BĐG Q2/2026</v>
      </c>
      <c r="X633" s="44" t="str">
        <f>'[1]BoQ HSYC'!W633</f>
        <v>ME</v>
      </c>
      <c r="Y633" s="44"/>
      <c r="Z633" s="44"/>
      <c r="AA633" s="44"/>
      <c r="AB633" s="2">
        <v>210554.59631655898</v>
      </c>
      <c r="AC633" s="2">
        <v>1052772.9815827948</v>
      </c>
      <c r="AD633" s="2">
        <f>+M633</f>
        <v>102435</v>
      </c>
      <c r="AE633" s="2">
        <f>+AD633*14%</f>
        <v>14340.900000000001</v>
      </c>
      <c r="AF633" s="155">
        <f>+AD633*35%</f>
        <v>35852.25</v>
      </c>
      <c r="AG633" s="2">
        <f>+AD633*F633</f>
        <v>512175</v>
      </c>
      <c r="AH633" s="2">
        <f>+AE633*F633</f>
        <v>71704.5</v>
      </c>
      <c r="AI633" s="2">
        <f>+AF633*F633</f>
        <v>179261.25</v>
      </c>
      <c r="AJ633" s="2">
        <f>SUM(AG633:AI633)</f>
        <v>763140.75</v>
      </c>
      <c r="AK633" s="2">
        <f>+AD633*G633</f>
        <v>512175</v>
      </c>
      <c r="AL633" s="2">
        <f>+AE633*G633</f>
        <v>71704.5</v>
      </c>
      <c r="AM633" s="2">
        <f>+AF633*G633</f>
        <v>179261.25</v>
      </c>
      <c r="AN633" s="155">
        <f>SUM(AK633:AM633)</f>
        <v>763140.75</v>
      </c>
      <c r="AQ633" s="145" t="s">
        <v>525</v>
      </c>
      <c r="AU633" s="8"/>
      <c r="AV633" s="8"/>
      <c r="AW633" s="2">
        <f>+'[2]BoQ HSYC-Đạt'!AT633</f>
        <v>104483.7</v>
      </c>
      <c r="AX633" s="8">
        <f>F633*AW633</f>
        <v>522418.5</v>
      </c>
      <c r="AY633" s="8">
        <f>IF(AQ633="CT",7%,5%)*AX633</f>
        <v>36569.295000000006</v>
      </c>
      <c r="AZ633" s="8">
        <f>AX633*2%</f>
        <v>10448.370000000001</v>
      </c>
      <c r="BA633" s="8">
        <f>IF(BB633&gt;0,0,AX633*5%)</f>
        <v>26120.925000000003</v>
      </c>
      <c r="BB633" s="8"/>
      <c r="BC633" s="8">
        <f>+AX633+AY633+AZ633+BA633+BB633</f>
        <v>595557.09000000008</v>
      </c>
      <c r="BD633" s="8">
        <f>AX633-AT633</f>
        <v>522418.5</v>
      </c>
      <c r="BE633" s="2"/>
      <c r="BH633" s="2"/>
    </row>
    <row r="634" spans="1:60" ht="17" hidden="1" outlineLevel="1" x14ac:dyDescent="0.2">
      <c r="A634" s="1" t="s">
        <v>1321</v>
      </c>
      <c r="B634" s="82">
        <v>39</v>
      </c>
      <c r="C634" s="144" t="s">
        <v>593</v>
      </c>
      <c r="D634" s="144"/>
      <c r="E634" s="82" t="s">
        <v>85</v>
      </c>
      <c r="F634" s="143">
        <v>5</v>
      </c>
      <c r="G634" s="142">
        <f>'[1]BoQ HSYC'!F634</f>
        <v>5</v>
      </c>
      <c r="H634" s="185">
        <f>'[1]BoQ HSYC'!G634</f>
        <v>0</v>
      </c>
      <c r="I634" s="185">
        <f>'[1]BoQ HSYC'!H634</f>
        <v>0</v>
      </c>
      <c r="J634" s="185">
        <f>'[1]BoQ HSYC'!I634</f>
        <v>0</v>
      </c>
      <c r="K634" s="48">
        <f>'[1]BoQ HSYC'!J634</f>
        <v>26460</v>
      </c>
      <c r="L634" s="47">
        <f>'[1]BoQ HSYC'!K634</f>
        <v>33924</v>
      </c>
      <c r="M634" s="47">
        <f>'[1]BoQ HSYC'!L634</f>
        <v>60384</v>
      </c>
      <c r="N634" s="183">
        <f>'[1]BoQ HSYC'!M634</f>
        <v>9261</v>
      </c>
      <c r="O634" s="183">
        <f>'[1]BoQ HSYC'!N634</f>
        <v>11873.4</v>
      </c>
      <c r="P634" s="83">
        <f>'[1]BoQ HSYC'!O634</f>
        <v>21134.400000000001</v>
      </c>
      <c r="Q634" s="47">
        <f>'[1]BoQ HSYC'!P634</f>
        <v>301920</v>
      </c>
      <c r="R634" s="132">
        <f>'[1]BoQ HSYC'!Q634</f>
        <v>105672</v>
      </c>
      <c r="S634" s="83">
        <f>'[1]BoQ HSYC'!R634</f>
        <v>407592</v>
      </c>
      <c r="T634" s="48">
        <f>'[1]BoQ HSYC'!S634</f>
        <v>0</v>
      </c>
      <c r="U634" s="132">
        <f>'[1]BoQ HSYC'!T634</f>
        <v>0</v>
      </c>
      <c r="V634" s="132" t="str">
        <f>'[1]BoQ HSYC'!U634</f>
        <v>BĐG Q2/2026</v>
      </c>
      <c r="W634" s="132" t="str">
        <f>'[1]BoQ HSYC'!V634</f>
        <v>BĐG Q2/2026</v>
      </c>
      <c r="X634" s="44" t="str">
        <f>'[1]BoQ HSYC'!W634</f>
        <v>ME</v>
      </c>
      <c r="Y634" s="44"/>
      <c r="Z634" s="44"/>
      <c r="AA634" s="44"/>
      <c r="AB634" s="2">
        <v>115937.075641959</v>
      </c>
      <c r="AC634" s="2">
        <v>579685.37820979499</v>
      </c>
      <c r="AD634" s="2">
        <f>+M634</f>
        <v>60384</v>
      </c>
      <c r="AE634" s="2">
        <f>+AD634*14%</f>
        <v>8453.76</v>
      </c>
      <c r="AF634" s="155">
        <f>+AD634*35%</f>
        <v>21134.399999999998</v>
      </c>
      <c r="AG634" s="2">
        <f>+AD634*F634</f>
        <v>301920</v>
      </c>
      <c r="AH634" s="2">
        <f>+AE634*F634</f>
        <v>42268.800000000003</v>
      </c>
      <c r="AI634" s="2">
        <f>+AF634*F634</f>
        <v>105671.99999999999</v>
      </c>
      <c r="AJ634" s="2">
        <f>SUM(AG634:AI634)</f>
        <v>449860.8</v>
      </c>
      <c r="AK634" s="2">
        <f>+AD634*G634</f>
        <v>301920</v>
      </c>
      <c r="AL634" s="2">
        <f>+AE634*G634</f>
        <v>42268.800000000003</v>
      </c>
      <c r="AM634" s="2">
        <f>+AF634*G634</f>
        <v>105671.99999999999</v>
      </c>
      <c r="AN634" s="155">
        <f>SUM(AK634:AM634)</f>
        <v>449860.8</v>
      </c>
      <c r="AQ634" s="145" t="s">
        <v>525</v>
      </c>
      <c r="AU634" s="8"/>
      <c r="AV634" s="8"/>
      <c r="AW634" s="2">
        <f>+'[2]BoQ HSYC-Đạt'!AT634</f>
        <v>61591.68</v>
      </c>
      <c r="AX634" s="8">
        <f>F634*AW634</f>
        <v>307958.40000000002</v>
      </c>
      <c r="AY634" s="8">
        <f>IF(AQ634="CT",7%,5%)*AX634</f>
        <v>21557.088000000003</v>
      </c>
      <c r="AZ634" s="8">
        <f>AX634*2%</f>
        <v>6159.1680000000006</v>
      </c>
      <c r="BA634" s="8">
        <f>IF(BB634&gt;0,0,AX634*5%)</f>
        <v>15397.920000000002</v>
      </c>
      <c r="BB634" s="8"/>
      <c r="BC634" s="8">
        <f>+AX634+AY634+AZ634+BA634+BB634</f>
        <v>351072.576</v>
      </c>
      <c r="BD634" s="8">
        <f>AX634-AT634</f>
        <v>307958.40000000002</v>
      </c>
      <c r="BE634" s="2"/>
      <c r="BH634" s="2"/>
    </row>
    <row r="635" spans="1:60" ht="17" hidden="1" outlineLevel="1" x14ac:dyDescent="0.2">
      <c r="A635" s="1" t="s">
        <v>1320</v>
      </c>
      <c r="B635" s="82">
        <v>40</v>
      </c>
      <c r="C635" s="144" t="s">
        <v>592</v>
      </c>
      <c r="D635" s="144"/>
      <c r="E635" s="82" t="s">
        <v>85</v>
      </c>
      <c r="F635" s="143">
        <v>6</v>
      </c>
      <c r="G635" s="142">
        <f>'[1]BoQ HSYC'!F635</f>
        <v>6</v>
      </c>
      <c r="H635" s="185">
        <f>'[1]BoQ HSYC'!G635</f>
        <v>0</v>
      </c>
      <c r="I635" s="185">
        <f>'[1]BoQ HSYC'!H635</f>
        <v>0</v>
      </c>
      <c r="J635" s="185">
        <f>'[1]BoQ HSYC'!I635</f>
        <v>0</v>
      </c>
      <c r="K635" s="48">
        <f>'[1]BoQ HSYC'!J635</f>
        <v>13440</v>
      </c>
      <c r="L635" s="47">
        <f>'[1]BoQ HSYC'!K635</f>
        <v>31776</v>
      </c>
      <c r="M635" s="47">
        <f>'[1]BoQ HSYC'!L635</f>
        <v>45216</v>
      </c>
      <c r="N635" s="183">
        <f>'[1]BoQ HSYC'!M635</f>
        <v>4704</v>
      </c>
      <c r="O635" s="183">
        <f>'[1]BoQ HSYC'!N635</f>
        <v>11121.599999999999</v>
      </c>
      <c r="P635" s="83">
        <f>'[1]BoQ HSYC'!O635</f>
        <v>15825.599999999999</v>
      </c>
      <c r="Q635" s="47">
        <f>'[1]BoQ HSYC'!P635</f>
        <v>271296</v>
      </c>
      <c r="R635" s="132">
        <f>'[1]BoQ HSYC'!Q635</f>
        <v>94953.599999999991</v>
      </c>
      <c r="S635" s="83">
        <f>'[1]BoQ HSYC'!R635</f>
        <v>366249.6</v>
      </c>
      <c r="T635" s="48">
        <f>'[1]BoQ HSYC'!S635</f>
        <v>0</v>
      </c>
      <c r="U635" s="132">
        <f>'[1]BoQ HSYC'!T635</f>
        <v>0</v>
      </c>
      <c r="V635" s="132" t="str">
        <f>'[1]BoQ HSYC'!U635</f>
        <v>BĐG Q2/2026</v>
      </c>
      <c r="W635" s="132" t="str">
        <f>'[1]BoQ HSYC'!V635</f>
        <v>BĐG Q2/2026</v>
      </c>
      <c r="X635" s="44" t="str">
        <f>'[1]BoQ HSYC'!W635</f>
        <v>ME</v>
      </c>
      <c r="Y635" s="44"/>
      <c r="Z635" s="44"/>
      <c r="AA635" s="44"/>
      <c r="AB635" s="2">
        <v>76447.920025191008</v>
      </c>
      <c r="AC635" s="2">
        <v>458687.52015114605</v>
      </c>
      <c r="AD635" s="2">
        <f>+M635</f>
        <v>45216</v>
      </c>
      <c r="AE635" s="2">
        <f>+AD635*14%</f>
        <v>6330.2400000000007</v>
      </c>
      <c r="AF635" s="155">
        <f>+AD635*35%</f>
        <v>15825.599999999999</v>
      </c>
      <c r="AG635" s="2">
        <f>+AD635*F635</f>
        <v>271296</v>
      </c>
      <c r="AH635" s="2">
        <f>+AE635*F635</f>
        <v>37981.440000000002</v>
      </c>
      <c r="AI635" s="2">
        <f>+AF635*F635</f>
        <v>94953.599999999991</v>
      </c>
      <c r="AJ635" s="2">
        <f>SUM(AG635:AI635)</f>
        <v>404231.04</v>
      </c>
      <c r="AK635" s="2">
        <f>+AD635*G635</f>
        <v>271296</v>
      </c>
      <c r="AL635" s="2">
        <f>+AE635*G635</f>
        <v>37981.440000000002</v>
      </c>
      <c r="AM635" s="2">
        <f>+AF635*G635</f>
        <v>94953.599999999991</v>
      </c>
      <c r="AN635" s="155">
        <f>SUM(AK635:AM635)</f>
        <v>404231.04</v>
      </c>
      <c r="AQ635" s="145" t="s">
        <v>525</v>
      </c>
      <c r="AU635" s="8"/>
      <c r="AV635" s="8"/>
      <c r="AW635" s="2">
        <f>+'[2]BoQ HSYC-Đạt'!AT635</f>
        <v>46120.32</v>
      </c>
      <c r="AX635" s="8">
        <f>F635*AW635</f>
        <v>276721.91999999998</v>
      </c>
      <c r="AY635" s="8">
        <f>IF(AQ635="CT",7%,5%)*AX635</f>
        <v>19370.5344</v>
      </c>
      <c r="AZ635" s="8">
        <f>AX635*2%</f>
        <v>5534.4384</v>
      </c>
      <c r="BA635" s="8">
        <f>IF(BB635&gt;0,0,AX635*5%)</f>
        <v>13836.096</v>
      </c>
      <c r="BB635" s="8"/>
      <c r="BC635" s="8">
        <f>+AX635+AY635+AZ635+BA635+BB635</f>
        <v>315462.98879999999</v>
      </c>
      <c r="BD635" s="8">
        <f>AX635-AT635</f>
        <v>276721.91999999998</v>
      </c>
      <c r="BE635" s="2"/>
      <c r="BH635" s="2"/>
    </row>
    <row r="636" spans="1:60" ht="17" hidden="1" outlineLevel="1" x14ac:dyDescent="0.2">
      <c r="A636" s="1" t="s">
        <v>1319</v>
      </c>
      <c r="B636" s="82">
        <v>41</v>
      </c>
      <c r="C636" s="144" t="s">
        <v>591</v>
      </c>
      <c r="D636" s="144"/>
      <c r="E636" s="82" t="s">
        <v>85</v>
      </c>
      <c r="F636" s="143">
        <v>67</v>
      </c>
      <c r="G636" s="142">
        <f>'[1]BoQ HSYC'!F636</f>
        <v>67</v>
      </c>
      <c r="H636" s="185">
        <f>'[1]BoQ HSYC'!G636</f>
        <v>0</v>
      </c>
      <c r="I636" s="185">
        <f>'[1]BoQ HSYC'!H636</f>
        <v>0</v>
      </c>
      <c r="J636" s="185">
        <f>'[1]BoQ HSYC'!I636</f>
        <v>0</v>
      </c>
      <c r="K636" s="48">
        <f>'[1]BoQ HSYC'!J636</f>
        <v>8651.9999999999982</v>
      </c>
      <c r="L636" s="47">
        <f>'[1]BoQ HSYC'!K636</f>
        <v>30691.5</v>
      </c>
      <c r="M636" s="47">
        <f>'[1]BoQ HSYC'!L636</f>
        <v>39343.5</v>
      </c>
      <c r="N636" s="183">
        <f>'[1]BoQ HSYC'!M636</f>
        <v>3028.1999999999994</v>
      </c>
      <c r="O636" s="183">
        <f>'[1]BoQ HSYC'!N636</f>
        <v>10742.025</v>
      </c>
      <c r="P636" s="83">
        <f>'[1]BoQ HSYC'!O636</f>
        <v>13770.224999999999</v>
      </c>
      <c r="Q636" s="47">
        <f>'[1]BoQ HSYC'!P636</f>
        <v>2636014.5</v>
      </c>
      <c r="R636" s="132">
        <f>'[1]BoQ HSYC'!Q636</f>
        <v>922605.07499999995</v>
      </c>
      <c r="S636" s="83">
        <f>'[1]BoQ HSYC'!R636</f>
        <v>3558619.5750000002</v>
      </c>
      <c r="T636" s="48">
        <f>'[1]BoQ HSYC'!S636</f>
        <v>0</v>
      </c>
      <c r="U636" s="132">
        <f>'[1]BoQ HSYC'!T636</f>
        <v>0</v>
      </c>
      <c r="V636" s="132" t="str">
        <f>'[1]BoQ HSYC'!U636</f>
        <v>BĐG Q2/2026</v>
      </c>
      <c r="W636" s="132" t="str">
        <f>'[1]BoQ HSYC'!V636</f>
        <v>BĐG Q2/2026</v>
      </c>
      <c r="X636" s="44" t="str">
        <f>'[1]BoQ HSYC'!W636</f>
        <v>ME</v>
      </c>
      <c r="Y636" s="44"/>
      <c r="Z636" s="44"/>
      <c r="AA636" s="44"/>
      <c r="AB636" s="2">
        <v>63638.208178751243</v>
      </c>
      <c r="AC636" s="2">
        <v>4263759.9479763331</v>
      </c>
      <c r="AD636" s="2">
        <f>+M636</f>
        <v>39343.5</v>
      </c>
      <c r="AE636" s="2">
        <f>+AD636*14%</f>
        <v>5508.09</v>
      </c>
      <c r="AF636" s="155">
        <f>+AD636*35%</f>
        <v>13770.224999999999</v>
      </c>
      <c r="AG636" s="2">
        <f>+AD636*F636</f>
        <v>2636014.5</v>
      </c>
      <c r="AH636" s="2">
        <f>+AE636*F636</f>
        <v>369042.03</v>
      </c>
      <c r="AI636" s="2">
        <f>+AF636*F636</f>
        <v>922605.07499999995</v>
      </c>
      <c r="AJ636" s="2">
        <f>SUM(AG636:AI636)</f>
        <v>3927661.6050000004</v>
      </c>
      <c r="AK636" s="2">
        <f>+AD636*G636</f>
        <v>2636014.5</v>
      </c>
      <c r="AL636" s="2">
        <f>+AE636*G636</f>
        <v>369042.03</v>
      </c>
      <c r="AM636" s="2">
        <f>+AF636*G636</f>
        <v>922605.07499999995</v>
      </c>
      <c r="AN636" s="155">
        <f>SUM(AK636:AM636)</f>
        <v>3927661.6050000004</v>
      </c>
      <c r="AQ636" s="145" t="s">
        <v>525</v>
      </c>
      <c r="AU636" s="8"/>
      <c r="AV636" s="8"/>
      <c r="AW636" s="2">
        <f>+'[2]BoQ HSYC-Đạt'!AT636</f>
        <v>40130.370000000003</v>
      </c>
      <c r="AX636" s="8">
        <f>F636*AW636</f>
        <v>2688734.79</v>
      </c>
      <c r="AY636" s="8">
        <f>IF(AQ636="CT",7%,5%)*AX636</f>
        <v>188211.43530000001</v>
      </c>
      <c r="AZ636" s="8">
        <f>AX636*2%</f>
        <v>53774.695800000001</v>
      </c>
      <c r="BA636" s="8">
        <f>IF(BB636&gt;0,0,AX636*5%)</f>
        <v>134436.7395</v>
      </c>
      <c r="BB636" s="8"/>
      <c r="BC636" s="8">
        <f>+AX636+AY636+AZ636+BA636+BB636</f>
        <v>3065157.6606000001</v>
      </c>
      <c r="BD636" s="8">
        <f>AX636-AT636</f>
        <v>2688734.79</v>
      </c>
      <c r="BE636" s="2"/>
      <c r="BH636" s="2"/>
    </row>
    <row r="637" spans="1:60" ht="17" hidden="1" outlineLevel="1" x14ac:dyDescent="0.2">
      <c r="A637" s="1" t="s">
        <v>1318</v>
      </c>
      <c r="B637" s="82">
        <v>42</v>
      </c>
      <c r="C637" s="144" t="s">
        <v>590</v>
      </c>
      <c r="D637" s="144"/>
      <c r="E637" s="82" t="s">
        <v>85</v>
      </c>
      <c r="F637" s="143">
        <v>110</v>
      </c>
      <c r="G637" s="142">
        <f>'[1]BoQ HSYC'!F637</f>
        <v>110</v>
      </c>
      <c r="H637" s="185">
        <f>'[1]BoQ HSYC'!G637</f>
        <v>0</v>
      </c>
      <c r="I637" s="185">
        <f>'[1]BoQ HSYC'!H637</f>
        <v>0</v>
      </c>
      <c r="J637" s="185">
        <f>'[1]BoQ HSYC'!I637</f>
        <v>0</v>
      </c>
      <c r="K637" s="48">
        <f>'[1]BoQ HSYC'!J637</f>
        <v>5250</v>
      </c>
      <c r="L637" s="47">
        <f>'[1]BoQ HSYC'!K637</f>
        <v>29625</v>
      </c>
      <c r="M637" s="47">
        <f>'[1]BoQ HSYC'!L637</f>
        <v>34875</v>
      </c>
      <c r="N637" s="183">
        <f>'[1]BoQ HSYC'!M637</f>
        <v>1837.4999999999998</v>
      </c>
      <c r="O637" s="183">
        <f>'[1]BoQ HSYC'!N637</f>
        <v>10368.75</v>
      </c>
      <c r="P637" s="83">
        <f>'[1]BoQ HSYC'!O637</f>
        <v>12206.25</v>
      </c>
      <c r="Q637" s="47">
        <f>'[1]BoQ HSYC'!P637</f>
        <v>3836250</v>
      </c>
      <c r="R637" s="132">
        <f>'[1]BoQ HSYC'!Q637</f>
        <v>1342687.5</v>
      </c>
      <c r="S637" s="83">
        <f>'[1]BoQ HSYC'!R637</f>
        <v>5178937.5</v>
      </c>
      <c r="T637" s="48">
        <f>'[1]BoQ HSYC'!S637</f>
        <v>0</v>
      </c>
      <c r="U637" s="132">
        <f>'[1]BoQ HSYC'!T637</f>
        <v>0</v>
      </c>
      <c r="V637" s="132" t="str">
        <f>'[1]BoQ HSYC'!U637</f>
        <v>BĐG Q2/2026</v>
      </c>
      <c r="W637" s="132" t="str">
        <f>'[1]BoQ HSYC'!V637</f>
        <v>BĐG Q2/2026</v>
      </c>
      <c r="X637" s="44" t="str">
        <f>'[1]BoQ HSYC'!W637</f>
        <v>ME</v>
      </c>
      <c r="Y637" s="44"/>
      <c r="Z637" s="44"/>
      <c r="AA637" s="44"/>
      <c r="AB637" s="2">
        <v>53793.511904549996</v>
      </c>
      <c r="AC637" s="2">
        <v>5917286.3095004996</v>
      </c>
      <c r="AD637" s="2">
        <f>+M637</f>
        <v>34875</v>
      </c>
      <c r="AE637" s="2">
        <f>+AD637*14%</f>
        <v>4882.5000000000009</v>
      </c>
      <c r="AF637" s="155">
        <f>+AD637*35%</f>
        <v>12206.25</v>
      </c>
      <c r="AG637" s="2">
        <f>+AD637*F637</f>
        <v>3836250</v>
      </c>
      <c r="AH637" s="2">
        <f>+AE637*F637</f>
        <v>537075.00000000012</v>
      </c>
      <c r="AI637" s="2">
        <f>+AF637*F637</f>
        <v>1342687.5</v>
      </c>
      <c r="AJ637" s="2">
        <f>SUM(AG637:AI637)</f>
        <v>5716012.5</v>
      </c>
      <c r="AK637" s="2">
        <f>+AD637*G637</f>
        <v>3836250</v>
      </c>
      <c r="AL637" s="2">
        <f>+AE637*G637</f>
        <v>537075.00000000012</v>
      </c>
      <c r="AM637" s="2">
        <f>+AF637*G637</f>
        <v>1342687.5</v>
      </c>
      <c r="AN637" s="155">
        <f>SUM(AK637:AM637)</f>
        <v>5716012.5</v>
      </c>
      <c r="AQ637" s="145" t="s">
        <v>525</v>
      </c>
      <c r="AU637" s="8"/>
      <c r="AV637" s="8"/>
      <c r="AW637" s="2">
        <f>+'[2]BoQ HSYC-Đạt'!AT637</f>
        <v>35572.5</v>
      </c>
      <c r="AX637" s="8">
        <f>F637*AW637</f>
        <v>3912975</v>
      </c>
      <c r="AY637" s="8">
        <f>IF(AQ637="CT",7%,5%)*AX637</f>
        <v>273908.25</v>
      </c>
      <c r="AZ637" s="8">
        <f>AX637*2%</f>
        <v>78259.5</v>
      </c>
      <c r="BA637" s="8">
        <f>IF(BB637&gt;0,0,AX637*5%)</f>
        <v>195648.75</v>
      </c>
      <c r="BB637" s="8"/>
      <c r="BC637" s="8">
        <f>+AX637+AY637+AZ637+BA637+BB637</f>
        <v>4460791.5</v>
      </c>
      <c r="BD637" s="8">
        <f>AX637-AT637</f>
        <v>3912975</v>
      </c>
      <c r="BE637" s="2"/>
      <c r="BH637" s="2"/>
    </row>
    <row r="638" spans="1:60" ht="17" hidden="1" outlineLevel="1" x14ac:dyDescent="0.2">
      <c r="A638" s="1" t="s">
        <v>1317</v>
      </c>
      <c r="B638" s="82">
        <v>43</v>
      </c>
      <c r="C638" s="144" t="s">
        <v>589</v>
      </c>
      <c r="D638" s="144"/>
      <c r="E638" s="82" t="s">
        <v>85</v>
      </c>
      <c r="F638" s="143">
        <v>130</v>
      </c>
      <c r="G638" s="142">
        <f>'[1]BoQ HSYC'!F638</f>
        <v>130</v>
      </c>
      <c r="H638" s="185">
        <f>'[1]BoQ HSYC'!G638</f>
        <v>0</v>
      </c>
      <c r="I638" s="185">
        <f>'[1]BoQ HSYC'!H638</f>
        <v>0</v>
      </c>
      <c r="J638" s="185">
        <f>'[1]BoQ HSYC'!I638</f>
        <v>0</v>
      </c>
      <c r="K638" s="48">
        <f>'[1]BoQ HSYC'!J638</f>
        <v>3402</v>
      </c>
      <c r="L638" s="47">
        <f>'[1]BoQ HSYC'!K638</f>
        <v>28542</v>
      </c>
      <c r="M638" s="47">
        <f>'[1]BoQ HSYC'!L638</f>
        <v>31944</v>
      </c>
      <c r="N638" s="183">
        <f>'[1]BoQ HSYC'!M638</f>
        <v>1190.6999999999998</v>
      </c>
      <c r="O638" s="183">
        <f>'[1]BoQ HSYC'!N638</f>
        <v>9989.6999999999989</v>
      </c>
      <c r="P638" s="83">
        <f>'[1]BoQ HSYC'!O638</f>
        <v>11180.399999999998</v>
      </c>
      <c r="Q638" s="47">
        <f>'[1]BoQ HSYC'!P638</f>
        <v>4152720</v>
      </c>
      <c r="R638" s="132">
        <f>'[1]BoQ HSYC'!Q638</f>
        <v>1453451.9999999998</v>
      </c>
      <c r="S638" s="83">
        <f>'[1]BoQ HSYC'!R638</f>
        <v>5606172</v>
      </c>
      <c r="T638" s="48">
        <f>'[1]BoQ HSYC'!S638</f>
        <v>0</v>
      </c>
      <c r="U638" s="132">
        <f>'[1]BoQ HSYC'!T638</f>
        <v>0</v>
      </c>
      <c r="V638" s="132" t="str">
        <f>'[1]BoQ HSYC'!U638</f>
        <v>BĐG Q2/2026</v>
      </c>
      <c r="W638" s="132" t="str">
        <f>'[1]BoQ HSYC'!V638</f>
        <v>BĐG Q2/2026</v>
      </c>
      <c r="X638" s="44" t="str">
        <f>'[1]BoQ HSYC'!W638</f>
        <v>ME</v>
      </c>
      <c r="Y638" s="44"/>
      <c r="Z638" s="44"/>
      <c r="AA638" s="44"/>
      <c r="AB638" s="2">
        <v>47618.453575151245</v>
      </c>
      <c r="AC638" s="2">
        <v>6190398.9647696614</v>
      </c>
      <c r="AD638" s="2">
        <f>+M638</f>
        <v>31944</v>
      </c>
      <c r="AE638" s="2">
        <f>+AD638*14%</f>
        <v>4472.1600000000008</v>
      </c>
      <c r="AF638" s="155">
        <f>+AD638*35%</f>
        <v>11180.4</v>
      </c>
      <c r="AG638" s="2">
        <f>+AD638*F638</f>
        <v>4152720</v>
      </c>
      <c r="AH638" s="2">
        <f>+AE638*F638</f>
        <v>581380.80000000005</v>
      </c>
      <c r="AI638" s="2">
        <f>+AF638*F638</f>
        <v>1453452</v>
      </c>
      <c r="AJ638" s="2">
        <f>SUM(AG638:AI638)</f>
        <v>6187552.7999999998</v>
      </c>
      <c r="AK638" s="2">
        <f>+AD638*G638</f>
        <v>4152720</v>
      </c>
      <c r="AL638" s="2">
        <f>+AE638*G638</f>
        <v>581380.80000000005</v>
      </c>
      <c r="AM638" s="2">
        <f>+AF638*G638</f>
        <v>1453452</v>
      </c>
      <c r="AN638" s="155">
        <f>SUM(AK638:AM638)</f>
        <v>6187552.7999999998</v>
      </c>
      <c r="AQ638" s="145" t="s">
        <v>525</v>
      </c>
      <c r="AU638" s="8"/>
      <c r="AV638" s="8"/>
      <c r="AW638" s="2">
        <f>+'[2]BoQ HSYC-Đạt'!AT638</f>
        <v>32582.880000000001</v>
      </c>
      <c r="AX638" s="8">
        <f>F638*AW638</f>
        <v>4235774.4000000004</v>
      </c>
      <c r="AY638" s="8">
        <f>IF(AQ638="CT",7%,5%)*AX638</f>
        <v>296504.20800000004</v>
      </c>
      <c r="AZ638" s="8">
        <f>AX638*2%</f>
        <v>84715.488000000012</v>
      </c>
      <c r="BA638" s="8">
        <f>IF(BB638&gt;0,0,AX638*5%)</f>
        <v>211788.72000000003</v>
      </c>
      <c r="BB638" s="8"/>
      <c r="BC638" s="8">
        <f>+AX638+AY638+AZ638+BA638+BB638</f>
        <v>4828782.8159999996</v>
      </c>
      <c r="BD638" s="8">
        <f>AX638-AT638</f>
        <v>4235774.4000000004</v>
      </c>
      <c r="BE638" s="2"/>
      <c r="BH638" s="2"/>
    </row>
    <row r="639" spans="1:60" ht="17" hidden="1" outlineLevel="1" x14ac:dyDescent="0.2">
      <c r="A639" s="1" t="s">
        <v>1317</v>
      </c>
      <c r="B639" s="82">
        <v>44</v>
      </c>
      <c r="C639" s="144" t="s">
        <v>588</v>
      </c>
      <c r="D639" s="144"/>
      <c r="E639" s="82" t="s">
        <v>85</v>
      </c>
      <c r="F639" s="143">
        <v>80</v>
      </c>
      <c r="G639" s="142">
        <f>'[1]BoQ HSYC'!F639</f>
        <v>80</v>
      </c>
      <c r="H639" s="185">
        <f>'[1]BoQ HSYC'!G639</f>
        <v>0</v>
      </c>
      <c r="I639" s="185">
        <f>'[1]BoQ HSYC'!H639</f>
        <v>0</v>
      </c>
      <c r="J639" s="185">
        <f>'[1]BoQ HSYC'!I639</f>
        <v>0</v>
      </c>
      <c r="K639" s="48">
        <f>'[1]BoQ HSYC'!J639</f>
        <v>3402</v>
      </c>
      <c r="L639" s="47">
        <f>'[1]BoQ HSYC'!K639</f>
        <v>28542</v>
      </c>
      <c r="M639" s="47">
        <f>'[1]BoQ HSYC'!L639</f>
        <v>31944</v>
      </c>
      <c r="N639" s="183">
        <f>'[1]BoQ HSYC'!M639</f>
        <v>1190.6999999999998</v>
      </c>
      <c r="O639" s="183">
        <f>'[1]BoQ HSYC'!N639</f>
        <v>9989.6999999999989</v>
      </c>
      <c r="P639" s="83">
        <f>'[1]BoQ HSYC'!O639</f>
        <v>11180.399999999998</v>
      </c>
      <c r="Q639" s="47">
        <f>'[1]BoQ HSYC'!P639</f>
        <v>2555520</v>
      </c>
      <c r="R639" s="132">
        <f>'[1]BoQ HSYC'!Q639</f>
        <v>894431.99999999977</v>
      </c>
      <c r="S639" s="83">
        <f>'[1]BoQ HSYC'!R639</f>
        <v>3449952</v>
      </c>
      <c r="T639" s="48">
        <f>'[1]BoQ HSYC'!S639</f>
        <v>0</v>
      </c>
      <c r="U639" s="132">
        <f>'[1]BoQ HSYC'!T639</f>
        <v>0</v>
      </c>
      <c r="V639" s="132" t="str">
        <f>'[1]BoQ HSYC'!U639</f>
        <v>BĐG Q2/2026</v>
      </c>
      <c r="W639" s="132" t="str">
        <f>'[1]BoQ HSYC'!V639</f>
        <v>BĐG Q2/2026</v>
      </c>
      <c r="X639" s="44" t="str">
        <f>'[1]BoQ HSYC'!W639</f>
        <v>ME</v>
      </c>
      <c r="Y639" s="44"/>
      <c r="Z639" s="44"/>
      <c r="AA639" s="44"/>
      <c r="AB639" s="2">
        <v>47618.453575151245</v>
      </c>
      <c r="AC639" s="2">
        <v>3809476.2860120996</v>
      </c>
      <c r="AD639" s="2">
        <f>+M639</f>
        <v>31944</v>
      </c>
      <c r="AE639" s="2">
        <f>+AD639*14%</f>
        <v>4472.1600000000008</v>
      </c>
      <c r="AF639" s="155">
        <f>+AD639*35%</f>
        <v>11180.4</v>
      </c>
      <c r="AG639" s="2">
        <f>+AD639*F639</f>
        <v>2555520</v>
      </c>
      <c r="AH639" s="2">
        <f>+AE639*F639</f>
        <v>357772.80000000005</v>
      </c>
      <c r="AI639" s="2">
        <f>+AF639*F639</f>
        <v>894432</v>
      </c>
      <c r="AJ639" s="2">
        <f>SUM(AG639:AI639)</f>
        <v>3807724.8</v>
      </c>
      <c r="AK639" s="2">
        <f>+AD639*G639</f>
        <v>2555520</v>
      </c>
      <c r="AL639" s="2">
        <f>+AE639*G639</f>
        <v>357772.80000000005</v>
      </c>
      <c r="AM639" s="2">
        <f>+AF639*G639</f>
        <v>894432</v>
      </c>
      <c r="AN639" s="155">
        <f>SUM(AK639:AM639)</f>
        <v>3807724.8</v>
      </c>
      <c r="AQ639" s="145" t="s">
        <v>525</v>
      </c>
      <c r="AU639" s="8"/>
      <c r="AV639" s="8"/>
      <c r="AW639" s="2">
        <f>+'[2]BoQ HSYC-Đạt'!AT639</f>
        <v>32582.880000000001</v>
      </c>
      <c r="AX639" s="8">
        <f>F639*AW639</f>
        <v>2606630.4</v>
      </c>
      <c r="AY639" s="8">
        <f>IF(AQ639="CT",7%,5%)*AX639</f>
        <v>182464.128</v>
      </c>
      <c r="AZ639" s="8">
        <f>AX639*2%</f>
        <v>52132.608</v>
      </c>
      <c r="BA639" s="8">
        <f>IF(BB639&gt;0,0,AX639*5%)</f>
        <v>130331.52</v>
      </c>
      <c r="BB639" s="8"/>
      <c r="BC639" s="8">
        <f>+AX639+AY639+AZ639+BA639+BB639</f>
        <v>2971558.656</v>
      </c>
      <c r="BD639" s="8">
        <f>AX639-AT639</f>
        <v>2606630.4</v>
      </c>
      <c r="BE639" s="2"/>
      <c r="BH639" s="2"/>
    </row>
    <row r="640" spans="1:60" ht="17" hidden="1" outlineLevel="1" x14ac:dyDescent="0.2">
      <c r="A640" s="1" t="s">
        <v>1323</v>
      </c>
      <c r="B640" s="82">
        <v>45</v>
      </c>
      <c r="C640" s="144" t="s">
        <v>587</v>
      </c>
      <c r="D640" s="144"/>
      <c r="E640" s="82" t="s">
        <v>85</v>
      </c>
      <c r="F640" s="143">
        <v>4</v>
      </c>
      <c r="G640" s="142">
        <f>'[1]BoQ HSYC'!F640</f>
        <v>4</v>
      </c>
      <c r="H640" s="185">
        <f>'[1]BoQ HSYC'!G640</f>
        <v>0</v>
      </c>
      <c r="I640" s="185">
        <f>'[1]BoQ HSYC'!H640</f>
        <v>0</v>
      </c>
      <c r="J640" s="185">
        <f>'[1]BoQ HSYC'!I640</f>
        <v>0</v>
      </c>
      <c r="K640" s="48">
        <f>'[1]BoQ HSYC'!J640</f>
        <v>99624</v>
      </c>
      <c r="L640" s="47">
        <f>'[1]BoQ HSYC'!K640</f>
        <v>38226</v>
      </c>
      <c r="M640" s="47">
        <f>'[1]BoQ HSYC'!L640</f>
        <v>137850</v>
      </c>
      <c r="N640" s="183">
        <f>'[1]BoQ HSYC'!M640</f>
        <v>34868.399999999994</v>
      </c>
      <c r="O640" s="183">
        <f>'[1]BoQ HSYC'!N640</f>
        <v>13379.099999999999</v>
      </c>
      <c r="P640" s="83">
        <f>'[1]BoQ HSYC'!O640</f>
        <v>48247.499999999993</v>
      </c>
      <c r="Q640" s="47">
        <f>'[1]BoQ HSYC'!P640</f>
        <v>551400</v>
      </c>
      <c r="R640" s="132">
        <f>'[1]BoQ HSYC'!Q640</f>
        <v>192989.99999999997</v>
      </c>
      <c r="S640" s="83">
        <f>'[1]BoQ HSYC'!R640</f>
        <v>744390</v>
      </c>
      <c r="T640" s="48">
        <f>'[1]BoQ HSYC'!S640</f>
        <v>0</v>
      </c>
      <c r="U640" s="132">
        <f>'[1]BoQ HSYC'!T640</f>
        <v>0</v>
      </c>
      <c r="V640" s="132" t="str">
        <f>'[1]BoQ HSYC'!U640</f>
        <v>BĐG Q2/2026</v>
      </c>
      <c r="W640" s="132" t="str">
        <f>'[1]BoQ HSYC'!V640</f>
        <v>BĐG Q2/2026</v>
      </c>
      <c r="X640" s="44" t="str">
        <f>'[1]BoQ HSYC'!W640</f>
        <v>ME</v>
      </c>
      <c r="Y640" s="44"/>
      <c r="Z640" s="44"/>
      <c r="AA640" s="44"/>
      <c r="AB640" s="2">
        <v>261003.61402471125</v>
      </c>
      <c r="AC640" s="2">
        <v>1044014.456098845</v>
      </c>
      <c r="AD640" s="2">
        <f>+M640</f>
        <v>137850</v>
      </c>
      <c r="AE640" s="2">
        <f>+AD640*14%</f>
        <v>19299.000000000004</v>
      </c>
      <c r="AF640" s="155">
        <f>+AD640*35%</f>
        <v>48247.5</v>
      </c>
      <c r="AG640" s="2">
        <f>+AD640*F640</f>
        <v>551400</v>
      </c>
      <c r="AH640" s="2">
        <f>+AE640*F640</f>
        <v>77196.000000000015</v>
      </c>
      <c r="AI640" s="2">
        <f>+AF640*F640</f>
        <v>192990</v>
      </c>
      <c r="AJ640" s="2">
        <f>SUM(AG640:AI640)</f>
        <v>821586</v>
      </c>
      <c r="AK640" s="2">
        <f>+AD640*G640</f>
        <v>551400</v>
      </c>
      <c r="AL640" s="2">
        <f>+AE640*G640</f>
        <v>77196.000000000015</v>
      </c>
      <c r="AM640" s="2">
        <f>+AF640*G640</f>
        <v>192990</v>
      </c>
      <c r="AN640" s="155">
        <f>SUM(AK640:AM640)</f>
        <v>821586</v>
      </c>
      <c r="AQ640" s="145" t="s">
        <v>525</v>
      </c>
      <c r="AU640" s="8"/>
      <c r="AV640" s="8"/>
      <c r="AW640" s="2">
        <f>+'[2]BoQ HSYC-Đạt'!AT640</f>
        <v>140607</v>
      </c>
      <c r="AX640" s="8">
        <f>F640*AW640</f>
        <v>562428</v>
      </c>
      <c r="AY640" s="8">
        <f>IF(AQ640="CT",7%,5%)*AX640</f>
        <v>39369.960000000006</v>
      </c>
      <c r="AZ640" s="8">
        <f>AX640*2%</f>
        <v>11248.56</v>
      </c>
      <c r="BA640" s="8">
        <f>IF(BB640&gt;0,0,AX640*5%)</f>
        <v>28121.4</v>
      </c>
      <c r="BB640" s="8"/>
      <c r="BC640" s="8">
        <f>+AX640+AY640+AZ640+BA640+BB640</f>
        <v>641167.92000000004</v>
      </c>
      <c r="BD640" s="8">
        <f>AX640-AT640</f>
        <v>562428</v>
      </c>
      <c r="BE640" s="2"/>
      <c r="BH640" s="2"/>
    </row>
    <row r="641" spans="1:60" ht="17" hidden="1" outlineLevel="1" x14ac:dyDescent="0.2">
      <c r="A641" s="1" t="s">
        <v>1323</v>
      </c>
      <c r="B641" s="82">
        <v>46</v>
      </c>
      <c r="C641" s="144" t="s">
        <v>1172</v>
      </c>
      <c r="D641" s="144"/>
      <c r="E641" s="82" t="s">
        <v>85</v>
      </c>
      <c r="F641" s="143">
        <v>4</v>
      </c>
      <c r="G641" s="142">
        <f>'[1]BoQ HSYC'!F641</f>
        <v>4</v>
      </c>
      <c r="H641" s="185">
        <f>'[1]BoQ HSYC'!G641</f>
        <v>0</v>
      </c>
      <c r="I641" s="185">
        <f>'[1]BoQ HSYC'!H641</f>
        <v>0</v>
      </c>
      <c r="J641" s="185">
        <f>'[1]BoQ HSYC'!I641</f>
        <v>0</v>
      </c>
      <c r="K641" s="48">
        <f>'[1]BoQ HSYC'!J641</f>
        <v>99624</v>
      </c>
      <c r="L641" s="47">
        <f>'[1]BoQ HSYC'!K641</f>
        <v>38226</v>
      </c>
      <c r="M641" s="47">
        <f>'[1]BoQ HSYC'!L641</f>
        <v>137850</v>
      </c>
      <c r="N641" s="183">
        <f>'[1]BoQ HSYC'!M641</f>
        <v>34868.399999999994</v>
      </c>
      <c r="O641" s="183">
        <f>'[1]BoQ HSYC'!N641</f>
        <v>13379.099999999999</v>
      </c>
      <c r="P641" s="83">
        <f>'[1]BoQ HSYC'!O641</f>
        <v>48247.499999999993</v>
      </c>
      <c r="Q641" s="47">
        <f>'[1]BoQ HSYC'!P641</f>
        <v>551400</v>
      </c>
      <c r="R641" s="132">
        <f>'[1]BoQ HSYC'!Q641</f>
        <v>192989.99999999997</v>
      </c>
      <c r="S641" s="83">
        <f>'[1]BoQ HSYC'!R641</f>
        <v>744390</v>
      </c>
      <c r="T641" s="48">
        <f>'[1]BoQ HSYC'!S641</f>
        <v>0</v>
      </c>
      <c r="U641" s="132">
        <f>'[1]BoQ HSYC'!T641</f>
        <v>0</v>
      </c>
      <c r="V641" s="132" t="str">
        <f>'[1]BoQ HSYC'!U641</f>
        <v>BĐG Q2/2026</v>
      </c>
      <c r="W641" s="132" t="str">
        <f>'[1]BoQ HSYC'!V641</f>
        <v>BĐG Q2/2026</v>
      </c>
      <c r="X641" s="44" t="str">
        <f>'[1]BoQ HSYC'!W641</f>
        <v>ME</v>
      </c>
      <c r="Y641" s="44"/>
      <c r="Z641" s="44"/>
      <c r="AA641" s="44"/>
      <c r="AB641" s="2">
        <v>276599.78680604324</v>
      </c>
      <c r="AC641" s="2">
        <v>1106399.1472241729</v>
      </c>
      <c r="AD641" s="2">
        <f>+M641</f>
        <v>137850</v>
      </c>
      <c r="AE641" s="2">
        <f>+AD641*14%</f>
        <v>19299.000000000004</v>
      </c>
      <c r="AF641" s="155">
        <f>+AD641*35%</f>
        <v>48247.5</v>
      </c>
      <c r="AG641" s="2">
        <f>+AD641*F641</f>
        <v>551400</v>
      </c>
      <c r="AH641" s="2">
        <f>+AE641*F641</f>
        <v>77196.000000000015</v>
      </c>
      <c r="AI641" s="2">
        <f>+AF641*F641</f>
        <v>192990</v>
      </c>
      <c r="AJ641" s="2">
        <f>SUM(AG641:AI641)</f>
        <v>821586</v>
      </c>
      <c r="AK641" s="2">
        <f>+AD641*G641</f>
        <v>551400</v>
      </c>
      <c r="AL641" s="2">
        <f>+AE641*G641</f>
        <v>77196.000000000015</v>
      </c>
      <c r="AM641" s="2">
        <f>+AF641*G641</f>
        <v>192990</v>
      </c>
      <c r="AN641" s="155">
        <f>SUM(AK641:AM641)</f>
        <v>821586</v>
      </c>
      <c r="AQ641" s="145" t="s">
        <v>525</v>
      </c>
      <c r="AU641" s="8"/>
      <c r="AV641" s="8"/>
      <c r="AW641" s="2">
        <f>+'[2]BoQ HSYC-Đạt'!AT641</f>
        <v>140607</v>
      </c>
      <c r="AX641" s="8">
        <f>F641*AW641</f>
        <v>562428</v>
      </c>
      <c r="AY641" s="8">
        <f>IF(AQ641="CT",7%,5%)*AX641</f>
        <v>39369.960000000006</v>
      </c>
      <c r="AZ641" s="8">
        <f>AX641*2%</f>
        <v>11248.56</v>
      </c>
      <c r="BA641" s="8">
        <f>IF(BB641&gt;0,0,AX641*5%)</f>
        <v>28121.4</v>
      </c>
      <c r="BB641" s="8"/>
      <c r="BC641" s="8">
        <f>+AX641+AY641+AZ641+BA641+BB641</f>
        <v>641167.92000000004</v>
      </c>
      <c r="BD641" s="8">
        <f>AX641-AT641</f>
        <v>562428</v>
      </c>
      <c r="BE641" s="2"/>
      <c r="BH641" s="2"/>
    </row>
    <row r="642" spans="1:60" ht="17" hidden="1" outlineLevel="1" x14ac:dyDescent="0.2">
      <c r="A642" s="1" t="s">
        <v>1323</v>
      </c>
      <c r="B642" s="82">
        <v>47</v>
      </c>
      <c r="C642" s="144" t="s">
        <v>1324</v>
      </c>
      <c r="D642" s="144"/>
      <c r="E642" s="82" t="s">
        <v>85</v>
      </c>
      <c r="F642" s="143">
        <v>4</v>
      </c>
      <c r="G642" s="142">
        <f>'[1]BoQ HSYC'!F642</f>
        <v>4</v>
      </c>
      <c r="H642" s="185">
        <f>'[1]BoQ HSYC'!G642</f>
        <v>0</v>
      </c>
      <c r="I642" s="185">
        <f>'[1]BoQ HSYC'!H642</f>
        <v>0</v>
      </c>
      <c r="J642" s="185">
        <f>'[1]BoQ HSYC'!I642</f>
        <v>0</v>
      </c>
      <c r="K642" s="48">
        <f>'[1]BoQ HSYC'!J642</f>
        <v>99624</v>
      </c>
      <c r="L642" s="47">
        <f>'[1]BoQ HSYC'!K642</f>
        <v>38226</v>
      </c>
      <c r="M642" s="47">
        <f>'[1]BoQ HSYC'!L642</f>
        <v>137850</v>
      </c>
      <c r="N642" s="183">
        <f>'[1]BoQ HSYC'!M642</f>
        <v>34868.399999999994</v>
      </c>
      <c r="O642" s="183">
        <f>'[1]BoQ HSYC'!N642</f>
        <v>13379.099999999999</v>
      </c>
      <c r="P642" s="83">
        <f>'[1]BoQ HSYC'!O642</f>
        <v>48247.499999999993</v>
      </c>
      <c r="Q642" s="47">
        <f>'[1]BoQ HSYC'!P642</f>
        <v>551400</v>
      </c>
      <c r="R642" s="132">
        <f>'[1]BoQ HSYC'!Q642</f>
        <v>192989.99999999997</v>
      </c>
      <c r="S642" s="83">
        <f>'[1]BoQ HSYC'!R642</f>
        <v>744390</v>
      </c>
      <c r="T642" s="48">
        <f>'[1]BoQ HSYC'!S642</f>
        <v>0</v>
      </c>
      <c r="U642" s="132">
        <f>'[1]BoQ HSYC'!T642</f>
        <v>0</v>
      </c>
      <c r="V642" s="132" t="str">
        <f>'[1]BoQ HSYC'!U642</f>
        <v>BĐG Q2/2026</v>
      </c>
      <c r="W642" s="132" t="str">
        <f>'[1]BoQ HSYC'!V642</f>
        <v>BĐG Q2/2026</v>
      </c>
      <c r="X642" s="44" t="str">
        <f>'[1]BoQ HSYC'!W642</f>
        <v>ME</v>
      </c>
      <c r="Y642" s="44"/>
      <c r="Z642" s="44"/>
      <c r="AA642" s="44"/>
      <c r="AB642" s="2">
        <v>261003.61402471125</v>
      </c>
      <c r="AC642" s="2">
        <v>1044014.456098845</v>
      </c>
      <c r="AD642" s="2">
        <f>+M642</f>
        <v>137850</v>
      </c>
      <c r="AE642" s="2">
        <f>+AD642*14%</f>
        <v>19299.000000000004</v>
      </c>
      <c r="AF642" s="155">
        <f>+AD642*35%</f>
        <v>48247.5</v>
      </c>
      <c r="AG642" s="2">
        <f>+AD642*F642</f>
        <v>551400</v>
      </c>
      <c r="AH642" s="2">
        <f>+AE642*F642</f>
        <v>77196.000000000015</v>
      </c>
      <c r="AI642" s="2">
        <f>+AF642*F642</f>
        <v>192990</v>
      </c>
      <c r="AJ642" s="2">
        <f>SUM(AG642:AI642)</f>
        <v>821586</v>
      </c>
      <c r="AK642" s="2">
        <f>+AD642*G642</f>
        <v>551400</v>
      </c>
      <c r="AL642" s="2">
        <f>+AE642*G642</f>
        <v>77196.000000000015</v>
      </c>
      <c r="AM642" s="2">
        <f>+AF642*G642</f>
        <v>192990</v>
      </c>
      <c r="AN642" s="155">
        <f>SUM(AK642:AM642)</f>
        <v>821586</v>
      </c>
      <c r="AQ642" s="145" t="s">
        <v>525</v>
      </c>
      <c r="AU642" s="8"/>
      <c r="AV642" s="8"/>
      <c r="AW642" s="2">
        <f>+'[2]BoQ HSYC-Đạt'!AT642</f>
        <v>140607</v>
      </c>
      <c r="AX642" s="8">
        <f>F642*AW642</f>
        <v>562428</v>
      </c>
      <c r="AY642" s="8">
        <f>IF(AQ642="CT",7%,5%)*AX642</f>
        <v>39369.960000000006</v>
      </c>
      <c r="AZ642" s="8">
        <f>AX642*2%</f>
        <v>11248.56</v>
      </c>
      <c r="BA642" s="8">
        <f>IF(BB642&gt;0,0,AX642*5%)</f>
        <v>28121.4</v>
      </c>
      <c r="BB642" s="8"/>
      <c r="BC642" s="8">
        <f>+AX642+AY642+AZ642+BA642+BB642</f>
        <v>641167.92000000004</v>
      </c>
      <c r="BD642" s="8">
        <f>AX642-AT642</f>
        <v>562428</v>
      </c>
      <c r="BE642" s="2"/>
      <c r="BH642" s="2"/>
    </row>
    <row r="643" spans="1:60" ht="17" hidden="1" outlineLevel="1" x14ac:dyDescent="0.2">
      <c r="A643" s="1" t="s">
        <v>1322</v>
      </c>
      <c r="B643" s="82">
        <v>48</v>
      </c>
      <c r="C643" s="144" t="s">
        <v>586</v>
      </c>
      <c r="D643" s="144"/>
      <c r="E643" s="82" t="s">
        <v>85</v>
      </c>
      <c r="F643" s="143">
        <v>4</v>
      </c>
      <c r="G643" s="142">
        <f>'[1]BoQ HSYC'!F643</f>
        <v>4</v>
      </c>
      <c r="H643" s="185">
        <f>'[1]BoQ HSYC'!G643</f>
        <v>0</v>
      </c>
      <c r="I643" s="185">
        <f>'[1]BoQ HSYC'!H643</f>
        <v>0</v>
      </c>
      <c r="J643" s="185">
        <f>'[1]BoQ HSYC'!I643</f>
        <v>0</v>
      </c>
      <c r="K643" s="48">
        <f>'[1]BoQ HSYC'!J643</f>
        <v>66360</v>
      </c>
      <c r="L643" s="47">
        <f>'[1]BoQ HSYC'!K643</f>
        <v>36075</v>
      </c>
      <c r="M643" s="47">
        <f>'[1]BoQ HSYC'!L643</f>
        <v>102435</v>
      </c>
      <c r="N643" s="183">
        <f>'[1]BoQ HSYC'!M643</f>
        <v>23226</v>
      </c>
      <c r="O643" s="183">
        <f>'[1]BoQ HSYC'!N643</f>
        <v>12626.25</v>
      </c>
      <c r="P643" s="83">
        <f>'[1]BoQ HSYC'!O643</f>
        <v>35852.25</v>
      </c>
      <c r="Q643" s="47">
        <f>'[1]BoQ HSYC'!P643</f>
        <v>409740</v>
      </c>
      <c r="R643" s="132">
        <f>'[1]BoQ HSYC'!Q643</f>
        <v>143409</v>
      </c>
      <c r="S643" s="83">
        <f>'[1]BoQ HSYC'!R643</f>
        <v>553149</v>
      </c>
      <c r="T643" s="48">
        <f>'[1]BoQ HSYC'!S643</f>
        <v>0</v>
      </c>
      <c r="U643" s="132">
        <f>'[1]BoQ HSYC'!T643</f>
        <v>0</v>
      </c>
      <c r="V643" s="132" t="str">
        <f>'[1]BoQ HSYC'!U643</f>
        <v>BĐG Q2/2026</v>
      </c>
      <c r="W643" s="132" t="str">
        <f>'[1]BoQ HSYC'!V643</f>
        <v>BĐG Q2/2026</v>
      </c>
      <c r="X643" s="44" t="str">
        <f>'[1]BoQ HSYC'!W643</f>
        <v>ME</v>
      </c>
      <c r="Y643" s="44"/>
      <c r="Z643" s="44"/>
      <c r="AA643" s="44"/>
      <c r="AB643" s="2">
        <v>201774.12387961123</v>
      </c>
      <c r="AC643" s="2">
        <v>807096.49551844492</v>
      </c>
      <c r="AD643" s="2">
        <f>+M643</f>
        <v>102435</v>
      </c>
      <c r="AE643" s="2">
        <f>+AD643*14%</f>
        <v>14340.900000000001</v>
      </c>
      <c r="AF643" s="155">
        <f>+AD643*35%</f>
        <v>35852.25</v>
      </c>
      <c r="AG643" s="2">
        <f>+AD643*F643</f>
        <v>409740</v>
      </c>
      <c r="AH643" s="2">
        <f>+AE643*F643</f>
        <v>57363.600000000006</v>
      </c>
      <c r="AI643" s="2">
        <f>+AF643*F643</f>
        <v>143409</v>
      </c>
      <c r="AJ643" s="2">
        <f>SUM(AG643:AI643)</f>
        <v>610512.6</v>
      </c>
      <c r="AK643" s="2">
        <f>+AD643*G643</f>
        <v>409740</v>
      </c>
      <c r="AL643" s="2">
        <f>+AE643*G643</f>
        <v>57363.600000000006</v>
      </c>
      <c r="AM643" s="2">
        <f>+AF643*G643</f>
        <v>143409</v>
      </c>
      <c r="AN643" s="155">
        <f>SUM(AK643:AM643)</f>
        <v>610512.6</v>
      </c>
      <c r="AQ643" s="145" t="s">
        <v>525</v>
      </c>
      <c r="AU643" s="8"/>
      <c r="AV643" s="8"/>
      <c r="AW643" s="2">
        <f>+'[2]BoQ HSYC-Đạt'!AT643</f>
        <v>104483.7</v>
      </c>
      <c r="AX643" s="8">
        <f>F643*AW643</f>
        <v>417934.8</v>
      </c>
      <c r="AY643" s="8">
        <f>IF(AQ643="CT",7%,5%)*AX643</f>
        <v>29255.436000000002</v>
      </c>
      <c r="AZ643" s="8">
        <f>AX643*2%</f>
        <v>8358.6959999999999</v>
      </c>
      <c r="BA643" s="8">
        <f>IF(BB643&gt;0,0,AX643*5%)</f>
        <v>20896.740000000002</v>
      </c>
      <c r="BB643" s="8"/>
      <c r="BC643" s="8">
        <f>+AX643+AY643+AZ643+BA643+BB643</f>
        <v>476445.67199999996</v>
      </c>
      <c r="BD643" s="8">
        <f>AX643-AT643</f>
        <v>417934.8</v>
      </c>
      <c r="BE643" s="2"/>
      <c r="BH643" s="2"/>
    </row>
    <row r="644" spans="1:60" ht="17" hidden="1" outlineLevel="1" x14ac:dyDescent="0.2">
      <c r="A644" s="1" t="s">
        <v>1322</v>
      </c>
      <c r="B644" s="82">
        <v>49</v>
      </c>
      <c r="C644" s="144" t="s">
        <v>585</v>
      </c>
      <c r="D644" s="144"/>
      <c r="E644" s="82" t="s">
        <v>85</v>
      </c>
      <c r="F644" s="143">
        <v>3</v>
      </c>
      <c r="G644" s="142">
        <f>'[1]BoQ HSYC'!F644</f>
        <v>3</v>
      </c>
      <c r="H644" s="185">
        <f>'[1]BoQ HSYC'!G644</f>
        <v>0</v>
      </c>
      <c r="I644" s="185">
        <f>'[1]BoQ HSYC'!H644</f>
        <v>0</v>
      </c>
      <c r="J644" s="185">
        <f>'[1]BoQ HSYC'!I644</f>
        <v>0</v>
      </c>
      <c r="K644" s="48">
        <f>'[1]BoQ HSYC'!J644</f>
        <v>66360</v>
      </c>
      <c r="L644" s="47">
        <f>'[1]BoQ HSYC'!K644</f>
        <v>36075</v>
      </c>
      <c r="M644" s="47">
        <f>'[1]BoQ HSYC'!L644</f>
        <v>102435</v>
      </c>
      <c r="N644" s="183">
        <f>'[1]BoQ HSYC'!M644</f>
        <v>23226</v>
      </c>
      <c r="O644" s="183">
        <f>'[1]BoQ HSYC'!N644</f>
        <v>12626.25</v>
      </c>
      <c r="P644" s="83">
        <f>'[1]BoQ HSYC'!O644</f>
        <v>35852.25</v>
      </c>
      <c r="Q644" s="47">
        <f>'[1]BoQ HSYC'!P644</f>
        <v>307305</v>
      </c>
      <c r="R644" s="132">
        <f>'[1]BoQ HSYC'!Q644</f>
        <v>107556.75</v>
      </c>
      <c r="S644" s="83">
        <f>'[1]BoQ HSYC'!R644</f>
        <v>414861.75</v>
      </c>
      <c r="T644" s="48">
        <f>'[1]BoQ HSYC'!S644</f>
        <v>0</v>
      </c>
      <c r="U644" s="132">
        <f>'[1]BoQ HSYC'!T644</f>
        <v>0</v>
      </c>
      <c r="V644" s="132" t="str">
        <f>'[1]BoQ HSYC'!U644</f>
        <v>BĐG Q2/2026</v>
      </c>
      <c r="W644" s="132" t="str">
        <f>'[1]BoQ HSYC'!V644</f>
        <v>BĐG Q2/2026</v>
      </c>
      <c r="X644" s="44" t="str">
        <f>'[1]BoQ HSYC'!W644</f>
        <v>ME</v>
      </c>
      <c r="Y644" s="44"/>
      <c r="Z644" s="44"/>
      <c r="AA644" s="44"/>
      <c r="AB644" s="2">
        <v>201774.12387961123</v>
      </c>
      <c r="AC644" s="2">
        <v>605322.37163883366</v>
      </c>
      <c r="AD644" s="2">
        <f>+M644</f>
        <v>102435</v>
      </c>
      <c r="AE644" s="2">
        <f>+AD644*14%</f>
        <v>14340.900000000001</v>
      </c>
      <c r="AF644" s="155">
        <f>+AD644*35%</f>
        <v>35852.25</v>
      </c>
      <c r="AG644" s="2">
        <f>+AD644*F644</f>
        <v>307305</v>
      </c>
      <c r="AH644" s="2">
        <f>+AE644*F644</f>
        <v>43022.700000000004</v>
      </c>
      <c r="AI644" s="2">
        <f>+AF644*F644</f>
        <v>107556.75</v>
      </c>
      <c r="AJ644" s="2">
        <f>SUM(AG644:AI644)</f>
        <v>457884.45</v>
      </c>
      <c r="AK644" s="2">
        <f>+AD644*G644</f>
        <v>307305</v>
      </c>
      <c r="AL644" s="2">
        <f>+AE644*G644</f>
        <v>43022.700000000004</v>
      </c>
      <c r="AM644" s="2">
        <f>+AF644*G644</f>
        <v>107556.75</v>
      </c>
      <c r="AN644" s="155">
        <f>SUM(AK644:AM644)</f>
        <v>457884.45</v>
      </c>
      <c r="AQ644" s="145" t="s">
        <v>525</v>
      </c>
      <c r="AU644" s="8"/>
      <c r="AV644" s="8"/>
      <c r="AW644" s="2">
        <f>+'[2]BoQ HSYC-Đạt'!AT644</f>
        <v>104483.7</v>
      </c>
      <c r="AX644" s="8">
        <f>F644*AW644</f>
        <v>313451.09999999998</v>
      </c>
      <c r="AY644" s="8">
        <f>IF(AQ644="CT",7%,5%)*AX644</f>
        <v>21941.577000000001</v>
      </c>
      <c r="AZ644" s="8">
        <f>AX644*2%</f>
        <v>6269.0219999999999</v>
      </c>
      <c r="BA644" s="8">
        <f>IF(BB644&gt;0,0,AX644*5%)</f>
        <v>15672.555</v>
      </c>
      <c r="BB644" s="8"/>
      <c r="BC644" s="8">
        <f>+AX644+AY644+AZ644+BA644+BB644</f>
        <v>357334.25399999996</v>
      </c>
      <c r="BD644" s="8">
        <f>AX644-AT644</f>
        <v>313451.09999999998</v>
      </c>
      <c r="BE644" s="2"/>
      <c r="BH644" s="2"/>
    </row>
    <row r="645" spans="1:60" ht="17" hidden="1" outlineLevel="1" x14ac:dyDescent="0.2">
      <c r="A645" s="1" t="s">
        <v>1321</v>
      </c>
      <c r="B645" s="82">
        <v>50</v>
      </c>
      <c r="C645" s="144" t="s">
        <v>584</v>
      </c>
      <c r="D645" s="144"/>
      <c r="E645" s="82" t="s">
        <v>85</v>
      </c>
      <c r="F645" s="143">
        <v>2</v>
      </c>
      <c r="G645" s="142">
        <f>'[1]BoQ HSYC'!F645</f>
        <v>2</v>
      </c>
      <c r="H645" s="185">
        <f>'[1]BoQ HSYC'!G645</f>
        <v>0</v>
      </c>
      <c r="I645" s="185">
        <f>'[1]BoQ HSYC'!H645</f>
        <v>0</v>
      </c>
      <c r="J645" s="185">
        <f>'[1]BoQ HSYC'!I645</f>
        <v>0</v>
      </c>
      <c r="K645" s="48">
        <f>'[1]BoQ HSYC'!J645</f>
        <v>35699.999999999993</v>
      </c>
      <c r="L645" s="47">
        <f>'[1]BoQ HSYC'!K645</f>
        <v>33924</v>
      </c>
      <c r="M645" s="47">
        <f>'[1]BoQ HSYC'!L645</f>
        <v>69624</v>
      </c>
      <c r="N645" s="183">
        <f>'[1]BoQ HSYC'!M645</f>
        <v>12494.999999999996</v>
      </c>
      <c r="O645" s="183">
        <f>'[1]BoQ HSYC'!N645</f>
        <v>11873.4</v>
      </c>
      <c r="P645" s="83">
        <f>'[1]BoQ HSYC'!O645</f>
        <v>24368.399999999994</v>
      </c>
      <c r="Q645" s="47">
        <f>'[1]BoQ HSYC'!P645</f>
        <v>139248</v>
      </c>
      <c r="R645" s="132">
        <f>'[1]BoQ HSYC'!Q645</f>
        <v>48736.799999999988</v>
      </c>
      <c r="S645" s="83">
        <f>'[1]BoQ HSYC'!R645</f>
        <v>187984.8</v>
      </c>
      <c r="T645" s="48">
        <f>'[1]BoQ HSYC'!S645</f>
        <v>0</v>
      </c>
      <c r="U645" s="132">
        <f>'[1]BoQ HSYC'!T645</f>
        <v>0</v>
      </c>
      <c r="V645" s="132" t="str">
        <f>'[1]BoQ HSYC'!U645</f>
        <v>BĐG Q2/2026</v>
      </c>
      <c r="W645" s="132" t="str">
        <f>'[1]BoQ HSYC'!V645</f>
        <v>BĐG Q2/2026</v>
      </c>
      <c r="X645" s="44" t="str">
        <f>'[1]BoQ HSYC'!W645</f>
        <v>ME</v>
      </c>
      <c r="Y645" s="44"/>
      <c r="Z645" s="44"/>
      <c r="AA645" s="44"/>
      <c r="AB645" s="2">
        <v>138350.21964225001</v>
      </c>
      <c r="AC645" s="2">
        <v>276700.43928450003</v>
      </c>
      <c r="AD645" s="2">
        <f>+M645</f>
        <v>69624</v>
      </c>
      <c r="AE645" s="2">
        <f>+AD645*14%</f>
        <v>9747.36</v>
      </c>
      <c r="AF645" s="155">
        <f>+AD645*35%</f>
        <v>24368.399999999998</v>
      </c>
      <c r="AG645" s="2">
        <f>+AD645*F645</f>
        <v>139248</v>
      </c>
      <c r="AH645" s="2">
        <f>+AE645*F645</f>
        <v>19494.72</v>
      </c>
      <c r="AI645" s="2">
        <f>+AF645*F645</f>
        <v>48736.799999999996</v>
      </c>
      <c r="AJ645" s="2">
        <f>SUM(AG645:AI645)</f>
        <v>207479.52</v>
      </c>
      <c r="AK645" s="2">
        <f>+AD645*G645</f>
        <v>139248</v>
      </c>
      <c r="AL645" s="2">
        <f>+AE645*G645</f>
        <v>19494.72</v>
      </c>
      <c r="AM645" s="2">
        <f>+AF645*G645</f>
        <v>48736.799999999996</v>
      </c>
      <c r="AN645" s="155">
        <f>SUM(AK645:AM645)</f>
        <v>207479.52</v>
      </c>
      <c r="AQ645" s="145" t="s">
        <v>525</v>
      </c>
      <c r="AU645" s="8"/>
      <c r="AV645" s="8"/>
      <c r="AW645" s="2">
        <f>+'[2]BoQ HSYC-Đạt'!AT645</f>
        <v>71016.479999999996</v>
      </c>
      <c r="AX645" s="8">
        <f>F645*AW645</f>
        <v>142032.95999999999</v>
      </c>
      <c r="AY645" s="8">
        <f>IF(AQ645="CT",7%,5%)*AX645</f>
        <v>9942.3072000000011</v>
      </c>
      <c r="AZ645" s="8">
        <f>AX645*2%</f>
        <v>2840.6592000000001</v>
      </c>
      <c r="BA645" s="8">
        <f>IF(BB645&gt;0,0,AX645*5%)</f>
        <v>7101.6480000000001</v>
      </c>
      <c r="BB645" s="8"/>
      <c r="BC645" s="8">
        <f>+AX645+AY645+AZ645+BA645+BB645</f>
        <v>161917.57439999998</v>
      </c>
      <c r="BD645" s="8">
        <f>AX645-AT645</f>
        <v>142032.95999999999</v>
      </c>
      <c r="BE645" s="2"/>
      <c r="BH645" s="2"/>
    </row>
    <row r="646" spans="1:60" ht="17" hidden="1" outlineLevel="1" x14ac:dyDescent="0.2">
      <c r="A646" s="1" t="s">
        <v>1320</v>
      </c>
      <c r="B646" s="82">
        <v>51</v>
      </c>
      <c r="C646" s="144" t="s">
        <v>583</v>
      </c>
      <c r="D646" s="144"/>
      <c r="E646" s="82" t="s">
        <v>85</v>
      </c>
      <c r="F646" s="143">
        <v>41</v>
      </c>
      <c r="G646" s="142">
        <f>'[1]BoQ HSYC'!F646</f>
        <v>41</v>
      </c>
      <c r="H646" s="185">
        <f>'[1]BoQ HSYC'!G646</f>
        <v>0</v>
      </c>
      <c r="I646" s="185">
        <f>'[1]BoQ HSYC'!H646</f>
        <v>0</v>
      </c>
      <c r="J646" s="185">
        <f>'[1]BoQ HSYC'!I646</f>
        <v>0</v>
      </c>
      <c r="K646" s="48">
        <f>'[1]BoQ HSYC'!J646</f>
        <v>13440</v>
      </c>
      <c r="L646" s="47">
        <f>'[1]BoQ HSYC'!K646</f>
        <v>31776</v>
      </c>
      <c r="M646" s="47">
        <f>'[1]BoQ HSYC'!L646</f>
        <v>45216</v>
      </c>
      <c r="N646" s="183">
        <f>'[1]BoQ HSYC'!M646</f>
        <v>4704</v>
      </c>
      <c r="O646" s="183">
        <f>'[1]BoQ HSYC'!N646</f>
        <v>11121.599999999999</v>
      </c>
      <c r="P646" s="83">
        <f>'[1]BoQ HSYC'!O646</f>
        <v>15825.599999999999</v>
      </c>
      <c r="Q646" s="47">
        <f>'[1]BoQ HSYC'!P646</f>
        <v>1853856</v>
      </c>
      <c r="R646" s="132">
        <f>'[1]BoQ HSYC'!Q646</f>
        <v>648849.6</v>
      </c>
      <c r="S646" s="83">
        <f>'[1]BoQ HSYC'!R646</f>
        <v>2502705.6</v>
      </c>
      <c r="T646" s="48">
        <f>'[1]BoQ HSYC'!S646</f>
        <v>0</v>
      </c>
      <c r="U646" s="132">
        <f>'[1]BoQ HSYC'!T646</f>
        <v>0</v>
      </c>
      <c r="V646" s="132" t="str">
        <f>'[1]BoQ HSYC'!U646</f>
        <v>BĐG Q2/2026</v>
      </c>
      <c r="W646" s="132" t="str">
        <f>'[1]BoQ HSYC'!V646</f>
        <v>BĐG Q2/2026</v>
      </c>
      <c r="X646" s="44" t="str">
        <f>'[1]BoQ HSYC'!W646</f>
        <v>ME</v>
      </c>
      <c r="Y646" s="44"/>
      <c r="Z646" s="44"/>
      <c r="AA646" s="44"/>
      <c r="AB646" s="2">
        <v>93084.939083243269</v>
      </c>
      <c r="AC646" s="2">
        <v>3816482.5024129739</v>
      </c>
      <c r="AD646" s="2">
        <f>+M646</f>
        <v>45216</v>
      </c>
      <c r="AE646" s="2">
        <f>+AD646*14%</f>
        <v>6330.2400000000007</v>
      </c>
      <c r="AF646" s="155">
        <f>+AD646*35%</f>
        <v>15825.599999999999</v>
      </c>
      <c r="AG646" s="2">
        <f>+AD646*F646</f>
        <v>1853856</v>
      </c>
      <c r="AH646" s="2">
        <f>+AE646*F646</f>
        <v>259539.84000000003</v>
      </c>
      <c r="AI646" s="2">
        <f>+AF646*F646</f>
        <v>648849.6</v>
      </c>
      <c r="AJ646" s="2">
        <f>SUM(AG646:AI646)</f>
        <v>2762245.44</v>
      </c>
      <c r="AK646" s="2">
        <f>+AD646*G646</f>
        <v>1853856</v>
      </c>
      <c r="AL646" s="2">
        <f>+AE646*G646</f>
        <v>259539.84000000003</v>
      </c>
      <c r="AM646" s="2">
        <f>+AF646*G646</f>
        <v>648849.6</v>
      </c>
      <c r="AN646" s="155">
        <f>SUM(AK646:AM646)</f>
        <v>2762245.44</v>
      </c>
      <c r="AQ646" s="145" t="s">
        <v>525</v>
      </c>
      <c r="AU646" s="8"/>
      <c r="AV646" s="8"/>
      <c r="AW646" s="2">
        <f>+'[2]BoQ HSYC-Đạt'!AT646</f>
        <v>46120.32</v>
      </c>
      <c r="AX646" s="8">
        <f>F646*AW646</f>
        <v>1890933.1199999999</v>
      </c>
      <c r="AY646" s="8">
        <f>IF(AQ646="CT",7%,5%)*AX646</f>
        <v>132365.31840000002</v>
      </c>
      <c r="AZ646" s="8">
        <f>AX646*2%</f>
        <v>37818.662400000001</v>
      </c>
      <c r="BA646" s="8">
        <f>IF(BB646&gt;0,0,AX646*5%)</f>
        <v>94546.656000000003</v>
      </c>
      <c r="BB646" s="8"/>
      <c r="BC646" s="8">
        <f>+AX646+AY646+AZ646+BA646+BB646</f>
        <v>2155663.7568000001</v>
      </c>
      <c r="BD646" s="8">
        <f>AX646-AT646</f>
        <v>1890933.1199999999</v>
      </c>
      <c r="BE646" s="2"/>
      <c r="BH646" s="2"/>
    </row>
    <row r="647" spans="1:60" ht="17" hidden="1" outlineLevel="1" x14ac:dyDescent="0.2">
      <c r="A647" s="1" t="s">
        <v>1319</v>
      </c>
      <c r="B647" s="82">
        <v>52</v>
      </c>
      <c r="C647" s="144" t="s">
        <v>582</v>
      </c>
      <c r="D647" s="144"/>
      <c r="E647" s="82" t="s">
        <v>85</v>
      </c>
      <c r="F647" s="143">
        <v>44</v>
      </c>
      <c r="G647" s="142">
        <f>'[1]BoQ HSYC'!F647</f>
        <v>44</v>
      </c>
      <c r="H647" s="185">
        <f>'[1]BoQ HSYC'!G647</f>
        <v>0</v>
      </c>
      <c r="I647" s="185">
        <f>'[1]BoQ HSYC'!H647</f>
        <v>0</v>
      </c>
      <c r="J647" s="185">
        <f>'[1]BoQ HSYC'!I647</f>
        <v>0</v>
      </c>
      <c r="K647" s="48">
        <f>'[1]BoQ HSYC'!J647</f>
        <v>8651.9999999999982</v>
      </c>
      <c r="L647" s="47">
        <f>'[1]BoQ HSYC'!K647</f>
        <v>30691.5</v>
      </c>
      <c r="M647" s="47">
        <f>'[1]BoQ HSYC'!L647</f>
        <v>39343.5</v>
      </c>
      <c r="N647" s="183">
        <f>'[1]BoQ HSYC'!M647</f>
        <v>3028.1999999999994</v>
      </c>
      <c r="O647" s="183">
        <f>'[1]BoQ HSYC'!N647</f>
        <v>10742.025</v>
      </c>
      <c r="P647" s="83">
        <f>'[1]BoQ HSYC'!O647</f>
        <v>13770.224999999999</v>
      </c>
      <c r="Q647" s="47">
        <f>'[1]BoQ HSYC'!P647</f>
        <v>1731114</v>
      </c>
      <c r="R647" s="132">
        <f>'[1]BoQ HSYC'!Q647</f>
        <v>605889.89999999991</v>
      </c>
      <c r="S647" s="83">
        <f>'[1]BoQ HSYC'!R647</f>
        <v>2337003.9</v>
      </c>
      <c r="T647" s="48">
        <f>'[1]BoQ HSYC'!S647</f>
        <v>0</v>
      </c>
      <c r="U647" s="132">
        <f>'[1]BoQ HSYC'!T647</f>
        <v>0</v>
      </c>
      <c r="V647" s="132" t="str">
        <f>'[1]BoQ HSYC'!U647</f>
        <v>BĐG Q2/2026</v>
      </c>
      <c r="W647" s="132" t="str">
        <f>'[1]BoQ HSYC'!V647</f>
        <v>BĐG Q2/2026</v>
      </c>
      <c r="X647" s="44" t="str">
        <f>'[1]BoQ HSYC'!W647</f>
        <v>ME</v>
      </c>
      <c r="Y647" s="44"/>
      <c r="Z647" s="44"/>
      <c r="AA647" s="44"/>
      <c r="AB647" s="2">
        <v>65139.111051530985</v>
      </c>
      <c r="AC647" s="2">
        <v>2866120.8862673631</v>
      </c>
      <c r="AD647" s="2">
        <f>+M647</f>
        <v>39343.5</v>
      </c>
      <c r="AE647" s="2">
        <f>+AD647*14%</f>
        <v>5508.09</v>
      </c>
      <c r="AF647" s="155">
        <f>+AD647*35%</f>
        <v>13770.224999999999</v>
      </c>
      <c r="AG647" s="2">
        <f>+AD647*F647</f>
        <v>1731114</v>
      </c>
      <c r="AH647" s="2">
        <f>+AE647*F647</f>
        <v>242355.96000000002</v>
      </c>
      <c r="AI647" s="2">
        <f>+AF647*F647</f>
        <v>605889.89999999991</v>
      </c>
      <c r="AJ647" s="2">
        <f>SUM(AG647:AI647)</f>
        <v>2579359.86</v>
      </c>
      <c r="AK647" s="2">
        <f>+AD647*G647</f>
        <v>1731114</v>
      </c>
      <c r="AL647" s="2">
        <f>+AE647*G647</f>
        <v>242355.96000000002</v>
      </c>
      <c r="AM647" s="2">
        <f>+AF647*G647</f>
        <v>605889.89999999991</v>
      </c>
      <c r="AN647" s="155">
        <f>SUM(AK647:AM647)</f>
        <v>2579359.86</v>
      </c>
      <c r="AQ647" s="145" t="s">
        <v>525</v>
      </c>
      <c r="AU647" s="8"/>
      <c r="AV647" s="8"/>
      <c r="AW647" s="2">
        <f>+'[2]BoQ HSYC-Đạt'!AT647</f>
        <v>40130.370000000003</v>
      </c>
      <c r="AX647" s="8">
        <f>F647*AW647</f>
        <v>1765736.28</v>
      </c>
      <c r="AY647" s="8">
        <f>IF(AQ647="CT",7%,5%)*AX647</f>
        <v>123601.53960000002</v>
      </c>
      <c r="AZ647" s="8">
        <f>AX647*2%</f>
        <v>35314.725599999998</v>
      </c>
      <c r="BA647" s="8">
        <f>IF(BB647&gt;0,0,AX647*5%)</f>
        <v>88286.814000000013</v>
      </c>
      <c r="BB647" s="8"/>
      <c r="BC647" s="8">
        <f>+AX647+AY647+AZ647+BA647+BB647</f>
        <v>2012939.3592000001</v>
      </c>
      <c r="BD647" s="8">
        <f>AX647-AT647</f>
        <v>1765736.28</v>
      </c>
      <c r="BE647" s="2"/>
      <c r="BH647" s="2"/>
    </row>
    <row r="648" spans="1:60" ht="17" hidden="1" outlineLevel="1" x14ac:dyDescent="0.2">
      <c r="A648" s="1" t="s">
        <v>1318</v>
      </c>
      <c r="B648" s="82">
        <v>53</v>
      </c>
      <c r="C648" s="144" t="s">
        <v>581</v>
      </c>
      <c r="D648" s="144"/>
      <c r="E648" s="82" t="s">
        <v>85</v>
      </c>
      <c r="F648" s="143">
        <v>124</v>
      </c>
      <c r="G648" s="142">
        <f>'[1]BoQ HSYC'!F648</f>
        <v>124</v>
      </c>
      <c r="H648" s="185">
        <f>'[1]BoQ HSYC'!G648</f>
        <v>0</v>
      </c>
      <c r="I648" s="185">
        <f>'[1]BoQ HSYC'!H648</f>
        <v>0</v>
      </c>
      <c r="J648" s="185">
        <f>'[1]BoQ HSYC'!I648</f>
        <v>0</v>
      </c>
      <c r="K648" s="48">
        <f>'[1]BoQ HSYC'!J648</f>
        <v>5250</v>
      </c>
      <c r="L648" s="47">
        <f>'[1]BoQ HSYC'!K648</f>
        <v>29625</v>
      </c>
      <c r="M648" s="47">
        <f>'[1]BoQ HSYC'!L648</f>
        <v>34875</v>
      </c>
      <c r="N648" s="183">
        <f>'[1]BoQ HSYC'!M648</f>
        <v>1837.4999999999998</v>
      </c>
      <c r="O648" s="183">
        <f>'[1]BoQ HSYC'!N648</f>
        <v>10368.75</v>
      </c>
      <c r="P648" s="83">
        <f>'[1]BoQ HSYC'!O648</f>
        <v>12206.25</v>
      </c>
      <c r="Q648" s="47">
        <f>'[1]BoQ HSYC'!P648</f>
        <v>4324500</v>
      </c>
      <c r="R648" s="132">
        <f>'[1]BoQ HSYC'!Q648</f>
        <v>1513575</v>
      </c>
      <c r="S648" s="83">
        <f>'[1]BoQ HSYC'!R648</f>
        <v>5838075</v>
      </c>
      <c r="T648" s="48">
        <f>'[1]BoQ HSYC'!S648</f>
        <v>0</v>
      </c>
      <c r="U648" s="132">
        <f>'[1]BoQ HSYC'!T648</f>
        <v>0</v>
      </c>
      <c r="V648" s="132" t="str">
        <f>'[1]BoQ HSYC'!U648</f>
        <v>BĐG Q2/2026</v>
      </c>
      <c r="W648" s="132" t="str">
        <f>'[1]BoQ HSYC'!V648</f>
        <v>BĐG Q2/2026</v>
      </c>
      <c r="X648" s="44" t="str">
        <f>'[1]BoQ HSYC'!W648</f>
        <v>ME</v>
      </c>
      <c r="Y648" s="44"/>
      <c r="Z648" s="44"/>
      <c r="AA648" s="44"/>
      <c r="AB648" s="2">
        <v>53793.511904549996</v>
      </c>
      <c r="AC648" s="2">
        <v>6670395.4761641994</v>
      </c>
      <c r="AD648" s="2">
        <f>+M648</f>
        <v>34875</v>
      </c>
      <c r="AE648" s="2">
        <f>+AD648*14%</f>
        <v>4882.5000000000009</v>
      </c>
      <c r="AF648" s="155">
        <f>+AD648*35%</f>
        <v>12206.25</v>
      </c>
      <c r="AG648" s="2">
        <f>+AD648*F648</f>
        <v>4324500</v>
      </c>
      <c r="AH648" s="2">
        <f>+AE648*F648</f>
        <v>605430.00000000012</v>
      </c>
      <c r="AI648" s="2">
        <f>+AF648*F648</f>
        <v>1513575</v>
      </c>
      <c r="AJ648" s="2">
        <f>SUM(AG648:AI648)</f>
        <v>6443505</v>
      </c>
      <c r="AK648" s="2">
        <f>+AD648*G648</f>
        <v>4324500</v>
      </c>
      <c r="AL648" s="2">
        <f>+AE648*G648</f>
        <v>605430.00000000012</v>
      </c>
      <c r="AM648" s="2">
        <f>+AF648*G648</f>
        <v>1513575</v>
      </c>
      <c r="AN648" s="155">
        <f>SUM(AK648:AM648)</f>
        <v>6443505</v>
      </c>
      <c r="AQ648" s="145" t="s">
        <v>525</v>
      </c>
      <c r="AU648" s="8"/>
      <c r="AV648" s="8"/>
      <c r="AW648" s="2">
        <f>+'[2]BoQ HSYC-Đạt'!AT648</f>
        <v>35572.5</v>
      </c>
      <c r="AX648" s="8">
        <f>F648*AW648</f>
        <v>4410990</v>
      </c>
      <c r="AY648" s="8">
        <f>IF(AQ648="CT",7%,5%)*AX648</f>
        <v>308769.30000000005</v>
      </c>
      <c r="AZ648" s="8">
        <f>AX648*2%</f>
        <v>88219.8</v>
      </c>
      <c r="BA648" s="8">
        <f>IF(BB648&gt;0,0,AX648*5%)</f>
        <v>220549.5</v>
      </c>
      <c r="BB648" s="8"/>
      <c r="BC648" s="8">
        <f>+AX648+AY648+AZ648+BA648+BB648</f>
        <v>5028528.5999999996</v>
      </c>
      <c r="BD648" s="8">
        <f>AX648-AT648</f>
        <v>4410990</v>
      </c>
      <c r="BE648" s="2"/>
      <c r="BH648" s="2"/>
    </row>
    <row r="649" spans="1:60" ht="17" hidden="1" outlineLevel="1" x14ac:dyDescent="0.2">
      <c r="A649" s="1" t="s">
        <v>1323</v>
      </c>
      <c r="B649" s="82">
        <v>54</v>
      </c>
      <c r="C649" s="144" t="s">
        <v>580</v>
      </c>
      <c r="D649" s="144"/>
      <c r="E649" s="82" t="s">
        <v>85</v>
      </c>
      <c r="F649" s="143">
        <v>2</v>
      </c>
      <c r="G649" s="142">
        <f>'[1]BoQ HSYC'!F649</f>
        <v>2</v>
      </c>
      <c r="H649" s="185">
        <f>'[1]BoQ HSYC'!G649</f>
        <v>0</v>
      </c>
      <c r="I649" s="185">
        <f>'[1]BoQ HSYC'!H649</f>
        <v>0</v>
      </c>
      <c r="J649" s="185">
        <f>'[1]BoQ HSYC'!I649</f>
        <v>0</v>
      </c>
      <c r="K649" s="48">
        <f>'[1]BoQ HSYC'!J649</f>
        <v>34020</v>
      </c>
      <c r="L649" s="47">
        <f>'[1]BoQ HSYC'!K649</f>
        <v>25484</v>
      </c>
      <c r="M649" s="47">
        <f>'[1]BoQ HSYC'!L649</f>
        <v>59504</v>
      </c>
      <c r="N649" s="183">
        <f>'[1]BoQ HSYC'!M649</f>
        <v>11907</v>
      </c>
      <c r="O649" s="183">
        <f>'[1]BoQ HSYC'!N649</f>
        <v>8919.4</v>
      </c>
      <c r="P649" s="83">
        <f>'[1]BoQ HSYC'!O649</f>
        <v>20826.400000000001</v>
      </c>
      <c r="Q649" s="47">
        <f>'[1]BoQ HSYC'!P649</f>
        <v>119008</v>
      </c>
      <c r="R649" s="132">
        <f>'[1]BoQ HSYC'!Q649</f>
        <v>41652.800000000003</v>
      </c>
      <c r="S649" s="83">
        <f>'[1]BoQ HSYC'!R649</f>
        <v>160660.79999999999</v>
      </c>
      <c r="T649" s="48">
        <f>'[1]BoQ HSYC'!S649</f>
        <v>0</v>
      </c>
      <c r="U649" s="132">
        <f>'[1]BoQ HSYC'!T649</f>
        <v>0</v>
      </c>
      <c r="V649" s="132" t="str">
        <f>'[1]BoQ HSYC'!U649</f>
        <v>BĐG Q2/2026</v>
      </c>
      <c r="W649" s="132" t="str">
        <f>'[1]BoQ HSYC'!V649</f>
        <v>BĐG Q2/2026</v>
      </c>
      <c r="X649" s="44" t="str">
        <f>'[1]BoQ HSYC'!W649</f>
        <v>ME</v>
      </c>
      <c r="Y649" s="44"/>
      <c r="Z649" s="44"/>
      <c r="AA649" s="44"/>
      <c r="AB649" s="2">
        <v>117890.7551254455</v>
      </c>
      <c r="AC649" s="2">
        <v>235781.51025089101</v>
      </c>
      <c r="AD649" s="2">
        <f>+M649</f>
        <v>59504</v>
      </c>
      <c r="AE649" s="2">
        <f>+AD649*14%</f>
        <v>8330.5600000000013</v>
      </c>
      <c r="AF649" s="155">
        <f>+AD649*35%</f>
        <v>20826.399999999998</v>
      </c>
      <c r="AG649" s="2">
        <f>+AD649*F649</f>
        <v>119008</v>
      </c>
      <c r="AH649" s="2">
        <f>+AE649*F649</f>
        <v>16661.120000000003</v>
      </c>
      <c r="AI649" s="2">
        <f>+AF649*F649</f>
        <v>41652.799999999996</v>
      </c>
      <c r="AJ649" s="2">
        <f>SUM(AG649:AI649)</f>
        <v>177321.91999999998</v>
      </c>
      <c r="AK649" s="2">
        <f>+AD649*G649</f>
        <v>119008</v>
      </c>
      <c r="AL649" s="2">
        <f>+AE649*G649</f>
        <v>16661.120000000003</v>
      </c>
      <c r="AM649" s="2">
        <f>+AF649*G649</f>
        <v>41652.799999999996</v>
      </c>
      <c r="AN649" s="155">
        <f>SUM(AK649:AM649)</f>
        <v>177321.91999999998</v>
      </c>
      <c r="AQ649" s="145" t="s">
        <v>525</v>
      </c>
      <c r="AU649" s="8"/>
      <c r="AV649" s="8"/>
      <c r="AW649" s="2">
        <f>+'[2]BoQ HSYC-Đạt'!AT649</f>
        <v>60694.080000000002</v>
      </c>
      <c r="AX649" s="8">
        <f>F649*AW649</f>
        <v>121388.16</v>
      </c>
      <c r="AY649" s="8">
        <f>IF(AQ649="CT",7%,5%)*AX649</f>
        <v>8497.1712000000007</v>
      </c>
      <c r="AZ649" s="8">
        <f>AX649*2%</f>
        <v>2427.7632000000003</v>
      </c>
      <c r="BA649" s="8">
        <f>IF(BB649&gt;0,0,AX649*5%)</f>
        <v>6069.4080000000004</v>
      </c>
      <c r="BB649" s="8"/>
      <c r="BC649" s="8">
        <f>+AX649+AY649+AZ649+BA649+BB649</f>
        <v>138382.5024</v>
      </c>
      <c r="BD649" s="8">
        <f>AX649-AT649</f>
        <v>121388.16</v>
      </c>
      <c r="BE649" s="2"/>
      <c r="BH649" s="2"/>
    </row>
    <row r="650" spans="1:60" ht="17" hidden="1" outlineLevel="1" x14ac:dyDescent="0.2">
      <c r="A650" s="1" t="s">
        <v>1322</v>
      </c>
      <c r="B650" s="82">
        <v>55</v>
      </c>
      <c r="C650" s="144" t="s">
        <v>579</v>
      </c>
      <c r="D650" s="144"/>
      <c r="E650" s="82" t="s">
        <v>85</v>
      </c>
      <c r="F650" s="143">
        <v>2</v>
      </c>
      <c r="G650" s="142">
        <f>'[1]BoQ HSYC'!F650</f>
        <v>2</v>
      </c>
      <c r="H650" s="185">
        <f>'[1]BoQ HSYC'!G650</f>
        <v>0</v>
      </c>
      <c r="I650" s="185">
        <f>'[1]BoQ HSYC'!H650</f>
        <v>0</v>
      </c>
      <c r="J650" s="185">
        <f>'[1]BoQ HSYC'!I650</f>
        <v>0</v>
      </c>
      <c r="K650" s="48">
        <f>'[1]BoQ HSYC'!J650</f>
        <v>18269.999999999996</v>
      </c>
      <c r="L650" s="47">
        <f>'[1]BoQ HSYC'!K650</f>
        <v>24050</v>
      </c>
      <c r="M650" s="47">
        <f>'[1]BoQ HSYC'!L650</f>
        <v>42320</v>
      </c>
      <c r="N650" s="183">
        <f>'[1]BoQ HSYC'!M650</f>
        <v>6394.4999999999982</v>
      </c>
      <c r="O650" s="183">
        <f>'[1]BoQ HSYC'!N650</f>
        <v>8417.5</v>
      </c>
      <c r="P650" s="83">
        <f>'[1]BoQ HSYC'!O650</f>
        <v>14811.999999999998</v>
      </c>
      <c r="Q650" s="47">
        <f>'[1]BoQ HSYC'!P650</f>
        <v>84640</v>
      </c>
      <c r="R650" s="132">
        <f>'[1]BoQ HSYC'!Q650</f>
        <v>29623.999999999996</v>
      </c>
      <c r="S650" s="83">
        <f>'[1]BoQ HSYC'!R650</f>
        <v>114264</v>
      </c>
      <c r="T650" s="48">
        <f>'[1]BoQ HSYC'!S650</f>
        <v>0</v>
      </c>
      <c r="U650" s="132">
        <f>'[1]BoQ HSYC'!T650</f>
        <v>0</v>
      </c>
      <c r="V650" s="132" t="str">
        <f>'[1]BoQ HSYC'!U650</f>
        <v>BĐG Q2/2026</v>
      </c>
      <c r="W650" s="132" t="str">
        <f>'[1]BoQ HSYC'!V650</f>
        <v>BĐG Q2/2026</v>
      </c>
      <c r="X650" s="44" t="str">
        <f>'[1]BoQ HSYC'!W650</f>
        <v>ME</v>
      </c>
      <c r="Y650" s="44"/>
      <c r="Z650" s="44"/>
      <c r="AA650" s="44"/>
      <c r="AB650" s="2">
        <v>77557.1786455455</v>
      </c>
      <c r="AC650" s="2">
        <v>155114.357291091</v>
      </c>
      <c r="AD650" s="2">
        <f>+M650</f>
        <v>42320</v>
      </c>
      <c r="AE650" s="2">
        <f>+AD650*14%</f>
        <v>5924.8</v>
      </c>
      <c r="AF650" s="155">
        <f>+AD650*35%</f>
        <v>14811.999999999998</v>
      </c>
      <c r="AG650" s="2">
        <f>+AD650*F650</f>
        <v>84640</v>
      </c>
      <c r="AH650" s="2">
        <f>+AE650*F650</f>
        <v>11849.6</v>
      </c>
      <c r="AI650" s="2">
        <f>+AF650*F650</f>
        <v>29623.999999999996</v>
      </c>
      <c r="AJ650" s="2">
        <f>SUM(AG650:AI650)</f>
        <v>126113.60000000001</v>
      </c>
      <c r="AK650" s="2">
        <f>+AD650*G650</f>
        <v>84640</v>
      </c>
      <c r="AL650" s="2">
        <f>+AE650*G650</f>
        <v>11849.6</v>
      </c>
      <c r="AM650" s="2">
        <f>+AF650*G650</f>
        <v>29623.999999999996</v>
      </c>
      <c r="AN650" s="155">
        <f>SUM(AK650:AM650)</f>
        <v>126113.60000000001</v>
      </c>
      <c r="AQ650" s="145" t="s">
        <v>525</v>
      </c>
      <c r="AU650" s="8"/>
      <c r="AV650" s="8"/>
      <c r="AW650" s="2">
        <f>+'[2]BoQ HSYC-Đạt'!AT650</f>
        <v>43166.400000000001</v>
      </c>
      <c r="AX650" s="8">
        <f>F650*AW650</f>
        <v>86332.800000000003</v>
      </c>
      <c r="AY650" s="8">
        <f>IF(AQ650="CT",7%,5%)*AX650</f>
        <v>6043.2960000000012</v>
      </c>
      <c r="AZ650" s="8">
        <f>AX650*2%</f>
        <v>1726.6560000000002</v>
      </c>
      <c r="BA650" s="8">
        <f>IF(BB650&gt;0,0,AX650*5%)</f>
        <v>4316.6400000000003</v>
      </c>
      <c r="BB650" s="8"/>
      <c r="BC650" s="8">
        <f>+AX650+AY650+AZ650+BA650+BB650</f>
        <v>98419.392000000007</v>
      </c>
      <c r="BD650" s="8">
        <f>AX650-AT650</f>
        <v>86332.800000000003</v>
      </c>
      <c r="BE650" s="2"/>
      <c r="BH650" s="2"/>
    </row>
    <row r="651" spans="1:60" ht="17" hidden="1" outlineLevel="1" x14ac:dyDescent="0.2">
      <c r="A651" s="1" t="s">
        <v>1321</v>
      </c>
      <c r="B651" s="82">
        <v>56</v>
      </c>
      <c r="C651" s="144" t="s">
        <v>578</v>
      </c>
      <c r="D651" s="144"/>
      <c r="E651" s="82" t="s">
        <v>85</v>
      </c>
      <c r="F651" s="143">
        <v>2</v>
      </c>
      <c r="G651" s="142">
        <f>'[1]BoQ HSYC'!F651</f>
        <v>2</v>
      </c>
      <c r="H651" s="185">
        <f>'[1]BoQ HSYC'!G651</f>
        <v>0</v>
      </c>
      <c r="I651" s="185">
        <f>'[1]BoQ HSYC'!H651</f>
        <v>0</v>
      </c>
      <c r="J651" s="185">
        <f>'[1]BoQ HSYC'!I651</f>
        <v>0</v>
      </c>
      <c r="K651" s="48">
        <f>'[1]BoQ HSYC'!J651</f>
        <v>9449.9999999999982</v>
      </c>
      <c r="L651" s="47">
        <f>'[1]BoQ HSYC'!K651</f>
        <v>22616</v>
      </c>
      <c r="M651" s="47">
        <f>'[1]BoQ HSYC'!L651</f>
        <v>32066</v>
      </c>
      <c r="N651" s="183">
        <f>'[1]BoQ HSYC'!M651</f>
        <v>3307.4999999999991</v>
      </c>
      <c r="O651" s="183">
        <f>'[1]BoQ HSYC'!N651</f>
        <v>7915.5999999999995</v>
      </c>
      <c r="P651" s="83">
        <f>'[1]BoQ HSYC'!O651</f>
        <v>11223.099999999999</v>
      </c>
      <c r="Q651" s="47">
        <f>'[1]BoQ HSYC'!P651</f>
        <v>64132</v>
      </c>
      <c r="R651" s="132">
        <f>'[1]BoQ HSYC'!Q651</f>
        <v>22446.199999999997</v>
      </c>
      <c r="S651" s="83">
        <f>'[1]BoQ HSYC'!R651</f>
        <v>86578.2</v>
      </c>
      <c r="T651" s="48">
        <f>'[1]BoQ HSYC'!S651</f>
        <v>0</v>
      </c>
      <c r="U651" s="132">
        <f>'[1]BoQ HSYC'!T651</f>
        <v>0</v>
      </c>
      <c r="V651" s="132" t="str">
        <f>'[1]BoQ HSYC'!U651</f>
        <v>BĐG Q2/2026</v>
      </c>
      <c r="W651" s="132" t="str">
        <f>'[1]BoQ HSYC'!V651</f>
        <v>BĐG Q2/2026</v>
      </c>
      <c r="X651" s="44" t="str">
        <f>'[1]BoQ HSYC'!W651</f>
        <v>ME</v>
      </c>
      <c r="Y651" s="44"/>
      <c r="Z651" s="44"/>
      <c r="AA651" s="44"/>
      <c r="AB651" s="2">
        <v>57496.241385000001</v>
      </c>
      <c r="AC651" s="2">
        <v>114992.48277</v>
      </c>
      <c r="AD651" s="2">
        <f>+M651</f>
        <v>32066</v>
      </c>
      <c r="AE651" s="2">
        <f>+AD651*14%</f>
        <v>4489.2400000000007</v>
      </c>
      <c r="AF651" s="155">
        <f>+AD651*35%</f>
        <v>11223.099999999999</v>
      </c>
      <c r="AG651" s="2">
        <f>+AD651*F651</f>
        <v>64132</v>
      </c>
      <c r="AH651" s="2">
        <f>+AE651*F651</f>
        <v>8978.4800000000014</v>
      </c>
      <c r="AI651" s="2">
        <f>+AF651*F651</f>
        <v>22446.199999999997</v>
      </c>
      <c r="AJ651" s="2">
        <f>SUM(AG651:AI651)</f>
        <v>95556.68</v>
      </c>
      <c r="AK651" s="2">
        <f>+AD651*G651</f>
        <v>64132</v>
      </c>
      <c r="AL651" s="2">
        <f>+AE651*G651</f>
        <v>8978.4800000000014</v>
      </c>
      <c r="AM651" s="2">
        <f>+AF651*G651</f>
        <v>22446.199999999997</v>
      </c>
      <c r="AN651" s="155">
        <f>SUM(AK651:AM651)</f>
        <v>95556.68</v>
      </c>
      <c r="AQ651" s="145" t="s">
        <v>525</v>
      </c>
      <c r="AU651" s="8"/>
      <c r="AV651" s="8"/>
      <c r="AW651" s="2">
        <f>+'[2]BoQ HSYC-Đạt'!AT651</f>
        <v>32707.32</v>
      </c>
      <c r="AX651" s="8">
        <f>F651*AW651</f>
        <v>65414.64</v>
      </c>
      <c r="AY651" s="8">
        <f>IF(AQ651="CT",7%,5%)*AX651</f>
        <v>4579.0248000000001</v>
      </c>
      <c r="AZ651" s="8">
        <f>AX651*2%</f>
        <v>1308.2927999999999</v>
      </c>
      <c r="BA651" s="8">
        <f>IF(BB651&gt;0,0,AX651*5%)</f>
        <v>3270.732</v>
      </c>
      <c r="BB651" s="8"/>
      <c r="BC651" s="8">
        <f>+AX651+AY651+AZ651+BA651+BB651</f>
        <v>74572.689599999998</v>
      </c>
      <c r="BD651" s="8">
        <f>AX651-AT651</f>
        <v>65414.64</v>
      </c>
      <c r="BE651" s="2"/>
      <c r="BH651" s="2"/>
    </row>
    <row r="652" spans="1:60" ht="17" hidden="1" outlineLevel="1" x14ac:dyDescent="0.2">
      <c r="A652" s="1" t="s">
        <v>1320</v>
      </c>
      <c r="B652" s="82">
        <v>57</v>
      </c>
      <c r="C652" s="144" t="s">
        <v>577</v>
      </c>
      <c r="D652" s="144"/>
      <c r="E652" s="82" t="s">
        <v>85</v>
      </c>
      <c r="F652" s="143">
        <v>2</v>
      </c>
      <c r="G652" s="142">
        <f>'[1]BoQ HSYC'!F652</f>
        <v>2</v>
      </c>
      <c r="H652" s="185">
        <f>'[1]BoQ HSYC'!G652</f>
        <v>0</v>
      </c>
      <c r="I652" s="185">
        <f>'[1]BoQ HSYC'!H652</f>
        <v>0</v>
      </c>
      <c r="J652" s="185">
        <f>'[1]BoQ HSYC'!I652</f>
        <v>0</v>
      </c>
      <c r="K652" s="48">
        <f>'[1]BoQ HSYC'!J652</f>
        <v>5250</v>
      </c>
      <c r="L652" s="47">
        <f>'[1]BoQ HSYC'!K652</f>
        <v>21184</v>
      </c>
      <c r="M652" s="47">
        <f>'[1]BoQ HSYC'!L652</f>
        <v>26434</v>
      </c>
      <c r="N652" s="183">
        <f>'[1]BoQ HSYC'!M652</f>
        <v>1837.4999999999998</v>
      </c>
      <c r="O652" s="183">
        <f>'[1]BoQ HSYC'!N652</f>
        <v>7414.4</v>
      </c>
      <c r="P652" s="83">
        <f>'[1]BoQ HSYC'!O652</f>
        <v>9251.9</v>
      </c>
      <c r="Q652" s="47">
        <f>'[1]BoQ HSYC'!P652</f>
        <v>52868</v>
      </c>
      <c r="R652" s="132">
        <f>'[1]BoQ HSYC'!Q652</f>
        <v>18503.8</v>
      </c>
      <c r="S652" s="83">
        <f>'[1]BoQ HSYC'!R652</f>
        <v>71371.8</v>
      </c>
      <c r="T652" s="48">
        <f>'[1]BoQ HSYC'!S652</f>
        <v>0</v>
      </c>
      <c r="U652" s="132">
        <f>'[1]BoQ HSYC'!T652</f>
        <v>0</v>
      </c>
      <c r="V652" s="132" t="str">
        <f>'[1]BoQ HSYC'!U652</f>
        <v>BĐG Q2/2026</v>
      </c>
      <c r="W652" s="132" t="str">
        <f>'[1]BoQ HSYC'!V652</f>
        <v>BĐG Q2/2026</v>
      </c>
      <c r="X652" s="44" t="str">
        <f>'[1]BoQ HSYC'!W652</f>
        <v>ME</v>
      </c>
      <c r="Y652" s="44"/>
      <c r="Z652" s="44"/>
      <c r="AA652" s="44"/>
      <c r="AB652" s="2">
        <v>41953.932032099998</v>
      </c>
      <c r="AC652" s="2">
        <v>83907.864064199995</v>
      </c>
      <c r="AD652" s="2">
        <f>+M652</f>
        <v>26434</v>
      </c>
      <c r="AE652" s="2">
        <f>+AD652*14%</f>
        <v>3700.76</v>
      </c>
      <c r="AF652" s="155">
        <f>+AD652*35%</f>
        <v>9251.9</v>
      </c>
      <c r="AG652" s="2">
        <f>+AD652*F652</f>
        <v>52868</v>
      </c>
      <c r="AH652" s="2">
        <f>+AE652*F652</f>
        <v>7401.52</v>
      </c>
      <c r="AI652" s="2">
        <f>+AF652*F652</f>
        <v>18503.8</v>
      </c>
      <c r="AJ652" s="2">
        <f>SUM(AG652:AI652)</f>
        <v>78773.320000000007</v>
      </c>
      <c r="AK652" s="2">
        <f>+AD652*G652</f>
        <v>52868</v>
      </c>
      <c r="AL652" s="2">
        <f>+AE652*G652</f>
        <v>7401.52</v>
      </c>
      <c r="AM652" s="2">
        <f>+AF652*G652</f>
        <v>18503.8</v>
      </c>
      <c r="AN652" s="155">
        <f>SUM(AK652:AM652)</f>
        <v>78773.320000000007</v>
      </c>
      <c r="AQ652" s="145" t="s">
        <v>525</v>
      </c>
      <c r="AU652" s="8"/>
      <c r="AV652" s="8"/>
      <c r="AW652" s="2">
        <f>+'[2]BoQ HSYC-Đạt'!AT652</f>
        <v>26962.68</v>
      </c>
      <c r="AX652" s="8">
        <f>F652*AW652</f>
        <v>53925.36</v>
      </c>
      <c r="AY652" s="8">
        <f>IF(AQ652="CT",7%,5%)*AX652</f>
        <v>3774.7752000000005</v>
      </c>
      <c r="AZ652" s="8">
        <f>AX652*2%</f>
        <v>1078.5072</v>
      </c>
      <c r="BA652" s="8">
        <f>IF(BB652&gt;0,0,AX652*5%)</f>
        <v>2696.268</v>
      </c>
      <c r="BB652" s="8"/>
      <c r="BC652" s="8">
        <f>+AX652+AY652+AZ652+BA652+BB652</f>
        <v>61474.910400000008</v>
      </c>
      <c r="BD652" s="8">
        <f>AX652-AT652</f>
        <v>53925.36</v>
      </c>
      <c r="BE652" s="2"/>
      <c r="BH652" s="2"/>
    </row>
    <row r="653" spans="1:60" ht="17" hidden="1" outlineLevel="1" x14ac:dyDescent="0.2">
      <c r="A653" s="1" t="s">
        <v>1319</v>
      </c>
      <c r="B653" s="82">
        <v>58</v>
      </c>
      <c r="C653" s="144" t="s">
        <v>576</v>
      </c>
      <c r="D653" s="144"/>
      <c r="E653" s="82" t="s">
        <v>85</v>
      </c>
      <c r="F653" s="143">
        <v>23</v>
      </c>
      <c r="G653" s="142">
        <f>'[1]BoQ HSYC'!F653</f>
        <v>23</v>
      </c>
      <c r="H653" s="185">
        <f>'[1]BoQ HSYC'!G653</f>
        <v>0</v>
      </c>
      <c r="I653" s="185">
        <f>'[1]BoQ HSYC'!H653</f>
        <v>0</v>
      </c>
      <c r="J653" s="185">
        <f>'[1]BoQ HSYC'!I653</f>
        <v>0</v>
      </c>
      <c r="K653" s="48">
        <f>'[1]BoQ HSYC'!J653</f>
        <v>3402</v>
      </c>
      <c r="L653" s="47">
        <f>'[1]BoQ HSYC'!K653</f>
        <v>20461</v>
      </c>
      <c r="M653" s="47">
        <f>'[1]BoQ HSYC'!L653</f>
        <v>23863</v>
      </c>
      <c r="N653" s="183">
        <f>'[1]BoQ HSYC'!M653</f>
        <v>1190.6999999999998</v>
      </c>
      <c r="O653" s="183">
        <f>'[1]BoQ HSYC'!N653</f>
        <v>7161.3499999999995</v>
      </c>
      <c r="P653" s="83">
        <f>'[1]BoQ HSYC'!O653</f>
        <v>8352.0499999999993</v>
      </c>
      <c r="Q653" s="47">
        <f>'[1]BoQ HSYC'!P653</f>
        <v>548849</v>
      </c>
      <c r="R653" s="132">
        <f>'[1]BoQ HSYC'!Q653</f>
        <v>192097.15</v>
      </c>
      <c r="S653" s="83">
        <f>'[1]BoQ HSYC'!R653</f>
        <v>740946.15</v>
      </c>
      <c r="T653" s="48">
        <f>'[1]BoQ HSYC'!S653</f>
        <v>0</v>
      </c>
      <c r="U653" s="132">
        <f>'[1]BoQ HSYC'!T653</f>
        <v>0</v>
      </c>
      <c r="V653" s="132" t="str">
        <f>'[1]BoQ HSYC'!U653</f>
        <v>BĐG Q2/2026</v>
      </c>
      <c r="W653" s="132" t="str">
        <f>'[1]BoQ HSYC'!V653</f>
        <v>BĐG Q2/2026</v>
      </c>
      <c r="X653" s="44" t="str">
        <f>'[1]BoQ HSYC'!W653</f>
        <v>ME</v>
      </c>
      <c r="Y653" s="44"/>
      <c r="Z653" s="44"/>
      <c r="AA653" s="44"/>
      <c r="AB653" s="2">
        <v>36687.473414171247</v>
      </c>
      <c r="AC653" s="2">
        <v>843811.88852593873</v>
      </c>
      <c r="AD653" s="2">
        <f>+M653</f>
        <v>23863</v>
      </c>
      <c r="AE653" s="2">
        <f>+AD653*14%</f>
        <v>3340.82</v>
      </c>
      <c r="AF653" s="155">
        <f>+AD653*35%</f>
        <v>8352.0499999999993</v>
      </c>
      <c r="AG653" s="2">
        <f>+AD653*F653</f>
        <v>548849</v>
      </c>
      <c r="AH653" s="2">
        <f>+AE653*F653</f>
        <v>76838.86</v>
      </c>
      <c r="AI653" s="2">
        <f>+AF653*F653</f>
        <v>192097.15</v>
      </c>
      <c r="AJ653" s="2">
        <f>SUM(AG653:AI653)</f>
        <v>817785.01</v>
      </c>
      <c r="AK653" s="2">
        <f>+AD653*G653</f>
        <v>548849</v>
      </c>
      <c r="AL653" s="2">
        <f>+AE653*G653</f>
        <v>76838.86</v>
      </c>
      <c r="AM653" s="2">
        <f>+AF653*G653</f>
        <v>192097.15</v>
      </c>
      <c r="AN653" s="155">
        <f>SUM(AK653:AM653)</f>
        <v>817785.01</v>
      </c>
      <c r="AQ653" s="145" t="s">
        <v>525</v>
      </c>
      <c r="AU653" s="8"/>
      <c r="AV653" s="8"/>
      <c r="AW653" s="2">
        <f>+'[2]BoQ HSYC-Đạt'!AT653</f>
        <v>24340.26</v>
      </c>
      <c r="AX653" s="8">
        <f>F653*AW653</f>
        <v>559825.98</v>
      </c>
      <c r="AY653" s="8">
        <f>IF(AQ653="CT",7%,5%)*AX653</f>
        <v>39187.818600000006</v>
      </c>
      <c r="AZ653" s="8">
        <f>AX653*2%</f>
        <v>11196.5196</v>
      </c>
      <c r="BA653" s="8">
        <f>IF(BB653&gt;0,0,AX653*5%)</f>
        <v>27991.298999999999</v>
      </c>
      <c r="BB653" s="8"/>
      <c r="BC653" s="8">
        <f>+AX653+AY653+AZ653+BA653+BB653</f>
        <v>638201.61719999998</v>
      </c>
      <c r="BD653" s="8">
        <f>AX653-AT653</f>
        <v>559825.98</v>
      </c>
      <c r="BE653" s="2"/>
      <c r="BH653" s="2"/>
    </row>
    <row r="654" spans="1:60" ht="17" hidden="1" outlineLevel="1" x14ac:dyDescent="0.2">
      <c r="A654" s="1" t="s">
        <v>1318</v>
      </c>
      <c r="B654" s="82">
        <v>59</v>
      </c>
      <c r="C654" s="144" t="s">
        <v>575</v>
      </c>
      <c r="D654" s="144"/>
      <c r="E654" s="82" t="s">
        <v>85</v>
      </c>
      <c r="F654" s="143">
        <v>65</v>
      </c>
      <c r="G654" s="142">
        <f>'[1]BoQ HSYC'!F654</f>
        <v>65</v>
      </c>
      <c r="H654" s="185">
        <f>'[1]BoQ HSYC'!G654</f>
        <v>0</v>
      </c>
      <c r="I654" s="185">
        <f>'[1]BoQ HSYC'!H654</f>
        <v>0</v>
      </c>
      <c r="J654" s="185">
        <f>'[1]BoQ HSYC'!I654</f>
        <v>0</v>
      </c>
      <c r="K654" s="48">
        <f>'[1]BoQ HSYC'!J654</f>
        <v>2393.9999999999995</v>
      </c>
      <c r="L654" s="47">
        <f>'[1]BoQ HSYC'!K654</f>
        <v>19750</v>
      </c>
      <c r="M654" s="47">
        <f>'[1]BoQ HSYC'!L654</f>
        <v>22144</v>
      </c>
      <c r="N654" s="183">
        <f>'[1]BoQ HSYC'!M654</f>
        <v>837.89999999999975</v>
      </c>
      <c r="O654" s="183">
        <f>'[1]BoQ HSYC'!N654</f>
        <v>6912.5</v>
      </c>
      <c r="P654" s="83">
        <f>'[1]BoQ HSYC'!O654</f>
        <v>7750.4</v>
      </c>
      <c r="Q654" s="47">
        <f>'[1]BoQ HSYC'!P654</f>
        <v>1439360</v>
      </c>
      <c r="R654" s="132">
        <f>'[1]BoQ HSYC'!Q654</f>
        <v>503776</v>
      </c>
      <c r="S654" s="83">
        <f>'[1]BoQ HSYC'!R654</f>
        <v>1943136</v>
      </c>
      <c r="T654" s="48">
        <f>'[1]BoQ HSYC'!S654</f>
        <v>0</v>
      </c>
      <c r="U654" s="132">
        <f>'[1]BoQ HSYC'!T654</f>
        <v>0</v>
      </c>
      <c r="V654" s="132" t="str">
        <f>'[1]BoQ HSYC'!U654</f>
        <v>BĐG Q2/2026</v>
      </c>
      <c r="W654" s="132" t="str">
        <f>'[1]BoQ HSYC'!V654</f>
        <v>BĐG Q2/2026</v>
      </c>
      <c r="X654" s="44" t="str">
        <f>'[1]BoQ HSYC'!W654</f>
        <v>ME</v>
      </c>
      <c r="Y654" s="44"/>
      <c r="Z654" s="44"/>
      <c r="AA654" s="44"/>
      <c r="AB654" s="2">
        <v>33165.96904693875</v>
      </c>
      <c r="AC654" s="2">
        <v>2155787.9880510187</v>
      </c>
      <c r="AD654" s="2">
        <f>+M654</f>
        <v>22144</v>
      </c>
      <c r="AE654" s="2">
        <f>+AD654*14%</f>
        <v>3100.1600000000003</v>
      </c>
      <c r="AF654" s="155">
        <f>+AD654*35%</f>
        <v>7750.4</v>
      </c>
      <c r="AG654" s="2">
        <f>+AD654*F654</f>
        <v>1439360</v>
      </c>
      <c r="AH654" s="2">
        <f>+AE654*F654</f>
        <v>201510.40000000002</v>
      </c>
      <c r="AI654" s="2">
        <f>+AF654*F654</f>
        <v>503776</v>
      </c>
      <c r="AJ654" s="2">
        <f>SUM(AG654:AI654)</f>
        <v>2144646.4</v>
      </c>
      <c r="AK654" s="2">
        <f>+AD654*G654</f>
        <v>1439360</v>
      </c>
      <c r="AL654" s="2">
        <f>+AE654*G654</f>
        <v>201510.40000000002</v>
      </c>
      <c r="AM654" s="2">
        <f>+AF654*G654</f>
        <v>503776</v>
      </c>
      <c r="AN654" s="155">
        <f>SUM(AK654:AM654)</f>
        <v>2144646.4</v>
      </c>
      <c r="AQ654" s="145" t="s">
        <v>525</v>
      </c>
      <c r="AU654" s="8"/>
      <c r="AV654" s="8"/>
      <c r="AW654" s="2">
        <f>+'[2]BoQ HSYC-Đạt'!AT654</f>
        <v>22586.880000000001</v>
      </c>
      <c r="AX654" s="8">
        <f>F654*AW654</f>
        <v>1468147.2</v>
      </c>
      <c r="AY654" s="8">
        <f>IF(AQ654="CT",7%,5%)*AX654</f>
        <v>102770.304</v>
      </c>
      <c r="AZ654" s="8">
        <f>AX654*2%</f>
        <v>29362.944</v>
      </c>
      <c r="BA654" s="8">
        <f>IF(BB654&gt;0,0,AX654*5%)</f>
        <v>73407.360000000001</v>
      </c>
      <c r="BB654" s="8"/>
      <c r="BC654" s="8">
        <f>+AX654+AY654+AZ654+BA654+BB654</f>
        <v>1673687.808</v>
      </c>
      <c r="BD654" s="8">
        <f>AX654-AT654</f>
        <v>1468147.2</v>
      </c>
      <c r="BE654" s="2"/>
      <c r="BH654" s="2"/>
    </row>
    <row r="655" spans="1:60" ht="17" hidden="1" outlineLevel="1" x14ac:dyDescent="0.2">
      <c r="A655" s="1" t="s">
        <v>1317</v>
      </c>
      <c r="B655" s="82">
        <v>60</v>
      </c>
      <c r="C655" s="144" t="s">
        <v>574</v>
      </c>
      <c r="D655" s="144"/>
      <c r="E655" s="82" t="s">
        <v>85</v>
      </c>
      <c r="F655" s="143">
        <v>666</v>
      </c>
      <c r="G655" s="142">
        <f>'[1]BoQ HSYC'!F655</f>
        <v>666</v>
      </c>
      <c r="H655" s="185">
        <f>'[1]BoQ HSYC'!G655</f>
        <v>0</v>
      </c>
      <c r="I655" s="185">
        <f>'[1]BoQ HSYC'!H655</f>
        <v>0</v>
      </c>
      <c r="J655" s="185">
        <f>'[1]BoQ HSYC'!I655</f>
        <v>0</v>
      </c>
      <c r="K655" s="48">
        <f>'[1]BoQ HSYC'!J655</f>
        <v>24108</v>
      </c>
      <c r="L655" s="47">
        <f>'[1]BoQ HSYC'!K655</f>
        <v>19028</v>
      </c>
      <c r="M655" s="47">
        <f>'[1]BoQ HSYC'!L655</f>
        <v>43136</v>
      </c>
      <c r="N655" s="183">
        <f>'[1]BoQ HSYC'!M655</f>
        <v>8437.7999999999993</v>
      </c>
      <c r="O655" s="183">
        <f>'[1]BoQ HSYC'!N655</f>
        <v>6659.7999999999993</v>
      </c>
      <c r="P655" s="83">
        <f>'[1]BoQ HSYC'!O655</f>
        <v>15097.599999999999</v>
      </c>
      <c r="Q655" s="47">
        <f>'[1]BoQ HSYC'!P655</f>
        <v>28728576</v>
      </c>
      <c r="R655" s="132">
        <f>'[1]BoQ HSYC'!Q655</f>
        <v>10055001.6</v>
      </c>
      <c r="S655" s="83">
        <f>'[1]BoQ HSYC'!R655</f>
        <v>38783577.600000001</v>
      </c>
      <c r="T655" s="48">
        <f>'[1]BoQ HSYC'!S655</f>
        <v>0</v>
      </c>
      <c r="U655" s="132">
        <f>'[1]BoQ HSYC'!T655</f>
        <v>0</v>
      </c>
      <c r="V655" s="132" t="str">
        <f>'[1]BoQ HSYC'!U655</f>
        <v>BĐG Q2/2026</v>
      </c>
      <c r="W655" s="132" t="str">
        <f>'[1]BoQ HSYC'!V655</f>
        <v>BĐG Q2/2026</v>
      </c>
      <c r="X655" s="44" t="str">
        <f>'[1]BoQ HSYC'!W655</f>
        <v>ME</v>
      </c>
      <c r="Y655" s="44"/>
      <c r="Z655" s="44"/>
      <c r="AA655" s="44"/>
      <c r="AB655" s="2">
        <v>72143.77307406225</v>
      </c>
      <c r="AC655" s="2">
        <v>48047752.867325455</v>
      </c>
      <c r="AD655" s="2">
        <f>+M655</f>
        <v>43136</v>
      </c>
      <c r="AE655" s="2">
        <f>+AD655*14%</f>
        <v>6039.0400000000009</v>
      </c>
      <c r="AF655" s="155">
        <f>+AD655*35%</f>
        <v>15097.599999999999</v>
      </c>
      <c r="AG655" s="2">
        <f>+AD655*F655</f>
        <v>28728576</v>
      </c>
      <c r="AH655" s="2">
        <f>+AE655*F655</f>
        <v>4022000.6400000006</v>
      </c>
      <c r="AI655" s="2">
        <f>+AF655*F655</f>
        <v>10055001.6</v>
      </c>
      <c r="AJ655" s="2">
        <f>SUM(AG655:AI655)</f>
        <v>42805578.240000002</v>
      </c>
      <c r="AK655" s="2">
        <f>+AD655*G655</f>
        <v>28728576</v>
      </c>
      <c r="AL655" s="2">
        <f>+AE655*G655</f>
        <v>4022000.6400000006</v>
      </c>
      <c r="AM655" s="2">
        <f>+AF655*G655</f>
        <v>10055001.6</v>
      </c>
      <c r="AN655" s="155">
        <f>SUM(AK655:AM655)</f>
        <v>42805578.240000002</v>
      </c>
      <c r="AQ655" s="145" t="s">
        <v>525</v>
      </c>
      <c r="AU655" s="8"/>
      <c r="AV655" s="8"/>
      <c r="AW655" s="2">
        <f>+'[2]BoQ HSYC-Đạt'!AT655</f>
        <v>43998.720000000001</v>
      </c>
      <c r="AX655" s="8">
        <f>F655*AW655</f>
        <v>29303147.52</v>
      </c>
      <c r="AY655" s="8">
        <f>IF(AQ655="CT",7%,5%)*AX655</f>
        <v>2051220.3264000001</v>
      </c>
      <c r="AZ655" s="8">
        <f>AX655*2%</f>
        <v>586062.95039999997</v>
      </c>
      <c r="BA655" s="8">
        <f>IF(BB655&gt;0,0,AX655*5%)</f>
        <v>1465157.3760000002</v>
      </c>
      <c r="BB655" s="8"/>
      <c r="BC655" s="8">
        <f>+AX655+AY655+AZ655+BA655+BB655</f>
        <v>33405588.172799997</v>
      </c>
      <c r="BD655" s="8">
        <f>AX655-AT655</f>
        <v>29303147.52</v>
      </c>
      <c r="BE655" s="2"/>
      <c r="BH655" s="2"/>
    </row>
    <row r="656" spans="1:60" ht="17" hidden="1" outlineLevel="1" x14ac:dyDescent="0.2">
      <c r="A656" s="1" t="s">
        <v>1323</v>
      </c>
      <c r="B656" s="82">
        <v>61</v>
      </c>
      <c r="C656" s="144" t="s">
        <v>1167</v>
      </c>
      <c r="D656" s="144"/>
      <c r="E656" s="82" t="s">
        <v>85</v>
      </c>
      <c r="F656" s="143">
        <v>66.7</v>
      </c>
      <c r="G656" s="142">
        <f>'[1]BoQ HSYC'!F656</f>
        <v>66.7</v>
      </c>
      <c r="H656" s="185">
        <f>'[1]BoQ HSYC'!G656</f>
        <v>0</v>
      </c>
      <c r="I656" s="185">
        <f>'[1]BoQ HSYC'!H656</f>
        <v>0</v>
      </c>
      <c r="J656" s="185">
        <f>'[1]BoQ HSYC'!I656</f>
        <v>0</v>
      </c>
      <c r="K656" s="48">
        <f>'[1]BoQ HSYC'!J656</f>
        <v>32163.599999999999</v>
      </c>
      <c r="L656" s="47">
        <f>'[1]BoQ HSYC'!K656</f>
        <v>33670</v>
      </c>
      <c r="M656" s="47">
        <f>'[1]BoQ HSYC'!L656</f>
        <v>65833.600000000006</v>
      </c>
      <c r="N656" s="183">
        <f>'[1]BoQ HSYC'!M656</f>
        <v>11257.259999999998</v>
      </c>
      <c r="O656" s="183">
        <f>'[1]BoQ HSYC'!N656</f>
        <v>11784.5</v>
      </c>
      <c r="P656" s="83">
        <f>'[1]BoQ HSYC'!O656</f>
        <v>23041.759999999998</v>
      </c>
      <c r="Q656" s="47">
        <f>'[1]BoQ HSYC'!P656</f>
        <v>4391101.12</v>
      </c>
      <c r="R656" s="132">
        <f>'[1]BoQ HSYC'!Q656</f>
        <v>1536885.392</v>
      </c>
      <c r="S656" s="83">
        <f>'[1]BoQ HSYC'!R656</f>
        <v>5927986.5120000001</v>
      </c>
      <c r="T656" s="48">
        <f>'[1]BoQ HSYC'!S656</f>
        <v>0</v>
      </c>
      <c r="U656" s="132">
        <f>'[1]BoQ HSYC'!T656</f>
        <v>0</v>
      </c>
      <c r="V656" s="132" t="str">
        <f>'[1]BoQ HSYC'!U656</f>
        <v>BĐG Q2/2026</v>
      </c>
      <c r="W656" s="132" t="str">
        <f>'[1]BoQ HSYC'!V656</f>
        <v>BĐG Q2/2026</v>
      </c>
      <c r="X656" s="44" t="str">
        <f>'[1]BoQ HSYC'!W656</f>
        <v>ME</v>
      </c>
      <c r="Y656" s="44"/>
      <c r="Z656" s="44"/>
      <c r="AA656" s="44"/>
      <c r="AB656" s="2">
        <v>128635.99965495676</v>
      </c>
      <c r="AC656" s="2">
        <v>8580021.1769856159</v>
      </c>
      <c r="AD656" s="2">
        <f>+M656</f>
        <v>65833.600000000006</v>
      </c>
      <c r="AE656" s="2">
        <f>+AD656*14%</f>
        <v>9216.7040000000015</v>
      </c>
      <c r="AF656" s="155">
        <f>+AD656*35%</f>
        <v>23041.760000000002</v>
      </c>
      <c r="AG656" s="2">
        <f>+AD656*F656</f>
        <v>4391101.12</v>
      </c>
      <c r="AH656" s="2">
        <f>+AE656*F656</f>
        <v>614754.15680000011</v>
      </c>
      <c r="AI656" s="2">
        <f>+AF656*F656</f>
        <v>1536885.3920000002</v>
      </c>
      <c r="AJ656" s="2">
        <f>SUM(AG656:AI656)</f>
        <v>6542740.6688000001</v>
      </c>
      <c r="AK656" s="2">
        <f>+AD656*G656</f>
        <v>4391101.12</v>
      </c>
      <c r="AL656" s="2">
        <f>+AE656*G656</f>
        <v>614754.15680000011</v>
      </c>
      <c r="AM656" s="2">
        <f>+AF656*G656</f>
        <v>1536885.3920000002</v>
      </c>
      <c r="AN656" s="155">
        <f>SUM(AK656:AM656)</f>
        <v>6542740.6688000001</v>
      </c>
      <c r="AQ656" s="145" t="s">
        <v>525</v>
      </c>
      <c r="AU656" s="8"/>
      <c r="AV656" s="8"/>
      <c r="AW656" s="2">
        <f>+'[2]BoQ HSYC-Đạt'!AT656</f>
        <v>67150.272000000012</v>
      </c>
      <c r="AX656" s="8">
        <f>F656*AW656</f>
        <v>4478923.1424000012</v>
      </c>
      <c r="AY656" s="8">
        <f>IF(AQ656="CT",7%,5%)*AX656</f>
        <v>313524.6199680001</v>
      </c>
      <c r="AZ656" s="8">
        <f>AX656*2%</f>
        <v>89578.462848000025</v>
      </c>
      <c r="BA656" s="8">
        <f>IF(BB656&gt;0,0,AX656*5%)</f>
        <v>223946.15712000008</v>
      </c>
      <c r="BB656" s="8"/>
      <c r="BC656" s="8">
        <f>+AX656+AY656+AZ656+BA656+BB656</f>
        <v>5105972.3823360009</v>
      </c>
      <c r="BD656" s="8">
        <f>AX656-AT656</f>
        <v>4478923.1424000012</v>
      </c>
      <c r="BE656" s="2"/>
      <c r="BH656" s="2"/>
    </row>
    <row r="657" spans="1:60" ht="17" hidden="1" outlineLevel="1" x14ac:dyDescent="0.2">
      <c r="A657" s="1" t="s">
        <v>1322</v>
      </c>
      <c r="B657" s="82">
        <v>62</v>
      </c>
      <c r="C657" s="144" t="s">
        <v>787</v>
      </c>
      <c r="D657" s="144"/>
      <c r="E657" s="82" t="s">
        <v>85</v>
      </c>
      <c r="F657" s="143">
        <v>16.7</v>
      </c>
      <c r="G657" s="142">
        <f>'[1]BoQ HSYC'!F657</f>
        <v>16.7</v>
      </c>
      <c r="H657" s="185">
        <f>'[1]BoQ HSYC'!G657</f>
        <v>0</v>
      </c>
      <c r="I657" s="185">
        <f>'[1]BoQ HSYC'!H657</f>
        <v>0</v>
      </c>
      <c r="J657" s="185">
        <f>'[1]BoQ HSYC'!I657</f>
        <v>0</v>
      </c>
      <c r="K657" s="48">
        <f>'[1]BoQ HSYC'!J657</f>
        <v>22974</v>
      </c>
      <c r="L657" s="47">
        <f>'[1]BoQ HSYC'!K657</f>
        <v>24050</v>
      </c>
      <c r="M657" s="47">
        <f>'[1]BoQ HSYC'!L657</f>
        <v>47024</v>
      </c>
      <c r="N657" s="183">
        <f>'[1]BoQ HSYC'!M657</f>
        <v>8040.9</v>
      </c>
      <c r="O657" s="183">
        <f>'[1]BoQ HSYC'!N657</f>
        <v>8417.5</v>
      </c>
      <c r="P657" s="83">
        <f>'[1]BoQ HSYC'!O657</f>
        <v>16458.400000000001</v>
      </c>
      <c r="Q657" s="47">
        <f>'[1]BoQ HSYC'!P657</f>
        <v>785300.79999999993</v>
      </c>
      <c r="R657" s="132">
        <f>'[1]BoQ HSYC'!Q657</f>
        <v>274855.28000000003</v>
      </c>
      <c r="S657" s="83">
        <f>'[1]BoQ HSYC'!R657</f>
        <v>1060156.08</v>
      </c>
      <c r="T657" s="48">
        <f>'[1]BoQ HSYC'!S657</f>
        <v>0</v>
      </c>
      <c r="U657" s="132">
        <f>'[1]BoQ HSYC'!T657</f>
        <v>0</v>
      </c>
      <c r="V657" s="132" t="str">
        <f>'[1]BoQ HSYC'!U657</f>
        <v>BĐG Q2/2026</v>
      </c>
      <c r="W657" s="132" t="str">
        <f>'[1]BoQ HSYC'!V657</f>
        <v>BĐG Q2/2026</v>
      </c>
      <c r="X657" s="44" t="str">
        <f>'[1]BoQ HSYC'!W657</f>
        <v>ME</v>
      </c>
      <c r="Y657" s="44"/>
      <c r="Z657" s="44"/>
      <c r="AA657" s="44"/>
      <c r="AB657" s="2">
        <v>88879.400231993248</v>
      </c>
      <c r="AC657" s="2">
        <v>1484285.9838742872</v>
      </c>
      <c r="AD657" s="2">
        <f>+M657</f>
        <v>47024</v>
      </c>
      <c r="AE657" s="2">
        <f>+AD657*14%</f>
        <v>6583.3600000000006</v>
      </c>
      <c r="AF657" s="155">
        <f>+AD657*35%</f>
        <v>16458.399999999998</v>
      </c>
      <c r="AG657" s="2">
        <f>+AD657*F657</f>
        <v>785300.79999999993</v>
      </c>
      <c r="AH657" s="2">
        <f>+AE657*F657</f>
        <v>109942.11200000001</v>
      </c>
      <c r="AI657" s="2">
        <f>+AF657*F657</f>
        <v>274855.27999999997</v>
      </c>
      <c r="AJ657" s="2">
        <f>SUM(AG657:AI657)</f>
        <v>1170098.1919999998</v>
      </c>
      <c r="AK657" s="2">
        <f>+AD657*G657</f>
        <v>785300.79999999993</v>
      </c>
      <c r="AL657" s="2">
        <f>+AE657*G657</f>
        <v>109942.11200000001</v>
      </c>
      <c r="AM657" s="2">
        <f>+AF657*G657</f>
        <v>274855.27999999997</v>
      </c>
      <c r="AN657" s="155">
        <f>SUM(AK657:AM657)</f>
        <v>1170098.1919999998</v>
      </c>
      <c r="AQ657" s="145" t="s">
        <v>525</v>
      </c>
      <c r="AU657" s="8"/>
      <c r="AV657" s="8"/>
      <c r="AW657" s="2">
        <f>+'[2]BoQ HSYC-Đạt'!AT657</f>
        <v>47964.480000000003</v>
      </c>
      <c r="AX657" s="8">
        <f>F657*AW657</f>
        <v>801006.81599999999</v>
      </c>
      <c r="AY657" s="8">
        <f>IF(AQ657="CT",7%,5%)*AX657</f>
        <v>56070.477120000003</v>
      </c>
      <c r="AZ657" s="8">
        <f>AX657*2%</f>
        <v>16020.13632</v>
      </c>
      <c r="BA657" s="8">
        <f>IF(BB657&gt;0,0,AX657*5%)</f>
        <v>40050.340800000005</v>
      </c>
      <c r="BB657" s="8"/>
      <c r="BC657" s="8">
        <f>+AX657+AY657+AZ657+BA657+BB657</f>
        <v>913147.7702400001</v>
      </c>
      <c r="BD657" s="8">
        <f>AX657-AT657</f>
        <v>801006.81599999999</v>
      </c>
      <c r="BE657" s="2"/>
      <c r="BH657" s="2"/>
    </row>
    <row r="658" spans="1:60" ht="17" hidden="1" outlineLevel="1" x14ac:dyDescent="0.2">
      <c r="A658" s="1" t="s">
        <v>1321</v>
      </c>
      <c r="B658" s="82">
        <v>63</v>
      </c>
      <c r="C658" s="144" t="s">
        <v>573</v>
      </c>
      <c r="D658" s="144"/>
      <c r="E658" s="82" t="s">
        <v>85</v>
      </c>
      <c r="F658" s="143">
        <v>43</v>
      </c>
      <c r="G658" s="142">
        <f>'[1]BoQ HSYC'!F658</f>
        <v>43</v>
      </c>
      <c r="H658" s="185">
        <f>'[1]BoQ HSYC'!G658</f>
        <v>0</v>
      </c>
      <c r="I658" s="185">
        <f>'[1]BoQ HSYC'!H658</f>
        <v>0</v>
      </c>
      <c r="J658" s="185">
        <f>'[1]BoQ HSYC'!I658</f>
        <v>0</v>
      </c>
      <c r="K658" s="48">
        <f>'[1]BoQ HSYC'!J658</f>
        <v>11466</v>
      </c>
      <c r="L658" s="47">
        <f>'[1]BoQ HSYC'!K658</f>
        <v>22616</v>
      </c>
      <c r="M658" s="47">
        <f>'[1]BoQ HSYC'!L658</f>
        <v>34082</v>
      </c>
      <c r="N658" s="183">
        <f>'[1]BoQ HSYC'!M658</f>
        <v>4013.1</v>
      </c>
      <c r="O658" s="183">
        <f>'[1]BoQ HSYC'!N658</f>
        <v>7915.5999999999995</v>
      </c>
      <c r="P658" s="83">
        <f>'[1]BoQ HSYC'!O658</f>
        <v>11928.699999999999</v>
      </c>
      <c r="Q658" s="47">
        <f>'[1]BoQ HSYC'!P658</f>
        <v>1465526</v>
      </c>
      <c r="R658" s="132">
        <f>'[1]BoQ HSYC'!Q658</f>
        <v>512934.1</v>
      </c>
      <c r="S658" s="83">
        <f>'[1]BoQ HSYC'!R658</f>
        <v>1978460.1</v>
      </c>
      <c r="T658" s="48">
        <f>'[1]BoQ HSYC'!S658</f>
        <v>0</v>
      </c>
      <c r="U658" s="132">
        <f>'[1]BoQ HSYC'!T658</f>
        <v>0</v>
      </c>
      <c r="V658" s="132" t="str">
        <f>'[1]BoQ HSYC'!U658</f>
        <v>BĐG Q2/2026</v>
      </c>
      <c r="W658" s="132" t="str">
        <f>'[1]BoQ HSYC'!V658</f>
        <v>BĐG Q2/2026</v>
      </c>
      <c r="X658" s="44" t="str">
        <f>'[1]BoQ HSYC'!W658</f>
        <v>ME</v>
      </c>
      <c r="Y658" s="44"/>
      <c r="Z658" s="44"/>
      <c r="AA658" s="44"/>
      <c r="AB658" s="2">
        <v>62348.4405113955</v>
      </c>
      <c r="AC658" s="2">
        <v>2680982.9419900067</v>
      </c>
      <c r="AD658" s="2">
        <f>+M658</f>
        <v>34082</v>
      </c>
      <c r="AE658" s="2">
        <f>+AD658*14%</f>
        <v>4771.4800000000005</v>
      </c>
      <c r="AF658" s="155">
        <f>+AD658*35%</f>
        <v>11928.699999999999</v>
      </c>
      <c r="AG658" s="2">
        <f>+AD658*F658</f>
        <v>1465526</v>
      </c>
      <c r="AH658" s="2">
        <f>+AE658*F658</f>
        <v>205173.64</v>
      </c>
      <c r="AI658" s="2">
        <f>+AF658*F658</f>
        <v>512934.1</v>
      </c>
      <c r="AJ658" s="2">
        <f>SUM(AG658:AI658)</f>
        <v>2183633.7400000002</v>
      </c>
      <c r="AK658" s="2">
        <f>+AD658*G658</f>
        <v>1465526</v>
      </c>
      <c r="AL658" s="2">
        <f>+AE658*G658</f>
        <v>205173.64</v>
      </c>
      <c r="AM658" s="2">
        <f>+AF658*G658</f>
        <v>512934.1</v>
      </c>
      <c r="AN658" s="155">
        <f>SUM(AK658:AM658)</f>
        <v>2183633.7400000002</v>
      </c>
      <c r="AQ658" s="145" t="s">
        <v>525</v>
      </c>
      <c r="AU658" s="8"/>
      <c r="AV658" s="8"/>
      <c r="AW658" s="2">
        <f>+'[2]BoQ HSYC-Đạt'!AT658</f>
        <v>34763.64</v>
      </c>
      <c r="AX658" s="8">
        <f>F658*AW658</f>
        <v>1494836.52</v>
      </c>
      <c r="AY658" s="8">
        <f>IF(AQ658="CT",7%,5%)*AX658</f>
        <v>104638.55640000002</v>
      </c>
      <c r="AZ658" s="8">
        <f>AX658*2%</f>
        <v>29896.7304</v>
      </c>
      <c r="BA658" s="8">
        <f>IF(BB658&gt;0,0,AX658*5%)</f>
        <v>74741.826000000001</v>
      </c>
      <c r="BB658" s="8"/>
      <c r="BC658" s="8">
        <f>+AX658+AY658+AZ658+BA658+BB658</f>
        <v>1704113.6328000003</v>
      </c>
      <c r="BD658" s="8">
        <f>AX658-AT658</f>
        <v>1494836.52</v>
      </c>
      <c r="BE658" s="2"/>
      <c r="BH658" s="2"/>
    </row>
    <row r="659" spans="1:60" ht="17" hidden="1" outlineLevel="1" x14ac:dyDescent="0.2">
      <c r="A659" s="1" t="s">
        <v>1320</v>
      </c>
      <c r="B659" s="82">
        <v>64</v>
      </c>
      <c r="C659" s="144" t="s">
        <v>572</v>
      </c>
      <c r="D659" s="144"/>
      <c r="E659" s="82" t="s">
        <v>85</v>
      </c>
      <c r="F659" s="143">
        <v>41.3</v>
      </c>
      <c r="G659" s="142">
        <f>'[1]BoQ HSYC'!F659</f>
        <v>41.3</v>
      </c>
      <c r="H659" s="185">
        <f>'[1]BoQ HSYC'!G659</f>
        <v>0</v>
      </c>
      <c r="I659" s="185">
        <f>'[1]BoQ HSYC'!H659</f>
        <v>0</v>
      </c>
      <c r="J659" s="185">
        <f>'[1]BoQ HSYC'!I659</f>
        <v>0</v>
      </c>
      <c r="K659" s="48">
        <f>'[1]BoQ HSYC'!J659</f>
        <v>6384</v>
      </c>
      <c r="L659" s="47">
        <f>'[1]BoQ HSYC'!K659</f>
        <v>21184</v>
      </c>
      <c r="M659" s="47">
        <f>'[1]BoQ HSYC'!L659</f>
        <v>27568</v>
      </c>
      <c r="N659" s="183">
        <f>'[1]BoQ HSYC'!M659</f>
        <v>2234.3999999999996</v>
      </c>
      <c r="O659" s="183">
        <f>'[1]BoQ HSYC'!N659</f>
        <v>7414.4</v>
      </c>
      <c r="P659" s="83">
        <f>'[1]BoQ HSYC'!O659</f>
        <v>9648.7999999999993</v>
      </c>
      <c r="Q659" s="47">
        <f>'[1]BoQ HSYC'!P659</f>
        <v>1138558.3999999999</v>
      </c>
      <c r="R659" s="132">
        <f>'[1]BoQ HSYC'!Q659</f>
        <v>398495.43999999994</v>
      </c>
      <c r="S659" s="83">
        <f>'[1]BoQ HSYC'!R659</f>
        <v>1537053.8399999999</v>
      </c>
      <c r="T659" s="48">
        <f>'[1]BoQ HSYC'!S659</f>
        <v>0</v>
      </c>
      <c r="U659" s="132">
        <f>'[1]BoQ HSYC'!T659</f>
        <v>0</v>
      </c>
      <c r="V659" s="132" t="str">
        <f>'[1]BoQ HSYC'!U659</f>
        <v>BĐG Q2/2026</v>
      </c>
      <c r="W659" s="132" t="str">
        <f>'[1]BoQ HSYC'!V659</f>
        <v>BĐG Q2/2026</v>
      </c>
      <c r="X659" s="44" t="str">
        <f>'[1]BoQ HSYC'!W659</f>
        <v>ME</v>
      </c>
      <c r="Y659" s="44"/>
      <c r="Z659" s="44"/>
      <c r="AA659" s="44"/>
      <c r="AB659" s="2">
        <v>44726.980354204512</v>
      </c>
      <c r="AC659" s="2">
        <v>1847224.2886286462</v>
      </c>
      <c r="AD659" s="2">
        <f>+M659</f>
        <v>27568</v>
      </c>
      <c r="AE659" s="2">
        <f>+AD659*14%</f>
        <v>3859.5200000000004</v>
      </c>
      <c r="AF659" s="155">
        <f>+AD659*35%</f>
        <v>9648.7999999999993</v>
      </c>
      <c r="AG659" s="2">
        <f>+AD659*F659</f>
        <v>1138558.3999999999</v>
      </c>
      <c r="AH659" s="2">
        <f>+AE659*F659</f>
        <v>159398.17600000001</v>
      </c>
      <c r="AI659" s="2">
        <f>+AF659*F659</f>
        <v>398495.43999999994</v>
      </c>
      <c r="AJ659" s="2">
        <f>SUM(AG659:AI659)</f>
        <v>1696452.0159999998</v>
      </c>
      <c r="AK659" s="2">
        <f>+AD659*G659</f>
        <v>1138558.3999999999</v>
      </c>
      <c r="AL659" s="2">
        <f>+AE659*G659</f>
        <v>159398.17600000001</v>
      </c>
      <c r="AM659" s="2">
        <f>+AF659*G659</f>
        <v>398495.43999999994</v>
      </c>
      <c r="AN659" s="155">
        <f>SUM(AK659:AM659)</f>
        <v>1696452.0159999998</v>
      </c>
      <c r="AQ659" s="145" t="s">
        <v>525</v>
      </c>
      <c r="AU659" s="8"/>
      <c r="AV659" s="8"/>
      <c r="AW659" s="2">
        <f>+'[2]BoQ HSYC-Đạt'!AT659</f>
        <v>28119.360000000001</v>
      </c>
      <c r="AX659" s="8">
        <f>F659*AW659</f>
        <v>1161329.568</v>
      </c>
      <c r="AY659" s="8">
        <f>IF(AQ659="CT",7%,5%)*AX659</f>
        <v>81293.069759999998</v>
      </c>
      <c r="AZ659" s="8">
        <f>AX659*2%</f>
        <v>23226.591359999999</v>
      </c>
      <c r="BA659" s="8">
        <f>IF(BB659&gt;0,0,AX659*5%)</f>
        <v>58066.4784</v>
      </c>
      <c r="BB659" s="8"/>
      <c r="BC659" s="8">
        <f>+AX659+AY659+AZ659+BA659+BB659</f>
        <v>1323915.7075199999</v>
      </c>
      <c r="BD659" s="8">
        <f>AX659-AT659</f>
        <v>1161329.568</v>
      </c>
      <c r="BE659" s="2"/>
      <c r="BH659" s="2"/>
    </row>
    <row r="660" spans="1:60" ht="17" hidden="1" outlineLevel="1" x14ac:dyDescent="0.2">
      <c r="A660" s="1" t="s">
        <v>1319</v>
      </c>
      <c r="B660" s="82">
        <v>65</v>
      </c>
      <c r="C660" s="144" t="s">
        <v>571</v>
      </c>
      <c r="D660" s="144"/>
      <c r="E660" s="82" t="s">
        <v>85</v>
      </c>
      <c r="F660" s="143">
        <v>59.9</v>
      </c>
      <c r="G660" s="142">
        <f>'[1]BoQ HSYC'!F660</f>
        <v>59.9</v>
      </c>
      <c r="H660" s="185">
        <f>'[1]BoQ HSYC'!G660</f>
        <v>0</v>
      </c>
      <c r="I660" s="185">
        <f>'[1]BoQ HSYC'!H660</f>
        <v>0</v>
      </c>
      <c r="J660" s="185">
        <f>'[1]BoQ HSYC'!I660</f>
        <v>0</v>
      </c>
      <c r="K660" s="48">
        <f>'[1]BoQ HSYC'!J660</f>
        <v>3990</v>
      </c>
      <c r="L660" s="47">
        <f>'[1]BoQ HSYC'!K660</f>
        <v>20461</v>
      </c>
      <c r="M660" s="47">
        <f>'[1]BoQ HSYC'!L660</f>
        <v>24451</v>
      </c>
      <c r="N660" s="183">
        <f>'[1]BoQ HSYC'!M660</f>
        <v>1396.5</v>
      </c>
      <c r="O660" s="183">
        <f>'[1]BoQ HSYC'!N660</f>
        <v>7161.3499999999995</v>
      </c>
      <c r="P660" s="83">
        <f>'[1]BoQ HSYC'!O660</f>
        <v>8557.8499999999985</v>
      </c>
      <c r="Q660" s="47">
        <f>'[1]BoQ HSYC'!P660</f>
        <v>1464614.9</v>
      </c>
      <c r="R660" s="132">
        <f>'[1]BoQ HSYC'!Q660</f>
        <v>512615.21499999991</v>
      </c>
      <c r="S660" s="83">
        <f>'[1]BoQ HSYC'!R660</f>
        <v>1977230.1149999998</v>
      </c>
      <c r="T660" s="48">
        <f>'[1]BoQ HSYC'!S660</f>
        <v>0</v>
      </c>
      <c r="U660" s="132">
        <f>'[1]BoQ HSYC'!T660</f>
        <v>0</v>
      </c>
      <c r="V660" s="132" t="str">
        <f>'[1]BoQ HSYC'!U660</f>
        <v>BĐG Q2/2026</v>
      </c>
      <c r="W660" s="132" t="str">
        <f>'[1]BoQ HSYC'!V660</f>
        <v>BĐG Q2/2026</v>
      </c>
      <c r="X660" s="44" t="str">
        <f>'[1]BoQ HSYC'!W660</f>
        <v>ME</v>
      </c>
      <c r="Y660" s="44"/>
      <c r="Z660" s="44"/>
      <c r="AA660" s="44"/>
      <c r="AB660" s="2">
        <v>38188.376286950996</v>
      </c>
      <c r="AC660" s="2">
        <v>2287483.7395883645</v>
      </c>
      <c r="AD660" s="2">
        <f>+M660</f>
        <v>24451</v>
      </c>
      <c r="AE660" s="2">
        <f>+AD660*14%</f>
        <v>3423.1400000000003</v>
      </c>
      <c r="AF660" s="155">
        <f>+AD660*35%</f>
        <v>8557.85</v>
      </c>
      <c r="AG660" s="2">
        <f>+AD660*F660</f>
        <v>1464614.9</v>
      </c>
      <c r="AH660" s="2">
        <f>+AE660*F660</f>
        <v>205046.08600000001</v>
      </c>
      <c r="AI660" s="2">
        <f>+AF660*F660</f>
        <v>512615.21500000003</v>
      </c>
      <c r="AJ660" s="2">
        <f>SUM(AG660:AI660)</f>
        <v>2182276.2009999999</v>
      </c>
      <c r="AK660" s="2">
        <f>+AD660*G660</f>
        <v>1464614.9</v>
      </c>
      <c r="AL660" s="2">
        <f>+AE660*G660</f>
        <v>205046.08600000001</v>
      </c>
      <c r="AM660" s="2">
        <f>+AF660*G660</f>
        <v>512615.21500000003</v>
      </c>
      <c r="AN660" s="155">
        <f>SUM(AK660:AM660)</f>
        <v>2182276.2009999999</v>
      </c>
      <c r="AQ660" s="145" t="s">
        <v>525</v>
      </c>
      <c r="AU660" s="8"/>
      <c r="AV660" s="8"/>
      <c r="AW660" s="2">
        <f>+'[2]BoQ HSYC-Đạt'!AT660</f>
        <v>24940.02</v>
      </c>
      <c r="AX660" s="8">
        <f>F660*AW660</f>
        <v>1493907.1980000001</v>
      </c>
      <c r="AY660" s="8">
        <f>IF(AQ660="CT",7%,5%)*AX660</f>
        <v>104573.50386000001</v>
      </c>
      <c r="AZ660" s="8">
        <f>AX660*2%</f>
        <v>29878.143960000001</v>
      </c>
      <c r="BA660" s="8">
        <f>IF(BB660&gt;0,0,AX660*5%)</f>
        <v>74695.35990000001</v>
      </c>
      <c r="BB660" s="8"/>
      <c r="BC660" s="8">
        <f>+AX660+AY660+AZ660+BA660+BB660</f>
        <v>1703054.2057200002</v>
      </c>
      <c r="BD660" s="8">
        <f>AX660-AT660</f>
        <v>1493907.1980000001</v>
      </c>
      <c r="BE660" s="2"/>
      <c r="BH660" s="2"/>
    </row>
    <row r="661" spans="1:60" ht="17" hidden="1" outlineLevel="1" x14ac:dyDescent="0.2">
      <c r="A661" s="1" t="s">
        <v>1318</v>
      </c>
      <c r="B661" s="82">
        <v>66</v>
      </c>
      <c r="C661" s="144" t="s">
        <v>570</v>
      </c>
      <c r="D661" s="144"/>
      <c r="E661" s="82" t="s">
        <v>85</v>
      </c>
      <c r="F661" s="143">
        <v>95</v>
      </c>
      <c r="G661" s="142">
        <f>'[1]BoQ HSYC'!F661</f>
        <v>95</v>
      </c>
      <c r="H661" s="185">
        <f>'[1]BoQ HSYC'!G661</f>
        <v>0</v>
      </c>
      <c r="I661" s="185">
        <f>'[1]BoQ HSYC'!H661</f>
        <v>0</v>
      </c>
      <c r="J661" s="185">
        <f>'[1]BoQ HSYC'!I661</f>
        <v>0</v>
      </c>
      <c r="K661" s="48">
        <f>'[1]BoQ HSYC'!J661</f>
        <v>2562</v>
      </c>
      <c r="L661" s="47">
        <f>'[1]BoQ HSYC'!K661</f>
        <v>19750</v>
      </c>
      <c r="M661" s="47">
        <f>'[1]BoQ HSYC'!L661</f>
        <v>22312</v>
      </c>
      <c r="N661" s="183">
        <f>'[1]BoQ HSYC'!M661</f>
        <v>896.69999999999993</v>
      </c>
      <c r="O661" s="183">
        <f>'[1]BoQ HSYC'!N661</f>
        <v>6912.5</v>
      </c>
      <c r="P661" s="83">
        <f>'[1]BoQ HSYC'!O661</f>
        <v>7809.2</v>
      </c>
      <c r="Q661" s="47">
        <f>'[1]BoQ HSYC'!P661</f>
        <v>2119640</v>
      </c>
      <c r="R661" s="132">
        <f>'[1]BoQ HSYC'!Q661</f>
        <v>741874</v>
      </c>
      <c r="S661" s="83">
        <f>'[1]BoQ HSYC'!R661</f>
        <v>2861514</v>
      </c>
      <c r="T661" s="48">
        <f>'[1]BoQ HSYC'!S661</f>
        <v>0</v>
      </c>
      <c r="U661" s="132">
        <f>'[1]BoQ HSYC'!T661</f>
        <v>0</v>
      </c>
      <c r="V661" s="132" t="str">
        <f>'[1]BoQ HSYC'!U661</f>
        <v>BĐG Q2/2026</v>
      </c>
      <c r="W661" s="132" t="str">
        <f>'[1]BoQ HSYC'!V661</f>
        <v>BĐG Q2/2026</v>
      </c>
      <c r="X661" s="44" t="str">
        <f>'[1]BoQ HSYC'!W661</f>
        <v>ME</v>
      </c>
      <c r="Y661" s="44"/>
      <c r="Z661" s="44"/>
      <c r="AA661" s="44"/>
      <c r="AB661" s="2">
        <v>33628.56739214775</v>
      </c>
      <c r="AC661" s="2">
        <v>3194713.9022540362</v>
      </c>
      <c r="AD661" s="2">
        <f>+M661</f>
        <v>22312</v>
      </c>
      <c r="AE661" s="2">
        <f>+AD661*14%</f>
        <v>3123.6800000000003</v>
      </c>
      <c r="AF661" s="155">
        <f>+AD661*35%</f>
        <v>7809.2</v>
      </c>
      <c r="AG661" s="2">
        <f>+AD661*F661</f>
        <v>2119640</v>
      </c>
      <c r="AH661" s="2">
        <f>+AE661*F661</f>
        <v>296749.60000000003</v>
      </c>
      <c r="AI661" s="2">
        <f>+AF661*F661</f>
        <v>741874</v>
      </c>
      <c r="AJ661" s="2">
        <f>SUM(AG661:AI661)</f>
        <v>3158263.6</v>
      </c>
      <c r="AK661" s="2">
        <f>+AD661*G661</f>
        <v>2119640</v>
      </c>
      <c r="AL661" s="2">
        <f>+AE661*G661</f>
        <v>296749.60000000003</v>
      </c>
      <c r="AM661" s="2">
        <f>+AF661*G661</f>
        <v>741874</v>
      </c>
      <c r="AN661" s="155">
        <f>SUM(AK661:AM661)</f>
        <v>3158263.6</v>
      </c>
      <c r="AQ661" s="145" t="s">
        <v>525</v>
      </c>
      <c r="AU661" s="8"/>
      <c r="AV661" s="8"/>
      <c r="AW661" s="2">
        <f>+'[2]BoQ HSYC-Đạt'!AT661</f>
        <v>22758.240000000002</v>
      </c>
      <c r="AX661" s="8">
        <f>F661*AW661</f>
        <v>2162032.8000000003</v>
      </c>
      <c r="AY661" s="8">
        <f>IF(AQ661="CT",7%,5%)*AX661</f>
        <v>151342.29600000003</v>
      </c>
      <c r="AZ661" s="8">
        <f>AX661*2%</f>
        <v>43240.65600000001</v>
      </c>
      <c r="BA661" s="8">
        <f>IF(BB661&gt;0,0,AX661*5%)</f>
        <v>108101.64000000001</v>
      </c>
      <c r="BB661" s="8"/>
      <c r="BC661" s="8">
        <f>+AX661+AY661+AZ661+BA661+BB661</f>
        <v>2464717.3920000005</v>
      </c>
      <c r="BD661" s="8">
        <f>AX661-AT661</f>
        <v>2162032.8000000003</v>
      </c>
      <c r="BE661" s="2"/>
      <c r="BH661" s="2"/>
    </row>
    <row r="662" spans="1:60" ht="17" hidden="1" outlineLevel="1" x14ac:dyDescent="0.2">
      <c r="A662" s="1" t="s">
        <v>1317</v>
      </c>
      <c r="B662" s="82">
        <v>67</v>
      </c>
      <c r="C662" s="144" t="s">
        <v>569</v>
      </c>
      <c r="D662" s="144"/>
      <c r="E662" s="82" t="s">
        <v>85</v>
      </c>
      <c r="F662" s="143">
        <v>151.69999999999999</v>
      </c>
      <c r="G662" s="142">
        <f>'[1]BoQ HSYC'!F662</f>
        <v>151.69999999999999</v>
      </c>
      <c r="H662" s="185">
        <f>'[1]BoQ HSYC'!G662</f>
        <v>0</v>
      </c>
      <c r="I662" s="185">
        <f>'[1]BoQ HSYC'!H662</f>
        <v>0</v>
      </c>
      <c r="J662" s="185">
        <f>'[1]BoQ HSYC'!I662</f>
        <v>0</v>
      </c>
      <c r="K662" s="48">
        <f>'[1]BoQ HSYC'!J662</f>
        <v>1512</v>
      </c>
      <c r="L662" s="47">
        <f>'[1]BoQ HSYC'!K662</f>
        <v>19028</v>
      </c>
      <c r="M662" s="47">
        <f>'[1]BoQ HSYC'!L662</f>
        <v>20540</v>
      </c>
      <c r="N662" s="183">
        <f>'[1]BoQ HSYC'!M662</f>
        <v>529.19999999999993</v>
      </c>
      <c r="O662" s="183">
        <f>'[1]BoQ HSYC'!N662</f>
        <v>6659.7999999999993</v>
      </c>
      <c r="P662" s="83">
        <f>'[1]BoQ HSYC'!O662</f>
        <v>7188.9999999999991</v>
      </c>
      <c r="Q662" s="47">
        <f>'[1]BoQ HSYC'!P662</f>
        <v>3115917.9999999995</v>
      </c>
      <c r="R662" s="132">
        <f>'[1]BoQ HSYC'!Q662</f>
        <v>1090571.2999999998</v>
      </c>
      <c r="S662" s="83">
        <f>'[1]BoQ HSYC'!R662</f>
        <v>4206489.2999999989</v>
      </c>
      <c r="T662" s="48">
        <f>'[1]BoQ HSYC'!S662</f>
        <v>0</v>
      </c>
      <c r="U662" s="132">
        <f>'[1]BoQ HSYC'!T662</f>
        <v>0</v>
      </c>
      <c r="V662" s="132" t="str">
        <f>'[1]BoQ HSYC'!U662</f>
        <v>BĐG Q2/2026</v>
      </c>
      <c r="W662" s="132" t="str">
        <f>'[1]BoQ HSYC'!V662</f>
        <v>BĐG Q2/2026</v>
      </c>
      <c r="X662" s="44" t="str">
        <f>'[1]BoQ HSYC'!W662</f>
        <v>ME</v>
      </c>
      <c r="Y662" s="44"/>
      <c r="Z662" s="44"/>
      <c r="AA662" s="44"/>
      <c r="AB662" s="2">
        <v>29973.612934707751</v>
      </c>
      <c r="AC662" s="2">
        <v>4546997.0821951656</v>
      </c>
      <c r="AD662" s="2">
        <f>+M662</f>
        <v>20540</v>
      </c>
      <c r="AE662" s="2">
        <f>+AD662*14%</f>
        <v>2875.6000000000004</v>
      </c>
      <c r="AF662" s="155">
        <f>+AD662*35%</f>
        <v>7188.9999999999991</v>
      </c>
      <c r="AG662" s="2">
        <f>+AD662*F662</f>
        <v>3115917.9999999995</v>
      </c>
      <c r="AH662" s="2">
        <f>+AE662*F662</f>
        <v>436228.52</v>
      </c>
      <c r="AI662" s="2">
        <f>+AF662*F662</f>
        <v>1090571.2999999998</v>
      </c>
      <c r="AJ662" s="2">
        <f>SUM(AG662:AI662)</f>
        <v>4642717.8199999994</v>
      </c>
      <c r="AK662" s="2">
        <f>+AD662*G662</f>
        <v>3115917.9999999995</v>
      </c>
      <c r="AL662" s="2">
        <f>+AE662*G662</f>
        <v>436228.52</v>
      </c>
      <c r="AM662" s="2">
        <f>+AF662*G662</f>
        <v>1090571.2999999998</v>
      </c>
      <c r="AN662" s="155">
        <f>SUM(AK662:AM662)</f>
        <v>4642717.8199999994</v>
      </c>
      <c r="AQ662" s="145" t="s">
        <v>525</v>
      </c>
      <c r="AU662" s="8"/>
      <c r="AV662" s="8"/>
      <c r="AW662" s="2">
        <f>+'[2]BoQ HSYC-Đạt'!AT662</f>
        <v>20950.8</v>
      </c>
      <c r="AX662" s="8">
        <f>F662*AW662</f>
        <v>3178236.36</v>
      </c>
      <c r="AY662" s="8">
        <f>IF(AQ662="CT",7%,5%)*AX662</f>
        <v>222476.54520000002</v>
      </c>
      <c r="AZ662" s="8">
        <f>AX662*2%</f>
        <v>63564.727200000001</v>
      </c>
      <c r="BA662" s="8">
        <f>IF(BB662&gt;0,0,AX662*5%)</f>
        <v>158911.818</v>
      </c>
      <c r="BB662" s="8"/>
      <c r="BC662" s="8">
        <f>+AX662+AY662+AZ662+BA662+BB662</f>
        <v>3623189.4504</v>
      </c>
      <c r="BD662" s="8">
        <f>AX662-AT662</f>
        <v>3178236.36</v>
      </c>
      <c r="BE662" s="2"/>
      <c r="BH662" s="2"/>
    </row>
    <row r="663" spans="1:60" ht="34" hidden="1" outlineLevel="1" x14ac:dyDescent="0.2">
      <c r="A663" s="1" t="s">
        <v>1316</v>
      </c>
      <c r="B663" s="82">
        <v>68</v>
      </c>
      <c r="C663" s="144" t="s">
        <v>568</v>
      </c>
      <c r="D663" s="144"/>
      <c r="E663" s="82" t="s">
        <v>85</v>
      </c>
      <c r="F663" s="143">
        <v>1</v>
      </c>
      <c r="G663" s="142">
        <f>'[1]BoQ HSYC'!F663</f>
        <v>1</v>
      </c>
      <c r="H663" s="185">
        <f>'[1]BoQ HSYC'!G663</f>
        <v>0</v>
      </c>
      <c r="I663" s="185">
        <f>'[1]BoQ HSYC'!H663</f>
        <v>0</v>
      </c>
      <c r="J663" s="185">
        <f>'[1]BoQ HSYC'!I663</f>
        <v>0</v>
      </c>
      <c r="K663" s="48">
        <f>'[1]BoQ HSYC'!J663</f>
        <v>1523937</v>
      </c>
      <c r="L663" s="47">
        <f>'[1]BoQ HSYC'!K663</f>
        <v>162700</v>
      </c>
      <c r="M663" s="47">
        <f>'[1]BoQ HSYC'!L663</f>
        <v>1686637</v>
      </c>
      <c r="N663" s="183">
        <f>'[1]BoQ HSYC'!M663</f>
        <v>0</v>
      </c>
      <c r="O663" s="183">
        <f>'[1]BoQ HSYC'!N663</f>
        <v>56945</v>
      </c>
      <c r="P663" s="83">
        <f>'[1]BoQ HSYC'!O663</f>
        <v>56945</v>
      </c>
      <c r="Q663" s="47">
        <f>'[1]BoQ HSYC'!P663</f>
        <v>1686637</v>
      </c>
      <c r="R663" s="132">
        <f>'[1]BoQ HSYC'!Q663</f>
        <v>56945</v>
      </c>
      <c r="S663" s="83">
        <f>'[1]BoQ HSYC'!R663</f>
        <v>1743582</v>
      </c>
      <c r="T663" s="48">
        <f>'[1]BoQ HSYC'!S663</f>
        <v>0</v>
      </c>
      <c r="U663" s="132">
        <f>'[1]BoQ HSYC'!T663</f>
        <v>0</v>
      </c>
      <c r="V663" s="132" t="str">
        <f>'[1]BoQ HSYC'!U663</f>
        <v>VT: HĐK, NC:BĐG Q2/2026</v>
      </c>
      <c r="W663" s="132" t="str">
        <f>'[1]BoQ HSYC'!V663</f>
        <v>VT: HĐK, NC:BĐG Q2/2026</v>
      </c>
      <c r="X663" s="44" t="str">
        <f>'[1]BoQ HSYC'!W663</f>
        <v>ME</v>
      </c>
      <c r="Y663" s="44"/>
      <c r="Z663" s="44"/>
      <c r="AA663" s="44"/>
      <c r="AB663" s="2">
        <v>2168258.4718191377</v>
      </c>
      <c r="AC663" s="2">
        <v>2168258.4718191377</v>
      </c>
      <c r="AD663" s="2">
        <f>+M663</f>
        <v>1686637</v>
      </c>
      <c r="AE663" s="2">
        <f>+AD663*14%</f>
        <v>236129.18000000002</v>
      </c>
      <c r="AF663" s="155">
        <f>+AD663*35%</f>
        <v>590322.94999999995</v>
      </c>
      <c r="AG663" s="2">
        <f>+AD663*F663</f>
        <v>1686637</v>
      </c>
      <c r="AH663" s="2">
        <f>+AE663*F663</f>
        <v>236129.18000000002</v>
      </c>
      <c r="AI663" s="2">
        <f>+AF663*F663</f>
        <v>590322.94999999995</v>
      </c>
      <c r="AJ663" s="2">
        <f>SUM(AG663:AI663)</f>
        <v>2513089.13</v>
      </c>
      <c r="AK663" s="2">
        <f>+AD663*G663</f>
        <v>1686637</v>
      </c>
      <c r="AL663" s="2">
        <f>+AE663*G663</f>
        <v>236129.18000000002</v>
      </c>
      <c r="AM663" s="2">
        <f>+AF663*G663</f>
        <v>590322.94999999995</v>
      </c>
      <c r="AN663" s="155">
        <f>SUM(AK663:AM663)</f>
        <v>2513089.13</v>
      </c>
      <c r="AQ663" s="145" t="s">
        <v>525</v>
      </c>
      <c r="AU663" s="8"/>
      <c r="AV663" s="8"/>
      <c r="AW663" s="2">
        <f>+'[2]BoQ HSYC-Đạt'!AT663</f>
        <v>1720369.74</v>
      </c>
      <c r="AX663" s="8">
        <f>F663*AW663</f>
        <v>1720369.74</v>
      </c>
      <c r="AY663" s="8">
        <f>IF(AQ663="CT",7%,5%)*AX663</f>
        <v>120425.88180000002</v>
      </c>
      <c r="AZ663" s="8">
        <f>AX663*2%</f>
        <v>34407.394800000002</v>
      </c>
      <c r="BA663" s="8">
        <f>IF(BB663&gt;0,0,AX663*5%)</f>
        <v>86018.487000000008</v>
      </c>
      <c r="BB663" s="8"/>
      <c r="BC663" s="8">
        <f>+AX663+AY663+AZ663+BA663+BB663</f>
        <v>1961221.5035999999</v>
      </c>
      <c r="BD663" s="8">
        <f>AX663-AT663</f>
        <v>1720369.74</v>
      </c>
      <c r="BE663" s="2"/>
      <c r="BH663" s="2"/>
    </row>
    <row r="664" spans="1:60" ht="34" hidden="1" outlineLevel="1" x14ac:dyDescent="0.2">
      <c r="A664" s="1" t="s">
        <v>1315</v>
      </c>
      <c r="B664" s="82">
        <v>69</v>
      </c>
      <c r="C664" s="144" t="s">
        <v>567</v>
      </c>
      <c r="D664" s="144"/>
      <c r="E664" s="82" t="s">
        <v>85</v>
      </c>
      <c r="F664" s="143">
        <v>8</v>
      </c>
      <c r="G664" s="142">
        <f>'[1]BoQ HSYC'!F664</f>
        <v>8</v>
      </c>
      <c r="H664" s="185">
        <f>'[1]BoQ HSYC'!G664</f>
        <v>0</v>
      </c>
      <c r="I664" s="185">
        <f>'[1]BoQ HSYC'!H664</f>
        <v>0</v>
      </c>
      <c r="J664" s="185">
        <f>'[1]BoQ HSYC'!I664</f>
        <v>0</v>
      </c>
      <c r="K664" s="48">
        <f>'[1]BoQ HSYC'!J664</f>
        <v>827213</v>
      </c>
      <c r="L664" s="47">
        <f>'[1]BoQ HSYC'!K664</f>
        <v>146600</v>
      </c>
      <c r="M664" s="47">
        <f>'[1]BoQ HSYC'!L664</f>
        <v>973813</v>
      </c>
      <c r="N664" s="183">
        <f>'[1]BoQ HSYC'!M664</f>
        <v>0</v>
      </c>
      <c r="O664" s="183">
        <f>'[1]BoQ HSYC'!N664</f>
        <v>51310</v>
      </c>
      <c r="P664" s="83">
        <f>'[1]BoQ HSYC'!O664</f>
        <v>51310</v>
      </c>
      <c r="Q664" s="47">
        <f>'[1]BoQ HSYC'!P664</f>
        <v>7790504</v>
      </c>
      <c r="R664" s="132">
        <f>'[1]BoQ HSYC'!Q664</f>
        <v>410480</v>
      </c>
      <c r="S664" s="83">
        <f>'[1]BoQ HSYC'!R664</f>
        <v>8200984</v>
      </c>
      <c r="T664" s="48">
        <f>'[1]BoQ HSYC'!S664</f>
        <v>0</v>
      </c>
      <c r="U664" s="132">
        <f>'[1]BoQ HSYC'!T664</f>
        <v>0</v>
      </c>
      <c r="V664" s="132" t="str">
        <f>'[1]BoQ HSYC'!U664</f>
        <v>VT: HĐK, NC:BĐG Q2/2026</v>
      </c>
      <c r="W664" s="132" t="str">
        <f>'[1]BoQ HSYC'!V664</f>
        <v>VT: HĐK, NC:BĐG Q2/2026</v>
      </c>
      <c r="X664" s="44" t="str">
        <f>'[1]BoQ HSYC'!W664</f>
        <v>ME</v>
      </c>
      <c r="Y664" s="44"/>
      <c r="Z664" s="44"/>
      <c r="AA664" s="44"/>
      <c r="AB664" s="2">
        <v>1260947.5143412123</v>
      </c>
      <c r="AC664" s="2">
        <v>10087580.114729699</v>
      </c>
      <c r="AD664" s="2">
        <f>+M664</f>
        <v>973813</v>
      </c>
      <c r="AE664" s="2">
        <f>+AD664*14%</f>
        <v>136333.82</v>
      </c>
      <c r="AF664" s="155">
        <f>+AD664*35%</f>
        <v>340834.55</v>
      </c>
      <c r="AG664" s="2">
        <f>+AD664*F664</f>
        <v>7790504</v>
      </c>
      <c r="AH664" s="2">
        <f>+AE664*F664</f>
        <v>1090670.56</v>
      </c>
      <c r="AI664" s="2">
        <f>+AF664*F664</f>
        <v>2726676.4</v>
      </c>
      <c r="AJ664" s="2">
        <f>SUM(AG664:AI664)</f>
        <v>11607850.960000001</v>
      </c>
      <c r="AK664" s="2">
        <f>+AD664*G664</f>
        <v>7790504</v>
      </c>
      <c r="AL664" s="2">
        <f>+AE664*G664</f>
        <v>1090670.56</v>
      </c>
      <c r="AM664" s="2">
        <f>+AF664*G664</f>
        <v>2726676.4</v>
      </c>
      <c r="AN664" s="155">
        <f>SUM(AK664:AM664)</f>
        <v>11607850.960000001</v>
      </c>
      <c r="AQ664" s="145" t="s">
        <v>525</v>
      </c>
      <c r="AU664" s="8"/>
      <c r="AV664" s="8"/>
      <c r="AW664" s="2">
        <f>+'[2]BoQ HSYC-Đạt'!AT664</f>
        <v>993289.26</v>
      </c>
      <c r="AX664" s="8">
        <f>F664*AW664</f>
        <v>7946314.0800000001</v>
      </c>
      <c r="AY664" s="8">
        <f>IF(AQ664="CT",7%,5%)*AX664</f>
        <v>556241.98560000001</v>
      </c>
      <c r="AZ664" s="8">
        <f>AX664*2%</f>
        <v>158926.28160000002</v>
      </c>
      <c r="BA664" s="8">
        <f>IF(BB664&gt;0,0,AX664*5%)</f>
        <v>397315.70400000003</v>
      </c>
      <c r="BB664" s="8"/>
      <c r="BC664" s="8">
        <f>+AX664+AY664+AZ664+BA664+BB664</f>
        <v>9058798.0512000006</v>
      </c>
      <c r="BD664" s="8">
        <f>AX664-AT664</f>
        <v>7946314.0800000001</v>
      </c>
      <c r="BE664" s="2"/>
      <c r="BH664" s="2"/>
    </row>
    <row r="665" spans="1:60" ht="34" hidden="1" outlineLevel="1" x14ac:dyDescent="0.2">
      <c r="A665" s="1" t="s">
        <v>1314</v>
      </c>
      <c r="B665" s="82">
        <v>70</v>
      </c>
      <c r="C665" s="144" t="s">
        <v>566</v>
      </c>
      <c r="D665" s="144"/>
      <c r="E665" s="82" t="s">
        <v>85</v>
      </c>
      <c r="F665" s="143">
        <v>1</v>
      </c>
      <c r="G665" s="142">
        <f>'[1]BoQ HSYC'!F665</f>
        <v>1</v>
      </c>
      <c r="H665" s="185">
        <f>'[1]BoQ HSYC'!G665</f>
        <v>0</v>
      </c>
      <c r="I665" s="185">
        <f>'[1]BoQ HSYC'!H665</f>
        <v>0</v>
      </c>
      <c r="J665" s="185">
        <f>'[1]BoQ HSYC'!I665</f>
        <v>0</v>
      </c>
      <c r="K665" s="48">
        <f>'[1]BoQ HSYC'!J665</f>
        <v>559887</v>
      </c>
      <c r="L665" s="47">
        <f>'[1]BoQ HSYC'!K665</f>
        <v>60790</v>
      </c>
      <c r="M665" s="47">
        <f>'[1]BoQ HSYC'!L665</f>
        <v>620677</v>
      </c>
      <c r="N665" s="183">
        <f>'[1]BoQ HSYC'!M665</f>
        <v>0</v>
      </c>
      <c r="O665" s="183">
        <f>'[1]BoQ HSYC'!N665</f>
        <v>21276.5</v>
      </c>
      <c r="P665" s="83">
        <f>'[1]BoQ HSYC'!O665</f>
        <v>21276.5</v>
      </c>
      <c r="Q665" s="47">
        <f>'[1]BoQ HSYC'!P665</f>
        <v>620677</v>
      </c>
      <c r="R665" s="132">
        <f>'[1]BoQ HSYC'!Q665</f>
        <v>21276.5</v>
      </c>
      <c r="S665" s="83">
        <f>'[1]BoQ HSYC'!R665</f>
        <v>641953.5</v>
      </c>
      <c r="T665" s="48">
        <f>'[1]BoQ HSYC'!S665</f>
        <v>0</v>
      </c>
      <c r="U665" s="132">
        <f>'[1]BoQ HSYC'!T665</f>
        <v>0</v>
      </c>
      <c r="V665" s="132" t="str">
        <f>'[1]BoQ HSYC'!U665</f>
        <v>VT: HĐK, NC:BĐG Q2/2026</v>
      </c>
      <c r="W665" s="132" t="str">
        <f>'[1]BoQ HSYC'!V665</f>
        <v>VT: HĐK, NC:BĐG Q2/2026</v>
      </c>
      <c r="X665" s="44" t="str">
        <f>'[1]BoQ HSYC'!W665</f>
        <v>ME</v>
      </c>
      <c r="Y665" s="44"/>
      <c r="Z665" s="44"/>
      <c r="AA665" s="44"/>
      <c r="AB665" s="2">
        <v>862748.91150813748</v>
      </c>
      <c r="AC665" s="2">
        <v>862748.91150813748</v>
      </c>
      <c r="AD665" s="2">
        <f>+M665</f>
        <v>620677</v>
      </c>
      <c r="AE665" s="2">
        <f>+AD665*14%</f>
        <v>86894.780000000013</v>
      </c>
      <c r="AF665" s="155">
        <f>+AD665*35%</f>
        <v>217236.94999999998</v>
      </c>
      <c r="AG665" s="2">
        <f>+AD665*F665</f>
        <v>620677</v>
      </c>
      <c r="AH665" s="2">
        <f>+AE665*F665</f>
        <v>86894.780000000013</v>
      </c>
      <c r="AI665" s="2">
        <f>+AF665*F665</f>
        <v>217236.94999999998</v>
      </c>
      <c r="AJ665" s="2">
        <f>SUM(AG665:AI665)</f>
        <v>924808.73</v>
      </c>
      <c r="AK665" s="2">
        <f>+AD665*G665</f>
        <v>620677</v>
      </c>
      <c r="AL665" s="2">
        <f>+AE665*G665</f>
        <v>86894.780000000013</v>
      </c>
      <c r="AM665" s="2">
        <f>+AF665*G665</f>
        <v>217236.94999999998</v>
      </c>
      <c r="AN665" s="155">
        <f>SUM(AK665:AM665)</f>
        <v>924808.73</v>
      </c>
      <c r="AQ665" s="145" t="s">
        <v>525</v>
      </c>
      <c r="AU665" s="8"/>
      <c r="AV665" s="8"/>
      <c r="AW665" s="2">
        <f>+'[2]BoQ HSYC-Đạt'!AT665</f>
        <v>633090.54</v>
      </c>
      <c r="AX665" s="8">
        <f>F665*AW665</f>
        <v>633090.54</v>
      </c>
      <c r="AY665" s="8">
        <f>IF(AQ665="CT",7%,5%)*AX665</f>
        <v>44316.337800000008</v>
      </c>
      <c r="AZ665" s="8">
        <f>AX665*2%</f>
        <v>12661.810800000001</v>
      </c>
      <c r="BA665" s="8">
        <f>IF(BB665&gt;0,0,AX665*5%)</f>
        <v>31654.527000000002</v>
      </c>
      <c r="BB665" s="8"/>
      <c r="BC665" s="8">
        <f>+AX665+AY665+AZ665+BA665+BB665</f>
        <v>721723.2156</v>
      </c>
      <c r="BD665" s="8">
        <f>AX665-AT665</f>
        <v>633090.54</v>
      </c>
      <c r="BE665" s="2"/>
      <c r="BH665" s="2"/>
    </row>
    <row r="666" spans="1:60" ht="34" hidden="1" outlineLevel="1" x14ac:dyDescent="0.2">
      <c r="A666" s="1" t="s">
        <v>1313</v>
      </c>
      <c r="B666" s="82">
        <v>71</v>
      </c>
      <c r="C666" s="144" t="s">
        <v>565</v>
      </c>
      <c r="D666" s="144"/>
      <c r="E666" s="82" t="s">
        <v>85</v>
      </c>
      <c r="F666" s="143">
        <v>20</v>
      </c>
      <c r="G666" s="142">
        <f>'[1]BoQ HSYC'!F666</f>
        <v>20</v>
      </c>
      <c r="H666" s="185">
        <f>'[1]BoQ HSYC'!G666</f>
        <v>0</v>
      </c>
      <c r="I666" s="185">
        <f>'[1]BoQ HSYC'!H666</f>
        <v>0</v>
      </c>
      <c r="J666" s="185">
        <f>'[1]BoQ HSYC'!I666</f>
        <v>0</v>
      </c>
      <c r="K666" s="48">
        <f>'[1]BoQ HSYC'!J666</f>
        <v>429289</v>
      </c>
      <c r="L666" s="47">
        <f>'[1]BoQ HSYC'!K666</f>
        <v>50060</v>
      </c>
      <c r="M666" s="47">
        <f>'[1]BoQ HSYC'!L666</f>
        <v>479349</v>
      </c>
      <c r="N666" s="183">
        <f>'[1]BoQ HSYC'!M666</f>
        <v>0</v>
      </c>
      <c r="O666" s="183">
        <f>'[1]BoQ HSYC'!N666</f>
        <v>17521</v>
      </c>
      <c r="P666" s="83">
        <f>'[1]BoQ HSYC'!O666</f>
        <v>17521</v>
      </c>
      <c r="Q666" s="47">
        <f>'[1]BoQ HSYC'!P666</f>
        <v>9586980</v>
      </c>
      <c r="R666" s="132">
        <f>'[1]BoQ HSYC'!Q666</f>
        <v>350420</v>
      </c>
      <c r="S666" s="83">
        <f>'[1]BoQ HSYC'!R666</f>
        <v>9937400</v>
      </c>
      <c r="T666" s="48">
        <f>'[1]BoQ HSYC'!S666</f>
        <v>0</v>
      </c>
      <c r="U666" s="132">
        <f>'[1]BoQ HSYC'!T666</f>
        <v>0</v>
      </c>
      <c r="V666" s="132" t="str">
        <f>'[1]BoQ HSYC'!U666</f>
        <v>VT: HĐK, NC:BĐG Q2/2026</v>
      </c>
      <c r="W666" s="132" t="str">
        <f>'[1]BoQ HSYC'!V666</f>
        <v>VT: HĐK, NC:BĐG Q2/2026</v>
      </c>
      <c r="X666" s="44" t="str">
        <f>'[1]BoQ HSYC'!W666</f>
        <v>ME</v>
      </c>
      <c r="Y666" s="44"/>
      <c r="Z666" s="44"/>
      <c r="AA666" s="44"/>
      <c r="AB666" s="2">
        <v>665039.17248285003</v>
      </c>
      <c r="AC666" s="2">
        <v>13300783.449657001</v>
      </c>
      <c r="AD666" s="2">
        <f>+M666</f>
        <v>479349</v>
      </c>
      <c r="AE666" s="2">
        <f>+AD666*14%</f>
        <v>67108.86</v>
      </c>
      <c r="AF666" s="155">
        <f>+AD666*35%</f>
        <v>167772.15</v>
      </c>
      <c r="AG666" s="2">
        <f>+AD666*F666</f>
        <v>9586980</v>
      </c>
      <c r="AH666" s="2">
        <f>+AE666*F666</f>
        <v>1342177.2</v>
      </c>
      <c r="AI666" s="2">
        <f>+AF666*F666</f>
        <v>3355443</v>
      </c>
      <c r="AJ666" s="2">
        <f>SUM(AG666:AI666)</f>
        <v>14284600.199999999</v>
      </c>
      <c r="AK666" s="2">
        <f>+AD666*G666</f>
        <v>9586980</v>
      </c>
      <c r="AL666" s="2">
        <f>+AE666*G666</f>
        <v>1342177.2</v>
      </c>
      <c r="AM666" s="2">
        <f>+AF666*G666</f>
        <v>3355443</v>
      </c>
      <c r="AN666" s="155">
        <f>SUM(AK666:AM666)</f>
        <v>14284600.199999999</v>
      </c>
      <c r="AQ666" s="145" t="s">
        <v>525</v>
      </c>
      <c r="AU666" s="8"/>
      <c r="AV666" s="8"/>
      <c r="AW666" s="2">
        <f>+'[2]BoQ HSYC-Đạt'!AT666</f>
        <v>488935.98</v>
      </c>
      <c r="AX666" s="8">
        <f>F666*AW666</f>
        <v>9778719.5999999996</v>
      </c>
      <c r="AY666" s="8">
        <f>IF(AQ666="CT",7%,5%)*AX666</f>
        <v>684510.37200000009</v>
      </c>
      <c r="AZ666" s="8">
        <f>AX666*2%</f>
        <v>195574.39199999999</v>
      </c>
      <c r="BA666" s="8">
        <f>IF(BB666&gt;0,0,AX666*5%)</f>
        <v>488935.98</v>
      </c>
      <c r="BB666" s="8"/>
      <c r="BC666" s="8">
        <f>+AX666+AY666+AZ666+BA666+BB666</f>
        <v>11147740.344000001</v>
      </c>
      <c r="BD666" s="8">
        <f>AX666-AT666</f>
        <v>9778719.5999999996</v>
      </c>
      <c r="BE666" s="2"/>
      <c r="BH666" s="2"/>
    </row>
    <row r="667" spans="1:60" ht="34" hidden="1" outlineLevel="1" x14ac:dyDescent="0.2">
      <c r="A667" s="1" t="s">
        <v>1312</v>
      </c>
      <c r="B667" s="82">
        <v>72</v>
      </c>
      <c r="C667" s="144" t="s">
        <v>564</v>
      </c>
      <c r="D667" s="144"/>
      <c r="E667" s="82" t="s">
        <v>85</v>
      </c>
      <c r="F667" s="143">
        <v>40</v>
      </c>
      <c r="G667" s="142">
        <f>'[1]BoQ HSYC'!F667</f>
        <v>40</v>
      </c>
      <c r="H667" s="185">
        <f>'[1]BoQ HSYC'!G667</f>
        <v>0</v>
      </c>
      <c r="I667" s="185">
        <f>'[1]BoQ HSYC'!H667</f>
        <v>0</v>
      </c>
      <c r="J667" s="185">
        <f>'[1]BoQ HSYC'!I667</f>
        <v>0</v>
      </c>
      <c r="K667" s="48">
        <f>'[1]BoQ HSYC'!J667</f>
        <v>429289</v>
      </c>
      <c r="L667" s="47">
        <f>'[1]BoQ HSYC'!K667</f>
        <v>35760</v>
      </c>
      <c r="M667" s="47">
        <f>'[1]BoQ HSYC'!L667</f>
        <v>465049</v>
      </c>
      <c r="N667" s="183">
        <f>'[1]BoQ HSYC'!M667</f>
        <v>0</v>
      </c>
      <c r="O667" s="183">
        <f>'[1]BoQ HSYC'!N667</f>
        <v>12516</v>
      </c>
      <c r="P667" s="83">
        <f>'[1]BoQ HSYC'!O667</f>
        <v>12516</v>
      </c>
      <c r="Q667" s="47">
        <f>'[1]BoQ HSYC'!P667</f>
        <v>18601960</v>
      </c>
      <c r="R667" s="132">
        <f>'[1]BoQ HSYC'!Q667</f>
        <v>500640</v>
      </c>
      <c r="S667" s="83">
        <f>'[1]BoQ HSYC'!R667</f>
        <v>19102600</v>
      </c>
      <c r="T667" s="48">
        <f>'[1]BoQ HSYC'!S667</f>
        <v>0</v>
      </c>
      <c r="U667" s="132">
        <f>'[1]BoQ HSYC'!T667</f>
        <v>0</v>
      </c>
      <c r="V667" s="132" t="str">
        <f>'[1]BoQ HSYC'!U667</f>
        <v>VT: HĐK, NC:BĐG Q2/2026</v>
      </c>
      <c r="W667" s="132" t="str">
        <f>'[1]BoQ HSYC'!V667</f>
        <v>VT: HĐK, NC:BĐG Q2/2026</v>
      </c>
      <c r="X667" s="44" t="str">
        <f>'[1]BoQ HSYC'!W667</f>
        <v>ME</v>
      </c>
      <c r="Y667" s="44"/>
      <c r="Z667" s="44"/>
      <c r="AA667" s="44"/>
      <c r="AB667" s="2">
        <v>428877.07793039992</v>
      </c>
      <c r="AC667" s="2">
        <v>17155083.117215998</v>
      </c>
      <c r="AD667" s="2">
        <f>+M667</f>
        <v>465049</v>
      </c>
      <c r="AE667" s="2">
        <f>+AD667*14%</f>
        <v>65106.860000000008</v>
      </c>
      <c r="AF667" s="155">
        <f>+AD667*35%</f>
        <v>162767.15</v>
      </c>
      <c r="AG667" s="2">
        <f>+AD667*F667</f>
        <v>18601960</v>
      </c>
      <c r="AH667" s="2">
        <f>+AE667*F667</f>
        <v>2604274.4000000004</v>
      </c>
      <c r="AI667" s="2">
        <f>+AF667*F667</f>
        <v>6510686</v>
      </c>
      <c r="AJ667" s="2">
        <f>SUM(AG667:AI667)</f>
        <v>27716920.399999999</v>
      </c>
      <c r="AK667" s="2">
        <f>+AD667*G667</f>
        <v>18601960</v>
      </c>
      <c r="AL667" s="2">
        <f>+AE667*G667</f>
        <v>2604274.4000000004</v>
      </c>
      <c r="AM667" s="2">
        <f>+AF667*G667</f>
        <v>6510686</v>
      </c>
      <c r="AN667" s="155">
        <f>SUM(AK667:AM667)</f>
        <v>27716920.399999999</v>
      </c>
      <c r="AQ667" s="145" t="s">
        <v>525</v>
      </c>
      <c r="AU667" s="8"/>
      <c r="AV667" s="8"/>
      <c r="AW667" s="2">
        <f>+'[2]BoQ HSYC-Đạt'!AT667</f>
        <v>474349.98</v>
      </c>
      <c r="AX667" s="8">
        <f>F667*AW667</f>
        <v>18973999.199999999</v>
      </c>
      <c r="AY667" s="8">
        <f>IF(AQ667="CT",7%,5%)*AX667</f>
        <v>1328179.9440000001</v>
      </c>
      <c r="AZ667" s="8">
        <f>AX667*2%</f>
        <v>379479.984</v>
      </c>
      <c r="BA667" s="8">
        <f>IF(BB667&gt;0,0,AX667*5%)</f>
        <v>948699.96</v>
      </c>
      <c r="BB667" s="8"/>
      <c r="BC667" s="8">
        <f>+AX667+AY667+AZ667+BA667+BB667</f>
        <v>21630359.088000003</v>
      </c>
      <c r="BD667" s="8">
        <f>AX667-AT667</f>
        <v>18973999.199999999</v>
      </c>
      <c r="BE667" s="2"/>
      <c r="BH667" s="2"/>
    </row>
    <row r="668" spans="1:60" ht="34" hidden="1" outlineLevel="1" x14ac:dyDescent="0.2">
      <c r="A668" s="1" t="s">
        <v>1312</v>
      </c>
      <c r="B668" s="82">
        <v>73</v>
      </c>
      <c r="C668" s="144" t="s">
        <v>563</v>
      </c>
      <c r="D668" s="144"/>
      <c r="E668" s="82" t="s">
        <v>85</v>
      </c>
      <c r="F668" s="143">
        <v>40</v>
      </c>
      <c r="G668" s="142">
        <f>'[1]BoQ HSYC'!F668</f>
        <v>40</v>
      </c>
      <c r="H668" s="185">
        <f>'[1]BoQ HSYC'!G668</f>
        <v>0</v>
      </c>
      <c r="I668" s="185">
        <f>'[1]BoQ HSYC'!H668</f>
        <v>0</v>
      </c>
      <c r="J668" s="185">
        <f>'[1]BoQ HSYC'!I668</f>
        <v>0</v>
      </c>
      <c r="K668" s="48">
        <f>'[1]BoQ HSYC'!J668</f>
        <v>216714</v>
      </c>
      <c r="L668" s="47">
        <f>'[1]BoQ HSYC'!K668</f>
        <v>32180</v>
      </c>
      <c r="M668" s="47">
        <f>'[1]BoQ HSYC'!L668</f>
        <v>248894</v>
      </c>
      <c r="N668" s="183">
        <f>'[1]BoQ HSYC'!M668</f>
        <v>0</v>
      </c>
      <c r="O668" s="183">
        <f>'[1]BoQ HSYC'!N668</f>
        <v>11263</v>
      </c>
      <c r="P668" s="83">
        <f>'[1]BoQ HSYC'!O668</f>
        <v>11263</v>
      </c>
      <c r="Q668" s="47">
        <f>'[1]BoQ HSYC'!P668</f>
        <v>9955760</v>
      </c>
      <c r="R668" s="132">
        <f>'[1]BoQ HSYC'!Q668</f>
        <v>450520</v>
      </c>
      <c r="S668" s="83">
        <f>'[1]BoQ HSYC'!R668</f>
        <v>10406280</v>
      </c>
      <c r="T668" s="48">
        <f>'[1]BoQ HSYC'!S668</f>
        <v>0</v>
      </c>
      <c r="U668" s="132">
        <f>'[1]BoQ HSYC'!T668</f>
        <v>0</v>
      </c>
      <c r="V668" s="132" t="str">
        <f>'[1]BoQ HSYC'!U668</f>
        <v>VT: HĐK, NC:BĐG Q2/2026</v>
      </c>
      <c r="W668" s="132" t="str">
        <f>'[1]BoQ HSYC'!V668</f>
        <v>VT: HĐK, NC:BĐG Q2/2026</v>
      </c>
      <c r="X668" s="44" t="str">
        <f>'[1]BoQ HSYC'!W668</f>
        <v>ME</v>
      </c>
      <c r="Y668" s="44"/>
      <c r="Z668" s="44"/>
      <c r="AA668" s="44"/>
      <c r="AB668" s="2">
        <v>336357.40888860001</v>
      </c>
      <c r="AC668" s="2">
        <v>13454296.355544001</v>
      </c>
      <c r="AD668" s="2">
        <f>+M668</f>
        <v>248894</v>
      </c>
      <c r="AE668" s="2">
        <f>+AD668*14%</f>
        <v>34845.160000000003</v>
      </c>
      <c r="AF668" s="155">
        <f>+AD668*35%</f>
        <v>87112.9</v>
      </c>
      <c r="AG668" s="2">
        <f>+AD668*F668</f>
        <v>9955760</v>
      </c>
      <c r="AH668" s="2">
        <f>+AE668*F668</f>
        <v>1393806.4000000001</v>
      </c>
      <c r="AI668" s="2">
        <f>+AF668*F668</f>
        <v>3484516</v>
      </c>
      <c r="AJ668" s="2">
        <f>SUM(AG668:AI668)</f>
        <v>14834082.4</v>
      </c>
      <c r="AK668" s="2">
        <f>+AD668*G668</f>
        <v>9955760</v>
      </c>
      <c r="AL668" s="2">
        <f>+AE668*G668</f>
        <v>1393806.4000000001</v>
      </c>
      <c r="AM668" s="2">
        <f>+AF668*G668</f>
        <v>3484516</v>
      </c>
      <c r="AN668" s="155">
        <f>SUM(AK668:AM668)</f>
        <v>14834082.4</v>
      </c>
      <c r="AQ668" s="145" t="s">
        <v>525</v>
      </c>
      <c r="AU668" s="8"/>
      <c r="AV668" s="8"/>
      <c r="AW668" s="2">
        <f>+'[2]BoQ HSYC-Đạt'!AT668</f>
        <v>253871.88</v>
      </c>
      <c r="AX668" s="8">
        <f>F668*AW668</f>
        <v>10154875.199999999</v>
      </c>
      <c r="AY668" s="8">
        <f>IF(AQ668="CT",7%,5%)*AX668</f>
        <v>710841.26399999997</v>
      </c>
      <c r="AZ668" s="8">
        <f>AX668*2%</f>
        <v>203097.50399999999</v>
      </c>
      <c r="BA668" s="8">
        <f>IF(BB668&gt;0,0,AX668*5%)</f>
        <v>507743.76</v>
      </c>
      <c r="BB668" s="8"/>
      <c r="BC668" s="8">
        <f>+AX668+AY668+AZ668+BA668+BB668</f>
        <v>11576557.728</v>
      </c>
      <c r="BD668" s="8">
        <f>AX668-AT668</f>
        <v>10154875.199999999</v>
      </c>
      <c r="BE668" s="2"/>
      <c r="BH668" s="2"/>
    </row>
    <row r="669" spans="1:60" s="92" customFormat="1" ht="17" hidden="1" outlineLevel="1" x14ac:dyDescent="0.2">
      <c r="B669" s="163"/>
      <c r="C669" s="164" t="s">
        <v>562</v>
      </c>
      <c r="D669" s="164"/>
      <c r="E669" s="163"/>
      <c r="F669" s="162"/>
      <c r="G669" s="149">
        <f>'[1]BoQ HSYC'!F669</f>
        <v>0</v>
      </c>
      <c r="H669" s="184">
        <f>'[1]BoQ HSYC'!G669</f>
        <v>0</v>
      </c>
      <c r="I669" s="184">
        <f>'[1]BoQ HSYC'!H669</f>
        <v>0</v>
      </c>
      <c r="J669" s="184">
        <f>'[1]BoQ HSYC'!I669</f>
        <v>0</v>
      </c>
      <c r="K669" s="170">
        <f>'[1]BoQ HSYC'!J669</f>
        <v>0</v>
      </c>
      <c r="L669" s="171">
        <f>'[1]BoQ HSYC'!K669</f>
        <v>0</v>
      </c>
      <c r="M669" s="171">
        <f>'[1]BoQ HSYC'!L669</f>
        <v>0</v>
      </c>
      <c r="N669" s="183">
        <f>'[1]BoQ HSYC'!M669</f>
        <v>0</v>
      </c>
      <c r="O669" s="183">
        <f>'[1]BoQ HSYC'!N669</f>
        <v>0</v>
      </c>
      <c r="P669" s="160">
        <f>'[1]BoQ HSYC'!O669</f>
        <v>0</v>
      </c>
      <c r="Q669" s="171">
        <f>'[1]BoQ HSYC'!P669</f>
        <v>0</v>
      </c>
      <c r="R669" s="158">
        <f>'[1]BoQ HSYC'!Q669</f>
        <v>0</v>
      </c>
      <c r="S669" s="160">
        <f>'[1]BoQ HSYC'!R669</f>
        <v>0</v>
      </c>
      <c r="T669" s="170">
        <f>'[1]BoQ HSYC'!S669</f>
        <v>0</v>
      </c>
      <c r="U669" s="158">
        <f>'[1]BoQ HSYC'!T669</f>
        <v>0</v>
      </c>
      <c r="V669" s="158">
        <f>'[1]BoQ HSYC'!U669</f>
        <v>0</v>
      </c>
      <c r="W669" s="158">
        <f>'[1]BoQ HSYC'!V669</f>
        <v>0</v>
      </c>
      <c r="X669" s="94" t="str">
        <f>'[1]BoQ HSYC'!W669</f>
        <v>ME</v>
      </c>
      <c r="Y669" s="94"/>
      <c r="Z669" s="94"/>
      <c r="AA669" s="44"/>
      <c r="AB669" s="2">
        <v>0</v>
      </c>
      <c r="AC669" s="2">
        <v>0</v>
      </c>
      <c r="AD669" s="93">
        <f>+M669</f>
        <v>0</v>
      </c>
      <c r="AE669" s="93">
        <f>+AD669*14%</f>
        <v>0</v>
      </c>
      <c r="AF669" s="93">
        <f>+AD669*35%</f>
        <v>0</v>
      </c>
      <c r="AG669" s="93">
        <f>+AD669*F669</f>
        <v>0</v>
      </c>
      <c r="AH669" s="93">
        <f>+AE669*F669</f>
        <v>0</v>
      </c>
      <c r="AI669" s="93">
        <f>+AF669*F669</f>
        <v>0</v>
      </c>
      <c r="AJ669" s="93">
        <f>SUM(AG669:AI669)</f>
        <v>0</v>
      </c>
      <c r="AK669" s="93">
        <f>+AD669*G669</f>
        <v>0</v>
      </c>
      <c r="AL669" s="93">
        <f>+AE669*G669</f>
        <v>0</v>
      </c>
      <c r="AM669" s="93">
        <f>+AF669*G669</f>
        <v>0</v>
      </c>
      <c r="AN669" s="93">
        <f>SUM(AK669:AM669)</f>
        <v>0</v>
      </c>
      <c r="AQ669" s="145" t="s">
        <v>525</v>
      </c>
      <c r="AU669" s="8"/>
      <c r="AV669" s="8"/>
      <c r="AW669" s="2">
        <f>+'[2]BoQ HSYC-Đạt'!AT669</f>
        <v>0</v>
      </c>
      <c r="AX669" s="8">
        <f>F669*AW669</f>
        <v>0</v>
      </c>
      <c r="AY669" s="8">
        <f>IF(AQ669="CT",7%,5%)*AX669</f>
        <v>0</v>
      </c>
      <c r="AZ669" s="8">
        <f>AX669*2%</f>
        <v>0</v>
      </c>
      <c r="BA669" s="8">
        <f>IF(BB669&gt;0,0,AX669*5%)</f>
        <v>0</v>
      </c>
      <c r="BB669" s="8"/>
      <c r="BC669" s="8">
        <f>+AX669+AY669+AZ669+BA669+BB669</f>
        <v>0</v>
      </c>
      <c r="BD669" s="8">
        <f>AX669-AT669</f>
        <v>0</v>
      </c>
      <c r="BE669" s="2"/>
      <c r="BH669" s="2"/>
    </row>
    <row r="670" spans="1:60" ht="17" hidden="1" outlineLevel="1" x14ac:dyDescent="0.2">
      <c r="A670" s="1" t="s">
        <v>1300</v>
      </c>
      <c r="B670" s="82">
        <v>74</v>
      </c>
      <c r="C670" s="144" t="s">
        <v>531</v>
      </c>
      <c r="D670" s="144"/>
      <c r="E670" s="82" t="s">
        <v>160</v>
      </c>
      <c r="F670" s="143">
        <v>0.6</v>
      </c>
      <c r="G670" s="142">
        <f>'[1]BoQ HSYC'!F670</f>
        <v>0.6</v>
      </c>
      <c r="H670" s="185">
        <f>'[1]BoQ HSYC'!G670</f>
        <v>0</v>
      </c>
      <c r="I670" s="185">
        <f>'[1]BoQ HSYC'!H670</f>
        <v>0</v>
      </c>
      <c r="J670" s="185">
        <f>'[1]BoQ HSYC'!I670</f>
        <v>0</v>
      </c>
      <c r="K670" s="48">
        <f>'[1]BoQ HSYC'!J670</f>
        <v>36419994</v>
      </c>
      <c r="L670" s="47">
        <f>'[1]BoQ HSYC'!K670</f>
        <v>4307040</v>
      </c>
      <c r="M670" s="47">
        <f>'[1]BoQ HSYC'!L670</f>
        <v>40727034</v>
      </c>
      <c r="N670" s="183">
        <f>'[1]BoQ HSYC'!M670</f>
        <v>12746997.899999999</v>
      </c>
      <c r="O670" s="183">
        <f>'[1]BoQ HSYC'!N670</f>
        <v>1507464</v>
      </c>
      <c r="P670" s="83">
        <f>'[1]BoQ HSYC'!O670</f>
        <v>14254461.899999999</v>
      </c>
      <c r="Q670" s="47">
        <f>'[1]BoQ HSYC'!P670</f>
        <v>24436220.399999999</v>
      </c>
      <c r="R670" s="132">
        <f>'[1]BoQ HSYC'!Q670</f>
        <v>8552677.1399999987</v>
      </c>
      <c r="S670" s="83">
        <f>'[1]BoQ HSYC'!R670</f>
        <v>32988897.539999999</v>
      </c>
      <c r="T670" s="48">
        <f>'[1]BoQ HSYC'!S670</f>
        <v>0</v>
      </c>
      <c r="U670" s="132">
        <f>'[1]BoQ HSYC'!T670</f>
        <v>0</v>
      </c>
      <c r="V670" s="132" t="str">
        <f>'[1]BoQ HSYC'!U670</f>
        <v>BĐG Q2/2026</v>
      </c>
      <c r="W670" s="132" t="str">
        <f>'[1]BoQ HSYC'!V670</f>
        <v>BĐG Q2/2026</v>
      </c>
      <c r="X670" s="44" t="str">
        <f>'[1]BoQ HSYC'!W670</f>
        <v>ME</v>
      </c>
      <c r="Y670" s="44"/>
      <c r="Z670" s="44"/>
      <c r="AA670" s="44"/>
      <c r="AB670" s="2">
        <v>41262787.569684044</v>
      </c>
      <c r="AC670" s="2">
        <v>24757672.541810427</v>
      </c>
      <c r="AD670" s="2">
        <f>+M670</f>
        <v>40727034</v>
      </c>
      <c r="AE670" s="2">
        <f>+AD670*14%</f>
        <v>5701784.7600000007</v>
      </c>
      <c r="AF670" s="155">
        <f>+AD670*35%</f>
        <v>14254461.899999999</v>
      </c>
      <c r="AG670" s="2">
        <f>+AD670*F670</f>
        <v>24436220.399999999</v>
      </c>
      <c r="AH670" s="2">
        <f>+AE670*F670</f>
        <v>3421070.8560000001</v>
      </c>
      <c r="AI670" s="2">
        <f>+AF670*F670</f>
        <v>8552677.1399999987</v>
      </c>
      <c r="AJ670" s="2">
        <f>SUM(AG670:AI670)</f>
        <v>36409968.395999998</v>
      </c>
      <c r="AK670" s="2">
        <f>+AD670*G670</f>
        <v>24436220.399999999</v>
      </c>
      <c r="AL670" s="2">
        <f>+AE670*G670</f>
        <v>3421070.8560000001</v>
      </c>
      <c r="AM670" s="2">
        <f>+AF670*G670</f>
        <v>8552677.1399999987</v>
      </c>
      <c r="AN670" s="155">
        <f>SUM(AK670:AM670)</f>
        <v>36409968.395999998</v>
      </c>
      <c r="AQ670" s="145" t="s">
        <v>525</v>
      </c>
      <c r="AU670" s="8"/>
      <c r="AV670" s="8"/>
      <c r="AW670" s="2">
        <f>+'[2]BoQ HSYC-Đạt'!AT670</f>
        <v>44799737.399999999</v>
      </c>
      <c r="AX670" s="8">
        <f>F670*AW670</f>
        <v>26879842.439999998</v>
      </c>
      <c r="AY670" s="8">
        <f>IF(AQ670="CT",7%,5%)*AX670</f>
        <v>1881588.9708</v>
      </c>
      <c r="AZ670" s="8">
        <f>AX670*2%</f>
        <v>537596.84879999992</v>
      </c>
      <c r="BA670" s="8">
        <f>IF(BB670&gt;0,0,AX670*5%)</f>
        <v>1343992.122</v>
      </c>
      <c r="BB670" s="8"/>
      <c r="BC670" s="8">
        <f>+AX670+AY670+AZ670+BA670+BB670</f>
        <v>30643020.3816</v>
      </c>
      <c r="BD670" s="8">
        <f>AX670-AT670</f>
        <v>26879842.439999998</v>
      </c>
      <c r="BE670" s="2"/>
      <c r="BH670" s="2"/>
    </row>
    <row r="671" spans="1:60" ht="17" hidden="1" outlineLevel="1" x14ac:dyDescent="0.2">
      <c r="A671" s="1" t="s">
        <v>1311</v>
      </c>
      <c r="B671" s="82">
        <v>75</v>
      </c>
      <c r="C671" s="144" t="s">
        <v>561</v>
      </c>
      <c r="D671" s="144"/>
      <c r="E671" s="82" t="s">
        <v>160</v>
      </c>
      <c r="F671" s="143">
        <v>0.25</v>
      </c>
      <c r="G671" s="142">
        <f>'[1]BoQ HSYC'!F671</f>
        <v>0.25</v>
      </c>
      <c r="H671" s="185">
        <f>'[1]BoQ HSYC'!G671</f>
        <v>0</v>
      </c>
      <c r="I671" s="185">
        <f>'[1]BoQ HSYC'!H671</f>
        <v>0</v>
      </c>
      <c r="J671" s="185">
        <f>'[1]BoQ HSYC'!I671</f>
        <v>0</v>
      </c>
      <c r="K671" s="48">
        <f>'[1]BoQ HSYC'!J671</f>
        <v>23523708</v>
      </c>
      <c r="L671" s="47">
        <f>'[1]BoQ HSYC'!K671</f>
        <v>3420600</v>
      </c>
      <c r="M671" s="47">
        <f>'[1]BoQ HSYC'!L671</f>
        <v>26944308</v>
      </c>
      <c r="N671" s="183">
        <f>'[1]BoQ HSYC'!M671</f>
        <v>8233297.7999999998</v>
      </c>
      <c r="O671" s="183">
        <f>'[1]BoQ HSYC'!N671</f>
        <v>1197210</v>
      </c>
      <c r="P671" s="83">
        <f>'[1]BoQ HSYC'!O671</f>
        <v>9430507.8000000007</v>
      </c>
      <c r="Q671" s="47">
        <f>'[1]BoQ HSYC'!P671</f>
        <v>6736077</v>
      </c>
      <c r="R671" s="132">
        <f>'[1]BoQ HSYC'!Q671</f>
        <v>2357626.9500000002</v>
      </c>
      <c r="S671" s="83">
        <f>'[1]BoQ HSYC'!R671</f>
        <v>9093703.9499999993</v>
      </c>
      <c r="T671" s="48">
        <f>'[1]BoQ HSYC'!S671</f>
        <v>0</v>
      </c>
      <c r="U671" s="132">
        <f>'[1]BoQ HSYC'!T671</f>
        <v>0</v>
      </c>
      <c r="V671" s="132" t="str">
        <f>'[1]BoQ HSYC'!U671</f>
        <v>BĐG Q2/2026</v>
      </c>
      <c r="W671" s="132" t="str">
        <f>'[1]BoQ HSYC'!V671</f>
        <v>BĐG Q2/2026</v>
      </c>
      <c r="X671" s="44" t="str">
        <f>'[1]BoQ HSYC'!W671</f>
        <v>ME</v>
      </c>
      <c r="Y671" s="44"/>
      <c r="Z671" s="44"/>
      <c r="AA671" s="44"/>
      <c r="AB671" s="2">
        <v>26932640.737063464</v>
      </c>
      <c r="AC671" s="2">
        <v>6733160.1842658659</v>
      </c>
      <c r="AD671" s="2">
        <f>+M671</f>
        <v>26944308</v>
      </c>
      <c r="AE671" s="2">
        <f>+AD671*14%</f>
        <v>3772203.1200000006</v>
      </c>
      <c r="AF671" s="155">
        <f>+AD671*35%</f>
        <v>9430507.7999999989</v>
      </c>
      <c r="AG671" s="2">
        <f>+AD671*F671</f>
        <v>6736077</v>
      </c>
      <c r="AH671" s="2">
        <f>+AE671*F671</f>
        <v>943050.78000000014</v>
      </c>
      <c r="AI671" s="2">
        <f>+AF671*F671</f>
        <v>2357626.9499999997</v>
      </c>
      <c r="AJ671" s="2">
        <f>SUM(AG671:AI671)</f>
        <v>10036754.73</v>
      </c>
      <c r="AK671" s="2">
        <f>+AD671*G671</f>
        <v>6736077</v>
      </c>
      <c r="AL671" s="2">
        <f>+AE671*G671</f>
        <v>943050.78000000014</v>
      </c>
      <c r="AM671" s="2">
        <f>+AF671*G671</f>
        <v>2357626.9499999997</v>
      </c>
      <c r="AN671" s="155">
        <f>SUM(AK671:AM671)</f>
        <v>10036754.73</v>
      </c>
      <c r="AQ671" s="145" t="s">
        <v>525</v>
      </c>
      <c r="AU671" s="8"/>
      <c r="AV671" s="8"/>
      <c r="AW671" s="2">
        <f>+'[2]BoQ HSYC-Đạt'!AT671</f>
        <v>29638738.800000001</v>
      </c>
      <c r="AX671" s="8">
        <f>F671*AW671</f>
        <v>7409684.7000000002</v>
      </c>
      <c r="AY671" s="8">
        <f>IF(AQ671="CT",7%,5%)*AX671</f>
        <v>518677.92900000006</v>
      </c>
      <c r="AZ671" s="8">
        <f>AX671*2%</f>
        <v>148193.69400000002</v>
      </c>
      <c r="BA671" s="8">
        <f>IF(BB671&gt;0,0,AX671*5%)</f>
        <v>370484.23500000004</v>
      </c>
      <c r="BB671" s="8"/>
      <c r="BC671" s="8">
        <f>+AX671+AY671+AZ671+BA671+BB671</f>
        <v>8447040.5580000002</v>
      </c>
      <c r="BD671" s="8">
        <f>AX671-AT671</f>
        <v>7409684.7000000002</v>
      </c>
      <c r="BE671" s="2"/>
      <c r="BH671" s="2"/>
    </row>
    <row r="672" spans="1:60" ht="17" hidden="1" outlineLevel="1" x14ac:dyDescent="0.2">
      <c r="A672" s="1" t="s">
        <v>1299</v>
      </c>
      <c r="B672" s="82">
        <v>76</v>
      </c>
      <c r="C672" s="144" t="s">
        <v>530</v>
      </c>
      <c r="D672" s="144"/>
      <c r="E672" s="82" t="s">
        <v>160</v>
      </c>
      <c r="F672" s="143">
        <v>1.1419999999999999</v>
      </c>
      <c r="G672" s="142">
        <f>'[1]BoQ HSYC'!F672</f>
        <v>1.1419999999999999</v>
      </c>
      <c r="H672" s="185">
        <f>'[1]BoQ HSYC'!G672</f>
        <v>0</v>
      </c>
      <c r="I672" s="185">
        <f>'[1]BoQ HSYC'!H672</f>
        <v>0</v>
      </c>
      <c r="J672" s="185">
        <f>'[1]BoQ HSYC'!I672</f>
        <v>0</v>
      </c>
      <c r="K672" s="48">
        <f>'[1]BoQ HSYC'!J672</f>
        <v>18789030</v>
      </c>
      <c r="L672" s="47">
        <f>'[1]BoQ HSYC'!K672</f>
        <v>3166800</v>
      </c>
      <c r="M672" s="47">
        <f>'[1]BoQ HSYC'!L672</f>
        <v>21955830</v>
      </c>
      <c r="N672" s="183">
        <f>'[1]BoQ HSYC'!M672</f>
        <v>6576160.5</v>
      </c>
      <c r="O672" s="183">
        <f>'[1]BoQ HSYC'!N672</f>
        <v>1108380</v>
      </c>
      <c r="P672" s="83">
        <f>'[1]BoQ HSYC'!O672</f>
        <v>7684540.5</v>
      </c>
      <c r="Q672" s="47">
        <f>'[1]BoQ HSYC'!P672</f>
        <v>25073557.859999999</v>
      </c>
      <c r="R672" s="132">
        <f>'[1]BoQ HSYC'!Q672</f>
        <v>8775745.2510000002</v>
      </c>
      <c r="S672" s="83">
        <f>'[1]BoQ HSYC'!R672</f>
        <v>33849303.111000001</v>
      </c>
      <c r="T672" s="48">
        <f>'[1]BoQ HSYC'!S672</f>
        <v>0</v>
      </c>
      <c r="U672" s="132">
        <f>'[1]BoQ HSYC'!T672</f>
        <v>0</v>
      </c>
      <c r="V672" s="132" t="str">
        <f>'[1]BoQ HSYC'!U672</f>
        <v>BĐG Q2/2026</v>
      </c>
      <c r="W672" s="132" t="str">
        <f>'[1]BoQ HSYC'!V672</f>
        <v>BĐG Q2/2026</v>
      </c>
      <c r="X672" s="44" t="str">
        <f>'[1]BoQ HSYC'!W672</f>
        <v>ME</v>
      </c>
      <c r="Y672" s="44"/>
      <c r="Z672" s="44"/>
      <c r="AA672" s="44"/>
      <c r="AB672" s="2">
        <v>21286626.100098975</v>
      </c>
      <c r="AC672" s="2">
        <v>24309327.006313026</v>
      </c>
      <c r="AD672" s="2">
        <f>+M672</f>
        <v>21955830</v>
      </c>
      <c r="AE672" s="2">
        <f>+AD672*14%</f>
        <v>3073816.2</v>
      </c>
      <c r="AF672" s="155">
        <f>+AD672*35%</f>
        <v>7684540.4999999991</v>
      </c>
      <c r="AG672" s="2">
        <f>+AD672*F672</f>
        <v>25073557.859999999</v>
      </c>
      <c r="AH672" s="2">
        <f>+AE672*F672</f>
        <v>3510298.1003999999</v>
      </c>
      <c r="AI672" s="2">
        <f>+AF672*F672</f>
        <v>8775745.2509999983</v>
      </c>
      <c r="AJ672" s="2">
        <f>SUM(AG672:AI672)</f>
        <v>37359601.211400002</v>
      </c>
      <c r="AK672" s="2">
        <f>+AD672*G672</f>
        <v>25073557.859999999</v>
      </c>
      <c r="AL672" s="2">
        <f>+AE672*G672</f>
        <v>3510298.1003999999</v>
      </c>
      <c r="AM672" s="2">
        <f>+AF672*G672</f>
        <v>8775745.2509999983</v>
      </c>
      <c r="AN672" s="155">
        <f>SUM(AK672:AM672)</f>
        <v>37359601.211400002</v>
      </c>
      <c r="AQ672" s="145" t="s">
        <v>525</v>
      </c>
      <c r="AU672" s="8"/>
      <c r="AV672" s="8"/>
      <c r="AW672" s="2">
        <f>+'[2]BoQ HSYC-Đạt'!AT672</f>
        <v>24151413</v>
      </c>
      <c r="AX672" s="8">
        <f>F672*AW672</f>
        <v>27580913.645999998</v>
      </c>
      <c r="AY672" s="8">
        <f>IF(AQ672="CT",7%,5%)*AX672</f>
        <v>1930663.9552200001</v>
      </c>
      <c r="AZ672" s="8">
        <f>AX672*2%</f>
        <v>551618.27292000002</v>
      </c>
      <c r="BA672" s="8">
        <f>IF(BB672&gt;0,0,AX672*5%)</f>
        <v>1379045.6823</v>
      </c>
      <c r="BB672" s="8"/>
      <c r="BC672" s="8">
        <f>+AX672+AY672+AZ672+BA672+BB672</f>
        <v>31442241.556439999</v>
      </c>
      <c r="BD672" s="8">
        <f>AX672-AT672</f>
        <v>27580913.645999998</v>
      </c>
      <c r="BE672" s="2"/>
      <c r="BH672" s="2"/>
    </row>
    <row r="673" spans="1:60" ht="17" hidden="1" outlineLevel="1" x14ac:dyDescent="0.2">
      <c r="A673" s="1" t="s">
        <v>1310</v>
      </c>
      <c r="B673" s="82">
        <v>77</v>
      </c>
      <c r="C673" s="144" t="s">
        <v>560</v>
      </c>
      <c r="D673" s="144"/>
      <c r="E673" s="82" t="s">
        <v>160</v>
      </c>
      <c r="F673" s="143">
        <v>10.872</v>
      </c>
      <c r="G673" s="142">
        <f>'[1]BoQ HSYC'!F673</f>
        <v>10.872</v>
      </c>
      <c r="H673" s="185">
        <f>'[1]BoQ HSYC'!G673</f>
        <v>0</v>
      </c>
      <c r="I673" s="185">
        <f>'[1]BoQ HSYC'!H673</f>
        <v>0</v>
      </c>
      <c r="J673" s="185">
        <f>'[1]BoQ HSYC'!I673</f>
        <v>0</v>
      </c>
      <c r="K673" s="48">
        <f>'[1]BoQ HSYC'!J673</f>
        <v>12289680</v>
      </c>
      <c r="L673" s="47">
        <f>'[1]BoQ HSYC'!K673</f>
        <v>2913000</v>
      </c>
      <c r="M673" s="47">
        <f>'[1]BoQ HSYC'!L673</f>
        <v>15202680</v>
      </c>
      <c r="N673" s="183">
        <f>'[1]BoQ HSYC'!M673</f>
        <v>4301388</v>
      </c>
      <c r="O673" s="183">
        <f>'[1]BoQ HSYC'!N673</f>
        <v>1019549.9999999999</v>
      </c>
      <c r="P673" s="83">
        <f>'[1]BoQ HSYC'!O673</f>
        <v>5320938</v>
      </c>
      <c r="Q673" s="47">
        <f>'[1]BoQ HSYC'!P673</f>
        <v>165283536.96000001</v>
      </c>
      <c r="R673" s="132">
        <f>'[1]BoQ HSYC'!Q673</f>
        <v>57849237.935999997</v>
      </c>
      <c r="S673" s="83">
        <f>'[1]BoQ HSYC'!R673</f>
        <v>223132774.896</v>
      </c>
      <c r="T673" s="48">
        <f>'[1]BoQ HSYC'!S673</f>
        <v>0</v>
      </c>
      <c r="U673" s="132">
        <f>'[1]BoQ HSYC'!T673</f>
        <v>0</v>
      </c>
      <c r="V673" s="132" t="str">
        <f>'[1]BoQ HSYC'!U673</f>
        <v>BĐG Q2/2026</v>
      </c>
      <c r="W673" s="132" t="str">
        <f>'[1]BoQ HSYC'!V673</f>
        <v>BĐG Q2/2026</v>
      </c>
      <c r="X673" s="44" t="str">
        <f>'[1]BoQ HSYC'!W673</f>
        <v>ME</v>
      </c>
      <c r="Y673" s="44"/>
      <c r="Z673" s="44"/>
      <c r="AA673" s="44"/>
      <c r="AB673" s="2">
        <v>14180757.839119164</v>
      </c>
      <c r="AC673" s="2">
        <v>154173199.22690356</v>
      </c>
      <c r="AD673" s="2">
        <f>+M673</f>
        <v>15202680</v>
      </c>
      <c r="AE673" s="2">
        <f>+AD673*14%</f>
        <v>2128375.2000000002</v>
      </c>
      <c r="AF673" s="155">
        <f>+AD673*35%</f>
        <v>5320938</v>
      </c>
      <c r="AG673" s="2">
        <f>+AD673*F673</f>
        <v>165283536.96000001</v>
      </c>
      <c r="AH673" s="2">
        <f>+AE673*F673</f>
        <v>23139695.174400002</v>
      </c>
      <c r="AI673" s="2">
        <f>+AF673*F673</f>
        <v>57849237.935999997</v>
      </c>
      <c r="AJ673" s="2">
        <f>SUM(AG673:AI673)</f>
        <v>246272470.0704</v>
      </c>
      <c r="AK673" s="2">
        <f>+AD673*G673</f>
        <v>165283536.96000001</v>
      </c>
      <c r="AL673" s="2">
        <f>+AE673*G673</f>
        <v>23139695.174400002</v>
      </c>
      <c r="AM673" s="2">
        <f>+AF673*G673</f>
        <v>57849237.935999997</v>
      </c>
      <c r="AN673" s="155">
        <f>SUM(AK673:AM673)</f>
        <v>246272470.0704</v>
      </c>
      <c r="AQ673" s="145" t="s">
        <v>525</v>
      </c>
      <c r="AU673" s="8"/>
      <c r="AV673" s="8"/>
      <c r="AW673" s="2">
        <f>+'[2]BoQ HSYC-Đạt'!AT673</f>
        <v>16722948</v>
      </c>
      <c r="AX673" s="8">
        <f>F673*AW673</f>
        <v>181811890.65599999</v>
      </c>
      <c r="AY673" s="8">
        <f>IF(AQ673="CT",7%,5%)*AX673</f>
        <v>12726832.34592</v>
      </c>
      <c r="AZ673" s="8">
        <f>AX673*2%</f>
        <v>3636237.8131200001</v>
      </c>
      <c r="BA673" s="8">
        <f>IF(BB673&gt;0,0,AX673*5%)</f>
        <v>9090594.5328000002</v>
      </c>
      <c r="BB673" s="8"/>
      <c r="BC673" s="8">
        <f>+AX673+AY673+AZ673+BA673+BB673</f>
        <v>207265555.34783998</v>
      </c>
      <c r="BD673" s="8">
        <f>AX673-AT673</f>
        <v>181811890.65599999</v>
      </c>
      <c r="BE673" s="2"/>
      <c r="BH673" s="2"/>
    </row>
    <row r="674" spans="1:60" ht="17" hidden="1" outlineLevel="1" x14ac:dyDescent="0.2">
      <c r="A674" s="1" t="s">
        <v>1309</v>
      </c>
      <c r="B674" s="82">
        <v>78</v>
      </c>
      <c r="C674" s="144" t="s">
        <v>559</v>
      </c>
      <c r="D674" s="144"/>
      <c r="E674" s="82" t="s">
        <v>160</v>
      </c>
      <c r="F674" s="143">
        <v>5.3819999999999997</v>
      </c>
      <c r="G674" s="142">
        <f>'[1]BoQ HSYC'!F674</f>
        <v>5.3819999999999997</v>
      </c>
      <c r="H674" s="185">
        <f>'[1]BoQ HSYC'!G674</f>
        <v>0</v>
      </c>
      <c r="I674" s="185">
        <f>'[1]BoQ HSYC'!H674</f>
        <v>0</v>
      </c>
      <c r="J674" s="185">
        <f>'[1]BoQ HSYC'!I674</f>
        <v>0</v>
      </c>
      <c r="K674" s="48">
        <f>'[1]BoQ HSYC'!J674</f>
        <v>7846488</v>
      </c>
      <c r="L674" s="47">
        <f>'[1]BoQ HSYC'!K674</f>
        <v>2394120</v>
      </c>
      <c r="M674" s="47">
        <f>'[1]BoQ HSYC'!L674</f>
        <v>10240608</v>
      </c>
      <c r="N674" s="183">
        <f>'[1]BoQ HSYC'!M674</f>
        <v>2746270.8</v>
      </c>
      <c r="O674" s="183">
        <f>'[1]BoQ HSYC'!N674</f>
        <v>837942</v>
      </c>
      <c r="P674" s="83">
        <f>'[1]BoQ HSYC'!O674</f>
        <v>3584212.8</v>
      </c>
      <c r="Q674" s="47">
        <f>'[1]BoQ HSYC'!P674</f>
        <v>55114952.255999997</v>
      </c>
      <c r="R674" s="132">
        <f>'[1]BoQ HSYC'!Q674</f>
        <v>19290233.289599996</v>
      </c>
      <c r="S674" s="83">
        <f>'[1]BoQ HSYC'!R674</f>
        <v>74405185.545599997</v>
      </c>
      <c r="T674" s="48">
        <f>'[1]BoQ HSYC'!S674</f>
        <v>0</v>
      </c>
      <c r="U674" s="132">
        <f>'[1]BoQ HSYC'!T674</f>
        <v>0</v>
      </c>
      <c r="V674" s="132" t="str">
        <f>'[1]BoQ HSYC'!U674</f>
        <v>BĐG Q2/2026</v>
      </c>
      <c r="W674" s="132" t="str">
        <f>'[1]BoQ HSYC'!V674</f>
        <v>BĐG Q2/2026</v>
      </c>
      <c r="X674" s="44" t="str">
        <f>'[1]BoQ HSYC'!W674</f>
        <v>ME</v>
      </c>
      <c r="Y674" s="44"/>
      <c r="Z674" s="44"/>
      <c r="AA674" s="44"/>
      <c r="AB674" s="2">
        <v>10055686.989280764</v>
      </c>
      <c r="AC674" s="2">
        <v>54119707.376309067</v>
      </c>
      <c r="AD674" s="2">
        <f>+M674</f>
        <v>10240608</v>
      </c>
      <c r="AE674" s="2">
        <f>+AD674*14%</f>
        <v>1433685.12</v>
      </c>
      <c r="AF674" s="155">
        <f>+AD674*35%</f>
        <v>3584212.8</v>
      </c>
      <c r="AG674" s="2">
        <f>+AD674*F674</f>
        <v>55114952.255999997</v>
      </c>
      <c r="AH674" s="2">
        <f>+AE674*F674</f>
        <v>7716093.3158400003</v>
      </c>
      <c r="AI674" s="2">
        <f>+AF674*F674</f>
        <v>19290233.289599996</v>
      </c>
      <c r="AJ674" s="2">
        <f>SUM(AG674:AI674)</f>
        <v>82121278.861439988</v>
      </c>
      <c r="AK674" s="2">
        <f>+AD674*G674</f>
        <v>55114952.255999997</v>
      </c>
      <c r="AL674" s="2">
        <f>+AE674*G674</f>
        <v>7716093.3158400003</v>
      </c>
      <c r="AM674" s="2">
        <f>+AF674*G674</f>
        <v>19290233.289599996</v>
      </c>
      <c r="AN674" s="155">
        <f>SUM(AK674:AM674)</f>
        <v>82121278.861439988</v>
      </c>
      <c r="AQ674" s="145" t="s">
        <v>525</v>
      </c>
      <c r="AU674" s="8"/>
      <c r="AV674" s="8"/>
      <c r="AW674" s="2">
        <f>+'[2]BoQ HSYC-Đạt'!AT674</f>
        <v>11264668.800000001</v>
      </c>
      <c r="AX674" s="8">
        <f>F674*AW674</f>
        <v>60626447.481600001</v>
      </c>
      <c r="AY674" s="8">
        <f>IF(AQ674="CT",7%,5%)*AX674</f>
        <v>4243851.3237120006</v>
      </c>
      <c r="AZ674" s="8">
        <f>AX674*2%</f>
        <v>1212528.9496319999</v>
      </c>
      <c r="BA674" s="8">
        <f>IF(BB674&gt;0,0,AX674*5%)</f>
        <v>3031322.3740800004</v>
      </c>
      <c r="BB674" s="8"/>
      <c r="BC674" s="8">
        <f>+AX674+AY674+AZ674+BA674+BB674</f>
        <v>69114150.129023999</v>
      </c>
      <c r="BD674" s="8">
        <f>AX674-AT674</f>
        <v>60626447.481600001</v>
      </c>
      <c r="BE674" s="2"/>
      <c r="BH674" s="2"/>
    </row>
    <row r="675" spans="1:60" ht="17" hidden="1" outlineLevel="1" x14ac:dyDescent="0.2">
      <c r="A675" s="1" t="s">
        <v>1308</v>
      </c>
      <c r="B675" s="82">
        <v>79</v>
      </c>
      <c r="C675" s="144" t="s">
        <v>939</v>
      </c>
      <c r="D675" s="144"/>
      <c r="E675" s="82" t="s">
        <v>160</v>
      </c>
      <c r="F675" s="143">
        <v>0.9</v>
      </c>
      <c r="G675" s="142">
        <f>'[1]BoQ HSYC'!F675</f>
        <v>0.9</v>
      </c>
      <c r="H675" s="185">
        <f>'[1]BoQ HSYC'!G675</f>
        <v>0</v>
      </c>
      <c r="I675" s="185">
        <f>'[1]BoQ HSYC'!H675</f>
        <v>0</v>
      </c>
      <c r="J675" s="185">
        <f>'[1]BoQ HSYC'!I675</f>
        <v>0</v>
      </c>
      <c r="K675" s="48">
        <f>'[1]BoQ HSYC'!J675</f>
        <v>5467332</v>
      </c>
      <c r="L675" s="47">
        <f>'[1]BoQ HSYC'!K675</f>
        <v>2329680</v>
      </c>
      <c r="M675" s="47">
        <f>'[1]BoQ HSYC'!L675</f>
        <v>7797012</v>
      </c>
      <c r="N675" s="183">
        <f>'[1]BoQ HSYC'!M675</f>
        <v>1913566.2</v>
      </c>
      <c r="O675" s="183">
        <f>'[1]BoQ HSYC'!N675</f>
        <v>815388</v>
      </c>
      <c r="P675" s="83">
        <f>'[1]BoQ HSYC'!O675</f>
        <v>2728954.2</v>
      </c>
      <c r="Q675" s="47">
        <f>'[1]BoQ HSYC'!P675</f>
        <v>7017310.7999999998</v>
      </c>
      <c r="R675" s="132">
        <f>'[1]BoQ HSYC'!Q675</f>
        <v>2456058.7800000003</v>
      </c>
      <c r="S675" s="83">
        <f>'[1]BoQ HSYC'!R675</f>
        <v>9473369.5800000001</v>
      </c>
      <c r="T675" s="48">
        <f>'[1]BoQ HSYC'!S675</f>
        <v>0</v>
      </c>
      <c r="U675" s="132">
        <f>'[1]BoQ HSYC'!T675</f>
        <v>0</v>
      </c>
      <c r="V675" s="132" t="str">
        <f>'[1]BoQ HSYC'!U675</f>
        <v>BĐG Q2/2026</v>
      </c>
      <c r="W675" s="132" t="str">
        <f>'[1]BoQ HSYC'!V675</f>
        <v>BĐG Q2/2026</v>
      </c>
      <c r="X675" s="44" t="str">
        <f>'[1]BoQ HSYC'!W675</f>
        <v>ME</v>
      </c>
      <c r="Y675" s="44"/>
      <c r="Z675" s="44"/>
      <c r="AA675" s="44"/>
      <c r="AB675" s="2">
        <v>7599886.3464253126</v>
      </c>
      <c r="AC675" s="2">
        <v>6839897.7117827814</v>
      </c>
      <c r="AD675" s="2">
        <f>+M675</f>
        <v>7797012</v>
      </c>
      <c r="AE675" s="2">
        <f>+AD675*14%</f>
        <v>1091581.6800000002</v>
      </c>
      <c r="AF675" s="155">
        <f>+AD675*35%</f>
        <v>2728954.1999999997</v>
      </c>
      <c r="AG675" s="2">
        <f>+AD675*F675</f>
        <v>7017310.7999999998</v>
      </c>
      <c r="AH675" s="2">
        <f>+AE675*F675</f>
        <v>982423.51200000022</v>
      </c>
      <c r="AI675" s="2">
        <f>+AF675*F675</f>
        <v>2456058.7799999998</v>
      </c>
      <c r="AJ675" s="2">
        <f>SUM(AG675:AI675)</f>
        <v>10455793.092</v>
      </c>
      <c r="AK675" s="2">
        <f>+AD675*G675</f>
        <v>7017310.7999999998</v>
      </c>
      <c r="AL675" s="2">
        <f>+AE675*G675</f>
        <v>982423.51200000022</v>
      </c>
      <c r="AM675" s="2">
        <f>+AF675*G675</f>
        <v>2456058.7799999998</v>
      </c>
      <c r="AN675" s="155">
        <f>SUM(AK675:AM675)</f>
        <v>10455793.092</v>
      </c>
      <c r="AQ675" s="145" t="s">
        <v>525</v>
      </c>
      <c r="AU675" s="8"/>
      <c r="AV675" s="8"/>
      <c r="AW675" s="2">
        <f>+'[2]BoQ HSYC-Đạt'!AT675</f>
        <v>8576713.1999999993</v>
      </c>
      <c r="AX675" s="8">
        <f>F675*AW675</f>
        <v>7719041.8799999999</v>
      </c>
      <c r="AY675" s="8">
        <f>IF(AQ675="CT",7%,5%)*AX675</f>
        <v>540332.93160000001</v>
      </c>
      <c r="AZ675" s="8">
        <f>AX675*2%</f>
        <v>154380.8376</v>
      </c>
      <c r="BA675" s="8">
        <f>IF(BB675&gt;0,0,AX675*5%)</f>
        <v>385952.09400000004</v>
      </c>
      <c r="BB675" s="8"/>
      <c r="BC675" s="8">
        <f>+AX675+AY675+AZ675+BA675+BB675</f>
        <v>8799707.7432000004</v>
      </c>
      <c r="BD675" s="8">
        <f>AX675-AT675</f>
        <v>7719041.8799999999</v>
      </c>
      <c r="BE675" s="2"/>
      <c r="BH675" s="2"/>
    </row>
    <row r="676" spans="1:60" ht="17" hidden="1" outlineLevel="1" x14ac:dyDescent="0.2">
      <c r="A676" s="1" t="s">
        <v>1308</v>
      </c>
      <c r="B676" s="82">
        <v>80</v>
      </c>
      <c r="C676" s="144" t="s">
        <v>558</v>
      </c>
      <c r="D676" s="144"/>
      <c r="E676" s="82" t="s">
        <v>160</v>
      </c>
      <c r="F676" s="143">
        <v>3.2759999999999998</v>
      </c>
      <c r="G676" s="142">
        <f>'[1]BoQ HSYC'!F676</f>
        <v>3.2759999999999998</v>
      </c>
      <c r="H676" s="185">
        <f>'[1]BoQ HSYC'!G676</f>
        <v>0</v>
      </c>
      <c r="I676" s="185">
        <f>'[1]BoQ HSYC'!H676</f>
        <v>0</v>
      </c>
      <c r="J676" s="185">
        <f>'[1]BoQ HSYC'!I676</f>
        <v>0</v>
      </c>
      <c r="K676" s="48">
        <f>'[1]BoQ HSYC'!J676</f>
        <v>3844464</v>
      </c>
      <c r="L676" s="47">
        <f>'[1]BoQ HSYC'!K676</f>
        <v>2265240</v>
      </c>
      <c r="M676" s="47">
        <f>'[1]BoQ HSYC'!L676</f>
        <v>6109704</v>
      </c>
      <c r="N676" s="183">
        <f>'[1]BoQ HSYC'!M676</f>
        <v>1345562.4</v>
      </c>
      <c r="O676" s="183">
        <f>'[1]BoQ HSYC'!N676</f>
        <v>792834</v>
      </c>
      <c r="P676" s="83">
        <f>'[1]BoQ HSYC'!O676</f>
        <v>2138396.4</v>
      </c>
      <c r="Q676" s="47">
        <f>'[1]BoQ HSYC'!P676</f>
        <v>20015390.303999998</v>
      </c>
      <c r="R676" s="132">
        <f>'[1]BoQ HSYC'!Q676</f>
        <v>7005386.606399999</v>
      </c>
      <c r="S676" s="83">
        <f>'[1]BoQ HSYC'!R676</f>
        <v>27020776.910399996</v>
      </c>
      <c r="T676" s="48">
        <f>'[1]BoQ HSYC'!S676</f>
        <v>0</v>
      </c>
      <c r="U676" s="132">
        <f>'[1]BoQ HSYC'!T676</f>
        <v>0</v>
      </c>
      <c r="V676" s="132" t="str">
        <f>'[1]BoQ HSYC'!U676</f>
        <v>BĐG Q2/2026</v>
      </c>
      <c r="W676" s="132" t="str">
        <f>'[1]BoQ HSYC'!V676</f>
        <v>BĐG Q2/2026</v>
      </c>
      <c r="X676" s="44" t="str">
        <f>'[1]BoQ HSYC'!W676</f>
        <v>ME</v>
      </c>
      <c r="Y676" s="44"/>
      <c r="Z676" s="44"/>
      <c r="AA676" s="44"/>
      <c r="AB676" s="2">
        <v>6431825.5247725872</v>
      </c>
      <c r="AC676" s="2">
        <v>21070660.419154994</v>
      </c>
      <c r="AD676" s="2">
        <f>+M676</f>
        <v>6109704</v>
      </c>
      <c r="AE676" s="2">
        <f>+AD676*14%</f>
        <v>855358.56</v>
      </c>
      <c r="AF676" s="155">
        <f>+AD676*35%</f>
        <v>2138396.4</v>
      </c>
      <c r="AG676" s="2">
        <f>+AD676*F676</f>
        <v>20015390.303999998</v>
      </c>
      <c r="AH676" s="2">
        <f>+AE676*F676</f>
        <v>2802154.6425600001</v>
      </c>
      <c r="AI676" s="2">
        <f>+AF676*F676</f>
        <v>7005386.606399999</v>
      </c>
      <c r="AJ676" s="2">
        <f>SUM(AG676:AI676)</f>
        <v>29822931.552959997</v>
      </c>
      <c r="AK676" s="2">
        <f>+AD676*G676</f>
        <v>20015390.303999998</v>
      </c>
      <c r="AL676" s="2">
        <f>+AE676*G676</f>
        <v>2802154.6425600001</v>
      </c>
      <c r="AM676" s="2">
        <f>+AF676*G676</f>
        <v>7005386.606399999</v>
      </c>
      <c r="AN676" s="155">
        <f>SUM(AK676:AM676)</f>
        <v>29822931.552959997</v>
      </c>
      <c r="AQ676" s="145" t="s">
        <v>525</v>
      </c>
      <c r="AU676" s="8"/>
      <c r="AV676" s="8"/>
      <c r="AW676" s="2">
        <f>+'[2]BoQ HSYC-Đạt'!AT676</f>
        <v>6720674.4000000004</v>
      </c>
      <c r="AX676" s="8">
        <f>F676*AW676</f>
        <v>22016929.334399998</v>
      </c>
      <c r="AY676" s="8">
        <f>IF(AQ676="CT",7%,5%)*AX676</f>
        <v>1541185.0534079999</v>
      </c>
      <c r="AZ676" s="8">
        <f>AX676*2%</f>
        <v>440338.58668799995</v>
      </c>
      <c r="BA676" s="8">
        <f>IF(BB676&gt;0,0,AX676*5%)</f>
        <v>1100846.4667199999</v>
      </c>
      <c r="BB676" s="8"/>
      <c r="BC676" s="8">
        <f>+AX676+AY676+AZ676+BA676+BB676</f>
        <v>25099299.441215999</v>
      </c>
      <c r="BD676" s="8">
        <f>AX676-AT676</f>
        <v>22016929.334399998</v>
      </c>
      <c r="BE676" s="2"/>
      <c r="BH676" s="2"/>
    </row>
    <row r="677" spans="1:60" ht="17" hidden="1" outlineLevel="1" x14ac:dyDescent="0.2">
      <c r="A677" s="1" t="s">
        <v>1307</v>
      </c>
      <c r="B677" s="82">
        <v>81</v>
      </c>
      <c r="C677" s="144" t="s">
        <v>557</v>
      </c>
      <c r="D677" s="144"/>
      <c r="E677" s="82" t="s">
        <v>160</v>
      </c>
      <c r="F677" s="143">
        <v>1</v>
      </c>
      <c r="G677" s="142">
        <f>'[1]BoQ HSYC'!F677</f>
        <v>1</v>
      </c>
      <c r="H677" s="185">
        <f>'[1]BoQ HSYC'!G677</f>
        <v>0</v>
      </c>
      <c r="I677" s="185">
        <f>'[1]BoQ HSYC'!H677</f>
        <v>0</v>
      </c>
      <c r="J677" s="185">
        <f>'[1]BoQ HSYC'!I677</f>
        <v>0</v>
      </c>
      <c r="K677" s="48">
        <f>'[1]BoQ HSYC'!J677</f>
        <v>1961622</v>
      </c>
      <c r="L677" s="47">
        <f>'[1]BoQ HSYC'!K677</f>
        <v>1659240.0000000002</v>
      </c>
      <c r="M677" s="47">
        <f>'[1]BoQ HSYC'!L677</f>
        <v>3620862</v>
      </c>
      <c r="N677" s="183">
        <f>'[1]BoQ HSYC'!M677</f>
        <v>686567.7</v>
      </c>
      <c r="O677" s="183">
        <f>'[1]BoQ HSYC'!N677</f>
        <v>580734</v>
      </c>
      <c r="P677" s="83">
        <f>'[1]BoQ HSYC'!O677</f>
        <v>1267301.7</v>
      </c>
      <c r="Q677" s="47">
        <f>'[1]BoQ HSYC'!P677</f>
        <v>3620862</v>
      </c>
      <c r="R677" s="132">
        <f>'[1]BoQ HSYC'!Q677</f>
        <v>1267301.7</v>
      </c>
      <c r="S677" s="83">
        <f>'[1]BoQ HSYC'!R677</f>
        <v>4888163.7</v>
      </c>
      <c r="T677" s="48">
        <f>'[1]BoQ HSYC'!S677</f>
        <v>0</v>
      </c>
      <c r="U677" s="132">
        <f>'[1]BoQ HSYC'!T677</f>
        <v>0</v>
      </c>
      <c r="V677" s="132" t="str">
        <f>'[1]BoQ HSYC'!U677</f>
        <v>BĐG Q2/2026</v>
      </c>
      <c r="W677" s="132" t="str">
        <f>'[1]BoQ HSYC'!V677</f>
        <v>BĐG Q2/2026</v>
      </c>
      <c r="X677" s="44" t="str">
        <f>'[1]BoQ HSYC'!W677</f>
        <v>ME</v>
      </c>
      <c r="Y677" s="44"/>
      <c r="Z677" s="44"/>
      <c r="AA677" s="44"/>
      <c r="AB677" s="2">
        <v>3726444.0495739877</v>
      </c>
      <c r="AC677" s="2">
        <v>3726444.0495739877</v>
      </c>
      <c r="AD677" s="2">
        <f>+M677</f>
        <v>3620862</v>
      </c>
      <c r="AE677" s="2">
        <f>+AD677*14%</f>
        <v>506920.68000000005</v>
      </c>
      <c r="AF677" s="155">
        <f>+AD677*35%</f>
        <v>1267301.7</v>
      </c>
      <c r="AG677" s="2">
        <f>+AD677*F677</f>
        <v>3620862</v>
      </c>
      <c r="AH677" s="2">
        <f>+AE677*F677</f>
        <v>506920.68000000005</v>
      </c>
      <c r="AI677" s="2">
        <f>+AF677*F677</f>
        <v>1267301.7</v>
      </c>
      <c r="AJ677" s="2">
        <f>SUM(AG677:AI677)</f>
        <v>5395084.3799999999</v>
      </c>
      <c r="AK677" s="2">
        <f>+AD677*G677</f>
        <v>3620862</v>
      </c>
      <c r="AL677" s="2">
        <f>+AE677*G677</f>
        <v>506920.68000000005</v>
      </c>
      <c r="AM677" s="2">
        <f>+AF677*G677</f>
        <v>1267301.7</v>
      </c>
      <c r="AN677" s="155">
        <f>SUM(AK677:AM677)</f>
        <v>5395084.3799999999</v>
      </c>
      <c r="AQ677" s="145" t="s">
        <v>525</v>
      </c>
      <c r="AU677" s="8"/>
      <c r="AV677" s="8"/>
      <c r="AW677" s="2">
        <f>+'[2]BoQ HSYC-Đạt'!AT677</f>
        <v>3982948.2</v>
      </c>
      <c r="AX677" s="8">
        <f>F677*AW677</f>
        <v>3982948.2</v>
      </c>
      <c r="AY677" s="8">
        <f>IF(AQ677="CT",7%,5%)*AX677</f>
        <v>278806.37400000001</v>
      </c>
      <c r="AZ677" s="8">
        <f>AX677*2%</f>
        <v>79658.964000000007</v>
      </c>
      <c r="BA677" s="8">
        <f>IF(BB677&gt;0,0,AX677*5%)</f>
        <v>199147.41000000003</v>
      </c>
      <c r="BB677" s="8"/>
      <c r="BC677" s="8">
        <f>+AX677+AY677+AZ677+BA677+BB677</f>
        <v>4540560.9479999999</v>
      </c>
      <c r="BD677" s="8">
        <f>AX677-AT677</f>
        <v>3982948.2</v>
      </c>
      <c r="BE677" s="2"/>
      <c r="BH677" s="2"/>
    </row>
    <row r="678" spans="1:60" ht="17" hidden="1" outlineLevel="1" x14ac:dyDescent="0.2">
      <c r="A678" s="1" t="s">
        <v>1298</v>
      </c>
      <c r="B678" s="82">
        <v>82</v>
      </c>
      <c r="C678" s="144" t="s">
        <v>786</v>
      </c>
      <c r="D678" s="144"/>
      <c r="E678" s="82" t="s">
        <v>85</v>
      </c>
      <c r="F678" s="143">
        <v>4</v>
      </c>
      <c r="G678" s="142">
        <f>'[1]BoQ HSYC'!F678</f>
        <v>4</v>
      </c>
      <c r="H678" s="185">
        <f>'[1]BoQ HSYC'!G678</f>
        <v>0</v>
      </c>
      <c r="I678" s="185">
        <f>'[1]BoQ HSYC'!H678</f>
        <v>0</v>
      </c>
      <c r="J678" s="185">
        <f>'[1]BoQ HSYC'!I678</f>
        <v>0</v>
      </c>
      <c r="K678" s="48">
        <f>'[1]BoQ HSYC'!J678</f>
        <v>641160</v>
      </c>
      <c r="L678" s="47">
        <f>'[1]BoQ HSYC'!K678</f>
        <v>44469</v>
      </c>
      <c r="M678" s="47">
        <f>'[1]BoQ HSYC'!L678</f>
        <v>685629</v>
      </c>
      <c r="N678" s="183">
        <f>'[1]BoQ HSYC'!M678</f>
        <v>224406</v>
      </c>
      <c r="O678" s="183">
        <f>'[1]BoQ HSYC'!N678</f>
        <v>15564.15</v>
      </c>
      <c r="P678" s="83">
        <f>'[1]BoQ HSYC'!O678</f>
        <v>239970.15</v>
      </c>
      <c r="Q678" s="47">
        <f>'[1]BoQ HSYC'!P678</f>
        <v>2742516</v>
      </c>
      <c r="R678" s="132">
        <f>'[1]BoQ HSYC'!Q678</f>
        <v>959880.6</v>
      </c>
      <c r="S678" s="83">
        <f>'[1]BoQ HSYC'!R678</f>
        <v>3702396.6</v>
      </c>
      <c r="T678" s="48">
        <f>'[1]BoQ HSYC'!S678</f>
        <v>0</v>
      </c>
      <c r="U678" s="132">
        <f>'[1]BoQ HSYC'!T678</f>
        <v>0</v>
      </c>
      <c r="V678" s="132" t="str">
        <f>'[1]BoQ HSYC'!U678</f>
        <v>BĐG Q2/2026</v>
      </c>
      <c r="W678" s="132" t="str">
        <f>'[1]BoQ HSYC'!V678</f>
        <v>BĐG Q2/2026</v>
      </c>
      <c r="X678" s="44" t="str">
        <f>'[1]BoQ HSYC'!W678</f>
        <v>ME</v>
      </c>
      <c r="Y678" s="44"/>
      <c r="Z678" s="44"/>
      <c r="AA678" s="44"/>
      <c r="AB678" s="2">
        <v>930818.27403839992</v>
      </c>
      <c r="AC678" s="2">
        <v>3723273.0961535997</v>
      </c>
      <c r="AD678" s="2">
        <f>+M678</f>
        <v>685629</v>
      </c>
      <c r="AE678" s="2">
        <f>+AD678*14%</f>
        <v>95988.060000000012</v>
      </c>
      <c r="AF678" s="155">
        <f>+AD678*35%</f>
        <v>239970.15</v>
      </c>
      <c r="AG678" s="2">
        <f>+AD678*F678</f>
        <v>2742516</v>
      </c>
      <c r="AH678" s="2">
        <f>+AE678*F678</f>
        <v>383952.24000000005</v>
      </c>
      <c r="AI678" s="2">
        <f>+AF678*F678</f>
        <v>959880.6</v>
      </c>
      <c r="AJ678" s="2">
        <f>SUM(AG678:AI678)</f>
        <v>4086348.8400000003</v>
      </c>
      <c r="AK678" s="2">
        <f>+AD678*G678</f>
        <v>2742516</v>
      </c>
      <c r="AL678" s="2">
        <f>+AE678*G678</f>
        <v>383952.24000000005</v>
      </c>
      <c r="AM678" s="2">
        <f>+AF678*G678</f>
        <v>959880.6</v>
      </c>
      <c r="AN678" s="155">
        <f>SUM(AK678:AM678)</f>
        <v>4086348.8400000003</v>
      </c>
      <c r="AQ678" s="145" t="s">
        <v>525</v>
      </c>
      <c r="AU678" s="8"/>
      <c r="AV678" s="8"/>
      <c r="AW678" s="2">
        <f>+'[2]BoQ HSYC-Đạt'!AT678</f>
        <v>699341.58</v>
      </c>
      <c r="AX678" s="8">
        <f>F678*AW678</f>
        <v>2797366.32</v>
      </c>
      <c r="AY678" s="8">
        <f>IF(AQ678="CT",7%,5%)*AX678</f>
        <v>195815.64240000001</v>
      </c>
      <c r="AZ678" s="8">
        <f>AX678*2%</f>
        <v>55947.326399999998</v>
      </c>
      <c r="BA678" s="8">
        <f>IF(BB678&gt;0,0,AX678*5%)</f>
        <v>139868.31599999999</v>
      </c>
      <c r="BB678" s="8"/>
      <c r="BC678" s="8">
        <f>+AX678+AY678+AZ678+BA678+BB678</f>
        <v>3188997.6047999999</v>
      </c>
      <c r="BD678" s="8">
        <f>AX678-AT678</f>
        <v>2797366.32</v>
      </c>
      <c r="BE678" s="2"/>
      <c r="BH678" s="2"/>
    </row>
    <row r="679" spans="1:60" ht="17" hidden="1" outlineLevel="1" x14ac:dyDescent="0.2">
      <c r="A679" s="1" t="s">
        <v>1306</v>
      </c>
      <c r="B679" s="82">
        <v>83</v>
      </c>
      <c r="C679" s="144" t="s">
        <v>785</v>
      </c>
      <c r="D679" s="144"/>
      <c r="E679" s="82" t="s">
        <v>85</v>
      </c>
      <c r="F679" s="143">
        <v>6</v>
      </c>
      <c r="G679" s="142">
        <f>'[1]BoQ HSYC'!F679</f>
        <v>6</v>
      </c>
      <c r="H679" s="185">
        <f>'[1]BoQ HSYC'!G679</f>
        <v>0</v>
      </c>
      <c r="I679" s="185">
        <f>'[1]BoQ HSYC'!H679</f>
        <v>0</v>
      </c>
      <c r="J679" s="185">
        <f>'[1]BoQ HSYC'!I679</f>
        <v>0</v>
      </c>
      <c r="K679" s="48">
        <f>'[1]BoQ HSYC'!J679</f>
        <v>279504</v>
      </c>
      <c r="L679" s="47">
        <f>'[1]BoQ HSYC'!K679</f>
        <v>39528</v>
      </c>
      <c r="M679" s="47">
        <f>'[1]BoQ HSYC'!L679</f>
        <v>319032</v>
      </c>
      <c r="N679" s="183">
        <f>'[1]BoQ HSYC'!M679</f>
        <v>97826.4</v>
      </c>
      <c r="O679" s="183">
        <f>'[1]BoQ HSYC'!N679</f>
        <v>13834.8</v>
      </c>
      <c r="P679" s="83">
        <f>'[1]BoQ HSYC'!O679</f>
        <v>111661.2</v>
      </c>
      <c r="Q679" s="47">
        <f>'[1]BoQ HSYC'!P679</f>
        <v>1914192</v>
      </c>
      <c r="R679" s="132">
        <f>'[1]BoQ HSYC'!Q679</f>
        <v>669967.19999999995</v>
      </c>
      <c r="S679" s="83">
        <f>'[1]BoQ HSYC'!R679</f>
        <v>2584159.2000000002</v>
      </c>
      <c r="T679" s="48">
        <f>'[1]BoQ HSYC'!S679</f>
        <v>0</v>
      </c>
      <c r="U679" s="132">
        <f>'[1]BoQ HSYC'!T679</f>
        <v>0</v>
      </c>
      <c r="V679" s="132" t="str">
        <f>'[1]BoQ HSYC'!U679</f>
        <v>BĐG Q2/2026</v>
      </c>
      <c r="W679" s="132" t="str">
        <f>'[1]BoQ HSYC'!V679</f>
        <v>BĐG Q2/2026</v>
      </c>
      <c r="X679" s="44" t="str">
        <f>'[1]BoQ HSYC'!W679</f>
        <v>ME</v>
      </c>
      <c r="Y679" s="44"/>
      <c r="Z679" s="44"/>
      <c r="AA679" s="44"/>
      <c r="AB679" s="2">
        <v>360187.91466074996</v>
      </c>
      <c r="AC679" s="2">
        <v>2161127.4879644997</v>
      </c>
      <c r="AD679" s="2">
        <f>+M679</f>
        <v>319032</v>
      </c>
      <c r="AE679" s="2">
        <f>+AD679*14%</f>
        <v>44664.480000000003</v>
      </c>
      <c r="AF679" s="155">
        <f>+AD679*35%</f>
        <v>111661.2</v>
      </c>
      <c r="AG679" s="2">
        <f>+AD679*F679</f>
        <v>1914192</v>
      </c>
      <c r="AH679" s="2">
        <f>+AE679*F679</f>
        <v>267986.88</v>
      </c>
      <c r="AI679" s="2">
        <f>+AF679*F679</f>
        <v>669967.19999999995</v>
      </c>
      <c r="AJ679" s="2">
        <f>SUM(AG679:AI679)</f>
        <v>2852146.08</v>
      </c>
      <c r="AK679" s="2">
        <f>+AD679*G679</f>
        <v>1914192</v>
      </c>
      <c r="AL679" s="2">
        <f>+AE679*G679</f>
        <v>267986.88</v>
      </c>
      <c r="AM679" s="2">
        <f>+AF679*G679</f>
        <v>669967.19999999995</v>
      </c>
      <c r="AN679" s="155">
        <f>SUM(AK679:AM679)</f>
        <v>2852146.08</v>
      </c>
      <c r="AQ679" s="145" t="s">
        <v>525</v>
      </c>
      <c r="AU679" s="8"/>
      <c r="AV679" s="8"/>
      <c r="AW679" s="2">
        <f>+'[2]BoQ HSYC-Đạt'!AT679</f>
        <v>325412.64</v>
      </c>
      <c r="AX679" s="8">
        <f>F679*AW679</f>
        <v>1952475.84</v>
      </c>
      <c r="AY679" s="8">
        <f>IF(AQ679="CT",7%,5%)*AX679</f>
        <v>136673.30880000003</v>
      </c>
      <c r="AZ679" s="8">
        <f>AX679*2%</f>
        <v>39049.516800000005</v>
      </c>
      <c r="BA679" s="8">
        <f>IF(BB679&gt;0,0,AX679*5%)</f>
        <v>97623.792000000016</v>
      </c>
      <c r="BB679" s="8"/>
      <c r="BC679" s="8">
        <f>+AX679+AY679+AZ679+BA679+BB679</f>
        <v>2225822.4575999998</v>
      </c>
      <c r="BD679" s="8">
        <f>AX679-AT679</f>
        <v>1952475.84</v>
      </c>
      <c r="BE679" s="2"/>
      <c r="BH679" s="2"/>
    </row>
    <row r="680" spans="1:60" ht="17" hidden="1" outlineLevel="1" x14ac:dyDescent="0.2">
      <c r="A680" s="1" t="s">
        <v>1297</v>
      </c>
      <c r="B680" s="82">
        <v>84</v>
      </c>
      <c r="C680" s="144" t="s">
        <v>556</v>
      </c>
      <c r="D680" s="144"/>
      <c r="E680" s="82" t="s">
        <v>85</v>
      </c>
      <c r="F680" s="143">
        <v>10</v>
      </c>
      <c r="G680" s="142">
        <f>'[1]BoQ HSYC'!F680</f>
        <v>10</v>
      </c>
      <c r="H680" s="185">
        <f>'[1]BoQ HSYC'!G680</f>
        <v>0</v>
      </c>
      <c r="I680" s="185">
        <f>'[1]BoQ HSYC'!H680</f>
        <v>0</v>
      </c>
      <c r="J680" s="185">
        <f>'[1]BoQ HSYC'!I680</f>
        <v>0</v>
      </c>
      <c r="K680" s="48">
        <f>'[1]BoQ HSYC'!J680</f>
        <v>206784</v>
      </c>
      <c r="L680" s="47">
        <f>'[1]BoQ HSYC'!K680</f>
        <v>32118</v>
      </c>
      <c r="M680" s="47">
        <f>'[1]BoQ HSYC'!L680</f>
        <v>238902</v>
      </c>
      <c r="N680" s="183">
        <f>'[1]BoQ HSYC'!M680</f>
        <v>72374.399999999994</v>
      </c>
      <c r="O680" s="183">
        <f>'[1]BoQ HSYC'!N680</f>
        <v>11241.3</v>
      </c>
      <c r="P680" s="83">
        <f>'[1]BoQ HSYC'!O680</f>
        <v>83615.7</v>
      </c>
      <c r="Q680" s="47">
        <f>'[1]BoQ HSYC'!P680</f>
        <v>2389020</v>
      </c>
      <c r="R680" s="132">
        <f>'[1]BoQ HSYC'!Q680</f>
        <v>836157</v>
      </c>
      <c r="S680" s="83">
        <f>'[1]BoQ HSYC'!R680</f>
        <v>3225177</v>
      </c>
      <c r="T680" s="48">
        <f>'[1]BoQ HSYC'!S680</f>
        <v>0</v>
      </c>
      <c r="U680" s="132">
        <f>'[1]BoQ HSYC'!T680</f>
        <v>0</v>
      </c>
      <c r="V680" s="132" t="str">
        <f>'[1]BoQ HSYC'!U680</f>
        <v>BĐG Q2/2026</v>
      </c>
      <c r="W680" s="132" t="str">
        <f>'[1]BoQ HSYC'!V680</f>
        <v>BĐG Q2/2026</v>
      </c>
      <c r="X680" s="44" t="str">
        <f>'[1]BoQ HSYC'!W680</f>
        <v>ME</v>
      </c>
      <c r="Y680" s="44"/>
      <c r="Z680" s="44"/>
      <c r="AA680" s="44"/>
      <c r="AB680" s="2">
        <v>366420.39743430004</v>
      </c>
      <c r="AC680" s="2">
        <v>3664203.9743430004</v>
      </c>
      <c r="AD680" s="2">
        <f>+M680</f>
        <v>238902</v>
      </c>
      <c r="AE680" s="2">
        <f>+AD680*14%</f>
        <v>33446.280000000006</v>
      </c>
      <c r="AF680" s="155">
        <f>+AD680*35%</f>
        <v>83615.7</v>
      </c>
      <c r="AG680" s="2">
        <f>+AD680*F680</f>
        <v>2389020</v>
      </c>
      <c r="AH680" s="2">
        <f>+AE680*F680</f>
        <v>334462.80000000005</v>
      </c>
      <c r="AI680" s="2">
        <f>+AF680*F680</f>
        <v>836157</v>
      </c>
      <c r="AJ680" s="2">
        <f>SUM(AG680:AI680)</f>
        <v>3559639.8</v>
      </c>
      <c r="AK680" s="2">
        <f>+AD680*G680</f>
        <v>2389020</v>
      </c>
      <c r="AL680" s="2">
        <f>+AE680*G680</f>
        <v>334462.80000000005</v>
      </c>
      <c r="AM680" s="2">
        <f>+AF680*G680</f>
        <v>836157</v>
      </c>
      <c r="AN680" s="155">
        <f>SUM(AK680:AM680)</f>
        <v>3559639.8</v>
      </c>
      <c r="AQ680" s="145" t="s">
        <v>525</v>
      </c>
      <c r="AU680" s="8"/>
      <c r="AV680" s="8"/>
      <c r="AW680" s="2">
        <f>+'[2]BoQ HSYC-Đạt'!AT680</f>
        <v>243680.04</v>
      </c>
      <c r="AX680" s="8">
        <f>F680*AW680</f>
        <v>2436800.4</v>
      </c>
      <c r="AY680" s="8">
        <f>IF(AQ680="CT",7%,5%)*AX680</f>
        <v>170576.02800000002</v>
      </c>
      <c r="AZ680" s="8">
        <f>AX680*2%</f>
        <v>48736.008000000002</v>
      </c>
      <c r="BA680" s="8">
        <f>IF(BB680&gt;0,0,AX680*5%)</f>
        <v>121840.02</v>
      </c>
      <c r="BB680" s="8"/>
      <c r="BC680" s="8">
        <f>+AX680+AY680+AZ680+BA680+BB680</f>
        <v>2777952.4559999998</v>
      </c>
      <c r="BD680" s="8">
        <f>AX680-AT680</f>
        <v>2436800.4</v>
      </c>
      <c r="BE680" s="2"/>
      <c r="BH680" s="2"/>
    </row>
    <row r="681" spans="1:60" ht="17" hidden="1" outlineLevel="1" x14ac:dyDescent="0.2">
      <c r="A681" s="1" t="s">
        <v>1296</v>
      </c>
      <c r="B681" s="82">
        <v>85</v>
      </c>
      <c r="C681" s="144" t="s">
        <v>554</v>
      </c>
      <c r="D681" s="144"/>
      <c r="E681" s="82" t="s">
        <v>85</v>
      </c>
      <c r="F681" s="143">
        <v>188</v>
      </c>
      <c r="G681" s="142">
        <f>'[1]BoQ HSYC'!F681</f>
        <v>188</v>
      </c>
      <c r="H681" s="185">
        <f>'[1]BoQ HSYC'!G681</f>
        <v>0</v>
      </c>
      <c r="I681" s="185">
        <f>'[1]BoQ HSYC'!H681</f>
        <v>0</v>
      </c>
      <c r="J681" s="185">
        <f>'[1]BoQ HSYC'!I681</f>
        <v>0</v>
      </c>
      <c r="K681" s="48">
        <f>'[1]BoQ HSYC'!J681</f>
        <v>88560</v>
      </c>
      <c r="L681" s="47">
        <f>'[1]BoQ HSYC'!K681</f>
        <v>29646</v>
      </c>
      <c r="M681" s="47">
        <f>'[1]BoQ HSYC'!L681</f>
        <v>118206</v>
      </c>
      <c r="N681" s="183">
        <f>'[1]BoQ HSYC'!M681</f>
        <v>30995.999999999996</v>
      </c>
      <c r="O681" s="183">
        <f>'[1]BoQ HSYC'!N681</f>
        <v>10376.099999999999</v>
      </c>
      <c r="P681" s="83">
        <f>'[1]BoQ HSYC'!O681</f>
        <v>41372.099999999991</v>
      </c>
      <c r="Q681" s="47">
        <f>'[1]BoQ HSYC'!P681</f>
        <v>22222728</v>
      </c>
      <c r="R681" s="132">
        <f>'[1]BoQ HSYC'!Q681</f>
        <v>7777954.799999998</v>
      </c>
      <c r="S681" s="83">
        <f>'[1]BoQ HSYC'!R681</f>
        <v>30000682.799999997</v>
      </c>
      <c r="T681" s="48">
        <f>'[1]BoQ HSYC'!S681</f>
        <v>0</v>
      </c>
      <c r="U681" s="132">
        <f>'[1]BoQ HSYC'!T681</f>
        <v>0</v>
      </c>
      <c r="V681" s="132" t="str">
        <f>'[1]BoQ HSYC'!U681</f>
        <v>BĐG Q2/2026</v>
      </c>
      <c r="W681" s="132" t="str">
        <f>'[1]BoQ HSYC'!V681</f>
        <v>BĐG Q2/2026</v>
      </c>
      <c r="X681" s="44" t="str">
        <f>'[1]BoQ HSYC'!W681</f>
        <v>ME</v>
      </c>
      <c r="Y681" s="44"/>
      <c r="Z681" s="44"/>
      <c r="AA681" s="44"/>
      <c r="AB681" s="2">
        <v>214000.5377169</v>
      </c>
      <c r="AC681" s="2">
        <v>40232101.090777203</v>
      </c>
      <c r="AD681" s="2">
        <f>+M681</f>
        <v>118206</v>
      </c>
      <c r="AE681" s="2">
        <f>+AD681*14%</f>
        <v>16548.84</v>
      </c>
      <c r="AF681" s="155">
        <f>+AD681*35%</f>
        <v>41372.1</v>
      </c>
      <c r="AG681" s="2">
        <f>+AD681*F681</f>
        <v>22222728</v>
      </c>
      <c r="AH681" s="2">
        <f>+AE681*F681</f>
        <v>3111181.92</v>
      </c>
      <c r="AI681" s="2">
        <f>+AF681*F681</f>
        <v>7777954.7999999998</v>
      </c>
      <c r="AJ681" s="2">
        <f>SUM(AG681:AI681)</f>
        <v>33111864.720000003</v>
      </c>
      <c r="AK681" s="2">
        <f>+AD681*G681</f>
        <v>22222728</v>
      </c>
      <c r="AL681" s="2">
        <f>+AE681*G681</f>
        <v>3111181.92</v>
      </c>
      <c r="AM681" s="2">
        <f>+AF681*G681</f>
        <v>7777954.7999999998</v>
      </c>
      <c r="AN681" s="155">
        <f>SUM(AK681:AM681)</f>
        <v>33111864.720000003</v>
      </c>
      <c r="AQ681" s="145" t="s">
        <v>525</v>
      </c>
      <c r="AU681" s="8"/>
      <c r="AV681" s="8"/>
      <c r="AW681" s="2">
        <f>+'[2]BoQ HSYC-Đạt'!AT681</f>
        <v>120570.12</v>
      </c>
      <c r="AX681" s="8">
        <f>F681*AW681</f>
        <v>22667182.559999999</v>
      </c>
      <c r="AY681" s="8">
        <f>IF(AQ681="CT",7%,5%)*AX681</f>
        <v>1586702.7792</v>
      </c>
      <c r="AZ681" s="8">
        <f>AX681*2%</f>
        <v>453343.65119999996</v>
      </c>
      <c r="BA681" s="8">
        <f>IF(BB681&gt;0,0,AX681*5%)</f>
        <v>1133359.128</v>
      </c>
      <c r="BB681" s="8"/>
      <c r="BC681" s="8">
        <f>+AX681+AY681+AZ681+BA681+BB681</f>
        <v>25840588.118399996</v>
      </c>
      <c r="BD681" s="8">
        <f>AX681-AT681</f>
        <v>22667182.559999999</v>
      </c>
      <c r="BE681" s="2"/>
      <c r="BH681" s="2"/>
    </row>
    <row r="682" spans="1:60" ht="17" hidden="1" outlineLevel="1" x14ac:dyDescent="0.2">
      <c r="A682" s="1" t="s">
        <v>1303</v>
      </c>
      <c r="B682" s="82">
        <v>86</v>
      </c>
      <c r="C682" s="144" t="s">
        <v>553</v>
      </c>
      <c r="D682" s="144"/>
      <c r="E682" s="82" t="s">
        <v>85</v>
      </c>
      <c r="F682" s="143">
        <v>111</v>
      </c>
      <c r="G682" s="142">
        <f>'[1]BoQ HSYC'!F682</f>
        <v>111</v>
      </c>
      <c r="H682" s="185">
        <f>'[1]BoQ HSYC'!G682</f>
        <v>0</v>
      </c>
      <c r="I682" s="185">
        <f>'[1]BoQ HSYC'!H682</f>
        <v>0</v>
      </c>
      <c r="J682" s="185">
        <f>'[1]BoQ HSYC'!I682</f>
        <v>0</v>
      </c>
      <c r="K682" s="48">
        <f>'[1]BoQ HSYC'!J682</f>
        <v>48240</v>
      </c>
      <c r="L682" s="47">
        <f>'[1]BoQ HSYC'!K682</f>
        <v>24705</v>
      </c>
      <c r="M682" s="47">
        <f>'[1]BoQ HSYC'!L682</f>
        <v>72945</v>
      </c>
      <c r="N682" s="183">
        <f>'[1]BoQ HSYC'!M682</f>
        <v>16884</v>
      </c>
      <c r="O682" s="183">
        <f>'[1]BoQ HSYC'!N682</f>
        <v>8646.75</v>
      </c>
      <c r="P682" s="83">
        <f>'[1]BoQ HSYC'!O682</f>
        <v>25530.75</v>
      </c>
      <c r="Q682" s="47">
        <f>'[1]BoQ HSYC'!P682</f>
        <v>8096895</v>
      </c>
      <c r="R682" s="132">
        <f>'[1]BoQ HSYC'!Q682</f>
        <v>2833913.25</v>
      </c>
      <c r="S682" s="83">
        <f>'[1]BoQ HSYC'!R682</f>
        <v>10930808.25</v>
      </c>
      <c r="T682" s="48">
        <f>'[1]BoQ HSYC'!S682</f>
        <v>0</v>
      </c>
      <c r="U682" s="132">
        <f>'[1]BoQ HSYC'!T682</f>
        <v>0</v>
      </c>
      <c r="V682" s="132" t="str">
        <f>'[1]BoQ HSYC'!U682</f>
        <v>BĐG Q2/2026</v>
      </c>
      <c r="W682" s="132" t="str">
        <f>'[1]BoQ HSYC'!V682</f>
        <v>BĐG Q2/2026</v>
      </c>
      <c r="X682" s="44" t="str">
        <f>'[1]BoQ HSYC'!W682</f>
        <v>ME</v>
      </c>
      <c r="Y682" s="44"/>
      <c r="Z682" s="44"/>
      <c r="AA682" s="44"/>
      <c r="AB682" s="2">
        <v>128627.05956507</v>
      </c>
      <c r="AC682" s="2">
        <v>14277603.611722769</v>
      </c>
      <c r="AD682" s="2">
        <f>+M682</f>
        <v>72945</v>
      </c>
      <c r="AE682" s="2">
        <f>+AD682*14%</f>
        <v>10212.300000000001</v>
      </c>
      <c r="AF682" s="155">
        <f>+AD682*35%</f>
        <v>25530.75</v>
      </c>
      <c r="AG682" s="2">
        <f>+AD682*F682</f>
        <v>8096895</v>
      </c>
      <c r="AH682" s="2">
        <f>+AE682*F682</f>
        <v>1133565.3</v>
      </c>
      <c r="AI682" s="2">
        <f>+AF682*F682</f>
        <v>2833913.25</v>
      </c>
      <c r="AJ682" s="2">
        <f>SUM(AG682:AI682)</f>
        <v>12064373.550000001</v>
      </c>
      <c r="AK682" s="2">
        <f>+AD682*G682</f>
        <v>8096895</v>
      </c>
      <c r="AL682" s="2">
        <f>+AE682*G682</f>
        <v>1133565.3</v>
      </c>
      <c r="AM682" s="2">
        <f>+AF682*G682</f>
        <v>2833913.25</v>
      </c>
      <c r="AN682" s="155">
        <f>SUM(AK682:AM682)</f>
        <v>12064373.550000001</v>
      </c>
      <c r="AQ682" s="145" t="s">
        <v>525</v>
      </c>
      <c r="AU682" s="8"/>
      <c r="AV682" s="8"/>
      <c r="AW682" s="2">
        <f>+'[2]BoQ HSYC-Đạt'!AT682</f>
        <v>74403.899999999994</v>
      </c>
      <c r="AX682" s="8">
        <f>F682*AW682</f>
        <v>8258832.8999999994</v>
      </c>
      <c r="AY682" s="8">
        <f>IF(AQ682="CT",7%,5%)*AX682</f>
        <v>578118.30300000007</v>
      </c>
      <c r="AZ682" s="8">
        <f>AX682*2%</f>
        <v>165176.658</v>
      </c>
      <c r="BA682" s="8">
        <f>IF(BB682&gt;0,0,AX682*5%)</f>
        <v>412941.64500000002</v>
      </c>
      <c r="BB682" s="8"/>
      <c r="BC682" s="8">
        <f>+AX682+AY682+AZ682+BA682+BB682</f>
        <v>9415069.5059999991</v>
      </c>
      <c r="BD682" s="8">
        <f>AX682-AT682</f>
        <v>8258832.8999999994</v>
      </c>
      <c r="BE682" s="2"/>
      <c r="BH682" s="2"/>
    </row>
    <row r="683" spans="1:60" ht="17" hidden="1" outlineLevel="1" x14ac:dyDescent="0.2">
      <c r="A683" s="1" t="s">
        <v>1298</v>
      </c>
      <c r="B683" s="82">
        <v>87</v>
      </c>
      <c r="C683" s="144" t="s">
        <v>552</v>
      </c>
      <c r="D683" s="144"/>
      <c r="E683" s="82" t="s">
        <v>85</v>
      </c>
      <c r="F683" s="143">
        <v>6</v>
      </c>
      <c r="G683" s="142">
        <f>'[1]BoQ HSYC'!F683</f>
        <v>6</v>
      </c>
      <c r="H683" s="185">
        <f>'[1]BoQ HSYC'!G683</f>
        <v>0</v>
      </c>
      <c r="I683" s="185">
        <f>'[1]BoQ HSYC'!H683</f>
        <v>0</v>
      </c>
      <c r="J683" s="185">
        <f>'[1]BoQ HSYC'!I683</f>
        <v>0</v>
      </c>
      <c r="K683" s="48">
        <f>'[1]BoQ HSYC'!J683</f>
        <v>468000</v>
      </c>
      <c r="L683" s="47">
        <f>'[1]BoQ HSYC'!K683</f>
        <v>44469</v>
      </c>
      <c r="M683" s="47">
        <f>'[1]BoQ HSYC'!L683</f>
        <v>512469</v>
      </c>
      <c r="N683" s="183">
        <f>'[1]BoQ HSYC'!M683</f>
        <v>163800</v>
      </c>
      <c r="O683" s="183">
        <f>'[1]BoQ HSYC'!N683</f>
        <v>15564.15</v>
      </c>
      <c r="P683" s="83">
        <f>'[1]BoQ HSYC'!O683</f>
        <v>179364.15</v>
      </c>
      <c r="Q683" s="47">
        <f>'[1]BoQ HSYC'!P683</f>
        <v>3074814</v>
      </c>
      <c r="R683" s="132">
        <f>'[1]BoQ HSYC'!Q683</f>
        <v>1076184.8999999999</v>
      </c>
      <c r="S683" s="83">
        <f>'[1]BoQ HSYC'!R683</f>
        <v>4150998.9</v>
      </c>
      <c r="T683" s="48">
        <f>'[1]BoQ HSYC'!S683</f>
        <v>0</v>
      </c>
      <c r="U683" s="132">
        <f>'[1]BoQ HSYC'!T683</f>
        <v>0</v>
      </c>
      <c r="V683" s="132" t="str">
        <f>'[1]BoQ HSYC'!U683</f>
        <v>BĐG Q2/2026</v>
      </c>
      <c r="W683" s="132" t="str">
        <f>'[1]BoQ HSYC'!V683</f>
        <v>BĐG Q2/2026</v>
      </c>
      <c r="X683" s="44" t="str">
        <f>'[1]BoQ HSYC'!W683</f>
        <v>ME</v>
      </c>
      <c r="Y683" s="44"/>
      <c r="Z683" s="44"/>
      <c r="AA683" s="44"/>
      <c r="AB683" s="2">
        <v>693586.87087964977</v>
      </c>
      <c r="AC683" s="2">
        <v>4161521.2252778988</v>
      </c>
      <c r="AD683" s="2">
        <f>+M683</f>
        <v>512469</v>
      </c>
      <c r="AE683" s="2">
        <f>+AD683*14%</f>
        <v>71745.66</v>
      </c>
      <c r="AF683" s="155">
        <f>+AD683*35%</f>
        <v>179364.15</v>
      </c>
      <c r="AG683" s="2">
        <f>+AD683*F683</f>
        <v>3074814</v>
      </c>
      <c r="AH683" s="2">
        <f>+AE683*F683</f>
        <v>430473.96</v>
      </c>
      <c r="AI683" s="2">
        <f>+AF683*F683</f>
        <v>1076184.8999999999</v>
      </c>
      <c r="AJ683" s="2">
        <f>SUM(AG683:AI683)</f>
        <v>4581472.8599999994</v>
      </c>
      <c r="AK683" s="2">
        <f>+AD683*G683</f>
        <v>3074814</v>
      </c>
      <c r="AL683" s="2">
        <f>+AE683*G683</f>
        <v>430473.96</v>
      </c>
      <c r="AM683" s="2">
        <f>+AF683*G683</f>
        <v>1076184.8999999999</v>
      </c>
      <c r="AN683" s="155">
        <f>SUM(AK683:AM683)</f>
        <v>4581472.8599999994</v>
      </c>
      <c r="AQ683" s="145" t="s">
        <v>525</v>
      </c>
      <c r="AU683" s="8"/>
      <c r="AV683" s="8"/>
      <c r="AW683" s="2">
        <f>+'[2]BoQ HSYC-Đạt'!AT683</f>
        <v>522718.38</v>
      </c>
      <c r="AX683" s="8">
        <f>F683*AW683</f>
        <v>3136310.2800000003</v>
      </c>
      <c r="AY683" s="8">
        <f>IF(AQ683="CT",7%,5%)*AX683</f>
        <v>219541.71960000004</v>
      </c>
      <c r="AZ683" s="8">
        <f>AX683*2%</f>
        <v>62726.205600000008</v>
      </c>
      <c r="BA683" s="8">
        <f>IF(BB683&gt;0,0,AX683*5%)</f>
        <v>156815.51400000002</v>
      </c>
      <c r="BB683" s="8"/>
      <c r="BC683" s="8">
        <f>+AX683+AY683+AZ683+BA683+BB683</f>
        <v>3575393.7192000002</v>
      </c>
      <c r="BD683" s="8">
        <f>AX683-AT683</f>
        <v>3136310.2800000003</v>
      </c>
      <c r="BE683" s="2"/>
      <c r="BH683" s="2"/>
    </row>
    <row r="684" spans="1:60" ht="17" hidden="1" outlineLevel="1" x14ac:dyDescent="0.2">
      <c r="A684" s="1" t="s">
        <v>1306</v>
      </c>
      <c r="B684" s="82">
        <v>88</v>
      </c>
      <c r="C684" s="144" t="s">
        <v>551</v>
      </c>
      <c r="D684" s="144"/>
      <c r="E684" s="82" t="s">
        <v>85</v>
      </c>
      <c r="F684" s="143">
        <v>8</v>
      </c>
      <c r="G684" s="142">
        <f>'[1]BoQ HSYC'!F684</f>
        <v>8</v>
      </c>
      <c r="H684" s="185">
        <f>'[1]BoQ HSYC'!G684</f>
        <v>0</v>
      </c>
      <c r="I684" s="185">
        <f>'[1]BoQ HSYC'!H684</f>
        <v>0</v>
      </c>
      <c r="J684" s="185">
        <f>'[1]BoQ HSYC'!I684</f>
        <v>0</v>
      </c>
      <c r="K684" s="48">
        <f>'[1]BoQ HSYC'!J684</f>
        <v>248400</v>
      </c>
      <c r="L684" s="47">
        <f>'[1]BoQ HSYC'!K684</f>
        <v>39528</v>
      </c>
      <c r="M684" s="47">
        <f>'[1]BoQ HSYC'!L684</f>
        <v>287928</v>
      </c>
      <c r="N684" s="183">
        <f>'[1]BoQ HSYC'!M684</f>
        <v>86940</v>
      </c>
      <c r="O684" s="183">
        <f>'[1]BoQ HSYC'!N684</f>
        <v>13834.8</v>
      </c>
      <c r="P684" s="83">
        <f>'[1]BoQ HSYC'!O684</f>
        <v>100774.8</v>
      </c>
      <c r="Q684" s="47">
        <f>'[1]BoQ HSYC'!P684</f>
        <v>2303424</v>
      </c>
      <c r="R684" s="132">
        <f>'[1]BoQ HSYC'!Q684</f>
        <v>806198.4</v>
      </c>
      <c r="S684" s="83">
        <f>'[1]BoQ HSYC'!R684</f>
        <v>3109622.4</v>
      </c>
      <c r="T684" s="48">
        <f>'[1]BoQ HSYC'!S684</f>
        <v>0</v>
      </c>
      <c r="U684" s="132">
        <f>'[1]BoQ HSYC'!T684</f>
        <v>0</v>
      </c>
      <c r="V684" s="132" t="str">
        <f>'[1]BoQ HSYC'!U684</f>
        <v>BĐG Q2/2026</v>
      </c>
      <c r="W684" s="132" t="str">
        <f>'[1]BoQ HSYC'!V684</f>
        <v>BĐG Q2/2026</v>
      </c>
      <c r="X684" s="44" t="str">
        <f>'[1]BoQ HSYC'!W684</f>
        <v>ME</v>
      </c>
      <c r="Y684" s="44"/>
      <c r="Z684" s="44"/>
      <c r="AA684" s="44"/>
      <c r="AB684" s="2">
        <v>484591.29926624999</v>
      </c>
      <c r="AC684" s="2">
        <v>3876730.3941299999</v>
      </c>
      <c r="AD684" s="2">
        <f>+M684</f>
        <v>287928</v>
      </c>
      <c r="AE684" s="2">
        <f>+AD684*14%</f>
        <v>40309.920000000006</v>
      </c>
      <c r="AF684" s="155">
        <f>+AD684*35%</f>
        <v>100774.79999999999</v>
      </c>
      <c r="AG684" s="2">
        <f>+AD684*F684</f>
        <v>2303424</v>
      </c>
      <c r="AH684" s="2">
        <f>+AE684*F684</f>
        <v>322479.36000000004</v>
      </c>
      <c r="AI684" s="2">
        <f>+AF684*F684</f>
        <v>806198.39999999991</v>
      </c>
      <c r="AJ684" s="2">
        <f>SUM(AG684:AI684)</f>
        <v>3432101.76</v>
      </c>
      <c r="AK684" s="2">
        <f>+AD684*G684</f>
        <v>2303424</v>
      </c>
      <c r="AL684" s="2">
        <f>+AE684*G684</f>
        <v>322479.36000000004</v>
      </c>
      <c r="AM684" s="2">
        <f>+AF684*G684</f>
        <v>806198.39999999991</v>
      </c>
      <c r="AN684" s="155">
        <f>SUM(AK684:AM684)</f>
        <v>3432101.76</v>
      </c>
      <c r="AQ684" s="145" t="s">
        <v>525</v>
      </c>
      <c r="AU684" s="8"/>
      <c r="AV684" s="8"/>
      <c r="AW684" s="2">
        <f>+'[2]BoQ HSYC-Đạt'!AT684</f>
        <v>293686.56</v>
      </c>
      <c r="AX684" s="8">
        <f>F684*AW684</f>
        <v>2349492.48</v>
      </c>
      <c r="AY684" s="8">
        <f>IF(AQ684="CT",7%,5%)*AX684</f>
        <v>164464.47360000003</v>
      </c>
      <c r="AZ684" s="8">
        <f>AX684*2%</f>
        <v>46989.849600000001</v>
      </c>
      <c r="BA684" s="8">
        <f>IF(BB684&gt;0,0,AX684*5%)</f>
        <v>117474.62400000001</v>
      </c>
      <c r="BB684" s="8"/>
      <c r="BC684" s="8">
        <f>+AX684+AY684+AZ684+BA684+BB684</f>
        <v>2678421.4271999998</v>
      </c>
      <c r="BD684" s="8">
        <f>AX684-AT684</f>
        <v>2349492.48</v>
      </c>
      <c r="BE684" s="2"/>
      <c r="BH684" s="2"/>
    </row>
    <row r="685" spans="1:60" ht="17" hidden="1" outlineLevel="1" x14ac:dyDescent="0.2">
      <c r="A685" s="1" t="s">
        <v>1297</v>
      </c>
      <c r="B685" s="82">
        <v>89</v>
      </c>
      <c r="C685" s="144" t="s">
        <v>550</v>
      </c>
      <c r="D685" s="144"/>
      <c r="E685" s="82" t="s">
        <v>85</v>
      </c>
      <c r="F685" s="143">
        <v>44</v>
      </c>
      <c r="G685" s="142">
        <f>'[1]BoQ HSYC'!F685</f>
        <v>44</v>
      </c>
      <c r="H685" s="185">
        <f>'[1]BoQ HSYC'!G685</f>
        <v>0</v>
      </c>
      <c r="I685" s="185">
        <f>'[1]BoQ HSYC'!H685</f>
        <v>0</v>
      </c>
      <c r="J685" s="185">
        <f>'[1]BoQ HSYC'!I685</f>
        <v>0</v>
      </c>
      <c r="K685" s="48">
        <f>'[1]BoQ HSYC'!J685</f>
        <v>146520</v>
      </c>
      <c r="L685" s="47">
        <f>'[1]BoQ HSYC'!K685</f>
        <v>32118</v>
      </c>
      <c r="M685" s="47">
        <f>'[1]BoQ HSYC'!L685</f>
        <v>178638</v>
      </c>
      <c r="N685" s="183">
        <f>'[1]BoQ HSYC'!M685</f>
        <v>51282</v>
      </c>
      <c r="O685" s="183">
        <f>'[1]BoQ HSYC'!N685</f>
        <v>11241.3</v>
      </c>
      <c r="P685" s="83">
        <f>'[1]BoQ HSYC'!O685</f>
        <v>62523.3</v>
      </c>
      <c r="Q685" s="47">
        <f>'[1]BoQ HSYC'!P685</f>
        <v>7860072</v>
      </c>
      <c r="R685" s="132">
        <f>'[1]BoQ HSYC'!Q685</f>
        <v>2751025.2</v>
      </c>
      <c r="S685" s="83">
        <f>'[1]BoQ HSYC'!R685</f>
        <v>10611097.199999999</v>
      </c>
      <c r="T685" s="48">
        <f>'[1]BoQ HSYC'!S685</f>
        <v>0</v>
      </c>
      <c r="U685" s="132">
        <f>'[1]BoQ HSYC'!T685</f>
        <v>0</v>
      </c>
      <c r="V685" s="132" t="str">
        <f>'[1]BoQ HSYC'!U685</f>
        <v>BĐG Q2/2026</v>
      </c>
      <c r="W685" s="132" t="str">
        <f>'[1]BoQ HSYC'!V685</f>
        <v>BĐG Q2/2026</v>
      </c>
      <c r="X685" s="44" t="str">
        <f>'[1]BoQ HSYC'!W685</f>
        <v>ME</v>
      </c>
      <c r="Y685" s="44"/>
      <c r="Z685" s="44"/>
      <c r="AA685" s="44"/>
      <c r="AB685" s="2">
        <v>274071.87266579998</v>
      </c>
      <c r="AC685" s="2">
        <v>12059162.397295199</v>
      </c>
      <c r="AD685" s="2">
        <f>+M685</f>
        <v>178638</v>
      </c>
      <c r="AE685" s="2">
        <f>+AD685*14%</f>
        <v>25009.320000000003</v>
      </c>
      <c r="AF685" s="155">
        <f>+AD685*35%</f>
        <v>62523.299999999996</v>
      </c>
      <c r="AG685" s="2">
        <f>+AD685*F685</f>
        <v>7860072</v>
      </c>
      <c r="AH685" s="2">
        <f>+AE685*F685</f>
        <v>1100410.08</v>
      </c>
      <c r="AI685" s="2">
        <f>+AF685*F685</f>
        <v>2751025.1999999997</v>
      </c>
      <c r="AJ685" s="2">
        <f>SUM(AG685:AI685)</f>
        <v>11711507.279999999</v>
      </c>
      <c r="AK685" s="2">
        <f>+AD685*G685</f>
        <v>7860072</v>
      </c>
      <c r="AL685" s="2">
        <f>+AE685*G685</f>
        <v>1100410.08</v>
      </c>
      <c r="AM685" s="2">
        <f>+AF685*G685</f>
        <v>2751025.1999999997</v>
      </c>
      <c r="AN685" s="155">
        <f>SUM(AK685:AM685)</f>
        <v>11711507.279999999</v>
      </c>
      <c r="AQ685" s="145" t="s">
        <v>525</v>
      </c>
      <c r="AU685" s="8"/>
      <c r="AV685" s="8"/>
      <c r="AW685" s="2">
        <f>+'[2]BoQ HSYC-Đạt'!AT685</f>
        <v>182210.76</v>
      </c>
      <c r="AX685" s="8">
        <f>F685*AW685</f>
        <v>8017273.4400000004</v>
      </c>
      <c r="AY685" s="8">
        <f>IF(AQ685="CT",7%,5%)*AX685</f>
        <v>561209.14080000005</v>
      </c>
      <c r="AZ685" s="8">
        <f>AX685*2%</f>
        <v>160345.4688</v>
      </c>
      <c r="BA685" s="8">
        <f>IF(BB685&gt;0,0,AX685*5%)</f>
        <v>400863.67200000002</v>
      </c>
      <c r="BB685" s="8"/>
      <c r="BC685" s="8">
        <f>+AX685+AY685+AZ685+BA685+BB685</f>
        <v>9139691.7216000017</v>
      </c>
      <c r="BD685" s="8">
        <f>AX685-AT685</f>
        <v>8017273.4400000004</v>
      </c>
      <c r="BE685" s="2"/>
      <c r="BH685" s="2"/>
    </row>
    <row r="686" spans="1:60" ht="17" hidden="1" outlineLevel="1" x14ac:dyDescent="0.2">
      <c r="A686" s="1" t="s">
        <v>1296</v>
      </c>
      <c r="B686" s="82">
        <v>90</v>
      </c>
      <c r="C686" s="144" t="s">
        <v>549</v>
      </c>
      <c r="D686" s="144"/>
      <c r="E686" s="82" t="s">
        <v>85</v>
      </c>
      <c r="F686" s="143">
        <v>151</v>
      </c>
      <c r="G686" s="142">
        <f>'[1]BoQ HSYC'!F686</f>
        <v>151</v>
      </c>
      <c r="H686" s="185">
        <f>'[1]BoQ HSYC'!G686</f>
        <v>0</v>
      </c>
      <c r="I686" s="185">
        <f>'[1]BoQ HSYC'!H686</f>
        <v>0</v>
      </c>
      <c r="J686" s="185">
        <f>'[1]BoQ HSYC'!I686</f>
        <v>0</v>
      </c>
      <c r="K686" s="48">
        <f>'[1]BoQ HSYC'!J686</f>
        <v>67176</v>
      </c>
      <c r="L686" s="47">
        <f>'[1]BoQ HSYC'!K686</f>
        <v>29646</v>
      </c>
      <c r="M686" s="47">
        <f>'[1]BoQ HSYC'!L686</f>
        <v>96822</v>
      </c>
      <c r="N686" s="183">
        <f>'[1]BoQ HSYC'!M686</f>
        <v>23511.599999999999</v>
      </c>
      <c r="O686" s="183">
        <f>'[1]BoQ HSYC'!N686</f>
        <v>10376.099999999999</v>
      </c>
      <c r="P686" s="83">
        <f>'[1]BoQ HSYC'!O686</f>
        <v>33887.699999999997</v>
      </c>
      <c r="Q686" s="47">
        <f>'[1]BoQ HSYC'!P686</f>
        <v>14620122</v>
      </c>
      <c r="R686" s="132">
        <f>'[1]BoQ HSYC'!Q686</f>
        <v>5117042.6999999993</v>
      </c>
      <c r="S686" s="83">
        <f>'[1]BoQ HSYC'!R686</f>
        <v>19737164.699999999</v>
      </c>
      <c r="T686" s="48">
        <f>'[1]BoQ HSYC'!S686</f>
        <v>0</v>
      </c>
      <c r="U686" s="132">
        <f>'[1]BoQ HSYC'!T686</f>
        <v>0</v>
      </c>
      <c r="V686" s="132" t="str">
        <f>'[1]BoQ HSYC'!U686</f>
        <v>BĐG Q2/2026</v>
      </c>
      <c r="W686" s="132" t="str">
        <f>'[1]BoQ HSYC'!V686</f>
        <v>BĐG Q2/2026</v>
      </c>
      <c r="X686" s="44" t="str">
        <f>'[1]BoQ HSYC'!W686</f>
        <v>ME</v>
      </c>
      <c r="Y686" s="44"/>
      <c r="Z686" s="44"/>
      <c r="AA686" s="44"/>
      <c r="AB686" s="2">
        <v>164646.22971390001</v>
      </c>
      <c r="AC686" s="2">
        <v>24861580.6867989</v>
      </c>
      <c r="AD686" s="2">
        <f>+M686</f>
        <v>96822</v>
      </c>
      <c r="AE686" s="2">
        <f>+AD686*14%</f>
        <v>13555.080000000002</v>
      </c>
      <c r="AF686" s="155">
        <f>+AD686*35%</f>
        <v>33887.699999999997</v>
      </c>
      <c r="AG686" s="2">
        <f>+AD686*F686</f>
        <v>14620122</v>
      </c>
      <c r="AH686" s="2">
        <f>+AE686*F686</f>
        <v>2046817.0800000003</v>
      </c>
      <c r="AI686" s="2">
        <f>+AF686*F686</f>
        <v>5117042.6999999993</v>
      </c>
      <c r="AJ686" s="2">
        <f>SUM(AG686:AI686)</f>
        <v>21783981.780000001</v>
      </c>
      <c r="AK686" s="2">
        <f>+AD686*G686</f>
        <v>14620122</v>
      </c>
      <c r="AL686" s="2">
        <f>+AE686*G686</f>
        <v>2046817.0800000003</v>
      </c>
      <c r="AM686" s="2">
        <f>+AF686*G686</f>
        <v>5117042.6999999993</v>
      </c>
      <c r="AN686" s="155">
        <f>SUM(AK686:AM686)</f>
        <v>21783981.780000001</v>
      </c>
      <c r="AQ686" s="145" t="s">
        <v>525</v>
      </c>
      <c r="AU686" s="8"/>
      <c r="AV686" s="8"/>
      <c r="AW686" s="2">
        <f>+'[2]BoQ HSYC-Đạt'!AT686</f>
        <v>98758.44</v>
      </c>
      <c r="AX686" s="8">
        <f>F686*AW686</f>
        <v>14912524.439999999</v>
      </c>
      <c r="AY686" s="8">
        <f>IF(AQ686="CT",7%,5%)*AX686</f>
        <v>1043876.7108000001</v>
      </c>
      <c r="AZ686" s="8">
        <f>AX686*2%</f>
        <v>298250.48879999999</v>
      </c>
      <c r="BA686" s="8">
        <f>IF(BB686&gt;0,0,AX686*5%)</f>
        <v>745626.22200000007</v>
      </c>
      <c r="BB686" s="8"/>
      <c r="BC686" s="8">
        <f>+AX686+AY686+AZ686+BA686+BB686</f>
        <v>17000277.8616</v>
      </c>
      <c r="BD686" s="8">
        <f>AX686-AT686</f>
        <v>14912524.439999999</v>
      </c>
      <c r="BE686" s="2"/>
      <c r="BH686" s="2"/>
    </row>
    <row r="687" spans="1:60" ht="17" hidden="1" outlineLevel="1" x14ac:dyDescent="0.2">
      <c r="A687" s="1" t="s">
        <v>1303</v>
      </c>
      <c r="B687" s="82">
        <v>91</v>
      </c>
      <c r="C687" s="144" t="s">
        <v>548</v>
      </c>
      <c r="D687" s="144"/>
      <c r="E687" s="82" t="s">
        <v>85</v>
      </c>
      <c r="F687" s="143">
        <v>120</v>
      </c>
      <c r="G687" s="142">
        <f>'[1]BoQ HSYC'!F687</f>
        <v>120</v>
      </c>
      <c r="H687" s="185">
        <f>'[1]BoQ HSYC'!G687</f>
        <v>0</v>
      </c>
      <c r="I687" s="185">
        <f>'[1]BoQ HSYC'!H687</f>
        <v>0</v>
      </c>
      <c r="J687" s="185">
        <f>'[1]BoQ HSYC'!I687</f>
        <v>0</v>
      </c>
      <c r="K687" s="48">
        <f>'[1]BoQ HSYC'!J687</f>
        <v>40248</v>
      </c>
      <c r="L687" s="47">
        <f>'[1]BoQ HSYC'!K687</f>
        <v>24705</v>
      </c>
      <c r="M687" s="47">
        <f>'[1]BoQ HSYC'!L687</f>
        <v>64953</v>
      </c>
      <c r="N687" s="183">
        <f>'[1]BoQ HSYC'!M687</f>
        <v>14086.8</v>
      </c>
      <c r="O687" s="183">
        <f>'[1]BoQ HSYC'!N687</f>
        <v>8646.75</v>
      </c>
      <c r="P687" s="83">
        <f>'[1]BoQ HSYC'!O687</f>
        <v>22733.55</v>
      </c>
      <c r="Q687" s="47">
        <f>'[1]BoQ HSYC'!P687</f>
        <v>7794360</v>
      </c>
      <c r="R687" s="132">
        <f>'[1]BoQ HSYC'!Q687</f>
        <v>2728026</v>
      </c>
      <c r="S687" s="83">
        <f>'[1]BoQ HSYC'!R687</f>
        <v>10522386</v>
      </c>
      <c r="T687" s="48">
        <f>'[1]BoQ HSYC'!S687</f>
        <v>0</v>
      </c>
      <c r="U687" s="132">
        <f>'[1]BoQ HSYC'!T687</f>
        <v>0</v>
      </c>
      <c r="V687" s="132" t="str">
        <f>'[1]BoQ HSYC'!U687</f>
        <v>BĐG Q2/2026</v>
      </c>
      <c r="W687" s="132" t="str">
        <f>'[1]BoQ HSYC'!V687</f>
        <v>BĐG Q2/2026</v>
      </c>
      <c r="X687" s="44" t="str">
        <f>'[1]BoQ HSYC'!W687</f>
        <v>ME</v>
      </c>
      <c r="Y687" s="44"/>
      <c r="Z687" s="44"/>
      <c r="AA687" s="44"/>
      <c r="AB687" s="2">
        <v>115779.67526532001</v>
      </c>
      <c r="AC687" s="2">
        <v>13893561.0318384</v>
      </c>
      <c r="AD687" s="2">
        <f>+M687</f>
        <v>64953</v>
      </c>
      <c r="AE687" s="2">
        <f>+AD687*14%</f>
        <v>9093.42</v>
      </c>
      <c r="AF687" s="155">
        <f>+AD687*35%</f>
        <v>22733.55</v>
      </c>
      <c r="AG687" s="2">
        <f>+AD687*F687</f>
        <v>7794360</v>
      </c>
      <c r="AH687" s="2">
        <f>+AE687*F687</f>
        <v>1091210.3999999999</v>
      </c>
      <c r="AI687" s="2">
        <f>+AF687*F687</f>
        <v>2728026</v>
      </c>
      <c r="AJ687" s="2">
        <f>SUM(AG687:AI687)</f>
        <v>11613596.4</v>
      </c>
      <c r="AK687" s="2">
        <f>+AD687*G687</f>
        <v>7794360</v>
      </c>
      <c r="AL687" s="2">
        <f>+AE687*G687</f>
        <v>1091210.3999999999</v>
      </c>
      <c r="AM687" s="2">
        <f>+AF687*G687</f>
        <v>2728026</v>
      </c>
      <c r="AN687" s="155">
        <f>SUM(AK687:AM687)</f>
        <v>11613596.4</v>
      </c>
      <c r="AQ687" s="145" t="s">
        <v>525</v>
      </c>
      <c r="AU687" s="8"/>
      <c r="AV687" s="8"/>
      <c r="AW687" s="2">
        <f>+'[2]BoQ HSYC-Đạt'!AT687</f>
        <v>66252.06</v>
      </c>
      <c r="AX687" s="8">
        <f>F687*AW687</f>
        <v>7950247.1999999993</v>
      </c>
      <c r="AY687" s="8">
        <f>IF(AQ687="CT",7%,5%)*AX687</f>
        <v>556517.304</v>
      </c>
      <c r="AZ687" s="8">
        <f>AX687*2%</f>
        <v>159004.94399999999</v>
      </c>
      <c r="BA687" s="8">
        <f>IF(BB687&gt;0,0,AX687*5%)</f>
        <v>397512.36</v>
      </c>
      <c r="BB687" s="8"/>
      <c r="BC687" s="8">
        <f>+AX687+AY687+AZ687+BA687+BB687</f>
        <v>9063281.8079999983</v>
      </c>
      <c r="BD687" s="8">
        <f>AX687-AT687</f>
        <v>7950247.1999999993</v>
      </c>
      <c r="BE687" s="2"/>
      <c r="BH687" s="2"/>
    </row>
    <row r="688" spans="1:60" ht="17" hidden="1" outlineLevel="1" x14ac:dyDescent="0.2">
      <c r="A688" s="1" t="s">
        <v>1298</v>
      </c>
      <c r="B688" s="82">
        <v>92</v>
      </c>
      <c r="C688" s="144" t="s">
        <v>529</v>
      </c>
      <c r="D688" s="144"/>
      <c r="E688" s="82" t="s">
        <v>85</v>
      </c>
      <c r="F688" s="143">
        <v>8</v>
      </c>
      <c r="G688" s="142">
        <f>'[1]BoQ HSYC'!F688</f>
        <v>8</v>
      </c>
      <c r="H688" s="185">
        <f>'[1]BoQ HSYC'!G688</f>
        <v>0</v>
      </c>
      <c r="I688" s="185">
        <f>'[1]BoQ HSYC'!H688</f>
        <v>0</v>
      </c>
      <c r="J688" s="185">
        <f>'[1]BoQ HSYC'!I688</f>
        <v>0</v>
      </c>
      <c r="K688" s="48">
        <f>'[1]BoQ HSYC'!J688</f>
        <v>198000</v>
      </c>
      <c r="L688" s="47">
        <f>'[1]BoQ HSYC'!K688</f>
        <v>29646</v>
      </c>
      <c r="M688" s="47">
        <f>'[1]BoQ HSYC'!L688</f>
        <v>227646</v>
      </c>
      <c r="N688" s="183">
        <f>'[1]BoQ HSYC'!M688</f>
        <v>69300</v>
      </c>
      <c r="O688" s="183">
        <f>'[1]BoQ HSYC'!N688</f>
        <v>10376.099999999999</v>
      </c>
      <c r="P688" s="83">
        <f>'[1]BoQ HSYC'!O688</f>
        <v>79676.100000000006</v>
      </c>
      <c r="Q688" s="47">
        <f>'[1]BoQ HSYC'!P688</f>
        <v>1821168</v>
      </c>
      <c r="R688" s="132">
        <f>'[1]BoQ HSYC'!Q688</f>
        <v>637408.80000000005</v>
      </c>
      <c r="S688" s="83">
        <f>'[1]BoQ HSYC'!R688</f>
        <v>2458576.7999999998</v>
      </c>
      <c r="T688" s="48">
        <f>'[1]BoQ HSYC'!S688</f>
        <v>0</v>
      </c>
      <c r="U688" s="132">
        <f>'[1]BoQ HSYC'!T688</f>
        <v>0</v>
      </c>
      <c r="V688" s="132" t="str">
        <f>'[1]BoQ HSYC'!U688</f>
        <v>BĐG Q2/2026</v>
      </c>
      <c r="W688" s="132" t="str">
        <f>'[1]BoQ HSYC'!V688</f>
        <v>BĐG Q2/2026</v>
      </c>
      <c r="X688" s="44" t="str">
        <f>'[1]BoQ HSYC'!W688</f>
        <v>ME</v>
      </c>
      <c r="Y688" s="44"/>
      <c r="Z688" s="44"/>
      <c r="AA688" s="44"/>
      <c r="AB688" s="2">
        <v>317847.57372884994</v>
      </c>
      <c r="AC688" s="2">
        <v>2542780.5898307995</v>
      </c>
      <c r="AD688" s="2">
        <f>+M688</f>
        <v>227646</v>
      </c>
      <c r="AE688" s="2">
        <f>+AD688*14%</f>
        <v>31870.440000000002</v>
      </c>
      <c r="AF688" s="155">
        <f>+AD688*35%</f>
        <v>79676.099999999991</v>
      </c>
      <c r="AG688" s="2">
        <f>+AD688*F688</f>
        <v>1821168</v>
      </c>
      <c r="AH688" s="2">
        <f>+AE688*F688</f>
        <v>254963.52000000002</v>
      </c>
      <c r="AI688" s="2">
        <f>+AF688*F688</f>
        <v>637408.79999999993</v>
      </c>
      <c r="AJ688" s="2">
        <f>SUM(AG688:AI688)</f>
        <v>2713540.32</v>
      </c>
      <c r="AK688" s="2">
        <f>+AD688*G688</f>
        <v>1821168</v>
      </c>
      <c r="AL688" s="2">
        <f>+AE688*G688</f>
        <v>254963.52000000002</v>
      </c>
      <c r="AM688" s="2">
        <f>+AF688*G688</f>
        <v>637408.79999999993</v>
      </c>
      <c r="AN688" s="155">
        <f>SUM(AK688:AM688)</f>
        <v>2713540.32</v>
      </c>
      <c r="AQ688" s="145" t="s">
        <v>525</v>
      </c>
      <c r="AU688" s="8"/>
      <c r="AV688" s="8"/>
      <c r="AW688" s="2">
        <f>+'[2]BoQ HSYC-Đạt'!AT688</f>
        <v>232198.92</v>
      </c>
      <c r="AX688" s="8">
        <f>F688*AW688</f>
        <v>1857591.36</v>
      </c>
      <c r="AY688" s="8">
        <f>IF(AQ688="CT",7%,5%)*AX688</f>
        <v>130031.39520000001</v>
      </c>
      <c r="AZ688" s="8">
        <f>AX688*2%</f>
        <v>37151.8272</v>
      </c>
      <c r="BA688" s="8">
        <f>IF(BB688&gt;0,0,AX688*5%)</f>
        <v>92879.568000000014</v>
      </c>
      <c r="BB688" s="8"/>
      <c r="BC688" s="8">
        <f>+AX688+AY688+AZ688+BA688+BB688</f>
        <v>2117654.1504000002</v>
      </c>
      <c r="BD688" s="8">
        <f>AX688-AT688</f>
        <v>1857591.36</v>
      </c>
      <c r="BE688" s="2"/>
      <c r="BH688" s="2"/>
    </row>
    <row r="689" spans="1:60" ht="17" hidden="1" outlineLevel="1" x14ac:dyDescent="0.2">
      <c r="A689" s="1" t="s">
        <v>1306</v>
      </c>
      <c r="B689" s="82">
        <v>93</v>
      </c>
      <c r="C689" s="144" t="s">
        <v>547</v>
      </c>
      <c r="D689" s="144"/>
      <c r="E689" s="82" t="s">
        <v>85</v>
      </c>
      <c r="F689" s="143">
        <v>16</v>
      </c>
      <c r="G689" s="142">
        <f>'[1]BoQ HSYC'!F689</f>
        <v>16</v>
      </c>
      <c r="H689" s="185">
        <f>'[1]BoQ HSYC'!G689</f>
        <v>0</v>
      </c>
      <c r="I689" s="185">
        <f>'[1]BoQ HSYC'!H689</f>
        <v>0</v>
      </c>
      <c r="J689" s="185">
        <f>'[1]BoQ HSYC'!I689</f>
        <v>0</v>
      </c>
      <c r="K689" s="48">
        <f>'[1]BoQ HSYC'!J689</f>
        <v>125496</v>
      </c>
      <c r="L689" s="47">
        <f>'[1]BoQ HSYC'!K689</f>
        <v>26352</v>
      </c>
      <c r="M689" s="47">
        <f>'[1]BoQ HSYC'!L689</f>
        <v>151848</v>
      </c>
      <c r="N689" s="183">
        <f>'[1]BoQ HSYC'!M689</f>
        <v>43923.6</v>
      </c>
      <c r="O689" s="183">
        <f>'[1]BoQ HSYC'!N689</f>
        <v>9223.1999999999989</v>
      </c>
      <c r="P689" s="83">
        <f>'[1]BoQ HSYC'!O689</f>
        <v>53146.799999999996</v>
      </c>
      <c r="Q689" s="47">
        <f>'[1]BoQ HSYC'!P689</f>
        <v>2429568</v>
      </c>
      <c r="R689" s="132">
        <f>'[1]BoQ HSYC'!Q689</f>
        <v>850348.79999999993</v>
      </c>
      <c r="S689" s="83">
        <f>'[1]BoQ HSYC'!R689</f>
        <v>3279916.8</v>
      </c>
      <c r="T689" s="48">
        <f>'[1]BoQ HSYC'!S689</f>
        <v>0</v>
      </c>
      <c r="U689" s="132">
        <f>'[1]BoQ HSYC'!T689</f>
        <v>0</v>
      </c>
      <c r="V689" s="132" t="str">
        <f>'[1]BoQ HSYC'!U689</f>
        <v>BĐG Q2/2026</v>
      </c>
      <c r="W689" s="132" t="str">
        <f>'[1]BoQ HSYC'!V689</f>
        <v>BĐG Q2/2026</v>
      </c>
      <c r="X689" s="44" t="str">
        <f>'[1]BoQ HSYC'!W689</f>
        <v>ME</v>
      </c>
      <c r="Y689" s="44"/>
      <c r="Z689" s="44"/>
      <c r="AA689" s="44"/>
      <c r="AB689" s="2">
        <v>187972.52829299998</v>
      </c>
      <c r="AC689" s="2">
        <v>3007560.4526879997</v>
      </c>
      <c r="AD689" s="2">
        <f>+M689</f>
        <v>151848</v>
      </c>
      <c r="AE689" s="2">
        <f>+AD689*14%</f>
        <v>21258.720000000001</v>
      </c>
      <c r="AF689" s="155">
        <f>+AD689*35%</f>
        <v>53146.799999999996</v>
      </c>
      <c r="AG689" s="2">
        <f>+AD689*F689</f>
        <v>2429568</v>
      </c>
      <c r="AH689" s="2">
        <f>+AE689*F689</f>
        <v>340139.52000000002</v>
      </c>
      <c r="AI689" s="2">
        <f>+AF689*F689</f>
        <v>850348.79999999993</v>
      </c>
      <c r="AJ689" s="2">
        <f>SUM(AG689:AI689)</f>
        <v>3620056.32</v>
      </c>
      <c r="AK689" s="2">
        <f>+AD689*G689</f>
        <v>2429568</v>
      </c>
      <c r="AL689" s="2">
        <f>+AE689*G689</f>
        <v>340139.52000000002</v>
      </c>
      <c r="AM689" s="2">
        <f>+AF689*G689</f>
        <v>850348.79999999993</v>
      </c>
      <c r="AN689" s="155">
        <f>SUM(AK689:AM689)</f>
        <v>3620056.32</v>
      </c>
      <c r="AQ689" s="145" t="s">
        <v>525</v>
      </c>
      <c r="AU689" s="8"/>
      <c r="AV689" s="8"/>
      <c r="AW689" s="2">
        <f>+'[2]BoQ HSYC-Đạt'!AT689</f>
        <v>154884.96</v>
      </c>
      <c r="AX689" s="8">
        <f>F689*AW689</f>
        <v>2478159.36</v>
      </c>
      <c r="AY689" s="8">
        <f>IF(AQ689="CT",7%,5%)*AX689</f>
        <v>173471.15520000001</v>
      </c>
      <c r="AZ689" s="8">
        <f>AX689*2%</f>
        <v>49563.1872</v>
      </c>
      <c r="BA689" s="8">
        <f>IF(BB689&gt;0,0,AX689*5%)</f>
        <v>123907.96799999999</v>
      </c>
      <c r="BB689" s="8"/>
      <c r="BC689" s="8">
        <f>+AX689+AY689+AZ689+BA689+BB689</f>
        <v>2825101.6703999997</v>
      </c>
      <c r="BD689" s="8">
        <f>AX689-AT689</f>
        <v>2478159.36</v>
      </c>
      <c r="BE689" s="2"/>
      <c r="BH689" s="2"/>
    </row>
    <row r="690" spans="1:60" ht="17" hidden="1" outlineLevel="1" x14ac:dyDescent="0.2">
      <c r="A690" s="1" t="s">
        <v>1297</v>
      </c>
      <c r="B690" s="82">
        <v>94</v>
      </c>
      <c r="C690" s="144" t="s">
        <v>528</v>
      </c>
      <c r="D690" s="144"/>
      <c r="E690" s="82" t="s">
        <v>85</v>
      </c>
      <c r="F690" s="143">
        <v>24</v>
      </c>
      <c r="G690" s="142">
        <f>'[1]BoQ HSYC'!F690</f>
        <v>24</v>
      </c>
      <c r="H690" s="185">
        <f>'[1]BoQ HSYC'!G690</f>
        <v>0</v>
      </c>
      <c r="I690" s="185">
        <f>'[1]BoQ HSYC'!H690</f>
        <v>0</v>
      </c>
      <c r="J690" s="185">
        <f>'[1]BoQ HSYC'!I690</f>
        <v>0</v>
      </c>
      <c r="K690" s="48">
        <f>'[1]BoQ HSYC'!J690</f>
        <v>77688</v>
      </c>
      <c r="L690" s="47">
        <f>'[1]BoQ HSYC'!K690</f>
        <v>21412</v>
      </c>
      <c r="M690" s="47">
        <f>'[1]BoQ HSYC'!L690</f>
        <v>99100</v>
      </c>
      <c r="N690" s="183">
        <f>'[1]BoQ HSYC'!M690</f>
        <v>27190.799999999999</v>
      </c>
      <c r="O690" s="183">
        <f>'[1]BoQ HSYC'!N690</f>
        <v>7494.2</v>
      </c>
      <c r="P690" s="83">
        <f>'[1]BoQ HSYC'!O690</f>
        <v>34685</v>
      </c>
      <c r="Q690" s="47">
        <f>'[1]BoQ HSYC'!P690</f>
        <v>2378400</v>
      </c>
      <c r="R690" s="132">
        <f>'[1]BoQ HSYC'!Q690</f>
        <v>832440</v>
      </c>
      <c r="S690" s="83">
        <f>'[1]BoQ HSYC'!R690</f>
        <v>3210840</v>
      </c>
      <c r="T690" s="48">
        <f>'[1]BoQ HSYC'!S690</f>
        <v>0</v>
      </c>
      <c r="U690" s="132">
        <f>'[1]BoQ HSYC'!T690</f>
        <v>0</v>
      </c>
      <c r="V690" s="132" t="str">
        <f>'[1]BoQ HSYC'!U690</f>
        <v>BĐG Q2/2026</v>
      </c>
      <c r="W690" s="132" t="str">
        <f>'[1]BoQ HSYC'!V690</f>
        <v>BĐG Q2/2026</v>
      </c>
      <c r="X690" s="44" t="str">
        <f>'[1]BoQ HSYC'!W690</f>
        <v>ME</v>
      </c>
      <c r="Y690" s="44"/>
      <c r="Z690" s="44"/>
      <c r="AA690" s="44"/>
      <c r="AB690" s="2">
        <v>142009.99785719998</v>
      </c>
      <c r="AC690" s="2">
        <v>3408239.9485727996</v>
      </c>
      <c r="AD690" s="2">
        <f>+M690</f>
        <v>99100</v>
      </c>
      <c r="AE690" s="2">
        <f>+AD690*14%</f>
        <v>13874.000000000002</v>
      </c>
      <c r="AF690" s="155">
        <f>+AD690*35%</f>
        <v>34685</v>
      </c>
      <c r="AG690" s="2">
        <f>+AD690*F690</f>
        <v>2378400</v>
      </c>
      <c r="AH690" s="2">
        <f>+AE690*F690</f>
        <v>332976.00000000006</v>
      </c>
      <c r="AI690" s="2">
        <f>+AF690*F690</f>
        <v>832440</v>
      </c>
      <c r="AJ690" s="2">
        <f>SUM(AG690:AI690)</f>
        <v>3543816</v>
      </c>
      <c r="AK690" s="2">
        <f>+AD690*G690</f>
        <v>2378400</v>
      </c>
      <c r="AL690" s="2">
        <f>+AE690*G690</f>
        <v>332976.00000000006</v>
      </c>
      <c r="AM690" s="2">
        <f>+AF690*G690</f>
        <v>832440</v>
      </c>
      <c r="AN690" s="155">
        <f>SUM(AK690:AM690)</f>
        <v>3543816</v>
      </c>
      <c r="AQ690" s="145" t="s">
        <v>525</v>
      </c>
      <c r="AU690" s="8"/>
      <c r="AV690" s="8"/>
      <c r="AW690" s="2">
        <f>+'[2]BoQ HSYC-Đạt'!AT690</f>
        <v>101082</v>
      </c>
      <c r="AX690" s="8">
        <f>F690*AW690</f>
        <v>2425968</v>
      </c>
      <c r="AY690" s="8">
        <f>IF(AQ690="CT",7%,5%)*AX690</f>
        <v>169817.76</v>
      </c>
      <c r="AZ690" s="8">
        <f>AX690*2%</f>
        <v>48519.360000000001</v>
      </c>
      <c r="BA690" s="8">
        <f>IF(BB690&gt;0,0,AX690*5%)</f>
        <v>121298.40000000001</v>
      </c>
      <c r="BB690" s="8"/>
      <c r="BC690" s="8">
        <f>+AX690+AY690+AZ690+BA690+BB690</f>
        <v>2765603.5199999996</v>
      </c>
      <c r="BD690" s="8">
        <f>AX690-AT690</f>
        <v>2425968</v>
      </c>
      <c r="BE690" s="2"/>
      <c r="BH690" s="2"/>
    </row>
    <row r="691" spans="1:60" ht="17" hidden="1" outlineLevel="1" x14ac:dyDescent="0.2">
      <c r="A691" s="1" t="s">
        <v>1296</v>
      </c>
      <c r="B691" s="82">
        <v>95</v>
      </c>
      <c r="C691" s="144" t="s">
        <v>546</v>
      </c>
      <c r="D691" s="144"/>
      <c r="E691" s="82" t="s">
        <v>85</v>
      </c>
      <c r="F691" s="143">
        <v>144</v>
      </c>
      <c r="G691" s="142">
        <f>'[1]BoQ HSYC'!F691</f>
        <v>144</v>
      </c>
      <c r="H691" s="185">
        <f>'[1]BoQ HSYC'!G691</f>
        <v>0</v>
      </c>
      <c r="I691" s="185">
        <f>'[1]BoQ HSYC'!H691</f>
        <v>0</v>
      </c>
      <c r="J691" s="185">
        <f>'[1]BoQ HSYC'!I691</f>
        <v>0</v>
      </c>
      <c r="K691" s="48">
        <f>'[1]BoQ HSYC'!J691</f>
        <v>39456</v>
      </c>
      <c r="L691" s="47">
        <f>'[1]BoQ HSYC'!K691</f>
        <v>19764</v>
      </c>
      <c r="M691" s="47">
        <f>'[1]BoQ HSYC'!L691</f>
        <v>59220</v>
      </c>
      <c r="N691" s="183">
        <f>'[1]BoQ HSYC'!M691</f>
        <v>13809.599999999999</v>
      </c>
      <c r="O691" s="183">
        <f>'[1]BoQ HSYC'!N691</f>
        <v>6917.4</v>
      </c>
      <c r="P691" s="83">
        <f>'[1]BoQ HSYC'!O691</f>
        <v>20727</v>
      </c>
      <c r="Q691" s="47">
        <f>'[1]BoQ HSYC'!P691</f>
        <v>8527680</v>
      </c>
      <c r="R691" s="132">
        <f>'[1]BoQ HSYC'!Q691</f>
        <v>2984688</v>
      </c>
      <c r="S691" s="83">
        <f>'[1]BoQ HSYC'!R691</f>
        <v>11512368</v>
      </c>
      <c r="T691" s="48">
        <f>'[1]BoQ HSYC'!S691</f>
        <v>0</v>
      </c>
      <c r="U691" s="132">
        <f>'[1]BoQ HSYC'!T691</f>
        <v>0</v>
      </c>
      <c r="V691" s="132" t="str">
        <f>'[1]BoQ HSYC'!U691</f>
        <v>BĐG Q2/2026</v>
      </c>
      <c r="W691" s="132" t="str">
        <f>'[1]BoQ HSYC'!V691</f>
        <v>BĐG Q2/2026</v>
      </c>
      <c r="X691" s="44" t="str">
        <f>'[1]BoQ HSYC'!W691</f>
        <v>ME</v>
      </c>
      <c r="Y691" s="44"/>
      <c r="Z691" s="44"/>
      <c r="AA691" s="44"/>
      <c r="AB691" s="2">
        <v>98655.19378110001</v>
      </c>
      <c r="AC691" s="2">
        <v>14206347.904478401</v>
      </c>
      <c r="AD691" s="2">
        <f>+M691</f>
        <v>59220</v>
      </c>
      <c r="AE691" s="2">
        <f>+AD691*14%</f>
        <v>8290.8000000000011</v>
      </c>
      <c r="AF691" s="155">
        <f>+AD691*35%</f>
        <v>20727</v>
      </c>
      <c r="AG691" s="2">
        <f>+AD691*F691</f>
        <v>8527680</v>
      </c>
      <c r="AH691" s="2">
        <f>+AE691*F691</f>
        <v>1193875.2000000002</v>
      </c>
      <c r="AI691" s="2">
        <f>+AF691*F691</f>
        <v>2984688</v>
      </c>
      <c r="AJ691" s="2">
        <f>SUM(AG691:AI691)</f>
        <v>12706243.199999999</v>
      </c>
      <c r="AK691" s="2">
        <f>+AD691*G691</f>
        <v>8527680</v>
      </c>
      <c r="AL691" s="2">
        <f>+AE691*G691</f>
        <v>1193875.2000000002</v>
      </c>
      <c r="AM691" s="2">
        <f>+AF691*G691</f>
        <v>2984688</v>
      </c>
      <c r="AN691" s="155">
        <f>SUM(AK691:AM691)</f>
        <v>12706243.199999999</v>
      </c>
      <c r="AQ691" s="145" t="s">
        <v>525</v>
      </c>
      <c r="AU691" s="8"/>
      <c r="AV691" s="8"/>
      <c r="AW691" s="2">
        <f>+'[2]BoQ HSYC-Đạt'!AT691</f>
        <v>60404.4</v>
      </c>
      <c r="AX691" s="8">
        <f>F691*AW691</f>
        <v>8698233.5999999996</v>
      </c>
      <c r="AY691" s="8">
        <f>IF(AQ691="CT",7%,5%)*AX691</f>
        <v>608876.35200000007</v>
      </c>
      <c r="AZ691" s="8">
        <f>AX691*2%</f>
        <v>173964.67199999999</v>
      </c>
      <c r="BA691" s="8">
        <f>IF(BB691&gt;0,0,AX691*5%)</f>
        <v>434911.68</v>
      </c>
      <c r="BB691" s="8"/>
      <c r="BC691" s="8">
        <f>+AX691+AY691+AZ691+BA691+BB691</f>
        <v>9915986.3039999995</v>
      </c>
      <c r="BD691" s="8">
        <f>AX691-AT691</f>
        <v>8698233.5999999996</v>
      </c>
      <c r="BE691" s="2"/>
      <c r="BH691" s="2"/>
    </row>
    <row r="692" spans="1:60" ht="17" hidden="1" outlineLevel="1" x14ac:dyDescent="0.2">
      <c r="A692" s="1" t="s">
        <v>1303</v>
      </c>
      <c r="B692" s="82">
        <v>96</v>
      </c>
      <c r="C692" s="144" t="s">
        <v>545</v>
      </c>
      <c r="D692" s="144"/>
      <c r="E692" s="82" t="s">
        <v>85</v>
      </c>
      <c r="F692" s="143">
        <v>84</v>
      </c>
      <c r="G692" s="142">
        <f>'[1]BoQ HSYC'!F692</f>
        <v>84</v>
      </c>
      <c r="H692" s="185">
        <f>'[1]BoQ HSYC'!G692</f>
        <v>0</v>
      </c>
      <c r="I692" s="185">
        <f>'[1]BoQ HSYC'!H692</f>
        <v>0</v>
      </c>
      <c r="J692" s="185">
        <f>'[1]BoQ HSYC'!I692</f>
        <v>0</v>
      </c>
      <c r="K692" s="48">
        <f>'[1]BoQ HSYC'!J692</f>
        <v>24408</v>
      </c>
      <c r="L692" s="47">
        <f>'[1]BoQ HSYC'!K692</f>
        <v>16470</v>
      </c>
      <c r="M692" s="47">
        <f>'[1]BoQ HSYC'!L692</f>
        <v>40878</v>
      </c>
      <c r="N692" s="183">
        <f>'[1]BoQ HSYC'!M692</f>
        <v>8542.7999999999993</v>
      </c>
      <c r="O692" s="183">
        <f>'[1]BoQ HSYC'!N692</f>
        <v>5764.5</v>
      </c>
      <c r="P692" s="83">
        <f>'[1]BoQ HSYC'!O692</f>
        <v>14307.3</v>
      </c>
      <c r="Q692" s="47">
        <f>'[1]BoQ HSYC'!P692</f>
        <v>3433752</v>
      </c>
      <c r="R692" s="132">
        <f>'[1]BoQ HSYC'!Q692</f>
        <v>1201813.2</v>
      </c>
      <c r="S692" s="83">
        <f>'[1]BoQ HSYC'!R692</f>
        <v>4635565.2</v>
      </c>
      <c r="T692" s="48">
        <f>'[1]BoQ HSYC'!S692</f>
        <v>0</v>
      </c>
      <c r="U692" s="132">
        <f>'[1]BoQ HSYC'!T692</f>
        <v>0</v>
      </c>
      <c r="V692" s="132" t="str">
        <f>'[1]BoQ HSYC'!U692</f>
        <v>BĐG Q2/2026</v>
      </c>
      <c r="W692" s="132" t="str">
        <f>'[1]BoQ HSYC'!V692</f>
        <v>BĐG Q2/2026</v>
      </c>
      <c r="X692" s="44" t="str">
        <f>'[1]BoQ HSYC'!W692</f>
        <v>ME</v>
      </c>
      <c r="Y692" s="44"/>
      <c r="Z692" s="44"/>
      <c r="AA692" s="44"/>
      <c r="AB692" s="2">
        <v>87277.794940380001</v>
      </c>
      <c r="AC692" s="2">
        <v>7331334.7749919202</v>
      </c>
      <c r="AD692" s="2">
        <f>+M692</f>
        <v>40878</v>
      </c>
      <c r="AE692" s="2">
        <f>+AD692*14%</f>
        <v>5722.920000000001</v>
      </c>
      <c r="AF692" s="155">
        <f>+AD692*35%</f>
        <v>14307.3</v>
      </c>
      <c r="AG692" s="2">
        <f>+AD692*F692</f>
        <v>3433752</v>
      </c>
      <c r="AH692" s="2">
        <f>+AE692*F692</f>
        <v>480725.28000000009</v>
      </c>
      <c r="AI692" s="2">
        <f>+AF692*F692</f>
        <v>1201813.2</v>
      </c>
      <c r="AJ692" s="2">
        <f>SUM(AG692:AI692)</f>
        <v>5116290.4800000004</v>
      </c>
      <c r="AK692" s="2">
        <f>+AD692*G692</f>
        <v>3433752</v>
      </c>
      <c r="AL692" s="2">
        <f>+AE692*G692</f>
        <v>480725.28000000009</v>
      </c>
      <c r="AM692" s="2">
        <f>+AF692*G692</f>
        <v>1201813.2</v>
      </c>
      <c r="AN692" s="155">
        <f>SUM(AK692:AM692)</f>
        <v>5116290.4800000004</v>
      </c>
      <c r="AQ692" s="145" t="s">
        <v>525</v>
      </c>
      <c r="AU692" s="8"/>
      <c r="AV692" s="8"/>
      <c r="AW692" s="2">
        <f>+'[2]BoQ HSYC-Đạt'!AT692</f>
        <v>41695.56</v>
      </c>
      <c r="AX692" s="8">
        <f>F692*AW692</f>
        <v>3502427.04</v>
      </c>
      <c r="AY692" s="8">
        <f>IF(AQ692="CT",7%,5%)*AX692</f>
        <v>245169.89280000003</v>
      </c>
      <c r="AZ692" s="8">
        <f>AX692*2%</f>
        <v>70048.540800000002</v>
      </c>
      <c r="BA692" s="8">
        <f>IF(BB692&gt;0,0,AX692*5%)</f>
        <v>175121.35200000001</v>
      </c>
      <c r="BB692" s="8"/>
      <c r="BC692" s="8">
        <f>+AX692+AY692+AZ692+BA692+BB692</f>
        <v>3992766.8256000001</v>
      </c>
      <c r="BD692" s="8">
        <f>AX692-AT692</f>
        <v>3502427.04</v>
      </c>
      <c r="BE692" s="2"/>
      <c r="BH692" s="2"/>
    </row>
    <row r="693" spans="1:60" ht="17" hidden="1" outlineLevel="1" x14ac:dyDescent="0.2">
      <c r="A693" s="1" t="s">
        <v>1305</v>
      </c>
      <c r="B693" s="82">
        <v>97</v>
      </c>
      <c r="C693" s="144" t="s">
        <v>544</v>
      </c>
      <c r="D693" s="144"/>
      <c r="E693" s="82" t="s">
        <v>85</v>
      </c>
      <c r="F693" s="143">
        <v>80</v>
      </c>
      <c r="G693" s="142">
        <f>'[1]BoQ HSYC'!F693</f>
        <v>80</v>
      </c>
      <c r="H693" s="185">
        <f>'[1]BoQ HSYC'!G693</f>
        <v>0</v>
      </c>
      <c r="I693" s="185">
        <f>'[1]BoQ HSYC'!H693</f>
        <v>0</v>
      </c>
      <c r="J693" s="185">
        <f>'[1]BoQ HSYC'!I693</f>
        <v>0</v>
      </c>
      <c r="K693" s="48">
        <f>'[1]BoQ HSYC'!J693</f>
        <v>12816</v>
      </c>
      <c r="L693" s="47">
        <f>'[1]BoQ HSYC'!K693</f>
        <v>12847</v>
      </c>
      <c r="M693" s="47">
        <f>'[1]BoQ HSYC'!L693</f>
        <v>25663</v>
      </c>
      <c r="N693" s="183">
        <f>'[1]BoQ HSYC'!M693</f>
        <v>4485.5999999999995</v>
      </c>
      <c r="O693" s="183">
        <f>'[1]BoQ HSYC'!N693</f>
        <v>4496.45</v>
      </c>
      <c r="P693" s="83">
        <f>'[1]BoQ HSYC'!O693</f>
        <v>8982.0499999999993</v>
      </c>
      <c r="Q693" s="47">
        <f>'[1]BoQ HSYC'!P693</f>
        <v>2053040</v>
      </c>
      <c r="R693" s="132">
        <f>'[1]BoQ HSYC'!Q693</f>
        <v>718564</v>
      </c>
      <c r="S693" s="83">
        <f>'[1]BoQ HSYC'!R693</f>
        <v>2771604</v>
      </c>
      <c r="T693" s="48">
        <f>'[1]BoQ HSYC'!S693</f>
        <v>0</v>
      </c>
      <c r="U693" s="132">
        <f>'[1]BoQ HSYC'!T693</f>
        <v>0</v>
      </c>
      <c r="V693" s="132" t="str">
        <f>'[1]BoQ HSYC'!U693</f>
        <v>BĐG Q2/2026</v>
      </c>
      <c r="W693" s="132" t="str">
        <f>'[1]BoQ HSYC'!V693</f>
        <v>BĐG Q2/2026</v>
      </c>
      <c r="X693" s="44" t="str">
        <f>'[1]BoQ HSYC'!W693</f>
        <v>ME</v>
      </c>
      <c r="Y693" s="44"/>
      <c r="Z693" s="44"/>
      <c r="AA693" s="44"/>
      <c r="AB693" s="2">
        <v>52329.915763949997</v>
      </c>
      <c r="AC693" s="2">
        <v>4186393.2611159999</v>
      </c>
      <c r="AD693" s="2">
        <f>+M693</f>
        <v>25663</v>
      </c>
      <c r="AE693" s="2">
        <f>+AD693*14%</f>
        <v>3592.82</v>
      </c>
      <c r="AF693" s="155">
        <f>+AD693*35%</f>
        <v>8982.0499999999993</v>
      </c>
      <c r="AG693" s="2">
        <f>+AD693*F693</f>
        <v>2053040</v>
      </c>
      <c r="AH693" s="2">
        <f>+AE693*F693</f>
        <v>287425.60000000003</v>
      </c>
      <c r="AI693" s="2">
        <f>+AF693*F693</f>
        <v>718564</v>
      </c>
      <c r="AJ693" s="2">
        <f>SUM(AG693:AI693)</f>
        <v>3059029.6</v>
      </c>
      <c r="AK693" s="2">
        <f>+AD693*G693</f>
        <v>2053040</v>
      </c>
      <c r="AL693" s="2">
        <f>+AE693*G693</f>
        <v>287425.60000000003</v>
      </c>
      <c r="AM693" s="2">
        <f>+AF693*G693</f>
        <v>718564</v>
      </c>
      <c r="AN693" s="155">
        <f>SUM(AK693:AM693)</f>
        <v>3059029.6</v>
      </c>
      <c r="AQ693" s="145" t="s">
        <v>525</v>
      </c>
      <c r="AU693" s="8"/>
      <c r="AV693" s="8"/>
      <c r="AW693" s="2">
        <f>+'[2]BoQ HSYC-Đạt'!AT693</f>
        <v>26176.26</v>
      </c>
      <c r="AX693" s="8">
        <f>F693*AW693</f>
        <v>2094100.7999999998</v>
      </c>
      <c r="AY693" s="8">
        <f>IF(AQ693="CT",7%,5%)*AX693</f>
        <v>146587.05600000001</v>
      </c>
      <c r="AZ693" s="8">
        <f>AX693*2%</f>
        <v>41882.015999999996</v>
      </c>
      <c r="BA693" s="8">
        <f>IF(BB693&gt;0,0,AX693*5%)</f>
        <v>104705.04</v>
      </c>
      <c r="BB693" s="8"/>
      <c r="BC693" s="8">
        <f>+AX693+AY693+AZ693+BA693+BB693</f>
        <v>2387274.9119999995</v>
      </c>
      <c r="BD693" s="8">
        <f>AX693-AT693</f>
        <v>2094100.7999999998</v>
      </c>
      <c r="BE693" s="2"/>
      <c r="BH693" s="2"/>
    </row>
    <row r="694" spans="1:60" ht="17" hidden="1" outlineLevel="1" x14ac:dyDescent="0.2">
      <c r="A694" s="1" t="s">
        <v>1304</v>
      </c>
      <c r="B694" s="82">
        <v>98</v>
      </c>
      <c r="C694" s="144" t="s">
        <v>543</v>
      </c>
      <c r="D694" s="144"/>
      <c r="E694" s="82" t="s">
        <v>85</v>
      </c>
      <c r="F694" s="143">
        <v>120</v>
      </c>
      <c r="G694" s="142">
        <f>'[1]BoQ HSYC'!F694</f>
        <v>120</v>
      </c>
      <c r="H694" s="185">
        <f>'[1]BoQ HSYC'!G694</f>
        <v>0</v>
      </c>
      <c r="I694" s="185">
        <f>'[1]BoQ HSYC'!H694</f>
        <v>0</v>
      </c>
      <c r="J694" s="185">
        <f>'[1]BoQ HSYC'!I694</f>
        <v>0</v>
      </c>
      <c r="K694" s="48">
        <f>'[1]BoQ HSYC'!J694</f>
        <v>3528</v>
      </c>
      <c r="L694" s="47">
        <f>'[1]BoQ HSYC'!K694</f>
        <v>11530</v>
      </c>
      <c r="M694" s="47">
        <f>'[1]BoQ HSYC'!L694</f>
        <v>15058</v>
      </c>
      <c r="N694" s="183">
        <f>'[1]BoQ HSYC'!M694</f>
        <v>1234.8</v>
      </c>
      <c r="O694" s="183">
        <f>'[1]BoQ HSYC'!N694</f>
        <v>4035.4999999999995</v>
      </c>
      <c r="P694" s="83">
        <f>'[1]BoQ HSYC'!O694</f>
        <v>5270.2999999999993</v>
      </c>
      <c r="Q694" s="47">
        <f>'[1]BoQ HSYC'!P694</f>
        <v>1806960</v>
      </c>
      <c r="R694" s="132">
        <f>'[1]BoQ HSYC'!Q694</f>
        <v>632435.99999999988</v>
      </c>
      <c r="S694" s="83">
        <f>'[1]BoQ HSYC'!R694</f>
        <v>2439396</v>
      </c>
      <c r="T694" s="48">
        <f>'[1]BoQ HSYC'!S694</f>
        <v>0</v>
      </c>
      <c r="U694" s="132">
        <f>'[1]BoQ HSYC'!T694</f>
        <v>0</v>
      </c>
      <c r="V694" s="132" t="str">
        <f>'[1]BoQ HSYC'!U694</f>
        <v>BĐG Q2/2026</v>
      </c>
      <c r="W694" s="132" t="str">
        <f>'[1]BoQ HSYC'!V694</f>
        <v>BĐG Q2/2026</v>
      </c>
      <c r="X694" s="44" t="str">
        <f>'[1]BoQ HSYC'!W694</f>
        <v>ME</v>
      </c>
      <c r="Y694" s="44"/>
      <c r="Z694" s="44"/>
      <c r="AA694" s="44"/>
      <c r="AB694" s="2">
        <v>40688.877480900002</v>
      </c>
      <c r="AC694" s="2">
        <v>4882665.2977080001</v>
      </c>
      <c r="AD694" s="2">
        <f>+M694</f>
        <v>15058</v>
      </c>
      <c r="AE694" s="2">
        <f>+AD694*14%</f>
        <v>2108.1200000000003</v>
      </c>
      <c r="AF694" s="155">
        <f>+AD694*35%</f>
        <v>5270.2999999999993</v>
      </c>
      <c r="AG694" s="2">
        <f>+AD694*F694</f>
        <v>1806960</v>
      </c>
      <c r="AH694" s="2">
        <f>+AE694*F694</f>
        <v>252974.40000000005</v>
      </c>
      <c r="AI694" s="2">
        <f>+AF694*F694</f>
        <v>632435.99999999988</v>
      </c>
      <c r="AJ694" s="2">
        <f>SUM(AG694:AI694)</f>
        <v>2692370.4</v>
      </c>
      <c r="AK694" s="2">
        <f>+AD694*G694</f>
        <v>1806960</v>
      </c>
      <c r="AL694" s="2">
        <f>+AE694*G694</f>
        <v>252974.40000000005</v>
      </c>
      <c r="AM694" s="2">
        <f>+AF694*G694</f>
        <v>632435.99999999988</v>
      </c>
      <c r="AN694" s="155">
        <f>SUM(AK694:AM694)</f>
        <v>2692370.4</v>
      </c>
      <c r="AQ694" s="145" t="s">
        <v>525</v>
      </c>
      <c r="AU694" s="8"/>
      <c r="AV694" s="8"/>
      <c r="AW694" s="2">
        <f>+'[2]BoQ HSYC-Đạt'!AT694</f>
        <v>15359.16</v>
      </c>
      <c r="AX694" s="8">
        <f>F694*AW694</f>
        <v>1843099.2</v>
      </c>
      <c r="AY694" s="8">
        <f>IF(AQ694="CT",7%,5%)*AX694</f>
        <v>129016.944</v>
      </c>
      <c r="AZ694" s="8">
        <f>AX694*2%</f>
        <v>36861.983999999997</v>
      </c>
      <c r="BA694" s="8">
        <f>IF(BB694&gt;0,0,AX694*5%)</f>
        <v>92154.96</v>
      </c>
      <c r="BB694" s="8"/>
      <c r="BC694" s="8">
        <f>+AX694+AY694+AZ694+BA694+BB694</f>
        <v>2101133.088</v>
      </c>
      <c r="BD694" s="8">
        <f>AX694-AT694</f>
        <v>1843099.2</v>
      </c>
      <c r="BE694" s="2"/>
      <c r="BH694" s="2"/>
    </row>
    <row r="695" spans="1:60" ht="17" hidden="1" outlineLevel="1" x14ac:dyDescent="0.2">
      <c r="A695" s="1" t="s">
        <v>1303</v>
      </c>
      <c r="B695" s="82">
        <v>99</v>
      </c>
      <c r="C695" s="144" t="s">
        <v>542</v>
      </c>
      <c r="D695" s="144"/>
      <c r="E695" s="82" t="s">
        <v>85</v>
      </c>
      <c r="F695" s="143">
        <v>20</v>
      </c>
      <c r="G695" s="142">
        <f>'[1]BoQ HSYC'!F695</f>
        <v>20</v>
      </c>
      <c r="H695" s="185">
        <f>'[1]BoQ HSYC'!G695</f>
        <v>0</v>
      </c>
      <c r="I695" s="185">
        <f>'[1]BoQ HSYC'!H695</f>
        <v>0</v>
      </c>
      <c r="J695" s="185">
        <f>'[1]BoQ HSYC'!I695</f>
        <v>0</v>
      </c>
      <c r="K695" s="48">
        <f>'[1]BoQ HSYC'!J695</f>
        <v>13230</v>
      </c>
      <c r="L695" s="47">
        <f>'[1]BoQ HSYC'!K695</f>
        <v>16470</v>
      </c>
      <c r="M695" s="47">
        <f>'[1]BoQ HSYC'!L695</f>
        <v>29700</v>
      </c>
      <c r="N695" s="183">
        <f>'[1]BoQ HSYC'!M695</f>
        <v>4630.5</v>
      </c>
      <c r="O695" s="183">
        <f>'[1]BoQ HSYC'!N695</f>
        <v>5764.5</v>
      </c>
      <c r="P695" s="83">
        <f>'[1]BoQ HSYC'!O695</f>
        <v>10395</v>
      </c>
      <c r="Q695" s="47">
        <f>'[1]BoQ HSYC'!P695</f>
        <v>594000</v>
      </c>
      <c r="R695" s="132">
        <f>'[1]BoQ HSYC'!Q695</f>
        <v>207900</v>
      </c>
      <c r="S695" s="83">
        <f>'[1]BoQ HSYC'!R695</f>
        <v>801900</v>
      </c>
      <c r="T695" s="48">
        <f>'[1]BoQ HSYC'!S695</f>
        <v>0</v>
      </c>
      <c r="U695" s="132">
        <f>'[1]BoQ HSYC'!T695</f>
        <v>0</v>
      </c>
      <c r="V695" s="132" t="str">
        <f>'[1]BoQ HSYC'!U695</f>
        <v>BĐG Q2/2026</v>
      </c>
      <c r="W695" s="132" t="str">
        <f>'[1]BoQ HSYC'!V695</f>
        <v>BĐG Q2/2026</v>
      </c>
      <c r="X695" s="44" t="str">
        <f>'[1]BoQ HSYC'!W695</f>
        <v>ME</v>
      </c>
      <c r="Y695" s="44"/>
      <c r="Z695" s="44"/>
      <c r="AA695" s="44"/>
      <c r="AB695" s="2">
        <v>63491.05371213</v>
      </c>
      <c r="AC695" s="2">
        <v>1269821.0742426</v>
      </c>
      <c r="AD695" s="2">
        <f>+M695</f>
        <v>29700</v>
      </c>
      <c r="AE695" s="2">
        <f>+AD695*14%</f>
        <v>4158</v>
      </c>
      <c r="AF695" s="155">
        <f>+AD695*35%</f>
        <v>10395</v>
      </c>
      <c r="AG695" s="2">
        <f>+AD695*F695</f>
        <v>594000</v>
      </c>
      <c r="AH695" s="2">
        <f>+AE695*F695</f>
        <v>83160</v>
      </c>
      <c r="AI695" s="2">
        <f>+AF695*F695</f>
        <v>207900</v>
      </c>
      <c r="AJ695" s="2">
        <f>SUM(AG695:AI695)</f>
        <v>885060</v>
      </c>
      <c r="AK695" s="2">
        <f>+AD695*G695</f>
        <v>594000</v>
      </c>
      <c r="AL695" s="2">
        <f>+AE695*G695</f>
        <v>83160</v>
      </c>
      <c r="AM695" s="2">
        <f>+AF695*G695</f>
        <v>207900</v>
      </c>
      <c r="AN695" s="155">
        <f>SUM(AK695:AM695)</f>
        <v>885060</v>
      </c>
      <c r="AQ695" s="145" t="s">
        <v>525</v>
      </c>
      <c r="AU695" s="8"/>
      <c r="AV695" s="8"/>
      <c r="AW695" s="2">
        <f>+'[2]BoQ HSYC-Đạt'!AT695</f>
        <v>30294</v>
      </c>
      <c r="AX695" s="8">
        <f>F695*AW695</f>
        <v>605880</v>
      </c>
      <c r="AY695" s="8">
        <f>IF(AQ695="CT",7%,5%)*AX695</f>
        <v>42411.600000000006</v>
      </c>
      <c r="AZ695" s="8">
        <f>AX695*2%</f>
        <v>12117.6</v>
      </c>
      <c r="BA695" s="8">
        <f>IF(BB695&gt;0,0,AX695*5%)</f>
        <v>30294</v>
      </c>
      <c r="BB695" s="8"/>
      <c r="BC695" s="8">
        <f>+AX695+AY695+AZ695+BA695+BB695</f>
        <v>690703.2</v>
      </c>
      <c r="BD695" s="8">
        <f>AX695-AT695</f>
        <v>605880</v>
      </c>
      <c r="BE695" s="2"/>
      <c r="BH695" s="2"/>
    </row>
    <row r="696" spans="1:60" ht="17" hidden="1" outlineLevel="1" x14ac:dyDescent="0.2">
      <c r="A696" s="1" t="s">
        <v>1305</v>
      </c>
      <c r="B696" s="82">
        <v>100</v>
      </c>
      <c r="C696" s="144" t="s">
        <v>541</v>
      </c>
      <c r="D696" s="144"/>
      <c r="E696" s="82" t="s">
        <v>85</v>
      </c>
      <c r="F696" s="143">
        <v>40</v>
      </c>
      <c r="G696" s="142">
        <f>'[1]BoQ HSYC'!F696</f>
        <v>40</v>
      </c>
      <c r="H696" s="185">
        <f>'[1]BoQ HSYC'!G696</f>
        <v>0</v>
      </c>
      <c r="I696" s="185">
        <f>'[1]BoQ HSYC'!H696</f>
        <v>0</v>
      </c>
      <c r="J696" s="185">
        <f>'[1]BoQ HSYC'!I696</f>
        <v>0</v>
      </c>
      <c r="K696" s="48">
        <f>'[1]BoQ HSYC'!J696</f>
        <v>7128</v>
      </c>
      <c r="L696" s="47">
        <f>'[1]BoQ HSYC'!K696</f>
        <v>12847</v>
      </c>
      <c r="M696" s="47">
        <f>'[1]BoQ HSYC'!L696</f>
        <v>19975</v>
      </c>
      <c r="N696" s="183">
        <f>'[1]BoQ HSYC'!M696</f>
        <v>2494.7999999999997</v>
      </c>
      <c r="O696" s="183">
        <f>'[1]BoQ HSYC'!N696</f>
        <v>4496.45</v>
      </c>
      <c r="P696" s="83">
        <f>'[1]BoQ HSYC'!O696</f>
        <v>6991.25</v>
      </c>
      <c r="Q696" s="47">
        <f>'[1]BoQ HSYC'!P696</f>
        <v>799000</v>
      </c>
      <c r="R696" s="132">
        <f>'[1]BoQ HSYC'!Q696</f>
        <v>279650</v>
      </c>
      <c r="S696" s="83">
        <f>'[1]BoQ HSYC'!R696</f>
        <v>1078650</v>
      </c>
      <c r="T696" s="48">
        <f>'[1]BoQ HSYC'!S696</f>
        <v>0</v>
      </c>
      <c r="U696" s="132">
        <f>'[1]BoQ HSYC'!T696</f>
        <v>0</v>
      </c>
      <c r="V696" s="132" t="str">
        <f>'[1]BoQ HSYC'!U696</f>
        <v>BĐG Q2/2026</v>
      </c>
      <c r="W696" s="132" t="str">
        <f>'[1]BoQ HSYC'!V696</f>
        <v>BĐG Q2/2026</v>
      </c>
      <c r="X696" s="44" t="str">
        <f>'[1]BoQ HSYC'!W696</f>
        <v>ME</v>
      </c>
      <c r="Y696" s="44"/>
      <c r="Z696" s="44"/>
      <c r="AA696" s="44"/>
      <c r="AB696" s="2">
        <v>46860.237299700006</v>
      </c>
      <c r="AC696" s="2">
        <v>1874409.4919880002</v>
      </c>
      <c r="AD696" s="2">
        <f>+M696</f>
        <v>19975</v>
      </c>
      <c r="AE696" s="2">
        <f>+AD696*14%</f>
        <v>2796.5000000000005</v>
      </c>
      <c r="AF696" s="155">
        <f>+AD696*35%</f>
        <v>6991.25</v>
      </c>
      <c r="AG696" s="2">
        <f>+AD696*F696</f>
        <v>799000</v>
      </c>
      <c r="AH696" s="2">
        <f>+AE696*F696</f>
        <v>111860.00000000001</v>
      </c>
      <c r="AI696" s="2">
        <f>+AF696*F696</f>
        <v>279650</v>
      </c>
      <c r="AJ696" s="2">
        <f>SUM(AG696:AI696)</f>
        <v>1190510</v>
      </c>
      <c r="AK696" s="2">
        <f>+AD696*G696</f>
        <v>799000</v>
      </c>
      <c r="AL696" s="2">
        <f>+AE696*G696</f>
        <v>111860.00000000001</v>
      </c>
      <c r="AM696" s="2">
        <f>+AF696*G696</f>
        <v>279650</v>
      </c>
      <c r="AN696" s="155">
        <f>SUM(AK696:AM696)</f>
        <v>1190510</v>
      </c>
      <c r="AQ696" s="145" t="s">
        <v>525</v>
      </c>
      <c r="AU696" s="8"/>
      <c r="AV696" s="8"/>
      <c r="AW696" s="2">
        <f>+'[2]BoQ HSYC-Đạt'!AT696</f>
        <v>20374.5</v>
      </c>
      <c r="AX696" s="8">
        <f>F696*AW696</f>
        <v>814980</v>
      </c>
      <c r="AY696" s="8">
        <f>IF(AQ696="CT",7%,5%)*AX696</f>
        <v>57048.600000000006</v>
      </c>
      <c r="AZ696" s="8">
        <f>AX696*2%</f>
        <v>16299.6</v>
      </c>
      <c r="BA696" s="8">
        <f>IF(BB696&gt;0,0,AX696*5%)</f>
        <v>40749</v>
      </c>
      <c r="BB696" s="8"/>
      <c r="BC696" s="8">
        <f>+AX696+AY696+AZ696+BA696+BB696</f>
        <v>929077.2</v>
      </c>
      <c r="BD696" s="8">
        <f>AX696-AT696</f>
        <v>814980</v>
      </c>
      <c r="BE696" s="2"/>
      <c r="BH696" s="2"/>
    </row>
    <row r="697" spans="1:60" ht="17" hidden="1" outlineLevel="1" x14ac:dyDescent="0.2">
      <c r="A697" s="1" t="s">
        <v>1296</v>
      </c>
      <c r="B697" s="82">
        <v>101</v>
      </c>
      <c r="C697" s="144" t="s">
        <v>540</v>
      </c>
      <c r="D697" s="144"/>
      <c r="E697" s="82" t="s">
        <v>85</v>
      </c>
      <c r="F697" s="143">
        <v>1</v>
      </c>
      <c r="G697" s="142">
        <f>'[1]BoQ HSYC'!F697</f>
        <v>1</v>
      </c>
      <c r="H697" s="185">
        <f>'[1]BoQ HSYC'!G697</f>
        <v>0</v>
      </c>
      <c r="I697" s="185">
        <f>'[1]BoQ HSYC'!H697</f>
        <v>0</v>
      </c>
      <c r="J697" s="185">
        <f>'[1]BoQ HSYC'!I697</f>
        <v>0</v>
      </c>
      <c r="K697" s="48">
        <f>'[1]BoQ HSYC'!J697</f>
        <v>52848</v>
      </c>
      <c r="L697" s="47">
        <f>'[1]BoQ HSYC'!K697</f>
        <v>19764</v>
      </c>
      <c r="M697" s="47">
        <f>'[1]BoQ HSYC'!L697</f>
        <v>72612</v>
      </c>
      <c r="N697" s="183">
        <f>'[1]BoQ HSYC'!M697</f>
        <v>18496.8</v>
      </c>
      <c r="O697" s="183">
        <f>'[1]BoQ HSYC'!N697</f>
        <v>6917.4</v>
      </c>
      <c r="P697" s="83">
        <f>'[1]BoQ HSYC'!O697</f>
        <v>25414.199999999997</v>
      </c>
      <c r="Q697" s="47">
        <f>'[1]BoQ HSYC'!P697</f>
        <v>72612</v>
      </c>
      <c r="R697" s="132">
        <f>'[1]BoQ HSYC'!Q697</f>
        <v>25414.199999999997</v>
      </c>
      <c r="S697" s="83">
        <f>'[1]BoQ HSYC'!R697</f>
        <v>98026.2</v>
      </c>
      <c r="T697" s="48">
        <f>'[1]BoQ HSYC'!S697</f>
        <v>0</v>
      </c>
      <c r="U697" s="132">
        <f>'[1]BoQ HSYC'!T697</f>
        <v>0</v>
      </c>
      <c r="V697" s="132" t="str">
        <f>'[1]BoQ HSYC'!U697</f>
        <v>BĐG Q2/2026</v>
      </c>
      <c r="W697" s="132" t="str">
        <f>'[1]BoQ HSYC'!V697</f>
        <v>BĐG Q2/2026</v>
      </c>
      <c r="X697" s="44" t="str">
        <f>'[1]BoQ HSYC'!W697</f>
        <v>ME</v>
      </c>
      <c r="Y697" s="44"/>
      <c r="Z697" s="44"/>
      <c r="AA697" s="44"/>
      <c r="AB697" s="2">
        <v>110739.36713235</v>
      </c>
      <c r="AC697" s="2">
        <v>110739.36713235</v>
      </c>
      <c r="AD697" s="2">
        <f>+M697</f>
        <v>72612</v>
      </c>
      <c r="AE697" s="2">
        <f>+AD697*14%</f>
        <v>10165.68</v>
      </c>
      <c r="AF697" s="155">
        <f>+AD697*35%</f>
        <v>25414.199999999997</v>
      </c>
      <c r="AG697" s="2">
        <f>+AD697*F697</f>
        <v>72612</v>
      </c>
      <c r="AH697" s="2">
        <f>+AE697*F697</f>
        <v>10165.68</v>
      </c>
      <c r="AI697" s="2">
        <f>+AF697*F697</f>
        <v>25414.199999999997</v>
      </c>
      <c r="AJ697" s="2">
        <f>SUM(AG697:AI697)</f>
        <v>108191.87999999999</v>
      </c>
      <c r="AK697" s="2">
        <f>+AD697*G697</f>
        <v>72612</v>
      </c>
      <c r="AL697" s="2">
        <f>+AE697*G697</f>
        <v>10165.68</v>
      </c>
      <c r="AM697" s="2">
        <f>+AF697*G697</f>
        <v>25414.199999999997</v>
      </c>
      <c r="AN697" s="155">
        <f>SUM(AK697:AM697)</f>
        <v>108191.87999999999</v>
      </c>
      <c r="AQ697" s="145" t="s">
        <v>525</v>
      </c>
      <c r="AU697" s="8"/>
      <c r="AV697" s="8"/>
      <c r="AW697" s="2">
        <f>+'[2]BoQ HSYC-Đạt'!AT697</f>
        <v>74064.240000000005</v>
      </c>
      <c r="AX697" s="8">
        <f>F697*AW697</f>
        <v>74064.240000000005</v>
      </c>
      <c r="AY697" s="8">
        <f>IF(AQ697="CT",7%,5%)*AX697</f>
        <v>5184.4968000000008</v>
      </c>
      <c r="AZ697" s="8">
        <f>AX697*2%</f>
        <v>1481.2848000000001</v>
      </c>
      <c r="BA697" s="8">
        <f>IF(BB697&gt;0,0,AX697*5%)</f>
        <v>3703.2120000000004</v>
      </c>
      <c r="BB697" s="8"/>
      <c r="BC697" s="8">
        <f>+AX697+AY697+AZ697+BA697+BB697</f>
        <v>84433.233600000007</v>
      </c>
      <c r="BD697" s="8">
        <f>AX697-AT697</f>
        <v>74064.240000000005</v>
      </c>
      <c r="BE697" s="2"/>
      <c r="BH697" s="2"/>
    </row>
    <row r="698" spans="1:60" ht="17" hidden="1" outlineLevel="1" x14ac:dyDescent="0.2">
      <c r="A698" s="1" t="s">
        <v>1303</v>
      </c>
      <c r="B698" s="82">
        <v>102</v>
      </c>
      <c r="C698" s="144" t="s">
        <v>539</v>
      </c>
      <c r="D698" s="144"/>
      <c r="E698" s="82" t="s">
        <v>85</v>
      </c>
      <c r="F698" s="143">
        <v>1</v>
      </c>
      <c r="G698" s="142">
        <f>'[1]BoQ HSYC'!F698</f>
        <v>1</v>
      </c>
      <c r="H698" s="185">
        <f>'[1]BoQ HSYC'!G698</f>
        <v>0</v>
      </c>
      <c r="I698" s="185">
        <f>'[1]BoQ HSYC'!H698</f>
        <v>0</v>
      </c>
      <c r="J698" s="185">
        <f>'[1]BoQ HSYC'!I698</f>
        <v>0</v>
      </c>
      <c r="K698" s="48">
        <f>'[1]BoQ HSYC'!J698</f>
        <v>25848</v>
      </c>
      <c r="L698" s="47">
        <f>'[1]BoQ HSYC'!K698</f>
        <v>16470</v>
      </c>
      <c r="M698" s="47">
        <f>'[1]BoQ HSYC'!L698</f>
        <v>42318</v>
      </c>
      <c r="N698" s="183">
        <f>'[1]BoQ HSYC'!M698</f>
        <v>9046.7999999999993</v>
      </c>
      <c r="O698" s="183">
        <f>'[1]BoQ HSYC'!N698</f>
        <v>5764.5</v>
      </c>
      <c r="P698" s="83">
        <f>'[1]BoQ HSYC'!O698</f>
        <v>14811.3</v>
      </c>
      <c r="Q698" s="47">
        <f>'[1]BoQ HSYC'!P698</f>
        <v>42318</v>
      </c>
      <c r="R698" s="132">
        <f>'[1]BoQ HSYC'!Q698</f>
        <v>14811.3</v>
      </c>
      <c r="S698" s="83">
        <f>'[1]BoQ HSYC'!R698</f>
        <v>57129.3</v>
      </c>
      <c r="T698" s="48">
        <f>'[1]BoQ HSYC'!S698</f>
        <v>0</v>
      </c>
      <c r="U698" s="132">
        <f>'[1]BoQ HSYC'!T698</f>
        <v>0</v>
      </c>
      <c r="V698" s="132" t="str">
        <f>'[1]BoQ HSYC'!U698</f>
        <v>BĐG Q2/2026</v>
      </c>
      <c r="W698" s="132" t="str">
        <f>'[1]BoQ HSYC'!V698</f>
        <v>BĐG Q2/2026</v>
      </c>
      <c r="X698" s="44" t="str">
        <f>'[1]BoQ HSYC'!W698</f>
        <v>ME</v>
      </c>
      <c r="Y698" s="44"/>
      <c r="Z698" s="44"/>
      <c r="AA698" s="44"/>
      <c r="AB698" s="2">
        <v>103686.83033313</v>
      </c>
      <c r="AC698" s="2">
        <v>103686.83033313</v>
      </c>
      <c r="AD698" s="2">
        <f>+M698</f>
        <v>42318</v>
      </c>
      <c r="AE698" s="2">
        <f>+AD698*14%</f>
        <v>5924.52</v>
      </c>
      <c r="AF698" s="155">
        <f>+AD698*35%</f>
        <v>14811.3</v>
      </c>
      <c r="AG698" s="2">
        <f>+AD698*F698</f>
        <v>42318</v>
      </c>
      <c r="AH698" s="2">
        <f>+AE698*F698</f>
        <v>5924.52</v>
      </c>
      <c r="AI698" s="2">
        <f>+AF698*F698</f>
        <v>14811.3</v>
      </c>
      <c r="AJ698" s="2">
        <f>SUM(AG698:AI698)</f>
        <v>63053.820000000007</v>
      </c>
      <c r="AK698" s="2">
        <f>+AD698*G698</f>
        <v>42318</v>
      </c>
      <c r="AL698" s="2">
        <f>+AE698*G698</f>
        <v>5924.52</v>
      </c>
      <c r="AM698" s="2">
        <f>+AF698*G698</f>
        <v>14811.3</v>
      </c>
      <c r="AN698" s="155">
        <f>SUM(AK698:AM698)</f>
        <v>63053.820000000007</v>
      </c>
      <c r="AQ698" s="145" t="s">
        <v>525</v>
      </c>
      <c r="AU698" s="8"/>
      <c r="AV698" s="8"/>
      <c r="AW698" s="2">
        <f>+'[2]BoQ HSYC-Đạt'!AT698</f>
        <v>43164.36</v>
      </c>
      <c r="AX698" s="8">
        <f>F698*AW698</f>
        <v>43164.36</v>
      </c>
      <c r="AY698" s="8">
        <f>IF(AQ698="CT",7%,5%)*AX698</f>
        <v>3021.5052000000005</v>
      </c>
      <c r="AZ698" s="8">
        <f>AX698*2%</f>
        <v>863.28719999999998</v>
      </c>
      <c r="BA698" s="8">
        <f>IF(BB698&gt;0,0,AX698*5%)</f>
        <v>2158.2180000000003</v>
      </c>
      <c r="BB698" s="8"/>
      <c r="BC698" s="8">
        <f>+AX698+AY698+AZ698+BA698+BB698</f>
        <v>49207.3704</v>
      </c>
      <c r="BD698" s="8">
        <f>AX698-AT698</f>
        <v>43164.36</v>
      </c>
      <c r="BE698" s="2"/>
      <c r="BH698" s="2"/>
    </row>
    <row r="699" spans="1:60" ht="17" hidden="1" outlineLevel="1" x14ac:dyDescent="0.2">
      <c r="A699" s="1" t="s">
        <v>1305</v>
      </c>
      <c r="B699" s="82">
        <v>103</v>
      </c>
      <c r="C699" s="144" t="s">
        <v>538</v>
      </c>
      <c r="D699" s="144"/>
      <c r="E699" s="82" t="s">
        <v>85</v>
      </c>
      <c r="F699" s="143">
        <v>1</v>
      </c>
      <c r="G699" s="142">
        <f>'[1]BoQ HSYC'!F699</f>
        <v>1</v>
      </c>
      <c r="H699" s="185">
        <f>'[1]BoQ HSYC'!G699</f>
        <v>0</v>
      </c>
      <c r="I699" s="185">
        <f>'[1]BoQ HSYC'!H699</f>
        <v>0</v>
      </c>
      <c r="J699" s="185">
        <f>'[1]BoQ HSYC'!I699</f>
        <v>0</v>
      </c>
      <c r="K699" s="48">
        <f>'[1]BoQ HSYC'!J699</f>
        <v>14688</v>
      </c>
      <c r="L699" s="47">
        <f>'[1]BoQ HSYC'!K699</f>
        <v>12847</v>
      </c>
      <c r="M699" s="47">
        <f>'[1]BoQ HSYC'!L699</f>
        <v>27535</v>
      </c>
      <c r="N699" s="183">
        <f>'[1]BoQ HSYC'!M699</f>
        <v>5140.7999999999993</v>
      </c>
      <c r="O699" s="183">
        <f>'[1]BoQ HSYC'!N699</f>
        <v>4496.45</v>
      </c>
      <c r="P699" s="83">
        <f>'[1]BoQ HSYC'!O699</f>
        <v>9637.25</v>
      </c>
      <c r="Q699" s="47">
        <f>'[1]BoQ HSYC'!P699</f>
        <v>27535</v>
      </c>
      <c r="R699" s="132">
        <f>'[1]BoQ HSYC'!Q699</f>
        <v>9637.25</v>
      </c>
      <c r="S699" s="83">
        <f>'[1]BoQ HSYC'!R699</f>
        <v>37172.25</v>
      </c>
      <c r="T699" s="48">
        <f>'[1]BoQ HSYC'!S699</f>
        <v>0</v>
      </c>
      <c r="U699" s="132">
        <f>'[1]BoQ HSYC'!T699</f>
        <v>0</v>
      </c>
      <c r="V699" s="132" t="str">
        <f>'[1]BoQ HSYC'!U699</f>
        <v>BĐG Q2/2026</v>
      </c>
      <c r="W699" s="132" t="str">
        <f>'[1]BoQ HSYC'!V699</f>
        <v>BĐG Q2/2026</v>
      </c>
      <c r="X699" s="44" t="str">
        <f>'[1]BoQ HSYC'!W699</f>
        <v>ME</v>
      </c>
      <c r="Y699" s="44"/>
      <c r="Z699" s="44"/>
      <c r="AA699" s="44"/>
      <c r="AB699" s="2">
        <v>60216.428898450002</v>
      </c>
      <c r="AC699" s="2">
        <v>60216.428898450002</v>
      </c>
      <c r="AD699" s="2">
        <f>+M699</f>
        <v>27535</v>
      </c>
      <c r="AE699" s="2">
        <f>+AD699*14%</f>
        <v>3854.9000000000005</v>
      </c>
      <c r="AF699" s="155">
        <f>+AD699*35%</f>
        <v>9637.25</v>
      </c>
      <c r="AG699" s="2">
        <f>+AD699*F699</f>
        <v>27535</v>
      </c>
      <c r="AH699" s="2">
        <f>+AE699*F699</f>
        <v>3854.9000000000005</v>
      </c>
      <c r="AI699" s="2">
        <f>+AF699*F699</f>
        <v>9637.25</v>
      </c>
      <c r="AJ699" s="2">
        <f>SUM(AG699:AI699)</f>
        <v>41027.15</v>
      </c>
      <c r="AK699" s="2">
        <f>+AD699*G699</f>
        <v>27535</v>
      </c>
      <c r="AL699" s="2">
        <f>+AE699*G699</f>
        <v>3854.9000000000005</v>
      </c>
      <c r="AM699" s="2">
        <f>+AF699*G699</f>
        <v>9637.25</v>
      </c>
      <c r="AN699" s="155">
        <f>SUM(AK699:AM699)</f>
        <v>41027.15</v>
      </c>
      <c r="AQ699" s="145" t="s">
        <v>525</v>
      </c>
      <c r="AU699" s="8"/>
      <c r="AV699" s="8"/>
      <c r="AW699" s="2">
        <f>+'[2]BoQ HSYC-Đạt'!AT699</f>
        <v>28085.7</v>
      </c>
      <c r="AX699" s="8">
        <f>F699*AW699</f>
        <v>28085.7</v>
      </c>
      <c r="AY699" s="8">
        <f>IF(AQ699="CT",7%,5%)*AX699</f>
        <v>1965.9990000000003</v>
      </c>
      <c r="AZ699" s="8">
        <f>AX699*2%</f>
        <v>561.71400000000006</v>
      </c>
      <c r="BA699" s="8">
        <f>IF(BB699&gt;0,0,AX699*5%)</f>
        <v>1404.2850000000001</v>
      </c>
      <c r="BB699" s="8"/>
      <c r="BC699" s="8">
        <f>+AX699+AY699+AZ699+BA699+BB699</f>
        <v>32017.698</v>
      </c>
      <c r="BD699" s="8">
        <f>AX699-AT699</f>
        <v>28085.7</v>
      </c>
      <c r="BE699" s="2"/>
      <c r="BH699" s="2"/>
    </row>
    <row r="700" spans="1:60" ht="17" hidden="1" outlineLevel="1" x14ac:dyDescent="0.2">
      <c r="A700" s="1" t="s">
        <v>1304</v>
      </c>
      <c r="B700" s="82">
        <v>104</v>
      </c>
      <c r="C700" s="144" t="s">
        <v>537</v>
      </c>
      <c r="D700" s="144"/>
      <c r="E700" s="82" t="s">
        <v>85</v>
      </c>
      <c r="F700" s="143">
        <v>80</v>
      </c>
      <c r="G700" s="142">
        <f>'[1]BoQ HSYC'!F700</f>
        <v>80</v>
      </c>
      <c r="H700" s="185">
        <f>'[1]BoQ HSYC'!G700</f>
        <v>0</v>
      </c>
      <c r="I700" s="185">
        <f>'[1]BoQ HSYC'!H700</f>
        <v>0</v>
      </c>
      <c r="J700" s="185">
        <f>'[1]BoQ HSYC'!I700</f>
        <v>0</v>
      </c>
      <c r="K700" s="48">
        <f>'[1]BoQ HSYC'!J700</f>
        <v>4608</v>
      </c>
      <c r="L700" s="47">
        <f>'[1]BoQ HSYC'!K700</f>
        <v>11530</v>
      </c>
      <c r="M700" s="47">
        <f>'[1]BoQ HSYC'!L700</f>
        <v>16138</v>
      </c>
      <c r="N700" s="183">
        <f>'[1]BoQ HSYC'!M700</f>
        <v>1612.8</v>
      </c>
      <c r="O700" s="183">
        <f>'[1]BoQ HSYC'!N700</f>
        <v>4035.4999999999995</v>
      </c>
      <c r="P700" s="83">
        <f>'[1]BoQ HSYC'!O700</f>
        <v>5648.2999999999993</v>
      </c>
      <c r="Q700" s="47">
        <f>'[1]BoQ HSYC'!P700</f>
        <v>1291040</v>
      </c>
      <c r="R700" s="132">
        <f>'[1]BoQ HSYC'!Q700</f>
        <v>451863.99999999994</v>
      </c>
      <c r="S700" s="83">
        <f>'[1]BoQ HSYC'!R700</f>
        <v>1742904</v>
      </c>
      <c r="T700" s="48">
        <f>'[1]BoQ HSYC'!S700</f>
        <v>0</v>
      </c>
      <c r="U700" s="132">
        <f>'[1]BoQ HSYC'!T700</f>
        <v>0</v>
      </c>
      <c r="V700" s="132" t="str">
        <f>'[1]BoQ HSYC'!U700</f>
        <v>BĐG Q2/2026</v>
      </c>
      <c r="W700" s="132" t="str">
        <f>'[1]BoQ HSYC'!V700</f>
        <v>BĐG Q2/2026</v>
      </c>
      <c r="X700" s="44" t="str">
        <f>'[1]BoQ HSYC'!W700</f>
        <v>ME</v>
      </c>
      <c r="Y700" s="44"/>
      <c r="Z700" s="44"/>
      <c r="AA700" s="44"/>
      <c r="AB700" s="2">
        <v>42469.703027400006</v>
      </c>
      <c r="AC700" s="2">
        <v>3397576.2421920006</v>
      </c>
      <c r="AD700" s="2">
        <f>+M700</f>
        <v>16138</v>
      </c>
      <c r="AE700" s="2">
        <f>+AD700*14%</f>
        <v>2259.3200000000002</v>
      </c>
      <c r="AF700" s="155">
        <f>+AD700*35%</f>
        <v>5648.2999999999993</v>
      </c>
      <c r="AG700" s="2">
        <f>+AD700*F700</f>
        <v>1291040</v>
      </c>
      <c r="AH700" s="2">
        <f>+AE700*F700</f>
        <v>180745.60000000001</v>
      </c>
      <c r="AI700" s="2">
        <f>+AF700*F700</f>
        <v>451863.99999999994</v>
      </c>
      <c r="AJ700" s="2">
        <f>SUM(AG700:AI700)</f>
        <v>1923649.6</v>
      </c>
      <c r="AK700" s="2">
        <f>+AD700*G700</f>
        <v>1291040</v>
      </c>
      <c r="AL700" s="2">
        <f>+AE700*G700</f>
        <v>180745.60000000001</v>
      </c>
      <c r="AM700" s="2">
        <f>+AF700*G700</f>
        <v>451863.99999999994</v>
      </c>
      <c r="AN700" s="155">
        <f>SUM(AK700:AM700)</f>
        <v>1923649.6</v>
      </c>
      <c r="AQ700" s="145" t="s">
        <v>525</v>
      </c>
      <c r="AU700" s="8"/>
      <c r="AV700" s="8"/>
      <c r="AW700" s="2">
        <f>+'[2]BoQ HSYC-Đạt'!AT700</f>
        <v>16460.759999999998</v>
      </c>
      <c r="AX700" s="8">
        <f>F700*AW700</f>
        <v>1316860.7999999998</v>
      </c>
      <c r="AY700" s="8">
        <f>IF(AQ700="CT",7%,5%)*AX700</f>
        <v>92180.255999999994</v>
      </c>
      <c r="AZ700" s="8">
        <f>AX700*2%</f>
        <v>26337.215999999997</v>
      </c>
      <c r="BA700" s="8">
        <f>IF(BB700&gt;0,0,AX700*5%)</f>
        <v>65843.039999999994</v>
      </c>
      <c r="BB700" s="8"/>
      <c r="BC700" s="8">
        <f>+AX700+AY700+AZ700+BA700+BB700</f>
        <v>1501221.3119999999</v>
      </c>
      <c r="BD700" s="8">
        <f>AX700-AT700</f>
        <v>1316860.7999999998</v>
      </c>
      <c r="BE700" s="2"/>
      <c r="BH700" s="2"/>
    </row>
    <row r="701" spans="1:60" ht="17" hidden="1" outlineLevel="1" x14ac:dyDescent="0.2">
      <c r="A701" s="1" t="s">
        <v>1296</v>
      </c>
      <c r="B701" s="82">
        <v>105</v>
      </c>
      <c r="C701" s="144" t="s">
        <v>536</v>
      </c>
      <c r="D701" s="144"/>
      <c r="E701" s="82" t="s">
        <v>85</v>
      </c>
      <c r="F701" s="143">
        <v>8</v>
      </c>
      <c r="G701" s="142">
        <f>'[1]BoQ HSYC'!F701</f>
        <v>8</v>
      </c>
      <c r="H701" s="185">
        <f>'[1]BoQ HSYC'!G701</f>
        <v>0</v>
      </c>
      <c r="I701" s="185">
        <f>'[1]BoQ HSYC'!H701</f>
        <v>0</v>
      </c>
      <c r="J701" s="185">
        <f>'[1]BoQ HSYC'!I701</f>
        <v>0</v>
      </c>
      <c r="K701" s="48">
        <f>'[1]BoQ HSYC'!J701</f>
        <v>87696</v>
      </c>
      <c r="L701" s="47">
        <f>'[1]BoQ HSYC'!K701</f>
        <v>9882</v>
      </c>
      <c r="M701" s="47">
        <f>'[1]BoQ HSYC'!L701</f>
        <v>97578</v>
      </c>
      <c r="N701" s="183">
        <f>'[1]BoQ HSYC'!M701</f>
        <v>30693.599999999999</v>
      </c>
      <c r="O701" s="183">
        <f>'[1]BoQ HSYC'!N701</f>
        <v>3458.7</v>
      </c>
      <c r="P701" s="83">
        <f>'[1]BoQ HSYC'!O701</f>
        <v>34152.299999999996</v>
      </c>
      <c r="Q701" s="47">
        <f>'[1]BoQ HSYC'!P701</f>
        <v>780624</v>
      </c>
      <c r="R701" s="132">
        <f>'[1]BoQ HSYC'!Q701</f>
        <v>273218.39999999997</v>
      </c>
      <c r="S701" s="83">
        <f>'[1]BoQ HSYC'!R701</f>
        <v>1053842.3999999999</v>
      </c>
      <c r="T701" s="48">
        <f>'[1]BoQ HSYC'!S701</f>
        <v>0</v>
      </c>
      <c r="U701" s="132">
        <f>'[1]BoQ HSYC'!T701</f>
        <v>0</v>
      </c>
      <c r="V701" s="132" t="str">
        <f>'[1]BoQ HSYC'!U701</f>
        <v>BĐG Q2/2026</v>
      </c>
      <c r="W701" s="132" t="str">
        <f>'[1]BoQ HSYC'!V701</f>
        <v>BĐG Q2/2026</v>
      </c>
      <c r="X701" s="44" t="str">
        <f>'[1]BoQ HSYC'!W701</f>
        <v>ME</v>
      </c>
      <c r="Y701" s="44"/>
      <c r="Z701" s="44"/>
      <c r="AA701" s="44"/>
      <c r="AB701" s="2">
        <v>214000.5377169</v>
      </c>
      <c r="AC701" s="2">
        <v>1712004.3017352</v>
      </c>
      <c r="AD701" s="2">
        <f>+M701</f>
        <v>97578</v>
      </c>
      <c r="AE701" s="2">
        <f>+AD701*14%</f>
        <v>13660.920000000002</v>
      </c>
      <c r="AF701" s="155">
        <f>+AD701*35%</f>
        <v>34152.299999999996</v>
      </c>
      <c r="AG701" s="2">
        <f>+AD701*F701</f>
        <v>780624</v>
      </c>
      <c r="AH701" s="2">
        <f>+AE701*F701</f>
        <v>109287.36000000002</v>
      </c>
      <c r="AI701" s="2">
        <f>+AF701*F701</f>
        <v>273218.39999999997</v>
      </c>
      <c r="AJ701" s="2">
        <f>SUM(AG701:AI701)</f>
        <v>1163129.76</v>
      </c>
      <c r="AK701" s="2">
        <f>+AD701*G701</f>
        <v>780624</v>
      </c>
      <c r="AL701" s="2">
        <f>+AE701*G701</f>
        <v>109287.36000000002</v>
      </c>
      <c r="AM701" s="2">
        <f>+AF701*G701</f>
        <v>273218.39999999997</v>
      </c>
      <c r="AN701" s="155">
        <f>SUM(AK701:AM701)</f>
        <v>1163129.76</v>
      </c>
      <c r="AQ701" s="145" t="s">
        <v>525</v>
      </c>
      <c r="AU701" s="8"/>
      <c r="AV701" s="8"/>
      <c r="AW701" s="2">
        <f>+'[2]BoQ HSYC-Đạt'!AT701</f>
        <v>99529.56</v>
      </c>
      <c r="AX701" s="8">
        <f>F701*AW701</f>
        <v>796236.48</v>
      </c>
      <c r="AY701" s="8">
        <f>IF(AQ701="CT",7%,5%)*AX701</f>
        <v>55736.553600000007</v>
      </c>
      <c r="AZ701" s="8">
        <f>AX701*2%</f>
        <v>15924.729600000001</v>
      </c>
      <c r="BA701" s="8">
        <f>IF(BB701&gt;0,0,AX701*5%)</f>
        <v>39811.824000000001</v>
      </c>
      <c r="BB701" s="8"/>
      <c r="BC701" s="8">
        <f>+AX701+AY701+AZ701+BA701+BB701</f>
        <v>907709.58719999995</v>
      </c>
      <c r="BD701" s="8">
        <f>AX701-AT701</f>
        <v>796236.48</v>
      </c>
      <c r="BE701" s="2"/>
      <c r="BH701" s="2"/>
    </row>
    <row r="702" spans="1:60" ht="17" hidden="1" outlineLevel="1" x14ac:dyDescent="0.2">
      <c r="A702" s="1" t="s">
        <v>1303</v>
      </c>
      <c r="B702" s="82">
        <v>106</v>
      </c>
      <c r="C702" s="144" t="s">
        <v>535</v>
      </c>
      <c r="D702" s="144"/>
      <c r="E702" s="82" t="s">
        <v>85</v>
      </c>
      <c r="F702" s="143">
        <v>8</v>
      </c>
      <c r="G702" s="142">
        <f>'[1]BoQ HSYC'!F702</f>
        <v>8</v>
      </c>
      <c r="H702" s="185">
        <f>'[1]BoQ HSYC'!G702</f>
        <v>0</v>
      </c>
      <c r="I702" s="185">
        <f>'[1]BoQ HSYC'!H702</f>
        <v>0</v>
      </c>
      <c r="J702" s="185">
        <f>'[1]BoQ HSYC'!I702</f>
        <v>0</v>
      </c>
      <c r="K702" s="48">
        <f>'[1]BoQ HSYC'!J702</f>
        <v>55656</v>
      </c>
      <c r="L702" s="47">
        <f>'[1]BoQ HSYC'!K702</f>
        <v>8235</v>
      </c>
      <c r="M702" s="47">
        <f>'[1]BoQ HSYC'!L702</f>
        <v>63891</v>
      </c>
      <c r="N702" s="183">
        <f>'[1]BoQ HSYC'!M702</f>
        <v>19479.599999999999</v>
      </c>
      <c r="O702" s="183">
        <f>'[1]BoQ HSYC'!N702</f>
        <v>2882.25</v>
      </c>
      <c r="P702" s="83">
        <f>'[1]BoQ HSYC'!O702</f>
        <v>22361.85</v>
      </c>
      <c r="Q702" s="47">
        <f>'[1]BoQ HSYC'!P702</f>
        <v>511128</v>
      </c>
      <c r="R702" s="132">
        <f>'[1]BoQ HSYC'!Q702</f>
        <v>178894.8</v>
      </c>
      <c r="S702" s="83">
        <f>'[1]BoQ HSYC'!R702</f>
        <v>690022.8</v>
      </c>
      <c r="T702" s="48">
        <f>'[1]BoQ HSYC'!S702</f>
        <v>0</v>
      </c>
      <c r="U702" s="132">
        <f>'[1]BoQ HSYC'!T702</f>
        <v>0</v>
      </c>
      <c r="V702" s="132" t="str">
        <f>'[1]BoQ HSYC'!U702</f>
        <v>BĐG Q2/2026</v>
      </c>
      <c r="W702" s="132" t="str">
        <f>'[1]BoQ HSYC'!V702</f>
        <v>BĐG Q2/2026</v>
      </c>
      <c r="X702" s="44" t="str">
        <f>'[1]BoQ HSYC'!W702</f>
        <v>ME</v>
      </c>
      <c r="Y702" s="44"/>
      <c r="Z702" s="44"/>
      <c r="AA702" s="44"/>
      <c r="AB702" s="2">
        <v>156993.06648432001</v>
      </c>
      <c r="AC702" s="2">
        <v>1255944.5318745601</v>
      </c>
      <c r="AD702" s="2">
        <f>+M702</f>
        <v>63891</v>
      </c>
      <c r="AE702" s="2">
        <f>+AD702*14%</f>
        <v>8944.7400000000016</v>
      </c>
      <c r="AF702" s="155">
        <f>+AD702*35%</f>
        <v>22361.85</v>
      </c>
      <c r="AG702" s="2">
        <f>+AD702*F702</f>
        <v>511128</v>
      </c>
      <c r="AH702" s="2">
        <f>+AE702*F702</f>
        <v>71557.920000000013</v>
      </c>
      <c r="AI702" s="2">
        <f>+AF702*F702</f>
        <v>178894.8</v>
      </c>
      <c r="AJ702" s="2">
        <f>SUM(AG702:AI702)</f>
        <v>761580.72</v>
      </c>
      <c r="AK702" s="2">
        <f>+AD702*G702</f>
        <v>511128</v>
      </c>
      <c r="AL702" s="2">
        <f>+AE702*G702</f>
        <v>71557.920000000013</v>
      </c>
      <c r="AM702" s="2">
        <f>+AF702*G702</f>
        <v>178894.8</v>
      </c>
      <c r="AN702" s="155">
        <f>SUM(AK702:AM702)</f>
        <v>761580.72</v>
      </c>
      <c r="AQ702" s="145" t="s">
        <v>525</v>
      </c>
      <c r="AU702" s="8"/>
      <c r="AV702" s="8"/>
      <c r="AW702" s="2">
        <f>+'[2]BoQ HSYC-Đạt'!AT702</f>
        <v>65168.82</v>
      </c>
      <c r="AX702" s="8">
        <f>F702*AW702</f>
        <v>521350.56</v>
      </c>
      <c r="AY702" s="8">
        <f>IF(AQ702="CT",7%,5%)*AX702</f>
        <v>36494.539200000007</v>
      </c>
      <c r="AZ702" s="8">
        <f>AX702*2%</f>
        <v>10427.011200000001</v>
      </c>
      <c r="BA702" s="8">
        <f>IF(BB702&gt;0,0,AX702*5%)</f>
        <v>26067.528000000002</v>
      </c>
      <c r="BB702" s="8"/>
      <c r="BC702" s="8">
        <f>+AX702+AY702+AZ702+BA702+BB702</f>
        <v>594339.63840000005</v>
      </c>
      <c r="BD702" s="8">
        <f>AX702-AT702</f>
        <v>521350.56</v>
      </c>
      <c r="BE702" s="2"/>
      <c r="BH702" s="2"/>
    </row>
    <row r="703" spans="1:60" ht="17" hidden="1" outlineLevel="1" x14ac:dyDescent="0.2">
      <c r="A703" s="1" t="s">
        <v>1302</v>
      </c>
      <c r="B703" s="82">
        <v>107</v>
      </c>
      <c r="C703" s="144" t="s">
        <v>534</v>
      </c>
      <c r="D703" s="144"/>
      <c r="E703" s="82" t="s">
        <v>85</v>
      </c>
      <c r="F703" s="143">
        <v>48</v>
      </c>
      <c r="G703" s="142">
        <f>'[1]BoQ HSYC'!F703</f>
        <v>48</v>
      </c>
      <c r="H703" s="185">
        <f>'[1]BoQ HSYC'!G703</f>
        <v>0</v>
      </c>
      <c r="I703" s="185">
        <f>'[1]BoQ HSYC'!H703</f>
        <v>0</v>
      </c>
      <c r="J703" s="185">
        <f>'[1]BoQ HSYC'!I703</f>
        <v>0</v>
      </c>
      <c r="K703" s="48">
        <f>'[1]BoQ HSYC'!J703</f>
        <v>87696</v>
      </c>
      <c r="L703" s="47">
        <f>'[1]BoQ HSYC'!K703</f>
        <v>9882</v>
      </c>
      <c r="M703" s="47">
        <f>'[1]BoQ HSYC'!L703</f>
        <v>97578</v>
      </c>
      <c r="N703" s="183">
        <f>'[1]BoQ HSYC'!M703</f>
        <v>30693.599999999999</v>
      </c>
      <c r="O703" s="183">
        <f>'[1]BoQ HSYC'!N703</f>
        <v>3458.7</v>
      </c>
      <c r="P703" s="83">
        <f>'[1]BoQ HSYC'!O703</f>
        <v>34152.299999999996</v>
      </c>
      <c r="Q703" s="47">
        <f>'[1]BoQ HSYC'!P703</f>
        <v>4683744</v>
      </c>
      <c r="R703" s="132">
        <f>'[1]BoQ HSYC'!Q703</f>
        <v>1639310.4</v>
      </c>
      <c r="S703" s="83">
        <f>'[1]BoQ HSYC'!R703</f>
        <v>6323054.4000000004</v>
      </c>
      <c r="T703" s="48">
        <f>'[1]BoQ HSYC'!S703</f>
        <v>0</v>
      </c>
      <c r="U703" s="132">
        <f>'[1]BoQ HSYC'!T703</f>
        <v>0</v>
      </c>
      <c r="V703" s="132" t="str">
        <f>'[1]BoQ HSYC'!U703</f>
        <v>BĐG Q2/2026</v>
      </c>
      <c r="W703" s="132" t="str">
        <f>'[1]BoQ HSYC'!V703</f>
        <v>BĐG Q2/2026</v>
      </c>
      <c r="X703" s="44" t="str">
        <f>'[1]BoQ HSYC'!W703</f>
        <v>ME</v>
      </c>
      <c r="Y703" s="44"/>
      <c r="Z703" s="44"/>
      <c r="AA703" s="44"/>
      <c r="AB703" s="2">
        <v>80697.015526050003</v>
      </c>
      <c r="AC703" s="2">
        <v>3873456.7452504002</v>
      </c>
      <c r="AD703" s="2">
        <f>+M703</f>
        <v>97578</v>
      </c>
      <c r="AE703" s="2">
        <f>+AD703*14%</f>
        <v>13660.920000000002</v>
      </c>
      <c r="AF703" s="155">
        <f>+AD703*35%</f>
        <v>34152.299999999996</v>
      </c>
      <c r="AG703" s="2">
        <f>+AD703*F703</f>
        <v>4683744</v>
      </c>
      <c r="AH703" s="2">
        <f>+AE703*F703</f>
        <v>655724.16000000015</v>
      </c>
      <c r="AI703" s="2">
        <f>+AF703*F703</f>
        <v>1639310.4</v>
      </c>
      <c r="AJ703" s="2">
        <f>SUM(AG703:AI703)</f>
        <v>6978778.5600000005</v>
      </c>
      <c r="AK703" s="2">
        <f>+AD703*G703</f>
        <v>4683744</v>
      </c>
      <c r="AL703" s="2">
        <f>+AE703*G703</f>
        <v>655724.16000000015</v>
      </c>
      <c r="AM703" s="2">
        <f>+AF703*G703</f>
        <v>1639310.4</v>
      </c>
      <c r="AN703" s="155">
        <f>SUM(AK703:AM703)</f>
        <v>6978778.5600000005</v>
      </c>
      <c r="AQ703" s="145" t="s">
        <v>525</v>
      </c>
      <c r="AU703" s="8"/>
      <c r="AV703" s="8"/>
      <c r="AW703" s="2">
        <f>+'[2]BoQ HSYC-Đạt'!AT703</f>
        <v>99529.56</v>
      </c>
      <c r="AX703" s="8">
        <f>F703*AW703</f>
        <v>4777418.88</v>
      </c>
      <c r="AY703" s="8">
        <f>IF(AQ703="CT",7%,5%)*AX703</f>
        <v>334419.32160000002</v>
      </c>
      <c r="AZ703" s="8">
        <f>AX703*2%</f>
        <v>95548.377599999993</v>
      </c>
      <c r="BA703" s="8">
        <f>IF(BB703&gt;0,0,AX703*5%)</f>
        <v>238870.94400000002</v>
      </c>
      <c r="BB703" s="8"/>
      <c r="BC703" s="8">
        <f>+AX703+AY703+AZ703+BA703+BB703</f>
        <v>5446257.5232000006</v>
      </c>
      <c r="BD703" s="8">
        <f>AX703-AT703</f>
        <v>4777418.88</v>
      </c>
      <c r="BE703" s="2"/>
      <c r="BH703" s="2"/>
    </row>
    <row r="704" spans="1:60" ht="17" hidden="1" outlineLevel="1" x14ac:dyDescent="0.2">
      <c r="A704" s="1" t="s">
        <v>1301</v>
      </c>
      <c r="B704" s="82">
        <v>108</v>
      </c>
      <c r="C704" s="144" t="s">
        <v>533</v>
      </c>
      <c r="D704" s="144"/>
      <c r="E704" s="82" t="s">
        <v>85</v>
      </c>
      <c r="F704" s="143">
        <v>48</v>
      </c>
      <c r="G704" s="142">
        <f>'[1]BoQ HSYC'!F704</f>
        <v>48</v>
      </c>
      <c r="H704" s="185">
        <f>'[1]BoQ HSYC'!G704</f>
        <v>0</v>
      </c>
      <c r="I704" s="185">
        <f>'[1]BoQ HSYC'!H704</f>
        <v>0</v>
      </c>
      <c r="J704" s="185">
        <f>'[1]BoQ HSYC'!I704</f>
        <v>0</v>
      </c>
      <c r="K704" s="48">
        <f>'[1]BoQ HSYC'!J704</f>
        <v>55656</v>
      </c>
      <c r="L704" s="47">
        <f>'[1]BoQ HSYC'!K704</f>
        <v>8235</v>
      </c>
      <c r="M704" s="47">
        <f>'[1]BoQ HSYC'!L704</f>
        <v>63891</v>
      </c>
      <c r="N704" s="183">
        <f>'[1]BoQ HSYC'!M704</f>
        <v>19479.599999999999</v>
      </c>
      <c r="O704" s="183">
        <f>'[1]BoQ HSYC'!N704</f>
        <v>2882.25</v>
      </c>
      <c r="P704" s="83">
        <f>'[1]BoQ HSYC'!O704</f>
        <v>22361.85</v>
      </c>
      <c r="Q704" s="47">
        <f>'[1]BoQ HSYC'!P704</f>
        <v>3066768</v>
      </c>
      <c r="R704" s="132">
        <f>'[1]BoQ HSYC'!Q704</f>
        <v>1073368.7999999998</v>
      </c>
      <c r="S704" s="83">
        <f>'[1]BoQ HSYC'!R704</f>
        <v>4140136.8</v>
      </c>
      <c r="T704" s="48">
        <f>'[1]BoQ HSYC'!S704</f>
        <v>0</v>
      </c>
      <c r="U704" s="132">
        <f>'[1]BoQ HSYC'!T704</f>
        <v>0</v>
      </c>
      <c r="V704" s="132" t="str">
        <f>'[1]BoQ HSYC'!U704</f>
        <v>BĐG Q2/2026</v>
      </c>
      <c r="W704" s="132" t="str">
        <f>'[1]BoQ HSYC'!V704</f>
        <v>BĐG Q2/2026</v>
      </c>
      <c r="X704" s="44" t="str">
        <f>'[1]BoQ HSYC'!W704</f>
        <v>ME</v>
      </c>
      <c r="Y704" s="44"/>
      <c r="Z704" s="44"/>
      <c r="AA704" s="44"/>
      <c r="AB704" s="2">
        <v>61679.081509031254</v>
      </c>
      <c r="AC704" s="2">
        <v>2960595.9124335004</v>
      </c>
      <c r="AD704" s="2">
        <f>+M704</f>
        <v>63891</v>
      </c>
      <c r="AE704" s="2">
        <f>+AD704*14%</f>
        <v>8944.7400000000016</v>
      </c>
      <c r="AF704" s="155">
        <f>+AD704*35%</f>
        <v>22361.85</v>
      </c>
      <c r="AG704" s="2">
        <f>+AD704*F704</f>
        <v>3066768</v>
      </c>
      <c r="AH704" s="2">
        <f>+AE704*F704</f>
        <v>429347.52000000008</v>
      </c>
      <c r="AI704" s="2">
        <f>+AF704*F704</f>
        <v>1073368.7999999998</v>
      </c>
      <c r="AJ704" s="2">
        <f>SUM(AG704:AI704)</f>
        <v>4569484.32</v>
      </c>
      <c r="AK704" s="2">
        <f>+AD704*G704</f>
        <v>3066768</v>
      </c>
      <c r="AL704" s="2">
        <f>+AE704*G704</f>
        <v>429347.52000000008</v>
      </c>
      <c r="AM704" s="2">
        <f>+AF704*G704</f>
        <v>1073368.7999999998</v>
      </c>
      <c r="AN704" s="155">
        <f>SUM(AK704:AM704)</f>
        <v>4569484.32</v>
      </c>
      <c r="AQ704" s="145" t="s">
        <v>525</v>
      </c>
      <c r="AU704" s="8"/>
      <c r="AV704" s="8"/>
      <c r="AW704" s="2">
        <f>+'[2]BoQ HSYC-Đạt'!AT704</f>
        <v>65168.82</v>
      </c>
      <c r="AX704" s="8">
        <f>F704*AW704</f>
        <v>3128103.36</v>
      </c>
      <c r="AY704" s="8">
        <f>IF(AQ704="CT",7%,5%)*AX704</f>
        <v>218967.23520000002</v>
      </c>
      <c r="AZ704" s="8">
        <f>AX704*2%</f>
        <v>62562.067199999998</v>
      </c>
      <c r="BA704" s="8">
        <f>IF(BB704&gt;0,0,AX704*5%)</f>
        <v>156405.16800000001</v>
      </c>
      <c r="BB704" s="8"/>
      <c r="BC704" s="8">
        <f>+AX704+AY704+AZ704+BA704+BB704</f>
        <v>3566037.8303999999</v>
      </c>
      <c r="BD704" s="8">
        <f>AX704-AT704</f>
        <v>3128103.36</v>
      </c>
      <c r="BE704" s="2"/>
      <c r="BH704" s="2"/>
    </row>
    <row r="705" spans="1:60" s="92" customFormat="1" ht="17" hidden="1" outlineLevel="1" x14ac:dyDescent="0.2">
      <c r="B705" s="163"/>
      <c r="C705" s="164" t="s">
        <v>532</v>
      </c>
      <c r="D705" s="164"/>
      <c r="E705" s="163"/>
      <c r="F705" s="162"/>
      <c r="G705" s="149">
        <f>'[1]BoQ HSYC'!F705</f>
        <v>0</v>
      </c>
      <c r="H705" s="184">
        <f>'[1]BoQ HSYC'!G705</f>
        <v>0</v>
      </c>
      <c r="I705" s="184">
        <f>'[1]BoQ HSYC'!H705</f>
        <v>0</v>
      </c>
      <c r="J705" s="184">
        <f>'[1]BoQ HSYC'!I705</f>
        <v>0</v>
      </c>
      <c r="K705" s="170">
        <f>'[1]BoQ HSYC'!J705</f>
        <v>0</v>
      </c>
      <c r="L705" s="171">
        <f>'[1]BoQ HSYC'!K705</f>
        <v>0</v>
      </c>
      <c r="M705" s="171">
        <f>'[1]BoQ HSYC'!L705</f>
        <v>0</v>
      </c>
      <c r="N705" s="183">
        <f>'[1]BoQ HSYC'!M705</f>
        <v>0</v>
      </c>
      <c r="O705" s="183">
        <f>'[1]BoQ HSYC'!N705</f>
        <v>0</v>
      </c>
      <c r="P705" s="160">
        <f>'[1]BoQ HSYC'!O705</f>
        <v>0</v>
      </c>
      <c r="Q705" s="171">
        <f>'[1]BoQ HSYC'!P705</f>
        <v>0</v>
      </c>
      <c r="R705" s="158">
        <f>'[1]BoQ HSYC'!Q705</f>
        <v>0</v>
      </c>
      <c r="S705" s="160">
        <f>'[1]BoQ HSYC'!R705</f>
        <v>0</v>
      </c>
      <c r="T705" s="170">
        <f>'[1]BoQ HSYC'!S705</f>
        <v>0</v>
      </c>
      <c r="U705" s="158">
        <f>'[1]BoQ HSYC'!T705</f>
        <v>0</v>
      </c>
      <c r="V705" s="158" t="str">
        <f>'[1]BoQ HSYC'!U705</f>
        <v>BĐG Q2/2026</v>
      </c>
      <c r="W705" s="158" t="str">
        <f>'[1]BoQ HSYC'!V705</f>
        <v>BĐG Q2/2026</v>
      </c>
      <c r="X705" s="94" t="str">
        <f>'[1]BoQ HSYC'!W705</f>
        <v>ME</v>
      </c>
      <c r="Y705" s="94"/>
      <c r="Z705" s="94"/>
      <c r="AA705" s="44"/>
      <c r="AB705" s="2">
        <v>0</v>
      </c>
      <c r="AC705" s="2">
        <v>0</v>
      </c>
      <c r="AD705" s="93">
        <f>+M705</f>
        <v>0</v>
      </c>
      <c r="AE705" s="93">
        <f>+AD705*14%</f>
        <v>0</v>
      </c>
      <c r="AF705" s="93">
        <f>+AD705*35%</f>
        <v>0</v>
      </c>
      <c r="AG705" s="93">
        <f>+AD705*F705</f>
        <v>0</v>
      </c>
      <c r="AH705" s="93">
        <f>+AE705*F705</f>
        <v>0</v>
      </c>
      <c r="AI705" s="93">
        <f>+AF705*F705</f>
        <v>0</v>
      </c>
      <c r="AJ705" s="93">
        <f>SUM(AG705:AI705)</f>
        <v>0</v>
      </c>
      <c r="AK705" s="93">
        <f>+AD705*G705</f>
        <v>0</v>
      </c>
      <c r="AL705" s="93">
        <f>+AE705*G705</f>
        <v>0</v>
      </c>
      <c r="AM705" s="93">
        <f>+AF705*G705</f>
        <v>0</v>
      </c>
      <c r="AN705" s="93">
        <f>SUM(AK705:AM705)</f>
        <v>0</v>
      </c>
      <c r="AQ705" s="145" t="s">
        <v>525</v>
      </c>
      <c r="AU705" s="8"/>
      <c r="AV705" s="8"/>
      <c r="AW705" s="2">
        <f>+'[2]BoQ HSYC-Đạt'!AT705</f>
        <v>0</v>
      </c>
      <c r="AX705" s="8">
        <f>F705*AW705</f>
        <v>0</v>
      </c>
      <c r="AY705" s="8">
        <f>IF(AQ705="CT",7%,5%)*AX705</f>
        <v>0</v>
      </c>
      <c r="AZ705" s="8">
        <f>AX705*2%</f>
        <v>0</v>
      </c>
      <c r="BA705" s="8">
        <f>IF(BB705&gt;0,0,AX705*5%)</f>
        <v>0</v>
      </c>
      <c r="BB705" s="8"/>
      <c r="BC705" s="8">
        <f>+AX705+AY705+AZ705+BA705+BB705</f>
        <v>0</v>
      </c>
      <c r="BD705" s="8">
        <f>AX705-AT705</f>
        <v>0</v>
      </c>
      <c r="BE705" s="2"/>
      <c r="BH705" s="2"/>
    </row>
    <row r="706" spans="1:60" ht="17" hidden="1" outlineLevel="1" x14ac:dyDescent="0.2">
      <c r="A706" s="1" t="s">
        <v>1300</v>
      </c>
      <c r="B706" s="82">
        <v>109</v>
      </c>
      <c r="C706" s="144" t="s">
        <v>531</v>
      </c>
      <c r="D706" s="144"/>
      <c r="E706" s="82" t="s">
        <v>160</v>
      </c>
      <c r="F706" s="143">
        <v>0.6</v>
      </c>
      <c r="G706" s="142">
        <f>'[1]BoQ HSYC'!F706</f>
        <v>0.6</v>
      </c>
      <c r="H706" s="185">
        <f>'[1]BoQ HSYC'!G706</f>
        <v>0</v>
      </c>
      <c r="I706" s="185">
        <f>'[1]BoQ HSYC'!H706</f>
        <v>0</v>
      </c>
      <c r="J706" s="185">
        <f>'[1]BoQ HSYC'!I706</f>
        <v>0</v>
      </c>
      <c r="K706" s="48">
        <f>'[1]BoQ HSYC'!J706</f>
        <v>36419994</v>
      </c>
      <c r="L706" s="47">
        <f>'[1]BoQ HSYC'!K706</f>
        <v>4307040</v>
      </c>
      <c r="M706" s="47">
        <f>'[1]BoQ HSYC'!L706</f>
        <v>40727034</v>
      </c>
      <c r="N706" s="183">
        <f>'[1]BoQ HSYC'!M706</f>
        <v>12746997.899999999</v>
      </c>
      <c r="O706" s="183">
        <f>'[1]BoQ HSYC'!N706</f>
        <v>1507464</v>
      </c>
      <c r="P706" s="83">
        <f>'[1]BoQ HSYC'!O706</f>
        <v>14254461.899999999</v>
      </c>
      <c r="Q706" s="47">
        <f>'[1]BoQ HSYC'!P706</f>
        <v>24436220.399999999</v>
      </c>
      <c r="R706" s="132">
        <f>'[1]BoQ HSYC'!Q706</f>
        <v>8552677.1399999987</v>
      </c>
      <c r="S706" s="83">
        <f>'[1]BoQ HSYC'!R706</f>
        <v>32988897.539999999</v>
      </c>
      <c r="T706" s="48">
        <f>'[1]BoQ HSYC'!S706</f>
        <v>0</v>
      </c>
      <c r="U706" s="132">
        <f>'[1]BoQ HSYC'!T706</f>
        <v>0</v>
      </c>
      <c r="V706" s="132" t="str">
        <f>'[1]BoQ HSYC'!U706</f>
        <v>BĐG Q2/2026</v>
      </c>
      <c r="W706" s="132" t="str">
        <f>'[1]BoQ HSYC'!V706</f>
        <v>BĐG Q2/2026</v>
      </c>
      <c r="X706" s="44" t="str">
        <f>'[1]BoQ HSYC'!W706</f>
        <v>ME</v>
      </c>
      <c r="Y706" s="44"/>
      <c r="Z706" s="44"/>
      <c r="AA706" s="44"/>
      <c r="AB706" s="2">
        <v>41262787.569684044</v>
      </c>
      <c r="AC706" s="2">
        <v>24757672.541810427</v>
      </c>
      <c r="AD706" s="2">
        <f>+M706</f>
        <v>40727034</v>
      </c>
      <c r="AE706" s="2">
        <f>+AD706*14%</f>
        <v>5701784.7600000007</v>
      </c>
      <c r="AF706" s="155">
        <f>+AD706*35%</f>
        <v>14254461.899999999</v>
      </c>
      <c r="AG706" s="2">
        <f>+AD706*F706</f>
        <v>24436220.399999999</v>
      </c>
      <c r="AH706" s="2">
        <f>+AE706*F706</f>
        <v>3421070.8560000001</v>
      </c>
      <c r="AI706" s="2">
        <f>+AF706*F706</f>
        <v>8552677.1399999987</v>
      </c>
      <c r="AJ706" s="2">
        <f>SUM(AG706:AI706)</f>
        <v>36409968.395999998</v>
      </c>
      <c r="AK706" s="2">
        <f>+AD706*G706</f>
        <v>24436220.399999999</v>
      </c>
      <c r="AL706" s="2">
        <f>+AE706*G706</f>
        <v>3421070.8560000001</v>
      </c>
      <c r="AM706" s="2">
        <f>+AF706*G706</f>
        <v>8552677.1399999987</v>
      </c>
      <c r="AN706" s="155">
        <f>SUM(AK706:AM706)</f>
        <v>36409968.395999998</v>
      </c>
      <c r="AQ706" s="145" t="s">
        <v>525</v>
      </c>
      <c r="AU706" s="8"/>
      <c r="AV706" s="8"/>
      <c r="AW706" s="2">
        <f>+'[2]BoQ HSYC-Đạt'!AT706</f>
        <v>44799737.399999999</v>
      </c>
      <c r="AX706" s="8">
        <f>F706*AW706</f>
        <v>26879842.439999998</v>
      </c>
      <c r="AY706" s="8">
        <f>IF(AQ706="CT",7%,5%)*AX706</f>
        <v>1881588.9708</v>
      </c>
      <c r="AZ706" s="8">
        <f>AX706*2%</f>
        <v>537596.84879999992</v>
      </c>
      <c r="BA706" s="8">
        <f>IF(BB706&gt;0,0,AX706*5%)</f>
        <v>1343992.122</v>
      </c>
      <c r="BB706" s="8"/>
      <c r="BC706" s="8">
        <f>+AX706+AY706+AZ706+BA706+BB706</f>
        <v>30643020.3816</v>
      </c>
      <c r="BD706" s="8">
        <f>AX706-AT706</f>
        <v>26879842.439999998</v>
      </c>
      <c r="BE706" s="2"/>
      <c r="BH706" s="2"/>
    </row>
    <row r="707" spans="1:60" ht="17" hidden="1" outlineLevel="1" x14ac:dyDescent="0.2">
      <c r="A707" s="1" t="s">
        <v>1299</v>
      </c>
      <c r="B707" s="82">
        <v>110</v>
      </c>
      <c r="C707" s="144" t="s">
        <v>530</v>
      </c>
      <c r="D707" s="144"/>
      <c r="E707" s="82" t="s">
        <v>160</v>
      </c>
      <c r="F707" s="143">
        <v>3.05</v>
      </c>
      <c r="G707" s="142">
        <f>'[1]BoQ HSYC'!F707</f>
        <v>3.05</v>
      </c>
      <c r="H707" s="185">
        <f>'[1]BoQ HSYC'!G707</f>
        <v>0</v>
      </c>
      <c r="I707" s="185">
        <f>'[1]BoQ HSYC'!H707</f>
        <v>0</v>
      </c>
      <c r="J707" s="185">
        <f>'[1]BoQ HSYC'!I707</f>
        <v>0</v>
      </c>
      <c r="K707" s="48">
        <f>'[1]BoQ HSYC'!J707</f>
        <v>18789030</v>
      </c>
      <c r="L707" s="47">
        <f>'[1]BoQ HSYC'!K707</f>
        <v>3166800</v>
      </c>
      <c r="M707" s="47">
        <f>'[1]BoQ HSYC'!L707</f>
        <v>21955830</v>
      </c>
      <c r="N707" s="183">
        <f>'[1]BoQ HSYC'!M707</f>
        <v>6576160.5</v>
      </c>
      <c r="O707" s="183">
        <f>'[1]BoQ HSYC'!N707</f>
        <v>1108380</v>
      </c>
      <c r="P707" s="83">
        <f>'[1]BoQ HSYC'!O707</f>
        <v>7684540.5</v>
      </c>
      <c r="Q707" s="47">
        <f>'[1]BoQ HSYC'!P707</f>
        <v>66965281.499999993</v>
      </c>
      <c r="R707" s="132">
        <f>'[1]BoQ HSYC'!Q707</f>
        <v>23437848.524999999</v>
      </c>
      <c r="S707" s="83">
        <f>'[1]BoQ HSYC'!R707</f>
        <v>90403130.024999991</v>
      </c>
      <c r="T707" s="48">
        <f>'[1]BoQ HSYC'!S707</f>
        <v>0</v>
      </c>
      <c r="U707" s="132">
        <f>'[1]BoQ HSYC'!T707</f>
        <v>0</v>
      </c>
      <c r="V707" s="132" t="str">
        <f>'[1]BoQ HSYC'!U707</f>
        <v>BĐG Q2/2026</v>
      </c>
      <c r="W707" s="132" t="str">
        <f>'[1]BoQ HSYC'!V707</f>
        <v>BĐG Q2/2026</v>
      </c>
      <c r="X707" s="44" t="str">
        <f>'[1]BoQ HSYC'!W707</f>
        <v>ME</v>
      </c>
      <c r="Y707" s="44"/>
      <c r="Z707" s="44"/>
      <c r="AA707" s="44"/>
      <c r="AB707" s="2">
        <v>21286626.100098975</v>
      </c>
      <c r="AC707" s="2">
        <v>64924209.605301872</v>
      </c>
      <c r="AD707" s="2">
        <f>+M707</f>
        <v>21955830</v>
      </c>
      <c r="AE707" s="2">
        <f>+AD707*14%</f>
        <v>3073816.2</v>
      </c>
      <c r="AF707" s="155">
        <f>+AD707*35%</f>
        <v>7684540.4999999991</v>
      </c>
      <c r="AG707" s="2">
        <f>+AD707*F707</f>
        <v>66965281.499999993</v>
      </c>
      <c r="AH707" s="2">
        <f>+AE707*F707</f>
        <v>9375139.4100000001</v>
      </c>
      <c r="AI707" s="2">
        <f>+AF707*F707</f>
        <v>23437848.524999995</v>
      </c>
      <c r="AJ707" s="2">
        <f>SUM(AG707:AI707)</f>
        <v>99778269.434999987</v>
      </c>
      <c r="AK707" s="2">
        <f>+AD707*G707</f>
        <v>66965281.499999993</v>
      </c>
      <c r="AL707" s="2">
        <f>+AE707*G707</f>
        <v>9375139.4100000001</v>
      </c>
      <c r="AM707" s="2">
        <f>+AF707*G707</f>
        <v>23437848.524999995</v>
      </c>
      <c r="AN707" s="155">
        <f>SUM(AK707:AM707)</f>
        <v>99778269.434999987</v>
      </c>
      <c r="AQ707" s="145" t="s">
        <v>525</v>
      </c>
      <c r="AU707" s="8"/>
      <c r="AV707" s="8"/>
      <c r="AW707" s="2">
        <f>+'[2]BoQ HSYC-Đạt'!AT707</f>
        <v>24151413</v>
      </c>
      <c r="AX707" s="8">
        <f>F707*AW707</f>
        <v>73661809.649999991</v>
      </c>
      <c r="AY707" s="8">
        <f>IF(AQ707="CT",7%,5%)*AX707</f>
        <v>5156326.6754999999</v>
      </c>
      <c r="AZ707" s="8">
        <f>AX707*2%</f>
        <v>1473236.1929999997</v>
      </c>
      <c r="BA707" s="8">
        <f>IF(BB707&gt;0,0,AX707*5%)</f>
        <v>3683090.4824999999</v>
      </c>
      <c r="BB707" s="8"/>
      <c r="BC707" s="8">
        <f>+AX707+AY707+AZ707+BA707+BB707</f>
        <v>83974463.001000002</v>
      </c>
      <c r="BD707" s="8">
        <f>AX707-AT707</f>
        <v>73661809.649999991</v>
      </c>
      <c r="BE707" s="2"/>
      <c r="BH707" s="2"/>
    </row>
    <row r="708" spans="1:60" ht="17" hidden="1" outlineLevel="1" x14ac:dyDescent="0.2">
      <c r="A708" s="1" t="s">
        <v>1298</v>
      </c>
      <c r="B708" s="82">
        <v>111</v>
      </c>
      <c r="C708" s="144" t="s">
        <v>529</v>
      </c>
      <c r="D708" s="144"/>
      <c r="E708" s="82" t="s">
        <v>85</v>
      </c>
      <c r="F708" s="143">
        <v>58</v>
      </c>
      <c r="G708" s="142">
        <f>'[1]BoQ HSYC'!F708</f>
        <v>58</v>
      </c>
      <c r="H708" s="185">
        <f>'[1]BoQ HSYC'!G708</f>
        <v>0</v>
      </c>
      <c r="I708" s="185">
        <f>'[1]BoQ HSYC'!H708</f>
        <v>0</v>
      </c>
      <c r="J708" s="185">
        <f>'[1]BoQ HSYC'!I708</f>
        <v>0</v>
      </c>
      <c r="K708" s="48">
        <f>'[1]BoQ HSYC'!J708</f>
        <v>198000</v>
      </c>
      <c r="L708" s="47">
        <f>'[1]BoQ HSYC'!K708</f>
        <v>29646</v>
      </c>
      <c r="M708" s="47">
        <f>'[1]BoQ HSYC'!L708</f>
        <v>227646</v>
      </c>
      <c r="N708" s="183">
        <f>'[1]BoQ HSYC'!M708</f>
        <v>69300</v>
      </c>
      <c r="O708" s="183">
        <f>'[1]BoQ HSYC'!N708</f>
        <v>10376.099999999999</v>
      </c>
      <c r="P708" s="83">
        <f>'[1]BoQ HSYC'!O708</f>
        <v>79676.100000000006</v>
      </c>
      <c r="Q708" s="47">
        <f>'[1]BoQ HSYC'!P708</f>
        <v>13203468</v>
      </c>
      <c r="R708" s="132">
        <f>'[1]BoQ HSYC'!Q708</f>
        <v>4621213.8000000007</v>
      </c>
      <c r="S708" s="83">
        <f>'[1]BoQ HSYC'!R708</f>
        <v>17824681.800000001</v>
      </c>
      <c r="T708" s="48">
        <f>'[1]BoQ HSYC'!S708</f>
        <v>0</v>
      </c>
      <c r="U708" s="132">
        <f>'[1]BoQ HSYC'!T708</f>
        <v>0</v>
      </c>
      <c r="V708" s="132" t="str">
        <f>'[1]BoQ HSYC'!U708</f>
        <v>BĐG Q2/2026</v>
      </c>
      <c r="W708" s="132" t="str">
        <f>'[1]BoQ HSYC'!V708</f>
        <v>BĐG Q2/2026</v>
      </c>
      <c r="X708" s="44" t="str">
        <f>'[1]BoQ HSYC'!W708</f>
        <v>ME</v>
      </c>
      <c r="Y708" s="44"/>
      <c r="Z708" s="44"/>
      <c r="AA708" s="44"/>
      <c r="AB708" s="2">
        <v>317847.57372884994</v>
      </c>
      <c r="AC708" s="2">
        <v>18435159.276273295</v>
      </c>
      <c r="AD708" s="2">
        <f>+M708</f>
        <v>227646</v>
      </c>
      <c r="AE708" s="2">
        <f>+AD708*14%</f>
        <v>31870.440000000002</v>
      </c>
      <c r="AF708" s="155">
        <f>+AD708*35%</f>
        <v>79676.099999999991</v>
      </c>
      <c r="AG708" s="2">
        <f>+AD708*F708</f>
        <v>13203468</v>
      </c>
      <c r="AH708" s="2">
        <f>+AE708*F708</f>
        <v>1848485.52</v>
      </c>
      <c r="AI708" s="2">
        <f>+AF708*F708</f>
        <v>4621213.8</v>
      </c>
      <c r="AJ708" s="2">
        <f>SUM(AG708:AI708)</f>
        <v>19673167.32</v>
      </c>
      <c r="AK708" s="2">
        <f>+AD708*G708</f>
        <v>13203468</v>
      </c>
      <c r="AL708" s="2">
        <f>+AE708*G708</f>
        <v>1848485.52</v>
      </c>
      <c r="AM708" s="2">
        <f>+AF708*G708</f>
        <v>4621213.8</v>
      </c>
      <c r="AN708" s="155">
        <f>SUM(AK708:AM708)</f>
        <v>19673167.32</v>
      </c>
      <c r="AQ708" s="145" t="s">
        <v>525</v>
      </c>
      <c r="AU708" s="8"/>
      <c r="AV708" s="8"/>
      <c r="AW708" s="2">
        <f>+'[2]BoQ HSYC-Đạt'!AT708</f>
        <v>232198.92</v>
      </c>
      <c r="AX708" s="8">
        <f>F708*AW708</f>
        <v>13467537.360000001</v>
      </c>
      <c r="AY708" s="8">
        <f>IF(AQ708="CT",7%,5%)*AX708</f>
        <v>942727.61520000023</v>
      </c>
      <c r="AZ708" s="8">
        <f>AX708*2%</f>
        <v>269350.74720000004</v>
      </c>
      <c r="BA708" s="8">
        <f>IF(BB708&gt;0,0,AX708*5%)</f>
        <v>673376.86800000013</v>
      </c>
      <c r="BB708" s="8"/>
      <c r="BC708" s="8">
        <f>+AX708+AY708+AZ708+BA708+BB708</f>
        <v>15352992.590400001</v>
      </c>
      <c r="BD708" s="8">
        <f>AX708-AT708</f>
        <v>13467537.360000001</v>
      </c>
      <c r="BE708" s="2"/>
      <c r="BH708" s="2"/>
    </row>
    <row r="709" spans="1:60" ht="17" hidden="1" outlineLevel="1" x14ac:dyDescent="0.2">
      <c r="A709" s="1" t="s">
        <v>1297</v>
      </c>
      <c r="B709" s="82">
        <v>112</v>
      </c>
      <c r="C709" s="144" t="s">
        <v>528</v>
      </c>
      <c r="D709" s="144"/>
      <c r="E709" s="82" t="s">
        <v>85</v>
      </c>
      <c r="F709" s="143">
        <v>92</v>
      </c>
      <c r="G709" s="142">
        <f>'[1]BoQ HSYC'!F709</f>
        <v>92</v>
      </c>
      <c r="H709" s="185">
        <f>'[1]BoQ HSYC'!G709</f>
        <v>0</v>
      </c>
      <c r="I709" s="185">
        <f>'[1]BoQ HSYC'!H709</f>
        <v>0</v>
      </c>
      <c r="J709" s="185">
        <f>'[1]BoQ HSYC'!I709</f>
        <v>0</v>
      </c>
      <c r="K709" s="48">
        <f>'[1]BoQ HSYC'!J709</f>
        <v>77688</v>
      </c>
      <c r="L709" s="47">
        <f>'[1]BoQ HSYC'!K709</f>
        <v>21412</v>
      </c>
      <c r="M709" s="47">
        <f>'[1]BoQ HSYC'!L709</f>
        <v>99100</v>
      </c>
      <c r="N709" s="183">
        <f>'[1]BoQ HSYC'!M709</f>
        <v>27190.799999999999</v>
      </c>
      <c r="O709" s="183">
        <f>'[1]BoQ HSYC'!N709</f>
        <v>7494.2</v>
      </c>
      <c r="P709" s="83">
        <f>'[1]BoQ HSYC'!O709</f>
        <v>34685</v>
      </c>
      <c r="Q709" s="47">
        <f>'[1]BoQ HSYC'!P709</f>
        <v>9117200</v>
      </c>
      <c r="R709" s="132">
        <f>'[1]BoQ HSYC'!Q709</f>
        <v>3191020</v>
      </c>
      <c r="S709" s="83">
        <f>'[1]BoQ HSYC'!R709</f>
        <v>12308220</v>
      </c>
      <c r="T709" s="48">
        <f>'[1]BoQ HSYC'!S709</f>
        <v>0</v>
      </c>
      <c r="U709" s="132">
        <f>'[1]BoQ HSYC'!T709</f>
        <v>0</v>
      </c>
      <c r="V709" s="132" t="str">
        <f>'[1]BoQ HSYC'!U709</f>
        <v>BĐG Q2/2026</v>
      </c>
      <c r="W709" s="132" t="str">
        <f>'[1]BoQ HSYC'!V709</f>
        <v>BĐG Q2/2026</v>
      </c>
      <c r="X709" s="44" t="str">
        <f>'[1]BoQ HSYC'!W709</f>
        <v>ME</v>
      </c>
      <c r="Y709" s="44"/>
      <c r="Z709" s="44"/>
      <c r="AA709" s="44"/>
      <c r="AB709" s="2">
        <v>142009.99785719998</v>
      </c>
      <c r="AC709" s="2">
        <v>13064919.802862398</v>
      </c>
      <c r="AD709" s="2">
        <f>+M709</f>
        <v>99100</v>
      </c>
      <c r="AE709" s="2">
        <f>+AD709*14%</f>
        <v>13874.000000000002</v>
      </c>
      <c r="AF709" s="155">
        <f>+AD709*35%</f>
        <v>34685</v>
      </c>
      <c r="AG709" s="2">
        <f>+AD709*F709</f>
        <v>9117200</v>
      </c>
      <c r="AH709" s="2">
        <f>+AE709*F709</f>
        <v>1276408.0000000002</v>
      </c>
      <c r="AI709" s="2">
        <f>+AF709*F709</f>
        <v>3191020</v>
      </c>
      <c r="AJ709" s="2">
        <f>SUM(AG709:AI709)</f>
        <v>13584628</v>
      </c>
      <c r="AK709" s="2">
        <f>+AD709*G709</f>
        <v>9117200</v>
      </c>
      <c r="AL709" s="2">
        <f>+AE709*G709</f>
        <v>1276408.0000000002</v>
      </c>
      <c r="AM709" s="2">
        <f>+AF709*G709</f>
        <v>3191020</v>
      </c>
      <c r="AN709" s="155">
        <f>SUM(AK709:AM709)</f>
        <v>13584628</v>
      </c>
      <c r="AQ709" s="145" t="s">
        <v>525</v>
      </c>
      <c r="AU709" s="8"/>
      <c r="AV709" s="8"/>
      <c r="AW709" s="2">
        <f>+'[2]BoQ HSYC-Đạt'!AT709</f>
        <v>101082</v>
      </c>
      <c r="AX709" s="8">
        <f>F709*AW709</f>
        <v>9299544</v>
      </c>
      <c r="AY709" s="8">
        <f>IF(AQ709="CT",7%,5%)*AX709</f>
        <v>650968.08000000007</v>
      </c>
      <c r="AZ709" s="8">
        <f>AX709*2%</f>
        <v>185990.88</v>
      </c>
      <c r="BA709" s="8">
        <f>IF(BB709&gt;0,0,AX709*5%)</f>
        <v>464977.2</v>
      </c>
      <c r="BB709" s="8"/>
      <c r="BC709" s="8">
        <f>+AX709+AY709+AZ709+BA709+BB709</f>
        <v>10601480.16</v>
      </c>
      <c r="BD709" s="8">
        <f>AX709-AT709</f>
        <v>9299544</v>
      </c>
      <c r="BE709" s="2"/>
      <c r="BH709" s="2"/>
    </row>
    <row r="710" spans="1:60" ht="34" hidden="1" outlineLevel="1" x14ac:dyDescent="0.2">
      <c r="A710" s="1" t="s">
        <v>1297</v>
      </c>
      <c r="B710" s="82">
        <v>113</v>
      </c>
      <c r="C710" s="144" t="s">
        <v>527</v>
      </c>
      <c r="D710" s="144"/>
      <c r="E710" s="82" t="s">
        <v>85</v>
      </c>
      <c r="F710" s="143">
        <v>20</v>
      </c>
      <c r="G710" s="142">
        <f>'[1]BoQ HSYC'!F710</f>
        <v>20</v>
      </c>
      <c r="H710" s="185">
        <f>'[1]BoQ HSYC'!G710</f>
        <v>0</v>
      </c>
      <c r="I710" s="185">
        <f>'[1]BoQ HSYC'!H710</f>
        <v>0</v>
      </c>
      <c r="J710" s="185">
        <f>'[1]BoQ HSYC'!I710</f>
        <v>0</v>
      </c>
      <c r="K710" s="48">
        <f>'[1]BoQ HSYC'!J710</f>
        <v>336000</v>
      </c>
      <c r="L710" s="47">
        <f>'[1]BoQ HSYC'!K710</f>
        <v>66000</v>
      </c>
      <c r="M710" s="47">
        <f>'[1]BoQ HSYC'!L710</f>
        <v>402000</v>
      </c>
      <c r="N710" s="183">
        <f>'[1]BoQ HSYC'!M710</f>
        <v>0</v>
      </c>
      <c r="O710" s="183">
        <f>'[1]BoQ HSYC'!N710</f>
        <v>23100</v>
      </c>
      <c r="P710" s="83">
        <f>'[1]BoQ HSYC'!O710</f>
        <v>23100</v>
      </c>
      <c r="Q710" s="47">
        <f>'[1]BoQ HSYC'!P710</f>
        <v>8040000</v>
      </c>
      <c r="R710" s="132">
        <f>'[1]BoQ HSYC'!Q710</f>
        <v>462000</v>
      </c>
      <c r="S710" s="83">
        <f>'[1]BoQ HSYC'!R710</f>
        <v>8502000</v>
      </c>
      <c r="T710" s="48">
        <f>'[1]BoQ HSYC'!S710</f>
        <v>0</v>
      </c>
      <c r="U710" s="132">
        <f>'[1]BoQ HSYC'!T710</f>
        <v>0</v>
      </c>
      <c r="V710" s="132" t="str">
        <f>'[1]BoQ HSYC'!U710</f>
        <v>VT: NCC, NC:BĐG Q2/2026</v>
      </c>
      <c r="W710" s="132" t="str">
        <f>'[1]BoQ HSYC'!V710</f>
        <v>VT: NCC, NC:BĐG Q2/2026</v>
      </c>
      <c r="X710" s="44" t="str">
        <f>'[1]BoQ HSYC'!W710</f>
        <v>ME</v>
      </c>
      <c r="Y710" s="44"/>
      <c r="Z710" s="44"/>
      <c r="AA710" s="44"/>
      <c r="AB710" s="2">
        <v>247078.7051007</v>
      </c>
      <c r="AC710" s="2">
        <v>4941574.1020139996</v>
      </c>
      <c r="AD710" s="2">
        <f>+M710</f>
        <v>402000</v>
      </c>
      <c r="AE710" s="2">
        <f>+AD710*14%</f>
        <v>56280.000000000007</v>
      </c>
      <c r="AF710" s="155">
        <f>+AD710*35%</f>
        <v>140700</v>
      </c>
      <c r="AG710" s="2">
        <f>+AD710*F710</f>
        <v>8040000</v>
      </c>
      <c r="AH710" s="2">
        <f>+AE710*F710</f>
        <v>1125600.0000000002</v>
      </c>
      <c r="AI710" s="2">
        <f>+AF710*F710</f>
        <v>2814000</v>
      </c>
      <c r="AJ710" s="2">
        <f>SUM(AG710:AI710)</f>
        <v>11979600</v>
      </c>
      <c r="AK710" s="2">
        <f>+AD710*G710</f>
        <v>8040000</v>
      </c>
      <c r="AL710" s="2">
        <f>+AE710*G710</f>
        <v>1125600.0000000002</v>
      </c>
      <c r="AM710" s="2">
        <f>+AF710*G710</f>
        <v>2814000</v>
      </c>
      <c r="AN710" s="155">
        <f>SUM(AK710:AM710)</f>
        <v>11979600</v>
      </c>
      <c r="AQ710" s="145" t="s">
        <v>525</v>
      </c>
      <c r="AU710" s="8"/>
      <c r="AV710" s="8"/>
      <c r="AW710" s="2">
        <f>+'[2]BoQ HSYC-Đạt'!AT710</f>
        <v>410040</v>
      </c>
      <c r="AX710" s="8">
        <f>F710*AW710</f>
        <v>8200800</v>
      </c>
      <c r="AY710" s="8">
        <f>IF(AQ710="CT",7%,5%)*AX710</f>
        <v>574056</v>
      </c>
      <c r="AZ710" s="8">
        <f>AX710*2%</f>
        <v>164016</v>
      </c>
      <c r="BA710" s="8">
        <f>IF(BB710&gt;0,0,AX710*5%)</f>
        <v>410040</v>
      </c>
      <c r="BB710" s="8"/>
      <c r="BC710" s="8">
        <f>+AX710+AY710+AZ710+BA710+BB710</f>
        <v>9348912</v>
      </c>
      <c r="BD710" s="8">
        <f>AX710-AT710</f>
        <v>8200800</v>
      </c>
      <c r="BE710" s="2"/>
      <c r="BH710" s="2"/>
    </row>
    <row r="711" spans="1:60" ht="34" hidden="1" outlineLevel="1" x14ac:dyDescent="0.2">
      <c r="A711" s="1" t="s">
        <v>1296</v>
      </c>
      <c r="B711" s="82">
        <v>114</v>
      </c>
      <c r="C711" s="144" t="s">
        <v>526</v>
      </c>
      <c r="D711" s="144"/>
      <c r="E711" s="82" t="s">
        <v>85</v>
      </c>
      <c r="F711" s="143">
        <v>3</v>
      </c>
      <c r="G711" s="142">
        <f>'[1]BoQ HSYC'!F711</f>
        <v>3</v>
      </c>
      <c r="H711" s="185">
        <f>'[1]BoQ HSYC'!G711</f>
        <v>0</v>
      </c>
      <c r="I711" s="185">
        <f>'[1]BoQ HSYC'!H711</f>
        <v>0</v>
      </c>
      <c r="J711" s="185">
        <f>'[1]BoQ HSYC'!I711</f>
        <v>0</v>
      </c>
      <c r="K711" s="48">
        <f>'[1]BoQ HSYC'!J711</f>
        <v>228000</v>
      </c>
      <c r="L711" s="47">
        <f>'[1]BoQ HSYC'!K711</f>
        <v>62586</v>
      </c>
      <c r="M711" s="47">
        <f>'[1]BoQ HSYC'!L711</f>
        <v>290586</v>
      </c>
      <c r="N711" s="183">
        <f>'[1]BoQ HSYC'!M711</f>
        <v>0</v>
      </c>
      <c r="O711" s="183">
        <f>'[1]BoQ HSYC'!N711</f>
        <v>21905.1</v>
      </c>
      <c r="P711" s="83">
        <f>'[1]BoQ HSYC'!O711</f>
        <v>21905.1</v>
      </c>
      <c r="Q711" s="47">
        <f>'[1]BoQ HSYC'!P711</f>
        <v>871758</v>
      </c>
      <c r="R711" s="132">
        <f>'[1]BoQ HSYC'!Q711</f>
        <v>65715.299999999988</v>
      </c>
      <c r="S711" s="83">
        <f>'[1]BoQ HSYC'!R711</f>
        <v>937473.3</v>
      </c>
      <c r="T711" s="48">
        <f>'[1]BoQ HSYC'!S711</f>
        <v>0</v>
      </c>
      <c r="U711" s="132">
        <f>'[1]BoQ HSYC'!T711</f>
        <v>0</v>
      </c>
      <c r="V711" s="132" t="str">
        <f>'[1]BoQ HSYC'!U711</f>
        <v>VT: NCC, NC:BĐG Q2/2026</v>
      </c>
      <c r="W711" s="132" t="str">
        <f>'[1]BoQ HSYC'!V711</f>
        <v>VT: NCC, NC:BĐG Q2/2026</v>
      </c>
      <c r="X711" s="44" t="str">
        <f>'[1]BoQ HSYC'!W711</f>
        <v>ME</v>
      </c>
      <c r="Y711" s="44"/>
      <c r="Z711" s="44"/>
      <c r="AA711" s="44"/>
      <c r="AB711" s="2">
        <v>213136.8360561</v>
      </c>
      <c r="AC711" s="2">
        <v>639410.50816830003</v>
      </c>
      <c r="AD711" s="2">
        <f>+M711</f>
        <v>290586</v>
      </c>
      <c r="AE711" s="2">
        <f>+AD711*14%</f>
        <v>40682.04</v>
      </c>
      <c r="AF711" s="155">
        <f>+AD711*35%</f>
        <v>101705.09999999999</v>
      </c>
      <c r="AG711" s="2">
        <f>+AD711*F711</f>
        <v>871758</v>
      </c>
      <c r="AH711" s="2">
        <f>+AE711*F711</f>
        <v>122046.12</v>
      </c>
      <c r="AI711" s="2">
        <f>+AF711*F711</f>
        <v>305115.3</v>
      </c>
      <c r="AJ711" s="2">
        <f>SUM(AG711:AI711)</f>
        <v>1298919.42</v>
      </c>
      <c r="AK711" s="2">
        <f>+AD711*G711</f>
        <v>871758</v>
      </c>
      <c r="AL711" s="2">
        <f>+AE711*G711</f>
        <v>122046.12</v>
      </c>
      <c r="AM711" s="2">
        <f>+AF711*G711</f>
        <v>305115.3</v>
      </c>
      <c r="AN711" s="155">
        <f>SUM(AK711:AM711)</f>
        <v>1298919.42</v>
      </c>
      <c r="AQ711" s="145" t="s">
        <v>525</v>
      </c>
      <c r="AU711" s="8"/>
      <c r="AV711" s="8"/>
      <c r="AW711" s="2">
        <f>+'[2]BoQ HSYC-Đạt'!AT711</f>
        <v>296397.71999999997</v>
      </c>
      <c r="AX711" s="8">
        <f>F711*AW711</f>
        <v>889193.15999999992</v>
      </c>
      <c r="AY711" s="8">
        <f>IF(AQ711="CT",7%,5%)*AX711</f>
        <v>62243.521200000003</v>
      </c>
      <c r="AZ711" s="8">
        <f>AX711*2%</f>
        <v>17783.8632</v>
      </c>
      <c r="BA711" s="8">
        <f>IF(BB711&gt;0,0,AX711*5%)</f>
        <v>44459.657999999996</v>
      </c>
      <c r="BB711" s="8"/>
      <c r="BC711" s="8">
        <f>+AX711+AY711+AZ711+BA711+BB711</f>
        <v>1013680.2023999998</v>
      </c>
      <c r="BD711" s="8">
        <f>AX711-AT711</f>
        <v>889193.15999999992</v>
      </c>
      <c r="BE711" s="2"/>
      <c r="BH711" s="2"/>
    </row>
    <row r="712" spans="1:60" ht="17" hidden="1" outlineLevel="1" x14ac:dyDescent="0.2">
      <c r="A712" s="1" t="s">
        <v>1295</v>
      </c>
      <c r="B712" s="82">
        <v>115</v>
      </c>
      <c r="C712" s="144" t="s">
        <v>1294</v>
      </c>
      <c r="D712" s="144"/>
      <c r="E712" s="82"/>
      <c r="F712" s="143"/>
      <c r="G712" s="142">
        <f>'[1]BoQ HSYC'!F712</f>
        <v>0</v>
      </c>
      <c r="H712" s="185">
        <f>'[1]BoQ HSYC'!G712</f>
        <v>0</v>
      </c>
      <c r="I712" s="185">
        <f>'[1]BoQ HSYC'!H712</f>
        <v>0</v>
      </c>
      <c r="J712" s="185">
        <f>'[1]BoQ HSYC'!I712</f>
        <v>0</v>
      </c>
      <c r="K712" s="48">
        <f>'[1]BoQ HSYC'!J712</f>
        <v>0</v>
      </c>
      <c r="L712" s="47">
        <f>'[1]BoQ HSYC'!K712</f>
        <v>0</v>
      </c>
      <c r="M712" s="47">
        <f>'[1]BoQ HSYC'!L712</f>
        <v>0</v>
      </c>
      <c r="N712" s="183">
        <f>'[1]BoQ HSYC'!M712</f>
        <v>0</v>
      </c>
      <c r="O712" s="183">
        <f>'[1]BoQ HSYC'!N712</f>
        <v>0</v>
      </c>
      <c r="P712" s="83">
        <f>'[1]BoQ HSYC'!O712</f>
        <v>0</v>
      </c>
      <c r="Q712" s="47">
        <f>'[1]BoQ HSYC'!P712</f>
        <v>0</v>
      </c>
      <c r="R712" s="132">
        <f>'[1]BoQ HSYC'!Q712</f>
        <v>0</v>
      </c>
      <c r="S712" s="83">
        <f>'[1]BoQ HSYC'!R712</f>
        <v>0</v>
      </c>
      <c r="T712" s="48">
        <f>'[1]BoQ HSYC'!S712</f>
        <v>0</v>
      </c>
      <c r="U712" s="132">
        <f>'[1]BoQ HSYC'!T712</f>
        <v>0</v>
      </c>
      <c r="V712" s="132">
        <f>'[1]BoQ HSYC'!U712</f>
        <v>0</v>
      </c>
      <c r="W712" s="132">
        <f>'[1]BoQ HSYC'!V712</f>
        <v>0</v>
      </c>
      <c r="X712" s="44" t="str">
        <f>'[1]BoQ HSYC'!W712</f>
        <v>ME</v>
      </c>
      <c r="Y712" s="44"/>
      <c r="Z712" s="44"/>
      <c r="AA712" s="44"/>
      <c r="AB712" s="2">
        <v>0</v>
      </c>
      <c r="AC712" s="2">
        <v>0</v>
      </c>
      <c r="AD712" s="2">
        <f>+M712</f>
        <v>0</v>
      </c>
      <c r="AE712" s="2">
        <f>+AD712*14%</f>
        <v>0</v>
      </c>
      <c r="AF712" s="155">
        <f>+AD712*35%</f>
        <v>0</v>
      </c>
      <c r="AG712" s="2">
        <f>+AD712*F712</f>
        <v>0</v>
      </c>
      <c r="AH712" s="2">
        <f>+AE712*F712</f>
        <v>0</v>
      </c>
      <c r="AI712" s="2">
        <f>+AF712*F712</f>
        <v>0</v>
      </c>
      <c r="AJ712" s="2">
        <f>SUM(AG712:AI712)</f>
        <v>0</v>
      </c>
      <c r="AK712" s="2">
        <f>+AD712*G712</f>
        <v>0</v>
      </c>
      <c r="AL712" s="2">
        <f>+AE712*G712</f>
        <v>0</v>
      </c>
      <c r="AM712" s="2">
        <f>+AF712*G712</f>
        <v>0</v>
      </c>
      <c r="AN712" s="155">
        <f>SUM(AK712:AM712)</f>
        <v>0</v>
      </c>
      <c r="AQ712" s="145" t="s">
        <v>525</v>
      </c>
      <c r="AU712" s="8"/>
      <c r="AV712" s="8"/>
      <c r="AW712" s="2">
        <f>+'[2]BoQ HSYC-Đạt'!AT712</f>
        <v>0</v>
      </c>
      <c r="AX712" s="8">
        <f>F712*AW712</f>
        <v>0</v>
      </c>
      <c r="AY712" s="8">
        <f>IF(AQ712="CT",7%,5%)*AX712</f>
        <v>0</v>
      </c>
      <c r="AZ712" s="8">
        <f>AX712*2%</f>
        <v>0</v>
      </c>
      <c r="BA712" s="8">
        <f>IF(BB712&gt;0,0,AX712*5%)</f>
        <v>0</v>
      </c>
      <c r="BB712" s="8"/>
      <c r="BC712" s="8">
        <f>+AX712+AY712+AZ712+BA712+BB712</f>
        <v>0</v>
      </c>
      <c r="BD712" s="8">
        <f>AX712-AT712</f>
        <v>0</v>
      </c>
      <c r="BE712" s="2"/>
      <c r="BH712" s="2"/>
    </row>
    <row r="713" spans="1:60" ht="17" hidden="1" outlineLevel="1" x14ac:dyDescent="0.2">
      <c r="A713" s="1" t="s">
        <v>1293</v>
      </c>
      <c r="B713" s="82">
        <v>116</v>
      </c>
      <c r="C713" s="144" t="s">
        <v>1292</v>
      </c>
      <c r="D713" s="144"/>
      <c r="E713" s="82" t="s">
        <v>160</v>
      </c>
      <c r="F713" s="143">
        <v>0.4</v>
      </c>
      <c r="G713" s="142">
        <f>'[1]BoQ HSYC'!F713</f>
        <v>0.4</v>
      </c>
      <c r="H713" s="185">
        <f>'[1]BoQ HSYC'!G713</f>
        <v>0</v>
      </c>
      <c r="I713" s="185">
        <f>'[1]BoQ HSYC'!H713</f>
        <v>0</v>
      </c>
      <c r="J713" s="185">
        <f>'[1]BoQ HSYC'!I713</f>
        <v>0</v>
      </c>
      <c r="K713" s="48">
        <f>'[1]BoQ HSYC'!J713</f>
        <v>18090000</v>
      </c>
      <c r="L713" s="47">
        <f>'[1]BoQ HSYC'!K713</f>
        <v>3650880.0000000005</v>
      </c>
      <c r="M713" s="47">
        <f>'[1]BoQ HSYC'!L713</f>
        <v>21740880</v>
      </c>
      <c r="N713" s="183">
        <f>'[1]BoQ HSYC'!M713</f>
        <v>6331500</v>
      </c>
      <c r="O713" s="183">
        <f>'[1]BoQ HSYC'!N713</f>
        <v>1277808</v>
      </c>
      <c r="P713" s="83">
        <f>'[1]BoQ HSYC'!O713</f>
        <v>7609308</v>
      </c>
      <c r="Q713" s="47">
        <f>'[1]BoQ HSYC'!P713</f>
        <v>8696352</v>
      </c>
      <c r="R713" s="132">
        <f>'[1]BoQ HSYC'!Q713</f>
        <v>3043723.2</v>
      </c>
      <c r="S713" s="83">
        <f>'[1]BoQ HSYC'!R713</f>
        <v>11740075.199999999</v>
      </c>
      <c r="T713" s="48">
        <f>'[1]BoQ HSYC'!S713</f>
        <v>0</v>
      </c>
      <c r="U713" s="132">
        <f>'[1]BoQ HSYC'!T713</f>
        <v>0</v>
      </c>
      <c r="V713" s="132" t="str">
        <f>'[1]BoQ HSYC'!U713</f>
        <v>BĐG Q2/2026</v>
      </c>
      <c r="W713" s="132" t="str">
        <f>'[1]BoQ HSYC'!V713</f>
        <v>BĐG Q2/2026</v>
      </c>
      <c r="X713" s="44" t="str">
        <f>'[1]BoQ HSYC'!W713</f>
        <v>ME</v>
      </c>
      <c r="Y713" s="44"/>
      <c r="Z713" s="44"/>
      <c r="AA713" s="44"/>
      <c r="AB713" s="2">
        <v>28160168.578699499</v>
      </c>
      <c r="AC713" s="2">
        <v>11264067.4314798</v>
      </c>
      <c r="AD713" s="2">
        <f>+M713</f>
        <v>21740880</v>
      </c>
      <c r="AE713" s="2">
        <f>+AD713*14%</f>
        <v>3043723.2</v>
      </c>
      <c r="AF713" s="155">
        <f>+AD713*35%</f>
        <v>7609307.9999999991</v>
      </c>
      <c r="AG713" s="2">
        <f>+AD713*F713</f>
        <v>8696352</v>
      </c>
      <c r="AH713" s="2">
        <f>+AE713*F713</f>
        <v>1217489.28</v>
      </c>
      <c r="AI713" s="2">
        <f>+AF713*F713</f>
        <v>3043723.1999999997</v>
      </c>
      <c r="AJ713" s="2">
        <f>SUM(AG713:AI713)</f>
        <v>12957564.479999999</v>
      </c>
      <c r="AK713" s="2">
        <f>+AD713*G713</f>
        <v>8696352</v>
      </c>
      <c r="AL713" s="2">
        <f>+AE713*G713</f>
        <v>1217489.28</v>
      </c>
      <c r="AM713" s="2">
        <f>+AF713*G713</f>
        <v>3043723.1999999997</v>
      </c>
      <c r="AN713" s="155">
        <f>SUM(AK713:AM713)</f>
        <v>12957564.479999999</v>
      </c>
      <c r="AQ713" s="145" t="s">
        <v>525</v>
      </c>
      <c r="AU713" s="8"/>
      <c r="AV713" s="8"/>
      <c r="AW713" s="2">
        <f>+'[2]BoQ HSYC-Đạt'!AT713</f>
        <v>23914968</v>
      </c>
      <c r="AX713" s="8">
        <f>F713*AW713</f>
        <v>9565987.2000000011</v>
      </c>
      <c r="AY713" s="8">
        <f>IF(AQ713="CT",7%,5%)*AX713</f>
        <v>669619.10400000017</v>
      </c>
      <c r="AZ713" s="8">
        <f>AX713*2%</f>
        <v>191319.74400000004</v>
      </c>
      <c r="BA713" s="8">
        <f>IF(BB713&gt;0,0,AX713*5%)</f>
        <v>478299.3600000001</v>
      </c>
      <c r="BB713" s="8"/>
      <c r="BC713" s="8">
        <f>+AX713+AY713+AZ713+BA713+BB713</f>
        <v>10905225.408000002</v>
      </c>
      <c r="BD713" s="8">
        <f>AX713-AT713</f>
        <v>9565987.2000000011</v>
      </c>
      <c r="BE713" s="2"/>
      <c r="BH713" s="2"/>
    </row>
    <row r="714" spans="1:60" ht="17" hidden="1" outlineLevel="1" x14ac:dyDescent="0.2">
      <c r="A714" s="1" t="s">
        <v>1291</v>
      </c>
      <c r="B714" s="82">
        <v>117</v>
      </c>
      <c r="C714" s="144" t="s">
        <v>1111</v>
      </c>
      <c r="D714" s="144"/>
      <c r="E714" s="82" t="s">
        <v>160</v>
      </c>
      <c r="F714" s="143">
        <v>2.2000000000000002</v>
      </c>
      <c r="G714" s="142">
        <f>'[1]BoQ HSYC'!F714</f>
        <v>2.2000000000000002</v>
      </c>
      <c r="H714" s="185">
        <f>'[1]BoQ HSYC'!G714</f>
        <v>0</v>
      </c>
      <c r="I714" s="185">
        <f>'[1]BoQ HSYC'!H714</f>
        <v>0</v>
      </c>
      <c r="J714" s="185">
        <f>'[1]BoQ HSYC'!I714</f>
        <v>0</v>
      </c>
      <c r="K714" s="48">
        <f>'[1]BoQ HSYC'!J714</f>
        <v>11309868</v>
      </c>
      <c r="L714" s="47">
        <f>'[1]BoQ HSYC'!K714</f>
        <v>3500280.0000000005</v>
      </c>
      <c r="M714" s="47">
        <f>'[1]BoQ HSYC'!L714</f>
        <v>14810148</v>
      </c>
      <c r="N714" s="183">
        <f>'[1]BoQ HSYC'!M714</f>
        <v>3958453.8</v>
      </c>
      <c r="O714" s="183">
        <f>'[1]BoQ HSYC'!N714</f>
        <v>1225098</v>
      </c>
      <c r="P714" s="83">
        <f>'[1]BoQ HSYC'!O714</f>
        <v>5183551.8</v>
      </c>
      <c r="Q714" s="47">
        <f>'[1]BoQ HSYC'!P714</f>
        <v>32582325.600000001</v>
      </c>
      <c r="R714" s="132">
        <f>'[1]BoQ HSYC'!Q714</f>
        <v>11403813.960000001</v>
      </c>
      <c r="S714" s="83">
        <f>'[1]BoQ HSYC'!R714</f>
        <v>43986139.560000002</v>
      </c>
      <c r="T714" s="48">
        <f>'[1]BoQ HSYC'!S714</f>
        <v>0</v>
      </c>
      <c r="U714" s="132">
        <f>'[1]BoQ HSYC'!T714</f>
        <v>0</v>
      </c>
      <c r="V714" s="132" t="str">
        <f>'[1]BoQ HSYC'!U714</f>
        <v>BĐG Q2/2026</v>
      </c>
      <c r="W714" s="132" t="str">
        <f>'[1]BoQ HSYC'!V714</f>
        <v>BĐG Q2/2026</v>
      </c>
      <c r="X714" s="44" t="str">
        <f>'[1]BoQ HSYC'!W714</f>
        <v>ME</v>
      </c>
      <c r="Y714" s="44"/>
      <c r="Z714" s="44"/>
      <c r="AA714" s="44"/>
      <c r="AB714" s="2">
        <v>18705087.302591629</v>
      </c>
      <c r="AC714" s="2">
        <v>41151192.065701589</v>
      </c>
      <c r="AD714" s="2">
        <f>+M714</f>
        <v>14810148</v>
      </c>
      <c r="AE714" s="2">
        <f>+AD714*14%</f>
        <v>2073420.7200000002</v>
      </c>
      <c r="AF714" s="155">
        <f>+AD714*35%</f>
        <v>5183551.8</v>
      </c>
      <c r="AG714" s="2">
        <f>+AD714*F714</f>
        <v>32582325.600000001</v>
      </c>
      <c r="AH714" s="2">
        <f>+AE714*F714</f>
        <v>4561525.5840000007</v>
      </c>
      <c r="AI714" s="2">
        <f>+AF714*F714</f>
        <v>11403813.960000001</v>
      </c>
      <c r="AJ714" s="2">
        <f>SUM(AG714:AI714)</f>
        <v>48547665.144000001</v>
      </c>
      <c r="AK714" s="2">
        <f>+AD714*G714</f>
        <v>32582325.600000001</v>
      </c>
      <c r="AL714" s="2">
        <f>+AE714*G714</f>
        <v>4561525.5840000007</v>
      </c>
      <c r="AM714" s="2">
        <f>+AF714*G714</f>
        <v>11403813.960000001</v>
      </c>
      <c r="AN714" s="155">
        <f>SUM(AK714:AM714)</f>
        <v>48547665.144000001</v>
      </c>
      <c r="AQ714" s="145" t="s">
        <v>525</v>
      </c>
      <c r="AU714" s="8"/>
      <c r="AV714" s="8"/>
      <c r="AW714" s="2">
        <f>+'[2]BoQ HSYC-Đạt'!AT714</f>
        <v>16291162.800000001</v>
      </c>
      <c r="AX714" s="8">
        <f>F714*AW714</f>
        <v>35840558.160000004</v>
      </c>
      <c r="AY714" s="8">
        <f>IF(AQ714="CT",7%,5%)*AX714</f>
        <v>2508839.0712000006</v>
      </c>
      <c r="AZ714" s="8">
        <f>AX714*2%</f>
        <v>716811.16320000007</v>
      </c>
      <c r="BA714" s="8">
        <f>IF(BB714&gt;0,0,AX714*5%)</f>
        <v>1792027.9080000003</v>
      </c>
      <c r="BB714" s="8"/>
      <c r="BC714" s="8">
        <f>+AX714+AY714+AZ714+BA714+BB714</f>
        <v>40858236.3024</v>
      </c>
      <c r="BD714" s="8">
        <f>AX714-AT714</f>
        <v>35840558.160000004</v>
      </c>
      <c r="BE714" s="2"/>
      <c r="BH714" s="2"/>
    </row>
    <row r="715" spans="1:60" ht="17" hidden="1" outlineLevel="1" x14ac:dyDescent="0.2">
      <c r="B715" s="82">
        <v>118</v>
      </c>
      <c r="C715" s="144" t="s">
        <v>1290</v>
      </c>
      <c r="D715" s="144"/>
      <c r="E715" s="82" t="s">
        <v>85</v>
      </c>
      <c r="F715" s="143">
        <v>8</v>
      </c>
      <c r="G715" s="142">
        <f>'[1]BoQ HSYC'!F715</f>
        <v>8</v>
      </c>
      <c r="H715" s="185">
        <f>'[1]BoQ HSYC'!G715</f>
        <v>0</v>
      </c>
      <c r="I715" s="185">
        <f>'[1]BoQ HSYC'!H715</f>
        <v>0</v>
      </c>
      <c r="J715" s="185">
        <f>'[1]BoQ HSYC'!I715</f>
        <v>0</v>
      </c>
      <c r="K715" s="48">
        <f>'[1]BoQ HSYC'!J715</f>
        <v>209580</v>
      </c>
      <c r="L715" s="47">
        <f>'[1]BoQ HSYC'!K715</f>
        <v>61907</v>
      </c>
      <c r="M715" s="47">
        <f>'[1]BoQ HSYC'!L715</f>
        <v>271487</v>
      </c>
      <c r="N715" s="183">
        <f>'[1]BoQ HSYC'!M715</f>
        <v>73353</v>
      </c>
      <c r="O715" s="183">
        <f>'[1]BoQ HSYC'!N715</f>
        <v>21667.449999999997</v>
      </c>
      <c r="P715" s="83">
        <f>'[1]BoQ HSYC'!O715</f>
        <v>95020.45</v>
      </c>
      <c r="Q715" s="47">
        <f>'[1]BoQ HSYC'!P715</f>
        <v>2171896</v>
      </c>
      <c r="R715" s="132">
        <f>'[1]BoQ HSYC'!Q715</f>
        <v>760163.6</v>
      </c>
      <c r="S715" s="83">
        <f>'[1]BoQ HSYC'!R715</f>
        <v>2932059.6</v>
      </c>
      <c r="T715" s="48">
        <f>'[1]BoQ HSYC'!S715</f>
        <v>0</v>
      </c>
      <c r="U715" s="132">
        <f>'[1]BoQ HSYC'!T715</f>
        <v>0</v>
      </c>
      <c r="V715" s="132" t="str">
        <f>'[1]BoQ HSYC'!U715</f>
        <v>BĐG Q2/2026</v>
      </c>
      <c r="W715" s="132" t="str">
        <f>'[1]BoQ HSYC'!V715</f>
        <v>BĐG Q2/2026</v>
      </c>
      <c r="X715" s="44" t="str">
        <f>'[1]BoQ HSYC'!W715</f>
        <v>ME</v>
      </c>
      <c r="Y715" s="44"/>
      <c r="Z715" s="44"/>
      <c r="AA715" s="44"/>
      <c r="AB715" s="2">
        <v>115015.71457579501</v>
      </c>
      <c r="AC715" s="2">
        <v>920125.71660636005</v>
      </c>
      <c r="AD715" s="2">
        <f>+M715</f>
        <v>271487</v>
      </c>
      <c r="AE715" s="2">
        <f>+AD715*14%</f>
        <v>38008.18</v>
      </c>
      <c r="AF715" s="155">
        <f>+AD715*35%</f>
        <v>95020.45</v>
      </c>
      <c r="AG715" s="2">
        <f>+AD715*F715</f>
        <v>2171896</v>
      </c>
      <c r="AH715" s="2">
        <f>+AE715*F715</f>
        <v>304065.44</v>
      </c>
      <c r="AI715" s="2">
        <f>+AF715*F715</f>
        <v>760163.6</v>
      </c>
      <c r="AJ715" s="2">
        <f>SUM(AG715:AI715)</f>
        <v>3236125.04</v>
      </c>
      <c r="AK715" s="2">
        <f>+AD715*G715</f>
        <v>2171896</v>
      </c>
      <c r="AL715" s="2">
        <f>+AE715*G715</f>
        <v>304065.44</v>
      </c>
      <c r="AM715" s="2">
        <f>+AF715*G715</f>
        <v>760163.6</v>
      </c>
      <c r="AN715" s="155">
        <f>SUM(AK715:AM715)</f>
        <v>3236125.04</v>
      </c>
      <c r="AQ715" s="145" t="s">
        <v>525</v>
      </c>
      <c r="AU715" s="8"/>
      <c r="AV715" s="8"/>
      <c r="AW715" s="2">
        <f>+'[2]BoQ HSYC-Đạt'!AT715</f>
        <v>276916.74</v>
      </c>
      <c r="AX715" s="8">
        <f>F715*AW715</f>
        <v>2215333.92</v>
      </c>
      <c r="AY715" s="8">
        <f>IF(AQ715="CT",7%,5%)*AX715</f>
        <v>155073.3744</v>
      </c>
      <c r="AZ715" s="8">
        <f>AX715*2%</f>
        <v>44306.678399999997</v>
      </c>
      <c r="BA715" s="8">
        <f>IF(BB715&gt;0,0,AX715*5%)</f>
        <v>110766.696</v>
      </c>
      <c r="BB715" s="8"/>
      <c r="BC715" s="8">
        <f>+AX715+AY715+AZ715+BA715+BB715</f>
        <v>2525480.6688000001</v>
      </c>
      <c r="BD715" s="8">
        <f>AX715-AT715</f>
        <v>2215333.92</v>
      </c>
      <c r="BE715" s="2"/>
      <c r="BH715" s="2"/>
    </row>
    <row r="716" spans="1:60" s="133" customFormat="1" ht="34" x14ac:dyDescent="0.2">
      <c r="B716" s="139" t="s">
        <v>1227</v>
      </c>
      <c r="C716" s="141" t="s">
        <v>1289</v>
      </c>
      <c r="D716" s="141"/>
      <c r="E716" s="139"/>
      <c r="F716" s="139"/>
      <c r="G716" s="139"/>
      <c r="H716" s="138"/>
      <c r="I716" s="138"/>
      <c r="J716" s="138"/>
      <c r="K716" s="140"/>
      <c r="L716" s="140"/>
      <c r="M716" s="138"/>
      <c r="N716" s="138">
        <f>IF(V716&lt;&gt;"VTC VHm",_xlfn.XLOOKUP(Z716,$AC$4015:$AC$4035,$AD$4015:$AD$4035,0)*M716,_xlfn.XLOOKUP(Z716,$AC$4015:$AC$4035,$AD$4015:$AD$4035,0)*L716)</f>
        <v>0</v>
      </c>
      <c r="O716" s="138">
        <f>IF(V716&lt;&gt;"VTC VHm",_xlfn.XLOOKUP(Z716,$AC$4015:$AC$4035,$AE$4015:$AE$4035,0)*M716,_xlfn.XLOOKUP(Z716,$AC$4015:$AC$4035,$AE$4015:$AE$4035,0)*L716)</f>
        <v>0</v>
      </c>
      <c r="P716" s="138"/>
      <c r="Q716" s="138">
        <f>M716*G716</f>
        <v>0</v>
      </c>
      <c r="R716" s="138">
        <f>N716*G716</f>
        <v>0</v>
      </c>
      <c r="S716" s="138">
        <f>SUM(Q716:R716)</f>
        <v>0</v>
      </c>
      <c r="T716" s="139"/>
      <c r="U716" s="138"/>
      <c r="V716" s="138"/>
      <c r="W716" s="138"/>
      <c r="X716" s="137"/>
      <c r="Y716" s="137"/>
      <c r="Z716" s="137"/>
      <c r="AA716" s="136"/>
      <c r="AB716" s="135"/>
      <c r="AC716" s="267">
        <f>SUM(AC717:AC1100)</f>
        <v>52726175866.672913</v>
      </c>
      <c r="AD716" s="267"/>
      <c r="AE716" s="267"/>
      <c r="AF716" s="267"/>
      <c r="AG716" s="267">
        <f>SUM(AG717:AG1100)</f>
        <v>47967928136.957817</v>
      </c>
      <c r="AH716" s="267">
        <f>SUM(AH717:AH1100)</f>
        <v>6715509939.1740875</v>
      </c>
      <c r="AI716" s="267">
        <f>SUM(AI717:AI1100)</f>
        <v>16788774847.935221</v>
      </c>
      <c r="AJ716" s="267">
        <f>SUM(AJ717:AJ1100)</f>
        <v>71472212924.067154</v>
      </c>
      <c r="AK716" s="267">
        <f>SUM(AK717:AK1100)</f>
        <v>45904573549.62822</v>
      </c>
      <c r="AL716" s="267">
        <f>SUM(AL717:AL1100)</f>
        <v>6426640296.9479437</v>
      </c>
      <c r="AM716" s="267">
        <f>SUM(AM717:AM1100)</f>
        <v>16066600742.369862</v>
      </c>
      <c r="AN716" s="267">
        <f>SUM(AN717:AN1100)</f>
        <v>68397814588.946114</v>
      </c>
      <c r="AP716" s="133">
        <v>2</v>
      </c>
      <c r="AQ716" s="145" t="s">
        <v>525</v>
      </c>
      <c r="AU716" s="8">
        <f>+K716</f>
        <v>0</v>
      </c>
      <c r="AV716" s="8">
        <f>+L716</f>
        <v>0</v>
      </c>
      <c r="AX716" s="267">
        <f>SUM(AX717:AX1100)</f>
        <v>50381038045.649757</v>
      </c>
      <c r="AY716" s="267">
        <f>SUM(AY717:AY1100)</f>
        <v>3526672663.1954865</v>
      </c>
      <c r="AZ716" s="267">
        <f>SUM(AZ717:AZ1100)</f>
        <v>1007620760.9129949</v>
      </c>
      <c r="BA716" s="267">
        <f>SUM(BA717:BA1100)</f>
        <v>484481544.19680935</v>
      </c>
      <c r="BB716" s="267">
        <f>SUM(BB717:BB1100)</f>
        <v>12989875987.099758</v>
      </c>
      <c r="BC716" s="267">
        <f>SUM(BC717:BC1100)</f>
        <v>68389689001.05484</v>
      </c>
      <c r="BD716" s="267">
        <f>SUM(BD717:BD1100)</f>
        <v>50381038045.649757</v>
      </c>
      <c r="BE716" s="2"/>
      <c r="BH716" s="2"/>
    </row>
    <row r="717" spans="1:60" s="92" customFormat="1" ht="17" collapsed="1" x14ac:dyDescent="0.2">
      <c r="B717" s="163" t="s">
        <v>1288</v>
      </c>
      <c r="C717" s="164" t="s">
        <v>164</v>
      </c>
      <c r="D717" s="164"/>
      <c r="E717" s="163"/>
      <c r="F717" s="162"/>
      <c r="G717" s="149"/>
      <c r="H717" s="158"/>
      <c r="I717" s="158"/>
      <c r="J717" s="158"/>
      <c r="K717" s="159"/>
      <c r="L717" s="161"/>
      <c r="M717" s="161">
        <f>SUM(K717:L717)</f>
        <v>0</v>
      </c>
      <c r="N717" s="83">
        <f>IF(V717&lt;&gt;"VTC VHm",_xlfn.XLOOKUP(Z717,$AC$4015:$AC$4035,$AD$4015:$AD$4035,0)*M717,_xlfn.XLOOKUP(Z717,$AC$4015:$AC$4035,$AD$4015:$AD$4035,0)*L717)</f>
        <v>0</v>
      </c>
      <c r="O717" s="83">
        <f>IF(V717&lt;&gt;"VTC VHm",_xlfn.XLOOKUP(Z717,$AC$4015:$AC$4035,$AE$4015:$AE$4035,0)*M717,_xlfn.XLOOKUP(Z717,$AC$4015:$AC$4035,$AE$4015:$AE$4035,0)*L717)</f>
        <v>0</v>
      </c>
      <c r="P717" s="160">
        <f>SUM(N717:O717)</f>
        <v>0</v>
      </c>
      <c r="Q717" s="161">
        <f>M717*G717</f>
        <v>0</v>
      </c>
      <c r="R717" s="161">
        <f>G717*P717</f>
        <v>0</v>
      </c>
      <c r="S717" s="160">
        <f>SUM(Q717:R717)</f>
        <v>0</v>
      </c>
      <c r="T717" s="159"/>
      <c r="U717" s="158"/>
      <c r="V717" s="158"/>
      <c r="W717" s="158"/>
      <c r="X717" s="94" t="s">
        <v>33</v>
      </c>
      <c r="Y717" s="94"/>
      <c r="Z717" s="94" t="s">
        <v>17</v>
      </c>
      <c r="AA717" s="44">
        <v>7000064996</v>
      </c>
      <c r="AB717" s="2"/>
      <c r="AC717" s="2"/>
      <c r="AD717" s="93">
        <f>+M717</f>
        <v>0</v>
      </c>
      <c r="AE717" s="93">
        <f>+AD717*14%</f>
        <v>0</v>
      </c>
      <c r="AF717" s="93">
        <f>+AD717*35%</f>
        <v>0</v>
      </c>
      <c r="AG717" s="93">
        <f>+AD717*F717</f>
        <v>0</v>
      </c>
      <c r="AH717" s="93">
        <f>+AE717*F717</f>
        <v>0</v>
      </c>
      <c r="AI717" s="93">
        <f>+AF717*F717</f>
        <v>0</v>
      </c>
      <c r="AJ717" s="93">
        <f>SUM(AG717:AI717)</f>
        <v>0</v>
      </c>
      <c r="AK717" s="93">
        <f>+AD717*G717</f>
        <v>0</v>
      </c>
      <c r="AL717" s="93">
        <f>+AE717*G717</f>
        <v>0</v>
      </c>
      <c r="AM717" s="93">
        <f>+AF717*G717</f>
        <v>0</v>
      </c>
      <c r="AN717" s="93">
        <f>SUM(AK717:AM717)</f>
        <v>0</v>
      </c>
      <c r="AQ717" s="145" t="s">
        <v>525</v>
      </c>
      <c r="AU717" s="8">
        <f>+K717</f>
        <v>0</v>
      </c>
      <c r="AV717" s="8">
        <f>+L717</f>
        <v>0</v>
      </c>
      <c r="AW717" s="2">
        <f>+M717</f>
        <v>0</v>
      </c>
      <c r="AX717" s="8">
        <f>F717*AW717</f>
        <v>0</v>
      </c>
      <c r="AY717" s="8">
        <f>IF(AQ717="CT",7%,5%)*AX717</f>
        <v>0</v>
      </c>
      <c r="AZ717" s="8">
        <f>AX717*2%</f>
        <v>0</v>
      </c>
      <c r="BA717" s="8">
        <f>IF(BB717&gt;0,0,AX717*5%)</f>
        <v>0</v>
      </c>
      <c r="BB717" s="8">
        <f>(AX717-BG717)*35%</f>
        <v>0</v>
      </c>
      <c r="BC717" s="8">
        <f>+AX717+AY717+AZ717+BA717+BB717</f>
        <v>0</v>
      </c>
      <c r="BD717" s="8">
        <f>AX717-AT717</f>
        <v>0</v>
      </c>
      <c r="BE717" s="2"/>
      <c r="BH717" s="2"/>
    </row>
    <row r="718" spans="1:60" ht="31.5" hidden="1" customHeight="1" outlineLevel="1" x14ac:dyDescent="0.2">
      <c r="A718" s="1" t="s">
        <v>1106</v>
      </c>
      <c r="B718" s="82">
        <v>1</v>
      </c>
      <c r="C718" s="144" t="s">
        <v>1287</v>
      </c>
      <c r="D718" s="144"/>
      <c r="E718" s="82" t="s">
        <v>160</v>
      </c>
      <c r="F718" s="143">
        <v>50.991999999999997</v>
      </c>
      <c r="G718" s="142">
        <f>+[2]THKL!F718</f>
        <v>50.991999999999997</v>
      </c>
      <c r="H718" s="132"/>
      <c r="I718" s="132"/>
      <c r="J718" s="132"/>
      <c r="K718" s="156">
        <f>$K$8</f>
        <v>51500000</v>
      </c>
      <c r="L718" s="157">
        <f>$L$8</f>
        <v>8040000</v>
      </c>
      <c r="M718" s="157">
        <f>SUM(K718:L718)</f>
        <v>59540000</v>
      </c>
      <c r="N718" s="83">
        <f>IF(V718&lt;&gt;"VTC VHm",_xlfn.XLOOKUP(Z718,$AC$4015:$AC$4035,$AD$4015:$AD$4035,0)*M718,_xlfn.XLOOKUP(Z718,$AC$4015:$AC$4035,$AD$4015:$AD$4035,0)*L718)</f>
        <v>20839000</v>
      </c>
      <c r="O718" s="83">
        <f>IF(V718&lt;&gt;"VTC VHm",_xlfn.XLOOKUP(Z718,$AC$4015:$AC$4035,$AE$4015:$AE$4035,0)*M718,_xlfn.XLOOKUP(Z718,$AC$4015:$AC$4035,$AE$4015:$AE$4035,0)*L718)</f>
        <v>0</v>
      </c>
      <c r="P718" s="83">
        <f>SUM(N718:O718)</f>
        <v>20839000</v>
      </c>
      <c r="Q718" s="157">
        <f>M718*G718</f>
        <v>3036063680</v>
      </c>
      <c r="R718" s="157">
        <f>G718*P718</f>
        <v>1062622288</v>
      </c>
      <c r="S718" s="83">
        <f>SUM(Q718:R718)</f>
        <v>4098685968</v>
      </c>
      <c r="T718" s="156" t="s">
        <v>50</v>
      </c>
      <c r="U718" s="132"/>
      <c r="V718" s="132"/>
      <c r="W718" s="132"/>
      <c r="X718" s="44" t="s">
        <v>33</v>
      </c>
      <c r="Y718" s="44"/>
      <c r="Z718" s="44" t="s">
        <v>17</v>
      </c>
      <c r="AA718" s="44">
        <v>7000064996</v>
      </c>
      <c r="AB718" s="2">
        <v>80666059.621358469</v>
      </c>
      <c r="AC718" s="2">
        <v>4113323712.2123108</v>
      </c>
      <c r="AD718" s="2">
        <f>+M718</f>
        <v>59540000</v>
      </c>
      <c r="AE718" s="2">
        <f>+AD718*14%</f>
        <v>8335600.0000000009</v>
      </c>
      <c r="AF718" s="155">
        <f>+AD718*35%</f>
        <v>20839000</v>
      </c>
      <c r="AG718" s="2">
        <f>+AD718*F718</f>
        <v>3036063680</v>
      </c>
      <c r="AH718" s="2">
        <f>+AE718*F718</f>
        <v>425048915.20000005</v>
      </c>
      <c r="AI718" s="2">
        <f>+AF718*F718</f>
        <v>1062622288</v>
      </c>
      <c r="AJ718" s="2">
        <f>SUM(AG718:AI718)</f>
        <v>4523734883.1999998</v>
      </c>
      <c r="AK718" s="2">
        <f>+AD718*G718</f>
        <v>3036063680</v>
      </c>
      <c r="AL718" s="2">
        <f>+AE718*G718</f>
        <v>425048915.20000005</v>
      </c>
      <c r="AM718" s="2">
        <f>+AF718*G718</f>
        <v>1062622288</v>
      </c>
      <c r="AN718" s="155">
        <f>SUM(AK718:AM718)</f>
        <v>4523734883.1999998</v>
      </c>
      <c r="AQ718" s="145" t="s">
        <v>525</v>
      </c>
      <c r="AU718" s="8">
        <f>+K718</f>
        <v>51500000</v>
      </c>
      <c r="AV718" s="8">
        <f>+L718+BH718</f>
        <v>9154684.293540962</v>
      </c>
      <c r="AW718" s="8">
        <f>+AU718+AV718</f>
        <v>60654684.293540962</v>
      </c>
      <c r="AX718" s="8">
        <f>F718*AW718</f>
        <v>3092903661.4962406</v>
      </c>
      <c r="AY718" s="8">
        <f>IF(AQ718="CT",7%,5%)*AX718</f>
        <v>216503256.30473685</v>
      </c>
      <c r="AZ718" s="8">
        <f>AX718*2%</f>
        <v>61858073.229924813</v>
      </c>
      <c r="BA718" s="8">
        <f>IF(BB718&gt;0,0,AX718*5%)</f>
        <v>0</v>
      </c>
      <c r="BB718" s="8">
        <f>(AX718-BG718)*35%</f>
        <v>1082516281.5236843</v>
      </c>
      <c r="BC718" s="8">
        <f>+AX718+AY718+AZ718+BA718+BB718</f>
        <v>4453781272.5545864</v>
      </c>
      <c r="BD718" s="8">
        <f>AX718-AT718</f>
        <v>3092903661.4962406</v>
      </c>
      <c r="BE718" s="2"/>
      <c r="BH718" s="2">
        <f>+'[2]Giá BT'!$J$56</f>
        <v>1114684.2935409618</v>
      </c>
    </row>
    <row r="719" spans="1:60" ht="39.75" hidden="1" customHeight="1" outlineLevel="1" x14ac:dyDescent="0.2">
      <c r="A719" s="1" t="s">
        <v>1106</v>
      </c>
      <c r="B719" s="82">
        <v>2</v>
      </c>
      <c r="C719" s="144" t="s">
        <v>1007</v>
      </c>
      <c r="D719" s="144"/>
      <c r="E719" s="82" t="s">
        <v>160</v>
      </c>
      <c r="F719" s="143">
        <v>2.2080000000000002</v>
      </c>
      <c r="G719" s="142">
        <f>+[2]THKL!F719</f>
        <v>2.2080000000000002</v>
      </c>
      <c r="H719" s="132"/>
      <c r="I719" s="132"/>
      <c r="J719" s="132"/>
      <c r="K719" s="156">
        <f>$K$8</f>
        <v>51500000</v>
      </c>
      <c r="L719" s="157">
        <f>$L$8</f>
        <v>8040000</v>
      </c>
      <c r="M719" s="157">
        <f>SUM(K719:L719)</f>
        <v>59540000</v>
      </c>
      <c r="N719" s="83">
        <f>IF(V719&lt;&gt;"VTC VHm",_xlfn.XLOOKUP(Z719,$AC$4015:$AC$4035,$AD$4015:$AD$4035,0)*M719,_xlfn.XLOOKUP(Z719,$AC$4015:$AC$4035,$AD$4015:$AD$4035,0)*L719)</f>
        <v>20839000</v>
      </c>
      <c r="O719" s="83">
        <f>IF(V719&lt;&gt;"VTC VHm",_xlfn.XLOOKUP(Z719,$AC$4015:$AC$4035,$AE$4015:$AE$4035,0)*M719,_xlfn.XLOOKUP(Z719,$AC$4015:$AC$4035,$AE$4015:$AE$4035,0)*L719)</f>
        <v>0</v>
      </c>
      <c r="P719" s="83">
        <f>SUM(N719:O719)</f>
        <v>20839000</v>
      </c>
      <c r="Q719" s="157">
        <f>M719*G719</f>
        <v>131464320.00000001</v>
      </c>
      <c r="R719" s="157">
        <f>G719*P719</f>
        <v>46012512.000000007</v>
      </c>
      <c r="S719" s="83">
        <f>SUM(Q719:R719)</f>
        <v>177476832.00000003</v>
      </c>
      <c r="T719" s="156" t="s">
        <v>50</v>
      </c>
      <c r="U719" s="132"/>
      <c r="V719" s="132"/>
      <c r="W719" s="132"/>
      <c r="X719" s="44" t="s">
        <v>33</v>
      </c>
      <c r="Y719" s="44"/>
      <c r="Z719" s="44" t="s">
        <v>17</v>
      </c>
      <c r="AA719" s="44">
        <v>7000064996</v>
      </c>
      <c r="AB719" s="2">
        <v>13758066.270780975</v>
      </c>
      <c r="AC719" s="2">
        <v>30377810.325884394</v>
      </c>
      <c r="AD719" s="2">
        <f>+M719</f>
        <v>59540000</v>
      </c>
      <c r="AE719" s="2">
        <f>+AD719*14%</f>
        <v>8335600.0000000009</v>
      </c>
      <c r="AF719" s="155">
        <f>+AD719*35%</f>
        <v>20839000</v>
      </c>
      <c r="AG719" s="2">
        <f>+AD719*F719</f>
        <v>131464320.00000001</v>
      </c>
      <c r="AH719" s="2">
        <f>+AE719*F719</f>
        <v>18405004.800000004</v>
      </c>
      <c r="AI719" s="2">
        <f>+AF719*F719</f>
        <v>46012512.000000007</v>
      </c>
      <c r="AJ719" s="2">
        <f>SUM(AG719:AI719)</f>
        <v>195881836.80000001</v>
      </c>
      <c r="AK719" s="2">
        <f>+AD719*G719</f>
        <v>131464320.00000001</v>
      </c>
      <c r="AL719" s="2">
        <f>+AE719*G719</f>
        <v>18405004.800000004</v>
      </c>
      <c r="AM719" s="2">
        <f>+AF719*G719</f>
        <v>46012512.000000007</v>
      </c>
      <c r="AN719" s="155">
        <f>SUM(AK719:AM719)</f>
        <v>195881836.80000001</v>
      </c>
      <c r="AQ719" s="145" t="s">
        <v>525</v>
      </c>
      <c r="AU719" s="8">
        <f>+K719</f>
        <v>51500000</v>
      </c>
      <c r="AV719" s="8">
        <f>+L719</f>
        <v>8040000</v>
      </c>
      <c r="AW719" s="2">
        <f>+M719</f>
        <v>59540000</v>
      </c>
      <c r="AX719" s="8">
        <f>F719*AW719</f>
        <v>131464320.00000001</v>
      </c>
      <c r="AY719" s="8">
        <f>IF(AQ719="CT",7%,5%)*AX719</f>
        <v>9202502.4000000022</v>
      </c>
      <c r="AZ719" s="8">
        <f>AX719*2%</f>
        <v>2629286.4000000004</v>
      </c>
      <c r="BA719" s="8">
        <f>IF(BB719&gt;0,0,AX719*5%)</f>
        <v>0</v>
      </c>
      <c r="BB719" s="8">
        <f>(AX719-BG719)*35%</f>
        <v>46012512</v>
      </c>
      <c r="BC719" s="8">
        <f>+AX719+AY719+AZ719+BA719+BB719</f>
        <v>189308620.80000001</v>
      </c>
      <c r="BD719" s="8">
        <f>AX719-AT719</f>
        <v>131464320.00000001</v>
      </c>
      <c r="BE719" s="2"/>
      <c r="BH719" s="2"/>
    </row>
    <row r="720" spans="1:60" ht="34" hidden="1" outlineLevel="1" x14ac:dyDescent="0.2">
      <c r="A720" s="1" t="s">
        <v>1104</v>
      </c>
      <c r="B720" s="82">
        <v>3</v>
      </c>
      <c r="C720" s="144" t="s">
        <v>159</v>
      </c>
      <c r="D720" s="144"/>
      <c r="E720" s="82" t="s">
        <v>158</v>
      </c>
      <c r="F720" s="143">
        <v>280</v>
      </c>
      <c r="G720" s="142">
        <f>+[2]THKL!F720</f>
        <v>280</v>
      </c>
      <c r="H720" s="132"/>
      <c r="I720" s="132"/>
      <c r="J720" s="132"/>
      <c r="K720" s="156" t="s">
        <v>89</v>
      </c>
      <c r="L720" s="157" t="s">
        <v>89</v>
      </c>
      <c r="M720" s="157">
        <f>SUM(K720:L720)</f>
        <v>0</v>
      </c>
      <c r="N720" s="83">
        <f>IF(V720&lt;&gt;"VTC VHm",_xlfn.XLOOKUP(Z720,$AC$4015:$AC$4035,$AD$4015:$AD$4035,0)*M720,_xlfn.XLOOKUP(Z720,$AC$4015:$AC$4035,$AD$4015:$AD$4035,0)*L720)</f>
        <v>0</v>
      </c>
      <c r="O720" s="83">
        <f>IF(V720&lt;&gt;"VTC VHm",_xlfn.XLOOKUP(Z720,$AC$4015:$AC$4035,$AE$4015:$AE$4035,0)*M720,_xlfn.XLOOKUP(Z720,$AC$4015:$AC$4035,$AE$4015:$AE$4035,0)*L720)</f>
        <v>0</v>
      </c>
      <c r="P720" s="83">
        <f>SUM(N720:O720)</f>
        <v>0</v>
      </c>
      <c r="Q720" s="157">
        <f>M720*G720</f>
        <v>0</v>
      </c>
      <c r="R720" s="157">
        <f>G720*P720</f>
        <v>0</v>
      </c>
      <c r="S720" s="83">
        <f>SUM(Q720:R720)</f>
        <v>0</v>
      </c>
      <c r="T720" s="156" t="s">
        <v>50</v>
      </c>
      <c r="U720" s="132"/>
      <c r="V720" s="132"/>
      <c r="W720" s="132"/>
      <c r="X720" s="44" t="s">
        <v>33</v>
      </c>
      <c r="Y720" s="44"/>
      <c r="Z720" s="44" t="s">
        <v>17</v>
      </c>
      <c r="AA720" s="44">
        <v>7000064996</v>
      </c>
      <c r="AB720" s="2">
        <v>623759.60187772277</v>
      </c>
      <c r="AC720" s="2">
        <v>174652688.52576238</v>
      </c>
      <c r="AD720" s="2">
        <f>+M720</f>
        <v>0</v>
      </c>
      <c r="AE720" s="2">
        <f>+AD720*14%</f>
        <v>0</v>
      </c>
      <c r="AF720" s="155">
        <f>+AD720*35%</f>
        <v>0</v>
      </c>
      <c r="AG720" s="2">
        <f>+AD720*F720</f>
        <v>0</v>
      </c>
      <c r="AH720" s="2">
        <f>+AE720*F720</f>
        <v>0</v>
      </c>
      <c r="AI720" s="2">
        <f>+AF720*F720</f>
        <v>0</v>
      </c>
      <c r="AJ720" s="2">
        <f>SUM(AG720:AI720)</f>
        <v>0</v>
      </c>
      <c r="AK720" s="2">
        <f>+AD720*G720</f>
        <v>0</v>
      </c>
      <c r="AL720" s="2">
        <f>+AE720*G720</f>
        <v>0</v>
      </c>
      <c r="AM720" s="2">
        <f>+AF720*G720</f>
        <v>0</v>
      </c>
      <c r="AN720" s="155">
        <f>SUM(AK720:AM720)</f>
        <v>0</v>
      </c>
      <c r="AQ720" s="145" t="s">
        <v>525</v>
      </c>
      <c r="AU720" s="8" t="str">
        <f>+K720</f>
        <v>Bao gồm</v>
      </c>
      <c r="AV720" s="8" t="str">
        <f>+L720</f>
        <v>Bao gồm</v>
      </c>
      <c r="AW720" s="2">
        <f>+M720</f>
        <v>0</v>
      </c>
      <c r="AX720" s="8">
        <f>F720*AW720</f>
        <v>0</v>
      </c>
      <c r="AY720" s="8">
        <f>IF(AQ720="CT",7%,5%)*AX720</f>
        <v>0</v>
      </c>
      <c r="AZ720" s="8">
        <f>AX720*2%</f>
        <v>0</v>
      </c>
      <c r="BA720" s="8">
        <f>IF(BB720&gt;0,0,AX720*5%)</f>
        <v>0</v>
      </c>
      <c r="BB720" s="8">
        <f>(AX720-BG720)*35%</f>
        <v>0</v>
      </c>
      <c r="BC720" s="8">
        <f>+AX720+AY720+AZ720+BA720+BB720</f>
        <v>0</v>
      </c>
      <c r="BD720" s="8">
        <f>AX720-AT720</f>
        <v>0</v>
      </c>
      <c r="BE720" s="2"/>
      <c r="BH720" s="2"/>
    </row>
    <row r="721" spans="1:60" ht="34" hidden="1" outlineLevel="1" x14ac:dyDescent="0.2">
      <c r="A721" s="1" t="s">
        <v>1286</v>
      </c>
      <c r="B721" s="82">
        <v>4</v>
      </c>
      <c r="C721" s="144" t="s">
        <v>777</v>
      </c>
      <c r="D721" s="144"/>
      <c r="E721" s="82" t="s">
        <v>104</v>
      </c>
      <c r="F721" s="143">
        <v>0.24490000000000001</v>
      </c>
      <c r="G721" s="142">
        <f>+[2]THKL!F721</f>
        <v>0.24490000000000001</v>
      </c>
      <c r="H721" s="132"/>
      <c r="I721" s="132"/>
      <c r="J721" s="132"/>
      <c r="K721" s="156"/>
      <c r="L721" s="157">
        <f>$L$11</f>
        <v>1320000</v>
      </c>
      <c r="M721" s="157">
        <f>SUM(K721:L721)</f>
        <v>1320000</v>
      </c>
      <c r="N721" s="83">
        <f>IF(V721&lt;&gt;"VTC VHm",_xlfn.XLOOKUP(Z721,$AC$4015:$AC$4035,$AD$4015:$AD$4035,0)*M721,_xlfn.XLOOKUP(Z721,$AC$4015:$AC$4035,$AD$4015:$AD$4035,0)*L721)</f>
        <v>461999.99999999994</v>
      </c>
      <c r="O721" s="83">
        <f>IF(V721&lt;&gt;"VTC VHm",_xlfn.XLOOKUP(Z721,$AC$4015:$AC$4035,$AE$4015:$AE$4035,0)*M721,_xlfn.XLOOKUP(Z721,$AC$4015:$AC$4035,$AE$4015:$AE$4035,0)*L721)</f>
        <v>0</v>
      </c>
      <c r="P721" s="83">
        <f>SUM(N721:O721)</f>
        <v>461999.99999999994</v>
      </c>
      <c r="Q721" s="157">
        <f>M721*G721</f>
        <v>323268</v>
      </c>
      <c r="R721" s="157">
        <f>G721*P721</f>
        <v>113143.79999999999</v>
      </c>
      <c r="S721" s="83">
        <f>SUM(Q721:R721)</f>
        <v>436411.8</v>
      </c>
      <c r="T721" s="156" t="s">
        <v>50</v>
      </c>
      <c r="U721" s="132"/>
      <c r="V721" s="132"/>
      <c r="W721" s="132"/>
      <c r="X721" s="44" t="s">
        <v>33</v>
      </c>
      <c r="Y721" s="44"/>
      <c r="Z721" s="44" t="s">
        <v>16</v>
      </c>
      <c r="AA721" s="44" t="s">
        <v>80</v>
      </c>
      <c r="AB721" s="2">
        <v>934250.6176780425</v>
      </c>
      <c r="AC721" s="2">
        <v>228797.97626935263</v>
      </c>
      <c r="AD721" s="2">
        <f>+M721</f>
        <v>1320000</v>
      </c>
      <c r="AE721" s="2">
        <f>+AD721*14%</f>
        <v>184800.00000000003</v>
      </c>
      <c r="AF721" s="155">
        <f>+AD721*35%</f>
        <v>461999.99999999994</v>
      </c>
      <c r="AG721" s="2">
        <f>+AD721*F721</f>
        <v>323268</v>
      </c>
      <c r="AH721" s="2">
        <f>+AE721*F721</f>
        <v>45257.520000000011</v>
      </c>
      <c r="AI721" s="2">
        <f>+AF721*F721</f>
        <v>113143.79999999999</v>
      </c>
      <c r="AJ721" s="2">
        <f>SUM(AG721:AI721)</f>
        <v>481669.32</v>
      </c>
      <c r="AK721" s="2">
        <f>+AD721*G721</f>
        <v>323268</v>
      </c>
      <c r="AL721" s="2">
        <f>+AE721*G721</f>
        <v>45257.520000000011</v>
      </c>
      <c r="AM721" s="2">
        <f>+AF721*G721</f>
        <v>113143.79999999999</v>
      </c>
      <c r="AN721" s="155">
        <f>SUM(AK721:AM721)</f>
        <v>481669.32</v>
      </c>
      <c r="AQ721" s="145" t="s">
        <v>525</v>
      </c>
      <c r="AU721" s="8">
        <f>+K721</f>
        <v>0</v>
      </c>
      <c r="AV721" s="8">
        <f>+L721</f>
        <v>1320000</v>
      </c>
      <c r="AW721" s="2">
        <f>+M721</f>
        <v>1320000</v>
      </c>
      <c r="AX721" s="8">
        <f>F721*AW721</f>
        <v>323268</v>
      </c>
      <c r="AY721" s="8">
        <f>IF(AQ721="CT",7%,5%)*AX721</f>
        <v>22628.760000000002</v>
      </c>
      <c r="AZ721" s="8">
        <f>AX721*2%</f>
        <v>6465.3600000000006</v>
      </c>
      <c r="BA721" s="8">
        <f>IF(BB721&gt;0,0,AX721*5%)</f>
        <v>0</v>
      </c>
      <c r="BB721" s="8">
        <f>(AX721-BG721)*35%</f>
        <v>113143.79999999999</v>
      </c>
      <c r="BC721" s="8">
        <f>+AX721+AY721+AZ721+BA721+BB721</f>
        <v>465505.92</v>
      </c>
      <c r="BD721" s="8">
        <f>AX721-AT721</f>
        <v>323268</v>
      </c>
      <c r="BE721" s="2"/>
      <c r="BH721" s="2"/>
    </row>
    <row r="722" spans="1:60" ht="34" hidden="1" outlineLevel="1" x14ac:dyDescent="0.2">
      <c r="A722" s="1" t="s">
        <v>1285</v>
      </c>
      <c r="B722" s="82">
        <v>5</v>
      </c>
      <c r="C722" s="144" t="s">
        <v>151</v>
      </c>
      <c r="D722" s="144"/>
      <c r="E722" s="82" t="s">
        <v>148</v>
      </c>
      <c r="F722" s="143">
        <v>3.3E-3</v>
      </c>
      <c r="G722" s="142">
        <f>+[2]THKL!F722</f>
        <v>3.3E-3</v>
      </c>
      <c r="H722" s="132"/>
      <c r="I722" s="132"/>
      <c r="J722" s="132"/>
      <c r="K722" s="156"/>
      <c r="L722" s="157">
        <f>'[3]BDG (XD)'!$AA$921*100</f>
        <v>2953658.0966941249</v>
      </c>
      <c r="M722" s="157">
        <f>SUM(K722:L722)</f>
        <v>2953658.0966941249</v>
      </c>
      <c r="N722" s="83">
        <f>IF(V722&lt;&gt;"VTC VHm",_xlfn.XLOOKUP(Z722,$AC$4015:$AC$4035,$AD$4015:$AD$4035,0)*M722,_xlfn.XLOOKUP(Z722,$AC$4015:$AC$4035,$AD$4015:$AD$4035,0)*L722)</f>
        <v>1033780.3338429437</v>
      </c>
      <c r="O722" s="83">
        <f>IF(V722&lt;&gt;"VTC VHm",_xlfn.XLOOKUP(Z722,$AC$4015:$AC$4035,$AE$4015:$AE$4035,0)*M722,_xlfn.XLOOKUP(Z722,$AC$4015:$AC$4035,$AE$4015:$AE$4035,0)*L722)</f>
        <v>0</v>
      </c>
      <c r="P722" s="83">
        <f>SUM(N722:O722)</f>
        <v>1033780.3338429437</v>
      </c>
      <c r="Q722" s="157">
        <f>M722*G722</f>
        <v>9747.0717190906125</v>
      </c>
      <c r="R722" s="157">
        <f>G722*P722</f>
        <v>3411.475101681714</v>
      </c>
      <c r="S722" s="83">
        <f>SUM(Q722:R722)</f>
        <v>13158.546820772326</v>
      </c>
      <c r="T722" s="156" t="s">
        <v>50</v>
      </c>
      <c r="U722" s="132"/>
      <c r="V722" s="132"/>
      <c r="W722" s="132"/>
      <c r="X722" s="44" t="s">
        <v>33</v>
      </c>
      <c r="Y722" s="44"/>
      <c r="Z722" s="44" t="s">
        <v>16</v>
      </c>
      <c r="AA722" s="44" t="s">
        <v>80</v>
      </c>
      <c r="AB722" s="2">
        <v>1708702.2275047724</v>
      </c>
      <c r="AC722" s="2">
        <v>5638.717350765749</v>
      </c>
      <c r="AD722" s="2">
        <f>+M722</f>
        <v>2953658.0966941249</v>
      </c>
      <c r="AE722" s="2">
        <f>+AD722*14%</f>
        <v>413512.13353717752</v>
      </c>
      <c r="AF722" s="155">
        <f>+AD722*35%</f>
        <v>1033780.3338429437</v>
      </c>
      <c r="AG722" s="2">
        <f>+AD722*F722</f>
        <v>9747.0717190906125</v>
      </c>
      <c r="AH722" s="2">
        <f>+AE722*F722</f>
        <v>1364.5900406726857</v>
      </c>
      <c r="AI722" s="2">
        <f>+AF722*F722</f>
        <v>3411.475101681714</v>
      </c>
      <c r="AJ722" s="2">
        <f>SUM(AG722:AI722)</f>
        <v>14523.136861445011</v>
      </c>
      <c r="AK722" s="2">
        <f>+AD722*G722</f>
        <v>9747.0717190906125</v>
      </c>
      <c r="AL722" s="2">
        <f>+AE722*G722</f>
        <v>1364.5900406726857</v>
      </c>
      <c r="AM722" s="2">
        <f>+AF722*G722</f>
        <v>3411.475101681714</v>
      </c>
      <c r="AN722" s="155">
        <f>SUM(AK722:AM722)</f>
        <v>14523.136861445011</v>
      </c>
      <c r="AQ722" s="145" t="s">
        <v>525</v>
      </c>
      <c r="AU722" s="8">
        <f>+K722</f>
        <v>0</v>
      </c>
      <c r="AV722" s="167">
        <f>'[3]BDG (XD)'!$AA$920*100</f>
        <v>2140724.6755856499</v>
      </c>
      <c r="AW722" s="167">
        <f>'[3]BDG (XD)'!$AA$920*100</f>
        <v>2140724.6755856499</v>
      </c>
      <c r="AX722" s="8">
        <f>F722*AW722</f>
        <v>7064.3914294326451</v>
      </c>
      <c r="AY722" s="8">
        <f>IF(AQ722="CT",7%,5%)*AX722</f>
        <v>494.50740006028519</v>
      </c>
      <c r="AZ722" s="8">
        <f>AX722*2%</f>
        <v>141.2878285886529</v>
      </c>
      <c r="BA722" s="8">
        <f>IF(BB722&gt;0,0,AX722*5%)</f>
        <v>0</v>
      </c>
      <c r="BB722" s="8">
        <f>(AX722-BG722)*35%</f>
        <v>2472.5370003014255</v>
      </c>
      <c r="BC722" s="8">
        <f>+AX722+AY722+AZ722+BA722+BB722</f>
        <v>10172.723658383009</v>
      </c>
      <c r="BD722" s="8">
        <f>AX722-AT722</f>
        <v>7064.3914294326451</v>
      </c>
      <c r="BE722" s="2"/>
      <c r="BH722" s="2"/>
    </row>
    <row r="723" spans="1:60" ht="31.5" hidden="1" customHeight="1" outlineLevel="1" x14ac:dyDescent="0.2">
      <c r="A723" s="1" t="s">
        <v>1103</v>
      </c>
      <c r="B723" s="82">
        <v>6</v>
      </c>
      <c r="C723" s="144" t="s">
        <v>146</v>
      </c>
      <c r="D723" s="144"/>
      <c r="E723" s="82" t="s">
        <v>104</v>
      </c>
      <c r="F723" s="143">
        <v>4.1212999999999997</v>
      </c>
      <c r="G723" s="142">
        <f>+[2]THKL!F723</f>
        <v>4.1212999999999997</v>
      </c>
      <c r="H723" s="132"/>
      <c r="I723" s="132"/>
      <c r="J723" s="132"/>
      <c r="K723" s="156" t="s">
        <v>89</v>
      </c>
      <c r="L723" s="157">
        <f>'[3]BDG (XD)'!$AA$936</f>
        <v>1951845.7932777775</v>
      </c>
      <c r="M723" s="157">
        <f>SUM(K723:L723)</f>
        <v>1951845.7932777775</v>
      </c>
      <c r="N723" s="83">
        <f>IF(V723&lt;&gt;"VTC VHm",_xlfn.XLOOKUP(Z723,$AC$4015:$AC$4035,$AD$4015:$AD$4035,0)*M723,_xlfn.XLOOKUP(Z723,$AC$4015:$AC$4035,$AD$4015:$AD$4035,0)*L723)</f>
        <v>683146.02764722204</v>
      </c>
      <c r="O723" s="83">
        <f>IF(V723&lt;&gt;"VTC VHm",_xlfn.XLOOKUP(Z723,$AC$4015:$AC$4035,$AE$4015:$AE$4035,0)*M723,_xlfn.XLOOKUP(Z723,$AC$4015:$AC$4035,$AE$4015:$AE$4035,0)*L723)</f>
        <v>0</v>
      </c>
      <c r="P723" s="83">
        <f>SUM(N723:O723)</f>
        <v>683146.02764722204</v>
      </c>
      <c r="Q723" s="157">
        <f>M723*G723</f>
        <v>8044142.0678357035</v>
      </c>
      <c r="R723" s="157">
        <f>G723*P723</f>
        <v>2815449.7237424962</v>
      </c>
      <c r="S723" s="83">
        <f>SUM(Q723:R723)</f>
        <v>10859591.7915782</v>
      </c>
      <c r="T723" s="156" t="s">
        <v>50</v>
      </c>
      <c r="U723" s="132"/>
      <c r="V723" s="132"/>
      <c r="W723" s="132"/>
      <c r="X723" s="44" t="s">
        <v>33</v>
      </c>
      <c r="Y723" s="44"/>
      <c r="Z723" s="44" t="s">
        <v>16</v>
      </c>
      <c r="AA723" s="44" t="s">
        <v>80</v>
      </c>
      <c r="AB723" s="2">
        <v>2157518.4888439113</v>
      </c>
      <c r="AC723" s="2">
        <v>8891780.9480724111</v>
      </c>
      <c r="AD723" s="2">
        <f>+M723</f>
        <v>1951845.7932777775</v>
      </c>
      <c r="AE723" s="2">
        <f>+AD723*14%</f>
        <v>273258.41105888889</v>
      </c>
      <c r="AF723" s="155">
        <f>+AD723*35%</f>
        <v>683146.02764722204</v>
      </c>
      <c r="AG723" s="2">
        <f>+AD723*F723</f>
        <v>8044142.0678357035</v>
      </c>
      <c r="AH723" s="2">
        <f>+AE723*F723</f>
        <v>1126179.8894969986</v>
      </c>
      <c r="AI723" s="2">
        <f>+AF723*F723</f>
        <v>2815449.7237424962</v>
      </c>
      <c r="AJ723" s="2">
        <f>SUM(AG723:AI723)</f>
        <v>11985771.681075199</v>
      </c>
      <c r="AK723" s="2">
        <f>+AD723*G723</f>
        <v>8044142.0678357035</v>
      </c>
      <c r="AL723" s="2">
        <f>+AE723*G723</f>
        <v>1126179.8894969986</v>
      </c>
      <c r="AM723" s="2">
        <f>+AF723*G723</f>
        <v>2815449.7237424962</v>
      </c>
      <c r="AN723" s="155">
        <f>SUM(AK723:AM723)</f>
        <v>11985771.681075199</v>
      </c>
      <c r="AQ723" s="145" t="s">
        <v>525</v>
      </c>
      <c r="AU723" s="8">
        <f>+BH723</f>
        <v>250000</v>
      </c>
      <c r="AV723" s="8">
        <f>+L723</f>
        <v>1951845.7932777775</v>
      </c>
      <c r="AW723" s="2">
        <f>+AU723+AV723</f>
        <v>2201845.7932777777</v>
      </c>
      <c r="AX723" s="8">
        <f>F723*AW723</f>
        <v>9074467.0678357054</v>
      </c>
      <c r="AY723" s="8">
        <f>IF(AQ723="CT",7%,5%)*AX723</f>
        <v>635212.69474849943</v>
      </c>
      <c r="AZ723" s="8">
        <f>AX723*2%</f>
        <v>181489.34135671411</v>
      </c>
      <c r="BA723" s="8">
        <f>IF(BB723&gt;0,0,AX723*5%)</f>
        <v>0</v>
      </c>
      <c r="BB723" s="8">
        <f>(AX723-BG723)*35%</f>
        <v>3176063.4737424967</v>
      </c>
      <c r="BC723" s="8">
        <f>+AX723+AY723+AZ723+BA723+BB723</f>
        <v>13067232.577683415</v>
      </c>
      <c r="BD723" s="8">
        <f>AX723-AT723</f>
        <v>9074467.0678357054</v>
      </c>
      <c r="BE723" s="2"/>
      <c r="BH723" s="2">
        <v>250000</v>
      </c>
    </row>
    <row r="724" spans="1:60" ht="34" hidden="1" outlineLevel="1" x14ac:dyDescent="0.2">
      <c r="A724" s="1" t="s">
        <v>1095</v>
      </c>
      <c r="B724" s="82">
        <v>7</v>
      </c>
      <c r="C724" s="144" t="s">
        <v>137</v>
      </c>
      <c r="D724" s="144"/>
      <c r="E724" s="82" t="s">
        <v>91</v>
      </c>
      <c r="F724" s="143">
        <v>0.95820000000000005</v>
      </c>
      <c r="G724" s="142">
        <f>+[2]THKL!F724</f>
        <v>0.95820000000000005</v>
      </c>
      <c r="H724" s="132"/>
      <c r="I724" s="132"/>
      <c r="J724" s="132"/>
      <c r="K724" s="156">
        <f>$L$4010*1000</f>
        <v>15266666.666666666</v>
      </c>
      <c r="L724" s="157">
        <f>'[3]BDG (XD)'!$AA$963*1000</f>
        <v>7690671</v>
      </c>
      <c r="M724" s="157">
        <f>SUM(K724:L724)</f>
        <v>22957337.666666664</v>
      </c>
      <c r="N724" s="83">
        <f>IF(V724&lt;&gt;"VTC VHm",_xlfn.XLOOKUP(Z724,$AC$4015:$AC$4035,$AD$4015:$AD$4035,0)*M724,_xlfn.XLOOKUP(Z724,$AC$4015:$AC$4035,$AD$4015:$AD$4035,0)*L724)</f>
        <v>2691734.8499999996</v>
      </c>
      <c r="O724" s="83">
        <f>IF(V724&lt;&gt;"VTC VHm",_xlfn.XLOOKUP(Z724,$AC$4015:$AC$4035,$AE$4015:$AE$4035,0)*M724,_xlfn.XLOOKUP(Z724,$AC$4015:$AC$4035,$AE$4015:$AE$4035,0)*L724)</f>
        <v>0</v>
      </c>
      <c r="P724" s="83">
        <f>SUM(N724:O724)</f>
        <v>2691734.8499999996</v>
      </c>
      <c r="Q724" s="157">
        <f>M724*G724</f>
        <v>21997720.952199999</v>
      </c>
      <c r="R724" s="157">
        <f>G724*P724</f>
        <v>2579220.3332699998</v>
      </c>
      <c r="S724" s="83">
        <f>SUM(Q724:R724)</f>
        <v>24576941.285469998</v>
      </c>
      <c r="T724" s="156" t="s">
        <v>50</v>
      </c>
      <c r="U724" s="132"/>
      <c r="V724" s="82" t="s">
        <v>34</v>
      </c>
      <c r="W724" s="132"/>
      <c r="X724" s="44" t="s">
        <v>33</v>
      </c>
      <c r="Y724" s="44"/>
      <c r="Z724" s="44" t="s">
        <v>16</v>
      </c>
      <c r="AA724" s="44" t="s">
        <v>80</v>
      </c>
      <c r="AB724" s="2">
        <v>22099173.197620202</v>
      </c>
      <c r="AC724" s="2">
        <v>21175427.757959679</v>
      </c>
      <c r="AD724" s="2">
        <f>+M724</f>
        <v>22957337.666666664</v>
      </c>
      <c r="AE724" s="2">
        <f>+AD724*14%</f>
        <v>3214027.2733333334</v>
      </c>
      <c r="AF724" s="155">
        <f>+AD724*35%</f>
        <v>8035068.1833333317</v>
      </c>
      <c r="AG724" s="2">
        <f>+AD724*F724</f>
        <v>21997720.952199999</v>
      </c>
      <c r="AH724" s="2">
        <f>+AE724*F724</f>
        <v>3079680.9333080002</v>
      </c>
      <c r="AI724" s="2">
        <f>+AF724*F724</f>
        <v>7699202.3332699984</v>
      </c>
      <c r="AJ724" s="2">
        <f>SUM(AG724:AI724)</f>
        <v>32776604.218777999</v>
      </c>
      <c r="AK724" s="2">
        <f>+AD724*G724</f>
        <v>21997720.952199999</v>
      </c>
      <c r="AL724" s="2">
        <f>+AE724*G724</f>
        <v>3079680.9333080002</v>
      </c>
      <c r="AM724" s="2">
        <f>+AF724*G724</f>
        <v>7699202.3332699984</v>
      </c>
      <c r="AN724" s="155">
        <f>SUM(AK724:AM724)</f>
        <v>32776604.218777999</v>
      </c>
      <c r="AQ724" s="145" t="s">
        <v>525</v>
      </c>
      <c r="AU724" s="8">
        <f>+K724</f>
        <v>15266666.666666666</v>
      </c>
      <c r="AV724" s="8">
        <f>+L724</f>
        <v>7690671</v>
      </c>
      <c r="AW724" s="2">
        <f>+M724</f>
        <v>22957337.666666664</v>
      </c>
      <c r="AX724" s="8">
        <f>F724*AW724</f>
        <v>21997720.952199999</v>
      </c>
      <c r="AY724" s="8">
        <f>IF(AQ724="CT",7%,5%)*AX724</f>
        <v>1539840.4666540001</v>
      </c>
      <c r="AZ724" s="8">
        <f>AX724*2%</f>
        <v>439954.41904399998</v>
      </c>
      <c r="BA724" s="8">
        <f>IF(BB724&gt;0,0,AX724*5%)</f>
        <v>0</v>
      </c>
      <c r="BB724" s="8">
        <f>(AX724-BG724)*35%</f>
        <v>2579220.3332699994</v>
      </c>
      <c r="BC724" s="8">
        <f>+AX724+AY724+AZ724+BA724+BB724</f>
        <v>26556736.171167996</v>
      </c>
      <c r="BD724" s="8">
        <f>AX724-AT724</f>
        <v>21997720.952199999</v>
      </c>
      <c r="BE724" s="2"/>
      <c r="BG724" s="7">
        <f>+K724*F724</f>
        <v>14628520</v>
      </c>
      <c r="BH724" s="2"/>
    </row>
    <row r="725" spans="1:60" ht="34" hidden="1" outlineLevel="1" x14ac:dyDescent="0.2">
      <c r="A725" s="1" t="s">
        <v>1096</v>
      </c>
      <c r="B725" s="82">
        <v>8</v>
      </c>
      <c r="C725" s="144" t="s">
        <v>138</v>
      </c>
      <c r="D725" s="144"/>
      <c r="E725" s="82" t="s">
        <v>91</v>
      </c>
      <c r="F725" s="143">
        <v>0.21560000000000001</v>
      </c>
      <c r="G725" s="142">
        <f>+[2]THKL!F725</f>
        <v>0.21560000000000001</v>
      </c>
      <c r="H725" s="132"/>
      <c r="I725" s="132"/>
      <c r="J725" s="132"/>
      <c r="K725" s="156">
        <f>K4010*1000</f>
        <v>15050000</v>
      </c>
      <c r="L725" s="157">
        <f>'[3]BDG (XD)'!$AA$962*1000</f>
        <v>7690671</v>
      </c>
      <c r="M725" s="157">
        <f>SUM(K725:L725)</f>
        <v>22740671</v>
      </c>
      <c r="N725" s="83">
        <f>IF(V725&lt;&gt;"VTC VHm",_xlfn.XLOOKUP(Z725,$AC$4015:$AC$4035,$AD$4015:$AD$4035,0)*M725,_xlfn.XLOOKUP(Z725,$AC$4015:$AC$4035,$AD$4015:$AD$4035,0)*L725)</f>
        <v>2691734.8499999996</v>
      </c>
      <c r="O725" s="83">
        <f>IF(V725&lt;&gt;"VTC VHm",_xlfn.XLOOKUP(Z725,$AC$4015:$AC$4035,$AE$4015:$AE$4035,0)*M725,_xlfn.XLOOKUP(Z725,$AC$4015:$AC$4035,$AE$4015:$AE$4035,0)*L725)</f>
        <v>0</v>
      </c>
      <c r="P725" s="83">
        <f>SUM(N725:O725)</f>
        <v>2691734.8499999996</v>
      </c>
      <c r="Q725" s="157">
        <f>M725*G725</f>
        <v>4902888.6676000003</v>
      </c>
      <c r="R725" s="157">
        <f>G725*P725</f>
        <v>580338.03365999996</v>
      </c>
      <c r="S725" s="83">
        <f>SUM(Q725:R725)</f>
        <v>5483226.7012600005</v>
      </c>
      <c r="T725" s="156" t="s">
        <v>50</v>
      </c>
      <c r="U725" s="132"/>
      <c r="V725" s="82" t="s">
        <v>34</v>
      </c>
      <c r="W725" s="132"/>
      <c r="X725" s="44" t="s">
        <v>33</v>
      </c>
      <c r="Y725" s="44"/>
      <c r="Z725" s="44" t="s">
        <v>16</v>
      </c>
      <c r="AA725" s="44" t="s">
        <v>80</v>
      </c>
      <c r="AB725" s="2">
        <v>22922131.999585498</v>
      </c>
      <c r="AC725" s="2">
        <v>4942011.6591106337</v>
      </c>
      <c r="AD725" s="2">
        <f>+M725</f>
        <v>22740671</v>
      </c>
      <c r="AE725" s="2">
        <f>+AD725*14%</f>
        <v>3183693.9400000004</v>
      </c>
      <c r="AF725" s="155">
        <f>+AD725*35%</f>
        <v>7959234.8499999996</v>
      </c>
      <c r="AG725" s="2">
        <f>+AD725*F725</f>
        <v>4902888.6676000003</v>
      </c>
      <c r="AH725" s="2">
        <f>+AE725*F725</f>
        <v>686404.4134640001</v>
      </c>
      <c r="AI725" s="2">
        <f>+AF725*F725</f>
        <v>1716011.03366</v>
      </c>
      <c r="AJ725" s="2">
        <f>SUM(AG725:AI725)</f>
        <v>7305304.1147240009</v>
      </c>
      <c r="AK725" s="2">
        <f>+AD725*G725</f>
        <v>4902888.6676000003</v>
      </c>
      <c r="AL725" s="2">
        <f>+AE725*G725</f>
        <v>686404.4134640001</v>
      </c>
      <c r="AM725" s="2">
        <f>+AF725*G725</f>
        <v>1716011.03366</v>
      </c>
      <c r="AN725" s="155">
        <f>SUM(AK725:AM725)</f>
        <v>7305304.1147240009</v>
      </c>
      <c r="AQ725" s="145" t="s">
        <v>525</v>
      </c>
      <c r="AU725" s="8">
        <f>+K725</f>
        <v>15050000</v>
      </c>
      <c r="AV725" s="8">
        <f>+L725</f>
        <v>7690671</v>
      </c>
      <c r="AW725" s="2">
        <f>+M725</f>
        <v>22740671</v>
      </c>
      <c r="AX725" s="8">
        <f>F725*AW725</f>
        <v>4902888.6676000003</v>
      </c>
      <c r="AY725" s="8">
        <f>IF(AQ725="CT",7%,5%)*AX725</f>
        <v>343202.20673200005</v>
      </c>
      <c r="AZ725" s="8">
        <f>AX725*2%</f>
        <v>98057.773352000004</v>
      </c>
      <c r="BA725" s="8">
        <f>IF(BB725&gt;0,0,AX725*5%)</f>
        <v>0</v>
      </c>
      <c r="BB725" s="8">
        <f>(AX725-BG725)*35%</f>
        <v>580338.03366000007</v>
      </c>
      <c r="BC725" s="8">
        <f>+AX725+AY725+AZ725+BA725+BB725</f>
        <v>5924486.6813440006</v>
      </c>
      <c r="BD725" s="8">
        <f>AX725-AT725</f>
        <v>4902888.6676000003</v>
      </c>
      <c r="BE725" s="2"/>
      <c r="BG725" s="7">
        <f>+K725*F725</f>
        <v>3244780</v>
      </c>
      <c r="BH725" s="2"/>
    </row>
    <row r="726" spans="1:60" ht="34" hidden="1" outlineLevel="1" x14ac:dyDescent="0.2">
      <c r="A726" s="1" t="s">
        <v>1102</v>
      </c>
      <c r="B726" s="82">
        <v>9</v>
      </c>
      <c r="C726" s="144" t="s">
        <v>157</v>
      </c>
      <c r="D726" s="144"/>
      <c r="E726" s="82" t="s">
        <v>91</v>
      </c>
      <c r="F726" s="143">
        <v>8.3500000000000005E-2</v>
      </c>
      <c r="G726" s="142">
        <f>+[2]THKL!F726</f>
        <v>8.3500000000000005E-2</v>
      </c>
      <c r="H726" s="132"/>
      <c r="I726" s="132"/>
      <c r="J726" s="132"/>
      <c r="K726" s="156">
        <f>$K$16</f>
        <v>29073975</v>
      </c>
      <c r="L726" s="157">
        <f>$L$16</f>
        <v>12460275</v>
      </c>
      <c r="M726" s="157">
        <f>SUM(K726:L726)</f>
        <v>41534250</v>
      </c>
      <c r="N726" s="83">
        <f>IF(V726&lt;&gt;"VTC VHm",_xlfn.XLOOKUP(Z726,$AC$4015:$AC$4035,$AD$4015:$AD$4035,0)*M726,_xlfn.XLOOKUP(Z726,$AC$4015:$AC$4035,$AD$4015:$AD$4035,0)*L726)</f>
        <v>4361096.25</v>
      </c>
      <c r="O726" s="83">
        <f>IF(V726&lt;&gt;"VTC VHm",_xlfn.XLOOKUP(Z726,$AC$4015:$AC$4035,$AE$4015:$AE$4035,0)*M726,_xlfn.XLOOKUP(Z726,$AC$4015:$AC$4035,$AE$4015:$AE$4035,0)*L726)</f>
        <v>0</v>
      </c>
      <c r="P726" s="83">
        <f>SUM(N726:O726)</f>
        <v>4361096.25</v>
      </c>
      <c r="Q726" s="157">
        <f>M726*G726</f>
        <v>3468109.875</v>
      </c>
      <c r="R726" s="157">
        <f>G726*P726</f>
        <v>364151.53687500005</v>
      </c>
      <c r="S726" s="83">
        <f>SUM(Q726:R726)</f>
        <v>3832261.4118750002</v>
      </c>
      <c r="T726" s="156" t="s">
        <v>50</v>
      </c>
      <c r="U726" s="132"/>
      <c r="V726" s="82" t="s">
        <v>34</v>
      </c>
      <c r="W726" s="132"/>
      <c r="X726" s="44" t="s">
        <v>33</v>
      </c>
      <c r="Y726" s="44"/>
      <c r="Z726" s="44" t="s">
        <v>16</v>
      </c>
      <c r="AA726" s="44" t="s">
        <v>80</v>
      </c>
      <c r="AB726" s="2">
        <v>34935138.757555217</v>
      </c>
      <c r="AC726" s="2">
        <v>2917084.086255861</v>
      </c>
      <c r="AD726" s="2">
        <f>+M726</f>
        <v>41534250</v>
      </c>
      <c r="AE726" s="2">
        <f>+AD726*14%</f>
        <v>5814795.0000000009</v>
      </c>
      <c r="AF726" s="155">
        <f>+AD726*35%</f>
        <v>14536987.5</v>
      </c>
      <c r="AG726" s="2">
        <f>+AD726*F726</f>
        <v>3468109.875</v>
      </c>
      <c r="AH726" s="2">
        <f>+AE726*F726</f>
        <v>485535.38250000012</v>
      </c>
      <c r="AI726" s="2">
        <f>+AF726*F726</f>
        <v>1213838.45625</v>
      </c>
      <c r="AJ726" s="2">
        <f>SUM(AG726:AI726)</f>
        <v>5167483.7137500001</v>
      </c>
      <c r="AK726" s="2">
        <f>+AD726*G726</f>
        <v>3468109.875</v>
      </c>
      <c r="AL726" s="2">
        <f>+AE726*G726</f>
        <v>485535.38250000012</v>
      </c>
      <c r="AM726" s="2">
        <f>+AF726*G726</f>
        <v>1213838.45625</v>
      </c>
      <c r="AN726" s="155">
        <f>SUM(AK726:AM726)</f>
        <v>5167483.7137500001</v>
      </c>
      <c r="AQ726" s="145" t="s">
        <v>525</v>
      </c>
      <c r="AU726" s="8">
        <f>+K726</f>
        <v>29073975</v>
      </c>
      <c r="AV726" s="8">
        <f>+L726</f>
        <v>12460275</v>
      </c>
      <c r="AW726" s="2">
        <f>+M726</f>
        <v>41534250</v>
      </c>
      <c r="AX726" s="8">
        <f>F726*AW726</f>
        <v>3468109.875</v>
      </c>
      <c r="AY726" s="8">
        <f>IF(AQ726="CT",7%,5%)*AX726</f>
        <v>242767.69125000003</v>
      </c>
      <c r="AZ726" s="8">
        <f>AX726*2%</f>
        <v>69362.197499999995</v>
      </c>
      <c r="BA726" s="8">
        <f>IF(BB726&gt;0,0,AX726*5%)</f>
        <v>0</v>
      </c>
      <c r="BB726" s="8">
        <f>(AX726-BG726)*35%</f>
        <v>1213838.4562499998</v>
      </c>
      <c r="BC726" s="8">
        <f>+AX726+AY726+AZ726+BA726+BB726</f>
        <v>4994078.22</v>
      </c>
      <c r="BD726" s="8">
        <f>AX726-AT726</f>
        <v>3468109.875</v>
      </c>
      <c r="BE726" s="2"/>
      <c r="BH726" s="2"/>
    </row>
    <row r="727" spans="1:60" ht="34" hidden="1" outlineLevel="1" x14ac:dyDescent="0.2">
      <c r="A727" s="1" t="s">
        <v>1101</v>
      </c>
      <c r="B727" s="82">
        <v>10</v>
      </c>
      <c r="C727" s="144" t="s">
        <v>156</v>
      </c>
      <c r="D727" s="144"/>
      <c r="E727" s="82" t="s">
        <v>91</v>
      </c>
      <c r="F727" s="143">
        <v>8.3500000000000005E-2</v>
      </c>
      <c r="G727" s="142">
        <f>+[2]THKL!F727</f>
        <v>8.3500000000000005E-2</v>
      </c>
      <c r="H727" s="132"/>
      <c r="I727" s="132"/>
      <c r="J727" s="132"/>
      <c r="K727" s="48" t="s">
        <v>89</v>
      </c>
      <c r="L727" s="47" t="s">
        <v>89</v>
      </c>
      <c r="M727" s="47">
        <f>SUM(K727:L727)</f>
        <v>0</v>
      </c>
      <c r="N727" s="83">
        <f>IF(V727&lt;&gt;"VTC VHm",_xlfn.XLOOKUP(Z727,$AC$4015:$AC$4035,$AD$4015:$AD$4035,0)*M727,_xlfn.XLOOKUP(Z727,$AC$4015:$AC$4035,$AD$4015:$AD$4035,0)*L727)</f>
        <v>0</v>
      </c>
      <c r="O727" s="83">
        <f>IF(V727&lt;&gt;"VTC VHm",_xlfn.XLOOKUP(Z727,$AC$4015:$AC$4035,$AE$4015:$AE$4035,0)*M727,_xlfn.XLOOKUP(Z727,$AC$4015:$AC$4035,$AE$4015:$AE$4035,0)*L727)</f>
        <v>0</v>
      </c>
      <c r="P727" s="83">
        <f>SUM(N727:O727)</f>
        <v>0</v>
      </c>
      <c r="Q727" s="47">
        <f>M727*G727</f>
        <v>0</v>
      </c>
      <c r="R727" s="47">
        <f>G727*P727</f>
        <v>0</v>
      </c>
      <c r="S727" s="83">
        <f>SUM(Q727:R727)</f>
        <v>0</v>
      </c>
      <c r="T727" s="48" t="s">
        <v>50</v>
      </c>
      <c r="U727" s="132"/>
      <c r="V727" s="82"/>
      <c r="W727" s="132"/>
      <c r="X727" s="44" t="s">
        <v>33</v>
      </c>
      <c r="Y727" s="44"/>
      <c r="Z727" s="44" t="s">
        <v>16</v>
      </c>
      <c r="AA727" s="44" t="s">
        <v>80</v>
      </c>
      <c r="AB727" s="2">
        <v>7872000.4009100944</v>
      </c>
      <c r="AC727" s="2">
        <v>657312.03347599297</v>
      </c>
      <c r="AD727" s="2">
        <f>+M727</f>
        <v>0</v>
      </c>
      <c r="AE727" s="2">
        <f>+AD727*14%</f>
        <v>0</v>
      </c>
      <c r="AF727" s="2">
        <f>+AD727*35%</f>
        <v>0</v>
      </c>
      <c r="AG727" s="2">
        <f>+AD727*F727</f>
        <v>0</v>
      </c>
      <c r="AH727" s="2">
        <f>+AE727*F727</f>
        <v>0</v>
      </c>
      <c r="AI727" s="2">
        <f>+AF727*F727</f>
        <v>0</v>
      </c>
      <c r="AJ727" s="2">
        <f>SUM(AG727:AI727)</f>
        <v>0</v>
      </c>
      <c r="AK727" s="2">
        <f>+AD727*G727</f>
        <v>0</v>
      </c>
      <c r="AL727" s="2">
        <f>+AE727*G727</f>
        <v>0</v>
      </c>
      <c r="AM727" s="2">
        <f>+AF727*G727</f>
        <v>0</v>
      </c>
      <c r="AN727" s="2">
        <f>SUM(AK727:AM727)</f>
        <v>0</v>
      </c>
      <c r="AQ727" s="145" t="s">
        <v>525</v>
      </c>
      <c r="AU727" s="8" t="str">
        <f>+K727</f>
        <v>Bao gồm</v>
      </c>
      <c r="AV727" s="8" t="str">
        <f>+L727</f>
        <v>Bao gồm</v>
      </c>
      <c r="AW727" s="2">
        <f>+M727</f>
        <v>0</v>
      </c>
      <c r="AX727" s="8">
        <f>F727*AW727</f>
        <v>0</v>
      </c>
      <c r="AY727" s="8">
        <f>IF(AQ727="CT",7%,5%)*AX727</f>
        <v>0</v>
      </c>
      <c r="AZ727" s="8">
        <f>AX727*2%</f>
        <v>0</v>
      </c>
      <c r="BA727" s="8">
        <f>IF(BB727&gt;0,0,AX727*5%)</f>
        <v>0</v>
      </c>
      <c r="BB727" s="8">
        <f>(AX727-BG727)*35%</f>
        <v>0</v>
      </c>
      <c r="BC727" s="8">
        <f>+AX727+AY727+AZ727+BA727+BB727</f>
        <v>0</v>
      </c>
      <c r="BD727" s="8">
        <f>AX727-AT727</f>
        <v>0</v>
      </c>
      <c r="BE727" s="2"/>
      <c r="BH727" s="2"/>
    </row>
    <row r="728" spans="1:60" s="92" customFormat="1" ht="15.75" customHeight="1" collapsed="1" x14ac:dyDescent="0.2">
      <c r="A728" s="92" t="s">
        <v>45</v>
      </c>
      <c r="B728" s="163"/>
      <c r="C728" s="164" t="s">
        <v>155</v>
      </c>
      <c r="D728" s="164"/>
      <c r="E728" s="163"/>
      <c r="F728" s="162"/>
      <c r="G728" s="149">
        <f>+[2]THKL!F728</f>
        <v>0</v>
      </c>
      <c r="H728" s="158"/>
      <c r="I728" s="158"/>
      <c r="J728" s="158"/>
      <c r="K728" s="159"/>
      <c r="L728" s="161"/>
      <c r="M728" s="161">
        <f>SUM(K728:L728)</f>
        <v>0</v>
      </c>
      <c r="N728" s="83">
        <f>IF(V728&lt;&gt;"VTC VHm",_xlfn.XLOOKUP(Z728,$AC$4015:$AC$4035,$AD$4015:$AD$4035,0)*M728,_xlfn.XLOOKUP(Z728,$AC$4015:$AC$4035,$AD$4015:$AD$4035,0)*L728)</f>
        <v>0</v>
      </c>
      <c r="O728" s="83">
        <f>IF(V728&lt;&gt;"VTC VHm",_xlfn.XLOOKUP(Z728,$AC$4015:$AC$4035,$AE$4015:$AE$4035,0)*M728,_xlfn.XLOOKUP(Z728,$AC$4015:$AC$4035,$AE$4015:$AE$4035,0)*L728)</f>
        <v>0</v>
      </c>
      <c r="P728" s="160">
        <f>SUM(N728:O728)</f>
        <v>0</v>
      </c>
      <c r="Q728" s="161">
        <f>M728*G728</f>
        <v>0</v>
      </c>
      <c r="R728" s="161">
        <f>G728*P728</f>
        <v>0</v>
      </c>
      <c r="S728" s="160">
        <f>SUM(Q728:R728)</f>
        <v>0</v>
      </c>
      <c r="T728" s="159"/>
      <c r="U728" s="158"/>
      <c r="V728" s="158"/>
      <c r="W728" s="158"/>
      <c r="X728" s="94" t="s">
        <v>33</v>
      </c>
      <c r="Y728" s="94"/>
      <c r="Z728" s="94"/>
      <c r="AA728" s="44" t="s">
        <v>80</v>
      </c>
      <c r="AB728" s="2"/>
      <c r="AC728" s="2">
        <v>0</v>
      </c>
      <c r="AD728" s="93">
        <f>+M728</f>
        <v>0</v>
      </c>
      <c r="AE728" s="93">
        <f>+AD728*14%</f>
        <v>0</v>
      </c>
      <c r="AF728" s="93">
        <f>+AD728*35%</f>
        <v>0</v>
      </c>
      <c r="AG728" s="93">
        <f>+AD728*F728</f>
        <v>0</v>
      </c>
      <c r="AH728" s="93">
        <f>+AE728*F728</f>
        <v>0</v>
      </c>
      <c r="AI728" s="93">
        <f>+AF728*F728</f>
        <v>0</v>
      </c>
      <c r="AJ728" s="93">
        <f>SUM(AG728:AI728)</f>
        <v>0</v>
      </c>
      <c r="AK728" s="93">
        <f>+AD728*G728</f>
        <v>0</v>
      </c>
      <c r="AL728" s="93">
        <f>+AE728*G728</f>
        <v>0</v>
      </c>
      <c r="AM728" s="93">
        <f>+AF728*G728</f>
        <v>0</v>
      </c>
      <c r="AN728" s="93">
        <f>SUM(AK728:AM728)</f>
        <v>0</v>
      </c>
      <c r="AQ728" s="145" t="s">
        <v>525</v>
      </c>
      <c r="AU728" s="8">
        <f>+K728</f>
        <v>0</v>
      </c>
      <c r="AV728" s="8">
        <f>+L728</f>
        <v>0</v>
      </c>
      <c r="AW728" s="2">
        <f>+M728</f>
        <v>0</v>
      </c>
      <c r="AX728" s="8">
        <f>F728*AW728</f>
        <v>0</v>
      </c>
      <c r="AY728" s="8">
        <f>IF(AQ728="CT",7%,5%)*AX728</f>
        <v>0</v>
      </c>
      <c r="AZ728" s="8">
        <f>AX728*2%</f>
        <v>0</v>
      </c>
      <c r="BA728" s="8">
        <f>IF(BB728&gt;0,0,AX728*5%)</f>
        <v>0</v>
      </c>
      <c r="BB728" s="8">
        <f>(AX728-BG728)*35%</f>
        <v>0</v>
      </c>
      <c r="BC728" s="8">
        <f>+AX728+AY728+AZ728+BA728+BB728</f>
        <v>0</v>
      </c>
      <c r="BD728" s="8">
        <f>AX728-AT728</f>
        <v>0</v>
      </c>
      <c r="BE728" s="2"/>
      <c r="BH728" s="2"/>
    </row>
    <row r="729" spans="1:60" ht="34" hidden="1" outlineLevel="1" x14ac:dyDescent="0.2">
      <c r="A729" s="1" t="s">
        <v>1284</v>
      </c>
      <c r="B729" s="82">
        <v>11</v>
      </c>
      <c r="C729" s="144" t="s">
        <v>198</v>
      </c>
      <c r="D729" s="144"/>
      <c r="E729" s="82" t="s">
        <v>148</v>
      </c>
      <c r="F729" s="143">
        <v>5.6169000000000002</v>
      </c>
      <c r="G729" s="142">
        <f>+'[2]Công trình A3'!P34</f>
        <v>5.6692999999999998</v>
      </c>
      <c r="H729" s="132"/>
      <c r="I729" s="132"/>
      <c r="J729" s="132"/>
      <c r="K729" s="156"/>
      <c r="L729" s="157">
        <f>$L$19</f>
        <v>4358677.8</v>
      </c>
      <c r="M729" s="157">
        <f>SUM(K729:L729)</f>
        <v>4358677.8</v>
      </c>
      <c r="N729" s="83">
        <f>IF(V729&lt;&gt;"VTC VHm",_xlfn.XLOOKUP(Z729,$AC$4015:$AC$4035,$AD$4015:$AD$4035,0)*M729,_xlfn.XLOOKUP(Z729,$AC$4015:$AC$4035,$AD$4015:$AD$4035,0)*L729)</f>
        <v>1525537.2299999997</v>
      </c>
      <c r="O729" s="83">
        <f>IF(V729&lt;&gt;"VTC VHm",_xlfn.XLOOKUP(Z729,$AC$4015:$AC$4035,$AE$4015:$AE$4035,0)*M729,_xlfn.XLOOKUP(Z729,$AC$4015:$AC$4035,$AE$4015:$AE$4035,0)*L729)</f>
        <v>0</v>
      </c>
      <c r="P729" s="83">
        <f>SUM(N729:O729)</f>
        <v>1525537.2299999997</v>
      </c>
      <c r="Q729" s="157">
        <f>M729*G729</f>
        <v>24710652.051539999</v>
      </c>
      <c r="R729" s="157">
        <f>G729*P729</f>
        <v>8648728.2180389985</v>
      </c>
      <c r="S729" s="83">
        <f>SUM(Q729:R729)</f>
        <v>33359380.269578997</v>
      </c>
      <c r="T729" s="156" t="s">
        <v>50</v>
      </c>
      <c r="U729" s="132"/>
      <c r="V729" s="132"/>
      <c r="W729" s="132"/>
      <c r="X729" s="44" t="s">
        <v>33</v>
      </c>
      <c r="Y729" s="44"/>
      <c r="Z729" s="44" t="s">
        <v>16</v>
      </c>
      <c r="AA729" s="44" t="s">
        <v>80</v>
      </c>
      <c r="AB729" s="2">
        <v>2291638.9771197448</v>
      </c>
      <c r="AC729" s="2">
        <v>12871906.970583895</v>
      </c>
      <c r="AD729" s="2">
        <f>+M729</f>
        <v>4358677.8</v>
      </c>
      <c r="AE729" s="2">
        <f>+AD729*14%</f>
        <v>610214.89199999999</v>
      </c>
      <c r="AF729" s="155">
        <f>+AD729*35%</f>
        <v>1525537.2299999997</v>
      </c>
      <c r="AG729" s="2">
        <f>+AD729*F729</f>
        <v>24482257.334819999</v>
      </c>
      <c r="AH729" s="2">
        <f>+AE729*F729</f>
        <v>3427516.0268748002</v>
      </c>
      <c r="AI729" s="2">
        <f>+AF729*F729</f>
        <v>8568790.0671869982</v>
      </c>
      <c r="AJ729" s="2">
        <f>SUM(AG729:AI729)</f>
        <v>36478563.428881794</v>
      </c>
      <c r="AK729" s="2">
        <f>+AD729*G729</f>
        <v>24710652.051539999</v>
      </c>
      <c r="AL729" s="2">
        <f>+AE729*G729</f>
        <v>3459491.2872155998</v>
      </c>
      <c r="AM729" s="2">
        <f>+AF729*G729</f>
        <v>8648728.2180389985</v>
      </c>
      <c r="AN729" s="155">
        <f>SUM(AK729:AM729)</f>
        <v>36818871.556794599</v>
      </c>
      <c r="AQ729" s="145" t="s">
        <v>525</v>
      </c>
      <c r="AU729" s="8">
        <f>+K729</f>
        <v>0</v>
      </c>
      <c r="AV729" s="8">
        <f>+L729</f>
        <v>4358677.8</v>
      </c>
      <c r="AW729" s="2">
        <f>+M729</f>
        <v>4358677.8</v>
      </c>
      <c r="AX729" s="8">
        <f>F729*AW729</f>
        <v>24482257.334819999</v>
      </c>
      <c r="AY729" s="8">
        <f>IF(AQ729="CT",7%,5%)*AX729</f>
        <v>1713758.0134374001</v>
      </c>
      <c r="AZ729" s="8">
        <f>AX729*2%</f>
        <v>489645.14669639996</v>
      </c>
      <c r="BA729" s="8">
        <f>IF(BB729&gt;0,0,AX729*5%)</f>
        <v>0</v>
      </c>
      <c r="BB729" s="8">
        <f>(AX729-BG729)*35%</f>
        <v>8568790.0671869982</v>
      </c>
      <c r="BC729" s="8">
        <f>+AX729+AY729+AZ729+BA729+BB729</f>
        <v>35254450.5621408</v>
      </c>
      <c r="BD729" s="8">
        <f>AX729-AT729</f>
        <v>24482257.334819999</v>
      </c>
      <c r="BE729" s="2"/>
      <c r="BH729" s="2"/>
    </row>
    <row r="730" spans="1:60" ht="34" hidden="1" outlineLevel="1" x14ac:dyDescent="0.2">
      <c r="A730" s="1" t="s">
        <v>1283</v>
      </c>
      <c r="B730" s="82">
        <v>12</v>
      </c>
      <c r="C730" s="144" t="s">
        <v>153</v>
      </c>
      <c r="D730" s="144"/>
      <c r="E730" s="82" t="s">
        <v>104</v>
      </c>
      <c r="F730" s="143">
        <v>60.248699999999999</v>
      </c>
      <c r="G730" s="142">
        <f>+'[2]Công trình A3'!P70</f>
        <v>60.831299999999999</v>
      </c>
      <c r="H730" s="132"/>
      <c r="I730" s="132"/>
      <c r="J730" s="132"/>
      <c r="K730" s="156"/>
      <c r="L730" s="157">
        <f>'[3]BDG (XD)'!$AA$913</f>
        <v>251876.31</v>
      </c>
      <c r="M730" s="157">
        <f>SUM(K730:L730)</f>
        <v>251876.31</v>
      </c>
      <c r="N730" s="83">
        <f>IF(V730&lt;&gt;"VTC VHm",_xlfn.XLOOKUP(Z730,$AC$4015:$AC$4035,$AD$4015:$AD$4035,0)*M730,_xlfn.XLOOKUP(Z730,$AC$4015:$AC$4035,$AD$4015:$AD$4035,0)*L730)</f>
        <v>88156.708499999993</v>
      </c>
      <c r="O730" s="83">
        <f>IF(V730&lt;&gt;"VTC VHm",_xlfn.XLOOKUP(Z730,$AC$4015:$AC$4035,$AE$4015:$AE$4035,0)*M730,_xlfn.XLOOKUP(Z730,$AC$4015:$AC$4035,$AE$4015:$AE$4035,0)*L730)</f>
        <v>0</v>
      </c>
      <c r="P730" s="83">
        <f>SUM(N730:O730)</f>
        <v>88156.708499999993</v>
      </c>
      <c r="Q730" s="157">
        <f>M730*G730</f>
        <v>15321963.376503</v>
      </c>
      <c r="R730" s="157">
        <f>G730*P730</f>
        <v>5362687.1817760495</v>
      </c>
      <c r="S730" s="83">
        <f>SUM(Q730:R730)</f>
        <v>20684650.558279049</v>
      </c>
      <c r="T730" s="156" t="s">
        <v>50</v>
      </c>
      <c r="U730" s="132"/>
      <c r="V730" s="132"/>
      <c r="W730" s="132"/>
      <c r="X730" s="44" t="s">
        <v>33</v>
      </c>
      <c r="Y730" s="44"/>
      <c r="Z730" s="44" t="s">
        <v>16</v>
      </c>
      <c r="AA730" s="44" t="s">
        <v>80</v>
      </c>
      <c r="AB730" s="2">
        <v>203791.365009375</v>
      </c>
      <c r="AC730" s="2">
        <v>12278164.813040331</v>
      </c>
      <c r="AD730" s="2">
        <f>+M730</f>
        <v>251876.31</v>
      </c>
      <c r="AE730" s="2">
        <f>+AD730*14%</f>
        <v>35262.683400000002</v>
      </c>
      <c r="AF730" s="155">
        <f>+AD730*35%</f>
        <v>88156.708499999993</v>
      </c>
      <c r="AG730" s="2">
        <f>+AD730*F730</f>
        <v>15175220.238297001</v>
      </c>
      <c r="AH730" s="2">
        <f>+AE730*F730</f>
        <v>2124530.83336158</v>
      </c>
      <c r="AI730" s="2">
        <f>+AF730*F730</f>
        <v>5311327.0834039496</v>
      </c>
      <c r="AJ730" s="2">
        <f>SUM(AG730:AI730)</f>
        <v>22611078.15506253</v>
      </c>
      <c r="AK730" s="2">
        <f>+AD730*G730</f>
        <v>15321963.376503</v>
      </c>
      <c r="AL730" s="2">
        <f>+AE730*G730</f>
        <v>2145074.8727104203</v>
      </c>
      <c r="AM730" s="2">
        <f>+AF730*G730</f>
        <v>5362687.1817760495</v>
      </c>
      <c r="AN730" s="155">
        <f>SUM(AK730:AM730)</f>
        <v>22829725.43098947</v>
      </c>
      <c r="AQ730" s="145" t="s">
        <v>525</v>
      </c>
      <c r="AU730" s="8">
        <f>+K730</f>
        <v>0</v>
      </c>
      <c r="AV730" s="8">
        <f>+L730</f>
        <v>251876.31</v>
      </c>
      <c r="AW730" s="2">
        <f>+M730</f>
        <v>251876.31</v>
      </c>
      <c r="AX730" s="8">
        <f>F730*AW730</f>
        <v>15175220.238297001</v>
      </c>
      <c r="AY730" s="8">
        <f>IF(AQ730="CT",7%,5%)*AX730</f>
        <v>1062265.4166807903</v>
      </c>
      <c r="AZ730" s="8">
        <f>AX730*2%</f>
        <v>303504.40476594004</v>
      </c>
      <c r="BA730" s="8">
        <f>IF(BB730&gt;0,0,AX730*5%)</f>
        <v>0</v>
      </c>
      <c r="BB730" s="8">
        <f>(AX730-BG730)*35%</f>
        <v>5311327.0834039496</v>
      </c>
      <c r="BC730" s="8">
        <f>+AX730+AY730+AZ730+BA730+BB730</f>
        <v>21852317.143147681</v>
      </c>
      <c r="BD730" s="8">
        <f>AX730-AT730</f>
        <v>15175220.238297001</v>
      </c>
      <c r="BE730" s="2"/>
      <c r="BH730" s="2"/>
    </row>
    <row r="731" spans="1:60" ht="34" hidden="1" outlineLevel="1" x14ac:dyDescent="0.2">
      <c r="A731" s="1" t="s">
        <v>1099</v>
      </c>
      <c r="B731" s="82">
        <v>13</v>
      </c>
      <c r="C731" s="144" t="s">
        <v>152</v>
      </c>
      <c r="D731" s="144"/>
      <c r="E731" s="82" t="s">
        <v>148</v>
      </c>
      <c r="F731" s="143">
        <v>3.8637000000000001</v>
      </c>
      <c r="G731" s="142">
        <f>+[2]THKL!F731</f>
        <v>3.8637000000000001</v>
      </c>
      <c r="H731" s="132"/>
      <c r="I731" s="132"/>
      <c r="J731" s="132"/>
      <c r="K731" s="156"/>
      <c r="L731" s="157">
        <f>$L$22</f>
        <v>4731750</v>
      </c>
      <c r="M731" s="157">
        <f>SUM(K731:L731)</f>
        <v>4731750</v>
      </c>
      <c r="N731" s="83">
        <f>IF(V731&lt;&gt;"VTC VHm",_xlfn.XLOOKUP(Z731,$AC$4015:$AC$4035,$AD$4015:$AD$4035,0)*M731,_xlfn.XLOOKUP(Z731,$AC$4015:$AC$4035,$AD$4015:$AD$4035,0)*L731)</f>
        <v>1656112.5</v>
      </c>
      <c r="O731" s="83">
        <f>IF(V731&lt;&gt;"VTC VHm",_xlfn.XLOOKUP(Z731,$AC$4015:$AC$4035,$AE$4015:$AE$4035,0)*M731,_xlfn.XLOOKUP(Z731,$AC$4015:$AC$4035,$AE$4015:$AE$4035,0)*L731)</f>
        <v>0</v>
      </c>
      <c r="P731" s="83">
        <f>SUM(N731:O731)</f>
        <v>1656112.5</v>
      </c>
      <c r="Q731" s="157">
        <f>M731*G731</f>
        <v>18282062.475000001</v>
      </c>
      <c r="R731" s="157">
        <f>G731*P731</f>
        <v>6398721.86625</v>
      </c>
      <c r="S731" s="83">
        <f>SUM(Q731:R731)</f>
        <v>24680784.341250002</v>
      </c>
      <c r="T731" s="156" t="s">
        <v>50</v>
      </c>
      <c r="U731" s="132"/>
      <c r="V731" s="132"/>
      <c r="W731" s="132"/>
      <c r="X731" s="44" t="s">
        <v>33</v>
      </c>
      <c r="Y731" s="44"/>
      <c r="Z731" s="44" t="s">
        <v>16</v>
      </c>
      <c r="AA731" s="44" t="s">
        <v>80</v>
      </c>
      <c r="AB731" s="2">
        <v>3687298.2852585004</v>
      </c>
      <c r="AC731" s="2">
        <v>14246614.384753268</v>
      </c>
      <c r="AD731" s="2">
        <f>+M731</f>
        <v>4731750</v>
      </c>
      <c r="AE731" s="2">
        <f>+AD731*14%</f>
        <v>662445.00000000012</v>
      </c>
      <c r="AF731" s="155">
        <f>+AD731*35%</f>
        <v>1656112.5</v>
      </c>
      <c r="AG731" s="2">
        <f>+AD731*F731</f>
        <v>18282062.475000001</v>
      </c>
      <c r="AH731" s="2">
        <f>+AE731*F731</f>
        <v>2559488.7465000004</v>
      </c>
      <c r="AI731" s="2">
        <f>+AF731*F731</f>
        <v>6398721.86625</v>
      </c>
      <c r="AJ731" s="2">
        <f>SUM(AG731:AI731)</f>
        <v>27240273.087750003</v>
      </c>
      <c r="AK731" s="2">
        <f>+AD731*G731</f>
        <v>18282062.475000001</v>
      </c>
      <c r="AL731" s="2">
        <f>+AE731*G731</f>
        <v>2559488.7465000004</v>
      </c>
      <c r="AM731" s="2">
        <f>+AF731*G731</f>
        <v>6398721.86625</v>
      </c>
      <c r="AN731" s="155">
        <f>SUM(AK731:AM731)</f>
        <v>27240273.087750003</v>
      </c>
      <c r="AQ731" s="145" t="s">
        <v>525</v>
      </c>
      <c r="AU731" s="8">
        <f>+K731</f>
        <v>0</v>
      </c>
      <c r="AV731" s="8">
        <f>+L731</f>
        <v>4731750</v>
      </c>
      <c r="AW731" s="2">
        <f>+M731</f>
        <v>4731750</v>
      </c>
      <c r="AX731" s="8">
        <f>F731*AW731</f>
        <v>18282062.475000001</v>
      </c>
      <c r="AY731" s="8">
        <f>IF(AQ731="CT",7%,5%)*AX731</f>
        <v>1279744.3732500002</v>
      </c>
      <c r="AZ731" s="8">
        <f>AX731*2%</f>
        <v>365641.24950000003</v>
      </c>
      <c r="BA731" s="8">
        <f>IF(BB731&gt;0,0,AX731*5%)</f>
        <v>0</v>
      </c>
      <c r="BB731" s="8">
        <f>(AX731-BG731)*35%</f>
        <v>6398721.86625</v>
      </c>
      <c r="BC731" s="8">
        <f>+AX731+AY731+AZ731+BA731+BB731</f>
        <v>26326169.964000002</v>
      </c>
      <c r="BD731" s="8">
        <f>AX731-AT731</f>
        <v>18282062.475000001</v>
      </c>
      <c r="BE731" s="2"/>
      <c r="BH731" s="2"/>
    </row>
    <row r="732" spans="1:60" ht="34" hidden="1" outlineLevel="1" x14ac:dyDescent="0.2">
      <c r="A732" s="1" t="s">
        <v>1099</v>
      </c>
      <c r="B732" s="82">
        <v>14</v>
      </c>
      <c r="C732" s="144" t="s">
        <v>152</v>
      </c>
      <c r="D732" s="144"/>
      <c r="E732" s="82" t="s">
        <v>148</v>
      </c>
      <c r="F732" s="143">
        <v>2.601</v>
      </c>
      <c r="G732" s="142">
        <f>+[2]THKL!F732</f>
        <v>2.601</v>
      </c>
      <c r="H732" s="132"/>
      <c r="I732" s="132"/>
      <c r="J732" s="132"/>
      <c r="K732" s="156"/>
      <c r="L732" s="157">
        <f>$L$22</f>
        <v>4731750</v>
      </c>
      <c r="M732" s="157">
        <f>SUM(K732:L732)</f>
        <v>4731750</v>
      </c>
      <c r="N732" s="83">
        <f>IF(V732&lt;&gt;"VTC VHm",_xlfn.XLOOKUP(Z732,$AC$4015:$AC$4035,$AD$4015:$AD$4035,0)*M732,_xlfn.XLOOKUP(Z732,$AC$4015:$AC$4035,$AD$4015:$AD$4035,0)*L732)</f>
        <v>1656112.5</v>
      </c>
      <c r="O732" s="83">
        <f>IF(V732&lt;&gt;"VTC VHm",_xlfn.XLOOKUP(Z732,$AC$4015:$AC$4035,$AE$4015:$AE$4035,0)*M732,_xlfn.XLOOKUP(Z732,$AC$4015:$AC$4035,$AE$4015:$AE$4035,0)*L732)</f>
        <v>0</v>
      </c>
      <c r="P732" s="83">
        <f>SUM(N732:O732)</f>
        <v>1656112.5</v>
      </c>
      <c r="Q732" s="157">
        <f>M732*G732</f>
        <v>12307281.75</v>
      </c>
      <c r="R732" s="157">
        <f>G732*P732</f>
        <v>4307548.6124999998</v>
      </c>
      <c r="S732" s="83">
        <f>SUM(Q732:R732)</f>
        <v>16614830.362500001</v>
      </c>
      <c r="T732" s="156" t="s">
        <v>50</v>
      </c>
      <c r="U732" s="132"/>
      <c r="V732" s="132"/>
      <c r="W732" s="132"/>
      <c r="X732" s="44" t="s">
        <v>33</v>
      </c>
      <c r="Y732" s="44"/>
      <c r="Z732" s="44" t="s">
        <v>16</v>
      </c>
      <c r="AA732" s="44" t="s">
        <v>80</v>
      </c>
      <c r="AB732" s="2">
        <v>3687298.2852585004</v>
      </c>
      <c r="AC732" s="2">
        <v>9590662.8399573602</v>
      </c>
      <c r="AD732" s="2">
        <f>+M732</f>
        <v>4731750</v>
      </c>
      <c r="AE732" s="2">
        <f>+AD732*14%</f>
        <v>662445.00000000012</v>
      </c>
      <c r="AF732" s="155">
        <f>+AD732*35%</f>
        <v>1656112.5</v>
      </c>
      <c r="AG732" s="2">
        <f>+AD732*F732</f>
        <v>12307281.75</v>
      </c>
      <c r="AH732" s="2">
        <f>+AE732*F732</f>
        <v>1723019.4450000003</v>
      </c>
      <c r="AI732" s="2">
        <f>+AF732*F732</f>
        <v>4307548.6124999998</v>
      </c>
      <c r="AJ732" s="2">
        <f>SUM(AG732:AI732)</f>
        <v>18337849.807500001</v>
      </c>
      <c r="AK732" s="2">
        <f>+AD732*G732</f>
        <v>12307281.75</v>
      </c>
      <c r="AL732" s="2">
        <f>+AE732*G732</f>
        <v>1723019.4450000003</v>
      </c>
      <c r="AM732" s="2">
        <f>+AF732*G732</f>
        <v>4307548.6124999998</v>
      </c>
      <c r="AN732" s="155">
        <f>SUM(AK732:AM732)</f>
        <v>18337849.807500001</v>
      </c>
      <c r="AQ732" s="145" t="s">
        <v>525</v>
      </c>
      <c r="AU732" s="8">
        <f>+K732</f>
        <v>0</v>
      </c>
      <c r="AV732" s="8">
        <f>+L732</f>
        <v>4731750</v>
      </c>
      <c r="AW732" s="2">
        <f>+M732</f>
        <v>4731750</v>
      </c>
      <c r="AX732" s="8">
        <f>F732*AW732</f>
        <v>12307281.75</v>
      </c>
      <c r="AY732" s="8">
        <f>IF(AQ732="CT",7%,5%)*AX732</f>
        <v>861509.72250000003</v>
      </c>
      <c r="AZ732" s="8">
        <f>AX732*2%</f>
        <v>246145.63500000001</v>
      </c>
      <c r="BA732" s="8">
        <f>IF(BB732&gt;0,0,AX732*5%)</f>
        <v>0</v>
      </c>
      <c r="BB732" s="8">
        <f>(AX732-BG732)*35%</f>
        <v>4307548.6124999998</v>
      </c>
      <c r="BC732" s="8">
        <f>+AX732+AY732+AZ732+BA732+BB732</f>
        <v>17722485.719999999</v>
      </c>
      <c r="BD732" s="8">
        <f>AX732-AT732</f>
        <v>12307281.75</v>
      </c>
      <c r="BE732" s="2"/>
      <c r="BH732" s="2"/>
    </row>
    <row r="733" spans="1:60" ht="34" hidden="1" outlineLevel="1" x14ac:dyDescent="0.2">
      <c r="A733" s="1" t="s">
        <v>255</v>
      </c>
      <c r="B733" s="82">
        <v>15</v>
      </c>
      <c r="C733" s="144" t="s">
        <v>195</v>
      </c>
      <c r="D733" s="144"/>
      <c r="E733" s="82" t="s">
        <v>104</v>
      </c>
      <c r="F733" s="143">
        <v>15.0448</v>
      </c>
      <c r="G733" s="142">
        <f>+'[2]Công trình A3'!P121</f>
        <v>15.1966</v>
      </c>
      <c r="H733" s="132"/>
      <c r="I733" s="132"/>
      <c r="J733" s="132"/>
      <c r="K733" s="156" t="str">
        <f>$K$23</f>
        <v>Bao gồm</v>
      </c>
      <c r="L733" s="157">
        <f>$L$23</f>
        <v>1796521.3602777775</v>
      </c>
      <c r="M733" s="157">
        <f>SUM(K733:L733)</f>
        <v>1796521.3602777775</v>
      </c>
      <c r="N733" s="83">
        <f>IF(V733&lt;&gt;"VTC VHm",_xlfn.XLOOKUP(Z733,$AC$4015:$AC$4035,$AD$4015:$AD$4035,0)*M733,_xlfn.XLOOKUP(Z733,$AC$4015:$AC$4035,$AD$4015:$AD$4035,0)*L733)</f>
        <v>628782.47609722207</v>
      </c>
      <c r="O733" s="83">
        <f>IF(V733&lt;&gt;"VTC VHm",_xlfn.XLOOKUP(Z733,$AC$4015:$AC$4035,$AE$4015:$AE$4035,0)*M733,_xlfn.XLOOKUP(Z733,$AC$4015:$AC$4035,$AE$4015:$AE$4035,0)*L733)</f>
        <v>0</v>
      </c>
      <c r="P733" s="83">
        <f>SUM(N733:O733)</f>
        <v>628782.47609722207</v>
      </c>
      <c r="Q733" s="157">
        <f>M733*G733</f>
        <v>27301016.503597274</v>
      </c>
      <c r="R733" s="157">
        <f>G733*P733</f>
        <v>9555355.7762590442</v>
      </c>
      <c r="S733" s="83">
        <f>SUM(Q733:R733)</f>
        <v>36856372.279856317</v>
      </c>
      <c r="T733" s="156" t="s">
        <v>50</v>
      </c>
      <c r="U733" s="132"/>
      <c r="V733" s="132"/>
      <c r="W733" s="132"/>
      <c r="X733" s="44" t="s">
        <v>33</v>
      </c>
      <c r="Y733" s="44"/>
      <c r="Z733" s="44" t="s">
        <v>16</v>
      </c>
      <c r="AA733" s="44" t="s">
        <v>80</v>
      </c>
      <c r="AB733" s="2">
        <v>1660893.9670542059</v>
      </c>
      <c r="AC733" s="2">
        <v>24987817.55553712</v>
      </c>
      <c r="AD733" s="2">
        <f>+M733</f>
        <v>1796521.3602777775</v>
      </c>
      <c r="AE733" s="2">
        <f>+AD733*14%</f>
        <v>251512.99043888887</v>
      </c>
      <c r="AF733" s="155">
        <f>+AD733*35%</f>
        <v>628782.47609722207</v>
      </c>
      <c r="AG733" s="2">
        <f>+AD733*F733</f>
        <v>27028304.561107107</v>
      </c>
      <c r="AH733" s="2">
        <f>+AE733*F733</f>
        <v>3783962.6385549954</v>
      </c>
      <c r="AI733" s="2">
        <f>+AF733*F733</f>
        <v>9459906.5963874869</v>
      </c>
      <c r="AJ733" s="2">
        <f>SUM(AG733:AI733)</f>
        <v>40272173.796049587</v>
      </c>
      <c r="AK733" s="2">
        <f>+AD733*G733</f>
        <v>27301016.503597274</v>
      </c>
      <c r="AL733" s="2">
        <f>+AE733*G733</f>
        <v>3822142.3105036188</v>
      </c>
      <c r="AM733" s="2">
        <f>+AF733*G733</f>
        <v>9555355.7762590442</v>
      </c>
      <c r="AN733" s="155">
        <f>SUM(AK733:AM733)</f>
        <v>40678514.590359934</v>
      </c>
      <c r="AQ733" s="145" t="s">
        <v>525</v>
      </c>
      <c r="AU733" s="8">
        <f>+BH733</f>
        <v>250000</v>
      </c>
      <c r="AV733" s="8">
        <f>+L733</f>
        <v>1796521.3602777775</v>
      </c>
      <c r="AW733" s="2">
        <f>+AU733+AV733</f>
        <v>2046521.3602777775</v>
      </c>
      <c r="AX733" s="8">
        <f>F733*AW733</f>
        <v>30789504.561107107</v>
      </c>
      <c r="AY733" s="8">
        <f>IF(AQ733="CT",7%,5%)*AX733</f>
        <v>2155265.3192774975</v>
      </c>
      <c r="AZ733" s="8">
        <f>AX733*2%</f>
        <v>615790.0912221421</v>
      </c>
      <c r="BA733" s="8">
        <f>IF(BB733&gt;0,0,AX733*5%)</f>
        <v>0</v>
      </c>
      <c r="BB733" s="8">
        <f>(AX733-BG733)*35%</f>
        <v>10776326.596387487</v>
      </c>
      <c r="BC733" s="8">
        <f>+AX733+AY733+AZ733+BA733+BB733</f>
        <v>44336886.567994237</v>
      </c>
      <c r="BD733" s="8">
        <f>AX733-AT733</f>
        <v>30789504.561107107</v>
      </c>
      <c r="BE733" s="2"/>
      <c r="BH733" s="2">
        <v>250000</v>
      </c>
    </row>
    <row r="734" spans="1:60" ht="34" hidden="1" outlineLevel="1" x14ac:dyDescent="0.2">
      <c r="A734" s="1" t="s">
        <v>1096</v>
      </c>
      <c r="B734" s="82">
        <v>16</v>
      </c>
      <c r="C734" s="144" t="s">
        <v>138</v>
      </c>
      <c r="D734" s="144"/>
      <c r="E734" s="82" t="s">
        <v>91</v>
      </c>
      <c r="F734" s="143">
        <v>1.9721</v>
      </c>
      <c r="G734" s="142">
        <f>+[2]THKL!F734</f>
        <v>1.9721</v>
      </c>
      <c r="H734" s="132"/>
      <c r="I734" s="132"/>
      <c r="J734" s="132"/>
      <c r="K734" s="156">
        <f>$K$4010*1000</f>
        <v>15050000</v>
      </c>
      <c r="L734" s="157">
        <f>'[3]BDG (XD)'!$AA$962*1000</f>
        <v>7690671</v>
      </c>
      <c r="M734" s="157">
        <f>SUM(K734:L734)</f>
        <v>22740671</v>
      </c>
      <c r="N734" s="83">
        <f>IF(V734&lt;&gt;"VTC VHm",_xlfn.XLOOKUP(Z734,$AC$4015:$AC$4035,$AD$4015:$AD$4035,0)*M734,_xlfn.XLOOKUP(Z734,$AC$4015:$AC$4035,$AD$4015:$AD$4035,0)*L734)</f>
        <v>2691734.8499999996</v>
      </c>
      <c r="O734" s="83">
        <f>IF(V734&lt;&gt;"VTC VHm",_xlfn.XLOOKUP(Z734,$AC$4015:$AC$4035,$AE$4015:$AE$4035,0)*M734,_xlfn.XLOOKUP(Z734,$AC$4015:$AC$4035,$AE$4015:$AE$4035,0)*L734)</f>
        <v>0</v>
      </c>
      <c r="P734" s="83">
        <f>SUM(N734:O734)</f>
        <v>2691734.8499999996</v>
      </c>
      <c r="Q734" s="157">
        <f>M734*G734</f>
        <v>44846877.279100001</v>
      </c>
      <c r="R734" s="157">
        <f>G734*P734</f>
        <v>5308370.2976849992</v>
      </c>
      <c r="S734" s="83">
        <f>SUM(Q734:R734)</f>
        <v>50155247.576784998</v>
      </c>
      <c r="T734" s="156" t="s">
        <v>50</v>
      </c>
      <c r="U734" s="132"/>
      <c r="V734" s="82" t="s">
        <v>34</v>
      </c>
      <c r="W734" s="132"/>
      <c r="X734" s="44" t="s">
        <v>33</v>
      </c>
      <c r="Y734" s="44"/>
      <c r="Z734" s="44" t="s">
        <v>16</v>
      </c>
      <c r="AA734" s="44" t="s">
        <v>80</v>
      </c>
      <c r="AB734" s="2">
        <v>22922131.999585498</v>
      </c>
      <c r="AC734" s="2">
        <v>45204736.51638256</v>
      </c>
      <c r="AD734" s="2">
        <f>+M734</f>
        <v>22740671</v>
      </c>
      <c r="AE734" s="2">
        <f>+AD734*14%</f>
        <v>3183693.9400000004</v>
      </c>
      <c r="AF734" s="155">
        <f>+AD734*35%</f>
        <v>7959234.8499999996</v>
      </c>
      <c r="AG734" s="2">
        <f>+AD734*F734</f>
        <v>44846877.279100001</v>
      </c>
      <c r="AH734" s="2">
        <f>+AE734*F734</f>
        <v>6278562.8190740002</v>
      </c>
      <c r="AI734" s="2">
        <f>+AF734*F734</f>
        <v>15696407.047684999</v>
      </c>
      <c r="AJ734" s="2">
        <f>SUM(AG734:AI734)</f>
        <v>66821847.145858996</v>
      </c>
      <c r="AK734" s="2">
        <f>+AD734*G734</f>
        <v>44846877.279100001</v>
      </c>
      <c r="AL734" s="2">
        <f>+AE734*G734</f>
        <v>6278562.8190740002</v>
      </c>
      <c r="AM734" s="2">
        <f>+AF734*G734</f>
        <v>15696407.047684999</v>
      </c>
      <c r="AN734" s="155">
        <f>SUM(AK734:AM734)</f>
        <v>66821847.145858996</v>
      </c>
      <c r="AQ734" s="145" t="s">
        <v>525</v>
      </c>
      <c r="AU734" s="8">
        <f>+K734</f>
        <v>15050000</v>
      </c>
      <c r="AV734" s="8">
        <f>+L734</f>
        <v>7690671</v>
      </c>
      <c r="AW734" s="2">
        <f>+M734</f>
        <v>22740671</v>
      </c>
      <c r="AX734" s="8">
        <f>F734*AW734</f>
        <v>44846877.279100001</v>
      </c>
      <c r="AY734" s="8">
        <f>IF(AQ734="CT",7%,5%)*AX734</f>
        <v>3139281.4095370006</v>
      </c>
      <c r="AZ734" s="8">
        <f>AX734*2%</f>
        <v>896937.54558200005</v>
      </c>
      <c r="BA734" s="8">
        <f>IF(BB734&gt;0,0,AX734*5%)</f>
        <v>0</v>
      </c>
      <c r="BB734" s="8">
        <f>(AX734-BG734)*35%</f>
        <v>5308370.2976850001</v>
      </c>
      <c r="BC734" s="8">
        <f>+AX734+AY734+AZ734+BA734+BB734</f>
        <v>54191466.531903997</v>
      </c>
      <c r="BD734" s="8">
        <f>AX734-AT734</f>
        <v>44846877.279100001</v>
      </c>
      <c r="BE734" s="2"/>
      <c r="BG734" s="7">
        <f>+K734*F734</f>
        <v>29680105</v>
      </c>
      <c r="BH734" s="2"/>
    </row>
    <row r="735" spans="1:60" ht="34" hidden="1" outlineLevel="1" x14ac:dyDescent="0.2">
      <c r="A735" s="1" t="s">
        <v>1095</v>
      </c>
      <c r="B735" s="82">
        <v>17</v>
      </c>
      <c r="C735" s="144" t="s">
        <v>137</v>
      </c>
      <c r="D735" s="144"/>
      <c r="E735" s="82" t="s">
        <v>91</v>
      </c>
      <c r="F735" s="143">
        <v>12.047499999999999</v>
      </c>
      <c r="G735" s="142">
        <f>+[2]THKL!F735</f>
        <v>12.047499999999999</v>
      </c>
      <c r="H735" s="132"/>
      <c r="I735" s="132"/>
      <c r="J735" s="132"/>
      <c r="K735" s="156">
        <f>$L$4010*1000</f>
        <v>15266666.666666666</v>
      </c>
      <c r="L735" s="157">
        <f>'[3]BDG (XD)'!$AA$963*1000</f>
        <v>7690671</v>
      </c>
      <c r="M735" s="157">
        <f>SUM(K735:L735)</f>
        <v>22957337.666666664</v>
      </c>
      <c r="N735" s="83">
        <f>IF(V735&lt;&gt;"VTC VHm",_xlfn.XLOOKUP(Z735,$AC$4015:$AC$4035,$AD$4015:$AD$4035,0)*M735,_xlfn.XLOOKUP(Z735,$AC$4015:$AC$4035,$AD$4015:$AD$4035,0)*L735)</f>
        <v>2691734.8499999996</v>
      </c>
      <c r="O735" s="83">
        <f>IF(V735&lt;&gt;"VTC VHm",_xlfn.XLOOKUP(Z735,$AC$4015:$AC$4035,$AE$4015:$AE$4035,0)*M735,_xlfn.XLOOKUP(Z735,$AC$4015:$AC$4035,$AE$4015:$AE$4035,0)*L735)</f>
        <v>0</v>
      </c>
      <c r="P735" s="83">
        <f>SUM(N735:O735)</f>
        <v>2691734.8499999996</v>
      </c>
      <c r="Q735" s="157">
        <f>M735*G735</f>
        <v>276578525.53916663</v>
      </c>
      <c r="R735" s="157">
        <f>G735*P735</f>
        <v>32428675.605374996</v>
      </c>
      <c r="S735" s="83">
        <f>SUM(Q735:R735)</f>
        <v>309007201.14454162</v>
      </c>
      <c r="T735" s="156" t="s">
        <v>50</v>
      </c>
      <c r="U735" s="132"/>
      <c r="V735" s="82" t="s">
        <v>34</v>
      </c>
      <c r="W735" s="132"/>
      <c r="X735" s="44" t="s">
        <v>33</v>
      </c>
      <c r="Y735" s="44"/>
      <c r="Z735" s="44" t="s">
        <v>16</v>
      </c>
      <c r="AA735" s="44" t="s">
        <v>80</v>
      </c>
      <c r="AB735" s="2">
        <v>22099173.197620202</v>
      </c>
      <c r="AC735" s="2">
        <v>266239789.09832937</v>
      </c>
      <c r="AD735" s="2">
        <f>+M735</f>
        <v>22957337.666666664</v>
      </c>
      <c r="AE735" s="2">
        <f>+AD735*14%</f>
        <v>3214027.2733333334</v>
      </c>
      <c r="AF735" s="155">
        <f>+AD735*35%</f>
        <v>8035068.1833333317</v>
      </c>
      <c r="AG735" s="2">
        <f>+AD735*F735</f>
        <v>276578525.53916663</v>
      </c>
      <c r="AH735" s="2">
        <f>+AE735*F735</f>
        <v>38720993.57548333</v>
      </c>
      <c r="AI735" s="2">
        <f>+AF735*F735</f>
        <v>96802483.938708305</v>
      </c>
      <c r="AJ735" s="2">
        <f>SUM(AG735:AI735)</f>
        <v>412102003.05335826</v>
      </c>
      <c r="AK735" s="2">
        <f>+AD735*G735</f>
        <v>276578525.53916663</v>
      </c>
      <c r="AL735" s="2">
        <f>+AE735*G735</f>
        <v>38720993.57548333</v>
      </c>
      <c r="AM735" s="2">
        <f>+AF735*G735</f>
        <v>96802483.938708305</v>
      </c>
      <c r="AN735" s="155">
        <f>SUM(AK735:AM735)</f>
        <v>412102003.05335826</v>
      </c>
      <c r="AQ735" s="145" t="s">
        <v>525</v>
      </c>
      <c r="AU735" s="8">
        <f>+K735</f>
        <v>15266666.666666666</v>
      </c>
      <c r="AV735" s="8">
        <f>+L735</f>
        <v>7690671</v>
      </c>
      <c r="AW735" s="2">
        <f>+M735</f>
        <v>22957337.666666664</v>
      </c>
      <c r="AX735" s="8">
        <f>F735*AW735</f>
        <v>276578525.53916663</v>
      </c>
      <c r="AY735" s="8">
        <f>IF(AQ735="CT",7%,5%)*AX735</f>
        <v>19360496.787741665</v>
      </c>
      <c r="AZ735" s="8">
        <f>AX735*2%</f>
        <v>5531570.5107833324</v>
      </c>
      <c r="BA735" s="8">
        <f>IF(BB735&gt;0,0,AX735*5%)</f>
        <v>0</v>
      </c>
      <c r="BB735" s="8">
        <f>(AX735-BG735)*35%</f>
        <v>32428675.605374988</v>
      </c>
      <c r="BC735" s="8">
        <f>+AX735+AY735+AZ735+BA735+BB735</f>
        <v>333899268.4430666</v>
      </c>
      <c r="BD735" s="8">
        <f>AX735-AT735</f>
        <v>276578525.53916663</v>
      </c>
      <c r="BE735" s="2"/>
      <c r="BG735" s="7">
        <f>+K735*F735</f>
        <v>183925166.66666666</v>
      </c>
      <c r="BH735" s="2"/>
    </row>
    <row r="736" spans="1:60" ht="34" hidden="1" outlineLevel="1" x14ac:dyDescent="0.2">
      <c r="A736" s="1" t="s">
        <v>1094</v>
      </c>
      <c r="B736" s="82">
        <v>18</v>
      </c>
      <c r="C736" s="144" t="s">
        <v>145</v>
      </c>
      <c r="D736" s="144"/>
      <c r="E736" s="82" t="s">
        <v>91</v>
      </c>
      <c r="F736" s="143">
        <v>2.5600000000000001E-2</v>
      </c>
      <c r="G736" s="142">
        <f>+[2]THKL!F736</f>
        <v>2.5600000000000001E-2</v>
      </c>
      <c r="H736" s="132"/>
      <c r="I736" s="132"/>
      <c r="J736" s="132"/>
      <c r="K736" s="156">
        <f>$L$4010*1000</f>
        <v>15266666.666666666</v>
      </c>
      <c r="L736" s="157">
        <f>'[3]BDG (XD)'!$AA$963*1000</f>
        <v>7690671</v>
      </c>
      <c r="M736" s="157">
        <f>SUM(K736:L736)</f>
        <v>22957337.666666664</v>
      </c>
      <c r="N736" s="83">
        <f>IF(V736&lt;&gt;"VTC VHm",_xlfn.XLOOKUP(Z736,$AC$4015:$AC$4035,$AD$4015:$AD$4035,0)*M736,_xlfn.XLOOKUP(Z736,$AC$4015:$AC$4035,$AD$4015:$AD$4035,0)*L736)</f>
        <v>2691734.8499999996</v>
      </c>
      <c r="O736" s="83">
        <f>IF(V736&lt;&gt;"VTC VHm",_xlfn.XLOOKUP(Z736,$AC$4015:$AC$4035,$AE$4015:$AE$4035,0)*M736,_xlfn.XLOOKUP(Z736,$AC$4015:$AC$4035,$AE$4015:$AE$4035,0)*L736)</f>
        <v>0</v>
      </c>
      <c r="P736" s="83">
        <f>SUM(N736:O736)</f>
        <v>2691734.8499999996</v>
      </c>
      <c r="Q736" s="157">
        <f>M736*G736</f>
        <v>587707.84426666668</v>
      </c>
      <c r="R736" s="157">
        <f>G736*P736</f>
        <v>68908.412159999993</v>
      </c>
      <c r="S736" s="83">
        <f>SUM(Q736:R736)</f>
        <v>656616.25642666663</v>
      </c>
      <c r="T736" s="156" t="s">
        <v>50</v>
      </c>
      <c r="U736" s="132"/>
      <c r="V736" s="82" t="s">
        <v>34</v>
      </c>
      <c r="W736" s="132"/>
      <c r="X736" s="44" t="s">
        <v>33</v>
      </c>
      <c r="Y736" s="44"/>
      <c r="Z736" s="44" t="s">
        <v>16</v>
      </c>
      <c r="AA736" s="44" t="s">
        <v>80</v>
      </c>
      <c r="AB736" s="2">
        <v>21490498.208404496</v>
      </c>
      <c r="AC736" s="2">
        <v>550156.75413515512</v>
      </c>
      <c r="AD736" s="2">
        <f>+M736</f>
        <v>22957337.666666664</v>
      </c>
      <c r="AE736" s="2">
        <f>+AD736*14%</f>
        <v>3214027.2733333334</v>
      </c>
      <c r="AF736" s="155">
        <f>+AD736*35%</f>
        <v>8035068.1833333317</v>
      </c>
      <c r="AG736" s="2">
        <f>+AD736*F736</f>
        <v>587707.84426666668</v>
      </c>
      <c r="AH736" s="2">
        <f>+AE736*F736</f>
        <v>82279.09819733334</v>
      </c>
      <c r="AI736" s="2">
        <f>+AF736*F736</f>
        <v>205697.74549333329</v>
      </c>
      <c r="AJ736" s="2">
        <f>SUM(AG736:AI736)</f>
        <v>875684.6879573334</v>
      </c>
      <c r="AK736" s="2">
        <f>+AD736*G736</f>
        <v>587707.84426666668</v>
      </c>
      <c r="AL736" s="2">
        <f>+AE736*G736</f>
        <v>82279.09819733334</v>
      </c>
      <c r="AM736" s="2">
        <f>+AF736*G736</f>
        <v>205697.74549333329</v>
      </c>
      <c r="AN736" s="155">
        <f>SUM(AK736:AM736)</f>
        <v>875684.6879573334</v>
      </c>
      <c r="AQ736" s="145" t="s">
        <v>525</v>
      </c>
      <c r="AU736" s="8">
        <f>+K736</f>
        <v>15266666.666666666</v>
      </c>
      <c r="AV736" s="8">
        <f>+L736</f>
        <v>7690671</v>
      </c>
      <c r="AW736" s="2">
        <f>+M736</f>
        <v>22957337.666666664</v>
      </c>
      <c r="AX736" s="8">
        <f>F736*AW736</f>
        <v>587707.84426666668</v>
      </c>
      <c r="AY736" s="8">
        <f>IF(AQ736="CT",7%,5%)*AX736</f>
        <v>41139.54909866667</v>
      </c>
      <c r="AZ736" s="8">
        <f>AX736*2%</f>
        <v>11754.156885333334</v>
      </c>
      <c r="BA736" s="8">
        <f>IF(BB736&gt;0,0,AX736*5%)</f>
        <v>0</v>
      </c>
      <c r="BB736" s="8">
        <f>(AX736-BG736)*35%</f>
        <v>68908.412159999993</v>
      </c>
      <c r="BC736" s="8">
        <f>+AX736+AY736+AZ736+BA736+BB736</f>
        <v>709509.96241066663</v>
      </c>
      <c r="BD736" s="8">
        <f>AX736-AT736</f>
        <v>587707.84426666668</v>
      </c>
      <c r="BE736" s="2"/>
      <c r="BG736" s="7">
        <f>+K736*F736</f>
        <v>390826.66666666669</v>
      </c>
      <c r="BH736" s="2"/>
    </row>
    <row r="737" spans="1:60" ht="31.5" hidden="1" customHeight="1" outlineLevel="1" x14ac:dyDescent="0.2">
      <c r="A737" s="1" t="s">
        <v>1103</v>
      </c>
      <c r="B737" s="82">
        <v>19</v>
      </c>
      <c r="C737" s="144" t="s">
        <v>146</v>
      </c>
      <c r="D737" s="144"/>
      <c r="E737" s="82" t="s">
        <v>104</v>
      </c>
      <c r="F737" s="143">
        <v>220.5308</v>
      </c>
      <c r="G737" s="142">
        <f>+'[2]Công trình A3'!P157</f>
        <v>224.06020000000001</v>
      </c>
      <c r="H737" s="132"/>
      <c r="I737" s="132"/>
      <c r="J737" s="132"/>
      <c r="K737" s="156" t="str">
        <f>$K$723</f>
        <v>Bao gồm</v>
      </c>
      <c r="L737" s="157">
        <f>$L$723</f>
        <v>1951845.7932777775</v>
      </c>
      <c r="M737" s="157">
        <f>SUM(K737:L737)</f>
        <v>1951845.7932777775</v>
      </c>
      <c r="N737" s="83">
        <f>IF(V737&lt;&gt;"VTC VHm",_xlfn.XLOOKUP(Z737,$AC$4015:$AC$4035,$AD$4015:$AD$4035,0)*M737,_xlfn.XLOOKUP(Z737,$AC$4015:$AC$4035,$AD$4015:$AD$4035,0)*L737)</f>
        <v>683146.02764722204</v>
      </c>
      <c r="O737" s="83">
        <f>IF(V737&lt;&gt;"VTC VHm",_xlfn.XLOOKUP(Z737,$AC$4015:$AC$4035,$AE$4015:$AE$4035,0)*M737,_xlfn.XLOOKUP(Z737,$AC$4015:$AC$4035,$AE$4015:$AE$4035,0)*L737)</f>
        <v>0</v>
      </c>
      <c r="P737" s="83">
        <f>SUM(N737:O737)</f>
        <v>683146.02764722204</v>
      </c>
      <c r="Q737" s="157">
        <f>M737*G737</f>
        <v>437330958.81097752</v>
      </c>
      <c r="R737" s="157">
        <f>G737*P737</f>
        <v>153065835.5838421</v>
      </c>
      <c r="S737" s="83">
        <f>SUM(Q737:R737)</f>
        <v>590396794.39481962</v>
      </c>
      <c r="T737" s="156" t="s">
        <v>50</v>
      </c>
      <c r="U737" s="132"/>
      <c r="V737" s="132"/>
      <c r="W737" s="132"/>
      <c r="X737" s="44" t="s">
        <v>33</v>
      </c>
      <c r="Y737" s="44"/>
      <c r="Z737" s="44" t="s">
        <v>16</v>
      </c>
      <c r="AA737" s="44" t="s">
        <v>80</v>
      </c>
      <c r="AB737" s="2">
        <v>2157518.4888439113</v>
      </c>
      <c r="AC737" s="2">
        <v>475799278.35953885</v>
      </c>
      <c r="AD737" s="2">
        <f>+M737</f>
        <v>1951845.7932777775</v>
      </c>
      <c r="AE737" s="2">
        <f>+AD737*14%</f>
        <v>273258.41105888889</v>
      </c>
      <c r="AF737" s="155">
        <f>+AD737*35%</f>
        <v>683146.02764722204</v>
      </c>
      <c r="AG737" s="2">
        <f>+AD737*F737</f>
        <v>430442114.26818287</v>
      </c>
      <c r="AH737" s="2">
        <f>+AE737*F737</f>
        <v>60261895.997545615</v>
      </c>
      <c r="AI737" s="2">
        <f>+AF737*F737</f>
        <v>150654739.993864</v>
      </c>
      <c r="AJ737" s="2">
        <f>SUM(AG737:AI737)</f>
        <v>641358750.25959253</v>
      </c>
      <c r="AK737" s="2">
        <f>+AD737*G737</f>
        <v>437330958.81097752</v>
      </c>
      <c r="AL737" s="2">
        <f>+AE737*G737</f>
        <v>61226334.233536862</v>
      </c>
      <c r="AM737" s="2">
        <f>+AF737*G737</f>
        <v>153065835.5838421</v>
      </c>
      <c r="AN737" s="155">
        <f>SUM(AK737:AM737)</f>
        <v>651623128.62835646</v>
      </c>
      <c r="AQ737" s="145" t="s">
        <v>525</v>
      </c>
      <c r="AU737" s="8">
        <f>+BH737</f>
        <v>250000</v>
      </c>
      <c r="AV737" s="8">
        <f>+L737</f>
        <v>1951845.7932777775</v>
      </c>
      <c r="AW737" s="2">
        <f>+AU737+AV737</f>
        <v>2201845.7932777777</v>
      </c>
      <c r="AX737" s="8">
        <f>F737*AW737</f>
        <v>485574814.26818293</v>
      </c>
      <c r="AY737" s="8">
        <f>IF(AQ737="CT",7%,5%)*AX737</f>
        <v>33990236.998772807</v>
      </c>
      <c r="AZ737" s="8">
        <f>AX737*2%</f>
        <v>9711496.2853636593</v>
      </c>
      <c r="BA737" s="8">
        <f>IF(BB737&gt;0,0,AX737*5%)</f>
        <v>0</v>
      </c>
      <c r="BB737" s="8">
        <f>(AX737-BG737)*35%</f>
        <v>169951184.99386403</v>
      </c>
      <c r="BC737" s="8">
        <f>+AX737+AY737+AZ737+BA737+BB737</f>
        <v>699227732.54618347</v>
      </c>
      <c r="BD737" s="8">
        <f>AX737-AT737</f>
        <v>485574814.26818293</v>
      </c>
      <c r="BE737" s="2"/>
      <c r="BH737" s="2">
        <v>250000</v>
      </c>
    </row>
    <row r="738" spans="1:60" ht="17" hidden="1" outlineLevel="1" x14ac:dyDescent="0.2">
      <c r="A738" s="1" t="s">
        <v>1093</v>
      </c>
      <c r="B738" s="82">
        <v>20</v>
      </c>
      <c r="C738" s="144" t="s">
        <v>144</v>
      </c>
      <c r="D738" s="144"/>
      <c r="E738" s="82" t="s">
        <v>120</v>
      </c>
      <c r="F738" s="143">
        <v>4.0773999999999999</v>
      </c>
      <c r="G738" s="142">
        <f>+[2]THKL!F738</f>
        <v>4.0773999999999999</v>
      </c>
      <c r="H738" s="132"/>
      <c r="I738" s="132"/>
      <c r="J738" s="132"/>
      <c r="K738" s="156" t="s">
        <v>89</v>
      </c>
      <c r="L738" s="157">
        <f>'[3]BDG (XD)'!$AA$953*100</f>
        <v>26537135.877452388</v>
      </c>
      <c r="M738" s="157">
        <f>SUM(K738:L738)</f>
        <v>26537135.877452388</v>
      </c>
      <c r="N738" s="83">
        <f>IF(V738&lt;&gt;"VTC VHm",_xlfn.XLOOKUP(Z738,$AC$4015:$AC$4035,$AD$4015:$AD$4035,0)*M738,_xlfn.XLOOKUP(Z738,$AC$4015:$AC$4035,$AD$4015:$AD$4035,0)*L738)</f>
        <v>9287997.5571083352</v>
      </c>
      <c r="O738" s="83">
        <f>IF(V738&lt;&gt;"VTC VHm",_xlfn.XLOOKUP(Z738,$AC$4015:$AC$4035,$AE$4015:$AE$4035,0)*M738,_xlfn.XLOOKUP(Z738,$AC$4015:$AC$4035,$AE$4015:$AE$4035,0)*L738)</f>
        <v>0</v>
      </c>
      <c r="P738" s="83">
        <f>SUM(N738:O738)</f>
        <v>9287997.5571083352</v>
      </c>
      <c r="Q738" s="157">
        <f>M738*G738</f>
        <v>108202517.82672437</v>
      </c>
      <c r="R738" s="157">
        <f>G738*P738</f>
        <v>37870881.239353523</v>
      </c>
      <c r="S738" s="83">
        <f>SUM(Q738:R738)</f>
        <v>146073399.06607789</v>
      </c>
      <c r="T738" s="156" t="s">
        <v>50</v>
      </c>
      <c r="U738" s="132"/>
      <c r="V738" s="132"/>
      <c r="W738" s="132"/>
      <c r="X738" s="44" t="s">
        <v>33</v>
      </c>
      <c r="Y738" s="44"/>
      <c r="Z738" s="44" t="s">
        <v>16</v>
      </c>
      <c r="AA738" s="44" t="s">
        <v>80</v>
      </c>
      <c r="AB738" s="2">
        <v>12803353.586476473</v>
      </c>
      <c r="AC738" s="2">
        <v>52204393.913499169</v>
      </c>
      <c r="AD738" s="2">
        <f>+M738</f>
        <v>26537135.877452388</v>
      </c>
      <c r="AE738" s="2">
        <f>+AD738*14%</f>
        <v>3715199.0228433348</v>
      </c>
      <c r="AF738" s="155">
        <f>+AD738*35%</f>
        <v>9287997.5571083352</v>
      </c>
      <c r="AG738" s="2">
        <f>+AD738*F738</f>
        <v>108202517.82672437</v>
      </c>
      <c r="AH738" s="2">
        <f>+AE738*F738</f>
        <v>15148352.495741414</v>
      </c>
      <c r="AI738" s="2">
        <f>+AF738*F738</f>
        <v>37870881.239353523</v>
      </c>
      <c r="AJ738" s="2">
        <f>SUM(AG738:AI738)</f>
        <v>161221751.56181931</v>
      </c>
      <c r="AK738" s="2">
        <f>+AD738*G738</f>
        <v>108202517.82672437</v>
      </c>
      <c r="AL738" s="2">
        <f>+AE738*G738</f>
        <v>15148352.495741414</v>
      </c>
      <c r="AM738" s="2">
        <f>+AF738*G738</f>
        <v>37870881.239353523</v>
      </c>
      <c r="AN738" s="155">
        <f>SUM(AK738:AM738)</f>
        <v>161221751.56181931</v>
      </c>
      <c r="AQ738" s="145" t="s">
        <v>525</v>
      </c>
      <c r="AU738" s="8" t="str">
        <f>+K738</f>
        <v>Bao gồm</v>
      </c>
      <c r="AV738" s="8">
        <f>+L738</f>
        <v>26537135.877452388</v>
      </c>
      <c r="AW738" s="2">
        <f>+M738</f>
        <v>26537135.877452388</v>
      </c>
      <c r="AX738" s="8">
        <f>F738*AW738</f>
        <v>108202517.82672437</v>
      </c>
      <c r="AY738" s="8">
        <f>IF(AQ738="CT",7%,5%)*AX738</f>
        <v>7574176.247870706</v>
      </c>
      <c r="AZ738" s="8">
        <f>AX738*2%</f>
        <v>2164050.3565344876</v>
      </c>
      <c r="BA738" s="8">
        <f>IF(BB738&gt;0,0,AX738*5%)</f>
        <v>0</v>
      </c>
      <c r="BB738" s="8">
        <f>(AX738-BG738)*35%</f>
        <v>37870881.239353523</v>
      </c>
      <c r="BC738" s="8">
        <f>+AX738+AY738+AZ738+BA738+BB738</f>
        <v>155811625.67048305</v>
      </c>
      <c r="BD738" s="8">
        <f>AX738-AT738</f>
        <v>108202517.82672437</v>
      </c>
      <c r="BE738" s="2"/>
      <c r="BH738" s="2"/>
    </row>
    <row r="739" spans="1:60" ht="17" hidden="1" outlineLevel="1" x14ac:dyDescent="0.2">
      <c r="A739" s="1" t="s">
        <v>1282</v>
      </c>
      <c r="B739" s="82">
        <v>21</v>
      </c>
      <c r="C739" s="144" t="s">
        <v>193</v>
      </c>
      <c r="D739" s="144"/>
      <c r="E739" s="82" t="s">
        <v>120</v>
      </c>
      <c r="F739" s="143">
        <v>4.8079000000000001</v>
      </c>
      <c r="G739" s="142">
        <f>+'[2]Công trình A3'!P219</f>
        <v>4.9751000000000003</v>
      </c>
      <c r="H739" s="132"/>
      <c r="I739" s="132"/>
      <c r="J739" s="132"/>
      <c r="K739" s="156" t="s">
        <v>89</v>
      </c>
      <c r="L739" s="157">
        <f>'[3]BDG (XD)'!$AA$953*100</f>
        <v>26537135.877452388</v>
      </c>
      <c r="M739" s="157">
        <f>SUM(K739:L739)</f>
        <v>26537135.877452388</v>
      </c>
      <c r="N739" s="83">
        <f>IF(V739&lt;&gt;"VTC VHm",_xlfn.XLOOKUP(Z739,$AC$4015:$AC$4035,$AD$4015:$AD$4035,0)*M739,_xlfn.XLOOKUP(Z739,$AC$4015:$AC$4035,$AD$4015:$AD$4035,0)*L739)</f>
        <v>9287997.5571083352</v>
      </c>
      <c r="O739" s="83">
        <f>IF(V739&lt;&gt;"VTC VHm",_xlfn.XLOOKUP(Z739,$AC$4015:$AC$4035,$AE$4015:$AE$4035,0)*M739,_xlfn.XLOOKUP(Z739,$AC$4015:$AC$4035,$AE$4015:$AE$4035,0)*L739)</f>
        <v>0</v>
      </c>
      <c r="P739" s="83">
        <f>SUM(N739:O739)</f>
        <v>9287997.5571083352</v>
      </c>
      <c r="Q739" s="157">
        <f>M739*G739</f>
        <v>132024904.70391339</v>
      </c>
      <c r="R739" s="157">
        <f>G739*P739</f>
        <v>46208716.646369681</v>
      </c>
      <c r="S739" s="83">
        <f>SUM(Q739:R739)</f>
        <v>178233621.35028309</v>
      </c>
      <c r="T739" s="156" t="s">
        <v>50</v>
      </c>
      <c r="U739" s="132"/>
      <c r="V739" s="132"/>
      <c r="W739" s="132"/>
      <c r="X739" s="44" t="s">
        <v>33</v>
      </c>
      <c r="Y739" s="44"/>
      <c r="Z739" s="44" t="s">
        <v>16</v>
      </c>
      <c r="AA739" s="44" t="s">
        <v>80</v>
      </c>
      <c r="AB739" s="2">
        <v>7121076.0487219077</v>
      </c>
      <c r="AC739" s="2">
        <v>34237421.534650058</v>
      </c>
      <c r="AD739" s="2">
        <f>+M739</f>
        <v>26537135.877452388</v>
      </c>
      <c r="AE739" s="2">
        <f>+AD739*14%</f>
        <v>3715199.0228433348</v>
      </c>
      <c r="AF739" s="155">
        <f>+AD739*35%</f>
        <v>9287997.5571083352</v>
      </c>
      <c r="AG739" s="2">
        <f>+AD739*F739</f>
        <v>127587895.58520333</v>
      </c>
      <c r="AH739" s="2">
        <f>+AE739*F739</f>
        <v>17862305.38192847</v>
      </c>
      <c r="AI739" s="2">
        <f>+AF739*F739</f>
        <v>44655763.454821162</v>
      </c>
      <c r="AJ739" s="2">
        <f>SUM(AG739:AI739)</f>
        <v>190105964.42195296</v>
      </c>
      <c r="AK739" s="2">
        <f>+AD739*G739</f>
        <v>132024904.70391339</v>
      </c>
      <c r="AL739" s="2">
        <f>+AE739*G739</f>
        <v>18483486.658547875</v>
      </c>
      <c r="AM739" s="2">
        <f>+AF739*G739</f>
        <v>46208716.646369681</v>
      </c>
      <c r="AN739" s="155">
        <f>SUM(AK739:AM739)</f>
        <v>196717108.00883096</v>
      </c>
      <c r="AQ739" s="145" t="s">
        <v>525</v>
      </c>
      <c r="AU739" s="8" t="str">
        <f>+K739</f>
        <v>Bao gồm</v>
      </c>
      <c r="AV739" s="8">
        <f>+L739</f>
        <v>26537135.877452388</v>
      </c>
      <c r="AW739" s="2">
        <f>+M739</f>
        <v>26537135.877452388</v>
      </c>
      <c r="AX739" s="8">
        <f>F739*AW739</f>
        <v>127587895.58520333</v>
      </c>
      <c r="AY739" s="8">
        <f>IF(AQ739="CT",7%,5%)*AX739</f>
        <v>8931152.690964235</v>
      </c>
      <c r="AZ739" s="8">
        <f>AX739*2%</f>
        <v>2551757.9117040667</v>
      </c>
      <c r="BA739" s="8">
        <f>IF(BB739&gt;0,0,AX739*5%)</f>
        <v>0</v>
      </c>
      <c r="BB739" s="8">
        <f>(AX739-BG739)*35%</f>
        <v>44655763.454821162</v>
      </c>
      <c r="BC739" s="8">
        <f>+AX739+AY739+AZ739+BA739+BB739</f>
        <v>183726569.6426928</v>
      </c>
      <c r="BD739" s="8">
        <f>AX739-AT739</f>
        <v>127587895.58520333</v>
      </c>
      <c r="BE739" s="2"/>
      <c r="BH739" s="2"/>
    </row>
    <row r="740" spans="1:60" ht="17" hidden="1" outlineLevel="1" x14ac:dyDescent="0.2">
      <c r="A740" s="1" t="s">
        <v>1281</v>
      </c>
      <c r="B740" s="82">
        <v>22</v>
      </c>
      <c r="C740" s="144" t="s">
        <v>904</v>
      </c>
      <c r="D740" s="144"/>
      <c r="E740" s="82" t="s">
        <v>120</v>
      </c>
      <c r="F740" s="143">
        <v>0.37090000000000001</v>
      </c>
      <c r="G740" s="142">
        <f>+'[2]Công trình A3'!P243</f>
        <v>0.42180000000000001</v>
      </c>
      <c r="H740" s="132"/>
      <c r="I740" s="132"/>
      <c r="J740" s="132"/>
      <c r="K740" s="156" t="s">
        <v>89</v>
      </c>
      <c r="L740" s="157">
        <f>'[3]BDG (XD)'!$AA$954*100</f>
        <v>26537135.877452388</v>
      </c>
      <c r="M740" s="157">
        <f>SUM(K740:L740)</f>
        <v>26537135.877452388</v>
      </c>
      <c r="N740" s="83">
        <f>IF(V740&lt;&gt;"VTC VHm",_xlfn.XLOOKUP(Z740,$AC$4015:$AC$4035,$AD$4015:$AD$4035,0)*M740,_xlfn.XLOOKUP(Z740,$AC$4015:$AC$4035,$AD$4015:$AD$4035,0)*L740)</f>
        <v>9287997.5571083352</v>
      </c>
      <c r="O740" s="83">
        <f>IF(V740&lt;&gt;"VTC VHm",_xlfn.XLOOKUP(Z740,$AC$4015:$AC$4035,$AE$4015:$AE$4035,0)*M740,_xlfn.XLOOKUP(Z740,$AC$4015:$AC$4035,$AE$4015:$AE$4035,0)*L740)</f>
        <v>0</v>
      </c>
      <c r="P740" s="83">
        <f>SUM(N740:O740)</f>
        <v>9287997.5571083352</v>
      </c>
      <c r="Q740" s="157">
        <f>M740*G740</f>
        <v>11193363.913109418</v>
      </c>
      <c r="R740" s="157">
        <f>G740*P740</f>
        <v>3917677.3695882959</v>
      </c>
      <c r="S740" s="83">
        <f>SUM(Q740:R740)</f>
        <v>15111041.282697715</v>
      </c>
      <c r="T740" s="156" t="s">
        <v>50</v>
      </c>
      <c r="U740" s="132"/>
      <c r="V740" s="132"/>
      <c r="W740" s="132"/>
      <c r="X740" s="44" t="s">
        <v>33</v>
      </c>
      <c r="Y740" s="44"/>
      <c r="Z740" s="44" t="s">
        <v>16</v>
      </c>
      <c r="AA740" s="44" t="s">
        <v>80</v>
      </c>
      <c r="AB740" s="2">
        <v>15507109.523125045</v>
      </c>
      <c r="AC740" s="2">
        <v>5751586.9221270792</v>
      </c>
      <c r="AD740" s="2">
        <f>+M740</f>
        <v>26537135.877452388</v>
      </c>
      <c r="AE740" s="2">
        <f>+AD740*14%</f>
        <v>3715199.0228433348</v>
      </c>
      <c r="AF740" s="155">
        <f>+AD740*35%</f>
        <v>9287997.5571083352</v>
      </c>
      <c r="AG740" s="2">
        <f>+AD740*F740</f>
        <v>9842623.6969470903</v>
      </c>
      <c r="AH740" s="2">
        <f>+AE740*F740</f>
        <v>1377967.317572593</v>
      </c>
      <c r="AI740" s="2">
        <f>+AF740*F740</f>
        <v>3444918.2939314814</v>
      </c>
      <c r="AJ740" s="2">
        <f>SUM(AG740:AI740)</f>
        <v>14665509.308451165</v>
      </c>
      <c r="AK740" s="2">
        <f>+AD740*G740</f>
        <v>11193363.913109418</v>
      </c>
      <c r="AL740" s="2">
        <f>+AE740*G740</f>
        <v>1567070.9478353187</v>
      </c>
      <c r="AM740" s="2">
        <f>+AF740*G740</f>
        <v>3917677.3695882959</v>
      </c>
      <c r="AN740" s="155">
        <f>SUM(AK740:AM740)</f>
        <v>16678112.230533034</v>
      </c>
      <c r="AQ740" s="145" t="s">
        <v>525</v>
      </c>
      <c r="AU740" s="8" t="str">
        <f>+K740</f>
        <v>Bao gồm</v>
      </c>
      <c r="AV740" s="8">
        <f>+L740</f>
        <v>26537135.877452388</v>
      </c>
      <c r="AW740" s="2">
        <f>+M740</f>
        <v>26537135.877452388</v>
      </c>
      <c r="AX740" s="8">
        <f>F740*AW740</f>
        <v>9842623.6969470903</v>
      </c>
      <c r="AY740" s="8">
        <f>IF(AQ740="CT",7%,5%)*AX740</f>
        <v>688983.65878629638</v>
      </c>
      <c r="AZ740" s="8">
        <f>AX740*2%</f>
        <v>196852.47393894181</v>
      </c>
      <c r="BA740" s="8">
        <f>IF(BB740&gt;0,0,AX740*5%)</f>
        <v>0</v>
      </c>
      <c r="BB740" s="8">
        <f>(AX740-BG740)*35%</f>
        <v>3444918.2939314814</v>
      </c>
      <c r="BC740" s="8">
        <f>+AX740+AY740+AZ740+BA740+BB740</f>
        <v>14173378.12360381</v>
      </c>
      <c r="BD740" s="8">
        <f>AX740-AT740</f>
        <v>9842623.6969470903</v>
      </c>
      <c r="BE740" s="2"/>
      <c r="BH740" s="2"/>
    </row>
    <row r="741" spans="1:60" s="92" customFormat="1" ht="17" collapsed="1" x14ac:dyDescent="0.2">
      <c r="B741" s="163"/>
      <c r="C741" s="164" t="s">
        <v>128</v>
      </c>
      <c r="D741" s="164"/>
      <c r="E741" s="163"/>
      <c r="F741" s="162"/>
      <c r="G741" s="149">
        <f>+[2]THKL!F741</f>
        <v>0</v>
      </c>
      <c r="H741" s="158"/>
      <c r="I741" s="158"/>
      <c r="J741" s="158"/>
      <c r="K741" s="159"/>
      <c r="L741" s="161"/>
      <c r="M741" s="161">
        <f>SUM(K741:L741)</f>
        <v>0</v>
      </c>
      <c r="N741" s="83">
        <f>IF(V741&lt;&gt;"VTC VHm",_xlfn.XLOOKUP(Z741,$AC$4015:$AC$4035,$AD$4015:$AD$4035,0)*M741,_xlfn.XLOOKUP(Z741,$AC$4015:$AC$4035,$AD$4015:$AD$4035,0)*L741)</f>
        <v>0</v>
      </c>
      <c r="O741" s="83">
        <f>IF(V741&lt;&gt;"VTC VHm",_xlfn.XLOOKUP(Z741,$AC$4015:$AC$4035,$AE$4015:$AE$4035,0)*M741,_xlfn.XLOOKUP(Z741,$AC$4015:$AC$4035,$AE$4015:$AE$4035,0)*L741)</f>
        <v>0</v>
      </c>
      <c r="P741" s="160">
        <f>SUM(N741:O741)</f>
        <v>0</v>
      </c>
      <c r="Q741" s="161">
        <f>M741*G741</f>
        <v>0</v>
      </c>
      <c r="R741" s="161">
        <f>G741*P741</f>
        <v>0</v>
      </c>
      <c r="S741" s="160">
        <f>SUM(Q741:R741)</f>
        <v>0</v>
      </c>
      <c r="T741" s="159"/>
      <c r="U741" s="158"/>
      <c r="V741" s="158"/>
      <c r="W741" s="158"/>
      <c r="X741" s="94" t="s">
        <v>33</v>
      </c>
      <c r="Y741" s="94"/>
      <c r="Z741" s="94" t="s">
        <v>16</v>
      </c>
      <c r="AA741" s="44" t="s">
        <v>80</v>
      </c>
      <c r="AB741" s="2"/>
      <c r="AC741" s="2">
        <v>0</v>
      </c>
      <c r="AD741" s="93">
        <f>+M741</f>
        <v>0</v>
      </c>
      <c r="AE741" s="93">
        <f>+AD741*14%</f>
        <v>0</v>
      </c>
      <c r="AF741" s="93">
        <f>+AD741*35%</f>
        <v>0</v>
      </c>
      <c r="AG741" s="93">
        <f>+AD741*F741</f>
        <v>0</v>
      </c>
      <c r="AH741" s="93">
        <f>+AE741*F741</f>
        <v>0</v>
      </c>
      <c r="AI741" s="93">
        <f>+AF741*F741</f>
        <v>0</v>
      </c>
      <c r="AJ741" s="93">
        <f>SUM(AG741:AI741)</f>
        <v>0</v>
      </c>
      <c r="AK741" s="93">
        <f>+AD741*G741</f>
        <v>0</v>
      </c>
      <c r="AL741" s="93">
        <f>+AE741*G741</f>
        <v>0</v>
      </c>
      <c r="AM741" s="93">
        <f>+AF741*G741</f>
        <v>0</v>
      </c>
      <c r="AN741" s="93">
        <f>SUM(AK741:AM741)</f>
        <v>0</v>
      </c>
      <c r="AQ741" s="145" t="s">
        <v>525</v>
      </c>
      <c r="AU741" s="8">
        <f>+K741</f>
        <v>0</v>
      </c>
      <c r="AV741" s="8">
        <f>+L741</f>
        <v>0</v>
      </c>
      <c r="AW741" s="2">
        <f>+M741</f>
        <v>0</v>
      </c>
      <c r="AX741" s="8">
        <f>F741*AW741</f>
        <v>0</v>
      </c>
      <c r="AY741" s="8">
        <f>IF(AQ741="CT",7%,5%)*AX741</f>
        <v>0</v>
      </c>
      <c r="AZ741" s="8">
        <f>AX741*2%</f>
        <v>0</v>
      </c>
      <c r="BA741" s="8">
        <f>IF(BB741&gt;0,0,AX741*5%)</f>
        <v>0</v>
      </c>
      <c r="BB741" s="8">
        <f>(AX741-BG741)*35%</f>
        <v>0</v>
      </c>
      <c r="BC741" s="8">
        <f>+AX741+AY741+AZ741+BA741+BB741</f>
        <v>0</v>
      </c>
      <c r="BD741" s="8">
        <f>AX741-AT741</f>
        <v>0</v>
      </c>
      <c r="BE741" s="2"/>
      <c r="BH741" s="2"/>
    </row>
    <row r="742" spans="1:60" s="92" customFormat="1" ht="17" hidden="1" outlineLevel="1" x14ac:dyDescent="0.2">
      <c r="B742" s="163"/>
      <c r="C742" s="164" t="s">
        <v>773</v>
      </c>
      <c r="D742" s="164"/>
      <c r="E742" s="163"/>
      <c r="F742" s="162"/>
      <c r="G742" s="149">
        <f>+[2]THKL!F742</f>
        <v>0</v>
      </c>
      <c r="H742" s="158"/>
      <c r="I742" s="158"/>
      <c r="J742" s="158"/>
      <c r="K742" s="159"/>
      <c r="L742" s="161"/>
      <c r="M742" s="161">
        <f>SUM(K742:L742)</f>
        <v>0</v>
      </c>
      <c r="N742" s="83">
        <f>IF(V742&lt;&gt;"VTC VHm",_xlfn.XLOOKUP(Z742,$AC$4015:$AC$4035,$AD$4015:$AD$4035,0)*M742,_xlfn.XLOOKUP(Z742,$AC$4015:$AC$4035,$AD$4015:$AD$4035,0)*L742)</f>
        <v>0</v>
      </c>
      <c r="O742" s="83">
        <f>IF(V742&lt;&gt;"VTC VHm",_xlfn.XLOOKUP(Z742,$AC$4015:$AC$4035,$AE$4015:$AE$4035,0)*M742,_xlfn.XLOOKUP(Z742,$AC$4015:$AC$4035,$AE$4015:$AE$4035,0)*L742)</f>
        <v>0</v>
      </c>
      <c r="P742" s="160">
        <f>SUM(N742:O742)</f>
        <v>0</v>
      </c>
      <c r="Q742" s="161">
        <f>M742*G742</f>
        <v>0</v>
      </c>
      <c r="R742" s="161">
        <f>G742*P742</f>
        <v>0</v>
      </c>
      <c r="S742" s="160">
        <f>SUM(Q742:R742)</f>
        <v>0</v>
      </c>
      <c r="T742" s="159"/>
      <c r="U742" s="158"/>
      <c r="V742" s="158"/>
      <c r="W742" s="158"/>
      <c r="X742" s="94" t="s">
        <v>33</v>
      </c>
      <c r="Y742" s="94"/>
      <c r="Z742" s="94" t="s">
        <v>16</v>
      </c>
      <c r="AA742" s="94" t="s">
        <v>80</v>
      </c>
      <c r="AB742" s="2"/>
      <c r="AC742" s="2">
        <v>0</v>
      </c>
      <c r="AD742" s="93">
        <f>+M742</f>
        <v>0</v>
      </c>
      <c r="AE742" s="93">
        <f>+AD742*14%</f>
        <v>0</v>
      </c>
      <c r="AF742" s="93">
        <f>+AD742*35%</f>
        <v>0</v>
      </c>
      <c r="AG742" s="93">
        <f>+AD742*F742</f>
        <v>0</v>
      </c>
      <c r="AH742" s="93">
        <f>+AE742*F742</f>
        <v>0</v>
      </c>
      <c r="AI742" s="93">
        <f>+AF742*F742</f>
        <v>0</v>
      </c>
      <c r="AJ742" s="93">
        <f>SUM(AG742:AI742)</f>
        <v>0</v>
      </c>
      <c r="AK742" s="93">
        <f>+AD742*G742</f>
        <v>0</v>
      </c>
      <c r="AL742" s="93">
        <f>+AE742*G742</f>
        <v>0</v>
      </c>
      <c r="AM742" s="93">
        <f>+AF742*G742</f>
        <v>0</v>
      </c>
      <c r="AN742" s="93">
        <f>SUM(AK742:AM742)</f>
        <v>0</v>
      </c>
      <c r="AQ742" s="145" t="s">
        <v>525</v>
      </c>
      <c r="AU742" s="8">
        <f>+K742</f>
        <v>0</v>
      </c>
      <c r="AV742" s="8">
        <f>+L742</f>
        <v>0</v>
      </c>
      <c r="AW742" s="2">
        <f>+M742</f>
        <v>0</v>
      </c>
      <c r="AX742" s="8">
        <f>F742*AW742</f>
        <v>0</v>
      </c>
      <c r="AY742" s="8">
        <f>IF(AQ742="CT",7%,5%)*AX742</f>
        <v>0</v>
      </c>
      <c r="AZ742" s="8">
        <f>AX742*2%</f>
        <v>0</v>
      </c>
      <c r="BA742" s="8">
        <f>IF(BB742&gt;0,0,AX742*5%)</f>
        <v>0</v>
      </c>
      <c r="BB742" s="8">
        <f>(AX742-BG742)*35%</f>
        <v>0</v>
      </c>
      <c r="BC742" s="8">
        <f>+AX742+AY742+AZ742+BA742+BB742</f>
        <v>0</v>
      </c>
      <c r="BD742" s="8">
        <f>AX742-AT742</f>
        <v>0</v>
      </c>
      <c r="BE742" s="2"/>
      <c r="BH742" s="2"/>
    </row>
    <row r="743" spans="1:60" ht="51" hidden="1" outlineLevel="1" x14ac:dyDescent="0.2">
      <c r="A743" s="1" t="s">
        <v>1280</v>
      </c>
      <c r="B743" s="82">
        <v>23</v>
      </c>
      <c r="C743" s="144" t="s">
        <v>1279</v>
      </c>
      <c r="D743" s="144"/>
      <c r="E743" s="82" t="s">
        <v>104</v>
      </c>
      <c r="F743" s="143">
        <v>17.890499999999999</v>
      </c>
      <c r="G743" s="142">
        <f>+[2]THKL!F743</f>
        <v>17.890499999999999</v>
      </c>
      <c r="H743" s="132"/>
      <c r="I743" s="132"/>
      <c r="J743" s="132"/>
      <c r="K743" s="156" t="str">
        <f>$K$45</f>
        <v>Bao gồm</v>
      </c>
      <c r="L743" s="157">
        <f>$L$45</f>
        <v>2172782.7267777775</v>
      </c>
      <c r="M743" s="157">
        <f>SUM(K743:L743)</f>
        <v>2172782.7267777775</v>
      </c>
      <c r="N743" s="83">
        <f>IF(V743&lt;&gt;"VTC VHm",_xlfn.XLOOKUP(Z743,$AC$4015:$AC$4035,$AD$4015:$AD$4035,0)*M743,_xlfn.XLOOKUP(Z743,$AC$4015:$AC$4035,$AD$4015:$AD$4035,0)*L743)</f>
        <v>760473.95437222207</v>
      </c>
      <c r="O743" s="83">
        <f>IF(V743&lt;&gt;"VTC VHm",_xlfn.XLOOKUP(Z743,$AC$4015:$AC$4035,$AE$4015:$AE$4035,0)*M743,_xlfn.XLOOKUP(Z743,$AC$4015:$AC$4035,$AE$4015:$AE$4035,0)*L743)</f>
        <v>0</v>
      </c>
      <c r="P743" s="83">
        <f>SUM(N743:O743)</f>
        <v>760473.95437222207</v>
      </c>
      <c r="Q743" s="157">
        <f>M743*G743</f>
        <v>38872169.373417825</v>
      </c>
      <c r="R743" s="157">
        <f>G743*P743</f>
        <v>13605259.280696239</v>
      </c>
      <c r="S743" s="83">
        <f>SUM(Q743:R743)</f>
        <v>52477428.654114068</v>
      </c>
      <c r="T743" s="156" t="s">
        <v>50</v>
      </c>
      <c r="U743" s="132"/>
      <c r="V743" s="132"/>
      <c r="W743" s="132"/>
      <c r="X743" s="44" t="s">
        <v>33</v>
      </c>
      <c r="Y743" s="44"/>
      <c r="Z743" s="44" t="s">
        <v>16</v>
      </c>
      <c r="AA743" s="44" t="s">
        <v>80</v>
      </c>
      <c r="AB743" s="2">
        <v>2896314.5279482869</v>
      </c>
      <c r="AC743" s="2">
        <v>51816515.062258825</v>
      </c>
      <c r="AD743" s="2">
        <f>+M743</f>
        <v>2172782.7267777775</v>
      </c>
      <c r="AE743" s="2">
        <f>+AD743*14%</f>
        <v>304189.58174888889</v>
      </c>
      <c r="AF743" s="155">
        <f>+AD743*35%</f>
        <v>760473.95437222207</v>
      </c>
      <c r="AG743" s="2">
        <f>+AD743*F743</f>
        <v>38872169.373417825</v>
      </c>
      <c r="AH743" s="2">
        <f>+AE743*F743</f>
        <v>5442103.7122784965</v>
      </c>
      <c r="AI743" s="2">
        <f>+AF743*F743</f>
        <v>13605259.280696239</v>
      </c>
      <c r="AJ743" s="2">
        <f>SUM(AG743:AI743)</f>
        <v>57919532.366392568</v>
      </c>
      <c r="AK743" s="2">
        <f>+AD743*G743</f>
        <v>38872169.373417825</v>
      </c>
      <c r="AL743" s="2">
        <f>+AE743*G743</f>
        <v>5442103.7122784965</v>
      </c>
      <c r="AM743" s="2">
        <f>+AF743*G743</f>
        <v>13605259.280696239</v>
      </c>
      <c r="AN743" s="155">
        <f>SUM(AK743:AM743)</f>
        <v>57919532.366392568</v>
      </c>
      <c r="AQ743" s="145" t="s">
        <v>525</v>
      </c>
      <c r="AU743" s="8">
        <f>+BH743</f>
        <v>250000</v>
      </c>
      <c r="AV743" s="8">
        <f>+L743</f>
        <v>2172782.7267777775</v>
      </c>
      <c r="AW743" s="2">
        <f>+AU743+AV743</f>
        <v>2422782.7267777775</v>
      </c>
      <c r="AX743" s="8">
        <f>F743*AW743</f>
        <v>43344794.373417825</v>
      </c>
      <c r="AY743" s="8">
        <f>IF(AQ743="CT",7%,5%)*AX743</f>
        <v>3034135.6061392482</v>
      </c>
      <c r="AZ743" s="8">
        <f>AX743*2%</f>
        <v>866895.88746835652</v>
      </c>
      <c r="BA743" s="8">
        <f>IF(BB743&gt;0,0,AX743*5%)</f>
        <v>0</v>
      </c>
      <c r="BB743" s="8">
        <f>(AX743-BG743)*35%</f>
        <v>15170678.030696237</v>
      </c>
      <c r="BC743" s="8">
        <f>+AX743+AY743+AZ743+BA743+BB743</f>
        <v>62416503.897721663</v>
      </c>
      <c r="BD743" s="8">
        <f>AX743-AT743</f>
        <v>43344794.373417825</v>
      </c>
      <c r="BE743" s="2"/>
      <c r="BH743" s="2">
        <v>250000</v>
      </c>
    </row>
    <row r="744" spans="1:60" ht="51" hidden="1" outlineLevel="1" x14ac:dyDescent="0.2">
      <c r="A744" s="1" t="s">
        <v>1278</v>
      </c>
      <c r="B744" s="82">
        <v>24</v>
      </c>
      <c r="C744" s="144" t="s">
        <v>772</v>
      </c>
      <c r="D744" s="144"/>
      <c r="E744" s="82" t="s">
        <v>104</v>
      </c>
      <c r="F744" s="143">
        <v>166.779</v>
      </c>
      <c r="G744" s="142">
        <f>+'[2]Công trình A3'!P268</f>
        <v>167.82300000000001</v>
      </c>
      <c r="H744" s="132"/>
      <c r="I744" s="132"/>
      <c r="J744" s="132"/>
      <c r="K744" s="156" t="s">
        <v>89</v>
      </c>
      <c r="L744" s="157">
        <f>'[3]BDG (XD)'!$AA$939</f>
        <v>2038654.4787777774</v>
      </c>
      <c r="M744" s="157">
        <f>SUM(K744:L744)</f>
        <v>2038654.4787777774</v>
      </c>
      <c r="N744" s="83">
        <f>IF(V744&lt;&gt;"VTC VHm",_xlfn.XLOOKUP(Z744,$AC$4015:$AC$4035,$AD$4015:$AD$4035,0)*M744,_xlfn.XLOOKUP(Z744,$AC$4015:$AC$4035,$AD$4015:$AD$4035,0)*L744)</f>
        <v>713529.06757222209</v>
      </c>
      <c r="O744" s="83">
        <f>IF(V744&lt;&gt;"VTC VHm",_xlfn.XLOOKUP(Z744,$AC$4015:$AC$4035,$AE$4015:$AE$4035,0)*M744,_xlfn.XLOOKUP(Z744,$AC$4015:$AC$4035,$AE$4015:$AE$4035,0)*L744)</f>
        <v>0</v>
      </c>
      <c r="P744" s="83">
        <f>SUM(N744:O744)</f>
        <v>713529.06757222209</v>
      </c>
      <c r="Q744" s="157">
        <f>M744*G744</f>
        <v>342133110.59192294</v>
      </c>
      <c r="R744" s="157">
        <f>G744*P744</f>
        <v>119746588.70717303</v>
      </c>
      <c r="S744" s="83">
        <f>SUM(Q744:R744)</f>
        <v>461879699.29909599</v>
      </c>
      <c r="T744" s="156" t="s">
        <v>50</v>
      </c>
      <c r="U744" s="132"/>
      <c r="V744" s="132"/>
      <c r="W744" s="132"/>
      <c r="X744" s="44" t="s">
        <v>33</v>
      </c>
      <c r="Y744" s="44"/>
      <c r="Z744" s="44" t="s">
        <v>16</v>
      </c>
      <c r="AA744" s="44" t="s">
        <v>80</v>
      </c>
      <c r="AB744" s="2">
        <v>2898062.7801369298</v>
      </c>
      <c r="AC744" s="2">
        <v>483336012.40845698</v>
      </c>
      <c r="AD744" s="2">
        <f>+M744</f>
        <v>2038654.4787777774</v>
      </c>
      <c r="AE744" s="2">
        <f>+AD744*14%</f>
        <v>285411.62702888885</v>
      </c>
      <c r="AF744" s="155">
        <f>+AD744*35%</f>
        <v>713529.06757222209</v>
      </c>
      <c r="AG744" s="2">
        <f>+AD744*F744</f>
        <v>340004755.3160789</v>
      </c>
      <c r="AH744" s="2">
        <f>+AE744*F744</f>
        <v>47600665.74425105</v>
      </c>
      <c r="AI744" s="2">
        <f>+AF744*F744</f>
        <v>119001664.36062762</v>
      </c>
      <c r="AJ744" s="2">
        <f>SUM(AG744:AI744)</f>
        <v>506607085.42095757</v>
      </c>
      <c r="AK744" s="2">
        <f>+AD744*G744</f>
        <v>342133110.59192294</v>
      </c>
      <c r="AL744" s="2">
        <f>+AE744*G744</f>
        <v>47898635.482869215</v>
      </c>
      <c r="AM744" s="2">
        <f>+AF744*G744</f>
        <v>119746588.70717303</v>
      </c>
      <c r="AN744" s="155">
        <f>SUM(AK744:AM744)</f>
        <v>509778334.7819652</v>
      </c>
      <c r="AQ744" s="145" t="s">
        <v>525</v>
      </c>
      <c r="AU744" s="8">
        <f>+BH744</f>
        <v>250000</v>
      </c>
      <c r="AV744" s="8">
        <f>+L744</f>
        <v>2038654.4787777774</v>
      </c>
      <c r="AW744" s="2">
        <f>+AU744+AV744</f>
        <v>2288654.4787777774</v>
      </c>
      <c r="AX744" s="8">
        <f>F744*AW744</f>
        <v>381699505.3160789</v>
      </c>
      <c r="AY744" s="8">
        <f>IF(AQ744="CT",7%,5%)*AX744</f>
        <v>26718965.372125525</v>
      </c>
      <c r="AZ744" s="8">
        <f>AX744*2%</f>
        <v>7633990.1063215779</v>
      </c>
      <c r="BA744" s="8">
        <f>IF(BB744&gt;0,0,AX744*5%)</f>
        <v>0</v>
      </c>
      <c r="BB744" s="8">
        <f>(AX744-BG744)*35%</f>
        <v>133594826.86062761</v>
      </c>
      <c r="BC744" s="8">
        <f>+AX744+AY744+AZ744+BA744+BB744</f>
        <v>549647287.65515363</v>
      </c>
      <c r="BD744" s="8">
        <f>AX744-AT744</f>
        <v>381699505.3160789</v>
      </c>
      <c r="BE744" s="2"/>
      <c r="BH744" s="2">
        <v>250000</v>
      </c>
    </row>
    <row r="745" spans="1:60" ht="51" hidden="1" outlineLevel="1" x14ac:dyDescent="0.2">
      <c r="A745" s="1" t="s">
        <v>1277</v>
      </c>
      <c r="B745" s="82">
        <v>25</v>
      </c>
      <c r="C745" s="144" t="s">
        <v>771</v>
      </c>
      <c r="D745" s="144"/>
      <c r="E745" s="82" t="s">
        <v>91</v>
      </c>
      <c r="F745" s="143">
        <v>4.5820999999999996</v>
      </c>
      <c r="G745" s="142">
        <f>+[2]THKL!F745</f>
        <v>4.5820999999999996</v>
      </c>
      <c r="H745" s="132"/>
      <c r="I745" s="132"/>
      <c r="J745" s="132"/>
      <c r="K745" s="156">
        <f>$K$4010*1000</f>
        <v>15050000</v>
      </c>
      <c r="L745" s="157">
        <f>'[3]BDG (XD)'!$AA$964*1000</f>
        <v>7690671</v>
      </c>
      <c r="M745" s="157">
        <f>SUM(K745:L745)</f>
        <v>22740671</v>
      </c>
      <c r="N745" s="83">
        <f>IF(V745&lt;&gt;"VTC VHm",_xlfn.XLOOKUP(Z745,$AC$4015:$AC$4035,$AD$4015:$AD$4035,0)*M745,_xlfn.XLOOKUP(Z745,$AC$4015:$AC$4035,$AD$4015:$AD$4035,0)*L745)</f>
        <v>2691734.8499999996</v>
      </c>
      <c r="O745" s="83">
        <f>IF(V745&lt;&gt;"VTC VHm",_xlfn.XLOOKUP(Z745,$AC$4015:$AC$4035,$AE$4015:$AE$4035,0)*M745,_xlfn.XLOOKUP(Z745,$AC$4015:$AC$4035,$AE$4015:$AE$4035,0)*L745)</f>
        <v>0</v>
      </c>
      <c r="P745" s="83">
        <f>SUM(N745:O745)</f>
        <v>2691734.8499999996</v>
      </c>
      <c r="Q745" s="157">
        <f>M745*G745</f>
        <v>104200028.58909999</v>
      </c>
      <c r="R745" s="157">
        <f>G745*P745</f>
        <v>12333798.256184997</v>
      </c>
      <c r="S745" s="83">
        <f>SUM(Q745:R745)</f>
        <v>116533826.84528498</v>
      </c>
      <c r="T745" s="156" t="s">
        <v>50</v>
      </c>
      <c r="U745" s="132"/>
      <c r="V745" s="82" t="s">
        <v>34</v>
      </c>
      <c r="W745" s="132"/>
      <c r="X745" s="44" t="s">
        <v>33</v>
      </c>
      <c r="Y745" s="44"/>
      <c r="Z745" s="44" t="s">
        <v>16</v>
      </c>
      <c r="AA745" s="44" t="s">
        <v>80</v>
      </c>
      <c r="AB745" s="2">
        <v>24322254.655574158</v>
      </c>
      <c r="AC745" s="2">
        <v>111447003.05730633</v>
      </c>
      <c r="AD745" s="2">
        <f>+M745</f>
        <v>22740671</v>
      </c>
      <c r="AE745" s="2">
        <f>+AD745*14%</f>
        <v>3183693.9400000004</v>
      </c>
      <c r="AF745" s="155">
        <f>+AD745*35%</f>
        <v>7959234.8499999996</v>
      </c>
      <c r="AG745" s="2">
        <f>+AD745*F745</f>
        <v>104200028.58909999</v>
      </c>
      <c r="AH745" s="2">
        <f>+AE745*F745</f>
        <v>14588004.002474001</v>
      </c>
      <c r="AI745" s="2">
        <f>+AF745*F745</f>
        <v>36470010.006184995</v>
      </c>
      <c r="AJ745" s="2">
        <f>SUM(AG745:AI745)</f>
        <v>155258042.59775898</v>
      </c>
      <c r="AK745" s="2">
        <f>+AD745*G745</f>
        <v>104200028.58909999</v>
      </c>
      <c r="AL745" s="2">
        <f>+AE745*G745</f>
        <v>14588004.002474001</v>
      </c>
      <c r="AM745" s="2">
        <f>+AF745*G745</f>
        <v>36470010.006184995</v>
      </c>
      <c r="AN745" s="155">
        <f>SUM(AK745:AM745)</f>
        <v>155258042.59775898</v>
      </c>
      <c r="AQ745" s="145" t="s">
        <v>525</v>
      </c>
      <c r="AU745" s="8">
        <f>+K745</f>
        <v>15050000</v>
      </c>
      <c r="AV745" s="8">
        <f>+L745</f>
        <v>7690671</v>
      </c>
      <c r="AW745" s="2">
        <f>+M745</f>
        <v>22740671</v>
      </c>
      <c r="AX745" s="8">
        <f>F745*AW745</f>
        <v>104200028.58909999</v>
      </c>
      <c r="AY745" s="8">
        <f>IF(AQ745="CT",7%,5%)*AX745</f>
        <v>7294002.0012370003</v>
      </c>
      <c r="AZ745" s="8">
        <f>AX745*2%</f>
        <v>2084000.5717819999</v>
      </c>
      <c r="BA745" s="8">
        <f>IF(BB745&gt;0,0,AX745*5%)</f>
        <v>0</v>
      </c>
      <c r="BB745" s="8">
        <f>(AX745-BG745)*35%</f>
        <v>12333798.256184995</v>
      </c>
      <c r="BC745" s="8">
        <f>+AX745+AY745+AZ745+BA745+BB745</f>
        <v>125911829.41830398</v>
      </c>
      <c r="BD745" s="8">
        <f>AX745-AT745</f>
        <v>104200028.58909999</v>
      </c>
      <c r="BE745" s="2"/>
      <c r="BG745" s="7">
        <f>+K745*F745</f>
        <v>68960605</v>
      </c>
      <c r="BH745" s="2"/>
    </row>
    <row r="746" spans="1:60" ht="51" hidden="1" outlineLevel="1" x14ac:dyDescent="0.2">
      <c r="A746" s="1" t="s">
        <v>1276</v>
      </c>
      <c r="B746" s="82">
        <v>26</v>
      </c>
      <c r="C746" s="144" t="s">
        <v>770</v>
      </c>
      <c r="D746" s="144"/>
      <c r="E746" s="82" t="s">
        <v>91</v>
      </c>
      <c r="F746" s="143">
        <v>20.017600000000002</v>
      </c>
      <c r="G746" s="142">
        <f>+[2]THKL!F746</f>
        <v>20.017600000000002</v>
      </c>
      <c r="H746" s="132"/>
      <c r="I746" s="132"/>
      <c r="J746" s="132"/>
      <c r="K746" s="156">
        <f>$L$4010*1000</f>
        <v>15266666.666666666</v>
      </c>
      <c r="L746" s="157">
        <f>'[3]BDG (XD)'!$AA$965*1000</f>
        <v>7690671</v>
      </c>
      <c r="M746" s="157">
        <f>SUM(K746:L746)</f>
        <v>22957337.666666664</v>
      </c>
      <c r="N746" s="83">
        <f>IF(V746&lt;&gt;"VTC VHm",_xlfn.XLOOKUP(Z746,$AC$4015:$AC$4035,$AD$4015:$AD$4035,0)*M746,_xlfn.XLOOKUP(Z746,$AC$4015:$AC$4035,$AD$4015:$AD$4035,0)*L746)</f>
        <v>2691734.8499999996</v>
      </c>
      <c r="O746" s="83">
        <f>IF(V746&lt;&gt;"VTC VHm",_xlfn.XLOOKUP(Z746,$AC$4015:$AC$4035,$AE$4015:$AE$4035,0)*M746,_xlfn.XLOOKUP(Z746,$AC$4015:$AC$4035,$AE$4015:$AE$4035,0)*L746)</f>
        <v>0</v>
      </c>
      <c r="P746" s="83">
        <f>SUM(N746:O746)</f>
        <v>2691734.8499999996</v>
      </c>
      <c r="Q746" s="157">
        <f>M746*G746</f>
        <v>459550802.47626668</v>
      </c>
      <c r="R746" s="157">
        <f>G746*P746</f>
        <v>53882071.533359997</v>
      </c>
      <c r="S746" s="83">
        <f>SUM(Q746:R746)</f>
        <v>513432874.00962669</v>
      </c>
      <c r="T746" s="156" t="s">
        <v>50</v>
      </c>
      <c r="U746" s="132"/>
      <c r="V746" s="82" t="s">
        <v>34</v>
      </c>
      <c r="W746" s="132"/>
      <c r="X746" s="44" t="s">
        <v>33</v>
      </c>
      <c r="Y746" s="44"/>
      <c r="Z746" s="44" t="s">
        <v>16</v>
      </c>
      <c r="AA746" s="44" t="s">
        <v>80</v>
      </c>
      <c r="AB746" s="2">
        <v>22802958.863063376</v>
      </c>
      <c r="AC746" s="2">
        <v>456460509.3372575</v>
      </c>
      <c r="AD746" s="2">
        <f>+M746</f>
        <v>22957337.666666664</v>
      </c>
      <c r="AE746" s="2">
        <f>+AD746*14%</f>
        <v>3214027.2733333334</v>
      </c>
      <c r="AF746" s="155">
        <f>+AD746*35%</f>
        <v>8035068.1833333317</v>
      </c>
      <c r="AG746" s="2">
        <f>+AD746*F746</f>
        <v>459550802.47626668</v>
      </c>
      <c r="AH746" s="2">
        <f>+AE746*F746</f>
        <v>64337112.346677341</v>
      </c>
      <c r="AI746" s="2">
        <f>+AF746*F746</f>
        <v>160842780.86669332</v>
      </c>
      <c r="AJ746" s="2">
        <f>SUM(AG746:AI746)</f>
        <v>684730695.68963742</v>
      </c>
      <c r="AK746" s="2">
        <f>+AD746*G746</f>
        <v>459550802.47626668</v>
      </c>
      <c r="AL746" s="2">
        <f>+AE746*G746</f>
        <v>64337112.346677341</v>
      </c>
      <c r="AM746" s="2">
        <f>+AF746*G746</f>
        <v>160842780.86669332</v>
      </c>
      <c r="AN746" s="155">
        <f>SUM(AK746:AM746)</f>
        <v>684730695.68963742</v>
      </c>
      <c r="AQ746" s="145" t="s">
        <v>525</v>
      </c>
      <c r="AU746" s="8">
        <f>+K746</f>
        <v>15266666.666666666</v>
      </c>
      <c r="AV746" s="8">
        <f>+L746</f>
        <v>7690671</v>
      </c>
      <c r="AW746" s="2">
        <f>+M746</f>
        <v>22957337.666666664</v>
      </c>
      <c r="AX746" s="8">
        <f>F746*AW746</f>
        <v>459550802.47626668</v>
      </c>
      <c r="AY746" s="8">
        <f>IF(AQ746="CT",7%,5%)*AX746</f>
        <v>32168556.17333867</v>
      </c>
      <c r="AZ746" s="8">
        <f>AX746*2%</f>
        <v>9191016.0495253336</v>
      </c>
      <c r="BA746" s="8">
        <f>IF(BB746&gt;0,0,AX746*5%)</f>
        <v>0</v>
      </c>
      <c r="BB746" s="8">
        <f>(AX746-BG746)*35%</f>
        <v>53882071.533359997</v>
      </c>
      <c r="BC746" s="8">
        <f>+AX746+AY746+AZ746+BA746+BB746</f>
        <v>554792446.23249066</v>
      </c>
      <c r="BD746" s="8">
        <f>AX746-AT746</f>
        <v>459550802.47626668</v>
      </c>
      <c r="BE746" s="2"/>
      <c r="BG746" s="7">
        <f>+K746*F746</f>
        <v>305602026.66666669</v>
      </c>
      <c r="BH746" s="2"/>
    </row>
    <row r="747" spans="1:60" ht="51" hidden="1" outlineLevel="1" x14ac:dyDescent="0.2">
      <c r="A747" s="1" t="s">
        <v>1275</v>
      </c>
      <c r="B747" s="82">
        <v>27</v>
      </c>
      <c r="C747" s="144" t="s">
        <v>902</v>
      </c>
      <c r="D747" s="144"/>
      <c r="E747" s="82" t="s">
        <v>91</v>
      </c>
      <c r="F747" s="143">
        <v>15.168699999999999</v>
      </c>
      <c r="G747" s="142">
        <f>+[2]THKL!F747</f>
        <v>15.168699999999999</v>
      </c>
      <c r="H747" s="132"/>
      <c r="I747" s="132"/>
      <c r="J747" s="132"/>
      <c r="K747" s="156">
        <f>$L$4010*1000</f>
        <v>15266666.666666666</v>
      </c>
      <c r="L747" s="157">
        <f>'[3]BDG (XD)'!$AA$965*1000</f>
        <v>7690671</v>
      </c>
      <c r="M747" s="157">
        <f>SUM(K747:L747)</f>
        <v>22957337.666666664</v>
      </c>
      <c r="N747" s="83">
        <f>IF(V747&lt;&gt;"VTC VHm",_xlfn.XLOOKUP(Z747,$AC$4015:$AC$4035,$AD$4015:$AD$4035,0)*M747,_xlfn.XLOOKUP(Z747,$AC$4015:$AC$4035,$AD$4015:$AD$4035,0)*L747)</f>
        <v>2691734.8499999996</v>
      </c>
      <c r="O747" s="83">
        <f>IF(V747&lt;&gt;"VTC VHm",_xlfn.XLOOKUP(Z747,$AC$4015:$AC$4035,$AE$4015:$AE$4035,0)*M747,_xlfn.XLOOKUP(Z747,$AC$4015:$AC$4035,$AE$4015:$AE$4035,0)*L747)</f>
        <v>0</v>
      </c>
      <c r="P747" s="83">
        <f>SUM(N747:O747)</f>
        <v>2691734.8499999996</v>
      </c>
      <c r="Q747" s="157">
        <f>M747*G747</f>
        <v>348232967.86436659</v>
      </c>
      <c r="R747" s="157">
        <f>G747*P747</f>
        <v>40830118.419194996</v>
      </c>
      <c r="S747" s="83">
        <f>SUM(Q747:R747)</f>
        <v>389063086.28356159</v>
      </c>
      <c r="T747" s="156" t="s">
        <v>50</v>
      </c>
      <c r="U747" s="132"/>
      <c r="V747" s="82" t="s">
        <v>34</v>
      </c>
      <c r="W747" s="132"/>
      <c r="X747" s="44" t="s">
        <v>33</v>
      </c>
      <c r="Y747" s="44"/>
      <c r="Z747" s="44" t="s">
        <v>16</v>
      </c>
      <c r="AA747" s="44" t="s">
        <v>80</v>
      </c>
      <c r="AB747" s="2">
        <v>22491793.057441685</v>
      </c>
      <c r="AC747" s="2">
        <v>341171261.35041571</v>
      </c>
      <c r="AD747" s="2">
        <f>+M747</f>
        <v>22957337.666666664</v>
      </c>
      <c r="AE747" s="2">
        <f>+AD747*14%</f>
        <v>3214027.2733333334</v>
      </c>
      <c r="AF747" s="155">
        <f>+AD747*35%</f>
        <v>8035068.1833333317</v>
      </c>
      <c r="AG747" s="2">
        <f>+AD747*F747</f>
        <v>348232967.86436659</v>
      </c>
      <c r="AH747" s="2">
        <f>+AE747*F747</f>
        <v>48752615.501011334</v>
      </c>
      <c r="AI747" s="2">
        <f>+AF747*F747</f>
        <v>121881538.75252831</v>
      </c>
      <c r="AJ747" s="2">
        <f>SUM(AG747:AI747)</f>
        <v>518867122.11790621</v>
      </c>
      <c r="AK747" s="2">
        <f>+AD747*G747</f>
        <v>348232967.86436659</v>
      </c>
      <c r="AL747" s="2">
        <f>+AE747*G747</f>
        <v>48752615.501011334</v>
      </c>
      <c r="AM747" s="2">
        <f>+AF747*G747</f>
        <v>121881538.75252831</v>
      </c>
      <c r="AN747" s="155">
        <f>SUM(AK747:AM747)</f>
        <v>518867122.11790621</v>
      </c>
      <c r="AQ747" s="145" t="s">
        <v>525</v>
      </c>
      <c r="AU747" s="8">
        <f>+K747</f>
        <v>15266666.666666666</v>
      </c>
      <c r="AV747" s="8">
        <f>+L747</f>
        <v>7690671</v>
      </c>
      <c r="AW747" s="2">
        <f>+M747</f>
        <v>22957337.666666664</v>
      </c>
      <c r="AX747" s="8">
        <f>F747*AW747</f>
        <v>348232967.86436659</v>
      </c>
      <c r="AY747" s="8">
        <f>IF(AQ747="CT",7%,5%)*AX747</f>
        <v>24376307.750505663</v>
      </c>
      <c r="AZ747" s="8">
        <f>AX747*2%</f>
        <v>6964659.3572873324</v>
      </c>
      <c r="BA747" s="8">
        <f>IF(BB747&gt;0,0,AX747*5%)</f>
        <v>0</v>
      </c>
      <c r="BB747" s="8">
        <f>(AX747-BG747)*35%</f>
        <v>40830118.419194974</v>
      </c>
      <c r="BC747" s="8">
        <f>+AX747+AY747+AZ747+BA747+BB747</f>
        <v>420404053.39135462</v>
      </c>
      <c r="BD747" s="8">
        <f>AX747-AT747</f>
        <v>348232967.86436659</v>
      </c>
      <c r="BE747" s="2"/>
      <c r="BG747" s="7">
        <f>+K747*F747</f>
        <v>231575486.66666666</v>
      </c>
      <c r="BH747" s="2"/>
    </row>
    <row r="748" spans="1:60" ht="34" hidden="1" outlineLevel="1" x14ac:dyDescent="0.2">
      <c r="A748" s="1" t="s">
        <v>1081</v>
      </c>
      <c r="B748" s="82">
        <v>28</v>
      </c>
      <c r="C748" s="144" t="s">
        <v>187</v>
      </c>
      <c r="D748" s="144"/>
      <c r="E748" s="82" t="s">
        <v>120</v>
      </c>
      <c r="F748" s="143">
        <v>19.545000000000002</v>
      </c>
      <c r="G748" s="142">
        <f>+'[2]Công trình A3'!P302</f>
        <v>19.666799999999999</v>
      </c>
      <c r="H748" s="132"/>
      <c r="I748" s="132"/>
      <c r="J748" s="132"/>
      <c r="K748" s="156" t="s">
        <v>89</v>
      </c>
      <c r="L748" s="157">
        <f>'[3]BDG (XD)'!$AA$954*100</f>
        <v>26537135.877452388</v>
      </c>
      <c r="M748" s="157">
        <f>SUM(K748:L748)</f>
        <v>26537135.877452388</v>
      </c>
      <c r="N748" s="83">
        <f>IF(V748&lt;&gt;"VTC VHm",_xlfn.XLOOKUP(Z748,$AC$4015:$AC$4035,$AD$4015:$AD$4035,0)*M748,_xlfn.XLOOKUP(Z748,$AC$4015:$AC$4035,$AD$4015:$AD$4035,0)*L748)</f>
        <v>9287997.5571083352</v>
      </c>
      <c r="O748" s="83">
        <f>IF(V748&lt;&gt;"VTC VHm",_xlfn.XLOOKUP(Z748,$AC$4015:$AC$4035,$AE$4015:$AE$4035,0)*M748,_xlfn.XLOOKUP(Z748,$AC$4015:$AC$4035,$AE$4015:$AE$4035,0)*L748)</f>
        <v>0</v>
      </c>
      <c r="P748" s="83">
        <f>SUM(N748:O748)</f>
        <v>9287997.5571083352</v>
      </c>
      <c r="Q748" s="157">
        <f>M748*G748</f>
        <v>521900543.87468058</v>
      </c>
      <c r="R748" s="157">
        <f>G748*P748</f>
        <v>182665190.3561382</v>
      </c>
      <c r="S748" s="83">
        <f>SUM(Q748:R748)</f>
        <v>704565734.23081875</v>
      </c>
      <c r="T748" s="156" t="s">
        <v>50</v>
      </c>
      <c r="U748" s="132"/>
      <c r="V748" s="132"/>
      <c r="W748" s="132"/>
      <c r="X748" s="44" t="s">
        <v>33</v>
      </c>
      <c r="Y748" s="44"/>
      <c r="Z748" s="44" t="s">
        <v>16</v>
      </c>
      <c r="AA748" s="44" t="s">
        <v>80</v>
      </c>
      <c r="AB748" s="2">
        <v>12764743.332693798</v>
      </c>
      <c r="AC748" s="2">
        <v>249486908.4375003</v>
      </c>
      <c r="AD748" s="2">
        <f>+M748</f>
        <v>26537135.877452388</v>
      </c>
      <c r="AE748" s="2">
        <f>+AD748*14%</f>
        <v>3715199.0228433348</v>
      </c>
      <c r="AF748" s="155">
        <f>+AD748*35%</f>
        <v>9287997.5571083352</v>
      </c>
      <c r="AG748" s="2">
        <f>+AD748*F748</f>
        <v>518668320.72480696</v>
      </c>
      <c r="AH748" s="2">
        <f>+AE748*F748</f>
        <v>72613564.901472986</v>
      </c>
      <c r="AI748" s="2">
        <f>+AF748*F748</f>
        <v>181533912.25368243</v>
      </c>
      <c r="AJ748" s="2">
        <f>SUM(AG748:AI748)</f>
        <v>772815797.87996244</v>
      </c>
      <c r="AK748" s="2">
        <f>+AD748*G748</f>
        <v>521900543.87468058</v>
      </c>
      <c r="AL748" s="2">
        <f>+AE748*G748</f>
        <v>73066076.142455295</v>
      </c>
      <c r="AM748" s="2">
        <f>+AF748*G748</f>
        <v>182665190.3561382</v>
      </c>
      <c r="AN748" s="155">
        <f>SUM(AK748:AM748)</f>
        <v>777631810.37327409</v>
      </c>
      <c r="AQ748" s="145" t="s">
        <v>525</v>
      </c>
      <c r="AU748" s="8" t="str">
        <f>+K748</f>
        <v>Bao gồm</v>
      </c>
      <c r="AV748" s="8">
        <f>+L748</f>
        <v>26537135.877452388</v>
      </c>
      <c r="AW748" s="2">
        <f>+M748</f>
        <v>26537135.877452388</v>
      </c>
      <c r="AX748" s="8">
        <f>F748*AW748</f>
        <v>518668320.72480696</v>
      </c>
      <c r="AY748" s="8">
        <f>IF(AQ748="CT",7%,5%)*AX748</f>
        <v>36306782.450736493</v>
      </c>
      <c r="AZ748" s="8">
        <f>AX748*2%</f>
        <v>10373366.414496139</v>
      </c>
      <c r="BA748" s="8">
        <f>IF(BB748&gt;0,0,AX748*5%)</f>
        <v>0</v>
      </c>
      <c r="BB748" s="8">
        <f>(AX748-BG748)*35%</f>
        <v>181533912.25368243</v>
      </c>
      <c r="BC748" s="8">
        <f>+AX748+AY748+AZ748+BA748+BB748</f>
        <v>746882381.84372211</v>
      </c>
      <c r="BD748" s="8">
        <f>AX748-AT748</f>
        <v>518668320.72480696</v>
      </c>
      <c r="BE748" s="2"/>
      <c r="BH748" s="2"/>
    </row>
    <row r="749" spans="1:60" s="92" customFormat="1" ht="17" hidden="1" outlineLevel="1" x14ac:dyDescent="0.2">
      <c r="A749" s="92">
        <v>0</v>
      </c>
      <c r="B749" s="163"/>
      <c r="C749" s="164" t="s">
        <v>769</v>
      </c>
      <c r="D749" s="164"/>
      <c r="E749" s="163"/>
      <c r="F749" s="162"/>
      <c r="G749" s="149">
        <f>+[2]THKL!F749</f>
        <v>0</v>
      </c>
      <c r="H749" s="158"/>
      <c r="I749" s="158"/>
      <c r="J749" s="158"/>
      <c r="K749" s="159"/>
      <c r="L749" s="161"/>
      <c r="M749" s="161">
        <f>SUM(K749:L749)</f>
        <v>0</v>
      </c>
      <c r="N749" s="83">
        <f>IF(V749&lt;&gt;"VTC VHm",_xlfn.XLOOKUP(Z749,$AC$4015:$AC$4035,$AD$4015:$AD$4035,0)*M749,_xlfn.XLOOKUP(Z749,$AC$4015:$AC$4035,$AD$4015:$AD$4035,0)*L749)</f>
        <v>0</v>
      </c>
      <c r="O749" s="83">
        <f>IF(V749&lt;&gt;"VTC VHm",_xlfn.XLOOKUP(Z749,$AC$4015:$AC$4035,$AE$4015:$AE$4035,0)*M749,_xlfn.XLOOKUP(Z749,$AC$4015:$AC$4035,$AE$4015:$AE$4035,0)*L749)</f>
        <v>0</v>
      </c>
      <c r="P749" s="160">
        <f>SUM(N749:O749)</f>
        <v>0</v>
      </c>
      <c r="Q749" s="161">
        <f>M749*G749</f>
        <v>0</v>
      </c>
      <c r="R749" s="161">
        <f>G749*P749</f>
        <v>0</v>
      </c>
      <c r="S749" s="160">
        <f>SUM(Q749:R749)</f>
        <v>0</v>
      </c>
      <c r="T749" s="159"/>
      <c r="U749" s="158"/>
      <c r="V749" s="158"/>
      <c r="W749" s="158"/>
      <c r="X749" s="94" t="s">
        <v>33</v>
      </c>
      <c r="Y749" s="94"/>
      <c r="Z749" s="94" t="s">
        <v>16</v>
      </c>
      <c r="AA749" s="94" t="s">
        <v>80</v>
      </c>
      <c r="AB749" s="2"/>
      <c r="AC749" s="2">
        <v>0</v>
      </c>
      <c r="AD749" s="93">
        <f>+M749</f>
        <v>0</v>
      </c>
      <c r="AE749" s="93">
        <f>+AD749*14%</f>
        <v>0</v>
      </c>
      <c r="AF749" s="93">
        <f>+AD749*35%</f>
        <v>0</v>
      </c>
      <c r="AG749" s="93">
        <f>+AD749*F749</f>
        <v>0</v>
      </c>
      <c r="AH749" s="93">
        <f>+AE749*F749</f>
        <v>0</v>
      </c>
      <c r="AI749" s="93">
        <f>+AF749*F749</f>
        <v>0</v>
      </c>
      <c r="AJ749" s="93">
        <f>SUM(AG749:AI749)</f>
        <v>0</v>
      </c>
      <c r="AK749" s="93">
        <f>+AD749*G749</f>
        <v>0</v>
      </c>
      <c r="AL749" s="93">
        <f>+AE749*G749</f>
        <v>0</v>
      </c>
      <c r="AM749" s="93">
        <f>+AF749*G749</f>
        <v>0</v>
      </c>
      <c r="AN749" s="93">
        <f>SUM(AK749:AM749)</f>
        <v>0</v>
      </c>
      <c r="AQ749" s="145" t="s">
        <v>525</v>
      </c>
      <c r="AU749" s="8">
        <f>+K749</f>
        <v>0</v>
      </c>
      <c r="AV749" s="8">
        <f>+L749</f>
        <v>0</v>
      </c>
      <c r="AW749" s="2">
        <f>+M749</f>
        <v>0</v>
      </c>
      <c r="AX749" s="8">
        <f>F749*AW749</f>
        <v>0</v>
      </c>
      <c r="AY749" s="8">
        <f>IF(AQ749="CT",7%,5%)*AX749</f>
        <v>0</v>
      </c>
      <c r="AZ749" s="8">
        <f>AX749*2%</f>
        <v>0</v>
      </c>
      <c r="BA749" s="8">
        <f>IF(BB749&gt;0,0,AX749*5%)</f>
        <v>0</v>
      </c>
      <c r="BB749" s="8">
        <f>(AX749-BG749)*35%</f>
        <v>0</v>
      </c>
      <c r="BC749" s="8">
        <f>+AX749+AY749+AZ749+BA749+BB749</f>
        <v>0</v>
      </c>
      <c r="BD749" s="8">
        <f>AX749-AT749</f>
        <v>0</v>
      </c>
      <c r="BE749" s="2"/>
      <c r="BH749" s="2"/>
    </row>
    <row r="750" spans="1:60" ht="34" hidden="1" outlineLevel="1" x14ac:dyDescent="0.2">
      <c r="A750" s="1" t="s">
        <v>1274</v>
      </c>
      <c r="B750" s="82">
        <v>29</v>
      </c>
      <c r="C750" s="144" t="s">
        <v>127</v>
      </c>
      <c r="D750" s="144"/>
      <c r="E750" s="82" t="s">
        <v>104</v>
      </c>
      <c r="F750" s="143">
        <v>415.85559999999998</v>
      </c>
      <c r="G750" s="142">
        <f>+[2]THKL!F750</f>
        <v>415.85559999999998</v>
      </c>
      <c r="H750" s="132"/>
      <c r="I750" s="132"/>
      <c r="J750" s="132"/>
      <c r="K750" s="156" t="s">
        <v>89</v>
      </c>
      <c r="L750" s="157">
        <f>'[3]BDG (XD)'!$AA$943</f>
        <v>2123825.9787777774</v>
      </c>
      <c r="M750" s="157">
        <f>SUM(K750:L750)</f>
        <v>2123825.9787777774</v>
      </c>
      <c r="N750" s="83">
        <f>IF(V750&lt;&gt;"VTC VHm",_xlfn.XLOOKUP(Z750,$AC$4015:$AC$4035,$AD$4015:$AD$4035,0)*M750,_xlfn.XLOOKUP(Z750,$AC$4015:$AC$4035,$AD$4015:$AD$4035,0)*L750)</f>
        <v>743339.092572222</v>
      </c>
      <c r="O750" s="83">
        <f>IF(V750&lt;&gt;"VTC VHm",_xlfn.XLOOKUP(Z750,$AC$4015:$AC$4035,$AE$4015:$AE$4035,0)*M750,_xlfn.XLOOKUP(Z750,$AC$4015:$AC$4035,$AE$4015:$AE$4035,0)*L750)</f>
        <v>0</v>
      </c>
      <c r="P750" s="83">
        <f>SUM(N750:O750)</f>
        <v>743339.092572222</v>
      </c>
      <c r="Q750" s="157">
        <f>M750*G750</f>
        <v>883204926.70021987</v>
      </c>
      <c r="R750" s="157">
        <f>G750*P750</f>
        <v>309121724.34507692</v>
      </c>
      <c r="S750" s="83">
        <f>SUM(Q750:R750)</f>
        <v>1192326651.0452967</v>
      </c>
      <c r="T750" s="156" t="s">
        <v>50</v>
      </c>
      <c r="U750" s="132"/>
      <c r="V750" s="132"/>
      <c r="W750" s="132"/>
      <c r="X750" s="44" t="s">
        <v>33</v>
      </c>
      <c r="Y750" s="44"/>
      <c r="Z750" s="44" t="s">
        <v>16</v>
      </c>
      <c r="AA750" s="44" t="s">
        <v>80</v>
      </c>
      <c r="AB750" s="2">
        <v>2521473.7047307859</v>
      </c>
      <c r="AC750" s="2">
        <v>1048568960.3650438</v>
      </c>
      <c r="AD750" s="2">
        <f>+M750</f>
        <v>2123825.9787777774</v>
      </c>
      <c r="AE750" s="2">
        <f>+AD750*14%</f>
        <v>297335.63702888886</v>
      </c>
      <c r="AF750" s="155">
        <f>+AD750*35%</f>
        <v>743339.092572222</v>
      </c>
      <c r="AG750" s="2">
        <f>+AD750*F750</f>
        <v>883204926.70021987</v>
      </c>
      <c r="AH750" s="2">
        <f>+AE750*F750</f>
        <v>123648689.73803079</v>
      </c>
      <c r="AI750" s="2">
        <f>+AF750*F750</f>
        <v>309121724.34507692</v>
      </c>
      <c r="AJ750" s="2">
        <f>SUM(AG750:AI750)</f>
        <v>1315975340.7833276</v>
      </c>
      <c r="AK750" s="2">
        <f>+AD750*G750</f>
        <v>883204926.70021987</v>
      </c>
      <c r="AL750" s="2">
        <f>+AE750*G750</f>
        <v>123648689.73803079</v>
      </c>
      <c r="AM750" s="2">
        <f>+AF750*G750</f>
        <v>309121724.34507692</v>
      </c>
      <c r="AN750" s="155">
        <f>SUM(AK750:AM750)</f>
        <v>1315975340.7833276</v>
      </c>
      <c r="AQ750" s="145" t="s">
        <v>525</v>
      </c>
      <c r="AU750" s="8">
        <f>+BH750</f>
        <v>250000</v>
      </c>
      <c r="AV750" s="8">
        <f>+L750</f>
        <v>2123825.9787777774</v>
      </c>
      <c r="AW750" s="2">
        <f>+AU750+AV750</f>
        <v>2373825.9787777774</v>
      </c>
      <c r="AX750" s="8">
        <f>F750*AW750</f>
        <v>987168826.70021987</v>
      </c>
      <c r="AY750" s="8">
        <f>IF(AQ750="CT",7%,5%)*AX750</f>
        <v>69101817.869015396</v>
      </c>
      <c r="AZ750" s="8">
        <f>AX750*2%</f>
        <v>19743376.534004398</v>
      </c>
      <c r="BA750" s="8">
        <f>IF(BB750&gt;0,0,AX750*5%)</f>
        <v>0</v>
      </c>
      <c r="BB750" s="8">
        <f>(AX750-BG750)*35%</f>
        <v>345509089.34507692</v>
      </c>
      <c r="BC750" s="8">
        <f>+AX750+AY750+AZ750+BA750+BB750</f>
        <v>1421523110.4483166</v>
      </c>
      <c r="BD750" s="8">
        <f>AX750-AT750</f>
        <v>987168826.70021987</v>
      </c>
      <c r="BE750" s="2"/>
      <c r="BH750" s="2">
        <v>250000</v>
      </c>
    </row>
    <row r="751" spans="1:60" ht="51" hidden="1" outlineLevel="1" x14ac:dyDescent="0.2">
      <c r="A751" s="1" t="s">
        <v>1090</v>
      </c>
      <c r="B751" s="82">
        <v>30</v>
      </c>
      <c r="C751" s="144" t="s">
        <v>191</v>
      </c>
      <c r="D751" s="144"/>
      <c r="E751" s="82" t="s">
        <v>91</v>
      </c>
      <c r="F751" s="143">
        <v>14.578799999999999</v>
      </c>
      <c r="G751" s="142">
        <f>+[2]THKL!F751</f>
        <v>14.578799999999999</v>
      </c>
      <c r="H751" s="132"/>
      <c r="I751" s="132"/>
      <c r="J751" s="132"/>
      <c r="K751" s="156">
        <f>$K$4010*1000</f>
        <v>15050000</v>
      </c>
      <c r="L751" s="157">
        <f>'[3]BDG (XD)'!$AA$967*1000</f>
        <v>7690671</v>
      </c>
      <c r="M751" s="157">
        <f>SUM(K751:L751)</f>
        <v>22740671</v>
      </c>
      <c r="N751" s="83">
        <f>IF(V751&lt;&gt;"VTC VHm",_xlfn.XLOOKUP(Z751,$AC$4015:$AC$4035,$AD$4015:$AD$4035,0)*M751,_xlfn.XLOOKUP(Z751,$AC$4015:$AC$4035,$AD$4015:$AD$4035,0)*L751)</f>
        <v>2691734.8499999996</v>
      </c>
      <c r="O751" s="83">
        <f>IF(V751&lt;&gt;"VTC VHm",_xlfn.XLOOKUP(Z751,$AC$4015:$AC$4035,$AE$4015:$AE$4035,0)*M751,_xlfn.XLOOKUP(Z751,$AC$4015:$AC$4035,$AE$4015:$AE$4035,0)*L751)</f>
        <v>0</v>
      </c>
      <c r="P751" s="83">
        <f>SUM(N751:O751)</f>
        <v>2691734.8499999996</v>
      </c>
      <c r="Q751" s="157">
        <f>M751*G751</f>
        <v>331531694.37479997</v>
      </c>
      <c r="R751" s="157">
        <f>G751*P751</f>
        <v>39242264.031179994</v>
      </c>
      <c r="S751" s="83">
        <f>SUM(Q751:R751)</f>
        <v>370773958.40597999</v>
      </c>
      <c r="T751" s="156" t="s">
        <v>50</v>
      </c>
      <c r="U751" s="132"/>
      <c r="V751" s="82" t="s">
        <v>34</v>
      </c>
      <c r="W751" s="132"/>
      <c r="X751" s="44" t="s">
        <v>33</v>
      </c>
      <c r="Y751" s="44"/>
      <c r="Z751" s="44" t="s">
        <v>16</v>
      </c>
      <c r="AA751" s="44" t="s">
        <v>80</v>
      </c>
      <c r="AB751" s="2">
        <v>24758731.006874155</v>
      </c>
      <c r="AC751" s="2">
        <v>360952587.60301691</v>
      </c>
      <c r="AD751" s="2">
        <f>+M751</f>
        <v>22740671</v>
      </c>
      <c r="AE751" s="2">
        <f>+AD751*14%</f>
        <v>3183693.9400000004</v>
      </c>
      <c r="AF751" s="155">
        <f>+AD751*35%</f>
        <v>7959234.8499999996</v>
      </c>
      <c r="AG751" s="2">
        <f>+AD751*F751</f>
        <v>331531694.37479997</v>
      </c>
      <c r="AH751" s="2">
        <f>+AE751*F751</f>
        <v>46414437.212472007</v>
      </c>
      <c r="AI751" s="2">
        <f>+AF751*F751</f>
        <v>116036093.03117999</v>
      </c>
      <c r="AJ751" s="2">
        <f>SUM(AG751:AI751)</f>
        <v>493982224.61845195</v>
      </c>
      <c r="AK751" s="2">
        <f>+AD751*G751</f>
        <v>331531694.37479997</v>
      </c>
      <c r="AL751" s="2">
        <f>+AE751*G751</f>
        <v>46414437.212472007</v>
      </c>
      <c r="AM751" s="2">
        <f>+AF751*G751</f>
        <v>116036093.03117999</v>
      </c>
      <c r="AN751" s="155">
        <f>SUM(AK751:AM751)</f>
        <v>493982224.61845195</v>
      </c>
      <c r="AQ751" s="145" t="s">
        <v>525</v>
      </c>
      <c r="AU751" s="8">
        <f>+K751</f>
        <v>15050000</v>
      </c>
      <c r="AV751" s="8">
        <f>+L751</f>
        <v>7690671</v>
      </c>
      <c r="AW751" s="2">
        <f>+M751</f>
        <v>22740671</v>
      </c>
      <c r="AX751" s="8">
        <f>F751*AW751</f>
        <v>331531694.37479997</v>
      </c>
      <c r="AY751" s="8">
        <f>IF(AQ751="CT",7%,5%)*AX751</f>
        <v>23207218.606236</v>
      </c>
      <c r="AZ751" s="8">
        <f>AX751*2%</f>
        <v>6630633.8874959992</v>
      </c>
      <c r="BA751" s="8">
        <f>IF(BB751&gt;0,0,AX751*5%)</f>
        <v>0</v>
      </c>
      <c r="BB751" s="8">
        <f>(AX751-BG751)*35%</f>
        <v>39242264.031179987</v>
      </c>
      <c r="BC751" s="8">
        <f>+AX751+AY751+AZ751+BA751+BB751</f>
        <v>400611810.89971191</v>
      </c>
      <c r="BD751" s="8">
        <f>AX751-AT751</f>
        <v>331531694.37479997</v>
      </c>
      <c r="BE751" s="2"/>
      <c r="BG751" s="7">
        <f>+K751*F751</f>
        <v>219410940</v>
      </c>
      <c r="BH751" s="2"/>
    </row>
    <row r="752" spans="1:60" ht="51" hidden="1" outlineLevel="1" x14ac:dyDescent="0.2">
      <c r="A752" s="1" t="s">
        <v>1089</v>
      </c>
      <c r="B752" s="82">
        <v>31</v>
      </c>
      <c r="C752" s="144" t="s">
        <v>768</v>
      </c>
      <c r="D752" s="144"/>
      <c r="E752" s="82" t="s">
        <v>91</v>
      </c>
      <c r="F752" s="143">
        <v>51.735100000000003</v>
      </c>
      <c r="G752" s="142">
        <f>+[2]THKL!F752</f>
        <v>51.735100000000003</v>
      </c>
      <c r="H752" s="132"/>
      <c r="I752" s="132"/>
      <c r="J752" s="132"/>
      <c r="K752" s="156">
        <f>$L$4010*1000</f>
        <v>15266666.666666666</v>
      </c>
      <c r="L752" s="157">
        <f>'[3]BDG (XD)'!$AA$967*1000</f>
        <v>7690671</v>
      </c>
      <c r="M752" s="157">
        <f>SUM(K752:L752)</f>
        <v>22957337.666666664</v>
      </c>
      <c r="N752" s="83">
        <f>IF(V752&lt;&gt;"VTC VHm",_xlfn.XLOOKUP(Z752,$AC$4015:$AC$4035,$AD$4015:$AD$4035,0)*M752,_xlfn.XLOOKUP(Z752,$AC$4015:$AC$4035,$AD$4015:$AD$4035,0)*L752)</f>
        <v>2691734.8499999996</v>
      </c>
      <c r="O752" s="83">
        <f>IF(V752&lt;&gt;"VTC VHm",_xlfn.XLOOKUP(Z752,$AC$4015:$AC$4035,$AE$4015:$AE$4035,0)*M752,_xlfn.XLOOKUP(Z752,$AC$4015:$AC$4035,$AE$4015:$AE$4035,0)*L752)</f>
        <v>0</v>
      </c>
      <c r="P752" s="83">
        <f>SUM(N752:O752)</f>
        <v>2691734.8499999996</v>
      </c>
      <c r="Q752" s="157">
        <f>M752*G752</f>
        <v>1187700159.9187665</v>
      </c>
      <c r="R752" s="157">
        <f>G752*P752</f>
        <v>139257171.638235</v>
      </c>
      <c r="S752" s="83">
        <f>SUM(Q752:R752)</f>
        <v>1326957331.5570016</v>
      </c>
      <c r="T752" s="156" t="s">
        <v>50</v>
      </c>
      <c r="U752" s="132"/>
      <c r="V752" s="82" t="s">
        <v>34</v>
      </c>
      <c r="W752" s="132"/>
      <c r="X752" s="44" t="s">
        <v>33</v>
      </c>
      <c r="Y752" s="44"/>
      <c r="Z752" s="44" t="s">
        <v>16</v>
      </c>
      <c r="AA752" s="44" t="s">
        <v>80</v>
      </c>
      <c r="AB752" s="2">
        <v>22857568.06301016</v>
      </c>
      <c r="AC752" s="2">
        <v>1182538569.4966369</v>
      </c>
      <c r="AD752" s="2">
        <f>+M752</f>
        <v>22957337.666666664</v>
      </c>
      <c r="AE752" s="2">
        <f>+AD752*14%</f>
        <v>3214027.2733333334</v>
      </c>
      <c r="AF752" s="155">
        <f>+AD752*35%</f>
        <v>8035068.1833333317</v>
      </c>
      <c r="AG752" s="2">
        <f>+AD752*F752</f>
        <v>1187700159.9187665</v>
      </c>
      <c r="AH752" s="2">
        <f>+AE752*F752</f>
        <v>166278022.38862735</v>
      </c>
      <c r="AI752" s="2">
        <f>+AF752*F752</f>
        <v>415695055.97156829</v>
      </c>
      <c r="AJ752" s="2">
        <f>SUM(AG752:AI752)</f>
        <v>1769673238.2789621</v>
      </c>
      <c r="AK752" s="2">
        <f>+AD752*G752</f>
        <v>1187700159.9187665</v>
      </c>
      <c r="AL752" s="2">
        <f>+AE752*G752</f>
        <v>166278022.38862735</v>
      </c>
      <c r="AM752" s="2">
        <f>+AF752*G752</f>
        <v>415695055.97156829</v>
      </c>
      <c r="AN752" s="155">
        <f>SUM(AK752:AM752)</f>
        <v>1769673238.2789621</v>
      </c>
      <c r="AQ752" s="145" t="s">
        <v>525</v>
      </c>
      <c r="AU752" s="8">
        <f>+K752</f>
        <v>15266666.666666666</v>
      </c>
      <c r="AV752" s="8">
        <f>+L752</f>
        <v>7690671</v>
      </c>
      <c r="AW752" s="2">
        <f>+M752</f>
        <v>22957337.666666664</v>
      </c>
      <c r="AX752" s="8">
        <f>F752*AW752</f>
        <v>1187700159.9187665</v>
      </c>
      <c r="AY752" s="8">
        <f>IF(AQ752="CT",7%,5%)*AX752</f>
        <v>83139011.19431366</v>
      </c>
      <c r="AZ752" s="8">
        <f>AX752*2%</f>
        <v>23754003.198375329</v>
      </c>
      <c r="BA752" s="8">
        <f>IF(BB752&gt;0,0,AX752*5%)</f>
        <v>0</v>
      </c>
      <c r="BB752" s="8">
        <f>(AX752-BG752)*35%</f>
        <v>139257171.63823494</v>
      </c>
      <c r="BC752" s="8">
        <f>+AX752+AY752+AZ752+BA752+BB752</f>
        <v>1433850345.9496903</v>
      </c>
      <c r="BD752" s="8">
        <f>AX752-AT752</f>
        <v>1187700159.9187665</v>
      </c>
      <c r="BE752" s="2"/>
      <c r="BG752" s="7">
        <f>+K752*F752</f>
        <v>789822526.66666663</v>
      </c>
      <c r="BH752" s="2"/>
    </row>
    <row r="753" spans="1:60" ht="51" hidden="1" outlineLevel="1" x14ac:dyDescent="0.2">
      <c r="A753" s="1" t="s">
        <v>1088</v>
      </c>
      <c r="B753" s="82">
        <v>32</v>
      </c>
      <c r="C753" s="144" t="s">
        <v>767</v>
      </c>
      <c r="D753" s="144"/>
      <c r="E753" s="82" t="s">
        <v>91</v>
      </c>
      <c r="F753" s="143">
        <v>16.222200000000001</v>
      </c>
      <c r="G753" s="142">
        <f>+[2]THKL!F753</f>
        <v>16.222200000000001</v>
      </c>
      <c r="H753" s="132"/>
      <c r="I753" s="132"/>
      <c r="J753" s="132"/>
      <c r="K753" s="156">
        <f>$L$4010*1000</f>
        <v>15266666.666666666</v>
      </c>
      <c r="L753" s="157">
        <f>'[3]BDG (XD)'!$AA$967*1000</f>
        <v>7690671</v>
      </c>
      <c r="M753" s="157">
        <f>SUM(K753:L753)</f>
        <v>22957337.666666664</v>
      </c>
      <c r="N753" s="83">
        <f>IF(V753&lt;&gt;"VTC VHm",_xlfn.XLOOKUP(Z753,$AC$4015:$AC$4035,$AD$4015:$AD$4035,0)*M753,_xlfn.XLOOKUP(Z753,$AC$4015:$AC$4035,$AD$4015:$AD$4035,0)*L753)</f>
        <v>2691734.8499999996</v>
      </c>
      <c r="O753" s="83">
        <f>IF(V753&lt;&gt;"VTC VHm",_xlfn.XLOOKUP(Z753,$AC$4015:$AC$4035,$AE$4015:$AE$4035,0)*M753,_xlfn.XLOOKUP(Z753,$AC$4015:$AC$4035,$AE$4015:$AE$4035,0)*L753)</f>
        <v>0</v>
      </c>
      <c r="P753" s="83">
        <f>SUM(N753:O753)</f>
        <v>2691734.8499999996</v>
      </c>
      <c r="Q753" s="157">
        <f>M753*G753</f>
        <v>372418523.09619999</v>
      </c>
      <c r="R753" s="157">
        <f>G753*P753</f>
        <v>43665861.083669998</v>
      </c>
      <c r="S753" s="83">
        <f>SUM(Q753:R753)</f>
        <v>416084384.17987001</v>
      </c>
      <c r="T753" s="156" t="s">
        <v>50</v>
      </c>
      <c r="U753" s="132"/>
      <c r="V753" s="82" t="s">
        <v>34</v>
      </c>
      <c r="W753" s="132"/>
      <c r="X753" s="44" t="s">
        <v>33</v>
      </c>
      <c r="Y753" s="44"/>
      <c r="Z753" s="44" t="s">
        <v>16</v>
      </c>
      <c r="AA753" s="44" t="s">
        <v>80</v>
      </c>
      <c r="AB753" s="2">
        <v>22565753.319565415</v>
      </c>
      <c r="AC753" s="2">
        <v>366066163.5006541</v>
      </c>
      <c r="AD753" s="2">
        <f>+M753</f>
        <v>22957337.666666664</v>
      </c>
      <c r="AE753" s="2">
        <f>+AD753*14%</f>
        <v>3214027.2733333334</v>
      </c>
      <c r="AF753" s="155">
        <f>+AD753*35%</f>
        <v>8035068.1833333317</v>
      </c>
      <c r="AG753" s="2">
        <f>+AD753*F753</f>
        <v>372418523.09619999</v>
      </c>
      <c r="AH753" s="2">
        <f>+AE753*F753</f>
        <v>52138593.233468004</v>
      </c>
      <c r="AI753" s="2">
        <f>+AF753*F753</f>
        <v>130346483.08366998</v>
      </c>
      <c r="AJ753" s="2">
        <f>SUM(AG753:AI753)</f>
        <v>554903599.41333795</v>
      </c>
      <c r="AK753" s="2">
        <f>+AD753*G753</f>
        <v>372418523.09619999</v>
      </c>
      <c r="AL753" s="2">
        <f>+AE753*G753</f>
        <v>52138593.233468004</v>
      </c>
      <c r="AM753" s="2">
        <f>+AF753*G753</f>
        <v>130346483.08366998</v>
      </c>
      <c r="AN753" s="155">
        <f>SUM(AK753:AM753)</f>
        <v>554903599.41333795</v>
      </c>
      <c r="AQ753" s="145" t="s">
        <v>525</v>
      </c>
      <c r="AU753" s="8">
        <f>+K753</f>
        <v>15266666.666666666</v>
      </c>
      <c r="AV753" s="8">
        <f>+L753</f>
        <v>7690671</v>
      </c>
      <c r="AW753" s="2">
        <f>+M753</f>
        <v>22957337.666666664</v>
      </c>
      <c r="AX753" s="8">
        <f>F753*AW753</f>
        <v>372418523.09619999</v>
      </c>
      <c r="AY753" s="8">
        <f>IF(AQ753="CT",7%,5%)*AX753</f>
        <v>26069296.616734002</v>
      </c>
      <c r="AZ753" s="8">
        <f>AX753*2%</f>
        <v>7448370.4619239997</v>
      </c>
      <c r="BA753" s="8">
        <f>IF(BB753&gt;0,0,AX753*5%)</f>
        <v>0</v>
      </c>
      <c r="BB753" s="8">
        <f>(AX753-BG753)*35%</f>
        <v>43665861.08366999</v>
      </c>
      <c r="BC753" s="8">
        <f>+AX753+AY753+AZ753+BA753+BB753</f>
        <v>449602051.25852799</v>
      </c>
      <c r="BD753" s="8">
        <f>AX753-AT753</f>
        <v>372418523.09619999</v>
      </c>
      <c r="BE753" s="2"/>
      <c r="BG753" s="7">
        <f>+K753*F753</f>
        <v>247658920</v>
      </c>
      <c r="BH753" s="2"/>
    </row>
    <row r="754" spans="1:60" ht="17" hidden="1" outlineLevel="1" x14ac:dyDescent="0.2">
      <c r="A754" s="1" t="s">
        <v>1087</v>
      </c>
      <c r="B754" s="82">
        <v>33</v>
      </c>
      <c r="C754" s="144" t="s">
        <v>124</v>
      </c>
      <c r="D754" s="144"/>
      <c r="E754" s="82" t="s">
        <v>120</v>
      </c>
      <c r="F754" s="143">
        <v>27.213899999999999</v>
      </c>
      <c r="G754" s="142">
        <f>+[2]THKL!F754</f>
        <v>27.213899999999999</v>
      </c>
      <c r="H754" s="132"/>
      <c r="I754" s="132"/>
      <c r="J754" s="132"/>
      <c r="K754" s="156" t="s">
        <v>89</v>
      </c>
      <c r="L754" s="157">
        <f>'[3]BDG (XD)'!$AA$955*100</f>
        <v>26537135.877452388</v>
      </c>
      <c r="M754" s="157">
        <f>SUM(K754:L754)</f>
        <v>26537135.877452388</v>
      </c>
      <c r="N754" s="83">
        <f>IF(V754&lt;&gt;"VTC VHm",_xlfn.XLOOKUP(Z754,$AC$4015:$AC$4035,$AD$4015:$AD$4035,0)*M754,_xlfn.XLOOKUP(Z754,$AC$4015:$AC$4035,$AD$4015:$AD$4035,0)*L754)</f>
        <v>9287997.5571083352</v>
      </c>
      <c r="O754" s="83">
        <f>IF(V754&lt;&gt;"VTC VHm",_xlfn.XLOOKUP(Z754,$AC$4015:$AC$4035,$AE$4015:$AE$4035,0)*M754,_xlfn.XLOOKUP(Z754,$AC$4015:$AC$4035,$AE$4015:$AE$4035,0)*L754)</f>
        <v>0</v>
      </c>
      <c r="P754" s="83">
        <f>SUM(N754:O754)</f>
        <v>9287997.5571083352</v>
      </c>
      <c r="Q754" s="157">
        <f>M754*G754</f>
        <v>722178962.05540156</v>
      </c>
      <c r="R754" s="157">
        <f>G754*P754</f>
        <v>252762636.71939051</v>
      </c>
      <c r="S754" s="83">
        <f>SUM(Q754:R754)</f>
        <v>974941598.77479208</v>
      </c>
      <c r="T754" s="156" t="s">
        <v>50</v>
      </c>
      <c r="U754" s="132"/>
      <c r="V754" s="132"/>
      <c r="W754" s="132"/>
      <c r="X754" s="44" t="s">
        <v>33</v>
      </c>
      <c r="Y754" s="44"/>
      <c r="Z754" s="44" t="s">
        <v>16</v>
      </c>
      <c r="AA754" s="44" t="s">
        <v>80</v>
      </c>
      <c r="AB754" s="2">
        <v>13827954.24186608</v>
      </c>
      <c r="AC754" s="2">
        <v>376312563.94271928</v>
      </c>
      <c r="AD754" s="2">
        <f>+M754</f>
        <v>26537135.877452388</v>
      </c>
      <c r="AE754" s="2">
        <f>+AD754*14%</f>
        <v>3715199.0228433348</v>
      </c>
      <c r="AF754" s="155">
        <f>+AD754*35%</f>
        <v>9287997.5571083352</v>
      </c>
      <c r="AG754" s="2">
        <f>+AD754*F754</f>
        <v>722178962.05540156</v>
      </c>
      <c r="AH754" s="2">
        <f>+AE754*F754</f>
        <v>101105054.68775623</v>
      </c>
      <c r="AI754" s="2">
        <f>+AF754*F754</f>
        <v>252762636.71939051</v>
      </c>
      <c r="AJ754" s="2">
        <f>SUM(AG754:AI754)</f>
        <v>1076046653.4625483</v>
      </c>
      <c r="AK754" s="2">
        <f>+AD754*G754</f>
        <v>722178962.05540156</v>
      </c>
      <c r="AL754" s="2">
        <f>+AE754*G754</f>
        <v>101105054.68775623</v>
      </c>
      <c r="AM754" s="2">
        <f>+AF754*G754</f>
        <v>252762636.71939051</v>
      </c>
      <c r="AN754" s="155">
        <f>SUM(AK754:AM754)</f>
        <v>1076046653.4625483</v>
      </c>
      <c r="AQ754" s="145" t="s">
        <v>525</v>
      </c>
      <c r="AU754" s="8" t="str">
        <f>+K754</f>
        <v>Bao gồm</v>
      </c>
      <c r="AV754" s="8">
        <f>+L754</f>
        <v>26537135.877452388</v>
      </c>
      <c r="AW754" s="2">
        <f>+M754</f>
        <v>26537135.877452388</v>
      </c>
      <c r="AX754" s="8">
        <f>F754*AW754</f>
        <v>722178962.05540156</v>
      </c>
      <c r="AY754" s="8">
        <f>IF(AQ754="CT",7%,5%)*AX754</f>
        <v>50552527.343878113</v>
      </c>
      <c r="AZ754" s="8">
        <f>AX754*2%</f>
        <v>14443579.241108032</v>
      </c>
      <c r="BA754" s="8">
        <f>IF(BB754&gt;0,0,AX754*5%)</f>
        <v>0</v>
      </c>
      <c r="BB754" s="8">
        <f>(AX754-BG754)*35%</f>
        <v>252762636.71939054</v>
      </c>
      <c r="BC754" s="8">
        <f>+AX754+AY754+AZ754+BA754+BB754</f>
        <v>1039937705.3597783</v>
      </c>
      <c r="BD754" s="8">
        <f>AX754-AT754</f>
        <v>722178962.05540156</v>
      </c>
      <c r="BE754" s="2"/>
      <c r="BH754" s="2"/>
    </row>
    <row r="755" spans="1:60" s="92" customFormat="1" ht="17" hidden="1" outlineLevel="1" x14ac:dyDescent="0.2">
      <c r="A755" s="92">
        <v>0</v>
      </c>
      <c r="B755" s="163"/>
      <c r="C755" s="164" t="s">
        <v>766</v>
      </c>
      <c r="D755" s="164"/>
      <c r="E755" s="163"/>
      <c r="F755" s="162"/>
      <c r="G755" s="149">
        <f>+[2]THKL!F755</f>
        <v>0</v>
      </c>
      <c r="H755" s="158"/>
      <c r="I755" s="158"/>
      <c r="J755" s="158"/>
      <c r="K755" s="159"/>
      <c r="L755" s="161"/>
      <c r="M755" s="161">
        <f>SUM(K755:L755)</f>
        <v>0</v>
      </c>
      <c r="N755" s="83">
        <f>IF(V755&lt;&gt;"VTC VHm",_xlfn.XLOOKUP(Z755,$AC$4015:$AC$4035,$AD$4015:$AD$4035,0)*M755,_xlfn.XLOOKUP(Z755,$AC$4015:$AC$4035,$AD$4015:$AD$4035,0)*L755)</f>
        <v>0</v>
      </c>
      <c r="O755" s="83">
        <f>IF(V755&lt;&gt;"VTC VHm",_xlfn.XLOOKUP(Z755,$AC$4015:$AC$4035,$AE$4015:$AE$4035,0)*M755,_xlfn.XLOOKUP(Z755,$AC$4015:$AC$4035,$AE$4015:$AE$4035,0)*L755)</f>
        <v>0</v>
      </c>
      <c r="P755" s="160">
        <f>SUM(N755:O755)</f>
        <v>0</v>
      </c>
      <c r="Q755" s="161">
        <f>M755*G755</f>
        <v>0</v>
      </c>
      <c r="R755" s="161">
        <f>G755*P755</f>
        <v>0</v>
      </c>
      <c r="S755" s="160">
        <f>SUM(Q755:R755)</f>
        <v>0</v>
      </c>
      <c r="T755" s="159"/>
      <c r="U755" s="158"/>
      <c r="V755" s="158"/>
      <c r="W755" s="158"/>
      <c r="X755" s="94" t="s">
        <v>33</v>
      </c>
      <c r="Y755" s="94"/>
      <c r="Z755" s="94" t="s">
        <v>16</v>
      </c>
      <c r="AA755" s="94" t="s">
        <v>80</v>
      </c>
      <c r="AB755" s="2"/>
      <c r="AC755" s="2">
        <v>0</v>
      </c>
      <c r="AD755" s="93">
        <f>+M755</f>
        <v>0</v>
      </c>
      <c r="AE755" s="93">
        <f>+AD755*14%</f>
        <v>0</v>
      </c>
      <c r="AF755" s="93">
        <f>+AD755*35%</f>
        <v>0</v>
      </c>
      <c r="AG755" s="93">
        <f>+AD755*F755</f>
        <v>0</v>
      </c>
      <c r="AH755" s="93">
        <f>+AE755*F755</f>
        <v>0</v>
      </c>
      <c r="AI755" s="93">
        <f>+AF755*F755</f>
        <v>0</v>
      </c>
      <c r="AJ755" s="93">
        <f>SUM(AG755:AI755)</f>
        <v>0</v>
      </c>
      <c r="AK755" s="93">
        <f>+AD755*G755</f>
        <v>0</v>
      </c>
      <c r="AL755" s="93">
        <f>+AE755*G755</f>
        <v>0</v>
      </c>
      <c r="AM755" s="93">
        <f>+AF755*G755</f>
        <v>0</v>
      </c>
      <c r="AN755" s="93">
        <f>SUM(AK755:AM755)</f>
        <v>0</v>
      </c>
      <c r="AQ755" s="145" t="s">
        <v>525</v>
      </c>
      <c r="AU755" s="8">
        <f>+K755</f>
        <v>0</v>
      </c>
      <c r="AV755" s="8">
        <f>+L755</f>
        <v>0</v>
      </c>
      <c r="AW755" s="2">
        <f>+M755</f>
        <v>0</v>
      </c>
      <c r="AX755" s="8">
        <f>F755*AW755</f>
        <v>0</v>
      </c>
      <c r="AY755" s="8">
        <f>IF(AQ755="CT",7%,5%)*AX755</f>
        <v>0</v>
      </c>
      <c r="AZ755" s="8">
        <f>AX755*2%</f>
        <v>0</v>
      </c>
      <c r="BA755" s="8">
        <f>IF(BB755&gt;0,0,AX755*5%)</f>
        <v>0</v>
      </c>
      <c r="BB755" s="8">
        <f>(AX755-BG755)*35%</f>
        <v>0</v>
      </c>
      <c r="BC755" s="8">
        <f>+AX755+AY755+AZ755+BA755+BB755</f>
        <v>0</v>
      </c>
      <c r="BD755" s="8">
        <f>AX755-AT755</f>
        <v>0</v>
      </c>
      <c r="BE755" s="2"/>
      <c r="BH755" s="2"/>
    </row>
    <row r="756" spans="1:60" ht="17" hidden="1" outlineLevel="1" x14ac:dyDescent="0.2">
      <c r="A756" s="1" t="s">
        <v>1273</v>
      </c>
      <c r="B756" s="82">
        <v>34</v>
      </c>
      <c r="C756" s="144" t="s">
        <v>1272</v>
      </c>
      <c r="D756" s="144"/>
      <c r="E756" s="82" t="s">
        <v>120</v>
      </c>
      <c r="F756" s="143">
        <v>0.27760000000000001</v>
      </c>
      <c r="G756" s="142">
        <f>+[2]THKL!F756</f>
        <v>0.27760000000000001</v>
      </c>
      <c r="H756" s="132"/>
      <c r="I756" s="132"/>
      <c r="J756" s="132"/>
      <c r="K756" s="156" t="s">
        <v>89</v>
      </c>
      <c r="L756" s="157">
        <f>'[3]BDG (XD)'!$AA$931*100</f>
        <v>578325</v>
      </c>
      <c r="M756" s="157">
        <f>SUM(K756:L756)</f>
        <v>578325</v>
      </c>
      <c r="N756" s="83">
        <f>IF(V756&lt;&gt;"VTC VHm",_xlfn.XLOOKUP(Z756,$AC$4015:$AC$4035,$AD$4015:$AD$4035,0)*M756,_xlfn.XLOOKUP(Z756,$AC$4015:$AC$4035,$AD$4015:$AD$4035,0)*L756)</f>
        <v>202413.75</v>
      </c>
      <c r="O756" s="83">
        <f>IF(V756&lt;&gt;"VTC VHm",_xlfn.XLOOKUP(Z756,$AC$4015:$AC$4035,$AE$4015:$AE$4035,0)*M756,_xlfn.XLOOKUP(Z756,$AC$4015:$AC$4035,$AE$4015:$AE$4035,0)*L756)</f>
        <v>0</v>
      </c>
      <c r="P756" s="83">
        <f>SUM(N756:O756)</f>
        <v>202413.75</v>
      </c>
      <c r="Q756" s="157">
        <f>M756*G756</f>
        <v>160543.02000000002</v>
      </c>
      <c r="R756" s="157">
        <f>G756*P756</f>
        <v>56190.057000000001</v>
      </c>
      <c r="S756" s="83">
        <f>SUM(Q756:R756)</f>
        <v>216733.07700000002</v>
      </c>
      <c r="T756" s="156" t="s">
        <v>50</v>
      </c>
      <c r="U756" s="132"/>
      <c r="V756" s="132"/>
      <c r="W756" s="132"/>
      <c r="X756" s="44" t="s">
        <v>33</v>
      </c>
      <c r="Y756" s="44"/>
      <c r="Z756" s="44" t="s">
        <v>16</v>
      </c>
      <c r="AA756" s="44" t="s">
        <v>80</v>
      </c>
      <c r="AB756" s="2">
        <v>753108.50587499992</v>
      </c>
      <c r="AC756" s="2">
        <v>209062.92123089998</v>
      </c>
      <c r="AD756" s="2">
        <f>+M756</f>
        <v>578325</v>
      </c>
      <c r="AE756" s="2">
        <f>+AD756*14%</f>
        <v>80965.500000000015</v>
      </c>
      <c r="AF756" s="155">
        <f>+AD756*35%</f>
        <v>202413.75</v>
      </c>
      <c r="AG756" s="2">
        <f>+AD756*F756</f>
        <v>160543.02000000002</v>
      </c>
      <c r="AH756" s="2">
        <f>+AE756*F756</f>
        <v>22476.022800000006</v>
      </c>
      <c r="AI756" s="2">
        <f>+AF756*F756</f>
        <v>56190.057000000001</v>
      </c>
      <c r="AJ756" s="2">
        <f>SUM(AG756:AI756)</f>
        <v>239209.09980000003</v>
      </c>
      <c r="AK756" s="2">
        <f>+AD756*G756</f>
        <v>160543.02000000002</v>
      </c>
      <c r="AL756" s="2">
        <f>+AE756*G756</f>
        <v>22476.022800000006</v>
      </c>
      <c r="AM756" s="2">
        <f>+AF756*G756</f>
        <v>56190.057000000001</v>
      </c>
      <c r="AN756" s="155">
        <f>SUM(AK756:AM756)</f>
        <v>239209.09980000003</v>
      </c>
      <c r="AQ756" s="145" t="s">
        <v>525</v>
      </c>
      <c r="AU756" s="8" t="str">
        <f>+K756</f>
        <v>Bao gồm</v>
      </c>
      <c r="AV756" s="8">
        <f>+L756</f>
        <v>578325</v>
      </c>
      <c r="AW756" s="2">
        <f>+M756</f>
        <v>578325</v>
      </c>
      <c r="AX756" s="8">
        <f>F756*AW756</f>
        <v>160543.02000000002</v>
      </c>
      <c r="AY756" s="8">
        <f>IF(AQ756="CT",7%,5%)*AX756</f>
        <v>11238.011400000003</v>
      </c>
      <c r="AZ756" s="8">
        <f>AX756*2%</f>
        <v>3210.8604000000005</v>
      </c>
      <c r="BA756" s="8">
        <f>IF(BB756&gt;0,0,AX756*5%)</f>
        <v>0</v>
      </c>
      <c r="BB756" s="8">
        <f>(AX756-BG756)*35%</f>
        <v>56190.057000000001</v>
      </c>
      <c r="BC756" s="8">
        <f>+AX756+AY756+AZ756+BA756+BB756</f>
        <v>231181.94880000004</v>
      </c>
      <c r="BD756" s="8">
        <f>AX756-AT756</f>
        <v>160543.02000000002</v>
      </c>
      <c r="BE756" s="2"/>
      <c r="BH756" s="2"/>
    </row>
    <row r="757" spans="1:60" ht="34" hidden="1" outlineLevel="1" x14ac:dyDescent="0.2">
      <c r="A757" s="1" t="s">
        <v>1080</v>
      </c>
      <c r="B757" s="82">
        <v>35</v>
      </c>
      <c r="C757" s="144" t="s">
        <v>765</v>
      </c>
      <c r="D757" s="144"/>
      <c r="E757" s="82" t="s">
        <v>104</v>
      </c>
      <c r="F757" s="143">
        <v>1214.9476</v>
      </c>
      <c r="G757" s="142">
        <f>+[2]THKL!F757</f>
        <v>1214.9476</v>
      </c>
      <c r="H757" s="176"/>
      <c r="I757" s="176"/>
      <c r="J757" s="176"/>
      <c r="K757" s="156" t="str">
        <f>$K$750</f>
        <v>Bao gồm</v>
      </c>
      <c r="L757" s="157">
        <f>$L$750</f>
        <v>2123825.9787777774</v>
      </c>
      <c r="M757" s="157">
        <f>SUM(K757:L757)</f>
        <v>2123825.9787777774</v>
      </c>
      <c r="N757" s="83">
        <f>IF(V757&lt;&gt;"VTC VHm",_xlfn.XLOOKUP(Z757,$AC$4015:$AC$4035,$AD$4015:$AD$4035,0)*M757,_xlfn.XLOOKUP(Z757,$AC$4015:$AC$4035,$AD$4015:$AD$4035,0)*L757)</f>
        <v>743339.092572222</v>
      </c>
      <c r="O757" s="83">
        <f>IF(V757&lt;&gt;"VTC VHm",_xlfn.XLOOKUP(Z757,$AC$4015:$AC$4035,$AE$4015:$AE$4035,0)*M757,_xlfn.XLOOKUP(Z757,$AC$4015:$AC$4035,$AE$4015:$AE$4035,0)*L757)</f>
        <v>0</v>
      </c>
      <c r="P757" s="83">
        <f>SUM(N757:O757)</f>
        <v>743339.092572222</v>
      </c>
      <c r="Q757" s="157">
        <f>M757*G757</f>
        <v>2580337275.7337117</v>
      </c>
      <c r="R757" s="157">
        <f>G757*P757</f>
        <v>903118046.50679886</v>
      </c>
      <c r="S757" s="83">
        <f>SUM(Q757:R757)</f>
        <v>3483455322.2405105</v>
      </c>
      <c r="T757" s="156" t="s">
        <v>50</v>
      </c>
      <c r="U757" s="176"/>
      <c r="V757" s="176"/>
      <c r="W757" s="176"/>
      <c r="X757" s="44" t="s">
        <v>33</v>
      </c>
      <c r="Y757" s="44"/>
      <c r="Z757" s="44" t="s">
        <v>16</v>
      </c>
      <c r="AA757" s="44" t="s">
        <v>80</v>
      </c>
      <c r="AB757" s="2">
        <v>2521473.7047307859</v>
      </c>
      <c r="AC757" s="2">
        <v>3063458426.0257769</v>
      </c>
      <c r="AD757" s="2">
        <f>+M757</f>
        <v>2123825.9787777774</v>
      </c>
      <c r="AE757" s="2">
        <f>+AD757*14%</f>
        <v>297335.63702888886</v>
      </c>
      <c r="AF757" s="155">
        <f>+AD757*35%</f>
        <v>743339.092572222</v>
      </c>
      <c r="AG757" s="2">
        <f>+AD757*F757</f>
        <v>2580337275.7337117</v>
      </c>
      <c r="AH757" s="2">
        <f>+AE757*F757</f>
        <v>361247218.60271966</v>
      </c>
      <c r="AI757" s="2">
        <f>+AF757*F757</f>
        <v>903118046.50679886</v>
      </c>
      <c r="AJ757" s="2">
        <f>SUM(AG757:AI757)</f>
        <v>3844702540.8432302</v>
      </c>
      <c r="AK757" s="2">
        <f>+AD757*G757</f>
        <v>2580337275.7337117</v>
      </c>
      <c r="AL757" s="2">
        <f>+AE757*G757</f>
        <v>361247218.60271966</v>
      </c>
      <c r="AM757" s="2">
        <f>+AF757*G757</f>
        <v>903118046.50679886</v>
      </c>
      <c r="AN757" s="155">
        <f>SUM(AK757:AM757)</f>
        <v>3844702540.8432302</v>
      </c>
      <c r="AQ757" s="145" t="s">
        <v>525</v>
      </c>
      <c r="AU757" s="8">
        <f>+BH757</f>
        <v>250000</v>
      </c>
      <c r="AV757" s="8">
        <f>+L757</f>
        <v>2123825.9787777774</v>
      </c>
      <c r="AW757" s="2">
        <f>+AU757+AV757</f>
        <v>2373825.9787777774</v>
      </c>
      <c r="AX757" s="8">
        <f>F757*AW757</f>
        <v>2884074175.7337117</v>
      </c>
      <c r="AY757" s="8">
        <f>IF(AQ757="CT",7%,5%)*AX757</f>
        <v>201885192.30135983</v>
      </c>
      <c r="AZ757" s="8">
        <f>AX757*2%</f>
        <v>57681483.514674239</v>
      </c>
      <c r="BA757" s="8">
        <f>IF(BB757&gt;0,0,AX757*5%)</f>
        <v>0</v>
      </c>
      <c r="BB757" s="8">
        <f>(AX757-BG757)*35%</f>
        <v>1009425961.506799</v>
      </c>
      <c r="BC757" s="8">
        <f>+AX757+AY757+AZ757+BA757+BB757</f>
        <v>4153066813.0565443</v>
      </c>
      <c r="BD757" s="8">
        <f>AX757-AT757</f>
        <v>2884074175.7337117</v>
      </c>
      <c r="BE757" s="2"/>
      <c r="BH757" s="2">
        <v>250000</v>
      </c>
    </row>
    <row r="758" spans="1:60" ht="17" hidden="1" outlineLevel="1" x14ac:dyDescent="0.2">
      <c r="A758" s="1" t="s">
        <v>1078</v>
      </c>
      <c r="B758" s="82">
        <v>36</v>
      </c>
      <c r="C758" s="144" t="s">
        <v>762</v>
      </c>
      <c r="D758" s="144"/>
      <c r="E758" s="82" t="s">
        <v>120</v>
      </c>
      <c r="F758" s="143">
        <v>79.933800000000005</v>
      </c>
      <c r="G758" s="142">
        <f>+[2]THKL!F758</f>
        <v>79.933800000000005</v>
      </c>
      <c r="H758" s="132"/>
      <c r="I758" s="132"/>
      <c r="J758" s="132"/>
      <c r="K758" s="156" t="s">
        <v>89</v>
      </c>
      <c r="L758" s="157">
        <f>'[3]BDG (XD)'!$AA$955*100</f>
        <v>26537135.877452388</v>
      </c>
      <c r="M758" s="157">
        <f>SUM(K758:L758)</f>
        <v>26537135.877452388</v>
      </c>
      <c r="N758" s="83">
        <f>IF(V758&lt;&gt;"VTC VHm",_xlfn.XLOOKUP(Z758,$AC$4015:$AC$4035,$AD$4015:$AD$4035,0)*M758,_xlfn.XLOOKUP(Z758,$AC$4015:$AC$4035,$AD$4015:$AD$4035,0)*L758)</f>
        <v>9287997.5571083352</v>
      </c>
      <c r="O758" s="83">
        <f>IF(V758&lt;&gt;"VTC VHm",_xlfn.XLOOKUP(Z758,$AC$4015:$AC$4035,$AE$4015:$AE$4035,0)*M758,_xlfn.XLOOKUP(Z758,$AC$4015:$AC$4035,$AE$4015:$AE$4035,0)*L758)</f>
        <v>0</v>
      </c>
      <c r="P758" s="83">
        <f>SUM(N758:O758)</f>
        <v>9287997.5571083352</v>
      </c>
      <c r="Q758" s="157">
        <f>M758*G758</f>
        <v>2121214111.8011038</v>
      </c>
      <c r="R758" s="157">
        <f>G758*P758</f>
        <v>742424939.13038623</v>
      </c>
      <c r="S758" s="83">
        <f>SUM(Q758:R758)</f>
        <v>2863639050.9314899</v>
      </c>
      <c r="T758" s="156" t="s">
        <v>50</v>
      </c>
      <c r="U758" s="132"/>
      <c r="V758" s="132"/>
      <c r="W758" s="132"/>
      <c r="X758" s="44" t="s">
        <v>33</v>
      </c>
      <c r="Y758" s="44"/>
      <c r="Z758" s="44" t="s">
        <v>16</v>
      </c>
      <c r="AA758" s="44" t="s">
        <v>80</v>
      </c>
      <c r="AB758" s="2">
        <v>12907757.255386183</v>
      </c>
      <c r="AC758" s="2">
        <v>1031766086.9005882</v>
      </c>
      <c r="AD758" s="2">
        <f>+M758</f>
        <v>26537135.877452388</v>
      </c>
      <c r="AE758" s="2">
        <f>+AD758*14%</f>
        <v>3715199.0228433348</v>
      </c>
      <c r="AF758" s="155">
        <f>+AD758*35%</f>
        <v>9287997.5571083352</v>
      </c>
      <c r="AG758" s="2">
        <f>+AD758*F758</f>
        <v>2121214111.8011038</v>
      </c>
      <c r="AH758" s="2">
        <f>+AE758*F758</f>
        <v>296969975.65215456</v>
      </c>
      <c r="AI758" s="2">
        <f>+AF758*F758</f>
        <v>742424939.13038623</v>
      </c>
      <c r="AJ758" s="2">
        <f>SUM(AG758:AI758)</f>
        <v>3160609026.5836449</v>
      </c>
      <c r="AK758" s="2">
        <f>+AD758*G758</f>
        <v>2121214111.8011038</v>
      </c>
      <c r="AL758" s="2">
        <f>+AE758*G758</f>
        <v>296969975.65215456</v>
      </c>
      <c r="AM758" s="2">
        <f>+AF758*G758</f>
        <v>742424939.13038623</v>
      </c>
      <c r="AN758" s="155">
        <f>SUM(AK758:AM758)</f>
        <v>3160609026.5836449</v>
      </c>
      <c r="AQ758" s="145" t="s">
        <v>525</v>
      </c>
      <c r="AU758" s="8" t="str">
        <f>+K758</f>
        <v>Bao gồm</v>
      </c>
      <c r="AV758" s="8">
        <f>+L758</f>
        <v>26537135.877452388</v>
      </c>
      <c r="AW758" s="2">
        <f>+M758</f>
        <v>26537135.877452388</v>
      </c>
      <c r="AX758" s="8">
        <f>F758*AW758</f>
        <v>2121214111.8011038</v>
      </c>
      <c r="AY758" s="8">
        <f>IF(AQ758="CT",7%,5%)*AX758</f>
        <v>148484987.82607728</v>
      </c>
      <c r="AZ758" s="8">
        <f>AX758*2%</f>
        <v>42424282.236022078</v>
      </c>
      <c r="BA758" s="8">
        <f>IF(BB758&gt;0,0,AX758*5%)</f>
        <v>0</v>
      </c>
      <c r="BB758" s="8">
        <f>(AX758-BG758)*35%</f>
        <v>742424939.13038635</v>
      </c>
      <c r="BC758" s="8">
        <f>+AX758+AY758+AZ758+BA758+BB758</f>
        <v>3054548320.9935894</v>
      </c>
      <c r="BD758" s="8">
        <f>AX758-AT758</f>
        <v>2121214111.8011038</v>
      </c>
      <c r="BE758" s="2"/>
      <c r="BH758" s="2"/>
    </row>
    <row r="759" spans="1:60" ht="51" hidden="1" outlineLevel="1" x14ac:dyDescent="0.2">
      <c r="A759" s="1" t="s">
        <v>1079</v>
      </c>
      <c r="B759" s="82">
        <v>37</v>
      </c>
      <c r="C759" s="144" t="s">
        <v>764</v>
      </c>
      <c r="D759" s="144"/>
      <c r="E759" s="82" t="s">
        <v>91</v>
      </c>
      <c r="F759" s="143">
        <v>92.027299999999997</v>
      </c>
      <c r="G759" s="142">
        <f>+[2]THKL!F759</f>
        <v>92.027299999999997</v>
      </c>
      <c r="H759" s="132"/>
      <c r="I759" s="132"/>
      <c r="J759" s="132"/>
      <c r="K759" s="156">
        <f>$K$4010*1000</f>
        <v>15050000</v>
      </c>
      <c r="L759" s="157">
        <f>'[3]BDG (XD)'!$AA$966*1000</f>
        <v>7690671</v>
      </c>
      <c r="M759" s="157">
        <f>SUM(K759:L759)</f>
        <v>22740671</v>
      </c>
      <c r="N759" s="83">
        <f>IF(V759&lt;&gt;"VTC VHm",_xlfn.XLOOKUP(Z759,$AC$4015:$AC$4035,$AD$4015:$AD$4035,0)*M759,_xlfn.XLOOKUP(Z759,$AC$4015:$AC$4035,$AD$4015:$AD$4035,0)*L759)</f>
        <v>2691734.8499999996</v>
      </c>
      <c r="O759" s="83">
        <f>IF(V759&lt;&gt;"VTC VHm",_xlfn.XLOOKUP(Z759,$AC$4015:$AC$4035,$AE$4015:$AE$4035,0)*M759,_xlfn.XLOOKUP(Z759,$AC$4015:$AC$4035,$AE$4015:$AE$4035,0)*L759)</f>
        <v>0</v>
      </c>
      <c r="P759" s="83">
        <f>SUM(N759:O759)</f>
        <v>2691734.8499999996</v>
      </c>
      <c r="Q759" s="157">
        <f>M759*G759</f>
        <v>2092762552.3183</v>
      </c>
      <c r="R759" s="157">
        <f>G759*P759</f>
        <v>247713090.56140494</v>
      </c>
      <c r="S759" s="83">
        <f>SUM(Q759:R759)</f>
        <v>2340475642.879705</v>
      </c>
      <c r="T759" s="156"/>
      <c r="U759" s="132"/>
      <c r="V759" s="82" t="s">
        <v>34</v>
      </c>
      <c r="W759" s="132"/>
      <c r="X759" s="44" t="s">
        <v>33</v>
      </c>
      <c r="Y759" s="44"/>
      <c r="Z759" s="44" t="s">
        <v>16</v>
      </c>
      <c r="AA759" s="44" t="s">
        <v>80</v>
      </c>
      <c r="AB759" s="2">
        <v>24121329.560974319</v>
      </c>
      <c r="AC759" s="2">
        <v>2219820831.906652</v>
      </c>
      <c r="AD759" s="2">
        <f>+M759</f>
        <v>22740671</v>
      </c>
      <c r="AE759" s="2">
        <f>+AD759*14%</f>
        <v>3183693.9400000004</v>
      </c>
      <c r="AF759" s="155">
        <f>+AD759*35%</f>
        <v>7959234.8499999996</v>
      </c>
      <c r="AG759" s="2">
        <f>+AD759*F759</f>
        <v>2092762552.3183</v>
      </c>
      <c r="AH759" s="2">
        <f>+AE759*F759</f>
        <v>292986757.32456201</v>
      </c>
      <c r="AI759" s="2">
        <f>+AF759*F759</f>
        <v>732466893.31140494</v>
      </c>
      <c r="AJ759" s="2">
        <f>SUM(AG759:AI759)</f>
        <v>3118216202.9542665</v>
      </c>
      <c r="AK759" s="2">
        <f>+AD759*G759</f>
        <v>2092762552.3183</v>
      </c>
      <c r="AL759" s="2">
        <f>+AE759*G759</f>
        <v>292986757.32456201</v>
      </c>
      <c r="AM759" s="2">
        <f>+AF759*G759</f>
        <v>732466893.31140494</v>
      </c>
      <c r="AN759" s="155">
        <f>SUM(AK759:AM759)</f>
        <v>3118216202.9542665</v>
      </c>
      <c r="AQ759" s="145" t="s">
        <v>525</v>
      </c>
      <c r="AU759" s="8">
        <f>+K759</f>
        <v>15050000</v>
      </c>
      <c r="AV759" s="8">
        <f>+L759</f>
        <v>7690671</v>
      </c>
      <c r="AW759" s="2">
        <f>+M759</f>
        <v>22740671</v>
      </c>
      <c r="AX759" s="8">
        <f>F759*AW759</f>
        <v>2092762552.3183</v>
      </c>
      <c r="AY759" s="8">
        <f>IF(AQ759="CT",7%,5%)*AX759</f>
        <v>146493378.66228101</v>
      </c>
      <c r="AZ759" s="8">
        <f>AX759*2%</f>
        <v>41855251.046365999</v>
      </c>
      <c r="BA759" s="8">
        <f>IF(BB759&gt;0,0,AX759*5%)</f>
        <v>0</v>
      </c>
      <c r="BB759" s="8">
        <f>(AX759-BG759)*35%</f>
        <v>247713090.56140497</v>
      </c>
      <c r="BC759" s="8">
        <f>+AX759+AY759+AZ759+BA759+BB759</f>
        <v>2528824272.5883522</v>
      </c>
      <c r="BD759" s="8">
        <f>AX759-AT759</f>
        <v>2092762552.3183</v>
      </c>
      <c r="BE759" s="2"/>
      <c r="BG759" s="7">
        <f>+K759*F759</f>
        <v>1385010865</v>
      </c>
      <c r="BH759" s="2"/>
    </row>
    <row r="760" spans="1:60" ht="51" hidden="1" outlineLevel="1" x14ac:dyDescent="0.2">
      <c r="A760" s="1" t="s">
        <v>1271</v>
      </c>
      <c r="B760" s="82">
        <v>38</v>
      </c>
      <c r="C760" s="144" t="s">
        <v>763</v>
      </c>
      <c r="D760" s="144"/>
      <c r="E760" s="82" t="s">
        <v>91</v>
      </c>
      <c r="F760" s="143">
        <v>0.77929999999999999</v>
      </c>
      <c r="G760" s="142">
        <f>+[2]THKL!F760</f>
        <v>0.77929999999999999</v>
      </c>
      <c r="H760" s="132"/>
      <c r="I760" s="132"/>
      <c r="J760" s="132"/>
      <c r="K760" s="156">
        <f>$L$4010*1000</f>
        <v>15266666.666666666</v>
      </c>
      <c r="L760" s="157">
        <f>'[3]BDG (XD)'!$AA$967*1000</f>
        <v>7690671</v>
      </c>
      <c r="M760" s="157">
        <f>SUM(K760:L760)</f>
        <v>22957337.666666664</v>
      </c>
      <c r="N760" s="83">
        <f>IF(V760&lt;&gt;"VTC VHm",_xlfn.XLOOKUP(Z760,$AC$4015:$AC$4035,$AD$4015:$AD$4035,0)*M760,_xlfn.XLOOKUP(Z760,$AC$4015:$AC$4035,$AD$4015:$AD$4035,0)*L760)</f>
        <v>2691734.8499999996</v>
      </c>
      <c r="O760" s="83">
        <f>IF(V760&lt;&gt;"VTC VHm",_xlfn.XLOOKUP(Z760,$AC$4015:$AC$4035,$AE$4015:$AE$4035,0)*M760,_xlfn.XLOOKUP(Z760,$AC$4015:$AC$4035,$AE$4015:$AE$4035,0)*L760)</f>
        <v>0</v>
      </c>
      <c r="P760" s="83">
        <f>SUM(N760:O760)</f>
        <v>2691734.8499999996</v>
      </c>
      <c r="Q760" s="157">
        <f>M760*G760</f>
        <v>17890653.24363333</v>
      </c>
      <c r="R760" s="157">
        <f>G760*P760</f>
        <v>2097668.9686049996</v>
      </c>
      <c r="S760" s="83">
        <f>SUM(Q760:R760)</f>
        <v>19988322.21223833</v>
      </c>
      <c r="T760" s="156"/>
      <c r="U760" s="132"/>
      <c r="V760" s="82" t="s">
        <v>34</v>
      </c>
      <c r="W760" s="132"/>
      <c r="X760" s="44" t="s">
        <v>33</v>
      </c>
      <c r="Y760" s="44"/>
      <c r="Z760" s="44" t="s">
        <v>16</v>
      </c>
      <c r="AA760" s="44" t="s">
        <v>80</v>
      </c>
      <c r="AB760" s="2">
        <v>23026519.640607826</v>
      </c>
      <c r="AC760" s="2">
        <v>17944566.755925678</v>
      </c>
      <c r="AD760" s="2">
        <f>+M760</f>
        <v>22957337.666666664</v>
      </c>
      <c r="AE760" s="2">
        <f>+AD760*14%</f>
        <v>3214027.2733333334</v>
      </c>
      <c r="AF760" s="155">
        <f>+AD760*35%</f>
        <v>8035068.1833333317</v>
      </c>
      <c r="AG760" s="2">
        <f>+AD760*F760</f>
        <v>17890653.24363333</v>
      </c>
      <c r="AH760" s="2">
        <f>+AE760*F760</f>
        <v>2504691.4541086666</v>
      </c>
      <c r="AI760" s="2">
        <f>+AF760*F760</f>
        <v>6261728.6352716656</v>
      </c>
      <c r="AJ760" s="2">
        <f>SUM(AG760:AI760)</f>
        <v>26657073.333013661</v>
      </c>
      <c r="AK760" s="2">
        <f>+AD760*G760</f>
        <v>17890653.24363333</v>
      </c>
      <c r="AL760" s="2">
        <f>+AE760*G760</f>
        <v>2504691.4541086666</v>
      </c>
      <c r="AM760" s="2">
        <f>+AF760*G760</f>
        <v>6261728.6352716656</v>
      </c>
      <c r="AN760" s="155">
        <f>SUM(AK760:AM760)</f>
        <v>26657073.333013661</v>
      </c>
      <c r="AQ760" s="145" t="s">
        <v>525</v>
      </c>
      <c r="AU760" s="8">
        <f>+K760</f>
        <v>15266666.666666666</v>
      </c>
      <c r="AV760" s="8">
        <f>+L760</f>
        <v>7690671</v>
      </c>
      <c r="AW760" s="2">
        <f>+M760</f>
        <v>22957337.666666664</v>
      </c>
      <c r="AX760" s="8">
        <f>F760*AW760</f>
        <v>17890653.24363333</v>
      </c>
      <c r="AY760" s="8">
        <f>IF(AQ760="CT",7%,5%)*AX760</f>
        <v>1252345.7270543333</v>
      </c>
      <c r="AZ760" s="8">
        <f>AX760*2%</f>
        <v>357813.06487266661</v>
      </c>
      <c r="BA760" s="8">
        <f>IF(BB760&gt;0,0,AX760*5%)</f>
        <v>0</v>
      </c>
      <c r="BB760" s="8">
        <f>(AX760-BG760)*35%</f>
        <v>2097668.9686049991</v>
      </c>
      <c r="BC760" s="8">
        <f>+AX760+AY760+AZ760+BA760+BB760</f>
        <v>21598481.004165333</v>
      </c>
      <c r="BD760" s="8">
        <f>AX760-AT760</f>
        <v>17890653.24363333</v>
      </c>
      <c r="BE760" s="2"/>
      <c r="BG760" s="7">
        <f>+K760*F760</f>
        <v>11897313.333333332</v>
      </c>
      <c r="BH760" s="2"/>
    </row>
    <row r="761" spans="1:60" ht="51" hidden="1" outlineLevel="1" x14ac:dyDescent="0.2">
      <c r="A761" s="1" t="s">
        <v>1270</v>
      </c>
      <c r="B761" s="82">
        <v>39</v>
      </c>
      <c r="C761" s="144" t="s">
        <v>931</v>
      </c>
      <c r="D761" s="144"/>
      <c r="E761" s="82" t="s">
        <v>104</v>
      </c>
      <c r="F761" s="143">
        <v>23.523399999999999</v>
      </c>
      <c r="G761" s="142">
        <f>+[2]THKL!F761</f>
        <v>23.523399999999999</v>
      </c>
      <c r="H761" s="132"/>
      <c r="I761" s="132"/>
      <c r="J761" s="132"/>
      <c r="K761" s="156" t="s">
        <v>89</v>
      </c>
      <c r="L761" s="157">
        <f>'[3]BDG (XD)'!$AA$946</f>
        <v>2086493.0457777777</v>
      </c>
      <c r="M761" s="157">
        <f>SUM(K761:L761)</f>
        <v>2086493.0457777777</v>
      </c>
      <c r="N761" s="83">
        <f>IF(V761&lt;&gt;"VTC VHm",_xlfn.XLOOKUP(Z761,$AC$4015:$AC$4035,$AD$4015:$AD$4035,0)*M761,_xlfn.XLOOKUP(Z761,$AC$4015:$AC$4035,$AD$4015:$AD$4035,0)*L761)</f>
        <v>730272.56602222216</v>
      </c>
      <c r="O761" s="83">
        <f>IF(V761&lt;&gt;"VTC VHm",_xlfn.XLOOKUP(Z761,$AC$4015:$AC$4035,$AE$4015:$AE$4035,0)*M761,_xlfn.XLOOKUP(Z761,$AC$4015:$AC$4035,$AE$4015:$AE$4035,0)*L761)</f>
        <v>0</v>
      </c>
      <c r="P761" s="83">
        <f>SUM(N761:O761)</f>
        <v>730272.56602222216</v>
      </c>
      <c r="Q761" s="157">
        <f>M761*G761</f>
        <v>49081410.513048969</v>
      </c>
      <c r="R761" s="157">
        <f>G761*P761</f>
        <v>17178493.67956714</v>
      </c>
      <c r="S761" s="83">
        <f>SUM(Q761:R761)</f>
        <v>66259904.192616105</v>
      </c>
      <c r="T761" s="156" t="s">
        <v>50</v>
      </c>
      <c r="U761" s="132"/>
      <c r="V761" s="132"/>
      <c r="W761" s="132"/>
      <c r="X761" s="44" t="s">
        <v>33</v>
      </c>
      <c r="Y761" s="44"/>
      <c r="Z761" s="44" t="s">
        <v>16</v>
      </c>
      <c r="AA761" s="44" t="s">
        <v>80</v>
      </c>
      <c r="AB761" s="2">
        <v>2371606.776734415</v>
      </c>
      <c r="AC761" s="2">
        <v>55788254.851834334</v>
      </c>
      <c r="AD761" s="2">
        <f>+M761</f>
        <v>2086493.0457777777</v>
      </c>
      <c r="AE761" s="2">
        <f>+AD761*14%</f>
        <v>292109.02640888892</v>
      </c>
      <c r="AF761" s="155">
        <f>+AD761*35%</f>
        <v>730272.56602222216</v>
      </c>
      <c r="AG761" s="2">
        <f>+AD761*F761</f>
        <v>49081410.513048969</v>
      </c>
      <c r="AH761" s="2">
        <f>+AE761*F761</f>
        <v>6871397.471826857</v>
      </c>
      <c r="AI761" s="2">
        <f>+AF761*F761</f>
        <v>17178493.67956714</v>
      </c>
      <c r="AJ761" s="2">
        <f>SUM(AG761:AI761)</f>
        <v>73131301.664442971</v>
      </c>
      <c r="AK761" s="2">
        <f>+AD761*G761</f>
        <v>49081410.513048969</v>
      </c>
      <c r="AL761" s="2">
        <f>+AE761*G761</f>
        <v>6871397.471826857</v>
      </c>
      <c r="AM761" s="2">
        <f>+AF761*G761</f>
        <v>17178493.67956714</v>
      </c>
      <c r="AN761" s="155">
        <f>SUM(AK761:AM761)</f>
        <v>73131301.664442971</v>
      </c>
      <c r="AQ761" s="145" t="s">
        <v>525</v>
      </c>
      <c r="AU761" s="8">
        <f>+BH761</f>
        <v>250000</v>
      </c>
      <c r="AV761" s="8">
        <f>+L761</f>
        <v>2086493.0457777777</v>
      </c>
      <c r="AW761" s="2">
        <f>+AU761+AV761</f>
        <v>2336493.0457777777</v>
      </c>
      <c r="AX761" s="8">
        <f>F761*AW761</f>
        <v>54962260.513048969</v>
      </c>
      <c r="AY761" s="8">
        <f>IF(AQ761="CT",7%,5%)*AX761</f>
        <v>3847358.235913428</v>
      </c>
      <c r="AZ761" s="8">
        <f>AX761*2%</f>
        <v>1099245.2102609794</v>
      </c>
      <c r="BA761" s="8">
        <f>IF(BB761&gt;0,0,AX761*5%)</f>
        <v>0</v>
      </c>
      <c r="BB761" s="8">
        <f>(AX761-BG761)*35%</f>
        <v>19236791.17956714</v>
      </c>
      <c r="BC761" s="8">
        <f>+AX761+AY761+AZ761+BA761+BB761</f>
        <v>79145655.138790518</v>
      </c>
      <c r="BD761" s="8">
        <f>AX761-AT761</f>
        <v>54962260.513048969</v>
      </c>
      <c r="BE761" s="2"/>
      <c r="BH761" s="2">
        <v>250000</v>
      </c>
    </row>
    <row r="762" spans="1:60" ht="51" hidden="1" outlineLevel="1" x14ac:dyDescent="0.2">
      <c r="A762" s="1" t="s">
        <v>1269</v>
      </c>
      <c r="B762" s="82">
        <v>40</v>
      </c>
      <c r="C762" s="144" t="s">
        <v>1268</v>
      </c>
      <c r="D762" s="144"/>
      <c r="E762" s="82" t="s">
        <v>91</v>
      </c>
      <c r="F762" s="143">
        <v>1.1291</v>
      </c>
      <c r="G762" s="142">
        <f>+[2]THKL!F762</f>
        <v>1.1291</v>
      </c>
      <c r="H762" s="132"/>
      <c r="I762" s="132"/>
      <c r="J762" s="132"/>
      <c r="K762" s="156">
        <f>$K$4010*1000</f>
        <v>15050000</v>
      </c>
      <c r="L762" s="157">
        <f>'[3]BDG (XD)'!$AA$968*1000</f>
        <v>8321571</v>
      </c>
      <c r="M762" s="157">
        <f>SUM(K762:L762)</f>
        <v>23371571</v>
      </c>
      <c r="N762" s="83">
        <f>IF(V762&lt;&gt;"VTC VHm",_xlfn.XLOOKUP(Z762,$AC$4015:$AC$4035,$AD$4015:$AD$4035,0)*M762,_xlfn.XLOOKUP(Z762,$AC$4015:$AC$4035,$AD$4015:$AD$4035,0)*L762)</f>
        <v>2912549.8499999996</v>
      </c>
      <c r="O762" s="83">
        <f>IF(V762&lt;&gt;"VTC VHm",_xlfn.XLOOKUP(Z762,$AC$4015:$AC$4035,$AE$4015:$AE$4035,0)*M762,_xlfn.XLOOKUP(Z762,$AC$4015:$AC$4035,$AE$4015:$AE$4035,0)*L762)</f>
        <v>0</v>
      </c>
      <c r="P762" s="83">
        <f>SUM(N762:O762)</f>
        <v>2912549.8499999996</v>
      </c>
      <c r="Q762" s="157">
        <f>M762*G762</f>
        <v>26388840.816100001</v>
      </c>
      <c r="R762" s="157">
        <f>G762*P762</f>
        <v>3288560.0356349996</v>
      </c>
      <c r="S762" s="83">
        <f>SUM(Q762:R762)</f>
        <v>29677400.851735</v>
      </c>
      <c r="T762" s="156"/>
      <c r="U762" s="132"/>
      <c r="V762" s="82" t="s">
        <v>34</v>
      </c>
      <c r="W762" s="132"/>
      <c r="X762" s="44" t="s">
        <v>33</v>
      </c>
      <c r="Y762" s="44"/>
      <c r="Z762" s="44" t="s">
        <v>16</v>
      </c>
      <c r="AA762" s="44" t="s">
        <v>80</v>
      </c>
      <c r="AB762" s="2">
        <v>25832322.032249153</v>
      </c>
      <c r="AC762" s="2">
        <v>29167274.806612518</v>
      </c>
      <c r="AD762" s="2">
        <f>+M762</f>
        <v>23371571</v>
      </c>
      <c r="AE762" s="2">
        <f>+AD762*14%</f>
        <v>3272019.9400000004</v>
      </c>
      <c r="AF762" s="155">
        <f>+AD762*35%</f>
        <v>8180049.8499999996</v>
      </c>
      <c r="AG762" s="2">
        <f>+AD762*F762</f>
        <v>26388840.816100001</v>
      </c>
      <c r="AH762" s="2">
        <f>+AE762*F762</f>
        <v>3694437.7142540002</v>
      </c>
      <c r="AI762" s="2">
        <f>+AF762*F762</f>
        <v>9236094.2856350001</v>
      </c>
      <c r="AJ762" s="2">
        <f>SUM(AG762:AI762)</f>
        <v>39319372.815989003</v>
      </c>
      <c r="AK762" s="2">
        <f>+AD762*G762</f>
        <v>26388840.816100001</v>
      </c>
      <c r="AL762" s="2">
        <f>+AE762*G762</f>
        <v>3694437.7142540002</v>
      </c>
      <c r="AM762" s="2">
        <f>+AF762*G762</f>
        <v>9236094.2856350001</v>
      </c>
      <c r="AN762" s="155">
        <f>SUM(AK762:AM762)</f>
        <v>39319372.815989003</v>
      </c>
      <c r="AQ762" s="145" t="s">
        <v>525</v>
      </c>
      <c r="AU762" s="8">
        <f>+K762</f>
        <v>15050000</v>
      </c>
      <c r="AV762" s="8">
        <f>+L762</f>
        <v>8321571</v>
      </c>
      <c r="AW762" s="2">
        <f>+M762</f>
        <v>23371571</v>
      </c>
      <c r="AX762" s="8">
        <f>F762*AW762</f>
        <v>26388840.816100001</v>
      </c>
      <c r="AY762" s="8">
        <f>IF(AQ762="CT",7%,5%)*AX762</f>
        <v>1847218.8571270003</v>
      </c>
      <c r="AZ762" s="8">
        <f>AX762*2%</f>
        <v>527776.816322</v>
      </c>
      <c r="BA762" s="8">
        <f>IF(BB762&gt;0,0,AX762*5%)</f>
        <v>0</v>
      </c>
      <c r="BB762" s="8">
        <f>(AX762-BG762)*35%</f>
        <v>3288560.0356350001</v>
      </c>
      <c r="BC762" s="8">
        <f>+AX762+AY762+AZ762+BA762+BB762</f>
        <v>32052396.525183998</v>
      </c>
      <c r="BD762" s="8">
        <f>AX762-AT762</f>
        <v>26388840.816100001</v>
      </c>
      <c r="BE762" s="2"/>
      <c r="BG762" s="7">
        <f>+K762*F762</f>
        <v>16992955</v>
      </c>
      <c r="BH762" s="2"/>
    </row>
    <row r="763" spans="1:60" ht="51" hidden="1" outlineLevel="1" x14ac:dyDescent="0.2">
      <c r="A763" s="1" t="s">
        <v>1267</v>
      </c>
      <c r="B763" s="82">
        <v>41</v>
      </c>
      <c r="C763" s="144" t="s">
        <v>1266</v>
      </c>
      <c r="D763" s="144"/>
      <c r="E763" s="82" t="s">
        <v>91</v>
      </c>
      <c r="F763" s="143">
        <v>1.9943</v>
      </c>
      <c r="G763" s="142">
        <f>+[2]THKL!F763</f>
        <v>1.9943</v>
      </c>
      <c r="H763" s="132"/>
      <c r="I763" s="132"/>
      <c r="J763" s="132"/>
      <c r="K763" s="156">
        <f>$L$4010*1000</f>
        <v>15266666.666666666</v>
      </c>
      <c r="L763" s="157">
        <f>'[3]BDG (XD)'!$AA$969*1000</f>
        <v>8321571</v>
      </c>
      <c r="M763" s="157">
        <f>SUM(K763:L763)</f>
        <v>23588237.666666664</v>
      </c>
      <c r="N763" s="83">
        <f>IF(V763&lt;&gt;"VTC VHm",_xlfn.XLOOKUP(Z763,$AC$4015:$AC$4035,$AD$4015:$AD$4035,0)*M763,_xlfn.XLOOKUP(Z763,$AC$4015:$AC$4035,$AD$4015:$AD$4035,0)*L763)</f>
        <v>2912549.8499999996</v>
      </c>
      <c r="O763" s="83">
        <f>IF(V763&lt;&gt;"VTC VHm",_xlfn.XLOOKUP(Z763,$AC$4015:$AC$4035,$AE$4015:$AE$4035,0)*M763,_xlfn.XLOOKUP(Z763,$AC$4015:$AC$4035,$AE$4015:$AE$4035,0)*L763)</f>
        <v>0</v>
      </c>
      <c r="P763" s="83">
        <f>SUM(N763:O763)</f>
        <v>2912549.8499999996</v>
      </c>
      <c r="Q763" s="157">
        <f>M763*G763</f>
        <v>47042022.378633328</v>
      </c>
      <c r="R763" s="157">
        <f>G763*P763</f>
        <v>5808498.1658549989</v>
      </c>
      <c r="S763" s="83">
        <f>SUM(Q763:R763)</f>
        <v>52850520.544488326</v>
      </c>
      <c r="T763" s="156"/>
      <c r="U763" s="132"/>
      <c r="V763" s="82" t="s">
        <v>34</v>
      </c>
      <c r="W763" s="132"/>
      <c r="X763" s="44" t="s">
        <v>33</v>
      </c>
      <c r="Y763" s="44"/>
      <c r="Z763" s="44" t="s">
        <v>16</v>
      </c>
      <c r="AA763" s="44" t="s">
        <v>80</v>
      </c>
      <c r="AB763" s="2">
        <v>25091412.540582582</v>
      </c>
      <c r="AC763" s="2">
        <v>50039804.029683843</v>
      </c>
      <c r="AD763" s="2">
        <f>+M763</f>
        <v>23588237.666666664</v>
      </c>
      <c r="AE763" s="2">
        <f>+AD763*14%</f>
        <v>3302353.2733333334</v>
      </c>
      <c r="AF763" s="155">
        <f>+AD763*35%</f>
        <v>8255883.1833333317</v>
      </c>
      <c r="AG763" s="2">
        <f>+AD763*F763</f>
        <v>47042022.378633328</v>
      </c>
      <c r="AH763" s="2">
        <f>+AE763*F763</f>
        <v>6585883.1330086663</v>
      </c>
      <c r="AI763" s="2">
        <f>+AF763*F763</f>
        <v>16464707.832521664</v>
      </c>
      <c r="AJ763" s="2">
        <f>SUM(AG763:AI763)</f>
        <v>70092613.344163656</v>
      </c>
      <c r="AK763" s="2">
        <f>+AD763*G763</f>
        <v>47042022.378633328</v>
      </c>
      <c r="AL763" s="2">
        <f>+AE763*G763</f>
        <v>6585883.1330086663</v>
      </c>
      <c r="AM763" s="2">
        <f>+AF763*G763</f>
        <v>16464707.832521664</v>
      </c>
      <c r="AN763" s="155">
        <f>SUM(AK763:AM763)</f>
        <v>70092613.344163656</v>
      </c>
      <c r="AQ763" s="145" t="s">
        <v>525</v>
      </c>
      <c r="AU763" s="8">
        <f>+K763</f>
        <v>15266666.666666666</v>
      </c>
      <c r="AV763" s="8">
        <f>+L763</f>
        <v>8321571</v>
      </c>
      <c r="AW763" s="2">
        <f>+M763</f>
        <v>23588237.666666664</v>
      </c>
      <c r="AX763" s="8">
        <f>F763*AW763</f>
        <v>47042022.378633328</v>
      </c>
      <c r="AY763" s="8">
        <f>IF(AQ763="CT",7%,5%)*AX763</f>
        <v>3292941.5665043332</v>
      </c>
      <c r="AZ763" s="8">
        <f>AX763*2%</f>
        <v>940840.44757266657</v>
      </c>
      <c r="BA763" s="8">
        <f>IF(BB763&gt;0,0,AX763*5%)</f>
        <v>0</v>
      </c>
      <c r="BB763" s="8">
        <f>(AX763-BG763)*35%</f>
        <v>5808498.1658549979</v>
      </c>
      <c r="BC763" s="8">
        <f>+AX763+AY763+AZ763+BA763+BB763</f>
        <v>57084302.558565326</v>
      </c>
      <c r="BD763" s="8">
        <f>AX763-AT763</f>
        <v>47042022.378633328</v>
      </c>
      <c r="BE763" s="2"/>
      <c r="BG763" s="7">
        <f>+K763*F763</f>
        <v>30446313.333333332</v>
      </c>
      <c r="BH763" s="2"/>
    </row>
    <row r="764" spans="1:60" ht="34" hidden="1" outlineLevel="1" x14ac:dyDescent="0.2">
      <c r="A764" s="1" t="s">
        <v>1265</v>
      </c>
      <c r="B764" s="82">
        <v>42</v>
      </c>
      <c r="C764" s="144" t="s">
        <v>1264</v>
      </c>
      <c r="D764" s="144"/>
      <c r="E764" s="82" t="s">
        <v>120</v>
      </c>
      <c r="F764" s="143">
        <v>4.3780000000000001</v>
      </c>
      <c r="G764" s="142">
        <f>+[2]THKL!F764</f>
        <v>4.3780000000000001</v>
      </c>
      <c r="H764" s="132"/>
      <c r="I764" s="132"/>
      <c r="J764" s="132"/>
      <c r="K764" s="156" t="s">
        <v>89</v>
      </c>
      <c r="L764" s="157">
        <f>'[3]BDG (XD)'!$AA$953*100</f>
        <v>26537135.877452388</v>
      </c>
      <c r="M764" s="157">
        <f>SUM(K764:L764)</f>
        <v>26537135.877452388</v>
      </c>
      <c r="N764" s="83">
        <f>IF(V764&lt;&gt;"VTC VHm",_xlfn.XLOOKUP(Z764,$AC$4015:$AC$4035,$AD$4015:$AD$4035,0)*M764,_xlfn.XLOOKUP(Z764,$AC$4015:$AC$4035,$AD$4015:$AD$4035,0)*L764)</f>
        <v>9287997.5571083352</v>
      </c>
      <c r="O764" s="83">
        <f>IF(V764&lt;&gt;"VTC VHm",_xlfn.XLOOKUP(Z764,$AC$4015:$AC$4035,$AE$4015:$AE$4035,0)*M764,_xlfn.XLOOKUP(Z764,$AC$4015:$AC$4035,$AE$4015:$AE$4035,0)*L764)</f>
        <v>0</v>
      </c>
      <c r="P764" s="83">
        <f>SUM(N764:O764)</f>
        <v>9287997.5571083352</v>
      </c>
      <c r="Q764" s="157">
        <f>M764*G764</f>
        <v>116179580.87148656</v>
      </c>
      <c r="R764" s="157">
        <f>G764*P764</f>
        <v>40662853.305020295</v>
      </c>
      <c r="S764" s="83">
        <f>SUM(Q764:R764)</f>
        <v>156842434.17650685</v>
      </c>
      <c r="T764" s="156"/>
      <c r="U764" s="132"/>
      <c r="V764" s="132"/>
      <c r="W764" s="132"/>
      <c r="X764" s="44" t="s">
        <v>33</v>
      </c>
      <c r="Y764" s="44"/>
      <c r="Z764" s="44" t="s">
        <v>16</v>
      </c>
      <c r="AA764" s="44" t="s">
        <v>80</v>
      </c>
      <c r="AB764" s="2">
        <v>9861205.6853036508</v>
      </c>
      <c r="AC764" s="2">
        <v>43172358.490259387</v>
      </c>
      <c r="AD764" s="2">
        <f>+M764</f>
        <v>26537135.877452388</v>
      </c>
      <c r="AE764" s="2">
        <f>+AD764*14%</f>
        <v>3715199.0228433348</v>
      </c>
      <c r="AF764" s="155">
        <f>+AD764*35%</f>
        <v>9287997.5571083352</v>
      </c>
      <c r="AG764" s="2">
        <f>+AD764*F764</f>
        <v>116179580.87148656</v>
      </c>
      <c r="AH764" s="2">
        <f>+AE764*F764</f>
        <v>16265141.32200812</v>
      </c>
      <c r="AI764" s="2">
        <f>+AF764*F764</f>
        <v>40662853.305020295</v>
      </c>
      <c r="AJ764" s="2">
        <f>SUM(AG764:AI764)</f>
        <v>173107575.49851498</v>
      </c>
      <c r="AK764" s="2">
        <f>+AD764*G764</f>
        <v>116179580.87148656</v>
      </c>
      <c r="AL764" s="2">
        <f>+AE764*G764</f>
        <v>16265141.32200812</v>
      </c>
      <c r="AM764" s="2">
        <f>+AF764*G764</f>
        <v>40662853.305020295</v>
      </c>
      <c r="AN764" s="155">
        <f>SUM(AK764:AM764)</f>
        <v>173107575.49851498</v>
      </c>
      <c r="AQ764" s="145" t="s">
        <v>525</v>
      </c>
      <c r="AU764" s="8" t="str">
        <f>+K764</f>
        <v>Bao gồm</v>
      </c>
      <c r="AV764" s="8">
        <f>+L764</f>
        <v>26537135.877452388</v>
      </c>
      <c r="AW764" s="2">
        <f>+M764</f>
        <v>26537135.877452388</v>
      </c>
      <c r="AX764" s="8">
        <f>F764*AW764</f>
        <v>116179580.87148656</v>
      </c>
      <c r="AY764" s="8">
        <f>IF(AQ764="CT",7%,5%)*AX764</f>
        <v>8132570.6610040599</v>
      </c>
      <c r="AZ764" s="8">
        <f>AX764*2%</f>
        <v>2323591.6174297314</v>
      </c>
      <c r="BA764" s="8">
        <f>IF(BB764&gt;0,0,AX764*5%)</f>
        <v>0</v>
      </c>
      <c r="BB764" s="8">
        <f>(AX764-BG764)*35%</f>
        <v>40662853.305020295</v>
      </c>
      <c r="BC764" s="8">
        <f>+AX764+AY764+AZ764+BA764+BB764</f>
        <v>167298596.45494065</v>
      </c>
      <c r="BD764" s="8">
        <f>AX764-AT764</f>
        <v>116179580.87148656</v>
      </c>
      <c r="BE764" s="2"/>
      <c r="BH764" s="2"/>
    </row>
    <row r="765" spans="1:60" ht="34" hidden="1" outlineLevel="1" x14ac:dyDescent="0.2">
      <c r="A765" s="1" t="s">
        <v>1263</v>
      </c>
      <c r="B765" s="82">
        <v>43</v>
      </c>
      <c r="C765" s="144" t="s">
        <v>898</v>
      </c>
      <c r="D765" s="144"/>
      <c r="E765" s="82" t="s">
        <v>104</v>
      </c>
      <c r="F765" s="143">
        <v>27.117799999999999</v>
      </c>
      <c r="G765" s="142">
        <f>+[2]THKL!F765</f>
        <v>27.117799999999999</v>
      </c>
      <c r="H765" s="132"/>
      <c r="I765" s="132"/>
      <c r="J765" s="132"/>
      <c r="K765" s="156" t="s">
        <v>89</v>
      </c>
      <c r="L765" s="169">
        <f>+(1550000+25000)/1.08*1.03*1.2+264000*1.3</f>
        <v>2145700</v>
      </c>
      <c r="M765" s="157">
        <f>SUM(K765:L765)</f>
        <v>2145700</v>
      </c>
      <c r="N765" s="83">
        <f>IF(V765&lt;&gt;"VTC VHm",_xlfn.XLOOKUP(Z765,$AC$4015:$AC$4035,$AD$4015:$AD$4035,0)*M765,_xlfn.XLOOKUP(Z765,$AC$4015:$AC$4035,$AD$4015:$AD$4035,0)*L765)</f>
        <v>750995</v>
      </c>
      <c r="O765" s="83">
        <f>IF(V765&lt;&gt;"VTC VHm",_xlfn.XLOOKUP(Z765,$AC$4015:$AC$4035,$AE$4015:$AE$4035,0)*M765,_xlfn.XLOOKUP(Z765,$AC$4015:$AC$4035,$AE$4015:$AE$4035,0)*L765)</f>
        <v>0</v>
      </c>
      <c r="P765" s="83">
        <f>SUM(N765:O765)</f>
        <v>750995</v>
      </c>
      <c r="Q765" s="157">
        <f>M765*G765</f>
        <v>58186663.460000001</v>
      </c>
      <c r="R765" s="157">
        <f>G765*P765</f>
        <v>20365332.210999999</v>
      </c>
      <c r="S765" s="83">
        <f>SUM(Q765:R765)</f>
        <v>78551995.671000004</v>
      </c>
      <c r="T765" s="125" t="s">
        <v>103</v>
      </c>
      <c r="U765" s="132"/>
      <c r="V765" s="132"/>
      <c r="W765" s="132"/>
      <c r="X765" s="44" t="s">
        <v>33</v>
      </c>
      <c r="Y765" s="44"/>
      <c r="Z765" s="44" t="s">
        <v>16</v>
      </c>
      <c r="AA765" s="44" t="s">
        <v>80</v>
      </c>
      <c r="AB765" s="2">
        <v>2394024.9575619171</v>
      </c>
      <c r="AC765" s="2">
        <v>64920689.994172551</v>
      </c>
      <c r="AD765" s="2">
        <f>+M765</f>
        <v>2145700</v>
      </c>
      <c r="AE765" s="2">
        <f>+AD765*14%</f>
        <v>300398</v>
      </c>
      <c r="AF765" s="155">
        <f>+AD765*35%</f>
        <v>750995</v>
      </c>
      <c r="AG765" s="2">
        <f>+AD765*F765</f>
        <v>58186663.460000001</v>
      </c>
      <c r="AH765" s="2">
        <f>+AE765*F765</f>
        <v>8146132.8843999999</v>
      </c>
      <c r="AI765" s="2">
        <f>+AF765*F765</f>
        <v>20365332.210999999</v>
      </c>
      <c r="AJ765" s="2">
        <f>SUM(AG765:AI765)</f>
        <v>86698128.555399999</v>
      </c>
      <c r="AK765" s="2">
        <f>+AD765*G765</f>
        <v>58186663.460000001</v>
      </c>
      <c r="AL765" s="2">
        <f>+AE765*G765</f>
        <v>8146132.8843999999</v>
      </c>
      <c r="AM765" s="2">
        <f>+AF765*G765</f>
        <v>20365332.210999999</v>
      </c>
      <c r="AN765" s="155">
        <f>SUM(AK765:AM765)</f>
        <v>86698128.555399999</v>
      </c>
      <c r="AQ765" s="145" t="s">
        <v>525</v>
      </c>
      <c r="AU765" s="8">
        <f>+BH765</f>
        <v>250000</v>
      </c>
      <c r="AV765" s="8">
        <f>+L765</f>
        <v>2145700</v>
      </c>
      <c r="AW765" s="2">
        <f>+AU765+AV765</f>
        <v>2395700</v>
      </c>
      <c r="AX765" s="8">
        <f>F765*AW765</f>
        <v>64966113.460000001</v>
      </c>
      <c r="AY765" s="8">
        <f>IF(AQ765="CT",7%,5%)*AX765</f>
        <v>4547627.9422000004</v>
      </c>
      <c r="AZ765" s="8">
        <f>AX765*2%</f>
        <v>1299322.2692</v>
      </c>
      <c r="BA765" s="8">
        <f>IF(BB765&gt;0,0,AX765*5%)</f>
        <v>0</v>
      </c>
      <c r="BB765" s="8">
        <f>(AX765-BG765)*35%</f>
        <v>22738139.710999999</v>
      </c>
      <c r="BC765" s="8">
        <f>+AX765+AY765+AZ765+BA765+BB765</f>
        <v>93551203.382399991</v>
      </c>
      <c r="BD765" s="8">
        <f>AX765-AT765</f>
        <v>64966113.460000001</v>
      </c>
      <c r="BE765" s="2"/>
      <c r="BH765" s="2">
        <v>250000</v>
      </c>
    </row>
    <row r="766" spans="1:60" ht="51" hidden="1" outlineLevel="1" x14ac:dyDescent="0.2">
      <c r="A766" s="1" t="s">
        <v>1262</v>
      </c>
      <c r="B766" s="82">
        <v>44</v>
      </c>
      <c r="C766" s="144" t="s">
        <v>897</v>
      </c>
      <c r="D766" s="144"/>
      <c r="E766" s="82" t="s">
        <v>91</v>
      </c>
      <c r="F766" s="143">
        <v>0.87880000000000003</v>
      </c>
      <c r="G766" s="142">
        <f>+[2]THKL!F766</f>
        <v>0.87880000000000003</v>
      </c>
      <c r="H766" s="132"/>
      <c r="I766" s="132"/>
      <c r="J766" s="132"/>
      <c r="K766" s="156">
        <f>$K$4010*1000</f>
        <v>15050000</v>
      </c>
      <c r="L766" s="157">
        <f>'[3]BDG (XD)'!$AA$972*1000</f>
        <v>8321571</v>
      </c>
      <c r="M766" s="157">
        <f>SUM(K766:L766)</f>
        <v>23371571</v>
      </c>
      <c r="N766" s="83">
        <f>IF(V766&lt;&gt;"VTC VHm",_xlfn.XLOOKUP(Z766,$AC$4015:$AC$4035,$AD$4015:$AD$4035,0)*M766,_xlfn.XLOOKUP(Z766,$AC$4015:$AC$4035,$AD$4015:$AD$4035,0)*L766)</f>
        <v>2912549.8499999996</v>
      </c>
      <c r="O766" s="83">
        <f>IF(V766&lt;&gt;"VTC VHm",_xlfn.XLOOKUP(Z766,$AC$4015:$AC$4035,$AE$4015:$AE$4035,0)*M766,_xlfn.XLOOKUP(Z766,$AC$4015:$AC$4035,$AE$4015:$AE$4035,0)*L766)</f>
        <v>0</v>
      </c>
      <c r="P766" s="83">
        <f>SUM(N766:O766)</f>
        <v>2912549.8499999996</v>
      </c>
      <c r="Q766" s="157">
        <f>M766*G766</f>
        <v>20538936.594799999</v>
      </c>
      <c r="R766" s="157">
        <f>G766*P766</f>
        <v>2559548.8081799997</v>
      </c>
      <c r="S766" s="83">
        <f>SUM(Q766:R766)</f>
        <v>23098485.40298</v>
      </c>
      <c r="T766" s="156"/>
      <c r="U766" s="132"/>
      <c r="V766" s="82" t="s">
        <v>34</v>
      </c>
      <c r="W766" s="132"/>
      <c r="X766" s="44" t="s">
        <v>33</v>
      </c>
      <c r="Y766" s="44"/>
      <c r="Z766" s="44" t="s">
        <v>16</v>
      </c>
      <c r="AA766" s="44" t="s">
        <v>80</v>
      </c>
      <c r="AB766" s="2">
        <v>25406405.592674155</v>
      </c>
      <c r="AC766" s="2">
        <v>22327149.234842047</v>
      </c>
      <c r="AD766" s="2">
        <f>+M766</f>
        <v>23371571</v>
      </c>
      <c r="AE766" s="2">
        <f>+AD766*14%</f>
        <v>3272019.9400000004</v>
      </c>
      <c r="AF766" s="155">
        <f>+AD766*35%</f>
        <v>8180049.8499999996</v>
      </c>
      <c r="AG766" s="2">
        <f>+AD766*F766</f>
        <v>20538936.594799999</v>
      </c>
      <c r="AH766" s="2">
        <f>+AE766*F766</f>
        <v>2875451.1232720003</v>
      </c>
      <c r="AI766" s="2">
        <f>+AF766*F766</f>
        <v>7188627.8081799997</v>
      </c>
      <c r="AJ766" s="2">
        <f>SUM(AG766:AI766)</f>
        <v>30603015.526252002</v>
      </c>
      <c r="AK766" s="2">
        <f>+AD766*G766</f>
        <v>20538936.594799999</v>
      </c>
      <c r="AL766" s="2">
        <f>+AE766*G766</f>
        <v>2875451.1232720003</v>
      </c>
      <c r="AM766" s="2">
        <f>+AF766*G766</f>
        <v>7188627.8081799997</v>
      </c>
      <c r="AN766" s="155">
        <f>SUM(AK766:AM766)</f>
        <v>30603015.526252002</v>
      </c>
      <c r="AQ766" s="145" t="s">
        <v>525</v>
      </c>
      <c r="AU766" s="8">
        <f>+K766</f>
        <v>15050000</v>
      </c>
      <c r="AV766" s="8">
        <f>+L766</f>
        <v>8321571</v>
      </c>
      <c r="AW766" s="2">
        <f>+M766</f>
        <v>23371571</v>
      </c>
      <c r="AX766" s="8">
        <f>F766*AW766</f>
        <v>20538936.594799999</v>
      </c>
      <c r="AY766" s="8">
        <f>IF(AQ766="CT",7%,5%)*AX766</f>
        <v>1437725.5616360002</v>
      </c>
      <c r="AZ766" s="8">
        <f>AX766*2%</f>
        <v>410778.73189599998</v>
      </c>
      <c r="BA766" s="8">
        <f>IF(BB766&gt;0,0,AX766*5%)</f>
        <v>0</v>
      </c>
      <c r="BB766" s="8">
        <f>(AX766-BG766)*35%</f>
        <v>2559548.8081799997</v>
      </c>
      <c r="BC766" s="8">
        <f>+AX766+AY766+AZ766+BA766+BB766</f>
        <v>24946989.696512002</v>
      </c>
      <c r="BD766" s="8">
        <f>AX766-AT766</f>
        <v>20538936.594799999</v>
      </c>
      <c r="BE766" s="2"/>
      <c r="BG766" s="7">
        <f>+K766*F766</f>
        <v>13225940</v>
      </c>
      <c r="BH766" s="2"/>
    </row>
    <row r="767" spans="1:60" ht="51" hidden="1" outlineLevel="1" x14ac:dyDescent="0.2">
      <c r="A767" s="1" t="s">
        <v>1261</v>
      </c>
      <c r="B767" s="82">
        <v>45</v>
      </c>
      <c r="C767" s="144" t="s">
        <v>896</v>
      </c>
      <c r="D767" s="144"/>
      <c r="E767" s="82" t="s">
        <v>91</v>
      </c>
      <c r="F767" s="143">
        <v>0.37469999999999998</v>
      </c>
      <c r="G767" s="142">
        <f>+[2]THKL!F767</f>
        <v>0.37469999999999998</v>
      </c>
      <c r="H767" s="132"/>
      <c r="I767" s="132"/>
      <c r="J767" s="132"/>
      <c r="K767" s="156">
        <f>$L$4010*1000</f>
        <v>15266666.666666666</v>
      </c>
      <c r="L767" s="157">
        <f>'[3]BDG (XD)'!$AA$973*1000</f>
        <v>8321571</v>
      </c>
      <c r="M767" s="157">
        <f>SUM(K767:L767)</f>
        <v>23588237.666666664</v>
      </c>
      <c r="N767" s="83">
        <f>IF(V767&lt;&gt;"VTC VHm",_xlfn.XLOOKUP(Z767,$AC$4015:$AC$4035,$AD$4015:$AD$4035,0)*M767,_xlfn.XLOOKUP(Z767,$AC$4015:$AC$4035,$AD$4015:$AD$4035,0)*L767)</f>
        <v>2912549.8499999996</v>
      </c>
      <c r="O767" s="83">
        <f>IF(V767&lt;&gt;"VTC VHm",_xlfn.XLOOKUP(Z767,$AC$4015:$AC$4035,$AE$4015:$AE$4035,0)*M767,_xlfn.XLOOKUP(Z767,$AC$4015:$AC$4035,$AE$4015:$AE$4035,0)*L767)</f>
        <v>0</v>
      </c>
      <c r="P767" s="83">
        <f>SUM(N767:O767)</f>
        <v>2912549.8499999996</v>
      </c>
      <c r="Q767" s="157">
        <f>M767*G767</f>
        <v>8838512.6536999978</v>
      </c>
      <c r="R767" s="157">
        <f>G767*P767</f>
        <v>1091332.4287949998</v>
      </c>
      <c r="S767" s="83">
        <f>SUM(Q767:R767)</f>
        <v>9929845.0824949984</v>
      </c>
      <c r="T767" s="156"/>
      <c r="U767" s="132"/>
      <c r="V767" s="82" t="s">
        <v>34</v>
      </c>
      <c r="W767" s="132"/>
      <c r="X767" s="44" t="s">
        <v>33</v>
      </c>
      <c r="Y767" s="44"/>
      <c r="Z767" s="44" t="s">
        <v>16</v>
      </c>
      <c r="AA767" s="44" t="s">
        <v>80</v>
      </c>
      <c r="AB767" s="2">
        <v>24230349.577257819</v>
      </c>
      <c r="AC767" s="2">
        <v>9079111.9865985047</v>
      </c>
      <c r="AD767" s="2">
        <f>+M767</f>
        <v>23588237.666666664</v>
      </c>
      <c r="AE767" s="2">
        <f>+AD767*14%</f>
        <v>3302353.2733333334</v>
      </c>
      <c r="AF767" s="155">
        <f>+AD767*35%</f>
        <v>8255883.1833333317</v>
      </c>
      <c r="AG767" s="2">
        <f>+AD767*F767</f>
        <v>8838512.6536999978</v>
      </c>
      <c r="AH767" s="2">
        <f>+AE767*F767</f>
        <v>1237391.7715179999</v>
      </c>
      <c r="AI767" s="2">
        <f>+AF767*F767</f>
        <v>3093479.4287949991</v>
      </c>
      <c r="AJ767" s="2">
        <f>SUM(AG767:AI767)</f>
        <v>13169383.854012996</v>
      </c>
      <c r="AK767" s="2">
        <f>+AD767*G767</f>
        <v>8838512.6536999978</v>
      </c>
      <c r="AL767" s="2">
        <f>+AE767*G767</f>
        <v>1237391.7715179999</v>
      </c>
      <c r="AM767" s="2">
        <f>+AF767*G767</f>
        <v>3093479.4287949991</v>
      </c>
      <c r="AN767" s="155">
        <f>SUM(AK767:AM767)</f>
        <v>13169383.854012996</v>
      </c>
      <c r="AQ767" s="145" t="s">
        <v>525</v>
      </c>
      <c r="AU767" s="8">
        <f>+K767</f>
        <v>15266666.666666666</v>
      </c>
      <c r="AV767" s="8">
        <f>+L767</f>
        <v>8321571</v>
      </c>
      <c r="AW767" s="2">
        <f>+M767</f>
        <v>23588237.666666664</v>
      </c>
      <c r="AX767" s="8">
        <f>F767*AW767</f>
        <v>8838512.6536999978</v>
      </c>
      <c r="AY767" s="8">
        <f>IF(AQ767="CT",7%,5%)*AX767</f>
        <v>618695.88575899985</v>
      </c>
      <c r="AZ767" s="8">
        <f>AX767*2%</f>
        <v>176770.25307399995</v>
      </c>
      <c r="BA767" s="8">
        <f>IF(BB767&gt;0,0,AX767*5%)</f>
        <v>0</v>
      </c>
      <c r="BB767" s="8">
        <f>(AX767-BG767)*35%</f>
        <v>1091332.4287949996</v>
      </c>
      <c r="BC767" s="8">
        <f>+AX767+AY767+AZ767+BA767+BB767</f>
        <v>10725311.221327998</v>
      </c>
      <c r="BD767" s="8">
        <f>AX767-AT767</f>
        <v>8838512.6536999978</v>
      </c>
      <c r="BE767" s="2"/>
      <c r="BG767" s="7">
        <f>+K767*F767</f>
        <v>5720419.9999999991</v>
      </c>
      <c r="BH767" s="2"/>
    </row>
    <row r="768" spans="1:60" ht="17" hidden="1" outlineLevel="1" x14ac:dyDescent="0.2">
      <c r="A768" s="1" t="s">
        <v>1260</v>
      </c>
      <c r="B768" s="82">
        <v>46</v>
      </c>
      <c r="C768" s="144" t="s">
        <v>121</v>
      </c>
      <c r="D768" s="144"/>
      <c r="E768" s="82" t="s">
        <v>120</v>
      </c>
      <c r="F768" s="143">
        <v>2.5438000000000001</v>
      </c>
      <c r="G768" s="142">
        <f>+[2]THKL!F768</f>
        <v>2.5438000000000001</v>
      </c>
      <c r="H768" s="132"/>
      <c r="I768" s="132"/>
      <c r="J768" s="132"/>
      <c r="K768" s="156" t="s">
        <v>89</v>
      </c>
      <c r="L768" s="157">
        <f>'[3]BDG (XD)'!$AA$957*100</f>
        <v>34319465.124706388</v>
      </c>
      <c r="M768" s="157">
        <f>SUM(K768:L768)</f>
        <v>34319465.124706388</v>
      </c>
      <c r="N768" s="83">
        <f>IF(V768&lt;&gt;"VTC VHm",_xlfn.XLOOKUP(Z768,$AC$4015:$AC$4035,$AD$4015:$AD$4035,0)*M768,_xlfn.XLOOKUP(Z768,$AC$4015:$AC$4035,$AD$4015:$AD$4035,0)*L768)</f>
        <v>12011812.793647235</v>
      </c>
      <c r="O768" s="83">
        <f>IF(V768&lt;&gt;"VTC VHm",_xlfn.XLOOKUP(Z768,$AC$4015:$AC$4035,$AE$4015:$AE$4035,0)*M768,_xlfn.XLOOKUP(Z768,$AC$4015:$AC$4035,$AE$4015:$AE$4035,0)*L768)</f>
        <v>0</v>
      </c>
      <c r="P768" s="83">
        <f>SUM(N768:O768)</f>
        <v>12011812.793647235</v>
      </c>
      <c r="Q768" s="157">
        <f>M768*G768</f>
        <v>87301855.38422811</v>
      </c>
      <c r="R768" s="157">
        <f>G768*P768</f>
        <v>30555649.384479839</v>
      </c>
      <c r="S768" s="83">
        <f>SUM(Q768:R768)</f>
        <v>117857504.76870795</v>
      </c>
      <c r="T768" s="156" t="s">
        <v>50</v>
      </c>
      <c r="U768" s="132"/>
      <c r="V768" s="132"/>
      <c r="W768" s="132"/>
      <c r="X768" s="44" t="s">
        <v>33</v>
      </c>
      <c r="Y768" s="44"/>
      <c r="Z768" s="44" t="s">
        <v>16</v>
      </c>
      <c r="AA768" s="44" t="s">
        <v>80</v>
      </c>
      <c r="AB768" s="2">
        <v>19646646.000324748</v>
      </c>
      <c r="AC768" s="2">
        <v>49977138.095626093</v>
      </c>
      <c r="AD768" s="2">
        <f>+M768</f>
        <v>34319465.124706388</v>
      </c>
      <c r="AE768" s="2">
        <f>+AD768*14%</f>
        <v>4804725.1174588948</v>
      </c>
      <c r="AF768" s="155">
        <f>+AD768*35%</f>
        <v>12011812.793647235</v>
      </c>
      <c r="AG768" s="2">
        <f>+AD768*F768</f>
        <v>87301855.38422811</v>
      </c>
      <c r="AH768" s="2">
        <f>+AE768*F768</f>
        <v>12222259.753791938</v>
      </c>
      <c r="AI768" s="2">
        <f>+AF768*F768</f>
        <v>30555649.384479839</v>
      </c>
      <c r="AJ768" s="2">
        <f>SUM(AG768:AI768)</f>
        <v>130079764.52249989</v>
      </c>
      <c r="AK768" s="2">
        <f>+AD768*G768</f>
        <v>87301855.38422811</v>
      </c>
      <c r="AL768" s="2">
        <f>+AE768*G768</f>
        <v>12222259.753791938</v>
      </c>
      <c r="AM768" s="2">
        <f>+AF768*G768</f>
        <v>30555649.384479839</v>
      </c>
      <c r="AN768" s="155">
        <f>SUM(AK768:AM768)</f>
        <v>130079764.52249989</v>
      </c>
      <c r="AQ768" s="145" t="s">
        <v>525</v>
      </c>
      <c r="AU768" s="8" t="str">
        <f>+K768</f>
        <v>Bao gồm</v>
      </c>
      <c r="AV768" s="8">
        <f>+L768</f>
        <v>34319465.124706388</v>
      </c>
      <c r="AW768" s="2">
        <f>+M768</f>
        <v>34319465.124706388</v>
      </c>
      <c r="AX768" s="8">
        <f>F768*AW768</f>
        <v>87301855.38422811</v>
      </c>
      <c r="AY768" s="8">
        <f>IF(AQ768="CT",7%,5%)*AX768</f>
        <v>6111129.8768959679</v>
      </c>
      <c r="AZ768" s="8">
        <f>AX768*2%</f>
        <v>1746037.1076845622</v>
      </c>
      <c r="BA768" s="8">
        <f>IF(BB768&gt;0,0,AX768*5%)</f>
        <v>0</v>
      </c>
      <c r="BB768" s="8">
        <f>(AX768-BG768)*35%</f>
        <v>30555649.384479836</v>
      </c>
      <c r="BC768" s="8">
        <f>+AX768+AY768+AZ768+BA768+BB768</f>
        <v>125714671.75328848</v>
      </c>
      <c r="BD768" s="8">
        <f>AX768-AT768</f>
        <v>87301855.38422811</v>
      </c>
      <c r="BE768" s="2"/>
      <c r="BH768" s="2"/>
    </row>
    <row r="769" spans="1:60" s="92" customFormat="1" ht="17" collapsed="1" x14ac:dyDescent="0.2">
      <c r="B769" s="163" t="s">
        <v>1259</v>
      </c>
      <c r="C769" s="164" t="s">
        <v>119</v>
      </c>
      <c r="D769" s="164"/>
      <c r="E769" s="163"/>
      <c r="F769" s="162"/>
      <c r="G769" s="149">
        <f>+[2]THKL!F769</f>
        <v>0</v>
      </c>
      <c r="H769" s="158"/>
      <c r="I769" s="158"/>
      <c r="J769" s="158"/>
      <c r="K769" s="159"/>
      <c r="L769" s="161"/>
      <c r="M769" s="161">
        <f>SUM(K769:L769)</f>
        <v>0</v>
      </c>
      <c r="N769" s="83">
        <f>IF(V769&lt;&gt;"VTC VHm",_xlfn.XLOOKUP(Z769,$AC$4015:$AC$4035,$AD$4015:$AD$4035,0)*M769,_xlfn.XLOOKUP(Z769,$AC$4015:$AC$4035,$AD$4015:$AD$4035,0)*L769)</f>
        <v>0</v>
      </c>
      <c r="O769" s="83">
        <f>IF(V769&lt;&gt;"VTC VHm",_xlfn.XLOOKUP(Z769,$AC$4015:$AC$4035,$AE$4015:$AE$4035,0)*M769,_xlfn.XLOOKUP(Z769,$AC$4015:$AC$4035,$AE$4015:$AE$4035,0)*L769)</f>
        <v>0</v>
      </c>
      <c r="P769" s="160">
        <f>SUM(N769:O769)</f>
        <v>0</v>
      </c>
      <c r="Q769" s="161">
        <f>M769*G769</f>
        <v>0</v>
      </c>
      <c r="R769" s="161">
        <f>G769*P769</f>
        <v>0</v>
      </c>
      <c r="S769" s="160">
        <f>SUM(Q769:R769)</f>
        <v>0</v>
      </c>
      <c r="T769" s="159"/>
      <c r="U769" s="158"/>
      <c r="V769" s="158"/>
      <c r="W769" s="158"/>
      <c r="X769" s="94" t="s">
        <v>33</v>
      </c>
      <c r="Y769" s="94"/>
      <c r="Z769" s="94" t="s">
        <v>16</v>
      </c>
      <c r="AA769" s="44" t="s">
        <v>80</v>
      </c>
      <c r="AB769" s="2">
        <v>0</v>
      </c>
      <c r="AC769" s="2">
        <v>0</v>
      </c>
      <c r="AD769" s="93">
        <f>+M769</f>
        <v>0</v>
      </c>
      <c r="AE769" s="93">
        <f>+AD769*14%</f>
        <v>0</v>
      </c>
      <c r="AF769" s="93">
        <f>+AD769*35%</f>
        <v>0</v>
      </c>
      <c r="AG769" s="93">
        <f>+AD769*F769</f>
        <v>0</v>
      </c>
      <c r="AH769" s="93">
        <f>+AE769*F769</f>
        <v>0</v>
      </c>
      <c r="AI769" s="93">
        <f>+AF769*F769</f>
        <v>0</v>
      </c>
      <c r="AJ769" s="93">
        <f>SUM(AG769:AI769)</f>
        <v>0</v>
      </c>
      <c r="AK769" s="93">
        <f>+AD769*G769</f>
        <v>0</v>
      </c>
      <c r="AL769" s="93">
        <f>+AE769*G769</f>
        <v>0</v>
      </c>
      <c r="AM769" s="93">
        <f>+AF769*G769</f>
        <v>0</v>
      </c>
      <c r="AN769" s="93">
        <f>SUM(AK769:AM769)</f>
        <v>0</v>
      </c>
      <c r="AQ769" s="145" t="s">
        <v>525</v>
      </c>
      <c r="AU769" s="8">
        <f>+K769</f>
        <v>0</v>
      </c>
      <c r="AV769" s="8">
        <f>+L769</f>
        <v>0</v>
      </c>
      <c r="AW769" s="2">
        <f>+M769</f>
        <v>0</v>
      </c>
      <c r="AX769" s="8">
        <f>F769*AW769</f>
        <v>0</v>
      </c>
      <c r="AY769" s="8">
        <f>IF(AQ769="CT",7%,5%)*AX769</f>
        <v>0</v>
      </c>
      <c r="AZ769" s="8">
        <f>AX769*2%</f>
        <v>0</v>
      </c>
      <c r="BA769" s="8">
        <f>IF(BB769&gt;0,0,AX769*5%)</f>
        <v>0</v>
      </c>
      <c r="BB769" s="8">
        <f>(AX769-BG769)*35%</f>
        <v>0</v>
      </c>
      <c r="BC769" s="8">
        <f>+AX769+AY769+AZ769+BA769+BB769</f>
        <v>0</v>
      </c>
      <c r="BD769" s="8">
        <f>AX769-AT769</f>
        <v>0</v>
      </c>
      <c r="BE769" s="2"/>
      <c r="BH769" s="2"/>
    </row>
    <row r="770" spans="1:60" s="92" customFormat="1" ht="17" collapsed="1" x14ac:dyDescent="0.2">
      <c r="B770" s="163"/>
      <c r="C770" s="164" t="s">
        <v>118</v>
      </c>
      <c r="D770" s="164"/>
      <c r="E770" s="163"/>
      <c r="F770" s="162"/>
      <c r="G770" s="149">
        <f>+[2]THKL!F770</f>
        <v>0</v>
      </c>
      <c r="H770" s="158"/>
      <c r="I770" s="158"/>
      <c r="J770" s="158"/>
      <c r="K770" s="159"/>
      <c r="L770" s="161"/>
      <c r="M770" s="161">
        <f>SUM(K770:L770)</f>
        <v>0</v>
      </c>
      <c r="N770" s="83">
        <f>IF(V770&lt;&gt;"VTC VHm",_xlfn.XLOOKUP(Z770,$AC$4015:$AC$4035,$AD$4015:$AD$4035,0)*M770,_xlfn.XLOOKUP(Z770,$AC$4015:$AC$4035,$AD$4015:$AD$4035,0)*L770)</f>
        <v>0</v>
      </c>
      <c r="O770" s="83">
        <f>IF(V770&lt;&gt;"VTC VHm",_xlfn.XLOOKUP(Z770,$AC$4015:$AC$4035,$AE$4015:$AE$4035,0)*M770,_xlfn.XLOOKUP(Z770,$AC$4015:$AC$4035,$AE$4015:$AE$4035,0)*L770)</f>
        <v>0</v>
      </c>
      <c r="P770" s="160">
        <f>SUM(N770:O770)</f>
        <v>0</v>
      </c>
      <c r="Q770" s="161">
        <f>M770*G770</f>
        <v>0</v>
      </c>
      <c r="R770" s="161">
        <f>G770*P770</f>
        <v>0</v>
      </c>
      <c r="S770" s="160">
        <f>SUM(Q770:R770)</f>
        <v>0</v>
      </c>
      <c r="T770" s="159"/>
      <c r="U770" s="158"/>
      <c r="V770" s="158"/>
      <c r="W770" s="158"/>
      <c r="X770" s="94" t="s">
        <v>33</v>
      </c>
      <c r="Y770" s="94"/>
      <c r="Z770" s="94" t="s">
        <v>16</v>
      </c>
      <c r="AA770" s="44" t="s">
        <v>80</v>
      </c>
      <c r="AB770" s="2">
        <v>0</v>
      </c>
      <c r="AC770" s="2">
        <v>0</v>
      </c>
      <c r="AD770" s="93">
        <f>+M770</f>
        <v>0</v>
      </c>
      <c r="AE770" s="93">
        <f>+AD770*14%</f>
        <v>0</v>
      </c>
      <c r="AF770" s="93">
        <f>+AD770*35%</f>
        <v>0</v>
      </c>
      <c r="AG770" s="93">
        <f>+AD770*F770</f>
        <v>0</v>
      </c>
      <c r="AH770" s="93">
        <f>+AE770*F770</f>
        <v>0</v>
      </c>
      <c r="AI770" s="93">
        <f>+AF770*F770</f>
        <v>0</v>
      </c>
      <c r="AJ770" s="93">
        <f>SUM(AG770:AI770)</f>
        <v>0</v>
      </c>
      <c r="AK770" s="93">
        <f>+AD770*G770</f>
        <v>0</v>
      </c>
      <c r="AL770" s="93">
        <f>+AE770*G770</f>
        <v>0</v>
      </c>
      <c r="AM770" s="93">
        <f>+AF770*G770</f>
        <v>0</v>
      </c>
      <c r="AN770" s="93">
        <f>SUM(AK770:AM770)</f>
        <v>0</v>
      </c>
      <c r="AQ770" s="145" t="s">
        <v>525</v>
      </c>
      <c r="AU770" s="8">
        <f>+K770</f>
        <v>0</v>
      </c>
      <c r="AV770" s="8">
        <f>+L770</f>
        <v>0</v>
      </c>
      <c r="AW770" s="2">
        <f>+M770</f>
        <v>0</v>
      </c>
      <c r="AX770" s="8">
        <f>F770*AW770</f>
        <v>0</v>
      </c>
      <c r="AY770" s="8">
        <f>IF(AQ770="CT",7%,5%)*AX770</f>
        <v>0</v>
      </c>
      <c r="AZ770" s="8">
        <f>AX770*2%</f>
        <v>0</v>
      </c>
      <c r="BA770" s="8">
        <f>IF(BB770&gt;0,0,AX770*5%)</f>
        <v>0</v>
      </c>
      <c r="BB770" s="8">
        <f>(AX770-BG770)*35%</f>
        <v>0</v>
      </c>
      <c r="BC770" s="8">
        <f>+AX770+AY770+AZ770+BA770+BB770</f>
        <v>0</v>
      </c>
      <c r="BD770" s="8">
        <f>AX770-AT770</f>
        <v>0</v>
      </c>
      <c r="BE770" s="2"/>
      <c r="BH770" s="2"/>
    </row>
    <row r="771" spans="1:60" ht="47.25" hidden="1" customHeight="1" outlineLevel="1" x14ac:dyDescent="0.2">
      <c r="A771" s="1" t="s">
        <v>1258</v>
      </c>
      <c r="B771" s="82">
        <v>1</v>
      </c>
      <c r="C771" s="144" t="s">
        <v>754</v>
      </c>
      <c r="D771" s="144"/>
      <c r="E771" s="82" t="s">
        <v>104</v>
      </c>
      <c r="F771" s="143">
        <v>802.31179999999995</v>
      </c>
      <c r="G771" s="142">
        <f>+[2]THKL!F771</f>
        <v>802.31179999999995</v>
      </c>
      <c r="H771" s="132"/>
      <c r="I771" s="132"/>
      <c r="J771" s="132"/>
      <c r="K771" s="125" t="str">
        <f>$K$110</f>
        <v>Bao gồm</v>
      </c>
      <c r="L771" s="84">
        <f>$L$110</f>
        <v>4534506.2372727301</v>
      </c>
      <c r="M771" s="157">
        <f>SUM(K771:L771)</f>
        <v>4534506.2372727301</v>
      </c>
      <c r="N771" s="83">
        <f>IF(V771&lt;&gt;"VTC VHm",_xlfn.XLOOKUP(Z771,$AC$4015:$AC$4035,$AD$4015:$AD$4035,0)*M771,_xlfn.XLOOKUP(Z771,$AC$4015:$AC$4035,$AD$4015:$AD$4035,0)*L771)</f>
        <v>1587077.1830454555</v>
      </c>
      <c r="O771" s="83">
        <f>IF(V771&lt;&gt;"VTC VHm",_xlfn.XLOOKUP(Z771,$AC$4015:$AC$4035,$AE$4015:$AE$4035,0)*M771,_xlfn.XLOOKUP(Z771,$AC$4015:$AC$4035,$AE$4015:$AE$4035,0)*L771)</f>
        <v>0</v>
      </c>
      <c r="P771" s="83">
        <f>SUM(N771:O771)</f>
        <v>1587077.1830454555</v>
      </c>
      <c r="Q771" s="157">
        <f>M771*G771</f>
        <v>3638087861.3375111</v>
      </c>
      <c r="R771" s="157">
        <f>G771*P771</f>
        <v>1273330751.4681287</v>
      </c>
      <c r="S771" s="83">
        <f>SUM(Q771:R771)</f>
        <v>4911418612.8056393</v>
      </c>
      <c r="T771" s="125" t="s">
        <v>103</v>
      </c>
      <c r="U771" s="132"/>
      <c r="V771" s="132"/>
      <c r="W771" s="132"/>
      <c r="X771" s="44" t="s">
        <v>33</v>
      </c>
      <c r="Y771" s="44"/>
      <c r="Z771" s="44" t="s">
        <v>16</v>
      </c>
      <c r="AA771" s="44" t="s">
        <v>80</v>
      </c>
      <c r="AB771" s="2">
        <v>3251317.0613636253</v>
      </c>
      <c r="AC771" s="2">
        <v>2608570043.8733606</v>
      </c>
      <c r="AD771" s="2">
        <f>+M771</f>
        <v>4534506.2372727301</v>
      </c>
      <c r="AE771" s="2">
        <f>+AD771*14%</f>
        <v>634830.87321818224</v>
      </c>
      <c r="AF771" s="155">
        <f>+AD771*35%</f>
        <v>1587077.1830454555</v>
      </c>
      <c r="AG771" s="2">
        <f>+AD771*F771</f>
        <v>3638087861.3375111</v>
      </c>
      <c r="AH771" s="2">
        <f>+AE771*F771</f>
        <v>509332300.58725154</v>
      </c>
      <c r="AI771" s="2">
        <f>+AF771*F771</f>
        <v>1273330751.4681287</v>
      </c>
      <c r="AJ771" s="2">
        <f>SUM(AG771:AI771)</f>
        <v>5420750913.3928909</v>
      </c>
      <c r="AK771" s="2">
        <f>+AD771*G771</f>
        <v>3638087861.3375111</v>
      </c>
      <c r="AL771" s="2">
        <f>+AE771*G771</f>
        <v>509332300.58725154</v>
      </c>
      <c r="AM771" s="2">
        <f>+AF771*G771</f>
        <v>1273330751.4681287</v>
      </c>
      <c r="AN771" s="155">
        <f>SUM(AK771:AM771)</f>
        <v>5420750913.3928909</v>
      </c>
      <c r="AQ771" s="145" t="s">
        <v>525</v>
      </c>
      <c r="AU771" s="8" t="str">
        <f>+K771</f>
        <v>Bao gồm</v>
      </c>
      <c r="AV771" s="8">
        <f>+L771</f>
        <v>4534506.2372727301</v>
      </c>
      <c r="AW771" s="2">
        <f>+M771</f>
        <v>4534506.2372727301</v>
      </c>
      <c r="AX771" s="8">
        <f>F771*AW771</f>
        <v>3638087861.3375111</v>
      </c>
      <c r="AY771" s="8">
        <f>IF(AQ771="CT",7%,5%)*AX771</f>
        <v>254666150.2936258</v>
      </c>
      <c r="AZ771" s="8">
        <f>AX771*2%</f>
        <v>72761757.226750225</v>
      </c>
      <c r="BA771" s="8">
        <f>IF(BB771&gt;0,0,AX771*5%)</f>
        <v>0</v>
      </c>
      <c r="BB771" s="8">
        <f>(AX771-BG771)*35%</f>
        <v>1273330751.4681287</v>
      </c>
      <c r="BC771" s="8">
        <f>+AX771+AY771+AZ771+BA771+BB771</f>
        <v>5238846520.3260155</v>
      </c>
      <c r="BD771" s="8">
        <f>AX771-AT771</f>
        <v>3638087861.3375111</v>
      </c>
      <c r="BE771" s="2"/>
      <c r="BH771" s="2"/>
    </row>
    <row r="772" spans="1:60" ht="51" hidden="1" outlineLevel="1" x14ac:dyDescent="0.2">
      <c r="A772" s="1" t="s">
        <v>1257</v>
      </c>
      <c r="B772" s="82">
        <v>2</v>
      </c>
      <c r="C772" s="144" t="s">
        <v>894</v>
      </c>
      <c r="D772" s="144"/>
      <c r="E772" s="82" t="s">
        <v>104</v>
      </c>
      <c r="F772" s="143">
        <v>404.17910000000001</v>
      </c>
      <c r="G772" s="142">
        <f>+[2]THKL!F772</f>
        <v>404.17910000000001</v>
      </c>
      <c r="H772" s="132"/>
      <c r="I772" s="132"/>
      <c r="J772" s="132"/>
      <c r="K772" s="156" t="str">
        <f>$K$111</f>
        <v>Bao gồm</v>
      </c>
      <c r="L772" s="157">
        <f>$L$111</f>
        <v>5231283.6372727267</v>
      </c>
      <c r="M772" s="157">
        <f>SUM(K772:L772)</f>
        <v>5231283.6372727267</v>
      </c>
      <c r="N772" s="83">
        <f>IF(V772&lt;&gt;"VTC VHm",_xlfn.XLOOKUP(Z772,$AC$4015:$AC$4035,$AD$4015:$AD$4035,0)*M772,_xlfn.XLOOKUP(Z772,$AC$4015:$AC$4035,$AD$4015:$AD$4035,0)*L772)</f>
        <v>1830949.2730454542</v>
      </c>
      <c r="O772" s="83">
        <f>IF(V772&lt;&gt;"VTC VHm",_xlfn.XLOOKUP(Z772,$AC$4015:$AC$4035,$AE$4015:$AE$4035,0)*M772,_xlfn.XLOOKUP(Z772,$AC$4015:$AC$4035,$AE$4015:$AE$4035,0)*L772)</f>
        <v>0</v>
      </c>
      <c r="P772" s="83">
        <f>SUM(N772:O772)</f>
        <v>1830949.2730454542</v>
      </c>
      <c r="Q772" s="157">
        <f>M772*G772</f>
        <v>2114375512.3576171</v>
      </c>
      <c r="R772" s="157">
        <f>G772*P772</f>
        <v>740031429.32516599</v>
      </c>
      <c r="S772" s="83">
        <f>SUM(Q772:R772)</f>
        <v>2854406941.6827831</v>
      </c>
      <c r="T772" s="156" t="s">
        <v>50</v>
      </c>
      <c r="U772" s="132"/>
      <c r="V772" s="132"/>
      <c r="W772" s="132"/>
      <c r="X772" s="44" t="s">
        <v>33</v>
      </c>
      <c r="Y772" s="44"/>
      <c r="Z772" s="44" t="s">
        <v>16</v>
      </c>
      <c r="AA772" s="44" t="s">
        <v>80</v>
      </c>
      <c r="AB772" s="2">
        <v>3440611.1407696251</v>
      </c>
      <c r="AC772" s="2">
        <v>1390623114.3262403</v>
      </c>
      <c r="AD772" s="2">
        <f>+M772</f>
        <v>5231283.6372727267</v>
      </c>
      <c r="AE772" s="2">
        <f>+AD772*14%</f>
        <v>732379.70921818179</v>
      </c>
      <c r="AF772" s="155">
        <f>+AD772*35%</f>
        <v>1830949.2730454542</v>
      </c>
      <c r="AG772" s="2">
        <f>+AD772*F772</f>
        <v>2114375512.3576171</v>
      </c>
      <c r="AH772" s="2">
        <f>+AE772*F772</f>
        <v>296012571.73006642</v>
      </c>
      <c r="AI772" s="2">
        <f>+AF772*F772</f>
        <v>740031429.32516599</v>
      </c>
      <c r="AJ772" s="2">
        <f>SUM(AG772:AI772)</f>
        <v>3150419513.4128494</v>
      </c>
      <c r="AK772" s="2">
        <f>+AD772*G772</f>
        <v>2114375512.3576171</v>
      </c>
      <c r="AL772" s="2">
        <f>+AE772*G772</f>
        <v>296012571.73006642</v>
      </c>
      <c r="AM772" s="2">
        <f>+AF772*G772</f>
        <v>740031429.32516599</v>
      </c>
      <c r="AN772" s="155">
        <f>SUM(AK772:AM772)</f>
        <v>3150419513.4128494</v>
      </c>
      <c r="AQ772" s="145" t="s">
        <v>525</v>
      </c>
      <c r="AU772" s="8" t="str">
        <f>+K772</f>
        <v>Bao gồm</v>
      </c>
      <c r="AV772" s="8">
        <f>+L772</f>
        <v>5231283.6372727267</v>
      </c>
      <c r="AW772" s="2">
        <f>+M772</f>
        <v>5231283.6372727267</v>
      </c>
      <c r="AX772" s="8">
        <f>F772*AW772</f>
        <v>2114375512.3576171</v>
      </c>
      <c r="AY772" s="8">
        <f>IF(AQ772="CT",7%,5%)*AX772</f>
        <v>148006285.86503321</v>
      </c>
      <c r="AZ772" s="8">
        <f>AX772*2%</f>
        <v>42287510.247152343</v>
      </c>
      <c r="BA772" s="8">
        <f>IF(BB772&gt;0,0,AX772*5%)</f>
        <v>0</v>
      </c>
      <c r="BB772" s="8">
        <f>(AX772-BG772)*35%</f>
        <v>740031429.32516599</v>
      </c>
      <c r="BC772" s="8">
        <f>+AX772+AY772+AZ772+BA772+BB772</f>
        <v>3044700737.7949686</v>
      </c>
      <c r="BD772" s="8">
        <f>AX772-AT772</f>
        <v>2114375512.3576171</v>
      </c>
      <c r="BE772" s="2"/>
      <c r="BH772" s="2"/>
    </row>
    <row r="773" spans="1:60" ht="51" hidden="1" outlineLevel="1" x14ac:dyDescent="0.2">
      <c r="A773" s="1" t="s">
        <v>1240</v>
      </c>
      <c r="B773" s="82">
        <v>3</v>
      </c>
      <c r="C773" s="144" t="s">
        <v>753</v>
      </c>
      <c r="D773" s="144"/>
      <c r="E773" s="82" t="s">
        <v>104</v>
      </c>
      <c r="F773" s="143">
        <v>44.9482</v>
      </c>
      <c r="G773" s="142">
        <f>+[2]THKL!F773</f>
        <v>44.9482</v>
      </c>
      <c r="H773" s="132"/>
      <c r="I773" s="132"/>
      <c r="J773" s="132"/>
      <c r="K773" s="156" t="str">
        <f>$K$112</f>
        <v>Bao gồm</v>
      </c>
      <c r="L773" s="157">
        <f>$L$112</f>
        <v>5314506.2372727301</v>
      </c>
      <c r="M773" s="157">
        <f>SUM(K773:L773)</f>
        <v>5314506.2372727301</v>
      </c>
      <c r="N773" s="83">
        <f>IF(V773&lt;&gt;"VTC VHm",_xlfn.XLOOKUP(Z773,$AC$4015:$AC$4035,$AD$4015:$AD$4035,0)*M773,_xlfn.XLOOKUP(Z773,$AC$4015:$AC$4035,$AD$4015:$AD$4035,0)*L773)</f>
        <v>1860077.1830454555</v>
      </c>
      <c r="O773" s="83">
        <f>IF(V773&lt;&gt;"VTC VHm",_xlfn.XLOOKUP(Z773,$AC$4015:$AC$4035,$AE$4015:$AE$4035,0)*M773,_xlfn.XLOOKUP(Z773,$AC$4015:$AC$4035,$AE$4015:$AE$4035,0)*L773)</f>
        <v>0</v>
      </c>
      <c r="P773" s="83">
        <f>SUM(N773:O773)</f>
        <v>1860077.1830454555</v>
      </c>
      <c r="Q773" s="157">
        <f>M773*G773</f>
        <v>238877489.25418213</v>
      </c>
      <c r="R773" s="157">
        <f>G773*P773</f>
        <v>83607121.238963738</v>
      </c>
      <c r="S773" s="83">
        <f>SUM(Q773:R773)</f>
        <v>322484610.49314588</v>
      </c>
      <c r="T773" s="125" t="s">
        <v>103</v>
      </c>
      <c r="U773" s="132"/>
      <c r="V773" s="132"/>
      <c r="W773" s="132"/>
      <c r="X773" s="44" t="s">
        <v>33</v>
      </c>
      <c r="Y773" s="44"/>
      <c r="Z773" s="44" t="s">
        <v>16</v>
      </c>
      <c r="AA773" s="44" t="s">
        <v>80</v>
      </c>
      <c r="AB773" s="2">
        <v>4142603.8860601094</v>
      </c>
      <c r="AC773" s="2">
        <v>186202587.99140701</v>
      </c>
      <c r="AD773" s="2">
        <f>+M773</f>
        <v>5314506.2372727301</v>
      </c>
      <c r="AE773" s="2">
        <f>+AD773*14%</f>
        <v>744030.87321818224</v>
      </c>
      <c r="AF773" s="155">
        <f>+AD773*35%</f>
        <v>1860077.1830454555</v>
      </c>
      <c r="AG773" s="2">
        <f>+AD773*F773</f>
        <v>238877489.25418213</v>
      </c>
      <c r="AH773" s="2">
        <f>+AE773*F773</f>
        <v>33442848.495585497</v>
      </c>
      <c r="AI773" s="2">
        <f>+AF773*F773</f>
        <v>83607121.238963738</v>
      </c>
      <c r="AJ773" s="2">
        <f>SUM(AG773:AI773)</f>
        <v>355927458.98873132</v>
      </c>
      <c r="AK773" s="2">
        <f>+AD773*G773</f>
        <v>238877489.25418213</v>
      </c>
      <c r="AL773" s="2">
        <f>+AE773*G773</f>
        <v>33442848.495585497</v>
      </c>
      <c r="AM773" s="2">
        <f>+AF773*G773</f>
        <v>83607121.238963738</v>
      </c>
      <c r="AN773" s="155">
        <f>SUM(AK773:AM773)</f>
        <v>355927458.98873132</v>
      </c>
      <c r="AQ773" s="145" t="s">
        <v>525</v>
      </c>
      <c r="AU773" s="8" t="str">
        <f>+K773</f>
        <v>Bao gồm</v>
      </c>
      <c r="AV773" s="8">
        <f>+L773</f>
        <v>5314506.2372727301</v>
      </c>
      <c r="AW773" s="2">
        <f>+M773</f>
        <v>5314506.2372727301</v>
      </c>
      <c r="AX773" s="8">
        <f>F773*AW773</f>
        <v>238877489.25418213</v>
      </c>
      <c r="AY773" s="8">
        <f>IF(AQ773="CT",7%,5%)*AX773</f>
        <v>16721424.247792751</v>
      </c>
      <c r="AZ773" s="8">
        <f>AX773*2%</f>
        <v>4777549.7850836432</v>
      </c>
      <c r="BA773" s="8">
        <f>IF(BB773&gt;0,0,AX773*5%)</f>
        <v>0</v>
      </c>
      <c r="BB773" s="8">
        <f>(AX773-BG773)*35%</f>
        <v>83607121.238963738</v>
      </c>
      <c r="BC773" s="8">
        <f>+AX773+AY773+AZ773+BA773+BB773</f>
        <v>343983584.52602226</v>
      </c>
      <c r="BD773" s="8">
        <f>AX773-AT773</f>
        <v>238877489.25418213</v>
      </c>
      <c r="BE773" s="2"/>
      <c r="BH773" s="2"/>
    </row>
    <row r="774" spans="1:60" ht="34" hidden="1" outlineLevel="1" x14ac:dyDescent="0.2">
      <c r="A774" s="1" t="s">
        <v>981</v>
      </c>
      <c r="B774" s="82">
        <v>5</v>
      </c>
      <c r="C774" s="144" t="s">
        <v>752</v>
      </c>
      <c r="D774" s="144"/>
      <c r="E774" s="82" t="s">
        <v>751</v>
      </c>
      <c r="F774" s="143">
        <v>7318.3572999999997</v>
      </c>
      <c r="G774" s="142">
        <f>+[2]THKL!F774</f>
        <v>7318.3572999999997</v>
      </c>
      <c r="H774" s="176"/>
      <c r="I774" s="176"/>
      <c r="J774" s="176"/>
      <c r="K774" s="156">
        <f>$K$113</f>
        <v>1902.3200000000002</v>
      </c>
      <c r="L774" s="157">
        <f>$L$113</f>
        <v>16085.919579540383</v>
      </c>
      <c r="M774" s="157">
        <f>SUM(K774:L774)</f>
        <v>17988.239579540383</v>
      </c>
      <c r="N774" s="83">
        <f>IF(V774&lt;&gt;"VTC VHm",_xlfn.XLOOKUP(Z774,$AC$4015:$AC$4035,$AD$4015:$AD$4035,0)*M774,_xlfn.XLOOKUP(Z774,$AC$4015:$AC$4035,$AD$4015:$AD$4035,0)*L774)</f>
        <v>6295.8838528391334</v>
      </c>
      <c r="O774" s="83">
        <f>IF(V774&lt;&gt;"VTC VHm",_xlfn.XLOOKUP(Z774,$AC$4015:$AC$4035,$AE$4015:$AE$4035,0)*M774,_xlfn.XLOOKUP(Z774,$AC$4015:$AC$4035,$AE$4015:$AE$4035,0)*L774)</f>
        <v>0</v>
      </c>
      <c r="P774" s="83">
        <f>SUM(N774:O774)</f>
        <v>6295.8838528391334</v>
      </c>
      <c r="Q774" s="157">
        <f>M774*G774</f>
        <v>131644364.44107829</v>
      </c>
      <c r="R774" s="157">
        <f>G774*P774</f>
        <v>46075527.554377392</v>
      </c>
      <c r="S774" s="83">
        <f>SUM(Q774:R774)</f>
        <v>177719891.99545568</v>
      </c>
      <c r="T774" s="156" t="s">
        <v>50</v>
      </c>
      <c r="U774" s="176"/>
      <c r="V774" s="176"/>
      <c r="W774" s="176"/>
      <c r="X774" s="44" t="s">
        <v>33</v>
      </c>
      <c r="Y774" s="44"/>
      <c r="Z774" s="44" t="s">
        <v>16</v>
      </c>
      <c r="AA774" s="44" t="s">
        <v>80</v>
      </c>
      <c r="AB774" s="2">
        <v>6879.0136865999993</v>
      </c>
      <c r="AC774" s="2">
        <v>50343080.030129015</v>
      </c>
      <c r="AD774" s="2">
        <f>+M774</f>
        <v>17988.239579540383</v>
      </c>
      <c r="AE774" s="2">
        <f>+AD774*14%</f>
        <v>2518.3535411356538</v>
      </c>
      <c r="AF774" s="155">
        <f>+AD774*35%</f>
        <v>6295.8838528391334</v>
      </c>
      <c r="AG774" s="2">
        <f>+AD774*F774</f>
        <v>131644364.44107829</v>
      </c>
      <c r="AH774" s="2">
        <f>+AE774*F774</f>
        <v>18430211.02175096</v>
      </c>
      <c r="AI774" s="2">
        <f>+AF774*F774</f>
        <v>46075527.554377392</v>
      </c>
      <c r="AJ774" s="2">
        <f>SUM(AG774:AI774)</f>
        <v>196150103.01720667</v>
      </c>
      <c r="AK774" s="2">
        <f>+AD774*G774</f>
        <v>131644364.44107829</v>
      </c>
      <c r="AL774" s="2">
        <f>+AE774*G774</f>
        <v>18430211.02175096</v>
      </c>
      <c r="AM774" s="2">
        <f>+AF774*G774</f>
        <v>46075527.554377392</v>
      </c>
      <c r="AN774" s="155">
        <f>SUM(AK774:AM774)</f>
        <v>196150103.01720667</v>
      </c>
      <c r="AQ774" s="145" t="s">
        <v>525</v>
      </c>
      <c r="AU774" s="8">
        <f>+K774</f>
        <v>1902.3200000000002</v>
      </c>
      <c r="AV774" s="8">
        <f>+L774</f>
        <v>16085.919579540383</v>
      </c>
      <c r="AW774" s="2">
        <f>+M774</f>
        <v>17988.239579540383</v>
      </c>
      <c r="AX774" s="8">
        <f>F774*AW774</f>
        <v>131644364.44107829</v>
      </c>
      <c r="AY774" s="8">
        <f>IF(AQ774="CT",7%,5%)*AX774</f>
        <v>9215105.5108754821</v>
      </c>
      <c r="AZ774" s="8">
        <f>AX774*2%</f>
        <v>2632887.2888215659</v>
      </c>
      <c r="BA774" s="8">
        <f>IF(BB774&gt;0,0,AX774*5%)</f>
        <v>0</v>
      </c>
      <c r="BB774" s="8">
        <f>(AX774-BG774)*35%</f>
        <v>46075527.554377399</v>
      </c>
      <c r="BC774" s="8">
        <f>+AX774+AY774+AZ774+BA774+BB774</f>
        <v>189567884.79515275</v>
      </c>
      <c r="BD774" s="8">
        <f>AX774-AT774</f>
        <v>131644364.44107829</v>
      </c>
      <c r="BE774" s="2"/>
      <c r="BH774" s="2"/>
    </row>
    <row r="775" spans="1:60" ht="51" hidden="1" outlineLevel="1" x14ac:dyDescent="0.2">
      <c r="A775" s="1" t="s">
        <v>1256</v>
      </c>
      <c r="B775" s="82">
        <v>6</v>
      </c>
      <c r="C775" s="144" t="s">
        <v>750</v>
      </c>
      <c r="D775" s="144"/>
      <c r="E775" s="82" t="s">
        <v>91</v>
      </c>
      <c r="F775" s="143">
        <v>1.1565000000000001</v>
      </c>
      <c r="G775" s="142">
        <f>+[2]THKL!F775</f>
        <v>1.1565000000000001</v>
      </c>
      <c r="H775" s="132"/>
      <c r="I775" s="132"/>
      <c r="J775" s="132"/>
      <c r="K775" s="156">
        <f>$K$4010*1000</f>
        <v>15050000</v>
      </c>
      <c r="L775" s="157">
        <f>'[3]BDG (XD)'!$AA$964*1000</f>
        <v>7690671</v>
      </c>
      <c r="M775" s="157">
        <f>SUM(K775:L775)</f>
        <v>22740671</v>
      </c>
      <c r="N775" s="83">
        <f>IF(V775&lt;&gt;"VTC VHm",_xlfn.XLOOKUP(Z775,$AC$4015:$AC$4035,$AD$4015:$AD$4035,0)*M775,_xlfn.XLOOKUP(Z775,$AC$4015:$AC$4035,$AD$4015:$AD$4035,0)*L775)</f>
        <v>2691734.8499999996</v>
      </c>
      <c r="O775" s="83">
        <f>IF(V775&lt;&gt;"VTC VHm",_xlfn.XLOOKUP(Z775,$AC$4015:$AC$4035,$AE$4015:$AE$4035,0)*M775,_xlfn.XLOOKUP(Z775,$AC$4015:$AC$4035,$AE$4015:$AE$4035,0)*L775)</f>
        <v>0</v>
      </c>
      <c r="P775" s="83">
        <f>SUM(N775:O775)</f>
        <v>2691734.8499999996</v>
      </c>
      <c r="Q775" s="157">
        <f>M775*G775</f>
        <v>26299586.011500001</v>
      </c>
      <c r="R775" s="157">
        <f>G775*P775</f>
        <v>3112991.3540249998</v>
      </c>
      <c r="S775" s="83">
        <f>SUM(Q775:R775)</f>
        <v>29412577.365525</v>
      </c>
      <c r="T775" s="156" t="s">
        <v>50</v>
      </c>
      <c r="U775" s="132"/>
      <c r="V775" s="82" t="s">
        <v>34</v>
      </c>
      <c r="W775" s="132"/>
      <c r="X775" s="44" t="s">
        <v>33</v>
      </c>
      <c r="Y775" s="44"/>
      <c r="Z775" s="44" t="s">
        <v>16</v>
      </c>
      <c r="AA775" s="44" t="s">
        <v>80</v>
      </c>
      <c r="AB775" s="2">
        <v>24906178.967625346</v>
      </c>
      <c r="AC775" s="2">
        <v>28803995.976058714</v>
      </c>
      <c r="AD775" s="2">
        <f>+M775</f>
        <v>22740671</v>
      </c>
      <c r="AE775" s="2">
        <f>+AD775*14%</f>
        <v>3183693.9400000004</v>
      </c>
      <c r="AF775" s="155">
        <f>+AD775*35%</f>
        <v>7959234.8499999996</v>
      </c>
      <c r="AG775" s="2">
        <f>+AD775*F775</f>
        <v>26299586.011500001</v>
      </c>
      <c r="AH775" s="2">
        <f>+AE775*F775</f>
        <v>3681942.0416100007</v>
      </c>
      <c r="AI775" s="2">
        <f>+AF775*F775</f>
        <v>9204855.1040250007</v>
      </c>
      <c r="AJ775" s="2">
        <f>SUM(AG775:AI775)</f>
        <v>39186383.157135002</v>
      </c>
      <c r="AK775" s="2">
        <f>+AD775*G775</f>
        <v>26299586.011500001</v>
      </c>
      <c r="AL775" s="2">
        <f>+AE775*G775</f>
        <v>3681942.0416100007</v>
      </c>
      <c r="AM775" s="2">
        <f>+AF775*G775</f>
        <v>9204855.1040250007</v>
      </c>
      <c r="AN775" s="155">
        <f>SUM(AK775:AM775)</f>
        <v>39186383.157135002</v>
      </c>
      <c r="AQ775" s="145" t="s">
        <v>525</v>
      </c>
      <c r="AU775" s="8">
        <f>+K775</f>
        <v>15050000</v>
      </c>
      <c r="AV775" s="8">
        <f>+L775</f>
        <v>7690671</v>
      </c>
      <c r="AW775" s="2">
        <f>+M775</f>
        <v>22740671</v>
      </c>
      <c r="AX775" s="8">
        <f>F775*AW775</f>
        <v>26299586.011500001</v>
      </c>
      <c r="AY775" s="8">
        <f>IF(AQ775="CT",7%,5%)*AX775</f>
        <v>1840971.0208050003</v>
      </c>
      <c r="AZ775" s="8">
        <f>AX775*2%</f>
        <v>525991.72022999998</v>
      </c>
      <c r="BA775" s="8">
        <f>IF(BB775&gt;0,0,AX775*5%)</f>
        <v>0</v>
      </c>
      <c r="BB775" s="8">
        <f>(AX775-BG775)*35%</f>
        <v>3112991.3540250002</v>
      </c>
      <c r="BC775" s="8">
        <f>+AX775+AY775+AZ775+BA775+BB775</f>
        <v>31779540.106559999</v>
      </c>
      <c r="BD775" s="8">
        <f>AX775-AT775</f>
        <v>26299586.011500001</v>
      </c>
      <c r="BE775" s="2"/>
      <c r="BG775" s="7">
        <f>+K775*F775</f>
        <v>17405325</v>
      </c>
      <c r="BH775" s="2"/>
    </row>
    <row r="776" spans="1:60" s="92" customFormat="1" ht="17" collapsed="1" x14ac:dyDescent="0.2">
      <c r="B776" s="163"/>
      <c r="C776" s="164" t="s">
        <v>175</v>
      </c>
      <c r="D776" s="164"/>
      <c r="E776" s="163"/>
      <c r="F776" s="162"/>
      <c r="G776" s="149">
        <f>+[2]THKL!F776</f>
        <v>0</v>
      </c>
      <c r="H776" s="158"/>
      <c r="I776" s="158"/>
      <c r="J776" s="158"/>
      <c r="K776" s="159"/>
      <c r="L776" s="161"/>
      <c r="M776" s="161">
        <f>SUM(K776:L776)</f>
        <v>0</v>
      </c>
      <c r="N776" s="83">
        <f>IF(V776&lt;&gt;"VTC VHm",_xlfn.XLOOKUP(Z776,$AC$4015:$AC$4035,$AD$4015:$AD$4035,0)*M776,_xlfn.XLOOKUP(Z776,$AC$4015:$AC$4035,$AD$4015:$AD$4035,0)*L776)</f>
        <v>0</v>
      </c>
      <c r="O776" s="83">
        <f>IF(V776&lt;&gt;"VTC VHm",_xlfn.XLOOKUP(Z776,$AC$4015:$AC$4035,$AE$4015:$AE$4035,0)*M776,_xlfn.XLOOKUP(Z776,$AC$4015:$AC$4035,$AE$4015:$AE$4035,0)*L776)</f>
        <v>0</v>
      </c>
      <c r="P776" s="160">
        <f>SUM(N776:O776)</f>
        <v>0</v>
      </c>
      <c r="Q776" s="161">
        <f>M776*G776</f>
        <v>0</v>
      </c>
      <c r="R776" s="161">
        <f>G776*P776</f>
        <v>0</v>
      </c>
      <c r="S776" s="160">
        <f>SUM(Q776:R776)</f>
        <v>0</v>
      </c>
      <c r="T776" s="159"/>
      <c r="U776" s="158"/>
      <c r="V776" s="158"/>
      <c r="W776" s="158"/>
      <c r="X776" s="94" t="s">
        <v>33</v>
      </c>
      <c r="Y776" s="94"/>
      <c r="Z776" s="94" t="s">
        <v>16</v>
      </c>
      <c r="AA776" s="44" t="s">
        <v>80</v>
      </c>
      <c r="AB776" s="2"/>
      <c r="AC776" s="2">
        <v>0</v>
      </c>
      <c r="AD776" s="93">
        <f>+M776</f>
        <v>0</v>
      </c>
      <c r="AE776" s="93">
        <f>+AD776*14%</f>
        <v>0</v>
      </c>
      <c r="AF776" s="93">
        <f>+AD776*35%</f>
        <v>0</v>
      </c>
      <c r="AG776" s="93">
        <f>+AD776*F776</f>
        <v>0</v>
      </c>
      <c r="AH776" s="93">
        <f>+AE776*F776</f>
        <v>0</v>
      </c>
      <c r="AI776" s="93">
        <f>+AF776*F776</f>
        <v>0</v>
      </c>
      <c r="AJ776" s="93">
        <f>SUM(AG776:AI776)</f>
        <v>0</v>
      </c>
      <c r="AK776" s="93">
        <f>+AD776*G776</f>
        <v>0</v>
      </c>
      <c r="AL776" s="93">
        <f>+AE776*G776</f>
        <v>0</v>
      </c>
      <c r="AM776" s="93">
        <f>+AF776*G776</f>
        <v>0</v>
      </c>
      <c r="AN776" s="93">
        <f>SUM(AK776:AM776)</f>
        <v>0</v>
      </c>
      <c r="AQ776" s="145" t="s">
        <v>525</v>
      </c>
      <c r="AU776" s="8">
        <f>+K776</f>
        <v>0</v>
      </c>
      <c r="AV776" s="8">
        <f>+L776</f>
        <v>0</v>
      </c>
      <c r="AW776" s="2">
        <f>+M776</f>
        <v>0</v>
      </c>
      <c r="AX776" s="8">
        <f>F776*AW776</f>
        <v>0</v>
      </c>
      <c r="AY776" s="8">
        <f>IF(AQ776="CT",7%,5%)*AX776</f>
        <v>0</v>
      </c>
      <c r="AZ776" s="8">
        <f>AX776*2%</f>
        <v>0</v>
      </c>
      <c r="BA776" s="8">
        <f>IF(BB776&gt;0,0,AX776*5%)</f>
        <v>0</v>
      </c>
      <c r="BB776" s="8">
        <f>(AX776-BG776)*35%</f>
        <v>0</v>
      </c>
      <c r="BC776" s="8">
        <f>+AX776+AY776+AZ776+BA776+BB776</f>
        <v>0</v>
      </c>
      <c r="BD776" s="8">
        <f>AX776-AT776</f>
        <v>0</v>
      </c>
      <c r="BE776" s="2"/>
      <c r="BH776" s="2"/>
    </row>
    <row r="777" spans="1:60" ht="34" hidden="1" outlineLevel="1" x14ac:dyDescent="0.2">
      <c r="A777" s="1" t="s">
        <v>1056</v>
      </c>
      <c r="B777" s="82">
        <v>7</v>
      </c>
      <c r="C777" s="144" t="s">
        <v>203</v>
      </c>
      <c r="D777" s="144"/>
      <c r="E777" s="82" t="s">
        <v>52</v>
      </c>
      <c r="F777" s="143">
        <v>2974.4661999999998</v>
      </c>
      <c r="G777" s="142">
        <f>+[2]THKL!F777</f>
        <v>2974.4661999999998</v>
      </c>
      <c r="H777" s="176"/>
      <c r="I777" s="176"/>
      <c r="J777" s="176"/>
      <c r="K777" s="156" t="s">
        <v>89</v>
      </c>
      <c r="L777" s="157">
        <f>'[3]BDG (XD)'!$AA$1028</f>
        <v>207831.07800000013</v>
      </c>
      <c r="M777" s="157">
        <f>SUM(K777:L777)</f>
        <v>207831.07800000013</v>
      </c>
      <c r="N777" s="83">
        <f>IF(V777&lt;&gt;"VTC VHm",_xlfn.XLOOKUP(Z777,$AC$4015:$AC$4035,$AD$4015:$AD$4035,0)*M777,_xlfn.XLOOKUP(Z777,$AC$4015:$AC$4035,$AD$4015:$AD$4035,0)*L777)</f>
        <v>72740.877300000036</v>
      </c>
      <c r="O777" s="83">
        <f>IF(V777&lt;&gt;"VTC VHm",_xlfn.XLOOKUP(Z777,$AC$4015:$AC$4035,$AE$4015:$AE$4035,0)*M777,_xlfn.XLOOKUP(Z777,$AC$4015:$AC$4035,$AE$4015:$AE$4035,0)*L777)</f>
        <v>0</v>
      </c>
      <c r="P777" s="83">
        <f>SUM(N777:O777)</f>
        <v>72740.877300000036</v>
      </c>
      <c r="Q777" s="157">
        <f>M777*G777</f>
        <v>618186516.82056391</v>
      </c>
      <c r="R777" s="157">
        <f>G777*P777</f>
        <v>216365280.88719735</v>
      </c>
      <c r="S777" s="83">
        <f>SUM(Q777:R777)</f>
        <v>834551797.70776129</v>
      </c>
      <c r="T777" s="156" t="s">
        <v>50</v>
      </c>
      <c r="U777" s="176"/>
      <c r="V777" s="176"/>
      <c r="W777" s="176"/>
      <c r="X777" s="44" t="s">
        <v>33</v>
      </c>
      <c r="Y777" s="44"/>
      <c r="Z777" s="44" t="s">
        <v>16</v>
      </c>
      <c r="AA777" s="44" t="s">
        <v>80</v>
      </c>
      <c r="AB777" s="2">
        <v>111339.11804579778</v>
      </c>
      <c r="AC777" s="2">
        <v>331174443.36503553</v>
      </c>
      <c r="AD777" s="2">
        <f>+M777</f>
        <v>207831.07800000013</v>
      </c>
      <c r="AE777" s="2">
        <f>+AD777*14%</f>
        <v>29096.350920000019</v>
      </c>
      <c r="AF777" s="155">
        <f>+AD777*35%</f>
        <v>72740.877300000036</v>
      </c>
      <c r="AG777" s="2">
        <f>+AD777*F777</f>
        <v>618186516.82056391</v>
      </c>
      <c r="AH777" s="2">
        <f>+AE777*F777</f>
        <v>86546112.354878962</v>
      </c>
      <c r="AI777" s="2">
        <f>+AF777*F777</f>
        <v>216365280.88719735</v>
      </c>
      <c r="AJ777" s="2">
        <f>SUM(AG777:AI777)</f>
        <v>921097910.06264031</v>
      </c>
      <c r="AK777" s="2">
        <f>+AD777*G777</f>
        <v>618186516.82056391</v>
      </c>
      <c r="AL777" s="2">
        <f>+AE777*G777</f>
        <v>86546112.354878962</v>
      </c>
      <c r="AM777" s="2">
        <f>+AF777*G777</f>
        <v>216365280.88719735</v>
      </c>
      <c r="AN777" s="155">
        <f>SUM(AK777:AM777)</f>
        <v>921097910.06264031</v>
      </c>
      <c r="AQ777" s="145" t="s">
        <v>525</v>
      </c>
      <c r="AU777" s="8" t="str">
        <f>+K777</f>
        <v>Bao gồm</v>
      </c>
      <c r="AV777" s="8">
        <f>+L777</f>
        <v>207831.07800000013</v>
      </c>
      <c r="AW777" s="2">
        <f>+M777</f>
        <v>207831.07800000013</v>
      </c>
      <c r="AX777" s="8">
        <f>F777*AW777</f>
        <v>618186516.82056391</v>
      </c>
      <c r="AY777" s="8">
        <f>IF(AQ777="CT",7%,5%)*AX777</f>
        <v>43273056.177439481</v>
      </c>
      <c r="AZ777" s="8">
        <f>AX777*2%</f>
        <v>12363730.336411279</v>
      </c>
      <c r="BA777" s="8">
        <f>IF(BB777&gt;0,0,AX777*5%)</f>
        <v>0</v>
      </c>
      <c r="BB777" s="8">
        <f>(AX777-BG777)*35%</f>
        <v>216365280.88719735</v>
      </c>
      <c r="BC777" s="8">
        <f>+AX777+AY777+AZ777+BA777+BB777</f>
        <v>890188584.22161198</v>
      </c>
      <c r="BD777" s="8">
        <f>AX777-AT777</f>
        <v>618186516.82056391</v>
      </c>
      <c r="BE777" s="2"/>
      <c r="BH777" s="2"/>
    </row>
    <row r="778" spans="1:60" ht="34" hidden="1" outlineLevel="1" x14ac:dyDescent="0.2">
      <c r="A778" s="1" t="s">
        <v>1255</v>
      </c>
      <c r="B778" s="82">
        <v>8</v>
      </c>
      <c r="C778" s="144" t="s">
        <v>116</v>
      </c>
      <c r="D778" s="144"/>
      <c r="E778" s="82" t="s">
        <v>52</v>
      </c>
      <c r="F778" s="143">
        <v>11059.4107</v>
      </c>
      <c r="G778" s="142">
        <f>+[2]THKL!F778</f>
        <v>11059.4107</v>
      </c>
      <c r="H778" s="176"/>
      <c r="I778" s="176"/>
      <c r="J778" s="176"/>
      <c r="K778" s="156" t="str">
        <f>$K$117</f>
        <v>Bao gồm</v>
      </c>
      <c r="L778" s="157">
        <f>$L$117</f>
        <v>112916.37900000002</v>
      </c>
      <c r="M778" s="157">
        <f>SUM(K778:L778)</f>
        <v>112916.37900000002</v>
      </c>
      <c r="N778" s="83">
        <f>IF(V778&lt;&gt;"VTC VHm",_xlfn.XLOOKUP(Z778,$AC$4015:$AC$4035,$AD$4015:$AD$4035,0)*M778,_xlfn.XLOOKUP(Z778,$AC$4015:$AC$4035,$AD$4015:$AD$4035,0)*L778)</f>
        <v>39520.732650000005</v>
      </c>
      <c r="O778" s="83">
        <f>IF(V778&lt;&gt;"VTC VHm",_xlfn.XLOOKUP(Z778,$AC$4015:$AC$4035,$AE$4015:$AE$4035,0)*M778,_xlfn.XLOOKUP(Z778,$AC$4015:$AC$4035,$AE$4015:$AE$4035,0)*L778)</f>
        <v>0</v>
      </c>
      <c r="P778" s="83">
        <f>SUM(N778:O778)</f>
        <v>39520.732650000005</v>
      </c>
      <c r="Q778" s="157">
        <f>M778*G778</f>
        <v>1248788610.1178555</v>
      </c>
      <c r="R778" s="157">
        <f>G778*P778</f>
        <v>437076013.54124945</v>
      </c>
      <c r="S778" s="83">
        <f>SUM(Q778:R778)</f>
        <v>1685864623.6591051</v>
      </c>
      <c r="T778" s="156" t="s">
        <v>50</v>
      </c>
      <c r="U778" s="176"/>
      <c r="V778" s="176"/>
      <c r="W778" s="176"/>
      <c r="X778" s="44" t="s">
        <v>33</v>
      </c>
      <c r="Y778" s="44"/>
      <c r="Z778" s="44" t="s">
        <v>16</v>
      </c>
      <c r="AA778" s="44" t="s">
        <v>80</v>
      </c>
      <c r="AB778" s="2">
        <v>87299.586896016393</v>
      </c>
      <c r="AC778" s="2">
        <v>965481985.42338347</v>
      </c>
      <c r="AD778" s="2">
        <f>+M778</f>
        <v>112916.37900000002</v>
      </c>
      <c r="AE778" s="2">
        <f>+AD778*14%</f>
        <v>15808.293060000004</v>
      </c>
      <c r="AF778" s="155">
        <f>+AD778*35%</f>
        <v>39520.732650000005</v>
      </c>
      <c r="AG778" s="2">
        <f>+AD778*F778</f>
        <v>1248788610.1178555</v>
      </c>
      <c r="AH778" s="2">
        <f>+AE778*F778</f>
        <v>174830405.41649979</v>
      </c>
      <c r="AI778" s="2">
        <f>+AF778*F778</f>
        <v>437076013.54124945</v>
      </c>
      <c r="AJ778" s="2">
        <f>SUM(AG778:AI778)</f>
        <v>1860695029.0756049</v>
      </c>
      <c r="AK778" s="2">
        <f>+AD778*G778</f>
        <v>1248788610.1178555</v>
      </c>
      <c r="AL778" s="2">
        <f>+AE778*G778</f>
        <v>174830405.41649979</v>
      </c>
      <c r="AM778" s="2">
        <f>+AF778*G778</f>
        <v>437076013.54124945</v>
      </c>
      <c r="AN778" s="155">
        <f>SUM(AK778:AM778)</f>
        <v>1860695029.0756049</v>
      </c>
      <c r="AQ778" s="145" t="s">
        <v>525</v>
      </c>
      <c r="AU778" s="8" t="str">
        <f>+K778</f>
        <v>Bao gồm</v>
      </c>
      <c r="AV778" s="8">
        <f>+L778</f>
        <v>112916.37900000002</v>
      </c>
      <c r="AW778" s="2">
        <f>+M778</f>
        <v>112916.37900000002</v>
      </c>
      <c r="AX778" s="8">
        <f>F778*AW778</f>
        <v>1248788610.1178555</v>
      </c>
      <c r="AY778" s="8">
        <f>IF(AQ778="CT",7%,5%)*AX778</f>
        <v>87415202.708249897</v>
      </c>
      <c r="AZ778" s="8">
        <f>AX778*2%</f>
        <v>24975772.20235711</v>
      </c>
      <c r="BA778" s="8">
        <f>IF(BB778&gt;0,0,AX778*5%)</f>
        <v>0</v>
      </c>
      <c r="BB778" s="8">
        <f>(AX778-BG778)*35%</f>
        <v>437076013.54124939</v>
      </c>
      <c r="BC778" s="8">
        <f>+AX778+AY778+AZ778+BA778+BB778</f>
        <v>1798255598.5697117</v>
      </c>
      <c r="BD778" s="8">
        <f>AX778-AT778</f>
        <v>1248788610.1178555</v>
      </c>
      <c r="BE778" s="2"/>
      <c r="BH778" s="2"/>
    </row>
    <row r="779" spans="1:60" ht="34" hidden="1" outlineLevel="1" x14ac:dyDescent="0.2">
      <c r="A779" s="1" t="s">
        <v>1254</v>
      </c>
      <c r="B779" s="82">
        <v>9</v>
      </c>
      <c r="C779" s="144" t="s">
        <v>893</v>
      </c>
      <c r="D779" s="144"/>
      <c r="E779" s="82" t="s">
        <v>52</v>
      </c>
      <c r="F779" s="143">
        <v>173.6</v>
      </c>
      <c r="G779" s="142">
        <f>+[2]THKL!F779</f>
        <v>173.6</v>
      </c>
      <c r="H779" s="132"/>
      <c r="I779" s="132"/>
      <c r="J779" s="132"/>
      <c r="K779" s="156" t="str">
        <f>$K$117</f>
        <v>Bao gồm</v>
      </c>
      <c r="L779" s="157">
        <f>$L$117</f>
        <v>112916.37900000002</v>
      </c>
      <c r="M779" s="157">
        <f>SUM(K779:L779)</f>
        <v>112916.37900000002</v>
      </c>
      <c r="N779" s="83">
        <f>IF(V779&lt;&gt;"VTC VHm",_xlfn.XLOOKUP(Z779,$AC$4015:$AC$4035,$AD$4015:$AD$4035,0)*M779,_xlfn.XLOOKUP(Z779,$AC$4015:$AC$4035,$AD$4015:$AD$4035,0)*L779)</f>
        <v>39520.732650000005</v>
      </c>
      <c r="O779" s="83">
        <f>IF(V779&lt;&gt;"VTC VHm",_xlfn.XLOOKUP(Z779,$AC$4015:$AC$4035,$AE$4015:$AE$4035,0)*M779,_xlfn.XLOOKUP(Z779,$AC$4015:$AC$4035,$AE$4015:$AE$4035,0)*L779)</f>
        <v>0</v>
      </c>
      <c r="P779" s="83">
        <f>SUM(N779:O779)</f>
        <v>39520.732650000005</v>
      </c>
      <c r="Q779" s="157">
        <f>M779*G779</f>
        <v>19602283.394400001</v>
      </c>
      <c r="R779" s="157">
        <f>G779*P779</f>
        <v>6860799.1880400004</v>
      </c>
      <c r="S779" s="83">
        <f>SUM(Q779:R779)</f>
        <v>26463082.58244</v>
      </c>
      <c r="T779" s="156" t="s">
        <v>50</v>
      </c>
      <c r="U779" s="132"/>
      <c r="V779" s="132"/>
      <c r="W779" s="132"/>
      <c r="X779" s="44" t="s">
        <v>33</v>
      </c>
      <c r="Y779" s="44"/>
      <c r="Z779" s="44" t="s">
        <v>16</v>
      </c>
      <c r="AA779" s="44" t="s">
        <v>80</v>
      </c>
      <c r="AB779" s="2">
        <v>216942.8776580733</v>
      </c>
      <c r="AC779" s="2">
        <v>37661283.561441526</v>
      </c>
      <c r="AD779" s="2">
        <f>+M779</f>
        <v>112916.37900000002</v>
      </c>
      <c r="AE779" s="2">
        <f>+AD779*14%</f>
        <v>15808.293060000004</v>
      </c>
      <c r="AF779" s="155">
        <f>+AD779*35%</f>
        <v>39520.732650000005</v>
      </c>
      <c r="AG779" s="2">
        <f>+AD779*F779</f>
        <v>19602283.394400001</v>
      </c>
      <c r="AH779" s="2">
        <f>+AE779*F779</f>
        <v>2744319.6752160005</v>
      </c>
      <c r="AI779" s="2">
        <f>+AF779*F779</f>
        <v>6860799.1880400004</v>
      </c>
      <c r="AJ779" s="2">
        <f>SUM(AG779:AI779)</f>
        <v>29207402.257656001</v>
      </c>
      <c r="AK779" s="2">
        <f>+AD779*G779</f>
        <v>19602283.394400001</v>
      </c>
      <c r="AL779" s="2">
        <f>+AE779*G779</f>
        <v>2744319.6752160005</v>
      </c>
      <c r="AM779" s="2">
        <f>+AF779*G779</f>
        <v>6860799.1880400004</v>
      </c>
      <c r="AN779" s="155">
        <f>SUM(AK779:AM779)</f>
        <v>29207402.257656001</v>
      </c>
      <c r="AQ779" s="145" t="s">
        <v>525</v>
      </c>
      <c r="AU779" s="8" t="str">
        <f>+K779</f>
        <v>Bao gồm</v>
      </c>
      <c r="AV779" s="8">
        <f>+L779</f>
        <v>112916.37900000002</v>
      </c>
      <c r="AW779" s="2">
        <f>+M779</f>
        <v>112916.37900000002</v>
      </c>
      <c r="AX779" s="8">
        <f>F779*AW779</f>
        <v>19602283.394400001</v>
      </c>
      <c r="AY779" s="8">
        <f>IF(AQ779="CT",7%,5%)*AX779</f>
        <v>1372159.8376080003</v>
      </c>
      <c r="AZ779" s="8">
        <f>AX779*2%</f>
        <v>392045.66788800003</v>
      </c>
      <c r="BA779" s="8">
        <f>IF(BB779&gt;0,0,AX779*5%)</f>
        <v>0</v>
      </c>
      <c r="BB779" s="8">
        <f>(AX779-BG779)*35%</f>
        <v>6860799.1880399995</v>
      </c>
      <c r="BC779" s="8">
        <f>+AX779+AY779+AZ779+BA779+BB779</f>
        <v>28227288.087936003</v>
      </c>
      <c r="BD779" s="8">
        <f>AX779-AT779</f>
        <v>19602283.394400001</v>
      </c>
      <c r="BE779" s="2"/>
      <c r="BH779" s="2"/>
    </row>
    <row r="780" spans="1:60" ht="34" hidden="1" outlineLevel="1" x14ac:dyDescent="0.2">
      <c r="A780" s="1" t="s">
        <v>1239</v>
      </c>
      <c r="B780" s="82">
        <v>10</v>
      </c>
      <c r="C780" s="144" t="s">
        <v>929</v>
      </c>
      <c r="D780" s="144"/>
      <c r="E780" s="82" t="s">
        <v>52</v>
      </c>
      <c r="F780" s="143">
        <v>68.543999999999997</v>
      </c>
      <c r="G780" s="142">
        <f>+[2]THKL!F780</f>
        <v>68.543999999999997</v>
      </c>
      <c r="H780" s="132"/>
      <c r="I780" s="132"/>
      <c r="J780" s="132"/>
      <c r="K780" s="156" t="s">
        <v>89</v>
      </c>
      <c r="L780" s="157">
        <f>'[3]BDG (XD)'!$AA$1028</f>
        <v>207831.07800000013</v>
      </c>
      <c r="M780" s="157">
        <f>SUM(K780:L780)</f>
        <v>207831.07800000013</v>
      </c>
      <c r="N780" s="83">
        <f>IF(V780&lt;&gt;"VTC VHm",_xlfn.XLOOKUP(Z780,$AC$4015:$AC$4035,$AD$4015:$AD$4035,0)*M780,_xlfn.XLOOKUP(Z780,$AC$4015:$AC$4035,$AD$4015:$AD$4035,0)*L780)</f>
        <v>72740.877300000036</v>
      </c>
      <c r="O780" s="83">
        <f>IF(V780&lt;&gt;"VTC VHm",_xlfn.XLOOKUP(Z780,$AC$4015:$AC$4035,$AE$4015:$AE$4035,0)*M780,_xlfn.XLOOKUP(Z780,$AC$4015:$AC$4035,$AE$4015:$AE$4035,0)*L780)</f>
        <v>0</v>
      </c>
      <c r="P780" s="83">
        <f>SUM(N780:O780)</f>
        <v>72740.877300000036</v>
      </c>
      <c r="Q780" s="157">
        <f>M780*G780</f>
        <v>14245573.410432007</v>
      </c>
      <c r="R780" s="157">
        <f>G780*P780</f>
        <v>4985950.6936512021</v>
      </c>
      <c r="S780" s="83">
        <f>SUM(Q780:R780)</f>
        <v>19231524.10408321</v>
      </c>
      <c r="T780" s="156" t="s">
        <v>50</v>
      </c>
      <c r="U780" s="132"/>
      <c r="V780" s="132"/>
      <c r="W780" s="132"/>
      <c r="X780" s="44" t="s">
        <v>33</v>
      </c>
      <c r="Y780" s="44"/>
      <c r="Z780" s="44" t="s">
        <v>16</v>
      </c>
      <c r="AA780" s="44" t="s">
        <v>80</v>
      </c>
      <c r="AB780" s="2">
        <v>220034.3328696065</v>
      </c>
      <c r="AC780" s="2">
        <v>15082033.312214307</v>
      </c>
      <c r="AD780" s="2">
        <f>+M780</f>
        <v>207831.07800000013</v>
      </c>
      <c r="AE780" s="2">
        <f>+AD780*14%</f>
        <v>29096.350920000019</v>
      </c>
      <c r="AF780" s="155">
        <f>+AD780*35%</f>
        <v>72740.877300000036</v>
      </c>
      <c r="AG780" s="2">
        <f>+AD780*F780</f>
        <v>14245573.410432007</v>
      </c>
      <c r="AH780" s="2">
        <f>+AE780*F780</f>
        <v>1994380.2774604813</v>
      </c>
      <c r="AI780" s="2">
        <f>+AF780*F780</f>
        <v>4985950.6936512021</v>
      </c>
      <c r="AJ780" s="2">
        <f>SUM(AG780:AI780)</f>
        <v>21225904.381543692</v>
      </c>
      <c r="AK780" s="2">
        <f>+AD780*G780</f>
        <v>14245573.410432007</v>
      </c>
      <c r="AL780" s="2">
        <f>+AE780*G780</f>
        <v>1994380.2774604813</v>
      </c>
      <c r="AM780" s="2">
        <f>+AF780*G780</f>
        <v>4985950.6936512021</v>
      </c>
      <c r="AN780" s="155">
        <f>SUM(AK780:AM780)</f>
        <v>21225904.381543692</v>
      </c>
      <c r="AQ780" s="145" t="s">
        <v>525</v>
      </c>
      <c r="AU780" s="8" t="str">
        <f>+K780</f>
        <v>Bao gồm</v>
      </c>
      <c r="AV780" s="8">
        <f>+L780</f>
        <v>207831.07800000013</v>
      </c>
      <c r="AW780" s="2">
        <f>+M780</f>
        <v>207831.07800000013</v>
      </c>
      <c r="AX780" s="8">
        <f>F780*AW780</f>
        <v>14245573.410432007</v>
      </c>
      <c r="AY780" s="8">
        <f>IF(AQ780="CT",7%,5%)*AX780</f>
        <v>997190.13873024064</v>
      </c>
      <c r="AZ780" s="8">
        <f>AX780*2%</f>
        <v>284911.46820864017</v>
      </c>
      <c r="BA780" s="8">
        <f>IF(BB780&gt;0,0,AX780*5%)</f>
        <v>0</v>
      </c>
      <c r="BB780" s="8">
        <f>(AX780-BG780)*35%</f>
        <v>4985950.6936512021</v>
      </c>
      <c r="BC780" s="8">
        <f>+AX780+AY780+AZ780+BA780+BB780</f>
        <v>20513625.71102209</v>
      </c>
      <c r="BD780" s="8">
        <f>AX780-AT780</f>
        <v>14245573.410432007</v>
      </c>
      <c r="BE780" s="2"/>
      <c r="BH780" s="2"/>
    </row>
    <row r="781" spans="1:60" ht="34" hidden="1" outlineLevel="1" x14ac:dyDescent="0.2">
      <c r="A781" s="1" t="s">
        <v>1254</v>
      </c>
      <c r="B781" s="82">
        <v>11</v>
      </c>
      <c r="C781" s="144" t="s">
        <v>749</v>
      </c>
      <c r="D781" s="144"/>
      <c r="E781" s="82" t="s">
        <v>52</v>
      </c>
      <c r="F781" s="143">
        <v>329.2998</v>
      </c>
      <c r="G781" s="142">
        <f>+[2]THKL!F781</f>
        <v>329.2998</v>
      </c>
      <c r="H781" s="132"/>
      <c r="I781" s="132"/>
      <c r="J781" s="132"/>
      <c r="K781" s="156" t="str">
        <f>$K$121</f>
        <v>Bao gồm</v>
      </c>
      <c r="L781" s="157">
        <f>$L$121</f>
        <v>207831.07799999954</v>
      </c>
      <c r="M781" s="157">
        <f>SUM(K781:L781)</f>
        <v>207831.07799999954</v>
      </c>
      <c r="N781" s="83">
        <f>IF(V781&lt;&gt;"VTC VHm",_xlfn.XLOOKUP(Z781,$AC$4015:$AC$4035,$AD$4015:$AD$4035,0)*M781,_xlfn.XLOOKUP(Z781,$AC$4015:$AC$4035,$AD$4015:$AD$4035,0)*L781)</f>
        <v>72740.877299999833</v>
      </c>
      <c r="O781" s="83">
        <f>IF(V781&lt;&gt;"VTC VHm",_xlfn.XLOOKUP(Z781,$AC$4015:$AC$4035,$AE$4015:$AE$4035,0)*M781,_xlfn.XLOOKUP(Z781,$AC$4015:$AC$4035,$AE$4015:$AE$4035,0)*L781)</f>
        <v>0</v>
      </c>
      <c r="P781" s="83">
        <f>SUM(N781:O781)</f>
        <v>72740.877299999833</v>
      </c>
      <c r="Q781" s="157">
        <f>M781*G781</f>
        <v>68438732.419184253</v>
      </c>
      <c r="R781" s="157">
        <f>G781*P781</f>
        <v>23953556.346714485</v>
      </c>
      <c r="S781" s="83">
        <f>SUM(Q781:R781)</f>
        <v>92392288.765898734</v>
      </c>
      <c r="T781" s="156" t="s">
        <v>50</v>
      </c>
      <c r="U781" s="132"/>
      <c r="V781" s="132"/>
      <c r="W781" s="132"/>
      <c r="X781" s="44" t="s">
        <v>33</v>
      </c>
      <c r="Y781" s="44"/>
      <c r="Z781" s="44" t="s">
        <v>16</v>
      </c>
      <c r="AA781" s="44" t="s">
        <v>80</v>
      </c>
      <c r="AB781" s="2">
        <v>216942.8776580733</v>
      </c>
      <c r="AC781" s="2">
        <v>71439246.22422801</v>
      </c>
      <c r="AD781" s="2">
        <f>+M781</f>
        <v>207831.07799999954</v>
      </c>
      <c r="AE781" s="2">
        <f>+AD781*14%</f>
        <v>29096.350919999939</v>
      </c>
      <c r="AF781" s="155">
        <f>+AD781*35%</f>
        <v>72740.877299999833</v>
      </c>
      <c r="AG781" s="2">
        <f>+AD781*F781</f>
        <v>68438732.419184253</v>
      </c>
      <c r="AH781" s="2">
        <f>+AE781*F781</f>
        <v>9581422.5386857968</v>
      </c>
      <c r="AI781" s="2">
        <f>+AF781*F781</f>
        <v>23953556.346714485</v>
      </c>
      <c r="AJ781" s="2">
        <f>SUM(AG781:AI781)</f>
        <v>101973711.30458453</v>
      </c>
      <c r="AK781" s="2">
        <f>+AD781*G781</f>
        <v>68438732.419184253</v>
      </c>
      <c r="AL781" s="2">
        <f>+AE781*G781</f>
        <v>9581422.5386857968</v>
      </c>
      <c r="AM781" s="2">
        <f>+AF781*G781</f>
        <v>23953556.346714485</v>
      </c>
      <c r="AN781" s="155">
        <f>SUM(AK781:AM781)</f>
        <v>101973711.30458453</v>
      </c>
      <c r="AQ781" s="145" t="s">
        <v>525</v>
      </c>
      <c r="AU781" s="8" t="str">
        <f>+K781</f>
        <v>Bao gồm</v>
      </c>
      <c r="AV781" s="8">
        <f>+L781</f>
        <v>207831.07799999954</v>
      </c>
      <c r="AW781" s="2">
        <f>+M781</f>
        <v>207831.07799999954</v>
      </c>
      <c r="AX781" s="8">
        <f>F781*AW781</f>
        <v>68438732.419184253</v>
      </c>
      <c r="AY781" s="8">
        <f>IF(AQ781="CT",7%,5%)*AX781</f>
        <v>4790711.2693428984</v>
      </c>
      <c r="AZ781" s="8">
        <f>AX781*2%</f>
        <v>1368774.6483836852</v>
      </c>
      <c r="BA781" s="8">
        <f>IF(BB781&gt;0,0,AX781*5%)</f>
        <v>0</v>
      </c>
      <c r="BB781" s="8">
        <f>(AX781-BG781)*35%</f>
        <v>23953556.346714485</v>
      </c>
      <c r="BC781" s="8">
        <f>+AX781+AY781+AZ781+BA781+BB781</f>
        <v>98551774.683625326</v>
      </c>
      <c r="BD781" s="8">
        <f>AX781-AT781</f>
        <v>68438732.419184253</v>
      </c>
      <c r="BE781" s="2"/>
      <c r="BH781" s="2"/>
    </row>
    <row r="782" spans="1:60" ht="34" hidden="1" outlineLevel="1" x14ac:dyDescent="0.2">
      <c r="A782" s="1" t="s">
        <v>1239</v>
      </c>
      <c r="B782" s="82">
        <v>12</v>
      </c>
      <c r="C782" s="144" t="s">
        <v>115</v>
      </c>
      <c r="D782" s="144"/>
      <c r="E782" s="82" t="s">
        <v>52</v>
      </c>
      <c r="F782" s="143">
        <v>448.12259999999998</v>
      </c>
      <c r="G782" s="142">
        <f>+[2]THKL!F782</f>
        <v>448.12259999999998</v>
      </c>
      <c r="H782" s="132"/>
      <c r="I782" s="132"/>
      <c r="J782" s="132"/>
      <c r="K782" s="156" t="str">
        <f>$K$122</f>
        <v>Bao gồm</v>
      </c>
      <c r="L782" s="157">
        <f>$L$122</f>
        <v>207831.07799999954</v>
      </c>
      <c r="M782" s="157">
        <f>SUM(K782:L782)</f>
        <v>207831.07799999954</v>
      </c>
      <c r="N782" s="83">
        <f>IF(V782&lt;&gt;"VTC VHm",_xlfn.XLOOKUP(Z782,$AC$4015:$AC$4035,$AD$4015:$AD$4035,0)*M782,_xlfn.XLOOKUP(Z782,$AC$4015:$AC$4035,$AD$4015:$AD$4035,0)*L782)</f>
        <v>72740.877299999833</v>
      </c>
      <c r="O782" s="83">
        <f>IF(V782&lt;&gt;"VTC VHm",_xlfn.XLOOKUP(Z782,$AC$4015:$AC$4035,$AE$4015:$AE$4035,0)*M782,_xlfn.XLOOKUP(Z782,$AC$4015:$AC$4035,$AE$4015:$AE$4035,0)*L782)</f>
        <v>0</v>
      </c>
      <c r="P782" s="83">
        <f>SUM(N782:O782)</f>
        <v>72740.877299999833</v>
      </c>
      <c r="Q782" s="157">
        <f>M782*G782</f>
        <v>93133803.034162596</v>
      </c>
      <c r="R782" s="157">
        <f>G782*P782</f>
        <v>32596831.061956905</v>
      </c>
      <c r="S782" s="83">
        <f>SUM(Q782:R782)</f>
        <v>125730634.09611949</v>
      </c>
      <c r="T782" s="156" t="s">
        <v>50</v>
      </c>
      <c r="U782" s="132"/>
      <c r="V782" s="132"/>
      <c r="W782" s="132"/>
      <c r="X782" s="44" t="s">
        <v>33</v>
      </c>
      <c r="Y782" s="44"/>
      <c r="Z782" s="44" t="s">
        <v>16</v>
      </c>
      <c r="AA782" s="44" t="s">
        <v>80</v>
      </c>
      <c r="AB782" s="2">
        <v>220034.3328696065</v>
      </c>
      <c r="AC782" s="2">
        <v>98602357.334793523</v>
      </c>
      <c r="AD782" s="2">
        <f>+M782</f>
        <v>207831.07799999954</v>
      </c>
      <c r="AE782" s="2">
        <f>+AD782*14%</f>
        <v>29096.350919999939</v>
      </c>
      <c r="AF782" s="155">
        <f>+AD782*35%</f>
        <v>72740.877299999833</v>
      </c>
      <c r="AG782" s="2">
        <f>+AD782*F782</f>
        <v>93133803.034162596</v>
      </c>
      <c r="AH782" s="2">
        <f>+AE782*F782</f>
        <v>13038732.424782764</v>
      </c>
      <c r="AI782" s="2">
        <f>+AF782*F782</f>
        <v>32596831.061956905</v>
      </c>
      <c r="AJ782" s="2">
        <f>SUM(AG782:AI782)</f>
        <v>138769366.52090228</v>
      </c>
      <c r="AK782" s="2">
        <f>+AD782*G782</f>
        <v>93133803.034162596</v>
      </c>
      <c r="AL782" s="2">
        <f>+AE782*G782</f>
        <v>13038732.424782764</v>
      </c>
      <c r="AM782" s="2">
        <f>+AF782*G782</f>
        <v>32596831.061956905</v>
      </c>
      <c r="AN782" s="155">
        <f>SUM(AK782:AM782)</f>
        <v>138769366.52090228</v>
      </c>
      <c r="AQ782" s="145" t="s">
        <v>525</v>
      </c>
      <c r="AU782" s="8" t="str">
        <f>+K782</f>
        <v>Bao gồm</v>
      </c>
      <c r="AV782" s="8">
        <f>+L782</f>
        <v>207831.07799999954</v>
      </c>
      <c r="AW782" s="2">
        <f>+M782</f>
        <v>207831.07799999954</v>
      </c>
      <c r="AX782" s="8">
        <f>F782*AW782</f>
        <v>93133803.034162596</v>
      </c>
      <c r="AY782" s="8">
        <f>IF(AQ782="CT",7%,5%)*AX782</f>
        <v>6519366.2123913821</v>
      </c>
      <c r="AZ782" s="8">
        <f>AX782*2%</f>
        <v>1862676.0606832521</v>
      </c>
      <c r="BA782" s="8">
        <f>IF(BB782&gt;0,0,AX782*5%)</f>
        <v>0</v>
      </c>
      <c r="BB782" s="8">
        <f>(AX782-BG782)*35%</f>
        <v>32596831.061956905</v>
      </c>
      <c r="BC782" s="8">
        <f>+AX782+AY782+AZ782+BA782+BB782</f>
        <v>134112676.36919412</v>
      </c>
      <c r="BD782" s="8">
        <f>AX782-AT782</f>
        <v>93133803.034162596</v>
      </c>
      <c r="BE782" s="2"/>
      <c r="BH782" s="2"/>
    </row>
    <row r="783" spans="1:60" ht="17" hidden="1" outlineLevel="1" x14ac:dyDescent="0.2">
      <c r="A783" s="1" t="s">
        <v>1253</v>
      </c>
      <c r="B783" s="82">
        <v>13</v>
      </c>
      <c r="C783" s="144" t="s">
        <v>892</v>
      </c>
      <c r="D783" s="144"/>
      <c r="E783" s="82" t="s">
        <v>52</v>
      </c>
      <c r="F783" s="143">
        <v>50.8</v>
      </c>
      <c r="G783" s="142">
        <f>+[2]THKL!F783</f>
        <v>50.8</v>
      </c>
      <c r="H783" s="132"/>
      <c r="I783" s="132"/>
      <c r="J783" s="132"/>
      <c r="K783" s="156" t="str">
        <f>$K$123</f>
        <v>Bao gồm</v>
      </c>
      <c r="L783" s="157">
        <f>$L$123</f>
        <v>207831.07800000013</v>
      </c>
      <c r="M783" s="157">
        <f>SUM(K783:L783)</f>
        <v>207831.07800000013</v>
      </c>
      <c r="N783" s="83">
        <f>IF(V783&lt;&gt;"VTC VHm",_xlfn.XLOOKUP(Z783,$AC$4015:$AC$4035,$AD$4015:$AD$4035,0)*M783,_xlfn.XLOOKUP(Z783,$AC$4015:$AC$4035,$AD$4015:$AD$4035,0)*L783)</f>
        <v>72740.877300000036</v>
      </c>
      <c r="O783" s="83">
        <f>IF(V783&lt;&gt;"VTC VHm",_xlfn.XLOOKUP(Z783,$AC$4015:$AC$4035,$AE$4015:$AE$4035,0)*M783,_xlfn.XLOOKUP(Z783,$AC$4015:$AC$4035,$AE$4015:$AE$4035,0)*L783)</f>
        <v>0</v>
      </c>
      <c r="P783" s="83">
        <f>SUM(N783:O783)</f>
        <v>72740.877300000036</v>
      </c>
      <c r="Q783" s="157">
        <f>M783*G783</f>
        <v>10557818.762400005</v>
      </c>
      <c r="R783" s="157">
        <f>G783*P783</f>
        <v>3695236.5668400018</v>
      </c>
      <c r="S783" s="83">
        <f>SUM(Q783:R783)</f>
        <v>14253055.329240007</v>
      </c>
      <c r="T783" s="156" t="s">
        <v>50</v>
      </c>
      <c r="U783" s="132"/>
      <c r="V783" s="132"/>
      <c r="W783" s="132"/>
      <c r="X783" s="44" t="s">
        <v>33</v>
      </c>
      <c r="Y783" s="44"/>
      <c r="Z783" s="44" t="s">
        <v>16</v>
      </c>
      <c r="AA783" s="44" t="s">
        <v>80</v>
      </c>
      <c r="AB783" s="2">
        <v>212392.28613915647</v>
      </c>
      <c r="AC783" s="2">
        <v>10789528.135869147</v>
      </c>
      <c r="AD783" s="2">
        <f>+M783</f>
        <v>207831.07800000013</v>
      </c>
      <c r="AE783" s="2">
        <f>+AD783*14%</f>
        <v>29096.350920000019</v>
      </c>
      <c r="AF783" s="155">
        <f>+AD783*35%</f>
        <v>72740.877300000036</v>
      </c>
      <c r="AG783" s="2">
        <f>+AD783*F783</f>
        <v>10557818.762400005</v>
      </c>
      <c r="AH783" s="2">
        <f>+AE783*F783</f>
        <v>1478094.6267360009</v>
      </c>
      <c r="AI783" s="2">
        <f>+AF783*F783</f>
        <v>3695236.5668400018</v>
      </c>
      <c r="AJ783" s="2">
        <f>SUM(AG783:AI783)</f>
        <v>15731149.955976008</v>
      </c>
      <c r="AK783" s="2">
        <f>+AD783*G783</f>
        <v>10557818.762400005</v>
      </c>
      <c r="AL783" s="2">
        <f>+AE783*G783</f>
        <v>1478094.6267360009</v>
      </c>
      <c r="AM783" s="2">
        <f>+AF783*G783</f>
        <v>3695236.5668400018</v>
      </c>
      <c r="AN783" s="155">
        <f>SUM(AK783:AM783)</f>
        <v>15731149.955976008</v>
      </c>
      <c r="AQ783" s="145" t="s">
        <v>525</v>
      </c>
      <c r="AU783" s="8" t="str">
        <f>+K783</f>
        <v>Bao gồm</v>
      </c>
      <c r="AV783" s="8">
        <f>+L783</f>
        <v>207831.07800000013</v>
      </c>
      <c r="AW783" s="2">
        <f>+M783</f>
        <v>207831.07800000013</v>
      </c>
      <c r="AX783" s="8">
        <f>F783*AW783</f>
        <v>10557818.762400005</v>
      </c>
      <c r="AY783" s="8">
        <f>IF(AQ783="CT",7%,5%)*AX783</f>
        <v>739047.31336800044</v>
      </c>
      <c r="AZ783" s="8">
        <f>AX783*2%</f>
        <v>211156.37524800011</v>
      </c>
      <c r="BA783" s="8">
        <f>IF(BB783&gt;0,0,AX783*5%)</f>
        <v>0</v>
      </c>
      <c r="BB783" s="8">
        <f>(AX783-BG783)*35%</f>
        <v>3695236.5668400014</v>
      </c>
      <c r="BC783" s="8">
        <f>+AX783+AY783+AZ783+BA783+BB783</f>
        <v>15203259.017856006</v>
      </c>
      <c r="BD783" s="8">
        <f>AX783-AT783</f>
        <v>10557818.762400005</v>
      </c>
      <c r="BE783" s="2"/>
      <c r="BH783" s="2"/>
    </row>
    <row r="784" spans="1:60" ht="17" hidden="1" outlineLevel="1" x14ac:dyDescent="0.2">
      <c r="A784" s="1" t="s">
        <v>1253</v>
      </c>
      <c r="B784" s="82">
        <v>14</v>
      </c>
      <c r="C784" s="144" t="s">
        <v>748</v>
      </c>
      <c r="D784" s="144"/>
      <c r="E784" s="82" t="s">
        <v>52</v>
      </c>
      <c r="F784" s="143">
        <v>830.93790000000001</v>
      </c>
      <c r="G784" s="142">
        <f>+[2]THKL!F784</f>
        <v>830.93790000000001</v>
      </c>
      <c r="H784" s="132"/>
      <c r="I784" s="132"/>
      <c r="J784" s="132"/>
      <c r="K784" s="156" t="s">
        <v>89</v>
      </c>
      <c r="L784" s="157">
        <f>'[3]BDG (XD)'!$AA$1028</f>
        <v>207831.07800000013</v>
      </c>
      <c r="M784" s="157">
        <f>SUM(K784:L784)</f>
        <v>207831.07800000013</v>
      </c>
      <c r="N784" s="83">
        <f>IF(V784&lt;&gt;"VTC VHm",_xlfn.XLOOKUP(Z784,$AC$4015:$AC$4035,$AD$4015:$AD$4035,0)*M784,_xlfn.XLOOKUP(Z784,$AC$4015:$AC$4035,$AD$4015:$AD$4035,0)*L784)</f>
        <v>72740.877300000036</v>
      </c>
      <c r="O784" s="83">
        <f>IF(V784&lt;&gt;"VTC VHm",_xlfn.XLOOKUP(Z784,$AC$4015:$AC$4035,$AE$4015:$AE$4035,0)*M784,_xlfn.XLOOKUP(Z784,$AC$4015:$AC$4035,$AE$4015:$AE$4035,0)*L784)</f>
        <v>0</v>
      </c>
      <c r="P784" s="83">
        <f>SUM(N784:O784)</f>
        <v>72740.877300000036</v>
      </c>
      <c r="Q784" s="157">
        <f>M784*G784</f>
        <v>172694719.50805631</v>
      </c>
      <c r="R784" s="157">
        <f>G784*P784</f>
        <v>60443151.827819698</v>
      </c>
      <c r="S784" s="83">
        <f>SUM(Q784:R784)</f>
        <v>233137871.33587602</v>
      </c>
      <c r="T784" s="156" t="s">
        <v>50</v>
      </c>
      <c r="U784" s="132"/>
      <c r="V784" s="132"/>
      <c r="W784" s="132"/>
      <c r="X784" s="44" t="s">
        <v>33</v>
      </c>
      <c r="Y784" s="44"/>
      <c r="Z784" s="44" t="s">
        <v>16</v>
      </c>
      <c r="AA784" s="44" t="s">
        <v>80</v>
      </c>
      <c r="AB784" s="2">
        <v>212392.28613915647</v>
      </c>
      <c r="AC784" s="2">
        <v>176484800.22066978</v>
      </c>
      <c r="AD784" s="2">
        <f>+M784</f>
        <v>207831.07800000013</v>
      </c>
      <c r="AE784" s="2">
        <f>+AD784*14%</f>
        <v>29096.350920000019</v>
      </c>
      <c r="AF784" s="155">
        <f>+AD784*35%</f>
        <v>72740.877300000036</v>
      </c>
      <c r="AG784" s="2">
        <f>+AD784*F784</f>
        <v>172694719.50805631</v>
      </c>
      <c r="AH784" s="2">
        <f>+AE784*F784</f>
        <v>24177260.731127884</v>
      </c>
      <c r="AI784" s="2">
        <f>+AF784*F784</f>
        <v>60443151.827819698</v>
      </c>
      <c r="AJ784" s="2">
        <f>SUM(AG784:AI784)</f>
        <v>257315132.06700391</v>
      </c>
      <c r="AK784" s="2">
        <f>+AD784*G784</f>
        <v>172694719.50805631</v>
      </c>
      <c r="AL784" s="2">
        <f>+AE784*G784</f>
        <v>24177260.731127884</v>
      </c>
      <c r="AM784" s="2">
        <f>+AF784*G784</f>
        <v>60443151.827819698</v>
      </c>
      <c r="AN784" s="155">
        <f>SUM(AK784:AM784)</f>
        <v>257315132.06700391</v>
      </c>
      <c r="AQ784" s="145" t="s">
        <v>525</v>
      </c>
      <c r="AU784" s="8" t="str">
        <f>+K784</f>
        <v>Bao gồm</v>
      </c>
      <c r="AV784" s="8">
        <f>+L784</f>
        <v>207831.07800000013</v>
      </c>
      <c r="AW784" s="2">
        <f>+M784</f>
        <v>207831.07800000013</v>
      </c>
      <c r="AX784" s="8">
        <f>F784*AW784</f>
        <v>172694719.50805631</v>
      </c>
      <c r="AY784" s="8">
        <f>IF(AQ784="CT",7%,5%)*AX784</f>
        <v>12088630.365563942</v>
      </c>
      <c r="AZ784" s="8">
        <f>AX784*2%</f>
        <v>3453894.3901611264</v>
      </c>
      <c r="BA784" s="8">
        <f>IF(BB784&gt;0,0,AX784*5%)</f>
        <v>0</v>
      </c>
      <c r="BB784" s="8">
        <f>(AX784-BG784)*35%</f>
        <v>60443151.827819705</v>
      </c>
      <c r="BC784" s="8">
        <f>+AX784+AY784+AZ784+BA784+BB784</f>
        <v>248680396.09160107</v>
      </c>
      <c r="BD784" s="8">
        <f>AX784-AT784</f>
        <v>172694719.50805631</v>
      </c>
      <c r="BE784" s="2"/>
      <c r="BH784" s="2"/>
    </row>
    <row r="785" spans="1:61" s="92" customFormat="1" ht="15.75" customHeight="1" collapsed="1" x14ac:dyDescent="0.2">
      <c r="B785" s="163"/>
      <c r="C785" s="164" t="s">
        <v>747</v>
      </c>
      <c r="D785" s="164"/>
      <c r="E785" s="163"/>
      <c r="F785" s="162"/>
      <c r="G785" s="149">
        <f>+[2]THKL!F785</f>
        <v>0</v>
      </c>
      <c r="H785" s="158"/>
      <c r="I785" s="158"/>
      <c r="J785" s="158"/>
      <c r="K785" s="159"/>
      <c r="L785" s="161"/>
      <c r="M785" s="161">
        <f>SUM(K785:L785)</f>
        <v>0</v>
      </c>
      <c r="N785" s="83">
        <f>IF(V785&lt;&gt;"VTC VHm",_xlfn.XLOOKUP(Z785,$AC$4015:$AC$4035,$AD$4015:$AD$4035,0)*M785,_xlfn.XLOOKUP(Z785,$AC$4015:$AC$4035,$AD$4015:$AD$4035,0)*L785)</f>
        <v>0</v>
      </c>
      <c r="O785" s="83">
        <f>IF(V785&lt;&gt;"VTC VHm",_xlfn.XLOOKUP(Z785,$AC$4015:$AC$4035,$AE$4015:$AE$4035,0)*M785,_xlfn.XLOOKUP(Z785,$AC$4015:$AC$4035,$AE$4015:$AE$4035,0)*L785)</f>
        <v>0</v>
      </c>
      <c r="P785" s="160">
        <f>SUM(N785:O785)</f>
        <v>0</v>
      </c>
      <c r="Q785" s="161">
        <f>M785*G785</f>
        <v>0</v>
      </c>
      <c r="R785" s="161">
        <f>G785*P785</f>
        <v>0</v>
      </c>
      <c r="S785" s="160">
        <f>SUM(Q785:R785)</f>
        <v>0</v>
      </c>
      <c r="T785" s="159"/>
      <c r="U785" s="158"/>
      <c r="V785" s="158"/>
      <c r="W785" s="158"/>
      <c r="X785" s="94" t="s">
        <v>33</v>
      </c>
      <c r="Y785" s="94"/>
      <c r="Z785" s="94"/>
      <c r="AA785" s="44" t="s">
        <v>80</v>
      </c>
      <c r="AB785" s="2"/>
      <c r="AC785" s="2">
        <v>0</v>
      </c>
      <c r="AD785" s="93">
        <f>+M785</f>
        <v>0</v>
      </c>
      <c r="AE785" s="93">
        <f>+AD785*14%</f>
        <v>0</v>
      </c>
      <c r="AF785" s="93">
        <f>+AD785*35%</f>
        <v>0</v>
      </c>
      <c r="AG785" s="93">
        <f>+AD785*F785</f>
        <v>0</v>
      </c>
      <c r="AH785" s="93">
        <f>+AE785*F785</f>
        <v>0</v>
      </c>
      <c r="AI785" s="93">
        <f>+AF785*F785</f>
        <v>0</v>
      </c>
      <c r="AJ785" s="93">
        <f>SUM(AG785:AI785)</f>
        <v>0</v>
      </c>
      <c r="AK785" s="93">
        <f>+AD785*G785</f>
        <v>0</v>
      </c>
      <c r="AL785" s="93">
        <f>+AE785*G785</f>
        <v>0</v>
      </c>
      <c r="AM785" s="93">
        <f>+AF785*G785</f>
        <v>0</v>
      </c>
      <c r="AN785" s="93">
        <f>SUM(AK785:AM785)</f>
        <v>0</v>
      </c>
      <c r="AQ785" s="145" t="s">
        <v>525</v>
      </c>
      <c r="AU785" s="8">
        <f>+K785</f>
        <v>0</v>
      </c>
      <c r="AV785" s="8">
        <f>+L785</f>
        <v>0</v>
      </c>
      <c r="AW785" s="2">
        <f>+M785</f>
        <v>0</v>
      </c>
      <c r="AX785" s="8">
        <f>F785*AW785</f>
        <v>0</v>
      </c>
      <c r="AY785" s="8">
        <f>IF(AQ785="CT",7%,5%)*AX785</f>
        <v>0</v>
      </c>
      <c r="AZ785" s="8">
        <f>AX785*2%</f>
        <v>0</v>
      </c>
      <c r="BA785" s="8">
        <f>IF(BB785&gt;0,0,AX785*5%)</f>
        <v>0</v>
      </c>
      <c r="BB785" s="8">
        <f>(AX785-BG785)*35%</f>
        <v>0</v>
      </c>
      <c r="BC785" s="8">
        <f>+AX785+AY785+AZ785+BA785+BB785</f>
        <v>0</v>
      </c>
      <c r="BD785" s="8">
        <f>AX785-AT785</f>
        <v>0</v>
      </c>
      <c r="BE785" s="2"/>
      <c r="BH785" s="2"/>
    </row>
    <row r="786" spans="1:61" ht="17" hidden="1" outlineLevel="1" x14ac:dyDescent="0.2">
      <c r="A786" s="1" t="s">
        <v>1055</v>
      </c>
      <c r="B786" s="82">
        <v>15</v>
      </c>
      <c r="C786" s="144" t="s">
        <v>928</v>
      </c>
      <c r="D786" s="144"/>
      <c r="E786" s="82" t="s">
        <v>52</v>
      </c>
      <c r="F786" s="143">
        <v>2974.4661999999998</v>
      </c>
      <c r="G786" s="142">
        <f>+[2]THKL!F786</f>
        <v>2974.4661999999998</v>
      </c>
      <c r="H786" s="176"/>
      <c r="I786" s="176"/>
      <c r="J786" s="176"/>
      <c r="K786" s="156" t="s">
        <v>89</v>
      </c>
      <c r="L786" s="244">
        <f>138320/4*2</f>
        <v>69160</v>
      </c>
      <c r="M786" s="157">
        <f>SUM(K786:L786)</f>
        <v>69160</v>
      </c>
      <c r="N786" s="83">
        <f>IF(V786&lt;&gt;"VTC VHm",_xlfn.XLOOKUP(Z786,$AC$4015:$AC$4035,$AD$4015:$AD$4035,0)*M786,_xlfn.XLOOKUP(Z786,$AC$4015:$AC$4035,$AD$4015:$AD$4035,0)*L786)</f>
        <v>24206</v>
      </c>
      <c r="O786" s="83">
        <f>IF(V786&lt;&gt;"VTC VHm",_xlfn.XLOOKUP(Z786,$AC$4015:$AC$4035,$AE$4015:$AE$4035,0)*M786,_xlfn.XLOOKUP(Z786,$AC$4015:$AC$4035,$AE$4015:$AE$4035,0)*L786)</f>
        <v>0</v>
      </c>
      <c r="P786" s="83">
        <f>SUM(N786:O786)</f>
        <v>24206</v>
      </c>
      <c r="Q786" s="157">
        <f>M786*G786</f>
        <v>205714082.39199999</v>
      </c>
      <c r="R786" s="157">
        <f>G786*P786</f>
        <v>71999928.837200001</v>
      </c>
      <c r="S786" s="83">
        <f>SUM(Q786:R786)</f>
        <v>277714011.22920001</v>
      </c>
      <c r="T786" s="165" t="s">
        <v>100</v>
      </c>
      <c r="U786" s="176"/>
      <c r="V786" s="176"/>
      <c r="W786" s="176"/>
      <c r="X786" s="44" t="s">
        <v>33</v>
      </c>
      <c r="Y786" s="44"/>
      <c r="Z786" s="44" t="s">
        <v>14</v>
      </c>
      <c r="AA786" s="44" t="s">
        <v>80</v>
      </c>
      <c r="AB786" s="2">
        <v>41528.314091112756</v>
      </c>
      <c r="AC786" s="2">
        <v>123524566.60699861</v>
      </c>
      <c r="AD786" s="2">
        <f>+M786</f>
        <v>69160</v>
      </c>
      <c r="AE786" s="2">
        <f>+AD786*14%</f>
        <v>9682.4000000000015</v>
      </c>
      <c r="AF786" s="155">
        <f>+AD786*35%</f>
        <v>24206</v>
      </c>
      <c r="AG786" s="2">
        <f>+AD786*F786</f>
        <v>205714082.39199999</v>
      </c>
      <c r="AH786" s="2">
        <f>+AE786*F786</f>
        <v>28799971.534880001</v>
      </c>
      <c r="AI786" s="2">
        <f>+AF786*F786</f>
        <v>71999928.837200001</v>
      </c>
      <c r="AJ786" s="2">
        <f>SUM(AG786:AI786)</f>
        <v>306513982.76407999</v>
      </c>
      <c r="AK786" s="2">
        <f>+AD786*G786</f>
        <v>205714082.39199999</v>
      </c>
      <c r="AL786" s="2">
        <f>+AE786*G786</f>
        <v>28799971.534880001</v>
      </c>
      <c r="AM786" s="2">
        <f>+AF786*G786</f>
        <v>71999928.837200001</v>
      </c>
      <c r="AN786" s="155">
        <f>SUM(AK786:AM786)</f>
        <v>306513982.76407999</v>
      </c>
      <c r="AQ786" s="145" t="s">
        <v>525</v>
      </c>
      <c r="AU786" s="8" t="str">
        <f>+K786</f>
        <v>Bao gồm</v>
      </c>
      <c r="AV786" s="8">
        <f>+L786</f>
        <v>69160</v>
      </c>
      <c r="AW786" s="2">
        <f>+M786</f>
        <v>69160</v>
      </c>
      <c r="AX786" s="8">
        <f>F786*AW786</f>
        <v>205714082.39199999</v>
      </c>
      <c r="AY786" s="8">
        <f>IF(AQ786="CT",7%,5%)*AX786</f>
        <v>14399985.767440001</v>
      </c>
      <c r="AZ786" s="8">
        <f>AX786*2%</f>
        <v>4114281.6478399998</v>
      </c>
      <c r="BA786" s="8">
        <f>IF(BB786&gt;0,0,AX786*5%)</f>
        <v>0</v>
      </c>
      <c r="BB786" s="8">
        <f>(AX786-BG786)*35%</f>
        <v>71999928.837199986</v>
      </c>
      <c r="BC786" s="8">
        <f>+AX786+AY786+AZ786+BA786+BB786</f>
        <v>296228278.64447999</v>
      </c>
      <c r="BD786" s="8">
        <f>AX786-AT786</f>
        <v>205714082.39199999</v>
      </c>
      <c r="BE786" s="2"/>
      <c r="BH786" s="2"/>
    </row>
    <row r="787" spans="1:61" ht="17" hidden="1" outlineLevel="1" x14ac:dyDescent="0.2">
      <c r="A787" s="1" t="s">
        <v>976</v>
      </c>
      <c r="B787" s="82">
        <v>16</v>
      </c>
      <c r="C787" s="144" t="s">
        <v>891</v>
      </c>
      <c r="D787" s="144"/>
      <c r="E787" s="82" t="s">
        <v>52</v>
      </c>
      <c r="F787" s="143">
        <v>1347.6044999999999</v>
      </c>
      <c r="G787" s="142">
        <f>+[2]THKL!F787</f>
        <v>1347.6044999999999</v>
      </c>
      <c r="H787" s="176"/>
      <c r="I787" s="176"/>
      <c r="J787" s="176"/>
      <c r="K787" s="156" t="s">
        <v>89</v>
      </c>
      <c r="L787" s="244">
        <f>138320/4*2</f>
        <v>69160</v>
      </c>
      <c r="M787" s="157">
        <f>SUM(K787:L787)</f>
        <v>69160</v>
      </c>
      <c r="N787" s="83">
        <f>IF(V787&lt;&gt;"VTC VHm",_xlfn.XLOOKUP(Z787,$AC$4015:$AC$4035,$AD$4015:$AD$4035,0)*M787,_xlfn.XLOOKUP(Z787,$AC$4015:$AC$4035,$AD$4015:$AD$4035,0)*L787)</f>
        <v>24206</v>
      </c>
      <c r="O787" s="83">
        <f>IF(V787&lt;&gt;"VTC VHm",_xlfn.XLOOKUP(Z787,$AC$4015:$AC$4035,$AE$4015:$AE$4035,0)*M787,_xlfn.XLOOKUP(Z787,$AC$4015:$AC$4035,$AE$4015:$AE$4035,0)*L787)</f>
        <v>0</v>
      </c>
      <c r="P787" s="83">
        <f>SUM(N787:O787)</f>
        <v>24206</v>
      </c>
      <c r="Q787" s="157">
        <f>M787*G787</f>
        <v>93200327.219999999</v>
      </c>
      <c r="R787" s="157">
        <f>G787*P787</f>
        <v>32620114.526999999</v>
      </c>
      <c r="S787" s="83">
        <f>SUM(Q787:R787)</f>
        <v>125820441.74699999</v>
      </c>
      <c r="T787" s="165" t="s">
        <v>100</v>
      </c>
      <c r="U787" s="176"/>
      <c r="V787" s="176"/>
      <c r="W787" s="176"/>
      <c r="X787" s="44" t="s">
        <v>33</v>
      </c>
      <c r="Y787" s="44"/>
      <c r="Z787" s="44" t="s">
        <v>14</v>
      </c>
      <c r="AA787" s="44" t="s">
        <v>80</v>
      </c>
      <c r="AB787" s="2">
        <v>48568.255241112754</v>
      </c>
      <c r="AC787" s="2">
        <v>65450799.320072129</v>
      </c>
      <c r="AD787" s="2">
        <f>+M787</f>
        <v>69160</v>
      </c>
      <c r="AE787" s="2">
        <f>+AD787*14%</f>
        <v>9682.4000000000015</v>
      </c>
      <c r="AF787" s="155">
        <f>+AD787*35%</f>
        <v>24206</v>
      </c>
      <c r="AG787" s="2">
        <f>+AD787*F787</f>
        <v>93200327.219999999</v>
      </c>
      <c r="AH787" s="2">
        <f>+AE787*F787</f>
        <v>13048045.810800001</v>
      </c>
      <c r="AI787" s="2">
        <f>+AF787*F787</f>
        <v>32620114.526999999</v>
      </c>
      <c r="AJ787" s="2">
        <f>SUM(AG787:AI787)</f>
        <v>138868487.55779999</v>
      </c>
      <c r="AK787" s="2">
        <f>+AD787*G787</f>
        <v>93200327.219999999</v>
      </c>
      <c r="AL787" s="2">
        <f>+AE787*G787</f>
        <v>13048045.810800001</v>
      </c>
      <c r="AM787" s="2">
        <f>+AF787*G787</f>
        <v>32620114.526999999</v>
      </c>
      <c r="AN787" s="155">
        <f>SUM(AK787:AM787)</f>
        <v>138868487.55779999</v>
      </c>
      <c r="AQ787" s="145" t="s">
        <v>525</v>
      </c>
      <c r="AU787" s="8" t="str">
        <f>+K787</f>
        <v>Bao gồm</v>
      </c>
      <c r="AV787" s="8">
        <f>+L787</f>
        <v>69160</v>
      </c>
      <c r="AW787" s="2">
        <f>+M787</f>
        <v>69160</v>
      </c>
      <c r="AX787" s="8">
        <f>F787*AW787</f>
        <v>93200327.219999999</v>
      </c>
      <c r="AY787" s="8">
        <f>IF(AQ787="CT",7%,5%)*AX787</f>
        <v>6524022.9054000005</v>
      </c>
      <c r="AZ787" s="8">
        <f>AX787*2%</f>
        <v>1864006.5444</v>
      </c>
      <c r="BA787" s="8">
        <f>IF(BB787&gt;0,0,AX787*5%)</f>
        <v>0</v>
      </c>
      <c r="BB787" s="8">
        <f>(AX787-BG787)*35%</f>
        <v>32620114.526999999</v>
      </c>
      <c r="BC787" s="8">
        <f>+AX787+AY787+AZ787+BA787+BB787</f>
        <v>134208471.19680001</v>
      </c>
      <c r="BD787" s="8">
        <f>AX787-AT787</f>
        <v>93200327.219999999</v>
      </c>
      <c r="BE787" s="2"/>
      <c r="BH787" s="2"/>
    </row>
    <row r="788" spans="1:61" ht="17" hidden="1" outlineLevel="1" x14ac:dyDescent="0.2">
      <c r="A788" s="1" t="s">
        <v>1055</v>
      </c>
      <c r="B788" s="82">
        <v>17</v>
      </c>
      <c r="C788" s="144" t="s">
        <v>744</v>
      </c>
      <c r="D788" s="144"/>
      <c r="E788" s="82" t="s">
        <v>52</v>
      </c>
      <c r="F788" s="143">
        <v>9512.3919000000005</v>
      </c>
      <c r="G788" s="142">
        <f>+[2]THKL!F788</f>
        <v>9512.3919000000005</v>
      </c>
      <c r="H788" s="176"/>
      <c r="I788" s="176"/>
      <c r="J788" s="176"/>
      <c r="K788" s="156" t="str">
        <f>$K$129</f>
        <v>Bao gồm</v>
      </c>
      <c r="L788" s="244">
        <f>$L$129</f>
        <v>21438.4656</v>
      </c>
      <c r="M788" s="157">
        <f>SUM(K788:L788)</f>
        <v>21438.4656</v>
      </c>
      <c r="N788" s="83">
        <f>IF(V788&lt;&gt;"VTC VHm",_xlfn.XLOOKUP(Z788,$AC$4015:$AC$4035,$AD$4015:$AD$4035,0)*M788,_xlfn.XLOOKUP(Z788,$AC$4015:$AC$4035,$AD$4015:$AD$4035,0)*L788)</f>
        <v>7503.4629599999989</v>
      </c>
      <c r="O788" s="83">
        <f>IF(V788&lt;&gt;"VTC VHm",_xlfn.XLOOKUP(Z788,$AC$4015:$AC$4035,$AE$4015:$AE$4035,0)*M788,_xlfn.XLOOKUP(Z788,$AC$4015:$AC$4035,$AE$4015:$AE$4035,0)*L788)</f>
        <v>0</v>
      </c>
      <c r="P788" s="83">
        <f>SUM(N788:O788)</f>
        <v>7503.4629599999989</v>
      </c>
      <c r="Q788" s="157">
        <f>M788*G788</f>
        <v>203931086.52186865</v>
      </c>
      <c r="R788" s="157">
        <f>G788*P788</f>
        <v>71375880.282654017</v>
      </c>
      <c r="S788" s="83">
        <f>SUM(Q788:R788)</f>
        <v>275306966.80452263</v>
      </c>
      <c r="T788" s="165" t="s">
        <v>100</v>
      </c>
      <c r="U788" s="176"/>
      <c r="V788" s="176"/>
      <c r="W788" s="176"/>
      <c r="X788" s="44" t="s">
        <v>33</v>
      </c>
      <c r="Y788" s="44"/>
      <c r="Z788" s="44" t="s">
        <v>14</v>
      </c>
      <c r="AA788" s="44" t="s">
        <v>80</v>
      </c>
      <c r="AB788" s="2">
        <v>41528.314091112756</v>
      </c>
      <c r="AC788" s="2">
        <v>395033598.58095688</v>
      </c>
      <c r="AD788" s="2">
        <f>+M788</f>
        <v>21438.4656</v>
      </c>
      <c r="AE788" s="2">
        <f>+AD788*14%</f>
        <v>3001.3851840000002</v>
      </c>
      <c r="AF788" s="155">
        <f>+AD788*35%</f>
        <v>7503.4629599999989</v>
      </c>
      <c r="AG788" s="2">
        <f>+AD788*F788</f>
        <v>203931086.52186865</v>
      </c>
      <c r="AH788" s="2">
        <f>+AE788*F788</f>
        <v>28550352.113061614</v>
      </c>
      <c r="AI788" s="2">
        <f>+AF788*F788</f>
        <v>71375880.282654017</v>
      </c>
      <c r="AJ788" s="2">
        <f>SUM(AG788:AI788)</f>
        <v>303857318.9175843</v>
      </c>
      <c r="AK788" s="2">
        <f>+AD788*G788</f>
        <v>203931086.52186865</v>
      </c>
      <c r="AL788" s="2">
        <f>+AE788*G788</f>
        <v>28550352.113061614</v>
      </c>
      <c r="AM788" s="2">
        <f>+AF788*G788</f>
        <v>71375880.282654017</v>
      </c>
      <c r="AN788" s="155">
        <f>SUM(AK788:AM788)</f>
        <v>303857318.9175843</v>
      </c>
      <c r="AQ788" s="145" t="s">
        <v>525</v>
      </c>
      <c r="AU788" s="8" t="str">
        <f>+K788</f>
        <v>Bao gồm</v>
      </c>
      <c r="AV788" s="8">
        <v>34580</v>
      </c>
      <c r="AW788" s="8">
        <v>34580</v>
      </c>
      <c r="AX788" s="8">
        <f>F788*AW788</f>
        <v>328938511.90200001</v>
      </c>
      <c r="AY788" s="8">
        <f>IF(AQ788="CT",7%,5%)*AX788</f>
        <v>23025695.833140004</v>
      </c>
      <c r="AZ788" s="8">
        <f>AX788*2%</f>
        <v>6578770.2380400002</v>
      </c>
      <c r="BA788" s="8">
        <f>IF(BB788&gt;0,0,AX788*5%)</f>
        <v>0</v>
      </c>
      <c r="BB788" s="8">
        <f>(AX788-BG788)*35%</f>
        <v>115128479.1657</v>
      </c>
      <c r="BC788" s="8">
        <f>+AX788+AY788+AZ788+BA788+BB788</f>
        <v>473671457.13888007</v>
      </c>
      <c r="BD788" s="8">
        <f>AX788-AT788</f>
        <v>328938511.90200001</v>
      </c>
      <c r="BE788" s="2"/>
      <c r="BH788" s="2"/>
      <c r="BI788" s="1" t="s">
        <v>743</v>
      </c>
    </row>
    <row r="789" spans="1:61" ht="34" hidden="1" outlineLevel="1" x14ac:dyDescent="0.2">
      <c r="A789" s="1" t="s">
        <v>976</v>
      </c>
      <c r="B789" s="82">
        <v>18</v>
      </c>
      <c r="C789" s="144" t="s">
        <v>742</v>
      </c>
      <c r="D789" s="144"/>
      <c r="E789" s="82" t="s">
        <v>52</v>
      </c>
      <c r="F789" s="143">
        <v>553.69979999999998</v>
      </c>
      <c r="G789" s="142">
        <f>+[2]THKL!F789</f>
        <v>553.69979999999998</v>
      </c>
      <c r="H789" s="132"/>
      <c r="I789" s="132"/>
      <c r="J789" s="132"/>
      <c r="K789" s="156" t="str">
        <f>$K$129</f>
        <v>Bao gồm</v>
      </c>
      <c r="L789" s="244">
        <f>$L$129</f>
        <v>21438.4656</v>
      </c>
      <c r="M789" s="157">
        <f>SUM(K789:L789)</f>
        <v>21438.4656</v>
      </c>
      <c r="N789" s="83">
        <f>IF(V789&lt;&gt;"VTC VHm",_xlfn.XLOOKUP(Z789,$AC$4015:$AC$4035,$AD$4015:$AD$4035,0)*M789,_xlfn.XLOOKUP(Z789,$AC$4015:$AC$4035,$AD$4015:$AD$4035,0)*L789)</f>
        <v>7503.4629599999989</v>
      </c>
      <c r="O789" s="83">
        <f>IF(V789&lt;&gt;"VTC VHm",_xlfn.XLOOKUP(Z789,$AC$4015:$AC$4035,$AE$4015:$AE$4035,0)*M789,_xlfn.XLOOKUP(Z789,$AC$4015:$AC$4035,$AE$4015:$AE$4035,0)*L789)</f>
        <v>0</v>
      </c>
      <c r="P789" s="83">
        <f>SUM(N789:O789)</f>
        <v>7503.4629599999989</v>
      </c>
      <c r="Q789" s="157">
        <f>M789*G789</f>
        <v>11870474.11502688</v>
      </c>
      <c r="R789" s="157">
        <f>G789*P789</f>
        <v>4154665.9402594073</v>
      </c>
      <c r="S789" s="83">
        <f>SUM(Q789:R789)</f>
        <v>16025140.055286288</v>
      </c>
      <c r="T789" s="165" t="s">
        <v>100</v>
      </c>
      <c r="U789" s="132"/>
      <c r="V789" s="132"/>
      <c r="W789" s="132"/>
      <c r="X789" s="44" t="s">
        <v>33</v>
      </c>
      <c r="Y789" s="44"/>
      <c r="Z789" s="44" t="s">
        <v>14</v>
      </c>
      <c r="AA789" s="44" t="s">
        <v>80</v>
      </c>
      <c r="AB789" s="2">
        <v>48568.255241112754</v>
      </c>
      <c r="AC789" s="2">
        <v>26892233.213353083</v>
      </c>
      <c r="AD789" s="2">
        <f>+M789</f>
        <v>21438.4656</v>
      </c>
      <c r="AE789" s="2">
        <f>+AD789*14%</f>
        <v>3001.3851840000002</v>
      </c>
      <c r="AF789" s="155">
        <f>+AD789*35%</f>
        <v>7503.4629599999989</v>
      </c>
      <c r="AG789" s="2">
        <f>+AD789*F789</f>
        <v>11870474.11502688</v>
      </c>
      <c r="AH789" s="2">
        <f>+AE789*F789</f>
        <v>1661866.3761037632</v>
      </c>
      <c r="AI789" s="2">
        <f>+AF789*F789</f>
        <v>4154665.9402594073</v>
      </c>
      <c r="AJ789" s="2">
        <f>SUM(AG789:AI789)</f>
        <v>17687006.431390051</v>
      </c>
      <c r="AK789" s="2">
        <f>+AD789*G789</f>
        <v>11870474.11502688</v>
      </c>
      <c r="AL789" s="2">
        <f>+AE789*G789</f>
        <v>1661866.3761037632</v>
      </c>
      <c r="AM789" s="2">
        <f>+AF789*G789</f>
        <v>4154665.9402594073</v>
      </c>
      <c r="AN789" s="155">
        <f>SUM(AK789:AM789)</f>
        <v>17687006.431390051</v>
      </c>
      <c r="AQ789" s="145" t="s">
        <v>525</v>
      </c>
      <c r="AU789" s="8" t="str">
        <f>+K789</f>
        <v>Bao gồm</v>
      </c>
      <c r="AV789" s="8">
        <f>+L789</f>
        <v>21438.4656</v>
      </c>
      <c r="AW789" s="2">
        <f>+M789</f>
        <v>21438.4656</v>
      </c>
      <c r="AX789" s="8">
        <f>F789*AW789</f>
        <v>11870474.11502688</v>
      </c>
      <c r="AY789" s="8">
        <f>IF(AQ789="CT",7%,5%)*AX789</f>
        <v>830933.18805188173</v>
      </c>
      <c r="AZ789" s="8">
        <f>AX789*2%</f>
        <v>237409.48230053761</v>
      </c>
      <c r="BA789" s="8">
        <f>IF(BB789&gt;0,0,AX789*5%)</f>
        <v>0</v>
      </c>
      <c r="BB789" s="8">
        <f>(AX789-BG789)*35%</f>
        <v>4154665.9402594077</v>
      </c>
      <c r="BC789" s="8">
        <f>+AX789+AY789+AZ789+BA789+BB789</f>
        <v>17093482.725638706</v>
      </c>
      <c r="BD789" s="8">
        <f>AX789-AT789</f>
        <v>11870474.11502688</v>
      </c>
      <c r="BE789" s="2"/>
      <c r="BH789" s="2"/>
    </row>
    <row r="790" spans="1:61" ht="34" hidden="1" outlineLevel="1" x14ac:dyDescent="0.2">
      <c r="A790" s="1" t="s">
        <v>1054</v>
      </c>
      <c r="B790" s="82">
        <v>19</v>
      </c>
      <c r="C790" s="144" t="s">
        <v>741</v>
      </c>
      <c r="D790" s="144"/>
      <c r="E790" s="82" t="s">
        <v>52</v>
      </c>
      <c r="F790" s="143">
        <v>4322.0707000000002</v>
      </c>
      <c r="G790" s="142">
        <f>+[2]THKL!F790</f>
        <v>4322.0707000000002</v>
      </c>
      <c r="H790" s="176"/>
      <c r="I790" s="176"/>
      <c r="J790" s="176"/>
      <c r="K790" s="156" t="str">
        <f>$K$130</f>
        <v>Bao gồm</v>
      </c>
      <c r="L790" s="157">
        <f>$L$130</f>
        <v>121824.03600000001</v>
      </c>
      <c r="M790" s="157">
        <f>SUM(K790:L790)</f>
        <v>121824.03600000001</v>
      </c>
      <c r="N790" s="83">
        <f>IF(V790&lt;&gt;"VTC VHm",_xlfn.XLOOKUP(Z790,$AC$4015:$AC$4035,$AD$4015:$AD$4035,0)*M790,_xlfn.XLOOKUP(Z790,$AC$4015:$AC$4035,$AD$4015:$AD$4035,0)*L790)</f>
        <v>42638.412600000003</v>
      </c>
      <c r="O790" s="83">
        <f>IF(V790&lt;&gt;"VTC VHm",_xlfn.XLOOKUP(Z790,$AC$4015:$AC$4035,$AE$4015:$AE$4035,0)*M790,_xlfn.XLOOKUP(Z790,$AC$4015:$AC$4035,$AE$4015:$AE$4035,0)*L790)</f>
        <v>0</v>
      </c>
      <c r="P790" s="83">
        <f>SUM(N790:O790)</f>
        <v>42638.412600000003</v>
      </c>
      <c r="Q790" s="157">
        <f>M790*G790</f>
        <v>526532096.55134523</v>
      </c>
      <c r="R790" s="157">
        <f>G790*P790</f>
        <v>184286233.79297084</v>
      </c>
      <c r="S790" s="83">
        <f>SUM(Q790:R790)</f>
        <v>710818330.34431601</v>
      </c>
      <c r="T790" s="156" t="s">
        <v>50</v>
      </c>
      <c r="U790" s="176"/>
      <c r="V790" s="176"/>
      <c r="W790" s="176"/>
      <c r="X790" s="44" t="s">
        <v>33</v>
      </c>
      <c r="Y790" s="44"/>
      <c r="Z790" s="44" t="s">
        <v>14</v>
      </c>
      <c r="AA790" s="44" t="s">
        <v>80</v>
      </c>
      <c r="AB790" s="2">
        <v>94977.295697983049</v>
      </c>
      <c r="AC790" s="2">
        <v>410498586.9014886</v>
      </c>
      <c r="AD790" s="2">
        <f>+M790</f>
        <v>121824.03600000001</v>
      </c>
      <c r="AE790" s="2">
        <f>+AD790*14%</f>
        <v>17055.365040000004</v>
      </c>
      <c r="AF790" s="155">
        <f>+AD790*35%</f>
        <v>42638.412600000003</v>
      </c>
      <c r="AG790" s="2">
        <f>+AD790*F790</f>
        <v>526532096.55134523</v>
      </c>
      <c r="AH790" s="2">
        <f>+AE790*F790</f>
        <v>73714493.517188355</v>
      </c>
      <c r="AI790" s="2">
        <f>+AF790*F790</f>
        <v>184286233.79297084</v>
      </c>
      <c r="AJ790" s="2">
        <f>SUM(AG790:AI790)</f>
        <v>784532823.86150432</v>
      </c>
      <c r="AK790" s="2">
        <f>+AD790*G790</f>
        <v>526532096.55134523</v>
      </c>
      <c r="AL790" s="2">
        <f>+AE790*G790</f>
        <v>73714493.517188355</v>
      </c>
      <c r="AM790" s="2">
        <f>+AF790*G790</f>
        <v>184286233.79297084</v>
      </c>
      <c r="AN790" s="155">
        <f>SUM(AK790:AM790)</f>
        <v>784532823.86150432</v>
      </c>
      <c r="AQ790" s="145" t="s">
        <v>525</v>
      </c>
      <c r="AU790" s="8" t="str">
        <f>+K790</f>
        <v>Bao gồm</v>
      </c>
      <c r="AV790" s="8">
        <f>+L790</f>
        <v>121824.03600000001</v>
      </c>
      <c r="AW790" s="2">
        <f>+M790</f>
        <v>121824.03600000001</v>
      </c>
      <c r="AX790" s="8">
        <f>F790*AW790</f>
        <v>526532096.55134523</v>
      </c>
      <c r="AY790" s="8">
        <f>IF(AQ790="CT",7%,5%)*AX790</f>
        <v>36857246.75859417</v>
      </c>
      <c r="AZ790" s="8">
        <f>AX790*2%</f>
        <v>10530641.931026904</v>
      </c>
      <c r="BA790" s="8">
        <f>IF(BB790&gt;0,0,AX790*5%)</f>
        <v>0</v>
      </c>
      <c r="BB790" s="8">
        <f>(AX790-BG790)*35%</f>
        <v>184286233.79297081</v>
      </c>
      <c r="BC790" s="8">
        <f>+AX790+AY790+AZ790+BA790+BB790</f>
        <v>758206219.0339371</v>
      </c>
      <c r="BD790" s="8">
        <f>AX790-AT790</f>
        <v>526532096.55134523</v>
      </c>
      <c r="BE790" s="2"/>
      <c r="BH790" s="2"/>
    </row>
    <row r="791" spans="1:61" ht="34" hidden="1" outlineLevel="1" x14ac:dyDescent="0.2">
      <c r="A791" s="1" t="s">
        <v>975</v>
      </c>
      <c r="B791" s="82">
        <v>20</v>
      </c>
      <c r="C791" s="144" t="s">
        <v>740</v>
      </c>
      <c r="D791" s="144"/>
      <c r="E791" s="82" t="s">
        <v>52</v>
      </c>
      <c r="F791" s="143">
        <v>11613.110500000001</v>
      </c>
      <c r="G791" s="142">
        <f>+[2]THKL!F791</f>
        <v>11613.110500000001</v>
      </c>
      <c r="H791" s="176"/>
      <c r="I791" s="176"/>
      <c r="J791" s="176"/>
      <c r="K791" s="156" t="str">
        <f>$K$131</f>
        <v>Bao gồm</v>
      </c>
      <c r="L791" s="157">
        <f>$L$131</f>
        <v>41916.36</v>
      </c>
      <c r="M791" s="157">
        <f>SUM(K791:L791)</f>
        <v>41916.36</v>
      </c>
      <c r="N791" s="83">
        <f>IF(V791&lt;&gt;"VTC VHm",_xlfn.XLOOKUP(Z791,$AC$4015:$AC$4035,$AD$4015:$AD$4035,0)*M791,_xlfn.XLOOKUP(Z791,$AC$4015:$AC$4035,$AD$4015:$AD$4035,0)*L791)</f>
        <v>14670.725999999999</v>
      </c>
      <c r="O791" s="83">
        <f>IF(V791&lt;&gt;"VTC VHm",_xlfn.XLOOKUP(Z791,$AC$4015:$AC$4035,$AE$4015:$AE$4035,0)*M791,_xlfn.XLOOKUP(Z791,$AC$4015:$AC$4035,$AE$4015:$AE$4035,0)*L791)</f>
        <v>0</v>
      </c>
      <c r="P791" s="83">
        <f>SUM(N791:O791)</f>
        <v>14670.725999999999</v>
      </c>
      <c r="Q791" s="157">
        <f>M791*G791</f>
        <v>486779320.43778002</v>
      </c>
      <c r="R791" s="157">
        <f>G791*P791</f>
        <v>170372762.15322301</v>
      </c>
      <c r="S791" s="83">
        <f>SUM(Q791:R791)</f>
        <v>657152082.59100306</v>
      </c>
      <c r="T791" s="156" t="s">
        <v>50</v>
      </c>
      <c r="U791" s="176"/>
      <c r="V791" s="176"/>
      <c r="W791" s="176"/>
      <c r="X791" s="44" t="s">
        <v>33</v>
      </c>
      <c r="Y791" s="44"/>
      <c r="Z791" s="44" t="s">
        <v>14</v>
      </c>
      <c r="AA791" s="44" t="s">
        <v>80</v>
      </c>
      <c r="AB791" s="2">
        <v>102887.81838657794</v>
      </c>
      <c r="AC791" s="2">
        <v>1194847604.0272615</v>
      </c>
      <c r="AD791" s="2">
        <f>+M791</f>
        <v>41916.36</v>
      </c>
      <c r="AE791" s="2">
        <f>+AD791*14%</f>
        <v>5868.2904000000008</v>
      </c>
      <c r="AF791" s="155">
        <f>+AD791*35%</f>
        <v>14670.725999999999</v>
      </c>
      <c r="AG791" s="2">
        <f>+AD791*F791</f>
        <v>486779320.43778002</v>
      </c>
      <c r="AH791" s="2">
        <f>+AE791*F791</f>
        <v>68149104.861289218</v>
      </c>
      <c r="AI791" s="2">
        <f>+AF791*F791</f>
        <v>170372762.15322301</v>
      </c>
      <c r="AJ791" s="2">
        <f>SUM(AG791:AI791)</f>
        <v>725301187.45229232</v>
      </c>
      <c r="AK791" s="2">
        <f>+AD791*G791</f>
        <v>486779320.43778002</v>
      </c>
      <c r="AL791" s="2">
        <f>+AE791*G791</f>
        <v>68149104.861289218</v>
      </c>
      <c r="AM791" s="2">
        <f>+AF791*G791</f>
        <v>170372762.15322301</v>
      </c>
      <c r="AN791" s="155">
        <f>SUM(AK791:AM791)</f>
        <v>725301187.45229232</v>
      </c>
      <c r="AQ791" s="145" t="s">
        <v>525</v>
      </c>
      <c r="AU791" s="8" t="str">
        <f>+K791</f>
        <v>Bao gồm</v>
      </c>
      <c r="AV791" s="8">
        <f>+L791</f>
        <v>41916.36</v>
      </c>
      <c r="AW791" s="2">
        <f>+M791</f>
        <v>41916.36</v>
      </c>
      <c r="AX791" s="8">
        <f>F791*AW791</f>
        <v>486779320.43778002</v>
      </c>
      <c r="AY791" s="8">
        <f>IF(AQ791="CT",7%,5%)*AX791</f>
        <v>34074552.430644602</v>
      </c>
      <c r="AZ791" s="8">
        <f>AX791*2%</f>
        <v>9735586.4087556005</v>
      </c>
      <c r="BA791" s="8">
        <f>IF(BB791&gt;0,0,AX791*5%)</f>
        <v>0</v>
      </c>
      <c r="BB791" s="8">
        <f>(AX791-BG791)*35%</f>
        <v>170372762.15322301</v>
      </c>
      <c r="BC791" s="8">
        <f>+AX791+AY791+AZ791+BA791+BB791</f>
        <v>700962221.43040323</v>
      </c>
      <c r="BD791" s="8">
        <f>AX791-AT791</f>
        <v>486779320.43778002</v>
      </c>
      <c r="BE791" s="2"/>
      <c r="BH791" s="2"/>
    </row>
    <row r="792" spans="1:61" ht="17" hidden="1" outlineLevel="1" x14ac:dyDescent="0.2">
      <c r="A792" s="1" t="s">
        <v>1252</v>
      </c>
      <c r="B792" s="82">
        <v>21</v>
      </c>
      <c r="C792" s="144" t="s">
        <v>888</v>
      </c>
      <c r="D792" s="144"/>
      <c r="E792" s="82" t="s">
        <v>129</v>
      </c>
      <c r="F792" s="143">
        <v>178.6</v>
      </c>
      <c r="G792" s="142">
        <f>+[2]THKL!F792</f>
        <v>178.6</v>
      </c>
      <c r="H792" s="132"/>
      <c r="I792" s="132"/>
      <c r="J792" s="132"/>
      <c r="K792" s="156" t="str">
        <f>$K$135</f>
        <v>Bao gồm</v>
      </c>
      <c r="L792" s="157">
        <f>$L$135</f>
        <v>60000</v>
      </c>
      <c r="M792" s="157">
        <f>SUM(K792:L792)</f>
        <v>60000</v>
      </c>
      <c r="N792" s="83">
        <f>IF(V792&lt;&gt;"VTC VHm",_xlfn.XLOOKUP(Z792,$AC$4015:$AC$4035,$AD$4015:$AD$4035,0)*M792,_xlfn.XLOOKUP(Z792,$AC$4015:$AC$4035,$AD$4015:$AD$4035,0)*L792)</f>
        <v>21000</v>
      </c>
      <c r="O792" s="83">
        <f>IF(V792&lt;&gt;"VTC VHm",_xlfn.XLOOKUP(Z792,$AC$4015:$AC$4035,$AE$4015:$AE$4035,0)*M792,_xlfn.XLOOKUP(Z792,$AC$4015:$AC$4035,$AE$4015:$AE$4035,0)*L792)</f>
        <v>0</v>
      </c>
      <c r="P792" s="83">
        <f>SUM(N792:O792)</f>
        <v>21000</v>
      </c>
      <c r="Q792" s="157">
        <f>M792*G792</f>
        <v>10716000</v>
      </c>
      <c r="R792" s="157">
        <f>G792*P792</f>
        <v>3750600</v>
      </c>
      <c r="S792" s="83">
        <f>SUM(Q792:R792)</f>
        <v>14466600</v>
      </c>
      <c r="T792" s="156" t="s">
        <v>50</v>
      </c>
      <c r="U792" s="132"/>
      <c r="V792" s="132"/>
      <c r="W792" s="132"/>
      <c r="X792" s="44" t="s">
        <v>33</v>
      </c>
      <c r="Y792" s="44"/>
      <c r="Z792" s="44" t="s">
        <v>16</v>
      </c>
      <c r="AA792" s="44" t="s">
        <v>80</v>
      </c>
      <c r="AB792" s="2">
        <v>111368.1368087044</v>
      </c>
      <c r="AC792" s="2">
        <v>19890349.234034605</v>
      </c>
      <c r="AD792" s="2">
        <f>+M792</f>
        <v>60000</v>
      </c>
      <c r="AE792" s="2">
        <f>+AD792*14%</f>
        <v>8400</v>
      </c>
      <c r="AF792" s="155">
        <f>+AD792*35%</f>
        <v>21000</v>
      </c>
      <c r="AG792" s="2">
        <f>+AD792*F792</f>
        <v>10716000</v>
      </c>
      <c r="AH792" s="2">
        <f>+AE792*F792</f>
        <v>1500240</v>
      </c>
      <c r="AI792" s="2">
        <f>+AF792*F792</f>
        <v>3750600</v>
      </c>
      <c r="AJ792" s="2">
        <f>SUM(AG792:AI792)</f>
        <v>15966840</v>
      </c>
      <c r="AK792" s="2">
        <f>+AD792*G792</f>
        <v>10716000</v>
      </c>
      <c r="AL792" s="2">
        <f>+AE792*G792</f>
        <v>1500240</v>
      </c>
      <c r="AM792" s="2">
        <f>+AF792*G792</f>
        <v>3750600</v>
      </c>
      <c r="AN792" s="155">
        <f>SUM(AK792:AM792)</f>
        <v>15966840</v>
      </c>
      <c r="AQ792" s="145" t="s">
        <v>525</v>
      </c>
      <c r="AU792" s="8" t="str">
        <f>+K792</f>
        <v>Bao gồm</v>
      </c>
      <c r="AV792" s="8">
        <f>+L792</f>
        <v>60000</v>
      </c>
      <c r="AW792" s="2">
        <f>+M792</f>
        <v>60000</v>
      </c>
      <c r="AX792" s="8">
        <f>F792*AW792</f>
        <v>10716000</v>
      </c>
      <c r="AY792" s="8">
        <f>IF(AQ792="CT",7%,5%)*AX792</f>
        <v>750120.00000000012</v>
      </c>
      <c r="AZ792" s="8">
        <f>AX792*2%</f>
        <v>214320</v>
      </c>
      <c r="BA792" s="8">
        <f>IF(BB792&gt;0,0,AX792*5%)</f>
        <v>0</v>
      </c>
      <c r="BB792" s="8">
        <f>(AX792-BG792)*35%</f>
        <v>3750599.9999999995</v>
      </c>
      <c r="BC792" s="8">
        <f>+AX792+AY792+AZ792+BA792+BB792</f>
        <v>15431040</v>
      </c>
      <c r="BD792" s="8">
        <f>AX792-AT792</f>
        <v>10716000</v>
      </c>
      <c r="BE792" s="2"/>
      <c r="BH792" s="2"/>
    </row>
    <row r="793" spans="1:61" ht="17" hidden="1" outlineLevel="1" x14ac:dyDescent="0.2">
      <c r="A793" s="1" t="s">
        <v>1251</v>
      </c>
      <c r="B793" s="82">
        <v>22</v>
      </c>
      <c r="C793" s="144" t="s">
        <v>201</v>
      </c>
      <c r="D793" s="144"/>
      <c r="E793" s="82" t="s">
        <v>129</v>
      </c>
      <c r="F793" s="143">
        <v>1912.6</v>
      </c>
      <c r="G793" s="142">
        <f>+[2]THKL!F793</f>
        <v>1912.6</v>
      </c>
      <c r="H793" s="176"/>
      <c r="I793" s="176"/>
      <c r="J793" s="176"/>
      <c r="K793" s="156" t="str">
        <f>$K$136</f>
        <v>Bao gồm</v>
      </c>
      <c r="L793" s="157">
        <f>$L$136</f>
        <v>60000</v>
      </c>
      <c r="M793" s="157">
        <f>SUM(K793:L793)</f>
        <v>60000</v>
      </c>
      <c r="N793" s="83">
        <f>IF(V793&lt;&gt;"VTC VHm",_xlfn.XLOOKUP(Z793,$AC$4015:$AC$4035,$AD$4015:$AD$4035,0)*M793,_xlfn.XLOOKUP(Z793,$AC$4015:$AC$4035,$AD$4015:$AD$4035,0)*L793)</f>
        <v>21000</v>
      </c>
      <c r="O793" s="83">
        <f>IF(V793&lt;&gt;"VTC VHm",_xlfn.XLOOKUP(Z793,$AC$4015:$AC$4035,$AE$4015:$AE$4035,0)*M793,_xlfn.XLOOKUP(Z793,$AC$4015:$AC$4035,$AE$4015:$AE$4035,0)*L793)</f>
        <v>0</v>
      </c>
      <c r="P793" s="83">
        <f>SUM(N793:O793)</f>
        <v>21000</v>
      </c>
      <c r="Q793" s="157">
        <f>M793*G793</f>
        <v>114756000</v>
      </c>
      <c r="R793" s="157">
        <f>G793*P793</f>
        <v>40164600</v>
      </c>
      <c r="S793" s="83">
        <f>SUM(Q793:R793)</f>
        <v>154920600</v>
      </c>
      <c r="T793" s="156" t="s">
        <v>50</v>
      </c>
      <c r="U793" s="176"/>
      <c r="V793" s="176"/>
      <c r="W793" s="176"/>
      <c r="X793" s="44" t="s">
        <v>33</v>
      </c>
      <c r="Y793" s="44"/>
      <c r="Z793" s="44" t="s">
        <v>16</v>
      </c>
      <c r="AA793" s="44" t="s">
        <v>80</v>
      </c>
      <c r="AB793" s="2">
        <v>48898.925128484501</v>
      </c>
      <c r="AC793" s="2">
        <v>93524084.200739458</v>
      </c>
      <c r="AD793" s="2">
        <f>+M793</f>
        <v>60000</v>
      </c>
      <c r="AE793" s="2">
        <f>+AD793*14%</f>
        <v>8400</v>
      </c>
      <c r="AF793" s="155">
        <f>+AD793*35%</f>
        <v>21000</v>
      </c>
      <c r="AG793" s="2">
        <f>+AD793*F793</f>
        <v>114756000</v>
      </c>
      <c r="AH793" s="2">
        <f>+AE793*F793</f>
        <v>16065840</v>
      </c>
      <c r="AI793" s="2">
        <f>+AF793*F793</f>
        <v>40164600</v>
      </c>
      <c r="AJ793" s="2">
        <f>SUM(AG793:AI793)</f>
        <v>170986440</v>
      </c>
      <c r="AK793" s="2">
        <f>+AD793*G793</f>
        <v>114756000</v>
      </c>
      <c r="AL793" s="2">
        <f>+AE793*G793</f>
        <v>16065840</v>
      </c>
      <c r="AM793" s="2">
        <f>+AF793*G793</f>
        <v>40164600</v>
      </c>
      <c r="AN793" s="155">
        <f>SUM(AK793:AM793)</f>
        <v>170986440</v>
      </c>
      <c r="AQ793" s="145" t="s">
        <v>525</v>
      </c>
      <c r="AU793" s="8" t="str">
        <f>+K793</f>
        <v>Bao gồm</v>
      </c>
      <c r="AV793" s="8">
        <f>+L793</f>
        <v>60000</v>
      </c>
      <c r="AW793" s="2">
        <f>+M793</f>
        <v>60000</v>
      </c>
      <c r="AX793" s="8">
        <f>F793*AW793</f>
        <v>114756000</v>
      </c>
      <c r="AY793" s="8">
        <f>IF(AQ793="CT",7%,5%)*AX793</f>
        <v>8032920.0000000009</v>
      </c>
      <c r="AZ793" s="8">
        <f>AX793*2%</f>
        <v>2295120</v>
      </c>
      <c r="BA793" s="8">
        <f>IF(BB793&gt;0,0,AX793*5%)</f>
        <v>0</v>
      </c>
      <c r="BB793" s="8">
        <f>(AX793-BG793)*35%</f>
        <v>40164600</v>
      </c>
      <c r="BC793" s="8">
        <f>+AX793+AY793+AZ793+BA793+BB793</f>
        <v>165248640</v>
      </c>
      <c r="BD793" s="8">
        <f>AX793-AT793</f>
        <v>114756000</v>
      </c>
      <c r="BE793" s="2"/>
      <c r="BH793" s="2"/>
    </row>
    <row r="794" spans="1:61" s="92" customFormat="1" ht="15.75" customHeight="1" collapsed="1" x14ac:dyDescent="0.2">
      <c r="B794" s="163"/>
      <c r="C794" s="164" t="s">
        <v>739</v>
      </c>
      <c r="D794" s="164"/>
      <c r="E794" s="163"/>
      <c r="F794" s="162"/>
      <c r="G794" s="149">
        <f>+[2]THKL!F794</f>
        <v>0</v>
      </c>
      <c r="H794" s="158"/>
      <c r="I794" s="158"/>
      <c r="J794" s="158"/>
      <c r="K794" s="159"/>
      <c r="L794" s="161"/>
      <c r="M794" s="161">
        <f>SUM(K794:L794)</f>
        <v>0</v>
      </c>
      <c r="N794" s="83">
        <f>IF(V794&lt;&gt;"VTC VHm",_xlfn.XLOOKUP(Z794,$AC$4015:$AC$4035,$AD$4015:$AD$4035,0)*M794,_xlfn.XLOOKUP(Z794,$AC$4015:$AC$4035,$AD$4015:$AD$4035,0)*L794)</f>
        <v>0</v>
      </c>
      <c r="O794" s="83">
        <f>IF(V794&lt;&gt;"VTC VHm",_xlfn.XLOOKUP(Z794,$AC$4015:$AC$4035,$AE$4015:$AE$4035,0)*M794,_xlfn.XLOOKUP(Z794,$AC$4015:$AC$4035,$AE$4015:$AE$4035,0)*L794)</f>
        <v>0</v>
      </c>
      <c r="P794" s="160">
        <f>SUM(N794:O794)</f>
        <v>0</v>
      </c>
      <c r="Q794" s="161">
        <f>M794*G794</f>
        <v>0</v>
      </c>
      <c r="R794" s="161">
        <f>G794*P794</f>
        <v>0</v>
      </c>
      <c r="S794" s="160">
        <f>SUM(Q794:R794)</f>
        <v>0</v>
      </c>
      <c r="T794" s="159"/>
      <c r="U794" s="158"/>
      <c r="V794" s="158"/>
      <c r="W794" s="158"/>
      <c r="X794" s="94" t="s">
        <v>33</v>
      </c>
      <c r="Y794" s="94"/>
      <c r="Z794" s="94"/>
      <c r="AA794" s="44" t="s">
        <v>80</v>
      </c>
      <c r="AB794" s="2"/>
      <c r="AC794" s="2">
        <v>0</v>
      </c>
      <c r="AD794" s="93">
        <f>+M794</f>
        <v>0</v>
      </c>
      <c r="AE794" s="93">
        <f>+AD794*14%</f>
        <v>0</v>
      </c>
      <c r="AF794" s="93">
        <f>+AD794*35%</f>
        <v>0</v>
      </c>
      <c r="AG794" s="93">
        <f>+AD794*F794</f>
        <v>0</v>
      </c>
      <c r="AH794" s="93">
        <f>+AE794*F794</f>
        <v>0</v>
      </c>
      <c r="AI794" s="93">
        <f>+AF794*F794</f>
        <v>0</v>
      </c>
      <c r="AJ794" s="93">
        <f>SUM(AG794:AI794)</f>
        <v>0</v>
      </c>
      <c r="AK794" s="93">
        <f>+AD794*G794</f>
        <v>0</v>
      </c>
      <c r="AL794" s="93">
        <f>+AE794*G794</f>
        <v>0</v>
      </c>
      <c r="AM794" s="93">
        <f>+AF794*G794</f>
        <v>0</v>
      </c>
      <c r="AN794" s="93">
        <f>SUM(AK794:AM794)</f>
        <v>0</v>
      </c>
      <c r="AQ794" s="145" t="s">
        <v>525</v>
      </c>
      <c r="AU794" s="8">
        <f>+K794</f>
        <v>0</v>
      </c>
      <c r="AV794" s="8">
        <f>+L794</f>
        <v>0</v>
      </c>
      <c r="AW794" s="2">
        <f>+M794</f>
        <v>0</v>
      </c>
      <c r="AX794" s="8">
        <f>F794*AW794</f>
        <v>0</v>
      </c>
      <c r="AY794" s="8">
        <f>IF(AQ794="CT",7%,5%)*AX794</f>
        <v>0</v>
      </c>
      <c r="AZ794" s="8">
        <f>AX794*2%</f>
        <v>0</v>
      </c>
      <c r="BA794" s="8">
        <f>IF(BB794&gt;0,0,AX794*5%)</f>
        <v>0</v>
      </c>
      <c r="BB794" s="8">
        <f>(AX794-BG794)*35%</f>
        <v>0</v>
      </c>
      <c r="BC794" s="8">
        <f>+AX794+AY794+AZ794+BA794+BB794</f>
        <v>0</v>
      </c>
      <c r="BD794" s="8">
        <f>AX794-AT794</f>
        <v>0</v>
      </c>
      <c r="BE794" s="2"/>
      <c r="BH794" s="2"/>
    </row>
    <row r="795" spans="1:61" ht="17" hidden="1" outlineLevel="1" x14ac:dyDescent="0.2">
      <c r="A795" s="1" t="s">
        <v>82</v>
      </c>
      <c r="B795" s="82">
        <v>23</v>
      </c>
      <c r="C795" s="144" t="s">
        <v>718</v>
      </c>
      <c r="D795" s="144"/>
      <c r="E795" s="82" t="s">
        <v>52</v>
      </c>
      <c r="F795" s="143">
        <v>1458.4836</v>
      </c>
      <c r="G795" s="142">
        <f>+[2]THKL!F795</f>
        <v>1458.4836</v>
      </c>
      <c r="H795" s="176"/>
      <c r="I795" s="176"/>
      <c r="J795" s="176"/>
      <c r="K795" s="156" t="s">
        <v>89</v>
      </c>
      <c r="L795" s="157">
        <f>'[3]BDG (XD)'!$AA$1060</f>
        <v>152467.50000000006</v>
      </c>
      <c r="M795" s="157">
        <f>SUM(K795:L795)</f>
        <v>152467.50000000006</v>
      </c>
      <c r="N795" s="83">
        <f>IF(V795&lt;&gt;"VTC VHm",_xlfn.XLOOKUP(Z795,$AC$4015:$AC$4035,$AD$4015:$AD$4035,0)*M795,_xlfn.XLOOKUP(Z795,$AC$4015:$AC$4035,$AD$4015:$AD$4035,0)*L795)</f>
        <v>53363.625000000015</v>
      </c>
      <c r="O795" s="83">
        <f>IF(V795&lt;&gt;"VTC VHm",_xlfn.XLOOKUP(Z795,$AC$4015:$AC$4035,$AE$4015:$AE$4035,0)*M795,_xlfn.XLOOKUP(Z795,$AC$4015:$AC$4035,$AE$4015:$AE$4035,0)*L795)</f>
        <v>0</v>
      </c>
      <c r="P795" s="83">
        <f>SUM(N795:O795)</f>
        <v>53363.625000000015</v>
      </c>
      <c r="Q795" s="157">
        <f>M795*G795</f>
        <v>222371348.28300008</v>
      </c>
      <c r="R795" s="157">
        <f>G795*P795</f>
        <v>77829971.899050027</v>
      </c>
      <c r="S795" s="83">
        <f>SUM(Q795:R795)</f>
        <v>300201320.18205011</v>
      </c>
      <c r="T795" s="156" t="s">
        <v>50</v>
      </c>
      <c r="U795" s="176"/>
      <c r="V795" s="176"/>
      <c r="W795" s="176"/>
      <c r="X795" s="44" t="s">
        <v>33</v>
      </c>
      <c r="Y795" s="44"/>
      <c r="Z795" s="44" t="s">
        <v>16</v>
      </c>
      <c r="AA795" s="44" t="s">
        <v>80</v>
      </c>
      <c r="AB795" s="2">
        <v>241442.02499999999</v>
      </c>
      <c r="AC795" s="2">
        <v>352139233.81329</v>
      </c>
      <c r="AD795" s="2">
        <f>+M795</f>
        <v>152467.50000000006</v>
      </c>
      <c r="AE795" s="2">
        <f>+AD795*14%</f>
        <v>21345.450000000012</v>
      </c>
      <c r="AF795" s="155">
        <f>+AD795*35%</f>
        <v>53363.625000000015</v>
      </c>
      <c r="AG795" s="2">
        <f>+AD795*F795</f>
        <v>222371348.28300008</v>
      </c>
      <c r="AH795" s="2">
        <f>+AE795*F795</f>
        <v>31131988.759620018</v>
      </c>
      <c r="AI795" s="2">
        <f>+AF795*F795</f>
        <v>77829971.899050027</v>
      </c>
      <c r="AJ795" s="2">
        <f>SUM(AG795:AI795)</f>
        <v>331333308.94167012</v>
      </c>
      <c r="AK795" s="2">
        <f>+AD795*G795</f>
        <v>222371348.28300008</v>
      </c>
      <c r="AL795" s="2">
        <f>+AE795*G795</f>
        <v>31131988.759620018</v>
      </c>
      <c r="AM795" s="2">
        <f>+AF795*G795</f>
        <v>77829971.899050027</v>
      </c>
      <c r="AN795" s="155">
        <f>SUM(AK795:AM795)</f>
        <v>331333308.94167012</v>
      </c>
      <c r="AQ795" s="145" t="s">
        <v>525</v>
      </c>
      <c r="AU795" s="8" t="str">
        <f>+K795</f>
        <v>Bao gồm</v>
      </c>
      <c r="AV795" s="8">
        <f>+L795</f>
        <v>152467.50000000006</v>
      </c>
      <c r="AW795" s="2">
        <f>+M795</f>
        <v>152467.50000000006</v>
      </c>
      <c r="AX795" s="8">
        <f>F795*AW795</f>
        <v>222371348.28300008</v>
      </c>
      <c r="AY795" s="8">
        <f>IF(AQ795="CT",7%,5%)*AX795</f>
        <v>15565994.379810007</v>
      </c>
      <c r="AZ795" s="8">
        <f>AX795*2%</f>
        <v>4447426.9656600021</v>
      </c>
      <c r="BA795" s="8">
        <f>IF(BB795&gt;0,0,AX795*5%)</f>
        <v>0</v>
      </c>
      <c r="BB795" s="8">
        <f>(AX795-BG795)*35%</f>
        <v>77829971.899050027</v>
      </c>
      <c r="BC795" s="8">
        <f>+AX795+AY795+AZ795+BA795+BB795</f>
        <v>320214741.52752012</v>
      </c>
      <c r="BD795" s="8">
        <f>AX795-AT795</f>
        <v>222371348.28300008</v>
      </c>
      <c r="BE795" s="2"/>
      <c r="BH795" s="2"/>
    </row>
    <row r="796" spans="1:61" s="177" customFormat="1" ht="34" hidden="1" outlineLevel="1" x14ac:dyDescent="0.2">
      <c r="A796" s="177" t="s">
        <v>82</v>
      </c>
      <c r="B796" s="181">
        <v>24</v>
      </c>
      <c r="C796" s="182" t="s">
        <v>1023</v>
      </c>
      <c r="D796" s="182"/>
      <c r="E796" s="181" t="s">
        <v>52</v>
      </c>
      <c r="F796" s="180">
        <v>551.69749999999999</v>
      </c>
      <c r="G796" s="179">
        <f>+[2]THKL!F796</f>
        <v>551.69749999999999</v>
      </c>
      <c r="H796" s="178"/>
      <c r="I796" s="178"/>
      <c r="J796" s="178"/>
      <c r="K796" s="125" t="str">
        <f>$K$795</f>
        <v>Bao gồm</v>
      </c>
      <c r="L796" s="84">
        <f>$L$795</f>
        <v>152467.50000000006</v>
      </c>
      <c r="M796" s="84">
        <f>SUM(K796:L796)</f>
        <v>152467.50000000006</v>
      </c>
      <c r="N796" s="105">
        <f>IF(V796&lt;&gt;"VTC VHm",_xlfn.XLOOKUP(Z796,$AC$4015:$AC$4035,$AD$4015:$AD$4035,0)*M796,_xlfn.XLOOKUP(Z796,$AC$4015:$AC$4035,$AD$4015:$AD$4035,0)*L796)</f>
        <v>53363.625000000015</v>
      </c>
      <c r="O796" s="105">
        <f>IF(V796&lt;&gt;"VTC VHm",_xlfn.XLOOKUP(Z796,$AC$4015:$AC$4035,$AE$4015:$AE$4035,0)*M796,_xlfn.XLOOKUP(Z796,$AC$4015:$AC$4035,$AE$4015:$AE$4035,0)*L796)</f>
        <v>0</v>
      </c>
      <c r="P796" s="105">
        <f>SUM(N796:O796)</f>
        <v>53363.625000000015</v>
      </c>
      <c r="Q796" s="84">
        <f>M796*G796</f>
        <v>84115938.581250027</v>
      </c>
      <c r="R796" s="84">
        <f>G796*P796</f>
        <v>29440578.503437508</v>
      </c>
      <c r="S796" s="105">
        <f>SUM(Q796:R796)</f>
        <v>113556517.08468753</v>
      </c>
      <c r="T796" s="125" t="s">
        <v>50</v>
      </c>
      <c r="U796" s="178"/>
      <c r="V796" s="178"/>
      <c r="W796" s="178"/>
      <c r="X796" s="81" t="s">
        <v>33</v>
      </c>
      <c r="Y796" s="81"/>
      <c r="Z796" s="81" t="s">
        <v>16</v>
      </c>
      <c r="AA796" s="81" t="s">
        <v>80</v>
      </c>
      <c r="AB796" s="102">
        <v>351171.07162500004</v>
      </c>
      <c r="AC796" s="102">
        <v>193740202.28783345</v>
      </c>
      <c r="AD796" s="102">
        <f>+M796</f>
        <v>152467.50000000006</v>
      </c>
      <c r="AE796" s="102">
        <f>+AD796*14%</f>
        <v>21345.450000000012</v>
      </c>
      <c r="AF796" s="266">
        <f>+AD796*35%</f>
        <v>53363.625000000015</v>
      </c>
      <c r="AG796" s="102">
        <f>+AD796*F796</f>
        <v>84115938.581250027</v>
      </c>
      <c r="AH796" s="102">
        <f>+AE796*F796</f>
        <v>11776231.401375007</v>
      </c>
      <c r="AI796" s="102">
        <f>+AF796*F796</f>
        <v>29440578.503437508</v>
      </c>
      <c r="AJ796" s="102">
        <f>SUM(AG796:AI796)</f>
        <v>125332748.48606254</v>
      </c>
      <c r="AK796" s="102">
        <f>+AD796*G796</f>
        <v>84115938.581250027</v>
      </c>
      <c r="AL796" s="102">
        <f>+AE796*G796</f>
        <v>11776231.401375007</v>
      </c>
      <c r="AM796" s="102">
        <f>+AF796*G796</f>
        <v>29440578.503437508</v>
      </c>
      <c r="AN796" s="266">
        <f>SUM(AK796:AM796)</f>
        <v>125332748.48606254</v>
      </c>
      <c r="AQ796" s="145" t="s">
        <v>525</v>
      </c>
      <c r="AU796" s="8"/>
      <c r="AV796" s="8"/>
      <c r="AW796" s="2">
        <f>AB1442/1.1</f>
        <v>2833606.767801641</v>
      </c>
      <c r="AX796" s="212">
        <f>F796*AW796</f>
        <v>1563293769.7792459</v>
      </c>
      <c r="AY796" s="8">
        <f>IF(AQ796="CT",7%,5%)*AX796</f>
        <v>109430563.88454722</v>
      </c>
      <c r="AZ796" s="8">
        <f>AX796*2%</f>
        <v>31265875.395584919</v>
      </c>
      <c r="BA796" s="8">
        <f>IF(BB796&gt;0,0,AX796*5%)</f>
        <v>0</v>
      </c>
      <c r="BB796" s="8">
        <f>(AX796-BG796)*35%</f>
        <v>547152819.42273605</v>
      </c>
      <c r="BC796" s="8">
        <f>+AX796+AY796+AZ796+BA796+BB796</f>
        <v>2251143028.4821138</v>
      </c>
      <c r="BD796" s="212">
        <f>AX796-AT796</f>
        <v>1563293769.7792459</v>
      </c>
      <c r="BE796" s="102"/>
      <c r="BH796" s="2"/>
    </row>
    <row r="797" spans="1:61" ht="34" hidden="1" outlineLevel="1" x14ac:dyDescent="0.2">
      <c r="A797" s="1" t="s">
        <v>82</v>
      </c>
      <c r="B797" s="82">
        <v>25</v>
      </c>
      <c r="C797" s="144" t="s">
        <v>720</v>
      </c>
      <c r="D797" s="144"/>
      <c r="E797" s="82" t="s">
        <v>719</v>
      </c>
      <c r="F797" s="143">
        <v>14</v>
      </c>
      <c r="G797" s="142">
        <f>+[2]THKL!F797</f>
        <v>14</v>
      </c>
      <c r="H797" s="132"/>
      <c r="I797" s="132"/>
      <c r="J797" s="132"/>
      <c r="K797" s="156" t="s">
        <v>89</v>
      </c>
      <c r="L797" s="157">
        <f>'[3]BDG (XD)'!$AA$1068</f>
        <v>85408.999999999956</v>
      </c>
      <c r="M797" s="157">
        <f>SUM(K797:L797)</f>
        <v>85408.999999999956</v>
      </c>
      <c r="N797" s="83">
        <f>IF(V797&lt;&gt;"VTC VHm",_xlfn.XLOOKUP(Z797,$AC$4015:$AC$4035,$AD$4015:$AD$4035,0)*M797,_xlfn.XLOOKUP(Z797,$AC$4015:$AC$4035,$AD$4015:$AD$4035,0)*L797)</f>
        <v>29893.149999999983</v>
      </c>
      <c r="O797" s="83">
        <f>IF(V797&lt;&gt;"VTC VHm",_xlfn.XLOOKUP(Z797,$AC$4015:$AC$4035,$AE$4015:$AE$4035,0)*M797,_xlfn.XLOOKUP(Z797,$AC$4015:$AC$4035,$AE$4015:$AE$4035,0)*L797)</f>
        <v>0</v>
      </c>
      <c r="P797" s="83">
        <f>SUM(N797:O797)</f>
        <v>29893.149999999983</v>
      </c>
      <c r="Q797" s="157">
        <f>M797*G797</f>
        <v>1195725.9999999993</v>
      </c>
      <c r="R797" s="157">
        <f>G797*P797</f>
        <v>418504.09999999974</v>
      </c>
      <c r="S797" s="83">
        <f>SUM(Q797:R797)</f>
        <v>1614230.0999999992</v>
      </c>
      <c r="T797" s="156" t="s">
        <v>50</v>
      </c>
      <c r="U797" s="132"/>
      <c r="V797" s="132"/>
      <c r="W797" s="132"/>
      <c r="X797" s="44" t="s">
        <v>33</v>
      </c>
      <c r="Y797" s="44"/>
      <c r="Z797" s="44" t="s">
        <v>16</v>
      </c>
      <c r="AA797" s="44" t="s">
        <v>80</v>
      </c>
      <c r="AB797" s="2">
        <v>334741.57719750004</v>
      </c>
      <c r="AC797" s="2">
        <v>4686382.0807650005</v>
      </c>
      <c r="AD797" s="2">
        <f>+M797</f>
        <v>85408.999999999956</v>
      </c>
      <c r="AE797" s="2">
        <f>+AD797*14%</f>
        <v>11957.259999999995</v>
      </c>
      <c r="AF797" s="155">
        <f>+AD797*35%</f>
        <v>29893.149999999983</v>
      </c>
      <c r="AG797" s="2">
        <f>+AD797*F797</f>
        <v>1195725.9999999993</v>
      </c>
      <c r="AH797" s="2">
        <f>+AE797*F797</f>
        <v>167401.63999999993</v>
      </c>
      <c r="AI797" s="2">
        <f>+AF797*F797</f>
        <v>418504.09999999974</v>
      </c>
      <c r="AJ797" s="2">
        <f>SUM(AG797:AI797)</f>
        <v>1781631.7399999988</v>
      </c>
      <c r="AK797" s="2">
        <f>+AD797*G797</f>
        <v>1195725.9999999993</v>
      </c>
      <c r="AL797" s="2">
        <f>+AE797*G797</f>
        <v>167401.63999999993</v>
      </c>
      <c r="AM797" s="2">
        <f>+AF797*G797</f>
        <v>418504.09999999974</v>
      </c>
      <c r="AN797" s="155">
        <f>SUM(AK797:AM797)</f>
        <v>1781631.7399999988</v>
      </c>
      <c r="AQ797" s="145" t="s">
        <v>525</v>
      </c>
      <c r="AU797" s="8" t="str">
        <f>+K797</f>
        <v>Bao gồm</v>
      </c>
      <c r="AV797" s="8">
        <f>+L797</f>
        <v>85408.999999999956</v>
      </c>
      <c r="AW797" s="2">
        <f>+M797</f>
        <v>85408.999999999956</v>
      </c>
      <c r="AX797" s="8">
        <f>F797*AW797</f>
        <v>1195725.9999999993</v>
      </c>
      <c r="AY797" s="8">
        <f>IF(AQ797="CT",7%,5%)*AX797</f>
        <v>83700.819999999963</v>
      </c>
      <c r="AZ797" s="8">
        <f>AX797*2%</f>
        <v>23914.519999999986</v>
      </c>
      <c r="BA797" s="8">
        <f>IF(BB797&gt;0,0,AX797*5%)</f>
        <v>0</v>
      </c>
      <c r="BB797" s="8">
        <f>(AX797-BG797)*35%</f>
        <v>418504.09999999974</v>
      </c>
      <c r="BC797" s="8">
        <f>+AX797+AY797+AZ797+BA797+BB797</f>
        <v>1721845.439999999</v>
      </c>
      <c r="BD797" s="8">
        <f>AX797-AT797</f>
        <v>1195725.9999999993</v>
      </c>
      <c r="BE797" s="2"/>
      <c r="BH797" s="2"/>
    </row>
    <row r="798" spans="1:61" s="92" customFormat="1" ht="17" collapsed="1" x14ac:dyDescent="0.2">
      <c r="B798" s="163"/>
      <c r="C798" s="164" t="s">
        <v>112</v>
      </c>
      <c r="D798" s="164"/>
      <c r="E798" s="163"/>
      <c r="F798" s="162"/>
      <c r="G798" s="149">
        <f>+[2]THKL!F798</f>
        <v>0</v>
      </c>
      <c r="H798" s="158"/>
      <c r="I798" s="158"/>
      <c r="J798" s="158"/>
      <c r="K798" s="159"/>
      <c r="L798" s="161"/>
      <c r="M798" s="161">
        <f>SUM(K798:L798)</f>
        <v>0</v>
      </c>
      <c r="N798" s="83">
        <f>IF(V798&lt;&gt;"VTC VHm",_xlfn.XLOOKUP(Z798,$AC$4015:$AC$4035,$AD$4015:$AD$4035,0)*M798,_xlfn.XLOOKUP(Z798,$AC$4015:$AC$4035,$AD$4015:$AD$4035,0)*L798)</f>
        <v>0</v>
      </c>
      <c r="O798" s="83">
        <f>IF(V798&lt;&gt;"VTC VHm",_xlfn.XLOOKUP(Z798,$AC$4015:$AC$4035,$AE$4015:$AE$4035,0)*M798,_xlfn.XLOOKUP(Z798,$AC$4015:$AC$4035,$AE$4015:$AE$4035,0)*L798)</f>
        <v>0</v>
      </c>
      <c r="P798" s="160">
        <f>SUM(N798:O798)</f>
        <v>0</v>
      </c>
      <c r="Q798" s="161">
        <f>M798*G798</f>
        <v>0</v>
      </c>
      <c r="R798" s="161">
        <f>G798*P798</f>
        <v>0</v>
      </c>
      <c r="S798" s="160">
        <f>SUM(Q798:R798)</f>
        <v>0</v>
      </c>
      <c r="T798" s="159"/>
      <c r="U798" s="158"/>
      <c r="V798" s="158"/>
      <c r="W798" s="158"/>
      <c r="X798" s="94" t="s">
        <v>33</v>
      </c>
      <c r="Y798" s="94"/>
      <c r="Z798" s="94" t="s">
        <v>16</v>
      </c>
      <c r="AA798" s="44" t="s">
        <v>80</v>
      </c>
      <c r="AB798" s="2"/>
      <c r="AC798" s="2">
        <v>0</v>
      </c>
      <c r="AD798" s="93">
        <f>+M798</f>
        <v>0</v>
      </c>
      <c r="AE798" s="93">
        <f>+AD798*14%</f>
        <v>0</v>
      </c>
      <c r="AF798" s="93">
        <f>+AD798*35%</f>
        <v>0</v>
      </c>
      <c r="AG798" s="93">
        <f>+AD798*F798</f>
        <v>0</v>
      </c>
      <c r="AH798" s="93">
        <f>+AE798*F798</f>
        <v>0</v>
      </c>
      <c r="AI798" s="93">
        <f>+AF798*F798</f>
        <v>0</v>
      </c>
      <c r="AJ798" s="93">
        <f>SUM(AG798:AI798)</f>
        <v>0</v>
      </c>
      <c r="AK798" s="93">
        <f>+AD798*G798</f>
        <v>0</v>
      </c>
      <c r="AL798" s="93">
        <f>+AE798*G798</f>
        <v>0</v>
      </c>
      <c r="AM798" s="93">
        <f>+AF798*G798</f>
        <v>0</v>
      </c>
      <c r="AN798" s="93">
        <f>SUM(AK798:AM798)</f>
        <v>0</v>
      </c>
      <c r="AQ798" s="145" t="s">
        <v>525</v>
      </c>
      <c r="AU798" s="8">
        <f>+K798</f>
        <v>0</v>
      </c>
      <c r="AV798" s="8">
        <f>+L798</f>
        <v>0</v>
      </c>
      <c r="AW798" s="2">
        <f>+M798</f>
        <v>0</v>
      </c>
      <c r="AX798" s="8">
        <f>F798*AW798</f>
        <v>0</v>
      </c>
      <c r="AY798" s="8">
        <f>IF(AQ798="CT",7%,5%)*AX798</f>
        <v>0</v>
      </c>
      <c r="AZ798" s="8">
        <f>AX798*2%</f>
        <v>0</v>
      </c>
      <c r="BA798" s="8">
        <f>IF(BB798&gt;0,0,AX798*5%)</f>
        <v>0</v>
      </c>
      <c r="BB798" s="8">
        <f>(AX798-BG798)*35%</f>
        <v>0</v>
      </c>
      <c r="BC798" s="8">
        <f>+AX798+AY798+AZ798+BA798+BB798</f>
        <v>0</v>
      </c>
      <c r="BD798" s="8">
        <f>AX798-AT798</f>
        <v>0</v>
      </c>
      <c r="BE798" s="2"/>
      <c r="BH798" s="2"/>
    </row>
    <row r="799" spans="1:61" ht="34" hidden="1" outlineLevel="1" x14ac:dyDescent="0.2">
      <c r="A799" s="1" t="s">
        <v>989</v>
      </c>
      <c r="B799" s="82">
        <v>26</v>
      </c>
      <c r="C799" s="144" t="s">
        <v>735</v>
      </c>
      <c r="D799" s="144"/>
      <c r="E799" s="82" t="s">
        <v>52</v>
      </c>
      <c r="F799" s="143">
        <v>2947.35</v>
      </c>
      <c r="G799" s="142">
        <f>+[2]THKL!F799</f>
        <v>2947.35</v>
      </c>
      <c r="H799" s="176"/>
      <c r="I799" s="176"/>
      <c r="J799" s="176"/>
      <c r="K799" s="156">
        <f>$K$152</f>
        <v>198000</v>
      </c>
      <c r="L799" s="157">
        <f>$L$152</f>
        <v>207031.93799999985</v>
      </c>
      <c r="M799" s="157">
        <f>SUM(K799:L799)</f>
        <v>405031.93799999985</v>
      </c>
      <c r="N799" s="83">
        <f>IF(V799&lt;&gt;"VTC VHm",_xlfn.XLOOKUP(Z799,$AC$4015:$AC$4035,$AD$4015:$AD$4035,0)*M799,_xlfn.XLOOKUP(Z799,$AC$4015:$AC$4035,$AD$4015:$AD$4035,0)*L799)</f>
        <v>72461.178299999941</v>
      </c>
      <c r="O799" s="83">
        <f>IF(V799&lt;&gt;"VTC VHm",_xlfn.XLOOKUP(Z799,$AC$4015:$AC$4035,$AE$4015:$AE$4035,0)*M799,_xlfn.XLOOKUP(Z799,$AC$4015:$AC$4035,$AE$4015:$AE$4035,0)*L799)</f>
        <v>0</v>
      </c>
      <c r="P799" s="83">
        <f>SUM(N799:O799)</f>
        <v>72461.178299999941</v>
      </c>
      <c r="Q799" s="157">
        <f>M799*G799</f>
        <v>1193770882.4642994</v>
      </c>
      <c r="R799" s="157">
        <f>G799*P799</f>
        <v>213568453.86250481</v>
      </c>
      <c r="S799" s="83">
        <f>SUM(Q799:R799)</f>
        <v>1407339336.3268042</v>
      </c>
      <c r="T799" s="156" t="s">
        <v>716</v>
      </c>
      <c r="U799" s="176"/>
      <c r="V799" s="82" t="s">
        <v>34</v>
      </c>
      <c r="W799" s="176"/>
      <c r="X799" s="44" t="s">
        <v>33</v>
      </c>
      <c r="Y799" s="44"/>
      <c r="Z799" s="44" t="s">
        <v>16</v>
      </c>
      <c r="AA799" s="44" t="s">
        <v>80</v>
      </c>
      <c r="AB799" s="2">
        <v>482469.32904048316</v>
      </c>
      <c r="AC799" s="2">
        <v>1422005976.947468</v>
      </c>
      <c r="AD799" s="2">
        <f>+M799</f>
        <v>405031.93799999985</v>
      </c>
      <c r="AE799" s="2">
        <f>+AD799*14%</f>
        <v>56704.471319999982</v>
      </c>
      <c r="AF799" s="155">
        <f>+AD799*35%</f>
        <v>141761.17829999994</v>
      </c>
      <c r="AG799" s="2">
        <f>+AD799*F799</f>
        <v>1193770882.4642994</v>
      </c>
      <c r="AH799" s="2">
        <f>+AE799*F799</f>
        <v>167127923.54500195</v>
      </c>
      <c r="AI799" s="2">
        <f>+AF799*F799</f>
        <v>417819808.86250484</v>
      </c>
      <c r="AJ799" s="2">
        <f>SUM(AG799:AI799)</f>
        <v>1778718614.8718061</v>
      </c>
      <c r="AK799" s="2">
        <f>+AD799*G799</f>
        <v>1193770882.4642994</v>
      </c>
      <c r="AL799" s="2">
        <f>+AE799*G799</f>
        <v>167127923.54500195</v>
      </c>
      <c r="AM799" s="2">
        <f>+AF799*G799</f>
        <v>417819808.86250484</v>
      </c>
      <c r="AN799" s="155">
        <f>SUM(AK799:AM799)</f>
        <v>1778718614.8718061</v>
      </c>
      <c r="AQ799" s="145" t="s">
        <v>525</v>
      </c>
      <c r="AU799" s="8">
        <f>+K799</f>
        <v>198000</v>
      </c>
      <c r="AV799" s="8">
        <f>+L799</f>
        <v>207031.93799999985</v>
      </c>
      <c r="AW799" s="2">
        <f>+M799</f>
        <v>405031.93799999985</v>
      </c>
      <c r="AX799" s="8">
        <f>F799*AW799</f>
        <v>1193770882.4642994</v>
      </c>
      <c r="AY799" s="8">
        <f>IF(AQ799="CT",7%,5%)*AX799</f>
        <v>83563961.772500962</v>
      </c>
      <c r="AZ799" s="8">
        <f>AX799*2%</f>
        <v>23875417.649285991</v>
      </c>
      <c r="BA799" s="8">
        <f>IF(BB799&gt;0,0,AX799*5%)</f>
        <v>0</v>
      </c>
      <c r="BB799" s="8">
        <f>(AX799-BG799)*35%</f>
        <v>417819808.86250478</v>
      </c>
      <c r="BC799" s="8">
        <f>+AX799+AY799+AZ799+BA799+BB799</f>
        <v>1719030070.7485912</v>
      </c>
      <c r="BD799" s="8">
        <f>AX799-AT799</f>
        <v>1193770882.4642994</v>
      </c>
      <c r="BE799" s="2"/>
      <c r="BH799" s="2"/>
    </row>
    <row r="800" spans="1:61" ht="34" hidden="1" outlineLevel="1" x14ac:dyDescent="0.2">
      <c r="A800" s="1" t="s">
        <v>1250</v>
      </c>
      <c r="B800" s="82">
        <v>27</v>
      </c>
      <c r="C800" s="144" t="s">
        <v>1249</v>
      </c>
      <c r="D800" s="144"/>
      <c r="E800" s="82" t="s">
        <v>52</v>
      </c>
      <c r="F800" s="143">
        <v>1364.55</v>
      </c>
      <c r="G800" s="142">
        <f>+[2]THKL!F800</f>
        <v>1364.55</v>
      </c>
      <c r="H800" s="176"/>
      <c r="I800" s="176"/>
      <c r="J800" s="176"/>
      <c r="K800" s="156">
        <f>$K$153</f>
        <v>235000</v>
      </c>
      <c r="L800" s="157">
        <f>$L$152</f>
        <v>207031.93799999985</v>
      </c>
      <c r="M800" s="157">
        <f>SUM(K800:L800)</f>
        <v>442031.93799999985</v>
      </c>
      <c r="N800" s="83">
        <f>IF(V800&lt;&gt;"VTC VHm",_xlfn.XLOOKUP(Z800,$AC$4015:$AC$4035,$AD$4015:$AD$4035,0)*M800,_xlfn.XLOOKUP(Z800,$AC$4015:$AC$4035,$AD$4015:$AD$4035,0)*L800)</f>
        <v>72461.178299999941</v>
      </c>
      <c r="O800" s="83">
        <f>IF(V800&lt;&gt;"VTC VHm",_xlfn.XLOOKUP(Z800,$AC$4015:$AC$4035,$AE$4015:$AE$4035,0)*M800,_xlfn.XLOOKUP(Z800,$AC$4015:$AC$4035,$AE$4015:$AE$4035,0)*L800)</f>
        <v>0</v>
      </c>
      <c r="P800" s="83">
        <f>SUM(N800:O800)</f>
        <v>72461.178299999941</v>
      </c>
      <c r="Q800" s="157">
        <f>M800*G800</f>
        <v>603174680.99789977</v>
      </c>
      <c r="R800" s="157">
        <f>G800*P800</f>
        <v>98876900.84926492</v>
      </c>
      <c r="S800" s="83">
        <f>SUM(Q800:R800)</f>
        <v>702051581.84716463</v>
      </c>
      <c r="T800" s="156" t="s">
        <v>716</v>
      </c>
      <c r="U800" s="176"/>
      <c r="V800" s="82" t="s">
        <v>34</v>
      </c>
      <c r="W800" s="176"/>
      <c r="X800" s="44" t="s">
        <v>33</v>
      </c>
      <c r="Y800" s="44"/>
      <c r="Z800" s="44" t="s">
        <v>16</v>
      </c>
      <c r="AA800" s="44" t="s">
        <v>80</v>
      </c>
      <c r="AB800" s="2">
        <v>630461.5949773296</v>
      </c>
      <c r="AC800" s="2">
        <v>860296369.42631507</v>
      </c>
      <c r="AD800" s="2">
        <f>+M800</f>
        <v>442031.93799999985</v>
      </c>
      <c r="AE800" s="2">
        <f>+AD800*14%</f>
        <v>61884.471319999982</v>
      </c>
      <c r="AF800" s="155">
        <f>+AD800*35%</f>
        <v>154711.17829999994</v>
      </c>
      <c r="AG800" s="2">
        <f>+AD800*F800</f>
        <v>603174680.99789977</v>
      </c>
      <c r="AH800" s="2">
        <f>+AE800*F800</f>
        <v>84444455.339705974</v>
      </c>
      <c r="AI800" s="2">
        <f>+AF800*F800</f>
        <v>211111138.34926492</v>
      </c>
      <c r="AJ800" s="2">
        <f>SUM(AG800:AI800)</f>
        <v>898730274.68687057</v>
      </c>
      <c r="AK800" s="2">
        <f>+AD800*G800</f>
        <v>603174680.99789977</v>
      </c>
      <c r="AL800" s="2">
        <f>+AE800*G800</f>
        <v>84444455.339705974</v>
      </c>
      <c r="AM800" s="2">
        <f>+AF800*G800</f>
        <v>211111138.34926492</v>
      </c>
      <c r="AN800" s="155">
        <f>SUM(AK800:AM800)</f>
        <v>898730274.68687057</v>
      </c>
      <c r="AQ800" s="145" t="s">
        <v>525</v>
      </c>
      <c r="AU800" s="8">
        <f>+K800</f>
        <v>235000</v>
      </c>
      <c r="AV800" s="8">
        <f>+L800</f>
        <v>207031.93799999985</v>
      </c>
      <c r="AW800" s="2">
        <f>+M800</f>
        <v>442031.93799999985</v>
      </c>
      <c r="AX800" s="8">
        <f>F800*AW800</f>
        <v>603174680.99789977</v>
      </c>
      <c r="AY800" s="8">
        <f>IF(AQ800="CT",7%,5%)*AX800</f>
        <v>42222227.669852987</v>
      </c>
      <c r="AZ800" s="8">
        <f>AX800*2%</f>
        <v>12063493.619957997</v>
      </c>
      <c r="BA800" s="8">
        <f>IF(BB800&gt;0,0,AX800*5%)</f>
        <v>0</v>
      </c>
      <c r="BB800" s="8">
        <f>(AX800-BG800)*35%</f>
        <v>211111138.34926492</v>
      </c>
      <c r="BC800" s="8">
        <f>+AX800+AY800+AZ800+BA800+BB800</f>
        <v>868571540.63697577</v>
      </c>
      <c r="BD800" s="8">
        <f>AX800-AT800</f>
        <v>603174680.99789977</v>
      </c>
      <c r="BE800" s="2"/>
      <c r="BH800" s="2"/>
    </row>
    <row r="801" spans="1:60" ht="34" hidden="1" outlineLevel="1" x14ac:dyDescent="0.2">
      <c r="A801" s="1" t="s">
        <v>980</v>
      </c>
      <c r="B801" s="82">
        <v>28</v>
      </c>
      <c r="C801" s="144" t="s">
        <v>1248</v>
      </c>
      <c r="D801" s="144"/>
      <c r="E801" s="82" t="s">
        <v>52</v>
      </c>
      <c r="F801" s="143">
        <v>279.95999999999998</v>
      </c>
      <c r="G801" s="142">
        <f>+[2]THKL!F801</f>
        <v>279.95999999999998</v>
      </c>
      <c r="H801" s="132"/>
      <c r="I801" s="132"/>
      <c r="J801" s="132"/>
      <c r="K801" s="156">
        <f>$K$163</f>
        <v>198000</v>
      </c>
      <c r="L801" s="157">
        <f>$L$152</f>
        <v>207031.93799999985</v>
      </c>
      <c r="M801" s="157">
        <f>SUM(K801:L801)</f>
        <v>405031.93799999985</v>
      </c>
      <c r="N801" s="83">
        <f>IF(V801&lt;&gt;"VTC VHm",_xlfn.XLOOKUP(Z801,$AC$4015:$AC$4035,$AD$4015:$AD$4035,0)*M801,_xlfn.XLOOKUP(Z801,$AC$4015:$AC$4035,$AD$4015:$AD$4035,0)*L801)</f>
        <v>72461.178299999941</v>
      </c>
      <c r="O801" s="83">
        <f>IF(V801&lt;&gt;"VTC VHm",_xlfn.XLOOKUP(Z801,$AC$4015:$AC$4035,$AE$4015:$AE$4035,0)*M801,_xlfn.XLOOKUP(Z801,$AC$4015:$AC$4035,$AE$4015:$AE$4035,0)*L801)</f>
        <v>0</v>
      </c>
      <c r="P801" s="83">
        <f>SUM(N801:O801)</f>
        <v>72461.178299999941</v>
      </c>
      <c r="Q801" s="157">
        <f>M801*G801</f>
        <v>113392741.36247995</v>
      </c>
      <c r="R801" s="157">
        <f>G801*P801</f>
        <v>20286231.476867981</v>
      </c>
      <c r="S801" s="83">
        <f>SUM(Q801:R801)</f>
        <v>133678972.83934793</v>
      </c>
      <c r="T801" s="156" t="s">
        <v>716</v>
      </c>
      <c r="U801" s="132"/>
      <c r="V801" s="82" t="s">
        <v>34</v>
      </c>
      <c r="W801" s="132"/>
      <c r="X801" s="44" t="s">
        <v>33</v>
      </c>
      <c r="Y801" s="44"/>
      <c r="Z801" s="44" t="s">
        <v>16</v>
      </c>
      <c r="AA801" s="44" t="s">
        <v>80</v>
      </c>
      <c r="AB801" s="2">
        <v>411255.38027447241</v>
      </c>
      <c r="AC801" s="2">
        <v>115135056.26164129</v>
      </c>
      <c r="AD801" s="2">
        <f>+M801</f>
        <v>405031.93799999985</v>
      </c>
      <c r="AE801" s="2">
        <f>+AD801*14%</f>
        <v>56704.471319999982</v>
      </c>
      <c r="AF801" s="155">
        <f>+AD801*35%</f>
        <v>141761.17829999994</v>
      </c>
      <c r="AG801" s="2">
        <f>+AD801*F801</f>
        <v>113392741.36247995</v>
      </c>
      <c r="AH801" s="2">
        <f>+AE801*F801</f>
        <v>15874983.790747194</v>
      </c>
      <c r="AI801" s="2">
        <f>+AF801*F801</f>
        <v>39687459.476867981</v>
      </c>
      <c r="AJ801" s="2">
        <f>SUM(AG801:AI801)</f>
        <v>168955184.63009512</v>
      </c>
      <c r="AK801" s="2">
        <f>+AD801*G801</f>
        <v>113392741.36247995</v>
      </c>
      <c r="AL801" s="2">
        <f>+AE801*G801</f>
        <v>15874983.790747194</v>
      </c>
      <c r="AM801" s="2">
        <f>+AF801*G801</f>
        <v>39687459.476867981</v>
      </c>
      <c r="AN801" s="155">
        <f>SUM(AK801:AM801)</f>
        <v>168955184.63009512</v>
      </c>
      <c r="AQ801" s="145" t="s">
        <v>525</v>
      </c>
      <c r="AU801" s="8">
        <f>+K801</f>
        <v>198000</v>
      </c>
      <c r="AV801" s="8">
        <f>+L801</f>
        <v>207031.93799999985</v>
      </c>
      <c r="AW801" s="2">
        <f>+M801</f>
        <v>405031.93799999985</v>
      </c>
      <c r="AX801" s="8">
        <f>F801*AW801</f>
        <v>113392741.36247995</v>
      </c>
      <c r="AY801" s="8">
        <f>IF(AQ801="CT",7%,5%)*AX801</f>
        <v>7937491.8953735977</v>
      </c>
      <c r="AZ801" s="8">
        <f>AX801*2%</f>
        <v>2267854.8272495992</v>
      </c>
      <c r="BA801" s="8">
        <f>IF(BB801&gt;0,0,AX801*5%)</f>
        <v>0</v>
      </c>
      <c r="BB801" s="8">
        <f>(AX801-BG801)*35%</f>
        <v>39687459.476867981</v>
      </c>
      <c r="BC801" s="8">
        <f>+AX801+AY801+AZ801+BA801+BB801</f>
        <v>163285547.56197113</v>
      </c>
      <c r="BD801" s="8">
        <f>AX801-AT801</f>
        <v>113392741.36247995</v>
      </c>
      <c r="BE801" s="2"/>
      <c r="BH801" s="2"/>
    </row>
    <row r="802" spans="1:60" ht="34" hidden="1" outlineLevel="1" x14ac:dyDescent="0.2">
      <c r="A802" s="1" t="s">
        <v>989</v>
      </c>
      <c r="B802" s="82">
        <v>29</v>
      </c>
      <c r="C802" s="144" t="s">
        <v>734</v>
      </c>
      <c r="D802" s="144"/>
      <c r="E802" s="82" t="s">
        <v>52</v>
      </c>
      <c r="F802" s="143">
        <v>106.01</v>
      </c>
      <c r="G802" s="142">
        <f>+[2]THKL!F802</f>
        <v>106.01</v>
      </c>
      <c r="H802" s="132"/>
      <c r="I802" s="132"/>
      <c r="J802" s="132"/>
      <c r="K802" s="156">
        <f>$K$152</f>
        <v>198000</v>
      </c>
      <c r="L802" s="157">
        <f>$L$152</f>
        <v>207031.93799999985</v>
      </c>
      <c r="M802" s="157">
        <f>SUM(K802:L802)</f>
        <v>405031.93799999985</v>
      </c>
      <c r="N802" s="83">
        <f>IF(V802&lt;&gt;"VTC VHm",_xlfn.XLOOKUP(Z802,$AC$4015:$AC$4035,$AD$4015:$AD$4035,0)*M802,_xlfn.XLOOKUP(Z802,$AC$4015:$AC$4035,$AD$4015:$AD$4035,0)*L802)</f>
        <v>72461.178299999941</v>
      </c>
      <c r="O802" s="83">
        <f>IF(V802&lt;&gt;"VTC VHm",_xlfn.XLOOKUP(Z802,$AC$4015:$AC$4035,$AE$4015:$AE$4035,0)*M802,_xlfn.XLOOKUP(Z802,$AC$4015:$AC$4035,$AE$4015:$AE$4035,0)*L802)</f>
        <v>0</v>
      </c>
      <c r="P802" s="83">
        <f>SUM(N802:O802)</f>
        <v>72461.178299999941</v>
      </c>
      <c r="Q802" s="157">
        <f>M802*G802</f>
        <v>42937435.747379988</v>
      </c>
      <c r="R802" s="157">
        <f>G802*P802</f>
        <v>7681609.5115829939</v>
      </c>
      <c r="S802" s="83">
        <f>SUM(Q802:R802)</f>
        <v>50619045.258962981</v>
      </c>
      <c r="T802" s="156" t="s">
        <v>716</v>
      </c>
      <c r="U802" s="132"/>
      <c r="V802" s="82" t="s">
        <v>34</v>
      </c>
      <c r="W802" s="132"/>
      <c r="X802" s="44" t="s">
        <v>33</v>
      </c>
      <c r="Y802" s="44"/>
      <c r="Z802" s="44" t="s">
        <v>16</v>
      </c>
      <c r="AA802" s="44" t="s">
        <v>80</v>
      </c>
      <c r="AB802" s="2">
        <v>440287.92672507092</v>
      </c>
      <c r="AC802" s="2">
        <v>46674923.112124771</v>
      </c>
      <c r="AD802" s="2">
        <f>+M802</f>
        <v>405031.93799999985</v>
      </c>
      <c r="AE802" s="2">
        <f>+AD802*14%</f>
        <v>56704.471319999982</v>
      </c>
      <c r="AF802" s="155">
        <f>+AD802*35%</f>
        <v>141761.17829999994</v>
      </c>
      <c r="AG802" s="2">
        <f>+AD802*F802</f>
        <v>42937435.747379988</v>
      </c>
      <c r="AH802" s="2">
        <f>+AE802*F802</f>
        <v>6011241.0046331985</v>
      </c>
      <c r="AI802" s="2">
        <f>+AF802*F802</f>
        <v>15028102.511582995</v>
      </c>
      <c r="AJ802" s="2">
        <f>SUM(AG802:AI802)</f>
        <v>63976779.263596177</v>
      </c>
      <c r="AK802" s="2">
        <f>+AD802*G802</f>
        <v>42937435.747379988</v>
      </c>
      <c r="AL802" s="2">
        <f>+AE802*G802</f>
        <v>6011241.0046331985</v>
      </c>
      <c r="AM802" s="2">
        <f>+AF802*G802</f>
        <v>15028102.511582995</v>
      </c>
      <c r="AN802" s="155">
        <f>SUM(AK802:AM802)</f>
        <v>63976779.263596177</v>
      </c>
      <c r="AQ802" s="145" t="s">
        <v>525</v>
      </c>
      <c r="AU802" s="8">
        <f>+K802</f>
        <v>198000</v>
      </c>
      <c r="AV802" s="8">
        <f>+L802</f>
        <v>207031.93799999985</v>
      </c>
      <c r="AW802" s="2">
        <f>+M802</f>
        <v>405031.93799999985</v>
      </c>
      <c r="AX802" s="8">
        <f>F802*AW802</f>
        <v>42937435.747379988</v>
      </c>
      <c r="AY802" s="8">
        <f>IF(AQ802="CT",7%,5%)*AX802</f>
        <v>3005620.5023165992</v>
      </c>
      <c r="AZ802" s="8">
        <f>AX802*2%</f>
        <v>858748.7149475998</v>
      </c>
      <c r="BA802" s="8">
        <f>IF(BB802&gt;0,0,AX802*5%)</f>
        <v>0</v>
      </c>
      <c r="BB802" s="8">
        <f>(AX802-BG802)*35%</f>
        <v>15028102.511582995</v>
      </c>
      <c r="BC802" s="8">
        <f>+AX802+AY802+AZ802+BA802+BB802</f>
        <v>61829907.476227179</v>
      </c>
      <c r="BD802" s="8">
        <f>AX802-AT802</f>
        <v>42937435.747379988</v>
      </c>
      <c r="BE802" s="2"/>
      <c r="BH802" s="2"/>
    </row>
    <row r="803" spans="1:60" ht="34" hidden="1" outlineLevel="1" x14ac:dyDescent="0.2">
      <c r="A803" s="1" t="s">
        <v>987</v>
      </c>
      <c r="B803" s="82">
        <v>30</v>
      </c>
      <c r="C803" s="144" t="s">
        <v>887</v>
      </c>
      <c r="D803" s="144"/>
      <c r="E803" s="82" t="s">
        <v>52</v>
      </c>
      <c r="F803" s="143">
        <v>176.69</v>
      </c>
      <c r="G803" s="142">
        <f>+[2]THKL!F803</f>
        <v>176.69</v>
      </c>
      <c r="H803" s="132"/>
      <c r="I803" s="132"/>
      <c r="J803" s="132"/>
      <c r="K803" s="156" t="str">
        <f>$K$159</f>
        <v>Bao gồm</v>
      </c>
      <c r="L803" s="157">
        <f>$L$159</f>
        <v>109895.88855555556</v>
      </c>
      <c r="M803" s="157">
        <f>SUM(K803:L803)</f>
        <v>109895.88855555556</v>
      </c>
      <c r="N803" s="83">
        <f>IF(V803&lt;&gt;"VTC VHm",_xlfn.XLOOKUP(Z803,$AC$4015:$AC$4035,$AD$4015:$AD$4035,0)*M803,_xlfn.XLOOKUP(Z803,$AC$4015:$AC$4035,$AD$4015:$AD$4035,0)*L803)</f>
        <v>38463.560994444444</v>
      </c>
      <c r="O803" s="83">
        <f>IF(V803&lt;&gt;"VTC VHm",_xlfn.XLOOKUP(Z803,$AC$4015:$AC$4035,$AE$4015:$AE$4035,0)*M803,_xlfn.XLOOKUP(Z803,$AC$4015:$AC$4035,$AE$4015:$AE$4035,0)*L803)</f>
        <v>0</v>
      </c>
      <c r="P803" s="83">
        <f>SUM(N803:O803)</f>
        <v>38463.560994444444</v>
      </c>
      <c r="Q803" s="157">
        <f>M803*G803</f>
        <v>19417504.548881114</v>
      </c>
      <c r="R803" s="157">
        <f>G803*P803</f>
        <v>6796126.5921083884</v>
      </c>
      <c r="S803" s="83">
        <f>SUM(Q803:R803)</f>
        <v>26213631.140989501</v>
      </c>
      <c r="T803" s="125" t="s">
        <v>103</v>
      </c>
      <c r="U803" s="132"/>
      <c r="V803" s="132"/>
      <c r="W803" s="132"/>
      <c r="X803" s="44" t="s">
        <v>33</v>
      </c>
      <c r="Y803" s="44"/>
      <c r="Z803" s="44" t="s">
        <v>16</v>
      </c>
      <c r="AA803" s="44" t="s">
        <v>80</v>
      </c>
      <c r="AB803" s="2">
        <v>63418.406507145934</v>
      </c>
      <c r="AC803" s="2">
        <v>11205398.245747615</v>
      </c>
      <c r="AD803" s="2">
        <f>+M803</f>
        <v>109895.88855555556</v>
      </c>
      <c r="AE803" s="2">
        <f>+AD803*14%</f>
        <v>15385.424397777781</v>
      </c>
      <c r="AF803" s="155">
        <f>+AD803*35%</f>
        <v>38463.560994444444</v>
      </c>
      <c r="AG803" s="2">
        <f>+AD803*F803</f>
        <v>19417504.548881114</v>
      </c>
      <c r="AH803" s="2">
        <f>+AE803*F803</f>
        <v>2718450.6368433558</v>
      </c>
      <c r="AI803" s="2">
        <f>+AF803*F803</f>
        <v>6796126.5921083884</v>
      </c>
      <c r="AJ803" s="2">
        <f>SUM(AG803:AI803)</f>
        <v>28932081.777832858</v>
      </c>
      <c r="AK803" s="2">
        <f>+AD803*G803</f>
        <v>19417504.548881114</v>
      </c>
      <c r="AL803" s="2">
        <f>+AE803*G803</f>
        <v>2718450.6368433558</v>
      </c>
      <c r="AM803" s="2">
        <f>+AF803*G803</f>
        <v>6796126.5921083884</v>
      </c>
      <c r="AN803" s="155">
        <f>SUM(AK803:AM803)</f>
        <v>28932081.777832858</v>
      </c>
      <c r="AQ803" s="145" t="s">
        <v>525</v>
      </c>
      <c r="AU803" s="8" t="str">
        <f>+K803</f>
        <v>Bao gồm</v>
      </c>
      <c r="AV803" s="8">
        <f>+L803</f>
        <v>109895.88855555556</v>
      </c>
      <c r="AW803" s="2">
        <f>+M803</f>
        <v>109895.88855555556</v>
      </c>
      <c r="AX803" s="8">
        <f>F803*AW803</f>
        <v>19417504.548881114</v>
      </c>
      <c r="AY803" s="8">
        <f>IF(AQ803="CT",7%,5%)*AX803</f>
        <v>1359225.3184216782</v>
      </c>
      <c r="AZ803" s="8">
        <f>AX803*2%</f>
        <v>388350.09097762225</v>
      </c>
      <c r="BA803" s="8">
        <f>IF(BB803&gt;0,0,AX803*5%)</f>
        <v>0</v>
      </c>
      <c r="BB803" s="8">
        <f>(AX803-BG803)*35%</f>
        <v>6796126.5921083894</v>
      </c>
      <c r="BC803" s="8">
        <f>+AX803+AY803+AZ803+BA803+BB803</f>
        <v>27961206.550388806</v>
      </c>
      <c r="BD803" s="8">
        <f>AX803-AT803</f>
        <v>19417504.548881114</v>
      </c>
      <c r="BE803" s="2"/>
      <c r="BH803" s="2"/>
    </row>
    <row r="804" spans="1:60" ht="34" hidden="1" outlineLevel="1" x14ac:dyDescent="0.2">
      <c r="A804" s="1" t="s">
        <v>985</v>
      </c>
      <c r="B804" s="82">
        <v>31</v>
      </c>
      <c r="C804" s="144" t="s">
        <v>886</v>
      </c>
      <c r="D804" s="144"/>
      <c r="E804" s="82" t="s">
        <v>52</v>
      </c>
      <c r="F804" s="143">
        <v>1148.6500000000001</v>
      </c>
      <c r="G804" s="142">
        <f>+[2]THKL!F804</f>
        <v>1148.6500000000001</v>
      </c>
      <c r="H804" s="176"/>
      <c r="I804" s="176"/>
      <c r="J804" s="176"/>
      <c r="K804" s="156">
        <f>$K$164</f>
        <v>390000</v>
      </c>
      <c r="L804" s="157">
        <f>'[3]BDG (XD)'!$AA$1087</f>
        <v>125541.6</v>
      </c>
      <c r="M804" s="157">
        <f>SUM(K804:L804)</f>
        <v>515541.6</v>
      </c>
      <c r="N804" s="83">
        <f>IF(V804&lt;&gt;"VTC VHm",_xlfn.XLOOKUP(Z804,$AC$4015:$AC$4035,$AD$4015:$AD$4035,0)*M804,_xlfn.XLOOKUP(Z804,$AC$4015:$AC$4035,$AD$4015:$AD$4035,0)*L804)</f>
        <v>43939.56</v>
      </c>
      <c r="O804" s="83">
        <f>IF(V804&lt;&gt;"VTC VHm",_xlfn.XLOOKUP(Z804,$AC$4015:$AC$4035,$AE$4015:$AE$4035,0)*M804,_xlfn.XLOOKUP(Z804,$AC$4015:$AC$4035,$AE$4015:$AE$4035,0)*L804)</f>
        <v>0</v>
      </c>
      <c r="P804" s="83">
        <f>SUM(N804:O804)</f>
        <v>43939.56</v>
      </c>
      <c r="Q804" s="157">
        <f>M804*G804</f>
        <v>592176858.84000003</v>
      </c>
      <c r="R804" s="157">
        <f>G804*P804</f>
        <v>50471175.594000004</v>
      </c>
      <c r="S804" s="83">
        <f>SUM(Q804:R804)</f>
        <v>642648034.43400002</v>
      </c>
      <c r="T804" s="156" t="s">
        <v>716</v>
      </c>
      <c r="U804" s="176"/>
      <c r="V804" s="82" t="s">
        <v>34</v>
      </c>
      <c r="W804" s="176"/>
      <c r="X804" s="44" t="s">
        <v>33</v>
      </c>
      <c r="Y804" s="44"/>
      <c r="Z804" s="44" t="s">
        <v>16</v>
      </c>
      <c r="AA804" s="44" t="s">
        <v>80</v>
      </c>
      <c r="AB804" s="2">
        <v>562870.23663589614</v>
      </c>
      <c r="AC804" s="2">
        <v>646540897.31182218</v>
      </c>
      <c r="AD804" s="2">
        <f>+M804</f>
        <v>515541.6</v>
      </c>
      <c r="AE804" s="2">
        <f>+AD804*14%</f>
        <v>72175.824000000008</v>
      </c>
      <c r="AF804" s="155">
        <f>+AD804*35%</f>
        <v>180439.55999999997</v>
      </c>
      <c r="AG804" s="2">
        <f>+AD804*F804</f>
        <v>592176858.84000003</v>
      </c>
      <c r="AH804" s="2">
        <f>+AE804*F804</f>
        <v>82904760.237600014</v>
      </c>
      <c r="AI804" s="2">
        <f>+AF804*F804</f>
        <v>207261900.59399998</v>
      </c>
      <c r="AJ804" s="2">
        <f>SUM(AG804:AI804)</f>
        <v>882343519.67159998</v>
      </c>
      <c r="AK804" s="2">
        <f>+AD804*G804</f>
        <v>592176858.84000003</v>
      </c>
      <c r="AL804" s="2">
        <f>+AE804*G804</f>
        <v>82904760.237600014</v>
      </c>
      <c r="AM804" s="2">
        <f>+AF804*G804</f>
        <v>207261900.59399998</v>
      </c>
      <c r="AN804" s="155">
        <f>SUM(AK804:AM804)</f>
        <v>882343519.67159998</v>
      </c>
      <c r="AQ804" s="145" t="s">
        <v>525</v>
      </c>
      <c r="AU804" s="8">
        <f>+K804</f>
        <v>390000</v>
      </c>
      <c r="AV804" s="8">
        <f>+L804</f>
        <v>125541.6</v>
      </c>
      <c r="AW804" s="2">
        <f>+M804</f>
        <v>515541.6</v>
      </c>
      <c r="AX804" s="8">
        <f>F804*AW804</f>
        <v>592176858.84000003</v>
      </c>
      <c r="AY804" s="8">
        <f>IF(AQ804="CT",7%,5%)*AX804</f>
        <v>41452380.118800007</v>
      </c>
      <c r="AZ804" s="8">
        <f>AX804*2%</f>
        <v>11843537.176800001</v>
      </c>
      <c r="BA804" s="8">
        <f>IF(BB804&gt;0,0,AX804*5%)</f>
        <v>0</v>
      </c>
      <c r="BB804" s="8">
        <f>(AX804-BG804)*35%</f>
        <v>207261900.59400001</v>
      </c>
      <c r="BC804" s="8">
        <f>+AX804+AY804+AZ804+BA804+BB804</f>
        <v>852734676.72960007</v>
      </c>
      <c r="BD804" s="8">
        <f>AX804-AT804</f>
        <v>592176858.84000003</v>
      </c>
      <c r="BE804" s="2"/>
      <c r="BH804" s="2"/>
    </row>
    <row r="805" spans="1:60" ht="34" hidden="1" outlineLevel="1" x14ac:dyDescent="0.2">
      <c r="A805" s="1" t="s">
        <v>979</v>
      </c>
      <c r="B805" s="82">
        <v>32</v>
      </c>
      <c r="C805" s="144" t="s">
        <v>715</v>
      </c>
      <c r="D805" s="144"/>
      <c r="E805" s="82" t="s">
        <v>52</v>
      </c>
      <c r="F805" s="143">
        <v>99.153000000000006</v>
      </c>
      <c r="G805" s="142">
        <f>+[2]THKL!F805</f>
        <v>99.153000000000006</v>
      </c>
      <c r="H805" s="132"/>
      <c r="I805" s="132"/>
      <c r="J805" s="132"/>
      <c r="K805" s="156" t="str">
        <f>$K$165</f>
        <v>Bao gồm</v>
      </c>
      <c r="L805" s="157">
        <f>$L$165</f>
        <v>2260000</v>
      </c>
      <c r="M805" s="157">
        <f>SUM(K805:L805)</f>
        <v>2260000</v>
      </c>
      <c r="N805" s="83">
        <f>IF(V805&lt;&gt;"VTC VHm",_xlfn.XLOOKUP(Z805,$AC$4015:$AC$4035,$AD$4015:$AD$4035,0)*M805,_xlfn.XLOOKUP(Z805,$AC$4015:$AC$4035,$AD$4015:$AD$4035,0)*L805)</f>
        <v>113000</v>
      </c>
      <c r="O805" s="83">
        <f>IF(V805&lt;&gt;"VTC VHm",_xlfn.XLOOKUP(Z805,$AC$4015:$AC$4035,$AE$4015:$AE$4035,0)*M805,_xlfn.XLOOKUP(Z805,$AC$4015:$AC$4035,$AE$4015:$AE$4035,0)*L805)</f>
        <v>0</v>
      </c>
      <c r="P805" s="83">
        <f>SUM(N805:O805)</f>
        <v>113000</v>
      </c>
      <c r="Q805" s="157">
        <f>M805*G805</f>
        <v>224085780</v>
      </c>
      <c r="R805" s="157">
        <f>G805*P805</f>
        <v>11204289</v>
      </c>
      <c r="S805" s="83">
        <f>SUM(Q805:R805)</f>
        <v>235290069</v>
      </c>
      <c r="T805" s="156" t="s">
        <v>100</v>
      </c>
      <c r="U805" s="132"/>
      <c r="V805" s="132"/>
      <c r="W805" s="132"/>
      <c r="X805" s="44" t="s">
        <v>33</v>
      </c>
      <c r="Y805" s="44"/>
      <c r="Z805" s="44" t="s">
        <v>11</v>
      </c>
      <c r="AA805" s="44" t="s">
        <v>80</v>
      </c>
      <c r="AB805" s="2">
        <v>2337714.1818811591</v>
      </c>
      <c r="AC805" s="2">
        <v>231791374.27606258</v>
      </c>
      <c r="AD805" s="2">
        <f>+M805</f>
        <v>2260000</v>
      </c>
      <c r="AE805" s="2">
        <f>+AD805*14%</f>
        <v>316400.00000000006</v>
      </c>
      <c r="AF805" s="155">
        <f>+AD805*35%</f>
        <v>791000</v>
      </c>
      <c r="AG805" s="2">
        <f>+AD805*F805</f>
        <v>224085780</v>
      </c>
      <c r="AH805" s="2">
        <f>+AE805*F805</f>
        <v>31372009.200000007</v>
      </c>
      <c r="AI805" s="2">
        <f>+AF805*F805</f>
        <v>78430023</v>
      </c>
      <c r="AJ805" s="2">
        <f>SUM(AG805:AI805)</f>
        <v>333887812.20000005</v>
      </c>
      <c r="AK805" s="2">
        <f>+AD805*G805</f>
        <v>224085780</v>
      </c>
      <c r="AL805" s="2">
        <f>+AE805*G805</f>
        <v>31372009.200000007</v>
      </c>
      <c r="AM805" s="2">
        <f>+AF805*G805</f>
        <v>78430023</v>
      </c>
      <c r="AN805" s="155">
        <f>SUM(AK805:AM805)</f>
        <v>333887812.20000005</v>
      </c>
      <c r="AQ805" s="145" t="s">
        <v>525</v>
      </c>
      <c r="AU805" s="8" t="str">
        <f>+K805</f>
        <v>Bao gồm</v>
      </c>
      <c r="AV805" s="8">
        <f>+L805</f>
        <v>2260000</v>
      </c>
      <c r="AW805" s="2">
        <f>+M805</f>
        <v>2260000</v>
      </c>
      <c r="AX805" s="8">
        <f>F805*AW805</f>
        <v>224085780</v>
      </c>
      <c r="AY805" s="8">
        <f>IF(AQ805="CT",7%,5%)*AX805</f>
        <v>15686004.600000001</v>
      </c>
      <c r="AZ805" s="8">
        <f>AX805*2%</f>
        <v>4481715.6000000006</v>
      </c>
      <c r="BA805" s="8">
        <f>IF(BB805&gt;0,0,AX805*5%)</f>
        <v>0</v>
      </c>
      <c r="BB805" s="8">
        <f>(AX805-BG805)*35%</f>
        <v>78430023</v>
      </c>
      <c r="BC805" s="8">
        <f>+AX805+AY805+AZ805+BA805+BB805</f>
        <v>322683523.19999999</v>
      </c>
      <c r="BD805" s="8">
        <f>AX805-AT805</f>
        <v>224085780</v>
      </c>
      <c r="BE805" s="2"/>
      <c r="BH805" s="2"/>
    </row>
    <row r="806" spans="1:60" ht="34" hidden="1" outlineLevel="1" x14ac:dyDescent="0.2">
      <c r="A806" s="1" t="s">
        <v>984</v>
      </c>
      <c r="B806" s="82">
        <v>33</v>
      </c>
      <c r="C806" s="144" t="s">
        <v>885</v>
      </c>
      <c r="D806" s="144"/>
      <c r="E806" s="82" t="s">
        <v>52</v>
      </c>
      <c r="F806" s="143">
        <v>195.72399999999999</v>
      </c>
      <c r="G806" s="142">
        <f>+[2]THKL!F806</f>
        <v>195.72399999999999</v>
      </c>
      <c r="H806" s="132"/>
      <c r="I806" s="132"/>
      <c r="J806" s="132"/>
      <c r="K806" s="156">
        <f>$K$152</f>
        <v>198000</v>
      </c>
      <c r="L806" s="157">
        <f>'[3]BDG (XD)'!$AA$1081</f>
        <v>263876.0280000004</v>
      </c>
      <c r="M806" s="157">
        <f>SUM(K806:L806)</f>
        <v>461876.0280000004</v>
      </c>
      <c r="N806" s="83">
        <f>IF(V806&lt;&gt;"VTC VHm",_xlfn.XLOOKUP(Z806,$AC$4015:$AC$4035,$AD$4015:$AD$4035,0)*M806,_xlfn.XLOOKUP(Z806,$AC$4015:$AC$4035,$AD$4015:$AD$4035,0)*L806)</f>
        <v>92356.609800000137</v>
      </c>
      <c r="O806" s="83">
        <f>IF(V806&lt;&gt;"VTC VHm",_xlfn.XLOOKUP(Z806,$AC$4015:$AC$4035,$AE$4015:$AE$4035,0)*M806,_xlfn.XLOOKUP(Z806,$AC$4015:$AC$4035,$AE$4015:$AE$4035,0)*L806)</f>
        <v>0</v>
      </c>
      <c r="P806" s="83">
        <f>SUM(N806:O806)</f>
        <v>92356.609800000137</v>
      </c>
      <c r="Q806" s="157">
        <f>M806*G806</f>
        <v>90400223.704272076</v>
      </c>
      <c r="R806" s="157">
        <f>G806*P806</f>
        <v>18076405.096495226</v>
      </c>
      <c r="S806" s="83">
        <f>SUM(Q806:R806)</f>
        <v>108476628.8007673</v>
      </c>
      <c r="T806" s="156" t="s">
        <v>716</v>
      </c>
      <c r="U806" s="132"/>
      <c r="V806" s="82" t="s">
        <v>34</v>
      </c>
      <c r="W806" s="132"/>
      <c r="X806" s="44" t="s">
        <v>33</v>
      </c>
      <c r="Y806" s="44"/>
      <c r="Z806" s="44" t="s">
        <v>16</v>
      </c>
      <c r="AA806" s="44" t="s">
        <v>80</v>
      </c>
      <c r="AB806" s="2">
        <v>509490.20067615865</v>
      </c>
      <c r="AC806" s="2">
        <v>99719460.037140474</v>
      </c>
      <c r="AD806" s="2">
        <f>+M806</f>
        <v>461876.0280000004</v>
      </c>
      <c r="AE806" s="2">
        <f>+AD806*14%</f>
        <v>64662.64392000006</v>
      </c>
      <c r="AF806" s="155">
        <f>+AD806*35%</f>
        <v>161656.60980000012</v>
      </c>
      <c r="AG806" s="2">
        <f>+AD806*F806</f>
        <v>90400223.704272076</v>
      </c>
      <c r="AH806" s="2">
        <f>+AE806*F806</f>
        <v>12656031.318598092</v>
      </c>
      <c r="AI806" s="2">
        <f>+AF806*F806</f>
        <v>31640078.296495222</v>
      </c>
      <c r="AJ806" s="2">
        <f>SUM(AG806:AI806)</f>
        <v>134696333.31936538</v>
      </c>
      <c r="AK806" s="2">
        <f>+AD806*G806</f>
        <v>90400223.704272076</v>
      </c>
      <c r="AL806" s="2">
        <f>+AE806*G806</f>
        <v>12656031.318598092</v>
      </c>
      <c r="AM806" s="2">
        <f>+AF806*G806</f>
        <v>31640078.296495222</v>
      </c>
      <c r="AN806" s="155">
        <f>SUM(AK806:AM806)</f>
        <v>134696333.31936538</v>
      </c>
      <c r="AQ806" s="145" t="s">
        <v>525</v>
      </c>
      <c r="AU806" s="8">
        <f>+K806</f>
        <v>198000</v>
      </c>
      <c r="AV806" s="8">
        <f>+L806</f>
        <v>263876.0280000004</v>
      </c>
      <c r="AW806" s="2">
        <f>+M806</f>
        <v>461876.0280000004</v>
      </c>
      <c r="AX806" s="8">
        <f>F806*AW806</f>
        <v>90400223.704272076</v>
      </c>
      <c r="AY806" s="8">
        <f>IF(AQ806="CT",7%,5%)*AX806</f>
        <v>6328015.6592990458</v>
      </c>
      <c r="AZ806" s="8">
        <f>AX806*2%</f>
        <v>1808004.4740854416</v>
      </c>
      <c r="BA806" s="8">
        <f>IF(BB806&gt;0,0,AX806*5%)</f>
        <v>0</v>
      </c>
      <c r="BB806" s="8">
        <f>(AX806-BG806)*35%</f>
        <v>31640078.296495225</v>
      </c>
      <c r="BC806" s="8">
        <f>+AX806+AY806+AZ806+BA806+BB806</f>
        <v>130176322.13415179</v>
      </c>
      <c r="BD806" s="8">
        <f>AX806-AT806</f>
        <v>90400223.704272076</v>
      </c>
      <c r="BE806" s="2"/>
      <c r="BH806" s="2"/>
    </row>
    <row r="807" spans="1:60" ht="34" hidden="1" outlineLevel="1" x14ac:dyDescent="0.2">
      <c r="A807" s="1" t="s">
        <v>1247</v>
      </c>
      <c r="B807" s="82">
        <v>34</v>
      </c>
      <c r="C807" s="144" t="s">
        <v>1246</v>
      </c>
      <c r="D807" s="144"/>
      <c r="E807" s="82" t="s">
        <v>52</v>
      </c>
      <c r="F807" s="143">
        <v>43.863999999999997</v>
      </c>
      <c r="G807" s="142">
        <f>+[2]THKL!F807</f>
        <v>43.863999999999997</v>
      </c>
      <c r="H807" s="132"/>
      <c r="I807" s="132"/>
      <c r="J807" s="132"/>
      <c r="K807" s="156">
        <f>$K$153</f>
        <v>235000</v>
      </c>
      <c r="L807" s="157">
        <f>'[3]BDG (XD)'!$AA$1081</f>
        <v>263876.0280000004</v>
      </c>
      <c r="M807" s="157">
        <f>SUM(K807:L807)</f>
        <v>498876.0280000004</v>
      </c>
      <c r="N807" s="83">
        <f>IF(V807&lt;&gt;"VTC VHm",_xlfn.XLOOKUP(Z807,$AC$4015:$AC$4035,$AD$4015:$AD$4035,0)*M807,_xlfn.XLOOKUP(Z807,$AC$4015:$AC$4035,$AD$4015:$AD$4035,0)*L807)</f>
        <v>92356.609800000137</v>
      </c>
      <c r="O807" s="83">
        <f>IF(V807&lt;&gt;"VTC VHm",_xlfn.XLOOKUP(Z807,$AC$4015:$AC$4035,$AE$4015:$AE$4035,0)*M807,_xlfn.XLOOKUP(Z807,$AC$4015:$AC$4035,$AE$4015:$AE$4035,0)*L807)</f>
        <v>0</v>
      </c>
      <c r="P807" s="83">
        <f>SUM(N807:O807)</f>
        <v>92356.609800000137</v>
      </c>
      <c r="Q807" s="157">
        <f>M807*G807</f>
        <v>21882698.092192017</v>
      </c>
      <c r="R807" s="157">
        <f>G807*P807</f>
        <v>4051130.3322672057</v>
      </c>
      <c r="S807" s="83">
        <f>SUM(Q807:R807)</f>
        <v>25933828.424459223</v>
      </c>
      <c r="T807" s="156" t="s">
        <v>716</v>
      </c>
      <c r="U807" s="132"/>
      <c r="V807" s="82" t="s">
        <v>34</v>
      </c>
      <c r="W807" s="132"/>
      <c r="X807" s="44" t="s">
        <v>33</v>
      </c>
      <c r="Y807" s="44"/>
      <c r="Z807" s="44" t="s">
        <v>16</v>
      </c>
      <c r="AA807" s="44" t="s">
        <v>80</v>
      </c>
      <c r="AB807" s="2">
        <v>699767.44183877856</v>
      </c>
      <c r="AC807" s="2">
        <v>30694599.068816181</v>
      </c>
      <c r="AD807" s="2">
        <f>+M807</f>
        <v>498876.0280000004</v>
      </c>
      <c r="AE807" s="2">
        <f>+AD807*14%</f>
        <v>69842.64392000006</v>
      </c>
      <c r="AF807" s="155">
        <f>+AD807*35%</f>
        <v>174606.60980000012</v>
      </c>
      <c r="AG807" s="2">
        <f>+AD807*F807</f>
        <v>21882698.092192017</v>
      </c>
      <c r="AH807" s="2">
        <f>+AE807*F807</f>
        <v>3063577.7329068827</v>
      </c>
      <c r="AI807" s="2">
        <f>+AF807*F807</f>
        <v>7658944.3322672052</v>
      </c>
      <c r="AJ807" s="2">
        <f>SUM(AG807:AI807)</f>
        <v>32605220.157366104</v>
      </c>
      <c r="AK807" s="2">
        <f>+AD807*G807</f>
        <v>21882698.092192017</v>
      </c>
      <c r="AL807" s="2">
        <f>+AE807*G807</f>
        <v>3063577.7329068827</v>
      </c>
      <c r="AM807" s="2">
        <f>+AF807*G807</f>
        <v>7658944.3322672052</v>
      </c>
      <c r="AN807" s="155">
        <f>SUM(AK807:AM807)</f>
        <v>32605220.157366104</v>
      </c>
      <c r="AQ807" s="145" t="s">
        <v>525</v>
      </c>
      <c r="AU807" s="8">
        <f>+K807</f>
        <v>235000</v>
      </c>
      <c r="AV807" s="8">
        <f>+L807</f>
        <v>263876.0280000004</v>
      </c>
      <c r="AW807" s="2">
        <f>+M807</f>
        <v>498876.0280000004</v>
      </c>
      <c r="AX807" s="8">
        <f>F807*AW807</f>
        <v>21882698.092192017</v>
      </c>
      <c r="AY807" s="8">
        <f>IF(AQ807="CT",7%,5%)*AX807</f>
        <v>1531788.8664534413</v>
      </c>
      <c r="AZ807" s="8">
        <f>AX807*2%</f>
        <v>437653.96184384031</v>
      </c>
      <c r="BA807" s="8">
        <f>IF(BB807&gt;0,0,AX807*5%)</f>
        <v>0</v>
      </c>
      <c r="BB807" s="8">
        <f>(AX807-BG807)*35%</f>
        <v>7658944.3322672052</v>
      </c>
      <c r="BC807" s="8">
        <f>+AX807+AY807+AZ807+BA807+BB807</f>
        <v>31511085.252756506</v>
      </c>
      <c r="BD807" s="8">
        <f>AX807-AT807</f>
        <v>21882698.092192017</v>
      </c>
      <c r="BE807" s="2"/>
      <c r="BH807" s="2"/>
    </row>
    <row r="808" spans="1:60" ht="51" hidden="1" outlineLevel="1" x14ac:dyDescent="0.2">
      <c r="A808" s="1" t="s">
        <v>984</v>
      </c>
      <c r="B808" s="82">
        <v>35</v>
      </c>
      <c r="C808" s="144" t="s">
        <v>1245</v>
      </c>
      <c r="D808" s="144"/>
      <c r="E808" s="82" t="s">
        <v>52</v>
      </c>
      <c r="F808" s="143">
        <v>59.795999999999999</v>
      </c>
      <c r="G808" s="142">
        <f>+[2]THKL!F808</f>
        <v>59.795999999999999</v>
      </c>
      <c r="H808" s="132"/>
      <c r="I808" s="132"/>
      <c r="J808" s="132"/>
      <c r="K808" s="156">
        <f>$K$152</f>
        <v>198000</v>
      </c>
      <c r="L808" s="157">
        <f>'[3]BDG (XD)'!$AA$1081</f>
        <v>263876.0280000004</v>
      </c>
      <c r="M808" s="157">
        <f>SUM(K808:L808)</f>
        <v>461876.0280000004</v>
      </c>
      <c r="N808" s="83">
        <f>IF(V808&lt;&gt;"VTC VHm",_xlfn.XLOOKUP(Z808,$AC$4015:$AC$4035,$AD$4015:$AD$4035,0)*M808,_xlfn.XLOOKUP(Z808,$AC$4015:$AC$4035,$AD$4015:$AD$4035,0)*L808)</f>
        <v>92356.609800000137</v>
      </c>
      <c r="O808" s="83">
        <f>IF(V808&lt;&gt;"VTC VHm",_xlfn.XLOOKUP(Z808,$AC$4015:$AC$4035,$AE$4015:$AE$4035,0)*M808,_xlfn.XLOOKUP(Z808,$AC$4015:$AC$4035,$AE$4015:$AE$4035,0)*L808)</f>
        <v>0</v>
      </c>
      <c r="P808" s="83">
        <f>SUM(N808:O808)</f>
        <v>92356.609800000137</v>
      </c>
      <c r="Q808" s="157">
        <f>M808*G808</f>
        <v>27618338.970288023</v>
      </c>
      <c r="R808" s="157">
        <f>G808*P808</f>
        <v>5522555.839600808</v>
      </c>
      <c r="S808" s="83">
        <f>SUM(Q808:R808)</f>
        <v>33140894.809888832</v>
      </c>
      <c r="T808" s="156" t="s">
        <v>716</v>
      </c>
      <c r="U808" s="132"/>
      <c r="V808" s="82" t="s">
        <v>34</v>
      </c>
      <c r="W808" s="132"/>
      <c r="X808" s="44" t="s">
        <v>33</v>
      </c>
      <c r="Y808" s="44"/>
      <c r="Z808" s="44" t="s">
        <v>16</v>
      </c>
      <c r="AA808" s="44" t="s">
        <v>80</v>
      </c>
      <c r="AB808" s="2">
        <v>469262.95481930708</v>
      </c>
      <c r="AC808" s="2">
        <v>28060047.646375287</v>
      </c>
      <c r="AD808" s="2">
        <f>+M808</f>
        <v>461876.0280000004</v>
      </c>
      <c r="AE808" s="2">
        <f>+AD808*14%</f>
        <v>64662.64392000006</v>
      </c>
      <c r="AF808" s="155">
        <f>+AD808*35%</f>
        <v>161656.60980000012</v>
      </c>
      <c r="AG808" s="2">
        <f>+AD808*F808</f>
        <v>27618338.970288023</v>
      </c>
      <c r="AH808" s="2">
        <f>+AE808*F808</f>
        <v>3866567.4558403236</v>
      </c>
      <c r="AI808" s="2">
        <f>+AF808*F808</f>
        <v>9666418.6396008078</v>
      </c>
      <c r="AJ808" s="2">
        <f>SUM(AG808:AI808)</f>
        <v>41151325.065729156</v>
      </c>
      <c r="AK808" s="2">
        <f>+AD808*G808</f>
        <v>27618338.970288023</v>
      </c>
      <c r="AL808" s="2">
        <f>+AE808*G808</f>
        <v>3866567.4558403236</v>
      </c>
      <c r="AM808" s="2">
        <f>+AF808*G808</f>
        <v>9666418.6396008078</v>
      </c>
      <c r="AN808" s="155">
        <f>SUM(AK808:AM808)</f>
        <v>41151325.065729156</v>
      </c>
      <c r="AQ808" s="145" t="s">
        <v>525</v>
      </c>
      <c r="AU808" s="8">
        <f>+K808</f>
        <v>198000</v>
      </c>
      <c r="AV808" s="8">
        <f>+L808</f>
        <v>263876.0280000004</v>
      </c>
      <c r="AW808" s="2">
        <f>+M808</f>
        <v>461876.0280000004</v>
      </c>
      <c r="AX808" s="8">
        <f>F808*AW808</f>
        <v>27618338.970288023</v>
      </c>
      <c r="AY808" s="8">
        <f>IF(AQ808="CT",7%,5%)*AX808</f>
        <v>1933283.7279201618</v>
      </c>
      <c r="AZ808" s="8">
        <f>AX808*2%</f>
        <v>552366.77940576046</v>
      </c>
      <c r="BA808" s="8">
        <f>IF(BB808&gt;0,0,AX808*5%)</f>
        <v>0</v>
      </c>
      <c r="BB808" s="8">
        <f>(AX808-BG808)*35%</f>
        <v>9666418.6396008078</v>
      </c>
      <c r="BC808" s="8">
        <f>+AX808+AY808+AZ808+BA808+BB808</f>
        <v>39770408.117214754</v>
      </c>
      <c r="BD808" s="8">
        <f>AX808-AT808</f>
        <v>27618338.970288023</v>
      </c>
      <c r="BE808" s="2"/>
      <c r="BH808" s="2"/>
    </row>
    <row r="809" spans="1:60" ht="34" hidden="1" outlineLevel="1" x14ac:dyDescent="0.2">
      <c r="A809" s="1" t="s">
        <v>984</v>
      </c>
      <c r="B809" s="82">
        <v>36</v>
      </c>
      <c r="C809" s="144" t="s">
        <v>1244</v>
      </c>
      <c r="D809" s="144"/>
      <c r="E809" s="82" t="s">
        <v>52</v>
      </c>
      <c r="F809" s="143">
        <v>10.237</v>
      </c>
      <c r="G809" s="142">
        <f>+[2]THKL!F809</f>
        <v>10.237</v>
      </c>
      <c r="H809" s="132"/>
      <c r="I809" s="132"/>
      <c r="J809" s="132"/>
      <c r="K809" s="156">
        <f>$K$152</f>
        <v>198000</v>
      </c>
      <c r="L809" s="157">
        <f>'[3]BDG (XD)'!$AA$1081</f>
        <v>263876.0280000004</v>
      </c>
      <c r="M809" s="157">
        <f>SUM(K809:L809)</f>
        <v>461876.0280000004</v>
      </c>
      <c r="N809" s="83">
        <f>IF(V809&lt;&gt;"VTC VHm",_xlfn.XLOOKUP(Z809,$AC$4015:$AC$4035,$AD$4015:$AD$4035,0)*M809,_xlfn.XLOOKUP(Z809,$AC$4015:$AC$4035,$AD$4015:$AD$4035,0)*L809)</f>
        <v>92356.609800000137</v>
      </c>
      <c r="O809" s="83">
        <f>IF(V809&lt;&gt;"VTC VHm",_xlfn.XLOOKUP(Z809,$AC$4015:$AC$4035,$AE$4015:$AE$4035,0)*M809,_xlfn.XLOOKUP(Z809,$AC$4015:$AC$4035,$AE$4015:$AE$4035,0)*L809)</f>
        <v>0</v>
      </c>
      <c r="P809" s="83">
        <f>SUM(N809:O809)</f>
        <v>92356.609800000137</v>
      </c>
      <c r="Q809" s="157">
        <f>M809*G809</f>
        <v>4728224.898636004</v>
      </c>
      <c r="R809" s="157">
        <f>G809*P809</f>
        <v>945454.61452260136</v>
      </c>
      <c r="S809" s="83">
        <f>SUM(Q809:R809)</f>
        <v>5673679.5131586054</v>
      </c>
      <c r="T809" s="156" t="s">
        <v>716</v>
      </c>
      <c r="U809" s="132"/>
      <c r="V809" s="82" t="s">
        <v>34</v>
      </c>
      <c r="W809" s="132"/>
      <c r="X809" s="44" t="s">
        <v>33</v>
      </c>
      <c r="Y809" s="44"/>
      <c r="Z809" s="44" t="s">
        <v>16</v>
      </c>
      <c r="AA809" s="44" t="s">
        <v>80</v>
      </c>
      <c r="AB809" s="2">
        <v>509490.20067615865</v>
      </c>
      <c r="AC809" s="2">
        <v>5215651.1843218366</v>
      </c>
      <c r="AD809" s="2">
        <f>+M809</f>
        <v>461876.0280000004</v>
      </c>
      <c r="AE809" s="2">
        <f>+AD809*14%</f>
        <v>64662.64392000006</v>
      </c>
      <c r="AF809" s="155">
        <f>+AD809*35%</f>
        <v>161656.60980000012</v>
      </c>
      <c r="AG809" s="2">
        <f>+AD809*F809</f>
        <v>4728224.898636004</v>
      </c>
      <c r="AH809" s="2">
        <f>+AE809*F809</f>
        <v>661951.48580904061</v>
      </c>
      <c r="AI809" s="2">
        <f>+AF809*F809</f>
        <v>1654878.7145226013</v>
      </c>
      <c r="AJ809" s="2">
        <f>SUM(AG809:AI809)</f>
        <v>7045055.0989676453</v>
      </c>
      <c r="AK809" s="2">
        <f>+AD809*G809</f>
        <v>4728224.898636004</v>
      </c>
      <c r="AL809" s="2">
        <f>+AE809*G809</f>
        <v>661951.48580904061</v>
      </c>
      <c r="AM809" s="2">
        <f>+AF809*G809</f>
        <v>1654878.7145226013</v>
      </c>
      <c r="AN809" s="155">
        <f>SUM(AK809:AM809)</f>
        <v>7045055.0989676453</v>
      </c>
      <c r="AQ809" s="145" t="s">
        <v>525</v>
      </c>
      <c r="AU809" s="8">
        <f>+K809</f>
        <v>198000</v>
      </c>
      <c r="AV809" s="8">
        <f>+L809</f>
        <v>263876.0280000004</v>
      </c>
      <c r="AW809" s="2">
        <f>+M809</f>
        <v>461876.0280000004</v>
      </c>
      <c r="AX809" s="8">
        <f>F809*AW809</f>
        <v>4728224.898636004</v>
      </c>
      <c r="AY809" s="8">
        <f>IF(AQ809="CT",7%,5%)*AX809</f>
        <v>330975.7429045203</v>
      </c>
      <c r="AZ809" s="8">
        <f>AX809*2%</f>
        <v>94564.497972720084</v>
      </c>
      <c r="BA809" s="8">
        <f>IF(BB809&gt;0,0,AX809*5%)</f>
        <v>0</v>
      </c>
      <c r="BB809" s="8">
        <f>(AX809-BG809)*35%</f>
        <v>1654878.7145226013</v>
      </c>
      <c r="BC809" s="8">
        <f>+AX809+AY809+AZ809+BA809+BB809</f>
        <v>6808643.854035846</v>
      </c>
      <c r="BD809" s="8">
        <f>AX809-AT809</f>
        <v>4728224.898636004</v>
      </c>
      <c r="BE809" s="2"/>
      <c r="BH809" s="2"/>
    </row>
    <row r="810" spans="1:60" s="92" customFormat="1" ht="15.75" customHeight="1" collapsed="1" x14ac:dyDescent="0.2">
      <c r="B810" s="163"/>
      <c r="C810" s="164" t="s">
        <v>109</v>
      </c>
      <c r="D810" s="164"/>
      <c r="E810" s="163"/>
      <c r="F810" s="162"/>
      <c r="G810" s="149">
        <f>+[2]THKL!F810</f>
        <v>0</v>
      </c>
      <c r="H810" s="158"/>
      <c r="I810" s="158"/>
      <c r="J810" s="158"/>
      <c r="K810" s="159"/>
      <c r="L810" s="161"/>
      <c r="M810" s="161">
        <f>SUM(K810:L810)</f>
        <v>0</v>
      </c>
      <c r="N810" s="83">
        <f>IF(V810&lt;&gt;"VTC VHm",_xlfn.XLOOKUP(Z810,$AC$4015:$AC$4035,$AD$4015:$AD$4035,0)*M810,_xlfn.XLOOKUP(Z810,$AC$4015:$AC$4035,$AD$4015:$AD$4035,0)*L810)</f>
        <v>0</v>
      </c>
      <c r="O810" s="83">
        <f>IF(V810&lt;&gt;"VTC VHm",_xlfn.XLOOKUP(Z810,$AC$4015:$AC$4035,$AE$4015:$AE$4035,0)*M810,_xlfn.XLOOKUP(Z810,$AC$4015:$AC$4035,$AE$4015:$AE$4035,0)*L810)</f>
        <v>0</v>
      </c>
      <c r="P810" s="160">
        <f>SUM(N810:O810)</f>
        <v>0</v>
      </c>
      <c r="Q810" s="161">
        <f>M810*G810</f>
        <v>0</v>
      </c>
      <c r="R810" s="161">
        <f>G810*P810</f>
        <v>0</v>
      </c>
      <c r="S810" s="160">
        <f>SUM(Q810:R810)</f>
        <v>0</v>
      </c>
      <c r="T810" s="159"/>
      <c r="U810" s="158"/>
      <c r="V810" s="158"/>
      <c r="W810" s="158"/>
      <c r="X810" s="94" t="s">
        <v>33</v>
      </c>
      <c r="Y810" s="94"/>
      <c r="Z810" s="94"/>
      <c r="AA810" s="44" t="s">
        <v>80</v>
      </c>
      <c r="AB810" s="2"/>
      <c r="AC810" s="2">
        <v>0</v>
      </c>
      <c r="AD810" s="93">
        <f>+M810</f>
        <v>0</v>
      </c>
      <c r="AE810" s="93">
        <f>+AD810*14%</f>
        <v>0</v>
      </c>
      <c r="AF810" s="93">
        <f>+AD810*35%</f>
        <v>0</v>
      </c>
      <c r="AG810" s="93">
        <f>+AD810*F810</f>
        <v>0</v>
      </c>
      <c r="AH810" s="93">
        <f>+AE810*F810</f>
        <v>0</v>
      </c>
      <c r="AI810" s="93">
        <f>+AF810*F810</f>
        <v>0</v>
      </c>
      <c r="AJ810" s="93">
        <f>SUM(AG810:AI810)</f>
        <v>0</v>
      </c>
      <c r="AK810" s="93">
        <f>+AD810*G810</f>
        <v>0</v>
      </c>
      <c r="AL810" s="93">
        <f>+AE810*G810</f>
        <v>0</v>
      </c>
      <c r="AM810" s="93">
        <f>+AF810*G810</f>
        <v>0</v>
      </c>
      <c r="AN810" s="93">
        <f>SUM(AK810:AM810)</f>
        <v>0</v>
      </c>
      <c r="AQ810" s="145" t="s">
        <v>525</v>
      </c>
      <c r="AU810" s="8">
        <f>+K810</f>
        <v>0</v>
      </c>
      <c r="AV810" s="8">
        <f>+L810</f>
        <v>0</v>
      </c>
      <c r="AW810" s="2">
        <f>+M810</f>
        <v>0</v>
      </c>
      <c r="AX810" s="8">
        <f>F810*AW810</f>
        <v>0</v>
      </c>
      <c r="AY810" s="8">
        <f>IF(AQ810="CT",7%,5%)*AX810</f>
        <v>0</v>
      </c>
      <c r="AZ810" s="8">
        <f>AX810*2%</f>
        <v>0</v>
      </c>
      <c r="BA810" s="8">
        <f>IF(BB810&gt;0,0,AX810*5%)</f>
        <v>0</v>
      </c>
      <c r="BB810" s="8">
        <f>(AX810-BG810)*35%</f>
        <v>0</v>
      </c>
      <c r="BC810" s="8">
        <f>+AX810+AY810+AZ810+BA810+BB810</f>
        <v>0</v>
      </c>
      <c r="BD810" s="8">
        <f>AX810-AT810</f>
        <v>0</v>
      </c>
      <c r="BE810" s="2"/>
      <c r="BH810" s="2"/>
    </row>
    <row r="811" spans="1:60" ht="17" hidden="1" outlineLevel="1" x14ac:dyDescent="0.2">
      <c r="A811" s="1" t="s">
        <v>977</v>
      </c>
      <c r="B811" s="82">
        <v>37</v>
      </c>
      <c r="C811" s="144" t="s">
        <v>883</v>
      </c>
      <c r="D811" s="144"/>
      <c r="E811" s="82" t="s">
        <v>52</v>
      </c>
      <c r="F811" s="143">
        <v>2793.105</v>
      </c>
      <c r="G811" s="142">
        <f>+[2]THKL!F811</f>
        <v>2793.105</v>
      </c>
      <c r="H811" s="176"/>
      <c r="I811" s="176"/>
      <c r="J811" s="176"/>
      <c r="K811" s="156" t="str">
        <f>$K$170</f>
        <v>Bao gồm</v>
      </c>
      <c r="L811" s="157">
        <f>$L$170</f>
        <v>181350</v>
      </c>
      <c r="M811" s="157">
        <f>SUM(K811:L811)</f>
        <v>181350</v>
      </c>
      <c r="N811" s="83">
        <f>IF(V811&lt;&gt;"VTC VHm",_xlfn.XLOOKUP(Z811,$AC$4015:$AC$4035,$AD$4015:$AD$4035,0)*M811,_xlfn.XLOOKUP(Z811,$AC$4015:$AC$4035,$AD$4015:$AD$4035,0)*L811)</f>
        <v>63472.499999999993</v>
      </c>
      <c r="O811" s="83">
        <f>IF(V811&lt;&gt;"VTC VHm",_xlfn.XLOOKUP(Z811,$AC$4015:$AC$4035,$AE$4015:$AE$4035,0)*M811,_xlfn.XLOOKUP(Z811,$AC$4015:$AC$4035,$AE$4015:$AE$4035,0)*L811)</f>
        <v>0</v>
      </c>
      <c r="P811" s="83">
        <f>SUM(N811:O811)</f>
        <v>63472.499999999993</v>
      </c>
      <c r="Q811" s="157">
        <f>M811*G811</f>
        <v>506529591.75</v>
      </c>
      <c r="R811" s="157">
        <f>G811*P811</f>
        <v>177285357.11249998</v>
      </c>
      <c r="S811" s="83">
        <f>SUM(Q811:R811)</f>
        <v>683814948.86249995</v>
      </c>
      <c r="T811" s="156" t="s">
        <v>50</v>
      </c>
      <c r="U811" s="176"/>
      <c r="V811" s="176"/>
      <c r="W811" s="176"/>
      <c r="X811" s="44" t="s">
        <v>33</v>
      </c>
      <c r="Y811" s="44"/>
      <c r="Z811" s="44" t="s">
        <v>14</v>
      </c>
      <c r="AA811" s="44" t="s">
        <v>80</v>
      </c>
      <c r="AB811" s="2">
        <v>299480.18301011249</v>
      </c>
      <c r="AC811" s="2">
        <v>836479596.56646025</v>
      </c>
      <c r="AD811" s="2">
        <f>+M811</f>
        <v>181350</v>
      </c>
      <c r="AE811" s="2">
        <f>+AD811*14%</f>
        <v>25389.000000000004</v>
      </c>
      <c r="AF811" s="155">
        <f>+AD811*35%</f>
        <v>63472.499999999993</v>
      </c>
      <c r="AG811" s="2">
        <f>+AD811*F811</f>
        <v>506529591.75</v>
      </c>
      <c r="AH811" s="2">
        <f>+AE811*F811</f>
        <v>70914142.845000014</v>
      </c>
      <c r="AI811" s="2">
        <f>+AF811*F811</f>
        <v>177285357.11249998</v>
      </c>
      <c r="AJ811" s="2">
        <f>SUM(AG811:AI811)</f>
        <v>754729091.70749998</v>
      </c>
      <c r="AK811" s="2">
        <f>+AD811*G811</f>
        <v>506529591.75</v>
      </c>
      <c r="AL811" s="2">
        <f>+AE811*G811</f>
        <v>70914142.845000014</v>
      </c>
      <c r="AM811" s="2">
        <f>+AF811*G811</f>
        <v>177285357.11249998</v>
      </c>
      <c r="AN811" s="155">
        <f>SUM(AK811:AM811)</f>
        <v>754729091.70749998</v>
      </c>
      <c r="AQ811" s="145" t="s">
        <v>525</v>
      </c>
      <c r="AU811" s="8" t="str">
        <f>+K811</f>
        <v>Bao gồm</v>
      </c>
      <c r="AV811" s="8">
        <f>+L811</f>
        <v>181350</v>
      </c>
      <c r="AW811" s="2">
        <f>+M811</f>
        <v>181350</v>
      </c>
      <c r="AX811" s="8">
        <f>F811*AW811</f>
        <v>506529591.75</v>
      </c>
      <c r="AY811" s="8">
        <f>IF(AQ811="CT",7%,5%)*AX811</f>
        <v>35457071.422500007</v>
      </c>
      <c r="AZ811" s="8">
        <f>AX811*2%</f>
        <v>10130591.835000001</v>
      </c>
      <c r="BA811" s="8">
        <f>IF(BB811&gt;0,0,AX811*5%)</f>
        <v>0</v>
      </c>
      <c r="BB811" s="8">
        <f>(AX811-BG811)*35%</f>
        <v>177285357.11249998</v>
      </c>
      <c r="BC811" s="8">
        <f>+AX811+AY811+AZ811+BA811+BB811</f>
        <v>729402612.12</v>
      </c>
      <c r="BD811" s="8">
        <f>AX811-AT811</f>
        <v>506529591.75</v>
      </c>
      <c r="BE811" s="2"/>
      <c r="BH811" s="2"/>
    </row>
    <row r="812" spans="1:60" ht="17" hidden="1" outlineLevel="1" x14ac:dyDescent="0.2">
      <c r="A812" s="1" t="s">
        <v>982</v>
      </c>
      <c r="B812" s="82">
        <v>38</v>
      </c>
      <c r="C812" s="144" t="s">
        <v>882</v>
      </c>
      <c r="D812" s="144"/>
      <c r="E812" s="82" t="s">
        <v>52</v>
      </c>
      <c r="F812" s="143">
        <v>1079.8340000000001</v>
      </c>
      <c r="G812" s="142">
        <f>+[2]THKL!F812</f>
        <v>1079.8340000000001</v>
      </c>
      <c r="H812" s="176"/>
      <c r="I812" s="176"/>
      <c r="J812" s="176"/>
      <c r="K812" s="156" t="str">
        <f>$K$171</f>
        <v>Bao gồm</v>
      </c>
      <c r="L812" s="157">
        <f>$L$171</f>
        <v>164799.99999999997</v>
      </c>
      <c r="M812" s="157">
        <f>SUM(K812:L812)</f>
        <v>164799.99999999997</v>
      </c>
      <c r="N812" s="83">
        <f>IF(V812&lt;&gt;"VTC VHm",_xlfn.XLOOKUP(Z812,$AC$4015:$AC$4035,$AD$4015:$AD$4035,0)*M812,_xlfn.XLOOKUP(Z812,$AC$4015:$AC$4035,$AD$4015:$AD$4035,0)*L812)</f>
        <v>57679.999999999985</v>
      </c>
      <c r="O812" s="83">
        <f>IF(V812&lt;&gt;"VTC VHm",_xlfn.XLOOKUP(Z812,$AC$4015:$AC$4035,$AE$4015:$AE$4035,0)*M812,_xlfn.XLOOKUP(Z812,$AC$4015:$AC$4035,$AE$4015:$AE$4035,0)*L812)</f>
        <v>0</v>
      </c>
      <c r="P812" s="83">
        <f>SUM(N812:O812)</f>
        <v>57679.999999999985</v>
      </c>
      <c r="Q812" s="157">
        <f>M812*G812</f>
        <v>177956643.19999999</v>
      </c>
      <c r="R812" s="157">
        <f>G812*P812</f>
        <v>62284825.11999999</v>
      </c>
      <c r="S812" s="83">
        <f>SUM(Q812:R812)</f>
        <v>240241468.31999999</v>
      </c>
      <c r="T812" s="156" t="s">
        <v>50</v>
      </c>
      <c r="U812" s="176"/>
      <c r="V812" s="176"/>
      <c r="W812" s="176"/>
      <c r="X812" s="44" t="s">
        <v>33</v>
      </c>
      <c r="Y812" s="44"/>
      <c r="Z812" s="44" t="s">
        <v>14</v>
      </c>
      <c r="AA812" s="44" t="s">
        <v>80</v>
      </c>
      <c r="AB812" s="2">
        <v>222853.28658648004</v>
      </c>
      <c r="AC812" s="2">
        <v>240644555.86782509</v>
      </c>
      <c r="AD812" s="2">
        <f>+M812</f>
        <v>164799.99999999997</v>
      </c>
      <c r="AE812" s="2">
        <f>+AD812*14%</f>
        <v>23071.999999999996</v>
      </c>
      <c r="AF812" s="155">
        <f>+AD812*35%</f>
        <v>57679.999999999985</v>
      </c>
      <c r="AG812" s="2">
        <f>+AD812*F812</f>
        <v>177956643.19999999</v>
      </c>
      <c r="AH812" s="2">
        <f>+AE812*F812</f>
        <v>24913930.047999997</v>
      </c>
      <c r="AI812" s="2">
        <f>+AF812*F812</f>
        <v>62284825.11999999</v>
      </c>
      <c r="AJ812" s="2">
        <f>SUM(AG812:AI812)</f>
        <v>265155398.36799997</v>
      </c>
      <c r="AK812" s="2">
        <f>+AD812*G812</f>
        <v>177956643.19999999</v>
      </c>
      <c r="AL812" s="2">
        <f>+AE812*G812</f>
        <v>24913930.047999997</v>
      </c>
      <c r="AM812" s="2">
        <f>+AF812*G812</f>
        <v>62284825.11999999</v>
      </c>
      <c r="AN812" s="155">
        <f>SUM(AK812:AM812)</f>
        <v>265155398.36799997</v>
      </c>
      <c r="AQ812" s="145" t="s">
        <v>525</v>
      </c>
      <c r="AU812" s="8" t="str">
        <f>+K812</f>
        <v>Bao gồm</v>
      </c>
      <c r="AV812" s="8">
        <f>+L812</f>
        <v>164799.99999999997</v>
      </c>
      <c r="AW812" s="2">
        <f>+M812</f>
        <v>164799.99999999997</v>
      </c>
      <c r="AX812" s="8">
        <f>F812*AW812</f>
        <v>177956643.19999999</v>
      </c>
      <c r="AY812" s="8">
        <f>IF(AQ812="CT",7%,5%)*AX812</f>
        <v>12456965.024</v>
      </c>
      <c r="AZ812" s="8">
        <f>AX812*2%</f>
        <v>3559132.8640000001</v>
      </c>
      <c r="BA812" s="8">
        <f>IF(BB812&gt;0,0,AX812*5%)</f>
        <v>0</v>
      </c>
      <c r="BB812" s="8">
        <f>(AX812-BG812)*35%</f>
        <v>62284825.11999999</v>
      </c>
      <c r="BC812" s="8">
        <f>+AX812+AY812+AZ812+BA812+BB812</f>
        <v>256257566.20799994</v>
      </c>
      <c r="BD812" s="8">
        <f>AX812-AT812</f>
        <v>177956643.19999999</v>
      </c>
      <c r="BE812" s="2"/>
      <c r="BH812" s="2"/>
    </row>
    <row r="813" spans="1:60" ht="17" hidden="1" outlineLevel="1" x14ac:dyDescent="0.2">
      <c r="A813" s="1" t="s">
        <v>977</v>
      </c>
      <c r="B813" s="82">
        <v>39</v>
      </c>
      <c r="C813" s="144" t="s">
        <v>880</v>
      </c>
      <c r="D813" s="144"/>
      <c r="E813" s="82" t="s">
        <v>52</v>
      </c>
      <c r="F813" s="143">
        <v>328.72</v>
      </c>
      <c r="G813" s="142">
        <f>+[2]THKL!F813</f>
        <v>328.72</v>
      </c>
      <c r="H813" s="132"/>
      <c r="I813" s="132"/>
      <c r="J813" s="132"/>
      <c r="K813" s="156" t="str">
        <f>$K$172</f>
        <v>Bao gồm</v>
      </c>
      <c r="L813" s="157">
        <f>$L$172</f>
        <v>211081.00000000026</v>
      </c>
      <c r="M813" s="157">
        <f>SUM(K813:L813)</f>
        <v>211081.00000000026</v>
      </c>
      <c r="N813" s="83">
        <f>IF(V813&lt;&gt;"VTC VHm",_xlfn.XLOOKUP(Z813,$AC$4015:$AC$4035,$AD$4015:$AD$4035,0)*M813,_xlfn.XLOOKUP(Z813,$AC$4015:$AC$4035,$AD$4015:$AD$4035,0)*L813)</f>
        <v>73878.350000000093</v>
      </c>
      <c r="O813" s="83">
        <f>IF(V813&lt;&gt;"VTC VHm",_xlfn.XLOOKUP(Z813,$AC$4015:$AC$4035,$AE$4015:$AE$4035,0)*M813,_xlfn.XLOOKUP(Z813,$AC$4015:$AC$4035,$AE$4015:$AE$4035,0)*L813)</f>
        <v>0</v>
      </c>
      <c r="P813" s="83">
        <f>SUM(N813:O813)</f>
        <v>73878.350000000093</v>
      </c>
      <c r="Q813" s="157">
        <f>M813*G813</f>
        <v>69386546.320000097</v>
      </c>
      <c r="R813" s="157">
        <f>G813*P813</f>
        <v>24285291.212000031</v>
      </c>
      <c r="S813" s="83">
        <f>SUM(Q813:R813)</f>
        <v>93671837.532000124</v>
      </c>
      <c r="T813" s="156" t="s">
        <v>50</v>
      </c>
      <c r="U813" s="132"/>
      <c r="V813" s="132"/>
      <c r="W813" s="132"/>
      <c r="X813" s="44" t="s">
        <v>33</v>
      </c>
      <c r="Y813" s="44"/>
      <c r="Z813" s="44" t="s">
        <v>14</v>
      </c>
      <c r="AA813" s="44" t="s">
        <v>80</v>
      </c>
      <c r="AB813" s="2">
        <v>326833.02294761251</v>
      </c>
      <c r="AC813" s="2">
        <v>107436551.3033392</v>
      </c>
      <c r="AD813" s="2">
        <f>+M813</f>
        <v>211081.00000000026</v>
      </c>
      <c r="AE813" s="2">
        <f>+AD813*14%</f>
        <v>29551.34000000004</v>
      </c>
      <c r="AF813" s="155">
        <f>+AD813*35%</f>
        <v>73878.350000000093</v>
      </c>
      <c r="AG813" s="2">
        <f>+AD813*F813</f>
        <v>69386546.320000097</v>
      </c>
      <c r="AH813" s="2">
        <f>+AE813*F813</f>
        <v>9714116.4848000146</v>
      </c>
      <c r="AI813" s="2">
        <f>+AF813*F813</f>
        <v>24285291.212000031</v>
      </c>
      <c r="AJ813" s="2">
        <f>SUM(AG813:AI813)</f>
        <v>103385954.01680014</v>
      </c>
      <c r="AK813" s="2">
        <f>+AD813*G813</f>
        <v>69386546.320000097</v>
      </c>
      <c r="AL813" s="2">
        <f>+AE813*G813</f>
        <v>9714116.4848000146</v>
      </c>
      <c r="AM813" s="2">
        <f>+AF813*G813</f>
        <v>24285291.212000031</v>
      </c>
      <c r="AN813" s="155">
        <f>SUM(AK813:AM813)</f>
        <v>103385954.01680014</v>
      </c>
      <c r="AQ813" s="145" t="s">
        <v>525</v>
      </c>
      <c r="AU813" s="8" t="str">
        <f>+K813</f>
        <v>Bao gồm</v>
      </c>
      <c r="AV813" s="8">
        <f>+L813</f>
        <v>211081.00000000026</v>
      </c>
      <c r="AW813" s="2">
        <f>+M813</f>
        <v>211081.00000000026</v>
      </c>
      <c r="AX813" s="8">
        <f>F813*AW813</f>
        <v>69386546.320000097</v>
      </c>
      <c r="AY813" s="8">
        <f>IF(AQ813="CT",7%,5%)*AX813</f>
        <v>4857058.2424000073</v>
      </c>
      <c r="AZ813" s="8">
        <f>AX813*2%</f>
        <v>1387730.9264000019</v>
      </c>
      <c r="BA813" s="8">
        <f>IF(BB813&gt;0,0,AX813*5%)</f>
        <v>0</v>
      </c>
      <c r="BB813" s="8">
        <f>(AX813-BG813)*35%</f>
        <v>24285291.212000031</v>
      </c>
      <c r="BC813" s="8">
        <f>+AX813+AY813+AZ813+BA813+BB813</f>
        <v>99916626.700800136</v>
      </c>
      <c r="BD813" s="8">
        <f>AX813-AT813</f>
        <v>69386546.320000097</v>
      </c>
      <c r="BE813" s="2"/>
      <c r="BH813" s="2"/>
    </row>
    <row r="814" spans="1:60" ht="34" hidden="1" outlineLevel="1" x14ac:dyDescent="0.2">
      <c r="A814" s="1" t="s">
        <v>982</v>
      </c>
      <c r="B814" s="82">
        <v>40</v>
      </c>
      <c r="C814" s="144" t="s">
        <v>1243</v>
      </c>
      <c r="D814" s="144"/>
      <c r="E814" s="82" t="s">
        <v>52</v>
      </c>
      <c r="F814" s="143">
        <v>359.17700000000002</v>
      </c>
      <c r="G814" s="142">
        <f>+[2]THKL!F814</f>
        <v>359.17700000000002</v>
      </c>
      <c r="H814" s="132"/>
      <c r="I814" s="132"/>
      <c r="J814" s="132"/>
      <c r="K814" s="156" t="str">
        <f>$K$171</f>
        <v>Bao gồm</v>
      </c>
      <c r="L814" s="157">
        <f>$L$171</f>
        <v>164799.99999999997</v>
      </c>
      <c r="M814" s="157">
        <f>SUM(K814:L814)</f>
        <v>164799.99999999997</v>
      </c>
      <c r="N814" s="83">
        <f>IF(V814&lt;&gt;"VTC VHm",_xlfn.XLOOKUP(Z814,$AC$4015:$AC$4035,$AD$4015:$AD$4035,0)*M814,_xlfn.XLOOKUP(Z814,$AC$4015:$AC$4035,$AD$4015:$AD$4035,0)*L814)</f>
        <v>0</v>
      </c>
      <c r="O814" s="83">
        <f>IF(V814&lt;&gt;"VTC VHm",_xlfn.XLOOKUP(Z814,$AC$4015:$AC$4035,$AE$4015:$AE$4035,0)*M814,_xlfn.XLOOKUP(Z814,$AC$4015:$AC$4035,$AE$4015:$AE$4035,0)*L814)</f>
        <v>0</v>
      </c>
      <c r="P814" s="83">
        <f>SUM(N814:O814)</f>
        <v>0</v>
      </c>
      <c r="Q814" s="157">
        <f>M814*G814</f>
        <v>59192369.599999994</v>
      </c>
      <c r="R814" s="157">
        <f>G814*P814</f>
        <v>0</v>
      </c>
      <c r="S814" s="83">
        <f>SUM(Q814:R814)</f>
        <v>59192369.599999994</v>
      </c>
      <c r="T814" s="156" t="s">
        <v>50</v>
      </c>
      <c r="U814" s="132"/>
      <c r="V814" s="132"/>
      <c r="W814" s="132"/>
      <c r="X814" s="44" t="s">
        <v>33</v>
      </c>
      <c r="Y814" s="44"/>
      <c r="Z814" s="44" t="s">
        <v>2</v>
      </c>
      <c r="AA814" s="44" t="s">
        <v>80</v>
      </c>
      <c r="AB814" s="2">
        <v>556794.95618917502</v>
      </c>
      <c r="AC814" s="2">
        <v>199987941.97915933</v>
      </c>
      <c r="AD814" s="2">
        <f>+M814</f>
        <v>164799.99999999997</v>
      </c>
      <c r="AE814" s="2">
        <f>+AD814*14%</f>
        <v>23071.999999999996</v>
      </c>
      <c r="AF814" s="155">
        <f>+AD814*35%</f>
        <v>57679.999999999985</v>
      </c>
      <c r="AG814" s="2">
        <f>+AD814*F814</f>
        <v>59192369.599999994</v>
      </c>
      <c r="AH814" s="2">
        <f>+AE814*F814</f>
        <v>8286931.743999999</v>
      </c>
      <c r="AI814" s="2">
        <f>+AF814*F814</f>
        <v>20717329.359999996</v>
      </c>
      <c r="AJ814" s="2">
        <f>SUM(AG814:AI814)</f>
        <v>88196630.703999996</v>
      </c>
      <c r="AK814" s="2">
        <f>+AD814*G814</f>
        <v>59192369.599999994</v>
      </c>
      <c r="AL814" s="2">
        <f>+AE814*G814</f>
        <v>8286931.743999999</v>
      </c>
      <c r="AM814" s="2">
        <f>+AF814*G814</f>
        <v>20717329.359999996</v>
      </c>
      <c r="AN814" s="155">
        <f>SUM(AK814:AM814)</f>
        <v>88196630.703999996</v>
      </c>
      <c r="AQ814" s="145" t="s">
        <v>525</v>
      </c>
      <c r="AU814" s="8" t="str">
        <f>+K814</f>
        <v>Bao gồm</v>
      </c>
      <c r="AV814" s="8">
        <f>+L814</f>
        <v>164799.99999999997</v>
      </c>
      <c r="AW814" s="2">
        <f>+M814</f>
        <v>164799.99999999997</v>
      </c>
      <c r="AX814" s="8">
        <f>F814*AW814</f>
        <v>59192369.599999994</v>
      </c>
      <c r="AY814" s="8">
        <f>IF(AQ814="CT",7%,5%)*AX814</f>
        <v>4143465.872</v>
      </c>
      <c r="AZ814" s="8">
        <f>AX814*2%</f>
        <v>1183847.392</v>
      </c>
      <c r="BA814" s="8">
        <f>IF(BB814&gt;0,0,AX814*5%)</f>
        <v>0</v>
      </c>
      <c r="BB814" s="8">
        <f>(AX814-BG814)*35%</f>
        <v>20717329.359999996</v>
      </c>
      <c r="BC814" s="8">
        <f>+AX814+AY814+AZ814+BA814+BB814</f>
        <v>85237012.223999992</v>
      </c>
      <c r="BD814" s="8">
        <f>AX814-AT814</f>
        <v>59192369.599999994</v>
      </c>
      <c r="BE814" s="2"/>
      <c r="BH814" s="2"/>
    </row>
    <row r="815" spans="1:60" ht="17" hidden="1" outlineLevel="1" x14ac:dyDescent="0.2">
      <c r="A815" s="1" t="s">
        <v>976</v>
      </c>
      <c r="B815" s="82">
        <v>41</v>
      </c>
      <c r="C815" s="144" t="s">
        <v>881</v>
      </c>
      <c r="D815" s="144"/>
      <c r="E815" s="82" t="s">
        <v>52</v>
      </c>
      <c r="F815" s="143">
        <v>3121.8249999999998</v>
      </c>
      <c r="G815" s="142">
        <f>+[2]THKL!F815</f>
        <v>3121.8249999999998</v>
      </c>
      <c r="H815" s="176"/>
      <c r="I815" s="176"/>
      <c r="J815" s="176"/>
      <c r="K815" s="156" t="str">
        <f>$K$129</f>
        <v>Bao gồm</v>
      </c>
      <c r="L815" s="244">
        <f>$L$129</f>
        <v>21438.4656</v>
      </c>
      <c r="M815" s="157">
        <f>SUM(K815:L815)</f>
        <v>21438.4656</v>
      </c>
      <c r="N815" s="83">
        <f>IF(V815&lt;&gt;"VTC VHm",_xlfn.XLOOKUP(Z815,$AC$4015:$AC$4035,$AD$4015:$AD$4035,0)*M815,_xlfn.XLOOKUP(Z815,$AC$4015:$AC$4035,$AD$4015:$AD$4035,0)*L815)</f>
        <v>7503.4629599999989</v>
      </c>
      <c r="O815" s="83">
        <f>IF(V815&lt;&gt;"VTC VHm",_xlfn.XLOOKUP(Z815,$AC$4015:$AC$4035,$AE$4015:$AE$4035,0)*M815,_xlfn.XLOOKUP(Z815,$AC$4015:$AC$4035,$AE$4015:$AE$4035,0)*L815)</f>
        <v>0</v>
      </c>
      <c r="P815" s="83">
        <f>SUM(N815:O815)</f>
        <v>7503.4629599999989</v>
      </c>
      <c r="Q815" s="157">
        <f>M815*G815</f>
        <v>66927137.871719994</v>
      </c>
      <c r="R815" s="157">
        <f>G815*P815</f>
        <v>23424498.255101994</v>
      </c>
      <c r="S815" s="83">
        <f>SUM(Q815:R815)</f>
        <v>90351636.126821995</v>
      </c>
      <c r="T815" s="165" t="s">
        <v>100</v>
      </c>
      <c r="U815" s="176"/>
      <c r="V815" s="176"/>
      <c r="W815" s="176"/>
      <c r="X815" s="44" t="s">
        <v>33</v>
      </c>
      <c r="Y815" s="44"/>
      <c r="Z815" s="44" t="s">
        <v>14</v>
      </c>
      <c r="AA815" s="44" t="s">
        <v>80</v>
      </c>
      <c r="AB815" s="2">
        <v>48568.255241112754</v>
      </c>
      <c r="AC815" s="2">
        <v>151621593.41808683</v>
      </c>
      <c r="AD815" s="2">
        <f>+M815</f>
        <v>21438.4656</v>
      </c>
      <c r="AE815" s="2">
        <f>+AD815*14%</f>
        <v>3001.3851840000002</v>
      </c>
      <c r="AF815" s="155">
        <f>+AD815*35%</f>
        <v>7503.4629599999989</v>
      </c>
      <c r="AG815" s="2">
        <f>+AD815*F815</f>
        <v>66927137.871719994</v>
      </c>
      <c r="AH815" s="2">
        <f>+AE815*F815</f>
        <v>9369799.3020408005</v>
      </c>
      <c r="AI815" s="2">
        <f>+AF815*F815</f>
        <v>23424498.255101994</v>
      </c>
      <c r="AJ815" s="2">
        <f>SUM(AG815:AI815)</f>
        <v>99721435.428862795</v>
      </c>
      <c r="AK815" s="2">
        <f>+AD815*G815</f>
        <v>66927137.871719994</v>
      </c>
      <c r="AL815" s="2">
        <f>+AE815*G815</f>
        <v>9369799.3020408005</v>
      </c>
      <c r="AM815" s="2">
        <f>+AF815*G815</f>
        <v>23424498.255101994</v>
      </c>
      <c r="AN815" s="155">
        <f>SUM(AK815:AM815)</f>
        <v>99721435.428862795</v>
      </c>
      <c r="AQ815" s="145" t="s">
        <v>525</v>
      </c>
      <c r="AU815" s="8" t="str">
        <f>+K815</f>
        <v>Bao gồm</v>
      </c>
      <c r="AV815" s="8">
        <f>+L815</f>
        <v>21438.4656</v>
      </c>
      <c r="AW815" s="2">
        <f>+M815</f>
        <v>21438.4656</v>
      </c>
      <c r="AX815" s="8">
        <f>F815*AW815</f>
        <v>66927137.871719994</v>
      </c>
      <c r="AY815" s="8">
        <f>IF(AQ815="CT",7%,5%)*AX815</f>
        <v>4684899.6510204002</v>
      </c>
      <c r="AZ815" s="8">
        <f>AX815*2%</f>
        <v>1338542.7574343998</v>
      </c>
      <c r="BA815" s="8">
        <f>IF(BB815&gt;0,0,AX815*5%)</f>
        <v>0</v>
      </c>
      <c r="BB815" s="8">
        <f>(AX815-BG815)*35%</f>
        <v>23424498.255101997</v>
      </c>
      <c r="BC815" s="8">
        <f>+AX815+AY815+AZ815+BA815+BB815</f>
        <v>96375078.535276785</v>
      </c>
      <c r="BD815" s="8">
        <f>AX815-AT815</f>
        <v>66927137.871719994</v>
      </c>
      <c r="BE815" s="2"/>
      <c r="BH815" s="2"/>
    </row>
    <row r="816" spans="1:60" ht="34" hidden="1" outlineLevel="1" x14ac:dyDescent="0.2">
      <c r="A816" s="1" t="s">
        <v>975</v>
      </c>
      <c r="B816" s="82">
        <v>42</v>
      </c>
      <c r="C816" s="144" t="s">
        <v>740</v>
      </c>
      <c r="D816" s="144"/>
      <c r="E816" s="82" t="s">
        <v>52</v>
      </c>
      <c r="F816" s="143">
        <v>3121.8249999999998</v>
      </c>
      <c r="G816" s="142">
        <f>+[2]THKL!F816</f>
        <v>3121.8249999999998</v>
      </c>
      <c r="H816" s="176"/>
      <c r="I816" s="176"/>
      <c r="J816" s="176"/>
      <c r="K816" s="156" t="str">
        <f>$K$131</f>
        <v>Bao gồm</v>
      </c>
      <c r="L816" s="157">
        <f>$L$131</f>
        <v>41916.36</v>
      </c>
      <c r="M816" s="157">
        <f>SUM(K816:L816)</f>
        <v>41916.36</v>
      </c>
      <c r="N816" s="83">
        <f>IF(V816&lt;&gt;"VTC VHm",_xlfn.XLOOKUP(Z816,$AC$4015:$AC$4035,$AD$4015:$AD$4035,0)*M816,_xlfn.XLOOKUP(Z816,$AC$4015:$AC$4035,$AD$4015:$AD$4035,0)*L816)</f>
        <v>14670.725999999999</v>
      </c>
      <c r="O816" s="83">
        <f>IF(V816&lt;&gt;"VTC VHm",_xlfn.XLOOKUP(Z816,$AC$4015:$AC$4035,$AE$4015:$AE$4035,0)*M816,_xlfn.XLOOKUP(Z816,$AC$4015:$AC$4035,$AE$4015:$AE$4035,0)*L816)</f>
        <v>0</v>
      </c>
      <c r="P816" s="83">
        <f>SUM(N816:O816)</f>
        <v>14670.725999999999</v>
      </c>
      <c r="Q816" s="157">
        <f>M816*G816</f>
        <v>130855540.557</v>
      </c>
      <c r="R816" s="157">
        <f>G816*P816</f>
        <v>45799439.194949992</v>
      </c>
      <c r="S816" s="83">
        <f>SUM(Q816:R816)</f>
        <v>176654979.75195</v>
      </c>
      <c r="T816" s="156" t="s">
        <v>50</v>
      </c>
      <c r="U816" s="176"/>
      <c r="V816" s="176"/>
      <c r="W816" s="176"/>
      <c r="X816" s="44" t="s">
        <v>33</v>
      </c>
      <c r="Y816" s="44"/>
      <c r="Z816" s="44" t="s">
        <v>14</v>
      </c>
      <c r="AA816" s="44" t="s">
        <v>80</v>
      </c>
      <c r="AB816" s="2">
        <v>102887.81838657794</v>
      </c>
      <c r="AC816" s="2">
        <v>321197763.63467866</v>
      </c>
      <c r="AD816" s="2">
        <f>+M816</f>
        <v>41916.36</v>
      </c>
      <c r="AE816" s="2">
        <f>+AD816*14%</f>
        <v>5868.2904000000008</v>
      </c>
      <c r="AF816" s="155">
        <f>+AD816*35%</f>
        <v>14670.725999999999</v>
      </c>
      <c r="AG816" s="2">
        <f>+AD816*F816</f>
        <v>130855540.557</v>
      </c>
      <c r="AH816" s="2">
        <f>+AE816*F816</f>
        <v>18319775.677980002</v>
      </c>
      <c r="AI816" s="2">
        <f>+AF816*F816</f>
        <v>45799439.194949992</v>
      </c>
      <c r="AJ816" s="2">
        <f>SUM(AG816:AI816)</f>
        <v>194974755.42992997</v>
      </c>
      <c r="AK816" s="2">
        <f>+AD816*G816</f>
        <v>130855540.557</v>
      </c>
      <c r="AL816" s="2">
        <f>+AE816*G816</f>
        <v>18319775.677980002</v>
      </c>
      <c r="AM816" s="2">
        <f>+AF816*G816</f>
        <v>45799439.194949992</v>
      </c>
      <c r="AN816" s="155">
        <f>SUM(AK816:AM816)</f>
        <v>194974755.42992997</v>
      </c>
      <c r="AQ816" s="145" t="s">
        <v>525</v>
      </c>
      <c r="AU816" s="8" t="str">
        <f>+K816</f>
        <v>Bao gồm</v>
      </c>
      <c r="AV816" s="8">
        <f>+L816</f>
        <v>41916.36</v>
      </c>
      <c r="AW816" s="2">
        <f>+M816</f>
        <v>41916.36</v>
      </c>
      <c r="AX816" s="8">
        <f>F816*AW816</f>
        <v>130855540.557</v>
      </c>
      <c r="AY816" s="8">
        <f>IF(AQ816="CT",7%,5%)*AX816</f>
        <v>9159887.838990001</v>
      </c>
      <c r="AZ816" s="8">
        <f>AX816*2%</f>
        <v>2617110.8111399999</v>
      </c>
      <c r="BA816" s="8">
        <f>IF(BB816&gt;0,0,AX816*5%)</f>
        <v>0</v>
      </c>
      <c r="BB816" s="8">
        <f>(AX816-BG816)*35%</f>
        <v>45799439.194949999</v>
      </c>
      <c r="BC816" s="8">
        <f>+AX816+AY816+AZ816+BA816+BB816</f>
        <v>188431978.40208</v>
      </c>
      <c r="BD816" s="8">
        <f>AX816-AT816</f>
        <v>130855540.557</v>
      </c>
      <c r="BE816" s="2"/>
      <c r="BH816" s="2"/>
    </row>
    <row r="817" spans="1:60" ht="17" hidden="1" outlineLevel="1" x14ac:dyDescent="0.2">
      <c r="A817" s="1" t="s">
        <v>82</v>
      </c>
      <c r="B817" s="82">
        <v>43</v>
      </c>
      <c r="C817" s="144" t="s">
        <v>724</v>
      </c>
      <c r="D817" s="144"/>
      <c r="E817" s="82" t="s">
        <v>85</v>
      </c>
      <c r="F817" s="143">
        <v>34</v>
      </c>
      <c r="G817" s="142">
        <f>+[2]THKL!F817</f>
        <v>34</v>
      </c>
      <c r="H817" s="132"/>
      <c r="I817" s="132"/>
      <c r="J817" s="132"/>
      <c r="K817" s="156" t="s">
        <v>89</v>
      </c>
      <c r="L817" s="157">
        <f>'[3]BDG (XD)'!$AA$1148</f>
        <v>360000</v>
      </c>
      <c r="M817" s="157">
        <f>SUM(K817:L817)</f>
        <v>360000</v>
      </c>
      <c r="N817" s="83">
        <f>IF(V817&lt;&gt;"VTC VHm",_xlfn.XLOOKUP(Z817,$AC$4015:$AC$4035,$AD$4015:$AD$4035,0)*M817,_xlfn.XLOOKUP(Z817,$AC$4015:$AC$4035,$AD$4015:$AD$4035,0)*L817)</f>
        <v>125999.99999999999</v>
      </c>
      <c r="O817" s="83">
        <f>IF(V817&lt;&gt;"VTC VHm",_xlfn.XLOOKUP(Z817,$AC$4015:$AC$4035,$AE$4015:$AE$4035,0)*M817,_xlfn.XLOOKUP(Z817,$AC$4015:$AC$4035,$AE$4015:$AE$4035,0)*L817)</f>
        <v>0</v>
      </c>
      <c r="P817" s="83">
        <f>SUM(N817:O817)</f>
        <v>125999.99999999999</v>
      </c>
      <c r="Q817" s="157">
        <f>M817*G817</f>
        <v>12240000</v>
      </c>
      <c r="R817" s="157">
        <f>G817*P817</f>
        <v>4283999.9999999991</v>
      </c>
      <c r="S817" s="83">
        <f>SUM(Q817:R817)</f>
        <v>16524000</v>
      </c>
      <c r="T817" s="156" t="s">
        <v>50</v>
      </c>
      <c r="U817" s="132"/>
      <c r="V817" s="132"/>
      <c r="W817" s="132"/>
      <c r="X817" s="44" t="s">
        <v>33</v>
      </c>
      <c r="Y817" s="44"/>
      <c r="Z817" s="44" t="s">
        <v>14</v>
      </c>
      <c r="AA817" s="44" t="s">
        <v>80</v>
      </c>
      <c r="AB817" s="2">
        <v>211839.96198750002</v>
      </c>
      <c r="AC817" s="2">
        <v>7202558.7075750008</v>
      </c>
      <c r="AD817" s="2">
        <f>+M817</f>
        <v>360000</v>
      </c>
      <c r="AE817" s="2">
        <f>+AD817*14%</f>
        <v>50400.000000000007</v>
      </c>
      <c r="AF817" s="155">
        <f>+AD817*35%</f>
        <v>125999.99999999999</v>
      </c>
      <c r="AG817" s="2">
        <f>+AD817*F817</f>
        <v>12240000</v>
      </c>
      <c r="AH817" s="2">
        <f>+AE817*F817</f>
        <v>1713600.0000000002</v>
      </c>
      <c r="AI817" s="2">
        <f>+AF817*F817</f>
        <v>4283999.9999999991</v>
      </c>
      <c r="AJ817" s="2">
        <f>SUM(AG817:AI817)</f>
        <v>18237600</v>
      </c>
      <c r="AK817" s="2">
        <f>+AD817*G817</f>
        <v>12240000</v>
      </c>
      <c r="AL817" s="2">
        <f>+AE817*G817</f>
        <v>1713600.0000000002</v>
      </c>
      <c r="AM817" s="2">
        <f>+AF817*G817</f>
        <v>4283999.9999999991</v>
      </c>
      <c r="AN817" s="155">
        <f>SUM(AK817:AM817)</f>
        <v>18237600</v>
      </c>
      <c r="AQ817" s="145" t="s">
        <v>525</v>
      </c>
      <c r="AU817" s="8" t="str">
        <f>+K817</f>
        <v>Bao gồm</v>
      </c>
      <c r="AV817" s="8">
        <f>+L817</f>
        <v>360000</v>
      </c>
      <c r="AW817" s="2">
        <f>+M817</f>
        <v>360000</v>
      </c>
      <c r="AX817" s="8">
        <f>F817*AW817</f>
        <v>12240000</v>
      </c>
      <c r="AY817" s="8">
        <f>IF(AQ817="CT",7%,5%)*AX817</f>
        <v>856800.00000000012</v>
      </c>
      <c r="AZ817" s="8">
        <f>AX817*2%</f>
        <v>244800</v>
      </c>
      <c r="BA817" s="8">
        <f>IF(BB817&gt;0,0,AX817*5%)</f>
        <v>0</v>
      </c>
      <c r="BB817" s="8">
        <f>(AX817-BG817)*35%</f>
        <v>4284000</v>
      </c>
      <c r="BC817" s="8">
        <f>+AX817+AY817+AZ817+BA817+BB817</f>
        <v>17625600</v>
      </c>
      <c r="BD817" s="8">
        <f>AX817-AT817</f>
        <v>12240000</v>
      </c>
      <c r="BE817" s="2"/>
      <c r="BH817" s="2"/>
    </row>
    <row r="818" spans="1:60" s="92" customFormat="1" ht="15.75" customHeight="1" collapsed="1" x14ac:dyDescent="0.2">
      <c r="B818" s="163"/>
      <c r="C818" s="164" t="s">
        <v>721</v>
      </c>
      <c r="D818" s="164"/>
      <c r="E818" s="163"/>
      <c r="F818" s="162"/>
      <c r="G818" s="149">
        <f>+[2]THKL!F818</f>
        <v>0</v>
      </c>
      <c r="H818" s="158"/>
      <c r="I818" s="158"/>
      <c r="J818" s="158"/>
      <c r="K818" s="159"/>
      <c r="L818" s="161"/>
      <c r="M818" s="161">
        <f>SUM(K818:L818)</f>
        <v>0</v>
      </c>
      <c r="N818" s="83">
        <f>IF(V818&lt;&gt;"VTC VHm",_xlfn.XLOOKUP(Z818,$AC$4015:$AC$4035,$AD$4015:$AD$4035,0)*M818,_xlfn.XLOOKUP(Z818,$AC$4015:$AC$4035,$AD$4015:$AD$4035,0)*L818)</f>
        <v>0</v>
      </c>
      <c r="O818" s="83">
        <f>IF(V818&lt;&gt;"VTC VHm",_xlfn.XLOOKUP(Z818,$AC$4015:$AC$4035,$AE$4015:$AE$4035,0)*M818,_xlfn.XLOOKUP(Z818,$AC$4015:$AC$4035,$AE$4015:$AE$4035,0)*L818)</f>
        <v>0</v>
      </c>
      <c r="P818" s="160">
        <f>SUM(N818:O818)</f>
        <v>0</v>
      </c>
      <c r="Q818" s="161">
        <f>M818*G818</f>
        <v>0</v>
      </c>
      <c r="R818" s="161">
        <f>G818*P818</f>
        <v>0</v>
      </c>
      <c r="S818" s="160">
        <f>SUM(Q818:R818)</f>
        <v>0</v>
      </c>
      <c r="T818" s="159"/>
      <c r="U818" s="158"/>
      <c r="V818" s="158"/>
      <c r="W818" s="158"/>
      <c r="X818" s="94" t="s">
        <v>33</v>
      </c>
      <c r="Y818" s="94"/>
      <c r="Z818" s="94"/>
      <c r="AA818" s="44" t="s">
        <v>80</v>
      </c>
      <c r="AB818" s="2"/>
      <c r="AC818" s="2">
        <v>0</v>
      </c>
      <c r="AD818" s="93">
        <f>+M818</f>
        <v>0</v>
      </c>
      <c r="AE818" s="93">
        <f>+AD818*14%</f>
        <v>0</v>
      </c>
      <c r="AF818" s="93">
        <f>+AD818*35%</f>
        <v>0</v>
      </c>
      <c r="AG818" s="93">
        <f>+AD818*F818</f>
        <v>0</v>
      </c>
      <c r="AH818" s="93">
        <f>+AE818*F818</f>
        <v>0</v>
      </c>
      <c r="AI818" s="93">
        <f>+AF818*F818</f>
        <v>0</v>
      </c>
      <c r="AJ818" s="93">
        <f>SUM(AG818:AI818)</f>
        <v>0</v>
      </c>
      <c r="AK818" s="93">
        <f>+AD818*G818</f>
        <v>0</v>
      </c>
      <c r="AL818" s="93">
        <f>+AE818*G818</f>
        <v>0</v>
      </c>
      <c r="AM818" s="93">
        <f>+AF818*G818</f>
        <v>0</v>
      </c>
      <c r="AN818" s="93">
        <f>SUM(AK818:AM818)</f>
        <v>0</v>
      </c>
      <c r="AQ818" s="145" t="s">
        <v>525</v>
      </c>
      <c r="AU818" s="8">
        <f>+K818</f>
        <v>0</v>
      </c>
      <c r="AV818" s="8">
        <f>+L818</f>
        <v>0</v>
      </c>
      <c r="AW818" s="2">
        <f>+M818</f>
        <v>0</v>
      </c>
      <c r="AX818" s="8">
        <f>F818*AW818</f>
        <v>0</v>
      </c>
      <c r="AY818" s="8">
        <f>IF(AQ818="CT",7%,5%)*AX818</f>
        <v>0</v>
      </c>
      <c r="AZ818" s="8">
        <f>AX818*2%</f>
        <v>0</v>
      </c>
      <c r="BA818" s="8">
        <f>IF(BB818&gt;0,0,AX818*5%)</f>
        <v>0</v>
      </c>
      <c r="BB818" s="8">
        <f>(AX818-BG818)*35%</f>
        <v>0</v>
      </c>
      <c r="BC818" s="8">
        <f>+AX818+AY818+AZ818+BA818+BB818</f>
        <v>0</v>
      </c>
      <c r="BD818" s="8">
        <f>AX818-AT818</f>
        <v>0</v>
      </c>
      <c r="BE818" s="2"/>
      <c r="BH818" s="2"/>
    </row>
    <row r="819" spans="1:60" ht="34" hidden="1" outlineLevel="1" x14ac:dyDescent="0.2">
      <c r="A819" s="1" t="s">
        <v>82</v>
      </c>
      <c r="B819" s="82">
        <v>44</v>
      </c>
      <c r="C819" s="144" t="s">
        <v>720</v>
      </c>
      <c r="D819" s="144"/>
      <c r="E819" s="82" t="s">
        <v>719</v>
      </c>
      <c r="F819" s="143">
        <v>144</v>
      </c>
      <c r="G819" s="142">
        <f>+[2]THKL!F819</f>
        <v>144</v>
      </c>
      <c r="H819" s="132"/>
      <c r="I819" s="132"/>
      <c r="J819" s="132"/>
      <c r="K819" s="156" t="s">
        <v>1242</v>
      </c>
      <c r="L819" s="157">
        <f>'[3]BDG (XD)'!$AA$1068</f>
        <v>85408.999999999956</v>
      </c>
      <c r="M819" s="157">
        <f>SUM(K819:L819)</f>
        <v>85408.999999999956</v>
      </c>
      <c r="N819" s="83">
        <f>IF(V819&lt;&gt;"VTC VHm",_xlfn.XLOOKUP(Z819,$AC$4015:$AC$4035,$AD$4015:$AD$4035,0)*M819,_xlfn.XLOOKUP(Z819,$AC$4015:$AC$4035,$AD$4015:$AD$4035,0)*L819)</f>
        <v>29893.149999999983</v>
      </c>
      <c r="O819" s="83">
        <f>IF(V819&lt;&gt;"VTC VHm",_xlfn.XLOOKUP(Z819,$AC$4015:$AC$4035,$AE$4015:$AE$4035,0)*M819,_xlfn.XLOOKUP(Z819,$AC$4015:$AC$4035,$AE$4015:$AE$4035,0)*L819)</f>
        <v>0</v>
      </c>
      <c r="P819" s="83">
        <f>SUM(N819:O819)</f>
        <v>29893.149999999983</v>
      </c>
      <c r="Q819" s="157">
        <f>M819*G819</f>
        <v>12298895.999999994</v>
      </c>
      <c r="R819" s="157">
        <f>G819*P819</f>
        <v>4304613.5999999978</v>
      </c>
      <c r="S819" s="83">
        <f>SUM(Q819:R819)</f>
        <v>16603509.599999992</v>
      </c>
      <c r="T819" s="156" t="s">
        <v>50</v>
      </c>
      <c r="U819" s="132"/>
      <c r="V819" s="132"/>
      <c r="W819" s="132"/>
      <c r="X819" s="44" t="s">
        <v>33</v>
      </c>
      <c r="Y819" s="44"/>
      <c r="Z819" s="44" t="s">
        <v>16</v>
      </c>
      <c r="AA819" s="44" t="s">
        <v>80</v>
      </c>
      <c r="AB819" s="2">
        <v>334741.57719750004</v>
      </c>
      <c r="AC819" s="2">
        <v>48202787.116440006</v>
      </c>
      <c r="AD819" s="2">
        <f>+M819</f>
        <v>85408.999999999956</v>
      </c>
      <c r="AE819" s="2">
        <f>+AD819*14%</f>
        <v>11957.259999999995</v>
      </c>
      <c r="AF819" s="155">
        <f>+AD819*35%</f>
        <v>29893.149999999983</v>
      </c>
      <c r="AG819" s="2">
        <f>+AD819*F819</f>
        <v>12298895.999999994</v>
      </c>
      <c r="AH819" s="2">
        <f>+AE819*F819</f>
        <v>1721845.4399999992</v>
      </c>
      <c r="AI819" s="2">
        <f>+AF819*F819</f>
        <v>4304613.5999999978</v>
      </c>
      <c r="AJ819" s="2">
        <f>SUM(AG819:AI819)</f>
        <v>18325355.039999992</v>
      </c>
      <c r="AK819" s="2">
        <f>+AD819*G819</f>
        <v>12298895.999999994</v>
      </c>
      <c r="AL819" s="2">
        <f>+AE819*G819</f>
        <v>1721845.4399999992</v>
      </c>
      <c r="AM819" s="2">
        <f>+AF819*G819</f>
        <v>4304613.5999999978</v>
      </c>
      <c r="AN819" s="155">
        <f>SUM(AK819:AM819)</f>
        <v>18325355.039999992</v>
      </c>
      <c r="AQ819" s="145" t="s">
        <v>525</v>
      </c>
      <c r="AU819" s="8" t="str">
        <f>+K819</f>
        <v>Bao gồm1068</v>
      </c>
      <c r="AV819" s="8">
        <f>+L819</f>
        <v>85408.999999999956</v>
      </c>
      <c r="AW819" s="2">
        <f>+M819</f>
        <v>85408.999999999956</v>
      </c>
      <c r="AX819" s="8">
        <f>F819*AW819</f>
        <v>12298895.999999994</v>
      </c>
      <c r="AY819" s="8">
        <f>IF(AQ819="CT",7%,5%)*AX819</f>
        <v>860922.71999999974</v>
      </c>
      <c r="AZ819" s="8">
        <f>AX819*2%</f>
        <v>245977.9199999999</v>
      </c>
      <c r="BA819" s="8">
        <f>IF(BB819&gt;0,0,AX819*5%)</f>
        <v>0</v>
      </c>
      <c r="BB819" s="8">
        <f>(AX819-BG819)*35%</f>
        <v>4304613.5999999978</v>
      </c>
      <c r="BC819" s="8">
        <f>+AX819+AY819+AZ819+BA819+BB819</f>
        <v>17710410.239999995</v>
      </c>
      <c r="BD819" s="8">
        <f>AX819-AT819</f>
        <v>12298895.999999994</v>
      </c>
      <c r="BE819" s="2"/>
      <c r="BH819" s="2"/>
    </row>
    <row r="820" spans="1:60" ht="17" hidden="1" outlineLevel="1" x14ac:dyDescent="0.2">
      <c r="A820" s="1" t="s">
        <v>82</v>
      </c>
      <c r="B820" s="82">
        <v>45</v>
      </c>
      <c r="C820" s="144" t="s">
        <v>718</v>
      </c>
      <c r="D820" s="144"/>
      <c r="E820" s="82" t="s">
        <v>52</v>
      </c>
      <c r="F820" s="143">
        <v>627.91999999999996</v>
      </c>
      <c r="G820" s="142">
        <f>+[2]THKL!F820</f>
        <v>627.91999999999996</v>
      </c>
      <c r="H820" s="132"/>
      <c r="I820" s="132"/>
      <c r="J820" s="132"/>
      <c r="K820" s="156" t="str">
        <f>$K$795</f>
        <v>Bao gồm</v>
      </c>
      <c r="L820" s="157">
        <f>$L$795</f>
        <v>152467.50000000006</v>
      </c>
      <c r="M820" s="157">
        <f>SUM(K820:L820)</f>
        <v>152467.50000000006</v>
      </c>
      <c r="N820" s="83">
        <f>IF(V820&lt;&gt;"VTC VHm",_xlfn.XLOOKUP(Z820,$AC$4015:$AC$4035,$AD$4015:$AD$4035,0)*M820,_xlfn.XLOOKUP(Z820,$AC$4015:$AC$4035,$AD$4015:$AD$4035,0)*L820)</f>
        <v>53363.625000000015</v>
      </c>
      <c r="O820" s="83">
        <f>IF(V820&lt;&gt;"VTC VHm",_xlfn.XLOOKUP(Z820,$AC$4015:$AC$4035,$AE$4015:$AE$4035,0)*M820,_xlfn.XLOOKUP(Z820,$AC$4015:$AC$4035,$AE$4015:$AE$4035,0)*L820)</f>
        <v>0</v>
      </c>
      <c r="P820" s="83">
        <f>SUM(N820:O820)</f>
        <v>53363.625000000015</v>
      </c>
      <c r="Q820" s="157">
        <f>M820*G820</f>
        <v>95737392.600000024</v>
      </c>
      <c r="R820" s="157">
        <f>G820*P820</f>
        <v>33508087.410000008</v>
      </c>
      <c r="S820" s="83">
        <f>SUM(Q820:R820)</f>
        <v>129245480.01000004</v>
      </c>
      <c r="T820" s="156" t="s">
        <v>50</v>
      </c>
      <c r="U820" s="132"/>
      <c r="V820" s="132"/>
      <c r="W820" s="132"/>
      <c r="X820" s="44" t="s">
        <v>33</v>
      </c>
      <c r="Y820" s="44"/>
      <c r="Z820" s="44" t="s">
        <v>16</v>
      </c>
      <c r="AA820" s="44" t="s">
        <v>80</v>
      </c>
      <c r="AB820" s="2">
        <v>241442.02499999999</v>
      </c>
      <c r="AC820" s="2">
        <v>151606276.338</v>
      </c>
      <c r="AD820" s="2">
        <f>+M820</f>
        <v>152467.50000000006</v>
      </c>
      <c r="AE820" s="2">
        <f>+AD820*14%</f>
        <v>21345.450000000012</v>
      </c>
      <c r="AF820" s="155">
        <f>+AD820*35%</f>
        <v>53363.625000000015</v>
      </c>
      <c r="AG820" s="2">
        <f>+AD820*F820</f>
        <v>95737392.600000024</v>
      </c>
      <c r="AH820" s="2">
        <f>+AE820*F820</f>
        <v>13403234.964000007</v>
      </c>
      <c r="AI820" s="2">
        <f>+AF820*F820</f>
        <v>33508087.410000008</v>
      </c>
      <c r="AJ820" s="2">
        <f>SUM(AG820:AI820)</f>
        <v>142648714.97400004</v>
      </c>
      <c r="AK820" s="2">
        <f>+AD820*G820</f>
        <v>95737392.600000024</v>
      </c>
      <c r="AL820" s="2">
        <f>+AE820*G820</f>
        <v>13403234.964000007</v>
      </c>
      <c r="AM820" s="2">
        <f>+AF820*G820</f>
        <v>33508087.410000008</v>
      </c>
      <c r="AN820" s="155">
        <f>SUM(AK820:AM820)</f>
        <v>142648714.97400004</v>
      </c>
      <c r="AQ820" s="145" t="s">
        <v>525</v>
      </c>
      <c r="AU820" s="8" t="str">
        <f>+K820</f>
        <v>Bao gồm</v>
      </c>
      <c r="AV820" s="8">
        <f>+L820</f>
        <v>152467.50000000006</v>
      </c>
      <c r="AW820" s="2">
        <f>+M820</f>
        <v>152467.50000000006</v>
      </c>
      <c r="AX820" s="8">
        <f>F820*AW820</f>
        <v>95737392.600000024</v>
      </c>
      <c r="AY820" s="8">
        <f>IF(AQ820="CT",7%,5%)*AX820</f>
        <v>6701617.4820000026</v>
      </c>
      <c r="AZ820" s="8">
        <f>AX820*2%</f>
        <v>1914747.8520000004</v>
      </c>
      <c r="BA820" s="8">
        <f>IF(BB820&gt;0,0,AX820*5%)</f>
        <v>0</v>
      </c>
      <c r="BB820" s="8">
        <f>(AX820-BG820)*35%</f>
        <v>33508087.410000008</v>
      </c>
      <c r="BC820" s="8">
        <f>+AX820+AY820+AZ820+BA820+BB820</f>
        <v>137861845.34400004</v>
      </c>
      <c r="BD820" s="8">
        <f>AX820-AT820</f>
        <v>95737392.600000024</v>
      </c>
      <c r="BE820" s="2"/>
      <c r="BH820" s="2"/>
    </row>
    <row r="821" spans="1:60" ht="34" hidden="1" outlineLevel="1" x14ac:dyDescent="0.2">
      <c r="A821" s="1" t="s">
        <v>971</v>
      </c>
      <c r="B821" s="82">
        <v>46</v>
      </c>
      <c r="C821" s="144" t="s">
        <v>134</v>
      </c>
      <c r="D821" s="144"/>
      <c r="E821" s="82" t="s">
        <v>52</v>
      </c>
      <c r="F821" s="143">
        <v>375.84</v>
      </c>
      <c r="G821" s="142">
        <f>+[2]THKL!F821</f>
        <v>375.84</v>
      </c>
      <c r="H821" s="132"/>
      <c r="I821" s="132"/>
      <c r="J821" s="132"/>
      <c r="K821" s="156" t="str">
        <f>$K$179</f>
        <v>Bao gồm</v>
      </c>
      <c r="L821" s="157">
        <f>$L$179</f>
        <v>152467.50000000006</v>
      </c>
      <c r="M821" s="157">
        <f>SUM(K821:L821)</f>
        <v>152467.50000000006</v>
      </c>
      <c r="N821" s="83">
        <f>IF(V821&lt;&gt;"VTC VHm",_xlfn.XLOOKUP(Z821,$AC$4015:$AC$4035,$AD$4015:$AD$4035,0)*M821,_xlfn.XLOOKUP(Z821,$AC$4015:$AC$4035,$AD$4015:$AD$4035,0)*L821)</f>
        <v>53363.625000000015</v>
      </c>
      <c r="O821" s="83">
        <f>IF(V821&lt;&gt;"VTC VHm",_xlfn.XLOOKUP(Z821,$AC$4015:$AC$4035,$AE$4015:$AE$4035,0)*M821,_xlfn.XLOOKUP(Z821,$AC$4015:$AC$4035,$AE$4015:$AE$4035,0)*L821)</f>
        <v>0</v>
      </c>
      <c r="P821" s="83">
        <f>SUM(N821:O821)</f>
        <v>53363.625000000015</v>
      </c>
      <c r="Q821" s="157">
        <f>M821*G821</f>
        <v>57303385.200000018</v>
      </c>
      <c r="R821" s="157">
        <f>G821*P821</f>
        <v>20056184.820000004</v>
      </c>
      <c r="S821" s="83">
        <f>SUM(Q821:R821)</f>
        <v>77359570.020000026</v>
      </c>
      <c r="T821" s="165" t="s">
        <v>100</v>
      </c>
      <c r="U821" s="132"/>
      <c r="V821" s="132"/>
      <c r="W821" s="132"/>
      <c r="X821" s="44" t="s">
        <v>33</v>
      </c>
      <c r="Y821" s="44"/>
      <c r="Z821" s="44" t="s">
        <v>16</v>
      </c>
      <c r="AA821" s="44" t="s">
        <v>80</v>
      </c>
      <c r="AB821" s="2">
        <v>113207.11687079778</v>
      </c>
      <c r="AC821" s="2">
        <v>42547762.804720633</v>
      </c>
      <c r="AD821" s="2">
        <f>+M821</f>
        <v>152467.50000000006</v>
      </c>
      <c r="AE821" s="2">
        <f>+AD821*14%</f>
        <v>21345.450000000012</v>
      </c>
      <c r="AF821" s="155">
        <f>+AD821*35%</f>
        <v>53363.625000000015</v>
      </c>
      <c r="AG821" s="2">
        <f>+AD821*F821</f>
        <v>57303385.200000018</v>
      </c>
      <c r="AH821" s="2">
        <f>+AE821*F821</f>
        <v>8022473.928000004</v>
      </c>
      <c r="AI821" s="2">
        <f>+AF821*F821</f>
        <v>20056184.820000004</v>
      </c>
      <c r="AJ821" s="2">
        <f>SUM(AG821:AI821)</f>
        <v>85382043.948000029</v>
      </c>
      <c r="AK821" s="2">
        <f>+AD821*G821</f>
        <v>57303385.200000018</v>
      </c>
      <c r="AL821" s="2">
        <f>+AE821*G821</f>
        <v>8022473.928000004</v>
      </c>
      <c r="AM821" s="2">
        <f>+AF821*G821</f>
        <v>20056184.820000004</v>
      </c>
      <c r="AN821" s="155">
        <f>SUM(AK821:AM821)</f>
        <v>85382043.948000029</v>
      </c>
      <c r="AQ821" s="145" t="s">
        <v>525</v>
      </c>
      <c r="AU821" s="8" t="str">
        <f>+K821</f>
        <v>Bao gồm</v>
      </c>
      <c r="AV821" s="8">
        <f>+L821</f>
        <v>152467.50000000006</v>
      </c>
      <c r="AW821" s="2">
        <f>+M821</f>
        <v>152467.50000000006</v>
      </c>
      <c r="AX821" s="8">
        <f>F821*AW821</f>
        <v>57303385.200000018</v>
      </c>
      <c r="AY821" s="8">
        <f>IF(AQ821="CT",7%,5%)*AX821</f>
        <v>4011236.9640000015</v>
      </c>
      <c r="AZ821" s="8">
        <f>AX821*2%</f>
        <v>1146067.7040000004</v>
      </c>
      <c r="BA821" s="8">
        <f>IF(BB821&gt;0,0,AX821*5%)</f>
        <v>0</v>
      </c>
      <c r="BB821" s="8">
        <f>(AX821-BG821)*35%</f>
        <v>20056184.820000004</v>
      </c>
      <c r="BC821" s="8">
        <f>+AX821+AY821+AZ821+BA821+BB821</f>
        <v>82516874.688000023</v>
      </c>
      <c r="BD821" s="8">
        <f>AX821-AT821</f>
        <v>57303385.200000018</v>
      </c>
      <c r="BE821" s="2"/>
      <c r="BH821" s="2"/>
    </row>
    <row r="822" spans="1:60" ht="17" hidden="1" outlineLevel="1" x14ac:dyDescent="0.2">
      <c r="A822" s="1" t="s">
        <v>981</v>
      </c>
      <c r="B822" s="82">
        <v>47</v>
      </c>
      <c r="C822" s="144" t="s">
        <v>133</v>
      </c>
      <c r="D822" s="144"/>
      <c r="E822" s="82" t="s">
        <v>52</v>
      </c>
      <c r="F822" s="143">
        <v>627.91999999999996</v>
      </c>
      <c r="G822" s="142">
        <f>+[2]THKL!F822</f>
        <v>627.91999999999996</v>
      </c>
      <c r="H822" s="132"/>
      <c r="I822" s="132"/>
      <c r="J822" s="132"/>
      <c r="K822" s="156" t="str">
        <f>$K$180</f>
        <v>Bao gồm</v>
      </c>
      <c r="L822" s="157">
        <f>$L$180</f>
        <v>14905</v>
      </c>
      <c r="M822" s="157">
        <f>SUM(K822:L822)</f>
        <v>14905</v>
      </c>
      <c r="N822" s="83">
        <f>IF(V822&lt;&gt;"VTC VHm",_xlfn.XLOOKUP(Z822,$AC$4015:$AC$4035,$AD$4015:$AD$4035,0)*M822,_xlfn.XLOOKUP(Z822,$AC$4015:$AC$4035,$AD$4015:$AD$4035,0)*L822)</f>
        <v>5216.75</v>
      </c>
      <c r="O822" s="83">
        <f>IF(V822&lt;&gt;"VTC VHm",_xlfn.XLOOKUP(Z822,$AC$4015:$AC$4035,$AE$4015:$AE$4035,0)*M822,_xlfn.XLOOKUP(Z822,$AC$4015:$AC$4035,$AE$4015:$AE$4035,0)*L822)</f>
        <v>0</v>
      </c>
      <c r="P822" s="83">
        <f>SUM(N822:O822)</f>
        <v>5216.75</v>
      </c>
      <c r="Q822" s="157">
        <f>M822*G822</f>
        <v>9359147.5999999996</v>
      </c>
      <c r="R822" s="157">
        <f>G822*P822</f>
        <v>3275701.6599999997</v>
      </c>
      <c r="S822" s="83">
        <f>SUM(Q822:R822)</f>
        <v>12634849.26</v>
      </c>
      <c r="T822" s="156"/>
      <c r="U822" s="132"/>
      <c r="V822" s="132"/>
      <c r="W822" s="132"/>
      <c r="X822" s="44" t="s">
        <v>33</v>
      </c>
      <c r="Y822" s="44"/>
      <c r="Z822" s="44" t="s">
        <v>16</v>
      </c>
      <c r="AA822" s="44" t="s">
        <v>80</v>
      </c>
      <c r="AB822" s="2">
        <v>175823.80096875</v>
      </c>
      <c r="AC822" s="2">
        <v>110403281.10429749</v>
      </c>
      <c r="AD822" s="2">
        <f>+M822</f>
        <v>14905</v>
      </c>
      <c r="AE822" s="2">
        <f>+AD822*14%</f>
        <v>2086.7000000000003</v>
      </c>
      <c r="AF822" s="155">
        <f>+AD822*35%</f>
        <v>5216.75</v>
      </c>
      <c r="AG822" s="2">
        <f>+AD822*F822</f>
        <v>9359147.5999999996</v>
      </c>
      <c r="AH822" s="2">
        <f>+AE822*F822</f>
        <v>1310280.6640000001</v>
      </c>
      <c r="AI822" s="2">
        <f>+AF822*F822</f>
        <v>3275701.6599999997</v>
      </c>
      <c r="AJ822" s="2">
        <f>SUM(AG822:AI822)</f>
        <v>13945129.924000001</v>
      </c>
      <c r="AK822" s="2">
        <f>+AD822*G822</f>
        <v>9359147.5999999996</v>
      </c>
      <c r="AL822" s="2">
        <f>+AE822*G822</f>
        <v>1310280.6640000001</v>
      </c>
      <c r="AM822" s="2">
        <f>+AF822*G822</f>
        <v>3275701.6599999997</v>
      </c>
      <c r="AN822" s="155">
        <f>SUM(AK822:AM822)</f>
        <v>13945129.924000001</v>
      </c>
      <c r="AQ822" s="145" t="s">
        <v>525</v>
      </c>
      <c r="AU822" s="8" t="str">
        <f>+K822</f>
        <v>Bao gồm</v>
      </c>
      <c r="AV822" s="8">
        <f>+L822</f>
        <v>14905</v>
      </c>
      <c r="AW822" s="2">
        <f>+M822</f>
        <v>14905</v>
      </c>
      <c r="AX822" s="8">
        <f>F822*AW822</f>
        <v>9359147.5999999996</v>
      </c>
      <c r="AY822" s="8">
        <f>IF(AQ822="CT",7%,5%)*AX822</f>
        <v>655140.33200000005</v>
      </c>
      <c r="AZ822" s="8">
        <f>AX822*2%</f>
        <v>187182.95199999999</v>
      </c>
      <c r="BA822" s="8">
        <f>IF(BB822&gt;0,0,AX822*5%)</f>
        <v>0</v>
      </c>
      <c r="BB822" s="8">
        <f>(AX822-BG822)*35%</f>
        <v>3275701.6599999997</v>
      </c>
      <c r="BC822" s="8">
        <f>+AX822+AY822+AZ822+BA822+BB822</f>
        <v>13477172.544</v>
      </c>
      <c r="BD822" s="8">
        <f>AX822-AT822</f>
        <v>9359147.5999999996</v>
      </c>
      <c r="BE822" s="2"/>
      <c r="BH822" s="2"/>
    </row>
    <row r="823" spans="1:60" ht="34" hidden="1" outlineLevel="1" x14ac:dyDescent="0.2">
      <c r="A823" s="1" t="s">
        <v>980</v>
      </c>
      <c r="B823" s="82">
        <v>48</v>
      </c>
      <c r="C823" s="144" t="s">
        <v>717</v>
      </c>
      <c r="D823" s="144"/>
      <c r="E823" s="82" t="s">
        <v>52</v>
      </c>
      <c r="F823" s="143">
        <v>433.7</v>
      </c>
      <c r="G823" s="142">
        <f>+[2]THKL!F823</f>
        <v>433.7</v>
      </c>
      <c r="H823" s="132"/>
      <c r="I823" s="132"/>
      <c r="J823" s="132"/>
      <c r="K823" s="156">
        <f>$K$163</f>
        <v>198000</v>
      </c>
      <c r="L823" s="157">
        <f>$L$152</f>
        <v>207031.93799999985</v>
      </c>
      <c r="M823" s="157">
        <f>SUM(K823:L823)</f>
        <v>405031.93799999985</v>
      </c>
      <c r="N823" s="83">
        <f>IF(V823&lt;&gt;"VTC VHm",_xlfn.XLOOKUP(Z823,$AC$4015:$AC$4035,$AD$4015:$AD$4035,0)*M823,_xlfn.XLOOKUP(Z823,$AC$4015:$AC$4035,$AD$4015:$AD$4035,0)*L823)</f>
        <v>72461.178299999941</v>
      </c>
      <c r="O823" s="83">
        <f>IF(V823&lt;&gt;"VTC VHm",_xlfn.XLOOKUP(Z823,$AC$4015:$AC$4035,$AE$4015:$AE$4035,0)*M823,_xlfn.XLOOKUP(Z823,$AC$4015:$AC$4035,$AE$4015:$AE$4035,0)*L823)</f>
        <v>0</v>
      </c>
      <c r="P823" s="83">
        <f>SUM(N823:O823)</f>
        <v>72461.178299999941</v>
      </c>
      <c r="Q823" s="157">
        <f>M823*G823</f>
        <v>175662351.51059994</v>
      </c>
      <c r="R823" s="157">
        <f>G823*P823</f>
        <v>31426413.028709974</v>
      </c>
      <c r="S823" s="83">
        <f>SUM(Q823:R823)</f>
        <v>207088764.53930992</v>
      </c>
      <c r="T823" s="156" t="s">
        <v>716</v>
      </c>
      <c r="U823" s="132"/>
      <c r="V823" s="82" t="s">
        <v>34</v>
      </c>
      <c r="W823" s="132"/>
      <c r="X823" s="44" t="s">
        <v>33</v>
      </c>
      <c r="Y823" s="44"/>
      <c r="Z823" s="44" t="s">
        <v>16</v>
      </c>
      <c r="AA823" s="44" t="s">
        <v>80</v>
      </c>
      <c r="AB823" s="2">
        <v>411255.38027447241</v>
      </c>
      <c r="AC823" s="2">
        <v>178361458.42503867</v>
      </c>
      <c r="AD823" s="2">
        <f>+M823</f>
        <v>405031.93799999985</v>
      </c>
      <c r="AE823" s="2">
        <f>+AD823*14%</f>
        <v>56704.471319999982</v>
      </c>
      <c r="AF823" s="155">
        <f>+AD823*35%</f>
        <v>141761.17829999994</v>
      </c>
      <c r="AG823" s="2">
        <f>+AD823*F823</f>
        <v>175662351.51059994</v>
      </c>
      <c r="AH823" s="2">
        <f>+AE823*F823</f>
        <v>24592729.211483993</v>
      </c>
      <c r="AI823" s="2">
        <f>+AF823*F823</f>
        <v>61481823.02870997</v>
      </c>
      <c r="AJ823" s="2">
        <f>SUM(AG823:AI823)</f>
        <v>261736903.7507939</v>
      </c>
      <c r="AK823" s="2">
        <f>+AD823*G823</f>
        <v>175662351.51059994</v>
      </c>
      <c r="AL823" s="2">
        <f>+AE823*G823</f>
        <v>24592729.211483993</v>
      </c>
      <c r="AM823" s="2">
        <f>+AF823*G823</f>
        <v>61481823.02870997</v>
      </c>
      <c r="AN823" s="155">
        <f>SUM(AK823:AM823)</f>
        <v>261736903.7507939</v>
      </c>
      <c r="AQ823" s="145" t="s">
        <v>525</v>
      </c>
      <c r="AU823" s="8">
        <f>+K823</f>
        <v>198000</v>
      </c>
      <c r="AV823" s="8">
        <f>+L823</f>
        <v>207031.93799999985</v>
      </c>
      <c r="AW823" s="2">
        <f>+M823</f>
        <v>405031.93799999985</v>
      </c>
      <c r="AX823" s="8">
        <f>F823*AW823</f>
        <v>175662351.51059994</v>
      </c>
      <c r="AY823" s="8">
        <f>IF(AQ823="CT",7%,5%)*AX823</f>
        <v>12296364.605741996</v>
      </c>
      <c r="AZ823" s="8">
        <f>AX823*2%</f>
        <v>3513247.0302119991</v>
      </c>
      <c r="BA823" s="8">
        <f>IF(BB823&gt;0,0,AX823*5%)</f>
        <v>0</v>
      </c>
      <c r="BB823" s="8">
        <f>(AX823-BG823)*35%</f>
        <v>61481823.028709978</v>
      </c>
      <c r="BC823" s="8">
        <f>+AX823+AY823+AZ823+BA823+BB823</f>
        <v>252953786.17526391</v>
      </c>
      <c r="BD823" s="8">
        <f>AX823-AT823</f>
        <v>175662351.51059994</v>
      </c>
      <c r="BE823" s="2"/>
      <c r="BH823" s="2"/>
    </row>
    <row r="824" spans="1:60" ht="34" hidden="1" outlineLevel="1" x14ac:dyDescent="0.2">
      <c r="A824" s="1" t="s">
        <v>979</v>
      </c>
      <c r="B824" s="82">
        <v>49</v>
      </c>
      <c r="C824" s="144" t="s">
        <v>715</v>
      </c>
      <c r="D824" s="144"/>
      <c r="E824" s="82" t="s">
        <v>52</v>
      </c>
      <c r="F824" s="143">
        <v>5.1360000000000001</v>
      </c>
      <c r="G824" s="142">
        <f>+[2]THKL!F824</f>
        <v>5.1360000000000001</v>
      </c>
      <c r="H824" s="132"/>
      <c r="I824" s="132"/>
      <c r="J824" s="132"/>
      <c r="K824" s="156" t="str">
        <f>$K$165</f>
        <v>Bao gồm</v>
      </c>
      <c r="L824" s="157">
        <f>$L$165</f>
        <v>2260000</v>
      </c>
      <c r="M824" s="157">
        <f>SUM(K824:L824)</f>
        <v>2260000</v>
      </c>
      <c r="N824" s="83">
        <f>IF(V824&lt;&gt;"VTC VHm",_xlfn.XLOOKUP(Z824,$AC$4015:$AC$4035,$AD$4015:$AD$4035,0)*M824,_xlfn.XLOOKUP(Z824,$AC$4015:$AC$4035,$AD$4015:$AD$4035,0)*L824)</f>
        <v>113000</v>
      </c>
      <c r="O824" s="83">
        <f>IF(V824&lt;&gt;"VTC VHm",_xlfn.XLOOKUP(Z824,$AC$4015:$AC$4035,$AE$4015:$AE$4035,0)*M824,_xlfn.XLOOKUP(Z824,$AC$4015:$AC$4035,$AE$4015:$AE$4035,0)*L824)</f>
        <v>0</v>
      </c>
      <c r="P824" s="83">
        <f>SUM(N824:O824)</f>
        <v>113000</v>
      </c>
      <c r="Q824" s="157">
        <f>M824*G824</f>
        <v>11607360</v>
      </c>
      <c r="R824" s="157">
        <f>G824*P824</f>
        <v>580368</v>
      </c>
      <c r="S824" s="83">
        <f>SUM(Q824:R824)</f>
        <v>12187728</v>
      </c>
      <c r="T824" s="156" t="s">
        <v>100</v>
      </c>
      <c r="U824" s="132"/>
      <c r="V824" s="132"/>
      <c r="W824" s="132"/>
      <c r="X824" s="44" t="s">
        <v>33</v>
      </c>
      <c r="Y824" s="44"/>
      <c r="Z824" s="44" t="s">
        <v>11</v>
      </c>
      <c r="AA824" s="44" t="s">
        <v>80</v>
      </c>
      <c r="AB824" s="2">
        <v>2337714.1818811591</v>
      </c>
      <c r="AC824" s="2">
        <v>12006500.038141632</v>
      </c>
      <c r="AD824" s="2">
        <f>+M824</f>
        <v>2260000</v>
      </c>
      <c r="AE824" s="2">
        <f>+AD824*14%</f>
        <v>316400.00000000006</v>
      </c>
      <c r="AF824" s="155">
        <f>+AD824*35%</f>
        <v>791000</v>
      </c>
      <c r="AG824" s="2">
        <f>+AD824*F824</f>
        <v>11607360</v>
      </c>
      <c r="AH824" s="2">
        <f>+AE824*F824</f>
        <v>1625030.4000000004</v>
      </c>
      <c r="AI824" s="2">
        <f>+AF824*F824</f>
        <v>4062576</v>
      </c>
      <c r="AJ824" s="2">
        <f>SUM(AG824:AI824)</f>
        <v>17294966.399999999</v>
      </c>
      <c r="AK824" s="2">
        <f>+AD824*G824</f>
        <v>11607360</v>
      </c>
      <c r="AL824" s="2">
        <f>+AE824*G824</f>
        <v>1625030.4000000004</v>
      </c>
      <c r="AM824" s="2">
        <f>+AF824*G824</f>
        <v>4062576</v>
      </c>
      <c r="AN824" s="155">
        <f>SUM(AK824:AM824)</f>
        <v>17294966.399999999</v>
      </c>
      <c r="AQ824" s="145" t="s">
        <v>525</v>
      </c>
      <c r="AU824" s="8" t="str">
        <f>+K824</f>
        <v>Bao gồm</v>
      </c>
      <c r="AV824" s="8">
        <f>+L824</f>
        <v>2260000</v>
      </c>
      <c r="AW824" s="2">
        <f>+M824</f>
        <v>2260000</v>
      </c>
      <c r="AX824" s="8">
        <f>F824*AW824</f>
        <v>11607360</v>
      </c>
      <c r="AY824" s="8">
        <f>IF(AQ824="CT",7%,5%)*AX824</f>
        <v>812515.20000000007</v>
      </c>
      <c r="AZ824" s="8">
        <f>AX824*2%</f>
        <v>232147.20000000001</v>
      </c>
      <c r="BA824" s="8">
        <f>IF(BB824&gt;0,0,AX824*5%)</f>
        <v>0</v>
      </c>
      <c r="BB824" s="8">
        <f>(AX824-BG824)*35%</f>
        <v>4062575.9999999995</v>
      </c>
      <c r="BC824" s="8">
        <f>+AX824+AY824+AZ824+BA824+BB824</f>
        <v>16714598.399999999</v>
      </c>
      <c r="BD824" s="8">
        <f>AX824-AT824</f>
        <v>11607360</v>
      </c>
      <c r="BE824" s="2"/>
      <c r="BH824" s="2"/>
    </row>
    <row r="825" spans="1:60" ht="34" hidden="1" outlineLevel="1" x14ac:dyDescent="0.2">
      <c r="A825" s="1" t="s">
        <v>978</v>
      </c>
      <c r="B825" s="82">
        <v>50</v>
      </c>
      <c r="C825" s="144" t="s">
        <v>714</v>
      </c>
      <c r="D825" s="144"/>
      <c r="E825" s="82" t="s">
        <v>52</v>
      </c>
      <c r="F825" s="143">
        <v>1566.56</v>
      </c>
      <c r="G825" s="142">
        <f>+[2]THKL!F825</f>
        <v>1566.56</v>
      </c>
      <c r="H825" s="176"/>
      <c r="I825" s="176"/>
      <c r="J825" s="176"/>
      <c r="K825" s="156">
        <f>$K$163</f>
        <v>198000</v>
      </c>
      <c r="L825" s="157">
        <f>'[3]BDG (XD)'!$AA$1081</f>
        <v>263876.0280000004</v>
      </c>
      <c r="M825" s="157">
        <f>SUM(K825:L825)</f>
        <v>461876.0280000004</v>
      </c>
      <c r="N825" s="83">
        <f>IF(V825&lt;&gt;"VTC VHm",_xlfn.XLOOKUP(Z825,$AC$4015:$AC$4035,$AD$4015:$AD$4035,0)*M825,_xlfn.XLOOKUP(Z825,$AC$4015:$AC$4035,$AD$4015:$AD$4035,0)*L825)</f>
        <v>92356.609800000137</v>
      </c>
      <c r="O825" s="83">
        <f>IF(V825&lt;&gt;"VTC VHm",_xlfn.XLOOKUP(Z825,$AC$4015:$AC$4035,$AE$4015:$AE$4035,0)*M825,_xlfn.XLOOKUP(Z825,$AC$4015:$AC$4035,$AE$4015:$AE$4035,0)*L825)</f>
        <v>0</v>
      </c>
      <c r="P825" s="83">
        <f>SUM(N825:O825)</f>
        <v>92356.609800000137</v>
      </c>
      <c r="Q825" s="157">
        <f>M825*G825</f>
        <v>723556510.42368054</v>
      </c>
      <c r="R825" s="157">
        <f>G825*P825</f>
        <v>144682170.64828822</v>
      </c>
      <c r="S825" s="83">
        <f>SUM(Q825:R825)</f>
        <v>868238681.07196879</v>
      </c>
      <c r="T825" s="156" t="s">
        <v>716</v>
      </c>
      <c r="U825" s="176"/>
      <c r="V825" s="82" t="s">
        <v>34</v>
      </c>
      <c r="W825" s="176"/>
      <c r="X825" s="44" t="s">
        <v>33</v>
      </c>
      <c r="Y825" s="44"/>
      <c r="Z825" s="44" t="s">
        <v>16</v>
      </c>
      <c r="AA825" s="44" t="s">
        <v>80</v>
      </c>
      <c r="AB825" s="2">
        <v>501735.13237737986</v>
      </c>
      <c r="AC825" s="2">
        <v>785998188.97710812</v>
      </c>
      <c r="AD825" s="2">
        <f>+M825</f>
        <v>461876.0280000004</v>
      </c>
      <c r="AE825" s="2">
        <f>+AD825*14%</f>
        <v>64662.64392000006</v>
      </c>
      <c r="AF825" s="155">
        <f>+AD825*35%</f>
        <v>161656.60980000012</v>
      </c>
      <c r="AG825" s="2">
        <f>+AD825*F825</f>
        <v>723556510.42368054</v>
      </c>
      <c r="AH825" s="2">
        <f>+AE825*F825</f>
        <v>101297911.45931529</v>
      </c>
      <c r="AI825" s="2">
        <f>+AF825*F825</f>
        <v>253244778.64828819</v>
      </c>
      <c r="AJ825" s="2">
        <f>SUM(AG825:AI825)</f>
        <v>1078099200.5312841</v>
      </c>
      <c r="AK825" s="2">
        <f>+AD825*G825</f>
        <v>723556510.42368054</v>
      </c>
      <c r="AL825" s="2">
        <f>+AE825*G825</f>
        <v>101297911.45931529</v>
      </c>
      <c r="AM825" s="2">
        <f>+AF825*G825</f>
        <v>253244778.64828819</v>
      </c>
      <c r="AN825" s="155">
        <f>SUM(AK825:AM825)</f>
        <v>1078099200.5312841</v>
      </c>
      <c r="AQ825" s="145" t="s">
        <v>525</v>
      </c>
      <c r="AU825" s="8">
        <f>+K825</f>
        <v>198000</v>
      </c>
      <c r="AV825" s="8">
        <f>+L825</f>
        <v>263876.0280000004</v>
      </c>
      <c r="AW825" s="2">
        <f>+M825</f>
        <v>461876.0280000004</v>
      </c>
      <c r="AX825" s="8">
        <f>F825*AW825</f>
        <v>723556510.42368054</v>
      </c>
      <c r="AY825" s="8">
        <f>IF(AQ825="CT",7%,5%)*AX825</f>
        <v>50648955.729657643</v>
      </c>
      <c r="AZ825" s="8">
        <f>AX825*2%</f>
        <v>14471130.208473612</v>
      </c>
      <c r="BA825" s="8">
        <f>IF(BB825&gt;0,0,AX825*5%)</f>
        <v>0</v>
      </c>
      <c r="BB825" s="8">
        <f>(AX825-BG825)*35%</f>
        <v>253244778.64828816</v>
      </c>
      <c r="BC825" s="8">
        <f>+AX825+AY825+AZ825+BA825+BB825</f>
        <v>1041921375.0100999</v>
      </c>
      <c r="BD825" s="8">
        <f>AX825-AT825</f>
        <v>723556510.42368054</v>
      </c>
      <c r="BE825" s="2"/>
      <c r="BH825" s="2"/>
    </row>
    <row r="826" spans="1:60" ht="17" hidden="1" outlineLevel="1" x14ac:dyDescent="0.2">
      <c r="A826" s="1" t="s">
        <v>977</v>
      </c>
      <c r="B826" s="82">
        <v>51</v>
      </c>
      <c r="C826" s="144" t="s">
        <v>880</v>
      </c>
      <c r="D826" s="144"/>
      <c r="E826" s="82" t="s">
        <v>52</v>
      </c>
      <c r="F826" s="143">
        <v>433.7</v>
      </c>
      <c r="G826" s="142">
        <f>+[2]THKL!F826</f>
        <v>433.7</v>
      </c>
      <c r="H826" s="132"/>
      <c r="I826" s="132"/>
      <c r="J826" s="132"/>
      <c r="K826" s="156" t="str">
        <f>$K$172</f>
        <v>Bao gồm</v>
      </c>
      <c r="L826" s="157">
        <f>$L$172</f>
        <v>211081.00000000026</v>
      </c>
      <c r="M826" s="157">
        <f>SUM(K826:L826)</f>
        <v>211081.00000000026</v>
      </c>
      <c r="N826" s="83">
        <f>IF(V826&lt;&gt;"VTC VHm",_xlfn.XLOOKUP(Z826,$AC$4015:$AC$4035,$AD$4015:$AD$4035,0)*M826,_xlfn.XLOOKUP(Z826,$AC$4015:$AC$4035,$AD$4015:$AD$4035,0)*L826)</f>
        <v>73878.350000000093</v>
      </c>
      <c r="O826" s="83">
        <f>IF(V826&lt;&gt;"VTC VHm",_xlfn.XLOOKUP(Z826,$AC$4015:$AC$4035,$AE$4015:$AE$4035,0)*M826,_xlfn.XLOOKUP(Z826,$AC$4015:$AC$4035,$AE$4015:$AE$4035,0)*L826)</f>
        <v>0</v>
      </c>
      <c r="P826" s="83">
        <f>SUM(N826:O826)</f>
        <v>73878.350000000093</v>
      </c>
      <c r="Q826" s="157">
        <f>M826*G826</f>
        <v>91545829.700000107</v>
      </c>
      <c r="R826" s="157">
        <f>G826*P826</f>
        <v>32041040.395000041</v>
      </c>
      <c r="S826" s="83">
        <f>SUM(Q826:R826)</f>
        <v>123586870.09500015</v>
      </c>
      <c r="T826" s="156" t="s">
        <v>50</v>
      </c>
      <c r="U826" s="132"/>
      <c r="V826" s="132"/>
      <c r="W826" s="132"/>
      <c r="X826" s="44" t="s">
        <v>33</v>
      </c>
      <c r="Y826" s="44"/>
      <c r="Z826" s="44" t="s">
        <v>14</v>
      </c>
      <c r="AA826" s="44" t="s">
        <v>80</v>
      </c>
      <c r="AB826" s="2">
        <v>326833.02294761251</v>
      </c>
      <c r="AC826" s="2">
        <v>141747482.05237955</v>
      </c>
      <c r="AD826" s="2">
        <f>+M826</f>
        <v>211081.00000000026</v>
      </c>
      <c r="AE826" s="2">
        <f>+AD826*14%</f>
        <v>29551.34000000004</v>
      </c>
      <c r="AF826" s="155">
        <f>+AD826*35%</f>
        <v>73878.350000000093</v>
      </c>
      <c r="AG826" s="2">
        <f>+AD826*F826</f>
        <v>91545829.700000107</v>
      </c>
      <c r="AH826" s="2">
        <f>+AE826*F826</f>
        <v>12816416.158000017</v>
      </c>
      <c r="AI826" s="2">
        <f>+AF826*F826</f>
        <v>32041040.395000041</v>
      </c>
      <c r="AJ826" s="2">
        <f>SUM(AG826:AI826)</f>
        <v>136403286.25300017</v>
      </c>
      <c r="AK826" s="2">
        <f>+AD826*G826</f>
        <v>91545829.700000107</v>
      </c>
      <c r="AL826" s="2">
        <f>+AE826*G826</f>
        <v>12816416.158000017</v>
      </c>
      <c r="AM826" s="2">
        <f>+AF826*G826</f>
        <v>32041040.395000041</v>
      </c>
      <c r="AN826" s="155">
        <f>SUM(AK826:AM826)</f>
        <v>136403286.25300017</v>
      </c>
      <c r="AQ826" s="145" t="s">
        <v>525</v>
      </c>
      <c r="AU826" s="8" t="str">
        <f>+K826</f>
        <v>Bao gồm</v>
      </c>
      <c r="AV826" s="8">
        <f>+L826</f>
        <v>211081.00000000026</v>
      </c>
      <c r="AW826" s="2">
        <f>+M826</f>
        <v>211081.00000000026</v>
      </c>
      <c r="AX826" s="8">
        <f>F826*AW826</f>
        <v>91545829.700000107</v>
      </c>
      <c r="AY826" s="8">
        <f>IF(AQ826="CT",7%,5%)*AX826</f>
        <v>6408208.0790000083</v>
      </c>
      <c r="AZ826" s="8">
        <f>AX826*2%</f>
        <v>1830916.5940000021</v>
      </c>
      <c r="BA826" s="8">
        <f>IF(BB826&gt;0,0,AX826*5%)</f>
        <v>0</v>
      </c>
      <c r="BB826" s="8">
        <f>(AX826-BG826)*35%</f>
        <v>32041040.395000037</v>
      </c>
      <c r="BC826" s="8">
        <f>+AX826+AY826+AZ826+BA826+BB826</f>
        <v>131825994.76800016</v>
      </c>
      <c r="BD826" s="8">
        <f>AX826-AT826</f>
        <v>91545829.700000107</v>
      </c>
      <c r="BE826" s="2"/>
      <c r="BH826" s="2"/>
    </row>
    <row r="827" spans="1:60" ht="17" hidden="1" outlineLevel="1" x14ac:dyDescent="0.2">
      <c r="A827" s="1" t="s">
        <v>976</v>
      </c>
      <c r="B827" s="82">
        <v>52</v>
      </c>
      <c r="C827" s="144" t="s">
        <v>711</v>
      </c>
      <c r="D827" s="144"/>
      <c r="E827" s="82" t="s">
        <v>52</v>
      </c>
      <c r="F827" s="143">
        <v>433.7</v>
      </c>
      <c r="G827" s="142">
        <f>+[2]THKL!F827</f>
        <v>433.7</v>
      </c>
      <c r="H827" s="132"/>
      <c r="I827" s="132"/>
      <c r="J827" s="132"/>
      <c r="K827" s="156" t="str">
        <f>$K$129</f>
        <v>Bao gồm</v>
      </c>
      <c r="L827" s="244">
        <f>$L$129</f>
        <v>21438.4656</v>
      </c>
      <c r="M827" s="157">
        <f>SUM(K827:L827)</f>
        <v>21438.4656</v>
      </c>
      <c r="N827" s="83">
        <f>IF(V827&lt;&gt;"VTC VHm",_xlfn.XLOOKUP(Z827,$AC$4015:$AC$4035,$AD$4015:$AD$4035,0)*M827,_xlfn.XLOOKUP(Z827,$AC$4015:$AC$4035,$AD$4015:$AD$4035,0)*L827)</f>
        <v>7503.4629599999989</v>
      </c>
      <c r="O827" s="83">
        <f>IF(V827&lt;&gt;"VTC VHm",_xlfn.XLOOKUP(Z827,$AC$4015:$AC$4035,$AE$4015:$AE$4035,0)*M827,_xlfn.XLOOKUP(Z827,$AC$4015:$AC$4035,$AE$4015:$AE$4035,0)*L827)</f>
        <v>0</v>
      </c>
      <c r="P827" s="83">
        <f>SUM(N827:O827)</f>
        <v>7503.4629599999989</v>
      </c>
      <c r="Q827" s="157">
        <f>M827*G827</f>
        <v>9297862.5307199992</v>
      </c>
      <c r="R827" s="157">
        <f>G827*P827</f>
        <v>3254251.8857519994</v>
      </c>
      <c r="S827" s="83">
        <f>SUM(Q827:R827)</f>
        <v>12552114.416471999</v>
      </c>
      <c r="T827" s="165" t="s">
        <v>100</v>
      </c>
      <c r="U827" s="132"/>
      <c r="V827" s="132"/>
      <c r="W827" s="132"/>
      <c r="X827" s="44" t="s">
        <v>33</v>
      </c>
      <c r="Y827" s="44"/>
      <c r="Z827" s="44" t="s">
        <v>14</v>
      </c>
      <c r="AA827" s="44" t="s">
        <v>80</v>
      </c>
      <c r="AB827" s="2">
        <v>48568.255241112754</v>
      </c>
      <c r="AC827" s="2">
        <v>21064052.298070602</v>
      </c>
      <c r="AD827" s="2">
        <f>+M827</f>
        <v>21438.4656</v>
      </c>
      <c r="AE827" s="2">
        <f>+AD827*14%</f>
        <v>3001.3851840000002</v>
      </c>
      <c r="AF827" s="155">
        <f>+AD827*35%</f>
        <v>7503.4629599999989</v>
      </c>
      <c r="AG827" s="2">
        <f>+AD827*F827</f>
        <v>9297862.5307199992</v>
      </c>
      <c r="AH827" s="2">
        <f>+AE827*F827</f>
        <v>1301700.7543008002</v>
      </c>
      <c r="AI827" s="2">
        <f>+AF827*F827</f>
        <v>3254251.8857519994</v>
      </c>
      <c r="AJ827" s="2">
        <f>SUM(AG827:AI827)</f>
        <v>13853815.170772798</v>
      </c>
      <c r="AK827" s="2">
        <f>+AD827*G827</f>
        <v>9297862.5307199992</v>
      </c>
      <c r="AL827" s="2">
        <f>+AE827*G827</f>
        <v>1301700.7543008002</v>
      </c>
      <c r="AM827" s="2">
        <f>+AF827*G827</f>
        <v>3254251.8857519994</v>
      </c>
      <c r="AN827" s="155">
        <f>SUM(AK827:AM827)</f>
        <v>13853815.170772798</v>
      </c>
      <c r="AQ827" s="145" t="s">
        <v>525</v>
      </c>
      <c r="AU827" s="8" t="str">
        <f>+K827</f>
        <v>Bao gồm</v>
      </c>
      <c r="AV827" s="8">
        <f>+L827</f>
        <v>21438.4656</v>
      </c>
      <c r="AW827" s="2">
        <f>+M827</f>
        <v>21438.4656</v>
      </c>
      <c r="AX827" s="8">
        <f>F827*AW827</f>
        <v>9297862.5307199992</v>
      </c>
      <c r="AY827" s="8">
        <f>IF(AQ827="CT",7%,5%)*AX827</f>
        <v>650850.37715039996</v>
      </c>
      <c r="AZ827" s="8">
        <f>AX827*2%</f>
        <v>185957.25061439999</v>
      </c>
      <c r="BA827" s="8">
        <f>IF(BB827&gt;0,0,AX827*5%)</f>
        <v>0</v>
      </c>
      <c r="BB827" s="8">
        <f>(AX827-BG827)*35%</f>
        <v>3254251.8857519994</v>
      </c>
      <c r="BC827" s="8">
        <f>+AX827+AY827+AZ827+BA827+BB827</f>
        <v>13388922.044236798</v>
      </c>
      <c r="BD827" s="8">
        <f>AX827-AT827</f>
        <v>9297862.5307199992</v>
      </c>
      <c r="BE827" s="2"/>
      <c r="BH827" s="2"/>
    </row>
    <row r="828" spans="1:60" ht="34" hidden="1" outlineLevel="1" x14ac:dyDescent="0.2">
      <c r="A828" s="1" t="s">
        <v>975</v>
      </c>
      <c r="B828" s="82">
        <v>53</v>
      </c>
      <c r="C828" s="144" t="s">
        <v>710</v>
      </c>
      <c r="D828" s="144"/>
      <c r="E828" s="82" t="s">
        <v>52</v>
      </c>
      <c r="F828" s="143">
        <v>433.7</v>
      </c>
      <c r="G828" s="142">
        <f>+[2]THKL!F828</f>
        <v>433.7</v>
      </c>
      <c r="H828" s="132"/>
      <c r="I828" s="132"/>
      <c r="J828" s="132"/>
      <c r="K828" s="156" t="str">
        <f>$K$131</f>
        <v>Bao gồm</v>
      </c>
      <c r="L828" s="157">
        <f>$L$131</f>
        <v>41916.36</v>
      </c>
      <c r="M828" s="157">
        <f>SUM(K828:L828)</f>
        <v>41916.36</v>
      </c>
      <c r="N828" s="83">
        <f>IF(V828&lt;&gt;"VTC VHm",_xlfn.XLOOKUP(Z828,$AC$4015:$AC$4035,$AD$4015:$AD$4035,0)*M828,_xlfn.XLOOKUP(Z828,$AC$4015:$AC$4035,$AD$4015:$AD$4035,0)*L828)</f>
        <v>14670.725999999999</v>
      </c>
      <c r="O828" s="83">
        <f>IF(V828&lt;&gt;"VTC VHm",_xlfn.XLOOKUP(Z828,$AC$4015:$AC$4035,$AE$4015:$AE$4035,0)*M828,_xlfn.XLOOKUP(Z828,$AC$4015:$AC$4035,$AE$4015:$AE$4035,0)*L828)</f>
        <v>0</v>
      </c>
      <c r="P828" s="83">
        <f>SUM(N828:O828)</f>
        <v>14670.725999999999</v>
      </c>
      <c r="Q828" s="157">
        <f>M828*G828</f>
        <v>18179125.331999999</v>
      </c>
      <c r="R828" s="157">
        <f>G828*P828</f>
        <v>6362693.8661999991</v>
      </c>
      <c r="S828" s="83">
        <f>SUM(Q828:R828)</f>
        <v>24541819.198199999</v>
      </c>
      <c r="T828" s="156" t="s">
        <v>50</v>
      </c>
      <c r="U828" s="132"/>
      <c r="V828" s="132"/>
      <c r="W828" s="132"/>
      <c r="X828" s="44" t="s">
        <v>33</v>
      </c>
      <c r="Y828" s="44"/>
      <c r="Z828" s="44" t="s">
        <v>14</v>
      </c>
      <c r="AA828" s="44" t="s">
        <v>80</v>
      </c>
      <c r="AB828" s="2">
        <v>102887.81838657794</v>
      </c>
      <c r="AC828" s="2">
        <v>44622446.834258854</v>
      </c>
      <c r="AD828" s="2">
        <f>+M828</f>
        <v>41916.36</v>
      </c>
      <c r="AE828" s="2">
        <f>+AD828*14%</f>
        <v>5868.2904000000008</v>
      </c>
      <c r="AF828" s="155">
        <f>+AD828*35%</f>
        <v>14670.725999999999</v>
      </c>
      <c r="AG828" s="2">
        <f>+AD828*F828</f>
        <v>18179125.331999999</v>
      </c>
      <c r="AH828" s="2">
        <f>+AE828*F828</f>
        <v>2545077.5464800005</v>
      </c>
      <c r="AI828" s="2">
        <f>+AF828*F828</f>
        <v>6362693.8661999991</v>
      </c>
      <c r="AJ828" s="2">
        <f>SUM(AG828:AI828)</f>
        <v>27086896.744679999</v>
      </c>
      <c r="AK828" s="2">
        <f>+AD828*G828</f>
        <v>18179125.331999999</v>
      </c>
      <c r="AL828" s="2">
        <f>+AE828*G828</f>
        <v>2545077.5464800005</v>
      </c>
      <c r="AM828" s="2">
        <f>+AF828*G828</f>
        <v>6362693.8661999991</v>
      </c>
      <c r="AN828" s="155">
        <f>SUM(AK828:AM828)</f>
        <v>27086896.744679999</v>
      </c>
      <c r="AQ828" s="145" t="s">
        <v>525</v>
      </c>
      <c r="AU828" s="8" t="str">
        <f>+K828</f>
        <v>Bao gồm</v>
      </c>
      <c r="AV828" s="8">
        <f>+L828</f>
        <v>41916.36</v>
      </c>
      <c r="AW828" s="2">
        <f>+M828</f>
        <v>41916.36</v>
      </c>
      <c r="AX828" s="8">
        <f>F828*AW828</f>
        <v>18179125.331999999</v>
      </c>
      <c r="AY828" s="8">
        <f>IF(AQ828="CT",7%,5%)*AX828</f>
        <v>1272538.77324</v>
      </c>
      <c r="AZ828" s="8">
        <f>AX828*2%</f>
        <v>363582.50663999998</v>
      </c>
      <c r="BA828" s="8">
        <f>IF(BB828&gt;0,0,AX828*5%)</f>
        <v>0</v>
      </c>
      <c r="BB828" s="8">
        <f>(AX828-BG828)*35%</f>
        <v>6362693.8661999991</v>
      </c>
      <c r="BC828" s="8">
        <f>+AX828+AY828+AZ828+BA828+BB828</f>
        <v>26177940.478079997</v>
      </c>
      <c r="BD828" s="8">
        <f>AX828-AT828</f>
        <v>18179125.331999999</v>
      </c>
      <c r="BE828" s="2"/>
      <c r="BH828" s="2"/>
    </row>
    <row r="829" spans="1:60" ht="17" hidden="1" outlineLevel="1" x14ac:dyDescent="0.2">
      <c r="A829" s="1" t="s">
        <v>82</v>
      </c>
      <c r="B829" s="82">
        <v>54</v>
      </c>
      <c r="C829" s="144" t="s">
        <v>709</v>
      </c>
      <c r="D829" s="144"/>
      <c r="E829" s="82" t="s">
        <v>85</v>
      </c>
      <c r="F829" s="143">
        <v>68</v>
      </c>
      <c r="G829" s="142">
        <f>+[2]THKL!F829</f>
        <v>68</v>
      </c>
      <c r="H829" s="132"/>
      <c r="I829" s="132"/>
      <c r="J829" s="132"/>
      <c r="K829" s="156" t="str">
        <f>$K$187</f>
        <v>Bao gồm</v>
      </c>
      <c r="L829" s="157">
        <f>$L$187</f>
        <v>295200</v>
      </c>
      <c r="M829" s="157">
        <f>SUM(K829:L829)</f>
        <v>295200</v>
      </c>
      <c r="N829" s="83">
        <f>IF(V829&lt;&gt;"VTC VHm",_xlfn.XLOOKUP(Z829,$AC$4015:$AC$4035,$AD$4015:$AD$4035,0)*M829,_xlfn.XLOOKUP(Z829,$AC$4015:$AC$4035,$AD$4015:$AD$4035,0)*L829)</f>
        <v>103320</v>
      </c>
      <c r="O829" s="83">
        <f>IF(V829&lt;&gt;"VTC VHm",_xlfn.XLOOKUP(Z829,$AC$4015:$AC$4035,$AE$4015:$AE$4035,0)*M829,_xlfn.XLOOKUP(Z829,$AC$4015:$AC$4035,$AE$4015:$AE$4035,0)*L829)</f>
        <v>0</v>
      </c>
      <c r="P829" s="83">
        <f>SUM(N829:O829)</f>
        <v>103320</v>
      </c>
      <c r="Q829" s="157">
        <f>M829*G829</f>
        <v>20073600</v>
      </c>
      <c r="R829" s="157">
        <f>G829*P829</f>
        <v>7025760</v>
      </c>
      <c r="S829" s="83">
        <f>SUM(Q829:R829)</f>
        <v>27099360</v>
      </c>
      <c r="T829" s="156" t="s">
        <v>50</v>
      </c>
      <c r="U829" s="132"/>
      <c r="V829" s="132"/>
      <c r="W829" s="132"/>
      <c r="X829" s="44" t="s">
        <v>33</v>
      </c>
      <c r="Y829" s="44"/>
      <c r="Z829" s="44" t="s">
        <v>14</v>
      </c>
      <c r="AA829" s="44" t="s">
        <v>80</v>
      </c>
      <c r="AB829" s="2">
        <v>148040.81300249998</v>
      </c>
      <c r="AC829" s="2">
        <v>10066775.284169998</v>
      </c>
      <c r="AD829" s="2">
        <f>+M829</f>
        <v>295200</v>
      </c>
      <c r="AE829" s="2">
        <f>+AD829*14%</f>
        <v>41328.000000000007</v>
      </c>
      <c r="AF829" s="155">
        <f>+AD829*35%</f>
        <v>103320</v>
      </c>
      <c r="AG829" s="2">
        <f>+AD829*F829</f>
        <v>20073600</v>
      </c>
      <c r="AH829" s="2">
        <f>+AE829*F829</f>
        <v>2810304.0000000005</v>
      </c>
      <c r="AI829" s="2">
        <f>+AF829*F829</f>
        <v>7025760</v>
      </c>
      <c r="AJ829" s="2">
        <f>SUM(AG829:AI829)</f>
        <v>29909664</v>
      </c>
      <c r="AK829" s="2">
        <f>+AD829*G829</f>
        <v>20073600</v>
      </c>
      <c r="AL829" s="2">
        <f>+AE829*G829</f>
        <v>2810304.0000000005</v>
      </c>
      <c r="AM829" s="2">
        <f>+AF829*G829</f>
        <v>7025760</v>
      </c>
      <c r="AN829" s="155">
        <f>SUM(AK829:AM829)</f>
        <v>29909664</v>
      </c>
      <c r="AQ829" s="145" t="s">
        <v>525</v>
      </c>
      <c r="AU829" s="8" t="str">
        <f>+K829</f>
        <v>Bao gồm</v>
      </c>
      <c r="AV829" s="8">
        <f>+L829</f>
        <v>295200</v>
      </c>
      <c r="AW829" s="2">
        <f>+M829</f>
        <v>295200</v>
      </c>
      <c r="AX829" s="8">
        <f>F829*AW829</f>
        <v>20073600</v>
      </c>
      <c r="AY829" s="8">
        <f>IF(AQ829="CT",7%,5%)*AX829</f>
        <v>1405152.0000000002</v>
      </c>
      <c r="AZ829" s="8">
        <f>AX829*2%</f>
        <v>401472</v>
      </c>
      <c r="BA829" s="8">
        <f>IF(BB829&gt;0,0,AX829*5%)</f>
        <v>0</v>
      </c>
      <c r="BB829" s="8">
        <f>(AX829-BG829)*35%</f>
        <v>7025760</v>
      </c>
      <c r="BC829" s="8">
        <f>+AX829+AY829+AZ829+BA829+BB829</f>
        <v>28905984</v>
      </c>
      <c r="BD829" s="8">
        <f>AX829-AT829</f>
        <v>20073600</v>
      </c>
      <c r="BE829" s="2"/>
      <c r="BH829" s="2"/>
    </row>
    <row r="830" spans="1:60" ht="17" hidden="1" outlineLevel="1" x14ac:dyDescent="0.2">
      <c r="A830" s="1" t="s">
        <v>82</v>
      </c>
      <c r="B830" s="82">
        <v>55</v>
      </c>
      <c r="C830" s="144" t="s">
        <v>708</v>
      </c>
      <c r="D830" s="144"/>
      <c r="E830" s="82" t="s">
        <v>52</v>
      </c>
      <c r="F830" s="143">
        <v>100.81</v>
      </c>
      <c r="G830" s="142">
        <f>+[2]THKL!F830</f>
        <v>100.81</v>
      </c>
      <c r="H830" s="132"/>
      <c r="I830" s="132"/>
      <c r="J830" s="132"/>
      <c r="K830" s="156">
        <f>$K$188</f>
        <v>940000</v>
      </c>
      <c r="L830" s="157">
        <f>$L$188</f>
        <v>94000</v>
      </c>
      <c r="M830" s="157">
        <f>SUM(K830:L830)</f>
        <v>1034000</v>
      </c>
      <c r="N830" s="83">
        <f>IF(V830&lt;&gt;"VTC VHm",_xlfn.XLOOKUP(Z830,$AC$4015:$AC$4035,$AD$4015:$AD$4035,0)*M830,_xlfn.XLOOKUP(Z830,$AC$4015:$AC$4035,$AD$4015:$AD$4035,0)*L830)</f>
        <v>361900</v>
      </c>
      <c r="O830" s="83">
        <f>IF(V830&lt;&gt;"VTC VHm",_xlfn.XLOOKUP(Z830,$AC$4015:$AC$4035,$AE$4015:$AE$4035,0)*M830,_xlfn.XLOOKUP(Z830,$AC$4015:$AC$4035,$AE$4015:$AE$4035,0)*L830)</f>
        <v>0</v>
      </c>
      <c r="P830" s="83">
        <f>SUM(N830:O830)</f>
        <v>361900</v>
      </c>
      <c r="Q830" s="157">
        <f>M830*G830</f>
        <v>104237540</v>
      </c>
      <c r="R830" s="157">
        <f>G830*P830</f>
        <v>36483139</v>
      </c>
      <c r="S830" s="83">
        <f>SUM(Q830:R830)</f>
        <v>140720679</v>
      </c>
      <c r="T830" s="156" t="s">
        <v>50</v>
      </c>
      <c r="U830" s="132"/>
      <c r="V830" s="132"/>
      <c r="W830" s="132"/>
      <c r="X830" s="44" t="s">
        <v>33</v>
      </c>
      <c r="Y830" s="44"/>
      <c r="Z830" s="44" t="s">
        <v>6</v>
      </c>
      <c r="AA830" s="44" t="s">
        <v>80</v>
      </c>
      <c r="AB830" s="2">
        <v>1677386.7</v>
      </c>
      <c r="AC830" s="2">
        <v>169097353.227</v>
      </c>
      <c r="AD830" s="2">
        <f>+M830</f>
        <v>1034000</v>
      </c>
      <c r="AE830" s="2">
        <f>+AD830*14%</f>
        <v>144760</v>
      </c>
      <c r="AF830" s="155">
        <f>+AD830*35%</f>
        <v>361900</v>
      </c>
      <c r="AG830" s="2">
        <f>+AD830*F830</f>
        <v>104237540</v>
      </c>
      <c r="AH830" s="2">
        <f>+AE830*F830</f>
        <v>14593255.6</v>
      </c>
      <c r="AI830" s="2">
        <f>+AF830*F830</f>
        <v>36483139</v>
      </c>
      <c r="AJ830" s="2">
        <f>SUM(AG830:AI830)</f>
        <v>155313934.59999999</v>
      </c>
      <c r="AK830" s="2">
        <f>+AD830*G830</f>
        <v>104237540</v>
      </c>
      <c r="AL830" s="2">
        <f>+AE830*G830</f>
        <v>14593255.6</v>
      </c>
      <c r="AM830" s="2">
        <f>+AF830*G830</f>
        <v>36483139</v>
      </c>
      <c r="AN830" s="155">
        <f>SUM(AK830:AM830)</f>
        <v>155313934.59999999</v>
      </c>
      <c r="AQ830" s="145" t="s">
        <v>525</v>
      </c>
      <c r="AU830" s="8">
        <f>+K830</f>
        <v>940000</v>
      </c>
      <c r="AV830" s="8">
        <f>+L830</f>
        <v>94000</v>
      </c>
      <c r="AW830" s="2">
        <f>+M830</f>
        <v>1034000</v>
      </c>
      <c r="AX830" s="8">
        <f>F830*AW830</f>
        <v>104237540</v>
      </c>
      <c r="AY830" s="8">
        <f>IF(AQ830="CT",7%,5%)*AX830</f>
        <v>7296627.8000000007</v>
      </c>
      <c r="AZ830" s="8">
        <f>AX830*2%</f>
        <v>2084750.8</v>
      </c>
      <c r="BA830" s="8">
        <f>IF(BB830&gt;0,0,AX830*5%)</f>
        <v>0</v>
      </c>
      <c r="BB830" s="8">
        <f>(AX830-BG830)*35%</f>
        <v>36483139</v>
      </c>
      <c r="BC830" s="8">
        <f>+AX830+AY830+AZ830+BA830+BB830</f>
        <v>150102057.59999999</v>
      </c>
      <c r="BD830" s="8">
        <f>AX830-AT830</f>
        <v>104237540</v>
      </c>
      <c r="BE830" s="2"/>
      <c r="BH830" s="2"/>
    </row>
    <row r="831" spans="1:60" ht="17" hidden="1" outlineLevel="1" x14ac:dyDescent="0.2">
      <c r="A831" s="1" t="s">
        <v>169</v>
      </c>
      <c r="B831" s="82">
        <v>56</v>
      </c>
      <c r="C831" s="144" t="s">
        <v>707</v>
      </c>
      <c r="D831" s="144"/>
      <c r="E831" s="82" t="s">
        <v>91</v>
      </c>
      <c r="F831" s="143">
        <v>0.7722</v>
      </c>
      <c r="G831" s="142">
        <f>+[2]THKL!F831</f>
        <v>0.7722</v>
      </c>
      <c r="H831" s="132"/>
      <c r="I831" s="132"/>
      <c r="J831" s="132"/>
      <c r="K831" s="156">
        <f>$K$189</f>
        <v>27090000</v>
      </c>
      <c r="L831" s="157">
        <f>$L$189</f>
        <v>14000000</v>
      </c>
      <c r="M831" s="157">
        <f>SUM(K831:L831)</f>
        <v>41090000</v>
      </c>
      <c r="N831" s="83">
        <f>IF(V831&lt;&gt;"VTC VHm",_xlfn.XLOOKUP(Z831,$AC$4015:$AC$4035,$AD$4015:$AD$4035,0)*M831,_xlfn.XLOOKUP(Z831,$AC$4015:$AC$4035,$AD$4015:$AD$4035,0)*L831)</f>
        <v>2054500</v>
      </c>
      <c r="O831" s="83">
        <f>IF(V831&lt;&gt;"VTC VHm",_xlfn.XLOOKUP(Z831,$AC$4015:$AC$4035,$AE$4015:$AE$4035,0)*M831,_xlfn.XLOOKUP(Z831,$AC$4015:$AC$4035,$AE$4015:$AE$4035,0)*L831)</f>
        <v>0</v>
      </c>
      <c r="P831" s="83">
        <f>SUM(N831:O831)</f>
        <v>2054500</v>
      </c>
      <c r="Q831" s="157">
        <f>M831*G831</f>
        <v>31729698</v>
      </c>
      <c r="R831" s="157">
        <f>G831*P831</f>
        <v>1586484.9</v>
      </c>
      <c r="S831" s="83">
        <f>SUM(Q831:R831)</f>
        <v>33316182.899999999</v>
      </c>
      <c r="T831" s="156" t="s">
        <v>50</v>
      </c>
      <c r="U831" s="132"/>
      <c r="V831" s="132"/>
      <c r="W831" s="132"/>
      <c r="X831" s="44" t="s">
        <v>33</v>
      </c>
      <c r="Y831" s="44"/>
      <c r="Z831" s="44" t="s">
        <v>11</v>
      </c>
      <c r="AA831" s="44" t="s">
        <v>80</v>
      </c>
      <c r="AB831" s="2">
        <v>35496088.937094219</v>
      </c>
      <c r="AC831" s="2">
        <v>27410079.877224155</v>
      </c>
      <c r="AD831" s="2">
        <f>+M831</f>
        <v>41090000</v>
      </c>
      <c r="AE831" s="2">
        <f>+AD831*14%</f>
        <v>5752600.0000000009</v>
      </c>
      <c r="AF831" s="155">
        <f>+AD831*35%</f>
        <v>14381500</v>
      </c>
      <c r="AG831" s="2">
        <f>+AD831*F831</f>
        <v>31729698</v>
      </c>
      <c r="AH831" s="2">
        <f>+AE831*F831</f>
        <v>4442157.7200000007</v>
      </c>
      <c r="AI831" s="2">
        <f>+AF831*F831</f>
        <v>11105394.300000001</v>
      </c>
      <c r="AJ831" s="2">
        <f>SUM(AG831:AI831)</f>
        <v>47277250.019999996</v>
      </c>
      <c r="AK831" s="2">
        <f>+AD831*G831</f>
        <v>31729698</v>
      </c>
      <c r="AL831" s="2">
        <f>+AE831*G831</f>
        <v>4442157.7200000007</v>
      </c>
      <c r="AM831" s="2">
        <f>+AF831*G831</f>
        <v>11105394.300000001</v>
      </c>
      <c r="AN831" s="155">
        <f>SUM(AK831:AM831)</f>
        <v>47277250.019999996</v>
      </c>
      <c r="AQ831" s="145" t="s">
        <v>525</v>
      </c>
      <c r="AU831" s="8">
        <f>+K831</f>
        <v>27090000</v>
      </c>
      <c r="AV831" s="8">
        <f>+L831</f>
        <v>14000000</v>
      </c>
      <c r="AW831" s="2">
        <f>+M831</f>
        <v>41090000</v>
      </c>
      <c r="AX831" s="8">
        <f>F831*AW831</f>
        <v>31729698</v>
      </c>
      <c r="AY831" s="8">
        <f>IF(AQ831="CT",7%,5%)*AX831</f>
        <v>2221078.8600000003</v>
      </c>
      <c r="AZ831" s="8">
        <f>AX831*2%</f>
        <v>634593.96</v>
      </c>
      <c r="BA831" s="8">
        <f>IF(BB831&gt;0,0,AX831*5%)</f>
        <v>0</v>
      </c>
      <c r="BB831" s="8">
        <f>(AX831-BG831)*35%</f>
        <v>11105394.299999999</v>
      </c>
      <c r="BC831" s="8">
        <f>+AX831+AY831+AZ831+BA831+BB831</f>
        <v>45690765.119999997</v>
      </c>
      <c r="BD831" s="8">
        <f>AX831-AT831</f>
        <v>31729698</v>
      </c>
      <c r="BE831" s="2"/>
      <c r="BH831" s="2"/>
    </row>
    <row r="832" spans="1:60" ht="17" hidden="1" outlineLevel="1" x14ac:dyDescent="0.2">
      <c r="A832" s="1" t="s">
        <v>168</v>
      </c>
      <c r="B832" s="82">
        <v>57</v>
      </c>
      <c r="C832" s="144" t="s">
        <v>706</v>
      </c>
      <c r="D832" s="144"/>
      <c r="E832" s="82" t="s">
        <v>52</v>
      </c>
      <c r="F832" s="143">
        <v>43.442799999999998</v>
      </c>
      <c r="G832" s="142">
        <f>+[2]THKL!F832</f>
        <v>43.442799999999998</v>
      </c>
      <c r="H832" s="132"/>
      <c r="I832" s="132"/>
      <c r="J832" s="132"/>
      <c r="K832" s="156" t="str">
        <f>$K$190</f>
        <v>Bao gồm</v>
      </c>
      <c r="L832" s="157" t="str">
        <f>$L$190</f>
        <v>Bao gồm</v>
      </c>
      <c r="M832" s="157">
        <f>SUM(K832:L832)</f>
        <v>0</v>
      </c>
      <c r="N832" s="83">
        <f>IF(V832&lt;&gt;"VTC VHm",_xlfn.XLOOKUP(Z832,$AC$4015:$AC$4035,$AD$4015:$AD$4035,0)*M832,_xlfn.XLOOKUP(Z832,$AC$4015:$AC$4035,$AD$4015:$AD$4035,0)*L832)</f>
        <v>0</v>
      </c>
      <c r="O832" s="83">
        <f>IF(V832&lt;&gt;"VTC VHm",_xlfn.XLOOKUP(Z832,$AC$4015:$AC$4035,$AE$4015:$AE$4035,0)*M832,_xlfn.XLOOKUP(Z832,$AC$4015:$AC$4035,$AE$4015:$AE$4035,0)*L832)</f>
        <v>0</v>
      </c>
      <c r="P832" s="83">
        <f>SUM(N832:O832)</f>
        <v>0</v>
      </c>
      <c r="Q832" s="157">
        <f>M832*G832</f>
        <v>0</v>
      </c>
      <c r="R832" s="157">
        <f>G832*P832</f>
        <v>0</v>
      </c>
      <c r="S832" s="83">
        <f>SUM(Q832:R832)</f>
        <v>0</v>
      </c>
      <c r="T832" s="156" t="s">
        <v>50</v>
      </c>
      <c r="U832" s="132"/>
      <c r="V832" s="132"/>
      <c r="W832" s="132"/>
      <c r="X832" s="44" t="s">
        <v>33</v>
      </c>
      <c r="Y832" s="44"/>
      <c r="Z832" s="44" t="s">
        <v>11</v>
      </c>
      <c r="AA832" s="44" t="s">
        <v>80</v>
      </c>
      <c r="AB832" s="2">
        <v>202232.7437224827</v>
      </c>
      <c r="AC832" s="2">
        <v>8785556.6389870718</v>
      </c>
      <c r="AD832" s="2">
        <f>+M832</f>
        <v>0</v>
      </c>
      <c r="AE832" s="2">
        <f>+AD832*14%</f>
        <v>0</v>
      </c>
      <c r="AF832" s="155">
        <f>+AD832*35%</f>
        <v>0</v>
      </c>
      <c r="AG832" s="2">
        <f>+AD832*F832</f>
        <v>0</v>
      </c>
      <c r="AH832" s="2">
        <f>+AE832*F832</f>
        <v>0</v>
      </c>
      <c r="AI832" s="2">
        <f>+AF832*F832</f>
        <v>0</v>
      </c>
      <c r="AJ832" s="2">
        <f>SUM(AG832:AI832)</f>
        <v>0</v>
      </c>
      <c r="AK832" s="2">
        <f>+AD832*G832</f>
        <v>0</v>
      </c>
      <c r="AL832" s="2">
        <f>+AE832*G832</f>
        <v>0</v>
      </c>
      <c r="AM832" s="2">
        <f>+AF832*G832</f>
        <v>0</v>
      </c>
      <c r="AN832" s="155">
        <f>SUM(AK832:AM832)</f>
        <v>0</v>
      </c>
      <c r="AQ832" s="145" t="s">
        <v>525</v>
      </c>
      <c r="AU832" s="8" t="str">
        <f>+K832</f>
        <v>Bao gồm</v>
      </c>
      <c r="AV832" s="8" t="str">
        <f>+L832</f>
        <v>Bao gồm</v>
      </c>
      <c r="AW832" s="2">
        <f>+M832</f>
        <v>0</v>
      </c>
      <c r="AX832" s="8">
        <f>F832*AW832</f>
        <v>0</v>
      </c>
      <c r="AY832" s="8">
        <f>IF(AQ832="CT",7%,5%)*AX832</f>
        <v>0</v>
      </c>
      <c r="AZ832" s="8">
        <f>AX832*2%</f>
        <v>0</v>
      </c>
      <c r="BA832" s="8">
        <f>IF(BB832&gt;0,0,AX832*5%)</f>
        <v>0</v>
      </c>
      <c r="BB832" s="8">
        <f>(AX832-BG832)*35%</f>
        <v>0</v>
      </c>
      <c r="BC832" s="8">
        <f>+AX832+AY832+AZ832+BA832+BB832</f>
        <v>0</v>
      </c>
      <c r="BD832" s="8">
        <f>AX832-AT832</f>
        <v>0</v>
      </c>
      <c r="BE832" s="2"/>
      <c r="BH832" s="2"/>
    </row>
    <row r="833" spans="1:60" ht="34" hidden="1" outlineLevel="1" x14ac:dyDescent="0.2">
      <c r="A833" s="1" t="s">
        <v>170</v>
      </c>
      <c r="B833" s="82">
        <v>58</v>
      </c>
      <c r="C833" s="144" t="s">
        <v>695</v>
      </c>
      <c r="D833" s="144"/>
      <c r="E833" s="82" t="s">
        <v>52</v>
      </c>
      <c r="F833" s="143">
        <v>876.57600000000002</v>
      </c>
      <c r="G833" s="142">
        <f>+[2]THKL!F833</f>
        <v>876.57600000000002</v>
      </c>
      <c r="H833" s="132"/>
      <c r="I833" s="132"/>
      <c r="J833" s="132"/>
      <c r="K833" s="156">
        <f>$K$193</f>
        <v>45124</v>
      </c>
      <c r="L833" s="157">
        <f>$L$193</f>
        <v>54000</v>
      </c>
      <c r="M833" s="157">
        <f>SUM(K833:L833)</f>
        <v>99124</v>
      </c>
      <c r="N833" s="83">
        <f>IF(V833&lt;&gt;"VTC VHm",_xlfn.XLOOKUP(Z833,$AC$4015:$AC$4035,$AD$4015:$AD$4035,0)*M833,_xlfn.XLOOKUP(Z833,$AC$4015:$AC$4035,$AD$4015:$AD$4035,0)*L833)</f>
        <v>4956.2000000000007</v>
      </c>
      <c r="O833" s="83">
        <f>IF(V833&lt;&gt;"VTC VHm",_xlfn.XLOOKUP(Z833,$AC$4015:$AC$4035,$AE$4015:$AE$4035,0)*M833,_xlfn.XLOOKUP(Z833,$AC$4015:$AC$4035,$AE$4015:$AE$4035,0)*L833)</f>
        <v>0</v>
      </c>
      <c r="P833" s="83">
        <f>SUM(N833:O833)</f>
        <v>4956.2000000000007</v>
      </c>
      <c r="Q833" s="157">
        <f>M833*G833</f>
        <v>86889719.423999995</v>
      </c>
      <c r="R833" s="157">
        <f>G833*P833</f>
        <v>4344485.9712000005</v>
      </c>
      <c r="S833" s="83">
        <f>SUM(Q833:R833)</f>
        <v>91234205.395199999</v>
      </c>
      <c r="T833" s="156" t="s">
        <v>50</v>
      </c>
      <c r="U833" s="132"/>
      <c r="V833" s="132"/>
      <c r="W833" s="132"/>
      <c r="X833" s="44" t="s">
        <v>33</v>
      </c>
      <c r="Y833" s="44"/>
      <c r="Z833" s="44" t="s">
        <v>11</v>
      </c>
      <c r="AA833" s="44" t="s">
        <v>80</v>
      </c>
      <c r="AB833" s="2">
        <v>189442.18716992252</v>
      </c>
      <c r="AC833" s="2">
        <v>166060474.660662</v>
      </c>
      <c r="AD833" s="2">
        <f>+M833</f>
        <v>99124</v>
      </c>
      <c r="AE833" s="2">
        <f>+AD833*14%</f>
        <v>13877.36</v>
      </c>
      <c r="AF833" s="155">
        <f>+AD833*35%</f>
        <v>34693.399999999994</v>
      </c>
      <c r="AG833" s="2">
        <f>+AD833*F833</f>
        <v>86889719.423999995</v>
      </c>
      <c r="AH833" s="2">
        <f>+AE833*F833</f>
        <v>12164560.719360001</v>
      </c>
      <c r="AI833" s="2">
        <f>+AF833*F833</f>
        <v>30411401.798399996</v>
      </c>
      <c r="AJ833" s="2">
        <f>SUM(AG833:AI833)</f>
        <v>129465681.94175999</v>
      </c>
      <c r="AK833" s="2">
        <f>+AD833*G833</f>
        <v>86889719.423999995</v>
      </c>
      <c r="AL833" s="2">
        <f>+AE833*G833</f>
        <v>12164560.719360001</v>
      </c>
      <c r="AM833" s="2">
        <f>+AF833*G833</f>
        <v>30411401.798399996</v>
      </c>
      <c r="AN833" s="155">
        <f>SUM(AK833:AM833)</f>
        <v>129465681.94175999</v>
      </c>
      <c r="AQ833" s="145" t="s">
        <v>525</v>
      </c>
      <c r="AU833" s="8">
        <f>+K833</f>
        <v>45124</v>
      </c>
      <c r="AV833" s="8">
        <f>+L833</f>
        <v>54000</v>
      </c>
      <c r="AW833" s="2">
        <f>+M833</f>
        <v>99124</v>
      </c>
      <c r="AX833" s="8">
        <f>F833*AW833</f>
        <v>86889719.423999995</v>
      </c>
      <c r="AY833" s="8">
        <f>IF(AQ833="CT",7%,5%)*AX833</f>
        <v>6082280.3596800007</v>
      </c>
      <c r="AZ833" s="8">
        <f>AX833*2%</f>
        <v>1737794.38848</v>
      </c>
      <c r="BA833" s="8">
        <f>IF(BB833&gt;0,0,AX833*5%)</f>
        <v>0</v>
      </c>
      <c r="BB833" s="8">
        <f>(AX833-BG833)*35%</f>
        <v>30411401.798399996</v>
      </c>
      <c r="BC833" s="8">
        <f>+AX833+AY833+AZ833+BA833+BB833</f>
        <v>125121195.97055998</v>
      </c>
      <c r="BD833" s="8">
        <f>AX833-AT833</f>
        <v>86889719.423999995</v>
      </c>
      <c r="BE833" s="2"/>
      <c r="BH833" s="2"/>
    </row>
    <row r="834" spans="1:60" ht="51" hidden="1" outlineLevel="1" x14ac:dyDescent="0.2">
      <c r="A834" s="1" t="s">
        <v>701</v>
      </c>
      <c r="B834" s="82">
        <v>59</v>
      </c>
      <c r="C834" s="144" t="s">
        <v>700</v>
      </c>
      <c r="D834" s="144"/>
      <c r="E834" s="82" t="s">
        <v>52</v>
      </c>
      <c r="F834" s="143">
        <v>83.927999999999997</v>
      </c>
      <c r="G834" s="142">
        <f>+[2]THKL!F834</f>
        <v>83.927999999999997</v>
      </c>
      <c r="H834" s="132"/>
      <c r="I834" s="132"/>
      <c r="J834" s="132"/>
      <c r="K834" s="156" t="str">
        <f>$K$194</f>
        <v>Bao gồm</v>
      </c>
      <c r="L834" s="157">
        <f>$L$194</f>
        <v>3488500</v>
      </c>
      <c r="M834" s="157">
        <f>SUM(K834:L834)</f>
        <v>3488500</v>
      </c>
      <c r="N834" s="83">
        <f>IF(V834&lt;&gt;"VTC VHm",_xlfn.XLOOKUP(Z834,$AC$4015:$AC$4035,$AD$4015:$AD$4035,0)*M834,_xlfn.XLOOKUP(Z834,$AC$4015:$AC$4035,$AD$4015:$AD$4035,0)*L834)</f>
        <v>174425</v>
      </c>
      <c r="O834" s="83">
        <f>IF(V834&lt;&gt;"VTC VHm",_xlfn.XLOOKUP(Z834,$AC$4015:$AC$4035,$AE$4015:$AE$4035,0)*M834,_xlfn.XLOOKUP(Z834,$AC$4015:$AC$4035,$AE$4015:$AE$4035,0)*L834)</f>
        <v>0</v>
      </c>
      <c r="P834" s="83">
        <f>SUM(N834:O834)</f>
        <v>174425</v>
      </c>
      <c r="Q834" s="157">
        <f>M834*G834</f>
        <v>292782828</v>
      </c>
      <c r="R834" s="157">
        <f>G834*P834</f>
        <v>14639141.4</v>
      </c>
      <c r="S834" s="83">
        <f>SUM(Q834:R834)</f>
        <v>307421969.39999998</v>
      </c>
      <c r="T834" s="156" t="s">
        <v>100</v>
      </c>
      <c r="U834" s="132"/>
      <c r="V834" s="132"/>
      <c r="W834" s="132"/>
      <c r="X834" s="44" t="s">
        <v>33</v>
      </c>
      <c r="Y834" s="44"/>
      <c r="Z834" s="44" t="s">
        <v>11</v>
      </c>
      <c r="AA834" s="44" t="s">
        <v>80</v>
      </c>
      <c r="AB834" s="2">
        <v>3474381.7612379701</v>
      </c>
      <c r="AC834" s="2">
        <v>291597912.45718032</v>
      </c>
      <c r="AD834" s="2">
        <f>+M834</f>
        <v>3488500</v>
      </c>
      <c r="AE834" s="2">
        <f>+AD834*14%</f>
        <v>488390.00000000006</v>
      </c>
      <c r="AF834" s="155">
        <f>+AD834*35%</f>
        <v>1220975</v>
      </c>
      <c r="AG834" s="2">
        <f>+AD834*F834</f>
        <v>292782828</v>
      </c>
      <c r="AH834" s="2">
        <f>+AE834*F834</f>
        <v>40989595.920000002</v>
      </c>
      <c r="AI834" s="2">
        <f>+AF834*F834</f>
        <v>102473989.8</v>
      </c>
      <c r="AJ834" s="2">
        <f>SUM(AG834:AI834)</f>
        <v>436246413.72000003</v>
      </c>
      <c r="AK834" s="2">
        <f>+AD834*G834</f>
        <v>292782828</v>
      </c>
      <c r="AL834" s="2">
        <f>+AE834*G834</f>
        <v>40989595.920000002</v>
      </c>
      <c r="AM834" s="2">
        <f>+AF834*G834</f>
        <v>102473989.8</v>
      </c>
      <c r="AN834" s="155">
        <f>SUM(AK834:AM834)</f>
        <v>436246413.72000003</v>
      </c>
      <c r="AQ834" s="145" t="s">
        <v>525</v>
      </c>
      <c r="AU834" s="8" t="str">
        <f>+K834</f>
        <v>Bao gồm</v>
      </c>
      <c r="AV834" s="8">
        <f>+L834</f>
        <v>3488500</v>
      </c>
      <c r="AW834" s="2">
        <f>+M834</f>
        <v>3488500</v>
      </c>
      <c r="AX834" s="8">
        <f>F834*AW834</f>
        <v>292782828</v>
      </c>
      <c r="AY834" s="8">
        <f>IF(AQ834="CT",7%,5%)*AX834</f>
        <v>20494797.960000001</v>
      </c>
      <c r="AZ834" s="8">
        <f>AX834*2%</f>
        <v>5855656.5600000005</v>
      </c>
      <c r="BA834" s="8">
        <f>IF(BB834&gt;0,0,AX834*5%)</f>
        <v>0</v>
      </c>
      <c r="BB834" s="8">
        <f>(AX834-BG834)*35%</f>
        <v>102473989.8</v>
      </c>
      <c r="BC834" s="8">
        <f>+AX834+AY834+AZ834+BA834+BB834</f>
        <v>421607272.31999999</v>
      </c>
      <c r="BD834" s="8">
        <f>AX834-AT834</f>
        <v>292782828</v>
      </c>
      <c r="BE834" s="2"/>
      <c r="BH834" s="2"/>
    </row>
    <row r="835" spans="1:60" ht="51" hidden="1" outlineLevel="1" x14ac:dyDescent="0.2">
      <c r="A835" s="1" t="s">
        <v>82</v>
      </c>
      <c r="B835" s="82">
        <v>60</v>
      </c>
      <c r="C835" s="144" t="s">
        <v>699</v>
      </c>
      <c r="D835" s="144"/>
      <c r="E835" s="82" t="s">
        <v>52</v>
      </c>
      <c r="F835" s="143">
        <v>131.86799999999999</v>
      </c>
      <c r="G835" s="142">
        <f>+[2]THKL!F835</f>
        <v>131.86799999999999</v>
      </c>
      <c r="H835" s="132"/>
      <c r="I835" s="132"/>
      <c r="J835" s="132"/>
      <c r="K835" s="156">
        <f>$K$195</f>
        <v>500000</v>
      </c>
      <c r="L835" s="157">
        <f>$L$195</f>
        <v>150000</v>
      </c>
      <c r="M835" s="157">
        <f>SUM(K835:L835)</f>
        <v>650000</v>
      </c>
      <c r="N835" s="83">
        <f>IF(V835&lt;&gt;"VTC VHm",_xlfn.XLOOKUP(Z835,$AC$4015:$AC$4035,$AD$4015:$AD$4035,0)*M835,_xlfn.XLOOKUP(Z835,$AC$4015:$AC$4035,$AD$4015:$AD$4035,0)*L835)</f>
        <v>0</v>
      </c>
      <c r="O835" s="83">
        <f>IF(V835&lt;&gt;"VTC VHm",_xlfn.XLOOKUP(Z835,$AC$4015:$AC$4035,$AE$4015:$AE$4035,0)*M835,_xlfn.XLOOKUP(Z835,$AC$4015:$AC$4035,$AE$4015:$AE$4035,0)*L835)</f>
        <v>0</v>
      </c>
      <c r="P835" s="83">
        <f>SUM(N835:O835)</f>
        <v>0</v>
      </c>
      <c r="Q835" s="157">
        <f>M835*G835</f>
        <v>85714200</v>
      </c>
      <c r="R835" s="157">
        <f>G835*P835</f>
        <v>0</v>
      </c>
      <c r="S835" s="83">
        <f>SUM(Q835:R835)</f>
        <v>85714200</v>
      </c>
      <c r="T835" s="156" t="s">
        <v>50</v>
      </c>
      <c r="U835" s="132"/>
      <c r="V835" s="132"/>
      <c r="W835" s="132"/>
      <c r="X835" s="44" t="s">
        <v>33</v>
      </c>
      <c r="Y835" s="44"/>
      <c r="Z835" s="44" t="s">
        <v>3</v>
      </c>
      <c r="AA835" s="44" t="s">
        <v>80</v>
      </c>
      <c r="AB835" s="2">
        <v>881898.76500000001</v>
      </c>
      <c r="AC835" s="2">
        <v>116294226.34301999</v>
      </c>
      <c r="AD835" s="2">
        <f>+M835</f>
        <v>650000</v>
      </c>
      <c r="AE835" s="2">
        <f>+AD835*14%</f>
        <v>91000.000000000015</v>
      </c>
      <c r="AF835" s="155">
        <f>+AD835*35%</f>
        <v>227500</v>
      </c>
      <c r="AG835" s="2">
        <f>+AD835*F835</f>
        <v>85714200</v>
      </c>
      <c r="AH835" s="2">
        <f>+AE835*F835</f>
        <v>11999988.000000002</v>
      </c>
      <c r="AI835" s="2">
        <f>+AF835*F835</f>
        <v>29999970</v>
      </c>
      <c r="AJ835" s="2">
        <f>SUM(AG835:AI835)</f>
        <v>127714158</v>
      </c>
      <c r="AK835" s="2">
        <f>+AD835*G835</f>
        <v>85714200</v>
      </c>
      <c r="AL835" s="2">
        <f>+AE835*G835</f>
        <v>11999988.000000002</v>
      </c>
      <c r="AM835" s="2">
        <f>+AF835*G835</f>
        <v>29999970</v>
      </c>
      <c r="AN835" s="155">
        <f>SUM(AK835:AM835)</f>
        <v>127714158</v>
      </c>
      <c r="AQ835" s="145" t="s">
        <v>525</v>
      </c>
      <c r="AU835" s="8">
        <f>+K835</f>
        <v>500000</v>
      </c>
      <c r="AV835" s="8">
        <f>+L835</f>
        <v>150000</v>
      </c>
      <c r="AW835" s="2">
        <f>+M835</f>
        <v>650000</v>
      </c>
      <c r="AX835" s="8">
        <f>F835*AW835</f>
        <v>85714200</v>
      </c>
      <c r="AY835" s="8">
        <f>IF(AQ835="CT",7%,5%)*AX835</f>
        <v>5999994.0000000009</v>
      </c>
      <c r="AZ835" s="8">
        <f>AX835*2%</f>
        <v>1714284</v>
      </c>
      <c r="BA835" s="8">
        <f>IF(BB835&gt;0,0,AX835*5%)</f>
        <v>0</v>
      </c>
      <c r="BB835" s="8">
        <f>(AX835-BG835)*35%</f>
        <v>29999969.999999996</v>
      </c>
      <c r="BC835" s="8">
        <f>+AX835+AY835+AZ835+BA835+BB835</f>
        <v>123428448</v>
      </c>
      <c r="BD835" s="8">
        <f>AX835-AT835</f>
        <v>85714200</v>
      </c>
      <c r="BE835" s="2"/>
      <c r="BH835" s="2"/>
    </row>
    <row r="836" spans="1:60" ht="34" hidden="1" outlineLevel="1" x14ac:dyDescent="0.2">
      <c r="A836" s="1" t="s">
        <v>82</v>
      </c>
      <c r="B836" s="82">
        <v>61</v>
      </c>
      <c r="C836" s="144" t="s">
        <v>1241</v>
      </c>
      <c r="D836" s="144"/>
      <c r="E836" s="82" t="s">
        <v>52</v>
      </c>
      <c r="F836" s="143">
        <v>284.16000000000003</v>
      </c>
      <c r="G836" s="142">
        <f>+[2]THKL!F836</f>
        <v>284.16000000000003</v>
      </c>
      <c r="H836" s="132"/>
      <c r="I836" s="132"/>
      <c r="J836" s="132"/>
      <c r="K836" s="156">
        <f>'[3]BDG (XD)'!$Y$1842+20000</f>
        <v>1645144.6504132228</v>
      </c>
      <c r="L836" s="157">
        <f>'[3]BDG (XD)'!$Z$1842+150000</f>
        <v>450000</v>
      </c>
      <c r="M836" s="157">
        <f>SUM(K836:L836)</f>
        <v>2095144.6504132228</v>
      </c>
      <c r="N836" s="83">
        <f>IF(V836&lt;&gt;"VTC VHm",_xlfn.XLOOKUP(Z836,$AC$4015:$AC$4035,$AD$4015:$AD$4035,0)*M836,_xlfn.XLOOKUP(Z836,$AC$4015:$AC$4035,$AD$4015:$AD$4035,0)*L836)</f>
        <v>733300.62764462794</v>
      </c>
      <c r="O836" s="83">
        <f>IF(V836&lt;&gt;"VTC VHm",_xlfn.XLOOKUP(Z836,$AC$4015:$AC$4035,$AE$4015:$AE$4035,0)*M836,_xlfn.XLOOKUP(Z836,$AC$4015:$AC$4035,$AE$4015:$AE$4035,0)*L836)</f>
        <v>0</v>
      </c>
      <c r="P836" s="83">
        <f>SUM(N836:O836)</f>
        <v>733300.62764462794</v>
      </c>
      <c r="Q836" s="157">
        <f>M836*G836</f>
        <v>595356303.86142147</v>
      </c>
      <c r="R836" s="157">
        <f>G836*P836</f>
        <v>208374706.3514975</v>
      </c>
      <c r="S836" s="83">
        <f>SUM(Q836:R836)</f>
        <v>803731010.212919</v>
      </c>
      <c r="T836" s="156"/>
      <c r="U836" s="132"/>
      <c r="V836" s="132"/>
      <c r="W836" s="132"/>
      <c r="X836" s="44" t="s">
        <v>33</v>
      </c>
      <c r="Y836" s="44"/>
      <c r="Z836" s="44" t="s">
        <v>6</v>
      </c>
      <c r="AA836" s="44" t="s">
        <v>80</v>
      </c>
      <c r="AB836" s="2">
        <v>2732107.125</v>
      </c>
      <c r="AC836" s="2">
        <v>776355560.6400001</v>
      </c>
      <c r="AD836" s="2">
        <f>+M836</f>
        <v>2095144.6504132228</v>
      </c>
      <c r="AE836" s="2">
        <f>+AD836*14%</f>
        <v>293320.25105785124</v>
      </c>
      <c r="AF836" s="155">
        <f>+AD836*35%</f>
        <v>733300.62764462794</v>
      </c>
      <c r="AG836" s="2">
        <f>+AD836*F836</f>
        <v>595356303.86142147</v>
      </c>
      <c r="AH836" s="2">
        <f>+AE836*F836</f>
        <v>83349882.540599018</v>
      </c>
      <c r="AI836" s="2">
        <f>+AF836*F836</f>
        <v>208374706.3514975</v>
      </c>
      <c r="AJ836" s="2">
        <f>SUM(AG836:AI836)</f>
        <v>887080892.75351799</v>
      </c>
      <c r="AK836" s="2">
        <f>+AD836*G836</f>
        <v>595356303.86142147</v>
      </c>
      <c r="AL836" s="2">
        <f>+AE836*G836</f>
        <v>83349882.540599018</v>
      </c>
      <c r="AM836" s="2">
        <f>+AF836*G836</f>
        <v>208374706.3514975</v>
      </c>
      <c r="AN836" s="155">
        <f>SUM(AK836:AM836)</f>
        <v>887080892.75351799</v>
      </c>
      <c r="AQ836" s="145" t="s">
        <v>525</v>
      </c>
      <c r="AU836" s="8">
        <f>+K836</f>
        <v>1645144.6504132228</v>
      </c>
      <c r="AV836" s="8">
        <f>+L836</f>
        <v>450000</v>
      </c>
      <c r="AW836" s="2">
        <f>+M836</f>
        <v>2095144.6504132228</v>
      </c>
      <c r="AX836" s="8">
        <f>F836*AW836</f>
        <v>595356303.86142147</v>
      </c>
      <c r="AY836" s="8">
        <f>IF(AQ836="CT",7%,5%)*AX836</f>
        <v>41674941.270299509</v>
      </c>
      <c r="AZ836" s="8">
        <f>AX836*2%</f>
        <v>11907126.077228429</v>
      </c>
      <c r="BA836" s="8">
        <f>IF(BB836&gt;0,0,AX836*5%)</f>
        <v>0</v>
      </c>
      <c r="BB836" s="8">
        <f>(AX836-BG836)*35%</f>
        <v>208374706.3514975</v>
      </c>
      <c r="BC836" s="8">
        <f>+AX836+AY836+AZ836+BA836+BB836</f>
        <v>857313077.56044698</v>
      </c>
      <c r="BD836" s="8">
        <f>AX836-AT836</f>
        <v>595356303.86142147</v>
      </c>
      <c r="BE836" s="2"/>
      <c r="BH836" s="2"/>
    </row>
    <row r="837" spans="1:60" s="92" customFormat="1" ht="15.75" customHeight="1" collapsed="1" x14ac:dyDescent="0.2">
      <c r="B837" s="163"/>
      <c r="C837" s="164" t="s">
        <v>106</v>
      </c>
      <c r="D837" s="164"/>
      <c r="E837" s="163"/>
      <c r="F837" s="162"/>
      <c r="G837" s="149">
        <f>+[2]THKL!F837</f>
        <v>0</v>
      </c>
      <c r="H837" s="158"/>
      <c r="I837" s="158"/>
      <c r="J837" s="158"/>
      <c r="K837" s="159"/>
      <c r="L837" s="161"/>
      <c r="M837" s="161">
        <f>SUM(K837:L837)</f>
        <v>0</v>
      </c>
      <c r="N837" s="83">
        <f>IF(V837&lt;&gt;"VTC VHm",_xlfn.XLOOKUP(Z837,$AC$4015:$AC$4035,$AD$4015:$AD$4035,0)*M837,_xlfn.XLOOKUP(Z837,$AC$4015:$AC$4035,$AD$4015:$AD$4035,0)*L837)</f>
        <v>0</v>
      </c>
      <c r="O837" s="83">
        <f>IF(V837&lt;&gt;"VTC VHm",_xlfn.XLOOKUP(Z837,$AC$4015:$AC$4035,$AE$4015:$AE$4035,0)*M837,_xlfn.XLOOKUP(Z837,$AC$4015:$AC$4035,$AE$4015:$AE$4035,0)*L837)</f>
        <v>0</v>
      </c>
      <c r="P837" s="160">
        <f>SUM(N837:O837)</f>
        <v>0</v>
      </c>
      <c r="Q837" s="161">
        <f>M837*G837</f>
        <v>0</v>
      </c>
      <c r="R837" s="161">
        <f>G837*P837</f>
        <v>0</v>
      </c>
      <c r="S837" s="160">
        <f>SUM(Q837:R837)</f>
        <v>0</v>
      </c>
      <c r="T837" s="159"/>
      <c r="U837" s="158"/>
      <c r="V837" s="158"/>
      <c r="W837" s="158"/>
      <c r="X837" s="94" t="s">
        <v>33</v>
      </c>
      <c r="Y837" s="94"/>
      <c r="Z837" s="94"/>
      <c r="AA837" s="44" t="s">
        <v>80</v>
      </c>
      <c r="AB837" s="2"/>
      <c r="AC837" s="2">
        <v>0</v>
      </c>
      <c r="AD837" s="93">
        <f>+M837</f>
        <v>0</v>
      </c>
      <c r="AE837" s="93">
        <f>+AD837*14%</f>
        <v>0</v>
      </c>
      <c r="AF837" s="93">
        <f>+AD837*35%</f>
        <v>0</v>
      </c>
      <c r="AG837" s="93">
        <f>+AD837*F837</f>
        <v>0</v>
      </c>
      <c r="AH837" s="93">
        <f>+AE837*F837</f>
        <v>0</v>
      </c>
      <c r="AI837" s="93">
        <f>+AF837*F837</f>
        <v>0</v>
      </c>
      <c r="AJ837" s="93">
        <f>SUM(AG837:AI837)</f>
        <v>0</v>
      </c>
      <c r="AK837" s="93">
        <f>+AD837*G837</f>
        <v>0</v>
      </c>
      <c r="AL837" s="93">
        <f>+AE837*G837</f>
        <v>0</v>
      </c>
      <c r="AM837" s="93">
        <f>+AF837*G837</f>
        <v>0</v>
      </c>
      <c r="AN837" s="93">
        <f>SUM(AK837:AM837)</f>
        <v>0</v>
      </c>
      <c r="AQ837" s="145" t="s">
        <v>525</v>
      </c>
      <c r="AU837" s="8">
        <f>+K837</f>
        <v>0</v>
      </c>
      <c r="AV837" s="8">
        <f>+L837</f>
        <v>0</v>
      </c>
      <c r="AW837" s="2">
        <f>+M837</f>
        <v>0</v>
      </c>
      <c r="AX837" s="8">
        <f>F837*AW837</f>
        <v>0</v>
      </c>
      <c r="AY837" s="8">
        <f>IF(AQ837="CT",7%,5%)*AX837</f>
        <v>0</v>
      </c>
      <c r="AZ837" s="8">
        <f>AX837*2%</f>
        <v>0</v>
      </c>
      <c r="BA837" s="8">
        <f>IF(BB837&gt;0,0,AX837*5%)</f>
        <v>0</v>
      </c>
      <c r="BB837" s="8">
        <f>(AX837-BG837)*35%</f>
        <v>0</v>
      </c>
      <c r="BC837" s="8">
        <f>+AX837+AY837+AZ837+BA837+BB837</f>
        <v>0</v>
      </c>
      <c r="BD837" s="8">
        <f>AX837-AT837</f>
        <v>0</v>
      </c>
      <c r="BE837" s="2"/>
      <c r="BH837" s="2"/>
    </row>
    <row r="838" spans="1:60" ht="51" hidden="1" outlineLevel="1" x14ac:dyDescent="0.2">
      <c r="A838" s="1" t="s">
        <v>1240</v>
      </c>
      <c r="B838" s="82">
        <v>62</v>
      </c>
      <c r="C838" s="144" t="s">
        <v>698</v>
      </c>
      <c r="D838" s="144"/>
      <c r="E838" s="82" t="s">
        <v>104</v>
      </c>
      <c r="F838" s="143">
        <v>11.591699999999999</v>
      </c>
      <c r="G838" s="142">
        <f>+[2]THKL!F838</f>
        <v>11.591699999999999</v>
      </c>
      <c r="H838" s="132"/>
      <c r="I838" s="132"/>
      <c r="J838" s="132"/>
      <c r="K838" s="156" t="str">
        <f>$K$112</f>
        <v>Bao gồm</v>
      </c>
      <c r="L838" s="157">
        <f>$L$112</f>
        <v>5314506.2372727301</v>
      </c>
      <c r="M838" s="157">
        <f>SUM(K838:L838)</f>
        <v>5314506.2372727301</v>
      </c>
      <c r="N838" s="83">
        <f>IF(V838&lt;&gt;"VTC VHm",_xlfn.XLOOKUP(Z838,$AC$4015:$AC$4035,$AD$4015:$AD$4035,0)*M838,_xlfn.XLOOKUP(Z838,$AC$4015:$AC$4035,$AD$4015:$AD$4035,0)*L838)</f>
        <v>1860077.1830454555</v>
      </c>
      <c r="O838" s="83">
        <f>IF(V838&lt;&gt;"VTC VHm",_xlfn.XLOOKUP(Z838,$AC$4015:$AC$4035,$AE$4015:$AE$4035,0)*M838,_xlfn.XLOOKUP(Z838,$AC$4015:$AC$4035,$AE$4015:$AE$4035,0)*L838)</f>
        <v>0</v>
      </c>
      <c r="P838" s="83">
        <f>SUM(N838:O838)</f>
        <v>1860077.1830454555</v>
      </c>
      <c r="Q838" s="157">
        <f>M838*G838</f>
        <v>61604161.950594306</v>
      </c>
      <c r="R838" s="157">
        <f>G838*P838</f>
        <v>21561456.682708006</v>
      </c>
      <c r="S838" s="83">
        <f>SUM(Q838:R838)</f>
        <v>83165618.633302316</v>
      </c>
      <c r="T838" s="125" t="s">
        <v>103</v>
      </c>
      <c r="U838" s="132"/>
      <c r="V838" s="132"/>
      <c r="W838" s="132"/>
      <c r="X838" s="44" t="s">
        <v>33</v>
      </c>
      <c r="Y838" s="44"/>
      <c r="Z838" s="44" t="s">
        <v>16</v>
      </c>
      <c r="AA838" s="44" t="s">
        <v>80</v>
      </c>
      <c r="AB838" s="2">
        <v>4142603.8860601094</v>
      </c>
      <c r="AC838" s="2">
        <v>48019821.466042966</v>
      </c>
      <c r="AD838" s="2">
        <f>+M838</f>
        <v>5314506.2372727301</v>
      </c>
      <c r="AE838" s="2">
        <f>+AD838*14%</f>
        <v>744030.87321818224</v>
      </c>
      <c r="AF838" s="155">
        <f>+AD838*35%</f>
        <v>1860077.1830454555</v>
      </c>
      <c r="AG838" s="2">
        <f>+AD838*F838</f>
        <v>61604161.950594306</v>
      </c>
      <c r="AH838" s="2">
        <f>+AE838*F838</f>
        <v>8624582.6730832029</v>
      </c>
      <c r="AI838" s="2">
        <f>+AF838*F838</f>
        <v>21561456.682708006</v>
      </c>
      <c r="AJ838" s="2">
        <f>SUM(AG838:AI838)</f>
        <v>91790201.306385517</v>
      </c>
      <c r="AK838" s="2">
        <f>+AD838*G838</f>
        <v>61604161.950594306</v>
      </c>
      <c r="AL838" s="2">
        <f>+AE838*G838</f>
        <v>8624582.6730832029</v>
      </c>
      <c r="AM838" s="2">
        <f>+AF838*G838</f>
        <v>21561456.682708006</v>
      </c>
      <c r="AN838" s="155">
        <f>SUM(AK838:AM838)</f>
        <v>91790201.306385517</v>
      </c>
      <c r="AQ838" s="145" t="s">
        <v>525</v>
      </c>
      <c r="AU838" s="8" t="str">
        <f>+K838</f>
        <v>Bao gồm</v>
      </c>
      <c r="AV838" s="8">
        <f>+L838</f>
        <v>5314506.2372727301</v>
      </c>
      <c r="AW838" s="2">
        <f>+M838</f>
        <v>5314506.2372727301</v>
      </c>
      <c r="AX838" s="8">
        <f>F838*AW838</f>
        <v>61604161.950594306</v>
      </c>
      <c r="AY838" s="8">
        <f>IF(AQ838="CT",7%,5%)*AX838</f>
        <v>4312291.3365416015</v>
      </c>
      <c r="AZ838" s="8">
        <f>AX838*2%</f>
        <v>1232083.2390118861</v>
      </c>
      <c r="BA838" s="8">
        <f>IF(BB838&gt;0,0,AX838*5%)</f>
        <v>0</v>
      </c>
      <c r="BB838" s="8">
        <f>(AX838-BG838)*35%</f>
        <v>21561456.682708006</v>
      </c>
      <c r="BC838" s="8">
        <f>+AX838+AY838+AZ838+BA838+BB838</f>
        <v>88709993.208855808</v>
      </c>
      <c r="BD838" s="8">
        <f>AX838-AT838</f>
        <v>61604161.950594306</v>
      </c>
      <c r="BE838" s="2"/>
      <c r="BH838" s="2"/>
    </row>
    <row r="839" spans="1:60" ht="34" hidden="1" outlineLevel="1" x14ac:dyDescent="0.2">
      <c r="A839" s="1" t="s">
        <v>1013</v>
      </c>
      <c r="B839" s="82">
        <v>63</v>
      </c>
      <c r="C839" s="144" t="s">
        <v>697</v>
      </c>
      <c r="D839" s="144"/>
      <c r="E839" s="82" t="s">
        <v>52</v>
      </c>
      <c r="F839" s="143">
        <v>370.64980000000003</v>
      </c>
      <c r="G839" s="142">
        <f>+[2]THKL!F839</f>
        <v>370.64980000000003</v>
      </c>
      <c r="H839" s="132"/>
      <c r="I839" s="132"/>
      <c r="J839" s="132"/>
      <c r="K839" s="156" t="str">
        <f>$K$147</f>
        <v>Bao gồm</v>
      </c>
      <c r="L839" s="157">
        <f>$L$147</f>
        <v>78695.888555555561</v>
      </c>
      <c r="M839" s="157">
        <f>SUM(K839:L839)</f>
        <v>78695.888555555561</v>
      </c>
      <c r="N839" s="83">
        <f>IF(V839&lt;&gt;"VTC VHm",_xlfn.XLOOKUP(Z839,$AC$4015:$AC$4035,$AD$4015:$AD$4035,0)*M839,_xlfn.XLOOKUP(Z839,$AC$4015:$AC$4035,$AD$4015:$AD$4035,0)*L839)</f>
        <v>27543.560994444444</v>
      </c>
      <c r="O839" s="83">
        <f>IF(V839&lt;&gt;"VTC VHm",_xlfn.XLOOKUP(Z839,$AC$4015:$AC$4035,$AE$4015:$AE$4035,0)*M839,_xlfn.XLOOKUP(Z839,$AC$4015:$AC$4035,$AE$4015:$AE$4035,0)*L839)</f>
        <v>0</v>
      </c>
      <c r="P839" s="83">
        <f>SUM(N839:O839)</f>
        <v>27543.560994444444</v>
      </c>
      <c r="Q839" s="157">
        <f>M839*G839</f>
        <v>29168615.35393896</v>
      </c>
      <c r="R839" s="157">
        <f>G839*P839</f>
        <v>10209015.373878635</v>
      </c>
      <c r="S839" s="83">
        <f>SUM(Q839:R839)</f>
        <v>39377630.727817595</v>
      </c>
      <c r="T839" s="156" t="s">
        <v>50</v>
      </c>
      <c r="U839" s="132"/>
      <c r="V839" s="132"/>
      <c r="W839" s="132"/>
      <c r="X839" s="44" t="s">
        <v>33</v>
      </c>
      <c r="Y839" s="44"/>
      <c r="Z839" s="44" t="s">
        <v>16</v>
      </c>
      <c r="AA839" s="44" t="s">
        <v>80</v>
      </c>
      <c r="AB839" s="2">
        <v>54009.645881183438</v>
      </c>
      <c r="AC839" s="2">
        <v>20018664.443931468</v>
      </c>
      <c r="AD839" s="2">
        <f>+M839</f>
        <v>78695.888555555561</v>
      </c>
      <c r="AE839" s="2">
        <f>+AD839*14%</f>
        <v>11017.424397777779</v>
      </c>
      <c r="AF839" s="155">
        <f>+AD839*35%</f>
        <v>27543.560994444444</v>
      </c>
      <c r="AG839" s="2">
        <f>+AD839*F839</f>
        <v>29168615.35393896</v>
      </c>
      <c r="AH839" s="2">
        <f>+AE839*F839</f>
        <v>4083606.1495514545</v>
      </c>
      <c r="AI839" s="2">
        <f>+AF839*F839</f>
        <v>10209015.373878635</v>
      </c>
      <c r="AJ839" s="2">
        <f>SUM(AG839:AI839)</f>
        <v>43461236.877369046</v>
      </c>
      <c r="AK839" s="2">
        <f>+AD839*G839</f>
        <v>29168615.35393896</v>
      </c>
      <c r="AL839" s="2">
        <f>+AE839*G839</f>
        <v>4083606.1495514545</v>
      </c>
      <c r="AM839" s="2">
        <f>+AF839*G839</f>
        <v>10209015.373878635</v>
      </c>
      <c r="AN839" s="155">
        <f>SUM(AK839:AM839)</f>
        <v>43461236.877369046</v>
      </c>
      <c r="AQ839" s="145" t="s">
        <v>525</v>
      </c>
      <c r="AU839" s="8" t="str">
        <f>+K839</f>
        <v>Bao gồm</v>
      </c>
      <c r="AV839" s="8">
        <f>+L839</f>
        <v>78695.888555555561</v>
      </c>
      <c r="AW839" s="2">
        <f>+M839</f>
        <v>78695.888555555561</v>
      </c>
      <c r="AX839" s="8">
        <f>F839*AW839</f>
        <v>29168615.35393896</v>
      </c>
      <c r="AY839" s="8">
        <f>IF(AQ839="CT",7%,5%)*AX839</f>
        <v>2041803.0747757275</v>
      </c>
      <c r="AZ839" s="8">
        <f>AX839*2%</f>
        <v>583372.30707877921</v>
      </c>
      <c r="BA839" s="8">
        <f>IF(BB839&gt;0,0,AX839*5%)</f>
        <v>0</v>
      </c>
      <c r="BB839" s="8">
        <f>(AX839-BG839)*35%</f>
        <v>10209015.373878635</v>
      </c>
      <c r="BC839" s="8">
        <f>+AX839+AY839+AZ839+BA839+BB839</f>
        <v>42002806.109672099</v>
      </c>
      <c r="BD839" s="8">
        <f>AX839-AT839</f>
        <v>29168615.35393896</v>
      </c>
      <c r="BE839" s="2"/>
      <c r="BH839" s="2"/>
    </row>
    <row r="840" spans="1:60" ht="34" hidden="1" outlineLevel="1" x14ac:dyDescent="0.2">
      <c r="A840" s="1" t="s">
        <v>1239</v>
      </c>
      <c r="B840" s="82">
        <v>64</v>
      </c>
      <c r="C840" s="144" t="s">
        <v>696</v>
      </c>
      <c r="D840" s="144"/>
      <c r="E840" s="82" t="s">
        <v>52</v>
      </c>
      <c r="F840" s="143">
        <v>15.623900000000001</v>
      </c>
      <c r="G840" s="142">
        <f>+[2]THKL!F840</f>
        <v>15.623900000000001</v>
      </c>
      <c r="H840" s="132"/>
      <c r="I840" s="132"/>
      <c r="J840" s="132"/>
      <c r="K840" s="156" t="str">
        <f>$K$121</f>
        <v>Bao gồm</v>
      </c>
      <c r="L840" s="157">
        <f>$L$121</f>
        <v>207831.07799999954</v>
      </c>
      <c r="M840" s="157">
        <f>SUM(K840:L840)</f>
        <v>207831.07799999954</v>
      </c>
      <c r="N840" s="83">
        <f>IF(V840&lt;&gt;"VTC VHm",_xlfn.XLOOKUP(Z840,$AC$4015:$AC$4035,$AD$4015:$AD$4035,0)*M840,_xlfn.XLOOKUP(Z840,$AC$4015:$AC$4035,$AD$4015:$AD$4035,0)*L840)</f>
        <v>72740.877299999833</v>
      </c>
      <c r="O840" s="83">
        <f>IF(V840&lt;&gt;"VTC VHm",_xlfn.XLOOKUP(Z840,$AC$4015:$AC$4035,$AE$4015:$AE$4035,0)*M840,_xlfn.XLOOKUP(Z840,$AC$4015:$AC$4035,$AE$4015:$AE$4035,0)*L840)</f>
        <v>0</v>
      </c>
      <c r="P840" s="83">
        <f>SUM(N840:O840)</f>
        <v>72740.877299999833</v>
      </c>
      <c r="Q840" s="157">
        <f>M840*G840</f>
        <v>3247131.9795641932</v>
      </c>
      <c r="R840" s="157">
        <f>G840*P840</f>
        <v>1136496.1928474675</v>
      </c>
      <c r="S840" s="83">
        <f>SUM(Q840:R840)</f>
        <v>4383628.1724116607</v>
      </c>
      <c r="T840" s="156" t="s">
        <v>50</v>
      </c>
      <c r="U840" s="132"/>
      <c r="V840" s="132"/>
      <c r="W840" s="132"/>
      <c r="X840" s="44" t="s">
        <v>33</v>
      </c>
      <c r="Y840" s="44"/>
      <c r="Z840" s="44" t="s">
        <v>16</v>
      </c>
      <c r="AA840" s="44" t="s">
        <v>80</v>
      </c>
      <c r="AB840" s="2">
        <v>220034.3328696065</v>
      </c>
      <c r="AC840" s="2">
        <v>3437794.4133214452</v>
      </c>
      <c r="AD840" s="2">
        <f>+M840</f>
        <v>207831.07799999954</v>
      </c>
      <c r="AE840" s="2">
        <f>+AD840*14%</f>
        <v>29096.350919999939</v>
      </c>
      <c r="AF840" s="155">
        <f>+AD840*35%</f>
        <v>72740.877299999833</v>
      </c>
      <c r="AG840" s="2">
        <f>+AD840*F840</f>
        <v>3247131.9795641932</v>
      </c>
      <c r="AH840" s="2">
        <f>+AE840*F840</f>
        <v>454598.47713898704</v>
      </c>
      <c r="AI840" s="2">
        <f>+AF840*F840</f>
        <v>1136496.1928474675</v>
      </c>
      <c r="AJ840" s="2">
        <f>SUM(AG840:AI840)</f>
        <v>4838226.6495506484</v>
      </c>
      <c r="AK840" s="2">
        <f>+AD840*G840</f>
        <v>3247131.9795641932</v>
      </c>
      <c r="AL840" s="2">
        <f>+AE840*G840</f>
        <v>454598.47713898704</v>
      </c>
      <c r="AM840" s="2">
        <f>+AF840*G840</f>
        <v>1136496.1928474675</v>
      </c>
      <c r="AN840" s="155">
        <f>SUM(AK840:AM840)</f>
        <v>4838226.6495506484</v>
      </c>
      <c r="AQ840" s="145" t="s">
        <v>525</v>
      </c>
      <c r="AU840" s="8" t="str">
        <f>+K840</f>
        <v>Bao gồm</v>
      </c>
      <c r="AV840" s="8">
        <f>+L840</f>
        <v>207831.07799999954</v>
      </c>
      <c r="AW840" s="2">
        <f>+M840</f>
        <v>207831.07799999954</v>
      </c>
      <c r="AX840" s="8">
        <f>F840*AW840</f>
        <v>3247131.9795641932</v>
      </c>
      <c r="AY840" s="8">
        <f>IF(AQ840="CT",7%,5%)*AX840</f>
        <v>227299.23856949355</v>
      </c>
      <c r="AZ840" s="8">
        <f>AX840*2%</f>
        <v>64942.639591283863</v>
      </c>
      <c r="BA840" s="8">
        <f>IF(BB840&gt;0,0,AX840*5%)</f>
        <v>0</v>
      </c>
      <c r="BB840" s="8">
        <f>(AX840-BG840)*35%</f>
        <v>1136496.1928474675</v>
      </c>
      <c r="BC840" s="8">
        <f>+AX840+AY840+AZ840+BA840+BB840</f>
        <v>4675870.0505724382</v>
      </c>
      <c r="BD840" s="8">
        <f>AX840-AT840</f>
        <v>3247131.9795641932</v>
      </c>
      <c r="BE840" s="2"/>
      <c r="BH840" s="2"/>
    </row>
    <row r="841" spans="1:60" ht="34" hidden="1" outlineLevel="1" x14ac:dyDescent="0.2">
      <c r="A841" s="1" t="s">
        <v>174</v>
      </c>
      <c r="B841" s="82">
        <v>65</v>
      </c>
      <c r="C841" s="144" t="s">
        <v>110</v>
      </c>
      <c r="D841" s="144"/>
      <c r="E841" s="82" t="s">
        <v>52</v>
      </c>
      <c r="F841" s="143">
        <v>420.59010000000001</v>
      </c>
      <c r="G841" s="142">
        <f>+[2]THKL!F841</f>
        <v>420.59010000000001</v>
      </c>
      <c r="H841" s="132"/>
      <c r="I841" s="132"/>
      <c r="J841" s="132"/>
      <c r="K841" s="156" t="str">
        <f>$K$202</f>
        <v>Bao gồm</v>
      </c>
      <c r="L841" s="166">
        <f>$L$202</f>
        <v>214238.25</v>
      </c>
      <c r="M841" s="157">
        <f>SUM(K841:L841)</f>
        <v>214238.25</v>
      </c>
      <c r="N841" s="83">
        <f>IF(V841&lt;&gt;"VTC VHm",_xlfn.XLOOKUP(Z841,$AC$4015:$AC$4035,$AD$4015:$AD$4035,0)*M841,_xlfn.XLOOKUP(Z841,$AC$4015:$AC$4035,$AD$4015:$AD$4035,0)*L841)</f>
        <v>10711.9125</v>
      </c>
      <c r="O841" s="83">
        <f>IF(V841&lt;&gt;"VTC VHm",_xlfn.XLOOKUP(Z841,$AC$4015:$AC$4035,$AE$4015:$AE$4035,0)*M841,_xlfn.XLOOKUP(Z841,$AC$4015:$AC$4035,$AE$4015:$AE$4035,0)*L841)</f>
        <v>0</v>
      </c>
      <c r="P841" s="83">
        <f>SUM(N841:O841)</f>
        <v>10711.9125</v>
      </c>
      <c r="Q841" s="157">
        <f>M841*G841</f>
        <v>90106486.991325006</v>
      </c>
      <c r="R841" s="157">
        <f>G841*P841</f>
        <v>4505324.3495662501</v>
      </c>
      <c r="S841" s="83">
        <f>SUM(Q841:R841)</f>
        <v>94611811.340891257</v>
      </c>
      <c r="T841" s="165" t="s">
        <v>100</v>
      </c>
      <c r="U841" s="132"/>
      <c r="V841" s="132"/>
      <c r="W841" s="132"/>
      <c r="X841" s="44" t="s">
        <v>33</v>
      </c>
      <c r="Y841" s="44"/>
      <c r="Z841" s="44" t="s">
        <v>12</v>
      </c>
      <c r="AA841" s="44" t="s">
        <v>80</v>
      </c>
      <c r="AB841" s="2">
        <v>260221.10868154501</v>
      </c>
      <c r="AC841" s="2">
        <v>109446422.12248188</v>
      </c>
      <c r="AD841" s="2">
        <f>+M841</f>
        <v>214238.25</v>
      </c>
      <c r="AE841" s="2">
        <f>+AD841*14%</f>
        <v>29993.355000000003</v>
      </c>
      <c r="AF841" s="155">
        <f>+AD841*35%</f>
        <v>74983.387499999997</v>
      </c>
      <c r="AG841" s="2">
        <f>+AD841*F841</f>
        <v>90106486.991325006</v>
      </c>
      <c r="AH841" s="2">
        <f>+AE841*F841</f>
        <v>12614908.178785501</v>
      </c>
      <c r="AI841" s="2">
        <f>+AF841*F841</f>
        <v>31537270.44696375</v>
      </c>
      <c r="AJ841" s="2">
        <f>SUM(AG841:AI841)</f>
        <v>134258665.61707425</v>
      </c>
      <c r="AK841" s="2">
        <f>+AD841*G841</f>
        <v>90106486.991325006</v>
      </c>
      <c r="AL841" s="2">
        <f>+AE841*G841</f>
        <v>12614908.178785501</v>
      </c>
      <c r="AM841" s="2">
        <f>+AF841*G841</f>
        <v>31537270.44696375</v>
      </c>
      <c r="AN841" s="155">
        <f>SUM(AK841:AM841)</f>
        <v>134258665.61707425</v>
      </c>
      <c r="AQ841" s="145" t="s">
        <v>525</v>
      </c>
      <c r="AU841" s="8" t="str">
        <f>+K841</f>
        <v>Bao gồm</v>
      </c>
      <c r="AV841" s="8">
        <f>+L841</f>
        <v>214238.25</v>
      </c>
      <c r="AW841" s="2">
        <f>+M841</f>
        <v>214238.25</v>
      </c>
      <c r="AX841" s="8">
        <f>F841*AW841</f>
        <v>90106486.991325006</v>
      </c>
      <c r="AY841" s="8">
        <f>IF(AQ841="CT",7%,5%)*AX841</f>
        <v>6307454.0893927515</v>
      </c>
      <c r="AZ841" s="8">
        <f>AX841*2%</f>
        <v>1802129.7398265002</v>
      </c>
      <c r="BA841" s="8">
        <f>IF(BB841&gt;0,0,AX841*5%)</f>
        <v>0</v>
      </c>
      <c r="BB841" s="8">
        <f>(AX841-BG841)*35%</f>
        <v>31537270.44696375</v>
      </c>
      <c r="BC841" s="8">
        <f>+AX841+AY841+AZ841+BA841+BB841</f>
        <v>129753341.267508</v>
      </c>
      <c r="BD841" s="8">
        <f>AX841-AT841</f>
        <v>90106486.991325006</v>
      </c>
      <c r="BE841" s="2"/>
      <c r="BH841" s="2"/>
    </row>
    <row r="842" spans="1:60" ht="34" hidden="1" outlineLevel="1" x14ac:dyDescent="0.2">
      <c r="A842" s="1" t="s">
        <v>1238</v>
      </c>
      <c r="B842" s="82">
        <v>66</v>
      </c>
      <c r="C842" s="182" t="s">
        <v>879</v>
      </c>
      <c r="D842" s="144"/>
      <c r="E842" s="82" t="s">
        <v>52</v>
      </c>
      <c r="F842" s="143">
        <v>32.905000000000001</v>
      </c>
      <c r="G842" s="142">
        <f>+[2]THKL!F842</f>
        <v>32.905000000000001</v>
      </c>
      <c r="H842" s="132"/>
      <c r="I842" s="132"/>
      <c r="J842" s="132"/>
      <c r="K842" s="156" t="s">
        <v>89</v>
      </c>
      <c r="L842" s="157">
        <v>1263000</v>
      </c>
      <c r="M842" s="157">
        <f>SUM(K842:L842)</f>
        <v>1263000</v>
      </c>
      <c r="N842" s="83">
        <f>IF(V842&lt;&gt;"VTC VHm",_xlfn.XLOOKUP(Z842,$AC$4015:$AC$4035,$AD$4015:$AD$4035,0)*M842,_xlfn.XLOOKUP(Z842,$AC$4015:$AC$4035,$AD$4015:$AD$4035,0)*L842)</f>
        <v>63150</v>
      </c>
      <c r="O842" s="83">
        <f>IF(V842&lt;&gt;"VTC VHm",_xlfn.XLOOKUP(Z842,$AC$4015:$AC$4035,$AE$4015:$AE$4035,0)*M842,_xlfn.XLOOKUP(Z842,$AC$4015:$AC$4035,$AE$4015:$AE$4035,0)*L842)</f>
        <v>0</v>
      </c>
      <c r="P842" s="83">
        <f>SUM(N842:O842)</f>
        <v>63150</v>
      </c>
      <c r="Q842" s="157">
        <f>M842*G842</f>
        <v>41559015</v>
      </c>
      <c r="R842" s="157">
        <f>G842*P842</f>
        <v>2077950.75</v>
      </c>
      <c r="S842" s="83">
        <f>SUM(Q842:R842)</f>
        <v>43636965.75</v>
      </c>
      <c r="T842" s="156" t="s">
        <v>100</v>
      </c>
      <c r="U842" s="132"/>
      <c r="V842" s="132"/>
      <c r="W842" s="132"/>
      <c r="X842" s="44" t="s">
        <v>33</v>
      </c>
      <c r="Y842" s="44"/>
      <c r="Z842" s="44" t="s">
        <v>11</v>
      </c>
      <c r="AA842" s="44" t="s">
        <v>80</v>
      </c>
      <c r="AB842" s="2">
        <v>1175366.8697229843</v>
      </c>
      <c r="AC842" s="2">
        <v>38675446.848234795</v>
      </c>
      <c r="AD842" s="2">
        <f>+M842</f>
        <v>1263000</v>
      </c>
      <c r="AE842" s="2">
        <f>+AD842*14%</f>
        <v>176820.00000000003</v>
      </c>
      <c r="AF842" s="155">
        <f>+AD842*35%</f>
        <v>442050</v>
      </c>
      <c r="AG842" s="2">
        <f>+AD842*F842</f>
        <v>41559015</v>
      </c>
      <c r="AH842" s="2">
        <f>+AE842*F842</f>
        <v>5818262.1000000015</v>
      </c>
      <c r="AI842" s="2">
        <f>+AF842*F842</f>
        <v>14545655.25</v>
      </c>
      <c r="AJ842" s="2">
        <f>SUM(AG842:AI842)</f>
        <v>61922932.350000001</v>
      </c>
      <c r="AK842" s="2">
        <f>+AD842*G842</f>
        <v>41559015</v>
      </c>
      <c r="AL842" s="2">
        <f>+AE842*G842</f>
        <v>5818262.1000000015</v>
      </c>
      <c r="AM842" s="2">
        <f>+AF842*G842</f>
        <v>14545655.25</v>
      </c>
      <c r="AN842" s="155">
        <f>SUM(AK842:AM842)</f>
        <v>61922932.350000001</v>
      </c>
      <c r="AQ842" s="145" t="s">
        <v>525</v>
      </c>
      <c r="AU842" s="8" t="str">
        <f>+K842</f>
        <v>Bao gồm</v>
      </c>
      <c r="AV842" s="8">
        <f>+L842</f>
        <v>1263000</v>
      </c>
      <c r="AW842" s="2">
        <f>+M842</f>
        <v>1263000</v>
      </c>
      <c r="AX842" s="8">
        <f>F842*AW842</f>
        <v>41559015</v>
      </c>
      <c r="AY842" s="8">
        <f>IF(AQ842="CT",7%,5%)*AX842</f>
        <v>2909131.0500000003</v>
      </c>
      <c r="AZ842" s="8">
        <f>AX842*2%</f>
        <v>831180.3</v>
      </c>
      <c r="BA842" s="8">
        <f>IF(BB842&gt;0,0,AX842*5%)</f>
        <v>0</v>
      </c>
      <c r="BB842" s="8">
        <f>(AX842-BG842)*35%</f>
        <v>14545655.25</v>
      </c>
      <c r="BC842" s="8">
        <f>+AX842+AY842+AZ842+BA842+BB842</f>
        <v>59844981.599999994</v>
      </c>
      <c r="BD842" s="8">
        <f>AX842-AT842</f>
        <v>41559015</v>
      </c>
      <c r="BE842" s="2"/>
      <c r="BH842" s="2"/>
    </row>
    <row r="843" spans="1:60" ht="17" hidden="1" outlineLevel="1" x14ac:dyDescent="0.2">
      <c r="A843" s="1" t="s">
        <v>169</v>
      </c>
      <c r="B843" s="82">
        <v>67</v>
      </c>
      <c r="C843" s="144" t="s">
        <v>878</v>
      </c>
      <c r="D843" s="144"/>
      <c r="E843" s="82" t="s">
        <v>91</v>
      </c>
      <c r="F843" s="143">
        <v>0.78420000000000001</v>
      </c>
      <c r="G843" s="142">
        <f>+[2]THKL!F843</f>
        <v>0.78420000000000001</v>
      </c>
      <c r="H843" s="132"/>
      <c r="I843" s="132"/>
      <c r="J843" s="132"/>
      <c r="K843" s="156">
        <f>$K$203</f>
        <v>118800000</v>
      </c>
      <c r="L843" s="157">
        <f>$L$203</f>
        <v>25904000</v>
      </c>
      <c r="M843" s="157">
        <f>SUM(K843:L843)</f>
        <v>144704000</v>
      </c>
      <c r="N843" s="83">
        <f>IF(V843&lt;&gt;"VTC VHm",_xlfn.XLOOKUP(Z843,$AC$4015:$AC$4035,$AD$4015:$AD$4035,0)*M843,_xlfn.XLOOKUP(Z843,$AC$4015:$AC$4035,$AD$4015:$AD$4035,0)*L843)</f>
        <v>0</v>
      </c>
      <c r="O843" s="83">
        <f>IF(V843&lt;&gt;"VTC VHm",_xlfn.XLOOKUP(Z843,$AC$4015:$AC$4035,$AE$4015:$AE$4035,0)*M843,_xlfn.XLOOKUP(Z843,$AC$4015:$AC$4035,$AE$4015:$AE$4035,0)*L843)</f>
        <v>43411200</v>
      </c>
      <c r="P843" s="83">
        <f>SUM(N843:O843)</f>
        <v>43411200</v>
      </c>
      <c r="Q843" s="157">
        <f>M843*G843</f>
        <v>113476876.8</v>
      </c>
      <c r="R843" s="157">
        <f>G843*P843</f>
        <v>34043063.039999999</v>
      </c>
      <c r="S843" s="83">
        <f>SUM(Q843:R843)</f>
        <v>147519939.84</v>
      </c>
      <c r="T843" s="156" t="s">
        <v>50</v>
      </c>
      <c r="U843" s="132"/>
      <c r="V843" s="132"/>
      <c r="W843" s="132"/>
      <c r="X843" s="44" t="s">
        <v>33</v>
      </c>
      <c r="Y843" s="44"/>
      <c r="Z843" s="44" t="s">
        <v>10</v>
      </c>
      <c r="AA843" s="44" t="s">
        <v>80</v>
      </c>
      <c r="AB843" s="2">
        <v>119080719.38970159</v>
      </c>
      <c r="AC843" s="2">
        <v>93383100.145403981</v>
      </c>
      <c r="AD843" s="2">
        <f>+M843</f>
        <v>144704000</v>
      </c>
      <c r="AE843" s="2">
        <f>+AD843*14%</f>
        <v>20258560.000000004</v>
      </c>
      <c r="AF843" s="155">
        <f>+AD843*35%</f>
        <v>50646400</v>
      </c>
      <c r="AG843" s="2">
        <f>+AD843*F843</f>
        <v>113476876.8</v>
      </c>
      <c r="AH843" s="2">
        <f>+AE843*F843</f>
        <v>15886762.752000002</v>
      </c>
      <c r="AI843" s="2">
        <f>+AF843*F843</f>
        <v>39716906.880000003</v>
      </c>
      <c r="AJ843" s="2">
        <f>SUM(AG843:AI843)</f>
        <v>169080546.43200001</v>
      </c>
      <c r="AK843" s="2">
        <f>+AD843*G843</f>
        <v>113476876.8</v>
      </c>
      <c r="AL843" s="2">
        <f>+AE843*G843</f>
        <v>15886762.752000002</v>
      </c>
      <c r="AM843" s="2">
        <f>+AF843*G843</f>
        <v>39716906.880000003</v>
      </c>
      <c r="AN843" s="155">
        <f>SUM(AK843:AM843)</f>
        <v>169080546.43200001</v>
      </c>
      <c r="AQ843" s="145" t="s">
        <v>525</v>
      </c>
      <c r="AU843" s="8">
        <f>+K843</f>
        <v>118800000</v>
      </c>
      <c r="AV843" s="8">
        <f>+L843</f>
        <v>25904000</v>
      </c>
      <c r="AW843" s="2">
        <f>+M843</f>
        <v>144704000</v>
      </c>
      <c r="AX843" s="8">
        <f>F843*AW843</f>
        <v>113476876.8</v>
      </c>
      <c r="AY843" s="8">
        <f>IF(AQ843="CT",7%,5%)*AX843</f>
        <v>7943381.3760000002</v>
      </c>
      <c r="AZ843" s="8">
        <f>AX843*2%</f>
        <v>2269537.5359999998</v>
      </c>
      <c r="BA843" s="8">
        <f>IF(BB843&gt;0,0,AX843*5%)</f>
        <v>0</v>
      </c>
      <c r="BB843" s="8">
        <f>(AX843-BG843)*35%</f>
        <v>39716906.879999995</v>
      </c>
      <c r="BC843" s="8">
        <f>+AX843+AY843+AZ843+BA843+BB843</f>
        <v>163406702.59200001</v>
      </c>
      <c r="BD843" s="8">
        <f>AX843-AT843</f>
        <v>113476876.8</v>
      </c>
      <c r="BE843" s="2"/>
      <c r="BH843" s="2"/>
    </row>
    <row r="844" spans="1:60" ht="17" hidden="1" outlineLevel="1" x14ac:dyDescent="0.2">
      <c r="A844" s="1" t="s">
        <v>168</v>
      </c>
      <c r="B844" s="82">
        <v>68</v>
      </c>
      <c r="C844" s="144" t="s">
        <v>926</v>
      </c>
      <c r="D844" s="144"/>
      <c r="E844" s="82" t="s">
        <v>52</v>
      </c>
      <c r="F844" s="143">
        <v>109.7338</v>
      </c>
      <c r="G844" s="142">
        <f>+[2]THKL!F844</f>
        <v>109.7338</v>
      </c>
      <c r="H844" s="132"/>
      <c r="I844" s="132"/>
      <c r="J844" s="132"/>
      <c r="K844" s="156" t="str">
        <f>$K$204</f>
        <v>Bao gồm</v>
      </c>
      <c r="L844" s="157" t="str">
        <f>$L$204</f>
        <v>Bao gồm</v>
      </c>
      <c r="M844" s="157">
        <f>SUM(K844:L844)</f>
        <v>0</v>
      </c>
      <c r="N844" s="83">
        <f>IF(V844&lt;&gt;"VTC VHm",_xlfn.XLOOKUP(Z844,$AC$4015:$AC$4035,$AD$4015:$AD$4035,0)*M844,_xlfn.XLOOKUP(Z844,$AC$4015:$AC$4035,$AD$4015:$AD$4035,0)*L844)</f>
        <v>0</v>
      </c>
      <c r="O844" s="83">
        <f>IF(V844&lt;&gt;"VTC VHm",_xlfn.XLOOKUP(Z844,$AC$4015:$AC$4035,$AE$4015:$AE$4035,0)*M844,_xlfn.XLOOKUP(Z844,$AC$4015:$AC$4035,$AE$4015:$AE$4035,0)*L844)</f>
        <v>0</v>
      </c>
      <c r="P844" s="83">
        <f>SUM(N844:O844)</f>
        <v>0</v>
      </c>
      <c r="Q844" s="157">
        <f>M844*G844</f>
        <v>0</v>
      </c>
      <c r="R844" s="157">
        <f>G844*P844</f>
        <v>0</v>
      </c>
      <c r="S844" s="83">
        <f>SUM(Q844:R844)</f>
        <v>0</v>
      </c>
      <c r="T844" s="156" t="s">
        <v>50</v>
      </c>
      <c r="U844" s="132"/>
      <c r="V844" s="132"/>
      <c r="W844" s="132"/>
      <c r="X844" s="44" t="s">
        <v>33</v>
      </c>
      <c r="Y844" s="44"/>
      <c r="Z844" s="44" t="s">
        <v>10</v>
      </c>
      <c r="AA844" s="44" t="s">
        <v>80</v>
      </c>
      <c r="AB844" s="2">
        <v>229452.15517248271</v>
      </c>
      <c r="AC844" s="2">
        <v>25178656.905266184</v>
      </c>
      <c r="AD844" s="2">
        <f>+M844</f>
        <v>0</v>
      </c>
      <c r="AE844" s="2">
        <f>+AD844*14%</f>
        <v>0</v>
      </c>
      <c r="AF844" s="155">
        <f>+AD844*35%</f>
        <v>0</v>
      </c>
      <c r="AG844" s="2">
        <f>+AD844*F844</f>
        <v>0</v>
      </c>
      <c r="AH844" s="2">
        <f>+AE844*F844</f>
        <v>0</v>
      </c>
      <c r="AI844" s="2">
        <f>+AF844*F844</f>
        <v>0</v>
      </c>
      <c r="AJ844" s="2">
        <f>SUM(AG844:AI844)</f>
        <v>0</v>
      </c>
      <c r="AK844" s="2">
        <f>+AD844*G844</f>
        <v>0</v>
      </c>
      <c r="AL844" s="2">
        <f>+AE844*G844</f>
        <v>0</v>
      </c>
      <c r="AM844" s="2">
        <f>+AF844*G844</f>
        <v>0</v>
      </c>
      <c r="AN844" s="155">
        <f>SUM(AK844:AM844)</f>
        <v>0</v>
      </c>
      <c r="AQ844" s="145" t="s">
        <v>525</v>
      </c>
      <c r="AU844" s="8" t="str">
        <f>+K844</f>
        <v>Bao gồm</v>
      </c>
      <c r="AV844" s="8" t="str">
        <f>+L844</f>
        <v>Bao gồm</v>
      </c>
      <c r="AW844" s="2">
        <f>+M844</f>
        <v>0</v>
      </c>
      <c r="AX844" s="8">
        <f>F844*AW844</f>
        <v>0</v>
      </c>
      <c r="AY844" s="8">
        <f>IF(AQ844="CT",7%,5%)*AX844</f>
        <v>0</v>
      </c>
      <c r="AZ844" s="8">
        <f>AX844*2%</f>
        <v>0</v>
      </c>
      <c r="BA844" s="8">
        <f>IF(BB844&gt;0,0,AX844*5%)</f>
        <v>0</v>
      </c>
      <c r="BB844" s="8">
        <f>(AX844-BG844)*35%</f>
        <v>0</v>
      </c>
      <c r="BC844" s="8">
        <f>+AX844+AY844+AZ844+BA844+BB844</f>
        <v>0</v>
      </c>
      <c r="BD844" s="8">
        <f>AX844-AT844</f>
        <v>0</v>
      </c>
      <c r="BE844" s="2"/>
      <c r="BH844" s="2"/>
    </row>
    <row r="845" spans="1:60" s="92" customFormat="1" ht="15.75" customHeight="1" collapsed="1" x14ac:dyDescent="0.2">
      <c r="B845" s="163"/>
      <c r="C845" s="164" t="s">
        <v>876</v>
      </c>
      <c r="D845" s="164"/>
      <c r="E845" s="163"/>
      <c r="F845" s="162"/>
      <c r="G845" s="149">
        <f>+[2]THKL!F845</f>
        <v>0</v>
      </c>
      <c r="H845" s="158"/>
      <c r="I845" s="158"/>
      <c r="J845" s="158"/>
      <c r="K845" s="159"/>
      <c r="L845" s="161"/>
      <c r="M845" s="161">
        <f>SUM(K845:L845)</f>
        <v>0</v>
      </c>
      <c r="N845" s="83">
        <f>IF(V845&lt;&gt;"VTC VHm",_xlfn.XLOOKUP(Z845,$AC$4015:$AC$4035,$AD$4015:$AD$4035,0)*M845,_xlfn.XLOOKUP(Z845,$AC$4015:$AC$4035,$AD$4015:$AD$4035,0)*L845)</f>
        <v>0</v>
      </c>
      <c r="O845" s="83">
        <f>IF(V845&lt;&gt;"VTC VHm",_xlfn.XLOOKUP(Z845,$AC$4015:$AC$4035,$AE$4015:$AE$4035,0)*M845,_xlfn.XLOOKUP(Z845,$AC$4015:$AC$4035,$AE$4015:$AE$4035,0)*L845)</f>
        <v>0</v>
      </c>
      <c r="P845" s="160">
        <f>SUM(N845:O845)</f>
        <v>0</v>
      </c>
      <c r="Q845" s="161">
        <f>M845*G845</f>
        <v>0</v>
      </c>
      <c r="R845" s="161">
        <f>G845*P845</f>
        <v>0</v>
      </c>
      <c r="S845" s="160">
        <f>SUM(Q845:R845)</f>
        <v>0</v>
      </c>
      <c r="T845" s="159"/>
      <c r="U845" s="158"/>
      <c r="V845" s="158"/>
      <c r="W845" s="158"/>
      <c r="X845" s="94" t="s">
        <v>33</v>
      </c>
      <c r="Y845" s="94"/>
      <c r="Z845" s="94"/>
      <c r="AA845" s="44" t="s">
        <v>80</v>
      </c>
      <c r="AB845" s="2"/>
      <c r="AC845" s="2">
        <v>0</v>
      </c>
      <c r="AD845" s="93">
        <f>+M845</f>
        <v>0</v>
      </c>
      <c r="AE845" s="93">
        <f>+AD845*14%</f>
        <v>0</v>
      </c>
      <c r="AF845" s="93">
        <f>+AD845*35%</f>
        <v>0</v>
      </c>
      <c r="AG845" s="93">
        <f>+AD845*F845</f>
        <v>0</v>
      </c>
      <c r="AH845" s="93">
        <f>+AE845*F845</f>
        <v>0</v>
      </c>
      <c r="AI845" s="93">
        <f>+AF845*F845</f>
        <v>0</v>
      </c>
      <c r="AJ845" s="93">
        <f>SUM(AG845:AI845)</f>
        <v>0</v>
      </c>
      <c r="AK845" s="93">
        <f>+AD845*G845</f>
        <v>0</v>
      </c>
      <c r="AL845" s="93">
        <f>+AE845*G845</f>
        <v>0</v>
      </c>
      <c r="AM845" s="93">
        <f>+AF845*G845</f>
        <v>0</v>
      </c>
      <c r="AN845" s="93">
        <f>SUM(AK845:AM845)</f>
        <v>0</v>
      </c>
      <c r="AQ845" s="145" t="s">
        <v>525</v>
      </c>
      <c r="AU845" s="8">
        <f>+K845</f>
        <v>0</v>
      </c>
      <c r="AV845" s="8">
        <f>+L845</f>
        <v>0</v>
      </c>
      <c r="AW845" s="2">
        <f>+M845</f>
        <v>0</v>
      </c>
      <c r="AX845" s="8">
        <f>F845*AW845</f>
        <v>0</v>
      </c>
      <c r="AY845" s="8">
        <f>IF(AQ845="CT",7%,5%)*AX845</f>
        <v>0</v>
      </c>
      <c r="AZ845" s="8">
        <f>AX845*2%</f>
        <v>0</v>
      </c>
      <c r="BA845" s="8">
        <f>IF(BB845&gt;0,0,AX845*5%)</f>
        <v>0</v>
      </c>
      <c r="BB845" s="8">
        <f>(AX845-BG845)*35%</f>
        <v>0</v>
      </c>
      <c r="BC845" s="8">
        <f>+AX845+AY845+AZ845+BA845+BB845</f>
        <v>0</v>
      </c>
      <c r="BD845" s="8">
        <f>AX845-AT845</f>
        <v>0</v>
      </c>
      <c r="BE845" s="2"/>
      <c r="BH845" s="2"/>
    </row>
    <row r="846" spans="1:60" ht="34" hidden="1" outlineLevel="1" x14ac:dyDescent="0.2">
      <c r="A846" s="1" t="s">
        <v>82</v>
      </c>
      <c r="B846" s="82">
        <v>69</v>
      </c>
      <c r="C846" s="144" t="s">
        <v>973</v>
      </c>
      <c r="D846" s="144"/>
      <c r="E846" s="82" t="s">
        <v>52</v>
      </c>
      <c r="F846" s="143">
        <v>31.962</v>
      </c>
      <c r="G846" s="142">
        <f>+[2]THKL!F846</f>
        <v>31.962</v>
      </c>
      <c r="H846" s="132"/>
      <c r="I846" s="132"/>
      <c r="J846" s="132"/>
      <c r="K846" s="156" t="str">
        <f>$K$206</f>
        <v>Bao gồm</v>
      </c>
      <c r="L846" s="157">
        <f>$L$206</f>
        <v>152467.50000000006</v>
      </c>
      <c r="M846" s="157">
        <f>SUM(K846:L846)</f>
        <v>152467.50000000006</v>
      </c>
      <c r="N846" s="83">
        <f>IF(V846&lt;&gt;"VTC VHm",_xlfn.XLOOKUP(Z846,$AC$4015:$AC$4035,$AD$4015:$AD$4035,0)*M846,_xlfn.XLOOKUP(Z846,$AC$4015:$AC$4035,$AD$4015:$AD$4035,0)*L846)</f>
        <v>53363.625000000015</v>
      </c>
      <c r="O846" s="83">
        <f>IF(V846&lt;&gt;"VTC VHm",_xlfn.XLOOKUP(Z846,$AC$4015:$AC$4035,$AE$4015:$AE$4035,0)*M846,_xlfn.XLOOKUP(Z846,$AC$4015:$AC$4035,$AE$4015:$AE$4035,0)*L846)</f>
        <v>0</v>
      </c>
      <c r="P846" s="83">
        <f>SUM(N846:O846)</f>
        <v>53363.625000000015</v>
      </c>
      <c r="Q846" s="157">
        <f>M846*G846</f>
        <v>4873166.2350000022</v>
      </c>
      <c r="R846" s="157">
        <f>G846*P846</f>
        <v>1705608.1822500005</v>
      </c>
      <c r="S846" s="83">
        <f>SUM(Q846:R846)</f>
        <v>6578774.4172500027</v>
      </c>
      <c r="T846" s="156" t="s">
        <v>50</v>
      </c>
      <c r="U846" s="132"/>
      <c r="V846" s="132"/>
      <c r="W846" s="132"/>
      <c r="X846" s="44" t="s">
        <v>33</v>
      </c>
      <c r="Y846" s="44"/>
      <c r="Z846" s="44" t="s">
        <v>16</v>
      </c>
      <c r="AA846" s="44" t="s">
        <v>80</v>
      </c>
      <c r="AB846" s="2">
        <v>287234.68191000004</v>
      </c>
      <c r="AC846" s="2">
        <v>9180594.9032074213</v>
      </c>
      <c r="AD846" s="2">
        <f>+M846</f>
        <v>152467.50000000006</v>
      </c>
      <c r="AE846" s="2">
        <f>+AD846*14%</f>
        <v>21345.450000000012</v>
      </c>
      <c r="AF846" s="155">
        <f>+AD846*35%</f>
        <v>53363.625000000015</v>
      </c>
      <c r="AG846" s="2">
        <f>+AD846*F846</f>
        <v>4873166.2350000022</v>
      </c>
      <c r="AH846" s="2">
        <f>+AE846*F846</f>
        <v>682243.27290000033</v>
      </c>
      <c r="AI846" s="2">
        <f>+AF846*F846</f>
        <v>1705608.1822500005</v>
      </c>
      <c r="AJ846" s="2">
        <f>SUM(AG846:AI846)</f>
        <v>7261017.6901500029</v>
      </c>
      <c r="AK846" s="2">
        <f>+AD846*G846</f>
        <v>4873166.2350000022</v>
      </c>
      <c r="AL846" s="2">
        <f>+AE846*G846</f>
        <v>682243.27290000033</v>
      </c>
      <c r="AM846" s="2">
        <f>+AF846*G846</f>
        <v>1705608.1822500005</v>
      </c>
      <c r="AN846" s="155">
        <f>SUM(AK846:AM846)</f>
        <v>7261017.6901500029</v>
      </c>
      <c r="AQ846" s="145" t="s">
        <v>525</v>
      </c>
      <c r="AU846" s="8" t="str">
        <f>+K846</f>
        <v>Bao gồm</v>
      </c>
      <c r="AV846" s="8">
        <f>+L846</f>
        <v>152467.50000000006</v>
      </c>
      <c r="AW846" s="2">
        <f>+M846</f>
        <v>152467.50000000006</v>
      </c>
      <c r="AX846" s="8">
        <f>F846*AW846</f>
        <v>4873166.2350000022</v>
      </c>
      <c r="AY846" s="8">
        <f>IF(AQ846="CT",7%,5%)*AX846</f>
        <v>341121.63645000017</v>
      </c>
      <c r="AZ846" s="8">
        <f>AX846*2%</f>
        <v>97463.324700000041</v>
      </c>
      <c r="BA846" s="8">
        <f>IF(BB846&gt;0,0,AX846*5%)</f>
        <v>0</v>
      </c>
      <c r="BB846" s="8">
        <f>(AX846-BG846)*35%</f>
        <v>1705608.1822500008</v>
      </c>
      <c r="BC846" s="8">
        <f>+AX846+AY846+AZ846+BA846+BB846</f>
        <v>7017359.3784000026</v>
      </c>
      <c r="BD846" s="8">
        <f>AX846-AT846</f>
        <v>4873166.2350000022</v>
      </c>
      <c r="BE846" s="2"/>
      <c r="BH846" s="2"/>
    </row>
    <row r="847" spans="1:60" ht="34" hidden="1" outlineLevel="1" x14ac:dyDescent="0.2">
      <c r="A847" s="1" t="s">
        <v>971</v>
      </c>
      <c r="B847" s="82">
        <v>70</v>
      </c>
      <c r="C847" s="144" t="s">
        <v>134</v>
      </c>
      <c r="D847" s="144"/>
      <c r="E847" s="82" t="s">
        <v>52</v>
      </c>
      <c r="F847" s="143">
        <v>8.2439999999999998</v>
      </c>
      <c r="G847" s="142">
        <f>+[2]THKL!F847</f>
        <v>8.2439999999999998</v>
      </c>
      <c r="H847" s="132"/>
      <c r="I847" s="132"/>
      <c r="J847" s="132"/>
      <c r="K847" s="156" t="str">
        <f>$K$179</f>
        <v>Bao gồm</v>
      </c>
      <c r="L847" s="157">
        <f>$L$179</f>
        <v>152467.50000000006</v>
      </c>
      <c r="M847" s="157">
        <f>SUM(K847:L847)</f>
        <v>152467.50000000006</v>
      </c>
      <c r="N847" s="83">
        <f>IF(V847&lt;&gt;"VTC VHm",_xlfn.XLOOKUP(Z847,$AC$4015:$AC$4035,$AD$4015:$AD$4035,0)*M847,_xlfn.XLOOKUP(Z847,$AC$4015:$AC$4035,$AD$4015:$AD$4035,0)*L847)</f>
        <v>53363.625000000015</v>
      </c>
      <c r="O847" s="83">
        <f>IF(V847&lt;&gt;"VTC VHm",_xlfn.XLOOKUP(Z847,$AC$4015:$AC$4035,$AE$4015:$AE$4035,0)*M847,_xlfn.XLOOKUP(Z847,$AC$4015:$AC$4035,$AE$4015:$AE$4035,0)*L847)</f>
        <v>0</v>
      </c>
      <c r="P847" s="83">
        <f>SUM(N847:O847)</f>
        <v>53363.625000000015</v>
      </c>
      <c r="Q847" s="157">
        <f>M847*G847</f>
        <v>1256942.0700000005</v>
      </c>
      <c r="R847" s="157">
        <f>G847*P847</f>
        <v>439929.72450000013</v>
      </c>
      <c r="S847" s="83">
        <f>SUM(Q847:R847)</f>
        <v>1696871.7945000008</v>
      </c>
      <c r="T847" s="165" t="s">
        <v>100</v>
      </c>
      <c r="U847" s="132"/>
      <c r="V847" s="132"/>
      <c r="W847" s="132"/>
      <c r="X847" s="44" t="s">
        <v>33</v>
      </c>
      <c r="Y847" s="44"/>
      <c r="Z847" s="44" t="s">
        <v>16</v>
      </c>
      <c r="AA847" s="44" t="s">
        <v>80</v>
      </c>
      <c r="AB847" s="2">
        <v>113207.11687079778</v>
      </c>
      <c r="AC847" s="2">
        <v>933279.4714828569</v>
      </c>
      <c r="AD847" s="2">
        <f>+M847</f>
        <v>152467.50000000006</v>
      </c>
      <c r="AE847" s="2">
        <f>+AD847*14%</f>
        <v>21345.450000000012</v>
      </c>
      <c r="AF847" s="155">
        <f>+AD847*35%</f>
        <v>53363.625000000015</v>
      </c>
      <c r="AG847" s="2">
        <f>+AD847*F847</f>
        <v>1256942.0700000005</v>
      </c>
      <c r="AH847" s="2">
        <f>+AE847*F847</f>
        <v>175971.88980000009</v>
      </c>
      <c r="AI847" s="2">
        <f>+AF847*F847</f>
        <v>439929.72450000013</v>
      </c>
      <c r="AJ847" s="2">
        <f>SUM(AG847:AI847)</f>
        <v>1872843.6843000008</v>
      </c>
      <c r="AK847" s="2">
        <f>+AD847*G847</f>
        <v>1256942.0700000005</v>
      </c>
      <c r="AL847" s="2">
        <f>+AE847*G847</f>
        <v>175971.88980000009</v>
      </c>
      <c r="AM847" s="2">
        <f>+AF847*G847</f>
        <v>439929.72450000013</v>
      </c>
      <c r="AN847" s="155">
        <f>SUM(AK847:AM847)</f>
        <v>1872843.6843000008</v>
      </c>
      <c r="AQ847" s="145" t="s">
        <v>525</v>
      </c>
      <c r="AU847" s="8" t="str">
        <f>+K847</f>
        <v>Bao gồm</v>
      </c>
      <c r="AV847" s="8">
        <f>+L847</f>
        <v>152467.50000000006</v>
      </c>
      <c r="AW847" s="2">
        <f>+M847</f>
        <v>152467.50000000006</v>
      </c>
      <c r="AX847" s="8">
        <f>F847*AW847</f>
        <v>1256942.0700000005</v>
      </c>
      <c r="AY847" s="8">
        <f>IF(AQ847="CT",7%,5%)*AX847</f>
        <v>87985.944900000046</v>
      </c>
      <c r="AZ847" s="8">
        <f>AX847*2%</f>
        <v>25138.841400000012</v>
      </c>
      <c r="BA847" s="8">
        <f>IF(BB847&gt;0,0,AX847*5%)</f>
        <v>0</v>
      </c>
      <c r="BB847" s="8">
        <f>(AX847-BG847)*35%</f>
        <v>439929.72450000019</v>
      </c>
      <c r="BC847" s="8">
        <f>+AX847+AY847+AZ847+BA847+BB847</f>
        <v>1809996.5808000008</v>
      </c>
      <c r="BD847" s="8">
        <f>AX847-AT847</f>
        <v>1256942.0700000005</v>
      </c>
      <c r="BE847" s="2"/>
      <c r="BH847" s="2"/>
    </row>
    <row r="848" spans="1:60" ht="34" hidden="1" outlineLevel="1" x14ac:dyDescent="0.2">
      <c r="A848" s="1" t="s">
        <v>972</v>
      </c>
      <c r="B848" s="82">
        <v>71</v>
      </c>
      <c r="C848" s="144" t="s">
        <v>132</v>
      </c>
      <c r="D848" s="144"/>
      <c r="E848" s="82" t="s">
        <v>52</v>
      </c>
      <c r="F848" s="143">
        <v>10.664999999999999</v>
      </c>
      <c r="G848" s="142">
        <f>+[2]THKL!F848</f>
        <v>10.664999999999999</v>
      </c>
      <c r="H848" s="132"/>
      <c r="I848" s="132"/>
      <c r="J848" s="132"/>
      <c r="K848" s="125" t="str">
        <f>$K$208</f>
        <v>Bao gồm</v>
      </c>
      <c r="L848" s="84">
        <f>$L$208</f>
        <v>137156.70966666698</v>
      </c>
      <c r="M848" s="157">
        <f>SUM(K848:L848)</f>
        <v>137156.70966666698</v>
      </c>
      <c r="N848" s="83">
        <f>IF(V848&lt;&gt;"VTC VHm",_xlfn.XLOOKUP(Z848,$AC$4015:$AC$4035,$AD$4015:$AD$4035,0)*M848,_xlfn.XLOOKUP(Z848,$AC$4015:$AC$4035,$AD$4015:$AD$4035,0)*L848)</f>
        <v>48004.848383333439</v>
      </c>
      <c r="O848" s="83">
        <f>IF(V848&lt;&gt;"VTC VHm",_xlfn.XLOOKUP(Z848,$AC$4015:$AC$4035,$AE$4015:$AE$4035,0)*M848,_xlfn.XLOOKUP(Z848,$AC$4015:$AC$4035,$AE$4015:$AE$4035,0)*L848)</f>
        <v>0</v>
      </c>
      <c r="P848" s="83">
        <f>SUM(N848:O848)</f>
        <v>48004.848383333439</v>
      </c>
      <c r="Q848" s="157">
        <f>M848*G848</f>
        <v>1462776.3085950033</v>
      </c>
      <c r="R848" s="157">
        <f>G848*P848</f>
        <v>511971.70800825109</v>
      </c>
      <c r="S848" s="83">
        <f>SUM(Q848:R848)</f>
        <v>1974748.0166032545</v>
      </c>
      <c r="T848" s="125" t="s">
        <v>103</v>
      </c>
      <c r="U848" s="132"/>
      <c r="V848" s="132"/>
      <c r="W848" s="132"/>
      <c r="X848" s="44" t="s">
        <v>33</v>
      </c>
      <c r="Y848" s="44"/>
      <c r="Z848" s="44" t="s">
        <v>16</v>
      </c>
      <c r="AA848" s="44" t="s">
        <v>80</v>
      </c>
      <c r="AB848" s="2">
        <v>87378.916419970308</v>
      </c>
      <c r="AC848" s="2">
        <v>931896.14361898322</v>
      </c>
      <c r="AD848" s="2">
        <f>+M848</f>
        <v>137156.70966666698</v>
      </c>
      <c r="AE848" s="2">
        <f>+AD848*14%</f>
        <v>19201.939353333379</v>
      </c>
      <c r="AF848" s="155">
        <f>+AD848*35%</f>
        <v>48004.848383333439</v>
      </c>
      <c r="AG848" s="2">
        <f>+AD848*F848</f>
        <v>1462776.3085950033</v>
      </c>
      <c r="AH848" s="2">
        <f>+AE848*F848</f>
        <v>204788.68320330046</v>
      </c>
      <c r="AI848" s="2">
        <f>+AF848*F848</f>
        <v>511971.70800825109</v>
      </c>
      <c r="AJ848" s="2">
        <f>SUM(AG848:AI848)</f>
        <v>2179536.6998065547</v>
      </c>
      <c r="AK848" s="2">
        <f>+AD848*G848</f>
        <v>1462776.3085950033</v>
      </c>
      <c r="AL848" s="2">
        <f>+AE848*G848</f>
        <v>204788.68320330046</v>
      </c>
      <c r="AM848" s="2">
        <f>+AF848*G848</f>
        <v>511971.70800825109</v>
      </c>
      <c r="AN848" s="155">
        <f>SUM(AK848:AM848)</f>
        <v>2179536.6998065547</v>
      </c>
      <c r="AQ848" s="145" t="s">
        <v>525</v>
      </c>
      <c r="AU848" s="8" t="str">
        <f>+K848</f>
        <v>Bao gồm</v>
      </c>
      <c r="AV848" s="8">
        <f>+L848</f>
        <v>137156.70966666698</v>
      </c>
      <c r="AW848" s="2">
        <f>+M848</f>
        <v>137156.70966666698</v>
      </c>
      <c r="AX848" s="8">
        <f>F848*AW848</f>
        <v>1462776.3085950033</v>
      </c>
      <c r="AY848" s="8">
        <f>IF(AQ848="CT",7%,5%)*AX848</f>
        <v>102394.34160165025</v>
      </c>
      <c r="AZ848" s="8">
        <f>AX848*2%</f>
        <v>29255.526171900066</v>
      </c>
      <c r="BA848" s="8">
        <f>IF(BB848&gt;0,0,AX848*5%)</f>
        <v>0</v>
      </c>
      <c r="BB848" s="8">
        <f>(AX848-BG848)*35%</f>
        <v>511971.70800825115</v>
      </c>
      <c r="BC848" s="8">
        <f>+AX848+AY848+AZ848+BA848+BB848</f>
        <v>2106397.8843768048</v>
      </c>
      <c r="BD848" s="8">
        <f>AX848-AT848</f>
        <v>1462776.3085950033</v>
      </c>
      <c r="BE848" s="2"/>
      <c r="BH848" s="2"/>
    </row>
    <row r="849" spans="1:60" ht="34" hidden="1" outlineLevel="1" x14ac:dyDescent="0.2">
      <c r="A849" s="1" t="s">
        <v>971</v>
      </c>
      <c r="B849" s="82">
        <v>72</v>
      </c>
      <c r="C849" s="144" t="s">
        <v>131</v>
      </c>
      <c r="D849" s="144"/>
      <c r="E849" s="82" t="s">
        <v>52</v>
      </c>
      <c r="F849" s="143">
        <v>21.297000000000001</v>
      </c>
      <c r="G849" s="142">
        <f>+[2]THKL!F849</f>
        <v>21.297000000000001</v>
      </c>
      <c r="H849" s="132"/>
      <c r="I849" s="132"/>
      <c r="J849" s="132"/>
      <c r="K849" s="156" t="str">
        <f>$K$117</f>
        <v>Bao gồm</v>
      </c>
      <c r="L849" s="157">
        <f>$L$117</f>
        <v>112916.37900000002</v>
      </c>
      <c r="M849" s="157">
        <f>SUM(K849:L849)</f>
        <v>112916.37900000002</v>
      </c>
      <c r="N849" s="83">
        <f>IF(V849&lt;&gt;"VTC VHm",_xlfn.XLOOKUP(Z849,$AC$4015:$AC$4035,$AD$4015:$AD$4035,0)*M849,_xlfn.XLOOKUP(Z849,$AC$4015:$AC$4035,$AD$4015:$AD$4035,0)*L849)</f>
        <v>39520.732650000005</v>
      </c>
      <c r="O849" s="83">
        <f>IF(V849&lt;&gt;"VTC VHm",_xlfn.XLOOKUP(Z849,$AC$4015:$AC$4035,$AE$4015:$AE$4035,0)*M849,_xlfn.XLOOKUP(Z849,$AC$4015:$AC$4035,$AE$4015:$AE$4035,0)*L849)</f>
        <v>0</v>
      </c>
      <c r="P849" s="83">
        <f>SUM(N849:O849)</f>
        <v>39520.732650000005</v>
      </c>
      <c r="Q849" s="157">
        <f>M849*G849</f>
        <v>2404780.1235630005</v>
      </c>
      <c r="R849" s="157">
        <f>G849*P849</f>
        <v>841673.04324705014</v>
      </c>
      <c r="S849" s="83">
        <f>SUM(Q849:R849)</f>
        <v>3246453.1668100506</v>
      </c>
      <c r="T849" s="156" t="s">
        <v>50</v>
      </c>
      <c r="U849" s="132"/>
      <c r="V849" s="132"/>
      <c r="W849" s="132"/>
      <c r="X849" s="44" t="s">
        <v>33</v>
      </c>
      <c r="Y849" s="44"/>
      <c r="Z849" s="44" t="s">
        <v>16</v>
      </c>
      <c r="AA849" s="44" t="s">
        <v>80</v>
      </c>
      <c r="AB849" s="2">
        <v>90219.294595797794</v>
      </c>
      <c r="AC849" s="2">
        <v>1921400.3170067056</v>
      </c>
      <c r="AD849" s="2">
        <f>+M849</f>
        <v>112916.37900000002</v>
      </c>
      <c r="AE849" s="2">
        <f>+AD849*14%</f>
        <v>15808.293060000004</v>
      </c>
      <c r="AF849" s="155">
        <f>+AD849*35%</f>
        <v>39520.732650000005</v>
      </c>
      <c r="AG849" s="2">
        <f>+AD849*F849</f>
        <v>2404780.1235630005</v>
      </c>
      <c r="AH849" s="2">
        <f>+AE849*F849</f>
        <v>336669.21729882009</v>
      </c>
      <c r="AI849" s="2">
        <f>+AF849*F849</f>
        <v>841673.04324705014</v>
      </c>
      <c r="AJ849" s="2">
        <f>SUM(AG849:AI849)</f>
        <v>3583122.3841088708</v>
      </c>
      <c r="AK849" s="2">
        <f>+AD849*G849</f>
        <v>2404780.1235630005</v>
      </c>
      <c r="AL849" s="2">
        <f>+AE849*G849</f>
        <v>336669.21729882009</v>
      </c>
      <c r="AM849" s="2">
        <f>+AF849*G849</f>
        <v>841673.04324705014</v>
      </c>
      <c r="AN849" s="155">
        <f>SUM(AK849:AM849)</f>
        <v>3583122.3841088708</v>
      </c>
      <c r="AQ849" s="145" t="s">
        <v>525</v>
      </c>
      <c r="AU849" s="8" t="str">
        <f>+K849</f>
        <v>Bao gồm</v>
      </c>
      <c r="AV849" s="167">
        <f>'[3]BDG (XD)'!$AA$1017</f>
        <v>115996.95626419202</v>
      </c>
      <c r="AW849" s="167">
        <f>'[3]BDG (XD)'!$AA$1017</f>
        <v>115996.95626419202</v>
      </c>
      <c r="AX849" s="8">
        <f>F849*AW849</f>
        <v>2470387.1775584975</v>
      </c>
      <c r="AY849" s="8">
        <f>IF(AQ849="CT",7%,5%)*AX849</f>
        <v>172927.10242909484</v>
      </c>
      <c r="AZ849" s="8">
        <f>AX849*2%</f>
        <v>49407.743551169951</v>
      </c>
      <c r="BA849" s="8">
        <f>IF(BB849&gt;0,0,AX849*5%)</f>
        <v>0</v>
      </c>
      <c r="BB849" s="8">
        <f>(AX849-BG849)*35%</f>
        <v>864635.51214547409</v>
      </c>
      <c r="BC849" s="8">
        <f>+AX849+AY849+AZ849+BA849+BB849</f>
        <v>3557357.5356842363</v>
      </c>
      <c r="BD849" s="8">
        <f>AX849-AT849</f>
        <v>2470387.1775584975</v>
      </c>
      <c r="BE849" s="2"/>
      <c r="BH849" s="2"/>
    </row>
    <row r="850" spans="1:60" ht="51" hidden="1" outlineLevel="1" x14ac:dyDescent="0.2">
      <c r="A850" s="1" t="s">
        <v>701</v>
      </c>
      <c r="B850" s="82">
        <v>73</v>
      </c>
      <c r="C850" s="144" t="s">
        <v>874</v>
      </c>
      <c r="D850" s="144"/>
      <c r="E850" s="82" t="s">
        <v>52</v>
      </c>
      <c r="F850" s="143">
        <v>87.611999999999995</v>
      </c>
      <c r="G850" s="142">
        <f>+[2]THKL!F850</f>
        <v>87.611999999999995</v>
      </c>
      <c r="H850" s="132"/>
      <c r="I850" s="132"/>
      <c r="J850" s="132"/>
      <c r="K850" s="156" t="str">
        <f>$K$210</f>
        <v>Bao gồm</v>
      </c>
      <c r="L850" s="157">
        <f>$L$210</f>
        <v>4556009.638173487</v>
      </c>
      <c r="M850" s="157">
        <f>SUM(K850:L850)</f>
        <v>4556009.638173487</v>
      </c>
      <c r="N850" s="83">
        <f>IF(V850&lt;&gt;"VTC VHm",_xlfn.XLOOKUP(Z850,$AC$4015:$AC$4035,$AD$4015:$AD$4035,0)*M850,_xlfn.XLOOKUP(Z850,$AC$4015:$AC$4035,$AD$4015:$AD$4035,0)*L850)</f>
        <v>227800.48190867435</v>
      </c>
      <c r="O850" s="83">
        <f>IF(V850&lt;&gt;"VTC VHm",_xlfn.XLOOKUP(Z850,$AC$4015:$AC$4035,$AE$4015:$AE$4035,0)*M850,_xlfn.XLOOKUP(Z850,$AC$4015:$AC$4035,$AE$4015:$AE$4035,0)*L850)</f>
        <v>0</v>
      </c>
      <c r="P850" s="83">
        <f>SUM(N850:O850)</f>
        <v>227800.48190867435</v>
      </c>
      <c r="Q850" s="157">
        <f>M850*G850</f>
        <v>399161116.4196555</v>
      </c>
      <c r="R850" s="157">
        <f>G850*P850</f>
        <v>19958055.820982777</v>
      </c>
      <c r="S850" s="83">
        <f>SUM(Q850:R850)</f>
        <v>419119172.24063826</v>
      </c>
      <c r="T850" s="156" t="s">
        <v>100</v>
      </c>
      <c r="U850" s="132"/>
      <c r="V850" s="132"/>
      <c r="W850" s="132"/>
      <c r="X850" s="44" t="s">
        <v>33</v>
      </c>
      <c r="Y850" s="44"/>
      <c r="Z850" s="44" t="s">
        <v>11</v>
      </c>
      <c r="AA850" s="44" t="s">
        <v>80</v>
      </c>
      <c r="AB850" s="2">
        <v>4957734.8485942204</v>
      </c>
      <c r="AC850" s="2">
        <v>434357065.55503678</v>
      </c>
      <c r="AD850" s="2">
        <f>+M850</f>
        <v>4556009.638173487</v>
      </c>
      <c r="AE850" s="2">
        <f>+AD850*14%</f>
        <v>637841.34934428823</v>
      </c>
      <c r="AF850" s="155">
        <f>+AD850*35%</f>
        <v>1594603.3733607205</v>
      </c>
      <c r="AG850" s="2">
        <f>+AD850*F850</f>
        <v>399161116.4196555</v>
      </c>
      <c r="AH850" s="2">
        <f>+AE850*F850</f>
        <v>55882556.298751779</v>
      </c>
      <c r="AI850" s="2">
        <f>+AF850*F850</f>
        <v>139706390.74687943</v>
      </c>
      <c r="AJ850" s="2">
        <f>SUM(AG850:AI850)</f>
        <v>594750063.46528673</v>
      </c>
      <c r="AK850" s="2">
        <f>+AD850*G850</f>
        <v>399161116.4196555</v>
      </c>
      <c r="AL850" s="2">
        <f>+AE850*G850</f>
        <v>55882556.298751779</v>
      </c>
      <c r="AM850" s="2">
        <f>+AF850*G850</f>
        <v>139706390.74687943</v>
      </c>
      <c r="AN850" s="155">
        <f>SUM(AK850:AM850)</f>
        <v>594750063.46528673</v>
      </c>
      <c r="AQ850" s="145" t="s">
        <v>525</v>
      </c>
      <c r="AU850" s="8" t="str">
        <f>+K850</f>
        <v>Bao gồm</v>
      </c>
      <c r="AV850" s="8">
        <f>+L850</f>
        <v>4556009.638173487</v>
      </c>
      <c r="AW850" s="2">
        <f>+M850</f>
        <v>4556009.638173487</v>
      </c>
      <c r="AX850" s="8">
        <f>F850*AW850</f>
        <v>399161116.4196555</v>
      </c>
      <c r="AY850" s="8">
        <f>IF(AQ850="CT",7%,5%)*AX850</f>
        <v>27941278.149375889</v>
      </c>
      <c r="AZ850" s="8">
        <f>AX850*2%</f>
        <v>7983222.3283931101</v>
      </c>
      <c r="BA850" s="8">
        <f>IF(BB850&gt;0,0,AX850*5%)</f>
        <v>0</v>
      </c>
      <c r="BB850" s="8">
        <f>(AX850-BG850)*35%</f>
        <v>139706390.74687943</v>
      </c>
      <c r="BC850" s="8">
        <f>+AX850+AY850+AZ850+BA850+BB850</f>
        <v>574792007.64430392</v>
      </c>
      <c r="BD850" s="8">
        <f>AX850-AT850</f>
        <v>399161116.4196555</v>
      </c>
      <c r="BE850" s="2"/>
      <c r="BH850" s="2"/>
    </row>
    <row r="851" spans="1:60" s="92" customFormat="1" ht="15.75" customHeight="1" collapsed="1" x14ac:dyDescent="0.2">
      <c r="B851" s="163"/>
      <c r="C851" s="164" t="s">
        <v>873</v>
      </c>
      <c r="D851" s="164"/>
      <c r="E851" s="163"/>
      <c r="F851" s="162"/>
      <c r="G851" s="149">
        <f>+[2]THKL!F851</f>
        <v>0</v>
      </c>
      <c r="H851" s="158"/>
      <c r="I851" s="158"/>
      <c r="J851" s="158"/>
      <c r="K851" s="159"/>
      <c r="L851" s="161"/>
      <c r="M851" s="161">
        <f>SUM(K851:L851)</f>
        <v>0</v>
      </c>
      <c r="N851" s="83">
        <f>IF(V851&lt;&gt;"VTC VHm",_xlfn.XLOOKUP(Z851,$AC$4015:$AC$4035,$AD$4015:$AD$4035,0)*M851,_xlfn.XLOOKUP(Z851,$AC$4015:$AC$4035,$AD$4015:$AD$4035,0)*L851)</f>
        <v>0</v>
      </c>
      <c r="O851" s="83">
        <f>IF(V851&lt;&gt;"VTC VHm",_xlfn.XLOOKUP(Z851,$AC$4015:$AC$4035,$AE$4015:$AE$4035,0)*M851,_xlfn.XLOOKUP(Z851,$AC$4015:$AC$4035,$AE$4015:$AE$4035,0)*L851)</f>
        <v>0</v>
      </c>
      <c r="P851" s="160">
        <f>SUM(N851:O851)</f>
        <v>0</v>
      </c>
      <c r="Q851" s="161">
        <f>M851*G851</f>
        <v>0</v>
      </c>
      <c r="R851" s="161">
        <f>G851*P851</f>
        <v>0</v>
      </c>
      <c r="S851" s="160">
        <f>SUM(Q851:R851)</f>
        <v>0</v>
      </c>
      <c r="T851" s="159"/>
      <c r="U851" s="158"/>
      <c r="V851" s="158"/>
      <c r="W851" s="158"/>
      <c r="X851" s="94" t="s">
        <v>33</v>
      </c>
      <c r="Y851" s="94"/>
      <c r="Z851" s="94"/>
      <c r="AA851" s="44" t="s">
        <v>80</v>
      </c>
      <c r="AB851" s="2"/>
      <c r="AC851" s="2">
        <v>0</v>
      </c>
      <c r="AD851" s="93">
        <f>+M851</f>
        <v>0</v>
      </c>
      <c r="AE851" s="93">
        <f>+AD851*14%</f>
        <v>0</v>
      </c>
      <c r="AF851" s="93">
        <f>+AD851*35%</f>
        <v>0</v>
      </c>
      <c r="AG851" s="93">
        <f>+AD851*F851</f>
        <v>0</v>
      </c>
      <c r="AH851" s="93">
        <f>+AE851*F851</f>
        <v>0</v>
      </c>
      <c r="AI851" s="93">
        <f>+AF851*F851</f>
        <v>0</v>
      </c>
      <c r="AJ851" s="93">
        <f>SUM(AG851:AI851)</f>
        <v>0</v>
      </c>
      <c r="AK851" s="93">
        <f>+AD851*G851</f>
        <v>0</v>
      </c>
      <c r="AL851" s="93">
        <f>+AE851*G851</f>
        <v>0</v>
      </c>
      <c r="AM851" s="93">
        <f>+AF851*G851</f>
        <v>0</v>
      </c>
      <c r="AN851" s="93">
        <f>SUM(AK851:AM851)</f>
        <v>0</v>
      </c>
      <c r="AQ851" s="145" t="s">
        <v>525</v>
      </c>
      <c r="AU851" s="8">
        <f>+K851</f>
        <v>0</v>
      </c>
      <c r="AV851" s="8">
        <f>+L851</f>
        <v>0</v>
      </c>
      <c r="AW851" s="2">
        <f>+M851</f>
        <v>0</v>
      </c>
      <c r="AX851" s="8">
        <f>F851*AW851</f>
        <v>0</v>
      </c>
      <c r="AY851" s="8">
        <f>IF(AQ851="CT",7%,5%)*AX851</f>
        <v>0</v>
      </c>
      <c r="AZ851" s="8">
        <f>AX851*2%</f>
        <v>0</v>
      </c>
      <c r="BA851" s="8">
        <f>IF(BB851&gt;0,0,AX851*5%)</f>
        <v>0</v>
      </c>
      <c r="BB851" s="8">
        <f>(AX851-BG851)*35%</f>
        <v>0</v>
      </c>
      <c r="BC851" s="8">
        <f>+AX851+AY851+AZ851+BA851+BB851</f>
        <v>0</v>
      </c>
      <c r="BD851" s="8">
        <f>AX851-AT851</f>
        <v>0</v>
      </c>
      <c r="BE851" s="2"/>
      <c r="BH851" s="2"/>
    </row>
    <row r="852" spans="1:60" s="92" customFormat="1" ht="15.75" hidden="1" customHeight="1" outlineLevel="1" x14ac:dyDescent="0.2">
      <c r="B852" s="163"/>
      <c r="C852" s="164" t="s">
        <v>692</v>
      </c>
      <c r="D852" s="164"/>
      <c r="E852" s="163"/>
      <c r="F852" s="162"/>
      <c r="G852" s="149">
        <f>+[2]THKL!F852</f>
        <v>0</v>
      </c>
      <c r="H852" s="158"/>
      <c r="I852" s="158"/>
      <c r="J852" s="158"/>
      <c r="K852" s="159"/>
      <c r="L852" s="161"/>
      <c r="M852" s="161">
        <f>SUM(K852:L852)</f>
        <v>0</v>
      </c>
      <c r="N852" s="83">
        <f>IF(V852&lt;&gt;"VTC VHm",_xlfn.XLOOKUP(Z852,$AC$4015:$AC$4035,$AD$4015:$AD$4035,0)*M852,_xlfn.XLOOKUP(Z852,$AC$4015:$AC$4035,$AD$4015:$AD$4035,0)*L852)</f>
        <v>0</v>
      </c>
      <c r="O852" s="83">
        <f>IF(V852&lt;&gt;"VTC VHm",_xlfn.XLOOKUP(Z852,$AC$4015:$AC$4035,$AE$4015:$AE$4035,0)*M852,_xlfn.XLOOKUP(Z852,$AC$4015:$AC$4035,$AE$4015:$AE$4035,0)*L852)</f>
        <v>0</v>
      </c>
      <c r="P852" s="160">
        <f>SUM(N852:O852)</f>
        <v>0</v>
      </c>
      <c r="Q852" s="161">
        <f>M852*G852</f>
        <v>0</v>
      </c>
      <c r="R852" s="161">
        <f>G852*P852</f>
        <v>0</v>
      </c>
      <c r="S852" s="160">
        <f>SUM(Q852:R852)</f>
        <v>0</v>
      </c>
      <c r="T852" s="159"/>
      <c r="U852" s="158"/>
      <c r="V852" s="158"/>
      <c r="W852" s="158"/>
      <c r="X852" s="94" t="s">
        <v>33</v>
      </c>
      <c r="Y852" s="94"/>
      <c r="Z852" s="94"/>
      <c r="AA852" s="94" t="s">
        <v>80</v>
      </c>
      <c r="AB852" s="2"/>
      <c r="AC852" s="2">
        <v>0</v>
      </c>
      <c r="AD852" s="93">
        <f>+M852</f>
        <v>0</v>
      </c>
      <c r="AE852" s="93">
        <f>+AD852*14%</f>
        <v>0</v>
      </c>
      <c r="AF852" s="93">
        <f>+AD852*35%</f>
        <v>0</v>
      </c>
      <c r="AG852" s="93">
        <f>+AD852*F852</f>
        <v>0</v>
      </c>
      <c r="AH852" s="93">
        <f>+AE852*F852</f>
        <v>0</v>
      </c>
      <c r="AI852" s="93">
        <f>+AF852*F852</f>
        <v>0</v>
      </c>
      <c r="AJ852" s="93">
        <f>SUM(AG852:AI852)</f>
        <v>0</v>
      </c>
      <c r="AK852" s="93">
        <f>+AD852*G852</f>
        <v>0</v>
      </c>
      <c r="AL852" s="93">
        <f>+AE852*G852</f>
        <v>0</v>
      </c>
      <c r="AM852" s="93">
        <f>+AF852*G852</f>
        <v>0</v>
      </c>
      <c r="AN852" s="93">
        <f>SUM(AK852:AM852)</f>
        <v>0</v>
      </c>
      <c r="AQ852" s="145" t="s">
        <v>525</v>
      </c>
      <c r="AU852" s="8">
        <f>+K852</f>
        <v>0</v>
      </c>
      <c r="AV852" s="8">
        <f>+L852</f>
        <v>0</v>
      </c>
      <c r="AW852" s="2">
        <f>+M852</f>
        <v>0</v>
      </c>
      <c r="AX852" s="8">
        <f>F852*AW852</f>
        <v>0</v>
      </c>
      <c r="AY852" s="8">
        <f>IF(AQ852="CT",7%,5%)*AX852</f>
        <v>0</v>
      </c>
      <c r="AZ852" s="8">
        <f>AX852*2%</f>
        <v>0</v>
      </c>
      <c r="BA852" s="8">
        <f>IF(BB852&gt;0,0,AX852*5%)</f>
        <v>0</v>
      </c>
      <c r="BB852" s="8">
        <f>(AX852-BG852)*35%</f>
        <v>0</v>
      </c>
      <c r="BC852" s="8">
        <f>+AX852+AY852+AZ852+BA852+BB852</f>
        <v>0</v>
      </c>
      <c r="BD852" s="8">
        <f>AX852-AT852</f>
        <v>0</v>
      </c>
      <c r="BE852" s="2"/>
      <c r="BH852" s="2"/>
    </row>
    <row r="853" spans="1:60" ht="17" hidden="1" outlineLevel="1" x14ac:dyDescent="0.2">
      <c r="A853" s="1" t="s">
        <v>82</v>
      </c>
      <c r="B853" s="82">
        <v>75</v>
      </c>
      <c r="C853" s="144" t="s">
        <v>872</v>
      </c>
      <c r="D853" s="144" t="s">
        <v>1237</v>
      </c>
      <c r="E853" s="82" t="s">
        <v>52</v>
      </c>
      <c r="F853" s="143">
        <v>71.685000000000002</v>
      </c>
      <c r="G853" s="142">
        <f>+[2]THKL!F853</f>
        <v>68.310000000000016</v>
      </c>
      <c r="H853" s="132"/>
      <c r="I853" s="132"/>
      <c r="J853" s="132"/>
      <c r="K853" s="156">
        <f>$K$214</f>
        <v>0</v>
      </c>
      <c r="L853" s="157">
        <f>$L$214</f>
        <v>0</v>
      </c>
      <c r="M853" s="157">
        <f>M214</f>
        <v>3800000</v>
      </c>
      <c r="N853" s="83">
        <f>IF(V853&lt;&gt;"VTC VHm",_xlfn.XLOOKUP(Z853,$AC$4015:$AC$4035,$AD$4015:$AD$4035,0)*M853,_xlfn.XLOOKUP(Z853,$AC$4015:$AC$4035,$AD$4015:$AD$4035,0)*L853)</f>
        <v>114000</v>
      </c>
      <c r="O853" s="83">
        <f>IF(V853&lt;&gt;"VTC VHm",_xlfn.XLOOKUP(Z853,$AC$4015:$AC$4035,$AE$4015:$AE$4035,0)*M853,_xlfn.XLOOKUP(Z853,$AC$4015:$AC$4035,$AE$4015:$AE$4035,0)*L853)</f>
        <v>0</v>
      </c>
      <c r="P853" s="83">
        <f>SUM(N853:O853)</f>
        <v>114000</v>
      </c>
      <c r="Q853" s="157">
        <f>M853*G853</f>
        <v>259578000.00000006</v>
      </c>
      <c r="R853" s="157">
        <f>G853*P853</f>
        <v>7787340.0000000019</v>
      </c>
      <c r="S853" s="83">
        <f>SUM(Q853:R853)</f>
        <v>267365340.00000006</v>
      </c>
      <c r="T853" s="156" t="s">
        <v>50</v>
      </c>
      <c r="U853" s="132"/>
      <c r="V853" s="132"/>
      <c r="W853" s="132"/>
      <c r="X853" s="44" t="s">
        <v>33</v>
      </c>
      <c r="Y853" s="44"/>
      <c r="Z853" s="44" t="s">
        <v>9</v>
      </c>
      <c r="AA853" s="44" t="s">
        <v>80</v>
      </c>
      <c r="AB853" s="2">
        <v>8757332.2520474996</v>
      </c>
      <c r="AC853" s="2">
        <v>627769362.48802507</v>
      </c>
      <c r="AD853" s="2">
        <f>+M853</f>
        <v>3800000</v>
      </c>
      <c r="AE853" s="2">
        <f>+AD853*14%</f>
        <v>532000</v>
      </c>
      <c r="AF853" s="155">
        <f>+AD853*35%</f>
        <v>1330000</v>
      </c>
      <c r="AG853" s="2">
        <f>+AD853*F853</f>
        <v>272403000</v>
      </c>
      <c r="AH853" s="2">
        <f>+AE853*F853</f>
        <v>38136420</v>
      </c>
      <c r="AI853" s="2">
        <f>+AF853*F853</f>
        <v>95341050</v>
      </c>
      <c r="AJ853" s="2">
        <f>SUM(AG853:AI853)</f>
        <v>405880470</v>
      </c>
      <c r="AK853" s="2">
        <f>+AD853*G853</f>
        <v>259578000.00000006</v>
      </c>
      <c r="AL853" s="2">
        <f>+AE853*G853</f>
        <v>36340920.000000007</v>
      </c>
      <c r="AM853" s="2">
        <f>+AF853*G853</f>
        <v>90852300.000000015</v>
      </c>
      <c r="AN853" s="155">
        <f>SUM(AK853:AM853)</f>
        <v>386771220.00000006</v>
      </c>
      <c r="AQ853" s="145" t="s">
        <v>525</v>
      </c>
      <c r="AU853" s="8">
        <f>+K853</f>
        <v>0</v>
      </c>
      <c r="AV853" s="8">
        <f>+L853</f>
        <v>0</v>
      </c>
      <c r="AW853" s="2">
        <f>+M853</f>
        <v>3800000</v>
      </c>
      <c r="AX853" s="8">
        <f>F853*AW853</f>
        <v>272403000</v>
      </c>
      <c r="AY853" s="8">
        <f>IF(AQ853="CT",7%,5%)*AX853</f>
        <v>19068210</v>
      </c>
      <c r="AZ853" s="8">
        <f>AX853*2%</f>
        <v>5448060</v>
      </c>
      <c r="BA853" s="8">
        <f>IF(BB853&gt;0,0,AX853*5%)</f>
        <v>0</v>
      </c>
      <c r="BB853" s="8">
        <f>(AX853-BG853)*35%</f>
        <v>95341050</v>
      </c>
      <c r="BC853" s="8">
        <f>+AX853+AY853+AZ853+BA853+BB853</f>
        <v>392260320</v>
      </c>
      <c r="BD853" s="8">
        <f>AX853-AT853</f>
        <v>272403000</v>
      </c>
      <c r="BE853" s="2"/>
      <c r="BH853" s="2"/>
    </row>
    <row r="854" spans="1:60" ht="17" hidden="1" outlineLevel="1" x14ac:dyDescent="0.2">
      <c r="A854" s="1" t="s">
        <v>82</v>
      </c>
      <c r="B854" s="82">
        <v>76</v>
      </c>
      <c r="C854" s="144" t="s">
        <v>872</v>
      </c>
      <c r="D854" s="144" t="s">
        <v>1237</v>
      </c>
      <c r="E854" s="82" t="s">
        <v>52</v>
      </c>
      <c r="F854" s="143">
        <v>25.41</v>
      </c>
      <c r="G854" s="142">
        <f>+[2]THKL!F854</f>
        <v>25.410000000000004</v>
      </c>
      <c r="H854" s="132"/>
      <c r="I854" s="132"/>
      <c r="J854" s="132"/>
      <c r="K854" s="156">
        <f>$K$214</f>
        <v>0</v>
      </c>
      <c r="L854" s="157">
        <f>$L$214</f>
        <v>0</v>
      </c>
      <c r="M854" s="157">
        <f>M853</f>
        <v>3800000</v>
      </c>
      <c r="N854" s="83">
        <f>IF(V854&lt;&gt;"VTC VHm",_xlfn.XLOOKUP(Z854,$AC$4015:$AC$4035,$AD$4015:$AD$4035,0)*M854,_xlfn.XLOOKUP(Z854,$AC$4015:$AC$4035,$AD$4015:$AD$4035,0)*L854)</f>
        <v>114000</v>
      </c>
      <c r="O854" s="83">
        <f>IF(V854&lt;&gt;"VTC VHm",_xlfn.XLOOKUP(Z854,$AC$4015:$AC$4035,$AE$4015:$AE$4035,0)*M854,_xlfn.XLOOKUP(Z854,$AC$4015:$AC$4035,$AE$4015:$AE$4035,0)*L854)</f>
        <v>0</v>
      </c>
      <c r="P854" s="83">
        <f>SUM(N854:O854)</f>
        <v>114000</v>
      </c>
      <c r="Q854" s="157">
        <f>M854*G854</f>
        <v>96558000.000000015</v>
      </c>
      <c r="R854" s="157">
        <f>G854*P854</f>
        <v>2896740.0000000005</v>
      </c>
      <c r="S854" s="83">
        <f>SUM(Q854:R854)</f>
        <v>99454740.000000015</v>
      </c>
      <c r="T854" s="156" t="s">
        <v>50</v>
      </c>
      <c r="U854" s="132"/>
      <c r="V854" s="132"/>
      <c r="W854" s="132"/>
      <c r="X854" s="44" t="s">
        <v>33</v>
      </c>
      <c r="Y854" s="44"/>
      <c r="Z854" s="44" t="s">
        <v>9</v>
      </c>
      <c r="AA854" s="44" t="s">
        <v>80</v>
      </c>
      <c r="AB854" s="2">
        <v>6044081.7492000014</v>
      </c>
      <c r="AC854" s="2">
        <v>153580117.24717203</v>
      </c>
      <c r="AD854" s="2">
        <f>+M854</f>
        <v>3800000</v>
      </c>
      <c r="AE854" s="2">
        <f>+AD854*14%</f>
        <v>532000</v>
      </c>
      <c r="AF854" s="155">
        <f>+AD854*35%</f>
        <v>1330000</v>
      </c>
      <c r="AG854" s="2">
        <f>+AD854*F854</f>
        <v>96558000</v>
      </c>
      <c r="AH854" s="2">
        <f>+AE854*F854</f>
        <v>13518120</v>
      </c>
      <c r="AI854" s="2">
        <f>+AF854*F854</f>
        <v>33795300</v>
      </c>
      <c r="AJ854" s="2">
        <f>SUM(AG854:AI854)</f>
        <v>143871420</v>
      </c>
      <c r="AK854" s="2">
        <f>+AD854*G854</f>
        <v>96558000.000000015</v>
      </c>
      <c r="AL854" s="2">
        <f>+AE854*G854</f>
        <v>13518120.000000002</v>
      </c>
      <c r="AM854" s="2">
        <f>+AF854*G854</f>
        <v>33795300.000000007</v>
      </c>
      <c r="AN854" s="155">
        <f>SUM(AK854:AM854)</f>
        <v>143871420.00000003</v>
      </c>
      <c r="AQ854" s="145" t="s">
        <v>525</v>
      </c>
      <c r="AU854" s="8">
        <f>+K854</f>
        <v>0</v>
      </c>
      <c r="AV854" s="8">
        <f>+L854</f>
        <v>0</v>
      </c>
      <c r="AW854" s="2">
        <f>+M854</f>
        <v>3800000</v>
      </c>
      <c r="AX854" s="8">
        <f>F854*AW854</f>
        <v>96558000</v>
      </c>
      <c r="AY854" s="8">
        <f>IF(AQ854="CT",7%,5%)*AX854</f>
        <v>6759060.0000000009</v>
      </c>
      <c r="AZ854" s="8">
        <f>AX854*2%</f>
        <v>1931160</v>
      </c>
      <c r="BA854" s="8">
        <f>IF(BB854&gt;0,0,AX854*5%)</f>
        <v>0</v>
      </c>
      <c r="BB854" s="8">
        <f>(AX854-BG854)*35%</f>
        <v>33795300</v>
      </c>
      <c r="BC854" s="8">
        <f>+AX854+AY854+AZ854+BA854+BB854</f>
        <v>139043520</v>
      </c>
      <c r="BD854" s="8">
        <f>AX854-AT854</f>
        <v>96558000</v>
      </c>
      <c r="BE854" s="2"/>
      <c r="BH854" s="2"/>
    </row>
    <row r="855" spans="1:60" ht="17" hidden="1" outlineLevel="1" x14ac:dyDescent="0.2">
      <c r="A855" s="1" t="s">
        <v>82</v>
      </c>
      <c r="B855" s="82">
        <v>77</v>
      </c>
      <c r="C855" s="144" t="s">
        <v>83</v>
      </c>
      <c r="D855" s="144" t="s">
        <v>1237</v>
      </c>
      <c r="E855" s="82" t="s">
        <v>52</v>
      </c>
      <c r="F855" s="143">
        <v>5.94</v>
      </c>
      <c r="G855" s="142">
        <f>+[2]THKL!F855</f>
        <v>5.9400000000000013</v>
      </c>
      <c r="H855" s="132"/>
      <c r="I855" s="132"/>
      <c r="J855" s="132"/>
      <c r="K855" s="156">
        <f>$K$217</f>
        <v>0</v>
      </c>
      <c r="L855" s="157">
        <f>$L$217</f>
        <v>0</v>
      </c>
      <c r="M855" s="157">
        <f>M854</f>
        <v>3800000</v>
      </c>
      <c r="N855" s="83">
        <f>IF(V855&lt;&gt;"VTC VHm",_xlfn.XLOOKUP(Z855,$AC$4015:$AC$4035,$AD$4015:$AD$4035,0)*M855,_xlfn.XLOOKUP(Z855,$AC$4015:$AC$4035,$AD$4015:$AD$4035,0)*L855)</f>
        <v>114000</v>
      </c>
      <c r="O855" s="83">
        <f>IF(V855&lt;&gt;"VTC VHm",_xlfn.XLOOKUP(Z855,$AC$4015:$AC$4035,$AE$4015:$AE$4035,0)*M855,_xlfn.XLOOKUP(Z855,$AC$4015:$AC$4035,$AE$4015:$AE$4035,0)*L855)</f>
        <v>0</v>
      </c>
      <c r="P855" s="83">
        <f>SUM(N855:O855)</f>
        <v>114000</v>
      </c>
      <c r="Q855" s="157">
        <f>M855*G855</f>
        <v>22572000.000000004</v>
      </c>
      <c r="R855" s="157">
        <f>G855*P855</f>
        <v>677160.00000000012</v>
      </c>
      <c r="S855" s="83">
        <f>SUM(Q855:R855)</f>
        <v>23249160.000000004</v>
      </c>
      <c r="T855" s="156" t="s">
        <v>50</v>
      </c>
      <c r="U855" s="132"/>
      <c r="V855" s="132"/>
      <c r="W855" s="132"/>
      <c r="X855" s="44" t="s">
        <v>33</v>
      </c>
      <c r="Y855" s="44"/>
      <c r="Z855" s="44" t="s">
        <v>9</v>
      </c>
      <c r="AA855" s="44" t="s">
        <v>80</v>
      </c>
      <c r="AB855" s="2">
        <v>5803939.6988925003</v>
      </c>
      <c r="AC855" s="2">
        <v>34475401.811421454</v>
      </c>
      <c r="AD855" s="2">
        <f>+M855</f>
        <v>3800000</v>
      </c>
      <c r="AE855" s="2">
        <f>+AD855*14%</f>
        <v>532000</v>
      </c>
      <c r="AF855" s="155">
        <f>+AD855*35%</f>
        <v>1330000</v>
      </c>
      <c r="AG855" s="2">
        <f>+AD855*F855</f>
        <v>22572000</v>
      </c>
      <c r="AH855" s="2">
        <f>+AE855*F855</f>
        <v>3160080</v>
      </c>
      <c r="AI855" s="2">
        <f>+AF855*F855</f>
        <v>7900200.0000000009</v>
      </c>
      <c r="AJ855" s="2">
        <f>SUM(AG855:AI855)</f>
        <v>33632280</v>
      </c>
      <c r="AK855" s="2">
        <f>+AD855*G855</f>
        <v>22572000.000000004</v>
      </c>
      <c r="AL855" s="2">
        <f>+AE855*G855</f>
        <v>3160080.0000000005</v>
      </c>
      <c r="AM855" s="2">
        <f>+AF855*G855</f>
        <v>7900200.0000000019</v>
      </c>
      <c r="AN855" s="155">
        <f>SUM(AK855:AM855)</f>
        <v>33632280.000000007</v>
      </c>
      <c r="AQ855" s="145" t="s">
        <v>525</v>
      </c>
      <c r="AU855" s="8">
        <f>+K855</f>
        <v>0</v>
      </c>
      <c r="AV855" s="8">
        <f>+L855</f>
        <v>0</v>
      </c>
      <c r="AW855" s="2">
        <f>+M855</f>
        <v>3800000</v>
      </c>
      <c r="AX855" s="8">
        <f>F855*AW855</f>
        <v>22572000</v>
      </c>
      <c r="AY855" s="8">
        <f>IF(AQ855="CT",7%,5%)*AX855</f>
        <v>1580040.0000000002</v>
      </c>
      <c r="AZ855" s="8">
        <f>AX855*2%</f>
        <v>451440</v>
      </c>
      <c r="BA855" s="8">
        <f>IF(BB855&gt;0,0,AX855*5%)</f>
        <v>0</v>
      </c>
      <c r="BB855" s="8">
        <f>(AX855-BG855)*35%</f>
        <v>7900199.9999999991</v>
      </c>
      <c r="BC855" s="8">
        <f>+AX855+AY855+AZ855+BA855+BB855</f>
        <v>32503680</v>
      </c>
      <c r="BD855" s="8">
        <f>AX855-AT855</f>
        <v>22572000</v>
      </c>
      <c r="BE855" s="2"/>
      <c r="BH855" s="2"/>
    </row>
    <row r="856" spans="1:60" ht="34" hidden="1" outlineLevel="1" x14ac:dyDescent="0.2">
      <c r="A856" s="1" t="s">
        <v>82</v>
      </c>
      <c r="B856" s="82">
        <v>78</v>
      </c>
      <c r="C856" s="144" t="s">
        <v>925</v>
      </c>
      <c r="D856" s="144"/>
      <c r="E856" s="82" t="s">
        <v>52</v>
      </c>
      <c r="F856" s="143">
        <v>10.8</v>
      </c>
      <c r="G856" s="142">
        <f>+[2]THKL!F856</f>
        <v>28.200000000000003</v>
      </c>
      <c r="H856" s="132"/>
      <c r="I856" s="132"/>
      <c r="J856" s="132"/>
      <c r="K856" s="156">
        <v>7200000</v>
      </c>
      <c r="L856" s="157"/>
      <c r="M856" s="157">
        <f>SUM(K856:L856)</f>
        <v>7200000</v>
      </c>
      <c r="N856" s="83">
        <f>IF(V856&lt;&gt;"VTC VHm",_xlfn.XLOOKUP(Z856,$AC$4015:$AC$4035,$AD$4015:$AD$4035,0)*M856,_xlfn.XLOOKUP(Z856,$AC$4015:$AC$4035,$AD$4015:$AD$4035,0)*L856)</f>
        <v>216000</v>
      </c>
      <c r="O856" s="83">
        <f>IF(V856&lt;&gt;"VTC VHm",_xlfn.XLOOKUP(Z856,$AC$4015:$AC$4035,$AE$4015:$AE$4035,0)*M856,_xlfn.XLOOKUP(Z856,$AC$4015:$AC$4035,$AE$4015:$AE$4035,0)*L856)</f>
        <v>0</v>
      </c>
      <c r="P856" s="83">
        <f>SUM(N856:O856)</f>
        <v>216000</v>
      </c>
      <c r="Q856" s="157">
        <f>M856*G856</f>
        <v>203040000.00000003</v>
      </c>
      <c r="R856" s="157">
        <f>G856*P856</f>
        <v>6091200.0000000009</v>
      </c>
      <c r="S856" s="83">
        <f>SUM(Q856:R856)</f>
        <v>209131200.00000003</v>
      </c>
      <c r="T856" s="156"/>
      <c r="U856" s="132"/>
      <c r="V856" s="132"/>
      <c r="W856" s="132"/>
      <c r="X856" s="44" t="s">
        <v>33</v>
      </c>
      <c r="Y856" s="44"/>
      <c r="Z856" s="44" t="s">
        <v>9</v>
      </c>
      <c r="AA856" s="44" t="s">
        <v>80</v>
      </c>
      <c r="AB856" s="2">
        <v>14600845.569584999</v>
      </c>
      <c r="AC856" s="2">
        <v>157689132.15151799</v>
      </c>
      <c r="AD856" s="2">
        <f>+M856</f>
        <v>7200000</v>
      </c>
      <c r="AE856" s="2">
        <f>+AD856*14%</f>
        <v>1008000.0000000001</v>
      </c>
      <c r="AF856" s="155">
        <f>+AD856*35%</f>
        <v>2520000</v>
      </c>
      <c r="AG856" s="2">
        <f>+AD856*F856</f>
        <v>77760000</v>
      </c>
      <c r="AH856" s="2">
        <f>+AE856*F856</f>
        <v>10886400.000000002</v>
      </c>
      <c r="AI856" s="2">
        <f>+AF856*F856</f>
        <v>27216000</v>
      </c>
      <c r="AJ856" s="2">
        <f>SUM(AG856:AI856)</f>
        <v>115862400</v>
      </c>
      <c r="AK856" s="2">
        <f>+AD856*G856</f>
        <v>203040000.00000003</v>
      </c>
      <c r="AL856" s="2">
        <f>+AE856*G856</f>
        <v>28425600.000000007</v>
      </c>
      <c r="AM856" s="2">
        <f>+AF856*G856</f>
        <v>71064000</v>
      </c>
      <c r="AN856" s="155">
        <f>SUM(AK856:AM856)</f>
        <v>302529600</v>
      </c>
      <c r="AQ856" s="145" t="s">
        <v>525</v>
      </c>
      <c r="AU856" s="8">
        <f>+K856</f>
        <v>7200000</v>
      </c>
      <c r="AV856" s="8">
        <f>+L856</f>
        <v>0</v>
      </c>
      <c r="AW856" s="2">
        <f>+M856</f>
        <v>7200000</v>
      </c>
      <c r="AX856" s="8">
        <f>F856*AW856</f>
        <v>77760000</v>
      </c>
      <c r="AY856" s="8">
        <f>IF(AQ856="CT",7%,5%)*AX856</f>
        <v>5443200.0000000009</v>
      </c>
      <c r="AZ856" s="8">
        <f>AX856*2%</f>
        <v>1555200</v>
      </c>
      <c r="BA856" s="8">
        <f>IF(BB856&gt;0,0,AX856*5%)</f>
        <v>0</v>
      </c>
      <c r="BB856" s="8">
        <f>(AX856-BG856)*35%</f>
        <v>27216000</v>
      </c>
      <c r="BC856" s="8">
        <f>+AX856+AY856+AZ856+BA856+BB856</f>
        <v>111974400</v>
      </c>
      <c r="BD856" s="8">
        <f>AX856-AT856</f>
        <v>77760000</v>
      </c>
      <c r="BE856" s="2"/>
      <c r="BH856" s="2"/>
    </row>
    <row r="857" spans="1:60" ht="17" hidden="1" outlineLevel="1" x14ac:dyDescent="0.2">
      <c r="A857" s="1" t="s">
        <v>82</v>
      </c>
      <c r="B857" s="82">
        <v>79</v>
      </c>
      <c r="C857" s="144" t="s">
        <v>84</v>
      </c>
      <c r="D857" s="144" t="s">
        <v>1237</v>
      </c>
      <c r="E857" s="82" t="s">
        <v>52</v>
      </c>
      <c r="F857" s="143">
        <v>118.8</v>
      </c>
      <c r="G857" s="142">
        <f>+[2]THKL!F857</f>
        <v>118.80000000000001</v>
      </c>
      <c r="H857" s="132"/>
      <c r="I857" s="132"/>
      <c r="J857" s="132"/>
      <c r="K857" s="156">
        <f>$K$219</f>
        <v>0</v>
      </c>
      <c r="L857" s="157">
        <f>$L$219</f>
        <v>0</v>
      </c>
      <c r="M857" s="157">
        <f>M219</f>
        <v>3500000</v>
      </c>
      <c r="N857" s="83">
        <f>IF(V857&lt;&gt;"VTC VHm",_xlfn.XLOOKUP(Z857,$AC$4015:$AC$4035,$AD$4015:$AD$4035,0)*M857,_xlfn.XLOOKUP(Z857,$AC$4015:$AC$4035,$AD$4015:$AD$4035,0)*L857)</f>
        <v>105000</v>
      </c>
      <c r="O857" s="83">
        <f>IF(V857&lt;&gt;"VTC VHm",_xlfn.XLOOKUP(Z857,$AC$4015:$AC$4035,$AE$4015:$AE$4035,0)*M857,_xlfn.XLOOKUP(Z857,$AC$4015:$AC$4035,$AE$4015:$AE$4035,0)*L857)</f>
        <v>0</v>
      </c>
      <c r="P857" s="83">
        <f>SUM(N857:O857)</f>
        <v>105000</v>
      </c>
      <c r="Q857" s="157">
        <f>M857*G857</f>
        <v>415800000.00000006</v>
      </c>
      <c r="R857" s="157">
        <f>G857*P857</f>
        <v>12474000.000000002</v>
      </c>
      <c r="S857" s="83">
        <f>SUM(Q857:R857)</f>
        <v>428274000.00000006</v>
      </c>
      <c r="T857" s="156" t="s">
        <v>50</v>
      </c>
      <c r="U857" s="132"/>
      <c r="V857" s="132"/>
      <c r="W857" s="132"/>
      <c r="X857" s="44" t="s">
        <v>33</v>
      </c>
      <c r="Y857" s="44"/>
      <c r="Z857" s="44" t="s">
        <v>9</v>
      </c>
      <c r="AA857" s="44" t="s">
        <v>80</v>
      </c>
      <c r="AB857" s="2">
        <v>6315743.4204974994</v>
      </c>
      <c r="AC857" s="2">
        <v>750310318.3551029</v>
      </c>
      <c r="AD857" s="2">
        <f>+M857</f>
        <v>3500000</v>
      </c>
      <c r="AE857" s="2">
        <f>+AD857*14%</f>
        <v>490000.00000000006</v>
      </c>
      <c r="AF857" s="155">
        <f>+AD857*35%</f>
        <v>1225000</v>
      </c>
      <c r="AG857" s="2">
        <f>+AD857*F857</f>
        <v>415800000</v>
      </c>
      <c r="AH857" s="2">
        <f>+AE857*F857</f>
        <v>58212000.000000007</v>
      </c>
      <c r="AI857" s="2">
        <f>+AF857*F857</f>
        <v>145530000</v>
      </c>
      <c r="AJ857" s="2">
        <f>SUM(AG857:AI857)</f>
        <v>619542000</v>
      </c>
      <c r="AK857" s="2">
        <f>+AD857*G857</f>
        <v>415800000.00000006</v>
      </c>
      <c r="AL857" s="2">
        <f>+AE857*G857</f>
        <v>58212000.000000015</v>
      </c>
      <c r="AM857" s="2">
        <f>+AF857*G857</f>
        <v>145530000</v>
      </c>
      <c r="AN857" s="155">
        <f>SUM(AK857:AM857)</f>
        <v>619542000</v>
      </c>
      <c r="AQ857" s="145" t="s">
        <v>525</v>
      </c>
      <c r="AU857" s="8">
        <f>+K857</f>
        <v>0</v>
      </c>
      <c r="AV857" s="8">
        <f>+L857</f>
        <v>0</v>
      </c>
      <c r="AW857" s="2">
        <f>+M857</f>
        <v>3500000</v>
      </c>
      <c r="AX857" s="8">
        <f>F857*AW857</f>
        <v>415800000</v>
      </c>
      <c r="AY857" s="8">
        <f>IF(AQ857="CT",7%,5%)*AX857</f>
        <v>29106000.000000004</v>
      </c>
      <c r="AZ857" s="8">
        <f>AX857*2%</f>
        <v>8316000</v>
      </c>
      <c r="BA857" s="8">
        <f>IF(BB857&gt;0,0,AX857*5%)</f>
        <v>0</v>
      </c>
      <c r="BB857" s="8">
        <f>(AX857-BG857)*35%</f>
        <v>145530000</v>
      </c>
      <c r="BC857" s="8">
        <f>+AX857+AY857+AZ857+BA857+BB857</f>
        <v>598752000</v>
      </c>
      <c r="BD857" s="8">
        <f>AX857-AT857</f>
        <v>415800000</v>
      </c>
      <c r="BE857" s="2"/>
      <c r="BH857" s="2"/>
    </row>
    <row r="858" spans="1:60" ht="17" hidden="1" outlineLevel="1" x14ac:dyDescent="0.2">
      <c r="A858" s="1" t="s">
        <v>82</v>
      </c>
      <c r="B858" s="82">
        <v>80</v>
      </c>
      <c r="C858" s="144" t="s">
        <v>84</v>
      </c>
      <c r="D858" s="144" t="s">
        <v>1237</v>
      </c>
      <c r="E858" s="82" t="s">
        <v>52</v>
      </c>
      <c r="F858" s="143">
        <v>38.61</v>
      </c>
      <c r="G858" s="142">
        <f>+[2]THKL!F858</f>
        <v>38.610000000000007</v>
      </c>
      <c r="H858" s="132"/>
      <c r="I858" s="132"/>
      <c r="J858" s="132"/>
      <c r="K858" s="156">
        <f>$K$219</f>
        <v>0</v>
      </c>
      <c r="L858" s="157">
        <f>$L$219</f>
        <v>0</v>
      </c>
      <c r="M858" s="157">
        <f>M857</f>
        <v>3500000</v>
      </c>
      <c r="N858" s="83">
        <f>IF(V858&lt;&gt;"VTC VHm",_xlfn.XLOOKUP(Z858,$AC$4015:$AC$4035,$AD$4015:$AD$4035,0)*M858,_xlfn.XLOOKUP(Z858,$AC$4015:$AC$4035,$AD$4015:$AD$4035,0)*L858)</f>
        <v>105000</v>
      </c>
      <c r="O858" s="83">
        <f>IF(V858&lt;&gt;"VTC VHm",_xlfn.XLOOKUP(Z858,$AC$4015:$AC$4035,$AE$4015:$AE$4035,0)*M858,_xlfn.XLOOKUP(Z858,$AC$4015:$AC$4035,$AE$4015:$AE$4035,0)*L858)</f>
        <v>0</v>
      </c>
      <c r="P858" s="83">
        <f>SUM(N858:O858)</f>
        <v>105000</v>
      </c>
      <c r="Q858" s="157">
        <f>M858*G858</f>
        <v>135135000.00000003</v>
      </c>
      <c r="R858" s="157">
        <f>G858*P858</f>
        <v>4054050.0000000005</v>
      </c>
      <c r="S858" s="83">
        <f>SUM(Q858:R858)</f>
        <v>139189050.00000003</v>
      </c>
      <c r="T858" s="156" t="s">
        <v>50</v>
      </c>
      <c r="U858" s="132"/>
      <c r="V858" s="132"/>
      <c r="W858" s="132"/>
      <c r="X858" s="44" t="s">
        <v>33</v>
      </c>
      <c r="Y858" s="44"/>
      <c r="Z858" s="44" t="s">
        <v>9</v>
      </c>
      <c r="AA858" s="44" t="s">
        <v>80</v>
      </c>
      <c r="AB858" s="2">
        <v>6205157.8900575005</v>
      </c>
      <c r="AC858" s="2">
        <v>239581146.13512009</v>
      </c>
      <c r="AD858" s="2">
        <f>+M858</f>
        <v>3500000</v>
      </c>
      <c r="AE858" s="2">
        <f>+AD858*14%</f>
        <v>490000.00000000006</v>
      </c>
      <c r="AF858" s="155">
        <f>+AD858*35%</f>
        <v>1225000</v>
      </c>
      <c r="AG858" s="2">
        <f>+AD858*F858</f>
        <v>135135000</v>
      </c>
      <c r="AH858" s="2">
        <f>+AE858*F858</f>
        <v>18918900.000000004</v>
      </c>
      <c r="AI858" s="2">
        <f>+AF858*F858</f>
        <v>47297250</v>
      </c>
      <c r="AJ858" s="2">
        <f>SUM(AG858:AI858)</f>
        <v>201351150</v>
      </c>
      <c r="AK858" s="2">
        <f>+AD858*G858</f>
        <v>135135000.00000003</v>
      </c>
      <c r="AL858" s="2">
        <f>+AE858*G858</f>
        <v>18918900.000000004</v>
      </c>
      <c r="AM858" s="2">
        <f>+AF858*G858</f>
        <v>47297250.000000007</v>
      </c>
      <c r="AN858" s="155">
        <f>SUM(AK858:AM858)</f>
        <v>201351150.00000003</v>
      </c>
      <c r="AQ858" s="145" t="s">
        <v>525</v>
      </c>
      <c r="AU858" s="8">
        <f>+K858</f>
        <v>0</v>
      </c>
      <c r="AV858" s="8">
        <f>+L858</f>
        <v>0</v>
      </c>
      <c r="AW858" s="2">
        <f>+M858</f>
        <v>3500000</v>
      </c>
      <c r="AX858" s="8">
        <f>F858*AW858</f>
        <v>135135000</v>
      </c>
      <c r="AY858" s="8">
        <f>IF(AQ858="CT",7%,5%)*AX858</f>
        <v>9459450</v>
      </c>
      <c r="AZ858" s="8">
        <f>AX858*2%</f>
        <v>2702700</v>
      </c>
      <c r="BA858" s="8">
        <f>IF(BB858&gt;0,0,AX858*5%)</f>
        <v>0</v>
      </c>
      <c r="BB858" s="8">
        <f>(AX858-BG858)*35%</f>
        <v>47297250</v>
      </c>
      <c r="BC858" s="8">
        <f>+AX858+AY858+AZ858+BA858+BB858</f>
        <v>194594400</v>
      </c>
      <c r="BD858" s="8">
        <f>AX858-AT858</f>
        <v>135135000</v>
      </c>
      <c r="BE858" s="2"/>
      <c r="BH858" s="2"/>
    </row>
    <row r="859" spans="1:60" ht="17" hidden="1" outlineLevel="1" x14ac:dyDescent="0.2">
      <c r="A859" s="1" t="s">
        <v>82</v>
      </c>
      <c r="B859" s="82">
        <v>81</v>
      </c>
      <c r="C859" s="144" t="s">
        <v>84</v>
      </c>
      <c r="D859" s="144" t="s">
        <v>1237</v>
      </c>
      <c r="E859" s="82" t="s">
        <v>52</v>
      </c>
      <c r="F859" s="143">
        <v>16.2</v>
      </c>
      <c r="G859" s="142">
        <f>+[2]THKL!F859</f>
        <v>0</v>
      </c>
      <c r="H859" s="132"/>
      <c r="I859" s="132"/>
      <c r="J859" s="132"/>
      <c r="K859" s="156">
        <f>$K$219</f>
        <v>0</v>
      </c>
      <c r="L859" s="157">
        <f>$L$219</f>
        <v>0</v>
      </c>
      <c r="M859" s="157">
        <f>M858</f>
        <v>3500000</v>
      </c>
      <c r="N859" s="83">
        <f>IF(V859&lt;&gt;"VTC VHm",_xlfn.XLOOKUP(Z859,$AC$4015:$AC$4035,$AD$4015:$AD$4035,0)*M859,_xlfn.XLOOKUP(Z859,$AC$4015:$AC$4035,$AD$4015:$AD$4035,0)*L859)</f>
        <v>105000</v>
      </c>
      <c r="O859" s="83">
        <f>IF(V859&lt;&gt;"VTC VHm",_xlfn.XLOOKUP(Z859,$AC$4015:$AC$4035,$AE$4015:$AE$4035,0)*M859,_xlfn.XLOOKUP(Z859,$AC$4015:$AC$4035,$AE$4015:$AE$4035,0)*L859)</f>
        <v>0</v>
      </c>
      <c r="P859" s="83">
        <f>SUM(N859:O859)</f>
        <v>105000</v>
      </c>
      <c r="Q859" s="157">
        <f>M859*G859</f>
        <v>0</v>
      </c>
      <c r="R859" s="157">
        <f>G859*P859</f>
        <v>0</v>
      </c>
      <c r="S859" s="83">
        <f>SUM(Q859:R859)</f>
        <v>0</v>
      </c>
      <c r="T859" s="156" t="s">
        <v>50</v>
      </c>
      <c r="U859" s="132"/>
      <c r="V859" s="132"/>
      <c r="W859" s="132"/>
      <c r="X859" s="44" t="s">
        <v>33</v>
      </c>
      <c r="Y859" s="44"/>
      <c r="Z859" s="44" t="s">
        <v>9</v>
      </c>
      <c r="AA859" s="44" t="s">
        <v>80</v>
      </c>
      <c r="AB859" s="2">
        <v>14134477.424842499</v>
      </c>
      <c r="AC859" s="2">
        <v>228978534.28244847</v>
      </c>
      <c r="AD859" s="2">
        <f>+M859</f>
        <v>3500000</v>
      </c>
      <c r="AE859" s="2">
        <f>+AD859*14%</f>
        <v>490000.00000000006</v>
      </c>
      <c r="AF859" s="155">
        <f>+AD859*35%</f>
        <v>1225000</v>
      </c>
      <c r="AG859" s="2">
        <f>+AD859*F859</f>
        <v>56700000</v>
      </c>
      <c r="AH859" s="2">
        <f>+AE859*F859</f>
        <v>7938000.0000000009</v>
      </c>
      <c r="AI859" s="2">
        <f>+AF859*F859</f>
        <v>19845000</v>
      </c>
      <c r="AJ859" s="2">
        <f>SUM(AG859:AI859)</f>
        <v>84483000</v>
      </c>
      <c r="AK859" s="2">
        <f>+AD859*G859</f>
        <v>0</v>
      </c>
      <c r="AL859" s="2">
        <f>+AE859*G859</f>
        <v>0</v>
      </c>
      <c r="AM859" s="2">
        <f>+AF859*G859</f>
        <v>0</v>
      </c>
      <c r="AN859" s="155">
        <f>SUM(AK859:AM859)</f>
        <v>0</v>
      </c>
      <c r="AQ859" s="145" t="s">
        <v>525</v>
      </c>
      <c r="AU859" s="8">
        <f>+K859</f>
        <v>0</v>
      </c>
      <c r="AV859" s="8">
        <f>+L859</f>
        <v>0</v>
      </c>
      <c r="AW859" s="2">
        <f>+M859</f>
        <v>3500000</v>
      </c>
      <c r="AX859" s="8">
        <f>F859*AW859</f>
        <v>56700000</v>
      </c>
      <c r="AY859" s="8">
        <f>IF(AQ859="CT",7%,5%)*AX859</f>
        <v>3969000.0000000005</v>
      </c>
      <c r="AZ859" s="8">
        <f>AX859*2%</f>
        <v>1134000</v>
      </c>
      <c r="BA859" s="8">
        <f>IF(BB859&gt;0,0,AX859*5%)</f>
        <v>0</v>
      </c>
      <c r="BB859" s="8">
        <f>(AX859-BG859)*35%</f>
        <v>19845000</v>
      </c>
      <c r="BC859" s="8">
        <f>+AX859+AY859+AZ859+BA859+BB859</f>
        <v>81648000</v>
      </c>
      <c r="BD859" s="8">
        <f>AX859-AT859</f>
        <v>56700000</v>
      </c>
      <c r="BE859" s="2"/>
      <c r="BH859" s="2"/>
    </row>
    <row r="860" spans="1:60" s="92" customFormat="1" ht="15.75" hidden="1" customHeight="1" outlineLevel="1" x14ac:dyDescent="0.2">
      <c r="A860" s="92">
        <v>0</v>
      </c>
      <c r="B860" s="163"/>
      <c r="C860" s="164" t="s">
        <v>690</v>
      </c>
      <c r="D860" s="164"/>
      <c r="E860" s="163"/>
      <c r="F860" s="162"/>
      <c r="G860" s="149">
        <f>+[2]THKL!F860</f>
        <v>0</v>
      </c>
      <c r="H860" s="158"/>
      <c r="I860" s="158"/>
      <c r="J860" s="158"/>
      <c r="K860" s="159"/>
      <c r="L860" s="161"/>
      <c r="M860" s="161">
        <f>SUM(K860:L860)</f>
        <v>0</v>
      </c>
      <c r="N860" s="83">
        <f>IF(V860&lt;&gt;"VTC VHm",_xlfn.XLOOKUP(Z860,$AC$4015:$AC$4035,$AD$4015:$AD$4035,0)*M860,_xlfn.XLOOKUP(Z860,$AC$4015:$AC$4035,$AD$4015:$AD$4035,0)*L860)</f>
        <v>0</v>
      </c>
      <c r="O860" s="83">
        <f>IF(V860&lt;&gt;"VTC VHm",_xlfn.XLOOKUP(Z860,$AC$4015:$AC$4035,$AE$4015:$AE$4035,0)*M860,_xlfn.XLOOKUP(Z860,$AC$4015:$AC$4035,$AE$4015:$AE$4035,0)*L860)</f>
        <v>0</v>
      </c>
      <c r="P860" s="160">
        <f>SUM(N860:O860)</f>
        <v>0</v>
      </c>
      <c r="Q860" s="161">
        <f>M860*G860</f>
        <v>0</v>
      </c>
      <c r="R860" s="161">
        <f>G860*P860</f>
        <v>0</v>
      </c>
      <c r="S860" s="160">
        <f>SUM(Q860:R860)</f>
        <v>0</v>
      </c>
      <c r="T860" s="159"/>
      <c r="U860" s="158"/>
      <c r="V860" s="158"/>
      <c r="W860" s="158"/>
      <c r="X860" s="94" t="s">
        <v>33</v>
      </c>
      <c r="Y860" s="94"/>
      <c r="Z860" s="94"/>
      <c r="AA860" s="94" t="s">
        <v>80</v>
      </c>
      <c r="AB860" s="2"/>
      <c r="AC860" s="2">
        <v>0</v>
      </c>
      <c r="AD860" s="93">
        <f>+M860</f>
        <v>0</v>
      </c>
      <c r="AE860" s="93">
        <f>+AD860*14%</f>
        <v>0</v>
      </c>
      <c r="AF860" s="93">
        <f>+AD860*35%</f>
        <v>0</v>
      </c>
      <c r="AG860" s="93">
        <f>+AD860*F860</f>
        <v>0</v>
      </c>
      <c r="AH860" s="93">
        <f>+AE860*F860</f>
        <v>0</v>
      </c>
      <c r="AI860" s="93">
        <f>+AF860*F860</f>
        <v>0</v>
      </c>
      <c r="AJ860" s="93">
        <f>SUM(AG860:AI860)</f>
        <v>0</v>
      </c>
      <c r="AK860" s="93">
        <f>+AD860*G860</f>
        <v>0</v>
      </c>
      <c r="AL860" s="93">
        <f>+AE860*G860</f>
        <v>0</v>
      </c>
      <c r="AM860" s="93">
        <f>+AF860*G860</f>
        <v>0</v>
      </c>
      <c r="AN860" s="93">
        <f>SUM(AK860:AM860)</f>
        <v>0</v>
      </c>
      <c r="AQ860" s="145" t="s">
        <v>525</v>
      </c>
      <c r="AU860" s="8">
        <f>+K860</f>
        <v>0</v>
      </c>
      <c r="AV860" s="8">
        <f>+L860</f>
        <v>0</v>
      </c>
      <c r="AW860" s="2">
        <f>+M860</f>
        <v>0</v>
      </c>
      <c r="AX860" s="8">
        <f>F860*AW860</f>
        <v>0</v>
      </c>
      <c r="AY860" s="8">
        <f>IF(AQ860="CT",7%,5%)*AX860</f>
        <v>0</v>
      </c>
      <c r="AZ860" s="8">
        <f>AX860*2%</f>
        <v>0</v>
      </c>
      <c r="BA860" s="8">
        <f>IF(BB860&gt;0,0,AX860*5%)</f>
        <v>0</v>
      </c>
      <c r="BB860" s="8">
        <f>(AX860-BG860)*35%</f>
        <v>0</v>
      </c>
      <c r="BC860" s="8">
        <f>+AX860+AY860+AZ860+BA860+BB860</f>
        <v>0</v>
      </c>
      <c r="BD860" s="8">
        <f>AX860-AT860</f>
        <v>0</v>
      </c>
      <c r="BE860" s="2"/>
      <c r="BH860" s="2"/>
    </row>
    <row r="861" spans="1:60" ht="34" hidden="1" outlineLevel="1" x14ac:dyDescent="0.2">
      <c r="A861" s="1" t="s">
        <v>459</v>
      </c>
      <c r="B861" s="82">
        <v>83</v>
      </c>
      <c r="C861" s="144" t="s">
        <v>689</v>
      </c>
      <c r="D861" s="144"/>
      <c r="E861" s="82" t="s">
        <v>52</v>
      </c>
      <c r="F861" s="143">
        <v>134.63999999999999</v>
      </c>
      <c r="G861" s="142">
        <f>+[2]THKL!F861</f>
        <v>134.64000000000001</v>
      </c>
      <c r="H861" s="132"/>
      <c r="I861" s="132"/>
      <c r="J861" s="132"/>
      <c r="K861" s="156">
        <f>6188000/(0.77*2.2)</f>
        <v>3652892.5619834708</v>
      </c>
      <c r="L861" s="157" t="s">
        <v>89</v>
      </c>
      <c r="M861" s="157">
        <f>SUM(K861:L861)</f>
        <v>3652892.5619834708</v>
      </c>
      <c r="N861" s="83">
        <f>IF(V861&lt;&gt;"VTC VHm",_xlfn.XLOOKUP(Z861,$AC$4015:$AC$4035,$AD$4015:$AD$4035,0)*M861,_xlfn.XLOOKUP(Z861,$AC$4015:$AC$4035,$AD$4015:$AD$4035,0)*L861)</f>
        <v>0</v>
      </c>
      <c r="O861" s="83">
        <f>IF(V861&lt;&gt;"VTC VHm",_xlfn.XLOOKUP(Z861,$AC$4015:$AC$4035,$AE$4015:$AE$4035,0)*M861,_xlfn.XLOOKUP(Z861,$AC$4015:$AC$4035,$AE$4015:$AE$4035,0)*L861)</f>
        <v>0</v>
      </c>
      <c r="P861" s="83">
        <f>SUM(N861:O861)</f>
        <v>0</v>
      </c>
      <c r="Q861" s="157">
        <f>M861*G861</f>
        <v>491825454.54545456</v>
      </c>
      <c r="R861" s="157">
        <f>G861*P861</f>
        <v>0</v>
      </c>
      <c r="S861" s="83">
        <f>SUM(Q861:R861)</f>
        <v>491825454.54545456</v>
      </c>
      <c r="T861" s="156" t="s">
        <v>688</v>
      </c>
      <c r="U861" s="132"/>
      <c r="V861" s="132"/>
      <c r="W861" s="132"/>
      <c r="X861" s="44" t="s">
        <v>33</v>
      </c>
      <c r="Y861" s="44"/>
      <c r="Z861" s="44" t="s">
        <v>4</v>
      </c>
      <c r="AA861" s="44" t="s">
        <v>80</v>
      </c>
      <c r="AB861" s="2">
        <v>3939317.25</v>
      </c>
      <c r="AC861" s="2">
        <v>530389674.53999996</v>
      </c>
      <c r="AD861" s="2">
        <f>+M861</f>
        <v>3652892.5619834708</v>
      </c>
      <c r="AE861" s="2">
        <f>+AD861*14%</f>
        <v>511404.95867768594</v>
      </c>
      <c r="AF861" s="155">
        <f>+AD861*35%</f>
        <v>1278512.3966942148</v>
      </c>
      <c r="AG861" s="2">
        <f>+AD861*F861</f>
        <v>491825454.54545444</v>
      </c>
      <c r="AH861" s="2">
        <f>+AE861*F861</f>
        <v>68855563.636363626</v>
      </c>
      <c r="AI861" s="2">
        <f>+AF861*F861</f>
        <v>172138909.09090906</v>
      </c>
      <c r="AJ861" s="2">
        <f>SUM(AG861:AI861)</f>
        <v>732819927.27272701</v>
      </c>
      <c r="AK861" s="2">
        <f>+AD861*G861</f>
        <v>491825454.54545456</v>
      </c>
      <c r="AL861" s="2">
        <f>+AE861*G861</f>
        <v>68855563.63636364</v>
      </c>
      <c r="AM861" s="2">
        <f>+AF861*G861</f>
        <v>172138909.09090909</v>
      </c>
      <c r="AN861" s="155">
        <f>SUM(AK861:AM861)</f>
        <v>732819927.27272737</v>
      </c>
      <c r="AQ861" s="145" t="s">
        <v>525</v>
      </c>
      <c r="AU861" s="8">
        <f>+K861</f>
        <v>3652892.5619834708</v>
      </c>
      <c r="AV861" s="8" t="str">
        <f>+L861</f>
        <v>Bao gồm</v>
      </c>
      <c r="AW861" s="2">
        <f>+M861</f>
        <v>3652892.5619834708</v>
      </c>
      <c r="AX861" s="8">
        <f>F861*AW861</f>
        <v>491825454.54545444</v>
      </c>
      <c r="AY861" s="8">
        <f>IF(AQ861="CT",7%,5%)*AX861</f>
        <v>34427781.818181813</v>
      </c>
      <c r="AZ861" s="8">
        <f>AX861*2%</f>
        <v>9836509.0909090899</v>
      </c>
      <c r="BA861" s="8">
        <f>IF(BB861&gt;0,0,AX861*5%)</f>
        <v>0</v>
      </c>
      <c r="BB861" s="8">
        <f>(AX861-BG861)*35%</f>
        <v>172138909.09090903</v>
      </c>
      <c r="BC861" s="8">
        <f>+AX861+AY861+AZ861+BA861+BB861</f>
        <v>708228654.54545438</v>
      </c>
      <c r="BD861" s="8">
        <f>AX861-AT861</f>
        <v>491825454.54545444</v>
      </c>
      <c r="BE861" s="2"/>
      <c r="BH861" s="2"/>
    </row>
    <row r="862" spans="1:60" ht="34" hidden="1" outlineLevel="1" x14ac:dyDescent="0.2">
      <c r="A862" s="1" t="s">
        <v>459</v>
      </c>
      <c r="B862" s="243">
        <v>84</v>
      </c>
      <c r="C862" s="144" t="s">
        <v>870</v>
      </c>
      <c r="D862" s="144"/>
      <c r="E862" s="243" t="s">
        <v>52</v>
      </c>
      <c r="F862" s="242">
        <v>951.14800000000002</v>
      </c>
      <c r="G862" s="241">
        <f>+[2]THKL!F862</f>
        <v>951.14800000000014</v>
      </c>
      <c r="H862" s="240"/>
      <c r="I862" s="240"/>
      <c r="J862" s="240"/>
      <c r="K862" s="156">
        <f>'[3]BDG (XD)'!$Y$1883</f>
        <v>1996358.5401136363</v>
      </c>
      <c r="L862" s="157">
        <f>'[3]BDG (XD)'!$Z$1883</f>
        <v>300000</v>
      </c>
      <c r="M862" s="157">
        <f>SUM(K862:L862)</f>
        <v>2296358.5401136363</v>
      </c>
      <c r="N862" s="83">
        <f>IF(V862&lt;&gt;"VTC VHm",_xlfn.XLOOKUP(Z862,$AC$4015:$AC$4035,$AD$4015:$AD$4035,0)*M862,_xlfn.XLOOKUP(Z862,$AC$4015:$AC$4035,$AD$4015:$AD$4035,0)*L862)</f>
        <v>803725.48903977266</v>
      </c>
      <c r="O862" s="83">
        <f>IF(V862&lt;&gt;"VTC VHm",_xlfn.XLOOKUP(Z862,$AC$4015:$AC$4035,$AE$4015:$AE$4035,0)*M862,_xlfn.XLOOKUP(Z862,$AC$4015:$AC$4035,$AE$4015:$AE$4035,0)*L862)</f>
        <v>0</v>
      </c>
      <c r="P862" s="83">
        <f>SUM(N862:O862)</f>
        <v>803725.48903977266</v>
      </c>
      <c r="Q862" s="157">
        <f>M862*G862</f>
        <v>2184176832.7120051</v>
      </c>
      <c r="R862" s="157">
        <f>G862*P862</f>
        <v>764461891.44920182</v>
      </c>
      <c r="S862" s="83">
        <f>SUM(Q862:R862)</f>
        <v>2948638724.1612072</v>
      </c>
      <c r="T862" s="156"/>
      <c r="U862" s="240"/>
      <c r="V862" s="240"/>
      <c r="W862" s="240"/>
      <c r="X862" s="44" t="s">
        <v>33</v>
      </c>
      <c r="Y862" s="44"/>
      <c r="Z862" s="44" t="s">
        <v>6</v>
      </c>
      <c r="AA862" s="44" t="s">
        <v>80</v>
      </c>
      <c r="AB862" s="2">
        <v>3583507.95</v>
      </c>
      <c r="AC862" s="2">
        <v>3408446419.6266003</v>
      </c>
      <c r="AD862" s="2">
        <f>+M862</f>
        <v>2296358.5401136363</v>
      </c>
      <c r="AE862" s="2">
        <f>+AD862*14%</f>
        <v>321490.19561590912</v>
      </c>
      <c r="AF862" s="155">
        <f>+AD862*35%</f>
        <v>803725.48903977266</v>
      </c>
      <c r="AG862" s="2">
        <f>+AD862*F862</f>
        <v>2184176832.7120051</v>
      </c>
      <c r="AH862" s="2">
        <f>+AE862*F862</f>
        <v>305784756.57968074</v>
      </c>
      <c r="AI862" s="2">
        <f>+AF862*F862</f>
        <v>764461891.4492017</v>
      </c>
      <c r="AJ862" s="2">
        <f>SUM(AG862:AI862)</f>
        <v>3254423480.7408876</v>
      </c>
      <c r="AK862" s="2">
        <f>+AD862*G862</f>
        <v>2184176832.7120051</v>
      </c>
      <c r="AL862" s="2">
        <f>+AE862*G862</f>
        <v>305784756.5796808</v>
      </c>
      <c r="AM862" s="2">
        <f>+AF862*G862</f>
        <v>764461891.44920182</v>
      </c>
      <c r="AN862" s="155">
        <f>SUM(AK862:AM862)</f>
        <v>3254423480.7408876</v>
      </c>
      <c r="AQ862" s="145" t="s">
        <v>525</v>
      </c>
      <c r="AU862" s="8">
        <f>+K862</f>
        <v>1996358.5401136363</v>
      </c>
      <c r="AV862" s="8">
        <f>+L862</f>
        <v>300000</v>
      </c>
      <c r="AW862" s="2">
        <f>+M862</f>
        <v>2296358.5401136363</v>
      </c>
      <c r="AX862" s="8">
        <f>F862*AW862</f>
        <v>2184176832.7120051</v>
      </c>
      <c r="AY862" s="8">
        <f>IF(AQ862="CT",7%,5%)*AX862</f>
        <v>152892378.28984037</v>
      </c>
      <c r="AZ862" s="8">
        <f>AX862*2%</f>
        <v>43683536.654240102</v>
      </c>
      <c r="BA862" s="8">
        <f>IF(BB862&gt;0,0,AX862*5%)</f>
        <v>0</v>
      </c>
      <c r="BB862" s="8">
        <f>(AX862-BG862)*35%</f>
        <v>764461891.4492017</v>
      </c>
      <c r="BC862" s="8">
        <f>+AX862+AY862+AZ862+BA862+BB862</f>
        <v>3145214639.1052871</v>
      </c>
      <c r="BD862" s="8">
        <f>AX862-AT862</f>
        <v>2184176832.7120051</v>
      </c>
      <c r="BE862" s="2"/>
      <c r="BH862" s="2"/>
    </row>
    <row r="863" spans="1:60" ht="34" hidden="1" outlineLevel="1" x14ac:dyDescent="0.2">
      <c r="B863" s="243"/>
      <c r="C863" s="144" t="s">
        <v>683</v>
      </c>
      <c r="D863" s="144"/>
      <c r="E863" s="243"/>
      <c r="F863" s="242"/>
      <c r="G863" s="241"/>
      <c r="H863" s="240"/>
      <c r="I863" s="240"/>
      <c r="J863" s="240"/>
      <c r="K863" s="156" t="s">
        <v>89</v>
      </c>
      <c r="L863" s="157" t="s">
        <v>89</v>
      </c>
      <c r="M863" s="157">
        <f>SUM(K863:L863)</f>
        <v>0</v>
      </c>
      <c r="N863" s="83">
        <f>IF(V863&lt;&gt;"VTC VHm",_xlfn.XLOOKUP(Z863,$AC$4015:$AC$4035,$AD$4015:$AD$4035,0)*M863,_xlfn.XLOOKUP(Z863,$AC$4015:$AC$4035,$AD$4015:$AD$4035,0)*L863)</f>
        <v>0</v>
      </c>
      <c r="O863" s="83">
        <f>IF(V863&lt;&gt;"VTC VHm",_xlfn.XLOOKUP(Z863,$AC$4015:$AC$4035,$AE$4015:$AE$4035,0)*M863,_xlfn.XLOOKUP(Z863,$AC$4015:$AC$4035,$AE$4015:$AE$4035,0)*L863)</f>
        <v>0</v>
      </c>
      <c r="P863" s="83">
        <f>SUM(N863:O863)</f>
        <v>0</v>
      </c>
      <c r="Q863" s="157">
        <f>M863*G863</f>
        <v>0</v>
      </c>
      <c r="R863" s="157">
        <f>G863*P863</f>
        <v>0</v>
      </c>
      <c r="S863" s="83">
        <f>SUM(Q863:R863)</f>
        <v>0</v>
      </c>
      <c r="T863" s="156"/>
      <c r="U863" s="240"/>
      <c r="V863" s="240"/>
      <c r="W863" s="240"/>
      <c r="X863" s="44" t="s">
        <v>33</v>
      </c>
      <c r="Y863" s="44"/>
      <c r="Z863" s="44" t="s">
        <v>6</v>
      </c>
      <c r="AA863" s="44" t="s">
        <v>80</v>
      </c>
      <c r="AC863" s="2">
        <v>0</v>
      </c>
      <c r="AD863" s="2">
        <f>+M863</f>
        <v>0</v>
      </c>
      <c r="AE863" s="2">
        <f>+AD863*14%</f>
        <v>0</v>
      </c>
      <c r="AF863" s="155">
        <f>+AD863*35%</f>
        <v>0</v>
      </c>
      <c r="AG863" s="2">
        <f>+AD863*F863</f>
        <v>0</v>
      </c>
      <c r="AH863" s="2">
        <f>+AE863*F863</f>
        <v>0</v>
      </c>
      <c r="AI863" s="2">
        <f>+AF863*F863</f>
        <v>0</v>
      </c>
      <c r="AJ863" s="2">
        <f>SUM(AG863:AI863)</f>
        <v>0</v>
      </c>
      <c r="AK863" s="2">
        <f>+AD863*G863</f>
        <v>0</v>
      </c>
      <c r="AL863" s="2">
        <f>+AE863*G863</f>
        <v>0</v>
      </c>
      <c r="AM863" s="2">
        <f>+AF863*G863</f>
        <v>0</v>
      </c>
      <c r="AN863" s="155">
        <f>SUM(AK863:AM863)</f>
        <v>0</v>
      </c>
      <c r="AQ863" s="145" t="s">
        <v>525</v>
      </c>
      <c r="AU863" s="8" t="str">
        <f>+K863</f>
        <v>Bao gồm</v>
      </c>
      <c r="AV863" s="8" t="str">
        <f>+L863</f>
        <v>Bao gồm</v>
      </c>
      <c r="AW863" s="2">
        <f>+M863</f>
        <v>0</v>
      </c>
      <c r="AX863" s="8">
        <f>F863*AW863</f>
        <v>0</v>
      </c>
      <c r="AY863" s="8">
        <f>IF(AQ863="CT",7%,5%)*AX863</f>
        <v>0</v>
      </c>
      <c r="AZ863" s="8">
        <f>AX863*2%</f>
        <v>0</v>
      </c>
      <c r="BA863" s="8">
        <f>IF(BB863&gt;0,0,AX863*5%)</f>
        <v>0</v>
      </c>
      <c r="BB863" s="8">
        <f>(AX863-BG863)*35%</f>
        <v>0</v>
      </c>
      <c r="BC863" s="8">
        <f>+AX863+AY863+AZ863+BA863+BB863</f>
        <v>0</v>
      </c>
      <c r="BD863" s="8">
        <f>AX863-AT863</f>
        <v>0</v>
      </c>
      <c r="BE863" s="2"/>
      <c r="BH863" s="2"/>
    </row>
    <row r="864" spans="1:60" ht="34" hidden="1" outlineLevel="1" x14ac:dyDescent="0.2">
      <c r="B864" s="243"/>
      <c r="C864" s="144" t="s">
        <v>685</v>
      </c>
      <c r="D864" s="144"/>
      <c r="E864" s="243"/>
      <c r="F864" s="242"/>
      <c r="G864" s="241"/>
      <c r="H864" s="240"/>
      <c r="I864" s="240"/>
      <c r="J864" s="240"/>
      <c r="K864" s="156">
        <f>K862*25%</f>
        <v>499089.63502840907</v>
      </c>
      <c r="L864" s="157">
        <f>L862*15%</f>
        <v>45000</v>
      </c>
      <c r="M864" s="157">
        <f>SUM(K864:L864)</f>
        <v>544089.63502840907</v>
      </c>
      <c r="N864" s="83">
        <f>IF(V864&lt;&gt;"VTC VHm",_xlfn.XLOOKUP(Z864,$AC$4015:$AC$4035,$AD$4015:$AD$4035,0)*M864,_xlfn.XLOOKUP(Z864,$AC$4015:$AC$4035,$AD$4015:$AD$4035,0)*L864)</f>
        <v>190431.37225994316</v>
      </c>
      <c r="O864" s="83">
        <f>IF(V864&lt;&gt;"VTC VHm",_xlfn.XLOOKUP(Z864,$AC$4015:$AC$4035,$AE$4015:$AE$4035,0)*M864,_xlfn.XLOOKUP(Z864,$AC$4015:$AC$4035,$AE$4015:$AE$4035,0)*L864)</f>
        <v>0</v>
      </c>
      <c r="P864" s="83">
        <f>SUM(N864:O864)</f>
        <v>190431.37225994316</v>
      </c>
      <c r="Q864" s="157">
        <f>M864*G864</f>
        <v>0</v>
      </c>
      <c r="R864" s="157">
        <f>G864*P864</f>
        <v>0</v>
      </c>
      <c r="S864" s="83">
        <f>SUM(Q864:R864)</f>
        <v>0</v>
      </c>
      <c r="T864" s="156"/>
      <c r="U864" s="240"/>
      <c r="V864" s="240"/>
      <c r="W864" s="240"/>
      <c r="X864" s="44" t="s">
        <v>33</v>
      </c>
      <c r="Y864" s="44"/>
      <c r="Z864" s="44" t="s">
        <v>6</v>
      </c>
      <c r="AA864" s="44" t="s">
        <v>80</v>
      </c>
      <c r="AC864" s="2">
        <v>0</v>
      </c>
      <c r="AD864" s="2">
        <f>+M864</f>
        <v>544089.63502840907</v>
      </c>
      <c r="AE864" s="2">
        <f>+AD864*14%</f>
        <v>76172.54890397728</v>
      </c>
      <c r="AF864" s="155">
        <f>+AD864*35%</f>
        <v>190431.37225994316</v>
      </c>
      <c r="AG864" s="2">
        <f>+AD864*F864</f>
        <v>0</v>
      </c>
      <c r="AH864" s="2">
        <f>+AE864*F864</f>
        <v>0</v>
      </c>
      <c r="AI864" s="2">
        <f>+AF864*F864</f>
        <v>0</v>
      </c>
      <c r="AJ864" s="2">
        <f>SUM(AG864:AI864)</f>
        <v>0</v>
      </c>
      <c r="AK864" s="2">
        <f>+AD864*G864</f>
        <v>0</v>
      </c>
      <c r="AL864" s="2">
        <f>+AE864*G864</f>
        <v>0</v>
      </c>
      <c r="AM864" s="2">
        <f>+AF864*G864</f>
        <v>0</v>
      </c>
      <c r="AN864" s="155">
        <f>SUM(AK864:AM864)</f>
        <v>0</v>
      </c>
      <c r="AQ864" s="145" t="s">
        <v>525</v>
      </c>
      <c r="AU864" s="8">
        <f>+K864</f>
        <v>499089.63502840907</v>
      </c>
      <c r="AV864" s="8">
        <f>+L864</f>
        <v>45000</v>
      </c>
      <c r="AW864" s="2">
        <f>+M864</f>
        <v>544089.63502840907</v>
      </c>
      <c r="AX864" s="8">
        <f>F864*AW864</f>
        <v>0</v>
      </c>
      <c r="AY864" s="8">
        <f>IF(AQ864="CT",7%,5%)*AX864</f>
        <v>0</v>
      </c>
      <c r="AZ864" s="8">
        <f>AX864*2%</f>
        <v>0</v>
      </c>
      <c r="BA864" s="8">
        <f>IF(BB864&gt;0,0,AX864*5%)</f>
        <v>0</v>
      </c>
      <c r="BB864" s="8">
        <f>(AX864-BG864)*35%</f>
        <v>0</v>
      </c>
      <c r="BC864" s="8">
        <f>+AX864+AY864+AZ864+BA864+BB864</f>
        <v>0</v>
      </c>
      <c r="BD864" s="8">
        <f>AX864-AT864</f>
        <v>0</v>
      </c>
      <c r="BE864" s="2"/>
      <c r="BH864" s="2"/>
    </row>
    <row r="865" spans="1:60" ht="17" hidden="1" outlineLevel="1" x14ac:dyDescent="0.2">
      <c r="B865" s="82">
        <v>85</v>
      </c>
      <c r="C865" s="144" t="s">
        <v>677</v>
      </c>
      <c r="D865" s="144"/>
      <c r="E865" s="82" t="s">
        <v>52</v>
      </c>
      <c r="F865" s="143">
        <v>951.14800000000002</v>
      </c>
      <c r="G865" s="142">
        <f>+[2]THKL!F865</f>
        <v>951.14800000000014</v>
      </c>
      <c r="H865" s="132"/>
      <c r="I865" s="132"/>
      <c r="J865" s="132"/>
      <c r="K865" s="156" t="s">
        <v>89</v>
      </c>
      <c r="L865" s="157" t="s">
        <v>89</v>
      </c>
      <c r="M865" s="157">
        <f>SUM(K865:L865)</f>
        <v>0</v>
      </c>
      <c r="N865" s="83">
        <f>IF(V865&lt;&gt;"VTC VHm",_xlfn.XLOOKUP(Z865,$AC$4015:$AC$4035,$AD$4015:$AD$4035,0)*M865,_xlfn.XLOOKUP(Z865,$AC$4015:$AC$4035,$AD$4015:$AD$4035,0)*L865)</f>
        <v>0</v>
      </c>
      <c r="O865" s="83">
        <f>IF(V865&lt;&gt;"VTC VHm",_xlfn.XLOOKUP(Z865,$AC$4015:$AC$4035,$AE$4015:$AE$4035,0)*M865,_xlfn.XLOOKUP(Z865,$AC$4015:$AC$4035,$AE$4015:$AE$4035,0)*L865)</f>
        <v>0</v>
      </c>
      <c r="P865" s="83">
        <f>SUM(N865:O865)</f>
        <v>0</v>
      </c>
      <c r="Q865" s="157">
        <f>M865*G865</f>
        <v>0</v>
      </c>
      <c r="R865" s="157">
        <f>G865*P865</f>
        <v>0</v>
      </c>
      <c r="S865" s="83">
        <f>SUM(Q865:R865)</f>
        <v>0</v>
      </c>
      <c r="T865" s="156"/>
      <c r="U865" s="132"/>
      <c r="V865" s="132"/>
      <c r="W865" s="132"/>
      <c r="X865" s="44" t="s">
        <v>33</v>
      </c>
      <c r="Y865" s="44"/>
      <c r="Z865" s="44" t="s">
        <v>6</v>
      </c>
      <c r="AA865" s="44" t="s">
        <v>80</v>
      </c>
      <c r="AB865" s="2">
        <v>122187.07389075001</v>
      </c>
      <c r="AC865" s="2">
        <v>116217990.95703909</v>
      </c>
      <c r="AD865" s="2">
        <f>+M865</f>
        <v>0</v>
      </c>
      <c r="AE865" s="2">
        <f>+AD865*14%</f>
        <v>0</v>
      </c>
      <c r="AF865" s="155">
        <f>+AD865*35%</f>
        <v>0</v>
      </c>
      <c r="AG865" s="2">
        <f>+AD865*F865</f>
        <v>0</v>
      </c>
      <c r="AH865" s="2">
        <f>+AE865*F865</f>
        <v>0</v>
      </c>
      <c r="AI865" s="2">
        <f>+AF865*F865</f>
        <v>0</v>
      </c>
      <c r="AJ865" s="2">
        <f>SUM(AG865:AI865)</f>
        <v>0</v>
      </c>
      <c r="AK865" s="2">
        <f>+AD865*G865</f>
        <v>0</v>
      </c>
      <c r="AL865" s="2">
        <f>+AE865*G865</f>
        <v>0</v>
      </c>
      <c r="AM865" s="2">
        <f>+AF865*G865</f>
        <v>0</v>
      </c>
      <c r="AN865" s="155">
        <f>SUM(AK865:AM865)</f>
        <v>0</v>
      </c>
      <c r="AQ865" s="145" t="s">
        <v>525</v>
      </c>
      <c r="AU865" s="8" t="str">
        <f>+K865</f>
        <v>Bao gồm</v>
      </c>
      <c r="AV865" s="8" t="str">
        <f>+L865</f>
        <v>Bao gồm</v>
      </c>
      <c r="AW865" s="2">
        <f>+M865</f>
        <v>0</v>
      </c>
      <c r="AX865" s="8">
        <f>F865*AW865</f>
        <v>0</v>
      </c>
      <c r="AY865" s="8">
        <f>IF(AQ865="CT",7%,5%)*AX865</f>
        <v>0</v>
      </c>
      <c r="AZ865" s="8">
        <f>AX865*2%</f>
        <v>0</v>
      </c>
      <c r="BA865" s="8">
        <f>IF(BB865&gt;0,0,AX865*5%)</f>
        <v>0</v>
      </c>
      <c r="BB865" s="8">
        <f>(AX865-BG865)*35%</f>
        <v>0</v>
      </c>
      <c r="BC865" s="8">
        <f>+AX865+AY865+AZ865+BA865+BB865</f>
        <v>0</v>
      </c>
      <c r="BD865" s="8">
        <f>AX865-AT865</f>
        <v>0</v>
      </c>
      <c r="BE865" s="2"/>
      <c r="BH865" s="2"/>
    </row>
    <row r="866" spans="1:60" ht="34" hidden="1" outlineLevel="1" x14ac:dyDescent="0.2">
      <c r="A866" s="1" t="s">
        <v>459</v>
      </c>
      <c r="B866" s="82">
        <v>86</v>
      </c>
      <c r="C866" s="144" t="s">
        <v>679</v>
      </c>
      <c r="D866" s="144"/>
      <c r="E866" s="82" t="s">
        <v>52</v>
      </c>
      <c r="F866" s="143">
        <v>7.4160000000000004</v>
      </c>
      <c r="G866" s="142">
        <f>+[2]THKL!F866</f>
        <v>0</v>
      </c>
      <c r="H866" s="132"/>
      <c r="I866" s="132"/>
      <c r="J866" s="132"/>
      <c r="K866" s="156" t="str">
        <f>$K$249</f>
        <v>Bao gồm</v>
      </c>
      <c r="L866" s="157">
        <f>$L$249</f>
        <v>862000</v>
      </c>
      <c r="M866" s="157">
        <f>SUM(K866:L866)</f>
        <v>862000</v>
      </c>
      <c r="N866" s="83">
        <f>IF(V866&lt;&gt;"VTC VHm",_xlfn.XLOOKUP(Z866,$AC$4015:$AC$4035,$AD$4015:$AD$4035,0)*M866,_xlfn.XLOOKUP(Z866,$AC$4015:$AC$4035,$AD$4015:$AD$4035,0)*L866)</f>
        <v>0</v>
      </c>
      <c r="O866" s="83">
        <f>IF(V866&lt;&gt;"VTC VHm",_xlfn.XLOOKUP(Z866,$AC$4015:$AC$4035,$AE$4015:$AE$4035,0)*M866,_xlfn.XLOOKUP(Z866,$AC$4015:$AC$4035,$AE$4015:$AE$4035,0)*L866)</f>
        <v>258600</v>
      </c>
      <c r="P866" s="83">
        <f>SUM(N866:O866)</f>
        <v>258600</v>
      </c>
      <c r="Q866" s="157">
        <f>M866*G866</f>
        <v>0</v>
      </c>
      <c r="R866" s="157">
        <f>G866*P866</f>
        <v>0</v>
      </c>
      <c r="S866" s="83">
        <f>SUM(Q866:R866)</f>
        <v>0</v>
      </c>
      <c r="T866" s="165" t="s">
        <v>100</v>
      </c>
      <c r="U866" s="132"/>
      <c r="V866" s="132"/>
      <c r="W866" s="132"/>
      <c r="X866" s="44" t="s">
        <v>33</v>
      </c>
      <c r="Y866" s="44"/>
      <c r="Z866" s="44" t="s">
        <v>10</v>
      </c>
      <c r="AA866" s="44" t="s">
        <v>80</v>
      </c>
      <c r="AB866" s="2">
        <v>2096733.375</v>
      </c>
      <c r="AC866" s="2">
        <v>15549374.709000001</v>
      </c>
      <c r="AD866" s="2">
        <f>+M866</f>
        <v>862000</v>
      </c>
      <c r="AE866" s="2">
        <f>+AD866*14%</f>
        <v>120680.00000000001</v>
      </c>
      <c r="AF866" s="155">
        <f>+AD866*35%</f>
        <v>301700</v>
      </c>
      <c r="AG866" s="2">
        <f>+AD866*F866</f>
        <v>6392592</v>
      </c>
      <c r="AH866" s="2">
        <f>+AE866*F866</f>
        <v>894962.88000000012</v>
      </c>
      <c r="AI866" s="2">
        <f>+AF866*F866</f>
        <v>2237407.2000000002</v>
      </c>
      <c r="AJ866" s="2">
        <f>SUM(AG866:AI866)</f>
        <v>9524962.0800000001</v>
      </c>
      <c r="AK866" s="2">
        <f>+AD866*G866</f>
        <v>0</v>
      </c>
      <c r="AL866" s="2">
        <f>+AE866*G866</f>
        <v>0</v>
      </c>
      <c r="AM866" s="2">
        <f>+AF866*G866</f>
        <v>0</v>
      </c>
      <c r="AN866" s="155">
        <f>SUM(AK866:AM866)</f>
        <v>0</v>
      </c>
      <c r="AQ866" s="145" t="s">
        <v>525</v>
      </c>
      <c r="AU866" s="8" t="str">
        <f>+K866</f>
        <v>Bao gồm</v>
      </c>
      <c r="AV866" s="8">
        <f>+L866</f>
        <v>862000</v>
      </c>
      <c r="AW866" s="2">
        <f>+M866</f>
        <v>862000</v>
      </c>
      <c r="AX866" s="8">
        <f>F866*AW866</f>
        <v>6392592</v>
      </c>
      <c r="AY866" s="8">
        <f>IF(AQ866="CT",7%,5%)*AX866</f>
        <v>447481.44000000006</v>
      </c>
      <c r="AZ866" s="8">
        <f>AX866*2%</f>
        <v>127851.84</v>
      </c>
      <c r="BA866" s="8">
        <f>IF(BB866&gt;0,0,AX866*5%)</f>
        <v>0</v>
      </c>
      <c r="BB866" s="8">
        <f>(AX866-BG866)*35%</f>
        <v>2237407.1999999997</v>
      </c>
      <c r="BC866" s="8">
        <f>+AX866+AY866+AZ866+BA866+BB866</f>
        <v>9205332.4800000004</v>
      </c>
      <c r="BD866" s="8">
        <f>AX866-AT866</f>
        <v>6392592</v>
      </c>
      <c r="BE866" s="2"/>
      <c r="BH866" s="2"/>
    </row>
    <row r="867" spans="1:60" ht="17" hidden="1" outlineLevel="1" x14ac:dyDescent="0.2">
      <c r="B867" s="82">
        <v>87</v>
      </c>
      <c r="C867" s="144" t="s">
        <v>677</v>
      </c>
      <c r="D867" s="144"/>
      <c r="E867" s="82" t="s">
        <v>52</v>
      </c>
      <c r="F867" s="143">
        <v>7.4160000000000004</v>
      </c>
      <c r="G867" s="142">
        <f>+[2]THKL!F867</f>
        <v>0</v>
      </c>
      <c r="H867" s="132"/>
      <c r="I867" s="132"/>
      <c r="J867" s="132"/>
      <c r="K867" s="156" t="s">
        <v>89</v>
      </c>
      <c r="L867" s="157" t="s">
        <v>89</v>
      </c>
      <c r="M867" s="157">
        <f>SUM(K867:L867)</f>
        <v>0</v>
      </c>
      <c r="N867" s="83">
        <f>IF(V867&lt;&gt;"VTC VHm",_xlfn.XLOOKUP(Z867,$AC$4015:$AC$4035,$AD$4015:$AD$4035,0)*M867,_xlfn.XLOOKUP(Z867,$AC$4015:$AC$4035,$AD$4015:$AD$4035,0)*L867)</f>
        <v>0</v>
      </c>
      <c r="O867" s="83">
        <f>IF(V867&lt;&gt;"VTC VHm",_xlfn.XLOOKUP(Z867,$AC$4015:$AC$4035,$AE$4015:$AE$4035,0)*M867,_xlfn.XLOOKUP(Z867,$AC$4015:$AC$4035,$AE$4015:$AE$4035,0)*L867)</f>
        <v>0</v>
      </c>
      <c r="P867" s="83">
        <f>SUM(N867:O867)</f>
        <v>0</v>
      </c>
      <c r="Q867" s="157">
        <f>M867*G867</f>
        <v>0</v>
      </c>
      <c r="R867" s="157">
        <f>G867*P867</f>
        <v>0</v>
      </c>
      <c r="S867" s="83">
        <f>SUM(Q867:R867)</f>
        <v>0</v>
      </c>
      <c r="T867" s="156"/>
      <c r="U867" s="132"/>
      <c r="V867" s="132"/>
      <c r="W867" s="132"/>
      <c r="X867" s="44" t="s">
        <v>33</v>
      </c>
      <c r="Y867" s="44"/>
      <c r="Z867" s="44" t="s">
        <v>10</v>
      </c>
      <c r="AA867" s="44" t="s">
        <v>80</v>
      </c>
      <c r="AB867" s="2">
        <v>122187.07389075001</v>
      </c>
      <c r="AC867" s="2">
        <v>906139.3399738021</v>
      </c>
      <c r="AD867" s="2">
        <f>+M867</f>
        <v>0</v>
      </c>
      <c r="AE867" s="2">
        <f>+AD867*14%</f>
        <v>0</v>
      </c>
      <c r="AF867" s="155">
        <f>+AD867*35%</f>
        <v>0</v>
      </c>
      <c r="AG867" s="2">
        <f>+AD867*F867</f>
        <v>0</v>
      </c>
      <c r="AH867" s="2">
        <f>+AE867*F867</f>
        <v>0</v>
      </c>
      <c r="AI867" s="2">
        <f>+AF867*F867</f>
        <v>0</v>
      </c>
      <c r="AJ867" s="2">
        <f>SUM(AG867:AI867)</f>
        <v>0</v>
      </c>
      <c r="AK867" s="2">
        <f>+AD867*G867</f>
        <v>0</v>
      </c>
      <c r="AL867" s="2">
        <f>+AE867*G867</f>
        <v>0</v>
      </c>
      <c r="AM867" s="2">
        <f>+AF867*G867</f>
        <v>0</v>
      </c>
      <c r="AN867" s="155">
        <f>SUM(AK867:AM867)</f>
        <v>0</v>
      </c>
      <c r="AQ867" s="145" t="s">
        <v>525</v>
      </c>
      <c r="AU867" s="8" t="str">
        <f>+K867</f>
        <v>Bao gồm</v>
      </c>
      <c r="AV867" s="8" t="str">
        <f>+L867</f>
        <v>Bao gồm</v>
      </c>
      <c r="AW867" s="2">
        <f>+M867</f>
        <v>0</v>
      </c>
      <c r="AX867" s="8">
        <f>F867*AW867</f>
        <v>0</v>
      </c>
      <c r="AY867" s="8">
        <f>IF(AQ867="CT",7%,5%)*AX867</f>
        <v>0</v>
      </c>
      <c r="AZ867" s="8">
        <f>AX867*2%</f>
        <v>0</v>
      </c>
      <c r="BA867" s="8">
        <f>IF(BB867&gt;0,0,AX867*5%)</f>
        <v>0</v>
      </c>
      <c r="BB867" s="8">
        <f>(AX867-BG867)*35%</f>
        <v>0</v>
      </c>
      <c r="BC867" s="8">
        <f>+AX867+AY867+AZ867+BA867+BB867</f>
        <v>0</v>
      </c>
      <c r="BD867" s="8">
        <f>AX867-AT867</f>
        <v>0</v>
      </c>
      <c r="BE867" s="2"/>
      <c r="BH867" s="2"/>
    </row>
    <row r="868" spans="1:60" s="92" customFormat="1" ht="15.75" customHeight="1" collapsed="1" x14ac:dyDescent="0.2">
      <c r="B868" s="163"/>
      <c r="C868" s="164" t="s">
        <v>965</v>
      </c>
      <c r="D868" s="164"/>
      <c r="E868" s="163"/>
      <c r="F868" s="162"/>
      <c r="G868" s="149">
        <f>+[2]THKL!F868</f>
        <v>0</v>
      </c>
      <c r="H868" s="158"/>
      <c r="I868" s="158"/>
      <c r="J868" s="158"/>
      <c r="K868" s="159"/>
      <c r="L868" s="161"/>
      <c r="M868" s="161">
        <f>SUM(K868:L868)</f>
        <v>0</v>
      </c>
      <c r="N868" s="83">
        <f>IF(V868&lt;&gt;"VTC VHm",_xlfn.XLOOKUP(Z868,$AC$4015:$AC$4035,$AD$4015:$AD$4035,0)*M868,_xlfn.XLOOKUP(Z868,$AC$4015:$AC$4035,$AD$4015:$AD$4035,0)*L868)</f>
        <v>0</v>
      </c>
      <c r="O868" s="83">
        <f>IF(V868&lt;&gt;"VTC VHm",_xlfn.XLOOKUP(Z868,$AC$4015:$AC$4035,$AE$4015:$AE$4035,0)*M868,_xlfn.XLOOKUP(Z868,$AC$4015:$AC$4035,$AE$4015:$AE$4035,0)*L868)</f>
        <v>0</v>
      </c>
      <c r="P868" s="160">
        <f>SUM(N868:O868)</f>
        <v>0</v>
      </c>
      <c r="Q868" s="161">
        <f>M868*G868</f>
        <v>0</v>
      </c>
      <c r="R868" s="161">
        <f>G868*P868</f>
        <v>0</v>
      </c>
      <c r="S868" s="160">
        <f>SUM(Q868:R868)</f>
        <v>0</v>
      </c>
      <c r="T868" s="159"/>
      <c r="U868" s="158"/>
      <c r="V868" s="158"/>
      <c r="W868" s="158"/>
      <c r="X868" s="94" t="s">
        <v>33</v>
      </c>
      <c r="Y868" s="94"/>
      <c r="Z868" s="94"/>
      <c r="AA868" s="44" t="s">
        <v>80</v>
      </c>
      <c r="AB868" s="2"/>
      <c r="AC868" s="2">
        <v>0</v>
      </c>
      <c r="AD868" s="93">
        <f>+M868</f>
        <v>0</v>
      </c>
      <c r="AE868" s="93">
        <f>+AD868*14%</f>
        <v>0</v>
      </c>
      <c r="AF868" s="93">
        <f>+AD868*35%</f>
        <v>0</v>
      </c>
      <c r="AG868" s="93">
        <f>+AD868*F868</f>
        <v>0</v>
      </c>
      <c r="AH868" s="93">
        <f>+AE868*F868</f>
        <v>0</v>
      </c>
      <c r="AI868" s="93">
        <f>+AF868*F868</f>
        <v>0</v>
      </c>
      <c r="AJ868" s="93">
        <f>SUM(AG868:AI868)</f>
        <v>0</v>
      </c>
      <c r="AK868" s="93">
        <f>+AD868*G868</f>
        <v>0</v>
      </c>
      <c r="AL868" s="93">
        <f>+AE868*G868</f>
        <v>0</v>
      </c>
      <c r="AM868" s="93">
        <f>+AF868*G868</f>
        <v>0</v>
      </c>
      <c r="AN868" s="93">
        <f>SUM(AK868:AM868)</f>
        <v>0</v>
      </c>
      <c r="AQ868" s="145" t="s">
        <v>525</v>
      </c>
      <c r="AU868" s="8">
        <f>+K868</f>
        <v>0</v>
      </c>
      <c r="AV868" s="8">
        <f>+L868</f>
        <v>0</v>
      </c>
      <c r="AW868" s="2">
        <f>+M868</f>
        <v>0</v>
      </c>
      <c r="AX868" s="8">
        <f>F868*AW868</f>
        <v>0</v>
      </c>
      <c r="AY868" s="8">
        <f>IF(AQ868="CT",7%,5%)*AX868</f>
        <v>0</v>
      </c>
      <c r="AZ868" s="8">
        <f>AX868*2%</f>
        <v>0</v>
      </c>
      <c r="BA868" s="8">
        <f>IF(BB868&gt;0,0,AX868*5%)</f>
        <v>0</v>
      </c>
      <c r="BB868" s="8">
        <f>(AX868-BG868)*35%</f>
        <v>0</v>
      </c>
      <c r="BC868" s="8">
        <f>+AX868+AY868+AZ868+BA868+BB868</f>
        <v>0</v>
      </c>
      <c r="BD868" s="8">
        <f>AX868-AT868</f>
        <v>0</v>
      </c>
      <c r="BE868" s="2"/>
      <c r="BH868" s="2"/>
    </row>
    <row r="869" spans="1:60" ht="17" hidden="1" outlineLevel="1" x14ac:dyDescent="0.2">
      <c r="B869" s="82">
        <v>88</v>
      </c>
      <c r="C869" s="144" t="s">
        <v>98</v>
      </c>
      <c r="D869" s="144"/>
      <c r="E869" s="82" t="s">
        <v>91</v>
      </c>
      <c r="F869" s="143">
        <v>1.7217</v>
      </c>
      <c r="G869" s="142">
        <f>+[2]THKL!F869</f>
        <v>1.7217</v>
      </c>
      <c r="H869" s="132"/>
      <c r="I869" s="132"/>
      <c r="J869" s="132"/>
      <c r="K869" s="156">
        <f>$K$257</f>
        <v>25704000</v>
      </c>
      <c r="L869" s="157">
        <f>$L$257</f>
        <v>28696000</v>
      </c>
      <c r="M869" s="157">
        <f>SUM(K869:L869)</f>
        <v>54400000</v>
      </c>
      <c r="N869" s="83">
        <f>IF(V869&lt;&gt;"VTC VHm",_xlfn.XLOOKUP(Z869,$AC$4015:$AC$4035,$AD$4015:$AD$4035,0)*M869,_xlfn.XLOOKUP(Z869,$AC$4015:$AC$4035,$AD$4015:$AD$4035,0)*L869)</f>
        <v>0</v>
      </c>
      <c r="O869" s="83">
        <f>IF(V869&lt;&gt;"VTC VHm",_xlfn.XLOOKUP(Z869,$AC$4015:$AC$4035,$AE$4015:$AE$4035,0)*M869,_xlfn.XLOOKUP(Z869,$AC$4015:$AC$4035,$AE$4015:$AE$4035,0)*L869)</f>
        <v>16320000</v>
      </c>
      <c r="P869" s="83">
        <f>SUM(N869:O869)</f>
        <v>16320000</v>
      </c>
      <c r="Q869" s="157">
        <f>M869*G869</f>
        <v>93660480</v>
      </c>
      <c r="R869" s="157">
        <f>G869*P869</f>
        <v>28098144</v>
      </c>
      <c r="S869" s="83">
        <f>SUM(Q869:R869)</f>
        <v>121758624</v>
      </c>
      <c r="T869" s="156" t="s">
        <v>50</v>
      </c>
      <c r="U869" s="132"/>
      <c r="V869" s="132"/>
      <c r="W869" s="132"/>
      <c r="X869" s="44" t="s">
        <v>33</v>
      </c>
      <c r="Y869" s="44"/>
      <c r="Z869" s="44" t="s">
        <v>10</v>
      </c>
      <c r="AA869" s="44" t="s">
        <v>80</v>
      </c>
      <c r="AB869" s="2">
        <v>35496088.937094219</v>
      </c>
      <c r="AC869" s="2">
        <v>61113616.322995119</v>
      </c>
      <c r="AD869" s="2">
        <f>+M869</f>
        <v>54400000</v>
      </c>
      <c r="AE869" s="2">
        <f>+AD869*14%</f>
        <v>7616000.0000000009</v>
      </c>
      <c r="AF869" s="155">
        <f>+AD869*35%</f>
        <v>19040000</v>
      </c>
      <c r="AG869" s="2">
        <f>+AD869*F869</f>
        <v>93660480</v>
      </c>
      <c r="AH869" s="2">
        <f>+AE869*F869</f>
        <v>13112467.200000001</v>
      </c>
      <c r="AI869" s="2">
        <f>+AF869*F869</f>
        <v>32781168</v>
      </c>
      <c r="AJ869" s="2">
        <f>SUM(AG869:AI869)</f>
        <v>139554115.19999999</v>
      </c>
      <c r="AK869" s="2">
        <f>+AD869*G869</f>
        <v>93660480</v>
      </c>
      <c r="AL869" s="2">
        <f>+AE869*G869</f>
        <v>13112467.200000001</v>
      </c>
      <c r="AM869" s="2">
        <f>+AF869*G869</f>
        <v>32781168</v>
      </c>
      <c r="AN869" s="155">
        <f>SUM(AK869:AM869)</f>
        <v>139554115.19999999</v>
      </c>
      <c r="AQ869" s="145" t="s">
        <v>525</v>
      </c>
      <c r="AU869" s="8">
        <f>+K869</f>
        <v>25704000</v>
      </c>
      <c r="AV869" s="8">
        <f>+L869</f>
        <v>28696000</v>
      </c>
      <c r="AW869" s="2">
        <f>+M869</f>
        <v>54400000</v>
      </c>
      <c r="AX869" s="8">
        <f>F869*AW869</f>
        <v>93660480</v>
      </c>
      <c r="AY869" s="8">
        <f>IF(AQ869="CT",7%,5%)*AX869</f>
        <v>6556233.6000000006</v>
      </c>
      <c r="AZ869" s="8">
        <f>AX869*2%</f>
        <v>1873209.6</v>
      </c>
      <c r="BA869" s="8">
        <f>IF(BB869&gt;0,0,AX869*5%)</f>
        <v>0</v>
      </c>
      <c r="BB869" s="8">
        <f>(AX869-BG869)*35%</f>
        <v>32781167.999999996</v>
      </c>
      <c r="BC869" s="8">
        <f>+AX869+AY869+AZ869+BA869+BB869</f>
        <v>134871091.19999999</v>
      </c>
      <c r="BD869" s="8">
        <f>AX869-AT869</f>
        <v>93660480</v>
      </c>
      <c r="BE869" s="2"/>
      <c r="BH869" s="2"/>
    </row>
    <row r="870" spans="1:60" ht="17" hidden="1" outlineLevel="1" x14ac:dyDescent="0.2">
      <c r="B870" s="82">
        <v>89</v>
      </c>
      <c r="C870" s="144" t="s">
        <v>694</v>
      </c>
      <c r="D870" s="144"/>
      <c r="E870" s="82" t="s">
        <v>52</v>
      </c>
      <c r="F870" s="143">
        <v>251.72399999999999</v>
      </c>
      <c r="G870" s="142">
        <f>+[2]THKL!F870</f>
        <v>251.72399999999999</v>
      </c>
      <c r="H870" s="132"/>
      <c r="I870" s="132"/>
      <c r="J870" s="132"/>
      <c r="K870" s="156" t="str">
        <f>$K$258</f>
        <v>Bao gồm</v>
      </c>
      <c r="L870" s="157" t="str">
        <f>$L$258</f>
        <v>Bao gồm</v>
      </c>
      <c r="M870" s="157">
        <f>SUM(K870:L870)</f>
        <v>0</v>
      </c>
      <c r="N870" s="83">
        <f>IF(V870&lt;&gt;"VTC VHm",_xlfn.XLOOKUP(Z870,$AC$4015:$AC$4035,$AD$4015:$AD$4035,0)*M870,_xlfn.XLOOKUP(Z870,$AC$4015:$AC$4035,$AD$4015:$AD$4035,0)*L870)</f>
        <v>0</v>
      </c>
      <c r="O870" s="83">
        <f>IF(V870&lt;&gt;"VTC VHm",_xlfn.XLOOKUP(Z870,$AC$4015:$AC$4035,$AE$4015:$AE$4035,0)*M870,_xlfn.XLOOKUP(Z870,$AC$4015:$AC$4035,$AE$4015:$AE$4035,0)*L870)</f>
        <v>0</v>
      </c>
      <c r="P870" s="83">
        <f>SUM(N870:O870)</f>
        <v>0</v>
      </c>
      <c r="Q870" s="157">
        <f>M870*G870</f>
        <v>0</v>
      </c>
      <c r="R870" s="157">
        <f>G870*P870</f>
        <v>0</v>
      </c>
      <c r="S870" s="83">
        <f>SUM(Q870:R870)</f>
        <v>0</v>
      </c>
      <c r="T870" s="156"/>
      <c r="U870" s="132"/>
      <c r="V870" s="132"/>
      <c r="W870" s="132"/>
      <c r="X870" s="44" t="s">
        <v>33</v>
      </c>
      <c r="Y870" s="44"/>
      <c r="Z870" s="44" t="s">
        <v>10</v>
      </c>
      <c r="AA870" s="44" t="s">
        <v>80</v>
      </c>
      <c r="AB870" s="2">
        <v>202232.7437224827</v>
      </c>
      <c r="AC870" s="2">
        <v>50906835.180798233</v>
      </c>
      <c r="AD870" s="2">
        <f>+M870</f>
        <v>0</v>
      </c>
      <c r="AE870" s="2">
        <f>+AD870*14%</f>
        <v>0</v>
      </c>
      <c r="AF870" s="155">
        <f>+AD870*35%</f>
        <v>0</v>
      </c>
      <c r="AG870" s="2">
        <f>+AD870*F870</f>
        <v>0</v>
      </c>
      <c r="AH870" s="2">
        <f>+AE870*F870</f>
        <v>0</v>
      </c>
      <c r="AI870" s="2">
        <f>+AF870*F870</f>
        <v>0</v>
      </c>
      <c r="AJ870" s="2">
        <f>SUM(AG870:AI870)</f>
        <v>0</v>
      </c>
      <c r="AK870" s="2">
        <f>+AD870*G870</f>
        <v>0</v>
      </c>
      <c r="AL870" s="2">
        <f>+AE870*G870</f>
        <v>0</v>
      </c>
      <c r="AM870" s="2">
        <f>+AF870*G870</f>
        <v>0</v>
      </c>
      <c r="AN870" s="155">
        <f>SUM(AK870:AM870)</f>
        <v>0</v>
      </c>
      <c r="AQ870" s="145" t="s">
        <v>525</v>
      </c>
      <c r="AU870" s="8" t="str">
        <f>+K870</f>
        <v>Bao gồm</v>
      </c>
      <c r="AV870" s="8" t="str">
        <f>+L870</f>
        <v>Bao gồm</v>
      </c>
      <c r="AW870" s="2">
        <f>+M870</f>
        <v>0</v>
      </c>
      <c r="AX870" s="8">
        <f>F870*AW870</f>
        <v>0</v>
      </c>
      <c r="AY870" s="8">
        <f>IF(AQ870="CT",7%,5%)*AX870</f>
        <v>0</v>
      </c>
      <c r="AZ870" s="8">
        <f>AX870*2%</f>
        <v>0</v>
      </c>
      <c r="BA870" s="8">
        <f>IF(BB870&gt;0,0,AX870*5%)</f>
        <v>0</v>
      </c>
      <c r="BB870" s="8">
        <f>(AX870-BG870)*35%</f>
        <v>0</v>
      </c>
      <c r="BC870" s="8">
        <f>+AX870+AY870+AZ870+BA870+BB870</f>
        <v>0</v>
      </c>
      <c r="BD870" s="8">
        <f>AX870-AT870</f>
        <v>0</v>
      </c>
      <c r="BE870" s="2"/>
      <c r="BH870" s="2"/>
    </row>
    <row r="871" spans="1:60" ht="34" hidden="1" outlineLevel="1" x14ac:dyDescent="0.2">
      <c r="B871" s="82">
        <v>90</v>
      </c>
      <c r="C871" s="144" t="s">
        <v>695</v>
      </c>
      <c r="D871" s="144"/>
      <c r="E871" s="82" t="s">
        <v>52</v>
      </c>
      <c r="F871" s="143">
        <v>206.07050000000001</v>
      </c>
      <c r="G871" s="142">
        <f>+[2]THKL!F871</f>
        <v>206.07050000000001</v>
      </c>
      <c r="H871" s="132"/>
      <c r="I871" s="132"/>
      <c r="J871" s="132"/>
      <c r="K871" s="156">
        <f>$K$193</f>
        <v>45124</v>
      </c>
      <c r="L871" s="157">
        <f>$L$193</f>
        <v>54000</v>
      </c>
      <c r="M871" s="157">
        <f>SUM(K871:L871)</f>
        <v>99124</v>
      </c>
      <c r="N871" s="83">
        <f>IF(V871&lt;&gt;"VTC VHm",_xlfn.XLOOKUP(Z871,$AC$4015:$AC$4035,$AD$4015:$AD$4035,0)*M871,_xlfn.XLOOKUP(Z871,$AC$4015:$AC$4035,$AD$4015:$AD$4035,0)*L871)</f>
        <v>0</v>
      </c>
      <c r="O871" s="83">
        <f>IF(V871&lt;&gt;"VTC VHm",_xlfn.XLOOKUP(Z871,$AC$4015:$AC$4035,$AE$4015:$AE$4035,0)*M871,_xlfn.XLOOKUP(Z871,$AC$4015:$AC$4035,$AE$4015:$AE$4035,0)*L871)</f>
        <v>29737.199999999997</v>
      </c>
      <c r="P871" s="83">
        <f>SUM(N871:O871)</f>
        <v>29737.199999999997</v>
      </c>
      <c r="Q871" s="157">
        <f>M871*G871</f>
        <v>20426532.242000002</v>
      </c>
      <c r="R871" s="157">
        <f>G871*P871</f>
        <v>6127959.6725999992</v>
      </c>
      <c r="S871" s="83">
        <f>SUM(Q871:R871)</f>
        <v>26554491.9146</v>
      </c>
      <c r="T871" s="156" t="s">
        <v>50</v>
      </c>
      <c r="U871" s="132"/>
      <c r="V871" s="132"/>
      <c r="W871" s="132"/>
      <c r="X871" s="44" t="s">
        <v>33</v>
      </c>
      <c r="Y871" s="44"/>
      <c r="Z871" s="44" t="s">
        <v>10</v>
      </c>
      <c r="AA871" s="44" t="s">
        <v>80</v>
      </c>
      <c r="AB871" s="2">
        <v>189442.18716992252</v>
      </c>
      <c r="AC871" s="2">
        <v>39038446.231199518</v>
      </c>
      <c r="AD871" s="2">
        <f>+M871</f>
        <v>99124</v>
      </c>
      <c r="AE871" s="2">
        <f>+AD871*14%</f>
        <v>13877.36</v>
      </c>
      <c r="AF871" s="155">
        <f>+AD871*35%</f>
        <v>34693.399999999994</v>
      </c>
      <c r="AG871" s="2">
        <f>+AD871*F871</f>
        <v>20426532.242000002</v>
      </c>
      <c r="AH871" s="2">
        <f>+AE871*F871</f>
        <v>2859714.5138800004</v>
      </c>
      <c r="AI871" s="2">
        <f>+AF871*F871</f>
        <v>7149286.2846999988</v>
      </c>
      <c r="AJ871" s="2">
        <f>SUM(AG871:AI871)</f>
        <v>30435533.040580001</v>
      </c>
      <c r="AK871" s="2">
        <f>+AD871*G871</f>
        <v>20426532.242000002</v>
      </c>
      <c r="AL871" s="2">
        <f>+AE871*G871</f>
        <v>2859714.5138800004</v>
      </c>
      <c r="AM871" s="2">
        <f>+AF871*G871</f>
        <v>7149286.2846999988</v>
      </c>
      <c r="AN871" s="155">
        <f>SUM(AK871:AM871)</f>
        <v>30435533.040580001</v>
      </c>
      <c r="AQ871" s="145" t="s">
        <v>525</v>
      </c>
      <c r="AU871" s="8">
        <f>+K871</f>
        <v>45124</v>
      </c>
      <c r="AV871" s="8">
        <f>+L871</f>
        <v>54000</v>
      </c>
      <c r="AW871" s="2">
        <f>+M871</f>
        <v>99124</v>
      </c>
      <c r="AX871" s="8">
        <f>F871*AW871</f>
        <v>20426532.242000002</v>
      </c>
      <c r="AY871" s="8">
        <f>IF(AQ871="CT",7%,5%)*AX871</f>
        <v>1429857.2569400002</v>
      </c>
      <c r="AZ871" s="8">
        <f>AX871*2%</f>
        <v>408530.64484000008</v>
      </c>
      <c r="BA871" s="8">
        <f>IF(BB871&gt;0,0,AX871*5%)</f>
        <v>0</v>
      </c>
      <c r="BB871" s="8">
        <f>(AX871-BG871)*35%</f>
        <v>7149286.2847000007</v>
      </c>
      <c r="BC871" s="8">
        <f>+AX871+AY871+AZ871+BA871+BB871</f>
        <v>29414206.428479999</v>
      </c>
      <c r="BD871" s="8">
        <f>AX871-AT871</f>
        <v>20426532.242000002</v>
      </c>
      <c r="BE871" s="2"/>
      <c r="BH871" s="2"/>
    </row>
    <row r="872" spans="1:60" s="92" customFormat="1" ht="15.75" customHeight="1" collapsed="1" x14ac:dyDescent="0.2">
      <c r="B872" s="163"/>
      <c r="C872" s="164" t="s">
        <v>676</v>
      </c>
      <c r="D872" s="164"/>
      <c r="E872" s="163"/>
      <c r="F872" s="162"/>
      <c r="G872" s="149">
        <f>+[2]THKL!F872</f>
        <v>0</v>
      </c>
      <c r="H872" s="158"/>
      <c r="I872" s="158"/>
      <c r="J872" s="158"/>
      <c r="K872" s="159"/>
      <c r="L872" s="161"/>
      <c r="M872" s="161">
        <f>SUM(K872:L872)</f>
        <v>0</v>
      </c>
      <c r="N872" s="83">
        <f>IF(V872&lt;&gt;"VTC VHm",_xlfn.XLOOKUP(Z872,$AC$4015:$AC$4035,$AD$4015:$AD$4035,0)*M872,_xlfn.XLOOKUP(Z872,$AC$4015:$AC$4035,$AD$4015:$AD$4035,0)*L872)</f>
        <v>0</v>
      </c>
      <c r="O872" s="83">
        <f>IF(V872&lt;&gt;"VTC VHm",_xlfn.XLOOKUP(Z872,$AC$4015:$AC$4035,$AE$4015:$AE$4035,0)*M872,_xlfn.XLOOKUP(Z872,$AC$4015:$AC$4035,$AE$4015:$AE$4035,0)*L872)</f>
        <v>0</v>
      </c>
      <c r="P872" s="160">
        <f>SUM(N872:O872)</f>
        <v>0</v>
      </c>
      <c r="Q872" s="161">
        <f>M872*G872</f>
        <v>0</v>
      </c>
      <c r="R872" s="161">
        <f>G872*P872</f>
        <v>0</v>
      </c>
      <c r="S872" s="160">
        <f>SUM(Q872:R872)</f>
        <v>0</v>
      </c>
      <c r="T872" s="159"/>
      <c r="U872" s="158"/>
      <c r="V872" s="158"/>
      <c r="W872" s="158"/>
      <c r="X872" s="94" t="s">
        <v>33</v>
      </c>
      <c r="Y872" s="94"/>
      <c r="Z872" s="94"/>
      <c r="AA872" s="44" t="s">
        <v>80</v>
      </c>
      <c r="AB872" s="2"/>
      <c r="AC872" s="2">
        <v>0</v>
      </c>
      <c r="AD872" s="93">
        <f>+M872</f>
        <v>0</v>
      </c>
      <c r="AE872" s="93">
        <f>+AD872*14%</f>
        <v>0</v>
      </c>
      <c r="AF872" s="93">
        <f>+AD872*35%</f>
        <v>0</v>
      </c>
      <c r="AG872" s="93">
        <f>+AD872*F872</f>
        <v>0</v>
      </c>
      <c r="AH872" s="93">
        <f>+AE872*F872</f>
        <v>0</v>
      </c>
      <c r="AI872" s="93">
        <f>+AF872*F872</f>
        <v>0</v>
      </c>
      <c r="AJ872" s="93">
        <f>SUM(AG872:AI872)</f>
        <v>0</v>
      </c>
      <c r="AK872" s="93">
        <f>+AD872*G872</f>
        <v>0</v>
      </c>
      <c r="AL872" s="93">
        <f>+AE872*G872</f>
        <v>0</v>
      </c>
      <c r="AM872" s="93">
        <f>+AF872*G872</f>
        <v>0</v>
      </c>
      <c r="AN872" s="93">
        <f>SUM(AK872:AM872)</f>
        <v>0</v>
      </c>
      <c r="AQ872" s="145" t="s">
        <v>525</v>
      </c>
      <c r="AU872" s="8">
        <f>+K872</f>
        <v>0</v>
      </c>
      <c r="AV872" s="8">
        <f>+L872</f>
        <v>0</v>
      </c>
      <c r="AW872" s="2">
        <f>+M872</f>
        <v>0</v>
      </c>
      <c r="AX872" s="8">
        <f>F872*AW872</f>
        <v>0</v>
      </c>
      <c r="AY872" s="8">
        <f>IF(AQ872="CT",7%,5%)*AX872</f>
        <v>0</v>
      </c>
      <c r="AZ872" s="8">
        <f>AX872*2%</f>
        <v>0</v>
      </c>
      <c r="BA872" s="8">
        <f>IF(BB872&gt;0,0,AX872*5%)</f>
        <v>0</v>
      </c>
      <c r="BB872" s="8">
        <f>(AX872-BG872)*35%</f>
        <v>0</v>
      </c>
      <c r="BC872" s="8">
        <f>+AX872+AY872+AZ872+BA872+BB872</f>
        <v>0</v>
      </c>
      <c r="BD872" s="8">
        <f>AX872-AT872</f>
        <v>0</v>
      </c>
      <c r="BE872" s="2"/>
      <c r="BH872" s="2"/>
    </row>
    <row r="873" spans="1:60" ht="34" hidden="1" outlineLevel="1" x14ac:dyDescent="0.2">
      <c r="B873" s="82">
        <v>91</v>
      </c>
      <c r="C873" s="144" t="s">
        <v>675</v>
      </c>
      <c r="D873" s="144"/>
      <c r="E873" s="82" t="s">
        <v>52</v>
      </c>
      <c r="F873" s="143">
        <v>47.576799999999999</v>
      </c>
      <c r="G873" s="142">
        <f>+[2]THKL!F873</f>
        <v>47.576799999999999</v>
      </c>
      <c r="H873" s="132"/>
      <c r="I873" s="132"/>
      <c r="J873" s="132"/>
      <c r="K873" s="156" t="str">
        <f>$K$261</f>
        <v>Bao gồm</v>
      </c>
      <c r="L873" s="157">
        <f>$L$261</f>
        <v>2098000</v>
      </c>
      <c r="M873" s="157">
        <f>SUM(K873:L873)</f>
        <v>2098000</v>
      </c>
      <c r="N873" s="83">
        <f>IF(V873&lt;&gt;"VTC VHm",_xlfn.XLOOKUP(Z873,$AC$4015:$AC$4035,$AD$4015:$AD$4035,0)*M873,_xlfn.XLOOKUP(Z873,$AC$4015:$AC$4035,$AD$4015:$AD$4035,0)*L873)</f>
        <v>104900</v>
      </c>
      <c r="O873" s="83">
        <f>IF(V873&lt;&gt;"VTC VHm",_xlfn.XLOOKUP(Z873,$AC$4015:$AC$4035,$AE$4015:$AE$4035,0)*M873,_xlfn.XLOOKUP(Z873,$AC$4015:$AC$4035,$AE$4015:$AE$4035,0)*L873)</f>
        <v>0</v>
      </c>
      <c r="P873" s="83">
        <f>SUM(N873:O873)</f>
        <v>104900</v>
      </c>
      <c r="Q873" s="157">
        <f>M873*G873</f>
        <v>99816126.399999991</v>
      </c>
      <c r="R873" s="157">
        <f>G873*P873</f>
        <v>4990806.32</v>
      </c>
      <c r="S873" s="83">
        <f>SUM(Q873:R873)</f>
        <v>104806932.72</v>
      </c>
      <c r="T873" s="156" t="s">
        <v>100</v>
      </c>
      <c r="U873" s="132"/>
      <c r="V873" s="132"/>
      <c r="W873" s="132"/>
      <c r="X873" s="44" t="s">
        <v>33</v>
      </c>
      <c r="Y873" s="44"/>
      <c r="Z873" s="44" t="s">
        <v>11</v>
      </c>
      <c r="AA873" s="44" t="s">
        <v>80</v>
      </c>
      <c r="AB873" s="2">
        <v>2290307.0911023091</v>
      </c>
      <c r="AC873" s="2">
        <v>108965482.41195634</v>
      </c>
      <c r="AD873" s="2">
        <f>+M873</f>
        <v>2098000</v>
      </c>
      <c r="AE873" s="2">
        <f>+AD873*14%</f>
        <v>293720</v>
      </c>
      <c r="AF873" s="155">
        <f>+AD873*35%</f>
        <v>734300</v>
      </c>
      <c r="AG873" s="2">
        <f>+AD873*F873</f>
        <v>99816126.399999991</v>
      </c>
      <c r="AH873" s="2">
        <f>+AE873*F873</f>
        <v>13974257.696</v>
      </c>
      <c r="AI873" s="2">
        <f>+AF873*F873</f>
        <v>34935644.240000002</v>
      </c>
      <c r="AJ873" s="2">
        <f>SUM(AG873:AI873)</f>
        <v>148726028.336</v>
      </c>
      <c r="AK873" s="2">
        <f>+AD873*G873</f>
        <v>99816126.399999991</v>
      </c>
      <c r="AL873" s="2">
        <f>+AE873*G873</f>
        <v>13974257.696</v>
      </c>
      <c r="AM873" s="2">
        <f>+AF873*G873</f>
        <v>34935644.240000002</v>
      </c>
      <c r="AN873" s="155">
        <f>SUM(AK873:AM873)</f>
        <v>148726028.336</v>
      </c>
      <c r="AQ873" s="145" t="s">
        <v>525</v>
      </c>
      <c r="AU873" s="8" t="str">
        <f>+K873</f>
        <v>Bao gồm</v>
      </c>
      <c r="AV873" s="8">
        <f>+L873</f>
        <v>2098000</v>
      </c>
      <c r="AW873" s="2">
        <f>+M873</f>
        <v>2098000</v>
      </c>
      <c r="AX873" s="8">
        <f>F873*AW873</f>
        <v>99816126.399999991</v>
      </c>
      <c r="AY873" s="8">
        <f>IF(AQ873="CT",7%,5%)*AX873</f>
        <v>6987128.8480000002</v>
      </c>
      <c r="AZ873" s="8">
        <f>AX873*2%</f>
        <v>1996322.5279999999</v>
      </c>
      <c r="BA873" s="8">
        <f>IF(BB873&gt;0,0,AX873*5%)</f>
        <v>0</v>
      </c>
      <c r="BB873" s="8">
        <f>(AX873-BG873)*35%</f>
        <v>34935644.239999995</v>
      </c>
      <c r="BC873" s="8">
        <f>+AX873+AY873+AZ873+BA873+BB873</f>
        <v>143735222.01599997</v>
      </c>
      <c r="BD873" s="8">
        <f>AX873-AT873</f>
        <v>99816126.399999991</v>
      </c>
      <c r="BE873" s="2"/>
      <c r="BH873" s="2"/>
    </row>
    <row r="874" spans="1:60" ht="51" hidden="1" outlineLevel="1" x14ac:dyDescent="0.2">
      <c r="B874" s="82">
        <v>92</v>
      </c>
      <c r="C874" s="144" t="s">
        <v>674</v>
      </c>
      <c r="D874" s="144"/>
      <c r="E874" s="82" t="s">
        <v>104</v>
      </c>
      <c r="F874" s="143">
        <v>5.6016000000000004</v>
      </c>
      <c r="G874" s="142">
        <f>+[2]THKL!F874</f>
        <v>5.6016000000000004</v>
      </c>
      <c r="H874" s="132"/>
      <c r="I874" s="132"/>
      <c r="J874" s="132"/>
      <c r="K874" s="156" t="str">
        <f>$K$112</f>
        <v>Bao gồm</v>
      </c>
      <c r="L874" s="157">
        <f>$L$112</f>
        <v>5314506.2372727301</v>
      </c>
      <c r="M874" s="157">
        <f>SUM(K874:L874)</f>
        <v>5314506.2372727301</v>
      </c>
      <c r="N874" s="83">
        <f>IF(V874&lt;&gt;"VTC VHm",_xlfn.XLOOKUP(Z874,$AC$4015:$AC$4035,$AD$4015:$AD$4035,0)*M874,_xlfn.XLOOKUP(Z874,$AC$4015:$AC$4035,$AD$4015:$AD$4035,0)*L874)</f>
        <v>1860077.1830454555</v>
      </c>
      <c r="O874" s="83">
        <f>IF(V874&lt;&gt;"VTC VHm",_xlfn.XLOOKUP(Z874,$AC$4015:$AC$4035,$AE$4015:$AE$4035,0)*M874,_xlfn.XLOOKUP(Z874,$AC$4015:$AC$4035,$AE$4015:$AE$4035,0)*L874)</f>
        <v>0</v>
      </c>
      <c r="P874" s="83">
        <f>SUM(N874:O874)</f>
        <v>1860077.1830454555</v>
      </c>
      <c r="Q874" s="157">
        <f>M874*G874</f>
        <v>29769738.138706926</v>
      </c>
      <c r="R874" s="157">
        <f>G874*P874</f>
        <v>10419408.348547423</v>
      </c>
      <c r="S874" s="83">
        <f>SUM(Q874:R874)</f>
        <v>40189146.487254351</v>
      </c>
      <c r="T874" s="125" t="s">
        <v>103</v>
      </c>
      <c r="U874" s="132"/>
      <c r="V874" s="132"/>
      <c r="W874" s="132"/>
      <c r="X874" s="44" t="s">
        <v>33</v>
      </c>
      <c r="Y874" s="44"/>
      <c r="Z874" s="44" t="s">
        <v>16</v>
      </c>
      <c r="AA874" s="44" t="s">
        <v>80</v>
      </c>
      <c r="AB874" s="2">
        <v>3920255.004903289</v>
      </c>
      <c r="AC874" s="2">
        <v>21959700.435466263</v>
      </c>
      <c r="AD874" s="2">
        <f>+M874</f>
        <v>5314506.2372727301</v>
      </c>
      <c r="AE874" s="2">
        <f>+AD874*14%</f>
        <v>744030.87321818224</v>
      </c>
      <c r="AF874" s="155">
        <f>+AD874*35%</f>
        <v>1860077.1830454555</v>
      </c>
      <c r="AG874" s="2">
        <f>+AD874*F874</f>
        <v>29769738.138706926</v>
      </c>
      <c r="AH874" s="2">
        <f>+AE874*F874</f>
        <v>4167763.33941897</v>
      </c>
      <c r="AI874" s="2">
        <f>+AF874*F874</f>
        <v>10419408.348547423</v>
      </c>
      <c r="AJ874" s="2">
        <f>SUM(AG874:AI874)</f>
        <v>44356909.826673321</v>
      </c>
      <c r="AK874" s="2">
        <f>+AD874*G874</f>
        <v>29769738.138706926</v>
      </c>
      <c r="AL874" s="2">
        <f>+AE874*G874</f>
        <v>4167763.33941897</v>
      </c>
      <c r="AM874" s="2">
        <f>+AF874*G874</f>
        <v>10419408.348547423</v>
      </c>
      <c r="AN874" s="155">
        <f>SUM(AK874:AM874)</f>
        <v>44356909.826673321</v>
      </c>
      <c r="AQ874" s="145" t="s">
        <v>525</v>
      </c>
      <c r="AU874" s="8" t="str">
        <f>+K874</f>
        <v>Bao gồm</v>
      </c>
      <c r="AV874" s="8">
        <f>+L874</f>
        <v>5314506.2372727301</v>
      </c>
      <c r="AW874" s="2">
        <f>+M874</f>
        <v>5314506.2372727301</v>
      </c>
      <c r="AX874" s="8">
        <f>F874*AW874</f>
        <v>29769738.138706926</v>
      </c>
      <c r="AY874" s="8">
        <f>IF(AQ874="CT",7%,5%)*AX874</f>
        <v>2083881.669709485</v>
      </c>
      <c r="AZ874" s="8">
        <f>AX874*2%</f>
        <v>595394.76277413859</v>
      </c>
      <c r="BA874" s="8">
        <f>IF(BB874&gt;0,0,AX874*5%)</f>
        <v>0</v>
      </c>
      <c r="BB874" s="8">
        <f>(AX874-BG874)*35%</f>
        <v>10419408.348547423</v>
      </c>
      <c r="BC874" s="8">
        <f>+AX874+AY874+AZ874+BA874+BB874</f>
        <v>42868422.919737972</v>
      </c>
      <c r="BD874" s="8">
        <f>AX874-AT874</f>
        <v>29769738.138706926</v>
      </c>
      <c r="BE874" s="2"/>
      <c r="BH874" s="2"/>
    </row>
    <row r="875" spans="1:60" s="92" customFormat="1" ht="15.75" customHeight="1" collapsed="1" x14ac:dyDescent="0.2">
      <c r="B875" s="163"/>
      <c r="C875" s="164" t="s">
        <v>865</v>
      </c>
      <c r="D875" s="164"/>
      <c r="E875" s="163"/>
      <c r="F875" s="162"/>
      <c r="G875" s="149">
        <f>+[2]THKL!F875</f>
        <v>0</v>
      </c>
      <c r="H875" s="158"/>
      <c r="I875" s="158"/>
      <c r="J875" s="158"/>
      <c r="K875" s="159"/>
      <c r="L875" s="161"/>
      <c r="M875" s="161">
        <f>SUM(K875:L875)</f>
        <v>0</v>
      </c>
      <c r="N875" s="83">
        <f>IF(V875&lt;&gt;"VTC VHm",_xlfn.XLOOKUP(Z875,$AC$4015:$AC$4035,$AD$4015:$AD$4035,0)*M875,_xlfn.XLOOKUP(Z875,$AC$4015:$AC$4035,$AD$4015:$AD$4035,0)*L875)</f>
        <v>0</v>
      </c>
      <c r="O875" s="83">
        <f>IF(V875&lt;&gt;"VTC VHm",_xlfn.XLOOKUP(Z875,$AC$4015:$AC$4035,$AE$4015:$AE$4035,0)*M875,_xlfn.XLOOKUP(Z875,$AC$4015:$AC$4035,$AE$4015:$AE$4035,0)*L875)</f>
        <v>0</v>
      </c>
      <c r="P875" s="160">
        <f>SUM(N875:O875)</f>
        <v>0</v>
      </c>
      <c r="Q875" s="161">
        <f>M875*G875</f>
        <v>0</v>
      </c>
      <c r="R875" s="161">
        <f>G875*P875</f>
        <v>0</v>
      </c>
      <c r="S875" s="160">
        <f>SUM(Q875:R875)</f>
        <v>0</v>
      </c>
      <c r="T875" s="159"/>
      <c r="U875" s="158"/>
      <c r="V875" s="158"/>
      <c r="W875" s="158"/>
      <c r="X875" s="94" t="s">
        <v>33</v>
      </c>
      <c r="Y875" s="94"/>
      <c r="Z875" s="94"/>
      <c r="AA875" s="44" t="s">
        <v>80</v>
      </c>
      <c r="AB875" s="2"/>
      <c r="AC875" s="2">
        <v>0</v>
      </c>
      <c r="AD875" s="93">
        <f>+M875</f>
        <v>0</v>
      </c>
      <c r="AE875" s="93">
        <f>+AD875*14%</f>
        <v>0</v>
      </c>
      <c r="AF875" s="93">
        <f>+AD875*35%</f>
        <v>0</v>
      </c>
      <c r="AG875" s="93">
        <f>+AD875*F875</f>
        <v>0</v>
      </c>
      <c r="AH875" s="93">
        <f>+AE875*F875</f>
        <v>0</v>
      </c>
      <c r="AI875" s="93">
        <f>+AF875*F875</f>
        <v>0</v>
      </c>
      <c r="AJ875" s="93">
        <f>SUM(AG875:AI875)</f>
        <v>0</v>
      </c>
      <c r="AK875" s="93">
        <f>+AD875*G875</f>
        <v>0</v>
      </c>
      <c r="AL875" s="93">
        <f>+AE875*G875</f>
        <v>0</v>
      </c>
      <c r="AM875" s="93">
        <f>+AF875*G875</f>
        <v>0</v>
      </c>
      <c r="AN875" s="93">
        <f>SUM(AK875:AM875)</f>
        <v>0</v>
      </c>
      <c r="AQ875" s="145" t="s">
        <v>525</v>
      </c>
      <c r="AU875" s="8">
        <f>+K875</f>
        <v>0</v>
      </c>
      <c r="AV875" s="8">
        <f>+L875</f>
        <v>0</v>
      </c>
      <c r="AW875" s="2">
        <f>+M875</f>
        <v>0</v>
      </c>
      <c r="AX875" s="8">
        <f>F875*AW875</f>
        <v>0</v>
      </c>
      <c r="AY875" s="8">
        <f>IF(AQ875="CT",7%,5%)*AX875</f>
        <v>0</v>
      </c>
      <c r="AZ875" s="8">
        <f>AX875*2%</f>
        <v>0</v>
      </c>
      <c r="BA875" s="8">
        <f>IF(BB875&gt;0,0,AX875*5%)</f>
        <v>0</v>
      </c>
      <c r="BB875" s="8">
        <f>(AX875-BG875)*35%</f>
        <v>0</v>
      </c>
      <c r="BC875" s="8">
        <f>+AX875+AY875+AZ875+BA875+BB875</f>
        <v>0</v>
      </c>
      <c r="BD875" s="8">
        <f>AX875-AT875</f>
        <v>0</v>
      </c>
      <c r="BE875" s="2"/>
      <c r="BH875" s="2"/>
    </row>
    <row r="876" spans="1:60" ht="34" hidden="1" outlineLevel="1" x14ac:dyDescent="0.2">
      <c r="B876" s="82">
        <v>93</v>
      </c>
      <c r="C876" s="144" t="s">
        <v>864</v>
      </c>
      <c r="D876" s="144"/>
      <c r="E876" s="82" t="s">
        <v>52</v>
      </c>
      <c r="F876" s="143">
        <v>9.5004000000000008</v>
      </c>
      <c r="G876" s="142">
        <f>+[2]THKL!F876</f>
        <v>9.5004000000000008</v>
      </c>
      <c r="H876" s="132"/>
      <c r="I876" s="132"/>
      <c r="J876" s="132"/>
      <c r="K876" s="156" t="str">
        <f>$K$842</f>
        <v>Bao gồm</v>
      </c>
      <c r="L876" s="157">
        <f>$L$842</f>
        <v>1263000</v>
      </c>
      <c r="M876" s="157">
        <f>SUM(K876:L876)</f>
        <v>1263000</v>
      </c>
      <c r="N876" s="83">
        <f>IF(V876&lt;&gt;"VTC VHm",_xlfn.XLOOKUP(Z876,$AC$4015:$AC$4035,$AD$4015:$AD$4035,0)*M876,_xlfn.XLOOKUP(Z876,$AC$4015:$AC$4035,$AD$4015:$AD$4035,0)*L876)</f>
        <v>63150</v>
      </c>
      <c r="O876" s="83">
        <f>IF(V876&lt;&gt;"VTC VHm",_xlfn.XLOOKUP(Z876,$AC$4015:$AC$4035,$AE$4015:$AE$4035,0)*M876,_xlfn.XLOOKUP(Z876,$AC$4015:$AC$4035,$AE$4015:$AE$4035,0)*L876)</f>
        <v>0</v>
      </c>
      <c r="P876" s="83">
        <f>SUM(N876:O876)</f>
        <v>63150</v>
      </c>
      <c r="Q876" s="157">
        <f>M876*G876</f>
        <v>11999005.200000001</v>
      </c>
      <c r="R876" s="157">
        <f>G876*P876</f>
        <v>599950.26</v>
      </c>
      <c r="S876" s="83">
        <f>SUM(Q876:R876)</f>
        <v>12598955.460000001</v>
      </c>
      <c r="T876" s="156" t="s">
        <v>100</v>
      </c>
      <c r="U876" s="132"/>
      <c r="V876" s="132"/>
      <c r="W876" s="132"/>
      <c r="X876" s="44" t="s">
        <v>33</v>
      </c>
      <c r="Y876" s="44"/>
      <c r="Z876" s="44" t="s">
        <v>11</v>
      </c>
      <c r="AA876" s="44" t="s">
        <v>80</v>
      </c>
      <c r="AB876" s="2">
        <v>1106353.7104798113</v>
      </c>
      <c r="AC876" s="2">
        <v>10510802.791042401</v>
      </c>
      <c r="AD876" s="2">
        <f>+M876</f>
        <v>1263000</v>
      </c>
      <c r="AE876" s="2">
        <f>+AD876*14%</f>
        <v>176820.00000000003</v>
      </c>
      <c r="AF876" s="155">
        <f>+AD876*35%</f>
        <v>442050</v>
      </c>
      <c r="AG876" s="2">
        <f>+AD876*F876</f>
        <v>11999005.200000001</v>
      </c>
      <c r="AH876" s="2">
        <f>+AE876*F876</f>
        <v>1679860.7280000004</v>
      </c>
      <c r="AI876" s="2">
        <f>+AF876*F876</f>
        <v>4199651.82</v>
      </c>
      <c r="AJ876" s="2">
        <f>SUM(AG876:AI876)</f>
        <v>17878517.748000003</v>
      </c>
      <c r="AK876" s="2">
        <f>+AD876*G876</f>
        <v>11999005.200000001</v>
      </c>
      <c r="AL876" s="2">
        <f>+AE876*G876</f>
        <v>1679860.7280000004</v>
      </c>
      <c r="AM876" s="2">
        <f>+AF876*G876</f>
        <v>4199651.82</v>
      </c>
      <c r="AN876" s="155">
        <f>SUM(AK876:AM876)</f>
        <v>17878517.748000003</v>
      </c>
      <c r="AQ876" s="145" t="s">
        <v>525</v>
      </c>
      <c r="AU876" s="8" t="str">
        <f>+K876</f>
        <v>Bao gồm</v>
      </c>
      <c r="AV876" s="8">
        <f>+L876</f>
        <v>1263000</v>
      </c>
      <c r="AW876" s="2">
        <f>+M876</f>
        <v>1263000</v>
      </c>
      <c r="AX876" s="8">
        <f>F876*AW876</f>
        <v>11999005.200000001</v>
      </c>
      <c r="AY876" s="8">
        <f>IF(AQ876="CT",7%,5%)*AX876</f>
        <v>839930.36400000018</v>
      </c>
      <c r="AZ876" s="8">
        <f>AX876*2%</f>
        <v>239980.10400000002</v>
      </c>
      <c r="BA876" s="8">
        <f>IF(BB876&gt;0,0,AX876*5%)</f>
        <v>0</v>
      </c>
      <c r="BB876" s="8">
        <f>(AX876-BG876)*35%</f>
        <v>4199651.82</v>
      </c>
      <c r="BC876" s="8">
        <f>+AX876+AY876+AZ876+BA876+BB876</f>
        <v>17278567.488000002</v>
      </c>
      <c r="BD876" s="8">
        <f>AX876-AT876</f>
        <v>11999005.200000001</v>
      </c>
      <c r="BE876" s="2"/>
      <c r="BH876" s="2"/>
    </row>
    <row r="877" spans="1:60" ht="17" hidden="1" outlineLevel="1" x14ac:dyDescent="0.2">
      <c r="B877" s="82">
        <v>94</v>
      </c>
      <c r="C877" s="144" t="s">
        <v>863</v>
      </c>
      <c r="D877" s="144"/>
      <c r="E877" s="82" t="s">
        <v>450</v>
      </c>
      <c r="F877" s="143">
        <v>3.9302999999999999</v>
      </c>
      <c r="G877" s="142">
        <f>+[2]THKL!F877</f>
        <v>3.9302999999999999</v>
      </c>
      <c r="H877" s="132"/>
      <c r="I877" s="132"/>
      <c r="J877" s="132"/>
      <c r="K877" s="156" t="str">
        <f>$K$842</f>
        <v>Bao gồm</v>
      </c>
      <c r="L877" s="157">
        <f>'[3]BDG (XD)'!$Z$1119*10</f>
        <v>313040</v>
      </c>
      <c r="M877" s="157">
        <f>SUM(K877:L877)</f>
        <v>313040</v>
      </c>
      <c r="N877" s="83">
        <f>IF(V877&lt;&gt;"VTC VHm",_xlfn.XLOOKUP(Z877,$AC$4015:$AC$4035,$AD$4015:$AD$4035,0)*M877,_xlfn.XLOOKUP(Z877,$AC$4015:$AC$4035,$AD$4015:$AD$4035,0)*L877)</f>
        <v>15652</v>
      </c>
      <c r="O877" s="83">
        <f>IF(V877&lt;&gt;"VTC VHm",_xlfn.XLOOKUP(Z877,$AC$4015:$AC$4035,$AE$4015:$AE$4035,0)*M877,_xlfn.XLOOKUP(Z877,$AC$4015:$AC$4035,$AE$4015:$AE$4035,0)*L877)</f>
        <v>0</v>
      </c>
      <c r="P877" s="83">
        <f>SUM(N877:O877)</f>
        <v>15652</v>
      </c>
      <c r="Q877" s="157">
        <f>M877*G877</f>
        <v>1230341.112</v>
      </c>
      <c r="R877" s="157">
        <f>G877*P877</f>
        <v>61517.0556</v>
      </c>
      <c r="S877" s="83">
        <f>SUM(Q877:R877)</f>
        <v>1291858.1676</v>
      </c>
      <c r="T877" s="156" t="s">
        <v>50</v>
      </c>
      <c r="U877" s="132"/>
      <c r="V877" s="132"/>
      <c r="W877" s="132"/>
      <c r="X877" s="44" t="s">
        <v>33</v>
      </c>
      <c r="Y877" s="44"/>
      <c r="Z877" s="44" t="s">
        <v>11</v>
      </c>
      <c r="AA877" s="44" t="s">
        <v>80</v>
      </c>
      <c r="AB877" s="2">
        <v>295482.49397369998</v>
      </c>
      <c r="AC877" s="2">
        <v>1161334.846064833</v>
      </c>
      <c r="AD877" s="2">
        <f>+M877</f>
        <v>313040</v>
      </c>
      <c r="AE877" s="2">
        <f>+AD877*14%</f>
        <v>43825.600000000006</v>
      </c>
      <c r="AF877" s="155">
        <f>+AD877*35%</f>
        <v>109564</v>
      </c>
      <c r="AG877" s="2">
        <f>+AD877*F877</f>
        <v>1230341.112</v>
      </c>
      <c r="AH877" s="2">
        <f>+AE877*F877</f>
        <v>172247.75568000003</v>
      </c>
      <c r="AI877" s="2">
        <f>+AF877*F877</f>
        <v>430619.38919999998</v>
      </c>
      <c r="AJ877" s="2">
        <f>SUM(AG877:AI877)</f>
        <v>1833208.2568799998</v>
      </c>
      <c r="AK877" s="2">
        <f>+AD877*G877</f>
        <v>1230341.112</v>
      </c>
      <c r="AL877" s="2">
        <f>+AE877*G877</f>
        <v>172247.75568000003</v>
      </c>
      <c r="AM877" s="2">
        <f>+AF877*G877</f>
        <v>430619.38919999998</v>
      </c>
      <c r="AN877" s="155">
        <f>SUM(AK877:AM877)</f>
        <v>1833208.2568799998</v>
      </c>
      <c r="AQ877" s="145" t="s">
        <v>525</v>
      </c>
      <c r="AU877" s="8" t="str">
        <f>+K877</f>
        <v>Bao gồm</v>
      </c>
      <c r="AV877" s="8">
        <f>+L877</f>
        <v>313040</v>
      </c>
      <c r="AW877" s="2">
        <f>+M877</f>
        <v>313040</v>
      </c>
      <c r="AX877" s="8">
        <f>F877*AW877</f>
        <v>1230341.112</v>
      </c>
      <c r="AY877" s="8">
        <f>IF(AQ877="CT",7%,5%)*AX877</f>
        <v>86123.877840000001</v>
      </c>
      <c r="AZ877" s="8">
        <f>AX877*2%</f>
        <v>24606.822240000001</v>
      </c>
      <c r="BA877" s="8">
        <f>IF(BB877&gt;0,0,AX877*5%)</f>
        <v>0</v>
      </c>
      <c r="BB877" s="8">
        <f>(AX877-BG877)*35%</f>
        <v>430619.38919999998</v>
      </c>
      <c r="BC877" s="8">
        <f>+AX877+AY877+AZ877+BA877+BB877</f>
        <v>1771691.2012799997</v>
      </c>
      <c r="BD877" s="8">
        <f>AX877-AT877</f>
        <v>1230341.112</v>
      </c>
      <c r="BE877" s="2"/>
      <c r="BH877" s="2"/>
    </row>
    <row r="878" spans="1:60" ht="17" hidden="1" outlineLevel="1" x14ac:dyDescent="0.2">
      <c r="B878" s="82">
        <v>95</v>
      </c>
      <c r="C878" s="144" t="s">
        <v>862</v>
      </c>
      <c r="D878" s="144"/>
      <c r="E878" s="82" t="s">
        <v>91</v>
      </c>
      <c r="F878" s="143">
        <v>3.8899999999999997E-2</v>
      </c>
      <c r="G878" s="142">
        <f>+[2]THKL!F878</f>
        <v>3.8899999999999997E-2</v>
      </c>
      <c r="H878" s="132"/>
      <c r="I878" s="132"/>
      <c r="J878" s="132"/>
      <c r="K878" s="156">
        <f>$K$203</f>
        <v>118800000</v>
      </c>
      <c r="L878" s="157">
        <f>$L$203</f>
        <v>25904000</v>
      </c>
      <c r="M878" s="157">
        <f>SUM(K878:L878)</f>
        <v>144704000</v>
      </c>
      <c r="N878" s="83">
        <f>IF(V878&lt;&gt;"VTC VHm",_xlfn.XLOOKUP(Z878,$AC$4015:$AC$4035,$AD$4015:$AD$4035,0)*M878,_xlfn.XLOOKUP(Z878,$AC$4015:$AC$4035,$AD$4015:$AD$4035,0)*L878)</f>
        <v>0</v>
      </c>
      <c r="O878" s="83">
        <f>IF(V878&lt;&gt;"VTC VHm",_xlfn.XLOOKUP(Z878,$AC$4015:$AC$4035,$AE$4015:$AE$4035,0)*M878,_xlfn.XLOOKUP(Z878,$AC$4015:$AC$4035,$AE$4015:$AE$4035,0)*L878)</f>
        <v>43411200</v>
      </c>
      <c r="P878" s="83">
        <f>SUM(N878:O878)</f>
        <v>43411200</v>
      </c>
      <c r="Q878" s="157">
        <f>M878*G878</f>
        <v>5628985.5999999996</v>
      </c>
      <c r="R878" s="157">
        <f>G878*P878</f>
        <v>1688695.68</v>
      </c>
      <c r="S878" s="83">
        <f>SUM(Q878:R878)</f>
        <v>7317681.2799999993</v>
      </c>
      <c r="T878" s="156" t="s">
        <v>50</v>
      </c>
      <c r="U878" s="132"/>
      <c r="V878" s="132"/>
      <c r="W878" s="132"/>
      <c r="X878" s="44" t="s">
        <v>33</v>
      </c>
      <c r="Y878" s="44"/>
      <c r="Z878" s="44" t="s">
        <v>10</v>
      </c>
      <c r="AA878" s="44" t="s">
        <v>80</v>
      </c>
      <c r="AB878" s="2">
        <v>119080719.38970159</v>
      </c>
      <c r="AC878" s="2">
        <v>4632239.9842593912</v>
      </c>
      <c r="AD878" s="2">
        <f>+M878</f>
        <v>144704000</v>
      </c>
      <c r="AE878" s="2">
        <f>+AD878*14%</f>
        <v>20258560.000000004</v>
      </c>
      <c r="AF878" s="155">
        <f>+AD878*35%</f>
        <v>50646400</v>
      </c>
      <c r="AG878" s="2">
        <f>+AD878*F878</f>
        <v>5628985.5999999996</v>
      </c>
      <c r="AH878" s="2">
        <f>+AE878*F878</f>
        <v>788057.98400000005</v>
      </c>
      <c r="AI878" s="2">
        <f>+AF878*F878</f>
        <v>1970144.96</v>
      </c>
      <c r="AJ878" s="2">
        <f>SUM(AG878:AI878)</f>
        <v>8387188.5439999998</v>
      </c>
      <c r="AK878" s="2">
        <f>+AD878*G878</f>
        <v>5628985.5999999996</v>
      </c>
      <c r="AL878" s="2">
        <f>+AE878*G878</f>
        <v>788057.98400000005</v>
      </c>
      <c r="AM878" s="2">
        <f>+AF878*G878</f>
        <v>1970144.96</v>
      </c>
      <c r="AN878" s="155">
        <f>SUM(AK878:AM878)</f>
        <v>8387188.5439999998</v>
      </c>
      <c r="AQ878" s="145" t="s">
        <v>525</v>
      </c>
      <c r="AU878" s="8">
        <f>+K878</f>
        <v>118800000</v>
      </c>
      <c r="AV878" s="8">
        <f>+L878</f>
        <v>25904000</v>
      </c>
      <c r="AW878" s="2">
        <f>+M878</f>
        <v>144704000</v>
      </c>
      <c r="AX878" s="8">
        <f>F878*AW878</f>
        <v>5628985.5999999996</v>
      </c>
      <c r="AY878" s="8">
        <f>IF(AQ878="CT",7%,5%)*AX878</f>
        <v>394028.99200000003</v>
      </c>
      <c r="AZ878" s="8">
        <f>AX878*2%</f>
        <v>112579.712</v>
      </c>
      <c r="BA878" s="8">
        <f>IF(BB878&gt;0,0,AX878*5%)</f>
        <v>0</v>
      </c>
      <c r="BB878" s="8">
        <f>(AX878-BG878)*35%</f>
        <v>1970144.9599999997</v>
      </c>
      <c r="BC878" s="8">
        <f>+AX878+AY878+AZ878+BA878+BB878</f>
        <v>8105739.2639999995</v>
      </c>
      <c r="BD878" s="8">
        <f>AX878-AT878</f>
        <v>5628985.5999999996</v>
      </c>
      <c r="BE878" s="2"/>
      <c r="BH878" s="2"/>
    </row>
    <row r="879" spans="1:60" ht="17" hidden="1" outlineLevel="1" x14ac:dyDescent="0.2">
      <c r="B879" s="82">
        <v>96</v>
      </c>
      <c r="C879" s="144" t="s">
        <v>861</v>
      </c>
      <c r="D879" s="144"/>
      <c r="E879" s="82" t="s">
        <v>52</v>
      </c>
      <c r="F879" s="143">
        <v>4.851</v>
      </c>
      <c r="G879" s="142">
        <f>+[2]THKL!F879</f>
        <v>4.851</v>
      </c>
      <c r="H879" s="132"/>
      <c r="I879" s="132"/>
      <c r="J879" s="132"/>
      <c r="K879" s="156" t="str">
        <f>$K$204</f>
        <v>Bao gồm</v>
      </c>
      <c r="L879" s="157" t="str">
        <f>$L$204</f>
        <v>Bao gồm</v>
      </c>
      <c r="M879" s="157">
        <f>SUM(K879:L879)</f>
        <v>0</v>
      </c>
      <c r="N879" s="83">
        <f>IF(V879&lt;&gt;"VTC VHm",_xlfn.XLOOKUP(Z879,$AC$4015:$AC$4035,$AD$4015:$AD$4035,0)*M879,_xlfn.XLOOKUP(Z879,$AC$4015:$AC$4035,$AD$4015:$AD$4035,0)*L879)</f>
        <v>0</v>
      </c>
      <c r="O879" s="83">
        <f>IF(V879&lt;&gt;"VTC VHm",_xlfn.XLOOKUP(Z879,$AC$4015:$AC$4035,$AE$4015:$AE$4035,0)*M879,_xlfn.XLOOKUP(Z879,$AC$4015:$AC$4035,$AE$4015:$AE$4035,0)*L879)</f>
        <v>0</v>
      </c>
      <c r="P879" s="83">
        <f>SUM(N879:O879)</f>
        <v>0</v>
      </c>
      <c r="Q879" s="157">
        <f>M879*G879</f>
        <v>0</v>
      </c>
      <c r="R879" s="157">
        <f>G879*P879</f>
        <v>0</v>
      </c>
      <c r="S879" s="83">
        <f>SUM(Q879:R879)</f>
        <v>0</v>
      </c>
      <c r="T879" s="156" t="s">
        <v>50</v>
      </c>
      <c r="U879" s="132"/>
      <c r="V879" s="132"/>
      <c r="W879" s="132"/>
      <c r="X879" s="44" t="s">
        <v>33</v>
      </c>
      <c r="Y879" s="44"/>
      <c r="Z879" s="44" t="s">
        <v>10</v>
      </c>
      <c r="AA879" s="44" t="s">
        <v>80</v>
      </c>
      <c r="AB879" s="2">
        <v>229452.15517248271</v>
      </c>
      <c r="AC879" s="2">
        <v>1113072.4047417135</v>
      </c>
      <c r="AD879" s="2">
        <f>+M879</f>
        <v>0</v>
      </c>
      <c r="AE879" s="2">
        <f>+AD879*14%</f>
        <v>0</v>
      </c>
      <c r="AF879" s="155">
        <f>+AD879*35%</f>
        <v>0</v>
      </c>
      <c r="AG879" s="2">
        <f>+AD879*F879</f>
        <v>0</v>
      </c>
      <c r="AH879" s="2">
        <f>+AE879*F879</f>
        <v>0</v>
      </c>
      <c r="AI879" s="2">
        <f>+AF879*F879</f>
        <v>0</v>
      </c>
      <c r="AJ879" s="2">
        <f>SUM(AG879:AI879)</f>
        <v>0</v>
      </c>
      <c r="AK879" s="2">
        <f>+AD879*G879</f>
        <v>0</v>
      </c>
      <c r="AL879" s="2">
        <f>+AE879*G879</f>
        <v>0</v>
      </c>
      <c r="AM879" s="2">
        <f>+AF879*G879</f>
        <v>0</v>
      </c>
      <c r="AN879" s="155">
        <f>SUM(AK879:AM879)</f>
        <v>0</v>
      </c>
      <c r="AQ879" s="145" t="s">
        <v>525</v>
      </c>
      <c r="AU879" s="8" t="str">
        <f>+K879</f>
        <v>Bao gồm</v>
      </c>
      <c r="AV879" s="8" t="str">
        <f>+L879</f>
        <v>Bao gồm</v>
      </c>
      <c r="AW879" s="2">
        <f>+M879</f>
        <v>0</v>
      </c>
      <c r="AX879" s="8">
        <f>F879*AW879</f>
        <v>0</v>
      </c>
      <c r="AY879" s="8">
        <f>IF(AQ879="CT",7%,5%)*AX879</f>
        <v>0</v>
      </c>
      <c r="AZ879" s="8">
        <f>AX879*2%</f>
        <v>0</v>
      </c>
      <c r="BA879" s="8">
        <f>IF(BB879&gt;0,0,AX879*5%)</f>
        <v>0</v>
      </c>
      <c r="BB879" s="8">
        <f>(AX879-BG879)*35%</f>
        <v>0</v>
      </c>
      <c r="BC879" s="8">
        <f>+AX879+AY879+AZ879+BA879+BB879</f>
        <v>0</v>
      </c>
      <c r="BD879" s="8">
        <f>AX879-AT879</f>
        <v>0</v>
      </c>
      <c r="BE879" s="2"/>
      <c r="BH879" s="2"/>
    </row>
    <row r="880" spans="1:60" s="92" customFormat="1" ht="15.75" customHeight="1" collapsed="1" x14ac:dyDescent="0.2">
      <c r="B880" s="163"/>
      <c r="C880" s="164" t="s">
        <v>860</v>
      </c>
      <c r="D880" s="164"/>
      <c r="E880" s="163"/>
      <c r="F880" s="162"/>
      <c r="G880" s="149">
        <f>+[2]THKL!F880</f>
        <v>0</v>
      </c>
      <c r="H880" s="158"/>
      <c r="I880" s="158"/>
      <c r="J880" s="158"/>
      <c r="K880" s="159"/>
      <c r="L880" s="161"/>
      <c r="M880" s="161">
        <f>SUM(K880:L880)</f>
        <v>0</v>
      </c>
      <c r="N880" s="83">
        <f>IF(V880&lt;&gt;"VTC VHm",_xlfn.XLOOKUP(Z880,$AC$4015:$AC$4035,$AD$4015:$AD$4035,0)*M880,_xlfn.XLOOKUP(Z880,$AC$4015:$AC$4035,$AD$4015:$AD$4035,0)*L880)</f>
        <v>0</v>
      </c>
      <c r="O880" s="83">
        <f>IF(V880&lt;&gt;"VTC VHm",_xlfn.XLOOKUP(Z880,$AC$4015:$AC$4035,$AE$4015:$AE$4035,0)*M880,_xlfn.XLOOKUP(Z880,$AC$4015:$AC$4035,$AE$4015:$AE$4035,0)*L880)</f>
        <v>0</v>
      </c>
      <c r="P880" s="160">
        <f>SUM(N880:O880)</f>
        <v>0</v>
      </c>
      <c r="Q880" s="161">
        <f>M880*G880</f>
        <v>0</v>
      </c>
      <c r="R880" s="161">
        <f>G880*P880</f>
        <v>0</v>
      </c>
      <c r="S880" s="160">
        <f>SUM(Q880:R880)</f>
        <v>0</v>
      </c>
      <c r="T880" s="159"/>
      <c r="U880" s="158"/>
      <c r="V880" s="158"/>
      <c r="W880" s="158"/>
      <c r="X880" s="94" t="s">
        <v>33</v>
      </c>
      <c r="Y880" s="94"/>
      <c r="Z880" s="94"/>
      <c r="AA880" s="44" t="s">
        <v>80</v>
      </c>
      <c r="AB880" s="2"/>
      <c r="AC880" s="2">
        <v>0</v>
      </c>
      <c r="AD880" s="93">
        <f>+M880</f>
        <v>0</v>
      </c>
      <c r="AE880" s="93">
        <f>+AD880*14%</f>
        <v>0</v>
      </c>
      <c r="AF880" s="93">
        <f>+AD880*35%</f>
        <v>0</v>
      </c>
      <c r="AG880" s="93">
        <f>+AD880*F880</f>
        <v>0</v>
      </c>
      <c r="AH880" s="93">
        <f>+AE880*F880</f>
        <v>0</v>
      </c>
      <c r="AI880" s="93">
        <f>+AF880*F880</f>
        <v>0</v>
      </c>
      <c r="AJ880" s="93">
        <f>SUM(AG880:AI880)</f>
        <v>0</v>
      </c>
      <c r="AK880" s="93">
        <f>+AD880*G880</f>
        <v>0</v>
      </c>
      <c r="AL880" s="93">
        <f>+AE880*G880</f>
        <v>0</v>
      </c>
      <c r="AM880" s="93">
        <f>+AF880*G880</f>
        <v>0</v>
      </c>
      <c r="AN880" s="93">
        <f>SUM(AK880:AM880)</f>
        <v>0</v>
      </c>
      <c r="AQ880" s="145" t="s">
        <v>525</v>
      </c>
      <c r="AU880" s="8">
        <f>+K880</f>
        <v>0</v>
      </c>
      <c r="AV880" s="8">
        <f>+L880</f>
        <v>0</v>
      </c>
      <c r="AW880" s="2">
        <f>+M880</f>
        <v>0</v>
      </c>
      <c r="AX880" s="8">
        <f>F880*AW880</f>
        <v>0</v>
      </c>
      <c r="AY880" s="8">
        <f>IF(AQ880="CT",7%,5%)*AX880</f>
        <v>0</v>
      </c>
      <c r="AZ880" s="8">
        <f>AX880*2%</f>
        <v>0</v>
      </c>
      <c r="BA880" s="8">
        <f>IF(BB880&gt;0,0,AX880*5%)</f>
        <v>0</v>
      </c>
      <c r="BB880" s="8">
        <f>(AX880-BG880)*35%</f>
        <v>0</v>
      </c>
      <c r="BC880" s="8">
        <f>+AX880+AY880+AZ880+BA880+BB880</f>
        <v>0</v>
      </c>
      <c r="BD880" s="8">
        <f>AX880-AT880</f>
        <v>0</v>
      </c>
      <c r="BE880" s="2"/>
      <c r="BH880" s="2"/>
    </row>
    <row r="881" spans="1:60" ht="34" hidden="1" outlineLevel="1" x14ac:dyDescent="0.2">
      <c r="B881" s="82">
        <v>97</v>
      </c>
      <c r="C881" s="144" t="s">
        <v>859</v>
      </c>
      <c r="D881" s="144"/>
      <c r="E881" s="82" t="s">
        <v>104</v>
      </c>
      <c r="F881" s="143">
        <v>1.7729999999999999</v>
      </c>
      <c r="G881" s="142">
        <f>+[2]THKL!F881</f>
        <v>1.7729999999999999</v>
      </c>
      <c r="H881" s="132"/>
      <c r="I881" s="132"/>
      <c r="J881" s="132"/>
      <c r="K881" s="156" t="str">
        <f>$K$271</f>
        <v>Bao gồm</v>
      </c>
      <c r="L881" s="157">
        <f>$L$271</f>
        <v>1965722.2222222222</v>
      </c>
      <c r="M881" s="157">
        <f>SUM(K881:L881)</f>
        <v>1965722.2222222222</v>
      </c>
      <c r="N881" s="83">
        <f>IF(V881&lt;&gt;"VTC VHm",_xlfn.XLOOKUP(Z881,$AC$4015:$AC$4035,$AD$4015:$AD$4035,0)*M881,_xlfn.XLOOKUP(Z881,$AC$4015:$AC$4035,$AD$4015:$AD$4035,0)*L881)</f>
        <v>688002.77777777775</v>
      </c>
      <c r="O881" s="83">
        <f>IF(V881&lt;&gt;"VTC VHm",_xlfn.XLOOKUP(Z881,$AC$4015:$AC$4035,$AE$4015:$AE$4035,0)*M881,_xlfn.XLOOKUP(Z881,$AC$4015:$AC$4035,$AE$4015:$AE$4035,0)*L881)</f>
        <v>0</v>
      </c>
      <c r="P881" s="83">
        <f>SUM(N881:O881)</f>
        <v>688002.77777777775</v>
      </c>
      <c r="Q881" s="157">
        <f>M881*G881</f>
        <v>3485225.5</v>
      </c>
      <c r="R881" s="157">
        <f>G881*P881</f>
        <v>1219828.9249999998</v>
      </c>
      <c r="S881" s="83">
        <f>SUM(Q881:R881)</f>
        <v>4705054.4249999998</v>
      </c>
      <c r="T881" s="125" t="s">
        <v>103</v>
      </c>
      <c r="U881" s="132"/>
      <c r="V881" s="132"/>
      <c r="W881" s="132"/>
      <c r="X881" s="44" t="s">
        <v>33</v>
      </c>
      <c r="Y881" s="44"/>
      <c r="Z881" s="44" t="s">
        <v>16</v>
      </c>
      <c r="AA881" s="44" t="s">
        <v>80</v>
      </c>
      <c r="AB881" s="2">
        <v>2124078.4621387711</v>
      </c>
      <c r="AC881" s="2">
        <v>3765991.1133720409</v>
      </c>
      <c r="AD881" s="2">
        <f>+M881</f>
        <v>1965722.2222222222</v>
      </c>
      <c r="AE881" s="2">
        <f>+AD881*14%</f>
        <v>275201.11111111112</v>
      </c>
      <c r="AF881" s="155">
        <f>+AD881*35%</f>
        <v>688002.77777777775</v>
      </c>
      <c r="AG881" s="2">
        <f>+AD881*F881</f>
        <v>3485225.5</v>
      </c>
      <c r="AH881" s="2">
        <f>+AE881*F881</f>
        <v>487931.57</v>
      </c>
      <c r="AI881" s="2">
        <f>+AF881*F881</f>
        <v>1219828.9249999998</v>
      </c>
      <c r="AJ881" s="2">
        <f>SUM(AG881:AI881)</f>
        <v>5192985.9949999992</v>
      </c>
      <c r="AK881" s="2">
        <f>+AD881*G881</f>
        <v>3485225.5</v>
      </c>
      <c r="AL881" s="2">
        <f>+AE881*G881</f>
        <v>487931.57</v>
      </c>
      <c r="AM881" s="2">
        <f>+AF881*G881</f>
        <v>1219828.9249999998</v>
      </c>
      <c r="AN881" s="155">
        <f>SUM(AK881:AM881)</f>
        <v>5192985.9949999992</v>
      </c>
      <c r="AQ881" s="145" t="s">
        <v>525</v>
      </c>
      <c r="AU881" s="8">
        <f>+BH881</f>
        <v>250000</v>
      </c>
      <c r="AV881" s="8">
        <f>+L881</f>
        <v>1965722.2222222222</v>
      </c>
      <c r="AW881" s="2">
        <f>+AU881+AV881</f>
        <v>2215722.222222222</v>
      </c>
      <c r="AX881" s="8">
        <f>F881*AW881</f>
        <v>3928475.4999999995</v>
      </c>
      <c r="AY881" s="8">
        <f>IF(AQ881="CT",7%,5%)*AX881</f>
        <v>274993.28499999997</v>
      </c>
      <c r="AZ881" s="8">
        <f>AX881*2%</f>
        <v>78569.509999999995</v>
      </c>
      <c r="BA881" s="8">
        <f>IF(BB881&gt;0,0,AX881*5%)</f>
        <v>0</v>
      </c>
      <c r="BB881" s="8">
        <f>(AX881-BG881)*35%</f>
        <v>1374966.4249999998</v>
      </c>
      <c r="BC881" s="8">
        <f>+AX881+AY881+AZ881+BA881+BB881</f>
        <v>5657004.7199999988</v>
      </c>
      <c r="BD881" s="8">
        <f>AX881-AT881</f>
        <v>3928475.4999999995</v>
      </c>
      <c r="BE881" s="2"/>
      <c r="BH881" s="2">
        <v>250000</v>
      </c>
    </row>
    <row r="882" spans="1:60" ht="51" hidden="1" outlineLevel="1" x14ac:dyDescent="0.2">
      <c r="B882" s="82">
        <v>98</v>
      </c>
      <c r="C882" s="144" t="s">
        <v>764</v>
      </c>
      <c r="D882" s="144"/>
      <c r="E882" s="82" t="s">
        <v>91</v>
      </c>
      <c r="F882" s="143">
        <v>0.12470000000000001</v>
      </c>
      <c r="G882" s="142">
        <f>+[2]THKL!F882</f>
        <v>0.12470000000000001</v>
      </c>
      <c r="H882" s="132"/>
      <c r="I882" s="132"/>
      <c r="J882" s="132"/>
      <c r="K882" s="156">
        <f>$K$4010*1000</f>
        <v>15050000</v>
      </c>
      <c r="L882" s="157">
        <f>'[3]BDG (XD)'!$AA$966*1000</f>
        <v>7690671</v>
      </c>
      <c r="M882" s="157">
        <f>SUM(K882:L882)</f>
        <v>22740671</v>
      </c>
      <c r="N882" s="83">
        <f>IF(V882&lt;&gt;"VTC VHm",_xlfn.XLOOKUP(Z882,$AC$4015:$AC$4035,$AD$4015:$AD$4035,0)*M882,_xlfn.XLOOKUP(Z882,$AC$4015:$AC$4035,$AD$4015:$AD$4035,0)*L882)</f>
        <v>2691734.8499999996</v>
      </c>
      <c r="O882" s="83">
        <f>IF(V882&lt;&gt;"VTC VHm",_xlfn.XLOOKUP(Z882,$AC$4015:$AC$4035,$AE$4015:$AE$4035,0)*M882,_xlfn.XLOOKUP(Z882,$AC$4015:$AC$4035,$AE$4015:$AE$4035,0)*L882)</f>
        <v>0</v>
      </c>
      <c r="P882" s="83">
        <f>SUM(N882:O882)</f>
        <v>2691734.8499999996</v>
      </c>
      <c r="Q882" s="157">
        <f>M882*G882</f>
        <v>2835761.6737000002</v>
      </c>
      <c r="R882" s="157">
        <f>G882*P882</f>
        <v>335659.33579499996</v>
      </c>
      <c r="S882" s="83">
        <f>SUM(Q882:R882)</f>
        <v>3171421.0094950004</v>
      </c>
      <c r="T882" s="156"/>
      <c r="U882" s="132"/>
      <c r="V882" s="82" t="s">
        <v>34</v>
      </c>
      <c r="W882" s="132"/>
      <c r="X882" s="44" t="s">
        <v>33</v>
      </c>
      <c r="Y882" s="44"/>
      <c r="Z882" s="44" t="s">
        <v>16</v>
      </c>
      <c r="AA882" s="44" t="s">
        <v>80</v>
      </c>
      <c r="AB882" s="2">
        <v>24121329.560974319</v>
      </c>
      <c r="AC882" s="2">
        <v>3007929.7962534977</v>
      </c>
      <c r="AD882" s="2">
        <f>+M882</f>
        <v>22740671</v>
      </c>
      <c r="AE882" s="2">
        <f>+AD882*14%</f>
        <v>3183693.9400000004</v>
      </c>
      <c r="AF882" s="155">
        <f>+AD882*35%</f>
        <v>7959234.8499999996</v>
      </c>
      <c r="AG882" s="2">
        <f>+AD882*F882</f>
        <v>2835761.6737000002</v>
      </c>
      <c r="AH882" s="2">
        <f>+AE882*F882</f>
        <v>397006.63431800005</v>
      </c>
      <c r="AI882" s="2">
        <f>+AF882*F882</f>
        <v>992516.58579499996</v>
      </c>
      <c r="AJ882" s="2">
        <f>SUM(AG882:AI882)</f>
        <v>4225284.8938130001</v>
      </c>
      <c r="AK882" s="2">
        <f>+AD882*G882</f>
        <v>2835761.6737000002</v>
      </c>
      <c r="AL882" s="2">
        <f>+AE882*G882</f>
        <v>397006.63431800005</v>
      </c>
      <c r="AM882" s="2">
        <f>+AF882*G882</f>
        <v>992516.58579499996</v>
      </c>
      <c r="AN882" s="155">
        <f>SUM(AK882:AM882)</f>
        <v>4225284.8938130001</v>
      </c>
      <c r="AQ882" s="145" t="s">
        <v>525</v>
      </c>
      <c r="AU882" s="8">
        <f>+K882</f>
        <v>15050000</v>
      </c>
      <c r="AV882" s="8">
        <f>+L882</f>
        <v>7690671</v>
      </c>
      <c r="AW882" s="2">
        <f>+M882</f>
        <v>22740671</v>
      </c>
      <c r="AX882" s="8">
        <f>F882*AW882</f>
        <v>2835761.6737000002</v>
      </c>
      <c r="AY882" s="8">
        <f>IF(AQ882="CT",7%,5%)*AX882</f>
        <v>198503.31715900003</v>
      </c>
      <c r="AZ882" s="8">
        <f>AX882*2%</f>
        <v>56715.233474000008</v>
      </c>
      <c r="BA882" s="8">
        <f>IF(BB882&gt;0,0,AX882*5%)</f>
        <v>0</v>
      </c>
      <c r="BB882" s="8">
        <f>(AX882-BG882)*35%</f>
        <v>335659.33579500002</v>
      </c>
      <c r="BC882" s="8">
        <f>+AX882+AY882+AZ882+BA882+BB882</f>
        <v>3426639.5601280001</v>
      </c>
      <c r="BD882" s="8">
        <f>AX882-AT882</f>
        <v>2835761.6737000002</v>
      </c>
      <c r="BE882" s="2"/>
      <c r="BG882" s="7">
        <f>+K882*F882</f>
        <v>1876735</v>
      </c>
      <c r="BH882" s="2"/>
    </row>
    <row r="883" spans="1:60" ht="34" hidden="1" outlineLevel="1" x14ac:dyDescent="0.2">
      <c r="B883" s="82">
        <v>99</v>
      </c>
      <c r="C883" s="144" t="s">
        <v>157</v>
      </c>
      <c r="D883" s="144"/>
      <c r="E883" s="82" t="s">
        <v>91</v>
      </c>
      <c r="F883" s="143">
        <v>0.40050000000000002</v>
      </c>
      <c r="G883" s="142">
        <f>+[2]THKL!F883</f>
        <v>0.40050000000000002</v>
      </c>
      <c r="H883" s="132"/>
      <c r="I883" s="132"/>
      <c r="J883" s="132"/>
      <c r="K883" s="156">
        <f>$K$16</f>
        <v>29073975</v>
      </c>
      <c r="L883" s="157">
        <f>$L$16</f>
        <v>12460275</v>
      </c>
      <c r="M883" s="157">
        <f>SUM(K883:L883)</f>
        <v>41534250</v>
      </c>
      <c r="N883" s="83">
        <f>IF(V883&lt;&gt;"VTC VHm",_xlfn.XLOOKUP(Z883,$AC$4015:$AC$4035,$AD$4015:$AD$4035,0)*M883,_xlfn.XLOOKUP(Z883,$AC$4015:$AC$4035,$AD$4015:$AD$4035,0)*L883)</f>
        <v>4361096.25</v>
      </c>
      <c r="O883" s="83">
        <f>IF(V883&lt;&gt;"VTC VHm",_xlfn.XLOOKUP(Z883,$AC$4015:$AC$4035,$AE$4015:$AE$4035,0)*M883,_xlfn.XLOOKUP(Z883,$AC$4015:$AC$4035,$AE$4015:$AE$4035,0)*L883)</f>
        <v>0</v>
      </c>
      <c r="P883" s="83">
        <f>SUM(N883:O883)</f>
        <v>4361096.25</v>
      </c>
      <c r="Q883" s="157">
        <f>M883*G883</f>
        <v>16634467.125000002</v>
      </c>
      <c r="R883" s="157">
        <f>G883*P883</f>
        <v>1746619.0481250002</v>
      </c>
      <c r="S883" s="83">
        <f>SUM(Q883:R883)</f>
        <v>18381086.173125003</v>
      </c>
      <c r="T883" s="156" t="s">
        <v>50</v>
      </c>
      <c r="U883" s="132"/>
      <c r="V883" s="82" t="s">
        <v>34</v>
      </c>
      <c r="W883" s="132"/>
      <c r="X883" s="44" t="s">
        <v>33</v>
      </c>
      <c r="Y883" s="44"/>
      <c r="Z883" s="44" t="s">
        <v>16</v>
      </c>
      <c r="AA883" s="44" t="s">
        <v>80</v>
      </c>
      <c r="AB883" s="2">
        <v>34935138.757555217</v>
      </c>
      <c r="AC883" s="2">
        <v>13991523.072400864</v>
      </c>
      <c r="AD883" s="2">
        <f>+M883</f>
        <v>41534250</v>
      </c>
      <c r="AE883" s="2">
        <f>+AD883*14%</f>
        <v>5814795.0000000009</v>
      </c>
      <c r="AF883" s="155">
        <f>+AD883*35%</f>
        <v>14536987.5</v>
      </c>
      <c r="AG883" s="2">
        <f>+AD883*F883</f>
        <v>16634467.125000002</v>
      </c>
      <c r="AH883" s="2">
        <f>+AE883*F883</f>
        <v>2328825.3975000004</v>
      </c>
      <c r="AI883" s="2">
        <f>+AF883*F883</f>
        <v>5822063.4937500004</v>
      </c>
      <c r="AJ883" s="2">
        <f>SUM(AG883:AI883)</f>
        <v>24785356.016249999</v>
      </c>
      <c r="AK883" s="2">
        <f>+AD883*G883</f>
        <v>16634467.125000002</v>
      </c>
      <c r="AL883" s="2">
        <f>+AE883*G883</f>
        <v>2328825.3975000004</v>
      </c>
      <c r="AM883" s="2">
        <f>+AF883*G883</f>
        <v>5822063.4937500004</v>
      </c>
      <c r="AN883" s="155">
        <f>SUM(AK883:AM883)</f>
        <v>24785356.016249999</v>
      </c>
      <c r="AQ883" s="145" t="s">
        <v>525</v>
      </c>
      <c r="AU883" s="8">
        <f>+K883</f>
        <v>29073975</v>
      </c>
      <c r="AV883" s="8">
        <f>+L883</f>
        <v>12460275</v>
      </c>
      <c r="AW883" s="2">
        <f>+M883</f>
        <v>41534250</v>
      </c>
      <c r="AX883" s="8">
        <f>F883*AW883</f>
        <v>16634467.125000002</v>
      </c>
      <c r="AY883" s="8">
        <f>IF(AQ883="CT",7%,5%)*AX883</f>
        <v>1164412.6987500002</v>
      </c>
      <c r="AZ883" s="8">
        <f>AX883*2%</f>
        <v>332689.34250000003</v>
      </c>
      <c r="BA883" s="8">
        <f>IF(BB883&gt;0,0,AX883*5%)</f>
        <v>0</v>
      </c>
      <c r="BB883" s="8">
        <f>(AX883-BG883)*35%</f>
        <v>5822063.4937500004</v>
      </c>
      <c r="BC883" s="8">
        <f>+AX883+AY883+AZ883+BA883+BB883</f>
        <v>23953632.660000004</v>
      </c>
      <c r="BD883" s="8">
        <f>AX883-AT883</f>
        <v>16634467.125000002</v>
      </c>
      <c r="BE883" s="2"/>
      <c r="BH883" s="2"/>
    </row>
    <row r="884" spans="1:60" ht="34" hidden="1" outlineLevel="1" x14ac:dyDescent="0.2">
      <c r="B884" s="82">
        <v>100</v>
      </c>
      <c r="C884" s="144" t="s">
        <v>156</v>
      </c>
      <c r="D884" s="144"/>
      <c r="E884" s="82" t="s">
        <v>91</v>
      </c>
      <c r="F884" s="143">
        <v>0.40050000000000002</v>
      </c>
      <c r="G884" s="142">
        <f>+[2]THKL!F884</f>
        <v>0.40050000000000002</v>
      </c>
      <c r="H884" s="132"/>
      <c r="I884" s="132"/>
      <c r="J884" s="132"/>
      <c r="K884" s="48" t="s">
        <v>89</v>
      </c>
      <c r="L884" s="47" t="s">
        <v>89</v>
      </c>
      <c r="M884" s="47">
        <f>SUM(K884:L884)</f>
        <v>0</v>
      </c>
      <c r="N884" s="83">
        <f>IF(V884&lt;&gt;"VTC VHm",_xlfn.XLOOKUP(Z884,$AC$4015:$AC$4035,$AD$4015:$AD$4035,0)*M884,_xlfn.XLOOKUP(Z884,$AC$4015:$AC$4035,$AD$4015:$AD$4035,0)*L884)</f>
        <v>0</v>
      </c>
      <c r="O884" s="83">
        <f>IF(V884&lt;&gt;"VTC VHm",_xlfn.XLOOKUP(Z884,$AC$4015:$AC$4035,$AE$4015:$AE$4035,0)*M884,_xlfn.XLOOKUP(Z884,$AC$4015:$AC$4035,$AE$4015:$AE$4035,0)*L884)</f>
        <v>0</v>
      </c>
      <c r="P884" s="83">
        <f>SUM(N884:O884)</f>
        <v>0</v>
      </c>
      <c r="Q884" s="47">
        <f>M884*G884</f>
        <v>0</v>
      </c>
      <c r="R884" s="47">
        <f>G884*P884</f>
        <v>0</v>
      </c>
      <c r="S884" s="83">
        <f>SUM(Q884:R884)</f>
        <v>0</v>
      </c>
      <c r="T884" s="48" t="s">
        <v>50</v>
      </c>
      <c r="U884" s="132"/>
      <c r="V884" s="82"/>
      <c r="W884" s="132"/>
      <c r="X884" s="44" t="s">
        <v>33</v>
      </c>
      <c r="Y884" s="44"/>
      <c r="Z884" s="44" t="s">
        <v>16</v>
      </c>
      <c r="AA884" s="44" t="s">
        <v>80</v>
      </c>
      <c r="AB884" s="2">
        <v>7872000.4009100944</v>
      </c>
      <c r="AC884" s="2">
        <v>3152736.1605644929</v>
      </c>
      <c r="AD884" s="2">
        <f>+M884</f>
        <v>0</v>
      </c>
      <c r="AE884" s="2">
        <f>+AD884*14%</f>
        <v>0</v>
      </c>
      <c r="AF884" s="2">
        <f>+AD884*35%</f>
        <v>0</v>
      </c>
      <c r="AG884" s="2">
        <f>+AD884*F884</f>
        <v>0</v>
      </c>
      <c r="AH884" s="2">
        <f>+AE884*F884</f>
        <v>0</v>
      </c>
      <c r="AI884" s="2">
        <f>+AF884*F884</f>
        <v>0</v>
      </c>
      <c r="AJ884" s="2">
        <f>SUM(AG884:AI884)</f>
        <v>0</v>
      </c>
      <c r="AK884" s="2">
        <f>+AD884*G884</f>
        <v>0</v>
      </c>
      <c r="AL884" s="2">
        <f>+AE884*G884</f>
        <v>0</v>
      </c>
      <c r="AM884" s="2">
        <f>+AF884*G884</f>
        <v>0</v>
      </c>
      <c r="AN884" s="2">
        <f>SUM(AK884:AM884)</f>
        <v>0</v>
      </c>
      <c r="AQ884" s="145" t="s">
        <v>525</v>
      </c>
      <c r="AU884" s="8" t="str">
        <f>+K884</f>
        <v>Bao gồm</v>
      </c>
      <c r="AV884" s="8" t="str">
        <f>+L884</f>
        <v>Bao gồm</v>
      </c>
      <c r="AW884" s="2">
        <f>+M884</f>
        <v>0</v>
      </c>
      <c r="AX884" s="8">
        <f>F884*AW884</f>
        <v>0</v>
      </c>
      <c r="AY884" s="8">
        <f>IF(AQ884="CT",7%,5%)*AX884</f>
        <v>0</v>
      </c>
      <c r="AZ884" s="8">
        <f>AX884*2%</f>
        <v>0</v>
      </c>
      <c r="BA884" s="8">
        <f>IF(BB884&gt;0,0,AX884*5%)</f>
        <v>0</v>
      </c>
      <c r="BB884" s="8">
        <f>(AX884-BG884)*35%</f>
        <v>0</v>
      </c>
      <c r="BC884" s="8">
        <f>+AX884+AY884+AZ884+BA884+BB884</f>
        <v>0</v>
      </c>
      <c r="BD884" s="8">
        <f>AX884-AT884</f>
        <v>0</v>
      </c>
      <c r="BE884" s="2"/>
      <c r="BH884" s="2"/>
    </row>
    <row r="885" spans="1:60" ht="17" hidden="1" outlineLevel="1" x14ac:dyDescent="0.2">
      <c r="B885" s="82">
        <v>101</v>
      </c>
      <c r="C885" s="144" t="s">
        <v>858</v>
      </c>
      <c r="D885" s="144"/>
      <c r="E885" s="82" t="s">
        <v>120</v>
      </c>
      <c r="F885" s="143">
        <v>0.22159999999999999</v>
      </c>
      <c r="G885" s="142">
        <f>+[2]THKL!F885</f>
        <v>0.22159999999999999</v>
      </c>
      <c r="H885" s="132"/>
      <c r="I885" s="132"/>
      <c r="J885" s="132"/>
      <c r="K885" s="156" t="s">
        <v>89</v>
      </c>
      <c r="L885" s="157">
        <f>'[3]BDG (XD)'!$AA$1123*100</f>
        <v>36278130.841121487</v>
      </c>
      <c r="M885" s="157">
        <f>SUM(K885:L885)</f>
        <v>36278130.841121487</v>
      </c>
      <c r="N885" s="83">
        <f>IF(V885&lt;&gt;"VTC VHm",_xlfn.XLOOKUP(Z885,$AC$4015:$AC$4035,$AD$4015:$AD$4035,0)*M885,_xlfn.XLOOKUP(Z885,$AC$4015:$AC$4035,$AD$4015:$AD$4035,0)*L885)</f>
        <v>12697345.794392521</v>
      </c>
      <c r="O885" s="83">
        <f>IF(V885&lt;&gt;"VTC VHm",_xlfn.XLOOKUP(Z885,$AC$4015:$AC$4035,$AE$4015:$AE$4035,0)*M885,_xlfn.XLOOKUP(Z885,$AC$4015:$AC$4035,$AE$4015:$AE$4035,0)*L885)</f>
        <v>0</v>
      </c>
      <c r="P885" s="83">
        <f>SUM(N885:O885)</f>
        <v>12697345.794392521</v>
      </c>
      <c r="Q885" s="157">
        <f>M885*G885</f>
        <v>8039233.7943925215</v>
      </c>
      <c r="R885" s="157">
        <f>G885*P885</f>
        <v>2813731.8280373826</v>
      </c>
      <c r="S885" s="83">
        <f>SUM(Q885:R885)</f>
        <v>10852965.622429904</v>
      </c>
      <c r="T885" s="156"/>
      <c r="U885" s="132"/>
      <c r="V885" s="132"/>
      <c r="W885" s="132"/>
      <c r="X885" s="44" t="s">
        <v>33</v>
      </c>
      <c r="Y885" s="44"/>
      <c r="Z885" s="44" t="s">
        <v>16</v>
      </c>
      <c r="AA885" s="44" t="s">
        <v>80</v>
      </c>
      <c r="AB885" s="2">
        <v>18568216.476768751</v>
      </c>
      <c r="AC885" s="2">
        <v>4114716.7712519551</v>
      </c>
      <c r="AD885" s="2">
        <f>+M885</f>
        <v>36278130.841121487</v>
      </c>
      <c r="AE885" s="2">
        <f>+AD885*14%</f>
        <v>5078938.3177570086</v>
      </c>
      <c r="AF885" s="155">
        <f>+AD885*35%</f>
        <v>12697345.794392521</v>
      </c>
      <c r="AG885" s="2">
        <f>+AD885*F885</f>
        <v>8039233.7943925215</v>
      </c>
      <c r="AH885" s="2">
        <f>+AE885*F885</f>
        <v>1125492.7312149531</v>
      </c>
      <c r="AI885" s="2">
        <f>+AF885*F885</f>
        <v>2813731.8280373826</v>
      </c>
      <c r="AJ885" s="2">
        <f>SUM(AG885:AI885)</f>
        <v>11978458.353644857</v>
      </c>
      <c r="AK885" s="2">
        <f>+AD885*G885</f>
        <v>8039233.7943925215</v>
      </c>
      <c r="AL885" s="2">
        <f>+AE885*G885</f>
        <v>1125492.7312149531</v>
      </c>
      <c r="AM885" s="2">
        <f>+AF885*G885</f>
        <v>2813731.8280373826</v>
      </c>
      <c r="AN885" s="155">
        <f>SUM(AK885:AM885)</f>
        <v>11978458.353644857</v>
      </c>
      <c r="AQ885" s="145" t="s">
        <v>525</v>
      </c>
      <c r="AU885" s="8" t="str">
        <f>+K885</f>
        <v>Bao gồm</v>
      </c>
      <c r="AV885" s="8">
        <f>+L885</f>
        <v>36278130.841121487</v>
      </c>
      <c r="AW885" s="2">
        <f>+M885</f>
        <v>36278130.841121487</v>
      </c>
      <c r="AX885" s="8">
        <f>F885*AW885</f>
        <v>8039233.7943925215</v>
      </c>
      <c r="AY885" s="8">
        <f>IF(AQ885="CT",7%,5%)*AX885</f>
        <v>562746.36560747656</v>
      </c>
      <c r="AZ885" s="8">
        <f>AX885*2%</f>
        <v>160784.67588785043</v>
      </c>
      <c r="BA885" s="8">
        <f>IF(BB885&gt;0,0,AX885*5%)</f>
        <v>0</v>
      </c>
      <c r="BB885" s="8">
        <f>(AX885-BG885)*35%</f>
        <v>2813731.8280373826</v>
      </c>
      <c r="BC885" s="8">
        <f>+AX885+AY885+AZ885+BA885+BB885</f>
        <v>11576496.663925232</v>
      </c>
      <c r="BD885" s="8">
        <f>AX885-AT885</f>
        <v>8039233.7943925215</v>
      </c>
      <c r="BE885" s="2"/>
      <c r="BH885" s="2"/>
    </row>
    <row r="886" spans="1:60" s="92" customFormat="1" ht="15.75" customHeight="1" collapsed="1" x14ac:dyDescent="0.2">
      <c r="B886" s="163"/>
      <c r="C886" s="164" t="s">
        <v>99</v>
      </c>
      <c r="D886" s="164"/>
      <c r="E886" s="163"/>
      <c r="F886" s="162"/>
      <c r="G886" s="149">
        <f>+[2]THKL!F886</f>
        <v>0</v>
      </c>
      <c r="H886" s="158"/>
      <c r="I886" s="158"/>
      <c r="J886" s="158"/>
      <c r="K886" s="159"/>
      <c r="L886" s="161"/>
      <c r="M886" s="161">
        <f>SUM(K886:L886)</f>
        <v>0</v>
      </c>
      <c r="N886" s="83">
        <f>IF(V886&lt;&gt;"VTC VHm",_xlfn.XLOOKUP(Z886,$AC$4015:$AC$4035,$AD$4015:$AD$4035,0)*M886,_xlfn.XLOOKUP(Z886,$AC$4015:$AC$4035,$AD$4015:$AD$4035,0)*L886)</f>
        <v>0</v>
      </c>
      <c r="O886" s="83">
        <f>IF(V886&lt;&gt;"VTC VHm",_xlfn.XLOOKUP(Z886,$AC$4015:$AC$4035,$AE$4015:$AE$4035,0)*M886,_xlfn.XLOOKUP(Z886,$AC$4015:$AC$4035,$AE$4015:$AE$4035,0)*L886)</f>
        <v>0</v>
      </c>
      <c r="P886" s="160">
        <f>SUM(N886:O886)</f>
        <v>0</v>
      </c>
      <c r="Q886" s="161">
        <f>M886*G886</f>
        <v>0</v>
      </c>
      <c r="R886" s="161">
        <f>G886*P886</f>
        <v>0</v>
      </c>
      <c r="S886" s="160">
        <f>SUM(Q886:R886)</f>
        <v>0</v>
      </c>
      <c r="T886" s="159"/>
      <c r="U886" s="158"/>
      <c r="V886" s="158"/>
      <c r="W886" s="158"/>
      <c r="X886" s="94" t="s">
        <v>33</v>
      </c>
      <c r="Y886" s="94"/>
      <c r="Z886" s="94"/>
      <c r="AA886" s="44" t="s">
        <v>80</v>
      </c>
      <c r="AB886" s="2"/>
      <c r="AC886" s="2">
        <v>0</v>
      </c>
      <c r="AD886" s="93">
        <f>+M886</f>
        <v>0</v>
      </c>
      <c r="AE886" s="93">
        <f>+AD886*14%</f>
        <v>0</v>
      </c>
      <c r="AF886" s="93">
        <f>+AD886*35%</f>
        <v>0</v>
      </c>
      <c r="AG886" s="93">
        <f>+AD886*F886</f>
        <v>0</v>
      </c>
      <c r="AH886" s="93">
        <f>+AE886*F886</f>
        <v>0</v>
      </c>
      <c r="AI886" s="93">
        <f>+AF886*F886</f>
        <v>0</v>
      </c>
      <c r="AJ886" s="93">
        <f>SUM(AG886:AI886)</f>
        <v>0</v>
      </c>
      <c r="AK886" s="93">
        <f>+AD886*G886</f>
        <v>0</v>
      </c>
      <c r="AL886" s="93">
        <f>+AE886*G886</f>
        <v>0</v>
      </c>
      <c r="AM886" s="93">
        <f>+AF886*G886</f>
        <v>0</v>
      </c>
      <c r="AN886" s="93">
        <f>SUM(AK886:AM886)</f>
        <v>0</v>
      </c>
      <c r="AQ886" s="145" t="s">
        <v>525</v>
      </c>
      <c r="AU886" s="8">
        <f>+K886</f>
        <v>0</v>
      </c>
      <c r="AV886" s="8">
        <f>+L886</f>
        <v>0</v>
      </c>
      <c r="AW886" s="2">
        <f>+M886</f>
        <v>0</v>
      </c>
      <c r="AX886" s="8">
        <f>F886*AW886</f>
        <v>0</v>
      </c>
      <c r="AY886" s="8">
        <f>IF(AQ886="CT",7%,5%)*AX886</f>
        <v>0</v>
      </c>
      <c r="AZ886" s="8">
        <f>AX886*2%</f>
        <v>0</v>
      </c>
      <c r="BA886" s="8">
        <f>IF(BB886&gt;0,0,AX886*5%)</f>
        <v>0</v>
      </c>
      <c r="BB886" s="8">
        <f>(AX886-BG886)*35%</f>
        <v>0</v>
      </c>
      <c r="BC886" s="8">
        <f>+AX886+AY886+AZ886+BA886+BB886</f>
        <v>0</v>
      </c>
      <c r="BD886" s="8">
        <f>AX886-AT886</f>
        <v>0</v>
      </c>
      <c r="BE886" s="2"/>
      <c r="BH886" s="2"/>
    </row>
    <row r="887" spans="1:60" ht="51" hidden="1" outlineLevel="1" x14ac:dyDescent="0.2">
      <c r="A887" s="1" t="s">
        <v>82</v>
      </c>
      <c r="B887" s="82">
        <v>102</v>
      </c>
      <c r="C887" s="144" t="s">
        <v>1236</v>
      </c>
      <c r="D887" s="144"/>
      <c r="E887" s="82" t="s">
        <v>85</v>
      </c>
      <c r="F887" s="143">
        <v>136</v>
      </c>
      <c r="G887" s="142">
        <f>+[2]THKL!F887</f>
        <v>136</v>
      </c>
      <c r="H887" s="132"/>
      <c r="I887" s="132"/>
      <c r="J887" s="132"/>
      <c r="K887" s="156" t="str">
        <f>$K$249</f>
        <v>Bao gồm</v>
      </c>
      <c r="L887" s="222">
        <v>952486</v>
      </c>
      <c r="M887" s="157">
        <f>SUM(K887:L887)</f>
        <v>952486</v>
      </c>
      <c r="N887" s="83">
        <f>IF(V887&lt;&gt;"VTC VHm",_xlfn.XLOOKUP(Z887,$AC$4015:$AC$4035,$AD$4015:$AD$4035,0)*M887,_xlfn.XLOOKUP(Z887,$AC$4015:$AC$4035,$AD$4015:$AD$4035,0)*L887)</f>
        <v>0</v>
      </c>
      <c r="O887" s="83">
        <f>IF(V887&lt;&gt;"VTC VHm",_xlfn.XLOOKUP(Z887,$AC$4015:$AC$4035,$AE$4015:$AE$4035,0)*M887,_xlfn.XLOOKUP(Z887,$AC$4015:$AC$4035,$AE$4015:$AE$4035,0)*L887)</f>
        <v>0</v>
      </c>
      <c r="P887" s="83">
        <f>SUM(N887:O887)</f>
        <v>0</v>
      </c>
      <c r="Q887" s="157">
        <f>M887*G887</f>
        <v>129538096</v>
      </c>
      <c r="R887" s="157">
        <f>G887*P887</f>
        <v>0</v>
      </c>
      <c r="S887" s="83">
        <f>SUM(Q887:R887)</f>
        <v>129538096</v>
      </c>
      <c r="T887" s="156" t="s">
        <v>457</v>
      </c>
      <c r="U887" s="132"/>
      <c r="V887" s="132"/>
      <c r="W887" s="132"/>
      <c r="X887" s="44" t="s">
        <v>33</v>
      </c>
      <c r="Y887" s="44"/>
      <c r="Z887" s="44" t="s">
        <v>1</v>
      </c>
      <c r="AA887" s="44" t="s">
        <v>80</v>
      </c>
      <c r="AB887" s="2">
        <v>698911.125</v>
      </c>
      <c r="AC887" s="2">
        <v>95051913</v>
      </c>
      <c r="AD887" s="2">
        <f>+M887</f>
        <v>952486</v>
      </c>
      <c r="AE887" s="2">
        <f>+AD887*14%</f>
        <v>133348.04</v>
      </c>
      <c r="AF887" s="155">
        <f>+AD887*35%</f>
        <v>333370.09999999998</v>
      </c>
      <c r="AG887" s="2">
        <f>+AD887*F887</f>
        <v>129538096</v>
      </c>
      <c r="AH887" s="2">
        <f>+AE887*F887</f>
        <v>18135333.440000001</v>
      </c>
      <c r="AI887" s="2">
        <f>+AF887*F887</f>
        <v>45338333.599999994</v>
      </c>
      <c r="AJ887" s="2">
        <f>SUM(AG887:AI887)</f>
        <v>193011763.03999999</v>
      </c>
      <c r="AK887" s="2">
        <f>+AD887*G887</f>
        <v>129538096</v>
      </c>
      <c r="AL887" s="2">
        <f>+AE887*G887</f>
        <v>18135333.440000001</v>
      </c>
      <c r="AM887" s="2">
        <f>+AF887*G887</f>
        <v>45338333.599999994</v>
      </c>
      <c r="AN887" s="155">
        <f>SUM(AK887:AM887)</f>
        <v>193011763.03999999</v>
      </c>
      <c r="AQ887" s="145" t="s">
        <v>525</v>
      </c>
      <c r="AU887" s="8" t="str">
        <f>+K887</f>
        <v>Bao gồm</v>
      </c>
      <c r="AV887" s="8">
        <f>+L887</f>
        <v>952486</v>
      </c>
      <c r="AW887" s="2">
        <f>+M887</f>
        <v>952486</v>
      </c>
      <c r="AX887" s="8">
        <f>F887*AW887</f>
        <v>129538096</v>
      </c>
      <c r="AY887" s="8">
        <f>IF(AQ887="CT",7%,5%)*AX887</f>
        <v>9067666.7200000007</v>
      </c>
      <c r="AZ887" s="8">
        <f>AX887*2%</f>
        <v>2590761.92</v>
      </c>
      <c r="BA887" s="8">
        <f>IF(BB887&gt;0,0,AX887*5%)</f>
        <v>0</v>
      </c>
      <c r="BB887" s="8">
        <f>(AX887-BG887)*35%</f>
        <v>45338333.599999994</v>
      </c>
      <c r="BC887" s="8">
        <f>+AX887+AY887+AZ887+BA887+BB887</f>
        <v>186534858.23999998</v>
      </c>
      <c r="BD887" s="8">
        <f>AX887-AT887</f>
        <v>129538096</v>
      </c>
      <c r="BE887" s="2"/>
      <c r="BH887" s="2"/>
    </row>
    <row r="888" spans="1:60" ht="34" hidden="1" outlineLevel="1" x14ac:dyDescent="0.2">
      <c r="B888" s="82">
        <v>103</v>
      </c>
      <c r="C888" s="144" t="s">
        <v>857</v>
      </c>
      <c r="D888" s="144"/>
      <c r="E888" s="82" t="s">
        <v>91</v>
      </c>
      <c r="F888" s="143">
        <v>3.09E-2</v>
      </c>
      <c r="G888" s="142">
        <f>+[2]THKL!F888</f>
        <v>3.09E-2</v>
      </c>
      <c r="H888" s="132"/>
      <c r="I888" s="132"/>
      <c r="J888" s="132"/>
      <c r="K888" s="156">
        <f>$K$288</f>
        <v>118800000</v>
      </c>
      <c r="L888" s="157">
        <f>$L$288</f>
        <v>25904000</v>
      </c>
      <c r="M888" s="157">
        <f>SUM(K888:L888)</f>
        <v>144704000</v>
      </c>
      <c r="N888" s="83">
        <f>IF(V888&lt;&gt;"VTC VHm",_xlfn.XLOOKUP(Z888,$AC$4015:$AC$4035,$AD$4015:$AD$4035,0)*M888,_xlfn.XLOOKUP(Z888,$AC$4015:$AC$4035,$AD$4015:$AD$4035,0)*L888)</f>
        <v>0</v>
      </c>
      <c r="O888" s="83">
        <f>IF(V888&lt;&gt;"VTC VHm",_xlfn.XLOOKUP(Z888,$AC$4015:$AC$4035,$AE$4015:$AE$4035,0)*M888,_xlfn.XLOOKUP(Z888,$AC$4015:$AC$4035,$AE$4015:$AE$4035,0)*L888)</f>
        <v>43411200</v>
      </c>
      <c r="P888" s="83">
        <f>SUM(N888:O888)</f>
        <v>43411200</v>
      </c>
      <c r="Q888" s="157">
        <f>M888*G888</f>
        <v>4471353.5999999996</v>
      </c>
      <c r="R888" s="157">
        <f>G888*P888</f>
        <v>1341406.08</v>
      </c>
      <c r="S888" s="83">
        <f>SUM(Q888:R888)</f>
        <v>5812759.6799999997</v>
      </c>
      <c r="T888" s="156" t="s">
        <v>50</v>
      </c>
      <c r="U888" s="132"/>
      <c r="V888" s="132"/>
      <c r="W888" s="132"/>
      <c r="X888" s="44" t="s">
        <v>33</v>
      </c>
      <c r="Y888" s="44"/>
      <c r="Z888" s="44" t="s">
        <v>10</v>
      </c>
      <c r="AA888" s="44" t="s">
        <v>80</v>
      </c>
      <c r="AB888" s="2">
        <v>119080719.38970159</v>
      </c>
      <c r="AC888" s="2">
        <v>3679594.2291417792</v>
      </c>
      <c r="AD888" s="2">
        <f>+M888</f>
        <v>144704000</v>
      </c>
      <c r="AE888" s="2">
        <f>+AD888*14%</f>
        <v>20258560.000000004</v>
      </c>
      <c r="AF888" s="155">
        <f>+AD888*35%</f>
        <v>50646400</v>
      </c>
      <c r="AG888" s="2">
        <f>+AD888*F888</f>
        <v>4471353.5999999996</v>
      </c>
      <c r="AH888" s="2">
        <f>+AE888*F888</f>
        <v>625989.50400000007</v>
      </c>
      <c r="AI888" s="2">
        <f>+AF888*F888</f>
        <v>1564973.76</v>
      </c>
      <c r="AJ888" s="2">
        <f>SUM(AG888:AI888)</f>
        <v>6662316.8639999991</v>
      </c>
      <c r="AK888" s="2">
        <f>+AD888*G888</f>
        <v>4471353.5999999996</v>
      </c>
      <c r="AL888" s="2">
        <f>+AE888*G888</f>
        <v>625989.50400000007</v>
      </c>
      <c r="AM888" s="2">
        <f>+AF888*G888</f>
        <v>1564973.76</v>
      </c>
      <c r="AN888" s="155">
        <f>SUM(AK888:AM888)</f>
        <v>6662316.8639999991</v>
      </c>
      <c r="AQ888" s="145" t="s">
        <v>525</v>
      </c>
      <c r="AU888" s="8">
        <f>+K888</f>
        <v>118800000</v>
      </c>
      <c r="AV888" s="8">
        <f>+L888</f>
        <v>25904000</v>
      </c>
      <c r="AW888" s="2">
        <f>+M888</f>
        <v>144704000</v>
      </c>
      <c r="AX888" s="8">
        <f>F888*AW888</f>
        <v>4471353.5999999996</v>
      </c>
      <c r="AY888" s="8">
        <f>IF(AQ888="CT",7%,5%)*AX888</f>
        <v>312994.75199999998</v>
      </c>
      <c r="AZ888" s="8">
        <f>AX888*2%</f>
        <v>89427.072</v>
      </c>
      <c r="BA888" s="8">
        <f>IF(BB888&gt;0,0,AX888*5%)</f>
        <v>0</v>
      </c>
      <c r="BB888" s="8">
        <f>(AX888-BG888)*35%</f>
        <v>1564973.7599999998</v>
      </c>
      <c r="BC888" s="8">
        <f>+AX888+AY888+AZ888+BA888+BB888</f>
        <v>6438749.1839999994</v>
      </c>
      <c r="BD888" s="8">
        <f>AX888-AT888</f>
        <v>4471353.5999999996</v>
      </c>
      <c r="BE888" s="2"/>
      <c r="BH888" s="2"/>
    </row>
    <row r="889" spans="1:60" ht="34" hidden="1" outlineLevel="1" x14ac:dyDescent="0.2">
      <c r="B889" s="82">
        <v>104</v>
      </c>
      <c r="C889" s="144" t="s">
        <v>856</v>
      </c>
      <c r="D889" s="144"/>
      <c r="E889" s="82" t="s">
        <v>52</v>
      </c>
      <c r="F889" s="143">
        <v>2.1040000000000001</v>
      </c>
      <c r="G889" s="142">
        <f>+[2]THKL!F889</f>
        <v>2.1040000000000001</v>
      </c>
      <c r="H889" s="132"/>
      <c r="I889" s="132"/>
      <c r="J889" s="132"/>
      <c r="K889" s="156" t="s">
        <v>89</v>
      </c>
      <c r="L889" s="157" t="s">
        <v>89</v>
      </c>
      <c r="M889" s="157">
        <f>SUM(K889:L889)</f>
        <v>0</v>
      </c>
      <c r="N889" s="83">
        <f>IF(V889&lt;&gt;"VTC VHm",_xlfn.XLOOKUP(Z889,$AC$4015:$AC$4035,$AD$4015:$AD$4035,0)*M889,_xlfn.XLOOKUP(Z889,$AC$4015:$AC$4035,$AD$4015:$AD$4035,0)*L889)</f>
        <v>0</v>
      </c>
      <c r="O889" s="83">
        <f>IF(V889&lt;&gt;"VTC VHm",_xlfn.XLOOKUP(Z889,$AC$4015:$AC$4035,$AE$4015:$AE$4035,0)*M889,_xlfn.XLOOKUP(Z889,$AC$4015:$AC$4035,$AE$4015:$AE$4035,0)*L889)</f>
        <v>0</v>
      </c>
      <c r="P889" s="83">
        <f>SUM(N889:O889)</f>
        <v>0</v>
      </c>
      <c r="Q889" s="157">
        <f>M889*G889</f>
        <v>0</v>
      </c>
      <c r="R889" s="157">
        <f>G889*P889</f>
        <v>0</v>
      </c>
      <c r="S889" s="83">
        <f>SUM(Q889:R889)</f>
        <v>0</v>
      </c>
      <c r="T889" s="156"/>
      <c r="U889" s="132"/>
      <c r="V889" s="132"/>
      <c r="W889" s="132"/>
      <c r="X889" s="44" t="s">
        <v>33</v>
      </c>
      <c r="Y889" s="44"/>
      <c r="Z889" s="44" t="s">
        <v>10</v>
      </c>
      <c r="AA889" s="44" t="s">
        <v>80</v>
      </c>
      <c r="AB889" s="2">
        <v>229452.15517248271</v>
      </c>
      <c r="AC889" s="2">
        <v>482767.33448290365</v>
      </c>
      <c r="AD889" s="2">
        <f>+M889</f>
        <v>0</v>
      </c>
      <c r="AE889" s="2">
        <f>+AD889*14%</f>
        <v>0</v>
      </c>
      <c r="AF889" s="155">
        <f>+AD889*35%</f>
        <v>0</v>
      </c>
      <c r="AG889" s="2">
        <f>+AD889*F889</f>
        <v>0</v>
      </c>
      <c r="AH889" s="2">
        <f>+AE889*F889</f>
        <v>0</v>
      </c>
      <c r="AI889" s="2">
        <f>+AF889*F889</f>
        <v>0</v>
      </c>
      <c r="AJ889" s="2">
        <f>SUM(AG889:AI889)</f>
        <v>0</v>
      </c>
      <c r="AK889" s="2">
        <f>+AD889*G889</f>
        <v>0</v>
      </c>
      <c r="AL889" s="2">
        <f>+AE889*G889</f>
        <v>0</v>
      </c>
      <c r="AM889" s="2">
        <f>+AF889*G889</f>
        <v>0</v>
      </c>
      <c r="AN889" s="155">
        <f>SUM(AK889:AM889)</f>
        <v>0</v>
      </c>
      <c r="AQ889" s="145" t="s">
        <v>525</v>
      </c>
      <c r="AU889" s="8" t="str">
        <f>+K889</f>
        <v>Bao gồm</v>
      </c>
      <c r="AV889" s="8" t="str">
        <f>+L889</f>
        <v>Bao gồm</v>
      </c>
      <c r="AW889" s="2">
        <f>+M889</f>
        <v>0</v>
      </c>
      <c r="AX889" s="8">
        <f>F889*AW889</f>
        <v>0</v>
      </c>
      <c r="AY889" s="8">
        <f>IF(AQ889="CT",7%,5%)*AX889</f>
        <v>0</v>
      </c>
      <c r="AZ889" s="8">
        <f>AX889*2%</f>
        <v>0</v>
      </c>
      <c r="BA889" s="8">
        <f>IF(BB889&gt;0,0,AX889*5%)</f>
        <v>0</v>
      </c>
      <c r="BB889" s="8">
        <f>(AX889-BG889)*35%</f>
        <v>0</v>
      </c>
      <c r="BC889" s="8">
        <f>+AX889+AY889+AZ889+BA889+BB889</f>
        <v>0</v>
      </c>
      <c r="BD889" s="8">
        <f>AX889-AT889</f>
        <v>0</v>
      </c>
      <c r="BE889" s="2"/>
      <c r="BH889" s="2"/>
    </row>
    <row r="890" spans="1:60" s="92" customFormat="1" ht="17" collapsed="1" x14ac:dyDescent="0.2">
      <c r="B890" s="163"/>
      <c r="C890" s="164" t="s">
        <v>672</v>
      </c>
      <c r="D890" s="164"/>
      <c r="E890" s="163"/>
      <c r="F890" s="162"/>
      <c r="G890" s="149">
        <f>+[2]THKL!F890</f>
        <v>0</v>
      </c>
      <c r="H890" s="158"/>
      <c r="I890" s="158"/>
      <c r="J890" s="158"/>
      <c r="K890" s="159"/>
      <c r="L890" s="161"/>
      <c r="M890" s="161">
        <f>SUM(K890:L890)</f>
        <v>0</v>
      </c>
      <c r="N890" s="83">
        <f>IF(V890&lt;&gt;"VTC VHm",_xlfn.XLOOKUP(Z890,$AC$4015:$AC$4035,$AD$4015:$AD$4035,0)*M890,_xlfn.XLOOKUP(Z890,$AC$4015:$AC$4035,$AD$4015:$AD$4035,0)*L890)</f>
        <v>0</v>
      </c>
      <c r="O890" s="83">
        <f>IF(V890&lt;&gt;"VTC VHm",_xlfn.XLOOKUP(Z890,$AC$4015:$AC$4035,$AE$4015:$AE$4035,0)*M890,_xlfn.XLOOKUP(Z890,$AC$4015:$AC$4035,$AE$4015:$AE$4035,0)*L890)</f>
        <v>0</v>
      </c>
      <c r="P890" s="160">
        <f>SUM(N890:O890)</f>
        <v>0</v>
      </c>
      <c r="Q890" s="161">
        <f>M890*G890</f>
        <v>0</v>
      </c>
      <c r="R890" s="161">
        <f>G890*P890</f>
        <v>0</v>
      </c>
      <c r="S890" s="160">
        <f>SUM(Q890:R890)</f>
        <v>0</v>
      </c>
      <c r="T890" s="159"/>
      <c r="U890" s="158"/>
      <c r="V890" s="158"/>
      <c r="W890" s="158"/>
      <c r="X890" s="94" t="s">
        <v>33</v>
      </c>
      <c r="Y890" s="94"/>
      <c r="Z890" s="94" t="s">
        <v>16</v>
      </c>
      <c r="AA890" s="44" t="s">
        <v>80</v>
      </c>
      <c r="AB890" s="2"/>
      <c r="AC890" s="2">
        <v>0</v>
      </c>
      <c r="AD890" s="93">
        <f>+M890</f>
        <v>0</v>
      </c>
      <c r="AE890" s="93">
        <f>+AD890*14%</f>
        <v>0</v>
      </c>
      <c r="AF890" s="93">
        <f>+AD890*35%</f>
        <v>0</v>
      </c>
      <c r="AG890" s="93">
        <f>+AD890*F890</f>
        <v>0</v>
      </c>
      <c r="AH890" s="93">
        <f>+AE890*F890</f>
        <v>0</v>
      </c>
      <c r="AI890" s="93">
        <f>+AF890*F890</f>
        <v>0</v>
      </c>
      <c r="AJ890" s="93">
        <f>SUM(AG890:AI890)</f>
        <v>0</v>
      </c>
      <c r="AK890" s="93">
        <f>+AD890*G890</f>
        <v>0</v>
      </c>
      <c r="AL890" s="93">
        <f>+AE890*G890</f>
        <v>0</v>
      </c>
      <c r="AM890" s="93">
        <f>+AF890*G890</f>
        <v>0</v>
      </c>
      <c r="AN890" s="93">
        <f>SUM(AK890:AM890)</f>
        <v>0</v>
      </c>
      <c r="AQ890" s="145" t="s">
        <v>525</v>
      </c>
      <c r="AU890" s="8">
        <f>+K890</f>
        <v>0</v>
      </c>
      <c r="AV890" s="8">
        <f>+L890</f>
        <v>0</v>
      </c>
      <c r="AW890" s="2">
        <f>+M890</f>
        <v>0</v>
      </c>
      <c r="AX890" s="8">
        <f>F890*AW890</f>
        <v>0</v>
      </c>
      <c r="AY890" s="8">
        <f>IF(AQ890="CT",7%,5%)*AX890</f>
        <v>0</v>
      </c>
      <c r="AZ890" s="8">
        <f>AX890*2%</f>
        <v>0</v>
      </c>
      <c r="BA890" s="8">
        <f>IF(BB890&gt;0,0,AX890*5%)</f>
        <v>0</v>
      </c>
      <c r="BB890" s="8">
        <f>(AX890-BG890)*35%</f>
        <v>0</v>
      </c>
      <c r="BC890" s="8">
        <f>+AX890+AY890+AZ890+BA890+BB890</f>
        <v>0</v>
      </c>
      <c r="BD890" s="8">
        <f>AX890-AT890</f>
        <v>0</v>
      </c>
      <c r="BE890" s="2"/>
      <c r="BH890" s="2"/>
    </row>
    <row r="891" spans="1:60" ht="17" hidden="1" outlineLevel="1" x14ac:dyDescent="0.2">
      <c r="B891" s="82">
        <v>105</v>
      </c>
      <c r="C891" s="144" t="s">
        <v>671</v>
      </c>
      <c r="D891" s="144"/>
      <c r="E891" s="82" t="s">
        <v>120</v>
      </c>
      <c r="F891" s="143">
        <v>40.344799999999999</v>
      </c>
      <c r="G891" s="142">
        <f>+[2]THKL!F891</f>
        <v>40.344799999999999</v>
      </c>
      <c r="H891" s="132"/>
      <c r="I891" s="132"/>
      <c r="J891" s="132"/>
      <c r="K891" s="238" t="s">
        <v>668</v>
      </c>
      <c r="L891" s="237"/>
      <c r="M891" s="157">
        <f>SUM(K891:L891)</f>
        <v>0</v>
      </c>
      <c r="N891" s="83">
        <f>IF(V891&lt;&gt;"VTC VHm",_xlfn.XLOOKUP(Z891,$AC$4015:$AC$4035,$AD$4015:$AD$4035,0)*M891,_xlfn.XLOOKUP(Z891,$AC$4015:$AC$4035,$AD$4015:$AD$4035,0)*L891)</f>
        <v>0</v>
      </c>
      <c r="O891" s="83">
        <f>IF(V891&lt;&gt;"VTC VHm",_xlfn.XLOOKUP(Z891,$AC$4015:$AC$4035,$AE$4015:$AE$4035,0)*M891,_xlfn.XLOOKUP(Z891,$AC$4015:$AC$4035,$AE$4015:$AE$4035,0)*L891)</f>
        <v>0</v>
      </c>
      <c r="P891" s="83">
        <f>SUM(N891:O891)</f>
        <v>0</v>
      </c>
      <c r="Q891" s="157">
        <f>M891*G891</f>
        <v>0</v>
      </c>
      <c r="R891" s="157">
        <f>G891*P891</f>
        <v>0</v>
      </c>
      <c r="S891" s="83">
        <f>SUM(Q891:R891)</f>
        <v>0</v>
      </c>
      <c r="T891" s="156"/>
      <c r="U891" s="132"/>
      <c r="V891" s="132"/>
      <c r="W891" s="132"/>
      <c r="X891" s="44" t="s">
        <v>33</v>
      </c>
      <c r="Y891" s="44"/>
      <c r="Z891" s="44" t="s">
        <v>16</v>
      </c>
      <c r="AA891" s="44" t="s">
        <v>80</v>
      </c>
      <c r="AB891" s="2">
        <v>2947989.0717402673</v>
      </c>
      <c r="AC891" s="2">
        <v>118936029.50154674</v>
      </c>
      <c r="AD891" s="2">
        <f>+M891</f>
        <v>0</v>
      </c>
      <c r="AE891" s="2">
        <f>+AD891*14%</f>
        <v>0</v>
      </c>
      <c r="AF891" s="155">
        <f>+AD891*35%</f>
        <v>0</v>
      </c>
      <c r="AG891" s="2">
        <f>+AD891*F891</f>
        <v>0</v>
      </c>
      <c r="AH891" s="2">
        <f>+AE891*F891</f>
        <v>0</v>
      </c>
      <c r="AI891" s="2">
        <f>+AF891*F891</f>
        <v>0</v>
      </c>
      <c r="AJ891" s="2">
        <f>SUM(AG891:AI891)</f>
        <v>0</v>
      </c>
      <c r="AK891" s="2">
        <f>+AD891*G891</f>
        <v>0</v>
      </c>
      <c r="AL891" s="2">
        <f>+AE891*G891</f>
        <v>0</v>
      </c>
      <c r="AM891" s="2">
        <f>+AF891*G891</f>
        <v>0</v>
      </c>
      <c r="AN891" s="155">
        <f>SUM(AK891:AM891)</f>
        <v>0</v>
      </c>
      <c r="AQ891" s="145" t="s">
        <v>525</v>
      </c>
      <c r="AU891" s="8" t="str">
        <f>+K891</f>
        <v>- Lấy theo đúng ĐM Nhà nước.
- Tính trong chi phí chung của dự án: Cẩu tháp, thuê cẩu Kato, vận thăng…</v>
      </c>
      <c r="AV891" s="8">
        <f>+L891</f>
        <v>0</v>
      </c>
      <c r="AW891" s="2">
        <f>+M891</f>
        <v>0</v>
      </c>
      <c r="AX891" s="8">
        <f>F891*AW891</f>
        <v>0</v>
      </c>
      <c r="AY891" s="8">
        <f>IF(AQ891="CT",7%,5%)*AX891</f>
        <v>0</v>
      </c>
      <c r="AZ891" s="8">
        <f>AX891*2%</f>
        <v>0</v>
      </c>
      <c r="BA891" s="8">
        <f>IF(BB891&gt;0,0,AX891*5%)</f>
        <v>0</v>
      </c>
      <c r="BB891" s="8">
        <f>(AX891-BG891)*35%</f>
        <v>0</v>
      </c>
      <c r="BC891" s="8">
        <f>+AX891+AY891+AZ891+BA891+BB891</f>
        <v>0</v>
      </c>
      <c r="BD891" s="8">
        <f>AX891-AT891</f>
        <v>0</v>
      </c>
      <c r="BE891" s="2"/>
      <c r="BH891" s="2"/>
    </row>
    <row r="892" spans="1:60" ht="17" hidden="1" outlineLevel="1" x14ac:dyDescent="0.2">
      <c r="B892" s="82">
        <v>106</v>
      </c>
      <c r="C892" s="144" t="s">
        <v>670</v>
      </c>
      <c r="D892" s="144"/>
      <c r="E892" s="82" t="s">
        <v>120</v>
      </c>
      <c r="F892" s="143">
        <v>23.48</v>
      </c>
      <c r="G892" s="142">
        <f>+[2]THKL!F892</f>
        <v>23.48</v>
      </c>
      <c r="H892" s="132"/>
      <c r="I892" s="132"/>
      <c r="J892" s="132"/>
      <c r="K892" s="238" t="s">
        <v>668</v>
      </c>
      <c r="L892" s="237"/>
      <c r="M892" s="157">
        <f>SUM(K892:L892)</f>
        <v>0</v>
      </c>
      <c r="N892" s="83">
        <f>IF(V892&lt;&gt;"VTC VHm",_xlfn.XLOOKUP(Z892,$AC$4015:$AC$4035,$AD$4015:$AD$4035,0)*M892,_xlfn.XLOOKUP(Z892,$AC$4015:$AC$4035,$AD$4015:$AD$4035,0)*L892)</f>
        <v>0</v>
      </c>
      <c r="O892" s="83">
        <f>IF(V892&lt;&gt;"VTC VHm",_xlfn.XLOOKUP(Z892,$AC$4015:$AC$4035,$AE$4015:$AE$4035,0)*M892,_xlfn.XLOOKUP(Z892,$AC$4015:$AC$4035,$AE$4015:$AE$4035,0)*L892)</f>
        <v>0</v>
      </c>
      <c r="P892" s="83">
        <f>SUM(N892:O892)</f>
        <v>0</v>
      </c>
      <c r="Q892" s="157">
        <f>M892*G892</f>
        <v>0</v>
      </c>
      <c r="R892" s="157">
        <f>G892*P892</f>
        <v>0</v>
      </c>
      <c r="S892" s="83">
        <f>SUM(Q892:R892)</f>
        <v>0</v>
      </c>
      <c r="T892" s="156"/>
      <c r="U892" s="132"/>
      <c r="V892" s="132"/>
      <c r="W892" s="132"/>
      <c r="X892" s="44" t="s">
        <v>33</v>
      </c>
      <c r="Y892" s="44"/>
      <c r="Z892" s="44" t="s">
        <v>16</v>
      </c>
      <c r="AA892" s="44" t="s">
        <v>80</v>
      </c>
      <c r="AB892" s="2">
        <v>2153199.8026109999</v>
      </c>
      <c r="AC892" s="2">
        <v>50557131.365306281</v>
      </c>
      <c r="AD892" s="2">
        <f>+M892</f>
        <v>0</v>
      </c>
      <c r="AE892" s="2">
        <f>+AD892*14%</f>
        <v>0</v>
      </c>
      <c r="AF892" s="155">
        <f>+AD892*35%</f>
        <v>0</v>
      </c>
      <c r="AG892" s="2">
        <f>+AD892*F892</f>
        <v>0</v>
      </c>
      <c r="AH892" s="2">
        <f>+AE892*F892</f>
        <v>0</v>
      </c>
      <c r="AI892" s="2">
        <f>+AF892*F892</f>
        <v>0</v>
      </c>
      <c r="AJ892" s="2">
        <f>SUM(AG892:AI892)</f>
        <v>0</v>
      </c>
      <c r="AK892" s="2">
        <f>+AD892*G892</f>
        <v>0</v>
      </c>
      <c r="AL892" s="2">
        <f>+AE892*G892</f>
        <v>0</v>
      </c>
      <c r="AM892" s="2">
        <f>+AF892*G892</f>
        <v>0</v>
      </c>
      <c r="AN892" s="155">
        <f>SUM(AK892:AM892)</f>
        <v>0</v>
      </c>
      <c r="AQ892" s="145" t="s">
        <v>525</v>
      </c>
      <c r="AU892" s="8" t="str">
        <f>+K892</f>
        <v>- Lấy theo đúng ĐM Nhà nước.
- Tính trong chi phí chung của dự án: Cẩu tháp, thuê cẩu Kato, vận thăng…</v>
      </c>
      <c r="AV892" s="8">
        <f>+L892</f>
        <v>0</v>
      </c>
      <c r="AW892" s="2">
        <f>+M892</f>
        <v>0</v>
      </c>
      <c r="AX892" s="8">
        <f>F892*AW892</f>
        <v>0</v>
      </c>
      <c r="AY892" s="8">
        <f>IF(AQ892="CT",7%,5%)*AX892</f>
        <v>0</v>
      </c>
      <c r="AZ892" s="8">
        <f>AX892*2%</f>
        <v>0</v>
      </c>
      <c r="BA892" s="8">
        <f>IF(BB892&gt;0,0,AX892*5%)</f>
        <v>0</v>
      </c>
      <c r="BB892" s="8">
        <f>(AX892-BG892)*35%</f>
        <v>0</v>
      </c>
      <c r="BC892" s="8">
        <f>+AX892+AY892+AZ892+BA892+BB892</f>
        <v>0</v>
      </c>
      <c r="BD892" s="8">
        <f>AX892-AT892</f>
        <v>0</v>
      </c>
      <c r="BE892" s="2"/>
      <c r="BH892" s="2"/>
    </row>
    <row r="893" spans="1:60" ht="34" hidden="1" outlineLevel="1" x14ac:dyDescent="0.2">
      <c r="B893" s="82">
        <v>107</v>
      </c>
      <c r="C893" s="144" t="s">
        <v>669</v>
      </c>
      <c r="D893" s="144"/>
      <c r="E893" s="82" t="s">
        <v>120</v>
      </c>
      <c r="F893" s="143">
        <v>23.48</v>
      </c>
      <c r="G893" s="142">
        <f>+[2]THKL!F893</f>
        <v>23.48</v>
      </c>
      <c r="H893" s="132"/>
      <c r="I893" s="132"/>
      <c r="J893" s="132"/>
      <c r="K893" s="238" t="s">
        <v>668</v>
      </c>
      <c r="L893" s="237"/>
      <c r="M893" s="157">
        <f>SUM(K893:L893)</f>
        <v>0</v>
      </c>
      <c r="N893" s="83">
        <f>IF(V893&lt;&gt;"VTC VHm",_xlfn.XLOOKUP(Z893,$AC$4015:$AC$4035,$AD$4015:$AD$4035,0)*M893,_xlfn.XLOOKUP(Z893,$AC$4015:$AC$4035,$AD$4015:$AD$4035,0)*L893)</f>
        <v>0</v>
      </c>
      <c r="O893" s="83">
        <f>IF(V893&lt;&gt;"VTC VHm",_xlfn.XLOOKUP(Z893,$AC$4015:$AC$4035,$AE$4015:$AE$4035,0)*M893,_xlfn.XLOOKUP(Z893,$AC$4015:$AC$4035,$AE$4015:$AE$4035,0)*L893)</f>
        <v>0</v>
      </c>
      <c r="P893" s="83">
        <f>SUM(N893:O893)</f>
        <v>0</v>
      </c>
      <c r="Q893" s="157">
        <f>M893*G893</f>
        <v>0</v>
      </c>
      <c r="R893" s="157">
        <f>G893*P893</f>
        <v>0</v>
      </c>
      <c r="S893" s="83">
        <f>SUM(Q893:R893)</f>
        <v>0</v>
      </c>
      <c r="T893" s="156"/>
      <c r="U893" s="132"/>
      <c r="V893" s="132"/>
      <c r="W893" s="132"/>
      <c r="X893" s="44" t="s">
        <v>33</v>
      </c>
      <c r="Y893" s="44"/>
      <c r="Z893" s="44" t="s">
        <v>16</v>
      </c>
      <c r="AA893" s="44" t="s">
        <v>80</v>
      </c>
      <c r="AB893" s="2">
        <v>447977.2261338</v>
      </c>
      <c r="AC893" s="2">
        <v>10518505.269621624</v>
      </c>
      <c r="AD893" s="2">
        <f>+M893</f>
        <v>0</v>
      </c>
      <c r="AE893" s="2">
        <f>+AD893*14%</f>
        <v>0</v>
      </c>
      <c r="AF893" s="155">
        <f>+AD893*35%</f>
        <v>0</v>
      </c>
      <c r="AG893" s="2">
        <f>+AD893*F893</f>
        <v>0</v>
      </c>
      <c r="AH893" s="2">
        <f>+AE893*F893</f>
        <v>0</v>
      </c>
      <c r="AI893" s="2">
        <f>+AF893*F893</f>
        <v>0</v>
      </c>
      <c r="AJ893" s="2">
        <f>SUM(AG893:AI893)</f>
        <v>0</v>
      </c>
      <c r="AK893" s="2">
        <f>+AD893*G893</f>
        <v>0</v>
      </c>
      <c r="AL893" s="2">
        <f>+AE893*G893</f>
        <v>0</v>
      </c>
      <c r="AM893" s="2">
        <f>+AF893*G893</f>
        <v>0</v>
      </c>
      <c r="AN893" s="155">
        <f>SUM(AK893:AM893)</f>
        <v>0</v>
      </c>
      <c r="AQ893" s="145" t="s">
        <v>525</v>
      </c>
      <c r="AU893" s="8" t="str">
        <f>+K893</f>
        <v>- Lấy theo đúng ĐM Nhà nước.
- Tính trong chi phí chung của dự án: Cẩu tháp, thuê cẩu Kato, vận thăng…</v>
      </c>
      <c r="AV893" s="8">
        <f>+L893</f>
        <v>0</v>
      </c>
      <c r="AW893" s="2">
        <f>+M893</f>
        <v>0</v>
      </c>
      <c r="AX893" s="8">
        <f>F893*AW893</f>
        <v>0</v>
      </c>
      <c r="AY893" s="8">
        <f>IF(AQ893="CT",7%,5%)*AX893</f>
        <v>0</v>
      </c>
      <c r="AZ893" s="8">
        <f>AX893*2%</f>
        <v>0</v>
      </c>
      <c r="BA893" s="8">
        <f>IF(BB893&gt;0,0,AX893*5%)</f>
        <v>0</v>
      </c>
      <c r="BB893" s="8">
        <f>(AX893-BG893)*35%</f>
        <v>0</v>
      </c>
      <c r="BC893" s="8">
        <f>+AX893+AY893+AZ893+BA893+BB893</f>
        <v>0</v>
      </c>
      <c r="BD893" s="8">
        <f>AX893-AT893</f>
        <v>0</v>
      </c>
      <c r="BE893" s="2"/>
      <c r="BH893" s="2"/>
    </row>
    <row r="894" spans="1:60" s="92" customFormat="1" ht="17" collapsed="1" x14ac:dyDescent="0.2">
      <c r="B894" s="163"/>
      <c r="C894" s="164" t="s">
        <v>855</v>
      </c>
      <c r="D894" s="164"/>
      <c r="E894" s="163"/>
      <c r="F894" s="162"/>
      <c r="G894" s="149">
        <f>+[2]THKL!F894</f>
        <v>0</v>
      </c>
      <c r="H894" s="158"/>
      <c r="I894" s="158"/>
      <c r="J894" s="158"/>
      <c r="K894" s="159"/>
      <c r="L894" s="161"/>
      <c r="M894" s="161">
        <f>SUM(K894:L894)</f>
        <v>0</v>
      </c>
      <c r="N894" s="83">
        <f>IF(V894&lt;&gt;"VTC VHm",_xlfn.XLOOKUP(Z894,$AC$4015:$AC$4035,$AD$4015:$AD$4035,0)*M894,_xlfn.XLOOKUP(Z894,$AC$4015:$AC$4035,$AD$4015:$AD$4035,0)*L894)</f>
        <v>0</v>
      </c>
      <c r="O894" s="83">
        <f>IF(V894&lt;&gt;"VTC VHm",_xlfn.XLOOKUP(Z894,$AC$4015:$AC$4035,$AE$4015:$AE$4035,0)*M894,_xlfn.XLOOKUP(Z894,$AC$4015:$AC$4035,$AE$4015:$AE$4035,0)*L894)</f>
        <v>0</v>
      </c>
      <c r="P894" s="160">
        <f>SUM(N894:O894)</f>
        <v>0</v>
      </c>
      <c r="Q894" s="161">
        <f>M894*G894</f>
        <v>0</v>
      </c>
      <c r="R894" s="161">
        <f>G894*P894</f>
        <v>0</v>
      </c>
      <c r="S894" s="160">
        <f>SUM(Q894:R894)</f>
        <v>0</v>
      </c>
      <c r="T894" s="159"/>
      <c r="U894" s="158"/>
      <c r="V894" s="158"/>
      <c r="W894" s="158"/>
      <c r="X894" s="94" t="s">
        <v>33</v>
      </c>
      <c r="Y894" s="94"/>
      <c r="Z894" s="94" t="s">
        <v>16</v>
      </c>
      <c r="AA894" s="44" t="s">
        <v>80</v>
      </c>
      <c r="AB894" s="2"/>
      <c r="AC894" s="2">
        <v>0</v>
      </c>
      <c r="AD894" s="93">
        <f>+M894</f>
        <v>0</v>
      </c>
      <c r="AE894" s="93">
        <f>+AD894*14%</f>
        <v>0</v>
      </c>
      <c r="AF894" s="93">
        <f>+AD894*35%</f>
        <v>0</v>
      </c>
      <c r="AG894" s="93">
        <f>+AD894*F894</f>
        <v>0</v>
      </c>
      <c r="AH894" s="93">
        <f>+AE894*F894</f>
        <v>0</v>
      </c>
      <c r="AI894" s="93">
        <f>+AF894*F894</f>
        <v>0</v>
      </c>
      <c r="AJ894" s="93">
        <f>SUM(AG894:AI894)</f>
        <v>0</v>
      </c>
      <c r="AK894" s="93">
        <f>+AD894*G894</f>
        <v>0</v>
      </c>
      <c r="AL894" s="93">
        <f>+AE894*G894</f>
        <v>0</v>
      </c>
      <c r="AM894" s="93">
        <f>+AF894*G894</f>
        <v>0</v>
      </c>
      <c r="AN894" s="93">
        <f>SUM(AK894:AM894)</f>
        <v>0</v>
      </c>
      <c r="AQ894" s="145" t="s">
        <v>525</v>
      </c>
      <c r="AU894" s="8">
        <f>+K894</f>
        <v>0</v>
      </c>
      <c r="AV894" s="8">
        <f>+L894</f>
        <v>0</v>
      </c>
      <c r="AW894" s="2">
        <f>+M894</f>
        <v>0</v>
      </c>
      <c r="AX894" s="8">
        <f>F894*AW894</f>
        <v>0</v>
      </c>
      <c r="AY894" s="8">
        <f>IF(AQ894="CT",7%,5%)*AX894</f>
        <v>0</v>
      </c>
      <c r="AZ894" s="8">
        <f>AX894*2%</f>
        <v>0</v>
      </c>
      <c r="BA894" s="8">
        <f>IF(BB894&gt;0,0,AX894*5%)</f>
        <v>0</v>
      </c>
      <c r="BB894" s="8">
        <f>(AX894-BG894)*35%</f>
        <v>0</v>
      </c>
      <c r="BC894" s="8">
        <f>+AX894+AY894+AZ894+BA894+BB894</f>
        <v>0</v>
      </c>
      <c r="BD894" s="8">
        <f>AX894-AT894</f>
        <v>0</v>
      </c>
      <c r="BE894" s="2"/>
      <c r="BH894" s="2"/>
    </row>
    <row r="895" spans="1:60" ht="34" hidden="1" outlineLevel="1" x14ac:dyDescent="0.2">
      <c r="B895" s="82">
        <v>108</v>
      </c>
      <c r="C895" s="144" t="s">
        <v>854</v>
      </c>
      <c r="D895" s="144"/>
      <c r="E895" s="82" t="s">
        <v>104</v>
      </c>
      <c r="F895" s="143">
        <v>1176.56</v>
      </c>
      <c r="G895" s="142">
        <f>+[2]THKL!F895</f>
        <v>1176.56</v>
      </c>
      <c r="H895" s="176"/>
      <c r="I895" s="176"/>
      <c r="J895" s="176"/>
      <c r="K895" s="238" t="s">
        <v>668</v>
      </c>
      <c r="L895" s="237"/>
      <c r="M895" s="157">
        <f>SUM(K895:L895)</f>
        <v>0</v>
      </c>
      <c r="N895" s="83">
        <f>IF(V895&lt;&gt;"VTC VHm",_xlfn.XLOOKUP(Z895,$AC$4015:$AC$4035,$AD$4015:$AD$4035,0)*M895,_xlfn.XLOOKUP(Z895,$AC$4015:$AC$4035,$AD$4015:$AD$4035,0)*L895)</f>
        <v>0</v>
      </c>
      <c r="O895" s="83">
        <f>IF(V895&lt;&gt;"VTC VHm",_xlfn.XLOOKUP(Z895,$AC$4015:$AC$4035,$AE$4015:$AE$4035,0)*M895,_xlfn.XLOOKUP(Z895,$AC$4015:$AC$4035,$AE$4015:$AE$4035,0)*L895)</f>
        <v>0</v>
      </c>
      <c r="P895" s="83">
        <f>SUM(N895:O895)</f>
        <v>0</v>
      </c>
      <c r="Q895" s="157">
        <f>M895*G895</f>
        <v>0</v>
      </c>
      <c r="R895" s="157">
        <f>G895*P895</f>
        <v>0</v>
      </c>
      <c r="S895" s="83">
        <f>SUM(Q895:R895)</f>
        <v>0</v>
      </c>
      <c r="T895" s="156"/>
      <c r="U895" s="176"/>
      <c r="V895" s="176"/>
      <c r="W895" s="176"/>
      <c r="X895" s="44" t="s">
        <v>33</v>
      </c>
      <c r="Y895" s="44"/>
      <c r="Z895" s="44" t="s">
        <v>16</v>
      </c>
      <c r="AA895" s="44" t="s">
        <v>80</v>
      </c>
      <c r="AB895" s="2">
        <v>203817.72031252499</v>
      </c>
      <c r="AC895" s="2">
        <v>239803777.0109044</v>
      </c>
      <c r="AD895" s="2">
        <f>+M895</f>
        <v>0</v>
      </c>
      <c r="AE895" s="2">
        <f>+AD895*14%</f>
        <v>0</v>
      </c>
      <c r="AF895" s="155">
        <f>+AD895*35%</f>
        <v>0</v>
      </c>
      <c r="AG895" s="2">
        <f>+AD895*F895</f>
        <v>0</v>
      </c>
      <c r="AH895" s="2">
        <f>+AE895*F895</f>
        <v>0</v>
      </c>
      <c r="AI895" s="2">
        <f>+AF895*F895</f>
        <v>0</v>
      </c>
      <c r="AJ895" s="2">
        <f>SUM(AG895:AI895)</f>
        <v>0</v>
      </c>
      <c r="AK895" s="2">
        <f>+AD895*G895</f>
        <v>0</v>
      </c>
      <c r="AL895" s="2">
        <f>+AE895*G895</f>
        <v>0</v>
      </c>
      <c r="AM895" s="2">
        <f>+AF895*G895</f>
        <v>0</v>
      </c>
      <c r="AN895" s="155">
        <f>SUM(AK895:AM895)</f>
        <v>0</v>
      </c>
      <c r="AQ895" s="145" t="s">
        <v>525</v>
      </c>
      <c r="AU895" s="8" t="str">
        <f>+K895</f>
        <v>- Lấy theo đúng ĐM Nhà nước.
- Tính trong chi phí chung của dự án: Cẩu tháp, thuê cẩu Kato, vận thăng…</v>
      </c>
      <c r="AV895" s="8">
        <f>+L895</f>
        <v>0</v>
      </c>
      <c r="AW895" s="2">
        <f>+M895</f>
        <v>0</v>
      </c>
      <c r="AX895" s="8">
        <f>F895*AW895</f>
        <v>0</v>
      </c>
      <c r="AY895" s="8">
        <f>IF(AQ895="CT",7%,5%)*AX895</f>
        <v>0</v>
      </c>
      <c r="AZ895" s="8">
        <f>AX895*2%</f>
        <v>0</v>
      </c>
      <c r="BA895" s="8">
        <f>IF(BB895&gt;0,0,AX895*5%)</f>
        <v>0</v>
      </c>
      <c r="BB895" s="8">
        <f>(AX895-BG895)*35%</f>
        <v>0</v>
      </c>
      <c r="BC895" s="8">
        <f>+AX895+AY895+AZ895+BA895+BB895</f>
        <v>0</v>
      </c>
      <c r="BD895" s="8">
        <f>AX895-AT895</f>
        <v>0</v>
      </c>
      <c r="BE895" s="2"/>
      <c r="BH895" s="2"/>
    </row>
    <row r="896" spans="1:60" ht="34" hidden="1" outlineLevel="1" x14ac:dyDescent="0.2">
      <c r="B896" s="82">
        <v>109</v>
      </c>
      <c r="C896" s="144" t="s">
        <v>853</v>
      </c>
      <c r="D896" s="144"/>
      <c r="E896" s="82" t="s">
        <v>91</v>
      </c>
      <c r="F896" s="143">
        <v>29.31</v>
      </c>
      <c r="G896" s="142">
        <f>+[2]THKL!F896</f>
        <v>29.31</v>
      </c>
      <c r="H896" s="132"/>
      <c r="I896" s="132"/>
      <c r="J896" s="132"/>
      <c r="K896" s="238" t="s">
        <v>668</v>
      </c>
      <c r="L896" s="237"/>
      <c r="M896" s="157">
        <f>SUM(K896:L896)</f>
        <v>0</v>
      </c>
      <c r="N896" s="83">
        <f>IF(V896&lt;&gt;"VTC VHm",_xlfn.XLOOKUP(Z896,$AC$4015:$AC$4035,$AD$4015:$AD$4035,0)*M896,_xlfn.XLOOKUP(Z896,$AC$4015:$AC$4035,$AD$4015:$AD$4035,0)*L896)</f>
        <v>0</v>
      </c>
      <c r="O896" s="83">
        <f>IF(V896&lt;&gt;"VTC VHm",_xlfn.XLOOKUP(Z896,$AC$4015:$AC$4035,$AE$4015:$AE$4035,0)*M896,_xlfn.XLOOKUP(Z896,$AC$4015:$AC$4035,$AE$4015:$AE$4035,0)*L896)</f>
        <v>0</v>
      </c>
      <c r="P896" s="83">
        <f>SUM(N896:O896)</f>
        <v>0</v>
      </c>
      <c r="Q896" s="157">
        <f>M896*G896</f>
        <v>0</v>
      </c>
      <c r="R896" s="157">
        <f>G896*P896</f>
        <v>0</v>
      </c>
      <c r="S896" s="83">
        <f>SUM(Q896:R896)</f>
        <v>0</v>
      </c>
      <c r="T896" s="156"/>
      <c r="U896" s="132"/>
      <c r="V896" s="82" t="s">
        <v>34</v>
      </c>
      <c r="W896" s="132"/>
      <c r="X896" s="44" t="s">
        <v>33</v>
      </c>
      <c r="Y896" s="44"/>
      <c r="Z896" s="44" t="s">
        <v>16</v>
      </c>
      <c r="AA896" s="44" t="s">
        <v>80</v>
      </c>
      <c r="AB896" s="2">
        <v>203182.80403162501</v>
      </c>
      <c r="AC896" s="2">
        <v>5955287.9861669289</v>
      </c>
      <c r="AD896" s="2">
        <f>+M896</f>
        <v>0</v>
      </c>
      <c r="AE896" s="2">
        <f>+AD896*14%</f>
        <v>0</v>
      </c>
      <c r="AF896" s="155">
        <f>+AD896*35%</f>
        <v>0</v>
      </c>
      <c r="AG896" s="2">
        <f>+AD896*F896</f>
        <v>0</v>
      </c>
      <c r="AH896" s="2">
        <f>+AE896*F896</f>
        <v>0</v>
      </c>
      <c r="AI896" s="2">
        <f>+AF896*F896</f>
        <v>0</v>
      </c>
      <c r="AJ896" s="2">
        <f>SUM(AG896:AI896)</f>
        <v>0</v>
      </c>
      <c r="AK896" s="2">
        <f>+AD896*G896</f>
        <v>0</v>
      </c>
      <c r="AL896" s="2">
        <f>+AE896*G896</f>
        <v>0</v>
      </c>
      <c r="AM896" s="2">
        <f>+AF896*G896</f>
        <v>0</v>
      </c>
      <c r="AN896" s="155">
        <f>SUM(AK896:AM896)</f>
        <v>0</v>
      </c>
      <c r="AQ896" s="145" t="s">
        <v>525</v>
      </c>
      <c r="AU896" s="8" t="str">
        <f>+K896</f>
        <v>- Lấy theo đúng ĐM Nhà nước.
- Tính trong chi phí chung của dự án: Cẩu tháp, thuê cẩu Kato, vận thăng…</v>
      </c>
      <c r="AV896" s="8">
        <f>+L896</f>
        <v>0</v>
      </c>
      <c r="AW896" s="2">
        <f>+M896</f>
        <v>0</v>
      </c>
      <c r="AX896" s="8">
        <f>F896*AW896</f>
        <v>0</v>
      </c>
      <c r="AY896" s="8">
        <f>IF(AQ896="CT",7%,5%)*AX896</f>
        <v>0</v>
      </c>
      <c r="AZ896" s="8">
        <f>AX896*2%</f>
        <v>0</v>
      </c>
      <c r="BA896" s="8">
        <f>IF(BB896&gt;0,0,AX896*5%)</f>
        <v>0</v>
      </c>
      <c r="BB896" s="8">
        <f>(AX896-BG896)*35%</f>
        <v>0</v>
      </c>
      <c r="BC896" s="8">
        <f>+AX896+AY896+AZ896+BA896+BB896</f>
        <v>0</v>
      </c>
      <c r="BD896" s="8">
        <f>AX896-AT896</f>
        <v>0</v>
      </c>
      <c r="BE896" s="2"/>
      <c r="BH896" s="2"/>
    </row>
    <row r="897" spans="1:60" ht="34" hidden="1" outlineLevel="1" x14ac:dyDescent="0.2">
      <c r="B897" s="82">
        <v>110</v>
      </c>
      <c r="C897" s="144" t="s">
        <v>852</v>
      </c>
      <c r="D897" s="144"/>
      <c r="E897" s="82" t="s">
        <v>849</v>
      </c>
      <c r="F897" s="143">
        <v>732.96</v>
      </c>
      <c r="G897" s="142">
        <f>+[2]THKL!F897</f>
        <v>732.96</v>
      </c>
      <c r="H897" s="132"/>
      <c r="I897" s="132"/>
      <c r="J897" s="132"/>
      <c r="K897" s="238" t="s">
        <v>668</v>
      </c>
      <c r="L897" s="237"/>
      <c r="M897" s="157">
        <f>SUM(K897:L897)</f>
        <v>0</v>
      </c>
      <c r="N897" s="83">
        <f>IF(V897&lt;&gt;"VTC VHm",_xlfn.XLOOKUP(Z897,$AC$4015:$AC$4035,$AD$4015:$AD$4035,0)*M897,_xlfn.XLOOKUP(Z897,$AC$4015:$AC$4035,$AD$4015:$AD$4035,0)*L897)</f>
        <v>0</v>
      </c>
      <c r="O897" s="83">
        <f>IF(V897&lt;&gt;"VTC VHm",_xlfn.XLOOKUP(Z897,$AC$4015:$AC$4035,$AE$4015:$AE$4035,0)*M897,_xlfn.XLOOKUP(Z897,$AC$4015:$AC$4035,$AE$4015:$AE$4035,0)*L897)</f>
        <v>0</v>
      </c>
      <c r="P897" s="83">
        <f>SUM(N897:O897)</f>
        <v>0</v>
      </c>
      <c r="Q897" s="157">
        <f>M897*G897</f>
        <v>0</v>
      </c>
      <c r="R897" s="157">
        <f>G897*P897</f>
        <v>0</v>
      </c>
      <c r="S897" s="83">
        <f>SUM(Q897:R897)</f>
        <v>0</v>
      </c>
      <c r="T897" s="156"/>
      <c r="U897" s="132"/>
      <c r="V897" s="132"/>
      <c r="W897" s="132"/>
      <c r="X897" s="44" t="s">
        <v>33</v>
      </c>
      <c r="Y897" s="44"/>
      <c r="Z897" s="44" t="s">
        <v>16</v>
      </c>
      <c r="AA897" s="44" t="s">
        <v>80</v>
      </c>
      <c r="AB897" s="2">
        <v>79098.593075700002</v>
      </c>
      <c r="AC897" s="2">
        <v>57976104.780765079</v>
      </c>
      <c r="AD897" s="2">
        <f>+M897</f>
        <v>0</v>
      </c>
      <c r="AE897" s="2">
        <f>+AD897*14%</f>
        <v>0</v>
      </c>
      <c r="AF897" s="155">
        <f>+AD897*35%</f>
        <v>0</v>
      </c>
      <c r="AG897" s="2">
        <f>+AD897*F897</f>
        <v>0</v>
      </c>
      <c r="AH897" s="2">
        <f>+AE897*F897</f>
        <v>0</v>
      </c>
      <c r="AI897" s="2">
        <f>+AF897*F897</f>
        <v>0</v>
      </c>
      <c r="AJ897" s="2">
        <f>SUM(AG897:AI897)</f>
        <v>0</v>
      </c>
      <c r="AK897" s="2">
        <f>+AD897*G897</f>
        <v>0</v>
      </c>
      <c r="AL897" s="2">
        <f>+AE897*G897</f>
        <v>0</v>
      </c>
      <c r="AM897" s="2">
        <f>+AF897*G897</f>
        <v>0</v>
      </c>
      <c r="AN897" s="155">
        <f>SUM(AK897:AM897)</f>
        <v>0</v>
      </c>
      <c r="AQ897" s="145" t="s">
        <v>525</v>
      </c>
      <c r="AU897" s="8" t="str">
        <f>+K897</f>
        <v>- Lấy theo đúng ĐM Nhà nước.
- Tính trong chi phí chung của dự án: Cẩu tháp, thuê cẩu Kato, vận thăng…</v>
      </c>
      <c r="AV897" s="8">
        <f>+L897</f>
        <v>0</v>
      </c>
      <c r="AW897" s="2">
        <f>+M897</f>
        <v>0</v>
      </c>
      <c r="AX897" s="8">
        <f>F897*AW897</f>
        <v>0</v>
      </c>
      <c r="AY897" s="8">
        <f>IF(AQ897="CT",7%,5%)*AX897</f>
        <v>0</v>
      </c>
      <c r="AZ897" s="8">
        <f>AX897*2%</f>
        <v>0</v>
      </c>
      <c r="BA897" s="8">
        <f>IF(BB897&gt;0,0,AX897*5%)</f>
        <v>0</v>
      </c>
      <c r="BB897" s="8">
        <f>(AX897-BG897)*35%</f>
        <v>0</v>
      </c>
      <c r="BC897" s="8">
        <f>+AX897+AY897+AZ897+BA897+BB897</f>
        <v>0</v>
      </c>
      <c r="BD897" s="8">
        <f>AX897-AT897</f>
        <v>0</v>
      </c>
      <c r="BE897" s="2"/>
      <c r="BH897" s="2"/>
    </row>
    <row r="898" spans="1:60" ht="34" hidden="1" outlineLevel="1" x14ac:dyDescent="0.2">
      <c r="B898" s="82">
        <v>111</v>
      </c>
      <c r="C898" s="144" t="s">
        <v>851</v>
      </c>
      <c r="D898" s="144"/>
      <c r="E898" s="82" t="s">
        <v>91</v>
      </c>
      <c r="F898" s="143">
        <v>328.95</v>
      </c>
      <c r="G898" s="142">
        <f>+[2]THKL!F898</f>
        <v>328.95</v>
      </c>
      <c r="H898" s="132"/>
      <c r="I898" s="132"/>
      <c r="J898" s="132"/>
      <c r="K898" s="238" t="s">
        <v>668</v>
      </c>
      <c r="L898" s="237"/>
      <c r="M898" s="157">
        <f>SUM(K898:L898)</f>
        <v>0</v>
      </c>
      <c r="N898" s="83">
        <f>IF(V898&lt;&gt;"VTC VHm",_xlfn.XLOOKUP(Z898,$AC$4015:$AC$4035,$AD$4015:$AD$4035,0)*M898,_xlfn.XLOOKUP(Z898,$AC$4015:$AC$4035,$AD$4015:$AD$4035,0)*L898)</f>
        <v>0</v>
      </c>
      <c r="O898" s="83">
        <f>IF(V898&lt;&gt;"VTC VHm",_xlfn.XLOOKUP(Z898,$AC$4015:$AC$4035,$AE$4015:$AE$4035,0)*M898,_xlfn.XLOOKUP(Z898,$AC$4015:$AC$4035,$AE$4015:$AE$4035,0)*L898)</f>
        <v>0</v>
      </c>
      <c r="P898" s="83">
        <f>SUM(N898:O898)</f>
        <v>0</v>
      </c>
      <c r="Q898" s="157">
        <f>M898*G898</f>
        <v>0</v>
      </c>
      <c r="R898" s="157">
        <f>G898*P898</f>
        <v>0</v>
      </c>
      <c r="S898" s="83">
        <f>SUM(Q898:R898)</f>
        <v>0</v>
      </c>
      <c r="T898" s="156"/>
      <c r="U898" s="132"/>
      <c r="V898" s="82" t="s">
        <v>34</v>
      </c>
      <c r="W898" s="132"/>
      <c r="X898" s="44" t="s">
        <v>33</v>
      </c>
      <c r="Y898" s="44"/>
      <c r="Z898" s="44" t="s">
        <v>16</v>
      </c>
      <c r="AA898" s="44" t="s">
        <v>80</v>
      </c>
      <c r="AB898" s="2">
        <v>206688.02122815</v>
      </c>
      <c r="AC898" s="2">
        <v>67990024.582999945</v>
      </c>
      <c r="AD898" s="2">
        <f>+M898</f>
        <v>0</v>
      </c>
      <c r="AE898" s="2">
        <f>+AD898*14%</f>
        <v>0</v>
      </c>
      <c r="AF898" s="155">
        <f>+AD898*35%</f>
        <v>0</v>
      </c>
      <c r="AG898" s="2">
        <f>+AD898*F898</f>
        <v>0</v>
      </c>
      <c r="AH898" s="2">
        <f>+AE898*F898</f>
        <v>0</v>
      </c>
      <c r="AI898" s="2">
        <f>+AF898*F898</f>
        <v>0</v>
      </c>
      <c r="AJ898" s="2">
        <f>SUM(AG898:AI898)</f>
        <v>0</v>
      </c>
      <c r="AK898" s="2">
        <f>+AD898*G898</f>
        <v>0</v>
      </c>
      <c r="AL898" s="2">
        <f>+AE898*G898</f>
        <v>0</v>
      </c>
      <c r="AM898" s="2">
        <f>+AF898*G898</f>
        <v>0</v>
      </c>
      <c r="AN898" s="155">
        <f>SUM(AK898:AM898)</f>
        <v>0</v>
      </c>
      <c r="AQ898" s="145" t="s">
        <v>525</v>
      </c>
      <c r="AU898" s="8" t="str">
        <f>+K898</f>
        <v>- Lấy theo đúng ĐM Nhà nước.
- Tính trong chi phí chung của dự án: Cẩu tháp, thuê cẩu Kato, vận thăng…</v>
      </c>
      <c r="AV898" s="8">
        <f>+L898</f>
        <v>0</v>
      </c>
      <c r="AW898" s="2">
        <f>+M898</f>
        <v>0</v>
      </c>
      <c r="AX898" s="8">
        <f>F898*AW898</f>
        <v>0</v>
      </c>
      <c r="AY898" s="8">
        <f>IF(AQ898="CT",7%,5%)*AX898</f>
        <v>0</v>
      </c>
      <c r="AZ898" s="8">
        <f>AX898*2%</f>
        <v>0</v>
      </c>
      <c r="BA898" s="8">
        <f>IF(BB898&gt;0,0,AX898*5%)</f>
        <v>0</v>
      </c>
      <c r="BB898" s="8">
        <f>(AX898-BG898)*35%</f>
        <v>0</v>
      </c>
      <c r="BC898" s="8">
        <f>+AX898+AY898+AZ898+BA898+BB898</f>
        <v>0</v>
      </c>
      <c r="BD898" s="8">
        <f>AX898-AT898</f>
        <v>0</v>
      </c>
      <c r="BE898" s="2"/>
      <c r="BH898" s="2"/>
    </row>
    <row r="899" spans="1:60" ht="34" hidden="1" outlineLevel="1" x14ac:dyDescent="0.2">
      <c r="B899" s="82">
        <v>112</v>
      </c>
      <c r="C899" s="144" t="s">
        <v>850</v>
      </c>
      <c r="D899" s="144"/>
      <c r="E899" s="82" t="s">
        <v>849</v>
      </c>
      <c r="F899" s="143">
        <v>165.01</v>
      </c>
      <c r="G899" s="142">
        <f>+[2]THKL!F899</f>
        <v>165.01</v>
      </c>
      <c r="H899" s="132"/>
      <c r="I899" s="132"/>
      <c r="J899" s="132"/>
      <c r="K899" s="238" t="s">
        <v>668</v>
      </c>
      <c r="L899" s="237"/>
      <c r="M899" s="157">
        <f>SUM(K899:L899)</f>
        <v>0</v>
      </c>
      <c r="N899" s="83">
        <f>IF(V899&lt;&gt;"VTC VHm",_xlfn.XLOOKUP(Z899,$AC$4015:$AC$4035,$AD$4015:$AD$4035,0)*M899,_xlfn.XLOOKUP(Z899,$AC$4015:$AC$4035,$AD$4015:$AD$4035,0)*L899)</f>
        <v>0</v>
      </c>
      <c r="O899" s="83">
        <f>IF(V899&lt;&gt;"VTC VHm",_xlfn.XLOOKUP(Z899,$AC$4015:$AC$4035,$AE$4015:$AE$4035,0)*M899,_xlfn.XLOOKUP(Z899,$AC$4015:$AC$4035,$AE$4015:$AE$4035,0)*L899)</f>
        <v>0</v>
      </c>
      <c r="P899" s="83">
        <f>SUM(N899:O899)</f>
        <v>0</v>
      </c>
      <c r="Q899" s="157">
        <f>M899*G899</f>
        <v>0</v>
      </c>
      <c r="R899" s="157">
        <f>G899*P899</f>
        <v>0</v>
      </c>
      <c r="S899" s="83">
        <f>SUM(Q899:R899)</f>
        <v>0</v>
      </c>
      <c r="T899" s="156"/>
      <c r="U899" s="132"/>
      <c r="V899" s="132"/>
      <c r="W899" s="132"/>
      <c r="X899" s="44" t="s">
        <v>33</v>
      </c>
      <c r="Y899" s="44"/>
      <c r="Z899" s="44" t="s">
        <v>16</v>
      </c>
      <c r="AA899" s="44" t="s">
        <v>80</v>
      </c>
      <c r="AB899" s="2">
        <v>604085.73544934997</v>
      </c>
      <c r="AC899" s="2">
        <v>99680187.206497237</v>
      </c>
      <c r="AD899" s="2">
        <f>+M899</f>
        <v>0</v>
      </c>
      <c r="AE899" s="2">
        <f>+AD899*14%</f>
        <v>0</v>
      </c>
      <c r="AF899" s="155">
        <f>+AD899*35%</f>
        <v>0</v>
      </c>
      <c r="AG899" s="2">
        <f>+AD899*F899</f>
        <v>0</v>
      </c>
      <c r="AH899" s="2">
        <f>+AE899*F899</f>
        <v>0</v>
      </c>
      <c r="AI899" s="2">
        <f>+AF899*F899</f>
        <v>0</v>
      </c>
      <c r="AJ899" s="2">
        <f>SUM(AG899:AI899)</f>
        <v>0</v>
      </c>
      <c r="AK899" s="2">
        <f>+AD899*G899</f>
        <v>0</v>
      </c>
      <c r="AL899" s="2">
        <f>+AE899*G899</f>
        <v>0</v>
      </c>
      <c r="AM899" s="2">
        <f>+AF899*G899</f>
        <v>0</v>
      </c>
      <c r="AN899" s="155">
        <f>SUM(AK899:AM899)</f>
        <v>0</v>
      </c>
      <c r="AQ899" s="145" t="s">
        <v>525</v>
      </c>
      <c r="AU899" s="8" t="str">
        <f>+K899</f>
        <v>- Lấy theo đúng ĐM Nhà nước.
- Tính trong chi phí chung của dự án: Cẩu tháp, thuê cẩu Kato, vận thăng…</v>
      </c>
      <c r="AV899" s="8">
        <f>+L899</f>
        <v>0</v>
      </c>
      <c r="AW899" s="2">
        <f>+M899</f>
        <v>0</v>
      </c>
      <c r="AX899" s="8">
        <f>F899*AW899</f>
        <v>0</v>
      </c>
      <c r="AY899" s="8">
        <f>IF(AQ899="CT",7%,5%)*AX899</f>
        <v>0</v>
      </c>
      <c r="AZ899" s="8">
        <f>AX899*2%</f>
        <v>0</v>
      </c>
      <c r="BA899" s="8">
        <f>IF(BB899&gt;0,0,AX899*5%)</f>
        <v>0</v>
      </c>
      <c r="BB899" s="8">
        <f>(AX899-BG899)*35%</f>
        <v>0</v>
      </c>
      <c r="BC899" s="8">
        <f>+AX899+AY899+AZ899+BA899+BB899</f>
        <v>0</v>
      </c>
      <c r="BD899" s="8">
        <f>AX899-AT899</f>
        <v>0</v>
      </c>
      <c r="BE899" s="2"/>
      <c r="BH899" s="2"/>
    </row>
    <row r="900" spans="1:60" s="92" customFormat="1" ht="17" collapsed="1" x14ac:dyDescent="0.2">
      <c r="B900" s="163" t="s">
        <v>1235</v>
      </c>
      <c r="C900" s="164" t="s">
        <v>666</v>
      </c>
      <c r="D900" s="164"/>
      <c r="E900" s="163"/>
      <c r="F900" s="162"/>
      <c r="G900" s="149">
        <f>'[1]BoQ HSYC'!F900</f>
        <v>0</v>
      </c>
      <c r="H900" s="184">
        <f>'[1]BoQ HSYC'!G900</f>
        <v>0</v>
      </c>
      <c r="I900" s="184">
        <f>'[1]BoQ HSYC'!H900</f>
        <v>0</v>
      </c>
      <c r="J900" s="184">
        <f>'[1]BoQ HSYC'!I900</f>
        <v>0</v>
      </c>
      <c r="K900" s="170">
        <f>'[1]BoQ HSYC'!J900</f>
        <v>0</v>
      </c>
      <c r="L900" s="171">
        <f>'[1]BoQ HSYC'!K900</f>
        <v>0</v>
      </c>
      <c r="M900" s="171">
        <f>'[1]BoQ HSYC'!L900</f>
        <v>0</v>
      </c>
      <c r="N900" s="183">
        <f>'[1]BoQ HSYC'!M900</f>
        <v>0</v>
      </c>
      <c r="O900" s="183">
        <f>'[1]BoQ HSYC'!N900</f>
        <v>0</v>
      </c>
      <c r="P900" s="160">
        <f>'[1]BoQ HSYC'!O900</f>
        <v>0</v>
      </c>
      <c r="Q900" s="171">
        <f>'[1]BoQ HSYC'!P900</f>
        <v>0</v>
      </c>
      <c r="R900" s="158">
        <f>'[1]BoQ HSYC'!Q900</f>
        <v>0</v>
      </c>
      <c r="S900" s="160">
        <f>'[1]BoQ HSYC'!R900</f>
        <v>0</v>
      </c>
      <c r="T900" s="170">
        <f>'[1]BoQ HSYC'!S900</f>
        <v>0</v>
      </c>
      <c r="U900" s="158">
        <f>'[1]BoQ HSYC'!T900</f>
        <v>0</v>
      </c>
      <c r="V900" s="158">
        <f>'[1]BoQ HSYC'!U900</f>
        <v>0</v>
      </c>
      <c r="W900" s="158">
        <f>'[1]BoQ HSYC'!V900</f>
        <v>0</v>
      </c>
      <c r="X900" s="94" t="str">
        <f>'[1]BoQ HSYC'!W900</f>
        <v>ME</v>
      </c>
      <c r="Y900" s="94"/>
      <c r="Z900" s="94"/>
      <c r="AA900" s="44"/>
      <c r="AB900" s="2">
        <v>0</v>
      </c>
      <c r="AC900" s="2">
        <v>0</v>
      </c>
      <c r="AD900" s="93">
        <f>+M900</f>
        <v>0</v>
      </c>
      <c r="AE900" s="93">
        <f>+AD900*14%</f>
        <v>0</v>
      </c>
      <c r="AF900" s="93">
        <f>+AD900*35%</f>
        <v>0</v>
      </c>
      <c r="AG900" s="93">
        <f>+AD900*F900</f>
        <v>0</v>
      </c>
      <c r="AH900" s="93">
        <f>+AE900*F900</f>
        <v>0</v>
      </c>
      <c r="AI900" s="93">
        <f>+AF900*F900</f>
        <v>0</v>
      </c>
      <c r="AJ900" s="93">
        <f>SUM(AG900:AI900)</f>
        <v>0</v>
      </c>
      <c r="AK900" s="93">
        <f>+AD900*G900</f>
        <v>0</v>
      </c>
      <c r="AL900" s="93">
        <f>+AE900*G900</f>
        <v>0</v>
      </c>
      <c r="AM900" s="93">
        <f>+AF900*G900</f>
        <v>0</v>
      </c>
      <c r="AN900" s="93">
        <f>SUM(AK900:AM900)</f>
        <v>0</v>
      </c>
      <c r="AQ900" s="145" t="s">
        <v>525</v>
      </c>
      <c r="AU900" s="8">
        <f>+K900</f>
        <v>0</v>
      </c>
      <c r="AV900" s="8">
        <f>+L900</f>
        <v>0</v>
      </c>
      <c r="AW900" s="2">
        <f>+M900</f>
        <v>0</v>
      </c>
      <c r="AX900" s="8">
        <f>F900*AW900</f>
        <v>0</v>
      </c>
      <c r="AY900" s="8">
        <f>IF(AQ900="CT",7%,5%)*AX900</f>
        <v>0</v>
      </c>
      <c r="AZ900" s="8">
        <f>AX900*2%</f>
        <v>0</v>
      </c>
      <c r="BA900" s="8">
        <f>IF(BB900&gt;0,0,AX900*5%)</f>
        <v>0</v>
      </c>
      <c r="BB900" s="8">
        <f>(AX900-BG900)*35%</f>
        <v>0</v>
      </c>
      <c r="BC900" s="8">
        <f>+AX900+AY900+AZ900+BA900+BB900</f>
        <v>0</v>
      </c>
      <c r="BD900" s="8">
        <f>AX900-AT900</f>
        <v>0</v>
      </c>
      <c r="BE900" s="2"/>
      <c r="BH900" s="2"/>
    </row>
    <row r="901" spans="1:60" ht="17" hidden="1" outlineLevel="1" x14ac:dyDescent="0.2">
      <c r="B901" s="82"/>
      <c r="C901" s="144" t="s">
        <v>1234</v>
      </c>
      <c r="D901" s="144"/>
      <c r="E901" s="82"/>
      <c r="F901" s="143"/>
      <c r="G901" s="142">
        <f>'[1]BoQ HSYC'!F901</f>
        <v>0</v>
      </c>
      <c r="H901" s="185">
        <f>'[1]BoQ HSYC'!G901</f>
        <v>0</v>
      </c>
      <c r="I901" s="185">
        <f>'[1]BoQ HSYC'!H901</f>
        <v>0</v>
      </c>
      <c r="J901" s="185">
        <f>'[1]BoQ HSYC'!I901</f>
        <v>0</v>
      </c>
      <c r="K901" s="48">
        <f>'[1]BoQ HSYC'!J901</f>
        <v>0</v>
      </c>
      <c r="L901" s="47">
        <f>'[1]BoQ HSYC'!K901</f>
        <v>0</v>
      </c>
      <c r="M901" s="47">
        <f>'[1]BoQ HSYC'!L901</f>
        <v>0</v>
      </c>
      <c r="N901" s="183">
        <f>'[1]BoQ HSYC'!M901</f>
        <v>0</v>
      </c>
      <c r="O901" s="183">
        <f>'[1]BoQ HSYC'!N901</f>
        <v>0</v>
      </c>
      <c r="P901" s="83">
        <f>'[1]BoQ HSYC'!O901</f>
        <v>0</v>
      </c>
      <c r="Q901" s="47">
        <f>'[1]BoQ HSYC'!P901</f>
        <v>0</v>
      </c>
      <c r="R901" s="132">
        <f>'[1]BoQ HSYC'!Q901</f>
        <v>0</v>
      </c>
      <c r="S901" s="83">
        <f>'[1]BoQ HSYC'!R901</f>
        <v>0</v>
      </c>
      <c r="T901" s="48">
        <f>'[1]BoQ HSYC'!S901</f>
        <v>0</v>
      </c>
      <c r="U901" s="132">
        <f>'[1]BoQ HSYC'!T901</f>
        <v>0</v>
      </c>
      <c r="V901" s="132">
        <f>'[1]BoQ HSYC'!U901</f>
        <v>0</v>
      </c>
      <c r="W901" s="132">
        <f>'[1]BoQ HSYC'!V901</f>
        <v>0</v>
      </c>
      <c r="X901" s="44" t="str">
        <f>'[1]BoQ HSYC'!W901</f>
        <v>ME</v>
      </c>
      <c r="Y901" s="44"/>
      <c r="Z901" s="44"/>
      <c r="AA901" s="44"/>
      <c r="AB901" s="2">
        <v>0</v>
      </c>
      <c r="AC901" s="2">
        <v>0</v>
      </c>
      <c r="AD901" s="2">
        <f>+M901</f>
        <v>0</v>
      </c>
      <c r="AE901" s="2">
        <f>+AD901*14%</f>
        <v>0</v>
      </c>
      <c r="AF901" s="155">
        <f>+AD901*35%</f>
        <v>0</v>
      </c>
      <c r="AG901" s="2">
        <f>+AD901*F901</f>
        <v>0</v>
      </c>
      <c r="AH901" s="2">
        <f>+AE901*F901</f>
        <v>0</v>
      </c>
      <c r="AI901" s="2">
        <f>+AF901*F901</f>
        <v>0</v>
      </c>
      <c r="AJ901" s="2">
        <f>SUM(AG901:AI901)</f>
        <v>0</v>
      </c>
      <c r="AK901" s="2">
        <f>+AD901*G901</f>
        <v>0</v>
      </c>
      <c r="AL901" s="2">
        <f>+AE901*G901</f>
        <v>0</v>
      </c>
      <c r="AM901" s="2">
        <f>+AF901*G901</f>
        <v>0</v>
      </c>
      <c r="AN901" s="155">
        <f>SUM(AK901:AM901)</f>
        <v>0</v>
      </c>
      <c r="AQ901" s="145" t="s">
        <v>525</v>
      </c>
      <c r="AU901" s="8">
        <f>+K901</f>
        <v>0</v>
      </c>
      <c r="AV901" s="8">
        <f>+L901</f>
        <v>0</v>
      </c>
      <c r="AW901" s="2">
        <f>+M901</f>
        <v>0</v>
      </c>
      <c r="AX901" s="8">
        <f>F901*AW901</f>
        <v>0</v>
      </c>
      <c r="AY901" s="8">
        <f>IF(AQ901="CT",7%,5%)*AX901</f>
        <v>0</v>
      </c>
      <c r="AZ901" s="8">
        <f>AX901*2%</f>
        <v>0</v>
      </c>
      <c r="BA901" s="8">
        <f>IF(BB901&gt;0,0,AX901*5%)</f>
        <v>0</v>
      </c>
      <c r="BB901" s="8"/>
      <c r="BC901" s="8">
        <f>+AX901+AY901+AZ901+BA901+BB901</f>
        <v>0</v>
      </c>
      <c r="BD901" s="8">
        <f>AX901-AT901</f>
        <v>0</v>
      </c>
      <c r="BE901" s="2"/>
      <c r="BH901" s="2"/>
    </row>
    <row r="902" spans="1:60" ht="17" hidden="1" outlineLevel="1" x14ac:dyDescent="0.2">
      <c r="A902" s="1" t="s">
        <v>108</v>
      </c>
      <c r="B902" s="82">
        <v>1</v>
      </c>
      <c r="C902" s="144" t="s">
        <v>665</v>
      </c>
      <c r="D902" s="144"/>
      <c r="E902" s="82" t="s">
        <v>664</v>
      </c>
      <c r="F902" s="143">
        <v>1</v>
      </c>
      <c r="G902" s="142">
        <f>'[1]BoQ HSYC'!F902</f>
        <v>1</v>
      </c>
      <c r="H902" s="185">
        <f>'[1]BoQ HSYC'!G902</f>
        <v>0</v>
      </c>
      <c r="I902" s="185">
        <f>'[1]BoQ HSYC'!H902</f>
        <v>0</v>
      </c>
      <c r="J902" s="185">
        <f>'[1]BoQ HSYC'!I902</f>
        <v>0</v>
      </c>
      <c r="K902" s="48">
        <f>'[1]BoQ HSYC'!J902</f>
        <v>419759000</v>
      </c>
      <c r="L902" s="47">
        <f>'[1]BoQ HSYC'!K902</f>
        <v>0</v>
      </c>
      <c r="M902" s="47">
        <f>'[1]BoQ HSYC'!L902</f>
        <v>419759000</v>
      </c>
      <c r="N902" s="183">
        <f>'[1]BoQ HSYC'!M902</f>
        <v>0</v>
      </c>
      <c r="O902" s="183">
        <f>'[1]BoQ HSYC'!N902</f>
        <v>0</v>
      </c>
      <c r="P902" s="83">
        <f>'[1]BoQ HSYC'!O902</f>
        <v>0</v>
      </c>
      <c r="Q902" s="47">
        <f>'[1]BoQ HSYC'!P902</f>
        <v>419759000</v>
      </c>
      <c r="R902" s="132">
        <f>'[1]BoQ HSYC'!Q902</f>
        <v>0</v>
      </c>
      <c r="S902" s="83">
        <f>'[1]BoQ HSYC'!R902</f>
        <v>419759000</v>
      </c>
      <c r="T902" s="48">
        <f>'[1]BoQ HSYC'!S902</f>
        <v>0</v>
      </c>
      <c r="U902" s="132">
        <f>'[1]BoQ HSYC'!T902</f>
        <v>0</v>
      </c>
      <c r="V902" s="132" t="str">
        <f>'[1]BoQ HSYC'!U902</f>
        <v>Báo giá NCC</v>
      </c>
      <c r="W902" s="132" t="str">
        <f>'[1]BoQ HSYC'!V902</f>
        <v>Báo giá NCC</v>
      </c>
      <c r="X902" s="44" t="str">
        <f>'[1]BoQ HSYC'!W902</f>
        <v>ME</v>
      </c>
      <c r="Y902" s="44"/>
      <c r="Z902" s="44"/>
      <c r="AA902" s="44"/>
      <c r="AB902" s="2">
        <v>447862248.89999998</v>
      </c>
      <c r="AC902" s="2">
        <v>447862248.89999998</v>
      </c>
      <c r="AD902" s="2">
        <f>+M902</f>
        <v>419759000</v>
      </c>
      <c r="AE902" s="2">
        <f>+AD902*14%</f>
        <v>58766260.000000007</v>
      </c>
      <c r="AF902" s="155">
        <f>+AD902*35%</f>
        <v>146915650</v>
      </c>
      <c r="AG902" s="2">
        <f>+AD902*F902</f>
        <v>419759000</v>
      </c>
      <c r="AH902" s="2">
        <f>+AE902*F902</f>
        <v>58766260.000000007</v>
      </c>
      <c r="AI902" s="2">
        <f>+AF902*F902</f>
        <v>146915650</v>
      </c>
      <c r="AJ902" s="2">
        <f>SUM(AG902:AI902)</f>
        <v>625440910</v>
      </c>
      <c r="AK902" s="2">
        <f>+AD902*G902</f>
        <v>419759000</v>
      </c>
      <c r="AL902" s="2">
        <f>+AE902*G902</f>
        <v>58766260.000000007</v>
      </c>
      <c r="AM902" s="2">
        <f>+AF902*G902</f>
        <v>146915650</v>
      </c>
      <c r="AN902" s="155">
        <f>SUM(AK902:AM902)</f>
        <v>625440910</v>
      </c>
      <c r="AQ902" s="145" t="s">
        <v>525</v>
      </c>
      <c r="AU902" s="8"/>
      <c r="AV902" s="8"/>
      <c r="AW902" s="2">
        <f>'[2]BoQ HSYC-Đạt'!AT902</f>
        <v>428154180</v>
      </c>
      <c r="AX902" s="8">
        <f>F902*AW902</f>
        <v>428154180</v>
      </c>
      <c r="AY902" s="8">
        <f>IF(AQ902="CT",7%,5%)*AX902</f>
        <v>29970792.600000001</v>
      </c>
      <c r="AZ902" s="8">
        <f>AX902*2%</f>
        <v>8563083.5999999996</v>
      </c>
      <c r="BA902" s="8">
        <f>IF(BB902&gt;0,0,AX902*5%)</f>
        <v>21407709</v>
      </c>
      <c r="BB902" s="8"/>
      <c r="BC902" s="8">
        <f>+AX902+AY902+AZ902+BA902+BB902</f>
        <v>488095765.20000005</v>
      </c>
      <c r="BD902" s="8">
        <f>AX902-AT902</f>
        <v>428154180</v>
      </c>
      <c r="BE902" s="2"/>
      <c r="BH902" s="2"/>
    </row>
    <row r="903" spans="1:60" ht="17" hidden="1" outlineLevel="1" x14ac:dyDescent="0.2">
      <c r="A903" s="1" t="s">
        <v>108</v>
      </c>
      <c r="B903" s="82">
        <v>2</v>
      </c>
      <c r="C903" s="144" t="s">
        <v>836</v>
      </c>
      <c r="D903" s="144"/>
      <c r="E903" s="82" t="s">
        <v>664</v>
      </c>
      <c r="F903" s="143">
        <v>2</v>
      </c>
      <c r="G903" s="142">
        <f>'[1]BoQ HSYC'!F903</f>
        <v>2</v>
      </c>
      <c r="H903" s="185">
        <f>'[1]BoQ HSYC'!G903</f>
        <v>0</v>
      </c>
      <c r="I903" s="185">
        <f>'[1]BoQ HSYC'!H903</f>
        <v>0</v>
      </c>
      <c r="J903" s="185">
        <f>'[1]BoQ HSYC'!I903</f>
        <v>0</v>
      </c>
      <c r="K903" s="48">
        <f>'[1]BoQ HSYC'!J903</f>
        <v>62610000</v>
      </c>
      <c r="L903" s="47">
        <f>'[1]BoQ HSYC'!K903</f>
        <v>0</v>
      </c>
      <c r="M903" s="47">
        <f>'[1]BoQ HSYC'!L903</f>
        <v>62610000</v>
      </c>
      <c r="N903" s="183">
        <f>'[1]BoQ HSYC'!M903</f>
        <v>0</v>
      </c>
      <c r="O903" s="183">
        <f>'[1]BoQ HSYC'!N903</f>
        <v>0</v>
      </c>
      <c r="P903" s="83">
        <f>'[1]BoQ HSYC'!O903</f>
        <v>0</v>
      </c>
      <c r="Q903" s="47">
        <f>'[1]BoQ HSYC'!P903</f>
        <v>125220000</v>
      </c>
      <c r="R903" s="132">
        <f>'[1]BoQ HSYC'!Q903</f>
        <v>0</v>
      </c>
      <c r="S903" s="83">
        <f>'[1]BoQ HSYC'!R903</f>
        <v>125220000</v>
      </c>
      <c r="T903" s="48">
        <f>'[1]BoQ HSYC'!S903</f>
        <v>0</v>
      </c>
      <c r="U903" s="132">
        <f>'[1]BoQ HSYC'!T903</f>
        <v>0</v>
      </c>
      <c r="V903" s="132" t="str">
        <f>'[1]BoQ HSYC'!U903</f>
        <v>Báo giá NCC</v>
      </c>
      <c r="W903" s="132" t="str">
        <f>'[1]BoQ HSYC'!V903</f>
        <v>Báo giá NCC</v>
      </c>
      <c r="X903" s="44" t="str">
        <f>'[1]BoQ HSYC'!W903</f>
        <v>ME</v>
      </c>
      <c r="Y903" s="44"/>
      <c r="Z903" s="44"/>
      <c r="AA903" s="44"/>
      <c r="AB903" s="2">
        <v>77693502.150000006</v>
      </c>
      <c r="AC903" s="2">
        <v>155387004.30000001</v>
      </c>
      <c r="AD903" s="2">
        <f>+M903</f>
        <v>62610000</v>
      </c>
      <c r="AE903" s="2">
        <f>+AD903*14%</f>
        <v>8765400</v>
      </c>
      <c r="AF903" s="155">
        <f>+AD903*35%</f>
        <v>21913500</v>
      </c>
      <c r="AG903" s="2">
        <f>+AD903*F903</f>
        <v>125220000</v>
      </c>
      <c r="AH903" s="2">
        <f>+AE903*F903</f>
        <v>17530800</v>
      </c>
      <c r="AI903" s="2">
        <f>+AF903*F903</f>
        <v>43827000</v>
      </c>
      <c r="AJ903" s="2">
        <f>SUM(AG903:AI903)</f>
        <v>186577800</v>
      </c>
      <c r="AK903" s="2">
        <f>+AD903*G903</f>
        <v>125220000</v>
      </c>
      <c r="AL903" s="2">
        <f>+AE903*G903</f>
        <v>17530800</v>
      </c>
      <c r="AM903" s="2">
        <f>+AF903*G903</f>
        <v>43827000</v>
      </c>
      <c r="AN903" s="155">
        <f>SUM(AK903:AM903)</f>
        <v>186577800</v>
      </c>
      <c r="AQ903" s="145" t="s">
        <v>525</v>
      </c>
      <c r="AU903" s="8"/>
      <c r="AV903" s="8"/>
      <c r="AW903" s="2">
        <f>'[2]BoQ HSYC-Đạt'!AT903</f>
        <v>63862200</v>
      </c>
      <c r="AX903" s="8">
        <f>F903*AW903</f>
        <v>127724400</v>
      </c>
      <c r="AY903" s="8">
        <f>IF(AQ903="CT",7%,5%)*AX903</f>
        <v>8940708</v>
      </c>
      <c r="AZ903" s="8">
        <f>AX903*2%</f>
        <v>2554488</v>
      </c>
      <c r="BA903" s="8">
        <f>IF(BB903&gt;0,0,AX903*5%)</f>
        <v>6386220</v>
      </c>
      <c r="BB903" s="8"/>
      <c r="BC903" s="8">
        <f>+AX903+AY903+AZ903+BA903+BB903</f>
        <v>145605816</v>
      </c>
      <c r="BD903" s="8">
        <f>AX903-AT903</f>
        <v>127724400</v>
      </c>
      <c r="BE903" s="2"/>
      <c r="BH903" s="2"/>
    </row>
    <row r="904" spans="1:60" ht="17" hidden="1" outlineLevel="1" x14ac:dyDescent="0.2">
      <c r="A904" s="1" t="s">
        <v>108</v>
      </c>
      <c r="B904" s="82">
        <v>3</v>
      </c>
      <c r="C904" s="144" t="s">
        <v>835</v>
      </c>
      <c r="D904" s="144"/>
      <c r="E904" s="82" t="s">
        <v>664</v>
      </c>
      <c r="F904" s="143">
        <v>1</v>
      </c>
      <c r="G904" s="142">
        <f>'[1]BoQ HSYC'!F904</f>
        <v>1</v>
      </c>
      <c r="H904" s="185">
        <f>'[1]BoQ HSYC'!G904</f>
        <v>0</v>
      </c>
      <c r="I904" s="185">
        <f>'[1]BoQ HSYC'!H904</f>
        <v>0</v>
      </c>
      <c r="J904" s="185">
        <f>'[1]BoQ HSYC'!I904</f>
        <v>0</v>
      </c>
      <c r="K904" s="48">
        <f>'[1]BoQ HSYC'!J904</f>
        <v>63710000</v>
      </c>
      <c r="L904" s="47">
        <f>'[1]BoQ HSYC'!K904</f>
        <v>0</v>
      </c>
      <c r="M904" s="47">
        <f>'[1]BoQ HSYC'!L904</f>
        <v>63710000</v>
      </c>
      <c r="N904" s="183">
        <f>'[1]BoQ HSYC'!M904</f>
        <v>0</v>
      </c>
      <c r="O904" s="183">
        <f>'[1]BoQ HSYC'!N904</f>
        <v>0</v>
      </c>
      <c r="P904" s="83">
        <f>'[1]BoQ HSYC'!O904</f>
        <v>0</v>
      </c>
      <c r="Q904" s="47">
        <f>'[1]BoQ HSYC'!P904</f>
        <v>63710000</v>
      </c>
      <c r="R904" s="132">
        <f>'[1]BoQ HSYC'!Q904</f>
        <v>0</v>
      </c>
      <c r="S904" s="83">
        <f>'[1]BoQ HSYC'!R904</f>
        <v>63710000</v>
      </c>
      <c r="T904" s="48">
        <f>'[1]BoQ HSYC'!S904</f>
        <v>0</v>
      </c>
      <c r="U904" s="132">
        <f>'[1]BoQ HSYC'!T904</f>
        <v>0</v>
      </c>
      <c r="V904" s="132" t="str">
        <f>'[1]BoQ HSYC'!U904</f>
        <v>Báo giá NCC</v>
      </c>
      <c r="W904" s="132" t="str">
        <f>'[1]BoQ HSYC'!V904</f>
        <v>Báo giá NCC</v>
      </c>
      <c r="X904" s="44" t="str">
        <f>'[1]BoQ HSYC'!W904</f>
        <v>ME</v>
      </c>
      <c r="Y904" s="44"/>
      <c r="Z904" s="44"/>
      <c r="AA904" s="44"/>
      <c r="AB904" s="2">
        <v>77693502.150000006</v>
      </c>
      <c r="AC904" s="2">
        <v>77693502.150000006</v>
      </c>
      <c r="AD904" s="2">
        <f>+M904</f>
        <v>63710000</v>
      </c>
      <c r="AE904" s="2">
        <f>+AD904*14%</f>
        <v>8919400</v>
      </c>
      <c r="AF904" s="155">
        <f>+AD904*35%</f>
        <v>22298500</v>
      </c>
      <c r="AG904" s="2">
        <f>+AD904*F904</f>
        <v>63710000</v>
      </c>
      <c r="AH904" s="2">
        <f>+AE904*F904</f>
        <v>8919400</v>
      </c>
      <c r="AI904" s="2">
        <f>+AF904*F904</f>
        <v>22298500</v>
      </c>
      <c r="AJ904" s="2">
        <f>SUM(AG904:AI904)</f>
        <v>94927900</v>
      </c>
      <c r="AK904" s="2">
        <f>+AD904*G904</f>
        <v>63710000</v>
      </c>
      <c r="AL904" s="2">
        <f>+AE904*G904</f>
        <v>8919400</v>
      </c>
      <c r="AM904" s="2">
        <f>+AF904*G904</f>
        <v>22298500</v>
      </c>
      <c r="AN904" s="155">
        <f>SUM(AK904:AM904)</f>
        <v>94927900</v>
      </c>
      <c r="AQ904" s="145" t="s">
        <v>525</v>
      </c>
      <c r="AU904" s="8"/>
      <c r="AV904" s="8"/>
      <c r="AW904" s="2">
        <f>'[2]BoQ HSYC-Đạt'!AT904</f>
        <v>64984200</v>
      </c>
      <c r="AX904" s="8">
        <f>F904*AW904</f>
        <v>64984200</v>
      </c>
      <c r="AY904" s="8">
        <f>IF(AQ904="CT",7%,5%)*AX904</f>
        <v>4548894</v>
      </c>
      <c r="AZ904" s="8">
        <f>AX904*2%</f>
        <v>1299684</v>
      </c>
      <c r="BA904" s="8">
        <f>IF(BB904&gt;0,0,AX904*5%)</f>
        <v>3249210</v>
      </c>
      <c r="BB904" s="8"/>
      <c r="BC904" s="8">
        <f>+AX904+AY904+AZ904+BA904+BB904</f>
        <v>74081988</v>
      </c>
      <c r="BD904" s="8">
        <f>AX904-AT904</f>
        <v>64984200</v>
      </c>
      <c r="BE904" s="2"/>
      <c r="BH904" s="2"/>
    </row>
    <row r="905" spans="1:60" ht="17" hidden="1" outlineLevel="1" x14ac:dyDescent="0.2">
      <c r="A905" s="1" t="s">
        <v>108</v>
      </c>
      <c r="B905" s="82">
        <v>4</v>
      </c>
      <c r="C905" s="144" t="s">
        <v>1233</v>
      </c>
      <c r="D905" s="144"/>
      <c r="E905" s="82" t="s">
        <v>664</v>
      </c>
      <c r="F905" s="143">
        <v>3</v>
      </c>
      <c r="G905" s="142">
        <f>'[1]BoQ HSYC'!F905</f>
        <v>3</v>
      </c>
      <c r="H905" s="185">
        <f>'[1]BoQ HSYC'!G905</f>
        <v>0</v>
      </c>
      <c r="I905" s="185">
        <f>'[1]BoQ HSYC'!H905</f>
        <v>0</v>
      </c>
      <c r="J905" s="185">
        <f>'[1]BoQ HSYC'!I905</f>
        <v>0</v>
      </c>
      <c r="K905" s="48">
        <f>'[1]BoQ HSYC'!J905</f>
        <v>72810000</v>
      </c>
      <c r="L905" s="47">
        <f>'[1]BoQ HSYC'!K905</f>
        <v>0</v>
      </c>
      <c r="M905" s="47">
        <f>'[1]BoQ HSYC'!L905</f>
        <v>72810000</v>
      </c>
      <c r="N905" s="183">
        <f>'[1]BoQ HSYC'!M905</f>
        <v>0</v>
      </c>
      <c r="O905" s="183">
        <f>'[1]BoQ HSYC'!N905</f>
        <v>0</v>
      </c>
      <c r="P905" s="83">
        <f>'[1]BoQ HSYC'!O905</f>
        <v>0</v>
      </c>
      <c r="Q905" s="47">
        <f>'[1]BoQ HSYC'!P905</f>
        <v>218430000</v>
      </c>
      <c r="R905" s="132">
        <f>'[1]BoQ HSYC'!Q905</f>
        <v>0</v>
      </c>
      <c r="S905" s="83">
        <f>'[1]BoQ HSYC'!R905</f>
        <v>218430000</v>
      </c>
      <c r="T905" s="48">
        <f>'[1]BoQ HSYC'!S905</f>
        <v>0</v>
      </c>
      <c r="U905" s="132">
        <f>'[1]BoQ HSYC'!T905</f>
        <v>0</v>
      </c>
      <c r="V905" s="132" t="str">
        <f>'[1]BoQ HSYC'!U905</f>
        <v>Báo giá NCC</v>
      </c>
      <c r="W905" s="132" t="str">
        <f>'[1]BoQ HSYC'!V905</f>
        <v>Báo giá NCC</v>
      </c>
      <c r="X905" s="44" t="str">
        <f>'[1]BoQ HSYC'!W905</f>
        <v>ME</v>
      </c>
      <c r="Y905" s="44"/>
      <c r="Z905" s="44"/>
      <c r="AA905" s="44"/>
      <c r="AB905" s="2">
        <v>69941942.400000006</v>
      </c>
      <c r="AC905" s="2">
        <v>209825827.20000002</v>
      </c>
      <c r="AD905" s="2">
        <f>+M905</f>
        <v>72810000</v>
      </c>
      <c r="AE905" s="2">
        <f>+AD905*14%</f>
        <v>10193400.000000002</v>
      </c>
      <c r="AF905" s="155">
        <f>+AD905*35%</f>
        <v>25483500</v>
      </c>
      <c r="AG905" s="2">
        <f>+AD905*F905</f>
        <v>218430000</v>
      </c>
      <c r="AH905" s="2">
        <f>+AE905*F905</f>
        <v>30580200.000000007</v>
      </c>
      <c r="AI905" s="2">
        <f>+AF905*F905</f>
        <v>76450500</v>
      </c>
      <c r="AJ905" s="2">
        <f>SUM(AG905:AI905)</f>
        <v>325460700</v>
      </c>
      <c r="AK905" s="2">
        <f>+AD905*G905</f>
        <v>218430000</v>
      </c>
      <c r="AL905" s="2">
        <f>+AE905*G905</f>
        <v>30580200.000000007</v>
      </c>
      <c r="AM905" s="2">
        <f>+AF905*G905</f>
        <v>76450500</v>
      </c>
      <c r="AN905" s="155">
        <f>SUM(AK905:AM905)</f>
        <v>325460700</v>
      </c>
      <c r="AQ905" s="145" t="s">
        <v>525</v>
      </c>
      <c r="AU905" s="8"/>
      <c r="AV905" s="8"/>
      <c r="AW905" s="2">
        <f>'[2]BoQ HSYC-Đạt'!AT905</f>
        <v>74266200</v>
      </c>
      <c r="AX905" s="8">
        <f>F905*AW905</f>
        <v>222798600</v>
      </c>
      <c r="AY905" s="8">
        <f>IF(AQ905="CT",7%,5%)*AX905</f>
        <v>15595902.000000002</v>
      </c>
      <c r="AZ905" s="8">
        <f>AX905*2%</f>
        <v>4455972</v>
      </c>
      <c r="BA905" s="8">
        <f>IF(BB905&gt;0,0,AX905*5%)</f>
        <v>11139930</v>
      </c>
      <c r="BB905" s="8"/>
      <c r="BC905" s="8">
        <f>+AX905+AY905+AZ905+BA905+BB905</f>
        <v>253990404</v>
      </c>
      <c r="BD905" s="8">
        <f>AX905-AT905</f>
        <v>222798600</v>
      </c>
      <c r="BE905" s="2"/>
      <c r="BH905" s="2"/>
    </row>
    <row r="906" spans="1:60" ht="17" hidden="1" outlineLevel="1" x14ac:dyDescent="0.2">
      <c r="A906" s="1" t="s">
        <v>108</v>
      </c>
      <c r="B906" s="82">
        <v>5</v>
      </c>
      <c r="C906" s="144" t="s">
        <v>1232</v>
      </c>
      <c r="D906" s="144"/>
      <c r="E906" s="82" t="s">
        <v>664</v>
      </c>
      <c r="F906" s="143">
        <v>38</v>
      </c>
      <c r="G906" s="142">
        <f>'[1]BoQ HSYC'!F906</f>
        <v>38</v>
      </c>
      <c r="H906" s="185">
        <f>'[1]BoQ HSYC'!G906</f>
        <v>0</v>
      </c>
      <c r="I906" s="185">
        <f>'[1]BoQ HSYC'!H906</f>
        <v>0</v>
      </c>
      <c r="J906" s="185">
        <f>'[1]BoQ HSYC'!I906</f>
        <v>0</v>
      </c>
      <c r="K906" s="48">
        <f>'[1]BoQ HSYC'!J906</f>
        <v>8240000</v>
      </c>
      <c r="L906" s="47">
        <f>'[1]BoQ HSYC'!K906</f>
        <v>0</v>
      </c>
      <c r="M906" s="47">
        <f>'[1]BoQ HSYC'!L906</f>
        <v>8240000</v>
      </c>
      <c r="N906" s="183">
        <f>'[1]BoQ HSYC'!M906</f>
        <v>0</v>
      </c>
      <c r="O906" s="183">
        <f>'[1]BoQ HSYC'!N906</f>
        <v>0</v>
      </c>
      <c r="P906" s="83">
        <f>'[1]BoQ HSYC'!O906</f>
        <v>0</v>
      </c>
      <c r="Q906" s="47">
        <f>'[1]BoQ HSYC'!P906</f>
        <v>313120000</v>
      </c>
      <c r="R906" s="132">
        <f>'[1]BoQ HSYC'!Q906</f>
        <v>0</v>
      </c>
      <c r="S906" s="83">
        <f>'[1]BoQ HSYC'!R906</f>
        <v>313120000</v>
      </c>
      <c r="T906" s="48">
        <f>'[1]BoQ HSYC'!S906</f>
        <v>0</v>
      </c>
      <c r="U906" s="132">
        <f>'[1]BoQ HSYC'!T906</f>
        <v>0</v>
      </c>
      <c r="V906" s="132" t="str">
        <f>'[1]BoQ HSYC'!U906</f>
        <v>Báo giá NCC</v>
      </c>
      <c r="W906" s="132" t="str">
        <f>'[1]BoQ HSYC'!V906</f>
        <v>Báo giá NCC</v>
      </c>
      <c r="X906" s="44" t="str">
        <f>'[1]BoQ HSYC'!W906</f>
        <v>ME</v>
      </c>
      <c r="Y906" s="44"/>
      <c r="Z906" s="44"/>
      <c r="AA906" s="44"/>
      <c r="AB906" s="2">
        <v>10470959.4</v>
      </c>
      <c r="AC906" s="2">
        <v>397896457.19999999</v>
      </c>
      <c r="AD906" s="2">
        <f>+M906</f>
        <v>8240000</v>
      </c>
      <c r="AE906" s="2">
        <f>+AD906*14%</f>
        <v>1153600</v>
      </c>
      <c r="AF906" s="155">
        <f>+AD906*35%</f>
        <v>2884000</v>
      </c>
      <c r="AG906" s="2">
        <f>+AD906*F906</f>
        <v>313120000</v>
      </c>
      <c r="AH906" s="2">
        <f>+AE906*F906</f>
        <v>43836800</v>
      </c>
      <c r="AI906" s="2">
        <f>+AF906*F906</f>
        <v>109592000</v>
      </c>
      <c r="AJ906" s="2">
        <f>SUM(AG906:AI906)</f>
        <v>466548800</v>
      </c>
      <c r="AK906" s="2">
        <f>+AD906*G906</f>
        <v>313120000</v>
      </c>
      <c r="AL906" s="2">
        <f>+AE906*G906</f>
        <v>43836800</v>
      </c>
      <c r="AM906" s="2">
        <f>+AF906*G906</f>
        <v>109592000</v>
      </c>
      <c r="AN906" s="155">
        <f>SUM(AK906:AM906)</f>
        <v>466548800</v>
      </c>
      <c r="AQ906" s="145" t="s">
        <v>525</v>
      </c>
      <c r="AU906" s="8"/>
      <c r="AV906" s="8"/>
      <c r="AW906" s="2">
        <f>'[2]BoQ HSYC-Đạt'!AT906</f>
        <v>8404800</v>
      </c>
      <c r="AX906" s="8">
        <f>F906*AW906</f>
        <v>319382400</v>
      </c>
      <c r="AY906" s="8">
        <f>IF(AQ906="CT",7%,5%)*AX906</f>
        <v>22356768.000000004</v>
      </c>
      <c r="AZ906" s="8">
        <f>AX906*2%</f>
        <v>6387648</v>
      </c>
      <c r="BA906" s="8">
        <f>IF(BB906&gt;0,0,AX906*5%)</f>
        <v>15969120</v>
      </c>
      <c r="BB906" s="8"/>
      <c r="BC906" s="8">
        <f>+AX906+AY906+AZ906+BA906+BB906</f>
        <v>364095936</v>
      </c>
      <c r="BD906" s="8">
        <f>AX906-AT906</f>
        <v>319382400</v>
      </c>
      <c r="BE906" s="2"/>
      <c r="BH906" s="2"/>
    </row>
    <row r="907" spans="1:60" ht="17" hidden="1" outlineLevel="1" x14ac:dyDescent="0.2">
      <c r="A907" s="1" t="s">
        <v>108</v>
      </c>
      <c r="B907" s="82">
        <v>6</v>
      </c>
      <c r="C907" s="144" t="s">
        <v>1231</v>
      </c>
      <c r="D907" s="144"/>
      <c r="E907" s="82" t="s">
        <v>664</v>
      </c>
      <c r="F907" s="143">
        <v>14</v>
      </c>
      <c r="G907" s="142">
        <f>'[1]BoQ HSYC'!F907</f>
        <v>14</v>
      </c>
      <c r="H907" s="185">
        <f>'[1]BoQ HSYC'!G907</f>
        <v>0</v>
      </c>
      <c r="I907" s="185">
        <f>'[1]BoQ HSYC'!H907</f>
        <v>0</v>
      </c>
      <c r="J907" s="185">
        <f>'[1]BoQ HSYC'!I907</f>
        <v>0</v>
      </c>
      <c r="K907" s="48">
        <f>'[1]BoQ HSYC'!J907</f>
        <v>8240000</v>
      </c>
      <c r="L907" s="47">
        <f>'[1]BoQ HSYC'!K907</f>
        <v>0</v>
      </c>
      <c r="M907" s="47">
        <f>'[1]BoQ HSYC'!L907</f>
        <v>8240000</v>
      </c>
      <c r="N907" s="183">
        <f>'[1]BoQ HSYC'!M907</f>
        <v>0</v>
      </c>
      <c r="O907" s="183">
        <f>'[1]BoQ HSYC'!N907</f>
        <v>0</v>
      </c>
      <c r="P907" s="83">
        <f>'[1]BoQ HSYC'!O907</f>
        <v>0</v>
      </c>
      <c r="Q907" s="47">
        <f>'[1]BoQ HSYC'!P907</f>
        <v>115360000</v>
      </c>
      <c r="R907" s="132">
        <f>'[1]BoQ HSYC'!Q907</f>
        <v>0</v>
      </c>
      <c r="S907" s="83">
        <f>'[1]BoQ HSYC'!R907</f>
        <v>115360000</v>
      </c>
      <c r="T907" s="48">
        <f>'[1]BoQ HSYC'!S907</f>
        <v>0</v>
      </c>
      <c r="U907" s="132">
        <f>'[1]BoQ HSYC'!T907</f>
        <v>0</v>
      </c>
      <c r="V907" s="132" t="str">
        <f>'[1]BoQ HSYC'!U907</f>
        <v>Báo giá NCC</v>
      </c>
      <c r="W907" s="132" t="str">
        <f>'[1]BoQ HSYC'!V907</f>
        <v>Báo giá NCC</v>
      </c>
      <c r="X907" s="44" t="str">
        <f>'[1]BoQ HSYC'!W907</f>
        <v>ME</v>
      </c>
      <c r="Y907" s="44"/>
      <c r="Z907" s="44"/>
      <c r="AA907" s="44"/>
      <c r="AB907" s="2">
        <v>10470959.4</v>
      </c>
      <c r="AC907" s="2">
        <v>146593431.59999999</v>
      </c>
      <c r="AD907" s="2">
        <f>+M907</f>
        <v>8240000</v>
      </c>
      <c r="AE907" s="2">
        <f>+AD907*14%</f>
        <v>1153600</v>
      </c>
      <c r="AF907" s="155">
        <f>+AD907*35%</f>
        <v>2884000</v>
      </c>
      <c r="AG907" s="2">
        <f>+AD907*F907</f>
        <v>115360000</v>
      </c>
      <c r="AH907" s="2">
        <f>+AE907*F907</f>
        <v>16150400</v>
      </c>
      <c r="AI907" s="2">
        <f>+AF907*F907</f>
        <v>40376000</v>
      </c>
      <c r="AJ907" s="2">
        <f>SUM(AG907:AI907)</f>
        <v>171886400</v>
      </c>
      <c r="AK907" s="2">
        <f>+AD907*G907</f>
        <v>115360000</v>
      </c>
      <c r="AL907" s="2">
        <f>+AE907*G907</f>
        <v>16150400</v>
      </c>
      <c r="AM907" s="2">
        <f>+AF907*G907</f>
        <v>40376000</v>
      </c>
      <c r="AN907" s="155">
        <f>SUM(AK907:AM907)</f>
        <v>171886400</v>
      </c>
      <c r="AQ907" s="145" t="s">
        <v>525</v>
      </c>
      <c r="AU907" s="8"/>
      <c r="AV907" s="8"/>
      <c r="AW907" s="2">
        <f>'[2]BoQ HSYC-Đạt'!AT907</f>
        <v>8404800</v>
      </c>
      <c r="AX907" s="8">
        <f>F907*AW907</f>
        <v>117667200</v>
      </c>
      <c r="AY907" s="8">
        <f>IF(AQ907="CT",7%,5%)*AX907</f>
        <v>8236704.0000000009</v>
      </c>
      <c r="AZ907" s="8">
        <f>AX907*2%</f>
        <v>2353344</v>
      </c>
      <c r="BA907" s="8">
        <f>IF(BB907&gt;0,0,AX907*5%)</f>
        <v>5883360</v>
      </c>
      <c r="BB907" s="8"/>
      <c r="BC907" s="8">
        <f>+AX907+AY907+AZ907+BA907+BB907</f>
        <v>134140608</v>
      </c>
      <c r="BD907" s="8">
        <f>AX907-AT907</f>
        <v>117667200</v>
      </c>
      <c r="BE907" s="2"/>
      <c r="BH907" s="2"/>
    </row>
    <row r="908" spans="1:60" ht="17" hidden="1" outlineLevel="1" x14ac:dyDescent="0.2">
      <c r="A908" s="1" t="s">
        <v>108</v>
      </c>
      <c r="B908" s="82">
        <v>7</v>
      </c>
      <c r="C908" s="144" t="s">
        <v>1230</v>
      </c>
      <c r="D908" s="144"/>
      <c r="E908" s="82" t="s">
        <v>664</v>
      </c>
      <c r="F908" s="143">
        <v>2</v>
      </c>
      <c r="G908" s="142">
        <f>'[1]BoQ HSYC'!F908</f>
        <v>2</v>
      </c>
      <c r="H908" s="185">
        <f>'[1]BoQ HSYC'!G908</f>
        <v>0</v>
      </c>
      <c r="I908" s="185">
        <f>'[1]BoQ HSYC'!H908</f>
        <v>0</v>
      </c>
      <c r="J908" s="185">
        <f>'[1]BoQ HSYC'!I908</f>
        <v>0</v>
      </c>
      <c r="K908" s="48">
        <f>'[1]BoQ HSYC'!J908</f>
        <v>21900000</v>
      </c>
      <c r="L908" s="47">
        <f>'[1]BoQ HSYC'!K908</f>
        <v>0</v>
      </c>
      <c r="M908" s="47">
        <f>'[1]BoQ HSYC'!L908</f>
        <v>21900000</v>
      </c>
      <c r="N908" s="183">
        <f>'[1]BoQ HSYC'!M908</f>
        <v>0</v>
      </c>
      <c r="O908" s="183">
        <f>'[1]BoQ HSYC'!N908</f>
        <v>0</v>
      </c>
      <c r="P908" s="83">
        <f>'[1]BoQ HSYC'!O908</f>
        <v>0</v>
      </c>
      <c r="Q908" s="47">
        <f>'[1]BoQ HSYC'!P908</f>
        <v>43800000</v>
      </c>
      <c r="R908" s="132">
        <f>'[1]BoQ HSYC'!Q908</f>
        <v>0</v>
      </c>
      <c r="S908" s="83">
        <f>'[1]BoQ HSYC'!R908</f>
        <v>43800000</v>
      </c>
      <c r="T908" s="48">
        <f>'[1]BoQ HSYC'!S908</f>
        <v>0</v>
      </c>
      <c r="U908" s="132">
        <f>'[1]BoQ HSYC'!T908</f>
        <v>0</v>
      </c>
      <c r="V908" s="132" t="str">
        <f>'[1]BoQ HSYC'!U908</f>
        <v>Báo giá NCC</v>
      </c>
      <c r="W908" s="132" t="str">
        <f>'[1]BoQ HSYC'!V908</f>
        <v>Báo giá NCC</v>
      </c>
      <c r="X908" s="44" t="str">
        <f>'[1]BoQ HSYC'!W908</f>
        <v>ME</v>
      </c>
      <c r="Y908" s="44"/>
      <c r="Z908" s="44"/>
      <c r="AA908" s="44"/>
      <c r="AB908" s="2">
        <v>27829370.25</v>
      </c>
      <c r="AC908" s="2">
        <v>55658740.5</v>
      </c>
      <c r="AD908" s="2">
        <f>+M908</f>
        <v>21900000</v>
      </c>
      <c r="AE908" s="2">
        <f>+AD908*14%</f>
        <v>3066000.0000000005</v>
      </c>
      <c r="AF908" s="155">
        <f>+AD908*35%</f>
        <v>7664999.9999999991</v>
      </c>
      <c r="AG908" s="2">
        <f>+AD908*F908</f>
        <v>43800000</v>
      </c>
      <c r="AH908" s="2">
        <f>+AE908*F908</f>
        <v>6132000.0000000009</v>
      </c>
      <c r="AI908" s="2">
        <f>+AF908*F908</f>
        <v>15329999.999999998</v>
      </c>
      <c r="AJ908" s="2">
        <f>SUM(AG908:AI908)</f>
        <v>65262000</v>
      </c>
      <c r="AK908" s="2">
        <f>+AD908*G908</f>
        <v>43800000</v>
      </c>
      <c r="AL908" s="2">
        <f>+AE908*G908</f>
        <v>6132000.0000000009</v>
      </c>
      <c r="AM908" s="2">
        <f>+AF908*G908</f>
        <v>15329999.999999998</v>
      </c>
      <c r="AN908" s="155">
        <f>SUM(AK908:AM908)</f>
        <v>65262000</v>
      </c>
      <c r="AQ908" s="145" t="s">
        <v>525</v>
      </c>
      <c r="AU908" s="8"/>
      <c r="AV908" s="8"/>
      <c r="AW908" s="2">
        <f>'[2]BoQ HSYC-Đạt'!AT908</f>
        <v>22338000</v>
      </c>
      <c r="AX908" s="8">
        <f>F908*AW908</f>
        <v>44676000</v>
      </c>
      <c r="AY908" s="8">
        <f>IF(AQ908="CT",7%,5%)*AX908</f>
        <v>3127320.0000000005</v>
      </c>
      <c r="AZ908" s="8">
        <f>AX908*2%</f>
        <v>893520</v>
      </c>
      <c r="BA908" s="8">
        <f>IF(BB908&gt;0,0,AX908*5%)</f>
        <v>2233800</v>
      </c>
      <c r="BB908" s="8"/>
      <c r="BC908" s="8">
        <f>+AX908+AY908+AZ908+BA908+BB908</f>
        <v>50930640</v>
      </c>
      <c r="BD908" s="8">
        <f>AX908-AT908</f>
        <v>44676000</v>
      </c>
      <c r="BE908" s="2"/>
      <c r="BH908" s="2"/>
    </row>
    <row r="909" spans="1:60" ht="17" hidden="1" outlineLevel="1" x14ac:dyDescent="0.2">
      <c r="A909" s="1" t="s">
        <v>108</v>
      </c>
      <c r="B909" s="82">
        <v>8</v>
      </c>
      <c r="C909" s="144" t="s">
        <v>1229</v>
      </c>
      <c r="D909" s="144"/>
      <c r="E909" s="82" t="s">
        <v>664</v>
      </c>
      <c r="F909" s="143">
        <v>2</v>
      </c>
      <c r="G909" s="142">
        <f>'[1]BoQ HSYC'!F909</f>
        <v>2</v>
      </c>
      <c r="H909" s="185">
        <f>'[1]BoQ HSYC'!G909</f>
        <v>0</v>
      </c>
      <c r="I909" s="185">
        <f>'[1]BoQ HSYC'!H909</f>
        <v>0</v>
      </c>
      <c r="J909" s="185">
        <f>'[1]BoQ HSYC'!I909</f>
        <v>0</v>
      </c>
      <c r="K909" s="48">
        <f>'[1]BoQ HSYC'!J909</f>
        <v>73660000</v>
      </c>
      <c r="L909" s="47">
        <f>'[1]BoQ HSYC'!K909</f>
        <v>0</v>
      </c>
      <c r="M909" s="47">
        <f>'[1]BoQ HSYC'!L909</f>
        <v>73660000</v>
      </c>
      <c r="N909" s="183">
        <f>'[1]BoQ HSYC'!M909</f>
        <v>0</v>
      </c>
      <c r="O909" s="183">
        <f>'[1]BoQ HSYC'!N909</f>
        <v>0</v>
      </c>
      <c r="P909" s="83">
        <f>'[1]BoQ HSYC'!O909</f>
        <v>0</v>
      </c>
      <c r="Q909" s="47">
        <f>'[1]BoQ HSYC'!P909</f>
        <v>147320000</v>
      </c>
      <c r="R909" s="132">
        <f>'[1]BoQ HSYC'!Q909</f>
        <v>0</v>
      </c>
      <c r="S909" s="83">
        <f>'[1]BoQ HSYC'!R909</f>
        <v>147320000</v>
      </c>
      <c r="T909" s="48">
        <f>'[1]BoQ HSYC'!S909</f>
        <v>0</v>
      </c>
      <c r="U909" s="132">
        <f>'[1]BoQ HSYC'!T909</f>
        <v>0</v>
      </c>
      <c r="V909" s="132" t="str">
        <f>'[1]BoQ HSYC'!U909</f>
        <v>Báo giá NCC</v>
      </c>
      <c r="W909" s="132" t="str">
        <f>'[1]BoQ HSYC'!V909</f>
        <v>Báo giá NCC</v>
      </c>
      <c r="X909" s="44" t="str">
        <f>'[1]BoQ HSYC'!W909</f>
        <v>ME</v>
      </c>
      <c r="Y909" s="44"/>
      <c r="Z909" s="44"/>
      <c r="AA909" s="44"/>
      <c r="AB909" s="2">
        <v>92548540.424999997</v>
      </c>
      <c r="AC909" s="2">
        <v>185097080.84999999</v>
      </c>
      <c r="AD909" s="2">
        <f>+M909</f>
        <v>73660000</v>
      </c>
      <c r="AE909" s="2">
        <f>+AD909*14%</f>
        <v>10312400.000000002</v>
      </c>
      <c r="AF909" s="155">
        <f>+AD909*35%</f>
        <v>25781000</v>
      </c>
      <c r="AG909" s="2">
        <f>+AD909*F909</f>
        <v>147320000</v>
      </c>
      <c r="AH909" s="2">
        <f>+AE909*F909</f>
        <v>20624800.000000004</v>
      </c>
      <c r="AI909" s="2">
        <f>+AF909*F909</f>
        <v>51562000</v>
      </c>
      <c r="AJ909" s="2">
        <f>SUM(AG909:AI909)</f>
        <v>219506800</v>
      </c>
      <c r="AK909" s="2">
        <f>+AD909*G909</f>
        <v>147320000</v>
      </c>
      <c r="AL909" s="2">
        <f>+AE909*G909</f>
        <v>20624800.000000004</v>
      </c>
      <c r="AM909" s="2">
        <f>+AF909*G909</f>
        <v>51562000</v>
      </c>
      <c r="AN909" s="155">
        <f>SUM(AK909:AM909)</f>
        <v>219506800</v>
      </c>
      <c r="AQ909" s="145" t="s">
        <v>525</v>
      </c>
      <c r="AU909" s="8"/>
      <c r="AV909" s="8"/>
      <c r="AW909" s="2">
        <f>'[2]BoQ HSYC-Đạt'!AT909</f>
        <v>75133200</v>
      </c>
      <c r="AX909" s="8">
        <f>F909*AW909</f>
        <v>150266400</v>
      </c>
      <c r="AY909" s="8">
        <f>IF(AQ909="CT",7%,5%)*AX909</f>
        <v>10518648.000000002</v>
      </c>
      <c r="AZ909" s="8">
        <f>AX909*2%</f>
        <v>3005328</v>
      </c>
      <c r="BA909" s="8">
        <f>IF(BB909&gt;0,0,AX909*5%)</f>
        <v>7513320</v>
      </c>
      <c r="BB909" s="8"/>
      <c r="BC909" s="8">
        <f>+AX909+AY909+AZ909+BA909+BB909</f>
        <v>171303696</v>
      </c>
      <c r="BD909" s="8">
        <f>AX909-AT909</f>
        <v>150266400</v>
      </c>
      <c r="BE909" s="2"/>
      <c r="BH909" s="2"/>
    </row>
    <row r="910" spans="1:60" ht="17" hidden="1" outlineLevel="1" x14ac:dyDescent="0.2">
      <c r="A910" s="1" t="s">
        <v>1228</v>
      </c>
      <c r="B910" s="82">
        <v>9</v>
      </c>
      <c r="C910" s="144" t="s">
        <v>652</v>
      </c>
      <c r="D910" s="144"/>
      <c r="E910" s="82" t="s">
        <v>651</v>
      </c>
      <c r="F910" s="143">
        <v>63</v>
      </c>
      <c r="G910" s="142">
        <f>'[1]BoQ HSYC'!F910</f>
        <v>63</v>
      </c>
      <c r="H910" s="185">
        <f>'[1]BoQ HSYC'!G910</f>
        <v>0</v>
      </c>
      <c r="I910" s="185">
        <f>'[1]BoQ HSYC'!H910</f>
        <v>0</v>
      </c>
      <c r="J910" s="185">
        <f>'[1]BoQ HSYC'!I910</f>
        <v>0</v>
      </c>
      <c r="K910" s="48">
        <f>'[1]BoQ HSYC'!J910</f>
        <v>0</v>
      </c>
      <c r="L910" s="47">
        <f>'[1]BoQ HSYC'!K910</f>
        <v>1912000</v>
      </c>
      <c r="M910" s="47">
        <f>'[1]BoQ HSYC'!L910</f>
        <v>1912000</v>
      </c>
      <c r="N910" s="183">
        <f>'[1]BoQ HSYC'!M910</f>
        <v>0</v>
      </c>
      <c r="O910" s="183">
        <f>'[1]BoQ HSYC'!N910</f>
        <v>669200</v>
      </c>
      <c r="P910" s="83">
        <f>'[1]BoQ HSYC'!O910</f>
        <v>669200</v>
      </c>
      <c r="Q910" s="47">
        <f>'[1]BoQ HSYC'!P910</f>
        <v>120456000</v>
      </c>
      <c r="R910" s="132">
        <f>'[1]BoQ HSYC'!Q910</f>
        <v>42159600</v>
      </c>
      <c r="S910" s="83">
        <f>'[1]BoQ HSYC'!R910</f>
        <v>162615600</v>
      </c>
      <c r="T910" s="48">
        <f>'[1]BoQ HSYC'!S910</f>
        <v>0</v>
      </c>
      <c r="U910" s="132">
        <f>'[1]BoQ HSYC'!T910</f>
        <v>0</v>
      </c>
      <c r="V910" s="132" t="str">
        <f>'[1]BoQ HSYC'!U910</f>
        <v>BĐG Q2/2026</v>
      </c>
      <c r="W910" s="132" t="str">
        <f>'[1]BoQ HSYC'!V910</f>
        <v>BĐG Q2/2026</v>
      </c>
      <c r="X910" s="44" t="str">
        <f>'[1]BoQ HSYC'!W910</f>
        <v>ME</v>
      </c>
      <c r="Y910" s="44"/>
      <c r="Z910" s="44"/>
      <c r="AA910" s="44"/>
      <c r="AB910" s="2">
        <v>74304.621887100002</v>
      </c>
      <c r="AC910" s="2">
        <v>4681191.1788873002</v>
      </c>
      <c r="AD910" s="2">
        <f>+M910</f>
        <v>1912000</v>
      </c>
      <c r="AE910" s="2">
        <f>+AD910*14%</f>
        <v>267680</v>
      </c>
      <c r="AF910" s="155">
        <f>+AD910*35%</f>
        <v>669200</v>
      </c>
      <c r="AG910" s="2">
        <f>+AD910*F910</f>
        <v>120456000</v>
      </c>
      <c r="AH910" s="2">
        <f>+AE910*F910</f>
        <v>16863840</v>
      </c>
      <c r="AI910" s="2">
        <f>+AF910*F910</f>
        <v>42159600</v>
      </c>
      <c r="AJ910" s="2">
        <f>SUM(AG910:AI910)</f>
        <v>179479440</v>
      </c>
      <c r="AK910" s="2">
        <f>+AD910*G910</f>
        <v>120456000</v>
      </c>
      <c r="AL910" s="2">
        <f>+AE910*G910</f>
        <v>16863840</v>
      </c>
      <c r="AM910" s="2">
        <f>+AF910*G910</f>
        <v>42159600</v>
      </c>
      <c r="AN910" s="155">
        <f>SUM(AK910:AM910)</f>
        <v>179479440</v>
      </c>
      <c r="AQ910" s="145" t="s">
        <v>525</v>
      </c>
      <c r="AU910" s="8"/>
      <c r="AV910" s="8"/>
      <c r="AW910" s="2">
        <f>'[2]BoQ HSYC-Đạt'!AT910</f>
        <v>1950240</v>
      </c>
      <c r="AX910" s="8">
        <f>F910*AW910</f>
        <v>122865120</v>
      </c>
      <c r="AY910" s="8">
        <f>IF(AQ910="CT",7%,5%)*AX910</f>
        <v>8600558.4000000004</v>
      </c>
      <c r="AZ910" s="8">
        <f>AX910*2%</f>
        <v>2457302.4</v>
      </c>
      <c r="BA910" s="8">
        <f>IF(BB910&gt;0,0,AX910*5%)</f>
        <v>6143256</v>
      </c>
      <c r="BB910" s="8"/>
      <c r="BC910" s="8">
        <f>+AX910+AY910+AZ910+BA910+BB910</f>
        <v>140066236.80000001</v>
      </c>
      <c r="BD910" s="8">
        <f>AX910-AT910</f>
        <v>122865120</v>
      </c>
      <c r="BE910" s="2"/>
      <c r="BH910" s="2"/>
    </row>
    <row r="911" spans="1:60" ht="17" hidden="1" outlineLevel="1" x14ac:dyDescent="0.2">
      <c r="A911" s="1" t="s">
        <v>1227</v>
      </c>
      <c r="B911" s="82"/>
      <c r="C911" s="144" t="s">
        <v>650</v>
      </c>
      <c r="D911" s="144"/>
      <c r="E911" s="82"/>
      <c r="F911" s="143"/>
      <c r="G911" s="142">
        <f>'[1]BoQ HSYC'!F911</f>
        <v>0</v>
      </c>
      <c r="H911" s="185">
        <f>'[1]BoQ HSYC'!G911</f>
        <v>0</v>
      </c>
      <c r="I911" s="185">
        <f>'[1]BoQ HSYC'!H911</f>
        <v>0</v>
      </c>
      <c r="J911" s="185">
        <f>'[1]BoQ HSYC'!I911</f>
        <v>0</v>
      </c>
      <c r="K911" s="48">
        <f>'[1]BoQ HSYC'!J911</f>
        <v>0</v>
      </c>
      <c r="L911" s="47">
        <f>'[1]BoQ HSYC'!K911</f>
        <v>0</v>
      </c>
      <c r="M911" s="47">
        <f>'[1]BoQ HSYC'!L911</f>
        <v>0</v>
      </c>
      <c r="N911" s="183">
        <f>'[1]BoQ HSYC'!M911</f>
        <v>0</v>
      </c>
      <c r="O911" s="183">
        <f>'[1]BoQ HSYC'!N911</f>
        <v>0</v>
      </c>
      <c r="P911" s="83">
        <f>'[1]BoQ HSYC'!O911</f>
        <v>0</v>
      </c>
      <c r="Q911" s="47">
        <f>'[1]BoQ HSYC'!P911</f>
        <v>0</v>
      </c>
      <c r="R911" s="132">
        <f>'[1]BoQ HSYC'!Q911</f>
        <v>0</v>
      </c>
      <c r="S911" s="83">
        <f>'[1]BoQ HSYC'!R911</f>
        <v>0</v>
      </c>
      <c r="T911" s="48">
        <f>'[1]BoQ HSYC'!S911</f>
        <v>0</v>
      </c>
      <c r="U911" s="132">
        <f>'[1]BoQ HSYC'!T911</f>
        <v>0</v>
      </c>
      <c r="V911" s="132">
        <f>'[1]BoQ HSYC'!U911</f>
        <v>0</v>
      </c>
      <c r="W911" s="132">
        <f>'[1]BoQ HSYC'!V911</f>
        <v>0</v>
      </c>
      <c r="X911" s="44" t="str">
        <f>'[1]BoQ HSYC'!W911</f>
        <v>ME</v>
      </c>
      <c r="Y911" s="44"/>
      <c r="Z911" s="44"/>
      <c r="AA911" s="44"/>
      <c r="AB911" s="2">
        <v>0</v>
      </c>
      <c r="AC911" s="2">
        <v>0</v>
      </c>
      <c r="AD911" s="2">
        <f>+M911</f>
        <v>0</v>
      </c>
      <c r="AE911" s="2">
        <f>+AD911*14%</f>
        <v>0</v>
      </c>
      <c r="AF911" s="155">
        <f>+AD911*35%</f>
        <v>0</v>
      </c>
      <c r="AG911" s="2">
        <f>+AD911*F911</f>
        <v>0</v>
      </c>
      <c r="AH911" s="2">
        <f>+AE911*F911</f>
        <v>0</v>
      </c>
      <c r="AI911" s="2">
        <f>+AF911*F911</f>
        <v>0</v>
      </c>
      <c r="AJ911" s="2">
        <f>SUM(AG911:AI911)</f>
        <v>0</v>
      </c>
      <c r="AK911" s="2">
        <f>+AD911*G911</f>
        <v>0</v>
      </c>
      <c r="AL911" s="2">
        <f>+AE911*G911</f>
        <v>0</v>
      </c>
      <c r="AM911" s="2">
        <f>+AF911*G911</f>
        <v>0</v>
      </c>
      <c r="AN911" s="155">
        <f>SUM(AK911:AM911)</f>
        <v>0</v>
      </c>
      <c r="AQ911" s="145" t="s">
        <v>525</v>
      </c>
      <c r="AU911" s="8"/>
      <c r="AV911" s="8"/>
      <c r="AW911" s="2">
        <f>'[2]BoQ HSYC-Đạt'!AT911</f>
        <v>0</v>
      </c>
      <c r="AX911" s="8">
        <f>F911*AW911</f>
        <v>0</v>
      </c>
      <c r="AY911" s="8">
        <f>IF(AQ911="CT",7%,5%)*AX911</f>
        <v>0</v>
      </c>
      <c r="AZ911" s="8">
        <f>AX911*2%</f>
        <v>0</v>
      </c>
      <c r="BA911" s="8">
        <f>IF(BB911&gt;0,0,AX911*5%)</f>
        <v>0</v>
      </c>
      <c r="BB911" s="8"/>
      <c r="BC911" s="8">
        <f>+AX911+AY911+AZ911+BA911+BB911</f>
        <v>0</v>
      </c>
      <c r="BD911" s="8">
        <f>AX911-AT911</f>
        <v>0</v>
      </c>
      <c r="BE911" s="2"/>
      <c r="BH911" s="2"/>
    </row>
    <row r="912" spans="1:60" ht="34" hidden="1" outlineLevel="1" x14ac:dyDescent="0.2">
      <c r="A912" s="1" t="s">
        <v>1226</v>
      </c>
      <c r="B912" s="82">
        <v>10</v>
      </c>
      <c r="C912" s="144" t="s">
        <v>649</v>
      </c>
      <c r="D912" s="144"/>
      <c r="E912" s="82" t="s">
        <v>85</v>
      </c>
      <c r="F912" s="143">
        <v>384</v>
      </c>
      <c r="G912" s="142">
        <f>'[1]BoQ HSYC'!F912</f>
        <v>384</v>
      </c>
      <c r="H912" s="185">
        <f>'[1]BoQ HSYC'!G912</f>
        <v>0</v>
      </c>
      <c r="I912" s="185">
        <f>'[1]BoQ HSYC'!H912</f>
        <v>0</v>
      </c>
      <c r="J912" s="185">
        <f>'[1]BoQ HSYC'!I912</f>
        <v>0</v>
      </c>
      <c r="K912" s="48">
        <f>'[1]BoQ HSYC'!J912</f>
        <v>657195</v>
      </c>
      <c r="L912" s="47">
        <f>'[1]BoQ HSYC'!K912</f>
        <v>25297.920000000002</v>
      </c>
      <c r="M912" s="47">
        <f>'[1]BoQ HSYC'!L912</f>
        <v>682492.92</v>
      </c>
      <c r="N912" s="183">
        <f>'[1]BoQ HSYC'!M912</f>
        <v>0</v>
      </c>
      <c r="O912" s="183">
        <f>'[1]BoQ HSYC'!N912</f>
        <v>8854.2720000000008</v>
      </c>
      <c r="P912" s="83">
        <f>'[1]BoQ HSYC'!O912</f>
        <v>8854.2720000000008</v>
      </c>
      <c r="Q912" s="47">
        <f>'[1]BoQ HSYC'!P912</f>
        <v>262077281.28000003</v>
      </c>
      <c r="R912" s="132">
        <f>'[1]BoQ HSYC'!Q912</f>
        <v>3400040.4480000003</v>
      </c>
      <c r="S912" s="83">
        <f>'[1]BoQ HSYC'!R912</f>
        <v>265477321.72800004</v>
      </c>
      <c r="T912" s="48">
        <f>'[1]BoQ HSYC'!S912</f>
        <v>0</v>
      </c>
      <c r="U912" s="132">
        <f>'[1]BoQ HSYC'!T912</f>
        <v>0</v>
      </c>
      <c r="V912" s="132" t="str">
        <f>'[1]BoQ HSYC'!U912</f>
        <v>VT: NCC, NC:BĐG Q2/2026</v>
      </c>
      <c r="W912" s="132" t="str">
        <f>'[1]BoQ HSYC'!V912</f>
        <v>VT: NCC, NC:BĐG Q2/2026</v>
      </c>
      <c r="X912" s="44" t="str">
        <f>'[1]BoQ HSYC'!W912</f>
        <v>ME</v>
      </c>
      <c r="Y912" s="44"/>
      <c r="Z912" s="44"/>
      <c r="AA912" s="44"/>
      <c r="AB912" s="2">
        <v>407458.83213749999</v>
      </c>
      <c r="AC912" s="2">
        <v>156464191.54080001</v>
      </c>
      <c r="AD912" s="2">
        <f>+M912</f>
        <v>682492.92</v>
      </c>
      <c r="AE912" s="2">
        <f>+AD912*14%</f>
        <v>95549.008800000011</v>
      </c>
      <c r="AF912" s="155">
        <f>+AD912*35%</f>
        <v>238872.522</v>
      </c>
      <c r="AG912" s="2">
        <f>+AD912*F912</f>
        <v>262077281.28000003</v>
      </c>
      <c r="AH912" s="2">
        <f>+AE912*F912</f>
        <v>36690819.379200004</v>
      </c>
      <c r="AI912" s="2">
        <f>+AF912*F912</f>
        <v>91727048.447999999</v>
      </c>
      <c r="AJ912" s="2">
        <f>SUM(AG912:AI912)</f>
        <v>390495149.10720003</v>
      </c>
      <c r="AK912" s="2">
        <f>+AD912*G912</f>
        <v>262077281.28000003</v>
      </c>
      <c r="AL912" s="2">
        <f>+AE912*G912</f>
        <v>36690819.379200004</v>
      </c>
      <c r="AM912" s="2">
        <f>+AF912*G912</f>
        <v>91727048.447999999</v>
      </c>
      <c r="AN912" s="155">
        <f>SUM(AK912:AM912)</f>
        <v>390495149.10720003</v>
      </c>
      <c r="AQ912" s="145" t="s">
        <v>525</v>
      </c>
      <c r="AU912" s="8"/>
      <c r="AV912" s="8"/>
      <c r="AW912" s="2">
        <f>'[2]BoQ HSYC-Đạt'!AT912</f>
        <v>328743.87839999999</v>
      </c>
      <c r="AX912" s="8">
        <f>F912*AW912</f>
        <v>126237649.30559999</v>
      </c>
      <c r="AY912" s="8">
        <f>IF(AQ912="CT",7%,5%)*AX912</f>
        <v>8836635.4513920005</v>
      </c>
      <c r="AZ912" s="8">
        <f>AX912*2%</f>
        <v>2524752.986112</v>
      </c>
      <c r="BA912" s="8">
        <f>IF(BB912&gt;0,0,AX912*5%)</f>
        <v>6311882.4652800001</v>
      </c>
      <c r="BB912" s="8"/>
      <c r="BC912" s="8">
        <f>+AX912+AY912+AZ912+BA912+BB912</f>
        <v>143910920.20838398</v>
      </c>
      <c r="BD912" s="8">
        <f>AX912-AT912</f>
        <v>126237649.30559999</v>
      </c>
      <c r="BE912" s="2"/>
      <c r="BH912" s="2"/>
    </row>
    <row r="913" spans="1:60" ht="34" hidden="1" outlineLevel="1" x14ac:dyDescent="0.2">
      <c r="A913" s="1" t="s">
        <v>1225</v>
      </c>
      <c r="B913" s="82">
        <v>11</v>
      </c>
      <c r="C913" s="144" t="s">
        <v>825</v>
      </c>
      <c r="D913" s="144"/>
      <c r="E913" s="82" t="s">
        <v>85</v>
      </c>
      <c r="F913" s="143">
        <v>4</v>
      </c>
      <c r="G913" s="142">
        <f>'[1]BoQ HSYC'!F913</f>
        <v>4</v>
      </c>
      <c r="H913" s="185">
        <f>'[1]BoQ HSYC'!G913</f>
        <v>0</v>
      </c>
      <c r="I913" s="185">
        <f>'[1]BoQ HSYC'!H913</f>
        <v>0</v>
      </c>
      <c r="J913" s="185">
        <f>'[1]BoQ HSYC'!I913</f>
        <v>0</v>
      </c>
      <c r="K913" s="48">
        <f>'[1]BoQ HSYC'!J913</f>
        <v>657195</v>
      </c>
      <c r="L913" s="47">
        <f>'[1]BoQ HSYC'!K913</f>
        <v>25297.920000000002</v>
      </c>
      <c r="M913" s="47">
        <f>'[1]BoQ HSYC'!L913</f>
        <v>682492.92</v>
      </c>
      <c r="N913" s="183">
        <f>'[1]BoQ HSYC'!M913</f>
        <v>0</v>
      </c>
      <c r="O913" s="183">
        <f>'[1]BoQ HSYC'!N913</f>
        <v>8854.2720000000008</v>
      </c>
      <c r="P913" s="83">
        <f>'[1]BoQ HSYC'!O913</f>
        <v>8854.2720000000008</v>
      </c>
      <c r="Q913" s="47">
        <f>'[1]BoQ HSYC'!P913</f>
        <v>2729971.68</v>
      </c>
      <c r="R913" s="132">
        <f>'[1]BoQ HSYC'!Q913</f>
        <v>35417.088000000003</v>
      </c>
      <c r="S913" s="83">
        <f>'[1]BoQ HSYC'!R913</f>
        <v>2765388.7680000002</v>
      </c>
      <c r="T913" s="48">
        <f>'[1]BoQ HSYC'!S913</f>
        <v>0</v>
      </c>
      <c r="U913" s="132">
        <f>'[1]BoQ HSYC'!T913</f>
        <v>0</v>
      </c>
      <c r="V913" s="132" t="str">
        <f>'[1]BoQ HSYC'!U913</f>
        <v>VT: NCC, NC:BĐG Q2/2026</v>
      </c>
      <c r="W913" s="132" t="str">
        <f>'[1]BoQ HSYC'!V913</f>
        <v>VT: NCC, NC:BĐG Q2/2026</v>
      </c>
      <c r="X913" s="44" t="str">
        <f>'[1]BoQ HSYC'!W913</f>
        <v>ME</v>
      </c>
      <c r="Y913" s="44"/>
      <c r="Z913" s="44"/>
      <c r="AA913" s="44"/>
      <c r="AB913" s="2">
        <v>407458.83213749999</v>
      </c>
      <c r="AC913" s="2">
        <v>1629835.32855</v>
      </c>
      <c r="AD913" s="2">
        <f>+M913</f>
        <v>682492.92</v>
      </c>
      <c r="AE913" s="2">
        <f>+AD913*14%</f>
        <v>95549.008800000011</v>
      </c>
      <c r="AF913" s="155">
        <f>+AD913*35%</f>
        <v>238872.522</v>
      </c>
      <c r="AG913" s="2">
        <f>+AD913*F913</f>
        <v>2729971.68</v>
      </c>
      <c r="AH913" s="2">
        <f>+AE913*F913</f>
        <v>382196.03520000004</v>
      </c>
      <c r="AI913" s="2">
        <f>+AF913*F913</f>
        <v>955490.08799999999</v>
      </c>
      <c r="AJ913" s="2">
        <f>SUM(AG913:AI913)</f>
        <v>4067657.8032000004</v>
      </c>
      <c r="AK913" s="2">
        <f>+AD913*G913</f>
        <v>2729971.68</v>
      </c>
      <c r="AL913" s="2">
        <f>+AE913*G913</f>
        <v>382196.03520000004</v>
      </c>
      <c r="AM913" s="2">
        <f>+AF913*G913</f>
        <v>955490.08799999999</v>
      </c>
      <c r="AN913" s="155">
        <f>SUM(AK913:AM913)</f>
        <v>4067657.8032000004</v>
      </c>
      <c r="AQ913" s="145" t="s">
        <v>525</v>
      </c>
      <c r="AU913" s="8"/>
      <c r="AV913" s="8"/>
      <c r="AW913" s="2">
        <f>'[2]BoQ HSYC-Đạt'!AT913</f>
        <v>328743.87839999999</v>
      </c>
      <c r="AX913" s="8">
        <f>F913*AW913</f>
        <v>1314975.5135999999</v>
      </c>
      <c r="AY913" s="8">
        <f>IF(AQ913="CT",7%,5%)*AX913</f>
        <v>92048.285952000006</v>
      </c>
      <c r="AZ913" s="8">
        <f>AX913*2%</f>
        <v>26299.510272</v>
      </c>
      <c r="BA913" s="8">
        <f>IF(BB913&gt;0,0,AX913*5%)</f>
        <v>65748.775680000006</v>
      </c>
      <c r="BB913" s="8"/>
      <c r="BC913" s="8">
        <f>+AX913+AY913+AZ913+BA913+BB913</f>
        <v>1499072.0855039998</v>
      </c>
      <c r="BD913" s="8">
        <f>AX913-AT913</f>
        <v>1314975.5135999999</v>
      </c>
      <c r="BE913" s="2"/>
      <c r="BH913" s="2"/>
    </row>
    <row r="914" spans="1:60" ht="34" hidden="1" outlineLevel="1" x14ac:dyDescent="0.2">
      <c r="A914" s="1" t="s">
        <v>1225</v>
      </c>
      <c r="B914" s="82">
        <v>12</v>
      </c>
      <c r="C914" s="144" t="s">
        <v>824</v>
      </c>
      <c r="D914" s="144"/>
      <c r="E914" s="82" t="s">
        <v>85</v>
      </c>
      <c r="F914" s="143">
        <v>84</v>
      </c>
      <c r="G914" s="142">
        <f>'[1]BoQ HSYC'!F914</f>
        <v>84</v>
      </c>
      <c r="H914" s="185">
        <f>'[1]BoQ HSYC'!G914</f>
        <v>0</v>
      </c>
      <c r="I914" s="185">
        <f>'[1]BoQ HSYC'!H914</f>
        <v>0</v>
      </c>
      <c r="J914" s="185">
        <f>'[1]BoQ HSYC'!I914</f>
        <v>0</v>
      </c>
      <c r="K914" s="48">
        <f>'[1]BoQ HSYC'!J914</f>
        <v>735273</v>
      </c>
      <c r="L914" s="47">
        <f>'[1]BoQ HSYC'!K914</f>
        <v>25297.920000000002</v>
      </c>
      <c r="M914" s="47">
        <f>'[1]BoQ HSYC'!L914</f>
        <v>760570.92</v>
      </c>
      <c r="N914" s="183">
        <f>'[1]BoQ HSYC'!M914</f>
        <v>0</v>
      </c>
      <c r="O914" s="183">
        <f>'[1]BoQ HSYC'!N914</f>
        <v>8854.2720000000008</v>
      </c>
      <c r="P914" s="83">
        <f>'[1]BoQ HSYC'!O914</f>
        <v>8854.2720000000008</v>
      </c>
      <c r="Q914" s="47">
        <f>'[1]BoQ HSYC'!P914</f>
        <v>63887957.280000001</v>
      </c>
      <c r="R914" s="132">
        <f>'[1]BoQ HSYC'!Q914</f>
        <v>743758.84800000011</v>
      </c>
      <c r="S914" s="83">
        <f>'[1]BoQ HSYC'!R914</f>
        <v>64631716.127999999</v>
      </c>
      <c r="T914" s="48">
        <f>'[1]BoQ HSYC'!S914</f>
        <v>0</v>
      </c>
      <c r="U914" s="132">
        <f>'[1]BoQ HSYC'!T914</f>
        <v>0</v>
      </c>
      <c r="V914" s="132" t="str">
        <f>'[1]BoQ HSYC'!U914</f>
        <v>VT: NCC, NC:BĐG Q2/2026</v>
      </c>
      <c r="W914" s="132" t="str">
        <f>'[1]BoQ HSYC'!V914</f>
        <v>VT: NCC, NC:BĐG Q2/2026</v>
      </c>
      <c r="X914" s="44" t="str">
        <f>'[1]BoQ HSYC'!W914</f>
        <v>ME</v>
      </c>
      <c r="Y914" s="44"/>
      <c r="Z914" s="44"/>
      <c r="AA914" s="44"/>
      <c r="AB914" s="2">
        <v>407458.83213749999</v>
      </c>
      <c r="AC914" s="2">
        <v>34226541.899549998</v>
      </c>
      <c r="AD914" s="2">
        <f>+M914</f>
        <v>760570.92</v>
      </c>
      <c r="AE914" s="2">
        <f>+AD914*14%</f>
        <v>106479.92880000001</v>
      </c>
      <c r="AF914" s="155">
        <f>+AD914*35%</f>
        <v>266199.82199999999</v>
      </c>
      <c r="AG914" s="2">
        <f>+AD914*F914</f>
        <v>63887957.280000001</v>
      </c>
      <c r="AH914" s="2">
        <f>+AE914*F914</f>
        <v>8944314.0192000009</v>
      </c>
      <c r="AI914" s="2">
        <f>+AF914*F914</f>
        <v>22360785.048</v>
      </c>
      <c r="AJ914" s="2">
        <f>SUM(AG914:AI914)</f>
        <v>95193056.347200006</v>
      </c>
      <c r="AK914" s="2">
        <f>+AD914*G914</f>
        <v>63887957.280000001</v>
      </c>
      <c r="AL914" s="2">
        <f>+AE914*G914</f>
        <v>8944314.0192000009</v>
      </c>
      <c r="AM914" s="2">
        <f>+AF914*G914</f>
        <v>22360785.048</v>
      </c>
      <c r="AN914" s="155">
        <f>SUM(AK914:AM914)</f>
        <v>95193056.347200006</v>
      </c>
      <c r="AQ914" s="145" t="s">
        <v>525</v>
      </c>
      <c r="AU914" s="8"/>
      <c r="AV914" s="8"/>
      <c r="AW914" s="2">
        <f>'[2]BoQ HSYC-Đạt'!AT914</f>
        <v>328743.87839999999</v>
      </c>
      <c r="AX914" s="8">
        <f>F914*AW914</f>
        <v>27614485.785599999</v>
      </c>
      <c r="AY914" s="8">
        <f>IF(AQ914="CT",7%,5%)*AX914</f>
        <v>1933014.0049920001</v>
      </c>
      <c r="AZ914" s="8">
        <f>AX914*2%</f>
        <v>552289.71571200003</v>
      </c>
      <c r="BA914" s="8">
        <f>IF(BB914&gt;0,0,AX914*5%)</f>
        <v>1380724.2892800001</v>
      </c>
      <c r="BB914" s="8"/>
      <c r="BC914" s="8">
        <f>+AX914+AY914+AZ914+BA914+BB914</f>
        <v>31480513.795584001</v>
      </c>
      <c r="BD914" s="8">
        <f>AX914-AT914</f>
        <v>27614485.785599999</v>
      </c>
      <c r="BE914" s="2"/>
      <c r="BH914" s="2"/>
    </row>
    <row r="915" spans="1:60" ht="34" hidden="1" outlineLevel="1" x14ac:dyDescent="0.2">
      <c r="A915" s="1" t="s">
        <v>1225</v>
      </c>
      <c r="B915" s="82">
        <v>13</v>
      </c>
      <c r="C915" s="144" t="s">
        <v>1224</v>
      </c>
      <c r="D915" s="144"/>
      <c r="E915" s="82" t="s">
        <v>85</v>
      </c>
      <c r="F915" s="143">
        <v>84</v>
      </c>
      <c r="G915" s="142">
        <f>'[1]BoQ HSYC'!F915</f>
        <v>84</v>
      </c>
      <c r="H915" s="185">
        <f>'[1]BoQ HSYC'!G915</f>
        <v>0</v>
      </c>
      <c r="I915" s="185">
        <f>'[1]BoQ HSYC'!H915</f>
        <v>0</v>
      </c>
      <c r="J915" s="185">
        <f>'[1]BoQ HSYC'!I915</f>
        <v>0</v>
      </c>
      <c r="K915" s="48">
        <f>'[1]BoQ HSYC'!J915</f>
        <v>803957</v>
      </c>
      <c r="L915" s="47">
        <f>'[1]BoQ HSYC'!K915</f>
        <v>21085.714285714286</v>
      </c>
      <c r="M915" s="47">
        <f>'[1]BoQ HSYC'!L915</f>
        <v>825042.71428571432</v>
      </c>
      <c r="N915" s="183">
        <f>'[1]BoQ HSYC'!M915</f>
        <v>0</v>
      </c>
      <c r="O915" s="183">
        <f>'[1]BoQ HSYC'!N915</f>
        <v>7380</v>
      </c>
      <c r="P915" s="83">
        <f>'[1]BoQ HSYC'!O915</f>
        <v>7380</v>
      </c>
      <c r="Q915" s="47">
        <f>'[1]BoQ HSYC'!P915</f>
        <v>69303588</v>
      </c>
      <c r="R915" s="132">
        <f>'[1]BoQ HSYC'!Q915</f>
        <v>619920</v>
      </c>
      <c r="S915" s="83">
        <f>'[1]BoQ HSYC'!R915</f>
        <v>69923508</v>
      </c>
      <c r="T915" s="48">
        <f>'[1]BoQ HSYC'!S915</f>
        <v>0</v>
      </c>
      <c r="U915" s="132">
        <f>'[1]BoQ HSYC'!T915</f>
        <v>0</v>
      </c>
      <c r="V915" s="132" t="str">
        <f>'[1]BoQ HSYC'!U915</f>
        <v>VT: NCC, NC:BĐG Q2/2026</v>
      </c>
      <c r="W915" s="132" t="str">
        <f>'[1]BoQ HSYC'!V915</f>
        <v>VT: NCC, NC:BĐG Q2/2026</v>
      </c>
      <c r="X915" s="44" t="str">
        <f>'[1]BoQ HSYC'!W915</f>
        <v>ME</v>
      </c>
      <c r="Y915" s="44"/>
      <c r="Z915" s="44"/>
      <c r="AA915" s="44"/>
      <c r="AB915" s="2">
        <v>209863.94962500001</v>
      </c>
      <c r="AC915" s="2">
        <v>17628571.7685</v>
      </c>
      <c r="AD915" s="2">
        <f>+M915</f>
        <v>825042.71428571432</v>
      </c>
      <c r="AE915" s="2">
        <f>+AD915*14%</f>
        <v>115505.98000000001</v>
      </c>
      <c r="AF915" s="155">
        <f>+AD915*35%</f>
        <v>288764.95</v>
      </c>
      <c r="AG915" s="2">
        <f>+AD915*F915</f>
        <v>69303588</v>
      </c>
      <c r="AH915" s="2">
        <f>+AE915*F915</f>
        <v>9702502.3200000003</v>
      </c>
      <c r="AI915" s="2">
        <f>+AF915*F915</f>
        <v>24256255.800000001</v>
      </c>
      <c r="AJ915" s="2">
        <f>SUM(AG915:AI915)</f>
        <v>103262346.11999999</v>
      </c>
      <c r="AK915" s="2">
        <f>+AD915*G915</f>
        <v>69303588</v>
      </c>
      <c r="AL915" s="2">
        <f>+AE915*G915</f>
        <v>9702502.3200000003</v>
      </c>
      <c r="AM915" s="2">
        <f>+AF915*G915</f>
        <v>24256255.800000001</v>
      </c>
      <c r="AN915" s="155">
        <f>SUM(AK915:AM915)</f>
        <v>103262346.11999999</v>
      </c>
      <c r="AQ915" s="145" t="s">
        <v>525</v>
      </c>
      <c r="AU915" s="8"/>
      <c r="AV915" s="8"/>
      <c r="AW915" s="2">
        <f>'[2]BoQ HSYC-Đạt'!AT915</f>
        <v>841543.56857142865</v>
      </c>
      <c r="AX915" s="8">
        <f>F915*AW915</f>
        <v>70689659.760000005</v>
      </c>
      <c r="AY915" s="8">
        <f>IF(AQ915="CT",7%,5%)*AX915</f>
        <v>4948276.1832000008</v>
      </c>
      <c r="AZ915" s="8">
        <f>AX915*2%</f>
        <v>1413793.1952000002</v>
      </c>
      <c r="BA915" s="8">
        <f>IF(BB915&gt;0,0,AX915*5%)</f>
        <v>3534482.9880000004</v>
      </c>
      <c r="BB915" s="8"/>
      <c r="BC915" s="8">
        <f>+AX915+AY915+AZ915+BA915+BB915</f>
        <v>80586212.126400009</v>
      </c>
      <c r="BD915" s="8">
        <f>AX915-AT915</f>
        <v>70689659.760000005</v>
      </c>
      <c r="BE915" s="2"/>
      <c r="BH915" s="2"/>
    </row>
    <row r="916" spans="1:60" ht="17" hidden="1" outlineLevel="1" x14ac:dyDescent="0.2">
      <c r="A916" s="1" t="s">
        <v>1223</v>
      </c>
      <c r="B916" s="82"/>
      <c r="C916" s="144" t="s">
        <v>648</v>
      </c>
      <c r="D916" s="144"/>
      <c r="E916" s="82"/>
      <c r="F916" s="143"/>
      <c r="G916" s="142">
        <f>'[1]BoQ HSYC'!F916</f>
        <v>0</v>
      </c>
      <c r="H916" s="185">
        <f>'[1]BoQ HSYC'!G916</f>
        <v>0</v>
      </c>
      <c r="I916" s="185">
        <f>'[1]BoQ HSYC'!H916</f>
        <v>0</v>
      </c>
      <c r="J916" s="185">
        <f>'[1]BoQ HSYC'!I916</f>
        <v>0</v>
      </c>
      <c r="K916" s="48">
        <f>'[1]BoQ HSYC'!J916</f>
        <v>0</v>
      </c>
      <c r="L916" s="47">
        <f>'[1]BoQ HSYC'!K916</f>
        <v>0</v>
      </c>
      <c r="M916" s="47">
        <f>'[1]BoQ HSYC'!L916</f>
        <v>0</v>
      </c>
      <c r="N916" s="183">
        <f>'[1]BoQ HSYC'!M916</f>
        <v>0</v>
      </c>
      <c r="O916" s="183">
        <f>'[1]BoQ HSYC'!N916</f>
        <v>0</v>
      </c>
      <c r="P916" s="83">
        <f>'[1]BoQ HSYC'!O916</f>
        <v>0</v>
      </c>
      <c r="Q916" s="47">
        <f>'[1]BoQ HSYC'!P916</f>
        <v>0</v>
      </c>
      <c r="R916" s="132">
        <f>'[1]BoQ HSYC'!Q916</f>
        <v>0</v>
      </c>
      <c r="S916" s="83">
        <f>'[1]BoQ HSYC'!R916</f>
        <v>0</v>
      </c>
      <c r="T916" s="48">
        <f>'[1]BoQ HSYC'!S916</f>
        <v>0</v>
      </c>
      <c r="U916" s="132">
        <f>'[1]BoQ HSYC'!T916</f>
        <v>0</v>
      </c>
      <c r="V916" s="132">
        <f>'[1]BoQ HSYC'!U916</f>
        <v>0</v>
      </c>
      <c r="W916" s="132">
        <f>'[1]BoQ HSYC'!V916</f>
        <v>0</v>
      </c>
      <c r="X916" s="44" t="str">
        <f>'[1]BoQ HSYC'!W916</f>
        <v>ME</v>
      </c>
      <c r="Y916" s="44"/>
      <c r="Z916" s="44"/>
      <c r="AA916" s="44"/>
      <c r="AB916" s="2">
        <v>0</v>
      </c>
      <c r="AC916" s="2">
        <v>0</v>
      </c>
      <c r="AD916" s="2">
        <f>+M916</f>
        <v>0</v>
      </c>
      <c r="AE916" s="2">
        <f>+AD916*14%</f>
        <v>0</v>
      </c>
      <c r="AF916" s="155">
        <f>+AD916*35%</f>
        <v>0</v>
      </c>
      <c r="AG916" s="2">
        <f>+AD916*F916</f>
        <v>0</v>
      </c>
      <c r="AH916" s="2">
        <f>+AE916*F916</f>
        <v>0</v>
      </c>
      <c r="AI916" s="2">
        <f>+AF916*F916</f>
        <v>0</v>
      </c>
      <c r="AJ916" s="2">
        <f>SUM(AG916:AI916)</f>
        <v>0</v>
      </c>
      <c r="AK916" s="2">
        <f>+AD916*G916</f>
        <v>0</v>
      </c>
      <c r="AL916" s="2">
        <f>+AE916*G916</f>
        <v>0</v>
      </c>
      <c r="AM916" s="2">
        <f>+AF916*G916</f>
        <v>0</v>
      </c>
      <c r="AN916" s="155">
        <f>SUM(AK916:AM916)</f>
        <v>0</v>
      </c>
      <c r="AQ916" s="145" t="s">
        <v>525</v>
      </c>
      <c r="AU916" s="8"/>
      <c r="AV916" s="8"/>
      <c r="AW916" s="2">
        <f>'[2]BoQ HSYC-Đạt'!AT916</f>
        <v>0</v>
      </c>
      <c r="AX916" s="8">
        <f>F916*AW916</f>
        <v>0</v>
      </c>
      <c r="AY916" s="8">
        <f>IF(AQ916="CT",7%,5%)*AX916</f>
        <v>0</v>
      </c>
      <c r="AZ916" s="8">
        <f>AX916*2%</f>
        <v>0</v>
      </c>
      <c r="BA916" s="8">
        <f>IF(BB916&gt;0,0,AX916*5%)</f>
        <v>0</v>
      </c>
      <c r="BB916" s="8"/>
      <c r="BC916" s="8">
        <f>+AX916+AY916+AZ916+BA916+BB916</f>
        <v>0</v>
      </c>
      <c r="BD916" s="8">
        <f>AX916-AT916</f>
        <v>0</v>
      </c>
      <c r="BE916" s="2"/>
      <c r="BH916" s="2"/>
    </row>
    <row r="917" spans="1:60" ht="34" hidden="1" outlineLevel="1" x14ac:dyDescent="0.2">
      <c r="A917" s="1" t="s">
        <v>1222</v>
      </c>
      <c r="B917" s="82">
        <v>14</v>
      </c>
      <c r="C917" s="144" t="s">
        <v>822</v>
      </c>
      <c r="D917" s="144"/>
      <c r="E917" s="82" t="s">
        <v>64</v>
      </c>
      <c r="F917" s="143">
        <v>323</v>
      </c>
      <c r="G917" s="142">
        <f>'[1]BoQ HSYC'!F917</f>
        <v>323</v>
      </c>
      <c r="H917" s="185">
        <f>'[1]BoQ HSYC'!G917</f>
        <v>0</v>
      </c>
      <c r="I917" s="185">
        <f>'[1]BoQ HSYC'!H917</f>
        <v>0</v>
      </c>
      <c r="J917" s="185">
        <f>'[1]BoQ HSYC'!I917</f>
        <v>0</v>
      </c>
      <c r="K917" s="48">
        <f>'[1]BoQ HSYC'!J917</f>
        <v>116900</v>
      </c>
      <c r="L917" s="47">
        <f>'[1]BoQ HSYC'!K917</f>
        <v>39600</v>
      </c>
      <c r="M917" s="47">
        <f>'[1]BoQ HSYC'!L917</f>
        <v>156500</v>
      </c>
      <c r="N917" s="183">
        <f>'[1]BoQ HSYC'!M917</f>
        <v>0</v>
      </c>
      <c r="O917" s="183">
        <f>'[1]BoQ HSYC'!N917</f>
        <v>13860</v>
      </c>
      <c r="P917" s="83">
        <f>'[1]BoQ HSYC'!O917</f>
        <v>13860</v>
      </c>
      <c r="Q917" s="47">
        <f>'[1]BoQ HSYC'!P917</f>
        <v>50549500</v>
      </c>
      <c r="R917" s="132">
        <f>'[1]BoQ HSYC'!Q917</f>
        <v>4476780</v>
      </c>
      <c r="S917" s="83">
        <f>'[1]BoQ HSYC'!R917</f>
        <v>55026280</v>
      </c>
      <c r="T917" s="48">
        <f>'[1]BoQ HSYC'!S917</f>
        <v>0</v>
      </c>
      <c r="U917" s="132">
        <f>'[1]BoQ HSYC'!T917</f>
        <v>1207270</v>
      </c>
      <c r="V917" s="132" t="str">
        <f>'[1]BoQ HSYC'!U917</f>
        <v>VT: NCC, NC:BĐG Q2/2026</v>
      </c>
      <c r="W917" s="132" t="str">
        <f>'[1]BoQ HSYC'!V917</f>
        <v>VT: NCC, NC:BĐG Q2/2026</v>
      </c>
      <c r="X917" s="44" t="str">
        <f>'[1]BoQ HSYC'!W917</f>
        <v>ME</v>
      </c>
      <c r="Y917" s="44"/>
      <c r="Z917" s="44"/>
      <c r="AA917" s="44"/>
      <c r="AB917" s="2">
        <v>450308.59032720001</v>
      </c>
      <c r="AC917" s="2">
        <v>145449674.67568561</v>
      </c>
      <c r="AD917" s="2">
        <f>+M917</f>
        <v>156500</v>
      </c>
      <c r="AE917" s="2">
        <f>+AD917*14%</f>
        <v>21910.000000000004</v>
      </c>
      <c r="AF917" s="155">
        <f>+AD917*35%</f>
        <v>54775</v>
      </c>
      <c r="AG917" s="2">
        <f>+AD917*F917</f>
        <v>50549500</v>
      </c>
      <c r="AH917" s="2">
        <f>+AE917*F917</f>
        <v>7076930.0000000009</v>
      </c>
      <c r="AI917" s="2">
        <f>+AF917*F917</f>
        <v>17692325</v>
      </c>
      <c r="AJ917" s="2">
        <f>SUM(AG917:AI917)</f>
        <v>75318755</v>
      </c>
      <c r="AK917" s="2">
        <f>+AD917*G917</f>
        <v>50549500</v>
      </c>
      <c r="AL917" s="2">
        <f>+AE917*G917</f>
        <v>7076930.0000000009</v>
      </c>
      <c r="AM917" s="2">
        <f>+AF917*G917</f>
        <v>17692325</v>
      </c>
      <c r="AN917" s="155">
        <f>SUM(AK917:AM917)</f>
        <v>75318755</v>
      </c>
      <c r="AQ917" s="145" t="s">
        <v>525</v>
      </c>
      <c r="AU917" s="8"/>
      <c r="AV917" s="8"/>
      <c r="AW917" s="2">
        <f>'[2]BoQ HSYC-Đạt'!AT917</f>
        <v>159630</v>
      </c>
      <c r="AX917" s="8">
        <f>F917*AW917</f>
        <v>51560490</v>
      </c>
      <c r="AY917" s="8">
        <f>IF(AQ917="CT",7%,5%)*AX917</f>
        <v>3609234.3000000003</v>
      </c>
      <c r="AZ917" s="8">
        <f>AX917*2%</f>
        <v>1031209.8</v>
      </c>
      <c r="BA917" s="8">
        <f>IF(BB917&gt;0,0,AX917*5%)</f>
        <v>2578024.5</v>
      </c>
      <c r="BB917" s="8"/>
      <c r="BC917" s="8">
        <f>+AX917+AY917+AZ917+BA917+BB917</f>
        <v>58778958.599999994</v>
      </c>
      <c r="BD917" s="8">
        <f>AX917-AT917</f>
        <v>51560490</v>
      </c>
      <c r="BE917" s="2"/>
      <c r="BH917" s="2"/>
    </row>
    <row r="918" spans="1:60" ht="34" hidden="1" outlineLevel="1" x14ac:dyDescent="0.2">
      <c r="A918" s="1" t="s">
        <v>1219</v>
      </c>
      <c r="B918" s="82">
        <v>15</v>
      </c>
      <c r="C918" s="144" t="s">
        <v>646</v>
      </c>
      <c r="D918" s="144"/>
      <c r="E918" s="82" t="s">
        <v>64</v>
      </c>
      <c r="F918" s="143">
        <v>899</v>
      </c>
      <c r="G918" s="142">
        <f>'[1]BoQ HSYC'!F918</f>
        <v>899</v>
      </c>
      <c r="H918" s="185">
        <f>'[1]BoQ HSYC'!G918</f>
        <v>0</v>
      </c>
      <c r="I918" s="185">
        <f>'[1]BoQ HSYC'!H918</f>
        <v>0</v>
      </c>
      <c r="J918" s="185">
        <f>'[1]BoQ HSYC'!I918</f>
        <v>0</v>
      </c>
      <c r="K918" s="48">
        <f>'[1]BoQ HSYC'!J918</f>
        <v>94200</v>
      </c>
      <c r="L918" s="47">
        <f>'[1]BoQ HSYC'!K918</f>
        <v>39528</v>
      </c>
      <c r="M918" s="47">
        <f>'[1]BoQ HSYC'!L918</f>
        <v>133728</v>
      </c>
      <c r="N918" s="183">
        <f>'[1]BoQ HSYC'!M918</f>
        <v>0</v>
      </c>
      <c r="O918" s="183">
        <f>'[1]BoQ HSYC'!N918</f>
        <v>13834.8</v>
      </c>
      <c r="P918" s="83">
        <f>'[1]BoQ HSYC'!O918</f>
        <v>13834.8</v>
      </c>
      <c r="Q918" s="47">
        <f>'[1]BoQ HSYC'!P918</f>
        <v>120221472</v>
      </c>
      <c r="R918" s="132">
        <f>'[1]BoQ HSYC'!Q918</f>
        <v>12437485.199999999</v>
      </c>
      <c r="S918" s="83">
        <f>'[1]BoQ HSYC'!R918</f>
        <v>132658957.2</v>
      </c>
      <c r="T918" s="48">
        <f>'[1]BoQ HSYC'!S918</f>
        <v>0</v>
      </c>
      <c r="U918" s="132">
        <f>'[1]BoQ HSYC'!T918</f>
        <v>1126425</v>
      </c>
      <c r="V918" s="132" t="str">
        <f>'[1]BoQ HSYC'!U918</f>
        <v>VT: NCC, NC:BĐG Q2/2026</v>
      </c>
      <c r="W918" s="132" t="str">
        <f>'[1]BoQ HSYC'!V918</f>
        <v>VT: NCC, NC:BĐG Q2/2026</v>
      </c>
      <c r="X918" s="44" t="str">
        <f>'[1]BoQ HSYC'!W918</f>
        <v>ME</v>
      </c>
      <c r="Y918" s="44"/>
      <c r="Z918" s="44"/>
      <c r="AA918" s="44"/>
      <c r="AB918" s="2">
        <v>298818.67633777502</v>
      </c>
      <c r="AC918" s="2">
        <v>268637990.02765971</v>
      </c>
      <c r="AD918" s="2">
        <f>+M918</f>
        <v>133728</v>
      </c>
      <c r="AE918" s="2">
        <f>+AD918*14%</f>
        <v>18721.920000000002</v>
      </c>
      <c r="AF918" s="155">
        <f>+AD918*35%</f>
        <v>46804.799999999996</v>
      </c>
      <c r="AG918" s="2">
        <f>+AD918*F918</f>
        <v>120221472</v>
      </c>
      <c r="AH918" s="2">
        <f>+AE918*F918</f>
        <v>16831006.080000002</v>
      </c>
      <c r="AI918" s="2">
        <f>+AF918*F918</f>
        <v>42077515.199999996</v>
      </c>
      <c r="AJ918" s="2">
        <f>SUM(AG918:AI918)</f>
        <v>179129993.28</v>
      </c>
      <c r="AK918" s="2">
        <f>+AD918*G918</f>
        <v>120221472</v>
      </c>
      <c r="AL918" s="2">
        <f>+AE918*G918</f>
        <v>16831006.080000002</v>
      </c>
      <c r="AM918" s="2">
        <f>+AF918*G918</f>
        <v>42077515.199999996</v>
      </c>
      <c r="AN918" s="155">
        <f>SUM(AK918:AM918)</f>
        <v>179129993.28</v>
      </c>
      <c r="AQ918" s="145" t="s">
        <v>525</v>
      </c>
      <c r="AU918" s="8"/>
      <c r="AV918" s="8"/>
      <c r="AW918" s="2">
        <f>'[2]BoQ HSYC-Đạt'!AT918</f>
        <v>147418.56</v>
      </c>
      <c r="AX918" s="8">
        <f>F918*AW918</f>
        <v>132529285.44</v>
      </c>
      <c r="AY918" s="8">
        <f>IF(AQ918="CT",7%,5%)*AX918</f>
        <v>9277049.980800001</v>
      </c>
      <c r="AZ918" s="8">
        <f>AX918*2%</f>
        <v>2650585.7088000001</v>
      </c>
      <c r="BA918" s="8">
        <f>IF(BB918&gt;0,0,AX918*5%)</f>
        <v>6626464.2719999999</v>
      </c>
      <c r="BB918" s="8"/>
      <c r="BC918" s="8">
        <f>+AX918+AY918+AZ918+BA918+BB918</f>
        <v>151083385.4016</v>
      </c>
      <c r="BD918" s="8">
        <f>AX918-AT918</f>
        <v>132529285.44</v>
      </c>
      <c r="BE918" s="2"/>
      <c r="BH918" s="2"/>
    </row>
    <row r="919" spans="1:60" ht="34" hidden="1" outlineLevel="1" x14ac:dyDescent="0.2">
      <c r="A919" s="1" t="s">
        <v>1219</v>
      </c>
      <c r="B919" s="82">
        <v>16</v>
      </c>
      <c r="C919" s="144" t="s">
        <v>820</v>
      </c>
      <c r="D919" s="144"/>
      <c r="E919" s="82" t="s">
        <v>64</v>
      </c>
      <c r="F919" s="143">
        <v>388</v>
      </c>
      <c r="G919" s="142">
        <f>'[1]BoQ HSYC'!F919</f>
        <v>388</v>
      </c>
      <c r="H919" s="185">
        <f>'[1]BoQ HSYC'!G919</f>
        <v>0</v>
      </c>
      <c r="I919" s="185">
        <f>'[1]BoQ HSYC'!H919</f>
        <v>0</v>
      </c>
      <c r="J919" s="185">
        <f>'[1]BoQ HSYC'!I919</f>
        <v>0</v>
      </c>
      <c r="K919" s="48">
        <f>'[1]BoQ HSYC'!J919</f>
        <v>707000</v>
      </c>
      <c r="L919" s="47">
        <f>'[1]BoQ HSYC'!K919</f>
        <v>69257.142857142855</v>
      </c>
      <c r="M919" s="47">
        <f>'[1]BoQ HSYC'!L919</f>
        <v>776257.14285714284</v>
      </c>
      <c r="N919" s="183">
        <f>'[1]BoQ HSYC'!M919</f>
        <v>0</v>
      </c>
      <c r="O919" s="183">
        <f>'[1]BoQ HSYC'!N919</f>
        <v>24239.999999999996</v>
      </c>
      <c r="P919" s="83">
        <f>'[1]BoQ HSYC'!O919</f>
        <v>24239.999999999996</v>
      </c>
      <c r="Q919" s="47">
        <f>'[1]BoQ HSYC'!P919</f>
        <v>301187771.4285714</v>
      </c>
      <c r="R919" s="132">
        <f>'[1]BoQ HSYC'!Q919</f>
        <v>9405119.9999999981</v>
      </c>
      <c r="S919" s="83">
        <f>'[1]BoQ HSYC'!R919</f>
        <v>310592891.4285714</v>
      </c>
      <c r="T919" s="48">
        <f>'[1]BoQ HSYC'!S919</f>
        <v>0</v>
      </c>
      <c r="U919" s="132">
        <f>'[1]BoQ HSYC'!T919</f>
        <v>0</v>
      </c>
      <c r="V919" s="132" t="str">
        <f>'[1]BoQ HSYC'!U919</f>
        <v>VT: NCC, NC:BĐG Q2/2026</v>
      </c>
      <c r="W919" s="132" t="str">
        <f>'[1]BoQ HSYC'!V919</f>
        <v>VT: NCC, NC:BĐG Q2/2026</v>
      </c>
      <c r="X919" s="44" t="str">
        <f>'[1]BoQ HSYC'!W919</f>
        <v>ME</v>
      </c>
      <c r="Y919" s="44"/>
      <c r="Z919" s="44"/>
      <c r="AA919" s="44"/>
      <c r="AB919" s="2">
        <v>1439373.0119727748</v>
      </c>
      <c r="AC919" s="2">
        <v>558476728.64543664</v>
      </c>
      <c r="AD919" s="2">
        <f>+M919</f>
        <v>776257.14285714284</v>
      </c>
      <c r="AE919" s="2">
        <f>+AD919*14%</f>
        <v>108676.00000000001</v>
      </c>
      <c r="AF919" s="155">
        <f>+AD919*35%</f>
        <v>271690</v>
      </c>
      <c r="AG919" s="2">
        <f>+AD919*F919</f>
        <v>301187771.4285714</v>
      </c>
      <c r="AH919" s="2">
        <f>+AE919*F919</f>
        <v>42166288.000000007</v>
      </c>
      <c r="AI919" s="2">
        <f>+AF919*F919</f>
        <v>105415720</v>
      </c>
      <c r="AJ919" s="2">
        <f>SUM(AG919:AI919)</f>
        <v>448769779.4285714</v>
      </c>
      <c r="AK919" s="2">
        <f>+AD919*G919</f>
        <v>301187771.4285714</v>
      </c>
      <c r="AL919" s="2">
        <f>+AE919*G919</f>
        <v>42166288.000000007</v>
      </c>
      <c r="AM919" s="2">
        <f>+AF919*G919</f>
        <v>105415720</v>
      </c>
      <c r="AN919" s="155">
        <f>SUM(AK919:AM919)</f>
        <v>448769779.4285714</v>
      </c>
      <c r="AQ919" s="145" t="s">
        <v>525</v>
      </c>
      <c r="AU919" s="8"/>
      <c r="AV919" s="8"/>
      <c r="AW919" s="2">
        <f>'[2]BoQ HSYC-Đạt'!AT919</f>
        <v>791782.28571428568</v>
      </c>
      <c r="AX919" s="8">
        <f>F919*AW919</f>
        <v>307211526.85714287</v>
      </c>
      <c r="AY919" s="8">
        <f>IF(AQ919="CT",7%,5%)*AX919</f>
        <v>21504806.880000003</v>
      </c>
      <c r="AZ919" s="8">
        <f>AX919*2%</f>
        <v>6144230.537142857</v>
      </c>
      <c r="BA919" s="8">
        <f>IF(BB919&gt;0,0,AX919*5%)</f>
        <v>15360576.342857145</v>
      </c>
      <c r="BB919" s="8"/>
      <c r="BC919" s="8">
        <f>+AX919+AY919+AZ919+BA919+BB919</f>
        <v>350221140.61714286</v>
      </c>
      <c r="BD919" s="8">
        <f>AX919-AT919</f>
        <v>307211526.85714287</v>
      </c>
      <c r="BE919" s="2"/>
      <c r="BH919" s="2"/>
    </row>
    <row r="920" spans="1:60" ht="34" hidden="1" outlineLevel="1" x14ac:dyDescent="0.2">
      <c r="A920" s="1" t="s">
        <v>1221</v>
      </c>
      <c r="B920" s="82">
        <v>17</v>
      </c>
      <c r="C920" s="144" t="s">
        <v>1220</v>
      </c>
      <c r="D920" s="144"/>
      <c r="E920" s="82" t="s">
        <v>64</v>
      </c>
      <c r="F920" s="143">
        <v>98</v>
      </c>
      <c r="G920" s="142">
        <f>'[1]BoQ HSYC'!F920</f>
        <v>98</v>
      </c>
      <c r="H920" s="185">
        <f>'[1]BoQ HSYC'!G920</f>
        <v>0</v>
      </c>
      <c r="I920" s="185">
        <f>'[1]BoQ HSYC'!H920</f>
        <v>0</v>
      </c>
      <c r="J920" s="185">
        <f>'[1]BoQ HSYC'!I920</f>
        <v>0</v>
      </c>
      <c r="K920" s="48">
        <f>'[1]BoQ HSYC'!J920</f>
        <v>58800</v>
      </c>
      <c r="L920" s="47">
        <f>'[1]BoQ HSYC'!K920</f>
        <v>42857.142857142862</v>
      </c>
      <c r="M920" s="47">
        <f>'[1]BoQ HSYC'!L920</f>
        <v>101657.14285714287</v>
      </c>
      <c r="N920" s="183">
        <f>'[1]BoQ HSYC'!M920</f>
        <v>0</v>
      </c>
      <c r="O920" s="183">
        <f>'[1]BoQ HSYC'!N920</f>
        <v>15000</v>
      </c>
      <c r="P920" s="83">
        <f>'[1]BoQ HSYC'!O920</f>
        <v>15000</v>
      </c>
      <c r="Q920" s="47">
        <f>'[1]BoQ HSYC'!P920</f>
        <v>9962400.0000000019</v>
      </c>
      <c r="R920" s="132">
        <f>'[1]BoQ HSYC'!Q920</f>
        <v>1470000</v>
      </c>
      <c r="S920" s="83">
        <f>'[1]BoQ HSYC'!R920</f>
        <v>11432400.000000002</v>
      </c>
      <c r="T920" s="48">
        <f>'[1]BoQ HSYC'!S920</f>
        <v>0</v>
      </c>
      <c r="U920" s="132">
        <f>'[1]BoQ HSYC'!T920</f>
        <v>0</v>
      </c>
      <c r="V920" s="132" t="str">
        <f>'[1]BoQ HSYC'!U920</f>
        <v>VT: NCC, NC:BĐG Q2/2026</v>
      </c>
      <c r="W920" s="132" t="str">
        <f>'[1]BoQ HSYC'!V920</f>
        <v>VT: NCC, NC:BĐG Q2/2026</v>
      </c>
      <c r="X920" s="44" t="str">
        <f>'[1]BoQ HSYC'!W920</f>
        <v>ME</v>
      </c>
      <c r="Y920" s="44"/>
      <c r="Z920" s="44"/>
      <c r="AA920" s="44"/>
      <c r="AB920" s="2">
        <v>310695.36203722499</v>
      </c>
      <c r="AC920" s="2">
        <v>30448145.47964805</v>
      </c>
      <c r="AD920" s="2">
        <f>+M920</f>
        <v>101657.14285714287</v>
      </c>
      <c r="AE920" s="2">
        <f>+AD920*14%</f>
        <v>14232.000000000004</v>
      </c>
      <c r="AF920" s="155">
        <f>+AD920*35%</f>
        <v>35580</v>
      </c>
      <c r="AG920" s="2">
        <f>+AD920*F920</f>
        <v>9962400.0000000019</v>
      </c>
      <c r="AH920" s="2">
        <f>+AE920*F920</f>
        <v>1394736.0000000005</v>
      </c>
      <c r="AI920" s="2">
        <f>+AF920*F920</f>
        <v>3486840</v>
      </c>
      <c r="AJ920" s="2">
        <f>SUM(AG920:AI920)</f>
        <v>14843976.000000002</v>
      </c>
      <c r="AK920" s="2">
        <f>+AD920*G920</f>
        <v>9962400.0000000019</v>
      </c>
      <c r="AL920" s="2">
        <f>+AE920*G920</f>
        <v>1394736.0000000005</v>
      </c>
      <c r="AM920" s="2">
        <f>+AF920*G920</f>
        <v>3486840</v>
      </c>
      <c r="AN920" s="155">
        <f>SUM(AK920:AM920)</f>
        <v>14843976.000000002</v>
      </c>
      <c r="AQ920" s="145" t="s">
        <v>525</v>
      </c>
      <c r="AU920" s="8"/>
      <c r="AV920" s="8"/>
      <c r="AW920" s="2">
        <f>'[2]BoQ HSYC-Đạt'!AT920</f>
        <v>103690.28571428572</v>
      </c>
      <c r="AX920" s="8">
        <f>F920*AW920</f>
        <v>10161648.000000002</v>
      </c>
      <c r="AY920" s="8">
        <f>IF(AQ920="CT",7%,5%)*AX920</f>
        <v>711315.36000000022</v>
      </c>
      <c r="AZ920" s="8">
        <f>AX920*2%</f>
        <v>203232.96000000005</v>
      </c>
      <c r="BA920" s="8">
        <f>IF(BB920&gt;0,0,AX920*5%)</f>
        <v>508082.40000000014</v>
      </c>
      <c r="BB920" s="8"/>
      <c r="BC920" s="8">
        <f>+AX920+AY920+AZ920+BA920+BB920</f>
        <v>11584278.720000003</v>
      </c>
      <c r="BD920" s="8">
        <f>AX920-AT920</f>
        <v>10161648.000000002</v>
      </c>
      <c r="BE920" s="2"/>
      <c r="BH920" s="2"/>
    </row>
    <row r="921" spans="1:60" ht="34" hidden="1" outlineLevel="1" x14ac:dyDescent="0.2">
      <c r="A921" s="1" t="s">
        <v>1219</v>
      </c>
      <c r="B921" s="82">
        <v>18</v>
      </c>
      <c r="C921" s="144" t="s">
        <v>1041</v>
      </c>
      <c r="D921" s="144"/>
      <c r="E921" s="82" t="s">
        <v>64</v>
      </c>
      <c r="F921" s="143">
        <v>10</v>
      </c>
      <c r="G921" s="142">
        <f>'[1]BoQ HSYC'!F921</f>
        <v>10</v>
      </c>
      <c r="H921" s="185">
        <f>'[1]BoQ HSYC'!G921</f>
        <v>0</v>
      </c>
      <c r="I921" s="185">
        <f>'[1]BoQ HSYC'!H921</f>
        <v>0</v>
      </c>
      <c r="J921" s="185">
        <f>'[1]BoQ HSYC'!I921</f>
        <v>0</v>
      </c>
      <c r="K921" s="48">
        <f>'[1]BoQ HSYC'!J921</f>
        <v>74600</v>
      </c>
      <c r="L921" s="47">
        <f>'[1]BoQ HSYC'!K921</f>
        <v>49410</v>
      </c>
      <c r="M921" s="47">
        <f>'[1]BoQ HSYC'!L921</f>
        <v>124010</v>
      </c>
      <c r="N921" s="183">
        <f>'[1]BoQ HSYC'!M921</f>
        <v>0</v>
      </c>
      <c r="O921" s="183">
        <f>'[1]BoQ HSYC'!N921</f>
        <v>17293.5</v>
      </c>
      <c r="P921" s="83">
        <f>'[1]BoQ HSYC'!O921</f>
        <v>17293.5</v>
      </c>
      <c r="Q921" s="47">
        <f>'[1]BoQ HSYC'!P921</f>
        <v>1240100</v>
      </c>
      <c r="R921" s="132">
        <f>'[1]BoQ HSYC'!Q921</f>
        <v>172935</v>
      </c>
      <c r="S921" s="83">
        <f>'[1]BoQ HSYC'!R921</f>
        <v>1413035</v>
      </c>
      <c r="T921" s="48">
        <f>'[1]BoQ HSYC'!S921</f>
        <v>0</v>
      </c>
      <c r="U921" s="132">
        <f>'[1]BoQ HSYC'!T921</f>
        <v>1665200</v>
      </c>
      <c r="V921" s="132" t="str">
        <f>'[1]BoQ HSYC'!U921</f>
        <v>VT: NCC, NC:BĐG Q2/2026</v>
      </c>
      <c r="W921" s="132" t="str">
        <f>'[1]BoQ HSYC'!V921</f>
        <v>VT: NCC, NC:BĐG Q2/2026</v>
      </c>
      <c r="X921" s="44" t="str">
        <f>'[1]BoQ HSYC'!W921</f>
        <v>ME</v>
      </c>
      <c r="Y921" s="44"/>
      <c r="Z921" s="44"/>
      <c r="AA921" s="44"/>
      <c r="AB921" s="2">
        <v>294041.5107848625</v>
      </c>
      <c r="AC921" s="2">
        <v>2940415.1078486252</v>
      </c>
      <c r="AD921" s="2">
        <f>+M921</f>
        <v>124010</v>
      </c>
      <c r="AE921" s="2">
        <f>+AD921*14%</f>
        <v>17361.400000000001</v>
      </c>
      <c r="AF921" s="155">
        <f>+AD921*35%</f>
        <v>43403.5</v>
      </c>
      <c r="AG921" s="2">
        <f>+AD921*F921</f>
        <v>1240100</v>
      </c>
      <c r="AH921" s="2">
        <f>+AE921*F921</f>
        <v>173614</v>
      </c>
      <c r="AI921" s="2">
        <f>+AF921*F921</f>
        <v>434035</v>
      </c>
      <c r="AJ921" s="2">
        <f>SUM(AG921:AI921)</f>
        <v>1847749</v>
      </c>
      <c r="AK921" s="2">
        <f>+AD921*G921</f>
        <v>1240100</v>
      </c>
      <c r="AL921" s="2">
        <f>+AE921*G921</f>
        <v>173614</v>
      </c>
      <c r="AM921" s="2">
        <f>+AF921*G921</f>
        <v>434035</v>
      </c>
      <c r="AN921" s="155">
        <f>SUM(AK921:AM921)</f>
        <v>1847749</v>
      </c>
      <c r="AQ921" s="145" t="s">
        <v>525</v>
      </c>
      <c r="AU921" s="8"/>
      <c r="AV921" s="8"/>
      <c r="AW921" s="2">
        <f>'[2]BoQ HSYC-Đạt'!AT921</f>
        <v>241175.94</v>
      </c>
      <c r="AX921" s="8">
        <f>F921*AW921</f>
        <v>2411759.4</v>
      </c>
      <c r="AY921" s="8">
        <f>IF(AQ921="CT",7%,5%)*AX921</f>
        <v>168823.158</v>
      </c>
      <c r="AZ921" s="8">
        <f>AX921*2%</f>
        <v>48235.188000000002</v>
      </c>
      <c r="BA921" s="8">
        <f>IF(BB921&gt;0,0,AX921*5%)</f>
        <v>120587.97</v>
      </c>
      <c r="BB921" s="8"/>
      <c r="BC921" s="8">
        <f>+AX921+AY921+AZ921+BA921+BB921</f>
        <v>2749405.716</v>
      </c>
      <c r="BD921" s="8">
        <f>AX921-AT921</f>
        <v>2411759.4</v>
      </c>
      <c r="BE921" s="2"/>
      <c r="BH921" s="2"/>
    </row>
    <row r="922" spans="1:60" ht="17" hidden="1" outlineLevel="1" x14ac:dyDescent="0.2">
      <c r="A922" s="1" t="s">
        <v>1218</v>
      </c>
      <c r="B922" s="82">
        <v>19</v>
      </c>
      <c r="C922" s="144" t="s">
        <v>645</v>
      </c>
      <c r="D922" s="144"/>
      <c r="E922" s="82" t="s">
        <v>64</v>
      </c>
      <c r="F922" s="143">
        <v>10</v>
      </c>
      <c r="G922" s="142">
        <f>'[1]BoQ HSYC'!F922</f>
        <v>10</v>
      </c>
      <c r="H922" s="185">
        <f>'[1]BoQ HSYC'!G922</f>
        <v>0</v>
      </c>
      <c r="I922" s="185">
        <f>'[1]BoQ HSYC'!H922</f>
        <v>0</v>
      </c>
      <c r="J922" s="185">
        <f>'[1]BoQ HSYC'!I922</f>
        <v>0</v>
      </c>
      <c r="K922" s="48">
        <f>'[1]BoQ HSYC'!J922</f>
        <v>100800</v>
      </c>
      <c r="L922" s="47">
        <f>'[1]BoQ HSYC'!K922</f>
        <v>49410</v>
      </c>
      <c r="M922" s="47">
        <f>'[1]BoQ HSYC'!L922</f>
        <v>150210</v>
      </c>
      <c r="N922" s="183">
        <f>'[1]BoQ HSYC'!M922</f>
        <v>0</v>
      </c>
      <c r="O922" s="183">
        <f>'[1]BoQ HSYC'!N922</f>
        <v>17293.5</v>
      </c>
      <c r="P922" s="83">
        <f>'[1]BoQ HSYC'!O922</f>
        <v>17293.5</v>
      </c>
      <c r="Q922" s="47">
        <f>'[1]BoQ HSYC'!P922</f>
        <v>1502100</v>
      </c>
      <c r="R922" s="132">
        <f>'[1]BoQ HSYC'!Q922</f>
        <v>172935</v>
      </c>
      <c r="S922" s="83">
        <f>'[1]BoQ HSYC'!R922</f>
        <v>1675035</v>
      </c>
      <c r="T922" s="48">
        <f>'[1]BoQ HSYC'!S922</f>
        <v>0</v>
      </c>
      <c r="U922" s="132">
        <f>'[1]BoQ HSYC'!T922</f>
        <v>1897730</v>
      </c>
      <c r="V922" s="132" t="str">
        <f>'[1]BoQ HSYC'!U922</f>
        <v>Vingroup</v>
      </c>
      <c r="W922" s="132">
        <f>'[1]BoQ HSYC'!V922</f>
        <v>0</v>
      </c>
      <c r="X922" s="44" t="str">
        <f>'[1]BoQ HSYC'!W922</f>
        <v>ME</v>
      </c>
      <c r="Y922" s="44"/>
      <c r="Z922" s="44"/>
      <c r="AA922" s="44"/>
      <c r="AB922" s="2">
        <v>464987.92234537494</v>
      </c>
      <c r="AC922" s="2">
        <v>4649879.223453749</v>
      </c>
      <c r="AD922" s="2">
        <f>+M922</f>
        <v>150210</v>
      </c>
      <c r="AE922" s="2">
        <f>+AD922*14%</f>
        <v>21029.4</v>
      </c>
      <c r="AF922" s="155">
        <f>+AD922*35%</f>
        <v>52573.5</v>
      </c>
      <c r="AG922" s="2">
        <f>+AD922*F922</f>
        <v>1502100</v>
      </c>
      <c r="AH922" s="2">
        <f>+AE922*F922</f>
        <v>210294</v>
      </c>
      <c r="AI922" s="2">
        <f>+AF922*F922</f>
        <v>525735</v>
      </c>
      <c r="AJ922" s="2">
        <f>SUM(AG922:AI922)</f>
        <v>2238129</v>
      </c>
      <c r="AK922" s="2">
        <f>+AD922*G922</f>
        <v>1502100</v>
      </c>
      <c r="AL922" s="2">
        <f>+AE922*G922</f>
        <v>210294</v>
      </c>
      <c r="AM922" s="2">
        <f>+AF922*G922</f>
        <v>525735</v>
      </c>
      <c r="AN922" s="155">
        <f>SUM(AK922:AM922)</f>
        <v>2238129</v>
      </c>
      <c r="AQ922" s="145" t="s">
        <v>525</v>
      </c>
      <c r="AU922" s="8"/>
      <c r="AV922" s="8"/>
      <c r="AW922" s="2">
        <f>'[2]BoQ HSYC-Đạt'!AT922</f>
        <v>366786.9</v>
      </c>
      <c r="AX922" s="8">
        <f>F922*AW922</f>
        <v>3667869</v>
      </c>
      <c r="AY922" s="8">
        <f>IF(AQ922="CT",7%,5%)*AX922</f>
        <v>256750.83000000002</v>
      </c>
      <c r="AZ922" s="8">
        <f>AX922*2%</f>
        <v>73357.38</v>
      </c>
      <c r="BA922" s="8">
        <f>IF(BB922&gt;0,0,AX922*5%)</f>
        <v>183393.45</v>
      </c>
      <c r="BB922" s="8"/>
      <c r="BC922" s="8">
        <f>+AX922+AY922+AZ922+BA922+BB922</f>
        <v>4181370.66</v>
      </c>
      <c r="BD922" s="8">
        <f>AX922-AT922</f>
        <v>3667869</v>
      </c>
      <c r="BE922" s="2"/>
      <c r="BH922" s="2"/>
    </row>
    <row r="923" spans="1:60" ht="34" hidden="1" outlineLevel="1" x14ac:dyDescent="0.2">
      <c r="A923" s="1" t="s">
        <v>1217</v>
      </c>
      <c r="B923" s="82">
        <v>20</v>
      </c>
      <c r="C923" s="144" t="s">
        <v>644</v>
      </c>
      <c r="D923" s="144"/>
      <c r="E923" s="82" t="s">
        <v>85</v>
      </c>
      <c r="F923" s="143">
        <v>76</v>
      </c>
      <c r="G923" s="142">
        <f>'[1]BoQ HSYC'!F923</f>
        <v>76</v>
      </c>
      <c r="H923" s="185">
        <f>'[1]BoQ HSYC'!G923</f>
        <v>0</v>
      </c>
      <c r="I923" s="185">
        <f>'[1]BoQ HSYC'!H923</f>
        <v>0</v>
      </c>
      <c r="J923" s="185">
        <f>'[1]BoQ HSYC'!I923</f>
        <v>0</v>
      </c>
      <c r="K923" s="48">
        <f>'[1]BoQ HSYC'!J923</f>
        <v>538846</v>
      </c>
      <c r="L923" s="47">
        <f>'[1]BoQ HSYC'!K923</f>
        <v>21085.714285714286</v>
      </c>
      <c r="M923" s="47">
        <f>'[1]BoQ HSYC'!L923</f>
        <v>559931.71428571432</v>
      </c>
      <c r="N923" s="183">
        <f>'[1]BoQ HSYC'!M923</f>
        <v>0</v>
      </c>
      <c r="O923" s="183">
        <f>'[1]BoQ HSYC'!N923</f>
        <v>7380</v>
      </c>
      <c r="P923" s="83">
        <f>'[1]BoQ HSYC'!O923</f>
        <v>7380</v>
      </c>
      <c r="Q923" s="47">
        <f>'[1]BoQ HSYC'!P923</f>
        <v>42554810.285714291</v>
      </c>
      <c r="R923" s="132">
        <f>'[1]BoQ HSYC'!Q923</f>
        <v>560880</v>
      </c>
      <c r="S923" s="83">
        <f>'[1]BoQ HSYC'!R923</f>
        <v>43115690.285714291</v>
      </c>
      <c r="T923" s="48">
        <f>'[1]BoQ HSYC'!S923</f>
        <v>0</v>
      </c>
      <c r="U923" s="132">
        <f>'[1]BoQ HSYC'!T923</f>
        <v>0</v>
      </c>
      <c r="V923" s="132" t="str">
        <f>'[1]BoQ HSYC'!U923</f>
        <v>VT: NCC, NC:BĐG Q2/2026</v>
      </c>
      <c r="W923" s="132" t="str">
        <f>'[1]BoQ HSYC'!V923</f>
        <v>VT: NCC, NC:BĐG Q2/2026</v>
      </c>
      <c r="X923" s="44" t="str">
        <f>'[1]BoQ HSYC'!W923</f>
        <v>ME</v>
      </c>
      <c r="Y923" s="44"/>
      <c r="Z923" s="44"/>
      <c r="AA923" s="44"/>
      <c r="AB923" s="2">
        <v>217809.29836874999</v>
      </c>
      <c r="AC923" s="2">
        <v>16553506.676024999</v>
      </c>
      <c r="AD923" s="2">
        <f>+M923</f>
        <v>559931.71428571432</v>
      </c>
      <c r="AE923" s="2">
        <f>+AD923*14%</f>
        <v>78390.440000000017</v>
      </c>
      <c r="AF923" s="155">
        <f>+AD923*35%</f>
        <v>195976.1</v>
      </c>
      <c r="AG923" s="2">
        <f>+AD923*F923</f>
        <v>42554810.285714291</v>
      </c>
      <c r="AH923" s="2">
        <f>+AE923*F923</f>
        <v>5957673.4400000013</v>
      </c>
      <c r="AI923" s="2">
        <f>+AF923*F923</f>
        <v>14894183.6</v>
      </c>
      <c r="AJ923" s="2">
        <f>SUM(AG923:AI923)</f>
        <v>63406667.325714298</v>
      </c>
      <c r="AK923" s="2">
        <f>+AD923*G923</f>
        <v>42554810.285714291</v>
      </c>
      <c r="AL923" s="2">
        <f>+AE923*G923</f>
        <v>5957673.4400000013</v>
      </c>
      <c r="AM923" s="2">
        <f>+AF923*G923</f>
        <v>14894183.6</v>
      </c>
      <c r="AN923" s="155">
        <f>SUM(AK923:AM923)</f>
        <v>63406667.325714298</v>
      </c>
      <c r="AQ923" s="145" t="s">
        <v>525</v>
      </c>
      <c r="AU923" s="8"/>
      <c r="AV923" s="8"/>
      <c r="AW923" s="2">
        <f>'[2]BoQ HSYC-Đạt'!AT923</f>
        <v>172977.42857142858</v>
      </c>
      <c r="AX923" s="8">
        <f>F923*AW923</f>
        <v>13146284.571428573</v>
      </c>
      <c r="AY923" s="8">
        <f>IF(AQ923="CT",7%,5%)*AX923</f>
        <v>920239.92000000016</v>
      </c>
      <c r="AZ923" s="8">
        <f>AX923*2%</f>
        <v>262925.69142857147</v>
      </c>
      <c r="BA923" s="8">
        <f>IF(BB923&gt;0,0,AX923*5%)</f>
        <v>657314.22857142868</v>
      </c>
      <c r="BB923" s="8"/>
      <c r="BC923" s="8">
        <f>+AX923+AY923+AZ923+BA923+BB923</f>
        <v>14986764.411428573</v>
      </c>
      <c r="BD923" s="8">
        <f>AX923-AT923</f>
        <v>13146284.571428573</v>
      </c>
      <c r="BE923" s="2"/>
      <c r="BH923" s="2"/>
    </row>
    <row r="924" spans="1:60" ht="34" hidden="1" outlineLevel="1" x14ac:dyDescent="0.2">
      <c r="A924" s="1" t="s">
        <v>1216</v>
      </c>
      <c r="B924" s="82">
        <v>21</v>
      </c>
      <c r="C924" s="144" t="s">
        <v>643</v>
      </c>
      <c r="D924" s="144"/>
      <c r="E924" s="82" t="s">
        <v>85</v>
      </c>
      <c r="F924" s="143">
        <v>222</v>
      </c>
      <c r="G924" s="142">
        <f>'[1]BoQ HSYC'!F924</f>
        <v>222</v>
      </c>
      <c r="H924" s="185">
        <f>'[1]BoQ HSYC'!G924</f>
        <v>0</v>
      </c>
      <c r="I924" s="185">
        <f>'[1]BoQ HSYC'!H924</f>
        <v>0</v>
      </c>
      <c r="J924" s="185">
        <f>'[1]BoQ HSYC'!I924</f>
        <v>0</v>
      </c>
      <c r="K924" s="48">
        <f>'[1]BoQ HSYC'!J924</f>
        <v>696465</v>
      </c>
      <c r="L924" s="47">
        <f>'[1]BoQ HSYC'!K924</f>
        <v>23142.857142857145</v>
      </c>
      <c r="M924" s="47">
        <f>'[1]BoQ HSYC'!L924</f>
        <v>719607.85714285716</v>
      </c>
      <c r="N924" s="183">
        <f>'[1]BoQ HSYC'!M924</f>
        <v>0</v>
      </c>
      <c r="O924" s="183">
        <f>'[1]BoQ HSYC'!N924</f>
        <v>8100</v>
      </c>
      <c r="P924" s="83">
        <f>'[1]BoQ HSYC'!O924</f>
        <v>8100</v>
      </c>
      <c r="Q924" s="47">
        <f>'[1]BoQ HSYC'!P924</f>
        <v>159752944.2857143</v>
      </c>
      <c r="R924" s="132">
        <f>'[1]BoQ HSYC'!Q924</f>
        <v>1798200</v>
      </c>
      <c r="S924" s="83">
        <f>'[1]BoQ HSYC'!R924</f>
        <v>161551144.2857143</v>
      </c>
      <c r="T924" s="48">
        <f>'[1]BoQ HSYC'!S924</f>
        <v>0</v>
      </c>
      <c r="U924" s="132">
        <f>'[1]BoQ HSYC'!T924</f>
        <v>0</v>
      </c>
      <c r="V924" s="132" t="str">
        <f>'[1]BoQ HSYC'!U924</f>
        <v>VT: NCC, NC:BĐG Q2/2026</v>
      </c>
      <c r="W924" s="132" t="str">
        <f>'[1]BoQ HSYC'!V924</f>
        <v>VT: NCC, NC:BĐG Q2/2026</v>
      </c>
      <c r="X924" s="44" t="str">
        <f>'[1]BoQ HSYC'!W924</f>
        <v>ME</v>
      </c>
      <c r="Y924" s="44"/>
      <c r="Z924" s="44"/>
      <c r="AA924" s="44"/>
      <c r="AB924" s="2">
        <v>325986.12692249997</v>
      </c>
      <c r="AC924" s="2">
        <v>72368920.176794991</v>
      </c>
      <c r="AD924" s="2">
        <f>+M924</f>
        <v>719607.85714285716</v>
      </c>
      <c r="AE924" s="2">
        <f>+AD924*14%</f>
        <v>100745.1</v>
      </c>
      <c r="AF924" s="155">
        <f>+AD924*35%</f>
        <v>251862.75</v>
      </c>
      <c r="AG924" s="2">
        <f>+AD924*F924</f>
        <v>159752944.2857143</v>
      </c>
      <c r="AH924" s="2">
        <f>+AE924*F924</f>
        <v>22365412.200000003</v>
      </c>
      <c r="AI924" s="2">
        <f>+AF924*F924</f>
        <v>55913530.5</v>
      </c>
      <c r="AJ924" s="2">
        <f>SUM(AG924:AI924)</f>
        <v>238031886.98571432</v>
      </c>
      <c r="AK924" s="2">
        <f>+AD924*G924</f>
        <v>159752944.2857143</v>
      </c>
      <c r="AL924" s="2">
        <f>+AE924*G924</f>
        <v>22365412.200000003</v>
      </c>
      <c r="AM924" s="2">
        <f>+AF924*G924</f>
        <v>55913530.5</v>
      </c>
      <c r="AN924" s="155">
        <f>SUM(AK924:AM924)</f>
        <v>238031886.98571432</v>
      </c>
      <c r="AQ924" s="145" t="s">
        <v>525</v>
      </c>
      <c r="AU924" s="8"/>
      <c r="AV924" s="8"/>
      <c r="AW924" s="2">
        <f>'[2]BoQ HSYC-Đạt'!AT924</f>
        <v>259225.71428571429</v>
      </c>
      <c r="AX924" s="8">
        <f>F924*AW924</f>
        <v>57548108.571428575</v>
      </c>
      <c r="AY924" s="8">
        <f>IF(AQ924="CT",7%,5%)*AX924</f>
        <v>4028367.6000000006</v>
      </c>
      <c r="AZ924" s="8">
        <f>AX924*2%</f>
        <v>1150962.1714285715</v>
      </c>
      <c r="BA924" s="8">
        <f>IF(BB924&gt;0,0,AX924*5%)</f>
        <v>2877405.4285714291</v>
      </c>
      <c r="BB924" s="8"/>
      <c r="BC924" s="8">
        <f>+AX924+AY924+AZ924+BA924+BB924</f>
        <v>65604843.77142857</v>
      </c>
      <c r="BD924" s="8">
        <f>AX924-AT924</f>
        <v>57548108.571428575</v>
      </c>
      <c r="BE924" s="2"/>
      <c r="BH924" s="2"/>
    </row>
    <row r="925" spans="1:60" ht="34" hidden="1" outlineLevel="1" x14ac:dyDescent="0.2">
      <c r="A925" s="1" t="s">
        <v>1215</v>
      </c>
      <c r="B925" s="82">
        <v>22</v>
      </c>
      <c r="C925" s="144" t="s">
        <v>819</v>
      </c>
      <c r="D925" s="144"/>
      <c r="E925" s="82" t="s">
        <v>85</v>
      </c>
      <c r="F925" s="143">
        <v>111</v>
      </c>
      <c r="G925" s="142">
        <f>'[1]BoQ HSYC'!F925</f>
        <v>111</v>
      </c>
      <c r="H925" s="185">
        <f>'[1]BoQ HSYC'!G925</f>
        <v>0</v>
      </c>
      <c r="I925" s="185">
        <f>'[1]BoQ HSYC'!H925</f>
        <v>0</v>
      </c>
      <c r="J925" s="185">
        <f>'[1]BoQ HSYC'!I925</f>
        <v>0</v>
      </c>
      <c r="K925" s="48">
        <f>'[1]BoQ HSYC'!J925</f>
        <v>590898</v>
      </c>
      <c r="L925" s="47">
        <f>'[1]BoQ HSYC'!K925</f>
        <v>21085.714285714286</v>
      </c>
      <c r="M925" s="47">
        <f>'[1]BoQ HSYC'!L925</f>
        <v>611983.71428571432</v>
      </c>
      <c r="N925" s="183">
        <f>'[1]BoQ HSYC'!M925</f>
        <v>0</v>
      </c>
      <c r="O925" s="183">
        <f>'[1]BoQ HSYC'!N925</f>
        <v>7380</v>
      </c>
      <c r="P925" s="83">
        <f>'[1]BoQ HSYC'!O925</f>
        <v>7380</v>
      </c>
      <c r="Q925" s="47">
        <f>'[1]BoQ HSYC'!P925</f>
        <v>67930192.285714284</v>
      </c>
      <c r="R925" s="132">
        <f>'[1]BoQ HSYC'!Q925</f>
        <v>819180</v>
      </c>
      <c r="S925" s="83">
        <f>'[1]BoQ HSYC'!R925</f>
        <v>68749372.285714284</v>
      </c>
      <c r="T925" s="48">
        <f>'[1]BoQ HSYC'!S925</f>
        <v>0</v>
      </c>
      <c r="U925" s="132">
        <f>'[1]BoQ HSYC'!T925</f>
        <v>0</v>
      </c>
      <c r="V925" s="132" t="str">
        <f>'[1]BoQ HSYC'!U925</f>
        <v>VT: NCC, NC:BĐG Q2/2026</v>
      </c>
      <c r="W925" s="132" t="str">
        <f>'[1]BoQ HSYC'!V925</f>
        <v>VT: NCC, NC:BĐG Q2/2026</v>
      </c>
      <c r="X925" s="44" t="str">
        <f>'[1]BoQ HSYC'!W925</f>
        <v>ME</v>
      </c>
      <c r="Y925" s="44"/>
      <c r="Z925" s="44"/>
      <c r="AA925" s="44"/>
      <c r="AB925" s="2">
        <v>281025.80962499999</v>
      </c>
      <c r="AC925" s="2">
        <v>31193864.868375</v>
      </c>
      <c r="AD925" s="2">
        <f>+M925</f>
        <v>611983.71428571432</v>
      </c>
      <c r="AE925" s="2">
        <f>+AD925*14%</f>
        <v>85677.720000000016</v>
      </c>
      <c r="AF925" s="155">
        <f>+AD925*35%</f>
        <v>214194.3</v>
      </c>
      <c r="AG925" s="2">
        <f>+AD925*F925</f>
        <v>67930192.285714284</v>
      </c>
      <c r="AH925" s="2">
        <f>+AE925*F925</f>
        <v>9510226.9200000018</v>
      </c>
      <c r="AI925" s="2">
        <f>+AF925*F925</f>
        <v>23775567.299999997</v>
      </c>
      <c r="AJ925" s="2">
        <f>SUM(AG925:AI925)</f>
        <v>101215986.50571428</v>
      </c>
      <c r="AK925" s="2">
        <f>+AD925*G925</f>
        <v>67930192.285714284</v>
      </c>
      <c r="AL925" s="2">
        <f>+AE925*G925</f>
        <v>9510226.9200000018</v>
      </c>
      <c r="AM925" s="2">
        <f>+AF925*G925</f>
        <v>23775567.299999997</v>
      </c>
      <c r="AN925" s="155">
        <f>SUM(AK925:AM925)</f>
        <v>101215986.50571428</v>
      </c>
      <c r="AQ925" s="145" t="s">
        <v>525</v>
      </c>
      <c r="AU925" s="8"/>
      <c r="AV925" s="8"/>
      <c r="AW925" s="2">
        <f>'[2]BoQ HSYC-Đạt'!AT925</f>
        <v>223467.42857142858</v>
      </c>
      <c r="AX925" s="8">
        <f>F925*AW925</f>
        <v>24804884.571428571</v>
      </c>
      <c r="AY925" s="8">
        <f>IF(AQ925="CT",7%,5%)*AX925</f>
        <v>1736341.9200000002</v>
      </c>
      <c r="AZ925" s="8">
        <f>AX925*2%</f>
        <v>496097.69142857142</v>
      </c>
      <c r="BA925" s="8">
        <f>IF(BB925&gt;0,0,AX925*5%)</f>
        <v>1240244.2285714287</v>
      </c>
      <c r="BB925" s="8"/>
      <c r="BC925" s="8">
        <f>+AX925+AY925+AZ925+BA925+BB925</f>
        <v>28277568.411428574</v>
      </c>
      <c r="BD925" s="8">
        <f>AX925-AT925</f>
        <v>24804884.571428571</v>
      </c>
      <c r="BE925" s="2"/>
      <c r="BH925" s="2"/>
    </row>
    <row r="926" spans="1:60" ht="34" hidden="1" outlineLevel="1" x14ac:dyDescent="0.2">
      <c r="A926" s="1" t="s">
        <v>1216</v>
      </c>
      <c r="B926" s="82">
        <v>23</v>
      </c>
      <c r="C926" s="144" t="s">
        <v>914</v>
      </c>
      <c r="D926" s="144"/>
      <c r="E926" s="82" t="s">
        <v>85</v>
      </c>
      <c r="F926" s="143">
        <v>62</v>
      </c>
      <c r="G926" s="142">
        <f>'[1]BoQ HSYC'!F926</f>
        <v>62</v>
      </c>
      <c r="H926" s="185">
        <f>'[1]BoQ HSYC'!G926</f>
        <v>0</v>
      </c>
      <c r="I926" s="185">
        <f>'[1]BoQ HSYC'!H926</f>
        <v>0</v>
      </c>
      <c r="J926" s="185">
        <f>'[1]BoQ HSYC'!I926</f>
        <v>0</v>
      </c>
      <c r="K926" s="48">
        <f>'[1]BoQ HSYC'!J926</f>
        <v>796565</v>
      </c>
      <c r="L926" s="47">
        <f>'[1]BoQ HSYC'!K926</f>
        <v>23142.857142857145</v>
      </c>
      <c r="M926" s="47">
        <f>'[1]BoQ HSYC'!L926</f>
        <v>819707.85714285716</v>
      </c>
      <c r="N926" s="183">
        <f>'[1]BoQ HSYC'!M926</f>
        <v>0</v>
      </c>
      <c r="O926" s="183">
        <f>'[1]BoQ HSYC'!N926</f>
        <v>8100</v>
      </c>
      <c r="P926" s="83">
        <f>'[1]BoQ HSYC'!O926</f>
        <v>8100</v>
      </c>
      <c r="Q926" s="47">
        <f>'[1]BoQ HSYC'!P926</f>
        <v>50821887.142857142</v>
      </c>
      <c r="R926" s="132">
        <f>'[1]BoQ HSYC'!Q926</f>
        <v>502200</v>
      </c>
      <c r="S926" s="83">
        <f>'[1]BoQ HSYC'!R926</f>
        <v>51324087.142857142</v>
      </c>
      <c r="T926" s="48">
        <f>'[1]BoQ HSYC'!S926</f>
        <v>0</v>
      </c>
      <c r="U926" s="132">
        <f>'[1]BoQ HSYC'!T926</f>
        <v>0</v>
      </c>
      <c r="V926" s="132" t="str">
        <f>'[1]BoQ HSYC'!U926</f>
        <v>VT: NCC, NC:BĐG Q2/2026</v>
      </c>
      <c r="W926" s="132" t="str">
        <f>'[1]BoQ HSYC'!V926</f>
        <v>VT: NCC, NC:BĐG Q2/2026</v>
      </c>
      <c r="X926" s="44" t="str">
        <f>'[1]BoQ HSYC'!W926</f>
        <v>ME</v>
      </c>
      <c r="Y926" s="44"/>
      <c r="Z926" s="44"/>
      <c r="AA926" s="44"/>
      <c r="AB926" s="2">
        <v>417298.86540374998</v>
      </c>
      <c r="AC926" s="2">
        <v>25872529.655032501</v>
      </c>
      <c r="AD926" s="2">
        <f>+M926</f>
        <v>819707.85714285716</v>
      </c>
      <c r="AE926" s="2">
        <f>+AD926*14%</f>
        <v>114759.10000000002</v>
      </c>
      <c r="AF926" s="155">
        <f>+AD926*35%</f>
        <v>286897.75</v>
      </c>
      <c r="AG926" s="2">
        <f>+AD926*F926</f>
        <v>50821887.142857142</v>
      </c>
      <c r="AH926" s="2">
        <f>+AE926*F926</f>
        <v>7115064.2000000011</v>
      </c>
      <c r="AI926" s="2">
        <f>+AF926*F926</f>
        <v>17787660.5</v>
      </c>
      <c r="AJ926" s="2">
        <f>SUM(AG926:AI926)</f>
        <v>75724611.842857152</v>
      </c>
      <c r="AK926" s="2">
        <f>+AD926*G926</f>
        <v>50821887.142857142</v>
      </c>
      <c r="AL926" s="2">
        <f>+AE926*G926</f>
        <v>7115064.2000000011</v>
      </c>
      <c r="AM926" s="2">
        <f>+AF926*G926</f>
        <v>17787660.5</v>
      </c>
      <c r="AN926" s="155">
        <f>SUM(AK926:AM926)</f>
        <v>75724611.842857152</v>
      </c>
      <c r="AQ926" s="145" t="s">
        <v>525</v>
      </c>
      <c r="AU926" s="8"/>
      <c r="AV926" s="8"/>
      <c r="AW926" s="2">
        <f>'[2]BoQ HSYC-Đạt'!AT926</f>
        <v>332155.71428571432</v>
      </c>
      <c r="AX926" s="8">
        <f>F926*AW926</f>
        <v>20593654.285714287</v>
      </c>
      <c r="AY926" s="8">
        <f>IF(AQ926="CT",7%,5%)*AX926</f>
        <v>1441555.8000000003</v>
      </c>
      <c r="AZ926" s="8">
        <f>AX926*2%</f>
        <v>411873.08571428573</v>
      </c>
      <c r="BA926" s="8">
        <f>IF(BB926&gt;0,0,AX926*5%)</f>
        <v>1029682.7142857144</v>
      </c>
      <c r="BB926" s="8"/>
      <c r="BC926" s="8">
        <f>+AX926+AY926+AZ926+BA926+BB926</f>
        <v>23476765.885714285</v>
      </c>
      <c r="BD926" s="8">
        <f>AX926-AT926</f>
        <v>20593654.285714287</v>
      </c>
      <c r="BE926" s="2"/>
      <c r="BH926" s="2"/>
    </row>
    <row r="927" spans="1:60" ht="17" hidden="1" outlineLevel="1" x14ac:dyDescent="0.2">
      <c r="A927" s="1" t="s">
        <v>1215</v>
      </c>
      <c r="B927" s="82"/>
      <c r="C927" s="144" t="s">
        <v>642</v>
      </c>
      <c r="D927" s="144"/>
      <c r="E927" s="82"/>
      <c r="F927" s="143"/>
      <c r="G927" s="142">
        <f>'[1]BoQ HSYC'!F927</f>
        <v>0</v>
      </c>
      <c r="H927" s="185">
        <f>'[1]BoQ HSYC'!G927</f>
        <v>0</v>
      </c>
      <c r="I927" s="185">
        <f>'[1]BoQ HSYC'!H927</f>
        <v>0</v>
      </c>
      <c r="J927" s="185">
        <f>'[1]BoQ HSYC'!I927</f>
        <v>0</v>
      </c>
      <c r="K927" s="48">
        <f>'[1]BoQ HSYC'!J927</f>
        <v>0</v>
      </c>
      <c r="L927" s="47">
        <f>'[1]BoQ HSYC'!K927</f>
        <v>0</v>
      </c>
      <c r="M927" s="47">
        <f>'[1]BoQ HSYC'!L927</f>
        <v>0</v>
      </c>
      <c r="N927" s="183">
        <f>'[1]BoQ HSYC'!M927</f>
        <v>0</v>
      </c>
      <c r="O927" s="183">
        <f>'[1]BoQ HSYC'!N927</f>
        <v>0</v>
      </c>
      <c r="P927" s="83">
        <f>'[1]BoQ HSYC'!O927</f>
        <v>0</v>
      </c>
      <c r="Q927" s="47">
        <f>'[1]BoQ HSYC'!P927</f>
        <v>0</v>
      </c>
      <c r="R927" s="132">
        <f>'[1]BoQ HSYC'!Q927</f>
        <v>0</v>
      </c>
      <c r="S927" s="83">
        <f>'[1]BoQ HSYC'!R927</f>
        <v>0</v>
      </c>
      <c r="T927" s="48">
        <f>'[1]BoQ HSYC'!S927</f>
        <v>0</v>
      </c>
      <c r="U927" s="132">
        <f>'[1]BoQ HSYC'!T927</f>
        <v>0</v>
      </c>
      <c r="V927" s="132">
        <f>'[1]BoQ HSYC'!U927</f>
        <v>0</v>
      </c>
      <c r="W927" s="132">
        <f>'[1]BoQ HSYC'!V927</f>
        <v>0</v>
      </c>
      <c r="X927" s="44" t="str">
        <f>'[1]BoQ HSYC'!W927</f>
        <v>ME</v>
      </c>
      <c r="Y927" s="44"/>
      <c r="Z927" s="44"/>
      <c r="AA927" s="44"/>
      <c r="AB927" s="2">
        <v>0</v>
      </c>
      <c r="AC927" s="2">
        <v>0</v>
      </c>
      <c r="AD927" s="2">
        <f>+M927</f>
        <v>0</v>
      </c>
      <c r="AE927" s="2">
        <f>+AD927*14%</f>
        <v>0</v>
      </c>
      <c r="AF927" s="155">
        <f>+AD927*35%</f>
        <v>0</v>
      </c>
      <c r="AG927" s="2">
        <f>+AD927*F927</f>
        <v>0</v>
      </c>
      <c r="AH927" s="2">
        <f>+AE927*F927</f>
        <v>0</v>
      </c>
      <c r="AI927" s="2">
        <f>+AF927*F927</f>
        <v>0</v>
      </c>
      <c r="AJ927" s="2">
        <f>SUM(AG927:AI927)</f>
        <v>0</v>
      </c>
      <c r="AK927" s="2">
        <f>+AD927*G927</f>
        <v>0</v>
      </c>
      <c r="AL927" s="2">
        <f>+AE927*G927</f>
        <v>0</v>
      </c>
      <c r="AM927" s="2">
        <f>+AF927*G927</f>
        <v>0</v>
      </c>
      <c r="AN927" s="155">
        <f>SUM(AK927:AM927)</f>
        <v>0</v>
      </c>
      <c r="AQ927" s="145" t="s">
        <v>525</v>
      </c>
      <c r="AU927" s="8"/>
      <c r="AV927" s="8"/>
      <c r="AW927" s="2">
        <f>'[2]BoQ HSYC-Đạt'!AT927</f>
        <v>0</v>
      </c>
      <c r="AX927" s="8">
        <f>F927*AW927</f>
        <v>0</v>
      </c>
      <c r="AY927" s="8">
        <f>IF(AQ927="CT",7%,5%)*AX927</f>
        <v>0</v>
      </c>
      <c r="AZ927" s="8">
        <f>AX927*2%</f>
        <v>0</v>
      </c>
      <c r="BA927" s="8">
        <f>IF(BB927&gt;0,0,AX927*5%)</f>
        <v>0</v>
      </c>
      <c r="BB927" s="8"/>
      <c r="BC927" s="8">
        <f>+AX927+AY927+AZ927+BA927+BB927</f>
        <v>0</v>
      </c>
      <c r="BD927" s="8">
        <f>AX927-AT927</f>
        <v>0</v>
      </c>
      <c r="BE927" s="2"/>
      <c r="BH927" s="2"/>
    </row>
    <row r="928" spans="1:60" ht="34" hidden="1" outlineLevel="1" x14ac:dyDescent="0.2">
      <c r="A928" s="1" t="s">
        <v>1214</v>
      </c>
      <c r="B928" s="82">
        <v>24</v>
      </c>
      <c r="C928" s="144" t="s">
        <v>641</v>
      </c>
      <c r="D928" s="144"/>
      <c r="E928" s="82" t="s">
        <v>638</v>
      </c>
      <c r="F928" s="143">
        <v>30.4</v>
      </c>
      <c r="G928" s="142">
        <f>'[1]BoQ HSYC'!F928</f>
        <v>30.4</v>
      </c>
      <c r="H928" s="185">
        <f>'[1]BoQ HSYC'!G928</f>
        <v>0</v>
      </c>
      <c r="I928" s="185">
        <f>'[1]BoQ HSYC'!H928</f>
        <v>0</v>
      </c>
      <c r="J928" s="185">
        <f>'[1]BoQ HSYC'!I928</f>
        <v>0</v>
      </c>
      <c r="K928" s="48">
        <f>'[1]BoQ HSYC'!J928</f>
        <v>1500000</v>
      </c>
      <c r="L928" s="47">
        <f>'[1]BoQ HSYC'!K928</f>
        <v>245179.59655738101</v>
      </c>
      <c r="M928" s="47">
        <f>'[1]BoQ HSYC'!L928</f>
        <v>1745179.5965573811</v>
      </c>
      <c r="N928" s="183">
        <f>'[1]BoQ HSYC'!M928</f>
        <v>0</v>
      </c>
      <c r="O928" s="183">
        <f>'[1]BoQ HSYC'!N928</f>
        <v>85812.858795083346</v>
      </c>
      <c r="P928" s="83">
        <f>'[1]BoQ HSYC'!O928</f>
        <v>85812.858795083346</v>
      </c>
      <c r="Q928" s="47">
        <f>'[1]BoQ HSYC'!P928</f>
        <v>53053459.73534438</v>
      </c>
      <c r="R928" s="132">
        <f>'[1]BoQ HSYC'!Q928</f>
        <v>2608710.9073705338</v>
      </c>
      <c r="S928" s="83">
        <f>'[1]BoQ HSYC'!R928</f>
        <v>55662170.642714918</v>
      </c>
      <c r="T928" s="48">
        <f>'[1]BoQ HSYC'!S928</f>
        <v>0</v>
      </c>
      <c r="U928" s="132">
        <f>'[1]BoQ HSYC'!T928</f>
        <v>9510000</v>
      </c>
      <c r="V928" s="132" t="str">
        <f>'[1]BoQ HSYC'!U928</f>
        <v>Vingroup</v>
      </c>
      <c r="W928" s="132" t="str">
        <f>'[1]BoQ HSYC'!V928</f>
        <v>Vingroup</v>
      </c>
      <c r="X928" s="44" t="str">
        <f>'[1]BoQ HSYC'!W928</f>
        <v>ME</v>
      </c>
      <c r="Y928" s="44"/>
      <c r="Z928" s="44"/>
      <c r="AA928" s="44"/>
      <c r="AB928" s="2">
        <v>2200538.3365622251</v>
      </c>
      <c r="AC928" s="2">
        <v>66896365.431491643</v>
      </c>
      <c r="AD928" s="2">
        <f>+M928</f>
        <v>1745179.5965573811</v>
      </c>
      <c r="AE928" s="2">
        <f>+AD928*14%</f>
        <v>244325.14351803338</v>
      </c>
      <c r="AF928" s="155">
        <f>+AD928*35%</f>
        <v>610812.85879508336</v>
      </c>
      <c r="AG928" s="2">
        <f>+AD928*F928</f>
        <v>53053459.73534438</v>
      </c>
      <c r="AH928" s="2">
        <f>+AE928*F928</f>
        <v>7427484.3629482146</v>
      </c>
      <c r="AI928" s="2">
        <f>+AF928*F928</f>
        <v>18568710.907370534</v>
      </c>
      <c r="AJ928" s="2">
        <f>SUM(AG928:AI928)</f>
        <v>79049655.005663127</v>
      </c>
      <c r="AK928" s="2">
        <f>+AD928*G928</f>
        <v>53053459.73534438</v>
      </c>
      <c r="AL928" s="2">
        <f>+AE928*G928</f>
        <v>7427484.3629482146</v>
      </c>
      <c r="AM928" s="2">
        <f>+AF928*G928</f>
        <v>18568710.907370534</v>
      </c>
      <c r="AN928" s="155">
        <f>SUM(AK928:AM928)</f>
        <v>79049655.005663127</v>
      </c>
      <c r="AQ928" s="145" t="s">
        <v>525</v>
      </c>
      <c r="AU928" s="8"/>
      <c r="AV928" s="8"/>
      <c r="AW928" s="2">
        <f>'[2]BoQ HSYC-Đạt'!AT928</f>
        <v>1331471.8884885288</v>
      </c>
      <c r="AX928" s="8">
        <f>F928*AW928</f>
        <v>40476745.410051271</v>
      </c>
      <c r="AY928" s="8">
        <f>IF(AQ928="CT",7%,5%)*AX928</f>
        <v>2833372.1787035894</v>
      </c>
      <c r="AZ928" s="8">
        <f>AX928*2%</f>
        <v>809534.90820102545</v>
      </c>
      <c r="BA928" s="8">
        <f>IF(BB928&gt;0,0,AX928*5%)</f>
        <v>2023837.2705025636</v>
      </c>
      <c r="BB928" s="8"/>
      <c r="BC928" s="8">
        <f>+AX928+AY928+AZ928+BA928+BB928</f>
        <v>46143489.767458454</v>
      </c>
      <c r="BD928" s="8">
        <f>AX928-AT928</f>
        <v>40476745.410051271</v>
      </c>
      <c r="BE928" s="2"/>
      <c r="BH928" s="2"/>
    </row>
    <row r="929" spans="1:60" ht="34" hidden="1" outlineLevel="1" x14ac:dyDescent="0.2">
      <c r="A929" s="1" t="s">
        <v>1212</v>
      </c>
      <c r="B929" s="82">
        <v>25</v>
      </c>
      <c r="C929" s="144" t="s">
        <v>640</v>
      </c>
      <c r="D929" s="144"/>
      <c r="E929" s="82" t="s">
        <v>638</v>
      </c>
      <c r="F929" s="143">
        <v>9.4</v>
      </c>
      <c r="G929" s="142">
        <f>'[1]BoQ HSYC'!F929</f>
        <v>9.4</v>
      </c>
      <c r="H929" s="185">
        <f>'[1]BoQ HSYC'!G929</f>
        <v>0</v>
      </c>
      <c r="I929" s="185">
        <f>'[1]BoQ HSYC'!H929</f>
        <v>0</v>
      </c>
      <c r="J929" s="185">
        <f>'[1]BoQ HSYC'!I929</f>
        <v>0</v>
      </c>
      <c r="K929" s="48">
        <f>'[1]BoQ HSYC'!J929</f>
        <v>1650000</v>
      </c>
      <c r="L929" s="47">
        <f>'[1]BoQ HSYC'!K929</f>
        <v>245179.59655738101</v>
      </c>
      <c r="M929" s="47">
        <f>'[1]BoQ HSYC'!L929</f>
        <v>1895179.5965573811</v>
      </c>
      <c r="N929" s="183">
        <f>'[1]BoQ HSYC'!M929</f>
        <v>0</v>
      </c>
      <c r="O929" s="183">
        <f>'[1]BoQ HSYC'!N929</f>
        <v>85812.858795083346</v>
      </c>
      <c r="P929" s="83">
        <f>'[1]BoQ HSYC'!O929</f>
        <v>85812.858795083346</v>
      </c>
      <c r="Q929" s="47">
        <f>'[1]BoQ HSYC'!P929</f>
        <v>17814688.207639381</v>
      </c>
      <c r="R929" s="132">
        <f>'[1]BoQ HSYC'!Q929</f>
        <v>806640.87267378345</v>
      </c>
      <c r="S929" s="83">
        <f>'[1]BoQ HSYC'!R929</f>
        <v>18621329.080313165</v>
      </c>
      <c r="T929" s="48">
        <f>'[1]BoQ HSYC'!S929</f>
        <v>0</v>
      </c>
      <c r="U929" s="132">
        <f>'[1]BoQ HSYC'!T929</f>
        <v>9510000</v>
      </c>
      <c r="V929" s="132" t="str">
        <f>'[1]BoQ HSYC'!U929</f>
        <v>Vingroup</v>
      </c>
      <c r="W929" s="132" t="str">
        <f>'[1]BoQ HSYC'!V929</f>
        <v>Vingroup</v>
      </c>
      <c r="X929" s="44" t="str">
        <f>'[1]BoQ HSYC'!W929</f>
        <v>ME</v>
      </c>
      <c r="Y929" s="44"/>
      <c r="Z929" s="44"/>
      <c r="AA929" s="44"/>
      <c r="AB929" s="2">
        <v>6098378.0704753501</v>
      </c>
      <c r="AC929" s="2">
        <v>57324753.862468295</v>
      </c>
      <c r="AD929" s="2">
        <f>+M929</f>
        <v>1895179.5965573811</v>
      </c>
      <c r="AE929" s="2">
        <f>+AD929*14%</f>
        <v>265325.14351803338</v>
      </c>
      <c r="AF929" s="155">
        <f>+AD929*35%</f>
        <v>663312.85879508336</v>
      </c>
      <c r="AG929" s="2">
        <f>+AD929*F929</f>
        <v>17814688.207639381</v>
      </c>
      <c r="AH929" s="2">
        <f>+AE929*F929</f>
        <v>2494056.3490695138</v>
      </c>
      <c r="AI929" s="2">
        <f>+AF929*F929</f>
        <v>6235140.8726737835</v>
      </c>
      <c r="AJ929" s="2">
        <f>SUM(AG929:AI929)</f>
        <v>26543885.429382678</v>
      </c>
      <c r="AK929" s="2">
        <f>+AD929*G929</f>
        <v>17814688.207639381</v>
      </c>
      <c r="AL929" s="2">
        <f>+AE929*G929</f>
        <v>2494056.3490695138</v>
      </c>
      <c r="AM929" s="2">
        <f>+AF929*G929</f>
        <v>6235140.8726737835</v>
      </c>
      <c r="AN929" s="155">
        <f>SUM(AK929:AM929)</f>
        <v>26543885.429382678</v>
      </c>
      <c r="AQ929" s="145" t="s">
        <v>525</v>
      </c>
      <c r="AU929" s="8"/>
      <c r="AV929" s="8"/>
      <c r="AW929" s="2">
        <f>'[2]BoQ HSYC-Đạt'!AT929</f>
        <v>2443083.1884885286</v>
      </c>
      <c r="AX929" s="8">
        <f>F929*AW929</f>
        <v>22964981.971792169</v>
      </c>
      <c r="AY929" s="8">
        <f>IF(AQ929="CT",7%,5%)*AX929</f>
        <v>1607548.738025452</v>
      </c>
      <c r="AZ929" s="8">
        <f>AX929*2%</f>
        <v>459299.63943584339</v>
      </c>
      <c r="BA929" s="8">
        <f>IF(BB929&gt;0,0,AX929*5%)</f>
        <v>1148249.0985896084</v>
      </c>
      <c r="BB929" s="8"/>
      <c r="BC929" s="8">
        <f>+AX929+AY929+AZ929+BA929+BB929</f>
        <v>26180079.447843075</v>
      </c>
      <c r="BD929" s="8">
        <f>AX929-AT929</f>
        <v>22964981.971792169</v>
      </c>
      <c r="BE929" s="2"/>
      <c r="BH929" s="2"/>
    </row>
    <row r="930" spans="1:60" ht="34" hidden="1" outlineLevel="1" x14ac:dyDescent="0.2">
      <c r="A930" s="1" t="s">
        <v>1212</v>
      </c>
      <c r="B930" s="82">
        <v>26</v>
      </c>
      <c r="C930" s="144" t="s">
        <v>639</v>
      </c>
      <c r="D930" s="144"/>
      <c r="E930" s="82" t="s">
        <v>638</v>
      </c>
      <c r="F930" s="143">
        <v>7.4</v>
      </c>
      <c r="G930" s="142">
        <f>'[1]BoQ HSYC'!F930</f>
        <v>7.4</v>
      </c>
      <c r="H930" s="185">
        <f>'[1]BoQ HSYC'!G930</f>
        <v>0</v>
      </c>
      <c r="I930" s="185">
        <f>'[1]BoQ HSYC'!H930</f>
        <v>0</v>
      </c>
      <c r="J930" s="185">
        <f>'[1]BoQ HSYC'!I930</f>
        <v>0</v>
      </c>
      <c r="K930" s="48">
        <f>'[1]BoQ HSYC'!J930</f>
        <v>1450000</v>
      </c>
      <c r="L930" s="47">
        <f>'[1]BoQ HSYC'!K930</f>
        <v>245179.59655738101</v>
      </c>
      <c r="M930" s="47">
        <f>'[1]BoQ HSYC'!L930</f>
        <v>1695179.5965573811</v>
      </c>
      <c r="N930" s="183">
        <f>'[1]BoQ HSYC'!M930</f>
        <v>0</v>
      </c>
      <c r="O930" s="183">
        <f>'[1]BoQ HSYC'!N930</f>
        <v>85812.858795083346</v>
      </c>
      <c r="P930" s="83">
        <f>'[1]BoQ HSYC'!O930</f>
        <v>85812.858795083346</v>
      </c>
      <c r="Q930" s="47">
        <f>'[1]BoQ HSYC'!P930</f>
        <v>12544329.01452462</v>
      </c>
      <c r="R930" s="132">
        <f>'[1]BoQ HSYC'!Q930</f>
        <v>635015.15508361685</v>
      </c>
      <c r="S930" s="83">
        <f>'[1]BoQ HSYC'!R930</f>
        <v>13179344.169608237</v>
      </c>
      <c r="T930" s="48">
        <f>'[1]BoQ HSYC'!S930</f>
        <v>0</v>
      </c>
      <c r="U930" s="132">
        <f>'[1]BoQ HSYC'!T930</f>
        <v>16175000</v>
      </c>
      <c r="V930" s="132" t="str">
        <f>'[1]BoQ HSYC'!U930</f>
        <v>Vingroup</v>
      </c>
      <c r="W930" s="132" t="str">
        <f>'[1]BoQ HSYC'!V930</f>
        <v>Vingroup</v>
      </c>
      <c r="X930" s="44" t="str">
        <f>'[1]BoQ HSYC'!W930</f>
        <v>ME</v>
      </c>
      <c r="Y930" s="44"/>
      <c r="Z930" s="44"/>
      <c r="AA930" s="44"/>
      <c r="AB930" s="2">
        <v>3565711.9064184753</v>
      </c>
      <c r="AC930" s="2">
        <v>26386268.10749672</v>
      </c>
      <c r="AD930" s="2">
        <f>+M930</f>
        <v>1695179.5965573811</v>
      </c>
      <c r="AE930" s="2">
        <f>+AD930*14%</f>
        <v>237325.14351803338</v>
      </c>
      <c r="AF930" s="155">
        <f>+AD930*35%</f>
        <v>593312.85879508336</v>
      </c>
      <c r="AG930" s="2">
        <f>+AD930*F930</f>
        <v>12544329.01452462</v>
      </c>
      <c r="AH930" s="2">
        <f>+AE930*F930</f>
        <v>1756206.0620334472</v>
      </c>
      <c r="AI930" s="2">
        <f>+AF930*F930</f>
        <v>4390515.1550836172</v>
      </c>
      <c r="AJ930" s="2">
        <f>SUM(AG930:AI930)</f>
        <v>18691050.231641684</v>
      </c>
      <c r="AK930" s="2">
        <f>+AD930*G930</f>
        <v>12544329.01452462</v>
      </c>
      <c r="AL930" s="2">
        <f>+AE930*G930</f>
        <v>1756206.0620334472</v>
      </c>
      <c r="AM930" s="2">
        <f>+AF930*G930</f>
        <v>4390515.1550836172</v>
      </c>
      <c r="AN930" s="155">
        <f>SUM(AK930:AM930)</f>
        <v>18691050.231641684</v>
      </c>
      <c r="AQ930" s="145" t="s">
        <v>525</v>
      </c>
      <c r="AU930" s="8"/>
      <c r="AV930" s="8"/>
      <c r="AW930" s="2">
        <f>'[2]BoQ HSYC-Đạt'!AT930</f>
        <v>2213583.1884885286</v>
      </c>
      <c r="AX930" s="8">
        <f>F930*AW930</f>
        <v>16380515.594815113</v>
      </c>
      <c r="AY930" s="8">
        <f>IF(AQ930="CT",7%,5%)*AX930</f>
        <v>1146636.091637058</v>
      </c>
      <c r="AZ930" s="8">
        <f>AX930*2%</f>
        <v>327610.31189630227</v>
      </c>
      <c r="BA930" s="8">
        <f>IF(BB930&gt;0,0,AX930*5%)</f>
        <v>819025.77974075568</v>
      </c>
      <c r="BB930" s="8"/>
      <c r="BC930" s="8">
        <f>+AX930+AY930+AZ930+BA930+BB930</f>
        <v>18673787.778089225</v>
      </c>
      <c r="BD930" s="8">
        <f>AX930-AT930</f>
        <v>16380515.594815113</v>
      </c>
      <c r="BE930" s="2"/>
      <c r="BH930" s="2"/>
    </row>
    <row r="931" spans="1:60" ht="34" hidden="1" outlineLevel="1" x14ac:dyDescent="0.2">
      <c r="A931" s="1" t="s">
        <v>1212</v>
      </c>
      <c r="B931" s="82">
        <v>27</v>
      </c>
      <c r="C931" s="144" t="s">
        <v>1213</v>
      </c>
      <c r="D931" s="144"/>
      <c r="E931" s="82" t="s">
        <v>638</v>
      </c>
      <c r="F931" s="143">
        <v>1.4</v>
      </c>
      <c r="G931" s="142">
        <f>'[1]BoQ HSYC'!F931</f>
        <v>1.4</v>
      </c>
      <c r="H931" s="185">
        <f>'[1]BoQ HSYC'!G931</f>
        <v>0</v>
      </c>
      <c r="I931" s="185">
        <f>'[1]BoQ HSYC'!H931</f>
        <v>0</v>
      </c>
      <c r="J931" s="185">
        <f>'[1]BoQ HSYC'!I931</f>
        <v>0</v>
      </c>
      <c r="K931" s="48">
        <f>'[1]BoQ HSYC'!J931</f>
        <v>1500000</v>
      </c>
      <c r="L931" s="47">
        <f>'[1]BoQ HSYC'!K931</f>
        <v>245179.59655738101</v>
      </c>
      <c r="M931" s="47">
        <f>'[1]BoQ HSYC'!L931</f>
        <v>1745179.5965573811</v>
      </c>
      <c r="N931" s="183">
        <f>'[1]BoQ HSYC'!M931</f>
        <v>0</v>
      </c>
      <c r="O931" s="183">
        <f>'[1]BoQ HSYC'!N931</f>
        <v>85812.858795083346</v>
      </c>
      <c r="P931" s="83">
        <f>'[1]BoQ HSYC'!O931</f>
        <v>85812.858795083346</v>
      </c>
      <c r="Q931" s="47">
        <f>'[1]BoQ HSYC'!P931</f>
        <v>2443251.4351803334</v>
      </c>
      <c r="R931" s="132">
        <f>'[1]BoQ HSYC'!Q931</f>
        <v>120138.00231311668</v>
      </c>
      <c r="S931" s="83">
        <f>'[1]BoQ HSYC'!R931</f>
        <v>2563389.43749345</v>
      </c>
      <c r="T931" s="48">
        <f>'[1]BoQ HSYC'!S931</f>
        <v>0</v>
      </c>
      <c r="U931" s="132">
        <f>'[1]BoQ HSYC'!T931</f>
        <v>16175000</v>
      </c>
      <c r="V931" s="132" t="str">
        <f>'[1]BoQ HSYC'!U931</f>
        <v>Vingroup</v>
      </c>
      <c r="W931" s="132" t="str">
        <f>'[1]BoQ HSYC'!V931</f>
        <v>Vingroup</v>
      </c>
      <c r="X931" s="44" t="str">
        <f>'[1]BoQ HSYC'!W931</f>
        <v>ME</v>
      </c>
      <c r="Y931" s="44"/>
      <c r="Z931" s="44"/>
      <c r="AA931" s="44"/>
      <c r="AB931" s="2">
        <v>6345474.2864766009</v>
      </c>
      <c r="AC931" s="2">
        <v>8883664.0010672398</v>
      </c>
      <c r="AD931" s="2">
        <f>+M931</f>
        <v>1745179.5965573811</v>
      </c>
      <c r="AE931" s="2">
        <f>+AD931*14%</f>
        <v>244325.14351803338</v>
      </c>
      <c r="AF931" s="155">
        <f>+AD931*35%</f>
        <v>610812.85879508336</v>
      </c>
      <c r="AG931" s="2">
        <f>+AD931*F931</f>
        <v>2443251.4351803334</v>
      </c>
      <c r="AH931" s="2">
        <f>+AE931*F931</f>
        <v>342055.2009252467</v>
      </c>
      <c r="AI931" s="2">
        <f>+AF931*F931</f>
        <v>855138.00231311668</v>
      </c>
      <c r="AJ931" s="2">
        <f>SUM(AG931:AI931)</f>
        <v>3640444.6384186968</v>
      </c>
      <c r="AK931" s="2">
        <f>+AD931*G931</f>
        <v>2443251.4351803334</v>
      </c>
      <c r="AL931" s="2">
        <f>+AE931*G931</f>
        <v>342055.2009252467</v>
      </c>
      <c r="AM931" s="2">
        <f>+AF931*G931</f>
        <v>855138.00231311668</v>
      </c>
      <c r="AN931" s="155">
        <f>SUM(AK931:AM931)</f>
        <v>3640444.6384186968</v>
      </c>
      <c r="AQ931" s="145" t="s">
        <v>525</v>
      </c>
      <c r="AU931" s="8"/>
      <c r="AV931" s="8"/>
      <c r="AW931" s="2">
        <f>'[2]BoQ HSYC-Đạt'!AT931</f>
        <v>13255083.188488528</v>
      </c>
      <c r="AX931" s="8">
        <f>F931*AW931</f>
        <v>18557116.463883936</v>
      </c>
      <c r="AY931" s="8">
        <f>IF(AQ931="CT",7%,5%)*AX931</f>
        <v>1298998.1524718758</v>
      </c>
      <c r="AZ931" s="8">
        <f>AX931*2%</f>
        <v>371142.32927767874</v>
      </c>
      <c r="BA931" s="8">
        <f>IF(BB931&gt;0,0,AX931*5%)</f>
        <v>927855.82319419691</v>
      </c>
      <c r="BB931" s="8"/>
      <c r="BC931" s="8">
        <f>+AX931+AY931+AZ931+BA931+BB931</f>
        <v>21155112.768827692</v>
      </c>
      <c r="BD931" s="8">
        <f>AX931-AT931</f>
        <v>18557116.463883936</v>
      </c>
      <c r="BE931" s="2"/>
      <c r="BH931" s="2"/>
    </row>
    <row r="932" spans="1:60" ht="17" hidden="1" outlineLevel="1" x14ac:dyDescent="0.2">
      <c r="A932" s="1" t="s">
        <v>1212</v>
      </c>
      <c r="B932" s="82"/>
      <c r="C932" s="144" t="s">
        <v>818</v>
      </c>
      <c r="D932" s="144"/>
      <c r="E932" s="82"/>
      <c r="F932" s="143"/>
      <c r="G932" s="142">
        <f>'[1]BoQ HSYC'!F932</f>
        <v>0</v>
      </c>
      <c r="H932" s="185">
        <f>'[1]BoQ HSYC'!G932</f>
        <v>0</v>
      </c>
      <c r="I932" s="185">
        <f>'[1]BoQ HSYC'!H932</f>
        <v>0</v>
      </c>
      <c r="J932" s="185">
        <f>'[1]BoQ HSYC'!I932</f>
        <v>0</v>
      </c>
      <c r="K932" s="48">
        <f>'[1]BoQ HSYC'!J932</f>
        <v>0</v>
      </c>
      <c r="L932" s="47">
        <f>'[1]BoQ HSYC'!K932</f>
        <v>0</v>
      </c>
      <c r="M932" s="47">
        <f>'[1]BoQ HSYC'!L932</f>
        <v>0</v>
      </c>
      <c r="N932" s="183">
        <f>'[1]BoQ HSYC'!M932</f>
        <v>0</v>
      </c>
      <c r="O932" s="183">
        <f>'[1]BoQ HSYC'!N932</f>
        <v>0</v>
      </c>
      <c r="P932" s="83">
        <f>'[1]BoQ HSYC'!O932</f>
        <v>0</v>
      </c>
      <c r="Q932" s="47">
        <f>'[1]BoQ HSYC'!P932</f>
        <v>0</v>
      </c>
      <c r="R932" s="132">
        <f>'[1]BoQ HSYC'!Q932</f>
        <v>0</v>
      </c>
      <c r="S932" s="83">
        <f>'[1]BoQ HSYC'!R932</f>
        <v>0</v>
      </c>
      <c r="T932" s="48">
        <f>'[1]BoQ HSYC'!S932</f>
        <v>0</v>
      </c>
      <c r="U932" s="132">
        <f>'[1]BoQ HSYC'!T932</f>
        <v>0</v>
      </c>
      <c r="V932" s="132">
        <f>'[1]BoQ HSYC'!U932</f>
        <v>0</v>
      </c>
      <c r="W932" s="132">
        <f>'[1]BoQ HSYC'!V932</f>
        <v>0</v>
      </c>
      <c r="X932" s="44" t="str">
        <f>'[1]BoQ HSYC'!W932</f>
        <v>ME</v>
      </c>
      <c r="Y932" s="44"/>
      <c r="Z932" s="44"/>
      <c r="AA932" s="44"/>
      <c r="AB932" s="2">
        <v>0</v>
      </c>
      <c r="AC932" s="2">
        <v>0</v>
      </c>
      <c r="AD932" s="2">
        <f>+M932</f>
        <v>0</v>
      </c>
      <c r="AE932" s="2">
        <f>+AD932*14%</f>
        <v>0</v>
      </c>
      <c r="AF932" s="155">
        <f>+AD932*35%</f>
        <v>0</v>
      </c>
      <c r="AG932" s="2">
        <f>+AD932*F932</f>
        <v>0</v>
      </c>
      <c r="AH932" s="2">
        <f>+AE932*F932</f>
        <v>0</v>
      </c>
      <c r="AI932" s="2">
        <f>+AF932*F932</f>
        <v>0</v>
      </c>
      <c r="AJ932" s="2">
        <f>SUM(AG932:AI932)</f>
        <v>0</v>
      </c>
      <c r="AK932" s="2">
        <f>+AD932*G932</f>
        <v>0</v>
      </c>
      <c r="AL932" s="2">
        <f>+AE932*G932</f>
        <v>0</v>
      </c>
      <c r="AM932" s="2">
        <f>+AF932*G932</f>
        <v>0</v>
      </c>
      <c r="AN932" s="155">
        <f>SUM(AK932:AM932)</f>
        <v>0</v>
      </c>
      <c r="AQ932" s="145" t="s">
        <v>525</v>
      </c>
      <c r="AU932" s="8"/>
      <c r="AV932" s="8"/>
      <c r="AW932" s="2">
        <f>'[2]BoQ HSYC-Đạt'!AT932</f>
        <v>0</v>
      </c>
      <c r="AX932" s="8">
        <f>F932*AW932</f>
        <v>0</v>
      </c>
      <c r="AY932" s="8">
        <f>IF(AQ932="CT",7%,5%)*AX932</f>
        <v>0</v>
      </c>
      <c r="AZ932" s="8">
        <f>AX932*2%</f>
        <v>0</v>
      </c>
      <c r="BA932" s="8">
        <f>IF(BB932&gt;0,0,AX932*5%)</f>
        <v>0</v>
      </c>
      <c r="BB932" s="8"/>
      <c r="BC932" s="8">
        <f>+AX932+AY932+AZ932+BA932+BB932</f>
        <v>0</v>
      </c>
      <c r="BD932" s="8">
        <f>AX932-AT932</f>
        <v>0</v>
      </c>
      <c r="BE932" s="2"/>
      <c r="BH932" s="2"/>
    </row>
    <row r="933" spans="1:60" ht="34" hidden="1" outlineLevel="1" x14ac:dyDescent="0.2">
      <c r="A933" s="1" t="s">
        <v>1164</v>
      </c>
      <c r="B933" s="82">
        <v>28</v>
      </c>
      <c r="C933" s="144" t="s">
        <v>1211</v>
      </c>
      <c r="D933" s="144"/>
      <c r="E933" s="82" t="s">
        <v>129</v>
      </c>
      <c r="F933" s="143">
        <v>194</v>
      </c>
      <c r="G933" s="142">
        <f>'[1]BoQ HSYC'!F933</f>
        <v>194</v>
      </c>
      <c r="H933" s="185">
        <f>'[1]BoQ HSYC'!G933</f>
        <v>0</v>
      </c>
      <c r="I933" s="185">
        <f>'[1]BoQ HSYC'!H933</f>
        <v>0</v>
      </c>
      <c r="J933" s="185">
        <f>'[1]BoQ HSYC'!I933</f>
        <v>0</v>
      </c>
      <c r="K933" s="48">
        <f>'[1]BoQ HSYC'!J933</f>
        <v>373050</v>
      </c>
      <c r="L933" s="47">
        <f>'[1]BoQ HSYC'!K933</f>
        <v>18331.11</v>
      </c>
      <c r="M933" s="47">
        <f>'[1]BoQ HSYC'!L933</f>
        <v>391381.11</v>
      </c>
      <c r="N933" s="183">
        <f>'[1]BoQ HSYC'!M933</f>
        <v>0</v>
      </c>
      <c r="O933" s="183">
        <f>'[1]BoQ HSYC'!N933</f>
        <v>6415.8885</v>
      </c>
      <c r="P933" s="83">
        <f>'[1]BoQ HSYC'!O933</f>
        <v>6415.8885</v>
      </c>
      <c r="Q933" s="47">
        <f>'[1]BoQ HSYC'!P933</f>
        <v>75927935.340000004</v>
      </c>
      <c r="R933" s="132">
        <f>'[1]BoQ HSYC'!Q933</f>
        <v>1244682.3689999999</v>
      </c>
      <c r="S933" s="83">
        <f>'[1]BoQ HSYC'!R933</f>
        <v>77172617.709000006</v>
      </c>
      <c r="T933" s="48">
        <f>'[1]BoQ HSYC'!S933</f>
        <v>0</v>
      </c>
      <c r="U933" s="132">
        <f>'[1]BoQ HSYC'!T933</f>
        <v>0</v>
      </c>
      <c r="V933" s="132" t="str">
        <f>'[1]BoQ HSYC'!U933</f>
        <v>VT: NCC, NC:BĐG Q2/2026</v>
      </c>
      <c r="W933" s="132" t="str">
        <f>'[1]BoQ HSYC'!V933</f>
        <v>VT: NCC, NC:BĐG Q2/2026</v>
      </c>
      <c r="X933" s="44" t="str">
        <f>'[1]BoQ HSYC'!W933</f>
        <v>ME</v>
      </c>
      <c r="Y933" s="44"/>
      <c r="Z933" s="44"/>
      <c r="AA933" s="44"/>
      <c r="AB933" s="2">
        <v>653143.10534252995</v>
      </c>
      <c r="AC933" s="2">
        <v>126709762.43645081</v>
      </c>
      <c r="AD933" s="2">
        <f>+M933</f>
        <v>391381.11</v>
      </c>
      <c r="AE933" s="2">
        <f>+AD933*14%</f>
        <v>54793.3554</v>
      </c>
      <c r="AF933" s="155">
        <f>+AD933*35%</f>
        <v>136983.3885</v>
      </c>
      <c r="AG933" s="2">
        <f>+AD933*F933</f>
        <v>75927935.340000004</v>
      </c>
      <c r="AH933" s="2">
        <f>+AE933*F933</f>
        <v>10629910.9476</v>
      </c>
      <c r="AI933" s="2">
        <f>+AF933*F933</f>
        <v>26574777.368999999</v>
      </c>
      <c r="AJ933" s="2">
        <f>SUM(AG933:AI933)</f>
        <v>113132623.65660001</v>
      </c>
      <c r="AK933" s="2">
        <f>+AD933*G933</f>
        <v>75927935.340000004</v>
      </c>
      <c r="AL933" s="2">
        <f>+AE933*G933</f>
        <v>10629910.9476</v>
      </c>
      <c r="AM933" s="2">
        <f>+AF933*G933</f>
        <v>26574777.368999999</v>
      </c>
      <c r="AN933" s="155">
        <f>SUM(AK933:AM933)</f>
        <v>113132623.65660001</v>
      </c>
      <c r="AQ933" s="145" t="s">
        <v>525</v>
      </c>
      <c r="AU933" s="8"/>
      <c r="AV933" s="8"/>
      <c r="AW933" s="2">
        <f>'[2]BoQ HSYC-Đạt'!AT933</f>
        <v>403122.54329999996</v>
      </c>
      <c r="AX933" s="8">
        <f>F933*AW933</f>
        <v>78205773.400199994</v>
      </c>
      <c r="AY933" s="8">
        <f>IF(AQ933="CT",7%,5%)*AX933</f>
        <v>5474404.1380139999</v>
      </c>
      <c r="AZ933" s="8">
        <f>AX933*2%</f>
        <v>1564115.4680039999</v>
      </c>
      <c r="BA933" s="8">
        <f>IF(BB933&gt;0,0,AX933*5%)</f>
        <v>3910288.67001</v>
      </c>
      <c r="BB933" s="8"/>
      <c r="BC933" s="8">
        <f>+AX933+AY933+AZ933+BA933+BB933</f>
        <v>89154581.676228002</v>
      </c>
      <c r="BD933" s="8">
        <f>AX933-AT933</f>
        <v>78205773.400199994</v>
      </c>
      <c r="BE933" s="2"/>
      <c r="BH933" s="2"/>
    </row>
    <row r="934" spans="1:60" ht="17" hidden="1" outlineLevel="1" x14ac:dyDescent="0.2">
      <c r="A934" s="1" t="s">
        <v>1188</v>
      </c>
      <c r="B934" s="82">
        <v>29</v>
      </c>
      <c r="C934" s="144" t="s">
        <v>635</v>
      </c>
      <c r="D934" s="144"/>
      <c r="E934" s="82" t="s">
        <v>129</v>
      </c>
      <c r="F934" s="143">
        <v>16</v>
      </c>
      <c r="G934" s="142">
        <f>'[1]BoQ HSYC'!F934</f>
        <v>16</v>
      </c>
      <c r="H934" s="185">
        <f>'[1]BoQ HSYC'!G934</f>
        <v>0</v>
      </c>
      <c r="I934" s="185">
        <f>'[1]BoQ HSYC'!H934</f>
        <v>0</v>
      </c>
      <c r="J934" s="185">
        <f>'[1]BoQ HSYC'!I934</f>
        <v>0</v>
      </c>
      <c r="K934" s="48">
        <f>'[1]BoQ HSYC'!J934</f>
        <v>67680.835200000001</v>
      </c>
      <c r="L934" s="47">
        <f>'[1]BoQ HSYC'!K934</f>
        <v>5869.6</v>
      </c>
      <c r="M934" s="47">
        <f>'[1]BoQ HSYC'!L934</f>
        <v>73550.435200000007</v>
      </c>
      <c r="N934" s="183">
        <f>'[1]BoQ HSYC'!M934</f>
        <v>23688.29232</v>
      </c>
      <c r="O934" s="183">
        <f>'[1]BoQ HSYC'!N934</f>
        <v>2054.36</v>
      </c>
      <c r="P934" s="83">
        <f>'[1]BoQ HSYC'!O934</f>
        <v>25742.652320000001</v>
      </c>
      <c r="Q934" s="47">
        <f>'[1]BoQ HSYC'!P934</f>
        <v>1176806.9632000001</v>
      </c>
      <c r="R934" s="132">
        <f>'[1]BoQ HSYC'!Q934</f>
        <v>411882.43712000002</v>
      </c>
      <c r="S934" s="83">
        <f>'[1]BoQ HSYC'!R934</f>
        <v>1588689.40032</v>
      </c>
      <c r="T934" s="48">
        <f>'[1]BoQ HSYC'!S934</f>
        <v>0</v>
      </c>
      <c r="U934" s="132">
        <f>'[1]BoQ HSYC'!T934</f>
        <v>0</v>
      </c>
      <c r="V934" s="132" t="str">
        <f>'[1]BoQ HSYC'!U934</f>
        <v>BĐG Q2/2026</v>
      </c>
      <c r="W934" s="132" t="str">
        <f>'[1]BoQ HSYC'!V934</f>
        <v>BĐG Q2/2026</v>
      </c>
      <c r="X934" s="44" t="str">
        <f>'[1]BoQ HSYC'!W934</f>
        <v>ME</v>
      </c>
      <c r="Y934" s="44"/>
      <c r="Z934" s="44"/>
      <c r="AA934" s="44"/>
      <c r="AB934" s="2">
        <v>77629.22875804799</v>
      </c>
      <c r="AC934" s="2">
        <v>1242067.6601287678</v>
      </c>
      <c r="AD934" s="2">
        <f>+M934</f>
        <v>73550.435200000007</v>
      </c>
      <c r="AE934" s="2">
        <f>+AD934*14%</f>
        <v>10297.060928000003</v>
      </c>
      <c r="AF934" s="155">
        <f>+AD934*35%</f>
        <v>25742.652320000001</v>
      </c>
      <c r="AG934" s="2">
        <f>+AD934*F934</f>
        <v>1176806.9632000001</v>
      </c>
      <c r="AH934" s="2">
        <f>+AE934*F934</f>
        <v>164752.97484800004</v>
      </c>
      <c r="AI934" s="2">
        <f>+AF934*F934</f>
        <v>411882.43712000002</v>
      </c>
      <c r="AJ934" s="2">
        <f>SUM(AG934:AI934)</f>
        <v>1753442.3751680003</v>
      </c>
      <c r="AK934" s="2">
        <f>+AD934*G934</f>
        <v>1176806.9632000001</v>
      </c>
      <c r="AL934" s="2">
        <f>+AE934*G934</f>
        <v>164752.97484800004</v>
      </c>
      <c r="AM934" s="2">
        <f>+AF934*G934</f>
        <v>411882.43712000002</v>
      </c>
      <c r="AN934" s="155">
        <f>SUM(AK934:AM934)</f>
        <v>1753442.3751680003</v>
      </c>
      <c r="AQ934" s="145" t="s">
        <v>525</v>
      </c>
      <c r="AU934" s="8"/>
      <c r="AV934" s="8"/>
      <c r="AW934" s="2">
        <f>'[2]BoQ HSYC-Đạt'!AT934</f>
        <v>75756.948256000003</v>
      </c>
      <c r="AX934" s="8">
        <f>F934*AW934</f>
        <v>1212111.1720960001</v>
      </c>
      <c r="AY934" s="8">
        <f>IF(AQ934="CT",7%,5%)*AX934</f>
        <v>84847.782046720007</v>
      </c>
      <c r="AZ934" s="8">
        <f>AX934*2%</f>
        <v>24242.223441920003</v>
      </c>
      <c r="BA934" s="8">
        <f>IF(BB934&gt;0,0,AX934*5%)</f>
        <v>60605.558604800004</v>
      </c>
      <c r="BB934" s="8"/>
      <c r="BC934" s="8">
        <f>+AX934+AY934+AZ934+BA934+BB934</f>
        <v>1381806.7361894399</v>
      </c>
      <c r="BD934" s="8">
        <f>AX934-AT934</f>
        <v>1212111.1720960001</v>
      </c>
      <c r="BE934" s="2"/>
      <c r="BH934" s="2"/>
    </row>
    <row r="935" spans="1:60" ht="17" hidden="1" outlineLevel="1" x14ac:dyDescent="0.2">
      <c r="A935" s="1" t="s">
        <v>1210</v>
      </c>
      <c r="B935" s="82">
        <v>30</v>
      </c>
      <c r="C935" s="144" t="s">
        <v>1209</v>
      </c>
      <c r="D935" s="144"/>
      <c r="E935" s="82" t="s">
        <v>129</v>
      </c>
      <c r="F935" s="143">
        <v>194</v>
      </c>
      <c r="G935" s="142">
        <f>'[1]BoQ HSYC'!F935</f>
        <v>194</v>
      </c>
      <c r="H935" s="185">
        <f>'[1]BoQ HSYC'!G935</f>
        <v>0</v>
      </c>
      <c r="I935" s="185">
        <f>'[1]BoQ HSYC'!H935</f>
        <v>0</v>
      </c>
      <c r="J935" s="185">
        <f>'[1]BoQ HSYC'!I935</f>
        <v>0</v>
      </c>
      <c r="K935" s="48">
        <f>'[1]BoQ HSYC'!J935</f>
        <v>1097292</v>
      </c>
      <c r="L935" s="47">
        <f>'[1]BoQ HSYC'!K935</f>
        <v>31918.859999999993</v>
      </c>
      <c r="M935" s="47">
        <f>'[1]BoQ HSYC'!L935</f>
        <v>1129210.8600000001</v>
      </c>
      <c r="N935" s="183">
        <f>'[1]BoQ HSYC'!M935</f>
        <v>384052.19999999995</v>
      </c>
      <c r="O935" s="183">
        <f>'[1]BoQ HSYC'!N935</f>
        <v>11171.600999999997</v>
      </c>
      <c r="P935" s="83">
        <f>'[1]BoQ HSYC'!O935</f>
        <v>395223.80099999998</v>
      </c>
      <c r="Q935" s="47">
        <f>'[1]BoQ HSYC'!P935</f>
        <v>219066906.84000003</v>
      </c>
      <c r="R935" s="132">
        <f>'[1]BoQ HSYC'!Q935</f>
        <v>76673417.393999994</v>
      </c>
      <c r="S935" s="83">
        <f>'[1]BoQ HSYC'!R935</f>
        <v>295740324.23400003</v>
      </c>
      <c r="T935" s="48">
        <f>'[1]BoQ HSYC'!S935</f>
        <v>0</v>
      </c>
      <c r="U935" s="132">
        <f>'[1]BoQ HSYC'!T935</f>
        <v>0</v>
      </c>
      <c r="V935" s="132" t="str">
        <f>'[1]BoQ HSYC'!U935</f>
        <v>BĐG Q2/2026</v>
      </c>
      <c r="W935" s="132" t="str">
        <f>'[1]BoQ HSYC'!V935</f>
        <v>BĐG Q2/2026</v>
      </c>
      <c r="X935" s="44" t="str">
        <f>'[1]BoQ HSYC'!W935</f>
        <v>ME</v>
      </c>
      <c r="Y935" s="44"/>
      <c r="Z935" s="44"/>
      <c r="AA935" s="44"/>
      <c r="AB935" s="2">
        <v>1116684.1927068299</v>
      </c>
      <c r="AC935" s="2">
        <v>216636733.38512498</v>
      </c>
      <c r="AD935" s="2">
        <f>+M935</f>
        <v>1129210.8600000001</v>
      </c>
      <c r="AE935" s="2">
        <f>+AD935*14%</f>
        <v>158089.52040000004</v>
      </c>
      <c r="AF935" s="155">
        <f>+AD935*35%</f>
        <v>395223.80100000004</v>
      </c>
      <c r="AG935" s="2">
        <f>+AD935*F935</f>
        <v>219066906.84000003</v>
      </c>
      <c r="AH935" s="2">
        <f>+AE935*F935</f>
        <v>30669366.957600009</v>
      </c>
      <c r="AI935" s="2">
        <f>+AF935*F935</f>
        <v>76673417.394000009</v>
      </c>
      <c r="AJ935" s="2">
        <f>SUM(AG935:AI935)</f>
        <v>326409691.19160002</v>
      </c>
      <c r="AK935" s="2">
        <f>+AD935*G935</f>
        <v>219066906.84000003</v>
      </c>
      <c r="AL935" s="2">
        <f>+AE935*G935</f>
        <v>30669366.957600009</v>
      </c>
      <c r="AM935" s="2">
        <f>+AF935*G935</f>
        <v>76673417.394000009</v>
      </c>
      <c r="AN935" s="155">
        <f>SUM(AK935:AM935)</f>
        <v>326409691.19160002</v>
      </c>
      <c r="AQ935" s="145" t="s">
        <v>525</v>
      </c>
      <c r="AU935" s="8"/>
      <c r="AV935" s="8"/>
      <c r="AW935" s="2">
        <f>'[2]BoQ HSYC-Đạt'!AT935</f>
        <v>1163087.1858000001</v>
      </c>
      <c r="AX935" s="8">
        <f>F935*AW935</f>
        <v>225638914.04520002</v>
      </c>
      <c r="AY935" s="8">
        <f>IF(AQ935="CT",7%,5%)*AX935</f>
        <v>15794723.983164003</v>
      </c>
      <c r="AZ935" s="8">
        <f>AX935*2%</f>
        <v>4512778.2809040006</v>
      </c>
      <c r="BA935" s="8">
        <f>IF(BB935&gt;0,0,AX935*5%)</f>
        <v>11281945.702260002</v>
      </c>
      <c r="BB935" s="8"/>
      <c r="BC935" s="8">
        <f>+AX935+AY935+AZ935+BA935+BB935</f>
        <v>257228362.01152802</v>
      </c>
      <c r="BD935" s="8">
        <f>AX935-AT935</f>
        <v>225638914.04520002</v>
      </c>
      <c r="BE935" s="2"/>
      <c r="BH935" s="2"/>
    </row>
    <row r="936" spans="1:60" ht="17" hidden="1" outlineLevel="1" x14ac:dyDescent="0.2">
      <c r="A936" s="1" t="s">
        <v>1208</v>
      </c>
      <c r="B936" s="82">
        <v>31</v>
      </c>
      <c r="C936" s="144" t="s">
        <v>816</v>
      </c>
      <c r="D936" s="144"/>
      <c r="E936" s="82" t="s">
        <v>129</v>
      </c>
      <c r="F936" s="143">
        <v>194</v>
      </c>
      <c r="G936" s="142">
        <f>'[1]BoQ HSYC'!F936</f>
        <v>194</v>
      </c>
      <c r="H936" s="185">
        <f>'[1]BoQ HSYC'!G936</f>
        <v>0</v>
      </c>
      <c r="I936" s="185">
        <f>'[1]BoQ HSYC'!H936</f>
        <v>0</v>
      </c>
      <c r="J936" s="185">
        <f>'[1]BoQ HSYC'!I936</f>
        <v>0</v>
      </c>
      <c r="K936" s="48">
        <f>'[1]BoQ HSYC'!J936</f>
        <v>428076</v>
      </c>
      <c r="L936" s="47">
        <f>'[1]BoQ HSYC'!K936</f>
        <v>20653.379999999997</v>
      </c>
      <c r="M936" s="47">
        <f>'[1]BoQ HSYC'!L936</f>
        <v>448729.38</v>
      </c>
      <c r="N936" s="183">
        <f>'[1]BoQ HSYC'!M936</f>
        <v>149826.59999999998</v>
      </c>
      <c r="O936" s="183">
        <f>'[1]BoQ HSYC'!N936</f>
        <v>7228.6829999999982</v>
      </c>
      <c r="P936" s="83">
        <f>'[1]BoQ HSYC'!O936</f>
        <v>157055.28299999997</v>
      </c>
      <c r="Q936" s="47">
        <f>'[1]BoQ HSYC'!P936</f>
        <v>87053499.719999999</v>
      </c>
      <c r="R936" s="132">
        <f>'[1]BoQ HSYC'!Q936</f>
        <v>30468724.901999995</v>
      </c>
      <c r="S936" s="83">
        <f>'[1]BoQ HSYC'!R936</f>
        <v>117522224.62199999</v>
      </c>
      <c r="T936" s="48">
        <f>'[1]BoQ HSYC'!S936</f>
        <v>0</v>
      </c>
      <c r="U936" s="132">
        <f>'[1]BoQ HSYC'!T936</f>
        <v>0</v>
      </c>
      <c r="V936" s="132" t="str">
        <f>'[1]BoQ HSYC'!U936</f>
        <v>BĐG Q2/2026</v>
      </c>
      <c r="W936" s="132" t="str">
        <f>'[1]BoQ HSYC'!V936</f>
        <v>BĐG Q2/2026</v>
      </c>
      <c r="X936" s="44" t="str">
        <f>'[1]BoQ HSYC'!W936</f>
        <v>ME</v>
      </c>
      <c r="Y936" s="44"/>
      <c r="Z936" s="44"/>
      <c r="AA936" s="44"/>
      <c r="AB936" s="2">
        <v>441810.83379405231</v>
      </c>
      <c r="AC936" s="2">
        <v>85711301.756046146</v>
      </c>
      <c r="AD936" s="2">
        <f>+M936</f>
        <v>448729.38</v>
      </c>
      <c r="AE936" s="2">
        <f>+AD936*14%</f>
        <v>62822.113200000007</v>
      </c>
      <c r="AF936" s="155">
        <f>+AD936*35%</f>
        <v>157055.283</v>
      </c>
      <c r="AG936" s="2">
        <f>+AD936*F936</f>
        <v>87053499.719999999</v>
      </c>
      <c r="AH936" s="2">
        <f>+AE936*F936</f>
        <v>12187489.960800001</v>
      </c>
      <c r="AI936" s="2">
        <f>+AF936*F936</f>
        <v>30468724.901999999</v>
      </c>
      <c r="AJ936" s="2">
        <f>SUM(AG936:AI936)</f>
        <v>129709714.5828</v>
      </c>
      <c r="AK936" s="2">
        <f>+AD936*G936</f>
        <v>87053499.719999999</v>
      </c>
      <c r="AL936" s="2">
        <f>+AE936*G936</f>
        <v>12187489.960800001</v>
      </c>
      <c r="AM936" s="2">
        <f>+AF936*G936</f>
        <v>30468724.901999999</v>
      </c>
      <c r="AN936" s="155">
        <f>SUM(AK936:AM936)</f>
        <v>129709714.5828</v>
      </c>
      <c r="AQ936" s="145" t="s">
        <v>525</v>
      </c>
      <c r="AU936" s="8"/>
      <c r="AV936" s="8"/>
      <c r="AW936" s="2">
        <f>'[2]BoQ HSYC-Đạt'!AT936</f>
        <v>462191.26140000002</v>
      </c>
      <c r="AX936" s="8">
        <f>F936*AW936</f>
        <v>89665104.711600006</v>
      </c>
      <c r="AY936" s="8">
        <f>IF(AQ936="CT",7%,5%)*AX936</f>
        <v>6276557.3298120014</v>
      </c>
      <c r="AZ936" s="8">
        <f>AX936*2%</f>
        <v>1793302.0942320002</v>
      </c>
      <c r="BA936" s="8">
        <f>IF(BB936&gt;0,0,AX936*5%)</f>
        <v>4483255.2355800001</v>
      </c>
      <c r="BB936" s="8"/>
      <c r="BC936" s="8">
        <f>+AX936+AY936+AZ936+BA936+BB936</f>
        <v>102218219.371224</v>
      </c>
      <c r="BD936" s="8">
        <f>AX936-AT936</f>
        <v>89665104.711600006</v>
      </c>
      <c r="BE936" s="2"/>
      <c r="BH936" s="2"/>
    </row>
    <row r="937" spans="1:60" ht="34" hidden="1" outlineLevel="1" x14ac:dyDescent="0.2">
      <c r="A937" s="1" t="s">
        <v>1188</v>
      </c>
      <c r="B937" s="82">
        <v>32</v>
      </c>
      <c r="C937" s="144" t="s">
        <v>815</v>
      </c>
      <c r="D937" s="144"/>
      <c r="E937" s="82" t="s">
        <v>129</v>
      </c>
      <c r="F937" s="143">
        <v>362</v>
      </c>
      <c r="G937" s="142">
        <f>'[1]BoQ HSYC'!F937</f>
        <v>362</v>
      </c>
      <c r="H937" s="185">
        <f>'[1]BoQ HSYC'!G937</f>
        <v>0</v>
      </c>
      <c r="I937" s="185">
        <f>'[1]BoQ HSYC'!H937</f>
        <v>0</v>
      </c>
      <c r="J937" s="185">
        <f>'[1]BoQ HSYC'!I937</f>
        <v>0</v>
      </c>
      <c r="K937" s="48">
        <f>'[1]BoQ HSYC'!J937</f>
        <v>308916</v>
      </c>
      <c r="L937" s="47">
        <f>'[1]BoQ HSYC'!K937</f>
        <v>14097.25</v>
      </c>
      <c r="M937" s="47">
        <f>'[1]BoQ HSYC'!L937</f>
        <v>323013.25</v>
      </c>
      <c r="N937" s="183">
        <f>'[1]BoQ HSYC'!M937</f>
        <v>0</v>
      </c>
      <c r="O937" s="183">
        <f>'[1]BoQ HSYC'!N937</f>
        <v>4934.0374999999995</v>
      </c>
      <c r="P937" s="83">
        <f>'[1]BoQ HSYC'!O937</f>
        <v>4934.0374999999995</v>
      </c>
      <c r="Q937" s="47">
        <f>'[1]BoQ HSYC'!P937</f>
        <v>116930796.5</v>
      </c>
      <c r="R937" s="132">
        <f>'[1]BoQ HSYC'!Q937</f>
        <v>1786121.5749999997</v>
      </c>
      <c r="S937" s="83">
        <f>'[1]BoQ HSYC'!R937</f>
        <v>118716918.075</v>
      </c>
      <c r="T937" s="48">
        <f>'[1]BoQ HSYC'!S937</f>
        <v>0</v>
      </c>
      <c r="U937" s="132">
        <f>'[1]BoQ HSYC'!T937</f>
        <v>0</v>
      </c>
      <c r="V937" s="132" t="str">
        <f>'[1]BoQ HSYC'!U937</f>
        <v>VT: NCC, NC:BĐG Q2/2026</v>
      </c>
      <c r="W937" s="132" t="str">
        <f>'[1]BoQ HSYC'!V937</f>
        <v>VT: NCC, NC:BĐG Q2/2026</v>
      </c>
      <c r="X937" s="44" t="str">
        <f>'[1]BoQ HSYC'!W937</f>
        <v>ME</v>
      </c>
      <c r="Y937" s="44"/>
      <c r="Z937" s="44"/>
      <c r="AA937" s="44"/>
      <c r="AB937" s="2">
        <v>324457.92280213122</v>
      </c>
      <c r="AC937" s="2">
        <v>117453768.05437151</v>
      </c>
      <c r="AD937" s="2">
        <f>+M937</f>
        <v>323013.25</v>
      </c>
      <c r="AE937" s="2">
        <f>+AD937*14%</f>
        <v>45221.855000000003</v>
      </c>
      <c r="AF937" s="155">
        <f>+AD937*35%</f>
        <v>113054.6375</v>
      </c>
      <c r="AG937" s="2">
        <f>+AD937*F937</f>
        <v>116930796.5</v>
      </c>
      <c r="AH937" s="2">
        <f>+AE937*F937</f>
        <v>16370311.510000002</v>
      </c>
      <c r="AI937" s="2">
        <f>+AF937*F937</f>
        <v>40925778.774999999</v>
      </c>
      <c r="AJ937" s="2">
        <f>SUM(AG937:AI937)</f>
        <v>174226886.785</v>
      </c>
      <c r="AK937" s="2">
        <f>+AD937*G937</f>
        <v>116930796.5</v>
      </c>
      <c r="AL937" s="2">
        <f>+AE937*G937</f>
        <v>16370311.510000002</v>
      </c>
      <c r="AM937" s="2">
        <f>+AF937*G937</f>
        <v>40925778.774999999</v>
      </c>
      <c r="AN937" s="155">
        <f>SUM(AK937:AM937)</f>
        <v>174226886.785</v>
      </c>
      <c r="AQ937" s="145" t="s">
        <v>525</v>
      </c>
      <c r="AU937" s="8"/>
      <c r="AV937" s="8"/>
      <c r="AW937" s="2">
        <f>'[2]BoQ HSYC-Đạt'!AT937</f>
        <v>332703.64750000002</v>
      </c>
      <c r="AX937" s="8">
        <f>F937*AW937</f>
        <v>120438720.39500001</v>
      </c>
      <c r="AY937" s="8">
        <f>IF(AQ937="CT",7%,5%)*AX937</f>
        <v>8430710.4276500009</v>
      </c>
      <c r="AZ937" s="8">
        <f>AX937*2%</f>
        <v>2408774.4079000005</v>
      </c>
      <c r="BA937" s="8">
        <f>IF(BB937&gt;0,0,AX937*5%)</f>
        <v>6021936.0197500009</v>
      </c>
      <c r="BB937" s="8"/>
      <c r="BC937" s="8">
        <f>+AX937+AY937+AZ937+BA937+BB937</f>
        <v>137300141.25030002</v>
      </c>
      <c r="BD937" s="8">
        <f>AX937-AT937</f>
        <v>120438720.39500001</v>
      </c>
      <c r="BE937" s="2"/>
      <c r="BH937" s="2"/>
    </row>
    <row r="938" spans="1:60" ht="17" hidden="1" outlineLevel="1" x14ac:dyDescent="0.2">
      <c r="A938" s="1" t="s">
        <v>1188</v>
      </c>
      <c r="B938" s="82">
        <v>33</v>
      </c>
      <c r="C938" s="144" t="s">
        <v>634</v>
      </c>
      <c r="D938" s="144"/>
      <c r="E938" s="82" t="s">
        <v>129</v>
      </c>
      <c r="F938" s="143">
        <v>36</v>
      </c>
      <c r="G938" s="142">
        <f>'[1]BoQ HSYC'!F938</f>
        <v>36</v>
      </c>
      <c r="H938" s="185">
        <f>'[1]BoQ HSYC'!G938</f>
        <v>0</v>
      </c>
      <c r="I938" s="185">
        <f>'[1]BoQ HSYC'!H938</f>
        <v>0</v>
      </c>
      <c r="J938" s="185">
        <f>'[1]BoQ HSYC'!I938</f>
        <v>0</v>
      </c>
      <c r="K938" s="48">
        <f>'[1]BoQ HSYC'!J938</f>
        <v>881789.18400000001</v>
      </c>
      <c r="L938" s="47">
        <f>'[1]BoQ HSYC'!K938</f>
        <v>32540.48</v>
      </c>
      <c r="M938" s="47">
        <f>'[1]BoQ HSYC'!L938</f>
        <v>914329.66399999999</v>
      </c>
      <c r="N938" s="183">
        <f>'[1]BoQ HSYC'!M938</f>
        <v>308626.2144</v>
      </c>
      <c r="O938" s="183">
        <f>'[1]BoQ HSYC'!N938</f>
        <v>11389.168</v>
      </c>
      <c r="P938" s="83">
        <f>'[1]BoQ HSYC'!O938</f>
        <v>320015.3824</v>
      </c>
      <c r="Q938" s="47">
        <f>'[1]BoQ HSYC'!P938</f>
        <v>32915867.903999999</v>
      </c>
      <c r="R938" s="132">
        <f>'[1]BoQ HSYC'!Q938</f>
        <v>11520553.7664</v>
      </c>
      <c r="S938" s="83">
        <f>'[1]BoQ HSYC'!R938</f>
        <v>44436421.670400001</v>
      </c>
      <c r="T938" s="48">
        <f>'[1]BoQ HSYC'!S938</f>
        <v>0</v>
      </c>
      <c r="U938" s="132">
        <f>'[1]BoQ HSYC'!T938</f>
        <v>0</v>
      </c>
      <c r="V938" s="132" t="str">
        <f>'[1]BoQ HSYC'!U938</f>
        <v>BĐG Q2/2026</v>
      </c>
      <c r="W938" s="132" t="str">
        <f>'[1]BoQ HSYC'!V938</f>
        <v>BĐG Q2/2026</v>
      </c>
      <c r="X938" s="44" t="str">
        <f>'[1]BoQ HSYC'!W938</f>
        <v>ME</v>
      </c>
      <c r="Y938" s="44"/>
      <c r="Z938" s="44"/>
      <c r="AA938" s="44"/>
      <c r="AB938" s="2">
        <v>898937.31561555085</v>
      </c>
      <c r="AC938" s="2">
        <v>32361743.36215983</v>
      </c>
      <c r="AD938" s="2">
        <f>+M938</f>
        <v>914329.66399999999</v>
      </c>
      <c r="AE938" s="2">
        <f>+AD938*14%</f>
        <v>128006.15296000001</v>
      </c>
      <c r="AF938" s="155">
        <f>+AD938*35%</f>
        <v>320015.3824</v>
      </c>
      <c r="AG938" s="2">
        <f>+AD938*F938</f>
        <v>32915867.903999999</v>
      </c>
      <c r="AH938" s="2">
        <f>+AE938*F938</f>
        <v>4608221.5065600006</v>
      </c>
      <c r="AI938" s="2">
        <f>+AF938*F938</f>
        <v>11520553.7664</v>
      </c>
      <c r="AJ938" s="2">
        <f>SUM(AG938:AI938)</f>
        <v>49044643.176959999</v>
      </c>
      <c r="AK938" s="2">
        <f>+AD938*G938</f>
        <v>32915867.903999999</v>
      </c>
      <c r="AL938" s="2">
        <f>+AE938*G938</f>
        <v>4608221.5065600006</v>
      </c>
      <c r="AM938" s="2">
        <f>+AF938*G938</f>
        <v>11520553.7664</v>
      </c>
      <c r="AN938" s="155">
        <f>SUM(AK938:AM938)</f>
        <v>49044643.176959999</v>
      </c>
      <c r="AQ938" s="145" t="s">
        <v>525</v>
      </c>
      <c r="AU938" s="8"/>
      <c r="AV938" s="8"/>
      <c r="AW938" s="2">
        <f>'[2]BoQ HSYC-Đạt'!AT938</f>
        <v>941759.55391999998</v>
      </c>
      <c r="AX938" s="8">
        <f>F938*AW938</f>
        <v>33903343.941119999</v>
      </c>
      <c r="AY938" s="8">
        <f>IF(AQ938="CT",7%,5%)*AX938</f>
        <v>2373234.0758784004</v>
      </c>
      <c r="AZ938" s="8">
        <f>AX938*2%</f>
        <v>678066.8788224</v>
      </c>
      <c r="BA938" s="8">
        <f>IF(BB938&gt;0,0,AX938*5%)</f>
        <v>1695167.1970560001</v>
      </c>
      <c r="BB938" s="8"/>
      <c r="BC938" s="8">
        <f>+AX938+AY938+AZ938+BA938+BB938</f>
        <v>38649812.092876799</v>
      </c>
      <c r="BD938" s="8">
        <f>AX938-AT938</f>
        <v>33903343.941119999</v>
      </c>
      <c r="BE938" s="2"/>
      <c r="BH938" s="2"/>
    </row>
    <row r="939" spans="1:60" ht="17" hidden="1" outlineLevel="1" x14ac:dyDescent="0.2">
      <c r="A939" s="1" t="s">
        <v>1207</v>
      </c>
      <c r="B939" s="82">
        <v>34</v>
      </c>
      <c r="C939" s="144" t="s">
        <v>636</v>
      </c>
      <c r="D939" s="144"/>
      <c r="E939" s="82" t="s">
        <v>129</v>
      </c>
      <c r="F939" s="143">
        <v>60</v>
      </c>
      <c r="G939" s="142">
        <f>'[1]BoQ HSYC'!F939</f>
        <v>60</v>
      </c>
      <c r="H939" s="185">
        <f>'[1]BoQ HSYC'!G939</f>
        <v>0</v>
      </c>
      <c r="I939" s="185">
        <f>'[1]BoQ HSYC'!H939</f>
        <v>0</v>
      </c>
      <c r="J939" s="185">
        <f>'[1]BoQ HSYC'!I939</f>
        <v>0</v>
      </c>
      <c r="K939" s="48">
        <f>'[1]BoQ HSYC'!J939</f>
        <v>178745.83854545455</v>
      </c>
      <c r="L939" s="47">
        <f>'[1]BoQ HSYC'!K939</f>
        <v>13045.120000000003</v>
      </c>
      <c r="M939" s="47">
        <f>'[1]BoQ HSYC'!L939</f>
        <v>191790.95854545454</v>
      </c>
      <c r="N939" s="183">
        <f>'[1]BoQ HSYC'!M939</f>
        <v>62561.043490909091</v>
      </c>
      <c r="O939" s="183">
        <f>'[1]BoQ HSYC'!N939</f>
        <v>4565.7920000000004</v>
      </c>
      <c r="P939" s="83">
        <f>'[1]BoQ HSYC'!O939</f>
        <v>67126.835490909085</v>
      </c>
      <c r="Q939" s="47">
        <f>'[1]BoQ HSYC'!P939</f>
        <v>11507457.512727272</v>
      </c>
      <c r="R939" s="132">
        <f>'[1]BoQ HSYC'!Q939</f>
        <v>4027610.1294545452</v>
      </c>
      <c r="S939" s="83">
        <f>'[1]BoQ HSYC'!R939</f>
        <v>15535067.642181817</v>
      </c>
      <c r="T939" s="48">
        <f>'[1]BoQ HSYC'!S939</f>
        <v>0</v>
      </c>
      <c r="U939" s="132">
        <f>'[1]BoQ HSYC'!T939</f>
        <v>0</v>
      </c>
      <c r="V939" s="132" t="str">
        <f>'[1]BoQ HSYC'!U939</f>
        <v>BĐG Q2/2026</v>
      </c>
      <c r="W939" s="132" t="str">
        <f>'[1]BoQ HSYC'!V939</f>
        <v>BĐG Q2/2026</v>
      </c>
      <c r="X939" s="44" t="str">
        <f>'[1]BoQ HSYC'!W939</f>
        <v>ME</v>
      </c>
      <c r="Y939" s="44"/>
      <c r="Z939" s="44"/>
      <c r="AA939" s="44"/>
      <c r="AB939" s="2">
        <v>313878.79546880996</v>
      </c>
      <c r="AC939" s="2">
        <v>18832727.728128597</v>
      </c>
      <c r="AD939" s="2">
        <f>+M939</f>
        <v>191790.95854545454</v>
      </c>
      <c r="AE939" s="2">
        <f>+AD939*14%</f>
        <v>26850.734196363639</v>
      </c>
      <c r="AF939" s="155">
        <f>+AD939*35%</f>
        <v>67126.835490909085</v>
      </c>
      <c r="AG939" s="2">
        <f>+AD939*F939</f>
        <v>11507457.512727272</v>
      </c>
      <c r="AH939" s="2">
        <f>+AE939*F939</f>
        <v>1611044.0517818183</v>
      </c>
      <c r="AI939" s="2">
        <f>+AF939*F939</f>
        <v>4027610.1294545452</v>
      </c>
      <c r="AJ939" s="2">
        <f>SUM(AG939:AI939)</f>
        <v>17146111.693963636</v>
      </c>
      <c r="AK939" s="2">
        <f>+AD939*G939</f>
        <v>11507457.512727272</v>
      </c>
      <c r="AL939" s="2">
        <f>+AE939*G939</f>
        <v>1611044.0517818183</v>
      </c>
      <c r="AM939" s="2">
        <f>+AF939*G939</f>
        <v>4027610.1294545452</v>
      </c>
      <c r="AN939" s="155">
        <f>SUM(AK939:AM939)</f>
        <v>17146111.693963636</v>
      </c>
      <c r="AQ939" s="145" t="s">
        <v>525</v>
      </c>
      <c r="AU939" s="8"/>
      <c r="AV939" s="8"/>
      <c r="AW939" s="2">
        <f>'[2]BoQ HSYC-Đạt'!AT939</f>
        <v>197544.68730181819</v>
      </c>
      <c r="AX939" s="8">
        <f>F939*AW939</f>
        <v>11852681.238109091</v>
      </c>
      <c r="AY939" s="8">
        <f>IF(AQ939="CT",7%,5%)*AX939</f>
        <v>829687.6866676365</v>
      </c>
      <c r="AZ939" s="8">
        <f>AX939*2%</f>
        <v>237053.62476218183</v>
      </c>
      <c r="BA939" s="8">
        <f>IF(BB939&gt;0,0,AX939*5%)</f>
        <v>592634.06190545461</v>
      </c>
      <c r="BB939" s="8"/>
      <c r="BC939" s="8">
        <f>+AX939+AY939+AZ939+BA939+BB939</f>
        <v>13512056.611444363</v>
      </c>
      <c r="BD939" s="8">
        <f>AX939-AT939</f>
        <v>11852681.238109091</v>
      </c>
      <c r="BE939" s="2"/>
      <c r="BH939" s="2"/>
    </row>
    <row r="940" spans="1:60" ht="17" hidden="1" outlineLevel="1" x14ac:dyDescent="0.2">
      <c r="A940" s="1" t="s">
        <v>1206</v>
      </c>
      <c r="B940" s="82">
        <v>35</v>
      </c>
      <c r="C940" s="144" t="s">
        <v>633</v>
      </c>
      <c r="D940" s="144"/>
      <c r="E940" s="82" t="s">
        <v>129</v>
      </c>
      <c r="F940" s="143">
        <v>16</v>
      </c>
      <c r="G940" s="142">
        <f>'[1]BoQ HSYC'!F940</f>
        <v>16</v>
      </c>
      <c r="H940" s="185">
        <f>'[1]BoQ HSYC'!G940</f>
        <v>0</v>
      </c>
      <c r="I940" s="185">
        <f>'[1]BoQ HSYC'!H940</f>
        <v>0</v>
      </c>
      <c r="J940" s="185">
        <f>'[1]BoQ HSYC'!I940</f>
        <v>0</v>
      </c>
      <c r="K940" s="48">
        <f>'[1]BoQ HSYC'!J940</f>
        <v>55164.211200000005</v>
      </c>
      <c r="L940" s="47">
        <f>'[1]BoQ HSYC'!K940</f>
        <v>9044.6400000000012</v>
      </c>
      <c r="M940" s="47">
        <f>'[1]BoQ HSYC'!L940</f>
        <v>64208.851200000005</v>
      </c>
      <c r="N940" s="183">
        <f>'[1]BoQ HSYC'!M940</f>
        <v>19307.47392</v>
      </c>
      <c r="O940" s="183">
        <f>'[1]BoQ HSYC'!N940</f>
        <v>3165.6240000000003</v>
      </c>
      <c r="P940" s="83">
        <f>'[1]BoQ HSYC'!O940</f>
        <v>22473.09792</v>
      </c>
      <c r="Q940" s="47">
        <f>'[1]BoQ HSYC'!P940</f>
        <v>1027341.6192000001</v>
      </c>
      <c r="R940" s="132">
        <f>'[1]BoQ HSYC'!Q940</f>
        <v>359569.56672</v>
      </c>
      <c r="S940" s="83">
        <f>'[1]BoQ HSYC'!R940</f>
        <v>1386911.1859200001</v>
      </c>
      <c r="T940" s="48">
        <f>'[1]BoQ HSYC'!S940</f>
        <v>0</v>
      </c>
      <c r="U940" s="132">
        <f>'[1]BoQ HSYC'!T940</f>
        <v>0</v>
      </c>
      <c r="V940" s="132" t="str">
        <f>'[1]BoQ HSYC'!U940</f>
        <v>BĐG Q2/2026</v>
      </c>
      <c r="W940" s="132" t="str">
        <f>'[1]BoQ HSYC'!V940</f>
        <v>BĐG Q2/2026</v>
      </c>
      <c r="X940" s="44" t="str">
        <f>'[1]BoQ HSYC'!W940</f>
        <v>ME</v>
      </c>
      <c r="Y940" s="44"/>
      <c r="Z940" s="44"/>
      <c r="AA940" s="44"/>
      <c r="AB940" s="2">
        <v>102536.86102926751</v>
      </c>
      <c r="AC940" s="2">
        <v>1640589.7764682802</v>
      </c>
      <c r="AD940" s="2">
        <f>+M940</f>
        <v>64208.851200000005</v>
      </c>
      <c r="AE940" s="2">
        <f>+AD940*14%</f>
        <v>8989.2391680000019</v>
      </c>
      <c r="AF940" s="155">
        <f>+AD940*35%</f>
        <v>22473.09792</v>
      </c>
      <c r="AG940" s="2">
        <f>+AD940*F940</f>
        <v>1027341.6192000001</v>
      </c>
      <c r="AH940" s="2">
        <f>+AE940*F940</f>
        <v>143827.82668800003</v>
      </c>
      <c r="AI940" s="2">
        <f>+AF940*F940</f>
        <v>359569.56672</v>
      </c>
      <c r="AJ940" s="2">
        <f>SUM(AG940:AI940)</f>
        <v>1530739.0126080001</v>
      </c>
      <c r="AK940" s="2">
        <f>+AD940*G940</f>
        <v>1027341.6192000001</v>
      </c>
      <c r="AL940" s="2">
        <f>+AE940*G940</f>
        <v>143827.82668800003</v>
      </c>
      <c r="AM940" s="2">
        <f>+AF940*G940</f>
        <v>359569.56672</v>
      </c>
      <c r="AN940" s="155">
        <f>SUM(AK940:AM940)</f>
        <v>1530739.0126080001</v>
      </c>
      <c r="AQ940" s="145" t="s">
        <v>525</v>
      </c>
      <c r="AU940" s="8"/>
      <c r="AV940" s="8"/>
      <c r="AW940" s="2">
        <f>'[2]BoQ HSYC-Đạt'!AT940</f>
        <v>66135.116736000011</v>
      </c>
      <c r="AX940" s="8">
        <f>F940*AW940</f>
        <v>1058161.8677760002</v>
      </c>
      <c r="AY940" s="8">
        <f>IF(AQ940="CT",7%,5%)*AX940</f>
        <v>74071.330744320017</v>
      </c>
      <c r="AZ940" s="8">
        <f>AX940*2%</f>
        <v>21163.237355520003</v>
      </c>
      <c r="BA940" s="8">
        <f>IF(BB940&gt;0,0,AX940*5%)</f>
        <v>52908.093388800015</v>
      </c>
      <c r="BB940" s="8"/>
      <c r="BC940" s="8">
        <f>+AX940+AY940+AZ940+BA940+BB940</f>
        <v>1206304.5292646403</v>
      </c>
      <c r="BD940" s="8">
        <f>AX940-AT940</f>
        <v>1058161.8677760002</v>
      </c>
      <c r="BE940" s="2"/>
      <c r="BH940" s="2"/>
    </row>
    <row r="941" spans="1:60" ht="17" hidden="1" outlineLevel="1" x14ac:dyDescent="0.2">
      <c r="A941" s="1" t="s">
        <v>1205</v>
      </c>
      <c r="B941" s="82">
        <v>36</v>
      </c>
      <c r="C941" s="144" t="s">
        <v>1204</v>
      </c>
      <c r="D941" s="144"/>
      <c r="E941" s="82" t="s">
        <v>129</v>
      </c>
      <c r="F941" s="143">
        <v>1300</v>
      </c>
      <c r="G941" s="142">
        <f>'[1]BoQ HSYC'!F941</f>
        <v>1300</v>
      </c>
      <c r="H941" s="245">
        <f>'[1]BoQ HSYC'!G941</f>
        <v>0</v>
      </c>
      <c r="I941" s="245">
        <f>'[1]BoQ HSYC'!H941</f>
        <v>0</v>
      </c>
      <c r="J941" s="245">
        <f>'[1]BoQ HSYC'!I941</f>
        <v>0</v>
      </c>
      <c r="K941" s="48">
        <f>'[1]BoQ HSYC'!J941</f>
        <v>39371.673600000002</v>
      </c>
      <c r="L941" s="47">
        <f>'[1]BoQ HSYC'!K941</f>
        <v>11561.94</v>
      </c>
      <c r="M941" s="47">
        <f>'[1]BoQ HSYC'!L941</f>
        <v>50933.613600000004</v>
      </c>
      <c r="N941" s="183">
        <f>'[1]BoQ HSYC'!M941</f>
        <v>13780.08576</v>
      </c>
      <c r="O941" s="183">
        <f>'[1]BoQ HSYC'!N941</f>
        <v>4046.6790000000001</v>
      </c>
      <c r="P941" s="83">
        <f>'[1]BoQ HSYC'!O941</f>
        <v>17826.764759999998</v>
      </c>
      <c r="Q941" s="47">
        <f>'[1]BoQ HSYC'!P941</f>
        <v>66213697.680000007</v>
      </c>
      <c r="R941" s="132">
        <f>'[1]BoQ HSYC'!Q941</f>
        <v>23174794.187999997</v>
      </c>
      <c r="S941" s="83">
        <f>'[1]BoQ HSYC'!R941</f>
        <v>89388491.868000001</v>
      </c>
      <c r="T941" s="48">
        <f>'[1]BoQ HSYC'!S941</f>
        <v>0</v>
      </c>
      <c r="U941" s="176">
        <f>'[1]BoQ HSYC'!T941</f>
        <v>0</v>
      </c>
      <c r="V941" s="176" t="str">
        <f>'[1]BoQ HSYC'!U941</f>
        <v>BĐG Q2/2026</v>
      </c>
      <c r="W941" s="176" t="str">
        <f>'[1]BoQ HSYC'!V941</f>
        <v>BĐG Q2/2026</v>
      </c>
      <c r="X941" s="44" t="str">
        <f>'[1]BoQ HSYC'!W941</f>
        <v>ME</v>
      </c>
      <c r="Y941" s="44"/>
      <c r="Z941" s="44"/>
      <c r="AA941" s="44"/>
      <c r="AB941" s="2">
        <v>48815.360225271746</v>
      </c>
      <c r="AC941" s="2">
        <v>63459968.292853273</v>
      </c>
      <c r="AD941" s="2">
        <f>+M941</f>
        <v>50933.613600000004</v>
      </c>
      <c r="AE941" s="2">
        <f>+AD941*14%</f>
        <v>7130.7059040000013</v>
      </c>
      <c r="AF941" s="155">
        <f>+AD941*35%</f>
        <v>17826.764760000002</v>
      </c>
      <c r="AG941" s="2">
        <f>+AD941*F941</f>
        <v>66213697.680000007</v>
      </c>
      <c r="AH941" s="2">
        <f>+AE941*F941</f>
        <v>9269917.6752000023</v>
      </c>
      <c r="AI941" s="2">
        <f>+AF941*F941</f>
        <v>23174794.188000001</v>
      </c>
      <c r="AJ941" s="2">
        <f>SUM(AG941:AI941)</f>
        <v>98658409.543200016</v>
      </c>
      <c r="AK941" s="2">
        <f>+AD941*G941</f>
        <v>66213697.680000007</v>
      </c>
      <c r="AL941" s="2">
        <f>+AE941*G941</f>
        <v>9269917.6752000023</v>
      </c>
      <c r="AM941" s="2">
        <f>+AF941*G941</f>
        <v>23174794.188000001</v>
      </c>
      <c r="AN941" s="155">
        <f>SUM(AK941:AM941)</f>
        <v>98658409.543200016</v>
      </c>
      <c r="AQ941" s="145" t="s">
        <v>525</v>
      </c>
      <c r="AU941" s="8"/>
      <c r="AV941" s="8"/>
      <c r="AW941" s="2">
        <f>'[2]BoQ HSYC-Đạt'!AT941</f>
        <v>52461.622008000006</v>
      </c>
      <c r="AX941" s="8">
        <f>F941*AW941</f>
        <v>68200108.610400006</v>
      </c>
      <c r="AY941" s="8">
        <f>IF(AQ941="CT",7%,5%)*AX941</f>
        <v>4774007.6027280008</v>
      </c>
      <c r="AZ941" s="8">
        <f>AX941*2%</f>
        <v>1364002.1722080002</v>
      </c>
      <c r="BA941" s="8">
        <f>IF(BB941&gt;0,0,AX941*5%)</f>
        <v>3410005.4305200004</v>
      </c>
      <c r="BB941" s="8"/>
      <c r="BC941" s="8">
        <f>+AX941+AY941+AZ941+BA941+BB941</f>
        <v>77748123.815855995</v>
      </c>
      <c r="BD941" s="8">
        <f>AX941-AT941</f>
        <v>68200108.610400006</v>
      </c>
      <c r="BE941" s="2"/>
      <c r="BH941" s="2"/>
    </row>
    <row r="942" spans="1:60" ht="17" hidden="1" outlineLevel="1" x14ac:dyDescent="0.2">
      <c r="A942" s="1" t="s">
        <v>237</v>
      </c>
      <c r="B942" s="82">
        <v>37</v>
      </c>
      <c r="C942" s="144" t="s">
        <v>629</v>
      </c>
      <c r="D942" s="144"/>
      <c r="E942" s="82" t="s">
        <v>129</v>
      </c>
      <c r="F942" s="143">
        <v>3892</v>
      </c>
      <c r="G942" s="142">
        <f>'[1]BoQ HSYC'!F942</f>
        <v>3892</v>
      </c>
      <c r="H942" s="245">
        <f>'[1]BoQ HSYC'!G942</f>
        <v>0</v>
      </c>
      <c r="I942" s="245">
        <f>'[1]BoQ HSYC'!H942</f>
        <v>0</v>
      </c>
      <c r="J942" s="245">
        <f>'[1]BoQ HSYC'!I942</f>
        <v>0</v>
      </c>
      <c r="K942" s="48">
        <f>'[1]BoQ HSYC'!J942</f>
        <v>11863.987200000001</v>
      </c>
      <c r="L942" s="47">
        <f>'[1]BoQ HSYC'!K942</f>
        <v>5138.6399999999994</v>
      </c>
      <c r="M942" s="47">
        <f>'[1]BoQ HSYC'!L942</f>
        <v>17002.627200000003</v>
      </c>
      <c r="N942" s="183">
        <f>'[1]BoQ HSYC'!M942</f>
        <v>4152.39552</v>
      </c>
      <c r="O942" s="183">
        <f>'[1]BoQ HSYC'!N942</f>
        <v>1798.5239999999997</v>
      </c>
      <c r="P942" s="83">
        <f>'[1]BoQ HSYC'!O942</f>
        <v>5950.9195199999995</v>
      </c>
      <c r="Q942" s="47">
        <f>'[1]BoQ HSYC'!P942</f>
        <v>66174225.062400013</v>
      </c>
      <c r="R942" s="132">
        <f>'[1]BoQ HSYC'!Q942</f>
        <v>23160978.771839999</v>
      </c>
      <c r="S942" s="83">
        <f>'[1]BoQ HSYC'!R942</f>
        <v>89335203.834240019</v>
      </c>
      <c r="T942" s="48">
        <f>'[1]BoQ HSYC'!S942</f>
        <v>0</v>
      </c>
      <c r="U942" s="176">
        <f>'[1]BoQ HSYC'!T942</f>
        <v>0</v>
      </c>
      <c r="V942" s="176" t="str">
        <f>'[1]BoQ HSYC'!U942</f>
        <v>BĐG Q2/2026</v>
      </c>
      <c r="W942" s="176" t="str">
        <f>'[1]BoQ HSYC'!V942</f>
        <v>BĐG Q2/2026</v>
      </c>
      <c r="X942" s="44" t="str">
        <f>'[1]BoQ HSYC'!W942</f>
        <v>ME</v>
      </c>
      <c r="Y942" s="44"/>
      <c r="Z942" s="44"/>
      <c r="AA942" s="44"/>
      <c r="AB942" s="2">
        <v>20344.23503962575</v>
      </c>
      <c r="AC942" s="2">
        <v>79179762.774223417</v>
      </c>
      <c r="AD942" s="2">
        <f>+M942</f>
        <v>17002.627200000003</v>
      </c>
      <c r="AE942" s="2">
        <f>+AD942*14%</f>
        <v>2380.3678080000004</v>
      </c>
      <c r="AF942" s="155">
        <f>+AD942*35%</f>
        <v>5950.9195200000004</v>
      </c>
      <c r="AG942" s="2">
        <f>+AD942*F942</f>
        <v>66174225.062400013</v>
      </c>
      <c r="AH942" s="2">
        <f>+AE942*F942</f>
        <v>9264391.5087360013</v>
      </c>
      <c r="AI942" s="2">
        <f>+AF942*F942</f>
        <v>23160978.771840002</v>
      </c>
      <c r="AJ942" s="2">
        <f>SUM(AG942:AI942)</f>
        <v>98599595.342976019</v>
      </c>
      <c r="AK942" s="2">
        <f>+AD942*G942</f>
        <v>66174225.062400013</v>
      </c>
      <c r="AL942" s="2">
        <f>+AE942*G942</f>
        <v>9264391.5087360013</v>
      </c>
      <c r="AM942" s="2">
        <f>+AF942*G942</f>
        <v>23160978.771840002</v>
      </c>
      <c r="AN942" s="155">
        <f>SUM(AK942:AM942)</f>
        <v>98599595.342976019</v>
      </c>
      <c r="AQ942" s="145" t="s">
        <v>525</v>
      </c>
      <c r="AU942" s="8"/>
      <c r="AV942" s="8"/>
      <c r="AW942" s="2">
        <f>'[2]BoQ HSYC-Đạt'!AT942</f>
        <v>17512.706016000004</v>
      </c>
      <c r="AX942" s="8">
        <f>F942*AW942</f>
        <v>68159451.814272016</v>
      </c>
      <c r="AY942" s="8">
        <f>IF(AQ942="CT",7%,5%)*AX942</f>
        <v>4771161.626999042</v>
      </c>
      <c r="AZ942" s="8">
        <f>AX942*2%</f>
        <v>1363189.0362854404</v>
      </c>
      <c r="BA942" s="8">
        <f>IF(BB942&gt;0,0,AX942*5%)</f>
        <v>3407972.5907136011</v>
      </c>
      <c r="BB942" s="8"/>
      <c r="BC942" s="8">
        <f>+AX942+AY942+AZ942+BA942+BB942</f>
        <v>77701775.068270102</v>
      </c>
      <c r="BD942" s="8">
        <f>AX942-AT942</f>
        <v>68159451.814272016</v>
      </c>
      <c r="BE942" s="2"/>
      <c r="BH942" s="2"/>
    </row>
    <row r="943" spans="1:60" ht="17" hidden="1" outlineLevel="1" x14ac:dyDescent="0.2">
      <c r="A943" s="1" t="s">
        <v>235</v>
      </c>
      <c r="B943" s="82">
        <v>38</v>
      </c>
      <c r="C943" s="144" t="s">
        <v>628</v>
      </c>
      <c r="D943" s="144"/>
      <c r="E943" s="82" t="s">
        <v>129</v>
      </c>
      <c r="F943" s="143">
        <v>8476</v>
      </c>
      <c r="G943" s="142">
        <f>'[1]BoQ HSYC'!F943</f>
        <v>8476</v>
      </c>
      <c r="H943" s="245">
        <f>'[1]BoQ HSYC'!G943</f>
        <v>0</v>
      </c>
      <c r="I943" s="245">
        <f>'[1]BoQ HSYC'!H943</f>
        <v>0</v>
      </c>
      <c r="J943" s="245">
        <f>'[1]BoQ HSYC'!I943</f>
        <v>0</v>
      </c>
      <c r="K943" s="48">
        <f>'[1]BoQ HSYC'!J943</f>
        <v>7288.1855999999998</v>
      </c>
      <c r="L943" s="47">
        <f>'[1]BoQ HSYC'!K943</f>
        <v>4348.08</v>
      </c>
      <c r="M943" s="47">
        <f>'[1]BoQ HSYC'!L943</f>
        <v>11636.265599999999</v>
      </c>
      <c r="N943" s="183">
        <f>'[1]BoQ HSYC'!M943</f>
        <v>2550.8649599999999</v>
      </c>
      <c r="O943" s="183">
        <f>'[1]BoQ HSYC'!N943</f>
        <v>1521.828</v>
      </c>
      <c r="P943" s="83">
        <f>'[1]BoQ HSYC'!O943</f>
        <v>4072.6929599999999</v>
      </c>
      <c r="Q943" s="47">
        <f>'[1]BoQ HSYC'!P943</f>
        <v>98628987.225599989</v>
      </c>
      <c r="R943" s="132">
        <f>'[1]BoQ HSYC'!Q943</f>
        <v>34520145.528959997</v>
      </c>
      <c r="S943" s="83">
        <f>'[1]BoQ HSYC'!R943</f>
        <v>133149132.75455999</v>
      </c>
      <c r="T943" s="48">
        <f>'[1]BoQ HSYC'!S943</f>
        <v>0</v>
      </c>
      <c r="U943" s="176">
        <f>'[1]BoQ HSYC'!T943</f>
        <v>0</v>
      </c>
      <c r="V943" s="176" t="str">
        <f>'[1]BoQ HSYC'!U943</f>
        <v>BĐG Q2/2026</v>
      </c>
      <c r="W943" s="176" t="str">
        <f>'[1]BoQ HSYC'!V943</f>
        <v>BĐG Q2/2026</v>
      </c>
      <c r="X943" s="44" t="str">
        <f>'[1]BoQ HSYC'!W943</f>
        <v>ME</v>
      </c>
      <c r="Y943" s="44"/>
      <c r="Z943" s="44"/>
      <c r="AA943" s="44"/>
      <c r="AB943" s="2">
        <v>15824.458503315002</v>
      </c>
      <c r="AC943" s="2">
        <v>134128110.27409795</v>
      </c>
      <c r="AD943" s="2">
        <f>+M943</f>
        <v>11636.265599999999</v>
      </c>
      <c r="AE943" s="2">
        <f>+AD943*14%</f>
        <v>1629.077184</v>
      </c>
      <c r="AF943" s="155">
        <f>+AD943*35%</f>
        <v>4072.6929599999994</v>
      </c>
      <c r="AG943" s="2">
        <f>+AD943*F943</f>
        <v>98628987.225599989</v>
      </c>
      <c r="AH943" s="2">
        <f>+AE943*F943</f>
        <v>13808058.211584</v>
      </c>
      <c r="AI943" s="2">
        <f>+AF943*F943</f>
        <v>34520145.528959997</v>
      </c>
      <c r="AJ943" s="2">
        <f>SUM(AG943:AI943)</f>
        <v>146957190.966144</v>
      </c>
      <c r="AK943" s="2">
        <f>+AD943*G943</f>
        <v>98628987.225599989</v>
      </c>
      <c r="AL943" s="2">
        <f>+AE943*G943</f>
        <v>13808058.211584</v>
      </c>
      <c r="AM943" s="2">
        <f>+AF943*G943</f>
        <v>34520145.528959997</v>
      </c>
      <c r="AN943" s="155">
        <f>SUM(AK943:AM943)</f>
        <v>146957190.966144</v>
      </c>
      <c r="AQ943" s="145" t="s">
        <v>525</v>
      </c>
      <c r="AU943" s="8"/>
      <c r="AV943" s="8"/>
      <c r="AW943" s="2">
        <f>'[2]BoQ HSYC-Đạt'!AT943</f>
        <v>11985.353567999999</v>
      </c>
      <c r="AX943" s="8">
        <f>F943*AW943</f>
        <v>101587856.84236799</v>
      </c>
      <c r="AY943" s="8">
        <f>IF(AQ943="CT",7%,5%)*AX943</f>
        <v>7111149.9789657602</v>
      </c>
      <c r="AZ943" s="8">
        <f>AX943*2%</f>
        <v>2031757.1368473598</v>
      </c>
      <c r="BA943" s="8">
        <f>IF(BB943&gt;0,0,AX943*5%)</f>
        <v>5079392.8421184001</v>
      </c>
      <c r="BB943" s="8"/>
      <c r="BC943" s="8">
        <f>+AX943+AY943+AZ943+BA943+BB943</f>
        <v>115810156.80029951</v>
      </c>
      <c r="BD943" s="8">
        <f>AX943-AT943</f>
        <v>101587856.84236799</v>
      </c>
      <c r="BE943" s="2"/>
      <c r="BH943" s="2"/>
    </row>
    <row r="944" spans="1:60" ht="17" hidden="1" outlineLevel="1" x14ac:dyDescent="0.2">
      <c r="A944" s="1" t="s">
        <v>235</v>
      </c>
      <c r="B944" s="82"/>
      <c r="C944" s="144" t="s">
        <v>286</v>
      </c>
      <c r="D944" s="144"/>
      <c r="E944" s="82"/>
      <c r="F944" s="143"/>
      <c r="G944" s="142">
        <f>'[1]BoQ HSYC'!F944</f>
        <v>0</v>
      </c>
      <c r="H944" s="185">
        <f>'[1]BoQ HSYC'!G944</f>
        <v>0</v>
      </c>
      <c r="I944" s="185">
        <f>'[1]BoQ HSYC'!H944</f>
        <v>0</v>
      </c>
      <c r="J944" s="185">
        <f>'[1]BoQ HSYC'!I944</f>
        <v>0</v>
      </c>
      <c r="K944" s="48">
        <f>'[1]BoQ HSYC'!J944</f>
        <v>0</v>
      </c>
      <c r="L944" s="47">
        <f>'[1]BoQ HSYC'!K944</f>
        <v>0</v>
      </c>
      <c r="M944" s="47">
        <f>'[1]BoQ HSYC'!L944</f>
        <v>0</v>
      </c>
      <c r="N944" s="183">
        <f>'[1]BoQ HSYC'!M944</f>
        <v>0</v>
      </c>
      <c r="O944" s="183">
        <f>'[1]BoQ HSYC'!N944</f>
        <v>0</v>
      </c>
      <c r="P944" s="83">
        <f>'[1]BoQ HSYC'!O944</f>
        <v>0</v>
      </c>
      <c r="Q944" s="47">
        <f>'[1]BoQ HSYC'!P944</f>
        <v>0</v>
      </c>
      <c r="R944" s="132">
        <f>'[1]BoQ HSYC'!Q944</f>
        <v>0</v>
      </c>
      <c r="S944" s="83">
        <f>'[1]BoQ HSYC'!R944</f>
        <v>0</v>
      </c>
      <c r="T944" s="48">
        <f>'[1]BoQ HSYC'!S944</f>
        <v>0</v>
      </c>
      <c r="U944" s="132">
        <f>'[1]BoQ HSYC'!T944</f>
        <v>0</v>
      </c>
      <c r="V944" s="132">
        <f>'[1]BoQ HSYC'!U944</f>
        <v>0</v>
      </c>
      <c r="W944" s="132">
        <f>'[1]BoQ HSYC'!V944</f>
        <v>0</v>
      </c>
      <c r="X944" s="44" t="str">
        <f>'[1]BoQ HSYC'!W944</f>
        <v>ME</v>
      </c>
      <c r="Y944" s="44"/>
      <c r="Z944" s="44"/>
      <c r="AA944" s="44"/>
      <c r="AB944" s="2">
        <v>0</v>
      </c>
      <c r="AC944" s="2">
        <v>0</v>
      </c>
      <c r="AD944" s="2">
        <f>+M944</f>
        <v>0</v>
      </c>
      <c r="AE944" s="2">
        <f>+AD944*14%</f>
        <v>0</v>
      </c>
      <c r="AF944" s="155">
        <f>+AD944*35%</f>
        <v>0</v>
      </c>
      <c r="AG944" s="2">
        <f>+AD944*F944</f>
        <v>0</v>
      </c>
      <c r="AH944" s="2">
        <f>+AE944*F944</f>
        <v>0</v>
      </c>
      <c r="AI944" s="2">
        <f>+AF944*F944</f>
        <v>0</v>
      </c>
      <c r="AJ944" s="2">
        <f>SUM(AG944:AI944)</f>
        <v>0</v>
      </c>
      <c r="AK944" s="2">
        <f>+AD944*G944</f>
        <v>0</v>
      </c>
      <c r="AL944" s="2">
        <f>+AE944*G944</f>
        <v>0</v>
      </c>
      <c r="AM944" s="2">
        <f>+AF944*G944</f>
        <v>0</v>
      </c>
      <c r="AN944" s="155">
        <f>SUM(AK944:AM944)</f>
        <v>0</v>
      </c>
      <c r="AQ944" s="145" t="s">
        <v>525</v>
      </c>
      <c r="AU944" s="8"/>
      <c r="AV944" s="8"/>
      <c r="AW944" s="2">
        <f>'[2]BoQ HSYC-Đạt'!AT944</f>
        <v>0</v>
      </c>
      <c r="AX944" s="8">
        <f>F944*AW944</f>
        <v>0</v>
      </c>
      <c r="AY944" s="8">
        <f>IF(AQ944="CT",7%,5%)*AX944</f>
        <v>0</v>
      </c>
      <c r="AZ944" s="8">
        <f>AX944*2%</f>
        <v>0</v>
      </c>
      <c r="BA944" s="8">
        <f>IF(BB944&gt;0,0,AX944*5%)</f>
        <v>0</v>
      </c>
      <c r="BB944" s="8"/>
      <c r="BC944" s="8">
        <f>+AX944+AY944+AZ944+BA944+BB944</f>
        <v>0</v>
      </c>
      <c r="BD944" s="8">
        <f>AX944-AT944</f>
        <v>0</v>
      </c>
      <c r="BE944" s="2"/>
      <c r="BH944" s="2"/>
    </row>
    <row r="945" spans="1:60" ht="34" hidden="1" outlineLevel="1" x14ac:dyDescent="0.2">
      <c r="A945" s="1" t="s">
        <v>1203</v>
      </c>
      <c r="B945" s="82">
        <v>39</v>
      </c>
      <c r="C945" s="144" t="s">
        <v>1202</v>
      </c>
      <c r="D945" s="144"/>
      <c r="E945" s="82" t="s">
        <v>129</v>
      </c>
      <c r="F945" s="143">
        <v>48.5</v>
      </c>
      <c r="G945" s="142">
        <f>'[1]BoQ HSYC'!F945</f>
        <v>48.5</v>
      </c>
      <c r="H945" s="185">
        <f>'[1]BoQ HSYC'!G945</f>
        <v>0</v>
      </c>
      <c r="I945" s="185">
        <f>'[1]BoQ HSYC'!H945</f>
        <v>0</v>
      </c>
      <c r="J945" s="185">
        <f>'[1]BoQ HSYC'!I945</f>
        <v>0</v>
      </c>
      <c r="K945" s="48">
        <f>'[1]BoQ HSYC'!J945</f>
        <v>592060</v>
      </c>
      <c r="L945" s="47">
        <f>'[1]BoQ HSYC'!K945</f>
        <v>20653.379999999997</v>
      </c>
      <c r="M945" s="47">
        <f>'[1]BoQ HSYC'!L945</f>
        <v>612713.38</v>
      </c>
      <c r="N945" s="183">
        <f>'[1]BoQ HSYC'!M945</f>
        <v>0</v>
      </c>
      <c r="O945" s="183">
        <f>'[1]BoQ HSYC'!N945</f>
        <v>7228.6829999999982</v>
      </c>
      <c r="P945" s="83">
        <f>'[1]BoQ HSYC'!O945</f>
        <v>7228.6829999999982</v>
      </c>
      <c r="Q945" s="47">
        <f>'[1]BoQ HSYC'!P945</f>
        <v>29716598.93</v>
      </c>
      <c r="R945" s="132">
        <f>'[1]BoQ HSYC'!Q945</f>
        <v>350591.12549999991</v>
      </c>
      <c r="S945" s="83">
        <f>'[1]BoQ HSYC'!R945</f>
        <v>30067190.055500001</v>
      </c>
      <c r="T945" s="48">
        <f>'[1]BoQ HSYC'!S945</f>
        <v>0</v>
      </c>
      <c r="U945" s="132">
        <f>'[1]BoQ HSYC'!T945</f>
        <v>0</v>
      </c>
      <c r="V945" s="132" t="str">
        <f>'[1]BoQ HSYC'!U945</f>
        <v>VT: NCC, NC:BĐG Q2/2026</v>
      </c>
      <c r="W945" s="132" t="str">
        <f>'[1]BoQ HSYC'!V945</f>
        <v>VT: NCC, NC:BĐG Q2/2026</v>
      </c>
      <c r="X945" s="44" t="str">
        <f>'[1]BoQ HSYC'!W945</f>
        <v>ME</v>
      </c>
      <c r="Y945" s="44"/>
      <c r="Z945" s="44"/>
      <c r="AA945" s="44"/>
      <c r="AB945" s="2">
        <v>550362.80721468746</v>
      </c>
      <c r="AC945" s="2">
        <v>26692596.149912342</v>
      </c>
      <c r="AD945" s="2">
        <f>+M945</f>
        <v>612713.38</v>
      </c>
      <c r="AE945" s="2">
        <f>+AD945*14%</f>
        <v>85779.873200000002</v>
      </c>
      <c r="AF945" s="155">
        <f>+AD945*35%</f>
        <v>214449.68299999999</v>
      </c>
      <c r="AG945" s="2">
        <f>+AD945*F945</f>
        <v>29716598.93</v>
      </c>
      <c r="AH945" s="2">
        <f>+AE945*F945</f>
        <v>4160323.8502000002</v>
      </c>
      <c r="AI945" s="2">
        <f>+AF945*F945</f>
        <v>10400809.625499999</v>
      </c>
      <c r="AJ945" s="2">
        <f>SUM(AG945:AI945)</f>
        <v>44277732.405699998</v>
      </c>
      <c r="AK945" s="2">
        <f>+AD945*G945</f>
        <v>29716598.93</v>
      </c>
      <c r="AL945" s="2">
        <f>+AE945*G945</f>
        <v>4160323.8502000002</v>
      </c>
      <c r="AM945" s="2">
        <f>+AF945*G945</f>
        <v>10400809.625499999</v>
      </c>
      <c r="AN945" s="155">
        <f>SUM(AK945:AM945)</f>
        <v>44277732.405699998</v>
      </c>
      <c r="AQ945" s="145" t="s">
        <v>525</v>
      </c>
      <c r="AU945" s="8"/>
      <c r="AV945" s="8"/>
      <c r="AW945" s="2">
        <f>'[2]BoQ HSYC-Đạt'!AT945</f>
        <v>631094.78139999998</v>
      </c>
      <c r="AX945" s="8">
        <f>F945*AW945</f>
        <v>30608096.8979</v>
      </c>
      <c r="AY945" s="8">
        <f>IF(AQ945="CT",7%,5%)*AX945</f>
        <v>2142566.7828530003</v>
      </c>
      <c r="AZ945" s="8">
        <f>AX945*2%</f>
        <v>612161.93795799999</v>
      </c>
      <c r="BA945" s="8">
        <f>IF(BB945&gt;0,0,AX945*5%)</f>
        <v>1530404.8448950001</v>
      </c>
      <c r="BB945" s="8"/>
      <c r="BC945" s="8">
        <f>+AX945+AY945+AZ945+BA945+BB945</f>
        <v>34893230.463606</v>
      </c>
      <c r="BD945" s="8">
        <f>AX945-AT945</f>
        <v>30608096.8979</v>
      </c>
      <c r="BE945" s="2"/>
      <c r="BH945" s="2"/>
    </row>
    <row r="946" spans="1:60" ht="17" hidden="1" outlineLevel="1" x14ac:dyDescent="0.2">
      <c r="A946" s="1" t="s">
        <v>1187</v>
      </c>
      <c r="B946" s="82">
        <v>40</v>
      </c>
      <c r="C946" s="144" t="s">
        <v>812</v>
      </c>
      <c r="D946" s="144"/>
      <c r="E946" s="82" t="s">
        <v>129</v>
      </c>
      <c r="F946" s="143">
        <v>48.5</v>
      </c>
      <c r="G946" s="142">
        <f>'[1]BoQ HSYC'!F946</f>
        <v>48.5</v>
      </c>
      <c r="H946" s="185">
        <f>'[1]BoQ HSYC'!G946</f>
        <v>0</v>
      </c>
      <c r="I946" s="185">
        <f>'[1]BoQ HSYC'!H946</f>
        <v>0</v>
      </c>
      <c r="J946" s="185">
        <f>'[1]BoQ HSYC'!I946</f>
        <v>0</v>
      </c>
      <c r="K946" s="48">
        <f>'[1]BoQ HSYC'!J946</f>
        <v>214474.17600000001</v>
      </c>
      <c r="L946" s="47">
        <f>'[1]BoQ HSYC'!K946</f>
        <v>14526.539999999999</v>
      </c>
      <c r="M946" s="47">
        <f>'[1]BoQ HSYC'!L946</f>
        <v>229000.71600000001</v>
      </c>
      <c r="N946" s="183">
        <f>'[1]BoQ HSYC'!M946</f>
        <v>75065.961599999995</v>
      </c>
      <c r="O946" s="183">
        <f>'[1]BoQ HSYC'!N946</f>
        <v>5084.2889999999998</v>
      </c>
      <c r="P946" s="83">
        <f>'[1]BoQ HSYC'!O946</f>
        <v>80150.250599999999</v>
      </c>
      <c r="Q946" s="47">
        <f>'[1]BoQ HSYC'!P946</f>
        <v>11106534.726</v>
      </c>
      <c r="R946" s="132">
        <f>'[1]BoQ HSYC'!Q946</f>
        <v>3887287.1540999999</v>
      </c>
      <c r="S946" s="83">
        <f>'[1]BoQ HSYC'!R946</f>
        <v>14993821.880100001</v>
      </c>
      <c r="T946" s="48">
        <f>'[1]BoQ HSYC'!S946</f>
        <v>0</v>
      </c>
      <c r="U946" s="132">
        <f>'[1]BoQ HSYC'!T946</f>
        <v>0</v>
      </c>
      <c r="V946" s="132" t="str">
        <f>'[1]BoQ HSYC'!U946</f>
        <v>BĐG Q2/2026</v>
      </c>
      <c r="W946" s="132" t="str">
        <f>'[1]BoQ HSYC'!V946</f>
        <v>BĐG Q2/2026</v>
      </c>
      <c r="X946" s="44" t="str">
        <f>'[1]BoQ HSYC'!W946</f>
        <v>ME</v>
      </c>
      <c r="Y946" s="44"/>
      <c r="Z946" s="44"/>
      <c r="AA946" s="44"/>
      <c r="AB946" s="2">
        <v>226601.30677857751</v>
      </c>
      <c r="AC946" s="2">
        <v>10990163.378761008</v>
      </c>
      <c r="AD946" s="2">
        <f>+M946</f>
        <v>229000.71600000001</v>
      </c>
      <c r="AE946" s="2">
        <f>+AD946*14%</f>
        <v>32060.100240000003</v>
      </c>
      <c r="AF946" s="155">
        <f>+AD946*35%</f>
        <v>80150.250599999999</v>
      </c>
      <c r="AG946" s="2">
        <f>+AD946*F946</f>
        <v>11106534.726</v>
      </c>
      <c r="AH946" s="2">
        <f>+AE946*F946</f>
        <v>1554914.8616400003</v>
      </c>
      <c r="AI946" s="2">
        <f>+AF946*F946</f>
        <v>3887287.1540999999</v>
      </c>
      <c r="AJ946" s="2">
        <f>SUM(AG946:AI946)</f>
        <v>16548736.74174</v>
      </c>
      <c r="AK946" s="2">
        <f>+AD946*G946</f>
        <v>11106534.726</v>
      </c>
      <c r="AL946" s="2">
        <f>+AE946*G946</f>
        <v>1554914.8616400003</v>
      </c>
      <c r="AM946" s="2">
        <f>+AF946*G946</f>
        <v>3887287.1540999999</v>
      </c>
      <c r="AN946" s="155">
        <f>SUM(AK946:AM946)</f>
        <v>16548736.74174</v>
      </c>
      <c r="AQ946" s="145" t="s">
        <v>525</v>
      </c>
      <c r="AU946" s="8"/>
      <c r="AV946" s="8"/>
      <c r="AW946" s="2">
        <f>'[2]BoQ HSYC-Đạt'!AT946</f>
        <v>235870.73748000001</v>
      </c>
      <c r="AX946" s="8">
        <f>F946*AW946</f>
        <v>11439730.76778</v>
      </c>
      <c r="AY946" s="8">
        <f>IF(AQ946="CT",7%,5%)*AX946</f>
        <v>800781.15374460013</v>
      </c>
      <c r="AZ946" s="8">
        <f>AX946*2%</f>
        <v>228794.61535560002</v>
      </c>
      <c r="BA946" s="8">
        <f>IF(BB946&gt;0,0,AX946*5%)</f>
        <v>571986.53838899999</v>
      </c>
      <c r="BB946" s="8"/>
      <c r="BC946" s="8">
        <f>+AX946+AY946+AZ946+BA946+BB946</f>
        <v>13041293.0752692</v>
      </c>
      <c r="BD946" s="8">
        <f>AX946-AT946</f>
        <v>11439730.76778</v>
      </c>
      <c r="BE946" s="2"/>
      <c r="BH946" s="2"/>
    </row>
    <row r="947" spans="1:60" ht="17" hidden="1" outlineLevel="1" x14ac:dyDescent="0.2">
      <c r="A947" s="1" t="s">
        <v>1201</v>
      </c>
      <c r="B947" s="82">
        <v>41</v>
      </c>
      <c r="C947" s="144" t="s">
        <v>811</v>
      </c>
      <c r="D947" s="144"/>
      <c r="E947" s="82" t="s">
        <v>129</v>
      </c>
      <c r="F947" s="143">
        <v>90.5</v>
      </c>
      <c r="G947" s="142">
        <f>'[1]BoQ HSYC'!F947</f>
        <v>90.5</v>
      </c>
      <c r="H947" s="185">
        <f>'[1]BoQ HSYC'!G947</f>
        <v>0</v>
      </c>
      <c r="I947" s="185">
        <f>'[1]BoQ HSYC'!H947</f>
        <v>0</v>
      </c>
      <c r="J947" s="185">
        <f>'[1]BoQ HSYC'!I947</f>
        <v>0</v>
      </c>
      <c r="K947" s="48">
        <f>'[1]BoQ HSYC'!J947</f>
        <v>156885.4656</v>
      </c>
      <c r="L947" s="47">
        <f>'[1]BoQ HSYC'!K947</f>
        <v>13143.059999999996</v>
      </c>
      <c r="M947" s="47">
        <f>'[1]BoQ HSYC'!L947</f>
        <v>170028.52559999999</v>
      </c>
      <c r="N947" s="183">
        <f>'[1]BoQ HSYC'!M947</f>
        <v>54909.912959999994</v>
      </c>
      <c r="O947" s="183">
        <f>'[1]BoQ HSYC'!N947</f>
        <v>4600.0709999999981</v>
      </c>
      <c r="P947" s="83">
        <f>'[1]BoQ HSYC'!O947</f>
        <v>59509.98395999999</v>
      </c>
      <c r="Q947" s="47">
        <f>'[1]BoQ HSYC'!P947</f>
        <v>15387581.5668</v>
      </c>
      <c r="R947" s="132">
        <f>'[1]BoQ HSYC'!Q947</f>
        <v>5385653.5483799996</v>
      </c>
      <c r="S947" s="83">
        <f>'[1]BoQ HSYC'!R947</f>
        <v>20773235.115180001</v>
      </c>
      <c r="T947" s="48">
        <f>'[1]BoQ HSYC'!S947</f>
        <v>0</v>
      </c>
      <c r="U947" s="132">
        <f>'[1]BoQ HSYC'!T947</f>
        <v>0</v>
      </c>
      <c r="V947" s="132" t="str">
        <f>'[1]BoQ HSYC'!U947</f>
        <v>BĐG Q2/2026</v>
      </c>
      <c r="W947" s="132" t="str">
        <f>'[1]BoQ HSYC'!V947</f>
        <v>BĐG Q2/2026</v>
      </c>
      <c r="X947" s="44" t="str">
        <f>'[1]BoQ HSYC'!W947</f>
        <v>ME</v>
      </c>
      <c r="Y947" s="44"/>
      <c r="Z947" s="44"/>
      <c r="AA947" s="44"/>
      <c r="AB947" s="2">
        <v>169651.32924588752</v>
      </c>
      <c r="AC947" s="2">
        <v>15353445.296752822</v>
      </c>
      <c r="AD947" s="2">
        <f>+M947</f>
        <v>170028.52559999999</v>
      </c>
      <c r="AE947" s="2">
        <f>+AD947*14%</f>
        <v>23803.993584</v>
      </c>
      <c r="AF947" s="155">
        <f>+AD947*35%</f>
        <v>59509.98395999999</v>
      </c>
      <c r="AG947" s="2">
        <f>+AD947*F947</f>
        <v>15387581.5668</v>
      </c>
      <c r="AH947" s="2">
        <f>+AE947*F947</f>
        <v>2154261.4193520001</v>
      </c>
      <c r="AI947" s="2">
        <f>+AF947*F947</f>
        <v>5385653.5483799996</v>
      </c>
      <c r="AJ947" s="2">
        <f>SUM(AG947:AI947)</f>
        <v>22927496.534531999</v>
      </c>
      <c r="AK947" s="2">
        <f>+AD947*G947</f>
        <v>15387581.5668</v>
      </c>
      <c r="AL947" s="2">
        <f>+AE947*G947</f>
        <v>2154261.4193520001</v>
      </c>
      <c r="AM947" s="2">
        <f>+AF947*G947</f>
        <v>5385653.5483799996</v>
      </c>
      <c r="AN947" s="155">
        <f>SUM(AK947:AM947)</f>
        <v>22927496.534531999</v>
      </c>
      <c r="AQ947" s="145" t="s">
        <v>525</v>
      </c>
      <c r="AU947" s="8"/>
      <c r="AV947" s="8"/>
      <c r="AW947" s="2">
        <f>'[2]BoQ HSYC-Đạt'!AT947</f>
        <v>175129.381368</v>
      </c>
      <c r="AX947" s="8">
        <f>F947*AW947</f>
        <v>15849209.013804</v>
      </c>
      <c r="AY947" s="8">
        <f>IF(AQ947="CT",7%,5%)*AX947</f>
        <v>1109444.6309662801</v>
      </c>
      <c r="AZ947" s="8">
        <f>AX947*2%</f>
        <v>316984.18027607998</v>
      </c>
      <c r="BA947" s="8">
        <f>IF(BB947&gt;0,0,AX947*5%)</f>
        <v>792460.45069020009</v>
      </c>
      <c r="BB947" s="8"/>
      <c r="BC947" s="8">
        <f>+AX947+AY947+AZ947+BA947+BB947</f>
        <v>18068098.275736559</v>
      </c>
      <c r="BD947" s="8">
        <f>AX947-AT947</f>
        <v>15849209.013804</v>
      </c>
      <c r="BE947" s="2"/>
      <c r="BH947" s="2"/>
    </row>
    <row r="948" spans="1:60" ht="17" hidden="1" outlineLevel="1" x14ac:dyDescent="0.2">
      <c r="A948" s="1" t="s">
        <v>1201</v>
      </c>
      <c r="B948" s="82">
        <v>42</v>
      </c>
      <c r="C948" s="144" t="s">
        <v>632</v>
      </c>
      <c r="D948" s="144"/>
      <c r="E948" s="82" t="s">
        <v>129</v>
      </c>
      <c r="F948" s="143">
        <v>85</v>
      </c>
      <c r="G948" s="142">
        <f>'[1]BoQ HSYC'!F948</f>
        <v>85</v>
      </c>
      <c r="H948" s="185">
        <f>'[1]BoQ HSYC'!G948</f>
        <v>0</v>
      </c>
      <c r="I948" s="185">
        <f>'[1]BoQ HSYC'!H948</f>
        <v>0</v>
      </c>
      <c r="J948" s="185">
        <f>'[1]BoQ HSYC'!I948</f>
        <v>0</v>
      </c>
      <c r="K948" s="48">
        <f>'[1]BoQ HSYC'!J948</f>
        <v>113482.4256</v>
      </c>
      <c r="L948" s="47">
        <f>'[1]BoQ HSYC'!K948</f>
        <v>10672.560000000001</v>
      </c>
      <c r="M948" s="47">
        <f>'[1]BoQ HSYC'!L948</f>
        <v>124154.9856</v>
      </c>
      <c r="N948" s="183">
        <f>'[1]BoQ HSYC'!M948</f>
        <v>39718.848959999996</v>
      </c>
      <c r="O948" s="183">
        <f>'[1]BoQ HSYC'!N948</f>
        <v>3735.3960000000002</v>
      </c>
      <c r="P948" s="83">
        <f>'[1]BoQ HSYC'!O948</f>
        <v>43454.244959999996</v>
      </c>
      <c r="Q948" s="47">
        <f>'[1]BoQ HSYC'!P948</f>
        <v>10553173.776000001</v>
      </c>
      <c r="R948" s="132">
        <f>'[1]BoQ HSYC'!Q948</f>
        <v>3693610.8215999999</v>
      </c>
      <c r="S948" s="83">
        <f>'[1]BoQ HSYC'!R948</f>
        <v>14246784.5976</v>
      </c>
      <c r="T948" s="48">
        <f>'[1]BoQ HSYC'!S948</f>
        <v>0</v>
      </c>
      <c r="U948" s="132">
        <f>'[1]BoQ HSYC'!T948</f>
        <v>0</v>
      </c>
      <c r="V948" s="132" t="str">
        <f>'[1]BoQ HSYC'!U948</f>
        <v>BĐG Q2/2026</v>
      </c>
      <c r="W948" s="132" t="str">
        <f>'[1]BoQ HSYC'!V948</f>
        <v>BĐG Q2/2026</v>
      </c>
      <c r="X948" s="44" t="str">
        <f>'[1]BoQ HSYC'!W948</f>
        <v>ME</v>
      </c>
      <c r="Y948" s="44"/>
      <c r="Z948" s="44"/>
      <c r="AA948" s="44"/>
      <c r="AB948" s="2">
        <v>124779.27324089699</v>
      </c>
      <c r="AC948" s="2">
        <v>10606238.225476244</v>
      </c>
      <c r="AD948" s="2">
        <f>+M948</f>
        <v>124154.9856</v>
      </c>
      <c r="AE948" s="2">
        <f>+AD948*14%</f>
        <v>17381.697984000002</v>
      </c>
      <c r="AF948" s="155">
        <f>+AD948*35%</f>
        <v>43454.244959999996</v>
      </c>
      <c r="AG948" s="2">
        <f>+AD948*F948</f>
        <v>10553173.776000001</v>
      </c>
      <c r="AH948" s="2">
        <f>+AE948*F948</f>
        <v>1477444.3286400002</v>
      </c>
      <c r="AI948" s="2">
        <f>+AF948*F948</f>
        <v>3693610.8215999999</v>
      </c>
      <c r="AJ948" s="2">
        <f>SUM(AG948:AI948)</f>
        <v>15724228.926240001</v>
      </c>
      <c r="AK948" s="2">
        <f>+AD948*G948</f>
        <v>10553173.776000001</v>
      </c>
      <c r="AL948" s="2">
        <f>+AE948*G948</f>
        <v>1477444.3286400002</v>
      </c>
      <c r="AM948" s="2">
        <f>+AF948*G948</f>
        <v>3693610.8215999999</v>
      </c>
      <c r="AN948" s="155">
        <f>SUM(AK948:AM948)</f>
        <v>15724228.926240001</v>
      </c>
      <c r="AQ948" s="145" t="s">
        <v>525</v>
      </c>
      <c r="AU948" s="8"/>
      <c r="AV948" s="8"/>
      <c r="AW948" s="2">
        <f>'[2]BoQ HSYC-Đạt'!AT948</f>
        <v>127879.63516799999</v>
      </c>
      <c r="AX948" s="8">
        <f>F948*AW948</f>
        <v>10869768.98928</v>
      </c>
      <c r="AY948" s="8">
        <f>IF(AQ948="CT",7%,5%)*AX948</f>
        <v>760883.82924960006</v>
      </c>
      <c r="AZ948" s="8">
        <f>AX948*2%</f>
        <v>217395.3797856</v>
      </c>
      <c r="BA948" s="8">
        <f>IF(BB948&gt;0,0,AX948*5%)</f>
        <v>543488.44946400006</v>
      </c>
      <c r="BB948" s="8"/>
      <c r="BC948" s="8">
        <f>+AX948+AY948+AZ948+BA948+BB948</f>
        <v>12391536.6477792</v>
      </c>
      <c r="BD948" s="8">
        <f>AX948-AT948</f>
        <v>10869768.98928</v>
      </c>
      <c r="BE948" s="2"/>
      <c r="BH948" s="2"/>
    </row>
    <row r="949" spans="1:60" ht="17" hidden="1" outlineLevel="1" x14ac:dyDescent="0.2">
      <c r="A949" s="1" t="s">
        <v>1200</v>
      </c>
      <c r="B949" s="82">
        <v>43</v>
      </c>
      <c r="C949" s="144" t="s">
        <v>810</v>
      </c>
      <c r="D949" s="144"/>
      <c r="E949" s="82" t="s">
        <v>129</v>
      </c>
      <c r="F949" s="143"/>
      <c r="G949" s="142">
        <f>'[1]BoQ HSYC'!F949</f>
        <v>1129</v>
      </c>
      <c r="H949" s="185">
        <f>'[1]BoQ HSYC'!G949</f>
        <v>0</v>
      </c>
      <c r="I949" s="185">
        <f>'[1]BoQ HSYC'!H949</f>
        <v>0</v>
      </c>
      <c r="J949" s="185">
        <f>'[1]BoQ HSYC'!I949</f>
        <v>0</v>
      </c>
      <c r="K949" s="48">
        <f>'[1]BoQ HSYC'!J949</f>
        <v>73094.342400000009</v>
      </c>
      <c r="L949" s="47">
        <f>'[1]BoQ HSYC'!K949</f>
        <v>8893.7999999999993</v>
      </c>
      <c r="M949" s="47">
        <f>'[1]BoQ HSYC'!L949</f>
        <v>81988.142400000012</v>
      </c>
      <c r="N949" s="183">
        <f>'[1]BoQ HSYC'!M949</f>
        <v>25583.019840000001</v>
      </c>
      <c r="O949" s="183">
        <f>'[1]BoQ HSYC'!N949</f>
        <v>3112.8299999999995</v>
      </c>
      <c r="P949" s="83">
        <f>'[1]BoQ HSYC'!O949</f>
        <v>28695.849839999999</v>
      </c>
      <c r="Q949" s="47">
        <f>'[1]BoQ HSYC'!P949</f>
        <v>92564612.769600019</v>
      </c>
      <c r="R949" s="132">
        <f>'[1]BoQ HSYC'!Q949</f>
        <v>32397614.469359998</v>
      </c>
      <c r="S949" s="83">
        <f>'[1]BoQ HSYC'!R949</f>
        <v>124962227.23896001</v>
      </c>
      <c r="T949" s="48">
        <f>'[1]BoQ HSYC'!S949</f>
        <v>0</v>
      </c>
      <c r="U949" s="132">
        <f>'[1]BoQ HSYC'!T949</f>
        <v>0</v>
      </c>
      <c r="V949" s="132" t="str">
        <f>'[1]BoQ HSYC'!U949</f>
        <v>BĐG Q2/2026</v>
      </c>
      <c r="W949" s="132" t="str">
        <f>'[1]BoQ HSYC'!V949</f>
        <v>BĐG Q2/2026</v>
      </c>
      <c r="X949" s="44" t="str">
        <f>'[1]BoQ HSYC'!W949</f>
        <v>ME</v>
      </c>
      <c r="Y949" s="44"/>
      <c r="Z949" s="44"/>
      <c r="AA949" s="44"/>
      <c r="AB949" s="2">
        <v>84975.099064729497</v>
      </c>
      <c r="AC949" s="2">
        <v>0</v>
      </c>
      <c r="AD949" s="2">
        <f>+M949</f>
        <v>81988.142400000012</v>
      </c>
      <c r="AE949" s="2">
        <f>+AD949*14%</f>
        <v>11478.339936000002</v>
      </c>
      <c r="AF949" s="155">
        <f>+AD949*35%</f>
        <v>28695.849840000003</v>
      </c>
      <c r="AG949" s="2">
        <f>+AD949*F949</f>
        <v>0</v>
      </c>
      <c r="AH949" s="2">
        <f>+AE949*F949</f>
        <v>0</v>
      </c>
      <c r="AI949" s="2">
        <f>+AF949*F949</f>
        <v>0</v>
      </c>
      <c r="AJ949" s="2">
        <f>SUM(AG949:AI949)</f>
        <v>0</v>
      </c>
      <c r="AK949" s="2">
        <f>+AD949*G949</f>
        <v>92564612.769600019</v>
      </c>
      <c r="AL949" s="2">
        <f>+AE949*G949</f>
        <v>12959045.787744002</v>
      </c>
      <c r="AM949" s="2">
        <f>+AF949*G949</f>
        <v>32397614.469360001</v>
      </c>
      <c r="AN949" s="155">
        <f>SUM(AK949:AM949)</f>
        <v>137921273.02670401</v>
      </c>
      <c r="AQ949" s="145" t="s">
        <v>525</v>
      </c>
      <c r="AU949" s="8"/>
      <c r="AV949" s="8"/>
      <c r="AW949" s="2">
        <f>'[2]BoQ HSYC-Đạt'!AT949</f>
        <v>84447.786672000017</v>
      </c>
      <c r="AX949" s="8">
        <f>F949*AW949</f>
        <v>0</v>
      </c>
      <c r="AY949" s="8">
        <f>IF(AQ949="CT",7%,5%)*AX949</f>
        <v>0</v>
      </c>
      <c r="AZ949" s="8">
        <f>AX949*2%</f>
        <v>0</v>
      </c>
      <c r="BA949" s="8">
        <f>IF(BB949&gt;0,0,AX949*5%)</f>
        <v>0</v>
      </c>
      <c r="BB949" s="8"/>
      <c r="BC949" s="8">
        <f>+AX949+AY949+AZ949+BA949+BB949</f>
        <v>0</v>
      </c>
      <c r="BD949" s="8">
        <f>AX949-AT949</f>
        <v>0</v>
      </c>
      <c r="BE949" s="2"/>
      <c r="BH949" s="2"/>
    </row>
    <row r="950" spans="1:60" ht="17" hidden="1" outlineLevel="1" x14ac:dyDescent="0.2">
      <c r="A950" s="1" t="s">
        <v>1200</v>
      </c>
      <c r="B950" s="82">
        <v>44</v>
      </c>
      <c r="C950" s="144" t="s">
        <v>631</v>
      </c>
      <c r="D950" s="144"/>
      <c r="E950" s="82" t="s">
        <v>129</v>
      </c>
      <c r="F950" s="143">
        <v>60</v>
      </c>
      <c r="G950" s="142">
        <f>'[1]BoQ HSYC'!F950</f>
        <v>60</v>
      </c>
      <c r="H950" s="185">
        <f>'[1]BoQ HSYC'!G950</f>
        <v>0</v>
      </c>
      <c r="I950" s="185">
        <f>'[1]BoQ HSYC'!H950</f>
        <v>0</v>
      </c>
      <c r="J950" s="185">
        <f>'[1]BoQ HSYC'!I950</f>
        <v>0</v>
      </c>
      <c r="K950" s="48">
        <f>'[1]BoQ HSYC'!J950</f>
        <v>46798.905600000006</v>
      </c>
      <c r="L950" s="47">
        <f>'[1]BoQ HSYC'!K950</f>
        <v>7411.5</v>
      </c>
      <c r="M950" s="47">
        <f>'[1]BoQ HSYC'!L950</f>
        <v>54210.405600000006</v>
      </c>
      <c r="N950" s="183">
        <f>'[1]BoQ HSYC'!M950</f>
        <v>16379.616960000001</v>
      </c>
      <c r="O950" s="183">
        <f>'[1]BoQ HSYC'!N950</f>
        <v>2594.0249999999996</v>
      </c>
      <c r="P950" s="83">
        <f>'[1]BoQ HSYC'!O950</f>
        <v>18973.641960000001</v>
      </c>
      <c r="Q950" s="47">
        <f>'[1]BoQ HSYC'!P950</f>
        <v>3252624.3360000001</v>
      </c>
      <c r="R950" s="132">
        <f>'[1]BoQ HSYC'!Q950</f>
        <v>1138418.5176000001</v>
      </c>
      <c r="S950" s="83">
        <f>'[1]BoQ HSYC'!R950</f>
        <v>4391042.8536</v>
      </c>
      <c r="T950" s="48">
        <f>'[1]BoQ HSYC'!S950</f>
        <v>0</v>
      </c>
      <c r="U950" s="132">
        <f>'[1]BoQ HSYC'!T950</f>
        <v>0</v>
      </c>
      <c r="V950" s="132" t="str">
        <f>'[1]BoQ HSYC'!U950</f>
        <v>BĐG Q2/2026</v>
      </c>
      <c r="W950" s="132" t="str">
        <f>'[1]BoQ HSYC'!V950</f>
        <v>BĐG Q2/2026</v>
      </c>
      <c r="X950" s="44" t="str">
        <f>'[1]BoQ HSYC'!W950</f>
        <v>ME</v>
      </c>
      <c r="Y950" s="44"/>
      <c r="Z950" s="44"/>
      <c r="AA950" s="44"/>
      <c r="AB950" s="2">
        <v>56117.249833903501</v>
      </c>
      <c r="AC950" s="2">
        <v>3367034.99003421</v>
      </c>
      <c r="AD950" s="2">
        <f>+M950</f>
        <v>54210.405600000006</v>
      </c>
      <c r="AE950" s="2">
        <f>+AD950*14%</f>
        <v>7589.4567840000018</v>
      </c>
      <c r="AF950" s="155">
        <f>+AD950*35%</f>
        <v>18973.641960000001</v>
      </c>
      <c r="AG950" s="2">
        <f>+AD950*F950</f>
        <v>3252624.3360000001</v>
      </c>
      <c r="AH950" s="2">
        <f>+AE950*F950</f>
        <v>455367.40704000008</v>
      </c>
      <c r="AI950" s="2">
        <f>+AF950*F950</f>
        <v>1138418.5176000001</v>
      </c>
      <c r="AJ950" s="2">
        <f>SUM(AG950:AI950)</f>
        <v>4846410.26064</v>
      </c>
      <c r="AK950" s="2">
        <f>+AD950*G950</f>
        <v>3252624.3360000001</v>
      </c>
      <c r="AL950" s="2">
        <f>+AE950*G950</f>
        <v>455367.40704000008</v>
      </c>
      <c r="AM950" s="2">
        <f>+AF950*G950</f>
        <v>1138418.5176000001</v>
      </c>
      <c r="AN950" s="155">
        <f>SUM(AK950:AM950)</f>
        <v>4846410.26064</v>
      </c>
      <c r="AQ950" s="145" t="s">
        <v>525</v>
      </c>
      <c r="AU950" s="8"/>
      <c r="AV950" s="8"/>
      <c r="AW950" s="2">
        <f>'[2]BoQ HSYC-Đạt'!AT950</f>
        <v>55836.717768000002</v>
      </c>
      <c r="AX950" s="8">
        <f>F950*AW950</f>
        <v>3350203.0660800003</v>
      </c>
      <c r="AY950" s="8">
        <f>IF(AQ950="CT",7%,5%)*AX950</f>
        <v>234514.21462560003</v>
      </c>
      <c r="AZ950" s="8">
        <f>AX950*2%</f>
        <v>67004.061321600006</v>
      </c>
      <c r="BA950" s="8">
        <f>IF(BB950&gt;0,0,AX950*5%)</f>
        <v>167510.15330400004</v>
      </c>
      <c r="BB950" s="8"/>
      <c r="BC950" s="8">
        <f>+AX950+AY950+AZ950+BA950+BB950</f>
        <v>3819231.4953311998</v>
      </c>
      <c r="BD950" s="8">
        <f>AX950-AT950</f>
        <v>3350203.0660800003</v>
      </c>
      <c r="BE950" s="2"/>
      <c r="BH950" s="2"/>
    </row>
    <row r="951" spans="1:60" ht="17" hidden="1" outlineLevel="1" x14ac:dyDescent="0.2">
      <c r="A951" s="1" t="s">
        <v>1199</v>
      </c>
      <c r="B951" s="82">
        <v>45</v>
      </c>
      <c r="C951" s="144" t="s">
        <v>630</v>
      </c>
      <c r="D951" s="144"/>
      <c r="E951" s="82" t="s">
        <v>129</v>
      </c>
      <c r="F951" s="143">
        <v>16</v>
      </c>
      <c r="G951" s="142">
        <f>'[1]BoQ HSYC'!F951</f>
        <v>16</v>
      </c>
      <c r="H951" s="185">
        <f>'[1]BoQ HSYC'!G951</f>
        <v>0</v>
      </c>
      <c r="I951" s="185">
        <f>'[1]BoQ HSYC'!H951</f>
        <v>0</v>
      </c>
      <c r="J951" s="185">
        <f>'[1]BoQ HSYC'!I951</f>
        <v>0</v>
      </c>
      <c r="K951" s="48">
        <f>'[1]BoQ HSYC'!J951</f>
        <v>28746.374400000001</v>
      </c>
      <c r="L951" s="47">
        <f>'[1]BoQ HSYC'!K951</f>
        <v>6670</v>
      </c>
      <c r="M951" s="47">
        <f>'[1]BoQ HSYC'!L951</f>
        <v>35416.374400000001</v>
      </c>
      <c r="N951" s="183">
        <f>'[1]BoQ HSYC'!M951</f>
        <v>10061.231039999999</v>
      </c>
      <c r="O951" s="183">
        <f>'[1]BoQ HSYC'!N951</f>
        <v>2334.5</v>
      </c>
      <c r="P951" s="83">
        <f>'[1]BoQ HSYC'!O951</f>
        <v>12395.731039999999</v>
      </c>
      <c r="Q951" s="47">
        <f>'[1]BoQ HSYC'!P951</f>
        <v>566661.99040000001</v>
      </c>
      <c r="R951" s="132">
        <f>'[1]BoQ HSYC'!Q951</f>
        <v>198331.69663999998</v>
      </c>
      <c r="S951" s="83">
        <f>'[1]BoQ HSYC'!R951</f>
        <v>764993.68703999999</v>
      </c>
      <c r="T951" s="48">
        <f>'[1]BoQ HSYC'!S951</f>
        <v>0</v>
      </c>
      <c r="U951" s="132">
        <f>'[1]BoQ HSYC'!T951</f>
        <v>0</v>
      </c>
      <c r="V951" s="132" t="str">
        <f>'[1]BoQ HSYC'!U951</f>
        <v>BĐG Q2/2026</v>
      </c>
      <c r="W951" s="132" t="str">
        <f>'[1]BoQ HSYC'!V951</f>
        <v>BĐG Q2/2026</v>
      </c>
      <c r="X951" s="44" t="str">
        <f>'[1]BoQ HSYC'!W951</f>
        <v>ME</v>
      </c>
      <c r="Y951" s="44"/>
      <c r="Z951" s="44"/>
      <c r="AA951" s="44"/>
      <c r="AB951" s="2">
        <v>37681.468628388757</v>
      </c>
      <c r="AC951" s="2">
        <v>602903.49805422011</v>
      </c>
      <c r="AD951" s="2">
        <f>+M951</f>
        <v>35416.374400000001</v>
      </c>
      <c r="AE951" s="2">
        <f>+AD951*14%</f>
        <v>4958.2924160000002</v>
      </c>
      <c r="AF951" s="155">
        <f>+AD951*35%</f>
        <v>12395.731039999999</v>
      </c>
      <c r="AG951" s="2">
        <f>+AD951*F951</f>
        <v>566661.99040000001</v>
      </c>
      <c r="AH951" s="2">
        <f>+AE951*F951</f>
        <v>79332.678656000004</v>
      </c>
      <c r="AI951" s="2">
        <f>+AF951*F951</f>
        <v>198331.69663999998</v>
      </c>
      <c r="AJ951" s="2">
        <f>SUM(AG951:AI951)</f>
        <v>844326.36569599994</v>
      </c>
      <c r="AK951" s="2">
        <f>+AD951*G951</f>
        <v>566661.99040000001</v>
      </c>
      <c r="AL951" s="2">
        <f>+AE951*G951</f>
        <v>79332.678656000004</v>
      </c>
      <c r="AM951" s="2">
        <f>+AF951*G951</f>
        <v>198331.69663999998</v>
      </c>
      <c r="AN951" s="155">
        <f>SUM(AK951:AM951)</f>
        <v>844326.36569599994</v>
      </c>
      <c r="AQ951" s="145" t="s">
        <v>525</v>
      </c>
      <c r="AU951" s="8"/>
      <c r="AV951" s="8"/>
      <c r="AW951" s="2">
        <f>'[2]BoQ HSYC-Đạt'!AT951</f>
        <v>36478.865632000001</v>
      </c>
      <c r="AX951" s="8">
        <f>F951*AW951</f>
        <v>583661.85011200001</v>
      </c>
      <c r="AY951" s="8">
        <f>IF(AQ951="CT",7%,5%)*AX951</f>
        <v>40856.329507840004</v>
      </c>
      <c r="AZ951" s="8">
        <f>AX951*2%</f>
        <v>11673.237002240001</v>
      </c>
      <c r="BA951" s="8">
        <f>IF(BB951&gt;0,0,AX951*5%)</f>
        <v>29183.092505600001</v>
      </c>
      <c r="BB951" s="8"/>
      <c r="BC951" s="8">
        <f>+AX951+AY951+AZ951+BA951+BB951</f>
        <v>665374.50912767998</v>
      </c>
      <c r="BD951" s="8">
        <f>AX951-AT951</f>
        <v>583661.85011200001</v>
      </c>
      <c r="BE951" s="2"/>
      <c r="BH951" s="2"/>
    </row>
    <row r="952" spans="1:60" ht="17" hidden="1" outlineLevel="1" x14ac:dyDescent="0.2">
      <c r="A952" s="1" t="s">
        <v>1198</v>
      </c>
      <c r="B952" s="82">
        <v>46</v>
      </c>
      <c r="C952" s="144" t="s">
        <v>809</v>
      </c>
      <c r="D952" s="144"/>
      <c r="E952" s="82" t="s">
        <v>129</v>
      </c>
      <c r="F952" s="143">
        <v>1300</v>
      </c>
      <c r="G952" s="142">
        <f>'[1]BoQ HSYC'!F952</f>
        <v>1300</v>
      </c>
      <c r="H952" s="245">
        <f>'[1]BoQ HSYC'!G952</f>
        <v>0</v>
      </c>
      <c r="I952" s="245">
        <f>'[1]BoQ HSYC'!H952</f>
        <v>0</v>
      </c>
      <c r="J952" s="245">
        <f>'[1]BoQ HSYC'!I952</f>
        <v>0</v>
      </c>
      <c r="K952" s="48">
        <f>'[1]BoQ HSYC'!J952</f>
        <v>19685.836800000001</v>
      </c>
      <c r="L952" s="47">
        <f>'[1]BoQ HSYC'!K952</f>
        <v>5780.97</v>
      </c>
      <c r="M952" s="47">
        <f>'[1]BoQ HSYC'!L952</f>
        <v>25466.806800000002</v>
      </c>
      <c r="N952" s="183">
        <f>'[1]BoQ HSYC'!M952</f>
        <v>6890.04288</v>
      </c>
      <c r="O952" s="183">
        <f>'[1]BoQ HSYC'!N952</f>
        <v>2023.3395</v>
      </c>
      <c r="P952" s="83">
        <f>'[1]BoQ HSYC'!O952</f>
        <v>8913.3823799999991</v>
      </c>
      <c r="Q952" s="47">
        <f>'[1]BoQ HSYC'!P952</f>
        <v>33106848.840000004</v>
      </c>
      <c r="R952" s="132">
        <f>'[1]BoQ HSYC'!Q952</f>
        <v>11587397.093999999</v>
      </c>
      <c r="S952" s="83">
        <f>'[1]BoQ HSYC'!R952</f>
        <v>44694245.934</v>
      </c>
      <c r="T952" s="48">
        <f>'[1]BoQ HSYC'!S952</f>
        <v>0</v>
      </c>
      <c r="U952" s="176">
        <f>'[1]BoQ HSYC'!T952</f>
        <v>0</v>
      </c>
      <c r="V952" s="176" t="str">
        <f>'[1]BoQ HSYC'!U952</f>
        <v>BĐG Q2/2026</v>
      </c>
      <c r="W952" s="176" t="str">
        <f>'[1]BoQ HSYC'!V952</f>
        <v>BĐG Q2/2026</v>
      </c>
      <c r="X952" s="44" t="str">
        <f>'[1]BoQ HSYC'!W952</f>
        <v>ME</v>
      </c>
      <c r="Y952" s="44"/>
      <c r="Z952" s="44"/>
      <c r="AA952" s="44"/>
      <c r="AB952" s="2">
        <v>28890.443777126246</v>
      </c>
      <c r="AC952" s="2">
        <v>37557576.91026412</v>
      </c>
      <c r="AD952" s="2">
        <f>+M952</f>
        <v>25466.806800000002</v>
      </c>
      <c r="AE952" s="2">
        <f>+AD952*14%</f>
        <v>3565.3529520000006</v>
      </c>
      <c r="AF952" s="155">
        <f>+AD952*35%</f>
        <v>8913.3823800000009</v>
      </c>
      <c r="AG952" s="2">
        <f>+AD952*F952</f>
        <v>33106848.840000004</v>
      </c>
      <c r="AH952" s="2">
        <f>+AE952*F952</f>
        <v>4634958.8376000011</v>
      </c>
      <c r="AI952" s="2">
        <f>+AF952*F952</f>
        <v>11587397.094000001</v>
      </c>
      <c r="AJ952" s="2">
        <f>SUM(AG952:AI952)</f>
        <v>49329204.771600008</v>
      </c>
      <c r="AK952" s="2">
        <f>+AD952*G952</f>
        <v>33106848.840000004</v>
      </c>
      <c r="AL952" s="2">
        <f>+AE952*G952</f>
        <v>4634958.8376000011</v>
      </c>
      <c r="AM952" s="2">
        <f>+AF952*G952</f>
        <v>11587397.094000001</v>
      </c>
      <c r="AN952" s="155">
        <f>SUM(AK952:AM952)</f>
        <v>49329204.771600008</v>
      </c>
      <c r="AQ952" s="145" t="s">
        <v>525</v>
      </c>
      <c r="AU952" s="8"/>
      <c r="AV952" s="8"/>
      <c r="AW952" s="2">
        <f>'[2]BoQ HSYC-Đạt'!AT952</f>
        <v>26230.811004000003</v>
      </c>
      <c r="AX952" s="8">
        <f>F952*AW952</f>
        <v>34100054.305200003</v>
      </c>
      <c r="AY952" s="8">
        <f>IF(AQ952="CT",7%,5%)*AX952</f>
        <v>2387003.8013640004</v>
      </c>
      <c r="AZ952" s="8">
        <f>AX952*2%</f>
        <v>682001.0861040001</v>
      </c>
      <c r="BA952" s="8">
        <f>IF(BB952&gt;0,0,AX952*5%)</f>
        <v>1705002.7152600002</v>
      </c>
      <c r="BB952" s="8"/>
      <c r="BC952" s="8">
        <f>+AX952+AY952+AZ952+BA952+BB952</f>
        <v>38874061.907927997</v>
      </c>
      <c r="BD952" s="8">
        <f>AX952-AT952</f>
        <v>34100054.305200003</v>
      </c>
      <c r="BE952" s="2"/>
      <c r="BH952" s="2"/>
    </row>
    <row r="953" spans="1:60" ht="17" hidden="1" outlineLevel="1" x14ac:dyDescent="0.2">
      <c r="A953" s="1" t="s">
        <v>1198</v>
      </c>
      <c r="B953" s="82">
        <v>47</v>
      </c>
      <c r="C953" s="144" t="s">
        <v>629</v>
      </c>
      <c r="D953" s="144"/>
      <c r="E953" s="82" t="s">
        <v>129</v>
      </c>
      <c r="F953" s="143">
        <v>1962</v>
      </c>
      <c r="G953" s="142">
        <f>'[1]BoQ HSYC'!F953</f>
        <v>1962</v>
      </c>
      <c r="H953" s="245">
        <f>'[1]BoQ HSYC'!G953</f>
        <v>0</v>
      </c>
      <c r="I953" s="245">
        <f>'[1]BoQ HSYC'!H953</f>
        <v>0</v>
      </c>
      <c r="J953" s="245">
        <f>'[1]BoQ HSYC'!I953</f>
        <v>0</v>
      </c>
      <c r="K953" s="48">
        <f>'[1]BoQ HSYC'!J953</f>
        <v>11863.987200000001</v>
      </c>
      <c r="L953" s="47">
        <f>'[1]BoQ HSYC'!K953</f>
        <v>5138.6399999999994</v>
      </c>
      <c r="M953" s="47">
        <f>'[1]BoQ HSYC'!L953</f>
        <v>17002.627200000003</v>
      </c>
      <c r="N953" s="183">
        <f>'[1]BoQ HSYC'!M953</f>
        <v>4152.39552</v>
      </c>
      <c r="O953" s="183">
        <f>'[1]BoQ HSYC'!N953</f>
        <v>1798.5239999999997</v>
      </c>
      <c r="P953" s="83">
        <f>'[1]BoQ HSYC'!O953</f>
        <v>5950.9195199999995</v>
      </c>
      <c r="Q953" s="47">
        <f>'[1]BoQ HSYC'!P953</f>
        <v>33359154.566400006</v>
      </c>
      <c r="R953" s="132">
        <f>'[1]BoQ HSYC'!Q953</f>
        <v>11675704.098239999</v>
      </c>
      <c r="S953" s="83">
        <f>'[1]BoQ HSYC'!R953</f>
        <v>45034858.664640009</v>
      </c>
      <c r="T953" s="48">
        <f>'[1]BoQ HSYC'!S953</f>
        <v>0</v>
      </c>
      <c r="U953" s="176">
        <f>'[1]BoQ HSYC'!T953</f>
        <v>0</v>
      </c>
      <c r="V953" s="176" t="str">
        <f>'[1]BoQ HSYC'!U953</f>
        <v>BĐG Q2/2026</v>
      </c>
      <c r="W953" s="176" t="str">
        <f>'[1]BoQ HSYC'!V953</f>
        <v>BĐG Q2/2026</v>
      </c>
      <c r="X953" s="44" t="str">
        <f>'[1]BoQ HSYC'!W953</f>
        <v>ME</v>
      </c>
      <c r="Y953" s="44"/>
      <c r="Z953" s="44"/>
      <c r="AA953" s="44"/>
      <c r="AB953" s="2">
        <v>20344.23503962575</v>
      </c>
      <c r="AC953" s="2">
        <v>39915389.147745721</v>
      </c>
      <c r="AD953" s="2">
        <f>+M953</f>
        <v>17002.627200000003</v>
      </c>
      <c r="AE953" s="2">
        <f>+AD953*14%</f>
        <v>2380.3678080000004</v>
      </c>
      <c r="AF953" s="155">
        <f>+AD953*35%</f>
        <v>5950.9195200000004</v>
      </c>
      <c r="AG953" s="2">
        <f>+AD953*F953</f>
        <v>33359154.566400006</v>
      </c>
      <c r="AH953" s="2">
        <f>+AE953*F953</f>
        <v>4670281.6392960008</v>
      </c>
      <c r="AI953" s="2">
        <f>+AF953*F953</f>
        <v>11675704.098240001</v>
      </c>
      <c r="AJ953" s="2">
        <f>SUM(AG953:AI953)</f>
        <v>49705140.303936012</v>
      </c>
      <c r="AK953" s="2">
        <f>+AD953*G953</f>
        <v>33359154.566400006</v>
      </c>
      <c r="AL953" s="2">
        <f>+AE953*G953</f>
        <v>4670281.6392960008</v>
      </c>
      <c r="AM953" s="2">
        <f>+AF953*G953</f>
        <v>11675704.098240001</v>
      </c>
      <c r="AN953" s="155">
        <f>SUM(AK953:AM953)</f>
        <v>49705140.303936012</v>
      </c>
      <c r="AQ953" s="145" t="s">
        <v>525</v>
      </c>
      <c r="AU953" s="8"/>
      <c r="AV953" s="8"/>
      <c r="AW953" s="2">
        <f>'[2]BoQ HSYC-Đạt'!AT953</f>
        <v>17512.706016000004</v>
      </c>
      <c r="AX953" s="8">
        <f>F953*AW953</f>
        <v>34359929.203392006</v>
      </c>
      <c r="AY953" s="8">
        <f>IF(AQ953="CT",7%,5%)*AX953</f>
        <v>2405195.0442374405</v>
      </c>
      <c r="AZ953" s="8">
        <f>AX953*2%</f>
        <v>687198.58406784013</v>
      </c>
      <c r="BA953" s="8">
        <f>IF(BB953&gt;0,0,AX953*5%)</f>
        <v>1717996.4601696003</v>
      </c>
      <c r="BB953" s="8"/>
      <c r="BC953" s="8">
        <f>+AX953+AY953+AZ953+BA953+BB953</f>
        <v>39170319.291866884</v>
      </c>
      <c r="BD953" s="8">
        <f>AX953-AT953</f>
        <v>34359929.203392006</v>
      </c>
      <c r="BE953" s="2"/>
      <c r="BH953" s="2"/>
    </row>
    <row r="954" spans="1:60" ht="17" hidden="1" outlineLevel="1" x14ac:dyDescent="0.2">
      <c r="A954" s="1" t="s">
        <v>235</v>
      </c>
      <c r="B954" s="82">
        <v>48</v>
      </c>
      <c r="C954" s="144" t="s">
        <v>628</v>
      </c>
      <c r="D954" s="144"/>
      <c r="E954" s="82" t="s">
        <v>129</v>
      </c>
      <c r="F954" s="143">
        <v>4238</v>
      </c>
      <c r="G954" s="142">
        <f>'[1]BoQ HSYC'!F954</f>
        <v>4238</v>
      </c>
      <c r="H954" s="245">
        <f>'[1]BoQ HSYC'!G954</f>
        <v>0</v>
      </c>
      <c r="I954" s="245">
        <f>'[1]BoQ HSYC'!H954</f>
        <v>0</v>
      </c>
      <c r="J954" s="245">
        <f>'[1]BoQ HSYC'!I954</f>
        <v>0</v>
      </c>
      <c r="K954" s="48">
        <f>'[1]BoQ HSYC'!J954</f>
        <v>7288.1855999999998</v>
      </c>
      <c r="L954" s="47">
        <f>'[1]BoQ HSYC'!K954</f>
        <v>4348.08</v>
      </c>
      <c r="M954" s="47">
        <f>'[1]BoQ HSYC'!L954</f>
        <v>11636.265599999999</v>
      </c>
      <c r="N954" s="183">
        <f>'[1]BoQ HSYC'!M954</f>
        <v>2550.8649599999999</v>
      </c>
      <c r="O954" s="183">
        <f>'[1]BoQ HSYC'!N954</f>
        <v>1521.828</v>
      </c>
      <c r="P954" s="83">
        <f>'[1]BoQ HSYC'!O954</f>
        <v>4072.6929599999999</v>
      </c>
      <c r="Q954" s="47">
        <f>'[1]BoQ HSYC'!P954</f>
        <v>49314493.612799995</v>
      </c>
      <c r="R954" s="132">
        <f>'[1]BoQ HSYC'!Q954</f>
        <v>17260072.764479998</v>
      </c>
      <c r="S954" s="83">
        <f>'[1]BoQ HSYC'!R954</f>
        <v>66574566.377279997</v>
      </c>
      <c r="T954" s="48">
        <f>'[1]BoQ HSYC'!S954</f>
        <v>0</v>
      </c>
      <c r="U954" s="176">
        <f>'[1]BoQ HSYC'!T954</f>
        <v>0</v>
      </c>
      <c r="V954" s="176" t="str">
        <f>'[1]BoQ HSYC'!U954</f>
        <v>BĐG Q2/2026</v>
      </c>
      <c r="W954" s="176" t="str">
        <f>'[1]BoQ HSYC'!V954</f>
        <v>BĐG Q2/2026</v>
      </c>
      <c r="X954" s="44" t="str">
        <f>'[1]BoQ HSYC'!W954</f>
        <v>ME</v>
      </c>
      <c r="Y954" s="44"/>
      <c r="Z954" s="44"/>
      <c r="AA954" s="44"/>
      <c r="AB954" s="2">
        <v>15824.458503315002</v>
      </c>
      <c r="AC954" s="2">
        <v>67064055.137048975</v>
      </c>
      <c r="AD954" s="2">
        <f>+M954</f>
        <v>11636.265599999999</v>
      </c>
      <c r="AE954" s="2">
        <f>+AD954*14%</f>
        <v>1629.077184</v>
      </c>
      <c r="AF954" s="155">
        <f>+AD954*35%</f>
        <v>4072.6929599999994</v>
      </c>
      <c r="AG954" s="2">
        <f>+AD954*F954</f>
        <v>49314493.612799995</v>
      </c>
      <c r="AH954" s="2">
        <f>+AE954*F954</f>
        <v>6904029.105792</v>
      </c>
      <c r="AI954" s="2">
        <f>+AF954*F954</f>
        <v>17260072.764479998</v>
      </c>
      <c r="AJ954" s="2">
        <f>SUM(AG954:AI954)</f>
        <v>73478595.483071998</v>
      </c>
      <c r="AK954" s="2">
        <f>+AD954*G954</f>
        <v>49314493.612799995</v>
      </c>
      <c r="AL954" s="2">
        <f>+AE954*G954</f>
        <v>6904029.105792</v>
      </c>
      <c r="AM954" s="2">
        <f>+AF954*G954</f>
        <v>17260072.764479998</v>
      </c>
      <c r="AN954" s="155">
        <f>SUM(AK954:AM954)</f>
        <v>73478595.483071998</v>
      </c>
      <c r="AQ954" s="145" t="s">
        <v>525</v>
      </c>
      <c r="AU954" s="8"/>
      <c r="AV954" s="8"/>
      <c r="AW954" s="2">
        <f>'[2]BoQ HSYC-Đạt'!AT954</f>
        <v>11985.353567999999</v>
      </c>
      <c r="AX954" s="8">
        <f>F954*AW954</f>
        <v>50793928.421183996</v>
      </c>
      <c r="AY954" s="8">
        <f>IF(AQ954="CT",7%,5%)*AX954</f>
        <v>3555574.9894828801</v>
      </c>
      <c r="AZ954" s="8">
        <f>AX954*2%</f>
        <v>1015878.5684236799</v>
      </c>
      <c r="BA954" s="8">
        <f>IF(BB954&gt;0,0,AX954*5%)</f>
        <v>2539696.4210592001</v>
      </c>
      <c r="BB954" s="8"/>
      <c r="BC954" s="8">
        <f>+AX954+AY954+AZ954+BA954+BB954</f>
        <v>57905078.400149755</v>
      </c>
      <c r="BD954" s="8">
        <f>AX954-AT954</f>
        <v>50793928.421183996</v>
      </c>
      <c r="BE954" s="2"/>
      <c r="BH954" s="2"/>
    </row>
    <row r="955" spans="1:60" ht="17" hidden="1" outlineLevel="1" x14ac:dyDescent="0.2">
      <c r="A955" s="1" t="s">
        <v>235</v>
      </c>
      <c r="B955" s="82"/>
      <c r="C955" s="144" t="s">
        <v>221</v>
      </c>
      <c r="D955" s="144"/>
      <c r="E955" s="82"/>
      <c r="F955" s="143"/>
      <c r="G955" s="142">
        <f>'[1]BoQ HSYC'!F955</f>
        <v>0</v>
      </c>
      <c r="H955" s="185">
        <f>'[1]BoQ HSYC'!G955</f>
        <v>0</v>
      </c>
      <c r="I955" s="185">
        <f>'[1]BoQ HSYC'!H955</f>
        <v>0</v>
      </c>
      <c r="J955" s="185">
        <f>'[1]BoQ HSYC'!I955</f>
        <v>0</v>
      </c>
      <c r="K955" s="48">
        <f>'[1]BoQ HSYC'!J955</f>
        <v>0</v>
      </c>
      <c r="L955" s="47">
        <f>'[1]BoQ HSYC'!K955</f>
        <v>0</v>
      </c>
      <c r="M955" s="47">
        <f>'[1]BoQ HSYC'!L955</f>
        <v>0</v>
      </c>
      <c r="N955" s="183">
        <f>'[1]BoQ HSYC'!M955</f>
        <v>0</v>
      </c>
      <c r="O955" s="183">
        <f>'[1]BoQ HSYC'!N955</f>
        <v>0</v>
      </c>
      <c r="P955" s="83">
        <f>'[1]BoQ HSYC'!O955</f>
        <v>0</v>
      </c>
      <c r="Q955" s="47">
        <f>'[1]BoQ HSYC'!P955</f>
        <v>0</v>
      </c>
      <c r="R955" s="132">
        <f>'[1]BoQ HSYC'!Q955</f>
        <v>0</v>
      </c>
      <c r="S955" s="83">
        <f>'[1]BoQ HSYC'!R955</f>
        <v>0</v>
      </c>
      <c r="T955" s="48">
        <f>'[1]BoQ HSYC'!S955</f>
        <v>0</v>
      </c>
      <c r="U955" s="132">
        <f>'[1]BoQ HSYC'!T955</f>
        <v>0</v>
      </c>
      <c r="V955" s="132">
        <f>'[1]BoQ HSYC'!U955</f>
        <v>0</v>
      </c>
      <c r="W955" s="132">
        <f>'[1]BoQ HSYC'!V955</f>
        <v>0</v>
      </c>
      <c r="X955" s="44" t="str">
        <f>'[1]BoQ HSYC'!W955</f>
        <v>ME</v>
      </c>
      <c r="Y955" s="44"/>
      <c r="Z955" s="44"/>
      <c r="AA955" s="44"/>
      <c r="AB955" s="2">
        <v>0</v>
      </c>
      <c r="AC955" s="2">
        <v>0</v>
      </c>
      <c r="AD955" s="2">
        <f>+M955</f>
        <v>0</v>
      </c>
      <c r="AE955" s="2">
        <f>+AD955*14%</f>
        <v>0</v>
      </c>
      <c r="AF955" s="155">
        <f>+AD955*35%</f>
        <v>0</v>
      </c>
      <c r="AG955" s="2">
        <f>+AD955*F955</f>
        <v>0</v>
      </c>
      <c r="AH955" s="2">
        <f>+AE955*F955</f>
        <v>0</v>
      </c>
      <c r="AI955" s="2">
        <f>+AF955*F955</f>
        <v>0</v>
      </c>
      <c r="AJ955" s="2">
        <f>SUM(AG955:AI955)</f>
        <v>0</v>
      </c>
      <c r="AK955" s="2">
        <f>+AD955*G955</f>
        <v>0</v>
      </c>
      <c r="AL955" s="2">
        <f>+AE955*G955</f>
        <v>0</v>
      </c>
      <c r="AM955" s="2">
        <f>+AF955*G955</f>
        <v>0</v>
      </c>
      <c r="AN955" s="155">
        <f>SUM(AK955:AM955)</f>
        <v>0</v>
      </c>
      <c r="AQ955" s="145" t="s">
        <v>525</v>
      </c>
      <c r="AU955" s="8"/>
      <c r="AV955" s="8"/>
      <c r="AW955" s="2">
        <f>'[2]BoQ HSYC-Đạt'!AT955</f>
        <v>0</v>
      </c>
      <c r="AX955" s="8">
        <f>F955*AW955</f>
        <v>0</v>
      </c>
      <c r="AY955" s="8">
        <f>IF(AQ955="CT",7%,5%)*AX955</f>
        <v>0</v>
      </c>
      <c r="AZ955" s="8">
        <f>AX955*2%</f>
        <v>0</v>
      </c>
      <c r="BA955" s="8">
        <f>IF(BB955&gt;0,0,AX955*5%)</f>
        <v>0</v>
      </c>
      <c r="BB955" s="8"/>
      <c r="BC955" s="8">
        <f>+AX955+AY955+AZ955+BA955+BB955</f>
        <v>0</v>
      </c>
      <c r="BD955" s="8">
        <f>AX955-AT955</f>
        <v>0</v>
      </c>
      <c r="BE955" s="2"/>
      <c r="BH955" s="2"/>
    </row>
    <row r="956" spans="1:60" ht="17" hidden="1" outlineLevel="1" x14ac:dyDescent="0.2">
      <c r="A956" s="1" t="s">
        <v>1197</v>
      </c>
      <c r="B956" s="82">
        <v>49</v>
      </c>
      <c r="C956" s="144" t="s">
        <v>800</v>
      </c>
      <c r="D956" s="144"/>
      <c r="E956" s="82" t="s">
        <v>129</v>
      </c>
      <c r="F956" s="143">
        <v>10</v>
      </c>
      <c r="G956" s="142">
        <f>'[1]BoQ HSYC'!F956</f>
        <v>10</v>
      </c>
      <c r="H956" s="185">
        <f>'[1]BoQ HSYC'!G956</f>
        <v>0</v>
      </c>
      <c r="I956" s="185">
        <f>'[1]BoQ HSYC'!H956</f>
        <v>0</v>
      </c>
      <c r="J956" s="185">
        <f>'[1]BoQ HSYC'!I956</f>
        <v>0</v>
      </c>
      <c r="K956" s="48">
        <f>'[1]BoQ HSYC'!J956</f>
        <v>18309.620160000002</v>
      </c>
      <c r="L956" s="47">
        <f>'[1]BoQ HSYC'!K956</f>
        <v>13058.231629090908</v>
      </c>
      <c r="M956" s="47">
        <f>'[1]BoQ HSYC'!L956</f>
        <v>31367.85178909091</v>
      </c>
      <c r="N956" s="183">
        <f>'[1]BoQ HSYC'!M956</f>
        <v>6408.367056</v>
      </c>
      <c r="O956" s="183">
        <f>'[1]BoQ HSYC'!N956</f>
        <v>4570.3810701818174</v>
      </c>
      <c r="P956" s="83">
        <f>'[1]BoQ HSYC'!O956</f>
        <v>10978.748126181817</v>
      </c>
      <c r="Q956" s="47">
        <f>'[1]BoQ HSYC'!P956</f>
        <v>313678.5178909091</v>
      </c>
      <c r="R956" s="132">
        <f>'[1]BoQ HSYC'!Q956</f>
        <v>109787.48126181817</v>
      </c>
      <c r="S956" s="83">
        <f>'[1]BoQ HSYC'!R956</f>
        <v>423465.99915272731</v>
      </c>
      <c r="T956" s="48">
        <f>'[1]BoQ HSYC'!S956</f>
        <v>0</v>
      </c>
      <c r="U956" s="132">
        <f>'[1]BoQ HSYC'!T956</f>
        <v>0</v>
      </c>
      <c r="V956" s="132" t="str">
        <f>'[1]BoQ HSYC'!U956</f>
        <v>BĐG Q2/2026</v>
      </c>
      <c r="W956" s="132" t="str">
        <f>'[1]BoQ HSYC'!V956</f>
        <v>BĐG Q2/2026</v>
      </c>
      <c r="X956" s="44" t="str">
        <f>'[1]BoQ HSYC'!W956</f>
        <v>ME</v>
      </c>
      <c r="Y956" s="44"/>
      <c r="Z956" s="44"/>
      <c r="AA956" s="44"/>
      <c r="AB956" s="2">
        <v>81684.152516009999</v>
      </c>
      <c r="AC956" s="2">
        <v>816841.52516009996</v>
      </c>
      <c r="AD956" s="2">
        <f>+M956</f>
        <v>31367.85178909091</v>
      </c>
      <c r="AE956" s="2">
        <f>+AD956*14%</f>
        <v>4391.4992504727279</v>
      </c>
      <c r="AF956" s="155">
        <f>+AD956*35%</f>
        <v>10978.748126181817</v>
      </c>
      <c r="AG956" s="2">
        <f>+AD956*F956</f>
        <v>313678.5178909091</v>
      </c>
      <c r="AH956" s="2">
        <f>+AE956*F956</f>
        <v>43914.992504727277</v>
      </c>
      <c r="AI956" s="2">
        <f>+AF956*F956</f>
        <v>109787.48126181817</v>
      </c>
      <c r="AJ956" s="2">
        <f>SUM(AG956:AI956)</f>
        <v>467380.99165745452</v>
      </c>
      <c r="AK956" s="2">
        <f>+AD956*G956</f>
        <v>313678.5178909091</v>
      </c>
      <c r="AL956" s="2">
        <f>+AE956*G956</f>
        <v>43914.992504727277</v>
      </c>
      <c r="AM956" s="2">
        <f>+AF956*G956</f>
        <v>109787.48126181817</v>
      </c>
      <c r="AN956" s="155">
        <f>SUM(AK956:AM956)</f>
        <v>467380.99165745452</v>
      </c>
      <c r="AQ956" s="145" t="s">
        <v>525</v>
      </c>
      <c r="AU956" s="8"/>
      <c r="AV956" s="8"/>
      <c r="AW956" s="2">
        <f>'[2]BoQ HSYC-Đạt'!AT956</f>
        <v>34504.636967999999</v>
      </c>
      <c r="AX956" s="8">
        <f>F956*AW956</f>
        <v>345046.36968</v>
      </c>
      <c r="AY956" s="8">
        <f>IF(AQ956="CT",7%,5%)*AX956</f>
        <v>24153.245877600002</v>
      </c>
      <c r="AZ956" s="8">
        <f>AX956*2%</f>
        <v>6900.9273936</v>
      </c>
      <c r="BA956" s="8">
        <f>IF(BB956&gt;0,0,AX956*5%)</f>
        <v>17252.318483999999</v>
      </c>
      <c r="BB956" s="8"/>
      <c r="BC956" s="8">
        <f>+AX956+AY956+AZ956+BA956+BB956</f>
        <v>393352.86143519997</v>
      </c>
      <c r="BD956" s="8">
        <f>AX956-AT956</f>
        <v>345046.36968</v>
      </c>
      <c r="BE956" s="2"/>
      <c r="BH956" s="2"/>
    </row>
    <row r="957" spans="1:60" ht="17" hidden="1" outlineLevel="1" x14ac:dyDescent="0.2">
      <c r="A957" s="1" t="s">
        <v>1196</v>
      </c>
      <c r="B957" s="82">
        <v>50</v>
      </c>
      <c r="C957" s="144" t="s">
        <v>808</v>
      </c>
      <c r="D957" s="144"/>
      <c r="E957" s="82" t="s">
        <v>129</v>
      </c>
      <c r="F957" s="143">
        <v>390</v>
      </c>
      <c r="G957" s="142">
        <f>'[1]BoQ HSYC'!F957</f>
        <v>390</v>
      </c>
      <c r="H957" s="185">
        <f>'[1]BoQ HSYC'!G957</f>
        <v>0</v>
      </c>
      <c r="I957" s="185">
        <f>'[1]BoQ HSYC'!H957</f>
        <v>0</v>
      </c>
      <c r="J957" s="185">
        <f>'[1]BoQ HSYC'!I957</f>
        <v>0</v>
      </c>
      <c r="K957" s="48">
        <f>'[1]BoQ HSYC'!J957</f>
        <v>9102.3004799999999</v>
      </c>
      <c r="L957" s="47">
        <f>'[1]BoQ HSYC'!K957</f>
        <v>11375.959690909089</v>
      </c>
      <c r="M957" s="47">
        <f>'[1]BoQ HSYC'!L957</f>
        <v>20478.260170909089</v>
      </c>
      <c r="N957" s="183">
        <f>'[1]BoQ HSYC'!M957</f>
        <v>3185.8051679999999</v>
      </c>
      <c r="O957" s="183">
        <f>'[1]BoQ HSYC'!N957</f>
        <v>3981.5858918181807</v>
      </c>
      <c r="P957" s="83">
        <f>'[1]BoQ HSYC'!O957</f>
        <v>7167.391059818181</v>
      </c>
      <c r="Q957" s="47">
        <f>'[1]BoQ HSYC'!P957</f>
        <v>7986521.4666545447</v>
      </c>
      <c r="R957" s="132">
        <f>'[1]BoQ HSYC'!Q957</f>
        <v>2795282.5133290906</v>
      </c>
      <c r="S957" s="83">
        <f>'[1]BoQ HSYC'!R957</f>
        <v>10781803.979983635</v>
      </c>
      <c r="T957" s="48">
        <f>'[1]BoQ HSYC'!S957</f>
        <v>0</v>
      </c>
      <c r="U957" s="132">
        <f>'[1]BoQ HSYC'!T957</f>
        <v>0</v>
      </c>
      <c r="V957" s="132" t="str">
        <f>'[1]BoQ HSYC'!U957</f>
        <v>BĐG Q2/2026</v>
      </c>
      <c r="W957" s="132" t="str">
        <f>'[1]BoQ HSYC'!V957</f>
        <v>BĐG Q2/2026</v>
      </c>
      <c r="X957" s="44" t="str">
        <f>'[1]BoQ HSYC'!W957</f>
        <v>ME</v>
      </c>
      <c r="Y957" s="44"/>
      <c r="Z957" s="44"/>
      <c r="AA957" s="44"/>
      <c r="AB957" s="2">
        <v>67599.929342550007</v>
      </c>
      <c r="AC957" s="2">
        <v>26363972.443594504</v>
      </c>
      <c r="AD957" s="2">
        <f>+M957</f>
        <v>20478.260170909089</v>
      </c>
      <c r="AE957" s="2">
        <f>+AD957*14%</f>
        <v>2866.9564239272727</v>
      </c>
      <c r="AF957" s="155">
        <f>+AD957*35%</f>
        <v>7167.391059818181</v>
      </c>
      <c r="AG957" s="2">
        <f>+AD957*F957</f>
        <v>7986521.4666545447</v>
      </c>
      <c r="AH957" s="2">
        <f>+AE957*F957</f>
        <v>1118113.0053316364</v>
      </c>
      <c r="AI957" s="2">
        <f>+AF957*F957</f>
        <v>2795282.5133290906</v>
      </c>
      <c r="AJ957" s="2">
        <f>SUM(AG957:AI957)</f>
        <v>11899916.985315273</v>
      </c>
      <c r="AK957" s="2">
        <f>+AD957*G957</f>
        <v>7986521.4666545447</v>
      </c>
      <c r="AL957" s="2">
        <f>+AE957*G957</f>
        <v>1118113.0053316364</v>
      </c>
      <c r="AM957" s="2">
        <f>+AF957*G957</f>
        <v>2795282.5133290906</v>
      </c>
      <c r="AN957" s="155">
        <f>SUM(AK957:AM957)</f>
        <v>11899916.985315273</v>
      </c>
      <c r="AQ957" s="145" t="s">
        <v>525</v>
      </c>
      <c r="AU957" s="8"/>
      <c r="AV957" s="8"/>
      <c r="AW957" s="2">
        <f>'[2]BoQ HSYC-Đạt'!AT957</f>
        <v>22526.086187999997</v>
      </c>
      <c r="AX957" s="8">
        <f>F957*AW957</f>
        <v>8785173.6133199986</v>
      </c>
      <c r="AY957" s="8">
        <f>IF(AQ957="CT",7%,5%)*AX957</f>
        <v>614962.1529324</v>
      </c>
      <c r="AZ957" s="8">
        <f>AX957*2%</f>
        <v>175703.47226639997</v>
      </c>
      <c r="BA957" s="8">
        <f>IF(BB957&gt;0,0,AX957*5%)</f>
        <v>439258.68066599994</v>
      </c>
      <c r="BB957" s="8"/>
      <c r="BC957" s="8">
        <f>+AX957+AY957+AZ957+BA957+BB957</f>
        <v>10015097.919184798</v>
      </c>
      <c r="BD957" s="8">
        <f>AX957-AT957</f>
        <v>8785173.6133199986</v>
      </c>
      <c r="BE957" s="2"/>
      <c r="BH957" s="2"/>
    </row>
    <row r="958" spans="1:60" ht="17" hidden="1" outlineLevel="1" x14ac:dyDescent="0.2">
      <c r="A958" s="1" t="s">
        <v>1195</v>
      </c>
      <c r="B958" s="82">
        <v>51</v>
      </c>
      <c r="C958" s="144" t="s">
        <v>627</v>
      </c>
      <c r="D958" s="144"/>
      <c r="E958" s="82" t="s">
        <v>129</v>
      </c>
      <c r="F958" s="143">
        <v>3720</v>
      </c>
      <c r="G958" s="142">
        <f>'[1]BoQ HSYC'!F958</f>
        <v>3720</v>
      </c>
      <c r="H958" s="245">
        <f>'[1]BoQ HSYC'!G958</f>
        <v>0</v>
      </c>
      <c r="I958" s="245">
        <f>'[1]BoQ HSYC'!H958</f>
        <v>0</v>
      </c>
      <c r="J958" s="245">
        <f>'[1]BoQ HSYC'!I958</f>
        <v>0</v>
      </c>
      <c r="K958" s="48">
        <f>'[1]BoQ HSYC'!J958</f>
        <v>6669.6739200000002</v>
      </c>
      <c r="L958" s="47">
        <f>'[1]BoQ HSYC'!K958</f>
        <v>11375.959690909089</v>
      </c>
      <c r="M958" s="47">
        <f>'[1]BoQ HSYC'!L958</f>
        <v>18045.633610909088</v>
      </c>
      <c r="N958" s="183">
        <f>'[1]BoQ HSYC'!M958</f>
        <v>2334.3858719999998</v>
      </c>
      <c r="O958" s="183">
        <f>'[1]BoQ HSYC'!N958</f>
        <v>3981.5858918181807</v>
      </c>
      <c r="P958" s="83">
        <f>'[1]BoQ HSYC'!O958</f>
        <v>6315.971763818181</v>
      </c>
      <c r="Q958" s="47">
        <f>'[1]BoQ HSYC'!P958</f>
        <v>67129757.032581806</v>
      </c>
      <c r="R958" s="132">
        <f>'[1]BoQ HSYC'!Q958</f>
        <v>23495414.961403634</v>
      </c>
      <c r="S958" s="83">
        <f>'[1]BoQ HSYC'!R958</f>
        <v>90625171.993985444</v>
      </c>
      <c r="T958" s="48">
        <f>'[1]BoQ HSYC'!S958</f>
        <v>0</v>
      </c>
      <c r="U958" s="176">
        <f>'[1]BoQ HSYC'!T958</f>
        <v>0</v>
      </c>
      <c r="V958" s="176" t="str">
        <f>'[1]BoQ HSYC'!U958</f>
        <v>BĐG Q2/2026</v>
      </c>
      <c r="W958" s="176" t="str">
        <f>'[1]BoQ HSYC'!V958</f>
        <v>BĐG Q2/2026</v>
      </c>
      <c r="X958" s="44" t="str">
        <f>'[1]BoQ HSYC'!W958</f>
        <v>ME</v>
      </c>
      <c r="Y958" s="44"/>
      <c r="Z958" s="44"/>
      <c r="AA958" s="44"/>
      <c r="AB958" s="2">
        <v>64469.697025800007</v>
      </c>
      <c r="AC958" s="2">
        <v>239827272.93597603</v>
      </c>
      <c r="AD958" s="2">
        <f>+M958</f>
        <v>18045.633610909088</v>
      </c>
      <c r="AE958" s="2">
        <f>+AD958*14%</f>
        <v>2526.3887055272726</v>
      </c>
      <c r="AF958" s="155">
        <f>+AD958*35%</f>
        <v>6315.9717638181801</v>
      </c>
      <c r="AG958" s="2">
        <f>+AD958*F958</f>
        <v>67129757.032581806</v>
      </c>
      <c r="AH958" s="2">
        <f>+AE958*F958</f>
        <v>9398165.9845614545</v>
      </c>
      <c r="AI958" s="2">
        <f>+AF958*F958</f>
        <v>23495414.961403631</v>
      </c>
      <c r="AJ958" s="2">
        <f>SUM(AG958:AI958)</f>
        <v>100023337.97854689</v>
      </c>
      <c r="AK958" s="2">
        <f>+AD958*G958</f>
        <v>67129757.032581806</v>
      </c>
      <c r="AL958" s="2">
        <f>+AE958*G958</f>
        <v>9398165.9845614545</v>
      </c>
      <c r="AM958" s="2">
        <f>+AF958*G958</f>
        <v>23495414.961403631</v>
      </c>
      <c r="AN958" s="155">
        <f>SUM(AK958:AM958)</f>
        <v>100023337.97854689</v>
      </c>
      <c r="AQ958" s="145" t="s">
        <v>525</v>
      </c>
      <c r="AU958" s="8"/>
      <c r="AV958" s="8"/>
      <c r="AW958" s="2">
        <f>'[2]BoQ HSYC-Đạt'!AT958</f>
        <v>19850.196971999998</v>
      </c>
      <c r="AX958" s="8">
        <f>F958*AW958</f>
        <v>73842732.735839993</v>
      </c>
      <c r="AY958" s="8">
        <f>IF(AQ958="CT",7%,5%)*AX958</f>
        <v>5168991.2915088004</v>
      </c>
      <c r="AZ958" s="8">
        <f>AX958*2%</f>
        <v>1476854.6547168</v>
      </c>
      <c r="BA958" s="8">
        <f>IF(BB958&gt;0,0,AX958*5%)</f>
        <v>3692136.6367919999</v>
      </c>
      <c r="BB958" s="8"/>
      <c r="BC958" s="8">
        <f>+AX958+AY958+AZ958+BA958+BB958</f>
        <v>84180715.318857595</v>
      </c>
      <c r="BD958" s="8">
        <f>AX958-AT958</f>
        <v>73842732.735839993</v>
      </c>
      <c r="BE958" s="2"/>
      <c r="BH958" s="2"/>
    </row>
    <row r="959" spans="1:60" ht="17" hidden="1" outlineLevel="1" x14ac:dyDescent="0.2">
      <c r="A959" s="1" t="s">
        <v>1195</v>
      </c>
      <c r="B959" s="82"/>
      <c r="C959" s="144" t="s">
        <v>807</v>
      </c>
      <c r="D959" s="144"/>
      <c r="E959" s="82"/>
      <c r="F959" s="143"/>
      <c r="G959" s="142">
        <f>'[1]BoQ HSYC'!F959</f>
        <v>0</v>
      </c>
      <c r="H959" s="185">
        <f>'[1]BoQ HSYC'!G959</f>
        <v>0</v>
      </c>
      <c r="I959" s="185">
        <f>'[1]BoQ HSYC'!H959</f>
        <v>0</v>
      </c>
      <c r="J959" s="185">
        <f>'[1]BoQ HSYC'!I959</f>
        <v>0</v>
      </c>
      <c r="K959" s="48">
        <f>'[1]BoQ HSYC'!J959</f>
        <v>0</v>
      </c>
      <c r="L959" s="47">
        <f>'[1]BoQ HSYC'!K959</f>
        <v>0</v>
      </c>
      <c r="M959" s="47">
        <f>'[1]BoQ HSYC'!L959</f>
        <v>0</v>
      </c>
      <c r="N959" s="183">
        <f>'[1]BoQ HSYC'!M959</f>
        <v>0</v>
      </c>
      <c r="O959" s="183">
        <f>'[1]BoQ HSYC'!N959</f>
        <v>0</v>
      </c>
      <c r="P959" s="83">
        <f>'[1]BoQ HSYC'!O959</f>
        <v>0</v>
      </c>
      <c r="Q959" s="47">
        <f>'[1]BoQ HSYC'!P959</f>
        <v>0</v>
      </c>
      <c r="R959" s="132">
        <f>'[1]BoQ HSYC'!Q959</f>
        <v>0</v>
      </c>
      <c r="S959" s="83">
        <f>'[1]BoQ HSYC'!R959</f>
        <v>0</v>
      </c>
      <c r="T959" s="48">
        <f>'[1]BoQ HSYC'!S959</f>
        <v>0</v>
      </c>
      <c r="U959" s="132">
        <f>'[1]BoQ HSYC'!T959</f>
        <v>0</v>
      </c>
      <c r="V959" s="132">
        <f>'[1]BoQ HSYC'!U959</f>
        <v>0</v>
      </c>
      <c r="W959" s="132">
        <f>'[1]BoQ HSYC'!V959</f>
        <v>0</v>
      </c>
      <c r="X959" s="44" t="str">
        <f>'[1]BoQ HSYC'!W959</f>
        <v>ME</v>
      </c>
      <c r="Y959" s="44"/>
      <c r="Z959" s="44"/>
      <c r="AA959" s="44"/>
      <c r="AB959" s="2">
        <v>0</v>
      </c>
      <c r="AC959" s="2">
        <v>0</v>
      </c>
      <c r="AD959" s="2">
        <f>+M959</f>
        <v>0</v>
      </c>
      <c r="AE959" s="2">
        <f>+AD959*14%</f>
        <v>0</v>
      </c>
      <c r="AF959" s="155">
        <f>+AD959*35%</f>
        <v>0</v>
      </c>
      <c r="AG959" s="2">
        <f>+AD959*F959</f>
        <v>0</v>
      </c>
      <c r="AH959" s="2">
        <f>+AE959*F959</f>
        <v>0</v>
      </c>
      <c r="AI959" s="2">
        <f>+AF959*F959</f>
        <v>0</v>
      </c>
      <c r="AJ959" s="2">
        <f>SUM(AG959:AI959)</f>
        <v>0</v>
      </c>
      <c r="AK959" s="2">
        <f>+AD959*G959</f>
        <v>0</v>
      </c>
      <c r="AL959" s="2">
        <f>+AE959*G959</f>
        <v>0</v>
      </c>
      <c r="AM959" s="2">
        <f>+AF959*G959</f>
        <v>0</v>
      </c>
      <c r="AN959" s="155">
        <f>SUM(AK959:AM959)</f>
        <v>0</v>
      </c>
      <c r="AQ959" s="145" t="s">
        <v>525</v>
      </c>
      <c r="AU959" s="8"/>
      <c r="AV959" s="8"/>
      <c r="AW959" s="2">
        <f>'[2]BoQ HSYC-Đạt'!AT959</f>
        <v>0</v>
      </c>
      <c r="AX959" s="8">
        <f>F959*AW959</f>
        <v>0</v>
      </c>
      <c r="AY959" s="8">
        <f>IF(AQ959="CT",7%,5%)*AX959</f>
        <v>0</v>
      </c>
      <c r="AZ959" s="8">
        <f>AX959*2%</f>
        <v>0</v>
      </c>
      <c r="BA959" s="8">
        <f>IF(BB959&gt;0,0,AX959*5%)</f>
        <v>0</v>
      </c>
      <c r="BB959" s="8"/>
      <c r="BC959" s="8">
        <f>+AX959+AY959+AZ959+BA959+BB959</f>
        <v>0</v>
      </c>
      <c r="BD959" s="8">
        <f>AX959-AT959</f>
        <v>0</v>
      </c>
      <c r="BE959" s="2"/>
      <c r="BH959" s="2"/>
    </row>
    <row r="960" spans="1:60" ht="17" hidden="1" outlineLevel="1" x14ac:dyDescent="0.2">
      <c r="A960" s="1" t="s">
        <v>1133</v>
      </c>
      <c r="B960" s="82">
        <v>52</v>
      </c>
      <c r="C960" s="144" t="s">
        <v>805</v>
      </c>
      <c r="D960" s="144"/>
      <c r="E960" s="82" t="s">
        <v>129</v>
      </c>
      <c r="F960" s="143">
        <v>360</v>
      </c>
      <c r="G960" s="142">
        <f>'[1]BoQ HSYC'!F960</f>
        <v>360</v>
      </c>
      <c r="H960" s="185">
        <f>'[1]BoQ HSYC'!G960</f>
        <v>0</v>
      </c>
      <c r="I960" s="185">
        <f>'[1]BoQ HSYC'!H960</f>
        <v>0</v>
      </c>
      <c r="J960" s="185">
        <f>'[1]BoQ HSYC'!I960</f>
        <v>0</v>
      </c>
      <c r="K960" s="48">
        <f>'[1]BoQ HSYC'!J960</f>
        <v>231732.89999999997</v>
      </c>
      <c r="L960" s="47">
        <f>'[1]BoQ HSYC'!K960</f>
        <v>52704</v>
      </c>
      <c r="M960" s="47">
        <f>'[1]BoQ HSYC'!L960</f>
        <v>284436.89999999997</v>
      </c>
      <c r="N960" s="183">
        <f>'[1]BoQ HSYC'!M960</f>
        <v>81106.514999999985</v>
      </c>
      <c r="O960" s="183">
        <f>'[1]BoQ HSYC'!N960</f>
        <v>18446.399999999998</v>
      </c>
      <c r="P960" s="83">
        <f>'[1]BoQ HSYC'!O960</f>
        <v>99552.914999999979</v>
      </c>
      <c r="Q960" s="47">
        <f>'[1]BoQ HSYC'!P960</f>
        <v>102397283.99999999</v>
      </c>
      <c r="R960" s="132">
        <f>'[1]BoQ HSYC'!Q960</f>
        <v>35839049.399999991</v>
      </c>
      <c r="S960" s="83">
        <f>'[1]BoQ HSYC'!R960</f>
        <v>138236333.39999998</v>
      </c>
      <c r="T960" s="48">
        <f>'[1]BoQ HSYC'!S960</f>
        <v>0</v>
      </c>
      <c r="U960" s="132">
        <f>'[1]BoQ HSYC'!T960</f>
        <v>0</v>
      </c>
      <c r="V960" s="132" t="str">
        <f>'[1]BoQ HSYC'!U960</f>
        <v>BĐG Q2/2026</v>
      </c>
      <c r="W960" s="132" t="str">
        <f>'[1]BoQ HSYC'!V960</f>
        <v>BĐG Q2/2026</v>
      </c>
      <c r="X960" s="44" t="str">
        <f>'[1]BoQ HSYC'!W960</f>
        <v>ME</v>
      </c>
      <c r="Y960" s="44"/>
      <c r="Z960" s="44"/>
      <c r="AA960" s="44"/>
      <c r="AB960" s="2">
        <v>255293.80177001248</v>
      </c>
      <c r="AC960" s="2">
        <v>91905768.637204498</v>
      </c>
      <c r="AD960" s="2">
        <f>+M960</f>
        <v>284436.89999999997</v>
      </c>
      <c r="AE960" s="2">
        <f>+AD960*14%</f>
        <v>39821.165999999997</v>
      </c>
      <c r="AF960" s="155">
        <f>+AD960*35%</f>
        <v>99552.914999999979</v>
      </c>
      <c r="AG960" s="2">
        <f>+AD960*F960</f>
        <v>102397283.99999999</v>
      </c>
      <c r="AH960" s="2">
        <f>+AE960*F960</f>
        <v>14335619.76</v>
      </c>
      <c r="AI960" s="2">
        <f>+AF960*F960</f>
        <v>35839049.399999991</v>
      </c>
      <c r="AJ960" s="2">
        <f>SUM(AG960:AI960)</f>
        <v>152571953.15999997</v>
      </c>
      <c r="AK960" s="2">
        <f>+AD960*G960</f>
        <v>102397283.99999999</v>
      </c>
      <c r="AL960" s="2">
        <f>+AE960*G960</f>
        <v>14335619.76</v>
      </c>
      <c r="AM960" s="2">
        <f>+AF960*G960</f>
        <v>35839049.399999991</v>
      </c>
      <c r="AN960" s="155">
        <f>SUM(AK960:AM960)</f>
        <v>152571953.15999997</v>
      </c>
      <c r="AQ960" s="145" t="s">
        <v>525</v>
      </c>
      <c r="AU960" s="8"/>
      <c r="AV960" s="8"/>
      <c r="AW960" s="2">
        <f>'[2]BoQ HSYC-Đạt'!AT960</f>
        <v>312880.58999999997</v>
      </c>
      <c r="AX960" s="8">
        <f>F960*AW960</f>
        <v>112637012.39999999</v>
      </c>
      <c r="AY960" s="8">
        <f>IF(AQ960="CT",7%,5%)*AX960</f>
        <v>7884590.8679999998</v>
      </c>
      <c r="AZ960" s="8">
        <f>AX960*2%</f>
        <v>2252740.2479999997</v>
      </c>
      <c r="BA960" s="8">
        <f>IF(BB960&gt;0,0,AX960*5%)</f>
        <v>5631850.6200000001</v>
      </c>
      <c r="BB960" s="8"/>
      <c r="BC960" s="8">
        <f>+AX960+AY960+AZ960+BA960+BB960</f>
        <v>128406194.13599999</v>
      </c>
      <c r="BD960" s="8">
        <f>AX960-AT960</f>
        <v>112637012.39999999</v>
      </c>
      <c r="BE960" s="2"/>
      <c r="BH960" s="2"/>
    </row>
    <row r="961" spans="1:60" ht="17" hidden="1" outlineLevel="1" x14ac:dyDescent="0.2">
      <c r="A961" s="1" t="s">
        <v>1194</v>
      </c>
      <c r="B961" s="82"/>
      <c r="C961" s="144" t="s">
        <v>804</v>
      </c>
      <c r="D961" s="144"/>
      <c r="E961" s="82"/>
      <c r="F961" s="143"/>
      <c r="G961" s="142">
        <f>'[1]BoQ HSYC'!F961</f>
        <v>0</v>
      </c>
      <c r="H961" s="185">
        <f>'[1]BoQ HSYC'!G961</f>
        <v>0</v>
      </c>
      <c r="I961" s="185">
        <f>'[1]BoQ HSYC'!H961</f>
        <v>0</v>
      </c>
      <c r="J961" s="185">
        <f>'[1]BoQ HSYC'!I961</f>
        <v>0</v>
      </c>
      <c r="K961" s="48">
        <f>'[1]BoQ HSYC'!J961</f>
        <v>0</v>
      </c>
      <c r="L961" s="47">
        <f>'[1]BoQ HSYC'!K961</f>
        <v>0</v>
      </c>
      <c r="M961" s="47">
        <f>'[1]BoQ HSYC'!L961</f>
        <v>0</v>
      </c>
      <c r="N961" s="183">
        <f>'[1]BoQ HSYC'!M961</f>
        <v>0</v>
      </c>
      <c r="O961" s="183">
        <f>'[1]BoQ HSYC'!N961</f>
        <v>0</v>
      </c>
      <c r="P961" s="83">
        <f>'[1]BoQ HSYC'!O961</f>
        <v>0</v>
      </c>
      <c r="Q961" s="47">
        <f>'[1]BoQ HSYC'!P961</f>
        <v>0</v>
      </c>
      <c r="R961" s="132">
        <f>'[1]BoQ HSYC'!Q961</f>
        <v>0</v>
      </c>
      <c r="S961" s="83">
        <f>'[1]BoQ HSYC'!R961</f>
        <v>0</v>
      </c>
      <c r="T961" s="48">
        <f>'[1]BoQ HSYC'!S961</f>
        <v>0</v>
      </c>
      <c r="U961" s="132">
        <f>'[1]BoQ HSYC'!T961</f>
        <v>0</v>
      </c>
      <c r="V961" s="132">
        <f>'[1]BoQ HSYC'!U961</f>
        <v>0</v>
      </c>
      <c r="W961" s="132">
        <f>'[1]BoQ HSYC'!V961</f>
        <v>0</v>
      </c>
      <c r="X961" s="44" t="str">
        <f>'[1]BoQ HSYC'!W961</f>
        <v>ME</v>
      </c>
      <c r="Y961" s="44"/>
      <c r="Z961" s="44"/>
      <c r="AA961" s="44"/>
      <c r="AB961" s="2">
        <v>0</v>
      </c>
      <c r="AC961" s="2">
        <v>0</v>
      </c>
      <c r="AD961" s="2">
        <f>+M961</f>
        <v>0</v>
      </c>
      <c r="AE961" s="2">
        <f>+AD961*14%</f>
        <v>0</v>
      </c>
      <c r="AF961" s="155">
        <f>+AD961*35%</f>
        <v>0</v>
      </c>
      <c r="AG961" s="2">
        <f>+AD961*F961</f>
        <v>0</v>
      </c>
      <c r="AH961" s="2">
        <f>+AE961*F961</f>
        <v>0</v>
      </c>
      <c r="AI961" s="2">
        <f>+AF961*F961</f>
        <v>0</v>
      </c>
      <c r="AJ961" s="2">
        <f>SUM(AG961:AI961)</f>
        <v>0</v>
      </c>
      <c r="AK961" s="2">
        <f>+AD961*G961</f>
        <v>0</v>
      </c>
      <c r="AL961" s="2">
        <f>+AE961*G961</f>
        <v>0</v>
      </c>
      <c r="AM961" s="2">
        <f>+AF961*G961</f>
        <v>0</v>
      </c>
      <c r="AN961" s="155">
        <f>SUM(AK961:AM961)</f>
        <v>0</v>
      </c>
      <c r="AQ961" s="145" t="s">
        <v>525</v>
      </c>
      <c r="AU961" s="8"/>
      <c r="AV961" s="8"/>
      <c r="AW961" s="2">
        <f>'[2]BoQ HSYC-Đạt'!AT961</f>
        <v>0</v>
      </c>
      <c r="AX961" s="8">
        <f>F961*AW961</f>
        <v>0</v>
      </c>
      <c r="AY961" s="8">
        <f>IF(AQ961="CT",7%,5%)*AX961</f>
        <v>0</v>
      </c>
      <c r="AZ961" s="8">
        <f>AX961*2%</f>
        <v>0</v>
      </c>
      <c r="BA961" s="8">
        <f>IF(BB961&gt;0,0,AX961*5%)</f>
        <v>0</v>
      </c>
      <c r="BB961" s="8"/>
      <c r="BC961" s="8">
        <f>+AX961+AY961+AZ961+BA961+BB961</f>
        <v>0</v>
      </c>
      <c r="BD961" s="8">
        <f>AX961-AT961</f>
        <v>0</v>
      </c>
      <c r="BE961" s="2"/>
      <c r="BH961" s="2"/>
    </row>
    <row r="962" spans="1:60" ht="17" hidden="1" outlineLevel="1" x14ac:dyDescent="0.2">
      <c r="A962" s="1" t="s">
        <v>1110</v>
      </c>
      <c r="B962" s="82"/>
      <c r="C962" s="144" t="s">
        <v>803</v>
      </c>
      <c r="D962" s="144"/>
      <c r="E962" s="82"/>
      <c r="F962" s="143"/>
      <c r="G962" s="142">
        <f>'[1]BoQ HSYC'!F962</f>
        <v>0</v>
      </c>
      <c r="H962" s="185">
        <f>'[1]BoQ HSYC'!G962</f>
        <v>0</v>
      </c>
      <c r="I962" s="185">
        <f>'[1]BoQ HSYC'!H962</f>
        <v>0</v>
      </c>
      <c r="J962" s="185">
        <f>'[1]BoQ HSYC'!I962</f>
        <v>0</v>
      </c>
      <c r="K962" s="48">
        <f>'[1]BoQ HSYC'!J962</f>
        <v>0</v>
      </c>
      <c r="L962" s="47">
        <f>'[1]BoQ HSYC'!K962</f>
        <v>0</v>
      </c>
      <c r="M962" s="47">
        <f>'[1]BoQ HSYC'!L962</f>
        <v>0</v>
      </c>
      <c r="N962" s="183">
        <f>'[1]BoQ HSYC'!M962</f>
        <v>0</v>
      </c>
      <c r="O962" s="183">
        <f>'[1]BoQ HSYC'!N962</f>
        <v>0</v>
      </c>
      <c r="P962" s="83">
        <f>'[1]BoQ HSYC'!O962</f>
        <v>0</v>
      </c>
      <c r="Q962" s="47">
        <f>'[1]BoQ HSYC'!P962</f>
        <v>0</v>
      </c>
      <c r="R962" s="132">
        <f>'[1]BoQ HSYC'!Q962</f>
        <v>0</v>
      </c>
      <c r="S962" s="83">
        <f>'[1]BoQ HSYC'!R962</f>
        <v>0</v>
      </c>
      <c r="T962" s="48">
        <f>'[1]BoQ HSYC'!S962</f>
        <v>0</v>
      </c>
      <c r="U962" s="132">
        <f>'[1]BoQ HSYC'!T962</f>
        <v>0</v>
      </c>
      <c r="V962" s="132">
        <f>'[1]BoQ HSYC'!U962</f>
        <v>0</v>
      </c>
      <c r="W962" s="132">
        <f>'[1]BoQ HSYC'!V962</f>
        <v>0</v>
      </c>
      <c r="X962" s="44" t="str">
        <f>'[1]BoQ HSYC'!W962</f>
        <v>ME</v>
      </c>
      <c r="Y962" s="44"/>
      <c r="Z962" s="44"/>
      <c r="AA962" s="44"/>
      <c r="AB962" s="2">
        <v>0</v>
      </c>
      <c r="AC962" s="2">
        <v>0</v>
      </c>
      <c r="AD962" s="2">
        <f>+M962</f>
        <v>0</v>
      </c>
      <c r="AE962" s="2">
        <f>+AD962*14%</f>
        <v>0</v>
      </c>
      <c r="AF962" s="155">
        <f>+AD962*35%</f>
        <v>0</v>
      </c>
      <c r="AG962" s="2">
        <f>+AD962*F962</f>
        <v>0</v>
      </c>
      <c r="AH962" s="2">
        <f>+AE962*F962</f>
        <v>0</v>
      </c>
      <c r="AI962" s="2">
        <f>+AF962*F962</f>
        <v>0</v>
      </c>
      <c r="AJ962" s="2">
        <f>SUM(AG962:AI962)</f>
        <v>0</v>
      </c>
      <c r="AK962" s="2">
        <f>+AD962*G962</f>
        <v>0</v>
      </c>
      <c r="AL962" s="2">
        <f>+AE962*G962</f>
        <v>0</v>
      </c>
      <c r="AM962" s="2">
        <f>+AF962*G962</f>
        <v>0</v>
      </c>
      <c r="AN962" s="155">
        <f>SUM(AK962:AM962)</f>
        <v>0</v>
      </c>
      <c r="AQ962" s="145" t="s">
        <v>525</v>
      </c>
      <c r="AU962" s="8"/>
      <c r="AV962" s="8"/>
      <c r="AW962" s="2">
        <f>'[2]BoQ HSYC-Đạt'!AT962</f>
        <v>0</v>
      </c>
      <c r="AX962" s="8">
        <f>F962*AW962</f>
        <v>0</v>
      </c>
      <c r="AY962" s="8">
        <f>IF(AQ962="CT",7%,5%)*AX962</f>
        <v>0</v>
      </c>
      <c r="AZ962" s="8">
        <f>AX962*2%</f>
        <v>0</v>
      </c>
      <c r="BA962" s="8">
        <f>IF(BB962&gt;0,0,AX962*5%)</f>
        <v>0</v>
      </c>
      <c r="BB962" s="8"/>
      <c r="BC962" s="8">
        <f>+AX962+AY962+AZ962+BA962+BB962</f>
        <v>0</v>
      </c>
      <c r="BD962" s="8">
        <f>AX962-AT962</f>
        <v>0</v>
      </c>
      <c r="BE962" s="2"/>
      <c r="BH962" s="2"/>
    </row>
    <row r="963" spans="1:60" ht="34" hidden="1" outlineLevel="1" x14ac:dyDescent="0.2">
      <c r="A963" s="1" t="s">
        <v>1193</v>
      </c>
      <c r="B963" s="82">
        <v>53</v>
      </c>
      <c r="C963" s="144" t="s">
        <v>802</v>
      </c>
      <c r="D963" s="144"/>
      <c r="E963" s="82" t="s">
        <v>249</v>
      </c>
      <c r="F963" s="143">
        <v>1</v>
      </c>
      <c r="G963" s="142">
        <f>'[1]BoQ HSYC'!F963</f>
        <v>1</v>
      </c>
      <c r="H963" s="185">
        <f>'[1]BoQ HSYC'!G963</f>
        <v>0</v>
      </c>
      <c r="I963" s="185">
        <f>'[1]BoQ HSYC'!H963</f>
        <v>0</v>
      </c>
      <c r="J963" s="185">
        <f>'[1]BoQ HSYC'!I963</f>
        <v>0</v>
      </c>
      <c r="K963" s="48">
        <f>'[1]BoQ HSYC'!J963</f>
        <v>12978000</v>
      </c>
      <c r="L963" s="47">
        <f>'[1]BoQ HSYC'!K963</f>
        <v>361473.1578947368</v>
      </c>
      <c r="M963" s="47">
        <f>'[1]BoQ HSYC'!L963</f>
        <v>13339473.157894736</v>
      </c>
      <c r="N963" s="183">
        <f>'[1]BoQ HSYC'!M963</f>
        <v>4542300</v>
      </c>
      <c r="O963" s="183">
        <f>'[1]BoQ HSYC'!N963</f>
        <v>126515.60526315786</v>
      </c>
      <c r="P963" s="83">
        <f>'[1]BoQ HSYC'!O963</f>
        <v>4668815.6052631577</v>
      </c>
      <c r="Q963" s="47">
        <f>'[1]BoQ HSYC'!P963</f>
        <v>13339473.157894736</v>
      </c>
      <c r="R963" s="132">
        <f>'[1]BoQ HSYC'!Q963</f>
        <v>4668815.6052631577</v>
      </c>
      <c r="S963" s="83">
        <f>'[1]BoQ HSYC'!R963</f>
        <v>18008288.763157893</v>
      </c>
      <c r="T963" s="48">
        <f>'[1]BoQ HSYC'!S963</f>
        <v>0</v>
      </c>
      <c r="U963" s="132">
        <f>'[1]BoQ HSYC'!T963</f>
        <v>0</v>
      </c>
      <c r="V963" s="132" t="str">
        <f>'[1]BoQ HSYC'!U963</f>
        <v>BĐG Q2/2026</v>
      </c>
      <c r="W963" s="132" t="str">
        <f>'[1]BoQ HSYC'!V963</f>
        <v>BĐG Q2/2026</v>
      </c>
      <c r="X963" s="44" t="str">
        <f>'[1]BoQ HSYC'!W963</f>
        <v>ME</v>
      </c>
      <c r="Y963" s="44"/>
      <c r="Z963" s="44"/>
      <c r="AA963" s="44"/>
      <c r="AB963" s="2">
        <v>23197228.755525</v>
      </c>
      <c r="AC963" s="2">
        <v>23197228.755525</v>
      </c>
      <c r="AD963" s="2">
        <f>+M963</f>
        <v>13339473.157894736</v>
      </c>
      <c r="AE963" s="2">
        <f>+AD963*14%</f>
        <v>1867526.2421052633</v>
      </c>
      <c r="AF963" s="155">
        <f>+AD963*35%</f>
        <v>4668815.6052631577</v>
      </c>
      <c r="AG963" s="2">
        <f>+AD963*F963</f>
        <v>13339473.157894736</v>
      </c>
      <c r="AH963" s="2">
        <f>+AE963*F963</f>
        <v>1867526.2421052633</v>
      </c>
      <c r="AI963" s="2">
        <f>+AF963*F963</f>
        <v>4668815.6052631577</v>
      </c>
      <c r="AJ963" s="2">
        <f>SUM(AG963:AI963)</f>
        <v>19875815.005263157</v>
      </c>
      <c r="AK963" s="2">
        <f>+AD963*G963</f>
        <v>13339473.157894736</v>
      </c>
      <c r="AL963" s="2">
        <f>+AE963*G963</f>
        <v>1867526.2421052633</v>
      </c>
      <c r="AM963" s="2">
        <f>+AF963*G963</f>
        <v>4668815.6052631577</v>
      </c>
      <c r="AN963" s="155">
        <f>SUM(AK963:AM963)</f>
        <v>19875815.005263157</v>
      </c>
      <c r="AQ963" s="145" t="s">
        <v>525</v>
      </c>
      <c r="AU963" s="8"/>
      <c r="AV963" s="8"/>
      <c r="AW963" s="2">
        <f>'[2]BoQ HSYC-Đạt'!AT963</f>
        <v>13606262.62105263</v>
      </c>
      <c r="AX963" s="8">
        <f>F963*AW963</f>
        <v>13606262.62105263</v>
      </c>
      <c r="AY963" s="8">
        <f>IF(AQ963="CT",7%,5%)*AX963</f>
        <v>952438.3834736842</v>
      </c>
      <c r="AZ963" s="8">
        <f>AX963*2%</f>
        <v>272125.2524210526</v>
      </c>
      <c r="BA963" s="8">
        <f>IF(BB963&gt;0,0,AX963*5%)</f>
        <v>680313.13105263154</v>
      </c>
      <c r="BB963" s="8"/>
      <c r="BC963" s="8">
        <f>+AX963+AY963+AZ963+BA963+BB963</f>
        <v>15511139.388</v>
      </c>
      <c r="BD963" s="8">
        <f>AX963-AT963</f>
        <v>13606262.62105263</v>
      </c>
      <c r="BE963" s="2"/>
      <c r="BH963" s="2"/>
    </row>
    <row r="964" spans="1:60" ht="34" hidden="1" outlineLevel="1" x14ac:dyDescent="0.2">
      <c r="A964" s="1" t="s">
        <v>251</v>
      </c>
      <c r="B964" s="82">
        <v>54</v>
      </c>
      <c r="C964" s="144" t="s">
        <v>801</v>
      </c>
      <c r="D964" s="144"/>
      <c r="E964" s="82" t="s">
        <v>129</v>
      </c>
      <c r="F964" s="143">
        <v>75</v>
      </c>
      <c r="G964" s="142">
        <f>'[1]BoQ HSYC'!F964</f>
        <v>75</v>
      </c>
      <c r="H964" s="185">
        <f>'[1]BoQ HSYC'!G964</f>
        <v>0</v>
      </c>
      <c r="I964" s="185">
        <f>'[1]BoQ HSYC'!H964</f>
        <v>0</v>
      </c>
      <c r="J964" s="185">
        <f>'[1]BoQ HSYC'!I964</f>
        <v>0</v>
      </c>
      <c r="K964" s="48">
        <f>'[1]BoQ HSYC'!J964</f>
        <v>293410</v>
      </c>
      <c r="L964" s="47">
        <f>'[1]BoQ HSYC'!K964</f>
        <v>16585</v>
      </c>
      <c r="M964" s="47">
        <f>'[1]BoQ HSYC'!L964</f>
        <v>309995</v>
      </c>
      <c r="N964" s="183">
        <f>'[1]BoQ HSYC'!M964</f>
        <v>0</v>
      </c>
      <c r="O964" s="183">
        <f>'[1]BoQ HSYC'!N964</f>
        <v>5804.75</v>
      </c>
      <c r="P964" s="83">
        <f>'[1]BoQ HSYC'!O964</f>
        <v>5804.75</v>
      </c>
      <c r="Q964" s="47">
        <f>'[1]BoQ HSYC'!P964</f>
        <v>23249625</v>
      </c>
      <c r="R964" s="132">
        <f>'[1]BoQ HSYC'!Q964</f>
        <v>435356.25</v>
      </c>
      <c r="S964" s="83">
        <f>'[1]BoQ HSYC'!R964</f>
        <v>23684981.25</v>
      </c>
      <c r="T964" s="48">
        <f>'[1]BoQ HSYC'!S964</f>
        <v>0</v>
      </c>
      <c r="U964" s="132">
        <f>'[1]BoQ HSYC'!T964</f>
        <v>0</v>
      </c>
      <c r="V964" s="132" t="str">
        <f>'[1]BoQ HSYC'!U964</f>
        <v>VT: NCC, NC:BĐG Q2/2026</v>
      </c>
      <c r="W964" s="132" t="str">
        <f>'[1]BoQ HSYC'!V964</f>
        <v>VT: NCC, NC:BĐG Q2/2026</v>
      </c>
      <c r="X964" s="44" t="str">
        <f>'[1]BoQ HSYC'!W964</f>
        <v>ME</v>
      </c>
      <c r="Y964" s="44"/>
      <c r="Z964" s="44"/>
      <c r="AA964" s="44"/>
      <c r="AB964" s="2">
        <v>449283.86589693744</v>
      </c>
      <c r="AC964" s="2">
        <v>33696289.942270309</v>
      </c>
      <c r="AD964" s="2">
        <f>+M964</f>
        <v>309995</v>
      </c>
      <c r="AE964" s="2">
        <f>+AD964*14%</f>
        <v>43399.3</v>
      </c>
      <c r="AF964" s="155">
        <f>+AD964*35%</f>
        <v>108498.25</v>
      </c>
      <c r="AG964" s="2">
        <f>+AD964*F964</f>
        <v>23249625</v>
      </c>
      <c r="AH964" s="2">
        <f>+AE964*F964</f>
        <v>3254947.5</v>
      </c>
      <c r="AI964" s="2">
        <f>+AF964*F964</f>
        <v>8137368.75</v>
      </c>
      <c r="AJ964" s="2">
        <f>SUM(AG964:AI964)</f>
        <v>34641941.25</v>
      </c>
      <c r="AK964" s="2">
        <f>+AD964*G964</f>
        <v>23249625</v>
      </c>
      <c r="AL964" s="2">
        <f>+AE964*G964</f>
        <v>3254947.5</v>
      </c>
      <c r="AM964" s="2">
        <f>+AF964*G964</f>
        <v>8137368.75</v>
      </c>
      <c r="AN964" s="155">
        <f>SUM(AK964:AM964)</f>
        <v>34641941.25</v>
      </c>
      <c r="AQ964" s="145" t="s">
        <v>525</v>
      </c>
      <c r="AU964" s="8"/>
      <c r="AV964" s="8"/>
      <c r="AW964" s="2">
        <f>'[2]BoQ HSYC-Đạt'!AT964</f>
        <v>319294.84999999998</v>
      </c>
      <c r="AX964" s="8">
        <f>F964*AW964</f>
        <v>23947113.75</v>
      </c>
      <c r="AY964" s="8">
        <f>IF(AQ964="CT",7%,5%)*AX964</f>
        <v>1676297.9625000001</v>
      </c>
      <c r="AZ964" s="8">
        <f>AX964*2%</f>
        <v>478942.27500000002</v>
      </c>
      <c r="BA964" s="8">
        <f>IF(BB964&gt;0,0,AX964*5%)</f>
        <v>1197355.6875</v>
      </c>
      <c r="BB964" s="8"/>
      <c r="BC964" s="8">
        <f>+AX964+AY964+AZ964+BA964+BB964</f>
        <v>27299709.674999997</v>
      </c>
      <c r="BD964" s="8">
        <f>AX964-AT964</f>
        <v>23947113.75</v>
      </c>
      <c r="BE964" s="2"/>
      <c r="BH964" s="2"/>
    </row>
    <row r="965" spans="1:60" ht="17" hidden="1" outlineLevel="1" x14ac:dyDescent="0.2">
      <c r="A965" s="1" t="s">
        <v>1188</v>
      </c>
      <c r="B965" s="82">
        <v>55</v>
      </c>
      <c r="C965" s="144" t="s">
        <v>800</v>
      </c>
      <c r="D965" s="144"/>
      <c r="E965" s="82" t="s">
        <v>160</v>
      </c>
      <c r="F965" s="143">
        <v>0.6</v>
      </c>
      <c r="G965" s="142">
        <f>'[1]BoQ HSYC'!F965</f>
        <v>0.6</v>
      </c>
      <c r="H965" s="185">
        <f>'[1]BoQ HSYC'!G965</f>
        <v>0</v>
      </c>
      <c r="I965" s="185">
        <f>'[1]BoQ HSYC'!H965</f>
        <v>0</v>
      </c>
      <c r="J965" s="185">
        <f>'[1]BoQ HSYC'!I965</f>
        <v>0</v>
      </c>
      <c r="K965" s="48">
        <f>'[1]BoQ HSYC'!J965</f>
        <v>1830962.0159999998</v>
      </c>
      <c r="L965" s="47">
        <f>'[1]BoQ HSYC'!K965</f>
        <v>1305823.1629090901</v>
      </c>
      <c r="M965" s="47">
        <f>'[1]BoQ HSYC'!L965</f>
        <v>3136785.1789090899</v>
      </c>
      <c r="N965" s="183">
        <f>'[1]BoQ HSYC'!M965</f>
        <v>640836.70559999987</v>
      </c>
      <c r="O965" s="183">
        <f>'[1]BoQ HSYC'!N965</f>
        <v>457038.10701818147</v>
      </c>
      <c r="P965" s="83">
        <f>'[1]BoQ HSYC'!O965</f>
        <v>1097874.8126181813</v>
      </c>
      <c r="Q965" s="47">
        <f>'[1]BoQ HSYC'!P965</f>
        <v>1882071.1073454539</v>
      </c>
      <c r="R965" s="132">
        <f>'[1]BoQ HSYC'!Q965</f>
        <v>658724.88757090876</v>
      </c>
      <c r="S965" s="83">
        <f>'[1]BoQ HSYC'!R965</f>
        <v>2540795.9949163627</v>
      </c>
      <c r="T965" s="48">
        <f>'[1]BoQ HSYC'!S965</f>
        <v>0</v>
      </c>
      <c r="U965" s="132">
        <f>'[1]BoQ HSYC'!T965</f>
        <v>0</v>
      </c>
      <c r="V965" s="132" t="str">
        <f>'[1]BoQ HSYC'!U965</f>
        <v>BĐG Q2/2026</v>
      </c>
      <c r="W965" s="132" t="str">
        <f>'[1]BoQ HSYC'!V965</f>
        <v>BĐG Q2/2026</v>
      </c>
      <c r="X965" s="44" t="str">
        <f>'[1]BoQ HSYC'!W965</f>
        <v>ME</v>
      </c>
      <c r="Y965" s="44"/>
      <c r="Z965" s="44"/>
      <c r="AA965" s="44"/>
      <c r="AB965" s="2">
        <v>3104978.8800279973</v>
      </c>
      <c r="AC965" s="2">
        <v>1862987.3280167982</v>
      </c>
      <c r="AD965" s="2">
        <f>+M965</f>
        <v>3136785.1789090899</v>
      </c>
      <c r="AE965" s="2">
        <f>+AD965*14%</f>
        <v>439149.92504727264</v>
      </c>
      <c r="AF965" s="155">
        <f>+AD965*35%</f>
        <v>1097874.8126181813</v>
      </c>
      <c r="AG965" s="2">
        <f>+AD965*F965</f>
        <v>1882071.1073454539</v>
      </c>
      <c r="AH965" s="2">
        <f>+AE965*F965</f>
        <v>263489.95502836356</v>
      </c>
      <c r="AI965" s="2">
        <f>+AF965*F965</f>
        <v>658724.88757090876</v>
      </c>
      <c r="AJ965" s="2">
        <f>SUM(AG965:AI965)</f>
        <v>2804285.9499447262</v>
      </c>
      <c r="AK965" s="2">
        <f>+AD965*G965</f>
        <v>1882071.1073454539</v>
      </c>
      <c r="AL965" s="2">
        <f>+AE965*G965</f>
        <v>263489.95502836356</v>
      </c>
      <c r="AM965" s="2">
        <f>+AF965*G965</f>
        <v>658724.88757090876</v>
      </c>
      <c r="AN965" s="155">
        <f>SUM(AK965:AM965)</f>
        <v>2804285.9499447262</v>
      </c>
      <c r="AQ965" s="145" t="s">
        <v>525</v>
      </c>
      <c r="AU965" s="8"/>
      <c r="AV965" s="8"/>
      <c r="AW965" s="2">
        <f>'[2]BoQ HSYC-Đạt'!AT965</f>
        <v>3450463.6967999991</v>
      </c>
      <c r="AX965" s="8">
        <f>F965*AW965</f>
        <v>2070278.2180799993</v>
      </c>
      <c r="AY965" s="8">
        <f>IF(AQ965="CT",7%,5%)*AX965</f>
        <v>144919.47526559996</v>
      </c>
      <c r="AZ965" s="8">
        <f>AX965*2%</f>
        <v>41405.564361599987</v>
      </c>
      <c r="BA965" s="8">
        <f>IF(BB965&gt;0,0,AX965*5%)</f>
        <v>103513.91090399997</v>
      </c>
      <c r="BB965" s="8"/>
      <c r="BC965" s="8">
        <f>+AX965+AY965+AZ965+BA965+BB965</f>
        <v>2360117.1686111996</v>
      </c>
      <c r="BD965" s="8">
        <f>AX965-AT965</f>
        <v>2070278.2180799993</v>
      </c>
      <c r="BE965" s="2"/>
      <c r="BH965" s="2"/>
    </row>
    <row r="966" spans="1:60" ht="17" hidden="1" outlineLevel="1" x14ac:dyDescent="0.2">
      <c r="A966" s="1" t="s">
        <v>1192</v>
      </c>
      <c r="B966" s="82"/>
      <c r="C966" s="144" t="s">
        <v>799</v>
      </c>
      <c r="D966" s="144"/>
      <c r="E966" s="82"/>
      <c r="F966" s="143"/>
      <c r="G966" s="142">
        <f>'[1]BoQ HSYC'!F966</f>
        <v>0</v>
      </c>
      <c r="H966" s="185">
        <f>'[1]BoQ HSYC'!G966</f>
        <v>0</v>
      </c>
      <c r="I966" s="185">
        <f>'[1]BoQ HSYC'!H966</f>
        <v>0</v>
      </c>
      <c r="J966" s="185">
        <f>'[1]BoQ HSYC'!I966</f>
        <v>0</v>
      </c>
      <c r="K966" s="48">
        <f>'[1]BoQ HSYC'!J966</f>
        <v>0</v>
      </c>
      <c r="L966" s="47">
        <f>'[1]BoQ HSYC'!K966</f>
        <v>0</v>
      </c>
      <c r="M966" s="47">
        <f>'[1]BoQ HSYC'!L966</f>
        <v>0</v>
      </c>
      <c r="N966" s="183">
        <f>'[1]BoQ HSYC'!M966</f>
        <v>0</v>
      </c>
      <c r="O966" s="183">
        <f>'[1]BoQ HSYC'!N966</f>
        <v>0</v>
      </c>
      <c r="P966" s="83">
        <f>'[1]BoQ HSYC'!O966</f>
        <v>0</v>
      </c>
      <c r="Q966" s="47">
        <f>'[1]BoQ HSYC'!P966</f>
        <v>0</v>
      </c>
      <c r="R966" s="132">
        <f>'[1]BoQ HSYC'!Q966</f>
        <v>0</v>
      </c>
      <c r="S966" s="83">
        <f>'[1]BoQ HSYC'!R966</f>
        <v>0</v>
      </c>
      <c r="T966" s="48">
        <f>'[1]BoQ HSYC'!S966</f>
        <v>0</v>
      </c>
      <c r="U966" s="132">
        <f>'[1]BoQ HSYC'!T966</f>
        <v>0</v>
      </c>
      <c r="V966" s="132">
        <f>'[1]BoQ HSYC'!U966</f>
        <v>0</v>
      </c>
      <c r="W966" s="132">
        <f>'[1]BoQ HSYC'!V966</f>
        <v>0</v>
      </c>
      <c r="X966" s="44" t="str">
        <f>'[1]BoQ HSYC'!W966</f>
        <v>ME</v>
      </c>
      <c r="Y966" s="44"/>
      <c r="Z966" s="44"/>
      <c r="AA966" s="44"/>
      <c r="AB966" s="2">
        <v>0</v>
      </c>
      <c r="AC966" s="2">
        <v>0</v>
      </c>
      <c r="AD966" s="2">
        <f>+M966</f>
        <v>0</v>
      </c>
      <c r="AE966" s="2">
        <f>+AD966*14%</f>
        <v>0</v>
      </c>
      <c r="AF966" s="155">
        <f>+AD966*35%</f>
        <v>0</v>
      </c>
      <c r="AG966" s="2">
        <f>+AD966*F966</f>
        <v>0</v>
      </c>
      <c r="AH966" s="2">
        <f>+AE966*F966</f>
        <v>0</v>
      </c>
      <c r="AI966" s="2">
        <f>+AF966*F966</f>
        <v>0</v>
      </c>
      <c r="AJ966" s="2">
        <f>SUM(AG966:AI966)</f>
        <v>0</v>
      </c>
      <c r="AK966" s="2">
        <f>+AD966*G966</f>
        <v>0</v>
      </c>
      <c r="AL966" s="2">
        <f>+AE966*G966</f>
        <v>0</v>
      </c>
      <c r="AM966" s="2">
        <f>+AF966*G966</f>
        <v>0</v>
      </c>
      <c r="AN966" s="155">
        <f>SUM(AK966:AM966)</f>
        <v>0</v>
      </c>
      <c r="AQ966" s="145" t="s">
        <v>525</v>
      </c>
      <c r="AU966" s="8"/>
      <c r="AV966" s="8"/>
      <c r="AW966" s="2">
        <f>'[2]BoQ HSYC-Đạt'!AT966</f>
        <v>0</v>
      </c>
      <c r="AX966" s="8">
        <f>F966*AW966</f>
        <v>0</v>
      </c>
      <c r="AY966" s="8">
        <f>IF(AQ966="CT",7%,5%)*AX966</f>
        <v>0</v>
      </c>
      <c r="AZ966" s="8">
        <f>AX966*2%</f>
        <v>0</v>
      </c>
      <c r="BA966" s="8">
        <f>IF(BB966&gt;0,0,AX966*5%)</f>
        <v>0</v>
      </c>
      <c r="BB966" s="8"/>
      <c r="BC966" s="8">
        <f>+AX966+AY966+AZ966+BA966+BB966</f>
        <v>0</v>
      </c>
      <c r="BD966" s="8">
        <f>AX966-AT966</f>
        <v>0</v>
      </c>
      <c r="BE966" s="2"/>
      <c r="BH966" s="2"/>
    </row>
    <row r="967" spans="1:60" ht="17" hidden="1" outlineLevel="1" x14ac:dyDescent="0.2">
      <c r="A967" s="1" t="s">
        <v>1191</v>
      </c>
      <c r="B967" s="82">
        <v>56</v>
      </c>
      <c r="C967" s="144" t="s">
        <v>797</v>
      </c>
      <c r="D967" s="144"/>
      <c r="E967" s="82" t="s">
        <v>64</v>
      </c>
      <c r="F967" s="143">
        <v>5</v>
      </c>
      <c r="G967" s="142">
        <f>'[1]BoQ HSYC'!F967</f>
        <v>5</v>
      </c>
      <c r="H967" s="185">
        <f>'[1]BoQ HSYC'!G967</f>
        <v>0</v>
      </c>
      <c r="I967" s="185">
        <f>'[1]BoQ HSYC'!H967</f>
        <v>0</v>
      </c>
      <c r="J967" s="185">
        <f>'[1]BoQ HSYC'!I967</f>
        <v>0</v>
      </c>
      <c r="K967" s="48">
        <f>'[1]BoQ HSYC'!J967</f>
        <v>201600</v>
      </c>
      <c r="L967" s="47">
        <f>'[1]BoQ HSYC'!K967</f>
        <v>45000</v>
      </c>
      <c r="M967" s="47">
        <f>'[1]BoQ HSYC'!L967</f>
        <v>246600</v>
      </c>
      <c r="N967" s="183">
        <f>'[1]BoQ HSYC'!M967</f>
        <v>70560</v>
      </c>
      <c r="O967" s="183">
        <f>'[1]BoQ HSYC'!N967</f>
        <v>15749.999999999998</v>
      </c>
      <c r="P967" s="83">
        <f>'[1]BoQ HSYC'!O967</f>
        <v>86310</v>
      </c>
      <c r="Q967" s="47">
        <f>'[1]BoQ HSYC'!P967</f>
        <v>1233000</v>
      </c>
      <c r="R967" s="132">
        <f>'[1]BoQ HSYC'!Q967</f>
        <v>431550</v>
      </c>
      <c r="S967" s="83">
        <f>'[1]BoQ HSYC'!R967</f>
        <v>1664550</v>
      </c>
      <c r="T967" s="48">
        <f>'[1]BoQ HSYC'!S967</f>
        <v>0</v>
      </c>
      <c r="U967" s="132">
        <f>'[1]BoQ HSYC'!T967</f>
        <v>0</v>
      </c>
      <c r="V967" s="132" t="str">
        <f>'[1]BoQ HSYC'!U967</f>
        <v>BĐG Q2/2026</v>
      </c>
      <c r="W967" s="132" t="str">
        <f>'[1]BoQ HSYC'!V967</f>
        <v>BĐG Q2/2026</v>
      </c>
      <c r="X967" s="44" t="str">
        <f>'[1]BoQ HSYC'!W967</f>
        <v>ME</v>
      </c>
      <c r="Y967" s="44"/>
      <c r="Z967" s="44"/>
      <c r="AA967" s="44"/>
      <c r="AB967" s="2">
        <v>837618.80591400003</v>
      </c>
      <c r="AC967" s="2">
        <v>4188094.0295700002</v>
      </c>
      <c r="AD967" s="2">
        <f>+M967</f>
        <v>246600</v>
      </c>
      <c r="AE967" s="2">
        <f>+AD967*14%</f>
        <v>34524</v>
      </c>
      <c r="AF967" s="155">
        <f>+AD967*35%</f>
        <v>86310</v>
      </c>
      <c r="AG967" s="2">
        <f>+AD967*F967</f>
        <v>1233000</v>
      </c>
      <c r="AH967" s="2">
        <f>+AE967*F967</f>
        <v>172620</v>
      </c>
      <c r="AI967" s="2">
        <f>+AF967*F967</f>
        <v>431550</v>
      </c>
      <c r="AJ967" s="2">
        <f>SUM(AG967:AI967)</f>
        <v>1837170</v>
      </c>
      <c r="AK967" s="2">
        <f>+AD967*G967</f>
        <v>1233000</v>
      </c>
      <c r="AL967" s="2">
        <f>+AE967*G967</f>
        <v>172620</v>
      </c>
      <c r="AM967" s="2">
        <f>+AF967*G967</f>
        <v>431550</v>
      </c>
      <c r="AN967" s="155">
        <f>SUM(AK967:AM967)</f>
        <v>1837170</v>
      </c>
      <c r="AQ967" s="145" t="s">
        <v>525</v>
      </c>
      <c r="AU967" s="8"/>
      <c r="AV967" s="8"/>
      <c r="AW967" s="2">
        <f>'[2]BoQ HSYC-Đạt'!AT967</f>
        <v>251532</v>
      </c>
      <c r="AX967" s="8">
        <f>F967*AW967</f>
        <v>1257660</v>
      </c>
      <c r="AY967" s="8">
        <f>IF(AQ967="CT",7%,5%)*AX967</f>
        <v>88036.200000000012</v>
      </c>
      <c r="AZ967" s="8">
        <f>AX967*2%</f>
        <v>25153.200000000001</v>
      </c>
      <c r="BA967" s="8">
        <f>IF(BB967&gt;0,0,AX967*5%)</f>
        <v>62883</v>
      </c>
      <c r="BB967" s="8"/>
      <c r="BC967" s="8">
        <f>+AX967+AY967+AZ967+BA967+BB967</f>
        <v>1433732.4</v>
      </c>
      <c r="BD967" s="8">
        <f>AX967-AT967</f>
        <v>1257660</v>
      </c>
      <c r="BE967" s="2"/>
      <c r="BH967" s="2"/>
    </row>
    <row r="968" spans="1:60" ht="17" hidden="1" outlineLevel="1" x14ac:dyDescent="0.2">
      <c r="A968" s="1" t="s">
        <v>1189</v>
      </c>
      <c r="B968" s="82">
        <v>57</v>
      </c>
      <c r="C968" s="144" t="s">
        <v>796</v>
      </c>
      <c r="D968" s="144"/>
      <c r="E968" s="82" t="s">
        <v>795</v>
      </c>
      <c r="F968" s="143">
        <v>5</v>
      </c>
      <c r="G968" s="142">
        <f>'[1]BoQ HSYC'!F968</f>
        <v>5</v>
      </c>
      <c r="H968" s="185">
        <f>'[1]BoQ HSYC'!G968</f>
        <v>0</v>
      </c>
      <c r="I968" s="185">
        <f>'[1]BoQ HSYC'!H968</f>
        <v>0</v>
      </c>
      <c r="J968" s="185">
        <f>'[1]BoQ HSYC'!I968</f>
        <v>0</v>
      </c>
      <c r="K968" s="48">
        <f>'[1]BoQ HSYC'!J968</f>
        <v>150000</v>
      </c>
      <c r="L968" s="47">
        <f>'[1]BoQ HSYC'!K968</f>
        <v>50000</v>
      </c>
      <c r="M968" s="47">
        <f>'[1]BoQ HSYC'!L968</f>
        <v>200000</v>
      </c>
      <c r="N968" s="183">
        <f>'[1]BoQ HSYC'!M968</f>
        <v>52500</v>
      </c>
      <c r="O968" s="183">
        <f>'[1]BoQ HSYC'!N968</f>
        <v>17500</v>
      </c>
      <c r="P968" s="83">
        <f>'[1]BoQ HSYC'!O968</f>
        <v>70000</v>
      </c>
      <c r="Q968" s="47">
        <f>'[1]BoQ HSYC'!P968</f>
        <v>1000000</v>
      </c>
      <c r="R968" s="132">
        <f>'[1]BoQ HSYC'!Q968</f>
        <v>350000</v>
      </c>
      <c r="S968" s="83">
        <f>'[1]BoQ HSYC'!R968</f>
        <v>1350000</v>
      </c>
      <c r="T968" s="48">
        <f>'[1]BoQ HSYC'!S968</f>
        <v>0</v>
      </c>
      <c r="U968" s="132">
        <f>'[1]BoQ HSYC'!T968</f>
        <v>0</v>
      </c>
      <c r="V968" s="132" t="str">
        <f>'[1]BoQ HSYC'!U968</f>
        <v>BĐG Q2/2026</v>
      </c>
      <c r="W968" s="132" t="str">
        <f>'[1]BoQ HSYC'!V968</f>
        <v>BĐG Q2/2026</v>
      </c>
      <c r="X968" s="44" t="str">
        <f>'[1]BoQ HSYC'!W968</f>
        <v>ME</v>
      </c>
      <c r="Y968" s="44"/>
      <c r="Z968" s="44"/>
      <c r="AA968" s="44"/>
      <c r="AB968" s="2">
        <v>152489.70000000001</v>
      </c>
      <c r="AC968" s="2">
        <v>762448.5</v>
      </c>
      <c r="AD968" s="2">
        <f>+M968</f>
        <v>200000</v>
      </c>
      <c r="AE968" s="2">
        <f>+AD968*14%</f>
        <v>28000.000000000004</v>
      </c>
      <c r="AF968" s="155">
        <f>+AD968*35%</f>
        <v>70000</v>
      </c>
      <c r="AG968" s="2">
        <f>+AD968*F968</f>
        <v>1000000</v>
      </c>
      <c r="AH968" s="2">
        <f>+AE968*F968</f>
        <v>140000.00000000003</v>
      </c>
      <c r="AI968" s="2">
        <f>+AF968*F968</f>
        <v>350000</v>
      </c>
      <c r="AJ968" s="2">
        <f>SUM(AG968:AI968)</f>
        <v>1490000</v>
      </c>
      <c r="AK968" s="2">
        <f>+AD968*G968</f>
        <v>1000000</v>
      </c>
      <c r="AL968" s="2">
        <f>+AE968*G968</f>
        <v>140000.00000000003</v>
      </c>
      <c r="AM968" s="2">
        <f>+AF968*G968</f>
        <v>350000</v>
      </c>
      <c r="AN968" s="155">
        <f>SUM(AK968:AM968)</f>
        <v>1490000</v>
      </c>
      <c r="AQ968" s="145" t="s">
        <v>525</v>
      </c>
      <c r="AU968" s="8"/>
      <c r="AV968" s="8"/>
      <c r="AW968" s="2">
        <f>'[2]BoQ HSYC-Đạt'!AT968</f>
        <v>220000</v>
      </c>
      <c r="AX968" s="8">
        <f>F968*AW968</f>
        <v>1100000</v>
      </c>
      <c r="AY968" s="8">
        <f>IF(AQ968="CT",7%,5%)*AX968</f>
        <v>77000.000000000015</v>
      </c>
      <c r="AZ968" s="8">
        <f>AX968*2%</f>
        <v>22000</v>
      </c>
      <c r="BA968" s="8">
        <f>IF(BB968&gt;0,0,AX968*5%)</f>
        <v>55000</v>
      </c>
      <c r="BB968" s="8"/>
      <c r="BC968" s="8">
        <f>+AX968+AY968+AZ968+BA968+BB968</f>
        <v>1254000</v>
      </c>
      <c r="BD968" s="8">
        <f>AX968-AT968</f>
        <v>1100000</v>
      </c>
      <c r="BE968" s="2"/>
      <c r="BH968" s="2"/>
    </row>
    <row r="969" spans="1:60" ht="34" hidden="1" outlineLevel="1" x14ac:dyDescent="0.2">
      <c r="A969" s="1" t="s">
        <v>108</v>
      </c>
      <c r="B969" s="82">
        <v>58</v>
      </c>
      <c r="C969" s="144" t="s">
        <v>794</v>
      </c>
      <c r="D969" s="144"/>
      <c r="E969" s="82" t="s">
        <v>129</v>
      </c>
      <c r="F969" s="143">
        <v>20</v>
      </c>
      <c r="G969" s="142">
        <f>'[1]BoQ HSYC'!F969</f>
        <v>20</v>
      </c>
      <c r="H969" s="185">
        <f>'[1]BoQ HSYC'!G969</f>
        <v>0</v>
      </c>
      <c r="I969" s="185">
        <f>'[1]BoQ HSYC'!H969</f>
        <v>0</v>
      </c>
      <c r="J969" s="185">
        <f>'[1]BoQ HSYC'!I969</f>
        <v>0</v>
      </c>
      <c r="K969" s="48">
        <f>'[1]BoQ HSYC'!J969</f>
        <v>360460</v>
      </c>
      <c r="L969" s="47">
        <f>'[1]BoQ HSYC'!K969</f>
        <v>18331</v>
      </c>
      <c r="M969" s="47">
        <f>'[1]BoQ HSYC'!L969</f>
        <v>378791</v>
      </c>
      <c r="N969" s="183">
        <f>'[1]BoQ HSYC'!M969</f>
        <v>0</v>
      </c>
      <c r="O969" s="183">
        <f>'[1]BoQ HSYC'!N969</f>
        <v>6415.8499999999995</v>
      </c>
      <c r="P969" s="83">
        <f>'[1]BoQ HSYC'!O969</f>
        <v>6415.8499999999995</v>
      </c>
      <c r="Q969" s="47">
        <f>'[1]BoQ HSYC'!P969</f>
        <v>7575820</v>
      </c>
      <c r="R969" s="132">
        <f>'[1]BoQ HSYC'!Q969</f>
        <v>128316.99999999999</v>
      </c>
      <c r="S969" s="83">
        <f>'[1]BoQ HSYC'!R969</f>
        <v>7704137</v>
      </c>
      <c r="T969" s="48">
        <f>'[1]BoQ HSYC'!S969</f>
        <v>0</v>
      </c>
      <c r="U969" s="132">
        <f>'[1]BoQ HSYC'!T969</f>
        <v>0</v>
      </c>
      <c r="V969" s="132" t="str">
        <f>'[1]BoQ HSYC'!U969</f>
        <v>VT: NCC, NC:BĐG Q2/2026</v>
      </c>
      <c r="W969" s="132" t="str">
        <f>'[1]BoQ HSYC'!V969</f>
        <v>VT: NCC, NC:BĐG Q2/2026</v>
      </c>
      <c r="X969" s="44" t="str">
        <f>'[1]BoQ HSYC'!W969</f>
        <v>ME</v>
      </c>
      <c r="Y969" s="44"/>
      <c r="Z969" s="44"/>
      <c r="AA969" s="44"/>
      <c r="AB969" s="2">
        <v>604257.07541776495</v>
      </c>
      <c r="AC969" s="2">
        <v>12085141.508355299</v>
      </c>
      <c r="AD969" s="2">
        <f>+M969</f>
        <v>378791</v>
      </c>
      <c r="AE969" s="2">
        <f>+AD969*14%</f>
        <v>53030.740000000005</v>
      </c>
      <c r="AF969" s="155">
        <f>+AD969*35%</f>
        <v>132576.85</v>
      </c>
      <c r="AG969" s="2">
        <f>+AD969*F969</f>
        <v>7575820</v>
      </c>
      <c r="AH969" s="2">
        <f>+AE969*F969</f>
        <v>1060614.8</v>
      </c>
      <c r="AI969" s="2">
        <f>+AF969*F969</f>
        <v>2651537</v>
      </c>
      <c r="AJ969" s="2">
        <f>SUM(AG969:AI969)</f>
        <v>11287971.800000001</v>
      </c>
      <c r="AK969" s="2">
        <f>+AD969*G969</f>
        <v>7575820</v>
      </c>
      <c r="AL969" s="2">
        <f>+AE969*G969</f>
        <v>1060614.8</v>
      </c>
      <c r="AM969" s="2">
        <f>+AF969*G969</f>
        <v>2651537</v>
      </c>
      <c r="AN969" s="155">
        <f>SUM(AK969:AM969)</f>
        <v>11287971.800000001</v>
      </c>
      <c r="AQ969" s="145" t="s">
        <v>525</v>
      </c>
      <c r="AU969" s="8"/>
      <c r="AV969" s="8"/>
      <c r="AW969" s="2">
        <f>'[2]BoQ HSYC-Đạt'!AT969</f>
        <v>390154.73</v>
      </c>
      <c r="AX969" s="8">
        <f>F969*AW969</f>
        <v>7803094.5999999996</v>
      </c>
      <c r="AY969" s="8">
        <f>IF(AQ969="CT",7%,5%)*AX969</f>
        <v>546216.62199999997</v>
      </c>
      <c r="AZ969" s="8">
        <f>AX969*2%</f>
        <v>156061.89199999999</v>
      </c>
      <c r="BA969" s="8">
        <f>IF(BB969&gt;0,0,AX969*5%)</f>
        <v>390154.73</v>
      </c>
      <c r="BB969" s="8"/>
      <c r="BC969" s="8">
        <f>+AX969+AY969+AZ969+BA969+BB969</f>
        <v>8895527.8440000005</v>
      </c>
      <c r="BD969" s="8">
        <f>AX969-AT969</f>
        <v>7803094.5999999996</v>
      </c>
      <c r="BE969" s="2"/>
      <c r="BH969" s="2"/>
    </row>
    <row r="970" spans="1:60" ht="17" hidden="1" outlineLevel="1" x14ac:dyDescent="0.2">
      <c r="A970" s="1" t="s">
        <v>1188</v>
      </c>
      <c r="B970" s="82"/>
      <c r="C970" s="144" t="s">
        <v>798</v>
      </c>
      <c r="D970" s="144"/>
      <c r="E970" s="82"/>
      <c r="F970" s="143"/>
      <c r="G970" s="142">
        <f>'[1]BoQ HSYC'!F970</f>
        <v>0</v>
      </c>
      <c r="H970" s="185">
        <f>'[1]BoQ HSYC'!G970</f>
        <v>0</v>
      </c>
      <c r="I970" s="185">
        <f>'[1]BoQ HSYC'!H970</f>
        <v>0</v>
      </c>
      <c r="J970" s="185">
        <f>'[1]BoQ HSYC'!I970</f>
        <v>0</v>
      </c>
      <c r="K970" s="48">
        <f>'[1]BoQ HSYC'!J970</f>
        <v>0</v>
      </c>
      <c r="L970" s="47">
        <f>'[1]BoQ HSYC'!K970</f>
        <v>0</v>
      </c>
      <c r="M970" s="47">
        <f>'[1]BoQ HSYC'!L970</f>
        <v>0</v>
      </c>
      <c r="N970" s="183">
        <f>'[1]BoQ HSYC'!M970</f>
        <v>0</v>
      </c>
      <c r="O970" s="183">
        <f>'[1]BoQ HSYC'!N970</f>
        <v>0</v>
      </c>
      <c r="P970" s="83">
        <f>'[1]BoQ HSYC'!O970</f>
        <v>0</v>
      </c>
      <c r="Q970" s="47">
        <f>'[1]BoQ HSYC'!P970</f>
        <v>0</v>
      </c>
      <c r="R970" s="132">
        <f>'[1]BoQ HSYC'!Q970</f>
        <v>0</v>
      </c>
      <c r="S970" s="83">
        <f>'[1]BoQ HSYC'!R970</f>
        <v>0</v>
      </c>
      <c r="T970" s="48">
        <f>'[1]BoQ HSYC'!S970</f>
        <v>0</v>
      </c>
      <c r="U970" s="132">
        <f>'[1]BoQ HSYC'!T970</f>
        <v>0</v>
      </c>
      <c r="V970" s="132">
        <f>'[1]BoQ HSYC'!U970</f>
        <v>0</v>
      </c>
      <c r="W970" s="132">
        <f>'[1]BoQ HSYC'!V970</f>
        <v>0</v>
      </c>
      <c r="X970" s="44" t="str">
        <f>'[1]BoQ HSYC'!W970</f>
        <v>ME</v>
      </c>
      <c r="Y970" s="44"/>
      <c r="Z970" s="44"/>
      <c r="AA970" s="44"/>
      <c r="AB970" s="2">
        <v>0</v>
      </c>
      <c r="AC970" s="2">
        <v>0</v>
      </c>
      <c r="AD970" s="2">
        <f>+M970</f>
        <v>0</v>
      </c>
      <c r="AE970" s="2">
        <f>+AD970*14%</f>
        <v>0</v>
      </c>
      <c r="AF970" s="155">
        <f>+AD970*35%</f>
        <v>0</v>
      </c>
      <c r="AG970" s="2">
        <f>+AD970*F970</f>
        <v>0</v>
      </c>
      <c r="AH970" s="2">
        <f>+AE970*F970</f>
        <v>0</v>
      </c>
      <c r="AI970" s="2">
        <f>+AF970*F970</f>
        <v>0</v>
      </c>
      <c r="AJ970" s="2">
        <f>SUM(AG970:AI970)</f>
        <v>0</v>
      </c>
      <c r="AK970" s="2">
        <f>+AD970*G970</f>
        <v>0</v>
      </c>
      <c r="AL970" s="2">
        <f>+AE970*G970</f>
        <v>0</v>
      </c>
      <c r="AM970" s="2">
        <f>+AF970*G970</f>
        <v>0</v>
      </c>
      <c r="AN970" s="155">
        <f>SUM(AK970:AM970)</f>
        <v>0</v>
      </c>
      <c r="AQ970" s="145" t="s">
        <v>525</v>
      </c>
      <c r="AU970" s="8"/>
      <c r="AV970" s="8"/>
      <c r="AW970" s="2">
        <f>'[2]BoQ HSYC-Đạt'!AT970</f>
        <v>0</v>
      </c>
      <c r="AX970" s="8">
        <f>F970*AW970</f>
        <v>0</v>
      </c>
      <c r="AY970" s="8">
        <f>IF(AQ970="CT",7%,5%)*AX970</f>
        <v>0</v>
      </c>
      <c r="AZ970" s="8">
        <f>AX970*2%</f>
        <v>0</v>
      </c>
      <c r="BA970" s="8">
        <f>IF(BB970&gt;0,0,AX970*5%)</f>
        <v>0</v>
      </c>
      <c r="BB970" s="8"/>
      <c r="BC970" s="8">
        <f>+AX970+AY970+AZ970+BA970+BB970</f>
        <v>0</v>
      </c>
      <c r="BD970" s="8">
        <f>AX970-AT970</f>
        <v>0</v>
      </c>
      <c r="BE970" s="2"/>
      <c r="BH970" s="2"/>
    </row>
    <row r="971" spans="1:60" ht="17" hidden="1" outlineLevel="1" x14ac:dyDescent="0.2">
      <c r="A971" s="1" t="s">
        <v>1190</v>
      </c>
      <c r="B971" s="82">
        <v>59</v>
      </c>
      <c r="C971" s="144" t="s">
        <v>797</v>
      </c>
      <c r="D971" s="144"/>
      <c r="E971" s="82" t="s">
        <v>64</v>
      </c>
      <c r="F971" s="143">
        <v>8</v>
      </c>
      <c r="G971" s="142">
        <f>'[1]BoQ HSYC'!F971</f>
        <v>8</v>
      </c>
      <c r="H971" s="185">
        <f>'[1]BoQ HSYC'!G971</f>
        <v>0</v>
      </c>
      <c r="I971" s="185">
        <f>'[1]BoQ HSYC'!H971</f>
        <v>0</v>
      </c>
      <c r="J971" s="185">
        <f>'[1]BoQ HSYC'!I971</f>
        <v>0</v>
      </c>
      <c r="K971" s="48">
        <f>'[1]BoQ HSYC'!J971</f>
        <v>201600</v>
      </c>
      <c r="L971" s="47">
        <f>'[1]BoQ HSYC'!K971</f>
        <v>45000</v>
      </c>
      <c r="M971" s="47">
        <f>'[1]BoQ HSYC'!L971</f>
        <v>246600</v>
      </c>
      <c r="N971" s="183">
        <f>'[1]BoQ HSYC'!M971</f>
        <v>70560</v>
      </c>
      <c r="O971" s="183">
        <f>'[1]BoQ HSYC'!N971</f>
        <v>15749.999999999998</v>
      </c>
      <c r="P971" s="83">
        <f>'[1]BoQ HSYC'!O971</f>
        <v>86310</v>
      </c>
      <c r="Q971" s="47">
        <f>'[1]BoQ HSYC'!P971</f>
        <v>1972800</v>
      </c>
      <c r="R971" s="132">
        <f>'[1]BoQ HSYC'!Q971</f>
        <v>690480</v>
      </c>
      <c r="S971" s="83">
        <f>'[1]BoQ HSYC'!R971</f>
        <v>2663280</v>
      </c>
      <c r="T971" s="48">
        <f>'[1]BoQ HSYC'!S971</f>
        <v>0</v>
      </c>
      <c r="U971" s="132">
        <f>'[1]BoQ HSYC'!T971</f>
        <v>0</v>
      </c>
      <c r="V971" s="132" t="str">
        <f>'[1]BoQ HSYC'!U971</f>
        <v>BĐG Q2/2026</v>
      </c>
      <c r="W971" s="132" t="str">
        <f>'[1]BoQ HSYC'!V971</f>
        <v>BĐG Q2/2026</v>
      </c>
      <c r="X971" s="44" t="str">
        <f>'[1]BoQ HSYC'!W971</f>
        <v>ME</v>
      </c>
      <c r="Y971" s="44"/>
      <c r="Z971" s="44"/>
      <c r="AA971" s="44"/>
      <c r="AB971" s="2">
        <v>837618.80591400003</v>
      </c>
      <c r="AC971" s="2">
        <v>6700950.4473120002</v>
      </c>
      <c r="AD971" s="2">
        <f>+M971</f>
        <v>246600</v>
      </c>
      <c r="AE971" s="2">
        <f>+AD971*14%</f>
        <v>34524</v>
      </c>
      <c r="AF971" s="155">
        <f>+AD971*35%</f>
        <v>86310</v>
      </c>
      <c r="AG971" s="2">
        <f>+AD971*F971</f>
        <v>1972800</v>
      </c>
      <c r="AH971" s="2">
        <f>+AE971*F971</f>
        <v>276192</v>
      </c>
      <c r="AI971" s="2">
        <f>+AF971*F971</f>
        <v>690480</v>
      </c>
      <c r="AJ971" s="2">
        <f>SUM(AG971:AI971)</f>
        <v>2939472</v>
      </c>
      <c r="AK971" s="2">
        <f>+AD971*G971</f>
        <v>1972800</v>
      </c>
      <c r="AL971" s="2">
        <f>+AE971*G971</f>
        <v>276192</v>
      </c>
      <c r="AM971" s="2">
        <f>+AF971*G971</f>
        <v>690480</v>
      </c>
      <c r="AN971" s="155">
        <f>SUM(AK971:AM971)</f>
        <v>2939472</v>
      </c>
      <c r="AQ971" s="145" t="s">
        <v>525</v>
      </c>
      <c r="AU971" s="8"/>
      <c r="AV971" s="8"/>
      <c r="AW971" s="2">
        <f>'[2]BoQ HSYC-Đạt'!AT971</f>
        <v>251532</v>
      </c>
      <c r="AX971" s="8">
        <f>F971*AW971</f>
        <v>2012256</v>
      </c>
      <c r="AY971" s="8">
        <f>IF(AQ971="CT",7%,5%)*AX971</f>
        <v>140857.92000000001</v>
      </c>
      <c r="AZ971" s="8">
        <f>AX971*2%</f>
        <v>40245.120000000003</v>
      </c>
      <c r="BA971" s="8">
        <f>IF(BB971&gt;0,0,AX971*5%)</f>
        <v>100612.8</v>
      </c>
      <c r="BB971" s="8"/>
      <c r="BC971" s="8">
        <f>+AX971+AY971+AZ971+BA971+BB971</f>
        <v>2293971.84</v>
      </c>
      <c r="BD971" s="8">
        <f>AX971-AT971</f>
        <v>2012256</v>
      </c>
      <c r="BE971" s="2"/>
      <c r="BH971" s="2"/>
    </row>
    <row r="972" spans="1:60" ht="17" hidden="1" outlineLevel="1" x14ac:dyDescent="0.2">
      <c r="A972" s="1" t="s">
        <v>1189</v>
      </c>
      <c r="B972" s="82">
        <v>60</v>
      </c>
      <c r="C972" s="144" t="s">
        <v>796</v>
      </c>
      <c r="D972" s="144"/>
      <c r="E972" s="82" t="s">
        <v>795</v>
      </c>
      <c r="F972" s="143">
        <v>8</v>
      </c>
      <c r="G972" s="142">
        <f>'[1]BoQ HSYC'!F972</f>
        <v>8</v>
      </c>
      <c r="H972" s="185">
        <f>'[1]BoQ HSYC'!G972</f>
        <v>0</v>
      </c>
      <c r="I972" s="185">
        <f>'[1]BoQ HSYC'!H972</f>
        <v>0</v>
      </c>
      <c r="J972" s="185">
        <f>'[1]BoQ HSYC'!I972</f>
        <v>0</v>
      </c>
      <c r="K972" s="48">
        <f>'[1]BoQ HSYC'!J972</f>
        <v>150000</v>
      </c>
      <c r="L972" s="47">
        <f>'[1]BoQ HSYC'!K972</f>
        <v>50000</v>
      </c>
      <c r="M972" s="47">
        <f>'[1]BoQ HSYC'!L972</f>
        <v>200000</v>
      </c>
      <c r="N972" s="183">
        <f>'[1]BoQ HSYC'!M972</f>
        <v>52500</v>
      </c>
      <c r="O972" s="183">
        <f>'[1]BoQ HSYC'!N972</f>
        <v>17500</v>
      </c>
      <c r="P972" s="83">
        <f>'[1]BoQ HSYC'!O972</f>
        <v>70000</v>
      </c>
      <c r="Q972" s="47">
        <f>'[1]BoQ HSYC'!P972</f>
        <v>1600000</v>
      </c>
      <c r="R972" s="132">
        <f>'[1]BoQ HSYC'!Q972</f>
        <v>560000</v>
      </c>
      <c r="S972" s="83">
        <f>'[1]BoQ HSYC'!R972</f>
        <v>2160000</v>
      </c>
      <c r="T972" s="48">
        <f>'[1]BoQ HSYC'!S972</f>
        <v>0</v>
      </c>
      <c r="U972" s="132">
        <f>'[1]BoQ HSYC'!T972</f>
        <v>0</v>
      </c>
      <c r="V972" s="132" t="str">
        <f>'[1]BoQ HSYC'!U972</f>
        <v>BĐG Q2/2026</v>
      </c>
      <c r="W972" s="132" t="str">
        <f>'[1]BoQ HSYC'!V972</f>
        <v>BĐG Q2/2026</v>
      </c>
      <c r="X972" s="44" t="str">
        <f>'[1]BoQ HSYC'!W972</f>
        <v>ME</v>
      </c>
      <c r="Y972" s="44"/>
      <c r="Z972" s="44"/>
      <c r="AA972" s="44"/>
      <c r="AB972" s="2">
        <v>152489.70000000001</v>
      </c>
      <c r="AC972" s="2">
        <v>1219917.6000000001</v>
      </c>
      <c r="AD972" s="2">
        <f>+M972</f>
        <v>200000</v>
      </c>
      <c r="AE972" s="2">
        <f>+AD972*14%</f>
        <v>28000.000000000004</v>
      </c>
      <c r="AF972" s="155">
        <f>+AD972*35%</f>
        <v>70000</v>
      </c>
      <c r="AG972" s="2">
        <f>+AD972*F972</f>
        <v>1600000</v>
      </c>
      <c r="AH972" s="2">
        <f>+AE972*F972</f>
        <v>224000.00000000003</v>
      </c>
      <c r="AI972" s="2">
        <f>+AF972*F972</f>
        <v>560000</v>
      </c>
      <c r="AJ972" s="2">
        <f>SUM(AG972:AI972)</f>
        <v>2384000</v>
      </c>
      <c r="AK972" s="2">
        <f>+AD972*G972</f>
        <v>1600000</v>
      </c>
      <c r="AL972" s="2">
        <f>+AE972*G972</f>
        <v>224000.00000000003</v>
      </c>
      <c r="AM972" s="2">
        <f>+AF972*G972</f>
        <v>560000</v>
      </c>
      <c r="AN972" s="155">
        <f>SUM(AK972:AM972)</f>
        <v>2384000</v>
      </c>
      <c r="AQ972" s="145" t="s">
        <v>525</v>
      </c>
      <c r="AU972" s="8"/>
      <c r="AV972" s="8"/>
      <c r="AW972" s="2">
        <f>'[2]BoQ HSYC-Đạt'!AT972</f>
        <v>220000</v>
      </c>
      <c r="AX972" s="8">
        <f>F972*AW972</f>
        <v>1760000</v>
      </c>
      <c r="AY972" s="8">
        <f>IF(AQ972="CT",7%,5%)*AX972</f>
        <v>123200.00000000001</v>
      </c>
      <c r="AZ972" s="8">
        <f>AX972*2%</f>
        <v>35200</v>
      </c>
      <c r="BA972" s="8">
        <f>IF(BB972&gt;0,0,AX972*5%)</f>
        <v>88000</v>
      </c>
      <c r="BB972" s="8"/>
      <c r="BC972" s="8">
        <f>+AX972+AY972+AZ972+BA972+BB972</f>
        <v>2006400</v>
      </c>
      <c r="BD972" s="8">
        <f>AX972-AT972</f>
        <v>1760000</v>
      </c>
      <c r="BE972" s="2"/>
      <c r="BH972" s="2"/>
    </row>
    <row r="973" spans="1:60" ht="34" hidden="1" outlineLevel="1" x14ac:dyDescent="0.2">
      <c r="A973" s="1" t="s">
        <v>108</v>
      </c>
      <c r="B973" s="82">
        <v>61</v>
      </c>
      <c r="C973" s="144" t="s">
        <v>794</v>
      </c>
      <c r="D973" s="144"/>
      <c r="E973" s="82" t="s">
        <v>129</v>
      </c>
      <c r="F973" s="143">
        <v>50</v>
      </c>
      <c r="G973" s="142">
        <f>'[1]BoQ HSYC'!F973</f>
        <v>50</v>
      </c>
      <c r="H973" s="185">
        <f>'[1]BoQ HSYC'!G973</f>
        <v>0</v>
      </c>
      <c r="I973" s="185">
        <f>'[1]BoQ HSYC'!H973</f>
        <v>0</v>
      </c>
      <c r="J973" s="185">
        <f>'[1]BoQ HSYC'!I973</f>
        <v>0</v>
      </c>
      <c r="K973" s="48">
        <f>'[1]BoQ HSYC'!J973</f>
        <v>360460</v>
      </c>
      <c r="L973" s="47">
        <f>'[1]BoQ HSYC'!K973</f>
        <v>18331</v>
      </c>
      <c r="M973" s="47">
        <f>'[1]BoQ HSYC'!L973</f>
        <v>378791</v>
      </c>
      <c r="N973" s="183">
        <f>'[1]BoQ HSYC'!M973</f>
        <v>0</v>
      </c>
      <c r="O973" s="183">
        <f>'[1]BoQ HSYC'!N973</f>
        <v>6415.8499999999995</v>
      </c>
      <c r="P973" s="83">
        <f>'[1]BoQ HSYC'!O973</f>
        <v>6415.8499999999995</v>
      </c>
      <c r="Q973" s="47">
        <f>'[1]BoQ HSYC'!P973</f>
        <v>18939550</v>
      </c>
      <c r="R973" s="132">
        <f>'[1]BoQ HSYC'!Q973</f>
        <v>320792.5</v>
      </c>
      <c r="S973" s="83">
        <f>'[1]BoQ HSYC'!R973</f>
        <v>19260342.5</v>
      </c>
      <c r="T973" s="48">
        <f>'[1]BoQ HSYC'!S973</f>
        <v>0</v>
      </c>
      <c r="U973" s="132">
        <f>'[1]BoQ HSYC'!T973</f>
        <v>0</v>
      </c>
      <c r="V973" s="132" t="str">
        <f>'[1]BoQ HSYC'!U973</f>
        <v>VT: NCC, NC:BĐG Q2/2026</v>
      </c>
      <c r="W973" s="132" t="str">
        <f>'[1]BoQ HSYC'!V973</f>
        <v>VT: NCC, NC:BĐG Q2/2026</v>
      </c>
      <c r="X973" s="44" t="str">
        <f>'[1]BoQ HSYC'!W973</f>
        <v>ME</v>
      </c>
      <c r="Y973" s="44"/>
      <c r="Z973" s="44"/>
      <c r="AA973" s="44"/>
      <c r="AB973" s="2">
        <v>604257.07541776495</v>
      </c>
      <c r="AC973" s="2">
        <v>30212853.770888247</v>
      </c>
      <c r="AD973" s="2">
        <f>+M973</f>
        <v>378791</v>
      </c>
      <c r="AE973" s="2">
        <f>+AD973*14%</f>
        <v>53030.740000000005</v>
      </c>
      <c r="AF973" s="155">
        <f>+AD973*35%</f>
        <v>132576.85</v>
      </c>
      <c r="AG973" s="2">
        <f>+AD973*F973</f>
        <v>18939550</v>
      </c>
      <c r="AH973" s="2">
        <f>+AE973*F973</f>
        <v>2651537.0000000005</v>
      </c>
      <c r="AI973" s="2">
        <f>+AF973*F973</f>
        <v>6628842.5</v>
      </c>
      <c r="AJ973" s="2">
        <f>SUM(AG973:AI973)</f>
        <v>28219929.5</v>
      </c>
      <c r="AK973" s="2">
        <f>+AD973*G973</f>
        <v>18939550</v>
      </c>
      <c r="AL973" s="2">
        <f>+AE973*G973</f>
        <v>2651537.0000000005</v>
      </c>
      <c r="AM973" s="2">
        <f>+AF973*G973</f>
        <v>6628842.5</v>
      </c>
      <c r="AN973" s="155">
        <f>SUM(AK973:AM973)</f>
        <v>28219929.5</v>
      </c>
      <c r="AQ973" s="145" t="s">
        <v>525</v>
      </c>
      <c r="AU973" s="8"/>
      <c r="AV973" s="8"/>
      <c r="AW973" s="2">
        <f>'[2]BoQ HSYC-Đạt'!AT973</f>
        <v>390154.73</v>
      </c>
      <c r="AX973" s="8">
        <f>F973*AW973</f>
        <v>19507736.5</v>
      </c>
      <c r="AY973" s="8">
        <f>IF(AQ973="CT",7%,5%)*AX973</f>
        <v>1365541.5550000002</v>
      </c>
      <c r="AZ973" s="8">
        <f>AX973*2%</f>
        <v>390154.73</v>
      </c>
      <c r="BA973" s="8">
        <f>IF(BB973&gt;0,0,AX973*5%)</f>
        <v>975386.82500000007</v>
      </c>
      <c r="BB973" s="8"/>
      <c r="BC973" s="8">
        <f>+AX973+AY973+AZ973+BA973+BB973</f>
        <v>22238819.609999999</v>
      </c>
      <c r="BD973" s="8">
        <f>AX973-AT973</f>
        <v>19507736.5</v>
      </c>
      <c r="BE973" s="2"/>
      <c r="BH973" s="2"/>
    </row>
    <row r="974" spans="1:60" ht="34" hidden="1" outlineLevel="1" x14ac:dyDescent="0.2">
      <c r="A974" s="1" t="s">
        <v>1188</v>
      </c>
      <c r="B974" s="82">
        <v>62</v>
      </c>
      <c r="C974" s="144" t="s">
        <v>793</v>
      </c>
      <c r="D974" s="144"/>
      <c r="E974" s="82" t="s">
        <v>129</v>
      </c>
      <c r="F974" s="143">
        <v>20</v>
      </c>
      <c r="G974" s="142">
        <f>'[1]BoQ HSYC'!F974</f>
        <v>20</v>
      </c>
      <c r="H974" s="185">
        <f>'[1]BoQ HSYC'!G974</f>
        <v>0</v>
      </c>
      <c r="I974" s="185">
        <f>'[1]BoQ HSYC'!H974</f>
        <v>0</v>
      </c>
      <c r="J974" s="185">
        <f>'[1]BoQ HSYC'!I974</f>
        <v>0</v>
      </c>
      <c r="K974" s="48">
        <f>'[1]BoQ HSYC'!J974</f>
        <v>552170</v>
      </c>
      <c r="L974" s="47">
        <f>'[1]BoQ HSYC'!K974</f>
        <v>22827.420000000002</v>
      </c>
      <c r="M974" s="47">
        <f>'[1]BoQ HSYC'!L974</f>
        <v>574997.42000000004</v>
      </c>
      <c r="N974" s="183">
        <f>'[1]BoQ HSYC'!M974</f>
        <v>0</v>
      </c>
      <c r="O974" s="183">
        <f>'[1]BoQ HSYC'!N974</f>
        <v>7989.5969999999998</v>
      </c>
      <c r="P974" s="83">
        <f>'[1]BoQ HSYC'!O974</f>
        <v>7989.5969999999998</v>
      </c>
      <c r="Q974" s="47">
        <f>'[1]BoQ HSYC'!P974</f>
        <v>11499948.4</v>
      </c>
      <c r="R974" s="132">
        <f>'[1]BoQ HSYC'!Q974</f>
        <v>159791.94</v>
      </c>
      <c r="S974" s="83">
        <f>'[1]BoQ HSYC'!R974</f>
        <v>11659740.34</v>
      </c>
      <c r="T974" s="48">
        <f>'[1]BoQ HSYC'!S974</f>
        <v>0</v>
      </c>
      <c r="U974" s="132">
        <f>'[1]BoQ HSYC'!T974</f>
        <v>0</v>
      </c>
      <c r="V974" s="132" t="str">
        <f>'[1]BoQ HSYC'!U974</f>
        <v>VT: NCC, NC:BĐG Q2/2026</v>
      </c>
      <c r="W974" s="132" t="str">
        <f>'[1]BoQ HSYC'!V974</f>
        <v>VT: NCC, NC:BĐG Q2/2026</v>
      </c>
      <c r="X974" s="44" t="str">
        <f>'[1]BoQ HSYC'!W974</f>
        <v>ME</v>
      </c>
      <c r="Y974" s="44"/>
      <c r="Z974" s="44"/>
      <c r="AA974" s="44"/>
      <c r="AB974" s="2">
        <v>678267.59194537206</v>
      </c>
      <c r="AC974" s="2">
        <v>13565351.838907441</v>
      </c>
      <c r="AD974" s="2">
        <f>+M974</f>
        <v>574997.42000000004</v>
      </c>
      <c r="AE974" s="2">
        <f>+AD974*14%</f>
        <v>80499.638800000015</v>
      </c>
      <c r="AF974" s="155">
        <f>+AD974*35%</f>
        <v>201249.09700000001</v>
      </c>
      <c r="AG974" s="2">
        <f>+AD974*F974</f>
        <v>11499948.4</v>
      </c>
      <c r="AH974" s="2">
        <f>+AE974*F974</f>
        <v>1609992.7760000003</v>
      </c>
      <c r="AI974" s="2">
        <f>+AF974*F974</f>
        <v>4024981.9400000004</v>
      </c>
      <c r="AJ974" s="2">
        <f>SUM(AG974:AI974)</f>
        <v>17134923.116</v>
      </c>
      <c r="AK974" s="2">
        <f>+AD974*G974</f>
        <v>11499948.4</v>
      </c>
      <c r="AL974" s="2">
        <f>+AE974*G974</f>
        <v>1609992.7760000003</v>
      </c>
      <c r="AM974" s="2">
        <f>+AF974*G974</f>
        <v>4024981.9400000004</v>
      </c>
      <c r="AN974" s="155">
        <f>SUM(AK974:AM974)</f>
        <v>17134923.116</v>
      </c>
      <c r="AQ974" s="145" t="s">
        <v>525</v>
      </c>
      <c r="AU974" s="8"/>
      <c r="AV974" s="8"/>
      <c r="AW974" s="2">
        <f>'[2]BoQ HSYC-Đạt'!AT974</f>
        <v>592247.34260000009</v>
      </c>
      <c r="AX974" s="8">
        <f>F974*AW974</f>
        <v>11844946.852000002</v>
      </c>
      <c r="AY974" s="8">
        <f>IF(AQ974="CT",7%,5%)*AX974</f>
        <v>829146.2796400002</v>
      </c>
      <c r="AZ974" s="8">
        <f>AX974*2%</f>
        <v>236898.93704000005</v>
      </c>
      <c r="BA974" s="8">
        <f>IF(BB974&gt;0,0,AX974*5%)</f>
        <v>592247.34260000009</v>
      </c>
      <c r="BB974" s="8"/>
      <c r="BC974" s="8">
        <f>+AX974+AY974+AZ974+BA974+BB974</f>
        <v>13503239.411280002</v>
      </c>
      <c r="BD974" s="8">
        <f>AX974-AT974</f>
        <v>11844946.852000002</v>
      </c>
      <c r="BE974" s="2"/>
      <c r="BH974" s="2"/>
    </row>
    <row r="975" spans="1:60" s="92" customFormat="1" ht="17" collapsed="1" x14ac:dyDescent="0.2">
      <c r="A975" s="92" t="s">
        <v>1187</v>
      </c>
      <c r="B975" s="163" t="s">
        <v>1186</v>
      </c>
      <c r="C975" s="164" t="s">
        <v>410</v>
      </c>
      <c r="D975" s="164"/>
      <c r="E975" s="163"/>
      <c r="F975" s="162"/>
      <c r="G975" s="149">
        <f>'[1]BoQ HSYC'!F975</f>
        <v>0</v>
      </c>
      <c r="H975" s="184">
        <f>'[1]BoQ HSYC'!G975</f>
        <v>0</v>
      </c>
      <c r="I975" s="184">
        <f>'[1]BoQ HSYC'!H975</f>
        <v>0</v>
      </c>
      <c r="J975" s="184">
        <f>'[1]BoQ HSYC'!I975</f>
        <v>0</v>
      </c>
      <c r="K975" s="170">
        <f>'[1]BoQ HSYC'!J975</f>
        <v>0</v>
      </c>
      <c r="L975" s="171">
        <f>'[1]BoQ HSYC'!K975</f>
        <v>0</v>
      </c>
      <c r="M975" s="171">
        <f>'[1]BoQ HSYC'!L975</f>
        <v>0</v>
      </c>
      <c r="N975" s="183">
        <f>'[1]BoQ HSYC'!M975</f>
        <v>0</v>
      </c>
      <c r="O975" s="183">
        <f>'[1]BoQ HSYC'!N975</f>
        <v>0</v>
      </c>
      <c r="P975" s="160">
        <f>'[1]BoQ HSYC'!O975</f>
        <v>0</v>
      </c>
      <c r="Q975" s="171">
        <f>'[1]BoQ HSYC'!P975</f>
        <v>0</v>
      </c>
      <c r="R975" s="158">
        <f>'[1]BoQ HSYC'!Q975</f>
        <v>0</v>
      </c>
      <c r="S975" s="160">
        <f>'[1]BoQ HSYC'!R975</f>
        <v>0</v>
      </c>
      <c r="T975" s="170">
        <f>'[1]BoQ HSYC'!S975</f>
        <v>0</v>
      </c>
      <c r="U975" s="158">
        <f>'[1]BoQ HSYC'!T975</f>
        <v>0</v>
      </c>
      <c r="V975" s="158">
        <f>'[1]BoQ HSYC'!U975</f>
        <v>0</v>
      </c>
      <c r="W975" s="158">
        <f>'[1]BoQ HSYC'!V975</f>
        <v>0</v>
      </c>
      <c r="X975" s="94" t="str">
        <f>'[1]BoQ HSYC'!W975</f>
        <v>ME</v>
      </c>
      <c r="Y975" s="94"/>
      <c r="Z975" s="94"/>
      <c r="AA975" s="44"/>
      <c r="AB975" s="2">
        <v>0</v>
      </c>
      <c r="AC975" s="2">
        <v>0</v>
      </c>
      <c r="AD975" s="93">
        <f>+M975</f>
        <v>0</v>
      </c>
      <c r="AE975" s="93">
        <f>+AD975*14%</f>
        <v>0</v>
      </c>
      <c r="AF975" s="93">
        <f>+AD975*35%</f>
        <v>0</v>
      </c>
      <c r="AG975" s="93">
        <f>+AD975*F975</f>
        <v>0</v>
      </c>
      <c r="AH975" s="93">
        <f>+AE975*F975</f>
        <v>0</v>
      </c>
      <c r="AI975" s="93">
        <f>+AF975*F975</f>
        <v>0</v>
      </c>
      <c r="AJ975" s="93">
        <f>SUM(AG975:AI975)</f>
        <v>0</v>
      </c>
      <c r="AK975" s="93">
        <f>+AD975*G975</f>
        <v>0</v>
      </c>
      <c r="AL975" s="93">
        <f>+AE975*G975</f>
        <v>0</v>
      </c>
      <c r="AM975" s="93">
        <f>+AF975*G975</f>
        <v>0</v>
      </c>
      <c r="AN975" s="93">
        <f>SUM(AK975:AM975)</f>
        <v>0</v>
      </c>
      <c r="AQ975" s="145" t="s">
        <v>525</v>
      </c>
      <c r="AU975" s="8"/>
      <c r="AV975" s="8"/>
      <c r="AW975" s="2">
        <f>'[2]BoQ HSYC-Đạt'!AT975</f>
        <v>0</v>
      </c>
      <c r="AX975" s="8">
        <f>F975*AW975</f>
        <v>0</v>
      </c>
      <c r="AY975" s="8">
        <f>IF(AQ975="CT",7%,5%)*AX975</f>
        <v>0</v>
      </c>
      <c r="AZ975" s="8">
        <f>AX975*2%</f>
        <v>0</v>
      </c>
      <c r="BA975" s="8">
        <f>IF(BB975&gt;0,0,AX975*5%)</f>
        <v>0</v>
      </c>
      <c r="BB975" s="8"/>
      <c r="BC975" s="8">
        <f>+AX975+AY975+AZ975+BA975+BB975</f>
        <v>0</v>
      </c>
      <c r="BD975" s="8">
        <f>AX975-AT975</f>
        <v>0</v>
      </c>
      <c r="BE975" s="2"/>
      <c r="BH975" s="2"/>
    </row>
    <row r="976" spans="1:60" ht="17" hidden="1" outlineLevel="1" x14ac:dyDescent="0.2">
      <c r="B976" s="82"/>
      <c r="C976" s="144" t="s">
        <v>409</v>
      </c>
      <c r="D976" s="144"/>
      <c r="E976" s="82"/>
      <c r="F976" s="143"/>
      <c r="G976" s="142">
        <f>'[1]BoQ HSYC'!F976</f>
        <v>0</v>
      </c>
      <c r="H976" s="185">
        <f>'[1]BoQ HSYC'!G976</f>
        <v>0</v>
      </c>
      <c r="I976" s="185">
        <f>'[1]BoQ HSYC'!H976</f>
        <v>0</v>
      </c>
      <c r="J976" s="185">
        <f>'[1]BoQ HSYC'!I976</f>
        <v>0</v>
      </c>
      <c r="K976" s="48">
        <f>'[1]BoQ HSYC'!J976</f>
        <v>0</v>
      </c>
      <c r="L976" s="47">
        <f>'[1]BoQ HSYC'!K976</f>
        <v>0</v>
      </c>
      <c r="M976" s="47">
        <f>'[1]BoQ HSYC'!L976</f>
        <v>0</v>
      </c>
      <c r="N976" s="183">
        <f>'[1]BoQ HSYC'!M976</f>
        <v>0</v>
      </c>
      <c r="O976" s="183">
        <f>'[1]BoQ HSYC'!N976</f>
        <v>0</v>
      </c>
      <c r="P976" s="83">
        <f>'[1]BoQ HSYC'!O976</f>
        <v>0</v>
      </c>
      <c r="Q976" s="47">
        <f>'[1]BoQ HSYC'!P976</f>
        <v>0</v>
      </c>
      <c r="R976" s="132">
        <f>'[1]BoQ HSYC'!Q976</f>
        <v>0</v>
      </c>
      <c r="S976" s="83">
        <f>'[1]BoQ HSYC'!R976</f>
        <v>0</v>
      </c>
      <c r="T976" s="48">
        <f>'[1]BoQ HSYC'!S976</f>
        <v>0</v>
      </c>
      <c r="U976" s="132">
        <f>'[1]BoQ HSYC'!T976</f>
        <v>0</v>
      </c>
      <c r="V976" s="132">
        <f>'[1]BoQ HSYC'!U976</f>
        <v>0</v>
      </c>
      <c r="W976" s="132">
        <f>'[1]BoQ HSYC'!V976</f>
        <v>0</v>
      </c>
      <c r="X976" s="44" t="str">
        <f>'[1]BoQ HSYC'!W976</f>
        <v>ME</v>
      </c>
      <c r="Y976" s="44"/>
      <c r="Z976" s="44"/>
      <c r="AA976" s="44"/>
      <c r="AB976" s="2">
        <v>0</v>
      </c>
      <c r="AC976" s="2">
        <v>0</v>
      </c>
      <c r="AD976" s="2">
        <f>+M976</f>
        <v>0</v>
      </c>
      <c r="AE976" s="2">
        <f>+AD976*14%</f>
        <v>0</v>
      </c>
      <c r="AF976" s="155">
        <f>+AD976*35%</f>
        <v>0</v>
      </c>
      <c r="AG976" s="2">
        <f>+AD976*F976</f>
        <v>0</v>
      </c>
      <c r="AH976" s="2">
        <f>+AE976*F976</f>
        <v>0</v>
      </c>
      <c r="AI976" s="2">
        <f>+AF976*F976</f>
        <v>0</v>
      </c>
      <c r="AJ976" s="2">
        <f>SUM(AG976:AI976)</f>
        <v>0</v>
      </c>
      <c r="AK976" s="2">
        <f>+AD976*G976</f>
        <v>0</v>
      </c>
      <c r="AL976" s="2">
        <f>+AE976*G976</f>
        <v>0</v>
      </c>
      <c r="AM976" s="2">
        <f>+AF976*G976</f>
        <v>0</v>
      </c>
      <c r="AN976" s="155">
        <f>SUM(AK976:AM976)</f>
        <v>0</v>
      </c>
      <c r="AQ976" s="145" t="s">
        <v>525</v>
      </c>
      <c r="AU976" s="8"/>
      <c r="AV976" s="8"/>
      <c r="AW976" s="2">
        <f>'[2]BoQ HSYC-Đạt'!AT976</f>
        <v>0</v>
      </c>
      <c r="AX976" s="8">
        <f>F976*AW976</f>
        <v>0</v>
      </c>
      <c r="AY976" s="8">
        <f>IF(AQ976="CT",7%,5%)*AX976</f>
        <v>0</v>
      </c>
      <c r="AZ976" s="8">
        <f>AX976*2%</f>
        <v>0</v>
      </c>
      <c r="BA976" s="8">
        <f>IF(BB976&gt;0,0,AX976*5%)</f>
        <v>0</v>
      </c>
      <c r="BB976" s="8"/>
      <c r="BC976" s="8">
        <f>+AX976+AY976+AZ976+BA976+BB976</f>
        <v>0</v>
      </c>
      <c r="BD976" s="8">
        <f>AX976-AT976</f>
        <v>0</v>
      </c>
      <c r="BE976" s="2"/>
      <c r="BH976" s="2"/>
    </row>
    <row r="977" spans="1:60" ht="17" hidden="1" outlineLevel="1" x14ac:dyDescent="0.2">
      <c r="B977" s="82"/>
      <c r="C977" s="144" t="s">
        <v>1185</v>
      </c>
      <c r="D977" s="144"/>
      <c r="E977" s="82"/>
      <c r="F977" s="143"/>
      <c r="G977" s="142">
        <f>'[1]BoQ HSYC'!F977</f>
        <v>0</v>
      </c>
      <c r="H977" s="185">
        <f>'[1]BoQ HSYC'!G977</f>
        <v>0</v>
      </c>
      <c r="I977" s="185">
        <f>'[1]BoQ HSYC'!H977</f>
        <v>0</v>
      </c>
      <c r="J977" s="185">
        <f>'[1]BoQ HSYC'!I977</f>
        <v>0</v>
      </c>
      <c r="K977" s="48">
        <f>'[1]BoQ HSYC'!J977</f>
        <v>0</v>
      </c>
      <c r="L977" s="47">
        <f>'[1]BoQ HSYC'!K977</f>
        <v>0</v>
      </c>
      <c r="M977" s="47">
        <f>'[1]BoQ HSYC'!L977</f>
        <v>0</v>
      </c>
      <c r="N977" s="183">
        <f>'[1]BoQ HSYC'!M977</f>
        <v>0</v>
      </c>
      <c r="O977" s="183">
        <f>'[1]BoQ HSYC'!N977</f>
        <v>0</v>
      </c>
      <c r="P977" s="83">
        <f>'[1]BoQ HSYC'!O977</f>
        <v>0</v>
      </c>
      <c r="Q977" s="47">
        <f>'[1]BoQ HSYC'!P977</f>
        <v>0</v>
      </c>
      <c r="R977" s="132">
        <f>'[1]BoQ HSYC'!Q977</f>
        <v>0</v>
      </c>
      <c r="S977" s="83">
        <f>'[1]BoQ HSYC'!R977</f>
        <v>0</v>
      </c>
      <c r="T977" s="48">
        <f>'[1]BoQ HSYC'!S977</f>
        <v>0</v>
      </c>
      <c r="U977" s="132">
        <f>'[1]BoQ HSYC'!T977</f>
        <v>0</v>
      </c>
      <c r="V977" s="132">
        <f>'[1]BoQ HSYC'!U977</f>
        <v>0</v>
      </c>
      <c r="W977" s="132">
        <f>'[1]BoQ HSYC'!V977</f>
        <v>0</v>
      </c>
      <c r="X977" s="44" t="str">
        <f>'[1]BoQ HSYC'!W977</f>
        <v>ME</v>
      </c>
      <c r="Y977" s="44"/>
      <c r="Z977" s="44"/>
      <c r="AA977" s="44"/>
      <c r="AB977" s="2">
        <v>0</v>
      </c>
      <c r="AC977" s="2">
        <v>0</v>
      </c>
      <c r="AD977" s="2">
        <f>+M977</f>
        <v>0</v>
      </c>
      <c r="AE977" s="2">
        <f>+AD977*14%</f>
        <v>0</v>
      </c>
      <c r="AF977" s="155">
        <f>+AD977*35%</f>
        <v>0</v>
      </c>
      <c r="AG977" s="2">
        <f>+AD977*F977</f>
        <v>0</v>
      </c>
      <c r="AH977" s="2">
        <f>+AE977*F977</f>
        <v>0</v>
      </c>
      <c r="AI977" s="2">
        <f>+AF977*F977</f>
        <v>0</v>
      </c>
      <c r="AJ977" s="2">
        <f>SUM(AG977:AI977)</f>
        <v>0</v>
      </c>
      <c r="AK977" s="2">
        <f>+AD977*G977</f>
        <v>0</v>
      </c>
      <c r="AL977" s="2">
        <f>+AE977*G977</f>
        <v>0</v>
      </c>
      <c r="AM977" s="2">
        <f>+AF977*G977</f>
        <v>0</v>
      </c>
      <c r="AN977" s="155">
        <f>SUM(AK977:AM977)</f>
        <v>0</v>
      </c>
      <c r="AQ977" s="145" t="s">
        <v>525</v>
      </c>
      <c r="AU977" s="8"/>
      <c r="AV977" s="8"/>
      <c r="AW977" s="2">
        <f>'[2]BoQ HSYC-Đạt'!AT977</f>
        <v>0</v>
      </c>
      <c r="AX977" s="8">
        <f>F977*AW977</f>
        <v>0</v>
      </c>
      <c r="AY977" s="8">
        <f>IF(AQ977="CT",7%,5%)*AX977</f>
        <v>0</v>
      </c>
      <c r="AZ977" s="8">
        <f>AX977*2%</f>
        <v>0</v>
      </c>
      <c r="BA977" s="8">
        <f>IF(BB977&gt;0,0,AX977*5%)</f>
        <v>0</v>
      </c>
      <c r="BB977" s="8"/>
      <c r="BC977" s="8">
        <f>+AX977+AY977+AZ977+BA977+BB977</f>
        <v>0</v>
      </c>
      <c r="BD977" s="8">
        <f>AX977-AT977</f>
        <v>0</v>
      </c>
      <c r="BE977" s="2"/>
      <c r="BH977" s="2"/>
    </row>
    <row r="978" spans="1:60" ht="34" hidden="1" outlineLevel="1" x14ac:dyDescent="0.2">
      <c r="B978" s="82">
        <v>1</v>
      </c>
      <c r="C978" s="144" t="s">
        <v>940</v>
      </c>
      <c r="D978" s="144"/>
      <c r="E978" s="82" t="s">
        <v>85</v>
      </c>
      <c r="F978" s="143">
        <v>1</v>
      </c>
      <c r="G978" s="142">
        <f>'[1]BoQ HSYC'!F978</f>
        <v>1</v>
      </c>
      <c r="H978" s="185">
        <f>'[1]BoQ HSYC'!G978</f>
        <v>0</v>
      </c>
      <c r="I978" s="185">
        <f>'[1]BoQ HSYC'!H978</f>
        <v>0</v>
      </c>
      <c r="J978" s="185">
        <f>'[1]BoQ HSYC'!I978</f>
        <v>0</v>
      </c>
      <c r="K978" s="48">
        <f>'[1]BoQ HSYC'!J978</f>
        <v>1323757</v>
      </c>
      <c r="L978" s="47">
        <f>'[1]BoQ HSYC'!K978</f>
        <v>121580</v>
      </c>
      <c r="M978" s="47">
        <f>'[1]BoQ HSYC'!L978</f>
        <v>1445337</v>
      </c>
      <c r="N978" s="183">
        <f>'[1]BoQ HSYC'!M978</f>
        <v>0</v>
      </c>
      <c r="O978" s="183">
        <f>'[1]BoQ HSYC'!N978</f>
        <v>42553</v>
      </c>
      <c r="P978" s="83">
        <f>'[1]BoQ HSYC'!O978</f>
        <v>42553</v>
      </c>
      <c r="Q978" s="47">
        <f>'[1]BoQ HSYC'!P978</f>
        <v>1445337</v>
      </c>
      <c r="R978" s="132">
        <f>'[1]BoQ HSYC'!Q978</f>
        <v>42553</v>
      </c>
      <c r="S978" s="83">
        <f>'[1]BoQ HSYC'!R978</f>
        <v>1487890</v>
      </c>
      <c r="T978" s="48">
        <f>'[1]BoQ HSYC'!S978</f>
        <v>0</v>
      </c>
      <c r="U978" s="132">
        <f>'[1]BoQ HSYC'!T978</f>
        <v>0</v>
      </c>
      <c r="V978" s="132" t="str">
        <f>'[1]BoQ HSYC'!U978</f>
        <v>VT: HĐK, NC:BĐG Q2/2026</v>
      </c>
      <c r="W978" s="132" t="str">
        <f>'[1]BoQ HSYC'!V978</f>
        <v>VT: HĐK, NC:BĐG Q2/2026</v>
      </c>
      <c r="X978" s="44" t="str">
        <f>'[1]BoQ HSYC'!W978</f>
        <v>ME</v>
      </c>
      <c r="Y978" s="44"/>
      <c r="Z978" s="44"/>
      <c r="AA978" s="44"/>
      <c r="AB978" s="2">
        <v>3316425.7350056246</v>
      </c>
      <c r="AC978" s="2">
        <v>3316425.7350056246</v>
      </c>
      <c r="AD978" s="2">
        <f>+M978</f>
        <v>1445337</v>
      </c>
      <c r="AE978" s="2">
        <f>+AD978*14%</f>
        <v>202347.18000000002</v>
      </c>
      <c r="AF978" s="155">
        <f>+AD978*35%</f>
        <v>505867.94999999995</v>
      </c>
      <c r="AG978" s="2">
        <f>+AD978*F978</f>
        <v>1445337</v>
      </c>
      <c r="AH978" s="2">
        <f>+AE978*F978</f>
        <v>202347.18000000002</v>
      </c>
      <c r="AI978" s="2">
        <f>+AF978*F978</f>
        <v>505867.94999999995</v>
      </c>
      <c r="AJ978" s="2">
        <f>SUM(AG978:AI978)</f>
        <v>2153552.13</v>
      </c>
      <c r="AK978" s="2">
        <f>+AD978*G978</f>
        <v>1445337</v>
      </c>
      <c r="AL978" s="2">
        <f>+AE978*G978</f>
        <v>202347.18000000002</v>
      </c>
      <c r="AM978" s="2">
        <f>+AF978*G978</f>
        <v>505867.94999999995</v>
      </c>
      <c r="AN978" s="155">
        <f>SUM(AK978:AM978)</f>
        <v>2153552.13</v>
      </c>
      <c r="AQ978" s="145" t="s">
        <v>525</v>
      </c>
      <c r="AU978" s="8"/>
      <c r="AV978" s="8"/>
      <c r="AW978" s="2">
        <f>'[2]BoQ HSYC-Đạt'!AT978</f>
        <v>1474243.74</v>
      </c>
      <c r="AX978" s="8">
        <f>F978*AW978</f>
        <v>1474243.74</v>
      </c>
      <c r="AY978" s="8">
        <f>IF(AQ978="CT",7%,5%)*AX978</f>
        <v>103197.06180000001</v>
      </c>
      <c r="AZ978" s="8">
        <f>AX978*2%</f>
        <v>29484.874800000001</v>
      </c>
      <c r="BA978" s="8">
        <f>IF(BB978&gt;0,0,AX978*5%)</f>
        <v>73712.187000000005</v>
      </c>
      <c r="BB978" s="8"/>
      <c r="BC978" s="8">
        <f>+AX978+AY978+AZ978+BA978+BB978</f>
        <v>1680637.8636</v>
      </c>
      <c r="BD978" s="8">
        <f>AX978-AT978</f>
        <v>1474243.74</v>
      </c>
      <c r="BE978" s="2"/>
      <c r="BH978" s="2"/>
    </row>
    <row r="979" spans="1:60" ht="34" hidden="1" outlineLevel="1" x14ac:dyDescent="0.2">
      <c r="B979" s="82">
        <v>2</v>
      </c>
      <c r="C979" s="144" t="s">
        <v>1184</v>
      </c>
      <c r="D979" s="144"/>
      <c r="E979" s="82" t="s">
        <v>85</v>
      </c>
      <c r="F979" s="143">
        <v>1</v>
      </c>
      <c r="G979" s="142">
        <f>'[1]BoQ HSYC'!F979</f>
        <v>1</v>
      </c>
      <c r="H979" s="185">
        <f>'[1]BoQ HSYC'!G979</f>
        <v>0</v>
      </c>
      <c r="I979" s="185">
        <f>'[1]BoQ HSYC'!H979</f>
        <v>0</v>
      </c>
      <c r="J979" s="185">
        <f>'[1]BoQ HSYC'!I979</f>
        <v>0</v>
      </c>
      <c r="K979" s="48">
        <f>'[1]BoQ HSYC'!J979</f>
        <v>798410</v>
      </c>
      <c r="L979" s="47">
        <f>'[1]BoQ HSYC'!K979</f>
        <v>100120</v>
      </c>
      <c r="M979" s="47">
        <f>'[1]BoQ HSYC'!L979</f>
        <v>898530</v>
      </c>
      <c r="N979" s="183">
        <f>'[1]BoQ HSYC'!M979</f>
        <v>0</v>
      </c>
      <c r="O979" s="183">
        <f>'[1]BoQ HSYC'!N979</f>
        <v>35042</v>
      </c>
      <c r="P979" s="83">
        <f>'[1]BoQ HSYC'!O979</f>
        <v>35042</v>
      </c>
      <c r="Q979" s="47">
        <f>'[1]BoQ HSYC'!P979</f>
        <v>898530</v>
      </c>
      <c r="R979" s="132">
        <f>'[1]BoQ HSYC'!Q979</f>
        <v>35042</v>
      </c>
      <c r="S979" s="83">
        <f>'[1]BoQ HSYC'!R979</f>
        <v>933572</v>
      </c>
      <c r="T979" s="48">
        <f>'[1]BoQ HSYC'!S979</f>
        <v>0</v>
      </c>
      <c r="U979" s="132">
        <f>'[1]BoQ HSYC'!T979</f>
        <v>0</v>
      </c>
      <c r="V979" s="132" t="str">
        <f>'[1]BoQ HSYC'!U979</f>
        <v>VT: HĐK, NC:BĐG Q2/2026</v>
      </c>
      <c r="W979" s="132" t="str">
        <f>'[1]BoQ HSYC'!V979</f>
        <v>VT: HĐK, NC:BĐG Q2/2026</v>
      </c>
      <c r="X979" s="44" t="str">
        <f>'[1]BoQ HSYC'!W979</f>
        <v>ME</v>
      </c>
      <c r="Y979" s="44"/>
      <c r="Z979" s="44"/>
      <c r="AA979" s="44"/>
      <c r="AB979" s="2">
        <v>1551435.125592825</v>
      </c>
      <c r="AC979" s="2">
        <v>1551435.125592825</v>
      </c>
      <c r="AD979" s="2">
        <f>+M979</f>
        <v>898530</v>
      </c>
      <c r="AE979" s="2">
        <f>+AD979*14%</f>
        <v>125794.20000000001</v>
      </c>
      <c r="AF979" s="155">
        <f>+AD979*35%</f>
        <v>314485.5</v>
      </c>
      <c r="AG979" s="2">
        <f>+AD979*F979</f>
        <v>898530</v>
      </c>
      <c r="AH979" s="2">
        <f>+AE979*F979</f>
        <v>125794.20000000001</v>
      </c>
      <c r="AI979" s="2">
        <f>+AF979*F979</f>
        <v>314485.5</v>
      </c>
      <c r="AJ979" s="2">
        <f>SUM(AG979:AI979)</f>
        <v>1338809.7</v>
      </c>
      <c r="AK979" s="2">
        <f>+AD979*G979</f>
        <v>898530</v>
      </c>
      <c r="AL979" s="2">
        <f>+AE979*G979</f>
        <v>125794.20000000001</v>
      </c>
      <c r="AM979" s="2">
        <f>+AF979*G979</f>
        <v>314485.5</v>
      </c>
      <c r="AN979" s="155">
        <f>SUM(AK979:AM979)</f>
        <v>1338809.7</v>
      </c>
      <c r="AQ979" s="145" t="s">
        <v>525</v>
      </c>
      <c r="AU979" s="8"/>
      <c r="AV979" s="8"/>
      <c r="AW979" s="2">
        <f>'[2]BoQ HSYC-Đạt'!AT979</f>
        <v>916500.6</v>
      </c>
      <c r="AX979" s="8">
        <f>F979*AW979</f>
        <v>916500.6</v>
      </c>
      <c r="AY979" s="8">
        <f>IF(AQ979="CT",7%,5%)*AX979</f>
        <v>64155.042000000001</v>
      </c>
      <c r="AZ979" s="8">
        <f>AX979*2%</f>
        <v>18330.011999999999</v>
      </c>
      <c r="BA979" s="8">
        <f>IF(BB979&gt;0,0,AX979*5%)</f>
        <v>45825.03</v>
      </c>
      <c r="BB979" s="8"/>
      <c r="BC979" s="8">
        <f>+AX979+AY979+AZ979+BA979+BB979</f>
        <v>1044810.684</v>
      </c>
      <c r="BD979" s="8">
        <f>AX979-AT979</f>
        <v>916500.6</v>
      </c>
      <c r="BE979" s="2"/>
      <c r="BH979" s="2"/>
    </row>
    <row r="980" spans="1:60" ht="34" hidden="1" outlineLevel="1" x14ac:dyDescent="0.2">
      <c r="B980" s="82">
        <v>3</v>
      </c>
      <c r="C980" s="144" t="s">
        <v>393</v>
      </c>
      <c r="D980" s="144"/>
      <c r="E980" s="82" t="s">
        <v>85</v>
      </c>
      <c r="F980" s="143">
        <v>1</v>
      </c>
      <c r="G980" s="142">
        <f>'[1]BoQ HSYC'!F980</f>
        <v>1</v>
      </c>
      <c r="H980" s="185">
        <f>'[1]BoQ HSYC'!G980</f>
        <v>0</v>
      </c>
      <c r="I980" s="185">
        <f>'[1]BoQ HSYC'!H980</f>
        <v>0</v>
      </c>
      <c r="J980" s="185">
        <f>'[1]BoQ HSYC'!I980</f>
        <v>0</v>
      </c>
      <c r="K980" s="48">
        <f>'[1]BoQ HSYC'!J980</f>
        <v>5272763</v>
      </c>
      <c r="L980" s="47">
        <f>'[1]BoQ HSYC'!K980</f>
        <v>300360</v>
      </c>
      <c r="M980" s="47">
        <f>'[1]BoQ HSYC'!L980</f>
        <v>5573123</v>
      </c>
      <c r="N980" s="183">
        <f>'[1]BoQ HSYC'!M980</f>
        <v>0</v>
      </c>
      <c r="O980" s="183">
        <f>'[1]BoQ HSYC'!N980</f>
        <v>105126</v>
      </c>
      <c r="P980" s="83">
        <f>'[1]BoQ HSYC'!O980</f>
        <v>105126</v>
      </c>
      <c r="Q980" s="47">
        <f>'[1]BoQ HSYC'!P980</f>
        <v>5573123</v>
      </c>
      <c r="R980" s="132">
        <f>'[1]BoQ HSYC'!Q980</f>
        <v>105126</v>
      </c>
      <c r="S980" s="83">
        <f>'[1]BoQ HSYC'!R980</f>
        <v>5678249</v>
      </c>
      <c r="T980" s="48">
        <f>'[1]BoQ HSYC'!S980</f>
        <v>0</v>
      </c>
      <c r="U980" s="132">
        <f>'[1]BoQ HSYC'!T980</f>
        <v>0</v>
      </c>
      <c r="V980" s="132" t="str">
        <f>'[1]BoQ HSYC'!U980</f>
        <v>VT: HĐK, NC:BĐG Q2/2026</v>
      </c>
      <c r="W980" s="132" t="str">
        <f>'[1]BoQ HSYC'!V980</f>
        <v>VT: HĐK, NC:BĐG Q2/2026</v>
      </c>
      <c r="X980" s="44" t="str">
        <f>'[1]BoQ HSYC'!W980</f>
        <v>ME</v>
      </c>
      <c r="Y980" s="44"/>
      <c r="Z980" s="44"/>
      <c r="AA980" s="44"/>
      <c r="AB980" s="2">
        <v>4393746.1120211994</v>
      </c>
      <c r="AC980" s="2">
        <v>4393746.1120211994</v>
      </c>
      <c r="AD980" s="2">
        <f>+M980</f>
        <v>5573123</v>
      </c>
      <c r="AE980" s="2">
        <f>+AD980*14%</f>
        <v>780237.22000000009</v>
      </c>
      <c r="AF980" s="155">
        <f>+AD980*35%</f>
        <v>1950593.0499999998</v>
      </c>
      <c r="AG980" s="2">
        <f>+AD980*F980</f>
        <v>5573123</v>
      </c>
      <c r="AH980" s="2">
        <f>+AE980*F980</f>
        <v>780237.22000000009</v>
      </c>
      <c r="AI980" s="2">
        <f>+AF980*F980</f>
        <v>1950593.0499999998</v>
      </c>
      <c r="AJ980" s="2">
        <f>SUM(AG980:AI980)</f>
        <v>8303953.2699999996</v>
      </c>
      <c r="AK980" s="2">
        <f>+AD980*G980</f>
        <v>5573123</v>
      </c>
      <c r="AL980" s="2">
        <f>+AE980*G980</f>
        <v>780237.22000000009</v>
      </c>
      <c r="AM980" s="2">
        <f>+AF980*G980</f>
        <v>1950593.0499999998</v>
      </c>
      <c r="AN980" s="155">
        <f>SUM(AK980:AM980)</f>
        <v>8303953.2699999996</v>
      </c>
      <c r="AQ980" s="145" t="s">
        <v>525</v>
      </c>
      <c r="AU980" s="8"/>
      <c r="AV980" s="8"/>
      <c r="AW980" s="2">
        <f>'[2]BoQ HSYC-Đạt'!AT980</f>
        <v>5684585.46</v>
      </c>
      <c r="AX980" s="8">
        <f>F980*AW980</f>
        <v>5684585.46</v>
      </c>
      <c r="AY980" s="8">
        <f>IF(AQ980="CT",7%,5%)*AX980</f>
        <v>397920.98220000003</v>
      </c>
      <c r="AZ980" s="8">
        <f>AX980*2%</f>
        <v>113691.7092</v>
      </c>
      <c r="BA980" s="8">
        <f>IF(BB980&gt;0,0,AX980*5%)</f>
        <v>284229.27299999999</v>
      </c>
      <c r="BB980" s="8"/>
      <c r="BC980" s="8">
        <f>+AX980+AY980+AZ980+BA980+BB980</f>
        <v>6480427.4244000008</v>
      </c>
      <c r="BD980" s="8">
        <f>AX980-AT980</f>
        <v>5684585.46</v>
      </c>
      <c r="BE980" s="2"/>
      <c r="BH980" s="2"/>
    </row>
    <row r="981" spans="1:60" s="231" customFormat="1" ht="17" collapsed="1" x14ac:dyDescent="0.2">
      <c r="B981" s="235"/>
      <c r="C981" s="236" t="s">
        <v>624</v>
      </c>
      <c r="D981" s="236"/>
      <c r="E981" s="235"/>
      <c r="F981" s="234"/>
      <c r="G981" s="251"/>
      <c r="H981" s="247"/>
      <c r="I981" s="247"/>
      <c r="J981" s="247"/>
      <c r="K981" s="248"/>
      <c r="L981" s="250"/>
      <c r="M981" s="250">
        <f>SUM(K981:L981)</f>
        <v>0</v>
      </c>
      <c r="N981" s="83">
        <f>IF(V981&lt;&gt;"VTC VHm",_xlfn.XLOOKUP(Z981,$AC$4015:$AC$4035,$AD$4015:$AD$4035,0)*M981,_xlfn.XLOOKUP(Z981,$AC$4015:$AC$4035,$AD$4015:$AD$4035,0)*L981)</f>
        <v>0</v>
      </c>
      <c r="O981" s="83">
        <f>IF(V981&lt;&gt;"VTC VHm",_xlfn.XLOOKUP(Z981,$AC$4015:$AC$4035,$AE$4015:$AE$4035,0)*M981,_xlfn.XLOOKUP(Z981,$AC$4015:$AC$4035,$AE$4015:$AE$4035,0)*L981)</f>
        <v>0</v>
      </c>
      <c r="P981" s="249">
        <f>SUM(N981:O981)</f>
        <v>0</v>
      </c>
      <c r="Q981" s="250">
        <f>M981*G981</f>
        <v>0</v>
      </c>
      <c r="R981" s="250">
        <f>G981*P981</f>
        <v>0</v>
      </c>
      <c r="S981" s="249">
        <f>SUM(Q981:R981)</f>
        <v>0</v>
      </c>
      <c r="T981" s="248"/>
      <c r="U981" s="247"/>
      <c r="V981" s="247"/>
      <c r="W981" s="247"/>
      <c r="X981" s="233" t="s">
        <v>33</v>
      </c>
      <c r="Y981" s="233"/>
      <c r="Z981" s="233"/>
      <c r="AA981" s="81"/>
      <c r="AB981" s="2">
        <v>0</v>
      </c>
      <c r="AC981" s="2">
        <v>0</v>
      </c>
      <c r="AD981" s="232">
        <f>+M981</f>
        <v>0</v>
      </c>
      <c r="AE981" s="232">
        <f>+AD981*14%</f>
        <v>0</v>
      </c>
      <c r="AF981" s="232">
        <f>+AD981*35%</f>
        <v>0</v>
      </c>
      <c r="AG981" s="232">
        <f>+AD981*F981</f>
        <v>0</v>
      </c>
      <c r="AH981" s="232">
        <f>+AE981*F981</f>
        <v>0</v>
      </c>
      <c r="AI981" s="232">
        <f>+AF981*F981</f>
        <v>0</v>
      </c>
      <c r="AJ981" s="232">
        <f>SUM(AG981:AI981)</f>
        <v>0</v>
      </c>
      <c r="AK981" s="232">
        <f>+AD981*G981</f>
        <v>0</v>
      </c>
      <c r="AL981" s="232">
        <f>+AE981*G981</f>
        <v>0</v>
      </c>
      <c r="AM981" s="232">
        <f>+AF981*G981</f>
        <v>0</v>
      </c>
      <c r="AN981" s="232">
        <f>SUM(AK981:AM981)</f>
        <v>0</v>
      </c>
      <c r="AQ981" s="145" t="s">
        <v>525</v>
      </c>
      <c r="AU981" s="8"/>
      <c r="AV981" s="8"/>
      <c r="AW981" s="2">
        <f>'[2]BoQ HSYC-Đạt'!AT981</f>
        <v>0</v>
      </c>
      <c r="AX981" s="8">
        <f>F981*AW981</f>
        <v>0</v>
      </c>
      <c r="AY981" s="8">
        <f>IF(AQ981="CT",7%,5%)*AX981</f>
        <v>0</v>
      </c>
      <c r="AZ981" s="8">
        <f>AX981*2%</f>
        <v>0</v>
      </c>
      <c r="BA981" s="8">
        <f>IF(BB981&gt;0,0,AX981*5%)</f>
        <v>0</v>
      </c>
      <c r="BB981" s="8"/>
      <c r="BC981" s="8">
        <f>+AX981+AY981+AZ981+BA981+BB981</f>
        <v>0</v>
      </c>
      <c r="BD981" s="8">
        <f>AX981-AT981</f>
        <v>0</v>
      </c>
      <c r="BE981" s="2"/>
      <c r="BH981" s="2"/>
    </row>
    <row r="982" spans="1:60" s="177" customFormat="1" ht="17" hidden="1" outlineLevel="1" x14ac:dyDescent="0.2">
      <c r="B982" s="181">
        <v>4</v>
      </c>
      <c r="C982" s="182" t="s">
        <v>623</v>
      </c>
      <c r="D982" s="182"/>
      <c r="E982" s="181" t="s">
        <v>64</v>
      </c>
      <c r="F982" s="180">
        <v>104</v>
      </c>
      <c r="G982" s="179">
        <f>+[2]THKL!F982</f>
        <v>60</v>
      </c>
      <c r="H982" s="178"/>
      <c r="I982" s="178"/>
      <c r="J982" s="178"/>
      <c r="K982" s="125">
        <f>$K$601</f>
        <v>4569886.6500000004</v>
      </c>
      <c r="L982" s="84">
        <f>$L$601</f>
        <v>419999.99999999994</v>
      </c>
      <c r="M982" s="84">
        <f>SUM(K982:L982)</f>
        <v>4989886.6500000004</v>
      </c>
      <c r="N982" s="83">
        <f>IF(V982&lt;&gt;"VTC VHm",_xlfn.XLOOKUP(Z982,$AC$4015:$AC$4035,$AD$4015:$AD$4035,0)*M982,_xlfn.XLOOKUP(Z982,$AC$4015:$AC$4035,$AD$4015:$AD$4035,0)*L982)</f>
        <v>146999.99999999997</v>
      </c>
      <c r="O982" s="83">
        <f>IF(V982&lt;&gt;"VTC VHm",_xlfn.XLOOKUP(Z982,$AC$4015:$AC$4035,$AE$4015:$AE$4035,0)*M982,_xlfn.XLOOKUP(Z982,$AC$4015:$AC$4035,$AE$4015:$AE$4035,0)*L982)</f>
        <v>0</v>
      </c>
      <c r="P982" s="105">
        <f>SUM(N982:O982)</f>
        <v>146999.99999999997</v>
      </c>
      <c r="Q982" s="84">
        <f>M982*G982</f>
        <v>299393199</v>
      </c>
      <c r="R982" s="84">
        <f>G982*P982</f>
        <v>8819999.9999999981</v>
      </c>
      <c r="S982" s="105">
        <f>SUM(Q982:R982)</f>
        <v>308213199</v>
      </c>
      <c r="T982" s="125" t="s">
        <v>50</v>
      </c>
      <c r="U982" s="178"/>
      <c r="V982" s="82" t="s">
        <v>34</v>
      </c>
      <c r="W982" s="178"/>
      <c r="X982" s="81" t="s">
        <v>33</v>
      </c>
      <c r="Y982" s="81" t="s">
        <v>32</v>
      </c>
      <c r="Z982" s="81" t="s">
        <v>13</v>
      </c>
      <c r="AA982" s="81" t="s">
        <v>80</v>
      </c>
      <c r="AB982" s="2">
        <v>8825651.3343790527</v>
      </c>
      <c r="AC982" s="2">
        <v>917867738.7754215</v>
      </c>
      <c r="AD982" s="102">
        <f>+M982</f>
        <v>4989886.6500000004</v>
      </c>
      <c r="AE982" s="102">
        <f>+AD982*14%</f>
        <v>698584.13100000017</v>
      </c>
      <c r="AF982" s="102">
        <f>+AD982*35%</f>
        <v>1746460.3275000001</v>
      </c>
      <c r="AG982" s="102">
        <f>+AD982*F982</f>
        <v>518948211.60000002</v>
      </c>
      <c r="AH982" s="102">
        <f>+AE982*F982</f>
        <v>72652749.624000013</v>
      </c>
      <c r="AI982" s="102">
        <f>+AF982*F982</f>
        <v>181631874.06</v>
      </c>
      <c r="AJ982" s="102">
        <f>SUM(AG982:AI982)</f>
        <v>773232835.28399992</v>
      </c>
      <c r="AK982" s="102">
        <f>+AD982*G982</f>
        <v>299393199</v>
      </c>
      <c r="AL982" s="102">
        <f>+AE982*G982</f>
        <v>41915047.860000007</v>
      </c>
      <c r="AM982" s="102">
        <f>+AF982*G982</f>
        <v>104787619.65000001</v>
      </c>
      <c r="AN982" s="102">
        <f>SUM(AK982:AM982)</f>
        <v>446095866.50999999</v>
      </c>
      <c r="AQ982" s="145" t="s">
        <v>525</v>
      </c>
      <c r="AU982" s="8"/>
      <c r="AV982" s="8"/>
      <c r="AW982" s="2">
        <f>'[2]BoQ HSYC-Đạt'!AT982</f>
        <v>5488875.3150000004</v>
      </c>
      <c r="AX982" s="8">
        <f>F982*AW982</f>
        <v>570843032.75999999</v>
      </c>
      <c r="AY982" s="8">
        <f>IF(AQ982="CT",7%,5%)*AX982</f>
        <v>39959012.293200001</v>
      </c>
      <c r="AZ982" s="8">
        <f>AX982*2%</f>
        <v>11416860.655200001</v>
      </c>
      <c r="BA982" s="8">
        <f>IF(BB982&gt;0,0,AX982*5%)</f>
        <v>28542151.638</v>
      </c>
      <c r="BB982" s="8"/>
      <c r="BC982" s="8">
        <f>+AX982+AY982+AZ982+BA982+BB982</f>
        <v>650761057.34640002</v>
      </c>
      <c r="BD982" s="8">
        <f>AX982-AT982</f>
        <v>570843032.75999999</v>
      </c>
      <c r="BE982" s="2"/>
      <c r="BH982" s="2"/>
    </row>
    <row r="983" spans="1:60" s="177" customFormat="1" ht="17" hidden="1" outlineLevel="1" x14ac:dyDescent="0.2">
      <c r="B983" s="181">
        <v>5</v>
      </c>
      <c r="C983" s="182" t="s">
        <v>622</v>
      </c>
      <c r="D983" s="182"/>
      <c r="E983" s="181" t="s">
        <v>85</v>
      </c>
      <c r="F983" s="180">
        <v>104</v>
      </c>
      <c r="G983" s="179">
        <f>+[2]THKL!F983</f>
        <v>60</v>
      </c>
      <c r="H983" s="178"/>
      <c r="I983" s="178"/>
      <c r="J983" s="178"/>
      <c r="K983" s="125">
        <f>$K$602</f>
        <v>346500</v>
      </c>
      <c r="L983" s="84">
        <f>$L$602</f>
        <v>29822</v>
      </c>
      <c r="M983" s="84">
        <f>SUM(K983:L983)</f>
        <v>376322</v>
      </c>
      <c r="N983" s="83">
        <f>IF(V983&lt;&gt;"VTC VHm",_xlfn.XLOOKUP(Z983,$AC$4015:$AC$4035,$AD$4015:$AD$4035,0)*M983,_xlfn.XLOOKUP(Z983,$AC$4015:$AC$4035,$AD$4015:$AD$4035,0)*L983)</f>
        <v>10437.699999999999</v>
      </c>
      <c r="O983" s="83">
        <f>IF(V983&lt;&gt;"VTC VHm",_xlfn.XLOOKUP(Z983,$AC$4015:$AC$4035,$AE$4015:$AE$4035,0)*M983,_xlfn.XLOOKUP(Z983,$AC$4015:$AC$4035,$AE$4015:$AE$4035,0)*L983)</f>
        <v>0</v>
      </c>
      <c r="P983" s="105">
        <f>SUM(N983:O983)</f>
        <v>10437.699999999999</v>
      </c>
      <c r="Q983" s="84">
        <f>M983*G983</f>
        <v>22579320</v>
      </c>
      <c r="R983" s="84">
        <f>G983*P983</f>
        <v>626261.99999999988</v>
      </c>
      <c r="S983" s="105">
        <f>SUM(Q983:R983)</f>
        <v>23205582</v>
      </c>
      <c r="T983" s="125" t="s">
        <v>50</v>
      </c>
      <c r="U983" s="178"/>
      <c r="V983" s="82" t="s">
        <v>34</v>
      </c>
      <c r="W983" s="178"/>
      <c r="X983" s="81" t="s">
        <v>33</v>
      </c>
      <c r="Y983" s="81" t="s">
        <v>32</v>
      </c>
      <c r="Z983" s="81" t="s">
        <v>13</v>
      </c>
      <c r="AA983" s="81" t="s">
        <v>80</v>
      </c>
      <c r="AB983" s="2">
        <v>607749.36021698255</v>
      </c>
      <c r="AC983" s="2">
        <v>63205933.462566182</v>
      </c>
      <c r="AD983" s="102">
        <f>+M983</f>
        <v>376322</v>
      </c>
      <c r="AE983" s="102">
        <f>+AD983*14%</f>
        <v>52685.08</v>
      </c>
      <c r="AF983" s="102">
        <f>+AD983*35%</f>
        <v>131712.69999999998</v>
      </c>
      <c r="AG983" s="102">
        <f>+AD983*F983</f>
        <v>39137488</v>
      </c>
      <c r="AH983" s="102">
        <f>+AE983*F983</f>
        <v>5479248.3200000003</v>
      </c>
      <c r="AI983" s="102">
        <f>+AF983*F983</f>
        <v>13698120.799999999</v>
      </c>
      <c r="AJ983" s="102">
        <f>SUM(AG983:AI983)</f>
        <v>58314857.119999997</v>
      </c>
      <c r="AK983" s="102">
        <f>+AD983*G983</f>
        <v>22579320</v>
      </c>
      <c r="AL983" s="102">
        <f>+AE983*G983</f>
        <v>3161104.8000000003</v>
      </c>
      <c r="AM983" s="102">
        <f>+AF983*G983</f>
        <v>7902761.9999999991</v>
      </c>
      <c r="AN983" s="102">
        <f>SUM(AK983:AM983)</f>
        <v>33643186.799999997</v>
      </c>
      <c r="AQ983" s="145" t="s">
        <v>525</v>
      </c>
      <c r="AU983" s="8"/>
      <c r="AV983" s="8"/>
      <c r="AW983" s="2">
        <f>'[2]BoQ HSYC-Đạt'!AT983</f>
        <v>413954.2</v>
      </c>
      <c r="AX983" s="8">
        <f>F983*AW983</f>
        <v>43051236.800000004</v>
      </c>
      <c r="AY983" s="8">
        <f>IF(AQ983="CT",7%,5%)*AX983</f>
        <v>3013586.5760000008</v>
      </c>
      <c r="AZ983" s="8">
        <f>AX983*2%</f>
        <v>861024.73600000015</v>
      </c>
      <c r="BA983" s="8">
        <f>IF(BB983&gt;0,0,AX983*5%)</f>
        <v>2152561.8400000003</v>
      </c>
      <c r="BB983" s="8"/>
      <c r="BC983" s="8">
        <f>+AX983+AY983+AZ983+BA983+BB983</f>
        <v>49078409.952000007</v>
      </c>
      <c r="BD983" s="8">
        <f>AX983-AT983</f>
        <v>43051236.800000004</v>
      </c>
      <c r="BE983" s="2"/>
      <c r="BH983" s="2"/>
    </row>
    <row r="984" spans="1:60" s="177" customFormat="1" ht="17" hidden="1" outlineLevel="1" x14ac:dyDescent="0.2">
      <c r="B984" s="181">
        <v>6</v>
      </c>
      <c r="C984" s="182" t="s">
        <v>621</v>
      </c>
      <c r="D984" s="182"/>
      <c r="E984" s="181" t="s">
        <v>64</v>
      </c>
      <c r="F984" s="180">
        <v>104</v>
      </c>
      <c r="G984" s="179">
        <f>+[2]THKL!F984</f>
        <v>60</v>
      </c>
      <c r="H984" s="178"/>
      <c r="I984" s="178"/>
      <c r="J984" s="178"/>
      <c r="K984" s="125">
        <f>$K$603</f>
        <v>1480500</v>
      </c>
      <c r="L984" s="84">
        <f>$L$603</f>
        <v>25693</v>
      </c>
      <c r="M984" s="84">
        <f>SUM(K984:L984)</f>
        <v>1506193</v>
      </c>
      <c r="N984" s="83">
        <f>IF(V984&lt;&gt;"VTC VHm",_xlfn.XLOOKUP(Z984,$AC$4015:$AC$4035,$AD$4015:$AD$4035,0)*M984,_xlfn.XLOOKUP(Z984,$AC$4015:$AC$4035,$AD$4015:$AD$4035,0)*L984)</f>
        <v>8992.5499999999993</v>
      </c>
      <c r="O984" s="83">
        <f>IF(V984&lt;&gt;"VTC VHm",_xlfn.XLOOKUP(Z984,$AC$4015:$AC$4035,$AE$4015:$AE$4035,0)*M984,_xlfn.XLOOKUP(Z984,$AC$4015:$AC$4035,$AE$4015:$AE$4035,0)*L984)</f>
        <v>0</v>
      </c>
      <c r="P984" s="105">
        <f>SUM(N984:O984)</f>
        <v>8992.5499999999993</v>
      </c>
      <c r="Q984" s="84">
        <f>M984*G984</f>
        <v>90371580</v>
      </c>
      <c r="R984" s="84">
        <f>G984*P984</f>
        <v>539553</v>
      </c>
      <c r="S984" s="105">
        <f>SUM(Q984:R984)</f>
        <v>90911133</v>
      </c>
      <c r="T984" s="230" t="s">
        <v>24</v>
      </c>
      <c r="U984" s="178"/>
      <c r="V984" s="82" t="s">
        <v>34</v>
      </c>
      <c r="W984" s="178"/>
      <c r="X984" s="81" t="s">
        <v>33</v>
      </c>
      <c r="Y984" s="81" t="s">
        <v>32</v>
      </c>
      <c r="Z984" s="81" t="s">
        <v>13</v>
      </c>
      <c r="AA984" s="81" t="s">
        <v>80</v>
      </c>
      <c r="AB984" s="2">
        <v>2901977.6472612098</v>
      </c>
      <c r="AC984" s="2">
        <v>301805675.31516582</v>
      </c>
      <c r="AD984" s="102">
        <f>+M984</f>
        <v>1506193</v>
      </c>
      <c r="AE984" s="102">
        <f>+AD984*14%</f>
        <v>210867.02000000002</v>
      </c>
      <c r="AF984" s="102">
        <f>+AD984*35%</f>
        <v>527167.54999999993</v>
      </c>
      <c r="AG984" s="102">
        <f>+AD984*F984</f>
        <v>156644072</v>
      </c>
      <c r="AH984" s="102">
        <f>+AE984*F984</f>
        <v>21930170.080000002</v>
      </c>
      <c r="AI984" s="102">
        <f>+AF984*F984</f>
        <v>54825425.199999996</v>
      </c>
      <c r="AJ984" s="102">
        <f>SUM(AG984:AI984)</f>
        <v>233399667.28</v>
      </c>
      <c r="AK984" s="102">
        <f>+AD984*G984</f>
        <v>90371580</v>
      </c>
      <c r="AL984" s="102">
        <f>+AE984*G984</f>
        <v>12652021.200000001</v>
      </c>
      <c r="AM984" s="102">
        <f>+AF984*G984</f>
        <v>31630052.999999996</v>
      </c>
      <c r="AN984" s="102">
        <f>SUM(AK984:AM984)</f>
        <v>134653654.19999999</v>
      </c>
      <c r="AQ984" s="145" t="s">
        <v>525</v>
      </c>
      <c r="AU984" s="8"/>
      <c r="AV984" s="8"/>
      <c r="AW984" s="2">
        <f>'[2]BoQ HSYC-Đạt'!AT984</f>
        <v>1656812.3</v>
      </c>
      <c r="AX984" s="8">
        <f>F984*AW984</f>
        <v>172308479.20000002</v>
      </c>
      <c r="AY984" s="8">
        <f>IF(AQ984="CT",7%,5%)*AX984</f>
        <v>12061593.544000002</v>
      </c>
      <c r="AZ984" s="8">
        <f>AX984*2%</f>
        <v>3446169.5840000003</v>
      </c>
      <c r="BA984" s="8">
        <f>IF(BB984&gt;0,0,AX984*5%)</f>
        <v>8615423.9600000009</v>
      </c>
      <c r="BB984" s="8"/>
      <c r="BC984" s="8">
        <f>+AX984+AY984+AZ984+BA984+BB984</f>
        <v>196431666.28800002</v>
      </c>
      <c r="BD984" s="8">
        <f>AX984-AT984</f>
        <v>172308479.20000002</v>
      </c>
      <c r="BE984" s="2"/>
      <c r="BH984" s="2"/>
    </row>
    <row r="985" spans="1:60" s="177" customFormat="1" ht="17" hidden="1" outlineLevel="1" x14ac:dyDescent="0.2">
      <c r="B985" s="181">
        <v>7</v>
      </c>
      <c r="C985" s="182" t="s">
        <v>620</v>
      </c>
      <c r="D985" s="182"/>
      <c r="E985" s="181" t="s">
        <v>64</v>
      </c>
      <c r="F985" s="180">
        <v>112</v>
      </c>
      <c r="G985" s="179">
        <f>+[2]THKL!F985</f>
        <v>84</v>
      </c>
      <c r="H985" s="178"/>
      <c r="I985" s="178"/>
      <c r="J985" s="178"/>
      <c r="K985" s="125">
        <f>$K$604</f>
        <v>1585500</v>
      </c>
      <c r="L985" s="84">
        <f>$L$604</f>
        <v>266520</v>
      </c>
      <c r="M985" s="84">
        <f>SUM(K985:L985)</f>
        <v>1852020</v>
      </c>
      <c r="N985" s="83">
        <f>IF(V985&lt;&gt;"VTC VHm",_xlfn.XLOOKUP(Z985,$AC$4015:$AC$4035,$AD$4015:$AD$4035,0)*M985,_xlfn.XLOOKUP(Z985,$AC$4015:$AC$4035,$AD$4015:$AD$4035,0)*L985)</f>
        <v>93282</v>
      </c>
      <c r="O985" s="83">
        <f>IF(V985&lt;&gt;"VTC VHm",_xlfn.XLOOKUP(Z985,$AC$4015:$AC$4035,$AE$4015:$AE$4035,0)*M985,_xlfn.XLOOKUP(Z985,$AC$4015:$AC$4035,$AE$4015:$AE$4035,0)*L985)</f>
        <v>0</v>
      </c>
      <c r="P985" s="105">
        <f>SUM(N985:O985)</f>
        <v>93282</v>
      </c>
      <c r="Q985" s="84">
        <f>M985*G985</f>
        <v>155569680</v>
      </c>
      <c r="R985" s="84">
        <f>G985*P985</f>
        <v>7835688</v>
      </c>
      <c r="S985" s="105">
        <f>SUM(Q985:R985)</f>
        <v>163405368</v>
      </c>
      <c r="T985" s="230" t="s">
        <v>24</v>
      </c>
      <c r="U985" s="178"/>
      <c r="V985" s="82" t="s">
        <v>34</v>
      </c>
      <c r="W985" s="178"/>
      <c r="X985" s="81" t="s">
        <v>33</v>
      </c>
      <c r="Y985" s="81" t="s">
        <v>32</v>
      </c>
      <c r="Z985" s="81" t="s">
        <v>13</v>
      </c>
      <c r="AA985" s="81" t="s">
        <v>80</v>
      </c>
      <c r="AB985" s="2">
        <v>1985261.3248487911</v>
      </c>
      <c r="AC985" s="2">
        <v>222349268.3830646</v>
      </c>
      <c r="AD985" s="102">
        <f>+M985</f>
        <v>1852020</v>
      </c>
      <c r="AE985" s="102">
        <f>+AD985*14%</f>
        <v>259282.80000000002</v>
      </c>
      <c r="AF985" s="102">
        <f>+AD985*35%</f>
        <v>648207</v>
      </c>
      <c r="AG985" s="102">
        <f>+AD985*F985</f>
        <v>207426240</v>
      </c>
      <c r="AH985" s="102">
        <f>+AE985*F985</f>
        <v>29039673.600000001</v>
      </c>
      <c r="AI985" s="102">
        <f>+AF985*F985</f>
        <v>72599184</v>
      </c>
      <c r="AJ985" s="102">
        <f>SUM(AG985:AI985)</f>
        <v>309065097.60000002</v>
      </c>
      <c r="AK985" s="102">
        <f>+AD985*G985</f>
        <v>155569680</v>
      </c>
      <c r="AL985" s="102">
        <f>+AE985*G985</f>
        <v>21779755.200000003</v>
      </c>
      <c r="AM985" s="102">
        <f>+AF985*G985</f>
        <v>54449388</v>
      </c>
      <c r="AN985" s="102">
        <f>SUM(AK985:AM985)</f>
        <v>231798823.19999999</v>
      </c>
      <c r="AQ985" s="145" t="s">
        <v>525</v>
      </c>
      <c r="AU985" s="8"/>
      <c r="AV985" s="8"/>
      <c r="AW985" s="2">
        <f>'[2]BoQ HSYC-Đạt'!AT985</f>
        <v>2037222</v>
      </c>
      <c r="AX985" s="8">
        <f>F985*AW985</f>
        <v>228168864</v>
      </c>
      <c r="AY985" s="8">
        <f>IF(AQ985="CT",7%,5%)*AX985</f>
        <v>15971820.480000002</v>
      </c>
      <c r="AZ985" s="8">
        <f>AX985*2%</f>
        <v>4563377.28</v>
      </c>
      <c r="BA985" s="8">
        <f>IF(BB985&gt;0,0,AX985*5%)</f>
        <v>11408443.200000001</v>
      </c>
      <c r="BB985" s="8"/>
      <c r="BC985" s="8">
        <f>+AX985+AY985+AZ985+BA985+BB985</f>
        <v>260112504.95999998</v>
      </c>
      <c r="BD985" s="8">
        <f>AX985-AT985</f>
        <v>228168864</v>
      </c>
      <c r="BE985" s="2"/>
      <c r="BH985" s="2"/>
    </row>
    <row r="986" spans="1:60" s="177" customFormat="1" ht="34" hidden="1" outlineLevel="1" x14ac:dyDescent="0.2">
      <c r="B986" s="181">
        <v>8</v>
      </c>
      <c r="C986" s="182" t="s">
        <v>619</v>
      </c>
      <c r="D986" s="182"/>
      <c r="E986" s="181" t="s">
        <v>64</v>
      </c>
      <c r="F986" s="180">
        <v>85</v>
      </c>
      <c r="G986" s="142">
        <f>'[1]BoQ HSYC'!F986</f>
        <v>85</v>
      </c>
      <c r="H986" s="185">
        <f>'[1]BoQ HSYC'!G986</f>
        <v>0</v>
      </c>
      <c r="I986" s="185">
        <f>'[1]BoQ HSYC'!H986</f>
        <v>0</v>
      </c>
      <c r="J986" s="185">
        <f>'[1]BoQ HSYC'!I986</f>
        <v>0</v>
      </c>
      <c r="K986" s="48">
        <f>'[1]BoQ HSYC'!J986</f>
        <v>1900000</v>
      </c>
      <c r="L986" s="48">
        <f>'[1]BoQ HSYC'!K986</f>
        <v>503880.00000000006</v>
      </c>
      <c r="M986" s="47">
        <f>'[1]BoQ HSYC'!L986</f>
        <v>2403880</v>
      </c>
      <c r="N986" s="183">
        <f>'[1]BoQ HSYC'!M986</f>
        <v>0</v>
      </c>
      <c r="O986" s="183">
        <f>'[1]BoQ HSYC'!N986</f>
        <v>176358</v>
      </c>
      <c r="P986" s="83">
        <f>'[1]BoQ HSYC'!O986</f>
        <v>176358</v>
      </c>
      <c r="Q986" s="47">
        <f>'[1]BoQ HSYC'!P986</f>
        <v>204329800</v>
      </c>
      <c r="R986" s="132">
        <f>'[1]BoQ HSYC'!Q986</f>
        <v>14990430</v>
      </c>
      <c r="S986" s="83">
        <f>'[1]BoQ HSYC'!R986</f>
        <v>219320230</v>
      </c>
      <c r="T986" s="48" t="str">
        <f>'[1]BoQ HSYC'!S986</f>
        <v>Bình nóng lạnh 30L</v>
      </c>
      <c r="U986" s="132">
        <f>'[1]BoQ HSYC'!T986</f>
        <v>0</v>
      </c>
      <c r="V986" s="132" t="str">
        <f>'[1]BoQ HSYC'!U986</f>
        <v>VT: NCC, NC:BĐG Q2/2026</v>
      </c>
      <c r="W986" s="132" t="str">
        <f>'[1]BoQ HSYC'!V986</f>
        <v>VT: NCC, NC:BĐG Q2/2026</v>
      </c>
      <c r="X986" s="44" t="str">
        <f>'[1]BoQ HSYC'!W986</f>
        <v>ME</v>
      </c>
      <c r="Y986" s="81"/>
      <c r="Z986" s="81"/>
      <c r="AA986" s="81" t="s">
        <v>80</v>
      </c>
      <c r="AB986" s="2">
        <v>5217340.7960355002</v>
      </c>
      <c r="AC986" s="2">
        <v>443473967.66301751</v>
      </c>
      <c r="AD986" s="102">
        <f>+M986</f>
        <v>2403880</v>
      </c>
      <c r="AE986" s="102">
        <f>+AD986*14%</f>
        <v>336543.2</v>
      </c>
      <c r="AF986" s="102">
        <f>+AD986*35%</f>
        <v>841358</v>
      </c>
      <c r="AG986" s="102">
        <f>+AD986*F986</f>
        <v>204329800</v>
      </c>
      <c r="AH986" s="102">
        <f>+AE986*F986</f>
        <v>28606172</v>
      </c>
      <c r="AI986" s="102">
        <f>+AF986*F986</f>
        <v>71515430</v>
      </c>
      <c r="AJ986" s="102">
        <f>SUM(AG986:AI986)</f>
        <v>304451402</v>
      </c>
      <c r="AK986" s="102">
        <f>+AD986*G986</f>
        <v>204329800</v>
      </c>
      <c r="AL986" s="102">
        <f>+AE986*G986</f>
        <v>28606172</v>
      </c>
      <c r="AM986" s="102">
        <f>+AF986*G986</f>
        <v>71515430</v>
      </c>
      <c r="AN986" s="102">
        <f>SUM(AK986:AM986)</f>
        <v>304451402</v>
      </c>
      <c r="AQ986" s="145" t="s">
        <v>525</v>
      </c>
      <c r="AU986" s="8"/>
      <c r="AV986" s="8"/>
      <c r="AW986" s="2">
        <f>'[2]BoQ HSYC-Đạt'!AT986</f>
        <v>2451957.6</v>
      </c>
      <c r="AX986" s="8">
        <f>F986*AW986</f>
        <v>208416396</v>
      </c>
      <c r="AY986" s="8">
        <f>IF(AQ986="CT",7%,5%)*AX986</f>
        <v>14589147.720000001</v>
      </c>
      <c r="AZ986" s="8">
        <f>AX986*2%</f>
        <v>4168327.92</v>
      </c>
      <c r="BA986" s="8">
        <f>IF(BB986&gt;0,0,AX986*5%)</f>
        <v>10420819.800000001</v>
      </c>
      <c r="BB986" s="8"/>
      <c r="BC986" s="8">
        <f>+AX986+AY986+AZ986+BA986+BB986</f>
        <v>237594691.44</v>
      </c>
      <c r="BD986" s="8">
        <f>AX986-AT986</f>
        <v>208416396</v>
      </c>
      <c r="BE986" s="2"/>
      <c r="BH986" s="2"/>
    </row>
    <row r="987" spans="1:60" s="177" customFormat="1" ht="17" hidden="1" outlineLevel="1" x14ac:dyDescent="0.2">
      <c r="B987" s="181">
        <v>9</v>
      </c>
      <c r="C987" s="182" t="s">
        <v>618</v>
      </c>
      <c r="D987" s="182" t="s">
        <v>1183</v>
      </c>
      <c r="E987" s="181" t="s">
        <v>64</v>
      </c>
      <c r="F987" s="180">
        <v>92</v>
      </c>
      <c r="G987" s="179">
        <f>+[2]THKL!F987</f>
        <v>8</v>
      </c>
      <c r="H987" s="178"/>
      <c r="I987" s="178"/>
      <c r="J987" s="178"/>
      <c r="K987" s="265">
        <f>$K$606</f>
        <v>6643158.9000000004</v>
      </c>
      <c r="L987" s="84">
        <f>$L$606</f>
        <v>419999.99999999994</v>
      </c>
      <c r="M987" s="84">
        <f>SUM(K987:L987)</f>
        <v>7063158.9000000004</v>
      </c>
      <c r="N987" s="83">
        <f>IF(V987&lt;&gt;"VTC VHm",_xlfn.XLOOKUP(Z987,$AC$4015:$AC$4035,$AD$4015:$AD$4035,0)*M987,_xlfn.XLOOKUP(Z987,$AC$4015:$AC$4035,$AD$4015:$AD$4035,0)*L987)</f>
        <v>146999.99999999997</v>
      </c>
      <c r="O987" s="83">
        <f>IF(V987&lt;&gt;"VTC VHm",_xlfn.XLOOKUP(Z987,$AC$4015:$AC$4035,$AE$4015:$AE$4035,0)*M987,_xlfn.XLOOKUP(Z987,$AC$4015:$AC$4035,$AE$4015:$AE$4035,0)*L987)</f>
        <v>0</v>
      </c>
      <c r="P987" s="105">
        <f>SUM(N987:O987)</f>
        <v>146999.99999999997</v>
      </c>
      <c r="Q987" s="84">
        <f>M987*G987</f>
        <v>56505271.200000003</v>
      </c>
      <c r="R987" s="84">
        <f>G987*P987</f>
        <v>1175999.9999999998</v>
      </c>
      <c r="S987" s="105">
        <f>SUM(Q987:R987)</f>
        <v>57681271.200000003</v>
      </c>
      <c r="T987" s="230" t="s">
        <v>24</v>
      </c>
      <c r="U987" s="178"/>
      <c r="V987" s="82" t="s">
        <v>34</v>
      </c>
      <c r="W987" s="178"/>
      <c r="X987" s="81" t="s">
        <v>33</v>
      </c>
      <c r="Y987" s="81" t="s">
        <v>32</v>
      </c>
      <c r="Z987" s="81" t="s">
        <v>13</v>
      </c>
      <c r="AA987" s="81" t="s">
        <v>80</v>
      </c>
      <c r="AB987" s="2">
        <v>8499844.8448978439</v>
      </c>
      <c r="AC987" s="2">
        <v>781985725.73060167</v>
      </c>
      <c r="AD987" s="102">
        <f>+M987</f>
        <v>7063158.9000000004</v>
      </c>
      <c r="AE987" s="102">
        <f>+AD987*14%</f>
        <v>988842.24600000016</v>
      </c>
      <c r="AF987" s="102">
        <f>+AD987*35%</f>
        <v>2472105.6149999998</v>
      </c>
      <c r="AG987" s="102">
        <f>+AD987*F987</f>
        <v>649810618.80000007</v>
      </c>
      <c r="AH987" s="102">
        <f>+AE987*F987</f>
        <v>90973486.632000014</v>
      </c>
      <c r="AI987" s="102">
        <f>+AF987*F987</f>
        <v>227433716.57999998</v>
      </c>
      <c r="AJ987" s="102">
        <f>SUM(AG987:AI987)</f>
        <v>968217822.01200008</v>
      </c>
      <c r="AK987" s="102">
        <f>+AD987*G987</f>
        <v>56505271.200000003</v>
      </c>
      <c r="AL987" s="102">
        <f>+AE987*G987</f>
        <v>7910737.9680000013</v>
      </c>
      <c r="AM987" s="102">
        <f>+AF987*G987</f>
        <v>19776844.919999998</v>
      </c>
      <c r="AN987" s="102">
        <f>SUM(AK987:AM987)</f>
        <v>84192854.088</v>
      </c>
      <c r="AQ987" s="145" t="s">
        <v>525</v>
      </c>
      <c r="AU987" s="8"/>
      <c r="AV987" s="8"/>
      <c r="AW987" s="2">
        <f>'[2]BoQ HSYC-Đạt'!AT987</f>
        <v>7769474.790000001</v>
      </c>
      <c r="AX987" s="8">
        <f>F987*AW987</f>
        <v>714791680.68000007</v>
      </c>
      <c r="AY987" s="8">
        <f>IF(AQ987="CT",7%,5%)*AX987</f>
        <v>50035417.64760001</v>
      </c>
      <c r="AZ987" s="8">
        <f>AX987*2%</f>
        <v>14295833.613600001</v>
      </c>
      <c r="BA987" s="8">
        <f>IF(BB987&gt;0,0,AX987*5%)</f>
        <v>35739584.034000002</v>
      </c>
      <c r="BB987" s="8"/>
      <c r="BC987" s="8">
        <f>+AX987+AY987+AZ987+BA987+BB987</f>
        <v>814862515.97520018</v>
      </c>
      <c r="BD987" s="8">
        <f>AX987-AT987</f>
        <v>714791680.68000007</v>
      </c>
      <c r="BE987" s="2"/>
      <c r="BH987" s="2"/>
    </row>
    <row r="988" spans="1:60" s="177" customFormat="1" ht="17" hidden="1" outlineLevel="1" x14ac:dyDescent="0.2">
      <c r="B988" s="181">
        <v>10</v>
      </c>
      <c r="C988" s="182" t="s">
        <v>617</v>
      </c>
      <c r="D988" s="182"/>
      <c r="E988" s="181" t="s">
        <v>64</v>
      </c>
      <c r="F988" s="180">
        <v>85</v>
      </c>
      <c r="G988" s="179">
        <f>+[2]THKL!F988</f>
        <v>40</v>
      </c>
      <c r="H988" s="178"/>
      <c r="I988" s="178"/>
      <c r="J988" s="178"/>
      <c r="K988" s="125">
        <f>$K$607</f>
        <v>6137250</v>
      </c>
      <c r="L988" s="84">
        <f>$L$607</f>
        <v>249840.00000000003</v>
      </c>
      <c r="M988" s="84">
        <f>SUM(K988:L988)</f>
        <v>6387090</v>
      </c>
      <c r="N988" s="83">
        <f>IF(V988&lt;&gt;"VTC VHm",_xlfn.XLOOKUP(Z988,$AC$4015:$AC$4035,$AD$4015:$AD$4035,0)*M988,_xlfn.XLOOKUP(Z988,$AC$4015:$AC$4035,$AD$4015:$AD$4035,0)*L988)</f>
        <v>87444</v>
      </c>
      <c r="O988" s="83">
        <f>IF(V988&lt;&gt;"VTC VHm",_xlfn.XLOOKUP(Z988,$AC$4015:$AC$4035,$AE$4015:$AE$4035,0)*M988,_xlfn.XLOOKUP(Z988,$AC$4015:$AC$4035,$AE$4015:$AE$4035,0)*L988)</f>
        <v>0</v>
      </c>
      <c r="P988" s="105">
        <f>SUM(N988:O988)</f>
        <v>87444</v>
      </c>
      <c r="Q988" s="84">
        <f>M988*G988</f>
        <v>255483600</v>
      </c>
      <c r="R988" s="84">
        <f>G988*P988</f>
        <v>3497760</v>
      </c>
      <c r="S988" s="105">
        <f>SUM(Q988:R988)</f>
        <v>258981360</v>
      </c>
      <c r="T988" s="230" t="s">
        <v>24</v>
      </c>
      <c r="U988" s="178"/>
      <c r="V988" s="82" t="s">
        <v>34</v>
      </c>
      <c r="W988" s="178"/>
      <c r="X988" s="81" t="s">
        <v>33</v>
      </c>
      <c r="Y988" s="81" t="s">
        <v>32</v>
      </c>
      <c r="Z988" s="81" t="s">
        <v>13</v>
      </c>
      <c r="AA988" s="81" t="s">
        <v>80</v>
      </c>
      <c r="AB988" s="2">
        <v>12293902.370618103</v>
      </c>
      <c r="AC988" s="2">
        <v>1044981701.5025388</v>
      </c>
      <c r="AD988" s="102">
        <f>+M988</f>
        <v>6387090</v>
      </c>
      <c r="AE988" s="102">
        <f>+AD988*14%</f>
        <v>894192.60000000009</v>
      </c>
      <c r="AF988" s="102">
        <f>+AD988*35%</f>
        <v>2235481.5</v>
      </c>
      <c r="AG988" s="102">
        <f>+AD988*F988</f>
        <v>542902650</v>
      </c>
      <c r="AH988" s="102">
        <f>+AE988*F988</f>
        <v>76006371.000000015</v>
      </c>
      <c r="AI988" s="102">
        <f>+AF988*F988</f>
        <v>190015927.5</v>
      </c>
      <c r="AJ988" s="102">
        <f>SUM(AG988:AI988)</f>
        <v>808924948.5</v>
      </c>
      <c r="AK988" s="102">
        <f>+AD988*G988</f>
        <v>255483600</v>
      </c>
      <c r="AL988" s="102">
        <f>+AE988*G988</f>
        <v>35767704</v>
      </c>
      <c r="AM988" s="102">
        <f>+AF988*G988</f>
        <v>89419260</v>
      </c>
      <c r="AN988" s="102">
        <f>SUM(AK988:AM988)</f>
        <v>380670564</v>
      </c>
      <c r="AQ988" s="145" t="s">
        <v>525</v>
      </c>
      <c r="AU988" s="8"/>
      <c r="AV988" s="8"/>
      <c r="AW988" s="2">
        <f>'[2]BoQ HSYC-Đạt'!AT988</f>
        <v>7025799</v>
      </c>
      <c r="AX988" s="8">
        <f>F988*AW988</f>
        <v>597192915</v>
      </c>
      <c r="AY988" s="8">
        <f>IF(AQ988="CT",7%,5%)*AX988</f>
        <v>41803504.050000004</v>
      </c>
      <c r="AZ988" s="8">
        <f>AX988*2%</f>
        <v>11943858.300000001</v>
      </c>
      <c r="BA988" s="8">
        <f>IF(BB988&gt;0,0,AX988*5%)</f>
        <v>29859645.75</v>
      </c>
      <c r="BB988" s="8"/>
      <c r="BC988" s="8">
        <f>+AX988+AY988+AZ988+BA988+BB988</f>
        <v>680799923.0999999</v>
      </c>
      <c r="BD988" s="8">
        <f>AX988-AT988</f>
        <v>597192915</v>
      </c>
      <c r="BE988" s="2"/>
      <c r="BH988" s="2"/>
    </row>
    <row r="989" spans="1:60" s="177" customFormat="1" ht="17" hidden="1" outlineLevel="1" x14ac:dyDescent="0.2">
      <c r="B989" s="181">
        <v>11</v>
      </c>
      <c r="C989" s="182" t="s">
        <v>616</v>
      </c>
      <c r="D989" s="182"/>
      <c r="E989" s="181" t="s">
        <v>85</v>
      </c>
      <c r="F989" s="180">
        <v>185</v>
      </c>
      <c r="G989" s="179">
        <f>+[2]THKL!F989</f>
        <v>185</v>
      </c>
      <c r="H989" s="178"/>
      <c r="I989" s="178"/>
      <c r="J989" s="178"/>
      <c r="K989" s="125">
        <f>$K$608</f>
        <v>456000</v>
      </c>
      <c r="L989" s="84">
        <f>$L$608</f>
        <v>60000.000000000007</v>
      </c>
      <c r="M989" s="84">
        <f>SUM(K989:L989)</f>
        <v>516000</v>
      </c>
      <c r="N989" s="83">
        <f>IF(V989&lt;&gt;"VTC VHm",_xlfn.XLOOKUP(Z989,$AC$4015:$AC$4035,$AD$4015:$AD$4035,0)*M989,_xlfn.XLOOKUP(Z989,$AC$4015:$AC$4035,$AD$4015:$AD$4035,0)*L989)</f>
        <v>21000</v>
      </c>
      <c r="O989" s="83">
        <f>IF(V989&lt;&gt;"VTC VHm",_xlfn.XLOOKUP(Z989,$AC$4015:$AC$4035,$AE$4015:$AE$4035,0)*M989,_xlfn.XLOOKUP(Z989,$AC$4015:$AC$4035,$AE$4015:$AE$4035,0)*L989)</f>
        <v>0</v>
      </c>
      <c r="P989" s="105">
        <f>SUM(N989:O989)</f>
        <v>21000</v>
      </c>
      <c r="Q989" s="84">
        <f>M989*G989</f>
        <v>95460000</v>
      </c>
      <c r="R989" s="84">
        <f>G989*P989</f>
        <v>3885000</v>
      </c>
      <c r="S989" s="105">
        <f>SUM(Q989:R989)</f>
        <v>99345000</v>
      </c>
      <c r="T989" s="125" t="s">
        <v>50</v>
      </c>
      <c r="U989" s="178"/>
      <c r="V989" s="82" t="s">
        <v>34</v>
      </c>
      <c r="W989" s="178"/>
      <c r="X989" s="81" t="s">
        <v>33</v>
      </c>
      <c r="Y989" s="81" t="s">
        <v>32</v>
      </c>
      <c r="Z989" s="81" t="s">
        <v>13</v>
      </c>
      <c r="AA989" s="81" t="s">
        <v>80</v>
      </c>
      <c r="AB989" s="2">
        <v>299102.53934534325</v>
      </c>
      <c r="AC989" s="2">
        <v>55333969.778888501</v>
      </c>
      <c r="AD989" s="102">
        <f>+M989</f>
        <v>516000</v>
      </c>
      <c r="AE989" s="102">
        <f>+AD989*14%</f>
        <v>72240</v>
      </c>
      <c r="AF989" s="102">
        <f>+AD989*35%</f>
        <v>180600</v>
      </c>
      <c r="AG989" s="102">
        <f>+AD989*F989</f>
        <v>95460000</v>
      </c>
      <c r="AH989" s="102">
        <f>+AE989*F989</f>
        <v>13364400</v>
      </c>
      <c r="AI989" s="102">
        <f>+AF989*F989</f>
        <v>33411000</v>
      </c>
      <c r="AJ989" s="102">
        <f>SUM(AG989:AI989)</f>
        <v>142235400</v>
      </c>
      <c r="AK989" s="102">
        <f>+AD989*G989</f>
        <v>95460000</v>
      </c>
      <c r="AL989" s="102">
        <f>+AE989*G989</f>
        <v>13364400</v>
      </c>
      <c r="AM989" s="102">
        <f>+AF989*G989</f>
        <v>33411000</v>
      </c>
      <c r="AN989" s="102">
        <f>SUM(AK989:AM989)</f>
        <v>142235400</v>
      </c>
      <c r="AQ989" s="145" t="s">
        <v>525</v>
      </c>
      <c r="AU989" s="8"/>
      <c r="AV989" s="8"/>
      <c r="AW989" s="2">
        <f>'[2]BoQ HSYC-Đạt'!AT989</f>
        <v>567600</v>
      </c>
      <c r="AX989" s="8">
        <f>F989*AW989</f>
        <v>105006000</v>
      </c>
      <c r="AY989" s="8">
        <f>IF(AQ989="CT",7%,5%)*AX989</f>
        <v>7350420.0000000009</v>
      </c>
      <c r="AZ989" s="8">
        <f>AX989*2%</f>
        <v>2100120</v>
      </c>
      <c r="BA989" s="8">
        <f>IF(BB989&gt;0,0,AX989*5%)</f>
        <v>5250300</v>
      </c>
      <c r="BB989" s="8"/>
      <c r="BC989" s="8">
        <f>+AX989+AY989+AZ989+BA989+BB989</f>
        <v>119706840</v>
      </c>
      <c r="BD989" s="8">
        <f>AX989-AT989</f>
        <v>105006000</v>
      </c>
      <c r="BE989" s="2"/>
      <c r="BH989" s="2"/>
    </row>
    <row r="990" spans="1:60" s="177" customFormat="1" ht="17" hidden="1" outlineLevel="1" x14ac:dyDescent="0.2">
      <c r="B990" s="181">
        <v>12</v>
      </c>
      <c r="C990" s="182" t="s">
        <v>1182</v>
      </c>
      <c r="D990" s="182"/>
      <c r="E990" s="181" t="s">
        <v>64</v>
      </c>
      <c r="F990" s="180">
        <v>17</v>
      </c>
      <c r="G990" s="179">
        <f>+[2]THKL!F990</f>
        <v>17</v>
      </c>
      <c r="H990" s="178"/>
      <c r="I990" s="178"/>
      <c r="J990" s="178"/>
      <c r="K990" s="125">
        <v>1650000</v>
      </c>
      <c r="L990" s="84">
        <f>'[4]BDG (ME) '!$AO$1290</f>
        <v>266520</v>
      </c>
      <c r="M990" s="84">
        <f>SUM(K990:L990)</f>
        <v>1916520</v>
      </c>
      <c r="N990" s="83">
        <f>IF(V990&lt;&gt;"VTC VHm",_xlfn.XLOOKUP(Z990,$AC$4015:$AC$4035,$AD$4015:$AD$4035,0)*M990,_xlfn.XLOOKUP(Z990,$AC$4015:$AC$4035,$AD$4015:$AD$4035,0)*L990)</f>
        <v>93282</v>
      </c>
      <c r="O990" s="83">
        <f>IF(V990&lt;&gt;"VTC VHm",_xlfn.XLOOKUP(Z990,$AC$4015:$AC$4035,$AE$4015:$AE$4035,0)*M990,_xlfn.XLOOKUP(Z990,$AC$4015:$AC$4035,$AE$4015:$AE$4035,0)*L990)</f>
        <v>0</v>
      </c>
      <c r="P990" s="105">
        <f>SUM(N990:O990)</f>
        <v>93282</v>
      </c>
      <c r="Q990" s="84">
        <f>M990*G990</f>
        <v>32580840</v>
      </c>
      <c r="R990" s="84">
        <f>G990*P990</f>
        <v>1585794</v>
      </c>
      <c r="S990" s="105">
        <f>SUM(Q990:R990)</f>
        <v>34166634</v>
      </c>
      <c r="T990" s="125"/>
      <c r="U990" s="178"/>
      <c r="V990" s="82" t="s">
        <v>34</v>
      </c>
      <c r="W990" s="178"/>
      <c r="X990" s="81" t="s">
        <v>33</v>
      </c>
      <c r="Y990" s="81" t="s">
        <v>32</v>
      </c>
      <c r="Z990" s="81" t="s">
        <v>13</v>
      </c>
      <c r="AA990" s="81" t="s">
        <v>80</v>
      </c>
      <c r="AB990" s="2">
        <v>5040521.6185499998</v>
      </c>
      <c r="AC990" s="2">
        <v>85688867.515349999</v>
      </c>
      <c r="AD990" s="102">
        <f>+M990</f>
        <v>1916520</v>
      </c>
      <c r="AE990" s="102">
        <f>+AD990*14%</f>
        <v>268312.80000000005</v>
      </c>
      <c r="AF990" s="102">
        <f>+AD990*35%</f>
        <v>670782</v>
      </c>
      <c r="AG990" s="102">
        <f>+AD990*F990</f>
        <v>32580840</v>
      </c>
      <c r="AH990" s="102">
        <f>+AE990*F990</f>
        <v>4561317.6000000006</v>
      </c>
      <c r="AI990" s="102">
        <f>+AF990*F990</f>
        <v>11403294</v>
      </c>
      <c r="AJ990" s="102">
        <f>SUM(AG990:AI990)</f>
        <v>48545451.600000001</v>
      </c>
      <c r="AK990" s="102">
        <f>+AD990*G990</f>
        <v>32580840</v>
      </c>
      <c r="AL990" s="102">
        <f>+AE990*G990</f>
        <v>4561317.6000000006</v>
      </c>
      <c r="AM990" s="102">
        <f>+AF990*G990</f>
        <v>11403294</v>
      </c>
      <c r="AN990" s="102">
        <f>SUM(AK990:AM990)</f>
        <v>48545451.600000001</v>
      </c>
      <c r="AQ990" s="145" t="s">
        <v>525</v>
      </c>
      <c r="AU990" s="8"/>
      <c r="AV990" s="8"/>
      <c r="AW990" s="2">
        <f>'[2]BoQ HSYC-Đạt'!AT990</f>
        <v>2108172</v>
      </c>
      <c r="AX990" s="8">
        <f>F990*AW990</f>
        <v>35838924</v>
      </c>
      <c r="AY990" s="8">
        <f>IF(AQ990="CT",7%,5%)*AX990</f>
        <v>2508724.6800000002</v>
      </c>
      <c r="AZ990" s="8">
        <f>AX990*2%</f>
        <v>716778.48</v>
      </c>
      <c r="BA990" s="8">
        <f>IF(BB990&gt;0,0,AX990*5%)</f>
        <v>1791946.2000000002</v>
      </c>
      <c r="BB990" s="8"/>
      <c r="BC990" s="8">
        <f>+AX990+AY990+AZ990+BA990+BB990</f>
        <v>40856373.359999999</v>
      </c>
      <c r="BD990" s="8">
        <f>AX990-AT990</f>
        <v>35838924</v>
      </c>
      <c r="BE990" s="2"/>
      <c r="BH990" s="2"/>
    </row>
    <row r="991" spans="1:60" s="177" customFormat="1" ht="17" hidden="1" outlineLevel="1" x14ac:dyDescent="0.2">
      <c r="A991" s="177" t="s">
        <v>108</v>
      </c>
      <c r="B991" s="181">
        <v>13</v>
      </c>
      <c r="C991" s="182" t="s">
        <v>1181</v>
      </c>
      <c r="D991" s="182"/>
      <c r="E991" s="181" t="s">
        <v>85</v>
      </c>
      <c r="F991" s="180">
        <v>170</v>
      </c>
      <c r="G991" s="179">
        <f>+[2]THKL!F991</f>
        <v>70</v>
      </c>
      <c r="H991" s="178"/>
      <c r="I991" s="178"/>
      <c r="J991" s="178"/>
      <c r="K991" s="125">
        <v>9590000</v>
      </c>
      <c r="L991" s="169">
        <v>300000</v>
      </c>
      <c r="M991" s="84">
        <f>SUM(K991:L991)</f>
        <v>9890000</v>
      </c>
      <c r="N991" s="83">
        <f>IF(V991&lt;&gt;"VTC VHm",_xlfn.XLOOKUP(Z991,$AC$4015:$AC$4035,$AD$4015:$AD$4035,0)*M991,_xlfn.XLOOKUP(Z991,$AC$4015:$AC$4035,$AD$4015:$AD$4035,0)*L991)</f>
        <v>105000</v>
      </c>
      <c r="O991" s="83">
        <f>IF(V991&lt;&gt;"VTC VHm",_xlfn.XLOOKUP(Z991,$AC$4015:$AC$4035,$AE$4015:$AE$4035,0)*M991,_xlfn.XLOOKUP(Z991,$AC$4015:$AC$4035,$AE$4015:$AE$4035,0)*L991)</f>
        <v>0</v>
      </c>
      <c r="P991" s="105">
        <f>SUM(N991:O991)</f>
        <v>105000</v>
      </c>
      <c r="Q991" s="84">
        <f>M991*G991</f>
        <v>692300000</v>
      </c>
      <c r="R991" s="84">
        <f>G991*P991</f>
        <v>7350000</v>
      </c>
      <c r="S991" s="105">
        <f>SUM(Q991:R991)</f>
        <v>699650000</v>
      </c>
      <c r="T991" s="125" t="s">
        <v>430</v>
      </c>
      <c r="U991" s="178"/>
      <c r="V991" s="82" t="s">
        <v>34</v>
      </c>
      <c r="W991" s="178"/>
      <c r="X991" s="81" t="s">
        <v>33</v>
      </c>
      <c r="Y991" s="81" t="s">
        <v>32</v>
      </c>
      <c r="Z991" s="81" t="s">
        <v>13</v>
      </c>
      <c r="AA991" s="81" t="s">
        <v>80</v>
      </c>
      <c r="AB991" s="2"/>
      <c r="AC991" s="2"/>
      <c r="AD991" s="102">
        <f>+M991</f>
        <v>9890000</v>
      </c>
      <c r="AE991" s="102">
        <f>+AD991*14%</f>
        <v>1384600.0000000002</v>
      </c>
      <c r="AF991" s="102">
        <f>+AD991*35%</f>
        <v>3461500</v>
      </c>
      <c r="AG991" s="102">
        <f>+AD991*F991</f>
        <v>1681300000</v>
      </c>
      <c r="AH991" s="102">
        <f>+AE991*F991</f>
        <v>235382000.00000003</v>
      </c>
      <c r="AI991" s="102">
        <f>+AF991*F991</f>
        <v>588455000</v>
      </c>
      <c r="AJ991" s="102">
        <f>SUM(AG991:AI991)</f>
        <v>2505137000</v>
      </c>
      <c r="AK991" s="102">
        <f>+AD991*G991</f>
        <v>692300000</v>
      </c>
      <c r="AL991" s="102">
        <f>+AE991*G991</f>
        <v>96922000.000000015</v>
      </c>
      <c r="AM991" s="102">
        <f>+AF991*G991</f>
        <v>242305000</v>
      </c>
      <c r="AN991" s="102">
        <f>SUM(AK991:AM991)</f>
        <v>1031527000</v>
      </c>
      <c r="AQ991" s="145" t="s">
        <v>525</v>
      </c>
      <c r="AU991" s="8"/>
      <c r="AV991" s="8"/>
      <c r="AW991" s="2">
        <f>'[2]BoQ HSYC-Đạt'!AT991</f>
        <v>10879000</v>
      </c>
      <c r="AX991" s="8">
        <f>F991*AW991</f>
        <v>1849430000</v>
      </c>
      <c r="AY991" s="8">
        <f>IF(AQ991="CT",7%,5%)*AX991</f>
        <v>129460100.00000001</v>
      </c>
      <c r="AZ991" s="8">
        <f>AX991*2%</f>
        <v>36988600</v>
      </c>
      <c r="BA991" s="8">
        <f>IF(BB991&gt;0,0,AX991*5%)</f>
        <v>92471500</v>
      </c>
      <c r="BB991" s="8"/>
      <c r="BC991" s="8">
        <f>+AX991+AY991+AZ991+BA991+BB991</f>
        <v>2108350200</v>
      </c>
      <c r="BD991" s="8">
        <f>AX991-AT991</f>
        <v>1849430000</v>
      </c>
      <c r="BE991" s="2"/>
      <c r="BH991" s="2"/>
    </row>
    <row r="992" spans="1:60" ht="17" hidden="1" outlineLevel="1" x14ac:dyDescent="0.2">
      <c r="B992" s="82"/>
      <c r="C992" s="144" t="s">
        <v>615</v>
      </c>
      <c r="D992" s="144"/>
      <c r="E992" s="82"/>
      <c r="F992" s="143"/>
      <c r="G992" s="142">
        <f>'[1]BoQ HSYC'!F992</f>
        <v>0</v>
      </c>
      <c r="H992" s="185">
        <f>'[1]BoQ HSYC'!G992</f>
        <v>0</v>
      </c>
      <c r="I992" s="185">
        <f>'[1]BoQ HSYC'!H992</f>
        <v>0</v>
      </c>
      <c r="J992" s="185">
        <f>'[1]BoQ HSYC'!I992</f>
        <v>0</v>
      </c>
      <c r="K992" s="48">
        <f>'[1]BoQ HSYC'!J992</f>
        <v>0</v>
      </c>
      <c r="L992" s="47">
        <f>'[1]BoQ HSYC'!K992</f>
        <v>0</v>
      </c>
      <c r="M992" s="47">
        <f>'[1]BoQ HSYC'!L992</f>
        <v>0</v>
      </c>
      <c r="N992" s="183">
        <f>'[1]BoQ HSYC'!M992</f>
        <v>0</v>
      </c>
      <c r="O992" s="183">
        <f>'[1]BoQ HSYC'!N992</f>
        <v>0</v>
      </c>
      <c r="P992" s="83">
        <f>'[1]BoQ HSYC'!O992</f>
        <v>0</v>
      </c>
      <c r="Q992" s="47">
        <f>'[1]BoQ HSYC'!P992</f>
        <v>0</v>
      </c>
      <c r="R992" s="132">
        <f>'[1]BoQ HSYC'!Q992</f>
        <v>0</v>
      </c>
      <c r="S992" s="83">
        <f>'[1]BoQ HSYC'!R992</f>
        <v>0</v>
      </c>
      <c r="T992" s="48">
        <f>'[1]BoQ HSYC'!S992</f>
        <v>0</v>
      </c>
      <c r="U992" s="132">
        <f>'[1]BoQ HSYC'!T992</f>
        <v>0</v>
      </c>
      <c r="V992" s="132">
        <f>'[1]BoQ HSYC'!U992</f>
        <v>0</v>
      </c>
      <c r="W992" s="132">
        <f>'[1]BoQ HSYC'!V992</f>
        <v>0</v>
      </c>
      <c r="X992" s="44" t="str">
        <f>'[1]BoQ HSYC'!W992</f>
        <v>ME</v>
      </c>
      <c r="Y992" s="44"/>
      <c r="Z992" s="44"/>
      <c r="AA992" s="44"/>
      <c r="AB992" s="2">
        <v>0</v>
      </c>
      <c r="AC992" s="2">
        <v>0</v>
      </c>
      <c r="AD992" s="2">
        <f>+M992</f>
        <v>0</v>
      </c>
      <c r="AE992" s="2">
        <f>+AD992*14%</f>
        <v>0</v>
      </c>
      <c r="AF992" s="155">
        <f>+AD992*35%</f>
        <v>0</v>
      </c>
      <c r="AG992" s="2">
        <f>+AD992*F992</f>
        <v>0</v>
      </c>
      <c r="AH992" s="2">
        <f>+AE992*F992</f>
        <v>0</v>
      </c>
      <c r="AI992" s="2">
        <f>+AF992*F992</f>
        <v>0</v>
      </c>
      <c r="AJ992" s="2">
        <f>SUM(AG992:AI992)</f>
        <v>0</v>
      </c>
      <c r="AK992" s="2">
        <f>+AD992*G992</f>
        <v>0</v>
      </c>
      <c r="AL992" s="2">
        <f>+AE992*G992</f>
        <v>0</v>
      </c>
      <c r="AM992" s="2">
        <f>+AF992*G992</f>
        <v>0</v>
      </c>
      <c r="AN992" s="155">
        <f>SUM(AK992:AM992)</f>
        <v>0</v>
      </c>
      <c r="AQ992" s="145" t="s">
        <v>525</v>
      </c>
      <c r="AU992" s="8"/>
      <c r="AV992" s="8"/>
      <c r="AW992" s="2">
        <f>'[2]BoQ HSYC-Đạt'!AT992</f>
        <v>0</v>
      </c>
      <c r="AX992" s="8">
        <f>F992*AW992</f>
        <v>0</v>
      </c>
      <c r="AY992" s="8">
        <f>IF(AQ992="CT",7%,5%)*AX992</f>
        <v>0</v>
      </c>
      <c r="AZ992" s="8">
        <f>AX992*2%</f>
        <v>0</v>
      </c>
      <c r="BA992" s="8">
        <f>IF(BB992&gt;0,0,AX992*5%)</f>
        <v>0</v>
      </c>
      <c r="BB992" s="8"/>
      <c r="BC992" s="8">
        <f>+AX992+AY992+AZ992+BA992+BB992</f>
        <v>0</v>
      </c>
      <c r="BD992" s="8">
        <f>AX992-AT992</f>
        <v>0</v>
      </c>
      <c r="BE992" s="2"/>
      <c r="BH992" s="2"/>
    </row>
    <row r="993" spans="2:60" ht="17" hidden="1" outlineLevel="1" x14ac:dyDescent="0.2">
      <c r="B993" s="82">
        <v>14</v>
      </c>
      <c r="C993" s="144" t="s">
        <v>1180</v>
      </c>
      <c r="D993" s="144"/>
      <c r="E993" s="82" t="s">
        <v>160</v>
      </c>
      <c r="F993" s="143">
        <v>0.25</v>
      </c>
      <c r="G993" s="142">
        <f>'[1]BoQ HSYC'!F993</f>
        <v>0.25</v>
      </c>
      <c r="H993" s="185">
        <f>'[1]BoQ HSYC'!G993</f>
        <v>0</v>
      </c>
      <c r="I993" s="185">
        <f>'[1]BoQ HSYC'!H993</f>
        <v>0</v>
      </c>
      <c r="J993" s="185">
        <f>'[1]BoQ HSYC'!I993</f>
        <v>0</v>
      </c>
      <c r="K993" s="48">
        <f>'[1]BoQ HSYC'!J993</f>
        <v>31448976</v>
      </c>
      <c r="L993" s="47">
        <f>'[1]BoQ HSYC'!K993</f>
        <v>5135160</v>
      </c>
      <c r="M993" s="47">
        <f>'[1]BoQ HSYC'!L993</f>
        <v>36584136</v>
      </c>
      <c r="N993" s="183">
        <f>'[1]BoQ HSYC'!M993</f>
        <v>11007141.6</v>
      </c>
      <c r="O993" s="183">
        <f>'[1]BoQ HSYC'!N993</f>
        <v>1797306</v>
      </c>
      <c r="P993" s="83">
        <f>'[1]BoQ HSYC'!O993</f>
        <v>12804447.6</v>
      </c>
      <c r="Q993" s="47">
        <f>'[1]BoQ HSYC'!P993</f>
        <v>9146034</v>
      </c>
      <c r="R993" s="132">
        <f>'[1]BoQ HSYC'!Q993</f>
        <v>3201111.9</v>
      </c>
      <c r="S993" s="83">
        <f>'[1]BoQ HSYC'!R993</f>
        <v>12347145.9</v>
      </c>
      <c r="T993" s="48">
        <f>'[1]BoQ HSYC'!S993</f>
        <v>0</v>
      </c>
      <c r="U993" s="132">
        <f>'[1]BoQ HSYC'!T993</f>
        <v>0</v>
      </c>
      <c r="V993" s="132" t="str">
        <f>'[1]BoQ HSYC'!U993</f>
        <v>BĐG Q2/2026</v>
      </c>
      <c r="W993" s="132" t="str">
        <f>'[1]BoQ HSYC'!V993</f>
        <v>BĐG Q2/2026</v>
      </c>
      <c r="X993" s="44" t="str">
        <f>'[1]BoQ HSYC'!W993</f>
        <v>ME</v>
      </c>
      <c r="Y993" s="44"/>
      <c r="Z993" s="44"/>
      <c r="AA993" s="44"/>
      <c r="AB993" s="2">
        <v>71370355.358697444</v>
      </c>
      <c r="AC993" s="2">
        <v>17842588.839674361</v>
      </c>
      <c r="AD993" s="2">
        <f>+M993</f>
        <v>36584136</v>
      </c>
      <c r="AE993" s="2">
        <f>+AD993*14%</f>
        <v>5121779.04</v>
      </c>
      <c r="AF993" s="155">
        <f>+AD993*35%</f>
        <v>12804447.6</v>
      </c>
      <c r="AG993" s="2">
        <f>+AD993*F993</f>
        <v>9146034</v>
      </c>
      <c r="AH993" s="2">
        <f>+AE993*F993</f>
        <v>1280444.76</v>
      </c>
      <c r="AI993" s="2">
        <f>+AF993*F993</f>
        <v>3201111.9</v>
      </c>
      <c r="AJ993" s="2">
        <f>SUM(AG993:AI993)</f>
        <v>13627590.66</v>
      </c>
      <c r="AK993" s="2">
        <f>+AD993*G993</f>
        <v>9146034</v>
      </c>
      <c r="AL993" s="2">
        <f>+AE993*G993</f>
        <v>1280444.76</v>
      </c>
      <c r="AM993" s="2">
        <f>+AF993*G993</f>
        <v>3201111.9</v>
      </c>
      <c r="AN993" s="155">
        <f>SUM(AK993:AM993)</f>
        <v>13627590.66</v>
      </c>
      <c r="AQ993" s="145" t="s">
        <v>525</v>
      </c>
      <c r="AU993" s="8"/>
      <c r="AV993" s="8"/>
      <c r="AW993" s="2">
        <f>'[2]BoQ HSYC-Đạt'!AT993</f>
        <v>40242549.600000001</v>
      </c>
      <c r="AX993" s="8">
        <f>F993*AW993</f>
        <v>10060637.4</v>
      </c>
      <c r="AY993" s="8">
        <f>IF(AQ993="CT",7%,5%)*AX993</f>
        <v>704244.61800000013</v>
      </c>
      <c r="AZ993" s="8">
        <f>AX993*2%</f>
        <v>201212.74800000002</v>
      </c>
      <c r="BA993" s="8">
        <f>IF(BB993&gt;0,0,AX993*5%)</f>
        <v>503031.87000000005</v>
      </c>
      <c r="BB993" s="8"/>
      <c r="BC993" s="8">
        <f>+AX993+AY993+AZ993+BA993+BB993</f>
        <v>11469126.636</v>
      </c>
      <c r="BD993" s="8">
        <f>AX993-AT993</f>
        <v>10060637.4</v>
      </c>
      <c r="BE993" s="2"/>
      <c r="BH993" s="2"/>
    </row>
    <row r="994" spans="2:60" ht="17" hidden="1" outlineLevel="1" x14ac:dyDescent="0.2">
      <c r="B994" s="82">
        <v>15</v>
      </c>
      <c r="C994" s="144" t="s">
        <v>1179</v>
      </c>
      <c r="D994" s="144"/>
      <c r="E994" s="82" t="s">
        <v>160</v>
      </c>
      <c r="F994" s="143">
        <v>0.3</v>
      </c>
      <c r="G994" s="142">
        <f>'[1]BoQ HSYC'!F994</f>
        <v>0.3</v>
      </c>
      <c r="H994" s="185">
        <f>'[1]BoQ HSYC'!G994</f>
        <v>0</v>
      </c>
      <c r="I994" s="185">
        <f>'[1]BoQ HSYC'!H994</f>
        <v>0</v>
      </c>
      <c r="J994" s="185">
        <f>'[1]BoQ HSYC'!I994</f>
        <v>0</v>
      </c>
      <c r="K994" s="48">
        <f>'[1]BoQ HSYC'!J994</f>
        <v>19653792</v>
      </c>
      <c r="L994" s="47">
        <f>'[1]BoQ HSYC'!K994</f>
        <v>4330080</v>
      </c>
      <c r="M994" s="47">
        <f>'[1]BoQ HSYC'!L994</f>
        <v>23983872</v>
      </c>
      <c r="N994" s="183">
        <f>'[1]BoQ HSYC'!M994</f>
        <v>6878827.1999999993</v>
      </c>
      <c r="O994" s="183">
        <f>'[1]BoQ HSYC'!N994</f>
        <v>1515528</v>
      </c>
      <c r="P994" s="83">
        <f>'[1]BoQ HSYC'!O994</f>
        <v>8394355.1999999993</v>
      </c>
      <c r="Q994" s="47">
        <f>'[1]BoQ HSYC'!P994</f>
        <v>7195161.5999999996</v>
      </c>
      <c r="R994" s="132">
        <f>'[1]BoQ HSYC'!Q994</f>
        <v>2518306.5599999996</v>
      </c>
      <c r="S994" s="83">
        <f>'[1]BoQ HSYC'!R994</f>
        <v>9713468.1600000001</v>
      </c>
      <c r="T994" s="48">
        <f>'[1]BoQ HSYC'!S994</f>
        <v>0</v>
      </c>
      <c r="U994" s="132">
        <f>'[1]BoQ HSYC'!T994</f>
        <v>0</v>
      </c>
      <c r="V994" s="132" t="str">
        <f>'[1]BoQ HSYC'!U994</f>
        <v>BĐG Q2/2026</v>
      </c>
      <c r="W994" s="132" t="str">
        <f>'[1]BoQ HSYC'!V994</f>
        <v>BĐG Q2/2026</v>
      </c>
      <c r="X994" s="44" t="str">
        <f>'[1]BoQ HSYC'!W994</f>
        <v>ME</v>
      </c>
      <c r="Y994" s="44"/>
      <c r="Z994" s="44"/>
      <c r="AA994" s="44"/>
      <c r="AB994" s="2">
        <v>45618570.37703862</v>
      </c>
      <c r="AC994" s="2">
        <v>13685571.113111585</v>
      </c>
      <c r="AD994" s="2">
        <f>+M994</f>
        <v>23983872</v>
      </c>
      <c r="AE994" s="2">
        <f>+AD994*14%</f>
        <v>3357742.0800000005</v>
      </c>
      <c r="AF994" s="155">
        <f>+AD994*35%</f>
        <v>8394355.1999999993</v>
      </c>
      <c r="AG994" s="2">
        <f>+AD994*F994</f>
        <v>7195161.5999999996</v>
      </c>
      <c r="AH994" s="2">
        <f>+AE994*F994</f>
        <v>1007322.6240000001</v>
      </c>
      <c r="AI994" s="2">
        <f>+AF994*F994</f>
        <v>2518306.5599999996</v>
      </c>
      <c r="AJ994" s="2">
        <f>SUM(AG994:AI994)</f>
        <v>10720790.783999998</v>
      </c>
      <c r="AK994" s="2">
        <f>+AD994*G994</f>
        <v>7195161.5999999996</v>
      </c>
      <c r="AL994" s="2">
        <f>+AE994*G994</f>
        <v>1007322.6240000001</v>
      </c>
      <c r="AM994" s="2">
        <f>+AF994*G994</f>
        <v>2518306.5599999996</v>
      </c>
      <c r="AN994" s="155">
        <f>SUM(AK994:AM994)</f>
        <v>10720790.783999998</v>
      </c>
      <c r="AQ994" s="145" t="s">
        <v>525</v>
      </c>
      <c r="AU994" s="8"/>
      <c r="AV994" s="8"/>
      <c r="AW994" s="2">
        <f>'[2]BoQ HSYC-Đạt'!AT994</f>
        <v>26382259.199999999</v>
      </c>
      <c r="AX994" s="8">
        <f>F994*AW994</f>
        <v>7914677.7599999998</v>
      </c>
      <c r="AY994" s="8">
        <f>IF(AQ994="CT",7%,5%)*AX994</f>
        <v>554027.44319999998</v>
      </c>
      <c r="AZ994" s="8">
        <f>AX994*2%</f>
        <v>158293.5552</v>
      </c>
      <c r="BA994" s="8">
        <f>IF(BB994&gt;0,0,AX994*5%)</f>
        <v>395733.88800000004</v>
      </c>
      <c r="BB994" s="8"/>
      <c r="BC994" s="8">
        <f>+AX994+AY994+AZ994+BA994+BB994</f>
        <v>9022732.646399999</v>
      </c>
      <c r="BD994" s="8">
        <f>AX994-AT994</f>
        <v>7914677.7599999998</v>
      </c>
      <c r="BE994" s="2"/>
      <c r="BH994" s="2"/>
    </row>
    <row r="995" spans="2:60" ht="17" hidden="1" outlineLevel="1" x14ac:dyDescent="0.2">
      <c r="B995" s="82">
        <v>16</v>
      </c>
      <c r="C995" s="144" t="s">
        <v>1178</v>
      </c>
      <c r="D995" s="144"/>
      <c r="E995" s="82" t="s">
        <v>160</v>
      </c>
      <c r="F995" s="143">
        <v>0.9</v>
      </c>
      <c r="G995" s="142">
        <f>'[1]BoQ HSYC'!F995</f>
        <v>0.9</v>
      </c>
      <c r="H995" s="185">
        <f>'[1]BoQ HSYC'!G995</f>
        <v>0</v>
      </c>
      <c r="I995" s="185">
        <f>'[1]BoQ HSYC'!H995</f>
        <v>0</v>
      </c>
      <c r="J995" s="185">
        <f>'[1]BoQ HSYC'!I995</f>
        <v>0</v>
      </c>
      <c r="K995" s="48">
        <f>'[1]BoQ HSYC'!J995</f>
        <v>13462896</v>
      </c>
      <c r="L995" s="47">
        <f>'[1]BoQ HSYC'!K995</f>
        <v>3902640</v>
      </c>
      <c r="M995" s="47">
        <f>'[1]BoQ HSYC'!L995</f>
        <v>17365536</v>
      </c>
      <c r="N995" s="183">
        <f>'[1]BoQ HSYC'!M995</f>
        <v>4712013.5999999996</v>
      </c>
      <c r="O995" s="183">
        <f>'[1]BoQ HSYC'!N995</f>
        <v>1365924</v>
      </c>
      <c r="P995" s="83">
        <f>'[1]BoQ HSYC'!O995</f>
        <v>6077937.5999999996</v>
      </c>
      <c r="Q995" s="47">
        <f>'[1]BoQ HSYC'!P995</f>
        <v>15628982.4</v>
      </c>
      <c r="R995" s="132">
        <f>'[1]BoQ HSYC'!Q995</f>
        <v>5470143.8399999999</v>
      </c>
      <c r="S995" s="83">
        <f>'[1]BoQ HSYC'!R995</f>
        <v>21099126.240000002</v>
      </c>
      <c r="T995" s="48">
        <f>'[1]BoQ HSYC'!S995</f>
        <v>0</v>
      </c>
      <c r="U995" s="132">
        <f>'[1]BoQ HSYC'!T995</f>
        <v>0</v>
      </c>
      <c r="V995" s="132" t="str">
        <f>'[1]BoQ HSYC'!U995</f>
        <v>BĐG Q2/2026</v>
      </c>
      <c r="W995" s="132" t="str">
        <f>'[1]BoQ HSYC'!V995</f>
        <v>BĐG Q2/2026</v>
      </c>
      <c r="X995" s="44" t="str">
        <f>'[1]BoQ HSYC'!W995</f>
        <v>ME</v>
      </c>
      <c r="Y995" s="44"/>
      <c r="Z995" s="44"/>
      <c r="AA995" s="44"/>
      <c r="AB995" s="2">
        <v>32123442.152833592</v>
      </c>
      <c r="AC995" s="2">
        <v>28911097.937550232</v>
      </c>
      <c r="AD995" s="2">
        <f>+M995</f>
        <v>17365536</v>
      </c>
      <c r="AE995" s="2">
        <f>+AD995*14%</f>
        <v>2431175.04</v>
      </c>
      <c r="AF995" s="155">
        <f>+AD995*35%</f>
        <v>6077937.5999999996</v>
      </c>
      <c r="AG995" s="2">
        <f>+AD995*F995</f>
        <v>15628982.4</v>
      </c>
      <c r="AH995" s="2">
        <f>+AE995*F995</f>
        <v>2188057.5360000003</v>
      </c>
      <c r="AI995" s="2">
        <f>+AF995*F995</f>
        <v>5470143.8399999999</v>
      </c>
      <c r="AJ995" s="2">
        <f>SUM(AG995:AI995)</f>
        <v>23287183.776000001</v>
      </c>
      <c r="AK995" s="2">
        <f>+AD995*G995</f>
        <v>15628982.4</v>
      </c>
      <c r="AL995" s="2">
        <f>+AE995*G995</f>
        <v>2188057.5360000003</v>
      </c>
      <c r="AM995" s="2">
        <f>+AF995*G995</f>
        <v>5470143.8399999999</v>
      </c>
      <c r="AN995" s="155">
        <f>SUM(AK995:AM995)</f>
        <v>23287183.776000001</v>
      </c>
      <c r="AQ995" s="145" t="s">
        <v>525</v>
      </c>
      <c r="AU995" s="8"/>
      <c r="AV995" s="8"/>
      <c r="AW995" s="2">
        <f>'[2]BoQ HSYC-Đạt'!AT995</f>
        <v>19102089.600000001</v>
      </c>
      <c r="AX995" s="8">
        <f>F995*AW995</f>
        <v>17191880.640000001</v>
      </c>
      <c r="AY995" s="8">
        <f>IF(AQ995="CT",7%,5%)*AX995</f>
        <v>1203431.6448000001</v>
      </c>
      <c r="AZ995" s="8">
        <f>AX995*2%</f>
        <v>343837.6128</v>
      </c>
      <c r="BA995" s="8">
        <f>IF(BB995&gt;0,0,AX995*5%)</f>
        <v>859594.03200000012</v>
      </c>
      <c r="BB995" s="8"/>
      <c r="BC995" s="8">
        <f>+AX995+AY995+AZ995+BA995+BB995</f>
        <v>19598743.9296</v>
      </c>
      <c r="BD995" s="8">
        <f>AX995-AT995</f>
        <v>17191880.640000001</v>
      </c>
      <c r="BE995" s="2"/>
      <c r="BH995" s="2"/>
    </row>
    <row r="996" spans="2:60" ht="17" hidden="1" outlineLevel="1" x14ac:dyDescent="0.2">
      <c r="B996" s="82">
        <v>17</v>
      </c>
      <c r="C996" s="144" t="s">
        <v>614</v>
      </c>
      <c r="D996" s="144"/>
      <c r="E996" s="82" t="s">
        <v>160</v>
      </c>
      <c r="F996" s="143">
        <v>0.59</v>
      </c>
      <c r="G996" s="142">
        <f>'[1]BoQ HSYC'!F996</f>
        <v>0.59</v>
      </c>
      <c r="H996" s="185">
        <f>'[1]BoQ HSYC'!G996</f>
        <v>0</v>
      </c>
      <c r="I996" s="185">
        <f>'[1]BoQ HSYC'!H996</f>
        <v>0</v>
      </c>
      <c r="J996" s="185">
        <f>'[1]BoQ HSYC'!I996</f>
        <v>0</v>
      </c>
      <c r="K996" s="48">
        <f>'[1]BoQ HSYC'!J996</f>
        <v>6089088</v>
      </c>
      <c r="L996" s="47">
        <f>'[1]BoQ HSYC'!K996</f>
        <v>3070920</v>
      </c>
      <c r="M996" s="47">
        <f>'[1]BoQ HSYC'!L996</f>
        <v>9160008</v>
      </c>
      <c r="N996" s="183">
        <f>'[1]BoQ HSYC'!M996</f>
        <v>2131180.7999999998</v>
      </c>
      <c r="O996" s="183">
        <f>'[1]BoQ HSYC'!N996</f>
        <v>1074822</v>
      </c>
      <c r="P996" s="83">
        <f>'[1]BoQ HSYC'!O996</f>
        <v>3206002.8</v>
      </c>
      <c r="Q996" s="47">
        <f>'[1]BoQ HSYC'!P996</f>
        <v>5404404.7199999997</v>
      </c>
      <c r="R996" s="132">
        <f>'[1]BoQ HSYC'!Q996</f>
        <v>1891541.6519999998</v>
      </c>
      <c r="S996" s="83">
        <f>'[1]BoQ HSYC'!R996</f>
        <v>7295946.3719999995</v>
      </c>
      <c r="T996" s="48">
        <f>'[1]BoQ HSYC'!S996</f>
        <v>0</v>
      </c>
      <c r="U996" s="132">
        <f>'[1]BoQ HSYC'!T996</f>
        <v>0</v>
      </c>
      <c r="V996" s="132" t="str">
        <f>'[1]BoQ HSYC'!U996</f>
        <v>BĐG Q2/2026</v>
      </c>
      <c r="W996" s="132" t="str">
        <f>'[1]BoQ HSYC'!V996</f>
        <v>BĐG Q2/2026</v>
      </c>
      <c r="X996" s="44" t="str">
        <f>'[1]BoQ HSYC'!W996</f>
        <v>ME</v>
      </c>
      <c r="Y996" s="44"/>
      <c r="Z996" s="44"/>
      <c r="AA996" s="44"/>
      <c r="AB996" s="2">
        <v>15732104.145815475</v>
      </c>
      <c r="AC996" s="2">
        <v>9281941.446031129</v>
      </c>
      <c r="AD996" s="2">
        <f>+M996</f>
        <v>9160008</v>
      </c>
      <c r="AE996" s="2">
        <f>+AD996*14%</f>
        <v>1282401.1200000001</v>
      </c>
      <c r="AF996" s="155">
        <f>+AD996*35%</f>
        <v>3206002.8</v>
      </c>
      <c r="AG996" s="2">
        <f>+AD996*F996</f>
        <v>5404404.7199999997</v>
      </c>
      <c r="AH996" s="2">
        <f>+AE996*F996</f>
        <v>756616.66080000007</v>
      </c>
      <c r="AI996" s="2">
        <f>+AF996*F996</f>
        <v>1891541.6519999998</v>
      </c>
      <c r="AJ996" s="2">
        <f>SUM(AG996:AI996)</f>
        <v>8052563.0327999992</v>
      </c>
      <c r="AK996" s="2">
        <f>+AD996*G996</f>
        <v>5404404.7199999997</v>
      </c>
      <c r="AL996" s="2">
        <f>+AE996*G996</f>
        <v>756616.66080000007</v>
      </c>
      <c r="AM996" s="2">
        <f>+AF996*G996</f>
        <v>1891541.6519999998</v>
      </c>
      <c r="AN996" s="155">
        <f>SUM(AK996:AM996)</f>
        <v>8052563.0327999992</v>
      </c>
      <c r="AQ996" s="145" t="s">
        <v>525</v>
      </c>
      <c r="AU996" s="8"/>
      <c r="AV996" s="8"/>
      <c r="AW996" s="2">
        <f>'[2]BoQ HSYC-Đạt'!AT996</f>
        <v>10076008.800000001</v>
      </c>
      <c r="AX996" s="8">
        <f>F996*AW996</f>
        <v>5944845.1919999998</v>
      </c>
      <c r="AY996" s="8">
        <f>IF(AQ996="CT",7%,5%)*AX996</f>
        <v>416139.16344000003</v>
      </c>
      <c r="AZ996" s="8">
        <f>AX996*2%</f>
        <v>118896.90384</v>
      </c>
      <c r="BA996" s="8">
        <f>IF(BB996&gt;0,0,AX996*5%)</f>
        <v>297242.25959999999</v>
      </c>
      <c r="BB996" s="8"/>
      <c r="BC996" s="8">
        <f>+AX996+AY996+AZ996+BA996+BB996</f>
        <v>6777123.5188800003</v>
      </c>
      <c r="BD996" s="8">
        <f>AX996-AT996</f>
        <v>5944845.1919999998</v>
      </c>
      <c r="BE996" s="2"/>
      <c r="BH996" s="2"/>
    </row>
    <row r="997" spans="2:60" ht="17" hidden="1" outlineLevel="1" x14ac:dyDescent="0.2">
      <c r="B997" s="82">
        <v>18</v>
      </c>
      <c r="C997" s="144" t="s">
        <v>613</v>
      </c>
      <c r="D997" s="144"/>
      <c r="E997" s="82" t="s">
        <v>160</v>
      </c>
      <c r="F997" s="143">
        <v>1.25</v>
      </c>
      <c r="G997" s="142">
        <f>'[1]BoQ HSYC'!F997</f>
        <v>1.25</v>
      </c>
      <c r="H997" s="185">
        <f>'[1]BoQ HSYC'!G997</f>
        <v>0</v>
      </c>
      <c r="I997" s="185">
        <f>'[1]BoQ HSYC'!H997</f>
        <v>0</v>
      </c>
      <c r="J997" s="185">
        <f>'[1]BoQ HSYC'!I997</f>
        <v>0</v>
      </c>
      <c r="K997" s="48">
        <f>'[1]BoQ HSYC'!J997</f>
        <v>4154736</v>
      </c>
      <c r="L997" s="47">
        <f>'[1]BoQ HSYC'!K997</f>
        <v>2658840</v>
      </c>
      <c r="M997" s="47">
        <f>'[1]BoQ HSYC'!L997</f>
        <v>6813576</v>
      </c>
      <c r="N997" s="183">
        <f>'[1]BoQ HSYC'!M997</f>
        <v>1454157.5999999999</v>
      </c>
      <c r="O997" s="183">
        <f>'[1]BoQ HSYC'!N997</f>
        <v>930593.99999999988</v>
      </c>
      <c r="P997" s="83">
        <f>'[1]BoQ HSYC'!O997</f>
        <v>2384751.5999999996</v>
      </c>
      <c r="Q997" s="47">
        <f>'[1]BoQ HSYC'!P997</f>
        <v>8516970</v>
      </c>
      <c r="R997" s="132">
        <f>'[1]BoQ HSYC'!Q997</f>
        <v>2980939.4999999995</v>
      </c>
      <c r="S997" s="83">
        <f>'[1]BoQ HSYC'!R997</f>
        <v>11497909.5</v>
      </c>
      <c r="T997" s="48">
        <f>'[1]BoQ HSYC'!S997</f>
        <v>0</v>
      </c>
      <c r="U997" s="132">
        <f>'[1]BoQ HSYC'!T997</f>
        <v>0</v>
      </c>
      <c r="V997" s="132" t="str">
        <f>'[1]BoQ HSYC'!U997</f>
        <v>BĐG Q2/2026</v>
      </c>
      <c r="W997" s="132" t="str">
        <f>'[1]BoQ HSYC'!V997</f>
        <v>BĐG Q2/2026</v>
      </c>
      <c r="X997" s="44" t="str">
        <f>'[1]BoQ HSYC'!W997</f>
        <v>ME</v>
      </c>
      <c r="Y997" s="44"/>
      <c r="Z997" s="44"/>
      <c r="AA997" s="44"/>
      <c r="AB997" s="2">
        <v>11249778.131148178</v>
      </c>
      <c r="AC997" s="2">
        <v>14062222.663935222</v>
      </c>
      <c r="AD997" s="2">
        <f>+M997</f>
        <v>6813576</v>
      </c>
      <c r="AE997" s="2">
        <f>+AD997*14%</f>
        <v>953900.64000000013</v>
      </c>
      <c r="AF997" s="155">
        <f>+AD997*35%</f>
        <v>2384751.5999999996</v>
      </c>
      <c r="AG997" s="2">
        <f>+AD997*F997</f>
        <v>8516970</v>
      </c>
      <c r="AH997" s="2">
        <f>+AE997*F997</f>
        <v>1192375.8000000003</v>
      </c>
      <c r="AI997" s="2">
        <f>+AF997*F997</f>
        <v>2980939.4999999995</v>
      </c>
      <c r="AJ997" s="2">
        <f>SUM(AG997:AI997)</f>
        <v>12690285.300000001</v>
      </c>
      <c r="AK997" s="2">
        <f>+AD997*G997</f>
        <v>8516970</v>
      </c>
      <c r="AL997" s="2">
        <f>+AE997*G997</f>
        <v>1192375.8000000003</v>
      </c>
      <c r="AM997" s="2">
        <f>+AF997*G997</f>
        <v>2980939.4999999995</v>
      </c>
      <c r="AN997" s="155">
        <f>SUM(AK997:AM997)</f>
        <v>12690285.300000001</v>
      </c>
      <c r="AQ997" s="145" t="s">
        <v>525</v>
      </c>
      <c r="AU997" s="8"/>
      <c r="AV997" s="8"/>
      <c r="AW997" s="2">
        <f>'[2]BoQ HSYC-Đạt'!AT997</f>
        <v>7494933.5999999996</v>
      </c>
      <c r="AX997" s="8">
        <f>F997*AW997</f>
        <v>9368667</v>
      </c>
      <c r="AY997" s="8">
        <f>IF(AQ997="CT",7%,5%)*AX997</f>
        <v>655806.69000000006</v>
      </c>
      <c r="AZ997" s="8">
        <f>AX997*2%</f>
        <v>187373.34</v>
      </c>
      <c r="BA997" s="8">
        <f>IF(BB997&gt;0,0,AX997*5%)</f>
        <v>468433.35000000003</v>
      </c>
      <c r="BB997" s="8"/>
      <c r="BC997" s="8">
        <f>+AX997+AY997+AZ997+BA997+BB997</f>
        <v>10680280.379999999</v>
      </c>
      <c r="BD997" s="8">
        <f>AX997-AT997</f>
        <v>9368667</v>
      </c>
      <c r="BE997" s="2"/>
      <c r="BH997" s="2"/>
    </row>
    <row r="998" spans="2:60" ht="17" hidden="1" outlineLevel="1" x14ac:dyDescent="0.2">
      <c r="B998" s="82">
        <v>19</v>
      </c>
      <c r="C998" s="144" t="s">
        <v>612</v>
      </c>
      <c r="D998" s="144"/>
      <c r="E998" s="82" t="s">
        <v>160</v>
      </c>
      <c r="F998" s="143">
        <v>1.38</v>
      </c>
      <c r="G998" s="142">
        <f>'[1]BoQ HSYC'!F998</f>
        <v>1.38</v>
      </c>
      <c r="H998" s="185">
        <f>'[1]BoQ HSYC'!G998</f>
        <v>0</v>
      </c>
      <c r="I998" s="185">
        <f>'[1]BoQ HSYC'!H998</f>
        <v>0</v>
      </c>
      <c r="J998" s="185">
        <f>'[1]BoQ HSYC'!I998</f>
        <v>0</v>
      </c>
      <c r="K998" s="48">
        <f>'[1]BoQ HSYC'!J998</f>
        <v>3305424</v>
      </c>
      <c r="L998" s="47">
        <f>'[1]BoQ HSYC'!K998</f>
        <v>2452800</v>
      </c>
      <c r="M998" s="47">
        <f>'[1]BoQ HSYC'!L998</f>
        <v>5758224</v>
      </c>
      <c r="N998" s="183">
        <f>'[1]BoQ HSYC'!M998</f>
        <v>1156898.3999999999</v>
      </c>
      <c r="O998" s="183">
        <f>'[1]BoQ HSYC'!N998</f>
        <v>858480</v>
      </c>
      <c r="P998" s="83">
        <f>'[1]BoQ HSYC'!O998</f>
        <v>2015378.4</v>
      </c>
      <c r="Q998" s="47">
        <f>'[1]BoQ HSYC'!P998</f>
        <v>7946349.1199999992</v>
      </c>
      <c r="R998" s="132">
        <f>'[1]BoQ HSYC'!Q998</f>
        <v>2781222.1919999998</v>
      </c>
      <c r="S998" s="83">
        <f>'[1]BoQ HSYC'!R998</f>
        <v>10727571.311999999</v>
      </c>
      <c r="T998" s="48">
        <f>'[1]BoQ HSYC'!S998</f>
        <v>0</v>
      </c>
      <c r="U998" s="132">
        <f>'[1]BoQ HSYC'!T998</f>
        <v>0</v>
      </c>
      <c r="V998" s="132" t="str">
        <f>'[1]BoQ HSYC'!U998</f>
        <v>BĐG Q2/2026</v>
      </c>
      <c r="W998" s="132" t="str">
        <f>'[1]BoQ HSYC'!V998</f>
        <v>BĐG Q2/2026</v>
      </c>
      <c r="X998" s="44" t="str">
        <f>'[1]BoQ HSYC'!W998</f>
        <v>ME</v>
      </c>
      <c r="Y998" s="44"/>
      <c r="Z998" s="44"/>
      <c r="AA998" s="44"/>
      <c r="AB998" s="2">
        <v>8817085.1074291095</v>
      </c>
      <c r="AC998" s="2">
        <v>12167577.448252169</v>
      </c>
      <c r="AD998" s="2">
        <f>+M998</f>
        <v>5758224</v>
      </c>
      <c r="AE998" s="2">
        <f>+AD998*14%</f>
        <v>806151.3600000001</v>
      </c>
      <c r="AF998" s="155">
        <f>+AD998*35%</f>
        <v>2015378.4</v>
      </c>
      <c r="AG998" s="2">
        <f>+AD998*F998</f>
        <v>7946349.1199999992</v>
      </c>
      <c r="AH998" s="2">
        <f>+AE998*F998</f>
        <v>1112488.8768</v>
      </c>
      <c r="AI998" s="2">
        <f>+AF998*F998</f>
        <v>2781222.1919999998</v>
      </c>
      <c r="AJ998" s="2">
        <f>SUM(AG998:AI998)</f>
        <v>11840060.1888</v>
      </c>
      <c r="AK998" s="2">
        <f>+AD998*G998</f>
        <v>7946349.1199999992</v>
      </c>
      <c r="AL998" s="2">
        <f>+AE998*G998</f>
        <v>1112488.8768</v>
      </c>
      <c r="AM998" s="2">
        <f>+AF998*G998</f>
        <v>2781222.1919999998</v>
      </c>
      <c r="AN998" s="155">
        <f>SUM(AK998:AM998)</f>
        <v>11840060.1888</v>
      </c>
      <c r="AQ998" s="145" t="s">
        <v>525</v>
      </c>
      <c r="AU998" s="8"/>
      <c r="AV998" s="8"/>
      <c r="AW998" s="2">
        <f>'[2]BoQ HSYC-Đạt'!AT998</f>
        <v>6334046.4000000004</v>
      </c>
      <c r="AX998" s="8">
        <f>F998*AW998</f>
        <v>8740984.0319999997</v>
      </c>
      <c r="AY998" s="8">
        <f>IF(AQ998="CT",7%,5%)*AX998</f>
        <v>611868.88224000006</v>
      </c>
      <c r="AZ998" s="8">
        <f>AX998*2%</f>
        <v>174819.68064000001</v>
      </c>
      <c r="BA998" s="8">
        <f>IF(BB998&gt;0,0,AX998*5%)</f>
        <v>437049.20160000003</v>
      </c>
      <c r="BB998" s="8"/>
      <c r="BC998" s="8">
        <f>+AX998+AY998+AZ998+BA998+BB998</f>
        <v>9964721.79648</v>
      </c>
      <c r="BD998" s="8">
        <f>AX998-AT998</f>
        <v>8740984.0319999997</v>
      </c>
      <c r="BE998" s="2"/>
      <c r="BH998" s="2"/>
    </row>
    <row r="999" spans="2:60" ht="17" hidden="1" outlineLevel="1" x14ac:dyDescent="0.2">
      <c r="B999" s="82">
        <v>20</v>
      </c>
      <c r="C999" s="144" t="s">
        <v>611</v>
      </c>
      <c r="D999" s="144"/>
      <c r="E999" s="82" t="s">
        <v>160</v>
      </c>
      <c r="F999" s="143">
        <v>17.239999999999998</v>
      </c>
      <c r="G999" s="142">
        <f>'[1]BoQ HSYC'!F999</f>
        <v>17.239999999999998</v>
      </c>
      <c r="H999" s="185">
        <f>'[1]BoQ HSYC'!G999</f>
        <v>0</v>
      </c>
      <c r="I999" s="185">
        <f>'[1]BoQ HSYC'!H999</f>
        <v>0</v>
      </c>
      <c r="J999" s="185">
        <f>'[1]BoQ HSYC'!I999</f>
        <v>0</v>
      </c>
      <c r="K999" s="48">
        <f>'[1]BoQ HSYC'!J999</f>
        <v>2390064</v>
      </c>
      <c r="L999" s="47">
        <f>'[1]BoQ HSYC'!K999</f>
        <v>2246760</v>
      </c>
      <c r="M999" s="47">
        <f>'[1]BoQ HSYC'!L999</f>
        <v>4636824</v>
      </c>
      <c r="N999" s="183">
        <f>'[1]BoQ HSYC'!M999</f>
        <v>836522.39999999991</v>
      </c>
      <c r="O999" s="183">
        <f>'[1]BoQ HSYC'!N999</f>
        <v>786366</v>
      </c>
      <c r="P999" s="83">
        <f>'[1]BoQ HSYC'!O999</f>
        <v>1622888.4</v>
      </c>
      <c r="Q999" s="47">
        <f>'[1]BoQ HSYC'!P999</f>
        <v>79938845.75999999</v>
      </c>
      <c r="R999" s="132">
        <f>'[1]BoQ HSYC'!Q999</f>
        <v>27978596.015999995</v>
      </c>
      <c r="S999" s="83">
        <f>'[1]BoQ HSYC'!R999</f>
        <v>107917441.77599999</v>
      </c>
      <c r="T999" s="48">
        <f>'[1]BoQ HSYC'!S999</f>
        <v>0</v>
      </c>
      <c r="U999" s="132">
        <f>'[1]BoQ HSYC'!T999</f>
        <v>0</v>
      </c>
      <c r="V999" s="132" t="str">
        <f>'[1]BoQ HSYC'!U999</f>
        <v>BĐG Q2/2026</v>
      </c>
      <c r="W999" s="132" t="str">
        <f>'[1]BoQ HSYC'!V999</f>
        <v>BĐG Q2/2026</v>
      </c>
      <c r="X999" s="44" t="str">
        <f>'[1]BoQ HSYC'!W999</f>
        <v>ME</v>
      </c>
      <c r="Y999" s="44"/>
      <c r="Z999" s="44"/>
      <c r="AA999" s="44"/>
      <c r="AB999" s="2">
        <v>7127337.0911642965</v>
      </c>
      <c r="AC999" s="2">
        <v>122875291.45167246</v>
      </c>
      <c r="AD999" s="2">
        <f>+M999</f>
        <v>4636824</v>
      </c>
      <c r="AE999" s="2">
        <f>+AD999*14%</f>
        <v>649155.3600000001</v>
      </c>
      <c r="AF999" s="155">
        <f>+AD999*35%</f>
        <v>1622888.4</v>
      </c>
      <c r="AG999" s="2">
        <f>+AD999*F999</f>
        <v>79938845.75999999</v>
      </c>
      <c r="AH999" s="2">
        <f>+AE999*F999</f>
        <v>11191438.406400001</v>
      </c>
      <c r="AI999" s="2">
        <f>+AF999*F999</f>
        <v>27978596.015999995</v>
      </c>
      <c r="AJ999" s="2">
        <f>SUM(AG999:AI999)</f>
        <v>119108880.18239999</v>
      </c>
      <c r="AK999" s="2">
        <f>+AD999*G999</f>
        <v>79938845.75999999</v>
      </c>
      <c r="AL999" s="2">
        <f>+AE999*G999</f>
        <v>11191438.406400001</v>
      </c>
      <c r="AM999" s="2">
        <f>+AF999*G999</f>
        <v>27978596.015999995</v>
      </c>
      <c r="AN999" s="155">
        <f>SUM(AK999:AM999)</f>
        <v>119108880.18239999</v>
      </c>
      <c r="AQ999" s="145" t="s">
        <v>525</v>
      </c>
      <c r="AU999" s="8"/>
      <c r="AV999" s="8"/>
      <c r="AW999" s="2">
        <f>'[2]BoQ HSYC-Đạt'!AT999</f>
        <v>5100506.4000000004</v>
      </c>
      <c r="AX999" s="8">
        <f>F999*AW999</f>
        <v>87932730.335999995</v>
      </c>
      <c r="AY999" s="8">
        <f>IF(AQ999="CT",7%,5%)*AX999</f>
        <v>6155291.1235199999</v>
      </c>
      <c r="AZ999" s="8">
        <f>AX999*2%</f>
        <v>1758654.60672</v>
      </c>
      <c r="BA999" s="8">
        <f>IF(BB999&gt;0,0,AX999*5%)</f>
        <v>4396636.5168000003</v>
      </c>
      <c r="BB999" s="8"/>
      <c r="BC999" s="8">
        <f>+AX999+AY999+AZ999+BA999+BB999</f>
        <v>100243312.58304</v>
      </c>
      <c r="BD999" s="8">
        <f>AX999-AT999</f>
        <v>87932730.335999995</v>
      </c>
      <c r="BE999" s="2"/>
      <c r="BH999" s="2"/>
    </row>
    <row r="1000" spans="2:60" ht="17" hidden="1" outlineLevel="1" x14ac:dyDescent="0.2">
      <c r="B1000" s="82">
        <v>21</v>
      </c>
      <c r="C1000" s="144" t="s">
        <v>610</v>
      </c>
      <c r="D1000" s="144"/>
      <c r="E1000" s="82" t="s">
        <v>160</v>
      </c>
      <c r="F1000" s="143">
        <v>21.57</v>
      </c>
      <c r="G1000" s="142">
        <f>'[1]BoQ HSYC'!F1000</f>
        <v>21.57</v>
      </c>
      <c r="H1000" s="185">
        <f>'[1]BoQ HSYC'!G1000</f>
        <v>0</v>
      </c>
      <c r="I1000" s="185">
        <f>'[1]BoQ HSYC'!H1000</f>
        <v>0</v>
      </c>
      <c r="J1000" s="185">
        <f>'[1]BoQ HSYC'!I1000</f>
        <v>0</v>
      </c>
      <c r="K1000" s="48">
        <f>'[1]BoQ HSYC'!J1000</f>
        <v>1338048</v>
      </c>
      <c r="L1000" s="47">
        <f>'[1]BoQ HSYC'!K1000</f>
        <v>2044559.9999999998</v>
      </c>
      <c r="M1000" s="47">
        <f>'[1]BoQ HSYC'!L1000</f>
        <v>3382608</v>
      </c>
      <c r="N1000" s="183">
        <f>'[1]BoQ HSYC'!M1000</f>
        <v>468316.8</v>
      </c>
      <c r="O1000" s="183">
        <f>'[1]BoQ HSYC'!N1000</f>
        <v>715595.99999999988</v>
      </c>
      <c r="P1000" s="83">
        <f>'[1]BoQ HSYC'!O1000</f>
        <v>1183912.7999999998</v>
      </c>
      <c r="Q1000" s="47">
        <f>'[1]BoQ HSYC'!P1000</f>
        <v>72962854.560000002</v>
      </c>
      <c r="R1000" s="132">
        <f>'[1]BoQ HSYC'!Q1000</f>
        <v>25536999.095999997</v>
      </c>
      <c r="S1000" s="83">
        <f>'[1]BoQ HSYC'!R1000</f>
        <v>98499853.656000003</v>
      </c>
      <c r="T1000" s="48">
        <f>'[1]BoQ HSYC'!S1000</f>
        <v>0</v>
      </c>
      <c r="U1000" s="132">
        <f>'[1]BoQ HSYC'!T1000</f>
        <v>0</v>
      </c>
      <c r="V1000" s="132" t="str">
        <f>'[1]BoQ HSYC'!U1000</f>
        <v>BĐG Q2/2026</v>
      </c>
      <c r="W1000" s="132" t="str">
        <f>'[1]BoQ HSYC'!V1000</f>
        <v>BĐG Q2/2026</v>
      </c>
      <c r="X1000" s="44" t="str">
        <f>'[1]BoQ HSYC'!W1000</f>
        <v>ME</v>
      </c>
      <c r="Y1000" s="44"/>
      <c r="Z1000" s="44"/>
      <c r="AA1000" s="44"/>
      <c r="AB1000" s="2">
        <v>4709844.0355790425</v>
      </c>
      <c r="AC1000" s="2">
        <v>101591335.84743994</v>
      </c>
      <c r="AD1000" s="2">
        <f>+M1000</f>
        <v>3382608</v>
      </c>
      <c r="AE1000" s="2">
        <f>+AD1000*14%</f>
        <v>473565.12000000005</v>
      </c>
      <c r="AF1000" s="155">
        <f>+AD1000*35%</f>
        <v>1183912.7999999998</v>
      </c>
      <c r="AG1000" s="2">
        <f>+AD1000*F1000</f>
        <v>72962854.560000002</v>
      </c>
      <c r="AH1000" s="2">
        <f>+AE1000*F1000</f>
        <v>10214799.638400001</v>
      </c>
      <c r="AI1000" s="2">
        <f>+AF1000*F1000</f>
        <v>25536999.095999997</v>
      </c>
      <c r="AJ1000" s="2">
        <f>SUM(AG1000:AI1000)</f>
        <v>108714653.29440001</v>
      </c>
      <c r="AK1000" s="2">
        <f>+AD1000*G1000</f>
        <v>72962854.560000002</v>
      </c>
      <c r="AL1000" s="2">
        <f>+AE1000*G1000</f>
        <v>10214799.638400001</v>
      </c>
      <c r="AM1000" s="2">
        <f>+AF1000*G1000</f>
        <v>25536999.095999997</v>
      </c>
      <c r="AN1000" s="155">
        <f>SUM(AK1000:AM1000)</f>
        <v>108714653.29440001</v>
      </c>
      <c r="AQ1000" s="145" t="s">
        <v>525</v>
      </c>
      <c r="AU1000" s="8"/>
      <c r="AV1000" s="8"/>
      <c r="AW1000" s="2">
        <f>'[2]BoQ HSYC-Đạt'!AT1000</f>
        <v>3720868.8</v>
      </c>
      <c r="AX1000" s="8">
        <f>F1000*AW1000</f>
        <v>80259140.016000003</v>
      </c>
      <c r="AY1000" s="8">
        <f>IF(AQ1000="CT",7%,5%)*AX1000</f>
        <v>5618139.8011200009</v>
      </c>
      <c r="AZ1000" s="8">
        <f>AX1000*2%</f>
        <v>1605182.8003200002</v>
      </c>
      <c r="BA1000" s="8">
        <f>IF(BB1000&gt;0,0,AX1000*5%)</f>
        <v>4012957.0008000005</v>
      </c>
      <c r="BB1000" s="8"/>
      <c r="BC1000" s="8">
        <f>+AX1000+AY1000+AZ1000+BA1000+BB1000</f>
        <v>91495419.618239999</v>
      </c>
      <c r="BD1000" s="8">
        <f>AX1000-AT1000</f>
        <v>80259140.016000003</v>
      </c>
      <c r="BE1000" s="2"/>
      <c r="BH1000" s="2"/>
    </row>
    <row r="1001" spans="2:60" ht="17" hidden="1" outlineLevel="1" x14ac:dyDescent="0.2">
      <c r="B1001" s="82">
        <v>22</v>
      </c>
      <c r="C1001" s="144" t="s">
        <v>608</v>
      </c>
      <c r="D1001" s="144"/>
      <c r="E1001" s="82" t="s">
        <v>160</v>
      </c>
      <c r="F1001" s="143">
        <v>3.4</v>
      </c>
      <c r="G1001" s="142">
        <f>'[1]BoQ HSYC'!F1001</f>
        <v>3.4</v>
      </c>
      <c r="H1001" s="185">
        <f>'[1]BoQ HSYC'!G1001</f>
        <v>0</v>
      </c>
      <c r="I1001" s="185">
        <f>'[1]BoQ HSYC'!H1001</f>
        <v>0</v>
      </c>
      <c r="J1001" s="185">
        <f>'[1]BoQ HSYC'!I1001</f>
        <v>0</v>
      </c>
      <c r="K1001" s="48">
        <f>'[1]BoQ HSYC'!J1001</f>
        <v>1653168</v>
      </c>
      <c r="L1001" s="47">
        <f>'[1]BoQ HSYC'!K1001</f>
        <v>2044559.9999999998</v>
      </c>
      <c r="M1001" s="47">
        <f>'[1]BoQ HSYC'!L1001</f>
        <v>3697728</v>
      </c>
      <c r="N1001" s="183">
        <f>'[1]BoQ HSYC'!M1001</f>
        <v>578608.79999999993</v>
      </c>
      <c r="O1001" s="183">
        <f>'[1]BoQ HSYC'!N1001</f>
        <v>715595.99999999988</v>
      </c>
      <c r="P1001" s="83">
        <f>'[1]BoQ HSYC'!O1001</f>
        <v>1294204.7999999998</v>
      </c>
      <c r="Q1001" s="47">
        <f>'[1]BoQ HSYC'!P1001</f>
        <v>12572275.199999999</v>
      </c>
      <c r="R1001" s="132">
        <f>'[1]BoQ HSYC'!Q1001</f>
        <v>4400296.3199999994</v>
      </c>
      <c r="S1001" s="83">
        <f>'[1]BoQ HSYC'!R1001</f>
        <v>16972571.52</v>
      </c>
      <c r="T1001" s="48">
        <f>'[1]BoQ HSYC'!S1001</f>
        <v>0</v>
      </c>
      <c r="U1001" s="132">
        <f>'[1]BoQ HSYC'!T1001</f>
        <v>0</v>
      </c>
      <c r="V1001" s="132" t="str">
        <f>'[1]BoQ HSYC'!U1001</f>
        <v>BĐG Q2/2026</v>
      </c>
      <c r="W1001" s="132" t="str">
        <f>'[1]BoQ HSYC'!V1001</f>
        <v>BĐG Q2/2026</v>
      </c>
      <c r="X1001" s="44" t="str">
        <f>'[1]BoQ HSYC'!W1001</f>
        <v>ME</v>
      </c>
      <c r="Y1001" s="44"/>
      <c r="Z1001" s="44"/>
      <c r="AA1001" s="44"/>
      <c r="AB1001" s="2">
        <v>5383326.8596610464</v>
      </c>
      <c r="AC1001" s="2">
        <v>18303311.322847556</v>
      </c>
      <c r="AD1001" s="2">
        <f>+M1001</f>
        <v>3697728</v>
      </c>
      <c r="AE1001" s="2">
        <f>+AD1001*14%</f>
        <v>517681.92000000004</v>
      </c>
      <c r="AF1001" s="155">
        <f>+AD1001*35%</f>
        <v>1294204.7999999998</v>
      </c>
      <c r="AG1001" s="2">
        <f>+AD1001*F1001</f>
        <v>12572275.199999999</v>
      </c>
      <c r="AH1001" s="2">
        <f>+AE1001*F1001</f>
        <v>1760118.5280000002</v>
      </c>
      <c r="AI1001" s="2">
        <f>+AF1001*F1001</f>
        <v>4400296.3199999994</v>
      </c>
      <c r="AJ1001" s="2">
        <f>SUM(AG1001:AI1001)</f>
        <v>18732690.048</v>
      </c>
      <c r="AK1001" s="2">
        <f>+AD1001*G1001</f>
        <v>12572275.199999999</v>
      </c>
      <c r="AL1001" s="2">
        <f>+AE1001*G1001</f>
        <v>1760118.5280000002</v>
      </c>
      <c r="AM1001" s="2">
        <f>+AF1001*G1001</f>
        <v>4400296.3199999994</v>
      </c>
      <c r="AN1001" s="155">
        <f>SUM(AK1001:AM1001)</f>
        <v>18732690.048</v>
      </c>
      <c r="AQ1001" s="145" t="s">
        <v>525</v>
      </c>
      <c r="AU1001" s="8"/>
      <c r="AV1001" s="8"/>
      <c r="AW1001" s="2">
        <f>'[2]BoQ HSYC-Đạt'!AT1001</f>
        <v>4067500.8</v>
      </c>
      <c r="AX1001" s="8">
        <f>F1001*AW1001</f>
        <v>13829502.719999999</v>
      </c>
      <c r="AY1001" s="8">
        <f>IF(AQ1001="CT",7%,5%)*AX1001</f>
        <v>968065.19039999996</v>
      </c>
      <c r="AZ1001" s="8">
        <f>AX1001*2%</f>
        <v>276590.05439999996</v>
      </c>
      <c r="BA1001" s="8">
        <f>IF(BB1001&gt;0,0,AX1001*5%)</f>
        <v>691475.13599999994</v>
      </c>
      <c r="BB1001" s="8"/>
      <c r="BC1001" s="8">
        <f>+AX1001+AY1001+AZ1001+BA1001+BB1001</f>
        <v>15765633.1008</v>
      </c>
      <c r="BD1001" s="8">
        <f>AX1001-AT1001</f>
        <v>13829502.719999999</v>
      </c>
      <c r="BE1001" s="2"/>
      <c r="BH1001" s="2"/>
    </row>
    <row r="1002" spans="2:60" ht="34" hidden="1" outlineLevel="1" x14ac:dyDescent="0.2">
      <c r="B1002" s="82">
        <v>23</v>
      </c>
      <c r="C1002" s="144" t="s">
        <v>1177</v>
      </c>
      <c r="D1002" s="144"/>
      <c r="E1002" s="82" t="s">
        <v>160</v>
      </c>
      <c r="F1002" s="143">
        <v>0.25</v>
      </c>
      <c r="G1002" s="142">
        <f>'[1]BoQ HSYC'!F1002</f>
        <v>0.25</v>
      </c>
      <c r="H1002" s="185">
        <f>'[1]BoQ HSYC'!G1002</f>
        <v>0</v>
      </c>
      <c r="I1002" s="185">
        <f>'[1]BoQ HSYC'!H1002</f>
        <v>0</v>
      </c>
      <c r="J1002" s="185">
        <f>'[1]BoQ HSYC'!I1002</f>
        <v>0</v>
      </c>
      <c r="K1002" s="48">
        <f>'[1]BoQ HSYC'!J1002</f>
        <v>0</v>
      </c>
      <c r="L1002" s="47">
        <f>'[1]BoQ HSYC'!K1002</f>
        <v>563857.14285714307</v>
      </c>
      <c r="M1002" s="47">
        <f>'[1]BoQ HSYC'!L1002</f>
        <v>563857.14285714307</v>
      </c>
      <c r="N1002" s="183">
        <f>'[1]BoQ HSYC'!M1002</f>
        <v>0</v>
      </c>
      <c r="O1002" s="183">
        <f>'[1]BoQ HSYC'!N1002</f>
        <v>197350.00000000006</v>
      </c>
      <c r="P1002" s="83">
        <f>'[1]BoQ HSYC'!O1002</f>
        <v>197350.00000000006</v>
      </c>
      <c r="Q1002" s="47">
        <f>'[1]BoQ HSYC'!P1002</f>
        <v>140964.28571428577</v>
      </c>
      <c r="R1002" s="132">
        <f>'[1]BoQ HSYC'!Q1002</f>
        <v>49337.500000000015</v>
      </c>
      <c r="S1002" s="83">
        <f>'[1]BoQ HSYC'!R1002</f>
        <v>190301.7857142858</v>
      </c>
      <c r="T1002" s="48">
        <f>'[1]BoQ HSYC'!S1002</f>
        <v>0</v>
      </c>
      <c r="U1002" s="132">
        <f>'[1]BoQ HSYC'!T1002</f>
        <v>0</v>
      </c>
      <c r="V1002" s="132" t="str">
        <f>'[1]BoQ HSYC'!U1002</f>
        <v>BĐG Q2/2026</v>
      </c>
      <c r="W1002" s="132" t="str">
        <f>'[1]BoQ HSYC'!V1002</f>
        <v>BĐG Q2/2026</v>
      </c>
      <c r="X1002" s="44" t="str">
        <f>'[1]BoQ HSYC'!W1002</f>
        <v>ME</v>
      </c>
      <c r="Y1002" s="44"/>
      <c r="Z1002" s="44"/>
      <c r="AA1002" s="44"/>
      <c r="AB1002" s="2">
        <v>981827.83390838443</v>
      </c>
      <c r="AC1002" s="2">
        <v>245456.95847709611</v>
      </c>
      <c r="AD1002" s="2">
        <f>+M1002</f>
        <v>563857.14285714307</v>
      </c>
      <c r="AE1002" s="2">
        <f>+AD1002*14%</f>
        <v>78940.000000000044</v>
      </c>
      <c r="AF1002" s="155">
        <f>+AD1002*35%</f>
        <v>197350.00000000006</v>
      </c>
      <c r="AG1002" s="2">
        <f>+AD1002*F1002</f>
        <v>140964.28571428577</v>
      </c>
      <c r="AH1002" s="2">
        <f>+AE1002*F1002</f>
        <v>19735.000000000011</v>
      </c>
      <c r="AI1002" s="2">
        <f>+AF1002*F1002</f>
        <v>49337.500000000015</v>
      </c>
      <c r="AJ1002" s="2">
        <f>SUM(AG1002:AI1002)</f>
        <v>210036.7857142858</v>
      </c>
      <c r="AK1002" s="2">
        <f>+AD1002*G1002</f>
        <v>140964.28571428577</v>
      </c>
      <c r="AL1002" s="2">
        <f>+AE1002*G1002</f>
        <v>19735.000000000011</v>
      </c>
      <c r="AM1002" s="2">
        <f>+AF1002*G1002</f>
        <v>49337.500000000015</v>
      </c>
      <c r="AN1002" s="155">
        <f>SUM(AK1002:AM1002)</f>
        <v>210036.7857142858</v>
      </c>
      <c r="AQ1002" s="145" t="s">
        <v>525</v>
      </c>
      <c r="AU1002" s="8"/>
      <c r="AV1002" s="8"/>
      <c r="AW1002" s="2">
        <f>'[2]BoQ HSYC-Đạt'!AT1002</f>
        <v>620242.85714285739</v>
      </c>
      <c r="AX1002" s="8">
        <f>F1002*AW1002</f>
        <v>155060.71428571435</v>
      </c>
      <c r="AY1002" s="8">
        <f>IF(AQ1002="CT",7%,5%)*AX1002</f>
        <v>10854.250000000005</v>
      </c>
      <c r="AZ1002" s="8">
        <f>AX1002*2%</f>
        <v>3101.2142857142871</v>
      </c>
      <c r="BA1002" s="8">
        <f>IF(BB1002&gt;0,0,AX1002*5%)</f>
        <v>7753.0357142857174</v>
      </c>
      <c r="BB1002" s="8"/>
      <c r="BC1002" s="8">
        <f>+AX1002+AY1002+AZ1002+BA1002+BB1002</f>
        <v>176769.21428571435</v>
      </c>
      <c r="BD1002" s="8">
        <f>AX1002-AT1002</f>
        <v>155060.71428571435</v>
      </c>
      <c r="BE1002" s="2"/>
      <c r="BH1002" s="2"/>
    </row>
    <row r="1003" spans="2:60" ht="34" hidden="1" outlineLevel="1" x14ac:dyDescent="0.2">
      <c r="B1003" s="82">
        <v>24</v>
      </c>
      <c r="C1003" s="144" t="s">
        <v>1176</v>
      </c>
      <c r="D1003" s="144"/>
      <c r="E1003" s="82" t="s">
        <v>160</v>
      </c>
      <c r="F1003" s="143">
        <v>0.3</v>
      </c>
      <c r="G1003" s="142">
        <f>'[1]BoQ HSYC'!F1003</f>
        <v>0.3</v>
      </c>
      <c r="H1003" s="185">
        <f>'[1]BoQ HSYC'!G1003</f>
        <v>0</v>
      </c>
      <c r="I1003" s="185">
        <f>'[1]BoQ HSYC'!H1003</f>
        <v>0</v>
      </c>
      <c r="J1003" s="185">
        <f>'[1]BoQ HSYC'!I1003</f>
        <v>0</v>
      </c>
      <c r="K1003" s="48">
        <f>'[1]BoQ HSYC'!J1003</f>
        <v>0</v>
      </c>
      <c r="L1003" s="47">
        <f>'[1]BoQ HSYC'!K1003</f>
        <v>563857.14285714307</v>
      </c>
      <c r="M1003" s="47">
        <f>'[1]BoQ HSYC'!L1003</f>
        <v>563857.14285714307</v>
      </c>
      <c r="N1003" s="183">
        <f>'[1]BoQ HSYC'!M1003</f>
        <v>0</v>
      </c>
      <c r="O1003" s="183">
        <f>'[1]BoQ HSYC'!N1003</f>
        <v>197350.00000000006</v>
      </c>
      <c r="P1003" s="83">
        <f>'[1]BoQ HSYC'!O1003</f>
        <v>197350.00000000006</v>
      </c>
      <c r="Q1003" s="47">
        <f>'[1]BoQ HSYC'!P1003</f>
        <v>169157.14285714293</v>
      </c>
      <c r="R1003" s="132">
        <f>'[1]BoQ HSYC'!Q1003</f>
        <v>59205.000000000015</v>
      </c>
      <c r="S1003" s="83">
        <f>'[1]BoQ HSYC'!R1003</f>
        <v>228362.14285714296</v>
      </c>
      <c r="T1003" s="48">
        <f>'[1]BoQ HSYC'!S1003</f>
        <v>0</v>
      </c>
      <c r="U1003" s="132">
        <f>'[1]BoQ HSYC'!T1003</f>
        <v>0</v>
      </c>
      <c r="V1003" s="132" t="str">
        <f>'[1]BoQ HSYC'!U1003</f>
        <v>BĐG Q2/2026</v>
      </c>
      <c r="W1003" s="132" t="str">
        <f>'[1]BoQ HSYC'!V1003</f>
        <v>BĐG Q2/2026</v>
      </c>
      <c r="X1003" s="44" t="str">
        <f>'[1]BoQ HSYC'!W1003</f>
        <v>ME</v>
      </c>
      <c r="Y1003" s="44"/>
      <c r="Z1003" s="44"/>
      <c r="AA1003" s="44"/>
      <c r="AB1003" s="2">
        <v>787574.13551234233</v>
      </c>
      <c r="AC1003" s="2">
        <v>236272.2406537027</v>
      </c>
      <c r="AD1003" s="2">
        <f>+M1003</f>
        <v>563857.14285714307</v>
      </c>
      <c r="AE1003" s="2">
        <f>+AD1003*14%</f>
        <v>78940.000000000044</v>
      </c>
      <c r="AF1003" s="155">
        <f>+AD1003*35%</f>
        <v>197350.00000000006</v>
      </c>
      <c r="AG1003" s="2">
        <f>+AD1003*F1003</f>
        <v>169157.14285714293</v>
      </c>
      <c r="AH1003" s="2">
        <f>+AE1003*F1003</f>
        <v>23682.000000000011</v>
      </c>
      <c r="AI1003" s="2">
        <f>+AF1003*F1003</f>
        <v>59205.000000000015</v>
      </c>
      <c r="AJ1003" s="2">
        <f>SUM(AG1003:AI1003)</f>
        <v>252044.14285714296</v>
      </c>
      <c r="AK1003" s="2">
        <f>+AD1003*G1003</f>
        <v>169157.14285714293</v>
      </c>
      <c r="AL1003" s="2">
        <f>+AE1003*G1003</f>
        <v>23682.000000000011</v>
      </c>
      <c r="AM1003" s="2">
        <f>+AF1003*G1003</f>
        <v>59205.000000000015</v>
      </c>
      <c r="AN1003" s="155">
        <f>SUM(AK1003:AM1003)</f>
        <v>252044.14285714296</v>
      </c>
      <c r="AQ1003" s="145" t="s">
        <v>525</v>
      </c>
      <c r="AU1003" s="8"/>
      <c r="AV1003" s="8"/>
      <c r="AW1003" s="2">
        <f>'[2]BoQ HSYC-Đạt'!AT1003</f>
        <v>620242.85714285739</v>
      </c>
      <c r="AX1003" s="8">
        <f>F1003*AW1003</f>
        <v>186072.85714285722</v>
      </c>
      <c r="AY1003" s="8">
        <f>IF(AQ1003="CT",7%,5%)*AX1003</f>
        <v>13025.100000000006</v>
      </c>
      <c r="AZ1003" s="8">
        <f>AX1003*2%</f>
        <v>3721.4571428571444</v>
      </c>
      <c r="BA1003" s="8">
        <f>IF(BB1003&gt;0,0,AX1003*5%)</f>
        <v>9303.6428571428605</v>
      </c>
      <c r="BB1003" s="8"/>
      <c r="BC1003" s="8">
        <f>+AX1003+AY1003+AZ1003+BA1003+BB1003</f>
        <v>212123.05714285723</v>
      </c>
      <c r="BD1003" s="8">
        <f>AX1003-AT1003</f>
        <v>186072.85714285722</v>
      </c>
      <c r="BE1003" s="2"/>
      <c r="BH1003" s="2"/>
    </row>
    <row r="1004" spans="2:60" ht="34" hidden="1" outlineLevel="1" x14ac:dyDescent="0.2">
      <c r="B1004" s="82">
        <v>25</v>
      </c>
      <c r="C1004" s="144" t="s">
        <v>1175</v>
      </c>
      <c r="D1004" s="144"/>
      <c r="E1004" s="82" t="s">
        <v>160</v>
      </c>
      <c r="F1004" s="143">
        <v>0.9</v>
      </c>
      <c r="G1004" s="142">
        <f>'[1]BoQ HSYC'!F1004</f>
        <v>0.9</v>
      </c>
      <c r="H1004" s="185">
        <f>'[1]BoQ HSYC'!G1004</f>
        <v>0</v>
      </c>
      <c r="I1004" s="185">
        <f>'[1]BoQ HSYC'!H1004</f>
        <v>0</v>
      </c>
      <c r="J1004" s="185">
        <f>'[1]BoQ HSYC'!I1004</f>
        <v>0</v>
      </c>
      <c r="K1004" s="48">
        <f>'[1]BoQ HSYC'!J1004</f>
        <v>0</v>
      </c>
      <c r="L1004" s="47">
        <f>'[1]BoQ HSYC'!K1004</f>
        <v>563857.14285714307</v>
      </c>
      <c r="M1004" s="47">
        <f>'[1]BoQ HSYC'!L1004</f>
        <v>563857.14285714307</v>
      </c>
      <c r="N1004" s="183">
        <f>'[1]BoQ HSYC'!M1004</f>
        <v>0</v>
      </c>
      <c r="O1004" s="183">
        <f>'[1]BoQ HSYC'!N1004</f>
        <v>197350.00000000006</v>
      </c>
      <c r="P1004" s="83">
        <f>'[1]BoQ HSYC'!O1004</f>
        <v>197350.00000000006</v>
      </c>
      <c r="Q1004" s="47">
        <f>'[1]BoQ HSYC'!P1004</f>
        <v>507471.42857142875</v>
      </c>
      <c r="R1004" s="132">
        <f>'[1]BoQ HSYC'!Q1004</f>
        <v>177615.00000000006</v>
      </c>
      <c r="S1004" s="83">
        <f>'[1]BoQ HSYC'!R1004</f>
        <v>685086.42857142887</v>
      </c>
      <c r="T1004" s="48">
        <f>'[1]BoQ HSYC'!S1004</f>
        <v>0</v>
      </c>
      <c r="U1004" s="132">
        <f>'[1]BoQ HSYC'!T1004</f>
        <v>0</v>
      </c>
      <c r="V1004" s="132" t="str">
        <f>'[1]BoQ HSYC'!U1004</f>
        <v>BĐG Q2/2026</v>
      </c>
      <c r="W1004" s="132" t="str">
        <f>'[1]BoQ HSYC'!V1004</f>
        <v>BĐG Q2/2026</v>
      </c>
      <c r="X1004" s="44" t="str">
        <f>'[1]BoQ HSYC'!W1004</f>
        <v>ME</v>
      </c>
      <c r="Y1004" s="44"/>
      <c r="Z1004" s="44"/>
      <c r="AA1004" s="44"/>
      <c r="AB1004" s="2">
        <v>738822.06925546983</v>
      </c>
      <c r="AC1004" s="2">
        <v>664939.86232992285</v>
      </c>
      <c r="AD1004" s="2">
        <f>+M1004</f>
        <v>563857.14285714307</v>
      </c>
      <c r="AE1004" s="2">
        <f>+AD1004*14%</f>
        <v>78940.000000000044</v>
      </c>
      <c r="AF1004" s="155">
        <f>+AD1004*35%</f>
        <v>197350.00000000006</v>
      </c>
      <c r="AG1004" s="2">
        <f>+AD1004*F1004</f>
        <v>507471.42857142875</v>
      </c>
      <c r="AH1004" s="2">
        <f>+AE1004*F1004</f>
        <v>71046.000000000044</v>
      </c>
      <c r="AI1004" s="2">
        <f>+AF1004*F1004</f>
        <v>177615.00000000006</v>
      </c>
      <c r="AJ1004" s="2">
        <f>SUM(AG1004:AI1004)</f>
        <v>756132.42857142887</v>
      </c>
      <c r="AK1004" s="2">
        <f>+AD1004*G1004</f>
        <v>507471.42857142875</v>
      </c>
      <c r="AL1004" s="2">
        <f>+AE1004*G1004</f>
        <v>71046.000000000044</v>
      </c>
      <c r="AM1004" s="2">
        <f>+AF1004*G1004</f>
        <v>177615.00000000006</v>
      </c>
      <c r="AN1004" s="155">
        <f>SUM(AK1004:AM1004)</f>
        <v>756132.42857142887</v>
      </c>
      <c r="AQ1004" s="145" t="s">
        <v>525</v>
      </c>
      <c r="AU1004" s="8"/>
      <c r="AV1004" s="8"/>
      <c r="AW1004" s="2">
        <f>'[2]BoQ HSYC-Đạt'!AT1004</f>
        <v>620242.85714285739</v>
      </c>
      <c r="AX1004" s="8">
        <f>F1004*AW1004</f>
        <v>558218.57142857171</v>
      </c>
      <c r="AY1004" s="8">
        <f>IF(AQ1004="CT",7%,5%)*AX1004</f>
        <v>39075.300000000025</v>
      </c>
      <c r="AZ1004" s="8">
        <f>AX1004*2%</f>
        <v>11164.371428571434</v>
      </c>
      <c r="BA1004" s="8">
        <f>IF(BB1004&gt;0,0,AX1004*5%)</f>
        <v>27910.928571428587</v>
      </c>
      <c r="BB1004" s="8"/>
      <c r="BC1004" s="8">
        <f>+AX1004+AY1004+AZ1004+BA1004+BB1004</f>
        <v>636369.1714285718</v>
      </c>
      <c r="BD1004" s="8">
        <f>AX1004-AT1004</f>
        <v>558218.57142857171</v>
      </c>
      <c r="BE1004" s="2"/>
      <c r="BH1004" s="2"/>
    </row>
    <row r="1005" spans="2:60" ht="34" hidden="1" outlineLevel="1" x14ac:dyDescent="0.2">
      <c r="B1005" s="82">
        <v>26</v>
      </c>
      <c r="C1005" s="144" t="s">
        <v>399</v>
      </c>
      <c r="D1005" s="144"/>
      <c r="E1005" s="82" t="s">
        <v>160</v>
      </c>
      <c r="F1005" s="143">
        <v>0.59</v>
      </c>
      <c r="G1005" s="142">
        <f>'[1]BoQ HSYC'!F1005</f>
        <v>0.59</v>
      </c>
      <c r="H1005" s="185">
        <f>'[1]BoQ HSYC'!G1005</f>
        <v>0</v>
      </c>
      <c r="I1005" s="185">
        <f>'[1]BoQ HSYC'!H1005</f>
        <v>0</v>
      </c>
      <c r="J1005" s="185">
        <f>'[1]BoQ HSYC'!I1005</f>
        <v>0</v>
      </c>
      <c r="K1005" s="48">
        <f>'[1]BoQ HSYC'!J1005</f>
        <v>0</v>
      </c>
      <c r="L1005" s="47">
        <f>'[1]BoQ HSYC'!K1005</f>
        <v>376857.14285714296</v>
      </c>
      <c r="M1005" s="47">
        <f>'[1]BoQ HSYC'!L1005</f>
        <v>376857.14285714296</v>
      </c>
      <c r="N1005" s="183">
        <f>'[1]BoQ HSYC'!M1005</f>
        <v>0</v>
      </c>
      <c r="O1005" s="183">
        <f>'[1]BoQ HSYC'!N1005</f>
        <v>131900.00000000003</v>
      </c>
      <c r="P1005" s="83">
        <f>'[1]BoQ HSYC'!O1005</f>
        <v>131900.00000000003</v>
      </c>
      <c r="Q1005" s="47">
        <f>'[1]BoQ HSYC'!P1005</f>
        <v>222345.71428571432</v>
      </c>
      <c r="R1005" s="132">
        <f>'[1]BoQ HSYC'!Q1005</f>
        <v>77821.000000000015</v>
      </c>
      <c r="S1005" s="83">
        <f>'[1]BoQ HSYC'!R1005</f>
        <v>300166.71428571432</v>
      </c>
      <c r="T1005" s="48">
        <f>'[1]BoQ HSYC'!S1005</f>
        <v>0</v>
      </c>
      <c r="U1005" s="132">
        <f>'[1]BoQ HSYC'!T1005</f>
        <v>0</v>
      </c>
      <c r="V1005" s="132" t="str">
        <f>'[1]BoQ HSYC'!U1005</f>
        <v>BĐG Q2/2026</v>
      </c>
      <c r="W1005" s="132" t="str">
        <f>'[1]BoQ HSYC'!V1005</f>
        <v>BĐG Q2/2026</v>
      </c>
      <c r="X1005" s="44" t="str">
        <f>'[1]BoQ HSYC'!W1005</f>
        <v>ME</v>
      </c>
      <c r="Y1005" s="44"/>
      <c r="Z1005" s="44"/>
      <c r="AA1005" s="44"/>
      <c r="AB1005" s="2">
        <v>673831.07700906927</v>
      </c>
      <c r="AC1005" s="2">
        <v>397560.33543535083</v>
      </c>
      <c r="AD1005" s="2">
        <f>+M1005</f>
        <v>376857.14285714296</v>
      </c>
      <c r="AE1005" s="2">
        <f>+AD1005*14%</f>
        <v>52760.000000000022</v>
      </c>
      <c r="AF1005" s="155">
        <f>+AD1005*35%</f>
        <v>131900.00000000003</v>
      </c>
      <c r="AG1005" s="2">
        <f>+AD1005*F1005</f>
        <v>222345.71428571432</v>
      </c>
      <c r="AH1005" s="2">
        <f>+AE1005*F1005</f>
        <v>31128.400000000012</v>
      </c>
      <c r="AI1005" s="2">
        <f>+AF1005*F1005</f>
        <v>77821.000000000015</v>
      </c>
      <c r="AJ1005" s="2">
        <f>SUM(AG1005:AI1005)</f>
        <v>331295.11428571434</v>
      </c>
      <c r="AK1005" s="2">
        <f>+AD1005*G1005</f>
        <v>222345.71428571432</v>
      </c>
      <c r="AL1005" s="2">
        <f>+AE1005*G1005</f>
        <v>31128.400000000012</v>
      </c>
      <c r="AM1005" s="2">
        <f>+AF1005*G1005</f>
        <v>77821.000000000015</v>
      </c>
      <c r="AN1005" s="155">
        <f>SUM(AK1005:AM1005)</f>
        <v>331295.11428571434</v>
      </c>
      <c r="AQ1005" s="145" t="s">
        <v>525</v>
      </c>
      <c r="AU1005" s="8"/>
      <c r="AV1005" s="8"/>
      <c r="AW1005" s="2">
        <f>'[2]BoQ HSYC-Đạt'!AT1005</f>
        <v>414542.85714285728</v>
      </c>
      <c r="AX1005" s="8">
        <f>F1005*AW1005</f>
        <v>244580.28571428577</v>
      </c>
      <c r="AY1005" s="8">
        <f>IF(AQ1005="CT",7%,5%)*AX1005</f>
        <v>17120.620000000006</v>
      </c>
      <c r="AZ1005" s="8">
        <f>AX1005*2%</f>
        <v>4891.6057142857153</v>
      </c>
      <c r="BA1005" s="8">
        <f>IF(BB1005&gt;0,0,AX1005*5%)</f>
        <v>12229.014285714289</v>
      </c>
      <c r="BB1005" s="8"/>
      <c r="BC1005" s="8">
        <f>+AX1005+AY1005+AZ1005+BA1005+BB1005</f>
        <v>278821.52571428579</v>
      </c>
      <c r="BD1005" s="8">
        <f>AX1005-AT1005</f>
        <v>244580.28571428577</v>
      </c>
      <c r="BE1005" s="2"/>
      <c r="BH1005" s="2"/>
    </row>
    <row r="1006" spans="2:60" ht="34" hidden="1" outlineLevel="1" x14ac:dyDescent="0.2">
      <c r="B1006" s="82">
        <v>27</v>
      </c>
      <c r="C1006" s="144" t="s">
        <v>398</v>
      </c>
      <c r="D1006" s="144"/>
      <c r="E1006" s="82" t="s">
        <v>160</v>
      </c>
      <c r="F1006" s="143">
        <v>1.25</v>
      </c>
      <c r="G1006" s="142">
        <f>'[1]BoQ HSYC'!F1006</f>
        <v>1.25</v>
      </c>
      <c r="H1006" s="185">
        <f>'[1]BoQ HSYC'!G1006</f>
        <v>0</v>
      </c>
      <c r="I1006" s="185">
        <f>'[1]BoQ HSYC'!H1006</f>
        <v>0</v>
      </c>
      <c r="J1006" s="185">
        <f>'[1]BoQ HSYC'!I1006</f>
        <v>0</v>
      </c>
      <c r="K1006" s="48">
        <f>'[1]BoQ HSYC'!J1006</f>
        <v>0</v>
      </c>
      <c r="L1006" s="47">
        <f>'[1]BoQ HSYC'!K1006</f>
        <v>376857.14285714296</v>
      </c>
      <c r="M1006" s="47">
        <f>'[1]BoQ HSYC'!L1006</f>
        <v>376857.14285714296</v>
      </c>
      <c r="N1006" s="183">
        <f>'[1]BoQ HSYC'!M1006</f>
        <v>0</v>
      </c>
      <c r="O1006" s="183">
        <f>'[1]BoQ HSYC'!N1006</f>
        <v>131900.00000000003</v>
      </c>
      <c r="P1006" s="83">
        <f>'[1]BoQ HSYC'!O1006</f>
        <v>131900.00000000003</v>
      </c>
      <c r="Q1006" s="47">
        <f>'[1]BoQ HSYC'!P1006</f>
        <v>471071.4285714287</v>
      </c>
      <c r="R1006" s="132">
        <f>'[1]BoQ HSYC'!Q1006</f>
        <v>164875.00000000003</v>
      </c>
      <c r="S1006" s="83">
        <f>'[1]BoQ HSYC'!R1006</f>
        <v>635946.42857142875</v>
      </c>
      <c r="T1006" s="48">
        <f>'[1]BoQ HSYC'!S1006</f>
        <v>0</v>
      </c>
      <c r="U1006" s="132">
        <f>'[1]BoQ HSYC'!T1006</f>
        <v>0</v>
      </c>
      <c r="V1006" s="132" t="str">
        <f>'[1]BoQ HSYC'!U1006</f>
        <v>BĐG Q2/2026</v>
      </c>
      <c r="W1006" s="132" t="str">
        <f>'[1]BoQ HSYC'!V1006</f>
        <v>BĐG Q2/2026</v>
      </c>
      <c r="X1006" s="44" t="str">
        <f>'[1]BoQ HSYC'!W1006</f>
        <v>ME</v>
      </c>
      <c r="Y1006" s="44"/>
      <c r="Z1006" s="44"/>
      <c r="AA1006" s="44"/>
      <c r="AB1006" s="2">
        <v>643676.07808451063</v>
      </c>
      <c r="AC1006" s="2">
        <v>804595.09760563832</v>
      </c>
      <c r="AD1006" s="2">
        <f>+M1006</f>
        <v>376857.14285714296</v>
      </c>
      <c r="AE1006" s="2">
        <f>+AD1006*14%</f>
        <v>52760.000000000022</v>
      </c>
      <c r="AF1006" s="155">
        <f>+AD1006*35%</f>
        <v>131900.00000000003</v>
      </c>
      <c r="AG1006" s="2">
        <f>+AD1006*F1006</f>
        <v>471071.4285714287</v>
      </c>
      <c r="AH1006" s="2">
        <f>+AE1006*F1006</f>
        <v>65950.000000000029</v>
      </c>
      <c r="AI1006" s="2">
        <f>+AF1006*F1006</f>
        <v>164875.00000000003</v>
      </c>
      <c r="AJ1006" s="2">
        <f>SUM(AG1006:AI1006)</f>
        <v>701896.42857142875</v>
      </c>
      <c r="AK1006" s="2">
        <f>+AD1006*G1006</f>
        <v>471071.4285714287</v>
      </c>
      <c r="AL1006" s="2">
        <f>+AE1006*G1006</f>
        <v>65950.000000000029</v>
      </c>
      <c r="AM1006" s="2">
        <f>+AF1006*G1006</f>
        <v>164875.00000000003</v>
      </c>
      <c r="AN1006" s="155">
        <f>SUM(AK1006:AM1006)</f>
        <v>701896.42857142875</v>
      </c>
      <c r="AQ1006" s="145" t="s">
        <v>525</v>
      </c>
      <c r="AU1006" s="8"/>
      <c r="AV1006" s="8"/>
      <c r="AW1006" s="2">
        <f>'[2]BoQ HSYC-Đạt'!AT1006</f>
        <v>414542.85714285728</v>
      </c>
      <c r="AX1006" s="8">
        <f>F1006*AW1006</f>
        <v>518178.57142857159</v>
      </c>
      <c r="AY1006" s="8">
        <f>IF(AQ1006="CT",7%,5%)*AX1006</f>
        <v>36272.500000000015</v>
      </c>
      <c r="AZ1006" s="8">
        <f>AX1006*2%</f>
        <v>10363.571428571433</v>
      </c>
      <c r="BA1006" s="8">
        <f>IF(BB1006&gt;0,0,AX1006*5%)</f>
        <v>25908.92857142858</v>
      </c>
      <c r="BB1006" s="8"/>
      <c r="BC1006" s="8">
        <f>+AX1006+AY1006+AZ1006+BA1006+BB1006</f>
        <v>590723.57142857159</v>
      </c>
      <c r="BD1006" s="8">
        <f>AX1006-AT1006</f>
        <v>518178.57142857159</v>
      </c>
      <c r="BE1006" s="2"/>
      <c r="BH1006" s="2"/>
    </row>
    <row r="1007" spans="2:60" ht="34" hidden="1" outlineLevel="1" x14ac:dyDescent="0.2">
      <c r="B1007" s="82">
        <v>28</v>
      </c>
      <c r="C1007" s="144" t="s">
        <v>607</v>
      </c>
      <c r="D1007" s="144"/>
      <c r="E1007" s="82" t="s">
        <v>160</v>
      </c>
      <c r="F1007" s="143">
        <v>1.38</v>
      </c>
      <c r="G1007" s="142">
        <f>'[1]BoQ HSYC'!F1007</f>
        <v>1.38</v>
      </c>
      <c r="H1007" s="185">
        <f>'[1]BoQ HSYC'!G1007</f>
        <v>0</v>
      </c>
      <c r="I1007" s="185">
        <f>'[1]BoQ HSYC'!H1007</f>
        <v>0</v>
      </c>
      <c r="J1007" s="185">
        <f>'[1]BoQ HSYC'!I1007</f>
        <v>0</v>
      </c>
      <c r="K1007" s="48">
        <f>'[1]BoQ HSYC'!J1007</f>
        <v>0</v>
      </c>
      <c r="L1007" s="47">
        <f>'[1]BoQ HSYC'!K1007</f>
        <v>376857.14285714296</v>
      </c>
      <c r="M1007" s="47">
        <f>'[1]BoQ HSYC'!L1007</f>
        <v>376857.14285714296</v>
      </c>
      <c r="N1007" s="183">
        <f>'[1]BoQ HSYC'!M1007</f>
        <v>0</v>
      </c>
      <c r="O1007" s="183">
        <f>'[1]BoQ HSYC'!N1007</f>
        <v>131900.00000000003</v>
      </c>
      <c r="P1007" s="83">
        <f>'[1]BoQ HSYC'!O1007</f>
        <v>131900.00000000003</v>
      </c>
      <c r="Q1007" s="47">
        <f>'[1]BoQ HSYC'!P1007</f>
        <v>520062.85714285722</v>
      </c>
      <c r="R1007" s="132">
        <f>'[1]BoQ HSYC'!Q1007</f>
        <v>182022.00000000003</v>
      </c>
      <c r="S1007" s="83">
        <f>'[1]BoQ HSYC'!R1007</f>
        <v>702084.85714285728</v>
      </c>
      <c r="T1007" s="48">
        <f>'[1]BoQ HSYC'!S1007</f>
        <v>0</v>
      </c>
      <c r="U1007" s="132">
        <f>'[1]BoQ HSYC'!T1007</f>
        <v>0</v>
      </c>
      <c r="V1007" s="132" t="str">
        <f>'[1]BoQ HSYC'!U1007</f>
        <v>BĐG Q2/2026</v>
      </c>
      <c r="W1007" s="132" t="str">
        <f>'[1]BoQ HSYC'!V1007</f>
        <v>BĐG Q2/2026</v>
      </c>
      <c r="X1007" s="44" t="str">
        <f>'[1]BoQ HSYC'!W1007</f>
        <v>ME</v>
      </c>
      <c r="Y1007" s="44"/>
      <c r="Z1007" s="44"/>
      <c r="AA1007" s="44"/>
      <c r="AB1007" s="2">
        <v>598653.18473249441</v>
      </c>
      <c r="AC1007" s="2">
        <v>826141.39493084222</v>
      </c>
      <c r="AD1007" s="2">
        <f>+M1007</f>
        <v>376857.14285714296</v>
      </c>
      <c r="AE1007" s="2">
        <f>+AD1007*14%</f>
        <v>52760.000000000022</v>
      </c>
      <c r="AF1007" s="155">
        <f>+AD1007*35%</f>
        <v>131900.00000000003</v>
      </c>
      <c r="AG1007" s="2">
        <f>+AD1007*F1007</f>
        <v>520062.85714285722</v>
      </c>
      <c r="AH1007" s="2">
        <f>+AE1007*F1007</f>
        <v>72808.800000000017</v>
      </c>
      <c r="AI1007" s="2">
        <f>+AF1007*F1007</f>
        <v>182022.00000000003</v>
      </c>
      <c r="AJ1007" s="2">
        <f>SUM(AG1007:AI1007)</f>
        <v>774893.65714285721</v>
      </c>
      <c r="AK1007" s="2">
        <f>+AD1007*G1007</f>
        <v>520062.85714285722</v>
      </c>
      <c r="AL1007" s="2">
        <f>+AE1007*G1007</f>
        <v>72808.800000000017</v>
      </c>
      <c r="AM1007" s="2">
        <f>+AF1007*G1007</f>
        <v>182022.00000000003</v>
      </c>
      <c r="AN1007" s="155">
        <f>SUM(AK1007:AM1007)</f>
        <v>774893.65714285721</v>
      </c>
      <c r="AQ1007" s="145" t="s">
        <v>525</v>
      </c>
      <c r="AU1007" s="8"/>
      <c r="AV1007" s="8"/>
      <c r="AW1007" s="2">
        <f>'[2]BoQ HSYC-Đạt'!AT1007</f>
        <v>414542.85714285728</v>
      </c>
      <c r="AX1007" s="8">
        <f>F1007*AW1007</f>
        <v>572069.14285714296</v>
      </c>
      <c r="AY1007" s="8">
        <f>IF(AQ1007="CT",7%,5%)*AX1007</f>
        <v>40044.840000000011</v>
      </c>
      <c r="AZ1007" s="8">
        <f>AX1007*2%</f>
        <v>11441.382857142858</v>
      </c>
      <c r="BA1007" s="8">
        <f>IF(BB1007&gt;0,0,AX1007*5%)</f>
        <v>28603.457142857151</v>
      </c>
      <c r="BB1007" s="8"/>
      <c r="BC1007" s="8">
        <f>+AX1007+AY1007+AZ1007+BA1007+BB1007</f>
        <v>652158.82285714289</v>
      </c>
      <c r="BD1007" s="8">
        <f>AX1007-AT1007</f>
        <v>572069.14285714296</v>
      </c>
      <c r="BE1007" s="2"/>
      <c r="BH1007" s="2"/>
    </row>
    <row r="1008" spans="2:60" ht="34" hidden="1" outlineLevel="1" x14ac:dyDescent="0.2">
      <c r="B1008" s="82">
        <v>29</v>
      </c>
      <c r="C1008" s="144" t="s">
        <v>606</v>
      </c>
      <c r="D1008" s="144"/>
      <c r="E1008" s="82" t="s">
        <v>160</v>
      </c>
      <c r="F1008" s="143">
        <v>17.239999999999998</v>
      </c>
      <c r="G1008" s="142">
        <f>'[1]BoQ HSYC'!F1008</f>
        <v>17.239999999999998</v>
      </c>
      <c r="H1008" s="185">
        <f>'[1]BoQ HSYC'!G1008</f>
        <v>0</v>
      </c>
      <c r="I1008" s="185">
        <f>'[1]BoQ HSYC'!H1008</f>
        <v>0</v>
      </c>
      <c r="J1008" s="185">
        <f>'[1]BoQ HSYC'!I1008</f>
        <v>0</v>
      </c>
      <c r="K1008" s="48">
        <f>'[1]BoQ HSYC'!J1008</f>
        <v>0</v>
      </c>
      <c r="L1008" s="47">
        <f>'[1]BoQ HSYC'!K1008</f>
        <v>376857.14285714296</v>
      </c>
      <c r="M1008" s="47">
        <f>'[1]BoQ HSYC'!L1008</f>
        <v>376857.14285714296</v>
      </c>
      <c r="N1008" s="183">
        <f>'[1]BoQ HSYC'!M1008</f>
        <v>0</v>
      </c>
      <c r="O1008" s="183">
        <f>'[1]BoQ HSYC'!N1008</f>
        <v>131900.00000000003</v>
      </c>
      <c r="P1008" s="83">
        <f>'[1]BoQ HSYC'!O1008</f>
        <v>131900.00000000003</v>
      </c>
      <c r="Q1008" s="47">
        <f>'[1]BoQ HSYC'!P1008</f>
        <v>6497017.1428571437</v>
      </c>
      <c r="R1008" s="132">
        <f>'[1]BoQ HSYC'!Q1008</f>
        <v>2273956.0000000005</v>
      </c>
      <c r="S1008" s="83">
        <f>'[1]BoQ HSYC'!R1008</f>
        <v>8770973.1428571437</v>
      </c>
      <c r="T1008" s="48">
        <f>'[1]BoQ HSYC'!S1008</f>
        <v>0</v>
      </c>
      <c r="U1008" s="132">
        <f>'[1]BoQ HSYC'!T1008</f>
        <v>0</v>
      </c>
      <c r="V1008" s="132" t="str">
        <f>'[1]BoQ HSYC'!U1008</f>
        <v>BĐG Q2/2026</v>
      </c>
      <c r="W1008" s="132" t="str">
        <f>'[1]BoQ HSYC'!V1008</f>
        <v>BĐG Q2/2026</v>
      </c>
      <c r="X1008" s="44" t="str">
        <f>'[1]BoQ HSYC'!W1008</f>
        <v>ME</v>
      </c>
      <c r="Y1008" s="44"/>
      <c r="Z1008" s="44"/>
      <c r="AA1008" s="44"/>
      <c r="AB1008" s="2">
        <v>570963.56620955444</v>
      </c>
      <c r="AC1008" s="2">
        <v>9843411.8814527169</v>
      </c>
      <c r="AD1008" s="2">
        <f>+M1008</f>
        <v>376857.14285714296</v>
      </c>
      <c r="AE1008" s="2">
        <f>+AD1008*14%</f>
        <v>52760.000000000022</v>
      </c>
      <c r="AF1008" s="155">
        <f>+AD1008*35%</f>
        <v>131900.00000000003</v>
      </c>
      <c r="AG1008" s="2">
        <f>+AD1008*F1008</f>
        <v>6497017.1428571437</v>
      </c>
      <c r="AH1008" s="2">
        <f>+AE1008*F1008</f>
        <v>909582.40000000026</v>
      </c>
      <c r="AI1008" s="2">
        <f>+AF1008*F1008</f>
        <v>2273956.0000000005</v>
      </c>
      <c r="AJ1008" s="2">
        <f>SUM(AG1008:AI1008)</f>
        <v>9680555.542857144</v>
      </c>
      <c r="AK1008" s="2">
        <f>+AD1008*G1008</f>
        <v>6497017.1428571437</v>
      </c>
      <c r="AL1008" s="2">
        <f>+AE1008*G1008</f>
        <v>909582.40000000026</v>
      </c>
      <c r="AM1008" s="2">
        <f>+AF1008*G1008</f>
        <v>2273956.0000000005</v>
      </c>
      <c r="AN1008" s="155">
        <f>SUM(AK1008:AM1008)</f>
        <v>9680555.542857144</v>
      </c>
      <c r="AQ1008" s="145" t="s">
        <v>525</v>
      </c>
      <c r="AU1008" s="8"/>
      <c r="AV1008" s="8"/>
      <c r="AW1008" s="2">
        <f>'[2]BoQ HSYC-Đạt'!AT1008</f>
        <v>414542.85714285728</v>
      </c>
      <c r="AX1008" s="8">
        <f>F1008*AW1008</f>
        <v>7146718.8571428591</v>
      </c>
      <c r="AY1008" s="8">
        <f>IF(AQ1008="CT",7%,5%)*AX1008</f>
        <v>500270.32000000018</v>
      </c>
      <c r="AZ1008" s="8">
        <f>AX1008*2%</f>
        <v>142934.37714285718</v>
      </c>
      <c r="BA1008" s="8">
        <f>IF(BB1008&gt;0,0,AX1008*5%)</f>
        <v>357335.942857143</v>
      </c>
      <c r="BB1008" s="8"/>
      <c r="BC1008" s="8">
        <f>+AX1008+AY1008+AZ1008+BA1008+BB1008</f>
        <v>8147259.4971428588</v>
      </c>
      <c r="BD1008" s="8">
        <f>AX1008-AT1008</f>
        <v>7146718.8571428591</v>
      </c>
      <c r="BE1008" s="2"/>
      <c r="BH1008" s="2"/>
    </row>
    <row r="1009" spans="2:60" ht="34" hidden="1" outlineLevel="1" x14ac:dyDescent="0.2">
      <c r="B1009" s="82">
        <v>30</v>
      </c>
      <c r="C1009" s="144" t="s">
        <v>605</v>
      </c>
      <c r="D1009" s="144"/>
      <c r="E1009" s="82" t="s">
        <v>160</v>
      </c>
      <c r="F1009" s="143">
        <v>24.97</v>
      </c>
      <c r="G1009" s="142">
        <f>'[1]BoQ HSYC'!F1009</f>
        <v>24.97</v>
      </c>
      <c r="H1009" s="185">
        <f>'[1]BoQ HSYC'!G1009</f>
        <v>0</v>
      </c>
      <c r="I1009" s="185">
        <f>'[1]BoQ HSYC'!H1009</f>
        <v>0</v>
      </c>
      <c r="J1009" s="185">
        <f>'[1]BoQ HSYC'!I1009</f>
        <v>0</v>
      </c>
      <c r="K1009" s="48">
        <f>'[1]BoQ HSYC'!J1009</f>
        <v>0</v>
      </c>
      <c r="L1009" s="47">
        <f>'[1]BoQ HSYC'!K1009</f>
        <v>376857.14285714296</v>
      </c>
      <c r="M1009" s="47">
        <f>'[1]BoQ HSYC'!L1009</f>
        <v>376857.14285714296</v>
      </c>
      <c r="N1009" s="183">
        <f>'[1]BoQ HSYC'!M1009</f>
        <v>0</v>
      </c>
      <c r="O1009" s="183">
        <f>'[1]BoQ HSYC'!N1009</f>
        <v>131900.00000000003</v>
      </c>
      <c r="P1009" s="83">
        <f>'[1]BoQ HSYC'!O1009</f>
        <v>131900.00000000003</v>
      </c>
      <c r="Q1009" s="47">
        <f>'[1]BoQ HSYC'!P1009</f>
        <v>9410122.8571428601</v>
      </c>
      <c r="R1009" s="132">
        <f>'[1]BoQ HSYC'!Q1009</f>
        <v>3293543.0000000005</v>
      </c>
      <c r="S1009" s="83">
        <f>'[1]BoQ HSYC'!R1009</f>
        <v>12703665.85714286</v>
      </c>
      <c r="T1009" s="48">
        <f>'[1]BoQ HSYC'!S1009</f>
        <v>0</v>
      </c>
      <c r="U1009" s="132">
        <f>'[1]BoQ HSYC'!T1009</f>
        <v>0</v>
      </c>
      <c r="V1009" s="132" t="str">
        <f>'[1]BoQ HSYC'!U1009</f>
        <v>BĐG Q2/2026</v>
      </c>
      <c r="W1009" s="132" t="str">
        <f>'[1]BoQ HSYC'!V1009</f>
        <v>BĐG Q2/2026</v>
      </c>
      <c r="X1009" s="44" t="str">
        <f>'[1]BoQ HSYC'!W1009</f>
        <v>ME</v>
      </c>
      <c r="Y1009" s="44"/>
      <c r="Z1009" s="44"/>
      <c r="AA1009" s="44"/>
      <c r="AB1009" s="2">
        <v>551203.42098184698</v>
      </c>
      <c r="AC1009" s="2">
        <v>13763549.421916718</v>
      </c>
      <c r="AD1009" s="2">
        <f>+M1009</f>
        <v>376857.14285714296</v>
      </c>
      <c r="AE1009" s="2">
        <f>+AD1009*14%</f>
        <v>52760.000000000022</v>
      </c>
      <c r="AF1009" s="155">
        <f>+AD1009*35%</f>
        <v>131900.00000000003</v>
      </c>
      <c r="AG1009" s="2">
        <f>+AD1009*F1009</f>
        <v>9410122.8571428601</v>
      </c>
      <c r="AH1009" s="2">
        <f>+AE1009*F1009</f>
        <v>1317417.2000000004</v>
      </c>
      <c r="AI1009" s="2">
        <f>+AF1009*F1009</f>
        <v>3293543.0000000005</v>
      </c>
      <c r="AJ1009" s="2">
        <f>SUM(AG1009:AI1009)</f>
        <v>14021083.057142861</v>
      </c>
      <c r="AK1009" s="2">
        <f>+AD1009*G1009</f>
        <v>9410122.8571428601</v>
      </c>
      <c r="AL1009" s="2">
        <f>+AE1009*G1009</f>
        <v>1317417.2000000004</v>
      </c>
      <c r="AM1009" s="2">
        <f>+AF1009*G1009</f>
        <v>3293543.0000000005</v>
      </c>
      <c r="AN1009" s="155">
        <f>SUM(AK1009:AM1009)</f>
        <v>14021083.057142861</v>
      </c>
      <c r="AQ1009" s="145" t="s">
        <v>525</v>
      </c>
      <c r="AU1009" s="8"/>
      <c r="AV1009" s="8"/>
      <c r="AW1009" s="2">
        <f>'[2]BoQ HSYC-Đạt'!AT1009</f>
        <v>414542.85714285728</v>
      </c>
      <c r="AX1009" s="8">
        <f>F1009*AW1009</f>
        <v>10351135.142857146</v>
      </c>
      <c r="AY1009" s="8">
        <f>IF(AQ1009="CT",7%,5%)*AX1009</f>
        <v>724579.46000000031</v>
      </c>
      <c r="AZ1009" s="8">
        <f>AX1009*2%</f>
        <v>207022.70285714293</v>
      </c>
      <c r="BA1009" s="8">
        <f>IF(BB1009&gt;0,0,AX1009*5%)</f>
        <v>517556.7571428573</v>
      </c>
      <c r="BB1009" s="8"/>
      <c r="BC1009" s="8">
        <f>+AX1009+AY1009+AZ1009+BA1009+BB1009</f>
        <v>11800294.062857145</v>
      </c>
      <c r="BD1009" s="8">
        <f>AX1009-AT1009</f>
        <v>10351135.142857146</v>
      </c>
      <c r="BE1009" s="2"/>
      <c r="BH1009" s="2"/>
    </row>
    <row r="1010" spans="2:60" ht="17" hidden="1" outlineLevel="1" x14ac:dyDescent="0.2">
      <c r="B1010" s="82">
        <v>31</v>
      </c>
      <c r="C1010" s="144" t="s">
        <v>1174</v>
      </c>
      <c r="D1010" s="144"/>
      <c r="E1010" s="82" t="s">
        <v>85</v>
      </c>
      <c r="F1010" s="143">
        <v>6</v>
      </c>
      <c r="G1010" s="142">
        <f>'[1]BoQ HSYC'!F1010</f>
        <v>6</v>
      </c>
      <c r="H1010" s="185">
        <f>'[1]BoQ HSYC'!G1010</f>
        <v>0</v>
      </c>
      <c r="I1010" s="185">
        <f>'[1]BoQ HSYC'!H1010</f>
        <v>0</v>
      </c>
      <c r="J1010" s="185">
        <f>'[1]BoQ HSYC'!I1010</f>
        <v>0</v>
      </c>
      <c r="K1010" s="48">
        <f>'[1]BoQ HSYC'!J1010</f>
        <v>118692</v>
      </c>
      <c r="L1010" s="47">
        <f>'[1]BoQ HSYC'!K1010</f>
        <v>29464</v>
      </c>
      <c r="M1010" s="47">
        <f>'[1]BoQ HSYC'!L1010</f>
        <v>148156</v>
      </c>
      <c r="N1010" s="183">
        <f>'[1]BoQ HSYC'!M1010</f>
        <v>41542.199999999997</v>
      </c>
      <c r="O1010" s="183">
        <f>'[1]BoQ HSYC'!N1010</f>
        <v>10312.4</v>
      </c>
      <c r="P1010" s="83">
        <f>'[1]BoQ HSYC'!O1010</f>
        <v>51854.6</v>
      </c>
      <c r="Q1010" s="47">
        <f>'[1]BoQ HSYC'!P1010</f>
        <v>888936</v>
      </c>
      <c r="R1010" s="132">
        <f>'[1]BoQ HSYC'!Q1010</f>
        <v>311127.59999999998</v>
      </c>
      <c r="S1010" s="83">
        <f>'[1]BoQ HSYC'!R1010</f>
        <v>1200063.6000000001</v>
      </c>
      <c r="T1010" s="48">
        <f>'[1]BoQ HSYC'!S1010</f>
        <v>0</v>
      </c>
      <c r="U1010" s="132">
        <f>'[1]BoQ HSYC'!T1010</f>
        <v>0</v>
      </c>
      <c r="V1010" s="132" t="str">
        <f>'[1]BoQ HSYC'!U1010</f>
        <v>BĐG Q2/2026</v>
      </c>
      <c r="W1010" s="132" t="str">
        <f>'[1]BoQ HSYC'!V1010</f>
        <v>BĐG Q2/2026</v>
      </c>
      <c r="X1010" s="44" t="str">
        <f>'[1]BoQ HSYC'!W1010</f>
        <v>ME</v>
      </c>
      <c r="Y1010" s="44"/>
      <c r="Z1010" s="44"/>
      <c r="AA1010" s="44"/>
      <c r="AB1010" s="2">
        <v>328594.89160998224</v>
      </c>
      <c r="AC1010" s="2">
        <v>1971569.3496598934</v>
      </c>
      <c r="AD1010" s="2">
        <f>+M1010</f>
        <v>148156</v>
      </c>
      <c r="AE1010" s="2">
        <f>+AD1010*14%</f>
        <v>20741.840000000004</v>
      </c>
      <c r="AF1010" s="155">
        <f>+AD1010*35%</f>
        <v>51854.6</v>
      </c>
      <c r="AG1010" s="2">
        <f>+AD1010*F1010</f>
        <v>888936</v>
      </c>
      <c r="AH1010" s="2">
        <f>+AE1010*F1010</f>
        <v>124451.04000000002</v>
      </c>
      <c r="AI1010" s="2">
        <f>+AF1010*F1010</f>
        <v>311127.59999999998</v>
      </c>
      <c r="AJ1010" s="2">
        <f>SUM(AG1010:AI1010)</f>
        <v>1324514.6400000001</v>
      </c>
      <c r="AK1010" s="2">
        <f>+AD1010*G1010</f>
        <v>888936</v>
      </c>
      <c r="AL1010" s="2">
        <f>+AE1010*G1010</f>
        <v>124451.04000000002</v>
      </c>
      <c r="AM1010" s="2">
        <f>+AF1010*G1010</f>
        <v>311127.59999999998</v>
      </c>
      <c r="AN1010" s="155">
        <f>SUM(AK1010:AM1010)</f>
        <v>1324514.6400000001</v>
      </c>
      <c r="AQ1010" s="145" t="s">
        <v>525</v>
      </c>
      <c r="AU1010" s="8"/>
      <c r="AV1010" s="8"/>
      <c r="AW1010" s="2">
        <f>'[2]BoQ HSYC-Đạt'!AT1010</f>
        <v>151119.12</v>
      </c>
      <c r="AX1010" s="8">
        <f>F1010*AW1010</f>
        <v>906714.72</v>
      </c>
      <c r="AY1010" s="8">
        <f>IF(AQ1010="CT",7%,5%)*AX1010</f>
        <v>63470.030400000003</v>
      </c>
      <c r="AZ1010" s="8">
        <f>AX1010*2%</f>
        <v>18134.294399999999</v>
      </c>
      <c r="BA1010" s="8">
        <f>IF(BB1010&gt;0,0,AX1010*5%)</f>
        <v>45335.736000000004</v>
      </c>
      <c r="BB1010" s="8"/>
      <c r="BC1010" s="8">
        <f>+AX1010+AY1010+AZ1010+BA1010+BB1010</f>
        <v>1033654.7808000001</v>
      </c>
      <c r="BD1010" s="8">
        <f>AX1010-AT1010</f>
        <v>906714.72</v>
      </c>
      <c r="BE1010" s="2"/>
      <c r="BH1010" s="2"/>
    </row>
    <row r="1011" spans="2:60" ht="17" hidden="1" outlineLevel="1" x14ac:dyDescent="0.2">
      <c r="B1011" s="82">
        <v>32</v>
      </c>
      <c r="C1011" s="144" t="s">
        <v>604</v>
      </c>
      <c r="D1011" s="144"/>
      <c r="E1011" s="82" t="s">
        <v>85</v>
      </c>
      <c r="F1011" s="143">
        <v>9</v>
      </c>
      <c r="G1011" s="142">
        <f>'[1]BoQ HSYC'!F1011</f>
        <v>9</v>
      </c>
      <c r="H1011" s="185">
        <f>'[1]BoQ HSYC'!G1011</f>
        <v>0</v>
      </c>
      <c r="I1011" s="185">
        <f>'[1]BoQ HSYC'!H1011</f>
        <v>0</v>
      </c>
      <c r="J1011" s="185">
        <f>'[1]BoQ HSYC'!I1011</f>
        <v>0</v>
      </c>
      <c r="K1011" s="48">
        <f>'[1]BoQ HSYC'!J1011</f>
        <v>76943.999999999985</v>
      </c>
      <c r="L1011" s="47">
        <f>'[1]BoQ HSYC'!K1011</f>
        <v>25484</v>
      </c>
      <c r="M1011" s="47">
        <f>'[1]BoQ HSYC'!L1011</f>
        <v>102427.99999999999</v>
      </c>
      <c r="N1011" s="183">
        <f>'[1]BoQ HSYC'!M1011</f>
        <v>26930.399999999994</v>
      </c>
      <c r="O1011" s="183">
        <f>'[1]BoQ HSYC'!N1011</f>
        <v>8919.4</v>
      </c>
      <c r="P1011" s="83">
        <f>'[1]BoQ HSYC'!O1011</f>
        <v>35849.799999999996</v>
      </c>
      <c r="Q1011" s="47">
        <f>'[1]BoQ HSYC'!P1011</f>
        <v>921851.99999999988</v>
      </c>
      <c r="R1011" s="132">
        <f>'[1]BoQ HSYC'!Q1011</f>
        <v>322648.19999999995</v>
      </c>
      <c r="S1011" s="83">
        <f>'[1]BoQ HSYC'!R1011</f>
        <v>1244500.1999999997</v>
      </c>
      <c r="T1011" s="48">
        <f>'[1]BoQ HSYC'!S1011</f>
        <v>0</v>
      </c>
      <c r="U1011" s="132">
        <f>'[1]BoQ HSYC'!T1011</f>
        <v>0</v>
      </c>
      <c r="V1011" s="132" t="str">
        <f>'[1]BoQ HSYC'!U1011</f>
        <v>BĐG Q2/2026</v>
      </c>
      <c r="W1011" s="132" t="str">
        <f>'[1]BoQ HSYC'!V1011</f>
        <v>BĐG Q2/2026</v>
      </c>
      <c r="X1011" s="44" t="str">
        <f>'[1]BoQ HSYC'!W1011</f>
        <v>ME</v>
      </c>
      <c r="Y1011" s="44"/>
      <c r="Z1011" s="44"/>
      <c r="AA1011" s="44"/>
      <c r="AB1011" s="2">
        <v>221755.52149603877</v>
      </c>
      <c r="AC1011" s="2">
        <v>1995799.693464349</v>
      </c>
      <c r="AD1011" s="2">
        <f>+M1011</f>
        <v>102427.99999999999</v>
      </c>
      <c r="AE1011" s="2">
        <f>+AD1011*14%</f>
        <v>14339.92</v>
      </c>
      <c r="AF1011" s="155">
        <f>+AD1011*35%</f>
        <v>35849.799999999996</v>
      </c>
      <c r="AG1011" s="2">
        <f>+AD1011*F1011</f>
        <v>921851.99999999988</v>
      </c>
      <c r="AH1011" s="2">
        <f>+AE1011*F1011</f>
        <v>129059.28</v>
      </c>
      <c r="AI1011" s="2">
        <f>+AF1011*F1011</f>
        <v>322648.19999999995</v>
      </c>
      <c r="AJ1011" s="2">
        <f>SUM(AG1011:AI1011)</f>
        <v>1373559.4799999997</v>
      </c>
      <c r="AK1011" s="2">
        <f>+AD1011*G1011</f>
        <v>921851.99999999988</v>
      </c>
      <c r="AL1011" s="2">
        <f>+AE1011*G1011</f>
        <v>129059.28</v>
      </c>
      <c r="AM1011" s="2">
        <f>+AF1011*G1011</f>
        <v>322648.19999999995</v>
      </c>
      <c r="AN1011" s="155">
        <f>SUM(AK1011:AM1011)</f>
        <v>1373559.4799999997</v>
      </c>
      <c r="AQ1011" s="145" t="s">
        <v>525</v>
      </c>
      <c r="AU1011" s="8"/>
      <c r="AV1011" s="8"/>
      <c r="AW1011" s="2">
        <f>'[2]BoQ HSYC-Đạt'!AT1011</f>
        <v>104476.55999999998</v>
      </c>
      <c r="AX1011" s="8">
        <f>F1011*AW1011</f>
        <v>940289.0399999998</v>
      </c>
      <c r="AY1011" s="8">
        <f>IF(AQ1011="CT",7%,5%)*AX1011</f>
        <v>65820.232799999998</v>
      </c>
      <c r="AZ1011" s="8">
        <f>AX1011*2%</f>
        <v>18805.780799999997</v>
      </c>
      <c r="BA1011" s="8">
        <f>IF(BB1011&gt;0,0,AX1011*5%)</f>
        <v>47014.45199999999</v>
      </c>
      <c r="BB1011" s="8"/>
      <c r="BC1011" s="8">
        <f>+AX1011+AY1011+AZ1011+BA1011+BB1011</f>
        <v>1071929.5055999998</v>
      </c>
      <c r="BD1011" s="8">
        <f>AX1011-AT1011</f>
        <v>940289.0399999998</v>
      </c>
      <c r="BE1011" s="2"/>
      <c r="BH1011" s="2"/>
    </row>
    <row r="1012" spans="2:60" ht="17" hidden="1" outlineLevel="1" x14ac:dyDescent="0.2">
      <c r="B1012" s="82">
        <v>33</v>
      </c>
      <c r="C1012" s="144" t="s">
        <v>602</v>
      </c>
      <c r="D1012" s="144"/>
      <c r="E1012" s="82" t="s">
        <v>85</v>
      </c>
      <c r="F1012" s="143">
        <v>10</v>
      </c>
      <c r="G1012" s="142">
        <f>'[1]BoQ HSYC'!F1012</f>
        <v>10</v>
      </c>
      <c r="H1012" s="185">
        <f>'[1]BoQ HSYC'!G1012</f>
        <v>0</v>
      </c>
      <c r="I1012" s="185">
        <f>'[1]BoQ HSYC'!H1012</f>
        <v>0</v>
      </c>
      <c r="J1012" s="185">
        <f>'[1]BoQ HSYC'!I1012</f>
        <v>0</v>
      </c>
      <c r="K1012" s="48">
        <f>'[1]BoQ HSYC'!J1012</f>
        <v>19277.999999999996</v>
      </c>
      <c r="L1012" s="47">
        <f>'[1]BoQ HSYC'!K1012</f>
        <v>22616</v>
      </c>
      <c r="M1012" s="47">
        <f>'[1]BoQ HSYC'!L1012</f>
        <v>41894</v>
      </c>
      <c r="N1012" s="183">
        <f>'[1]BoQ HSYC'!M1012</f>
        <v>6747.2999999999984</v>
      </c>
      <c r="O1012" s="183">
        <f>'[1]BoQ HSYC'!N1012</f>
        <v>7915.5999999999995</v>
      </c>
      <c r="P1012" s="83">
        <f>'[1]BoQ HSYC'!O1012</f>
        <v>14662.899999999998</v>
      </c>
      <c r="Q1012" s="47">
        <f>'[1]BoQ HSYC'!P1012</f>
        <v>418940</v>
      </c>
      <c r="R1012" s="132">
        <f>'[1]BoQ HSYC'!Q1012</f>
        <v>146628.99999999997</v>
      </c>
      <c r="S1012" s="83">
        <f>'[1]BoQ HSYC'!R1012</f>
        <v>565569</v>
      </c>
      <c r="T1012" s="48">
        <f>'[1]BoQ HSYC'!S1012</f>
        <v>0</v>
      </c>
      <c r="U1012" s="132">
        <f>'[1]BoQ HSYC'!T1012</f>
        <v>0</v>
      </c>
      <c r="V1012" s="132" t="str">
        <f>'[1]BoQ HSYC'!U1012</f>
        <v>BĐG Q2/2026</v>
      </c>
      <c r="W1012" s="132" t="str">
        <f>'[1]BoQ HSYC'!V1012</f>
        <v>BĐG Q2/2026</v>
      </c>
      <c r="X1012" s="44" t="str">
        <f>'[1]BoQ HSYC'!W1012</f>
        <v>ME</v>
      </c>
      <c r="Y1012" s="44"/>
      <c r="Z1012" s="44"/>
      <c r="AA1012" s="44"/>
      <c r="AB1012" s="2">
        <v>81295.90954634326</v>
      </c>
      <c r="AC1012" s="2">
        <v>812959.0954634326</v>
      </c>
      <c r="AD1012" s="2">
        <f>+M1012</f>
        <v>41894</v>
      </c>
      <c r="AE1012" s="2">
        <f>+AD1012*14%</f>
        <v>5865.1600000000008</v>
      </c>
      <c r="AF1012" s="155">
        <f>+AD1012*35%</f>
        <v>14662.9</v>
      </c>
      <c r="AG1012" s="2">
        <f>+AD1012*F1012</f>
        <v>418940</v>
      </c>
      <c r="AH1012" s="2">
        <f>+AE1012*F1012</f>
        <v>58651.600000000006</v>
      </c>
      <c r="AI1012" s="2">
        <f>+AF1012*F1012</f>
        <v>146629</v>
      </c>
      <c r="AJ1012" s="2">
        <f>SUM(AG1012:AI1012)</f>
        <v>624220.6</v>
      </c>
      <c r="AK1012" s="2">
        <f>+AD1012*G1012</f>
        <v>418940</v>
      </c>
      <c r="AL1012" s="2">
        <f>+AE1012*G1012</f>
        <v>58651.600000000006</v>
      </c>
      <c r="AM1012" s="2">
        <f>+AF1012*G1012</f>
        <v>146629</v>
      </c>
      <c r="AN1012" s="155">
        <f>SUM(AK1012:AM1012)</f>
        <v>624220.6</v>
      </c>
      <c r="AQ1012" s="145" t="s">
        <v>525</v>
      </c>
      <c r="AU1012" s="8"/>
      <c r="AV1012" s="8"/>
      <c r="AW1012" s="2">
        <f>'[2]BoQ HSYC-Đạt'!AT1012</f>
        <v>42731.88</v>
      </c>
      <c r="AX1012" s="8">
        <f>F1012*AW1012</f>
        <v>427318.8</v>
      </c>
      <c r="AY1012" s="8">
        <f>IF(AQ1012="CT",7%,5%)*AX1012</f>
        <v>29912.316000000003</v>
      </c>
      <c r="AZ1012" s="8">
        <f>AX1012*2%</f>
        <v>8546.3760000000002</v>
      </c>
      <c r="BA1012" s="8">
        <f>IF(BB1012&gt;0,0,AX1012*5%)</f>
        <v>21365.940000000002</v>
      </c>
      <c r="BB1012" s="8"/>
      <c r="BC1012" s="8">
        <f>+AX1012+AY1012+AZ1012+BA1012+BB1012</f>
        <v>487143.43199999997</v>
      </c>
      <c r="BD1012" s="8">
        <f>AX1012-AT1012</f>
        <v>427318.8</v>
      </c>
      <c r="BE1012" s="2"/>
      <c r="BH1012" s="2"/>
    </row>
    <row r="1013" spans="2:60" ht="17" hidden="1" outlineLevel="1" x14ac:dyDescent="0.2">
      <c r="B1013" s="82">
        <v>34</v>
      </c>
      <c r="C1013" s="144" t="s">
        <v>601</v>
      </c>
      <c r="D1013" s="144"/>
      <c r="E1013" s="82" t="s">
        <v>85</v>
      </c>
      <c r="F1013" s="143">
        <v>10</v>
      </c>
      <c r="G1013" s="142">
        <f>'[1]BoQ HSYC'!F1013</f>
        <v>10</v>
      </c>
      <c r="H1013" s="185">
        <f>'[1]BoQ HSYC'!G1013</f>
        <v>0</v>
      </c>
      <c r="I1013" s="185">
        <f>'[1]BoQ HSYC'!H1013</f>
        <v>0</v>
      </c>
      <c r="J1013" s="185">
        <f>'[1]BoQ HSYC'!I1013</f>
        <v>0</v>
      </c>
      <c r="K1013" s="48">
        <f>'[1]BoQ HSYC'!J1013</f>
        <v>10962</v>
      </c>
      <c r="L1013" s="47">
        <f>'[1]BoQ HSYC'!K1013</f>
        <v>21184</v>
      </c>
      <c r="M1013" s="47">
        <f>'[1]BoQ HSYC'!L1013</f>
        <v>32146</v>
      </c>
      <c r="N1013" s="183">
        <f>'[1]BoQ HSYC'!M1013</f>
        <v>3836.7</v>
      </c>
      <c r="O1013" s="183">
        <f>'[1]BoQ HSYC'!N1013</f>
        <v>7414.4</v>
      </c>
      <c r="P1013" s="83">
        <f>'[1]BoQ HSYC'!O1013</f>
        <v>11251.099999999999</v>
      </c>
      <c r="Q1013" s="47">
        <f>'[1]BoQ HSYC'!P1013</f>
        <v>321460</v>
      </c>
      <c r="R1013" s="132">
        <f>'[1]BoQ HSYC'!Q1013</f>
        <v>112510.99999999999</v>
      </c>
      <c r="S1013" s="83">
        <f>'[1]BoQ HSYC'!R1013</f>
        <v>433971</v>
      </c>
      <c r="T1013" s="48">
        <f>'[1]BoQ HSYC'!S1013</f>
        <v>0</v>
      </c>
      <c r="U1013" s="132">
        <f>'[1]BoQ HSYC'!T1013</f>
        <v>0</v>
      </c>
      <c r="V1013" s="132" t="str">
        <f>'[1]BoQ HSYC'!U1013</f>
        <v>BĐG Q2/2026</v>
      </c>
      <c r="W1013" s="132" t="str">
        <f>'[1]BoQ HSYC'!V1013</f>
        <v>BĐG Q2/2026</v>
      </c>
      <c r="X1013" s="44" t="str">
        <f>'[1]BoQ HSYC'!W1013</f>
        <v>ME</v>
      </c>
      <c r="Y1013" s="44"/>
      <c r="Z1013" s="44"/>
      <c r="AA1013" s="44"/>
      <c r="AB1013" s="2">
        <v>55817.902768047752</v>
      </c>
      <c r="AC1013" s="2">
        <v>558179.02768047748</v>
      </c>
      <c r="AD1013" s="2">
        <f>+M1013</f>
        <v>32146</v>
      </c>
      <c r="AE1013" s="2">
        <f>+AD1013*14%</f>
        <v>4500.4400000000005</v>
      </c>
      <c r="AF1013" s="155">
        <f>+AD1013*35%</f>
        <v>11251.099999999999</v>
      </c>
      <c r="AG1013" s="2">
        <f>+AD1013*F1013</f>
        <v>321460</v>
      </c>
      <c r="AH1013" s="2">
        <f>+AE1013*F1013</f>
        <v>45004.400000000009</v>
      </c>
      <c r="AI1013" s="2">
        <f>+AF1013*F1013</f>
        <v>112510.99999999999</v>
      </c>
      <c r="AJ1013" s="2">
        <f>SUM(AG1013:AI1013)</f>
        <v>478975.4</v>
      </c>
      <c r="AK1013" s="2">
        <f>+AD1013*G1013</f>
        <v>321460</v>
      </c>
      <c r="AL1013" s="2">
        <f>+AE1013*G1013</f>
        <v>45004.400000000009</v>
      </c>
      <c r="AM1013" s="2">
        <f>+AF1013*G1013</f>
        <v>112510.99999999999</v>
      </c>
      <c r="AN1013" s="155">
        <f>SUM(AK1013:AM1013)</f>
        <v>478975.4</v>
      </c>
      <c r="AQ1013" s="145" t="s">
        <v>525</v>
      </c>
      <c r="AU1013" s="8"/>
      <c r="AV1013" s="8"/>
      <c r="AW1013" s="2">
        <f>'[2]BoQ HSYC-Đạt'!AT1013</f>
        <v>32788.92</v>
      </c>
      <c r="AX1013" s="8">
        <f>F1013*AW1013</f>
        <v>327889.19999999995</v>
      </c>
      <c r="AY1013" s="8">
        <f>IF(AQ1013="CT",7%,5%)*AX1013</f>
        <v>22952.243999999999</v>
      </c>
      <c r="AZ1013" s="8">
        <f>AX1013*2%</f>
        <v>6557.7839999999997</v>
      </c>
      <c r="BA1013" s="8">
        <f>IF(BB1013&gt;0,0,AX1013*5%)</f>
        <v>16394.46</v>
      </c>
      <c r="BB1013" s="8"/>
      <c r="BC1013" s="8">
        <f>+AX1013+AY1013+AZ1013+BA1013+BB1013</f>
        <v>373793.68799999997</v>
      </c>
      <c r="BD1013" s="8">
        <f>AX1013-AT1013</f>
        <v>327889.19999999995</v>
      </c>
      <c r="BE1013" s="2"/>
      <c r="BH1013" s="2"/>
    </row>
    <row r="1014" spans="2:60" ht="17" hidden="1" outlineLevel="1" x14ac:dyDescent="0.2">
      <c r="B1014" s="82">
        <v>35</v>
      </c>
      <c r="C1014" s="144" t="s">
        <v>600</v>
      </c>
      <c r="D1014" s="144"/>
      <c r="E1014" s="82" t="s">
        <v>85</v>
      </c>
      <c r="F1014" s="143">
        <v>15</v>
      </c>
      <c r="G1014" s="142">
        <f>'[1]BoQ HSYC'!F1014</f>
        <v>15</v>
      </c>
      <c r="H1014" s="185">
        <f>'[1]BoQ HSYC'!G1014</f>
        <v>0</v>
      </c>
      <c r="I1014" s="185">
        <f>'[1]BoQ HSYC'!H1014</f>
        <v>0</v>
      </c>
      <c r="J1014" s="185">
        <f>'[1]BoQ HSYC'!I1014</f>
        <v>0</v>
      </c>
      <c r="K1014" s="48">
        <f>'[1]BoQ HSYC'!J1014</f>
        <v>6762</v>
      </c>
      <c r="L1014" s="47">
        <f>'[1]BoQ HSYC'!K1014</f>
        <v>20461</v>
      </c>
      <c r="M1014" s="47">
        <f>'[1]BoQ HSYC'!L1014</f>
        <v>27223</v>
      </c>
      <c r="N1014" s="183">
        <f>'[1]BoQ HSYC'!M1014</f>
        <v>2366.6999999999998</v>
      </c>
      <c r="O1014" s="183">
        <f>'[1]BoQ HSYC'!N1014</f>
        <v>7161.3499999999995</v>
      </c>
      <c r="P1014" s="83">
        <f>'[1]BoQ HSYC'!O1014</f>
        <v>9528.0499999999993</v>
      </c>
      <c r="Q1014" s="47">
        <f>'[1]BoQ HSYC'!P1014</f>
        <v>408345</v>
      </c>
      <c r="R1014" s="132">
        <f>'[1]BoQ HSYC'!Q1014</f>
        <v>142920.75</v>
      </c>
      <c r="S1014" s="83">
        <f>'[1]BoQ HSYC'!R1014</f>
        <v>551265.75</v>
      </c>
      <c r="T1014" s="48">
        <f>'[1]BoQ HSYC'!S1014</f>
        <v>0</v>
      </c>
      <c r="U1014" s="132">
        <f>'[1]BoQ HSYC'!T1014</f>
        <v>0</v>
      </c>
      <c r="V1014" s="132" t="str">
        <f>'[1]BoQ HSYC'!U1014</f>
        <v>BĐG Q2/2026</v>
      </c>
      <c r="W1014" s="132" t="str">
        <f>'[1]BoQ HSYC'!V1014</f>
        <v>BĐG Q2/2026</v>
      </c>
      <c r="X1014" s="44" t="str">
        <f>'[1]BoQ HSYC'!W1014</f>
        <v>ME</v>
      </c>
      <c r="Y1014" s="44"/>
      <c r="Z1014" s="44"/>
      <c r="AA1014" s="44"/>
      <c r="AB1014" s="2">
        <v>44889.697919607752</v>
      </c>
      <c r="AC1014" s="2">
        <v>673345.46879411628</v>
      </c>
      <c r="AD1014" s="2">
        <f>+M1014</f>
        <v>27223</v>
      </c>
      <c r="AE1014" s="2">
        <f>+AD1014*14%</f>
        <v>3811.2200000000003</v>
      </c>
      <c r="AF1014" s="155">
        <f>+AD1014*35%</f>
        <v>9528.0499999999993</v>
      </c>
      <c r="AG1014" s="2">
        <f>+AD1014*F1014</f>
        <v>408345</v>
      </c>
      <c r="AH1014" s="2">
        <f>+AE1014*F1014</f>
        <v>57168.3</v>
      </c>
      <c r="AI1014" s="2">
        <f>+AF1014*F1014</f>
        <v>142920.75</v>
      </c>
      <c r="AJ1014" s="2">
        <f>SUM(AG1014:AI1014)</f>
        <v>608434.05000000005</v>
      </c>
      <c r="AK1014" s="2">
        <f>+AD1014*G1014</f>
        <v>408345</v>
      </c>
      <c r="AL1014" s="2">
        <f>+AE1014*G1014</f>
        <v>57168.3</v>
      </c>
      <c r="AM1014" s="2">
        <f>+AF1014*G1014</f>
        <v>142920.75</v>
      </c>
      <c r="AN1014" s="155">
        <f>SUM(AK1014:AM1014)</f>
        <v>608434.05000000005</v>
      </c>
      <c r="AQ1014" s="145" t="s">
        <v>525</v>
      </c>
      <c r="AU1014" s="8"/>
      <c r="AV1014" s="8"/>
      <c r="AW1014" s="2">
        <f>'[2]BoQ HSYC-Đạt'!AT1014</f>
        <v>27767.46</v>
      </c>
      <c r="AX1014" s="8">
        <f>F1014*AW1014</f>
        <v>416511.89999999997</v>
      </c>
      <c r="AY1014" s="8">
        <f>IF(AQ1014="CT",7%,5%)*AX1014</f>
        <v>29155.832999999999</v>
      </c>
      <c r="AZ1014" s="8">
        <f>AX1014*2%</f>
        <v>8330.2379999999994</v>
      </c>
      <c r="BA1014" s="8">
        <f>IF(BB1014&gt;0,0,AX1014*5%)</f>
        <v>20825.595000000001</v>
      </c>
      <c r="BB1014" s="8"/>
      <c r="BC1014" s="8">
        <f>+AX1014+AY1014+AZ1014+BA1014+BB1014</f>
        <v>474823.56599999999</v>
      </c>
      <c r="BD1014" s="8">
        <f>AX1014-AT1014</f>
        <v>416511.89999999997</v>
      </c>
      <c r="BE1014" s="2"/>
      <c r="BH1014" s="2"/>
    </row>
    <row r="1015" spans="2:60" ht="17" hidden="1" outlineLevel="1" x14ac:dyDescent="0.2">
      <c r="B1015" s="82">
        <v>36</v>
      </c>
      <c r="C1015" s="144" t="s">
        <v>599</v>
      </c>
      <c r="D1015" s="144"/>
      <c r="E1015" s="82" t="s">
        <v>85</v>
      </c>
      <c r="F1015" s="143">
        <v>93</v>
      </c>
      <c r="G1015" s="142">
        <f>'[1]BoQ HSYC'!F1015</f>
        <v>93</v>
      </c>
      <c r="H1015" s="185">
        <f>'[1]BoQ HSYC'!G1015</f>
        <v>0</v>
      </c>
      <c r="I1015" s="185">
        <f>'[1]BoQ HSYC'!H1015</f>
        <v>0</v>
      </c>
      <c r="J1015" s="185">
        <f>'[1]BoQ HSYC'!I1015</f>
        <v>0</v>
      </c>
      <c r="K1015" s="48">
        <f>'[1]BoQ HSYC'!J1015</f>
        <v>3864</v>
      </c>
      <c r="L1015" s="47">
        <f>'[1]BoQ HSYC'!K1015</f>
        <v>19750</v>
      </c>
      <c r="M1015" s="47">
        <f>'[1]BoQ HSYC'!L1015</f>
        <v>23614</v>
      </c>
      <c r="N1015" s="183">
        <f>'[1]BoQ HSYC'!M1015</f>
        <v>1352.3999999999999</v>
      </c>
      <c r="O1015" s="183">
        <f>'[1]BoQ HSYC'!N1015</f>
        <v>6912.5</v>
      </c>
      <c r="P1015" s="83">
        <f>'[1]BoQ HSYC'!O1015</f>
        <v>8264.9</v>
      </c>
      <c r="Q1015" s="47">
        <f>'[1]BoQ HSYC'!P1015</f>
        <v>2196102</v>
      </c>
      <c r="R1015" s="132">
        <f>'[1]BoQ HSYC'!Q1015</f>
        <v>768635.7</v>
      </c>
      <c r="S1015" s="83">
        <f>'[1]BoQ HSYC'!R1015</f>
        <v>2964737.7</v>
      </c>
      <c r="T1015" s="48">
        <f>'[1]BoQ HSYC'!S1015</f>
        <v>0</v>
      </c>
      <c r="U1015" s="132">
        <f>'[1]BoQ HSYC'!T1015</f>
        <v>0</v>
      </c>
      <c r="V1015" s="132" t="str">
        <f>'[1]BoQ HSYC'!U1015</f>
        <v>BĐG Q2/2026</v>
      </c>
      <c r="W1015" s="132" t="str">
        <f>'[1]BoQ HSYC'!V1015</f>
        <v>BĐG Q2/2026</v>
      </c>
      <c r="X1015" s="44" t="str">
        <f>'[1]BoQ HSYC'!W1015</f>
        <v>ME</v>
      </c>
      <c r="Y1015" s="44"/>
      <c r="Z1015" s="44"/>
      <c r="AA1015" s="44"/>
      <c r="AB1015" s="2">
        <v>36748.564473159</v>
      </c>
      <c r="AC1015" s="2">
        <v>3417616.496003787</v>
      </c>
      <c r="AD1015" s="2">
        <f>+M1015</f>
        <v>23614</v>
      </c>
      <c r="AE1015" s="2">
        <f>+AD1015*14%</f>
        <v>3305.9600000000005</v>
      </c>
      <c r="AF1015" s="155">
        <f>+AD1015*35%</f>
        <v>8264.9</v>
      </c>
      <c r="AG1015" s="2">
        <f>+AD1015*F1015</f>
        <v>2196102</v>
      </c>
      <c r="AH1015" s="2">
        <f>+AE1015*F1015</f>
        <v>307454.28000000003</v>
      </c>
      <c r="AI1015" s="2">
        <f>+AF1015*F1015</f>
        <v>768635.7</v>
      </c>
      <c r="AJ1015" s="2">
        <f>SUM(AG1015:AI1015)</f>
        <v>3272191.9800000004</v>
      </c>
      <c r="AK1015" s="2">
        <f>+AD1015*G1015</f>
        <v>2196102</v>
      </c>
      <c r="AL1015" s="2">
        <f>+AE1015*G1015</f>
        <v>307454.28000000003</v>
      </c>
      <c r="AM1015" s="2">
        <f>+AF1015*G1015</f>
        <v>768635.7</v>
      </c>
      <c r="AN1015" s="155">
        <f>SUM(AK1015:AM1015)</f>
        <v>3272191.9800000004</v>
      </c>
      <c r="AQ1015" s="145" t="s">
        <v>525</v>
      </c>
      <c r="AU1015" s="8"/>
      <c r="AV1015" s="8"/>
      <c r="AW1015" s="2">
        <f>'[2]BoQ HSYC-Đạt'!AT1015</f>
        <v>24086.28</v>
      </c>
      <c r="AX1015" s="8">
        <f>F1015*AW1015</f>
        <v>2240024.04</v>
      </c>
      <c r="AY1015" s="8">
        <f>IF(AQ1015="CT",7%,5%)*AX1015</f>
        <v>156801.68280000001</v>
      </c>
      <c r="AZ1015" s="8">
        <f>AX1015*2%</f>
        <v>44800.480800000005</v>
      </c>
      <c r="BA1015" s="8">
        <f>IF(BB1015&gt;0,0,AX1015*5%)</f>
        <v>112001.202</v>
      </c>
      <c r="BB1015" s="8"/>
      <c r="BC1015" s="8">
        <f>+AX1015+AY1015+AZ1015+BA1015+BB1015</f>
        <v>2553627.4056000002</v>
      </c>
      <c r="BD1015" s="8">
        <f>AX1015-AT1015</f>
        <v>2240024.04</v>
      </c>
      <c r="BE1015" s="2"/>
      <c r="BH1015" s="2"/>
    </row>
    <row r="1016" spans="2:60" ht="17" hidden="1" outlineLevel="1" x14ac:dyDescent="0.2">
      <c r="B1016" s="82">
        <v>37</v>
      </c>
      <c r="C1016" s="144" t="s">
        <v>598</v>
      </c>
      <c r="D1016" s="144"/>
      <c r="E1016" s="82" t="s">
        <v>85</v>
      </c>
      <c r="F1016" s="143">
        <v>356</v>
      </c>
      <c r="G1016" s="142">
        <f>'[1]BoQ HSYC'!F1016</f>
        <v>356</v>
      </c>
      <c r="H1016" s="185">
        <f>'[1]BoQ HSYC'!G1016</f>
        <v>0</v>
      </c>
      <c r="I1016" s="185">
        <f>'[1]BoQ HSYC'!H1016</f>
        <v>0</v>
      </c>
      <c r="J1016" s="185">
        <f>'[1]BoQ HSYC'!I1016</f>
        <v>0</v>
      </c>
      <c r="K1016" s="48">
        <f>'[1]BoQ HSYC'!J1016</f>
        <v>2898</v>
      </c>
      <c r="L1016" s="47">
        <f>'[1]BoQ HSYC'!K1016</f>
        <v>19028</v>
      </c>
      <c r="M1016" s="47">
        <f>'[1]BoQ HSYC'!L1016</f>
        <v>21926</v>
      </c>
      <c r="N1016" s="183">
        <f>'[1]BoQ HSYC'!M1016</f>
        <v>1014.3</v>
      </c>
      <c r="O1016" s="183">
        <f>'[1]BoQ HSYC'!N1016</f>
        <v>6659.7999999999993</v>
      </c>
      <c r="P1016" s="83">
        <f>'[1]BoQ HSYC'!O1016</f>
        <v>7674.0999999999995</v>
      </c>
      <c r="Q1016" s="47">
        <f>'[1]BoQ HSYC'!P1016</f>
        <v>7805656</v>
      </c>
      <c r="R1016" s="132">
        <f>'[1]BoQ HSYC'!Q1016</f>
        <v>2731979.5999999996</v>
      </c>
      <c r="S1016" s="83">
        <f>'[1]BoQ HSYC'!R1016</f>
        <v>10537635.6</v>
      </c>
      <c r="T1016" s="48">
        <f>'[1]BoQ HSYC'!S1016</f>
        <v>0</v>
      </c>
      <c r="U1016" s="132">
        <f>'[1]BoQ HSYC'!T1016</f>
        <v>0</v>
      </c>
      <c r="V1016" s="132" t="str">
        <f>'[1]BoQ HSYC'!U1016</f>
        <v>BĐG Q2/2026</v>
      </c>
      <c r="W1016" s="132" t="str">
        <f>'[1]BoQ HSYC'!V1016</f>
        <v>BĐG Q2/2026</v>
      </c>
      <c r="X1016" s="44" t="str">
        <f>'[1]BoQ HSYC'!W1016</f>
        <v>ME</v>
      </c>
      <c r="Y1016" s="44"/>
      <c r="Z1016" s="44"/>
      <c r="AA1016" s="44"/>
      <c r="AB1016" s="2">
        <v>33323.63831374875</v>
      </c>
      <c r="AC1016" s="2">
        <v>11863215.239694554</v>
      </c>
      <c r="AD1016" s="2">
        <f>+M1016</f>
        <v>21926</v>
      </c>
      <c r="AE1016" s="2">
        <f>+AD1016*14%</f>
        <v>3069.6400000000003</v>
      </c>
      <c r="AF1016" s="155">
        <f>+AD1016*35%</f>
        <v>7674.0999999999995</v>
      </c>
      <c r="AG1016" s="2">
        <f>+AD1016*F1016</f>
        <v>7805656</v>
      </c>
      <c r="AH1016" s="2">
        <f>+AE1016*F1016</f>
        <v>1092791.8400000001</v>
      </c>
      <c r="AI1016" s="2">
        <f>+AF1016*F1016</f>
        <v>2731979.5999999996</v>
      </c>
      <c r="AJ1016" s="2">
        <f>SUM(AG1016:AI1016)</f>
        <v>11630427.439999999</v>
      </c>
      <c r="AK1016" s="2">
        <f>+AD1016*G1016</f>
        <v>7805656</v>
      </c>
      <c r="AL1016" s="2">
        <f>+AE1016*G1016</f>
        <v>1092791.8400000001</v>
      </c>
      <c r="AM1016" s="2">
        <f>+AF1016*G1016</f>
        <v>2731979.5999999996</v>
      </c>
      <c r="AN1016" s="155">
        <f>SUM(AK1016:AM1016)</f>
        <v>11630427.439999999</v>
      </c>
      <c r="AQ1016" s="145" t="s">
        <v>525</v>
      </c>
      <c r="AU1016" s="8"/>
      <c r="AV1016" s="8"/>
      <c r="AW1016" s="2">
        <f>'[2]BoQ HSYC-Đạt'!AT1016</f>
        <v>22364.52</v>
      </c>
      <c r="AX1016" s="8">
        <f>F1016*AW1016</f>
        <v>7961769.1200000001</v>
      </c>
      <c r="AY1016" s="8">
        <f>IF(AQ1016="CT",7%,5%)*AX1016</f>
        <v>557323.83840000001</v>
      </c>
      <c r="AZ1016" s="8">
        <f>AX1016*2%</f>
        <v>159235.3824</v>
      </c>
      <c r="BA1016" s="8">
        <f>IF(BB1016&gt;0,0,AX1016*5%)</f>
        <v>398088.45600000001</v>
      </c>
      <c r="BB1016" s="8"/>
      <c r="BC1016" s="8">
        <f>+AX1016+AY1016+AZ1016+BA1016+BB1016</f>
        <v>9076416.7968000006</v>
      </c>
      <c r="BD1016" s="8">
        <f>AX1016-AT1016</f>
        <v>7961769.1200000001</v>
      </c>
      <c r="BE1016" s="2"/>
      <c r="BH1016" s="2"/>
    </row>
    <row r="1017" spans="2:60" ht="17" hidden="1" outlineLevel="1" x14ac:dyDescent="0.2">
      <c r="B1017" s="82">
        <v>38</v>
      </c>
      <c r="C1017" s="144" t="s">
        <v>596</v>
      </c>
      <c r="D1017" s="144"/>
      <c r="E1017" s="82" t="s">
        <v>85</v>
      </c>
      <c r="F1017" s="143">
        <v>356</v>
      </c>
      <c r="G1017" s="142">
        <f>'[1]BoQ HSYC'!F1017</f>
        <v>356</v>
      </c>
      <c r="H1017" s="185">
        <f>'[1]BoQ HSYC'!G1017</f>
        <v>0</v>
      </c>
      <c r="I1017" s="185">
        <f>'[1]BoQ HSYC'!H1017</f>
        <v>0</v>
      </c>
      <c r="J1017" s="185">
        <f>'[1]BoQ HSYC'!I1017</f>
        <v>0</v>
      </c>
      <c r="K1017" s="48">
        <f>'[1]BoQ HSYC'!J1017</f>
        <v>2898</v>
      </c>
      <c r="L1017" s="47">
        <f>'[1]BoQ HSYC'!K1017</f>
        <v>19028</v>
      </c>
      <c r="M1017" s="47">
        <f>'[1]BoQ HSYC'!L1017</f>
        <v>21926</v>
      </c>
      <c r="N1017" s="183">
        <f>'[1]BoQ HSYC'!M1017</f>
        <v>1014.3</v>
      </c>
      <c r="O1017" s="183">
        <f>'[1]BoQ HSYC'!N1017</f>
        <v>6659.7999999999993</v>
      </c>
      <c r="P1017" s="83">
        <f>'[1]BoQ HSYC'!O1017</f>
        <v>7674.0999999999995</v>
      </c>
      <c r="Q1017" s="47">
        <f>'[1]BoQ HSYC'!P1017</f>
        <v>7805656</v>
      </c>
      <c r="R1017" s="132">
        <f>'[1]BoQ HSYC'!Q1017</f>
        <v>2731979.5999999996</v>
      </c>
      <c r="S1017" s="83">
        <f>'[1]BoQ HSYC'!R1017</f>
        <v>10537635.6</v>
      </c>
      <c r="T1017" s="48">
        <f>'[1]BoQ HSYC'!S1017</f>
        <v>0</v>
      </c>
      <c r="U1017" s="132">
        <f>'[1]BoQ HSYC'!T1017</f>
        <v>0</v>
      </c>
      <c r="V1017" s="132" t="str">
        <f>'[1]BoQ HSYC'!U1017</f>
        <v>BĐG Q2/2026</v>
      </c>
      <c r="W1017" s="132" t="str">
        <f>'[1]BoQ HSYC'!V1017</f>
        <v>BĐG Q2/2026</v>
      </c>
      <c r="X1017" s="44" t="str">
        <f>'[1]BoQ HSYC'!W1017</f>
        <v>ME</v>
      </c>
      <c r="Y1017" s="44"/>
      <c r="Z1017" s="44"/>
      <c r="AA1017" s="44"/>
      <c r="AB1017" s="2">
        <v>33323.63831374875</v>
      </c>
      <c r="AC1017" s="2">
        <v>11863215.239694554</v>
      </c>
      <c r="AD1017" s="2">
        <f>+M1017</f>
        <v>21926</v>
      </c>
      <c r="AE1017" s="2">
        <f>+AD1017*14%</f>
        <v>3069.6400000000003</v>
      </c>
      <c r="AF1017" s="155">
        <f>+AD1017*35%</f>
        <v>7674.0999999999995</v>
      </c>
      <c r="AG1017" s="2">
        <f>+AD1017*F1017</f>
        <v>7805656</v>
      </c>
      <c r="AH1017" s="2">
        <f>+AE1017*F1017</f>
        <v>1092791.8400000001</v>
      </c>
      <c r="AI1017" s="2">
        <f>+AF1017*F1017</f>
        <v>2731979.5999999996</v>
      </c>
      <c r="AJ1017" s="2">
        <f>SUM(AG1017:AI1017)</f>
        <v>11630427.439999999</v>
      </c>
      <c r="AK1017" s="2">
        <f>+AD1017*G1017</f>
        <v>7805656</v>
      </c>
      <c r="AL1017" s="2">
        <f>+AE1017*G1017</f>
        <v>1092791.8400000001</v>
      </c>
      <c r="AM1017" s="2">
        <f>+AF1017*G1017</f>
        <v>2731979.5999999996</v>
      </c>
      <c r="AN1017" s="155">
        <f>SUM(AK1017:AM1017)</f>
        <v>11630427.439999999</v>
      </c>
      <c r="AQ1017" s="145" t="s">
        <v>525</v>
      </c>
      <c r="AU1017" s="8"/>
      <c r="AV1017" s="8"/>
      <c r="AW1017" s="2">
        <f>'[2]BoQ HSYC-Đạt'!AT1017</f>
        <v>22364.52</v>
      </c>
      <c r="AX1017" s="8">
        <f>F1017*AW1017</f>
        <v>7961769.1200000001</v>
      </c>
      <c r="AY1017" s="8">
        <f>IF(AQ1017="CT",7%,5%)*AX1017</f>
        <v>557323.83840000001</v>
      </c>
      <c r="AZ1017" s="8">
        <f>AX1017*2%</f>
        <v>159235.3824</v>
      </c>
      <c r="BA1017" s="8">
        <f>IF(BB1017&gt;0,0,AX1017*5%)</f>
        <v>398088.45600000001</v>
      </c>
      <c r="BB1017" s="8"/>
      <c r="BC1017" s="8">
        <f>+AX1017+AY1017+AZ1017+BA1017+BB1017</f>
        <v>9076416.7968000006</v>
      </c>
      <c r="BD1017" s="8">
        <f>AX1017-AT1017</f>
        <v>7961769.1200000001</v>
      </c>
      <c r="BE1017" s="2"/>
      <c r="BH1017" s="2"/>
    </row>
    <row r="1018" spans="2:60" ht="17" hidden="1" outlineLevel="1" x14ac:dyDescent="0.2">
      <c r="B1018" s="82">
        <v>39</v>
      </c>
      <c r="C1018" s="144" t="s">
        <v>595</v>
      </c>
      <c r="D1018" s="144"/>
      <c r="E1018" s="82" t="s">
        <v>85</v>
      </c>
      <c r="F1018" s="143">
        <v>3</v>
      </c>
      <c r="G1018" s="142">
        <f>'[1]BoQ HSYC'!F1018</f>
        <v>3</v>
      </c>
      <c r="H1018" s="185">
        <f>'[1]BoQ HSYC'!G1018</f>
        <v>0</v>
      </c>
      <c r="I1018" s="185">
        <f>'[1]BoQ HSYC'!H1018</f>
        <v>0</v>
      </c>
      <c r="J1018" s="185">
        <f>'[1]BoQ HSYC'!I1018</f>
        <v>0</v>
      </c>
      <c r="K1018" s="48">
        <f>'[1]BoQ HSYC'!J1018</f>
        <v>99624</v>
      </c>
      <c r="L1018" s="47">
        <f>'[1]BoQ HSYC'!K1018</f>
        <v>38226</v>
      </c>
      <c r="M1018" s="47">
        <f>'[1]BoQ HSYC'!L1018</f>
        <v>137850</v>
      </c>
      <c r="N1018" s="183">
        <f>'[1]BoQ HSYC'!M1018</f>
        <v>34868.399999999994</v>
      </c>
      <c r="O1018" s="183">
        <f>'[1]BoQ HSYC'!N1018</f>
        <v>13379.099999999999</v>
      </c>
      <c r="P1018" s="83">
        <f>'[1]BoQ HSYC'!O1018</f>
        <v>48247.499999999993</v>
      </c>
      <c r="Q1018" s="47">
        <f>'[1]BoQ HSYC'!P1018</f>
        <v>413550</v>
      </c>
      <c r="R1018" s="132">
        <f>'[1]BoQ HSYC'!Q1018</f>
        <v>144742.49999999997</v>
      </c>
      <c r="S1018" s="83">
        <f>'[1]BoQ HSYC'!R1018</f>
        <v>558292.5</v>
      </c>
      <c r="T1018" s="48">
        <f>'[1]BoQ HSYC'!S1018</f>
        <v>0</v>
      </c>
      <c r="U1018" s="132">
        <f>'[1]BoQ HSYC'!T1018</f>
        <v>0</v>
      </c>
      <c r="V1018" s="132" t="str">
        <f>'[1]BoQ HSYC'!U1018</f>
        <v>BĐG Q2/2026</v>
      </c>
      <c r="W1018" s="132" t="str">
        <f>'[1]BoQ HSYC'!V1018</f>
        <v>BĐG Q2/2026</v>
      </c>
      <c r="X1018" s="44" t="str">
        <f>'[1]BoQ HSYC'!W1018</f>
        <v>ME</v>
      </c>
      <c r="Y1018" s="44"/>
      <c r="Z1018" s="44"/>
      <c r="AA1018" s="44"/>
      <c r="AB1018" s="2">
        <v>294392.03085254331</v>
      </c>
      <c r="AC1018" s="2">
        <v>883176.09255762992</v>
      </c>
      <c r="AD1018" s="2">
        <f>+M1018</f>
        <v>137850</v>
      </c>
      <c r="AE1018" s="2">
        <f>+AD1018*14%</f>
        <v>19299.000000000004</v>
      </c>
      <c r="AF1018" s="155">
        <f>+AD1018*35%</f>
        <v>48247.5</v>
      </c>
      <c r="AG1018" s="2">
        <f>+AD1018*F1018</f>
        <v>413550</v>
      </c>
      <c r="AH1018" s="2">
        <f>+AE1018*F1018</f>
        <v>57897.000000000015</v>
      </c>
      <c r="AI1018" s="2">
        <f>+AF1018*F1018</f>
        <v>144742.5</v>
      </c>
      <c r="AJ1018" s="2">
        <f>SUM(AG1018:AI1018)</f>
        <v>616189.5</v>
      </c>
      <c r="AK1018" s="2">
        <f>+AD1018*G1018</f>
        <v>413550</v>
      </c>
      <c r="AL1018" s="2">
        <f>+AE1018*G1018</f>
        <v>57897.000000000015</v>
      </c>
      <c r="AM1018" s="2">
        <f>+AF1018*G1018</f>
        <v>144742.5</v>
      </c>
      <c r="AN1018" s="155">
        <f>SUM(AK1018:AM1018)</f>
        <v>616189.5</v>
      </c>
      <c r="AQ1018" s="145" t="s">
        <v>525</v>
      </c>
      <c r="AU1018" s="8"/>
      <c r="AV1018" s="8"/>
      <c r="AW1018" s="2">
        <f>'[2]BoQ HSYC-Đạt'!AT1018</f>
        <v>140607</v>
      </c>
      <c r="AX1018" s="8">
        <f>F1018*AW1018</f>
        <v>421821</v>
      </c>
      <c r="AY1018" s="8">
        <f>IF(AQ1018="CT",7%,5%)*AX1018</f>
        <v>29527.47</v>
      </c>
      <c r="AZ1018" s="8">
        <f>AX1018*2%</f>
        <v>8436.42</v>
      </c>
      <c r="BA1018" s="8">
        <f>IF(BB1018&gt;0,0,AX1018*5%)</f>
        <v>21091.050000000003</v>
      </c>
      <c r="BB1018" s="8"/>
      <c r="BC1018" s="8">
        <f>+AX1018+AY1018+AZ1018+BA1018+BB1018</f>
        <v>480875.93999999994</v>
      </c>
      <c r="BD1018" s="8">
        <f>AX1018-AT1018</f>
        <v>421821</v>
      </c>
      <c r="BE1018" s="2"/>
      <c r="BH1018" s="2"/>
    </row>
    <row r="1019" spans="2:60" ht="17" hidden="1" outlineLevel="1" x14ac:dyDescent="0.2">
      <c r="B1019" s="82">
        <v>40</v>
      </c>
      <c r="C1019" s="144" t="s">
        <v>593</v>
      </c>
      <c r="D1019" s="144"/>
      <c r="E1019" s="82" t="s">
        <v>85</v>
      </c>
      <c r="F1019" s="143">
        <v>3</v>
      </c>
      <c r="G1019" s="142">
        <f>'[1]BoQ HSYC'!F1019</f>
        <v>3</v>
      </c>
      <c r="H1019" s="185">
        <f>'[1]BoQ HSYC'!G1019</f>
        <v>0</v>
      </c>
      <c r="I1019" s="185">
        <f>'[1]BoQ HSYC'!H1019</f>
        <v>0</v>
      </c>
      <c r="J1019" s="185">
        <f>'[1]BoQ HSYC'!I1019</f>
        <v>0</v>
      </c>
      <c r="K1019" s="48">
        <f>'[1]BoQ HSYC'!J1019</f>
        <v>26460</v>
      </c>
      <c r="L1019" s="47">
        <f>'[1]BoQ HSYC'!K1019</f>
        <v>33924</v>
      </c>
      <c r="M1019" s="47">
        <f>'[1]BoQ HSYC'!L1019</f>
        <v>60384</v>
      </c>
      <c r="N1019" s="183">
        <f>'[1]BoQ HSYC'!M1019</f>
        <v>9261</v>
      </c>
      <c r="O1019" s="183">
        <f>'[1]BoQ HSYC'!N1019</f>
        <v>11873.4</v>
      </c>
      <c r="P1019" s="83">
        <f>'[1]BoQ HSYC'!O1019</f>
        <v>21134.400000000001</v>
      </c>
      <c r="Q1019" s="47">
        <f>'[1]BoQ HSYC'!P1019</f>
        <v>181152</v>
      </c>
      <c r="R1019" s="132">
        <f>'[1]BoQ HSYC'!Q1019</f>
        <v>63403.200000000004</v>
      </c>
      <c r="S1019" s="83">
        <f>'[1]BoQ HSYC'!R1019</f>
        <v>244555.2</v>
      </c>
      <c r="T1019" s="48">
        <f>'[1]BoQ HSYC'!S1019</f>
        <v>0</v>
      </c>
      <c r="U1019" s="132">
        <f>'[1]BoQ HSYC'!T1019</f>
        <v>0</v>
      </c>
      <c r="V1019" s="132" t="str">
        <f>'[1]BoQ HSYC'!U1019</f>
        <v>BĐG Q2/2026</v>
      </c>
      <c r="W1019" s="132" t="str">
        <f>'[1]BoQ HSYC'!V1019</f>
        <v>BĐG Q2/2026</v>
      </c>
      <c r="X1019" s="44" t="str">
        <f>'[1]BoQ HSYC'!W1019</f>
        <v>ME</v>
      </c>
      <c r="Y1019" s="44"/>
      <c r="Z1019" s="44"/>
      <c r="AA1019" s="44"/>
      <c r="AB1019" s="2">
        <v>115937.075641959</v>
      </c>
      <c r="AC1019" s="2">
        <v>347811.22692587704</v>
      </c>
      <c r="AD1019" s="2">
        <f>+M1019</f>
        <v>60384</v>
      </c>
      <c r="AE1019" s="2">
        <f>+AD1019*14%</f>
        <v>8453.76</v>
      </c>
      <c r="AF1019" s="155">
        <f>+AD1019*35%</f>
        <v>21134.399999999998</v>
      </c>
      <c r="AG1019" s="2">
        <f>+AD1019*F1019</f>
        <v>181152</v>
      </c>
      <c r="AH1019" s="2">
        <f>+AE1019*F1019</f>
        <v>25361.279999999999</v>
      </c>
      <c r="AI1019" s="2">
        <f>+AF1019*F1019</f>
        <v>63403.199999999997</v>
      </c>
      <c r="AJ1019" s="2">
        <f>SUM(AG1019:AI1019)</f>
        <v>269916.48</v>
      </c>
      <c r="AK1019" s="2">
        <f>+AD1019*G1019</f>
        <v>181152</v>
      </c>
      <c r="AL1019" s="2">
        <f>+AE1019*G1019</f>
        <v>25361.279999999999</v>
      </c>
      <c r="AM1019" s="2">
        <f>+AF1019*G1019</f>
        <v>63403.199999999997</v>
      </c>
      <c r="AN1019" s="155">
        <f>SUM(AK1019:AM1019)</f>
        <v>269916.48</v>
      </c>
      <c r="AQ1019" s="145" t="s">
        <v>525</v>
      </c>
      <c r="AU1019" s="8"/>
      <c r="AV1019" s="8"/>
      <c r="AW1019" s="2">
        <f>'[2]BoQ HSYC-Đạt'!AT1019</f>
        <v>61591.68</v>
      </c>
      <c r="AX1019" s="8">
        <f>F1019*AW1019</f>
        <v>184775.04000000001</v>
      </c>
      <c r="AY1019" s="8">
        <f>IF(AQ1019="CT",7%,5%)*AX1019</f>
        <v>12934.252800000002</v>
      </c>
      <c r="AZ1019" s="8">
        <f>AX1019*2%</f>
        <v>3695.5008000000003</v>
      </c>
      <c r="BA1019" s="8">
        <f>IF(BB1019&gt;0,0,AX1019*5%)</f>
        <v>9238.7520000000004</v>
      </c>
      <c r="BB1019" s="8"/>
      <c r="BC1019" s="8">
        <f>+AX1019+AY1019+AZ1019+BA1019+BB1019</f>
        <v>210643.54560000001</v>
      </c>
      <c r="BD1019" s="8">
        <f>AX1019-AT1019</f>
        <v>184775.04000000001</v>
      </c>
      <c r="BE1019" s="2"/>
      <c r="BH1019" s="2"/>
    </row>
    <row r="1020" spans="2:60" ht="17" hidden="1" outlineLevel="1" x14ac:dyDescent="0.2">
      <c r="B1020" s="82">
        <v>41</v>
      </c>
      <c r="C1020" s="144" t="s">
        <v>592</v>
      </c>
      <c r="D1020" s="144"/>
      <c r="E1020" s="82" t="s">
        <v>85</v>
      </c>
      <c r="F1020" s="143">
        <v>5</v>
      </c>
      <c r="G1020" s="142">
        <f>'[1]BoQ HSYC'!F1020</f>
        <v>5</v>
      </c>
      <c r="H1020" s="185">
        <f>'[1]BoQ HSYC'!G1020</f>
        <v>0</v>
      </c>
      <c r="I1020" s="185">
        <f>'[1]BoQ HSYC'!H1020</f>
        <v>0</v>
      </c>
      <c r="J1020" s="185">
        <f>'[1]BoQ HSYC'!I1020</f>
        <v>0</v>
      </c>
      <c r="K1020" s="48">
        <f>'[1]BoQ HSYC'!J1020</f>
        <v>13440</v>
      </c>
      <c r="L1020" s="47">
        <f>'[1]BoQ HSYC'!K1020</f>
        <v>31776</v>
      </c>
      <c r="M1020" s="47">
        <f>'[1]BoQ HSYC'!L1020</f>
        <v>45216</v>
      </c>
      <c r="N1020" s="183">
        <f>'[1]BoQ HSYC'!M1020</f>
        <v>4704</v>
      </c>
      <c r="O1020" s="183">
        <f>'[1]BoQ HSYC'!N1020</f>
        <v>11121.599999999999</v>
      </c>
      <c r="P1020" s="83">
        <f>'[1]BoQ HSYC'!O1020</f>
        <v>15825.599999999999</v>
      </c>
      <c r="Q1020" s="47">
        <f>'[1]BoQ HSYC'!P1020</f>
        <v>226080</v>
      </c>
      <c r="R1020" s="132">
        <f>'[1]BoQ HSYC'!Q1020</f>
        <v>79128</v>
      </c>
      <c r="S1020" s="83">
        <f>'[1]BoQ HSYC'!R1020</f>
        <v>305208</v>
      </c>
      <c r="T1020" s="48">
        <f>'[1]BoQ HSYC'!S1020</f>
        <v>0</v>
      </c>
      <c r="U1020" s="132">
        <f>'[1]BoQ HSYC'!T1020</f>
        <v>0</v>
      </c>
      <c r="V1020" s="132" t="str">
        <f>'[1]BoQ HSYC'!U1020</f>
        <v>BĐG Q2/2026</v>
      </c>
      <c r="W1020" s="132" t="str">
        <f>'[1]BoQ HSYC'!V1020</f>
        <v>BĐG Q2/2026</v>
      </c>
      <c r="X1020" s="44" t="str">
        <f>'[1]BoQ HSYC'!W1020</f>
        <v>ME</v>
      </c>
      <c r="Y1020" s="44"/>
      <c r="Z1020" s="44"/>
      <c r="AA1020" s="44"/>
      <c r="AB1020" s="2">
        <v>76447.920025191008</v>
      </c>
      <c r="AC1020" s="2">
        <v>382239.60012595507</v>
      </c>
      <c r="AD1020" s="2">
        <f>+M1020</f>
        <v>45216</v>
      </c>
      <c r="AE1020" s="2">
        <f>+AD1020*14%</f>
        <v>6330.2400000000007</v>
      </c>
      <c r="AF1020" s="155">
        <f>+AD1020*35%</f>
        <v>15825.599999999999</v>
      </c>
      <c r="AG1020" s="2">
        <f>+AD1020*F1020</f>
        <v>226080</v>
      </c>
      <c r="AH1020" s="2">
        <f>+AE1020*F1020</f>
        <v>31651.200000000004</v>
      </c>
      <c r="AI1020" s="2">
        <f>+AF1020*F1020</f>
        <v>79128</v>
      </c>
      <c r="AJ1020" s="2">
        <f>SUM(AG1020:AI1020)</f>
        <v>336859.2</v>
      </c>
      <c r="AK1020" s="2">
        <f>+AD1020*G1020</f>
        <v>226080</v>
      </c>
      <c r="AL1020" s="2">
        <f>+AE1020*G1020</f>
        <v>31651.200000000004</v>
      </c>
      <c r="AM1020" s="2">
        <f>+AF1020*G1020</f>
        <v>79128</v>
      </c>
      <c r="AN1020" s="155">
        <f>SUM(AK1020:AM1020)</f>
        <v>336859.2</v>
      </c>
      <c r="AQ1020" s="145" t="s">
        <v>525</v>
      </c>
      <c r="AU1020" s="8"/>
      <c r="AV1020" s="8"/>
      <c r="AW1020" s="2">
        <f>'[2]BoQ HSYC-Đạt'!AT1020</f>
        <v>46120.32</v>
      </c>
      <c r="AX1020" s="8">
        <f>F1020*AW1020</f>
        <v>230601.60000000001</v>
      </c>
      <c r="AY1020" s="8">
        <f>IF(AQ1020="CT",7%,5%)*AX1020</f>
        <v>16142.112000000003</v>
      </c>
      <c r="AZ1020" s="8">
        <f>AX1020*2%</f>
        <v>4612.0320000000002</v>
      </c>
      <c r="BA1020" s="8">
        <f>IF(BB1020&gt;0,0,AX1020*5%)</f>
        <v>11530.080000000002</v>
      </c>
      <c r="BB1020" s="8"/>
      <c r="BC1020" s="8">
        <f>+AX1020+AY1020+AZ1020+BA1020+BB1020</f>
        <v>262885.82400000002</v>
      </c>
      <c r="BD1020" s="8">
        <f>AX1020-AT1020</f>
        <v>230601.60000000001</v>
      </c>
      <c r="BE1020" s="2"/>
      <c r="BH1020" s="2"/>
    </row>
    <row r="1021" spans="2:60" ht="17" hidden="1" outlineLevel="1" x14ac:dyDescent="0.2">
      <c r="B1021" s="82">
        <v>42</v>
      </c>
      <c r="C1021" s="144" t="s">
        <v>591</v>
      </c>
      <c r="D1021" s="144"/>
      <c r="E1021" s="82" t="s">
        <v>85</v>
      </c>
      <c r="F1021" s="143">
        <v>9</v>
      </c>
      <c r="G1021" s="142">
        <f>'[1]BoQ HSYC'!F1021</f>
        <v>9</v>
      </c>
      <c r="H1021" s="185">
        <f>'[1]BoQ HSYC'!G1021</f>
        <v>0</v>
      </c>
      <c r="I1021" s="185">
        <f>'[1]BoQ HSYC'!H1021</f>
        <v>0</v>
      </c>
      <c r="J1021" s="185">
        <f>'[1]BoQ HSYC'!I1021</f>
        <v>0</v>
      </c>
      <c r="K1021" s="48">
        <f>'[1]BoQ HSYC'!J1021</f>
        <v>8651.9999999999982</v>
      </c>
      <c r="L1021" s="47">
        <f>'[1]BoQ HSYC'!K1021</f>
        <v>30691.5</v>
      </c>
      <c r="M1021" s="47">
        <f>'[1]BoQ HSYC'!L1021</f>
        <v>39343.5</v>
      </c>
      <c r="N1021" s="183">
        <f>'[1]BoQ HSYC'!M1021</f>
        <v>3028.1999999999994</v>
      </c>
      <c r="O1021" s="183">
        <f>'[1]BoQ HSYC'!N1021</f>
        <v>10742.025</v>
      </c>
      <c r="P1021" s="83">
        <f>'[1]BoQ HSYC'!O1021</f>
        <v>13770.224999999999</v>
      </c>
      <c r="Q1021" s="47">
        <f>'[1]BoQ HSYC'!P1021</f>
        <v>354091.5</v>
      </c>
      <c r="R1021" s="132">
        <f>'[1]BoQ HSYC'!Q1021</f>
        <v>123932.02499999999</v>
      </c>
      <c r="S1021" s="83">
        <f>'[1]BoQ HSYC'!R1021</f>
        <v>478023.52500000002</v>
      </c>
      <c r="T1021" s="48">
        <f>'[1]BoQ HSYC'!S1021</f>
        <v>0</v>
      </c>
      <c r="U1021" s="132">
        <f>'[1]BoQ HSYC'!T1021</f>
        <v>0</v>
      </c>
      <c r="V1021" s="132" t="str">
        <f>'[1]BoQ HSYC'!U1021</f>
        <v>BĐG Q2/2026</v>
      </c>
      <c r="W1021" s="132" t="str">
        <f>'[1]BoQ HSYC'!V1021</f>
        <v>BĐG Q2/2026</v>
      </c>
      <c r="X1021" s="44" t="str">
        <f>'[1]BoQ HSYC'!W1021</f>
        <v>ME</v>
      </c>
      <c r="Y1021" s="44"/>
      <c r="Z1021" s="44"/>
      <c r="AA1021" s="44"/>
      <c r="AB1021" s="2">
        <v>63638.208178751243</v>
      </c>
      <c r="AC1021" s="2">
        <v>572743.87360876123</v>
      </c>
      <c r="AD1021" s="2">
        <f>+M1021</f>
        <v>39343.5</v>
      </c>
      <c r="AE1021" s="2">
        <f>+AD1021*14%</f>
        <v>5508.09</v>
      </c>
      <c r="AF1021" s="155">
        <f>+AD1021*35%</f>
        <v>13770.224999999999</v>
      </c>
      <c r="AG1021" s="2">
        <f>+AD1021*F1021</f>
        <v>354091.5</v>
      </c>
      <c r="AH1021" s="2">
        <f>+AE1021*F1021</f>
        <v>49572.81</v>
      </c>
      <c r="AI1021" s="2">
        <f>+AF1021*F1021</f>
        <v>123932.02499999999</v>
      </c>
      <c r="AJ1021" s="2">
        <f>SUM(AG1021:AI1021)</f>
        <v>527596.33499999996</v>
      </c>
      <c r="AK1021" s="2">
        <f>+AD1021*G1021</f>
        <v>354091.5</v>
      </c>
      <c r="AL1021" s="2">
        <f>+AE1021*G1021</f>
        <v>49572.81</v>
      </c>
      <c r="AM1021" s="2">
        <f>+AF1021*G1021</f>
        <v>123932.02499999999</v>
      </c>
      <c r="AN1021" s="155">
        <f>SUM(AK1021:AM1021)</f>
        <v>527596.33499999996</v>
      </c>
      <c r="AQ1021" s="145" t="s">
        <v>525</v>
      </c>
      <c r="AU1021" s="8"/>
      <c r="AV1021" s="8"/>
      <c r="AW1021" s="2">
        <f>'[2]BoQ HSYC-Đạt'!AT1021</f>
        <v>40130.370000000003</v>
      </c>
      <c r="AX1021" s="8">
        <f>F1021*AW1021</f>
        <v>361173.33</v>
      </c>
      <c r="AY1021" s="8">
        <f>IF(AQ1021="CT",7%,5%)*AX1021</f>
        <v>25282.133100000003</v>
      </c>
      <c r="AZ1021" s="8">
        <f>AX1021*2%</f>
        <v>7223.4666000000007</v>
      </c>
      <c r="BA1021" s="8">
        <f>IF(BB1021&gt;0,0,AX1021*5%)</f>
        <v>18058.666500000003</v>
      </c>
      <c r="BB1021" s="8"/>
      <c r="BC1021" s="8">
        <f>+AX1021+AY1021+AZ1021+BA1021+BB1021</f>
        <v>411737.59619999997</v>
      </c>
      <c r="BD1021" s="8">
        <f>AX1021-AT1021</f>
        <v>361173.33</v>
      </c>
      <c r="BE1021" s="2"/>
      <c r="BH1021" s="2"/>
    </row>
    <row r="1022" spans="2:60" ht="17" hidden="1" outlineLevel="1" x14ac:dyDescent="0.2">
      <c r="B1022" s="82">
        <v>43</v>
      </c>
      <c r="C1022" s="144" t="s">
        <v>590</v>
      </c>
      <c r="D1022" s="144"/>
      <c r="E1022" s="82" t="s">
        <v>85</v>
      </c>
      <c r="F1022" s="143">
        <v>89</v>
      </c>
      <c r="G1022" s="142">
        <f>'[1]BoQ HSYC'!F1022</f>
        <v>89</v>
      </c>
      <c r="H1022" s="185">
        <f>'[1]BoQ HSYC'!G1022</f>
        <v>0</v>
      </c>
      <c r="I1022" s="185">
        <f>'[1]BoQ HSYC'!H1022</f>
        <v>0</v>
      </c>
      <c r="J1022" s="185">
        <f>'[1]BoQ HSYC'!I1022</f>
        <v>0</v>
      </c>
      <c r="K1022" s="48">
        <f>'[1]BoQ HSYC'!J1022</f>
        <v>5250</v>
      </c>
      <c r="L1022" s="47">
        <f>'[1]BoQ HSYC'!K1022</f>
        <v>29625</v>
      </c>
      <c r="M1022" s="47">
        <f>'[1]BoQ HSYC'!L1022</f>
        <v>34875</v>
      </c>
      <c r="N1022" s="183">
        <f>'[1]BoQ HSYC'!M1022</f>
        <v>1837.4999999999998</v>
      </c>
      <c r="O1022" s="183">
        <f>'[1]BoQ HSYC'!N1022</f>
        <v>10368.75</v>
      </c>
      <c r="P1022" s="83">
        <f>'[1]BoQ HSYC'!O1022</f>
        <v>12206.25</v>
      </c>
      <c r="Q1022" s="47">
        <f>'[1]BoQ HSYC'!P1022</f>
        <v>3103875</v>
      </c>
      <c r="R1022" s="132">
        <f>'[1]BoQ HSYC'!Q1022</f>
        <v>1086356.25</v>
      </c>
      <c r="S1022" s="83">
        <f>'[1]BoQ HSYC'!R1022</f>
        <v>4190231.25</v>
      </c>
      <c r="T1022" s="48">
        <f>'[1]BoQ HSYC'!S1022</f>
        <v>0</v>
      </c>
      <c r="U1022" s="132">
        <f>'[1]BoQ HSYC'!T1022</f>
        <v>0</v>
      </c>
      <c r="V1022" s="132" t="str">
        <f>'[1]BoQ HSYC'!U1022</f>
        <v>BĐG Q2/2026</v>
      </c>
      <c r="W1022" s="132" t="str">
        <f>'[1]BoQ HSYC'!V1022</f>
        <v>BĐG Q2/2026</v>
      </c>
      <c r="X1022" s="44" t="str">
        <f>'[1]BoQ HSYC'!W1022</f>
        <v>ME</v>
      </c>
      <c r="Y1022" s="44"/>
      <c r="Z1022" s="44"/>
      <c r="AA1022" s="44"/>
      <c r="AB1022" s="2">
        <v>53793.511904549996</v>
      </c>
      <c r="AC1022" s="2">
        <v>4787622.5595049495</v>
      </c>
      <c r="AD1022" s="2">
        <f>+M1022</f>
        <v>34875</v>
      </c>
      <c r="AE1022" s="2">
        <f>+AD1022*14%</f>
        <v>4882.5000000000009</v>
      </c>
      <c r="AF1022" s="155">
        <f>+AD1022*35%</f>
        <v>12206.25</v>
      </c>
      <c r="AG1022" s="2">
        <f>+AD1022*F1022</f>
        <v>3103875</v>
      </c>
      <c r="AH1022" s="2">
        <f>+AE1022*F1022</f>
        <v>434542.50000000006</v>
      </c>
      <c r="AI1022" s="2">
        <f>+AF1022*F1022</f>
        <v>1086356.25</v>
      </c>
      <c r="AJ1022" s="2">
        <f>SUM(AG1022:AI1022)</f>
        <v>4624773.75</v>
      </c>
      <c r="AK1022" s="2">
        <f>+AD1022*G1022</f>
        <v>3103875</v>
      </c>
      <c r="AL1022" s="2">
        <f>+AE1022*G1022</f>
        <v>434542.50000000006</v>
      </c>
      <c r="AM1022" s="2">
        <f>+AF1022*G1022</f>
        <v>1086356.25</v>
      </c>
      <c r="AN1022" s="155">
        <f>SUM(AK1022:AM1022)</f>
        <v>4624773.75</v>
      </c>
      <c r="AQ1022" s="145" t="s">
        <v>525</v>
      </c>
      <c r="AU1022" s="8"/>
      <c r="AV1022" s="8"/>
      <c r="AW1022" s="2">
        <f>'[2]BoQ HSYC-Đạt'!AT1022</f>
        <v>35572.5</v>
      </c>
      <c r="AX1022" s="8">
        <f>F1022*AW1022</f>
        <v>3165952.5</v>
      </c>
      <c r="AY1022" s="8">
        <f>IF(AQ1022="CT",7%,5%)*AX1022</f>
        <v>221616.67500000002</v>
      </c>
      <c r="AZ1022" s="8">
        <f>AX1022*2%</f>
        <v>63319.05</v>
      </c>
      <c r="BA1022" s="8">
        <f>IF(BB1022&gt;0,0,AX1022*5%)</f>
        <v>158297.625</v>
      </c>
      <c r="BB1022" s="8"/>
      <c r="BC1022" s="8">
        <f>+AX1022+AY1022+AZ1022+BA1022+BB1022</f>
        <v>3609185.8499999996</v>
      </c>
      <c r="BD1022" s="8">
        <f>AX1022-AT1022</f>
        <v>3165952.5</v>
      </c>
      <c r="BE1022" s="2"/>
      <c r="BH1022" s="2"/>
    </row>
    <row r="1023" spans="2:60" ht="17" hidden="1" outlineLevel="1" x14ac:dyDescent="0.2">
      <c r="B1023" s="82">
        <v>44</v>
      </c>
      <c r="C1023" s="144" t="s">
        <v>589</v>
      </c>
      <c r="D1023" s="144"/>
      <c r="E1023" s="82" t="s">
        <v>85</v>
      </c>
      <c r="F1023" s="143">
        <v>178</v>
      </c>
      <c r="G1023" s="142">
        <f>'[1]BoQ HSYC'!F1023</f>
        <v>178</v>
      </c>
      <c r="H1023" s="185">
        <f>'[1]BoQ HSYC'!G1023</f>
        <v>0</v>
      </c>
      <c r="I1023" s="185">
        <f>'[1]BoQ HSYC'!H1023</f>
        <v>0</v>
      </c>
      <c r="J1023" s="185">
        <f>'[1]BoQ HSYC'!I1023</f>
        <v>0</v>
      </c>
      <c r="K1023" s="48">
        <f>'[1]BoQ HSYC'!J1023</f>
        <v>3402</v>
      </c>
      <c r="L1023" s="47">
        <f>'[1]BoQ HSYC'!K1023</f>
        <v>28542</v>
      </c>
      <c r="M1023" s="47">
        <f>'[1]BoQ HSYC'!L1023</f>
        <v>31944</v>
      </c>
      <c r="N1023" s="183">
        <f>'[1]BoQ HSYC'!M1023</f>
        <v>1190.6999999999998</v>
      </c>
      <c r="O1023" s="183">
        <f>'[1]BoQ HSYC'!N1023</f>
        <v>9989.6999999999989</v>
      </c>
      <c r="P1023" s="83">
        <f>'[1]BoQ HSYC'!O1023</f>
        <v>11180.399999999998</v>
      </c>
      <c r="Q1023" s="47">
        <f>'[1]BoQ HSYC'!P1023</f>
        <v>5686032</v>
      </c>
      <c r="R1023" s="132">
        <f>'[1]BoQ HSYC'!Q1023</f>
        <v>1990111.1999999997</v>
      </c>
      <c r="S1023" s="83">
        <f>'[1]BoQ HSYC'!R1023</f>
        <v>7676143.1999999993</v>
      </c>
      <c r="T1023" s="48">
        <f>'[1]BoQ HSYC'!S1023</f>
        <v>0</v>
      </c>
      <c r="U1023" s="132">
        <f>'[1]BoQ HSYC'!T1023</f>
        <v>0</v>
      </c>
      <c r="V1023" s="132" t="str">
        <f>'[1]BoQ HSYC'!U1023</f>
        <v>BĐG Q2/2026</v>
      </c>
      <c r="W1023" s="132" t="str">
        <f>'[1]BoQ HSYC'!V1023</f>
        <v>BĐG Q2/2026</v>
      </c>
      <c r="X1023" s="44" t="str">
        <f>'[1]BoQ HSYC'!W1023</f>
        <v>ME</v>
      </c>
      <c r="Y1023" s="44"/>
      <c r="Z1023" s="44"/>
      <c r="AA1023" s="44"/>
      <c r="AB1023" s="2">
        <v>47618.453575151245</v>
      </c>
      <c r="AC1023" s="2">
        <v>8476084.7363769207</v>
      </c>
      <c r="AD1023" s="2">
        <f>+M1023</f>
        <v>31944</v>
      </c>
      <c r="AE1023" s="2">
        <f>+AD1023*14%</f>
        <v>4472.1600000000008</v>
      </c>
      <c r="AF1023" s="155">
        <f>+AD1023*35%</f>
        <v>11180.4</v>
      </c>
      <c r="AG1023" s="2">
        <f>+AD1023*F1023</f>
        <v>5686032</v>
      </c>
      <c r="AH1023" s="2">
        <f>+AE1023*F1023</f>
        <v>796044.4800000001</v>
      </c>
      <c r="AI1023" s="2">
        <f>+AF1023*F1023</f>
        <v>1990111.2</v>
      </c>
      <c r="AJ1023" s="2">
        <f>SUM(AG1023:AI1023)</f>
        <v>8472187.6799999997</v>
      </c>
      <c r="AK1023" s="2">
        <f>+AD1023*G1023</f>
        <v>5686032</v>
      </c>
      <c r="AL1023" s="2">
        <f>+AE1023*G1023</f>
        <v>796044.4800000001</v>
      </c>
      <c r="AM1023" s="2">
        <f>+AF1023*G1023</f>
        <v>1990111.2</v>
      </c>
      <c r="AN1023" s="155">
        <f>SUM(AK1023:AM1023)</f>
        <v>8472187.6799999997</v>
      </c>
      <c r="AQ1023" s="145" t="s">
        <v>525</v>
      </c>
      <c r="AU1023" s="8"/>
      <c r="AV1023" s="8"/>
      <c r="AW1023" s="2">
        <f>'[2]BoQ HSYC-Đạt'!AT1023</f>
        <v>32582.880000000001</v>
      </c>
      <c r="AX1023" s="8">
        <f>F1023*AW1023</f>
        <v>5799752.6400000006</v>
      </c>
      <c r="AY1023" s="8">
        <f>IF(AQ1023="CT",7%,5%)*AX1023</f>
        <v>405982.6848000001</v>
      </c>
      <c r="AZ1023" s="8">
        <f>AX1023*2%</f>
        <v>115995.05280000002</v>
      </c>
      <c r="BA1023" s="8">
        <f>IF(BB1023&gt;0,0,AX1023*5%)</f>
        <v>289987.63200000004</v>
      </c>
      <c r="BB1023" s="8"/>
      <c r="BC1023" s="8">
        <f>+AX1023+AY1023+AZ1023+BA1023+BB1023</f>
        <v>6611718.0096000005</v>
      </c>
      <c r="BD1023" s="8">
        <f>AX1023-AT1023</f>
        <v>5799752.6400000006</v>
      </c>
      <c r="BE1023" s="2"/>
      <c r="BH1023" s="2"/>
    </row>
    <row r="1024" spans="2:60" ht="17" hidden="1" outlineLevel="1" x14ac:dyDescent="0.2">
      <c r="B1024" s="82">
        <v>45</v>
      </c>
      <c r="C1024" s="144" t="s">
        <v>588</v>
      </c>
      <c r="D1024" s="144"/>
      <c r="E1024" s="82" t="s">
        <v>85</v>
      </c>
      <c r="F1024" s="143">
        <v>178</v>
      </c>
      <c r="G1024" s="142">
        <f>'[1]BoQ HSYC'!F1024</f>
        <v>178</v>
      </c>
      <c r="H1024" s="185">
        <f>'[1]BoQ HSYC'!G1024</f>
        <v>0</v>
      </c>
      <c r="I1024" s="185">
        <f>'[1]BoQ HSYC'!H1024</f>
        <v>0</v>
      </c>
      <c r="J1024" s="185">
        <f>'[1]BoQ HSYC'!I1024</f>
        <v>0</v>
      </c>
      <c r="K1024" s="48">
        <f>'[1]BoQ HSYC'!J1024</f>
        <v>3402</v>
      </c>
      <c r="L1024" s="47">
        <f>'[1]BoQ HSYC'!K1024</f>
        <v>28542</v>
      </c>
      <c r="M1024" s="47">
        <f>'[1]BoQ HSYC'!L1024</f>
        <v>31944</v>
      </c>
      <c r="N1024" s="183">
        <f>'[1]BoQ HSYC'!M1024</f>
        <v>1190.6999999999998</v>
      </c>
      <c r="O1024" s="183">
        <f>'[1]BoQ HSYC'!N1024</f>
        <v>9989.6999999999989</v>
      </c>
      <c r="P1024" s="83">
        <f>'[1]BoQ HSYC'!O1024</f>
        <v>11180.399999999998</v>
      </c>
      <c r="Q1024" s="47">
        <f>'[1]BoQ HSYC'!P1024</f>
        <v>5686032</v>
      </c>
      <c r="R1024" s="132">
        <f>'[1]BoQ HSYC'!Q1024</f>
        <v>1990111.1999999997</v>
      </c>
      <c r="S1024" s="83">
        <f>'[1]BoQ HSYC'!R1024</f>
        <v>7676143.1999999993</v>
      </c>
      <c r="T1024" s="48">
        <f>'[1]BoQ HSYC'!S1024</f>
        <v>0</v>
      </c>
      <c r="U1024" s="132">
        <f>'[1]BoQ HSYC'!T1024</f>
        <v>0</v>
      </c>
      <c r="V1024" s="132" t="str">
        <f>'[1]BoQ HSYC'!U1024</f>
        <v>BĐG Q2/2026</v>
      </c>
      <c r="W1024" s="132" t="str">
        <f>'[1]BoQ HSYC'!V1024</f>
        <v>BĐG Q2/2026</v>
      </c>
      <c r="X1024" s="44" t="str">
        <f>'[1]BoQ HSYC'!W1024</f>
        <v>ME</v>
      </c>
      <c r="Y1024" s="44"/>
      <c r="Z1024" s="44"/>
      <c r="AA1024" s="44"/>
      <c r="AB1024" s="2">
        <v>47618.453575151245</v>
      </c>
      <c r="AC1024" s="2">
        <v>8476084.7363769207</v>
      </c>
      <c r="AD1024" s="2">
        <f>+M1024</f>
        <v>31944</v>
      </c>
      <c r="AE1024" s="2">
        <f>+AD1024*14%</f>
        <v>4472.1600000000008</v>
      </c>
      <c r="AF1024" s="155">
        <f>+AD1024*35%</f>
        <v>11180.4</v>
      </c>
      <c r="AG1024" s="2">
        <f>+AD1024*F1024</f>
        <v>5686032</v>
      </c>
      <c r="AH1024" s="2">
        <f>+AE1024*F1024</f>
        <v>796044.4800000001</v>
      </c>
      <c r="AI1024" s="2">
        <f>+AF1024*F1024</f>
        <v>1990111.2</v>
      </c>
      <c r="AJ1024" s="2">
        <f>SUM(AG1024:AI1024)</f>
        <v>8472187.6799999997</v>
      </c>
      <c r="AK1024" s="2">
        <f>+AD1024*G1024</f>
        <v>5686032</v>
      </c>
      <c r="AL1024" s="2">
        <f>+AE1024*G1024</f>
        <v>796044.4800000001</v>
      </c>
      <c r="AM1024" s="2">
        <f>+AF1024*G1024</f>
        <v>1990111.2</v>
      </c>
      <c r="AN1024" s="155">
        <f>SUM(AK1024:AM1024)</f>
        <v>8472187.6799999997</v>
      </c>
      <c r="AQ1024" s="145" t="s">
        <v>525</v>
      </c>
      <c r="AU1024" s="8"/>
      <c r="AV1024" s="8"/>
      <c r="AW1024" s="2">
        <f>'[2]BoQ HSYC-Đạt'!AT1024</f>
        <v>32582.880000000001</v>
      </c>
      <c r="AX1024" s="8">
        <f>F1024*AW1024</f>
        <v>5799752.6400000006</v>
      </c>
      <c r="AY1024" s="8">
        <f>IF(AQ1024="CT",7%,5%)*AX1024</f>
        <v>405982.6848000001</v>
      </c>
      <c r="AZ1024" s="8">
        <f>AX1024*2%</f>
        <v>115995.05280000002</v>
      </c>
      <c r="BA1024" s="8">
        <f>IF(BB1024&gt;0,0,AX1024*5%)</f>
        <v>289987.63200000004</v>
      </c>
      <c r="BB1024" s="8"/>
      <c r="BC1024" s="8">
        <f>+AX1024+AY1024+AZ1024+BA1024+BB1024</f>
        <v>6611718.0096000005</v>
      </c>
      <c r="BD1024" s="8">
        <f>AX1024-AT1024</f>
        <v>5799752.6400000006</v>
      </c>
      <c r="BE1024" s="2"/>
      <c r="BH1024" s="2"/>
    </row>
    <row r="1025" spans="2:60" ht="17" hidden="1" outlineLevel="1" x14ac:dyDescent="0.2">
      <c r="B1025" s="82">
        <v>46</v>
      </c>
      <c r="C1025" s="144" t="s">
        <v>1173</v>
      </c>
      <c r="D1025" s="144"/>
      <c r="E1025" s="82" t="s">
        <v>85</v>
      </c>
      <c r="F1025" s="143">
        <v>3</v>
      </c>
      <c r="G1025" s="142">
        <f>'[1]BoQ HSYC'!F1025</f>
        <v>3</v>
      </c>
      <c r="H1025" s="185">
        <f>'[1]BoQ HSYC'!G1025</f>
        <v>0</v>
      </c>
      <c r="I1025" s="185">
        <f>'[1]BoQ HSYC'!H1025</f>
        <v>0</v>
      </c>
      <c r="J1025" s="185">
        <f>'[1]BoQ HSYC'!I1025</f>
        <v>0</v>
      </c>
      <c r="K1025" s="48">
        <f>'[1]BoQ HSYC'!J1025</f>
        <v>154643.99999999997</v>
      </c>
      <c r="L1025" s="47">
        <f>'[1]BoQ HSYC'!K1025</f>
        <v>44196</v>
      </c>
      <c r="M1025" s="47">
        <f>'[1]BoQ HSYC'!L1025</f>
        <v>198839.99999999997</v>
      </c>
      <c r="N1025" s="183">
        <f>'[1]BoQ HSYC'!M1025</f>
        <v>54125.399999999987</v>
      </c>
      <c r="O1025" s="183">
        <f>'[1]BoQ HSYC'!N1025</f>
        <v>15468.599999999999</v>
      </c>
      <c r="P1025" s="83">
        <f>'[1]BoQ HSYC'!O1025</f>
        <v>69593.999999999985</v>
      </c>
      <c r="Q1025" s="47">
        <f>'[1]BoQ HSYC'!P1025</f>
        <v>596519.99999999988</v>
      </c>
      <c r="R1025" s="132">
        <f>'[1]BoQ HSYC'!Q1025</f>
        <v>208781.99999999994</v>
      </c>
      <c r="S1025" s="83">
        <f>'[1]BoQ HSYC'!R1025</f>
        <v>805301.99999999977</v>
      </c>
      <c r="T1025" s="48">
        <f>'[1]BoQ HSYC'!S1025</f>
        <v>0</v>
      </c>
      <c r="U1025" s="132">
        <f>'[1]BoQ HSYC'!T1025</f>
        <v>0</v>
      </c>
      <c r="V1025" s="132" t="str">
        <f>'[1]BoQ HSYC'!U1025</f>
        <v>BĐG Q2/2026</v>
      </c>
      <c r="W1025" s="132" t="str">
        <f>'[1]BoQ HSYC'!V1025</f>
        <v>BĐG Q2/2026</v>
      </c>
      <c r="X1025" s="44" t="str">
        <f>'[1]BoQ HSYC'!W1025</f>
        <v>ME</v>
      </c>
      <c r="Y1025" s="44"/>
      <c r="Z1025" s="44"/>
      <c r="AA1025" s="44"/>
      <c r="AB1025" s="2">
        <v>426452.23386573221</v>
      </c>
      <c r="AC1025" s="2">
        <v>1279356.7015971965</v>
      </c>
      <c r="AD1025" s="2">
        <f>+M1025</f>
        <v>198839.99999999997</v>
      </c>
      <c r="AE1025" s="2">
        <f>+AD1025*14%</f>
        <v>27837.599999999999</v>
      </c>
      <c r="AF1025" s="155">
        <f>+AD1025*35%</f>
        <v>69593.999999999985</v>
      </c>
      <c r="AG1025" s="2">
        <f>+AD1025*F1025</f>
        <v>596519.99999999988</v>
      </c>
      <c r="AH1025" s="2">
        <f>+AE1025*F1025</f>
        <v>83512.799999999988</v>
      </c>
      <c r="AI1025" s="2">
        <f>+AF1025*F1025</f>
        <v>208781.99999999994</v>
      </c>
      <c r="AJ1025" s="2">
        <f>SUM(AG1025:AI1025)</f>
        <v>888814.79999999981</v>
      </c>
      <c r="AK1025" s="2">
        <f>+AD1025*G1025</f>
        <v>596519.99999999988</v>
      </c>
      <c r="AL1025" s="2">
        <f>+AE1025*G1025</f>
        <v>83512.799999999988</v>
      </c>
      <c r="AM1025" s="2">
        <f>+AF1025*G1025</f>
        <v>208781.99999999994</v>
      </c>
      <c r="AN1025" s="155">
        <f>SUM(AK1025:AM1025)</f>
        <v>888814.79999999981</v>
      </c>
      <c r="AQ1025" s="145" t="s">
        <v>525</v>
      </c>
      <c r="AU1025" s="8"/>
      <c r="AV1025" s="8"/>
      <c r="AW1025" s="2">
        <f>'[2]BoQ HSYC-Đạt'!AT1025</f>
        <v>202816.79999999996</v>
      </c>
      <c r="AX1025" s="8">
        <f>F1025*AW1025</f>
        <v>608450.39999999991</v>
      </c>
      <c r="AY1025" s="8">
        <f>IF(AQ1025="CT",7%,5%)*AX1025</f>
        <v>42591.527999999998</v>
      </c>
      <c r="AZ1025" s="8">
        <f>AX1025*2%</f>
        <v>12169.007999999998</v>
      </c>
      <c r="BA1025" s="8">
        <f>IF(BB1025&gt;0,0,AX1025*5%)</f>
        <v>30422.519999999997</v>
      </c>
      <c r="BB1025" s="8"/>
      <c r="BC1025" s="8">
        <f>+AX1025+AY1025+AZ1025+BA1025+BB1025</f>
        <v>693633.45600000001</v>
      </c>
      <c r="BD1025" s="8">
        <f>AX1025-AT1025</f>
        <v>608450.39999999991</v>
      </c>
      <c r="BE1025" s="2"/>
      <c r="BH1025" s="2"/>
    </row>
    <row r="1026" spans="2:60" ht="17" hidden="1" outlineLevel="1" x14ac:dyDescent="0.2">
      <c r="B1026" s="82">
        <v>47</v>
      </c>
      <c r="C1026" s="144" t="s">
        <v>1172</v>
      </c>
      <c r="D1026" s="144"/>
      <c r="E1026" s="82" t="s">
        <v>85</v>
      </c>
      <c r="F1026" s="143">
        <v>3</v>
      </c>
      <c r="G1026" s="142">
        <f>'[1]BoQ HSYC'!F1026</f>
        <v>3</v>
      </c>
      <c r="H1026" s="185">
        <f>'[1]BoQ HSYC'!G1026</f>
        <v>0</v>
      </c>
      <c r="I1026" s="185">
        <f>'[1]BoQ HSYC'!H1026</f>
        <v>0</v>
      </c>
      <c r="J1026" s="185">
        <f>'[1]BoQ HSYC'!I1026</f>
        <v>0</v>
      </c>
      <c r="K1026" s="48">
        <f>'[1]BoQ HSYC'!J1026</f>
        <v>99624</v>
      </c>
      <c r="L1026" s="47">
        <f>'[1]BoQ HSYC'!K1026</f>
        <v>38226</v>
      </c>
      <c r="M1026" s="47">
        <f>'[1]BoQ HSYC'!L1026</f>
        <v>137850</v>
      </c>
      <c r="N1026" s="183">
        <f>'[1]BoQ HSYC'!M1026</f>
        <v>34868.399999999994</v>
      </c>
      <c r="O1026" s="183">
        <f>'[1]BoQ HSYC'!N1026</f>
        <v>13379.099999999999</v>
      </c>
      <c r="P1026" s="83">
        <f>'[1]BoQ HSYC'!O1026</f>
        <v>48247.499999999993</v>
      </c>
      <c r="Q1026" s="47">
        <f>'[1]BoQ HSYC'!P1026</f>
        <v>413550</v>
      </c>
      <c r="R1026" s="132">
        <f>'[1]BoQ HSYC'!Q1026</f>
        <v>144742.49999999997</v>
      </c>
      <c r="S1026" s="83">
        <f>'[1]BoQ HSYC'!R1026</f>
        <v>558292.5</v>
      </c>
      <c r="T1026" s="48">
        <f>'[1]BoQ HSYC'!S1026</f>
        <v>0</v>
      </c>
      <c r="U1026" s="132">
        <f>'[1]BoQ HSYC'!T1026</f>
        <v>0</v>
      </c>
      <c r="V1026" s="132" t="str">
        <f>'[1]BoQ HSYC'!U1026</f>
        <v>BĐG Q2/2026</v>
      </c>
      <c r="W1026" s="132" t="str">
        <f>'[1]BoQ HSYC'!V1026</f>
        <v>BĐG Q2/2026</v>
      </c>
      <c r="X1026" s="44" t="str">
        <f>'[1]BoQ HSYC'!W1026</f>
        <v>ME</v>
      </c>
      <c r="Y1026" s="44"/>
      <c r="Z1026" s="44"/>
      <c r="AA1026" s="44"/>
      <c r="AB1026" s="2">
        <v>276599.78680604324</v>
      </c>
      <c r="AC1026" s="2">
        <v>829799.36041812971</v>
      </c>
      <c r="AD1026" s="2">
        <f>+M1026</f>
        <v>137850</v>
      </c>
      <c r="AE1026" s="2">
        <f>+AD1026*14%</f>
        <v>19299.000000000004</v>
      </c>
      <c r="AF1026" s="155">
        <f>+AD1026*35%</f>
        <v>48247.5</v>
      </c>
      <c r="AG1026" s="2">
        <f>+AD1026*F1026</f>
        <v>413550</v>
      </c>
      <c r="AH1026" s="2">
        <f>+AE1026*F1026</f>
        <v>57897.000000000015</v>
      </c>
      <c r="AI1026" s="2">
        <f>+AF1026*F1026</f>
        <v>144742.5</v>
      </c>
      <c r="AJ1026" s="2">
        <f>SUM(AG1026:AI1026)</f>
        <v>616189.5</v>
      </c>
      <c r="AK1026" s="2">
        <f>+AD1026*G1026</f>
        <v>413550</v>
      </c>
      <c r="AL1026" s="2">
        <f>+AE1026*G1026</f>
        <v>57897.000000000015</v>
      </c>
      <c r="AM1026" s="2">
        <f>+AF1026*G1026</f>
        <v>144742.5</v>
      </c>
      <c r="AN1026" s="155">
        <f>SUM(AK1026:AM1026)</f>
        <v>616189.5</v>
      </c>
      <c r="AQ1026" s="145" t="s">
        <v>525</v>
      </c>
      <c r="AU1026" s="8"/>
      <c r="AV1026" s="8"/>
      <c r="AW1026" s="2">
        <f>'[2]BoQ HSYC-Đạt'!AT1026</f>
        <v>140607</v>
      </c>
      <c r="AX1026" s="8">
        <f>F1026*AW1026</f>
        <v>421821</v>
      </c>
      <c r="AY1026" s="8">
        <f>IF(AQ1026="CT",7%,5%)*AX1026</f>
        <v>29527.47</v>
      </c>
      <c r="AZ1026" s="8">
        <f>AX1026*2%</f>
        <v>8436.42</v>
      </c>
      <c r="BA1026" s="8">
        <f>IF(BB1026&gt;0,0,AX1026*5%)</f>
        <v>21091.050000000003</v>
      </c>
      <c r="BB1026" s="8"/>
      <c r="BC1026" s="8">
        <f>+AX1026+AY1026+AZ1026+BA1026+BB1026</f>
        <v>480875.93999999994</v>
      </c>
      <c r="BD1026" s="8">
        <f>AX1026-AT1026</f>
        <v>421821</v>
      </c>
      <c r="BE1026" s="2"/>
      <c r="BH1026" s="2"/>
    </row>
    <row r="1027" spans="2:60" ht="17" hidden="1" outlineLevel="1" x14ac:dyDescent="0.2">
      <c r="B1027" s="82">
        <v>48</v>
      </c>
      <c r="C1027" s="144" t="s">
        <v>585</v>
      </c>
      <c r="D1027" s="144"/>
      <c r="E1027" s="82" t="s">
        <v>85</v>
      </c>
      <c r="F1027" s="143">
        <v>3</v>
      </c>
      <c r="G1027" s="142">
        <f>'[1]BoQ HSYC'!F1027</f>
        <v>3</v>
      </c>
      <c r="H1027" s="185">
        <f>'[1]BoQ HSYC'!G1027</f>
        <v>0</v>
      </c>
      <c r="I1027" s="185">
        <f>'[1]BoQ HSYC'!H1027</f>
        <v>0</v>
      </c>
      <c r="J1027" s="185">
        <f>'[1]BoQ HSYC'!I1027</f>
        <v>0</v>
      </c>
      <c r="K1027" s="48">
        <f>'[1]BoQ HSYC'!J1027</f>
        <v>66360</v>
      </c>
      <c r="L1027" s="47">
        <f>'[1]BoQ HSYC'!K1027</f>
        <v>36075</v>
      </c>
      <c r="M1027" s="47">
        <f>'[1]BoQ HSYC'!L1027</f>
        <v>102435</v>
      </c>
      <c r="N1027" s="183">
        <f>'[1]BoQ HSYC'!M1027</f>
        <v>23226</v>
      </c>
      <c r="O1027" s="183">
        <f>'[1]BoQ HSYC'!N1027</f>
        <v>12626.25</v>
      </c>
      <c r="P1027" s="83">
        <f>'[1]BoQ HSYC'!O1027</f>
        <v>35852.25</v>
      </c>
      <c r="Q1027" s="47">
        <f>'[1]BoQ HSYC'!P1027</f>
        <v>307305</v>
      </c>
      <c r="R1027" s="132">
        <f>'[1]BoQ HSYC'!Q1027</f>
        <v>107556.75</v>
      </c>
      <c r="S1027" s="83">
        <f>'[1]BoQ HSYC'!R1027</f>
        <v>414861.75</v>
      </c>
      <c r="T1027" s="48">
        <f>'[1]BoQ HSYC'!S1027</f>
        <v>0</v>
      </c>
      <c r="U1027" s="132">
        <f>'[1]BoQ HSYC'!T1027</f>
        <v>0</v>
      </c>
      <c r="V1027" s="132" t="str">
        <f>'[1]BoQ HSYC'!U1027</f>
        <v>BĐG Q2/2026</v>
      </c>
      <c r="W1027" s="132" t="str">
        <f>'[1]BoQ HSYC'!V1027</f>
        <v>BĐG Q2/2026</v>
      </c>
      <c r="X1027" s="44" t="str">
        <f>'[1]BoQ HSYC'!W1027</f>
        <v>ME</v>
      </c>
      <c r="Y1027" s="44"/>
      <c r="Z1027" s="44"/>
      <c r="AA1027" s="44"/>
      <c r="AB1027" s="2">
        <v>201774.12387961123</v>
      </c>
      <c r="AC1027" s="2">
        <v>605322.37163883366</v>
      </c>
      <c r="AD1027" s="2">
        <f>+M1027</f>
        <v>102435</v>
      </c>
      <c r="AE1027" s="2">
        <f>+AD1027*14%</f>
        <v>14340.900000000001</v>
      </c>
      <c r="AF1027" s="155">
        <f>+AD1027*35%</f>
        <v>35852.25</v>
      </c>
      <c r="AG1027" s="2">
        <f>+AD1027*F1027</f>
        <v>307305</v>
      </c>
      <c r="AH1027" s="2">
        <f>+AE1027*F1027</f>
        <v>43022.700000000004</v>
      </c>
      <c r="AI1027" s="2">
        <f>+AF1027*F1027</f>
        <v>107556.75</v>
      </c>
      <c r="AJ1027" s="2">
        <f>SUM(AG1027:AI1027)</f>
        <v>457884.45</v>
      </c>
      <c r="AK1027" s="2">
        <f>+AD1027*G1027</f>
        <v>307305</v>
      </c>
      <c r="AL1027" s="2">
        <f>+AE1027*G1027</f>
        <v>43022.700000000004</v>
      </c>
      <c r="AM1027" s="2">
        <f>+AF1027*G1027</f>
        <v>107556.75</v>
      </c>
      <c r="AN1027" s="155">
        <f>SUM(AK1027:AM1027)</f>
        <v>457884.45</v>
      </c>
      <c r="AQ1027" s="145" t="s">
        <v>525</v>
      </c>
      <c r="AU1027" s="8"/>
      <c r="AV1027" s="8"/>
      <c r="AW1027" s="2">
        <f>'[2]BoQ HSYC-Đạt'!AT1027</f>
        <v>104483.7</v>
      </c>
      <c r="AX1027" s="8">
        <f>F1027*AW1027</f>
        <v>313451.09999999998</v>
      </c>
      <c r="AY1027" s="8">
        <f>IF(AQ1027="CT",7%,5%)*AX1027</f>
        <v>21941.577000000001</v>
      </c>
      <c r="AZ1027" s="8">
        <f>AX1027*2%</f>
        <v>6269.0219999999999</v>
      </c>
      <c r="BA1027" s="8">
        <f>IF(BB1027&gt;0,0,AX1027*5%)</f>
        <v>15672.555</v>
      </c>
      <c r="BB1027" s="8"/>
      <c r="BC1027" s="8">
        <f>+AX1027+AY1027+AZ1027+BA1027+BB1027</f>
        <v>357334.25399999996</v>
      </c>
      <c r="BD1027" s="8">
        <f>AX1027-AT1027</f>
        <v>313451.09999999998</v>
      </c>
      <c r="BE1027" s="2"/>
      <c r="BH1027" s="2"/>
    </row>
    <row r="1028" spans="2:60" ht="17" hidden="1" outlineLevel="1" x14ac:dyDescent="0.2">
      <c r="B1028" s="82">
        <v>49</v>
      </c>
      <c r="C1028" s="144" t="s">
        <v>584</v>
      </c>
      <c r="D1028" s="144"/>
      <c r="E1028" s="82" t="s">
        <v>85</v>
      </c>
      <c r="F1028" s="143">
        <v>5</v>
      </c>
      <c r="G1028" s="142">
        <f>'[1]BoQ HSYC'!F1028</f>
        <v>5</v>
      </c>
      <c r="H1028" s="185">
        <f>'[1]BoQ HSYC'!G1028</f>
        <v>0</v>
      </c>
      <c r="I1028" s="185">
        <f>'[1]BoQ HSYC'!H1028</f>
        <v>0</v>
      </c>
      <c r="J1028" s="185">
        <f>'[1]BoQ HSYC'!I1028</f>
        <v>0</v>
      </c>
      <c r="K1028" s="48">
        <f>'[1]BoQ HSYC'!J1028</f>
        <v>35699.999999999993</v>
      </c>
      <c r="L1028" s="47">
        <f>'[1]BoQ HSYC'!K1028</f>
        <v>33924</v>
      </c>
      <c r="M1028" s="47">
        <f>'[1]BoQ HSYC'!L1028</f>
        <v>69624</v>
      </c>
      <c r="N1028" s="183">
        <f>'[1]BoQ HSYC'!M1028</f>
        <v>12494.999999999996</v>
      </c>
      <c r="O1028" s="183">
        <f>'[1]BoQ HSYC'!N1028</f>
        <v>11873.4</v>
      </c>
      <c r="P1028" s="83">
        <f>'[1]BoQ HSYC'!O1028</f>
        <v>24368.399999999994</v>
      </c>
      <c r="Q1028" s="47">
        <f>'[1]BoQ HSYC'!P1028</f>
        <v>348120</v>
      </c>
      <c r="R1028" s="132">
        <f>'[1]BoQ HSYC'!Q1028</f>
        <v>121841.99999999997</v>
      </c>
      <c r="S1028" s="83">
        <f>'[1]BoQ HSYC'!R1028</f>
        <v>469962</v>
      </c>
      <c r="T1028" s="48">
        <f>'[1]BoQ HSYC'!S1028</f>
        <v>0</v>
      </c>
      <c r="U1028" s="132">
        <f>'[1]BoQ HSYC'!T1028</f>
        <v>0</v>
      </c>
      <c r="V1028" s="132" t="str">
        <f>'[1]BoQ HSYC'!U1028</f>
        <v>BĐG Q2/2026</v>
      </c>
      <c r="W1028" s="132" t="str">
        <f>'[1]BoQ HSYC'!V1028</f>
        <v>BĐG Q2/2026</v>
      </c>
      <c r="X1028" s="44" t="str">
        <f>'[1]BoQ HSYC'!W1028</f>
        <v>ME</v>
      </c>
      <c r="Y1028" s="44"/>
      <c r="Z1028" s="44"/>
      <c r="AA1028" s="44"/>
      <c r="AB1028" s="2">
        <v>138350.21964225001</v>
      </c>
      <c r="AC1028" s="2">
        <v>691751.09821125004</v>
      </c>
      <c r="AD1028" s="2">
        <f>+M1028</f>
        <v>69624</v>
      </c>
      <c r="AE1028" s="2">
        <f>+AD1028*14%</f>
        <v>9747.36</v>
      </c>
      <c r="AF1028" s="155">
        <f>+AD1028*35%</f>
        <v>24368.399999999998</v>
      </c>
      <c r="AG1028" s="2">
        <f>+AD1028*F1028</f>
        <v>348120</v>
      </c>
      <c r="AH1028" s="2">
        <f>+AE1028*F1028</f>
        <v>48736.800000000003</v>
      </c>
      <c r="AI1028" s="2">
        <f>+AF1028*F1028</f>
        <v>121841.99999999999</v>
      </c>
      <c r="AJ1028" s="2">
        <f>SUM(AG1028:AI1028)</f>
        <v>518698.8</v>
      </c>
      <c r="AK1028" s="2">
        <f>+AD1028*G1028</f>
        <v>348120</v>
      </c>
      <c r="AL1028" s="2">
        <f>+AE1028*G1028</f>
        <v>48736.800000000003</v>
      </c>
      <c r="AM1028" s="2">
        <f>+AF1028*G1028</f>
        <v>121841.99999999999</v>
      </c>
      <c r="AN1028" s="155">
        <f>SUM(AK1028:AM1028)</f>
        <v>518698.8</v>
      </c>
      <c r="AQ1028" s="145" t="s">
        <v>525</v>
      </c>
      <c r="AU1028" s="8"/>
      <c r="AV1028" s="8"/>
      <c r="AW1028" s="2">
        <f>'[2]BoQ HSYC-Đạt'!AT1028</f>
        <v>71016.479999999996</v>
      </c>
      <c r="AX1028" s="8">
        <f>F1028*AW1028</f>
        <v>355082.39999999997</v>
      </c>
      <c r="AY1028" s="8">
        <f>IF(AQ1028="CT",7%,5%)*AX1028</f>
        <v>24855.768</v>
      </c>
      <c r="AZ1028" s="8">
        <f>AX1028*2%</f>
        <v>7101.6479999999992</v>
      </c>
      <c r="BA1028" s="8">
        <f>IF(BB1028&gt;0,0,AX1028*5%)</f>
        <v>17754.12</v>
      </c>
      <c r="BB1028" s="8"/>
      <c r="BC1028" s="8">
        <f>+AX1028+AY1028+AZ1028+BA1028+BB1028</f>
        <v>404793.93599999993</v>
      </c>
      <c r="BD1028" s="8">
        <f>AX1028-AT1028</f>
        <v>355082.39999999997</v>
      </c>
      <c r="BE1028" s="2"/>
      <c r="BH1028" s="2"/>
    </row>
    <row r="1029" spans="2:60" ht="17" hidden="1" outlineLevel="1" x14ac:dyDescent="0.2">
      <c r="B1029" s="82">
        <v>50</v>
      </c>
      <c r="C1029" s="144" t="s">
        <v>583</v>
      </c>
      <c r="D1029" s="144"/>
      <c r="E1029" s="82" t="s">
        <v>85</v>
      </c>
      <c r="F1029" s="143">
        <v>4</v>
      </c>
      <c r="G1029" s="142">
        <f>'[1]BoQ HSYC'!F1029</f>
        <v>4</v>
      </c>
      <c r="H1029" s="185">
        <f>'[1]BoQ HSYC'!G1029</f>
        <v>0</v>
      </c>
      <c r="I1029" s="185">
        <f>'[1]BoQ HSYC'!H1029</f>
        <v>0</v>
      </c>
      <c r="J1029" s="185">
        <f>'[1]BoQ HSYC'!I1029</f>
        <v>0</v>
      </c>
      <c r="K1029" s="48">
        <f>'[1]BoQ HSYC'!J1029</f>
        <v>13440</v>
      </c>
      <c r="L1029" s="47">
        <f>'[1]BoQ HSYC'!K1029</f>
        <v>31776</v>
      </c>
      <c r="M1029" s="47">
        <f>'[1]BoQ HSYC'!L1029</f>
        <v>45216</v>
      </c>
      <c r="N1029" s="183">
        <f>'[1]BoQ HSYC'!M1029</f>
        <v>4704</v>
      </c>
      <c r="O1029" s="183">
        <f>'[1]BoQ HSYC'!N1029</f>
        <v>11121.599999999999</v>
      </c>
      <c r="P1029" s="83">
        <f>'[1]BoQ HSYC'!O1029</f>
        <v>15825.599999999999</v>
      </c>
      <c r="Q1029" s="47">
        <f>'[1]BoQ HSYC'!P1029</f>
        <v>180864</v>
      </c>
      <c r="R1029" s="132">
        <f>'[1]BoQ HSYC'!Q1029</f>
        <v>63302.399999999994</v>
      </c>
      <c r="S1029" s="83">
        <f>'[1]BoQ HSYC'!R1029</f>
        <v>244166.39999999999</v>
      </c>
      <c r="T1029" s="48">
        <f>'[1]BoQ HSYC'!S1029</f>
        <v>0</v>
      </c>
      <c r="U1029" s="132">
        <f>'[1]BoQ HSYC'!T1029</f>
        <v>0</v>
      </c>
      <c r="V1029" s="132" t="str">
        <f>'[1]BoQ HSYC'!U1029</f>
        <v>BĐG Q2/2026</v>
      </c>
      <c r="W1029" s="132" t="str">
        <f>'[1]BoQ HSYC'!V1029</f>
        <v>BĐG Q2/2026</v>
      </c>
      <c r="X1029" s="44" t="str">
        <f>'[1]BoQ HSYC'!W1029</f>
        <v>ME</v>
      </c>
      <c r="Y1029" s="44"/>
      <c r="Z1029" s="44"/>
      <c r="AA1029" s="44"/>
      <c r="AB1029" s="2">
        <v>93084.939083243269</v>
      </c>
      <c r="AC1029" s="2">
        <v>372339.75633297308</v>
      </c>
      <c r="AD1029" s="2">
        <f>+M1029</f>
        <v>45216</v>
      </c>
      <c r="AE1029" s="2">
        <f>+AD1029*14%</f>
        <v>6330.2400000000007</v>
      </c>
      <c r="AF1029" s="155">
        <f>+AD1029*35%</f>
        <v>15825.599999999999</v>
      </c>
      <c r="AG1029" s="2">
        <f>+AD1029*F1029</f>
        <v>180864</v>
      </c>
      <c r="AH1029" s="2">
        <f>+AE1029*F1029</f>
        <v>25320.960000000003</v>
      </c>
      <c r="AI1029" s="2">
        <f>+AF1029*F1029</f>
        <v>63302.399999999994</v>
      </c>
      <c r="AJ1029" s="2">
        <f>SUM(AG1029:AI1029)</f>
        <v>269487.35999999999</v>
      </c>
      <c r="AK1029" s="2">
        <f>+AD1029*G1029</f>
        <v>180864</v>
      </c>
      <c r="AL1029" s="2">
        <f>+AE1029*G1029</f>
        <v>25320.960000000003</v>
      </c>
      <c r="AM1029" s="2">
        <f>+AF1029*G1029</f>
        <v>63302.399999999994</v>
      </c>
      <c r="AN1029" s="155">
        <f>SUM(AK1029:AM1029)</f>
        <v>269487.35999999999</v>
      </c>
      <c r="AQ1029" s="145" t="s">
        <v>525</v>
      </c>
      <c r="AU1029" s="8"/>
      <c r="AV1029" s="8"/>
      <c r="AW1029" s="2">
        <f>'[2]BoQ HSYC-Đạt'!AT1029</f>
        <v>46120.32</v>
      </c>
      <c r="AX1029" s="8">
        <f>F1029*AW1029</f>
        <v>184481.28</v>
      </c>
      <c r="AY1029" s="8">
        <f>IF(AQ1029="CT",7%,5%)*AX1029</f>
        <v>12913.689600000002</v>
      </c>
      <c r="AZ1029" s="8">
        <f>AX1029*2%</f>
        <v>3689.6255999999998</v>
      </c>
      <c r="BA1029" s="8">
        <f>IF(BB1029&gt;0,0,AX1029*5%)</f>
        <v>9224.0640000000003</v>
      </c>
      <c r="BB1029" s="8"/>
      <c r="BC1029" s="8">
        <f>+AX1029+AY1029+AZ1029+BA1029+BB1029</f>
        <v>210308.65920000002</v>
      </c>
      <c r="BD1029" s="8">
        <f>AX1029-AT1029</f>
        <v>184481.28</v>
      </c>
      <c r="BE1029" s="2"/>
      <c r="BH1029" s="2"/>
    </row>
    <row r="1030" spans="2:60" ht="17" hidden="1" outlineLevel="1" x14ac:dyDescent="0.2">
      <c r="B1030" s="82">
        <v>51</v>
      </c>
      <c r="C1030" s="144" t="s">
        <v>582</v>
      </c>
      <c r="D1030" s="144"/>
      <c r="E1030" s="82" t="s">
        <v>85</v>
      </c>
      <c r="F1030" s="143">
        <v>93</v>
      </c>
      <c r="G1030" s="142">
        <f>'[1]BoQ HSYC'!F1030</f>
        <v>93</v>
      </c>
      <c r="H1030" s="185">
        <f>'[1]BoQ HSYC'!G1030</f>
        <v>0</v>
      </c>
      <c r="I1030" s="185">
        <f>'[1]BoQ HSYC'!H1030</f>
        <v>0</v>
      </c>
      <c r="J1030" s="185">
        <f>'[1]BoQ HSYC'!I1030</f>
        <v>0</v>
      </c>
      <c r="K1030" s="48">
        <f>'[1]BoQ HSYC'!J1030</f>
        <v>8651.9999999999982</v>
      </c>
      <c r="L1030" s="47">
        <f>'[1]BoQ HSYC'!K1030</f>
        <v>30691.5</v>
      </c>
      <c r="M1030" s="47">
        <f>'[1]BoQ HSYC'!L1030</f>
        <v>39343.5</v>
      </c>
      <c r="N1030" s="183">
        <f>'[1]BoQ HSYC'!M1030</f>
        <v>3028.1999999999994</v>
      </c>
      <c r="O1030" s="183">
        <f>'[1]BoQ HSYC'!N1030</f>
        <v>10742.025</v>
      </c>
      <c r="P1030" s="83">
        <f>'[1]BoQ HSYC'!O1030</f>
        <v>13770.224999999999</v>
      </c>
      <c r="Q1030" s="47">
        <f>'[1]BoQ HSYC'!P1030</f>
        <v>3658945.5</v>
      </c>
      <c r="R1030" s="132">
        <f>'[1]BoQ HSYC'!Q1030</f>
        <v>1280630.9249999998</v>
      </c>
      <c r="S1030" s="83">
        <f>'[1]BoQ HSYC'!R1030</f>
        <v>4939576.4249999998</v>
      </c>
      <c r="T1030" s="48">
        <f>'[1]BoQ HSYC'!S1030</f>
        <v>0</v>
      </c>
      <c r="U1030" s="132">
        <f>'[1]BoQ HSYC'!T1030</f>
        <v>0</v>
      </c>
      <c r="V1030" s="132" t="str">
        <f>'[1]BoQ HSYC'!U1030</f>
        <v>BĐG Q2/2026</v>
      </c>
      <c r="W1030" s="132" t="str">
        <f>'[1]BoQ HSYC'!V1030</f>
        <v>BĐG Q2/2026</v>
      </c>
      <c r="X1030" s="44" t="str">
        <f>'[1]BoQ HSYC'!W1030</f>
        <v>ME</v>
      </c>
      <c r="Y1030" s="44"/>
      <c r="Z1030" s="44"/>
      <c r="AA1030" s="44"/>
      <c r="AB1030" s="2">
        <v>65139.111051530985</v>
      </c>
      <c r="AC1030" s="2">
        <v>6057937.3277923819</v>
      </c>
      <c r="AD1030" s="2">
        <f>+M1030</f>
        <v>39343.5</v>
      </c>
      <c r="AE1030" s="2">
        <f>+AD1030*14%</f>
        <v>5508.09</v>
      </c>
      <c r="AF1030" s="155">
        <f>+AD1030*35%</f>
        <v>13770.224999999999</v>
      </c>
      <c r="AG1030" s="2">
        <f>+AD1030*F1030</f>
        <v>3658945.5</v>
      </c>
      <c r="AH1030" s="2">
        <f>+AE1030*F1030</f>
        <v>512252.37</v>
      </c>
      <c r="AI1030" s="2">
        <f>+AF1030*F1030</f>
        <v>1280630.9249999998</v>
      </c>
      <c r="AJ1030" s="2">
        <f>SUM(AG1030:AI1030)</f>
        <v>5451828.7949999999</v>
      </c>
      <c r="AK1030" s="2">
        <f>+AD1030*G1030</f>
        <v>3658945.5</v>
      </c>
      <c r="AL1030" s="2">
        <f>+AE1030*G1030</f>
        <v>512252.37</v>
      </c>
      <c r="AM1030" s="2">
        <f>+AF1030*G1030</f>
        <v>1280630.9249999998</v>
      </c>
      <c r="AN1030" s="155">
        <f>SUM(AK1030:AM1030)</f>
        <v>5451828.7949999999</v>
      </c>
      <c r="AQ1030" s="145" t="s">
        <v>525</v>
      </c>
      <c r="AU1030" s="8"/>
      <c r="AV1030" s="8"/>
      <c r="AW1030" s="2">
        <f>'[2]BoQ HSYC-Đạt'!AT1030</f>
        <v>40130.370000000003</v>
      </c>
      <c r="AX1030" s="8">
        <f>F1030*AW1030</f>
        <v>3732124.41</v>
      </c>
      <c r="AY1030" s="8">
        <f>IF(AQ1030="CT",7%,5%)*AX1030</f>
        <v>261248.70870000005</v>
      </c>
      <c r="AZ1030" s="8">
        <f>AX1030*2%</f>
        <v>74642.488200000007</v>
      </c>
      <c r="BA1030" s="8">
        <f>IF(BB1030&gt;0,0,AX1030*5%)</f>
        <v>186606.22050000002</v>
      </c>
      <c r="BB1030" s="8"/>
      <c r="BC1030" s="8">
        <f>+AX1030+AY1030+AZ1030+BA1030+BB1030</f>
        <v>4254621.8273999998</v>
      </c>
      <c r="BD1030" s="8">
        <f>AX1030-AT1030</f>
        <v>3732124.41</v>
      </c>
      <c r="BE1030" s="2"/>
      <c r="BH1030" s="2"/>
    </row>
    <row r="1031" spans="2:60" ht="17" hidden="1" outlineLevel="1" x14ac:dyDescent="0.2">
      <c r="B1031" s="82">
        <v>52</v>
      </c>
      <c r="C1031" s="144" t="s">
        <v>581</v>
      </c>
      <c r="D1031" s="144"/>
      <c r="E1031" s="82" t="s">
        <v>85</v>
      </c>
      <c r="F1031" s="143">
        <v>178</v>
      </c>
      <c r="G1031" s="142">
        <f>'[1]BoQ HSYC'!F1031</f>
        <v>178</v>
      </c>
      <c r="H1031" s="185">
        <f>'[1]BoQ HSYC'!G1031</f>
        <v>0</v>
      </c>
      <c r="I1031" s="185">
        <f>'[1]BoQ HSYC'!H1031</f>
        <v>0</v>
      </c>
      <c r="J1031" s="185">
        <f>'[1]BoQ HSYC'!I1031</f>
        <v>0</v>
      </c>
      <c r="K1031" s="48">
        <f>'[1]BoQ HSYC'!J1031</f>
        <v>5250</v>
      </c>
      <c r="L1031" s="47">
        <f>'[1]BoQ HSYC'!K1031</f>
        <v>29625</v>
      </c>
      <c r="M1031" s="47">
        <f>'[1]BoQ HSYC'!L1031</f>
        <v>34875</v>
      </c>
      <c r="N1031" s="183">
        <f>'[1]BoQ HSYC'!M1031</f>
        <v>1837.4999999999998</v>
      </c>
      <c r="O1031" s="183">
        <f>'[1]BoQ HSYC'!N1031</f>
        <v>10368.75</v>
      </c>
      <c r="P1031" s="83">
        <f>'[1]BoQ HSYC'!O1031</f>
        <v>12206.25</v>
      </c>
      <c r="Q1031" s="47">
        <f>'[1]BoQ HSYC'!P1031</f>
        <v>6207750</v>
      </c>
      <c r="R1031" s="132">
        <f>'[1]BoQ HSYC'!Q1031</f>
        <v>2172712.5</v>
      </c>
      <c r="S1031" s="83">
        <f>'[1]BoQ HSYC'!R1031</f>
        <v>8380462.5</v>
      </c>
      <c r="T1031" s="48">
        <f>'[1]BoQ HSYC'!S1031</f>
        <v>0</v>
      </c>
      <c r="U1031" s="132">
        <f>'[1]BoQ HSYC'!T1031</f>
        <v>0</v>
      </c>
      <c r="V1031" s="132" t="str">
        <f>'[1]BoQ HSYC'!U1031</f>
        <v>BĐG Q2/2026</v>
      </c>
      <c r="W1031" s="132" t="str">
        <f>'[1]BoQ HSYC'!V1031</f>
        <v>BĐG Q2/2026</v>
      </c>
      <c r="X1031" s="44" t="str">
        <f>'[1]BoQ HSYC'!W1031</f>
        <v>ME</v>
      </c>
      <c r="Y1031" s="44"/>
      <c r="Z1031" s="44"/>
      <c r="AA1031" s="44"/>
      <c r="AB1031" s="2">
        <v>53793.511904549996</v>
      </c>
      <c r="AC1031" s="2">
        <v>9575245.119009899</v>
      </c>
      <c r="AD1031" s="2">
        <f>+M1031</f>
        <v>34875</v>
      </c>
      <c r="AE1031" s="2">
        <f>+AD1031*14%</f>
        <v>4882.5000000000009</v>
      </c>
      <c r="AF1031" s="155">
        <f>+AD1031*35%</f>
        <v>12206.25</v>
      </c>
      <c r="AG1031" s="2">
        <f>+AD1031*F1031</f>
        <v>6207750</v>
      </c>
      <c r="AH1031" s="2">
        <f>+AE1031*F1031</f>
        <v>869085.00000000012</v>
      </c>
      <c r="AI1031" s="2">
        <f>+AF1031*F1031</f>
        <v>2172712.5</v>
      </c>
      <c r="AJ1031" s="2">
        <f>SUM(AG1031:AI1031)</f>
        <v>9249547.5</v>
      </c>
      <c r="AK1031" s="2">
        <f>+AD1031*G1031</f>
        <v>6207750</v>
      </c>
      <c r="AL1031" s="2">
        <f>+AE1031*G1031</f>
        <v>869085.00000000012</v>
      </c>
      <c r="AM1031" s="2">
        <f>+AF1031*G1031</f>
        <v>2172712.5</v>
      </c>
      <c r="AN1031" s="155">
        <f>SUM(AK1031:AM1031)</f>
        <v>9249547.5</v>
      </c>
      <c r="AQ1031" s="145" t="s">
        <v>525</v>
      </c>
      <c r="AU1031" s="8"/>
      <c r="AV1031" s="8"/>
      <c r="AW1031" s="2">
        <f>'[2]BoQ HSYC-Đạt'!AT1031</f>
        <v>35572.5</v>
      </c>
      <c r="AX1031" s="8">
        <f>F1031*AW1031</f>
        <v>6331905</v>
      </c>
      <c r="AY1031" s="8">
        <f>IF(AQ1031="CT",7%,5%)*AX1031</f>
        <v>443233.35000000003</v>
      </c>
      <c r="AZ1031" s="8">
        <f>AX1031*2%</f>
        <v>126638.1</v>
      </c>
      <c r="BA1031" s="8">
        <f>IF(BB1031&gt;0,0,AX1031*5%)</f>
        <v>316595.25</v>
      </c>
      <c r="BB1031" s="8"/>
      <c r="BC1031" s="8">
        <f>+AX1031+AY1031+AZ1031+BA1031+BB1031</f>
        <v>7218371.6999999993</v>
      </c>
      <c r="BD1031" s="8">
        <f>AX1031-AT1031</f>
        <v>6331905</v>
      </c>
      <c r="BE1031" s="2"/>
      <c r="BH1031" s="2"/>
    </row>
    <row r="1032" spans="2:60" ht="17" hidden="1" outlineLevel="1" x14ac:dyDescent="0.2">
      <c r="B1032" s="82">
        <v>53</v>
      </c>
      <c r="C1032" s="144" t="s">
        <v>1171</v>
      </c>
      <c r="D1032" s="144"/>
      <c r="E1032" s="82" t="s">
        <v>85</v>
      </c>
      <c r="F1032" s="143">
        <v>4</v>
      </c>
      <c r="G1032" s="142">
        <f>'[1]BoQ HSYC'!F1032</f>
        <v>4</v>
      </c>
      <c r="H1032" s="185">
        <f>'[1]BoQ HSYC'!G1032</f>
        <v>0</v>
      </c>
      <c r="I1032" s="185">
        <f>'[1]BoQ HSYC'!H1032</f>
        <v>0</v>
      </c>
      <c r="J1032" s="185">
        <f>'[1]BoQ HSYC'!I1032</f>
        <v>0</v>
      </c>
      <c r="K1032" s="48">
        <f>'[1]BoQ HSYC'!J1032</f>
        <v>60060</v>
      </c>
      <c r="L1032" s="47">
        <f>'[1]BoQ HSYC'!K1032</f>
        <v>29464</v>
      </c>
      <c r="M1032" s="47">
        <f>'[1]BoQ HSYC'!L1032</f>
        <v>89524</v>
      </c>
      <c r="N1032" s="183">
        <f>'[1]BoQ HSYC'!M1032</f>
        <v>21021</v>
      </c>
      <c r="O1032" s="183">
        <f>'[1]BoQ HSYC'!N1032</f>
        <v>10312.4</v>
      </c>
      <c r="P1032" s="83">
        <f>'[1]BoQ HSYC'!O1032</f>
        <v>31333.4</v>
      </c>
      <c r="Q1032" s="47">
        <f>'[1]BoQ HSYC'!P1032</f>
        <v>358096</v>
      </c>
      <c r="R1032" s="132">
        <f>'[1]BoQ HSYC'!Q1032</f>
        <v>125333.6</v>
      </c>
      <c r="S1032" s="83">
        <f>'[1]BoQ HSYC'!R1032</f>
        <v>483429.6</v>
      </c>
      <c r="T1032" s="48">
        <f>'[1]BoQ HSYC'!S1032</f>
        <v>0</v>
      </c>
      <c r="U1032" s="132">
        <f>'[1]BoQ HSYC'!T1032</f>
        <v>0</v>
      </c>
      <c r="V1032" s="132" t="str">
        <f>'[1]BoQ HSYC'!U1032</f>
        <v>BĐG Q2/2026</v>
      </c>
      <c r="W1032" s="132" t="str">
        <f>'[1]BoQ HSYC'!V1032</f>
        <v>BĐG Q2/2026</v>
      </c>
      <c r="X1032" s="44" t="str">
        <f>'[1]BoQ HSYC'!W1032</f>
        <v>ME</v>
      </c>
      <c r="Y1032" s="44"/>
      <c r="Z1032" s="44"/>
      <c r="AA1032" s="44"/>
      <c r="AB1032" s="2">
        <v>186603.88799688904</v>
      </c>
      <c r="AC1032" s="2">
        <v>746415.55198755616</v>
      </c>
      <c r="AD1032" s="2">
        <f>+M1032</f>
        <v>89524</v>
      </c>
      <c r="AE1032" s="2">
        <f>+AD1032*14%</f>
        <v>12533.36</v>
      </c>
      <c r="AF1032" s="155">
        <f>+AD1032*35%</f>
        <v>31333.399999999998</v>
      </c>
      <c r="AG1032" s="2">
        <f>+AD1032*F1032</f>
        <v>358096</v>
      </c>
      <c r="AH1032" s="2">
        <f>+AE1032*F1032</f>
        <v>50133.440000000002</v>
      </c>
      <c r="AI1032" s="2">
        <f>+AF1032*F1032</f>
        <v>125333.59999999999</v>
      </c>
      <c r="AJ1032" s="2">
        <f>SUM(AG1032:AI1032)</f>
        <v>533563.04</v>
      </c>
      <c r="AK1032" s="2">
        <f>+AD1032*G1032</f>
        <v>358096</v>
      </c>
      <c r="AL1032" s="2">
        <f>+AE1032*G1032</f>
        <v>50133.440000000002</v>
      </c>
      <c r="AM1032" s="2">
        <f>+AF1032*G1032</f>
        <v>125333.59999999999</v>
      </c>
      <c r="AN1032" s="155">
        <f>SUM(AK1032:AM1032)</f>
        <v>533563.04</v>
      </c>
      <c r="AQ1032" s="145" t="s">
        <v>525</v>
      </c>
      <c r="AU1032" s="8"/>
      <c r="AV1032" s="8"/>
      <c r="AW1032" s="2">
        <f>'[2]BoQ HSYC-Đạt'!AT1032</f>
        <v>91314.48</v>
      </c>
      <c r="AX1032" s="8">
        <f>F1032*AW1032</f>
        <v>365257.92</v>
      </c>
      <c r="AY1032" s="8">
        <f>IF(AQ1032="CT",7%,5%)*AX1032</f>
        <v>25568.054400000001</v>
      </c>
      <c r="AZ1032" s="8">
        <f>AX1032*2%</f>
        <v>7305.1584000000003</v>
      </c>
      <c r="BA1032" s="8">
        <f>IF(BB1032&gt;0,0,AX1032*5%)</f>
        <v>18262.896000000001</v>
      </c>
      <c r="BB1032" s="8"/>
      <c r="BC1032" s="8">
        <f>+AX1032+AY1032+AZ1032+BA1032+BB1032</f>
        <v>416394.02880000003</v>
      </c>
      <c r="BD1032" s="8">
        <f>AX1032-AT1032</f>
        <v>365257.92</v>
      </c>
      <c r="BE1032" s="2"/>
      <c r="BH1032" s="2"/>
    </row>
    <row r="1033" spans="2:60" ht="17" hidden="1" outlineLevel="1" x14ac:dyDescent="0.2">
      <c r="B1033" s="82">
        <v>54</v>
      </c>
      <c r="C1033" s="144" t="s">
        <v>1170</v>
      </c>
      <c r="D1033" s="144"/>
      <c r="E1033" s="82" t="s">
        <v>85</v>
      </c>
      <c r="F1033" s="143">
        <v>11</v>
      </c>
      <c r="G1033" s="142">
        <f>'[1]BoQ HSYC'!F1033</f>
        <v>11</v>
      </c>
      <c r="H1033" s="185">
        <f>'[1]BoQ HSYC'!G1033</f>
        <v>0</v>
      </c>
      <c r="I1033" s="185">
        <f>'[1]BoQ HSYC'!H1033</f>
        <v>0</v>
      </c>
      <c r="J1033" s="185">
        <f>'[1]BoQ HSYC'!I1033</f>
        <v>0</v>
      </c>
      <c r="K1033" s="48">
        <f>'[1]BoQ HSYC'!J1033</f>
        <v>34020</v>
      </c>
      <c r="L1033" s="47">
        <f>'[1]BoQ HSYC'!K1033</f>
        <v>25484</v>
      </c>
      <c r="M1033" s="47">
        <f>'[1]BoQ HSYC'!L1033</f>
        <v>59504</v>
      </c>
      <c r="N1033" s="183">
        <f>'[1]BoQ HSYC'!M1033</f>
        <v>11907</v>
      </c>
      <c r="O1033" s="183">
        <f>'[1]BoQ HSYC'!N1033</f>
        <v>8919.4</v>
      </c>
      <c r="P1033" s="83">
        <f>'[1]BoQ HSYC'!O1033</f>
        <v>20826.400000000001</v>
      </c>
      <c r="Q1033" s="47">
        <f>'[1]BoQ HSYC'!P1033</f>
        <v>654544</v>
      </c>
      <c r="R1033" s="132">
        <f>'[1]BoQ HSYC'!Q1033</f>
        <v>229090.40000000002</v>
      </c>
      <c r="S1033" s="83">
        <f>'[1]BoQ HSYC'!R1033</f>
        <v>883634.4</v>
      </c>
      <c r="T1033" s="48">
        <f>'[1]BoQ HSYC'!S1033</f>
        <v>0</v>
      </c>
      <c r="U1033" s="132">
        <f>'[1]BoQ HSYC'!T1033</f>
        <v>0</v>
      </c>
      <c r="V1033" s="132" t="str">
        <f>'[1]BoQ HSYC'!U1033</f>
        <v>BĐG Q2/2026</v>
      </c>
      <c r="W1033" s="132" t="str">
        <f>'[1]BoQ HSYC'!V1033</f>
        <v>BĐG Q2/2026</v>
      </c>
      <c r="X1033" s="44" t="str">
        <f>'[1]BoQ HSYC'!W1033</f>
        <v>ME</v>
      </c>
      <c r="Y1033" s="44"/>
      <c r="Z1033" s="44"/>
      <c r="AA1033" s="44"/>
      <c r="AB1033" s="2">
        <v>117890.7551254455</v>
      </c>
      <c r="AC1033" s="2">
        <v>1296798.3063799005</v>
      </c>
      <c r="AD1033" s="2">
        <f>+M1033</f>
        <v>59504</v>
      </c>
      <c r="AE1033" s="2">
        <f>+AD1033*14%</f>
        <v>8330.5600000000013</v>
      </c>
      <c r="AF1033" s="155">
        <f>+AD1033*35%</f>
        <v>20826.399999999998</v>
      </c>
      <c r="AG1033" s="2">
        <f>+AD1033*F1033</f>
        <v>654544</v>
      </c>
      <c r="AH1033" s="2">
        <f>+AE1033*F1033</f>
        <v>91636.160000000018</v>
      </c>
      <c r="AI1033" s="2">
        <f>+AF1033*F1033</f>
        <v>229090.39999999997</v>
      </c>
      <c r="AJ1033" s="2">
        <f>SUM(AG1033:AI1033)</f>
        <v>975270.56</v>
      </c>
      <c r="AK1033" s="2">
        <f>+AD1033*G1033</f>
        <v>654544</v>
      </c>
      <c r="AL1033" s="2">
        <f>+AE1033*G1033</f>
        <v>91636.160000000018</v>
      </c>
      <c r="AM1033" s="2">
        <f>+AF1033*G1033</f>
        <v>229090.39999999997</v>
      </c>
      <c r="AN1033" s="155">
        <f>SUM(AK1033:AM1033)</f>
        <v>975270.56</v>
      </c>
      <c r="AQ1033" s="145" t="s">
        <v>525</v>
      </c>
      <c r="AU1033" s="8"/>
      <c r="AV1033" s="8"/>
      <c r="AW1033" s="2">
        <f>'[2]BoQ HSYC-Đạt'!AT1033</f>
        <v>60694.080000000002</v>
      </c>
      <c r="AX1033" s="8">
        <f>F1033*AW1033</f>
        <v>667634.88</v>
      </c>
      <c r="AY1033" s="8">
        <f>IF(AQ1033="CT",7%,5%)*AX1033</f>
        <v>46734.441600000006</v>
      </c>
      <c r="AZ1033" s="8">
        <f>AX1033*2%</f>
        <v>13352.6976</v>
      </c>
      <c r="BA1033" s="8">
        <f>IF(BB1033&gt;0,0,AX1033*5%)</f>
        <v>33381.743999999999</v>
      </c>
      <c r="BB1033" s="8"/>
      <c r="BC1033" s="8">
        <f>+AX1033+AY1033+AZ1033+BA1033+BB1033</f>
        <v>761103.76319999993</v>
      </c>
      <c r="BD1033" s="8">
        <f>AX1033-AT1033</f>
        <v>667634.88</v>
      </c>
      <c r="BE1033" s="2"/>
      <c r="BH1033" s="2"/>
    </row>
    <row r="1034" spans="2:60" ht="17" hidden="1" outlineLevel="1" x14ac:dyDescent="0.2">
      <c r="B1034" s="82">
        <v>55</v>
      </c>
      <c r="C1034" s="144" t="s">
        <v>579</v>
      </c>
      <c r="D1034" s="144"/>
      <c r="E1034" s="82" t="s">
        <v>85</v>
      </c>
      <c r="F1034" s="143">
        <v>11</v>
      </c>
      <c r="G1034" s="142">
        <f>'[1]BoQ HSYC'!F1034</f>
        <v>11</v>
      </c>
      <c r="H1034" s="185">
        <f>'[1]BoQ HSYC'!G1034</f>
        <v>0</v>
      </c>
      <c r="I1034" s="185">
        <f>'[1]BoQ HSYC'!H1034</f>
        <v>0</v>
      </c>
      <c r="J1034" s="185">
        <f>'[1]BoQ HSYC'!I1034</f>
        <v>0</v>
      </c>
      <c r="K1034" s="48">
        <f>'[1]BoQ HSYC'!J1034</f>
        <v>18269.999999999996</v>
      </c>
      <c r="L1034" s="47">
        <f>'[1]BoQ HSYC'!K1034</f>
        <v>24050</v>
      </c>
      <c r="M1034" s="47">
        <f>'[1]BoQ HSYC'!L1034</f>
        <v>42320</v>
      </c>
      <c r="N1034" s="183">
        <f>'[1]BoQ HSYC'!M1034</f>
        <v>6394.4999999999982</v>
      </c>
      <c r="O1034" s="183">
        <f>'[1]BoQ HSYC'!N1034</f>
        <v>8417.5</v>
      </c>
      <c r="P1034" s="83">
        <f>'[1]BoQ HSYC'!O1034</f>
        <v>14811.999999999998</v>
      </c>
      <c r="Q1034" s="47">
        <f>'[1]BoQ HSYC'!P1034</f>
        <v>465520</v>
      </c>
      <c r="R1034" s="132">
        <f>'[1]BoQ HSYC'!Q1034</f>
        <v>162931.99999999997</v>
      </c>
      <c r="S1034" s="83">
        <f>'[1]BoQ HSYC'!R1034</f>
        <v>628452</v>
      </c>
      <c r="T1034" s="48">
        <f>'[1]BoQ HSYC'!S1034</f>
        <v>0</v>
      </c>
      <c r="U1034" s="132">
        <f>'[1]BoQ HSYC'!T1034</f>
        <v>0</v>
      </c>
      <c r="V1034" s="132" t="str">
        <f>'[1]BoQ HSYC'!U1034</f>
        <v>BĐG Q2/2026</v>
      </c>
      <c r="W1034" s="132" t="str">
        <f>'[1]BoQ HSYC'!V1034</f>
        <v>BĐG Q2/2026</v>
      </c>
      <c r="X1034" s="44" t="str">
        <f>'[1]BoQ HSYC'!W1034</f>
        <v>ME</v>
      </c>
      <c r="Y1034" s="44"/>
      <c r="Z1034" s="44"/>
      <c r="AA1034" s="44"/>
      <c r="AB1034" s="2">
        <v>77557.1786455455</v>
      </c>
      <c r="AC1034" s="2">
        <v>853128.9651010005</v>
      </c>
      <c r="AD1034" s="2">
        <f>+M1034</f>
        <v>42320</v>
      </c>
      <c r="AE1034" s="2">
        <f>+AD1034*14%</f>
        <v>5924.8</v>
      </c>
      <c r="AF1034" s="155">
        <f>+AD1034*35%</f>
        <v>14811.999999999998</v>
      </c>
      <c r="AG1034" s="2">
        <f>+AD1034*F1034</f>
        <v>465520</v>
      </c>
      <c r="AH1034" s="2">
        <f>+AE1034*F1034</f>
        <v>65172.800000000003</v>
      </c>
      <c r="AI1034" s="2">
        <f>+AF1034*F1034</f>
        <v>162931.99999999997</v>
      </c>
      <c r="AJ1034" s="2">
        <f>SUM(AG1034:AI1034)</f>
        <v>693624.8</v>
      </c>
      <c r="AK1034" s="2">
        <f>+AD1034*G1034</f>
        <v>465520</v>
      </c>
      <c r="AL1034" s="2">
        <f>+AE1034*G1034</f>
        <v>65172.800000000003</v>
      </c>
      <c r="AM1034" s="2">
        <f>+AF1034*G1034</f>
        <v>162931.99999999997</v>
      </c>
      <c r="AN1034" s="155">
        <f>SUM(AK1034:AM1034)</f>
        <v>693624.8</v>
      </c>
      <c r="AQ1034" s="145" t="s">
        <v>525</v>
      </c>
      <c r="AU1034" s="8"/>
      <c r="AV1034" s="8"/>
      <c r="AW1034" s="2">
        <f>'[2]BoQ HSYC-Đạt'!AT1034</f>
        <v>43166.400000000001</v>
      </c>
      <c r="AX1034" s="8">
        <f>F1034*AW1034</f>
        <v>474830.4</v>
      </c>
      <c r="AY1034" s="8">
        <f>IF(AQ1034="CT",7%,5%)*AX1034</f>
        <v>33238.128000000004</v>
      </c>
      <c r="AZ1034" s="8">
        <f>AX1034*2%</f>
        <v>9496.6080000000002</v>
      </c>
      <c r="BA1034" s="8">
        <f>IF(BB1034&gt;0,0,AX1034*5%)</f>
        <v>23741.520000000004</v>
      </c>
      <c r="BB1034" s="8"/>
      <c r="BC1034" s="8">
        <f>+AX1034+AY1034+AZ1034+BA1034+BB1034</f>
        <v>541306.65600000008</v>
      </c>
      <c r="BD1034" s="8">
        <f>AX1034-AT1034</f>
        <v>474830.4</v>
      </c>
      <c r="BE1034" s="2"/>
      <c r="BH1034" s="2"/>
    </row>
    <row r="1035" spans="2:60" ht="17" hidden="1" outlineLevel="1" x14ac:dyDescent="0.2">
      <c r="B1035" s="82">
        <v>56</v>
      </c>
      <c r="C1035" s="144" t="s">
        <v>578</v>
      </c>
      <c r="D1035" s="144"/>
      <c r="E1035" s="82" t="s">
        <v>85</v>
      </c>
      <c r="F1035" s="143">
        <v>11</v>
      </c>
      <c r="G1035" s="142">
        <f>'[1]BoQ HSYC'!F1035</f>
        <v>11</v>
      </c>
      <c r="H1035" s="185">
        <f>'[1]BoQ HSYC'!G1035</f>
        <v>0</v>
      </c>
      <c r="I1035" s="185">
        <f>'[1]BoQ HSYC'!H1035</f>
        <v>0</v>
      </c>
      <c r="J1035" s="185">
        <f>'[1]BoQ HSYC'!I1035</f>
        <v>0</v>
      </c>
      <c r="K1035" s="48">
        <f>'[1]BoQ HSYC'!J1035</f>
        <v>9449.9999999999982</v>
      </c>
      <c r="L1035" s="47">
        <f>'[1]BoQ HSYC'!K1035</f>
        <v>22616</v>
      </c>
      <c r="M1035" s="47">
        <f>'[1]BoQ HSYC'!L1035</f>
        <v>32066</v>
      </c>
      <c r="N1035" s="183">
        <f>'[1]BoQ HSYC'!M1035</f>
        <v>3307.4999999999991</v>
      </c>
      <c r="O1035" s="183">
        <f>'[1]BoQ HSYC'!N1035</f>
        <v>7915.5999999999995</v>
      </c>
      <c r="P1035" s="83">
        <f>'[1]BoQ HSYC'!O1035</f>
        <v>11223.099999999999</v>
      </c>
      <c r="Q1035" s="47">
        <f>'[1]BoQ HSYC'!P1035</f>
        <v>352726</v>
      </c>
      <c r="R1035" s="132">
        <f>'[1]BoQ HSYC'!Q1035</f>
        <v>123454.09999999998</v>
      </c>
      <c r="S1035" s="83">
        <f>'[1]BoQ HSYC'!R1035</f>
        <v>476180.1</v>
      </c>
      <c r="T1035" s="48">
        <f>'[1]BoQ HSYC'!S1035</f>
        <v>0</v>
      </c>
      <c r="U1035" s="132">
        <f>'[1]BoQ HSYC'!T1035</f>
        <v>0</v>
      </c>
      <c r="V1035" s="132" t="str">
        <f>'[1]BoQ HSYC'!U1035</f>
        <v>BĐG Q2/2026</v>
      </c>
      <c r="W1035" s="132" t="str">
        <f>'[1]BoQ HSYC'!V1035</f>
        <v>BĐG Q2/2026</v>
      </c>
      <c r="X1035" s="44" t="str">
        <f>'[1]BoQ HSYC'!W1035</f>
        <v>ME</v>
      </c>
      <c r="Y1035" s="44"/>
      <c r="Z1035" s="44"/>
      <c r="AA1035" s="44"/>
      <c r="AB1035" s="2">
        <v>57496.241385000001</v>
      </c>
      <c r="AC1035" s="2">
        <v>632458.65523499995</v>
      </c>
      <c r="AD1035" s="2">
        <f>+M1035</f>
        <v>32066</v>
      </c>
      <c r="AE1035" s="2">
        <f>+AD1035*14%</f>
        <v>4489.2400000000007</v>
      </c>
      <c r="AF1035" s="155">
        <f>+AD1035*35%</f>
        <v>11223.099999999999</v>
      </c>
      <c r="AG1035" s="2">
        <f>+AD1035*F1035</f>
        <v>352726</v>
      </c>
      <c r="AH1035" s="2">
        <f>+AE1035*F1035</f>
        <v>49381.640000000007</v>
      </c>
      <c r="AI1035" s="2">
        <f>+AF1035*F1035</f>
        <v>123454.09999999998</v>
      </c>
      <c r="AJ1035" s="2">
        <f>SUM(AG1035:AI1035)</f>
        <v>525561.74</v>
      </c>
      <c r="AK1035" s="2">
        <f>+AD1035*G1035</f>
        <v>352726</v>
      </c>
      <c r="AL1035" s="2">
        <f>+AE1035*G1035</f>
        <v>49381.640000000007</v>
      </c>
      <c r="AM1035" s="2">
        <f>+AF1035*G1035</f>
        <v>123454.09999999998</v>
      </c>
      <c r="AN1035" s="155">
        <f>SUM(AK1035:AM1035)</f>
        <v>525561.74</v>
      </c>
      <c r="AQ1035" s="145" t="s">
        <v>525</v>
      </c>
      <c r="AU1035" s="8"/>
      <c r="AV1035" s="8"/>
      <c r="AW1035" s="2">
        <f>'[2]BoQ HSYC-Đạt'!AT1035</f>
        <v>32707.32</v>
      </c>
      <c r="AX1035" s="8">
        <f>F1035*AW1035</f>
        <v>359780.52</v>
      </c>
      <c r="AY1035" s="8">
        <f>IF(AQ1035="CT",7%,5%)*AX1035</f>
        <v>25184.636400000003</v>
      </c>
      <c r="AZ1035" s="8">
        <f>AX1035*2%</f>
        <v>7195.6104000000005</v>
      </c>
      <c r="BA1035" s="8">
        <f>IF(BB1035&gt;0,0,AX1035*5%)</f>
        <v>17989.026000000002</v>
      </c>
      <c r="BB1035" s="8"/>
      <c r="BC1035" s="8">
        <f>+AX1035+AY1035+AZ1035+BA1035+BB1035</f>
        <v>410149.79280000005</v>
      </c>
      <c r="BD1035" s="8">
        <f>AX1035-AT1035</f>
        <v>359780.52</v>
      </c>
      <c r="BE1035" s="2"/>
      <c r="BH1035" s="2"/>
    </row>
    <row r="1036" spans="2:60" ht="17" hidden="1" outlineLevel="1" x14ac:dyDescent="0.2">
      <c r="B1036" s="82">
        <v>57</v>
      </c>
      <c r="C1036" s="144" t="s">
        <v>577</v>
      </c>
      <c r="D1036" s="144"/>
      <c r="E1036" s="82" t="s">
        <v>85</v>
      </c>
      <c r="F1036" s="143">
        <v>1</v>
      </c>
      <c r="G1036" s="142">
        <f>'[1]BoQ HSYC'!F1036</f>
        <v>1</v>
      </c>
      <c r="H1036" s="185">
        <f>'[1]BoQ HSYC'!G1036</f>
        <v>0</v>
      </c>
      <c r="I1036" s="185">
        <f>'[1]BoQ HSYC'!H1036</f>
        <v>0</v>
      </c>
      <c r="J1036" s="185">
        <f>'[1]BoQ HSYC'!I1036</f>
        <v>0</v>
      </c>
      <c r="K1036" s="48">
        <f>'[1]BoQ HSYC'!J1036</f>
        <v>5250</v>
      </c>
      <c r="L1036" s="47">
        <f>'[1]BoQ HSYC'!K1036</f>
        <v>21184</v>
      </c>
      <c r="M1036" s="47">
        <f>'[1]BoQ HSYC'!L1036</f>
        <v>26434</v>
      </c>
      <c r="N1036" s="183">
        <f>'[1]BoQ HSYC'!M1036</f>
        <v>1837.4999999999998</v>
      </c>
      <c r="O1036" s="183">
        <f>'[1]BoQ HSYC'!N1036</f>
        <v>7414.4</v>
      </c>
      <c r="P1036" s="83">
        <f>'[1]BoQ HSYC'!O1036</f>
        <v>9251.9</v>
      </c>
      <c r="Q1036" s="47">
        <f>'[1]BoQ HSYC'!P1036</f>
        <v>26434</v>
      </c>
      <c r="R1036" s="132">
        <f>'[1]BoQ HSYC'!Q1036</f>
        <v>9251.9</v>
      </c>
      <c r="S1036" s="83">
        <f>'[1]BoQ HSYC'!R1036</f>
        <v>35685.9</v>
      </c>
      <c r="T1036" s="48">
        <f>'[1]BoQ HSYC'!S1036</f>
        <v>0</v>
      </c>
      <c r="U1036" s="132">
        <f>'[1]BoQ HSYC'!T1036</f>
        <v>0</v>
      </c>
      <c r="V1036" s="132" t="str">
        <f>'[1]BoQ HSYC'!U1036</f>
        <v>BĐG Q2/2026</v>
      </c>
      <c r="W1036" s="132" t="str">
        <f>'[1]BoQ HSYC'!V1036</f>
        <v>BĐG Q2/2026</v>
      </c>
      <c r="X1036" s="44" t="str">
        <f>'[1]BoQ HSYC'!W1036</f>
        <v>ME</v>
      </c>
      <c r="Y1036" s="44"/>
      <c r="Z1036" s="44"/>
      <c r="AA1036" s="44"/>
      <c r="AB1036" s="2">
        <v>41953.932032099998</v>
      </c>
      <c r="AC1036" s="2">
        <v>41953.932032099998</v>
      </c>
      <c r="AD1036" s="2">
        <f>+M1036</f>
        <v>26434</v>
      </c>
      <c r="AE1036" s="2">
        <f>+AD1036*14%</f>
        <v>3700.76</v>
      </c>
      <c r="AF1036" s="155">
        <f>+AD1036*35%</f>
        <v>9251.9</v>
      </c>
      <c r="AG1036" s="2">
        <f>+AD1036*F1036</f>
        <v>26434</v>
      </c>
      <c r="AH1036" s="2">
        <f>+AE1036*F1036</f>
        <v>3700.76</v>
      </c>
      <c r="AI1036" s="2">
        <f>+AF1036*F1036</f>
        <v>9251.9</v>
      </c>
      <c r="AJ1036" s="2">
        <f>SUM(AG1036:AI1036)</f>
        <v>39386.660000000003</v>
      </c>
      <c r="AK1036" s="2">
        <f>+AD1036*G1036</f>
        <v>26434</v>
      </c>
      <c r="AL1036" s="2">
        <f>+AE1036*G1036</f>
        <v>3700.76</v>
      </c>
      <c r="AM1036" s="2">
        <f>+AF1036*G1036</f>
        <v>9251.9</v>
      </c>
      <c r="AN1036" s="155">
        <f>SUM(AK1036:AM1036)</f>
        <v>39386.660000000003</v>
      </c>
      <c r="AQ1036" s="145" t="s">
        <v>525</v>
      </c>
      <c r="AU1036" s="8"/>
      <c r="AV1036" s="8"/>
      <c r="AW1036" s="2">
        <f>'[2]BoQ HSYC-Đạt'!AT1036</f>
        <v>26962.68</v>
      </c>
      <c r="AX1036" s="8">
        <f>F1036*AW1036</f>
        <v>26962.68</v>
      </c>
      <c r="AY1036" s="8">
        <f>IF(AQ1036="CT",7%,5%)*AX1036</f>
        <v>1887.3876000000002</v>
      </c>
      <c r="AZ1036" s="8">
        <f>AX1036*2%</f>
        <v>539.25360000000001</v>
      </c>
      <c r="BA1036" s="8">
        <f>IF(BB1036&gt;0,0,AX1036*5%)</f>
        <v>1348.134</v>
      </c>
      <c r="BB1036" s="8"/>
      <c r="BC1036" s="8">
        <f>+AX1036+AY1036+AZ1036+BA1036+BB1036</f>
        <v>30737.455200000004</v>
      </c>
      <c r="BD1036" s="8">
        <f>AX1036-AT1036</f>
        <v>26962.68</v>
      </c>
      <c r="BE1036" s="2"/>
      <c r="BH1036" s="2"/>
    </row>
    <row r="1037" spans="2:60" ht="17" hidden="1" outlineLevel="1" x14ac:dyDescent="0.2">
      <c r="B1037" s="82">
        <v>58</v>
      </c>
      <c r="C1037" s="144" t="s">
        <v>576</v>
      </c>
      <c r="D1037" s="144"/>
      <c r="E1037" s="82" t="s">
        <v>85</v>
      </c>
      <c r="F1037" s="143">
        <v>4</v>
      </c>
      <c r="G1037" s="142">
        <f>'[1]BoQ HSYC'!F1037</f>
        <v>4</v>
      </c>
      <c r="H1037" s="185">
        <f>'[1]BoQ HSYC'!G1037</f>
        <v>0</v>
      </c>
      <c r="I1037" s="185">
        <f>'[1]BoQ HSYC'!H1037</f>
        <v>0</v>
      </c>
      <c r="J1037" s="185">
        <f>'[1]BoQ HSYC'!I1037</f>
        <v>0</v>
      </c>
      <c r="K1037" s="48">
        <f>'[1]BoQ HSYC'!J1037</f>
        <v>3402</v>
      </c>
      <c r="L1037" s="47">
        <f>'[1]BoQ HSYC'!K1037</f>
        <v>20461</v>
      </c>
      <c r="M1037" s="47">
        <f>'[1]BoQ HSYC'!L1037</f>
        <v>23863</v>
      </c>
      <c r="N1037" s="183">
        <f>'[1]BoQ HSYC'!M1037</f>
        <v>1190.6999999999998</v>
      </c>
      <c r="O1037" s="183">
        <f>'[1]BoQ HSYC'!N1037</f>
        <v>7161.3499999999995</v>
      </c>
      <c r="P1037" s="83">
        <f>'[1]BoQ HSYC'!O1037</f>
        <v>8352.0499999999993</v>
      </c>
      <c r="Q1037" s="47">
        <f>'[1]BoQ HSYC'!P1037</f>
        <v>95452</v>
      </c>
      <c r="R1037" s="132">
        <f>'[1]BoQ HSYC'!Q1037</f>
        <v>33408.199999999997</v>
      </c>
      <c r="S1037" s="83">
        <f>'[1]BoQ HSYC'!R1037</f>
        <v>128860.2</v>
      </c>
      <c r="T1037" s="48">
        <f>'[1]BoQ HSYC'!S1037</f>
        <v>0</v>
      </c>
      <c r="U1037" s="132">
        <f>'[1]BoQ HSYC'!T1037</f>
        <v>0</v>
      </c>
      <c r="V1037" s="132" t="str">
        <f>'[1]BoQ HSYC'!U1037</f>
        <v>BĐG Q2/2026</v>
      </c>
      <c r="W1037" s="132" t="str">
        <f>'[1]BoQ HSYC'!V1037</f>
        <v>BĐG Q2/2026</v>
      </c>
      <c r="X1037" s="44" t="str">
        <f>'[1]BoQ HSYC'!W1037</f>
        <v>ME</v>
      </c>
      <c r="Y1037" s="44"/>
      <c r="Z1037" s="44"/>
      <c r="AA1037" s="44"/>
      <c r="AB1037" s="2">
        <v>36687.473414171247</v>
      </c>
      <c r="AC1037" s="2">
        <v>146749.89365668499</v>
      </c>
      <c r="AD1037" s="2">
        <f>+M1037</f>
        <v>23863</v>
      </c>
      <c r="AE1037" s="2">
        <f>+AD1037*14%</f>
        <v>3340.82</v>
      </c>
      <c r="AF1037" s="155">
        <f>+AD1037*35%</f>
        <v>8352.0499999999993</v>
      </c>
      <c r="AG1037" s="2">
        <f>+AD1037*F1037</f>
        <v>95452</v>
      </c>
      <c r="AH1037" s="2">
        <f>+AE1037*F1037</f>
        <v>13363.28</v>
      </c>
      <c r="AI1037" s="2">
        <f>+AF1037*F1037</f>
        <v>33408.199999999997</v>
      </c>
      <c r="AJ1037" s="2">
        <f>SUM(AG1037:AI1037)</f>
        <v>142223.47999999998</v>
      </c>
      <c r="AK1037" s="2">
        <f>+AD1037*G1037</f>
        <v>95452</v>
      </c>
      <c r="AL1037" s="2">
        <f>+AE1037*G1037</f>
        <v>13363.28</v>
      </c>
      <c r="AM1037" s="2">
        <f>+AF1037*G1037</f>
        <v>33408.199999999997</v>
      </c>
      <c r="AN1037" s="155">
        <f>SUM(AK1037:AM1037)</f>
        <v>142223.47999999998</v>
      </c>
      <c r="AQ1037" s="145" t="s">
        <v>525</v>
      </c>
      <c r="AU1037" s="8"/>
      <c r="AV1037" s="8"/>
      <c r="AW1037" s="2">
        <f>'[2]BoQ HSYC-Đạt'!AT1037</f>
        <v>24340.26</v>
      </c>
      <c r="AX1037" s="8">
        <f>F1037*AW1037</f>
        <v>97361.04</v>
      </c>
      <c r="AY1037" s="8">
        <f>IF(AQ1037="CT",7%,5%)*AX1037</f>
        <v>6815.2728000000006</v>
      </c>
      <c r="AZ1037" s="8">
        <f>AX1037*2%</f>
        <v>1947.2207999999998</v>
      </c>
      <c r="BA1037" s="8">
        <f>IF(BB1037&gt;0,0,AX1037*5%)</f>
        <v>4868.0519999999997</v>
      </c>
      <c r="BB1037" s="8"/>
      <c r="BC1037" s="8">
        <f>+AX1037+AY1037+AZ1037+BA1037+BB1037</f>
        <v>110991.58559999999</v>
      </c>
      <c r="BD1037" s="8">
        <f>AX1037-AT1037</f>
        <v>97361.04</v>
      </c>
      <c r="BE1037" s="2"/>
      <c r="BH1037" s="2"/>
    </row>
    <row r="1038" spans="2:60" ht="17" hidden="1" outlineLevel="1" x14ac:dyDescent="0.2">
      <c r="B1038" s="82">
        <v>59</v>
      </c>
      <c r="C1038" s="144" t="s">
        <v>575</v>
      </c>
      <c r="D1038" s="144"/>
      <c r="E1038" s="82" t="s">
        <v>85</v>
      </c>
      <c r="F1038" s="143">
        <v>93</v>
      </c>
      <c r="G1038" s="142">
        <f>'[1]BoQ HSYC'!F1038</f>
        <v>93</v>
      </c>
      <c r="H1038" s="185">
        <f>'[1]BoQ HSYC'!G1038</f>
        <v>0</v>
      </c>
      <c r="I1038" s="185">
        <f>'[1]BoQ HSYC'!H1038</f>
        <v>0</v>
      </c>
      <c r="J1038" s="185">
        <f>'[1]BoQ HSYC'!I1038</f>
        <v>0</v>
      </c>
      <c r="K1038" s="48">
        <f>'[1]BoQ HSYC'!J1038</f>
        <v>2393.9999999999995</v>
      </c>
      <c r="L1038" s="47">
        <f>'[1]BoQ HSYC'!K1038</f>
        <v>19750</v>
      </c>
      <c r="M1038" s="47">
        <f>'[1]BoQ HSYC'!L1038</f>
        <v>22144</v>
      </c>
      <c r="N1038" s="183">
        <f>'[1]BoQ HSYC'!M1038</f>
        <v>837.89999999999975</v>
      </c>
      <c r="O1038" s="183">
        <f>'[1]BoQ HSYC'!N1038</f>
        <v>6912.5</v>
      </c>
      <c r="P1038" s="83">
        <f>'[1]BoQ HSYC'!O1038</f>
        <v>7750.4</v>
      </c>
      <c r="Q1038" s="47">
        <f>'[1]BoQ HSYC'!P1038</f>
        <v>2059392</v>
      </c>
      <c r="R1038" s="132">
        <f>'[1]BoQ HSYC'!Q1038</f>
        <v>720787.2</v>
      </c>
      <c r="S1038" s="83">
        <f>'[1]BoQ HSYC'!R1038</f>
        <v>2780179.2</v>
      </c>
      <c r="T1038" s="48">
        <f>'[1]BoQ HSYC'!S1038</f>
        <v>0</v>
      </c>
      <c r="U1038" s="132">
        <f>'[1]BoQ HSYC'!T1038</f>
        <v>0</v>
      </c>
      <c r="V1038" s="132" t="str">
        <f>'[1]BoQ HSYC'!U1038</f>
        <v>BĐG Q2/2026</v>
      </c>
      <c r="W1038" s="132" t="str">
        <f>'[1]BoQ HSYC'!V1038</f>
        <v>BĐG Q2/2026</v>
      </c>
      <c r="X1038" s="44" t="str">
        <f>'[1]BoQ HSYC'!W1038</f>
        <v>ME</v>
      </c>
      <c r="Y1038" s="44"/>
      <c r="Z1038" s="44"/>
      <c r="AA1038" s="44"/>
      <c r="AB1038" s="2">
        <v>33165.96904693875</v>
      </c>
      <c r="AC1038" s="2">
        <v>3084435.1213653036</v>
      </c>
      <c r="AD1038" s="2">
        <f>+M1038</f>
        <v>22144</v>
      </c>
      <c r="AE1038" s="2">
        <f>+AD1038*14%</f>
        <v>3100.1600000000003</v>
      </c>
      <c r="AF1038" s="155">
        <f>+AD1038*35%</f>
        <v>7750.4</v>
      </c>
      <c r="AG1038" s="2">
        <f>+AD1038*F1038</f>
        <v>2059392</v>
      </c>
      <c r="AH1038" s="2">
        <f>+AE1038*F1038</f>
        <v>288314.88</v>
      </c>
      <c r="AI1038" s="2">
        <f>+AF1038*F1038</f>
        <v>720787.2</v>
      </c>
      <c r="AJ1038" s="2">
        <f>SUM(AG1038:AI1038)</f>
        <v>3068494.08</v>
      </c>
      <c r="AK1038" s="2">
        <f>+AD1038*G1038</f>
        <v>2059392</v>
      </c>
      <c r="AL1038" s="2">
        <f>+AE1038*G1038</f>
        <v>288314.88</v>
      </c>
      <c r="AM1038" s="2">
        <f>+AF1038*G1038</f>
        <v>720787.2</v>
      </c>
      <c r="AN1038" s="155">
        <f>SUM(AK1038:AM1038)</f>
        <v>3068494.08</v>
      </c>
      <c r="AQ1038" s="145" t="s">
        <v>525</v>
      </c>
      <c r="AU1038" s="8"/>
      <c r="AV1038" s="8"/>
      <c r="AW1038" s="2">
        <f>'[2]BoQ HSYC-Đạt'!AT1038</f>
        <v>22586.880000000001</v>
      </c>
      <c r="AX1038" s="8">
        <f>F1038*AW1038</f>
        <v>2100579.8400000003</v>
      </c>
      <c r="AY1038" s="8">
        <f>IF(AQ1038="CT",7%,5%)*AX1038</f>
        <v>147040.58880000003</v>
      </c>
      <c r="AZ1038" s="8">
        <f>AX1038*2%</f>
        <v>42011.596800000007</v>
      </c>
      <c r="BA1038" s="8">
        <f>IF(BB1038&gt;0,0,AX1038*5%)</f>
        <v>105028.99200000003</v>
      </c>
      <c r="BB1038" s="8"/>
      <c r="BC1038" s="8">
        <f>+AX1038+AY1038+AZ1038+BA1038+BB1038</f>
        <v>2394661.0176000004</v>
      </c>
      <c r="BD1038" s="8">
        <f>AX1038-AT1038</f>
        <v>2100579.8400000003</v>
      </c>
      <c r="BE1038" s="2"/>
      <c r="BH1038" s="2"/>
    </row>
    <row r="1039" spans="2:60" ht="17" hidden="1" outlineLevel="1" x14ac:dyDescent="0.2">
      <c r="B1039" s="82">
        <v>60</v>
      </c>
      <c r="C1039" s="144" t="s">
        <v>574</v>
      </c>
      <c r="D1039" s="144"/>
      <c r="E1039" s="82" t="s">
        <v>85</v>
      </c>
      <c r="F1039" s="143">
        <v>681</v>
      </c>
      <c r="G1039" s="142">
        <f>'[1]BoQ HSYC'!F1039</f>
        <v>681</v>
      </c>
      <c r="H1039" s="185">
        <f>'[1]BoQ HSYC'!G1039</f>
        <v>0</v>
      </c>
      <c r="I1039" s="185">
        <f>'[1]BoQ HSYC'!H1039</f>
        <v>0</v>
      </c>
      <c r="J1039" s="185">
        <f>'[1]BoQ HSYC'!I1039</f>
        <v>0</v>
      </c>
      <c r="K1039" s="48">
        <f>'[1]BoQ HSYC'!J1039</f>
        <v>24108</v>
      </c>
      <c r="L1039" s="47">
        <f>'[1]BoQ HSYC'!K1039</f>
        <v>19028</v>
      </c>
      <c r="M1039" s="47">
        <f>'[1]BoQ HSYC'!L1039</f>
        <v>43136</v>
      </c>
      <c r="N1039" s="183">
        <f>'[1]BoQ HSYC'!M1039</f>
        <v>8437.7999999999993</v>
      </c>
      <c r="O1039" s="183">
        <f>'[1]BoQ HSYC'!N1039</f>
        <v>6659.7999999999993</v>
      </c>
      <c r="P1039" s="83">
        <f>'[1]BoQ HSYC'!O1039</f>
        <v>15097.599999999999</v>
      </c>
      <c r="Q1039" s="47">
        <f>'[1]BoQ HSYC'!P1039</f>
        <v>29375616</v>
      </c>
      <c r="R1039" s="132">
        <f>'[1]BoQ HSYC'!Q1039</f>
        <v>10281465.6</v>
      </c>
      <c r="S1039" s="83">
        <f>'[1]BoQ HSYC'!R1039</f>
        <v>39657081.600000001</v>
      </c>
      <c r="T1039" s="48">
        <f>'[1]BoQ HSYC'!S1039</f>
        <v>0</v>
      </c>
      <c r="U1039" s="132">
        <f>'[1]BoQ HSYC'!T1039</f>
        <v>0</v>
      </c>
      <c r="V1039" s="132" t="str">
        <f>'[1]BoQ HSYC'!U1039</f>
        <v>BĐG Q2/2026</v>
      </c>
      <c r="W1039" s="132" t="str">
        <f>'[1]BoQ HSYC'!V1039</f>
        <v>BĐG Q2/2026</v>
      </c>
      <c r="X1039" s="44" t="str">
        <f>'[1]BoQ HSYC'!W1039</f>
        <v>ME</v>
      </c>
      <c r="Y1039" s="44"/>
      <c r="Z1039" s="44"/>
      <c r="AA1039" s="44"/>
      <c r="AB1039" s="2">
        <v>72143.77307406225</v>
      </c>
      <c r="AC1039" s="2">
        <v>49129909.463436395</v>
      </c>
      <c r="AD1039" s="2">
        <f>+M1039</f>
        <v>43136</v>
      </c>
      <c r="AE1039" s="2">
        <f>+AD1039*14%</f>
        <v>6039.0400000000009</v>
      </c>
      <c r="AF1039" s="155">
        <f>+AD1039*35%</f>
        <v>15097.599999999999</v>
      </c>
      <c r="AG1039" s="2">
        <f>+AD1039*F1039</f>
        <v>29375616</v>
      </c>
      <c r="AH1039" s="2">
        <f>+AE1039*F1039</f>
        <v>4112586.2400000007</v>
      </c>
      <c r="AI1039" s="2">
        <f>+AF1039*F1039</f>
        <v>10281465.6</v>
      </c>
      <c r="AJ1039" s="2">
        <f>SUM(AG1039:AI1039)</f>
        <v>43769667.840000004</v>
      </c>
      <c r="AK1039" s="2">
        <f>+AD1039*G1039</f>
        <v>29375616</v>
      </c>
      <c r="AL1039" s="2">
        <f>+AE1039*G1039</f>
        <v>4112586.2400000007</v>
      </c>
      <c r="AM1039" s="2">
        <f>+AF1039*G1039</f>
        <v>10281465.6</v>
      </c>
      <c r="AN1039" s="155">
        <f>SUM(AK1039:AM1039)</f>
        <v>43769667.840000004</v>
      </c>
      <c r="AQ1039" s="145" t="s">
        <v>525</v>
      </c>
      <c r="AU1039" s="8"/>
      <c r="AV1039" s="8"/>
      <c r="AW1039" s="2">
        <f>'[2]BoQ HSYC-Đạt'!AT1039</f>
        <v>43998.720000000001</v>
      </c>
      <c r="AX1039" s="8">
        <f>F1039*AW1039</f>
        <v>29963128.32</v>
      </c>
      <c r="AY1039" s="8">
        <f>IF(AQ1039="CT",7%,5%)*AX1039</f>
        <v>2097418.9824000001</v>
      </c>
      <c r="AZ1039" s="8">
        <f>AX1039*2%</f>
        <v>599262.56640000001</v>
      </c>
      <c r="BA1039" s="8">
        <f>IF(BB1039&gt;0,0,AX1039*5%)</f>
        <v>1498156.4160000002</v>
      </c>
      <c r="BB1039" s="8"/>
      <c r="BC1039" s="8">
        <f>+AX1039+AY1039+AZ1039+BA1039+BB1039</f>
        <v>34157966.2848</v>
      </c>
      <c r="BD1039" s="8">
        <f>AX1039-AT1039</f>
        <v>29963128.32</v>
      </c>
      <c r="BE1039" s="2"/>
      <c r="BH1039" s="2"/>
    </row>
    <row r="1040" spans="2:60" ht="17" hidden="1" outlineLevel="1" x14ac:dyDescent="0.2">
      <c r="B1040" s="82">
        <v>61</v>
      </c>
      <c r="C1040" s="144" t="s">
        <v>1169</v>
      </c>
      <c r="D1040" s="144"/>
      <c r="E1040" s="82" t="s">
        <v>85</v>
      </c>
      <c r="F1040" s="143">
        <v>25</v>
      </c>
      <c r="G1040" s="142">
        <f>'[1]BoQ HSYC'!F1040</f>
        <v>25</v>
      </c>
      <c r="H1040" s="185">
        <f>'[1]BoQ HSYC'!G1040</f>
        <v>0</v>
      </c>
      <c r="I1040" s="185">
        <f>'[1]BoQ HSYC'!H1040</f>
        <v>0</v>
      </c>
      <c r="J1040" s="185">
        <f>'[1]BoQ HSYC'!I1040</f>
        <v>0</v>
      </c>
      <c r="K1040" s="48">
        <f>'[1]BoQ HSYC'!J1040</f>
        <v>22932</v>
      </c>
      <c r="L1040" s="47">
        <f>'[1]BoQ HSYC'!K1040</f>
        <v>45232</v>
      </c>
      <c r="M1040" s="47">
        <f>'[1]BoQ HSYC'!L1040</f>
        <v>68164</v>
      </c>
      <c r="N1040" s="183">
        <f>'[1]BoQ HSYC'!M1040</f>
        <v>8026.2</v>
      </c>
      <c r="O1040" s="183">
        <f>'[1]BoQ HSYC'!N1040</f>
        <v>15831.199999999999</v>
      </c>
      <c r="P1040" s="83">
        <f>'[1]BoQ HSYC'!O1040</f>
        <v>23857.399999999998</v>
      </c>
      <c r="Q1040" s="47">
        <f>'[1]BoQ HSYC'!P1040</f>
        <v>1704100</v>
      </c>
      <c r="R1040" s="132">
        <f>'[1]BoQ HSYC'!Q1040</f>
        <v>596435</v>
      </c>
      <c r="S1040" s="83">
        <f>'[1]BoQ HSYC'!R1040</f>
        <v>2300535</v>
      </c>
      <c r="T1040" s="48">
        <f>'[1]BoQ HSYC'!S1040</f>
        <v>0</v>
      </c>
      <c r="U1040" s="132">
        <f>'[1]BoQ HSYC'!T1040</f>
        <v>0</v>
      </c>
      <c r="V1040" s="132" t="str">
        <f>'[1]BoQ HSYC'!U1040</f>
        <v>BĐG Q2/2026</v>
      </c>
      <c r="W1040" s="132" t="str">
        <f>'[1]BoQ HSYC'!V1040</f>
        <v>BĐG Q2/2026</v>
      </c>
      <c r="X1040" s="44" t="str">
        <f>'[1]BoQ HSYC'!W1040</f>
        <v>ME</v>
      </c>
      <c r="Y1040" s="44"/>
      <c r="Z1040" s="44"/>
      <c r="AA1040" s="44"/>
      <c r="AB1040" s="2">
        <v>300885.70865853224</v>
      </c>
      <c r="AC1040" s="2">
        <v>7522142.716463306</v>
      </c>
      <c r="AD1040" s="2">
        <f>+M1040</f>
        <v>68164</v>
      </c>
      <c r="AE1040" s="2">
        <f>+AD1040*14%</f>
        <v>9542.9600000000009</v>
      </c>
      <c r="AF1040" s="155">
        <f>+AD1040*35%</f>
        <v>23857.399999999998</v>
      </c>
      <c r="AG1040" s="2">
        <f>+AD1040*F1040</f>
        <v>1704100</v>
      </c>
      <c r="AH1040" s="2">
        <f>+AE1040*F1040</f>
        <v>238574.00000000003</v>
      </c>
      <c r="AI1040" s="2">
        <f>+AF1040*F1040</f>
        <v>596435</v>
      </c>
      <c r="AJ1040" s="2">
        <f>SUM(AG1040:AI1040)</f>
        <v>2539109</v>
      </c>
      <c r="AK1040" s="2">
        <f>+AD1040*G1040</f>
        <v>1704100</v>
      </c>
      <c r="AL1040" s="2">
        <f>+AE1040*G1040</f>
        <v>238574.00000000003</v>
      </c>
      <c r="AM1040" s="2">
        <f>+AF1040*G1040</f>
        <v>596435</v>
      </c>
      <c r="AN1040" s="155">
        <f>SUM(AK1040:AM1040)</f>
        <v>2539109</v>
      </c>
      <c r="AQ1040" s="145" t="s">
        <v>525</v>
      </c>
      <c r="AU1040" s="8"/>
      <c r="AV1040" s="8"/>
      <c r="AW1040" s="2">
        <f>'[2]BoQ HSYC-Đạt'!AT1040</f>
        <v>69527.28</v>
      </c>
      <c r="AX1040" s="8">
        <f>F1040*AW1040</f>
        <v>1738182</v>
      </c>
      <c r="AY1040" s="8">
        <f>IF(AQ1040="CT",7%,5%)*AX1040</f>
        <v>121672.74</v>
      </c>
      <c r="AZ1040" s="8">
        <f>AX1040*2%</f>
        <v>34763.64</v>
      </c>
      <c r="BA1040" s="8">
        <f>IF(BB1040&gt;0,0,AX1040*5%)</f>
        <v>86909.1</v>
      </c>
      <c r="BB1040" s="8"/>
      <c r="BC1040" s="8">
        <f>+AX1040+AY1040+AZ1040+BA1040+BB1040</f>
        <v>1981527.48</v>
      </c>
      <c r="BD1040" s="8">
        <f>AX1040-AT1040</f>
        <v>1738182</v>
      </c>
      <c r="BE1040" s="2"/>
      <c r="BH1040" s="2"/>
    </row>
    <row r="1041" spans="2:60" ht="17" hidden="1" outlineLevel="1" x14ac:dyDescent="0.2">
      <c r="B1041" s="82">
        <v>62</v>
      </c>
      <c r="C1041" s="144" t="s">
        <v>1168</v>
      </c>
      <c r="D1041" s="144"/>
      <c r="E1041" s="82" t="s">
        <v>85</v>
      </c>
      <c r="F1041" s="143">
        <v>30</v>
      </c>
      <c r="G1041" s="142">
        <f>'[1]BoQ HSYC'!F1041</f>
        <v>30</v>
      </c>
      <c r="H1041" s="185">
        <f>'[1]BoQ HSYC'!G1041</f>
        <v>0</v>
      </c>
      <c r="I1041" s="185">
        <f>'[1]BoQ HSYC'!H1041</f>
        <v>0</v>
      </c>
      <c r="J1041" s="185">
        <f>'[1]BoQ HSYC'!I1041</f>
        <v>0</v>
      </c>
      <c r="K1041" s="48">
        <f>'[1]BoQ HSYC'!J1041</f>
        <v>20638.8</v>
      </c>
      <c r="L1041" s="47">
        <f>'[1]BoQ HSYC'!K1041</f>
        <v>40708.800000000003</v>
      </c>
      <c r="M1041" s="47">
        <f>'[1]BoQ HSYC'!L1041</f>
        <v>61347.600000000006</v>
      </c>
      <c r="N1041" s="183">
        <f>'[1]BoQ HSYC'!M1041</f>
        <v>7223.579999999999</v>
      </c>
      <c r="O1041" s="183">
        <f>'[1]BoQ HSYC'!N1041</f>
        <v>14248.08</v>
      </c>
      <c r="P1041" s="83">
        <f>'[1]BoQ HSYC'!O1041</f>
        <v>21471.66</v>
      </c>
      <c r="Q1041" s="47">
        <f>'[1]BoQ HSYC'!P1041</f>
        <v>1840428.0000000002</v>
      </c>
      <c r="R1041" s="132">
        <f>'[1]BoQ HSYC'!Q1041</f>
        <v>644149.80000000005</v>
      </c>
      <c r="S1041" s="83">
        <f>'[1]BoQ HSYC'!R1041</f>
        <v>2484577.8000000003</v>
      </c>
      <c r="T1041" s="48">
        <f>'[1]BoQ HSYC'!S1041</f>
        <v>0</v>
      </c>
      <c r="U1041" s="132">
        <f>'[1]BoQ HSYC'!T1041</f>
        <v>0</v>
      </c>
      <c r="V1041" s="132" t="str">
        <f>'[1]BoQ HSYC'!U1041</f>
        <v>BĐG Q2/2026</v>
      </c>
      <c r="W1041" s="132" t="str">
        <f>'[1]BoQ HSYC'!V1041</f>
        <v>BĐG Q2/2026</v>
      </c>
      <c r="X1041" s="44" t="str">
        <f>'[1]BoQ HSYC'!W1041</f>
        <v>ME</v>
      </c>
      <c r="Y1041" s="44"/>
      <c r="Z1041" s="44"/>
      <c r="AA1041" s="44"/>
      <c r="AB1041" s="2">
        <v>198850.03539917999</v>
      </c>
      <c r="AC1041" s="2">
        <v>5965501.0619754</v>
      </c>
      <c r="AD1041" s="2">
        <f>+M1041</f>
        <v>61347.600000000006</v>
      </c>
      <c r="AE1041" s="2">
        <f>+AD1041*14%</f>
        <v>8588.6640000000025</v>
      </c>
      <c r="AF1041" s="155">
        <f>+AD1041*35%</f>
        <v>21471.66</v>
      </c>
      <c r="AG1041" s="2">
        <f>+AD1041*F1041</f>
        <v>1840428.0000000002</v>
      </c>
      <c r="AH1041" s="2">
        <f>+AE1041*F1041</f>
        <v>257659.92000000007</v>
      </c>
      <c r="AI1041" s="2">
        <f>+AF1041*F1041</f>
        <v>644149.80000000005</v>
      </c>
      <c r="AJ1041" s="2">
        <f>SUM(AG1041:AI1041)</f>
        <v>2742237.7200000007</v>
      </c>
      <c r="AK1041" s="2">
        <f>+AD1041*G1041</f>
        <v>1840428.0000000002</v>
      </c>
      <c r="AL1041" s="2">
        <f>+AE1041*G1041</f>
        <v>257659.92000000007</v>
      </c>
      <c r="AM1041" s="2">
        <f>+AF1041*G1041</f>
        <v>644149.80000000005</v>
      </c>
      <c r="AN1041" s="155">
        <f>SUM(AK1041:AM1041)</f>
        <v>2742237.7200000007</v>
      </c>
      <c r="AQ1041" s="145" t="s">
        <v>525</v>
      </c>
      <c r="AU1041" s="8"/>
      <c r="AV1041" s="8"/>
      <c r="AW1041" s="2">
        <f>'[2]BoQ HSYC-Đạt'!AT1041</f>
        <v>62574.552000000003</v>
      </c>
      <c r="AX1041" s="8">
        <f>F1041*AW1041</f>
        <v>1877236.56</v>
      </c>
      <c r="AY1041" s="8">
        <f>IF(AQ1041="CT",7%,5%)*AX1041</f>
        <v>131406.55920000002</v>
      </c>
      <c r="AZ1041" s="8">
        <f>AX1041*2%</f>
        <v>37544.731200000002</v>
      </c>
      <c r="BA1041" s="8">
        <f>IF(BB1041&gt;0,0,AX1041*5%)</f>
        <v>93861.828000000009</v>
      </c>
      <c r="BB1041" s="8"/>
      <c r="BC1041" s="8">
        <f>+AX1041+AY1041+AZ1041+BA1041+BB1041</f>
        <v>2140049.6784000001</v>
      </c>
      <c r="BD1041" s="8">
        <f>AX1041-AT1041</f>
        <v>1877236.56</v>
      </c>
      <c r="BE1041" s="2"/>
      <c r="BH1041" s="2"/>
    </row>
    <row r="1042" spans="2:60" ht="17" hidden="1" outlineLevel="1" x14ac:dyDescent="0.2">
      <c r="B1042" s="82">
        <v>63</v>
      </c>
      <c r="C1042" s="144" t="s">
        <v>1167</v>
      </c>
      <c r="D1042" s="144"/>
      <c r="E1042" s="82" t="s">
        <v>85</v>
      </c>
      <c r="F1042" s="143">
        <v>90</v>
      </c>
      <c r="G1042" s="142">
        <f>'[1]BoQ HSYC'!F1042</f>
        <v>90</v>
      </c>
      <c r="H1042" s="185">
        <f>'[1]BoQ HSYC'!G1042</f>
        <v>0</v>
      </c>
      <c r="I1042" s="185">
        <f>'[1]BoQ HSYC'!H1042</f>
        <v>0</v>
      </c>
      <c r="J1042" s="185">
        <f>'[1]BoQ HSYC'!I1042</f>
        <v>0</v>
      </c>
      <c r="K1042" s="48">
        <f>'[1]BoQ HSYC'!J1042</f>
        <v>17199</v>
      </c>
      <c r="L1042" s="47">
        <f>'[1]BoQ HSYC'!K1042</f>
        <v>33924</v>
      </c>
      <c r="M1042" s="47">
        <f>'[1]BoQ HSYC'!L1042</f>
        <v>51123</v>
      </c>
      <c r="N1042" s="183">
        <f>'[1]BoQ HSYC'!M1042</f>
        <v>6019.65</v>
      </c>
      <c r="O1042" s="183">
        <f>'[1]BoQ HSYC'!N1042</f>
        <v>11873.4</v>
      </c>
      <c r="P1042" s="83">
        <f>'[1]BoQ HSYC'!O1042</f>
        <v>17893.05</v>
      </c>
      <c r="Q1042" s="47">
        <f>'[1]BoQ HSYC'!P1042</f>
        <v>4601070</v>
      </c>
      <c r="R1042" s="132">
        <f>'[1]BoQ HSYC'!Q1042</f>
        <v>1610374.5</v>
      </c>
      <c r="S1042" s="83">
        <f>'[1]BoQ HSYC'!R1042</f>
        <v>6211444.5</v>
      </c>
      <c r="T1042" s="48">
        <f>'[1]BoQ HSYC'!S1042</f>
        <v>0</v>
      </c>
      <c r="U1042" s="132">
        <f>'[1]BoQ HSYC'!T1042</f>
        <v>0</v>
      </c>
      <c r="V1042" s="132" t="str">
        <f>'[1]BoQ HSYC'!U1042</f>
        <v>BĐG Q2/2026</v>
      </c>
      <c r="W1042" s="132" t="str">
        <f>'[1]BoQ HSYC'!V1042</f>
        <v>BĐG Q2/2026</v>
      </c>
      <c r="X1042" s="44" t="str">
        <f>'[1]BoQ HSYC'!W1042</f>
        <v>ME</v>
      </c>
      <c r="Y1042" s="44"/>
      <c r="Z1042" s="44"/>
      <c r="AA1042" s="44"/>
      <c r="AB1042" s="2">
        <v>128635.99965495676</v>
      </c>
      <c r="AC1042" s="2">
        <v>11577239.968946109</v>
      </c>
      <c r="AD1042" s="2">
        <f>+M1042</f>
        <v>51123</v>
      </c>
      <c r="AE1042" s="2">
        <f>+AD1042*14%</f>
        <v>7157.22</v>
      </c>
      <c r="AF1042" s="155">
        <f>+AD1042*35%</f>
        <v>17893.05</v>
      </c>
      <c r="AG1042" s="2">
        <f>+AD1042*F1042</f>
        <v>4601070</v>
      </c>
      <c r="AH1042" s="2">
        <f>+AE1042*F1042</f>
        <v>644149.80000000005</v>
      </c>
      <c r="AI1042" s="2">
        <f>+AF1042*F1042</f>
        <v>1610374.5</v>
      </c>
      <c r="AJ1042" s="2">
        <f>SUM(AG1042:AI1042)</f>
        <v>6855594.2999999998</v>
      </c>
      <c r="AK1042" s="2">
        <f>+AD1042*G1042</f>
        <v>4601070</v>
      </c>
      <c r="AL1042" s="2">
        <f>+AE1042*G1042</f>
        <v>644149.80000000005</v>
      </c>
      <c r="AM1042" s="2">
        <f>+AF1042*G1042</f>
        <v>1610374.5</v>
      </c>
      <c r="AN1042" s="155">
        <f>SUM(AK1042:AM1042)</f>
        <v>6855594.2999999998</v>
      </c>
      <c r="AQ1042" s="145" t="s">
        <v>525</v>
      </c>
      <c r="AU1042" s="8"/>
      <c r="AV1042" s="8"/>
      <c r="AW1042" s="2">
        <f>'[2]BoQ HSYC-Đạt'!AT1042</f>
        <v>52145.46</v>
      </c>
      <c r="AX1042" s="8">
        <f>F1042*AW1042</f>
        <v>4693091.4000000004</v>
      </c>
      <c r="AY1042" s="8">
        <f>IF(AQ1042="CT",7%,5%)*AX1042</f>
        <v>328516.39800000004</v>
      </c>
      <c r="AZ1042" s="8">
        <f>AX1042*2%</f>
        <v>93861.828000000009</v>
      </c>
      <c r="BA1042" s="8">
        <f>IF(BB1042&gt;0,0,AX1042*5%)</f>
        <v>234654.57000000004</v>
      </c>
      <c r="BB1042" s="8"/>
      <c r="BC1042" s="8">
        <f>+AX1042+AY1042+AZ1042+BA1042+BB1042</f>
        <v>5350124.1960000005</v>
      </c>
      <c r="BD1042" s="8">
        <f>AX1042-AT1042</f>
        <v>4693091.4000000004</v>
      </c>
      <c r="BE1042" s="2"/>
      <c r="BH1042" s="2"/>
    </row>
    <row r="1043" spans="2:60" ht="17" hidden="1" outlineLevel="1" x14ac:dyDescent="0.2">
      <c r="B1043" s="82">
        <v>64</v>
      </c>
      <c r="C1043" s="144" t="s">
        <v>573</v>
      </c>
      <c r="D1043" s="144"/>
      <c r="E1043" s="82" t="s">
        <v>85</v>
      </c>
      <c r="F1043" s="143">
        <v>59</v>
      </c>
      <c r="G1043" s="142">
        <f>'[1]BoQ HSYC'!F1043</f>
        <v>59</v>
      </c>
      <c r="H1043" s="185">
        <f>'[1]BoQ HSYC'!G1043</f>
        <v>0</v>
      </c>
      <c r="I1043" s="185">
        <f>'[1]BoQ HSYC'!H1043</f>
        <v>0</v>
      </c>
      <c r="J1043" s="185">
        <f>'[1]BoQ HSYC'!I1043</f>
        <v>0</v>
      </c>
      <c r="K1043" s="48">
        <f>'[1]BoQ HSYC'!J1043</f>
        <v>11466</v>
      </c>
      <c r="L1043" s="47">
        <f>'[1]BoQ HSYC'!K1043</f>
        <v>22616</v>
      </c>
      <c r="M1043" s="47">
        <f>'[1]BoQ HSYC'!L1043</f>
        <v>34082</v>
      </c>
      <c r="N1043" s="183">
        <f>'[1]BoQ HSYC'!M1043</f>
        <v>4013.1</v>
      </c>
      <c r="O1043" s="183">
        <f>'[1]BoQ HSYC'!N1043</f>
        <v>7915.5999999999995</v>
      </c>
      <c r="P1043" s="83">
        <f>'[1]BoQ HSYC'!O1043</f>
        <v>11928.699999999999</v>
      </c>
      <c r="Q1043" s="47">
        <f>'[1]BoQ HSYC'!P1043</f>
        <v>2010838</v>
      </c>
      <c r="R1043" s="132">
        <f>'[1]BoQ HSYC'!Q1043</f>
        <v>703793.29999999993</v>
      </c>
      <c r="S1043" s="83">
        <f>'[1]BoQ HSYC'!R1043</f>
        <v>2714631.3</v>
      </c>
      <c r="T1043" s="48">
        <f>'[1]BoQ HSYC'!S1043</f>
        <v>0</v>
      </c>
      <c r="U1043" s="132">
        <f>'[1]BoQ HSYC'!T1043</f>
        <v>0</v>
      </c>
      <c r="V1043" s="132" t="str">
        <f>'[1]BoQ HSYC'!U1043</f>
        <v>BĐG Q2/2026</v>
      </c>
      <c r="W1043" s="132" t="str">
        <f>'[1]BoQ HSYC'!V1043</f>
        <v>BĐG Q2/2026</v>
      </c>
      <c r="X1043" s="44" t="str">
        <f>'[1]BoQ HSYC'!W1043</f>
        <v>ME</v>
      </c>
      <c r="Y1043" s="44"/>
      <c r="Z1043" s="44"/>
      <c r="AA1043" s="44"/>
      <c r="AB1043" s="2">
        <v>62348.4405113955</v>
      </c>
      <c r="AC1043" s="2">
        <v>3678557.9901723345</v>
      </c>
      <c r="AD1043" s="2">
        <f>+M1043</f>
        <v>34082</v>
      </c>
      <c r="AE1043" s="2">
        <f>+AD1043*14%</f>
        <v>4771.4800000000005</v>
      </c>
      <c r="AF1043" s="155">
        <f>+AD1043*35%</f>
        <v>11928.699999999999</v>
      </c>
      <c r="AG1043" s="2">
        <f>+AD1043*F1043</f>
        <v>2010838</v>
      </c>
      <c r="AH1043" s="2">
        <f>+AE1043*F1043</f>
        <v>281517.32</v>
      </c>
      <c r="AI1043" s="2">
        <f>+AF1043*F1043</f>
        <v>703793.29999999993</v>
      </c>
      <c r="AJ1043" s="2">
        <f>SUM(AG1043:AI1043)</f>
        <v>2996148.6199999996</v>
      </c>
      <c r="AK1043" s="2">
        <f>+AD1043*G1043</f>
        <v>2010838</v>
      </c>
      <c r="AL1043" s="2">
        <f>+AE1043*G1043</f>
        <v>281517.32</v>
      </c>
      <c r="AM1043" s="2">
        <f>+AF1043*G1043</f>
        <v>703793.29999999993</v>
      </c>
      <c r="AN1043" s="155">
        <f>SUM(AK1043:AM1043)</f>
        <v>2996148.6199999996</v>
      </c>
      <c r="AQ1043" s="145" t="s">
        <v>525</v>
      </c>
      <c r="AU1043" s="8"/>
      <c r="AV1043" s="8"/>
      <c r="AW1043" s="2">
        <f>'[2]BoQ HSYC-Đạt'!AT1043</f>
        <v>34763.64</v>
      </c>
      <c r="AX1043" s="8">
        <f>F1043*AW1043</f>
        <v>2051054.76</v>
      </c>
      <c r="AY1043" s="8">
        <f>IF(AQ1043="CT",7%,5%)*AX1043</f>
        <v>143573.83320000002</v>
      </c>
      <c r="AZ1043" s="8">
        <f>AX1043*2%</f>
        <v>41021.095200000003</v>
      </c>
      <c r="BA1043" s="8">
        <f>IF(BB1043&gt;0,0,AX1043*5%)</f>
        <v>102552.73800000001</v>
      </c>
      <c r="BB1043" s="8"/>
      <c r="BC1043" s="8">
        <f>+AX1043+AY1043+AZ1043+BA1043+BB1043</f>
        <v>2338202.4263999998</v>
      </c>
      <c r="BD1043" s="8">
        <f>AX1043-AT1043</f>
        <v>2051054.76</v>
      </c>
      <c r="BE1043" s="2"/>
      <c r="BH1043" s="2"/>
    </row>
    <row r="1044" spans="2:60" ht="17" hidden="1" outlineLevel="1" x14ac:dyDescent="0.2">
      <c r="B1044" s="82">
        <v>65</v>
      </c>
      <c r="C1044" s="144" t="s">
        <v>572</v>
      </c>
      <c r="D1044" s="144"/>
      <c r="E1044" s="82" t="s">
        <v>85</v>
      </c>
      <c r="F1044" s="143">
        <v>125</v>
      </c>
      <c r="G1044" s="142">
        <f>'[1]BoQ HSYC'!F1044</f>
        <v>125</v>
      </c>
      <c r="H1044" s="185">
        <f>'[1]BoQ HSYC'!G1044</f>
        <v>0</v>
      </c>
      <c r="I1044" s="185">
        <f>'[1]BoQ HSYC'!H1044</f>
        <v>0</v>
      </c>
      <c r="J1044" s="185">
        <f>'[1]BoQ HSYC'!I1044</f>
        <v>0</v>
      </c>
      <c r="K1044" s="48">
        <f>'[1]BoQ HSYC'!J1044</f>
        <v>6384</v>
      </c>
      <c r="L1044" s="47">
        <f>'[1]BoQ HSYC'!K1044</f>
        <v>21184</v>
      </c>
      <c r="M1044" s="47">
        <f>'[1]BoQ HSYC'!L1044</f>
        <v>27568</v>
      </c>
      <c r="N1044" s="183">
        <f>'[1]BoQ HSYC'!M1044</f>
        <v>2234.3999999999996</v>
      </c>
      <c r="O1044" s="183">
        <f>'[1]BoQ HSYC'!N1044</f>
        <v>7414.4</v>
      </c>
      <c r="P1044" s="83">
        <f>'[1]BoQ HSYC'!O1044</f>
        <v>9648.7999999999993</v>
      </c>
      <c r="Q1044" s="47">
        <f>'[1]BoQ HSYC'!P1044</f>
        <v>3446000</v>
      </c>
      <c r="R1044" s="132">
        <f>'[1]BoQ HSYC'!Q1044</f>
        <v>1206100</v>
      </c>
      <c r="S1044" s="83">
        <f>'[1]BoQ HSYC'!R1044</f>
        <v>4652100</v>
      </c>
      <c r="T1044" s="48">
        <f>'[1]BoQ HSYC'!S1044</f>
        <v>0</v>
      </c>
      <c r="U1044" s="132">
        <f>'[1]BoQ HSYC'!T1044</f>
        <v>0</v>
      </c>
      <c r="V1044" s="132" t="str">
        <f>'[1]BoQ HSYC'!U1044</f>
        <v>BĐG Q2/2026</v>
      </c>
      <c r="W1044" s="132" t="str">
        <f>'[1]BoQ HSYC'!V1044</f>
        <v>BĐG Q2/2026</v>
      </c>
      <c r="X1044" s="44" t="str">
        <f>'[1]BoQ HSYC'!W1044</f>
        <v>ME</v>
      </c>
      <c r="Y1044" s="44"/>
      <c r="Z1044" s="44"/>
      <c r="AA1044" s="44"/>
      <c r="AB1044" s="2">
        <v>44726.980354204512</v>
      </c>
      <c r="AC1044" s="2">
        <v>5590872.5442755641</v>
      </c>
      <c r="AD1044" s="2">
        <f>+M1044</f>
        <v>27568</v>
      </c>
      <c r="AE1044" s="2">
        <f>+AD1044*14%</f>
        <v>3859.5200000000004</v>
      </c>
      <c r="AF1044" s="155">
        <f>+AD1044*35%</f>
        <v>9648.7999999999993</v>
      </c>
      <c r="AG1044" s="2">
        <f>+AD1044*F1044</f>
        <v>3446000</v>
      </c>
      <c r="AH1044" s="2">
        <f>+AE1044*F1044</f>
        <v>482440.00000000006</v>
      </c>
      <c r="AI1044" s="2">
        <f>+AF1044*F1044</f>
        <v>1206100</v>
      </c>
      <c r="AJ1044" s="2">
        <f>SUM(AG1044:AI1044)</f>
        <v>5134540</v>
      </c>
      <c r="AK1044" s="2">
        <f>+AD1044*G1044</f>
        <v>3446000</v>
      </c>
      <c r="AL1044" s="2">
        <f>+AE1044*G1044</f>
        <v>482440.00000000006</v>
      </c>
      <c r="AM1044" s="2">
        <f>+AF1044*G1044</f>
        <v>1206100</v>
      </c>
      <c r="AN1044" s="155">
        <f>SUM(AK1044:AM1044)</f>
        <v>5134540</v>
      </c>
      <c r="AQ1044" s="145" t="s">
        <v>525</v>
      </c>
      <c r="AU1044" s="8"/>
      <c r="AV1044" s="8"/>
      <c r="AW1044" s="2">
        <f>'[2]BoQ HSYC-Đạt'!AT1044</f>
        <v>28119.360000000001</v>
      </c>
      <c r="AX1044" s="8">
        <f>F1044*AW1044</f>
        <v>3514920</v>
      </c>
      <c r="AY1044" s="8">
        <f>IF(AQ1044="CT",7%,5%)*AX1044</f>
        <v>246044.40000000002</v>
      </c>
      <c r="AZ1044" s="8">
        <f>AX1044*2%</f>
        <v>70298.400000000009</v>
      </c>
      <c r="BA1044" s="8">
        <f>IF(BB1044&gt;0,0,AX1044*5%)</f>
        <v>175746</v>
      </c>
      <c r="BB1044" s="8"/>
      <c r="BC1044" s="8">
        <f>+AX1044+AY1044+AZ1044+BA1044+BB1044</f>
        <v>4007008.8</v>
      </c>
      <c r="BD1044" s="8">
        <f>AX1044-AT1044</f>
        <v>3514920</v>
      </c>
      <c r="BE1044" s="2"/>
      <c r="BH1044" s="2"/>
    </row>
    <row r="1045" spans="2:60" ht="17" hidden="1" outlineLevel="1" x14ac:dyDescent="0.2">
      <c r="B1045" s="82">
        <v>66</v>
      </c>
      <c r="C1045" s="144" t="s">
        <v>571</v>
      </c>
      <c r="D1045" s="144"/>
      <c r="E1045" s="82" t="s">
        <v>85</v>
      </c>
      <c r="F1045" s="143">
        <v>138</v>
      </c>
      <c r="G1045" s="142">
        <f>'[1]BoQ HSYC'!F1045</f>
        <v>138</v>
      </c>
      <c r="H1045" s="185">
        <f>'[1]BoQ HSYC'!G1045</f>
        <v>0</v>
      </c>
      <c r="I1045" s="185">
        <f>'[1]BoQ HSYC'!H1045</f>
        <v>0</v>
      </c>
      <c r="J1045" s="185">
        <f>'[1]BoQ HSYC'!I1045</f>
        <v>0</v>
      </c>
      <c r="K1045" s="48">
        <f>'[1]BoQ HSYC'!J1045</f>
        <v>3990</v>
      </c>
      <c r="L1045" s="47">
        <f>'[1]BoQ HSYC'!K1045</f>
        <v>20461</v>
      </c>
      <c r="M1045" s="47">
        <f>'[1]BoQ HSYC'!L1045</f>
        <v>24451</v>
      </c>
      <c r="N1045" s="183">
        <f>'[1]BoQ HSYC'!M1045</f>
        <v>1396.5</v>
      </c>
      <c r="O1045" s="183">
        <f>'[1]BoQ HSYC'!N1045</f>
        <v>7161.3499999999995</v>
      </c>
      <c r="P1045" s="83">
        <f>'[1]BoQ HSYC'!O1045</f>
        <v>8557.8499999999985</v>
      </c>
      <c r="Q1045" s="47">
        <f>'[1]BoQ HSYC'!P1045</f>
        <v>3374238</v>
      </c>
      <c r="R1045" s="132">
        <f>'[1]BoQ HSYC'!Q1045</f>
        <v>1180983.2999999998</v>
      </c>
      <c r="S1045" s="83">
        <f>'[1]BoQ HSYC'!R1045</f>
        <v>4555221.3</v>
      </c>
      <c r="T1045" s="48">
        <f>'[1]BoQ HSYC'!S1045</f>
        <v>0</v>
      </c>
      <c r="U1045" s="132">
        <f>'[1]BoQ HSYC'!T1045</f>
        <v>0</v>
      </c>
      <c r="V1045" s="132" t="str">
        <f>'[1]BoQ HSYC'!U1045</f>
        <v>BĐG Q2/2026</v>
      </c>
      <c r="W1045" s="132" t="str">
        <f>'[1]BoQ HSYC'!V1045</f>
        <v>BĐG Q2/2026</v>
      </c>
      <c r="X1045" s="44" t="str">
        <f>'[1]BoQ HSYC'!W1045</f>
        <v>ME</v>
      </c>
      <c r="Y1045" s="44"/>
      <c r="Z1045" s="44"/>
      <c r="AA1045" s="44"/>
      <c r="AB1045" s="2">
        <v>38188.376286950996</v>
      </c>
      <c r="AC1045" s="2">
        <v>5269995.9275992373</v>
      </c>
      <c r="AD1045" s="2">
        <f>+M1045</f>
        <v>24451</v>
      </c>
      <c r="AE1045" s="2">
        <f>+AD1045*14%</f>
        <v>3423.1400000000003</v>
      </c>
      <c r="AF1045" s="155">
        <f>+AD1045*35%</f>
        <v>8557.85</v>
      </c>
      <c r="AG1045" s="2">
        <f>+AD1045*F1045</f>
        <v>3374238</v>
      </c>
      <c r="AH1045" s="2">
        <f>+AE1045*F1045</f>
        <v>472393.32000000007</v>
      </c>
      <c r="AI1045" s="2">
        <f>+AF1045*F1045</f>
        <v>1180983.3</v>
      </c>
      <c r="AJ1045" s="2">
        <f>SUM(AG1045:AI1045)</f>
        <v>5027614.62</v>
      </c>
      <c r="AK1045" s="2">
        <f>+AD1045*G1045</f>
        <v>3374238</v>
      </c>
      <c r="AL1045" s="2">
        <f>+AE1045*G1045</f>
        <v>472393.32000000007</v>
      </c>
      <c r="AM1045" s="2">
        <f>+AF1045*G1045</f>
        <v>1180983.3</v>
      </c>
      <c r="AN1045" s="155">
        <f>SUM(AK1045:AM1045)</f>
        <v>5027614.62</v>
      </c>
      <c r="AQ1045" s="145" t="s">
        <v>525</v>
      </c>
      <c r="AU1045" s="8"/>
      <c r="AV1045" s="8"/>
      <c r="AW1045" s="2">
        <f>'[2]BoQ HSYC-Đạt'!AT1045</f>
        <v>24940.02</v>
      </c>
      <c r="AX1045" s="8">
        <f>F1045*AW1045</f>
        <v>3441722.7600000002</v>
      </c>
      <c r="AY1045" s="8">
        <f>IF(AQ1045="CT",7%,5%)*AX1045</f>
        <v>240920.59320000003</v>
      </c>
      <c r="AZ1045" s="8">
        <f>AX1045*2%</f>
        <v>68834.455200000011</v>
      </c>
      <c r="BA1045" s="8">
        <f>IF(BB1045&gt;0,0,AX1045*5%)</f>
        <v>172086.13800000004</v>
      </c>
      <c r="BB1045" s="8"/>
      <c r="BC1045" s="8">
        <f>+AX1045+AY1045+AZ1045+BA1045+BB1045</f>
        <v>3923563.9464000007</v>
      </c>
      <c r="BD1045" s="8">
        <f>AX1045-AT1045</f>
        <v>3441722.7600000002</v>
      </c>
      <c r="BE1045" s="2"/>
      <c r="BH1045" s="2"/>
    </row>
    <row r="1046" spans="2:60" ht="17" hidden="1" outlineLevel="1" x14ac:dyDescent="0.2">
      <c r="B1046" s="82">
        <v>67</v>
      </c>
      <c r="C1046" s="144" t="s">
        <v>570</v>
      </c>
      <c r="D1046" s="144"/>
      <c r="E1046" s="82" t="s">
        <v>85</v>
      </c>
      <c r="F1046" s="143">
        <v>1724</v>
      </c>
      <c r="G1046" s="142">
        <f>'[1]BoQ HSYC'!F1046</f>
        <v>1724</v>
      </c>
      <c r="H1046" s="245">
        <f>'[1]BoQ HSYC'!G1046</f>
        <v>0</v>
      </c>
      <c r="I1046" s="245">
        <f>'[1]BoQ HSYC'!H1046</f>
        <v>0</v>
      </c>
      <c r="J1046" s="245">
        <f>'[1]BoQ HSYC'!I1046</f>
        <v>0</v>
      </c>
      <c r="K1046" s="48">
        <f>'[1]BoQ HSYC'!J1046</f>
        <v>2562</v>
      </c>
      <c r="L1046" s="47">
        <f>'[1]BoQ HSYC'!K1046</f>
        <v>19750</v>
      </c>
      <c r="M1046" s="47">
        <f>'[1]BoQ HSYC'!L1046</f>
        <v>22312</v>
      </c>
      <c r="N1046" s="183">
        <f>'[1]BoQ HSYC'!M1046</f>
        <v>896.69999999999993</v>
      </c>
      <c r="O1046" s="183">
        <f>'[1]BoQ HSYC'!N1046</f>
        <v>6912.5</v>
      </c>
      <c r="P1046" s="83">
        <f>'[1]BoQ HSYC'!O1046</f>
        <v>7809.2</v>
      </c>
      <c r="Q1046" s="47">
        <f>'[1]BoQ HSYC'!P1046</f>
        <v>38465888</v>
      </c>
      <c r="R1046" s="132">
        <f>'[1]BoQ HSYC'!Q1046</f>
        <v>13463060.799999999</v>
      </c>
      <c r="S1046" s="83">
        <f>'[1]BoQ HSYC'!R1046</f>
        <v>51928948.799999997</v>
      </c>
      <c r="T1046" s="48">
        <f>'[1]BoQ HSYC'!S1046</f>
        <v>0</v>
      </c>
      <c r="U1046" s="176">
        <f>'[1]BoQ HSYC'!T1046</f>
        <v>0</v>
      </c>
      <c r="V1046" s="176" t="str">
        <f>'[1]BoQ HSYC'!U1046</f>
        <v>BĐG Q2/2026</v>
      </c>
      <c r="W1046" s="176" t="str">
        <f>'[1]BoQ HSYC'!V1046</f>
        <v>BĐG Q2/2026</v>
      </c>
      <c r="X1046" s="44" t="str">
        <f>'[1]BoQ HSYC'!W1046</f>
        <v>ME</v>
      </c>
      <c r="Y1046" s="44"/>
      <c r="Z1046" s="44"/>
      <c r="AA1046" s="44"/>
      <c r="AB1046" s="2">
        <v>33628.56739214775</v>
      </c>
      <c r="AC1046" s="2">
        <v>57975650.184062719</v>
      </c>
      <c r="AD1046" s="2">
        <f>+M1046</f>
        <v>22312</v>
      </c>
      <c r="AE1046" s="2">
        <f>+AD1046*14%</f>
        <v>3123.6800000000003</v>
      </c>
      <c r="AF1046" s="155">
        <f>+AD1046*35%</f>
        <v>7809.2</v>
      </c>
      <c r="AG1046" s="2">
        <f>+AD1046*F1046</f>
        <v>38465888</v>
      </c>
      <c r="AH1046" s="2">
        <f>+AE1046*F1046</f>
        <v>5385224.3200000003</v>
      </c>
      <c r="AI1046" s="2">
        <f>+AF1046*F1046</f>
        <v>13463060.799999999</v>
      </c>
      <c r="AJ1046" s="2">
        <f>SUM(AG1046:AI1046)</f>
        <v>57314173.119999997</v>
      </c>
      <c r="AK1046" s="2">
        <f>+AD1046*G1046</f>
        <v>38465888</v>
      </c>
      <c r="AL1046" s="2">
        <f>+AE1046*G1046</f>
        <v>5385224.3200000003</v>
      </c>
      <c r="AM1046" s="2">
        <f>+AF1046*G1046</f>
        <v>13463060.799999999</v>
      </c>
      <c r="AN1046" s="155">
        <f>SUM(AK1046:AM1046)</f>
        <v>57314173.119999997</v>
      </c>
      <c r="AQ1046" s="145" t="s">
        <v>525</v>
      </c>
      <c r="AU1046" s="8"/>
      <c r="AV1046" s="8"/>
      <c r="AW1046" s="2">
        <f>'[2]BoQ HSYC-Đạt'!AT1046</f>
        <v>22758.240000000002</v>
      </c>
      <c r="AX1046" s="8">
        <f>F1046*AW1046</f>
        <v>39235205.760000005</v>
      </c>
      <c r="AY1046" s="8">
        <f>IF(AQ1046="CT",7%,5%)*AX1046</f>
        <v>2746464.4032000005</v>
      </c>
      <c r="AZ1046" s="8">
        <f>AX1046*2%</f>
        <v>784704.11520000012</v>
      </c>
      <c r="BA1046" s="8">
        <f>IF(BB1046&gt;0,0,AX1046*5%)</f>
        <v>1961760.2880000004</v>
      </c>
      <c r="BB1046" s="8"/>
      <c r="BC1046" s="8">
        <f>+AX1046+AY1046+AZ1046+BA1046+BB1046</f>
        <v>44728134.566400006</v>
      </c>
      <c r="BD1046" s="8">
        <f>AX1046-AT1046</f>
        <v>39235205.760000005</v>
      </c>
      <c r="BE1046" s="2"/>
      <c r="BH1046" s="2"/>
    </row>
    <row r="1047" spans="2:60" ht="17" hidden="1" outlineLevel="1" x14ac:dyDescent="0.2">
      <c r="B1047" s="82">
        <v>68</v>
      </c>
      <c r="C1047" s="144" t="s">
        <v>569</v>
      </c>
      <c r="D1047" s="144"/>
      <c r="E1047" s="82" t="s">
        <v>85</v>
      </c>
      <c r="F1047" s="143">
        <v>2157</v>
      </c>
      <c r="G1047" s="142">
        <f>'[1]BoQ HSYC'!F1047</f>
        <v>2157</v>
      </c>
      <c r="H1047" s="245">
        <f>'[1]BoQ HSYC'!G1047</f>
        <v>0</v>
      </c>
      <c r="I1047" s="245">
        <f>'[1]BoQ HSYC'!H1047</f>
        <v>0</v>
      </c>
      <c r="J1047" s="245">
        <f>'[1]BoQ HSYC'!I1047</f>
        <v>0</v>
      </c>
      <c r="K1047" s="48">
        <f>'[1]BoQ HSYC'!J1047</f>
        <v>1512</v>
      </c>
      <c r="L1047" s="47">
        <f>'[1]BoQ HSYC'!K1047</f>
        <v>19028</v>
      </c>
      <c r="M1047" s="47">
        <f>'[1]BoQ HSYC'!L1047</f>
        <v>20540</v>
      </c>
      <c r="N1047" s="183">
        <f>'[1]BoQ HSYC'!M1047</f>
        <v>529.19999999999993</v>
      </c>
      <c r="O1047" s="183">
        <f>'[1]BoQ HSYC'!N1047</f>
        <v>6659.7999999999993</v>
      </c>
      <c r="P1047" s="83">
        <f>'[1]BoQ HSYC'!O1047</f>
        <v>7188.9999999999991</v>
      </c>
      <c r="Q1047" s="47">
        <f>'[1]BoQ HSYC'!P1047</f>
        <v>44304780</v>
      </c>
      <c r="R1047" s="132">
        <f>'[1]BoQ HSYC'!Q1047</f>
        <v>15506672.999999998</v>
      </c>
      <c r="S1047" s="83">
        <f>'[1]BoQ HSYC'!R1047</f>
        <v>59811453</v>
      </c>
      <c r="T1047" s="48">
        <f>'[1]BoQ HSYC'!S1047</f>
        <v>0</v>
      </c>
      <c r="U1047" s="176">
        <f>'[1]BoQ HSYC'!T1047</f>
        <v>0</v>
      </c>
      <c r="V1047" s="176" t="str">
        <f>'[1]BoQ HSYC'!U1047</f>
        <v>BĐG Q2/2026</v>
      </c>
      <c r="W1047" s="176" t="str">
        <f>'[1]BoQ HSYC'!V1047</f>
        <v>BĐG Q2/2026</v>
      </c>
      <c r="X1047" s="44" t="str">
        <f>'[1]BoQ HSYC'!W1047</f>
        <v>ME</v>
      </c>
      <c r="Y1047" s="44"/>
      <c r="Z1047" s="44"/>
      <c r="AA1047" s="44"/>
      <c r="AB1047" s="2">
        <v>29973.612934707751</v>
      </c>
      <c r="AC1047" s="2">
        <v>64653083.100164622</v>
      </c>
      <c r="AD1047" s="2">
        <f>+M1047</f>
        <v>20540</v>
      </c>
      <c r="AE1047" s="2">
        <f>+AD1047*14%</f>
        <v>2875.6000000000004</v>
      </c>
      <c r="AF1047" s="155">
        <f>+AD1047*35%</f>
        <v>7188.9999999999991</v>
      </c>
      <c r="AG1047" s="2">
        <f>+AD1047*F1047</f>
        <v>44304780</v>
      </c>
      <c r="AH1047" s="2">
        <f>+AE1047*F1047</f>
        <v>6202669.2000000011</v>
      </c>
      <c r="AI1047" s="2">
        <f>+AF1047*F1047</f>
        <v>15506672.999999998</v>
      </c>
      <c r="AJ1047" s="2">
        <f>SUM(AG1047:AI1047)</f>
        <v>66014122.200000003</v>
      </c>
      <c r="AK1047" s="2">
        <f>+AD1047*G1047</f>
        <v>44304780</v>
      </c>
      <c r="AL1047" s="2">
        <f>+AE1047*G1047</f>
        <v>6202669.2000000011</v>
      </c>
      <c r="AM1047" s="2">
        <f>+AF1047*G1047</f>
        <v>15506672.999999998</v>
      </c>
      <c r="AN1047" s="155">
        <f>SUM(AK1047:AM1047)</f>
        <v>66014122.200000003</v>
      </c>
      <c r="AQ1047" s="145" t="s">
        <v>525</v>
      </c>
      <c r="AU1047" s="8"/>
      <c r="AV1047" s="8"/>
      <c r="AW1047" s="2">
        <f>'[2]BoQ HSYC-Đạt'!AT1047</f>
        <v>20950.8</v>
      </c>
      <c r="AX1047" s="8">
        <f>F1047*AW1047</f>
        <v>45190875.600000001</v>
      </c>
      <c r="AY1047" s="8">
        <f>IF(AQ1047="CT",7%,5%)*AX1047</f>
        <v>3163361.2920000004</v>
      </c>
      <c r="AZ1047" s="8">
        <f>AX1047*2%</f>
        <v>903817.5120000001</v>
      </c>
      <c r="BA1047" s="8">
        <f>IF(BB1047&gt;0,0,AX1047*5%)</f>
        <v>2259543.7800000003</v>
      </c>
      <c r="BB1047" s="8"/>
      <c r="BC1047" s="8">
        <f>+AX1047+AY1047+AZ1047+BA1047+BB1047</f>
        <v>51517598.184000008</v>
      </c>
      <c r="BD1047" s="8">
        <f>AX1047-AT1047</f>
        <v>45190875.600000001</v>
      </c>
      <c r="BE1047" s="2"/>
      <c r="BH1047" s="2"/>
    </row>
    <row r="1048" spans="2:60" ht="34" hidden="1" outlineLevel="1" x14ac:dyDescent="0.2">
      <c r="B1048" s="82">
        <v>69</v>
      </c>
      <c r="C1048" s="144" t="s">
        <v>1166</v>
      </c>
      <c r="D1048" s="144"/>
      <c r="E1048" s="82" t="s">
        <v>85</v>
      </c>
      <c r="F1048" s="143">
        <v>1</v>
      </c>
      <c r="G1048" s="142">
        <f>'[1]BoQ HSYC'!F1048</f>
        <v>1</v>
      </c>
      <c r="H1048" s="185">
        <f>'[1]BoQ HSYC'!G1048</f>
        <v>0</v>
      </c>
      <c r="I1048" s="185">
        <f>'[1]BoQ HSYC'!H1048</f>
        <v>0</v>
      </c>
      <c r="J1048" s="185">
        <f>'[1]BoQ HSYC'!I1048</f>
        <v>0</v>
      </c>
      <c r="K1048" s="48">
        <f>'[1]BoQ HSYC'!J1048</f>
        <v>2219811</v>
      </c>
      <c r="L1048" s="47">
        <f>'[1]BoQ HSYC'!K1048</f>
        <v>214540</v>
      </c>
      <c r="M1048" s="47">
        <f>'[1]BoQ HSYC'!L1048</f>
        <v>2434351</v>
      </c>
      <c r="N1048" s="183">
        <f>'[1]BoQ HSYC'!M1048</f>
        <v>0</v>
      </c>
      <c r="O1048" s="183">
        <f>'[1]BoQ HSYC'!N1048</f>
        <v>75089</v>
      </c>
      <c r="P1048" s="83">
        <f>'[1]BoQ HSYC'!O1048</f>
        <v>75089</v>
      </c>
      <c r="Q1048" s="47">
        <f>'[1]BoQ HSYC'!P1048</f>
        <v>2434351</v>
      </c>
      <c r="R1048" s="132">
        <f>'[1]BoQ HSYC'!Q1048</f>
        <v>75089</v>
      </c>
      <c r="S1048" s="83">
        <f>'[1]BoQ HSYC'!R1048</f>
        <v>2509440</v>
      </c>
      <c r="T1048" s="48">
        <f>'[1]BoQ HSYC'!S1048</f>
        <v>0</v>
      </c>
      <c r="U1048" s="132">
        <f>'[1]BoQ HSYC'!T1048</f>
        <v>0</v>
      </c>
      <c r="V1048" s="132" t="str">
        <f>'[1]BoQ HSYC'!U1048</f>
        <v>VT: HĐK, NC:BĐG Q2/2026</v>
      </c>
      <c r="W1048" s="132" t="str">
        <f>'[1]BoQ HSYC'!V1048</f>
        <v>VT: HĐK, NC:BĐG Q2/2026</v>
      </c>
      <c r="X1048" s="44" t="str">
        <f>'[1]BoQ HSYC'!W1048</f>
        <v>ME</v>
      </c>
      <c r="Y1048" s="44"/>
      <c r="Z1048" s="44"/>
      <c r="AA1048" s="44"/>
      <c r="AB1048" s="2">
        <v>3341440.043733825</v>
      </c>
      <c r="AC1048" s="2">
        <v>3341440.043733825</v>
      </c>
      <c r="AD1048" s="2">
        <f>+M1048</f>
        <v>2434351</v>
      </c>
      <c r="AE1048" s="2">
        <f>+AD1048*14%</f>
        <v>340809.14</v>
      </c>
      <c r="AF1048" s="155">
        <f>+AD1048*35%</f>
        <v>852022.85</v>
      </c>
      <c r="AG1048" s="2">
        <f>+AD1048*F1048</f>
        <v>2434351</v>
      </c>
      <c r="AH1048" s="2">
        <f>+AE1048*F1048</f>
        <v>340809.14</v>
      </c>
      <c r="AI1048" s="2">
        <f>+AF1048*F1048</f>
        <v>852022.85</v>
      </c>
      <c r="AJ1048" s="2">
        <f>SUM(AG1048:AI1048)</f>
        <v>3627182.99</v>
      </c>
      <c r="AK1048" s="2">
        <f>+AD1048*G1048</f>
        <v>2434351</v>
      </c>
      <c r="AL1048" s="2">
        <f>+AE1048*G1048</f>
        <v>340809.14</v>
      </c>
      <c r="AM1048" s="2">
        <f>+AF1048*G1048</f>
        <v>852022.85</v>
      </c>
      <c r="AN1048" s="155">
        <f>SUM(AK1048:AM1048)</f>
        <v>3627182.99</v>
      </c>
      <c r="AQ1048" s="145" t="s">
        <v>525</v>
      </c>
      <c r="AU1048" s="8"/>
      <c r="AV1048" s="8"/>
      <c r="AW1048" s="2">
        <f>'[2]BoQ HSYC-Đạt'!AT1048</f>
        <v>2483038.02</v>
      </c>
      <c r="AX1048" s="8">
        <f>F1048*AW1048</f>
        <v>2483038.02</v>
      </c>
      <c r="AY1048" s="8">
        <f>IF(AQ1048="CT",7%,5%)*AX1048</f>
        <v>173812.66140000001</v>
      </c>
      <c r="AZ1048" s="8">
        <f>AX1048*2%</f>
        <v>49660.760399999999</v>
      </c>
      <c r="BA1048" s="8">
        <f>IF(BB1048&gt;0,0,AX1048*5%)</f>
        <v>124151.90100000001</v>
      </c>
      <c r="BB1048" s="8"/>
      <c r="BC1048" s="8">
        <f>+AX1048+AY1048+AZ1048+BA1048+BB1048</f>
        <v>2830663.3428000002</v>
      </c>
      <c r="BD1048" s="8">
        <f>AX1048-AT1048</f>
        <v>2483038.02</v>
      </c>
      <c r="BE1048" s="2"/>
      <c r="BH1048" s="2"/>
    </row>
    <row r="1049" spans="2:60" ht="34" hidden="1" outlineLevel="1" x14ac:dyDescent="0.2">
      <c r="B1049" s="82">
        <v>70</v>
      </c>
      <c r="C1049" s="144" t="s">
        <v>1165</v>
      </c>
      <c r="D1049" s="144"/>
      <c r="E1049" s="82" t="s">
        <v>85</v>
      </c>
      <c r="F1049" s="143">
        <v>3</v>
      </c>
      <c r="G1049" s="142">
        <f>'[1]BoQ HSYC'!F1049</f>
        <v>3</v>
      </c>
      <c r="H1049" s="185">
        <f>'[1]BoQ HSYC'!G1049</f>
        <v>0</v>
      </c>
      <c r="I1049" s="185">
        <f>'[1]BoQ HSYC'!H1049</f>
        <v>0</v>
      </c>
      <c r="J1049" s="185">
        <f>'[1]BoQ HSYC'!I1049</f>
        <v>0</v>
      </c>
      <c r="K1049" s="48">
        <f>'[1]BoQ HSYC'!J1049</f>
        <v>1796191</v>
      </c>
      <c r="L1049" s="47">
        <f>'[1]BoQ HSYC'!K1049</f>
        <v>178790</v>
      </c>
      <c r="M1049" s="47">
        <f>'[1]BoQ HSYC'!L1049</f>
        <v>1974981</v>
      </c>
      <c r="N1049" s="183">
        <f>'[1]BoQ HSYC'!M1049</f>
        <v>0</v>
      </c>
      <c r="O1049" s="183">
        <f>'[1]BoQ HSYC'!N1049</f>
        <v>62576.499999999993</v>
      </c>
      <c r="P1049" s="83">
        <f>'[1]BoQ HSYC'!O1049</f>
        <v>62576.499999999993</v>
      </c>
      <c r="Q1049" s="47">
        <f>'[1]BoQ HSYC'!P1049</f>
        <v>5924943</v>
      </c>
      <c r="R1049" s="132">
        <f>'[1]BoQ HSYC'!Q1049</f>
        <v>187729.49999999997</v>
      </c>
      <c r="S1049" s="83">
        <f>'[1]BoQ HSYC'!R1049</f>
        <v>6112672.5</v>
      </c>
      <c r="T1049" s="48">
        <f>'[1]BoQ HSYC'!S1049</f>
        <v>0</v>
      </c>
      <c r="U1049" s="132">
        <f>'[1]BoQ HSYC'!T1049</f>
        <v>0</v>
      </c>
      <c r="V1049" s="132" t="str">
        <f>'[1]BoQ HSYC'!U1049</f>
        <v>VT: HĐK, NC:BĐG Q2/2026</v>
      </c>
      <c r="W1049" s="132" t="str">
        <f>'[1]BoQ HSYC'!V1049</f>
        <v>VT: HĐK, NC:BĐG Q2/2026</v>
      </c>
      <c r="X1049" s="44" t="str">
        <f>'[1]BoQ HSYC'!W1049</f>
        <v>ME</v>
      </c>
      <c r="Y1049" s="44"/>
      <c r="Z1049" s="44"/>
      <c r="AA1049" s="44"/>
      <c r="AB1049" s="2">
        <v>2540929.2949816878</v>
      </c>
      <c r="AC1049" s="2">
        <v>7622787.8849450629</v>
      </c>
      <c r="AD1049" s="2">
        <f>+M1049</f>
        <v>1974981</v>
      </c>
      <c r="AE1049" s="2">
        <f>+AD1049*14%</f>
        <v>276497.34000000003</v>
      </c>
      <c r="AF1049" s="155">
        <f>+AD1049*35%</f>
        <v>691243.35</v>
      </c>
      <c r="AG1049" s="2">
        <f>+AD1049*F1049</f>
        <v>5924943</v>
      </c>
      <c r="AH1049" s="2">
        <f>+AE1049*F1049</f>
        <v>829492.02</v>
      </c>
      <c r="AI1049" s="2">
        <f>+AF1049*F1049</f>
        <v>2073730.0499999998</v>
      </c>
      <c r="AJ1049" s="2">
        <f>SUM(AG1049:AI1049)</f>
        <v>8828165.0700000003</v>
      </c>
      <c r="AK1049" s="2">
        <f>+AD1049*G1049</f>
        <v>5924943</v>
      </c>
      <c r="AL1049" s="2">
        <f>+AE1049*G1049</f>
        <v>829492.02</v>
      </c>
      <c r="AM1049" s="2">
        <f>+AF1049*G1049</f>
        <v>2073730.0499999998</v>
      </c>
      <c r="AN1049" s="155">
        <f>SUM(AK1049:AM1049)</f>
        <v>8828165.0700000003</v>
      </c>
      <c r="AQ1049" s="145" t="s">
        <v>525</v>
      </c>
      <c r="AU1049" s="8"/>
      <c r="AV1049" s="8"/>
      <c r="AW1049" s="2">
        <f>'[2]BoQ HSYC-Đạt'!AT1049</f>
        <v>2014480.62</v>
      </c>
      <c r="AX1049" s="8">
        <f>F1049*AW1049</f>
        <v>6043441.8600000003</v>
      </c>
      <c r="AY1049" s="8">
        <f>IF(AQ1049="CT",7%,5%)*AX1049</f>
        <v>423040.93020000006</v>
      </c>
      <c r="AZ1049" s="8">
        <f>AX1049*2%</f>
        <v>120868.83720000001</v>
      </c>
      <c r="BA1049" s="8">
        <f>IF(BB1049&gt;0,0,AX1049*5%)</f>
        <v>302172.09300000005</v>
      </c>
      <c r="BB1049" s="8"/>
      <c r="BC1049" s="8">
        <f>+AX1049+AY1049+AZ1049+BA1049+BB1049</f>
        <v>6889523.7204000009</v>
      </c>
      <c r="BD1049" s="8">
        <f>AX1049-AT1049</f>
        <v>6043441.8600000003</v>
      </c>
      <c r="BE1049" s="2"/>
      <c r="BH1049" s="2"/>
    </row>
    <row r="1050" spans="2:60" ht="34" hidden="1" outlineLevel="1" x14ac:dyDescent="0.2">
      <c r="B1050" s="82">
        <v>71</v>
      </c>
      <c r="C1050" s="144" t="s">
        <v>568</v>
      </c>
      <c r="D1050" s="144"/>
      <c r="E1050" s="82" t="s">
        <v>85</v>
      </c>
      <c r="F1050" s="143">
        <v>2</v>
      </c>
      <c r="G1050" s="142">
        <f>'[1]BoQ HSYC'!F1050</f>
        <v>2</v>
      </c>
      <c r="H1050" s="185">
        <f>'[1]BoQ HSYC'!G1050</f>
        <v>0</v>
      </c>
      <c r="I1050" s="185">
        <f>'[1]BoQ HSYC'!H1050</f>
        <v>0</v>
      </c>
      <c r="J1050" s="185">
        <f>'[1]BoQ HSYC'!I1050</f>
        <v>0</v>
      </c>
      <c r="K1050" s="48">
        <f>'[1]BoQ HSYC'!J1050</f>
        <v>1523937</v>
      </c>
      <c r="L1050" s="47">
        <f>'[1]BoQ HSYC'!K1050</f>
        <v>162700</v>
      </c>
      <c r="M1050" s="47">
        <f>'[1]BoQ HSYC'!L1050</f>
        <v>1686637</v>
      </c>
      <c r="N1050" s="183">
        <f>'[1]BoQ HSYC'!M1050</f>
        <v>0</v>
      </c>
      <c r="O1050" s="183">
        <f>'[1]BoQ HSYC'!N1050</f>
        <v>56945</v>
      </c>
      <c r="P1050" s="83">
        <f>'[1]BoQ HSYC'!O1050</f>
        <v>56945</v>
      </c>
      <c r="Q1050" s="47">
        <f>'[1]BoQ HSYC'!P1050</f>
        <v>3373274</v>
      </c>
      <c r="R1050" s="132">
        <f>'[1]BoQ HSYC'!Q1050</f>
        <v>113890</v>
      </c>
      <c r="S1050" s="83">
        <f>'[1]BoQ HSYC'!R1050</f>
        <v>3487164</v>
      </c>
      <c r="T1050" s="48">
        <f>'[1]BoQ HSYC'!S1050</f>
        <v>0</v>
      </c>
      <c r="U1050" s="132">
        <f>'[1]BoQ HSYC'!T1050</f>
        <v>0</v>
      </c>
      <c r="V1050" s="132" t="str">
        <f>'[1]BoQ HSYC'!U1050</f>
        <v>VT: HĐK, NC:BĐG Q2/2026</v>
      </c>
      <c r="W1050" s="132" t="str">
        <f>'[1]BoQ HSYC'!V1050</f>
        <v>VT: HĐK, NC:BĐG Q2/2026</v>
      </c>
      <c r="X1050" s="44" t="str">
        <f>'[1]BoQ HSYC'!W1050</f>
        <v>ME</v>
      </c>
      <c r="Y1050" s="44"/>
      <c r="Z1050" s="44"/>
      <c r="AA1050" s="44"/>
      <c r="AB1050" s="2">
        <v>2168258.4718191377</v>
      </c>
      <c r="AC1050" s="2">
        <v>4336516.9436382754</v>
      </c>
      <c r="AD1050" s="2">
        <f>+M1050</f>
        <v>1686637</v>
      </c>
      <c r="AE1050" s="2">
        <f>+AD1050*14%</f>
        <v>236129.18000000002</v>
      </c>
      <c r="AF1050" s="155">
        <f>+AD1050*35%</f>
        <v>590322.94999999995</v>
      </c>
      <c r="AG1050" s="2">
        <f>+AD1050*F1050</f>
        <v>3373274</v>
      </c>
      <c r="AH1050" s="2">
        <f>+AE1050*F1050</f>
        <v>472258.36000000004</v>
      </c>
      <c r="AI1050" s="2">
        <f>+AF1050*F1050</f>
        <v>1180645.8999999999</v>
      </c>
      <c r="AJ1050" s="2">
        <f>SUM(AG1050:AI1050)</f>
        <v>5026178.26</v>
      </c>
      <c r="AK1050" s="2">
        <f>+AD1050*G1050</f>
        <v>3373274</v>
      </c>
      <c r="AL1050" s="2">
        <f>+AE1050*G1050</f>
        <v>472258.36000000004</v>
      </c>
      <c r="AM1050" s="2">
        <f>+AF1050*G1050</f>
        <v>1180645.8999999999</v>
      </c>
      <c r="AN1050" s="155">
        <f>SUM(AK1050:AM1050)</f>
        <v>5026178.26</v>
      </c>
      <c r="AQ1050" s="145" t="s">
        <v>525</v>
      </c>
      <c r="AU1050" s="8"/>
      <c r="AV1050" s="8"/>
      <c r="AW1050" s="2">
        <f>'[2]BoQ HSYC-Đạt'!AT1050</f>
        <v>1720369.74</v>
      </c>
      <c r="AX1050" s="8">
        <f>F1050*AW1050</f>
        <v>3440739.48</v>
      </c>
      <c r="AY1050" s="8">
        <f>IF(AQ1050="CT",7%,5%)*AX1050</f>
        <v>240851.76360000003</v>
      </c>
      <c r="AZ1050" s="8">
        <f>AX1050*2%</f>
        <v>68814.789600000004</v>
      </c>
      <c r="BA1050" s="8">
        <f>IF(BB1050&gt;0,0,AX1050*5%)</f>
        <v>172036.97400000002</v>
      </c>
      <c r="BB1050" s="8"/>
      <c r="BC1050" s="8">
        <f>+AX1050+AY1050+AZ1050+BA1050+BB1050</f>
        <v>3922443.0071999999</v>
      </c>
      <c r="BD1050" s="8">
        <f>AX1050-AT1050</f>
        <v>3440739.48</v>
      </c>
      <c r="BE1050" s="2"/>
      <c r="BH1050" s="2"/>
    </row>
    <row r="1051" spans="2:60" ht="34" hidden="1" outlineLevel="1" x14ac:dyDescent="0.2">
      <c r="B1051" s="82">
        <v>72</v>
      </c>
      <c r="C1051" s="144" t="s">
        <v>565</v>
      </c>
      <c r="D1051" s="144"/>
      <c r="E1051" s="82" t="s">
        <v>85</v>
      </c>
      <c r="F1051" s="143">
        <v>4</v>
      </c>
      <c r="G1051" s="142">
        <f>'[1]BoQ HSYC'!F1051</f>
        <v>4</v>
      </c>
      <c r="H1051" s="185">
        <f>'[1]BoQ HSYC'!G1051</f>
        <v>0</v>
      </c>
      <c r="I1051" s="185">
        <f>'[1]BoQ HSYC'!H1051</f>
        <v>0</v>
      </c>
      <c r="J1051" s="185">
        <f>'[1]BoQ HSYC'!I1051</f>
        <v>0</v>
      </c>
      <c r="K1051" s="48">
        <f>'[1]BoQ HSYC'!J1051</f>
        <v>429289</v>
      </c>
      <c r="L1051" s="47">
        <f>'[1]BoQ HSYC'!K1051</f>
        <v>50060</v>
      </c>
      <c r="M1051" s="47">
        <f>'[1]BoQ HSYC'!L1051</f>
        <v>479349</v>
      </c>
      <c r="N1051" s="183">
        <f>'[1]BoQ HSYC'!M1051</f>
        <v>0</v>
      </c>
      <c r="O1051" s="183">
        <f>'[1]BoQ HSYC'!N1051</f>
        <v>17521</v>
      </c>
      <c r="P1051" s="83">
        <f>'[1]BoQ HSYC'!O1051</f>
        <v>17521</v>
      </c>
      <c r="Q1051" s="47">
        <f>'[1]BoQ HSYC'!P1051</f>
        <v>1917396</v>
      </c>
      <c r="R1051" s="132">
        <f>'[1]BoQ HSYC'!Q1051</f>
        <v>70084</v>
      </c>
      <c r="S1051" s="83">
        <f>'[1]BoQ HSYC'!R1051</f>
        <v>1987480</v>
      </c>
      <c r="T1051" s="48">
        <f>'[1]BoQ HSYC'!S1051</f>
        <v>0</v>
      </c>
      <c r="U1051" s="132">
        <f>'[1]BoQ HSYC'!T1051</f>
        <v>0</v>
      </c>
      <c r="V1051" s="132" t="str">
        <f>'[1]BoQ HSYC'!U1051</f>
        <v>VT: HĐK, NC:BĐG Q2/2026</v>
      </c>
      <c r="W1051" s="132" t="str">
        <f>'[1]BoQ HSYC'!V1051</f>
        <v>VT: HĐK, NC:BĐG Q2/2026</v>
      </c>
      <c r="X1051" s="44" t="str">
        <f>'[1]BoQ HSYC'!W1051</f>
        <v>ME</v>
      </c>
      <c r="Y1051" s="44"/>
      <c r="Z1051" s="44"/>
      <c r="AA1051" s="44"/>
      <c r="AB1051" s="2">
        <v>665039.17248285003</v>
      </c>
      <c r="AC1051" s="2">
        <v>2660156.6899314001</v>
      </c>
      <c r="AD1051" s="2">
        <f>+M1051</f>
        <v>479349</v>
      </c>
      <c r="AE1051" s="2">
        <f>+AD1051*14%</f>
        <v>67108.86</v>
      </c>
      <c r="AF1051" s="155">
        <f>+AD1051*35%</f>
        <v>167772.15</v>
      </c>
      <c r="AG1051" s="2">
        <f>+AD1051*F1051</f>
        <v>1917396</v>
      </c>
      <c r="AH1051" s="2">
        <f>+AE1051*F1051</f>
        <v>268435.44</v>
      </c>
      <c r="AI1051" s="2">
        <f>+AF1051*F1051</f>
        <v>671088.6</v>
      </c>
      <c r="AJ1051" s="2">
        <f>SUM(AG1051:AI1051)</f>
        <v>2856920.04</v>
      </c>
      <c r="AK1051" s="2">
        <f>+AD1051*G1051</f>
        <v>1917396</v>
      </c>
      <c r="AL1051" s="2">
        <f>+AE1051*G1051</f>
        <v>268435.44</v>
      </c>
      <c r="AM1051" s="2">
        <f>+AF1051*G1051</f>
        <v>671088.6</v>
      </c>
      <c r="AN1051" s="155">
        <f>SUM(AK1051:AM1051)</f>
        <v>2856920.04</v>
      </c>
      <c r="AQ1051" s="145" t="s">
        <v>525</v>
      </c>
      <c r="AU1051" s="8"/>
      <c r="AV1051" s="8"/>
      <c r="AW1051" s="2">
        <f>'[2]BoQ HSYC-Đạt'!AT1051</f>
        <v>488935.98</v>
      </c>
      <c r="AX1051" s="8">
        <f>F1051*AW1051</f>
        <v>1955743.92</v>
      </c>
      <c r="AY1051" s="8">
        <f>IF(AQ1051="CT",7%,5%)*AX1051</f>
        <v>136902.07440000001</v>
      </c>
      <c r="AZ1051" s="8">
        <f>AX1051*2%</f>
        <v>39114.878400000001</v>
      </c>
      <c r="BA1051" s="8">
        <f>IF(BB1051&gt;0,0,AX1051*5%)</f>
        <v>97787.195999999996</v>
      </c>
      <c r="BB1051" s="8"/>
      <c r="BC1051" s="8">
        <f>+AX1051+AY1051+AZ1051+BA1051+BB1051</f>
        <v>2229548.0688</v>
      </c>
      <c r="BD1051" s="8">
        <f>AX1051-AT1051</f>
        <v>1955743.92</v>
      </c>
      <c r="BE1051" s="2"/>
      <c r="BH1051" s="2"/>
    </row>
    <row r="1052" spans="2:60" ht="34" hidden="1" outlineLevel="1" x14ac:dyDescent="0.2">
      <c r="B1052" s="82">
        <v>73</v>
      </c>
      <c r="C1052" s="144" t="s">
        <v>564</v>
      </c>
      <c r="D1052" s="144"/>
      <c r="E1052" s="82" t="s">
        <v>85</v>
      </c>
      <c r="F1052" s="143">
        <v>90</v>
      </c>
      <c r="G1052" s="142">
        <f>'[1]BoQ HSYC'!F1052</f>
        <v>90</v>
      </c>
      <c r="H1052" s="185">
        <f>'[1]BoQ HSYC'!G1052</f>
        <v>0</v>
      </c>
      <c r="I1052" s="185">
        <f>'[1]BoQ HSYC'!H1052</f>
        <v>0</v>
      </c>
      <c r="J1052" s="185">
        <f>'[1]BoQ HSYC'!I1052</f>
        <v>0</v>
      </c>
      <c r="K1052" s="48">
        <f>'[1]BoQ HSYC'!J1052</f>
        <v>429289</v>
      </c>
      <c r="L1052" s="47">
        <f>'[1]BoQ HSYC'!K1052</f>
        <v>35760</v>
      </c>
      <c r="M1052" s="47">
        <f>'[1]BoQ HSYC'!L1052</f>
        <v>465049</v>
      </c>
      <c r="N1052" s="183">
        <f>'[1]BoQ HSYC'!M1052</f>
        <v>0</v>
      </c>
      <c r="O1052" s="183">
        <f>'[1]BoQ HSYC'!N1052</f>
        <v>12516</v>
      </c>
      <c r="P1052" s="83">
        <f>'[1]BoQ HSYC'!O1052</f>
        <v>12516</v>
      </c>
      <c r="Q1052" s="47">
        <f>'[1]BoQ HSYC'!P1052</f>
        <v>41854410</v>
      </c>
      <c r="R1052" s="132">
        <f>'[1]BoQ HSYC'!Q1052</f>
        <v>1126440</v>
      </c>
      <c r="S1052" s="83">
        <f>'[1]BoQ HSYC'!R1052</f>
        <v>42980850</v>
      </c>
      <c r="T1052" s="48">
        <f>'[1]BoQ HSYC'!S1052</f>
        <v>0</v>
      </c>
      <c r="U1052" s="132">
        <f>'[1]BoQ HSYC'!T1052</f>
        <v>0</v>
      </c>
      <c r="V1052" s="132" t="str">
        <f>'[1]BoQ HSYC'!U1052</f>
        <v>VT: HĐK, NC:BĐG Q2/2026</v>
      </c>
      <c r="W1052" s="132" t="str">
        <f>'[1]BoQ HSYC'!V1052</f>
        <v>VT: HĐK, NC:BĐG Q2/2026</v>
      </c>
      <c r="X1052" s="44" t="str">
        <f>'[1]BoQ HSYC'!W1052</f>
        <v>ME</v>
      </c>
      <c r="Y1052" s="44"/>
      <c r="Z1052" s="44"/>
      <c r="AA1052" s="44"/>
      <c r="AB1052" s="2">
        <v>428877.07793039992</v>
      </c>
      <c r="AC1052" s="2">
        <v>38598937.013735995</v>
      </c>
      <c r="AD1052" s="2">
        <f>+M1052</f>
        <v>465049</v>
      </c>
      <c r="AE1052" s="2">
        <f>+AD1052*14%</f>
        <v>65106.860000000008</v>
      </c>
      <c r="AF1052" s="155">
        <f>+AD1052*35%</f>
        <v>162767.15</v>
      </c>
      <c r="AG1052" s="2">
        <f>+AD1052*F1052</f>
        <v>41854410</v>
      </c>
      <c r="AH1052" s="2">
        <f>+AE1052*F1052</f>
        <v>5859617.4000000004</v>
      </c>
      <c r="AI1052" s="2">
        <f>+AF1052*F1052</f>
        <v>14649043.5</v>
      </c>
      <c r="AJ1052" s="2">
        <f>SUM(AG1052:AI1052)</f>
        <v>62363070.899999999</v>
      </c>
      <c r="AK1052" s="2">
        <f>+AD1052*G1052</f>
        <v>41854410</v>
      </c>
      <c r="AL1052" s="2">
        <f>+AE1052*G1052</f>
        <v>5859617.4000000004</v>
      </c>
      <c r="AM1052" s="2">
        <f>+AF1052*G1052</f>
        <v>14649043.5</v>
      </c>
      <c r="AN1052" s="155">
        <f>SUM(AK1052:AM1052)</f>
        <v>62363070.899999999</v>
      </c>
      <c r="AQ1052" s="145" t="s">
        <v>525</v>
      </c>
      <c r="AU1052" s="8"/>
      <c r="AV1052" s="8"/>
      <c r="AW1052" s="2">
        <f>'[2]BoQ HSYC-Đạt'!AT1052</f>
        <v>474349.98</v>
      </c>
      <c r="AX1052" s="8">
        <f>F1052*AW1052</f>
        <v>42691498.199999996</v>
      </c>
      <c r="AY1052" s="8">
        <f>IF(AQ1052="CT",7%,5%)*AX1052</f>
        <v>2988404.8739999998</v>
      </c>
      <c r="AZ1052" s="8">
        <f>AX1052*2%</f>
        <v>853829.96399999992</v>
      </c>
      <c r="BA1052" s="8">
        <f>IF(BB1052&gt;0,0,AX1052*5%)</f>
        <v>2134574.9099999997</v>
      </c>
      <c r="BB1052" s="8"/>
      <c r="BC1052" s="8">
        <f>+AX1052+AY1052+AZ1052+BA1052+BB1052</f>
        <v>48668307.947999991</v>
      </c>
      <c r="BD1052" s="8">
        <f>AX1052-AT1052</f>
        <v>42691498.199999996</v>
      </c>
      <c r="BE1052" s="2"/>
      <c r="BH1052" s="2"/>
    </row>
    <row r="1053" spans="2:60" ht="34" hidden="1" outlineLevel="1" x14ac:dyDescent="0.2">
      <c r="B1053" s="82">
        <v>74</v>
      </c>
      <c r="C1053" s="144" t="s">
        <v>563</v>
      </c>
      <c r="D1053" s="144"/>
      <c r="E1053" s="82" t="s">
        <v>85</v>
      </c>
      <c r="F1053" s="143">
        <v>89</v>
      </c>
      <c r="G1053" s="142">
        <f>'[1]BoQ HSYC'!F1053</f>
        <v>89</v>
      </c>
      <c r="H1053" s="185">
        <f>'[1]BoQ HSYC'!G1053</f>
        <v>0</v>
      </c>
      <c r="I1053" s="185">
        <f>'[1]BoQ HSYC'!H1053</f>
        <v>0</v>
      </c>
      <c r="J1053" s="185">
        <f>'[1]BoQ HSYC'!I1053</f>
        <v>0</v>
      </c>
      <c r="K1053" s="48">
        <f>'[1]BoQ HSYC'!J1053</f>
        <v>216714</v>
      </c>
      <c r="L1053" s="47">
        <f>'[1]BoQ HSYC'!K1053</f>
        <v>32180</v>
      </c>
      <c r="M1053" s="47">
        <f>'[1]BoQ HSYC'!L1053</f>
        <v>248894</v>
      </c>
      <c r="N1053" s="183">
        <f>'[1]BoQ HSYC'!M1053</f>
        <v>0</v>
      </c>
      <c r="O1053" s="183">
        <f>'[1]BoQ HSYC'!N1053</f>
        <v>11263</v>
      </c>
      <c r="P1053" s="83">
        <f>'[1]BoQ HSYC'!O1053</f>
        <v>11263</v>
      </c>
      <c r="Q1053" s="47">
        <f>'[1]BoQ HSYC'!P1053</f>
        <v>22151566</v>
      </c>
      <c r="R1053" s="132">
        <f>'[1]BoQ HSYC'!Q1053</f>
        <v>1002407</v>
      </c>
      <c r="S1053" s="83">
        <f>'[1]BoQ HSYC'!R1053</f>
        <v>23153973</v>
      </c>
      <c r="T1053" s="48">
        <f>'[1]BoQ HSYC'!S1053</f>
        <v>0</v>
      </c>
      <c r="U1053" s="132">
        <f>'[1]BoQ HSYC'!T1053</f>
        <v>0</v>
      </c>
      <c r="V1053" s="132" t="str">
        <f>'[1]BoQ HSYC'!U1053</f>
        <v>VT: HĐK, NC:BĐG Q2/2026</v>
      </c>
      <c r="W1053" s="132" t="str">
        <f>'[1]BoQ HSYC'!V1053</f>
        <v>VT: HĐK, NC:BĐG Q2/2026</v>
      </c>
      <c r="X1053" s="44" t="str">
        <f>'[1]BoQ HSYC'!W1053</f>
        <v>ME</v>
      </c>
      <c r="Y1053" s="44"/>
      <c r="Z1053" s="44"/>
      <c r="AA1053" s="44"/>
      <c r="AB1053" s="2">
        <v>336357.40888860001</v>
      </c>
      <c r="AC1053" s="2">
        <v>29935809.391085401</v>
      </c>
      <c r="AD1053" s="2">
        <f>+M1053</f>
        <v>248894</v>
      </c>
      <c r="AE1053" s="2">
        <f>+AD1053*14%</f>
        <v>34845.160000000003</v>
      </c>
      <c r="AF1053" s="155">
        <f>+AD1053*35%</f>
        <v>87112.9</v>
      </c>
      <c r="AG1053" s="2">
        <f>+AD1053*F1053</f>
        <v>22151566</v>
      </c>
      <c r="AH1053" s="2">
        <f>+AE1053*F1053</f>
        <v>3101219.24</v>
      </c>
      <c r="AI1053" s="2">
        <f>+AF1053*F1053</f>
        <v>7753048.0999999996</v>
      </c>
      <c r="AJ1053" s="2">
        <f>SUM(AG1053:AI1053)</f>
        <v>33005833.340000004</v>
      </c>
      <c r="AK1053" s="2">
        <f>+AD1053*G1053</f>
        <v>22151566</v>
      </c>
      <c r="AL1053" s="2">
        <f>+AE1053*G1053</f>
        <v>3101219.24</v>
      </c>
      <c r="AM1053" s="2">
        <f>+AF1053*G1053</f>
        <v>7753048.0999999996</v>
      </c>
      <c r="AN1053" s="155">
        <f>SUM(AK1053:AM1053)</f>
        <v>33005833.340000004</v>
      </c>
      <c r="AQ1053" s="145" t="s">
        <v>525</v>
      </c>
      <c r="AU1053" s="8"/>
      <c r="AV1053" s="8"/>
      <c r="AW1053" s="2">
        <f>'[2]BoQ HSYC-Đạt'!AT1053</f>
        <v>253871.88</v>
      </c>
      <c r="AX1053" s="8">
        <f>F1053*AW1053</f>
        <v>22594597.32</v>
      </c>
      <c r="AY1053" s="8">
        <f>IF(AQ1053="CT",7%,5%)*AX1053</f>
        <v>1581621.8124000002</v>
      </c>
      <c r="AZ1053" s="8">
        <f>AX1053*2%</f>
        <v>451891.94640000002</v>
      </c>
      <c r="BA1053" s="8">
        <f>IF(BB1053&gt;0,0,AX1053*5%)</f>
        <v>1129729.8660000002</v>
      </c>
      <c r="BB1053" s="8"/>
      <c r="BC1053" s="8">
        <f>+AX1053+AY1053+AZ1053+BA1053+BB1053</f>
        <v>25757840.944800001</v>
      </c>
      <c r="BD1053" s="8">
        <f>AX1053-AT1053</f>
        <v>22594597.32</v>
      </c>
      <c r="BE1053" s="2"/>
      <c r="BH1053" s="2"/>
    </row>
    <row r="1054" spans="2:60" ht="17" hidden="1" outlineLevel="1" x14ac:dyDescent="0.2">
      <c r="B1054" s="82"/>
      <c r="C1054" s="144" t="s">
        <v>562</v>
      </c>
      <c r="D1054" s="144"/>
      <c r="E1054" s="82"/>
      <c r="F1054" s="143"/>
      <c r="G1054" s="142">
        <f>'[1]BoQ HSYC'!F1054</f>
        <v>0</v>
      </c>
      <c r="H1054" s="185">
        <f>'[1]BoQ HSYC'!G1054</f>
        <v>0</v>
      </c>
      <c r="I1054" s="185">
        <f>'[1]BoQ HSYC'!H1054</f>
        <v>0</v>
      </c>
      <c r="J1054" s="185">
        <f>'[1]BoQ HSYC'!I1054</f>
        <v>0</v>
      </c>
      <c r="K1054" s="48">
        <f>'[1]BoQ HSYC'!J1054</f>
        <v>0</v>
      </c>
      <c r="L1054" s="47">
        <f>'[1]BoQ HSYC'!K1054</f>
        <v>0</v>
      </c>
      <c r="M1054" s="47">
        <f>'[1]BoQ HSYC'!L1054</f>
        <v>0</v>
      </c>
      <c r="N1054" s="183">
        <f>'[1]BoQ HSYC'!M1054</f>
        <v>0</v>
      </c>
      <c r="O1054" s="183">
        <f>'[1]BoQ HSYC'!N1054</f>
        <v>0</v>
      </c>
      <c r="P1054" s="83">
        <f>'[1]BoQ HSYC'!O1054</f>
        <v>0</v>
      </c>
      <c r="Q1054" s="47">
        <f>'[1]BoQ HSYC'!P1054</f>
        <v>0</v>
      </c>
      <c r="R1054" s="132">
        <f>'[1]BoQ HSYC'!Q1054</f>
        <v>0</v>
      </c>
      <c r="S1054" s="83">
        <f>'[1]BoQ HSYC'!R1054</f>
        <v>0</v>
      </c>
      <c r="T1054" s="48">
        <f>'[1]BoQ HSYC'!S1054</f>
        <v>0</v>
      </c>
      <c r="U1054" s="132">
        <f>'[1]BoQ HSYC'!T1054</f>
        <v>0</v>
      </c>
      <c r="V1054" s="132">
        <f>'[1]BoQ HSYC'!U1054</f>
        <v>0</v>
      </c>
      <c r="W1054" s="132">
        <f>'[1]BoQ HSYC'!V1054</f>
        <v>0</v>
      </c>
      <c r="X1054" s="44" t="str">
        <f>'[1]BoQ HSYC'!W1054</f>
        <v>ME</v>
      </c>
      <c r="Y1054" s="44"/>
      <c r="Z1054" s="44"/>
      <c r="AA1054" s="44"/>
      <c r="AB1054" s="2">
        <v>0</v>
      </c>
      <c r="AC1054" s="2">
        <v>0</v>
      </c>
      <c r="AD1054" s="2">
        <f>+M1054</f>
        <v>0</v>
      </c>
      <c r="AE1054" s="2">
        <f>+AD1054*14%</f>
        <v>0</v>
      </c>
      <c r="AF1054" s="155">
        <f>+AD1054*35%</f>
        <v>0</v>
      </c>
      <c r="AG1054" s="2">
        <f>+AD1054*F1054</f>
        <v>0</v>
      </c>
      <c r="AH1054" s="2">
        <f>+AE1054*F1054</f>
        <v>0</v>
      </c>
      <c r="AI1054" s="2">
        <f>+AF1054*F1054</f>
        <v>0</v>
      </c>
      <c r="AJ1054" s="2">
        <f>SUM(AG1054:AI1054)</f>
        <v>0</v>
      </c>
      <c r="AK1054" s="2">
        <f>+AD1054*G1054</f>
        <v>0</v>
      </c>
      <c r="AL1054" s="2">
        <f>+AE1054*G1054</f>
        <v>0</v>
      </c>
      <c r="AM1054" s="2">
        <f>+AF1054*G1054</f>
        <v>0</v>
      </c>
      <c r="AN1054" s="155">
        <f>SUM(AK1054:AM1054)</f>
        <v>0</v>
      </c>
      <c r="AQ1054" s="145" t="s">
        <v>525</v>
      </c>
      <c r="AU1054" s="8"/>
      <c r="AV1054" s="8"/>
      <c r="AW1054" s="2">
        <f>'[2]BoQ HSYC-Đạt'!AT1054</f>
        <v>0</v>
      </c>
      <c r="AX1054" s="8">
        <f>F1054*AW1054</f>
        <v>0</v>
      </c>
      <c r="AY1054" s="8">
        <f>IF(AQ1054="CT",7%,5%)*AX1054</f>
        <v>0</v>
      </c>
      <c r="AZ1054" s="8">
        <f>AX1054*2%</f>
        <v>0</v>
      </c>
      <c r="BA1054" s="8">
        <f>IF(BB1054&gt;0,0,AX1054*5%)</f>
        <v>0</v>
      </c>
      <c r="BB1054" s="8"/>
      <c r="BC1054" s="8">
        <f>+AX1054+AY1054+AZ1054+BA1054+BB1054</f>
        <v>0</v>
      </c>
      <c r="BD1054" s="8">
        <f>AX1054-AT1054</f>
        <v>0</v>
      </c>
      <c r="BE1054" s="2"/>
      <c r="BH1054" s="2"/>
    </row>
    <row r="1055" spans="2:60" ht="17" hidden="1" outlineLevel="1" x14ac:dyDescent="0.2">
      <c r="B1055" s="82">
        <v>75</v>
      </c>
      <c r="C1055" s="144" t="s">
        <v>531</v>
      </c>
      <c r="D1055" s="144"/>
      <c r="E1055" s="82" t="s">
        <v>160</v>
      </c>
      <c r="F1055" s="143">
        <v>0.6</v>
      </c>
      <c r="G1055" s="142">
        <f>'[1]BoQ HSYC'!F1055</f>
        <v>0.6</v>
      </c>
      <c r="H1055" s="185">
        <f>'[1]BoQ HSYC'!G1055</f>
        <v>0</v>
      </c>
      <c r="I1055" s="185">
        <f>'[1]BoQ HSYC'!H1055</f>
        <v>0</v>
      </c>
      <c r="J1055" s="185">
        <f>'[1]BoQ HSYC'!I1055</f>
        <v>0</v>
      </c>
      <c r="K1055" s="48">
        <f>'[1]BoQ HSYC'!J1055</f>
        <v>36419994</v>
      </c>
      <c r="L1055" s="47">
        <f>'[1]BoQ HSYC'!K1055</f>
        <v>4307040</v>
      </c>
      <c r="M1055" s="47">
        <f>'[1]BoQ HSYC'!L1055</f>
        <v>40727034</v>
      </c>
      <c r="N1055" s="183">
        <f>'[1]BoQ HSYC'!M1055</f>
        <v>12746997.899999999</v>
      </c>
      <c r="O1055" s="183">
        <f>'[1]BoQ HSYC'!N1055</f>
        <v>1507464</v>
      </c>
      <c r="P1055" s="83">
        <f>'[1]BoQ HSYC'!O1055</f>
        <v>14254461.899999999</v>
      </c>
      <c r="Q1055" s="47">
        <f>'[1]BoQ HSYC'!P1055</f>
        <v>24436220.399999999</v>
      </c>
      <c r="R1055" s="132">
        <f>'[1]BoQ HSYC'!Q1055</f>
        <v>8552677.1399999987</v>
      </c>
      <c r="S1055" s="83">
        <f>'[1]BoQ HSYC'!R1055</f>
        <v>32988897.539999999</v>
      </c>
      <c r="T1055" s="48">
        <f>'[1]BoQ HSYC'!S1055</f>
        <v>0</v>
      </c>
      <c r="U1055" s="132">
        <f>'[1]BoQ HSYC'!T1055</f>
        <v>0</v>
      </c>
      <c r="V1055" s="132" t="str">
        <f>'[1]BoQ HSYC'!U1055</f>
        <v>BĐG Q2/2026</v>
      </c>
      <c r="W1055" s="132" t="str">
        <f>'[1]BoQ HSYC'!V1055</f>
        <v>BĐG Q2/2026</v>
      </c>
      <c r="X1055" s="44" t="str">
        <f>'[1]BoQ HSYC'!W1055</f>
        <v>ME</v>
      </c>
      <c r="Y1055" s="44"/>
      <c r="Z1055" s="44"/>
      <c r="AA1055" s="44"/>
      <c r="AB1055" s="2">
        <v>41262787.569684044</v>
      </c>
      <c r="AC1055" s="2">
        <v>24757672.541810427</v>
      </c>
      <c r="AD1055" s="2">
        <f>+M1055</f>
        <v>40727034</v>
      </c>
      <c r="AE1055" s="2">
        <f>+AD1055*14%</f>
        <v>5701784.7600000007</v>
      </c>
      <c r="AF1055" s="155">
        <f>+AD1055*35%</f>
        <v>14254461.899999999</v>
      </c>
      <c r="AG1055" s="2">
        <f>+AD1055*F1055</f>
        <v>24436220.399999999</v>
      </c>
      <c r="AH1055" s="2">
        <f>+AE1055*F1055</f>
        <v>3421070.8560000001</v>
      </c>
      <c r="AI1055" s="2">
        <f>+AF1055*F1055</f>
        <v>8552677.1399999987</v>
      </c>
      <c r="AJ1055" s="2">
        <f>SUM(AG1055:AI1055)</f>
        <v>36409968.395999998</v>
      </c>
      <c r="AK1055" s="2">
        <f>+AD1055*G1055</f>
        <v>24436220.399999999</v>
      </c>
      <c r="AL1055" s="2">
        <f>+AE1055*G1055</f>
        <v>3421070.8560000001</v>
      </c>
      <c r="AM1055" s="2">
        <f>+AF1055*G1055</f>
        <v>8552677.1399999987</v>
      </c>
      <c r="AN1055" s="155">
        <f>SUM(AK1055:AM1055)</f>
        <v>36409968.395999998</v>
      </c>
      <c r="AQ1055" s="145" t="s">
        <v>525</v>
      </c>
      <c r="AU1055" s="8"/>
      <c r="AV1055" s="8"/>
      <c r="AW1055" s="2">
        <f>'[2]BoQ HSYC-Đạt'!AT1055</f>
        <v>44799737.399999999</v>
      </c>
      <c r="AX1055" s="8">
        <f>F1055*AW1055</f>
        <v>26879842.439999998</v>
      </c>
      <c r="AY1055" s="8">
        <f>IF(AQ1055="CT",7%,5%)*AX1055</f>
        <v>1881588.9708</v>
      </c>
      <c r="AZ1055" s="8">
        <f>AX1055*2%</f>
        <v>537596.84879999992</v>
      </c>
      <c r="BA1055" s="8">
        <f>IF(BB1055&gt;0,0,AX1055*5%)</f>
        <v>1343992.122</v>
      </c>
      <c r="BB1055" s="8"/>
      <c r="BC1055" s="8">
        <f>+AX1055+AY1055+AZ1055+BA1055+BB1055</f>
        <v>30643020.3816</v>
      </c>
      <c r="BD1055" s="8">
        <f>AX1055-AT1055</f>
        <v>26879842.439999998</v>
      </c>
      <c r="BE1055" s="2"/>
      <c r="BH1055" s="2"/>
    </row>
    <row r="1056" spans="2:60" ht="17" hidden="1" outlineLevel="1" x14ac:dyDescent="0.2">
      <c r="B1056" s="82">
        <v>76</v>
      </c>
      <c r="C1056" s="144" t="s">
        <v>561</v>
      </c>
      <c r="D1056" s="144"/>
      <c r="E1056" s="82" t="s">
        <v>160</v>
      </c>
      <c r="F1056" s="143">
        <v>1.25</v>
      </c>
      <c r="G1056" s="142">
        <f>'[1]BoQ HSYC'!F1056</f>
        <v>1.25</v>
      </c>
      <c r="H1056" s="185">
        <f>'[1]BoQ HSYC'!G1056</f>
        <v>0</v>
      </c>
      <c r="I1056" s="185">
        <f>'[1]BoQ HSYC'!H1056</f>
        <v>0</v>
      </c>
      <c r="J1056" s="185">
        <f>'[1]BoQ HSYC'!I1056</f>
        <v>0</v>
      </c>
      <c r="K1056" s="48">
        <f>'[1]BoQ HSYC'!J1056</f>
        <v>23523708</v>
      </c>
      <c r="L1056" s="47">
        <f>'[1]BoQ HSYC'!K1056</f>
        <v>3420600</v>
      </c>
      <c r="M1056" s="47">
        <f>'[1]BoQ HSYC'!L1056</f>
        <v>26944308</v>
      </c>
      <c r="N1056" s="183">
        <f>'[1]BoQ HSYC'!M1056</f>
        <v>8233297.7999999998</v>
      </c>
      <c r="O1056" s="183">
        <f>'[1]BoQ HSYC'!N1056</f>
        <v>1197210</v>
      </c>
      <c r="P1056" s="83">
        <f>'[1]BoQ HSYC'!O1056</f>
        <v>9430507.8000000007</v>
      </c>
      <c r="Q1056" s="47">
        <f>'[1]BoQ HSYC'!P1056</f>
        <v>33680385</v>
      </c>
      <c r="R1056" s="132">
        <f>'[1]BoQ HSYC'!Q1056</f>
        <v>11788134.75</v>
      </c>
      <c r="S1056" s="83">
        <f>'[1]BoQ HSYC'!R1056</f>
        <v>45468519.75</v>
      </c>
      <c r="T1056" s="48">
        <f>'[1]BoQ HSYC'!S1056</f>
        <v>0</v>
      </c>
      <c r="U1056" s="132">
        <f>'[1]BoQ HSYC'!T1056</f>
        <v>0</v>
      </c>
      <c r="V1056" s="132" t="str">
        <f>'[1]BoQ HSYC'!U1056</f>
        <v>BĐG Q2/2026</v>
      </c>
      <c r="W1056" s="132" t="str">
        <f>'[1]BoQ HSYC'!V1056</f>
        <v>BĐG Q2/2026</v>
      </c>
      <c r="X1056" s="44" t="str">
        <f>'[1]BoQ HSYC'!W1056</f>
        <v>ME</v>
      </c>
      <c r="Y1056" s="44"/>
      <c r="Z1056" s="44"/>
      <c r="AA1056" s="44"/>
      <c r="AB1056" s="2">
        <v>26932640.737063464</v>
      </c>
      <c r="AC1056" s="2">
        <v>33665800.921329327</v>
      </c>
      <c r="AD1056" s="2">
        <f>+M1056</f>
        <v>26944308</v>
      </c>
      <c r="AE1056" s="2">
        <f>+AD1056*14%</f>
        <v>3772203.1200000006</v>
      </c>
      <c r="AF1056" s="155">
        <f>+AD1056*35%</f>
        <v>9430507.7999999989</v>
      </c>
      <c r="AG1056" s="2">
        <f>+AD1056*F1056</f>
        <v>33680385</v>
      </c>
      <c r="AH1056" s="2">
        <f>+AE1056*F1056</f>
        <v>4715253.9000000004</v>
      </c>
      <c r="AI1056" s="2">
        <f>+AF1056*F1056</f>
        <v>11788134.749999998</v>
      </c>
      <c r="AJ1056" s="2">
        <f>SUM(AG1056:AI1056)</f>
        <v>50183773.649999999</v>
      </c>
      <c r="AK1056" s="2">
        <f>+AD1056*G1056</f>
        <v>33680385</v>
      </c>
      <c r="AL1056" s="2">
        <f>+AE1056*G1056</f>
        <v>4715253.9000000004</v>
      </c>
      <c r="AM1056" s="2">
        <f>+AF1056*G1056</f>
        <v>11788134.749999998</v>
      </c>
      <c r="AN1056" s="155">
        <f>SUM(AK1056:AM1056)</f>
        <v>50183773.649999999</v>
      </c>
      <c r="AQ1056" s="145" t="s">
        <v>525</v>
      </c>
      <c r="AU1056" s="8"/>
      <c r="AV1056" s="8"/>
      <c r="AW1056" s="2">
        <f>'[2]BoQ HSYC-Đạt'!AT1056</f>
        <v>29638738.800000001</v>
      </c>
      <c r="AX1056" s="8">
        <f>F1056*AW1056</f>
        <v>37048423.5</v>
      </c>
      <c r="AY1056" s="8">
        <f>IF(AQ1056="CT",7%,5%)*AX1056</f>
        <v>2593389.645</v>
      </c>
      <c r="AZ1056" s="8">
        <f>AX1056*2%</f>
        <v>740968.47</v>
      </c>
      <c r="BA1056" s="8">
        <f>IF(BB1056&gt;0,0,AX1056*5%)</f>
        <v>1852421.175</v>
      </c>
      <c r="BB1056" s="8"/>
      <c r="BC1056" s="8">
        <f>+AX1056+AY1056+AZ1056+BA1056+BB1056</f>
        <v>42235202.789999999</v>
      </c>
      <c r="BD1056" s="8">
        <f>AX1056-AT1056</f>
        <v>37048423.5</v>
      </c>
      <c r="BE1056" s="2"/>
      <c r="BH1056" s="2"/>
    </row>
    <row r="1057" spans="2:60" ht="17" hidden="1" outlineLevel="1" x14ac:dyDescent="0.2">
      <c r="B1057" s="82">
        <v>77</v>
      </c>
      <c r="C1057" s="144" t="s">
        <v>530</v>
      </c>
      <c r="D1057" s="144"/>
      <c r="E1057" s="82" t="s">
        <v>160</v>
      </c>
      <c r="F1057" s="143">
        <v>2.1419999999999999</v>
      </c>
      <c r="G1057" s="142">
        <f>'[1]BoQ HSYC'!F1057</f>
        <v>2.1419999999999999</v>
      </c>
      <c r="H1057" s="185">
        <f>'[1]BoQ HSYC'!G1057</f>
        <v>0</v>
      </c>
      <c r="I1057" s="185">
        <f>'[1]BoQ HSYC'!H1057</f>
        <v>0</v>
      </c>
      <c r="J1057" s="185">
        <f>'[1]BoQ HSYC'!I1057</f>
        <v>0</v>
      </c>
      <c r="K1057" s="48">
        <f>'[1]BoQ HSYC'!J1057</f>
        <v>18789030</v>
      </c>
      <c r="L1057" s="47">
        <f>'[1]BoQ HSYC'!K1057</f>
        <v>3166800</v>
      </c>
      <c r="M1057" s="47">
        <f>'[1]BoQ HSYC'!L1057</f>
        <v>21955830</v>
      </c>
      <c r="N1057" s="183">
        <f>'[1]BoQ HSYC'!M1057</f>
        <v>6576160.5</v>
      </c>
      <c r="O1057" s="183">
        <f>'[1]BoQ HSYC'!N1057</f>
        <v>1108380</v>
      </c>
      <c r="P1057" s="83">
        <f>'[1]BoQ HSYC'!O1057</f>
        <v>7684540.5</v>
      </c>
      <c r="Q1057" s="47">
        <f>'[1]BoQ HSYC'!P1057</f>
        <v>47029387.859999999</v>
      </c>
      <c r="R1057" s="132">
        <f>'[1]BoQ HSYC'!Q1057</f>
        <v>16460285.751</v>
      </c>
      <c r="S1057" s="83">
        <f>'[1]BoQ HSYC'!R1057</f>
        <v>63489673.611000001</v>
      </c>
      <c r="T1057" s="48">
        <f>'[1]BoQ HSYC'!S1057</f>
        <v>0</v>
      </c>
      <c r="U1057" s="132">
        <f>'[1]BoQ HSYC'!T1057</f>
        <v>0</v>
      </c>
      <c r="V1057" s="132" t="str">
        <f>'[1]BoQ HSYC'!U1057</f>
        <v>BĐG Q2/2026</v>
      </c>
      <c r="W1057" s="132" t="str">
        <f>'[1]BoQ HSYC'!V1057</f>
        <v>BĐG Q2/2026</v>
      </c>
      <c r="X1057" s="44" t="str">
        <f>'[1]BoQ HSYC'!W1057</f>
        <v>ME</v>
      </c>
      <c r="Y1057" s="44"/>
      <c r="Z1057" s="44"/>
      <c r="AA1057" s="44"/>
      <c r="AB1057" s="2">
        <v>21286626.100098975</v>
      </c>
      <c r="AC1057" s="2">
        <v>45595953.106412001</v>
      </c>
      <c r="AD1057" s="2">
        <f>+M1057</f>
        <v>21955830</v>
      </c>
      <c r="AE1057" s="2">
        <f>+AD1057*14%</f>
        <v>3073816.2</v>
      </c>
      <c r="AF1057" s="155">
        <f>+AD1057*35%</f>
        <v>7684540.4999999991</v>
      </c>
      <c r="AG1057" s="2">
        <f>+AD1057*F1057</f>
        <v>47029387.859999999</v>
      </c>
      <c r="AH1057" s="2">
        <f>+AE1057*F1057</f>
        <v>6584114.3004000001</v>
      </c>
      <c r="AI1057" s="2">
        <f>+AF1057*F1057</f>
        <v>16460285.750999996</v>
      </c>
      <c r="AJ1057" s="2">
        <f>SUM(AG1057:AI1057)</f>
        <v>70073787.911400005</v>
      </c>
      <c r="AK1057" s="2">
        <f>+AD1057*G1057</f>
        <v>47029387.859999999</v>
      </c>
      <c r="AL1057" s="2">
        <f>+AE1057*G1057</f>
        <v>6584114.3004000001</v>
      </c>
      <c r="AM1057" s="2">
        <f>+AF1057*G1057</f>
        <v>16460285.750999996</v>
      </c>
      <c r="AN1057" s="155">
        <f>SUM(AK1057:AM1057)</f>
        <v>70073787.911400005</v>
      </c>
      <c r="AQ1057" s="145" t="s">
        <v>525</v>
      </c>
      <c r="AU1057" s="8"/>
      <c r="AV1057" s="8"/>
      <c r="AW1057" s="2">
        <f>'[2]BoQ HSYC-Đạt'!AT1057</f>
        <v>24151413</v>
      </c>
      <c r="AX1057" s="8">
        <f>F1057*AW1057</f>
        <v>51732326.645999998</v>
      </c>
      <c r="AY1057" s="8">
        <f>IF(AQ1057="CT",7%,5%)*AX1057</f>
        <v>3621262.86522</v>
      </c>
      <c r="AZ1057" s="8">
        <f>AX1057*2%</f>
        <v>1034646.53292</v>
      </c>
      <c r="BA1057" s="8">
        <f>IF(BB1057&gt;0,0,AX1057*5%)</f>
        <v>2586616.3322999999</v>
      </c>
      <c r="BB1057" s="8"/>
      <c r="BC1057" s="8">
        <f>+AX1057+AY1057+AZ1057+BA1057+BB1057</f>
        <v>58974852.376440004</v>
      </c>
      <c r="BD1057" s="8">
        <f>AX1057-AT1057</f>
        <v>51732326.645999998</v>
      </c>
      <c r="BE1057" s="2"/>
      <c r="BH1057" s="2"/>
    </row>
    <row r="1058" spans="2:60" ht="17" hidden="1" outlineLevel="1" x14ac:dyDescent="0.2">
      <c r="B1058" s="82">
        <v>78</v>
      </c>
      <c r="C1058" s="144" t="s">
        <v>560</v>
      </c>
      <c r="D1058" s="144"/>
      <c r="E1058" s="82" t="s">
        <v>160</v>
      </c>
      <c r="F1058" s="143">
        <v>11.422000000000001</v>
      </c>
      <c r="G1058" s="142">
        <f>'[1]BoQ HSYC'!F1058</f>
        <v>11.422000000000001</v>
      </c>
      <c r="H1058" s="185">
        <f>'[1]BoQ HSYC'!G1058</f>
        <v>0</v>
      </c>
      <c r="I1058" s="185">
        <f>'[1]BoQ HSYC'!H1058</f>
        <v>0</v>
      </c>
      <c r="J1058" s="185">
        <f>'[1]BoQ HSYC'!I1058</f>
        <v>0</v>
      </c>
      <c r="K1058" s="48">
        <f>'[1]BoQ HSYC'!J1058</f>
        <v>12289680</v>
      </c>
      <c r="L1058" s="47">
        <f>'[1]BoQ HSYC'!K1058</f>
        <v>2913000</v>
      </c>
      <c r="M1058" s="47">
        <f>'[1]BoQ HSYC'!L1058</f>
        <v>15202680</v>
      </c>
      <c r="N1058" s="183">
        <f>'[1]BoQ HSYC'!M1058</f>
        <v>4301388</v>
      </c>
      <c r="O1058" s="183">
        <f>'[1]BoQ HSYC'!N1058</f>
        <v>1019549.9999999999</v>
      </c>
      <c r="P1058" s="83">
        <f>'[1]BoQ HSYC'!O1058</f>
        <v>5320938</v>
      </c>
      <c r="Q1058" s="47">
        <f>'[1]BoQ HSYC'!P1058</f>
        <v>173645010.96000001</v>
      </c>
      <c r="R1058" s="132">
        <f>'[1]BoQ HSYC'!Q1058</f>
        <v>60775753.836000003</v>
      </c>
      <c r="S1058" s="83">
        <f>'[1]BoQ HSYC'!R1058</f>
        <v>234420764.796</v>
      </c>
      <c r="T1058" s="48">
        <f>'[1]BoQ HSYC'!S1058</f>
        <v>0</v>
      </c>
      <c r="U1058" s="132">
        <f>'[1]BoQ HSYC'!T1058</f>
        <v>0</v>
      </c>
      <c r="V1058" s="132" t="str">
        <f>'[1]BoQ HSYC'!U1058</f>
        <v>BĐG Q2/2026</v>
      </c>
      <c r="W1058" s="132" t="str">
        <f>'[1]BoQ HSYC'!V1058</f>
        <v>BĐG Q2/2026</v>
      </c>
      <c r="X1058" s="44" t="str">
        <f>'[1]BoQ HSYC'!W1058</f>
        <v>ME</v>
      </c>
      <c r="Y1058" s="44"/>
      <c r="Z1058" s="44"/>
      <c r="AA1058" s="44"/>
      <c r="AB1058" s="2">
        <v>14180757.839119164</v>
      </c>
      <c r="AC1058" s="2">
        <v>161972616.0384191</v>
      </c>
      <c r="AD1058" s="2">
        <f>+M1058</f>
        <v>15202680</v>
      </c>
      <c r="AE1058" s="2">
        <f>+AD1058*14%</f>
        <v>2128375.2000000002</v>
      </c>
      <c r="AF1058" s="155">
        <f>+AD1058*35%</f>
        <v>5320938</v>
      </c>
      <c r="AG1058" s="2">
        <f>+AD1058*F1058</f>
        <v>173645010.96000001</v>
      </c>
      <c r="AH1058" s="2">
        <f>+AE1058*F1058</f>
        <v>24310301.534400005</v>
      </c>
      <c r="AI1058" s="2">
        <f>+AF1058*F1058</f>
        <v>60775753.836000003</v>
      </c>
      <c r="AJ1058" s="2">
        <f>SUM(AG1058:AI1058)</f>
        <v>258731066.33040002</v>
      </c>
      <c r="AK1058" s="2">
        <f>+AD1058*G1058</f>
        <v>173645010.96000001</v>
      </c>
      <c r="AL1058" s="2">
        <f>+AE1058*G1058</f>
        <v>24310301.534400005</v>
      </c>
      <c r="AM1058" s="2">
        <f>+AF1058*G1058</f>
        <v>60775753.836000003</v>
      </c>
      <c r="AN1058" s="155">
        <f>SUM(AK1058:AM1058)</f>
        <v>258731066.33040002</v>
      </c>
      <c r="AQ1058" s="145" t="s">
        <v>525</v>
      </c>
      <c r="AU1058" s="8"/>
      <c r="AV1058" s="8"/>
      <c r="AW1058" s="2">
        <f>'[2]BoQ HSYC-Đạt'!AT1058</f>
        <v>16722948</v>
      </c>
      <c r="AX1058" s="8">
        <f>F1058*AW1058</f>
        <v>191009512.05600002</v>
      </c>
      <c r="AY1058" s="8">
        <f>IF(AQ1058="CT",7%,5%)*AX1058</f>
        <v>13370665.843920004</v>
      </c>
      <c r="AZ1058" s="8">
        <f>AX1058*2%</f>
        <v>3820190.2411200004</v>
      </c>
      <c r="BA1058" s="8">
        <f>IF(BB1058&gt;0,0,AX1058*5%)</f>
        <v>9550475.6028000023</v>
      </c>
      <c r="BB1058" s="8"/>
      <c r="BC1058" s="8">
        <f>+AX1058+AY1058+AZ1058+BA1058+BB1058</f>
        <v>217750843.74384004</v>
      </c>
      <c r="BD1058" s="8">
        <f>AX1058-AT1058</f>
        <v>191009512.05600002</v>
      </c>
      <c r="BE1058" s="2"/>
      <c r="BH1058" s="2"/>
    </row>
    <row r="1059" spans="2:60" ht="17" hidden="1" outlineLevel="1" x14ac:dyDescent="0.2">
      <c r="B1059" s="82">
        <v>79</v>
      </c>
      <c r="C1059" s="144" t="s">
        <v>559</v>
      </c>
      <c r="D1059" s="144"/>
      <c r="E1059" s="82" t="s">
        <v>160</v>
      </c>
      <c r="F1059" s="143">
        <v>4.9320000000000004</v>
      </c>
      <c r="G1059" s="142">
        <f>'[1]BoQ HSYC'!F1059</f>
        <v>4.9320000000000004</v>
      </c>
      <c r="H1059" s="185">
        <f>'[1]BoQ HSYC'!G1059</f>
        <v>0</v>
      </c>
      <c r="I1059" s="185">
        <f>'[1]BoQ HSYC'!H1059</f>
        <v>0</v>
      </c>
      <c r="J1059" s="185">
        <f>'[1]BoQ HSYC'!I1059</f>
        <v>0</v>
      </c>
      <c r="K1059" s="48">
        <f>'[1]BoQ HSYC'!J1059</f>
        <v>7846488</v>
      </c>
      <c r="L1059" s="47">
        <f>'[1]BoQ HSYC'!K1059</f>
        <v>2394120</v>
      </c>
      <c r="M1059" s="47">
        <f>'[1]BoQ HSYC'!L1059</f>
        <v>10240608</v>
      </c>
      <c r="N1059" s="183">
        <f>'[1]BoQ HSYC'!M1059</f>
        <v>2746270.8</v>
      </c>
      <c r="O1059" s="183">
        <f>'[1]BoQ HSYC'!N1059</f>
        <v>837942</v>
      </c>
      <c r="P1059" s="83">
        <f>'[1]BoQ HSYC'!O1059</f>
        <v>3584212.8</v>
      </c>
      <c r="Q1059" s="47">
        <f>'[1]BoQ HSYC'!P1059</f>
        <v>50506678.656000003</v>
      </c>
      <c r="R1059" s="132">
        <f>'[1]BoQ HSYC'!Q1059</f>
        <v>17677337.529600002</v>
      </c>
      <c r="S1059" s="83">
        <f>'[1]BoQ HSYC'!R1059</f>
        <v>68184016.185600013</v>
      </c>
      <c r="T1059" s="48">
        <f>'[1]BoQ HSYC'!S1059</f>
        <v>0</v>
      </c>
      <c r="U1059" s="132">
        <f>'[1]BoQ HSYC'!T1059</f>
        <v>0</v>
      </c>
      <c r="V1059" s="132" t="str">
        <f>'[1]BoQ HSYC'!U1059</f>
        <v>BĐG Q2/2026</v>
      </c>
      <c r="W1059" s="132" t="str">
        <f>'[1]BoQ HSYC'!V1059</f>
        <v>BĐG Q2/2026</v>
      </c>
      <c r="X1059" s="44" t="str">
        <f>'[1]BoQ HSYC'!W1059</f>
        <v>ME</v>
      </c>
      <c r="Y1059" s="44"/>
      <c r="Z1059" s="44"/>
      <c r="AA1059" s="44"/>
      <c r="AB1059" s="2">
        <v>10055686.989280764</v>
      </c>
      <c r="AC1059" s="2">
        <v>49594648.231132731</v>
      </c>
      <c r="AD1059" s="2">
        <f>+M1059</f>
        <v>10240608</v>
      </c>
      <c r="AE1059" s="2">
        <f>+AD1059*14%</f>
        <v>1433685.12</v>
      </c>
      <c r="AF1059" s="155">
        <f>+AD1059*35%</f>
        <v>3584212.8</v>
      </c>
      <c r="AG1059" s="2">
        <f>+AD1059*F1059</f>
        <v>50506678.656000003</v>
      </c>
      <c r="AH1059" s="2">
        <f>+AE1059*F1059</f>
        <v>7070935.0118400007</v>
      </c>
      <c r="AI1059" s="2">
        <f>+AF1059*F1059</f>
        <v>17677337.529600002</v>
      </c>
      <c r="AJ1059" s="2">
        <f>SUM(AG1059:AI1059)</f>
        <v>75254951.197439998</v>
      </c>
      <c r="AK1059" s="2">
        <f>+AD1059*G1059</f>
        <v>50506678.656000003</v>
      </c>
      <c r="AL1059" s="2">
        <f>+AE1059*G1059</f>
        <v>7070935.0118400007</v>
      </c>
      <c r="AM1059" s="2">
        <f>+AF1059*G1059</f>
        <v>17677337.529600002</v>
      </c>
      <c r="AN1059" s="155">
        <f>SUM(AK1059:AM1059)</f>
        <v>75254951.197439998</v>
      </c>
      <c r="AQ1059" s="145" t="s">
        <v>525</v>
      </c>
      <c r="AU1059" s="8"/>
      <c r="AV1059" s="8"/>
      <c r="AW1059" s="2">
        <f>'[2]BoQ HSYC-Đạt'!AT1059</f>
        <v>11264668.800000001</v>
      </c>
      <c r="AX1059" s="8">
        <f>F1059*AW1059</f>
        <v>55557346.521600008</v>
      </c>
      <c r="AY1059" s="8">
        <f>IF(AQ1059="CT",7%,5%)*AX1059</f>
        <v>3889014.2565120012</v>
      </c>
      <c r="AZ1059" s="8">
        <f>AX1059*2%</f>
        <v>1111146.9304320002</v>
      </c>
      <c r="BA1059" s="8">
        <f>IF(BB1059&gt;0,0,AX1059*5%)</f>
        <v>2777867.3260800005</v>
      </c>
      <c r="BB1059" s="8"/>
      <c r="BC1059" s="8">
        <f>+AX1059+AY1059+AZ1059+BA1059+BB1059</f>
        <v>63335375.03462401</v>
      </c>
      <c r="BD1059" s="8">
        <f>AX1059-AT1059</f>
        <v>55557346.521600008</v>
      </c>
      <c r="BE1059" s="2"/>
      <c r="BH1059" s="2"/>
    </row>
    <row r="1060" spans="2:60" ht="17" hidden="1" outlineLevel="1" x14ac:dyDescent="0.2">
      <c r="B1060" s="82">
        <v>80</v>
      </c>
      <c r="C1060" s="144" t="s">
        <v>939</v>
      </c>
      <c r="D1060" s="144"/>
      <c r="E1060" s="82" t="s">
        <v>160</v>
      </c>
      <c r="F1060" s="143">
        <v>1.395</v>
      </c>
      <c r="G1060" s="142">
        <f>'[1]BoQ HSYC'!F1060</f>
        <v>1.395</v>
      </c>
      <c r="H1060" s="185">
        <f>'[1]BoQ HSYC'!G1060</f>
        <v>0</v>
      </c>
      <c r="I1060" s="185">
        <f>'[1]BoQ HSYC'!H1060</f>
        <v>0</v>
      </c>
      <c r="J1060" s="185">
        <f>'[1]BoQ HSYC'!I1060</f>
        <v>0</v>
      </c>
      <c r="K1060" s="48">
        <f>'[1]BoQ HSYC'!J1060</f>
        <v>5467332</v>
      </c>
      <c r="L1060" s="47">
        <f>'[1]BoQ HSYC'!K1060</f>
        <v>2329680</v>
      </c>
      <c r="M1060" s="47">
        <f>'[1]BoQ HSYC'!L1060</f>
        <v>7797012</v>
      </c>
      <c r="N1060" s="183">
        <f>'[1]BoQ HSYC'!M1060</f>
        <v>1913566.2</v>
      </c>
      <c r="O1060" s="183">
        <f>'[1]BoQ HSYC'!N1060</f>
        <v>815388</v>
      </c>
      <c r="P1060" s="83">
        <f>'[1]BoQ HSYC'!O1060</f>
        <v>2728954.2</v>
      </c>
      <c r="Q1060" s="47">
        <f>'[1]BoQ HSYC'!P1060</f>
        <v>10876831.74</v>
      </c>
      <c r="R1060" s="132">
        <f>'[1]BoQ HSYC'!Q1060</f>
        <v>3806891.1090000002</v>
      </c>
      <c r="S1060" s="83">
        <f>'[1]BoQ HSYC'!R1060</f>
        <v>14683722.848999999</v>
      </c>
      <c r="T1060" s="48">
        <f>'[1]BoQ HSYC'!S1060</f>
        <v>0</v>
      </c>
      <c r="U1060" s="132">
        <f>'[1]BoQ HSYC'!T1060</f>
        <v>0</v>
      </c>
      <c r="V1060" s="132" t="str">
        <f>'[1]BoQ HSYC'!U1060</f>
        <v>BĐG Q2/2026</v>
      </c>
      <c r="W1060" s="132" t="str">
        <f>'[1]BoQ HSYC'!V1060</f>
        <v>BĐG Q2/2026</v>
      </c>
      <c r="X1060" s="44" t="str">
        <f>'[1]BoQ HSYC'!W1060</f>
        <v>ME</v>
      </c>
      <c r="Y1060" s="44"/>
      <c r="Z1060" s="44"/>
      <c r="AA1060" s="44"/>
      <c r="AB1060" s="2">
        <v>7599886.3464253126</v>
      </c>
      <c r="AC1060" s="2">
        <v>10601841.453263311</v>
      </c>
      <c r="AD1060" s="2">
        <f>+M1060</f>
        <v>7797012</v>
      </c>
      <c r="AE1060" s="2">
        <f>+AD1060*14%</f>
        <v>1091581.6800000002</v>
      </c>
      <c r="AF1060" s="155">
        <f>+AD1060*35%</f>
        <v>2728954.1999999997</v>
      </c>
      <c r="AG1060" s="2">
        <f>+AD1060*F1060</f>
        <v>10876831.74</v>
      </c>
      <c r="AH1060" s="2">
        <f>+AE1060*F1060</f>
        <v>1522756.4436000003</v>
      </c>
      <c r="AI1060" s="2">
        <f>+AF1060*F1060</f>
        <v>3806891.1089999997</v>
      </c>
      <c r="AJ1060" s="2">
        <f>SUM(AG1060:AI1060)</f>
        <v>16206479.2926</v>
      </c>
      <c r="AK1060" s="2">
        <f>+AD1060*G1060</f>
        <v>10876831.74</v>
      </c>
      <c r="AL1060" s="2">
        <f>+AE1060*G1060</f>
        <v>1522756.4436000003</v>
      </c>
      <c r="AM1060" s="2">
        <f>+AF1060*G1060</f>
        <v>3806891.1089999997</v>
      </c>
      <c r="AN1060" s="155">
        <f>SUM(AK1060:AM1060)</f>
        <v>16206479.2926</v>
      </c>
      <c r="AQ1060" s="145" t="s">
        <v>525</v>
      </c>
      <c r="AU1060" s="8"/>
      <c r="AV1060" s="8"/>
      <c r="AW1060" s="2">
        <f>'[2]BoQ HSYC-Đạt'!AT1060</f>
        <v>8576713.1999999993</v>
      </c>
      <c r="AX1060" s="8">
        <f>F1060*AW1060</f>
        <v>11964514.913999999</v>
      </c>
      <c r="AY1060" s="8">
        <f>IF(AQ1060="CT",7%,5%)*AX1060</f>
        <v>837516.04397999996</v>
      </c>
      <c r="AZ1060" s="8">
        <f>AX1060*2%</f>
        <v>239290.29827999999</v>
      </c>
      <c r="BA1060" s="8">
        <f>IF(BB1060&gt;0,0,AX1060*5%)</f>
        <v>598225.74569999997</v>
      </c>
      <c r="BB1060" s="8"/>
      <c r="BC1060" s="8">
        <f>+AX1060+AY1060+AZ1060+BA1060+BB1060</f>
        <v>13639547.00196</v>
      </c>
      <c r="BD1060" s="8">
        <f>AX1060-AT1060</f>
        <v>11964514.913999999</v>
      </c>
      <c r="BE1060" s="2"/>
      <c r="BH1060" s="2"/>
    </row>
    <row r="1061" spans="2:60" ht="17" hidden="1" outlineLevel="1" x14ac:dyDescent="0.2">
      <c r="B1061" s="82">
        <v>81</v>
      </c>
      <c r="C1061" s="144" t="s">
        <v>558</v>
      </c>
      <c r="D1061" s="144"/>
      <c r="E1061" s="82" t="s">
        <v>160</v>
      </c>
      <c r="F1061" s="143">
        <v>3.7709999999999999</v>
      </c>
      <c r="G1061" s="142">
        <f>'[1]BoQ HSYC'!F1061</f>
        <v>3.7709999999999999</v>
      </c>
      <c r="H1061" s="185">
        <f>'[1]BoQ HSYC'!G1061</f>
        <v>0</v>
      </c>
      <c r="I1061" s="185">
        <f>'[1]BoQ HSYC'!H1061</f>
        <v>0</v>
      </c>
      <c r="J1061" s="185">
        <f>'[1]BoQ HSYC'!I1061</f>
        <v>0</v>
      </c>
      <c r="K1061" s="48">
        <f>'[1]BoQ HSYC'!J1061</f>
        <v>3844464</v>
      </c>
      <c r="L1061" s="47">
        <f>'[1]BoQ HSYC'!K1061</f>
        <v>2265240</v>
      </c>
      <c r="M1061" s="47">
        <f>'[1]BoQ HSYC'!L1061</f>
        <v>6109704</v>
      </c>
      <c r="N1061" s="183">
        <f>'[1]BoQ HSYC'!M1061</f>
        <v>1345562.4</v>
      </c>
      <c r="O1061" s="183">
        <f>'[1]BoQ HSYC'!N1061</f>
        <v>792834</v>
      </c>
      <c r="P1061" s="83">
        <f>'[1]BoQ HSYC'!O1061</f>
        <v>2138396.4</v>
      </c>
      <c r="Q1061" s="47">
        <f>'[1]BoQ HSYC'!P1061</f>
        <v>23039693.783999998</v>
      </c>
      <c r="R1061" s="132">
        <f>'[1]BoQ HSYC'!Q1061</f>
        <v>8063892.8243999993</v>
      </c>
      <c r="S1061" s="83">
        <f>'[1]BoQ HSYC'!R1061</f>
        <v>31103586.608399998</v>
      </c>
      <c r="T1061" s="48">
        <f>'[1]BoQ HSYC'!S1061</f>
        <v>0</v>
      </c>
      <c r="U1061" s="132">
        <f>'[1]BoQ HSYC'!T1061</f>
        <v>0</v>
      </c>
      <c r="V1061" s="132" t="str">
        <f>'[1]BoQ HSYC'!U1061</f>
        <v>BĐG Q2/2026</v>
      </c>
      <c r="W1061" s="132" t="str">
        <f>'[1]BoQ HSYC'!V1061</f>
        <v>BĐG Q2/2026</v>
      </c>
      <c r="X1061" s="44" t="str">
        <f>'[1]BoQ HSYC'!W1061</f>
        <v>ME</v>
      </c>
      <c r="Y1061" s="44"/>
      <c r="Z1061" s="44"/>
      <c r="AA1061" s="44"/>
      <c r="AB1061" s="2">
        <v>6431825.5247725872</v>
      </c>
      <c r="AC1061" s="2">
        <v>24254414.053917427</v>
      </c>
      <c r="AD1061" s="2">
        <f>+M1061</f>
        <v>6109704</v>
      </c>
      <c r="AE1061" s="2">
        <f>+AD1061*14%</f>
        <v>855358.56</v>
      </c>
      <c r="AF1061" s="155">
        <f>+AD1061*35%</f>
        <v>2138396.4</v>
      </c>
      <c r="AG1061" s="2">
        <f>+AD1061*F1061</f>
        <v>23039693.783999998</v>
      </c>
      <c r="AH1061" s="2">
        <f>+AE1061*F1061</f>
        <v>3225557.1297599999</v>
      </c>
      <c r="AI1061" s="2">
        <f>+AF1061*F1061</f>
        <v>8063892.8243999993</v>
      </c>
      <c r="AJ1061" s="2">
        <f>SUM(AG1061:AI1061)</f>
        <v>34329143.738159999</v>
      </c>
      <c r="AK1061" s="2">
        <f>+AD1061*G1061</f>
        <v>23039693.783999998</v>
      </c>
      <c r="AL1061" s="2">
        <f>+AE1061*G1061</f>
        <v>3225557.1297599999</v>
      </c>
      <c r="AM1061" s="2">
        <f>+AF1061*G1061</f>
        <v>8063892.8243999993</v>
      </c>
      <c r="AN1061" s="155">
        <f>SUM(AK1061:AM1061)</f>
        <v>34329143.738159999</v>
      </c>
      <c r="AQ1061" s="145" t="s">
        <v>525</v>
      </c>
      <c r="AU1061" s="8"/>
      <c r="AV1061" s="8"/>
      <c r="AW1061" s="2">
        <f>'[2]BoQ HSYC-Đạt'!AT1061</f>
        <v>6720674.4000000004</v>
      </c>
      <c r="AX1061" s="8">
        <f>F1061*AW1061</f>
        <v>25343663.1624</v>
      </c>
      <c r="AY1061" s="8">
        <f>IF(AQ1061="CT",7%,5%)*AX1061</f>
        <v>1774056.4213680001</v>
      </c>
      <c r="AZ1061" s="8">
        <f>AX1061*2%</f>
        <v>506873.263248</v>
      </c>
      <c r="BA1061" s="8">
        <f>IF(BB1061&gt;0,0,AX1061*5%)</f>
        <v>1267183.15812</v>
      </c>
      <c r="BB1061" s="8"/>
      <c r="BC1061" s="8">
        <f>+AX1061+AY1061+AZ1061+BA1061+BB1061</f>
        <v>28891776.005135998</v>
      </c>
      <c r="BD1061" s="8">
        <f>AX1061-AT1061</f>
        <v>25343663.1624</v>
      </c>
      <c r="BE1061" s="2"/>
      <c r="BH1061" s="2"/>
    </row>
    <row r="1062" spans="2:60" ht="17" hidden="1" outlineLevel="1" x14ac:dyDescent="0.2">
      <c r="B1062" s="82">
        <v>82</v>
      </c>
      <c r="C1062" s="144" t="s">
        <v>557</v>
      </c>
      <c r="D1062" s="144"/>
      <c r="E1062" s="82" t="s">
        <v>160</v>
      </c>
      <c r="F1062" s="143">
        <v>1.01</v>
      </c>
      <c r="G1062" s="142">
        <f>'[1]BoQ HSYC'!F1062</f>
        <v>1.01</v>
      </c>
      <c r="H1062" s="185">
        <f>'[1]BoQ HSYC'!G1062</f>
        <v>0</v>
      </c>
      <c r="I1062" s="185">
        <f>'[1]BoQ HSYC'!H1062</f>
        <v>0</v>
      </c>
      <c r="J1062" s="185">
        <f>'[1]BoQ HSYC'!I1062</f>
        <v>0</v>
      </c>
      <c r="K1062" s="48">
        <f>'[1]BoQ HSYC'!J1062</f>
        <v>1961622</v>
      </c>
      <c r="L1062" s="47">
        <f>'[1]BoQ HSYC'!K1062</f>
        <v>1659240.0000000002</v>
      </c>
      <c r="M1062" s="47">
        <f>'[1]BoQ HSYC'!L1062</f>
        <v>3620862</v>
      </c>
      <c r="N1062" s="183">
        <f>'[1]BoQ HSYC'!M1062</f>
        <v>686567.7</v>
      </c>
      <c r="O1062" s="183">
        <f>'[1]BoQ HSYC'!N1062</f>
        <v>580734</v>
      </c>
      <c r="P1062" s="83">
        <f>'[1]BoQ HSYC'!O1062</f>
        <v>1267301.7</v>
      </c>
      <c r="Q1062" s="47">
        <f>'[1]BoQ HSYC'!P1062</f>
        <v>3657070.62</v>
      </c>
      <c r="R1062" s="132">
        <f>'[1]BoQ HSYC'!Q1062</f>
        <v>1279974.7169999999</v>
      </c>
      <c r="S1062" s="83">
        <f>'[1]BoQ HSYC'!R1062</f>
        <v>4937045.3370000003</v>
      </c>
      <c r="T1062" s="48">
        <f>'[1]BoQ HSYC'!S1062</f>
        <v>0</v>
      </c>
      <c r="U1062" s="132">
        <f>'[1]BoQ HSYC'!T1062</f>
        <v>0</v>
      </c>
      <c r="V1062" s="132" t="str">
        <f>'[1]BoQ HSYC'!U1062</f>
        <v>BĐG Q2/2026</v>
      </c>
      <c r="W1062" s="132" t="str">
        <f>'[1]BoQ HSYC'!V1062</f>
        <v>BĐG Q2/2026</v>
      </c>
      <c r="X1062" s="44" t="str">
        <f>'[1]BoQ HSYC'!W1062</f>
        <v>ME</v>
      </c>
      <c r="Y1062" s="44"/>
      <c r="Z1062" s="44"/>
      <c r="AA1062" s="44"/>
      <c r="AB1062" s="2">
        <v>3726444.0495739877</v>
      </c>
      <c r="AC1062" s="2">
        <v>3763708.4900697274</v>
      </c>
      <c r="AD1062" s="2">
        <f>+M1062</f>
        <v>3620862</v>
      </c>
      <c r="AE1062" s="2">
        <f>+AD1062*14%</f>
        <v>506920.68000000005</v>
      </c>
      <c r="AF1062" s="155">
        <f>+AD1062*35%</f>
        <v>1267301.7</v>
      </c>
      <c r="AG1062" s="2">
        <f>+AD1062*F1062</f>
        <v>3657070.62</v>
      </c>
      <c r="AH1062" s="2">
        <f>+AE1062*F1062</f>
        <v>511989.88680000004</v>
      </c>
      <c r="AI1062" s="2">
        <f>+AF1062*F1062</f>
        <v>1279974.7169999999</v>
      </c>
      <c r="AJ1062" s="2">
        <f>SUM(AG1062:AI1062)</f>
        <v>5449035.2237999998</v>
      </c>
      <c r="AK1062" s="2">
        <f>+AD1062*G1062</f>
        <v>3657070.62</v>
      </c>
      <c r="AL1062" s="2">
        <f>+AE1062*G1062</f>
        <v>511989.88680000004</v>
      </c>
      <c r="AM1062" s="2">
        <f>+AF1062*G1062</f>
        <v>1279974.7169999999</v>
      </c>
      <c r="AN1062" s="155">
        <f>SUM(AK1062:AM1062)</f>
        <v>5449035.2237999998</v>
      </c>
      <c r="AQ1062" s="145" t="s">
        <v>525</v>
      </c>
      <c r="AU1062" s="8"/>
      <c r="AV1062" s="8"/>
      <c r="AW1062" s="2">
        <f>'[2]BoQ HSYC-Đạt'!AT1062</f>
        <v>3982948.2</v>
      </c>
      <c r="AX1062" s="8">
        <f>F1062*AW1062</f>
        <v>4022777.682</v>
      </c>
      <c r="AY1062" s="8">
        <f>IF(AQ1062="CT",7%,5%)*AX1062</f>
        <v>281594.43774000002</v>
      </c>
      <c r="AZ1062" s="8">
        <f>AX1062*2%</f>
        <v>80455.553639999998</v>
      </c>
      <c r="BA1062" s="8">
        <f>IF(BB1062&gt;0,0,AX1062*5%)</f>
        <v>201138.88410000002</v>
      </c>
      <c r="BB1062" s="8"/>
      <c r="BC1062" s="8">
        <f>+AX1062+AY1062+AZ1062+BA1062+BB1062</f>
        <v>4585966.55748</v>
      </c>
      <c r="BD1062" s="8">
        <f>AX1062-AT1062</f>
        <v>4022777.682</v>
      </c>
      <c r="BE1062" s="2"/>
      <c r="BH1062" s="2"/>
    </row>
    <row r="1063" spans="2:60" ht="17" hidden="1" outlineLevel="1" x14ac:dyDescent="0.2">
      <c r="B1063" s="82">
        <v>83</v>
      </c>
      <c r="C1063" s="144" t="s">
        <v>786</v>
      </c>
      <c r="D1063" s="144"/>
      <c r="E1063" s="82" t="s">
        <v>85</v>
      </c>
      <c r="F1063" s="143">
        <v>4</v>
      </c>
      <c r="G1063" s="142">
        <f>'[1]BoQ HSYC'!F1063</f>
        <v>4</v>
      </c>
      <c r="H1063" s="185">
        <f>'[1]BoQ HSYC'!G1063</f>
        <v>0</v>
      </c>
      <c r="I1063" s="185">
        <f>'[1]BoQ HSYC'!H1063</f>
        <v>0</v>
      </c>
      <c r="J1063" s="185">
        <f>'[1]BoQ HSYC'!I1063</f>
        <v>0</v>
      </c>
      <c r="K1063" s="48">
        <f>'[1]BoQ HSYC'!J1063</f>
        <v>641160</v>
      </c>
      <c r="L1063" s="47">
        <f>'[1]BoQ HSYC'!K1063</f>
        <v>44469</v>
      </c>
      <c r="M1063" s="47">
        <f>'[1]BoQ HSYC'!L1063</f>
        <v>685629</v>
      </c>
      <c r="N1063" s="183">
        <f>'[1]BoQ HSYC'!M1063</f>
        <v>224406</v>
      </c>
      <c r="O1063" s="183">
        <f>'[1]BoQ HSYC'!N1063</f>
        <v>15564.15</v>
      </c>
      <c r="P1063" s="83">
        <f>'[1]BoQ HSYC'!O1063</f>
        <v>239970.15</v>
      </c>
      <c r="Q1063" s="47">
        <f>'[1]BoQ HSYC'!P1063</f>
        <v>2742516</v>
      </c>
      <c r="R1063" s="132">
        <f>'[1]BoQ HSYC'!Q1063</f>
        <v>959880.6</v>
      </c>
      <c r="S1063" s="83">
        <f>'[1]BoQ HSYC'!R1063</f>
        <v>3702396.6</v>
      </c>
      <c r="T1063" s="48">
        <f>'[1]BoQ HSYC'!S1063</f>
        <v>0</v>
      </c>
      <c r="U1063" s="132">
        <f>'[1]BoQ HSYC'!T1063</f>
        <v>0</v>
      </c>
      <c r="V1063" s="132" t="str">
        <f>'[1]BoQ HSYC'!U1063</f>
        <v>BĐG Q2/2026</v>
      </c>
      <c r="W1063" s="132" t="str">
        <f>'[1]BoQ HSYC'!V1063</f>
        <v>BĐG Q2/2026</v>
      </c>
      <c r="X1063" s="44" t="str">
        <f>'[1]BoQ HSYC'!W1063</f>
        <v>ME</v>
      </c>
      <c r="Y1063" s="44"/>
      <c r="Z1063" s="44"/>
      <c r="AA1063" s="44"/>
      <c r="AB1063" s="2">
        <v>930818.27403839992</v>
      </c>
      <c r="AC1063" s="2">
        <v>3723273.0961535997</v>
      </c>
      <c r="AD1063" s="2">
        <f>+M1063</f>
        <v>685629</v>
      </c>
      <c r="AE1063" s="2">
        <f>+AD1063*14%</f>
        <v>95988.060000000012</v>
      </c>
      <c r="AF1063" s="155">
        <f>+AD1063*35%</f>
        <v>239970.15</v>
      </c>
      <c r="AG1063" s="2">
        <f>+AD1063*F1063</f>
        <v>2742516</v>
      </c>
      <c r="AH1063" s="2">
        <f>+AE1063*F1063</f>
        <v>383952.24000000005</v>
      </c>
      <c r="AI1063" s="2">
        <f>+AF1063*F1063</f>
        <v>959880.6</v>
      </c>
      <c r="AJ1063" s="2">
        <f>SUM(AG1063:AI1063)</f>
        <v>4086348.8400000003</v>
      </c>
      <c r="AK1063" s="2">
        <f>+AD1063*G1063</f>
        <v>2742516</v>
      </c>
      <c r="AL1063" s="2">
        <f>+AE1063*G1063</f>
        <v>383952.24000000005</v>
      </c>
      <c r="AM1063" s="2">
        <f>+AF1063*G1063</f>
        <v>959880.6</v>
      </c>
      <c r="AN1063" s="155">
        <f>SUM(AK1063:AM1063)</f>
        <v>4086348.8400000003</v>
      </c>
      <c r="AQ1063" s="145" t="s">
        <v>525</v>
      </c>
      <c r="AU1063" s="8"/>
      <c r="AV1063" s="8"/>
      <c r="AW1063" s="2">
        <f>'[2]BoQ HSYC-Đạt'!AT1063</f>
        <v>699341.58</v>
      </c>
      <c r="AX1063" s="8">
        <f>F1063*AW1063</f>
        <v>2797366.32</v>
      </c>
      <c r="AY1063" s="8">
        <f>IF(AQ1063="CT",7%,5%)*AX1063</f>
        <v>195815.64240000001</v>
      </c>
      <c r="AZ1063" s="8">
        <f>AX1063*2%</f>
        <v>55947.326399999998</v>
      </c>
      <c r="BA1063" s="8">
        <f>IF(BB1063&gt;0,0,AX1063*5%)</f>
        <v>139868.31599999999</v>
      </c>
      <c r="BB1063" s="8"/>
      <c r="BC1063" s="8">
        <f>+AX1063+AY1063+AZ1063+BA1063+BB1063</f>
        <v>3188997.6047999999</v>
      </c>
      <c r="BD1063" s="8">
        <f>AX1063-AT1063</f>
        <v>2797366.32</v>
      </c>
      <c r="BE1063" s="2"/>
      <c r="BH1063" s="2"/>
    </row>
    <row r="1064" spans="2:60" ht="17" hidden="1" outlineLevel="1" x14ac:dyDescent="0.2">
      <c r="B1064" s="82">
        <v>84</v>
      </c>
      <c r="C1064" s="144" t="s">
        <v>785</v>
      </c>
      <c r="D1064" s="144"/>
      <c r="E1064" s="82" t="s">
        <v>85</v>
      </c>
      <c r="F1064" s="143">
        <v>6</v>
      </c>
      <c r="G1064" s="142">
        <f>'[1]BoQ HSYC'!F1064</f>
        <v>6</v>
      </c>
      <c r="H1064" s="185">
        <f>'[1]BoQ HSYC'!G1064</f>
        <v>0</v>
      </c>
      <c r="I1064" s="185">
        <f>'[1]BoQ HSYC'!H1064</f>
        <v>0</v>
      </c>
      <c r="J1064" s="185">
        <f>'[1]BoQ HSYC'!I1064</f>
        <v>0</v>
      </c>
      <c r="K1064" s="48">
        <f>'[1]BoQ HSYC'!J1064</f>
        <v>279504</v>
      </c>
      <c r="L1064" s="47">
        <f>'[1]BoQ HSYC'!K1064</f>
        <v>39528</v>
      </c>
      <c r="M1064" s="47">
        <f>'[1]BoQ HSYC'!L1064</f>
        <v>319032</v>
      </c>
      <c r="N1064" s="183">
        <f>'[1]BoQ HSYC'!M1064</f>
        <v>97826.4</v>
      </c>
      <c r="O1064" s="183">
        <f>'[1]BoQ HSYC'!N1064</f>
        <v>13834.8</v>
      </c>
      <c r="P1064" s="83">
        <f>'[1]BoQ HSYC'!O1064</f>
        <v>111661.2</v>
      </c>
      <c r="Q1064" s="47">
        <f>'[1]BoQ HSYC'!P1064</f>
        <v>1914192</v>
      </c>
      <c r="R1064" s="132">
        <f>'[1]BoQ HSYC'!Q1064</f>
        <v>669967.19999999995</v>
      </c>
      <c r="S1064" s="83">
        <f>'[1]BoQ HSYC'!R1064</f>
        <v>2584159.2000000002</v>
      </c>
      <c r="T1064" s="48">
        <f>'[1]BoQ HSYC'!S1064</f>
        <v>0</v>
      </c>
      <c r="U1064" s="132">
        <f>'[1]BoQ HSYC'!T1064</f>
        <v>0</v>
      </c>
      <c r="V1064" s="132" t="str">
        <f>'[1]BoQ HSYC'!U1064</f>
        <v>BĐG Q2/2026</v>
      </c>
      <c r="W1064" s="132" t="str">
        <f>'[1]BoQ HSYC'!V1064</f>
        <v>BĐG Q2/2026</v>
      </c>
      <c r="X1064" s="44" t="str">
        <f>'[1]BoQ HSYC'!W1064</f>
        <v>ME</v>
      </c>
      <c r="Y1064" s="44"/>
      <c r="Z1064" s="44"/>
      <c r="AA1064" s="44"/>
      <c r="AB1064" s="2">
        <v>360187.91466074996</v>
      </c>
      <c r="AC1064" s="2">
        <v>2161127.4879644997</v>
      </c>
      <c r="AD1064" s="2">
        <f>+M1064</f>
        <v>319032</v>
      </c>
      <c r="AE1064" s="2">
        <f>+AD1064*14%</f>
        <v>44664.480000000003</v>
      </c>
      <c r="AF1064" s="155">
        <f>+AD1064*35%</f>
        <v>111661.2</v>
      </c>
      <c r="AG1064" s="2">
        <f>+AD1064*F1064</f>
        <v>1914192</v>
      </c>
      <c r="AH1064" s="2">
        <f>+AE1064*F1064</f>
        <v>267986.88</v>
      </c>
      <c r="AI1064" s="2">
        <f>+AF1064*F1064</f>
        <v>669967.19999999995</v>
      </c>
      <c r="AJ1064" s="2">
        <f>SUM(AG1064:AI1064)</f>
        <v>2852146.08</v>
      </c>
      <c r="AK1064" s="2">
        <f>+AD1064*G1064</f>
        <v>1914192</v>
      </c>
      <c r="AL1064" s="2">
        <f>+AE1064*G1064</f>
        <v>267986.88</v>
      </c>
      <c r="AM1064" s="2">
        <f>+AF1064*G1064</f>
        <v>669967.19999999995</v>
      </c>
      <c r="AN1064" s="155">
        <f>SUM(AK1064:AM1064)</f>
        <v>2852146.08</v>
      </c>
      <c r="AQ1064" s="145" t="s">
        <v>525</v>
      </c>
      <c r="AU1064" s="8"/>
      <c r="AV1064" s="8"/>
      <c r="AW1064" s="2">
        <f>'[2]BoQ HSYC-Đạt'!AT1064</f>
        <v>325412.64</v>
      </c>
      <c r="AX1064" s="8">
        <f>F1064*AW1064</f>
        <v>1952475.84</v>
      </c>
      <c r="AY1064" s="8">
        <f>IF(AQ1064="CT",7%,5%)*AX1064</f>
        <v>136673.30880000003</v>
      </c>
      <c r="AZ1064" s="8">
        <f>AX1064*2%</f>
        <v>39049.516800000005</v>
      </c>
      <c r="BA1064" s="8">
        <f>IF(BB1064&gt;0,0,AX1064*5%)</f>
        <v>97623.792000000016</v>
      </c>
      <c r="BB1064" s="8"/>
      <c r="BC1064" s="8">
        <f>+AX1064+AY1064+AZ1064+BA1064+BB1064</f>
        <v>2225822.4575999998</v>
      </c>
      <c r="BD1064" s="8">
        <f>AX1064-AT1064</f>
        <v>1952475.84</v>
      </c>
      <c r="BE1064" s="2"/>
      <c r="BH1064" s="2"/>
    </row>
    <row r="1065" spans="2:60" ht="17" hidden="1" outlineLevel="1" x14ac:dyDescent="0.2">
      <c r="B1065" s="82">
        <v>85</v>
      </c>
      <c r="C1065" s="144" t="s">
        <v>556</v>
      </c>
      <c r="D1065" s="144"/>
      <c r="E1065" s="82" t="s">
        <v>85</v>
      </c>
      <c r="F1065" s="143">
        <v>10</v>
      </c>
      <c r="G1065" s="142">
        <f>'[1]BoQ HSYC'!F1065</f>
        <v>10</v>
      </c>
      <c r="H1065" s="185">
        <f>'[1]BoQ HSYC'!G1065</f>
        <v>0</v>
      </c>
      <c r="I1065" s="185">
        <f>'[1]BoQ HSYC'!H1065</f>
        <v>0</v>
      </c>
      <c r="J1065" s="185">
        <f>'[1]BoQ HSYC'!I1065</f>
        <v>0</v>
      </c>
      <c r="K1065" s="48">
        <f>'[1]BoQ HSYC'!J1065</f>
        <v>206784</v>
      </c>
      <c r="L1065" s="47">
        <f>'[1]BoQ HSYC'!K1065</f>
        <v>32118</v>
      </c>
      <c r="M1065" s="47">
        <f>'[1]BoQ HSYC'!L1065</f>
        <v>238902</v>
      </c>
      <c r="N1065" s="183">
        <f>'[1]BoQ HSYC'!M1065</f>
        <v>72374.399999999994</v>
      </c>
      <c r="O1065" s="183">
        <f>'[1]BoQ HSYC'!N1065</f>
        <v>11241.3</v>
      </c>
      <c r="P1065" s="83">
        <f>'[1]BoQ HSYC'!O1065</f>
        <v>83615.7</v>
      </c>
      <c r="Q1065" s="47">
        <f>'[1]BoQ HSYC'!P1065</f>
        <v>2389020</v>
      </c>
      <c r="R1065" s="132">
        <f>'[1]BoQ HSYC'!Q1065</f>
        <v>836157</v>
      </c>
      <c r="S1065" s="83">
        <f>'[1]BoQ HSYC'!R1065</f>
        <v>3225177</v>
      </c>
      <c r="T1065" s="48">
        <f>'[1]BoQ HSYC'!S1065</f>
        <v>0</v>
      </c>
      <c r="U1065" s="132">
        <f>'[1]BoQ HSYC'!T1065</f>
        <v>0</v>
      </c>
      <c r="V1065" s="132" t="str">
        <f>'[1]BoQ HSYC'!U1065</f>
        <v>BĐG Q2/2026</v>
      </c>
      <c r="W1065" s="132" t="str">
        <f>'[1]BoQ HSYC'!V1065</f>
        <v>BĐG Q2/2026</v>
      </c>
      <c r="X1065" s="44" t="str">
        <f>'[1]BoQ HSYC'!W1065</f>
        <v>ME</v>
      </c>
      <c r="Y1065" s="44"/>
      <c r="Z1065" s="44"/>
      <c r="AA1065" s="44"/>
      <c r="AB1065" s="2">
        <v>366420.39743430004</v>
      </c>
      <c r="AC1065" s="2">
        <v>3664203.9743430004</v>
      </c>
      <c r="AD1065" s="2">
        <f>+M1065</f>
        <v>238902</v>
      </c>
      <c r="AE1065" s="2">
        <f>+AD1065*14%</f>
        <v>33446.280000000006</v>
      </c>
      <c r="AF1065" s="155">
        <f>+AD1065*35%</f>
        <v>83615.7</v>
      </c>
      <c r="AG1065" s="2">
        <f>+AD1065*F1065</f>
        <v>2389020</v>
      </c>
      <c r="AH1065" s="2">
        <f>+AE1065*F1065</f>
        <v>334462.80000000005</v>
      </c>
      <c r="AI1065" s="2">
        <f>+AF1065*F1065</f>
        <v>836157</v>
      </c>
      <c r="AJ1065" s="2">
        <f>SUM(AG1065:AI1065)</f>
        <v>3559639.8</v>
      </c>
      <c r="AK1065" s="2">
        <f>+AD1065*G1065</f>
        <v>2389020</v>
      </c>
      <c r="AL1065" s="2">
        <f>+AE1065*G1065</f>
        <v>334462.80000000005</v>
      </c>
      <c r="AM1065" s="2">
        <f>+AF1065*G1065</f>
        <v>836157</v>
      </c>
      <c r="AN1065" s="155">
        <f>SUM(AK1065:AM1065)</f>
        <v>3559639.8</v>
      </c>
      <c r="AQ1065" s="145" t="s">
        <v>525</v>
      </c>
      <c r="AU1065" s="8"/>
      <c r="AV1065" s="8"/>
      <c r="AW1065" s="2">
        <f>'[2]BoQ HSYC-Đạt'!AT1065</f>
        <v>243680.04</v>
      </c>
      <c r="AX1065" s="8">
        <f>F1065*AW1065</f>
        <v>2436800.4</v>
      </c>
      <c r="AY1065" s="8">
        <f>IF(AQ1065="CT",7%,5%)*AX1065</f>
        <v>170576.02800000002</v>
      </c>
      <c r="AZ1065" s="8">
        <f>AX1065*2%</f>
        <v>48736.008000000002</v>
      </c>
      <c r="BA1065" s="8">
        <f>IF(BB1065&gt;0,0,AX1065*5%)</f>
        <v>121840.02</v>
      </c>
      <c r="BB1065" s="8"/>
      <c r="BC1065" s="8">
        <f>+AX1065+AY1065+AZ1065+BA1065+BB1065</f>
        <v>2777952.4559999998</v>
      </c>
      <c r="BD1065" s="8">
        <f>AX1065-AT1065</f>
        <v>2436800.4</v>
      </c>
      <c r="BE1065" s="2"/>
      <c r="BH1065" s="2"/>
    </row>
    <row r="1066" spans="2:60" ht="17" hidden="1" outlineLevel="1" x14ac:dyDescent="0.2">
      <c r="B1066" s="82">
        <v>86</v>
      </c>
      <c r="C1066" s="144" t="s">
        <v>554</v>
      </c>
      <c r="D1066" s="144"/>
      <c r="E1066" s="82" t="s">
        <v>85</v>
      </c>
      <c r="F1066" s="143">
        <v>254</v>
      </c>
      <c r="G1066" s="142">
        <f>'[1]BoQ HSYC'!F1066</f>
        <v>254</v>
      </c>
      <c r="H1066" s="185">
        <f>'[1]BoQ HSYC'!G1066</f>
        <v>0</v>
      </c>
      <c r="I1066" s="185">
        <f>'[1]BoQ HSYC'!H1066</f>
        <v>0</v>
      </c>
      <c r="J1066" s="185">
        <f>'[1]BoQ HSYC'!I1066</f>
        <v>0</v>
      </c>
      <c r="K1066" s="48">
        <f>'[1]BoQ HSYC'!J1066</f>
        <v>88560</v>
      </c>
      <c r="L1066" s="47">
        <f>'[1]BoQ HSYC'!K1066</f>
        <v>29646</v>
      </c>
      <c r="M1066" s="47">
        <f>'[1]BoQ HSYC'!L1066</f>
        <v>118206</v>
      </c>
      <c r="N1066" s="183">
        <f>'[1]BoQ HSYC'!M1066</f>
        <v>30995.999999999996</v>
      </c>
      <c r="O1066" s="183">
        <f>'[1]BoQ HSYC'!N1066</f>
        <v>10376.099999999999</v>
      </c>
      <c r="P1066" s="83">
        <f>'[1]BoQ HSYC'!O1066</f>
        <v>41372.099999999991</v>
      </c>
      <c r="Q1066" s="47">
        <f>'[1]BoQ HSYC'!P1066</f>
        <v>30024324</v>
      </c>
      <c r="R1066" s="132">
        <f>'[1]BoQ HSYC'!Q1066</f>
        <v>10508513.399999999</v>
      </c>
      <c r="S1066" s="83">
        <f>'[1]BoQ HSYC'!R1066</f>
        <v>40532837.399999999</v>
      </c>
      <c r="T1066" s="48">
        <f>'[1]BoQ HSYC'!S1066</f>
        <v>0</v>
      </c>
      <c r="U1066" s="132">
        <f>'[1]BoQ HSYC'!T1066</f>
        <v>0</v>
      </c>
      <c r="V1066" s="132" t="str">
        <f>'[1]BoQ HSYC'!U1066</f>
        <v>BĐG Q2/2026</v>
      </c>
      <c r="W1066" s="132" t="str">
        <f>'[1]BoQ HSYC'!V1066</f>
        <v>BĐG Q2/2026</v>
      </c>
      <c r="X1066" s="44" t="str">
        <f>'[1]BoQ HSYC'!W1066</f>
        <v>ME</v>
      </c>
      <c r="Y1066" s="44"/>
      <c r="Z1066" s="44"/>
      <c r="AA1066" s="44"/>
      <c r="AB1066" s="2">
        <v>214000.5377169</v>
      </c>
      <c r="AC1066" s="2">
        <v>54356136.580092601</v>
      </c>
      <c r="AD1066" s="2">
        <f>+M1066</f>
        <v>118206</v>
      </c>
      <c r="AE1066" s="2">
        <f>+AD1066*14%</f>
        <v>16548.84</v>
      </c>
      <c r="AF1066" s="155">
        <f>+AD1066*35%</f>
        <v>41372.1</v>
      </c>
      <c r="AG1066" s="2">
        <f>+AD1066*F1066</f>
        <v>30024324</v>
      </c>
      <c r="AH1066" s="2">
        <f>+AE1066*F1066</f>
        <v>4203405.3600000003</v>
      </c>
      <c r="AI1066" s="2">
        <f>+AF1066*F1066</f>
        <v>10508513.4</v>
      </c>
      <c r="AJ1066" s="2">
        <f>SUM(AG1066:AI1066)</f>
        <v>44736242.759999998</v>
      </c>
      <c r="AK1066" s="2">
        <f>+AD1066*G1066</f>
        <v>30024324</v>
      </c>
      <c r="AL1066" s="2">
        <f>+AE1066*G1066</f>
        <v>4203405.3600000003</v>
      </c>
      <c r="AM1066" s="2">
        <f>+AF1066*G1066</f>
        <v>10508513.4</v>
      </c>
      <c r="AN1066" s="155">
        <f>SUM(AK1066:AM1066)</f>
        <v>44736242.759999998</v>
      </c>
      <c r="AQ1066" s="145" t="s">
        <v>525</v>
      </c>
      <c r="AU1066" s="8"/>
      <c r="AV1066" s="8"/>
      <c r="AW1066" s="2">
        <f>'[2]BoQ HSYC-Đạt'!AT1066</f>
        <v>120570.12</v>
      </c>
      <c r="AX1066" s="8">
        <f>F1066*AW1066</f>
        <v>30624810.48</v>
      </c>
      <c r="AY1066" s="8">
        <f>IF(AQ1066="CT",7%,5%)*AX1066</f>
        <v>2143736.7336000004</v>
      </c>
      <c r="AZ1066" s="8">
        <f>AX1066*2%</f>
        <v>612496.20960000006</v>
      </c>
      <c r="BA1066" s="8">
        <f>IF(BB1066&gt;0,0,AX1066*5%)</f>
        <v>1531240.5240000002</v>
      </c>
      <c r="BB1066" s="8"/>
      <c r="BC1066" s="8">
        <f>+AX1066+AY1066+AZ1066+BA1066+BB1066</f>
        <v>34912283.9472</v>
      </c>
      <c r="BD1066" s="8">
        <f>AX1066-AT1066</f>
        <v>30624810.48</v>
      </c>
      <c r="BE1066" s="2"/>
      <c r="BH1066" s="2"/>
    </row>
    <row r="1067" spans="2:60" ht="17" hidden="1" outlineLevel="1" x14ac:dyDescent="0.2">
      <c r="B1067" s="82">
        <v>87</v>
      </c>
      <c r="C1067" s="144" t="s">
        <v>553</v>
      </c>
      <c r="D1067" s="144"/>
      <c r="E1067" s="82" t="s">
        <v>85</v>
      </c>
      <c r="F1067" s="143">
        <v>144</v>
      </c>
      <c r="G1067" s="142">
        <f>'[1]BoQ HSYC'!F1067</f>
        <v>144</v>
      </c>
      <c r="H1067" s="185">
        <f>'[1]BoQ HSYC'!G1067</f>
        <v>0</v>
      </c>
      <c r="I1067" s="185">
        <f>'[1]BoQ HSYC'!H1067</f>
        <v>0</v>
      </c>
      <c r="J1067" s="185">
        <f>'[1]BoQ HSYC'!I1067</f>
        <v>0</v>
      </c>
      <c r="K1067" s="48">
        <f>'[1]BoQ HSYC'!J1067</f>
        <v>48240</v>
      </c>
      <c r="L1067" s="47">
        <f>'[1]BoQ HSYC'!K1067</f>
        <v>24705</v>
      </c>
      <c r="M1067" s="47">
        <f>'[1]BoQ HSYC'!L1067</f>
        <v>72945</v>
      </c>
      <c r="N1067" s="183">
        <f>'[1]BoQ HSYC'!M1067</f>
        <v>16884</v>
      </c>
      <c r="O1067" s="183">
        <f>'[1]BoQ HSYC'!N1067</f>
        <v>8646.75</v>
      </c>
      <c r="P1067" s="83">
        <f>'[1]BoQ HSYC'!O1067</f>
        <v>25530.75</v>
      </c>
      <c r="Q1067" s="47">
        <f>'[1]BoQ HSYC'!P1067</f>
        <v>10504080</v>
      </c>
      <c r="R1067" s="132">
        <f>'[1]BoQ HSYC'!Q1067</f>
        <v>3676428</v>
      </c>
      <c r="S1067" s="83">
        <f>'[1]BoQ HSYC'!R1067</f>
        <v>14180508</v>
      </c>
      <c r="T1067" s="48">
        <f>'[1]BoQ HSYC'!S1067</f>
        <v>0</v>
      </c>
      <c r="U1067" s="132">
        <f>'[1]BoQ HSYC'!T1067</f>
        <v>0</v>
      </c>
      <c r="V1067" s="132" t="str">
        <f>'[1]BoQ HSYC'!U1067</f>
        <v>BĐG Q2/2026</v>
      </c>
      <c r="W1067" s="132" t="str">
        <f>'[1]BoQ HSYC'!V1067</f>
        <v>BĐG Q2/2026</v>
      </c>
      <c r="X1067" s="44" t="str">
        <f>'[1]BoQ HSYC'!W1067</f>
        <v>ME</v>
      </c>
      <c r="Y1067" s="44"/>
      <c r="Z1067" s="44"/>
      <c r="AA1067" s="44"/>
      <c r="AB1067" s="2">
        <v>128627.05956507</v>
      </c>
      <c r="AC1067" s="2">
        <v>18522296.577370081</v>
      </c>
      <c r="AD1067" s="2">
        <f>+M1067</f>
        <v>72945</v>
      </c>
      <c r="AE1067" s="2">
        <f>+AD1067*14%</f>
        <v>10212.300000000001</v>
      </c>
      <c r="AF1067" s="155">
        <f>+AD1067*35%</f>
        <v>25530.75</v>
      </c>
      <c r="AG1067" s="2">
        <f>+AD1067*F1067</f>
        <v>10504080</v>
      </c>
      <c r="AH1067" s="2">
        <f>+AE1067*F1067</f>
        <v>1470571.2000000002</v>
      </c>
      <c r="AI1067" s="2">
        <f>+AF1067*F1067</f>
        <v>3676428</v>
      </c>
      <c r="AJ1067" s="2">
        <f>SUM(AG1067:AI1067)</f>
        <v>15651079.199999999</v>
      </c>
      <c r="AK1067" s="2">
        <f>+AD1067*G1067</f>
        <v>10504080</v>
      </c>
      <c r="AL1067" s="2">
        <f>+AE1067*G1067</f>
        <v>1470571.2000000002</v>
      </c>
      <c r="AM1067" s="2">
        <f>+AF1067*G1067</f>
        <v>3676428</v>
      </c>
      <c r="AN1067" s="155">
        <f>SUM(AK1067:AM1067)</f>
        <v>15651079.199999999</v>
      </c>
      <c r="AQ1067" s="145" t="s">
        <v>525</v>
      </c>
      <c r="AU1067" s="8"/>
      <c r="AV1067" s="8"/>
      <c r="AW1067" s="2">
        <f>'[2]BoQ HSYC-Đạt'!AT1067</f>
        <v>74403.899999999994</v>
      </c>
      <c r="AX1067" s="8">
        <f>F1067*AW1067</f>
        <v>10714161.6</v>
      </c>
      <c r="AY1067" s="8">
        <f>IF(AQ1067="CT",7%,5%)*AX1067</f>
        <v>749991.31200000003</v>
      </c>
      <c r="AZ1067" s="8">
        <f>AX1067*2%</f>
        <v>214283.23199999999</v>
      </c>
      <c r="BA1067" s="8">
        <f>IF(BB1067&gt;0,0,AX1067*5%)</f>
        <v>535708.07999999996</v>
      </c>
      <c r="BB1067" s="8"/>
      <c r="BC1067" s="8">
        <f>+AX1067+AY1067+AZ1067+BA1067+BB1067</f>
        <v>12214144.224000001</v>
      </c>
      <c r="BD1067" s="8">
        <f>AX1067-AT1067</f>
        <v>10714161.6</v>
      </c>
      <c r="BE1067" s="2"/>
      <c r="BH1067" s="2"/>
    </row>
    <row r="1068" spans="2:60" ht="17" hidden="1" outlineLevel="1" x14ac:dyDescent="0.2">
      <c r="B1068" s="82">
        <v>88</v>
      </c>
      <c r="C1068" s="144" t="s">
        <v>552</v>
      </c>
      <c r="D1068" s="144"/>
      <c r="E1068" s="82" t="s">
        <v>85</v>
      </c>
      <c r="F1068" s="143">
        <v>6</v>
      </c>
      <c r="G1068" s="142">
        <f>'[1]BoQ HSYC'!F1068</f>
        <v>6</v>
      </c>
      <c r="H1068" s="185">
        <f>'[1]BoQ HSYC'!G1068</f>
        <v>0</v>
      </c>
      <c r="I1068" s="185">
        <f>'[1]BoQ HSYC'!H1068</f>
        <v>0</v>
      </c>
      <c r="J1068" s="185">
        <f>'[1]BoQ HSYC'!I1068</f>
        <v>0</v>
      </c>
      <c r="K1068" s="48">
        <f>'[1]BoQ HSYC'!J1068</f>
        <v>468000</v>
      </c>
      <c r="L1068" s="47">
        <f>'[1]BoQ HSYC'!K1068</f>
        <v>44469</v>
      </c>
      <c r="M1068" s="47">
        <f>'[1]BoQ HSYC'!L1068</f>
        <v>512469</v>
      </c>
      <c r="N1068" s="183">
        <f>'[1]BoQ HSYC'!M1068</f>
        <v>163800</v>
      </c>
      <c r="O1068" s="183">
        <f>'[1]BoQ HSYC'!N1068</f>
        <v>15564.15</v>
      </c>
      <c r="P1068" s="83">
        <f>'[1]BoQ HSYC'!O1068</f>
        <v>179364.15</v>
      </c>
      <c r="Q1068" s="47">
        <f>'[1]BoQ HSYC'!P1068</f>
        <v>3074814</v>
      </c>
      <c r="R1068" s="132">
        <f>'[1]BoQ HSYC'!Q1068</f>
        <v>1076184.8999999999</v>
      </c>
      <c r="S1068" s="83">
        <f>'[1]BoQ HSYC'!R1068</f>
        <v>4150998.9</v>
      </c>
      <c r="T1068" s="48">
        <f>'[1]BoQ HSYC'!S1068</f>
        <v>0</v>
      </c>
      <c r="U1068" s="132">
        <f>'[1]BoQ HSYC'!T1068</f>
        <v>0</v>
      </c>
      <c r="V1068" s="132" t="str">
        <f>'[1]BoQ HSYC'!U1068</f>
        <v>BĐG Q2/2026</v>
      </c>
      <c r="W1068" s="132" t="str">
        <f>'[1]BoQ HSYC'!V1068</f>
        <v>BĐG Q2/2026</v>
      </c>
      <c r="X1068" s="44" t="str">
        <f>'[1]BoQ HSYC'!W1068</f>
        <v>ME</v>
      </c>
      <c r="Y1068" s="44"/>
      <c r="Z1068" s="44"/>
      <c r="AA1068" s="44"/>
      <c r="AB1068" s="2">
        <v>693586.87087964977</v>
      </c>
      <c r="AC1068" s="2">
        <v>4161521.2252778988</v>
      </c>
      <c r="AD1068" s="2">
        <f>+M1068</f>
        <v>512469</v>
      </c>
      <c r="AE1068" s="2">
        <f>+AD1068*14%</f>
        <v>71745.66</v>
      </c>
      <c r="AF1068" s="155">
        <f>+AD1068*35%</f>
        <v>179364.15</v>
      </c>
      <c r="AG1068" s="2">
        <f>+AD1068*F1068</f>
        <v>3074814</v>
      </c>
      <c r="AH1068" s="2">
        <f>+AE1068*F1068</f>
        <v>430473.96</v>
      </c>
      <c r="AI1068" s="2">
        <f>+AF1068*F1068</f>
        <v>1076184.8999999999</v>
      </c>
      <c r="AJ1068" s="2">
        <f>SUM(AG1068:AI1068)</f>
        <v>4581472.8599999994</v>
      </c>
      <c r="AK1068" s="2">
        <f>+AD1068*G1068</f>
        <v>3074814</v>
      </c>
      <c r="AL1068" s="2">
        <f>+AE1068*G1068</f>
        <v>430473.96</v>
      </c>
      <c r="AM1068" s="2">
        <f>+AF1068*G1068</f>
        <v>1076184.8999999999</v>
      </c>
      <c r="AN1068" s="155">
        <f>SUM(AK1068:AM1068)</f>
        <v>4581472.8599999994</v>
      </c>
      <c r="AQ1068" s="145" t="s">
        <v>525</v>
      </c>
      <c r="AU1068" s="8"/>
      <c r="AV1068" s="8"/>
      <c r="AW1068" s="2">
        <f>'[2]BoQ HSYC-Đạt'!AT1068</f>
        <v>522718.38</v>
      </c>
      <c r="AX1068" s="8">
        <f>F1068*AW1068</f>
        <v>3136310.2800000003</v>
      </c>
      <c r="AY1068" s="8">
        <f>IF(AQ1068="CT",7%,5%)*AX1068</f>
        <v>219541.71960000004</v>
      </c>
      <c r="AZ1068" s="8">
        <f>AX1068*2%</f>
        <v>62726.205600000008</v>
      </c>
      <c r="BA1068" s="8">
        <f>IF(BB1068&gt;0,0,AX1068*5%)</f>
        <v>156815.51400000002</v>
      </c>
      <c r="BB1068" s="8"/>
      <c r="BC1068" s="8">
        <f>+AX1068+AY1068+AZ1068+BA1068+BB1068</f>
        <v>3575393.7192000002</v>
      </c>
      <c r="BD1068" s="8">
        <f>AX1068-AT1068</f>
        <v>3136310.2800000003</v>
      </c>
      <c r="BE1068" s="2"/>
      <c r="BH1068" s="2"/>
    </row>
    <row r="1069" spans="2:60" ht="17" hidden="1" outlineLevel="1" x14ac:dyDescent="0.2">
      <c r="B1069" s="82">
        <v>89</v>
      </c>
      <c r="C1069" s="144" t="s">
        <v>551</v>
      </c>
      <c r="D1069" s="144"/>
      <c r="E1069" s="82" t="s">
        <v>85</v>
      </c>
      <c r="F1069" s="143">
        <v>8</v>
      </c>
      <c r="G1069" s="142">
        <f>'[1]BoQ HSYC'!F1069</f>
        <v>8</v>
      </c>
      <c r="H1069" s="185">
        <f>'[1]BoQ HSYC'!G1069</f>
        <v>0</v>
      </c>
      <c r="I1069" s="185">
        <f>'[1]BoQ HSYC'!H1069</f>
        <v>0</v>
      </c>
      <c r="J1069" s="185">
        <f>'[1]BoQ HSYC'!I1069</f>
        <v>0</v>
      </c>
      <c r="K1069" s="48">
        <f>'[1]BoQ HSYC'!J1069</f>
        <v>248400</v>
      </c>
      <c r="L1069" s="47">
        <f>'[1]BoQ HSYC'!K1069</f>
        <v>39528</v>
      </c>
      <c r="M1069" s="47">
        <f>'[1]BoQ HSYC'!L1069</f>
        <v>287928</v>
      </c>
      <c r="N1069" s="183">
        <f>'[1]BoQ HSYC'!M1069</f>
        <v>86940</v>
      </c>
      <c r="O1069" s="183">
        <f>'[1]BoQ HSYC'!N1069</f>
        <v>13834.8</v>
      </c>
      <c r="P1069" s="83">
        <f>'[1]BoQ HSYC'!O1069</f>
        <v>100774.8</v>
      </c>
      <c r="Q1069" s="47">
        <f>'[1]BoQ HSYC'!P1069</f>
        <v>2303424</v>
      </c>
      <c r="R1069" s="132">
        <f>'[1]BoQ HSYC'!Q1069</f>
        <v>806198.4</v>
      </c>
      <c r="S1069" s="83">
        <f>'[1]BoQ HSYC'!R1069</f>
        <v>3109622.4</v>
      </c>
      <c r="T1069" s="48">
        <f>'[1]BoQ HSYC'!S1069</f>
        <v>0</v>
      </c>
      <c r="U1069" s="132">
        <f>'[1]BoQ HSYC'!T1069</f>
        <v>0</v>
      </c>
      <c r="V1069" s="132" t="str">
        <f>'[1]BoQ HSYC'!U1069</f>
        <v>BĐG Q2/2026</v>
      </c>
      <c r="W1069" s="132" t="str">
        <f>'[1]BoQ HSYC'!V1069</f>
        <v>BĐG Q2/2026</v>
      </c>
      <c r="X1069" s="44" t="str">
        <f>'[1]BoQ HSYC'!W1069</f>
        <v>ME</v>
      </c>
      <c r="Y1069" s="44"/>
      <c r="Z1069" s="44"/>
      <c r="AA1069" s="44"/>
      <c r="AB1069" s="2">
        <v>484591.29926624999</v>
      </c>
      <c r="AC1069" s="2">
        <v>3876730.3941299999</v>
      </c>
      <c r="AD1069" s="2">
        <f>+M1069</f>
        <v>287928</v>
      </c>
      <c r="AE1069" s="2">
        <f>+AD1069*14%</f>
        <v>40309.920000000006</v>
      </c>
      <c r="AF1069" s="155">
        <f>+AD1069*35%</f>
        <v>100774.79999999999</v>
      </c>
      <c r="AG1069" s="2">
        <f>+AD1069*F1069</f>
        <v>2303424</v>
      </c>
      <c r="AH1069" s="2">
        <f>+AE1069*F1069</f>
        <v>322479.36000000004</v>
      </c>
      <c r="AI1069" s="2">
        <f>+AF1069*F1069</f>
        <v>806198.39999999991</v>
      </c>
      <c r="AJ1069" s="2">
        <f>SUM(AG1069:AI1069)</f>
        <v>3432101.76</v>
      </c>
      <c r="AK1069" s="2">
        <f>+AD1069*G1069</f>
        <v>2303424</v>
      </c>
      <c r="AL1069" s="2">
        <f>+AE1069*G1069</f>
        <v>322479.36000000004</v>
      </c>
      <c r="AM1069" s="2">
        <f>+AF1069*G1069</f>
        <v>806198.39999999991</v>
      </c>
      <c r="AN1069" s="155">
        <f>SUM(AK1069:AM1069)</f>
        <v>3432101.76</v>
      </c>
      <c r="AQ1069" s="145" t="s">
        <v>525</v>
      </c>
      <c r="AU1069" s="8"/>
      <c r="AV1069" s="8"/>
      <c r="AW1069" s="2">
        <f>'[2]BoQ HSYC-Đạt'!AT1069</f>
        <v>293686.56</v>
      </c>
      <c r="AX1069" s="8">
        <f>F1069*AW1069</f>
        <v>2349492.48</v>
      </c>
      <c r="AY1069" s="8">
        <f>IF(AQ1069="CT",7%,5%)*AX1069</f>
        <v>164464.47360000003</v>
      </c>
      <c r="AZ1069" s="8">
        <f>AX1069*2%</f>
        <v>46989.849600000001</v>
      </c>
      <c r="BA1069" s="8">
        <f>IF(BB1069&gt;0,0,AX1069*5%)</f>
        <v>117474.62400000001</v>
      </c>
      <c r="BB1069" s="8"/>
      <c r="BC1069" s="8">
        <f>+AX1069+AY1069+AZ1069+BA1069+BB1069</f>
        <v>2678421.4271999998</v>
      </c>
      <c r="BD1069" s="8">
        <f>AX1069-AT1069</f>
        <v>2349492.48</v>
      </c>
      <c r="BE1069" s="2"/>
      <c r="BH1069" s="2"/>
    </row>
    <row r="1070" spans="2:60" ht="17" hidden="1" outlineLevel="1" x14ac:dyDescent="0.2">
      <c r="B1070" s="82">
        <v>90</v>
      </c>
      <c r="C1070" s="144" t="s">
        <v>550</v>
      </c>
      <c r="D1070" s="144"/>
      <c r="E1070" s="82" t="s">
        <v>85</v>
      </c>
      <c r="F1070" s="143">
        <v>44</v>
      </c>
      <c r="G1070" s="142">
        <f>'[1]BoQ HSYC'!F1070</f>
        <v>44</v>
      </c>
      <c r="H1070" s="185">
        <f>'[1]BoQ HSYC'!G1070</f>
        <v>0</v>
      </c>
      <c r="I1070" s="185">
        <f>'[1]BoQ HSYC'!H1070</f>
        <v>0</v>
      </c>
      <c r="J1070" s="185">
        <f>'[1]BoQ HSYC'!I1070</f>
        <v>0</v>
      </c>
      <c r="K1070" s="48">
        <f>'[1]BoQ HSYC'!J1070</f>
        <v>146520</v>
      </c>
      <c r="L1070" s="47">
        <f>'[1]BoQ HSYC'!K1070</f>
        <v>32118</v>
      </c>
      <c r="M1070" s="47">
        <f>'[1]BoQ HSYC'!L1070</f>
        <v>178638</v>
      </c>
      <c r="N1070" s="183">
        <f>'[1]BoQ HSYC'!M1070</f>
        <v>51282</v>
      </c>
      <c r="O1070" s="183">
        <f>'[1]BoQ HSYC'!N1070</f>
        <v>11241.3</v>
      </c>
      <c r="P1070" s="83">
        <f>'[1]BoQ HSYC'!O1070</f>
        <v>62523.3</v>
      </c>
      <c r="Q1070" s="47">
        <f>'[1]BoQ HSYC'!P1070</f>
        <v>7860072</v>
      </c>
      <c r="R1070" s="132">
        <f>'[1]BoQ HSYC'!Q1070</f>
        <v>2751025.2</v>
      </c>
      <c r="S1070" s="83">
        <f>'[1]BoQ HSYC'!R1070</f>
        <v>10611097.199999999</v>
      </c>
      <c r="T1070" s="48">
        <f>'[1]BoQ HSYC'!S1070</f>
        <v>0</v>
      </c>
      <c r="U1070" s="132">
        <f>'[1]BoQ HSYC'!T1070</f>
        <v>0</v>
      </c>
      <c r="V1070" s="132" t="str">
        <f>'[1]BoQ HSYC'!U1070</f>
        <v>BĐG Q2/2026</v>
      </c>
      <c r="W1070" s="132" t="str">
        <f>'[1]BoQ HSYC'!V1070</f>
        <v>BĐG Q2/2026</v>
      </c>
      <c r="X1070" s="44" t="str">
        <f>'[1]BoQ HSYC'!W1070</f>
        <v>ME</v>
      </c>
      <c r="Y1070" s="44"/>
      <c r="Z1070" s="44"/>
      <c r="AA1070" s="44"/>
      <c r="AB1070" s="2">
        <v>274071.87266579998</v>
      </c>
      <c r="AC1070" s="2">
        <v>12059162.397295199</v>
      </c>
      <c r="AD1070" s="2">
        <f>+M1070</f>
        <v>178638</v>
      </c>
      <c r="AE1070" s="2">
        <f>+AD1070*14%</f>
        <v>25009.320000000003</v>
      </c>
      <c r="AF1070" s="155">
        <f>+AD1070*35%</f>
        <v>62523.299999999996</v>
      </c>
      <c r="AG1070" s="2">
        <f>+AD1070*F1070</f>
        <v>7860072</v>
      </c>
      <c r="AH1070" s="2">
        <f>+AE1070*F1070</f>
        <v>1100410.08</v>
      </c>
      <c r="AI1070" s="2">
        <f>+AF1070*F1070</f>
        <v>2751025.1999999997</v>
      </c>
      <c r="AJ1070" s="2">
        <f>SUM(AG1070:AI1070)</f>
        <v>11711507.279999999</v>
      </c>
      <c r="AK1070" s="2">
        <f>+AD1070*G1070</f>
        <v>7860072</v>
      </c>
      <c r="AL1070" s="2">
        <f>+AE1070*G1070</f>
        <v>1100410.08</v>
      </c>
      <c r="AM1070" s="2">
        <f>+AF1070*G1070</f>
        <v>2751025.1999999997</v>
      </c>
      <c r="AN1070" s="155">
        <f>SUM(AK1070:AM1070)</f>
        <v>11711507.279999999</v>
      </c>
      <c r="AQ1070" s="145" t="s">
        <v>525</v>
      </c>
      <c r="AU1070" s="8"/>
      <c r="AV1070" s="8"/>
      <c r="AW1070" s="2">
        <f>'[2]BoQ HSYC-Đạt'!AT1070</f>
        <v>182210.76</v>
      </c>
      <c r="AX1070" s="8">
        <f>F1070*AW1070</f>
        <v>8017273.4400000004</v>
      </c>
      <c r="AY1070" s="8">
        <f>IF(AQ1070="CT",7%,5%)*AX1070</f>
        <v>561209.14080000005</v>
      </c>
      <c r="AZ1070" s="8">
        <f>AX1070*2%</f>
        <v>160345.4688</v>
      </c>
      <c r="BA1070" s="8">
        <f>IF(BB1070&gt;0,0,AX1070*5%)</f>
        <v>400863.67200000002</v>
      </c>
      <c r="BB1070" s="8"/>
      <c r="BC1070" s="8">
        <f>+AX1070+AY1070+AZ1070+BA1070+BB1070</f>
        <v>9139691.7216000017</v>
      </c>
      <c r="BD1070" s="8">
        <f>AX1070-AT1070</f>
        <v>8017273.4400000004</v>
      </c>
      <c r="BE1070" s="2"/>
      <c r="BH1070" s="2"/>
    </row>
    <row r="1071" spans="2:60" ht="17" hidden="1" outlineLevel="1" x14ac:dyDescent="0.2">
      <c r="B1071" s="82">
        <v>91</v>
      </c>
      <c r="C1071" s="144" t="s">
        <v>549</v>
      </c>
      <c r="D1071" s="144"/>
      <c r="E1071" s="82" t="s">
        <v>85</v>
      </c>
      <c r="F1071" s="143">
        <v>233</v>
      </c>
      <c r="G1071" s="142">
        <f>'[1]BoQ HSYC'!F1071</f>
        <v>233</v>
      </c>
      <c r="H1071" s="185">
        <f>'[1]BoQ HSYC'!G1071</f>
        <v>0</v>
      </c>
      <c r="I1071" s="185">
        <f>'[1]BoQ HSYC'!H1071</f>
        <v>0</v>
      </c>
      <c r="J1071" s="185">
        <f>'[1]BoQ HSYC'!I1071</f>
        <v>0</v>
      </c>
      <c r="K1071" s="48">
        <f>'[1]BoQ HSYC'!J1071</f>
        <v>67176</v>
      </c>
      <c r="L1071" s="47">
        <f>'[1]BoQ HSYC'!K1071</f>
        <v>29646</v>
      </c>
      <c r="M1071" s="47">
        <f>'[1]BoQ HSYC'!L1071</f>
        <v>96822</v>
      </c>
      <c r="N1071" s="183">
        <f>'[1]BoQ HSYC'!M1071</f>
        <v>23511.599999999999</v>
      </c>
      <c r="O1071" s="183">
        <f>'[1]BoQ HSYC'!N1071</f>
        <v>10376.099999999999</v>
      </c>
      <c r="P1071" s="83">
        <f>'[1]BoQ HSYC'!O1071</f>
        <v>33887.699999999997</v>
      </c>
      <c r="Q1071" s="47">
        <f>'[1]BoQ HSYC'!P1071</f>
        <v>22559526</v>
      </c>
      <c r="R1071" s="132">
        <f>'[1]BoQ HSYC'!Q1071</f>
        <v>7895834.0999999996</v>
      </c>
      <c r="S1071" s="83">
        <f>'[1]BoQ HSYC'!R1071</f>
        <v>30455360.100000001</v>
      </c>
      <c r="T1071" s="48">
        <f>'[1]BoQ HSYC'!S1071</f>
        <v>0</v>
      </c>
      <c r="U1071" s="132">
        <f>'[1]BoQ HSYC'!T1071</f>
        <v>0</v>
      </c>
      <c r="V1071" s="132" t="str">
        <f>'[1]BoQ HSYC'!U1071</f>
        <v>BĐG Q2/2026</v>
      </c>
      <c r="W1071" s="132" t="str">
        <f>'[1]BoQ HSYC'!V1071</f>
        <v>BĐG Q2/2026</v>
      </c>
      <c r="X1071" s="44" t="str">
        <f>'[1]BoQ HSYC'!W1071</f>
        <v>ME</v>
      </c>
      <c r="Y1071" s="44"/>
      <c r="Z1071" s="44"/>
      <c r="AA1071" s="44"/>
      <c r="AB1071" s="2">
        <v>164646.22971390001</v>
      </c>
      <c r="AC1071" s="2">
        <v>38362571.523338705</v>
      </c>
      <c r="AD1071" s="2">
        <f>+M1071</f>
        <v>96822</v>
      </c>
      <c r="AE1071" s="2">
        <f>+AD1071*14%</f>
        <v>13555.080000000002</v>
      </c>
      <c r="AF1071" s="155">
        <f>+AD1071*35%</f>
        <v>33887.699999999997</v>
      </c>
      <c r="AG1071" s="2">
        <f>+AD1071*F1071</f>
        <v>22559526</v>
      </c>
      <c r="AH1071" s="2">
        <f>+AE1071*F1071</f>
        <v>3158333.6400000006</v>
      </c>
      <c r="AI1071" s="2">
        <f>+AF1071*F1071</f>
        <v>7895834.0999999996</v>
      </c>
      <c r="AJ1071" s="2">
        <f>SUM(AG1071:AI1071)</f>
        <v>33613693.740000002</v>
      </c>
      <c r="AK1071" s="2">
        <f>+AD1071*G1071</f>
        <v>22559526</v>
      </c>
      <c r="AL1071" s="2">
        <f>+AE1071*G1071</f>
        <v>3158333.6400000006</v>
      </c>
      <c r="AM1071" s="2">
        <f>+AF1071*G1071</f>
        <v>7895834.0999999996</v>
      </c>
      <c r="AN1071" s="155">
        <f>SUM(AK1071:AM1071)</f>
        <v>33613693.740000002</v>
      </c>
      <c r="AQ1071" s="145" t="s">
        <v>525</v>
      </c>
      <c r="AU1071" s="8"/>
      <c r="AV1071" s="8"/>
      <c r="AW1071" s="2">
        <f>'[2]BoQ HSYC-Đạt'!AT1071</f>
        <v>98758.44</v>
      </c>
      <c r="AX1071" s="8">
        <f>F1071*AW1071</f>
        <v>23010716.52</v>
      </c>
      <c r="AY1071" s="8">
        <f>IF(AQ1071="CT",7%,5%)*AX1071</f>
        <v>1610750.1564000002</v>
      </c>
      <c r="AZ1071" s="8">
        <f>AX1071*2%</f>
        <v>460214.33039999998</v>
      </c>
      <c r="BA1071" s="8">
        <f>IF(BB1071&gt;0,0,AX1071*5%)</f>
        <v>1150535.8260000001</v>
      </c>
      <c r="BB1071" s="8"/>
      <c r="BC1071" s="8">
        <f>+AX1071+AY1071+AZ1071+BA1071+BB1071</f>
        <v>26232216.832800001</v>
      </c>
      <c r="BD1071" s="8">
        <f>AX1071-AT1071</f>
        <v>23010716.52</v>
      </c>
      <c r="BE1071" s="2"/>
      <c r="BH1071" s="2"/>
    </row>
    <row r="1072" spans="2:60" ht="17" hidden="1" outlineLevel="1" x14ac:dyDescent="0.2">
      <c r="B1072" s="82">
        <v>92</v>
      </c>
      <c r="C1072" s="144" t="s">
        <v>548</v>
      </c>
      <c r="D1072" s="144"/>
      <c r="E1072" s="82" t="s">
        <v>85</v>
      </c>
      <c r="F1072" s="143">
        <v>186</v>
      </c>
      <c r="G1072" s="142">
        <f>'[1]BoQ HSYC'!F1072</f>
        <v>186</v>
      </c>
      <c r="H1072" s="185">
        <f>'[1]BoQ HSYC'!G1072</f>
        <v>0</v>
      </c>
      <c r="I1072" s="185">
        <f>'[1]BoQ HSYC'!H1072</f>
        <v>0</v>
      </c>
      <c r="J1072" s="185">
        <f>'[1]BoQ HSYC'!I1072</f>
        <v>0</v>
      </c>
      <c r="K1072" s="48">
        <f>'[1]BoQ HSYC'!J1072</f>
        <v>40248</v>
      </c>
      <c r="L1072" s="47">
        <f>'[1]BoQ HSYC'!K1072</f>
        <v>24705</v>
      </c>
      <c r="M1072" s="47">
        <f>'[1]BoQ HSYC'!L1072</f>
        <v>64953</v>
      </c>
      <c r="N1072" s="183">
        <f>'[1]BoQ HSYC'!M1072</f>
        <v>14086.8</v>
      </c>
      <c r="O1072" s="183">
        <f>'[1]BoQ HSYC'!N1072</f>
        <v>8646.75</v>
      </c>
      <c r="P1072" s="83">
        <f>'[1]BoQ HSYC'!O1072</f>
        <v>22733.55</v>
      </c>
      <c r="Q1072" s="47">
        <f>'[1]BoQ HSYC'!P1072</f>
        <v>12081258</v>
      </c>
      <c r="R1072" s="132">
        <f>'[1]BoQ HSYC'!Q1072</f>
        <v>4228440.3</v>
      </c>
      <c r="S1072" s="83">
        <f>'[1]BoQ HSYC'!R1072</f>
        <v>16309698.300000001</v>
      </c>
      <c r="T1072" s="48">
        <f>'[1]BoQ HSYC'!S1072</f>
        <v>0</v>
      </c>
      <c r="U1072" s="132">
        <f>'[1]BoQ HSYC'!T1072</f>
        <v>0</v>
      </c>
      <c r="V1072" s="132" t="str">
        <f>'[1]BoQ HSYC'!U1072</f>
        <v>BĐG Q2/2026</v>
      </c>
      <c r="W1072" s="132" t="str">
        <f>'[1]BoQ HSYC'!V1072</f>
        <v>BĐG Q2/2026</v>
      </c>
      <c r="X1072" s="44" t="str">
        <f>'[1]BoQ HSYC'!W1072</f>
        <v>ME</v>
      </c>
      <c r="Y1072" s="44"/>
      <c r="Z1072" s="44"/>
      <c r="AA1072" s="44"/>
      <c r="AB1072" s="2">
        <v>115779.67526532001</v>
      </c>
      <c r="AC1072" s="2">
        <v>21535019.599349521</v>
      </c>
      <c r="AD1072" s="2">
        <f>+M1072</f>
        <v>64953</v>
      </c>
      <c r="AE1072" s="2">
        <f>+AD1072*14%</f>
        <v>9093.42</v>
      </c>
      <c r="AF1072" s="155">
        <f>+AD1072*35%</f>
        <v>22733.55</v>
      </c>
      <c r="AG1072" s="2">
        <f>+AD1072*F1072</f>
        <v>12081258</v>
      </c>
      <c r="AH1072" s="2">
        <f>+AE1072*F1072</f>
        <v>1691376.12</v>
      </c>
      <c r="AI1072" s="2">
        <f>+AF1072*F1072</f>
        <v>4228440.3</v>
      </c>
      <c r="AJ1072" s="2">
        <f>SUM(AG1072:AI1072)</f>
        <v>18001074.420000002</v>
      </c>
      <c r="AK1072" s="2">
        <f>+AD1072*G1072</f>
        <v>12081258</v>
      </c>
      <c r="AL1072" s="2">
        <f>+AE1072*G1072</f>
        <v>1691376.12</v>
      </c>
      <c r="AM1072" s="2">
        <f>+AF1072*G1072</f>
        <v>4228440.3</v>
      </c>
      <c r="AN1072" s="155">
        <f>SUM(AK1072:AM1072)</f>
        <v>18001074.420000002</v>
      </c>
      <c r="AQ1072" s="145" t="s">
        <v>525</v>
      </c>
      <c r="AU1072" s="8"/>
      <c r="AV1072" s="8"/>
      <c r="AW1072" s="2">
        <f>'[2]BoQ HSYC-Đạt'!AT1072</f>
        <v>66252.06</v>
      </c>
      <c r="AX1072" s="8">
        <f>F1072*AW1072</f>
        <v>12322883.16</v>
      </c>
      <c r="AY1072" s="8">
        <f>IF(AQ1072="CT",7%,5%)*AX1072</f>
        <v>862601.82120000012</v>
      </c>
      <c r="AZ1072" s="8">
        <f>AX1072*2%</f>
        <v>246457.66320000001</v>
      </c>
      <c r="BA1072" s="8">
        <f>IF(BB1072&gt;0,0,AX1072*5%)</f>
        <v>616144.15800000005</v>
      </c>
      <c r="BB1072" s="8"/>
      <c r="BC1072" s="8">
        <f>+AX1072+AY1072+AZ1072+BA1072+BB1072</f>
        <v>14048086.8024</v>
      </c>
      <c r="BD1072" s="8">
        <f>AX1072-AT1072</f>
        <v>12322883.16</v>
      </c>
      <c r="BE1072" s="2"/>
      <c r="BH1072" s="2"/>
    </row>
    <row r="1073" spans="2:60" ht="17" hidden="1" outlineLevel="1" x14ac:dyDescent="0.2">
      <c r="B1073" s="82">
        <v>93</v>
      </c>
      <c r="C1073" s="144" t="s">
        <v>529</v>
      </c>
      <c r="D1073" s="144"/>
      <c r="E1073" s="82" t="s">
        <v>85</v>
      </c>
      <c r="F1073" s="143">
        <v>8</v>
      </c>
      <c r="G1073" s="142">
        <f>'[1]BoQ HSYC'!F1073</f>
        <v>8</v>
      </c>
      <c r="H1073" s="185">
        <f>'[1]BoQ HSYC'!G1073</f>
        <v>0</v>
      </c>
      <c r="I1073" s="185">
        <f>'[1]BoQ HSYC'!H1073</f>
        <v>0</v>
      </c>
      <c r="J1073" s="185">
        <f>'[1]BoQ HSYC'!I1073</f>
        <v>0</v>
      </c>
      <c r="K1073" s="48">
        <f>'[1]BoQ HSYC'!J1073</f>
        <v>198000</v>
      </c>
      <c r="L1073" s="47">
        <f>'[1]BoQ HSYC'!K1073</f>
        <v>29646</v>
      </c>
      <c r="M1073" s="47">
        <f>'[1]BoQ HSYC'!L1073</f>
        <v>227646</v>
      </c>
      <c r="N1073" s="183">
        <f>'[1]BoQ HSYC'!M1073</f>
        <v>69300</v>
      </c>
      <c r="O1073" s="183">
        <f>'[1]BoQ HSYC'!N1073</f>
        <v>10376.099999999999</v>
      </c>
      <c r="P1073" s="83">
        <f>'[1]BoQ HSYC'!O1073</f>
        <v>79676.100000000006</v>
      </c>
      <c r="Q1073" s="47">
        <f>'[1]BoQ HSYC'!P1073</f>
        <v>1821168</v>
      </c>
      <c r="R1073" s="132">
        <f>'[1]BoQ HSYC'!Q1073</f>
        <v>637408.80000000005</v>
      </c>
      <c r="S1073" s="83">
        <f>'[1]BoQ HSYC'!R1073</f>
        <v>2458576.7999999998</v>
      </c>
      <c r="T1073" s="48">
        <f>'[1]BoQ HSYC'!S1073</f>
        <v>0</v>
      </c>
      <c r="U1073" s="132">
        <f>'[1]BoQ HSYC'!T1073</f>
        <v>0</v>
      </c>
      <c r="V1073" s="132" t="str">
        <f>'[1]BoQ HSYC'!U1073</f>
        <v>BĐG Q2/2026</v>
      </c>
      <c r="W1073" s="132" t="str">
        <f>'[1]BoQ HSYC'!V1073</f>
        <v>BĐG Q2/2026</v>
      </c>
      <c r="X1073" s="44" t="str">
        <f>'[1]BoQ HSYC'!W1073</f>
        <v>ME</v>
      </c>
      <c r="Y1073" s="44"/>
      <c r="Z1073" s="44"/>
      <c r="AA1073" s="44"/>
      <c r="AB1073" s="2">
        <v>317847.57372884994</v>
      </c>
      <c r="AC1073" s="2">
        <v>2542780.5898307995</v>
      </c>
      <c r="AD1073" s="2">
        <f>+M1073</f>
        <v>227646</v>
      </c>
      <c r="AE1073" s="2">
        <f>+AD1073*14%</f>
        <v>31870.440000000002</v>
      </c>
      <c r="AF1073" s="155">
        <f>+AD1073*35%</f>
        <v>79676.099999999991</v>
      </c>
      <c r="AG1073" s="2">
        <f>+AD1073*F1073</f>
        <v>1821168</v>
      </c>
      <c r="AH1073" s="2">
        <f>+AE1073*F1073</f>
        <v>254963.52000000002</v>
      </c>
      <c r="AI1073" s="2">
        <f>+AF1073*F1073</f>
        <v>637408.79999999993</v>
      </c>
      <c r="AJ1073" s="2">
        <f>SUM(AG1073:AI1073)</f>
        <v>2713540.32</v>
      </c>
      <c r="AK1073" s="2">
        <f>+AD1073*G1073</f>
        <v>1821168</v>
      </c>
      <c r="AL1073" s="2">
        <f>+AE1073*G1073</f>
        <v>254963.52000000002</v>
      </c>
      <c r="AM1073" s="2">
        <f>+AF1073*G1073</f>
        <v>637408.79999999993</v>
      </c>
      <c r="AN1073" s="155">
        <f>SUM(AK1073:AM1073)</f>
        <v>2713540.32</v>
      </c>
      <c r="AQ1073" s="145" t="s">
        <v>525</v>
      </c>
      <c r="AU1073" s="8"/>
      <c r="AV1073" s="8"/>
      <c r="AW1073" s="2">
        <f>'[2]BoQ HSYC-Đạt'!AT1073</f>
        <v>232198.92</v>
      </c>
      <c r="AX1073" s="8">
        <f>F1073*AW1073</f>
        <v>1857591.36</v>
      </c>
      <c r="AY1073" s="8">
        <f>IF(AQ1073="CT",7%,5%)*AX1073</f>
        <v>130031.39520000001</v>
      </c>
      <c r="AZ1073" s="8">
        <f>AX1073*2%</f>
        <v>37151.8272</v>
      </c>
      <c r="BA1073" s="8">
        <f>IF(BB1073&gt;0,0,AX1073*5%)</f>
        <v>92879.568000000014</v>
      </c>
      <c r="BB1073" s="8"/>
      <c r="BC1073" s="8">
        <f>+AX1073+AY1073+AZ1073+BA1073+BB1073</f>
        <v>2117654.1504000002</v>
      </c>
      <c r="BD1073" s="8">
        <f>AX1073-AT1073</f>
        <v>1857591.36</v>
      </c>
      <c r="BE1073" s="2"/>
      <c r="BH1073" s="2"/>
    </row>
    <row r="1074" spans="2:60" ht="17" hidden="1" outlineLevel="1" x14ac:dyDescent="0.2">
      <c r="B1074" s="82">
        <v>94</v>
      </c>
      <c r="C1074" s="144" t="s">
        <v>547</v>
      </c>
      <c r="D1074" s="144"/>
      <c r="E1074" s="82" t="s">
        <v>85</v>
      </c>
      <c r="F1074" s="143">
        <v>16</v>
      </c>
      <c r="G1074" s="142">
        <f>'[1]BoQ HSYC'!F1074</f>
        <v>16</v>
      </c>
      <c r="H1074" s="185">
        <f>'[1]BoQ HSYC'!G1074</f>
        <v>0</v>
      </c>
      <c r="I1074" s="185">
        <f>'[1]BoQ HSYC'!H1074</f>
        <v>0</v>
      </c>
      <c r="J1074" s="185">
        <f>'[1]BoQ HSYC'!I1074</f>
        <v>0</v>
      </c>
      <c r="K1074" s="48">
        <f>'[1]BoQ HSYC'!J1074</f>
        <v>125496</v>
      </c>
      <c r="L1074" s="47">
        <f>'[1]BoQ HSYC'!K1074</f>
        <v>26352</v>
      </c>
      <c r="M1074" s="47">
        <f>'[1]BoQ HSYC'!L1074</f>
        <v>151848</v>
      </c>
      <c r="N1074" s="183">
        <f>'[1]BoQ HSYC'!M1074</f>
        <v>43923.6</v>
      </c>
      <c r="O1074" s="183">
        <f>'[1]BoQ HSYC'!N1074</f>
        <v>9223.1999999999989</v>
      </c>
      <c r="P1074" s="83">
        <f>'[1]BoQ HSYC'!O1074</f>
        <v>53146.799999999996</v>
      </c>
      <c r="Q1074" s="47">
        <f>'[1]BoQ HSYC'!P1074</f>
        <v>2429568</v>
      </c>
      <c r="R1074" s="132">
        <f>'[1]BoQ HSYC'!Q1074</f>
        <v>850348.79999999993</v>
      </c>
      <c r="S1074" s="83">
        <f>'[1]BoQ HSYC'!R1074</f>
        <v>3279916.8</v>
      </c>
      <c r="T1074" s="48">
        <f>'[1]BoQ HSYC'!S1074</f>
        <v>0</v>
      </c>
      <c r="U1074" s="132">
        <f>'[1]BoQ HSYC'!T1074</f>
        <v>0</v>
      </c>
      <c r="V1074" s="132" t="str">
        <f>'[1]BoQ HSYC'!U1074</f>
        <v>BĐG Q2/2026</v>
      </c>
      <c r="W1074" s="132" t="str">
        <f>'[1]BoQ HSYC'!V1074</f>
        <v>BĐG Q2/2026</v>
      </c>
      <c r="X1074" s="44" t="str">
        <f>'[1]BoQ HSYC'!W1074</f>
        <v>ME</v>
      </c>
      <c r="Y1074" s="44"/>
      <c r="Z1074" s="44"/>
      <c r="AA1074" s="44"/>
      <c r="AB1074" s="2">
        <v>187972.52829299998</v>
      </c>
      <c r="AC1074" s="2">
        <v>3007560.4526879997</v>
      </c>
      <c r="AD1074" s="2">
        <f>+M1074</f>
        <v>151848</v>
      </c>
      <c r="AE1074" s="2">
        <f>+AD1074*14%</f>
        <v>21258.720000000001</v>
      </c>
      <c r="AF1074" s="155">
        <f>+AD1074*35%</f>
        <v>53146.799999999996</v>
      </c>
      <c r="AG1074" s="2">
        <f>+AD1074*F1074</f>
        <v>2429568</v>
      </c>
      <c r="AH1074" s="2">
        <f>+AE1074*F1074</f>
        <v>340139.52000000002</v>
      </c>
      <c r="AI1074" s="2">
        <f>+AF1074*F1074</f>
        <v>850348.79999999993</v>
      </c>
      <c r="AJ1074" s="2">
        <f>SUM(AG1074:AI1074)</f>
        <v>3620056.32</v>
      </c>
      <c r="AK1074" s="2">
        <f>+AD1074*G1074</f>
        <v>2429568</v>
      </c>
      <c r="AL1074" s="2">
        <f>+AE1074*G1074</f>
        <v>340139.52000000002</v>
      </c>
      <c r="AM1074" s="2">
        <f>+AF1074*G1074</f>
        <v>850348.79999999993</v>
      </c>
      <c r="AN1074" s="155">
        <f>SUM(AK1074:AM1074)</f>
        <v>3620056.32</v>
      </c>
      <c r="AQ1074" s="145" t="s">
        <v>525</v>
      </c>
      <c r="AU1074" s="8"/>
      <c r="AV1074" s="8"/>
      <c r="AW1074" s="2">
        <f>'[2]BoQ HSYC-Đạt'!AT1074</f>
        <v>154884.96</v>
      </c>
      <c r="AX1074" s="8">
        <f>F1074*AW1074</f>
        <v>2478159.36</v>
      </c>
      <c r="AY1074" s="8">
        <f>IF(AQ1074="CT",7%,5%)*AX1074</f>
        <v>173471.15520000001</v>
      </c>
      <c r="AZ1074" s="8">
        <f>AX1074*2%</f>
        <v>49563.1872</v>
      </c>
      <c r="BA1074" s="8">
        <f>IF(BB1074&gt;0,0,AX1074*5%)</f>
        <v>123907.96799999999</v>
      </c>
      <c r="BB1074" s="8"/>
      <c r="BC1074" s="8">
        <f>+AX1074+AY1074+AZ1074+BA1074+BB1074</f>
        <v>2825101.6703999997</v>
      </c>
      <c r="BD1074" s="8">
        <f>AX1074-AT1074</f>
        <v>2478159.36</v>
      </c>
      <c r="BE1074" s="2"/>
      <c r="BH1074" s="2"/>
    </row>
    <row r="1075" spans="2:60" ht="17" hidden="1" outlineLevel="1" x14ac:dyDescent="0.2">
      <c r="B1075" s="82">
        <v>95</v>
      </c>
      <c r="C1075" s="144" t="s">
        <v>528</v>
      </c>
      <c r="D1075" s="144"/>
      <c r="E1075" s="82" t="s">
        <v>85</v>
      </c>
      <c r="F1075" s="143">
        <v>24</v>
      </c>
      <c r="G1075" s="142">
        <f>'[1]BoQ HSYC'!F1075</f>
        <v>24</v>
      </c>
      <c r="H1075" s="185">
        <f>'[1]BoQ HSYC'!G1075</f>
        <v>0</v>
      </c>
      <c r="I1075" s="185">
        <f>'[1]BoQ HSYC'!H1075</f>
        <v>0</v>
      </c>
      <c r="J1075" s="185">
        <f>'[1]BoQ HSYC'!I1075</f>
        <v>0</v>
      </c>
      <c r="K1075" s="48">
        <f>'[1]BoQ HSYC'!J1075</f>
        <v>77688</v>
      </c>
      <c r="L1075" s="47">
        <f>'[1]BoQ HSYC'!K1075</f>
        <v>21412</v>
      </c>
      <c r="M1075" s="47">
        <f>'[1]BoQ HSYC'!L1075</f>
        <v>99100</v>
      </c>
      <c r="N1075" s="183">
        <f>'[1]BoQ HSYC'!M1075</f>
        <v>27190.799999999999</v>
      </c>
      <c r="O1075" s="183">
        <f>'[1]BoQ HSYC'!N1075</f>
        <v>7494.2</v>
      </c>
      <c r="P1075" s="83">
        <f>'[1]BoQ HSYC'!O1075</f>
        <v>34685</v>
      </c>
      <c r="Q1075" s="47">
        <f>'[1]BoQ HSYC'!P1075</f>
        <v>2378400</v>
      </c>
      <c r="R1075" s="132">
        <f>'[1]BoQ HSYC'!Q1075</f>
        <v>832440</v>
      </c>
      <c r="S1075" s="83">
        <f>'[1]BoQ HSYC'!R1075</f>
        <v>3210840</v>
      </c>
      <c r="T1075" s="48">
        <f>'[1]BoQ HSYC'!S1075</f>
        <v>0</v>
      </c>
      <c r="U1075" s="132">
        <f>'[1]BoQ HSYC'!T1075</f>
        <v>0</v>
      </c>
      <c r="V1075" s="132" t="str">
        <f>'[1]BoQ HSYC'!U1075</f>
        <v>BĐG Q2/2026</v>
      </c>
      <c r="W1075" s="132" t="str">
        <f>'[1]BoQ HSYC'!V1075</f>
        <v>BĐG Q2/2026</v>
      </c>
      <c r="X1075" s="44" t="str">
        <f>'[1]BoQ HSYC'!W1075</f>
        <v>ME</v>
      </c>
      <c r="Y1075" s="44"/>
      <c r="Z1075" s="44"/>
      <c r="AA1075" s="44"/>
      <c r="AB1075" s="2">
        <v>142009.99785719998</v>
      </c>
      <c r="AC1075" s="2">
        <v>3408239.9485727996</v>
      </c>
      <c r="AD1075" s="2">
        <f>+M1075</f>
        <v>99100</v>
      </c>
      <c r="AE1075" s="2">
        <f>+AD1075*14%</f>
        <v>13874.000000000002</v>
      </c>
      <c r="AF1075" s="155">
        <f>+AD1075*35%</f>
        <v>34685</v>
      </c>
      <c r="AG1075" s="2">
        <f>+AD1075*F1075</f>
        <v>2378400</v>
      </c>
      <c r="AH1075" s="2">
        <f>+AE1075*F1075</f>
        <v>332976.00000000006</v>
      </c>
      <c r="AI1075" s="2">
        <f>+AF1075*F1075</f>
        <v>832440</v>
      </c>
      <c r="AJ1075" s="2">
        <f>SUM(AG1075:AI1075)</f>
        <v>3543816</v>
      </c>
      <c r="AK1075" s="2">
        <f>+AD1075*G1075</f>
        <v>2378400</v>
      </c>
      <c r="AL1075" s="2">
        <f>+AE1075*G1075</f>
        <v>332976.00000000006</v>
      </c>
      <c r="AM1075" s="2">
        <f>+AF1075*G1075</f>
        <v>832440</v>
      </c>
      <c r="AN1075" s="155">
        <f>SUM(AK1075:AM1075)</f>
        <v>3543816</v>
      </c>
      <c r="AQ1075" s="145" t="s">
        <v>525</v>
      </c>
      <c r="AU1075" s="8"/>
      <c r="AV1075" s="8"/>
      <c r="AW1075" s="2">
        <f>'[2]BoQ HSYC-Đạt'!AT1075</f>
        <v>101082</v>
      </c>
      <c r="AX1075" s="8">
        <f>F1075*AW1075</f>
        <v>2425968</v>
      </c>
      <c r="AY1075" s="8">
        <f>IF(AQ1075="CT",7%,5%)*AX1075</f>
        <v>169817.76</v>
      </c>
      <c r="AZ1075" s="8">
        <f>AX1075*2%</f>
        <v>48519.360000000001</v>
      </c>
      <c r="BA1075" s="8">
        <f>IF(BB1075&gt;0,0,AX1075*5%)</f>
        <v>121298.40000000001</v>
      </c>
      <c r="BB1075" s="8"/>
      <c r="BC1075" s="8">
        <f>+AX1075+AY1075+AZ1075+BA1075+BB1075</f>
        <v>2765603.5199999996</v>
      </c>
      <c r="BD1075" s="8">
        <f>AX1075-AT1075</f>
        <v>2425968</v>
      </c>
      <c r="BE1075" s="2"/>
      <c r="BH1075" s="2"/>
    </row>
    <row r="1076" spans="2:60" ht="17" hidden="1" outlineLevel="1" x14ac:dyDescent="0.2">
      <c r="B1076" s="82">
        <v>96</v>
      </c>
      <c r="C1076" s="144" t="s">
        <v>546</v>
      </c>
      <c r="D1076" s="144"/>
      <c r="E1076" s="82" t="s">
        <v>85</v>
      </c>
      <c r="F1076" s="143">
        <v>210</v>
      </c>
      <c r="G1076" s="142">
        <f>'[1]BoQ HSYC'!F1076</f>
        <v>210</v>
      </c>
      <c r="H1076" s="185">
        <f>'[1]BoQ HSYC'!G1076</f>
        <v>0</v>
      </c>
      <c r="I1076" s="185">
        <f>'[1]BoQ HSYC'!H1076</f>
        <v>0</v>
      </c>
      <c r="J1076" s="185">
        <f>'[1]BoQ HSYC'!I1076</f>
        <v>0</v>
      </c>
      <c r="K1076" s="48">
        <f>'[1]BoQ HSYC'!J1076</f>
        <v>39456</v>
      </c>
      <c r="L1076" s="47">
        <f>'[1]BoQ HSYC'!K1076</f>
        <v>19764</v>
      </c>
      <c r="M1076" s="47">
        <f>'[1]BoQ HSYC'!L1076</f>
        <v>59220</v>
      </c>
      <c r="N1076" s="183">
        <f>'[1]BoQ HSYC'!M1076</f>
        <v>13809.599999999999</v>
      </c>
      <c r="O1076" s="183">
        <f>'[1]BoQ HSYC'!N1076</f>
        <v>6917.4</v>
      </c>
      <c r="P1076" s="83">
        <f>'[1]BoQ HSYC'!O1076</f>
        <v>20727</v>
      </c>
      <c r="Q1076" s="47">
        <f>'[1]BoQ HSYC'!P1076</f>
        <v>12436200</v>
      </c>
      <c r="R1076" s="132">
        <f>'[1]BoQ HSYC'!Q1076</f>
        <v>4352670</v>
      </c>
      <c r="S1076" s="83">
        <f>'[1]BoQ HSYC'!R1076</f>
        <v>16788870</v>
      </c>
      <c r="T1076" s="48">
        <f>'[1]BoQ HSYC'!S1076</f>
        <v>0</v>
      </c>
      <c r="U1076" s="132">
        <f>'[1]BoQ HSYC'!T1076</f>
        <v>0</v>
      </c>
      <c r="V1076" s="132" t="str">
        <f>'[1]BoQ HSYC'!U1076</f>
        <v>BĐG Q2/2026</v>
      </c>
      <c r="W1076" s="132" t="str">
        <f>'[1]BoQ HSYC'!V1076</f>
        <v>BĐG Q2/2026</v>
      </c>
      <c r="X1076" s="44" t="str">
        <f>'[1]BoQ HSYC'!W1076</f>
        <v>ME</v>
      </c>
      <c r="Y1076" s="44"/>
      <c r="Z1076" s="44"/>
      <c r="AA1076" s="44"/>
      <c r="AB1076" s="2">
        <v>98655.19378110001</v>
      </c>
      <c r="AC1076" s="2">
        <v>20717590.694031004</v>
      </c>
      <c r="AD1076" s="2">
        <f>+M1076</f>
        <v>59220</v>
      </c>
      <c r="AE1076" s="2">
        <f>+AD1076*14%</f>
        <v>8290.8000000000011</v>
      </c>
      <c r="AF1076" s="155">
        <f>+AD1076*35%</f>
        <v>20727</v>
      </c>
      <c r="AG1076" s="2">
        <f>+AD1076*F1076</f>
        <v>12436200</v>
      </c>
      <c r="AH1076" s="2">
        <f>+AE1076*F1076</f>
        <v>1741068.0000000002</v>
      </c>
      <c r="AI1076" s="2">
        <f>+AF1076*F1076</f>
        <v>4352670</v>
      </c>
      <c r="AJ1076" s="2">
        <f>SUM(AG1076:AI1076)</f>
        <v>18529938</v>
      </c>
      <c r="AK1076" s="2">
        <f>+AD1076*G1076</f>
        <v>12436200</v>
      </c>
      <c r="AL1076" s="2">
        <f>+AE1076*G1076</f>
        <v>1741068.0000000002</v>
      </c>
      <c r="AM1076" s="2">
        <f>+AF1076*G1076</f>
        <v>4352670</v>
      </c>
      <c r="AN1076" s="155">
        <f>SUM(AK1076:AM1076)</f>
        <v>18529938</v>
      </c>
      <c r="AQ1076" s="145" t="s">
        <v>525</v>
      </c>
      <c r="AU1076" s="8"/>
      <c r="AV1076" s="8"/>
      <c r="AW1076" s="2">
        <f>'[2]BoQ HSYC-Đạt'!AT1076</f>
        <v>60404.4</v>
      </c>
      <c r="AX1076" s="8">
        <f>F1076*AW1076</f>
        <v>12684924</v>
      </c>
      <c r="AY1076" s="8">
        <f>IF(AQ1076="CT",7%,5%)*AX1076</f>
        <v>887944.68</v>
      </c>
      <c r="AZ1076" s="8">
        <f>AX1076*2%</f>
        <v>253698.48</v>
      </c>
      <c r="BA1076" s="8">
        <f>IF(BB1076&gt;0,0,AX1076*5%)</f>
        <v>634246.20000000007</v>
      </c>
      <c r="BB1076" s="8"/>
      <c r="BC1076" s="8">
        <f>+AX1076+AY1076+AZ1076+BA1076+BB1076</f>
        <v>14460813.359999999</v>
      </c>
      <c r="BD1076" s="8">
        <f>AX1076-AT1076</f>
        <v>12684924</v>
      </c>
      <c r="BE1076" s="2"/>
      <c r="BH1076" s="2"/>
    </row>
    <row r="1077" spans="2:60" ht="17" hidden="1" outlineLevel="1" x14ac:dyDescent="0.2">
      <c r="B1077" s="82">
        <v>97</v>
      </c>
      <c r="C1077" s="144" t="s">
        <v>545</v>
      </c>
      <c r="D1077" s="144"/>
      <c r="E1077" s="82" t="s">
        <v>85</v>
      </c>
      <c r="F1077" s="143">
        <v>117</v>
      </c>
      <c r="G1077" s="142">
        <f>'[1]BoQ HSYC'!F1077</f>
        <v>117</v>
      </c>
      <c r="H1077" s="185">
        <f>'[1]BoQ HSYC'!G1077</f>
        <v>0</v>
      </c>
      <c r="I1077" s="185">
        <f>'[1]BoQ HSYC'!H1077</f>
        <v>0</v>
      </c>
      <c r="J1077" s="185">
        <f>'[1]BoQ HSYC'!I1077</f>
        <v>0</v>
      </c>
      <c r="K1077" s="48">
        <f>'[1]BoQ HSYC'!J1077</f>
        <v>24408</v>
      </c>
      <c r="L1077" s="47">
        <f>'[1]BoQ HSYC'!K1077</f>
        <v>16470</v>
      </c>
      <c r="M1077" s="47">
        <f>'[1]BoQ HSYC'!L1077</f>
        <v>40878</v>
      </c>
      <c r="N1077" s="183">
        <f>'[1]BoQ HSYC'!M1077</f>
        <v>8542.7999999999993</v>
      </c>
      <c r="O1077" s="183">
        <f>'[1]BoQ HSYC'!N1077</f>
        <v>5764.5</v>
      </c>
      <c r="P1077" s="83">
        <f>'[1]BoQ HSYC'!O1077</f>
        <v>14307.3</v>
      </c>
      <c r="Q1077" s="47">
        <f>'[1]BoQ HSYC'!P1077</f>
        <v>4782726</v>
      </c>
      <c r="R1077" s="132">
        <f>'[1]BoQ HSYC'!Q1077</f>
        <v>1673954.0999999999</v>
      </c>
      <c r="S1077" s="83">
        <f>'[1]BoQ HSYC'!R1077</f>
        <v>6456680.0999999996</v>
      </c>
      <c r="T1077" s="48">
        <f>'[1]BoQ HSYC'!S1077</f>
        <v>0</v>
      </c>
      <c r="U1077" s="132">
        <f>'[1]BoQ HSYC'!T1077</f>
        <v>0</v>
      </c>
      <c r="V1077" s="132" t="str">
        <f>'[1]BoQ HSYC'!U1077</f>
        <v>BĐG Q2/2026</v>
      </c>
      <c r="W1077" s="132" t="str">
        <f>'[1]BoQ HSYC'!V1077</f>
        <v>BĐG Q2/2026</v>
      </c>
      <c r="X1077" s="44" t="str">
        <f>'[1]BoQ HSYC'!W1077</f>
        <v>ME</v>
      </c>
      <c r="Y1077" s="44"/>
      <c r="Z1077" s="44"/>
      <c r="AA1077" s="44"/>
      <c r="AB1077" s="2">
        <v>87277.794940380001</v>
      </c>
      <c r="AC1077" s="2">
        <v>10211502.00802446</v>
      </c>
      <c r="AD1077" s="2">
        <f>+M1077</f>
        <v>40878</v>
      </c>
      <c r="AE1077" s="2">
        <f>+AD1077*14%</f>
        <v>5722.920000000001</v>
      </c>
      <c r="AF1077" s="155">
        <f>+AD1077*35%</f>
        <v>14307.3</v>
      </c>
      <c r="AG1077" s="2">
        <f>+AD1077*F1077</f>
        <v>4782726</v>
      </c>
      <c r="AH1077" s="2">
        <f>+AE1077*F1077</f>
        <v>669581.64000000013</v>
      </c>
      <c r="AI1077" s="2">
        <f>+AF1077*F1077</f>
        <v>1673954.0999999999</v>
      </c>
      <c r="AJ1077" s="2">
        <f>SUM(AG1077:AI1077)</f>
        <v>7126261.7400000002</v>
      </c>
      <c r="AK1077" s="2">
        <f>+AD1077*G1077</f>
        <v>4782726</v>
      </c>
      <c r="AL1077" s="2">
        <f>+AE1077*G1077</f>
        <v>669581.64000000013</v>
      </c>
      <c r="AM1077" s="2">
        <f>+AF1077*G1077</f>
        <v>1673954.0999999999</v>
      </c>
      <c r="AN1077" s="155">
        <f>SUM(AK1077:AM1077)</f>
        <v>7126261.7400000002</v>
      </c>
      <c r="AQ1077" s="145" t="s">
        <v>525</v>
      </c>
      <c r="AU1077" s="8"/>
      <c r="AV1077" s="8"/>
      <c r="AW1077" s="2">
        <f>'[2]BoQ HSYC-Đạt'!AT1077</f>
        <v>41695.56</v>
      </c>
      <c r="AX1077" s="8">
        <f>F1077*AW1077</f>
        <v>4878380.5199999996</v>
      </c>
      <c r="AY1077" s="8">
        <f>IF(AQ1077="CT",7%,5%)*AX1077</f>
        <v>341486.63640000002</v>
      </c>
      <c r="AZ1077" s="8">
        <f>AX1077*2%</f>
        <v>97567.61039999999</v>
      </c>
      <c r="BA1077" s="8">
        <f>IF(BB1077&gt;0,0,AX1077*5%)</f>
        <v>243919.02599999998</v>
      </c>
      <c r="BB1077" s="8"/>
      <c r="BC1077" s="8">
        <f>+AX1077+AY1077+AZ1077+BA1077+BB1077</f>
        <v>5561353.792799999</v>
      </c>
      <c r="BD1077" s="8">
        <f>AX1077-AT1077</f>
        <v>4878380.5199999996</v>
      </c>
      <c r="BE1077" s="2"/>
      <c r="BH1077" s="2"/>
    </row>
    <row r="1078" spans="2:60" ht="17" hidden="1" outlineLevel="1" x14ac:dyDescent="0.2">
      <c r="B1078" s="82">
        <v>98</v>
      </c>
      <c r="C1078" s="144" t="s">
        <v>544</v>
      </c>
      <c r="D1078" s="144"/>
      <c r="E1078" s="82" t="s">
        <v>85</v>
      </c>
      <c r="F1078" s="143">
        <v>178</v>
      </c>
      <c r="G1078" s="142">
        <f>'[1]BoQ HSYC'!F1078</f>
        <v>178</v>
      </c>
      <c r="H1078" s="185">
        <f>'[1]BoQ HSYC'!G1078</f>
        <v>0</v>
      </c>
      <c r="I1078" s="185">
        <f>'[1]BoQ HSYC'!H1078</f>
        <v>0</v>
      </c>
      <c r="J1078" s="185">
        <f>'[1]BoQ HSYC'!I1078</f>
        <v>0</v>
      </c>
      <c r="K1078" s="48">
        <f>'[1]BoQ HSYC'!J1078</f>
        <v>12816</v>
      </c>
      <c r="L1078" s="47">
        <f>'[1]BoQ HSYC'!K1078</f>
        <v>12847</v>
      </c>
      <c r="M1078" s="47">
        <f>'[1]BoQ HSYC'!L1078</f>
        <v>25663</v>
      </c>
      <c r="N1078" s="183">
        <f>'[1]BoQ HSYC'!M1078</f>
        <v>4485.5999999999995</v>
      </c>
      <c r="O1078" s="183">
        <f>'[1]BoQ HSYC'!N1078</f>
        <v>4496.45</v>
      </c>
      <c r="P1078" s="83">
        <f>'[1]BoQ HSYC'!O1078</f>
        <v>8982.0499999999993</v>
      </c>
      <c r="Q1078" s="47">
        <f>'[1]BoQ HSYC'!P1078</f>
        <v>4568014</v>
      </c>
      <c r="R1078" s="132">
        <f>'[1]BoQ HSYC'!Q1078</f>
        <v>1598804.9</v>
      </c>
      <c r="S1078" s="83">
        <f>'[1]BoQ HSYC'!R1078</f>
        <v>6166818.9000000004</v>
      </c>
      <c r="T1078" s="48">
        <f>'[1]BoQ HSYC'!S1078</f>
        <v>0</v>
      </c>
      <c r="U1078" s="132">
        <f>'[1]BoQ HSYC'!T1078</f>
        <v>0</v>
      </c>
      <c r="V1078" s="132" t="str">
        <f>'[1]BoQ HSYC'!U1078</f>
        <v>BĐG Q2/2026</v>
      </c>
      <c r="W1078" s="132" t="str">
        <f>'[1]BoQ HSYC'!V1078</f>
        <v>BĐG Q2/2026</v>
      </c>
      <c r="X1078" s="44" t="str">
        <f>'[1]BoQ HSYC'!W1078</f>
        <v>ME</v>
      </c>
      <c r="Y1078" s="44"/>
      <c r="Z1078" s="44"/>
      <c r="AA1078" s="44"/>
      <c r="AB1078" s="2">
        <v>52329.915763949997</v>
      </c>
      <c r="AC1078" s="2">
        <v>9314725.0059830993</v>
      </c>
      <c r="AD1078" s="2">
        <f>+M1078</f>
        <v>25663</v>
      </c>
      <c r="AE1078" s="2">
        <f>+AD1078*14%</f>
        <v>3592.82</v>
      </c>
      <c r="AF1078" s="155">
        <f>+AD1078*35%</f>
        <v>8982.0499999999993</v>
      </c>
      <c r="AG1078" s="2">
        <f>+AD1078*F1078</f>
        <v>4568014</v>
      </c>
      <c r="AH1078" s="2">
        <f>+AE1078*F1078</f>
        <v>639521.96000000008</v>
      </c>
      <c r="AI1078" s="2">
        <f>+AF1078*F1078</f>
        <v>1598804.9</v>
      </c>
      <c r="AJ1078" s="2">
        <f>SUM(AG1078:AI1078)</f>
        <v>6806340.8599999994</v>
      </c>
      <c r="AK1078" s="2">
        <f>+AD1078*G1078</f>
        <v>4568014</v>
      </c>
      <c r="AL1078" s="2">
        <f>+AE1078*G1078</f>
        <v>639521.96000000008</v>
      </c>
      <c r="AM1078" s="2">
        <f>+AF1078*G1078</f>
        <v>1598804.9</v>
      </c>
      <c r="AN1078" s="155">
        <f>SUM(AK1078:AM1078)</f>
        <v>6806340.8599999994</v>
      </c>
      <c r="AQ1078" s="145" t="s">
        <v>525</v>
      </c>
      <c r="AU1078" s="8"/>
      <c r="AV1078" s="8"/>
      <c r="AW1078" s="2">
        <f>'[2]BoQ HSYC-Đạt'!AT1078</f>
        <v>26176.26</v>
      </c>
      <c r="AX1078" s="8">
        <f>F1078*AW1078</f>
        <v>4659374.2799999993</v>
      </c>
      <c r="AY1078" s="8">
        <f>IF(AQ1078="CT",7%,5%)*AX1078</f>
        <v>326156.19959999999</v>
      </c>
      <c r="AZ1078" s="8">
        <f>AX1078*2%</f>
        <v>93187.485599999985</v>
      </c>
      <c r="BA1078" s="8">
        <f>IF(BB1078&gt;0,0,AX1078*5%)</f>
        <v>232968.71399999998</v>
      </c>
      <c r="BB1078" s="8"/>
      <c r="BC1078" s="8">
        <f>+AX1078+AY1078+AZ1078+BA1078+BB1078</f>
        <v>5311686.6791999992</v>
      </c>
      <c r="BD1078" s="8">
        <f>AX1078-AT1078</f>
        <v>4659374.2799999993</v>
      </c>
      <c r="BE1078" s="2"/>
      <c r="BH1078" s="2"/>
    </row>
    <row r="1079" spans="2:60" ht="17" hidden="1" outlineLevel="1" x14ac:dyDescent="0.2">
      <c r="B1079" s="82">
        <v>99</v>
      </c>
      <c r="C1079" s="144" t="s">
        <v>543</v>
      </c>
      <c r="D1079" s="144"/>
      <c r="E1079" s="82" t="s">
        <v>85</v>
      </c>
      <c r="F1079" s="143">
        <v>186</v>
      </c>
      <c r="G1079" s="142">
        <f>'[1]BoQ HSYC'!F1079</f>
        <v>186</v>
      </c>
      <c r="H1079" s="185">
        <f>'[1]BoQ HSYC'!G1079</f>
        <v>0</v>
      </c>
      <c r="I1079" s="185">
        <f>'[1]BoQ HSYC'!H1079</f>
        <v>0</v>
      </c>
      <c r="J1079" s="185">
        <f>'[1]BoQ HSYC'!I1079</f>
        <v>0</v>
      </c>
      <c r="K1079" s="48">
        <f>'[1]BoQ HSYC'!J1079</f>
        <v>3528</v>
      </c>
      <c r="L1079" s="47">
        <f>'[1]BoQ HSYC'!K1079</f>
        <v>11530</v>
      </c>
      <c r="M1079" s="47">
        <f>'[1]BoQ HSYC'!L1079</f>
        <v>15058</v>
      </c>
      <c r="N1079" s="183">
        <f>'[1]BoQ HSYC'!M1079</f>
        <v>1234.8</v>
      </c>
      <c r="O1079" s="183">
        <f>'[1]BoQ HSYC'!N1079</f>
        <v>4035.4999999999995</v>
      </c>
      <c r="P1079" s="83">
        <f>'[1]BoQ HSYC'!O1079</f>
        <v>5270.2999999999993</v>
      </c>
      <c r="Q1079" s="47">
        <f>'[1]BoQ HSYC'!P1079</f>
        <v>2800788</v>
      </c>
      <c r="R1079" s="132">
        <f>'[1]BoQ HSYC'!Q1079</f>
        <v>980275.79999999981</v>
      </c>
      <c r="S1079" s="83">
        <f>'[1]BoQ HSYC'!R1079</f>
        <v>3781063.8</v>
      </c>
      <c r="T1079" s="48">
        <f>'[1]BoQ HSYC'!S1079</f>
        <v>0</v>
      </c>
      <c r="U1079" s="132">
        <f>'[1]BoQ HSYC'!T1079</f>
        <v>0</v>
      </c>
      <c r="V1079" s="132" t="str">
        <f>'[1]BoQ HSYC'!U1079</f>
        <v>BĐG Q2/2026</v>
      </c>
      <c r="W1079" s="132" t="str">
        <f>'[1]BoQ HSYC'!V1079</f>
        <v>BĐG Q2/2026</v>
      </c>
      <c r="X1079" s="44" t="str">
        <f>'[1]BoQ HSYC'!W1079</f>
        <v>ME</v>
      </c>
      <c r="Y1079" s="44"/>
      <c r="Z1079" s="44"/>
      <c r="AA1079" s="44"/>
      <c r="AB1079" s="2">
        <v>40688.877480900002</v>
      </c>
      <c r="AC1079" s="2">
        <v>7568131.2114474</v>
      </c>
      <c r="AD1079" s="2">
        <f>+M1079</f>
        <v>15058</v>
      </c>
      <c r="AE1079" s="2">
        <f>+AD1079*14%</f>
        <v>2108.1200000000003</v>
      </c>
      <c r="AF1079" s="155">
        <f>+AD1079*35%</f>
        <v>5270.2999999999993</v>
      </c>
      <c r="AG1079" s="2">
        <f>+AD1079*F1079</f>
        <v>2800788</v>
      </c>
      <c r="AH1079" s="2">
        <f>+AE1079*F1079</f>
        <v>392110.32000000007</v>
      </c>
      <c r="AI1079" s="2">
        <f>+AF1079*F1079</f>
        <v>980275.79999999981</v>
      </c>
      <c r="AJ1079" s="2">
        <f>SUM(AG1079:AI1079)</f>
        <v>4173174.12</v>
      </c>
      <c r="AK1079" s="2">
        <f>+AD1079*G1079</f>
        <v>2800788</v>
      </c>
      <c r="AL1079" s="2">
        <f>+AE1079*G1079</f>
        <v>392110.32000000007</v>
      </c>
      <c r="AM1079" s="2">
        <f>+AF1079*G1079</f>
        <v>980275.79999999981</v>
      </c>
      <c r="AN1079" s="155">
        <f>SUM(AK1079:AM1079)</f>
        <v>4173174.12</v>
      </c>
      <c r="AQ1079" s="145" t="s">
        <v>525</v>
      </c>
      <c r="AU1079" s="8"/>
      <c r="AV1079" s="8"/>
      <c r="AW1079" s="2">
        <f>'[2]BoQ HSYC-Đạt'!AT1079</f>
        <v>15359.16</v>
      </c>
      <c r="AX1079" s="8">
        <f>F1079*AW1079</f>
        <v>2856803.76</v>
      </c>
      <c r="AY1079" s="8">
        <f>IF(AQ1079="CT",7%,5%)*AX1079</f>
        <v>199976.26320000002</v>
      </c>
      <c r="AZ1079" s="8">
        <f>AX1079*2%</f>
        <v>57136.075199999999</v>
      </c>
      <c r="BA1079" s="8">
        <f>IF(BB1079&gt;0,0,AX1079*5%)</f>
        <v>142840.18799999999</v>
      </c>
      <c r="BB1079" s="8"/>
      <c r="BC1079" s="8">
        <f>+AX1079+AY1079+AZ1079+BA1079+BB1079</f>
        <v>3256756.2863999996</v>
      </c>
      <c r="BD1079" s="8">
        <f>AX1079-AT1079</f>
        <v>2856803.76</v>
      </c>
      <c r="BE1079" s="2"/>
      <c r="BH1079" s="2"/>
    </row>
    <row r="1080" spans="2:60" ht="17" hidden="1" outlineLevel="1" x14ac:dyDescent="0.2">
      <c r="B1080" s="82">
        <v>100</v>
      </c>
      <c r="C1080" s="144" t="s">
        <v>542</v>
      </c>
      <c r="D1080" s="144"/>
      <c r="E1080" s="82" t="s">
        <v>85</v>
      </c>
      <c r="F1080" s="143">
        <v>85</v>
      </c>
      <c r="G1080" s="142">
        <f>'[1]BoQ HSYC'!F1080</f>
        <v>85</v>
      </c>
      <c r="H1080" s="185">
        <f>'[1]BoQ HSYC'!G1080</f>
        <v>0</v>
      </c>
      <c r="I1080" s="185">
        <f>'[1]BoQ HSYC'!H1080</f>
        <v>0</v>
      </c>
      <c r="J1080" s="185">
        <f>'[1]BoQ HSYC'!I1080</f>
        <v>0</v>
      </c>
      <c r="K1080" s="48">
        <f>'[1]BoQ HSYC'!J1080</f>
        <v>13230</v>
      </c>
      <c r="L1080" s="47">
        <f>'[1]BoQ HSYC'!K1080</f>
        <v>16470</v>
      </c>
      <c r="M1080" s="47">
        <f>'[1]BoQ HSYC'!L1080</f>
        <v>29700</v>
      </c>
      <c r="N1080" s="183">
        <f>'[1]BoQ HSYC'!M1080</f>
        <v>4630.5</v>
      </c>
      <c r="O1080" s="183">
        <f>'[1]BoQ HSYC'!N1080</f>
        <v>5764.5</v>
      </c>
      <c r="P1080" s="83">
        <f>'[1]BoQ HSYC'!O1080</f>
        <v>10395</v>
      </c>
      <c r="Q1080" s="47">
        <f>'[1]BoQ HSYC'!P1080</f>
        <v>2524500</v>
      </c>
      <c r="R1080" s="132">
        <f>'[1]BoQ HSYC'!Q1080</f>
        <v>883575</v>
      </c>
      <c r="S1080" s="83">
        <f>'[1]BoQ HSYC'!R1080</f>
        <v>3408075</v>
      </c>
      <c r="T1080" s="48">
        <f>'[1]BoQ HSYC'!S1080</f>
        <v>0</v>
      </c>
      <c r="U1080" s="132">
        <f>'[1]BoQ HSYC'!T1080</f>
        <v>0</v>
      </c>
      <c r="V1080" s="132" t="str">
        <f>'[1]BoQ HSYC'!U1080</f>
        <v>BĐG Q2/2026</v>
      </c>
      <c r="W1080" s="132" t="str">
        <f>'[1]BoQ HSYC'!V1080</f>
        <v>BĐG Q2/2026</v>
      </c>
      <c r="X1080" s="44" t="str">
        <f>'[1]BoQ HSYC'!W1080</f>
        <v>ME</v>
      </c>
      <c r="Y1080" s="44"/>
      <c r="Z1080" s="44"/>
      <c r="AA1080" s="44"/>
      <c r="AB1080" s="2">
        <v>63491.05371213</v>
      </c>
      <c r="AC1080" s="2">
        <v>5396739.5655310499</v>
      </c>
      <c r="AD1080" s="2">
        <f>+M1080</f>
        <v>29700</v>
      </c>
      <c r="AE1080" s="2">
        <f>+AD1080*14%</f>
        <v>4158</v>
      </c>
      <c r="AF1080" s="155">
        <f>+AD1080*35%</f>
        <v>10395</v>
      </c>
      <c r="AG1080" s="2">
        <f>+AD1080*F1080</f>
        <v>2524500</v>
      </c>
      <c r="AH1080" s="2">
        <f>+AE1080*F1080</f>
        <v>353430</v>
      </c>
      <c r="AI1080" s="2">
        <f>+AF1080*F1080</f>
        <v>883575</v>
      </c>
      <c r="AJ1080" s="2">
        <f>SUM(AG1080:AI1080)</f>
        <v>3761505</v>
      </c>
      <c r="AK1080" s="2">
        <f>+AD1080*G1080</f>
        <v>2524500</v>
      </c>
      <c r="AL1080" s="2">
        <f>+AE1080*G1080</f>
        <v>353430</v>
      </c>
      <c r="AM1080" s="2">
        <f>+AF1080*G1080</f>
        <v>883575</v>
      </c>
      <c r="AN1080" s="155">
        <f>SUM(AK1080:AM1080)</f>
        <v>3761505</v>
      </c>
      <c r="AQ1080" s="145" t="s">
        <v>525</v>
      </c>
      <c r="AU1080" s="8"/>
      <c r="AV1080" s="8"/>
      <c r="AW1080" s="2">
        <f>'[2]BoQ HSYC-Đạt'!AT1080</f>
        <v>30294</v>
      </c>
      <c r="AX1080" s="8">
        <f>F1080*AW1080</f>
        <v>2574990</v>
      </c>
      <c r="AY1080" s="8">
        <f>IF(AQ1080="CT",7%,5%)*AX1080</f>
        <v>180249.30000000002</v>
      </c>
      <c r="AZ1080" s="8">
        <f>AX1080*2%</f>
        <v>51499.8</v>
      </c>
      <c r="BA1080" s="8">
        <f>IF(BB1080&gt;0,0,AX1080*5%)</f>
        <v>128749.5</v>
      </c>
      <c r="BB1080" s="8"/>
      <c r="BC1080" s="8">
        <f>+AX1080+AY1080+AZ1080+BA1080+BB1080</f>
        <v>2935488.5999999996</v>
      </c>
      <c r="BD1080" s="8">
        <f>AX1080-AT1080</f>
        <v>2574990</v>
      </c>
      <c r="BE1080" s="2"/>
      <c r="BH1080" s="2"/>
    </row>
    <row r="1081" spans="2:60" ht="17" hidden="1" outlineLevel="1" x14ac:dyDescent="0.2">
      <c r="B1081" s="82">
        <v>101</v>
      </c>
      <c r="C1081" s="144" t="s">
        <v>541</v>
      </c>
      <c r="D1081" s="144"/>
      <c r="E1081" s="82" t="s">
        <v>85</v>
      </c>
      <c r="F1081" s="143">
        <v>170</v>
      </c>
      <c r="G1081" s="142">
        <f>'[1]BoQ HSYC'!F1081</f>
        <v>170</v>
      </c>
      <c r="H1081" s="185">
        <f>'[1]BoQ HSYC'!G1081</f>
        <v>0</v>
      </c>
      <c r="I1081" s="185">
        <f>'[1]BoQ HSYC'!H1081</f>
        <v>0</v>
      </c>
      <c r="J1081" s="185">
        <f>'[1]BoQ HSYC'!I1081</f>
        <v>0</v>
      </c>
      <c r="K1081" s="48">
        <f>'[1]BoQ HSYC'!J1081</f>
        <v>7128</v>
      </c>
      <c r="L1081" s="47">
        <f>'[1]BoQ HSYC'!K1081</f>
        <v>12847</v>
      </c>
      <c r="M1081" s="47">
        <f>'[1]BoQ HSYC'!L1081</f>
        <v>19975</v>
      </c>
      <c r="N1081" s="183">
        <f>'[1]BoQ HSYC'!M1081</f>
        <v>2494.7999999999997</v>
      </c>
      <c r="O1081" s="183">
        <f>'[1]BoQ HSYC'!N1081</f>
        <v>4496.45</v>
      </c>
      <c r="P1081" s="83">
        <f>'[1]BoQ HSYC'!O1081</f>
        <v>6991.25</v>
      </c>
      <c r="Q1081" s="47">
        <f>'[1]BoQ HSYC'!P1081</f>
        <v>3395750</v>
      </c>
      <c r="R1081" s="132">
        <f>'[1]BoQ HSYC'!Q1081</f>
        <v>1188512.5</v>
      </c>
      <c r="S1081" s="83">
        <f>'[1]BoQ HSYC'!R1081</f>
        <v>4584262.5</v>
      </c>
      <c r="T1081" s="48">
        <f>'[1]BoQ HSYC'!S1081</f>
        <v>0</v>
      </c>
      <c r="U1081" s="132">
        <f>'[1]BoQ HSYC'!T1081</f>
        <v>0</v>
      </c>
      <c r="V1081" s="132" t="str">
        <f>'[1]BoQ HSYC'!U1081</f>
        <v>BĐG Q2/2026</v>
      </c>
      <c r="W1081" s="132" t="str">
        <f>'[1]BoQ HSYC'!V1081</f>
        <v>BĐG Q2/2026</v>
      </c>
      <c r="X1081" s="44" t="str">
        <f>'[1]BoQ HSYC'!W1081</f>
        <v>ME</v>
      </c>
      <c r="Y1081" s="44"/>
      <c r="Z1081" s="44"/>
      <c r="AA1081" s="44"/>
      <c r="AB1081" s="2">
        <v>46860.237299700006</v>
      </c>
      <c r="AC1081" s="2">
        <v>7966240.3409490008</v>
      </c>
      <c r="AD1081" s="2">
        <f>+M1081</f>
        <v>19975</v>
      </c>
      <c r="AE1081" s="2">
        <f>+AD1081*14%</f>
        <v>2796.5000000000005</v>
      </c>
      <c r="AF1081" s="155">
        <f>+AD1081*35%</f>
        <v>6991.25</v>
      </c>
      <c r="AG1081" s="2">
        <f>+AD1081*F1081</f>
        <v>3395750</v>
      </c>
      <c r="AH1081" s="2">
        <f>+AE1081*F1081</f>
        <v>475405.00000000006</v>
      </c>
      <c r="AI1081" s="2">
        <f>+AF1081*F1081</f>
        <v>1188512.5</v>
      </c>
      <c r="AJ1081" s="2">
        <f>SUM(AG1081:AI1081)</f>
        <v>5059667.5</v>
      </c>
      <c r="AK1081" s="2">
        <f>+AD1081*G1081</f>
        <v>3395750</v>
      </c>
      <c r="AL1081" s="2">
        <f>+AE1081*G1081</f>
        <v>475405.00000000006</v>
      </c>
      <c r="AM1081" s="2">
        <f>+AF1081*G1081</f>
        <v>1188512.5</v>
      </c>
      <c r="AN1081" s="155">
        <f>SUM(AK1081:AM1081)</f>
        <v>5059667.5</v>
      </c>
      <c r="AQ1081" s="145" t="s">
        <v>525</v>
      </c>
      <c r="AU1081" s="8"/>
      <c r="AV1081" s="8"/>
      <c r="AW1081" s="2">
        <f>'[2]BoQ HSYC-Đạt'!AT1081</f>
        <v>20374.5</v>
      </c>
      <c r="AX1081" s="8">
        <f>F1081*AW1081</f>
        <v>3463665</v>
      </c>
      <c r="AY1081" s="8">
        <f>IF(AQ1081="CT",7%,5%)*AX1081</f>
        <v>242456.55000000002</v>
      </c>
      <c r="AZ1081" s="8">
        <f>AX1081*2%</f>
        <v>69273.3</v>
      </c>
      <c r="BA1081" s="8">
        <f>IF(BB1081&gt;0,0,AX1081*5%)</f>
        <v>173183.25</v>
      </c>
      <c r="BB1081" s="8"/>
      <c r="BC1081" s="8">
        <f>+AX1081+AY1081+AZ1081+BA1081+BB1081</f>
        <v>3948578.0999999996</v>
      </c>
      <c r="BD1081" s="8">
        <f>AX1081-AT1081</f>
        <v>3463665</v>
      </c>
      <c r="BE1081" s="2"/>
      <c r="BH1081" s="2"/>
    </row>
    <row r="1082" spans="2:60" ht="17" hidden="1" outlineLevel="1" x14ac:dyDescent="0.2">
      <c r="B1082" s="82">
        <v>102</v>
      </c>
      <c r="C1082" s="144" t="s">
        <v>540</v>
      </c>
      <c r="D1082" s="144"/>
      <c r="E1082" s="82" t="s">
        <v>85</v>
      </c>
      <c r="F1082" s="143">
        <v>1</v>
      </c>
      <c r="G1082" s="142">
        <f>'[1]BoQ HSYC'!F1082</f>
        <v>1</v>
      </c>
      <c r="H1082" s="185">
        <f>'[1]BoQ HSYC'!G1082</f>
        <v>0</v>
      </c>
      <c r="I1082" s="185">
        <f>'[1]BoQ HSYC'!H1082</f>
        <v>0</v>
      </c>
      <c r="J1082" s="185">
        <f>'[1]BoQ HSYC'!I1082</f>
        <v>0</v>
      </c>
      <c r="K1082" s="48">
        <f>'[1]BoQ HSYC'!J1082</f>
        <v>52848</v>
      </c>
      <c r="L1082" s="47">
        <f>'[1]BoQ HSYC'!K1082</f>
        <v>19764</v>
      </c>
      <c r="M1082" s="47">
        <f>'[1]BoQ HSYC'!L1082</f>
        <v>72612</v>
      </c>
      <c r="N1082" s="183">
        <f>'[1]BoQ HSYC'!M1082</f>
        <v>18496.8</v>
      </c>
      <c r="O1082" s="183">
        <f>'[1]BoQ HSYC'!N1082</f>
        <v>6917.4</v>
      </c>
      <c r="P1082" s="83">
        <f>'[1]BoQ HSYC'!O1082</f>
        <v>25414.199999999997</v>
      </c>
      <c r="Q1082" s="47">
        <f>'[1]BoQ HSYC'!P1082</f>
        <v>72612</v>
      </c>
      <c r="R1082" s="132">
        <f>'[1]BoQ HSYC'!Q1082</f>
        <v>25414.199999999997</v>
      </c>
      <c r="S1082" s="83">
        <f>'[1]BoQ HSYC'!R1082</f>
        <v>98026.2</v>
      </c>
      <c r="T1082" s="48">
        <f>'[1]BoQ HSYC'!S1082</f>
        <v>0</v>
      </c>
      <c r="U1082" s="132">
        <f>'[1]BoQ HSYC'!T1082</f>
        <v>0</v>
      </c>
      <c r="V1082" s="132" t="str">
        <f>'[1]BoQ HSYC'!U1082</f>
        <v>BĐG Q2/2026</v>
      </c>
      <c r="W1082" s="132" t="str">
        <f>'[1]BoQ HSYC'!V1082</f>
        <v>BĐG Q2/2026</v>
      </c>
      <c r="X1082" s="44" t="str">
        <f>'[1]BoQ HSYC'!W1082</f>
        <v>ME</v>
      </c>
      <c r="Y1082" s="44"/>
      <c r="Z1082" s="44"/>
      <c r="AA1082" s="44"/>
      <c r="AB1082" s="2">
        <v>110739.36713235</v>
      </c>
      <c r="AC1082" s="2">
        <v>110739.36713235</v>
      </c>
      <c r="AD1082" s="2">
        <f>+M1082</f>
        <v>72612</v>
      </c>
      <c r="AE1082" s="2">
        <f>+AD1082*14%</f>
        <v>10165.68</v>
      </c>
      <c r="AF1082" s="155">
        <f>+AD1082*35%</f>
        <v>25414.199999999997</v>
      </c>
      <c r="AG1082" s="2">
        <f>+AD1082*F1082</f>
        <v>72612</v>
      </c>
      <c r="AH1082" s="2">
        <f>+AE1082*F1082</f>
        <v>10165.68</v>
      </c>
      <c r="AI1082" s="2">
        <f>+AF1082*F1082</f>
        <v>25414.199999999997</v>
      </c>
      <c r="AJ1082" s="2">
        <f>SUM(AG1082:AI1082)</f>
        <v>108191.87999999999</v>
      </c>
      <c r="AK1082" s="2">
        <f>+AD1082*G1082</f>
        <v>72612</v>
      </c>
      <c r="AL1082" s="2">
        <f>+AE1082*G1082</f>
        <v>10165.68</v>
      </c>
      <c r="AM1082" s="2">
        <f>+AF1082*G1082</f>
        <v>25414.199999999997</v>
      </c>
      <c r="AN1082" s="155">
        <f>SUM(AK1082:AM1082)</f>
        <v>108191.87999999999</v>
      </c>
      <c r="AQ1082" s="145" t="s">
        <v>525</v>
      </c>
      <c r="AU1082" s="8"/>
      <c r="AV1082" s="8"/>
      <c r="AW1082" s="2">
        <f>'[2]BoQ HSYC-Đạt'!AT1082</f>
        <v>74064.240000000005</v>
      </c>
      <c r="AX1082" s="8">
        <f>F1082*AW1082</f>
        <v>74064.240000000005</v>
      </c>
      <c r="AY1082" s="8">
        <f>IF(AQ1082="CT",7%,5%)*AX1082</f>
        <v>5184.4968000000008</v>
      </c>
      <c r="AZ1082" s="8">
        <f>AX1082*2%</f>
        <v>1481.2848000000001</v>
      </c>
      <c r="BA1082" s="8">
        <f>IF(BB1082&gt;0,0,AX1082*5%)</f>
        <v>3703.2120000000004</v>
      </c>
      <c r="BB1082" s="8"/>
      <c r="BC1082" s="8">
        <f>+AX1082+AY1082+AZ1082+BA1082+BB1082</f>
        <v>84433.233600000007</v>
      </c>
      <c r="BD1082" s="8">
        <f>AX1082-AT1082</f>
        <v>74064.240000000005</v>
      </c>
      <c r="BE1082" s="2"/>
      <c r="BH1082" s="2"/>
    </row>
    <row r="1083" spans="2:60" ht="17" hidden="1" outlineLevel="1" x14ac:dyDescent="0.2">
      <c r="B1083" s="82">
        <v>103</v>
      </c>
      <c r="C1083" s="144" t="s">
        <v>539</v>
      </c>
      <c r="D1083" s="144"/>
      <c r="E1083" s="82" t="s">
        <v>85</v>
      </c>
      <c r="F1083" s="143">
        <v>1</v>
      </c>
      <c r="G1083" s="142">
        <f>'[1]BoQ HSYC'!F1083</f>
        <v>1</v>
      </c>
      <c r="H1083" s="185">
        <f>'[1]BoQ HSYC'!G1083</f>
        <v>0</v>
      </c>
      <c r="I1083" s="185">
        <f>'[1]BoQ HSYC'!H1083</f>
        <v>0</v>
      </c>
      <c r="J1083" s="185">
        <f>'[1]BoQ HSYC'!I1083</f>
        <v>0</v>
      </c>
      <c r="K1083" s="48">
        <f>'[1]BoQ HSYC'!J1083</f>
        <v>25848</v>
      </c>
      <c r="L1083" s="47">
        <f>'[1]BoQ HSYC'!K1083</f>
        <v>16470</v>
      </c>
      <c r="M1083" s="47">
        <f>'[1]BoQ HSYC'!L1083</f>
        <v>42318</v>
      </c>
      <c r="N1083" s="183">
        <f>'[1]BoQ HSYC'!M1083</f>
        <v>9046.7999999999993</v>
      </c>
      <c r="O1083" s="183">
        <f>'[1]BoQ HSYC'!N1083</f>
        <v>5764.5</v>
      </c>
      <c r="P1083" s="83">
        <f>'[1]BoQ HSYC'!O1083</f>
        <v>14811.3</v>
      </c>
      <c r="Q1083" s="47">
        <f>'[1]BoQ HSYC'!P1083</f>
        <v>42318</v>
      </c>
      <c r="R1083" s="132">
        <f>'[1]BoQ HSYC'!Q1083</f>
        <v>14811.3</v>
      </c>
      <c r="S1083" s="83">
        <f>'[1]BoQ HSYC'!R1083</f>
        <v>57129.3</v>
      </c>
      <c r="T1083" s="48">
        <f>'[1]BoQ HSYC'!S1083</f>
        <v>0</v>
      </c>
      <c r="U1083" s="132">
        <f>'[1]BoQ HSYC'!T1083</f>
        <v>0</v>
      </c>
      <c r="V1083" s="132" t="str">
        <f>'[1]BoQ HSYC'!U1083</f>
        <v>BĐG Q2/2026</v>
      </c>
      <c r="W1083" s="132" t="str">
        <f>'[1]BoQ HSYC'!V1083</f>
        <v>BĐG Q2/2026</v>
      </c>
      <c r="X1083" s="44" t="str">
        <f>'[1]BoQ HSYC'!W1083</f>
        <v>ME</v>
      </c>
      <c r="Y1083" s="44"/>
      <c r="Z1083" s="44"/>
      <c r="AA1083" s="44"/>
      <c r="AB1083" s="2">
        <v>103686.83033313</v>
      </c>
      <c r="AC1083" s="2">
        <v>103686.83033313</v>
      </c>
      <c r="AD1083" s="2">
        <f>+M1083</f>
        <v>42318</v>
      </c>
      <c r="AE1083" s="2">
        <f>+AD1083*14%</f>
        <v>5924.52</v>
      </c>
      <c r="AF1083" s="155">
        <f>+AD1083*35%</f>
        <v>14811.3</v>
      </c>
      <c r="AG1083" s="2">
        <f>+AD1083*F1083</f>
        <v>42318</v>
      </c>
      <c r="AH1083" s="2">
        <f>+AE1083*F1083</f>
        <v>5924.52</v>
      </c>
      <c r="AI1083" s="2">
        <f>+AF1083*F1083</f>
        <v>14811.3</v>
      </c>
      <c r="AJ1083" s="2">
        <f>SUM(AG1083:AI1083)</f>
        <v>63053.820000000007</v>
      </c>
      <c r="AK1083" s="2">
        <f>+AD1083*G1083</f>
        <v>42318</v>
      </c>
      <c r="AL1083" s="2">
        <f>+AE1083*G1083</f>
        <v>5924.52</v>
      </c>
      <c r="AM1083" s="2">
        <f>+AF1083*G1083</f>
        <v>14811.3</v>
      </c>
      <c r="AN1083" s="155">
        <f>SUM(AK1083:AM1083)</f>
        <v>63053.820000000007</v>
      </c>
      <c r="AQ1083" s="145" t="s">
        <v>525</v>
      </c>
      <c r="AU1083" s="8"/>
      <c r="AV1083" s="8"/>
      <c r="AW1083" s="2">
        <f>'[2]BoQ HSYC-Đạt'!AT1083</f>
        <v>43164.36</v>
      </c>
      <c r="AX1083" s="8">
        <f>F1083*AW1083</f>
        <v>43164.36</v>
      </c>
      <c r="AY1083" s="8">
        <f>IF(AQ1083="CT",7%,5%)*AX1083</f>
        <v>3021.5052000000005</v>
      </c>
      <c r="AZ1083" s="8">
        <f>AX1083*2%</f>
        <v>863.28719999999998</v>
      </c>
      <c r="BA1083" s="8">
        <f>IF(BB1083&gt;0,0,AX1083*5%)</f>
        <v>2158.2180000000003</v>
      </c>
      <c r="BB1083" s="8"/>
      <c r="BC1083" s="8">
        <f>+AX1083+AY1083+AZ1083+BA1083+BB1083</f>
        <v>49207.3704</v>
      </c>
      <c r="BD1083" s="8">
        <f>AX1083-AT1083</f>
        <v>43164.36</v>
      </c>
      <c r="BE1083" s="2"/>
      <c r="BH1083" s="2"/>
    </row>
    <row r="1084" spans="2:60" ht="17" hidden="1" outlineLevel="1" x14ac:dyDescent="0.2">
      <c r="B1084" s="82">
        <v>104</v>
      </c>
      <c r="C1084" s="144" t="s">
        <v>538</v>
      </c>
      <c r="D1084" s="144"/>
      <c r="E1084" s="82" t="s">
        <v>85</v>
      </c>
      <c r="F1084" s="143">
        <v>1</v>
      </c>
      <c r="G1084" s="142">
        <f>'[1]BoQ HSYC'!F1084</f>
        <v>1</v>
      </c>
      <c r="H1084" s="185">
        <f>'[1]BoQ HSYC'!G1084</f>
        <v>0</v>
      </c>
      <c r="I1084" s="185">
        <f>'[1]BoQ HSYC'!H1084</f>
        <v>0</v>
      </c>
      <c r="J1084" s="185">
        <f>'[1]BoQ HSYC'!I1084</f>
        <v>0</v>
      </c>
      <c r="K1084" s="48">
        <f>'[1]BoQ HSYC'!J1084</f>
        <v>14688</v>
      </c>
      <c r="L1084" s="47">
        <f>'[1]BoQ HSYC'!K1084</f>
        <v>12847</v>
      </c>
      <c r="M1084" s="47">
        <f>'[1]BoQ HSYC'!L1084</f>
        <v>27535</v>
      </c>
      <c r="N1084" s="183">
        <f>'[1]BoQ HSYC'!M1084</f>
        <v>5140.7999999999993</v>
      </c>
      <c r="O1084" s="183">
        <f>'[1]BoQ HSYC'!N1084</f>
        <v>4496.45</v>
      </c>
      <c r="P1084" s="83">
        <f>'[1]BoQ HSYC'!O1084</f>
        <v>9637.25</v>
      </c>
      <c r="Q1084" s="47">
        <f>'[1]BoQ HSYC'!P1084</f>
        <v>27535</v>
      </c>
      <c r="R1084" s="132">
        <f>'[1]BoQ HSYC'!Q1084</f>
        <v>9637.25</v>
      </c>
      <c r="S1084" s="83">
        <f>'[1]BoQ HSYC'!R1084</f>
        <v>37172.25</v>
      </c>
      <c r="T1084" s="48">
        <f>'[1]BoQ HSYC'!S1084</f>
        <v>0</v>
      </c>
      <c r="U1084" s="132">
        <f>'[1]BoQ HSYC'!T1084</f>
        <v>0</v>
      </c>
      <c r="V1084" s="132" t="str">
        <f>'[1]BoQ HSYC'!U1084</f>
        <v>BĐG Q2/2026</v>
      </c>
      <c r="W1084" s="132" t="str">
        <f>'[1]BoQ HSYC'!V1084</f>
        <v>BĐG Q2/2026</v>
      </c>
      <c r="X1084" s="44" t="str">
        <f>'[1]BoQ HSYC'!W1084</f>
        <v>ME</v>
      </c>
      <c r="Y1084" s="44"/>
      <c r="Z1084" s="44"/>
      <c r="AA1084" s="44"/>
      <c r="AB1084" s="2">
        <v>60216.428898450002</v>
      </c>
      <c r="AC1084" s="2">
        <v>60216.428898450002</v>
      </c>
      <c r="AD1084" s="2">
        <f>+M1084</f>
        <v>27535</v>
      </c>
      <c r="AE1084" s="2">
        <f>+AD1084*14%</f>
        <v>3854.9000000000005</v>
      </c>
      <c r="AF1084" s="155">
        <f>+AD1084*35%</f>
        <v>9637.25</v>
      </c>
      <c r="AG1084" s="2">
        <f>+AD1084*F1084</f>
        <v>27535</v>
      </c>
      <c r="AH1084" s="2">
        <f>+AE1084*F1084</f>
        <v>3854.9000000000005</v>
      </c>
      <c r="AI1084" s="2">
        <f>+AF1084*F1084</f>
        <v>9637.25</v>
      </c>
      <c r="AJ1084" s="2">
        <f>SUM(AG1084:AI1084)</f>
        <v>41027.15</v>
      </c>
      <c r="AK1084" s="2">
        <f>+AD1084*G1084</f>
        <v>27535</v>
      </c>
      <c r="AL1084" s="2">
        <f>+AE1084*G1084</f>
        <v>3854.9000000000005</v>
      </c>
      <c r="AM1084" s="2">
        <f>+AF1084*G1084</f>
        <v>9637.25</v>
      </c>
      <c r="AN1084" s="155">
        <f>SUM(AK1084:AM1084)</f>
        <v>41027.15</v>
      </c>
      <c r="AQ1084" s="145" t="s">
        <v>525</v>
      </c>
      <c r="AU1084" s="8"/>
      <c r="AV1084" s="8"/>
      <c r="AW1084" s="2">
        <f>'[2]BoQ HSYC-Đạt'!AT1084</f>
        <v>28085.7</v>
      </c>
      <c r="AX1084" s="8">
        <f>F1084*AW1084</f>
        <v>28085.7</v>
      </c>
      <c r="AY1084" s="8">
        <f>IF(AQ1084="CT",7%,5%)*AX1084</f>
        <v>1965.9990000000003</v>
      </c>
      <c r="AZ1084" s="8">
        <f>AX1084*2%</f>
        <v>561.71400000000006</v>
      </c>
      <c r="BA1084" s="8">
        <f>IF(BB1084&gt;0,0,AX1084*5%)</f>
        <v>1404.2850000000001</v>
      </c>
      <c r="BB1084" s="8"/>
      <c r="BC1084" s="8">
        <f>+AX1084+AY1084+AZ1084+BA1084+BB1084</f>
        <v>32017.698</v>
      </c>
      <c r="BD1084" s="8">
        <f>AX1084-AT1084</f>
        <v>28085.7</v>
      </c>
      <c r="BE1084" s="2"/>
      <c r="BH1084" s="2"/>
    </row>
    <row r="1085" spans="2:60" ht="17" hidden="1" outlineLevel="1" x14ac:dyDescent="0.2">
      <c r="B1085" s="82">
        <v>105</v>
      </c>
      <c r="C1085" s="144" t="s">
        <v>537</v>
      </c>
      <c r="D1085" s="144"/>
      <c r="E1085" s="82" t="s">
        <v>85</v>
      </c>
      <c r="F1085" s="143">
        <v>178</v>
      </c>
      <c r="G1085" s="142">
        <f>'[1]BoQ HSYC'!F1085</f>
        <v>178</v>
      </c>
      <c r="H1085" s="185">
        <f>'[1]BoQ HSYC'!G1085</f>
        <v>0</v>
      </c>
      <c r="I1085" s="185">
        <f>'[1]BoQ HSYC'!H1085</f>
        <v>0</v>
      </c>
      <c r="J1085" s="185">
        <f>'[1]BoQ HSYC'!I1085</f>
        <v>0</v>
      </c>
      <c r="K1085" s="48">
        <f>'[1]BoQ HSYC'!J1085</f>
        <v>4608</v>
      </c>
      <c r="L1085" s="47">
        <f>'[1]BoQ HSYC'!K1085</f>
        <v>11530</v>
      </c>
      <c r="M1085" s="47">
        <f>'[1]BoQ HSYC'!L1085</f>
        <v>16138</v>
      </c>
      <c r="N1085" s="183">
        <f>'[1]BoQ HSYC'!M1085</f>
        <v>1612.8</v>
      </c>
      <c r="O1085" s="183">
        <f>'[1]BoQ HSYC'!N1085</f>
        <v>4035.4999999999995</v>
      </c>
      <c r="P1085" s="83">
        <f>'[1]BoQ HSYC'!O1085</f>
        <v>5648.2999999999993</v>
      </c>
      <c r="Q1085" s="47">
        <f>'[1]BoQ HSYC'!P1085</f>
        <v>2872564</v>
      </c>
      <c r="R1085" s="132">
        <f>'[1]BoQ HSYC'!Q1085</f>
        <v>1005397.3999999999</v>
      </c>
      <c r="S1085" s="83">
        <f>'[1]BoQ HSYC'!R1085</f>
        <v>3877961.4</v>
      </c>
      <c r="T1085" s="48">
        <f>'[1]BoQ HSYC'!S1085</f>
        <v>0</v>
      </c>
      <c r="U1085" s="132">
        <f>'[1]BoQ HSYC'!T1085</f>
        <v>0</v>
      </c>
      <c r="V1085" s="132" t="str">
        <f>'[1]BoQ HSYC'!U1085</f>
        <v>BĐG Q2/2026</v>
      </c>
      <c r="W1085" s="132" t="str">
        <f>'[1]BoQ HSYC'!V1085</f>
        <v>BĐG Q2/2026</v>
      </c>
      <c r="X1085" s="44" t="str">
        <f>'[1]BoQ HSYC'!W1085</f>
        <v>ME</v>
      </c>
      <c r="Y1085" s="44"/>
      <c r="Z1085" s="44"/>
      <c r="AA1085" s="44"/>
      <c r="AB1085" s="2">
        <v>42469.703027400006</v>
      </c>
      <c r="AC1085" s="2">
        <v>7559607.1388772009</v>
      </c>
      <c r="AD1085" s="2">
        <f>+M1085</f>
        <v>16138</v>
      </c>
      <c r="AE1085" s="2">
        <f>+AD1085*14%</f>
        <v>2259.3200000000002</v>
      </c>
      <c r="AF1085" s="155">
        <f>+AD1085*35%</f>
        <v>5648.2999999999993</v>
      </c>
      <c r="AG1085" s="2">
        <f>+AD1085*F1085</f>
        <v>2872564</v>
      </c>
      <c r="AH1085" s="2">
        <f>+AE1085*F1085</f>
        <v>402158.96</v>
      </c>
      <c r="AI1085" s="2">
        <f>+AF1085*F1085</f>
        <v>1005397.3999999999</v>
      </c>
      <c r="AJ1085" s="2">
        <f>SUM(AG1085:AI1085)</f>
        <v>4280120.3599999994</v>
      </c>
      <c r="AK1085" s="2">
        <f>+AD1085*G1085</f>
        <v>2872564</v>
      </c>
      <c r="AL1085" s="2">
        <f>+AE1085*G1085</f>
        <v>402158.96</v>
      </c>
      <c r="AM1085" s="2">
        <f>+AF1085*G1085</f>
        <v>1005397.3999999999</v>
      </c>
      <c r="AN1085" s="155">
        <f>SUM(AK1085:AM1085)</f>
        <v>4280120.3599999994</v>
      </c>
      <c r="AQ1085" s="145" t="s">
        <v>525</v>
      </c>
      <c r="AU1085" s="8"/>
      <c r="AV1085" s="8"/>
      <c r="AW1085" s="2">
        <f>'[2]BoQ HSYC-Đạt'!AT1085</f>
        <v>16460.759999999998</v>
      </c>
      <c r="AX1085" s="8">
        <f>F1085*AW1085</f>
        <v>2930015.28</v>
      </c>
      <c r="AY1085" s="8">
        <f>IF(AQ1085="CT",7%,5%)*AX1085</f>
        <v>205101.06960000002</v>
      </c>
      <c r="AZ1085" s="8">
        <f>AX1085*2%</f>
        <v>58600.3056</v>
      </c>
      <c r="BA1085" s="8">
        <f>IF(BB1085&gt;0,0,AX1085*5%)</f>
        <v>146500.764</v>
      </c>
      <c r="BB1085" s="8"/>
      <c r="BC1085" s="8">
        <f>+AX1085+AY1085+AZ1085+BA1085+BB1085</f>
        <v>3340217.4191999999</v>
      </c>
      <c r="BD1085" s="8">
        <f>AX1085-AT1085</f>
        <v>2930015.28</v>
      </c>
      <c r="BE1085" s="2"/>
      <c r="BH1085" s="2"/>
    </row>
    <row r="1086" spans="2:60" ht="17" hidden="1" outlineLevel="1" x14ac:dyDescent="0.2">
      <c r="B1086" s="82">
        <v>106</v>
      </c>
      <c r="C1086" s="144" t="s">
        <v>536</v>
      </c>
      <c r="D1086" s="144"/>
      <c r="E1086" s="82" t="s">
        <v>85</v>
      </c>
      <c r="F1086" s="143">
        <v>8</v>
      </c>
      <c r="G1086" s="142">
        <f>'[1]BoQ HSYC'!F1086</f>
        <v>8</v>
      </c>
      <c r="H1086" s="185">
        <f>'[1]BoQ HSYC'!G1086</f>
        <v>0</v>
      </c>
      <c r="I1086" s="185">
        <f>'[1]BoQ HSYC'!H1086</f>
        <v>0</v>
      </c>
      <c r="J1086" s="185">
        <f>'[1]BoQ HSYC'!I1086</f>
        <v>0</v>
      </c>
      <c r="K1086" s="48">
        <f>'[1]BoQ HSYC'!J1086</f>
        <v>87696</v>
      </c>
      <c r="L1086" s="47">
        <f>'[1]BoQ HSYC'!K1086</f>
        <v>9882</v>
      </c>
      <c r="M1086" s="47">
        <f>'[1]BoQ HSYC'!L1086</f>
        <v>97578</v>
      </c>
      <c r="N1086" s="183">
        <f>'[1]BoQ HSYC'!M1086</f>
        <v>30693.599999999999</v>
      </c>
      <c r="O1086" s="183">
        <f>'[1]BoQ HSYC'!N1086</f>
        <v>3458.7</v>
      </c>
      <c r="P1086" s="83">
        <f>'[1]BoQ HSYC'!O1086</f>
        <v>34152.299999999996</v>
      </c>
      <c r="Q1086" s="47">
        <f>'[1]BoQ HSYC'!P1086</f>
        <v>780624</v>
      </c>
      <c r="R1086" s="132">
        <f>'[1]BoQ HSYC'!Q1086</f>
        <v>273218.39999999997</v>
      </c>
      <c r="S1086" s="83">
        <f>'[1]BoQ HSYC'!R1086</f>
        <v>1053842.3999999999</v>
      </c>
      <c r="T1086" s="48">
        <f>'[1]BoQ HSYC'!S1086</f>
        <v>0</v>
      </c>
      <c r="U1086" s="132">
        <f>'[1]BoQ HSYC'!T1086</f>
        <v>0</v>
      </c>
      <c r="V1086" s="132" t="str">
        <f>'[1]BoQ HSYC'!U1086</f>
        <v>BĐG Q2/2026</v>
      </c>
      <c r="W1086" s="132" t="str">
        <f>'[1]BoQ HSYC'!V1086</f>
        <v>BĐG Q2/2026</v>
      </c>
      <c r="X1086" s="44" t="str">
        <f>'[1]BoQ HSYC'!W1086</f>
        <v>ME</v>
      </c>
      <c r="Y1086" s="44"/>
      <c r="Z1086" s="44"/>
      <c r="AA1086" s="44"/>
      <c r="AB1086" s="2">
        <v>214000.5377169</v>
      </c>
      <c r="AC1086" s="2">
        <v>1712004.3017352</v>
      </c>
      <c r="AD1086" s="2">
        <f>+M1086</f>
        <v>97578</v>
      </c>
      <c r="AE1086" s="2">
        <f>+AD1086*14%</f>
        <v>13660.920000000002</v>
      </c>
      <c r="AF1086" s="155">
        <f>+AD1086*35%</f>
        <v>34152.299999999996</v>
      </c>
      <c r="AG1086" s="2">
        <f>+AD1086*F1086</f>
        <v>780624</v>
      </c>
      <c r="AH1086" s="2">
        <f>+AE1086*F1086</f>
        <v>109287.36000000002</v>
      </c>
      <c r="AI1086" s="2">
        <f>+AF1086*F1086</f>
        <v>273218.39999999997</v>
      </c>
      <c r="AJ1086" s="2">
        <f>SUM(AG1086:AI1086)</f>
        <v>1163129.76</v>
      </c>
      <c r="AK1086" s="2">
        <f>+AD1086*G1086</f>
        <v>780624</v>
      </c>
      <c r="AL1086" s="2">
        <f>+AE1086*G1086</f>
        <v>109287.36000000002</v>
      </c>
      <c r="AM1086" s="2">
        <f>+AF1086*G1086</f>
        <v>273218.39999999997</v>
      </c>
      <c r="AN1086" s="155">
        <f>SUM(AK1086:AM1086)</f>
        <v>1163129.76</v>
      </c>
      <c r="AQ1086" s="145" t="s">
        <v>525</v>
      </c>
      <c r="AU1086" s="8"/>
      <c r="AV1086" s="8"/>
      <c r="AW1086" s="2">
        <f>'[2]BoQ HSYC-Đạt'!AT1086</f>
        <v>99529.56</v>
      </c>
      <c r="AX1086" s="8">
        <f>F1086*AW1086</f>
        <v>796236.48</v>
      </c>
      <c r="AY1086" s="8">
        <f>IF(AQ1086="CT",7%,5%)*AX1086</f>
        <v>55736.553600000007</v>
      </c>
      <c r="AZ1086" s="8">
        <f>AX1086*2%</f>
        <v>15924.729600000001</v>
      </c>
      <c r="BA1086" s="8">
        <f>IF(BB1086&gt;0,0,AX1086*5%)</f>
        <v>39811.824000000001</v>
      </c>
      <c r="BB1086" s="8"/>
      <c r="BC1086" s="8">
        <f>+AX1086+AY1086+AZ1086+BA1086+BB1086</f>
        <v>907709.58719999995</v>
      </c>
      <c r="BD1086" s="8">
        <f>AX1086-AT1086</f>
        <v>796236.48</v>
      </c>
      <c r="BE1086" s="2"/>
      <c r="BH1086" s="2"/>
    </row>
    <row r="1087" spans="2:60" ht="17" hidden="1" outlineLevel="1" x14ac:dyDescent="0.2">
      <c r="B1087" s="82">
        <v>107</v>
      </c>
      <c r="C1087" s="144" t="s">
        <v>535</v>
      </c>
      <c r="D1087" s="144"/>
      <c r="E1087" s="82" t="s">
        <v>85</v>
      </c>
      <c r="F1087" s="143">
        <v>8</v>
      </c>
      <c r="G1087" s="142">
        <f>'[1]BoQ HSYC'!F1087</f>
        <v>8</v>
      </c>
      <c r="H1087" s="185">
        <f>'[1]BoQ HSYC'!G1087</f>
        <v>0</v>
      </c>
      <c r="I1087" s="185">
        <f>'[1]BoQ HSYC'!H1087</f>
        <v>0</v>
      </c>
      <c r="J1087" s="185">
        <f>'[1]BoQ HSYC'!I1087</f>
        <v>0</v>
      </c>
      <c r="K1087" s="48">
        <f>'[1]BoQ HSYC'!J1087</f>
        <v>55656</v>
      </c>
      <c r="L1087" s="47">
        <f>'[1]BoQ HSYC'!K1087</f>
        <v>8235</v>
      </c>
      <c r="M1087" s="47">
        <f>'[1]BoQ HSYC'!L1087</f>
        <v>63891</v>
      </c>
      <c r="N1087" s="183">
        <f>'[1]BoQ HSYC'!M1087</f>
        <v>19479.599999999999</v>
      </c>
      <c r="O1087" s="183">
        <f>'[1]BoQ HSYC'!N1087</f>
        <v>2882.25</v>
      </c>
      <c r="P1087" s="83">
        <f>'[1]BoQ HSYC'!O1087</f>
        <v>22361.85</v>
      </c>
      <c r="Q1087" s="47">
        <f>'[1]BoQ HSYC'!P1087</f>
        <v>511128</v>
      </c>
      <c r="R1087" s="132">
        <f>'[1]BoQ HSYC'!Q1087</f>
        <v>178894.8</v>
      </c>
      <c r="S1087" s="83">
        <f>'[1]BoQ HSYC'!R1087</f>
        <v>690022.8</v>
      </c>
      <c r="T1087" s="48">
        <f>'[1]BoQ HSYC'!S1087</f>
        <v>0</v>
      </c>
      <c r="U1087" s="132">
        <f>'[1]BoQ HSYC'!T1087</f>
        <v>0</v>
      </c>
      <c r="V1087" s="132" t="str">
        <f>'[1]BoQ HSYC'!U1087</f>
        <v>BĐG Q2/2026</v>
      </c>
      <c r="W1087" s="132" t="str">
        <f>'[1]BoQ HSYC'!V1087</f>
        <v>BĐG Q2/2026</v>
      </c>
      <c r="X1087" s="44" t="str">
        <f>'[1]BoQ HSYC'!W1087</f>
        <v>ME</v>
      </c>
      <c r="Y1087" s="44"/>
      <c r="Z1087" s="44"/>
      <c r="AA1087" s="44"/>
      <c r="AB1087" s="2">
        <v>156993.06648432001</v>
      </c>
      <c r="AC1087" s="2">
        <v>1255944.5318745601</v>
      </c>
      <c r="AD1087" s="2">
        <f>+M1087</f>
        <v>63891</v>
      </c>
      <c r="AE1087" s="2">
        <f>+AD1087*14%</f>
        <v>8944.7400000000016</v>
      </c>
      <c r="AF1087" s="155">
        <f>+AD1087*35%</f>
        <v>22361.85</v>
      </c>
      <c r="AG1087" s="2">
        <f>+AD1087*F1087</f>
        <v>511128</v>
      </c>
      <c r="AH1087" s="2">
        <f>+AE1087*F1087</f>
        <v>71557.920000000013</v>
      </c>
      <c r="AI1087" s="2">
        <f>+AF1087*F1087</f>
        <v>178894.8</v>
      </c>
      <c r="AJ1087" s="2">
        <f>SUM(AG1087:AI1087)</f>
        <v>761580.72</v>
      </c>
      <c r="AK1087" s="2">
        <f>+AD1087*G1087</f>
        <v>511128</v>
      </c>
      <c r="AL1087" s="2">
        <f>+AE1087*G1087</f>
        <v>71557.920000000013</v>
      </c>
      <c r="AM1087" s="2">
        <f>+AF1087*G1087</f>
        <v>178894.8</v>
      </c>
      <c r="AN1087" s="155">
        <f>SUM(AK1087:AM1087)</f>
        <v>761580.72</v>
      </c>
      <c r="AQ1087" s="145" t="s">
        <v>525</v>
      </c>
      <c r="AU1087" s="8"/>
      <c r="AV1087" s="8"/>
      <c r="AW1087" s="2">
        <f>'[2]BoQ HSYC-Đạt'!AT1087</f>
        <v>65168.82</v>
      </c>
      <c r="AX1087" s="8">
        <f>F1087*AW1087</f>
        <v>521350.56</v>
      </c>
      <c r="AY1087" s="8">
        <f>IF(AQ1087="CT",7%,5%)*AX1087</f>
        <v>36494.539200000007</v>
      </c>
      <c r="AZ1087" s="8">
        <f>AX1087*2%</f>
        <v>10427.011200000001</v>
      </c>
      <c r="BA1087" s="8">
        <f>IF(BB1087&gt;0,0,AX1087*5%)</f>
        <v>26067.528000000002</v>
      </c>
      <c r="BB1087" s="8"/>
      <c r="BC1087" s="8">
        <f>+AX1087+AY1087+AZ1087+BA1087+BB1087</f>
        <v>594339.63840000005</v>
      </c>
      <c r="BD1087" s="8">
        <f>AX1087-AT1087</f>
        <v>521350.56</v>
      </c>
      <c r="BE1087" s="2"/>
      <c r="BH1087" s="2"/>
    </row>
    <row r="1088" spans="2:60" ht="17" hidden="1" outlineLevel="1" x14ac:dyDescent="0.2">
      <c r="B1088" s="82">
        <v>108</v>
      </c>
      <c r="C1088" s="144" t="s">
        <v>534</v>
      </c>
      <c r="D1088" s="144"/>
      <c r="E1088" s="82" t="s">
        <v>85</v>
      </c>
      <c r="F1088" s="143">
        <v>97</v>
      </c>
      <c r="G1088" s="142">
        <f>'[1]BoQ HSYC'!F1088</f>
        <v>97</v>
      </c>
      <c r="H1088" s="185">
        <f>'[1]BoQ HSYC'!G1088</f>
        <v>0</v>
      </c>
      <c r="I1088" s="185">
        <f>'[1]BoQ HSYC'!H1088</f>
        <v>0</v>
      </c>
      <c r="J1088" s="185">
        <f>'[1]BoQ HSYC'!I1088</f>
        <v>0</v>
      </c>
      <c r="K1088" s="48">
        <f>'[1]BoQ HSYC'!J1088</f>
        <v>87696</v>
      </c>
      <c r="L1088" s="47">
        <f>'[1]BoQ HSYC'!K1088</f>
        <v>9882</v>
      </c>
      <c r="M1088" s="47">
        <f>'[1]BoQ HSYC'!L1088</f>
        <v>97578</v>
      </c>
      <c r="N1088" s="183">
        <f>'[1]BoQ HSYC'!M1088</f>
        <v>30693.599999999999</v>
      </c>
      <c r="O1088" s="183">
        <f>'[1]BoQ HSYC'!N1088</f>
        <v>3458.7</v>
      </c>
      <c r="P1088" s="83">
        <f>'[1]BoQ HSYC'!O1088</f>
        <v>34152.299999999996</v>
      </c>
      <c r="Q1088" s="47">
        <f>'[1]BoQ HSYC'!P1088</f>
        <v>9465066</v>
      </c>
      <c r="R1088" s="132">
        <f>'[1]BoQ HSYC'!Q1088</f>
        <v>3312773.0999999996</v>
      </c>
      <c r="S1088" s="83">
        <f>'[1]BoQ HSYC'!R1088</f>
        <v>12777839.1</v>
      </c>
      <c r="T1088" s="48">
        <f>'[1]BoQ HSYC'!S1088</f>
        <v>0</v>
      </c>
      <c r="U1088" s="132">
        <f>'[1]BoQ HSYC'!T1088</f>
        <v>0</v>
      </c>
      <c r="V1088" s="132" t="str">
        <f>'[1]BoQ HSYC'!U1088</f>
        <v>BĐG Q2/2026</v>
      </c>
      <c r="W1088" s="132" t="str">
        <f>'[1]BoQ HSYC'!V1088</f>
        <v>BĐG Q2/2026</v>
      </c>
      <c r="X1088" s="44" t="str">
        <f>'[1]BoQ HSYC'!W1088</f>
        <v>ME</v>
      </c>
      <c r="Y1088" s="44"/>
      <c r="Z1088" s="44"/>
      <c r="AA1088" s="44"/>
      <c r="AB1088" s="2">
        <v>80697.015526050003</v>
      </c>
      <c r="AC1088" s="2">
        <v>7827610.5060268501</v>
      </c>
      <c r="AD1088" s="2">
        <f>+M1088</f>
        <v>97578</v>
      </c>
      <c r="AE1088" s="2">
        <f>+AD1088*14%</f>
        <v>13660.920000000002</v>
      </c>
      <c r="AF1088" s="155">
        <f>+AD1088*35%</f>
        <v>34152.299999999996</v>
      </c>
      <c r="AG1088" s="2">
        <f>+AD1088*F1088</f>
        <v>9465066</v>
      </c>
      <c r="AH1088" s="2">
        <f>+AE1088*F1088</f>
        <v>1325109.2400000002</v>
      </c>
      <c r="AI1088" s="2">
        <f>+AF1088*F1088</f>
        <v>3312773.0999999996</v>
      </c>
      <c r="AJ1088" s="2">
        <f>SUM(AG1088:AI1088)</f>
        <v>14102948.34</v>
      </c>
      <c r="AK1088" s="2">
        <f>+AD1088*G1088</f>
        <v>9465066</v>
      </c>
      <c r="AL1088" s="2">
        <f>+AE1088*G1088</f>
        <v>1325109.2400000002</v>
      </c>
      <c r="AM1088" s="2">
        <f>+AF1088*G1088</f>
        <v>3312773.0999999996</v>
      </c>
      <c r="AN1088" s="155">
        <f>SUM(AK1088:AM1088)</f>
        <v>14102948.34</v>
      </c>
      <c r="AQ1088" s="145" t="s">
        <v>525</v>
      </c>
      <c r="AU1088" s="8"/>
      <c r="AV1088" s="8"/>
      <c r="AW1088" s="2">
        <f>'[2]BoQ HSYC-Đạt'!AT1088</f>
        <v>99529.56</v>
      </c>
      <c r="AX1088" s="8">
        <f>F1088*AW1088</f>
        <v>9654367.3200000003</v>
      </c>
      <c r="AY1088" s="8">
        <f>IF(AQ1088="CT",7%,5%)*AX1088</f>
        <v>675805.71240000008</v>
      </c>
      <c r="AZ1088" s="8">
        <f>AX1088*2%</f>
        <v>193087.34640000001</v>
      </c>
      <c r="BA1088" s="8">
        <f>IF(BB1088&gt;0,0,AX1088*5%)</f>
        <v>482718.36600000004</v>
      </c>
      <c r="BB1088" s="8"/>
      <c r="BC1088" s="8">
        <f>+AX1088+AY1088+AZ1088+BA1088+BB1088</f>
        <v>11005978.744800001</v>
      </c>
      <c r="BD1088" s="8">
        <f>AX1088-AT1088</f>
        <v>9654367.3200000003</v>
      </c>
      <c r="BE1088" s="2"/>
      <c r="BH1088" s="2"/>
    </row>
    <row r="1089" spans="2:61" ht="17" hidden="1" outlineLevel="1" x14ac:dyDescent="0.2">
      <c r="B1089" s="82">
        <v>109</v>
      </c>
      <c r="C1089" s="144" t="s">
        <v>533</v>
      </c>
      <c r="D1089" s="144"/>
      <c r="E1089" s="82" t="s">
        <v>85</v>
      </c>
      <c r="F1089" s="143">
        <v>97</v>
      </c>
      <c r="G1089" s="142">
        <f>'[1]BoQ HSYC'!F1089</f>
        <v>97</v>
      </c>
      <c r="H1089" s="185">
        <f>'[1]BoQ HSYC'!G1089</f>
        <v>0</v>
      </c>
      <c r="I1089" s="185">
        <f>'[1]BoQ HSYC'!H1089</f>
        <v>0</v>
      </c>
      <c r="J1089" s="185">
        <f>'[1]BoQ HSYC'!I1089</f>
        <v>0</v>
      </c>
      <c r="K1089" s="48">
        <f>'[1]BoQ HSYC'!J1089</f>
        <v>55656</v>
      </c>
      <c r="L1089" s="47">
        <f>'[1]BoQ HSYC'!K1089</f>
        <v>8235</v>
      </c>
      <c r="M1089" s="47">
        <f>'[1]BoQ HSYC'!L1089</f>
        <v>63891</v>
      </c>
      <c r="N1089" s="183">
        <f>'[1]BoQ HSYC'!M1089</f>
        <v>19479.599999999999</v>
      </c>
      <c r="O1089" s="183">
        <f>'[1]BoQ HSYC'!N1089</f>
        <v>2882.25</v>
      </c>
      <c r="P1089" s="83">
        <f>'[1]BoQ HSYC'!O1089</f>
        <v>22361.85</v>
      </c>
      <c r="Q1089" s="47">
        <f>'[1]BoQ HSYC'!P1089</f>
        <v>6197427</v>
      </c>
      <c r="R1089" s="132">
        <f>'[1]BoQ HSYC'!Q1089</f>
        <v>2169099.4499999997</v>
      </c>
      <c r="S1089" s="83">
        <f>'[1]BoQ HSYC'!R1089</f>
        <v>8366526.4499999993</v>
      </c>
      <c r="T1089" s="48">
        <f>'[1]BoQ HSYC'!S1089</f>
        <v>0</v>
      </c>
      <c r="U1089" s="132">
        <f>'[1]BoQ HSYC'!T1089</f>
        <v>0</v>
      </c>
      <c r="V1089" s="132" t="str">
        <f>'[1]BoQ HSYC'!U1089</f>
        <v>BĐG Q2/2026</v>
      </c>
      <c r="W1089" s="132" t="str">
        <f>'[1]BoQ HSYC'!V1089</f>
        <v>BĐG Q2/2026</v>
      </c>
      <c r="X1089" s="44" t="str">
        <f>'[1]BoQ HSYC'!W1089</f>
        <v>ME</v>
      </c>
      <c r="Y1089" s="44"/>
      <c r="Z1089" s="44"/>
      <c r="AA1089" s="44"/>
      <c r="AB1089" s="2">
        <v>61679.081509031254</v>
      </c>
      <c r="AC1089" s="2">
        <v>5982870.9063760312</v>
      </c>
      <c r="AD1089" s="2">
        <f>+M1089</f>
        <v>63891</v>
      </c>
      <c r="AE1089" s="2">
        <f>+AD1089*14%</f>
        <v>8944.7400000000016</v>
      </c>
      <c r="AF1089" s="155">
        <f>+AD1089*35%</f>
        <v>22361.85</v>
      </c>
      <c r="AG1089" s="2">
        <f>+AD1089*F1089</f>
        <v>6197427</v>
      </c>
      <c r="AH1089" s="2">
        <f>+AE1089*F1089</f>
        <v>867639.78000000014</v>
      </c>
      <c r="AI1089" s="2">
        <f>+AF1089*F1089</f>
        <v>2169099.4499999997</v>
      </c>
      <c r="AJ1089" s="2">
        <f>SUM(AG1089:AI1089)</f>
        <v>9234166.2300000004</v>
      </c>
      <c r="AK1089" s="2">
        <f>+AD1089*G1089</f>
        <v>6197427</v>
      </c>
      <c r="AL1089" s="2">
        <f>+AE1089*G1089</f>
        <v>867639.78000000014</v>
      </c>
      <c r="AM1089" s="2">
        <f>+AF1089*G1089</f>
        <v>2169099.4499999997</v>
      </c>
      <c r="AN1089" s="155">
        <f>SUM(AK1089:AM1089)</f>
        <v>9234166.2300000004</v>
      </c>
      <c r="AQ1089" s="145" t="s">
        <v>525</v>
      </c>
      <c r="AU1089" s="8"/>
      <c r="AV1089" s="8"/>
      <c r="AW1089" s="2">
        <f>'[2]BoQ HSYC-Đạt'!AT1089</f>
        <v>65168.82</v>
      </c>
      <c r="AX1089" s="8">
        <f>F1089*AW1089</f>
        <v>6321375.54</v>
      </c>
      <c r="AY1089" s="8">
        <f>IF(AQ1089="CT",7%,5%)*AX1089</f>
        <v>442496.28780000005</v>
      </c>
      <c r="AZ1089" s="8">
        <f>AX1089*2%</f>
        <v>126427.5108</v>
      </c>
      <c r="BA1089" s="8">
        <f>IF(BB1089&gt;0,0,AX1089*5%)</f>
        <v>316068.777</v>
      </c>
      <c r="BB1089" s="8"/>
      <c r="BC1089" s="8">
        <f>+AX1089+AY1089+AZ1089+BA1089+BB1089</f>
        <v>7206368.1156000001</v>
      </c>
      <c r="BD1089" s="8">
        <f>AX1089-AT1089</f>
        <v>6321375.54</v>
      </c>
      <c r="BE1089" s="2"/>
      <c r="BH1089" s="2"/>
    </row>
    <row r="1090" spans="2:61" ht="17" hidden="1" outlineLevel="1" x14ac:dyDescent="0.2">
      <c r="B1090" s="82"/>
      <c r="C1090" s="144" t="s">
        <v>532</v>
      </c>
      <c r="D1090" s="144"/>
      <c r="E1090" s="82"/>
      <c r="F1090" s="143"/>
      <c r="G1090" s="142">
        <f>'[1]BoQ HSYC'!F1090</f>
        <v>0</v>
      </c>
      <c r="H1090" s="185">
        <f>'[1]BoQ HSYC'!G1090</f>
        <v>0</v>
      </c>
      <c r="I1090" s="185">
        <f>'[1]BoQ HSYC'!H1090</f>
        <v>0</v>
      </c>
      <c r="J1090" s="185">
        <f>'[1]BoQ HSYC'!I1090</f>
        <v>0</v>
      </c>
      <c r="K1090" s="48">
        <f>'[1]BoQ HSYC'!J1090</f>
        <v>0</v>
      </c>
      <c r="L1090" s="47">
        <f>'[1]BoQ HSYC'!K1090</f>
        <v>0</v>
      </c>
      <c r="M1090" s="47">
        <f>'[1]BoQ HSYC'!L1090</f>
        <v>0</v>
      </c>
      <c r="N1090" s="183">
        <f>'[1]BoQ HSYC'!M1090</f>
        <v>0</v>
      </c>
      <c r="O1090" s="183">
        <f>'[1]BoQ HSYC'!N1090</f>
        <v>0</v>
      </c>
      <c r="P1090" s="83">
        <f>'[1]BoQ HSYC'!O1090</f>
        <v>0</v>
      </c>
      <c r="Q1090" s="47">
        <f>'[1]BoQ HSYC'!P1090</f>
        <v>0</v>
      </c>
      <c r="R1090" s="132">
        <f>'[1]BoQ HSYC'!Q1090</f>
        <v>0</v>
      </c>
      <c r="S1090" s="83">
        <f>'[1]BoQ HSYC'!R1090</f>
        <v>0</v>
      </c>
      <c r="T1090" s="48">
        <f>'[1]BoQ HSYC'!S1090</f>
        <v>0</v>
      </c>
      <c r="U1090" s="132">
        <f>'[1]BoQ HSYC'!T1090</f>
        <v>0</v>
      </c>
      <c r="V1090" s="132">
        <f>'[1]BoQ HSYC'!U1090</f>
        <v>0</v>
      </c>
      <c r="W1090" s="132">
        <f>'[1]BoQ HSYC'!V1090</f>
        <v>0</v>
      </c>
      <c r="X1090" s="44" t="str">
        <f>'[1]BoQ HSYC'!W1090</f>
        <v>ME</v>
      </c>
      <c r="Y1090" s="44"/>
      <c r="Z1090" s="44"/>
      <c r="AA1090" s="44"/>
      <c r="AB1090" s="2">
        <v>0</v>
      </c>
      <c r="AC1090" s="2">
        <v>0</v>
      </c>
      <c r="AD1090" s="2">
        <f>+M1090</f>
        <v>0</v>
      </c>
      <c r="AE1090" s="2">
        <f>+AD1090*14%</f>
        <v>0</v>
      </c>
      <c r="AF1090" s="155">
        <f>+AD1090*35%</f>
        <v>0</v>
      </c>
      <c r="AG1090" s="2">
        <f>+AD1090*F1090</f>
        <v>0</v>
      </c>
      <c r="AH1090" s="2">
        <f>+AE1090*F1090</f>
        <v>0</v>
      </c>
      <c r="AI1090" s="2">
        <f>+AF1090*F1090</f>
        <v>0</v>
      </c>
      <c r="AJ1090" s="2">
        <f>SUM(AG1090:AI1090)</f>
        <v>0</v>
      </c>
      <c r="AK1090" s="2">
        <f>+AD1090*G1090</f>
        <v>0</v>
      </c>
      <c r="AL1090" s="2">
        <f>+AE1090*G1090</f>
        <v>0</v>
      </c>
      <c r="AM1090" s="2">
        <f>+AF1090*G1090</f>
        <v>0</v>
      </c>
      <c r="AN1090" s="155">
        <f>SUM(AK1090:AM1090)</f>
        <v>0</v>
      </c>
      <c r="AQ1090" s="145" t="s">
        <v>525</v>
      </c>
      <c r="AU1090" s="8"/>
      <c r="AV1090" s="8"/>
      <c r="AW1090" s="2">
        <f>'[2]BoQ HSYC-Đạt'!AT1090</f>
        <v>0</v>
      </c>
      <c r="AX1090" s="8">
        <f>F1090*AW1090</f>
        <v>0</v>
      </c>
      <c r="AY1090" s="8">
        <f>IF(AQ1090="CT",7%,5%)*AX1090</f>
        <v>0</v>
      </c>
      <c r="AZ1090" s="8">
        <f>AX1090*2%</f>
        <v>0</v>
      </c>
      <c r="BA1090" s="8">
        <f>IF(BB1090&gt;0,0,AX1090*5%)</f>
        <v>0</v>
      </c>
      <c r="BB1090" s="8"/>
      <c r="BC1090" s="8">
        <f>+AX1090+AY1090+AZ1090+BA1090+BB1090</f>
        <v>0</v>
      </c>
      <c r="BD1090" s="8">
        <f>AX1090-AT1090</f>
        <v>0</v>
      </c>
      <c r="BE1090" s="2"/>
      <c r="BH1090" s="2"/>
    </row>
    <row r="1091" spans="2:61" ht="17" hidden="1" outlineLevel="1" x14ac:dyDescent="0.2">
      <c r="B1091" s="82">
        <v>110</v>
      </c>
      <c r="C1091" s="144" t="s">
        <v>531</v>
      </c>
      <c r="D1091" s="144"/>
      <c r="E1091" s="82" t="s">
        <v>160</v>
      </c>
      <c r="F1091" s="143">
        <v>0.6</v>
      </c>
      <c r="G1091" s="142">
        <f>'[1]BoQ HSYC'!F1091</f>
        <v>0.6</v>
      </c>
      <c r="H1091" s="185">
        <f>'[1]BoQ HSYC'!G1091</f>
        <v>0</v>
      </c>
      <c r="I1091" s="185">
        <f>'[1]BoQ HSYC'!H1091</f>
        <v>0</v>
      </c>
      <c r="J1091" s="185">
        <f>'[1]BoQ HSYC'!I1091</f>
        <v>0</v>
      </c>
      <c r="K1091" s="48">
        <f>'[1]BoQ HSYC'!J1091</f>
        <v>36419994</v>
      </c>
      <c r="L1091" s="47">
        <f>'[1]BoQ HSYC'!K1091</f>
        <v>4307040</v>
      </c>
      <c r="M1091" s="47">
        <f>'[1]BoQ HSYC'!L1091</f>
        <v>40727034</v>
      </c>
      <c r="N1091" s="183">
        <f>'[1]BoQ HSYC'!M1091</f>
        <v>12746997.899999999</v>
      </c>
      <c r="O1091" s="183">
        <f>'[1]BoQ HSYC'!N1091</f>
        <v>1507464</v>
      </c>
      <c r="P1091" s="83">
        <f>'[1]BoQ HSYC'!O1091</f>
        <v>14254461.899999999</v>
      </c>
      <c r="Q1091" s="47">
        <f>'[1]BoQ HSYC'!P1091</f>
        <v>24436220.399999999</v>
      </c>
      <c r="R1091" s="132">
        <f>'[1]BoQ HSYC'!Q1091</f>
        <v>8552677.1399999987</v>
      </c>
      <c r="S1091" s="83">
        <f>'[1]BoQ HSYC'!R1091</f>
        <v>32988897.539999999</v>
      </c>
      <c r="T1091" s="48">
        <f>'[1]BoQ HSYC'!S1091</f>
        <v>0</v>
      </c>
      <c r="U1091" s="132">
        <f>'[1]BoQ HSYC'!T1091</f>
        <v>0</v>
      </c>
      <c r="V1091" s="132" t="str">
        <f>'[1]BoQ HSYC'!U1091</f>
        <v>BĐG Q2/2026</v>
      </c>
      <c r="W1091" s="132" t="str">
        <f>'[1]BoQ HSYC'!V1091</f>
        <v>BĐG Q2/2026</v>
      </c>
      <c r="X1091" s="44" t="str">
        <f>'[1]BoQ HSYC'!W1091</f>
        <v>ME</v>
      </c>
      <c r="Y1091" s="44"/>
      <c r="Z1091" s="44"/>
      <c r="AA1091" s="44"/>
      <c r="AB1091" s="2">
        <v>41262787.569684044</v>
      </c>
      <c r="AC1091" s="2">
        <v>24757672.541810427</v>
      </c>
      <c r="AD1091" s="2">
        <f>+M1091</f>
        <v>40727034</v>
      </c>
      <c r="AE1091" s="2">
        <f>+AD1091*14%</f>
        <v>5701784.7600000007</v>
      </c>
      <c r="AF1091" s="155">
        <f>+AD1091*35%</f>
        <v>14254461.899999999</v>
      </c>
      <c r="AG1091" s="2">
        <f>+AD1091*F1091</f>
        <v>24436220.399999999</v>
      </c>
      <c r="AH1091" s="2">
        <f>+AE1091*F1091</f>
        <v>3421070.8560000001</v>
      </c>
      <c r="AI1091" s="2">
        <f>+AF1091*F1091</f>
        <v>8552677.1399999987</v>
      </c>
      <c r="AJ1091" s="2">
        <f>SUM(AG1091:AI1091)</f>
        <v>36409968.395999998</v>
      </c>
      <c r="AK1091" s="2">
        <f>+AD1091*G1091</f>
        <v>24436220.399999999</v>
      </c>
      <c r="AL1091" s="2">
        <f>+AE1091*G1091</f>
        <v>3421070.8560000001</v>
      </c>
      <c r="AM1091" s="2">
        <f>+AF1091*G1091</f>
        <v>8552677.1399999987</v>
      </c>
      <c r="AN1091" s="155">
        <f>SUM(AK1091:AM1091)</f>
        <v>36409968.395999998</v>
      </c>
      <c r="AQ1091" s="145" t="s">
        <v>525</v>
      </c>
      <c r="AU1091" s="8"/>
      <c r="AV1091" s="8"/>
      <c r="AW1091" s="2">
        <f>'[2]BoQ HSYC-Đạt'!AT1091</f>
        <v>44799737.399999999</v>
      </c>
      <c r="AX1091" s="8">
        <f>F1091*AW1091</f>
        <v>26879842.439999998</v>
      </c>
      <c r="AY1091" s="8">
        <f>IF(AQ1091="CT",7%,5%)*AX1091</f>
        <v>1881588.9708</v>
      </c>
      <c r="AZ1091" s="8">
        <f>AX1091*2%</f>
        <v>537596.84879999992</v>
      </c>
      <c r="BA1091" s="8">
        <f>IF(BB1091&gt;0,0,AX1091*5%)</f>
        <v>1343992.122</v>
      </c>
      <c r="BB1091" s="8"/>
      <c r="BC1091" s="8">
        <f>+AX1091+AY1091+AZ1091+BA1091+BB1091</f>
        <v>30643020.3816</v>
      </c>
      <c r="BD1091" s="8">
        <f>AX1091-AT1091</f>
        <v>26879842.439999998</v>
      </c>
      <c r="BE1091" s="2"/>
      <c r="BH1091" s="2"/>
    </row>
    <row r="1092" spans="2:61" ht="17" hidden="1" outlineLevel="1" x14ac:dyDescent="0.2">
      <c r="B1092" s="82">
        <v>111</v>
      </c>
      <c r="C1092" s="144" t="s">
        <v>530</v>
      </c>
      <c r="D1092" s="144"/>
      <c r="E1092" s="82" t="s">
        <v>160</v>
      </c>
      <c r="F1092" s="143">
        <v>3.22</v>
      </c>
      <c r="G1092" s="142">
        <f>'[1]BoQ HSYC'!F1092</f>
        <v>3.22</v>
      </c>
      <c r="H1092" s="185">
        <f>'[1]BoQ HSYC'!G1092</f>
        <v>0</v>
      </c>
      <c r="I1092" s="185">
        <f>'[1]BoQ HSYC'!H1092</f>
        <v>0</v>
      </c>
      <c r="J1092" s="185">
        <f>'[1]BoQ HSYC'!I1092</f>
        <v>0</v>
      </c>
      <c r="K1092" s="48">
        <f>'[1]BoQ HSYC'!J1092</f>
        <v>18789030</v>
      </c>
      <c r="L1092" s="47">
        <f>'[1]BoQ HSYC'!K1092</f>
        <v>3166800</v>
      </c>
      <c r="M1092" s="47">
        <f>'[1]BoQ HSYC'!L1092</f>
        <v>21955830</v>
      </c>
      <c r="N1092" s="183">
        <f>'[1]BoQ HSYC'!M1092</f>
        <v>6576160.5</v>
      </c>
      <c r="O1092" s="183">
        <f>'[1]BoQ HSYC'!N1092</f>
        <v>1108380</v>
      </c>
      <c r="P1092" s="83">
        <f>'[1]BoQ HSYC'!O1092</f>
        <v>7684540.5</v>
      </c>
      <c r="Q1092" s="47">
        <f>'[1]BoQ HSYC'!P1092</f>
        <v>70697772.600000009</v>
      </c>
      <c r="R1092" s="132">
        <f>'[1]BoQ HSYC'!Q1092</f>
        <v>24744220.41</v>
      </c>
      <c r="S1092" s="83">
        <f>'[1]BoQ HSYC'!R1092</f>
        <v>95441993.010000005</v>
      </c>
      <c r="T1092" s="48">
        <f>'[1]BoQ HSYC'!S1092</f>
        <v>0</v>
      </c>
      <c r="U1092" s="132">
        <f>'[1]BoQ HSYC'!T1092</f>
        <v>0</v>
      </c>
      <c r="V1092" s="132" t="str">
        <f>'[1]BoQ HSYC'!U1092</f>
        <v>BĐG Q2/2026</v>
      </c>
      <c r="W1092" s="132" t="str">
        <f>'[1]BoQ HSYC'!V1092</f>
        <v>BĐG Q2/2026</v>
      </c>
      <c r="X1092" s="44" t="str">
        <f>'[1]BoQ HSYC'!W1092</f>
        <v>ME</v>
      </c>
      <c r="Y1092" s="44"/>
      <c r="Z1092" s="44"/>
      <c r="AA1092" s="44"/>
      <c r="AB1092" s="2">
        <v>21286626.100098975</v>
      </c>
      <c r="AC1092" s="2">
        <v>68542936.042318702</v>
      </c>
      <c r="AD1092" s="2">
        <f>+M1092</f>
        <v>21955830</v>
      </c>
      <c r="AE1092" s="2">
        <f>+AD1092*14%</f>
        <v>3073816.2</v>
      </c>
      <c r="AF1092" s="155">
        <f>+AD1092*35%</f>
        <v>7684540.4999999991</v>
      </c>
      <c r="AG1092" s="2">
        <f>+AD1092*F1092</f>
        <v>70697772.600000009</v>
      </c>
      <c r="AH1092" s="2">
        <f>+AE1092*F1092</f>
        <v>9897688.1640000008</v>
      </c>
      <c r="AI1092" s="2">
        <f>+AF1092*F1092</f>
        <v>24744220.41</v>
      </c>
      <c r="AJ1092" s="2">
        <f>SUM(AG1092:AI1092)</f>
        <v>105339681.17400001</v>
      </c>
      <c r="AK1092" s="2">
        <f>+AD1092*G1092</f>
        <v>70697772.600000009</v>
      </c>
      <c r="AL1092" s="2">
        <f>+AE1092*G1092</f>
        <v>9897688.1640000008</v>
      </c>
      <c r="AM1092" s="2">
        <f>+AF1092*G1092</f>
        <v>24744220.41</v>
      </c>
      <c r="AN1092" s="155">
        <f>SUM(AK1092:AM1092)</f>
        <v>105339681.17400001</v>
      </c>
      <c r="AQ1092" s="145" t="s">
        <v>525</v>
      </c>
      <c r="AU1092" s="8"/>
      <c r="AV1092" s="8"/>
      <c r="AW1092" s="2">
        <f>'[2]BoQ HSYC-Đạt'!AT1092</f>
        <v>24151413</v>
      </c>
      <c r="AX1092" s="8">
        <f>F1092*AW1092</f>
        <v>77767549.859999999</v>
      </c>
      <c r="AY1092" s="8">
        <f>IF(AQ1092="CT",7%,5%)*AX1092</f>
        <v>5443728.4902000008</v>
      </c>
      <c r="AZ1092" s="8">
        <f>AX1092*2%</f>
        <v>1555350.9972000001</v>
      </c>
      <c r="BA1092" s="8">
        <f>IF(BB1092&gt;0,0,AX1092*5%)</f>
        <v>3888377.4930000002</v>
      </c>
      <c r="BB1092" s="8"/>
      <c r="BC1092" s="8">
        <f>+AX1092+AY1092+AZ1092+BA1092+BB1092</f>
        <v>88655006.840399995</v>
      </c>
      <c r="BD1092" s="8">
        <f>AX1092-AT1092</f>
        <v>77767549.859999999</v>
      </c>
      <c r="BE1092" s="2"/>
      <c r="BH1092" s="2"/>
    </row>
    <row r="1093" spans="2:61" ht="17" hidden="1" outlineLevel="1" x14ac:dyDescent="0.2">
      <c r="B1093" s="82">
        <v>112</v>
      </c>
      <c r="C1093" s="144" t="s">
        <v>560</v>
      </c>
      <c r="D1093" s="144"/>
      <c r="E1093" s="82" t="s">
        <v>160</v>
      </c>
      <c r="F1093" s="143">
        <v>3.22</v>
      </c>
      <c r="G1093" s="142">
        <f>'[1]BoQ HSYC'!F1093</f>
        <v>3.22</v>
      </c>
      <c r="H1093" s="185">
        <f>'[1]BoQ HSYC'!G1093</f>
        <v>0</v>
      </c>
      <c r="I1093" s="185">
        <f>'[1]BoQ HSYC'!H1093</f>
        <v>0</v>
      </c>
      <c r="J1093" s="185">
        <f>'[1]BoQ HSYC'!I1093</f>
        <v>0</v>
      </c>
      <c r="K1093" s="48">
        <f>'[1]BoQ HSYC'!J1093</f>
        <v>12289680</v>
      </c>
      <c r="L1093" s="47">
        <f>'[1]BoQ HSYC'!K1093</f>
        <v>2913000</v>
      </c>
      <c r="M1093" s="47">
        <f>'[1]BoQ HSYC'!L1093</f>
        <v>15202680</v>
      </c>
      <c r="N1093" s="183">
        <f>'[1]BoQ HSYC'!M1093</f>
        <v>4301388</v>
      </c>
      <c r="O1093" s="183">
        <f>'[1]BoQ HSYC'!N1093</f>
        <v>1019549.9999999999</v>
      </c>
      <c r="P1093" s="83">
        <f>'[1]BoQ HSYC'!O1093</f>
        <v>5320938</v>
      </c>
      <c r="Q1093" s="47">
        <f>'[1]BoQ HSYC'!P1093</f>
        <v>48952629.600000001</v>
      </c>
      <c r="R1093" s="132">
        <f>'[1]BoQ HSYC'!Q1093</f>
        <v>17133420.359999999</v>
      </c>
      <c r="S1093" s="83">
        <f>'[1]BoQ HSYC'!R1093</f>
        <v>66086049.960000001</v>
      </c>
      <c r="T1093" s="48">
        <f>'[1]BoQ HSYC'!S1093</f>
        <v>0</v>
      </c>
      <c r="U1093" s="132">
        <f>'[1]BoQ HSYC'!T1093</f>
        <v>0</v>
      </c>
      <c r="V1093" s="132" t="str">
        <f>'[1]BoQ HSYC'!U1093</f>
        <v>BĐG Q2/2026</v>
      </c>
      <c r="W1093" s="132" t="str">
        <f>'[1]BoQ HSYC'!V1093</f>
        <v>BĐG Q2/2026</v>
      </c>
      <c r="X1093" s="44" t="str">
        <f>'[1]BoQ HSYC'!W1093</f>
        <v>ME</v>
      </c>
      <c r="Y1093" s="44"/>
      <c r="Z1093" s="44"/>
      <c r="AA1093" s="44"/>
      <c r="AB1093" s="2">
        <v>14180757.839119164</v>
      </c>
      <c r="AC1093" s="2">
        <v>45662040.241963714</v>
      </c>
      <c r="AD1093" s="2">
        <f>+M1093</f>
        <v>15202680</v>
      </c>
      <c r="AE1093" s="2">
        <f>+AD1093*14%</f>
        <v>2128375.2000000002</v>
      </c>
      <c r="AF1093" s="155">
        <f>+AD1093*35%</f>
        <v>5320938</v>
      </c>
      <c r="AG1093" s="2">
        <f>+AD1093*F1093</f>
        <v>48952629.600000001</v>
      </c>
      <c r="AH1093" s="2">
        <f>+AE1093*F1093</f>
        <v>6853368.1440000013</v>
      </c>
      <c r="AI1093" s="2">
        <f>+AF1093*F1093</f>
        <v>17133420.359999999</v>
      </c>
      <c r="AJ1093" s="2">
        <f>SUM(AG1093:AI1093)</f>
        <v>72939418.104000002</v>
      </c>
      <c r="AK1093" s="2">
        <f>+AD1093*G1093</f>
        <v>48952629.600000001</v>
      </c>
      <c r="AL1093" s="2">
        <f>+AE1093*G1093</f>
        <v>6853368.1440000013</v>
      </c>
      <c r="AM1093" s="2">
        <f>+AF1093*G1093</f>
        <v>17133420.359999999</v>
      </c>
      <c r="AN1093" s="155">
        <f>SUM(AK1093:AM1093)</f>
        <v>72939418.104000002</v>
      </c>
      <c r="AQ1093" s="145" t="s">
        <v>525</v>
      </c>
      <c r="AU1093" s="8"/>
      <c r="AV1093" s="8"/>
      <c r="AW1093" s="2">
        <f>'[2]BoQ HSYC-Đạt'!AT1093</f>
        <v>16722948</v>
      </c>
      <c r="AX1093" s="8">
        <f>F1093*AW1093</f>
        <v>53847892.560000002</v>
      </c>
      <c r="AY1093" s="8">
        <f>IF(AQ1093="CT",7%,5%)*AX1093</f>
        <v>3769352.4792000004</v>
      </c>
      <c r="AZ1093" s="8">
        <f>AX1093*2%</f>
        <v>1076957.8512000002</v>
      </c>
      <c r="BA1093" s="8">
        <f>IF(BB1093&gt;0,0,AX1093*5%)</f>
        <v>2692394.6280000005</v>
      </c>
      <c r="BB1093" s="8"/>
      <c r="BC1093" s="8">
        <f>+AX1093+AY1093+AZ1093+BA1093+BB1093</f>
        <v>61386597.518399999</v>
      </c>
      <c r="BD1093" s="8">
        <f>AX1093-AT1093</f>
        <v>53847892.560000002</v>
      </c>
      <c r="BE1093" s="2"/>
      <c r="BH1093" s="2"/>
    </row>
    <row r="1094" spans="2:61" ht="17" hidden="1" outlineLevel="1" x14ac:dyDescent="0.2">
      <c r="B1094" s="82">
        <v>113</v>
      </c>
      <c r="C1094" s="144" t="s">
        <v>559</v>
      </c>
      <c r="D1094" s="144"/>
      <c r="E1094" s="82" t="s">
        <v>160</v>
      </c>
      <c r="F1094" s="143">
        <v>2.92</v>
      </c>
      <c r="G1094" s="142">
        <f>'[1]BoQ HSYC'!F1094</f>
        <v>2.92</v>
      </c>
      <c r="H1094" s="185">
        <f>'[1]BoQ HSYC'!G1094</f>
        <v>0</v>
      </c>
      <c r="I1094" s="185">
        <f>'[1]BoQ HSYC'!H1094</f>
        <v>0</v>
      </c>
      <c r="J1094" s="185">
        <f>'[1]BoQ HSYC'!I1094</f>
        <v>0</v>
      </c>
      <c r="K1094" s="48">
        <f>'[1]BoQ HSYC'!J1094</f>
        <v>7846488</v>
      </c>
      <c r="L1094" s="47">
        <f>'[1]BoQ HSYC'!K1094</f>
        <v>2394120</v>
      </c>
      <c r="M1094" s="47">
        <f>'[1]BoQ HSYC'!L1094</f>
        <v>10240608</v>
      </c>
      <c r="N1094" s="183">
        <f>'[1]BoQ HSYC'!M1094</f>
        <v>2746270.8</v>
      </c>
      <c r="O1094" s="183">
        <f>'[1]BoQ HSYC'!N1094</f>
        <v>837942</v>
      </c>
      <c r="P1094" s="83">
        <f>'[1]BoQ HSYC'!O1094</f>
        <v>3584212.8</v>
      </c>
      <c r="Q1094" s="47">
        <f>'[1]BoQ HSYC'!P1094</f>
        <v>29902575.359999999</v>
      </c>
      <c r="R1094" s="132">
        <f>'[1]BoQ HSYC'!Q1094</f>
        <v>10465901.375999998</v>
      </c>
      <c r="S1094" s="83">
        <f>'[1]BoQ HSYC'!R1094</f>
        <v>40368476.736000001</v>
      </c>
      <c r="T1094" s="48">
        <f>'[1]BoQ HSYC'!S1094</f>
        <v>0</v>
      </c>
      <c r="U1094" s="132">
        <f>'[1]BoQ HSYC'!T1094</f>
        <v>0</v>
      </c>
      <c r="V1094" s="132" t="str">
        <f>'[1]BoQ HSYC'!U1094</f>
        <v>BĐG Q2/2026</v>
      </c>
      <c r="W1094" s="132" t="str">
        <f>'[1]BoQ HSYC'!V1094</f>
        <v>BĐG Q2/2026</v>
      </c>
      <c r="X1094" s="44" t="str">
        <f>'[1]BoQ HSYC'!W1094</f>
        <v>ME</v>
      </c>
      <c r="Y1094" s="44"/>
      <c r="Z1094" s="44"/>
      <c r="AA1094" s="44"/>
      <c r="AB1094" s="2">
        <v>10055686.989280764</v>
      </c>
      <c r="AC1094" s="2">
        <v>29362606.008699831</v>
      </c>
      <c r="AD1094" s="2">
        <f>+M1094</f>
        <v>10240608</v>
      </c>
      <c r="AE1094" s="2">
        <f>+AD1094*14%</f>
        <v>1433685.12</v>
      </c>
      <c r="AF1094" s="155">
        <f>+AD1094*35%</f>
        <v>3584212.8</v>
      </c>
      <c r="AG1094" s="2">
        <f>+AD1094*F1094</f>
        <v>29902575.359999999</v>
      </c>
      <c r="AH1094" s="2">
        <f>+AE1094*F1094</f>
        <v>4186360.5504000001</v>
      </c>
      <c r="AI1094" s="2">
        <f>+AF1094*F1094</f>
        <v>10465901.375999998</v>
      </c>
      <c r="AJ1094" s="2">
        <f>SUM(AG1094:AI1094)</f>
        <v>44554837.286400005</v>
      </c>
      <c r="AK1094" s="2">
        <f>+AD1094*G1094</f>
        <v>29902575.359999999</v>
      </c>
      <c r="AL1094" s="2">
        <f>+AE1094*G1094</f>
        <v>4186360.5504000001</v>
      </c>
      <c r="AM1094" s="2">
        <f>+AF1094*G1094</f>
        <v>10465901.375999998</v>
      </c>
      <c r="AN1094" s="155">
        <f>SUM(AK1094:AM1094)</f>
        <v>44554837.286400005</v>
      </c>
      <c r="AQ1094" s="145" t="s">
        <v>525</v>
      </c>
      <c r="AU1094" s="8"/>
      <c r="AV1094" s="8"/>
      <c r="AW1094" s="2">
        <f>'[2]BoQ HSYC-Đạt'!AT1094</f>
        <v>11264668.800000001</v>
      </c>
      <c r="AX1094" s="8">
        <f>F1094*AW1094</f>
        <v>32892832.896000002</v>
      </c>
      <c r="AY1094" s="8">
        <f>IF(AQ1094="CT",7%,5%)*AX1094</f>
        <v>2302498.3027200005</v>
      </c>
      <c r="AZ1094" s="8">
        <f>AX1094*2%</f>
        <v>657856.65792000003</v>
      </c>
      <c r="BA1094" s="8">
        <f>IF(BB1094&gt;0,0,AX1094*5%)</f>
        <v>1644641.6448000001</v>
      </c>
      <c r="BB1094" s="8"/>
      <c r="BC1094" s="8">
        <f>+AX1094+AY1094+AZ1094+BA1094+BB1094</f>
        <v>37497829.501440004</v>
      </c>
      <c r="BD1094" s="8">
        <f>AX1094-AT1094</f>
        <v>32892832.896000002</v>
      </c>
      <c r="BE1094" s="2"/>
      <c r="BH1094" s="2"/>
    </row>
    <row r="1095" spans="2:61" ht="17" hidden="1" outlineLevel="1" x14ac:dyDescent="0.2">
      <c r="B1095" s="82">
        <v>114</v>
      </c>
      <c r="C1095" s="144" t="s">
        <v>939</v>
      </c>
      <c r="D1095" s="144"/>
      <c r="E1095" s="82" t="s">
        <v>160</v>
      </c>
      <c r="F1095" s="143">
        <v>3.72</v>
      </c>
      <c r="G1095" s="142">
        <f>'[1]BoQ HSYC'!F1095</f>
        <v>3.72</v>
      </c>
      <c r="H1095" s="185">
        <f>'[1]BoQ HSYC'!G1095</f>
        <v>0</v>
      </c>
      <c r="I1095" s="185">
        <f>'[1]BoQ HSYC'!H1095</f>
        <v>0</v>
      </c>
      <c r="J1095" s="185">
        <f>'[1]BoQ HSYC'!I1095</f>
        <v>0</v>
      </c>
      <c r="K1095" s="48">
        <f>'[1]BoQ HSYC'!J1095</f>
        <v>5467332</v>
      </c>
      <c r="L1095" s="47">
        <f>'[1]BoQ HSYC'!K1095</f>
        <v>2329680</v>
      </c>
      <c r="M1095" s="47">
        <f>'[1]BoQ HSYC'!L1095</f>
        <v>7797012</v>
      </c>
      <c r="N1095" s="183">
        <f>'[1]BoQ HSYC'!M1095</f>
        <v>1913566.2</v>
      </c>
      <c r="O1095" s="183">
        <f>'[1]BoQ HSYC'!N1095</f>
        <v>815388</v>
      </c>
      <c r="P1095" s="83">
        <f>'[1]BoQ HSYC'!O1095</f>
        <v>2728954.2</v>
      </c>
      <c r="Q1095" s="47">
        <f>'[1]BoQ HSYC'!P1095</f>
        <v>29004884.640000001</v>
      </c>
      <c r="R1095" s="132">
        <f>'[1]BoQ HSYC'!Q1095</f>
        <v>10151709.624000002</v>
      </c>
      <c r="S1095" s="83">
        <f>'[1]BoQ HSYC'!R1095</f>
        <v>39156594.263999999</v>
      </c>
      <c r="T1095" s="48">
        <f>'[1]BoQ HSYC'!S1095</f>
        <v>0</v>
      </c>
      <c r="U1095" s="132">
        <f>'[1]BoQ HSYC'!T1095</f>
        <v>0</v>
      </c>
      <c r="V1095" s="132" t="str">
        <f>'[1]BoQ HSYC'!U1095</f>
        <v>BĐG Q2/2026</v>
      </c>
      <c r="W1095" s="132" t="str">
        <f>'[1]BoQ HSYC'!V1095</f>
        <v>BĐG Q2/2026</v>
      </c>
      <c r="X1095" s="44" t="str">
        <f>'[1]BoQ HSYC'!W1095</f>
        <v>ME</v>
      </c>
      <c r="Y1095" s="44"/>
      <c r="Z1095" s="44"/>
      <c r="AA1095" s="44"/>
      <c r="AB1095" s="2">
        <v>6431825.5247725872</v>
      </c>
      <c r="AC1095" s="2">
        <v>23926390.952154025</v>
      </c>
      <c r="AD1095" s="2">
        <f>+M1095</f>
        <v>7797012</v>
      </c>
      <c r="AE1095" s="2">
        <f>+AD1095*14%</f>
        <v>1091581.6800000002</v>
      </c>
      <c r="AF1095" s="155">
        <f>+AD1095*35%</f>
        <v>2728954.1999999997</v>
      </c>
      <c r="AG1095" s="2">
        <f>+AD1095*F1095</f>
        <v>29004884.640000001</v>
      </c>
      <c r="AH1095" s="2">
        <f>+AE1095*F1095</f>
        <v>4060683.8496000008</v>
      </c>
      <c r="AI1095" s="2">
        <f>+AF1095*F1095</f>
        <v>10151709.624</v>
      </c>
      <c r="AJ1095" s="2">
        <f>SUM(AG1095:AI1095)</f>
        <v>43217278.113600001</v>
      </c>
      <c r="AK1095" s="2">
        <f>+AD1095*G1095</f>
        <v>29004884.640000001</v>
      </c>
      <c r="AL1095" s="2">
        <f>+AE1095*G1095</f>
        <v>4060683.8496000008</v>
      </c>
      <c r="AM1095" s="2">
        <f>+AF1095*G1095</f>
        <v>10151709.624</v>
      </c>
      <c r="AN1095" s="155">
        <f>SUM(AK1095:AM1095)</f>
        <v>43217278.113600001</v>
      </c>
      <c r="AQ1095" s="145" t="s">
        <v>525</v>
      </c>
      <c r="AU1095" s="8"/>
      <c r="AV1095" s="8"/>
      <c r="AW1095" s="2">
        <f>'[2]BoQ HSYC-Đạt'!AT1095</f>
        <v>8576713.1999999993</v>
      </c>
      <c r="AX1095" s="8">
        <f>F1095*AW1095</f>
        <v>31905373.103999998</v>
      </c>
      <c r="AY1095" s="8">
        <f>IF(AQ1095="CT",7%,5%)*AX1095</f>
        <v>2233376.1172799999</v>
      </c>
      <c r="AZ1095" s="8">
        <f>AX1095*2%</f>
        <v>638107.46207999997</v>
      </c>
      <c r="BA1095" s="8">
        <f>IF(BB1095&gt;0,0,AX1095*5%)</f>
        <v>1595268.6551999999</v>
      </c>
      <c r="BB1095" s="8"/>
      <c r="BC1095" s="8">
        <f>+AX1095+AY1095+AZ1095+BA1095+BB1095</f>
        <v>36372125.33856</v>
      </c>
      <c r="BD1095" s="8">
        <f>AX1095-AT1095</f>
        <v>31905373.103999998</v>
      </c>
      <c r="BE1095" s="2"/>
      <c r="BH1095" s="2"/>
    </row>
    <row r="1096" spans="2:61" ht="17" hidden="1" outlineLevel="1" x14ac:dyDescent="0.2">
      <c r="B1096" s="82">
        <v>115</v>
      </c>
      <c r="C1096" s="144" t="s">
        <v>529</v>
      </c>
      <c r="D1096" s="144"/>
      <c r="E1096" s="82" t="s">
        <v>85</v>
      </c>
      <c r="F1096" s="143">
        <v>20</v>
      </c>
      <c r="G1096" s="142">
        <f>'[1]BoQ HSYC'!F1096</f>
        <v>20</v>
      </c>
      <c r="H1096" s="185">
        <f>'[1]BoQ HSYC'!G1096</f>
        <v>0</v>
      </c>
      <c r="I1096" s="185">
        <f>'[1]BoQ HSYC'!H1096</f>
        <v>0</v>
      </c>
      <c r="J1096" s="185">
        <f>'[1]BoQ HSYC'!I1096</f>
        <v>0</v>
      </c>
      <c r="K1096" s="48">
        <f>'[1]BoQ HSYC'!J1096</f>
        <v>198000</v>
      </c>
      <c r="L1096" s="47">
        <f>'[1]BoQ HSYC'!K1096</f>
        <v>29646</v>
      </c>
      <c r="M1096" s="47">
        <f>'[1]BoQ HSYC'!L1096</f>
        <v>227646</v>
      </c>
      <c r="N1096" s="183">
        <f>'[1]BoQ HSYC'!M1096</f>
        <v>69300</v>
      </c>
      <c r="O1096" s="183">
        <f>'[1]BoQ HSYC'!N1096</f>
        <v>10376.099999999999</v>
      </c>
      <c r="P1096" s="83">
        <f>'[1]BoQ HSYC'!O1096</f>
        <v>79676.100000000006</v>
      </c>
      <c r="Q1096" s="47">
        <f>'[1]BoQ HSYC'!P1096</f>
        <v>4552920</v>
      </c>
      <c r="R1096" s="132">
        <f>'[1]BoQ HSYC'!Q1096</f>
        <v>1593522</v>
      </c>
      <c r="S1096" s="83">
        <f>'[1]BoQ HSYC'!R1096</f>
        <v>6146442</v>
      </c>
      <c r="T1096" s="48">
        <f>'[1]BoQ HSYC'!S1096</f>
        <v>0</v>
      </c>
      <c r="U1096" s="132">
        <f>'[1]BoQ HSYC'!T1096</f>
        <v>0</v>
      </c>
      <c r="V1096" s="132" t="str">
        <f>'[1]BoQ HSYC'!U1096</f>
        <v>BĐG Q2/2026</v>
      </c>
      <c r="W1096" s="132" t="str">
        <f>'[1]BoQ HSYC'!V1096</f>
        <v>BĐG Q2/2026</v>
      </c>
      <c r="X1096" s="44" t="str">
        <f>'[1]BoQ HSYC'!W1096</f>
        <v>ME</v>
      </c>
      <c r="Y1096" s="44"/>
      <c r="Z1096" s="44"/>
      <c r="AA1096" s="44"/>
      <c r="AB1096" s="2">
        <v>317847.57372884994</v>
      </c>
      <c r="AC1096" s="2">
        <v>6356951.4745769985</v>
      </c>
      <c r="AD1096" s="2">
        <f>+M1096</f>
        <v>227646</v>
      </c>
      <c r="AE1096" s="2">
        <f>+AD1096*14%</f>
        <v>31870.440000000002</v>
      </c>
      <c r="AF1096" s="155">
        <f>+AD1096*35%</f>
        <v>79676.099999999991</v>
      </c>
      <c r="AG1096" s="2">
        <f>+AD1096*F1096</f>
        <v>4552920</v>
      </c>
      <c r="AH1096" s="2">
        <f>+AE1096*F1096</f>
        <v>637408.80000000005</v>
      </c>
      <c r="AI1096" s="2">
        <f>+AF1096*F1096</f>
        <v>1593521.9999999998</v>
      </c>
      <c r="AJ1096" s="2">
        <f>SUM(AG1096:AI1096)</f>
        <v>6783850.7999999998</v>
      </c>
      <c r="AK1096" s="2">
        <f>+AD1096*G1096</f>
        <v>4552920</v>
      </c>
      <c r="AL1096" s="2">
        <f>+AE1096*G1096</f>
        <v>637408.80000000005</v>
      </c>
      <c r="AM1096" s="2">
        <f>+AF1096*G1096</f>
        <v>1593521.9999999998</v>
      </c>
      <c r="AN1096" s="155">
        <f>SUM(AK1096:AM1096)</f>
        <v>6783850.7999999998</v>
      </c>
      <c r="AQ1096" s="145" t="s">
        <v>525</v>
      </c>
      <c r="AU1096" s="8"/>
      <c r="AV1096" s="8"/>
      <c r="AW1096" s="2">
        <f>'[2]BoQ HSYC-Đạt'!AT1096</f>
        <v>232198.92</v>
      </c>
      <c r="AX1096" s="8">
        <f>F1096*AW1096</f>
        <v>4643978.4000000004</v>
      </c>
      <c r="AY1096" s="8">
        <f>IF(AQ1096="CT",7%,5%)*AX1096</f>
        <v>325078.48800000007</v>
      </c>
      <c r="AZ1096" s="8">
        <f>AX1096*2%</f>
        <v>92879.568000000014</v>
      </c>
      <c r="BA1096" s="8">
        <f>IF(BB1096&gt;0,0,AX1096*5%)</f>
        <v>232198.92000000004</v>
      </c>
      <c r="BB1096" s="8"/>
      <c r="BC1096" s="8">
        <f>+AX1096+AY1096+AZ1096+BA1096+BB1096</f>
        <v>5294135.3760000002</v>
      </c>
      <c r="BD1096" s="8">
        <f>AX1096-AT1096</f>
        <v>4643978.4000000004</v>
      </c>
      <c r="BE1096" s="2"/>
      <c r="BH1096" s="2"/>
    </row>
    <row r="1097" spans="2:61" ht="17" hidden="1" outlineLevel="1" x14ac:dyDescent="0.2">
      <c r="B1097" s="82">
        <v>116</v>
      </c>
      <c r="C1097" s="144" t="s">
        <v>528</v>
      </c>
      <c r="D1097" s="144"/>
      <c r="E1097" s="82" t="s">
        <v>85</v>
      </c>
      <c r="F1097" s="143">
        <v>42</v>
      </c>
      <c r="G1097" s="142">
        <f>'[1]BoQ HSYC'!F1097</f>
        <v>42</v>
      </c>
      <c r="H1097" s="185">
        <f>'[1]BoQ HSYC'!G1097</f>
        <v>0</v>
      </c>
      <c r="I1097" s="185">
        <f>'[1]BoQ HSYC'!H1097</f>
        <v>0</v>
      </c>
      <c r="J1097" s="185">
        <f>'[1]BoQ HSYC'!I1097</f>
        <v>0</v>
      </c>
      <c r="K1097" s="48">
        <f>'[1]BoQ HSYC'!J1097</f>
        <v>77688</v>
      </c>
      <c r="L1097" s="47">
        <f>'[1]BoQ HSYC'!K1097</f>
        <v>21412</v>
      </c>
      <c r="M1097" s="47">
        <f>'[1]BoQ HSYC'!L1097</f>
        <v>99100</v>
      </c>
      <c r="N1097" s="183">
        <f>'[1]BoQ HSYC'!M1097</f>
        <v>27190.799999999999</v>
      </c>
      <c r="O1097" s="183">
        <f>'[1]BoQ HSYC'!N1097</f>
        <v>7494.2</v>
      </c>
      <c r="P1097" s="83">
        <f>'[1]BoQ HSYC'!O1097</f>
        <v>34685</v>
      </c>
      <c r="Q1097" s="47">
        <f>'[1]BoQ HSYC'!P1097</f>
        <v>4162200</v>
      </c>
      <c r="R1097" s="132">
        <f>'[1]BoQ HSYC'!Q1097</f>
        <v>1456770</v>
      </c>
      <c r="S1097" s="83">
        <f>'[1]BoQ HSYC'!R1097</f>
        <v>5618970</v>
      </c>
      <c r="T1097" s="48">
        <f>'[1]BoQ HSYC'!S1097</f>
        <v>0</v>
      </c>
      <c r="U1097" s="132">
        <f>'[1]BoQ HSYC'!T1097</f>
        <v>0</v>
      </c>
      <c r="V1097" s="132" t="str">
        <f>'[1]BoQ HSYC'!U1097</f>
        <v>BĐG Q2/2026</v>
      </c>
      <c r="W1097" s="132" t="str">
        <f>'[1]BoQ HSYC'!V1097</f>
        <v>BĐG Q2/2026</v>
      </c>
      <c r="X1097" s="44" t="str">
        <f>'[1]BoQ HSYC'!W1097</f>
        <v>ME</v>
      </c>
      <c r="Y1097" s="44"/>
      <c r="Z1097" s="44"/>
      <c r="AA1097" s="44"/>
      <c r="AB1097" s="2">
        <v>142009.99785719998</v>
      </c>
      <c r="AC1097" s="2">
        <v>5964419.9100023992</v>
      </c>
      <c r="AD1097" s="2">
        <f>+M1097</f>
        <v>99100</v>
      </c>
      <c r="AE1097" s="2">
        <f>+AD1097*14%</f>
        <v>13874.000000000002</v>
      </c>
      <c r="AF1097" s="155">
        <f>+AD1097*35%</f>
        <v>34685</v>
      </c>
      <c r="AG1097" s="2">
        <f>+AD1097*F1097</f>
        <v>4162200</v>
      </c>
      <c r="AH1097" s="2">
        <f>+AE1097*F1097</f>
        <v>582708.00000000012</v>
      </c>
      <c r="AI1097" s="2">
        <f>+AF1097*F1097</f>
        <v>1456770</v>
      </c>
      <c r="AJ1097" s="2">
        <f>SUM(AG1097:AI1097)</f>
        <v>6201678</v>
      </c>
      <c r="AK1097" s="2">
        <f>+AD1097*G1097</f>
        <v>4162200</v>
      </c>
      <c r="AL1097" s="2">
        <f>+AE1097*G1097</f>
        <v>582708.00000000012</v>
      </c>
      <c r="AM1097" s="2">
        <f>+AF1097*G1097</f>
        <v>1456770</v>
      </c>
      <c r="AN1097" s="155">
        <f>SUM(AK1097:AM1097)</f>
        <v>6201678</v>
      </c>
      <c r="AQ1097" s="145" t="s">
        <v>525</v>
      </c>
      <c r="AU1097" s="8"/>
      <c r="AV1097" s="8"/>
      <c r="AW1097" s="2">
        <f>'[2]BoQ HSYC-Đạt'!AT1097</f>
        <v>101082</v>
      </c>
      <c r="AX1097" s="8">
        <f>F1097*AW1097</f>
        <v>4245444</v>
      </c>
      <c r="AY1097" s="8">
        <f>IF(AQ1097="CT",7%,5%)*AX1097</f>
        <v>297181.08</v>
      </c>
      <c r="AZ1097" s="8">
        <f>AX1097*2%</f>
        <v>84908.88</v>
      </c>
      <c r="BA1097" s="8">
        <f>IF(BB1097&gt;0,0,AX1097*5%)</f>
        <v>212272.2</v>
      </c>
      <c r="BB1097" s="8"/>
      <c r="BC1097" s="8">
        <f>+AX1097+AY1097+AZ1097+BA1097+BB1097</f>
        <v>4839806.16</v>
      </c>
      <c r="BD1097" s="8">
        <f>AX1097-AT1097</f>
        <v>4245444</v>
      </c>
      <c r="BE1097" s="2"/>
      <c r="BH1097" s="2"/>
    </row>
    <row r="1098" spans="2:61" ht="34" hidden="1" outlineLevel="1" x14ac:dyDescent="0.2">
      <c r="B1098" s="82">
        <v>117</v>
      </c>
      <c r="C1098" s="144" t="s">
        <v>526</v>
      </c>
      <c r="D1098" s="144"/>
      <c r="E1098" s="82" t="s">
        <v>85</v>
      </c>
      <c r="F1098" s="143">
        <v>8</v>
      </c>
      <c r="G1098" s="142">
        <f>'[1]BoQ HSYC'!F1098</f>
        <v>8</v>
      </c>
      <c r="H1098" s="185">
        <f>'[1]BoQ HSYC'!G1098</f>
        <v>0</v>
      </c>
      <c r="I1098" s="185">
        <f>'[1]BoQ HSYC'!H1098</f>
        <v>0</v>
      </c>
      <c r="J1098" s="185">
        <f>'[1]BoQ HSYC'!I1098</f>
        <v>0</v>
      </c>
      <c r="K1098" s="48">
        <f>'[1]BoQ HSYC'!J1098</f>
        <v>228000</v>
      </c>
      <c r="L1098" s="47">
        <f>'[1]BoQ HSYC'!K1098</f>
        <v>62586</v>
      </c>
      <c r="M1098" s="47">
        <f>'[1]BoQ HSYC'!L1098</f>
        <v>290586</v>
      </c>
      <c r="N1098" s="183">
        <f>'[1]BoQ HSYC'!M1098</f>
        <v>0</v>
      </c>
      <c r="O1098" s="183">
        <f>'[1]BoQ HSYC'!N1098</f>
        <v>21905.1</v>
      </c>
      <c r="P1098" s="83">
        <f>'[1]BoQ HSYC'!O1098</f>
        <v>21905.1</v>
      </c>
      <c r="Q1098" s="47">
        <f>'[1]BoQ HSYC'!P1098</f>
        <v>2324688</v>
      </c>
      <c r="R1098" s="132">
        <f>'[1]BoQ HSYC'!Q1098</f>
        <v>175240.8</v>
      </c>
      <c r="S1098" s="83">
        <f>'[1]BoQ HSYC'!R1098</f>
        <v>2499928.7999999998</v>
      </c>
      <c r="T1098" s="48">
        <f>'[1]BoQ HSYC'!S1098</f>
        <v>0</v>
      </c>
      <c r="U1098" s="132">
        <f>'[1]BoQ HSYC'!T1098</f>
        <v>0</v>
      </c>
      <c r="V1098" s="132" t="str">
        <f>'[1]BoQ HSYC'!U1098</f>
        <v>VT: NCC, NC:BĐG Q2/2026</v>
      </c>
      <c r="W1098" s="132" t="str">
        <f>'[1]BoQ HSYC'!V1098</f>
        <v>VT: NCC, NC:BĐG Q2/2026</v>
      </c>
      <c r="X1098" s="44" t="str">
        <f>'[1]BoQ HSYC'!W1098</f>
        <v>ME</v>
      </c>
      <c r="Y1098" s="44"/>
      <c r="Z1098" s="44"/>
      <c r="AA1098" s="44"/>
      <c r="AB1098" s="2">
        <v>213136.8360561</v>
      </c>
      <c r="AC1098" s="2">
        <v>1705094.6884488</v>
      </c>
      <c r="AD1098" s="2">
        <f>+M1098</f>
        <v>290586</v>
      </c>
      <c r="AE1098" s="2">
        <f>+AD1098*14%</f>
        <v>40682.04</v>
      </c>
      <c r="AF1098" s="155">
        <f>+AD1098*35%</f>
        <v>101705.09999999999</v>
      </c>
      <c r="AG1098" s="2">
        <f>+AD1098*F1098</f>
        <v>2324688</v>
      </c>
      <c r="AH1098" s="2">
        <f>+AE1098*F1098</f>
        <v>325456.32</v>
      </c>
      <c r="AI1098" s="2">
        <f>+AF1098*F1098</f>
        <v>813640.79999999993</v>
      </c>
      <c r="AJ1098" s="2">
        <f>SUM(AG1098:AI1098)</f>
        <v>3463785.1199999996</v>
      </c>
      <c r="AK1098" s="2">
        <f>+AD1098*G1098</f>
        <v>2324688</v>
      </c>
      <c r="AL1098" s="2">
        <f>+AE1098*G1098</f>
        <v>325456.32</v>
      </c>
      <c r="AM1098" s="2">
        <f>+AF1098*G1098</f>
        <v>813640.79999999993</v>
      </c>
      <c r="AN1098" s="155">
        <f>SUM(AK1098:AM1098)</f>
        <v>3463785.1199999996</v>
      </c>
      <c r="AQ1098" s="145" t="s">
        <v>525</v>
      </c>
      <c r="AU1098" s="8"/>
      <c r="AV1098" s="8"/>
      <c r="AW1098" s="2">
        <f>'[2]BoQ HSYC-Đạt'!AT1098</f>
        <v>296397.71999999997</v>
      </c>
      <c r="AX1098" s="8">
        <f>F1098*AW1098</f>
        <v>2371181.7599999998</v>
      </c>
      <c r="AY1098" s="8">
        <f>IF(AQ1098="CT",7%,5%)*AX1098</f>
        <v>165982.72320000001</v>
      </c>
      <c r="AZ1098" s="8">
        <f>AX1098*2%</f>
        <v>47423.635199999997</v>
      </c>
      <c r="BA1098" s="8">
        <f>IF(BB1098&gt;0,0,AX1098*5%)</f>
        <v>118559.08799999999</v>
      </c>
      <c r="BB1098" s="8"/>
      <c r="BC1098" s="8">
        <f>+AX1098+AY1098+AZ1098+BA1098+BB1098</f>
        <v>2703147.2063999996</v>
      </c>
      <c r="BD1098" s="8">
        <f>AX1098-AT1098</f>
        <v>2371181.7599999998</v>
      </c>
      <c r="BE1098" s="2"/>
      <c r="BH1098" s="2"/>
    </row>
    <row r="1099" spans="2:61" ht="34" hidden="1" outlineLevel="1" x14ac:dyDescent="0.2">
      <c r="B1099" s="82">
        <v>118</v>
      </c>
      <c r="C1099" s="144" t="s">
        <v>784</v>
      </c>
      <c r="D1099" s="144"/>
      <c r="E1099" s="82" t="s">
        <v>85</v>
      </c>
      <c r="F1099" s="143">
        <v>4</v>
      </c>
      <c r="G1099" s="142">
        <f>'[1]BoQ HSYC'!F1099</f>
        <v>4</v>
      </c>
      <c r="H1099" s="185">
        <f>'[1]BoQ HSYC'!G1099</f>
        <v>0</v>
      </c>
      <c r="I1099" s="185">
        <f>'[1]BoQ HSYC'!H1099</f>
        <v>0</v>
      </c>
      <c r="J1099" s="185">
        <f>'[1]BoQ HSYC'!I1099</f>
        <v>0</v>
      </c>
      <c r="K1099" s="48">
        <f>'[1]BoQ HSYC'!J1099</f>
        <v>192000</v>
      </c>
      <c r="L1099" s="47">
        <f>'[1]BoQ HSYC'!K1099</f>
        <v>60000.000000000007</v>
      </c>
      <c r="M1099" s="47">
        <f>'[1]BoQ HSYC'!L1099</f>
        <v>252000</v>
      </c>
      <c r="N1099" s="183">
        <f>'[1]BoQ HSYC'!M1099</f>
        <v>0</v>
      </c>
      <c r="O1099" s="183">
        <f>'[1]BoQ HSYC'!N1099</f>
        <v>21000</v>
      </c>
      <c r="P1099" s="83">
        <f>'[1]BoQ HSYC'!O1099</f>
        <v>21000</v>
      </c>
      <c r="Q1099" s="47">
        <f>'[1]BoQ HSYC'!P1099</f>
        <v>1008000</v>
      </c>
      <c r="R1099" s="132">
        <f>'[1]BoQ HSYC'!Q1099</f>
        <v>84000</v>
      </c>
      <c r="S1099" s="83">
        <f>'[1]BoQ HSYC'!R1099</f>
        <v>1092000</v>
      </c>
      <c r="T1099" s="48">
        <f>'[1]BoQ HSYC'!S1099</f>
        <v>0</v>
      </c>
      <c r="U1099" s="132">
        <f>'[1]BoQ HSYC'!T1099</f>
        <v>0</v>
      </c>
      <c r="V1099" s="132" t="str">
        <f>'[1]BoQ HSYC'!U1099</f>
        <v>VT: NCC, NC:BĐG Q2/2026</v>
      </c>
      <c r="W1099" s="132" t="str">
        <f>'[1]BoQ HSYC'!V1099</f>
        <v>VT: NCC, NC:BĐG Q2/2026</v>
      </c>
      <c r="X1099" s="44" t="str">
        <f>'[1]BoQ HSYC'!W1099</f>
        <v>ME</v>
      </c>
      <c r="Y1099" s="44"/>
      <c r="Z1099" s="44"/>
      <c r="AA1099" s="44"/>
      <c r="AB1099" s="2">
        <v>174029.43941988001</v>
      </c>
      <c r="AC1099" s="2">
        <v>696117.75767952006</v>
      </c>
      <c r="AD1099" s="2">
        <f>+M1099</f>
        <v>252000</v>
      </c>
      <c r="AE1099" s="2">
        <f>+AD1099*14%</f>
        <v>35280</v>
      </c>
      <c r="AF1099" s="155">
        <f>+AD1099*35%</f>
        <v>88200</v>
      </c>
      <c r="AG1099" s="2">
        <f>+AD1099*F1099</f>
        <v>1008000</v>
      </c>
      <c r="AH1099" s="2">
        <f>+AE1099*F1099</f>
        <v>141120</v>
      </c>
      <c r="AI1099" s="2">
        <f>+AF1099*F1099</f>
        <v>352800</v>
      </c>
      <c r="AJ1099" s="2">
        <f>SUM(AG1099:AI1099)</f>
        <v>1501920</v>
      </c>
      <c r="AK1099" s="2">
        <f>+AD1099*G1099</f>
        <v>1008000</v>
      </c>
      <c r="AL1099" s="2">
        <f>+AE1099*G1099</f>
        <v>141120</v>
      </c>
      <c r="AM1099" s="2">
        <f>+AF1099*G1099</f>
        <v>352800</v>
      </c>
      <c r="AN1099" s="155">
        <f>SUM(AK1099:AM1099)</f>
        <v>1501920</v>
      </c>
      <c r="AQ1099" s="145" t="s">
        <v>525</v>
      </c>
      <c r="AU1099" s="8"/>
      <c r="AV1099" s="8"/>
      <c r="AW1099" s="2">
        <f>'[2]BoQ HSYC-Đạt'!AT1099</f>
        <v>257040</v>
      </c>
      <c r="AX1099" s="8">
        <f>F1099*AW1099</f>
        <v>1028160</v>
      </c>
      <c r="AY1099" s="8">
        <f>IF(AQ1099="CT",7%,5%)*AX1099</f>
        <v>71971.200000000012</v>
      </c>
      <c r="AZ1099" s="8">
        <f>AX1099*2%</f>
        <v>20563.2</v>
      </c>
      <c r="BA1099" s="8">
        <f>IF(BB1099&gt;0,0,AX1099*5%)</f>
        <v>51408</v>
      </c>
      <c r="BB1099" s="8"/>
      <c r="BC1099" s="8">
        <f>+AX1099+AY1099+AZ1099+BA1099+BB1099</f>
        <v>1172102.3999999999</v>
      </c>
      <c r="BD1099" s="8">
        <f>AX1099-AT1099</f>
        <v>1028160</v>
      </c>
      <c r="BE1099" s="2"/>
      <c r="BH1099" s="2"/>
    </row>
    <row r="1100" spans="2:61" ht="34" hidden="1" outlineLevel="1" x14ac:dyDescent="0.2">
      <c r="B1100" s="82">
        <v>119</v>
      </c>
      <c r="C1100" s="144" t="s">
        <v>937</v>
      </c>
      <c r="D1100" s="144"/>
      <c r="E1100" s="82" t="s">
        <v>85</v>
      </c>
      <c r="F1100" s="143">
        <v>85</v>
      </c>
      <c r="G1100" s="142">
        <f>'[1]BoQ HSYC'!F1100</f>
        <v>85</v>
      </c>
      <c r="H1100" s="185">
        <f>'[1]BoQ HSYC'!G1100</f>
        <v>0</v>
      </c>
      <c r="I1100" s="185">
        <f>'[1]BoQ HSYC'!H1100</f>
        <v>0</v>
      </c>
      <c r="J1100" s="185">
        <f>'[1]BoQ HSYC'!I1100</f>
        <v>0</v>
      </c>
      <c r="K1100" s="48">
        <f>'[1]BoQ HSYC'!J1100</f>
        <v>150000</v>
      </c>
      <c r="L1100" s="47">
        <f>'[1]BoQ HSYC'!K1100</f>
        <v>56400</v>
      </c>
      <c r="M1100" s="47">
        <f>'[1]BoQ HSYC'!L1100</f>
        <v>206400</v>
      </c>
      <c r="N1100" s="183">
        <f>'[1]BoQ HSYC'!M1100</f>
        <v>0</v>
      </c>
      <c r="O1100" s="183">
        <f>'[1]BoQ HSYC'!N1100</f>
        <v>19740</v>
      </c>
      <c r="P1100" s="83">
        <f>'[1]BoQ HSYC'!O1100</f>
        <v>19740</v>
      </c>
      <c r="Q1100" s="47">
        <f>'[1]BoQ HSYC'!P1100</f>
        <v>17544000</v>
      </c>
      <c r="R1100" s="132">
        <f>'[1]BoQ HSYC'!Q1100</f>
        <v>1677900</v>
      </c>
      <c r="S1100" s="83">
        <f>'[1]BoQ HSYC'!R1100</f>
        <v>19221900</v>
      </c>
      <c r="T1100" s="48">
        <f>'[1]BoQ HSYC'!S1100</f>
        <v>0</v>
      </c>
      <c r="U1100" s="132">
        <f>'[1]BoQ HSYC'!T1100</f>
        <v>0</v>
      </c>
      <c r="V1100" s="132" t="str">
        <f>'[1]BoQ HSYC'!U1100</f>
        <v>VT: NCC, NC:BĐG Q2/2026</v>
      </c>
      <c r="W1100" s="132" t="str">
        <f>'[1]BoQ HSYC'!V1100</f>
        <v>VT: NCC, NC:BĐG Q2/2026</v>
      </c>
      <c r="X1100" s="44" t="str">
        <f>'[1]BoQ HSYC'!W1100</f>
        <v>ME</v>
      </c>
      <c r="Y1100" s="44"/>
      <c r="Z1100" s="44"/>
      <c r="AA1100" s="44"/>
      <c r="AB1100" s="2">
        <v>147604.0825017</v>
      </c>
      <c r="AC1100" s="2">
        <v>12546347.0126445</v>
      </c>
      <c r="AD1100" s="2">
        <f>+M1100</f>
        <v>206400</v>
      </c>
      <c r="AE1100" s="2">
        <f>+AD1100*14%</f>
        <v>28896.000000000004</v>
      </c>
      <c r="AF1100" s="155">
        <f>+AD1100*35%</f>
        <v>72240</v>
      </c>
      <c r="AG1100" s="2">
        <f>+AD1100*F1100</f>
        <v>17544000</v>
      </c>
      <c r="AH1100" s="2">
        <f>+AE1100*F1100</f>
        <v>2456160.0000000005</v>
      </c>
      <c r="AI1100" s="2">
        <f>+AF1100*F1100</f>
        <v>6140400</v>
      </c>
      <c r="AJ1100" s="2">
        <f>SUM(AG1100:AI1100)</f>
        <v>26140560</v>
      </c>
      <c r="AK1100" s="2">
        <f>+AD1100*G1100</f>
        <v>17544000</v>
      </c>
      <c r="AL1100" s="2">
        <f>+AE1100*G1100</f>
        <v>2456160.0000000005</v>
      </c>
      <c r="AM1100" s="2">
        <f>+AF1100*G1100</f>
        <v>6140400</v>
      </c>
      <c r="AN1100" s="155">
        <f>SUM(AK1100:AM1100)</f>
        <v>26140560</v>
      </c>
      <c r="AQ1100" s="145" t="s">
        <v>525</v>
      </c>
      <c r="AU1100" s="8"/>
      <c r="AV1100" s="8"/>
      <c r="AW1100" s="2">
        <f>'[2]BoQ HSYC-Đạt'!AT1100</f>
        <v>210528</v>
      </c>
      <c r="AX1100" s="8">
        <f>F1100*AW1100</f>
        <v>17894880</v>
      </c>
      <c r="AY1100" s="8">
        <f>IF(AQ1100="CT",7%,5%)*AX1100</f>
        <v>1252641.6000000001</v>
      </c>
      <c r="AZ1100" s="8">
        <f>AX1100*2%</f>
        <v>357897.60000000003</v>
      </c>
      <c r="BA1100" s="8">
        <f>IF(BB1100&gt;0,0,AX1100*5%)</f>
        <v>894744</v>
      </c>
      <c r="BB1100" s="8"/>
      <c r="BC1100" s="8">
        <f>+AX1100+AY1100+AZ1100+BA1100+BB1100</f>
        <v>20400163.200000003</v>
      </c>
      <c r="BD1100" s="8">
        <f>AX1100-AT1100</f>
        <v>17894880</v>
      </c>
      <c r="BE1100" s="2"/>
      <c r="BH1100" s="2"/>
    </row>
    <row r="1101" spans="2:61" s="133" customFormat="1" ht="17" collapsed="1" x14ac:dyDescent="0.2">
      <c r="B1101" s="139" t="s">
        <v>1164</v>
      </c>
      <c r="C1101" s="141" t="s">
        <v>1163</v>
      </c>
      <c r="D1101" s="141"/>
      <c r="E1101" s="139"/>
      <c r="F1101" s="139"/>
      <c r="G1101" s="139"/>
      <c r="H1101" s="138"/>
      <c r="I1101" s="138"/>
      <c r="J1101" s="138"/>
      <c r="K1101" s="140"/>
      <c r="L1101" s="140"/>
      <c r="M1101" s="138"/>
      <c r="N1101" s="138">
        <f>IF(V1101&lt;&gt;"VTC VHm",_xlfn.XLOOKUP(Z1101,$AC$4015:$AC$4035,$AD$4015:$AD$4035,0)*M1101,_xlfn.XLOOKUP(Z1101,$AC$4015:$AC$4035,$AD$4015:$AD$4035,0)*L1101)</f>
        <v>0</v>
      </c>
      <c r="O1101" s="138">
        <f>IF(V1101&lt;&gt;"VTC VHm",_xlfn.XLOOKUP(Z1101,$AC$4015:$AC$4035,$AE$4015:$AE$4035,0)*M1101,_xlfn.XLOOKUP(Z1101,$AC$4015:$AC$4035,$AE$4015:$AE$4035,0)*L1101)</f>
        <v>0</v>
      </c>
      <c r="P1101" s="138"/>
      <c r="Q1101" s="138">
        <f>M1101*G1101</f>
        <v>0</v>
      </c>
      <c r="R1101" s="138">
        <f>N1101*G1101</f>
        <v>0</v>
      </c>
      <c r="S1101" s="138">
        <f>SUM(Q1101:R1101)</f>
        <v>0</v>
      </c>
      <c r="T1101" s="139"/>
      <c r="U1101" s="138"/>
      <c r="V1101" s="138"/>
      <c r="W1101" s="138"/>
      <c r="X1101" s="137"/>
      <c r="Y1101" s="137"/>
      <c r="Z1101" s="137"/>
      <c r="AA1101" s="136"/>
      <c r="AB1101" s="135"/>
      <c r="AC1101" s="246">
        <f>SUM(AC1103:AC1308)</f>
        <v>11965948427.275322</v>
      </c>
      <c r="AD1101" s="246"/>
      <c r="AE1101" s="246"/>
      <c r="AF1101" s="246"/>
      <c r="AG1101" s="246">
        <f>SUM(AG1103:AG1308)</f>
        <v>10851081474.918886</v>
      </c>
      <c r="AH1101" s="246">
        <f>SUM(AH1103:AH1308)</f>
        <v>1519151406.4886446</v>
      </c>
      <c r="AI1101" s="246">
        <f>SUM(AI1103:AI1308)</f>
        <v>3797878516.2216091</v>
      </c>
      <c r="AJ1101" s="246">
        <f>SUM(AJ1103:AJ1308)</f>
        <v>16168111397.629133</v>
      </c>
      <c r="AK1101" s="246">
        <f>SUM(AK1103:AK1308)</f>
        <v>10833277243.318886</v>
      </c>
      <c r="AL1101" s="246">
        <f>SUM(AL1103:AL1308)</f>
        <v>1516658814.0646446</v>
      </c>
      <c r="AM1101" s="246">
        <f>SUM(AM1103:AM1308)</f>
        <v>3791647035.1616092</v>
      </c>
      <c r="AN1101" s="246">
        <f>SUM(AN1103:AN1308)</f>
        <v>16141583092.545134</v>
      </c>
      <c r="AP1101" s="133">
        <v>3</v>
      </c>
      <c r="AQ1101" s="145" t="s">
        <v>525</v>
      </c>
      <c r="AU1101" s="8">
        <f>+K1101</f>
        <v>0</v>
      </c>
      <c r="AV1101" s="8">
        <f>+L1101</f>
        <v>0</v>
      </c>
      <c r="AX1101" s="246">
        <f>SUM(AX1103:AX1308)</f>
        <v>11089104848.575375</v>
      </c>
      <c r="AY1101" s="246">
        <f>SUM(AY1103:AY1308)</f>
        <v>776237339.40027618</v>
      </c>
      <c r="AZ1101" s="246">
        <f>SUM(AZ1103:AZ1308)</f>
        <v>221782096.97150743</v>
      </c>
      <c r="BA1101" s="246">
        <f>SUM(BA1103:BA1308)</f>
        <v>21813073.604607239</v>
      </c>
      <c r="BB1101" s="246">
        <f>SUM(BB1103:BB1308)</f>
        <v>3215935140.1857963</v>
      </c>
      <c r="BC1101" s="246">
        <f>SUM(BC1103:BC1308)</f>
        <v>15324872498.737556</v>
      </c>
      <c r="BD1101" s="246">
        <f>SUM(BD1103:BD1308)</f>
        <v>11089104848.575375</v>
      </c>
      <c r="BE1101" s="2"/>
      <c r="BH1101" s="2"/>
    </row>
    <row r="1102" spans="2:61" s="92" customFormat="1" ht="17" x14ac:dyDescent="0.2">
      <c r="B1102" s="163" t="s">
        <v>1162</v>
      </c>
      <c r="C1102" s="164" t="s">
        <v>164</v>
      </c>
      <c r="D1102" s="164"/>
      <c r="E1102" s="163"/>
      <c r="F1102" s="162"/>
      <c r="G1102" s="149"/>
      <c r="H1102" s="158"/>
      <c r="I1102" s="158"/>
      <c r="J1102" s="158"/>
      <c r="K1102" s="159"/>
      <c r="L1102" s="161"/>
      <c r="M1102" s="161">
        <f>SUM(K1102:L1102)</f>
        <v>0</v>
      </c>
      <c r="N1102" s="83">
        <f>IF(V1102&lt;&gt;"VTC VHm",_xlfn.XLOOKUP(Z1102,$AC$4015:$AC$4035,$AD$4015:$AD$4035,0)*M1102,_xlfn.XLOOKUP(Z1102,$AC$4015:$AC$4035,$AD$4015:$AD$4035,0)*L1102)</f>
        <v>0</v>
      </c>
      <c r="O1102" s="83">
        <f>IF(V1102&lt;&gt;"VTC VHm",_xlfn.XLOOKUP(Z1102,$AC$4015:$AC$4035,$AE$4015:$AE$4035,0)*M1102,_xlfn.XLOOKUP(Z1102,$AC$4015:$AC$4035,$AE$4015:$AE$4035,0)*L1102)</f>
        <v>0</v>
      </c>
      <c r="P1102" s="160">
        <f>SUM(N1102:O1102)</f>
        <v>0</v>
      </c>
      <c r="Q1102" s="161">
        <f>M1102*G1102</f>
        <v>0</v>
      </c>
      <c r="R1102" s="161">
        <f>G1102*P1102</f>
        <v>0</v>
      </c>
      <c r="S1102" s="160">
        <f>SUM(Q1102:R1102)</f>
        <v>0</v>
      </c>
      <c r="T1102" s="159"/>
      <c r="U1102" s="158"/>
      <c r="V1102" s="158"/>
      <c r="W1102" s="158"/>
      <c r="X1102" s="94" t="s">
        <v>33</v>
      </c>
      <c r="Y1102" s="94"/>
      <c r="Z1102" s="94"/>
      <c r="AA1102" s="44"/>
      <c r="AB1102" s="2"/>
      <c r="AC1102" s="2"/>
      <c r="AD1102" s="93">
        <f>+M1102</f>
        <v>0</v>
      </c>
      <c r="AE1102" s="93">
        <f>+AD1102*14%</f>
        <v>0</v>
      </c>
      <c r="AF1102" s="93">
        <f>+AD1102*35%</f>
        <v>0</v>
      </c>
      <c r="AG1102" s="93">
        <f>+AD1102*F1102</f>
        <v>0</v>
      </c>
      <c r="AH1102" s="93">
        <f>+AE1102*F1102</f>
        <v>0</v>
      </c>
      <c r="AI1102" s="93">
        <f>+AF1102*F1102</f>
        <v>0</v>
      </c>
      <c r="AJ1102" s="93">
        <f>SUM(AG1102:AI1102)</f>
        <v>0</v>
      </c>
      <c r="AK1102" s="93">
        <f>+AD1102*G1102</f>
        <v>0</v>
      </c>
      <c r="AL1102" s="93">
        <f>+AE1102*G1102</f>
        <v>0</v>
      </c>
      <c r="AM1102" s="93">
        <f>+AF1102*G1102</f>
        <v>0</v>
      </c>
      <c r="AN1102" s="93">
        <f>SUM(AK1102:AM1102)</f>
        <v>0</v>
      </c>
      <c r="AQ1102" s="145" t="s">
        <v>525</v>
      </c>
      <c r="AU1102" s="8">
        <f>+K1102</f>
        <v>0</v>
      </c>
      <c r="AV1102" s="8">
        <f>+L1102</f>
        <v>0</v>
      </c>
      <c r="AW1102" s="2">
        <f>+M1102</f>
        <v>0</v>
      </c>
      <c r="AX1102" s="8">
        <f>F1102*AW1102</f>
        <v>0</v>
      </c>
      <c r="AY1102" s="8">
        <f>IF(AQ1102="CT",7%,5%)*AX1102</f>
        <v>0</v>
      </c>
      <c r="AZ1102" s="8">
        <f>AX1102*2%</f>
        <v>0</v>
      </c>
      <c r="BA1102" s="8">
        <f>IF(BB1102&gt;0,0,AX1102*5%)</f>
        <v>0</v>
      </c>
      <c r="BB1102" s="8">
        <f>(AX1102-BG1102)*35%</f>
        <v>0</v>
      </c>
      <c r="BC1102" s="8">
        <f>+AX1102+AY1102+AZ1102+BA1102+BB1102</f>
        <v>0</v>
      </c>
      <c r="BD1102" s="8">
        <f>AX1102-AT1102</f>
        <v>0</v>
      </c>
      <c r="BE1102" s="2"/>
      <c r="BH1102" s="2"/>
    </row>
    <row r="1103" spans="2:61" s="92" customFormat="1" ht="17" collapsed="1" x14ac:dyDescent="0.2">
      <c r="B1103" s="163"/>
      <c r="C1103" s="164" t="s">
        <v>163</v>
      </c>
      <c r="D1103" s="164"/>
      <c r="E1103" s="163"/>
      <c r="F1103" s="162"/>
      <c r="G1103" s="149"/>
      <c r="H1103" s="158"/>
      <c r="I1103" s="158"/>
      <c r="J1103" s="158"/>
      <c r="K1103" s="159"/>
      <c r="L1103" s="161"/>
      <c r="M1103" s="161">
        <f>SUM(K1103:L1103)</f>
        <v>0</v>
      </c>
      <c r="N1103" s="83">
        <f>IF(V1103&lt;&gt;"VTC VHm",_xlfn.XLOOKUP(Z1103,$AC$4015:$AC$4035,$AD$4015:$AD$4035,0)*M1103,_xlfn.XLOOKUP(Z1103,$AC$4015:$AC$4035,$AD$4015:$AD$4035,0)*L1103)</f>
        <v>0</v>
      </c>
      <c r="O1103" s="83">
        <f>IF(V1103&lt;&gt;"VTC VHm",_xlfn.XLOOKUP(Z1103,$AC$4015:$AC$4035,$AE$4015:$AE$4035,0)*M1103,_xlfn.XLOOKUP(Z1103,$AC$4015:$AC$4035,$AE$4015:$AE$4035,0)*L1103)</f>
        <v>0</v>
      </c>
      <c r="P1103" s="160">
        <f>SUM(N1103:O1103)</f>
        <v>0</v>
      </c>
      <c r="Q1103" s="161">
        <f>M1103*G1103</f>
        <v>0</v>
      </c>
      <c r="R1103" s="161">
        <f>G1103*P1103</f>
        <v>0</v>
      </c>
      <c r="S1103" s="160">
        <f>SUM(Q1103:R1103)</f>
        <v>0</v>
      </c>
      <c r="T1103" s="159"/>
      <c r="U1103" s="158"/>
      <c r="V1103" s="158"/>
      <c r="W1103" s="158"/>
      <c r="X1103" s="94" t="s">
        <v>33</v>
      </c>
      <c r="Y1103" s="94"/>
      <c r="Z1103" s="94"/>
      <c r="AA1103" s="44"/>
      <c r="AB1103" s="2"/>
      <c r="AC1103" s="2"/>
      <c r="AD1103" s="93">
        <f>+M1103</f>
        <v>0</v>
      </c>
      <c r="AE1103" s="93">
        <f>+AD1103*14%</f>
        <v>0</v>
      </c>
      <c r="AF1103" s="93">
        <f>+AD1103*35%</f>
        <v>0</v>
      </c>
      <c r="AG1103" s="93">
        <f>+AD1103*F1103</f>
        <v>0</v>
      </c>
      <c r="AH1103" s="93">
        <f>+AE1103*F1103</f>
        <v>0</v>
      </c>
      <c r="AI1103" s="93">
        <f>+AF1103*F1103</f>
        <v>0</v>
      </c>
      <c r="AJ1103" s="93">
        <f>SUM(AG1103:AI1103)</f>
        <v>0</v>
      </c>
      <c r="AK1103" s="93">
        <f>+AD1103*G1103</f>
        <v>0</v>
      </c>
      <c r="AL1103" s="93">
        <f>+AE1103*G1103</f>
        <v>0</v>
      </c>
      <c r="AM1103" s="93">
        <f>+AF1103*G1103</f>
        <v>0</v>
      </c>
      <c r="AN1103" s="93">
        <f>SUM(AK1103:AM1103)</f>
        <v>0</v>
      </c>
      <c r="AQ1103" s="145" t="s">
        <v>525</v>
      </c>
      <c r="AU1103" s="8">
        <f>+K1103</f>
        <v>0</v>
      </c>
      <c r="AV1103" s="8">
        <f>+L1103</f>
        <v>0</v>
      </c>
      <c r="AW1103" s="2">
        <f>+M1103</f>
        <v>0</v>
      </c>
      <c r="AX1103" s="8">
        <f>F1103*AW1103</f>
        <v>0</v>
      </c>
      <c r="AY1103" s="8">
        <f>IF(AQ1103="CT",7%,5%)*AX1103</f>
        <v>0</v>
      </c>
      <c r="AZ1103" s="8">
        <f>AX1103*2%</f>
        <v>0</v>
      </c>
      <c r="BA1103" s="8">
        <f>IF(BB1103&gt;0,0,AX1103*5%)</f>
        <v>0</v>
      </c>
      <c r="BB1103" s="8">
        <f>(AX1103-BG1103)*35%</f>
        <v>0</v>
      </c>
      <c r="BC1103" s="8">
        <f>+AX1103+AY1103+AZ1103+BA1103+BB1103</f>
        <v>0</v>
      </c>
      <c r="BD1103" s="8">
        <f>AX1103-AT1103</f>
        <v>0</v>
      </c>
      <c r="BE1103" s="2"/>
      <c r="BH1103" s="2"/>
    </row>
    <row r="1104" spans="2:61" ht="51" hidden="1" outlineLevel="1" x14ac:dyDescent="0.2">
      <c r="B1104" s="82">
        <v>1</v>
      </c>
      <c r="C1104" s="144" t="s">
        <v>162</v>
      </c>
      <c r="D1104" s="144"/>
      <c r="E1104" s="82" t="s">
        <v>160</v>
      </c>
      <c r="F1104" s="143">
        <v>20.550999999999998</v>
      </c>
      <c r="G1104" s="142">
        <f>+[2]THKL!F1105</f>
        <v>20.550999999999998</v>
      </c>
      <c r="H1104" s="132"/>
      <c r="I1104" s="132"/>
      <c r="J1104" s="132"/>
      <c r="K1104" s="156">
        <f>$K$8</f>
        <v>51500000</v>
      </c>
      <c r="L1104" s="157">
        <f>$L$8</f>
        <v>8040000</v>
      </c>
      <c r="M1104" s="157">
        <f>SUM(K1104:L1104)</f>
        <v>59540000</v>
      </c>
      <c r="N1104" s="83">
        <f>IF(V1104&lt;&gt;"VTC VHm",_xlfn.XLOOKUP(Z1104,$AC$4015:$AC$4035,$AD$4015:$AD$4035,0)*M1104,_xlfn.XLOOKUP(Z1104,$AC$4015:$AC$4035,$AD$4015:$AD$4035,0)*L1104)</f>
        <v>20839000</v>
      </c>
      <c r="O1104" s="83">
        <f>IF(V1104&lt;&gt;"VTC VHm",_xlfn.XLOOKUP(Z1104,$AC$4015:$AC$4035,$AE$4015:$AE$4035,0)*M1104,_xlfn.XLOOKUP(Z1104,$AC$4015:$AC$4035,$AE$4015:$AE$4035,0)*L1104)</f>
        <v>0</v>
      </c>
      <c r="P1104" s="83">
        <f>SUM(N1104:O1104)</f>
        <v>20839000</v>
      </c>
      <c r="Q1104" s="157">
        <f>M1104*G1104</f>
        <v>1223606540</v>
      </c>
      <c r="R1104" s="157">
        <f>G1104*P1104</f>
        <v>428262288.99999994</v>
      </c>
      <c r="S1104" s="83">
        <f>SUM(Q1104:R1104)</f>
        <v>1651868829</v>
      </c>
      <c r="T1104" s="156" t="s">
        <v>50</v>
      </c>
      <c r="U1104" s="132"/>
      <c r="V1104" s="132"/>
      <c r="W1104" s="132"/>
      <c r="X1104" s="44" t="s">
        <v>33</v>
      </c>
      <c r="Y1104" s="44"/>
      <c r="Z1104" s="44" t="s">
        <v>17</v>
      </c>
      <c r="AA1104" s="44">
        <v>7000064996</v>
      </c>
      <c r="AB1104" s="2">
        <v>80666059.621358469</v>
      </c>
      <c r="AC1104" s="2">
        <v>1657768191.2785378</v>
      </c>
      <c r="AD1104" s="2">
        <f>+M1104</f>
        <v>59540000</v>
      </c>
      <c r="AE1104" s="2">
        <f>+AD1104*14%</f>
        <v>8335600.0000000009</v>
      </c>
      <c r="AF1104" s="155">
        <f>+AD1104*35%</f>
        <v>20839000</v>
      </c>
      <c r="AG1104" s="2">
        <f>+AD1104*F1104</f>
        <v>1223606540</v>
      </c>
      <c r="AH1104" s="2">
        <f>+AE1104*F1104</f>
        <v>171304915.59999999</v>
      </c>
      <c r="AI1104" s="2">
        <f>+AF1104*F1104</f>
        <v>428262288.99999994</v>
      </c>
      <c r="AJ1104" s="2">
        <f>SUM(AG1104:AI1104)</f>
        <v>1823173744.5999999</v>
      </c>
      <c r="AK1104" s="2">
        <f>+AD1104*G1104</f>
        <v>1223606540</v>
      </c>
      <c r="AL1104" s="2">
        <f>+AE1104*G1104</f>
        <v>171304915.59999999</v>
      </c>
      <c r="AM1104" s="2">
        <f>+AF1104*G1104</f>
        <v>428262288.99999994</v>
      </c>
      <c r="AN1104" s="155">
        <f>SUM(AK1104:AM1104)</f>
        <v>1823173744.5999999</v>
      </c>
      <c r="AQ1104" s="145" t="s">
        <v>525</v>
      </c>
      <c r="AU1104" s="8">
        <f>+K1104</f>
        <v>51500000</v>
      </c>
      <c r="AV1104" s="8">
        <f>+L1104+BH1104</f>
        <v>9154684.293540962</v>
      </c>
      <c r="AW1104" s="8">
        <f>+AU1104+AV1104</f>
        <v>60654684.293540962</v>
      </c>
      <c r="AX1104" s="8">
        <f>F1104*AW1104</f>
        <v>1246514416.9165602</v>
      </c>
      <c r="AY1104" s="8">
        <f>IF(AQ1104="CT",7%,5%)*AX1104</f>
        <v>87256009.184159219</v>
      </c>
      <c r="AZ1104" s="8">
        <f>AX1104*2%</f>
        <v>24930288.338331204</v>
      </c>
      <c r="BA1104" s="8">
        <f>IF(BB1104&gt;0,0,AX1104*5%)</f>
        <v>0</v>
      </c>
      <c r="BB1104" s="8">
        <f>(AX1104-BG1104)*35%</f>
        <v>436280045.92079604</v>
      </c>
      <c r="BC1104" s="8">
        <f>+AX1104+AY1104+AZ1104+BA1104+BB1104</f>
        <v>1794980760.3598466</v>
      </c>
      <c r="BD1104" s="8">
        <f>AX1104-AT1104</f>
        <v>1246514416.9165602</v>
      </c>
      <c r="BE1104" s="2"/>
      <c r="BH1104" s="2">
        <f>+'[2]Giá BT'!$J$56</f>
        <v>1114684.2935409618</v>
      </c>
      <c r="BI1104" s="228">
        <f>+AX1104-AC1104/1.1</f>
        <v>-260547575.15483761</v>
      </c>
    </row>
    <row r="1105" spans="2:61" ht="51" hidden="1" outlineLevel="1" x14ac:dyDescent="0.2">
      <c r="B1105" s="82">
        <v>2</v>
      </c>
      <c r="C1105" s="144" t="s">
        <v>1007</v>
      </c>
      <c r="D1105" s="144"/>
      <c r="E1105" s="82" t="s">
        <v>160</v>
      </c>
      <c r="F1105" s="143">
        <v>0.72899999999999998</v>
      </c>
      <c r="G1105" s="142">
        <f>+[2]THKL!F1106</f>
        <v>0.72899999999999998</v>
      </c>
      <c r="H1105" s="132"/>
      <c r="I1105" s="132"/>
      <c r="J1105" s="132"/>
      <c r="K1105" s="156">
        <f>$K$8</f>
        <v>51500000</v>
      </c>
      <c r="L1105" s="157">
        <f>$L$8</f>
        <v>8040000</v>
      </c>
      <c r="M1105" s="157">
        <f>SUM(K1105:L1105)</f>
        <v>59540000</v>
      </c>
      <c r="N1105" s="83">
        <f>IF(V1105&lt;&gt;"VTC VHm",_xlfn.XLOOKUP(Z1105,$AC$4015:$AC$4035,$AD$4015:$AD$4035,0)*M1105,_xlfn.XLOOKUP(Z1105,$AC$4015:$AC$4035,$AD$4015:$AD$4035,0)*L1105)</f>
        <v>20839000</v>
      </c>
      <c r="O1105" s="83">
        <f>IF(V1105&lt;&gt;"VTC VHm",_xlfn.XLOOKUP(Z1105,$AC$4015:$AC$4035,$AE$4015:$AE$4035,0)*M1105,_xlfn.XLOOKUP(Z1105,$AC$4015:$AC$4035,$AE$4015:$AE$4035,0)*L1105)</f>
        <v>0</v>
      </c>
      <c r="P1105" s="83">
        <f>SUM(N1105:O1105)</f>
        <v>20839000</v>
      </c>
      <c r="Q1105" s="157">
        <f>M1105*G1105</f>
        <v>43404660</v>
      </c>
      <c r="R1105" s="157">
        <f>G1105*P1105</f>
        <v>15191631</v>
      </c>
      <c r="S1105" s="83">
        <f>SUM(Q1105:R1105)</f>
        <v>58596291</v>
      </c>
      <c r="T1105" s="156" t="s">
        <v>50</v>
      </c>
      <c r="U1105" s="132"/>
      <c r="V1105" s="132"/>
      <c r="W1105" s="132"/>
      <c r="X1105" s="44" t="s">
        <v>33</v>
      </c>
      <c r="Y1105" s="44"/>
      <c r="Z1105" s="44" t="s">
        <v>17</v>
      </c>
      <c r="AA1105" s="44">
        <v>7000064996</v>
      </c>
      <c r="AB1105" s="2">
        <v>13758066.270780975</v>
      </c>
      <c r="AC1105" s="2">
        <v>10029630.311399331</v>
      </c>
      <c r="AD1105" s="2">
        <f>+M1105</f>
        <v>59540000</v>
      </c>
      <c r="AE1105" s="2">
        <f>+AD1105*14%</f>
        <v>8335600.0000000009</v>
      </c>
      <c r="AF1105" s="155">
        <f>+AD1105*35%</f>
        <v>20839000</v>
      </c>
      <c r="AG1105" s="2">
        <f>+AD1105*F1105</f>
        <v>43404660</v>
      </c>
      <c r="AH1105" s="2">
        <f>+AE1105*F1105</f>
        <v>6076652.4000000004</v>
      </c>
      <c r="AI1105" s="2">
        <f>+AF1105*F1105</f>
        <v>15191631</v>
      </c>
      <c r="AJ1105" s="2">
        <f>SUM(AG1105:AI1105)</f>
        <v>64672943.399999999</v>
      </c>
      <c r="AK1105" s="2">
        <f>+AD1105*G1105</f>
        <v>43404660</v>
      </c>
      <c r="AL1105" s="2">
        <f>+AE1105*G1105</f>
        <v>6076652.4000000004</v>
      </c>
      <c r="AM1105" s="2">
        <f>+AF1105*G1105</f>
        <v>15191631</v>
      </c>
      <c r="AN1105" s="155">
        <f>SUM(AK1105:AM1105)</f>
        <v>64672943.399999999</v>
      </c>
      <c r="AQ1105" s="145" t="s">
        <v>525</v>
      </c>
      <c r="AU1105" s="8">
        <f>+K1105</f>
        <v>51500000</v>
      </c>
      <c r="AV1105" s="8">
        <f>+L1105</f>
        <v>8040000</v>
      </c>
      <c r="AW1105" s="2">
        <f>+M1105</f>
        <v>59540000</v>
      </c>
      <c r="AX1105" s="8">
        <f>F1105*AW1105</f>
        <v>43404660</v>
      </c>
      <c r="AY1105" s="8">
        <f>IF(AQ1105="CT",7%,5%)*AX1105</f>
        <v>3038326.2</v>
      </c>
      <c r="AZ1105" s="8">
        <f>AX1105*2%</f>
        <v>868093.20000000007</v>
      </c>
      <c r="BA1105" s="8">
        <f>IF(BB1105&gt;0,0,AX1105*5%)</f>
        <v>0</v>
      </c>
      <c r="BB1105" s="8">
        <f>(AX1105-BG1105)*35%</f>
        <v>15191630.999999998</v>
      </c>
      <c r="BC1105" s="8">
        <f>+AX1105+AY1105+AZ1105+BA1105+BB1105</f>
        <v>62502710.400000006</v>
      </c>
      <c r="BD1105" s="8">
        <f>AX1105-AT1105</f>
        <v>43404660</v>
      </c>
      <c r="BE1105" s="2"/>
      <c r="BH1105" s="2"/>
      <c r="BI1105" s="228">
        <f>+AX1105-AC1105/1.1</f>
        <v>34286814.262364246</v>
      </c>
    </row>
    <row r="1106" spans="2:61" ht="34" hidden="1" outlineLevel="1" x14ac:dyDescent="0.2">
      <c r="B1106" s="82">
        <v>3</v>
      </c>
      <c r="C1106" s="144" t="s">
        <v>159</v>
      </c>
      <c r="D1106" s="144"/>
      <c r="E1106" s="82" t="s">
        <v>158</v>
      </c>
      <c r="F1106" s="143">
        <v>112</v>
      </c>
      <c r="G1106" s="142">
        <f>+[2]THKL!F1107</f>
        <v>112</v>
      </c>
      <c r="H1106" s="132"/>
      <c r="I1106" s="132"/>
      <c r="J1106" s="132"/>
      <c r="K1106" s="156"/>
      <c r="L1106" s="157" t="s">
        <v>89</v>
      </c>
      <c r="M1106" s="157">
        <f>SUM(K1106:L1106)</f>
        <v>0</v>
      </c>
      <c r="N1106" s="83">
        <f>IF(V1106&lt;&gt;"VTC VHm",_xlfn.XLOOKUP(Z1106,$AC$4015:$AC$4035,$AD$4015:$AD$4035,0)*M1106,_xlfn.XLOOKUP(Z1106,$AC$4015:$AC$4035,$AD$4015:$AD$4035,0)*L1106)</f>
        <v>0</v>
      </c>
      <c r="O1106" s="83">
        <f>IF(V1106&lt;&gt;"VTC VHm",_xlfn.XLOOKUP(Z1106,$AC$4015:$AC$4035,$AE$4015:$AE$4035,0)*M1106,_xlfn.XLOOKUP(Z1106,$AC$4015:$AC$4035,$AE$4015:$AE$4035,0)*L1106)</f>
        <v>0</v>
      </c>
      <c r="P1106" s="83">
        <f>SUM(N1106:O1106)</f>
        <v>0</v>
      </c>
      <c r="Q1106" s="157">
        <f>M1106*G1106</f>
        <v>0</v>
      </c>
      <c r="R1106" s="157">
        <f>G1106*P1106</f>
        <v>0</v>
      </c>
      <c r="S1106" s="83">
        <f>SUM(Q1106:R1106)</f>
        <v>0</v>
      </c>
      <c r="T1106" s="156" t="s">
        <v>50</v>
      </c>
      <c r="U1106" s="132"/>
      <c r="V1106" s="132"/>
      <c r="W1106" s="132"/>
      <c r="X1106" s="44" t="s">
        <v>33</v>
      </c>
      <c r="Y1106" s="44"/>
      <c r="Z1106" s="44" t="s">
        <v>17</v>
      </c>
      <c r="AA1106" s="44">
        <v>7000064996</v>
      </c>
      <c r="AB1106" s="2">
        <v>623759.60187772277</v>
      </c>
      <c r="AC1106" s="2">
        <v>69861075.410304949</v>
      </c>
      <c r="AD1106" s="2">
        <f>+M1106</f>
        <v>0</v>
      </c>
      <c r="AE1106" s="2">
        <f>+AD1106*14%</f>
        <v>0</v>
      </c>
      <c r="AF1106" s="155">
        <f>+AD1106*35%</f>
        <v>0</v>
      </c>
      <c r="AG1106" s="2">
        <f>+AD1106*F1106</f>
        <v>0</v>
      </c>
      <c r="AH1106" s="2">
        <f>+AE1106*F1106</f>
        <v>0</v>
      </c>
      <c r="AI1106" s="2">
        <f>+AF1106*F1106</f>
        <v>0</v>
      </c>
      <c r="AJ1106" s="2">
        <f>SUM(AG1106:AI1106)</f>
        <v>0</v>
      </c>
      <c r="AK1106" s="2">
        <f>+AD1106*G1106</f>
        <v>0</v>
      </c>
      <c r="AL1106" s="2">
        <f>+AE1106*G1106</f>
        <v>0</v>
      </c>
      <c r="AM1106" s="2">
        <f>+AF1106*G1106</f>
        <v>0</v>
      </c>
      <c r="AN1106" s="155">
        <f>SUM(AK1106:AM1106)</f>
        <v>0</v>
      </c>
      <c r="AQ1106" s="145" t="s">
        <v>525</v>
      </c>
      <c r="AU1106" s="8">
        <f>+K1106</f>
        <v>0</v>
      </c>
      <c r="AV1106" s="8" t="str">
        <f>+L1106</f>
        <v>Bao gồm</v>
      </c>
      <c r="AW1106" s="2">
        <f>+M1106</f>
        <v>0</v>
      </c>
      <c r="AX1106" s="8">
        <f>F1106*AW1106</f>
        <v>0</v>
      </c>
      <c r="AY1106" s="8">
        <f>IF(AQ1106="CT",7%,5%)*AX1106</f>
        <v>0</v>
      </c>
      <c r="AZ1106" s="8">
        <f>AX1106*2%</f>
        <v>0</v>
      </c>
      <c r="BA1106" s="8">
        <f>IF(BB1106&gt;0,0,AX1106*5%)</f>
        <v>0</v>
      </c>
      <c r="BB1106" s="8">
        <f>(AX1106-BG1106)*35%</f>
        <v>0</v>
      </c>
      <c r="BC1106" s="8">
        <f>+AX1106+AY1106+AZ1106+BA1106+BB1106</f>
        <v>0</v>
      </c>
      <c r="BD1106" s="8">
        <f>AX1106-AT1106</f>
        <v>0</v>
      </c>
      <c r="BE1106" s="2"/>
      <c r="BH1106" s="2"/>
      <c r="BI1106" s="228">
        <f>+AX1106-AC1106/1.1</f>
        <v>-63510068.554822676</v>
      </c>
    </row>
    <row r="1107" spans="2:61" ht="34" hidden="1" outlineLevel="1" x14ac:dyDescent="0.2">
      <c r="B1107" s="82">
        <v>4</v>
      </c>
      <c r="C1107" s="144" t="s">
        <v>777</v>
      </c>
      <c r="D1107" s="144"/>
      <c r="E1107" s="82" t="s">
        <v>104</v>
      </c>
      <c r="F1107" s="143">
        <v>0.20669999999999999</v>
      </c>
      <c r="G1107" s="142">
        <f>+[2]THKL!F1108</f>
        <v>0.20669999999999999</v>
      </c>
      <c r="H1107" s="132"/>
      <c r="I1107" s="132"/>
      <c r="J1107" s="132"/>
      <c r="K1107" s="156"/>
      <c r="L1107" s="157">
        <f>$L$11</f>
        <v>1320000</v>
      </c>
      <c r="M1107" s="157">
        <f>SUM(K1107:L1107)</f>
        <v>1320000</v>
      </c>
      <c r="N1107" s="83">
        <f>IF(V1107&lt;&gt;"VTC VHm",_xlfn.XLOOKUP(Z1107,$AC$4015:$AC$4035,$AD$4015:$AD$4035,0)*M1107,_xlfn.XLOOKUP(Z1107,$AC$4015:$AC$4035,$AD$4015:$AD$4035,0)*L1107)</f>
        <v>461999.99999999994</v>
      </c>
      <c r="O1107" s="83">
        <f>IF(V1107&lt;&gt;"VTC VHm",_xlfn.XLOOKUP(Z1107,$AC$4015:$AC$4035,$AE$4015:$AE$4035,0)*M1107,_xlfn.XLOOKUP(Z1107,$AC$4015:$AC$4035,$AE$4015:$AE$4035,0)*L1107)</f>
        <v>0</v>
      </c>
      <c r="P1107" s="83">
        <f>SUM(N1107:O1107)</f>
        <v>461999.99999999994</v>
      </c>
      <c r="Q1107" s="157">
        <f>M1107*G1107</f>
        <v>272844</v>
      </c>
      <c r="R1107" s="157">
        <f>G1107*P1107</f>
        <v>95495.39999999998</v>
      </c>
      <c r="S1107" s="83">
        <f>SUM(Q1107:R1107)</f>
        <v>368339.39999999997</v>
      </c>
      <c r="T1107" s="156" t="s">
        <v>50</v>
      </c>
      <c r="U1107" s="132"/>
      <c r="V1107" s="132"/>
      <c r="W1107" s="132"/>
      <c r="X1107" s="44" t="s">
        <v>33</v>
      </c>
      <c r="Y1107" s="44"/>
      <c r="Z1107" s="44" t="s">
        <v>16</v>
      </c>
      <c r="AA1107" s="44" t="s">
        <v>80</v>
      </c>
      <c r="AB1107" s="2">
        <v>934250.6176780425</v>
      </c>
      <c r="AC1107" s="2">
        <v>193109.60267405139</v>
      </c>
      <c r="AD1107" s="2">
        <f>+M1107</f>
        <v>1320000</v>
      </c>
      <c r="AE1107" s="2">
        <f>+AD1107*14%</f>
        <v>184800.00000000003</v>
      </c>
      <c r="AF1107" s="155">
        <f>+AD1107*35%</f>
        <v>461999.99999999994</v>
      </c>
      <c r="AG1107" s="2">
        <f>+AD1107*F1107</f>
        <v>272844</v>
      </c>
      <c r="AH1107" s="2">
        <f>+AE1107*F1107</f>
        <v>38198.160000000003</v>
      </c>
      <c r="AI1107" s="2">
        <f>+AF1107*F1107</f>
        <v>95495.39999999998</v>
      </c>
      <c r="AJ1107" s="2">
        <f>SUM(AG1107:AI1107)</f>
        <v>406537.56</v>
      </c>
      <c r="AK1107" s="2">
        <f>+AD1107*G1107</f>
        <v>272844</v>
      </c>
      <c r="AL1107" s="2">
        <f>+AE1107*G1107</f>
        <v>38198.160000000003</v>
      </c>
      <c r="AM1107" s="2">
        <f>+AF1107*G1107</f>
        <v>95495.39999999998</v>
      </c>
      <c r="AN1107" s="155">
        <f>SUM(AK1107:AM1107)</f>
        <v>406537.56</v>
      </c>
      <c r="AQ1107" s="145" t="s">
        <v>525</v>
      </c>
      <c r="AU1107" s="8">
        <f>+K1107</f>
        <v>0</v>
      </c>
      <c r="AV1107" s="8">
        <f>+L1107</f>
        <v>1320000</v>
      </c>
      <c r="AW1107" s="2">
        <f>+M1107</f>
        <v>1320000</v>
      </c>
      <c r="AX1107" s="8">
        <f>F1107*AW1107</f>
        <v>272844</v>
      </c>
      <c r="AY1107" s="8">
        <f>IF(AQ1107="CT",7%,5%)*AX1107</f>
        <v>19099.080000000002</v>
      </c>
      <c r="AZ1107" s="8">
        <f>AX1107*2%</f>
        <v>5456.88</v>
      </c>
      <c r="BA1107" s="8">
        <f>IF(BB1107&gt;0,0,AX1107*5%)</f>
        <v>0</v>
      </c>
      <c r="BB1107" s="8">
        <f>(AX1107-BG1107)*35%</f>
        <v>95495.4</v>
      </c>
      <c r="BC1107" s="8">
        <f>+AX1107+AY1107+AZ1107+BA1107+BB1107</f>
        <v>392895.36</v>
      </c>
      <c r="BD1107" s="8">
        <f>AX1107-AT1107</f>
        <v>272844</v>
      </c>
      <c r="BE1107" s="2"/>
      <c r="BH1107" s="2"/>
      <c r="BI1107" s="228">
        <f>+AX1107-AC1107/1.1</f>
        <v>97289.815750862384</v>
      </c>
    </row>
    <row r="1108" spans="2:61" ht="34" hidden="1" outlineLevel="1" x14ac:dyDescent="0.2">
      <c r="B1108" s="82">
        <v>5</v>
      </c>
      <c r="C1108" s="144" t="s">
        <v>151</v>
      </c>
      <c r="D1108" s="144"/>
      <c r="E1108" s="82" t="s">
        <v>148</v>
      </c>
      <c r="F1108" s="143">
        <v>6.1999999999999998E-3</v>
      </c>
      <c r="G1108" s="142">
        <f>+[2]THKL!F1109</f>
        <v>6.1999999999999998E-3</v>
      </c>
      <c r="H1108" s="132"/>
      <c r="I1108" s="132"/>
      <c r="J1108" s="132"/>
      <c r="K1108" s="156"/>
      <c r="L1108" s="157">
        <f>$L$722</f>
        <v>2953658.0966941249</v>
      </c>
      <c r="M1108" s="157">
        <f>SUM(K1108:L1108)</f>
        <v>2953658.0966941249</v>
      </c>
      <c r="N1108" s="83">
        <f>IF(V1108&lt;&gt;"VTC VHm",_xlfn.XLOOKUP(Z1108,$AC$4015:$AC$4035,$AD$4015:$AD$4035,0)*M1108,_xlfn.XLOOKUP(Z1108,$AC$4015:$AC$4035,$AD$4015:$AD$4035,0)*L1108)</f>
        <v>1033780.3338429437</v>
      </c>
      <c r="O1108" s="83">
        <f>IF(V1108&lt;&gt;"VTC VHm",_xlfn.XLOOKUP(Z1108,$AC$4015:$AC$4035,$AE$4015:$AE$4035,0)*M1108,_xlfn.XLOOKUP(Z1108,$AC$4015:$AC$4035,$AE$4015:$AE$4035,0)*L1108)</f>
        <v>0</v>
      </c>
      <c r="P1108" s="83">
        <f>SUM(N1108:O1108)</f>
        <v>1033780.3338429437</v>
      </c>
      <c r="Q1108" s="157">
        <f>M1108*G1108</f>
        <v>18312.680199503575</v>
      </c>
      <c r="R1108" s="157">
        <f>G1108*P1108</f>
        <v>6409.4380698262503</v>
      </c>
      <c r="S1108" s="83">
        <f>SUM(Q1108:R1108)</f>
        <v>24722.118269329825</v>
      </c>
      <c r="T1108" s="156" t="s">
        <v>50</v>
      </c>
      <c r="U1108" s="132"/>
      <c r="V1108" s="132"/>
      <c r="W1108" s="132"/>
      <c r="X1108" s="44" t="s">
        <v>33</v>
      </c>
      <c r="Y1108" s="44"/>
      <c r="Z1108" s="44" t="s">
        <v>16</v>
      </c>
      <c r="AA1108" s="44" t="s">
        <v>80</v>
      </c>
      <c r="AB1108" s="2">
        <v>1708702.2275047724</v>
      </c>
      <c r="AC1108" s="2">
        <v>10593.953810529589</v>
      </c>
      <c r="AD1108" s="2">
        <f>+M1108</f>
        <v>2953658.0966941249</v>
      </c>
      <c r="AE1108" s="2">
        <f>+AD1108*14%</f>
        <v>413512.13353717752</v>
      </c>
      <c r="AF1108" s="155">
        <f>+AD1108*35%</f>
        <v>1033780.3338429437</v>
      </c>
      <c r="AG1108" s="2">
        <f>+AD1108*F1108</f>
        <v>18312.680199503575</v>
      </c>
      <c r="AH1108" s="2">
        <f>+AE1108*F1108</f>
        <v>2563.7752279305005</v>
      </c>
      <c r="AI1108" s="2">
        <f>+AF1108*F1108</f>
        <v>6409.4380698262503</v>
      </c>
      <c r="AJ1108" s="2">
        <f>SUM(AG1108:AI1108)</f>
        <v>27285.893497260327</v>
      </c>
      <c r="AK1108" s="2">
        <f>+AD1108*G1108</f>
        <v>18312.680199503575</v>
      </c>
      <c r="AL1108" s="2">
        <f>+AE1108*G1108</f>
        <v>2563.7752279305005</v>
      </c>
      <c r="AM1108" s="2">
        <f>+AF1108*G1108</f>
        <v>6409.4380698262503</v>
      </c>
      <c r="AN1108" s="155">
        <f>SUM(AK1108:AM1108)</f>
        <v>27285.893497260327</v>
      </c>
      <c r="AQ1108" s="145" t="s">
        <v>525</v>
      </c>
      <c r="AU1108" s="8">
        <f>+K1108</f>
        <v>0</v>
      </c>
      <c r="AV1108" s="167">
        <f>'[3]BDG (XD)'!$AA$920*100</f>
        <v>2140724.6755856499</v>
      </c>
      <c r="AW1108" s="167">
        <f>'[3]BDG (XD)'!$AA$920*100</f>
        <v>2140724.6755856499</v>
      </c>
      <c r="AX1108" s="8">
        <f>F1108*AW1108</f>
        <v>13272.492988631029</v>
      </c>
      <c r="AY1108" s="8">
        <f>IF(AQ1108="CT",7%,5%)*AX1108</f>
        <v>929.07450920417216</v>
      </c>
      <c r="AZ1108" s="8">
        <f>AX1108*2%</f>
        <v>265.44985977262058</v>
      </c>
      <c r="BA1108" s="8">
        <f>IF(BB1108&gt;0,0,AX1108*5%)</f>
        <v>0</v>
      </c>
      <c r="BB1108" s="8">
        <f>(AX1108-BG1108)*35%</f>
        <v>4645.3725460208598</v>
      </c>
      <c r="BC1108" s="8">
        <f>+AX1108+AY1108+AZ1108+BA1108+BB1108</f>
        <v>19112.389903628682</v>
      </c>
      <c r="BD1108" s="8">
        <f>AX1108-AT1108</f>
        <v>13272.492988631029</v>
      </c>
      <c r="BE1108" s="2"/>
      <c r="BH1108" s="2"/>
      <c r="BI1108" s="228">
        <f>+AX1108-AC1108/1.1</f>
        <v>3641.6258881495851</v>
      </c>
    </row>
    <row r="1109" spans="2:61" ht="51" hidden="1" outlineLevel="1" x14ac:dyDescent="0.2">
      <c r="B1109" s="82">
        <v>6</v>
      </c>
      <c r="C1109" s="144" t="s">
        <v>1032</v>
      </c>
      <c r="D1109" s="144"/>
      <c r="E1109" s="82" t="s">
        <v>104</v>
      </c>
      <c r="F1109" s="143">
        <v>1.6485000000000001</v>
      </c>
      <c r="G1109" s="142">
        <f>+[2]THKL!F1110</f>
        <v>1.6485000000000001</v>
      </c>
      <c r="H1109" s="132"/>
      <c r="I1109" s="132"/>
      <c r="J1109" s="132"/>
      <c r="K1109" s="156" t="s">
        <v>89</v>
      </c>
      <c r="L1109" s="157">
        <f>'[3]BDG (XD)'!$AA$935</f>
        <v>1902405.7932777775</v>
      </c>
      <c r="M1109" s="157">
        <f>SUM(K1109:L1109)</f>
        <v>1902405.7932777775</v>
      </c>
      <c r="N1109" s="83">
        <f>IF(V1109&lt;&gt;"VTC VHm",_xlfn.XLOOKUP(Z1109,$AC$4015:$AC$4035,$AD$4015:$AD$4035,0)*M1109,_xlfn.XLOOKUP(Z1109,$AC$4015:$AC$4035,$AD$4015:$AD$4035,0)*L1109)</f>
        <v>665842.02764722204</v>
      </c>
      <c r="O1109" s="83">
        <f>IF(V1109&lt;&gt;"VTC VHm",_xlfn.XLOOKUP(Z1109,$AC$4015:$AC$4035,$AE$4015:$AE$4035,0)*M1109,_xlfn.XLOOKUP(Z1109,$AC$4015:$AC$4035,$AE$4015:$AE$4035,0)*L1109)</f>
        <v>0</v>
      </c>
      <c r="P1109" s="83">
        <f>SUM(N1109:O1109)</f>
        <v>665842.02764722204</v>
      </c>
      <c r="Q1109" s="157">
        <f>M1109*G1109</f>
        <v>3136115.9502184163</v>
      </c>
      <c r="R1109" s="157">
        <f>G1109*P1109</f>
        <v>1097640.5825764455</v>
      </c>
      <c r="S1109" s="83">
        <f>SUM(Q1109:R1109)</f>
        <v>4233756.5327948621</v>
      </c>
      <c r="T1109" s="156" t="s">
        <v>50</v>
      </c>
      <c r="U1109" s="132"/>
      <c r="V1109" s="132"/>
      <c r="W1109" s="132"/>
      <c r="X1109" s="44" t="s">
        <v>33</v>
      </c>
      <c r="Y1109" s="44"/>
      <c r="Z1109" s="44" t="s">
        <v>16</v>
      </c>
      <c r="AA1109" s="44" t="s">
        <v>80</v>
      </c>
      <c r="AB1109" s="2">
        <v>2062776.1761439156</v>
      </c>
      <c r="AC1109" s="2">
        <v>3400486.5263732453</v>
      </c>
      <c r="AD1109" s="2">
        <f>+M1109</f>
        <v>1902405.7932777775</v>
      </c>
      <c r="AE1109" s="2">
        <f>+AD1109*14%</f>
        <v>266336.81105888885</v>
      </c>
      <c r="AF1109" s="155">
        <f>+AD1109*35%</f>
        <v>665842.02764722204</v>
      </c>
      <c r="AG1109" s="2">
        <f>+AD1109*F1109</f>
        <v>3136115.9502184163</v>
      </c>
      <c r="AH1109" s="2">
        <f>+AE1109*F1109</f>
        <v>439056.2330305783</v>
      </c>
      <c r="AI1109" s="2">
        <f>+AF1109*F1109</f>
        <v>1097640.5825764455</v>
      </c>
      <c r="AJ1109" s="2">
        <f>SUM(AG1109:AI1109)</f>
        <v>4672812.7658254402</v>
      </c>
      <c r="AK1109" s="2">
        <f>+AD1109*G1109</f>
        <v>3136115.9502184163</v>
      </c>
      <c r="AL1109" s="2">
        <f>+AE1109*G1109</f>
        <v>439056.2330305783</v>
      </c>
      <c r="AM1109" s="2">
        <f>+AF1109*G1109</f>
        <v>1097640.5825764455</v>
      </c>
      <c r="AN1109" s="155">
        <f>SUM(AK1109:AM1109)</f>
        <v>4672812.7658254402</v>
      </c>
      <c r="AQ1109" s="145" t="s">
        <v>525</v>
      </c>
      <c r="AU1109" s="8">
        <f>+BH1109</f>
        <v>250000</v>
      </c>
      <c r="AV1109" s="8">
        <f>+L1109</f>
        <v>1902405.7932777775</v>
      </c>
      <c r="AW1109" s="2">
        <f>+AU1109+AV1109</f>
        <v>2152405.7932777777</v>
      </c>
      <c r="AX1109" s="8">
        <f>F1109*AW1109</f>
        <v>3548240.9502184168</v>
      </c>
      <c r="AY1109" s="8">
        <f>IF(AQ1109="CT",7%,5%)*AX1109</f>
        <v>248376.86651528921</v>
      </c>
      <c r="AZ1109" s="8">
        <f>AX1109*2%</f>
        <v>70964.819004368343</v>
      </c>
      <c r="BA1109" s="8">
        <f>IF(BB1109&gt;0,0,AX1109*5%)</f>
        <v>0</v>
      </c>
      <c r="BB1109" s="8">
        <f>(AX1109-BG1109)*35%</f>
        <v>1241884.3325764458</v>
      </c>
      <c r="BC1109" s="8">
        <f>+AX1109+AY1109+AZ1109+BA1109+BB1109</f>
        <v>5109466.9683145201</v>
      </c>
      <c r="BD1109" s="8">
        <f>AX1109-AT1109</f>
        <v>3548240.9502184168</v>
      </c>
      <c r="BE1109" s="2"/>
      <c r="BH1109" s="2">
        <v>250000</v>
      </c>
      <c r="BI1109" s="228">
        <f>+AX1109-AC1109/1.1</f>
        <v>456889.56260637566</v>
      </c>
    </row>
    <row r="1110" spans="2:61" ht="34" hidden="1" outlineLevel="1" x14ac:dyDescent="0.2">
      <c r="B1110" s="82">
        <v>7</v>
      </c>
      <c r="C1110" s="144" t="s">
        <v>137</v>
      </c>
      <c r="D1110" s="144"/>
      <c r="E1110" s="82" t="s">
        <v>91</v>
      </c>
      <c r="F1110" s="143">
        <v>0.38329999999999997</v>
      </c>
      <c r="G1110" s="142">
        <f>+[2]THKL!F1111</f>
        <v>0.38329999999999997</v>
      </c>
      <c r="H1110" s="132"/>
      <c r="I1110" s="132"/>
      <c r="J1110" s="132"/>
      <c r="K1110" s="156">
        <f>$L$4010*1000</f>
        <v>15266666.666666666</v>
      </c>
      <c r="L1110" s="157">
        <f>'[3]BDG (XD)'!$AA$963*1000</f>
        <v>7690671</v>
      </c>
      <c r="M1110" s="157">
        <f>SUM(K1110:L1110)</f>
        <v>22957337.666666664</v>
      </c>
      <c r="N1110" s="83">
        <f>IF(V1110&lt;&gt;"VTC VHm",_xlfn.XLOOKUP(Z1110,$AC$4015:$AC$4035,$AD$4015:$AD$4035,0)*M1110,_xlfn.XLOOKUP(Z1110,$AC$4015:$AC$4035,$AD$4015:$AD$4035,0)*L1110)</f>
        <v>2691734.8499999996</v>
      </c>
      <c r="O1110" s="83">
        <f>IF(V1110&lt;&gt;"VTC VHm",_xlfn.XLOOKUP(Z1110,$AC$4015:$AC$4035,$AE$4015:$AE$4035,0)*M1110,_xlfn.XLOOKUP(Z1110,$AC$4015:$AC$4035,$AE$4015:$AE$4035,0)*L1110)</f>
        <v>0</v>
      </c>
      <c r="P1110" s="83">
        <f>SUM(N1110:O1110)</f>
        <v>2691734.8499999996</v>
      </c>
      <c r="Q1110" s="157">
        <f>M1110*G1110</f>
        <v>8799547.5276333317</v>
      </c>
      <c r="R1110" s="157">
        <f>G1110*P1110</f>
        <v>1031741.9680049998</v>
      </c>
      <c r="S1110" s="83">
        <f>SUM(Q1110:R1110)</f>
        <v>9831289.4956383314</v>
      </c>
      <c r="T1110" s="156" t="s">
        <v>50</v>
      </c>
      <c r="U1110" s="132"/>
      <c r="V1110" s="82" t="s">
        <v>34</v>
      </c>
      <c r="W1110" s="132"/>
      <c r="X1110" s="44" t="s">
        <v>33</v>
      </c>
      <c r="Y1110" s="44"/>
      <c r="Z1110" s="44" t="s">
        <v>16</v>
      </c>
      <c r="AA1110" s="44" t="s">
        <v>80</v>
      </c>
      <c r="AB1110" s="2">
        <v>22099173.197620202</v>
      </c>
      <c r="AC1110" s="2">
        <v>8470613.0866478235</v>
      </c>
      <c r="AD1110" s="2">
        <f>+M1110</f>
        <v>22957337.666666664</v>
      </c>
      <c r="AE1110" s="2">
        <f>+AD1110*14%</f>
        <v>3214027.2733333334</v>
      </c>
      <c r="AF1110" s="155">
        <f>+AD1110*35%</f>
        <v>8035068.1833333317</v>
      </c>
      <c r="AG1110" s="2">
        <f>+AD1110*F1110</f>
        <v>8799547.5276333317</v>
      </c>
      <c r="AH1110" s="2">
        <f>+AE1110*F1110</f>
        <v>1231936.6538686666</v>
      </c>
      <c r="AI1110" s="2">
        <f>+AF1110*F1110</f>
        <v>3079841.6346716657</v>
      </c>
      <c r="AJ1110" s="2">
        <f>SUM(AG1110:AI1110)</f>
        <v>13111325.816173663</v>
      </c>
      <c r="AK1110" s="2">
        <f>+AD1110*G1110</f>
        <v>8799547.5276333317</v>
      </c>
      <c r="AL1110" s="2">
        <f>+AE1110*G1110</f>
        <v>1231936.6538686666</v>
      </c>
      <c r="AM1110" s="2">
        <f>+AF1110*G1110</f>
        <v>3079841.6346716657</v>
      </c>
      <c r="AN1110" s="155">
        <f>SUM(AK1110:AM1110)</f>
        <v>13111325.816173663</v>
      </c>
      <c r="AQ1110" s="145" t="s">
        <v>525</v>
      </c>
      <c r="AU1110" s="8">
        <f>+K1110</f>
        <v>15266666.666666666</v>
      </c>
      <c r="AV1110" s="8">
        <f>+L1110</f>
        <v>7690671</v>
      </c>
      <c r="AW1110" s="2">
        <f>+M1110</f>
        <v>22957337.666666664</v>
      </c>
      <c r="AX1110" s="8">
        <f>F1110*AW1110</f>
        <v>8799547.5276333317</v>
      </c>
      <c r="AY1110" s="8">
        <f>IF(AQ1110="CT",7%,5%)*AX1110</f>
        <v>615968.32693433331</v>
      </c>
      <c r="AZ1110" s="8">
        <f>AX1110*2%</f>
        <v>175990.95055266665</v>
      </c>
      <c r="BA1110" s="8">
        <f>IF(BB1110&gt;0,0,AX1110*5%)</f>
        <v>0</v>
      </c>
      <c r="BB1110" s="8">
        <f>(AX1110-BG1110)*35%</f>
        <v>1031741.9680049994</v>
      </c>
      <c r="BC1110" s="8">
        <f>+AX1110+AY1110+AZ1110+BA1110+BB1110</f>
        <v>10623248.773125332</v>
      </c>
      <c r="BD1110" s="8">
        <f>AX1110-AT1110</f>
        <v>8799547.5276333317</v>
      </c>
      <c r="BE1110" s="2"/>
      <c r="BG1110" s="7">
        <f>+K1110*F1110</f>
        <v>5851713.333333333</v>
      </c>
      <c r="BH1110" s="2"/>
      <c r="BI1110" s="228">
        <f>+AX1110-AC1110/1.1</f>
        <v>1098990.1761353109</v>
      </c>
    </row>
    <row r="1111" spans="2:61" ht="34" hidden="1" outlineLevel="1" x14ac:dyDescent="0.2">
      <c r="B1111" s="82">
        <v>8</v>
      </c>
      <c r="C1111" s="144" t="s">
        <v>138</v>
      </c>
      <c r="D1111" s="144"/>
      <c r="E1111" s="82" t="s">
        <v>91</v>
      </c>
      <c r="F1111" s="143">
        <v>8.6300000000000002E-2</v>
      </c>
      <c r="G1111" s="142">
        <f>+[2]THKL!F1112</f>
        <v>8.6300000000000002E-2</v>
      </c>
      <c r="H1111" s="132"/>
      <c r="I1111" s="132"/>
      <c r="J1111" s="132"/>
      <c r="K1111" s="156">
        <f>$K$4010*1000</f>
        <v>15050000</v>
      </c>
      <c r="L1111" s="157">
        <f>'[3]BDG (XD)'!$AA$962*1000</f>
        <v>7690671</v>
      </c>
      <c r="M1111" s="157">
        <f>SUM(K1111:L1111)</f>
        <v>22740671</v>
      </c>
      <c r="N1111" s="83">
        <f>IF(V1111&lt;&gt;"VTC VHm",_xlfn.XLOOKUP(Z1111,$AC$4015:$AC$4035,$AD$4015:$AD$4035,0)*M1111,_xlfn.XLOOKUP(Z1111,$AC$4015:$AC$4035,$AD$4015:$AD$4035,0)*L1111)</f>
        <v>2691734.8499999996</v>
      </c>
      <c r="O1111" s="83">
        <f>IF(V1111&lt;&gt;"VTC VHm",_xlfn.XLOOKUP(Z1111,$AC$4015:$AC$4035,$AE$4015:$AE$4035,0)*M1111,_xlfn.XLOOKUP(Z1111,$AC$4015:$AC$4035,$AE$4015:$AE$4035,0)*L1111)</f>
        <v>0</v>
      </c>
      <c r="P1111" s="83">
        <f>SUM(N1111:O1111)</f>
        <v>2691734.8499999996</v>
      </c>
      <c r="Q1111" s="157">
        <f>M1111*G1111</f>
        <v>1962519.9073000001</v>
      </c>
      <c r="R1111" s="157">
        <f>G1111*P1111</f>
        <v>232296.71755499998</v>
      </c>
      <c r="S1111" s="83">
        <f>SUM(Q1111:R1111)</f>
        <v>2194816.6248550001</v>
      </c>
      <c r="T1111" s="156" t="s">
        <v>50</v>
      </c>
      <c r="U1111" s="132"/>
      <c r="V1111" s="82" t="s">
        <v>34</v>
      </c>
      <c r="W1111" s="132"/>
      <c r="X1111" s="44" t="s">
        <v>33</v>
      </c>
      <c r="Y1111" s="44"/>
      <c r="Z1111" s="44" t="s">
        <v>16</v>
      </c>
      <c r="AA1111" s="44" t="s">
        <v>80</v>
      </c>
      <c r="AB1111" s="2">
        <v>22922131.999585498</v>
      </c>
      <c r="AC1111" s="2">
        <v>1978179.9915642284</v>
      </c>
      <c r="AD1111" s="2">
        <f>+M1111</f>
        <v>22740671</v>
      </c>
      <c r="AE1111" s="2">
        <f>+AD1111*14%</f>
        <v>3183693.9400000004</v>
      </c>
      <c r="AF1111" s="155">
        <f>+AD1111*35%</f>
        <v>7959234.8499999996</v>
      </c>
      <c r="AG1111" s="2">
        <f>+AD1111*F1111</f>
        <v>1962519.9073000001</v>
      </c>
      <c r="AH1111" s="2">
        <f>+AE1111*F1111</f>
        <v>274752.78702200006</v>
      </c>
      <c r="AI1111" s="2">
        <f>+AF1111*F1111</f>
        <v>686881.96755499998</v>
      </c>
      <c r="AJ1111" s="2">
        <f>SUM(AG1111:AI1111)</f>
        <v>2924154.6618770002</v>
      </c>
      <c r="AK1111" s="2">
        <f>+AD1111*G1111</f>
        <v>1962519.9073000001</v>
      </c>
      <c r="AL1111" s="2">
        <f>+AE1111*G1111</f>
        <v>274752.78702200006</v>
      </c>
      <c r="AM1111" s="2">
        <f>+AF1111*G1111</f>
        <v>686881.96755499998</v>
      </c>
      <c r="AN1111" s="155">
        <f>SUM(AK1111:AM1111)</f>
        <v>2924154.6618770002</v>
      </c>
      <c r="AQ1111" s="145" t="s">
        <v>525</v>
      </c>
      <c r="AU1111" s="8">
        <f>+K1111</f>
        <v>15050000</v>
      </c>
      <c r="AV1111" s="8">
        <f>+L1111</f>
        <v>7690671</v>
      </c>
      <c r="AW1111" s="2">
        <f>+M1111</f>
        <v>22740671</v>
      </c>
      <c r="AX1111" s="8">
        <f>F1111*AW1111</f>
        <v>1962519.9073000001</v>
      </c>
      <c r="AY1111" s="8">
        <f>IF(AQ1111="CT",7%,5%)*AX1111</f>
        <v>137376.39351100003</v>
      </c>
      <c r="AZ1111" s="8">
        <f>AX1111*2%</f>
        <v>39250.398146</v>
      </c>
      <c r="BA1111" s="8">
        <f>IF(BB1111&gt;0,0,AX1111*5%)</f>
        <v>0</v>
      </c>
      <c r="BB1111" s="8">
        <f>(AX1111-BG1111)*35%</f>
        <v>232296.71755500001</v>
      </c>
      <c r="BC1111" s="8">
        <f>+AX1111+AY1111+AZ1111+BA1111+BB1111</f>
        <v>2371443.4165120004</v>
      </c>
      <c r="BD1111" s="8">
        <f>AX1111-AT1111</f>
        <v>1962519.9073000001</v>
      </c>
      <c r="BE1111" s="2"/>
      <c r="BG1111" s="7">
        <f>+K1111*F1111</f>
        <v>1298815</v>
      </c>
      <c r="BH1111" s="2"/>
      <c r="BI1111" s="228">
        <f>+AX1111-AC1111/1.1</f>
        <v>164174.46042342903</v>
      </c>
    </row>
    <row r="1112" spans="2:61" ht="34" hidden="1" outlineLevel="1" x14ac:dyDescent="0.2">
      <c r="B1112" s="82">
        <v>9</v>
      </c>
      <c r="C1112" s="144" t="s">
        <v>157</v>
      </c>
      <c r="D1112" s="144"/>
      <c r="E1112" s="82" t="s">
        <v>91</v>
      </c>
      <c r="F1112" s="143">
        <v>3.3399999999999999E-2</v>
      </c>
      <c r="G1112" s="142">
        <f>+[2]THKL!F1113</f>
        <v>3.3399999999999999E-2</v>
      </c>
      <c r="H1112" s="132"/>
      <c r="I1112" s="132"/>
      <c r="J1112" s="132"/>
      <c r="K1112" s="156">
        <f>$K$16</f>
        <v>29073975</v>
      </c>
      <c r="L1112" s="157">
        <f>$L$16</f>
        <v>12460275</v>
      </c>
      <c r="M1112" s="157">
        <f>SUM(K1112:L1112)</f>
        <v>41534250</v>
      </c>
      <c r="N1112" s="83">
        <f>IF(V1112&lt;&gt;"VTC VHm",_xlfn.XLOOKUP(Z1112,$AC$4015:$AC$4035,$AD$4015:$AD$4035,0)*M1112,_xlfn.XLOOKUP(Z1112,$AC$4015:$AC$4035,$AD$4015:$AD$4035,0)*L1112)</f>
        <v>4361096.25</v>
      </c>
      <c r="O1112" s="83">
        <f>IF(V1112&lt;&gt;"VTC VHm",_xlfn.XLOOKUP(Z1112,$AC$4015:$AC$4035,$AE$4015:$AE$4035,0)*M1112,_xlfn.XLOOKUP(Z1112,$AC$4015:$AC$4035,$AE$4015:$AE$4035,0)*L1112)</f>
        <v>0</v>
      </c>
      <c r="P1112" s="83">
        <f>SUM(N1112:O1112)</f>
        <v>4361096.25</v>
      </c>
      <c r="Q1112" s="157">
        <f>M1112*G1112</f>
        <v>1387243.95</v>
      </c>
      <c r="R1112" s="157">
        <f>G1112*P1112</f>
        <v>145660.61475000001</v>
      </c>
      <c r="S1112" s="83">
        <f>SUM(Q1112:R1112)</f>
        <v>1532904.5647499999</v>
      </c>
      <c r="T1112" s="156" t="s">
        <v>50</v>
      </c>
      <c r="U1112" s="132"/>
      <c r="V1112" s="82" t="s">
        <v>34</v>
      </c>
      <c r="W1112" s="132"/>
      <c r="X1112" s="44" t="s">
        <v>33</v>
      </c>
      <c r="Y1112" s="44"/>
      <c r="Z1112" s="44" t="s">
        <v>16</v>
      </c>
      <c r="AA1112" s="44" t="s">
        <v>80</v>
      </c>
      <c r="AB1112" s="2">
        <v>34935138.757555217</v>
      </c>
      <c r="AC1112" s="2">
        <v>1166833.6345023443</v>
      </c>
      <c r="AD1112" s="2">
        <f>+M1112</f>
        <v>41534250</v>
      </c>
      <c r="AE1112" s="2">
        <f>+AD1112*14%</f>
        <v>5814795.0000000009</v>
      </c>
      <c r="AF1112" s="155">
        <f>+AD1112*35%</f>
        <v>14536987.5</v>
      </c>
      <c r="AG1112" s="2">
        <f>+AD1112*F1112</f>
        <v>1387243.95</v>
      </c>
      <c r="AH1112" s="2">
        <f>+AE1112*F1112</f>
        <v>194214.15300000002</v>
      </c>
      <c r="AI1112" s="2">
        <f>+AF1112*F1112</f>
        <v>485535.38250000001</v>
      </c>
      <c r="AJ1112" s="2">
        <f>SUM(AG1112:AI1112)</f>
        <v>2066993.4855</v>
      </c>
      <c r="AK1112" s="2">
        <f>+AD1112*G1112</f>
        <v>1387243.95</v>
      </c>
      <c r="AL1112" s="2">
        <f>+AE1112*G1112</f>
        <v>194214.15300000002</v>
      </c>
      <c r="AM1112" s="2">
        <f>+AF1112*G1112</f>
        <v>485535.38250000001</v>
      </c>
      <c r="AN1112" s="155">
        <f>SUM(AK1112:AM1112)</f>
        <v>2066993.4855</v>
      </c>
      <c r="AQ1112" s="145" t="s">
        <v>525</v>
      </c>
      <c r="AU1112" s="8">
        <f>+K1112</f>
        <v>29073975</v>
      </c>
      <c r="AV1112" s="8">
        <f>+L1112</f>
        <v>12460275</v>
      </c>
      <c r="AW1112" s="2">
        <f>+M1112</f>
        <v>41534250</v>
      </c>
      <c r="AX1112" s="8">
        <f>F1112*AW1112</f>
        <v>1387243.95</v>
      </c>
      <c r="AY1112" s="8">
        <f>IF(AQ1112="CT",7%,5%)*AX1112</f>
        <v>97107.07650000001</v>
      </c>
      <c r="AZ1112" s="8">
        <f>AX1112*2%</f>
        <v>27744.879000000001</v>
      </c>
      <c r="BA1112" s="8">
        <f>IF(BB1112&gt;0,0,AX1112*5%)</f>
        <v>0</v>
      </c>
      <c r="BB1112" s="8">
        <f>(AX1112-BG1112)*35%</f>
        <v>485535.38249999995</v>
      </c>
      <c r="BC1112" s="8">
        <f>+AX1112+AY1112+AZ1112+BA1112+BB1112</f>
        <v>1997631.2879999997</v>
      </c>
      <c r="BD1112" s="8">
        <f>AX1112-AT1112</f>
        <v>1387243.95</v>
      </c>
      <c r="BE1112" s="2"/>
      <c r="BH1112" s="2"/>
      <c r="BI1112" s="228">
        <f>+AX1112-AC1112/1.1</f>
        <v>326486.10045241425</v>
      </c>
    </row>
    <row r="1113" spans="2:61" ht="34" hidden="1" outlineLevel="1" x14ac:dyDescent="0.2">
      <c r="B1113" s="82">
        <v>10</v>
      </c>
      <c r="C1113" s="144" t="s">
        <v>156</v>
      </c>
      <c r="D1113" s="144"/>
      <c r="E1113" s="82" t="s">
        <v>91</v>
      </c>
      <c r="F1113" s="143">
        <v>3.3399999999999999E-2</v>
      </c>
      <c r="G1113" s="142">
        <f>+[2]THKL!F1114</f>
        <v>3.3399999999999999E-2</v>
      </c>
      <c r="H1113" s="132"/>
      <c r="I1113" s="132"/>
      <c r="J1113" s="132"/>
      <c r="K1113" s="48" t="s">
        <v>89</v>
      </c>
      <c r="L1113" s="47" t="s">
        <v>89</v>
      </c>
      <c r="M1113" s="47">
        <f>SUM(K1113:L1113)</f>
        <v>0</v>
      </c>
      <c r="N1113" s="83">
        <f>IF(V1113&lt;&gt;"VTC VHm",_xlfn.XLOOKUP(Z1113,$AC$4015:$AC$4035,$AD$4015:$AD$4035,0)*M1113,_xlfn.XLOOKUP(Z1113,$AC$4015:$AC$4035,$AD$4015:$AD$4035,0)*L1113)</f>
        <v>0</v>
      </c>
      <c r="O1113" s="83">
        <f>IF(V1113&lt;&gt;"VTC VHm",_xlfn.XLOOKUP(Z1113,$AC$4015:$AC$4035,$AE$4015:$AE$4035,0)*M1113,_xlfn.XLOOKUP(Z1113,$AC$4015:$AC$4035,$AE$4015:$AE$4035,0)*L1113)</f>
        <v>0</v>
      </c>
      <c r="P1113" s="83">
        <f>SUM(N1113:O1113)</f>
        <v>0</v>
      </c>
      <c r="Q1113" s="47">
        <f>M1113*G1113</f>
        <v>0</v>
      </c>
      <c r="R1113" s="47">
        <f>G1113*P1113</f>
        <v>0</v>
      </c>
      <c r="S1113" s="83">
        <f>SUM(Q1113:R1113)</f>
        <v>0</v>
      </c>
      <c r="T1113" s="48" t="s">
        <v>50</v>
      </c>
      <c r="U1113" s="132"/>
      <c r="V1113" s="82"/>
      <c r="W1113" s="132"/>
      <c r="X1113" s="44" t="s">
        <v>33</v>
      </c>
      <c r="Y1113" s="44"/>
      <c r="Z1113" s="44" t="s">
        <v>16</v>
      </c>
      <c r="AA1113" s="44" t="s">
        <v>80</v>
      </c>
      <c r="AB1113" s="2">
        <v>7872000.4009100944</v>
      </c>
      <c r="AC1113" s="2">
        <v>262924.81339039712</v>
      </c>
      <c r="AD1113" s="2">
        <f>+M1113</f>
        <v>0</v>
      </c>
      <c r="AE1113" s="2">
        <f>+AD1113*14%</f>
        <v>0</v>
      </c>
      <c r="AF1113" s="2">
        <f>+AD1113*35%</f>
        <v>0</v>
      </c>
      <c r="AG1113" s="2">
        <f>+AD1113*F1113</f>
        <v>0</v>
      </c>
      <c r="AH1113" s="2">
        <f>+AE1113*F1113</f>
        <v>0</v>
      </c>
      <c r="AI1113" s="2">
        <f>+AF1113*F1113</f>
        <v>0</v>
      </c>
      <c r="AJ1113" s="2">
        <f>SUM(AG1113:AI1113)</f>
        <v>0</v>
      </c>
      <c r="AK1113" s="2">
        <f>+AD1113*G1113</f>
        <v>0</v>
      </c>
      <c r="AL1113" s="2">
        <f>+AE1113*G1113</f>
        <v>0</v>
      </c>
      <c r="AM1113" s="2">
        <f>+AF1113*G1113</f>
        <v>0</v>
      </c>
      <c r="AN1113" s="2">
        <f>SUM(AK1113:AM1113)</f>
        <v>0</v>
      </c>
      <c r="AQ1113" s="145" t="s">
        <v>525</v>
      </c>
      <c r="AU1113" s="8" t="str">
        <f>+K1113</f>
        <v>Bao gồm</v>
      </c>
      <c r="AV1113" s="8" t="str">
        <f>+L1113</f>
        <v>Bao gồm</v>
      </c>
      <c r="AW1113" s="2">
        <f>+M1113</f>
        <v>0</v>
      </c>
      <c r="AX1113" s="8">
        <f>F1113*AW1113</f>
        <v>0</v>
      </c>
      <c r="AY1113" s="8">
        <f>IF(AQ1113="CT",7%,5%)*AX1113</f>
        <v>0</v>
      </c>
      <c r="AZ1113" s="8">
        <f>AX1113*2%</f>
        <v>0</v>
      </c>
      <c r="BA1113" s="8">
        <f>IF(BB1113&gt;0,0,AX1113*5%)</f>
        <v>0</v>
      </c>
      <c r="BB1113" s="8">
        <f>(AX1113-BG1113)*35%</f>
        <v>0</v>
      </c>
      <c r="BC1113" s="8">
        <f>+AX1113+AY1113+AZ1113+BA1113+BB1113</f>
        <v>0</v>
      </c>
      <c r="BD1113" s="8">
        <f>AX1113-AT1113</f>
        <v>0</v>
      </c>
      <c r="BE1113" s="2"/>
      <c r="BH1113" s="2"/>
      <c r="BI1113" s="228">
        <f>+AX1113-AC1113/1.1</f>
        <v>-239022.55762763374</v>
      </c>
    </row>
    <row r="1114" spans="2:61" s="92" customFormat="1" ht="17" collapsed="1" x14ac:dyDescent="0.2">
      <c r="B1114" s="163"/>
      <c r="C1114" s="164" t="s">
        <v>155</v>
      </c>
      <c r="D1114" s="164"/>
      <c r="E1114" s="163"/>
      <c r="F1114" s="162"/>
      <c r="G1114" s="149">
        <f>+[2]THKL!F1115</f>
        <v>0</v>
      </c>
      <c r="H1114" s="158"/>
      <c r="I1114" s="158"/>
      <c r="J1114" s="158"/>
      <c r="K1114" s="159"/>
      <c r="L1114" s="161"/>
      <c r="M1114" s="161">
        <f>SUM(K1114:L1114)</f>
        <v>0</v>
      </c>
      <c r="N1114" s="83">
        <f>IF(V1114&lt;&gt;"VTC VHm",_xlfn.XLOOKUP(Z1114,$AC$4015:$AC$4035,$AD$4015:$AD$4035,0)*M1114,_xlfn.XLOOKUP(Z1114,$AC$4015:$AC$4035,$AD$4015:$AD$4035,0)*L1114)</f>
        <v>0</v>
      </c>
      <c r="O1114" s="83">
        <f>IF(V1114&lt;&gt;"VTC VHm",_xlfn.XLOOKUP(Z1114,$AC$4015:$AC$4035,$AE$4015:$AE$4035,0)*M1114,_xlfn.XLOOKUP(Z1114,$AC$4015:$AC$4035,$AE$4015:$AE$4035,0)*L1114)</f>
        <v>0</v>
      </c>
      <c r="P1114" s="160">
        <f>SUM(N1114:O1114)</f>
        <v>0</v>
      </c>
      <c r="Q1114" s="161">
        <f>M1114*G1114</f>
        <v>0</v>
      </c>
      <c r="R1114" s="161">
        <f>G1114*P1114</f>
        <v>0</v>
      </c>
      <c r="S1114" s="160">
        <f>SUM(Q1114:R1114)</f>
        <v>0</v>
      </c>
      <c r="T1114" s="159"/>
      <c r="U1114" s="158"/>
      <c r="V1114" s="158"/>
      <c r="W1114" s="158"/>
      <c r="X1114" s="94" t="s">
        <v>33</v>
      </c>
      <c r="Y1114" s="94"/>
      <c r="Z1114" s="94"/>
      <c r="AA1114" s="44" t="s">
        <v>80</v>
      </c>
      <c r="AB1114" s="2">
        <v>0</v>
      </c>
      <c r="AC1114" s="2">
        <v>0</v>
      </c>
      <c r="AD1114" s="93">
        <f>+M1114</f>
        <v>0</v>
      </c>
      <c r="AE1114" s="93">
        <f>+AD1114*14%</f>
        <v>0</v>
      </c>
      <c r="AF1114" s="93">
        <f>+AD1114*35%</f>
        <v>0</v>
      </c>
      <c r="AG1114" s="93">
        <f>+AD1114*F1114</f>
        <v>0</v>
      </c>
      <c r="AH1114" s="93">
        <f>+AE1114*F1114</f>
        <v>0</v>
      </c>
      <c r="AI1114" s="93">
        <f>+AF1114*F1114</f>
        <v>0</v>
      </c>
      <c r="AJ1114" s="93">
        <f>SUM(AG1114:AI1114)</f>
        <v>0</v>
      </c>
      <c r="AK1114" s="93">
        <f>+AD1114*G1114</f>
        <v>0</v>
      </c>
      <c r="AL1114" s="93">
        <f>+AE1114*G1114</f>
        <v>0</v>
      </c>
      <c r="AM1114" s="93">
        <f>+AF1114*G1114</f>
        <v>0</v>
      </c>
      <c r="AN1114" s="93">
        <f>SUM(AK1114:AM1114)</f>
        <v>0</v>
      </c>
      <c r="AQ1114" s="145" t="s">
        <v>525</v>
      </c>
      <c r="AU1114" s="8">
        <f>+K1114</f>
        <v>0</v>
      </c>
      <c r="AV1114" s="8">
        <f>+L1114</f>
        <v>0</v>
      </c>
      <c r="AW1114" s="2">
        <f>+M1114</f>
        <v>0</v>
      </c>
      <c r="AX1114" s="8">
        <f>F1114*AW1114</f>
        <v>0</v>
      </c>
      <c r="AY1114" s="8">
        <f>IF(AQ1114="CT",7%,5%)*AX1114</f>
        <v>0</v>
      </c>
      <c r="AZ1114" s="8">
        <f>AX1114*2%</f>
        <v>0</v>
      </c>
      <c r="BA1114" s="8">
        <f>IF(BB1114&gt;0,0,AX1114*5%)</f>
        <v>0</v>
      </c>
      <c r="BB1114" s="8">
        <f>(AX1114-BG1114)*35%</f>
        <v>0</v>
      </c>
      <c r="BC1114" s="8">
        <f>+AX1114+AY1114+AZ1114+BA1114+BB1114</f>
        <v>0</v>
      </c>
      <c r="BD1114" s="8">
        <f>AX1114-AT1114</f>
        <v>0</v>
      </c>
      <c r="BE1114" s="2"/>
      <c r="BH1114" s="2"/>
      <c r="BI1114" s="228">
        <f>+AX1114-AC1114/1.1</f>
        <v>0</v>
      </c>
    </row>
    <row r="1115" spans="2:61" ht="34" hidden="1" outlineLevel="1" x14ac:dyDescent="0.2">
      <c r="B1115" s="82">
        <v>11</v>
      </c>
      <c r="C1115" s="144" t="s">
        <v>198</v>
      </c>
      <c r="D1115" s="144"/>
      <c r="E1115" s="82" t="s">
        <v>148</v>
      </c>
      <c r="F1115" s="143">
        <v>2.4260999999999999</v>
      </c>
      <c r="G1115" s="142">
        <f>+[2]THKL!F1116</f>
        <v>2.4260999999999999</v>
      </c>
      <c r="H1115" s="132"/>
      <c r="I1115" s="132"/>
      <c r="J1115" s="132"/>
      <c r="K1115" s="156"/>
      <c r="L1115" s="157">
        <f>$L$19</f>
        <v>4358677.8</v>
      </c>
      <c r="M1115" s="157">
        <f>SUM(K1115:L1115)</f>
        <v>4358677.8</v>
      </c>
      <c r="N1115" s="83">
        <f>IF(V1115&lt;&gt;"VTC VHm",_xlfn.XLOOKUP(Z1115,$AC$4015:$AC$4035,$AD$4015:$AD$4035,0)*M1115,_xlfn.XLOOKUP(Z1115,$AC$4015:$AC$4035,$AD$4015:$AD$4035,0)*L1115)</f>
        <v>1525537.2299999997</v>
      </c>
      <c r="O1115" s="83">
        <f>IF(V1115&lt;&gt;"VTC VHm",_xlfn.XLOOKUP(Z1115,$AC$4015:$AC$4035,$AE$4015:$AE$4035,0)*M1115,_xlfn.XLOOKUP(Z1115,$AC$4015:$AC$4035,$AE$4015:$AE$4035,0)*L1115)</f>
        <v>0</v>
      </c>
      <c r="P1115" s="83">
        <f>SUM(N1115:O1115)</f>
        <v>1525537.2299999997</v>
      </c>
      <c r="Q1115" s="157">
        <f>M1115*G1115</f>
        <v>10574588.210579999</v>
      </c>
      <c r="R1115" s="157">
        <f>G1115*P1115</f>
        <v>3701105.8737029992</v>
      </c>
      <c r="S1115" s="83">
        <f>SUM(Q1115:R1115)</f>
        <v>14275694.084282998</v>
      </c>
      <c r="T1115" s="156" t="s">
        <v>50</v>
      </c>
      <c r="U1115" s="132"/>
      <c r="V1115" s="132"/>
      <c r="W1115" s="132"/>
      <c r="X1115" s="44" t="s">
        <v>33</v>
      </c>
      <c r="Y1115" s="44"/>
      <c r="Z1115" s="44" t="s">
        <v>16</v>
      </c>
      <c r="AA1115" s="44" t="s">
        <v>80</v>
      </c>
      <c r="AB1115" s="2">
        <v>2291638.9771197448</v>
      </c>
      <c r="AC1115" s="2">
        <v>5559745.3223902127</v>
      </c>
      <c r="AD1115" s="2">
        <f>+M1115</f>
        <v>4358677.8</v>
      </c>
      <c r="AE1115" s="2">
        <f>+AD1115*14%</f>
        <v>610214.89199999999</v>
      </c>
      <c r="AF1115" s="155">
        <f>+AD1115*35%</f>
        <v>1525537.2299999997</v>
      </c>
      <c r="AG1115" s="2">
        <f>+AD1115*F1115</f>
        <v>10574588.210579999</v>
      </c>
      <c r="AH1115" s="2">
        <f>+AE1115*F1115</f>
        <v>1480442.3494811999</v>
      </c>
      <c r="AI1115" s="2">
        <f>+AF1115*F1115</f>
        <v>3701105.8737029992</v>
      </c>
      <c r="AJ1115" s="2">
        <f>SUM(AG1115:AI1115)</f>
        <v>15756136.433764197</v>
      </c>
      <c r="AK1115" s="2">
        <f>+AD1115*G1115</f>
        <v>10574588.210579999</v>
      </c>
      <c r="AL1115" s="2">
        <f>+AE1115*G1115</f>
        <v>1480442.3494811999</v>
      </c>
      <c r="AM1115" s="2">
        <f>+AF1115*G1115</f>
        <v>3701105.8737029992</v>
      </c>
      <c r="AN1115" s="155">
        <f>SUM(AK1115:AM1115)</f>
        <v>15756136.433764197</v>
      </c>
      <c r="AQ1115" s="145" t="s">
        <v>525</v>
      </c>
      <c r="AU1115" s="8">
        <f>+K1115</f>
        <v>0</v>
      </c>
      <c r="AV1115" s="8">
        <f>+L1115</f>
        <v>4358677.8</v>
      </c>
      <c r="AW1115" s="2">
        <f>+M1115</f>
        <v>4358677.8</v>
      </c>
      <c r="AX1115" s="8">
        <f>F1115*AW1115</f>
        <v>10574588.210579999</v>
      </c>
      <c r="AY1115" s="8">
        <f>IF(AQ1115="CT",7%,5%)*AX1115</f>
        <v>740221.17474059993</v>
      </c>
      <c r="AZ1115" s="8">
        <f>AX1115*2%</f>
        <v>211491.76421159998</v>
      </c>
      <c r="BA1115" s="8">
        <f>IF(BB1115&gt;0,0,AX1115*5%)</f>
        <v>0</v>
      </c>
      <c r="BB1115" s="8">
        <f>(AX1115-BG1115)*35%</f>
        <v>3701105.8737029992</v>
      </c>
      <c r="BC1115" s="8">
        <f>+AX1115+AY1115+AZ1115+BA1115+BB1115</f>
        <v>15227407.023235198</v>
      </c>
      <c r="BD1115" s="8">
        <f>AX1115-AT1115</f>
        <v>10574588.210579999</v>
      </c>
      <c r="BE1115" s="2"/>
      <c r="BH1115" s="2"/>
      <c r="BI1115" s="228">
        <f>+AX1115-AC1115/1.1</f>
        <v>5520274.2811343512</v>
      </c>
    </row>
    <row r="1116" spans="2:61" ht="34" hidden="1" outlineLevel="1" x14ac:dyDescent="0.2">
      <c r="B1116" s="82">
        <v>12</v>
      </c>
      <c r="C1116" s="144" t="s">
        <v>153</v>
      </c>
      <c r="D1116" s="144"/>
      <c r="E1116" s="82" t="s">
        <v>104</v>
      </c>
      <c r="F1116" s="143">
        <v>26.331700000000001</v>
      </c>
      <c r="G1116" s="142">
        <f>+[2]THKL!F1117</f>
        <v>26.331700000000001</v>
      </c>
      <c r="H1116" s="132"/>
      <c r="I1116" s="132"/>
      <c r="J1116" s="132"/>
      <c r="K1116" s="156"/>
      <c r="L1116" s="157">
        <f>$L$730</f>
        <v>251876.31</v>
      </c>
      <c r="M1116" s="157">
        <f>SUM(K1116:L1116)</f>
        <v>251876.31</v>
      </c>
      <c r="N1116" s="83">
        <f>IF(V1116&lt;&gt;"VTC VHm",_xlfn.XLOOKUP(Z1116,$AC$4015:$AC$4035,$AD$4015:$AD$4035,0)*M1116,_xlfn.XLOOKUP(Z1116,$AC$4015:$AC$4035,$AD$4015:$AD$4035,0)*L1116)</f>
        <v>88156.708499999993</v>
      </c>
      <c r="O1116" s="83">
        <f>IF(V1116&lt;&gt;"VTC VHm",_xlfn.XLOOKUP(Z1116,$AC$4015:$AC$4035,$AE$4015:$AE$4035,0)*M1116,_xlfn.XLOOKUP(Z1116,$AC$4015:$AC$4035,$AE$4015:$AE$4035,0)*L1116)</f>
        <v>0</v>
      </c>
      <c r="P1116" s="83">
        <f>SUM(N1116:O1116)</f>
        <v>88156.708499999993</v>
      </c>
      <c r="Q1116" s="157">
        <f>M1116*G1116</f>
        <v>6632331.432027</v>
      </c>
      <c r="R1116" s="157">
        <f>G1116*P1116</f>
        <v>2321316.00120945</v>
      </c>
      <c r="S1116" s="83">
        <f>SUM(Q1116:R1116)</f>
        <v>8953647.43323645</v>
      </c>
      <c r="T1116" s="156" t="s">
        <v>50</v>
      </c>
      <c r="U1116" s="132"/>
      <c r="V1116" s="132"/>
      <c r="W1116" s="132"/>
      <c r="X1116" s="44" t="s">
        <v>33</v>
      </c>
      <c r="Y1116" s="44"/>
      <c r="Z1116" s="44" t="s">
        <v>16</v>
      </c>
      <c r="AA1116" s="44" t="s">
        <v>80</v>
      </c>
      <c r="AB1116" s="2">
        <v>203791.365009375</v>
      </c>
      <c r="AC1116" s="2">
        <v>5366173.08601736</v>
      </c>
      <c r="AD1116" s="2">
        <f>+M1116</f>
        <v>251876.31</v>
      </c>
      <c r="AE1116" s="2">
        <f>+AD1116*14%</f>
        <v>35262.683400000002</v>
      </c>
      <c r="AF1116" s="155">
        <f>+AD1116*35%</f>
        <v>88156.708499999993</v>
      </c>
      <c r="AG1116" s="2">
        <f>+AD1116*F1116</f>
        <v>6632331.432027</v>
      </c>
      <c r="AH1116" s="2">
        <f>+AE1116*F1116</f>
        <v>928526.40048378007</v>
      </c>
      <c r="AI1116" s="2">
        <f>+AF1116*F1116</f>
        <v>2321316.00120945</v>
      </c>
      <c r="AJ1116" s="2">
        <f>SUM(AG1116:AI1116)</f>
        <v>9882173.8337202296</v>
      </c>
      <c r="AK1116" s="2">
        <f>+AD1116*G1116</f>
        <v>6632331.432027</v>
      </c>
      <c r="AL1116" s="2">
        <f>+AE1116*G1116</f>
        <v>928526.40048378007</v>
      </c>
      <c r="AM1116" s="2">
        <f>+AF1116*G1116</f>
        <v>2321316.00120945</v>
      </c>
      <c r="AN1116" s="155">
        <f>SUM(AK1116:AM1116)</f>
        <v>9882173.8337202296</v>
      </c>
      <c r="AQ1116" s="145" t="s">
        <v>525</v>
      </c>
      <c r="AU1116" s="8">
        <f>+K1116</f>
        <v>0</v>
      </c>
      <c r="AV1116" s="8">
        <f>+L1116</f>
        <v>251876.31</v>
      </c>
      <c r="AW1116" s="2">
        <f>+M1116</f>
        <v>251876.31</v>
      </c>
      <c r="AX1116" s="8">
        <f>F1116*AW1116</f>
        <v>6632331.432027</v>
      </c>
      <c r="AY1116" s="8">
        <f>IF(AQ1116="CT",7%,5%)*AX1116</f>
        <v>464263.20024189004</v>
      </c>
      <c r="AZ1116" s="8">
        <f>AX1116*2%</f>
        <v>132646.62864054</v>
      </c>
      <c r="BA1116" s="8">
        <f>IF(BB1116&gt;0,0,AX1116*5%)</f>
        <v>0</v>
      </c>
      <c r="BB1116" s="8">
        <f>(AX1116-BG1116)*35%</f>
        <v>2321316.00120945</v>
      </c>
      <c r="BC1116" s="8">
        <f>+AX1116+AY1116+AZ1116+BA1116+BB1116</f>
        <v>9550557.2621188797</v>
      </c>
      <c r="BD1116" s="8">
        <f>AX1116-AT1116</f>
        <v>6632331.432027</v>
      </c>
      <c r="BE1116" s="2"/>
      <c r="BH1116" s="2"/>
      <c r="BI1116" s="228">
        <f>+AX1116-AC1116/1.1</f>
        <v>1753992.2629203098</v>
      </c>
    </row>
    <row r="1117" spans="2:61" ht="34" hidden="1" outlineLevel="1" x14ac:dyDescent="0.2">
      <c r="B1117" s="82">
        <v>13</v>
      </c>
      <c r="C1117" s="144" t="s">
        <v>152</v>
      </c>
      <c r="D1117" s="144"/>
      <c r="E1117" s="82" t="s">
        <v>148</v>
      </c>
      <c r="F1117" s="143">
        <v>1.5042</v>
      </c>
      <c r="G1117" s="142">
        <f>+[2]THKL!F1118</f>
        <v>1.5042</v>
      </c>
      <c r="H1117" s="132"/>
      <c r="I1117" s="132"/>
      <c r="J1117" s="132"/>
      <c r="K1117" s="156"/>
      <c r="L1117" s="157">
        <f>$L$22</f>
        <v>4731750</v>
      </c>
      <c r="M1117" s="157">
        <f>SUM(K1117:L1117)</f>
        <v>4731750</v>
      </c>
      <c r="N1117" s="83">
        <f>IF(V1117&lt;&gt;"VTC VHm",_xlfn.XLOOKUP(Z1117,$AC$4015:$AC$4035,$AD$4015:$AD$4035,0)*M1117,_xlfn.XLOOKUP(Z1117,$AC$4015:$AC$4035,$AD$4015:$AD$4035,0)*L1117)</f>
        <v>1656112.5</v>
      </c>
      <c r="O1117" s="83">
        <f>IF(V1117&lt;&gt;"VTC VHm",_xlfn.XLOOKUP(Z1117,$AC$4015:$AC$4035,$AE$4015:$AE$4035,0)*M1117,_xlfn.XLOOKUP(Z1117,$AC$4015:$AC$4035,$AE$4015:$AE$4035,0)*L1117)</f>
        <v>0</v>
      </c>
      <c r="P1117" s="83">
        <f>SUM(N1117:O1117)</f>
        <v>1656112.5</v>
      </c>
      <c r="Q1117" s="157">
        <f>M1117*G1117</f>
        <v>7117498.3499999996</v>
      </c>
      <c r="R1117" s="157">
        <f>G1117*P1117</f>
        <v>2491124.4224999999</v>
      </c>
      <c r="S1117" s="83">
        <f>SUM(Q1117:R1117)</f>
        <v>9608622.772499999</v>
      </c>
      <c r="T1117" s="156" t="s">
        <v>50</v>
      </c>
      <c r="U1117" s="132"/>
      <c r="V1117" s="132"/>
      <c r="W1117" s="132"/>
      <c r="X1117" s="44" t="s">
        <v>33</v>
      </c>
      <c r="Y1117" s="44"/>
      <c r="Z1117" s="44" t="s">
        <v>16</v>
      </c>
      <c r="AA1117" s="44" t="s">
        <v>80</v>
      </c>
      <c r="AB1117" s="2">
        <v>3687298.2852585004</v>
      </c>
      <c r="AC1117" s="2">
        <v>5546434.0806858363</v>
      </c>
      <c r="AD1117" s="2">
        <f>+M1117</f>
        <v>4731750</v>
      </c>
      <c r="AE1117" s="2">
        <f>+AD1117*14%</f>
        <v>662445.00000000012</v>
      </c>
      <c r="AF1117" s="155">
        <f>+AD1117*35%</f>
        <v>1656112.5</v>
      </c>
      <c r="AG1117" s="2">
        <f>+AD1117*F1117</f>
        <v>7117498.3499999996</v>
      </c>
      <c r="AH1117" s="2">
        <f>+AE1117*F1117</f>
        <v>996449.7690000002</v>
      </c>
      <c r="AI1117" s="2">
        <f>+AF1117*F1117</f>
        <v>2491124.4224999999</v>
      </c>
      <c r="AJ1117" s="2">
        <f>SUM(AG1117:AI1117)</f>
        <v>10605072.5415</v>
      </c>
      <c r="AK1117" s="2">
        <f>+AD1117*G1117</f>
        <v>7117498.3499999996</v>
      </c>
      <c r="AL1117" s="2">
        <f>+AE1117*G1117</f>
        <v>996449.7690000002</v>
      </c>
      <c r="AM1117" s="2">
        <f>+AF1117*G1117</f>
        <v>2491124.4224999999</v>
      </c>
      <c r="AN1117" s="155">
        <f>SUM(AK1117:AM1117)</f>
        <v>10605072.5415</v>
      </c>
      <c r="AQ1117" s="145" t="s">
        <v>525</v>
      </c>
      <c r="AU1117" s="8">
        <f>+K1117</f>
        <v>0</v>
      </c>
      <c r="AV1117" s="8">
        <f>+L1117</f>
        <v>4731750</v>
      </c>
      <c r="AW1117" s="2">
        <f>+M1117</f>
        <v>4731750</v>
      </c>
      <c r="AX1117" s="8">
        <f>F1117*AW1117</f>
        <v>7117498.3499999996</v>
      </c>
      <c r="AY1117" s="8">
        <f>IF(AQ1117="CT",7%,5%)*AX1117</f>
        <v>498224.88450000004</v>
      </c>
      <c r="AZ1117" s="8">
        <f>AX1117*2%</f>
        <v>142349.967</v>
      </c>
      <c r="BA1117" s="8">
        <f>IF(BB1117&gt;0,0,AX1117*5%)</f>
        <v>0</v>
      </c>
      <c r="BB1117" s="8">
        <f>(AX1117-BG1117)*35%</f>
        <v>2491124.4224999999</v>
      </c>
      <c r="BC1117" s="8">
        <f>+AX1117+AY1117+AZ1117+BA1117+BB1117</f>
        <v>10249197.624</v>
      </c>
      <c r="BD1117" s="8">
        <f>AX1117-AT1117</f>
        <v>7117498.3499999996</v>
      </c>
      <c r="BE1117" s="2"/>
      <c r="BH1117" s="2"/>
      <c r="BI1117" s="228">
        <f>+AX1117-AC1117/1.1</f>
        <v>2075285.5493765129</v>
      </c>
    </row>
    <row r="1118" spans="2:61" ht="34" hidden="1" outlineLevel="1" x14ac:dyDescent="0.2">
      <c r="B1118" s="82">
        <v>14</v>
      </c>
      <c r="C1118" s="144" t="s">
        <v>152</v>
      </c>
      <c r="D1118" s="144"/>
      <c r="E1118" s="82" t="s">
        <v>148</v>
      </c>
      <c r="F1118" s="143">
        <v>1.1876</v>
      </c>
      <c r="G1118" s="142">
        <f>+[2]THKL!F1119</f>
        <v>1.1876</v>
      </c>
      <c r="H1118" s="132"/>
      <c r="I1118" s="132"/>
      <c r="J1118" s="132"/>
      <c r="K1118" s="156"/>
      <c r="L1118" s="157">
        <f>$L$22</f>
        <v>4731750</v>
      </c>
      <c r="M1118" s="157">
        <f>SUM(K1118:L1118)</f>
        <v>4731750</v>
      </c>
      <c r="N1118" s="83">
        <f>IF(V1118&lt;&gt;"VTC VHm",_xlfn.XLOOKUP(Z1118,$AC$4015:$AC$4035,$AD$4015:$AD$4035,0)*M1118,_xlfn.XLOOKUP(Z1118,$AC$4015:$AC$4035,$AD$4015:$AD$4035,0)*L1118)</f>
        <v>1656112.5</v>
      </c>
      <c r="O1118" s="83">
        <f>IF(V1118&lt;&gt;"VTC VHm",_xlfn.XLOOKUP(Z1118,$AC$4015:$AC$4035,$AE$4015:$AE$4035,0)*M1118,_xlfn.XLOOKUP(Z1118,$AC$4015:$AC$4035,$AE$4015:$AE$4035,0)*L1118)</f>
        <v>0</v>
      </c>
      <c r="P1118" s="83">
        <f>SUM(N1118:O1118)</f>
        <v>1656112.5</v>
      </c>
      <c r="Q1118" s="157">
        <f>M1118*G1118</f>
        <v>5619426.2999999998</v>
      </c>
      <c r="R1118" s="157">
        <f>G1118*P1118</f>
        <v>1966799.2050000001</v>
      </c>
      <c r="S1118" s="83">
        <f>SUM(Q1118:R1118)</f>
        <v>7586225.5049999999</v>
      </c>
      <c r="T1118" s="156" t="s">
        <v>50</v>
      </c>
      <c r="U1118" s="132"/>
      <c r="V1118" s="132"/>
      <c r="W1118" s="132"/>
      <c r="X1118" s="44" t="s">
        <v>33</v>
      </c>
      <c r="Y1118" s="44"/>
      <c r="Z1118" s="44" t="s">
        <v>16</v>
      </c>
      <c r="AA1118" s="44" t="s">
        <v>80</v>
      </c>
      <c r="AB1118" s="2">
        <v>3687298.2852585004</v>
      </c>
      <c r="AC1118" s="2">
        <v>4379035.4435729953</v>
      </c>
      <c r="AD1118" s="2">
        <f>+M1118</f>
        <v>4731750</v>
      </c>
      <c r="AE1118" s="2">
        <f>+AD1118*14%</f>
        <v>662445.00000000012</v>
      </c>
      <c r="AF1118" s="155">
        <f>+AD1118*35%</f>
        <v>1656112.5</v>
      </c>
      <c r="AG1118" s="2">
        <f>+AD1118*F1118</f>
        <v>5619426.2999999998</v>
      </c>
      <c r="AH1118" s="2">
        <f>+AE1118*F1118</f>
        <v>786719.68200000015</v>
      </c>
      <c r="AI1118" s="2">
        <f>+AF1118*F1118</f>
        <v>1966799.2050000001</v>
      </c>
      <c r="AJ1118" s="2">
        <f>SUM(AG1118:AI1118)</f>
        <v>8372945.1869999999</v>
      </c>
      <c r="AK1118" s="2">
        <f>+AD1118*G1118</f>
        <v>5619426.2999999998</v>
      </c>
      <c r="AL1118" s="2">
        <f>+AE1118*G1118</f>
        <v>786719.68200000015</v>
      </c>
      <c r="AM1118" s="2">
        <f>+AF1118*G1118</f>
        <v>1966799.2050000001</v>
      </c>
      <c r="AN1118" s="155">
        <f>SUM(AK1118:AM1118)</f>
        <v>8372945.1869999999</v>
      </c>
      <c r="AQ1118" s="145" t="s">
        <v>525</v>
      </c>
      <c r="AU1118" s="8">
        <f>+K1118</f>
        <v>0</v>
      </c>
      <c r="AV1118" s="8">
        <f>+L1118</f>
        <v>4731750</v>
      </c>
      <c r="AW1118" s="2">
        <f>+M1118</f>
        <v>4731750</v>
      </c>
      <c r="AX1118" s="8">
        <f>F1118*AW1118</f>
        <v>5619426.2999999998</v>
      </c>
      <c r="AY1118" s="8">
        <f>IF(AQ1118="CT",7%,5%)*AX1118</f>
        <v>393359.84100000001</v>
      </c>
      <c r="AZ1118" s="8">
        <f>AX1118*2%</f>
        <v>112388.526</v>
      </c>
      <c r="BA1118" s="8">
        <f>IF(BB1118&gt;0,0,AX1118*5%)</f>
        <v>0</v>
      </c>
      <c r="BB1118" s="8">
        <f>(AX1118-BG1118)*35%</f>
        <v>1966799.2049999998</v>
      </c>
      <c r="BC1118" s="8">
        <f>+AX1118+AY1118+AZ1118+BA1118+BB1118</f>
        <v>8091973.8719999995</v>
      </c>
      <c r="BD1118" s="8">
        <f>AX1118-AT1118</f>
        <v>5619426.2999999998</v>
      </c>
      <c r="BE1118" s="2"/>
      <c r="BH1118" s="2"/>
      <c r="BI1118" s="228">
        <f>+AX1118-AC1118/1.1</f>
        <v>1638484.9876609137</v>
      </c>
    </row>
    <row r="1119" spans="2:61" ht="34" hidden="1" outlineLevel="1" x14ac:dyDescent="0.2">
      <c r="B1119" s="82">
        <v>15</v>
      </c>
      <c r="C1119" s="144" t="s">
        <v>147</v>
      </c>
      <c r="D1119" s="144"/>
      <c r="E1119" s="82" t="s">
        <v>104</v>
      </c>
      <c r="F1119" s="143">
        <v>8.8172999999999995</v>
      </c>
      <c r="G1119" s="142">
        <f>+[2]THKL!F1120</f>
        <v>8.8172999999999995</v>
      </c>
      <c r="H1119" s="132"/>
      <c r="I1119" s="132"/>
      <c r="J1119" s="132"/>
      <c r="K1119" s="156" t="str">
        <f>$K$23</f>
        <v>Bao gồm</v>
      </c>
      <c r="L1119" s="157">
        <f>$L$23</f>
        <v>1796521.3602777775</v>
      </c>
      <c r="M1119" s="157">
        <f>SUM(K1119:L1119)</f>
        <v>1796521.3602777775</v>
      </c>
      <c r="N1119" s="83">
        <f>IF(V1119&lt;&gt;"VTC VHm",_xlfn.XLOOKUP(Z1119,$AC$4015:$AC$4035,$AD$4015:$AD$4035,0)*M1119,_xlfn.XLOOKUP(Z1119,$AC$4015:$AC$4035,$AD$4015:$AD$4035,0)*L1119)</f>
        <v>628782.47609722207</v>
      </c>
      <c r="O1119" s="83">
        <f>IF(V1119&lt;&gt;"VTC VHm",_xlfn.XLOOKUP(Z1119,$AC$4015:$AC$4035,$AE$4015:$AE$4035,0)*M1119,_xlfn.XLOOKUP(Z1119,$AC$4015:$AC$4035,$AE$4015:$AE$4035,0)*L1119)</f>
        <v>0</v>
      </c>
      <c r="P1119" s="83">
        <f>SUM(N1119:O1119)</f>
        <v>628782.47609722207</v>
      </c>
      <c r="Q1119" s="157">
        <f>M1119*G1119</f>
        <v>15840467.789977247</v>
      </c>
      <c r="R1119" s="157">
        <f>G1119*P1119</f>
        <v>5544163.7264920361</v>
      </c>
      <c r="S1119" s="83">
        <f>SUM(Q1119:R1119)</f>
        <v>21384631.516469285</v>
      </c>
      <c r="T1119" s="156" t="s">
        <v>50</v>
      </c>
      <c r="U1119" s="132"/>
      <c r="V1119" s="132"/>
      <c r="W1119" s="132"/>
      <c r="X1119" s="44" t="s">
        <v>33</v>
      </c>
      <c r="Y1119" s="44"/>
      <c r="Z1119" s="44" t="s">
        <v>16</v>
      </c>
      <c r="AA1119" s="44" t="s">
        <v>80</v>
      </c>
      <c r="AB1119" s="2">
        <v>1660893.9670542059</v>
      </c>
      <c r="AC1119" s="2">
        <v>14644600.375707049</v>
      </c>
      <c r="AD1119" s="2">
        <f>+M1119</f>
        <v>1796521.3602777775</v>
      </c>
      <c r="AE1119" s="2">
        <f>+AD1119*14%</f>
        <v>251512.99043888887</v>
      </c>
      <c r="AF1119" s="155">
        <f>+AD1119*35%</f>
        <v>628782.47609722207</v>
      </c>
      <c r="AG1119" s="2">
        <f>+AD1119*F1119</f>
        <v>15840467.789977247</v>
      </c>
      <c r="AH1119" s="2">
        <f>+AE1119*F1119</f>
        <v>2217665.4905968145</v>
      </c>
      <c r="AI1119" s="2">
        <f>+AF1119*F1119</f>
        <v>5544163.7264920361</v>
      </c>
      <c r="AJ1119" s="2">
        <f>SUM(AG1119:AI1119)</f>
        <v>23602297.007066097</v>
      </c>
      <c r="AK1119" s="2">
        <f>+AD1119*G1119</f>
        <v>15840467.789977247</v>
      </c>
      <c r="AL1119" s="2">
        <f>+AE1119*G1119</f>
        <v>2217665.4905968145</v>
      </c>
      <c r="AM1119" s="2">
        <f>+AF1119*G1119</f>
        <v>5544163.7264920361</v>
      </c>
      <c r="AN1119" s="155">
        <f>SUM(AK1119:AM1119)</f>
        <v>23602297.007066097</v>
      </c>
      <c r="AQ1119" s="145" t="s">
        <v>525</v>
      </c>
      <c r="AU1119" s="8">
        <f>+BH1119</f>
        <v>250000</v>
      </c>
      <c r="AV1119" s="8">
        <f>+L1119</f>
        <v>1796521.3602777775</v>
      </c>
      <c r="AW1119" s="2">
        <f>+AU1119+AV1119</f>
        <v>2046521.3602777775</v>
      </c>
      <c r="AX1119" s="8">
        <f>F1119*AW1119</f>
        <v>18044792.789977245</v>
      </c>
      <c r="AY1119" s="8">
        <f>IF(AQ1119="CT",7%,5%)*AX1119</f>
        <v>1263135.4952984073</v>
      </c>
      <c r="AZ1119" s="8">
        <f>AX1119*2%</f>
        <v>360895.85579954489</v>
      </c>
      <c r="BA1119" s="8">
        <f>IF(BB1119&gt;0,0,AX1119*5%)</f>
        <v>0</v>
      </c>
      <c r="BB1119" s="8">
        <f>(AX1119-BG1119)*35%</f>
        <v>6315677.4764920352</v>
      </c>
      <c r="BC1119" s="8">
        <f>+AX1119+AY1119+AZ1119+BA1119+BB1119</f>
        <v>25984501.617567234</v>
      </c>
      <c r="BD1119" s="8">
        <f>AX1119-AT1119</f>
        <v>18044792.789977245</v>
      </c>
      <c r="BE1119" s="2"/>
      <c r="BH1119" s="2">
        <v>250000</v>
      </c>
      <c r="BI1119" s="228">
        <f>+AX1119-AC1119/1.1</f>
        <v>4731519.7211526558</v>
      </c>
    </row>
    <row r="1120" spans="2:61" ht="51" hidden="1" outlineLevel="1" x14ac:dyDescent="0.2">
      <c r="B1120" s="82">
        <v>16</v>
      </c>
      <c r="C1120" s="144" t="s">
        <v>1032</v>
      </c>
      <c r="D1120" s="144"/>
      <c r="E1120" s="82" t="s">
        <v>104</v>
      </c>
      <c r="F1120" s="143">
        <v>109.6966</v>
      </c>
      <c r="G1120" s="142">
        <f>+[2]THKL!F1121</f>
        <v>109.6966</v>
      </c>
      <c r="H1120" s="132"/>
      <c r="I1120" s="132"/>
      <c r="J1120" s="132"/>
      <c r="K1120" s="156" t="str">
        <f>$K$1109</f>
        <v>Bao gồm</v>
      </c>
      <c r="L1120" s="157">
        <f>$L$1109</f>
        <v>1902405.7932777775</v>
      </c>
      <c r="M1120" s="157">
        <f>SUM(K1120:L1120)</f>
        <v>1902405.7932777775</v>
      </c>
      <c r="N1120" s="83">
        <f>IF(V1120&lt;&gt;"VTC VHm",_xlfn.XLOOKUP(Z1120,$AC$4015:$AC$4035,$AD$4015:$AD$4035,0)*M1120,_xlfn.XLOOKUP(Z1120,$AC$4015:$AC$4035,$AD$4015:$AD$4035,0)*L1120)</f>
        <v>665842.02764722204</v>
      </c>
      <c r="O1120" s="83">
        <f>IF(V1120&lt;&gt;"VTC VHm",_xlfn.XLOOKUP(Z1120,$AC$4015:$AC$4035,$AE$4015:$AE$4035,0)*M1120,_xlfn.XLOOKUP(Z1120,$AC$4015:$AC$4035,$AE$4015:$AE$4035,0)*L1120)</f>
        <v>0</v>
      </c>
      <c r="P1120" s="83">
        <f>SUM(N1120:O1120)</f>
        <v>665842.02764722204</v>
      </c>
      <c r="Q1120" s="157">
        <f>M1120*G1120</f>
        <v>208687447.34287506</v>
      </c>
      <c r="R1120" s="157">
        <f>G1120*P1120</f>
        <v>73040606.570006266</v>
      </c>
      <c r="S1120" s="83">
        <f>SUM(Q1120:R1120)</f>
        <v>281728053.91288131</v>
      </c>
      <c r="T1120" s="156" t="s">
        <v>50</v>
      </c>
      <c r="U1120" s="132"/>
      <c r="V1120" s="132"/>
      <c r="W1120" s="132"/>
      <c r="X1120" s="44" t="s">
        <v>33</v>
      </c>
      <c r="Y1120" s="44"/>
      <c r="Z1120" s="44" t="s">
        <v>16</v>
      </c>
      <c r="AA1120" s="44" t="s">
        <v>80</v>
      </c>
      <c r="AB1120" s="2">
        <v>2062776.1761439156</v>
      </c>
      <c r="AC1120" s="2">
        <v>226279533.08398867</v>
      </c>
      <c r="AD1120" s="2">
        <f>+M1120</f>
        <v>1902405.7932777775</v>
      </c>
      <c r="AE1120" s="2">
        <f>+AD1120*14%</f>
        <v>266336.81105888885</v>
      </c>
      <c r="AF1120" s="155">
        <f>+AD1120*35%</f>
        <v>665842.02764722204</v>
      </c>
      <c r="AG1120" s="2">
        <f>+AD1120*F1120</f>
        <v>208687447.34287506</v>
      </c>
      <c r="AH1120" s="2">
        <f>+AE1120*F1120</f>
        <v>29216242.628002509</v>
      </c>
      <c r="AI1120" s="2">
        <f>+AF1120*F1120</f>
        <v>73040606.570006266</v>
      </c>
      <c r="AJ1120" s="2">
        <f>SUM(AG1120:AI1120)</f>
        <v>310944296.54088384</v>
      </c>
      <c r="AK1120" s="2">
        <f>+AD1120*G1120</f>
        <v>208687447.34287506</v>
      </c>
      <c r="AL1120" s="2">
        <f>+AE1120*G1120</f>
        <v>29216242.628002509</v>
      </c>
      <c r="AM1120" s="2">
        <f>+AF1120*G1120</f>
        <v>73040606.570006266</v>
      </c>
      <c r="AN1120" s="155">
        <f>SUM(AK1120:AM1120)</f>
        <v>310944296.54088384</v>
      </c>
      <c r="AQ1120" s="145" t="s">
        <v>525</v>
      </c>
      <c r="AU1120" s="8">
        <f>+BH1120</f>
        <v>250000</v>
      </c>
      <c r="AV1120" s="8">
        <f>+L1120</f>
        <v>1902405.7932777775</v>
      </c>
      <c r="AW1120" s="2">
        <f>+AU1120+AV1120</f>
        <v>2152405.7932777777</v>
      </c>
      <c r="AX1120" s="8">
        <f>F1120*AW1120</f>
        <v>236111597.34287509</v>
      </c>
      <c r="AY1120" s="8">
        <f>IF(AQ1120="CT",7%,5%)*AX1120</f>
        <v>16527811.814001258</v>
      </c>
      <c r="AZ1120" s="8">
        <f>AX1120*2%</f>
        <v>4722231.9468575018</v>
      </c>
      <c r="BA1120" s="8">
        <f>IF(BB1120&gt;0,0,AX1120*5%)</f>
        <v>0</v>
      </c>
      <c r="BB1120" s="8">
        <f>(AX1120-BG1120)*35%</f>
        <v>82639059.070006281</v>
      </c>
      <c r="BC1120" s="8">
        <f>+AX1120+AY1120+AZ1120+BA1120+BB1120</f>
        <v>340000700.17374015</v>
      </c>
      <c r="BD1120" s="8">
        <f>AX1120-AT1120</f>
        <v>236111597.34287509</v>
      </c>
      <c r="BE1120" s="2"/>
      <c r="BH1120" s="2">
        <v>250000</v>
      </c>
      <c r="BI1120" s="228">
        <f>+AX1120-AC1120/1.1</f>
        <v>30402930.902885407</v>
      </c>
    </row>
    <row r="1121" spans="2:61" ht="34" hidden="1" outlineLevel="1" x14ac:dyDescent="0.2">
      <c r="B1121" s="82">
        <v>17</v>
      </c>
      <c r="C1121" s="144" t="s">
        <v>138</v>
      </c>
      <c r="D1121" s="144"/>
      <c r="E1121" s="82" t="s">
        <v>91</v>
      </c>
      <c r="F1121" s="143">
        <v>2.5015999999999998</v>
      </c>
      <c r="G1121" s="142">
        <f>+[2]THKL!F1122</f>
        <v>2.5015999999999998</v>
      </c>
      <c r="H1121" s="132"/>
      <c r="I1121" s="132"/>
      <c r="J1121" s="132"/>
      <c r="K1121" s="156">
        <f>$K$4010*1000</f>
        <v>15050000</v>
      </c>
      <c r="L1121" s="157">
        <f>'[3]BDG (XD)'!$AA$962*1000</f>
        <v>7690671</v>
      </c>
      <c r="M1121" s="157">
        <f>SUM(K1121:L1121)</f>
        <v>22740671</v>
      </c>
      <c r="N1121" s="83">
        <f>IF(V1121&lt;&gt;"VTC VHm",_xlfn.XLOOKUP(Z1121,$AC$4015:$AC$4035,$AD$4015:$AD$4035,0)*M1121,_xlfn.XLOOKUP(Z1121,$AC$4015:$AC$4035,$AD$4015:$AD$4035,0)*L1121)</f>
        <v>2691734.8499999996</v>
      </c>
      <c r="O1121" s="83">
        <f>IF(V1121&lt;&gt;"VTC VHm",_xlfn.XLOOKUP(Z1121,$AC$4015:$AC$4035,$AE$4015:$AE$4035,0)*M1121,_xlfn.XLOOKUP(Z1121,$AC$4015:$AC$4035,$AE$4015:$AE$4035,0)*L1121)</f>
        <v>0</v>
      </c>
      <c r="P1121" s="83">
        <f>SUM(N1121:O1121)</f>
        <v>2691734.8499999996</v>
      </c>
      <c r="Q1121" s="157">
        <f>M1121*G1121</f>
        <v>56888062.573599994</v>
      </c>
      <c r="R1121" s="157">
        <f>G1121*P1121</f>
        <v>6733643.9007599987</v>
      </c>
      <c r="S1121" s="83">
        <f>SUM(Q1121:R1121)</f>
        <v>63621706.474359989</v>
      </c>
      <c r="T1121" s="156" t="s">
        <v>50</v>
      </c>
      <c r="U1121" s="132"/>
      <c r="V1121" s="82" t="s">
        <v>34</v>
      </c>
      <c r="W1121" s="132"/>
      <c r="X1121" s="44" t="s">
        <v>33</v>
      </c>
      <c r="Y1121" s="44"/>
      <c r="Z1121" s="44" t="s">
        <v>16</v>
      </c>
      <c r="AA1121" s="44" t="s">
        <v>80</v>
      </c>
      <c r="AB1121" s="2">
        <v>22922131.999585498</v>
      </c>
      <c r="AC1121" s="2">
        <v>57342005.410163075</v>
      </c>
      <c r="AD1121" s="2">
        <f>+M1121</f>
        <v>22740671</v>
      </c>
      <c r="AE1121" s="2">
        <f>+AD1121*14%</f>
        <v>3183693.9400000004</v>
      </c>
      <c r="AF1121" s="155">
        <f>+AD1121*35%</f>
        <v>7959234.8499999996</v>
      </c>
      <c r="AG1121" s="2">
        <f>+AD1121*F1121</f>
        <v>56888062.573599994</v>
      </c>
      <c r="AH1121" s="2">
        <f>+AE1121*F1121</f>
        <v>7964328.7603040002</v>
      </c>
      <c r="AI1121" s="2">
        <f>+AF1121*F1121</f>
        <v>19910821.900759999</v>
      </c>
      <c r="AJ1121" s="2">
        <f>SUM(AG1121:AI1121)</f>
        <v>84763213.234663993</v>
      </c>
      <c r="AK1121" s="2">
        <f>+AD1121*G1121</f>
        <v>56888062.573599994</v>
      </c>
      <c r="AL1121" s="2">
        <f>+AE1121*G1121</f>
        <v>7964328.7603040002</v>
      </c>
      <c r="AM1121" s="2">
        <f>+AF1121*G1121</f>
        <v>19910821.900759999</v>
      </c>
      <c r="AN1121" s="155">
        <f>SUM(AK1121:AM1121)</f>
        <v>84763213.234663993</v>
      </c>
      <c r="AQ1121" s="145" t="s">
        <v>525</v>
      </c>
      <c r="AU1121" s="8">
        <f>+K1121</f>
        <v>15050000</v>
      </c>
      <c r="AV1121" s="8">
        <f>+L1121</f>
        <v>7690671</v>
      </c>
      <c r="AW1121" s="2">
        <f>+M1121</f>
        <v>22740671</v>
      </c>
      <c r="AX1121" s="8">
        <f>F1121*AW1121</f>
        <v>56888062.573599994</v>
      </c>
      <c r="AY1121" s="8">
        <f>IF(AQ1121="CT",7%,5%)*AX1121</f>
        <v>3982164.3801520001</v>
      </c>
      <c r="AZ1121" s="8">
        <f>AX1121*2%</f>
        <v>1137761.2514719998</v>
      </c>
      <c r="BA1121" s="8">
        <f>IF(BB1121&gt;0,0,AX1121*5%)</f>
        <v>0</v>
      </c>
      <c r="BB1121" s="8">
        <f>(AX1121-BG1121)*35%</f>
        <v>6733643.9007599978</v>
      </c>
      <c r="BC1121" s="8">
        <f>+AX1121+AY1121+AZ1121+BA1121+BB1121</f>
        <v>68741632.105983987</v>
      </c>
      <c r="BD1121" s="8">
        <f>AX1121-AT1121</f>
        <v>56888062.573599994</v>
      </c>
      <c r="BE1121" s="2"/>
      <c r="BG1121" s="7">
        <f>+K1121*F1121</f>
        <v>37649080</v>
      </c>
      <c r="BH1121" s="2"/>
      <c r="BI1121" s="228">
        <f>+AX1121-AC1121/1.1</f>
        <v>4758966.7461790219</v>
      </c>
    </row>
    <row r="1122" spans="2:61" ht="34" hidden="1" outlineLevel="1" x14ac:dyDescent="0.2">
      <c r="B1122" s="82">
        <v>18</v>
      </c>
      <c r="C1122" s="144" t="s">
        <v>137</v>
      </c>
      <c r="D1122" s="144"/>
      <c r="E1122" s="82" t="s">
        <v>91</v>
      </c>
      <c r="F1122" s="143">
        <v>2.3755999999999999</v>
      </c>
      <c r="G1122" s="142">
        <f>+[2]THKL!F1123</f>
        <v>2.3755999999999999</v>
      </c>
      <c r="H1122" s="132"/>
      <c r="I1122" s="132"/>
      <c r="J1122" s="132"/>
      <c r="K1122" s="156">
        <f>$L$4010*1000</f>
        <v>15266666.666666666</v>
      </c>
      <c r="L1122" s="157">
        <f>'[3]BDG (XD)'!$AA$963*1000</f>
        <v>7690671</v>
      </c>
      <c r="M1122" s="157">
        <f>SUM(K1122:L1122)</f>
        <v>22957337.666666664</v>
      </c>
      <c r="N1122" s="83">
        <f>IF(V1122&lt;&gt;"VTC VHm",_xlfn.XLOOKUP(Z1122,$AC$4015:$AC$4035,$AD$4015:$AD$4035,0)*M1122,_xlfn.XLOOKUP(Z1122,$AC$4015:$AC$4035,$AD$4015:$AD$4035,0)*L1122)</f>
        <v>2691734.8499999996</v>
      </c>
      <c r="O1122" s="83">
        <f>IF(V1122&lt;&gt;"VTC VHm",_xlfn.XLOOKUP(Z1122,$AC$4015:$AC$4035,$AE$4015:$AE$4035,0)*M1122,_xlfn.XLOOKUP(Z1122,$AC$4015:$AC$4035,$AE$4015:$AE$4035,0)*L1122)</f>
        <v>0</v>
      </c>
      <c r="P1122" s="83">
        <f>SUM(N1122:O1122)</f>
        <v>2691734.8499999996</v>
      </c>
      <c r="Q1122" s="157">
        <f>M1122*G1122</f>
        <v>54537451.360933326</v>
      </c>
      <c r="R1122" s="157">
        <f>G1122*P1122</f>
        <v>6394485.3096599989</v>
      </c>
      <c r="S1122" s="83">
        <f>SUM(Q1122:R1122)</f>
        <v>60931936.670593321</v>
      </c>
      <c r="T1122" s="156" t="s">
        <v>50</v>
      </c>
      <c r="U1122" s="132"/>
      <c r="V1122" s="82" t="s">
        <v>34</v>
      </c>
      <c r="W1122" s="132"/>
      <c r="X1122" s="44" t="s">
        <v>33</v>
      </c>
      <c r="Y1122" s="44"/>
      <c r="Z1122" s="44" t="s">
        <v>16</v>
      </c>
      <c r="AA1122" s="44" t="s">
        <v>80</v>
      </c>
      <c r="AB1122" s="2">
        <v>22099173.197620202</v>
      </c>
      <c r="AC1122" s="2">
        <v>52498795.848266549</v>
      </c>
      <c r="AD1122" s="2">
        <f>+M1122</f>
        <v>22957337.666666664</v>
      </c>
      <c r="AE1122" s="2">
        <f>+AD1122*14%</f>
        <v>3214027.2733333334</v>
      </c>
      <c r="AF1122" s="155">
        <f>+AD1122*35%</f>
        <v>8035068.1833333317</v>
      </c>
      <c r="AG1122" s="2">
        <f>+AD1122*F1122</f>
        <v>54537451.360933326</v>
      </c>
      <c r="AH1122" s="2">
        <f>+AE1122*F1122</f>
        <v>7635243.1905306671</v>
      </c>
      <c r="AI1122" s="2">
        <f>+AF1122*F1122</f>
        <v>19088107.976326663</v>
      </c>
      <c r="AJ1122" s="2">
        <f>SUM(AG1122:AI1122)</f>
        <v>81260802.527790651</v>
      </c>
      <c r="AK1122" s="2">
        <f>+AD1122*G1122</f>
        <v>54537451.360933326</v>
      </c>
      <c r="AL1122" s="2">
        <f>+AE1122*G1122</f>
        <v>7635243.1905306671</v>
      </c>
      <c r="AM1122" s="2">
        <f>+AF1122*G1122</f>
        <v>19088107.976326663</v>
      </c>
      <c r="AN1122" s="155">
        <f>SUM(AK1122:AM1122)</f>
        <v>81260802.527790651</v>
      </c>
      <c r="AQ1122" s="145" t="s">
        <v>525</v>
      </c>
      <c r="AU1122" s="8">
        <f>+K1122</f>
        <v>15266666.666666666</v>
      </c>
      <c r="AV1122" s="8">
        <f>+L1122</f>
        <v>7690671</v>
      </c>
      <c r="AW1122" s="2">
        <f>+M1122</f>
        <v>22957337.666666664</v>
      </c>
      <c r="AX1122" s="8">
        <f>F1122*AW1122</f>
        <v>54537451.360933326</v>
      </c>
      <c r="AY1122" s="8">
        <f>IF(AQ1122="CT",7%,5%)*AX1122</f>
        <v>3817621.5952653331</v>
      </c>
      <c r="AZ1122" s="8">
        <f>AX1122*2%</f>
        <v>1090749.0272186666</v>
      </c>
      <c r="BA1122" s="8">
        <f>IF(BB1122&gt;0,0,AX1122*5%)</f>
        <v>0</v>
      </c>
      <c r="BB1122" s="8">
        <f>(AX1122-BG1122)*35%</f>
        <v>6394485.3096599989</v>
      </c>
      <c r="BC1122" s="8">
        <f>+AX1122+AY1122+AZ1122+BA1122+BB1122</f>
        <v>65840307.293077335</v>
      </c>
      <c r="BD1122" s="8">
        <f>AX1122-AT1122</f>
        <v>54537451.360933326</v>
      </c>
      <c r="BE1122" s="2"/>
      <c r="BG1122" s="7">
        <f>+K1122*F1122</f>
        <v>36267493.333333328</v>
      </c>
      <c r="BH1122" s="2"/>
      <c r="BI1122" s="228">
        <f>+AX1122-AC1122/1.1</f>
        <v>6811273.3170546517</v>
      </c>
    </row>
    <row r="1123" spans="2:61" ht="34" hidden="1" outlineLevel="1" x14ac:dyDescent="0.2">
      <c r="B1123" s="82">
        <v>19</v>
      </c>
      <c r="C1123" s="144" t="s">
        <v>145</v>
      </c>
      <c r="D1123" s="144"/>
      <c r="E1123" s="82" t="s">
        <v>91</v>
      </c>
      <c r="F1123" s="143">
        <v>9.7386999999999997</v>
      </c>
      <c r="G1123" s="142">
        <f>+[2]THKL!F1124</f>
        <v>9.7386999999999997</v>
      </c>
      <c r="H1123" s="132"/>
      <c r="I1123" s="132"/>
      <c r="J1123" s="132"/>
      <c r="K1123" s="156">
        <f>$L$4010*1000</f>
        <v>15266666.666666666</v>
      </c>
      <c r="L1123" s="157">
        <f>'[3]BDG (XD)'!$AA$963*1000</f>
        <v>7690671</v>
      </c>
      <c r="M1123" s="157">
        <f>SUM(K1123:L1123)</f>
        <v>22957337.666666664</v>
      </c>
      <c r="N1123" s="83">
        <f>IF(V1123&lt;&gt;"VTC VHm",_xlfn.XLOOKUP(Z1123,$AC$4015:$AC$4035,$AD$4015:$AD$4035,0)*M1123,_xlfn.XLOOKUP(Z1123,$AC$4015:$AC$4035,$AD$4015:$AD$4035,0)*L1123)</f>
        <v>2691734.8499999996</v>
      </c>
      <c r="O1123" s="83">
        <f>IF(V1123&lt;&gt;"VTC VHm",_xlfn.XLOOKUP(Z1123,$AC$4015:$AC$4035,$AE$4015:$AE$4035,0)*M1123,_xlfn.XLOOKUP(Z1123,$AC$4015:$AC$4035,$AE$4015:$AE$4035,0)*L1123)</f>
        <v>0</v>
      </c>
      <c r="P1123" s="83">
        <f>SUM(N1123:O1123)</f>
        <v>2691734.8499999996</v>
      </c>
      <c r="Q1123" s="157">
        <f>M1123*G1123</f>
        <v>223574624.33436665</v>
      </c>
      <c r="R1123" s="157">
        <f>G1123*P1123</f>
        <v>26213998.183694996</v>
      </c>
      <c r="S1123" s="83">
        <f>SUM(Q1123:R1123)</f>
        <v>249788622.51806164</v>
      </c>
      <c r="T1123" s="156" t="s">
        <v>50</v>
      </c>
      <c r="U1123" s="132"/>
      <c r="V1123" s="82" t="s">
        <v>34</v>
      </c>
      <c r="W1123" s="132"/>
      <c r="X1123" s="44" t="s">
        <v>33</v>
      </c>
      <c r="Y1123" s="44"/>
      <c r="Z1123" s="44" t="s">
        <v>16</v>
      </c>
      <c r="AA1123" s="44" t="s">
        <v>80</v>
      </c>
      <c r="AB1123" s="2">
        <v>21381620.562604498</v>
      </c>
      <c r="AC1123" s="2">
        <v>208229188.17303643</v>
      </c>
      <c r="AD1123" s="2">
        <f>+M1123</f>
        <v>22957337.666666664</v>
      </c>
      <c r="AE1123" s="2">
        <f>+AD1123*14%</f>
        <v>3214027.2733333334</v>
      </c>
      <c r="AF1123" s="155">
        <f>+AD1123*35%</f>
        <v>8035068.1833333317</v>
      </c>
      <c r="AG1123" s="2">
        <f>+AD1123*F1123</f>
        <v>223574624.33436665</v>
      </c>
      <c r="AH1123" s="2">
        <f>+AE1123*F1123</f>
        <v>31300447.406811334</v>
      </c>
      <c r="AI1123" s="2">
        <f>+AF1123*F1123</f>
        <v>78251118.517028317</v>
      </c>
      <c r="AJ1123" s="2">
        <f>SUM(AG1123:AI1123)</f>
        <v>333126190.25820631</v>
      </c>
      <c r="AK1123" s="2">
        <f>+AD1123*G1123</f>
        <v>223574624.33436665</v>
      </c>
      <c r="AL1123" s="2">
        <f>+AE1123*G1123</f>
        <v>31300447.406811334</v>
      </c>
      <c r="AM1123" s="2">
        <f>+AF1123*G1123</f>
        <v>78251118.517028317</v>
      </c>
      <c r="AN1123" s="155">
        <f>SUM(AK1123:AM1123)</f>
        <v>333126190.25820631</v>
      </c>
      <c r="AQ1123" s="145" t="s">
        <v>525</v>
      </c>
      <c r="AU1123" s="8">
        <f>+K1123</f>
        <v>15266666.666666666</v>
      </c>
      <c r="AV1123" s="8">
        <f>+L1123</f>
        <v>7690671</v>
      </c>
      <c r="AW1123" s="2">
        <f>+M1123</f>
        <v>22957337.666666664</v>
      </c>
      <c r="AX1123" s="8">
        <f>F1123*AW1123</f>
        <v>223574624.33436665</v>
      </c>
      <c r="AY1123" s="8">
        <f>IF(AQ1123="CT",7%,5%)*AX1123</f>
        <v>15650223.703405667</v>
      </c>
      <c r="AZ1123" s="8">
        <f>AX1123*2%</f>
        <v>4471492.4866873333</v>
      </c>
      <c r="BA1123" s="8">
        <f>IF(BB1123&gt;0,0,AX1123*5%)</f>
        <v>0</v>
      </c>
      <c r="BB1123" s="8">
        <f>(AX1123-BG1123)*35%</f>
        <v>26213998.183694996</v>
      </c>
      <c r="BC1123" s="8">
        <f>+AX1123+AY1123+AZ1123+BA1123+BB1123</f>
        <v>269910338.70815468</v>
      </c>
      <c r="BD1123" s="8">
        <f>AX1123-AT1123</f>
        <v>223574624.33436665</v>
      </c>
      <c r="BE1123" s="2"/>
      <c r="BG1123" s="7">
        <f>+K1123*F1123</f>
        <v>148677486.66666666</v>
      </c>
      <c r="BH1123" s="2"/>
      <c r="BI1123" s="228">
        <f>+AX1123-AC1123/1.1</f>
        <v>34275362.358879</v>
      </c>
    </row>
    <row r="1124" spans="2:61" ht="17" hidden="1" outlineLevel="1" x14ac:dyDescent="0.2">
      <c r="B1124" s="82">
        <v>20</v>
      </c>
      <c r="C1124" s="144" t="s">
        <v>144</v>
      </c>
      <c r="D1124" s="144"/>
      <c r="E1124" s="82" t="s">
        <v>120</v>
      </c>
      <c r="F1124" s="143">
        <v>1.772</v>
      </c>
      <c r="G1124" s="142">
        <f>+[2]THKL!F1125</f>
        <v>1.772</v>
      </c>
      <c r="H1124" s="132"/>
      <c r="I1124" s="132"/>
      <c r="J1124" s="132"/>
      <c r="K1124" s="156" t="s">
        <v>89</v>
      </c>
      <c r="L1124" s="157">
        <f>'[3]BDG (XD)'!$AA$953*100</f>
        <v>26537135.877452388</v>
      </c>
      <c r="M1124" s="157">
        <f>SUM(K1124:L1124)</f>
        <v>26537135.877452388</v>
      </c>
      <c r="N1124" s="83">
        <f>IF(V1124&lt;&gt;"VTC VHm",_xlfn.XLOOKUP(Z1124,$AC$4015:$AC$4035,$AD$4015:$AD$4035,0)*M1124,_xlfn.XLOOKUP(Z1124,$AC$4015:$AC$4035,$AD$4015:$AD$4035,0)*L1124)</f>
        <v>9287997.5571083352</v>
      </c>
      <c r="O1124" s="83">
        <f>IF(V1124&lt;&gt;"VTC VHm",_xlfn.XLOOKUP(Z1124,$AC$4015:$AC$4035,$AE$4015:$AE$4035,0)*M1124,_xlfn.XLOOKUP(Z1124,$AC$4015:$AC$4035,$AE$4015:$AE$4035,0)*L1124)</f>
        <v>0</v>
      </c>
      <c r="P1124" s="83">
        <f>SUM(N1124:O1124)</f>
        <v>9287997.5571083352</v>
      </c>
      <c r="Q1124" s="157">
        <f>M1124*G1124</f>
        <v>47023804.77484563</v>
      </c>
      <c r="R1124" s="157">
        <f>G1124*P1124</f>
        <v>16458331.671195971</v>
      </c>
      <c r="S1124" s="83">
        <f>SUM(Q1124:R1124)</f>
        <v>63482136.446041599</v>
      </c>
      <c r="T1124" s="156" t="s">
        <v>50</v>
      </c>
      <c r="U1124" s="132"/>
      <c r="V1124" s="132"/>
      <c r="W1124" s="132"/>
      <c r="X1124" s="44" t="s">
        <v>33</v>
      </c>
      <c r="Y1124" s="44"/>
      <c r="Z1124" s="44" t="s">
        <v>16</v>
      </c>
      <c r="AA1124" s="44" t="s">
        <v>80</v>
      </c>
      <c r="AB1124" s="2">
        <v>12803353.586476473</v>
      </c>
      <c r="AC1124" s="2">
        <v>22687542.55523631</v>
      </c>
      <c r="AD1124" s="2">
        <f>+M1124</f>
        <v>26537135.877452388</v>
      </c>
      <c r="AE1124" s="2">
        <f>+AD1124*14%</f>
        <v>3715199.0228433348</v>
      </c>
      <c r="AF1124" s="155">
        <f>+AD1124*35%</f>
        <v>9287997.5571083352</v>
      </c>
      <c r="AG1124" s="2">
        <f>+AD1124*F1124</f>
        <v>47023804.77484563</v>
      </c>
      <c r="AH1124" s="2">
        <f>+AE1124*F1124</f>
        <v>6583332.6684783893</v>
      </c>
      <c r="AI1124" s="2">
        <f>+AF1124*F1124</f>
        <v>16458331.671195971</v>
      </c>
      <c r="AJ1124" s="2">
        <f>SUM(AG1124:AI1124)</f>
        <v>70065469.114519998</v>
      </c>
      <c r="AK1124" s="2">
        <f>+AD1124*G1124</f>
        <v>47023804.77484563</v>
      </c>
      <c r="AL1124" s="2">
        <f>+AE1124*G1124</f>
        <v>6583332.6684783893</v>
      </c>
      <c r="AM1124" s="2">
        <f>+AF1124*G1124</f>
        <v>16458331.671195971</v>
      </c>
      <c r="AN1124" s="155">
        <f>SUM(AK1124:AM1124)</f>
        <v>70065469.114519998</v>
      </c>
      <c r="AQ1124" s="145" t="s">
        <v>525</v>
      </c>
      <c r="AU1124" s="8" t="str">
        <f>+K1124</f>
        <v>Bao gồm</v>
      </c>
      <c r="AV1124" s="8">
        <f>+L1124</f>
        <v>26537135.877452388</v>
      </c>
      <c r="AW1124" s="2">
        <f>+M1124</f>
        <v>26537135.877452388</v>
      </c>
      <c r="AX1124" s="8">
        <f>F1124*AW1124</f>
        <v>47023804.77484563</v>
      </c>
      <c r="AY1124" s="8">
        <f>IF(AQ1124="CT",7%,5%)*AX1124</f>
        <v>3291666.3342391946</v>
      </c>
      <c r="AZ1124" s="8">
        <f>AX1124*2%</f>
        <v>940476.0954969126</v>
      </c>
      <c r="BA1124" s="8">
        <f>IF(BB1124&gt;0,0,AX1124*5%)</f>
        <v>0</v>
      </c>
      <c r="BB1124" s="8">
        <f>(AX1124-BG1124)*35%</f>
        <v>16458331.671195969</v>
      </c>
      <c r="BC1124" s="8">
        <f>+AX1124+AY1124+AZ1124+BA1124+BB1124</f>
        <v>67714278.875777707</v>
      </c>
      <c r="BD1124" s="8">
        <f>AX1124-AT1124</f>
        <v>47023804.77484563</v>
      </c>
      <c r="BE1124" s="2"/>
      <c r="BH1124" s="2"/>
      <c r="BI1124" s="228">
        <f>+AX1124-AC1124/1.1</f>
        <v>26398766.08826717</v>
      </c>
    </row>
    <row r="1125" spans="2:61" ht="17" hidden="1" outlineLevel="1" x14ac:dyDescent="0.2">
      <c r="B1125" s="82">
        <v>21</v>
      </c>
      <c r="C1125" s="144" t="s">
        <v>193</v>
      </c>
      <c r="D1125" s="144"/>
      <c r="E1125" s="82" t="s">
        <v>120</v>
      </c>
      <c r="F1125" s="143">
        <v>2.9565999999999999</v>
      </c>
      <c r="G1125" s="142">
        <f>+[2]THKL!F1126</f>
        <v>2.9565999999999999</v>
      </c>
      <c r="H1125" s="132"/>
      <c r="I1125" s="132"/>
      <c r="J1125" s="132"/>
      <c r="K1125" s="156" t="s">
        <v>89</v>
      </c>
      <c r="L1125" s="157">
        <f>'[3]BDG (XD)'!$AA$953*100</f>
        <v>26537135.877452388</v>
      </c>
      <c r="M1125" s="157">
        <f>SUM(K1125:L1125)</f>
        <v>26537135.877452388</v>
      </c>
      <c r="N1125" s="83">
        <f>IF(V1125&lt;&gt;"VTC VHm",_xlfn.XLOOKUP(Z1125,$AC$4015:$AC$4035,$AD$4015:$AD$4035,0)*M1125,_xlfn.XLOOKUP(Z1125,$AC$4015:$AC$4035,$AD$4015:$AD$4035,0)*L1125)</f>
        <v>9287997.5571083352</v>
      </c>
      <c r="O1125" s="83">
        <f>IF(V1125&lt;&gt;"VTC VHm",_xlfn.XLOOKUP(Z1125,$AC$4015:$AC$4035,$AE$4015:$AE$4035,0)*M1125,_xlfn.XLOOKUP(Z1125,$AC$4015:$AC$4035,$AE$4015:$AE$4035,0)*L1125)</f>
        <v>0</v>
      </c>
      <c r="P1125" s="83">
        <f>SUM(N1125:O1125)</f>
        <v>9287997.5571083352</v>
      </c>
      <c r="Q1125" s="157">
        <f>M1125*G1125</f>
        <v>78459695.935275733</v>
      </c>
      <c r="R1125" s="157">
        <f>G1125*P1125</f>
        <v>27460893.577346504</v>
      </c>
      <c r="S1125" s="83">
        <f>SUM(Q1125:R1125)</f>
        <v>105920589.51262224</v>
      </c>
      <c r="T1125" s="156" t="s">
        <v>50</v>
      </c>
      <c r="U1125" s="132"/>
      <c r="V1125" s="132"/>
      <c r="W1125" s="132"/>
      <c r="X1125" s="44" t="s">
        <v>33</v>
      </c>
      <c r="Y1125" s="44"/>
      <c r="Z1125" s="44" t="s">
        <v>16</v>
      </c>
      <c r="AA1125" s="44" t="s">
        <v>80</v>
      </c>
      <c r="AB1125" s="2">
        <v>7121076.0487219077</v>
      </c>
      <c r="AC1125" s="2">
        <v>21054173.445651192</v>
      </c>
      <c r="AD1125" s="2">
        <f>+M1125</f>
        <v>26537135.877452388</v>
      </c>
      <c r="AE1125" s="2">
        <f>+AD1125*14%</f>
        <v>3715199.0228433348</v>
      </c>
      <c r="AF1125" s="155">
        <f>+AD1125*35%</f>
        <v>9287997.5571083352</v>
      </c>
      <c r="AG1125" s="2">
        <f>+AD1125*F1125</f>
        <v>78459695.935275733</v>
      </c>
      <c r="AH1125" s="2">
        <f>+AE1125*F1125</f>
        <v>10984357.430938603</v>
      </c>
      <c r="AI1125" s="2">
        <f>+AF1125*F1125</f>
        <v>27460893.577346504</v>
      </c>
      <c r="AJ1125" s="2">
        <f>SUM(AG1125:AI1125)</f>
        <v>116904946.94356084</v>
      </c>
      <c r="AK1125" s="2">
        <f>+AD1125*G1125</f>
        <v>78459695.935275733</v>
      </c>
      <c r="AL1125" s="2">
        <f>+AE1125*G1125</f>
        <v>10984357.430938603</v>
      </c>
      <c r="AM1125" s="2">
        <f>+AF1125*G1125</f>
        <v>27460893.577346504</v>
      </c>
      <c r="AN1125" s="155">
        <f>SUM(AK1125:AM1125)</f>
        <v>116904946.94356084</v>
      </c>
      <c r="AQ1125" s="145" t="s">
        <v>525</v>
      </c>
      <c r="AU1125" s="8" t="str">
        <f>+K1125</f>
        <v>Bao gồm</v>
      </c>
      <c r="AV1125" s="8">
        <f>+L1125</f>
        <v>26537135.877452388</v>
      </c>
      <c r="AW1125" s="2">
        <f>+M1125</f>
        <v>26537135.877452388</v>
      </c>
      <c r="AX1125" s="8">
        <f>F1125*AW1125</f>
        <v>78459695.935275733</v>
      </c>
      <c r="AY1125" s="8">
        <f>IF(AQ1125="CT",7%,5%)*AX1125</f>
        <v>5492178.7154693017</v>
      </c>
      <c r="AZ1125" s="8">
        <f>AX1125*2%</f>
        <v>1569193.9187055146</v>
      </c>
      <c r="BA1125" s="8">
        <f>IF(BB1125&gt;0,0,AX1125*5%)</f>
        <v>0</v>
      </c>
      <c r="BB1125" s="8">
        <f>(AX1125-BG1125)*35%</f>
        <v>27460893.577346504</v>
      </c>
      <c r="BC1125" s="8">
        <f>+AX1125+AY1125+AZ1125+BA1125+BB1125</f>
        <v>112981962.14679705</v>
      </c>
      <c r="BD1125" s="8">
        <f>AX1125-AT1125</f>
        <v>78459695.935275733</v>
      </c>
      <c r="BE1125" s="2"/>
      <c r="BH1125" s="2"/>
      <c r="BI1125" s="228">
        <f>+AX1125-AC1125/1.1</f>
        <v>59319538.257411018</v>
      </c>
    </row>
    <row r="1126" spans="2:61" s="92" customFormat="1" ht="17" collapsed="1" x14ac:dyDescent="0.2">
      <c r="B1126" s="163"/>
      <c r="C1126" s="164" t="s">
        <v>128</v>
      </c>
      <c r="D1126" s="164"/>
      <c r="E1126" s="163"/>
      <c r="F1126" s="162"/>
      <c r="G1126" s="149">
        <f>+[2]THKL!F1127</f>
        <v>0</v>
      </c>
      <c r="H1126" s="158"/>
      <c r="I1126" s="158"/>
      <c r="J1126" s="158"/>
      <c r="K1126" s="159"/>
      <c r="L1126" s="161"/>
      <c r="M1126" s="161">
        <f>SUM(K1126:L1126)</f>
        <v>0</v>
      </c>
      <c r="N1126" s="83">
        <f>IF(V1126&lt;&gt;"VTC VHm",_xlfn.XLOOKUP(Z1126,$AC$4015:$AC$4035,$AD$4015:$AD$4035,0)*M1126,_xlfn.XLOOKUP(Z1126,$AC$4015:$AC$4035,$AD$4015:$AD$4035,0)*L1126)</f>
        <v>0</v>
      </c>
      <c r="O1126" s="83">
        <f>IF(V1126&lt;&gt;"VTC VHm",_xlfn.XLOOKUP(Z1126,$AC$4015:$AC$4035,$AE$4015:$AE$4035,0)*M1126,_xlfn.XLOOKUP(Z1126,$AC$4015:$AC$4035,$AE$4015:$AE$4035,0)*L1126)</f>
        <v>0</v>
      </c>
      <c r="P1126" s="160">
        <f>SUM(N1126:O1126)</f>
        <v>0</v>
      </c>
      <c r="Q1126" s="161">
        <f>M1126*G1126</f>
        <v>0</v>
      </c>
      <c r="R1126" s="161">
        <f>G1126*P1126</f>
        <v>0</v>
      </c>
      <c r="S1126" s="160">
        <f>SUM(Q1126:R1126)</f>
        <v>0</v>
      </c>
      <c r="T1126" s="159"/>
      <c r="U1126" s="158"/>
      <c r="V1126" s="158"/>
      <c r="W1126" s="158"/>
      <c r="X1126" s="94" t="s">
        <v>33</v>
      </c>
      <c r="Y1126" s="94"/>
      <c r="Z1126" s="94" t="s">
        <v>16</v>
      </c>
      <c r="AA1126" s="44" t="s">
        <v>80</v>
      </c>
      <c r="AB1126" s="2">
        <v>0</v>
      </c>
      <c r="AC1126" s="2">
        <v>0</v>
      </c>
      <c r="AD1126" s="93">
        <f>+M1126</f>
        <v>0</v>
      </c>
      <c r="AE1126" s="93">
        <f>+AD1126*14%</f>
        <v>0</v>
      </c>
      <c r="AF1126" s="93">
        <f>+AD1126*35%</f>
        <v>0</v>
      </c>
      <c r="AG1126" s="93">
        <f>+AD1126*F1126</f>
        <v>0</v>
      </c>
      <c r="AH1126" s="93">
        <f>+AE1126*F1126</f>
        <v>0</v>
      </c>
      <c r="AI1126" s="93">
        <f>+AF1126*F1126</f>
        <v>0</v>
      </c>
      <c r="AJ1126" s="93">
        <f>SUM(AG1126:AI1126)</f>
        <v>0</v>
      </c>
      <c r="AK1126" s="93">
        <f>+AD1126*G1126</f>
        <v>0</v>
      </c>
      <c r="AL1126" s="93">
        <f>+AE1126*G1126</f>
        <v>0</v>
      </c>
      <c r="AM1126" s="93">
        <f>+AF1126*G1126</f>
        <v>0</v>
      </c>
      <c r="AN1126" s="93">
        <f>SUM(AK1126:AM1126)</f>
        <v>0</v>
      </c>
      <c r="AQ1126" s="145" t="s">
        <v>525</v>
      </c>
      <c r="AU1126" s="8">
        <f>+K1126</f>
        <v>0</v>
      </c>
      <c r="AV1126" s="8">
        <f>+L1126</f>
        <v>0</v>
      </c>
      <c r="AW1126" s="2">
        <f>+M1126</f>
        <v>0</v>
      </c>
      <c r="AX1126" s="8">
        <f>F1126*AW1126</f>
        <v>0</v>
      </c>
      <c r="AY1126" s="8">
        <f>IF(AQ1126="CT",7%,5%)*AX1126</f>
        <v>0</v>
      </c>
      <c r="AZ1126" s="8">
        <f>AX1126*2%</f>
        <v>0</v>
      </c>
      <c r="BA1126" s="8">
        <f>IF(BB1126&gt;0,0,AX1126*5%)</f>
        <v>0</v>
      </c>
      <c r="BB1126" s="8">
        <f>(AX1126-BG1126)*35%</f>
        <v>0</v>
      </c>
      <c r="BC1126" s="8">
        <f>+AX1126+AY1126+AZ1126+BA1126+BB1126</f>
        <v>0</v>
      </c>
      <c r="BD1126" s="8">
        <f>AX1126-AT1126</f>
        <v>0</v>
      </c>
      <c r="BE1126" s="2"/>
      <c r="BH1126" s="2"/>
      <c r="BI1126" s="228">
        <f>+AX1126-AC1126/1.1</f>
        <v>0</v>
      </c>
    </row>
    <row r="1127" spans="2:61" ht="34" hidden="1" outlineLevel="1" x14ac:dyDescent="0.2">
      <c r="B1127" s="82">
        <v>22</v>
      </c>
      <c r="C1127" s="144" t="s">
        <v>1031</v>
      </c>
      <c r="D1127" s="144"/>
      <c r="E1127" s="82" t="s">
        <v>104</v>
      </c>
      <c r="F1127" s="143">
        <v>173.95060000000001</v>
      </c>
      <c r="G1127" s="142">
        <f>+[2]THKL!F1128</f>
        <v>173.95060000000001</v>
      </c>
      <c r="H1127" s="132"/>
      <c r="I1127" s="132"/>
      <c r="J1127" s="132"/>
      <c r="K1127" s="156" t="s">
        <v>89</v>
      </c>
      <c r="L1127" s="157">
        <f>'[3]BDG (XD)'!$AA$935</f>
        <v>1902405.7932777775</v>
      </c>
      <c r="M1127" s="157">
        <f>SUM(K1127:L1127)</f>
        <v>1902405.7932777775</v>
      </c>
      <c r="N1127" s="83">
        <f>IF(V1127&lt;&gt;"VTC VHm",_xlfn.XLOOKUP(Z1127,$AC$4015:$AC$4035,$AD$4015:$AD$4035,0)*M1127,_xlfn.XLOOKUP(Z1127,$AC$4015:$AC$4035,$AD$4015:$AD$4035,0)*L1127)</f>
        <v>665842.02764722204</v>
      </c>
      <c r="O1127" s="83">
        <f>IF(V1127&lt;&gt;"VTC VHm",_xlfn.XLOOKUP(Z1127,$AC$4015:$AC$4035,$AE$4015:$AE$4035,0)*M1127,_xlfn.XLOOKUP(Z1127,$AC$4015:$AC$4035,$AE$4015:$AE$4035,0)*L1127)</f>
        <v>0</v>
      </c>
      <c r="P1127" s="83">
        <f>SUM(N1127:O1127)</f>
        <v>665842.02764722204</v>
      </c>
      <c r="Q1127" s="157">
        <f>M1127*G1127</f>
        <v>330924629.18414539</v>
      </c>
      <c r="R1127" s="157">
        <f>G1127*P1127</f>
        <v>115823620.21445087</v>
      </c>
      <c r="S1127" s="83">
        <f>SUM(Q1127:R1127)</f>
        <v>446748249.39859629</v>
      </c>
      <c r="T1127" s="156" t="s">
        <v>50</v>
      </c>
      <c r="U1127" s="132"/>
      <c r="V1127" s="132"/>
      <c r="W1127" s="132"/>
      <c r="X1127" s="44" t="s">
        <v>33</v>
      </c>
      <c r="Y1127" s="44"/>
      <c r="Z1127" s="44" t="s">
        <v>16</v>
      </c>
      <c r="AA1127" s="44" t="s">
        <v>80</v>
      </c>
      <c r="AB1127" s="2">
        <v>2014016.651864883</v>
      </c>
      <c r="AC1127" s="2">
        <v>350339405.00188756</v>
      </c>
      <c r="AD1127" s="2">
        <f>+M1127</f>
        <v>1902405.7932777775</v>
      </c>
      <c r="AE1127" s="2">
        <f>+AD1127*14%</f>
        <v>266336.81105888885</v>
      </c>
      <c r="AF1127" s="155">
        <f>+AD1127*35%</f>
        <v>665842.02764722204</v>
      </c>
      <c r="AG1127" s="2">
        <f>+AD1127*F1127</f>
        <v>330924629.18414539</v>
      </c>
      <c r="AH1127" s="2">
        <f>+AE1127*F1127</f>
        <v>46329448.085780352</v>
      </c>
      <c r="AI1127" s="2">
        <f>+AF1127*F1127</f>
        <v>115823620.21445087</v>
      </c>
      <c r="AJ1127" s="2">
        <f>SUM(AG1127:AI1127)</f>
        <v>493077697.48437655</v>
      </c>
      <c r="AK1127" s="2">
        <f>+AD1127*G1127</f>
        <v>330924629.18414539</v>
      </c>
      <c r="AL1127" s="2">
        <f>+AE1127*G1127</f>
        <v>46329448.085780352</v>
      </c>
      <c r="AM1127" s="2">
        <f>+AF1127*G1127</f>
        <v>115823620.21445087</v>
      </c>
      <c r="AN1127" s="155">
        <f>SUM(AK1127:AM1127)</f>
        <v>493077697.48437655</v>
      </c>
      <c r="AQ1127" s="145" t="s">
        <v>525</v>
      </c>
      <c r="AU1127" s="8">
        <f>+BH1127</f>
        <v>250000</v>
      </c>
      <c r="AV1127" s="8">
        <f>+L1127</f>
        <v>1902405.7932777775</v>
      </c>
      <c r="AW1127" s="2">
        <f>+AU1127+AV1127</f>
        <v>2152405.7932777777</v>
      </c>
      <c r="AX1127" s="8">
        <f>F1127*AW1127</f>
        <v>374412279.18414545</v>
      </c>
      <c r="AY1127" s="8">
        <f>IF(AQ1127="CT",7%,5%)*AX1127</f>
        <v>26208859.542890184</v>
      </c>
      <c r="AZ1127" s="8">
        <f>AX1127*2%</f>
        <v>7488245.5836829096</v>
      </c>
      <c r="BA1127" s="8">
        <f>IF(BB1127&gt;0,0,AX1127*5%)</f>
        <v>0</v>
      </c>
      <c r="BB1127" s="8">
        <f>(AX1127-BG1127)*35%</f>
        <v>131044297.7144509</v>
      </c>
      <c r="BC1127" s="8">
        <f>+AX1127+AY1127+AZ1127+BA1127+BB1127</f>
        <v>539153682.02516937</v>
      </c>
      <c r="BD1127" s="8">
        <f>AX1127-AT1127</f>
        <v>374412279.18414545</v>
      </c>
      <c r="BE1127" s="2"/>
      <c r="BH1127" s="2">
        <v>250000</v>
      </c>
      <c r="BI1127" s="228">
        <f>+AX1127-AC1127/1.1</f>
        <v>55921911.000611305</v>
      </c>
    </row>
    <row r="1128" spans="2:61" s="92" customFormat="1" ht="17" hidden="1" outlineLevel="1" x14ac:dyDescent="0.2">
      <c r="B1128" s="163"/>
      <c r="C1128" s="164" t="s">
        <v>773</v>
      </c>
      <c r="D1128" s="164"/>
      <c r="E1128" s="163"/>
      <c r="F1128" s="162"/>
      <c r="G1128" s="149">
        <f>+[2]THKL!F1129</f>
        <v>0</v>
      </c>
      <c r="H1128" s="158"/>
      <c r="I1128" s="158"/>
      <c r="J1128" s="158"/>
      <c r="K1128" s="159"/>
      <c r="L1128" s="161"/>
      <c r="M1128" s="161">
        <f>SUM(K1128:L1128)</f>
        <v>0</v>
      </c>
      <c r="N1128" s="83">
        <f>IF(V1128&lt;&gt;"VTC VHm",_xlfn.XLOOKUP(Z1128,$AC$4015:$AC$4035,$AD$4015:$AD$4035,0)*M1128,_xlfn.XLOOKUP(Z1128,$AC$4015:$AC$4035,$AD$4015:$AD$4035,0)*L1128)</f>
        <v>0</v>
      </c>
      <c r="O1128" s="83">
        <f>IF(V1128&lt;&gt;"VTC VHm",_xlfn.XLOOKUP(Z1128,$AC$4015:$AC$4035,$AE$4015:$AE$4035,0)*M1128,_xlfn.XLOOKUP(Z1128,$AC$4015:$AC$4035,$AE$4015:$AE$4035,0)*L1128)</f>
        <v>0</v>
      </c>
      <c r="P1128" s="160">
        <f>SUM(N1128:O1128)</f>
        <v>0</v>
      </c>
      <c r="Q1128" s="161">
        <f>M1128*G1128</f>
        <v>0</v>
      </c>
      <c r="R1128" s="161">
        <f>G1128*P1128</f>
        <v>0</v>
      </c>
      <c r="S1128" s="160">
        <f>SUM(Q1128:R1128)</f>
        <v>0</v>
      </c>
      <c r="T1128" s="159"/>
      <c r="U1128" s="158"/>
      <c r="V1128" s="158"/>
      <c r="W1128" s="158"/>
      <c r="X1128" s="94" t="s">
        <v>33</v>
      </c>
      <c r="Y1128" s="94"/>
      <c r="Z1128" s="94" t="s">
        <v>16</v>
      </c>
      <c r="AA1128" s="44" t="s">
        <v>80</v>
      </c>
      <c r="AB1128" s="2">
        <v>0</v>
      </c>
      <c r="AC1128" s="2">
        <v>0</v>
      </c>
      <c r="AD1128" s="93">
        <f>+M1128</f>
        <v>0</v>
      </c>
      <c r="AE1128" s="93">
        <f>+AD1128*14%</f>
        <v>0</v>
      </c>
      <c r="AF1128" s="93">
        <f>+AD1128*35%</f>
        <v>0</v>
      </c>
      <c r="AG1128" s="93">
        <f>+AD1128*F1128</f>
        <v>0</v>
      </c>
      <c r="AH1128" s="93">
        <f>+AE1128*F1128</f>
        <v>0</v>
      </c>
      <c r="AI1128" s="93">
        <f>+AF1128*F1128</f>
        <v>0</v>
      </c>
      <c r="AJ1128" s="93">
        <f>SUM(AG1128:AI1128)</f>
        <v>0</v>
      </c>
      <c r="AK1128" s="93">
        <f>+AD1128*G1128</f>
        <v>0</v>
      </c>
      <c r="AL1128" s="93">
        <f>+AE1128*G1128</f>
        <v>0</v>
      </c>
      <c r="AM1128" s="93">
        <f>+AF1128*G1128</f>
        <v>0</v>
      </c>
      <c r="AN1128" s="93">
        <f>SUM(AK1128:AM1128)</f>
        <v>0</v>
      </c>
      <c r="AQ1128" s="145" t="s">
        <v>525</v>
      </c>
      <c r="AU1128" s="8">
        <f>+K1128</f>
        <v>0</v>
      </c>
      <c r="AV1128" s="8">
        <f>+L1128</f>
        <v>0</v>
      </c>
      <c r="AW1128" s="2">
        <f>+M1128</f>
        <v>0</v>
      </c>
      <c r="AX1128" s="8">
        <f>F1128*AW1128</f>
        <v>0</v>
      </c>
      <c r="AY1128" s="8">
        <f>IF(AQ1128="CT",7%,5%)*AX1128</f>
        <v>0</v>
      </c>
      <c r="AZ1128" s="8">
        <f>AX1128*2%</f>
        <v>0</v>
      </c>
      <c r="BA1128" s="8">
        <f>IF(BB1128&gt;0,0,AX1128*5%)</f>
        <v>0</v>
      </c>
      <c r="BB1128" s="8">
        <f>(AX1128-BG1128)*35%</f>
        <v>0</v>
      </c>
      <c r="BC1128" s="8">
        <f>+AX1128+AY1128+AZ1128+BA1128+BB1128</f>
        <v>0</v>
      </c>
      <c r="BD1128" s="8">
        <f>AX1128-AT1128</f>
        <v>0</v>
      </c>
      <c r="BE1128" s="2"/>
      <c r="BH1128" s="2"/>
      <c r="BI1128" s="228">
        <f>+AX1128-AC1128/1.1</f>
        <v>0</v>
      </c>
    </row>
    <row r="1129" spans="2:61" ht="51" hidden="1" outlineLevel="1" x14ac:dyDescent="0.2">
      <c r="B1129" s="82">
        <v>23</v>
      </c>
      <c r="C1129" s="144" t="s">
        <v>1030</v>
      </c>
      <c r="D1129" s="144"/>
      <c r="E1129" s="82" t="s">
        <v>104</v>
      </c>
      <c r="F1129" s="143">
        <v>29.814</v>
      </c>
      <c r="G1129" s="142">
        <f>+[2]THKL!F1130</f>
        <v>29.814</v>
      </c>
      <c r="H1129" s="132"/>
      <c r="I1129" s="132"/>
      <c r="J1129" s="132"/>
      <c r="K1129" s="156" t="s">
        <v>89</v>
      </c>
      <c r="L1129" s="157">
        <f>'[3]BDG (XD)'!$AA$938</f>
        <v>1989214.4787777774</v>
      </c>
      <c r="M1129" s="157">
        <f>SUM(K1129:L1129)</f>
        <v>1989214.4787777774</v>
      </c>
      <c r="N1129" s="83">
        <f>IF(V1129&lt;&gt;"VTC VHm",_xlfn.XLOOKUP(Z1129,$AC$4015:$AC$4035,$AD$4015:$AD$4035,0)*M1129,_xlfn.XLOOKUP(Z1129,$AC$4015:$AC$4035,$AD$4015:$AD$4035,0)*L1129)</f>
        <v>696225.06757222209</v>
      </c>
      <c r="O1129" s="83">
        <f>IF(V1129&lt;&gt;"VTC VHm",_xlfn.XLOOKUP(Z1129,$AC$4015:$AC$4035,$AE$4015:$AE$4035,0)*M1129,_xlfn.XLOOKUP(Z1129,$AC$4015:$AC$4035,$AE$4015:$AE$4035,0)*L1129)</f>
        <v>0</v>
      </c>
      <c r="P1129" s="83">
        <f>SUM(N1129:O1129)</f>
        <v>696225.06757222209</v>
      </c>
      <c r="Q1129" s="157">
        <f>M1129*G1129</f>
        <v>59306440.470280655</v>
      </c>
      <c r="R1129" s="157">
        <f>G1129*P1129</f>
        <v>20757254.16459823</v>
      </c>
      <c r="S1129" s="83">
        <f>SUM(Q1129:R1129)</f>
        <v>80063694.634878889</v>
      </c>
      <c r="T1129" s="156" t="s">
        <v>50</v>
      </c>
      <c r="U1129" s="132"/>
      <c r="V1129" s="132"/>
      <c r="W1129" s="132"/>
      <c r="X1129" s="44" t="s">
        <v>33</v>
      </c>
      <c r="Y1129" s="44"/>
      <c r="Z1129" s="44" t="s">
        <v>16</v>
      </c>
      <c r="AA1129" s="44" t="s">
        <v>80</v>
      </c>
      <c r="AB1129" s="2">
        <v>2912517.5681606922</v>
      </c>
      <c r="AC1129" s="2">
        <v>86833798.777142882</v>
      </c>
      <c r="AD1129" s="2">
        <f>+M1129</f>
        <v>1989214.4787777774</v>
      </c>
      <c r="AE1129" s="2">
        <f>+AD1129*14%</f>
        <v>278490.02702888887</v>
      </c>
      <c r="AF1129" s="155">
        <f>+AD1129*35%</f>
        <v>696225.06757222209</v>
      </c>
      <c r="AG1129" s="2">
        <f>+AD1129*F1129</f>
        <v>59306440.470280655</v>
      </c>
      <c r="AH1129" s="2">
        <f>+AE1129*F1129</f>
        <v>8302901.665839293</v>
      </c>
      <c r="AI1129" s="2">
        <f>+AF1129*F1129</f>
        <v>20757254.16459823</v>
      </c>
      <c r="AJ1129" s="2">
        <f>SUM(AG1129:AI1129)</f>
        <v>88366596.300718173</v>
      </c>
      <c r="AK1129" s="2">
        <f>+AD1129*G1129</f>
        <v>59306440.470280655</v>
      </c>
      <c r="AL1129" s="2">
        <f>+AE1129*G1129</f>
        <v>8302901.665839293</v>
      </c>
      <c r="AM1129" s="2">
        <f>+AF1129*G1129</f>
        <v>20757254.16459823</v>
      </c>
      <c r="AN1129" s="155">
        <f>SUM(AK1129:AM1129)</f>
        <v>88366596.300718173</v>
      </c>
      <c r="AQ1129" s="145" t="s">
        <v>525</v>
      </c>
      <c r="AU1129" s="8">
        <f>+BH1129</f>
        <v>250000</v>
      </c>
      <c r="AV1129" s="8">
        <f>+L1129</f>
        <v>1989214.4787777774</v>
      </c>
      <c r="AW1129" s="2">
        <f>+AU1129+AV1129</f>
        <v>2239214.4787777774</v>
      </c>
      <c r="AX1129" s="8">
        <f>F1129*AW1129</f>
        <v>66759940.470280655</v>
      </c>
      <c r="AY1129" s="8">
        <f>IF(AQ1129="CT",7%,5%)*AX1129</f>
        <v>4673195.8329196461</v>
      </c>
      <c r="AZ1129" s="8">
        <f>AX1129*2%</f>
        <v>1335198.8094056132</v>
      </c>
      <c r="BA1129" s="8">
        <f>IF(BB1129&gt;0,0,AX1129*5%)</f>
        <v>0</v>
      </c>
      <c r="BB1129" s="8">
        <f>(AX1129-BG1129)*35%</f>
        <v>23365979.164598227</v>
      </c>
      <c r="BC1129" s="8">
        <f>+AX1129+AY1129+AZ1129+BA1129+BB1129</f>
        <v>96134314.277204141</v>
      </c>
      <c r="BD1129" s="8">
        <f>AX1129-AT1129</f>
        <v>66759940.470280655</v>
      </c>
      <c r="BE1129" s="2"/>
      <c r="BH1129" s="2">
        <v>250000</v>
      </c>
      <c r="BI1129" s="228">
        <f>+AX1129-AC1129/1.1</f>
        <v>-12179876.599849232</v>
      </c>
    </row>
    <row r="1130" spans="2:61" ht="51" hidden="1" outlineLevel="1" x14ac:dyDescent="0.2">
      <c r="B1130" s="82">
        <v>24</v>
      </c>
      <c r="C1130" s="144" t="s">
        <v>189</v>
      </c>
      <c r="D1130" s="144"/>
      <c r="E1130" s="82" t="s">
        <v>91</v>
      </c>
      <c r="F1130" s="143">
        <v>0.78459999999999996</v>
      </c>
      <c r="G1130" s="142">
        <f>+[2]THKL!F1131</f>
        <v>0.78459999999999996</v>
      </c>
      <c r="H1130" s="132"/>
      <c r="I1130" s="132"/>
      <c r="J1130" s="132"/>
      <c r="K1130" s="156">
        <f>$K$4010*1000</f>
        <v>15050000</v>
      </c>
      <c r="L1130" s="157">
        <f>'[3]BDG (XD)'!$AA$964*1000</f>
        <v>7690671</v>
      </c>
      <c r="M1130" s="157">
        <f>SUM(K1130:L1130)</f>
        <v>22740671</v>
      </c>
      <c r="N1130" s="83">
        <f>IF(V1130&lt;&gt;"VTC VHm",_xlfn.XLOOKUP(Z1130,$AC$4015:$AC$4035,$AD$4015:$AD$4035,0)*M1130,_xlfn.XLOOKUP(Z1130,$AC$4015:$AC$4035,$AD$4015:$AD$4035,0)*L1130)</f>
        <v>2691734.8499999996</v>
      </c>
      <c r="O1130" s="83">
        <f>IF(V1130&lt;&gt;"VTC VHm",_xlfn.XLOOKUP(Z1130,$AC$4015:$AC$4035,$AE$4015:$AE$4035,0)*M1130,_xlfn.XLOOKUP(Z1130,$AC$4015:$AC$4035,$AE$4015:$AE$4035,0)*L1130)</f>
        <v>0</v>
      </c>
      <c r="P1130" s="83">
        <f>SUM(N1130:O1130)</f>
        <v>2691734.8499999996</v>
      </c>
      <c r="Q1130" s="157">
        <f>M1130*G1130</f>
        <v>17842330.466600001</v>
      </c>
      <c r="R1130" s="157">
        <f>G1130*P1130</f>
        <v>2111935.1633099997</v>
      </c>
      <c r="S1130" s="83">
        <f>SUM(Q1130:R1130)</f>
        <v>19954265.62991</v>
      </c>
      <c r="T1130" s="156" t="s">
        <v>50</v>
      </c>
      <c r="U1130" s="132"/>
      <c r="V1130" s="82" t="s">
        <v>34</v>
      </c>
      <c r="W1130" s="132"/>
      <c r="X1130" s="44" t="s">
        <v>33</v>
      </c>
      <c r="Y1130" s="44"/>
      <c r="Z1130" s="44" t="s">
        <v>16</v>
      </c>
      <c r="AA1130" s="44" t="s">
        <v>80</v>
      </c>
      <c r="AB1130" s="2">
        <v>24115402.024510503</v>
      </c>
      <c r="AC1130" s="2">
        <v>18920944.428430941</v>
      </c>
      <c r="AD1130" s="2">
        <f>+M1130</f>
        <v>22740671</v>
      </c>
      <c r="AE1130" s="2">
        <f>+AD1130*14%</f>
        <v>3183693.9400000004</v>
      </c>
      <c r="AF1130" s="155">
        <f>+AD1130*35%</f>
        <v>7959234.8499999996</v>
      </c>
      <c r="AG1130" s="2">
        <f>+AD1130*F1130</f>
        <v>17842330.466600001</v>
      </c>
      <c r="AH1130" s="2">
        <f>+AE1130*F1130</f>
        <v>2497926.2653240003</v>
      </c>
      <c r="AI1130" s="2">
        <f>+AF1130*F1130</f>
        <v>6244815.6633099997</v>
      </c>
      <c r="AJ1130" s="2">
        <f>SUM(AG1130:AI1130)</f>
        <v>26585072.395234</v>
      </c>
      <c r="AK1130" s="2">
        <f>+AD1130*G1130</f>
        <v>17842330.466600001</v>
      </c>
      <c r="AL1130" s="2">
        <f>+AE1130*G1130</f>
        <v>2497926.2653240003</v>
      </c>
      <c r="AM1130" s="2">
        <f>+AF1130*G1130</f>
        <v>6244815.6633099997</v>
      </c>
      <c r="AN1130" s="155">
        <f>SUM(AK1130:AM1130)</f>
        <v>26585072.395234</v>
      </c>
      <c r="AQ1130" s="145" t="s">
        <v>525</v>
      </c>
      <c r="AU1130" s="8">
        <f>+K1130</f>
        <v>15050000</v>
      </c>
      <c r="AV1130" s="8">
        <f>+L1130</f>
        <v>7690671</v>
      </c>
      <c r="AW1130" s="2">
        <f>+M1130</f>
        <v>22740671</v>
      </c>
      <c r="AX1130" s="8">
        <f>F1130*AW1130</f>
        <v>17842330.466600001</v>
      </c>
      <c r="AY1130" s="8">
        <f>IF(AQ1130="CT",7%,5%)*AX1130</f>
        <v>1248963.1326620001</v>
      </c>
      <c r="AZ1130" s="8">
        <f>AX1130*2%</f>
        <v>356846.60933200002</v>
      </c>
      <c r="BA1130" s="8">
        <f>IF(BB1130&gt;0,0,AX1130*5%)</f>
        <v>0</v>
      </c>
      <c r="BB1130" s="8">
        <f>(AX1130-BG1130)*35%</f>
        <v>2111935.1633100002</v>
      </c>
      <c r="BC1130" s="8">
        <f>+AX1130+AY1130+AZ1130+BA1130+BB1130</f>
        <v>21560075.371903997</v>
      </c>
      <c r="BD1130" s="8">
        <f>AX1130-AT1130</f>
        <v>17842330.466600001</v>
      </c>
      <c r="BE1130" s="2"/>
      <c r="BG1130" s="7">
        <f>+K1130*F1130</f>
        <v>11808230</v>
      </c>
      <c r="BH1130" s="2"/>
      <c r="BI1130" s="228">
        <f>+AX1130-AC1130/1.1</f>
        <v>641471.89529914781</v>
      </c>
    </row>
    <row r="1131" spans="2:61" ht="51" hidden="1" outlineLevel="1" x14ac:dyDescent="0.2">
      <c r="B1131" s="82">
        <v>25</v>
      </c>
      <c r="C1131" s="144" t="s">
        <v>188</v>
      </c>
      <c r="D1131" s="144"/>
      <c r="E1131" s="82" t="s">
        <v>91</v>
      </c>
      <c r="F1131" s="143">
        <v>1.7795000000000001</v>
      </c>
      <c r="G1131" s="142">
        <f>+[2]THKL!F1132</f>
        <v>1.7795000000000001</v>
      </c>
      <c r="H1131" s="132"/>
      <c r="I1131" s="132"/>
      <c r="J1131" s="132"/>
      <c r="K1131" s="156">
        <f>$L$4010*1000</f>
        <v>15266666.666666666</v>
      </c>
      <c r="L1131" s="157">
        <f>'[3]BDG (XD)'!$AA$965*1000</f>
        <v>7690671</v>
      </c>
      <c r="M1131" s="157">
        <f>SUM(K1131:L1131)</f>
        <v>22957337.666666664</v>
      </c>
      <c r="N1131" s="83">
        <f>IF(V1131&lt;&gt;"VTC VHm",_xlfn.XLOOKUP(Z1131,$AC$4015:$AC$4035,$AD$4015:$AD$4035,0)*M1131,_xlfn.XLOOKUP(Z1131,$AC$4015:$AC$4035,$AD$4015:$AD$4035,0)*L1131)</f>
        <v>2691734.8499999996</v>
      </c>
      <c r="O1131" s="83">
        <f>IF(V1131&lt;&gt;"VTC VHm",_xlfn.XLOOKUP(Z1131,$AC$4015:$AC$4035,$AE$4015:$AE$4035,0)*M1131,_xlfn.XLOOKUP(Z1131,$AC$4015:$AC$4035,$AE$4015:$AE$4035,0)*L1131)</f>
        <v>0</v>
      </c>
      <c r="P1131" s="83">
        <f>SUM(N1131:O1131)</f>
        <v>2691734.8499999996</v>
      </c>
      <c r="Q1131" s="157">
        <f>M1131*G1131</f>
        <v>40852582.377833329</v>
      </c>
      <c r="R1131" s="157">
        <f>G1131*P1131</f>
        <v>4789942.1655749995</v>
      </c>
      <c r="S1131" s="83">
        <f>SUM(Q1131:R1131)</f>
        <v>45642524.543408327</v>
      </c>
      <c r="T1131" s="156" t="s">
        <v>50</v>
      </c>
      <c r="U1131" s="132"/>
      <c r="V1131" s="82" t="s">
        <v>34</v>
      </c>
      <c r="W1131" s="132"/>
      <c r="X1131" s="44" t="s">
        <v>33</v>
      </c>
      <c r="Y1131" s="44"/>
      <c r="Z1131" s="44" t="s">
        <v>16</v>
      </c>
      <c r="AA1131" s="44" t="s">
        <v>80</v>
      </c>
      <c r="AB1131" s="2">
        <v>22672996.7167308</v>
      </c>
      <c r="AC1131" s="2">
        <v>40346597.657422461</v>
      </c>
      <c r="AD1131" s="2">
        <f>+M1131</f>
        <v>22957337.666666664</v>
      </c>
      <c r="AE1131" s="2">
        <f>+AD1131*14%</f>
        <v>3214027.2733333334</v>
      </c>
      <c r="AF1131" s="155">
        <f>+AD1131*35%</f>
        <v>8035068.1833333317</v>
      </c>
      <c r="AG1131" s="2">
        <f>+AD1131*F1131</f>
        <v>40852582.377833329</v>
      </c>
      <c r="AH1131" s="2">
        <f>+AE1131*F1131</f>
        <v>5719361.5328966668</v>
      </c>
      <c r="AI1131" s="2">
        <f>+AF1131*F1131</f>
        <v>14298403.832241664</v>
      </c>
      <c r="AJ1131" s="2">
        <f>SUM(AG1131:AI1131)</f>
        <v>60870347.742971659</v>
      </c>
      <c r="AK1131" s="2">
        <f>+AD1131*G1131</f>
        <v>40852582.377833329</v>
      </c>
      <c r="AL1131" s="2">
        <f>+AE1131*G1131</f>
        <v>5719361.5328966668</v>
      </c>
      <c r="AM1131" s="2">
        <f>+AF1131*G1131</f>
        <v>14298403.832241664</v>
      </c>
      <c r="AN1131" s="155">
        <f>SUM(AK1131:AM1131)</f>
        <v>60870347.742971659</v>
      </c>
      <c r="AQ1131" s="145" t="s">
        <v>525</v>
      </c>
      <c r="AU1131" s="8">
        <f>+K1131</f>
        <v>15266666.666666666</v>
      </c>
      <c r="AV1131" s="8">
        <f>+L1131</f>
        <v>7690671</v>
      </c>
      <c r="AW1131" s="2">
        <f>+M1131</f>
        <v>22957337.666666664</v>
      </c>
      <c r="AX1131" s="8">
        <f>F1131*AW1131</f>
        <v>40852582.377833329</v>
      </c>
      <c r="AY1131" s="8">
        <f>IF(AQ1131="CT",7%,5%)*AX1131</f>
        <v>2859680.7664483334</v>
      </c>
      <c r="AZ1131" s="8">
        <f>AX1131*2%</f>
        <v>817051.64755666663</v>
      </c>
      <c r="BA1131" s="8">
        <f>IF(BB1131&gt;0,0,AX1131*5%)</f>
        <v>0</v>
      </c>
      <c r="BB1131" s="8">
        <f>(AX1131-BG1131)*35%</f>
        <v>4789942.1655749986</v>
      </c>
      <c r="BC1131" s="8">
        <f>+AX1131+AY1131+AZ1131+BA1131+BB1131</f>
        <v>49319256.957413331</v>
      </c>
      <c r="BD1131" s="8">
        <f>AX1131-AT1131</f>
        <v>40852582.377833329</v>
      </c>
      <c r="BE1131" s="2"/>
      <c r="BG1131" s="7">
        <f>+K1131*F1131</f>
        <v>27167033.333333332</v>
      </c>
      <c r="BH1131" s="2"/>
      <c r="BI1131" s="228">
        <f>+AX1131-AC1131/1.1</f>
        <v>4173857.2347220033</v>
      </c>
    </row>
    <row r="1132" spans="2:61" ht="51" hidden="1" outlineLevel="1" x14ac:dyDescent="0.2">
      <c r="B1132" s="82">
        <v>26</v>
      </c>
      <c r="C1132" s="144" t="s">
        <v>1082</v>
      </c>
      <c r="D1132" s="144"/>
      <c r="E1132" s="82" t="s">
        <v>91</v>
      </c>
      <c r="F1132" s="143">
        <v>7.1146000000000003</v>
      </c>
      <c r="G1132" s="142">
        <f>+[2]THKL!F1133</f>
        <v>7.1146000000000003</v>
      </c>
      <c r="H1132" s="132"/>
      <c r="I1132" s="132"/>
      <c r="J1132" s="132"/>
      <c r="K1132" s="156">
        <f>$L$4010*1000</f>
        <v>15266666.666666666</v>
      </c>
      <c r="L1132" s="157">
        <f>'[3]BDG (XD)'!$AA$965*1000</f>
        <v>7690671</v>
      </c>
      <c r="M1132" s="157">
        <f>SUM(K1132:L1132)</f>
        <v>22957337.666666664</v>
      </c>
      <c r="N1132" s="83">
        <f>IF(V1132&lt;&gt;"VTC VHm",_xlfn.XLOOKUP(Z1132,$AC$4015:$AC$4035,$AD$4015:$AD$4035,0)*M1132,_xlfn.XLOOKUP(Z1132,$AC$4015:$AC$4035,$AD$4015:$AD$4035,0)*L1132)</f>
        <v>2691734.8499999996</v>
      </c>
      <c r="O1132" s="83">
        <f>IF(V1132&lt;&gt;"VTC VHm",_xlfn.XLOOKUP(Z1132,$AC$4015:$AC$4035,$AE$4015:$AE$4035,0)*M1132,_xlfn.XLOOKUP(Z1132,$AC$4015:$AC$4035,$AE$4015:$AE$4035,0)*L1132)</f>
        <v>0</v>
      </c>
      <c r="P1132" s="83">
        <f>SUM(N1132:O1132)</f>
        <v>2691734.8499999996</v>
      </c>
      <c r="Q1132" s="157">
        <f>M1132*G1132</f>
        <v>163332274.56326666</v>
      </c>
      <c r="R1132" s="157">
        <f>G1132*P1132</f>
        <v>19150616.763809998</v>
      </c>
      <c r="S1132" s="83">
        <f>SUM(Q1132:R1132)</f>
        <v>182482891.32707667</v>
      </c>
      <c r="T1132" s="156" t="s">
        <v>50</v>
      </c>
      <c r="U1132" s="132"/>
      <c r="V1132" s="82" t="s">
        <v>34</v>
      </c>
      <c r="W1132" s="132"/>
      <c r="X1132" s="44" t="s">
        <v>33</v>
      </c>
      <c r="Y1132" s="44"/>
      <c r="Z1132" s="44" t="s">
        <v>16</v>
      </c>
      <c r="AA1132" s="44" t="s">
        <v>80</v>
      </c>
      <c r="AB1132" s="2">
        <v>22192250.318175301</v>
      </c>
      <c r="AC1132" s="2">
        <v>157888984.11368999</v>
      </c>
      <c r="AD1132" s="2">
        <f>+M1132</f>
        <v>22957337.666666664</v>
      </c>
      <c r="AE1132" s="2">
        <f>+AD1132*14%</f>
        <v>3214027.2733333334</v>
      </c>
      <c r="AF1132" s="155">
        <f>+AD1132*35%</f>
        <v>8035068.1833333317</v>
      </c>
      <c r="AG1132" s="2">
        <f>+AD1132*F1132</f>
        <v>163332274.56326666</v>
      </c>
      <c r="AH1132" s="2">
        <f>+AE1132*F1132</f>
        <v>22866518.438857336</v>
      </c>
      <c r="AI1132" s="2">
        <f>+AF1132*F1132</f>
        <v>57166296.097143322</v>
      </c>
      <c r="AJ1132" s="2">
        <f>SUM(AG1132:AI1132)</f>
        <v>243365089.09926733</v>
      </c>
      <c r="AK1132" s="2">
        <f>+AD1132*G1132</f>
        <v>163332274.56326666</v>
      </c>
      <c r="AL1132" s="2">
        <f>+AE1132*G1132</f>
        <v>22866518.438857336</v>
      </c>
      <c r="AM1132" s="2">
        <f>+AF1132*G1132</f>
        <v>57166296.097143322</v>
      </c>
      <c r="AN1132" s="155">
        <f>SUM(AK1132:AM1132)</f>
        <v>243365089.09926733</v>
      </c>
      <c r="AQ1132" s="145" t="s">
        <v>525</v>
      </c>
      <c r="AU1132" s="8">
        <f>+K1132</f>
        <v>15266666.666666666</v>
      </c>
      <c r="AV1132" s="8">
        <f>+L1132</f>
        <v>7690671</v>
      </c>
      <c r="AW1132" s="2">
        <f>+M1132</f>
        <v>22957337.666666664</v>
      </c>
      <c r="AX1132" s="8">
        <f>F1132*AW1132</f>
        <v>163332274.56326666</v>
      </c>
      <c r="AY1132" s="8">
        <f>IF(AQ1132="CT",7%,5%)*AX1132</f>
        <v>11433259.219428668</v>
      </c>
      <c r="AZ1132" s="8">
        <f>AX1132*2%</f>
        <v>3266645.4912653333</v>
      </c>
      <c r="BA1132" s="8">
        <f>IF(BB1132&gt;0,0,AX1132*5%)</f>
        <v>0</v>
      </c>
      <c r="BB1132" s="8">
        <f>(AX1132-BG1132)*35%</f>
        <v>19150616.763809998</v>
      </c>
      <c r="BC1132" s="8">
        <f>+AX1132+AY1132+AZ1132+BA1132+BB1132</f>
        <v>197182796.03777066</v>
      </c>
      <c r="BD1132" s="8">
        <f>AX1132-AT1132</f>
        <v>163332274.56326666</v>
      </c>
      <c r="BE1132" s="2"/>
      <c r="BG1132" s="7">
        <f>+K1132*F1132</f>
        <v>108616226.66666667</v>
      </c>
      <c r="BH1132" s="2"/>
      <c r="BI1132" s="228">
        <f>+AX1132-AC1132/1.1</f>
        <v>19796834.459912151</v>
      </c>
    </row>
    <row r="1133" spans="2:61" ht="34" hidden="1" outlineLevel="1" x14ac:dyDescent="0.2">
      <c r="B1133" s="82">
        <v>27</v>
      </c>
      <c r="C1133" s="144" t="s">
        <v>187</v>
      </c>
      <c r="D1133" s="144"/>
      <c r="E1133" s="82" t="s">
        <v>120</v>
      </c>
      <c r="F1133" s="143">
        <v>2.7583000000000002</v>
      </c>
      <c r="G1133" s="142">
        <f>+[2]THKL!F1134</f>
        <v>2.7583000000000002</v>
      </c>
      <c r="H1133" s="132"/>
      <c r="I1133" s="132"/>
      <c r="J1133" s="132"/>
      <c r="K1133" s="156" t="s">
        <v>89</v>
      </c>
      <c r="L1133" s="157">
        <f>'[3]BDG (XD)'!$AA$954*100</f>
        <v>26537135.877452388</v>
      </c>
      <c r="M1133" s="157">
        <f>SUM(K1133:L1133)</f>
        <v>26537135.877452388</v>
      </c>
      <c r="N1133" s="83">
        <f>IF(V1133&lt;&gt;"VTC VHm",_xlfn.XLOOKUP(Z1133,$AC$4015:$AC$4035,$AD$4015:$AD$4035,0)*M1133,_xlfn.XLOOKUP(Z1133,$AC$4015:$AC$4035,$AD$4015:$AD$4035,0)*L1133)</f>
        <v>9287997.5571083352</v>
      </c>
      <c r="O1133" s="83">
        <f>IF(V1133&lt;&gt;"VTC VHm",_xlfn.XLOOKUP(Z1133,$AC$4015:$AC$4035,$AE$4015:$AE$4035,0)*M1133,_xlfn.XLOOKUP(Z1133,$AC$4015:$AC$4035,$AE$4015:$AE$4035,0)*L1133)</f>
        <v>0</v>
      </c>
      <c r="P1133" s="83">
        <f>SUM(N1133:O1133)</f>
        <v>9287997.5571083352</v>
      </c>
      <c r="Q1133" s="157">
        <f>M1133*G1133</f>
        <v>73197381.890776932</v>
      </c>
      <c r="R1133" s="157">
        <f>G1133*P1133</f>
        <v>25619083.661771923</v>
      </c>
      <c r="S1133" s="83">
        <f>SUM(Q1133:R1133)</f>
        <v>98816465.552548856</v>
      </c>
      <c r="T1133" s="156" t="s">
        <v>50</v>
      </c>
      <c r="U1133" s="132"/>
      <c r="V1133" s="132"/>
      <c r="W1133" s="132"/>
      <c r="X1133" s="44" t="s">
        <v>33</v>
      </c>
      <c r="Y1133" s="44"/>
      <c r="Z1133" s="44" t="s">
        <v>16</v>
      </c>
      <c r="AA1133" s="44" t="s">
        <v>80</v>
      </c>
      <c r="AB1133" s="2">
        <v>12764743.332693798</v>
      </c>
      <c r="AC1133" s="2">
        <v>35208991.534569308</v>
      </c>
      <c r="AD1133" s="2">
        <f>+M1133</f>
        <v>26537135.877452388</v>
      </c>
      <c r="AE1133" s="2">
        <f>+AD1133*14%</f>
        <v>3715199.0228433348</v>
      </c>
      <c r="AF1133" s="155">
        <f>+AD1133*35%</f>
        <v>9287997.5571083352</v>
      </c>
      <c r="AG1133" s="2">
        <f>+AD1133*F1133</f>
        <v>73197381.890776932</v>
      </c>
      <c r="AH1133" s="2">
        <f>+AE1133*F1133</f>
        <v>10247633.464708772</v>
      </c>
      <c r="AI1133" s="2">
        <f>+AF1133*F1133</f>
        <v>25619083.661771923</v>
      </c>
      <c r="AJ1133" s="2">
        <f>SUM(AG1133:AI1133)</f>
        <v>109064099.01725763</v>
      </c>
      <c r="AK1133" s="2">
        <f>+AD1133*G1133</f>
        <v>73197381.890776932</v>
      </c>
      <c r="AL1133" s="2">
        <f>+AE1133*G1133</f>
        <v>10247633.464708772</v>
      </c>
      <c r="AM1133" s="2">
        <f>+AF1133*G1133</f>
        <v>25619083.661771923</v>
      </c>
      <c r="AN1133" s="155">
        <f>SUM(AK1133:AM1133)</f>
        <v>109064099.01725763</v>
      </c>
      <c r="AQ1133" s="145" t="s">
        <v>525</v>
      </c>
      <c r="AU1133" s="8" t="str">
        <f>+K1133</f>
        <v>Bao gồm</v>
      </c>
      <c r="AV1133" s="8">
        <f>+L1133</f>
        <v>26537135.877452388</v>
      </c>
      <c r="AW1133" s="2">
        <f>+M1133</f>
        <v>26537135.877452388</v>
      </c>
      <c r="AX1133" s="8">
        <f>F1133*AW1133</f>
        <v>73197381.890776932</v>
      </c>
      <c r="AY1133" s="8">
        <f>IF(AQ1133="CT",7%,5%)*AX1133</f>
        <v>5123816.7323543858</v>
      </c>
      <c r="AZ1133" s="8">
        <f>AX1133*2%</f>
        <v>1463947.6378155386</v>
      </c>
      <c r="BA1133" s="8">
        <f>IF(BB1133&gt;0,0,AX1133*5%)</f>
        <v>0</v>
      </c>
      <c r="BB1133" s="8">
        <f>(AX1133-BG1133)*35%</f>
        <v>25619083.661771923</v>
      </c>
      <c r="BC1133" s="8">
        <f>+AX1133+AY1133+AZ1133+BA1133+BB1133</f>
        <v>105404229.92271878</v>
      </c>
      <c r="BD1133" s="8">
        <f>AX1133-AT1133</f>
        <v>73197381.890776932</v>
      </c>
      <c r="BE1133" s="2"/>
      <c r="BH1133" s="2"/>
      <c r="BI1133" s="228">
        <f>+AX1133-AC1133/1.1</f>
        <v>41189207.7684412</v>
      </c>
    </row>
    <row r="1134" spans="2:61" s="92" customFormat="1" ht="17" hidden="1" outlineLevel="1" x14ac:dyDescent="0.2">
      <c r="B1134" s="163"/>
      <c r="C1134" s="164" t="s">
        <v>769</v>
      </c>
      <c r="D1134" s="164"/>
      <c r="E1134" s="163"/>
      <c r="F1134" s="162"/>
      <c r="G1134" s="149">
        <f>+[2]THKL!F1135</f>
        <v>0</v>
      </c>
      <c r="H1134" s="158"/>
      <c r="I1134" s="158"/>
      <c r="J1134" s="158"/>
      <c r="K1134" s="159"/>
      <c r="L1134" s="161"/>
      <c r="M1134" s="161">
        <f>SUM(K1134:L1134)</f>
        <v>0</v>
      </c>
      <c r="N1134" s="83">
        <f>IF(V1134&lt;&gt;"VTC VHm",_xlfn.XLOOKUP(Z1134,$AC$4015:$AC$4035,$AD$4015:$AD$4035,0)*M1134,_xlfn.XLOOKUP(Z1134,$AC$4015:$AC$4035,$AD$4015:$AD$4035,0)*L1134)</f>
        <v>0</v>
      </c>
      <c r="O1134" s="83">
        <f>IF(V1134&lt;&gt;"VTC VHm",_xlfn.XLOOKUP(Z1134,$AC$4015:$AC$4035,$AE$4015:$AE$4035,0)*M1134,_xlfn.XLOOKUP(Z1134,$AC$4015:$AC$4035,$AE$4015:$AE$4035,0)*L1134)</f>
        <v>0</v>
      </c>
      <c r="P1134" s="160">
        <f>SUM(N1134:O1134)</f>
        <v>0</v>
      </c>
      <c r="Q1134" s="161">
        <f>M1134*G1134</f>
        <v>0</v>
      </c>
      <c r="R1134" s="161">
        <f>G1134*P1134</f>
        <v>0</v>
      </c>
      <c r="S1134" s="160">
        <f>SUM(Q1134:R1134)</f>
        <v>0</v>
      </c>
      <c r="T1134" s="159"/>
      <c r="U1134" s="158"/>
      <c r="V1134" s="158"/>
      <c r="W1134" s="158"/>
      <c r="X1134" s="94" t="s">
        <v>33</v>
      </c>
      <c r="Y1134" s="94"/>
      <c r="Z1134" s="94" t="s">
        <v>16</v>
      </c>
      <c r="AA1134" s="44" t="s">
        <v>80</v>
      </c>
      <c r="AB1134" s="2">
        <v>0</v>
      </c>
      <c r="AC1134" s="2">
        <v>0</v>
      </c>
      <c r="AD1134" s="93">
        <f>+M1134</f>
        <v>0</v>
      </c>
      <c r="AE1134" s="93">
        <f>+AD1134*14%</f>
        <v>0</v>
      </c>
      <c r="AF1134" s="93">
        <f>+AD1134*35%</f>
        <v>0</v>
      </c>
      <c r="AG1134" s="93">
        <f>+AD1134*F1134</f>
        <v>0</v>
      </c>
      <c r="AH1134" s="93">
        <f>+AE1134*F1134</f>
        <v>0</v>
      </c>
      <c r="AI1134" s="93">
        <f>+AF1134*F1134</f>
        <v>0</v>
      </c>
      <c r="AJ1134" s="93">
        <f>SUM(AG1134:AI1134)</f>
        <v>0</v>
      </c>
      <c r="AK1134" s="93">
        <f>+AD1134*G1134</f>
        <v>0</v>
      </c>
      <c r="AL1134" s="93">
        <f>+AE1134*G1134</f>
        <v>0</v>
      </c>
      <c r="AM1134" s="93">
        <f>+AF1134*G1134</f>
        <v>0</v>
      </c>
      <c r="AN1134" s="93">
        <f>SUM(AK1134:AM1134)</f>
        <v>0</v>
      </c>
      <c r="AQ1134" s="145" t="s">
        <v>525</v>
      </c>
      <c r="AU1134" s="8">
        <f>+K1134</f>
        <v>0</v>
      </c>
      <c r="AV1134" s="8">
        <f>+L1134</f>
        <v>0</v>
      </c>
      <c r="AW1134" s="2">
        <f>+M1134</f>
        <v>0</v>
      </c>
      <c r="AX1134" s="8">
        <f>F1134*AW1134</f>
        <v>0</v>
      </c>
      <c r="AY1134" s="8">
        <f>IF(AQ1134="CT",7%,5%)*AX1134</f>
        <v>0</v>
      </c>
      <c r="AZ1134" s="8">
        <f>AX1134*2%</f>
        <v>0</v>
      </c>
      <c r="BA1134" s="8">
        <f>IF(BB1134&gt;0,0,AX1134*5%)</f>
        <v>0</v>
      </c>
      <c r="BB1134" s="8">
        <f>(AX1134-BG1134)*35%</f>
        <v>0</v>
      </c>
      <c r="BC1134" s="8">
        <f>+AX1134+AY1134+AZ1134+BA1134+BB1134</f>
        <v>0</v>
      </c>
      <c r="BD1134" s="8">
        <f>AX1134-AT1134</f>
        <v>0</v>
      </c>
      <c r="BE1134" s="2"/>
      <c r="BH1134" s="2"/>
      <c r="BI1134" s="228">
        <f>+AX1134-AC1134/1.1</f>
        <v>0</v>
      </c>
    </row>
    <row r="1135" spans="2:61" ht="34" hidden="1" outlineLevel="1" x14ac:dyDescent="0.2">
      <c r="B1135" s="82">
        <v>28</v>
      </c>
      <c r="C1135" s="144" t="s">
        <v>1029</v>
      </c>
      <c r="D1135" s="144"/>
      <c r="E1135" s="82" t="s">
        <v>104</v>
      </c>
      <c r="F1135" s="143">
        <v>167.18289999999999</v>
      </c>
      <c r="G1135" s="142">
        <f>+[2]THKL!F1136</f>
        <v>167.18289999999999</v>
      </c>
      <c r="H1135" s="132"/>
      <c r="I1135" s="132"/>
      <c r="J1135" s="132"/>
      <c r="K1135" s="156" t="s">
        <v>89</v>
      </c>
      <c r="L1135" s="157">
        <f>'[3]BDG (XD)'!$AA$942</f>
        <v>2074385.9787777774</v>
      </c>
      <c r="M1135" s="157">
        <f>SUM(K1135:L1135)</f>
        <v>2074385.9787777774</v>
      </c>
      <c r="N1135" s="83">
        <f>IF(V1135&lt;&gt;"VTC VHm",_xlfn.XLOOKUP(Z1135,$AC$4015:$AC$4035,$AD$4015:$AD$4035,0)*M1135,_xlfn.XLOOKUP(Z1135,$AC$4015:$AC$4035,$AD$4015:$AD$4035,0)*L1135)</f>
        <v>726035.092572222</v>
      </c>
      <c r="O1135" s="83">
        <f>IF(V1135&lt;&gt;"VTC VHm",_xlfn.XLOOKUP(Z1135,$AC$4015:$AC$4035,$AE$4015:$AE$4035,0)*M1135,_xlfn.XLOOKUP(Z1135,$AC$4015:$AC$4035,$AE$4015:$AE$4035,0)*L1135)</f>
        <v>0</v>
      </c>
      <c r="P1135" s="83">
        <f>SUM(N1135:O1135)</f>
        <v>726035.092572222</v>
      </c>
      <c r="Q1135" s="157">
        <f>M1135*G1135</f>
        <v>346801863.65140724</v>
      </c>
      <c r="R1135" s="157">
        <f>G1135*P1135</f>
        <v>121380652.27799253</v>
      </c>
      <c r="S1135" s="83">
        <f>SUM(Q1135:R1135)</f>
        <v>468182515.92939979</v>
      </c>
      <c r="T1135" s="156" t="s">
        <v>50</v>
      </c>
      <c r="U1135" s="132"/>
      <c r="V1135" s="132"/>
      <c r="W1135" s="132"/>
      <c r="X1135" s="44" t="s">
        <v>33</v>
      </c>
      <c r="Y1135" s="44"/>
      <c r="Z1135" s="44" t="s">
        <v>16</v>
      </c>
      <c r="AA1135" s="44" t="s">
        <v>80</v>
      </c>
      <c r="AB1135" s="2">
        <v>2504939.1702356916</v>
      </c>
      <c r="AC1135" s="2">
        <v>418782994.80359656</v>
      </c>
      <c r="AD1135" s="2">
        <f>+M1135</f>
        <v>2074385.9787777774</v>
      </c>
      <c r="AE1135" s="2">
        <f>+AD1135*14%</f>
        <v>290414.03702888888</v>
      </c>
      <c r="AF1135" s="155">
        <f>+AD1135*35%</f>
        <v>726035.092572222</v>
      </c>
      <c r="AG1135" s="2">
        <f>+AD1135*F1135</f>
        <v>346801863.65140724</v>
      </c>
      <c r="AH1135" s="2">
        <f>+AE1135*F1135</f>
        <v>48552260.911197022</v>
      </c>
      <c r="AI1135" s="2">
        <f>+AF1135*F1135</f>
        <v>121380652.27799253</v>
      </c>
      <c r="AJ1135" s="2">
        <f>SUM(AG1135:AI1135)</f>
        <v>516734776.8405968</v>
      </c>
      <c r="AK1135" s="2">
        <f>+AD1135*G1135</f>
        <v>346801863.65140724</v>
      </c>
      <c r="AL1135" s="2">
        <f>+AE1135*G1135</f>
        <v>48552260.911197022</v>
      </c>
      <c r="AM1135" s="2">
        <f>+AF1135*G1135</f>
        <v>121380652.27799253</v>
      </c>
      <c r="AN1135" s="155">
        <f>SUM(AK1135:AM1135)</f>
        <v>516734776.8405968</v>
      </c>
      <c r="AQ1135" s="145" t="s">
        <v>525</v>
      </c>
      <c r="AU1135" s="8">
        <f>+BH1135</f>
        <v>250000</v>
      </c>
      <c r="AV1135" s="8">
        <f>+L1135</f>
        <v>2074385.9787777774</v>
      </c>
      <c r="AW1135" s="2">
        <f>+AU1135+AV1135</f>
        <v>2324385.9787777774</v>
      </c>
      <c r="AX1135" s="8">
        <f>F1135*AW1135</f>
        <v>388597588.65140724</v>
      </c>
      <c r="AY1135" s="8">
        <f>IF(AQ1135="CT",7%,5%)*AX1135</f>
        <v>27201831.205598511</v>
      </c>
      <c r="AZ1135" s="8">
        <f>AX1135*2%</f>
        <v>7771951.7730281446</v>
      </c>
      <c r="BA1135" s="8">
        <f>IF(BB1135&gt;0,0,AX1135*5%)</f>
        <v>0</v>
      </c>
      <c r="BB1135" s="8">
        <f>(AX1135-BG1135)*35%</f>
        <v>136009156.02799252</v>
      </c>
      <c r="BC1135" s="8">
        <f>+AX1135+AY1135+AZ1135+BA1135+BB1135</f>
        <v>559580527.65802646</v>
      </c>
      <c r="BD1135" s="8">
        <f>AX1135-AT1135</f>
        <v>388597588.65140724</v>
      </c>
      <c r="BE1135" s="2"/>
      <c r="BH1135" s="2">
        <v>250000</v>
      </c>
      <c r="BI1135" s="228">
        <f>+AX1135-AC1135/1.1</f>
        <v>7885775.1935922503</v>
      </c>
    </row>
    <row r="1136" spans="2:61" ht="51" hidden="1" outlineLevel="1" x14ac:dyDescent="0.2">
      <c r="B1136" s="82">
        <v>29</v>
      </c>
      <c r="C1136" s="144" t="s">
        <v>191</v>
      </c>
      <c r="D1136" s="144"/>
      <c r="E1136" s="82" t="s">
        <v>91</v>
      </c>
      <c r="F1136" s="143">
        <v>4.4642999999999997</v>
      </c>
      <c r="G1136" s="142">
        <f>+[2]THKL!F1137</f>
        <v>4.4642999999999997</v>
      </c>
      <c r="H1136" s="132"/>
      <c r="I1136" s="132"/>
      <c r="J1136" s="132"/>
      <c r="K1136" s="156">
        <f>$K$4010*1000</f>
        <v>15050000</v>
      </c>
      <c r="L1136" s="157">
        <f>'[3]BDG (XD)'!$AA$967*1000</f>
        <v>7690671</v>
      </c>
      <c r="M1136" s="157">
        <f>SUM(K1136:L1136)</f>
        <v>22740671</v>
      </c>
      <c r="N1136" s="83">
        <f>IF(V1136&lt;&gt;"VTC VHm",_xlfn.XLOOKUP(Z1136,$AC$4015:$AC$4035,$AD$4015:$AD$4035,0)*M1136,_xlfn.XLOOKUP(Z1136,$AC$4015:$AC$4035,$AD$4015:$AD$4035,0)*L1136)</f>
        <v>2691734.8499999996</v>
      </c>
      <c r="O1136" s="83">
        <f>IF(V1136&lt;&gt;"VTC VHm",_xlfn.XLOOKUP(Z1136,$AC$4015:$AC$4035,$AE$4015:$AE$4035,0)*M1136,_xlfn.XLOOKUP(Z1136,$AC$4015:$AC$4035,$AE$4015:$AE$4035,0)*L1136)</f>
        <v>0</v>
      </c>
      <c r="P1136" s="83">
        <f>SUM(N1136:O1136)</f>
        <v>2691734.8499999996</v>
      </c>
      <c r="Q1136" s="157">
        <f>M1136*G1136</f>
        <v>101521177.54529999</v>
      </c>
      <c r="R1136" s="157">
        <f>G1136*P1136</f>
        <v>12016711.890854998</v>
      </c>
      <c r="S1136" s="83">
        <f>SUM(Q1136:R1136)</f>
        <v>113537889.43615499</v>
      </c>
      <c r="T1136" s="156" t="s">
        <v>50</v>
      </c>
      <c r="U1136" s="132"/>
      <c r="V1136" s="82" t="s">
        <v>34</v>
      </c>
      <c r="W1136" s="132"/>
      <c r="X1136" s="44" t="s">
        <v>33</v>
      </c>
      <c r="Y1136" s="44"/>
      <c r="Z1136" s="44" t="s">
        <v>16</v>
      </c>
      <c r="AA1136" s="44" t="s">
        <v>80</v>
      </c>
      <c r="AB1136" s="2">
        <v>24758731.006874155</v>
      </c>
      <c r="AC1136" s="2">
        <v>110530402.83398828</v>
      </c>
      <c r="AD1136" s="2">
        <f>+M1136</f>
        <v>22740671</v>
      </c>
      <c r="AE1136" s="2">
        <f>+AD1136*14%</f>
        <v>3183693.9400000004</v>
      </c>
      <c r="AF1136" s="155">
        <f>+AD1136*35%</f>
        <v>7959234.8499999996</v>
      </c>
      <c r="AG1136" s="2">
        <f>+AD1136*F1136</f>
        <v>101521177.54529999</v>
      </c>
      <c r="AH1136" s="2">
        <f>+AE1136*F1136</f>
        <v>14212964.856342001</v>
      </c>
      <c r="AI1136" s="2">
        <f>+AF1136*F1136</f>
        <v>35532412.140854999</v>
      </c>
      <c r="AJ1136" s="2">
        <f>SUM(AG1136:AI1136)</f>
        <v>151266554.54249698</v>
      </c>
      <c r="AK1136" s="2">
        <f>+AD1136*G1136</f>
        <v>101521177.54529999</v>
      </c>
      <c r="AL1136" s="2">
        <f>+AE1136*G1136</f>
        <v>14212964.856342001</v>
      </c>
      <c r="AM1136" s="2">
        <f>+AF1136*G1136</f>
        <v>35532412.140854999</v>
      </c>
      <c r="AN1136" s="155">
        <f>SUM(AK1136:AM1136)</f>
        <v>151266554.54249698</v>
      </c>
      <c r="AQ1136" s="145" t="s">
        <v>525</v>
      </c>
      <c r="AU1136" s="8">
        <f>+K1136</f>
        <v>15050000</v>
      </c>
      <c r="AV1136" s="8">
        <f>+L1136</f>
        <v>7690671</v>
      </c>
      <c r="AW1136" s="2">
        <f>+M1136</f>
        <v>22740671</v>
      </c>
      <c r="AX1136" s="8">
        <f>F1136*AW1136</f>
        <v>101521177.54529999</v>
      </c>
      <c r="AY1136" s="8">
        <f>IF(AQ1136="CT",7%,5%)*AX1136</f>
        <v>7106482.4281710004</v>
      </c>
      <c r="AZ1136" s="8">
        <f>AX1136*2%</f>
        <v>2030423.550906</v>
      </c>
      <c r="BA1136" s="8">
        <f>IF(BB1136&gt;0,0,AX1136*5%)</f>
        <v>0</v>
      </c>
      <c r="BB1136" s="8">
        <f>(AX1136-BG1136)*35%</f>
        <v>12016711.890854996</v>
      </c>
      <c r="BC1136" s="8">
        <f>+AX1136+AY1136+AZ1136+BA1136+BB1136</f>
        <v>122674795.41523199</v>
      </c>
      <c r="BD1136" s="8">
        <f>AX1136-AT1136</f>
        <v>101521177.54529999</v>
      </c>
      <c r="BE1136" s="2"/>
      <c r="BG1136" s="7">
        <f>+K1136*F1136</f>
        <v>67187715</v>
      </c>
      <c r="BH1136" s="2"/>
      <c r="BI1136" s="228">
        <f>+AX1136-AC1136/1.1</f>
        <v>1038993.1507651955</v>
      </c>
    </row>
    <row r="1137" spans="2:61" ht="51" hidden="1" outlineLevel="1" x14ac:dyDescent="0.2">
      <c r="B1137" s="82">
        <v>30</v>
      </c>
      <c r="C1137" s="144" t="s">
        <v>768</v>
      </c>
      <c r="D1137" s="144"/>
      <c r="E1137" s="82" t="s">
        <v>91</v>
      </c>
      <c r="F1137" s="143">
        <v>5.1595000000000004</v>
      </c>
      <c r="G1137" s="142">
        <f>+[2]THKL!F1138</f>
        <v>5.1595000000000004</v>
      </c>
      <c r="H1137" s="132"/>
      <c r="I1137" s="132"/>
      <c r="J1137" s="132"/>
      <c r="K1137" s="156">
        <f>$L$4010*1000</f>
        <v>15266666.666666666</v>
      </c>
      <c r="L1137" s="157">
        <f>'[3]BDG (XD)'!$AA$967*1000</f>
        <v>7690671</v>
      </c>
      <c r="M1137" s="157">
        <f>SUM(K1137:L1137)</f>
        <v>22957337.666666664</v>
      </c>
      <c r="N1137" s="83">
        <f>IF(V1137&lt;&gt;"VTC VHm",_xlfn.XLOOKUP(Z1137,$AC$4015:$AC$4035,$AD$4015:$AD$4035,0)*M1137,_xlfn.XLOOKUP(Z1137,$AC$4015:$AC$4035,$AD$4015:$AD$4035,0)*L1137)</f>
        <v>2691734.8499999996</v>
      </c>
      <c r="O1137" s="83">
        <f>IF(V1137&lt;&gt;"VTC VHm",_xlfn.XLOOKUP(Z1137,$AC$4015:$AC$4035,$AE$4015:$AE$4035,0)*M1137,_xlfn.XLOOKUP(Z1137,$AC$4015:$AC$4035,$AE$4015:$AE$4035,0)*L1137)</f>
        <v>0</v>
      </c>
      <c r="P1137" s="83">
        <f>SUM(N1137:O1137)</f>
        <v>2691734.8499999996</v>
      </c>
      <c r="Q1137" s="157">
        <f>M1137*G1137</f>
        <v>118448383.69116667</v>
      </c>
      <c r="R1137" s="157">
        <f>G1137*P1137</f>
        <v>13888005.958574999</v>
      </c>
      <c r="S1137" s="83">
        <f>SUM(Q1137:R1137)</f>
        <v>132336389.64974166</v>
      </c>
      <c r="T1137" s="156" t="s">
        <v>50</v>
      </c>
      <c r="U1137" s="132"/>
      <c r="V1137" s="82" t="s">
        <v>34</v>
      </c>
      <c r="W1137" s="132"/>
      <c r="X1137" s="44" t="s">
        <v>33</v>
      </c>
      <c r="Y1137" s="44"/>
      <c r="Z1137" s="44" t="s">
        <v>16</v>
      </c>
      <c r="AA1137" s="44" t="s">
        <v>80</v>
      </c>
      <c r="AB1137" s="2">
        <v>22857568.06301016</v>
      </c>
      <c r="AC1137" s="2">
        <v>117933622.42110093</v>
      </c>
      <c r="AD1137" s="2">
        <f>+M1137</f>
        <v>22957337.666666664</v>
      </c>
      <c r="AE1137" s="2">
        <f>+AD1137*14%</f>
        <v>3214027.2733333334</v>
      </c>
      <c r="AF1137" s="155">
        <f>+AD1137*35%</f>
        <v>8035068.1833333317</v>
      </c>
      <c r="AG1137" s="2">
        <f>+AD1137*F1137</f>
        <v>118448383.69116667</v>
      </c>
      <c r="AH1137" s="2">
        <f>+AE1137*F1137</f>
        <v>16582773.716763334</v>
      </c>
      <c r="AI1137" s="2">
        <f>+AF1137*F1137</f>
        <v>41456934.291908331</v>
      </c>
      <c r="AJ1137" s="2">
        <f>SUM(AG1137:AI1137)</f>
        <v>176488091.69983834</v>
      </c>
      <c r="AK1137" s="2">
        <f>+AD1137*G1137</f>
        <v>118448383.69116667</v>
      </c>
      <c r="AL1137" s="2">
        <f>+AE1137*G1137</f>
        <v>16582773.716763334</v>
      </c>
      <c r="AM1137" s="2">
        <f>+AF1137*G1137</f>
        <v>41456934.291908331</v>
      </c>
      <c r="AN1137" s="155">
        <f>SUM(AK1137:AM1137)</f>
        <v>176488091.69983834</v>
      </c>
      <c r="AQ1137" s="145" t="s">
        <v>525</v>
      </c>
      <c r="AU1137" s="8">
        <f>+K1137</f>
        <v>15266666.666666666</v>
      </c>
      <c r="AV1137" s="8">
        <f>+L1137</f>
        <v>7690671</v>
      </c>
      <c r="AW1137" s="2">
        <f>+M1137</f>
        <v>22957337.666666664</v>
      </c>
      <c r="AX1137" s="8">
        <f>F1137*AW1137</f>
        <v>118448383.69116667</v>
      </c>
      <c r="AY1137" s="8">
        <f>IF(AQ1137="CT",7%,5%)*AX1137</f>
        <v>8291386.8583816672</v>
      </c>
      <c r="AZ1137" s="8">
        <f>AX1137*2%</f>
        <v>2368967.6738233333</v>
      </c>
      <c r="BA1137" s="8">
        <f>IF(BB1137&gt;0,0,AX1137*5%)</f>
        <v>0</v>
      </c>
      <c r="BB1137" s="8">
        <f>(AX1137-BG1137)*35%</f>
        <v>13888005.958574999</v>
      </c>
      <c r="BC1137" s="8">
        <f>+AX1137+AY1137+AZ1137+BA1137+BB1137</f>
        <v>142996744.18194667</v>
      </c>
      <c r="BD1137" s="8">
        <f>AX1137-AT1137</f>
        <v>118448383.69116667</v>
      </c>
      <c r="BE1137" s="2"/>
      <c r="BG1137" s="7">
        <f>+K1137*F1137</f>
        <v>78768366.666666672</v>
      </c>
      <c r="BH1137" s="2"/>
      <c r="BI1137" s="228">
        <f>+AX1137-AC1137/1.1</f>
        <v>11235999.671984017</v>
      </c>
    </row>
    <row r="1138" spans="2:61" ht="51" hidden="1" outlineLevel="1" x14ac:dyDescent="0.2">
      <c r="B1138" s="82">
        <v>31</v>
      </c>
      <c r="C1138" s="144" t="s">
        <v>767</v>
      </c>
      <c r="D1138" s="144"/>
      <c r="E1138" s="82" t="s">
        <v>91</v>
      </c>
      <c r="F1138" s="143">
        <v>12.4367</v>
      </c>
      <c r="G1138" s="142">
        <f>+[2]THKL!F1139</f>
        <v>12.4367</v>
      </c>
      <c r="H1138" s="132"/>
      <c r="I1138" s="132"/>
      <c r="J1138" s="132"/>
      <c r="K1138" s="156">
        <f>$L$4010*1000</f>
        <v>15266666.666666666</v>
      </c>
      <c r="L1138" s="157">
        <f>'[3]BDG (XD)'!$AA$967*1000</f>
        <v>7690671</v>
      </c>
      <c r="M1138" s="157">
        <f>SUM(K1138:L1138)</f>
        <v>22957337.666666664</v>
      </c>
      <c r="N1138" s="83">
        <f>IF(V1138&lt;&gt;"VTC VHm",_xlfn.XLOOKUP(Z1138,$AC$4015:$AC$4035,$AD$4015:$AD$4035,0)*M1138,_xlfn.XLOOKUP(Z1138,$AC$4015:$AC$4035,$AD$4015:$AD$4035,0)*L1138)</f>
        <v>2691734.8499999996</v>
      </c>
      <c r="O1138" s="83">
        <f>IF(V1138&lt;&gt;"VTC VHm",_xlfn.XLOOKUP(Z1138,$AC$4015:$AC$4035,$AE$4015:$AE$4035,0)*M1138,_xlfn.XLOOKUP(Z1138,$AC$4015:$AC$4035,$AE$4015:$AE$4035,0)*L1138)</f>
        <v>0</v>
      </c>
      <c r="P1138" s="83">
        <f>SUM(N1138:O1138)</f>
        <v>2691734.8499999996</v>
      </c>
      <c r="Q1138" s="157">
        <f>M1138*G1138</f>
        <v>285513521.35903329</v>
      </c>
      <c r="R1138" s="157">
        <f>G1138*P1138</f>
        <v>33476298.808994997</v>
      </c>
      <c r="S1138" s="83">
        <f>SUM(Q1138:R1138)</f>
        <v>318989820.1680283</v>
      </c>
      <c r="T1138" s="156" t="s">
        <v>50</v>
      </c>
      <c r="U1138" s="132"/>
      <c r="V1138" s="82" t="s">
        <v>34</v>
      </c>
      <c r="W1138" s="132"/>
      <c r="X1138" s="44" t="s">
        <v>33</v>
      </c>
      <c r="Y1138" s="44"/>
      <c r="Z1138" s="44" t="s">
        <v>16</v>
      </c>
      <c r="AA1138" s="44" t="s">
        <v>80</v>
      </c>
      <c r="AB1138" s="2">
        <v>22456875.673765417</v>
      </c>
      <c r="AC1138" s="2">
        <v>279289425.69191837</v>
      </c>
      <c r="AD1138" s="2">
        <f>+M1138</f>
        <v>22957337.666666664</v>
      </c>
      <c r="AE1138" s="2">
        <f>+AD1138*14%</f>
        <v>3214027.2733333334</v>
      </c>
      <c r="AF1138" s="155">
        <f>+AD1138*35%</f>
        <v>8035068.1833333317</v>
      </c>
      <c r="AG1138" s="2">
        <f>+AD1138*F1138</f>
        <v>285513521.35903329</v>
      </c>
      <c r="AH1138" s="2">
        <f>+AE1138*F1138</f>
        <v>39971892.990264669</v>
      </c>
      <c r="AI1138" s="2">
        <f>+AF1138*F1138</f>
        <v>99929732.47566165</v>
      </c>
      <c r="AJ1138" s="2">
        <f>SUM(AG1138:AI1138)</f>
        <v>425415146.82495958</v>
      </c>
      <c r="AK1138" s="2">
        <f>+AD1138*G1138</f>
        <v>285513521.35903329</v>
      </c>
      <c r="AL1138" s="2">
        <f>+AE1138*G1138</f>
        <v>39971892.990264669</v>
      </c>
      <c r="AM1138" s="2">
        <f>+AF1138*G1138</f>
        <v>99929732.47566165</v>
      </c>
      <c r="AN1138" s="155">
        <f>SUM(AK1138:AM1138)</f>
        <v>425415146.82495958</v>
      </c>
      <c r="AQ1138" s="145" t="s">
        <v>525</v>
      </c>
      <c r="AU1138" s="8">
        <f>+K1138</f>
        <v>15266666.666666666</v>
      </c>
      <c r="AV1138" s="8">
        <f>+L1138</f>
        <v>7690671</v>
      </c>
      <c r="AW1138" s="2">
        <f>+M1138</f>
        <v>22957337.666666664</v>
      </c>
      <c r="AX1138" s="8">
        <f>F1138*AW1138</f>
        <v>285513521.35903329</v>
      </c>
      <c r="AY1138" s="8">
        <f>IF(AQ1138="CT",7%,5%)*AX1138</f>
        <v>19985946.495132331</v>
      </c>
      <c r="AZ1138" s="8">
        <f>AX1138*2%</f>
        <v>5710270.4271806655</v>
      </c>
      <c r="BA1138" s="8">
        <f>IF(BB1138&gt;0,0,AX1138*5%)</f>
        <v>0</v>
      </c>
      <c r="BB1138" s="8">
        <f>(AX1138-BG1138)*35%</f>
        <v>33476298.80899499</v>
      </c>
      <c r="BC1138" s="8">
        <f>+AX1138+AY1138+AZ1138+BA1138+BB1138</f>
        <v>344686037.09034127</v>
      </c>
      <c r="BD1138" s="8">
        <f>AX1138-AT1138</f>
        <v>285513521.35903329</v>
      </c>
      <c r="BE1138" s="2"/>
      <c r="BG1138" s="7">
        <f>+K1138*F1138</f>
        <v>189866953.33333331</v>
      </c>
      <c r="BH1138" s="2"/>
      <c r="BI1138" s="228">
        <f>+AX1138-AC1138/1.1</f>
        <v>31614043.457289338</v>
      </c>
    </row>
    <row r="1139" spans="2:61" ht="17" hidden="1" outlineLevel="1" x14ac:dyDescent="0.2">
      <c r="B1139" s="82">
        <v>32</v>
      </c>
      <c r="C1139" s="144" t="s">
        <v>124</v>
      </c>
      <c r="D1139" s="144"/>
      <c r="E1139" s="82" t="s">
        <v>120</v>
      </c>
      <c r="F1139" s="143">
        <v>9.7152999999999992</v>
      </c>
      <c r="G1139" s="142">
        <f>+[2]THKL!F1140</f>
        <v>9.7152999999999992</v>
      </c>
      <c r="H1139" s="132"/>
      <c r="I1139" s="132"/>
      <c r="J1139" s="132"/>
      <c r="K1139" s="156" t="s">
        <v>89</v>
      </c>
      <c r="L1139" s="157">
        <f>'[3]BDG (XD)'!$AA$955*100</f>
        <v>26537135.877452388</v>
      </c>
      <c r="M1139" s="157">
        <f>SUM(K1139:L1139)</f>
        <v>26537135.877452388</v>
      </c>
      <c r="N1139" s="83">
        <f>IF(V1139&lt;&gt;"VTC VHm",_xlfn.XLOOKUP(Z1139,$AC$4015:$AC$4035,$AD$4015:$AD$4035,0)*M1139,_xlfn.XLOOKUP(Z1139,$AC$4015:$AC$4035,$AD$4015:$AD$4035,0)*L1139)</f>
        <v>9287997.5571083352</v>
      </c>
      <c r="O1139" s="83">
        <f>IF(V1139&lt;&gt;"VTC VHm",_xlfn.XLOOKUP(Z1139,$AC$4015:$AC$4035,$AE$4015:$AE$4035,0)*M1139,_xlfn.XLOOKUP(Z1139,$AC$4015:$AC$4035,$AE$4015:$AE$4035,0)*L1139)</f>
        <v>0</v>
      </c>
      <c r="P1139" s="83">
        <f>SUM(N1139:O1139)</f>
        <v>9287997.5571083352</v>
      </c>
      <c r="Q1139" s="157">
        <f>M1139*G1139</f>
        <v>257816236.19021317</v>
      </c>
      <c r="R1139" s="157">
        <f>G1139*P1139</f>
        <v>90235682.666574597</v>
      </c>
      <c r="S1139" s="83">
        <f>SUM(Q1139:R1139)</f>
        <v>348051918.8567878</v>
      </c>
      <c r="T1139" s="156" t="s">
        <v>50</v>
      </c>
      <c r="U1139" s="132"/>
      <c r="V1139" s="132"/>
      <c r="W1139" s="132"/>
      <c r="X1139" s="44" t="s">
        <v>33</v>
      </c>
      <c r="Y1139" s="44"/>
      <c r="Z1139" s="44" t="s">
        <v>16</v>
      </c>
      <c r="AA1139" s="44" t="s">
        <v>80</v>
      </c>
      <c r="AB1139" s="2">
        <v>13827954.24186608</v>
      </c>
      <c r="AC1139" s="2">
        <v>134342723.84600151</v>
      </c>
      <c r="AD1139" s="2">
        <f>+M1139</f>
        <v>26537135.877452388</v>
      </c>
      <c r="AE1139" s="2">
        <f>+AD1139*14%</f>
        <v>3715199.0228433348</v>
      </c>
      <c r="AF1139" s="155">
        <f>+AD1139*35%</f>
        <v>9287997.5571083352</v>
      </c>
      <c r="AG1139" s="2">
        <f>+AD1139*F1139</f>
        <v>257816236.19021317</v>
      </c>
      <c r="AH1139" s="2">
        <f>+AE1139*F1139</f>
        <v>36094273.066629849</v>
      </c>
      <c r="AI1139" s="2">
        <f>+AF1139*F1139</f>
        <v>90235682.666574597</v>
      </c>
      <c r="AJ1139" s="2">
        <f>SUM(AG1139:AI1139)</f>
        <v>384146191.92341763</v>
      </c>
      <c r="AK1139" s="2">
        <f>+AD1139*G1139</f>
        <v>257816236.19021317</v>
      </c>
      <c r="AL1139" s="2">
        <f>+AE1139*G1139</f>
        <v>36094273.066629849</v>
      </c>
      <c r="AM1139" s="2">
        <f>+AF1139*G1139</f>
        <v>90235682.666574597</v>
      </c>
      <c r="AN1139" s="155">
        <f>SUM(AK1139:AM1139)</f>
        <v>384146191.92341763</v>
      </c>
      <c r="AQ1139" s="145" t="s">
        <v>525</v>
      </c>
      <c r="AU1139" s="8" t="str">
        <f>+K1139</f>
        <v>Bao gồm</v>
      </c>
      <c r="AV1139" s="8">
        <f>+L1139</f>
        <v>26537135.877452388</v>
      </c>
      <c r="AW1139" s="2">
        <f>+M1139</f>
        <v>26537135.877452388</v>
      </c>
      <c r="AX1139" s="8">
        <f>F1139*AW1139</f>
        <v>257816236.19021317</v>
      </c>
      <c r="AY1139" s="8">
        <f>IF(AQ1139="CT",7%,5%)*AX1139</f>
        <v>18047136.533314925</v>
      </c>
      <c r="AZ1139" s="8">
        <f>AX1139*2%</f>
        <v>5156324.7238042634</v>
      </c>
      <c r="BA1139" s="8">
        <f>IF(BB1139&gt;0,0,AX1139*5%)</f>
        <v>0</v>
      </c>
      <c r="BB1139" s="8">
        <f>(AX1139-BG1139)*35%</f>
        <v>90235682.666574612</v>
      </c>
      <c r="BC1139" s="8">
        <f>+AX1139+AY1139+AZ1139+BA1139+BB1139</f>
        <v>371255380.11390692</v>
      </c>
      <c r="BD1139" s="8">
        <f>AX1139-AT1139</f>
        <v>257816236.19021317</v>
      </c>
      <c r="BE1139" s="2"/>
      <c r="BH1139" s="2"/>
      <c r="BI1139" s="228">
        <f>+AX1139-AC1139/1.1</f>
        <v>135686487.23930272</v>
      </c>
    </row>
    <row r="1140" spans="2:61" s="92" customFormat="1" ht="17" hidden="1" outlineLevel="1" x14ac:dyDescent="0.2">
      <c r="B1140" s="163"/>
      <c r="C1140" s="164" t="s">
        <v>766</v>
      </c>
      <c r="D1140" s="164"/>
      <c r="E1140" s="163"/>
      <c r="F1140" s="162"/>
      <c r="G1140" s="149">
        <f>+[2]THKL!F1141</f>
        <v>0</v>
      </c>
      <c r="H1140" s="158"/>
      <c r="I1140" s="158"/>
      <c r="J1140" s="158"/>
      <c r="K1140" s="159"/>
      <c r="L1140" s="161"/>
      <c r="M1140" s="161">
        <f>SUM(K1140:L1140)</f>
        <v>0</v>
      </c>
      <c r="N1140" s="83">
        <f>IF(V1140&lt;&gt;"VTC VHm",_xlfn.XLOOKUP(Z1140,$AC$4015:$AC$4035,$AD$4015:$AD$4035,0)*M1140,_xlfn.XLOOKUP(Z1140,$AC$4015:$AC$4035,$AD$4015:$AD$4035,0)*L1140)</f>
        <v>0</v>
      </c>
      <c r="O1140" s="83">
        <f>IF(V1140&lt;&gt;"VTC VHm",_xlfn.XLOOKUP(Z1140,$AC$4015:$AC$4035,$AE$4015:$AE$4035,0)*M1140,_xlfn.XLOOKUP(Z1140,$AC$4015:$AC$4035,$AE$4015:$AE$4035,0)*L1140)</f>
        <v>0</v>
      </c>
      <c r="P1140" s="160">
        <f>SUM(N1140:O1140)</f>
        <v>0</v>
      </c>
      <c r="Q1140" s="161">
        <f>M1140*G1140</f>
        <v>0</v>
      </c>
      <c r="R1140" s="161">
        <f>G1140*P1140</f>
        <v>0</v>
      </c>
      <c r="S1140" s="160">
        <f>SUM(Q1140:R1140)</f>
        <v>0</v>
      </c>
      <c r="T1140" s="159"/>
      <c r="U1140" s="158"/>
      <c r="V1140" s="158"/>
      <c r="W1140" s="158"/>
      <c r="X1140" s="94" t="s">
        <v>33</v>
      </c>
      <c r="Y1140" s="94"/>
      <c r="Z1140" s="94" t="s">
        <v>16</v>
      </c>
      <c r="AA1140" s="44" t="s">
        <v>80</v>
      </c>
      <c r="AB1140" s="2">
        <v>0</v>
      </c>
      <c r="AC1140" s="2">
        <v>0</v>
      </c>
      <c r="AD1140" s="93">
        <f>+M1140</f>
        <v>0</v>
      </c>
      <c r="AE1140" s="93">
        <f>+AD1140*14%</f>
        <v>0</v>
      </c>
      <c r="AF1140" s="93">
        <f>+AD1140*35%</f>
        <v>0</v>
      </c>
      <c r="AG1140" s="93">
        <f>+AD1140*F1140</f>
        <v>0</v>
      </c>
      <c r="AH1140" s="93">
        <f>+AE1140*F1140</f>
        <v>0</v>
      </c>
      <c r="AI1140" s="93">
        <f>+AF1140*F1140</f>
        <v>0</v>
      </c>
      <c r="AJ1140" s="93">
        <f>SUM(AG1140:AI1140)</f>
        <v>0</v>
      </c>
      <c r="AK1140" s="93">
        <f>+AD1140*G1140</f>
        <v>0</v>
      </c>
      <c r="AL1140" s="93">
        <f>+AE1140*G1140</f>
        <v>0</v>
      </c>
      <c r="AM1140" s="93">
        <f>+AF1140*G1140</f>
        <v>0</v>
      </c>
      <c r="AN1140" s="93">
        <f>SUM(AK1140:AM1140)</f>
        <v>0</v>
      </c>
      <c r="AQ1140" s="145" t="s">
        <v>525</v>
      </c>
      <c r="AU1140" s="8">
        <f>+K1140</f>
        <v>0</v>
      </c>
      <c r="AV1140" s="8">
        <f>+L1140</f>
        <v>0</v>
      </c>
      <c r="AW1140" s="2">
        <f>+M1140</f>
        <v>0</v>
      </c>
      <c r="AX1140" s="8">
        <f>F1140*AW1140</f>
        <v>0</v>
      </c>
      <c r="AY1140" s="8">
        <f>IF(AQ1140="CT",7%,5%)*AX1140</f>
        <v>0</v>
      </c>
      <c r="AZ1140" s="8">
        <f>AX1140*2%</f>
        <v>0</v>
      </c>
      <c r="BA1140" s="8">
        <f>IF(BB1140&gt;0,0,AX1140*5%)</f>
        <v>0</v>
      </c>
      <c r="BB1140" s="8">
        <f>(AX1140-BG1140)*35%</f>
        <v>0</v>
      </c>
      <c r="BC1140" s="8">
        <f>+AX1140+AY1140+AZ1140+BA1140+BB1140</f>
        <v>0</v>
      </c>
      <c r="BD1140" s="8">
        <f>AX1140-AT1140</f>
        <v>0</v>
      </c>
      <c r="BE1140" s="2"/>
      <c r="BH1140" s="2"/>
      <c r="BI1140" s="228">
        <f>+AX1140-AC1140/1.1</f>
        <v>0</v>
      </c>
    </row>
    <row r="1141" spans="2:61" ht="34" hidden="1" outlineLevel="1" x14ac:dyDescent="0.2">
      <c r="B1141" s="82">
        <v>33</v>
      </c>
      <c r="C1141" s="144" t="s">
        <v>1161</v>
      </c>
      <c r="D1141" s="144"/>
      <c r="E1141" s="82" t="s">
        <v>104</v>
      </c>
      <c r="F1141" s="143">
        <v>293.8279</v>
      </c>
      <c r="G1141" s="142">
        <f>+[2]THKL!F1142</f>
        <v>293.8279</v>
      </c>
      <c r="H1141" s="132"/>
      <c r="I1141" s="132"/>
      <c r="J1141" s="132"/>
      <c r="K1141" s="156" t="str">
        <f>$K$1135</f>
        <v>Bao gồm</v>
      </c>
      <c r="L1141" s="157">
        <f>$L$1135</f>
        <v>2074385.9787777774</v>
      </c>
      <c r="M1141" s="157">
        <f>SUM(K1141:L1141)</f>
        <v>2074385.9787777774</v>
      </c>
      <c r="N1141" s="83">
        <f>IF(V1141&lt;&gt;"VTC VHm",_xlfn.XLOOKUP(Z1141,$AC$4015:$AC$4035,$AD$4015:$AD$4035,0)*M1141,_xlfn.XLOOKUP(Z1141,$AC$4015:$AC$4035,$AD$4015:$AD$4035,0)*L1141)</f>
        <v>726035.092572222</v>
      </c>
      <c r="O1141" s="83">
        <f>IF(V1141&lt;&gt;"VTC VHm",_xlfn.XLOOKUP(Z1141,$AC$4015:$AC$4035,$AE$4015:$AE$4035,0)*M1141,_xlfn.XLOOKUP(Z1141,$AC$4015:$AC$4035,$AE$4015:$AE$4035,0)*L1141)</f>
        <v>0</v>
      </c>
      <c r="P1141" s="83">
        <f>SUM(N1141:O1141)</f>
        <v>726035.092572222</v>
      </c>
      <c r="Q1141" s="157">
        <f>M1141*G1141</f>
        <v>609512475.93371892</v>
      </c>
      <c r="R1141" s="157">
        <f>G1141*P1141</f>
        <v>213329366.5768016</v>
      </c>
      <c r="S1141" s="83">
        <f>SUM(Q1141:R1141)</f>
        <v>822841842.51052046</v>
      </c>
      <c r="T1141" s="156" t="s">
        <v>50</v>
      </c>
      <c r="U1141" s="132"/>
      <c r="V1141" s="132"/>
      <c r="W1141" s="132"/>
      <c r="X1141" s="44" t="s">
        <v>33</v>
      </c>
      <c r="Y1141" s="44"/>
      <c r="Z1141" s="44" t="s">
        <v>16</v>
      </c>
      <c r="AA1141" s="44" t="s">
        <v>80</v>
      </c>
      <c r="AB1141" s="2">
        <v>2504939.1702356916</v>
      </c>
      <c r="AC1141" s="2">
        <v>736021016.01809573</v>
      </c>
      <c r="AD1141" s="2">
        <f>+M1141</f>
        <v>2074385.9787777774</v>
      </c>
      <c r="AE1141" s="2">
        <f>+AD1141*14%</f>
        <v>290414.03702888888</v>
      </c>
      <c r="AF1141" s="155">
        <f>+AD1141*35%</f>
        <v>726035.092572222</v>
      </c>
      <c r="AG1141" s="2">
        <f>+AD1141*F1141</f>
        <v>609512475.93371892</v>
      </c>
      <c r="AH1141" s="2">
        <f>+AE1141*F1141</f>
        <v>85331746.63072066</v>
      </c>
      <c r="AI1141" s="2">
        <f>+AF1141*F1141</f>
        <v>213329366.5768016</v>
      </c>
      <c r="AJ1141" s="2">
        <f>SUM(AG1141:AI1141)</f>
        <v>908173589.14124107</v>
      </c>
      <c r="AK1141" s="2">
        <f>+AD1141*G1141</f>
        <v>609512475.93371892</v>
      </c>
      <c r="AL1141" s="2">
        <f>+AE1141*G1141</f>
        <v>85331746.63072066</v>
      </c>
      <c r="AM1141" s="2">
        <f>+AF1141*G1141</f>
        <v>213329366.5768016</v>
      </c>
      <c r="AN1141" s="155">
        <f>SUM(AK1141:AM1141)</f>
        <v>908173589.14124107</v>
      </c>
      <c r="AQ1141" s="145" t="s">
        <v>525</v>
      </c>
      <c r="AU1141" s="8">
        <f>+BH1141</f>
        <v>250000</v>
      </c>
      <c r="AV1141" s="8">
        <f>+L1141</f>
        <v>2074385.9787777774</v>
      </c>
      <c r="AW1141" s="2">
        <f>+AU1141+AV1141</f>
        <v>2324385.9787777774</v>
      </c>
      <c r="AX1141" s="8">
        <f>F1141*AW1141</f>
        <v>682969450.93371892</v>
      </c>
      <c r="AY1141" s="8">
        <f>IF(AQ1141="CT",7%,5%)*AX1141</f>
        <v>47807861.56536033</v>
      </c>
      <c r="AZ1141" s="8">
        <f>AX1141*2%</f>
        <v>13659389.018674379</v>
      </c>
      <c r="BA1141" s="8">
        <f>IF(BB1141&gt;0,0,AX1141*5%)</f>
        <v>0</v>
      </c>
      <c r="BB1141" s="8">
        <f>(AX1141-BG1141)*35%</f>
        <v>239039307.8268016</v>
      </c>
      <c r="BC1141" s="8">
        <f>+AX1141+AY1141+AZ1141+BA1141+BB1141</f>
        <v>983476009.34455514</v>
      </c>
      <c r="BD1141" s="8">
        <f>AX1141-AT1141</f>
        <v>682969450.93371892</v>
      </c>
      <c r="BE1141" s="2"/>
      <c r="BH1141" s="2">
        <v>250000</v>
      </c>
      <c r="BI1141" s="228">
        <f>+AX1141-AC1141/1.1</f>
        <v>13859436.371813774</v>
      </c>
    </row>
    <row r="1142" spans="2:61" ht="51" hidden="1" outlineLevel="1" x14ac:dyDescent="0.2">
      <c r="B1142" s="82">
        <v>34</v>
      </c>
      <c r="C1142" s="144" t="s">
        <v>764</v>
      </c>
      <c r="D1142" s="144"/>
      <c r="E1142" s="82" t="s">
        <v>91</v>
      </c>
      <c r="F1142" s="143">
        <v>48.2254</v>
      </c>
      <c r="G1142" s="142">
        <f>+[2]THKL!F1143</f>
        <v>48.2254</v>
      </c>
      <c r="H1142" s="132"/>
      <c r="I1142" s="132"/>
      <c r="J1142" s="132"/>
      <c r="K1142" s="156">
        <f>$K$4010*1000</f>
        <v>15050000</v>
      </c>
      <c r="L1142" s="157">
        <f>'[3]BDG (XD)'!$AA$966*1000</f>
        <v>7690671</v>
      </c>
      <c r="M1142" s="157">
        <f>SUM(K1142:L1142)</f>
        <v>22740671</v>
      </c>
      <c r="N1142" s="83">
        <f>IF(V1142&lt;&gt;"VTC VHm",_xlfn.XLOOKUP(Z1142,$AC$4015:$AC$4035,$AD$4015:$AD$4035,0)*M1142,_xlfn.XLOOKUP(Z1142,$AC$4015:$AC$4035,$AD$4015:$AD$4035,0)*L1142)</f>
        <v>2691734.8499999996</v>
      </c>
      <c r="O1142" s="83">
        <f>IF(V1142&lt;&gt;"VTC VHm",_xlfn.XLOOKUP(Z1142,$AC$4015:$AC$4035,$AE$4015:$AE$4035,0)*M1142,_xlfn.XLOOKUP(Z1142,$AC$4015:$AC$4035,$AE$4015:$AE$4035,0)*L1142)</f>
        <v>0</v>
      </c>
      <c r="P1142" s="83">
        <f>SUM(N1142:O1142)</f>
        <v>2691734.8499999996</v>
      </c>
      <c r="Q1142" s="157">
        <f>M1142*G1142</f>
        <v>1096677955.2434001</v>
      </c>
      <c r="R1142" s="157">
        <f>G1142*P1142</f>
        <v>129809989.83518998</v>
      </c>
      <c r="S1142" s="83">
        <f>SUM(Q1142:R1142)</f>
        <v>1226487945.0785902</v>
      </c>
      <c r="T1142" s="156"/>
      <c r="U1142" s="132"/>
      <c r="V1142" s="82" t="s">
        <v>34</v>
      </c>
      <c r="W1142" s="132"/>
      <c r="X1142" s="44" t="s">
        <v>33</v>
      </c>
      <c r="Y1142" s="44"/>
      <c r="Z1142" s="44" t="s">
        <v>16</v>
      </c>
      <c r="AA1142" s="44" t="s">
        <v>80</v>
      </c>
      <c r="AB1142" s="2">
        <v>24121329.560974319</v>
      </c>
      <c r="AC1142" s="2">
        <v>1163260766.6098108</v>
      </c>
      <c r="AD1142" s="2">
        <f>+M1142</f>
        <v>22740671</v>
      </c>
      <c r="AE1142" s="2">
        <f>+AD1142*14%</f>
        <v>3183693.9400000004</v>
      </c>
      <c r="AF1142" s="155">
        <f>+AD1142*35%</f>
        <v>7959234.8499999996</v>
      </c>
      <c r="AG1142" s="2">
        <f>+AD1142*F1142</f>
        <v>1096677955.2434001</v>
      </c>
      <c r="AH1142" s="2">
        <f>+AE1142*F1142</f>
        <v>153534913.73407602</v>
      </c>
      <c r="AI1142" s="2">
        <f>+AF1142*F1142</f>
        <v>383837284.33519</v>
      </c>
      <c r="AJ1142" s="2">
        <f>SUM(AG1142:AI1142)</f>
        <v>1634050153.3126662</v>
      </c>
      <c r="AK1142" s="2">
        <f>+AD1142*G1142</f>
        <v>1096677955.2434001</v>
      </c>
      <c r="AL1142" s="2">
        <f>+AE1142*G1142</f>
        <v>153534913.73407602</v>
      </c>
      <c r="AM1142" s="2">
        <f>+AF1142*G1142</f>
        <v>383837284.33519</v>
      </c>
      <c r="AN1142" s="155">
        <f>SUM(AK1142:AM1142)</f>
        <v>1634050153.3126662</v>
      </c>
      <c r="AQ1142" s="145" t="s">
        <v>525</v>
      </c>
      <c r="AU1142" s="8">
        <f>+K1142</f>
        <v>15050000</v>
      </c>
      <c r="AV1142" s="8">
        <f>+L1142</f>
        <v>7690671</v>
      </c>
      <c r="AW1142" s="2">
        <f>+M1142</f>
        <v>22740671</v>
      </c>
      <c r="AX1142" s="8">
        <f>F1142*AW1142</f>
        <v>1096677955.2434001</v>
      </c>
      <c r="AY1142" s="8">
        <f>IF(AQ1142="CT",7%,5%)*AX1142</f>
        <v>76767456.867038012</v>
      </c>
      <c r="AZ1142" s="8">
        <f>AX1142*2%</f>
        <v>21933559.104868002</v>
      </c>
      <c r="BA1142" s="8">
        <f>IF(BB1142&gt;0,0,AX1142*5%)</f>
        <v>0</v>
      </c>
      <c r="BB1142" s="8">
        <f>(AX1142-BG1142)*35%</f>
        <v>129809989.83519003</v>
      </c>
      <c r="BC1142" s="8">
        <f>+AX1142+AY1142+AZ1142+BA1142+BB1142</f>
        <v>1325188961.0504961</v>
      </c>
      <c r="BD1142" s="8">
        <f>AX1142-AT1142</f>
        <v>1096677955.2434001</v>
      </c>
      <c r="BE1142" s="2"/>
      <c r="BG1142" s="7">
        <f>+K1142*F1142</f>
        <v>725792270</v>
      </c>
      <c r="BH1142" s="2"/>
      <c r="BI1142" s="228">
        <f>+AX1142-AC1142/1.1</f>
        <v>39168167.416299462</v>
      </c>
    </row>
    <row r="1143" spans="2:61" ht="17" hidden="1" outlineLevel="1" x14ac:dyDescent="0.2">
      <c r="B1143" s="82">
        <v>35</v>
      </c>
      <c r="C1143" s="144" t="s">
        <v>762</v>
      </c>
      <c r="D1143" s="144"/>
      <c r="E1143" s="82" t="s">
        <v>120</v>
      </c>
      <c r="F1143" s="143">
        <v>19.433299999999999</v>
      </c>
      <c r="G1143" s="142">
        <f>+[2]THKL!F1144</f>
        <v>19.433299999999999</v>
      </c>
      <c r="H1143" s="132"/>
      <c r="I1143" s="132"/>
      <c r="J1143" s="132"/>
      <c r="K1143" s="156" t="s">
        <v>89</v>
      </c>
      <c r="L1143" s="157">
        <f>'[3]BDG (XD)'!$AA$955*100</f>
        <v>26537135.877452388</v>
      </c>
      <c r="M1143" s="157">
        <f>SUM(K1143:L1143)</f>
        <v>26537135.877452388</v>
      </c>
      <c r="N1143" s="83">
        <f>IF(V1143&lt;&gt;"VTC VHm",_xlfn.XLOOKUP(Z1143,$AC$4015:$AC$4035,$AD$4015:$AD$4035,0)*M1143,_xlfn.XLOOKUP(Z1143,$AC$4015:$AC$4035,$AD$4015:$AD$4035,0)*L1143)</f>
        <v>9287997.5571083352</v>
      </c>
      <c r="O1143" s="83">
        <f>IF(V1143&lt;&gt;"VTC VHm",_xlfn.XLOOKUP(Z1143,$AC$4015:$AC$4035,$AE$4015:$AE$4035,0)*M1143,_xlfn.XLOOKUP(Z1143,$AC$4015:$AC$4035,$AE$4015:$AE$4035,0)*L1143)</f>
        <v>0</v>
      </c>
      <c r="P1143" s="83">
        <f>SUM(N1143:O1143)</f>
        <v>9287997.5571083352</v>
      </c>
      <c r="Q1143" s="157">
        <f>M1143*G1143</f>
        <v>515704122.64729548</v>
      </c>
      <c r="R1143" s="157">
        <f>G1143*P1143</f>
        <v>180496442.9265534</v>
      </c>
      <c r="S1143" s="83">
        <f>SUM(Q1143:R1143)</f>
        <v>696200565.57384884</v>
      </c>
      <c r="T1143" s="156" t="s">
        <v>50</v>
      </c>
      <c r="U1143" s="132"/>
      <c r="V1143" s="132"/>
      <c r="W1143" s="132"/>
      <c r="X1143" s="44" t="s">
        <v>33</v>
      </c>
      <c r="Y1143" s="44"/>
      <c r="Z1143" s="44" t="s">
        <v>16</v>
      </c>
      <c r="AA1143" s="44" t="s">
        <v>80</v>
      </c>
      <c r="AB1143" s="2">
        <v>12907757.255386183</v>
      </c>
      <c r="AC1143" s="2">
        <v>250840319.0710963</v>
      </c>
      <c r="AD1143" s="2">
        <f>+M1143</f>
        <v>26537135.877452388</v>
      </c>
      <c r="AE1143" s="2">
        <f>+AD1143*14%</f>
        <v>3715199.0228433348</v>
      </c>
      <c r="AF1143" s="155">
        <f>+AD1143*35%</f>
        <v>9287997.5571083352</v>
      </c>
      <c r="AG1143" s="2">
        <f>+AD1143*F1143</f>
        <v>515704122.64729548</v>
      </c>
      <c r="AH1143" s="2">
        <f>+AE1143*F1143</f>
        <v>72198577.17062138</v>
      </c>
      <c r="AI1143" s="2">
        <f>+AF1143*F1143</f>
        <v>180496442.9265534</v>
      </c>
      <c r="AJ1143" s="2">
        <f>SUM(AG1143:AI1143)</f>
        <v>768399142.74447024</v>
      </c>
      <c r="AK1143" s="2">
        <f>+AD1143*G1143</f>
        <v>515704122.64729548</v>
      </c>
      <c r="AL1143" s="2">
        <f>+AE1143*G1143</f>
        <v>72198577.17062138</v>
      </c>
      <c r="AM1143" s="2">
        <f>+AF1143*G1143</f>
        <v>180496442.9265534</v>
      </c>
      <c r="AN1143" s="155">
        <f>SUM(AK1143:AM1143)</f>
        <v>768399142.74447024</v>
      </c>
      <c r="AQ1143" s="145" t="s">
        <v>525</v>
      </c>
      <c r="AU1143" s="8" t="str">
        <f>+K1143</f>
        <v>Bao gồm</v>
      </c>
      <c r="AV1143" s="8">
        <f>+L1143</f>
        <v>26537135.877452388</v>
      </c>
      <c r="AW1143" s="2">
        <f>+M1143</f>
        <v>26537135.877452388</v>
      </c>
      <c r="AX1143" s="8">
        <f>F1143*AW1143</f>
        <v>515704122.64729548</v>
      </c>
      <c r="AY1143" s="8">
        <f>IF(AQ1143="CT",7%,5%)*AX1143</f>
        <v>36099288.58531069</v>
      </c>
      <c r="AZ1143" s="8">
        <f>AX1143*2%</f>
        <v>10314082.45294591</v>
      </c>
      <c r="BA1143" s="8">
        <f>IF(BB1143&gt;0,0,AX1143*5%)</f>
        <v>0</v>
      </c>
      <c r="BB1143" s="8">
        <f>(AX1143-BG1143)*35%</f>
        <v>180496442.9265534</v>
      </c>
      <c r="BC1143" s="8">
        <f>+AX1143+AY1143+AZ1143+BA1143+BB1143</f>
        <v>742613936.61210549</v>
      </c>
      <c r="BD1143" s="8">
        <f>AX1143-AT1143</f>
        <v>515704122.64729548</v>
      </c>
      <c r="BE1143" s="2"/>
      <c r="BH1143" s="2"/>
      <c r="BI1143" s="228">
        <f>+AX1143-AC1143/1.1</f>
        <v>287667468.94629884</v>
      </c>
    </row>
    <row r="1144" spans="2:61" ht="51" hidden="1" outlineLevel="1" x14ac:dyDescent="0.2">
      <c r="B1144" s="82">
        <v>36</v>
      </c>
      <c r="C1144" s="144" t="s">
        <v>931</v>
      </c>
      <c r="D1144" s="144"/>
      <c r="E1144" s="82" t="s">
        <v>104</v>
      </c>
      <c r="F1144" s="143">
        <v>3.2862</v>
      </c>
      <c r="G1144" s="142">
        <f>+[2]THKL!F1145</f>
        <v>3.2862</v>
      </c>
      <c r="H1144" s="132"/>
      <c r="I1144" s="132"/>
      <c r="J1144" s="132"/>
      <c r="K1144" s="156" t="str">
        <f>$K$761</f>
        <v>Bao gồm</v>
      </c>
      <c r="L1144" s="157">
        <f>$L$761</f>
        <v>2086493.0457777777</v>
      </c>
      <c r="M1144" s="157">
        <f>SUM(K1144:L1144)</f>
        <v>2086493.0457777777</v>
      </c>
      <c r="N1144" s="83">
        <f>IF(V1144&lt;&gt;"VTC VHm",_xlfn.XLOOKUP(Z1144,$AC$4015:$AC$4035,$AD$4015:$AD$4035,0)*M1144,_xlfn.XLOOKUP(Z1144,$AC$4015:$AC$4035,$AD$4015:$AD$4035,0)*L1144)</f>
        <v>730272.56602222216</v>
      </c>
      <c r="O1144" s="83">
        <f>IF(V1144&lt;&gt;"VTC VHm",_xlfn.XLOOKUP(Z1144,$AC$4015:$AC$4035,$AE$4015:$AE$4035,0)*M1144,_xlfn.XLOOKUP(Z1144,$AC$4015:$AC$4035,$AE$4015:$AE$4035,0)*L1144)</f>
        <v>0</v>
      </c>
      <c r="P1144" s="83">
        <f>SUM(N1144:O1144)</f>
        <v>730272.56602222216</v>
      </c>
      <c r="Q1144" s="157">
        <f>M1144*G1144</f>
        <v>6856633.4470349327</v>
      </c>
      <c r="R1144" s="157">
        <f>G1144*P1144</f>
        <v>2399821.7064622263</v>
      </c>
      <c r="S1144" s="83">
        <f>SUM(Q1144:R1144)</f>
        <v>9256455.1534971595</v>
      </c>
      <c r="T1144" s="156" t="s">
        <v>50</v>
      </c>
      <c r="U1144" s="132"/>
      <c r="V1144" s="132"/>
      <c r="W1144" s="132"/>
      <c r="X1144" s="44" t="s">
        <v>33</v>
      </c>
      <c r="Y1144" s="44"/>
      <c r="Z1144" s="44" t="s">
        <v>16</v>
      </c>
      <c r="AA1144" s="44" t="s">
        <v>80</v>
      </c>
      <c r="AB1144" s="2">
        <v>2371606.776734415</v>
      </c>
      <c r="AC1144" s="2">
        <v>7793574.1897046342</v>
      </c>
      <c r="AD1144" s="2">
        <f>+M1144</f>
        <v>2086493.0457777777</v>
      </c>
      <c r="AE1144" s="2">
        <f>+AD1144*14%</f>
        <v>292109.02640888892</v>
      </c>
      <c r="AF1144" s="155">
        <f>+AD1144*35%</f>
        <v>730272.56602222216</v>
      </c>
      <c r="AG1144" s="2">
        <f>+AD1144*F1144</f>
        <v>6856633.4470349327</v>
      </c>
      <c r="AH1144" s="2">
        <f>+AE1144*F1144</f>
        <v>959928.68258489075</v>
      </c>
      <c r="AI1144" s="2">
        <f>+AF1144*F1144</f>
        <v>2399821.7064622263</v>
      </c>
      <c r="AJ1144" s="2">
        <f>SUM(AG1144:AI1144)</f>
        <v>10216383.836082051</v>
      </c>
      <c r="AK1144" s="2">
        <f>+AD1144*G1144</f>
        <v>6856633.4470349327</v>
      </c>
      <c r="AL1144" s="2">
        <f>+AE1144*G1144</f>
        <v>959928.68258489075</v>
      </c>
      <c r="AM1144" s="2">
        <f>+AF1144*G1144</f>
        <v>2399821.7064622263</v>
      </c>
      <c r="AN1144" s="155">
        <f>SUM(AK1144:AM1144)</f>
        <v>10216383.836082051</v>
      </c>
      <c r="AQ1144" s="145" t="s">
        <v>525</v>
      </c>
      <c r="AU1144" s="8">
        <f>+BH1144</f>
        <v>250000</v>
      </c>
      <c r="AV1144" s="8">
        <f>+L1144</f>
        <v>2086493.0457777777</v>
      </c>
      <c r="AW1144" s="2">
        <f>+AU1144+AV1144</f>
        <v>2336493.0457777777</v>
      </c>
      <c r="AX1144" s="8">
        <f>F1144*AW1144</f>
        <v>7678183.4470349327</v>
      </c>
      <c r="AY1144" s="8">
        <f>IF(AQ1144="CT",7%,5%)*AX1144</f>
        <v>537472.84129244532</v>
      </c>
      <c r="AZ1144" s="8">
        <f>AX1144*2%</f>
        <v>153563.66894069867</v>
      </c>
      <c r="BA1144" s="8">
        <f>IF(BB1144&gt;0,0,AX1144*5%)</f>
        <v>0</v>
      </c>
      <c r="BB1144" s="8">
        <f>(AX1144-BG1144)*35%</f>
        <v>2687364.2064622263</v>
      </c>
      <c r="BC1144" s="8">
        <f>+AX1144+AY1144+AZ1144+BA1144+BB1144</f>
        <v>11056584.163730303</v>
      </c>
      <c r="BD1144" s="8">
        <f>AX1144-AT1144</f>
        <v>7678183.4470349327</v>
      </c>
      <c r="BE1144" s="2"/>
      <c r="BH1144" s="2">
        <v>250000</v>
      </c>
      <c r="BI1144" s="228">
        <f>+AX1144-AC1144/1.1</f>
        <v>593116.00184890255</v>
      </c>
    </row>
    <row r="1145" spans="2:61" ht="51" hidden="1" outlineLevel="1" x14ac:dyDescent="0.2">
      <c r="B1145" s="82">
        <v>37</v>
      </c>
      <c r="C1145" s="144" t="s">
        <v>759</v>
      </c>
      <c r="D1145" s="144"/>
      <c r="E1145" s="82" t="s">
        <v>91</v>
      </c>
      <c r="F1145" s="143">
        <v>0.37869999999999998</v>
      </c>
      <c r="G1145" s="142">
        <f>+[2]THKL!F1146</f>
        <v>0.37869999999999998</v>
      </c>
      <c r="H1145" s="132"/>
      <c r="I1145" s="132"/>
      <c r="J1145" s="132"/>
      <c r="K1145" s="156">
        <f>$K$4010*1000</f>
        <v>15050000</v>
      </c>
      <c r="L1145" s="157">
        <f>'[3]BDG (XD)'!$AA$968*1000</f>
        <v>8321571</v>
      </c>
      <c r="M1145" s="157">
        <f>SUM(K1145:L1145)</f>
        <v>23371571</v>
      </c>
      <c r="N1145" s="83">
        <f>IF(V1145&lt;&gt;"VTC VHm",_xlfn.XLOOKUP(Z1145,$AC$4015:$AC$4035,$AD$4015:$AD$4035,0)*M1145,_xlfn.XLOOKUP(Z1145,$AC$4015:$AC$4035,$AD$4015:$AD$4035,0)*L1145)</f>
        <v>2912549.8499999996</v>
      </c>
      <c r="O1145" s="83">
        <f>IF(V1145&lt;&gt;"VTC VHm",_xlfn.XLOOKUP(Z1145,$AC$4015:$AC$4035,$AE$4015:$AE$4035,0)*M1145,_xlfn.XLOOKUP(Z1145,$AC$4015:$AC$4035,$AE$4015:$AE$4035,0)*L1145)</f>
        <v>0</v>
      </c>
      <c r="P1145" s="83">
        <f>SUM(N1145:O1145)</f>
        <v>2912549.8499999996</v>
      </c>
      <c r="Q1145" s="157">
        <f>M1145*G1145</f>
        <v>8850813.9376999997</v>
      </c>
      <c r="R1145" s="157">
        <f>G1145*P1145</f>
        <v>1102982.6281949999</v>
      </c>
      <c r="S1145" s="83">
        <f>SUM(Q1145:R1145)</f>
        <v>9953796.5658949986</v>
      </c>
      <c r="T1145" s="156"/>
      <c r="U1145" s="132"/>
      <c r="V1145" s="82" t="s">
        <v>34</v>
      </c>
      <c r="W1145" s="132"/>
      <c r="X1145" s="44" t="s">
        <v>33</v>
      </c>
      <c r="Y1145" s="44"/>
      <c r="Z1145" s="44" t="s">
        <v>16</v>
      </c>
      <c r="AA1145" s="44" t="s">
        <v>80</v>
      </c>
      <c r="AB1145" s="2">
        <v>25636029.312910501</v>
      </c>
      <c r="AC1145" s="2">
        <v>9708364.3007992059</v>
      </c>
      <c r="AD1145" s="2">
        <f>+M1145</f>
        <v>23371571</v>
      </c>
      <c r="AE1145" s="2">
        <f>+AD1145*14%</f>
        <v>3272019.9400000004</v>
      </c>
      <c r="AF1145" s="155">
        <f>+AD1145*35%</f>
        <v>8180049.8499999996</v>
      </c>
      <c r="AG1145" s="2">
        <f>+AD1145*F1145</f>
        <v>8850813.9376999997</v>
      </c>
      <c r="AH1145" s="2">
        <f>+AE1145*F1145</f>
        <v>1239113.9512780001</v>
      </c>
      <c r="AI1145" s="2">
        <f>+AF1145*F1145</f>
        <v>3097784.8781949999</v>
      </c>
      <c r="AJ1145" s="2">
        <f>SUM(AG1145:AI1145)</f>
        <v>13187712.767173</v>
      </c>
      <c r="AK1145" s="2">
        <f>+AD1145*G1145</f>
        <v>8850813.9376999997</v>
      </c>
      <c r="AL1145" s="2">
        <f>+AE1145*G1145</f>
        <v>1239113.9512780001</v>
      </c>
      <c r="AM1145" s="2">
        <f>+AF1145*G1145</f>
        <v>3097784.8781949999</v>
      </c>
      <c r="AN1145" s="155">
        <f>SUM(AK1145:AM1145)</f>
        <v>13187712.767173</v>
      </c>
      <c r="AQ1145" s="145" t="s">
        <v>525</v>
      </c>
      <c r="AU1145" s="8">
        <f>+K1145</f>
        <v>15050000</v>
      </c>
      <c r="AV1145" s="8">
        <f>+L1145</f>
        <v>8321571</v>
      </c>
      <c r="AW1145" s="2">
        <f>+M1145</f>
        <v>23371571</v>
      </c>
      <c r="AX1145" s="8">
        <f>F1145*AW1145</f>
        <v>8850813.9376999997</v>
      </c>
      <c r="AY1145" s="8">
        <f>IF(AQ1145="CT",7%,5%)*AX1145</f>
        <v>619556.97563900007</v>
      </c>
      <c r="AZ1145" s="8">
        <f>AX1145*2%</f>
        <v>177016.278754</v>
      </c>
      <c r="BA1145" s="8">
        <f>IF(BB1145&gt;0,0,AX1145*5%)</f>
        <v>0</v>
      </c>
      <c r="BB1145" s="8">
        <f>(AX1145-BG1145)*35%</f>
        <v>1102982.6281949999</v>
      </c>
      <c r="BC1145" s="8">
        <f>+AX1145+AY1145+AZ1145+BA1145+BB1145</f>
        <v>10750369.820287999</v>
      </c>
      <c r="BD1145" s="8">
        <f>AX1145-AT1145</f>
        <v>8850813.9376999997</v>
      </c>
      <c r="BE1145" s="2"/>
      <c r="BG1145" s="7">
        <f>+K1145*F1145</f>
        <v>5699435</v>
      </c>
      <c r="BH1145" s="2"/>
      <c r="BI1145" s="228">
        <f>+AX1145-AC1145/1.1</f>
        <v>25028.209700722247</v>
      </c>
    </row>
    <row r="1146" spans="2:61" ht="51" hidden="1" outlineLevel="1" x14ac:dyDescent="0.2">
      <c r="B1146" s="82">
        <v>38</v>
      </c>
      <c r="C1146" s="144" t="s">
        <v>758</v>
      </c>
      <c r="D1146" s="144"/>
      <c r="E1146" s="82" t="s">
        <v>91</v>
      </c>
      <c r="F1146" s="143">
        <v>1.35E-2</v>
      </c>
      <c r="G1146" s="142">
        <f>+[2]THKL!F1147</f>
        <v>1.35E-2</v>
      </c>
      <c r="H1146" s="132"/>
      <c r="I1146" s="132"/>
      <c r="J1146" s="132"/>
      <c r="K1146" s="156">
        <f>$L$4010*1000</f>
        <v>15266666.666666666</v>
      </c>
      <c r="L1146" s="157">
        <f>'[3]BDG (XD)'!$AA$969*1000</f>
        <v>8321571</v>
      </c>
      <c r="M1146" s="157">
        <f>SUM(K1146:L1146)</f>
        <v>23588237.666666664</v>
      </c>
      <c r="N1146" s="83">
        <f>IF(V1146&lt;&gt;"VTC VHm",_xlfn.XLOOKUP(Z1146,$AC$4015:$AC$4035,$AD$4015:$AD$4035,0)*M1146,_xlfn.XLOOKUP(Z1146,$AC$4015:$AC$4035,$AD$4015:$AD$4035,0)*L1146)</f>
        <v>2912549.8499999996</v>
      </c>
      <c r="O1146" s="83">
        <f>IF(V1146&lt;&gt;"VTC VHm",_xlfn.XLOOKUP(Z1146,$AC$4015:$AC$4035,$AE$4015:$AE$4035,0)*M1146,_xlfn.XLOOKUP(Z1146,$AC$4015:$AC$4035,$AE$4015:$AE$4035,0)*L1146)</f>
        <v>0</v>
      </c>
      <c r="P1146" s="83">
        <f>SUM(N1146:O1146)</f>
        <v>2912549.8499999996</v>
      </c>
      <c r="Q1146" s="157">
        <f>M1146*G1146</f>
        <v>318441.20849999995</v>
      </c>
      <c r="R1146" s="157">
        <f>G1146*P1146</f>
        <v>39319.422974999994</v>
      </c>
      <c r="S1146" s="83">
        <f>SUM(Q1146:R1146)</f>
        <v>357760.63147499994</v>
      </c>
      <c r="T1146" s="156"/>
      <c r="U1146" s="132"/>
      <c r="V1146" s="82" t="s">
        <v>34</v>
      </c>
      <c r="W1146" s="132"/>
      <c r="X1146" s="44" t="s">
        <v>33</v>
      </c>
      <c r="Y1146" s="44"/>
      <c r="Z1146" s="44" t="s">
        <v>16</v>
      </c>
      <c r="AA1146" s="44" t="s">
        <v>80</v>
      </c>
      <c r="AB1146" s="2">
        <v>24919627.177100372</v>
      </c>
      <c r="AC1146" s="2">
        <v>336414.96689085499</v>
      </c>
      <c r="AD1146" s="2">
        <f>+M1146</f>
        <v>23588237.666666664</v>
      </c>
      <c r="AE1146" s="2">
        <f>+AD1146*14%</f>
        <v>3302353.2733333334</v>
      </c>
      <c r="AF1146" s="155">
        <f>+AD1146*35%</f>
        <v>8255883.1833333317</v>
      </c>
      <c r="AG1146" s="2">
        <f>+AD1146*F1146</f>
        <v>318441.20849999995</v>
      </c>
      <c r="AH1146" s="2">
        <f>+AE1146*F1146</f>
        <v>44581.769189999999</v>
      </c>
      <c r="AI1146" s="2">
        <f>+AF1146*F1146</f>
        <v>111454.42297499998</v>
      </c>
      <c r="AJ1146" s="2">
        <f>SUM(AG1146:AI1146)</f>
        <v>474477.40066499996</v>
      </c>
      <c r="AK1146" s="2">
        <f>+AD1146*G1146</f>
        <v>318441.20849999995</v>
      </c>
      <c r="AL1146" s="2">
        <f>+AE1146*G1146</f>
        <v>44581.769189999999</v>
      </c>
      <c r="AM1146" s="2">
        <f>+AF1146*G1146</f>
        <v>111454.42297499998</v>
      </c>
      <c r="AN1146" s="155">
        <f>SUM(AK1146:AM1146)</f>
        <v>474477.40066499996</v>
      </c>
      <c r="AQ1146" s="145" t="s">
        <v>525</v>
      </c>
      <c r="AU1146" s="8">
        <f>+K1146</f>
        <v>15266666.666666666</v>
      </c>
      <c r="AV1146" s="8">
        <f>+L1146</f>
        <v>8321571</v>
      </c>
      <c r="AW1146" s="2">
        <f>+M1146</f>
        <v>23588237.666666664</v>
      </c>
      <c r="AX1146" s="8">
        <f>F1146*AW1146</f>
        <v>318441.20849999995</v>
      </c>
      <c r="AY1146" s="8">
        <f>IF(AQ1146="CT",7%,5%)*AX1146</f>
        <v>22290.884595</v>
      </c>
      <c r="AZ1146" s="8">
        <f>AX1146*2%</f>
        <v>6368.824169999999</v>
      </c>
      <c r="BA1146" s="8">
        <f>IF(BB1146&gt;0,0,AX1146*5%)</f>
        <v>0</v>
      </c>
      <c r="BB1146" s="8">
        <f>(AX1146-BG1146)*35%</f>
        <v>39319.422974999979</v>
      </c>
      <c r="BC1146" s="8">
        <f>+AX1146+AY1146+AZ1146+BA1146+BB1146</f>
        <v>386420.34023999993</v>
      </c>
      <c r="BD1146" s="8">
        <f>AX1146-AT1146</f>
        <v>318441.20849999995</v>
      </c>
      <c r="BE1146" s="2"/>
      <c r="BG1146" s="7">
        <f>+K1146*F1146</f>
        <v>206100</v>
      </c>
      <c r="BH1146" s="2"/>
      <c r="BI1146" s="228">
        <f>+AX1146-AC1146/1.1</f>
        <v>12609.420417404501</v>
      </c>
    </row>
    <row r="1147" spans="2:61" ht="34" hidden="1" outlineLevel="1" x14ac:dyDescent="0.2">
      <c r="B1147" s="82">
        <v>39</v>
      </c>
      <c r="C1147" s="144" t="s">
        <v>280</v>
      </c>
      <c r="D1147" s="144"/>
      <c r="E1147" s="82" t="s">
        <v>120</v>
      </c>
      <c r="F1147" s="143">
        <v>0.56089999999999995</v>
      </c>
      <c r="G1147" s="142">
        <f>+[2]THKL!F1148</f>
        <v>0.56089999999999995</v>
      </c>
      <c r="H1147" s="132"/>
      <c r="I1147" s="132"/>
      <c r="J1147" s="132"/>
      <c r="K1147" s="156" t="s">
        <v>89</v>
      </c>
      <c r="L1147" s="157">
        <f>'[3]BDG (XD)'!$AA$953*100</f>
        <v>26537135.877452388</v>
      </c>
      <c r="M1147" s="157">
        <f>SUM(K1147:L1147)</f>
        <v>26537135.877452388</v>
      </c>
      <c r="N1147" s="83">
        <f>IF(V1147&lt;&gt;"VTC VHm",_xlfn.XLOOKUP(Z1147,$AC$4015:$AC$4035,$AD$4015:$AD$4035,0)*M1147,_xlfn.XLOOKUP(Z1147,$AC$4015:$AC$4035,$AD$4015:$AD$4035,0)*L1147)</f>
        <v>9287997.5571083352</v>
      </c>
      <c r="O1147" s="83">
        <f>IF(V1147&lt;&gt;"VTC VHm",_xlfn.XLOOKUP(Z1147,$AC$4015:$AC$4035,$AE$4015:$AE$4035,0)*M1147,_xlfn.XLOOKUP(Z1147,$AC$4015:$AC$4035,$AE$4015:$AE$4035,0)*L1147)</f>
        <v>0</v>
      </c>
      <c r="P1147" s="83">
        <f>SUM(N1147:O1147)</f>
        <v>9287997.5571083352</v>
      </c>
      <c r="Q1147" s="157">
        <f>M1147*G1147</f>
        <v>14884679.513663044</v>
      </c>
      <c r="R1147" s="157">
        <f>G1147*P1147</f>
        <v>5209637.829782065</v>
      </c>
      <c r="S1147" s="83">
        <f>SUM(Q1147:R1147)</f>
        <v>20094317.343445107</v>
      </c>
      <c r="T1147" s="156"/>
      <c r="U1147" s="132"/>
      <c r="V1147" s="132"/>
      <c r="W1147" s="132"/>
      <c r="X1147" s="44" t="s">
        <v>33</v>
      </c>
      <c r="Y1147" s="44"/>
      <c r="Z1147" s="44" t="s">
        <v>16</v>
      </c>
      <c r="AA1147" s="44" t="s">
        <v>80</v>
      </c>
      <c r="AB1147" s="2">
        <v>9861205.6853036508</v>
      </c>
      <c r="AC1147" s="2">
        <v>5531150.2688868176</v>
      </c>
      <c r="AD1147" s="2">
        <f>+M1147</f>
        <v>26537135.877452388</v>
      </c>
      <c r="AE1147" s="2">
        <f>+AD1147*14%</f>
        <v>3715199.0228433348</v>
      </c>
      <c r="AF1147" s="155">
        <f>+AD1147*35%</f>
        <v>9287997.5571083352</v>
      </c>
      <c r="AG1147" s="2">
        <f>+AD1147*F1147</f>
        <v>14884679.513663044</v>
      </c>
      <c r="AH1147" s="2">
        <f>+AE1147*F1147</f>
        <v>2083855.1319128263</v>
      </c>
      <c r="AI1147" s="2">
        <f>+AF1147*F1147</f>
        <v>5209637.829782065</v>
      </c>
      <c r="AJ1147" s="2">
        <f>SUM(AG1147:AI1147)</f>
        <v>22178172.475357935</v>
      </c>
      <c r="AK1147" s="2">
        <f>+AD1147*G1147</f>
        <v>14884679.513663044</v>
      </c>
      <c r="AL1147" s="2">
        <f>+AE1147*G1147</f>
        <v>2083855.1319128263</v>
      </c>
      <c r="AM1147" s="2">
        <f>+AF1147*G1147</f>
        <v>5209637.829782065</v>
      </c>
      <c r="AN1147" s="155">
        <f>SUM(AK1147:AM1147)</f>
        <v>22178172.475357935</v>
      </c>
      <c r="AQ1147" s="145" t="s">
        <v>525</v>
      </c>
      <c r="AU1147" s="8" t="str">
        <f>+K1147</f>
        <v>Bao gồm</v>
      </c>
      <c r="AV1147" s="8">
        <f>+L1147</f>
        <v>26537135.877452388</v>
      </c>
      <c r="AW1147" s="2">
        <f>+M1147</f>
        <v>26537135.877452388</v>
      </c>
      <c r="AX1147" s="8">
        <f>F1147*AW1147</f>
        <v>14884679.513663044</v>
      </c>
      <c r="AY1147" s="8">
        <f>IF(AQ1147="CT",7%,5%)*AX1147</f>
        <v>1041927.5659564132</v>
      </c>
      <c r="AZ1147" s="8">
        <f>AX1147*2%</f>
        <v>297693.5902732609</v>
      </c>
      <c r="BA1147" s="8">
        <f>IF(BB1147&gt;0,0,AX1147*5%)</f>
        <v>0</v>
      </c>
      <c r="BB1147" s="8">
        <f>(AX1147-BG1147)*35%</f>
        <v>5209637.829782065</v>
      </c>
      <c r="BC1147" s="8">
        <f>+AX1147+AY1147+AZ1147+BA1147+BB1147</f>
        <v>21433938.499674782</v>
      </c>
      <c r="BD1147" s="8">
        <f>AX1147-AT1147</f>
        <v>14884679.513663044</v>
      </c>
      <c r="BE1147" s="2"/>
      <c r="BH1147" s="2"/>
      <c r="BI1147" s="228">
        <f>+AX1147-AC1147/1.1</f>
        <v>9856361.0874023009</v>
      </c>
    </row>
    <row r="1148" spans="2:61" ht="34" hidden="1" outlineLevel="1" x14ac:dyDescent="0.2">
      <c r="B1148" s="82">
        <v>40</v>
      </c>
      <c r="C1148" s="144" t="s">
        <v>1160</v>
      </c>
      <c r="D1148" s="144"/>
      <c r="E1148" s="82" t="s">
        <v>104</v>
      </c>
      <c r="F1148" s="143">
        <v>4.6814999999999998</v>
      </c>
      <c r="G1148" s="142">
        <f>+[2]THKL!F1149</f>
        <v>4.6814999999999998</v>
      </c>
      <c r="H1148" s="132"/>
      <c r="I1148" s="132"/>
      <c r="J1148" s="132"/>
      <c r="K1148" s="156" t="s">
        <v>89</v>
      </c>
      <c r="L1148" s="169">
        <f>+(1550000+25000)/1.08*1.03*1.2+264000*1.3</f>
        <v>2145700</v>
      </c>
      <c r="M1148" s="157">
        <f>SUM(K1148:L1148)</f>
        <v>2145700</v>
      </c>
      <c r="N1148" s="83">
        <f>IF(V1148&lt;&gt;"VTC VHm",_xlfn.XLOOKUP(Z1148,$AC$4015:$AC$4035,$AD$4015:$AD$4035,0)*M1148,_xlfn.XLOOKUP(Z1148,$AC$4015:$AC$4035,$AD$4015:$AD$4035,0)*L1148)</f>
        <v>750995</v>
      </c>
      <c r="O1148" s="83">
        <f>IF(V1148&lt;&gt;"VTC VHm",_xlfn.XLOOKUP(Z1148,$AC$4015:$AC$4035,$AE$4015:$AE$4035,0)*M1148,_xlfn.XLOOKUP(Z1148,$AC$4015:$AC$4035,$AE$4015:$AE$4035,0)*L1148)</f>
        <v>0</v>
      </c>
      <c r="P1148" s="83">
        <f>SUM(N1148:O1148)</f>
        <v>750995</v>
      </c>
      <c r="Q1148" s="157">
        <f>M1148*G1148</f>
        <v>10045094.549999999</v>
      </c>
      <c r="R1148" s="157">
        <f>G1148*P1148</f>
        <v>3515783.0924999998</v>
      </c>
      <c r="S1148" s="83">
        <f>SUM(Q1148:R1148)</f>
        <v>13560877.642499998</v>
      </c>
      <c r="T1148" s="125" t="s">
        <v>103</v>
      </c>
      <c r="U1148" s="132"/>
      <c r="V1148" s="132"/>
      <c r="W1148" s="132"/>
      <c r="X1148" s="44" t="s">
        <v>33</v>
      </c>
      <c r="Y1148" s="44"/>
      <c r="Z1148" s="44" t="s">
        <v>16</v>
      </c>
      <c r="AA1148" s="44" t="s">
        <v>80</v>
      </c>
      <c r="AB1148" s="2">
        <v>2298349.2230619211</v>
      </c>
      <c r="AC1148" s="2">
        <v>10759721.887764383</v>
      </c>
      <c r="AD1148" s="2">
        <f>+M1148</f>
        <v>2145700</v>
      </c>
      <c r="AE1148" s="2">
        <f>+AD1148*14%</f>
        <v>300398</v>
      </c>
      <c r="AF1148" s="155">
        <f>+AD1148*35%</f>
        <v>750995</v>
      </c>
      <c r="AG1148" s="2">
        <f>+AD1148*F1148</f>
        <v>10045094.549999999</v>
      </c>
      <c r="AH1148" s="2">
        <f>+AE1148*F1148</f>
        <v>1406313.237</v>
      </c>
      <c r="AI1148" s="2">
        <f>+AF1148*F1148</f>
        <v>3515783.0924999998</v>
      </c>
      <c r="AJ1148" s="2">
        <f>SUM(AG1148:AI1148)</f>
        <v>14967190.879499998</v>
      </c>
      <c r="AK1148" s="2">
        <f>+AD1148*G1148</f>
        <v>10045094.549999999</v>
      </c>
      <c r="AL1148" s="2">
        <f>+AE1148*G1148</f>
        <v>1406313.237</v>
      </c>
      <c r="AM1148" s="2">
        <f>+AF1148*G1148</f>
        <v>3515783.0924999998</v>
      </c>
      <c r="AN1148" s="155">
        <f>SUM(AK1148:AM1148)</f>
        <v>14967190.879499998</v>
      </c>
      <c r="AQ1148" s="145" t="s">
        <v>525</v>
      </c>
      <c r="AU1148" s="8">
        <f>+BH1148</f>
        <v>250000</v>
      </c>
      <c r="AV1148" s="8">
        <f>+L1148</f>
        <v>2145700</v>
      </c>
      <c r="AW1148" s="2">
        <f>+AU1148+AV1148</f>
        <v>2395700</v>
      </c>
      <c r="AX1148" s="8">
        <f>F1148*AW1148</f>
        <v>11215469.549999999</v>
      </c>
      <c r="AY1148" s="8">
        <f>IF(AQ1148="CT",7%,5%)*AX1148</f>
        <v>785082.86849999998</v>
      </c>
      <c r="AZ1148" s="8">
        <f>AX1148*2%</f>
        <v>224309.39099999997</v>
      </c>
      <c r="BA1148" s="8">
        <f>IF(BB1148&gt;0,0,AX1148*5%)</f>
        <v>0</v>
      </c>
      <c r="BB1148" s="8">
        <f>(AX1148-BG1148)*35%</f>
        <v>3925414.3424999993</v>
      </c>
      <c r="BC1148" s="8">
        <f>+AX1148+AY1148+AZ1148+BA1148+BB1148</f>
        <v>16150276.151999999</v>
      </c>
      <c r="BD1148" s="8">
        <f>AX1148-AT1148</f>
        <v>11215469.549999999</v>
      </c>
      <c r="BE1148" s="2"/>
      <c r="BH1148" s="2">
        <v>250000</v>
      </c>
      <c r="BI1148" s="228">
        <f>+AX1148-AC1148/1.1</f>
        <v>1433904.197486924</v>
      </c>
    </row>
    <row r="1149" spans="2:61" ht="51" hidden="1" outlineLevel="1" x14ac:dyDescent="0.2">
      <c r="B1149" s="82">
        <v>41</v>
      </c>
      <c r="C1149" s="144" t="s">
        <v>897</v>
      </c>
      <c r="D1149" s="144"/>
      <c r="E1149" s="82" t="s">
        <v>91</v>
      </c>
      <c r="F1149" s="143">
        <v>0.877</v>
      </c>
      <c r="G1149" s="142">
        <f>+[2]THKL!F1150</f>
        <v>0.877</v>
      </c>
      <c r="H1149" s="132"/>
      <c r="I1149" s="132"/>
      <c r="J1149" s="132"/>
      <c r="K1149" s="156">
        <f>$K$4010*1000</f>
        <v>15050000</v>
      </c>
      <c r="L1149" s="157">
        <f>'[3]BDG (XD)'!$AA$972*1000</f>
        <v>8321571</v>
      </c>
      <c r="M1149" s="157">
        <f>SUM(K1149:L1149)</f>
        <v>23371571</v>
      </c>
      <c r="N1149" s="83">
        <f>IF(V1149&lt;&gt;"VTC VHm",_xlfn.XLOOKUP(Z1149,$AC$4015:$AC$4035,$AD$4015:$AD$4035,0)*M1149,_xlfn.XLOOKUP(Z1149,$AC$4015:$AC$4035,$AD$4015:$AD$4035,0)*L1149)</f>
        <v>2912549.8499999996</v>
      </c>
      <c r="O1149" s="83">
        <f>IF(V1149&lt;&gt;"VTC VHm",_xlfn.XLOOKUP(Z1149,$AC$4015:$AC$4035,$AE$4015:$AE$4035,0)*M1149,_xlfn.XLOOKUP(Z1149,$AC$4015:$AC$4035,$AE$4015:$AE$4035,0)*L1149)</f>
        <v>0</v>
      </c>
      <c r="P1149" s="83">
        <f>SUM(N1149:O1149)</f>
        <v>2912549.8499999996</v>
      </c>
      <c r="Q1149" s="157">
        <f>M1149*G1149</f>
        <v>20496867.767000001</v>
      </c>
      <c r="R1149" s="157">
        <f>G1149*P1149</f>
        <v>2554306.2184499996</v>
      </c>
      <c r="S1149" s="83">
        <f>SUM(Q1149:R1149)</f>
        <v>23051173.98545</v>
      </c>
      <c r="T1149" s="156"/>
      <c r="U1149" s="132"/>
      <c r="V1149" s="82" t="s">
        <v>34</v>
      </c>
      <c r="W1149" s="132"/>
      <c r="X1149" s="44" t="s">
        <v>33</v>
      </c>
      <c r="Y1149" s="44"/>
      <c r="Z1149" s="44" t="s">
        <v>16</v>
      </c>
      <c r="AA1149" s="44" t="s">
        <v>80</v>
      </c>
      <c r="AB1149" s="2">
        <v>25406405.592674155</v>
      </c>
      <c r="AC1149" s="2">
        <v>22281417.704775233</v>
      </c>
      <c r="AD1149" s="2">
        <f>+M1149</f>
        <v>23371571</v>
      </c>
      <c r="AE1149" s="2">
        <f>+AD1149*14%</f>
        <v>3272019.9400000004</v>
      </c>
      <c r="AF1149" s="155">
        <f>+AD1149*35%</f>
        <v>8180049.8499999996</v>
      </c>
      <c r="AG1149" s="2">
        <f>+AD1149*F1149</f>
        <v>20496867.767000001</v>
      </c>
      <c r="AH1149" s="2">
        <f>+AE1149*F1149</f>
        <v>2869561.4873800003</v>
      </c>
      <c r="AI1149" s="2">
        <f>+AF1149*F1149</f>
        <v>7173903.7184499996</v>
      </c>
      <c r="AJ1149" s="2">
        <f>SUM(AG1149:AI1149)</f>
        <v>30540332.972830001</v>
      </c>
      <c r="AK1149" s="2">
        <f>+AD1149*G1149</f>
        <v>20496867.767000001</v>
      </c>
      <c r="AL1149" s="2">
        <f>+AE1149*G1149</f>
        <v>2869561.4873800003</v>
      </c>
      <c r="AM1149" s="2">
        <f>+AF1149*G1149</f>
        <v>7173903.7184499996</v>
      </c>
      <c r="AN1149" s="155">
        <f>SUM(AK1149:AM1149)</f>
        <v>30540332.972830001</v>
      </c>
      <c r="AQ1149" s="145" t="s">
        <v>525</v>
      </c>
      <c r="AU1149" s="8">
        <f>+K1149</f>
        <v>15050000</v>
      </c>
      <c r="AV1149" s="8">
        <f>+L1149</f>
        <v>8321571</v>
      </c>
      <c r="AW1149" s="2">
        <f>+M1149</f>
        <v>23371571</v>
      </c>
      <c r="AX1149" s="8">
        <f>F1149*AW1149</f>
        <v>20496867.767000001</v>
      </c>
      <c r="AY1149" s="8">
        <f>IF(AQ1149="CT",7%,5%)*AX1149</f>
        <v>1434780.7436900001</v>
      </c>
      <c r="AZ1149" s="8">
        <f>AX1149*2%</f>
        <v>409937.35534000001</v>
      </c>
      <c r="BA1149" s="8">
        <f>IF(BB1149&gt;0,0,AX1149*5%)</f>
        <v>0</v>
      </c>
      <c r="BB1149" s="8">
        <f>(AX1149-BG1149)*35%</f>
        <v>2554306.21845</v>
      </c>
      <c r="BC1149" s="8">
        <f>+AX1149+AY1149+AZ1149+BA1149+BB1149</f>
        <v>24895892.084479999</v>
      </c>
      <c r="BD1149" s="8">
        <f>AX1149-AT1149</f>
        <v>20496867.767000001</v>
      </c>
      <c r="BE1149" s="2"/>
      <c r="BG1149" s="7">
        <f>+K1149*F1149</f>
        <v>13198850</v>
      </c>
      <c r="BH1149" s="2"/>
      <c r="BI1149" s="228">
        <f>+AX1149-AC1149/1.1</f>
        <v>241033.48993160948</v>
      </c>
    </row>
    <row r="1150" spans="2:61" ht="51" hidden="1" outlineLevel="1" x14ac:dyDescent="0.2">
      <c r="B1150" s="82">
        <v>42</v>
      </c>
      <c r="C1150" s="144" t="s">
        <v>896</v>
      </c>
      <c r="D1150" s="144"/>
      <c r="E1150" s="82" t="s">
        <v>91</v>
      </c>
      <c r="F1150" s="143">
        <v>0.20480000000000001</v>
      </c>
      <c r="G1150" s="142">
        <f>+[2]THKL!F1151</f>
        <v>0.20480000000000001</v>
      </c>
      <c r="H1150" s="132"/>
      <c r="I1150" s="132"/>
      <c r="J1150" s="132"/>
      <c r="K1150" s="156">
        <f>$L$4010*1000</f>
        <v>15266666.666666666</v>
      </c>
      <c r="L1150" s="157">
        <f>'[3]BDG (XD)'!$AA$973*1000</f>
        <v>8321571</v>
      </c>
      <c r="M1150" s="157">
        <f>SUM(K1150:L1150)</f>
        <v>23588237.666666664</v>
      </c>
      <c r="N1150" s="83">
        <f>IF(V1150&lt;&gt;"VTC VHm",_xlfn.XLOOKUP(Z1150,$AC$4015:$AC$4035,$AD$4015:$AD$4035,0)*M1150,_xlfn.XLOOKUP(Z1150,$AC$4015:$AC$4035,$AD$4015:$AD$4035,0)*L1150)</f>
        <v>2912549.8499999996</v>
      </c>
      <c r="O1150" s="83">
        <f>IF(V1150&lt;&gt;"VTC VHm",_xlfn.XLOOKUP(Z1150,$AC$4015:$AC$4035,$AE$4015:$AE$4035,0)*M1150,_xlfn.XLOOKUP(Z1150,$AC$4015:$AC$4035,$AE$4015:$AE$4035,0)*L1150)</f>
        <v>0</v>
      </c>
      <c r="P1150" s="83">
        <f>SUM(N1150:O1150)</f>
        <v>2912549.8499999996</v>
      </c>
      <c r="Q1150" s="157">
        <f>M1150*G1150</f>
        <v>4830871.0741333328</v>
      </c>
      <c r="R1150" s="157">
        <f>G1150*P1150</f>
        <v>596490.20927999995</v>
      </c>
      <c r="S1150" s="83">
        <f>SUM(Q1150:R1150)</f>
        <v>5427361.2834133329</v>
      </c>
      <c r="T1150" s="156"/>
      <c r="U1150" s="132"/>
      <c r="V1150" s="82" t="s">
        <v>34</v>
      </c>
      <c r="W1150" s="132"/>
      <c r="X1150" s="44" t="s">
        <v>33</v>
      </c>
      <c r="Y1150" s="44"/>
      <c r="Z1150" s="44" t="s">
        <v>16</v>
      </c>
      <c r="AA1150" s="44" t="s">
        <v>80</v>
      </c>
      <c r="AB1150" s="2">
        <v>24230349.577257819</v>
      </c>
      <c r="AC1150" s="2">
        <v>4962375.5934224017</v>
      </c>
      <c r="AD1150" s="2">
        <f>+M1150</f>
        <v>23588237.666666664</v>
      </c>
      <c r="AE1150" s="2">
        <f>+AD1150*14%</f>
        <v>3302353.2733333334</v>
      </c>
      <c r="AF1150" s="155">
        <f>+AD1150*35%</f>
        <v>8255883.1833333317</v>
      </c>
      <c r="AG1150" s="2">
        <f>+AD1150*F1150</f>
        <v>4830871.0741333328</v>
      </c>
      <c r="AH1150" s="2">
        <f>+AE1150*F1150</f>
        <v>676321.95037866675</v>
      </c>
      <c r="AI1150" s="2">
        <f>+AF1150*F1150</f>
        <v>1690804.8759466663</v>
      </c>
      <c r="AJ1150" s="2">
        <f>SUM(AG1150:AI1150)</f>
        <v>7197997.9004586656</v>
      </c>
      <c r="AK1150" s="2">
        <f>+AD1150*G1150</f>
        <v>4830871.0741333328</v>
      </c>
      <c r="AL1150" s="2">
        <f>+AE1150*G1150</f>
        <v>676321.95037866675</v>
      </c>
      <c r="AM1150" s="2">
        <f>+AF1150*G1150</f>
        <v>1690804.8759466663</v>
      </c>
      <c r="AN1150" s="155">
        <f>SUM(AK1150:AM1150)</f>
        <v>7197997.9004586656</v>
      </c>
      <c r="AQ1150" s="145" t="s">
        <v>525</v>
      </c>
      <c r="AU1150" s="8">
        <f>+K1150</f>
        <v>15266666.666666666</v>
      </c>
      <c r="AV1150" s="8">
        <f>+L1150</f>
        <v>8321571</v>
      </c>
      <c r="AW1150" s="2">
        <f>+M1150</f>
        <v>23588237.666666664</v>
      </c>
      <c r="AX1150" s="8">
        <f>F1150*AW1150</f>
        <v>4830871.0741333328</v>
      </c>
      <c r="AY1150" s="8">
        <f>IF(AQ1150="CT",7%,5%)*AX1150</f>
        <v>338160.97518933332</v>
      </c>
      <c r="AZ1150" s="8">
        <f>AX1150*2%</f>
        <v>96617.421482666658</v>
      </c>
      <c r="BA1150" s="8">
        <f>IF(BB1150&gt;0,0,AX1150*5%)</f>
        <v>0</v>
      </c>
      <c r="BB1150" s="8">
        <f>(AX1150-BG1150)*35%</f>
        <v>596490.20927999972</v>
      </c>
      <c r="BC1150" s="8">
        <f>+AX1150+AY1150+AZ1150+BA1150+BB1150</f>
        <v>5862139.6800853331</v>
      </c>
      <c r="BD1150" s="8">
        <f>AX1150-AT1150</f>
        <v>4830871.0741333328</v>
      </c>
      <c r="BE1150" s="2"/>
      <c r="BG1150" s="7">
        <f>+K1150*F1150</f>
        <v>3126613.3333333335</v>
      </c>
      <c r="BH1150" s="2"/>
      <c r="BI1150" s="228">
        <f>+AX1150-AC1150/1.1</f>
        <v>319620.53465842269</v>
      </c>
    </row>
    <row r="1151" spans="2:61" ht="17" hidden="1" outlineLevel="1" x14ac:dyDescent="0.2">
      <c r="B1151" s="82">
        <v>43</v>
      </c>
      <c r="C1151" s="144" t="s">
        <v>121</v>
      </c>
      <c r="D1151" s="144"/>
      <c r="E1151" s="82" t="s">
        <v>120</v>
      </c>
      <c r="F1151" s="143">
        <v>0.4849</v>
      </c>
      <c r="G1151" s="142">
        <f>+[2]THKL!F1152</f>
        <v>0.4849</v>
      </c>
      <c r="H1151" s="132"/>
      <c r="I1151" s="132"/>
      <c r="J1151" s="132"/>
      <c r="K1151" s="156" t="s">
        <v>89</v>
      </c>
      <c r="L1151" s="157">
        <f>'[3]BDG (XD)'!$AA$957*100</f>
        <v>34319465.124706388</v>
      </c>
      <c r="M1151" s="157">
        <f>SUM(K1151:L1151)</f>
        <v>34319465.124706388</v>
      </c>
      <c r="N1151" s="83">
        <f>IF(V1151&lt;&gt;"VTC VHm",_xlfn.XLOOKUP(Z1151,$AC$4015:$AC$4035,$AD$4015:$AD$4035,0)*M1151,_xlfn.XLOOKUP(Z1151,$AC$4015:$AC$4035,$AD$4015:$AD$4035,0)*L1151)</f>
        <v>12011812.793647235</v>
      </c>
      <c r="O1151" s="83">
        <f>IF(V1151&lt;&gt;"VTC VHm",_xlfn.XLOOKUP(Z1151,$AC$4015:$AC$4035,$AE$4015:$AE$4035,0)*M1151,_xlfn.XLOOKUP(Z1151,$AC$4015:$AC$4035,$AE$4015:$AE$4035,0)*L1151)</f>
        <v>0</v>
      </c>
      <c r="P1151" s="83">
        <f>SUM(N1151:O1151)</f>
        <v>12011812.793647235</v>
      </c>
      <c r="Q1151" s="157">
        <f>M1151*G1151</f>
        <v>16641508.638970127</v>
      </c>
      <c r="R1151" s="157">
        <f>G1151*P1151</f>
        <v>5824528.0236395439</v>
      </c>
      <c r="S1151" s="83">
        <f>SUM(Q1151:R1151)</f>
        <v>22466036.66260967</v>
      </c>
      <c r="T1151" s="156" t="s">
        <v>50</v>
      </c>
      <c r="U1151" s="132"/>
      <c r="V1151" s="132"/>
      <c r="W1151" s="132"/>
      <c r="X1151" s="44" t="s">
        <v>33</v>
      </c>
      <c r="Y1151" s="44"/>
      <c r="Z1151" s="44" t="s">
        <v>16</v>
      </c>
      <c r="AA1151" s="44" t="s">
        <v>80</v>
      </c>
      <c r="AB1151" s="2">
        <v>19646646.000324748</v>
      </c>
      <c r="AC1151" s="2">
        <v>9526658.6455574706</v>
      </c>
      <c r="AD1151" s="2">
        <f>+M1151</f>
        <v>34319465.124706388</v>
      </c>
      <c r="AE1151" s="2">
        <f>+AD1151*14%</f>
        <v>4804725.1174588948</v>
      </c>
      <c r="AF1151" s="155">
        <f>+AD1151*35%</f>
        <v>12011812.793647235</v>
      </c>
      <c r="AG1151" s="2">
        <f>+AD1151*F1151</f>
        <v>16641508.638970127</v>
      </c>
      <c r="AH1151" s="2">
        <f>+AE1151*F1151</f>
        <v>2329811.2094558179</v>
      </c>
      <c r="AI1151" s="2">
        <f>+AF1151*F1151</f>
        <v>5824528.0236395439</v>
      </c>
      <c r="AJ1151" s="2">
        <f>SUM(AG1151:AI1151)</f>
        <v>24795847.872065492</v>
      </c>
      <c r="AK1151" s="2">
        <f>+AD1151*G1151</f>
        <v>16641508.638970127</v>
      </c>
      <c r="AL1151" s="2">
        <f>+AE1151*G1151</f>
        <v>2329811.2094558179</v>
      </c>
      <c r="AM1151" s="2">
        <f>+AF1151*G1151</f>
        <v>5824528.0236395439</v>
      </c>
      <c r="AN1151" s="155">
        <f>SUM(AK1151:AM1151)</f>
        <v>24795847.872065492</v>
      </c>
      <c r="AQ1151" s="145" t="s">
        <v>525</v>
      </c>
      <c r="AU1151" s="8" t="str">
        <f>+K1151</f>
        <v>Bao gồm</v>
      </c>
      <c r="AV1151" s="8">
        <f>+L1151</f>
        <v>34319465.124706388</v>
      </c>
      <c r="AW1151" s="2">
        <f>+M1151</f>
        <v>34319465.124706388</v>
      </c>
      <c r="AX1151" s="8">
        <f>F1151*AW1151</f>
        <v>16641508.638970127</v>
      </c>
      <c r="AY1151" s="8">
        <f>IF(AQ1151="CT",7%,5%)*AX1151</f>
        <v>1164905.604727909</v>
      </c>
      <c r="AZ1151" s="8">
        <f>AX1151*2%</f>
        <v>332830.17277940258</v>
      </c>
      <c r="BA1151" s="8">
        <f>IF(BB1151&gt;0,0,AX1151*5%)</f>
        <v>0</v>
      </c>
      <c r="BB1151" s="8">
        <f>(AX1151-BG1151)*35%</f>
        <v>5824528.0236395439</v>
      </c>
      <c r="BC1151" s="8">
        <f>+AX1151+AY1151+AZ1151+BA1151+BB1151</f>
        <v>23963772.440116987</v>
      </c>
      <c r="BD1151" s="8">
        <f>AX1151-AT1151</f>
        <v>16641508.638970127</v>
      </c>
      <c r="BE1151" s="2"/>
      <c r="BH1151" s="2"/>
      <c r="BI1151" s="228">
        <f>+AX1151-AC1151/1.1</f>
        <v>7980909.8702815175</v>
      </c>
    </row>
    <row r="1152" spans="2:61" s="92" customFormat="1" ht="17" collapsed="1" x14ac:dyDescent="0.2">
      <c r="B1152" s="163" t="s">
        <v>1159</v>
      </c>
      <c r="C1152" s="164" t="s">
        <v>119</v>
      </c>
      <c r="D1152" s="164"/>
      <c r="E1152" s="163"/>
      <c r="F1152" s="162"/>
      <c r="G1152" s="149">
        <f>+[2]THKL!F1153</f>
        <v>0</v>
      </c>
      <c r="H1152" s="158"/>
      <c r="I1152" s="158"/>
      <c r="J1152" s="158"/>
      <c r="K1152" s="159"/>
      <c r="L1152" s="161"/>
      <c r="M1152" s="161">
        <f>SUM(K1152:L1152)</f>
        <v>0</v>
      </c>
      <c r="N1152" s="83">
        <f>IF(V1152&lt;&gt;"VTC VHm",_xlfn.XLOOKUP(Z1152,$AC$4015:$AC$4035,$AD$4015:$AD$4035,0)*M1152,_xlfn.XLOOKUP(Z1152,$AC$4015:$AC$4035,$AD$4015:$AD$4035,0)*L1152)</f>
        <v>0</v>
      </c>
      <c r="O1152" s="83">
        <f>IF(V1152&lt;&gt;"VTC VHm",_xlfn.XLOOKUP(Z1152,$AC$4015:$AC$4035,$AE$4015:$AE$4035,0)*M1152,_xlfn.XLOOKUP(Z1152,$AC$4015:$AC$4035,$AE$4015:$AE$4035,0)*L1152)</f>
        <v>0</v>
      </c>
      <c r="P1152" s="160">
        <f>SUM(N1152:O1152)</f>
        <v>0</v>
      </c>
      <c r="Q1152" s="161">
        <f>M1152*G1152</f>
        <v>0</v>
      </c>
      <c r="R1152" s="161">
        <f>G1152*P1152</f>
        <v>0</v>
      </c>
      <c r="S1152" s="160">
        <f>SUM(Q1152:R1152)</f>
        <v>0</v>
      </c>
      <c r="T1152" s="159"/>
      <c r="U1152" s="158"/>
      <c r="V1152" s="158"/>
      <c r="W1152" s="158"/>
      <c r="X1152" s="94" t="s">
        <v>33</v>
      </c>
      <c r="Y1152" s="94"/>
      <c r="Z1152" s="94" t="s">
        <v>16</v>
      </c>
      <c r="AA1152" s="44" t="s">
        <v>80</v>
      </c>
      <c r="AB1152" s="2">
        <v>0</v>
      </c>
      <c r="AC1152" s="2">
        <v>0</v>
      </c>
      <c r="AD1152" s="93">
        <f>+M1152</f>
        <v>0</v>
      </c>
      <c r="AE1152" s="93">
        <f>+AD1152*14%</f>
        <v>0</v>
      </c>
      <c r="AF1152" s="93">
        <f>+AD1152*35%</f>
        <v>0</v>
      </c>
      <c r="AG1152" s="93">
        <f>+AD1152*F1152</f>
        <v>0</v>
      </c>
      <c r="AH1152" s="93">
        <f>+AE1152*F1152</f>
        <v>0</v>
      </c>
      <c r="AI1152" s="93">
        <f>+AF1152*F1152</f>
        <v>0</v>
      </c>
      <c r="AJ1152" s="93">
        <f>SUM(AG1152:AI1152)</f>
        <v>0</v>
      </c>
      <c r="AK1152" s="93">
        <f>+AD1152*G1152</f>
        <v>0</v>
      </c>
      <c r="AL1152" s="93">
        <f>+AE1152*G1152</f>
        <v>0</v>
      </c>
      <c r="AM1152" s="93">
        <f>+AF1152*G1152</f>
        <v>0</v>
      </c>
      <c r="AN1152" s="93">
        <f>SUM(AK1152:AM1152)</f>
        <v>0</v>
      </c>
      <c r="AQ1152" s="145" t="s">
        <v>525</v>
      </c>
      <c r="AU1152" s="8">
        <f>+K1152</f>
        <v>0</v>
      </c>
      <c r="AV1152" s="8">
        <f>+L1152</f>
        <v>0</v>
      </c>
      <c r="AW1152" s="2">
        <f>+M1152</f>
        <v>0</v>
      </c>
      <c r="AX1152" s="8">
        <f>F1152*AW1152</f>
        <v>0</v>
      </c>
      <c r="AY1152" s="8">
        <f>IF(AQ1152="CT",7%,5%)*AX1152</f>
        <v>0</v>
      </c>
      <c r="AZ1152" s="8">
        <f>AX1152*2%</f>
        <v>0</v>
      </c>
      <c r="BA1152" s="8">
        <f>IF(BB1152&gt;0,0,AX1152*5%)</f>
        <v>0</v>
      </c>
      <c r="BB1152" s="8">
        <f>(AX1152-BG1152)*35%</f>
        <v>0</v>
      </c>
      <c r="BC1152" s="8">
        <f>+AX1152+AY1152+AZ1152+BA1152+BB1152</f>
        <v>0</v>
      </c>
      <c r="BD1152" s="8">
        <f>AX1152-AT1152</f>
        <v>0</v>
      </c>
      <c r="BE1152" s="2"/>
      <c r="BH1152" s="2"/>
      <c r="BI1152" s="228">
        <f>+AX1152-AC1152/1.1</f>
        <v>0</v>
      </c>
    </row>
    <row r="1153" spans="2:61" s="92" customFormat="1" ht="17" collapsed="1" x14ac:dyDescent="0.2">
      <c r="B1153" s="163"/>
      <c r="C1153" s="164" t="s">
        <v>118</v>
      </c>
      <c r="D1153" s="164"/>
      <c r="E1153" s="163"/>
      <c r="F1153" s="162"/>
      <c r="G1153" s="149">
        <f>+[2]THKL!F1154</f>
        <v>0</v>
      </c>
      <c r="H1153" s="158"/>
      <c r="I1153" s="158"/>
      <c r="J1153" s="158"/>
      <c r="K1153" s="159"/>
      <c r="L1153" s="161"/>
      <c r="M1153" s="161">
        <f>SUM(K1153:L1153)</f>
        <v>0</v>
      </c>
      <c r="N1153" s="83">
        <f>IF(V1153&lt;&gt;"VTC VHm",_xlfn.XLOOKUP(Z1153,$AC$4015:$AC$4035,$AD$4015:$AD$4035,0)*M1153,_xlfn.XLOOKUP(Z1153,$AC$4015:$AC$4035,$AD$4015:$AD$4035,0)*L1153)</f>
        <v>0</v>
      </c>
      <c r="O1153" s="83">
        <f>IF(V1153&lt;&gt;"VTC VHm",_xlfn.XLOOKUP(Z1153,$AC$4015:$AC$4035,$AE$4015:$AE$4035,0)*M1153,_xlfn.XLOOKUP(Z1153,$AC$4015:$AC$4035,$AE$4015:$AE$4035,0)*L1153)</f>
        <v>0</v>
      </c>
      <c r="P1153" s="160">
        <f>SUM(N1153:O1153)</f>
        <v>0</v>
      </c>
      <c r="Q1153" s="161">
        <f>M1153*G1153</f>
        <v>0</v>
      </c>
      <c r="R1153" s="161">
        <f>G1153*P1153</f>
        <v>0</v>
      </c>
      <c r="S1153" s="160">
        <f>SUM(Q1153:R1153)</f>
        <v>0</v>
      </c>
      <c r="T1153" s="159"/>
      <c r="U1153" s="158"/>
      <c r="V1153" s="158"/>
      <c r="W1153" s="158"/>
      <c r="X1153" s="94" t="s">
        <v>33</v>
      </c>
      <c r="Y1153" s="94"/>
      <c r="Z1153" s="94" t="s">
        <v>16</v>
      </c>
      <c r="AA1153" s="44" t="s">
        <v>80</v>
      </c>
      <c r="AB1153" s="2">
        <v>0</v>
      </c>
      <c r="AC1153" s="2">
        <v>0</v>
      </c>
      <c r="AD1153" s="93">
        <f>+M1153</f>
        <v>0</v>
      </c>
      <c r="AE1153" s="93">
        <f>+AD1153*14%</f>
        <v>0</v>
      </c>
      <c r="AF1153" s="93">
        <f>+AD1153*35%</f>
        <v>0</v>
      </c>
      <c r="AG1153" s="93">
        <f>+AD1153*F1153</f>
        <v>0</v>
      </c>
      <c r="AH1153" s="93">
        <f>+AE1153*F1153</f>
        <v>0</v>
      </c>
      <c r="AI1153" s="93">
        <f>+AF1153*F1153</f>
        <v>0</v>
      </c>
      <c r="AJ1153" s="93">
        <f>SUM(AG1153:AI1153)</f>
        <v>0</v>
      </c>
      <c r="AK1153" s="93">
        <f>+AD1153*G1153</f>
        <v>0</v>
      </c>
      <c r="AL1153" s="93">
        <f>+AE1153*G1153</f>
        <v>0</v>
      </c>
      <c r="AM1153" s="93">
        <f>+AF1153*G1153</f>
        <v>0</v>
      </c>
      <c r="AN1153" s="93">
        <f>SUM(AK1153:AM1153)</f>
        <v>0</v>
      </c>
      <c r="AQ1153" s="145" t="s">
        <v>525</v>
      </c>
      <c r="AU1153" s="8">
        <f>+K1153</f>
        <v>0</v>
      </c>
      <c r="AV1153" s="8">
        <f>+L1153</f>
        <v>0</v>
      </c>
      <c r="AW1153" s="2">
        <f>+M1153</f>
        <v>0</v>
      </c>
      <c r="AX1153" s="8">
        <f>F1153*AW1153</f>
        <v>0</v>
      </c>
      <c r="AY1153" s="8">
        <f>IF(AQ1153="CT",7%,5%)*AX1153</f>
        <v>0</v>
      </c>
      <c r="AZ1153" s="8">
        <f>AX1153*2%</f>
        <v>0</v>
      </c>
      <c r="BA1153" s="8">
        <f>IF(BB1153&gt;0,0,AX1153*5%)</f>
        <v>0</v>
      </c>
      <c r="BB1153" s="8">
        <f>(AX1153-BG1153)*35%</f>
        <v>0</v>
      </c>
      <c r="BC1153" s="8">
        <f>+AX1153+AY1153+AZ1153+BA1153+BB1153</f>
        <v>0</v>
      </c>
      <c r="BD1153" s="8">
        <f>AX1153-AT1153</f>
        <v>0</v>
      </c>
      <c r="BE1153" s="2"/>
      <c r="BH1153" s="2"/>
      <c r="BI1153" s="228">
        <f>+AX1153-AC1153/1.1</f>
        <v>0</v>
      </c>
    </row>
    <row r="1154" spans="2:61" ht="51" hidden="1" outlineLevel="1" x14ac:dyDescent="0.2">
      <c r="B1154" s="82">
        <v>1</v>
      </c>
      <c r="C1154" s="144" t="s">
        <v>754</v>
      </c>
      <c r="D1154" s="144"/>
      <c r="E1154" s="82" t="s">
        <v>104</v>
      </c>
      <c r="F1154" s="143">
        <v>224.46729999999999</v>
      </c>
      <c r="G1154" s="142">
        <f>+[2]THKL!F1155</f>
        <v>224.46729999999999</v>
      </c>
      <c r="H1154" s="132"/>
      <c r="I1154" s="132"/>
      <c r="J1154" s="132"/>
      <c r="K1154" s="125" t="str">
        <f>$K$110</f>
        <v>Bao gồm</v>
      </c>
      <c r="L1154" s="84">
        <f>$L$110</f>
        <v>4534506.2372727301</v>
      </c>
      <c r="M1154" s="157">
        <f>SUM(K1154:L1154)</f>
        <v>4534506.2372727301</v>
      </c>
      <c r="N1154" s="83">
        <f>IF(V1154&lt;&gt;"VTC VHm",_xlfn.XLOOKUP(Z1154,$AC$4015:$AC$4035,$AD$4015:$AD$4035,0)*M1154,_xlfn.XLOOKUP(Z1154,$AC$4015:$AC$4035,$AD$4015:$AD$4035,0)*L1154)</f>
        <v>1587077.1830454555</v>
      </c>
      <c r="O1154" s="83">
        <f>IF(V1154&lt;&gt;"VTC VHm",_xlfn.XLOOKUP(Z1154,$AC$4015:$AC$4035,$AE$4015:$AE$4035,0)*M1154,_xlfn.XLOOKUP(Z1154,$AC$4015:$AC$4035,$AE$4015:$AE$4035,0)*L1154)</f>
        <v>0</v>
      </c>
      <c r="P1154" s="83">
        <f>SUM(N1154:O1154)</f>
        <v>1587077.1830454555</v>
      </c>
      <c r="Q1154" s="157">
        <f>M1154*G1154</f>
        <v>1017848371.913769</v>
      </c>
      <c r="R1154" s="157">
        <f>G1154*P1154</f>
        <v>356246930.16981918</v>
      </c>
      <c r="S1154" s="83">
        <f>SUM(Q1154:R1154)</f>
        <v>1374095302.0835881</v>
      </c>
      <c r="T1154" s="125" t="s">
        <v>103</v>
      </c>
      <c r="U1154" s="132"/>
      <c r="V1154" s="132"/>
      <c r="W1154" s="132"/>
      <c r="X1154" s="44" t="s">
        <v>33</v>
      </c>
      <c r="Y1154" s="44"/>
      <c r="Z1154" s="44" t="s">
        <v>16</v>
      </c>
      <c r="AA1154" s="44" t="s">
        <v>80</v>
      </c>
      <c r="AB1154" s="2">
        <v>3251317.0613636253</v>
      </c>
      <c r="AC1154" s="2">
        <v>729814362.20822728</v>
      </c>
      <c r="AD1154" s="2">
        <f>+M1154</f>
        <v>4534506.2372727301</v>
      </c>
      <c r="AE1154" s="2">
        <f>+AD1154*14%</f>
        <v>634830.87321818224</v>
      </c>
      <c r="AF1154" s="155">
        <f>+AD1154*35%</f>
        <v>1587077.1830454555</v>
      </c>
      <c r="AG1154" s="2">
        <f>+AD1154*F1154</f>
        <v>1017848371.913769</v>
      </c>
      <c r="AH1154" s="2">
        <f>+AE1154*F1154</f>
        <v>142498772.06792769</v>
      </c>
      <c r="AI1154" s="2">
        <f>+AF1154*F1154</f>
        <v>356246930.16981918</v>
      </c>
      <c r="AJ1154" s="2">
        <f>SUM(AG1154:AI1154)</f>
        <v>1516594074.1515157</v>
      </c>
      <c r="AK1154" s="2">
        <f>+AD1154*G1154</f>
        <v>1017848371.913769</v>
      </c>
      <c r="AL1154" s="2">
        <f>+AE1154*G1154</f>
        <v>142498772.06792769</v>
      </c>
      <c r="AM1154" s="2">
        <f>+AF1154*G1154</f>
        <v>356246930.16981918</v>
      </c>
      <c r="AN1154" s="155">
        <f>SUM(AK1154:AM1154)</f>
        <v>1516594074.1515157</v>
      </c>
      <c r="AQ1154" s="145" t="s">
        <v>525</v>
      </c>
      <c r="AU1154" s="8" t="str">
        <f>+K1154</f>
        <v>Bao gồm</v>
      </c>
      <c r="AV1154" s="8">
        <f>+L1154</f>
        <v>4534506.2372727301</v>
      </c>
      <c r="AW1154" s="2">
        <f>+M1154</f>
        <v>4534506.2372727301</v>
      </c>
      <c r="AX1154" s="8">
        <f>F1154*AW1154</f>
        <v>1017848371.913769</v>
      </c>
      <c r="AY1154" s="8">
        <f>IF(AQ1154="CT",7%,5%)*AX1154</f>
        <v>71249386.033963844</v>
      </c>
      <c r="AZ1154" s="8">
        <f>AX1154*2%</f>
        <v>20356967.438275382</v>
      </c>
      <c r="BA1154" s="8">
        <f>IF(BB1154&gt;0,0,AX1154*5%)</f>
        <v>0</v>
      </c>
      <c r="BB1154" s="8">
        <f>(AX1154-BG1154)*35%</f>
        <v>356246930.16981912</v>
      </c>
      <c r="BC1154" s="8">
        <f>+AX1154+AY1154+AZ1154+BA1154+BB1154</f>
        <v>1465701655.5558274</v>
      </c>
      <c r="BD1154" s="8">
        <f>AX1154-AT1154</f>
        <v>1017848371.913769</v>
      </c>
      <c r="BE1154" s="2"/>
      <c r="BH1154" s="2"/>
      <c r="BI1154" s="228">
        <f>+AX1154-AC1154/1.1</f>
        <v>354380769.9062897</v>
      </c>
    </row>
    <row r="1155" spans="2:61" ht="51" hidden="1" outlineLevel="1" x14ac:dyDescent="0.2">
      <c r="B1155" s="82">
        <v>2</v>
      </c>
      <c r="C1155" s="144" t="s">
        <v>1158</v>
      </c>
      <c r="D1155" s="144"/>
      <c r="E1155" s="82" t="s">
        <v>104</v>
      </c>
      <c r="F1155" s="143">
        <v>0.52349999999999997</v>
      </c>
      <c r="G1155" s="142">
        <f>+[2]THKL!F1156</f>
        <v>0.52349999999999997</v>
      </c>
      <c r="H1155" s="132"/>
      <c r="I1155" s="132"/>
      <c r="J1155" s="132"/>
      <c r="K1155" s="156" t="str">
        <f>$K$111</f>
        <v>Bao gồm</v>
      </c>
      <c r="L1155" s="157">
        <f>$L$111</f>
        <v>5231283.6372727267</v>
      </c>
      <c r="M1155" s="157">
        <f>SUM(K1155:L1155)</f>
        <v>5231283.6372727267</v>
      </c>
      <c r="N1155" s="83">
        <f>IF(V1155&lt;&gt;"VTC VHm",_xlfn.XLOOKUP(Z1155,$AC$4015:$AC$4035,$AD$4015:$AD$4035,0)*M1155,_xlfn.XLOOKUP(Z1155,$AC$4015:$AC$4035,$AD$4015:$AD$4035,0)*L1155)</f>
        <v>1830949.2730454542</v>
      </c>
      <c r="O1155" s="83">
        <f>IF(V1155&lt;&gt;"VTC VHm",_xlfn.XLOOKUP(Z1155,$AC$4015:$AC$4035,$AE$4015:$AE$4035,0)*M1155,_xlfn.XLOOKUP(Z1155,$AC$4015:$AC$4035,$AE$4015:$AE$4035,0)*L1155)</f>
        <v>0</v>
      </c>
      <c r="P1155" s="83">
        <f>SUM(N1155:O1155)</f>
        <v>1830949.2730454542</v>
      </c>
      <c r="Q1155" s="157">
        <f>M1155*G1155</f>
        <v>2738576.984112272</v>
      </c>
      <c r="R1155" s="157">
        <f>G1155*P1155</f>
        <v>958501.94443929521</v>
      </c>
      <c r="S1155" s="83">
        <f>SUM(Q1155:R1155)</f>
        <v>3697078.9285515673</v>
      </c>
      <c r="T1155" s="156" t="s">
        <v>50</v>
      </c>
      <c r="U1155" s="132"/>
      <c r="V1155" s="132"/>
      <c r="W1155" s="132"/>
      <c r="X1155" s="44" t="s">
        <v>33</v>
      </c>
      <c r="Y1155" s="44"/>
      <c r="Z1155" s="44" t="s">
        <v>16</v>
      </c>
      <c r="AA1155" s="44" t="s">
        <v>80</v>
      </c>
      <c r="AB1155" s="2">
        <v>3440611.1407696251</v>
      </c>
      <c r="AC1155" s="2">
        <v>1801159.9321928986</v>
      </c>
      <c r="AD1155" s="2">
        <f>+M1155</f>
        <v>5231283.6372727267</v>
      </c>
      <c r="AE1155" s="2">
        <f>+AD1155*14%</f>
        <v>732379.70921818179</v>
      </c>
      <c r="AF1155" s="155">
        <f>+AD1155*35%</f>
        <v>1830949.2730454542</v>
      </c>
      <c r="AG1155" s="2">
        <f>+AD1155*F1155</f>
        <v>2738576.984112272</v>
      </c>
      <c r="AH1155" s="2">
        <f>+AE1155*F1155</f>
        <v>383400.77777571813</v>
      </c>
      <c r="AI1155" s="2">
        <f>+AF1155*F1155</f>
        <v>958501.94443929521</v>
      </c>
      <c r="AJ1155" s="2">
        <f>SUM(AG1155:AI1155)</f>
        <v>4080479.7063272852</v>
      </c>
      <c r="AK1155" s="2">
        <f>+AD1155*G1155</f>
        <v>2738576.984112272</v>
      </c>
      <c r="AL1155" s="2">
        <f>+AE1155*G1155</f>
        <v>383400.77777571813</v>
      </c>
      <c r="AM1155" s="2">
        <f>+AF1155*G1155</f>
        <v>958501.94443929521</v>
      </c>
      <c r="AN1155" s="155">
        <f>SUM(AK1155:AM1155)</f>
        <v>4080479.7063272852</v>
      </c>
      <c r="AQ1155" s="145" t="s">
        <v>525</v>
      </c>
      <c r="AU1155" s="8" t="str">
        <f>+K1155</f>
        <v>Bao gồm</v>
      </c>
      <c r="AV1155" s="8">
        <f>+L1155</f>
        <v>5231283.6372727267</v>
      </c>
      <c r="AW1155" s="2">
        <f>+M1155</f>
        <v>5231283.6372727267</v>
      </c>
      <c r="AX1155" s="8">
        <f>F1155*AW1155</f>
        <v>2738576.984112272</v>
      </c>
      <c r="AY1155" s="8">
        <f>IF(AQ1155="CT",7%,5%)*AX1155</f>
        <v>191700.38888785907</v>
      </c>
      <c r="AZ1155" s="8">
        <f>AX1155*2%</f>
        <v>54771.539682245442</v>
      </c>
      <c r="BA1155" s="8">
        <f>IF(BB1155&gt;0,0,AX1155*5%)</f>
        <v>0</v>
      </c>
      <c r="BB1155" s="8">
        <f>(AX1155-BG1155)*35%</f>
        <v>958501.9444392951</v>
      </c>
      <c r="BC1155" s="8">
        <f>+AX1155+AY1155+AZ1155+BA1155+BB1155</f>
        <v>3943550.8571216715</v>
      </c>
      <c r="BD1155" s="8">
        <f>AX1155-AT1155</f>
        <v>2738576.984112272</v>
      </c>
      <c r="BE1155" s="2"/>
      <c r="BH1155" s="2"/>
      <c r="BI1155" s="228">
        <f>+AX1155-AC1155/1.1</f>
        <v>1101158.8639369097</v>
      </c>
    </row>
    <row r="1156" spans="2:61" ht="51" hidden="1" outlineLevel="1" x14ac:dyDescent="0.2">
      <c r="B1156" s="82">
        <v>3</v>
      </c>
      <c r="C1156" s="144" t="s">
        <v>753</v>
      </c>
      <c r="D1156" s="144"/>
      <c r="E1156" s="82" t="s">
        <v>104</v>
      </c>
      <c r="F1156" s="143">
        <v>8.0909999999999993</v>
      </c>
      <c r="G1156" s="142">
        <f>+[2]THKL!F1157</f>
        <v>8.0909999999999993</v>
      </c>
      <c r="H1156" s="132"/>
      <c r="I1156" s="132"/>
      <c r="J1156" s="132"/>
      <c r="K1156" s="156" t="str">
        <f>$K$112</f>
        <v>Bao gồm</v>
      </c>
      <c r="L1156" s="157">
        <f>$L$112</f>
        <v>5314506.2372727301</v>
      </c>
      <c r="M1156" s="157">
        <f>SUM(K1156:L1156)</f>
        <v>5314506.2372727301</v>
      </c>
      <c r="N1156" s="83">
        <f>IF(V1156&lt;&gt;"VTC VHm",_xlfn.XLOOKUP(Z1156,$AC$4015:$AC$4035,$AD$4015:$AD$4035,0)*M1156,_xlfn.XLOOKUP(Z1156,$AC$4015:$AC$4035,$AD$4015:$AD$4035,0)*L1156)</f>
        <v>1860077.1830454555</v>
      </c>
      <c r="O1156" s="83">
        <f>IF(V1156&lt;&gt;"VTC VHm",_xlfn.XLOOKUP(Z1156,$AC$4015:$AC$4035,$AE$4015:$AE$4035,0)*M1156,_xlfn.XLOOKUP(Z1156,$AC$4015:$AC$4035,$AE$4015:$AE$4035,0)*L1156)</f>
        <v>0</v>
      </c>
      <c r="P1156" s="83">
        <f>SUM(N1156:O1156)</f>
        <v>1860077.1830454555</v>
      </c>
      <c r="Q1156" s="157">
        <f>M1156*G1156</f>
        <v>42999669.965773657</v>
      </c>
      <c r="R1156" s="157">
        <f>G1156*P1156</f>
        <v>15049884.48802078</v>
      </c>
      <c r="S1156" s="83">
        <f>SUM(Q1156:R1156)</f>
        <v>58049554.453794435</v>
      </c>
      <c r="T1156" s="125" t="s">
        <v>103</v>
      </c>
      <c r="U1156" s="132"/>
      <c r="V1156" s="132"/>
      <c r="W1156" s="132"/>
      <c r="X1156" s="44" t="s">
        <v>33</v>
      </c>
      <c r="Y1156" s="44"/>
      <c r="Z1156" s="44" t="s">
        <v>16</v>
      </c>
      <c r="AA1156" s="44" t="s">
        <v>80</v>
      </c>
      <c r="AB1156" s="2">
        <v>4142603.8860601094</v>
      </c>
      <c r="AC1156" s="2">
        <v>33517808.042112343</v>
      </c>
      <c r="AD1156" s="2">
        <f>+M1156</f>
        <v>5314506.2372727301</v>
      </c>
      <c r="AE1156" s="2">
        <f>+AD1156*14%</f>
        <v>744030.87321818224</v>
      </c>
      <c r="AF1156" s="155">
        <f>+AD1156*35%</f>
        <v>1860077.1830454555</v>
      </c>
      <c r="AG1156" s="2">
        <f>+AD1156*F1156</f>
        <v>42999669.965773657</v>
      </c>
      <c r="AH1156" s="2">
        <f>+AE1156*F1156</f>
        <v>6019953.7952083116</v>
      </c>
      <c r="AI1156" s="2">
        <f>+AF1156*F1156</f>
        <v>15049884.48802078</v>
      </c>
      <c r="AJ1156" s="2">
        <f>SUM(AG1156:AI1156)</f>
        <v>64069508.249002747</v>
      </c>
      <c r="AK1156" s="2">
        <f>+AD1156*G1156</f>
        <v>42999669.965773657</v>
      </c>
      <c r="AL1156" s="2">
        <f>+AE1156*G1156</f>
        <v>6019953.7952083116</v>
      </c>
      <c r="AM1156" s="2">
        <f>+AF1156*G1156</f>
        <v>15049884.48802078</v>
      </c>
      <c r="AN1156" s="155">
        <f>SUM(AK1156:AM1156)</f>
        <v>64069508.249002747</v>
      </c>
      <c r="AQ1156" s="145" t="s">
        <v>525</v>
      </c>
      <c r="AU1156" s="8" t="str">
        <f>+K1156</f>
        <v>Bao gồm</v>
      </c>
      <c r="AV1156" s="8">
        <f>+L1156</f>
        <v>5314506.2372727301</v>
      </c>
      <c r="AW1156" s="2">
        <f>+M1156</f>
        <v>5314506.2372727301</v>
      </c>
      <c r="AX1156" s="8">
        <f>F1156*AW1156</f>
        <v>42999669.965773657</v>
      </c>
      <c r="AY1156" s="8">
        <f>IF(AQ1156="CT",7%,5%)*AX1156</f>
        <v>3009976.8976041563</v>
      </c>
      <c r="AZ1156" s="8">
        <f>AX1156*2%</f>
        <v>859993.39931547316</v>
      </c>
      <c r="BA1156" s="8">
        <f>IF(BB1156&gt;0,0,AX1156*5%)</f>
        <v>0</v>
      </c>
      <c r="BB1156" s="8">
        <f>(AX1156-BG1156)*35%</f>
        <v>15049884.48802078</v>
      </c>
      <c r="BC1156" s="8">
        <f>+AX1156+AY1156+AZ1156+BA1156+BB1156</f>
        <v>61919524.750714064</v>
      </c>
      <c r="BD1156" s="8">
        <f>AX1156-AT1156</f>
        <v>42999669.965773657</v>
      </c>
      <c r="BE1156" s="2"/>
      <c r="BH1156" s="2"/>
      <c r="BI1156" s="228">
        <f>+AX1156-AC1156/1.1</f>
        <v>12528935.382035166</v>
      </c>
    </row>
    <row r="1157" spans="2:61" ht="34" hidden="1" outlineLevel="1" x14ac:dyDescent="0.2">
      <c r="B1157" s="82">
        <v>4</v>
      </c>
      <c r="C1157" s="144" t="s">
        <v>1157</v>
      </c>
      <c r="D1157" s="144"/>
      <c r="E1157" s="82" t="s">
        <v>52</v>
      </c>
      <c r="F1157" s="143">
        <v>292.29919999999998</v>
      </c>
      <c r="G1157" s="142">
        <f>+[2]THKL!F1158</f>
        <v>292.29919999999998</v>
      </c>
      <c r="H1157" s="132"/>
      <c r="I1157" s="132"/>
      <c r="J1157" s="132"/>
      <c r="K1157" s="156" t="s">
        <v>89</v>
      </c>
      <c r="L1157" s="157">
        <f>'[3]BDG (XD)'!$AA$1108</f>
        <v>14905</v>
      </c>
      <c r="M1157" s="157">
        <f>SUM(K1157:L1157)</f>
        <v>14905</v>
      </c>
      <c r="N1157" s="83">
        <f>IF(V1157&lt;&gt;"VTC VHm",_xlfn.XLOOKUP(Z1157,$AC$4015:$AC$4035,$AD$4015:$AD$4035,0)*M1157,_xlfn.XLOOKUP(Z1157,$AC$4015:$AC$4035,$AD$4015:$AD$4035,0)*L1157)</f>
        <v>5216.75</v>
      </c>
      <c r="O1157" s="83">
        <f>IF(V1157&lt;&gt;"VTC VHm",_xlfn.XLOOKUP(Z1157,$AC$4015:$AC$4035,$AE$4015:$AE$4035,0)*M1157,_xlfn.XLOOKUP(Z1157,$AC$4015:$AC$4035,$AE$4015:$AE$4035,0)*L1157)</f>
        <v>0</v>
      </c>
      <c r="P1157" s="83">
        <f>SUM(N1157:O1157)</f>
        <v>5216.75</v>
      </c>
      <c r="Q1157" s="157">
        <f>M1157*G1157</f>
        <v>4356719.5759999994</v>
      </c>
      <c r="R1157" s="157">
        <f>G1157*P1157</f>
        <v>1524851.8515999999</v>
      </c>
      <c r="S1157" s="83">
        <f>SUM(Q1157:R1157)</f>
        <v>5881571.4275999991</v>
      </c>
      <c r="T1157" s="156" t="s">
        <v>50</v>
      </c>
      <c r="U1157" s="132"/>
      <c r="V1157" s="132"/>
      <c r="W1157" s="132"/>
      <c r="X1157" s="44" t="s">
        <v>33</v>
      </c>
      <c r="Y1157" s="44"/>
      <c r="Z1157" s="44" t="s">
        <v>16</v>
      </c>
      <c r="AA1157" s="44" t="s">
        <v>80</v>
      </c>
      <c r="AB1157" s="2">
        <v>175823.80096875</v>
      </c>
      <c r="AC1157" s="2">
        <v>51393156.364124849</v>
      </c>
      <c r="AD1157" s="2">
        <f>+M1157</f>
        <v>14905</v>
      </c>
      <c r="AE1157" s="2">
        <f>+AD1157*14%</f>
        <v>2086.7000000000003</v>
      </c>
      <c r="AF1157" s="155">
        <f>+AD1157*35%</f>
        <v>5216.75</v>
      </c>
      <c r="AG1157" s="2">
        <f>+AD1157*F1157</f>
        <v>4356719.5759999994</v>
      </c>
      <c r="AH1157" s="2">
        <f>+AE1157*F1157</f>
        <v>609940.74064000009</v>
      </c>
      <c r="AI1157" s="2">
        <f>+AF1157*F1157</f>
        <v>1524851.8515999999</v>
      </c>
      <c r="AJ1157" s="2">
        <f>SUM(AG1157:AI1157)</f>
        <v>6491512.1682399996</v>
      </c>
      <c r="AK1157" s="2">
        <f>+AD1157*G1157</f>
        <v>4356719.5759999994</v>
      </c>
      <c r="AL1157" s="2">
        <f>+AE1157*G1157</f>
        <v>609940.74064000009</v>
      </c>
      <c r="AM1157" s="2">
        <f>+AF1157*G1157</f>
        <v>1524851.8515999999</v>
      </c>
      <c r="AN1157" s="155">
        <f>SUM(AK1157:AM1157)</f>
        <v>6491512.1682399996</v>
      </c>
      <c r="AQ1157" s="145" t="s">
        <v>525</v>
      </c>
      <c r="AU1157" s="8" t="str">
        <f>+K1157</f>
        <v>Bao gồm</v>
      </c>
      <c r="AV1157" s="8">
        <f>+L1157</f>
        <v>14905</v>
      </c>
      <c r="AW1157" s="2">
        <f>+M1157</f>
        <v>14905</v>
      </c>
      <c r="AX1157" s="8">
        <f>F1157*AW1157</f>
        <v>4356719.5759999994</v>
      </c>
      <c r="AY1157" s="8">
        <f>IF(AQ1157="CT",7%,5%)*AX1157</f>
        <v>304970.37031999999</v>
      </c>
      <c r="AZ1157" s="8">
        <f>AX1157*2%</f>
        <v>87134.39151999999</v>
      </c>
      <c r="BA1157" s="8">
        <f>IF(BB1157&gt;0,0,AX1157*5%)</f>
        <v>0</v>
      </c>
      <c r="BB1157" s="8">
        <f>(AX1157-BG1157)*35%</f>
        <v>1524851.8515999997</v>
      </c>
      <c r="BC1157" s="8">
        <f>+AX1157+AY1157+AZ1157+BA1157+BB1157</f>
        <v>6273676.1894399989</v>
      </c>
      <c r="BD1157" s="8">
        <f>AX1157-AT1157</f>
        <v>4356719.5759999994</v>
      </c>
      <c r="BE1157" s="2"/>
      <c r="BH1157" s="2"/>
      <c r="BI1157" s="228">
        <f>+AX1157-AC1157/1.1</f>
        <v>-42364331.664113499</v>
      </c>
    </row>
    <row r="1158" spans="2:61" ht="34" hidden="1" outlineLevel="1" x14ac:dyDescent="0.2">
      <c r="B1158" s="82">
        <v>5</v>
      </c>
      <c r="C1158" s="144" t="s">
        <v>752</v>
      </c>
      <c r="D1158" s="144"/>
      <c r="E1158" s="82" t="s">
        <v>751</v>
      </c>
      <c r="F1158" s="143">
        <v>1363.0515</v>
      </c>
      <c r="G1158" s="142">
        <f>+[2]THKL!F1159</f>
        <v>1363.0515</v>
      </c>
      <c r="H1158" s="176"/>
      <c r="I1158" s="176"/>
      <c r="J1158" s="176"/>
      <c r="K1158" s="156">
        <f>$K$113</f>
        <v>1902.3200000000002</v>
      </c>
      <c r="L1158" s="157">
        <f>$L$113</f>
        <v>16085.919579540383</v>
      </c>
      <c r="M1158" s="157">
        <f>SUM(K1158:L1158)</f>
        <v>17988.239579540383</v>
      </c>
      <c r="N1158" s="83">
        <f>IF(V1158&lt;&gt;"VTC VHm",_xlfn.XLOOKUP(Z1158,$AC$4015:$AC$4035,$AD$4015:$AD$4035,0)*M1158,_xlfn.XLOOKUP(Z1158,$AC$4015:$AC$4035,$AD$4015:$AD$4035,0)*L1158)</f>
        <v>6295.8838528391334</v>
      </c>
      <c r="O1158" s="83">
        <f>IF(V1158&lt;&gt;"VTC VHm",_xlfn.XLOOKUP(Z1158,$AC$4015:$AC$4035,$AE$4015:$AE$4035,0)*M1158,_xlfn.XLOOKUP(Z1158,$AC$4015:$AC$4035,$AE$4015:$AE$4035,0)*L1158)</f>
        <v>0</v>
      </c>
      <c r="P1158" s="83">
        <f>SUM(N1158:O1158)</f>
        <v>6295.8838528391334</v>
      </c>
      <c r="Q1158" s="157">
        <f>M1158*G1158</f>
        <v>24518896.941251889</v>
      </c>
      <c r="R1158" s="157">
        <f>G1158*P1158</f>
        <v>8581613.9294381607</v>
      </c>
      <c r="S1158" s="83">
        <f>SUM(Q1158:R1158)</f>
        <v>33100510.870690048</v>
      </c>
      <c r="T1158" s="156" t="s">
        <v>50</v>
      </c>
      <c r="U1158" s="176"/>
      <c r="V1158" s="176"/>
      <c r="W1158" s="176"/>
      <c r="X1158" s="44" t="s">
        <v>33</v>
      </c>
      <c r="Y1158" s="44"/>
      <c r="Z1158" s="44" t="s">
        <v>16</v>
      </c>
      <c r="AA1158" s="44" t="s">
        <v>80</v>
      </c>
      <c r="AB1158" s="2">
        <v>6879.0136865999993</v>
      </c>
      <c r="AC1158" s="2">
        <v>9376449.9240406584</v>
      </c>
      <c r="AD1158" s="2">
        <f>+M1158</f>
        <v>17988.239579540383</v>
      </c>
      <c r="AE1158" s="2">
        <f>+AD1158*14%</f>
        <v>2518.3535411356538</v>
      </c>
      <c r="AF1158" s="155">
        <f>+AD1158*35%</f>
        <v>6295.8838528391334</v>
      </c>
      <c r="AG1158" s="2">
        <f>+AD1158*F1158</f>
        <v>24518896.941251889</v>
      </c>
      <c r="AH1158" s="2">
        <f>+AE1158*F1158</f>
        <v>3432645.5717752646</v>
      </c>
      <c r="AI1158" s="2">
        <f>+AF1158*F1158</f>
        <v>8581613.9294381607</v>
      </c>
      <c r="AJ1158" s="2">
        <f>SUM(AG1158:AI1158)</f>
        <v>36533156.442465313</v>
      </c>
      <c r="AK1158" s="2">
        <f>+AD1158*G1158</f>
        <v>24518896.941251889</v>
      </c>
      <c r="AL1158" s="2">
        <f>+AE1158*G1158</f>
        <v>3432645.5717752646</v>
      </c>
      <c r="AM1158" s="2">
        <f>+AF1158*G1158</f>
        <v>8581613.9294381607</v>
      </c>
      <c r="AN1158" s="155">
        <f>SUM(AK1158:AM1158)</f>
        <v>36533156.442465313</v>
      </c>
      <c r="AQ1158" s="145" t="s">
        <v>525</v>
      </c>
      <c r="AU1158" s="8">
        <f>+K1158</f>
        <v>1902.3200000000002</v>
      </c>
      <c r="AV1158" s="8">
        <f>+L1158</f>
        <v>16085.919579540383</v>
      </c>
      <c r="AW1158" s="2">
        <f>+M1158</f>
        <v>17988.239579540383</v>
      </c>
      <c r="AX1158" s="8">
        <f>F1158*AW1158</f>
        <v>24518896.941251889</v>
      </c>
      <c r="AY1158" s="8">
        <f>IF(AQ1158="CT",7%,5%)*AX1158</f>
        <v>1716322.7858876323</v>
      </c>
      <c r="AZ1158" s="8">
        <f>AX1158*2%</f>
        <v>490377.9388250378</v>
      </c>
      <c r="BA1158" s="8">
        <f>IF(BB1158&gt;0,0,AX1158*5%)</f>
        <v>0</v>
      </c>
      <c r="BB1158" s="8">
        <f>(AX1158-BG1158)*35%</f>
        <v>8581613.9294381607</v>
      </c>
      <c r="BC1158" s="8">
        <f>+AX1158+AY1158+AZ1158+BA1158+BB1158</f>
        <v>35307211.595402718</v>
      </c>
      <c r="BD1158" s="8">
        <f>AX1158-AT1158</f>
        <v>24518896.941251889</v>
      </c>
      <c r="BE1158" s="2"/>
      <c r="BH1158" s="2"/>
      <c r="BI1158" s="228">
        <f>+AX1158-AC1158/1.1</f>
        <v>15994851.555760382</v>
      </c>
    </row>
    <row r="1159" spans="2:61" ht="51" hidden="1" outlineLevel="1" x14ac:dyDescent="0.2">
      <c r="B1159" s="82">
        <v>6</v>
      </c>
      <c r="C1159" s="144" t="s">
        <v>750</v>
      </c>
      <c r="D1159" s="144"/>
      <c r="E1159" s="82" t="s">
        <v>91</v>
      </c>
      <c r="F1159" s="143">
        <v>0.21540000000000001</v>
      </c>
      <c r="G1159" s="142">
        <f>+[2]THKL!F1160</f>
        <v>0.21540000000000001</v>
      </c>
      <c r="H1159" s="132"/>
      <c r="I1159" s="132"/>
      <c r="J1159" s="132"/>
      <c r="K1159" s="156">
        <f>$K$4010*1000</f>
        <v>15050000</v>
      </c>
      <c r="L1159" s="157">
        <f>'[3]BDG (XD)'!$AA$964*1000</f>
        <v>7690671</v>
      </c>
      <c r="M1159" s="157">
        <f>SUM(K1159:L1159)</f>
        <v>22740671</v>
      </c>
      <c r="N1159" s="83">
        <f>IF(V1159&lt;&gt;"VTC VHm",_xlfn.XLOOKUP(Z1159,$AC$4015:$AC$4035,$AD$4015:$AD$4035,0)*M1159,_xlfn.XLOOKUP(Z1159,$AC$4015:$AC$4035,$AD$4015:$AD$4035,0)*L1159)</f>
        <v>2691734.8499999996</v>
      </c>
      <c r="O1159" s="83">
        <f>IF(V1159&lt;&gt;"VTC VHm",_xlfn.XLOOKUP(Z1159,$AC$4015:$AC$4035,$AE$4015:$AE$4035,0)*M1159,_xlfn.XLOOKUP(Z1159,$AC$4015:$AC$4035,$AE$4015:$AE$4035,0)*L1159)</f>
        <v>0</v>
      </c>
      <c r="P1159" s="83">
        <f>SUM(N1159:O1159)</f>
        <v>2691734.8499999996</v>
      </c>
      <c r="Q1159" s="157">
        <f>M1159*G1159</f>
        <v>4898340.5334000001</v>
      </c>
      <c r="R1159" s="157">
        <f>G1159*P1159</f>
        <v>579799.68668999989</v>
      </c>
      <c r="S1159" s="83">
        <f>SUM(Q1159:R1159)</f>
        <v>5478140.22009</v>
      </c>
      <c r="T1159" s="156" t="s">
        <v>50</v>
      </c>
      <c r="U1159" s="132"/>
      <c r="V1159" s="82" t="s">
        <v>34</v>
      </c>
      <c r="W1159" s="132"/>
      <c r="X1159" s="44" t="s">
        <v>33</v>
      </c>
      <c r="Y1159" s="44"/>
      <c r="Z1159" s="44" t="s">
        <v>16</v>
      </c>
      <c r="AA1159" s="44" t="s">
        <v>80</v>
      </c>
      <c r="AB1159" s="2">
        <v>24906178.967625346</v>
      </c>
      <c r="AC1159" s="2">
        <v>5364790.9496264998</v>
      </c>
      <c r="AD1159" s="2">
        <f>+M1159</f>
        <v>22740671</v>
      </c>
      <c r="AE1159" s="2">
        <f>+AD1159*14%</f>
        <v>3183693.9400000004</v>
      </c>
      <c r="AF1159" s="155">
        <f>+AD1159*35%</f>
        <v>7959234.8499999996</v>
      </c>
      <c r="AG1159" s="2">
        <f>+AD1159*F1159</f>
        <v>4898340.5334000001</v>
      </c>
      <c r="AH1159" s="2">
        <f>+AE1159*F1159</f>
        <v>685767.67467600014</v>
      </c>
      <c r="AI1159" s="2">
        <f>+AF1159*F1159</f>
        <v>1714419.1866899999</v>
      </c>
      <c r="AJ1159" s="2">
        <f>SUM(AG1159:AI1159)</f>
        <v>7298527.3947660001</v>
      </c>
      <c r="AK1159" s="2">
        <f>+AD1159*G1159</f>
        <v>4898340.5334000001</v>
      </c>
      <c r="AL1159" s="2">
        <f>+AE1159*G1159</f>
        <v>685767.67467600014</v>
      </c>
      <c r="AM1159" s="2">
        <f>+AF1159*G1159</f>
        <v>1714419.1866899999</v>
      </c>
      <c r="AN1159" s="155">
        <f>SUM(AK1159:AM1159)</f>
        <v>7298527.3947660001</v>
      </c>
      <c r="AQ1159" s="145" t="s">
        <v>525</v>
      </c>
      <c r="AU1159" s="8">
        <f>+K1159</f>
        <v>15050000</v>
      </c>
      <c r="AV1159" s="8">
        <f>+L1159</f>
        <v>7690671</v>
      </c>
      <c r="AW1159" s="2">
        <f>+M1159</f>
        <v>22740671</v>
      </c>
      <c r="AX1159" s="8">
        <f>F1159*AW1159</f>
        <v>4898340.5334000001</v>
      </c>
      <c r="AY1159" s="8">
        <f>IF(AQ1159="CT",7%,5%)*AX1159</f>
        <v>342883.83733800001</v>
      </c>
      <c r="AZ1159" s="8">
        <f>AX1159*2%</f>
        <v>97966.810668000006</v>
      </c>
      <c r="BA1159" s="8">
        <f>IF(BB1159&gt;0,0,AX1159*5%)</f>
        <v>0</v>
      </c>
      <c r="BB1159" s="8">
        <f>(AX1159-BG1159)*35%</f>
        <v>579799.68669</v>
      </c>
      <c r="BC1159" s="8">
        <f>+AX1159+AY1159+AZ1159+BA1159+BB1159</f>
        <v>5918990.8680959996</v>
      </c>
      <c r="BD1159" s="8">
        <f>AX1159-AT1159</f>
        <v>4898340.5334000001</v>
      </c>
      <c r="BE1159" s="2"/>
      <c r="BG1159" s="7">
        <f>+K1159*F1159</f>
        <v>3241770</v>
      </c>
      <c r="BH1159" s="2"/>
      <c r="BI1159" s="228">
        <f>+AX1159-AC1159/1.1</f>
        <v>21257.851921364665</v>
      </c>
    </row>
    <row r="1160" spans="2:61" s="92" customFormat="1" ht="17" collapsed="1" x14ac:dyDescent="0.2">
      <c r="B1160" s="163"/>
      <c r="C1160" s="164" t="s">
        <v>175</v>
      </c>
      <c r="D1160" s="164"/>
      <c r="E1160" s="163"/>
      <c r="F1160" s="162"/>
      <c r="G1160" s="149">
        <f>+[2]THKL!F1161</f>
        <v>0</v>
      </c>
      <c r="H1160" s="158"/>
      <c r="I1160" s="158"/>
      <c r="J1160" s="158"/>
      <c r="K1160" s="159"/>
      <c r="L1160" s="161"/>
      <c r="M1160" s="161">
        <f>SUM(K1160:L1160)</f>
        <v>0</v>
      </c>
      <c r="N1160" s="83">
        <f>IF(V1160&lt;&gt;"VTC VHm",_xlfn.XLOOKUP(Z1160,$AC$4015:$AC$4035,$AD$4015:$AD$4035,0)*M1160,_xlfn.XLOOKUP(Z1160,$AC$4015:$AC$4035,$AD$4015:$AD$4035,0)*L1160)</f>
        <v>0</v>
      </c>
      <c r="O1160" s="83">
        <f>IF(V1160&lt;&gt;"VTC VHm",_xlfn.XLOOKUP(Z1160,$AC$4015:$AC$4035,$AE$4015:$AE$4035,0)*M1160,_xlfn.XLOOKUP(Z1160,$AC$4015:$AC$4035,$AE$4015:$AE$4035,0)*L1160)</f>
        <v>0</v>
      </c>
      <c r="P1160" s="160">
        <f>SUM(N1160:O1160)</f>
        <v>0</v>
      </c>
      <c r="Q1160" s="161">
        <f>M1160*G1160</f>
        <v>0</v>
      </c>
      <c r="R1160" s="161">
        <f>G1160*P1160</f>
        <v>0</v>
      </c>
      <c r="S1160" s="160">
        <f>SUM(Q1160:R1160)</f>
        <v>0</v>
      </c>
      <c r="T1160" s="159"/>
      <c r="U1160" s="158"/>
      <c r="V1160" s="158"/>
      <c r="W1160" s="158"/>
      <c r="X1160" s="94" t="s">
        <v>33</v>
      </c>
      <c r="Y1160" s="94"/>
      <c r="Z1160" s="94" t="s">
        <v>16</v>
      </c>
      <c r="AA1160" s="44" t="s">
        <v>80</v>
      </c>
      <c r="AB1160" s="2"/>
      <c r="AC1160" s="2">
        <v>0</v>
      </c>
      <c r="AD1160" s="93">
        <f>+M1160</f>
        <v>0</v>
      </c>
      <c r="AE1160" s="93">
        <f>+AD1160*14%</f>
        <v>0</v>
      </c>
      <c r="AF1160" s="93">
        <f>+AD1160*35%</f>
        <v>0</v>
      </c>
      <c r="AG1160" s="93">
        <f>+AD1160*F1160</f>
        <v>0</v>
      </c>
      <c r="AH1160" s="93">
        <f>+AE1160*F1160</f>
        <v>0</v>
      </c>
      <c r="AI1160" s="93">
        <f>+AF1160*F1160</f>
        <v>0</v>
      </c>
      <c r="AJ1160" s="93">
        <f>SUM(AG1160:AI1160)</f>
        <v>0</v>
      </c>
      <c r="AK1160" s="93">
        <f>+AD1160*G1160</f>
        <v>0</v>
      </c>
      <c r="AL1160" s="93">
        <f>+AE1160*G1160</f>
        <v>0</v>
      </c>
      <c r="AM1160" s="93">
        <f>+AF1160*G1160</f>
        <v>0</v>
      </c>
      <c r="AN1160" s="93">
        <f>SUM(AK1160:AM1160)</f>
        <v>0</v>
      </c>
      <c r="AQ1160" s="145" t="s">
        <v>525</v>
      </c>
      <c r="AU1160" s="8">
        <f>+K1160</f>
        <v>0</v>
      </c>
      <c r="AV1160" s="8">
        <f>+L1160</f>
        <v>0</v>
      </c>
      <c r="AW1160" s="2">
        <f>+M1160</f>
        <v>0</v>
      </c>
      <c r="AX1160" s="8">
        <f>F1160*AW1160</f>
        <v>0</v>
      </c>
      <c r="AY1160" s="8">
        <f>IF(AQ1160="CT",7%,5%)*AX1160</f>
        <v>0</v>
      </c>
      <c r="AZ1160" s="8">
        <f>AX1160*2%</f>
        <v>0</v>
      </c>
      <c r="BA1160" s="8">
        <f>IF(BB1160&gt;0,0,AX1160*5%)</f>
        <v>0</v>
      </c>
      <c r="BB1160" s="8">
        <f>(AX1160-BG1160)*35%</f>
        <v>0</v>
      </c>
      <c r="BC1160" s="8">
        <f>+AX1160+AY1160+AZ1160+BA1160+BB1160</f>
        <v>0</v>
      </c>
      <c r="BD1160" s="8">
        <f>AX1160-AT1160</f>
        <v>0</v>
      </c>
      <c r="BE1160" s="2"/>
      <c r="BH1160" s="2"/>
      <c r="BI1160" s="228">
        <f>+AX1160-AC1160/1.1</f>
        <v>0</v>
      </c>
    </row>
    <row r="1161" spans="2:61" ht="34" hidden="1" outlineLevel="1" x14ac:dyDescent="0.2">
      <c r="B1161" s="82">
        <v>7</v>
      </c>
      <c r="C1161" s="144" t="s">
        <v>203</v>
      </c>
      <c r="D1161" s="144"/>
      <c r="E1161" s="82" t="s">
        <v>52</v>
      </c>
      <c r="F1161" s="143">
        <v>1056.8815</v>
      </c>
      <c r="G1161" s="142">
        <f>+[2]THKL!F1162</f>
        <v>1056.8815</v>
      </c>
      <c r="H1161" s="176"/>
      <c r="I1161" s="176"/>
      <c r="J1161" s="176"/>
      <c r="K1161" s="156" t="str">
        <f>$K$116</f>
        <v>Bao gồm</v>
      </c>
      <c r="L1161" s="157">
        <f>$L$116</f>
        <v>207831.07800000013</v>
      </c>
      <c r="M1161" s="157">
        <f>SUM(K1161:L1161)</f>
        <v>207831.07800000013</v>
      </c>
      <c r="N1161" s="83">
        <f>IF(V1161&lt;&gt;"VTC VHm",_xlfn.XLOOKUP(Z1161,$AC$4015:$AC$4035,$AD$4015:$AD$4035,0)*M1161,_xlfn.XLOOKUP(Z1161,$AC$4015:$AC$4035,$AD$4015:$AD$4035,0)*L1161)</f>
        <v>72740.877300000036</v>
      </c>
      <c r="O1161" s="83">
        <f>IF(V1161&lt;&gt;"VTC VHm",_xlfn.XLOOKUP(Z1161,$AC$4015:$AC$4035,$AE$4015:$AE$4035,0)*M1161,_xlfn.XLOOKUP(Z1161,$AC$4015:$AC$4035,$AE$4015:$AE$4035,0)*L1161)</f>
        <v>0</v>
      </c>
      <c r="P1161" s="83">
        <f>SUM(N1161:O1161)</f>
        <v>72740.877300000036</v>
      </c>
      <c r="Q1161" s="157">
        <f>M1161*G1161</f>
        <v>219652821.46325713</v>
      </c>
      <c r="R1161" s="157">
        <f>G1161*P1161</f>
        <v>76878487.512139991</v>
      </c>
      <c r="S1161" s="83">
        <f>SUM(Q1161:R1161)</f>
        <v>296531308.97539711</v>
      </c>
      <c r="T1161" s="156" t="s">
        <v>50</v>
      </c>
      <c r="U1161" s="176"/>
      <c r="V1161" s="176"/>
      <c r="W1161" s="176"/>
      <c r="X1161" s="44" t="s">
        <v>33</v>
      </c>
      <c r="Y1161" s="44"/>
      <c r="Z1161" s="44" t="s">
        <v>16</v>
      </c>
      <c r="AA1161" s="44" t="s">
        <v>80</v>
      </c>
      <c r="AB1161" s="2">
        <v>111339.11804579778</v>
      </c>
      <c r="AC1161" s="2">
        <v>117672254.08891982</v>
      </c>
      <c r="AD1161" s="2">
        <f>+M1161</f>
        <v>207831.07800000013</v>
      </c>
      <c r="AE1161" s="2">
        <f>+AD1161*14%</f>
        <v>29096.350920000019</v>
      </c>
      <c r="AF1161" s="155">
        <f>+AD1161*35%</f>
        <v>72740.877300000036</v>
      </c>
      <c r="AG1161" s="2">
        <f>+AD1161*F1161</f>
        <v>219652821.46325713</v>
      </c>
      <c r="AH1161" s="2">
        <f>+AE1161*F1161</f>
        <v>30751395.004855998</v>
      </c>
      <c r="AI1161" s="2">
        <f>+AF1161*F1161</f>
        <v>76878487.512139991</v>
      </c>
      <c r="AJ1161" s="2">
        <f>SUM(AG1161:AI1161)</f>
        <v>327282703.9802531</v>
      </c>
      <c r="AK1161" s="2">
        <f>+AD1161*G1161</f>
        <v>219652821.46325713</v>
      </c>
      <c r="AL1161" s="2">
        <f>+AE1161*G1161</f>
        <v>30751395.004855998</v>
      </c>
      <c r="AM1161" s="2">
        <f>+AF1161*G1161</f>
        <v>76878487.512139991</v>
      </c>
      <c r="AN1161" s="155">
        <f>SUM(AK1161:AM1161)</f>
        <v>327282703.9802531</v>
      </c>
      <c r="AQ1161" s="145" t="s">
        <v>525</v>
      </c>
      <c r="AU1161" s="8" t="str">
        <f>+K1161</f>
        <v>Bao gồm</v>
      </c>
      <c r="AV1161" s="8">
        <f>+L1161</f>
        <v>207831.07800000013</v>
      </c>
      <c r="AW1161" s="2">
        <f>+M1161</f>
        <v>207831.07800000013</v>
      </c>
      <c r="AX1161" s="8">
        <f>F1161*AW1161</f>
        <v>219652821.46325713</v>
      </c>
      <c r="AY1161" s="8">
        <f>IF(AQ1161="CT",7%,5%)*AX1161</f>
        <v>15375697.502428001</v>
      </c>
      <c r="AZ1161" s="8">
        <f>AX1161*2%</f>
        <v>4393056.4292651424</v>
      </c>
      <c r="BA1161" s="8">
        <f>IF(BB1161&gt;0,0,AX1161*5%)</f>
        <v>0</v>
      </c>
      <c r="BB1161" s="8">
        <f>(AX1161-BG1161)*35%</f>
        <v>76878487.512139991</v>
      </c>
      <c r="BC1161" s="8">
        <f>+AX1161+AY1161+AZ1161+BA1161+BB1161</f>
        <v>316300062.90709025</v>
      </c>
      <c r="BD1161" s="8">
        <f>AX1161-AT1161</f>
        <v>219652821.46325713</v>
      </c>
      <c r="BE1161" s="2"/>
      <c r="BH1161" s="2"/>
      <c r="BI1161" s="228">
        <f>+AX1161-AC1161/1.1</f>
        <v>112678045.01878458</v>
      </c>
    </row>
    <row r="1162" spans="2:61" ht="34" hidden="1" outlineLevel="1" x14ac:dyDescent="0.2">
      <c r="B1162" s="82">
        <v>8</v>
      </c>
      <c r="C1162" s="144" t="s">
        <v>116</v>
      </c>
      <c r="D1162" s="144"/>
      <c r="E1162" s="82" t="s">
        <v>52</v>
      </c>
      <c r="F1162" s="143">
        <v>1866.11</v>
      </c>
      <c r="G1162" s="142">
        <f>+[2]THKL!F1163</f>
        <v>1866.11</v>
      </c>
      <c r="H1162" s="176"/>
      <c r="I1162" s="176"/>
      <c r="J1162" s="176"/>
      <c r="K1162" s="156" t="str">
        <f>$K$117</f>
        <v>Bao gồm</v>
      </c>
      <c r="L1162" s="157">
        <f>$L$117</f>
        <v>112916.37900000002</v>
      </c>
      <c r="M1162" s="157">
        <f>SUM(K1162:L1162)</f>
        <v>112916.37900000002</v>
      </c>
      <c r="N1162" s="83">
        <f>IF(V1162&lt;&gt;"VTC VHm",_xlfn.XLOOKUP(Z1162,$AC$4015:$AC$4035,$AD$4015:$AD$4035,0)*M1162,_xlfn.XLOOKUP(Z1162,$AC$4015:$AC$4035,$AD$4015:$AD$4035,0)*L1162)</f>
        <v>39520.732650000005</v>
      </c>
      <c r="O1162" s="83">
        <f>IF(V1162&lt;&gt;"VTC VHm",_xlfn.XLOOKUP(Z1162,$AC$4015:$AC$4035,$AE$4015:$AE$4035,0)*M1162,_xlfn.XLOOKUP(Z1162,$AC$4015:$AC$4035,$AE$4015:$AE$4035,0)*L1162)</f>
        <v>0</v>
      </c>
      <c r="P1162" s="83">
        <f>SUM(N1162:O1162)</f>
        <v>39520.732650000005</v>
      </c>
      <c r="Q1162" s="157">
        <f>M1162*G1162</f>
        <v>210714384.01569003</v>
      </c>
      <c r="R1162" s="157">
        <f>G1162*P1162</f>
        <v>73750034.405491501</v>
      </c>
      <c r="S1162" s="83">
        <f>SUM(Q1162:R1162)</f>
        <v>284464418.42118156</v>
      </c>
      <c r="T1162" s="156" t="s">
        <v>50</v>
      </c>
      <c r="U1162" s="176"/>
      <c r="V1162" s="176"/>
      <c r="W1162" s="176"/>
      <c r="X1162" s="44" t="s">
        <v>33</v>
      </c>
      <c r="Y1162" s="44"/>
      <c r="Z1162" s="44" t="s">
        <v>16</v>
      </c>
      <c r="AA1162" s="44" t="s">
        <v>80</v>
      </c>
      <c r="AB1162" s="2">
        <v>87299.586896016393</v>
      </c>
      <c r="AC1162" s="2">
        <v>162910632.10252514</v>
      </c>
      <c r="AD1162" s="2">
        <f>+M1162</f>
        <v>112916.37900000002</v>
      </c>
      <c r="AE1162" s="2">
        <f>+AD1162*14%</f>
        <v>15808.293060000004</v>
      </c>
      <c r="AF1162" s="155">
        <f>+AD1162*35%</f>
        <v>39520.732650000005</v>
      </c>
      <c r="AG1162" s="2">
        <f>+AD1162*F1162</f>
        <v>210714384.01569003</v>
      </c>
      <c r="AH1162" s="2">
        <f>+AE1162*F1162</f>
        <v>29500013.762196604</v>
      </c>
      <c r="AI1162" s="2">
        <f>+AF1162*F1162</f>
        <v>73750034.405491501</v>
      </c>
      <c r="AJ1162" s="2">
        <f>SUM(AG1162:AI1162)</f>
        <v>313964432.1833781</v>
      </c>
      <c r="AK1162" s="2">
        <f>+AD1162*G1162</f>
        <v>210714384.01569003</v>
      </c>
      <c r="AL1162" s="2">
        <f>+AE1162*G1162</f>
        <v>29500013.762196604</v>
      </c>
      <c r="AM1162" s="2">
        <f>+AF1162*G1162</f>
        <v>73750034.405491501</v>
      </c>
      <c r="AN1162" s="155">
        <f>SUM(AK1162:AM1162)</f>
        <v>313964432.1833781</v>
      </c>
      <c r="AQ1162" s="145" t="s">
        <v>525</v>
      </c>
      <c r="AU1162" s="8" t="str">
        <f>+K1162</f>
        <v>Bao gồm</v>
      </c>
      <c r="AV1162" s="8">
        <f>+L1162</f>
        <v>112916.37900000002</v>
      </c>
      <c r="AW1162" s="2">
        <f>+M1162</f>
        <v>112916.37900000002</v>
      </c>
      <c r="AX1162" s="8">
        <f>F1162*AW1162</f>
        <v>210714384.01569003</v>
      </c>
      <c r="AY1162" s="8">
        <f>IF(AQ1162="CT",7%,5%)*AX1162</f>
        <v>14750006.881098304</v>
      </c>
      <c r="AZ1162" s="8">
        <f>AX1162*2%</f>
        <v>4214287.6803138005</v>
      </c>
      <c r="BA1162" s="8">
        <f>IF(BB1162&gt;0,0,AX1162*5%)</f>
        <v>0</v>
      </c>
      <c r="BB1162" s="8">
        <f>(AX1162-BG1162)*35%</f>
        <v>73750034.405491501</v>
      </c>
      <c r="BC1162" s="8">
        <f>+AX1162+AY1162+AZ1162+BA1162+BB1162</f>
        <v>303428712.98259366</v>
      </c>
      <c r="BD1162" s="8">
        <f>AX1162-AT1162</f>
        <v>210714384.01569003</v>
      </c>
      <c r="BE1162" s="2"/>
      <c r="BH1162" s="2"/>
      <c r="BI1162" s="228">
        <f>+AX1162-AC1162/1.1</f>
        <v>62613809.37703082</v>
      </c>
    </row>
    <row r="1163" spans="2:61" ht="34" hidden="1" outlineLevel="1" x14ac:dyDescent="0.2">
      <c r="B1163" s="82">
        <v>9</v>
      </c>
      <c r="C1163" s="144" t="s">
        <v>893</v>
      </c>
      <c r="D1163" s="144"/>
      <c r="E1163" s="82" t="s">
        <v>52</v>
      </c>
      <c r="F1163" s="143">
        <v>36.299999999999997</v>
      </c>
      <c r="G1163" s="142">
        <f>+[2]THKL!F1164</f>
        <v>36.299999999999997</v>
      </c>
      <c r="H1163" s="132"/>
      <c r="I1163" s="132"/>
      <c r="J1163" s="132"/>
      <c r="K1163" s="156" t="str">
        <f>$K$117</f>
        <v>Bao gồm</v>
      </c>
      <c r="L1163" s="157">
        <f>$L$117</f>
        <v>112916.37900000002</v>
      </c>
      <c r="M1163" s="157">
        <f>SUM(K1163:L1163)</f>
        <v>112916.37900000002</v>
      </c>
      <c r="N1163" s="83">
        <f>IF(V1163&lt;&gt;"VTC VHm",_xlfn.XLOOKUP(Z1163,$AC$4015:$AC$4035,$AD$4015:$AD$4035,0)*M1163,_xlfn.XLOOKUP(Z1163,$AC$4015:$AC$4035,$AD$4015:$AD$4035,0)*L1163)</f>
        <v>39520.732650000005</v>
      </c>
      <c r="O1163" s="83">
        <f>IF(V1163&lt;&gt;"VTC VHm",_xlfn.XLOOKUP(Z1163,$AC$4015:$AC$4035,$AE$4015:$AE$4035,0)*M1163,_xlfn.XLOOKUP(Z1163,$AC$4015:$AC$4035,$AE$4015:$AE$4035,0)*L1163)</f>
        <v>0</v>
      </c>
      <c r="P1163" s="83">
        <f>SUM(N1163:O1163)</f>
        <v>39520.732650000005</v>
      </c>
      <c r="Q1163" s="157">
        <f>M1163*G1163</f>
        <v>4098864.5577000002</v>
      </c>
      <c r="R1163" s="157">
        <f>G1163*P1163</f>
        <v>1434602.5951950001</v>
      </c>
      <c r="S1163" s="83">
        <f>SUM(Q1163:R1163)</f>
        <v>5533467.1528949998</v>
      </c>
      <c r="T1163" s="156" t="s">
        <v>50</v>
      </c>
      <c r="U1163" s="132"/>
      <c r="V1163" s="132"/>
      <c r="W1163" s="132"/>
      <c r="X1163" s="44" t="s">
        <v>33</v>
      </c>
      <c r="Y1163" s="44"/>
      <c r="Z1163" s="44" t="s">
        <v>16</v>
      </c>
      <c r="AA1163" s="44" t="s">
        <v>80</v>
      </c>
      <c r="AB1163" s="2">
        <v>216942.8776580733</v>
      </c>
      <c r="AC1163" s="2">
        <v>7875026.4589880602</v>
      </c>
      <c r="AD1163" s="2">
        <f>+M1163</f>
        <v>112916.37900000002</v>
      </c>
      <c r="AE1163" s="2">
        <f>+AD1163*14%</f>
        <v>15808.293060000004</v>
      </c>
      <c r="AF1163" s="155">
        <f>+AD1163*35%</f>
        <v>39520.732650000005</v>
      </c>
      <c r="AG1163" s="2">
        <f>+AD1163*F1163</f>
        <v>4098864.5577000002</v>
      </c>
      <c r="AH1163" s="2">
        <f>+AE1163*F1163</f>
        <v>573841.03807800007</v>
      </c>
      <c r="AI1163" s="2">
        <f>+AF1163*F1163</f>
        <v>1434602.5951950001</v>
      </c>
      <c r="AJ1163" s="2">
        <f>SUM(AG1163:AI1163)</f>
        <v>6107308.1909730006</v>
      </c>
      <c r="AK1163" s="2">
        <f>+AD1163*G1163</f>
        <v>4098864.5577000002</v>
      </c>
      <c r="AL1163" s="2">
        <f>+AE1163*G1163</f>
        <v>573841.03807800007</v>
      </c>
      <c r="AM1163" s="2">
        <f>+AF1163*G1163</f>
        <v>1434602.5951950001</v>
      </c>
      <c r="AN1163" s="155">
        <f>SUM(AK1163:AM1163)</f>
        <v>6107308.1909730006</v>
      </c>
      <c r="AQ1163" s="145" t="s">
        <v>525</v>
      </c>
      <c r="AU1163" s="8" t="str">
        <f>+K1163</f>
        <v>Bao gồm</v>
      </c>
      <c r="AV1163" s="8">
        <f>+L1163</f>
        <v>112916.37900000002</v>
      </c>
      <c r="AW1163" s="2">
        <f>+M1163</f>
        <v>112916.37900000002</v>
      </c>
      <c r="AX1163" s="8">
        <f>F1163*AW1163</f>
        <v>4098864.5577000002</v>
      </c>
      <c r="AY1163" s="8">
        <f>IF(AQ1163="CT",7%,5%)*AX1163</f>
        <v>286920.51903900004</v>
      </c>
      <c r="AZ1163" s="8">
        <f>AX1163*2%</f>
        <v>81977.291154000006</v>
      </c>
      <c r="BA1163" s="8">
        <f>IF(BB1163&gt;0,0,AX1163*5%)</f>
        <v>0</v>
      </c>
      <c r="BB1163" s="8">
        <f>(AX1163-BG1163)*35%</f>
        <v>1434602.5951950001</v>
      </c>
      <c r="BC1163" s="8">
        <f>+AX1163+AY1163+AZ1163+BA1163+BB1163</f>
        <v>5902364.9630880002</v>
      </c>
      <c r="BD1163" s="8">
        <f>AX1163-AT1163</f>
        <v>4098864.5577000002</v>
      </c>
      <c r="BE1163" s="2"/>
      <c r="BH1163" s="2"/>
      <c r="BI1163" s="228">
        <f>+AX1163-AC1163/1.1</f>
        <v>-3060250.4050164171</v>
      </c>
    </row>
    <row r="1164" spans="2:61" ht="34" hidden="1" outlineLevel="1" x14ac:dyDescent="0.2">
      <c r="B1164" s="82">
        <v>10</v>
      </c>
      <c r="C1164" s="144" t="s">
        <v>749</v>
      </c>
      <c r="D1164" s="144"/>
      <c r="E1164" s="82" t="s">
        <v>52</v>
      </c>
      <c r="F1164" s="143">
        <v>50.380400000000002</v>
      </c>
      <c r="G1164" s="142">
        <f>+[2]THKL!F1165</f>
        <v>50.380400000000002</v>
      </c>
      <c r="H1164" s="132"/>
      <c r="I1164" s="132"/>
      <c r="J1164" s="132"/>
      <c r="K1164" s="156" t="str">
        <f>$K$121</f>
        <v>Bao gồm</v>
      </c>
      <c r="L1164" s="157">
        <f>$L$121</f>
        <v>207831.07799999954</v>
      </c>
      <c r="M1164" s="157">
        <f>SUM(K1164:L1164)</f>
        <v>207831.07799999954</v>
      </c>
      <c r="N1164" s="83">
        <f>IF(V1164&lt;&gt;"VTC VHm",_xlfn.XLOOKUP(Z1164,$AC$4015:$AC$4035,$AD$4015:$AD$4035,0)*M1164,_xlfn.XLOOKUP(Z1164,$AC$4015:$AC$4035,$AD$4015:$AD$4035,0)*L1164)</f>
        <v>72740.877299999833</v>
      </c>
      <c r="O1164" s="83">
        <f>IF(V1164&lt;&gt;"VTC VHm",_xlfn.XLOOKUP(Z1164,$AC$4015:$AC$4035,$AE$4015:$AE$4035,0)*M1164,_xlfn.XLOOKUP(Z1164,$AC$4015:$AC$4035,$AE$4015:$AE$4035,0)*L1164)</f>
        <v>0</v>
      </c>
      <c r="P1164" s="83">
        <f>SUM(N1164:O1164)</f>
        <v>72740.877299999833</v>
      </c>
      <c r="Q1164" s="157">
        <f>M1164*G1164</f>
        <v>10470612.842071177</v>
      </c>
      <c r="R1164" s="157">
        <f>G1164*P1164</f>
        <v>3664714.4947249116</v>
      </c>
      <c r="S1164" s="83">
        <f>SUM(Q1164:R1164)</f>
        <v>14135327.33679609</v>
      </c>
      <c r="T1164" s="156" t="s">
        <v>50</v>
      </c>
      <c r="U1164" s="132"/>
      <c r="V1164" s="132"/>
      <c r="W1164" s="132"/>
      <c r="X1164" s="44" t="s">
        <v>33</v>
      </c>
      <c r="Y1164" s="44"/>
      <c r="Z1164" s="44" t="s">
        <v>16</v>
      </c>
      <c r="AA1164" s="44" t="s">
        <v>80</v>
      </c>
      <c r="AB1164" s="2">
        <v>216942.8776580733</v>
      </c>
      <c r="AC1164" s="2">
        <v>10929668.953564797</v>
      </c>
      <c r="AD1164" s="2">
        <f>+M1164</f>
        <v>207831.07799999954</v>
      </c>
      <c r="AE1164" s="2">
        <f>+AD1164*14%</f>
        <v>29096.350919999939</v>
      </c>
      <c r="AF1164" s="155">
        <f>+AD1164*35%</f>
        <v>72740.877299999833</v>
      </c>
      <c r="AG1164" s="2">
        <f>+AD1164*F1164</f>
        <v>10470612.842071177</v>
      </c>
      <c r="AH1164" s="2">
        <f>+AE1164*F1164</f>
        <v>1465885.7978899649</v>
      </c>
      <c r="AI1164" s="2">
        <f>+AF1164*F1164</f>
        <v>3664714.4947249116</v>
      </c>
      <c r="AJ1164" s="2">
        <f>SUM(AG1164:AI1164)</f>
        <v>15601213.134686053</v>
      </c>
      <c r="AK1164" s="2">
        <f>+AD1164*G1164</f>
        <v>10470612.842071177</v>
      </c>
      <c r="AL1164" s="2">
        <f>+AE1164*G1164</f>
        <v>1465885.7978899649</v>
      </c>
      <c r="AM1164" s="2">
        <f>+AF1164*G1164</f>
        <v>3664714.4947249116</v>
      </c>
      <c r="AN1164" s="155">
        <f>SUM(AK1164:AM1164)</f>
        <v>15601213.134686053</v>
      </c>
      <c r="AQ1164" s="145" t="s">
        <v>525</v>
      </c>
      <c r="AU1164" s="8" t="str">
        <f>+K1164</f>
        <v>Bao gồm</v>
      </c>
      <c r="AV1164" s="8">
        <f>+L1164</f>
        <v>207831.07799999954</v>
      </c>
      <c r="AW1164" s="2">
        <f>+M1164</f>
        <v>207831.07799999954</v>
      </c>
      <c r="AX1164" s="8">
        <f>F1164*AW1164</f>
        <v>10470612.842071177</v>
      </c>
      <c r="AY1164" s="8">
        <f>IF(AQ1164="CT",7%,5%)*AX1164</f>
        <v>732942.89894498244</v>
      </c>
      <c r="AZ1164" s="8">
        <f>AX1164*2%</f>
        <v>209412.25684142354</v>
      </c>
      <c r="BA1164" s="8">
        <f>IF(BB1164&gt;0,0,AX1164*5%)</f>
        <v>0</v>
      </c>
      <c r="BB1164" s="8">
        <f>(AX1164-BG1164)*35%</f>
        <v>3664714.4947249121</v>
      </c>
      <c r="BC1164" s="8">
        <f>+AX1164+AY1164+AZ1164+BA1164+BB1164</f>
        <v>15077682.492582496</v>
      </c>
      <c r="BD1164" s="8">
        <f>AX1164-AT1164</f>
        <v>10470612.842071177</v>
      </c>
      <c r="BE1164" s="2"/>
      <c r="BH1164" s="2"/>
      <c r="BI1164" s="228">
        <f>+AX1164-AC1164/1.1</f>
        <v>534550.15701227263</v>
      </c>
    </row>
    <row r="1165" spans="2:61" ht="34" hidden="1" outlineLevel="1" x14ac:dyDescent="0.2">
      <c r="B1165" s="82">
        <v>11</v>
      </c>
      <c r="C1165" s="144" t="s">
        <v>115</v>
      </c>
      <c r="D1165" s="144"/>
      <c r="E1165" s="82" t="s">
        <v>52</v>
      </c>
      <c r="F1165" s="143">
        <v>48.276000000000003</v>
      </c>
      <c r="G1165" s="142">
        <f>+[2]THKL!F1166</f>
        <v>48.276000000000003</v>
      </c>
      <c r="H1165" s="132"/>
      <c r="I1165" s="132"/>
      <c r="J1165" s="132"/>
      <c r="K1165" s="156" t="str">
        <f>$K$122</f>
        <v>Bao gồm</v>
      </c>
      <c r="L1165" s="157">
        <f>$L$122</f>
        <v>207831.07799999954</v>
      </c>
      <c r="M1165" s="157">
        <f>SUM(K1165:L1165)</f>
        <v>207831.07799999954</v>
      </c>
      <c r="N1165" s="83">
        <f>IF(V1165&lt;&gt;"VTC VHm",_xlfn.XLOOKUP(Z1165,$AC$4015:$AC$4035,$AD$4015:$AD$4035,0)*M1165,_xlfn.XLOOKUP(Z1165,$AC$4015:$AC$4035,$AD$4015:$AD$4035,0)*L1165)</f>
        <v>72740.877299999833</v>
      </c>
      <c r="O1165" s="83">
        <f>IF(V1165&lt;&gt;"VTC VHm",_xlfn.XLOOKUP(Z1165,$AC$4015:$AC$4035,$AE$4015:$AE$4035,0)*M1165,_xlfn.XLOOKUP(Z1165,$AC$4015:$AC$4035,$AE$4015:$AE$4035,0)*L1165)</f>
        <v>0</v>
      </c>
      <c r="P1165" s="83">
        <f>SUM(N1165:O1165)</f>
        <v>72740.877299999833</v>
      </c>
      <c r="Q1165" s="157">
        <f>M1165*G1165</f>
        <v>10033253.121527979</v>
      </c>
      <c r="R1165" s="157">
        <f>G1165*P1165</f>
        <v>3511638.5925347921</v>
      </c>
      <c r="S1165" s="83">
        <f>SUM(Q1165:R1165)</f>
        <v>13544891.714062771</v>
      </c>
      <c r="T1165" s="156" t="s">
        <v>50</v>
      </c>
      <c r="U1165" s="132"/>
      <c r="V1165" s="132"/>
      <c r="W1165" s="132"/>
      <c r="X1165" s="44" t="s">
        <v>33</v>
      </c>
      <c r="Y1165" s="44"/>
      <c r="Z1165" s="44" t="s">
        <v>16</v>
      </c>
      <c r="AA1165" s="44" t="s">
        <v>80</v>
      </c>
      <c r="AB1165" s="2">
        <v>220034.3328696065</v>
      </c>
      <c r="AC1165" s="2">
        <v>10622377.453613125</v>
      </c>
      <c r="AD1165" s="2">
        <f>+M1165</f>
        <v>207831.07799999954</v>
      </c>
      <c r="AE1165" s="2">
        <f>+AD1165*14%</f>
        <v>29096.350919999939</v>
      </c>
      <c r="AF1165" s="155">
        <f>+AD1165*35%</f>
        <v>72740.877299999833</v>
      </c>
      <c r="AG1165" s="2">
        <f>+AD1165*F1165</f>
        <v>10033253.121527979</v>
      </c>
      <c r="AH1165" s="2">
        <f>+AE1165*F1165</f>
        <v>1404655.4370139171</v>
      </c>
      <c r="AI1165" s="2">
        <f>+AF1165*F1165</f>
        <v>3511638.5925347921</v>
      </c>
      <c r="AJ1165" s="2">
        <f>SUM(AG1165:AI1165)</f>
        <v>14949547.151076687</v>
      </c>
      <c r="AK1165" s="2">
        <f>+AD1165*G1165</f>
        <v>10033253.121527979</v>
      </c>
      <c r="AL1165" s="2">
        <f>+AE1165*G1165</f>
        <v>1404655.4370139171</v>
      </c>
      <c r="AM1165" s="2">
        <f>+AF1165*G1165</f>
        <v>3511638.5925347921</v>
      </c>
      <c r="AN1165" s="155">
        <f>SUM(AK1165:AM1165)</f>
        <v>14949547.151076687</v>
      </c>
      <c r="AQ1165" s="145" t="s">
        <v>525</v>
      </c>
      <c r="AU1165" s="8" t="str">
        <f>+K1165</f>
        <v>Bao gồm</v>
      </c>
      <c r="AV1165" s="8">
        <f>+L1165</f>
        <v>207831.07799999954</v>
      </c>
      <c r="AW1165" s="2">
        <f>+M1165</f>
        <v>207831.07799999954</v>
      </c>
      <c r="AX1165" s="8">
        <f>F1165*AW1165</f>
        <v>10033253.121527979</v>
      </c>
      <c r="AY1165" s="8">
        <f>IF(AQ1165="CT",7%,5%)*AX1165</f>
        <v>702327.71850695857</v>
      </c>
      <c r="AZ1165" s="8">
        <f>AX1165*2%</f>
        <v>200665.0624305596</v>
      </c>
      <c r="BA1165" s="8">
        <f>IF(BB1165&gt;0,0,AX1165*5%)</f>
        <v>0</v>
      </c>
      <c r="BB1165" s="8">
        <f>(AX1165-BG1165)*35%</f>
        <v>3511638.5925347926</v>
      </c>
      <c r="BC1165" s="8">
        <f>+AX1165+AY1165+AZ1165+BA1165+BB1165</f>
        <v>14447884.495000288</v>
      </c>
      <c r="BD1165" s="8">
        <f>AX1165-AT1165</f>
        <v>10033253.121527979</v>
      </c>
      <c r="BE1165" s="2"/>
      <c r="BH1165" s="2"/>
      <c r="BI1165" s="228">
        <f>+AX1165-AC1165/1.1</f>
        <v>376546.34551604837</v>
      </c>
    </row>
    <row r="1166" spans="2:61" ht="17" hidden="1" outlineLevel="1" x14ac:dyDescent="0.2">
      <c r="B1166" s="82">
        <v>12</v>
      </c>
      <c r="C1166" s="144" t="s">
        <v>892</v>
      </c>
      <c r="D1166" s="144"/>
      <c r="E1166" s="82" t="s">
        <v>52</v>
      </c>
      <c r="F1166" s="143">
        <v>42.57</v>
      </c>
      <c r="G1166" s="142">
        <f>+[2]THKL!F1167</f>
        <v>42.57</v>
      </c>
      <c r="H1166" s="132"/>
      <c r="I1166" s="132"/>
      <c r="J1166" s="132"/>
      <c r="K1166" s="156" t="str">
        <f>$K$123</f>
        <v>Bao gồm</v>
      </c>
      <c r="L1166" s="157">
        <f>$L$123</f>
        <v>207831.07800000013</v>
      </c>
      <c r="M1166" s="157">
        <f>SUM(K1166:L1166)</f>
        <v>207831.07800000013</v>
      </c>
      <c r="N1166" s="83">
        <f>IF(V1166&lt;&gt;"VTC VHm",_xlfn.XLOOKUP(Z1166,$AC$4015:$AC$4035,$AD$4015:$AD$4035,0)*M1166,_xlfn.XLOOKUP(Z1166,$AC$4015:$AC$4035,$AD$4015:$AD$4035,0)*L1166)</f>
        <v>72740.877300000036</v>
      </c>
      <c r="O1166" s="83">
        <f>IF(V1166&lt;&gt;"VTC VHm",_xlfn.XLOOKUP(Z1166,$AC$4015:$AC$4035,$AE$4015:$AE$4035,0)*M1166,_xlfn.XLOOKUP(Z1166,$AC$4015:$AC$4035,$AE$4015:$AE$4035,0)*L1166)</f>
        <v>0</v>
      </c>
      <c r="P1166" s="83">
        <f>SUM(N1166:O1166)</f>
        <v>72740.877300000036</v>
      </c>
      <c r="Q1166" s="157">
        <f>M1166*G1166</f>
        <v>8847368.9904600047</v>
      </c>
      <c r="R1166" s="157">
        <f>G1166*P1166</f>
        <v>3096579.1466610017</v>
      </c>
      <c r="S1166" s="83">
        <f>SUM(Q1166:R1166)</f>
        <v>11943948.137121007</v>
      </c>
      <c r="T1166" s="156" t="s">
        <v>50</v>
      </c>
      <c r="U1166" s="132"/>
      <c r="V1166" s="132"/>
      <c r="W1166" s="132"/>
      <c r="X1166" s="44" t="s">
        <v>33</v>
      </c>
      <c r="Y1166" s="44"/>
      <c r="Z1166" s="44" t="s">
        <v>16</v>
      </c>
      <c r="AA1166" s="44" t="s">
        <v>80</v>
      </c>
      <c r="AB1166" s="2">
        <v>212392.28613915647</v>
      </c>
      <c r="AC1166" s="2">
        <v>9041539.6209438909</v>
      </c>
      <c r="AD1166" s="2">
        <f>+M1166</f>
        <v>207831.07800000013</v>
      </c>
      <c r="AE1166" s="2">
        <f>+AD1166*14%</f>
        <v>29096.350920000019</v>
      </c>
      <c r="AF1166" s="155">
        <f>+AD1166*35%</f>
        <v>72740.877300000036</v>
      </c>
      <c r="AG1166" s="2">
        <f>+AD1166*F1166</f>
        <v>8847368.9904600047</v>
      </c>
      <c r="AH1166" s="2">
        <f>+AE1166*F1166</f>
        <v>1238631.6586644009</v>
      </c>
      <c r="AI1166" s="2">
        <f>+AF1166*F1166</f>
        <v>3096579.1466610017</v>
      </c>
      <c r="AJ1166" s="2">
        <f>SUM(AG1166:AI1166)</f>
        <v>13182579.795785408</v>
      </c>
      <c r="AK1166" s="2">
        <f>+AD1166*G1166</f>
        <v>8847368.9904600047</v>
      </c>
      <c r="AL1166" s="2">
        <f>+AE1166*G1166</f>
        <v>1238631.6586644009</v>
      </c>
      <c r="AM1166" s="2">
        <f>+AF1166*G1166</f>
        <v>3096579.1466610017</v>
      </c>
      <c r="AN1166" s="155">
        <f>SUM(AK1166:AM1166)</f>
        <v>13182579.795785408</v>
      </c>
      <c r="AQ1166" s="145" t="s">
        <v>525</v>
      </c>
      <c r="AU1166" s="8" t="str">
        <f>+K1166</f>
        <v>Bao gồm</v>
      </c>
      <c r="AV1166" s="8">
        <f>+L1166</f>
        <v>207831.07800000013</v>
      </c>
      <c r="AW1166" s="2">
        <f>+M1166</f>
        <v>207831.07800000013</v>
      </c>
      <c r="AX1166" s="8">
        <f>F1166*AW1166</f>
        <v>8847368.9904600047</v>
      </c>
      <c r="AY1166" s="8">
        <f>IF(AQ1166="CT",7%,5%)*AX1166</f>
        <v>619315.82933220034</v>
      </c>
      <c r="AZ1166" s="8">
        <f>AX1166*2%</f>
        <v>176947.37980920009</v>
      </c>
      <c r="BA1166" s="8">
        <f>IF(BB1166&gt;0,0,AX1166*5%)</f>
        <v>0</v>
      </c>
      <c r="BB1166" s="8">
        <f>(AX1166-BG1166)*35%</f>
        <v>3096579.1466610013</v>
      </c>
      <c r="BC1166" s="8">
        <f>+AX1166+AY1166+AZ1166+BA1166+BB1166</f>
        <v>12740211.346262407</v>
      </c>
      <c r="BD1166" s="8">
        <f>AX1166-AT1166</f>
        <v>8847368.9904600047</v>
      </c>
      <c r="BE1166" s="2"/>
      <c r="BH1166" s="2"/>
      <c r="BI1166" s="228">
        <f>+AX1166-AC1166/1.1</f>
        <v>627787.51687464956</v>
      </c>
    </row>
    <row r="1167" spans="2:61" ht="17" hidden="1" outlineLevel="1" x14ac:dyDescent="0.2">
      <c r="B1167" s="82">
        <v>13</v>
      </c>
      <c r="C1167" s="144" t="s">
        <v>748</v>
      </c>
      <c r="D1167" s="144"/>
      <c r="E1167" s="82" t="s">
        <v>52</v>
      </c>
      <c r="F1167" s="143">
        <v>602.54499999999996</v>
      </c>
      <c r="G1167" s="142">
        <f>+[2]THKL!F1168</f>
        <v>602.54499999999996</v>
      </c>
      <c r="H1167" s="132"/>
      <c r="I1167" s="132"/>
      <c r="J1167" s="132"/>
      <c r="K1167" s="156" t="str">
        <f>$K$116</f>
        <v>Bao gồm</v>
      </c>
      <c r="L1167" s="157">
        <f>$L$116</f>
        <v>207831.07800000013</v>
      </c>
      <c r="M1167" s="157">
        <f>SUM(K1167:L1167)</f>
        <v>207831.07800000013</v>
      </c>
      <c r="N1167" s="83">
        <f>IF(V1167&lt;&gt;"VTC VHm",_xlfn.XLOOKUP(Z1167,$AC$4015:$AC$4035,$AD$4015:$AD$4035,0)*M1167,_xlfn.XLOOKUP(Z1167,$AC$4015:$AC$4035,$AD$4015:$AD$4035,0)*L1167)</f>
        <v>72740.877300000036</v>
      </c>
      <c r="O1167" s="83">
        <f>IF(V1167&lt;&gt;"VTC VHm",_xlfn.XLOOKUP(Z1167,$AC$4015:$AC$4035,$AE$4015:$AE$4035,0)*M1167,_xlfn.XLOOKUP(Z1167,$AC$4015:$AC$4035,$AE$4015:$AE$4035,0)*L1167)</f>
        <v>0</v>
      </c>
      <c r="P1167" s="83">
        <f>SUM(N1167:O1167)</f>
        <v>72740.877300000036</v>
      </c>
      <c r="Q1167" s="157">
        <f>M1167*G1167</f>
        <v>125227576.89351007</v>
      </c>
      <c r="R1167" s="157">
        <f>G1167*P1167</f>
        <v>43829651.912728518</v>
      </c>
      <c r="S1167" s="83">
        <f>SUM(Q1167:R1167)</f>
        <v>169057228.80623859</v>
      </c>
      <c r="T1167" s="156" t="s">
        <v>50</v>
      </c>
      <c r="U1167" s="132"/>
      <c r="V1167" s="132"/>
      <c r="W1167" s="132"/>
      <c r="X1167" s="44" t="s">
        <v>33</v>
      </c>
      <c r="Y1167" s="44"/>
      <c r="Z1167" s="44" t="s">
        <v>16</v>
      </c>
      <c r="AA1167" s="44" t="s">
        <v>80</v>
      </c>
      <c r="AB1167" s="2">
        <v>212392.28613915647</v>
      </c>
      <c r="AC1167" s="2">
        <v>127975910.05171803</v>
      </c>
      <c r="AD1167" s="2">
        <f>+M1167</f>
        <v>207831.07800000013</v>
      </c>
      <c r="AE1167" s="2">
        <f>+AD1167*14%</f>
        <v>29096.350920000019</v>
      </c>
      <c r="AF1167" s="155">
        <f>+AD1167*35%</f>
        <v>72740.877300000036</v>
      </c>
      <c r="AG1167" s="2">
        <f>+AD1167*F1167</f>
        <v>125227576.89351007</v>
      </c>
      <c r="AH1167" s="2">
        <f>+AE1167*F1167</f>
        <v>17531860.765091412</v>
      </c>
      <c r="AI1167" s="2">
        <f>+AF1167*F1167</f>
        <v>43829651.912728518</v>
      </c>
      <c r="AJ1167" s="2">
        <f>SUM(AG1167:AI1167)</f>
        <v>186589089.57133001</v>
      </c>
      <c r="AK1167" s="2">
        <f>+AD1167*G1167</f>
        <v>125227576.89351007</v>
      </c>
      <c r="AL1167" s="2">
        <f>+AE1167*G1167</f>
        <v>17531860.765091412</v>
      </c>
      <c r="AM1167" s="2">
        <f>+AF1167*G1167</f>
        <v>43829651.912728518</v>
      </c>
      <c r="AN1167" s="155">
        <f>SUM(AK1167:AM1167)</f>
        <v>186589089.57133001</v>
      </c>
      <c r="AQ1167" s="145" t="s">
        <v>525</v>
      </c>
      <c r="AU1167" s="8" t="str">
        <f>+K1167</f>
        <v>Bao gồm</v>
      </c>
      <c r="AV1167" s="8">
        <f>+L1167</f>
        <v>207831.07800000013</v>
      </c>
      <c r="AW1167" s="2">
        <f>+M1167</f>
        <v>207831.07800000013</v>
      </c>
      <c r="AX1167" s="8">
        <f>F1167*AW1167</f>
        <v>125227576.89351007</v>
      </c>
      <c r="AY1167" s="8">
        <f>IF(AQ1167="CT",7%,5%)*AX1167</f>
        <v>8765930.3825457059</v>
      </c>
      <c r="AZ1167" s="8">
        <f>AX1167*2%</f>
        <v>2504551.5378702017</v>
      </c>
      <c r="BA1167" s="8">
        <f>IF(BB1167&gt;0,0,AX1167*5%)</f>
        <v>0</v>
      </c>
      <c r="BB1167" s="8">
        <f>(AX1167-BG1167)*35%</f>
        <v>43829651.912728526</v>
      </c>
      <c r="BC1167" s="8">
        <f>+AX1167+AY1167+AZ1167+BA1167+BB1167</f>
        <v>180327710.7266545</v>
      </c>
      <c r="BD1167" s="8">
        <f>AX1167-AT1167</f>
        <v>125227576.89351007</v>
      </c>
      <c r="BE1167" s="2"/>
      <c r="BH1167" s="2"/>
      <c r="BI1167" s="228">
        <f>+AX1167-AC1167/1.1</f>
        <v>8885840.4828573316</v>
      </c>
    </row>
    <row r="1168" spans="2:61" s="92" customFormat="1" ht="17" collapsed="1" x14ac:dyDescent="0.2">
      <c r="B1168" s="163"/>
      <c r="C1168" s="164" t="s">
        <v>747</v>
      </c>
      <c r="D1168" s="164"/>
      <c r="E1168" s="163"/>
      <c r="F1168" s="162"/>
      <c r="G1168" s="149">
        <f>+[2]THKL!F1169</f>
        <v>0</v>
      </c>
      <c r="H1168" s="158"/>
      <c r="I1168" s="158"/>
      <c r="J1168" s="158"/>
      <c r="K1168" s="159"/>
      <c r="L1168" s="161"/>
      <c r="M1168" s="161">
        <f>SUM(K1168:L1168)</f>
        <v>0</v>
      </c>
      <c r="N1168" s="83">
        <f>IF(V1168&lt;&gt;"VTC VHm",_xlfn.XLOOKUP(Z1168,$AC$4015:$AC$4035,$AD$4015:$AD$4035,0)*M1168,_xlfn.XLOOKUP(Z1168,$AC$4015:$AC$4035,$AD$4015:$AD$4035,0)*L1168)</f>
        <v>0</v>
      </c>
      <c r="O1168" s="83">
        <f>IF(V1168&lt;&gt;"VTC VHm",_xlfn.XLOOKUP(Z1168,$AC$4015:$AC$4035,$AE$4015:$AE$4035,0)*M1168,_xlfn.XLOOKUP(Z1168,$AC$4015:$AC$4035,$AE$4015:$AE$4035,0)*L1168)</f>
        <v>0</v>
      </c>
      <c r="P1168" s="160">
        <f>SUM(N1168:O1168)</f>
        <v>0</v>
      </c>
      <c r="Q1168" s="161">
        <f>M1168*G1168</f>
        <v>0</v>
      </c>
      <c r="R1168" s="161">
        <f>G1168*P1168</f>
        <v>0</v>
      </c>
      <c r="S1168" s="160">
        <f>SUM(Q1168:R1168)</f>
        <v>0</v>
      </c>
      <c r="T1168" s="159"/>
      <c r="U1168" s="158"/>
      <c r="V1168" s="158"/>
      <c r="W1168" s="158"/>
      <c r="X1168" s="94" t="s">
        <v>33</v>
      </c>
      <c r="Y1168" s="94"/>
      <c r="Z1168" s="94"/>
      <c r="AA1168" s="44" t="s">
        <v>80</v>
      </c>
      <c r="AB1168" s="2"/>
      <c r="AC1168" s="2">
        <v>0</v>
      </c>
      <c r="AD1168" s="93">
        <f>+M1168</f>
        <v>0</v>
      </c>
      <c r="AE1168" s="93">
        <f>+AD1168*14%</f>
        <v>0</v>
      </c>
      <c r="AF1168" s="93">
        <f>+AD1168*35%</f>
        <v>0</v>
      </c>
      <c r="AG1168" s="93">
        <f>+AD1168*F1168</f>
        <v>0</v>
      </c>
      <c r="AH1168" s="93">
        <f>+AE1168*F1168</f>
        <v>0</v>
      </c>
      <c r="AI1168" s="93">
        <f>+AF1168*F1168</f>
        <v>0</v>
      </c>
      <c r="AJ1168" s="93">
        <f>SUM(AG1168:AI1168)</f>
        <v>0</v>
      </c>
      <c r="AK1168" s="93">
        <f>+AD1168*G1168</f>
        <v>0</v>
      </c>
      <c r="AL1168" s="93">
        <f>+AE1168*G1168</f>
        <v>0</v>
      </c>
      <c r="AM1168" s="93">
        <f>+AF1168*G1168</f>
        <v>0</v>
      </c>
      <c r="AN1168" s="93">
        <f>SUM(AK1168:AM1168)</f>
        <v>0</v>
      </c>
      <c r="AQ1168" s="145" t="s">
        <v>525</v>
      </c>
      <c r="AU1168" s="8">
        <f>+K1168</f>
        <v>0</v>
      </c>
      <c r="AV1168" s="8">
        <f>+L1168</f>
        <v>0</v>
      </c>
      <c r="AW1168" s="2">
        <f>+M1168</f>
        <v>0</v>
      </c>
      <c r="AX1168" s="8">
        <f>F1168*AW1168</f>
        <v>0</v>
      </c>
      <c r="AY1168" s="8">
        <f>IF(AQ1168="CT",7%,5%)*AX1168</f>
        <v>0</v>
      </c>
      <c r="AZ1168" s="8">
        <f>AX1168*2%</f>
        <v>0</v>
      </c>
      <c r="BA1168" s="8">
        <f>IF(BB1168&gt;0,0,AX1168*5%)</f>
        <v>0</v>
      </c>
      <c r="BB1168" s="8">
        <f>(AX1168-BG1168)*35%</f>
        <v>0</v>
      </c>
      <c r="BC1168" s="8">
        <f>+AX1168+AY1168+AZ1168+BA1168+BB1168</f>
        <v>0</v>
      </c>
      <c r="BD1168" s="8">
        <f>AX1168-AT1168</f>
        <v>0</v>
      </c>
      <c r="BE1168" s="2"/>
      <c r="BH1168" s="2"/>
      <c r="BI1168" s="228">
        <f>+AX1168-AC1168/1.1</f>
        <v>0</v>
      </c>
    </row>
    <row r="1169" spans="1:61" ht="34" hidden="1" outlineLevel="1" x14ac:dyDescent="0.2">
      <c r="B1169" s="82">
        <v>14</v>
      </c>
      <c r="C1169" s="144" t="s">
        <v>1025</v>
      </c>
      <c r="D1169" s="144"/>
      <c r="E1169" s="82" t="s">
        <v>52</v>
      </c>
      <c r="F1169" s="143">
        <v>1707.7025000000001</v>
      </c>
      <c r="G1169" s="142">
        <f>+[2]THKL!F1170</f>
        <v>1707.7025000000001</v>
      </c>
      <c r="H1169" s="176"/>
      <c r="I1169" s="176"/>
      <c r="J1169" s="176"/>
      <c r="K1169" s="156" t="str">
        <f>$K$130</f>
        <v>Bao gồm</v>
      </c>
      <c r="L1169" s="157">
        <f>$L$130</f>
        <v>121824.03600000001</v>
      </c>
      <c r="M1169" s="157">
        <f>SUM(K1169:L1169)</f>
        <v>121824.03600000001</v>
      </c>
      <c r="N1169" s="83">
        <f>IF(V1169&lt;&gt;"VTC VHm",_xlfn.XLOOKUP(Z1169,$AC$4015:$AC$4035,$AD$4015:$AD$4035,0)*M1169,_xlfn.XLOOKUP(Z1169,$AC$4015:$AC$4035,$AD$4015:$AD$4035,0)*L1169)</f>
        <v>42638.412600000003</v>
      </c>
      <c r="O1169" s="83">
        <f>IF(V1169&lt;&gt;"VTC VHm",_xlfn.XLOOKUP(Z1169,$AC$4015:$AC$4035,$AE$4015:$AE$4035,0)*M1169,_xlfn.XLOOKUP(Z1169,$AC$4015:$AC$4035,$AE$4015:$AE$4035,0)*L1169)</f>
        <v>0</v>
      </c>
      <c r="P1169" s="83">
        <f>SUM(N1169:O1169)</f>
        <v>42638.412600000003</v>
      </c>
      <c r="Q1169" s="157">
        <f>M1169*G1169</f>
        <v>208039210.83729002</v>
      </c>
      <c r="R1169" s="157">
        <f>G1169*P1169</f>
        <v>72813723.793051511</v>
      </c>
      <c r="S1169" s="83">
        <f>SUM(Q1169:R1169)</f>
        <v>280852934.63034153</v>
      </c>
      <c r="T1169" s="156" t="s">
        <v>50</v>
      </c>
      <c r="U1169" s="176"/>
      <c r="V1169" s="176"/>
      <c r="W1169" s="176"/>
      <c r="X1169" s="44" t="s">
        <v>33</v>
      </c>
      <c r="Y1169" s="44"/>
      <c r="Z1169" s="44" t="s">
        <v>14</v>
      </c>
      <c r="AA1169" s="44" t="s">
        <v>80</v>
      </c>
      <c r="AB1169" s="2">
        <v>115856.71575574469</v>
      </c>
      <c r="AC1169" s="2">
        <v>197848803.1378746</v>
      </c>
      <c r="AD1169" s="2">
        <f>+M1169</f>
        <v>121824.03600000001</v>
      </c>
      <c r="AE1169" s="2">
        <f>+AD1169*14%</f>
        <v>17055.365040000004</v>
      </c>
      <c r="AF1169" s="155">
        <f>+AD1169*35%</f>
        <v>42638.412600000003</v>
      </c>
      <c r="AG1169" s="2">
        <f>+AD1169*F1169</f>
        <v>208039210.83729002</v>
      </c>
      <c r="AH1169" s="2">
        <f>+AE1169*F1169</f>
        <v>29125489.517220609</v>
      </c>
      <c r="AI1169" s="2">
        <f>+AF1169*F1169</f>
        <v>72813723.793051511</v>
      </c>
      <c r="AJ1169" s="2">
        <f>SUM(AG1169:AI1169)</f>
        <v>309978424.14756215</v>
      </c>
      <c r="AK1169" s="2">
        <f>+AD1169*G1169</f>
        <v>208039210.83729002</v>
      </c>
      <c r="AL1169" s="2">
        <f>+AE1169*G1169</f>
        <v>29125489.517220609</v>
      </c>
      <c r="AM1169" s="2">
        <f>+AF1169*G1169</f>
        <v>72813723.793051511</v>
      </c>
      <c r="AN1169" s="155">
        <f>SUM(AK1169:AM1169)</f>
        <v>309978424.14756215</v>
      </c>
      <c r="AQ1169" s="145" t="s">
        <v>525</v>
      </c>
      <c r="AU1169" s="8" t="str">
        <f>+K1169</f>
        <v>Bao gồm</v>
      </c>
      <c r="AV1169" s="8">
        <f>+L1169</f>
        <v>121824.03600000001</v>
      </c>
      <c r="AW1169" s="2">
        <f>+M1169</f>
        <v>121824.03600000001</v>
      </c>
      <c r="AX1169" s="8">
        <f>F1169*AW1169</f>
        <v>208039210.83729002</v>
      </c>
      <c r="AY1169" s="8">
        <f>IF(AQ1169="CT",7%,5%)*AX1169</f>
        <v>14562744.758610303</v>
      </c>
      <c r="AZ1169" s="8">
        <f>AX1169*2%</f>
        <v>4160784.2167458003</v>
      </c>
      <c r="BA1169" s="8">
        <f>IF(BB1169&gt;0,0,AX1169*5%)</f>
        <v>0</v>
      </c>
      <c r="BB1169" s="8">
        <f>(AX1169-BG1169)*35%</f>
        <v>72813723.793051496</v>
      </c>
      <c r="BC1169" s="8">
        <f>+AX1169+AY1169+AZ1169+BA1169+BB1169</f>
        <v>299576463.60569763</v>
      </c>
      <c r="BD1169" s="8">
        <f>AX1169-AT1169</f>
        <v>208039210.83729002</v>
      </c>
      <c r="BE1169" s="2"/>
      <c r="BH1169" s="2"/>
      <c r="BI1169" s="228">
        <f>+AX1169-AC1169/1.1</f>
        <v>28176662.53013131</v>
      </c>
    </row>
    <row r="1170" spans="1:61" ht="34" hidden="1" outlineLevel="1" x14ac:dyDescent="0.2">
      <c r="B1170" s="82">
        <v>15</v>
      </c>
      <c r="C1170" s="144" t="s">
        <v>113</v>
      </c>
      <c r="D1170" s="144"/>
      <c r="E1170" s="82" t="s">
        <v>52</v>
      </c>
      <c r="F1170" s="143">
        <v>1995.3604</v>
      </c>
      <c r="G1170" s="142">
        <f>+[2]THKL!F1171</f>
        <v>1995.3604</v>
      </c>
      <c r="H1170" s="176"/>
      <c r="I1170" s="176"/>
      <c r="J1170" s="176"/>
      <c r="K1170" s="156" t="str">
        <f>$K$131</f>
        <v>Bao gồm</v>
      </c>
      <c r="L1170" s="157">
        <f>$L$131</f>
        <v>41916.36</v>
      </c>
      <c r="M1170" s="157">
        <f>SUM(K1170:L1170)</f>
        <v>41916.36</v>
      </c>
      <c r="N1170" s="83">
        <f>IF(V1170&lt;&gt;"VTC VHm",_xlfn.XLOOKUP(Z1170,$AC$4015:$AC$4035,$AD$4015:$AD$4035,0)*M1170,_xlfn.XLOOKUP(Z1170,$AC$4015:$AC$4035,$AD$4015:$AD$4035,0)*L1170)</f>
        <v>14670.725999999999</v>
      </c>
      <c r="O1170" s="83">
        <f>IF(V1170&lt;&gt;"VTC VHm",_xlfn.XLOOKUP(Z1170,$AC$4015:$AC$4035,$AE$4015:$AE$4035,0)*M1170,_xlfn.XLOOKUP(Z1170,$AC$4015:$AC$4035,$AE$4015:$AE$4035,0)*L1170)</f>
        <v>0</v>
      </c>
      <c r="P1170" s="83">
        <f>SUM(N1170:O1170)</f>
        <v>14670.725999999999</v>
      </c>
      <c r="Q1170" s="157">
        <f>M1170*G1170</f>
        <v>83638244.856143996</v>
      </c>
      <c r="R1170" s="157">
        <f>G1170*P1170</f>
        <v>29273385.699650399</v>
      </c>
      <c r="S1170" s="83">
        <f>SUM(Q1170:R1170)</f>
        <v>112911630.55579439</v>
      </c>
      <c r="T1170" s="156" t="s">
        <v>50</v>
      </c>
      <c r="U1170" s="176"/>
      <c r="V1170" s="176"/>
      <c r="W1170" s="176"/>
      <c r="X1170" s="44" t="s">
        <v>33</v>
      </c>
      <c r="Y1170" s="44"/>
      <c r="Z1170" s="44" t="s">
        <v>14</v>
      </c>
      <c r="AA1170" s="44" t="s">
        <v>80</v>
      </c>
      <c r="AB1170" s="2">
        <v>124621.93420323983</v>
      </c>
      <c r="AC1170" s="2">
        <v>248665672.48055032</v>
      </c>
      <c r="AD1170" s="2">
        <f>+M1170</f>
        <v>41916.36</v>
      </c>
      <c r="AE1170" s="2">
        <f>+AD1170*14%</f>
        <v>5868.2904000000008</v>
      </c>
      <c r="AF1170" s="155">
        <f>+AD1170*35%</f>
        <v>14670.725999999999</v>
      </c>
      <c r="AG1170" s="2">
        <f>+AD1170*F1170</f>
        <v>83638244.856143996</v>
      </c>
      <c r="AH1170" s="2">
        <f>+AE1170*F1170</f>
        <v>11709354.279860161</v>
      </c>
      <c r="AI1170" s="2">
        <f>+AF1170*F1170</f>
        <v>29273385.699650399</v>
      </c>
      <c r="AJ1170" s="2">
        <f>SUM(AG1170:AI1170)</f>
        <v>124620984.83565456</v>
      </c>
      <c r="AK1170" s="2">
        <f>+AD1170*G1170</f>
        <v>83638244.856143996</v>
      </c>
      <c r="AL1170" s="2">
        <f>+AE1170*G1170</f>
        <v>11709354.279860161</v>
      </c>
      <c r="AM1170" s="2">
        <f>+AF1170*G1170</f>
        <v>29273385.699650399</v>
      </c>
      <c r="AN1170" s="155">
        <f>SUM(AK1170:AM1170)</f>
        <v>124620984.83565456</v>
      </c>
      <c r="AQ1170" s="145" t="s">
        <v>525</v>
      </c>
      <c r="AU1170" s="8" t="str">
        <f>+K1170</f>
        <v>Bao gồm</v>
      </c>
      <c r="AV1170" s="8">
        <f>+L1170</f>
        <v>41916.36</v>
      </c>
      <c r="AW1170" s="2">
        <f>+M1170</f>
        <v>41916.36</v>
      </c>
      <c r="AX1170" s="8">
        <f>F1170*AW1170</f>
        <v>83638244.856143996</v>
      </c>
      <c r="AY1170" s="8">
        <f>IF(AQ1170="CT",7%,5%)*AX1170</f>
        <v>5854677.1399300806</v>
      </c>
      <c r="AZ1170" s="8">
        <f>AX1170*2%</f>
        <v>1672764.89712288</v>
      </c>
      <c r="BA1170" s="8">
        <f>IF(BB1170&gt;0,0,AX1170*5%)</f>
        <v>0</v>
      </c>
      <c r="BB1170" s="8">
        <f>(AX1170-BG1170)*35%</f>
        <v>29273385.699650396</v>
      </c>
      <c r="BC1170" s="8">
        <f>+AX1170+AY1170+AZ1170+BA1170+BB1170</f>
        <v>120439072.59284735</v>
      </c>
      <c r="BD1170" s="8">
        <f>AX1170-AT1170</f>
        <v>83638244.856143996</v>
      </c>
      <c r="BE1170" s="2"/>
      <c r="BH1170" s="2"/>
      <c r="BI1170" s="228">
        <f>+AX1170-AC1170/1.1</f>
        <v>-142421457.3989017</v>
      </c>
    </row>
    <row r="1171" spans="1:61" ht="17" hidden="1" outlineLevel="1" x14ac:dyDescent="0.2">
      <c r="B1171" s="82">
        <v>16</v>
      </c>
      <c r="C1171" s="144" t="s">
        <v>201</v>
      </c>
      <c r="D1171" s="144"/>
      <c r="E1171" s="82" t="s">
        <v>129</v>
      </c>
      <c r="F1171" s="143">
        <v>940.28</v>
      </c>
      <c r="G1171" s="142">
        <f>+[2]THKL!F1172</f>
        <v>940.28</v>
      </c>
      <c r="H1171" s="132"/>
      <c r="I1171" s="132"/>
      <c r="J1171" s="132"/>
      <c r="K1171" s="156" t="str">
        <f>$K$136</f>
        <v>Bao gồm</v>
      </c>
      <c r="L1171" s="157">
        <f>$L$136</f>
        <v>60000</v>
      </c>
      <c r="M1171" s="157">
        <f>SUM(K1171:L1171)</f>
        <v>60000</v>
      </c>
      <c r="N1171" s="83">
        <f>IF(V1171&lt;&gt;"VTC VHm",_xlfn.XLOOKUP(Z1171,$AC$4015:$AC$4035,$AD$4015:$AD$4035,0)*M1171,_xlfn.XLOOKUP(Z1171,$AC$4015:$AC$4035,$AD$4015:$AD$4035,0)*L1171)</f>
        <v>21000</v>
      </c>
      <c r="O1171" s="83">
        <f>IF(V1171&lt;&gt;"VTC VHm",_xlfn.XLOOKUP(Z1171,$AC$4015:$AC$4035,$AE$4015:$AE$4035,0)*M1171,_xlfn.XLOOKUP(Z1171,$AC$4015:$AC$4035,$AE$4015:$AE$4035,0)*L1171)</f>
        <v>0</v>
      </c>
      <c r="P1171" s="83">
        <f>SUM(N1171:O1171)</f>
        <v>21000</v>
      </c>
      <c r="Q1171" s="157">
        <f>M1171*G1171</f>
        <v>56416800</v>
      </c>
      <c r="R1171" s="157">
        <f>G1171*P1171</f>
        <v>19745880</v>
      </c>
      <c r="S1171" s="83">
        <f>SUM(Q1171:R1171)</f>
        <v>76162680</v>
      </c>
      <c r="T1171" s="156" t="s">
        <v>50</v>
      </c>
      <c r="U1171" s="132"/>
      <c r="V1171" s="132"/>
      <c r="W1171" s="132"/>
      <c r="X1171" s="44" t="s">
        <v>33</v>
      </c>
      <c r="Y1171" s="44"/>
      <c r="Z1171" s="44" t="s">
        <v>16</v>
      </c>
      <c r="AA1171" s="44" t="s">
        <v>80</v>
      </c>
      <c r="AB1171" s="2">
        <v>48898.925128484501</v>
      </c>
      <c r="AC1171" s="2">
        <v>45978681.319811404</v>
      </c>
      <c r="AD1171" s="2">
        <f>+M1171</f>
        <v>60000</v>
      </c>
      <c r="AE1171" s="2">
        <f>+AD1171*14%</f>
        <v>8400</v>
      </c>
      <c r="AF1171" s="155">
        <f>+AD1171*35%</f>
        <v>21000</v>
      </c>
      <c r="AG1171" s="2">
        <f>+AD1171*F1171</f>
        <v>56416800</v>
      </c>
      <c r="AH1171" s="2">
        <f>+AE1171*F1171</f>
        <v>7898352</v>
      </c>
      <c r="AI1171" s="2">
        <f>+AF1171*F1171</f>
        <v>19745880</v>
      </c>
      <c r="AJ1171" s="2">
        <f>SUM(AG1171:AI1171)</f>
        <v>84061032</v>
      </c>
      <c r="AK1171" s="2">
        <f>+AD1171*G1171</f>
        <v>56416800</v>
      </c>
      <c r="AL1171" s="2">
        <f>+AE1171*G1171</f>
        <v>7898352</v>
      </c>
      <c r="AM1171" s="2">
        <f>+AF1171*G1171</f>
        <v>19745880</v>
      </c>
      <c r="AN1171" s="155">
        <f>SUM(AK1171:AM1171)</f>
        <v>84061032</v>
      </c>
      <c r="AQ1171" s="145" t="s">
        <v>525</v>
      </c>
      <c r="AU1171" s="8" t="str">
        <f>+K1171</f>
        <v>Bao gồm</v>
      </c>
      <c r="AV1171" s="8">
        <f>+L1171</f>
        <v>60000</v>
      </c>
      <c r="AW1171" s="2">
        <f>+M1171</f>
        <v>60000</v>
      </c>
      <c r="AX1171" s="8">
        <f>F1171*AW1171</f>
        <v>56416800</v>
      </c>
      <c r="AY1171" s="8">
        <f>IF(AQ1171="CT",7%,5%)*AX1171</f>
        <v>3949176.0000000005</v>
      </c>
      <c r="AZ1171" s="8">
        <f>AX1171*2%</f>
        <v>1128336</v>
      </c>
      <c r="BA1171" s="8">
        <f>IF(BB1171&gt;0,0,AX1171*5%)</f>
        <v>0</v>
      </c>
      <c r="BB1171" s="8">
        <f>(AX1171-BG1171)*35%</f>
        <v>19745880</v>
      </c>
      <c r="BC1171" s="8">
        <f>+AX1171+AY1171+AZ1171+BA1171+BB1171</f>
        <v>81240192</v>
      </c>
      <c r="BD1171" s="8">
        <f>AX1171-AT1171</f>
        <v>56416800</v>
      </c>
      <c r="BE1171" s="2"/>
      <c r="BH1171" s="2"/>
      <c r="BI1171" s="228">
        <f>+AX1171-AC1171/1.1</f>
        <v>14617998.800171457</v>
      </c>
    </row>
    <row r="1172" spans="1:61" s="92" customFormat="1" ht="17" collapsed="1" x14ac:dyDescent="0.2">
      <c r="B1172" s="163"/>
      <c r="C1172" s="164" t="s">
        <v>739</v>
      </c>
      <c r="D1172" s="164"/>
      <c r="E1172" s="163"/>
      <c r="F1172" s="162"/>
      <c r="G1172" s="149">
        <f>+[2]THKL!F1173</f>
        <v>0</v>
      </c>
      <c r="H1172" s="158"/>
      <c r="I1172" s="158"/>
      <c r="J1172" s="158"/>
      <c r="K1172" s="159"/>
      <c r="L1172" s="161"/>
      <c r="M1172" s="161">
        <f>SUM(K1172:L1172)</f>
        <v>0</v>
      </c>
      <c r="N1172" s="83">
        <f>IF(V1172&lt;&gt;"VTC VHm",_xlfn.XLOOKUP(Z1172,$AC$4015:$AC$4035,$AD$4015:$AD$4035,0)*M1172,_xlfn.XLOOKUP(Z1172,$AC$4015:$AC$4035,$AD$4015:$AD$4035,0)*L1172)</f>
        <v>0</v>
      </c>
      <c r="O1172" s="83">
        <f>IF(V1172&lt;&gt;"VTC VHm",_xlfn.XLOOKUP(Z1172,$AC$4015:$AC$4035,$AE$4015:$AE$4035,0)*M1172,_xlfn.XLOOKUP(Z1172,$AC$4015:$AC$4035,$AE$4015:$AE$4035,0)*L1172)</f>
        <v>0</v>
      </c>
      <c r="P1172" s="160">
        <f>SUM(N1172:O1172)</f>
        <v>0</v>
      </c>
      <c r="Q1172" s="161">
        <f>M1172*G1172</f>
        <v>0</v>
      </c>
      <c r="R1172" s="161">
        <f>G1172*P1172</f>
        <v>0</v>
      </c>
      <c r="S1172" s="160">
        <f>SUM(Q1172:R1172)</f>
        <v>0</v>
      </c>
      <c r="T1172" s="159"/>
      <c r="U1172" s="158"/>
      <c r="V1172" s="158"/>
      <c r="W1172" s="158"/>
      <c r="X1172" s="94" t="s">
        <v>33</v>
      </c>
      <c r="Y1172" s="94"/>
      <c r="Z1172" s="94" t="s">
        <v>16</v>
      </c>
      <c r="AA1172" s="44" t="s">
        <v>80</v>
      </c>
      <c r="AB1172" s="2"/>
      <c r="AC1172" s="2">
        <v>0</v>
      </c>
      <c r="AD1172" s="93">
        <f>+M1172</f>
        <v>0</v>
      </c>
      <c r="AE1172" s="93">
        <f>+AD1172*14%</f>
        <v>0</v>
      </c>
      <c r="AF1172" s="93">
        <f>+AD1172*35%</f>
        <v>0</v>
      </c>
      <c r="AG1172" s="93">
        <f>+AD1172*F1172</f>
        <v>0</v>
      </c>
      <c r="AH1172" s="93">
        <f>+AE1172*F1172</f>
        <v>0</v>
      </c>
      <c r="AI1172" s="93">
        <f>+AF1172*F1172</f>
        <v>0</v>
      </c>
      <c r="AJ1172" s="93">
        <f>SUM(AG1172:AI1172)</f>
        <v>0</v>
      </c>
      <c r="AK1172" s="93">
        <f>+AD1172*G1172</f>
        <v>0</v>
      </c>
      <c r="AL1172" s="93">
        <f>+AE1172*G1172</f>
        <v>0</v>
      </c>
      <c r="AM1172" s="93">
        <f>+AF1172*G1172</f>
        <v>0</v>
      </c>
      <c r="AN1172" s="93">
        <f>SUM(AK1172:AM1172)</f>
        <v>0</v>
      </c>
      <c r="AQ1172" s="145" t="s">
        <v>525</v>
      </c>
      <c r="AU1172" s="8">
        <f>+K1172</f>
        <v>0</v>
      </c>
      <c r="AV1172" s="8">
        <f>+L1172</f>
        <v>0</v>
      </c>
      <c r="AW1172" s="2">
        <f>+M1172</f>
        <v>0</v>
      </c>
      <c r="AX1172" s="8">
        <f>F1172*AW1172</f>
        <v>0</v>
      </c>
      <c r="AY1172" s="8">
        <f>IF(AQ1172="CT",7%,5%)*AX1172</f>
        <v>0</v>
      </c>
      <c r="AZ1172" s="8">
        <f>AX1172*2%</f>
        <v>0</v>
      </c>
      <c r="BA1172" s="8">
        <f>IF(BB1172&gt;0,0,AX1172*5%)</f>
        <v>0</v>
      </c>
      <c r="BB1172" s="8">
        <f>(AX1172-BG1172)*35%</f>
        <v>0</v>
      </c>
      <c r="BC1172" s="8">
        <f>+AX1172+AY1172+AZ1172+BA1172+BB1172</f>
        <v>0</v>
      </c>
      <c r="BD1172" s="8">
        <f>AX1172-AT1172</f>
        <v>0</v>
      </c>
      <c r="BE1172" s="2"/>
      <c r="BH1172" s="2"/>
      <c r="BI1172" s="228">
        <f>+AX1172-AC1172/1.1</f>
        <v>0</v>
      </c>
    </row>
    <row r="1173" spans="1:61" ht="17" hidden="1" outlineLevel="1" x14ac:dyDescent="0.2">
      <c r="A1173" s="1" t="s">
        <v>82</v>
      </c>
      <c r="B1173" s="82">
        <v>17</v>
      </c>
      <c r="C1173" s="144" t="s">
        <v>718</v>
      </c>
      <c r="D1173" s="144"/>
      <c r="E1173" s="82" t="s">
        <v>52</v>
      </c>
      <c r="F1173" s="143">
        <v>838.92200000000003</v>
      </c>
      <c r="G1173" s="142">
        <f>+[2]THKL!F1174</f>
        <v>838.92200000000003</v>
      </c>
      <c r="H1173" s="132"/>
      <c r="I1173" s="132"/>
      <c r="J1173" s="132"/>
      <c r="K1173" s="156" t="str">
        <f>$K$795</f>
        <v>Bao gồm</v>
      </c>
      <c r="L1173" s="157">
        <f>$L$795</f>
        <v>152467.50000000006</v>
      </c>
      <c r="M1173" s="157">
        <f>SUM(K1173:L1173)</f>
        <v>152467.50000000006</v>
      </c>
      <c r="N1173" s="83">
        <f>IF(V1173&lt;&gt;"VTC VHm",_xlfn.XLOOKUP(Z1173,$AC$4015:$AC$4035,$AD$4015:$AD$4035,0)*M1173,_xlfn.XLOOKUP(Z1173,$AC$4015:$AC$4035,$AD$4015:$AD$4035,0)*L1173)</f>
        <v>53363.625000000015</v>
      </c>
      <c r="O1173" s="83">
        <f>IF(V1173&lt;&gt;"VTC VHm",_xlfn.XLOOKUP(Z1173,$AC$4015:$AC$4035,$AE$4015:$AE$4035,0)*M1173,_xlfn.XLOOKUP(Z1173,$AC$4015:$AC$4035,$AE$4015:$AE$4035,0)*L1173)</f>
        <v>0</v>
      </c>
      <c r="P1173" s="83">
        <f>SUM(N1173:O1173)</f>
        <v>53363.625000000015</v>
      </c>
      <c r="Q1173" s="157">
        <f>M1173*G1173</f>
        <v>127908340.03500006</v>
      </c>
      <c r="R1173" s="157">
        <f>G1173*P1173</f>
        <v>44767919.012250014</v>
      </c>
      <c r="S1173" s="83">
        <f>SUM(Q1173:R1173)</f>
        <v>172676259.04725006</v>
      </c>
      <c r="T1173" s="156" t="s">
        <v>50</v>
      </c>
      <c r="U1173" s="132"/>
      <c r="V1173" s="132"/>
      <c r="W1173" s="132"/>
      <c r="X1173" s="44" t="s">
        <v>33</v>
      </c>
      <c r="Y1173" s="44"/>
      <c r="Z1173" s="44" t="s">
        <v>16</v>
      </c>
      <c r="AA1173" s="44" t="s">
        <v>80</v>
      </c>
      <c r="AB1173" s="2">
        <v>241442.02499999999</v>
      </c>
      <c r="AC1173" s="2">
        <v>202551026.49704999</v>
      </c>
      <c r="AD1173" s="2">
        <f>+M1173</f>
        <v>152467.50000000006</v>
      </c>
      <c r="AE1173" s="2">
        <f>+AD1173*14%</f>
        <v>21345.450000000012</v>
      </c>
      <c r="AF1173" s="155">
        <f>+AD1173*35%</f>
        <v>53363.625000000015</v>
      </c>
      <c r="AG1173" s="2">
        <f>+AD1173*F1173</f>
        <v>127908340.03500006</v>
      </c>
      <c r="AH1173" s="2">
        <f>+AE1173*F1173</f>
        <v>17907167.60490001</v>
      </c>
      <c r="AI1173" s="2">
        <f>+AF1173*F1173</f>
        <v>44767919.012250014</v>
      </c>
      <c r="AJ1173" s="2">
        <f>SUM(AG1173:AI1173)</f>
        <v>190583426.65215006</v>
      </c>
      <c r="AK1173" s="2">
        <f>+AD1173*G1173</f>
        <v>127908340.03500006</v>
      </c>
      <c r="AL1173" s="2">
        <f>+AE1173*G1173</f>
        <v>17907167.60490001</v>
      </c>
      <c r="AM1173" s="2">
        <f>+AF1173*G1173</f>
        <v>44767919.012250014</v>
      </c>
      <c r="AN1173" s="155">
        <f>SUM(AK1173:AM1173)</f>
        <v>190583426.65215006</v>
      </c>
      <c r="AQ1173" s="145" t="s">
        <v>525</v>
      </c>
      <c r="AU1173" s="8" t="str">
        <f>+K1173</f>
        <v>Bao gồm</v>
      </c>
      <c r="AV1173" s="8">
        <f>+L1173</f>
        <v>152467.50000000006</v>
      </c>
      <c r="AW1173" s="2">
        <f>+M1173</f>
        <v>152467.50000000006</v>
      </c>
      <c r="AX1173" s="8">
        <f>F1173*AW1173</f>
        <v>127908340.03500006</v>
      </c>
      <c r="AY1173" s="8">
        <f>IF(AQ1173="CT",7%,5%)*AX1173</f>
        <v>8953583.802450005</v>
      </c>
      <c r="AZ1173" s="8">
        <f>AX1173*2%</f>
        <v>2558166.800700001</v>
      </c>
      <c r="BA1173" s="8">
        <f>IF(BB1173&gt;0,0,AX1173*5%)</f>
        <v>0</v>
      </c>
      <c r="BB1173" s="8">
        <f>(AX1173-BG1173)*35%</f>
        <v>44767919.012250014</v>
      </c>
      <c r="BC1173" s="8">
        <f>+AX1173+AY1173+AZ1173+BA1173+BB1173</f>
        <v>184188009.65040007</v>
      </c>
      <c r="BD1173" s="8">
        <f>AX1173-AT1173</f>
        <v>127908340.03500006</v>
      </c>
      <c r="BE1173" s="2"/>
      <c r="BH1173" s="2"/>
      <c r="BI1173" s="228">
        <f>+AX1173-AC1173/1.1</f>
        <v>-56228956.780499905</v>
      </c>
    </row>
    <row r="1174" spans="1:61" s="92" customFormat="1" ht="17" collapsed="1" x14ac:dyDescent="0.2">
      <c r="B1174" s="163"/>
      <c r="C1174" s="164" t="s">
        <v>112</v>
      </c>
      <c r="D1174" s="164"/>
      <c r="E1174" s="163"/>
      <c r="F1174" s="162"/>
      <c r="G1174" s="149">
        <f>+[2]THKL!F1175</f>
        <v>0</v>
      </c>
      <c r="H1174" s="158"/>
      <c r="I1174" s="158"/>
      <c r="J1174" s="158"/>
      <c r="K1174" s="159"/>
      <c r="L1174" s="161"/>
      <c r="M1174" s="161">
        <f>SUM(K1174:L1174)</f>
        <v>0</v>
      </c>
      <c r="N1174" s="83">
        <f>IF(V1174&lt;&gt;"VTC VHm",_xlfn.XLOOKUP(Z1174,$AC$4015:$AC$4035,$AD$4015:$AD$4035,0)*M1174,_xlfn.XLOOKUP(Z1174,$AC$4015:$AC$4035,$AD$4015:$AD$4035,0)*L1174)</f>
        <v>0</v>
      </c>
      <c r="O1174" s="83">
        <f>IF(V1174&lt;&gt;"VTC VHm",_xlfn.XLOOKUP(Z1174,$AC$4015:$AC$4035,$AE$4015:$AE$4035,0)*M1174,_xlfn.XLOOKUP(Z1174,$AC$4015:$AC$4035,$AE$4015:$AE$4035,0)*L1174)</f>
        <v>0</v>
      </c>
      <c r="P1174" s="160">
        <f>SUM(N1174:O1174)</f>
        <v>0</v>
      </c>
      <c r="Q1174" s="161">
        <f>M1174*G1174</f>
        <v>0</v>
      </c>
      <c r="R1174" s="161">
        <f>G1174*P1174</f>
        <v>0</v>
      </c>
      <c r="S1174" s="160">
        <f>SUM(Q1174:R1174)</f>
        <v>0</v>
      </c>
      <c r="T1174" s="159"/>
      <c r="U1174" s="158"/>
      <c r="V1174" s="158"/>
      <c r="W1174" s="158"/>
      <c r="X1174" s="94" t="s">
        <v>33</v>
      </c>
      <c r="Y1174" s="94"/>
      <c r="Z1174" s="94" t="s">
        <v>16</v>
      </c>
      <c r="AA1174" s="44" t="s">
        <v>80</v>
      </c>
      <c r="AB1174" s="2"/>
      <c r="AC1174" s="2">
        <v>0</v>
      </c>
      <c r="AD1174" s="93">
        <f>+M1174</f>
        <v>0</v>
      </c>
      <c r="AE1174" s="93">
        <f>+AD1174*14%</f>
        <v>0</v>
      </c>
      <c r="AF1174" s="93">
        <f>+AD1174*35%</f>
        <v>0</v>
      </c>
      <c r="AG1174" s="93">
        <f>+AD1174*F1174</f>
        <v>0</v>
      </c>
      <c r="AH1174" s="93">
        <f>+AE1174*F1174</f>
        <v>0</v>
      </c>
      <c r="AI1174" s="93">
        <f>+AF1174*F1174</f>
        <v>0</v>
      </c>
      <c r="AJ1174" s="93">
        <f>SUM(AG1174:AI1174)</f>
        <v>0</v>
      </c>
      <c r="AK1174" s="93">
        <f>+AD1174*G1174</f>
        <v>0</v>
      </c>
      <c r="AL1174" s="93">
        <f>+AE1174*G1174</f>
        <v>0</v>
      </c>
      <c r="AM1174" s="93">
        <f>+AF1174*G1174</f>
        <v>0</v>
      </c>
      <c r="AN1174" s="93">
        <f>SUM(AK1174:AM1174)</f>
        <v>0</v>
      </c>
      <c r="AQ1174" s="145" t="s">
        <v>525</v>
      </c>
      <c r="AU1174" s="8">
        <f>+K1174</f>
        <v>0</v>
      </c>
      <c r="AV1174" s="8">
        <f>+L1174</f>
        <v>0</v>
      </c>
      <c r="AW1174" s="2">
        <f>+M1174</f>
        <v>0</v>
      </c>
      <c r="AX1174" s="8">
        <f>F1174*AW1174</f>
        <v>0</v>
      </c>
      <c r="AY1174" s="8">
        <f>IF(AQ1174="CT",7%,5%)*AX1174</f>
        <v>0</v>
      </c>
      <c r="AZ1174" s="8">
        <f>AX1174*2%</f>
        <v>0</v>
      </c>
      <c r="BA1174" s="8">
        <f>IF(BB1174&gt;0,0,AX1174*5%)</f>
        <v>0</v>
      </c>
      <c r="BB1174" s="8">
        <f>(AX1174-BG1174)*35%</f>
        <v>0</v>
      </c>
      <c r="BC1174" s="8">
        <f>+AX1174+AY1174+AZ1174+BA1174+BB1174</f>
        <v>0</v>
      </c>
      <c r="BD1174" s="8">
        <f>AX1174-AT1174</f>
        <v>0</v>
      </c>
      <c r="BE1174" s="2"/>
      <c r="BH1174" s="2"/>
      <c r="BI1174" s="228">
        <f>+AX1174-AC1174/1.1</f>
        <v>0</v>
      </c>
    </row>
    <row r="1175" spans="1:61" ht="34" hidden="1" outlineLevel="1" x14ac:dyDescent="0.2">
      <c r="B1175" s="82">
        <v>20</v>
      </c>
      <c r="C1175" s="144" t="s">
        <v>735</v>
      </c>
      <c r="D1175" s="144"/>
      <c r="E1175" s="82" t="s">
        <v>52</v>
      </c>
      <c r="F1175" s="143">
        <v>912.77</v>
      </c>
      <c r="G1175" s="142">
        <f>+[2]THKL!F1176</f>
        <v>912.77</v>
      </c>
      <c r="H1175" s="132"/>
      <c r="I1175" s="132"/>
      <c r="J1175" s="132"/>
      <c r="K1175" s="156">
        <f>$K$152</f>
        <v>198000</v>
      </c>
      <c r="L1175" s="157">
        <f>$L$152</f>
        <v>207031.93799999985</v>
      </c>
      <c r="M1175" s="157">
        <f>SUM(K1175:L1175)</f>
        <v>405031.93799999985</v>
      </c>
      <c r="N1175" s="83">
        <f>IF(V1175&lt;&gt;"VTC VHm",_xlfn.XLOOKUP(Z1175,$AC$4015:$AC$4035,$AD$4015:$AD$4035,0)*M1175,_xlfn.XLOOKUP(Z1175,$AC$4015:$AC$4035,$AD$4015:$AD$4035,0)*L1175)</f>
        <v>72461.178299999941</v>
      </c>
      <c r="O1175" s="83">
        <f>IF(V1175&lt;&gt;"VTC VHm",_xlfn.XLOOKUP(Z1175,$AC$4015:$AC$4035,$AE$4015:$AE$4035,0)*M1175,_xlfn.XLOOKUP(Z1175,$AC$4015:$AC$4035,$AE$4015:$AE$4035,0)*L1175)</f>
        <v>0</v>
      </c>
      <c r="P1175" s="83">
        <f>SUM(N1175:O1175)</f>
        <v>72461.178299999941</v>
      </c>
      <c r="Q1175" s="157">
        <f>M1175*G1175</f>
        <v>369701002.04825985</v>
      </c>
      <c r="R1175" s="157">
        <f>G1175*P1175</f>
        <v>66140389.716890946</v>
      </c>
      <c r="S1175" s="83">
        <f>SUM(Q1175:R1175)</f>
        <v>435841391.76515079</v>
      </c>
      <c r="T1175" s="156" t="s">
        <v>716</v>
      </c>
      <c r="U1175" s="132"/>
      <c r="V1175" s="82" t="s">
        <v>34</v>
      </c>
      <c r="W1175" s="132"/>
      <c r="X1175" s="44" t="s">
        <v>33</v>
      </c>
      <c r="Y1175" s="44"/>
      <c r="Z1175" s="44" t="s">
        <v>16</v>
      </c>
      <c r="AA1175" s="44" t="s">
        <v>80</v>
      </c>
      <c r="AB1175" s="2">
        <v>440287.92672507092</v>
      </c>
      <c r="AC1175" s="2">
        <v>401881610.87684298</v>
      </c>
      <c r="AD1175" s="2">
        <f>+M1175</f>
        <v>405031.93799999985</v>
      </c>
      <c r="AE1175" s="2">
        <f>+AD1175*14%</f>
        <v>56704.471319999982</v>
      </c>
      <c r="AF1175" s="155">
        <f>+AD1175*35%</f>
        <v>141761.17829999994</v>
      </c>
      <c r="AG1175" s="2">
        <f>+AD1175*F1175</f>
        <v>369701002.04825985</v>
      </c>
      <c r="AH1175" s="2">
        <f>+AE1175*F1175</f>
        <v>51758140.286756381</v>
      </c>
      <c r="AI1175" s="2">
        <f>+AF1175*F1175</f>
        <v>129395350.71689095</v>
      </c>
      <c r="AJ1175" s="2">
        <f>SUM(AG1175:AI1175)</f>
        <v>550854493.05190718</v>
      </c>
      <c r="AK1175" s="2">
        <f>+AD1175*G1175</f>
        <v>369701002.04825985</v>
      </c>
      <c r="AL1175" s="2">
        <f>+AE1175*G1175</f>
        <v>51758140.286756381</v>
      </c>
      <c r="AM1175" s="2">
        <f>+AF1175*G1175</f>
        <v>129395350.71689095</v>
      </c>
      <c r="AN1175" s="155">
        <f>SUM(AK1175:AM1175)</f>
        <v>550854493.05190718</v>
      </c>
      <c r="AQ1175" s="145" t="s">
        <v>525</v>
      </c>
      <c r="AU1175" s="8">
        <f>+K1175</f>
        <v>198000</v>
      </c>
      <c r="AV1175" s="8">
        <f>+L1175</f>
        <v>207031.93799999985</v>
      </c>
      <c r="AW1175" s="2">
        <f>+M1175</f>
        <v>405031.93799999985</v>
      </c>
      <c r="AX1175" s="8">
        <f>F1175*AW1175</f>
        <v>369701002.04825985</v>
      </c>
      <c r="AY1175" s="8">
        <f>IF(AQ1175="CT",7%,5%)*AX1175</f>
        <v>25879070.143378191</v>
      </c>
      <c r="AZ1175" s="8">
        <f>AX1175*2%</f>
        <v>7394020.0409651976</v>
      </c>
      <c r="BA1175" s="8">
        <f>IF(BB1175&gt;0,0,AX1175*5%)</f>
        <v>0</v>
      </c>
      <c r="BB1175" s="8">
        <f>(AX1175-BG1175)*35%</f>
        <v>129395350.71689095</v>
      </c>
      <c r="BC1175" s="8">
        <f>+AX1175+AY1175+AZ1175+BA1175+BB1175</f>
        <v>532369442.94949418</v>
      </c>
      <c r="BD1175" s="8">
        <f>AX1175-AT1175</f>
        <v>369701002.04825985</v>
      </c>
      <c r="BE1175" s="2"/>
      <c r="BH1175" s="2"/>
      <c r="BI1175" s="228">
        <f>+AX1175-AC1175/1.1</f>
        <v>4354083.069311738</v>
      </c>
    </row>
    <row r="1176" spans="1:61" ht="34" hidden="1" outlineLevel="1" x14ac:dyDescent="0.2">
      <c r="B1176" s="82">
        <v>21</v>
      </c>
      <c r="C1176" s="144" t="s">
        <v>887</v>
      </c>
      <c r="D1176" s="144"/>
      <c r="E1176" s="82" t="s">
        <v>52</v>
      </c>
      <c r="F1176" s="143">
        <v>619.89</v>
      </c>
      <c r="G1176" s="142">
        <f>+[2]THKL!F1177</f>
        <v>619.89</v>
      </c>
      <c r="H1176" s="132"/>
      <c r="I1176" s="132"/>
      <c r="J1176" s="132"/>
      <c r="K1176" s="156" t="str">
        <f>$K$159</f>
        <v>Bao gồm</v>
      </c>
      <c r="L1176" s="157">
        <f>$L$159</f>
        <v>109895.88855555556</v>
      </c>
      <c r="M1176" s="157">
        <f>SUM(K1176:L1176)</f>
        <v>109895.88855555556</v>
      </c>
      <c r="N1176" s="83">
        <f>IF(V1176&lt;&gt;"VTC VHm",_xlfn.XLOOKUP(Z1176,$AC$4015:$AC$4035,$AD$4015:$AD$4035,0)*M1176,_xlfn.XLOOKUP(Z1176,$AC$4015:$AC$4035,$AD$4015:$AD$4035,0)*L1176)</f>
        <v>38463.560994444444</v>
      </c>
      <c r="O1176" s="83">
        <f>IF(V1176&lt;&gt;"VTC VHm",_xlfn.XLOOKUP(Z1176,$AC$4015:$AC$4035,$AE$4015:$AE$4035,0)*M1176,_xlfn.XLOOKUP(Z1176,$AC$4015:$AC$4035,$AE$4015:$AE$4035,0)*L1176)</f>
        <v>0</v>
      </c>
      <c r="P1176" s="83">
        <f>SUM(N1176:O1176)</f>
        <v>38463.560994444444</v>
      </c>
      <c r="Q1176" s="157">
        <f>M1176*G1176</f>
        <v>68123362.356703341</v>
      </c>
      <c r="R1176" s="157">
        <f>G1176*P1176</f>
        <v>23843176.824846167</v>
      </c>
      <c r="S1176" s="83">
        <f>SUM(Q1176:R1176)</f>
        <v>91966539.181549504</v>
      </c>
      <c r="T1176" s="125" t="s">
        <v>103</v>
      </c>
      <c r="U1176" s="132"/>
      <c r="V1176" s="132"/>
      <c r="W1176" s="132"/>
      <c r="X1176" s="44" t="s">
        <v>33</v>
      </c>
      <c r="Y1176" s="44"/>
      <c r="Z1176" s="44" t="s">
        <v>16</v>
      </c>
      <c r="AA1176" s="44" t="s">
        <v>80</v>
      </c>
      <c r="AB1176" s="2">
        <v>63418.406507145934</v>
      </c>
      <c r="AC1176" s="2">
        <v>39312436.009714693</v>
      </c>
      <c r="AD1176" s="2">
        <f>+M1176</f>
        <v>109895.88855555556</v>
      </c>
      <c r="AE1176" s="2">
        <f>+AD1176*14%</f>
        <v>15385.424397777781</v>
      </c>
      <c r="AF1176" s="155">
        <f>+AD1176*35%</f>
        <v>38463.560994444444</v>
      </c>
      <c r="AG1176" s="2">
        <f>+AD1176*F1176</f>
        <v>68123362.356703341</v>
      </c>
      <c r="AH1176" s="2">
        <f>+AE1176*F1176</f>
        <v>9537270.729938468</v>
      </c>
      <c r="AI1176" s="2">
        <f>+AF1176*F1176</f>
        <v>23843176.824846167</v>
      </c>
      <c r="AJ1176" s="2">
        <f>SUM(AG1176:AI1176)</f>
        <v>101503809.91148797</v>
      </c>
      <c r="AK1176" s="2">
        <f>+AD1176*G1176</f>
        <v>68123362.356703341</v>
      </c>
      <c r="AL1176" s="2">
        <f>+AE1176*G1176</f>
        <v>9537270.729938468</v>
      </c>
      <c r="AM1176" s="2">
        <f>+AF1176*G1176</f>
        <v>23843176.824846167</v>
      </c>
      <c r="AN1176" s="155">
        <f>SUM(AK1176:AM1176)</f>
        <v>101503809.91148797</v>
      </c>
      <c r="AQ1176" s="145" t="s">
        <v>525</v>
      </c>
      <c r="AU1176" s="8" t="str">
        <f>+K1176</f>
        <v>Bao gồm</v>
      </c>
      <c r="AV1176" s="8">
        <f>+L1176</f>
        <v>109895.88855555556</v>
      </c>
      <c r="AW1176" s="2">
        <f>+M1176</f>
        <v>109895.88855555556</v>
      </c>
      <c r="AX1176" s="8">
        <f>F1176*AW1176</f>
        <v>68123362.356703341</v>
      </c>
      <c r="AY1176" s="8">
        <f>IF(AQ1176="CT",7%,5%)*AX1176</f>
        <v>4768635.364969234</v>
      </c>
      <c r="AZ1176" s="8">
        <f>AX1176*2%</f>
        <v>1362467.2471340669</v>
      </c>
      <c r="BA1176" s="8">
        <f>IF(BB1176&gt;0,0,AX1176*5%)</f>
        <v>0</v>
      </c>
      <c r="BB1176" s="8">
        <f>(AX1176-BG1176)*35%</f>
        <v>23843176.824846167</v>
      </c>
      <c r="BC1176" s="8">
        <f>+AX1176+AY1176+AZ1176+BA1176+BB1176</f>
        <v>98097641.793652803</v>
      </c>
      <c r="BD1176" s="8">
        <f>AX1176-AT1176</f>
        <v>68123362.356703341</v>
      </c>
      <c r="BE1176" s="2"/>
      <c r="BH1176" s="2"/>
      <c r="BI1176" s="228">
        <f>+AX1176-AC1176/1.1</f>
        <v>32384784.166053623</v>
      </c>
    </row>
    <row r="1177" spans="1:61" ht="34" hidden="1" outlineLevel="1" x14ac:dyDescent="0.2">
      <c r="B1177" s="82">
        <v>22</v>
      </c>
      <c r="C1177" s="144" t="s">
        <v>886</v>
      </c>
      <c r="D1177" s="144"/>
      <c r="E1177" s="82" t="s">
        <v>52</v>
      </c>
      <c r="F1177" s="143">
        <v>803.43</v>
      </c>
      <c r="G1177" s="142">
        <f>+[2]THKL!F1178</f>
        <v>803.43</v>
      </c>
      <c r="H1177" s="132"/>
      <c r="I1177" s="132"/>
      <c r="J1177" s="132"/>
      <c r="K1177" s="156">
        <f>$K$164</f>
        <v>390000</v>
      </c>
      <c r="L1177" s="157">
        <f>$L$1451</f>
        <v>125541.6</v>
      </c>
      <c r="M1177" s="157">
        <f>SUM(K1177:L1177)</f>
        <v>515541.6</v>
      </c>
      <c r="N1177" s="83">
        <f>IF(V1177&lt;&gt;"VTC VHm",_xlfn.XLOOKUP(Z1177,$AC$4015:$AC$4035,$AD$4015:$AD$4035,0)*M1177,_xlfn.XLOOKUP(Z1177,$AC$4015:$AC$4035,$AD$4015:$AD$4035,0)*L1177)</f>
        <v>43939.56</v>
      </c>
      <c r="O1177" s="83">
        <f>IF(V1177&lt;&gt;"VTC VHm",_xlfn.XLOOKUP(Z1177,$AC$4015:$AC$4035,$AE$4015:$AE$4035,0)*M1177,_xlfn.XLOOKUP(Z1177,$AC$4015:$AC$4035,$AE$4015:$AE$4035,0)*L1177)</f>
        <v>0</v>
      </c>
      <c r="P1177" s="83">
        <f>SUM(N1177:O1177)</f>
        <v>43939.56</v>
      </c>
      <c r="Q1177" s="157">
        <f>M1177*G1177</f>
        <v>414201587.68799996</v>
      </c>
      <c r="R1177" s="157">
        <f>G1177*P1177</f>
        <v>35302360.690799996</v>
      </c>
      <c r="S1177" s="83">
        <f>SUM(Q1177:R1177)</f>
        <v>449503948.37879997</v>
      </c>
      <c r="T1177" s="156" t="s">
        <v>716</v>
      </c>
      <c r="U1177" s="132"/>
      <c r="V1177" s="82" t="s">
        <v>34</v>
      </c>
      <c r="W1177" s="132"/>
      <c r="X1177" s="44" t="s">
        <v>33</v>
      </c>
      <c r="Y1177" s="44"/>
      <c r="Z1177" s="44" t="s">
        <v>16</v>
      </c>
      <c r="AA1177" s="44" t="s">
        <v>80</v>
      </c>
      <c r="AB1177" s="2">
        <v>562870.23663589614</v>
      </c>
      <c r="AC1177" s="2">
        <v>452226834.22037798</v>
      </c>
      <c r="AD1177" s="2">
        <f>+M1177</f>
        <v>515541.6</v>
      </c>
      <c r="AE1177" s="2">
        <f>+AD1177*14%</f>
        <v>72175.824000000008</v>
      </c>
      <c r="AF1177" s="155">
        <f>+AD1177*35%</f>
        <v>180439.55999999997</v>
      </c>
      <c r="AG1177" s="2">
        <f>+AD1177*F1177</f>
        <v>414201587.68799996</v>
      </c>
      <c r="AH1177" s="2">
        <f>+AE1177*F1177</f>
        <v>57988222.276320003</v>
      </c>
      <c r="AI1177" s="2">
        <f>+AF1177*F1177</f>
        <v>144970555.69079995</v>
      </c>
      <c r="AJ1177" s="2">
        <f>SUM(AG1177:AI1177)</f>
        <v>617160365.6551199</v>
      </c>
      <c r="AK1177" s="2">
        <f>+AD1177*G1177</f>
        <v>414201587.68799996</v>
      </c>
      <c r="AL1177" s="2">
        <f>+AE1177*G1177</f>
        <v>57988222.276320003</v>
      </c>
      <c r="AM1177" s="2">
        <f>+AF1177*G1177</f>
        <v>144970555.69079995</v>
      </c>
      <c r="AN1177" s="155">
        <f>SUM(AK1177:AM1177)</f>
        <v>617160365.6551199</v>
      </c>
      <c r="AQ1177" s="145" t="s">
        <v>525</v>
      </c>
      <c r="AU1177" s="8">
        <f>+K1177</f>
        <v>390000</v>
      </c>
      <c r="AV1177" s="8">
        <f>+L1177</f>
        <v>125541.6</v>
      </c>
      <c r="AW1177" s="2">
        <f>+M1177</f>
        <v>515541.6</v>
      </c>
      <c r="AX1177" s="8">
        <f>F1177*AW1177</f>
        <v>414201587.68799996</v>
      </c>
      <c r="AY1177" s="8">
        <f>IF(AQ1177="CT",7%,5%)*AX1177</f>
        <v>28994111.138160001</v>
      </c>
      <c r="AZ1177" s="8">
        <f>AX1177*2%</f>
        <v>8284031.7537599998</v>
      </c>
      <c r="BA1177" s="8">
        <f>IF(BB1177&gt;0,0,AX1177*5%)</f>
        <v>0</v>
      </c>
      <c r="BB1177" s="8">
        <f>(AX1177-BG1177)*35%</f>
        <v>144970555.69079998</v>
      </c>
      <c r="BC1177" s="8">
        <f>+AX1177+AY1177+AZ1177+BA1177+BB1177</f>
        <v>596450286.27071989</v>
      </c>
      <c r="BD1177" s="8">
        <f>AX1177-AT1177</f>
        <v>414201587.68799996</v>
      </c>
      <c r="BE1177" s="2"/>
      <c r="BH1177" s="2"/>
      <c r="BI1177" s="228">
        <f>+AX1177-AC1177/1.1</f>
        <v>3086283.8512927294</v>
      </c>
    </row>
    <row r="1178" spans="1:61" ht="34" hidden="1" outlineLevel="1" x14ac:dyDescent="0.2">
      <c r="B1178" s="82">
        <v>23</v>
      </c>
      <c r="C1178" s="144" t="s">
        <v>715</v>
      </c>
      <c r="D1178" s="144"/>
      <c r="E1178" s="82" t="s">
        <v>52</v>
      </c>
      <c r="F1178" s="143">
        <v>13.545</v>
      </c>
      <c r="G1178" s="142">
        <f>+[2]THKL!F1179</f>
        <v>13.545</v>
      </c>
      <c r="H1178" s="132"/>
      <c r="I1178" s="132"/>
      <c r="J1178" s="132"/>
      <c r="K1178" s="156" t="str">
        <f>$K$165</f>
        <v>Bao gồm</v>
      </c>
      <c r="L1178" s="157">
        <f>$L$165</f>
        <v>2260000</v>
      </c>
      <c r="M1178" s="157">
        <f>SUM(K1178:L1178)</f>
        <v>2260000</v>
      </c>
      <c r="N1178" s="83">
        <f>IF(V1178&lt;&gt;"VTC VHm",_xlfn.XLOOKUP(Z1178,$AC$4015:$AC$4035,$AD$4015:$AD$4035,0)*M1178,_xlfn.XLOOKUP(Z1178,$AC$4015:$AC$4035,$AD$4015:$AD$4035,0)*L1178)</f>
        <v>113000</v>
      </c>
      <c r="O1178" s="83">
        <f>IF(V1178&lt;&gt;"VTC VHm",_xlfn.XLOOKUP(Z1178,$AC$4015:$AC$4035,$AE$4015:$AE$4035,0)*M1178,_xlfn.XLOOKUP(Z1178,$AC$4015:$AC$4035,$AE$4015:$AE$4035,0)*L1178)</f>
        <v>0</v>
      </c>
      <c r="P1178" s="83">
        <f>SUM(N1178:O1178)</f>
        <v>113000</v>
      </c>
      <c r="Q1178" s="157">
        <f>M1178*G1178</f>
        <v>30611700</v>
      </c>
      <c r="R1178" s="157">
        <f>G1178*P1178</f>
        <v>1530585</v>
      </c>
      <c r="S1178" s="83">
        <f>SUM(Q1178:R1178)</f>
        <v>32142285</v>
      </c>
      <c r="T1178" s="156" t="s">
        <v>100</v>
      </c>
      <c r="U1178" s="132"/>
      <c r="V1178" s="132"/>
      <c r="W1178" s="132"/>
      <c r="X1178" s="44" t="s">
        <v>33</v>
      </c>
      <c r="Y1178" s="44"/>
      <c r="Z1178" s="44" t="s">
        <v>11</v>
      </c>
      <c r="AA1178" s="44" t="s">
        <v>80</v>
      </c>
      <c r="AB1178" s="2">
        <v>2337714.1818811591</v>
      </c>
      <c r="AC1178" s="2">
        <v>31664338.593580298</v>
      </c>
      <c r="AD1178" s="2">
        <f>+M1178</f>
        <v>2260000</v>
      </c>
      <c r="AE1178" s="2">
        <f>+AD1178*14%</f>
        <v>316400.00000000006</v>
      </c>
      <c r="AF1178" s="155">
        <f>+AD1178*35%</f>
        <v>791000</v>
      </c>
      <c r="AG1178" s="2">
        <f>+AD1178*F1178</f>
        <v>30611700</v>
      </c>
      <c r="AH1178" s="2">
        <f>+AE1178*F1178</f>
        <v>4285638.0000000009</v>
      </c>
      <c r="AI1178" s="2">
        <f>+AF1178*F1178</f>
        <v>10714095</v>
      </c>
      <c r="AJ1178" s="2">
        <f>SUM(AG1178:AI1178)</f>
        <v>45611433</v>
      </c>
      <c r="AK1178" s="2">
        <f>+AD1178*G1178</f>
        <v>30611700</v>
      </c>
      <c r="AL1178" s="2">
        <f>+AE1178*G1178</f>
        <v>4285638.0000000009</v>
      </c>
      <c r="AM1178" s="2">
        <f>+AF1178*G1178</f>
        <v>10714095</v>
      </c>
      <c r="AN1178" s="155">
        <f>SUM(AK1178:AM1178)</f>
        <v>45611433</v>
      </c>
      <c r="AQ1178" s="145" t="s">
        <v>525</v>
      </c>
      <c r="AU1178" s="8" t="str">
        <f>+K1178</f>
        <v>Bao gồm</v>
      </c>
      <c r="AV1178" s="8">
        <f>+L1178</f>
        <v>2260000</v>
      </c>
      <c r="AW1178" s="2">
        <f>+M1178</f>
        <v>2260000</v>
      </c>
      <c r="AX1178" s="8">
        <f>F1178*AW1178</f>
        <v>30611700</v>
      </c>
      <c r="AY1178" s="8">
        <f>IF(AQ1178="CT",7%,5%)*AX1178</f>
        <v>2142819</v>
      </c>
      <c r="AZ1178" s="8">
        <f>AX1178*2%</f>
        <v>612234</v>
      </c>
      <c r="BA1178" s="8">
        <f>IF(BB1178&gt;0,0,AX1178*5%)</f>
        <v>0</v>
      </c>
      <c r="BB1178" s="8">
        <f>(AX1178-BG1178)*35%</f>
        <v>10714095</v>
      </c>
      <c r="BC1178" s="8">
        <f>+AX1178+AY1178+AZ1178+BA1178+BB1178</f>
        <v>44080848</v>
      </c>
      <c r="BD1178" s="8">
        <f>AX1178-AT1178</f>
        <v>30611700</v>
      </c>
      <c r="BE1178" s="2"/>
      <c r="BH1178" s="2"/>
      <c r="BI1178" s="228">
        <f>+AX1178-AC1178/1.1</f>
        <v>1825937.6421997324</v>
      </c>
    </row>
    <row r="1179" spans="1:61" ht="34" hidden="1" outlineLevel="1" x14ac:dyDescent="0.2">
      <c r="B1179" s="82">
        <v>24</v>
      </c>
      <c r="C1179" s="144" t="s">
        <v>1156</v>
      </c>
      <c r="D1179" s="144"/>
      <c r="E1179" s="82" t="s">
        <v>52</v>
      </c>
      <c r="F1179" s="143">
        <v>36.496000000000002</v>
      </c>
      <c r="G1179" s="142">
        <f>+[2]THKL!F1180</f>
        <v>36.496000000000002</v>
      </c>
      <c r="H1179" s="132"/>
      <c r="I1179" s="132"/>
      <c r="J1179" s="132"/>
      <c r="K1179" s="156">
        <f>$K$152</f>
        <v>198000</v>
      </c>
      <c r="L1179" s="157">
        <f>'[3]BDG (XD)'!$AA$1081</f>
        <v>263876.0280000004</v>
      </c>
      <c r="M1179" s="157">
        <f>SUM(K1179:L1179)</f>
        <v>461876.0280000004</v>
      </c>
      <c r="N1179" s="83">
        <f>IF(V1179&lt;&gt;"VTC VHm",_xlfn.XLOOKUP(Z1179,$AC$4015:$AC$4035,$AD$4015:$AD$4035,0)*M1179,_xlfn.XLOOKUP(Z1179,$AC$4015:$AC$4035,$AD$4015:$AD$4035,0)*L1179)</f>
        <v>92356.609800000137</v>
      </c>
      <c r="O1179" s="83">
        <f>IF(V1179&lt;&gt;"VTC VHm",_xlfn.XLOOKUP(Z1179,$AC$4015:$AC$4035,$AE$4015:$AE$4035,0)*M1179,_xlfn.XLOOKUP(Z1179,$AC$4015:$AC$4035,$AE$4015:$AE$4035,0)*L1179)</f>
        <v>0</v>
      </c>
      <c r="P1179" s="83">
        <f>SUM(N1179:O1179)</f>
        <v>92356.609800000137</v>
      </c>
      <c r="Q1179" s="157">
        <f>M1179*G1179</f>
        <v>16856627.517888017</v>
      </c>
      <c r="R1179" s="157">
        <f>G1179*P1179</f>
        <v>3370646.831260805</v>
      </c>
      <c r="S1179" s="83">
        <f>SUM(Q1179:R1179)</f>
        <v>20227274.349148821</v>
      </c>
      <c r="T1179" s="156" t="s">
        <v>716</v>
      </c>
      <c r="U1179" s="132"/>
      <c r="V1179" s="82" t="s">
        <v>34</v>
      </c>
      <c r="W1179" s="132"/>
      <c r="X1179" s="44" t="s">
        <v>33</v>
      </c>
      <c r="Y1179" s="44"/>
      <c r="Z1179" s="44" t="s">
        <v>16</v>
      </c>
      <c r="AA1179" s="44" t="s">
        <v>80</v>
      </c>
      <c r="AB1179" s="2">
        <v>509490.20067615865</v>
      </c>
      <c r="AC1179" s="2">
        <v>18594354.363877088</v>
      </c>
      <c r="AD1179" s="2">
        <f>+M1179</f>
        <v>461876.0280000004</v>
      </c>
      <c r="AE1179" s="2">
        <f>+AD1179*14%</f>
        <v>64662.64392000006</v>
      </c>
      <c r="AF1179" s="155">
        <f>+AD1179*35%</f>
        <v>161656.60980000012</v>
      </c>
      <c r="AG1179" s="2">
        <f>+AD1179*F1179</f>
        <v>16856627.517888017</v>
      </c>
      <c r="AH1179" s="2">
        <f>+AE1179*F1179</f>
        <v>2359927.8525043223</v>
      </c>
      <c r="AI1179" s="2">
        <f>+AF1179*F1179</f>
        <v>5899819.6312608048</v>
      </c>
      <c r="AJ1179" s="2">
        <f>SUM(AG1179:AI1179)</f>
        <v>25116375.001653142</v>
      </c>
      <c r="AK1179" s="2">
        <f>+AD1179*G1179</f>
        <v>16856627.517888017</v>
      </c>
      <c r="AL1179" s="2">
        <f>+AE1179*G1179</f>
        <v>2359927.8525043223</v>
      </c>
      <c r="AM1179" s="2">
        <f>+AF1179*G1179</f>
        <v>5899819.6312608048</v>
      </c>
      <c r="AN1179" s="155">
        <f>SUM(AK1179:AM1179)</f>
        <v>25116375.001653142</v>
      </c>
      <c r="AQ1179" s="145" t="s">
        <v>525</v>
      </c>
      <c r="AU1179" s="8">
        <f>+K1179</f>
        <v>198000</v>
      </c>
      <c r="AV1179" s="8">
        <f>+L1179</f>
        <v>263876.0280000004</v>
      </c>
      <c r="AW1179" s="2">
        <f>+M1179</f>
        <v>461876.0280000004</v>
      </c>
      <c r="AX1179" s="8">
        <f>F1179*AW1179</f>
        <v>16856627.517888017</v>
      </c>
      <c r="AY1179" s="8">
        <f>IF(AQ1179="CT",7%,5%)*AX1179</f>
        <v>1179963.9262521614</v>
      </c>
      <c r="AZ1179" s="8">
        <f>AX1179*2%</f>
        <v>337132.55035776034</v>
      </c>
      <c r="BA1179" s="8">
        <f>IF(BB1179&gt;0,0,AX1179*5%)</f>
        <v>0</v>
      </c>
      <c r="BB1179" s="8">
        <f>(AX1179-BG1179)*35%</f>
        <v>5899819.6312608058</v>
      </c>
      <c r="BC1179" s="8">
        <f>+AX1179+AY1179+AZ1179+BA1179+BB1179</f>
        <v>24273543.625758741</v>
      </c>
      <c r="BD1179" s="8">
        <f>AX1179-AT1179</f>
        <v>16856627.517888017</v>
      </c>
      <c r="BE1179" s="2"/>
      <c r="BH1179" s="2"/>
      <c r="BI1179" s="228">
        <f>+AX1179-AC1179/1.1</f>
        <v>-47330.994727514684</v>
      </c>
    </row>
    <row r="1180" spans="1:61" s="92" customFormat="1" ht="17" collapsed="1" x14ac:dyDescent="0.2">
      <c r="B1180" s="163"/>
      <c r="C1180" s="164" t="s">
        <v>109</v>
      </c>
      <c r="D1180" s="164"/>
      <c r="E1180" s="163"/>
      <c r="F1180" s="162"/>
      <c r="G1180" s="149">
        <f>+[2]THKL!F1181</f>
        <v>0</v>
      </c>
      <c r="H1180" s="158"/>
      <c r="I1180" s="158"/>
      <c r="J1180" s="158"/>
      <c r="K1180" s="159"/>
      <c r="L1180" s="161"/>
      <c r="M1180" s="161">
        <f>SUM(K1180:L1180)</f>
        <v>0</v>
      </c>
      <c r="N1180" s="83">
        <f>IF(V1180&lt;&gt;"VTC VHm",_xlfn.XLOOKUP(Z1180,$AC$4015:$AC$4035,$AD$4015:$AD$4035,0)*M1180,_xlfn.XLOOKUP(Z1180,$AC$4015:$AC$4035,$AD$4015:$AD$4035,0)*L1180)</f>
        <v>0</v>
      </c>
      <c r="O1180" s="83">
        <f>IF(V1180&lt;&gt;"VTC VHm",_xlfn.XLOOKUP(Z1180,$AC$4015:$AC$4035,$AE$4015:$AE$4035,0)*M1180,_xlfn.XLOOKUP(Z1180,$AC$4015:$AC$4035,$AE$4015:$AE$4035,0)*L1180)</f>
        <v>0</v>
      </c>
      <c r="P1180" s="160">
        <f>SUM(N1180:O1180)</f>
        <v>0</v>
      </c>
      <c r="Q1180" s="161">
        <f>M1180*G1180</f>
        <v>0</v>
      </c>
      <c r="R1180" s="161">
        <f>G1180*P1180</f>
        <v>0</v>
      </c>
      <c r="S1180" s="160">
        <f>SUM(Q1180:R1180)</f>
        <v>0</v>
      </c>
      <c r="T1180" s="159"/>
      <c r="U1180" s="158"/>
      <c r="V1180" s="158"/>
      <c r="W1180" s="158"/>
      <c r="X1180" s="94" t="s">
        <v>33</v>
      </c>
      <c r="Y1180" s="94"/>
      <c r="Z1180" s="94" t="s">
        <v>14</v>
      </c>
      <c r="AA1180" s="44" t="s">
        <v>80</v>
      </c>
      <c r="AB1180" s="2"/>
      <c r="AC1180" s="2">
        <v>0</v>
      </c>
      <c r="AD1180" s="93">
        <f>+M1180</f>
        <v>0</v>
      </c>
      <c r="AE1180" s="93">
        <f>+AD1180*14%</f>
        <v>0</v>
      </c>
      <c r="AF1180" s="93">
        <f>+AD1180*35%</f>
        <v>0</v>
      </c>
      <c r="AG1180" s="93">
        <f>+AD1180*F1180</f>
        <v>0</v>
      </c>
      <c r="AH1180" s="93">
        <f>+AE1180*F1180</f>
        <v>0</v>
      </c>
      <c r="AI1180" s="93">
        <f>+AF1180*F1180</f>
        <v>0</v>
      </c>
      <c r="AJ1180" s="93">
        <f>SUM(AG1180:AI1180)</f>
        <v>0</v>
      </c>
      <c r="AK1180" s="93">
        <f>+AD1180*G1180</f>
        <v>0</v>
      </c>
      <c r="AL1180" s="93">
        <f>+AE1180*G1180</f>
        <v>0</v>
      </c>
      <c r="AM1180" s="93">
        <f>+AF1180*G1180</f>
        <v>0</v>
      </c>
      <c r="AN1180" s="93">
        <f>SUM(AK1180:AM1180)</f>
        <v>0</v>
      </c>
      <c r="AQ1180" s="145" t="s">
        <v>525</v>
      </c>
      <c r="AU1180" s="8">
        <f>+K1180</f>
        <v>0</v>
      </c>
      <c r="AV1180" s="8">
        <f>+L1180</f>
        <v>0</v>
      </c>
      <c r="AW1180" s="2">
        <f>+M1180</f>
        <v>0</v>
      </c>
      <c r="AX1180" s="8">
        <f>F1180*AW1180</f>
        <v>0</v>
      </c>
      <c r="AY1180" s="8">
        <f>IF(AQ1180="CT",7%,5%)*AX1180</f>
        <v>0</v>
      </c>
      <c r="AZ1180" s="8">
        <f>AX1180*2%</f>
        <v>0</v>
      </c>
      <c r="BA1180" s="8">
        <f>IF(BB1180&gt;0,0,AX1180*5%)</f>
        <v>0</v>
      </c>
      <c r="BB1180" s="8">
        <f>(AX1180-BG1180)*35%</f>
        <v>0</v>
      </c>
      <c r="BC1180" s="8">
        <f>+AX1180+AY1180+AZ1180+BA1180+BB1180</f>
        <v>0</v>
      </c>
      <c r="BD1180" s="8">
        <f>AX1180-AT1180</f>
        <v>0</v>
      </c>
      <c r="BE1180" s="2"/>
      <c r="BH1180" s="2"/>
      <c r="BI1180" s="228">
        <f>+AX1180-AC1180/1.1</f>
        <v>0</v>
      </c>
    </row>
    <row r="1181" spans="1:61" ht="17" hidden="1" outlineLevel="1" x14ac:dyDescent="0.2">
      <c r="B1181" s="82">
        <v>25</v>
      </c>
      <c r="C1181" s="144" t="s">
        <v>883</v>
      </c>
      <c r="D1181" s="144"/>
      <c r="E1181" s="82" t="s">
        <v>52</v>
      </c>
      <c r="F1181" s="143">
        <v>1451.2090000000001</v>
      </c>
      <c r="G1181" s="142">
        <f>+[2]THKL!F1182</f>
        <v>1451.2090000000001</v>
      </c>
      <c r="H1181" s="176"/>
      <c r="I1181" s="176"/>
      <c r="J1181" s="176"/>
      <c r="K1181" s="156" t="str">
        <f>$K$170</f>
        <v>Bao gồm</v>
      </c>
      <c r="L1181" s="157">
        <f>$L$170</f>
        <v>181350</v>
      </c>
      <c r="M1181" s="157">
        <f>SUM(K1181:L1181)</f>
        <v>181350</v>
      </c>
      <c r="N1181" s="83">
        <f>IF(V1181&lt;&gt;"VTC VHm",_xlfn.XLOOKUP(Z1181,$AC$4015:$AC$4035,$AD$4015:$AD$4035,0)*M1181,_xlfn.XLOOKUP(Z1181,$AC$4015:$AC$4035,$AD$4015:$AD$4035,0)*L1181)</f>
        <v>63472.499999999993</v>
      </c>
      <c r="O1181" s="83">
        <f>IF(V1181&lt;&gt;"VTC VHm",_xlfn.XLOOKUP(Z1181,$AC$4015:$AC$4035,$AE$4015:$AE$4035,0)*M1181,_xlfn.XLOOKUP(Z1181,$AC$4015:$AC$4035,$AE$4015:$AE$4035,0)*L1181)</f>
        <v>0</v>
      </c>
      <c r="P1181" s="83">
        <f>SUM(N1181:O1181)</f>
        <v>63472.499999999993</v>
      </c>
      <c r="Q1181" s="157">
        <f>M1181*G1181</f>
        <v>263176752.15000001</v>
      </c>
      <c r="R1181" s="157">
        <f>G1181*P1181</f>
        <v>92111863.252499998</v>
      </c>
      <c r="S1181" s="83">
        <f>SUM(Q1181:R1181)</f>
        <v>355288615.40250003</v>
      </c>
      <c r="T1181" s="156" t="s">
        <v>50</v>
      </c>
      <c r="U1181" s="176"/>
      <c r="V1181" s="176"/>
      <c r="W1181" s="176"/>
      <c r="X1181" s="44" t="s">
        <v>33</v>
      </c>
      <c r="Y1181" s="44"/>
      <c r="Z1181" s="44" t="s">
        <v>14</v>
      </c>
      <c r="AA1181" s="44" t="s">
        <v>80</v>
      </c>
      <c r="AB1181" s="2">
        <v>326833.02294761251</v>
      </c>
      <c r="AC1181" s="2">
        <v>474303024.39878184</v>
      </c>
      <c r="AD1181" s="2">
        <f>+M1181</f>
        <v>181350</v>
      </c>
      <c r="AE1181" s="2">
        <f>+AD1181*14%</f>
        <v>25389.000000000004</v>
      </c>
      <c r="AF1181" s="155">
        <f>+AD1181*35%</f>
        <v>63472.499999999993</v>
      </c>
      <c r="AG1181" s="2">
        <f>+AD1181*F1181</f>
        <v>263176752.15000001</v>
      </c>
      <c r="AH1181" s="2">
        <f>+AE1181*F1181</f>
        <v>36844745.301000006</v>
      </c>
      <c r="AI1181" s="2">
        <f>+AF1181*F1181</f>
        <v>92111863.252499998</v>
      </c>
      <c r="AJ1181" s="2">
        <f>SUM(AG1181:AI1181)</f>
        <v>392133360.70350003</v>
      </c>
      <c r="AK1181" s="2">
        <f>+AD1181*G1181</f>
        <v>263176752.15000001</v>
      </c>
      <c r="AL1181" s="2">
        <f>+AE1181*G1181</f>
        <v>36844745.301000006</v>
      </c>
      <c r="AM1181" s="2">
        <f>+AF1181*G1181</f>
        <v>92111863.252499998</v>
      </c>
      <c r="AN1181" s="155">
        <f>SUM(AK1181:AM1181)</f>
        <v>392133360.70350003</v>
      </c>
      <c r="AQ1181" s="145" t="s">
        <v>525</v>
      </c>
      <c r="AU1181" s="8" t="str">
        <f>+K1181</f>
        <v>Bao gồm</v>
      </c>
      <c r="AV1181" s="8">
        <f>+L1181</f>
        <v>181350</v>
      </c>
      <c r="AW1181" s="2">
        <f>+M1181</f>
        <v>181350</v>
      </c>
      <c r="AX1181" s="8">
        <f>F1181*AW1181</f>
        <v>263176752.15000001</v>
      </c>
      <c r="AY1181" s="8">
        <f>IF(AQ1181="CT",7%,5%)*AX1181</f>
        <v>18422372.650500003</v>
      </c>
      <c r="AZ1181" s="8">
        <f>AX1181*2%</f>
        <v>5263535.0430000005</v>
      </c>
      <c r="BA1181" s="8">
        <f>IF(BB1181&gt;0,0,AX1181*5%)</f>
        <v>0</v>
      </c>
      <c r="BB1181" s="8">
        <f>(AX1181-BG1181)*35%</f>
        <v>92111863.252499998</v>
      </c>
      <c r="BC1181" s="8">
        <f>+AX1181+AY1181+AZ1181+BA1181+BB1181</f>
        <v>378974523.09600002</v>
      </c>
      <c r="BD1181" s="8">
        <f>AX1181-AT1181</f>
        <v>263176752.15000001</v>
      </c>
      <c r="BE1181" s="2"/>
      <c r="BH1181" s="2"/>
      <c r="BI1181" s="228">
        <f>+AX1181-AC1181/1.1</f>
        <v>-168007815.48525617</v>
      </c>
    </row>
    <row r="1182" spans="1:61" ht="17" hidden="1" outlineLevel="1" x14ac:dyDescent="0.2">
      <c r="B1182" s="82">
        <v>26</v>
      </c>
      <c r="C1182" s="144" t="s">
        <v>927</v>
      </c>
      <c r="D1182" s="144"/>
      <c r="E1182" s="82" t="s">
        <v>52</v>
      </c>
      <c r="F1182" s="143">
        <v>1451.2090000000001</v>
      </c>
      <c r="G1182" s="142">
        <f>+[2]THKL!F1183</f>
        <v>1451.2090000000001</v>
      </c>
      <c r="H1182" s="176"/>
      <c r="I1182" s="176"/>
      <c r="J1182" s="176"/>
      <c r="K1182" s="156" t="str">
        <f>$K$129</f>
        <v>Bao gồm</v>
      </c>
      <c r="L1182" s="244">
        <f>$L$129</f>
        <v>21438.4656</v>
      </c>
      <c r="M1182" s="157">
        <f>SUM(K1182:L1182)</f>
        <v>21438.4656</v>
      </c>
      <c r="N1182" s="83">
        <f>IF(V1182&lt;&gt;"VTC VHm",_xlfn.XLOOKUP(Z1182,$AC$4015:$AC$4035,$AD$4015:$AD$4035,0)*M1182,_xlfn.XLOOKUP(Z1182,$AC$4015:$AC$4035,$AD$4015:$AD$4035,0)*L1182)</f>
        <v>7503.4629599999989</v>
      </c>
      <c r="O1182" s="83">
        <f>IF(V1182&lt;&gt;"VTC VHm",_xlfn.XLOOKUP(Z1182,$AC$4015:$AC$4035,$AE$4015:$AE$4035,0)*M1182,_xlfn.XLOOKUP(Z1182,$AC$4015:$AC$4035,$AE$4015:$AE$4035,0)*L1182)</f>
        <v>0</v>
      </c>
      <c r="P1182" s="83">
        <f>SUM(N1182:O1182)</f>
        <v>7503.4629599999989</v>
      </c>
      <c r="Q1182" s="157">
        <f>M1182*G1182</f>
        <v>31111694.224910401</v>
      </c>
      <c r="R1182" s="157">
        <f>G1182*P1182</f>
        <v>10889092.978718638</v>
      </c>
      <c r="S1182" s="83">
        <f>SUM(Q1182:R1182)</f>
        <v>42000787.203629039</v>
      </c>
      <c r="T1182" s="165" t="s">
        <v>100</v>
      </c>
      <c r="U1182" s="176"/>
      <c r="V1182" s="176"/>
      <c r="W1182" s="176"/>
      <c r="X1182" s="44" t="s">
        <v>33</v>
      </c>
      <c r="Y1182" s="44"/>
      <c r="Z1182" s="44" t="s">
        <v>14</v>
      </c>
      <c r="AA1182" s="44" t="s">
        <v>80</v>
      </c>
      <c r="AB1182" s="2">
        <v>48568.255241112754</v>
      </c>
      <c r="AC1182" s="2">
        <v>70482689.120200008</v>
      </c>
      <c r="AD1182" s="2">
        <f>+M1182</f>
        <v>21438.4656</v>
      </c>
      <c r="AE1182" s="2">
        <f>+AD1182*14%</f>
        <v>3001.3851840000002</v>
      </c>
      <c r="AF1182" s="155">
        <f>+AD1182*35%</f>
        <v>7503.4629599999989</v>
      </c>
      <c r="AG1182" s="2">
        <f>+AD1182*F1182</f>
        <v>31111694.224910401</v>
      </c>
      <c r="AH1182" s="2">
        <f>+AE1182*F1182</f>
        <v>4355637.1914874567</v>
      </c>
      <c r="AI1182" s="2">
        <f>+AF1182*F1182</f>
        <v>10889092.978718638</v>
      </c>
      <c r="AJ1182" s="2">
        <f>SUM(AG1182:AI1182)</f>
        <v>46356424.395116493</v>
      </c>
      <c r="AK1182" s="2">
        <f>+AD1182*G1182</f>
        <v>31111694.224910401</v>
      </c>
      <c r="AL1182" s="2">
        <f>+AE1182*G1182</f>
        <v>4355637.1914874567</v>
      </c>
      <c r="AM1182" s="2">
        <f>+AF1182*G1182</f>
        <v>10889092.978718638</v>
      </c>
      <c r="AN1182" s="155">
        <f>SUM(AK1182:AM1182)</f>
        <v>46356424.395116493</v>
      </c>
      <c r="AQ1182" s="145" t="s">
        <v>525</v>
      </c>
      <c r="AU1182" s="8" t="str">
        <f>+K1182</f>
        <v>Bao gồm</v>
      </c>
      <c r="AV1182" s="8">
        <f>+L1182</f>
        <v>21438.4656</v>
      </c>
      <c r="AW1182" s="2">
        <f>+M1182</f>
        <v>21438.4656</v>
      </c>
      <c r="AX1182" s="8">
        <f>F1182*AW1182</f>
        <v>31111694.224910401</v>
      </c>
      <c r="AY1182" s="8">
        <f>IF(AQ1182="CT",7%,5%)*AX1182</f>
        <v>2177818.5957437283</v>
      </c>
      <c r="AZ1182" s="8">
        <f>AX1182*2%</f>
        <v>622233.88449820806</v>
      </c>
      <c r="BA1182" s="8">
        <f>IF(BB1182&gt;0,0,AX1182*5%)</f>
        <v>0</v>
      </c>
      <c r="BB1182" s="8">
        <f>(AX1182-BG1182)*35%</f>
        <v>10889092.97871864</v>
      </c>
      <c r="BC1182" s="8">
        <f>+AX1182+AY1182+AZ1182+BA1182+BB1182</f>
        <v>44800839.683870971</v>
      </c>
      <c r="BD1182" s="8">
        <f>AX1182-AT1182</f>
        <v>31111694.224910401</v>
      </c>
      <c r="BE1182" s="2"/>
      <c r="BH1182" s="2"/>
      <c r="BI1182" s="228">
        <f>+AX1182-AC1182/1.1</f>
        <v>-32963477.702544145</v>
      </c>
    </row>
    <row r="1183" spans="1:61" ht="34" hidden="1" outlineLevel="1" x14ac:dyDescent="0.2">
      <c r="B1183" s="82">
        <v>27</v>
      </c>
      <c r="C1183" s="144" t="s">
        <v>740</v>
      </c>
      <c r="D1183" s="144"/>
      <c r="E1183" s="82" t="s">
        <v>52</v>
      </c>
      <c r="F1183" s="143">
        <v>1451.2090000000001</v>
      </c>
      <c r="G1183" s="142">
        <f>+[2]THKL!F1184</f>
        <v>1451.2090000000001</v>
      </c>
      <c r="H1183" s="176"/>
      <c r="I1183" s="176"/>
      <c r="J1183" s="176"/>
      <c r="K1183" s="156" t="str">
        <f>$K$131</f>
        <v>Bao gồm</v>
      </c>
      <c r="L1183" s="157">
        <f>$L$131</f>
        <v>41916.36</v>
      </c>
      <c r="M1183" s="157">
        <f>SUM(K1183:L1183)</f>
        <v>41916.36</v>
      </c>
      <c r="N1183" s="83">
        <f>IF(V1183&lt;&gt;"VTC VHm",_xlfn.XLOOKUP(Z1183,$AC$4015:$AC$4035,$AD$4015:$AD$4035,0)*M1183,_xlfn.XLOOKUP(Z1183,$AC$4015:$AC$4035,$AD$4015:$AD$4035,0)*L1183)</f>
        <v>14670.725999999999</v>
      </c>
      <c r="O1183" s="83">
        <f>IF(V1183&lt;&gt;"VTC VHm",_xlfn.XLOOKUP(Z1183,$AC$4015:$AC$4035,$AE$4015:$AE$4035,0)*M1183,_xlfn.XLOOKUP(Z1183,$AC$4015:$AC$4035,$AE$4015:$AE$4035,0)*L1183)</f>
        <v>0</v>
      </c>
      <c r="P1183" s="83">
        <f>SUM(N1183:O1183)</f>
        <v>14670.725999999999</v>
      </c>
      <c r="Q1183" s="157">
        <f>M1183*G1183</f>
        <v>60829398.879240006</v>
      </c>
      <c r="R1183" s="157">
        <f>G1183*P1183</f>
        <v>21290289.607733998</v>
      </c>
      <c r="S1183" s="83">
        <f>SUM(Q1183:R1183)</f>
        <v>82119688.486974001</v>
      </c>
      <c r="T1183" s="156" t="s">
        <v>50</v>
      </c>
      <c r="U1183" s="176"/>
      <c r="V1183" s="176"/>
      <c r="W1183" s="176"/>
      <c r="X1183" s="44" t="s">
        <v>33</v>
      </c>
      <c r="Y1183" s="44"/>
      <c r="Z1183" s="44" t="s">
        <v>14</v>
      </c>
      <c r="AA1183" s="44" t="s">
        <v>80</v>
      </c>
      <c r="AB1183" s="2">
        <v>102887.81838657794</v>
      </c>
      <c r="AC1183" s="2">
        <v>149311728.03296739</v>
      </c>
      <c r="AD1183" s="2">
        <f>+M1183</f>
        <v>41916.36</v>
      </c>
      <c r="AE1183" s="2">
        <f>+AD1183*14%</f>
        <v>5868.2904000000008</v>
      </c>
      <c r="AF1183" s="155">
        <f>+AD1183*35%</f>
        <v>14670.725999999999</v>
      </c>
      <c r="AG1183" s="2">
        <f>+AD1183*F1183</f>
        <v>60829398.879240006</v>
      </c>
      <c r="AH1183" s="2">
        <f>+AE1183*F1183</f>
        <v>8516115.843093602</v>
      </c>
      <c r="AI1183" s="2">
        <f>+AF1183*F1183</f>
        <v>21290289.607733998</v>
      </c>
      <c r="AJ1183" s="2">
        <f>SUM(AG1183:AI1183)</f>
        <v>90635804.330067605</v>
      </c>
      <c r="AK1183" s="2">
        <f>+AD1183*G1183</f>
        <v>60829398.879240006</v>
      </c>
      <c r="AL1183" s="2">
        <f>+AE1183*G1183</f>
        <v>8516115.843093602</v>
      </c>
      <c r="AM1183" s="2">
        <f>+AF1183*G1183</f>
        <v>21290289.607733998</v>
      </c>
      <c r="AN1183" s="155">
        <f>SUM(AK1183:AM1183)</f>
        <v>90635804.330067605</v>
      </c>
      <c r="AQ1183" s="145" t="s">
        <v>525</v>
      </c>
      <c r="AU1183" s="8" t="str">
        <f>+K1183</f>
        <v>Bao gồm</v>
      </c>
      <c r="AV1183" s="8">
        <f>+L1183</f>
        <v>41916.36</v>
      </c>
      <c r="AW1183" s="2">
        <f>+M1183</f>
        <v>41916.36</v>
      </c>
      <c r="AX1183" s="8">
        <f>F1183*AW1183</f>
        <v>60829398.879240006</v>
      </c>
      <c r="AY1183" s="8">
        <f>IF(AQ1183="CT",7%,5%)*AX1183</f>
        <v>4258057.921546801</v>
      </c>
      <c r="AZ1183" s="8">
        <f>AX1183*2%</f>
        <v>1216587.9775848002</v>
      </c>
      <c r="BA1183" s="8">
        <f>IF(BB1183&gt;0,0,AX1183*5%)</f>
        <v>0</v>
      </c>
      <c r="BB1183" s="8">
        <f>(AX1183-BG1183)*35%</f>
        <v>21290289.607734002</v>
      </c>
      <c r="BC1183" s="8">
        <f>+AX1183+AY1183+AZ1183+BA1183+BB1183</f>
        <v>87594334.386105612</v>
      </c>
      <c r="BD1183" s="8">
        <f>AX1183-AT1183</f>
        <v>60829398.879240006</v>
      </c>
      <c r="BE1183" s="2"/>
      <c r="BH1183" s="2"/>
      <c r="BI1183" s="228">
        <f>+AX1183-AC1183/1.1</f>
        <v>-74908535.696184874</v>
      </c>
    </row>
    <row r="1184" spans="1:61" s="92" customFormat="1" ht="17" collapsed="1" x14ac:dyDescent="0.2">
      <c r="B1184" s="163"/>
      <c r="C1184" s="164" t="s">
        <v>106</v>
      </c>
      <c r="D1184" s="164"/>
      <c r="E1184" s="163"/>
      <c r="F1184" s="162"/>
      <c r="G1184" s="149">
        <f>+[2]THKL!F1185</f>
        <v>0</v>
      </c>
      <c r="H1184" s="158"/>
      <c r="I1184" s="158"/>
      <c r="J1184" s="158"/>
      <c r="K1184" s="159"/>
      <c r="L1184" s="161"/>
      <c r="M1184" s="161">
        <f>SUM(K1184:L1184)</f>
        <v>0</v>
      </c>
      <c r="N1184" s="83">
        <f>IF(V1184&lt;&gt;"VTC VHm",_xlfn.XLOOKUP(Z1184,$AC$4015:$AC$4035,$AD$4015:$AD$4035,0)*M1184,_xlfn.XLOOKUP(Z1184,$AC$4015:$AC$4035,$AD$4015:$AD$4035,0)*L1184)</f>
        <v>0</v>
      </c>
      <c r="O1184" s="83">
        <f>IF(V1184&lt;&gt;"VTC VHm",_xlfn.XLOOKUP(Z1184,$AC$4015:$AC$4035,$AE$4015:$AE$4035,0)*M1184,_xlfn.XLOOKUP(Z1184,$AC$4015:$AC$4035,$AE$4015:$AE$4035,0)*L1184)</f>
        <v>0</v>
      </c>
      <c r="P1184" s="160">
        <f>SUM(N1184:O1184)</f>
        <v>0</v>
      </c>
      <c r="Q1184" s="161">
        <f>M1184*G1184</f>
        <v>0</v>
      </c>
      <c r="R1184" s="161">
        <f>G1184*P1184</f>
        <v>0</v>
      </c>
      <c r="S1184" s="160">
        <f>SUM(Q1184:R1184)</f>
        <v>0</v>
      </c>
      <c r="T1184" s="159"/>
      <c r="U1184" s="158"/>
      <c r="V1184" s="158"/>
      <c r="W1184" s="158"/>
      <c r="X1184" s="94" t="s">
        <v>33</v>
      </c>
      <c r="Y1184" s="94"/>
      <c r="Z1184" s="94" t="s">
        <v>16</v>
      </c>
      <c r="AA1184" s="44" t="s">
        <v>80</v>
      </c>
      <c r="AB1184" s="2"/>
      <c r="AC1184" s="2">
        <v>0</v>
      </c>
      <c r="AD1184" s="93">
        <f>+M1184</f>
        <v>0</v>
      </c>
      <c r="AE1184" s="93">
        <f>+AD1184*14%</f>
        <v>0</v>
      </c>
      <c r="AF1184" s="93">
        <f>+AD1184*35%</f>
        <v>0</v>
      </c>
      <c r="AG1184" s="93">
        <f>+AD1184*F1184</f>
        <v>0</v>
      </c>
      <c r="AH1184" s="93">
        <f>+AE1184*F1184</f>
        <v>0</v>
      </c>
      <c r="AI1184" s="93">
        <f>+AF1184*F1184</f>
        <v>0</v>
      </c>
      <c r="AJ1184" s="93">
        <f>SUM(AG1184:AI1184)</f>
        <v>0</v>
      </c>
      <c r="AK1184" s="93">
        <f>+AD1184*G1184</f>
        <v>0</v>
      </c>
      <c r="AL1184" s="93">
        <f>+AE1184*G1184</f>
        <v>0</v>
      </c>
      <c r="AM1184" s="93">
        <f>+AF1184*G1184</f>
        <v>0</v>
      </c>
      <c r="AN1184" s="93">
        <f>SUM(AK1184:AM1184)</f>
        <v>0</v>
      </c>
      <c r="AQ1184" s="145" t="s">
        <v>525</v>
      </c>
      <c r="AU1184" s="8">
        <f>+K1184</f>
        <v>0</v>
      </c>
      <c r="AV1184" s="8">
        <f>+L1184</f>
        <v>0</v>
      </c>
      <c r="AW1184" s="2">
        <f>+M1184</f>
        <v>0</v>
      </c>
      <c r="AX1184" s="8">
        <f>F1184*AW1184</f>
        <v>0</v>
      </c>
      <c r="AY1184" s="8">
        <f>IF(AQ1184="CT",7%,5%)*AX1184</f>
        <v>0</v>
      </c>
      <c r="AZ1184" s="8">
        <f>AX1184*2%</f>
        <v>0</v>
      </c>
      <c r="BA1184" s="8">
        <f>IF(BB1184&gt;0,0,AX1184*5%)</f>
        <v>0</v>
      </c>
      <c r="BB1184" s="8">
        <f>(AX1184-BG1184)*35%</f>
        <v>0</v>
      </c>
      <c r="BC1184" s="8">
        <f>+AX1184+AY1184+AZ1184+BA1184+BB1184</f>
        <v>0</v>
      </c>
      <c r="BD1184" s="8">
        <f>AX1184-AT1184</f>
        <v>0</v>
      </c>
      <c r="BE1184" s="2"/>
      <c r="BH1184" s="2"/>
      <c r="BI1184" s="228">
        <f>+AX1184-AC1184/1.1</f>
        <v>0</v>
      </c>
    </row>
    <row r="1185" spans="1:61" ht="51" hidden="1" outlineLevel="1" x14ac:dyDescent="0.2">
      <c r="B1185" s="82">
        <v>28</v>
      </c>
      <c r="C1185" s="144" t="s">
        <v>698</v>
      </c>
      <c r="D1185" s="144"/>
      <c r="E1185" s="82" t="s">
        <v>104</v>
      </c>
      <c r="F1185" s="143">
        <v>3.0154999999999998</v>
      </c>
      <c r="G1185" s="142">
        <f>+[2]THKL!F1186</f>
        <v>3.0154999999999998</v>
      </c>
      <c r="H1185" s="132"/>
      <c r="I1185" s="132"/>
      <c r="J1185" s="132"/>
      <c r="K1185" s="156" t="str">
        <f>$K$112</f>
        <v>Bao gồm</v>
      </c>
      <c r="L1185" s="157">
        <f>$L$112</f>
        <v>5314506.2372727301</v>
      </c>
      <c r="M1185" s="157">
        <f>SUM(K1185:L1185)</f>
        <v>5314506.2372727301</v>
      </c>
      <c r="N1185" s="83">
        <f>IF(V1185&lt;&gt;"VTC VHm",_xlfn.XLOOKUP(Z1185,$AC$4015:$AC$4035,$AD$4015:$AD$4035,0)*M1185,_xlfn.XLOOKUP(Z1185,$AC$4015:$AC$4035,$AD$4015:$AD$4035,0)*L1185)</f>
        <v>1860077.1830454555</v>
      </c>
      <c r="O1185" s="83">
        <f>IF(V1185&lt;&gt;"VTC VHm",_xlfn.XLOOKUP(Z1185,$AC$4015:$AC$4035,$AE$4015:$AE$4035,0)*M1185,_xlfn.XLOOKUP(Z1185,$AC$4015:$AC$4035,$AE$4015:$AE$4035,0)*L1185)</f>
        <v>0</v>
      </c>
      <c r="P1185" s="83">
        <f>SUM(N1185:O1185)</f>
        <v>1860077.1830454555</v>
      </c>
      <c r="Q1185" s="157">
        <f>M1185*G1185</f>
        <v>16025893.558495916</v>
      </c>
      <c r="R1185" s="157">
        <f>G1185*P1185</f>
        <v>5609062.7454735711</v>
      </c>
      <c r="S1185" s="83">
        <f>SUM(Q1185:R1185)</f>
        <v>21634956.303969488</v>
      </c>
      <c r="T1185" s="125" t="s">
        <v>103</v>
      </c>
      <c r="U1185" s="132"/>
      <c r="V1185" s="132"/>
      <c r="W1185" s="132"/>
      <c r="X1185" s="44" t="s">
        <v>33</v>
      </c>
      <c r="Y1185" s="44"/>
      <c r="Z1185" s="44" t="s">
        <v>16</v>
      </c>
      <c r="AA1185" s="44" t="s">
        <v>80</v>
      </c>
      <c r="AB1185" s="2">
        <v>4142603.8860601094</v>
      </c>
      <c r="AC1185" s="2">
        <v>12492022.018414259</v>
      </c>
      <c r="AD1185" s="2">
        <f>+M1185</f>
        <v>5314506.2372727301</v>
      </c>
      <c r="AE1185" s="2">
        <f>+AD1185*14%</f>
        <v>744030.87321818224</v>
      </c>
      <c r="AF1185" s="155">
        <f>+AD1185*35%</f>
        <v>1860077.1830454555</v>
      </c>
      <c r="AG1185" s="2">
        <f>+AD1185*F1185</f>
        <v>16025893.558495916</v>
      </c>
      <c r="AH1185" s="2">
        <f>+AE1185*F1185</f>
        <v>2243625.0981894284</v>
      </c>
      <c r="AI1185" s="2">
        <f>+AF1185*F1185</f>
        <v>5609062.7454735711</v>
      </c>
      <c r="AJ1185" s="2">
        <f>SUM(AG1185:AI1185)</f>
        <v>23878581.402158916</v>
      </c>
      <c r="AK1185" s="2">
        <f>+AD1185*G1185</f>
        <v>16025893.558495916</v>
      </c>
      <c r="AL1185" s="2">
        <f>+AE1185*G1185</f>
        <v>2243625.0981894284</v>
      </c>
      <c r="AM1185" s="2">
        <f>+AF1185*G1185</f>
        <v>5609062.7454735711</v>
      </c>
      <c r="AN1185" s="155">
        <f>SUM(AK1185:AM1185)</f>
        <v>23878581.402158916</v>
      </c>
      <c r="AQ1185" s="145" t="s">
        <v>525</v>
      </c>
      <c r="AU1185" s="8" t="str">
        <f>+K1185</f>
        <v>Bao gồm</v>
      </c>
      <c r="AV1185" s="8">
        <f>+L1185</f>
        <v>5314506.2372727301</v>
      </c>
      <c r="AW1185" s="2">
        <f>+M1185</f>
        <v>5314506.2372727301</v>
      </c>
      <c r="AX1185" s="8">
        <f>F1185*AW1185</f>
        <v>16025893.558495916</v>
      </c>
      <c r="AY1185" s="8">
        <f>IF(AQ1185="CT",7%,5%)*AX1185</f>
        <v>1121812.5490947142</v>
      </c>
      <c r="AZ1185" s="8">
        <f>AX1185*2%</f>
        <v>320517.87116991833</v>
      </c>
      <c r="BA1185" s="8">
        <f>IF(BB1185&gt;0,0,AX1185*5%)</f>
        <v>0</v>
      </c>
      <c r="BB1185" s="8">
        <f>(AX1185-BG1185)*35%</f>
        <v>5609062.7454735702</v>
      </c>
      <c r="BC1185" s="8">
        <f>+AX1185+AY1185+AZ1185+BA1185+BB1185</f>
        <v>23077286.724234119</v>
      </c>
      <c r="BD1185" s="8">
        <f>AX1185-AT1185</f>
        <v>16025893.558495916</v>
      </c>
      <c r="BE1185" s="2"/>
      <c r="BH1185" s="2"/>
      <c r="BI1185" s="228">
        <f>+AX1185-AC1185/1.1</f>
        <v>4669509.9053920452</v>
      </c>
    </row>
    <row r="1186" spans="1:61" ht="34" hidden="1" outlineLevel="1" x14ac:dyDescent="0.2">
      <c r="B1186" s="82">
        <v>29</v>
      </c>
      <c r="C1186" s="144" t="s">
        <v>879</v>
      </c>
      <c r="D1186" s="144"/>
      <c r="E1186" s="82" t="s">
        <v>52</v>
      </c>
      <c r="F1186" s="143">
        <v>44.023400000000002</v>
      </c>
      <c r="G1186" s="142">
        <f>+[2]THKL!F1187</f>
        <v>44.023400000000002</v>
      </c>
      <c r="H1186" s="132"/>
      <c r="I1186" s="132"/>
      <c r="J1186" s="132"/>
      <c r="K1186" s="156" t="str">
        <f>$K$842</f>
        <v>Bao gồm</v>
      </c>
      <c r="L1186" s="157">
        <f>$L$842</f>
        <v>1263000</v>
      </c>
      <c r="M1186" s="157">
        <f>SUM(K1186:L1186)</f>
        <v>1263000</v>
      </c>
      <c r="N1186" s="83">
        <f>IF(V1186&lt;&gt;"VTC VHm",_xlfn.XLOOKUP(Z1186,$AC$4015:$AC$4035,$AD$4015:$AD$4035,0)*M1186,_xlfn.XLOOKUP(Z1186,$AC$4015:$AC$4035,$AD$4015:$AD$4035,0)*L1186)</f>
        <v>63150</v>
      </c>
      <c r="O1186" s="83">
        <f>IF(V1186&lt;&gt;"VTC VHm",_xlfn.XLOOKUP(Z1186,$AC$4015:$AC$4035,$AE$4015:$AE$4035,0)*M1186,_xlfn.XLOOKUP(Z1186,$AC$4015:$AC$4035,$AE$4015:$AE$4035,0)*L1186)</f>
        <v>0</v>
      </c>
      <c r="P1186" s="83">
        <f>SUM(N1186:O1186)</f>
        <v>63150</v>
      </c>
      <c r="Q1186" s="157">
        <f>M1186*G1186</f>
        <v>55601554.200000003</v>
      </c>
      <c r="R1186" s="157">
        <f>G1186*P1186</f>
        <v>2780077.71</v>
      </c>
      <c r="S1186" s="83">
        <f>SUM(Q1186:R1186)</f>
        <v>58381631.910000004</v>
      </c>
      <c r="T1186" s="156" t="s">
        <v>100</v>
      </c>
      <c r="U1186" s="132"/>
      <c r="V1186" s="132"/>
      <c r="W1186" s="132"/>
      <c r="X1186" s="44" t="s">
        <v>33</v>
      </c>
      <c r="Y1186" s="44"/>
      <c r="Z1186" s="44" t="s">
        <v>11</v>
      </c>
      <c r="AA1186" s="44" t="s">
        <v>80</v>
      </c>
      <c r="AB1186" s="2">
        <v>1175366.8697229843</v>
      </c>
      <c r="AC1186" s="2">
        <v>51743645.85256283</v>
      </c>
      <c r="AD1186" s="2">
        <f>+M1186</f>
        <v>1263000</v>
      </c>
      <c r="AE1186" s="2">
        <f>+AD1186*14%</f>
        <v>176820.00000000003</v>
      </c>
      <c r="AF1186" s="155">
        <f>+AD1186*35%</f>
        <v>442050</v>
      </c>
      <c r="AG1186" s="2">
        <f>+AD1186*F1186</f>
        <v>55601554.200000003</v>
      </c>
      <c r="AH1186" s="2">
        <f>+AE1186*F1186</f>
        <v>7784217.5880000014</v>
      </c>
      <c r="AI1186" s="2">
        <f>+AF1186*F1186</f>
        <v>19460543.970000003</v>
      </c>
      <c r="AJ1186" s="2">
        <f>SUM(AG1186:AI1186)</f>
        <v>82846315.758000001</v>
      </c>
      <c r="AK1186" s="2">
        <f>+AD1186*G1186</f>
        <v>55601554.200000003</v>
      </c>
      <c r="AL1186" s="2">
        <f>+AE1186*G1186</f>
        <v>7784217.5880000014</v>
      </c>
      <c r="AM1186" s="2">
        <f>+AF1186*G1186</f>
        <v>19460543.970000003</v>
      </c>
      <c r="AN1186" s="155">
        <f>SUM(AK1186:AM1186)</f>
        <v>82846315.758000001</v>
      </c>
      <c r="AQ1186" s="145" t="s">
        <v>525</v>
      </c>
      <c r="AU1186" s="8" t="str">
        <f>+K1186</f>
        <v>Bao gồm</v>
      </c>
      <c r="AV1186" s="8">
        <f>+L1186</f>
        <v>1263000</v>
      </c>
      <c r="AW1186" s="2">
        <f>+M1186</f>
        <v>1263000</v>
      </c>
      <c r="AX1186" s="8">
        <f>F1186*AW1186</f>
        <v>55601554.200000003</v>
      </c>
      <c r="AY1186" s="8">
        <f>IF(AQ1186="CT",7%,5%)*AX1186</f>
        <v>3892108.7940000007</v>
      </c>
      <c r="AZ1186" s="8">
        <f>AX1186*2%</f>
        <v>1112031.084</v>
      </c>
      <c r="BA1186" s="8">
        <f>IF(BB1186&gt;0,0,AX1186*5%)</f>
        <v>0</v>
      </c>
      <c r="BB1186" s="8">
        <f>(AX1186-BG1186)*35%</f>
        <v>19460543.969999999</v>
      </c>
      <c r="BC1186" s="8">
        <f>+AX1186+AY1186+AZ1186+BA1186+BB1186</f>
        <v>80066238.048000008</v>
      </c>
      <c r="BD1186" s="8">
        <f>AX1186-AT1186</f>
        <v>55601554.200000003</v>
      </c>
      <c r="BE1186" s="2"/>
      <c r="BH1186" s="2"/>
      <c r="BI1186" s="228">
        <f>+AX1186-AC1186/1.1</f>
        <v>8561876.1522156149</v>
      </c>
    </row>
    <row r="1187" spans="1:61" ht="17" hidden="1" outlineLevel="1" x14ac:dyDescent="0.2">
      <c r="B1187" s="82">
        <v>30</v>
      </c>
      <c r="C1187" s="144" t="s">
        <v>878</v>
      </c>
      <c r="D1187" s="144"/>
      <c r="E1187" s="82" t="s">
        <v>91</v>
      </c>
      <c r="F1187" s="143">
        <v>0.15540000000000001</v>
      </c>
      <c r="G1187" s="142">
        <f>+[2]THKL!F1188</f>
        <v>0.15540000000000001</v>
      </c>
      <c r="H1187" s="132"/>
      <c r="I1187" s="132"/>
      <c r="J1187" s="132"/>
      <c r="K1187" s="156">
        <f>$K$203</f>
        <v>118800000</v>
      </c>
      <c r="L1187" s="157">
        <f>$L$203</f>
        <v>25904000</v>
      </c>
      <c r="M1187" s="157">
        <f>SUM(K1187:L1187)</f>
        <v>144704000</v>
      </c>
      <c r="N1187" s="83">
        <f>IF(V1187&lt;&gt;"VTC VHm",_xlfn.XLOOKUP(Z1187,$AC$4015:$AC$4035,$AD$4015:$AD$4035,0)*M1187,_xlfn.XLOOKUP(Z1187,$AC$4015:$AC$4035,$AD$4015:$AD$4035,0)*L1187)</f>
        <v>0</v>
      </c>
      <c r="O1187" s="83">
        <f>IF(V1187&lt;&gt;"VTC VHm",_xlfn.XLOOKUP(Z1187,$AC$4015:$AC$4035,$AE$4015:$AE$4035,0)*M1187,_xlfn.XLOOKUP(Z1187,$AC$4015:$AC$4035,$AE$4015:$AE$4035,0)*L1187)</f>
        <v>43411200</v>
      </c>
      <c r="P1187" s="83">
        <f>SUM(N1187:O1187)</f>
        <v>43411200</v>
      </c>
      <c r="Q1187" s="157">
        <f>M1187*G1187</f>
        <v>22487001.600000001</v>
      </c>
      <c r="R1187" s="157">
        <f>G1187*P1187</f>
        <v>6746100.4800000004</v>
      </c>
      <c r="S1187" s="83">
        <f>SUM(Q1187:R1187)</f>
        <v>29233102.080000002</v>
      </c>
      <c r="T1187" s="156" t="s">
        <v>50</v>
      </c>
      <c r="U1187" s="132"/>
      <c r="V1187" s="132"/>
      <c r="W1187" s="132"/>
      <c r="X1187" s="44" t="s">
        <v>33</v>
      </c>
      <c r="Y1187" s="44"/>
      <c r="Z1187" s="44" t="s">
        <v>10</v>
      </c>
      <c r="AA1187" s="44" t="s">
        <v>80</v>
      </c>
      <c r="AB1187" s="2">
        <v>119080719.38970159</v>
      </c>
      <c r="AC1187" s="2">
        <v>18505143.79315963</v>
      </c>
      <c r="AD1187" s="2">
        <f>+M1187</f>
        <v>144704000</v>
      </c>
      <c r="AE1187" s="2">
        <f>+AD1187*14%</f>
        <v>20258560.000000004</v>
      </c>
      <c r="AF1187" s="155">
        <f>+AD1187*35%</f>
        <v>50646400</v>
      </c>
      <c r="AG1187" s="2">
        <f>+AD1187*F1187</f>
        <v>22487001.600000001</v>
      </c>
      <c r="AH1187" s="2">
        <f>+AE1187*F1187</f>
        <v>3148180.2240000009</v>
      </c>
      <c r="AI1187" s="2">
        <f>+AF1187*F1187</f>
        <v>7870450.5600000005</v>
      </c>
      <c r="AJ1187" s="2">
        <f>SUM(AG1187:AI1187)</f>
        <v>33505632.384000003</v>
      </c>
      <c r="AK1187" s="2">
        <f>+AD1187*G1187</f>
        <v>22487001.600000001</v>
      </c>
      <c r="AL1187" s="2">
        <f>+AE1187*G1187</f>
        <v>3148180.2240000009</v>
      </c>
      <c r="AM1187" s="2">
        <f>+AF1187*G1187</f>
        <v>7870450.5600000005</v>
      </c>
      <c r="AN1187" s="155">
        <f>SUM(AK1187:AM1187)</f>
        <v>33505632.384000003</v>
      </c>
      <c r="AQ1187" s="145" t="s">
        <v>525</v>
      </c>
      <c r="AU1187" s="8">
        <f>+K1187</f>
        <v>118800000</v>
      </c>
      <c r="AV1187" s="8">
        <f>+L1187</f>
        <v>25904000</v>
      </c>
      <c r="AW1187" s="2">
        <f>+M1187</f>
        <v>144704000</v>
      </c>
      <c r="AX1187" s="8">
        <f>F1187*AW1187</f>
        <v>22487001.600000001</v>
      </c>
      <c r="AY1187" s="8">
        <f>IF(AQ1187="CT",7%,5%)*AX1187</f>
        <v>1574090.1120000002</v>
      </c>
      <c r="AZ1187" s="8">
        <f>AX1187*2%</f>
        <v>449740.03200000006</v>
      </c>
      <c r="BA1187" s="8">
        <f>IF(BB1187&gt;0,0,AX1187*5%)</f>
        <v>0</v>
      </c>
      <c r="BB1187" s="8">
        <f>(AX1187-BG1187)*35%</f>
        <v>7870450.5599999996</v>
      </c>
      <c r="BC1187" s="8">
        <f>+AX1187+AY1187+AZ1187+BA1187+BB1187</f>
        <v>32381282.304000001</v>
      </c>
      <c r="BD1187" s="8">
        <f>AX1187-AT1187</f>
        <v>22487001.600000001</v>
      </c>
      <c r="BE1187" s="2"/>
      <c r="BH1187" s="2"/>
      <c r="BI1187" s="228">
        <f>+AX1187-AC1187/1.1</f>
        <v>5664143.6062185206</v>
      </c>
    </row>
    <row r="1188" spans="1:61" ht="17" hidden="1" outlineLevel="1" x14ac:dyDescent="0.2">
      <c r="B1188" s="82">
        <v>31</v>
      </c>
      <c r="C1188" s="144" t="s">
        <v>926</v>
      </c>
      <c r="D1188" s="144"/>
      <c r="E1188" s="82" t="s">
        <v>52</v>
      </c>
      <c r="F1188" s="143">
        <v>21.738199999999999</v>
      </c>
      <c r="G1188" s="142">
        <f>+[2]THKL!F1189</f>
        <v>21.738199999999999</v>
      </c>
      <c r="H1188" s="132"/>
      <c r="I1188" s="132"/>
      <c r="J1188" s="132"/>
      <c r="K1188" s="156" t="str">
        <f>$K$204</f>
        <v>Bao gồm</v>
      </c>
      <c r="L1188" s="157" t="str">
        <f>$L$204</f>
        <v>Bao gồm</v>
      </c>
      <c r="M1188" s="157">
        <f>SUM(K1188:L1188)</f>
        <v>0</v>
      </c>
      <c r="N1188" s="83">
        <f>IF(V1188&lt;&gt;"VTC VHm",_xlfn.XLOOKUP(Z1188,$AC$4015:$AC$4035,$AD$4015:$AD$4035,0)*M1188,_xlfn.XLOOKUP(Z1188,$AC$4015:$AC$4035,$AD$4015:$AD$4035,0)*L1188)</f>
        <v>0</v>
      </c>
      <c r="O1188" s="83">
        <f>IF(V1188&lt;&gt;"VTC VHm",_xlfn.XLOOKUP(Z1188,$AC$4015:$AC$4035,$AE$4015:$AE$4035,0)*M1188,_xlfn.XLOOKUP(Z1188,$AC$4015:$AC$4035,$AE$4015:$AE$4035,0)*L1188)</f>
        <v>0</v>
      </c>
      <c r="P1188" s="83">
        <f>SUM(N1188:O1188)</f>
        <v>0</v>
      </c>
      <c r="Q1188" s="157">
        <f>M1188*G1188</f>
        <v>0</v>
      </c>
      <c r="R1188" s="157">
        <f>G1188*P1188</f>
        <v>0</v>
      </c>
      <c r="S1188" s="83">
        <f>SUM(Q1188:R1188)</f>
        <v>0</v>
      </c>
      <c r="T1188" s="156" t="s">
        <v>50</v>
      </c>
      <c r="U1188" s="132"/>
      <c r="V1188" s="132"/>
      <c r="W1188" s="132"/>
      <c r="X1188" s="44" t="s">
        <v>33</v>
      </c>
      <c r="Y1188" s="44"/>
      <c r="Z1188" s="44" t="s">
        <v>10</v>
      </c>
      <c r="AA1188" s="44" t="s">
        <v>80</v>
      </c>
      <c r="AB1188" s="2">
        <v>229452.15517248271</v>
      </c>
      <c r="AC1188" s="2">
        <v>4987876.8395704636</v>
      </c>
      <c r="AD1188" s="2">
        <f>+M1188</f>
        <v>0</v>
      </c>
      <c r="AE1188" s="2">
        <f>+AD1188*14%</f>
        <v>0</v>
      </c>
      <c r="AF1188" s="155">
        <f>+AD1188*35%</f>
        <v>0</v>
      </c>
      <c r="AG1188" s="2">
        <f>+AD1188*F1188</f>
        <v>0</v>
      </c>
      <c r="AH1188" s="2">
        <f>+AE1188*F1188</f>
        <v>0</v>
      </c>
      <c r="AI1188" s="2">
        <f>+AF1188*F1188</f>
        <v>0</v>
      </c>
      <c r="AJ1188" s="2">
        <f>SUM(AG1188:AI1188)</f>
        <v>0</v>
      </c>
      <c r="AK1188" s="2">
        <f>+AD1188*G1188</f>
        <v>0</v>
      </c>
      <c r="AL1188" s="2">
        <f>+AE1188*G1188</f>
        <v>0</v>
      </c>
      <c r="AM1188" s="2">
        <f>+AF1188*G1188</f>
        <v>0</v>
      </c>
      <c r="AN1188" s="155">
        <f>SUM(AK1188:AM1188)</f>
        <v>0</v>
      </c>
      <c r="AQ1188" s="145" t="s">
        <v>525</v>
      </c>
      <c r="AU1188" s="8" t="str">
        <f>+K1188</f>
        <v>Bao gồm</v>
      </c>
      <c r="AV1188" s="8" t="str">
        <f>+L1188</f>
        <v>Bao gồm</v>
      </c>
      <c r="AW1188" s="2">
        <f>+M1188</f>
        <v>0</v>
      </c>
      <c r="AX1188" s="8">
        <f>F1188*AW1188</f>
        <v>0</v>
      </c>
      <c r="AY1188" s="8">
        <f>IF(AQ1188="CT",7%,5%)*AX1188</f>
        <v>0</v>
      </c>
      <c r="AZ1188" s="8">
        <f>AX1188*2%</f>
        <v>0</v>
      </c>
      <c r="BA1188" s="8">
        <f>IF(BB1188&gt;0,0,AX1188*5%)</f>
        <v>0</v>
      </c>
      <c r="BB1188" s="8">
        <f>(AX1188-BG1188)*35%</f>
        <v>0</v>
      </c>
      <c r="BC1188" s="8">
        <f>+AX1188+AY1188+AZ1188+BA1188+BB1188</f>
        <v>0</v>
      </c>
      <c r="BD1188" s="8">
        <f>AX1188-AT1188</f>
        <v>0</v>
      </c>
      <c r="BE1188" s="2"/>
      <c r="BH1188" s="2"/>
      <c r="BI1188" s="228">
        <f>+AX1188-AC1188/1.1</f>
        <v>-4534433.4905186025</v>
      </c>
    </row>
    <row r="1189" spans="1:61" s="92" customFormat="1" ht="17" collapsed="1" x14ac:dyDescent="0.2">
      <c r="B1189" s="163"/>
      <c r="C1189" s="164" t="s">
        <v>873</v>
      </c>
      <c r="D1189" s="164"/>
      <c r="E1189" s="163"/>
      <c r="F1189" s="162"/>
      <c r="G1189" s="149">
        <f>+[2]THKL!F1190</f>
        <v>0</v>
      </c>
      <c r="H1189" s="158"/>
      <c r="I1189" s="158"/>
      <c r="J1189" s="158"/>
      <c r="K1189" s="159"/>
      <c r="L1189" s="161"/>
      <c r="M1189" s="161">
        <f>SUM(K1189:L1189)</f>
        <v>0</v>
      </c>
      <c r="N1189" s="83">
        <f>IF(V1189&lt;&gt;"VTC VHm",_xlfn.XLOOKUP(Z1189,$AC$4015:$AC$4035,$AD$4015:$AD$4035,0)*M1189,_xlfn.XLOOKUP(Z1189,$AC$4015:$AC$4035,$AD$4015:$AD$4035,0)*L1189)</f>
        <v>0</v>
      </c>
      <c r="O1189" s="83">
        <f>IF(V1189&lt;&gt;"VTC VHm",_xlfn.XLOOKUP(Z1189,$AC$4015:$AC$4035,$AE$4015:$AE$4035,0)*M1189,_xlfn.XLOOKUP(Z1189,$AC$4015:$AC$4035,$AE$4015:$AE$4035,0)*L1189)</f>
        <v>0</v>
      </c>
      <c r="P1189" s="160">
        <f>SUM(N1189:O1189)</f>
        <v>0</v>
      </c>
      <c r="Q1189" s="161">
        <f>M1189*G1189</f>
        <v>0</v>
      </c>
      <c r="R1189" s="161">
        <f>G1189*P1189</f>
        <v>0</v>
      </c>
      <c r="S1189" s="160">
        <f>SUM(Q1189:R1189)</f>
        <v>0</v>
      </c>
      <c r="T1189" s="159"/>
      <c r="U1189" s="158"/>
      <c r="V1189" s="158"/>
      <c r="W1189" s="158"/>
      <c r="X1189" s="94" t="s">
        <v>33</v>
      </c>
      <c r="Y1189" s="94"/>
      <c r="Z1189" s="94"/>
      <c r="AA1189" s="44" t="s">
        <v>80</v>
      </c>
      <c r="AB1189" s="2"/>
      <c r="AC1189" s="2">
        <v>0</v>
      </c>
      <c r="AD1189" s="93">
        <f>+M1189</f>
        <v>0</v>
      </c>
      <c r="AE1189" s="93">
        <f>+AD1189*14%</f>
        <v>0</v>
      </c>
      <c r="AF1189" s="93">
        <f>+AD1189*35%</f>
        <v>0</v>
      </c>
      <c r="AG1189" s="93">
        <f>+AD1189*F1189</f>
        <v>0</v>
      </c>
      <c r="AH1189" s="93">
        <f>+AE1189*F1189</f>
        <v>0</v>
      </c>
      <c r="AI1189" s="93">
        <f>+AF1189*F1189</f>
        <v>0</v>
      </c>
      <c r="AJ1189" s="93">
        <f>SUM(AG1189:AI1189)</f>
        <v>0</v>
      </c>
      <c r="AK1189" s="93">
        <f>+AD1189*G1189</f>
        <v>0</v>
      </c>
      <c r="AL1189" s="93">
        <f>+AE1189*G1189</f>
        <v>0</v>
      </c>
      <c r="AM1189" s="93">
        <f>+AF1189*G1189</f>
        <v>0</v>
      </c>
      <c r="AN1189" s="93">
        <f>SUM(AK1189:AM1189)</f>
        <v>0</v>
      </c>
      <c r="AQ1189" s="145" t="s">
        <v>525</v>
      </c>
      <c r="AU1189" s="8">
        <f>+K1189</f>
        <v>0</v>
      </c>
      <c r="AV1189" s="8">
        <f>+L1189</f>
        <v>0</v>
      </c>
      <c r="AW1189" s="2">
        <f>+M1189</f>
        <v>0</v>
      </c>
      <c r="AX1189" s="8">
        <f>F1189*AW1189</f>
        <v>0</v>
      </c>
      <c r="AY1189" s="8">
        <f>IF(AQ1189="CT",7%,5%)*AX1189</f>
        <v>0</v>
      </c>
      <c r="AZ1189" s="8">
        <f>AX1189*2%</f>
        <v>0</v>
      </c>
      <c r="BA1189" s="8">
        <f>IF(BB1189&gt;0,0,AX1189*5%)</f>
        <v>0</v>
      </c>
      <c r="BB1189" s="8">
        <f>(AX1189-BG1189)*35%</f>
        <v>0</v>
      </c>
      <c r="BC1189" s="8">
        <f>+AX1189+AY1189+AZ1189+BA1189+BB1189</f>
        <v>0</v>
      </c>
      <c r="BD1189" s="8">
        <f>AX1189-AT1189</f>
        <v>0</v>
      </c>
      <c r="BE1189" s="2"/>
      <c r="BH1189" s="2"/>
      <c r="BI1189" s="228">
        <f>+AX1189-AC1189/1.1</f>
        <v>0</v>
      </c>
    </row>
    <row r="1190" spans="1:61" s="92" customFormat="1" ht="17" hidden="1" outlineLevel="1" x14ac:dyDescent="0.2">
      <c r="B1190" s="163"/>
      <c r="C1190" s="164" t="s">
        <v>692</v>
      </c>
      <c r="D1190" s="164"/>
      <c r="E1190" s="163"/>
      <c r="F1190" s="162"/>
      <c r="G1190" s="149">
        <f>+[2]THKL!F1191</f>
        <v>0</v>
      </c>
      <c r="H1190" s="158"/>
      <c r="I1190" s="158"/>
      <c r="J1190" s="158"/>
      <c r="K1190" s="159"/>
      <c r="L1190" s="161"/>
      <c r="M1190" s="161">
        <f>SUM(K1190:L1190)</f>
        <v>0</v>
      </c>
      <c r="N1190" s="83">
        <f>IF(V1190&lt;&gt;"VTC VHm",_xlfn.XLOOKUP(Z1190,$AC$4015:$AC$4035,$AD$4015:$AD$4035,0)*M1190,_xlfn.XLOOKUP(Z1190,$AC$4015:$AC$4035,$AD$4015:$AD$4035,0)*L1190)</f>
        <v>0</v>
      </c>
      <c r="O1190" s="83">
        <f>IF(V1190&lt;&gt;"VTC VHm",_xlfn.XLOOKUP(Z1190,$AC$4015:$AC$4035,$AE$4015:$AE$4035,0)*M1190,_xlfn.XLOOKUP(Z1190,$AC$4015:$AC$4035,$AE$4015:$AE$4035,0)*L1190)</f>
        <v>0</v>
      </c>
      <c r="P1190" s="160">
        <f>SUM(N1190:O1190)</f>
        <v>0</v>
      </c>
      <c r="Q1190" s="161">
        <f>M1190*G1190</f>
        <v>0</v>
      </c>
      <c r="R1190" s="161">
        <f>G1190*P1190</f>
        <v>0</v>
      </c>
      <c r="S1190" s="160">
        <f>SUM(Q1190:R1190)</f>
        <v>0</v>
      </c>
      <c r="T1190" s="159"/>
      <c r="U1190" s="158"/>
      <c r="V1190" s="158"/>
      <c r="W1190" s="158"/>
      <c r="X1190" s="94" t="s">
        <v>33</v>
      </c>
      <c r="Y1190" s="94"/>
      <c r="Z1190" s="94"/>
      <c r="AA1190" s="94" t="s">
        <v>80</v>
      </c>
      <c r="AB1190" s="2"/>
      <c r="AC1190" s="2">
        <v>0</v>
      </c>
      <c r="AD1190" s="93">
        <f>+M1190</f>
        <v>0</v>
      </c>
      <c r="AE1190" s="93">
        <f>+AD1190*14%</f>
        <v>0</v>
      </c>
      <c r="AF1190" s="93">
        <f>+AD1190*35%</f>
        <v>0</v>
      </c>
      <c r="AG1190" s="93">
        <f>+AD1190*F1190</f>
        <v>0</v>
      </c>
      <c r="AH1190" s="93">
        <f>+AE1190*F1190</f>
        <v>0</v>
      </c>
      <c r="AI1190" s="93">
        <f>+AF1190*F1190</f>
        <v>0</v>
      </c>
      <c r="AJ1190" s="93">
        <f>SUM(AG1190:AI1190)</f>
        <v>0</v>
      </c>
      <c r="AK1190" s="93">
        <f>+AD1190*G1190</f>
        <v>0</v>
      </c>
      <c r="AL1190" s="93">
        <f>+AE1190*G1190</f>
        <v>0</v>
      </c>
      <c r="AM1190" s="93">
        <f>+AF1190*G1190</f>
        <v>0</v>
      </c>
      <c r="AN1190" s="93">
        <f>SUM(AK1190:AM1190)</f>
        <v>0</v>
      </c>
      <c r="AQ1190" s="145" t="s">
        <v>525</v>
      </c>
      <c r="AU1190" s="8">
        <f>+K1190</f>
        <v>0</v>
      </c>
      <c r="AV1190" s="8">
        <f>+L1190</f>
        <v>0</v>
      </c>
      <c r="AW1190" s="2">
        <f>+M1190</f>
        <v>0</v>
      </c>
      <c r="AX1190" s="8">
        <f>F1190*AW1190</f>
        <v>0</v>
      </c>
      <c r="AY1190" s="8">
        <f>IF(AQ1190="CT",7%,5%)*AX1190</f>
        <v>0</v>
      </c>
      <c r="AZ1190" s="8">
        <f>AX1190*2%</f>
        <v>0</v>
      </c>
      <c r="BA1190" s="8">
        <f>IF(BB1190&gt;0,0,AX1190*5%)</f>
        <v>0</v>
      </c>
      <c r="BB1190" s="8">
        <f>(AX1190-BG1190)*35%</f>
        <v>0</v>
      </c>
      <c r="BC1190" s="8">
        <f>+AX1190+AY1190+AZ1190+BA1190+BB1190</f>
        <v>0</v>
      </c>
      <c r="BD1190" s="8">
        <f>AX1190-AT1190</f>
        <v>0</v>
      </c>
      <c r="BE1190" s="2"/>
      <c r="BH1190" s="2"/>
      <c r="BI1190" s="228">
        <f>+AX1190-AC1190/1.1</f>
        <v>0</v>
      </c>
    </row>
    <row r="1191" spans="1:61" ht="17" hidden="1" outlineLevel="1" x14ac:dyDescent="0.2">
      <c r="A1191" s="1" t="s">
        <v>82</v>
      </c>
      <c r="B1191" s="82">
        <v>33</v>
      </c>
      <c r="C1191" s="144" t="s">
        <v>872</v>
      </c>
      <c r="D1191" s="144"/>
      <c r="E1191" s="82" t="s">
        <v>52</v>
      </c>
      <c r="F1191" s="143">
        <v>17.82</v>
      </c>
      <c r="G1191" s="142">
        <f>+[2]THKL!F1192</f>
        <v>17.820000000000004</v>
      </c>
      <c r="H1191" s="132"/>
      <c r="I1191" s="132"/>
      <c r="J1191" s="132"/>
      <c r="K1191" s="156">
        <f>$K$214</f>
        <v>0</v>
      </c>
      <c r="L1191" s="157">
        <f>$L$214</f>
        <v>0</v>
      </c>
      <c r="M1191" s="157">
        <v>3800000</v>
      </c>
      <c r="N1191" s="83">
        <f>IF(V1191&lt;&gt;"VTC VHm",_xlfn.XLOOKUP(Z1191,$AC$4015:$AC$4035,$AD$4015:$AD$4035,0)*M1191,_xlfn.XLOOKUP(Z1191,$AC$4015:$AC$4035,$AD$4015:$AD$4035,0)*L1191)</f>
        <v>114000</v>
      </c>
      <c r="O1191" s="83">
        <f>IF(V1191&lt;&gt;"VTC VHm",_xlfn.XLOOKUP(Z1191,$AC$4015:$AC$4035,$AE$4015:$AE$4035,0)*M1191,_xlfn.XLOOKUP(Z1191,$AC$4015:$AC$4035,$AE$4015:$AE$4035,0)*L1191)</f>
        <v>0</v>
      </c>
      <c r="P1191" s="83">
        <f>SUM(N1191:O1191)</f>
        <v>114000</v>
      </c>
      <c r="Q1191" s="157">
        <f>M1191*G1191</f>
        <v>67716000.000000015</v>
      </c>
      <c r="R1191" s="157">
        <f>G1191*P1191</f>
        <v>2031480.0000000005</v>
      </c>
      <c r="S1191" s="83">
        <f>SUM(Q1191:R1191)</f>
        <v>69747480.000000015</v>
      </c>
      <c r="T1191" s="156" t="s">
        <v>50</v>
      </c>
      <c r="U1191" s="132"/>
      <c r="V1191" s="132"/>
      <c r="W1191" s="132"/>
      <c r="X1191" s="44" t="s">
        <v>33</v>
      </c>
      <c r="Y1191" s="44"/>
      <c r="Z1191" s="44" t="s">
        <v>9</v>
      </c>
      <c r="AA1191" s="44" t="s">
        <v>80</v>
      </c>
      <c r="AB1191" s="2">
        <v>8757332.2520474996</v>
      </c>
      <c r="AC1191" s="2">
        <v>156055660.73148644</v>
      </c>
      <c r="AD1191" s="2">
        <f>+M1191</f>
        <v>3800000</v>
      </c>
      <c r="AE1191" s="2">
        <f>+AD1191*14%</f>
        <v>532000</v>
      </c>
      <c r="AF1191" s="155">
        <f>+AD1191*35%</f>
        <v>1330000</v>
      </c>
      <c r="AG1191" s="2">
        <f>+AD1191*F1191</f>
        <v>67716000</v>
      </c>
      <c r="AH1191" s="2">
        <f>+AE1191*F1191</f>
        <v>9480240</v>
      </c>
      <c r="AI1191" s="2">
        <f>+AF1191*F1191</f>
        <v>23700600</v>
      </c>
      <c r="AJ1191" s="2">
        <f>SUM(AG1191:AI1191)</f>
        <v>100896840</v>
      </c>
      <c r="AK1191" s="2">
        <f>+AD1191*G1191</f>
        <v>67716000.000000015</v>
      </c>
      <c r="AL1191" s="2">
        <f>+AE1191*G1191</f>
        <v>9480240.0000000019</v>
      </c>
      <c r="AM1191" s="2">
        <f>+AF1191*G1191</f>
        <v>23700600.000000004</v>
      </c>
      <c r="AN1191" s="155">
        <f>SUM(AK1191:AM1191)</f>
        <v>100896840.00000001</v>
      </c>
      <c r="AQ1191" s="145" t="s">
        <v>525</v>
      </c>
      <c r="AU1191" s="8">
        <f>+K1191</f>
        <v>0</v>
      </c>
      <c r="AV1191" s="8">
        <f>+L1191</f>
        <v>0</v>
      </c>
      <c r="AW1191" s="2">
        <f>+M1191</f>
        <v>3800000</v>
      </c>
      <c r="AX1191" s="8">
        <f>F1191*AW1191</f>
        <v>67716000</v>
      </c>
      <c r="AY1191" s="8">
        <f>IF(AQ1191="CT",7%,5%)*AX1191</f>
        <v>4740120</v>
      </c>
      <c r="AZ1191" s="8">
        <f>AX1191*2%</f>
        <v>1354320</v>
      </c>
      <c r="BA1191" s="8">
        <f>IF(BB1191&gt;0,0,AX1191*5%)</f>
        <v>0</v>
      </c>
      <c r="BB1191" s="8">
        <f>(AX1191-BG1191)*35%</f>
        <v>23700600</v>
      </c>
      <c r="BC1191" s="8">
        <f>+AX1191+AY1191+AZ1191+BA1191+BB1191</f>
        <v>97511040</v>
      </c>
      <c r="BD1191" s="8">
        <f>AX1191-AT1191</f>
        <v>67716000</v>
      </c>
      <c r="BE1191" s="2"/>
      <c r="BH1191" s="2"/>
      <c r="BI1191" s="228">
        <f>+AX1191-AC1191/1.1</f>
        <v>-74152782.483169466</v>
      </c>
    </row>
    <row r="1192" spans="1:61" ht="17" hidden="1" outlineLevel="1" x14ac:dyDescent="0.2">
      <c r="A1192" s="1" t="s">
        <v>82</v>
      </c>
      <c r="B1192" s="82">
        <v>34</v>
      </c>
      <c r="C1192" s="144" t="s">
        <v>872</v>
      </c>
      <c r="D1192" s="144"/>
      <c r="E1192" s="82" t="s">
        <v>52</v>
      </c>
      <c r="F1192" s="143">
        <v>2.31</v>
      </c>
      <c r="G1192" s="142">
        <f>+[2]THKL!F1193</f>
        <v>0</v>
      </c>
      <c r="H1192" s="132"/>
      <c r="I1192" s="132"/>
      <c r="J1192" s="132"/>
      <c r="K1192" s="156">
        <f>$K$214</f>
        <v>0</v>
      </c>
      <c r="L1192" s="157">
        <f>$L$214</f>
        <v>0</v>
      </c>
      <c r="M1192" s="157">
        <f>+M1191</f>
        <v>3800000</v>
      </c>
      <c r="N1192" s="83">
        <f>IF(V1192&lt;&gt;"VTC VHm",_xlfn.XLOOKUP(Z1192,$AC$4015:$AC$4035,$AD$4015:$AD$4035,0)*M1192,_xlfn.XLOOKUP(Z1192,$AC$4015:$AC$4035,$AD$4015:$AD$4035,0)*L1192)</f>
        <v>114000</v>
      </c>
      <c r="O1192" s="83">
        <f>IF(V1192&lt;&gt;"VTC VHm",_xlfn.XLOOKUP(Z1192,$AC$4015:$AC$4035,$AE$4015:$AE$4035,0)*M1192,_xlfn.XLOOKUP(Z1192,$AC$4015:$AC$4035,$AE$4015:$AE$4035,0)*L1192)</f>
        <v>0</v>
      </c>
      <c r="P1192" s="83">
        <f>SUM(N1192:O1192)</f>
        <v>114000</v>
      </c>
      <c r="Q1192" s="157">
        <f>M1192*G1192</f>
        <v>0</v>
      </c>
      <c r="R1192" s="157">
        <f>G1192*P1192</f>
        <v>0</v>
      </c>
      <c r="S1192" s="83">
        <f>SUM(Q1192:R1192)</f>
        <v>0</v>
      </c>
      <c r="T1192" s="156" t="s">
        <v>50</v>
      </c>
      <c r="U1192" s="132"/>
      <c r="V1192" s="132"/>
      <c r="W1192" s="132"/>
      <c r="X1192" s="44" t="s">
        <v>33</v>
      </c>
      <c r="Y1192" s="44"/>
      <c r="Z1192" s="44" t="s">
        <v>9</v>
      </c>
      <c r="AA1192" s="44" t="s">
        <v>80</v>
      </c>
      <c r="AB1192" s="2">
        <v>6462164.0304375002</v>
      </c>
      <c r="AC1192" s="2">
        <v>14927598.910310626</v>
      </c>
      <c r="AD1192" s="2">
        <f>+M1192</f>
        <v>3800000</v>
      </c>
      <c r="AE1192" s="2">
        <f>+AD1192*14%</f>
        <v>532000</v>
      </c>
      <c r="AF1192" s="155">
        <f>+AD1192*35%</f>
        <v>1330000</v>
      </c>
      <c r="AG1192" s="2">
        <f>+AD1192*F1192</f>
        <v>8778000</v>
      </c>
      <c r="AH1192" s="2">
        <f>+AE1192*F1192</f>
        <v>1228920</v>
      </c>
      <c r="AI1192" s="2">
        <f>+AF1192*F1192</f>
        <v>3072300</v>
      </c>
      <c r="AJ1192" s="2">
        <f>SUM(AG1192:AI1192)</f>
        <v>13079220</v>
      </c>
      <c r="AK1192" s="2">
        <f>+AD1192*G1192</f>
        <v>0</v>
      </c>
      <c r="AL1192" s="2">
        <f>+AE1192*G1192</f>
        <v>0</v>
      </c>
      <c r="AM1192" s="2">
        <f>+AF1192*G1192</f>
        <v>0</v>
      </c>
      <c r="AN1192" s="155">
        <f>SUM(AK1192:AM1192)</f>
        <v>0</v>
      </c>
      <c r="AQ1192" s="145" t="s">
        <v>525</v>
      </c>
      <c r="AU1192" s="8">
        <f>+K1192</f>
        <v>0</v>
      </c>
      <c r="AV1192" s="8">
        <f>+L1192</f>
        <v>0</v>
      </c>
      <c r="AW1192" s="2">
        <f>+M1192</f>
        <v>3800000</v>
      </c>
      <c r="AX1192" s="8">
        <f>F1192*AW1192</f>
        <v>8778000</v>
      </c>
      <c r="AY1192" s="8">
        <f>IF(AQ1192="CT",7%,5%)*AX1192</f>
        <v>614460.00000000012</v>
      </c>
      <c r="AZ1192" s="8">
        <f>AX1192*2%</f>
        <v>175560</v>
      </c>
      <c r="BA1192" s="8">
        <f>IF(BB1192&gt;0,0,AX1192*5%)</f>
        <v>0</v>
      </c>
      <c r="BB1192" s="8">
        <f>(AX1192-BG1192)*35%</f>
        <v>3072300</v>
      </c>
      <c r="BC1192" s="8">
        <f>+AX1192+AY1192+AZ1192+BA1192+BB1192</f>
        <v>12640320</v>
      </c>
      <c r="BD1192" s="8">
        <f>AX1192-AT1192</f>
        <v>8778000</v>
      </c>
      <c r="BE1192" s="2"/>
      <c r="BH1192" s="2"/>
      <c r="BI1192" s="228">
        <f>+AX1192-AC1192/1.1</f>
        <v>-4792544.4639187492</v>
      </c>
    </row>
    <row r="1193" spans="1:61" ht="17" hidden="1" outlineLevel="1" x14ac:dyDescent="0.2">
      <c r="A1193" s="1" t="s">
        <v>82</v>
      </c>
      <c r="B1193" s="82">
        <v>35</v>
      </c>
      <c r="C1193" s="144" t="s">
        <v>83</v>
      </c>
      <c r="D1193" s="144"/>
      <c r="E1193" s="82" t="s">
        <v>52</v>
      </c>
      <c r="F1193" s="143">
        <v>41.58</v>
      </c>
      <c r="G1193" s="142">
        <f>+[2]THKL!F1194</f>
        <v>43.890000000000015</v>
      </c>
      <c r="H1193" s="132"/>
      <c r="I1193" s="132"/>
      <c r="J1193" s="132"/>
      <c r="K1193" s="156">
        <f>$K$217</f>
        <v>0</v>
      </c>
      <c r="L1193" s="157">
        <f>$L$217</f>
        <v>0</v>
      </c>
      <c r="M1193" s="157">
        <f>+M1192</f>
        <v>3800000</v>
      </c>
      <c r="N1193" s="83">
        <f>IF(V1193&lt;&gt;"VTC VHm",_xlfn.XLOOKUP(Z1193,$AC$4015:$AC$4035,$AD$4015:$AD$4035,0)*M1193,_xlfn.XLOOKUP(Z1193,$AC$4015:$AC$4035,$AD$4015:$AD$4035,0)*L1193)</f>
        <v>114000</v>
      </c>
      <c r="O1193" s="83">
        <f>IF(V1193&lt;&gt;"VTC VHm",_xlfn.XLOOKUP(Z1193,$AC$4015:$AC$4035,$AE$4015:$AE$4035,0)*M1193,_xlfn.XLOOKUP(Z1193,$AC$4015:$AC$4035,$AE$4015:$AE$4035,0)*L1193)</f>
        <v>0</v>
      </c>
      <c r="P1193" s="83">
        <f>SUM(N1193:O1193)</f>
        <v>114000</v>
      </c>
      <c r="Q1193" s="157">
        <f>M1193*G1193</f>
        <v>166782000.00000006</v>
      </c>
      <c r="R1193" s="157">
        <f>G1193*P1193</f>
        <v>5003460.0000000019</v>
      </c>
      <c r="S1193" s="83">
        <f>SUM(Q1193:R1193)</f>
        <v>171785460.00000006</v>
      </c>
      <c r="T1193" s="156" t="s">
        <v>50</v>
      </c>
      <c r="U1193" s="132"/>
      <c r="V1193" s="132"/>
      <c r="W1193" s="132"/>
      <c r="X1193" s="44" t="s">
        <v>33</v>
      </c>
      <c r="Y1193" s="44"/>
      <c r="Z1193" s="44" t="s">
        <v>9</v>
      </c>
      <c r="AA1193" s="44" t="s">
        <v>80</v>
      </c>
      <c r="AB1193" s="2">
        <v>6091757.6539050005</v>
      </c>
      <c r="AC1193" s="2">
        <v>253295283.24936992</v>
      </c>
      <c r="AD1193" s="2">
        <f>+M1193</f>
        <v>3800000</v>
      </c>
      <c r="AE1193" s="2">
        <f>+AD1193*14%</f>
        <v>532000</v>
      </c>
      <c r="AF1193" s="155">
        <f>+AD1193*35%</f>
        <v>1330000</v>
      </c>
      <c r="AG1193" s="2">
        <f>+AD1193*F1193</f>
        <v>158004000</v>
      </c>
      <c r="AH1193" s="2">
        <f>+AE1193*F1193</f>
        <v>22120560</v>
      </c>
      <c r="AI1193" s="2">
        <f>+AF1193*F1193</f>
        <v>55301400</v>
      </c>
      <c r="AJ1193" s="2">
        <f>SUM(AG1193:AI1193)</f>
        <v>235425960</v>
      </c>
      <c r="AK1193" s="2">
        <f>+AD1193*G1193</f>
        <v>166782000.00000006</v>
      </c>
      <c r="AL1193" s="2">
        <f>+AE1193*G1193</f>
        <v>23349480.000000007</v>
      </c>
      <c r="AM1193" s="2">
        <f>+AF1193*G1193</f>
        <v>58373700.000000022</v>
      </c>
      <c r="AN1193" s="155">
        <f>SUM(AK1193:AM1193)</f>
        <v>248505180.00000009</v>
      </c>
      <c r="AQ1193" s="145" t="s">
        <v>525</v>
      </c>
      <c r="AU1193" s="8">
        <f>+K1193</f>
        <v>0</v>
      </c>
      <c r="AV1193" s="8">
        <f>+L1193</f>
        <v>0</v>
      </c>
      <c r="AW1193" s="2">
        <f>+M1193</f>
        <v>3800000</v>
      </c>
      <c r="AX1193" s="8">
        <f>F1193*AW1193</f>
        <v>158004000</v>
      </c>
      <c r="AY1193" s="8">
        <f>IF(AQ1193="CT",7%,5%)*AX1193</f>
        <v>11060280.000000002</v>
      </c>
      <c r="AZ1193" s="8">
        <f>AX1193*2%</f>
        <v>3160080</v>
      </c>
      <c r="BA1193" s="8">
        <f>IF(BB1193&gt;0,0,AX1193*5%)</f>
        <v>0</v>
      </c>
      <c r="BB1193" s="8">
        <f>(AX1193-BG1193)*35%</f>
        <v>55301400</v>
      </c>
      <c r="BC1193" s="8">
        <f>+AX1193+AY1193+AZ1193+BA1193+BB1193</f>
        <v>227525760</v>
      </c>
      <c r="BD1193" s="8">
        <f>AX1193-AT1193</f>
        <v>158004000</v>
      </c>
      <c r="BE1193" s="2"/>
      <c r="BH1193" s="2"/>
      <c r="BI1193" s="228">
        <f>+AX1193-AC1193/1.1</f>
        <v>-72264439.317609012</v>
      </c>
    </row>
    <row r="1194" spans="1:61" s="92" customFormat="1" ht="17" hidden="1" outlineLevel="1" x14ac:dyDescent="0.2">
      <c r="A1194" s="92" t="s">
        <v>871</v>
      </c>
      <c r="B1194" s="163"/>
      <c r="C1194" s="164" t="s">
        <v>687</v>
      </c>
      <c r="D1194" s="164"/>
      <c r="E1194" s="163"/>
      <c r="F1194" s="162"/>
      <c r="G1194" s="149">
        <f>+[2]THKL!F1195</f>
        <v>0</v>
      </c>
      <c r="H1194" s="158"/>
      <c r="I1194" s="158"/>
      <c r="J1194" s="158"/>
      <c r="K1194" s="159"/>
      <c r="L1194" s="161"/>
      <c r="M1194" s="161">
        <f>SUM(K1194:L1194)</f>
        <v>0</v>
      </c>
      <c r="N1194" s="83">
        <f>IF(V1194&lt;&gt;"VTC VHm",_xlfn.XLOOKUP(Z1194,$AC$4015:$AC$4035,$AD$4015:$AD$4035,0)*M1194,_xlfn.XLOOKUP(Z1194,$AC$4015:$AC$4035,$AD$4015:$AD$4035,0)*L1194)</f>
        <v>0</v>
      </c>
      <c r="O1194" s="83">
        <f>IF(V1194&lt;&gt;"VTC VHm",_xlfn.XLOOKUP(Z1194,$AC$4015:$AC$4035,$AE$4015:$AE$4035,0)*M1194,_xlfn.XLOOKUP(Z1194,$AC$4015:$AC$4035,$AE$4015:$AE$4035,0)*L1194)</f>
        <v>0</v>
      </c>
      <c r="P1194" s="160">
        <f>SUM(N1194:O1194)</f>
        <v>0</v>
      </c>
      <c r="Q1194" s="161">
        <f>M1194*G1194</f>
        <v>0</v>
      </c>
      <c r="R1194" s="161">
        <f>G1194*P1194</f>
        <v>0</v>
      </c>
      <c r="S1194" s="160">
        <f>SUM(Q1194:R1194)</f>
        <v>0</v>
      </c>
      <c r="T1194" s="159"/>
      <c r="U1194" s="158"/>
      <c r="V1194" s="158"/>
      <c r="W1194" s="158"/>
      <c r="X1194" s="94" t="s">
        <v>33</v>
      </c>
      <c r="Y1194" s="94"/>
      <c r="Z1194" s="94"/>
      <c r="AA1194" s="94" t="s">
        <v>80</v>
      </c>
      <c r="AB1194" s="2"/>
      <c r="AC1194" s="2">
        <v>0</v>
      </c>
      <c r="AD1194" s="93">
        <f>+M1194</f>
        <v>0</v>
      </c>
      <c r="AE1194" s="93">
        <f>+AD1194*14%</f>
        <v>0</v>
      </c>
      <c r="AF1194" s="93">
        <f>+AD1194*35%</f>
        <v>0</v>
      </c>
      <c r="AG1194" s="93">
        <f>+AD1194*F1194</f>
        <v>0</v>
      </c>
      <c r="AH1194" s="93">
        <f>+AE1194*F1194</f>
        <v>0</v>
      </c>
      <c r="AI1194" s="93">
        <f>+AF1194*F1194</f>
        <v>0</v>
      </c>
      <c r="AJ1194" s="93">
        <f>SUM(AG1194:AI1194)</f>
        <v>0</v>
      </c>
      <c r="AK1194" s="93">
        <f>+AD1194*G1194</f>
        <v>0</v>
      </c>
      <c r="AL1194" s="93">
        <f>+AE1194*G1194</f>
        <v>0</v>
      </c>
      <c r="AM1194" s="93">
        <f>+AF1194*G1194</f>
        <v>0</v>
      </c>
      <c r="AN1194" s="93">
        <f>SUM(AK1194:AM1194)</f>
        <v>0</v>
      </c>
      <c r="AQ1194" s="145" t="s">
        <v>525</v>
      </c>
      <c r="AU1194" s="8">
        <f>+K1194</f>
        <v>0</v>
      </c>
      <c r="AV1194" s="8">
        <f>+L1194</f>
        <v>0</v>
      </c>
      <c r="AW1194" s="2">
        <f>+M1194</f>
        <v>0</v>
      </c>
      <c r="AX1194" s="8">
        <f>F1194*AW1194</f>
        <v>0</v>
      </c>
      <c r="AY1194" s="8">
        <f>IF(AQ1194="CT",7%,5%)*AX1194</f>
        <v>0</v>
      </c>
      <c r="AZ1194" s="8">
        <f>AX1194*2%</f>
        <v>0</v>
      </c>
      <c r="BA1194" s="8">
        <f>IF(BB1194&gt;0,0,AX1194*5%)</f>
        <v>0</v>
      </c>
      <c r="BB1194" s="8">
        <f>(AX1194-BG1194)*35%</f>
        <v>0</v>
      </c>
      <c r="BC1194" s="8">
        <f>+AX1194+AY1194+AZ1194+BA1194+BB1194</f>
        <v>0</v>
      </c>
      <c r="BD1194" s="8">
        <f>AX1194-AT1194</f>
        <v>0</v>
      </c>
      <c r="BE1194" s="2"/>
      <c r="BH1194" s="2"/>
      <c r="BI1194" s="228">
        <f>+AX1194-AC1194/1.1</f>
        <v>0</v>
      </c>
    </row>
    <row r="1195" spans="1:61" ht="34" hidden="1" outlineLevel="1" x14ac:dyDescent="0.2">
      <c r="A1195" s="1" t="s">
        <v>459</v>
      </c>
      <c r="B1195" s="243">
        <v>37</v>
      </c>
      <c r="C1195" s="144" t="s">
        <v>870</v>
      </c>
      <c r="D1195" s="144"/>
      <c r="E1195" s="243" t="s">
        <v>52</v>
      </c>
      <c r="F1195" s="242">
        <v>66.08</v>
      </c>
      <c r="G1195" s="241">
        <f>+[2]THKL!F1196</f>
        <v>66.079999999999984</v>
      </c>
      <c r="H1195" s="240"/>
      <c r="I1195" s="240"/>
      <c r="J1195" s="240"/>
      <c r="K1195" s="156">
        <f>'[3]BDG (XD)'!$Y$1883</f>
        <v>1996358.5401136363</v>
      </c>
      <c r="L1195" s="157">
        <f>'[3]BDG (XD)'!$Z$1883</f>
        <v>300000</v>
      </c>
      <c r="M1195" s="157">
        <f>SUM(K1195:L1195)</f>
        <v>2296358.5401136363</v>
      </c>
      <c r="N1195" s="83">
        <f>IF(V1195&lt;&gt;"VTC VHm",_xlfn.XLOOKUP(Z1195,$AC$4015:$AC$4035,$AD$4015:$AD$4035,0)*M1195,_xlfn.XLOOKUP(Z1195,$AC$4015:$AC$4035,$AD$4015:$AD$4035,0)*L1195)</f>
        <v>803725.48903977266</v>
      </c>
      <c r="O1195" s="83">
        <f>IF(V1195&lt;&gt;"VTC VHm",_xlfn.XLOOKUP(Z1195,$AC$4015:$AC$4035,$AE$4015:$AE$4035,0)*M1195,_xlfn.XLOOKUP(Z1195,$AC$4015:$AC$4035,$AE$4015:$AE$4035,0)*L1195)</f>
        <v>0</v>
      </c>
      <c r="P1195" s="83">
        <f>SUM(N1195:O1195)</f>
        <v>803725.48903977266</v>
      </c>
      <c r="Q1195" s="157">
        <f>M1195*G1195</f>
        <v>151743372.33070904</v>
      </c>
      <c r="R1195" s="157">
        <f>G1195*P1195</f>
        <v>53110180.315748163</v>
      </c>
      <c r="S1195" s="83">
        <f>SUM(Q1195:R1195)</f>
        <v>204853552.6464572</v>
      </c>
      <c r="T1195" s="156"/>
      <c r="U1195" s="240"/>
      <c r="V1195" s="240"/>
      <c r="W1195" s="240"/>
      <c r="X1195" s="44" t="s">
        <v>33</v>
      </c>
      <c r="Y1195" s="44"/>
      <c r="Z1195" s="44" t="s">
        <v>6</v>
      </c>
      <c r="AA1195" s="44" t="s">
        <v>80</v>
      </c>
      <c r="AB1195" s="2">
        <v>3583507.95</v>
      </c>
      <c r="AC1195" s="2">
        <v>236798205.336</v>
      </c>
      <c r="AD1195" s="2">
        <f>+M1195</f>
        <v>2296358.5401136363</v>
      </c>
      <c r="AE1195" s="2">
        <f>+AD1195*14%</f>
        <v>321490.19561590912</v>
      </c>
      <c r="AF1195" s="155">
        <f>+AD1195*35%</f>
        <v>803725.48903977266</v>
      </c>
      <c r="AG1195" s="2">
        <f>+AD1195*F1195</f>
        <v>151743372.33070907</v>
      </c>
      <c r="AH1195" s="2">
        <f>+AE1195*F1195</f>
        <v>21244072.126299273</v>
      </c>
      <c r="AI1195" s="2">
        <f>+AF1195*F1195</f>
        <v>53110180.315748177</v>
      </c>
      <c r="AJ1195" s="2">
        <f>SUM(AG1195:AI1195)</f>
        <v>226097624.77275652</v>
      </c>
      <c r="AK1195" s="2">
        <f>+AD1195*G1195</f>
        <v>151743372.33070904</v>
      </c>
      <c r="AL1195" s="2">
        <f>+AE1195*G1195</f>
        <v>21244072.126299269</v>
      </c>
      <c r="AM1195" s="2">
        <f>+AF1195*G1195</f>
        <v>53110180.315748163</v>
      </c>
      <c r="AN1195" s="155">
        <f>SUM(AK1195:AM1195)</f>
        <v>226097624.77275646</v>
      </c>
      <c r="AQ1195" s="145" t="s">
        <v>525</v>
      </c>
      <c r="AU1195" s="8">
        <f>+K1195</f>
        <v>1996358.5401136363</v>
      </c>
      <c r="AV1195" s="8">
        <f>+L1195</f>
        <v>300000</v>
      </c>
      <c r="AW1195" s="2">
        <f>+M1195</f>
        <v>2296358.5401136363</v>
      </c>
      <c r="AX1195" s="8">
        <f>F1195*AW1195</f>
        <v>151743372.33070907</v>
      </c>
      <c r="AY1195" s="8">
        <f>IF(AQ1195="CT",7%,5%)*AX1195</f>
        <v>10622036.063149637</v>
      </c>
      <c r="AZ1195" s="8">
        <f>AX1195*2%</f>
        <v>3034867.4466141816</v>
      </c>
      <c r="BA1195" s="8">
        <f>IF(BB1195&gt;0,0,AX1195*5%)</f>
        <v>0</v>
      </c>
      <c r="BB1195" s="8">
        <f>(AX1195-BG1195)*35%</f>
        <v>53110180.31574817</v>
      </c>
      <c r="BC1195" s="8">
        <f>+AX1195+AY1195+AZ1195+BA1195+BB1195</f>
        <v>218510456.15622103</v>
      </c>
      <c r="BD1195" s="8">
        <f>AX1195-AT1195</f>
        <v>151743372.33070907</v>
      </c>
      <c r="BE1195" s="2"/>
      <c r="BH1195" s="2"/>
      <c r="BI1195" s="228">
        <f>+AX1195-AC1195/1.1</f>
        <v>-63527723.42929092</v>
      </c>
    </row>
    <row r="1196" spans="1:61" ht="34" hidden="1" outlineLevel="1" x14ac:dyDescent="0.2">
      <c r="A1196" s="1" t="s">
        <v>1155</v>
      </c>
      <c r="B1196" s="243"/>
      <c r="C1196" s="144" t="s">
        <v>683</v>
      </c>
      <c r="D1196" s="144"/>
      <c r="E1196" s="243"/>
      <c r="F1196" s="242"/>
      <c r="G1196" s="241"/>
      <c r="H1196" s="240"/>
      <c r="I1196" s="240"/>
      <c r="J1196" s="240"/>
      <c r="K1196" s="156" t="str">
        <f>$K$204</f>
        <v>Bao gồm</v>
      </c>
      <c r="L1196" s="157" t="str">
        <f>$L$204</f>
        <v>Bao gồm</v>
      </c>
      <c r="M1196" s="157">
        <f>SUM(K1196:L1196)</f>
        <v>0</v>
      </c>
      <c r="N1196" s="83">
        <f>IF(V1196&lt;&gt;"VTC VHm",_xlfn.XLOOKUP(Z1196,$AC$4015:$AC$4035,$AD$4015:$AD$4035,0)*M1196,_xlfn.XLOOKUP(Z1196,$AC$4015:$AC$4035,$AD$4015:$AD$4035,0)*L1196)</f>
        <v>0</v>
      </c>
      <c r="O1196" s="83">
        <f>IF(V1196&lt;&gt;"VTC VHm",_xlfn.XLOOKUP(Z1196,$AC$4015:$AC$4035,$AE$4015:$AE$4035,0)*M1196,_xlfn.XLOOKUP(Z1196,$AC$4015:$AC$4035,$AE$4015:$AE$4035,0)*L1196)</f>
        <v>0</v>
      </c>
      <c r="P1196" s="83">
        <f>SUM(N1196:O1196)</f>
        <v>0</v>
      </c>
      <c r="Q1196" s="157">
        <f>M1196*G1196</f>
        <v>0</v>
      </c>
      <c r="R1196" s="157">
        <f>G1196*P1196</f>
        <v>0</v>
      </c>
      <c r="S1196" s="83">
        <f>SUM(Q1196:R1196)</f>
        <v>0</v>
      </c>
      <c r="T1196" s="156"/>
      <c r="U1196" s="240"/>
      <c r="V1196" s="240"/>
      <c r="W1196" s="240"/>
      <c r="X1196" s="44" t="s">
        <v>33</v>
      </c>
      <c r="Y1196" s="44"/>
      <c r="Z1196" s="44" t="s">
        <v>6</v>
      </c>
      <c r="AA1196" s="44" t="s">
        <v>80</v>
      </c>
      <c r="AC1196" s="2">
        <v>0</v>
      </c>
      <c r="AD1196" s="2">
        <f>+M1196</f>
        <v>0</v>
      </c>
      <c r="AE1196" s="2">
        <f>+AD1196*14%</f>
        <v>0</v>
      </c>
      <c r="AF1196" s="155">
        <f>+AD1196*35%</f>
        <v>0</v>
      </c>
      <c r="AG1196" s="2">
        <f>+AD1196*F1196</f>
        <v>0</v>
      </c>
      <c r="AH1196" s="2">
        <f>+AE1196*F1196</f>
        <v>0</v>
      </c>
      <c r="AI1196" s="2">
        <f>+AF1196*F1196</f>
        <v>0</v>
      </c>
      <c r="AJ1196" s="2">
        <f>SUM(AG1196:AI1196)</f>
        <v>0</v>
      </c>
      <c r="AK1196" s="2">
        <f>+AD1196*G1196</f>
        <v>0</v>
      </c>
      <c r="AL1196" s="2">
        <f>+AE1196*G1196</f>
        <v>0</v>
      </c>
      <c r="AM1196" s="2">
        <f>+AF1196*G1196</f>
        <v>0</v>
      </c>
      <c r="AN1196" s="155">
        <f>SUM(AK1196:AM1196)</f>
        <v>0</v>
      </c>
      <c r="AQ1196" s="145" t="s">
        <v>525</v>
      </c>
      <c r="AU1196" s="8" t="str">
        <f>+K1196</f>
        <v>Bao gồm</v>
      </c>
      <c r="AV1196" s="8" t="str">
        <f>+L1196</f>
        <v>Bao gồm</v>
      </c>
      <c r="AW1196" s="2">
        <f>+M1196</f>
        <v>0</v>
      </c>
      <c r="AX1196" s="8">
        <f>F1196*AW1196</f>
        <v>0</v>
      </c>
      <c r="AY1196" s="8">
        <f>IF(AQ1196="CT",7%,5%)*AX1196</f>
        <v>0</v>
      </c>
      <c r="AZ1196" s="8">
        <f>AX1196*2%</f>
        <v>0</v>
      </c>
      <c r="BA1196" s="8">
        <f>IF(BB1196&gt;0,0,AX1196*5%)</f>
        <v>0</v>
      </c>
      <c r="BB1196" s="8">
        <f>(AX1196-BG1196)*35%</f>
        <v>0</v>
      </c>
      <c r="BC1196" s="8">
        <f>+AX1196+AY1196+AZ1196+BA1196+BB1196</f>
        <v>0</v>
      </c>
      <c r="BD1196" s="8">
        <f>AX1196-AT1196</f>
        <v>0</v>
      </c>
      <c r="BE1196" s="2"/>
      <c r="BH1196" s="2"/>
      <c r="BI1196" s="228">
        <f>+AX1196-AC1196/1.1</f>
        <v>0</v>
      </c>
    </row>
    <row r="1197" spans="1:61" ht="34" hidden="1" outlineLevel="1" x14ac:dyDescent="0.2">
      <c r="A1197" s="1" t="s">
        <v>459</v>
      </c>
      <c r="B1197" s="243"/>
      <c r="C1197" s="144" t="s">
        <v>685</v>
      </c>
      <c r="D1197" s="144"/>
      <c r="E1197" s="243"/>
      <c r="F1197" s="242"/>
      <c r="G1197" s="241"/>
      <c r="H1197" s="240"/>
      <c r="I1197" s="240"/>
      <c r="J1197" s="240"/>
      <c r="K1197" s="156">
        <f>K1195*25%</f>
        <v>499089.63502840907</v>
      </c>
      <c r="L1197" s="157">
        <f>L1195*15%</f>
        <v>45000</v>
      </c>
      <c r="M1197" s="157">
        <f>SUM(K1197:L1197)</f>
        <v>544089.63502840907</v>
      </c>
      <c r="N1197" s="83">
        <f>IF(V1197&lt;&gt;"VTC VHm",_xlfn.XLOOKUP(Z1197,$AC$4015:$AC$4035,$AD$4015:$AD$4035,0)*M1197,_xlfn.XLOOKUP(Z1197,$AC$4015:$AC$4035,$AD$4015:$AD$4035,0)*L1197)</f>
        <v>190431.37225994316</v>
      </c>
      <c r="O1197" s="83">
        <f>IF(V1197&lt;&gt;"VTC VHm",_xlfn.XLOOKUP(Z1197,$AC$4015:$AC$4035,$AE$4015:$AE$4035,0)*M1197,_xlfn.XLOOKUP(Z1197,$AC$4015:$AC$4035,$AE$4015:$AE$4035,0)*L1197)</f>
        <v>0</v>
      </c>
      <c r="P1197" s="83">
        <f>SUM(N1197:O1197)</f>
        <v>190431.37225994316</v>
      </c>
      <c r="Q1197" s="157">
        <f>M1197*G1197</f>
        <v>0</v>
      </c>
      <c r="R1197" s="157">
        <f>G1197*P1197</f>
        <v>0</v>
      </c>
      <c r="S1197" s="83">
        <f>SUM(Q1197:R1197)</f>
        <v>0</v>
      </c>
      <c r="T1197" s="156"/>
      <c r="U1197" s="240"/>
      <c r="V1197" s="240"/>
      <c r="W1197" s="240"/>
      <c r="X1197" s="44" t="s">
        <v>33</v>
      </c>
      <c r="Y1197" s="44"/>
      <c r="Z1197" s="44" t="s">
        <v>6</v>
      </c>
      <c r="AA1197" s="44" t="s">
        <v>80</v>
      </c>
      <c r="AC1197" s="2">
        <v>0</v>
      </c>
      <c r="AD1197" s="2">
        <f>+M1197</f>
        <v>544089.63502840907</v>
      </c>
      <c r="AE1197" s="2">
        <f>+AD1197*14%</f>
        <v>76172.54890397728</v>
      </c>
      <c r="AF1197" s="155">
        <f>+AD1197*35%</f>
        <v>190431.37225994316</v>
      </c>
      <c r="AG1197" s="2">
        <f>+AD1197*F1197</f>
        <v>0</v>
      </c>
      <c r="AH1197" s="2">
        <f>+AE1197*F1197</f>
        <v>0</v>
      </c>
      <c r="AI1197" s="2">
        <f>+AF1197*F1197</f>
        <v>0</v>
      </c>
      <c r="AJ1197" s="2">
        <f>SUM(AG1197:AI1197)</f>
        <v>0</v>
      </c>
      <c r="AK1197" s="2">
        <f>+AD1197*G1197</f>
        <v>0</v>
      </c>
      <c r="AL1197" s="2">
        <f>+AE1197*G1197</f>
        <v>0</v>
      </c>
      <c r="AM1197" s="2">
        <f>+AF1197*G1197</f>
        <v>0</v>
      </c>
      <c r="AN1197" s="155">
        <f>SUM(AK1197:AM1197)</f>
        <v>0</v>
      </c>
      <c r="AQ1197" s="145" t="s">
        <v>525</v>
      </c>
      <c r="AU1197" s="8">
        <f>+K1197</f>
        <v>499089.63502840907</v>
      </c>
      <c r="AV1197" s="8">
        <f>+L1197</f>
        <v>45000</v>
      </c>
      <c r="AW1197" s="2">
        <f>+M1197</f>
        <v>544089.63502840907</v>
      </c>
      <c r="AX1197" s="8">
        <f>F1197*AW1197</f>
        <v>0</v>
      </c>
      <c r="AY1197" s="8">
        <f>IF(AQ1197="CT",7%,5%)*AX1197</f>
        <v>0</v>
      </c>
      <c r="AZ1197" s="8">
        <f>AX1197*2%</f>
        <v>0</v>
      </c>
      <c r="BA1197" s="8">
        <f>IF(BB1197&gt;0,0,AX1197*5%)</f>
        <v>0</v>
      </c>
      <c r="BB1197" s="8">
        <f>(AX1197-BG1197)*35%</f>
        <v>0</v>
      </c>
      <c r="BC1197" s="8">
        <f>+AX1197+AY1197+AZ1197+BA1197+BB1197</f>
        <v>0</v>
      </c>
      <c r="BD1197" s="8">
        <f>AX1197-AT1197</f>
        <v>0</v>
      </c>
      <c r="BE1197" s="2"/>
      <c r="BH1197" s="2"/>
      <c r="BI1197" s="228">
        <f>+AX1197-AC1197/1.1</f>
        <v>0</v>
      </c>
    </row>
    <row r="1198" spans="1:61" ht="17" hidden="1" outlineLevel="1" x14ac:dyDescent="0.2">
      <c r="B1198" s="82">
        <v>38</v>
      </c>
      <c r="C1198" s="144" t="s">
        <v>677</v>
      </c>
      <c r="D1198" s="144"/>
      <c r="E1198" s="82" t="s">
        <v>52</v>
      </c>
      <c r="F1198" s="143">
        <v>66.08</v>
      </c>
      <c r="G1198" s="142">
        <f>+[2]THKL!F1199</f>
        <v>66.079999999999984</v>
      </c>
      <c r="H1198" s="132"/>
      <c r="I1198" s="132"/>
      <c r="J1198" s="132"/>
      <c r="K1198" s="156" t="str">
        <f>$K$204</f>
        <v>Bao gồm</v>
      </c>
      <c r="L1198" s="157" t="str">
        <f>$L$204</f>
        <v>Bao gồm</v>
      </c>
      <c r="M1198" s="157">
        <f>SUM(K1198:L1198)</f>
        <v>0</v>
      </c>
      <c r="N1198" s="83">
        <f>IF(V1198&lt;&gt;"VTC VHm",_xlfn.XLOOKUP(Z1198,$AC$4015:$AC$4035,$AD$4015:$AD$4035,0)*M1198,_xlfn.XLOOKUP(Z1198,$AC$4015:$AC$4035,$AD$4015:$AD$4035,0)*L1198)</f>
        <v>0</v>
      </c>
      <c r="O1198" s="83">
        <f>IF(V1198&lt;&gt;"VTC VHm",_xlfn.XLOOKUP(Z1198,$AC$4015:$AC$4035,$AE$4015:$AE$4035,0)*M1198,_xlfn.XLOOKUP(Z1198,$AC$4015:$AC$4035,$AE$4015:$AE$4035,0)*L1198)</f>
        <v>0</v>
      </c>
      <c r="P1198" s="83">
        <f>SUM(N1198:O1198)</f>
        <v>0</v>
      </c>
      <c r="Q1198" s="157">
        <f>M1198*G1198</f>
        <v>0</v>
      </c>
      <c r="R1198" s="157">
        <f>G1198*P1198</f>
        <v>0</v>
      </c>
      <c r="S1198" s="83">
        <f>SUM(Q1198:R1198)</f>
        <v>0</v>
      </c>
      <c r="T1198" s="156"/>
      <c r="U1198" s="132"/>
      <c r="V1198" s="132"/>
      <c r="W1198" s="132"/>
      <c r="X1198" s="44" t="s">
        <v>33</v>
      </c>
      <c r="Y1198" s="44"/>
      <c r="Z1198" s="44" t="s">
        <v>6</v>
      </c>
      <c r="AA1198" s="44" t="s">
        <v>80</v>
      </c>
      <c r="AB1198" s="2">
        <v>120916.32639075001</v>
      </c>
      <c r="AC1198" s="2">
        <v>7990150.8479007604</v>
      </c>
      <c r="AD1198" s="2">
        <f>+M1198</f>
        <v>0</v>
      </c>
      <c r="AE1198" s="2">
        <f>+AD1198*14%</f>
        <v>0</v>
      </c>
      <c r="AF1198" s="155">
        <f>+AD1198*35%</f>
        <v>0</v>
      </c>
      <c r="AG1198" s="2">
        <f>+AD1198*F1198</f>
        <v>0</v>
      </c>
      <c r="AH1198" s="2">
        <f>+AE1198*F1198</f>
        <v>0</v>
      </c>
      <c r="AI1198" s="2">
        <f>+AF1198*F1198</f>
        <v>0</v>
      </c>
      <c r="AJ1198" s="2">
        <f>SUM(AG1198:AI1198)</f>
        <v>0</v>
      </c>
      <c r="AK1198" s="2">
        <f>+AD1198*G1198</f>
        <v>0</v>
      </c>
      <c r="AL1198" s="2">
        <f>+AE1198*G1198</f>
        <v>0</v>
      </c>
      <c r="AM1198" s="2">
        <f>+AF1198*G1198</f>
        <v>0</v>
      </c>
      <c r="AN1198" s="155">
        <f>SUM(AK1198:AM1198)</f>
        <v>0</v>
      </c>
      <c r="AQ1198" s="145" t="s">
        <v>525</v>
      </c>
      <c r="AU1198" s="8" t="str">
        <f>+K1198</f>
        <v>Bao gồm</v>
      </c>
      <c r="AV1198" s="8" t="str">
        <f>+L1198</f>
        <v>Bao gồm</v>
      </c>
      <c r="AW1198" s="2">
        <f>+M1198</f>
        <v>0</v>
      </c>
      <c r="AX1198" s="8">
        <f>F1198*AW1198</f>
        <v>0</v>
      </c>
      <c r="AY1198" s="8">
        <f>IF(AQ1198="CT",7%,5%)*AX1198</f>
        <v>0</v>
      </c>
      <c r="AZ1198" s="8">
        <f>AX1198*2%</f>
        <v>0</v>
      </c>
      <c r="BA1198" s="8">
        <f>IF(BB1198&gt;0,0,AX1198*5%)</f>
        <v>0</v>
      </c>
      <c r="BB1198" s="8">
        <f>(AX1198-BG1198)*35%</f>
        <v>0</v>
      </c>
      <c r="BC1198" s="8">
        <f>+AX1198+AY1198+AZ1198+BA1198+BB1198</f>
        <v>0</v>
      </c>
      <c r="BD1198" s="8">
        <f>AX1198-AT1198</f>
        <v>0</v>
      </c>
      <c r="BE1198" s="2"/>
      <c r="BH1198" s="2"/>
      <c r="BI1198" s="228">
        <f>+AX1198-AC1198/1.1</f>
        <v>-7263773.4980915999</v>
      </c>
    </row>
    <row r="1199" spans="1:61" ht="17" hidden="1" outlineLevel="1" x14ac:dyDescent="0.2">
      <c r="B1199" s="82">
        <v>39</v>
      </c>
      <c r="C1199" s="144" t="s">
        <v>1154</v>
      </c>
      <c r="D1199" s="144"/>
      <c r="E1199" s="82" t="s">
        <v>52</v>
      </c>
      <c r="F1199" s="143">
        <v>37.200000000000003</v>
      </c>
      <c r="G1199" s="142">
        <f>+[2]THKL!F1200</f>
        <v>37.200000000000003</v>
      </c>
      <c r="H1199" s="132"/>
      <c r="I1199" s="132"/>
      <c r="J1199" s="132"/>
      <c r="K1199" s="156">
        <f>'[3]BDG (XD)'!$Y$1793</f>
        <v>10204200</v>
      </c>
      <c r="L1199" s="157">
        <f>'[3]BDG (XD)'!$Z$1793</f>
        <v>200000</v>
      </c>
      <c r="M1199" s="157">
        <f>SUM(K1199:L1199)</f>
        <v>10404200</v>
      </c>
      <c r="N1199" s="83">
        <f>IF(V1199&lt;&gt;"VTC VHm",_xlfn.XLOOKUP(Z1199,$AC$4015:$AC$4035,$AD$4015:$AD$4035,0)*M1199,_xlfn.XLOOKUP(Z1199,$AC$4015:$AC$4035,$AD$4015:$AD$4035,0)*L1199)</f>
        <v>312126</v>
      </c>
      <c r="O1199" s="83">
        <f>IF(V1199&lt;&gt;"VTC VHm",_xlfn.XLOOKUP(Z1199,$AC$4015:$AC$4035,$AE$4015:$AE$4035,0)*M1199,_xlfn.XLOOKUP(Z1199,$AC$4015:$AC$4035,$AE$4015:$AE$4035,0)*L1199)</f>
        <v>0</v>
      </c>
      <c r="P1199" s="83">
        <f>SUM(N1199:O1199)</f>
        <v>312126</v>
      </c>
      <c r="Q1199" s="157">
        <f>M1199*G1199</f>
        <v>387036240</v>
      </c>
      <c r="R1199" s="157">
        <f>G1199*P1199</f>
        <v>11611087.200000001</v>
      </c>
      <c r="S1199" s="83">
        <f>SUM(Q1199:R1199)</f>
        <v>398647327.19999999</v>
      </c>
      <c r="T1199" s="156" t="s">
        <v>50</v>
      </c>
      <c r="U1199" s="132"/>
      <c r="V1199" s="132"/>
      <c r="W1199" s="132"/>
      <c r="X1199" s="44" t="s">
        <v>33</v>
      </c>
      <c r="Y1199" s="44"/>
      <c r="Z1199" s="44" t="s">
        <v>8</v>
      </c>
      <c r="AA1199" s="44" t="s">
        <v>80</v>
      </c>
      <c r="AB1199" s="2">
        <v>12472537.9314525</v>
      </c>
      <c r="AC1199" s="2">
        <v>463978411.05003303</v>
      </c>
      <c r="AD1199" s="2">
        <f>+M1199</f>
        <v>10404200</v>
      </c>
      <c r="AE1199" s="2">
        <f>+AD1199*14%</f>
        <v>1456588.0000000002</v>
      </c>
      <c r="AF1199" s="155">
        <f>+AD1199*35%</f>
        <v>3641470</v>
      </c>
      <c r="AG1199" s="2">
        <f>+AD1199*F1199</f>
        <v>387036240</v>
      </c>
      <c r="AH1199" s="2">
        <f>+AE1199*F1199</f>
        <v>54185073.600000016</v>
      </c>
      <c r="AI1199" s="2">
        <f>+AF1199*F1199</f>
        <v>135462684</v>
      </c>
      <c r="AJ1199" s="2">
        <f>SUM(AG1199:AI1199)</f>
        <v>576683997.60000002</v>
      </c>
      <c r="AK1199" s="2">
        <f>+AD1199*G1199</f>
        <v>387036240</v>
      </c>
      <c r="AL1199" s="2">
        <f>+AE1199*G1199</f>
        <v>54185073.600000016</v>
      </c>
      <c r="AM1199" s="2">
        <f>+AF1199*G1199</f>
        <v>135462684</v>
      </c>
      <c r="AN1199" s="155">
        <f>SUM(AK1199:AM1199)</f>
        <v>576683997.60000002</v>
      </c>
      <c r="AQ1199" s="145" t="s">
        <v>525</v>
      </c>
      <c r="AU1199" s="8">
        <f>+K1199</f>
        <v>10204200</v>
      </c>
      <c r="AV1199" s="8">
        <f>+L1199</f>
        <v>200000</v>
      </c>
      <c r="AW1199" s="2">
        <f>+M1199</f>
        <v>10404200</v>
      </c>
      <c r="AX1199" s="8">
        <f>F1199*AW1199</f>
        <v>387036240</v>
      </c>
      <c r="AY1199" s="8">
        <f>IF(AQ1199="CT",7%,5%)*AX1199</f>
        <v>27092536.800000001</v>
      </c>
      <c r="AZ1199" s="8">
        <f>AX1199*2%</f>
        <v>7740724.7999999998</v>
      </c>
      <c r="BA1199" s="8">
        <f>IF(BB1199&gt;0,0,AX1199*5%)</f>
        <v>0</v>
      </c>
      <c r="BB1199" s="8">
        <f>(AX1199-BG1199)*35%</f>
        <v>135462684</v>
      </c>
      <c r="BC1199" s="8">
        <f>+AX1199+AY1199+AZ1199+BA1199+BB1199</f>
        <v>557332185.60000002</v>
      </c>
      <c r="BD1199" s="8">
        <f>AX1199-AT1199</f>
        <v>387036240</v>
      </c>
      <c r="BE1199" s="2"/>
      <c r="BH1199" s="2"/>
      <c r="BI1199" s="228">
        <f>+AX1199-AC1199/1.1</f>
        <v>-34762315.500029981</v>
      </c>
    </row>
    <row r="1200" spans="1:61" s="92" customFormat="1" ht="17" collapsed="1" x14ac:dyDescent="0.2">
      <c r="B1200" s="163"/>
      <c r="C1200" s="164" t="s">
        <v>676</v>
      </c>
      <c r="D1200" s="164"/>
      <c r="E1200" s="163"/>
      <c r="F1200" s="162"/>
      <c r="G1200" s="149">
        <f>+[2]THKL!F1201</f>
        <v>0</v>
      </c>
      <c r="H1200" s="158"/>
      <c r="I1200" s="158"/>
      <c r="J1200" s="158"/>
      <c r="K1200" s="159"/>
      <c r="L1200" s="161"/>
      <c r="M1200" s="161">
        <f>SUM(K1200:L1200)</f>
        <v>0</v>
      </c>
      <c r="N1200" s="83">
        <f>IF(V1200&lt;&gt;"VTC VHm",_xlfn.XLOOKUP(Z1200,$AC$4015:$AC$4035,$AD$4015:$AD$4035,0)*M1200,_xlfn.XLOOKUP(Z1200,$AC$4015:$AC$4035,$AD$4015:$AD$4035,0)*L1200)</f>
        <v>0</v>
      </c>
      <c r="O1200" s="83">
        <f>IF(V1200&lt;&gt;"VTC VHm",_xlfn.XLOOKUP(Z1200,$AC$4015:$AC$4035,$AE$4015:$AE$4035,0)*M1200,_xlfn.XLOOKUP(Z1200,$AC$4015:$AC$4035,$AE$4015:$AE$4035,0)*L1200)</f>
        <v>0</v>
      </c>
      <c r="P1200" s="160">
        <f>SUM(N1200:O1200)</f>
        <v>0</v>
      </c>
      <c r="Q1200" s="161">
        <f>M1200*G1200</f>
        <v>0</v>
      </c>
      <c r="R1200" s="161">
        <f>G1200*P1200</f>
        <v>0</v>
      </c>
      <c r="S1200" s="160">
        <f>SUM(Q1200:R1200)</f>
        <v>0</v>
      </c>
      <c r="T1200" s="159"/>
      <c r="U1200" s="158"/>
      <c r="V1200" s="158"/>
      <c r="W1200" s="158"/>
      <c r="X1200" s="94" t="s">
        <v>33</v>
      </c>
      <c r="Y1200" s="94"/>
      <c r="Z1200" s="94"/>
      <c r="AA1200" s="44" t="s">
        <v>80</v>
      </c>
      <c r="AB1200" s="2"/>
      <c r="AC1200" s="2">
        <v>0</v>
      </c>
      <c r="AD1200" s="93">
        <f>+M1200</f>
        <v>0</v>
      </c>
      <c r="AE1200" s="93">
        <f>+AD1200*14%</f>
        <v>0</v>
      </c>
      <c r="AF1200" s="93">
        <f>+AD1200*35%</f>
        <v>0</v>
      </c>
      <c r="AG1200" s="93">
        <f>+AD1200*F1200</f>
        <v>0</v>
      </c>
      <c r="AH1200" s="93">
        <f>+AE1200*F1200</f>
        <v>0</v>
      </c>
      <c r="AI1200" s="93">
        <f>+AF1200*F1200</f>
        <v>0</v>
      </c>
      <c r="AJ1200" s="93">
        <f>SUM(AG1200:AI1200)</f>
        <v>0</v>
      </c>
      <c r="AK1200" s="93">
        <f>+AD1200*G1200</f>
        <v>0</v>
      </c>
      <c r="AL1200" s="93">
        <f>+AE1200*G1200</f>
        <v>0</v>
      </c>
      <c r="AM1200" s="93">
        <f>+AF1200*G1200</f>
        <v>0</v>
      </c>
      <c r="AN1200" s="93">
        <f>SUM(AK1200:AM1200)</f>
        <v>0</v>
      </c>
      <c r="AQ1200" s="145" t="s">
        <v>525</v>
      </c>
      <c r="AU1200" s="8">
        <f>+K1200</f>
        <v>0</v>
      </c>
      <c r="AV1200" s="8">
        <f>+L1200</f>
        <v>0</v>
      </c>
      <c r="AW1200" s="2">
        <f>+M1200</f>
        <v>0</v>
      </c>
      <c r="AX1200" s="8">
        <f>F1200*AW1200</f>
        <v>0</v>
      </c>
      <c r="AY1200" s="8">
        <f>IF(AQ1200="CT",7%,5%)*AX1200</f>
        <v>0</v>
      </c>
      <c r="AZ1200" s="8">
        <f>AX1200*2%</f>
        <v>0</v>
      </c>
      <c r="BA1200" s="8">
        <f>IF(BB1200&gt;0,0,AX1200*5%)</f>
        <v>0</v>
      </c>
      <c r="BB1200" s="8">
        <f>(AX1200-BG1200)*35%</f>
        <v>0</v>
      </c>
      <c r="BC1200" s="8">
        <f>+AX1200+AY1200+AZ1200+BA1200+BB1200</f>
        <v>0</v>
      </c>
      <c r="BD1200" s="8">
        <f>AX1200-AT1200</f>
        <v>0</v>
      </c>
      <c r="BE1200" s="2"/>
      <c r="BH1200" s="2"/>
      <c r="BI1200" s="228">
        <f>+AX1200-AC1200/1.1</f>
        <v>0</v>
      </c>
    </row>
    <row r="1201" spans="1:61" ht="34" hidden="1" outlineLevel="1" x14ac:dyDescent="0.2">
      <c r="B1201" s="82">
        <v>40</v>
      </c>
      <c r="C1201" s="144" t="s">
        <v>675</v>
      </c>
      <c r="D1201" s="144"/>
      <c r="E1201" s="82" t="s">
        <v>52</v>
      </c>
      <c r="F1201" s="143">
        <v>10.540800000000001</v>
      </c>
      <c r="G1201" s="142">
        <f>+[2]THKL!F1202</f>
        <v>10.540800000000001</v>
      </c>
      <c r="H1201" s="132"/>
      <c r="I1201" s="132"/>
      <c r="J1201" s="132"/>
      <c r="K1201" s="156" t="str">
        <f>$K$261</f>
        <v>Bao gồm</v>
      </c>
      <c r="L1201" s="157">
        <f>$L$261</f>
        <v>2098000</v>
      </c>
      <c r="M1201" s="157">
        <f>SUM(K1201:L1201)</f>
        <v>2098000</v>
      </c>
      <c r="N1201" s="83">
        <f>IF(V1201&lt;&gt;"VTC VHm",_xlfn.XLOOKUP(Z1201,$AC$4015:$AC$4035,$AD$4015:$AD$4035,0)*M1201,_xlfn.XLOOKUP(Z1201,$AC$4015:$AC$4035,$AD$4015:$AD$4035,0)*L1201)</f>
        <v>104900</v>
      </c>
      <c r="O1201" s="83">
        <f>IF(V1201&lt;&gt;"VTC VHm",_xlfn.XLOOKUP(Z1201,$AC$4015:$AC$4035,$AE$4015:$AE$4035,0)*M1201,_xlfn.XLOOKUP(Z1201,$AC$4015:$AC$4035,$AE$4015:$AE$4035,0)*L1201)</f>
        <v>0</v>
      </c>
      <c r="P1201" s="83">
        <f>SUM(N1201:O1201)</f>
        <v>104900</v>
      </c>
      <c r="Q1201" s="157">
        <f>M1201*G1201</f>
        <v>22114598.400000002</v>
      </c>
      <c r="R1201" s="157">
        <f>G1201*P1201</f>
        <v>1105729.9200000002</v>
      </c>
      <c r="S1201" s="83">
        <f>SUM(Q1201:R1201)</f>
        <v>23220328.320000004</v>
      </c>
      <c r="T1201" s="156" t="s">
        <v>100</v>
      </c>
      <c r="U1201" s="132"/>
      <c r="V1201" s="132"/>
      <c r="W1201" s="132"/>
      <c r="X1201" s="44" t="s">
        <v>33</v>
      </c>
      <c r="Y1201" s="44"/>
      <c r="Z1201" s="44" t="s">
        <v>11</v>
      </c>
      <c r="AA1201" s="44" t="s">
        <v>80</v>
      </c>
      <c r="AB1201" s="2">
        <v>2290307.0911023091</v>
      </c>
      <c r="AC1201" s="2">
        <v>24141668.985891223</v>
      </c>
      <c r="AD1201" s="2">
        <f>+M1201</f>
        <v>2098000</v>
      </c>
      <c r="AE1201" s="2">
        <f>+AD1201*14%</f>
        <v>293720</v>
      </c>
      <c r="AF1201" s="155">
        <f>+AD1201*35%</f>
        <v>734300</v>
      </c>
      <c r="AG1201" s="2">
        <f>+AD1201*F1201</f>
        <v>22114598.400000002</v>
      </c>
      <c r="AH1201" s="2">
        <f>+AE1201*F1201</f>
        <v>3096043.7760000001</v>
      </c>
      <c r="AI1201" s="2">
        <f>+AF1201*F1201</f>
        <v>7740109.4400000004</v>
      </c>
      <c r="AJ1201" s="2">
        <f>SUM(AG1201:AI1201)</f>
        <v>32950751.616000004</v>
      </c>
      <c r="AK1201" s="2">
        <f>+AD1201*G1201</f>
        <v>22114598.400000002</v>
      </c>
      <c r="AL1201" s="2">
        <f>+AE1201*G1201</f>
        <v>3096043.7760000001</v>
      </c>
      <c r="AM1201" s="2">
        <f>+AF1201*G1201</f>
        <v>7740109.4400000004</v>
      </c>
      <c r="AN1201" s="155">
        <f>SUM(AK1201:AM1201)</f>
        <v>32950751.616000004</v>
      </c>
      <c r="AQ1201" s="145" t="s">
        <v>525</v>
      </c>
      <c r="AU1201" s="8" t="str">
        <f>+K1201</f>
        <v>Bao gồm</v>
      </c>
      <c r="AV1201" s="8">
        <f>+L1201</f>
        <v>2098000</v>
      </c>
      <c r="AW1201" s="2">
        <f>+M1201</f>
        <v>2098000</v>
      </c>
      <c r="AX1201" s="8">
        <f>F1201*AW1201</f>
        <v>22114598.400000002</v>
      </c>
      <c r="AY1201" s="8">
        <f>IF(AQ1201="CT",7%,5%)*AX1201</f>
        <v>1548021.8880000003</v>
      </c>
      <c r="AZ1201" s="8">
        <f>AX1201*2%</f>
        <v>442291.96800000005</v>
      </c>
      <c r="BA1201" s="8">
        <f>IF(BB1201&gt;0,0,AX1201*5%)</f>
        <v>0</v>
      </c>
      <c r="BB1201" s="8">
        <f>(AX1201-BG1201)*35%</f>
        <v>7740109.4400000004</v>
      </c>
      <c r="BC1201" s="8">
        <f>+AX1201+AY1201+AZ1201+BA1201+BB1201</f>
        <v>31845021.696000002</v>
      </c>
      <c r="BD1201" s="8">
        <f>AX1201-AT1201</f>
        <v>22114598.400000002</v>
      </c>
      <c r="BE1201" s="2"/>
      <c r="BH1201" s="2"/>
      <c r="BI1201" s="228">
        <f>+AX1201-AC1201/1.1</f>
        <v>167626.59464434534</v>
      </c>
    </row>
    <row r="1202" spans="1:61" ht="51" hidden="1" outlineLevel="1" x14ac:dyDescent="0.2">
      <c r="B1202" s="82">
        <v>41</v>
      </c>
      <c r="C1202" s="144" t="s">
        <v>674</v>
      </c>
      <c r="D1202" s="144"/>
      <c r="E1202" s="82" t="s">
        <v>104</v>
      </c>
      <c r="F1202" s="143">
        <v>1.1529</v>
      </c>
      <c r="G1202" s="142">
        <f>+[2]THKL!F1203</f>
        <v>1.1529</v>
      </c>
      <c r="H1202" s="132"/>
      <c r="I1202" s="132"/>
      <c r="J1202" s="132"/>
      <c r="K1202" s="156" t="str">
        <f>$K$112</f>
        <v>Bao gồm</v>
      </c>
      <c r="L1202" s="157">
        <f>$L$112</f>
        <v>5314506.2372727301</v>
      </c>
      <c r="M1202" s="157">
        <f>SUM(K1202:L1202)</f>
        <v>5314506.2372727301</v>
      </c>
      <c r="N1202" s="83">
        <f>IF(V1202&lt;&gt;"VTC VHm",_xlfn.XLOOKUP(Z1202,$AC$4015:$AC$4035,$AD$4015:$AD$4035,0)*M1202,_xlfn.XLOOKUP(Z1202,$AC$4015:$AC$4035,$AD$4015:$AD$4035,0)*L1202)</f>
        <v>1860077.1830454555</v>
      </c>
      <c r="O1202" s="83">
        <f>IF(V1202&lt;&gt;"VTC VHm",_xlfn.XLOOKUP(Z1202,$AC$4015:$AC$4035,$AE$4015:$AE$4035,0)*M1202,_xlfn.XLOOKUP(Z1202,$AC$4015:$AC$4035,$AE$4015:$AE$4035,0)*L1202)</f>
        <v>0</v>
      </c>
      <c r="P1202" s="83">
        <f>SUM(N1202:O1202)</f>
        <v>1860077.1830454555</v>
      </c>
      <c r="Q1202" s="157">
        <f>M1202*G1202</f>
        <v>6127094.2409517309</v>
      </c>
      <c r="R1202" s="157">
        <f>G1202*P1202</f>
        <v>2144482.9843331059</v>
      </c>
      <c r="S1202" s="83">
        <f>SUM(Q1202:R1202)</f>
        <v>8271577.2252848372</v>
      </c>
      <c r="T1202" s="125" t="s">
        <v>103</v>
      </c>
      <c r="U1202" s="132"/>
      <c r="V1202" s="132"/>
      <c r="W1202" s="132"/>
      <c r="X1202" s="44" t="s">
        <v>33</v>
      </c>
      <c r="Y1202" s="44"/>
      <c r="Z1202" s="44" t="s">
        <v>16</v>
      </c>
      <c r="AA1202" s="44" t="s">
        <v>80</v>
      </c>
      <c r="AB1202" s="2">
        <v>3920255.004903289</v>
      </c>
      <c r="AC1202" s="2">
        <v>4519661.9951530024</v>
      </c>
      <c r="AD1202" s="2">
        <f>+M1202</f>
        <v>5314506.2372727301</v>
      </c>
      <c r="AE1202" s="2">
        <f>+AD1202*14%</f>
        <v>744030.87321818224</v>
      </c>
      <c r="AF1202" s="155">
        <f>+AD1202*35%</f>
        <v>1860077.1830454555</v>
      </c>
      <c r="AG1202" s="2">
        <f>+AD1202*F1202</f>
        <v>6127094.2409517309</v>
      </c>
      <c r="AH1202" s="2">
        <f>+AE1202*F1202</f>
        <v>857793.19373324234</v>
      </c>
      <c r="AI1202" s="2">
        <f>+AF1202*F1202</f>
        <v>2144482.9843331059</v>
      </c>
      <c r="AJ1202" s="2">
        <f>SUM(AG1202:AI1202)</f>
        <v>9129370.4190180786</v>
      </c>
      <c r="AK1202" s="2">
        <f>+AD1202*G1202</f>
        <v>6127094.2409517309</v>
      </c>
      <c r="AL1202" s="2">
        <f>+AE1202*G1202</f>
        <v>857793.19373324234</v>
      </c>
      <c r="AM1202" s="2">
        <f>+AF1202*G1202</f>
        <v>2144482.9843331059</v>
      </c>
      <c r="AN1202" s="155">
        <f>SUM(AK1202:AM1202)</f>
        <v>9129370.4190180786</v>
      </c>
      <c r="AQ1202" s="145" t="s">
        <v>525</v>
      </c>
      <c r="AU1202" s="8" t="str">
        <f>+K1202</f>
        <v>Bao gồm</v>
      </c>
      <c r="AV1202" s="8">
        <f>+L1202</f>
        <v>5314506.2372727301</v>
      </c>
      <c r="AW1202" s="2">
        <f>+M1202</f>
        <v>5314506.2372727301</v>
      </c>
      <c r="AX1202" s="8">
        <f>F1202*AW1202</f>
        <v>6127094.2409517309</v>
      </c>
      <c r="AY1202" s="8">
        <f>IF(AQ1202="CT",7%,5%)*AX1202</f>
        <v>428896.59686662123</v>
      </c>
      <c r="AZ1202" s="8">
        <f>AX1202*2%</f>
        <v>122541.88481903462</v>
      </c>
      <c r="BA1202" s="8">
        <f>IF(BB1202&gt;0,0,AX1202*5%)</f>
        <v>0</v>
      </c>
      <c r="BB1202" s="8">
        <f>(AX1202-BG1202)*35%</f>
        <v>2144482.9843331059</v>
      </c>
      <c r="BC1202" s="8">
        <f>+AX1202+AY1202+AZ1202+BA1202+BB1202</f>
        <v>8823015.7069704924</v>
      </c>
      <c r="BD1202" s="8">
        <f>AX1202-AT1202</f>
        <v>6127094.2409517309</v>
      </c>
      <c r="BE1202" s="2"/>
      <c r="BH1202" s="2"/>
      <c r="BI1202" s="228">
        <f>+AX1202-AC1202/1.1</f>
        <v>2018310.6089944565</v>
      </c>
    </row>
    <row r="1203" spans="1:61" s="92" customFormat="1" ht="17" collapsed="1" x14ac:dyDescent="0.2">
      <c r="B1203" s="163"/>
      <c r="C1203" s="164" t="s">
        <v>865</v>
      </c>
      <c r="D1203" s="164"/>
      <c r="E1203" s="163"/>
      <c r="F1203" s="162"/>
      <c r="G1203" s="149">
        <f>+[2]THKL!F1204</f>
        <v>0</v>
      </c>
      <c r="H1203" s="158"/>
      <c r="I1203" s="158"/>
      <c r="J1203" s="158"/>
      <c r="K1203" s="159"/>
      <c r="L1203" s="161"/>
      <c r="M1203" s="161">
        <f>SUM(K1203:L1203)</f>
        <v>0</v>
      </c>
      <c r="N1203" s="83">
        <f>IF(V1203&lt;&gt;"VTC VHm",_xlfn.XLOOKUP(Z1203,$AC$4015:$AC$4035,$AD$4015:$AD$4035,0)*M1203,_xlfn.XLOOKUP(Z1203,$AC$4015:$AC$4035,$AD$4015:$AD$4035,0)*L1203)</f>
        <v>0</v>
      </c>
      <c r="O1203" s="83">
        <f>IF(V1203&lt;&gt;"VTC VHm",_xlfn.XLOOKUP(Z1203,$AC$4015:$AC$4035,$AE$4015:$AE$4035,0)*M1203,_xlfn.XLOOKUP(Z1203,$AC$4015:$AC$4035,$AE$4015:$AE$4035,0)*L1203)</f>
        <v>0</v>
      </c>
      <c r="P1203" s="160">
        <f>SUM(N1203:O1203)</f>
        <v>0</v>
      </c>
      <c r="Q1203" s="161">
        <f>M1203*G1203</f>
        <v>0</v>
      </c>
      <c r="R1203" s="161">
        <f>G1203*P1203</f>
        <v>0</v>
      </c>
      <c r="S1203" s="160">
        <f>SUM(Q1203:R1203)</f>
        <v>0</v>
      </c>
      <c r="T1203" s="159"/>
      <c r="U1203" s="158"/>
      <c r="V1203" s="158"/>
      <c r="W1203" s="158"/>
      <c r="X1203" s="94" t="s">
        <v>33</v>
      </c>
      <c r="Y1203" s="94"/>
      <c r="Z1203" s="94"/>
      <c r="AA1203" s="44" t="s">
        <v>80</v>
      </c>
      <c r="AB1203" s="2"/>
      <c r="AC1203" s="2">
        <v>0</v>
      </c>
      <c r="AD1203" s="93">
        <f>+M1203</f>
        <v>0</v>
      </c>
      <c r="AE1203" s="93">
        <f>+AD1203*14%</f>
        <v>0</v>
      </c>
      <c r="AF1203" s="93">
        <f>+AD1203*35%</f>
        <v>0</v>
      </c>
      <c r="AG1203" s="93">
        <f>+AD1203*F1203</f>
        <v>0</v>
      </c>
      <c r="AH1203" s="93">
        <f>+AE1203*F1203</f>
        <v>0</v>
      </c>
      <c r="AI1203" s="93">
        <f>+AF1203*F1203</f>
        <v>0</v>
      </c>
      <c r="AJ1203" s="93">
        <f>SUM(AG1203:AI1203)</f>
        <v>0</v>
      </c>
      <c r="AK1203" s="93">
        <f>+AD1203*G1203</f>
        <v>0</v>
      </c>
      <c r="AL1203" s="93">
        <f>+AE1203*G1203</f>
        <v>0</v>
      </c>
      <c r="AM1203" s="93">
        <f>+AF1203*G1203</f>
        <v>0</v>
      </c>
      <c r="AN1203" s="93">
        <f>SUM(AK1203:AM1203)</f>
        <v>0</v>
      </c>
      <c r="AQ1203" s="145" t="s">
        <v>525</v>
      </c>
      <c r="AU1203" s="8">
        <f>+K1203</f>
        <v>0</v>
      </c>
      <c r="AV1203" s="8">
        <f>+L1203</f>
        <v>0</v>
      </c>
      <c r="AW1203" s="2">
        <f>+M1203</f>
        <v>0</v>
      </c>
      <c r="AX1203" s="8">
        <f>F1203*AW1203</f>
        <v>0</v>
      </c>
      <c r="AY1203" s="8">
        <f>IF(AQ1203="CT",7%,5%)*AX1203</f>
        <v>0</v>
      </c>
      <c r="AZ1203" s="8">
        <f>AX1203*2%</f>
        <v>0</v>
      </c>
      <c r="BA1203" s="8">
        <f>IF(BB1203&gt;0,0,AX1203*5%)</f>
        <v>0</v>
      </c>
      <c r="BB1203" s="8">
        <f>(AX1203-BG1203)*35%</f>
        <v>0</v>
      </c>
      <c r="BC1203" s="8">
        <f>+AX1203+AY1203+AZ1203+BA1203+BB1203</f>
        <v>0</v>
      </c>
      <c r="BD1203" s="8">
        <f>AX1203-AT1203</f>
        <v>0</v>
      </c>
      <c r="BE1203" s="2"/>
      <c r="BH1203" s="2"/>
      <c r="BI1203" s="228">
        <f>+AX1203-AC1203/1.1</f>
        <v>0</v>
      </c>
    </row>
    <row r="1204" spans="1:61" ht="34" hidden="1" outlineLevel="1" x14ac:dyDescent="0.2">
      <c r="B1204" s="82">
        <v>42</v>
      </c>
      <c r="C1204" s="144" t="s">
        <v>864</v>
      </c>
      <c r="D1204" s="144"/>
      <c r="E1204" s="82" t="s">
        <v>52</v>
      </c>
      <c r="F1204" s="143">
        <v>7.9321999999999999</v>
      </c>
      <c r="G1204" s="142">
        <f>+[2]THKL!F1205</f>
        <v>7.9321999999999999</v>
      </c>
      <c r="H1204" s="132"/>
      <c r="I1204" s="132"/>
      <c r="J1204" s="132"/>
      <c r="K1204" s="156" t="str">
        <f>$K$842</f>
        <v>Bao gồm</v>
      </c>
      <c r="L1204" s="157">
        <f>$L$842</f>
        <v>1263000</v>
      </c>
      <c r="M1204" s="157">
        <f>SUM(K1204:L1204)</f>
        <v>1263000</v>
      </c>
      <c r="N1204" s="83">
        <f>IF(V1204&lt;&gt;"VTC VHm",_xlfn.XLOOKUP(Z1204,$AC$4015:$AC$4035,$AD$4015:$AD$4035,0)*M1204,_xlfn.XLOOKUP(Z1204,$AC$4015:$AC$4035,$AD$4015:$AD$4035,0)*L1204)</f>
        <v>63150</v>
      </c>
      <c r="O1204" s="83">
        <f>IF(V1204&lt;&gt;"VTC VHm",_xlfn.XLOOKUP(Z1204,$AC$4015:$AC$4035,$AE$4015:$AE$4035,0)*M1204,_xlfn.XLOOKUP(Z1204,$AC$4015:$AC$4035,$AE$4015:$AE$4035,0)*L1204)</f>
        <v>0</v>
      </c>
      <c r="P1204" s="83">
        <f>SUM(N1204:O1204)</f>
        <v>63150</v>
      </c>
      <c r="Q1204" s="157">
        <f>M1204*G1204</f>
        <v>10018368.6</v>
      </c>
      <c r="R1204" s="157">
        <f>G1204*P1204</f>
        <v>500918.43</v>
      </c>
      <c r="S1204" s="83">
        <f>SUM(Q1204:R1204)</f>
        <v>10519287.029999999</v>
      </c>
      <c r="T1204" s="156" t="s">
        <v>100</v>
      </c>
      <c r="U1204" s="132"/>
      <c r="V1204" s="132"/>
      <c r="W1204" s="132"/>
      <c r="X1204" s="44" t="s">
        <v>33</v>
      </c>
      <c r="Y1204" s="44"/>
      <c r="Z1204" s="44" t="s">
        <v>11</v>
      </c>
      <c r="AA1204" s="44" t="s">
        <v>80</v>
      </c>
      <c r="AB1204" s="2">
        <v>1106353.7104798113</v>
      </c>
      <c r="AC1204" s="2">
        <v>8775818.902267959</v>
      </c>
      <c r="AD1204" s="2">
        <f>+M1204</f>
        <v>1263000</v>
      </c>
      <c r="AE1204" s="2">
        <f>+AD1204*14%</f>
        <v>176820.00000000003</v>
      </c>
      <c r="AF1204" s="155">
        <f>+AD1204*35%</f>
        <v>442050</v>
      </c>
      <c r="AG1204" s="2">
        <f>+AD1204*F1204</f>
        <v>10018368.6</v>
      </c>
      <c r="AH1204" s="2">
        <f>+AE1204*F1204</f>
        <v>1402571.6040000003</v>
      </c>
      <c r="AI1204" s="2">
        <f>+AF1204*F1204</f>
        <v>3506429.01</v>
      </c>
      <c r="AJ1204" s="2">
        <f>SUM(AG1204:AI1204)</f>
        <v>14927369.214</v>
      </c>
      <c r="AK1204" s="2">
        <f>+AD1204*G1204</f>
        <v>10018368.6</v>
      </c>
      <c r="AL1204" s="2">
        <f>+AE1204*G1204</f>
        <v>1402571.6040000003</v>
      </c>
      <c r="AM1204" s="2">
        <f>+AF1204*G1204</f>
        <v>3506429.01</v>
      </c>
      <c r="AN1204" s="155">
        <f>SUM(AK1204:AM1204)</f>
        <v>14927369.214</v>
      </c>
      <c r="AQ1204" s="145" t="s">
        <v>525</v>
      </c>
      <c r="AU1204" s="8" t="str">
        <f>+K1204</f>
        <v>Bao gồm</v>
      </c>
      <c r="AV1204" s="8">
        <f>+L1204</f>
        <v>1263000</v>
      </c>
      <c r="AW1204" s="2">
        <f>+M1204</f>
        <v>1263000</v>
      </c>
      <c r="AX1204" s="8">
        <f>F1204*AW1204</f>
        <v>10018368.6</v>
      </c>
      <c r="AY1204" s="8">
        <f>IF(AQ1204="CT",7%,5%)*AX1204</f>
        <v>701285.80200000003</v>
      </c>
      <c r="AZ1204" s="8">
        <f>AX1204*2%</f>
        <v>200367.372</v>
      </c>
      <c r="BA1204" s="8">
        <f>IF(BB1204&gt;0,0,AX1204*5%)</f>
        <v>0</v>
      </c>
      <c r="BB1204" s="8">
        <f>(AX1204-BG1204)*35%</f>
        <v>3506429.01</v>
      </c>
      <c r="BC1204" s="8">
        <f>+AX1204+AY1204+AZ1204+BA1204+BB1204</f>
        <v>14426450.783999998</v>
      </c>
      <c r="BD1204" s="8">
        <f>AX1204-AT1204</f>
        <v>10018368.6</v>
      </c>
      <c r="BE1204" s="2"/>
      <c r="BH1204" s="2"/>
      <c r="BI1204" s="228">
        <f>+AX1204-AC1204/1.1</f>
        <v>2040351.4161200374</v>
      </c>
    </row>
    <row r="1205" spans="1:61" ht="17" hidden="1" outlineLevel="1" x14ac:dyDescent="0.2">
      <c r="A1205" s="1" t="s">
        <v>108</v>
      </c>
      <c r="B1205" s="82">
        <v>43</v>
      </c>
      <c r="C1205" s="144" t="s">
        <v>1153</v>
      </c>
      <c r="D1205" s="144"/>
      <c r="E1205" s="82" t="s">
        <v>52</v>
      </c>
      <c r="F1205" s="143">
        <v>15.763999999999999</v>
      </c>
      <c r="G1205" s="142">
        <f>+[2]THKL!F1206</f>
        <v>15.763999999999999</v>
      </c>
      <c r="H1205" s="132"/>
      <c r="I1205" s="132"/>
      <c r="J1205" s="132"/>
      <c r="K1205" s="156" t="s">
        <v>89</v>
      </c>
      <c r="L1205" s="168">
        <f>14400*1.3</f>
        <v>18720</v>
      </c>
      <c r="M1205" s="157">
        <f>SUM(K1205:L1205)</f>
        <v>18720</v>
      </c>
      <c r="N1205" s="83">
        <f>IF(V1205&lt;&gt;"VTC VHm",_xlfn.XLOOKUP(Z1205,$AC$4015:$AC$4035,$AD$4015:$AD$4035,0)*M1205,_xlfn.XLOOKUP(Z1205,$AC$4015:$AC$4035,$AD$4015:$AD$4035,0)*L1205)</f>
        <v>6552</v>
      </c>
      <c r="O1205" s="83">
        <f>IF(V1205&lt;&gt;"VTC VHm",_xlfn.XLOOKUP(Z1205,$AC$4015:$AC$4035,$AE$4015:$AE$4035,0)*M1205,_xlfn.XLOOKUP(Z1205,$AC$4015:$AC$4035,$AE$4015:$AE$4035,0)*L1205)</f>
        <v>0</v>
      </c>
      <c r="P1205" s="83">
        <f>SUM(N1205:O1205)</f>
        <v>6552</v>
      </c>
      <c r="Q1205" s="157">
        <f>M1205*G1205</f>
        <v>295102.08000000002</v>
      </c>
      <c r="R1205" s="157">
        <f>G1205*P1205</f>
        <v>103285.728</v>
      </c>
      <c r="S1205" s="83">
        <f>SUM(Q1205:R1205)</f>
        <v>398387.80800000002</v>
      </c>
      <c r="T1205" s="156"/>
      <c r="U1205" s="132"/>
      <c r="V1205" s="132"/>
      <c r="W1205" s="132"/>
      <c r="X1205" s="44" t="s">
        <v>33</v>
      </c>
      <c r="Y1205" s="44"/>
      <c r="Z1205" s="44" t="s">
        <v>16</v>
      </c>
      <c r="AA1205" s="44" t="s">
        <v>80</v>
      </c>
      <c r="AB1205" s="2">
        <v>63537.375</v>
      </c>
      <c r="AC1205" s="2">
        <v>1001603.1795</v>
      </c>
      <c r="AD1205" s="2">
        <f>+M1205</f>
        <v>18720</v>
      </c>
      <c r="AE1205" s="2">
        <f>+AD1205*14%</f>
        <v>2620.8000000000002</v>
      </c>
      <c r="AF1205" s="155">
        <f>+AD1205*35%</f>
        <v>6552</v>
      </c>
      <c r="AG1205" s="2">
        <f>+AD1205*F1205</f>
        <v>295102.08000000002</v>
      </c>
      <c r="AH1205" s="2">
        <f>+AE1205*F1205</f>
        <v>41314.2912</v>
      </c>
      <c r="AI1205" s="2">
        <f>+AF1205*F1205</f>
        <v>103285.728</v>
      </c>
      <c r="AJ1205" s="2">
        <f>SUM(AG1205:AI1205)</f>
        <v>439702.0992</v>
      </c>
      <c r="AK1205" s="2">
        <f>+AD1205*G1205</f>
        <v>295102.08000000002</v>
      </c>
      <c r="AL1205" s="2">
        <f>+AE1205*G1205</f>
        <v>41314.2912</v>
      </c>
      <c r="AM1205" s="2">
        <f>+AF1205*G1205</f>
        <v>103285.728</v>
      </c>
      <c r="AN1205" s="155">
        <f>SUM(AK1205:AM1205)</f>
        <v>439702.0992</v>
      </c>
      <c r="AQ1205" s="145" t="s">
        <v>525</v>
      </c>
      <c r="AU1205" s="8" t="str">
        <f>+K1205</f>
        <v>Bao gồm</v>
      </c>
      <c r="AV1205" s="8">
        <f>+L1205</f>
        <v>18720</v>
      </c>
      <c r="AW1205" s="2">
        <f>+M1205</f>
        <v>18720</v>
      </c>
      <c r="AX1205" s="8">
        <f>F1205*AW1205</f>
        <v>295102.08000000002</v>
      </c>
      <c r="AY1205" s="8">
        <f>IF(AQ1205="CT",7%,5%)*AX1205</f>
        <v>20657.145600000003</v>
      </c>
      <c r="AZ1205" s="8">
        <f>AX1205*2%</f>
        <v>5902.0416000000005</v>
      </c>
      <c r="BA1205" s="8">
        <f>IF(BB1205&gt;0,0,AX1205*5%)</f>
        <v>0</v>
      </c>
      <c r="BB1205" s="8">
        <f>(AX1205-BG1205)*35%</f>
        <v>103285.728</v>
      </c>
      <c r="BC1205" s="8">
        <f>+AX1205+AY1205+AZ1205+BA1205+BB1205</f>
        <v>424946.9952</v>
      </c>
      <c r="BD1205" s="8">
        <f>AX1205-AT1205</f>
        <v>295102.08000000002</v>
      </c>
      <c r="BE1205" s="2"/>
      <c r="BH1205" s="2"/>
      <c r="BI1205" s="228">
        <f>+AX1205-AC1205/1.1</f>
        <v>-615446.2649999999</v>
      </c>
    </row>
    <row r="1206" spans="1:61" ht="17" hidden="1" outlineLevel="1" x14ac:dyDescent="0.2">
      <c r="B1206" s="82">
        <v>44</v>
      </c>
      <c r="C1206" s="144" t="s">
        <v>1152</v>
      </c>
      <c r="D1206" s="144"/>
      <c r="E1206" s="82" t="s">
        <v>450</v>
      </c>
      <c r="F1206" s="143">
        <v>8.1602999999999994</v>
      </c>
      <c r="G1206" s="142">
        <f>+[2]THKL!F1207</f>
        <v>8.1602999999999994</v>
      </c>
      <c r="H1206" s="132"/>
      <c r="I1206" s="132"/>
      <c r="J1206" s="132"/>
      <c r="K1206" s="156" t="s">
        <v>89</v>
      </c>
      <c r="L1206" s="157">
        <f>'[3]BDG (XD)'!$AA$1119*10</f>
        <v>313040</v>
      </c>
      <c r="M1206" s="157">
        <f>SUM(K1206:L1206)</f>
        <v>313040</v>
      </c>
      <c r="N1206" s="83">
        <f>IF(V1206&lt;&gt;"VTC VHm",_xlfn.XLOOKUP(Z1206,$AC$4015:$AC$4035,$AD$4015:$AD$4035,0)*M1206,_xlfn.XLOOKUP(Z1206,$AC$4015:$AC$4035,$AD$4015:$AD$4035,0)*L1206)</f>
        <v>109564</v>
      </c>
      <c r="O1206" s="83">
        <f>IF(V1206&lt;&gt;"VTC VHm",_xlfn.XLOOKUP(Z1206,$AC$4015:$AC$4035,$AE$4015:$AE$4035,0)*M1206,_xlfn.XLOOKUP(Z1206,$AC$4015:$AC$4035,$AE$4015:$AE$4035,0)*L1206)</f>
        <v>0</v>
      </c>
      <c r="P1206" s="83">
        <f>SUM(N1206:O1206)</f>
        <v>109564</v>
      </c>
      <c r="Q1206" s="157">
        <f>M1206*G1206</f>
        <v>2554500.3119999999</v>
      </c>
      <c r="R1206" s="157">
        <f>G1206*P1206</f>
        <v>894075.10919999995</v>
      </c>
      <c r="S1206" s="83">
        <f>SUM(Q1206:R1206)</f>
        <v>3448575.4211999997</v>
      </c>
      <c r="T1206" s="156"/>
      <c r="U1206" s="132"/>
      <c r="V1206" s="132"/>
      <c r="W1206" s="132"/>
      <c r="X1206" s="44" t="s">
        <v>33</v>
      </c>
      <c r="Y1206" s="44"/>
      <c r="Z1206" s="44" t="s">
        <v>16</v>
      </c>
      <c r="AA1206" s="44" t="s">
        <v>80</v>
      </c>
      <c r="AB1206" s="2">
        <v>295482.49397369998</v>
      </c>
      <c r="AC1206" s="2">
        <v>2411225.7955735838</v>
      </c>
      <c r="AD1206" s="2">
        <f>+M1206</f>
        <v>313040</v>
      </c>
      <c r="AE1206" s="2">
        <f>+AD1206*14%</f>
        <v>43825.600000000006</v>
      </c>
      <c r="AF1206" s="155">
        <f>+AD1206*35%</f>
        <v>109564</v>
      </c>
      <c r="AG1206" s="2">
        <f>+AD1206*F1206</f>
        <v>2554500.3119999999</v>
      </c>
      <c r="AH1206" s="2">
        <f>+AE1206*F1206</f>
        <v>357630.04368</v>
      </c>
      <c r="AI1206" s="2">
        <f>+AF1206*F1206</f>
        <v>894075.10919999995</v>
      </c>
      <c r="AJ1206" s="2">
        <f>SUM(AG1206:AI1206)</f>
        <v>3806205.4648799999</v>
      </c>
      <c r="AK1206" s="2">
        <f>+AD1206*G1206</f>
        <v>2554500.3119999999</v>
      </c>
      <c r="AL1206" s="2">
        <f>+AE1206*G1206</f>
        <v>357630.04368</v>
      </c>
      <c r="AM1206" s="2">
        <f>+AF1206*G1206</f>
        <v>894075.10919999995</v>
      </c>
      <c r="AN1206" s="155">
        <f>SUM(AK1206:AM1206)</f>
        <v>3806205.4648799999</v>
      </c>
      <c r="AQ1206" s="145" t="s">
        <v>525</v>
      </c>
      <c r="AU1206" s="8" t="str">
        <f>+K1206</f>
        <v>Bao gồm</v>
      </c>
      <c r="AV1206" s="8">
        <f>+L1206</f>
        <v>313040</v>
      </c>
      <c r="AW1206" s="2">
        <f>+M1206</f>
        <v>313040</v>
      </c>
      <c r="AX1206" s="8">
        <f>F1206*AW1206</f>
        <v>2554500.3119999999</v>
      </c>
      <c r="AY1206" s="8">
        <f>IF(AQ1206="CT",7%,5%)*AX1206</f>
        <v>178815.02184</v>
      </c>
      <c r="AZ1206" s="8">
        <f>AX1206*2%</f>
        <v>51090.006240000002</v>
      </c>
      <c r="BA1206" s="8">
        <f>IF(BB1206&gt;0,0,AX1206*5%)</f>
        <v>0</v>
      </c>
      <c r="BB1206" s="8">
        <f>(AX1206-BG1206)*35%</f>
        <v>894075.10919999995</v>
      </c>
      <c r="BC1206" s="8">
        <f>+AX1206+AY1206+AZ1206+BA1206+BB1206</f>
        <v>3678480.4492799998</v>
      </c>
      <c r="BD1206" s="8">
        <f>AX1206-AT1206</f>
        <v>2554500.3119999999</v>
      </c>
      <c r="BE1206" s="2"/>
      <c r="BH1206" s="2"/>
      <c r="BI1206" s="228">
        <f>+AX1206-AC1206/1.1</f>
        <v>362476.86147856014</v>
      </c>
    </row>
    <row r="1207" spans="1:61" s="92" customFormat="1" ht="17" collapsed="1" x14ac:dyDescent="0.2">
      <c r="B1207" s="163"/>
      <c r="C1207" s="164" t="s">
        <v>860</v>
      </c>
      <c r="D1207" s="164"/>
      <c r="E1207" s="163"/>
      <c r="F1207" s="162"/>
      <c r="G1207" s="149">
        <f>+[2]THKL!F1208</f>
        <v>0</v>
      </c>
      <c r="H1207" s="158"/>
      <c r="I1207" s="158"/>
      <c r="J1207" s="158"/>
      <c r="K1207" s="159"/>
      <c r="L1207" s="161"/>
      <c r="M1207" s="161">
        <f>SUM(K1207:L1207)</f>
        <v>0</v>
      </c>
      <c r="N1207" s="83">
        <f>IF(V1207&lt;&gt;"VTC VHm",_xlfn.XLOOKUP(Z1207,$AC$4015:$AC$4035,$AD$4015:$AD$4035,0)*M1207,_xlfn.XLOOKUP(Z1207,$AC$4015:$AC$4035,$AD$4015:$AD$4035,0)*L1207)</f>
        <v>0</v>
      </c>
      <c r="O1207" s="83">
        <f>IF(V1207&lt;&gt;"VTC VHm",_xlfn.XLOOKUP(Z1207,$AC$4015:$AC$4035,$AE$4015:$AE$4035,0)*M1207,_xlfn.XLOOKUP(Z1207,$AC$4015:$AC$4035,$AE$4015:$AE$4035,0)*L1207)</f>
        <v>0</v>
      </c>
      <c r="P1207" s="160">
        <f>SUM(N1207:O1207)</f>
        <v>0</v>
      </c>
      <c r="Q1207" s="161">
        <f>M1207*G1207</f>
        <v>0</v>
      </c>
      <c r="R1207" s="161">
        <f>G1207*P1207</f>
        <v>0</v>
      </c>
      <c r="S1207" s="160">
        <f>SUM(Q1207:R1207)</f>
        <v>0</v>
      </c>
      <c r="T1207" s="159"/>
      <c r="U1207" s="158"/>
      <c r="V1207" s="158"/>
      <c r="W1207" s="158"/>
      <c r="X1207" s="94" t="s">
        <v>33</v>
      </c>
      <c r="Y1207" s="94"/>
      <c r="Z1207" s="94"/>
      <c r="AA1207" s="44" t="s">
        <v>80</v>
      </c>
      <c r="AB1207" s="2"/>
      <c r="AC1207" s="2">
        <v>0</v>
      </c>
      <c r="AD1207" s="93">
        <f>+M1207</f>
        <v>0</v>
      </c>
      <c r="AE1207" s="93">
        <f>+AD1207*14%</f>
        <v>0</v>
      </c>
      <c r="AF1207" s="93">
        <f>+AD1207*35%</f>
        <v>0</v>
      </c>
      <c r="AG1207" s="93">
        <f>+AD1207*F1207</f>
        <v>0</v>
      </c>
      <c r="AH1207" s="93">
        <f>+AE1207*F1207</f>
        <v>0</v>
      </c>
      <c r="AI1207" s="93">
        <f>+AF1207*F1207</f>
        <v>0</v>
      </c>
      <c r="AJ1207" s="93">
        <f>SUM(AG1207:AI1207)</f>
        <v>0</v>
      </c>
      <c r="AK1207" s="93">
        <f>+AD1207*G1207</f>
        <v>0</v>
      </c>
      <c r="AL1207" s="93">
        <f>+AE1207*G1207</f>
        <v>0</v>
      </c>
      <c r="AM1207" s="93">
        <f>+AF1207*G1207</f>
        <v>0</v>
      </c>
      <c r="AN1207" s="93">
        <f>SUM(AK1207:AM1207)</f>
        <v>0</v>
      </c>
      <c r="AQ1207" s="145" t="s">
        <v>525</v>
      </c>
      <c r="AU1207" s="8">
        <f>+K1207</f>
        <v>0</v>
      </c>
      <c r="AV1207" s="8">
        <f>+L1207</f>
        <v>0</v>
      </c>
      <c r="AW1207" s="2">
        <f>+M1207</f>
        <v>0</v>
      </c>
      <c r="AX1207" s="8">
        <f>F1207*AW1207</f>
        <v>0</v>
      </c>
      <c r="AY1207" s="8">
        <f>IF(AQ1207="CT",7%,5%)*AX1207</f>
        <v>0</v>
      </c>
      <c r="AZ1207" s="8">
        <f>AX1207*2%</f>
        <v>0</v>
      </c>
      <c r="BA1207" s="8">
        <f>IF(BB1207&gt;0,0,AX1207*5%)</f>
        <v>0</v>
      </c>
      <c r="BB1207" s="8">
        <f>(AX1207-BG1207)*35%</f>
        <v>0</v>
      </c>
      <c r="BC1207" s="8">
        <f>+AX1207+AY1207+AZ1207+BA1207+BB1207</f>
        <v>0</v>
      </c>
      <c r="BD1207" s="8">
        <f>AX1207-AT1207</f>
        <v>0</v>
      </c>
      <c r="BE1207" s="2"/>
      <c r="BH1207" s="2"/>
      <c r="BI1207" s="228">
        <f>+AX1207-AC1207/1.1</f>
        <v>0</v>
      </c>
    </row>
    <row r="1208" spans="1:61" ht="34" hidden="1" outlineLevel="1" x14ac:dyDescent="0.2">
      <c r="B1208" s="82">
        <v>45</v>
      </c>
      <c r="C1208" s="144" t="s">
        <v>1151</v>
      </c>
      <c r="D1208" s="144"/>
      <c r="E1208" s="82" t="s">
        <v>104</v>
      </c>
      <c r="F1208" s="143">
        <v>4.0500000000000001E-2</v>
      </c>
      <c r="G1208" s="142">
        <f>+[2]THKL!F1209</f>
        <v>4.0500000000000001E-2</v>
      </c>
      <c r="H1208" s="132"/>
      <c r="I1208" s="132"/>
      <c r="J1208" s="132"/>
      <c r="K1208" s="156" t="str">
        <f>$K$271</f>
        <v>Bao gồm</v>
      </c>
      <c r="L1208" s="157">
        <f>$L$271</f>
        <v>1965722.2222222222</v>
      </c>
      <c r="M1208" s="157">
        <f>SUM(K1208:L1208)</f>
        <v>1965722.2222222222</v>
      </c>
      <c r="N1208" s="83">
        <f>IF(V1208&lt;&gt;"VTC VHm",_xlfn.XLOOKUP(Z1208,$AC$4015:$AC$4035,$AD$4015:$AD$4035,0)*M1208,_xlfn.XLOOKUP(Z1208,$AC$4015:$AC$4035,$AD$4015:$AD$4035,0)*L1208)</f>
        <v>688002.77777777775</v>
      </c>
      <c r="O1208" s="83">
        <f>IF(V1208&lt;&gt;"VTC VHm",_xlfn.XLOOKUP(Z1208,$AC$4015:$AC$4035,$AE$4015:$AE$4035,0)*M1208,_xlfn.XLOOKUP(Z1208,$AC$4015:$AC$4035,$AE$4015:$AE$4035,0)*L1208)</f>
        <v>0</v>
      </c>
      <c r="P1208" s="83">
        <f>SUM(N1208:O1208)</f>
        <v>688002.77777777775</v>
      </c>
      <c r="Q1208" s="157">
        <f>M1208*G1208</f>
        <v>79611.75</v>
      </c>
      <c r="R1208" s="157">
        <f>G1208*P1208</f>
        <v>27864.112499999999</v>
      </c>
      <c r="S1208" s="83">
        <f>SUM(Q1208:R1208)</f>
        <v>107475.8625</v>
      </c>
      <c r="T1208" s="125" t="s">
        <v>103</v>
      </c>
      <c r="U1208" s="132"/>
      <c r="V1208" s="132"/>
      <c r="W1208" s="132"/>
      <c r="X1208" s="44" t="s">
        <v>33</v>
      </c>
      <c r="Y1208" s="44"/>
      <c r="Z1208" s="44" t="s">
        <v>16</v>
      </c>
      <c r="AA1208" s="44" t="s">
        <v>80</v>
      </c>
      <c r="AB1208" s="2">
        <v>2083289.5106077923</v>
      </c>
      <c r="AC1208" s="2">
        <v>84373.225179615591</v>
      </c>
      <c r="AD1208" s="2">
        <f>+M1208</f>
        <v>1965722.2222222222</v>
      </c>
      <c r="AE1208" s="2">
        <f>+AD1208*14%</f>
        <v>275201.11111111112</v>
      </c>
      <c r="AF1208" s="155">
        <f>+AD1208*35%</f>
        <v>688002.77777777775</v>
      </c>
      <c r="AG1208" s="2">
        <f>+AD1208*F1208</f>
        <v>79611.75</v>
      </c>
      <c r="AH1208" s="2">
        <f>+AE1208*F1208</f>
        <v>11145.645</v>
      </c>
      <c r="AI1208" s="2">
        <f>+AF1208*F1208</f>
        <v>27864.112499999999</v>
      </c>
      <c r="AJ1208" s="2">
        <f>SUM(AG1208:AI1208)</f>
        <v>118621.50750000001</v>
      </c>
      <c r="AK1208" s="2">
        <f>+AD1208*G1208</f>
        <v>79611.75</v>
      </c>
      <c r="AL1208" s="2">
        <f>+AE1208*G1208</f>
        <v>11145.645</v>
      </c>
      <c r="AM1208" s="2">
        <f>+AF1208*G1208</f>
        <v>27864.112499999999</v>
      </c>
      <c r="AN1208" s="155">
        <f>SUM(AK1208:AM1208)</f>
        <v>118621.50750000001</v>
      </c>
      <c r="AQ1208" s="145" t="s">
        <v>525</v>
      </c>
      <c r="AU1208" s="8">
        <f>+BH1208</f>
        <v>250000</v>
      </c>
      <c r="AV1208" s="8">
        <f>+L1208</f>
        <v>1965722.2222222222</v>
      </c>
      <c r="AW1208" s="2">
        <f>+AU1208+AV1208</f>
        <v>2215722.222222222</v>
      </c>
      <c r="AX1208" s="8">
        <f>F1208*AW1208</f>
        <v>89736.75</v>
      </c>
      <c r="AY1208" s="8">
        <f>IF(AQ1208="CT",7%,5%)*AX1208</f>
        <v>6281.5725000000002</v>
      </c>
      <c r="AZ1208" s="8">
        <f>AX1208*2%</f>
        <v>1794.7350000000001</v>
      </c>
      <c r="BA1208" s="8">
        <f>IF(BB1208&gt;0,0,AX1208*5%)</f>
        <v>0</v>
      </c>
      <c r="BB1208" s="8">
        <f>(AX1208-BG1208)*35%</f>
        <v>31407.862499999999</v>
      </c>
      <c r="BC1208" s="8">
        <f>+AX1208+AY1208+AZ1208+BA1208+BB1208</f>
        <v>129220.92</v>
      </c>
      <c r="BD1208" s="8">
        <f>AX1208-AT1208</f>
        <v>89736.75</v>
      </c>
      <c r="BE1208" s="2"/>
      <c r="BH1208" s="2">
        <v>250000</v>
      </c>
      <c r="BI1208" s="228">
        <f>+AX1208-AC1208/1.1</f>
        <v>13033.818018531281</v>
      </c>
    </row>
    <row r="1209" spans="1:61" ht="51" hidden="1" outlineLevel="1" x14ac:dyDescent="0.2">
      <c r="B1209" s="82">
        <v>46</v>
      </c>
      <c r="C1209" s="144" t="s">
        <v>764</v>
      </c>
      <c r="D1209" s="144"/>
      <c r="E1209" s="82" t="s">
        <v>91</v>
      </c>
      <c r="F1209" s="143">
        <v>2.2000000000000001E-3</v>
      </c>
      <c r="G1209" s="142">
        <f>+[2]THKL!F1210</f>
        <v>2.2000000000000001E-3</v>
      </c>
      <c r="H1209" s="132"/>
      <c r="I1209" s="132"/>
      <c r="J1209" s="132"/>
      <c r="K1209" s="156">
        <f>$K$4010*1000</f>
        <v>15050000</v>
      </c>
      <c r="L1209" s="157">
        <f>'[3]BDG (XD)'!$AA$966*1000</f>
        <v>7690671</v>
      </c>
      <c r="M1209" s="157">
        <f>SUM(K1209:L1209)</f>
        <v>22740671</v>
      </c>
      <c r="N1209" s="83">
        <f>IF(V1209&lt;&gt;"VTC VHm",_xlfn.XLOOKUP(Z1209,$AC$4015:$AC$4035,$AD$4015:$AD$4035,0)*M1209,_xlfn.XLOOKUP(Z1209,$AC$4015:$AC$4035,$AD$4015:$AD$4035,0)*L1209)</f>
        <v>2691734.8499999996</v>
      </c>
      <c r="O1209" s="83">
        <f>IF(V1209&lt;&gt;"VTC VHm",_xlfn.XLOOKUP(Z1209,$AC$4015:$AC$4035,$AE$4015:$AE$4035,0)*M1209,_xlfn.XLOOKUP(Z1209,$AC$4015:$AC$4035,$AE$4015:$AE$4035,0)*L1209)</f>
        <v>0</v>
      </c>
      <c r="P1209" s="83">
        <f>SUM(N1209:O1209)</f>
        <v>2691734.8499999996</v>
      </c>
      <c r="Q1209" s="157">
        <f>M1209*G1209</f>
        <v>50029.476200000005</v>
      </c>
      <c r="R1209" s="157">
        <f>G1209*P1209</f>
        <v>5921.8166699999992</v>
      </c>
      <c r="S1209" s="83">
        <f>SUM(Q1209:R1209)</f>
        <v>55951.292870000005</v>
      </c>
      <c r="T1209" s="156"/>
      <c r="U1209" s="132"/>
      <c r="V1209" s="82" t="s">
        <v>34</v>
      </c>
      <c r="W1209" s="132"/>
      <c r="X1209" s="44" t="s">
        <v>33</v>
      </c>
      <c r="Y1209" s="44"/>
      <c r="Z1209" s="44" t="s">
        <v>16</v>
      </c>
      <c r="AA1209" s="44" t="s">
        <v>80</v>
      </c>
      <c r="AB1209" s="2">
        <v>24121329.560974319</v>
      </c>
      <c r="AC1209" s="2">
        <v>53066.925034143504</v>
      </c>
      <c r="AD1209" s="2">
        <f>+M1209</f>
        <v>22740671</v>
      </c>
      <c r="AE1209" s="2">
        <f>+AD1209*14%</f>
        <v>3183693.9400000004</v>
      </c>
      <c r="AF1209" s="155">
        <f>+AD1209*35%</f>
        <v>7959234.8499999996</v>
      </c>
      <c r="AG1209" s="2">
        <f>+AD1209*F1209</f>
        <v>50029.476200000005</v>
      </c>
      <c r="AH1209" s="2">
        <f>+AE1209*F1209</f>
        <v>7004.1266680000017</v>
      </c>
      <c r="AI1209" s="2">
        <f>+AF1209*F1209</f>
        <v>17510.31667</v>
      </c>
      <c r="AJ1209" s="2">
        <f>SUM(AG1209:AI1209)</f>
        <v>74543.919538000016</v>
      </c>
      <c r="AK1209" s="2">
        <f>+AD1209*G1209</f>
        <v>50029.476200000005</v>
      </c>
      <c r="AL1209" s="2">
        <f>+AE1209*G1209</f>
        <v>7004.1266680000017</v>
      </c>
      <c r="AM1209" s="2">
        <f>+AF1209*G1209</f>
        <v>17510.31667</v>
      </c>
      <c r="AN1209" s="155">
        <f>SUM(AK1209:AM1209)</f>
        <v>74543.919538000016</v>
      </c>
      <c r="AQ1209" s="145" t="s">
        <v>525</v>
      </c>
      <c r="AU1209" s="8">
        <f>+K1209</f>
        <v>15050000</v>
      </c>
      <c r="AV1209" s="8">
        <f>+L1209</f>
        <v>7690671</v>
      </c>
      <c r="AW1209" s="2">
        <f>+M1209</f>
        <v>22740671</v>
      </c>
      <c r="AX1209" s="8">
        <f>F1209*AW1209</f>
        <v>50029.476200000005</v>
      </c>
      <c r="AY1209" s="8">
        <f>IF(AQ1209="CT",7%,5%)*AX1209</f>
        <v>3502.0633340000009</v>
      </c>
      <c r="AZ1209" s="8">
        <f>AX1209*2%</f>
        <v>1000.5895240000001</v>
      </c>
      <c r="BA1209" s="8">
        <f>IF(BB1209&gt;0,0,AX1209*5%)</f>
        <v>0</v>
      </c>
      <c r="BB1209" s="8">
        <f>(AX1209-BG1209)*35%</f>
        <v>5921.8166700000011</v>
      </c>
      <c r="BC1209" s="8">
        <f>+AX1209+AY1209+AZ1209+BA1209+BB1209</f>
        <v>60453.945728000006</v>
      </c>
      <c r="BD1209" s="8">
        <f>AX1209-AT1209</f>
        <v>50029.476200000005</v>
      </c>
      <c r="BE1209" s="2"/>
      <c r="BG1209" s="7">
        <f>+K1209*F1209</f>
        <v>33110</v>
      </c>
      <c r="BH1209" s="2"/>
      <c r="BI1209" s="228">
        <f>+AX1209-AC1209/1.1</f>
        <v>1786.8170780513683</v>
      </c>
    </row>
    <row r="1210" spans="1:61" ht="34" hidden="1" outlineLevel="1" x14ac:dyDescent="0.2">
      <c r="B1210" s="82">
        <v>47</v>
      </c>
      <c r="C1210" s="144" t="s">
        <v>157</v>
      </c>
      <c r="D1210" s="144"/>
      <c r="E1210" s="82" t="s">
        <v>91</v>
      </c>
      <c r="F1210" s="143">
        <v>7.9000000000000008E-3</v>
      </c>
      <c r="G1210" s="142">
        <f>+[2]THKL!F1211</f>
        <v>7.9000000000000008E-3</v>
      </c>
      <c r="H1210" s="132"/>
      <c r="I1210" s="132"/>
      <c r="J1210" s="132"/>
      <c r="K1210" s="156">
        <f>$K$16</f>
        <v>29073975</v>
      </c>
      <c r="L1210" s="157">
        <f>$L$16</f>
        <v>12460275</v>
      </c>
      <c r="M1210" s="157">
        <f>SUM(K1210:L1210)</f>
        <v>41534250</v>
      </c>
      <c r="N1210" s="83">
        <f>IF(V1210&lt;&gt;"VTC VHm",_xlfn.XLOOKUP(Z1210,$AC$4015:$AC$4035,$AD$4015:$AD$4035,0)*M1210,_xlfn.XLOOKUP(Z1210,$AC$4015:$AC$4035,$AD$4015:$AD$4035,0)*L1210)</f>
        <v>4361096.25</v>
      </c>
      <c r="O1210" s="83">
        <f>IF(V1210&lt;&gt;"VTC VHm",_xlfn.XLOOKUP(Z1210,$AC$4015:$AC$4035,$AE$4015:$AE$4035,0)*M1210,_xlfn.XLOOKUP(Z1210,$AC$4015:$AC$4035,$AE$4015:$AE$4035,0)*L1210)</f>
        <v>0</v>
      </c>
      <c r="P1210" s="83">
        <f>SUM(N1210:O1210)</f>
        <v>4361096.25</v>
      </c>
      <c r="Q1210" s="157">
        <f>M1210*G1210</f>
        <v>328120.57500000001</v>
      </c>
      <c r="R1210" s="157">
        <f>G1210*P1210</f>
        <v>34452.660375000007</v>
      </c>
      <c r="S1210" s="83">
        <f>SUM(Q1210:R1210)</f>
        <v>362573.23537500005</v>
      </c>
      <c r="T1210" s="156" t="s">
        <v>50</v>
      </c>
      <c r="U1210" s="132"/>
      <c r="V1210" s="82" t="s">
        <v>34</v>
      </c>
      <c r="W1210" s="132"/>
      <c r="X1210" s="44" t="s">
        <v>33</v>
      </c>
      <c r="Y1210" s="44"/>
      <c r="Z1210" s="44" t="s">
        <v>16</v>
      </c>
      <c r="AA1210" s="44" t="s">
        <v>80</v>
      </c>
      <c r="AB1210" s="2">
        <v>34935138.757555217</v>
      </c>
      <c r="AC1210" s="2">
        <v>275987.59618468623</v>
      </c>
      <c r="AD1210" s="2">
        <f>+M1210</f>
        <v>41534250</v>
      </c>
      <c r="AE1210" s="2">
        <f>+AD1210*14%</f>
        <v>5814795.0000000009</v>
      </c>
      <c r="AF1210" s="155">
        <f>+AD1210*35%</f>
        <v>14536987.5</v>
      </c>
      <c r="AG1210" s="2">
        <f>+AD1210*F1210</f>
        <v>328120.57500000001</v>
      </c>
      <c r="AH1210" s="2">
        <f>+AE1210*F1210</f>
        <v>45936.880500000014</v>
      </c>
      <c r="AI1210" s="2">
        <f>+AF1210*F1210</f>
        <v>114842.20125000001</v>
      </c>
      <c r="AJ1210" s="2">
        <f>SUM(AG1210:AI1210)</f>
        <v>488899.65675000008</v>
      </c>
      <c r="AK1210" s="2">
        <f>+AD1210*G1210</f>
        <v>328120.57500000001</v>
      </c>
      <c r="AL1210" s="2">
        <f>+AE1210*G1210</f>
        <v>45936.880500000014</v>
      </c>
      <c r="AM1210" s="2">
        <f>+AF1210*G1210</f>
        <v>114842.20125000001</v>
      </c>
      <c r="AN1210" s="155">
        <f>SUM(AK1210:AM1210)</f>
        <v>488899.65675000008</v>
      </c>
      <c r="AQ1210" s="145" t="s">
        <v>525</v>
      </c>
      <c r="AU1210" s="8">
        <f>+K1210</f>
        <v>29073975</v>
      </c>
      <c r="AV1210" s="8">
        <f>+L1210</f>
        <v>12460275</v>
      </c>
      <c r="AW1210" s="2">
        <f>+M1210</f>
        <v>41534250</v>
      </c>
      <c r="AX1210" s="8">
        <f>F1210*AW1210</f>
        <v>328120.57500000001</v>
      </c>
      <c r="AY1210" s="8">
        <f>IF(AQ1210="CT",7%,5%)*AX1210</f>
        <v>22968.440250000003</v>
      </c>
      <c r="AZ1210" s="8">
        <f>AX1210*2%</f>
        <v>6562.4115000000002</v>
      </c>
      <c r="BA1210" s="8">
        <f>IF(BB1210&gt;0,0,AX1210*5%)</f>
        <v>0</v>
      </c>
      <c r="BB1210" s="8">
        <f>(AX1210-BG1210)*35%</f>
        <v>114842.20125</v>
      </c>
      <c r="BC1210" s="8">
        <f>+AX1210+AY1210+AZ1210+BA1210+BB1210</f>
        <v>472493.62799999997</v>
      </c>
      <c r="BD1210" s="8">
        <f>AX1210-AT1210</f>
        <v>328120.57500000001</v>
      </c>
      <c r="BE1210" s="2"/>
      <c r="BH1210" s="2"/>
      <c r="BI1210" s="228">
        <f>+AX1210-AC1210/1.1</f>
        <v>77222.760286648903</v>
      </c>
    </row>
    <row r="1211" spans="1:61" ht="34" hidden="1" outlineLevel="1" x14ac:dyDescent="0.2">
      <c r="B1211" s="82">
        <v>48</v>
      </c>
      <c r="C1211" s="144" t="s">
        <v>156</v>
      </c>
      <c r="D1211" s="144"/>
      <c r="E1211" s="82" t="s">
        <v>91</v>
      </c>
      <c r="F1211" s="143">
        <v>7.9000000000000008E-3</v>
      </c>
      <c r="G1211" s="142">
        <f>+[2]THKL!F1212</f>
        <v>7.9000000000000008E-3</v>
      </c>
      <c r="H1211" s="132"/>
      <c r="I1211" s="132"/>
      <c r="J1211" s="132"/>
      <c r="K1211" s="48" t="s">
        <v>89</v>
      </c>
      <c r="L1211" s="47" t="s">
        <v>89</v>
      </c>
      <c r="M1211" s="47">
        <f>SUM(K1211:L1211)</f>
        <v>0</v>
      </c>
      <c r="N1211" s="83">
        <f>IF(V1211&lt;&gt;"VTC VHm",_xlfn.XLOOKUP(Z1211,$AC$4015:$AC$4035,$AD$4015:$AD$4035,0)*M1211,_xlfn.XLOOKUP(Z1211,$AC$4015:$AC$4035,$AD$4015:$AD$4035,0)*L1211)</f>
        <v>0</v>
      </c>
      <c r="O1211" s="83">
        <f>IF(V1211&lt;&gt;"VTC VHm",_xlfn.XLOOKUP(Z1211,$AC$4015:$AC$4035,$AE$4015:$AE$4035,0)*M1211,_xlfn.XLOOKUP(Z1211,$AC$4015:$AC$4035,$AE$4015:$AE$4035,0)*L1211)</f>
        <v>0</v>
      </c>
      <c r="P1211" s="83">
        <f>SUM(N1211:O1211)</f>
        <v>0</v>
      </c>
      <c r="Q1211" s="47">
        <f>M1211*G1211</f>
        <v>0</v>
      </c>
      <c r="R1211" s="47">
        <f>G1211*P1211</f>
        <v>0</v>
      </c>
      <c r="S1211" s="83">
        <f>SUM(Q1211:R1211)</f>
        <v>0</v>
      </c>
      <c r="T1211" s="48" t="s">
        <v>50</v>
      </c>
      <c r="U1211" s="132"/>
      <c r="V1211" s="82"/>
      <c r="W1211" s="132"/>
      <c r="X1211" s="44" t="s">
        <v>33</v>
      </c>
      <c r="Y1211" s="44"/>
      <c r="Z1211" s="44" t="s">
        <v>16</v>
      </c>
      <c r="AA1211" s="44" t="s">
        <v>80</v>
      </c>
      <c r="AB1211" s="2">
        <v>7872000.4009100944</v>
      </c>
      <c r="AC1211" s="2">
        <v>62188.803167189755</v>
      </c>
      <c r="AD1211" s="2">
        <f>+M1211</f>
        <v>0</v>
      </c>
      <c r="AE1211" s="2">
        <f>+AD1211*14%</f>
        <v>0</v>
      </c>
      <c r="AF1211" s="2">
        <f>+AD1211*35%</f>
        <v>0</v>
      </c>
      <c r="AG1211" s="2">
        <f>+AD1211*F1211</f>
        <v>0</v>
      </c>
      <c r="AH1211" s="2">
        <f>+AE1211*F1211</f>
        <v>0</v>
      </c>
      <c r="AI1211" s="2">
        <f>+AF1211*F1211</f>
        <v>0</v>
      </c>
      <c r="AJ1211" s="2">
        <f>SUM(AG1211:AI1211)</f>
        <v>0</v>
      </c>
      <c r="AK1211" s="2">
        <f>+AD1211*G1211</f>
        <v>0</v>
      </c>
      <c r="AL1211" s="2">
        <f>+AE1211*G1211</f>
        <v>0</v>
      </c>
      <c r="AM1211" s="2">
        <f>+AF1211*G1211</f>
        <v>0</v>
      </c>
      <c r="AN1211" s="2">
        <f>SUM(AK1211:AM1211)</f>
        <v>0</v>
      </c>
      <c r="AQ1211" s="145" t="s">
        <v>525</v>
      </c>
      <c r="AU1211" s="8" t="str">
        <f>+K1211</f>
        <v>Bao gồm</v>
      </c>
      <c r="AV1211" s="8" t="str">
        <f>+L1211</f>
        <v>Bao gồm</v>
      </c>
      <c r="AW1211" s="2">
        <f>+M1211</f>
        <v>0</v>
      </c>
      <c r="AX1211" s="8">
        <f>F1211*AW1211</f>
        <v>0</v>
      </c>
      <c r="AY1211" s="8">
        <f>IF(AQ1211="CT",7%,5%)*AX1211</f>
        <v>0</v>
      </c>
      <c r="AZ1211" s="8">
        <f>AX1211*2%</f>
        <v>0</v>
      </c>
      <c r="BA1211" s="8">
        <f>IF(BB1211&gt;0,0,AX1211*5%)</f>
        <v>0</v>
      </c>
      <c r="BB1211" s="8">
        <f>(AX1211-BG1211)*35%</f>
        <v>0</v>
      </c>
      <c r="BC1211" s="8">
        <f>+AX1211+AY1211+AZ1211+BA1211+BB1211</f>
        <v>0</v>
      </c>
      <c r="BD1211" s="8">
        <f>AX1211-AT1211</f>
        <v>0</v>
      </c>
      <c r="BE1211" s="2"/>
      <c r="BH1211" s="2"/>
      <c r="BI1211" s="228">
        <f>+AX1211-AC1211/1.1</f>
        <v>-56535.275606536139</v>
      </c>
    </row>
    <row r="1212" spans="1:61" ht="17" hidden="1" outlineLevel="1" x14ac:dyDescent="0.2">
      <c r="B1212" s="82">
        <v>49</v>
      </c>
      <c r="C1212" s="144" t="s">
        <v>858</v>
      </c>
      <c r="D1212" s="144"/>
      <c r="E1212" s="82" t="s">
        <v>120</v>
      </c>
      <c r="F1212" s="143">
        <v>5.1000000000000004E-3</v>
      </c>
      <c r="G1212" s="142">
        <f>+[2]THKL!F1213</f>
        <v>5.1000000000000004E-3</v>
      </c>
      <c r="H1212" s="132"/>
      <c r="I1212" s="132"/>
      <c r="J1212" s="132"/>
      <c r="K1212" s="156" t="str">
        <f>$K$885</f>
        <v>Bao gồm</v>
      </c>
      <c r="L1212" s="157">
        <f>$L$885</f>
        <v>36278130.841121487</v>
      </c>
      <c r="M1212" s="157">
        <f>SUM(K1212:L1212)</f>
        <v>36278130.841121487</v>
      </c>
      <c r="N1212" s="83">
        <f>IF(V1212&lt;&gt;"VTC VHm",_xlfn.XLOOKUP(Z1212,$AC$4015:$AC$4035,$AD$4015:$AD$4035,0)*M1212,_xlfn.XLOOKUP(Z1212,$AC$4015:$AC$4035,$AD$4015:$AD$4035,0)*L1212)</f>
        <v>12697345.794392521</v>
      </c>
      <c r="O1212" s="83">
        <f>IF(V1212&lt;&gt;"VTC VHm",_xlfn.XLOOKUP(Z1212,$AC$4015:$AC$4035,$AE$4015:$AE$4035,0)*M1212,_xlfn.XLOOKUP(Z1212,$AC$4015:$AC$4035,$AE$4015:$AE$4035,0)*L1212)</f>
        <v>0</v>
      </c>
      <c r="P1212" s="83">
        <f>SUM(N1212:O1212)</f>
        <v>12697345.794392521</v>
      </c>
      <c r="Q1212" s="157">
        <f>M1212*G1212</f>
        <v>185018.46728971959</v>
      </c>
      <c r="R1212" s="157">
        <f>G1212*P1212</f>
        <v>64756.463551401859</v>
      </c>
      <c r="S1212" s="83">
        <f>SUM(Q1212:R1212)</f>
        <v>249774.93084112144</v>
      </c>
      <c r="T1212" s="156"/>
      <c r="U1212" s="132"/>
      <c r="V1212" s="132"/>
      <c r="W1212" s="132"/>
      <c r="X1212" s="44" t="s">
        <v>33</v>
      </c>
      <c r="Y1212" s="44"/>
      <c r="Z1212" s="44" t="s">
        <v>16</v>
      </c>
      <c r="AA1212" s="44" t="s">
        <v>80</v>
      </c>
      <c r="AB1212" s="2">
        <v>18568216.476768751</v>
      </c>
      <c r="AC1212" s="2">
        <v>94697.904031520637</v>
      </c>
      <c r="AD1212" s="2">
        <f>+M1212</f>
        <v>36278130.841121487</v>
      </c>
      <c r="AE1212" s="2">
        <f>+AD1212*14%</f>
        <v>5078938.3177570086</v>
      </c>
      <c r="AF1212" s="155">
        <f>+AD1212*35%</f>
        <v>12697345.794392521</v>
      </c>
      <c r="AG1212" s="2">
        <f>+AD1212*F1212</f>
        <v>185018.46728971959</v>
      </c>
      <c r="AH1212" s="2">
        <f>+AE1212*F1212</f>
        <v>25902.585420560747</v>
      </c>
      <c r="AI1212" s="2">
        <f>+AF1212*F1212</f>
        <v>64756.463551401859</v>
      </c>
      <c r="AJ1212" s="2">
        <f>SUM(AG1212:AI1212)</f>
        <v>275677.51626168221</v>
      </c>
      <c r="AK1212" s="2">
        <f>+AD1212*G1212</f>
        <v>185018.46728971959</v>
      </c>
      <c r="AL1212" s="2">
        <f>+AE1212*G1212</f>
        <v>25902.585420560747</v>
      </c>
      <c r="AM1212" s="2">
        <f>+AF1212*G1212</f>
        <v>64756.463551401859</v>
      </c>
      <c r="AN1212" s="155">
        <f>SUM(AK1212:AM1212)</f>
        <v>275677.51626168221</v>
      </c>
      <c r="AQ1212" s="145" t="s">
        <v>525</v>
      </c>
      <c r="AU1212" s="8" t="str">
        <f>+K1212</f>
        <v>Bao gồm</v>
      </c>
      <c r="AV1212" s="8">
        <f>+L1212</f>
        <v>36278130.841121487</v>
      </c>
      <c r="AW1212" s="2">
        <f>+M1212</f>
        <v>36278130.841121487</v>
      </c>
      <c r="AX1212" s="8">
        <f>F1212*AW1212</f>
        <v>185018.46728971959</v>
      </c>
      <c r="AY1212" s="8">
        <f>IF(AQ1212="CT",7%,5%)*AX1212</f>
        <v>12951.292710280371</v>
      </c>
      <c r="AZ1212" s="8">
        <f>AX1212*2%</f>
        <v>3700.3693457943918</v>
      </c>
      <c r="BA1212" s="8">
        <f>IF(BB1212&gt;0,0,AX1212*5%)</f>
        <v>0</v>
      </c>
      <c r="BB1212" s="8">
        <f>(AX1212-BG1212)*35%</f>
        <v>64756.463551401852</v>
      </c>
      <c r="BC1212" s="8">
        <f>+AX1212+AY1212+AZ1212+BA1212+BB1212</f>
        <v>266426.59289719618</v>
      </c>
      <c r="BD1212" s="8">
        <f>AX1212-AT1212</f>
        <v>185018.46728971959</v>
      </c>
      <c r="BE1212" s="2"/>
      <c r="BH1212" s="2"/>
      <c r="BI1212" s="228">
        <f>+AX1212-AC1212/1.1</f>
        <v>98929.463624700831</v>
      </c>
    </row>
    <row r="1213" spans="1:61" s="92" customFormat="1" ht="17" collapsed="1" x14ac:dyDescent="0.2">
      <c r="B1213" s="163"/>
      <c r="C1213" s="164" t="s">
        <v>99</v>
      </c>
      <c r="D1213" s="164"/>
      <c r="E1213" s="163"/>
      <c r="F1213" s="162"/>
      <c r="G1213" s="149">
        <f>+[2]THKL!F1214</f>
        <v>0</v>
      </c>
      <c r="H1213" s="158"/>
      <c r="I1213" s="158"/>
      <c r="J1213" s="158"/>
      <c r="K1213" s="170"/>
      <c r="L1213" s="171"/>
      <c r="M1213" s="171"/>
      <c r="N1213" s="83">
        <f>IF(V1213&lt;&gt;"VTC VHm",_xlfn.XLOOKUP(Z1213,$AC$4015:$AC$4035,$AD$4015:$AD$4035,0)*M1213,_xlfn.XLOOKUP(Z1213,$AC$4015:$AC$4035,$AD$4015:$AD$4035,0)*L1213)</f>
        <v>0</v>
      </c>
      <c r="O1213" s="83">
        <f>IF(V1213&lt;&gt;"VTC VHm",_xlfn.XLOOKUP(Z1213,$AC$4015:$AC$4035,$AE$4015:$AE$4035,0)*M1213,_xlfn.XLOOKUP(Z1213,$AC$4015:$AC$4035,$AE$4015:$AE$4035,0)*L1213)</f>
        <v>0</v>
      </c>
      <c r="P1213" s="160"/>
      <c r="Q1213" s="171">
        <f>M1213*G1213</f>
        <v>0</v>
      </c>
      <c r="R1213" s="158">
        <f>N1213*G1213</f>
        <v>0</v>
      </c>
      <c r="S1213" s="160">
        <f>SUM(Q1213:R1213)</f>
        <v>0</v>
      </c>
      <c r="T1213" s="170"/>
      <c r="U1213" s="158"/>
      <c r="V1213" s="158"/>
      <c r="W1213" s="158"/>
      <c r="X1213" s="94"/>
      <c r="Y1213" s="94"/>
      <c r="Z1213" s="94"/>
      <c r="AA1213" s="44" t="s">
        <v>80</v>
      </c>
      <c r="AB1213" s="2"/>
      <c r="AC1213" s="2">
        <v>0</v>
      </c>
      <c r="AD1213" s="93">
        <f>+M1213</f>
        <v>0</v>
      </c>
      <c r="AE1213" s="93">
        <f>+AD1213*14%</f>
        <v>0</v>
      </c>
      <c r="AF1213" s="93">
        <f>+AD1213*35%</f>
        <v>0</v>
      </c>
      <c r="AG1213" s="93">
        <f>+AD1213*F1213</f>
        <v>0</v>
      </c>
      <c r="AH1213" s="93">
        <f>+AE1213*F1213</f>
        <v>0</v>
      </c>
      <c r="AI1213" s="93">
        <f>+AF1213*F1213</f>
        <v>0</v>
      </c>
      <c r="AJ1213" s="93">
        <f>SUM(AG1213:AI1213)</f>
        <v>0</v>
      </c>
      <c r="AK1213" s="93">
        <f>+AD1213*G1213</f>
        <v>0</v>
      </c>
      <c r="AL1213" s="93">
        <f>+AE1213*G1213</f>
        <v>0</v>
      </c>
      <c r="AM1213" s="93">
        <f>+AF1213*G1213</f>
        <v>0</v>
      </c>
      <c r="AN1213" s="93">
        <f>SUM(AK1213:AM1213)</f>
        <v>0</v>
      </c>
      <c r="AQ1213" s="145" t="s">
        <v>525</v>
      </c>
      <c r="AU1213" s="8">
        <f>+K1213</f>
        <v>0</v>
      </c>
      <c r="AV1213" s="8">
        <f>+L1213</f>
        <v>0</v>
      </c>
      <c r="AW1213" s="2">
        <f>+M1213</f>
        <v>0</v>
      </c>
      <c r="AX1213" s="8">
        <f>F1213*AW1213</f>
        <v>0</v>
      </c>
      <c r="AY1213" s="8">
        <f>IF(AQ1213="CT",7%,5%)*AX1213</f>
        <v>0</v>
      </c>
      <c r="AZ1213" s="8">
        <f>AX1213*2%</f>
        <v>0</v>
      </c>
      <c r="BA1213" s="8">
        <f>IF(BB1213&gt;0,0,AX1213*5%)</f>
        <v>0</v>
      </c>
      <c r="BB1213" s="8">
        <f>(AX1213-BG1213)*35%</f>
        <v>0</v>
      </c>
      <c r="BC1213" s="8">
        <f>+AX1213+AY1213+AZ1213+BA1213+BB1213</f>
        <v>0</v>
      </c>
      <c r="BD1213" s="8">
        <f>AX1213-AT1213</f>
        <v>0</v>
      </c>
      <c r="BE1213" s="2"/>
      <c r="BH1213" s="2"/>
      <c r="BI1213" s="228">
        <f>+AX1213-AC1213/1.1</f>
        <v>0</v>
      </c>
    </row>
    <row r="1214" spans="1:61" ht="51" hidden="1" outlineLevel="1" x14ac:dyDescent="0.2">
      <c r="A1214" s="1" t="s">
        <v>82</v>
      </c>
      <c r="B1214" s="82">
        <v>50</v>
      </c>
      <c r="C1214" s="144" t="s">
        <v>673</v>
      </c>
      <c r="D1214" s="144"/>
      <c r="E1214" s="82" t="s">
        <v>85</v>
      </c>
      <c r="F1214" s="143">
        <v>8</v>
      </c>
      <c r="G1214" s="142">
        <f>+[2]THKL!F1215</f>
        <v>8</v>
      </c>
      <c r="H1214" s="132"/>
      <c r="I1214" s="132"/>
      <c r="J1214" s="132"/>
      <c r="K1214" s="156" t="str">
        <f>$K$249</f>
        <v>Bao gồm</v>
      </c>
      <c r="L1214" s="222">
        <v>952486</v>
      </c>
      <c r="M1214" s="157">
        <f>SUM(K1214:L1214)</f>
        <v>952486</v>
      </c>
      <c r="N1214" s="83">
        <f>IF(V1214&lt;&gt;"VTC VHm",_xlfn.XLOOKUP(Z1214,$AC$4015:$AC$4035,$AD$4015:$AD$4035,0)*M1214,_xlfn.XLOOKUP(Z1214,$AC$4015:$AC$4035,$AD$4015:$AD$4035,0)*L1214)</f>
        <v>0</v>
      </c>
      <c r="O1214" s="83">
        <f>IF(V1214&lt;&gt;"VTC VHm",_xlfn.XLOOKUP(Z1214,$AC$4015:$AC$4035,$AE$4015:$AE$4035,0)*M1214,_xlfn.XLOOKUP(Z1214,$AC$4015:$AC$4035,$AE$4015:$AE$4035,0)*L1214)</f>
        <v>0</v>
      </c>
      <c r="P1214" s="83">
        <f>SUM(N1214:O1214)</f>
        <v>0</v>
      </c>
      <c r="Q1214" s="157">
        <f>M1214*G1214</f>
        <v>7619888</v>
      </c>
      <c r="R1214" s="157">
        <f>G1214*P1214</f>
        <v>0</v>
      </c>
      <c r="S1214" s="83">
        <f>SUM(Q1214:R1214)</f>
        <v>7619888</v>
      </c>
      <c r="T1214" s="156" t="s">
        <v>457</v>
      </c>
      <c r="U1214" s="132"/>
      <c r="V1214" s="132"/>
      <c r="W1214" s="132"/>
      <c r="X1214" s="44" t="s">
        <v>33</v>
      </c>
      <c r="Y1214" s="44"/>
      <c r="Z1214" s="44" t="s">
        <v>1</v>
      </c>
      <c r="AA1214" s="44" t="s">
        <v>80</v>
      </c>
      <c r="AB1214" s="2">
        <v>698911.125</v>
      </c>
      <c r="AC1214" s="2">
        <v>5591289</v>
      </c>
      <c r="AD1214" s="2">
        <f>+M1214</f>
        <v>952486</v>
      </c>
      <c r="AE1214" s="2">
        <f>+AD1214*14%</f>
        <v>133348.04</v>
      </c>
      <c r="AF1214" s="155">
        <f>+AD1214*35%</f>
        <v>333370.09999999998</v>
      </c>
      <c r="AG1214" s="2">
        <f>+AD1214*F1214</f>
        <v>7619888</v>
      </c>
      <c r="AH1214" s="2">
        <f>+AE1214*F1214</f>
        <v>1066784.32</v>
      </c>
      <c r="AI1214" s="2">
        <f>+AF1214*F1214</f>
        <v>2666960.7999999998</v>
      </c>
      <c r="AJ1214" s="2">
        <f>SUM(AG1214:AI1214)</f>
        <v>11353633.120000001</v>
      </c>
      <c r="AK1214" s="2">
        <f>+AD1214*G1214</f>
        <v>7619888</v>
      </c>
      <c r="AL1214" s="2">
        <f>+AE1214*G1214</f>
        <v>1066784.32</v>
      </c>
      <c r="AM1214" s="2">
        <f>+AF1214*G1214</f>
        <v>2666960.7999999998</v>
      </c>
      <c r="AN1214" s="155">
        <f>SUM(AK1214:AM1214)</f>
        <v>11353633.120000001</v>
      </c>
      <c r="AQ1214" s="145" t="s">
        <v>525</v>
      </c>
      <c r="AU1214" s="8" t="str">
        <f>+K1214</f>
        <v>Bao gồm</v>
      </c>
      <c r="AV1214" s="8">
        <f>+L1214</f>
        <v>952486</v>
      </c>
      <c r="AW1214" s="2">
        <f>+M1214</f>
        <v>952486</v>
      </c>
      <c r="AX1214" s="8">
        <f>F1214*AW1214</f>
        <v>7619888</v>
      </c>
      <c r="AY1214" s="8">
        <f>IF(AQ1214="CT",7%,5%)*AX1214</f>
        <v>533392.16</v>
      </c>
      <c r="AZ1214" s="8">
        <f>AX1214*2%</f>
        <v>152397.76000000001</v>
      </c>
      <c r="BA1214" s="8">
        <f>IF(BB1214&gt;0,0,AX1214*5%)</f>
        <v>0</v>
      </c>
      <c r="BB1214" s="8">
        <f>(AX1214-BG1214)*35%</f>
        <v>2666960.7999999998</v>
      </c>
      <c r="BC1214" s="8">
        <f>+AX1214+AY1214+AZ1214+BA1214+BB1214</f>
        <v>10972638.719999999</v>
      </c>
      <c r="BD1214" s="8">
        <f>AX1214-AT1214</f>
        <v>7619888</v>
      </c>
      <c r="BE1214" s="2"/>
      <c r="BH1214" s="2"/>
      <c r="BI1214" s="228">
        <f>+AX1214-AC1214/1.1</f>
        <v>2536898</v>
      </c>
    </row>
    <row r="1215" spans="1:61" s="92" customFormat="1" ht="17" collapsed="1" x14ac:dyDescent="0.2">
      <c r="B1215" s="163"/>
      <c r="C1215" s="164" t="s">
        <v>672</v>
      </c>
      <c r="D1215" s="164"/>
      <c r="E1215" s="163"/>
      <c r="F1215" s="162"/>
      <c r="G1215" s="149">
        <f>+[2]THKL!F1216</f>
        <v>0</v>
      </c>
      <c r="H1215" s="158"/>
      <c r="I1215" s="158"/>
      <c r="J1215" s="158"/>
      <c r="K1215" s="159"/>
      <c r="L1215" s="161"/>
      <c r="M1215" s="161">
        <f>SUM(K1215:L1215)</f>
        <v>0</v>
      </c>
      <c r="N1215" s="83">
        <f>IF(V1215&lt;&gt;"VTC VHm",_xlfn.XLOOKUP(Z1215,$AC$4015:$AC$4035,$AD$4015:$AD$4035,0)*M1215,_xlfn.XLOOKUP(Z1215,$AC$4015:$AC$4035,$AD$4015:$AD$4035,0)*L1215)</f>
        <v>0</v>
      </c>
      <c r="O1215" s="83">
        <f>IF(V1215&lt;&gt;"VTC VHm",_xlfn.XLOOKUP(Z1215,$AC$4015:$AC$4035,$AE$4015:$AE$4035,0)*M1215,_xlfn.XLOOKUP(Z1215,$AC$4015:$AC$4035,$AE$4015:$AE$4035,0)*L1215)</f>
        <v>0</v>
      </c>
      <c r="P1215" s="160">
        <f>SUM(N1215:O1215)</f>
        <v>0</v>
      </c>
      <c r="Q1215" s="161">
        <f>M1215*G1215</f>
        <v>0</v>
      </c>
      <c r="R1215" s="161">
        <f>G1215*P1215</f>
        <v>0</v>
      </c>
      <c r="S1215" s="160">
        <f>SUM(Q1215:R1215)</f>
        <v>0</v>
      </c>
      <c r="T1215" s="159"/>
      <c r="U1215" s="158"/>
      <c r="V1215" s="158"/>
      <c r="W1215" s="158"/>
      <c r="X1215" s="94" t="s">
        <v>33</v>
      </c>
      <c r="Y1215" s="94"/>
      <c r="Z1215" s="94" t="s">
        <v>16</v>
      </c>
      <c r="AA1215" s="44" t="s">
        <v>80</v>
      </c>
      <c r="AB1215" s="2"/>
      <c r="AC1215" s="2">
        <v>0</v>
      </c>
      <c r="AD1215" s="93">
        <f>+M1215</f>
        <v>0</v>
      </c>
      <c r="AE1215" s="93">
        <f>+AD1215*14%</f>
        <v>0</v>
      </c>
      <c r="AF1215" s="93">
        <f>+AD1215*35%</f>
        <v>0</v>
      </c>
      <c r="AG1215" s="93">
        <f>+AD1215*F1215</f>
        <v>0</v>
      </c>
      <c r="AH1215" s="93">
        <f>+AE1215*F1215</f>
        <v>0</v>
      </c>
      <c r="AI1215" s="93">
        <f>+AF1215*F1215</f>
        <v>0</v>
      </c>
      <c r="AJ1215" s="93">
        <f>SUM(AG1215:AI1215)</f>
        <v>0</v>
      </c>
      <c r="AK1215" s="93">
        <f>+AD1215*G1215</f>
        <v>0</v>
      </c>
      <c r="AL1215" s="93">
        <f>+AE1215*G1215</f>
        <v>0</v>
      </c>
      <c r="AM1215" s="93">
        <f>+AF1215*G1215</f>
        <v>0</v>
      </c>
      <c r="AN1215" s="93">
        <f>SUM(AK1215:AM1215)</f>
        <v>0</v>
      </c>
      <c r="AQ1215" s="145" t="s">
        <v>525</v>
      </c>
      <c r="AU1215" s="8">
        <f>+K1215</f>
        <v>0</v>
      </c>
      <c r="AV1215" s="8">
        <f>+L1215</f>
        <v>0</v>
      </c>
      <c r="AW1215" s="2">
        <f>+M1215</f>
        <v>0</v>
      </c>
      <c r="AX1215" s="8">
        <f>F1215*AW1215</f>
        <v>0</v>
      </c>
      <c r="AY1215" s="8">
        <f>IF(AQ1215="CT",7%,5%)*AX1215</f>
        <v>0</v>
      </c>
      <c r="AZ1215" s="8">
        <f>AX1215*2%</f>
        <v>0</v>
      </c>
      <c r="BA1215" s="8">
        <f>IF(BB1215&gt;0,0,AX1215*5%)</f>
        <v>0</v>
      </c>
      <c r="BB1215" s="8">
        <f>(AX1215-BG1215)*35%</f>
        <v>0</v>
      </c>
      <c r="BC1215" s="8">
        <f>+AX1215+AY1215+AZ1215+BA1215+BB1215</f>
        <v>0</v>
      </c>
      <c r="BD1215" s="8">
        <f>AX1215-AT1215</f>
        <v>0</v>
      </c>
      <c r="BE1215" s="2"/>
      <c r="BH1215" s="2"/>
      <c r="BI1215" s="228">
        <f>+AX1215-AC1215/1.1</f>
        <v>0</v>
      </c>
    </row>
    <row r="1216" spans="1:61" ht="17" hidden="1" outlineLevel="1" x14ac:dyDescent="0.2">
      <c r="B1216" s="82">
        <v>51</v>
      </c>
      <c r="C1216" s="144" t="s">
        <v>671</v>
      </c>
      <c r="D1216" s="144"/>
      <c r="E1216" s="82" t="s">
        <v>120</v>
      </c>
      <c r="F1216" s="143">
        <v>10.447800000000001</v>
      </c>
      <c r="G1216" s="142">
        <f>+[2]THKL!F1217</f>
        <v>10.447800000000001</v>
      </c>
      <c r="H1216" s="132"/>
      <c r="I1216" s="132"/>
      <c r="J1216" s="132"/>
      <c r="K1216" s="238" t="s">
        <v>668</v>
      </c>
      <c r="L1216" s="237"/>
      <c r="M1216" s="157">
        <f>SUM(K1216:L1216)</f>
        <v>0</v>
      </c>
      <c r="N1216" s="83">
        <f>IF(V1216&lt;&gt;"VTC VHm",_xlfn.XLOOKUP(Z1216,$AC$4015:$AC$4035,$AD$4015:$AD$4035,0)*M1216,_xlfn.XLOOKUP(Z1216,$AC$4015:$AC$4035,$AD$4015:$AD$4035,0)*L1216)</f>
        <v>0</v>
      </c>
      <c r="O1216" s="83">
        <f>IF(V1216&lt;&gt;"VTC VHm",_xlfn.XLOOKUP(Z1216,$AC$4015:$AC$4035,$AE$4015:$AE$4035,0)*M1216,_xlfn.XLOOKUP(Z1216,$AC$4015:$AC$4035,$AE$4015:$AE$4035,0)*L1216)</f>
        <v>0</v>
      </c>
      <c r="P1216" s="83">
        <f>SUM(N1216:O1216)</f>
        <v>0</v>
      </c>
      <c r="Q1216" s="157">
        <f>M1216*G1216</f>
        <v>0</v>
      </c>
      <c r="R1216" s="157">
        <f>G1216*P1216</f>
        <v>0</v>
      </c>
      <c r="S1216" s="83">
        <f>SUM(Q1216:R1216)</f>
        <v>0</v>
      </c>
      <c r="T1216" s="156"/>
      <c r="U1216" s="132"/>
      <c r="V1216" s="132"/>
      <c r="W1216" s="132"/>
      <c r="X1216" s="44" t="s">
        <v>33</v>
      </c>
      <c r="Y1216" s="44"/>
      <c r="Z1216" s="44" t="s">
        <v>16</v>
      </c>
      <c r="AA1216" s="44" t="s">
        <v>80</v>
      </c>
      <c r="AB1216" s="2">
        <v>2947989.0717402673</v>
      </c>
      <c r="AC1216" s="2">
        <v>30800000.223727968</v>
      </c>
      <c r="AD1216" s="2">
        <f>+M1216</f>
        <v>0</v>
      </c>
      <c r="AE1216" s="2">
        <f>+AD1216*14%</f>
        <v>0</v>
      </c>
      <c r="AF1216" s="155">
        <f>+AD1216*35%</f>
        <v>0</v>
      </c>
      <c r="AG1216" s="2">
        <f>+AD1216*F1216</f>
        <v>0</v>
      </c>
      <c r="AH1216" s="2">
        <f>+AE1216*F1216</f>
        <v>0</v>
      </c>
      <c r="AI1216" s="2">
        <f>+AF1216*F1216</f>
        <v>0</v>
      </c>
      <c r="AJ1216" s="2">
        <f>SUM(AG1216:AI1216)</f>
        <v>0</v>
      </c>
      <c r="AK1216" s="2">
        <f>+AD1216*G1216</f>
        <v>0</v>
      </c>
      <c r="AL1216" s="2">
        <f>+AE1216*G1216</f>
        <v>0</v>
      </c>
      <c r="AM1216" s="2">
        <f>+AF1216*G1216</f>
        <v>0</v>
      </c>
      <c r="AN1216" s="155">
        <f>SUM(AK1216:AM1216)</f>
        <v>0</v>
      </c>
      <c r="AQ1216" s="145" t="s">
        <v>525</v>
      </c>
      <c r="AU1216" s="8" t="str">
        <f>+K1216</f>
        <v>- Lấy theo đúng ĐM Nhà nước.
- Tính trong chi phí chung của dự án: Cẩu tháp, thuê cẩu Kato, vận thăng…</v>
      </c>
      <c r="AV1216" s="8">
        <f>+L1216</f>
        <v>0</v>
      </c>
      <c r="AW1216" s="2">
        <f>+M1216</f>
        <v>0</v>
      </c>
      <c r="AX1216" s="8">
        <f>F1216*AW1216</f>
        <v>0</v>
      </c>
      <c r="AY1216" s="8">
        <f>IF(AQ1216="CT",7%,5%)*AX1216</f>
        <v>0</v>
      </c>
      <c r="AZ1216" s="8">
        <f>AX1216*2%</f>
        <v>0</v>
      </c>
      <c r="BA1216" s="8">
        <f>IF(BB1216&gt;0,0,AX1216*5%)</f>
        <v>0</v>
      </c>
      <c r="BB1216" s="8">
        <f>(AX1216-BG1216)*35%</f>
        <v>0</v>
      </c>
      <c r="BC1216" s="8">
        <f>+AX1216+AY1216+AZ1216+BA1216+BB1216</f>
        <v>0</v>
      </c>
      <c r="BD1216" s="8">
        <f>AX1216-AT1216</f>
        <v>0</v>
      </c>
      <c r="BE1216" s="2"/>
      <c r="BH1216" s="2"/>
      <c r="BI1216" s="228">
        <f>+AX1216-AC1216/1.1</f>
        <v>-28000000.20338906</v>
      </c>
    </row>
    <row r="1217" spans="1:61" ht="17" hidden="1" outlineLevel="1" x14ac:dyDescent="0.2">
      <c r="B1217" s="82">
        <v>52</v>
      </c>
      <c r="C1217" s="144" t="s">
        <v>670</v>
      </c>
      <c r="D1217" s="144"/>
      <c r="E1217" s="82" t="s">
        <v>120</v>
      </c>
      <c r="F1217" s="143">
        <v>8.3187999999999995</v>
      </c>
      <c r="G1217" s="142">
        <f>+[2]THKL!F1218</f>
        <v>8.3187999999999995</v>
      </c>
      <c r="H1217" s="132"/>
      <c r="I1217" s="132"/>
      <c r="J1217" s="132"/>
      <c r="K1217" s="238" t="s">
        <v>668</v>
      </c>
      <c r="L1217" s="237"/>
      <c r="M1217" s="157">
        <f>SUM(K1217:L1217)</f>
        <v>0</v>
      </c>
      <c r="N1217" s="83">
        <f>IF(V1217&lt;&gt;"VTC VHm",_xlfn.XLOOKUP(Z1217,$AC$4015:$AC$4035,$AD$4015:$AD$4035,0)*M1217,_xlfn.XLOOKUP(Z1217,$AC$4015:$AC$4035,$AD$4015:$AD$4035,0)*L1217)</f>
        <v>0</v>
      </c>
      <c r="O1217" s="83">
        <f>IF(V1217&lt;&gt;"VTC VHm",_xlfn.XLOOKUP(Z1217,$AC$4015:$AC$4035,$AE$4015:$AE$4035,0)*M1217,_xlfn.XLOOKUP(Z1217,$AC$4015:$AC$4035,$AE$4015:$AE$4035,0)*L1217)</f>
        <v>0</v>
      </c>
      <c r="P1217" s="83">
        <f>SUM(N1217:O1217)</f>
        <v>0</v>
      </c>
      <c r="Q1217" s="157">
        <f>M1217*G1217</f>
        <v>0</v>
      </c>
      <c r="R1217" s="157">
        <f>G1217*P1217</f>
        <v>0</v>
      </c>
      <c r="S1217" s="83">
        <f>SUM(Q1217:R1217)</f>
        <v>0</v>
      </c>
      <c r="T1217" s="156"/>
      <c r="U1217" s="132"/>
      <c r="V1217" s="132"/>
      <c r="W1217" s="132"/>
      <c r="X1217" s="44" t="s">
        <v>33</v>
      </c>
      <c r="Y1217" s="44"/>
      <c r="Z1217" s="44" t="s">
        <v>16</v>
      </c>
      <c r="AA1217" s="44" t="s">
        <v>80</v>
      </c>
      <c r="AB1217" s="2">
        <v>3385189.5038609998</v>
      </c>
      <c r="AC1217" s="2">
        <v>28160714.444718882</v>
      </c>
      <c r="AD1217" s="2">
        <f>+M1217</f>
        <v>0</v>
      </c>
      <c r="AE1217" s="2">
        <f>+AD1217*14%</f>
        <v>0</v>
      </c>
      <c r="AF1217" s="155">
        <f>+AD1217*35%</f>
        <v>0</v>
      </c>
      <c r="AG1217" s="2">
        <f>+AD1217*F1217</f>
        <v>0</v>
      </c>
      <c r="AH1217" s="2">
        <f>+AE1217*F1217</f>
        <v>0</v>
      </c>
      <c r="AI1217" s="2">
        <f>+AF1217*F1217</f>
        <v>0</v>
      </c>
      <c r="AJ1217" s="2">
        <f>SUM(AG1217:AI1217)</f>
        <v>0</v>
      </c>
      <c r="AK1217" s="2">
        <f>+AD1217*G1217</f>
        <v>0</v>
      </c>
      <c r="AL1217" s="2">
        <f>+AE1217*G1217</f>
        <v>0</v>
      </c>
      <c r="AM1217" s="2">
        <f>+AF1217*G1217</f>
        <v>0</v>
      </c>
      <c r="AN1217" s="155">
        <f>SUM(AK1217:AM1217)</f>
        <v>0</v>
      </c>
      <c r="AQ1217" s="145" t="s">
        <v>525</v>
      </c>
      <c r="AU1217" s="8" t="str">
        <f>+K1217</f>
        <v>- Lấy theo đúng ĐM Nhà nước.
- Tính trong chi phí chung của dự án: Cẩu tháp, thuê cẩu Kato, vận thăng…</v>
      </c>
      <c r="AV1217" s="8">
        <f>+L1217</f>
        <v>0</v>
      </c>
      <c r="AW1217" s="2">
        <f>+M1217</f>
        <v>0</v>
      </c>
      <c r="AX1217" s="8">
        <f>F1217*AW1217</f>
        <v>0</v>
      </c>
      <c r="AY1217" s="8">
        <f>IF(AQ1217="CT",7%,5%)*AX1217</f>
        <v>0</v>
      </c>
      <c r="AZ1217" s="8">
        <f>AX1217*2%</f>
        <v>0</v>
      </c>
      <c r="BA1217" s="8">
        <f>IF(BB1217&gt;0,0,AX1217*5%)</f>
        <v>0</v>
      </c>
      <c r="BB1217" s="8">
        <f>(AX1217-BG1217)*35%</f>
        <v>0</v>
      </c>
      <c r="BC1217" s="8">
        <f>+AX1217+AY1217+AZ1217+BA1217+BB1217</f>
        <v>0</v>
      </c>
      <c r="BD1217" s="8">
        <f>AX1217-AT1217</f>
        <v>0</v>
      </c>
      <c r="BE1217" s="2"/>
      <c r="BH1217" s="2"/>
      <c r="BI1217" s="228">
        <f>+AX1217-AC1217/1.1</f>
        <v>-25600649.495198984</v>
      </c>
    </row>
    <row r="1218" spans="1:61" s="92" customFormat="1" ht="17" collapsed="1" x14ac:dyDescent="0.2">
      <c r="B1218" s="163"/>
      <c r="C1218" s="164" t="s">
        <v>855</v>
      </c>
      <c r="D1218" s="164"/>
      <c r="E1218" s="163"/>
      <c r="F1218" s="162"/>
      <c r="G1218" s="149">
        <f>+[2]THKL!F1219</f>
        <v>0</v>
      </c>
      <c r="H1218" s="158"/>
      <c r="I1218" s="158"/>
      <c r="J1218" s="158"/>
      <c r="K1218" s="159"/>
      <c r="L1218" s="161"/>
      <c r="M1218" s="161">
        <f>SUM(K1218:L1218)</f>
        <v>0</v>
      </c>
      <c r="N1218" s="83">
        <f>IF(V1218&lt;&gt;"VTC VHm",_xlfn.XLOOKUP(Z1218,$AC$4015:$AC$4035,$AD$4015:$AD$4035,0)*M1218,_xlfn.XLOOKUP(Z1218,$AC$4015:$AC$4035,$AD$4015:$AD$4035,0)*L1218)</f>
        <v>0</v>
      </c>
      <c r="O1218" s="83">
        <f>IF(V1218&lt;&gt;"VTC VHm",_xlfn.XLOOKUP(Z1218,$AC$4015:$AC$4035,$AE$4015:$AE$4035,0)*M1218,_xlfn.XLOOKUP(Z1218,$AC$4015:$AC$4035,$AE$4015:$AE$4035,0)*L1218)</f>
        <v>0</v>
      </c>
      <c r="P1218" s="160">
        <f>SUM(N1218:O1218)</f>
        <v>0</v>
      </c>
      <c r="Q1218" s="161">
        <f>M1218*G1218</f>
        <v>0</v>
      </c>
      <c r="R1218" s="161">
        <f>G1218*P1218</f>
        <v>0</v>
      </c>
      <c r="S1218" s="160">
        <f>SUM(Q1218:R1218)</f>
        <v>0</v>
      </c>
      <c r="T1218" s="159"/>
      <c r="U1218" s="158"/>
      <c r="V1218" s="158"/>
      <c r="W1218" s="158"/>
      <c r="X1218" s="94" t="s">
        <v>33</v>
      </c>
      <c r="Y1218" s="94"/>
      <c r="Z1218" s="94" t="s">
        <v>16</v>
      </c>
      <c r="AA1218" s="44" t="s">
        <v>80</v>
      </c>
      <c r="AB1218" s="2"/>
      <c r="AC1218" s="2">
        <v>0</v>
      </c>
      <c r="AD1218" s="93">
        <f>+M1218</f>
        <v>0</v>
      </c>
      <c r="AE1218" s="93">
        <f>+AD1218*14%</f>
        <v>0</v>
      </c>
      <c r="AF1218" s="93">
        <f>+AD1218*35%</f>
        <v>0</v>
      </c>
      <c r="AG1218" s="93">
        <f>+AD1218*F1218</f>
        <v>0</v>
      </c>
      <c r="AH1218" s="93">
        <f>+AE1218*F1218</f>
        <v>0</v>
      </c>
      <c r="AI1218" s="93">
        <f>+AF1218*F1218</f>
        <v>0</v>
      </c>
      <c r="AJ1218" s="93">
        <f>SUM(AG1218:AI1218)</f>
        <v>0</v>
      </c>
      <c r="AK1218" s="93">
        <f>+AD1218*G1218</f>
        <v>0</v>
      </c>
      <c r="AL1218" s="93">
        <f>+AE1218*G1218</f>
        <v>0</v>
      </c>
      <c r="AM1218" s="93">
        <f>+AF1218*G1218</f>
        <v>0</v>
      </c>
      <c r="AN1218" s="93">
        <f>SUM(AK1218:AM1218)</f>
        <v>0</v>
      </c>
      <c r="AQ1218" s="145" t="s">
        <v>525</v>
      </c>
      <c r="AU1218" s="8">
        <f>+K1218</f>
        <v>0</v>
      </c>
      <c r="AV1218" s="8">
        <f>+L1218</f>
        <v>0</v>
      </c>
      <c r="AW1218" s="2">
        <f>+M1218</f>
        <v>0</v>
      </c>
      <c r="AX1218" s="8">
        <f>F1218*AW1218</f>
        <v>0</v>
      </c>
      <c r="AY1218" s="8">
        <f>IF(AQ1218="CT",7%,5%)*AX1218</f>
        <v>0</v>
      </c>
      <c r="AZ1218" s="8">
        <f>AX1218*2%</f>
        <v>0</v>
      </c>
      <c r="BA1218" s="8">
        <f>IF(BB1218&gt;0,0,AX1218*5%)</f>
        <v>0</v>
      </c>
      <c r="BB1218" s="8">
        <f>(AX1218-BG1218)*35%</f>
        <v>0</v>
      </c>
      <c r="BC1218" s="8">
        <f>+AX1218+AY1218+AZ1218+BA1218+BB1218</f>
        <v>0</v>
      </c>
      <c r="BD1218" s="8">
        <f>AX1218-AT1218</f>
        <v>0</v>
      </c>
      <c r="BE1218" s="2"/>
      <c r="BH1218" s="2"/>
      <c r="BI1218" s="228">
        <f>+AX1218-AC1218/1.1</f>
        <v>0</v>
      </c>
    </row>
    <row r="1219" spans="1:61" ht="34" hidden="1" outlineLevel="1" x14ac:dyDescent="0.2">
      <c r="B1219" s="82">
        <v>53</v>
      </c>
      <c r="C1219" s="144" t="s">
        <v>854</v>
      </c>
      <c r="D1219" s="144"/>
      <c r="E1219" s="82" t="s">
        <v>104</v>
      </c>
      <c r="F1219" s="143">
        <v>324.29000000000002</v>
      </c>
      <c r="G1219" s="142">
        <f>+[2]THKL!F1220</f>
        <v>324.29000000000002</v>
      </c>
      <c r="H1219" s="132"/>
      <c r="I1219" s="132"/>
      <c r="J1219" s="132"/>
      <c r="K1219" s="238" t="s">
        <v>668</v>
      </c>
      <c r="L1219" s="237"/>
      <c r="M1219" s="157">
        <f>SUM(K1219:L1219)</f>
        <v>0</v>
      </c>
      <c r="N1219" s="83">
        <f>IF(V1219&lt;&gt;"VTC VHm",_xlfn.XLOOKUP(Z1219,$AC$4015:$AC$4035,$AD$4015:$AD$4035,0)*M1219,_xlfn.XLOOKUP(Z1219,$AC$4015:$AC$4035,$AD$4015:$AD$4035,0)*L1219)</f>
        <v>0</v>
      </c>
      <c r="O1219" s="83">
        <f>IF(V1219&lt;&gt;"VTC VHm",_xlfn.XLOOKUP(Z1219,$AC$4015:$AC$4035,$AE$4015:$AE$4035,0)*M1219,_xlfn.XLOOKUP(Z1219,$AC$4015:$AC$4035,$AE$4015:$AE$4035,0)*L1219)</f>
        <v>0</v>
      </c>
      <c r="P1219" s="83">
        <f>SUM(N1219:O1219)</f>
        <v>0</v>
      </c>
      <c r="Q1219" s="157">
        <f>M1219*G1219</f>
        <v>0</v>
      </c>
      <c r="R1219" s="157">
        <f>G1219*P1219</f>
        <v>0</v>
      </c>
      <c r="S1219" s="83">
        <f>SUM(Q1219:R1219)</f>
        <v>0</v>
      </c>
      <c r="T1219" s="156"/>
      <c r="U1219" s="132"/>
      <c r="V1219" s="132"/>
      <c r="W1219" s="132"/>
      <c r="X1219" s="44" t="s">
        <v>33</v>
      </c>
      <c r="Y1219" s="44"/>
      <c r="Z1219" s="44" t="s">
        <v>16</v>
      </c>
      <c r="AA1219" s="44" t="s">
        <v>80</v>
      </c>
      <c r="AB1219" s="2">
        <v>203817.72031252499</v>
      </c>
      <c r="AC1219" s="2">
        <v>66096048.520148732</v>
      </c>
      <c r="AD1219" s="2">
        <f>+M1219</f>
        <v>0</v>
      </c>
      <c r="AE1219" s="2">
        <f>+AD1219*14%</f>
        <v>0</v>
      </c>
      <c r="AF1219" s="155">
        <f>+AD1219*35%</f>
        <v>0</v>
      </c>
      <c r="AG1219" s="2">
        <f>+AD1219*F1219</f>
        <v>0</v>
      </c>
      <c r="AH1219" s="2">
        <f>+AE1219*F1219</f>
        <v>0</v>
      </c>
      <c r="AI1219" s="2">
        <f>+AF1219*F1219</f>
        <v>0</v>
      </c>
      <c r="AJ1219" s="2">
        <f>SUM(AG1219:AI1219)</f>
        <v>0</v>
      </c>
      <c r="AK1219" s="2">
        <f>+AD1219*G1219</f>
        <v>0</v>
      </c>
      <c r="AL1219" s="2">
        <f>+AE1219*G1219</f>
        <v>0</v>
      </c>
      <c r="AM1219" s="2">
        <f>+AF1219*G1219</f>
        <v>0</v>
      </c>
      <c r="AN1219" s="155">
        <f>SUM(AK1219:AM1219)</f>
        <v>0</v>
      </c>
      <c r="AQ1219" s="145" t="s">
        <v>525</v>
      </c>
      <c r="AU1219" s="8" t="str">
        <f>+K1219</f>
        <v>- Lấy theo đúng ĐM Nhà nước.
- Tính trong chi phí chung của dự án: Cẩu tháp, thuê cẩu Kato, vận thăng…</v>
      </c>
      <c r="AV1219" s="8">
        <f>+L1219</f>
        <v>0</v>
      </c>
      <c r="AW1219" s="2">
        <f>+M1219</f>
        <v>0</v>
      </c>
      <c r="AX1219" s="8">
        <f>F1219*AW1219</f>
        <v>0</v>
      </c>
      <c r="AY1219" s="8">
        <f>IF(AQ1219="CT",7%,5%)*AX1219</f>
        <v>0</v>
      </c>
      <c r="AZ1219" s="8">
        <f>AX1219*2%</f>
        <v>0</v>
      </c>
      <c r="BA1219" s="8">
        <f>IF(BB1219&gt;0,0,AX1219*5%)</f>
        <v>0</v>
      </c>
      <c r="BB1219" s="8">
        <f>(AX1219-BG1219)*35%</f>
        <v>0</v>
      </c>
      <c r="BC1219" s="8">
        <f>+AX1219+AY1219+AZ1219+BA1219+BB1219</f>
        <v>0</v>
      </c>
      <c r="BD1219" s="8">
        <f>AX1219-AT1219</f>
        <v>0</v>
      </c>
      <c r="BE1219" s="2"/>
      <c r="BH1219" s="2"/>
      <c r="BI1219" s="228">
        <f>+AX1219-AC1219/1.1</f>
        <v>-60087316.836498842</v>
      </c>
    </row>
    <row r="1220" spans="1:61" ht="34" hidden="1" outlineLevel="1" x14ac:dyDescent="0.2">
      <c r="B1220" s="82">
        <v>54</v>
      </c>
      <c r="C1220" s="144" t="s">
        <v>853</v>
      </c>
      <c r="D1220" s="144"/>
      <c r="E1220" s="82" t="s">
        <v>91</v>
      </c>
      <c r="F1220" s="143">
        <v>4.59</v>
      </c>
      <c r="G1220" s="142">
        <f>+[2]THKL!F1221</f>
        <v>4.59</v>
      </c>
      <c r="H1220" s="132"/>
      <c r="I1220" s="132"/>
      <c r="J1220" s="132"/>
      <c r="K1220" s="238" t="s">
        <v>668</v>
      </c>
      <c r="L1220" s="237"/>
      <c r="M1220" s="157">
        <f>SUM(K1220:L1220)</f>
        <v>0</v>
      </c>
      <c r="N1220" s="83">
        <f>IF(V1220&lt;&gt;"VTC VHm",_xlfn.XLOOKUP(Z1220,$AC$4015:$AC$4035,$AD$4015:$AD$4035,0)*M1220,_xlfn.XLOOKUP(Z1220,$AC$4015:$AC$4035,$AD$4015:$AD$4035,0)*L1220)</f>
        <v>0</v>
      </c>
      <c r="O1220" s="83">
        <f>IF(V1220&lt;&gt;"VTC VHm",_xlfn.XLOOKUP(Z1220,$AC$4015:$AC$4035,$AE$4015:$AE$4035,0)*M1220,_xlfn.XLOOKUP(Z1220,$AC$4015:$AC$4035,$AE$4015:$AE$4035,0)*L1220)</f>
        <v>0</v>
      </c>
      <c r="P1220" s="83">
        <f>SUM(N1220:O1220)</f>
        <v>0</v>
      </c>
      <c r="Q1220" s="157">
        <f>M1220*G1220</f>
        <v>0</v>
      </c>
      <c r="R1220" s="157">
        <f>G1220*P1220</f>
        <v>0</v>
      </c>
      <c r="S1220" s="83">
        <f>SUM(Q1220:R1220)</f>
        <v>0</v>
      </c>
      <c r="T1220" s="156"/>
      <c r="U1220" s="132"/>
      <c r="V1220" s="82" t="s">
        <v>34</v>
      </c>
      <c r="W1220" s="132"/>
      <c r="X1220" s="44" t="s">
        <v>33</v>
      </c>
      <c r="Y1220" s="44"/>
      <c r="Z1220" s="44" t="s">
        <v>16</v>
      </c>
      <c r="AA1220" s="44" t="s">
        <v>80</v>
      </c>
      <c r="AB1220" s="2">
        <v>203182.80403162501</v>
      </c>
      <c r="AC1220" s="2">
        <v>932609.07050515874</v>
      </c>
      <c r="AD1220" s="2">
        <f>+M1220</f>
        <v>0</v>
      </c>
      <c r="AE1220" s="2">
        <f>+AD1220*14%</f>
        <v>0</v>
      </c>
      <c r="AF1220" s="155">
        <f>+AD1220*35%</f>
        <v>0</v>
      </c>
      <c r="AG1220" s="2">
        <f>+AD1220*F1220</f>
        <v>0</v>
      </c>
      <c r="AH1220" s="2">
        <f>+AE1220*F1220</f>
        <v>0</v>
      </c>
      <c r="AI1220" s="2">
        <f>+AF1220*F1220</f>
        <v>0</v>
      </c>
      <c r="AJ1220" s="2">
        <f>SUM(AG1220:AI1220)</f>
        <v>0</v>
      </c>
      <c r="AK1220" s="2">
        <f>+AD1220*G1220</f>
        <v>0</v>
      </c>
      <c r="AL1220" s="2">
        <f>+AE1220*G1220</f>
        <v>0</v>
      </c>
      <c r="AM1220" s="2">
        <f>+AF1220*G1220</f>
        <v>0</v>
      </c>
      <c r="AN1220" s="155">
        <f>SUM(AK1220:AM1220)</f>
        <v>0</v>
      </c>
      <c r="AQ1220" s="145" t="s">
        <v>525</v>
      </c>
      <c r="AU1220" s="8" t="str">
        <f>+K1220</f>
        <v>- Lấy theo đúng ĐM Nhà nước.
- Tính trong chi phí chung của dự án: Cẩu tháp, thuê cẩu Kato, vận thăng…</v>
      </c>
      <c r="AV1220" s="8">
        <f>+L1220</f>
        <v>0</v>
      </c>
      <c r="AW1220" s="2">
        <f>+M1220</f>
        <v>0</v>
      </c>
      <c r="AX1220" s="8">
        <f>F1220*AW1220</f>
        <v>0</v>
      </c>
      <c r="AY1220" s="8">
        <f>IF(AQ1220="CT",7%,5%)*AX1220</f>
        <v>0</v>
      </c>
      <c r="AZ1220" s="8">
        <f>AX1220*2%</f>
        <v>0</v>
      </c>
      <c r="BA1220" s="8">
        <f>IF(BB1220&gt;0,0,AX1220*5%)</f>
        <v>0</v>
      </c>
      <c r="BB1220" s="8">
        <f>(AX1220-BG1220)*35%</f>
        <v>0</v>
      </c>
      <c r="BC1220" s="8">
        <f>+AX1220+AY1220+AZ1220+BA1220+BB1220</f>
        <v>0</v>
      </c>
      <c r="BD1220" s="8">
        <f>AX1220-AT1220</f>
        <v>0</v>
      </c>
      <c r="BE1220" s="2"/>
      <c r="BH1220" s="2"/>
      <c r="BI1220" s="228">
        <f>+AX1220-AC1220/1.1</f>
        <v>-847826.42773196241</v>
      </c>
    </row>
    <row r="1221" spans="1:61" ht="34" hidden="1" outlineLevel="1" x14ac:dyDescent="0.2">
      <c r="B1221" s="82">
        <v>55</v>
      </c>
      <c r="C1221" s="144" t="s">
        <v>852</v>
      </c>
      <c r="D1221" s="144"/>
      <c r="E1221" s="82" t="s">
        <v>849</v>
      </c>
      <c r="F1221" s="143">
        <v>232.13</v>
      </c>
      <c r="G1221" s="142">
        <f>+[2]THKL!F1222</f>
        <v>232.13</v>
      </c>
      <c r="H1221" s="132"/>
      <c r="I1221" s="132"/>
      <c r="J1221" s="132"/>
      <c r="K1221" s="238" t="s">
        <v>668</v>
      </c>
      <c r="L1221" s="237"/>
      <c r="M1221" s="157">
        <f>SUM(K1221:L1221)</f>
        <v>0</v>
      </c>
      <c r="N1221" s="83">
        <f>IF(V1221&lt;&gt;"VTC VHm",_xlfn.XLOOKUP(Z1221,$AC$4015:$AC$4035,$AD$4015:$AD$4035,0)*M1221,_xlfn.XLOOKUP(Z1221,$AC$4015:$AC$4035,$AD$4015:$AD$4035,0)*L1221)</f>
        <v>0</v>
      </c>
      <c r="O1221" s="83">
        <f>IF(V1221&lt;&gt;"VTC VHm",_xlfn.XLOOKUP(Z1221,$AC$4015:$AC$4035,$AE$4015:$AE$4035,0)*M1221,_xlfn.XLOOKUP(Z1221,$AC$4015:$AC$4035,$AE$4015:$AE$4035,0)*L1221)</f>
        <v>0</v>
      </c>
      <c r="P1221" s="83">
        <f>SUM(N1221:O1221)</f>
        <v>0</v>
      </c>
      <c r="Q1221" s="157">
        <f>M1221*G1221</f>
        <v>0</v>
      </c>
      <c r="R1221" s="157">
        <f>G1221*P1221</f>
        <v>0</v>
      </c>
      <c r="S1221" s="83">
        <f>SUM(Q1221:R1221)</f>
        <v>0</v>
      </c>
      <c r="T1221" s="156"/>
      <c r="U1221" s="132"/>
      <c r="V1221" s="132"/>
      <c r="W1221" s="132"/>
      <c r="X1221" s="44" t="s">
        <v>33</v>
      </c>
      <c r="Y1221" s="44"/>
      <c r="Z1221" s="44" t="s">
        <v>16</v>
      </c>
      <c r="AA1221" s="44" t="s">
        <v>80</v>
      </c>
      <c r="AB1221" s="2">
        <v>79098.593075700002</v>
      </c>
      <c r="AC1221" s="2">
        <v>18361156.410662241</v>
      </c>
      <c r="AD1221" s="2">
        <f>+M1221</f>
        <v>0</v>
      </c>
      <c r="AE1221" s="2">
        <f>+AD1221*14%</f>
        <v>0</v>
      </c>
      <c r="AF1221" s="155">
        <f>+AD1221*35%</f>
        <v>0</v>
      </c>
      <c r="AG1221" s="2">
        <f>+AD1221*F1221</f>
        <v>0</v>
      </c>
      <c r="AH1221" s="2">
        <f>+AE1221*F1221</f>
        <v>0</v>
      </c>
      <c r="AI1221" s="2">
        <f>+AF1221*F1221</f>
        <v>0</v>
      </c>
      <c r="AJ1221" s="2">
        <f>SUM(AG1221:AI1221)</f>
        <v>0</v>
      </c>
      <c r="AK1221" s="2">
        <f>+AD1221*G1221</f>
        <v>0</v>
      </c>
      <c r="AL1221" s="2">
        <f>+AE1221*G1221</f>
        <v>0</v>
      </c>
      <c r="AM1221" s="2">
        <f>+AF1221*G1221</f>
        <v>0</v>
      </c>
      <c r="AN1221" s="155">
        <f>SUM(AK1221:AM1221)</f>
        <v>0</v>
      </c>
      <c r="AQ1221" s="145" t="s">
        <v>525</v>
      </c>
      <c r="AU1221" s="8" t="str">
        <f>+K1221</f>
        <v>- Lấy theo đúng ĐM Nhà nước.
- Tính trong chi phí chung của dự án: Cẩu tháp, thuê cẩu Kato, vận thăng…</v>
      </c>
      <c r="AV1221" s="8">
        <f>+L1221</f>
        <v>0</v>
      </c>
      <c r="AW1221" s="2">
        <f>+M1221</f>
        <v>0</v>
      </c>
      <c r="AX1221" s="8">
        <f>F1221*AW1221</f>
        <v>0</v>
      </c>
      <c r="AY1221" s="8">
        <f>IF(AQ1221="CT",7%,5%)*AX1221</f>
        <v>0</v>
      </c>
      <c r="AZ1221" s="8">
        <f>AX1221*2%</f>
        <v>0</v>
      </c>
      <c r="BA1221" s="8">
        <f>IF(BB1221&gt;0,0,AX1221*5%)</f>
        <v>0</v>
      </c>
      <c r="BB1221" s="8">
        <f>(AX1221-BG1221)*35%</f>
        <v>0</v>
      </c>
      <c r="BC1221" s="8">
        <f>+AX1221+AY1221+AZ1221+BA1221+BB1221</f>
        <v>0</v>
      </c>
      <c r="BD1221" s="8">
        <f>AX1221-AT1221</f>
        <v>0</v>
      </c>
      <c r="BE1221" s="2"/>
      <c r="BH1221" s="2"/>
      <c r="BI1221" s="228">
        <f>+AX1221-AC1221/1.1</f>
        <v>-16691960.37332931</v>
      </c>
    </row>
    <row r="1222" spans="1:61" ht="34" hidden="1" outlineLevel="1" x14ac:dyDescent="0.2">
      <c r="B1222" s="82">
        <v>56</v>
      </c>
      <c r="C1222" s="144" t="s">
        <v>851</v>
      </c>
      <c r="D1222" s="144"/>
      <c r="E1222" s="82" t="s">
        <v>91</v>
      </c>
      <c r="F1222" s="143">
        <v>91.49</v>
      </c>
      <c r="G1222" s="142">
        <f>+[2]THKL!F1223</f>
        <v>91.49</v>
      </c>
      <c r="H1222" s="132"/>
      <c r="I1222" s="132"/>
      <c r="J1222" s="132"/>
      <c r="K1222" s="238" t="s">
        <v>668</v>
      </c>
      <c r="L1222" s="237"/>
      <c r="M1222" s="157">
        <f>SUM(K1222:L1222)</f>
        <v>0</v>
      </c>
      <c r="N1222" s="83">
        <f>IF(V1222&lt;&gt;"VTC VHm",_xlfn.XLOOKUP(Z1222,$AC$4015:$AC$4035,$AD$4015:$AD$4035,0)*M1222,_xlfn.XLOOKUP(Z1222,$AC$4015:$AC$4035,$AD$4015:$AD$4035,0)*L1222)</f>
        <v>0</v>
      </c>
      <c r="O1222" s="83">
        <f>IF(V1222&lt;&gt;"VTC VHm",_xlfn.XLOOKUP(Z1222,$AC$4015:$AC$4035,$AE$4015:$AE$4035,0)*M1222,_xlfn.XLOOKUP(Z1222,$AC$4015:$AC$4035,$AE$4015:$AE$4035,0)*L1222)</f>
        <v>0</v>
      </c>
      <c r="P1222" s="83">
        <f>SUM(N1222:O1222)</f>
        <v>0</v>
      </c>
      <c r="Q1222" s="157">
        <f>M1222*G1222</f>
        <v>0</v>
      </c>
      <c r="R1222" s="157">
        <f>G1222*P1222</f>
        <v>0</v>
      </c>
      <c r="S1222" s="83">
        <f>SUM(Q1222:R1222)</f>
        <v>0</v>
      </c>
      <c r="T1222" s="156"/>
      <c r="U1222" s="132"/>
      <c r="V1222" s="82" t="s">
        <v>34</v>
      </c>
      <c r="W1222" s="132"/>
      <c r="X1222" s="44" t="s">
        <v>33</v>
      </c>
      <c r="Y1222" s="44"/>
      <c r="Z1222" s="44" t="s">
        <v>16</v>
      </c>
      <c r="AA1222" s="44" t="s">
        <v>80</v>
      </c>
      <c r="AB1222" s="2">
        <v>206688.02122815</v>
      </c>
      <c r="AC1222" s="2">
        <v>18909887.062163442</v>
      </c>
      <c r="AD1222" s="2">
        <f>+M1222</f>
        <v>0</v>
      </c>
      <c r="AE1222" s="2">
        <f>+AD1222*14%</f>
        <v>0</v>
      </c>
      <c r="AF1222" s="155">
        <f>+AD1222*35%</f>
        <v>0</v>
      </c>
      <c r="AG1222" s="2">
        <f>+AD1222*F1222</f>
        <v>0</v>
      </c>
      <c r="AH1222" s="2">
        <f>+AE1222*F1222</f>
        <v>0</v>
      </c>
      <c r="AI1222" s="2">
        <f>+AF1222*F1222</f>
        <v>0</v>
      </c>
      <c r="AJ1222" s="2">
        <f>SUM(AG1222:AI1222)</f>
        <v>0</v>
      </c>
      <c r="AK1222" s="2">
        <f>+AD1222*G1222</f>
        <v>0</v>
      </c>
      <c r="AL1222" s="2">
        <f>+AE1222*G1222</f>
        <v>0</v>
      </c>
      <c r="AM1222" s="2">
        <f>+AF1222*G1222</f>
        <v>0</v>
      </c>
      <c r="AN1222" s="155">
        <f>SUM(AK1222:AM1222)</f>
        <v>0</v>
      </c>
      <c r="AQ1222" s="145" t="s">
        <v>525</v>
      </c>
      <c r="AU1222" s="8" t="str">
        <f>+K1222</f>
        <v>- Lấy theo đúng ĐM Nhà nước.
- Tính trong chi phí chung của dự án: Cẩu tháp, thuê cẩu Kato, vận thăng…</v>
      </c>
      <c r="AV1222" s="8">
        <f>+L1222</f>
        <v>0</v>
      </c>
      <c r="AW1222" s="2">
        <f>+M1222</f>
        <v>0</v>
      </c>
      <c r="AX1222" s="8">
        <f>F1222*AW1222</f>
        <v>0</v>
      </c>
      <c r="AY1222" s="8">
        <f>IF(AQ1222="CT",7%,5%)*AX1222</f>
        <v>0</v>
      </c>
      <c r="AZ1222" s="8">
        <f>AX1222*2%</f>
        <v>0</v>
      </c>
      <c r="BA1222" s="8">
        <f>IF(BB1222&gt;0,0,AX1222*5%)</f>
        <v>0</v>
      </c>
      <c r="BB1222" s="8">
        <f>(AX1222-BG1222)*35%</f>
        <v>0</v>
      </c>
      <c r="BC1222" s="8">
        <f>+AX1222+AY1222+AZ1222+BA1222+BB1222</f>
        <v>0</v>
      </c>
      <c r="BD1222" s="8">
        <f>AX1222-AT1222</f>
        <v>0</v>
      </c>
      <c r="BE1222" s="2"/>
      <c r="BH1222" s="2"/>
      <c r="BI1222" s="228">
        <f>+AX1222-AC1222/1.1</f>
        <v>-17190806.420148581</v>
      </c>
    </row>
    <row r="1223" spans="1:61" ht="34" hidden="1" outlineLevel="1" x14ac:dyDescent="0.2">
      <c r="B1223" s="82">
        <v>57</v>
      </c>
      <c r="C1223" s="144" t="s">
        <v>850</v>
      </c>
      <c r="D1223" s="144"/>
      <c r="E1223" s="82" t="s">
        <v>849</v>
      </c>
      <c r="F1223" s="143">
        <v>16.12</v>
      </c>
      <c r="G1223" s="142">
        <f>+[2]THKL!F1224</f>
        <v>16.12</v>
      </c>
      <c r="H1223" s="132"/>
      <c r="I1223" s="132"/>
      <c r="J1223" s="132"/>
      <c r="K1223" s="238" t="s">
        <v>668</v>
      </c>
      <c r="L1223" s="237"/>
      <c r="M1223" s="157">
        <f>SUM(K1223:L1223)</f>
        <v>0</v>
      </c>
      <c r="N1223" s="83">
        <f>IF(V1223&lt;&gt;"VTC VHm",_xlfn.XLOOKUP(Z1223,$AC$4015:$AC$4035,$AD$4015:$AD$4035,0)*M1223,_xlfn.XLOOKUP(Z1223,$AC$4015:$AC$4035,$AD$4015:$AD$4035,0)*L1223)</f>
        <v>0</v>
      </c>
      <c r="O1223" s="83">
        <f>IF(V1223&lt;&gt;"VTC VHm",_xlfn.XLOOKUP(Z1223,$AC$4015:$AC$4035,$AE$4015:$AE$4035,0)*M1223,_xlfn.XLOOKUP(Z1223,$AC$4015:$AC$4035,$AE$4015:$AE$4035,0)*L1223)</f>
        <v>0</v>
      </c>
      <c r="P1223" s="83">
        <f>SUM(N1223:O1223)</f>
        <v>0</v>
      </c>
      <c r="Q1223" s="157">
        <f>M1223*G1223</f>
        <v>0</v>
      </c>
      <c r="R1223" s="157">
        <f>G1223*P1223</f>
        <v>0</v>
      </c>
      <c r="S1223" s="83">
        <f>SUM(Q1223:R1223)</f>
        <v>0</v>
      </c>
      <c r="T1223" s="156"/>
      <c r="U1223" s="132"/>
      <c r="V1223" s="132"/>
      <c r="W1223" s="132"/>
      <c r="X1223" s="44" t="s">
        <v>33</v>
      </c>
      <c r="Y1223" s="44"/>
      <c r="Z1223" s="44" t="s">
        <v>16</v>
      </c>
      <c r="AA1223" s="44" t="s">
        <v>80</v>
      </c>
      <c r="AB1223" s="2">
        <v>604085.73544934997</v>
      </c>
      <c r="AC1223" s="2">
        <v>9737862.0554435216</v>
      </c>
      <c r="AD1223" s="2">
        <f>+M1223</f>
        <v>0</v>
      </c>
      <c r="AE1223" s="2">
        <f>+AD1223*14%</f>
        <v>0</v>
      </c>
      <c r="AF1223" s="155">
        <f>+AD1223*35%</f>
        <v>0</v>
      </c>
      <c r="AG1223" s="2">
        <f>+AD1223*F1223</f>
        <v>0</v>
      </c>
      <c r="AH1223" s="2">
        <f>+AE1223*F1223</f>
        <v>0</v>
      </c>
      <c r="AI1223" s="2">
        <f>+AF1223*F1223</f>
        <v>0</v>
      </c>
      <c r="AJ1223" s="2">
        <f>SUM(AG1223:AI1223)</f>
        <v>0</v>
      </c>
      <c r="AK1223" s="2">
        <f>+AD1223*G1223</f>
        <v>0</v>
      </c>
      <c r="AL1223" s="2">
        <f>+AE1223*G1223</f>
        <v>0</v>
      </c>
      <c r="AM1223" s="2">
        <f>+AF1223*G1223</f>
        <v>0</v>
      </c>
      <c r="AN1223" s="155">
        <f>SUM(AK1223:AM1223)</f>
        <v>0</v>
      </c>
      <c r="AQ1223" s="145" t="s">
        <v>525</v>
      </c>
      <c r="AU1223" s="8" t="str">
        <f>+K1223</f>
        <v>- Lấy theo đúng ĐM Nhà nước.
- Tính trong chi phí chung của dự án: Cẩu tháp, thuê cẩu Kato, vận thăng…</v>
      </c>
      <c r="AV1223" s="8">
        <f>+L1223</f>
        <v>0</v>
      </c>
      <c r="AW1223" s="2">
        <f>+M1223</f>
        <v>0</v>
      </c>
      <c r="AX1223" s="8">
        <f>F1223*AW1223</f>
        <v>0</v>
      </c>
      <c r="AY1223" s="8">
        <f>IF(AQ1223="CT",7%,5%)*AX1223</f>
        <v>0</v>
      </c>
      <c r="AZ1223" s="8">
        <f>AX1223*2%</f>
        <v>0</v>
      </c>
      <c r="BA1223" s="8">
        <f>IF(BB1223&gt;0,0,AX1223*5%)</f>
        <v>0</v>
      </c>
      <c r="BB1223" s="8">
        <f>(AX1223-BG1223)*35%</f>
        <v>0</v>
      </c>
      <c r="BC1223" s="8">
        <f>+AX1223+AY1223+AZ1223+BA1223+BB1223</f>
        <v>0</v>
      </c>
      <c r="BD1223" s="8">
        <f>AX1223-AT1223</f>
        <v>0</v>
      </c>
      <c r="BE1223" s="2"/>
      <c r="BH1223" s="2"/>
      <c r="BI1223" s="228">
        <f>+AX1223-AC1223/1.1</f>
        <v>-8852601.8685850184</v>
      </c>
    </row>
    <row r="1224" spans="1:61" s="92" customFormat="1" ht="17" collapsed="1" x14ac:dyDescent="0.2">
      <c r="B1224" s="163" t="s">
        <v>1150</v>
      </c>
      <c r="C1224" s="164" t="s">
        <v>666</v>
      </c>
      <c r="D1224" s="164"/>
      <c r="E1224" s="163"/>
      <c r="F1224" s="162"/>
      <c r="G1224" s="149">
        <f>'[1]BoQ HSYC'!F1224</f>
        <v>0</v>
      </c>
      <c r="H1224" s="184">
        <f>'[1]BoQ HSYC'!G1224</f>
        <v>0</v>
      </c>
      <c r="I1224" s="184">
        <f>'[1]BoQ HSYC'!H1224</f>
        <v>0</v>
      </c>
      <c r="J1224" s="184">
        <f>'[1]BoQ HSYC'!I1224</f>
        <v>0</v>
      </c>
      <c r="K1224" s="170">
        <f>'[1]BoQ HSYC'!J1224</f>
        <v>0</v>
      </c>
      <c r="L1224" s="171">
        <f>'[1]BoQ HSYC'!K1224</f>
        <v>0</v>
      </c>
      <c r="M1224" s="171">
        <f>'[1]BoQ HSYC'!L1224</f>
        <v>0</v>
      </c>
      <c r="N1224" s="183">
        <f>'[1]BoQ HSYC'!M1224</f>
        <v>0</v>
      </c>
      <c r="O1224" s="183">
        <f>'[1]BoQ HSYC'!N1224</f>
        <v>0</v>
      </c>
      <c r="P1224" s="160">
        <f>'[1]BoQ HSYC'!O1224</f>
        <v>0</v>
      </c>
      <c r="Q1224" s="171">
        <f>'[1]BoQ HSYC'!P1224</f>
        <v>0</v>
      </c>
      <c r="R1224" s="158">
        <f>'[1]BoQ HSYC'!Q1224</f>
        <v>0</v>
      </c>
      <c r="S1224" s="160">
        <f>'[1]BoQ HSYC'!R1224</f>
        <v>0</v>
      </c>
      <c r="T1224" s="170">
        <f>'[1]BoQ HSYC'!S1224</f>
        <v>0</v>
      </c>
      <c r="U1224" s="158">
        <f>'[1]BoQ HSYC'!T1224</f>
        <v>0</v>
      </c>
      <c r="V1224" s="158">
        <f>'[1]BoQ HSYC'!U1224</f>
        <v>0</v>
      </c>
      <c r="W1224" s="158">
        <f>'[1]BoQ HSYC'!V1224</f>
        <v>0</v>
      </c>
      <c r="X1224" s="94" t="str">
        <f>'[1]BoQ HSYC'!W1224</f>
        <v>ME</v>
      </c>
      <c r="Y1224" s="94"/>
      <c r="Z1224" s="94"/>
      <c r="AA1224" s="44"/>
      <c r="AB1224" s="2">
        <v>0</v>
      </c>
      <c r="AC1224" s="2">
        <v>0</v>
      </c>
      <c r="AD1224" s="93">
        <f>+M1224</f>
        <v>0</v>
      </c>
      <c r="AE1224" s="93">
        <f>+AD1224*14%</f>
        <v>0</v>
      </c>
      <c r="AF1224" s="93">
        <f>+AD1224*35%</f>
        <v>0</v>
      </c>
      <c r="AG1224" s="93">
        <f>+AD1224*F1224</f>
        <v>0</v>
      </c>
      <c r="AH1224" s="93">
        <f>+AE1224*F1224</f>
        <v>0</v>
      </c>
      <c r="AI1224" s="93">
        <f>+AF1224*F1224</f>
        <v>0</v>
      </c>
      <c r="AJ1224" s="93">
        <f>SUM(AG1224:AI1224)</f>
        <v>0</v>
      </c>
      <c r="AK1224" s="93">
        <f>+AD1224*G1224</f>
        <v>0</v>
      </c>
      <c r="AL1224" s="93">
        <f>+AE1224*G1224</f>
        <v>0</v>
      </c>
      <c r="AM1224" s="93">
        <f>+AF1224*G1224</f>
        <v>0</v>
      </c>
      <c r="AN1224" s="93">
        <f>SUM(AK1224:AM1224)</f>
        <v>0</v>
      </c>
      <c r="AQ1224" s="145" t="s">
        <v>525</v>
      </c>
      <c r="AU1224" s="8">
        <f>+K1224</f>
        <v>0</v>
      </c>
      <c r="AV1224" s="8">
        <f>+L1224</f>
        <v>0</v>
      </c>
      <c r="AW1224" s="2">
        <f>+M1224</f>
        <v>0</v>
      </c>
      <c r="AX1224" s="8">
        <f>F1224*AW1224</f>
        <v>0</v>
      </c>
      <c r="AY1224" s="8">
        <f>IF(AQ1224="CT",7%,5%)*AX1224</f>
        <v>0</v>
      </c>
      <c r="AZ1224" s="8">
        <f>AX1224*2%</f>
        <v>0</v>
      </c>
      <c r="BA1224" s="8">
        <f>IF(BB1224&gt;0,0,AX1224*5%)</f>
        <v>0</v>
      </c>
      <c r="BB1224" s="8">
        <f>(AX1224-BG1224)*35%</f>
        <v>0</v>
      </c>
      <c r="BC1224" s="8">
        <f>+AX1224+AY1224+AZ1224+BA1224+BB1224</f>
        <v>0</v>
      </c>
      <c r="BD1224" s="8">
        <f>AX1224-AT1224</f>
        <v>0</v>
      </c>
      <c r="BE1224" s="2"/>
      <c r="BH1224" s="2"/>
      <c r="BI1224" s="228">
        <f>+AX1224-AC1224/1.1</f>
        <v>0</v>
      </c>
    </row>
    <row r="1225" spans="1:61" ht="17" hidden="1" outlineLevel="1" x14ac:dyDescent="0.2">
      <c r="B1225" s="82"/>
      <c r="C1225" s="144" t="s">
        <v>847</v>
      </c>
      <c r="D1225" s="144"/>
      <c r="E1225" s="82"/>
      <c r="F1225" s="143"/>
      <c r="G1225" s="142">
        <f>'[1]BoQ HSYC'!F1225</f>
        <v>0</v>
      </c>
      <c r="H1225" s="185">
        <f>'[1]BoQ HSYC'!G1225</f>
        <v>0</v>
      </c>
      <c r="I1225" s="185">
        <f>'[1]BoQ HSYC'!H1225</f>
        <v>0</v>
      </c>
      <c r="J1225" s="185">
        <f>'[1]BoQ HSYC'!I1225</f>
        <v>0</v>
      </c>
      <c r="K1225" s="48">
        <f>'[1]BoQ HSYC'!J1225</f>
        <v>0</v>
      </c>
      <c r="L1225" s="47">
        <f>'[1]BoQ HSYC'!K1225</f>
        <v>0</v>
      </c>
      <c r="M1225" s="47">
        <f>'[1]BoQ HSYC'!L1225</f>
        <v>0</v>
      </c>
      <c r="N1225" s="183">
        <f>'[1]BoQ HSYC'!M1225</f>
        <v>0</v>
      </c>
      <c r="O1225" s="183">
        <f>'[1]BoQ HSYC'!N1225</f>
        <v>0</v>
      </c>
      <c r="P1225" s="83">
        <f>'[1]BoQ HSYC'!O1225</f>
        <v>0</v>
      </c>
      <c r="Q1225" s="47">
        <f>'[1]BoQ HSYC'!P1225</f>
        <v>0</v>
      </c>
      <c r="R1225" s="132">
        <f>'[1]BoQ HSYC'!Q1225</f>
        <v>0</v>
      </c>
      <c r="S1225" s="83">
        <f>'[1]BoQ HSYC'!R1225</f>
        <v>0</v>
      </c>
      <c r="T1225" s="48">
        <f>'[1]BoQ HSYC'!S1225</f>
        <v>0</v>
      </c>
      <c r="U1225" s="132">
        <f>'[1]BoQ HSYC'!T1225</f>
        <v>0</v>
      </c>
      <c r="V1225" s="132">
        <f>'[1]BoQ HSYC'!U1225</f>
        <v>0</v>
      </c>
      <c r="W1225" s="132">
        <f>'[1]BoQ HSYC'!V1225</f>
        <v>0</v>
      </c>
      <c r="X1225" s="44" t="str">
        <f>'[1]BoQ HSYC'!W1225</f>
        <v>ME</v>
      </c>
      <c r="Y1225" s="44"/>
      <c r="Z1225" s="44"/>
      <c r="AA1225" s="44"/>
      <c r="AB1225" s="2">
        <v>0</v>
      </c>
      <c r="AC1225" s="2">
        <v>0</v>
      </c>
      <c r="AD1225" s="2">
        <f>+M1225</f>
        <v>0</v>
      </c>
      <c r="AE1225" s="2">
        <f>+AD1225*14%</f>
        <v>0</v>
      </c>
      <c r="AF1225" s="155">
        <f>+AD1225*35%</f>
        <v>0</v>
      </c>
      <c r="AG1225" s="2">
        <f>+AD1225*F1225</f>
        <v>0</v>
      </c>
      <c r="AH1225" s="2">
        <f>+AE1225*F1225</f>
        <v>0</v>
      </c>
      <c r="AI1225" s="2">
        <f>+AF1225*F1225</f>
        <v>0</v>
      </c>
      <c r="AJ1225" s="2">
        <f>SUM(AG1225:AI1225)</f>
        <v>0</v>
      </c>
      <c r="AK1225" s="2">
        <f>+AD1225*G1225</f>
        <v>0</v>
      </c>
      <c r="AL1225" s="2">
        <f>+AE1225*G1225</f>
        <v>0</v>
      </c>
      <c r="AM1225" s="2">
        <f>+AF1225*G1225</f>
        <v>0</v>
      </c>
      <c r="AN1225" s="155">
        <f>SUM(AK1225:AM1225)</f>
        <v>0</v>
      </c>
      <c r="AQ1225" s="145" t="s">
        <v>525</v>
      </c>
      <c r="AU1225" s="8"/>
      <c r="AV1225" s="8"/>
      <c r="AW1225" s="2"/>
      <c r="AX1225" s="8">
        <f>F1225*AW1225</f>
        <v>0</v>
      </c>
      <c r="AY1225" s="8">
        <f>IF(AQ1225="CT",7%,5%)*AX1225</f>
        <v>0</v>
      </c>
      <c r="AZ1225" s="8">
        <f>AX1225*2%</f>
        <v>0</v>
      </c>
      <c r="BA1225" s="8">
        <f>IF(BB1225&gt;0,0,AX1225*5%)</f>
        <v>0</v>
      </c>
      <c r="BB1225" s="8">
        <f>(AX1225-BG1225)*35%</f>
        <v>0</v>
      </c>
      <c r="BC1225" s="8">
        <f>+AX1225+AY1225+AZ1225+BA1225+BB1225</f>
        <v>0</v>
      </c>
      <c r="BD1225" s="8">
        <f>AX1225-AT1225</f>
        <v>0</v>
      </c>
      <c r="BE1225" s="2"/>
      <c r="BH1225" s="2"/>
      <c r="BI1225" s="228">
        <f>+AX1225-AC1225/1.1</f>
        <v>0</v>
      </c>
    </row>
    <row r="1226" spans="1:61" ht="17" hidden="1" outlineLevel="1" x14ac:dyDescent="0.2">
      <c r="A1226" s="1" t="s">
        <v>108</v>
      </c>
      <c r="B1226" s="82">
        <v>1</v>
      </c>
      <c r="C1226" s="144" t="s">
        <v>665</v>
      </c>
      <c r="D1226" s="144"/>
      <c r="E1226" s="82" t="s">
        <v>664</v>
      </c>
      <c r="F1226" s="143">
        <v>1</v>
      </c>
      <c r="G1226" s="142">
        <f>'[1]BoQ HSYC'!F1226</f>
        <v>1</v>
      </c>
      <c r="H1226" s="185">
        <f>'[1]BoQ HSYC'!G1226</f>
        <v>0</v>
      </c>
      <c r="I1226" s="185">
        <f>'[1]BoQ HSYC'!H1226</f>
        <v>0</v>
      </c>
      <c r="J1226" s="185">
        <f>'[1]BoQ HSYC'!I1226</f>
        <v>0</v>
      </c>
      <c r="K1226" s="48">
        <f>'[1]BoQ HSYC'!J1226</f>
        <v>111720000</v>
      </c>
      <c r="L1226" s="47">
        <f>'[1]BoQ HSYC'!K1226</f>
        <v>0</v>
      </c>
      <c r="M1226" s="47">
        <f>'[1]BoQ HSYC'!L1226</f>
        <v>111720000</v>
      </c>
      <c r="N1226" s="183">
        <f>'[1]BoQ HSYC'!M1226</f>
        <v>0</v>
      </c>
      <c r="O1226" s="183">
        <f>'[1]BoQ HSYC'!N1226</f>
        <v>0</v>
      </c>
      <c r="P1226" s="83">
        <f>'[1]BoQ HSYC'!O1226</f>
        <v>0</v>
      </c>
      <c r="Q1226" s="47">
        <f>'[1]BoQ HSYC'!P1226</f>
        <v>111720000</v>
      </c>
      <c r="R1226" s="132">
        <f>'[1]BoQ HSYC'!Q1226</f>
        <v>0</v>
      </c>
      <c r="S1226" s="83">
        <f>'[1]BoQ HSYC'!R1226</f>
        <v>111720000</v>
      </c>
      <c r="T1226" s="48">
        <f>'[1]BoQ HSYC'!S1226</f>
        <v>0</v>
      </c>
      <c r="U1226" s="132">
        <f>'[1]BoQ HSYC'!T1226</f>
        <v>0</v>
      </c>
      <c r="V1226" s="132" t="str">
        <f>'[1]BoQ HSYC'!U1226</f>
        <v>Báo giá NCC</v>
      </c>
      <c r="W1226" s="132" t="str">
        <f>'[1]BoQ HSYC'!V1226</f>
        <v>Báo giá NCC</v>
      </c>
      <c r="X1226" s="44" t="str">
        <f>'[1]BoQ HSYC'!W1226</f>
        <v>ME</v>
      </c>
      <c r="Y1226" s="44"/>
      <c r="Z1226" s="44"/>
      <c r="AA1226" s="44"/>
      <c r="AB1226" s="2">
        <v>141967910.69999999</v>
      </c>
      <c r="AC1226" s="2">
        <v>141967910.69999999</v>
      </c>
      <c r="AD1226" s="2">
        <f>+M1226</f>
        <v>111720000</v>
      </c>
      <c r="AE1226" s="2">
        <f>+AD1226*14%</f>
        <v>15640800.000000002</v>
      </c>
      <c r="AF1226" s="155">
        <f>+AD1226*35%</f>
        <v>39102000</v>
      </c>
      <c r="AG1226" s="2">
        <f>+AD1226*F1226</f>
        <v>111720000</v>
      </c>
      <c r="AH1226" s="2">
        <f>+AE1226*F1226</f>
        <v>15640800.000000002</v>
      </c>
      <c r="AI1226" s="2">
        <f>+AF1226*F1226</f>
        <v>39102000</v>
      </c>
      <c r="AJ1226" s="2">
        <f>SUM(AG1226:AI1226)</f>
        <v>166462800</v>
      </c>
      <c r="AK1226" s="2">
        <f>+AD1226*G1226</f>
        <v>111720000</v>
      </c>
      <c r="AL1226" s="2">
        <f>+AE1226*G1226</f>
        <v>15640800.000000002</v>
      </c>
      <c r="AM1226" s="2">
        <f>+AF1226*G1226</f>
        <v>39102000</v>
      </c>
      <c r="AN1226" s="155">
        <f>SUM(AK1226:AM1226)</f>
        <v>166462800</v>
      </c>
      <c r="AQ1226" s="145" t="s">
        <v>525</v>
      </c>
      <c r="AU1226" s="8"/>
      <c r="AV1226" s="8"/>
      <c r="AW1226" s="2">
        <f>+'[2]BoQ HSYC-Đạt'!AT1226</f>
        <v>113954400</v>
      </c>
      <c r="AX1226" s="8">
        <f>F1226*AW1226</f>
        <v>113954400</v>
      </c>
      <c r="AY1226" s="8">
        <f>IF(AQ1226="CT",7%,5%)*AX1226</f>
        <v>7976808.0000000009</v>
      </c>
      <c r="AZ1226" s="8">
        <f>AX1226*2%</f>
        <v>2279088</v>
      </c>
      <c r="BA1226" s="8">
        <f>IF(BB1226&gt;0,0,AX1226*5%)</f>
        <v>5697720</v>
      </c>
      <c r="BB1226" s="8"/>
      <c r="BC1226" s="8">
        <f>+AX1226+AY1226+AZ1226+BA1226+BB1226</f>
        <v>129908016</v>
      </c>
      <c r="BD1226" s="8">
        <f>AX1226-AT1226</f>
        <v>113954400</v>
      </c>
      <c r="BE1226" s="2"/>
      <c r="BH1226" s="2"/>
      <c r="BI1226" s="228">
        <f>+AX1226-AC1226/1.1</f>
        <v>-15107336.999999985</v>
      </c>
    </row>
    <row r="1227" spans="1:61" ht="17" hidden="1" outlineLevel="1" x14ac:dyDescent="0.2">
      <c r="B1227" s="82"/>
      <c r="C1227" s="144" t="s">
        <v>1149</v>
      </c>
      <c r="D1227" s="144"/>
      <c r="E1227" s="82"/>
      <c r="F1227" s="143"/>
      <c r="G1227" s="142">
        <f>'[1]BoQ HSYC'!F1227</f>
        <v>0</v>
      </c>
      <c r="H1227" s="185">
        <f>'[1]BoQ HSYC'!G1227</f>
        <v>0</v>
      </c>
      <c r="I1227" s="185">
        <f>'[1]BoQ HSYC'!H1227</f>
        <v>0</v>
      </c>
      <c r="J1227" s="185">
        <f>'[1]BoQ HSYC'!I1227</f>
        <v>0</v>
      </c>
      <c r="K1227" s="48">
        <f>'[1]BoQ HSYC'!J1227</f>
        <v>0</v>
      </c>
      <c r="L1227" s="47">
        <f>'[1]BoQ HSYC'!K1227</f>
        <v>0</v>
      </c>
      <c r="M1227" s="47">
        <f>'[1]BoQ HSYC'!L1227</f>
        <v>0</v>
      </c>
      <c r="N1227" s="183">
        <f>'[1]BoQ HSYC'!M1227</f>
        <v>0</v>
      </c>
      <c r="O1227" s="183">
        <f>'[1]BoQ HSYC'!N1227</f>
        <v>0</v>
      </c>
      <c r="P1227" s="83">
        <f>'[1]BoQ HSYC'!O1227</f>
        <v>0</v>
      </c>
      <c r="Q1227" s="47">
        <f>'[1]BoQ HSYC'!P1227</f>
        <v>0</v>
      </c>
      <c r="R1227" s="132">
        <f>'[1]BoQ HSYC'!Q1227</f>
        <v>0</v>
      </c>
      <c r="S1227" s="83">
        <f>'[1]BoQ HSYC'!R1227</f>
        <v>0</v>
      </c>
      <c r="T1227" s="48">
        <f>'[1]BoQ HSYC'!S1227</f>
        <v>0</v>
      </c>
      <c r="U1227" s="132">
        <f>'[1]BoQ HSYC'!T1227</f>
        <v>0</v>
      </c>
      <c r="V1227" s="132">
        <f>'[1]BoQ HSYC'!U1227</f>
        <v>0</v>
      </c>
      <c r="W1227" s="132">
        <f>'[1]BoQ HSYC'!V1227</f>
        <v>0</v>
      </c>
      <c r="X1227" s="44" t="str">
        <f>'[1]BoQ HSYC'!W1227</f>
        <v>ME</v>
      </c>
      <c r="Y1227" s="44"/>
      <c r="Z1227" s="44"/>
      <c r="AA1227" s="44"/>
      <c r="AB1227" s="2">
        <v>0</v>
      </c>
      <c r="AC1227" s="2">
        <v>0</v>
      </c>
      <c r="AD1227" s="2">
        <f>+M1227</f>
        <v>0</v>
      </c>
      <c r="AE1227" s="2">
        <f>+AD1227*14%</f>
        <v>0</v>
      </c>
      <c r="AF1227" s="155">
        <f>+AD1227*35%</f>
        <v>0</v>
      </c>
      <c r="AG1227" s="2">
        <f>+AD1227*F1227</f>
        <v>0</v>
      </c>
      <c r="AH1227" s="2">
        <f>+AE1227*F1227</f>
        <v>0</v>
      </c>
      <c r="AI1227" s="2">
        <f>+AF1227*F1227</f>
        <v>0</v>
      </c>
      <c r="AJ1227" s="2">
        <f>SUM(AG1227:AI1227)</f>
        <v>0</v>
      </c>
      <c r="AK1227" s="2">
        <f>+AD1227*G1227</f>
        <v>0</v>
      </c>
      <c r="AL1227" s="2">
        <f>+AE1227*G1227</f>
        <v>0</v>
      </c>
      <c r="AM1227" s="2">
        <f>+AF1227*G1227</f>
        <v>0</v>
      </c>
      <c r="AN1227" s="155">
        <f>SUM(AK1227:AM1227)</f>
        <v>0</v>
      </c>
      <c r="AQ1227" s="145" t="s">
        <v>525</v>
      </c>
      <c r="AU1227" s="8"/>
      <c r="AV1227" s="8"/>
      <c r="AW1227" s="2">
        <f>+'[2]BoQ HSYC-Đạt'!AT1227</f>
        <v>0</v>
      </c>
      <c r="AX1227" s="8">
        <f>F1227*AW1227</f>
        <v>0</v>
      </c>
      <c r="AY1227" s="8">
        <f>IF(AQ1227="CT",7%,5%)*AX1227</f>
        <v>0</v>
      </c>
      <c r="AZ1227" s="8">
        <f>AX1227*2%</f>
        <v>0</v>
      </c>
      <c r="BA1227" s="8">
        <f>IF(BB1227&gt;0,0,AX1227*5%)</f>
        <v>0</v>
      </c>
      <c r="BB1227" s="8"/>
      <c r="BC1227" s="8">
        <f>+AX1227+AY1227+AZ1227+BA1227+BB1227</f>
        <v>0</v>
      </c>
      <c r="BD1227" s="8">
        <f>AX1227-AT1227</f>
        <v>0</v>
      </c>
      <c r="BE1227" s="2"/>
      <c r="BH1227" s="2"/>
      <c r="BI1227" s="228">
        <f>+AX1227-AC1227/1.1</f>
        <v>0</v>
      </c>
    </row>
    <row r="1228" spans="1:61" ht="17" hidden="1" outlineLevel="1" x14ac:dyDescent="0.2">
      <c r="B1228" s="82"/>
      <c r="C1228" s="144" t="s">
        <v>662</v>
      </c>
      <c r="D1228" s="144"/>
      <c r="E1228" s="82"/>
      <c r="F1228" s="143"/>
      <c r="G1228" s="142">
        <f>'[1]BoQ HSYC'!F1228</f>
        <v>0</v>
      </c>
      <c r="H1228" s="185">
        <f>'[1]BoQ HSYC'!G1228</f>
        <v>0</v>
      </c>
      <c r="I1228" s="185">
        <f>'[1]BoQ HSYC'!H1228</f>
        <v>0</v>
      </c>
      <c r="J1228" s="185">
        <f>'[1]BoQ HSYC'!I1228</f>
        <v>0</v>
      </c>
      <c r="K1228" s="48">
        <f>'[1]BoQ HSYC'!J1228</f>
        <v>0</v>
      </c>
      <c r="L1228" s="47">
        <f>'[1]BoQ HSYC'!K1228</f>
        <v>0</v>
      </c>
      <c r="M1228" s="47">
        <f>'[1]BoQ HSYC'!L1228</f>
        <v>0</v>
      </c>
      <c r="N1228" s="183">
        <f>'[1]BoQ HSYC'!M1228</f>
        <v>0</v>
      </c>
      <c r="O1228" s="183">
        <f>'[1]BoQ HSYC'!N1228</f>
        <v>0</v>
      </c>
      <c r="P1228" s="83">
        <f>'[1]BoQ HSYC'!O1228</f>
        <v>0</v>
      </c>
      <c r="Q1228" s="47">
        <f>'[1]BoQ HSYC'!P1228</f>
        <v>0</v>
      </c>
      <c r="R1228" s="132">
        <f>'[1]BoQ HSYC'!Q1228</f>
        <v>0</v>
      </c>
      <c r="S1228" s="83">
        <f>'[1]BoQ HSYC'!R1228</f>
        <v>0</v>
      </c>
      <c r="T1228" s="48">
        <f>'[1]BoQ HSYC'!S1228</f>
        <v>0</v>
      </c>
      <c r="U1228" s="132">
        <f>'[1]BoQ HSYC'!T1228</f>
        <v>0</v>
      </c>
      <c r="V1228" s="132">
        <f>'[1]BoQ HSYC'!U1228</f>
        <v>0</v>
      </c>
      <c r="W1228" s="132">
        <f>'[1]BoQ HSYC'!V1228</f>
        <v>0</v>
      </c>
      <c r="X1228" s="44" t="str">
        <f>'[1]BoQ HSYC'!W1228</f>
        <v>ME</v>
      </c>
      <c r="Y1228" s="44"/>
      <c r="Z1228" s="44"/>
      <c r="AA1228" s="44"/>
      <c r="AB1228" s="2">
        <v>0</v>
      </c>
      <c r="AC1228" s="2">
        <v>0</v>
      </c>
      <c r="AD1228" s="2">
        <f>+M1228</f>
        <v>0</v>
      </c>
      <c r="AE1228" s="2">
        <f>+AD1228*14%</f>
        <v>0</v>
      </c>
      <c r="AF1228" s="155">
        <f>+AD1228*35%</f>
        <v>0</v>
      </c>
      <c r="AG1228" s="2">
        <f>+AD1228*F1228</f>
        <v>0</v>
      </c>
      <c r="AH1228" s="2">
        <f>+AE1228*F1228</f>
        <v>0</v>
      </c>
      <c r="AI1228" s="2">
        <f>+AF1228*F1228</f>
        <v>0</v>
      </c>
      <c r="AJ1228" s="2">
        <f>SUM(AG1228:AI1228)</f>
        <v>0</v>
      </c>
      <c r="AK1228" s="2">
        <f>+AD1228*G1228</f>
        <v>0</v>
      </c>
      <c r="AL1228" s="2">
        <f>+AE1228*G1228</f>
        <v>0</v>
      </c>
      <c r="AM1228" s="2">
        <f>+AF1228*G1228</f>
        <v>0</v>
      </c>
      <c r="AN1228" s="155">
        <f>SUM(AK1228:AM1228)</f>
        <v>0</v>
      </c>
      <c r="AQ1228" s="145" t="s">
        <v>525</v>
      </c>
      <c r="AU1228" s="8"/>
      <c r="AV1228" s="8"/>
      <c r="AW1228" s="2">
        <f>+'[2]BoQ HSYC-Đạt'!AT1228</f>
        <v>0</v>
      </c>
      <c r="AX1228" s="8">
        <f>F1228*AW1228</f>
        <v>0</v>
      </c>
      <c r="AY1228" s="8">
        <f>IF(AQ1228="CT",7%,5%)*AX1228</f>
        <v>0</v>
      </c>
      <c r="AZ1228" s="8">
        <f>AX1228*2%</f>
        <v>0</v>
      </c>
      <c r="BA1228" s="8">
        <f>IF(BB1228&gt;0,0,AX1228*5%)</f>
        <v>0</v>
      </c>
      <c r="BB1228" s="8"/>
      <c r="BC1228" s="8">
        <f>+AX1228+AY1228+AZ1228+BA1228+BB1228</f>
        <v>0</v>
      </c>
      <c r="BD1228" s="8">
        <f>AX1228-AT1228</f>
        <v>0</v>
      </c>
      <c r="BE1228" s="2"/>
      <c r="BH1228" s="2"/>
      <c r="BI1228" s="228">
        <f>+AX1228-AC1228/1.1</f>
        <v>0</v>
      </c>
    </row>
    <row r="1229" spans="1:61" ht="17" hidden="1" outlineLevel="1" x14ac:dyDescent="0.2">
      <c r="B1229" s="82"/>
      <c r="C1229" s="144" t="s">
        <v>1148</v>
      </c>
      <c r="D1229" s="144"/>
      <c r="E1229" s="82"/>
      <c r="F1229" s="143"/>
      <c r="G1229" s="142">
        <f>'[1]BoQ HSYC'!F1229</f>
        <v>0</v>
      </c>
      <c r="H1229" s="185">
        <f>'[1]BoQ HSYC'!G1229</f>
        <v>0</v>
      </c>
      <c r="I1229" s="185">
        <f>'[1]BoQ HSYC'!H1229</f>
        <v>0</v>
      </c>
      <c r="J1229" s="185">
        <f>'[1]BoQ HSYC'!I1229</f>
        <v>0</v>
      </c>
      <c r="K1229" s="48">
        <f>'[1]BoQ HSYC'!J1229</f>
        <v>0</v>
      </c>
      <c r="L1229" s="47">
        <f>'[1]BoQ HSYC'!K1229</f>
        <v>0</v>
      </c>
      <c r="M1229" s="47">
        <f>'[1]BoQ HSYC'!L1229</f>
        <v>0</v>
      </c>
      <c r="N1229" s="183">
        <f>'[1]BoQ HSYC'!M1229</f>
        <v>0</v>
      </c>
      <c r="O1229" s="183">
        <f>'[1]BoQ HSYC'!N1229</f>
        <v>0</v>
      </c>
      <c r="P1229" s="83">
        <f>'[1]BoQ HSYC'!O1229</f>
        <v>0</v>
      </c>
      <c r="Q1229" s="47">
        <f>'[1]BoQ HSYC'!P1229</f>
        <v>0</v>
      </c>
      <c r="R1229" s="132">
        <f>'[1]BoQ HSYC'!Q1229</f>
        <v>0</v>
      </c>
      <c r="S1229" s="83">
        <f>'[1]BoQ HSYC'!R1229</f>
        <v>0</v>
      </c>
      <c r="T1229" s="48">
        <f>'[1]BoQ HSYC'!S1229</f>
        <v>0</v>
      </c>
      <c r="U1229" s="132">
        <f>'[1]BoQ HSYC'!T1229</f>
        <v>0</v>
      </c>
      <c r="V1229" s="132">
        <f>'[1]BoQ HSYC'!U1229</f>
        <v>0</v>
      </c>
      <c r="W1229" s="132">
        <f>'[1]BoQ HSYC'!V1229</f>
        <v>0</v>
      </c>
      <c r="X1229" s="44" t="str">
        <f>'[1]BoQ HSYC'!W1229</f>
        <v>ME</v>
      </c>
      <c r="Y1229" s="44"/>
      <c r="Z1229" s="44"/>
      <c r="AA1229" s="44"/>
      <c r="AB1229" s="2">
        <v>0</v>
      </c>
      <c r="AC1229" s="2">
        <v>0</v>
      </c>
      <c r="AD1229" s="2">
        <f>+M1229</f>
        <v>0</v>
      </c>
      <c r="AE1229" s="2">
        <f>+AD1229*14%</f>
        <v>0</v>
      </c>
      <c r="AF1229" s="155">
        <f>+AD1229*35%</f>
        <v>0</v>
      </c>
      <c r="AG1229" s="2">
        <f>+AD1229*F1229</f>
        <v>0</v>
      </c>
      <c r="AH1229" s="2">
        <f>+AE1229*F1229</f>
        <v>0</v>
      </c>
      <c r="AI1229" s="2">
        <f>+AF1229*F1229</f>
        <v>0</v>
      </c>
      <c r="AJ1229" s="2">
        <f>SUM(AG1229:AI1229)</f>
        <v>0</v>
      </c>
      <c r="AK1229" s="2">
        <f>+AD1229*G1229</f>
        <v>0</v>
      </c>
      <c r="AL1229" s="2">
        <f>+AE1229*G1229</f>
        <v>0</v>
      </c>
      <c r="AM1229" s="2">
        <f>+AF1229*G1229</f>
        <v>0</v>
      </c>
      <c r="AN1229" s="155">
        <f>SUM(AK1229:AM1229)</f>
        <v>0</v>
      </c>
      <c r="AQ1229" s="145" t="s">
        <v>525</v>
      </c>
      <c r="AU1229" s="8"/>
      <c r="AV1229" s="8"/>
      <c r="AW1229" s="2">
        <f>+'[2]BoQ HSYC-Đạt'!AT1229</f>
        <v>0</v>
      </c>
      <c r="AX1229" s="8">
        <f>F1229*AW1229</f>
        <v>0</v>
      </c>
      <c r="AY1229" s="8">
        <f>IF(AQ1229="CT",7%,5%)*AX1229</f>
        <v>0</v>
      </c>
      <c r="AZ1229" s="8">
        <f>AX1229*2%</f>
        <v>0</v>
      </c>
      <c r="BA1229" s="8">
        <f>IF(BB1229&gt;0,0,AX1229*5%)</f>
        <v>0</v>
      </c>
      <c r="BB1229" s="8"/>
      <c r="BC1229" s="8">
        <f>+AX1229+AY1229+AZ1229+BA1229+BB1229</f>
        <v>0</v>
      </c>
      <c r="BD1229" s="8">
        <f>AX1229-AT1229</f>
        <v>0</v>
      </c>
      <c r="BE1229" s="2"/>
      <c r="BH1229" s="2"/>
      <c r="BI1229" s="228">
        <f>+AX1229-AC1229/1.1</f>
        <v>0</v>
      </c>
    </row>
    <row r="1230" spans="1:61" ht="17" hidden="1" outlineLevel="1" x14ac:dyDescent="0.2">
      <c r="B1230" s="82"/>
      <c r="C1230" s="144" t="s">
        <v>833</v>
      </c>
      <c r="D1230" s="144"/>
      <c r="E1230" s="82"/>
      <c r="F1230" s="143"/>
      <c r="G1230" s="142">
        <f>'[1]BoQ HSYC'!F1230</f>
        <v>0</v>
      </c>
      <c r="H1230" s="185">
        <f>'[1]BoQ HSYC'!G1230</f>
        <v>0</v>
      </c>
      <c r="I1230" s="185">
        <f>'[1]BoQ HSYC'!H1230</f>
        <v>0</v>
      </c>
      <c r="J1230" s="185">
        <f>'[1]BoQ HSYC'!I1230</f>
        <v>0</v>
      </c>
      <c r="K1230" s="48">
        <f>'[1]BoQ HSYC'!J1230</f>
        <v>0</v>
      </c>
      <c r="L1230" s="47">
        <f>'[1]BoQ HSYC'!K1230</f>
        <v>0</v>
      </c>
      <c r="M1230" s="47">
        <f>'[1]BoQ HSYC'!L1230</f>
        <v>0</v>
      </c>
      <c r="N1230" s="183">
        <f>'[1]BoQ HSYC'!M1230</f>
        <v>0</v>
      </c>
      <c r="O1230" s="183">
        <f>'[1]BoQ HSYC'!N1230</f>
        <v>0</v>
      </c>
      <c r="P1230" s="83">
        <f>'[1]BoQ HSYC'!O1230</f>
        <v>0</v>
      </c>
      <c r="Q1230" s="47">
        <f>'[1]BoQ HSYC'!P1230</f>
        <v>0</v>
      </c>
      <c r="R1230" s="132">
        <f>'[1]BoQ HSYC'!Q1230</f>
        <v>0</v>
      </c>
      <c r="S1230" s="83">
        <f>'[1]BoQ HSYC'!R1230</f>
        <v>0</v>
      </c>
      <c r="T1230" s="48">
        <f>'[1]BoQ HSYC'!S1230</f>
        <v>0</v>
      </c>
      <c r="U1230" s="132">
        <f>'[1]BoQ HSYC'!T1230</f>
        <v>0</v>
      </c>
      <c r="V1230" s="132">
        <f>'[1]BoQ HSYC'!U1230</f>
        <v>0</v>
      </c>
      <c r="W1230" s="132">
        <f>'[1]BoQ HSYC'!V1230</f>
        <v>0</v>
      </c>
      <c r="X1230" s="44" t="str">
        <f>'[1]BoQ HSYC'!W1230</f>
        <v>ME</v>
      </c>
      <c r="Y1230" s="44"/>
      <c r="Z1230" s="44"/>
      <c r="AA1230" s="44"/>
      <c r="AB1230" s="2">
        <v>0</v>
      </c>
      <c r="AC1230" s="2">
        <v>0</v>
      </c>
      <c r="AD1230" s="2">
        <f>+M1230</f>
        <v>0</v>
      </c>
      <c r="AE1230" s="2">
        <f>+AD1230*14%</f>
        <v>0</v>
      </c>
      <c r="AF1230" s="155">
        <f>+AD1230*35%</f>
        <v>0</v>
      </c>
      <c r="AG1230" s="2">
        <f>+AD1230*F1230</f>
        <v>0</v>
      </c>
      <c r="AH1230" s="2">
        <f>+AE1230*F1230</f>
        <v>0</v>
      </c>
      <c r="AI1230" s="2">
        <f>+AF1230*F1230</f>
        <v>0</v>
      </c>
      <c r="AJ1230" s="2">
        <f>SUM(AG1230:AI1230)</f>
        <v>0</v>
      </c>
      <c r="AK1230" s="2">
        <f>+AD1230*G1230</f>
        <v>0</v>
      </c>
      <c r="AL1230" s="2">
        <f>+AE1230*G1230</f>
        <v>0</v>
      </c>
      <c r="AM1230" s="2">
        <f>+AF1230*G1230</f>
        <v>0</v>
      </c>
      <c r="AN1230" s="155">
        <f>SUM(AK1230:AM1230)</f>
        <v>0</v>
      </c>
      <c r="AQ1230" s="145" t="s">
        <v>525</v>
      </c>
      <c r="AU1230" s="8"/>
      <c r="AV1230" s="8"/>
      <c r="AW1230" s="2">
        <f>+'[2]BoQ HSYC-Đạt'!AT1230</f>
        <v>0</v>
      </c>
      <c r="AX1230" s="8">
        <f>F1230*AW1230</f>
        <v>0</v>
      </c>
      <c r="AY1230" s="8">
        <f>IF(AQ1230="CT",7%,5%)*AX1230</f>
        <v>0</v>
      </c>
      <c r="AZ1230" s="8">
        <f>AX1230*2%</f>
        <v>0</v>
      </c>
      <c r="BA1230" s="8">
        <f>IF(BB1230&gt;0,0,AX1230*5%)</f>
        <v>0</v>
      </c>
      <c r="BB1230" s="8"/>
      <c r="BC1230" s="8">
        <f>+AX1230+AY1230+AZ1230+BA1230+BB1230</f>
        <v>0</v>
      </c>
      <c r="BD1230" s="8">
        <f>AX1230-AT1230</f>
        <v>0</v>
      </c>
      <c r="BE1230" s="2"/>
      <c r="BH1230" s="2"/>
      <c r="BI1230" s="228">
        <f>+AX1230-AC1230/1.1</f>
        <v>0</v>
      </c>
    </row>
    <row r="1231" spans="1:61" ht="17" hidden="1" outlineLevel="1" x14ac:dyDescent="0.2">
      <c r="B1231" s="82"/>
      <c r="C1231" s="144" t="s">
        <v>1147</v>
      </c>
      <c r="D1231" s="144"/>
      <c r="E1231" s="82"/>
      <c r="F1231" s="143"/>
      <c r="G1231" s="142">
        <f>'[1]BoQ HSYC'!F1231</f>
        <v>0</v>
      </c>
      <c r="H1231" s="185">
        <f>'[1]BoQ HSYC'!G1231</f>
        <v>0</v>
      </c>
      <c r="I1231" s="185">
        <f>'[1]BoQ HSYC'!H1231</f>
        <v>0</v>
      </c>
      <c r="J1231" s="185">
        <f>'[1]BoQ HSYC'!I1231</f>
        <v>0</v>
      </c>
      <c r="K1231" s="48">
        <f>'[1]BoQ HSYC'!J1231</f>
        <v>0</v>
      </c>
      <c r="L1231" s="47">
        <f>'[1]BoQ HSYC'!K1231</f>
        <v>0</v>
      </c>
      <c r="M1231" s="47">
        <f>'[1]BoQ HSYC'!L1231</f>
        <v>0</v>
      </c>
      <c r="N1231" s="183">
        <f>'[1]BoQ HSYC'!M1231</f>
        <v>0</v>
      </c>
      <c r="O1231" s="183">
        <f>'[1]BoQ HSYC'!N1231</f>
        <v>0</v>
      </c>
      <c r="P1231" s="83">
        <f>'[1]BoQ HSYC'!O1231</f>
        <v>0</v>
      </c>
      <c r="Q1231" s="47">
        <f>'[1]BoQ HSYC'!P1231</f>
        <v>0</v>
      </c>
      <c r="R1231" s="132">
        <f>'[1]BoQ HSYC'!Q1231</f>
        <v>0</v>
      </c>
      <c r="S1231" s="83">
        <f>'[1]BoQ HSYC'!R1231</f>
        <v>0</v>
      </c>
      <c r="T1231" s="48">
        <f>'[1]BoQ HSYC'!S1231</f>
        <v>0</v>
      </c>
      <c r="U1231" s="132">
        <f>'[1]BoQ HSYC'!T1231</f>
        <v>0</v>
      </c>
      <c r="V1231" s="132">
        <f>'[1]BoQ HSYC'!U1231</f>
        <v>0</v>
      </c>
      <c r="W1231" s="132">
        <f>'[1]BoQ HSYC'!V1231</f>
        <v>0</v>
      </c>
      <c r="X1231" s="44" t="str">
        <f>'[1]BoQ HSYC'!W1231</f>
        <v>ME</v>
      </c>
      <c r="Y1231" s="44"/>
      <c r="Z1231" s="44"/>
      <c r="AA1231" s="44"/>
      <c r="AB1231" s="2">
        <v>0</v>
      </c>
      <c r="AC1231" s="2">
        <v>0</v>
      </c>
      <c r="AD1231" s="2">
        <f>+M1231</f>
        <v>0</v>
      </c>
      <c r="AE1231" s="2">
        <f>+AD1231*14%</f>
        <v>0</v>
      </c>
      <c r="AF1231" s="155">
        <f>+AD1231*35%</f>
        <v>0</v>
      </c>
      <c r="AG1231" s="2">
        <f>+AD1231*F1231</f>
        <v>0</v>
      </c>
      <c r="AH1231" s="2">
        <f>+AE1231*F1231</f>
        <v>0</v>
      </c>
      <c r="AI1231" s="2">
        <f>+AF1231*F1231</f>
        <v>0</v>
      </c>
      <c r="AJ1231" s="2">
        <f>SUM(AG1231:AI1231)</f>
        <v>0</v>
      </c>
      <c r="AK1231" s="2">
        <f>+AD1231*G1231</f>
        <v>0</v>
      </c>
      <c r="AL1231" s="2">
        <f>+AE1231*G1231</f>
        <v>0</v>
      </c>
      <c r="AM1231" s="2">
        <f>+AF1231*G1231</f>
        <v>0</v>
      </c>
      <c r="AN1231" s="155">
        <f>SUM(AK1231:AM1231)</f>
        <v>0</v>
      </c>
      <c r="AQ1231" s="145" t="s">
        <v>525</v>
      </c>
      <c r="AU1231" s="8"/>
      <c r="AV1231" s="8"/>
      <c r="AW1231" s="2">
        <f>+'[2]BoQ HSYC-Đạt'!AT1231</f>
        <v>0</v>
      </c>
      <c r="AX1231" s="8">
        <f>F1231*AW1231</f>
        <v>0</v>
      </c>
      <c r="AY1231" s="8">
        <f>IF(AQ1231="CT",7%,5%)*AX1231</f>
        <v>0</v>
      </c>
      <c r="AZ1231" s="8">
        <f>AX1231*2%</f>
        <v>0</v>
      </c>
      <c r="BA1231" s="8">
        <f>IF(BB1231&gt;0,0,AX1231*5%)</f>
        <v>0</v>
      </c>
      <c r="BB1231" s="8"/>
      <c r="BC1231" s="8">
        <f>+AX1231+AY1231+AZ1231+BA1231+BB1231</f>
        <v>0</v>
      </c>
      <c r="BD1231" s="8">
        <f>AX1231-AT1231</f>
        <v>0</v>
      </c>
      <c r="BE1231" s="2"/>
      <c r="BH1231" s="2"/>
      <c r="BI1231" s="228">
        <f>+AX1231-AC1231/1.1</f>
        <v>0</v>
      </c>
    </row>
    <row r="1232" spans="1:61" ht="17" hidden="1" outlineLevel="1" x14ac:dyDescent="0.2">
      <c r="B1232" s="82"/>
      <c r="C1232" s="144" t="s">
        <v>920</v>
      </c>
      <c r="D1232" s="144"/>
      <c r="E1232" s="82"/>
      <c r="F1232" s="143"/>
      <c r="G1232" s="142">
        <f>'[1]BoQ HSYC'!F1232</f>
        <v>0</v>
      </c>
      <c r="H1232" s="185">
        <f>'[1]BoQ HSYC'!G1232</f>
        <v>0</v>
      </c>
      <c r="I1232" s="185">
        <f>'[1]BoQ HSYC'!H1232</f>
        <v>0</v>
      </c>
      <c r="J1232" s="185">
        <f>'[1]BoQ HSYC'!I1232</f>
        <v>0</v>
      </c>
      <c r="K1232" s="48">
        <f>'[1]BoQ HSYC'!J1232</f>
        <v>0</v>
      </c>
      <c r="L1232" s="47">
        <f>'[1]BoQ HSYC'!K1232</f>
        <v>0</v>
      </c>
      <c r="M1232" s="47">
        <f>'[1]BoQ HSYC'!L1232</f>
        <v>0</v>
      </c>
      <c r="N1232" s="183">
        <f>'[1]BoQ HSYC'!M1232</f>
        <v>0</v>
      </c>
      <c r="O1232" s="183">
        <f>'[1]BoQ HSYC'!N1232</f>
        <v>0</v>
      </c>
      <c r="P1232" s="83">
        <f>'[1]BoQ HSYC'!O1232</f>
        <v>0</v>
      </c>
      <c r="Q1232" s="47">
        <f>'[1]BoQ HSYC'!P1232</f>
        <v>0</v>
      </c>
      <c r="R1232" s="132">
        <f>'[1]BoQ HSYC'!Q1232</f>
        <v>0</v>
      </c>
      <c r="S1232" s="83">
        <f>'[1]BoQ HSYC'!R1232</f>
        <v>0</v>
      </c>
      <c r="T1232" s="48">
        <f>'[1]BoQ HSYC'!S1232</f>
        <v>0</v>
      </c>
      <c r="U1232" s="132">
        <f>'[1]BoQ HSYC'!T1232</f>
        <v>0</v>
      </c>
      <c r="V1232" s="132">
        <f>'[1]BoQ HSYC'!U1232</f>
        <v>0</v>
      </c>
      <c r="W1232" s="132">
        <f>'[1]BoQ HSYC'!V1232</f>
        <v>0</v>
      </c>
      <c r="X1232" s="44" t="str">
        <f>'[1]BoQ HSYC'!W1232</f>
        <v>ME</v>
      </c>
      <c r="Y1232" s="44"/>
      <c r="Z1232" s="44"/>
      <c r="AA1232" s="44"/>
      <c r="AB1232" s="2">
        <v>0</v>
      </c>
      <c r="AC1232" s="2">
        <v>0</v>
      </c>
      <c r="AD1232" s="2">
        <f>+M1232</f>
        <v>0</v>
      </c>
      <c r="AE1232" s="2">
        <f>+AD1232*14%</f>
        <v>0</v>
      </c>
      <c r="AF1232" s="155">
        <f>+AD1232*35%</f>
        <v>0</v>
      </c>
      <c r="AG1232" s="2">
        <f>+AD1232*F1232</f>
        <v>0</v>
      </c>
      <c r="AH1232" s="2">
        <f>+AE1232*F1232</f>
        <v>0</v>
      </c>
      <c r="AI1232" s="2">
        <f>+AF1232*F1232</f>
        <v>0</v>
      </c>
      <c r="AJ1232" s="2">
        <f>SUM(AG1232:AI1232)</f>
        <v>0</v>
      </c>
      <c r="AK1232" s="2">
        <f>+AD1232*G1232</f>
        <v>0</v>
      </c>
      <c r="AL1232" s="2">
        <f>+AE1232*G1232</f>
        <v>0</v>
      </c>
      <c r="AM1232" s="2">
        <f>+AF1232*G1232</f>
        <v>0</v>
      </c>
      <c r="AN1232" s="155">
        <f>SUM(AK1232:AM1232)</f>
        <v>0</v>
      </c>
      <c r="AQ1232" s="145" t="s">
        <v>525</v>
      </c>
      <c r="AU1232" s="8"/>
      <c r="AV1232" s="8"/>
      <c r="AW1232" s="2">
        <f>+'[2]BoQ HSYC-Đạt'!AT1232</f>
        <v>0</v>
      </c>
      <c r="AX1232" s="8">
        <f>F1232*AW1232</f>
        <v>0</v>
      </c>
      <c r="AY1232" s="8">
        <f>IF(AQ1232="CT",7%,5%)*AX1232</f>
        <v>0</v>
      </c>
      <c r="AZ1232" s="8">
        <f>AX1232*2%</f>
        <v>0</v>
      </c>
      <c r="BA1232" s="8">
        <f>IF(BB1232&gt;0,0,AX1232*5%)</f>
        <v>0</v>
      </c>
      <c r="BB1232" s="8"/>
      <c r="BC1232" s="8">
        <f>+AX1232+AY1232+AZ1232+BA1232+BB1232</f>
        <v>0</v>
      </c>
      <c r="BD1232" s="8">
        <f>AX1232-AT1232</f>
        <v>0</v>
      </c>
      <c r="BE1232" s="2"/>
      <c r="BH1232" s="2"/>
      <c r="BI1232" s="228">
        <f>+AX1232-AC1232/1.1</f>
        <v>0</v>
      </c>
    </row>
    <row r="1233" spans="1:61" ht="17" hidden="1" outlineLevel="1" x14ac:dyDescent="0.2">
      <c r="B1233" s="82"/>
      <c r="C1233" s="144" t="s">
        <v>947</v>
      </c>
      <c r="D1233" s="144"/>
      <c r="E1233" s="82"/>
      <c r="F1233" s="143"/>
      <c r="G1233" s="142">
        <f>'[1]BoQ HSYC'!F1233</f>
        <v>0</v>
      </c>
      <c r="H1233" s="185">
        <f>'[1]BoQ HSYC'!G1233</f>
        <v>0</v>
      </c>
      <c r="I1233" s="185">
        <f>'[1]BoQ HSYC'!H1233</f>
        <v>0</v>
      </c>
      <c r="J1233" s="185">
        <f>'[1]BoQ HSYC'!I1233</f>
        <v>0</v>
      </c>
      <c r="K1233" s="48">
        <f>'[1]BoQ HSYC'!J1233</f>
        <v>0</v>
      </c>
      <c r="L1233" s="47">
        <f>'[1]BoQ HSYC'!K1233</f>
        <v>0</v>
      </c>
      <c r="M1233" s="47">
        <f>'[1]BoQ HSYC'!L1233</f>
        <v>0</v>
      </c>
      <c r="N1233" s="183">
        <f>'[1]BoQ HSYC'!M1233</f>
        <v>0</v>
      </c>
      <c r="O1233" s="183">
        <f>'[1]BoQ HSYC'!N1233</f>
        <v>0</v>
      </c>
      <c r="P1233" s="83">
        <f>'[1]BoQ HSYC'!O1233</f>
        <v>0</v>
      </c>
      <c r="Q1233" s="47">
        <f>'[1]BoQ HSYC'!P1233</f>
        <v>0</v>
      </c>
      <c r="R1233" s="132">
        <f>'[1]BoQ HSYC'!Q1233</f>
        <v>0</v>
      </c>
      <c r="S1233" s="83">
        <f>'[1]BoQ HSYC'!R1233</f>
        <v>0</v>
      </c>
      <c r="T1233" s="48">
        <f>'[1]BoQ HSYC'!S1233</f>
        <v>0</v>
      </c>
      <c r="U1233" s="132">
        <f>'[1]BoQ HSYC'!T1233</f>
        <v>0</v>
      </c>
      <c r="V1233" s="132">
        <f>'[1]BoQ HSYC'!U1233</f>
        <v>0</v>
      </c>
      <c r="W1233" s="132">
        <f>'[1]BoQ HSYC'!V1233</f>
        <v>0</v>
      </c>
      <c r="X1233" s="44" t="str">
        <f>'[1]BoQ HSYC'!W1233</f>
        <v>ME</v>
      </c>
      <c r="Y1233" s="44"/>
      <c r="Z1233" s="44"/>
      <c r="AA1233" s="44"/>
      <c r="AB1233" s="2">
        <v>0</v>
      </c>
      <c r="AC1233" s="2">
        <v>0</v>
      </c>
      <c r="AD1233" s="2">
        <f>+M1233</f>
        <v>0</v>
      </c>
      <c r="AE1233" s="2">
        <f>+AD1233*14%</f>
        <v>0</v>
      </c>
      <c r="AF1233" s="155">
        <f>+AD1233*35%</f>
        <v>0</v>
      </c>
      <c r="AG1233" s="2">
        <f>+AD1233*F1233</f>
        <v>0</v>
      </c>
      <c r="AH1233" s="2">
        <f>+AE1233*F1233</f>
        <v>0</v>
      </c>
      <c r="AI1233" s="2">
        <f>+AF1233*F1233</f>
        <v>0</v>
      </c>
      <c r="AJ1233" s="2">
        <f>SUM(AG1233:AI1233)</f>
        <v>0</v>
      </c>
      <c r="AK1233" s="2">
        <f>+AD1233*G1233</f>
        <v>0</v>
      </c>
      <c r="AL1233" s="2">
        <f>+AE1233*G1233</f>
        <v>0</v>
      </c>
      <c r="AM1233" s="2">
        <f>+AF1233*G1233</f>
        <v>0</v>
      </c>
      <c r="AN1233" s="155">
        <f>SUM(AK1233:AM1233)</f>
        <v>0</v>
      </c>
      <c r="AQ1233" s="145" t="s">
        <v>525</v>
      </c>
      <c r="AU1233" s="8"/>
      <c r="AV1233" s="8"/>
      <c r="AW1233" s="2">
        <f>+'[2]BoQ HSYC-Đạt'!AT1233</f>
        <v>0</v>
      </c>
      <c r="AX1233" s="8">
        <f>F1233*AW1233</f>
        <v>0</v>
      </c>
      <c r="AY1233" s="8">
        <f>IF(AQ1233="CT",7%,5%)*AX1233</f>
        <v>0</v>
      </c>
      <c r="AZ1233" s="8">
        <f>AX1233*2%</f>
        <v>0</v>
      </c>
      <c r="BA1233" s="8">
        <f>IF(BB1233&gt;0,0,AX1233*5%)</f>
        <v>0</v>
      </c>
      <c r="BB1233" s="8"/>
      <c r="BC1233" s="8">
        <f>+AX1233+AY1233+AZ1233+BA1233+BB1233</f>
        <v>0</v>
      </c>
      <c r="BD1233" s="8">
        <f>AX1233-AT1233</f>
        <v>0</v>
      </c>
      <c r="BE1233" s="2"/>
      <c r="BH1233" s="2"/>
      <c r="BI1233" s="228">
        <f>+AX1233-AC1233/1.1</f>
        <v>0</v>
      </c>
    </row>
    <row r="1234" spans="1:61" ht="17" hidden="1" outlineLevel="1" x14ac:dyDescent="0.2">
      <c r="B1234" s="82"/>
      <c r="C1234" s="144" t="s">
        <v>661</v>
      </c>
      <c r="D1234" s="144"/>
      <c r="E1234" s="82"/>
      <c r="F1234" s="143"/>
      <c r="G1234" s="142">
        <f>'[1]BoQ HSYC'!F1234</f>
        <v>0</v>
      </c>
      <c r="H1234" s="185">
        <f>'[1]BoQ HSYC'!G1234</f>
        <v>0</v>
      </c>
      <c r="I1234" s="185">
        <f>'[1]BoQ HSYC'!H1234</f>
        <v>0</v>
      </c>
      <c r="J1234" s="185">
        <f>'[1]BoQ HSYC'!I1234</f>
        <v>0</v>
      </c>
      <c r="K1234" s="48">
        <f>'[1]BoQ HSYC'!J1234</f>
        <v>0</v>
      </c>
      <c r="L1234" s="47">
        <f>'[1]BoQ HSYC'!K1234</f>
        <v>0</v>
      </c>
      <c r="M1234" s="47">
        <f>'[1]BoQ HSYC'!L1234</f>
        <v>0</v>
      </c>
      <c r="N1234" s="183">
        <f>'[1]BoQ HSYC'!M1234</f>
        <v>0</v>
      </c>
      <c r="O1234" s="183">
        <f>'[1]BoQ HSYC'!N1234</f>
        <v>0</v>
      </c>
      <c r="P1234" s="83">
        <f>'[1]BoQ HSYC'!O1234</f>
        <v>0</v>
      </c>
      <c r="Q1234" s="47">
        <f>'[1]BoQ HSYC'!P1234</f>
        <v>0</v>
      </c>
      <c r="R1234" s="132">
        <f>'[1]BoQ HSYC'!Q1234</f>
        <v>0</v>
      </c>
      <c r="S1234" s="83">
        <f>'[1]BoQ HSYC'!R1234</f>
        <v>0</v>
      </c>
      <c r="T1234" s="48">
        <f>'[1]BoQ HSYC'!S1234</f>
        <v>0</v>
      </c>
      <c r="U1234" s="132">
        <f>'[1]BoQ HSYC'!T1234</f>
        <v>0</v>
      </c>
      <c r="V1234" s="132">
        <f>'[1]BoQ HSYC'!U1234</f>
        <v>0</v>
      </c>
      <c r="W1234" s="132">
        <f>'[1]BoQ HSYC'!V1234</f>
        <v>0</v>
      </c>
      <c r="X1234" s="44" t="str">
        <f>'[1]BoQ HSYC'!W1234</f>
        <v>ME</v>
      </c>
      <c r="Y1234" s="44"/>
      <c r="Z1234" s="44"/>
      <c r="AA1234" s="44"/>
      <c r="AB1234" s="2">
        <v>0</v>
      </c>
      <c r="AC1234" s="2">
        <v>0</v>
      </c>
      <c r="AD1234" s="2">
        <f>+M1234</f>
        <v>0</v>
      </c>
      <c r="AE1234" s="2">
        <f>+AD1234*14%</f>
        <v>0</v>
      </c>
      <c r="AF1234" s="155">
        <f>+AD1234*35%</f>
        <v>0</v>
      </c>
      <c r="AG1234" s="2">
        <f>+AD1234*F1234</f>
        <v>0</v>
      </c>
      <c r="AH1234" s="2">
        <f>+AE1234*F1234</f>
        <v>0</v>
      </c>
      <c r="AI1234" s="2">
        <f>+AF1234*F1234</f>
        <v>0</v>
      </c>
      <c r="AJ1234" s="2">
        <f>SUM(AG1234:AI1234)</f>
        <v>0</v>
      </c>
      <c r="AK1234" s="2">
        <f>+AD1234*G1234</f>
        <v>0</v>
      </c>
      <c r="AL1234" s="2">
        <f>+AE1234*G1234</f>
        <v>0</v>
      </c>
      <c r="AM1234" s="2">
        <f>+AF1234*G1234</f>
        <v>0</v>
      </c>
      <c r="AN1234" s="155">
        <f>SUM(AK1234:AM1234)</f>
        <v>0</v>
      </c>
      <c r="AQ1234" s="145" t="s">
        <v>525</v>
      </c>
      <c r="AU1234" s="8"/>
      <c r="AV1234" s="8"/>
      <c r="AW1234" s="2">
        <f>+'[2]BoQ HSYC-Đạt'!AT1234</f>
        <v>0</v>
      </c>
      <c r="AX1234" s="8">
        <f>F1234*AW1234</f>
        <v>0</v>
      </c>
      <c r="AY1234" s="8">
        <f>IF(AQ1234="CT",7%,5%)*AX1234</f>
        <v>0</v>
      </c>
      <c r="AZ1234" s="8">
        <f>AX1234*2%</f>
        <v>0</v>
      </c>
      <c r="BA1234" s="8">
        <f>IF(BB1234&gt;0,0,AX1234*5%)</f>
        <v>0</v>
      </c>
      <c r="BB1234" s="8"/>
      <c r="BC1234" s="8">
        <f>+AX1234+AY1234+AZ1234+BA1234+BB1234</f>
        <v>0</v>
      </c>
      <c r="BD1234" s="8">
        <f>AX1234-AT1234</f>
        <v>0</v>
      </c>
      <c r="BE1234" s="2"/>
      <c r="BH1234" s="2"/>
      <c r="BI1234" s="228">
        <f>+AX1234-AC1234/1.1</f>
        <v>0</v>
      </c>
    </row>
    <row r="1235" spans="1:61" ht="17" hidden="1" outlineLevel="1" x14ac:dyDescent="0.2">
      <c r="B1235" s="82"/>
      <c r="C1235" s="144" t="s">
        <v>1143</v>
      </c>
      <c r="D1235" s="144"/>
      <c r="E1235" s="82"/>
      <c r="F1235" s="143"/>
      <c r="G1235" s="142">
        <f>'[1]BoQ HSYC'!F1235</f>
        <v>0</v>
      </c>
      <c r="H1235" s="185">
        <f>'[1]BoQ HSYC'!G1235</f>
        <v>0</v>
      </c>
      <c r="I1235" s="185">
        <f>'[1]BoQ HSYC'!H1235</f>
        <v>0</v>
      </c>
      <c r="J1235" s="185">
        <f>'[1]BoQ HSYC'!I1235</f>
        <v>0</v>
      </c>
      <c r="K1235" s="48">
        <f>'[1]BoQ HSYC'!J1235</f>
        <v>0</v>
      </c>
      <c r="L1235" s="47">
        <f>'[1]BoQ HSYC'!K1235</f>
        <v>0</v>
      </c>
      <c r="M1235" s="47">
        <f>'[1]BoQ HSYC'!L1235</f>
        <v>0</v>
      </c>
      <c r="N1235" s="183">
        <f>'[1]BoQ HSYC'!M1235</f>
        <v>0</v>
      </c>
      <c r="O1235" s="183">
        <f>'[1]BoQ HSYC'!N1235</f>
        <v>0</v>
      </c>
      <c r="P1235" s="83">
        <f>'[1]BoQ HSYC'!O1235</f>
        <v>0</v>
      </c>
      <c r="Q1235" s="47">
        <f>'[1]BoQ HSYC'!P1235</f>
        <v>0</v>
      </c>
      <c r="R1235" s="132">
        <f>'[1]BoQ HSYC'!Q1235</f>
        <v>0</v>
      </c>
      <c r="S1235" s="83">
        <f>'[1]BoQ HSYC'!R1235</f>
        <v>0</v>
      </c>
      <c r="T1235" s="48">
        <f>'[1]BoQ HSYC'!S1235</f>
        <v>0</v>
      </c>
      <c r="U1235" s="132">
        <f>'[1]BoQ HSYC'!T1235</f>
        <v>0</v>
      </c>
      <c r="V1235" s="132">
        <f>'[1]BoQ HSYC'!U1235</f>
        <v>0</v>
      </c>
      <c r="W1235" s="132">
        <f>'[1]BoQ HSYC'!V1235</f>
        <v>0</v>
      </c>
      <c r="X1235" s="44" t="str">
        <f>'[1]BoQ HSYC'!W1235</f>
        <v>ME</v>
      </c>
      <c r="Y1235" s="44"/>
      <c r="Z1235" s="44"/>
      <c r="AA1235" s="44"/>
      <c r="AB1235" s="2">
        <v>0</v>
      </c>
      <c r="AC1235" s="2">
        <v>0</v>
      </c>
      <c r="AD1235" s="2">
        <f>+M1235</f>
        <v>0</v>
      </c>
      <c r="AE1235" s="2">
        <f>+AD1235*14%</f>
        <v>0</v>
      </c>
      <c r="AF1235" s="155">
        <f>+AD1235*35%</f>
        <v>0</v>
      </c>
      <c r="AG1235" s="2">
        <f>+AD1235*F1235</f>
        <v>0</v>
      </c>
      <c r="AH1235" s="2">
        <f>+AE1235*F1235</f>
        <v>0</v>
      </c>
      <c r="AI1235" s="2">
        <f>+AF1235*F1235</f>
        <v>0</v>
      </c>
      <c r="AJ1235" s="2">
        <f>SUM(AG1235:AI1235)</f>
        <v>0</v>
      </c>
      <c r="AK1235" s="2">
        <f>+AD1235*G1235</f>
        <v>0</v>
      </c>
      <c r="AL1235" s="2">
        <f>+AE1235*G1235</f>
        <v>0</v>
      </c>
      <c r="AM1235" s="2">
        <f>+AF1235*G1235</f>
        <v>0</v>
      </c>
      <c r="AN1235" s="155">
        <f>SUM(AK1235:AM1235)</f>
        <v>0</v>
      </c>
      <c r="AQ1235" s="145" t="s">
        <v>525</v>
      </c>
      <c r="AU1235" s="8"/>
      <c r="AV1235" s="8"/>
      <c r="AW1235" s="2">
        <f>+'[2]BoQ HSYC-Đạt'!AT1235</f>
        <v>0</v>
      </c>
      <c r="AX1235" s="8">
        <f>F1235*AW1235</f>
        <v>0</v>
      </c>
      <c r="AY1235" s="8">
        <f>IF(AQ1235="CT",7%,5%)*AX1235</f>
        <v>0</v>
      </c>
      <c r="AZ1235" s="8">
        <f>AX1235*2%</f>
        <v>0</v>
      </c>
      <c r="BA1235" s="8">
        <f>IF(BB1235&gt;0,0,AX1235*5%)</f>
        <v>0</v>
      </c>
      <c r="BB1235" s="8"/>
      <c r="BC1235" s="8">
        <f>+AX1235+AY1235+AZ1235+BA1235+BB1235</f>
        <v>0</v>
      </c>
      <c r="BD1235" s="8">
        <f>AX1235-AT1235</f>
        <v>0</v>
      </c>
      <c r="BE1235" s="2"/>
      <c r="BH1235" s="2"/>
      <c r="BI1235" s="228">
        <f>+AX1235-AC1235/1.1</f>
        <v>0</v>
      </c>
    </row>
    <row r="1236" spans="1:61" ht="17" hidden="1" outlineLevel="1" x14ac:dyDescent="0.2">
      <c r="B1236" s="82"/>
      <c r="C1236" s="144" t="s">
        <v>1146</v>
      </c>
      <c r="D1236" s="144"/>
      <c r="E1236" s="82"/>
      <c r="F1236" s="143"/>
      <c r="G1236" s="142">
        <f>'[1]BoQ HSYC'!F1236</f>
        <v>0</v>
      </c>
      <c r="H1236" s="185">
        <f>'[1]BoQ HSYC'!G1236</f>
        <v>0</v>
      </c>
      <c r="I1236" s="185">
        <f>'[1]BoQ HSYC'!H1236</f>
        <v>0</v>
      </c>
      <c r="J1236" s="185">
        <f>'[1]BoQ HSYC'!I1236</f>
        <v>0</v>
      </c>
      <c r="K1236" s="48">
        <f>'[1]BoQ HSYC'!J1236</f>
        <v>0</v>
      </c>
      <c r="L1236" s="47">
        <f>'[1]BoQ HSYC'!K1236</f>
        <v>0</v>
      </c>
      <c r="M1236" s="47">
        <f>'[1]BoQ HSYC'!L1236</f>
        <v>0</v>
      </c>
      <c r="N1236" s="183">
        <f>'[1]BoQ HSYC'!M1236</f>
        <v>0</v>
      </c>
      <c r="O1236" s="183">
        <f>'[1]BoQ HSYC'!N1236</f>
        <v>0</v>
      </c>
      <c r="P1236" s="83">
        <f>'[1]BoQ HSYC'!O1236</f>
        <v>0</v>
      </c>
      <c r="Q1236" s="47">
        <f>'[1]BoQ HSYC'!P1236</f>
        <v>0</v>
      </c>
      <c r="R1236" s="132">
        <f>'[1]BoQ HSYC'!Q1236</f>
        <v>0</v>
      </c>
      <c r="S1236" s="83">
        <f>'[1]BoQ HSYC'!R1236</f>
        <v>0</v>
      </c>
      <c r="T1236" s="48">
        <f>'[1]BoQ HSYC'!S1236</f>
        <v>0</v>
      </c>
      <c r="U1236" s="132">
        <f>'[1]BoQ HSYC'!T1236</f>
        <v>0</v>
      </c>
      <c r="V1236" s="132">
        <f>'[1]BoQ HSYC'!U1236</f>
        <v>0</v>
      </c>
      <c r="W1236" s="132">
        <f>'[1]BoQ HSYC'!V1236</f>
        <v>0</v>
      </c>
      <c r="X1236" s="44" t="str">
        <f>'[1]BoQ HSYC'!W1236</f>
        <v>ME</v>
      </c>
      <c r="Y1236" s="44"/>
      <c r="Z1236" s="44"/>
      <c r="AA1236" s="44"/>
      <c r="AB1236" s="2">
        <v>0</v>
      </c>
      <c r="AC1236" s="2">
        <v>0</v>
      </c>
      <c r="AD1236" s="2">
        <f>+M1236</f>
        <v>0</v>
      </c>
      <c r="AE1236" s="2">
        <f>+AD1236*14%</f>
        <v>0</v>
      </c>
      <c r="AF1236" s="155">
        <f>+AD1236*35%</f>
        <v>0</v>
      </c>
      <c r="AG1236" s="2">
        <f>+AD1236*F1236</f>
        <v>0</v>
      </c>
      <c r="AH1236" s="2">
        <f>+AE1236*F1236</f>
        <v>0</v>
      </c>
      <c r="AI1236" s="2">
        <f>+AF1236*F1236</f>
        <v>0</v>
      </c>
      <c r="AJ1236" s="2">
        <f>SUM(AG1236:AI1236)</f>
        <v>0</v>
      </c>
      <c r="AK1236" s="2">
        <f>+AD1236*G1236</f>
        <v>0</v>
      </c>
      <c r="AL1236" s="2">
        <f>+AE1236*G1236</f>
        <v>0</v>
      </c>
      <c r="AM1236" s="2">
        <f>+AF1236*G1236</f>
        <v>0</v>
      </c>
      <c r="AN1236" s="155">
        <f>SUM(AK1236:AM1236)</f>
        <v>0</v>
      </c>
      <c r="AQ1236" s="145" t="s">
        <v>525</v>
      </c>
      <c r="AU1236" s="8"/>
      <c r="AV1236" s="8"/>
      <c r="AW1236" s="2">
        <f>+'[2]BoQ HSYC-Đạt'!AT1236</f>
        <v>0</v>
      </c>
      <c r="AX1236" s="8">
        <f>F1236*AW1236</f>
        <v>0</v>
      </c>
      <c r="AY1236" s="8">
        <f>IF(AQ1236="CT",7%,5%)*AX1236</f>
        <v>0</v>
      </c>
      <c r="AZ1236" s="8">
        <f>AX1236*2%</f>
        <v>0</v>
      </c>
      <c r="BA1236" s="8">
        <f>IF(BB1236&gt;0,0,AX1236*5%)</f>
        <v>0</v>
      </c>
      <c r="BB1236" s="8"/>
      <c r="BC1236" s="8">
        <f>+AX1236+AY1236+AZ1236+BA1236+BB1236</f>
        <v>0</v>
      </c>
      <c r="BD1236" s="8">
        <f>AX1236-AT1236</f>
        <v>0</v>
      </c>
      <c r="BE1236" s="2"/>
      <c r="BH1236" s="2"/>
      <c r="BI1236" s="228">
        <f>+AX1236-AC1236/1.1</f>
        <v>0</v>
      </c>
    </row>
    <row r="1237" spans="1:61" ht="17" hidden="1" outlineLevel="1" x14ac:dyDescent="0.2">
      <c r="B1237" s="82"/>
      <c r="C1237" s="144" t="s">
        <v>1145</v>
      </c>
      <c r="D1237" s="144"/>
      <c r="E1237" s="82"/>
      <c r="F1237" s="143"/>
      <c r="G1237" s="142">
        <f>'[1]BoQ HSYC'!F1237</f>
        <v>0</v>
      </c>
      <c r="H1237" s="185">
        <f>'[1]BoQ HSYC'!G1237</f>
        <v>0</v>
      </c>
      <c r="I1237" s="185">
        <f>'[1]BoQ HSYC'!H1237</f>
        <v>0</v>
      </c>
      <c r="J1237" s="185">
        <f>'[1]BoQ HSYC'!I1237</f>
        <v>0</v>
      </c>
      <c r="K1237" s="48">
        <f>'[1]BoQ HSYC'!J1237</f>
        <v>0</v>
      </c>
      <c r="L1237" s="47">
        <f>'[1]BoQ HSYC'!K1237</f>
        <v>0</v>
      </c>
      <c r="M1237" s="47">
        <f>'[1]BoQ HSYC'!L1237</f>
        <v>0</v>
      </c>
      <c r="N1237" s="183">
        <f>'[1]BoQ HSYC'!M1237</f>
        <v>0</v>
      </c>
      <c r="O1237" s="183">
        <f>'[1]BoQ HSYC'!N1237</f>
        <v>0</v>
      </c>
      <c r="P1237" s="83">
        <f>'[1]BoQ HSYC'!O1237</f>
        <v>0</v>
      </c>
      <c r="Q1237" s="47">
        <f>'[1]BoQ HSYC'!P1237</f>
        <v>0</v>
      </c>
      <c r="R1237" s="132">
        <f>'[1]BoQ HSYC'!Q1237</f>
        <v>0</v>
      </c>
      <c r="S1237" s="83">
        <f>'[1]BoQ HSYC'!R1237</f>
        <v>0</v>
      </c>
      <c r="T1237" s="48">
        <f>'[1]BoQ HSYC'!S1237</f>
        <v>0</v>
      </c>
      <c r="U1237" s="132">
        <f>'[1]BoQ HSYC'!T1237</f>
        <v>0</v>
      </c>
      <c r="V1237" s="132">
        <f>'[1]BoQ HSYC'!U1237</f>
        <v>0</v>
      </c>
      <c r="W1237" s="132">
        <f>'[1]BoQ HSYC'!V1237</f>
        <v>0</v>
      </c>
      <c r="X1237" s="44" t="str">
        <f>'[1]BoQ HSYC'!W1237</f>
        <v>ME</v>
      </c>
      <c r="Y1237" s="44"/>
      <c r="Z1237" s="44"/>
      <c r="AA1237" s="44"/>
      <c r="AB1237" s="2">
        <v>0</v>
      </c>
      <c r="AC1237" s="2">
        <v>0</v>
      </c>
      <c r="AD1237" s="2">
        <f>+M1237</f>
        <v>0</v>
      </c>
      <c r="AE1237" s="2">
        <f>+AD1237*14%</f>
        <v>0</v>
      </c>
      <c r="AF1237" s="155">
        <f>+AD1237*35%</f>
        <v>0</v>
      </c>
      <c r="AG1237" s="2">
        <f>+AD1237*F1237</f>
        <v>0</v>
      </c>
      <c r="AH1237" s="2">
        <f>+AE1237*F1237</f>
        <v>0</v>
      </c>
      <c r="AI1237" s="2">
        <f>+AF1237*F1237</f>
        <v>0</v>
      </c>
      <c r="AJ1237" s="2">
        <f>SUM(AG1237:AI1237)</f>
        <v>0</v>
      </c>
      <c r="AK1237" s="2">
        <f>+AD1237*G1237</f>
        <v>0</v>
      </c>
      <c r="AL1237" s="2">
        <f>+AE1237*G1237</f>
        <v>0</v>
      </c>
      <c r="AM1237" s="2">
        <f>+AF1237*G1237</f>
        <v>0</v>
      </c>
      <c r="AN1237" s="155">
        <f>SUM(AK1237:AM1237)</f>
        <v>0</v>
      </c>
      <c r="AQ1237" s="145" t="s">
        <v>525</v>
      </c>
      <c r="AU1237" s="8"/>
      <c r="AV1237" s="8"/>
      <c r="AW1237" s="2">
        <f>+'[2]BoQ HSYC-Đạt'!AT1237</f>
        <v>0</v>
      </c>
      <c r="AX1237" s="8">
        <f>F1237*AW1237</f>
        <v>0</v>
      </c>
      <c r="AY1237" s="8">
        <f>IF(AQ1237="CT",7%,5%)*AX1237</f>
        <v>0</v>
      </c>
      <c r="AZ1237" s="8">
        <f>AX1237*2%</f>
        <v>0</v>
      </c>
      <c r="BA1237" s="8">
        <f>IF(BB1237&gt;0,0,AX1237*5%)</f>
        <v>0</v>
      </c>
      <c r="BB1237" s="8"/>
      <c r="BC1237" s="8">
        <f>+AX1237+AY1237+AZ1237+BA1237+BB1237</f>
        <v>0</v>
      </c>
      <c r="BD1237" s="8">
        <f>AX1237-AT1237</f>
        <v>0</v>
      </c>
      <c r="BE1237" s="2"/>
      <c r="BH1237" s="2"/>
      <c r="BI1237" s="228">
        <f>+AX1237-AC1237/1.1</f>
        <v>0</v>
      </c>
    </row>
    <row r="1238" spans="1:61" ht="17" hidden="1" outlineLevel="1" x14ac:dyDescent="0.2">
      <c r="B1238" s="82"/>
      <c r="C1238" s="144" t="s">
        <v>841</v>
      </c>
      <c r="D1238" s="144"/>
      <c r="E1238" s="82"/>
      <c r="F1238" s="143"/>
      <c r="G1238" s="142">
        <f>'[1]BoQ HSYC'!F1238</f>
        <v>0</v>
      </c>
      <c r="H1238" s="185">
        <f>'[1]BoQ HSYC'!G1238</f>
        <v>0</v>
      </c>
      <c r="I1238" s="185">
        <f>'[1]BoQ HSYC'!H1238</f>
        <v>0</v>
      </c>
      <c r="J1238" s="185">
        <f>'[1]BoQ HSYC'!I1238</f>
        <v>0</v>
      </c>
      <c r="K1238" s="48">
        <f>'[1]BoQ HSYC'!J1238</f>
        <v>0</v>
      </c>
      <c r="L1238" s="47">
        <f>'[1]BoQ HSYC'!K1238</f>
        <v>0</v>
      </c>
      <c r="M1238" s="47">
        <f>'[1]BoQ HSYC'!L1238</f>
        <v>0</v>
      </c>
      <c r="N1238" s="183">
        <f>'[1]BoQ HSYC'!M1238</f>
        <v>0</v>
      </c>
      <c r="O1238" s="183">
        <f>'[1]BoQ HSYC'!N1238</f>
        <v>0</v>
      </c>
      <c r="P1238" s="83">
        <f>'[1]BoQ HSYC'!O1238</f>
        <v>0</v>
      </c>
      <c r="Q1238" s="47">
        <f>'[1]BoQ HSYC'!P1238</f>
        <v>0</v>
      </c>
      <c r="R1238" s="132">
        <f>'[1]BoQ HSYC'!Q1238</f>
        <v>0</v>
      </c>
      <c r="S1238" s="83">
        <f>'[1]BoQ HSYC'!R1238</f>
        <v>0</v>
      </c>
      <c r="T1238" s="48">
        <f>'[1]BoQ HSYC'!S1238</f>
        <v>0</v>
      </c>
      <c r="U1238" s="132">
        <f>'[1]BoQ HSYC'!T1238</f>
        <v>0</v>
      </c>
      <c r="V1238" s="132">
        <f>'[1]BoQ HSYC'!U1238</f>
        <v>0</v>
      </c>
      <c r="W1238" s="132">
        <f>'[1]BoQ HSYC'!V1238</f>
        <v>0</v>
      </c>
      <c r="X1238" s="44" t="str">
        <f>'[1]BoQ HSYC'!W1238</f>
        <v>ME</v>
      </c>
      <c r="Y1238" s="44"/>
      <c r="Z1238" s="44"/>
      <c r="AA1238" s="44"/>
      <c r="AB1238" s="2">
        <v>0</v>
      </c>
      <c r="AC1238" s="2">
        <v>0</v>
      </c>
      <c r="AD1238" s="2">
        <f>+M1238</f>
        <v>0</v>
      </c>
      <c r="AE1238" s="2">
        <f>+AD1238*14%</f>
        <v>0</v>
      </c>
      <c r="AF1238" s="155">
        <f>+AD1238*35%</f>
        <v>0</v>
      </c>
      <c r="AG1238" s="2">
        <f>+AD1238*F1238</f>
        <v>0</v>
      </c>
      <c r="AH1238" s="2">
        <f>+AE1238*F1238</f>
        <v>0</v>
      </c>
      <c r="AI1238" s="2">
        <f>+AF1238*F1238</f>
        <v>0</v>
      </c>
      <c r="AJ1238" s="2">
        <f>SUM(AG1238:AI1238)</f>
        <v>0</v>
      </c>
      <c r="AK1238" s="2">
        <f>+AD1238*G1238</f>
        <v>0</v>
      </c>
      <c r="AL1238" s="2">
        <f>+AE1238*G1238</f>
        <v>0</v>
      </c>
      <c r="AM1238" s="2">
        <f>+AF1238*G1238</f>
        <v>0</v>
      </c>
      <c r="AN1238" s="155">
        <f>SUM(AK1238:AM1238)</f>
        <v>0</v>
      </c>
      <c r="AQ1238" s="145" t="s">
        <v>525</v>
      </c>
      <c r="AU1238" s="8"/>
      <c r="AV1238" s="8"/>
      <c r="AW1238" s="2">
        <f>+'[2]BoQ HSYC-Đạt'!AT1238</f>
        <v>0</v>
      </c>
      <c r="AX1238" s="8">
        <f>F1238*AW1238</f>
        <v>0</v>
      </c>
      <c r="AY1238" s="8">
        <f>IF(AQ1238="CT",7%,5%)*AX1238</f>
        <v>0</v>
      </c>
      <c r="AZ1238" s="8">
        <f>AX1238*2%</f>
        <v>0</v>
      </c>
      <c r="BA1238" s="8">
        <f>IF(BB1238&gt;0,0,AX1238*5%)</f>
        <v>0</v>
      </c>
      <c r="BB1238" s="8"/>
      <c r="BC1238" s="8">
        <f>+AX1238+AY1238+AZ1238+BA1238+BB1238</f>
        <v>0</v>
      </c>
      <c r="BD1238" s="8">
        <f>AX1238-AT1238</f>
        <v>0</v>
      </c>
      <c r="BE1238" s="2"/>
      <c r="BH1238" s="2"/>
      <c r="BI1238" s="228">
        <f>+AX1238-AC1238/1.1</f>
        <v>0</v>
      </c>
    </row>
    <row r="1239" spans="1:61" ht="34" hidden="1" outlineLevel="1" x14ac:dyDescent="0.2">
      <c r="B1239" s="82"/>
      <c r="C1239" s="144" t="s">
        <v>840</v>
      </c>
      <c r="D1239" s="144"/>
      <c r="E1239" s="82"/>
      <c r="F1239" s="143"/>
      <c r="G1239" s="142">
        <f>'[1]BoQ HSYC'!F1239</f>
        <v>0</v>
      </c>
      <c r="H1239" s="185">
        <f>'[1]BoQ HSYC'!G1239</f>
        <v>0</v>
      </c>
      <c r="I1239" s="185">
        <f>'[1]BoQ HSYC'!H1239</f>
        <v>0</v>
      </c>
      <c r="J1239" s="185">
        <f>'[1]BoQ HSYC'!I1239</f>
        <v>0</v>
      </c>
      <c r="K1239" s="48">
        <f>'[1]BoQ HSYC'!J1239</f>
        <v>0</v>
      </c>
      <c r="L1239" s="47">
        <f>'[1]BoQ HSYC'!K1239</f>
        <v>0</v>
      </c>
      <c r="M1239" s="47">
        <f>'[1]BoQ HSYC'!L1239</f>
        <v>0</v>
      </c>
      <c r="N1239" s="183">
        <f>'[1]BoQ HSYC'!M1239</f>
        <v>0</v>
      </c>
      <c r="O1239" s="183">
        <f>'[1]BoQ HSYC'!N1239</f>
        <v>0</v>
      </c>
      <c r="P1239" s="83">
        <f>'[1]BoQ HSYC'!O1239</f>
        <v>0</v>
      </c>
      <c r="Q1239" s="47">
        <f>'[1]BoQ HSYC'!P1239</f>
        <v>0</v>
      </c>
      <c r="R1239" s="132">
        <f>'[1]BoQ HSYC'!Q1239</f>
        <v>0</v>
      </c>
      <c r="S1239" s="83">
        <f>'[1]BoQ HSYC'!R1239</f>
        <v>0</v>
      </c>
      <c r="T1239" s="48">
        <f>'[1]BoQ HSYC'!S1239</f>
        <v>0</v>
      </c>
      <c r="U1239" s="132">
        <f>'[1]BoQ HSYC'!T1239</f>
        <v>0</v>
      </c>
      <c r="V1239" s="132">
        <f>'[1]BoQ HSYC'!U1239</f>
        <v>0</v>
      </c>
      <c r="W1239" s="132">
        <f>'[1]BoQ HSYC'!V1239</f>
        <v>0</v>
      </c>
      <c r="X1239" s="44" t="str">
        <f>'[1]BoQ HSYC'!W1239</f>
        <v>ME</v>
      </c>
      <c r="Y1239" s="44"/>
      <c r="Z1239" s="44"/>
      <c r="AA1239" s="44"/>
      <c r="AB1239" s="2">
        <v>0</v>
      </c>
      <c r="AC1239" s="2">
        <v>0</v>
      </c>
      <c r="AD1239" s="2">
        <f>+M1239</f>
        <v>0</v>
      </c>
      <c r="AE1239" s="2">
        <f>+AD1239*14%</f>
        <v>0</v>
      </c>
      <c r="AF1239" s="155">
        <f>+AD1239*35%</f>
        <v>0</v>
      </c>
      <c r="AG1239" s="2">
        <f>+AD1239*F1239</f>
        <v>0</v>
      </c>
      <c r="AH1239" s="2">
        <f>+AE1239*F1239</f>
        <v>0</v>
      </c>
      <c r="AI1239" s="2">
        <f>+AF1239*F1239</f>
        <v>0</v>
      </c>
      <c r="AJ1239" s="2">
        <f>SUM(AG1239:AI1239)</f>
        <v>0</v>
      </c>
      <c r="AK1239" s="2">
        <f>+AD1239*G1239</f>
        <v>0</v>
      </c>
      <c r="AL1239" s="2">
        <f>+AE1239*G1239</f>
        <v>0</v>
      </c>
      <c r="AM1239" s="2">
        <f>+AF1239*G1239</f>
        <v>0</v>
      </c>
      <c r="AN1239" s="155">
        <f>SUM(AK1239:AM1239)</f>
        <v>0</v>
      </c>
      <c r="AQ1239" s="145" t="s">
        <v>525</v>
      </c>
      <c r="AU1239" s="8"/>
      <c r="AV1239" s="8"/>
      <c r="AW1239" s="2">
        <f>+'[2]BoQ HSYC-Đạt'!AT1239</f>
        <v>0</v>
      </c>
      <c r="AX1239" s="8">
        <f>F1239*AW1239</f>
        <v>0</v>
      </c>
      <c r="AY1239" s="8">
        <f>IF(AQ1239="CT",7%,5%)*AX1239</f>
        <v>0</v>
      </c>
      <c r="AZ1239" s="8">
        <f>AX1239*2%</f>
        <v>0</v>
      </c>
      <c r="BA1239" s="8">
        <f>IF(BB1239&gt;0,0,AX1239*5%)</f>
        <v>0</v>
      </c>
      <c r="BB1239" s="8"/>
      <c r="BC1239" s="8">
        <f>+AX1239+AY1239+AZ1239+BA1239+BB1239</f>
        <v>0</v>
      </c>
      <c r="BD1239" s="8">
        <f>AX1239-AT1239</f>
        <v>0</v>
      </c>
      <c r="BE1239" s="2"/>
      <c r="BH1239" s="2"/>
      <c r="BI1239" s="228">
        <f>+AX1239-AC1239/1.1</f>
        <v>0</v>
      </c>
    </row>
    <row r="1240" spans="1:61" ht="17" hidden="1" outlineLevel="1" x14ac:dyDescent="0.2">
      <c r="B1240" s="82"/>
      <c r="C1240" s="144" t="s">
        <v>1144</v>
      </c>
      <c r="D1240" s="144"/>
      <c r="E1240" s="82"/>
      <c r="F1240" s="143"/>
      <c r="G1240" s="142">
        <f>'[1]BoQ HSYC'!F1240</f>
        <v>0</v>
      </c>
      <c r="H1240" s="185">
        <f>'[1]BoQ HSYC'!G1240</f>
        <v>0</v>
      </c>
      <c r="I1240" s="185">
        <f>'[1]BoQ HSYC'!H1240</f>
        <v>0</v>
      </c>
      <c r="J1240" s="185">
        <f>'[1]BoQ HSYC'!I1240</f>
        <v>0</v>
      </c>
      <c r="K1240" s="48">
        <f>'[1]BoQ HSYC'!J1240</f>
        <v>0</v>
      </c>
      <c r="L1240" s="47">
        <f>'[1]BoQ HSYC'!K1240</f>
        <v>0</v>
      </c>
      <c r="M1240" s="47">
        <f>'[1]BoQ HSYC'!L1240</f>
        <v>0</v>
      </c>
      <c r="N1240" s="183">
        <f>'[1]BoQ HSYC'!M1240</f>
        <v>0</v>
      </c>
      <c r="O1240" s="183">
        <f>'[1]BoQ HSYC'!N1240</f>
        <v>0</v>
      </c>
      <c r="P1240" s="83">
        <f>'[1]BoQ HSYC'!O1240</f>
        <v>0</v>
      </c>
      <c r="Q1240" s="47">
        <f>'[1]BoQ HSYC'!P1240</f>
        <v>0</v>
      </c>
      <c r="R1240" s="132">
        <f>'[1]BoQ HSYC'!Q1240</f>
        <v>0</v>
      </c>
      <c r="S1240" s="83">
        <f>'[1]BoQ HSYC'!R1240</f>
        <v>0</v>
      </c>
      <c r="T1240" s="48">
        <f>'[1]BoQ HSYC'!S1240</f>
        <v>0</v>
      </c>
      <c r="U1240" s="132">
        <f>'[1]BoQ HSYC'!T1240</f>
        <v>0</v>
      </c>
      <c r="V1240" s="132">
        <f>'[1]BoQ HSYC'!U1240</f>
        <v>0</v>
      </c>
      <c r="W1240" s="132">
        <f>'[1]BoQ HSYC'!V1240</f>
        <v>0</v>
      </c>
      <c r="X1240" s="44" t="str">
        <f>'[1]BoQ HSYC'!W1240</f>
        <v>ME</v>
      </c>
      <c r="Y1240" s="44"/>
      <c r="Z1240" s="44"/>
      <c r="AA1240" s="44"/>
      <c r="AB1240" s="2">
        <v>0</v>
      </c>
      <c r="AC1240" s="2">
        <v>0</v>
      </c>
      <c r="AD1240" s="2">
        <f>+M1240</f>
        <v>0</v>
      </c>
      <c r="AE1240" s="2">
        <f>+AD1240*14%</f>
        <v>0</v>
      </c>
      <c r="AF1240" s="155">
        <f>+AD1240*35%</f>
        <v>0</v>
      </c>
      <c r="AG1240" s="2">
        <f>+AD1240*F1240</f>
        <v>0</v>
      </c>
      <c r="AH1240" s="2">
        <f>+AE1240*F1240</f>
        <v>0</v>
      </c>
      <c r="AI1240" s="2">
        <f>+AF1240*F1240</f>
        <v>0</v>
      </c>
      <c r="AJ1240" s="2">
        <f>SUM(AG1240:AI1240)</f>
        <v>0</v>
      </c>
      <c r="AK1240" s="2">
        <f>+AD1240*G1240</f>
        <v>0</v>
      </c>
      <c r="AL1240" s="2">
        <f>+AE1240*G1240</f>
        <v>0</v>
      </c>
      <c r="AM1240" s="2">
        <f>+AF1240*G1240</f>
        <v>0</v>
      </c>
      <c r="AN1240" s="155">
        <f>SUM(AK1240:AM1240)</f>
        <v>0</v>
      </c>
      <c r="AQ1240" s="145" t="s">
        <v>525</v>
      </c>
      <c r="AU1240" s="8"/>
      <c r="AV1240" s="8"/>
      <c r="AW1240" s="2">
        <f>+'[2]BoQ HSYC-Đạt'!AT1240</f>
        <v>0</v>
      </c>
      <c r="AX1240" s="8">
        <f>F1240*AW1240</f>
        <v>0</v>
      </c>
      <c r="AY1240" s="8">
        <f>IF(AQ1240="CT",7%,5%)*AX1240</f>
        <v>0</v>
      </c>
      <c r="AZ1240" s="8">
        <f>AX1240*2%</f>
        <v>0</v>
      </c>
      <c r="BA1240" s="8">
        <f>IF(BB1240&gt;0,0,AX1240*5%)</f>
        <v>0</v>
      </c>
      <c r="BB1240" s="8"/>
      <c r="BC1240" s="8">
        <f>+AX1240+AY1240+AZ1240+BA1240+BB1240</f>
        <v>0</v>
      </c>
      <c r="BD1240" s="8">
        <f>AX1240-AT1240</f>
        <v>0</v>
      </c>
      <c r="BE1240" s="2"/>
      <c r="BH1240" s="2"/>
      <c r="BI1240" s="228">
        <f>+AX1240-AC1240/1.1</f>
        <v>0</v>
      </c>
    </row>
    <row r="1241" spans="1:61" ht="17" hidden="1" outlineLevel="1" x14ac:dyDescent="0.2">
      <c r="B1241" s="82"/>
      <c r="C1241" s="144" t="s">
        <v>838</v>
      </c>
      <c r="D1241" s="144"/>
      <c r="E1241" s="82"/>
      <c r="F1241" s="143"/>
      <c r="G1241" s="142">
        <f>'[1]BoQ HSYC'!F1241</f>
        <v>0</v>
      </c>
      <c r="H1241" s="185">
        <f>'[1]BoQ HSYC'!G1241</f>
        <v>0</v>
      </c>
      <c r="I1241" s="185">
        <f>'[1]BoQ HSYC'!H1241</f>
        <v>0</v>
      </c>
      <c r="J1241" s="185">
        <f>'[1]BoQ HSYC'!I1241</f>
        <v>0</v>
      </c>
      <c r="K1241" s="48">
        <f>'[1]BoQ HSYC'!J1241</f>
        <v>0</v>
      </c>
      <c r="L1241" s="47">
        <f>'[1]BoQ HSYC'!K1241</f>
        <v>0</v>
      </c>
      <c r="M1241" s="47">
        <f>'[1]BoQ HSYC'!L1241</f>
        <v>0</v>
      </c>
      <c r="N1241" s="183">
        <f>'[1]BoQ HSYC'!M1241</f>
        <v>0</v>
      </c>
      <c r="O1241" s="183">
        <f>'[1]BoQ HSYC'!N1241</f>
        <v>0</v>
      </c>
      <c r="P1241" s="83">
        <f>'[1]BoQ HSYC'!O1241</f>
        <v>0</v>
      </c>
      <c r="Q1241" s="47">
        <f>'[1]BoQ HSYC'!P1241</f>
        <v>0</v>
      </c>
      <c r="R1241" s="132">
        <f>'[1]BoQ HSYC'!Q1241</f>
        <v>0</v>
      </c>
      <c r="S1241" s="83">
        <f>'[1]BoQ HSYC'!R1241</f>
        <v>0</v>
      </c>
      <c r="T1241" s="48">
        <f>'[1]BoQ HSYC'!S1241</f>
        <v>0</v>
      </c>
      <c r="U1241" s="132">
        <f>'[1]BoQ HSYC'!T1241</f>
        <v>0</v>
      </c>
      <c r="V1241" s="132">
        <f>'[1]BoQ HSYC'!U1241</f>
        <v>0</v>
      </c>
      <c r="W1241" s="132">
        <f>'[1]BoQ HSYC'!V1241</f>
        <v>0</v>
      </c>
      <c r="X1241" s="44" t="str">
        <f>'[1]BoQ HSYC'!W1241</f>
        <v>ME</v>
      </c>
      <c r="Y1241" s="44"/>
      <c r="Z1241" s="44"/>
      <c r="AA1241" s="44"/>
      <c r="AB1241" s="2">
        <v>0</v>
      </c>
      <c r="AC1241" s="2">
        <v>0</v>
      </c>
      <c r="AD1241" s="2">
        <f>+M1241</f>
        <v>0</v>
      </c>
      <c r="AE1241" s="2">
        <f>+AD1241*14%</f>
        <v>0</v>
      </c>
      <c r="AF1241" s="155">
        <f>+AD1241*35%</f>
        <v>0</v>
      </c>
      <c r="AG1241" s="2">
        <f>+AD1241*F1241</f>
        <v>0</v>
      </c>
      <c r="AH1241" s="2">
        <f>+AE1241*F1241</f>
        <v>0</v>
      </c>
      <c r="AI1241" s="2">
        <f>+AF1241*F1241</f>
        <v>0</v>
      </c>
      <c r="AJ1241" s="2">
        <f>SUM(AG1241:AI1241)</f>
        <v>0</v>
      </c>
      <c r="AK1241" s="2">
        <f>+AD1241*G1241</f>
        <v>0</v>
      </c>
      <c r="AL1241" s="2">
        <f>+AE1241*G1241</f>
        <v>0</v>
      </c>
      <c r="AM1241" s="2">
        <f>+AF1241*G1241</f>
        <v>0</v>
      </c>
      <c r="AN1241" s="155">
        <f>SUM(AK1241:AM1241)</f>
        <v>0</v>
      </c>
      <c r="AQ1241" s="145" t="s">
        <v>525</v>
      </c>
      <c r="AU1241" s="8"/>
      <c r="AV1241" s="8"/>
      <c r="AW1241" s="2">
        <f>+'[2]BoQ HSYC-Đạt'!AT1241</f>
        <v>0</v>
      </c>
      <c r="AX1241" s="8">
        <f>F1241*AW1241</f>
        <v>0</v>
      </c>
      <c r="AY1241" s="8">
        <f>IF(AQ1241="CT",7%,5%)*AX1241</f>
        <v>0</v>
      </c>
      <c r="AZ1241" s="8">
        <f>AX1241*2%</f>
        <v>0</v>
      </c>
      <c r="BA1241" s="8">
        <f>IF(BB1241&gt;0,0,AX1241*5%)</f>
        <v>0</v>
      </c>
      <c r="BB1241" s="8"/>
      <c r="BC1241" s="8">
        <f>+AX1241+AY1241+AZ1241+BA1241+BB1241</f>
        <v>0</v>
      </c>
      <c r="BD1241" s="8">
        <f>AX1241-AT1241</f>
        <v>0</v>
      </c>
      <c r="BE1241" s="2"/>
      <c r="BH1241" s="2"/>
      <c r="BI1241" s="228">
        <f>+AX1241-AC1241/1.1</f>
        <v>0</v>
      </c>
    </row>
    <row r="1242" spans="1:61" ht="17" hidden="1" outlineLevel="1" x14ac:dyDescent="0.2">
      <c r="B1242" s="82"/>
      <c r="C1242" s="144" t="s">
        <v>656</v>
      </c>
      <c r="D1242" s="144"/>
      <c r="E1242" s="82"/>
      <c r="F1242" s="143"/>
      <c r="G1242" s="142">
        <f>'[1]BoQ HSYC'!F1242</f>
        <v>0</v>
      </c>
      <c r="H1242" s="185">
        <f>'[1]BoQ HSYC'!G1242</f>
        <v>0</v>
      </c>
      <c r="I1242" s="185">
        <f>'[1]BoQ HSYC'!H1242</f>
        <v>0</v>
      </c>
      <c r="J1242" s="185">
        <f>'[1]BoQ HSYC'!I1242</f>
        <v>0</v>
      </c>
      <c r="K1242" s="48">
        <f>'[1]BoQ HSYC'!J1242</f>
        <v>0</v>
      </c>
      <c r="L1242" s="47">
        <f>'[1]BoQ HSYC'!K1242</f>
        <v>0</v>
      </c>
      <c r="M1242" s="47">
        <f>'[1]BoQ HSYC'!L1242</f>
        <v>0</v>
      </c>
      <c r="N1242" s="183">
        <f>'[1]BoQ HSYC'!M1242</f>
        <v>0</v>
      </c>
      <c r="O1242" s="183">
        <f>'[1]BoQ HSYC'!N1242</f>
        <v>0</v>
      </c>
      <c r="P1242" s="83">
        <f>'[1]BoQ HSYC'!O1242</f>
        <v>0</v>
      </c>
      <c r="Q1242" s="47">
        <f>'[1]BoQ HSYC'!P1242</f>
        <v>0</v>
      </c>
      <c r="R1242" s="132">
        <f>'[1]BoQ HSYC'!Q1242</f>
        <v>0</v>
      </c>
      <c r="S1242" s="83">
        <f>'[1]BoQ HSYC'!R1242</f>
        <v>0</v>
      </c>
      <c r="T1242" s="48">
        <f>'[1]BoQ HSYC'!S1242</f>
        <v>0</v>
      </c>
      <c r="U1242" s="132">
        <f>'[1]BoQ HSYC'!T1242</f>
        <v>0</v>
      </c>
      <c r="V1242" s="132">
        <f>'[1]BoQ HSYC'!U1242</f>
        <v>0</v>
      </c>
      <c r="W1242" s="132">
        <f>'[1]BoQ HSYC'!V1242</f>
        <v>0</v>
      </c>
      <c r="X1242" s="44" t="str">
        <f>'[1]BoQ HSYC'!W1242</f>
        <v>ME</v>
      </c>
      <c r="Y1242" s="44"/>
      <c r="Z1242" s="44"/>
      <c r="AA1242" s="44"/>
      <c r="AB1242" s="2">
        <v>0</v>
      </c>
      <c r="AC1242" s="2">
        <v>0</v>
      </c>
      <c r="AD1242" s="2">
        <f>+M1242</f>
        <v>0</v>
      </c>
      <c r="AE1242" s="2">
        <f>+AD1242*14%</f>
        <v>0</v>
      </c>
      <c r="AF1242" s="155">
        <f>+AD1242*35%</f>
        <v>0</v>
      </c>
      <c r="AG1242" s="2">
        <f>+AD1242*F1242</f>
        <v>0</v>
      </c>
      <c r="AH1242" s="2">
        <f>+AE1242*F1242</f>
        <v>0</v>
      </c>
      <c r="AI1242" s="2">
        <f>+AF1242*F1242</f>
        <v>0</v>
      </c>
      <c r="AJ1242" s="2">
        <f>SUM(AG1242:AI1242)</f>
        <v>0</v>
      </c>
      <c r="AK1242" s="2">
        <f>+AD1242*G1242</f>
        <v>0</v>
      </c>
      <c r="AL1242" s="2">
        <f>+AE1242*G1242</f>
        <v>0</v>
      </c>
      <c r="AM1242" s="2">
        <f>+AF1242*G1242</f>
        <v>0</v>
      </c>
      <c r="AN1242" s="155">
        <f>SUM(AK1242:AM1242)</f>
        <v>0</v>
      </c>
      <c r="AQ1242" s="145" t="s">
        <v>525</v>
      </c>
      <c r="AU1242" s="8"/>
      <c r="AV1242" s="8"/>
      <c r="AW1242" s="2">
        <f>+'[2]BoQ HSYC-Đạt'!AT1242</f>
        <v>0</v>
      </c>
      <c r="AX1242" s="8">
        <f>F1242*AW1242</f>
        <v>0</v>
      </c>
      <c r="AY1242" s="8">
        <f>IF(AQ1242="CT",7%,5%)*AX1242</f>
        <v>0</v>
      </c>
      <c r="AZ1242" s="8">
        <f>AX1242*2%</f>
        <v>0</v>
      </c>
      <c r="BA1242" s="8">
        <f>IF(BB1242&gt;0,0,AX1242*5%)</f>
        <v>0</v>
      </c>
      <c r="BB1242" s="8"/>
      <c r="BC1242" s="8">
        <f>+AX1242+AY1242+AZ1242+BA1242+BB1242</f>
        <v>0</v>
      </c>
      <c r="BD1242" s="8">
        <f>AX1242-AT1242</f>
        <v>0</v>
      </c>
      <c r="BE1242" s="2"/>
      <c r="BH1242" s="2"/>
      <c r="BI1242" s="228">
        <f>+AX1242-AC1242/1.1</f>
        <v>0</v>
      </c>
    </row>
    <row r="1243" spans="1:61" ht="17" hidden="1" outlineLevel="1" x14ac:dyDescent="0.2">
      <c r="B1243" s="82"/>
      <c r="C1243" s="144" t="s">
        <v>655</v>
      </c>
      <c r="D1243" s="144"/>
      <c r="E1243" s="82"/>
      <c r="F1243" s="143"/>
      <c r="G1243" s="142">
        <f>'[1]BoQ HSYC'!F1243</f>
        <v>0</v>
      </c>
      <c r="H1243" s="185">
        <f>'[1]BoQ HSYC'!G1243</f>
        <v>0</v>
      </c>
      <c r="I1243" s="185">
        <f>'[1]BoQ HSYC'!H1243</f>
        <v>0</v>
      </c>
      <c r="J1243" s="185">
        <f>'[1]BoQ HSYC'!I1243</f>
        <v>0</v>
      </c>
      <c r="K1243" s="48">
        <f>'[1]BoQ HSYC'!J1243</f>
        <v>0</v>
      </c>
      <c r="L1243" s="47">
        <f>'[1]BoQ HSYC'!K1243</f>
        <v>0</v>
      </c>
      <c r="M1243" s="47">
        <f>'[1]BoQ HSYC'!L1243</f>
        <v>0</v>
      </c>
      <c r="N1243" s="183">
        <f>'[1]BoQ HSYC'!M1243</f>
        <v>0</v>
      </c>
      <c r="O1243" s="183">
        <f>'[1]BoQ HSYC'!N1243</f>
        <v>0</v>
      </c>
      <c r="P1243" s="83">
        <f>'[1]BoQ HSYC'!O1243</f>
        <v>0</v>
      </c>
      <c r="Q1243" s="47">
        <f>'[1]BoQ HSYC'!P1243</f>
        <v>0</v>
      </c>
      <c r="R1243" s="132">
        <f>'[1]BoQ HSYC'!Q1243</f>
        <v>0</v>
      </c>
      <c r="S1243" s="83">
        <f>'[1]BoQ HSYC'!R1243</f>
        <v>0</v>
      </c>
      <c r="T1243" s="48">
        <f>'[1]BoQ HSYC'!S1243</f>
        <v>0</v>
      </c>
      <c r="U1243" s="132">
        <f>'[1]BoQ HSYC'!T1243</f>
        <v>0</v>
      </c>
      <c r="V1243" s="132">
        <f>'[1]BoQ HSYC'!U1243</f>
        <v>0</v>
      </c>
      <c r="W1243" s="132">
        <f>'[1]BoQ HSYC'!V1243</f>
        <v>0</v>
      </c>
      <c r="X1243" s="44" t="str">
        <f>'[1]BoQ HSYC'!W1243</f>
        <v>ME</v>
      </c>
      <c r="Y1243" s="44"/>
      <c r="Z1243" s="44"/>
      <c r="AA1243" s="44"/>
      <c r="AB1243" s="2">
        <v>0</v>
      </c>
      <c r="AC1243" s="2">
        <v>0</v>
      </c>
      <c r="AD1243" s="2">
        <f>+M1243</f>
        <v>0</v>
      </c>
      <c r="AE1243" s="2">
        <f>+AD1243*14%</f>
        <v>0</v>
      </c>
      <c r="AF1243" s="155">
        <f>+AD1243*35%</f>
        <v>0</v>
      </c>
      <c r="AG1243" s="2">
        <f>+AD1243*F1243</f>
        <v>0</v>
      </c>
      <c r="AH1243" s="2">
        <f>+AE1243*F1243</f>
        <v>0</v>
      </c>
      <c r="AI1243" s="2">
        <f>+AF1243*F1243</f>
        <v>0</v>
      </c>
      <c r="AJ1243" s="2">
        <f>SUM(AG1243:AI1243)</f>
        <v>0</v>
      </c>
      <c r="AK1243" s="2">
        <f>+AD1243*G1243</f>
        <v>0</v>
      </c>
      <c r="AL1243" s="2">
        <f>+AE1243*G1243</f>
        <v>0</v>
      </c>
      <c r="AM1243" s="2">
        <f>+AF1243*G1243</f>
        <v>0</v>
      </c>
      <c r="AN1243" s="155">
        <f>SUM(AK1243:AM1243)</f>
        <v>0</v>
      </c>
      <c r="AQ1243" s="145" t="s">
        <v>525</v>
      </c>
      <c r="AU1243" s="8"/>
      <c r="AV1243" s="8"/>
      <c r="AW1243" s="2">
        <f>+'[2]BoQ HSYC-Đạt'!AT1243</f>
        <v>0</v>
      </c>
      <c r="AX1243" s="8">
        <f>F1243*AW1243</f>
        <v>0</v>
      </c>
      <c r="AY1243" s="8">
        <f>IF(AQ1243="CT",7%,5%)*AX1243</f>
        <v>0</v>
      </c>
      <c r="AZ1243" s="8">
        <f>AX1243*2%</f>
        <v>0</v>
      </c>
      <c r="BA1243" s="8">
        <f>IF(BB1243&gt;0,0,AX1243*5%)</f>
        <v>0</v>
      </c>
      <c r="BB1243" s="8"/>
      <c r="BC1243" s="8">
        <f>+AX1243+AY1243+AZ1243+BA1243+BB1243</f>
        <v>0</v>
      </c>
      <c r="BD1243" s="8">
        <f>AX1243-AT1243</f>
        <v>0</v>
      </c>
      <c r="BE1243" s="2"/>
      <c r="BH1243" s="2"/>
      <c r="BI1243" s="228">
        <f>+AX1243-AC1243/1.1</f>
        <v>0</v>
      </c>
    </row>
    <row r="1244" spans="1:61" ht="17" hidden="1" outlineLevel="1" x14ac:dyDescent="0.2">
      <c r="B1244" s="82"/>
      <c r="C1244" s="144" t="s">
        <v>654</v>
      </c>
      <c r="D1244" s="144"/>
      <c r="E1244" s="82"/>
      <c r="F1244" s="143"/>
      <c r="G1244" s="142">
        <f>'[1]BoQ HSYC'!F1244</f>
        <v>0</v>
      </c>
      <c r="H1244" s="185">
        <f>'[1]BoQ HSYC'!G1244</f>
        <v>0</v>
      </c>
      <c r="I1244" s="185">
        <f>'[1]BoQ HSYC'!H1244</f>
        <v>0</v>
      </c>
      <c r="J1244" s="185">
        <f>'[1]BoQ HSYC'!I1244</f>
        <v>0</v>
      </c>
      <c r="K1244" s="48">
        <f>'[1]BoQ HSYC'!J1244</f>
        <v>0</v>
      </c>
      <c r="L1244" s="47">
        <f>'[1]BoQ HSYC'!K1244</f>
        <v>0</v>
      </c>
      <c r="M1244" s="47">
        <f>'[1]BoQ HSYC'!L1244</f>
        <v>0</v>
      </c>
      <c r="N1244" s="183">
        <f>'[1]BoQ HSYC'!M1244</f>
        <v>0</v>
      </c>
      <c r="O1244" s="183">
        <f>'[1]BoQ HSYC'!N1244</f>
        <v>0</v>
      </c>
      <c r="P1244" s="83">
        <f>'[1]BoQ HSYC'!O1244</f>
        <v>0</v>
      </c>
      <c r="Q1244" s="47">
        <f>'[1]BoQ HSYC'!P1244</f>
        <v>0</v>
      </c>
      <c r="R1244" s="132">
        <f>'[1]BoQ HSYC'!Q1244</f>
        <v>0</v>
      </c>
      <c r="S1244" s="83">
        <f>'[1]BoQ HSYC'!R1244</f>
        <v>0</v>
      </c>
      <c r="T1244" s="48">
        <f>'[1]BoQ HSYC'!S1244</f>
        <v>0</v>
      </c>
      <c r="U1244" s="132">
        <f>'[1]BoQ HSYC'!T1244</f>
        <v>0</v>
      </c>
      <c r="V1244" s="132">
        <f>'[1]BoQ HSYC'!U1244</f>
        <v>0</v>
      </c>
      <c r="W1244" s="132">
        <f>'[1]BoQ HSYC'!V1244</f>
        <v>0</v>
      </c>
      <c r="X1244" s="44" t="str">
        <f>'[1]BoQ HSYC'!W1244</f>
        <v>ME</v>
      </c>
      <c r="Y1244" s="44"/>
      <c r="Z1244" s="44"/>
      <c r="AA1244" s="44"/>
      <c r="AB1244" s="2">
        <v>0</v>
      </c>
      <c r="AC1244" s="2">
        <v>0</v>
      </c>
      <c r="AD1244" s="2">
        <f>+M1244</f>
        <v>0</v>
      </c>
      <c r="AE1244" s="2">
        <f>+AD1244*14%</f>
        <v>0</v>
      </c>
      <c r="AF1244" s="155">
        <f>+AD1244*35%</f>
        <v>0</v>
      </c>
      <c r="AG1244" s="2">
        <f>+AD1244*F1244</f>
        <v>0</v>
      </c>
      <c r="AH1244" s="2">
        <f>+AE1244*F1244</f>
        <v>0</v>
      </c>
      <c r="AI1244" s="2">
        <f>+AF1244*F1244</f>
        <v>0</v>
      </c>
      <c r="AJ1244" s="2">
        <f>SUM(AG1244:AI1244)</f>
        <v>0</v>
      </c>
      <c r="AK1244" s="2">
        <f>+AD1244*G1244</f>
        <v>0</v>
      </c>
      <c r="AL1244" s="2">
        <f>+AE1244*G1244</f>
        <v>0</v>
      </c>
      <c r="AM1244" s="2">
        <f>+AF1244*G1244</f>
        <v>0</v>
      </c>
      <c r="AN1244" s="155">
        <f>SUM(AK1244:AM1244)</f>
        <v>0</v>
      </c>
      <c r="AQ1244" s="145" t="s">
        <v>525</v>
      </c>
      <c r="AU1244" s="8"/>
      <c r="AV1244" s="8"/>
      <c r="AW1244" s="2">
        <f>+'[2]BoQ HSYC-Đạt'!AT1244</f>
        <v>0</v>
      </c>
      <c r="AX1244" s="8">
        <f>F1244*AW1244</f>
        <v>0</v>
      </c>
      <c r="AY1244" s="8">
        <f>IF(AQ1244="CT",7%,5%)*AX1244</f>
        <v>0</v>
      </c>
      <c r="AZ1244" s="8">
        <f>AX1244*2%</f>
        <v>0</v>
      </c>
      <c r="BA1244" s="8">
        <f>IF(BB1244&gt;0,0,AX1244*5%)</f>
        <v>0</v>
      </c>
      <c r="BB1244" s="8"/>
      <c r="BC1244" s="8">
        <f>+AX1244+AY1244+AZ1244+BA1244+BB1244</f>
        <v>0</v>
      </c>
      <c r="BD1244" s="8">
        <f>AX1244-AT1244</f>
        <v>0</v>
      </c>
      <c r="BE1244" s="2"/>
      <c r="BH1244" s="2"/>
      <c r="BI1244" s="228">
        <f>+AX1244-AC1244/1.1</f>
        <v>0</v>
      </c>
    </row>
    <row r="1245" spans="1:61" ht="17" hidden="1" outlineLevel="1" x14ac:dyDescent="0.2">
      <c r="B1245" s="82"/>
      <c r="C1245" s="144" t="s">
        <v>837</v>
      </c>
      <c r="D1245" s="144"/>
      <c r="E1245" s="82"/>
      <c r="F1245" s="143"/>
      <c r="G1245" s="142">
        <f>'[1]BoQ HSYC'!F1245</f>
        <v>0</v>
      </c>
      <c r="H1245" s="185">
        <f>'[1]BoQ HSYC'!G1245</f>
        <v>0</v>
      </c>
      <c r="I1245" s="185">
        <f>'[1]BoQ HSYC'!H1245</f>
        <v>0</v>
      </c>
      <c r="J1245" s="185">
        <f>'[1]BoQ HSYC'!I1245</f>
        <v>0</v>
      </c>
      <c r="K1245" s="48">
        <f>'[1]BoQ HSYC'!J1245</f>
        <v>0</v>
      </c>
      <c r="L1245" s="47">
        <f>'[1]BoQ HSYC'!K1245</f>
        <v>0</v>
      </c>
      <c r="M1245" s="47">
        <f>'[1]BoQ HSYC'!L1245</f>
        <v>0</v>
      </c>
      <c r="N1245" s="183">
        <f>'[1]BoQ HSYC'!M1245</f>
        <v>0</v>
      </c>
      <c r="O1245" s="183">
        <f>'[1]BoQ HSYC'!N1245</f>
        <v>0</v>
      </c>
      <c r="P1245" s="83">
        <f>'[1]BoQ HSYC'!O1245</f>
        <v>0</v>
      </c>
      <c r="Q1245" s="47">
        <f>'[1]BoQ HSYC'!P1245</f>
        <v>0</v>
      </c>
      <c r="R1245" s="132">
        <f>'[1]BoQ HSYC'!Q1245</f>
        <v>0</v>
      </c>
      <c r="S1245" s="83">
        <f>'[1]BoQ HSYC'!R1245</f>
        <v>0</v>
      </c>
      <c r="T1245" s="48">
        <f>'[1]BoQ HSYC'!S1245</f>
        <v>0</v>
      </c>
      <c r="U1245" s="132">
        <f>'[1]BoQ HSYC'!T1245</f>
        <v>0</v>
      </c>
      <c r="V1245" s="132">
        <f>'[1]BoQ HSYC'!U1245</f>
        <v>0</v>
      </c>
      <c r="W1245" s="132">
        <f>'[1]BoQ HSYC'!V1245</f>
        <v>0</v>
      </c>
      <c r="X1245" s="44" t="str">
        <f>'[1]BoQ HSYC'!W1245</f>
        <v>ME</v>
      </c>
      <c r="Y1245" s="44"/>
      <c r="Z1245" s="44"/>
      <c r="AA1245" s="44"/>
      <c r="AB1245" s="2">
        <v>0</v>
      </c>
      <c r="AC1245" s="2">
        <v>0</v>
      </c>
      <c r="AD1245" s="2">
        <f>+M1245</f>
        <v>0</v>
      </c>
      <c r="AE1245" s="2">
        <f>+AD1245*14%</f>
        <v>0</v>
      </c>
      <c r="AF1245" s="155">
        <f>+AD1245*35%</f>
        <v>0</v>
      </c>
      <c r="AG1245" s="2">
        <f>+AD1245*F1245</f>
        <v>0</v>
      </c>
      <c r="AH1245" s="2">
        <f>+AE1245*F1245</f>
        <v>0</v>
      </c>
      <c r="AI1245" s="2">
        <f>+AF1245*F1245</f>
        <v>0</v>
      </c>
      <c r="AJ1245" s="2">
        <f>SUM(AG1245:AI1245)</f>
        <v>0</v>
      </c>
      <c r="AK1245" s="2">
        <f>+AD1245*G1245</f>
        <v>0</v>
      </c>
      <c r="AL1245" s="2">
        <f>+AE1245*G1245</f>
        <v>0</v>
      </c>
      <c r="AM1245" s="2">
        <f>+AF1245*G1245</f>
        <v>0</v>
      </c>
      <c r="AN1245" s="155">
        <f>SUM(AK1245:AM1245)</f>
        <v>0</v>
      </c>
      <c r="AQ1245" s="145" t="s">
        <v>525</v>
      </c>
      <c r="AU1245" s="8"/>
      <c r="AV1245" s="8"/>
      <c r="AW1245" s="2">
        <f>+'[2]BoQ HSYC-Đạt'!AT1245</f>
        <v>0</v>
      </c>
      <c r="AX1245" s="8">
        <f>F1245*AW1245</f>
        <v>0</v>
      </c>
      <c r="AY1245" s="8">
        <f>IF(AQ1245="CT",7%,5%)*AX1245</f>
        <v>0</v>
      </c>
      <c r="AZ1245" s="8">
        <f>AX1245*2%</f>
        <v>0</v>
      </c>
      <c r="BA1245" s="8">
        <f>IF(BB1245&gt;0,0,AX1245*5%)</f>
        <v>0</v>
      </c>
      <c r="BB1245" s="8"/>
      <c r="BC1245" s="8">
        <f>+AX1245+AY1245+AZ1245+BA1245+BB1245</f>
        <v>0</v>
      </c>
      <c r="BD1245" s="8">
        <f>AX1245-AT1245</f>
        <v>0</v>
      </c>
      <c r="BE1245" s="2"/>
      <c r="BH1245" s="2"/>
      <c r="BI1245" s="228">
        <f>+AX1245-AC1245/1.1</f>
        <v>0</v>
      </c>
    </row>
    <row r="1246" spans="1:61" ht="17" hidden="1" outlineLevel="1" x14ac:dyDescent="0.2">
      <c r="A1246" s="1" t="s">
        <v>108</v>
      </c>
      <c r="B1246" s="82">
        <v>2</v>
      </c>
      <c r="C1246" s="144" t="s">
        <v>836</v>
      </c>
      <c r="D1246" s="144"/>
      <c r="E1246" s="82" t="s">
        <v>664</v>
      </c>
      <c r="F1246" s="143">
        <v>2</v>
      </c>
      <c r="G1246" s="142">
        <f>'[1]BoQ HSYC'!F1246</f>
        <v>2</v>
      </c>
      <c r="H1246" s="185">
        <f>'[1]BoQ HSYC'!G1246</f>
        <v>0</v>
      </c>
      <c r="I1246" s="185">
        <f>'[1]BoQ HSYC'!H1246</f>
        <v>0</v>
      </c>
      <c r="J1246" s="185">
        <f>'[1]BoQ HSYC'!I1246</f>
        <v>0</v>
      </c>
      <c r="K1246" s="48">
        <f>'[1]BoQ HSYC'!J1246</f>
        <v>43250000</v>
      </c>
      <c r="L1246" s="47">
        <f>'[1]BoQ HSYC'!K1246</f>
        <v>0</v>
      </c>
      <c r="M1246" s="47">
        <f>'[1]BoQ HSYC'!L1246</f>
        <v>43250000</v>
      </c>
      <c r="N1246" s="183">
        <f>'[1]BoQ HSYC'!M1246</f>
        <v>0</v>
      </c>
      <c r="O1246" s="183">
        <f>'[1]BoQ HSYC'!N1246</f>
        <v>0</v>
      </c>
      <c r="P1246" s="83">
        <f>'[1]BoQ HSYC'!O1246</f>
        <v>0</v>
      </c>
      <c r="Q1246" s="47">
        <f>'[1]BoQ HSYC'!P1246</f>
        <v>86500000</v>
      </c>
      <c r="R1246" s="132">
        <f>'[1]BoQ HSYC'!Q1246</f>
        <v>0</v>
      </c>
      <c r="S1246" s="83">
        <f>'[1]BoQ HSYC'!R1246</f>
        <v>86500000</v>
      </c>
      <c r="T1246" s="48">
        <f>'[1]BoQ HSYC'!S1246</f>
        <v>0</v>
      </c>
      <c r="U1246" s="132">
        <f>'[1]BoQ HSYC'!T1246</f>
        <v>0</v>
      </c>
      <c r="V1246" s="132" t="str">
        <f>'[1]BoQ HSYC'!U1246</f>
        <v>Báo giá NCC</v>
      </c>
      <c r="W1246" s="132" t="str">
        <f>'[1]BoQ HSYC'!V1246</f>
        <v>Báo giá NCC</v>
      </c>
      <c r="X1246" s="44" t="str">
        <f>'[1]BoQ HSYC'!W1246</f>
        <v>ME</v>
      </c>
      <c r="Y1246" s="44"/>
      <c r="Z1246" s="44"/>
      <c r="AA1246" s="44"/>
      <c r="AB1246" s="2">
        <v>54959829.375</v>
      </c>
      <c r="AC1246" s="2">
        <v>109919658.75</v>
      </c>
      <c r="AD1246" s="2">
        <f>+M1246</f>
        <v>43250000</v>
      </c>
      <c r="AE1246" s="2">
        <f>+AD1246*14%</f>
        <v>6055000.0000000009</v>
      </c>
      <c r="AF1246" s="155">
        <f>+AD1246*35%</f>
        <v>15137499.999999998</v>
      </c>
      <c r="AG1246" s="2">
        <f>+AD1246*F1246</f>
        <v>86500000</v>
      </c>
      <c r="AH1246" s="2">
        <f>+AE1246*F1246</f>
        <v>12110000.000000002</v>
      </c>
      <c r="AI1246" s="2">
        <f>+AF1246*F1246</f>
        <v>30274999.999999996</v>
      </c>
      <c r="AJ1246" s="2">
        <f>SUM(AG1246:AI1246)</f>
        <v>128885000</v>
      </c>
      <c r="AK1246" s="2">
        <f>+AD1246*G1246</f>
        <v>86500000</v>
      </c>
      <c r="AL1246" s="2">
        <f>+AE1246*G1246</f>
        <v>12110000.000000002</v>
      </c>
      <c r="AM1246" s="2">
        <f>+AF1246*G1246</f>
        <v>30274999.999999996</v>
      </c>
      <c r="AN1246" s="155">
        <f>SUM(AK1246:AM1246)</f>
        <v>128885000</v>
      </c>
      <c r="AQ1246" s="145" t="s">
        <v>525</v>
      </c>
      <c r="AU1246" s="8"/>
      <c r="AV1246" s="8"/>
      <c r="AW1246" s="2">
        <f>+'[2]BoQ HSYC-Đạt'!AT1246</f>
        <v>44115000</v>
      </c>
      <c r="AX1246" s="8">
        <f>F1246*AW1246</f>
        <v>88230000</v>
      </c>
      <c r="AY1246" s="8">
        <f>IF(AQ1246="CT",7%,5%)*AX1246</f>
        <v>6176100.0000000009</v>
      </c>
      <c r="AZ1246" s="8">
        <f>AX1246*2%</f>
        <v>1764600</v>
      </c>
      <c r="BA1246" s="8">
        <f>IF(BB1246&gt;0,0,AX1246*5%)</f>
        <v>4411500</v>
      </c>
      <c r="BB1246" s="8"/>
      <c r="BC1246" s="8">
        <f>+AX1246+AY1246+AZ1246+BA1246+BB1246</f>
        <v>100582200</v>
      </c>
      <c r="BD1246" s="8">
        <f>AX1246-AT1246</f>
        <v>88230000</v>
      </c>
      <c r="BE1246" s="2"/>
      <c r="BH1246" s="2"/>
      <c r="BI1246" s="228">
        <f>+AX1246-AC1246/1.1</f>
        <v>-11696962.499999985</v>
      </c>
    </row>
    <row r="1247" spans="1:61" ht="17" hidden="1" outlineLevel="1" x14ac:dyDescent="0.2">
      <c r="B1247" s="82"/>
      <c r="C1247" s="144" t="s">
        <v>1143</v>
      </c>
      <c r="D1247" s="144"/>
      <c r="E1247" s="82"/>
      <c r="F1247" s="143"/>
      <c r="G1247" s="142">
        <f>'[1]BoQ HSYC'!F1247</f>
        <v>0</v>
      </c>
      <c r="H1247" s="185">
        <f>'[1]BoQ HSYC'!G1247</f>
        <v>0</v>
      </c>
      <c r="I1247" s="185">
        <f>'[1]BoQ HSYC'!H1247</f>
        <v>0</v>
      </c>
      <c r="J1247" s="185">
        <f>'[1]BoQ HSYC'!I1247</f>
        <v>0</v>
      </c>
      <c r="K1247" s="48">
        <f>'[1]BoQ HSYC'!J1247</f>
        <v>0</v>
      </c>
      <c r="L1247" s="47">
        <f>'[1]BoQ HSYC'!K1247</f>
        <v>0</v>
      </c>
      <c r="M1247" s="47">
        <f>'[1]BoQ HSYC'!L1247</f>
        <v>0</v>
      </c>
      <c r="N1247" s="183">
        <f>'[1]BoQ HSYC'!M1247</f>
        <v>0</v>
      </c>
      <c r="O1247" s="183">
        <f>'[1]BoQ HSYC'!N1247</f>
        <v>0</v>
      </c>
      <c r="P1247" s="83">
        <f>'[1]BoQ HSYC'!O1247</f>
        <v>0</v>
      </c>
      <c r="Q1247" s="47">
        <f>'[1]BoQ HSYC'!P1247</f>
        <v>0</v>
      </c>
      <c r="R1247" s="132">
        <f>'[1]BoQ HSYC'!Q1247</f>
        <v>0</v>
      </c>
      <c r="S1247" s="83">
        <f>'[1]BoQ HSYC'!R1247</f>
        <v>0</v>
      </c>
      <c r="T1247" s="48">
        <f>'[1]BoQ HSYC'!S1247</f>
        <v>0</v>
      </c>
      <c r="U1247" s="132">
        <f>'[1]BoQ HSYC'!T1247</f>
        <v>0</v>
      </c>
      <c r="V1247" s="132">
        <f>'[1]BoQ HSYC'!U1247</f>
        <v>0</v>
      </c>
      <c r="W1247" s="132">
        <f>'[1]BoQ HSYC'!V1247</f>
        <v>0</v>
      </c>
      <c r="X1247" s="44" t="str">
        <f>'[1]BoQ HSYC'!W1247</f>
        <v>ME</v>
      </c>
      <c r="Y1247" s="44"/>
      <c r="Z1247" s="44"/>
      <c r="AA1247" s="44"/>
      <c r="AB1247" s="2">
        <v>0</v>
      </c>
      <c r="AC1247" s="2">
        <v>0</v>
      </c>
      <c r="AD1247" s="2">
        <f>+M1247</f>
        <v>0</v>
      </c>
      <c r="AE1247" s="2">
        <f>+AD1247*14%</f>
        <v>0</v>
      </c>
      <c r="AF1247" s="155">
        <f>+AD1247*35%</f>
        <v>0</v>
      </c>
      <c r="AG1247" s="2">
        <f>+AD1247*F1247</f>
        <v>0</v>
      </c>
      <c r="AH1247" s="2">
        <f>+AE1247*F1247</f>
        <v>0</v>
      </c>
      <c r="AI1247" s="2">
        <f>+AF1247*F1247</f>
        <v>0</v>
      </c>
      <c r="AJ1247" s="2">
        <f>SUM(AG1247:AI1247)</f>
        <v>0</v>
      </c>
      <c r="AK1247" s="2">
        <f>+AD1247*G1247</f>
        <v>0</v>
      </c>
      <c r="AL1247" s="2">
        <f>+AE1247*G1247</f>
        <v>0</v>
      </c>
      <c r="AM1247" s="2">
        <f>+AF1247*G1247</f>
        <v>0</v>
      </c>
      <c r="AN1247" s="155">
        <f>SUM(AK1247:AM1247)</f>
        <v>0</v>
      </c>
      <c r="AQ1247" s="145" t="s">
        <v>525</v>
      </c>
      <c r="AU1247" s="8"/>
      <c r="AV1247" s="8"/>
      <c r="AW1247" s="2">
        <f>+'[2]BoQ HSYC-Đạt'!AT1247</f>
        <v>0</v>
      </c>
      <c r="AX1247" s="8">
        <f>F1247*AW1247</f>
        <v>0</v>
      </c>
      <c r="AY1247" s="8">
        <f>IF(AQ1247="CT",7%,5%)*AX1247</f>
        <v>0</v>
      </c>
      <c r="AZ1247" s="8">
        <f>AX1247*2%</f>
        <v>0</v>
      </c>
      <c r="BA1247" s="8">
        <f>IF(BB1247&gt;0,0,AX1247*5%)</f>
        <v>0</v>
      </c>
      <c r="BB1247" s="8"/>
      <c r="BC1247" s="8">
        <f>+AX1247+AY1247+AZ1247+BA1247+BB1247</f>
        <v>0</v>
      </c>
      <c r="BD1247" s="8">
        <f>AX1247-AT1247</f>
        <v>0</v>
      </c>
      <c r="BE1247" s="2"/>
      <c r="BH1247" s="2"/>
      <c r="BI1247" s="228">
        <f>+AX1247-AC1247/1.1</f>
        <v>0</v>
      </c>
    </row>
    <row r="1248" spans="1:61" ht="17" hidden="1" outlineLevel="1" x14ac:dyDescent="0.2">
      <c r="B1248" s="82"/>
      <c r="C1248" s="144" t="s">
        <v>1142</v>
      </c>
      <c r="D1248" s="144"/>
      <c r="E1248" s="82"/>
      <c r="F1248" s="143"/>
      <c r="G1248" s="142">
        <f>'[1]BoQ HSYC'!F1248</f>
        <v>0</v>
      </c>
      <c r="H1248" s="185">
        <f>'[1]BoQ HSYC'!G1248</f>
        <v>0</v>
      </c>
      <c r="I1248" s="185">
        <f>'[1]BoQ HSYC'!H1248</f>
        <v>0</v>
      </c>
      <c r="J1248" s="185">
        <f>'[1]BoQ HSYC'!I1248</f>
        <v>0</v>
      </c>
      <c r="K1248" s="48">
        <f>'[1]BoQ HSYC'!J1248</f>
        <v>0</v>
      </c>
      <c r="L1248" s="47">
        <f>'[1]BoQ HSYC'!K1248</f>
        <v>0</v>
      </c>
      <c r="M1248" s="47">
        <f>'[1]BoQ HSYC'!L1248</f>
        <v>0</v>
      </c>
      <c r="N1248" s="183">
        <f>'[1]BoQ HSYC'!M1248</f>
        <v>0</v>
      </c>
      <c r="O1248" s="183">
        <f>'[1]BoQ HSYC'!N1248</f>
        <v>0</v>
      </c>
      <c r="P1248" s="83">
        <f>'[1]BoQ HSYC'!O1248</f>
        <v>0</v>
      </c>
      <c r="Q1248" s="47">
        <f>'[1]BoQ HSYC'!P1248</f>
        <v>0</v>
      </c>
      <c r="R1248" s="132">
        <f>'[1]BoQ HSYC'!Q1248</f>
        <v>0</v>
      </c>
      <c r="S1248" s="83">
        <f>'[1]BoQ HSYC'!R1248</f>
        <v>0</v>
      </c>
      <c r="T1248" s="48">
        <f>'[1]BoQ HSYC'!S1248</f>
        <v>0</v>
      </c>
      <c r="U1248" s="132">
        <f>'[1]BoQ HSYC'!T1248</f>
        <v>0</v>
      </c>
      <c r="V1248" s="132">
        <f>'[1]BoQ HSYC'!U1248</f>
        <v>0</v>
      </c>
      <c r="W1248" s="132">
        <f>'[1]BoQ HSYC'!V1248</f>
        <v>0</v>
      </c>
      <c r="X1248" s="44" t="str">
        <f>'[1]BoQ HSYC'!W1248</f>
        <v>ME</v>
      </c>
      <c r="Y1248" s="44"/>
      <c r="Z1248" s="44"/>
      <c r="AA1248" s="44"/>
      <c r="AB1248" s="2">
        <v>0</v>
      </c>
      <c r="AC1248" s="2">
        <v>0</v>
      </c>
      <c r="AD1248" s="2">
        <f>+M1248</f>
        <v>0</v>
      </c>
      <c r="AE1248" s="2">
        <f>+AD1248*14%</f>
        <v>0</v>
      </c>
      <c r="AF1248" s="155">
        <f>+AD1248*35%</f>
        <v>0</v>
      </c>
      <c r="AG1248" s="2">
        <f>+AD1248*F1248</f>
        <v>0</v>
      </c>
      <c r="AH1248" s="2">
        <f>+AE1248*F1248</f>
        <v>0</v>
      </c>
      <c r="AI1248" s="2">
        <f>+AF1248*F1248</f>
        <v>0</v>
      </c>
      <c r="AJ1248" s="2">
        <f>SUM(AG1248:AI1248)</f>
        <v>0</v>
      </c>
      <c r="AK1248" s="2">
        <f>+AD1248*G1248</f>
        <v>0</v>
      </c>
      <c r="AL1248" s="2">
        <f>+AE1248*G1248</f>
        <v>0</v>
      </c>
      <c r="AM1248" s="2">
        <f>+AF1248*G1248</f>
        <v>0</v>
      </c>
      <c r="AN1248" s="155">
        <f>SUM(AK1248:AM1248)</f>
        <v>0</v>
      </c>
      <c r="AQ1248" s="145" t="s">
        <v>525</v>
      </c>
      <c r="AU1248" s="8"/>
      <c r="AV1248" s="8"/>
      <c r="AW1248" s="2">
        <f>+'[2]BoQ HSYC-Đạt'!AT1248</f>
        <v>0</v>
      </c>
      <c r="AX1248" s="8">
        <f>F1248*AW1248</f>
        <v>0</v>
      </c>
      <c r="AY1248" s="8">
        <f>IF(AQ1248="CT",7%,5%)*AX1248</f>
        <v>0</v>
      </c>
      <c r="AZ1248" s="8">
        <f>AX1248*2%</f>
        <v>0</v>
      </c>
      <c r="BA1248" s="8">
        <f>IF(BB1248&gt;0,0,AX1248*5%)</f>
        <v>0</v>
      </c>
      <c r="BB1248" s="8"/>
      <c r="BC1248" s="8">
        <f>+AX1248+AY1248+AZ1248+BA1248+BB1248</f>
        <v>0</v>
      </c>
      <c r="BD1248" s="8">
        <f>AX1248-AT1248</f>
        <v>0</v>
      </c>
      <c r="BE1248" s="2"/>
      <c r="BH1248" s="2"/>
      <c r="BI1248" s="228">
        <f>+AX1248-AC1248/1.1</f>
        <v>0</v>
      </c>
    </row>
    <row r="1249" spans="1:61" ht="17" hidden="1" outlineLevel="1" x14ac:dyDescent="0.2">
      <c r="B1249" s="82"/>
      <c r="C1249" s="144" t="s">
        <v>659</v>
      </c>
      <c r="D1249" s="144"/>
      <c r="E1249" s="82"/>
      <c r="F1249" s="143"/>
      <c r="G1249" s="142">
        <f>'[1]BoQ HSYC'!F1249</f>
        <v>0</v>
      </c>
      <c r="H1249" s="185">
        <f>'[1]BoQ HSYC'!G1249</f>
        <v>0</v>
      </c>
      <c r="I1249" s="185">
        <f>'[1]BoQ HSYC'!H1249</f>
        <v>0</v>
      </c>
      <c r="J1249" s="185">
        <f>'[1]BoQ HSYC'!I1249</f>
        <v>0</v>
      </c>
      <c r="K1249" s="48">
        <f>'[1]BoQ HSYC'!J1249</f>
        <v>0</v>
      </c>
      <c r="L1249" s="47">
        <f>'[1]BoQ HSYC'!K1249</f>
        <v>0</v>
      </c>
      <c r="M1249" s="47">
        <f>'[1]BoQ HSYC'!L1249</f>
        <v>0</v>
      </c>
      <c r="N1249" s="183">
        <f>'[1]BoQ HSYC'!M1249</f>
        <v>0</v>
      </c>
      <c r="O1249" s="183">
        <f>'[1]BoQ HSYC'!N1249</f>
        <v>0</v>
      </c>
      <c r="P1249" s="83">
        <f>'[1]BoQ HSYC'!O1249</f>
        <v>0</v>
      </c>
      <c r="Q1249" s="47">
        <f>'[1]BoQ HSYC'!P1249</f>
        <v>0</v>
      </c>
      <c r="R1249" s="132">
        <f>'[1]BoQ HSYC'!Q1249</f>
        <v>0</v>
      </c>
      <c r="S1249" s="83">
        <f>'[1]BoQ HSYC'!R1249</f>
        <v>0</v>
      </c>
      <c r="T1249" s="48">
        <f>'[1]BoQ HSYC'!S1249</f>
        <v>0</v>
      </c>
      <c r="U1249" s="132">
        <f>'[1]BoQ HSYC'!T1249</f>
        <v>0</v>
      </c>
      <c r="V1249" s="132">
        <f>'[1]BoQ HSYC'!U1249</f>
        <v>0</v>
      </c>
      <c r="W1249" s="132">
        <f>'[1]BoQ HSYC'!V1249</f>
        <v>0</v>
      </c>
      <c r="X1249" s="44" t="str">
        <f>'[1]BoQ HSYC'!W1249</f>
        <v>ME</v>
      </c>
      <c r="Y1249" s="44"/>
      <c r="Z1249" s="44"/>
      <c r="AA1249" s="44"/>
      <c r="AB1249" s="2">
        <v>0</v>
      </c>
      <c r="AC1249" s="2">
        <v>0</v>
      </c>
      <c r="AD1249" s="2">
        <f>+M1249</f>
        <v>0</v>
      </c>
      <c r="AE1249" s="2">
        <f>+AD1249*14%</f>
        <v>0</v>
      </c>
      <c r="AF1249" s="155">
        <f>+AD1249*35%</f>
        <v>0</v>
      </c>
      <c r="AG1249" s="2">
        <f>+AD1249*F1249</f>
        <v>0</v>
      </c>
      <c r="AH1249" s="2">
        <f>+AE1249*F1249</f>
        <v>0</v>
      </c>
      <c r="AI1249" s="2">
        <f>+AF1249*F1249</f>
        <v>0</v>
      </c>
      <c r="AJ1249" s="2">
        <f>SUM(AG1249:AI1249)</f>
        <v>0</v>
      </c>
      <c r="AK1249" s="2">
        <f>+AD1249*G1249</f>
        <v>0</v>
      </c>
      <c r="AL1249" s="2">
        <f>+AE1249*G1249</f>
        <v>0</v>
      </c>
      <c r="AM1249" s="2">
        <f>+AF1249*G1249</f>
        <v>0</v>
      </c>
      <c r="AN1249" s="155">
        <f>SUM(AK1249:AM1249)</f>
        <v>0</v>
      </c>
      <c r="AQ1249" s="145" t="s">
        <v>525</v>
      </c>
      <c r="AU1249" s="8"/>
      <c r="AV1249" s="8"/>
      <c r="AW1249" s="2">
        <f>+'[2]BoQ HSYC-Đạt'!AT1249</f>
        <v>0</v>
      </c>
      <c r="AX1249" s="8">
        <f>F1249*AW1249</f>
        <v>0</v>
      </c>
      <c r="AY1249" s="8">
        <f>IF(AQ1249="CT",7%,5%)*AX1249</f>
        <v>0</v>
      </c>
      <c r="AZ1249" s="8">
        <f>AX1249*2%</f>
        <v>0</v>
      </c>
      <c r="BA1249" s="8">
        <f>IF(BB1249&gt;0,0,AX1249*5%)</f>
        <v>0</v>
      </c>
      <c r="BB1249" s="8"/>
      <c r="BC1249" s="8">
        <f>+AX1249+AY1249+AZ1249+BA1249+BB1249</f>
        <v>0</v>
      </c>
      <c r="BD1249" s="8">
        <f>AX1249-AT1249</f>
        <v>0</v>
      </c>
      <c r="BE1249" s="2"/>
      <c r="BH1249" s="2"/>
      <c r="BI1249" s="228">
        <f>+AX1249-AC1249/1.1</f>
        <v>0</v>
      </c>
    </row>
    <row r="1250" spans="1:61" ht="17" hidden="1" outlineLevel="1" x14ac:dyDescent="0.2">
      <c r="B1250" s="82"/>
      <c r="C1250" s="144" t="s">
        <v>658</v>
      </c>
      <c r="D1250" s="144"/>
      <c r="E1250" s="82"/>
      <c r="F1250" s="143"/>
      <c r="G1250" s="142">
        <f>'[1]BoQ HSYC'!F1250</f>
        <v>0</v>
      </c>
      <c r="H1250" s="185">
        <f>'[1]BoQ HSYC'!G1250</f>
        <v>0</v>
      </c>
      <c r="I1250" s="185">
        <f>'[1]BoQ HSYC'!H1250</f>
        <v>0</v>
      </c>
      <c r="J1250" s="185">
        <f>'[1]BoQ HSYC'!I1250</f>
        <v>0</v>
      </c>
      <c r="K1250" s="48">
        <f>'[1]BoQ HSYC'!J1250</f>
        <v>0</v>
      </c>
      <c r="L1250" s="47">
        <f>'[1]BoQ HSYC'!K1250</f>
        <v>0</v>
      </c>
      <c r="M1250" s="47">
        <f>'[1]BoQ HSYC'!L1250</f>
        <v>0</v>
      </c>
      <c r="N1250" s="183">
        <f>'[1]BoQ HSYC'!M1250</f>
        <v>0</v>
      </c>
      <c r="O1250" s="183">
        <f>'[1]BoQ HSYC'!N1250</f>
        <v>0</v>
      </c>
      <c r="P1250" s="83">
        <f>'[1]BoQ HSYC'!O1250</f>
        <v>0</v>
      </c>
      <c r="Q1250" s="47">
        <f>'[1]BoQ HSYC'!P1250</f>
        <v>0</v>
      </c>
      <c r="R1250" s="132">
        <f>'[1]BoQ HSYC'!Q1250</f>
        <v>0</v>
      </c>
      <c r="S1250" s="83">
        <f>'[1]BoQ HSYC'!R1250</f>
        <v>0</v>
      </c>
      <c r="T1250" s="48">
        <f>'[1]BoQ HSYC'!S1250</f>
        <v>0</v>
      </c>
      <c r="U1250" s="132">
        <f>'[1]BoQ HSYC'!T1250</f>
        <v>0</v>
      </c>
      <c r="V1250" s="132">
        <f>'[1]BoQ HSYC'!U1250</f>
        <v>0</v>
      </c>
      <c r="W1250" s="132">
        <f>'[1]BoQ HSYC'!V1250</f>
        <v>0</v>
      </c>
      <c r="X1250" s="44" t="str">
        <f>'[1]BoQ HSYC'!W1250</f>
        <v>ME</v>
      </c>
      <c r="Y1250" s="44"/>
      <c r="Z1250" s="44"/>
      <c r="AA1250" s="44"/>
      <c r="AB1250" s="2">
        <v>0</v>
      </c>
      <c r="AC1250" s="2">
        <v>0</v>
      </c>
      <c r="AD1250" s="2">
        <f>+M1250</f>
        <v>0</v>
      </c>
      <c r="AE1250" s="2">
        <f>+AD1250*14%</f>
        <v>0</v>
      </c>
      <c r="AF1250" s="155">
        <f>+AD1250*35%</f>
        <v>0</v>
      </c>
      <c r="AG1250" s="2">
        <f>+AD1250*F1250</f>
        <v>0</v>
      </c>
      <c r="AH1250" s="2">
        <f>+AE1250*F1250</f>
        <v>0</v>
      </c>
      <c r="AI1250" s="2">
        <f>+AF1250*F1250</f>
        <v>0</v>
      </c>
      <c r="AJ1250" s="2">
        <f>SUM(AG1250:AI1250)</f>
        <v>0</v>
      </c>
      <c r="AK1250" s="2">
        <f>+AD1250*G1250</f>
        <v>0</v>
      </c>
      <c r="AL1250" s="2">
        <f>+AE1250*G1250</f>
        <v>0</v>
      </c>
      <c r="AM1250" s="2">
        <f>+AF1250*G1250</f>
        <v>0</v>
      </c>
      <c r="AN1250" s="155">
        <f>SUM(AK1250:AM1250)</f>
        <v>0</v>
      </c>
      <c r="AQ1250" s="145" t="s">
        <v>525</v>
      </c>
      <c r="AU1250" s="8"/>
      <c r="AV1250" s="8"/>
      <c r="AW1250" s="2">
        <f>+'[2]BoQ HSYC-Đạt'!AT1250</f>
        <v>0</v>
      </c>
      <c r="AX1250" s="8">
        <f>F1250*AW1250</f>
        <v>0</v>
      </c>
      <c r="AY1250" s="8">
        <f>IF(AQ1250="CT",7%,5%)*AX1250</f>
        <v>0</v>
      </c>
      <c r="AZ1250" s="8">
        <f>AX1250*2%</f>
        <v>0</v>
      </c>
      <c r="BA1250" s="8">
        <f>IF(BB1250&gt;0,0,AX1250*5%)</f>
        <v>0</v>
      </c>
      <c r="BB1250" s="8"/>
      <c r="BC1250" s="8">
        <f>+AX1250+AY1250+AZ1250+BA1250+BB1250</f>
        <v>0</v>
      </c>
      <c r="BD1250" s="8">
        <f>AX1250-AT1250</f>
        <v>0</v>
      </c>
      <c r="BE1250" s="2"/>
      <c r="BH1250" s="2"/>
      <c r="BI1250" s="228">
        <f>+AX1250-AC1250/1.1</f>
        <v>0</v>
      </c>
    </row>
    <row r="1251" spans="1:61" ht="17" hidden="1" outlineLevel="1" x14ac:dyDescent="0.2">
      <c r="B1251" s="82"/>
      <c r="C1251" s="144" t="s">
        <v>1141</v>
      </c>
      <c r="D1251" s="144"/>
      <c r="E1251" s="82"/>
      <c r="F1251" s="143"/>
      <c r="G1251" s="142">
        <f>'[1]BoQ HSYC'!F1251</f>
        <v>0</v>
      </c>
      <c r="H1251" s="185">
        <f>'[1]BoQ HSYC'!G1251</f>
        <v>0</v>
      </c>
      <c r="I1251" s="185">
        <f>'[1]BoQ HSYC'!H1251</f>
        <v>0</v>
      </c>
      <c r="J1251" s="185">
        <f>'[1]BoQ HSYC'!I1251</f>
        <v>0</v>
      </c>
      <c r="K1251" s="48">
        <f>'[1]BoQ HSYC'!J1251</f>
        <v>0</v>
      </c>
      <c r="L1251" s="47">
        <f>'[1]BoQ HSYC'!K1251</f>
        <v>0</v>
      </c>
      <c r="M1251" s="47">
        <f>'[1]BoQ HSYC'!L1251</f>
        <v>0</v>
      </c>
      <c r="N1251" s="183">
        <f>'[1]BoQ HSYC'!M1251</f>
        <v>0</v>
      </c>
      <c r="O1251" s="183">
        <f>'[1]BoQ HSYC'!N1251</f>
        <v>0</v>
      </c>
      <c r="P1251" s="83">
        <f>'[1]BoQ HSYC'!O1251</f>
        <v>0</v>
      </c>
      <c r="Q1251" s="47">
        <f>'[1]BoQ HSYC'!P1251</f>
        <v>0</v>
      </c>
      <c r="R1251" s="132">
        <f>'[1]BoQ HSYC'!Q1251</f>
        <v>0</v>
      </c>
      <c r="S1251" s="83">
        <f>'[1]BoQ HSYC'!R1251</f>
        <v>0</v>
      </c>
      <c r="T1251" s="48">
        <f>'[1]BoQ HSYC'!S1251</f>
        <v>0</v>
      </c>
      <c r="U1251" s="132">
        <f>'[1]BoQ HSYC'!T1251</f>
        <v>0</v>
      </c>
      <c r="V1251" s="132">
        <f>'[1]BoQ HSYC'!U1251</f>
        <v>0</v>
      </c>
      <c r="W1251" s="132">
        <f>'[1]BoQ HSYC'!V1251</f>
        <v>0</v>
      </c>
      <c r="X1251" s="44" t="str">
        <f>'[1]BoQ HSYC'!W1251</f>
        <v>ME</v>
      </c>
      <c r="Y1251" s="44"/>
      <c r="Z1251" s="44"/>
      <c r="AA1251" s="44"/>
      <c r="AB1251" s="2">
        <v>0</v>
      </c>
      <c r="AC1251" s="2">
        <v>0</v>
      </c>
      <c r="AD1251" s="2">
        <f>+M1251</f>
        <v>0</v>
      </c>
      <c r="AE1251" s="2">
        <f>+AD1251*14%</f>
        <v>0</v>
      </c>
      <c r="AF1251" s="155">
        <f>+AD1251*35%</f>
        <v>0</v>
      </c>
      <c r="AG1251" s="2">
        <f>+AD1251*F1251</f>
        <v>0</v>
      </c>
      <c r="AH1251" s="2">
        <f>+AE1251*F1251</f>
        <v>0</v>
      </c>
      <c r="AI1251" s="2">
        <f>+AF1251*F1251</f>
        <v>0</v>
      </c>
      <c r="AJ1251" s="2">
        <f>SUM(AG1251:AI1251)</f>
        <v>0</v>
      </c>
      <c r="AK1251" s="2">
        <f>+AD1251*G1251</f>
        <v>0</v>
      </c>
      <c r="AL1251" s="2">
        <f>+AE1251*G1251</f>
        <v>0</v>
      </c>
      <c r="AM1251" s="2">
        <f>+AF1251*G1251</f>
        <v>0</v>
      </c>
      <c r="AN1251" s="155">
        <f>SUM(AK1251:AM1251)</f>
        <v>0</v>
      </c>
      <c r="AQ1251" s="145" t="s">
        <v>525</v>
      </c>
      <c r="AU1251" s="8"/>
      <c r="AV1251" s="8"/>
      <c r="AW1251" s="2">
        <f>+'[2]BoQ HSYC-Đạt'!AT1251</f>
        <v>0</v>
      </c>
      <c r="AX1251" s="8">
        <f>F1251*AW1251</f>
        <v>0</v>
      </c>
      <c r="AY1251" s="8">
        <f>IF(AQ1251="CT",7%,5%)*AX1251</f>
        <v>0</v>
      </c>
      <c r="AZ1251" s="8">
        <f>AX1251*2%</f>
        <v>0</v>
      </c>
      <c r="BA1251" s="8">
        <f>IF(BB1251&gt;0,0,AX1251*5%)</f>
        <v>0</v>
      </c>
      <c r="BB1251" s="8"/>
      <c r="BC1251" s="8">
        <f>+AX1251+AY1251+AZ1251+BA1251+BB1251</f>
        <v>0</v>
      </c>
      <c r="BD1251" s="8">
        <f>AX1251-AT1251</f>
        <v>0</v>
      </c>
      <c r="BE1251" s="2"/>
      <c r="BH1251" s="2"/>
      <c r="BI1251" s="228">
        <f>+AX1251-AC1251/1.1</f>
        <v>0</v>
      </c>
    </row>
    <row r="1252" spans="1:61" ht="17" hidden="1" outlineLevel="1" x14ac:dyDescent="0.2">
      <c r="B1252" s="82"/>
      <c r="C1252" s="144" t="s">
        <v>1140</v>
      </c>
      <c r="D1252" s="144"/>
      <c r="E1252" s="82"/>
      <c r="F1252" s="143"/>
      <c r="G1252" s="142">
        <f>'[1]BoQ HSYC'!F1252</f>
        <v>0</v>
      </c>
      <c r="H1252" s="185">
        <f>'[1]BoQ HSYC'!G1252</f>
        <v>0</v>
      </c>
      <c r="I1252" s="185">
        <f>'[1]BoQ HSYC'!H1252</f>
        <v>0</v>
      </c>
      <c r="J1252" s="185">
        <f>'[1]BoQ HSYC'!I1252</f>
        <v>0</v>
      </c>
      <c r="K1252" s="48">
        <f>'[1]BoQ HSYC'!J1252</f>
        <v>0</v>
      </c>
      <c r="L1252" s="47">
        <f>'[1]BoQ HSYC'!K1252</f>
        <v>0</v>
      </c>
      <c r="M1252" s="47">
        <f>'[1]BoQ HSYC'!L1252</f>
        <v>0</v>
      </c>
      <c r="N1252" s="183">
        <f>'[1]BoQ HSYC'!M1252</f>
        <v>0</v>
      </c>
      <c r="O1252" s="183">
        <f>'[1]BoQ HSYC'!N1252</f>
        <v>0</v>
      </c>
      <c r="P1252" s="83">
        <f>'[1]BoQ HSYC'!O1252</f>
        <v>0</v>
      </c>
      <c r="Q1252" s="47">
        <f>'[1]BoQ HSYC'!P1252</f>
        <v>0</v>
      </c>
      <c r="R1252" s="132">
        <f>'[1]BoQ HSYC'!Q1252</f>
        <v>0</v>
      </c>
      <c r="S1252" s="83">
        <f>'[1]BoQ HSYC'!R1252</f>
        <v>0</v>
      </c>
      <c r="T1252" s="48">
        <f>'[1]BoQ HSYC'!S1252</f>
        <v>0</v>
      </c>
      <c r="U1252" s="132">
        <f>'[1]BoQ HSYC'!T1252</f>
        <v>0</v>
      </c>
      <c r="V1252" s="132">
        <f>'[1]BoQ HSYC'!U1252</f>
        <v>0</v>
      </c>
      <c r="W1252" s="132">
        <f>'[1]BoQ HSYC'!V1252</f>
        <v>0</v>
      </c>
      <c r="X1252" s="44" t="str">
        <f>'[1]BoQ HSYC'!W1252</f>
        <v>ME</v>
      </c>
      <c r="Y1252" s="44"/>
      <c r="Z1252" s="44"/>
      <c r="AA1252" s="44"/>
      <c r="AB1252" s="2">
        <v>0</v>
      </c>
      <c r="AC1252" s="2">
        <v>0</v>
      </c>
      <c r="AD1252" s="2">
        <f>+M1252</f>
        <v>0</v>
      </c>
      <c r="AE1252" s="2">
        <f>+AD1252*14%</f>
        <v>0</v>
      </c>
      <c r="AF1252" s="155">
        <f>+AD1252*35%</f>
        <v>0</v>
      </c>
      <c r="AG1252" s="2">
        <f>+AD1252*F1252</f>
        <v>0</v>
      </c>
      <c r="AH1252" s="2">
        <f>+AE1252*F1252</f>
        <v>0</v>
      </c>
      <c r="AI1252" s="2">
        <f>+AF1252*F1252</f>
        <v>0</v>
      </c>
      <c r="AJ1252" s="2">
        <f>SUM(AG1252:AI1252)</f>
        <v>0</v>
      </c>
      <c r="AK1252" s="2">
        <f>+AD1252*G1252</f>
        <v>0</v>
      </c>
      <c r="AL1252" s="2">
        <f>+AE1252*G1252</f>
        <v>0</v>
      </c>
      <c r="AM1252" s="2">
        <f>+AF1252*G1252</f>
        <v>0</v>
      </c>
      <c r="AN1252" s="155">
        <f>SUM(AK1252:AM1252)</f>
        <v>0</v>
      </c>
      <c r="AQ1252" s="145" t="s">
        <v>525</v>
      </c>
      <c r="AU1252" s="8"/>
      <c r="AV1252" s="8"/>
      <c r="AW1252" s="2">
        <f>+'[2]BoQ HSYC-Đạt'!AT1252</f>
        <v>0</v>
      </c>
      <c r="AX1252" s="8">
        <f>F1252*AW1252</f>
        <v>0</v>
      </c>
      <c r="AY1252" s="8">
        <f>IF(AQ1252="CT",7%,5%)*AX1252</f>
        <v>0</v>
      </c>
      <c r="AZ1252" s="8">
        <f>AX1252*2%</f>
        <v>0</v>
      </c>
      <c r="BA1252" s="8">
        <f>IF(BB1252&gt;0,0,AX1252*5%)</f>
        <v>0</v>
      </c>
      <c r="BB1252" s="8"/>
      <c r="BC1252" s="8">
        <f>+AX1252+AY1252+AZ1252+BA1252+BB1252</f>
        <v>0</v>
      </c>
      <c r="BD1252" s="8">
        <f>AX1252-AT1252</f>
        <v>0</v>
      </c>
      <c r="BE1252" s="2"/>
      <c r="BH1252" s="2"/>
      <c r="BI1252" s="228">
        <f>+AX1252-AC1252/1.1</f>
        <v>0</v>
      </c>
    </row>
    <row r="1253" spans="1:61" ht="17" hidden="1" outlineLevel="1" x14ac:dyDescent="0.2">
      <c r="B1253" s="82"/>
      <c r="C1253" s="144" t="s">
        <v>656</v>
      </c>
      <c r="D1253" s="144"/>
      <c r="E1253" s="82"/>
      <c r="F1253" s="143"/>
      <c r="G1253" s="142">
        <f>'[1]BoQ HSYC'!F1253</f>
        <v>0</v>
      </c>
      <c r="H1253" s="185">
        <f>'[1]BoQ HSYC'!G1253</f>
        <v>0</v>
      </c>
      <c r="I1253" s="185">
        <f>'[1]BoQ HSYC'!H1253</f>
        <v>0</v>
      </c>
      <c r="J1253" s="185">
        <f>'[1]BoQ HSYC'!I1253</f>
        <v>0</v>
      </c>
      <c r="K1253" s="48">
        <f>'[1]BoQ HSYC'!J1253</f>
        <v>0</v>
      </c>
      <c r="L1253" s="47">
        <f>'[1]BoQ HSYC'!K1253</f>
        <v>0</v>
      </c>
      <c r="M1253" s="47">
        <f>'[1]BoQ HSYC'!L1253</f>
        <v>0</v>
      </c>
      <c r="N1253" s="183">
        <f>'[1]BoQ HSYC'!M1253</f>
        <v>0</v>
      </c>
      <c r="O1253" s="183">
        <f>'[1]BoQ HSYC'!N1253</f>
        <v>0</v>
      </c>
      <c r="P1253" s="83">
        <f>'[1]BoQ HSYC'!O1253</f>
        <v>0</v>
      </c>
      <c r="Q1253" s="47">
        <f>'[1]BoQ HSYC'!P1253</f>
        <v>0</v>
      </c>
      <c r="R1253" s="132">
        <f>'[1]BoQ HSYC'!Q1253</f>
        <v>0</v>
      </c>
      <c r="S1253" s="83">
        <f>'[1]BoQ HSYC'!R1253</f>
        <v>0</v>
      </c>
      <c r="T1253" s="48">
        <f>'[1]BoQ HSYC'!S1253</f>
        <v>0</v>
      </c>
      <c r="U1253" s="132">
        <f>'[1]BoQ HSYC'!T1253</f>
        <v>0</v>
      </c>
      <c r="V1253" s="132">
        <f>'[1]BoQ HSYC'!U1253</f>
        <v>0</v>
      </c>
      <c r="W1253" s="132">
        <f>'[1]BoQ HSYC'!V1253</f>
        <v>0</v>
      </c>
      <c r="X1253" s="44" t="str">
        <f>'[1]BoQ HSYC'!W1253</f>
        <v>ME</v>
      </c>
      <c r="Y1253" s="44"/>
      <c r="Z1253" s="44"/>
      <c r="AA1253" s="44"/>
      <c r="AB1253" s="2">
        <v>0</v>
      </c>
      <c r="AC1253" s="2">
        <v>0</v>
      </c>
      <c r="AD1253" s="2">
        <f>+M1253</f>
        <v>0</v>
      </c>
      <c r="AE1253" s="2">
        <f>+AD1253*14%</f>
        <v>0</v>
      </c>
      <c r="AF1253" s="155">
        <f>+AD1253*35%</f>
        <v>0</v>
      </c>
      <c r="AG1253" s="2">
        <f>+AD1253*F1253</f>
        <v>0</v>
      </c>
      <c r="AH1253" s="2">
        <f>+AE1253*F1253</f>
        <v>0</v>
      </c>
      <c r="AI1253" s="2">
        <f>+AF1253*F1253</f>
        <v>0</v>
      </c>
      <c r="AJ1253" s="2">
        <f>SUM(AG1253:AI1253)</f>
        <v>0</v>
      </c>
      <c r="AK1253" s="2">
        <f>+AD1253*G1253</f>
        <v>0</v>
      </c>
      <c r="AL1253" s="2">
        <f>+AE1253*G1253</f>
        <v>0</v>
      </c>
      <c r="AM1253" s="2">
        <f>+AF1253*G1253</f>
        <v>0</v>
      </c>
      <c r="AN1253" s="155">
        <f>SUM(AK1253:AM1253)</f>
        <v>0</v>
      </c>
      <c r="AQ1253" s="145" t="s">
        <v>525</v>
      </c>
      <c r="AU1253" s="8"/>
      <c r="AV1253" s="8"/>
      <c r="AW1253" s="2">
        <f>+'[2]BoQ HSYC-Đạt'!AT1253</f>
        <v>0</v>
      </c>
      <c r="AX1253" s="8">
        <f>F1253*AW1253</f>
        <v>0</v>
      </c>
      <c r="AY1253" s="8">
        <f>IF(AQ1253="CT",7%,5%)*AX1253</f>
        <v>0</v>
      </c>
      <c r="AZ1253" s="8">
        <f>AX1253*2%</f>
        <v>0</v>
      </c>
      <c r="BA1253" s="8">
        <f>IF(BB1253&gt;0,0,AX1253*5%)</f>
        <v>0</v>
      </c>
      <c r="BB1253" s="8"/>
      <c r="BC1253" s="8">
        <f>+AX1253+AY1253+AZ1253+BA1253+BB1253</f>
        <v>0</v>
      </c>
      <c r="BD1253" s="8">
        <f>AX1253-AT1253</f>
        <v>0</v>
      </c>
      <c r="BE1253" s="2"/>
      <c r="BH1253" s="2"/>
      <c r="BI1253" s="228">
        <f>+AX1253-AC1253/1.1</f>
        <v>0</v>
      </c>
    </row>
    <row r="1254" spans="1:61" ht="17" hidden="1" outlineLevel="1" x14ac:dyDescent="0.2">
      <c r="B1254" s="82"/>
      <c r="C1254" s="144" t="s">
        <v>655</v>
      </c>
      <c r="D1254" s="144"/>
      <c r="E1254" s="82"/>
      <c r="F1254" s="143"/>
      <c r="G1254" s="142">
        <f>'[1]BoQ HSYC'!F1254</f>
        <v>0</v>
      </c>
      <c r="H1254" s="185">
        <f>'[1]BoQ HSYC'!G1254</f>
        <v>0</v>
      </c>
      <c r="I1254" s="185">
        <f>'[1]BoQ HSYC'!H1254</f>
        <v>0</v>
      </c>
      <c r="J1254" s="185">
        <f>'[1]BoQ HSYC'!I1254</f>
        <v>0</v>
      </c>
      <c r="K1254" s="48">
        <f>'[1]BoQ HSYC'!J1254</f>
        <v>0</v>
      </c>
      <c r="L1254" s="47">
        <f>'[1]BoQ HSYC'!K1254</f>
        <v>0</v>
      </c>
      <c r="M1254" s="47">
        <f>'[1]BoQ HSYC'!L1254</f>
        <v>0</v>
      </c>
      <c r="N1254" s="183">
        <f>'[1]BoQ HSYC'!M1254</f>
        <v>0</v>
      </c>
      <c r="O1254" s="183">
        <f>'[1]BoQ HSYC'!N1254</f>
        <v>0</v>
      </c>
      <c r="P1254" s="83">
        <f>'[1]BoQ HSYC'!O1254</f>
        <v>0</v>
      </c>
      <c r="Q1254" s="47">
        <f>'[1]BoQ HSYC'!P1254</f>
        <v>0</v>
      </c>
      <c r="R1254" s="132">
        <f>'[1]BoQ HSYC'!Q1254</f>
        <v>0</v>
      </c>
      <c r="S1254" s="83">
        <f>'[1]BoQ HSYC'!R1254</f>
        <v>0</v>
      </c>
      <c r="T1254" s="48">
        <f>'[1]BoQ HSYC'!S1254</f>
        <v>0</v>
      </c>
      <c r="U1254" s="132">
        <f>'[1]BoQ HSYC'!T1254</f>
        <v>0</v>
      </c>
      <c r="V1254" s="132">
        <f>'[1]BoQ HSYC'!U1254</f>
        <v>0</v>
      </c>
      <c r="W1254" s="132">
        <f>'[1]BoQ HSYC'!V1254</f>
        <v>0</v>
      </c>
      <c r="X1254" s="44" t="str">
        <f>'[1]BoQ HSYC'!W1254</f>
        <v>ME</v>
      </c>
      <c r="Y1254" s="44"/>
      <c r="Z1254" s="44"/>
      <c r="AA1254" s="44"/>
      <c r="AB1254" s="2">
        <v>0</v>
      </c>
      <c r="AC1254" s="2">
        <v>0</v>
      </c>
      <c r="AD1254" s="2">
        <f>+M1254</f>
        <v>0</v>
      </c>
      <c r="AE1254" s="2">
        <f>+AD1254*14%</f>
        <v>0</v>
      </c>
      <c r="AF1254" s="155">
        <f>+AD1254*35%</f>
        <v>0</v>
      </c>
      <c r="AG1254" s="2">
        <f>+AD1254*F1254</f>
        <v>0</v>
      </c>
      <c r="AH1254" s="2">
        <f>+AE1254*F1254</f>
        <v>0</v>
      </c>
      <c r="AI1254" s="2">
        <f>+AF1254*F1254</f>
        <v>0</v>
      </c>
      <c r="AJ1254" s="2">
        <f>SUM(AG1254:AI1254)</f>
        <v>0</v>
      </c>
      <c r="AK1254" s="2">
        <f>+AD1254*G1254</f>
        <v>0</v>
      </c>
      <c r="AL1254" s="2">
        <f>+AE1254*G1254</f>
        <v>0</v>
      </c>
      <c r="AM1254" s="2">
        <f>+AF1254*G1254</f>
        <v>0</v>
      </c>
      <c r="AN1254" s="155">
        <f>SUM(AK1254:AM1254)</f>
        <v>0</v>
      </c>
      <c r="AQ1254" s="145" t="s">
        <v>525</v>
      </c>
      <c r="AU1254" s="8"/>
      <c r="AV1254" s="8"/>
      <c r="AW1254" s="2">
        <f>+'[2]BoQ HSYC-Đạt'!AT1254</f>
        <v>0</v>
      </c>
      <c r="AX1254" s="8">
        <f>F1254*AW1254</f>
        <v>0</v>
      </c>
      <c r="AY1254" s="8">
        <f>IF(AQ1254="CT",7%,5%)*AX1254</f>
        <v>0</v>
      </c>
      <c r="AZ1254" s="8">
        <f>AX1254*2%</f>
        <v>0</v>
      </c>
      <c r="BA1254" s="8">
        <f>IF(BB1254&gt;0,0,AX1254*5%)</f>
        <v>0</v>
      </c>
      <c r="BB1254" s="8"/>
      <c r="BC1254" s="8">
        <f>+AX1254+AY1254+AZ1254+BA1254+BB1254</f>
        <v>0</v>
      </c>
      <c r="BD1254" s="8">
        <f>AX1254-AT1254</f>
        <v>0</v>
      </c>
      <c r="BE1254" s="2"/>
      <c r="BH1254" s="2"/>
      <c r="BI1254" s="228">
        <f>+AX1254-AC1254/1.1</f>
        <v>0</v>
      </c>
    </row>
    <row r="1255" spans="1:61" ht="17" hidden="1" outlineLevel="1" x14ac:dyDescent="0.2">
      <c r="B1255" s="82"/>
      <c r="C1255" s="144" t="s">
        <v>654</v>
      </c>
      <c r="D1255" s="144"/>
      <c r="E1255" s="82"/>
      <c r="F1255" s="143"/>
      <c r="G1255" s="142">
        <f>'[1]BoQ HSYC'!F1255</f>
        <v>0</v>
      </c>
      <c r="H1255" s="185">
        <f>'[1]BoQ HSYC'!G1255</f>
        <v>0</v>
      </c>
      <c r="I1255" s="185">
        <f>'[1]BoQ HSYC'!H1255</f>
        <v>0</v>
      </c>
      <c r="J1255" s="185">
        <f>'[1]BoQ HSYC'!I1255</f>
        <v>0</v>
      </c>
      <c r="K1255" s="48">
        <f>'[1]BoQ HSYC'!J1255</f>
        <v>0</v>
      </c>
      <c r="L1255" s="47">
        <f>'[1]BoQ HSYC'!K1255</f>
        <v>0</v>
      </c>
      <c r="M1255" s="47">
        <f>'[1]BoQ HSYC'!L1255</f>
        <v>0</v>
      </c>
      <c r="N1255" s="183">
        <f>'[1]BoQ HSYC'!M1255</f>
        <v>0</v>
      </c>
      <c r="O1255" s="183">
        <f>'[1]BoQ HSYC'!N1255</f>
        <v>0</v>
      </c>
      <c r="P1255" s="83">
        <f>'[1]BoQ HSYC'!O1255</f>
        <v>0</v>
      </c>
      <c r="Q1255" s="47">
        <f>'[1]BoQ HSYC'!P1255</f>
        <v>0</v>
      </c>
      <c r="R1255" s="132">
        <f>'[1]BoQ HSYC'!Q1255</f>
        <v>0</v>
      </c>
      <c r="S1255" s="83">
        <f>'[1]BoQ HSYC'!R1255</f>
        <v>0</v>
      </c>
      <c r="T1255" s="48">
        <f>'[1]BoQ HSYC'!S1255</f>
        <v>0</v>
      </c>
      <c r="U1255" s="132">
        <f>'[1]BoQ HSYC'!T1255</f>
        <v>0</v>
      </c>
      <c r="V1255" s="132">
        <f>'[1]BoQ HSYC'!U1255</f>
        <v>0</v>
      </c>
      <c r="W1255" s="132">
        <f>'[1]BoQ HSYC'!V1255</f>
        <v>0</v>
      </c>
      <c r="X1255" s="44" t="str">
        <f>'[1]BoQ HSYC'!W1255</f>
        <v>ME</v>
      </c>
      <c r="Y1255" s="44"/>
      <c r="Z1255" s="44"/>
      <c r="AA1255" s="44"/>
      <c r="AB1255" s="2">
        <v>0</v>
      </c>
      <c r="AC1255" s="2">
        <v>0</v>
      </c>
      <c r="AD1255" s="2">
        <f>+M1255</f>
        <v>0</v>
      </c>
      <c r="AE1255" s="2">
        <f>+AD1255*14%</f>
        <v>0</v>
      </c>
      <c r="AF1255" s="155">
        <f>+AD1255*35%</f>
        <v>0</v>
      </c>
      <c r="AG1255" s="2">
        <f>+AD1255*F1255</f>
        <v>0</v>
      </c>
      <c r="AH1255" s="2">
        <f>+AE1255*F1255</f>
        <v>0</v>
      </c>
      <c r="AI1255" s="2">
        <f>+AF1255*F1255</f>
        <v>0</v>
      </c>
      <c r="AJ1255" s="2">
        <f>SUM(AG1255:AI1255)</f>
        <v>0</v>
      </c>
      <c r="AK1255" s="2">
        <f>+AD1255*G1255</f>
        <v>0</v>
      </c>
      <c r="AL1255" s="2">
        <f>+AE1255*G1255</f>
        <v>0</v>
      </c>
      <c r="AM1255" s="2">
        <f>+AF1255*G1255</f>
        <v>0</v>
      </c>
      <c r="AN1255" s="155">
        <f>SUM(AK1255:AM1255)</f>
        <v>0</v>
      </c>
      <c r="AQ1255" s="145" t="s">
        <v>525</v>
      </c>
      <c r="AU1255" s="8"/>
      <c r="AV1255" s="8"/>
      <c r="AW1255" s="2">
        <f>+'[2]BoQ HSYC-Đạt'!AT1255</f>
        <v>0</v>
      </c>
      <c r="AX1255" s="8">
        <f>F1255*AW1255</f>
        <v>0</v>
      </c>
      <c r="AY1255" s="8">
        <f>IF(AQ1255="CT",7%,5%)*AX1255</f>
        <v>0</v>
      </c>
      <c r="AZ1255" s="8">
        <f>AX1255*2%</f>
        <v>0</v>
      </c>
      <c r="BA1255" s="8">
        <f>IF(BB1255&gt;0,0,AX1255*5%)</f>
        <v>0</v>
      </c>
      <c r="BB1255" s="8"/>
      <c r="BC1255" s="8">
        <f>+AX1255+AY1255+AZ1255+BA1255+BB1255</f>
        <v>0</v>
      </c>
      <c r="BD1255" s="8">
        <f>AX1255-AT1255</f>
        <v>0</v>
      </c>
      <c r="BE1255" s="2"/>
      <c r="BH1255" s="2"/>
      <c r="BI1255" s="228">
        <f>+AX1255-AC1255/1.1</f>
        <v>0</v>
      </c>
    </row>
    <row r="1256" spans="1:61" ht="17" hidden="1" outlineLevel="1" x14ac:dyDescent="0.2">
      <c r="B1256" s="82"/>
      <c r="C1256" s="144" t="s">
        <v>1139</v>
      </c>
      <c r="D1256" s="144"/>
      <c r="E1256" s="82"/>
      <c r="F1256" s="143"/>
      <c r="G1256" s="142">
        <f>'[1]BoQ HSYC'!F1256</f>
        <v>0</v>
      </c>
      <c r="H1256" s="185">
        <f>'[1]BoQ HSYC'!G1256</f>
        <v>0</v>
      </c>
      <c r="I1256" s="185">
        <f>'[1]BoQ HSYC'!H1256</f>
        <v>0</v>
      </c>
      <c r="J1256" s="185">
        <f>'[1]BoQ HSYC'!I1256</f>
        <v>0</v>
      </c>
      <c r="K1256" s="48">
        <f>'[1]BoQ HSYC'!J1256</f>
        <v>0</v>
      </c>
      <c r="L1256" s="47">
        <f>'[1]BoQ HSYC'!K1256</f>
        <v>0</v>
      </c>
      <c r="M1256" s="47">
        <f>'[1]BoQ HSYC'!L1256</f>
        <v>0</v>
      </c>
      <c r="N1256" s="183">
        <f>'[1]BoQ HSYC'!M1256</f>
        <v>0</v>
      </c>
      <c r="O1256" s="183">
        <f>'[1]BoQ HSYC'!N1256</f>
        <v>0</v>
      </c>
      <c r="P1256" s="83">
        <f>'[1]BoQ HSYC'!O1256</f>
        <v>0</v>
      </c>
      <c r="Q1256" s="47">
        <f>'[1]BoQ HSYC'!P1256</f>
        <v>0</v>
      </c>
      <c r="R1256" s="132">
        <f>'[1]BoQ HSYC'!Q1256</f>
        <v>0</v>
      </c>
      <c r="S1256" s="83">
        <f>'[1]BoQ HSYC'!R1256</f>
        <v>0</v>
      </c>
      <c r="T1256" s="48">
        <f>'[1]BoQ HSYC'!S1256</f>
        <v>0</v>
      </c>
      <c r="U1256" s="132">
        <f>'[1]BoQ HSYC'!T1256</f>
        <v>0</v>
      </c>
      <c r="V1256" s="132">
        <f>'[1]BoQ HSYC'!U1256</f>
        <v>0</v>
      </c>
      <c r="W1256" s="132">
        <f>'[1]BoQ HSYC'!V1256</f>
        <v>0</v>
      </c>
      <c r="X1256" s="44" t="str">
        <f>'[1]BoQ HSYC'!W1256</f>
        <v>ME</v>
      </c>
      <c r="Y1256" s="44"/>
      <c r="Z1256" s="44"/>
      <c r="AA1256" s="44"/>
      <c r="AB1256" s="2">
        <v>0</v>
      </c>
      <c r="AC1256" s="2">
        <v>0</v>
      </c>
      <c r="AD1256" s="2">
        <f>+M1256</f>
        <v>0</v>
      </c>
      <c r="AE1256" s="2">
        <f>+AD1256*14%</f>
        <v>0</v>
      </c>
      <c r="AF1256" s="155">
        <f>+AD1256*35%</f>
        <v>0</v>
      </c>
      <c r="AG1256" s="2">
        <f>+AD1256*F1256</f>
        <v>0</v>
      </c>
      <c r="AH1256" s="2">
        <f>+AE1256*F1256</f>
        <v>0</v>
      </c>
      <c r="AI1256" s="2">
        <f>+AF1256*F1256</f>
        <v>0</v>
      </c>
      <c r="AJ1256" s="2">
        <f>SUM(AG1256:AI1256)</f>
        <v>0</v>
      </c>
      <c r="AK1256" s="2">
        <f>+AD1256*G1256</f>
        <v>0</v>
      </c>
      <c r="AL1256" s="2">
        <f>+AE1256*G1256</f>
        <v>0</v>
      </c>
      <c r="AM1256" s="2">
        <f>+AF1256*G1256</f>
        <v>0</v>
      </c>
      <c r="AN1256" s="155">
        <f>SUM(AK1256:AM1256)</f>
        <v>0</v>
      </c>
      <c r="AQ1256" s="145" t="s">
        <v>525</v>
      </c>
      <c r="AU1256" s="8"/>
      <c r="AV1256" s="8"/>
      <c r="AW1256" s="2">
        <f>+'[2]BoQ HSYC-Đạt'!AT1256</f>
        <v>0</v>
      </c>
      <c r="AX1256" s="8">
        <f>F1256*AW1256</f>
        <v>0</v>
      </c>
      <c r="AY1256" s="8">
        <f>IF(AQ1256="CT",7%,5%)*AX1256</f>
        <v>0</v>
      </c>
      <c r="AZ1256" s="8">
        <f>AX1256*2%</f>
        <v>0</v>
      </c>
      <c r="BA1256" s="8">
        <f>IF(BB1256&gt;0,0,AX1256*5%)</f>
        <v>0</v>
      </c>
      <c r="BB1256" s="8"/>
      <c r="BC1256" s="8">
        <f>+AX1256+AY1256+AZ1256+BA1256+BB1256</f>
        <v>0</v>
      </c>
      <c r="BD1256" s="8">
        <f>AX1256-AT1256</f>
        <v>0</v>
      </c>
      <c r="BE1256" s="2"/>
      <c r="BH1256" s="2"/>
      <c r="BI1256" s="228">
        <f>+AX1256-AC1256/1.1</f>
        <v>0</v>
      </c>
    </row>
    <row r="1257" spans="1:61" ht="17" hidden="1" outlineLevel="1" x14ac:dyDescent="0.2">
      <c r="A1257" s="1" t="s">
        <v>108</v>
      </c>
      <c r="B1257" s="82">
        <v>3</v>
      </c>
      <c r="C1257" s="144" t="s">
        <v>835</v>
      </c>
      <c r="D1257" s="144"/>
      <c r="E1257" s="82" t="s">
        <v>664</v>
      </c>
      <c r="F1257" s="143">
        <v>1</v>
      </c>
      <c r="G1257" s="142">
        <f>'[1]BoQ HSYC'!F1257</f>
        <v>1</v>
      </c>
      <c r="H1257" s="185">
        <f>'[1]BoQ HSYC'!G1257</f>
        <v>0</v>
      </c>
      <c r="I1257" s="185">
        <f>'[1]BoQ HSYC'!H1257</f>
        <v>0</v>
      </c>
      <c r="J1257" s="185">
        <f>'[1]BoQ HSYC'!I1257</f>
        <v>0</v>
      </c>
      <c r="K1257" s="48">
        <f>'[1]BoQ HSYC'!J1257</f>
        <v>33310000</v>
      </c>
      <c r="L1257" s="47">
        <f>'[1]BoQ HSYC'!K1257</f>
        <v>0</v>
      </c>
      <c r="M1257" s="47">
        <f>'[1]BoQ HSYC'!L1257</f>
        <v>33310000</v>
      </c>
      <c r="N1257" s="183">
        <f>'[1]BoQ HSYC'!M1257</f>
        <v>0</v>
      </c>
      <c r="O1257" s="183">
        <f>'[1]BoQ HSYC'!N1257</f>
        <v>0</v>
      </c>
      <c r="P1257" s="83">
        <f>'[1]BoQ HSYC'!O1257</f>
        <v>0</v>
      </c>
      <c r="Q1257" s="47">
        <f>'[1]BoQ HSYC'!P1257</f>
        <v>33310000</v>
      </c>
      <c r="R1257" s="132">
        <f>'[1]BoQ HSYC'!Q1257</f>
        <v>0</v>
      </c>
      <c r="S1257" s="83">
        <f>'[1]BoQ HSYC'!R1257</f>
        <v>33310000</v>
      </c>
      <c r="T1257" s="48">
        <f>'[1]BoQ HSYC'!S1257</f>
        <v>0</v>
      </c>
      <c r="U1257" s="132">
        <f>'[1]BoQ HSYC'!T1257</f>
        <v>0</v>
      </c>
      <c r="V1257" s="132" t="str">
        <f>'[1]BoQ HSYC'!U1257</f>
        <v>Báo giá NCC</v>
      </c>
      <c r="W1257" s="132" t="str">
        <f>'[1]BoQ HSYC'!V1257</f>
        <v>Báo giá NCC</v>
      </c>
      <c r="X1257" s="44" t="str">
        <f>'[1]BoQ HSYC'!W1257</f>
        <v>ME</v>
      </c>
      <c r="Y1257" s="44"/>
      <c r="Z1257" s="44"/>
      <c r="AA1257" s="44"/>
      <c r="AB1257" s="2">
        <v>42328599.225000001</v>
      </c>
      <c r="AC1257" s="2">
        <v>42328599.225000001</v>
      </c>
      <c r="AD1257" s="2">
        <f>+M1257</f>
        <v>33310000</v>
      </c>
      <c r="AE1257" s="2">
        <f>+AD1257*14%</f>
        <v>4663400</v>
      </c>
      <c r="AF1257" s="155">
        <f>+AD1257*35%</f>
        <v>11658500</v>
      </c>
      <c r="AG1257" s="2">
        <f>+AD1257*F1257</f>
        <v>33310000</v>
      </c>
      <c r="AH1257" s="2">
        <f>+AE1257*F1257</f>
        <v>4663400</v>
      </c>
      <c r="AI1257" s="2">
        <f>+AF1257*F1257</f>
        <v>11658500</v>
      </c>
      <c r="AJ1257" s="2">
        <f>SUM(AG1257:AI1257)</f>
        <v>49631900</v>
      </c>
      <c r="AK1257" s="2">
        <f>+AD1257*G1257</f>
        <v>33310000</v>
      </c>
      <c r="AL1257" s="2">
        <f>+AE1257*G1257</f>
        <v>4663400</v>
      </c>
      <c r="AM1257" s="2">
        <f>+AF1257*G1257</f>
        <v>11658500</v>
      </c>
      <c r="AN1257" s="155">
        <f>SUM(AK1257:AM1257)</f>
        <v>49631900</v>
      </c>
      <c r="AQ1257" s="145" t="s">
        <v>525</v>
      </c>
      <c r="AU1257" s="8"/>
      <c r="AV1257" s="8"/>
      <c r="AW1257" s="2">
        <f>+'[2]BoQ HSYC-Đạt'!AT1257</f>
        <v>33976200</v>
      </c>
      <c r="AX1257" s="8">
        <f>F1257*AW1257</f>
        <v>33976200</v>
      </c>
      <c r="AY1257" s="8">
        <f>IF(AQ1257="CT",7%,5%)*AX1257</f>
        <v>2378334</v>
      </c>
      <c r="AZ1257" s="8">
        <f>AX1257*2%</f>
        <v>679524</v>
      </c>
      <c r="BA1257" s="8">
        <f>IF(BB1257&gt;0,0,AX1257*5%)</f>
        <v>1698810</v>
      </c>
      <c r="BB1257" s="8"/>
      <c r="BC1257" s="8">
        <f>+AX1257+AY1257+AZ1257+BA1257+BB1257</f>
        <v>38732868</v>
      </c>
      <c r="BD1257" s="8">
        <f>AX1257-AT1257</f>
        <v>33976200</v>
      </c>
      <c r="BE1257" s="2"/>
      <c r="BH1257" s="2"/>
      <c r="BI1257" s="228">
        <f>+AX1257-AC1257/1.1</f>
        <v>-4504344.75</v>
      </c>
    </row>
    <row r="1258" spans="1:61" ht="17" hidden="1" outlineLevel="1" x14ac:dyDescent="0.2">
      <c r="B1258" s="82"/>
      <c r="C1258" s="144" t="s">
        <v>1143</v>
      </c>
      <c r="D1258" s="144"/>
      <c r="E1258" s="82"/>
      <c r="F1258" s="143"/>
      <c r="G1258" s="142">
        <f>'[1]BoQ HSYC'!F1258</f>
        <v>0</v>
      </c>
      <c r="H1258" s="185">
        <f>'[1]BoQ HSYC'!G1258</f>
        <v>0</v>
      </c>
      <c r="I1258" s="185">
        <f>'[1]BoQ HSYC'!H1258</f>
        <v>0</v>
      </c>
      <c r="J1258" s="185">
        <f>'[1]BoQ HSYC'!I1258</f>
        <v>0</v>
      </c>
      <c r="K1258" s="48">
        <f>'[1]BoQ HSYC'!J1258</f>
        <v>0</v>
      </c>
      <c r="L1258" s="47">
        <f>'[1]BoQ HSYC'!K1258</f>
        <v>0</v>
      </c>
      <c r="M1258" s="47">
        <f>'[1]BoQ HSYC'!L1258</f>
        <v>0</v>
      </c>
      <c r="N1258" s="183">
        <f>'[1]BoQ HSYC'!M1258</f>
        <v>0</v>
      </c>
      <c r="O1258" s="183">
        <f>'[1]BoQ HSYC'!N1258</f>
        <v>0</v>
      </c>
      <c r="P1258" s="83">
        <f>'[1]BoQ HSYC'!O1258</f>
        <v>0</v>
      </c>
      <c r="Q1258" s="47">
        <f>'[1]BoQ HSYC'!P1258</f>
        <v>0</v>
      </c>
      <c r="R1258" s="132">
        <f>'[1]BoQ HSYC'!Q1258</f>
        <v>0</v>
      </c>
      <c r="S1258" s="83">
        <f>'[1]BoQ HSYC'!R1258</f>
        <v>0</v>
      </c>
      <c r="T1258" s="48">
        <f>'[1]BoQ HSYC'!S1258</f>
        <v>0</v>
      </c>
      <c r="U1258" s="132">
        <f>'[1]BoQ HSYC'!T1258</f>
        <v>0</v>
      </c>
      <c r="V1258" s="132">
        <f>'[1]BoQ HSYC'!U1258</f>
        <v>0</v>
      </c>
      <c r="W1258" s="132">
        <f>'[1]BoQ HSYC'!V1258</f>
        <v>0</v>
      </c>
      <c r="X1258" s="44" t="str">
        <f>'[1]BoQ HSYC'!W1258</f>
        <v>ME</v>
      </c>
      <c r="Y1258" s="44"/>
      <c r="Z1258" s="44"/>
      <c r="AA1258" s="44"/>
      <c r="AB1258" s="2">
        <v>0</v>
      </c>
      <c r="AC1258" s="2">
        <v>0</v>
      </c>
      <c r="AD1258" s="2">
        <f>+M1258</f>
        <v>0</v>
      </c>
      <c r="AE1258" s="2">
        <f>+AD1258*14%</f>
        <v>0</v>
      </c>
      <c r="AF1258" s="155">
        <f>+AD1258*35%</f>
        <v>0</v>
      </c>
      <c r="AG1258" s="2">
        <f>+AD1258*F1258</f>
        <v>0</v>
      </c>
      <c r="AH1258" s="2">
        <f>+AE1258*F1258</f>
        <v>0</v>
      </c>
      <c r="AI1258" s="2">
        <f>+AF1258*F1258</f>
        <v>0</v>
      </c>
      <c r="AJ1258" s="2">
        <f>SUM(AG1258:AI1258)</f>
        <v>0</v>
      </c>
      <c r="AK1258" s="2">
        <f>+AD1258*G1258</f>
        <v>0</v>
      </c>
      <c r="AL1258" s="2">
        <f>+AE1258*G1258</f>
        <v>0</v>
      </c>
      <c r="AM1258" s="2">
        <f>+AF1258*G1258</f>
        <v>0</v>
      </c>
      <c r="AN1258" s="155">
        <f>SUM(AK1258:AM1258)</f>
        <v>0</v>
      </c>
      <c r="AQ1258" s="145" t="s">
        <v>525</v>
      </c>
      <c r="AU1258" s="8"/>
      <c r="AV1258" s="8"/>
      <c r="AW1258" s="2">
        <f>+'[2]BoQ HSYC-Đạt'!AT1258</f>
        <v>0</v>
      </c>
      <c r="AX1258" s="8">
        <f>F1258*AW1258</f>
        <v>0</v>
      </c>
      <c r="AY1258" s="8">
        <f>IF(AQ1258="CT",7%,5%)*AX1258</f>
        <v>0</v>
      </c>
      <c r="AZ1258" s="8">
        <f>AX1258*2%</f>
        <v>0</v>
      </c>
      <c r="BA1258" s="8">
        <f>IF(BB1258&gt;0,0,AX1258*5%)</f>
        <v>0</v>
      </c>
      <c r="BB1258" s="8"/>
      <c r="BC1258" s="8">
        <f>+AX1258+AY1258+AZ1258+BA1258+BB1258</f>
        <v>0</v>
      </c>
      <c r="BD1258" s="8">
        <f>AX1258-AT1258</f>
        <v>0</v>
      </c>
      <c r="BE1258" s="2"/>
      <c r="BH1258" s="2"/>
      <c r="BI1258" s="228">
        <f>+AX1258-AC1258/1.1</f>
        <v>0</v>
      </c>
    </row>
    <row r="1259" spans="1:61" ht="17" hidden="1" outlineLevel="1" x14ac:dyDescent="0.2">
      <c r="B1259" s="82"/>
      <c r="C1259" s="144" t="s">
        <v>1142</v>
      </c>
      <c r="D1259" s="144"/>
      <c r="E1259" s="82"/>
      <c r="F1259" s="143"/>
      <c r="G1259" s="142">
        <f>'[1]BoQ HSYC'!F1259</f>
        <v>0</v>
      </c>
      <c r="H1259" s="185">
        <f>'[1]BoQ HSYC'!G1259</f>
        <v>0</v>
      </c>
      <c r="I1259" s="185">
        <f>'[1]BoQ HSYC'!H1259</f>
        <v>0</v>
      </c>
      <c r="J1259" s="185">
        <f>'[1]BoQ HSYC'!I1259</f>
        <v>0</v>
      </c>
      <c r="K1259" s="48">
        <f>'[1]BoQ HSYC'!J1259</f>
        <v>0</v>
      </c>
      <c r="L1259" s="47">
        <f>'[1]BoQ HSYC'!K1259</f>
        <v>0</v>
      </c>
      <c r="M1259" s="47">
        <f>'[1]BoQ HSYC'!L1259</f>
        <v>0</v>
      </c>
      <c r="N1259" s="183">
        <f>'[1]BoQ HSYC'!M1259</f>
        <v>0</v>
      </c>
      <c r="O1259" s="183">
        <f>'[1]BoQ HSYC'!N1259</f>
        <v>0</v>
      </c>
      <c r="P1259" s="83">
        <f>'[1]BoQ HSYC'!O1259</f>
        <v>0</v>
      </c>
      <c r="Q1259" s="47">
        <f>'[1]BoQ HSYC'!P1259</f>
        <v>0</v>
      </c>
      <c r="R1259" s="132">
        <f>'[1]BoQ HSYC'!Q1259</f>
        <v>0</v>
      </c>
      <c r="S1259" s="83">
        <f>'[1]BoQ HSYC'!R1259</f>
        <v>0</v>
      </c>
      <c r="T1259" s="48">
        <f>'[1]BoQ HSYC'!S1259</f>
        <v>0</v>
      </c>
      <c r="U1259" s="132">
        <f>'[1]BoQ HSYC'!T1259</f>
        <v>0</v>
      </c>
      <c r="V1259" s="132">
        <f>'[1]BoQ HSYC'!U1259</f>
        <v>0</v>
      </c>
      <c r="W1259" s="132">
        <f>'[1]BoQ HSYC'!V1259</f>
        <v>0</v>
      </c>
      <c r="X1259" s="44" t="str">
        <f>'[1]BoQ HSYC'!W1259</f>
        <v>ME</v>
      </c>
      <c r="Y1259" s="44"/>
      <c r="Z1259" s="44"/>
      <c r="AA1259" s="44"/>
      <c r="AB1259" s="2">
        <v>0</v>
      </c>
      <c r="AC1259" s="2">
        <v>0</v>
      </c>
      <c r="AD1259" s="2">
        <f>+M1259</f>
        <v>0</v>
      </c>
      <c r="AE1259" s="2">
        <f>+AD1259*14%</f>
        <v>0</v>
      </c>
      <c r="AF1259" s="155">
        <f>+AD1259*35%</f>
        <v>0</v>
      </c>
      <c r="AG1259" s="2">
        <f>+AD1259*F1259</f>
        <v>0</v>
      </c>
      <c r="AH1259" s="2">
        <f>+AE1259*F1259</f>
        <v>0</v>
      </c>
      <c r="AI1259" s="2">
        <f>+AF1259*F1259</f>
        <v>0</v>
      </c>
      <c r="AJ1259" s="2">
        <f>SUM(AG1259:AI1259)</f>
        <v>0</v>
      </c>
      <c r="AK1259" s="2">
        <f>+AD1259*G1259</f>
        <v>0</v>
      </c>
      <c r="AL1259" s="2">
        <f>+AE1259*G1259</f>
        <v>0</v>
      </c>
      <c r="AM1259" s="2">
        <f>+AF1259*G1259</f>
        <v>0</v>
      </c>
      <c r="AN1259" s="155">
        <f>SUM(AK1259:AM1259)</f>
        <v>0</v>
      </c>
      <c r="AQ1259" s="145" t="s">
        <v>525</v>
      </c>
      <c r="AU1259" s="8"/>
      <c r="AV1259" s="8"/>
      <c r="AW1259" s="2">
        <f>+'[2]BoQ HSYC-Đạt'!AT1259</f>
        <v>0</v>
      </c>
      <c r="AX1259" s="8">
        <f>F1259*AW1259</f>
        <v>0</v>
      </c>
      <c r="AY1259" s="8">
        <f>IF(AQ1259="CT",7%,5%)*AX1259</f>
        <v>0</v>
      </c>
      <c r="AZ1259" s="8">
        <f>AX1259*2%</f>
        <v>0</v>
      </c>
      <c r="BA1259" s="8">
        <f>IF(BB1259&gt;0,0,AX1259*5%)</f>
        <v>0</v>
      </c>
      <c r="BB1259" s="8"/>
      <c r="BC1259" s="8">
        <f>+AX1259+AY1259+AZ1259+BA1259+BB1259</f>
        <v>0</v>
      </c>
      <c r="BD1259" s="8">
        <f>AX1259-AT1259</f>
        <v>0</v>
      </c>
      <c r="BE1259" s="2"/>
      <c r="BH1259" s="2"/>
      <c r="BI1259" s="228">
        <f>+AX1259-AC1259/1.1</f>
        <v>0</v>
      </c>
    </row>
    <row r="1260" spans="1:61" ht="17" hidden="1" outlineLevel="1" x14ac:dyDescent="0.2">
      <c r="B1260" s="82"/>
      <c r="C1260" s="144" t="s">
        <v>659</v>
      </c>
      <c r="D1260" s="144"/>
      <c r="E1260" s="82"/>
      <c r="F1260" s="143"/>
      <c r="G1260" s="142">
        <f>'[1]BoQ HSYC'!F1260</f>
        <v>0</v>
      </c>
      <c r="H1260" s="185">
        <f>'[1]BoQ HSYC'!G1260</f>
        <v>0</v>
      </c>
      <c r="I1260" s="185">
        <f>'[1]BoQ HSYC'!H1260</f>
        <v>0</v>
      </c>
      <c r="J1260" s="185">
        <f>'[1]BoQ HSYC'!I1260</f>
        <v>0</v>
      </c>
      <c r="K1260" s="48">
        <f>'[1]BoQ HSYC'!J1260</f>
        <v>0</v>
      </c>
      <c r="L1260" s="47">
        <f>'[1]BoQ HSYC'!K1260</f>
        <v>0</v>
      </c>
      <c r="M1260" s="47">
        <f>'[1]BoQ HSYC'!L1260</f>
        <v>0</v>
      </c>
      <c r="N1260" s="183">
        <f>'[1]BoQ HSYC'!M1260</f>
        <v>0</v>
      </c>
      <c r="O1260" s="183">
        <f>'[1]BoQ HSYC'!N1260</f>
        <v>0</v>
      </c>
      <c r="P1260" s="83">
        <f>'[1]BoQ HSYC'!O1260</f>
        <v>0</v>
      </c>
      <c r="Q1260" s="47">
        <f>'[1]BoQ HSYC'!P1260</f>
        <v>0</v>
      </c>
      <c r="R1260" s="132">
        <f>'[1]BoQ HSYC'!Q1260</f>
        <v>0</v>
      </c>
      <c r="S1260" s="83">
        <f>'[1]BoQ HSYC'!R1260</f>
        <v>0</v>
      </c>
      <c r="T1260" s="48">
        <f>'[1]BoQ HSYC'!S1260</f>
        <v>0</v>
      </c>
      <c r="U1260" s="132">
        <f>'[1]BoQ HSYC'!T1260</f>
        <v>0</v>
      </c>
      <c r="V1260" s="132">
        <f>'[1]BoQ HSYC'!U1260</f>
        <v>0</v>
      </c>
      <c r="W1260" s="132">
        <f>'[1]BoQ HSYC'!V1260</f>
        <v>0</v>
      </c>
      <c r="X1260" s="44" t="str">
        <f>'[1]BoQ HSYC'!W1260</f>
        <v>ME</v>
      </c>
      <c r="Y1260" s="44"/>
      <c r="Z1260" s="44"/>
      <c r="AA1260" s="44"/>
      <c r="AB1260" s="2">
        <v>0</v>
      </c>
      <c r="AC1260" s="2">
        <v>0</v>
      </c>
      <c r="AD1260" s="2">
        <f>+M1260</f>
        <v>0</v>
      </c>
      <c r="AE1260" s="2">
        <f>+AD1260*14%</f>
        <v>0</v>
      </c>
      <c r="AF1260" s="155">
        <f>+AD1260*35%</f>
        <v>0</v>
      </c>
      <c r="AG1260" s="2">
        <f>+AD1260*F1260</f>
        <v>0</v>
      </c>
      <c r="AH1260" s="2">
        <f>+AE1260*F1260</f>
        <v>0</v>
      </c>
      <c r="AI1260" s="2">
        <f>+AF1260*F1260</f>
        <v>0</v>
      </c>
      <c r="AJ1260" s="2">
        <f>SUM(AG1260:AI1260)</f>
        <v>0</v>
      </c>
      <c r="AK1260" s="2">
        <f>+AD1260*G1260</f>
        <v>0</v>
      </c>
      <c r="AL1260" s="2">
        <f>+AE1260*G1260</f>
        <v>0</v>
      </c>
      <c r="AM1260" s="2">
        <f>+AF1260*G1260</f>
        <v>0</v>
      </c>
      <c r="AN1260" s="155">
        <f>SUM(AK1260:AM1260)</f>
        <v>0</v>
      </c>
      <c r="AQ1260" s="145" t="s">
        <v>525</v>
      </c>
      <c r="AU1260" s="8"/>
      <c r="AV1260" s="8"/>
      <c r="AW1260" s="2">
        <f>+'[2]BoQ HSYC-Đạt'!AT1260</f>
        <v>0</v>
      </c>
      <c r="AX1260" s="8">
        <f>F1260*AW1260</f>
        <v>0</v>
      </c>
      <c r="AY1260" s="8">
        <f>IF(AQ1260="CT",7%,5%)*AX1260</f>
        <v>0</v>
      </c>
      <c r="AZ1260" s="8">
        <f>AX1260*2%</f>
        <v>0</v>
      </c>
      <c r="BA1260" s="8">
        <f>IF(BB1260&gt;0,0,AX1260*5%)</f>
        <v>0</v>
      </c>
      <c r="BB1260" s="8"/>
      <c r="BC1260" s="8">
        <f>+AX1260+AY1260+AZ1260+BA1260+BB1260</f>
        <v>0</v>
      </c>
      <c r="BD1260" s="8">
        <f>AX1260-AT1260</f>
        <v>0</v>
      </c>
      <c r="BE1260" s="2"/>
      <c r="BH1260" s="2"/>
      <c r="BI1260" s="228">
        <f>+AX1260-AC1260/1.1</f>
        <v>0</v>
      </c>
    </row>
    <row r="1261" spans="1:61" ht="17" hidden="1" outlineLevel="1" x14ac:dyDescent="0.2">
      <c r="B1261" s="82"/>
      <c r="C1261" s="144" t="s">
        <v>658</v>
      </c>
      <c r="D1261" s="144"/>
      <c r="E1261" s="82"/>
      <c r="F1261" s="143"/>
      <c r="G1261" s="142">
        <f>'[1]BoQ HSYC'!F1261</f>
        <v>0</v>
      </c>
      <c r="H1261" s="185">
        <f>'[1]BoQ HSYC'!G1261</f>
        <v>0</v>
      </c>
      <c r="I1261" s="185">
        <f>'[1]BoQ HSYC'!H1261</f>
        <v>0</v>
      </c>
      <c r="J1261" s="185">
        <f>'[1]BoQ HSYC'!I1261</f>
        <v>0</v>
      </c>
      <c r="K1261" s="48">
        <f>'[1]BoQ HSYC'!J1261</f>
        <v>0</v>
      </c>
      <c r="L1261" s="47">
        <f>'[1]BoQ HSYC'!K1261</f>
        <v>0</v>
      </c>
      <c r="M1261" s="47">
        <f>'[1]BoQ HSYC'!L1261</f>
        <v>0</v>
      </c>
      <c r="N1261" s="183">
        <f>'[1]BoQ HSYC'!M1261</f>
        <v>0</v>
      </c>
      <c r="O1261" s="183">
        <f>'[1]BoQ HSYC'!N1261</f>
        <v>0</v>
      </c>
      <c r="P1261" s="83">
        <f>'[1]BoQ HSYC'!O1261</f>
        <v>0</v>
      </c>
      <c r="Q1261" s="47">
        <f>'[1]BoQ HSYC'!P1261</f>
        <v>0</v>
      </c>
      <c r="R1261" s="132">
        <f>'[1]BoQ HSYC'!Q1261</f>
        <v>0</v>
      </c>
      <c r="S1261" s="83">
        <f>'[1]BoQ HSYC'!R1261</f>
        <v>0</v>
      </c>
      <c r="T1261" s="48">
        <f>'[1]BoQ HSYC'!S1261</f>
        <v>0</v>
      </c>
      <c r="U1261" s="132">
        <f>'[1]BoQ HSYC'!T1261</f>
        <v>0</v>
      </c>
      <c r="V1261" s="132">
        <f>'[1]BoQ HSYC'!U1261</f>
        <v>0</v>
      </c>
      <c r="W1261" s="132">
        <f>'[1]BoQ HSYC'!V1261</f>
        <v>0</v>
      </c>
      <c r="X1261" s="44" t="str">
        <f>'[1]BoQ HSYC'!W1261</f>
        <v>ME</v>
      </c>
      <c r="Y1261" s="44"/>
      <c r="Z1261" s="44"/>
      <c r="AA1261" s="44"/>
      <c r="AB1261" s="2">
        <v>0</v>
      </c>
      <c r="AC1261" s="2">
        <v>0</v>
      </c>
      <c r="AD1261" s="2">
        <f>+M1261</f>
        <v>0</v>
      </c>
      <c r="AE1261" s="2">
        <f>+AD1261*14%</f>
        <v>0</v>
      </c>
      <c r="AF1261" s="155">
        <f>+AD1261*35%</f>
        <v>0</v>
      </c>
      <c r="AG1261" s="2">
        <f>+AD1261*F1261</f>
        <v>0</v>
      </c>
      <c r="AH1261" s="2">
        <f>+AE1261*F1261</f>
        <v>0</v>
      </c>
      <c r="AI1261" s="2">
        <f>+AF1261*F1261</f>
        <v>0</v>
      </c>
      <c r="AJ1261" s="2">
        <f>SUM(AG1261:AI1261)</f>
        <v>0</v>
      </c>
      <c r="AK1261" s="2">
        <f>+AD1261*G1261</f>
        <v>0</v>
      </c>
      <c r="AL1261" s="2">
        <f>+AE1261*G1261</f>
        <v>0</v>
      </c>
      <c r="AM1261" s="2">
        <f>+AF1261*G1261</f>
        <v>0</v>
      </c>
      <c r="AN1261" s="155">
        <f>SUM(AK1261:AM1261)</f>
        <v>0</v>
      </c>
      <c r="AQ1261" s="145" t="s">
        <v>525</v>
      </c>
      <c r="AU1261" s="8"/>
      <c r="AV1261" s="8"/>
      <c r="AW1261" s="2">
        <f>+'[2]BoQ HSYC-Đạt'!AT1261</f>
        <v>0</v>
      </c>
      <c r="AX1261" s="8">
        <f>F1261*AW1261</f>
        <v>0</v>
      </c>
      <c r="AY1261" s="8">
        <f>IF(AQ1261="CT",7%,5%)*AX1261</f>
        <v>0</v>
      </c>
      <c r="AZ1261" s="8">
        <f>AX1261*2%</f>
        <v>0</v>
      </c>
      <c r="BA1261" s="8">
        <f>IF(BB1261&gt;0,0,AX1261*5%)</f>
        <v>0</v>
      </c>
      <c r="BB1261" s="8"/>
      <c r="BC1261" s="8">
        <f>+AX1261+AY1261+AZ1261+BA1261+BB1261</f>
        <v>0</v>
      </c>
      <c r="BD1261" s="8">
        <f>AX1261-AT1261</f>
        <v>0</v>
      </c>
      <c r="BE1261" s="2"/>
      <c r="BH1261" s="2"/>
      <c r="BI1261" s="228">
        <f>+AX1261-AC1261/1.1</f>
        <v>0</v>
      </c>
    </row>
    <row r="1262" spans="1:61" ht="17" hidden="1" outlineLevel="1" x14ac:dyDescent="0.2">
      <c r="B1262" s="82"/>
      <c r="C1262" s="144" t="s">
        <v>1141</v>
      </c>
      <c r="D1262" s="144"/>
      <c r="E1262" s="82"/>
      <c r="F1262" s="143"/>
      <c r="G1262" s="142">
        <f>'[1]BoQ HSYC'!F1262</f>
        <v>0</v>
      </c>
      <c r="H1262" s="185">
        <f>'[1]BoQ HSYC'!G1262</f>
        <v>0</v>
      </c>
      <c r="I1262" s="185">
        <f>'[1]BoQ HSYC'!H1262</f>
        <v>0</v>
      </c>
      <c r="J1262" s="185">
        <f>'[1]BoQ HSYC'!I1262</f>
        <v>0</v>
      </c>
      <c r="K1262" s="48">
        <f>'[1]BoQ HSYC'!J1262</f>
        <v>0</v>
      </c>
      <c r="L1262" s="47">
        <f>'[1]BoQ HSYC'!K1262</f>
        <v>0</v>
      </c>
      <c r="M1262" s="47">
        <f>'[1]BoQ HSYC'!L1262</f>
        <v>0</v>
      </c>
      <c r="N1262" s="183">
        <f>'[1]BoQ HSYC'!M1262</f>
        <v>0</v>
      </c>
      <c r="O1262" s="183">
        <f>'[1]BoQ HSYC'!N1262</f>
        <v>0</v>
      </c>
      <c r="P1262" s="83">
        <f>'[1]BoQ HSYC'!O1262</f>
        <v>0</v>
      </c>
      <c r="Q1262" s="47">
        <f>'[1]BoQ HSYC'!P1262</f>
        <v>0</v>
      </c>
      <c r="R1262" s="132">
        <f>'[1]BoQ HSYC'!Q1262</f>
        <v>0</v>
      </c>
      <c r="S1262" s="83">
        <f>'[1]BoQ HSYC'!R1262</f>
        <v>0</v>
      </c>
      <c r="T1262" s="48">
        <f>'[1]BoQ HSYC'!S1262</f>
        <v>0</v>
      </c>
      <c r="U1262" s="132">
        <f>'[1]BoQ HSYC'!T1262</f>
        <v>0</v>
      </c>
      <c r="V1262" s="132">
        <f>'[1]BoQ HSYC'!U1262</f>
        <v>0</v>
      </c>
      <c r="W1262" s="132">
        <f>'[1]BoQ HSYC'!V1262</f>
        <v>0</v>
      </c>
      <c r="X1262" s="44" t="str">
        <f>'[1]BoQ HSYC'!W1262</f>
        <v>ME</v>
      </c>
      <c r="Y1262" s="44"/>
      <c r="Z1262" s="44"/>
      <c r="AA1262" s="44"/>
      <c r="AB1262" s="2">
        <v>0</v>
      </c>
      <c r="AC1262" s="2">
        <v>0</v>
      </c>
      <c r="AD1262" s="2">
        <f>+M1262</f>
        <v>0</v>
      </c>
      <c r="AE1262" s="2">
        <f>+AD1262*14%</f>
        <v>0</v>
      </c>
      <c r="AF1262" s="155">
        <f>+AD1262*35%</f>
        <v>0</v>
      </c>
      <c r="AG1262" s="2">
        <f>+AD1262*F1262</f>
        <v>0</v>
      </c>
      <c r="AH1262" s="2">
        <f>+AE1262*F1262</f>
        <v>0</v>
      </c>
      <c r="AI1262" s="2">
        <f>+AF1262*F1262</f>
        <v>0</v>
      </c>
      <c r="AJ1262" s="2">
        <f>SUM(AG1262:AI1262)</f>
        <v>0</v>
      </c>
      <c r="AK1262" s="2">
        <f>+AD1262*G1262</f>
        <v>0</v>
      </c>
      <c r="AL1262" s="2">
        <f>+AE1262*G1262</f>
        <v>0</v>
      </c>
      <c r="AM1262" s="2">
        <f>+AF1262*G1262</f>
        <v>0</v>
      </c>
      <c r="AN1262" s="155">
        <f>SUM(AK1262:AM1262)</f>
        <v>0</v>
      </c>
      <c r="AQ1262" s="145" t="s">
        <v>525</v>
      </c>
      <c r="AU1262" s="8"/>
      <c r="AV1262" s="8"/>
      <c r="AW1262" s="2">
        <f>+'[2]BoQ HSYC-Đạt'!AT1262</f>
        <v>0</v>
      </c>
      <c r="AX1262" s="8">
        <f>F1262*AW1262</f>
        <v>0</v>
      </c>
      <c r="AY1262" s="8">
        <f>IF(AQ1262="CT",7%,5%)*AX1262</f>
        <v>0</v>
      </c>
      <c r="AZ1262" s="8">
        <f>AX1262*2%</f>
        <v>0</v>
      </c>
      <c r="BA1262" s="8">
        <f>IF(BB1262&gt;0,0,AX1262*5%)</f>
        <v>0</v>
      </c>
      <c r="BB1262" s="8"/>
      <c r="BC1262" s="8">
        <f>+AX1262+AY1262+AZ1262+BA1262+BB1262</f>
        <v>0</v>
      </c>
      <c r="BD1262" s="8">
        <f>AX1262-AT1262</f>
        <v>0</v>
      </c>
      <c r="BE1262" s="2"/>
      <c r="BH1262" s="2"/>
      <c r="BI1262" s="228">
        <f>+AX1262-AC1262/1.1</f>
        <v>0</v>
      </c>
    </row>
    <row r="1263" spans="1:61" ht="17" hidden="1" outlineLevel="1" x14ac:dyDescent="0.2">
      <c r="B1263" s="82"/>
      <c r="C1263" s="144" t="s">
        <v>1140</v>
      </c>
      <c r="D1263" s="144"/>
      <c r="E1263" s="82"/>
      <c r="F1263" s="143"/>
      <c r="G1263" s="142">
        <f>'[1]BoQ HSYC'!F1263</f>
        <v>0</v>
      </c>
      <c r="H1263" s="185">
        <f>'[1]BoQ HSYC'!G1263</f>
        <v>0</v>
      </c>
      <c r="I1263" s="185">
        <f>'[1]BoQ HSYC'!H1263</f>
        <v>0</v>
      </c>
      <c r="J1263" s="185">
        <f>'[1]BoQ HSYC'!I1263</f>
        <v>0</v>
      </c>
      <c r="K1263" s="48">
        <f>'[1]BoQ HSYC'!J1263</f>
        <v>0</v>
      </c>
      <c r="L1263" s="47">
        <f>'[1]BoQ HSYC'!K1263</f>
        <v>0</v>
      </c>
      <c r="M1263" s="47">
        <f>'[1]BoQ HSYC'!L1263</f>
        <v>0</v>
      </c>
      <c r="N1263" s="183">
        <f>'[1]BoQ HSYC'!M1263</f>
        <v>0</v>
      </c>
      <c r="O1263" s="183">
        <f>'[1]BoQ HSYC'!N1263</f>
        <v>0</v>
      </c>
      <c r="P1263" s="83">
        <f>'[1]BoQ HSYC'!O1263</f>
        <v>0</v>
      </c>
      <c r="Q1263" s="47">
        <f>'[1]BoQ HSYC'!P1263</f>
        <v>0</v>
      </c>
      <c r="R1263" s="132">
        <f>'[1]BoQ HSYC'!Q1263</f>
        <v>0</v>
      </c>
      <c r="S1263" s="83">
        <f>'[1]BoQ HSYC'!R1263</f>
        <v>0</v>
      </c>
      <c r="T1263" s="48">
        <f>'[1]BoQ HSYC'!S1263</f>
        <v>0</v>
      </c>
      <c r="U1263" s="132">
        <f>'[1]BoQ HSYC'!T1263</f>
        <v>0</v>
      </c>
      <c r="V1263" s="132">
        <f>'[1]BoQ HSYC'!U1263</f>
        <v>0</v>
      </c>
      <c r="W1263" s="132">
        <f>'[1]BoQ HSYC'!V1263</f>
        <v>0</v>
      </c>
      <c r="X1263" s="44" t="str">
        <f>'[1]BoQ HSYC'!W1263</f>
        <v>ME</v>
      </c>
      <c r="Y1263" s="44"/>
      <c r="Z1263" s="44"/>
      <c r="AA1263" s="44"/>
      <c r="AB1263" s="2">
        <v>0</v>
      </c>
      <c r="AC1263" s="2">
        <v>0</v>
      </c>
      <c r="AD1263" s="2">
        <f>+M1263</f>
        <v>0</v>
      </c>
      <c r="AE1263" s="2">
        <f>+AD1263*14%</f>
        <v>0</v>
      </c>
      <c r="AF1263" s="155">
        <f>+AD1263*35%</f>
        <v>0</v>
      </c>
      <c r="AG1263" s="2">
        <f>+AD1263*F1263</f>
        <v>0</v>
      </c>
      <c r="AH1263" s="2">
        <f>+AE1263*F1263</f>
        <v>0</v>
      </c>
      <c r="AI1263" s="2">
        <f>+AF1263*F1263</f>
        <v>0</v>
      </c>
      <c r="AJ1263" s="2">
        <f>SUM(AG1263:AI1263)</f>
        <v>0</v>
      </c>
      <c r="AK1263" s="2">
        <f>+AD1263*G1263</f>
        <v>0</v>
      </c>
      <c r="AL1263" s="2">
        <f>+AE1263*G1263</f>
        <v>0</v>
      </c>
      <c r="AM1263" s="2">
        <f>+AF1263*G1263</f>
        <v>0</v>
      </c>
      <c r="AN1263" s="155">
        <f>SUM(AK1263:AM1263)</f>
        <v>0</v>
      </c>
      <c r="AQ1263" s="145" t="s">
        <v>525</v>
      </c>
      <c r="AU1263" s="8"/>
      <c r="AV1263" s="8"/>
      <c r="AW1263" s="2">
        <f>+'[2]BoQ HSYC-Đạt'!AT1263</f>
        <v>0</v>
      </c>
      <c r="AX1263" s="8">
        <f>F1263*AW1263</f>
        <v>0</v>
      </c>
      <c r="AY1263" s="8">
        <f>IF(AQ1263="CT",7%,5%)*AX1263</f>
        <v>0</v>
      </c>
      <c r="AZ1263" s="8">
        <f>AX1263*2%</f>
        <v>0</v>
      </c>
      <c r="BA1263" s="8">
        <f>IF(BB1263&gt;0,0,AX1263*5%)</f>
        <v>0</v>
      </c>
      <c r="BB1263" s="8"/>
      <c r="BC1263" s="8">
        <f>+AX1263+AY1263+AZ1263+BA1263+BB1263</f>
        <v>0</v>
      </c>
      <c r="BD1263" s="8">
        <f>AX1263-AT1263</f>
        <v>0</v>
      </c>
      <c r="BE1263" s="2"/>
      <c r="BH1263" s="2"/>
      <c r="BI1263" s="228">
        <f>+AX1263-AC1263/1.1</f>
        <v>0</v>
      </c>
    </row>
    <row r="1264" spans="1:61" ht="17" hidden="1" outlineLevel="1" x14ac:dyDescent="0.2">
      <c r="B1264" s="82"/>
      <c r="C1264" s="144" t="s">
        <v>656</v>
      </c>
      <c r="D1264" s="144"/>
      <c r="E1264" s="82"/>
      <c r="F1264" s="143"/>
      <c r="G1264" s="142">
        <f>'[1]BoQ HSYC'!F1264</f>
        <v>0</v>
      </c>
      <c r="H1264" s="185">
        <f>'[1]BoQ HSYC'!G1264</f>
        <v>0</v>
      </c>
      <c r="I1264" s="185">
        <f>'[1]BoQ HSYC'!H1264</f>
        <v>0</v>
      </c>
      <c r="J1264" s="185">
        <f>'[1]BoQ HSYC'!I1264</f>
        <v>0</v>
      </c>
      <c r="K1264" s="48">
        <f>'[1]BoQ HSYC'!J1264</f>
        <v>0</v>
      </c>
      <c r="L1264" s="47">
        <f>'[1]BoQ HSYC'!K1264</f>
        <v>0</v>
      </c>
      <c r="M1264" s="47">
        <f>'[1]BoQ HSYC'!L1264</f>
        <v>0</v>
      </c>
      <c r="N1264" s="183">
        <f>'[1]BoQ HSYC'!M1264</f>
        <v>0</v>
      </c>
      <c r="O1264" s="183">
        <f>'[1]BoQ HSYC'!N1264</f>
        <v>0</v>
      </c>
      <c r="P1264" s="83">
        <f>'[1]BoQ HSYC'!O1264</f>
        <v>0</v>
      </c>
      <c r="Q1264" s="47">
        <f>'[1]BoQ HSYC'!P1264</f>
        <v>0</v>
      </c>
      <c r="R1264" s="132">
        <f>'[1]BoQ HSYC'!Q1264</f>
        <v>0</v>
      </c>
      <c r="S1264" s="83">
        <f>'[1]BoQ HSYC'!R1264</f>
        <v>0</v>
      </c>
      <c r="T1264" s="48">
        <f>'[1]BoQ HSYC'!S1264</f>
        <v>0</v>
      </c>
      <c r="U1264" s="132">
        <f>'[1]BoQ HSYC'!T1264</f>
        <v>0</v>
      </c>
      <c r="V1264" s="132">
        <f>'[1]BoQ HSYC'!U1264</f>
        <v>0</v>
      </c>
      <c r="W1264" s="132">
        <f>'[1]BoQ HSYC'!V1264</f>
        <v>0</v>
      </c>
      <c r="X1264" s="44" t="str">
        <f>'[1]BoQ HSYC'!W1264</f>
        <v>ME</v>
      </c>
      <c r="Y1264" s="44"/>
      <c r="Z1264" s="44"/>
      <c r="AA1264" s="44"/>
      <c r="AB1264" s="2">
        <v>0</v>
      </c>
      <c r="AC1264" s="2">
        <v>0</v>
      </c>
      <c r="AD1264" s="2">
        <f>+M1264</f>
        <v>0</v>
      </c>
      <c r="AE1264" s="2">
        <f>+AD1264*14%</f>
        <v>0</v>
      </c>
      <c r="AF1264" s="155">
        <f>+AD1264*35%</f>
        <v>0</v>
      </c>
      <c r="AG1264" s="2">
        <f>+AD1264*F1264</f>
        <v>0</v>
      </c>
      <c r="AH1264" s="2">
        <f>+AE1264*F1264</f>
        <v>0</v>
      </c>
      <c r="AI1264" s="2">
        <f>+AF1264*F1264</f>
        <v>0</v>
      </c>
      <c r="AJ1264" s="2">
        <f>SUM(AG1264:AI1264)</f>
        <v>0</v>
      </c>
      <c r="AK1264" s="2">
        <f>+AD1264*G1264</f>
        <v>0</v>
      </c>
      <c r="AL1264" s="2">
        <f>+AE1264*G1264</f>
        <v>0</v>
      </c>
      <c r="AM1264" s="2">
        <f>+AF1264*G1264</f>
        <v>0</v>
      </c>
      <c r="AN1264" s="155">
        <f>SUM(AK1264:AM1264)</f>
        <v>0</v>
      </c>
      <c r="AQ1264" s="145" t="s">
        <v>525</v>
      </c>
      <c r="AU1264" s="8"/>
      <c r="AV1264" s="8"/>
      <c r="AW1264" s="2">
        <f>+'[2]BoQ HSYC-Đạt'!AT1264</f>
        <v>0</v>
      </c>
      <c r="AX1264" s="8">
        <f>F1264*AW1264</f>
        <v>0</v>
      </c>
      <c r="AY1264" s="8">
        <f>IF(AQ1264="CT",7%,5%)*AX1264</f>
        <v>0</v>
      </c>
      <c r="AZ1264" s="8">
        <f>AX1264*2%</f>
        <v>0</v>
      </c>
      <c r="BA1264" s="8">
        <f>IF(BB1264&gt;0,0,AX1264*5%)</f>
        <v>0</v>
      </c>
      <c r="BB1264" s="8"/>
      <c r="BC1264" s="8">
        <f>+AX1264+AY1264+AZ1264+BA1264+BB1264</f>
        <v>0</v>
      </c>
      <c r="BD1264" s="8">
        <f>AX1264-AT1264</f>
        <v>0</v>
      </c>
      <c r="BE1264" s="2"/>
      <c r="BH1264" s="2"/>
      <c r="BI1264" s="228">
        <f>+AX1264-AC1264/1.1</f>
        <v>0</v>
      </c>
    </row>
    <row r="1265" spans="2:61" ht="17" hidden="1" outlineLevel="1" x14ac:dyDescent="0.2">
      <c r="B1265" s="82"/>
      <c r="C1265" s="144" t="s">
        <v>655</v>
      </c>
      <c r="D1265" s="144"/>
      <c r="E1265" s="82"/>
      <c r="F1265" s="143"/>
      <c r="G1265" s="142">
        <f>'[1]BoQ HSYC'!F1265</f>
        <v>0</v>
      </c>
      <c r="H1265" s="185">
        <f>'[1]BoQ HSYC'!G1265</f>
        <v>0</v>
      </c>
      <c r="I1265" s="185">
        <f>'[1]BoQ HSYC'!H1265</f>
        <v>0</v>
      </c>
      <c r="J1265" s="185">
        <f>'[1]BoQ HSYC'!I1265</f>
        <v>0</v>
      </c>
      <c r="K1265" s="48">
        <f>'[1]BoQ HSYC'!J1265</f>
        <v>0</v>
      </c>
      <c r="L1265" s="47">
        <f>'[1]BoQ HSYC'!K1265</f>
        <v>0</v>
      </c>
      <c r="M1265" s="47">
        <f>'[1]BoQ HSYC'!L1265</f>
        <v>0</v>
      </c>
      <c r="N1265" s="183">
        <f>'[1]BoQ HSYC'!M1265</f>
        <v>0</v>
      </c>
      <c r="O1265" s="183">
        <f>'[1]BoQ HSYC'!N1265</f>
        <v>0</v>
      </c>
      <c r="P1265" s="83">
        <f>'[1]BoQ HSYC'!O1265</f>
        <v>0</v>
      </c>
      <c r="Q1265" s="47">
        <f>'[1]BoQ HSYC'!P1265</f>
        <v>0</v>
      </c>
      <c r="R1265" s="132">
        <f>'[1]BoQ HSYC'!Q1265</f>
        <v>0</v>
      </c>
      <c r="S1265" s="83">
        <f>'[1]BoQ HSYC'!R1265</f>
        <v>0</v>
      </c>
      <c r="T1265" s="48">
        <f>'[1]BoQ HSYC'!S1265</f>
        <v>0</v>
      </c>
      <c r="U1265" s="132">
        <f>'[1]BoQ HSYC'!T1265</f>
        <v>0</v>
      </c>
      <c r="V1265" s="132">
        <f>'[1]BoQ HSYC'!U1265</f>
        <v>0</v>
      </c>
      <c r="W1265" s="132">
        <f>'[1]BoQ HSYC'!V1265</f>
        <v>0</v>
      </c>
      <c r="X1265" s="44" t="str">
        <f>'[1]BoQ HSYC'!W1265</f>
        <v>ME</v>
      </c>
      <c r="Y1265" s="44"/>
      <c r="Z1265" s="44"/>
      <c r="AA1265" s="44"/>
      <c r="AB1265" s="2">
        <v>0</v>
      </c>
      <c r="AC1265" s="2">
        <v>0</v>
      </c>
      <c r="AD1265" s="2">
        <f>+M1265</f>
        <v>0</v>
      </c>
      <c r="AE1265" s="2">
        <f>+AD1265*14%</f>
        <v>0</v>
      </c>
      <c r="AF1265" s="155">
        <f>+AD1265*35%</f>
        <v>0</v>
      </c>
      <c r="AG1265" s="2">
        <f>+AD1265*F1265</f>
        <v>0</v>
      </c>
      <c r="AH1265" s="2">
        <f>+AE1265*F1265</f>
        <v>0</v>
      </c>
      <c r="AI1265" s="2">
        <f>+AF1265*F1265</f>
        <v>0</v>
      </c>
      <c r="AJ1265" s="2">
        <f>SUM(AG1265:AI1265)</f>
        <v>0</v>
      </c>
      <c r="AK1265" s="2">
        <f>+AD1265*G1265</f>
        <v>0</v>
      </c>
      <c r="AL1265" s="2">
        <f>+AE1265*G1265</f>
        <v>0</v>
      </c>
      <c r="AM1265" s="2">
        <f>+AF1265*G1265</f>
        <v>0</v>
      </c>
      <c r="AN1265" s="155">
        <f>SUM(AK1265:AM1265)</f>
        <v>0</v>
      </c>
      <c r="AQ1265" s="145" t="s">
        <v>525</v>
      </c>
      <c r="AU1265" s="8"/>
      <c r="AV1265" s="8"/>
      <c r="AW1265" s="2">
        <f>+'[2]BoQ HSYC-Đạt'!AT1265</f>
        <v>0</v>
      </c>
      <c r="AX1265" s="8">
        <f>F1265*AW1265</f>
        <v>0</v>
      </c>
      <c r="AY1265" s="8">
        <f>IF(AQ1265="CT",7%,5%)*AX1265</f>
        <v>0</v>
      </c>
      <c r="AZ1265" s="8">
        <f>AX1265*2%</f>
        <v>0</v>
      </c>
      <c r="BA1265" s="8">
        <f>IF(BB1265&gt;0,0,AX1265*5%)</f>
        <v>0</v>
      </c>
      <c r="BB1265" s="8"/>
      <c r="BC1265" s="8">
        <f>+AX1265+AY1265+AZ1265+BA1265+BB1265</f>
        <v>0</v>
      </c>
      <c r="BD1265" s="8">
        <f>AX1265-AT1265</f>
        <v>0</v>
      </c>
      <c r="BE1265" s="2"/>
      <c r="BH1265" s="2"/>
      <c r="BI1265" s="228">
        <f>+AX1265-AC1265/1.1</f>
        <v>0</v>
      </c>
    </row>
    <row r="1266" spans="2:61" ht="17" hidden="1" outlineLevel="1" x14ac:dyDescent="0.2">
      <c r="B1266" s="82"/>
      <c r="C1266" s="144" t="s">
        <v>654</v>
      </c>
      <c r="D1266" s="144"/>
      <c r="E1266" s="82"/>
      <c r="F1266" s="143"/>
      <c r="G1266" s="142">
        <f>'[1]BoQ HSYC'!F1266</f>
        <v>0</v>
      </c>
      <c r="H1266" s="185">
        <f>'[1]BoQ HSYC'!G1266</f>
        <v>0</v>
      </c>
      <c r="I1266" s="185">
        <f>'[1]BoQ HSYC'!H1266</f>
        <v>0</v>
      </c>
      <c r="J1266" s="185">
        <f>'[1]BoQ HSYC'!I1266</f>
        <v>0</v>
      </c>
      <c r="K1266" s="48">
        <f>'[1]BoQ HSYC'!J1266</f>
        <v>0</v>
      </c>
      <c r="L1266" s="47">
        <f>'[1]BoQ HSYC'!K1266</f>
        <v>0</v>
      </c>
      <c r="M1266" s="47">
        <f>'[1]BoQ HSYC'!L1266</f>
        <v>0</v>
      </c>
      <c r="N1266" s="183">
        <f>'[1]BoQ HSYC'!M1266</f>
        <v>0</v>
      </c>
      <c r="O1266" s="183">
        <f>'[1]BoQ HSYC'!N1266</f>
        <v>0</v>
      </c>
      <c r="P1266" s="83">
        <f>'[1]BoQ HSYC'!O1266</f>
        <v>0</v>
      </c>
      <c r="Q1266" s="47">
        <f>'[1]BoQ HSYC'!P1266</f>
        <v>0</v>
      </c>
      <c r="R1266" s="132">
        <f>'[1]BoQ HSYC'!Q1266</f>
        <v>0</v>
      </c>
      <c r="S1266" s="83">
        <f>'[1]BoQ HSYC'!R1266</f>
        <v>0</v>
      </c>
      <c r="T1266" s="48">
        <f>'[1]BoQ HSYC'!S1266</f>
        <v>0</v>
      </c>
      <c r="U1266" s="132">
        <f>'[1]BoQ HSYC'!T1266</f>
        <v>0</v>
      </c>
      <c r="V1266" s="132">
        <f>'[1]BoQ HSYC'!U1266</f>
        <v>0</v>
      </c>
      <c r="W1266" s="132">
        <f>'[1]BoQ HSYC'!V1266</f>
        <v>0</v>
      </c>
      <c r="X1266" s="44" t="str">
        <f>'[1]BoQ HSYC'!W1266</f>
        <v>ME</v>
      </c>
      <c r="Y1266" s="44"/>
      <c r="Z1266" s="44"/>
      <c r="AA1266" s="44"/>
      <c r="AB1266" s="2">
        <v>0</v>
      </c>
      <c r="AC1266" s="2">
        <v>0</v>
      </c>
      <c r="AD1266" s="2">
        <f>+M1266</f>
        <v>0</v>
      </c>
      <c r="AE1266" s="2">
        <f>+AD1266*14%</f>
        <v>0</v>
      </c>
      <c r="AF1266" s="155">
        <f>+AD1266*35%</f>
        <v>0</v>
      </c>
      <c r="AG1266" s="2">
        <f>+AD1266*F1266</f>
        <v>0</v>
      </c>
      <c r="AH1266" s="2">
        <f>+AE1266*F1266</f>
        <v>0</v>
      </c>
      <c r="AI1266" s="2">
        <f>+AF1266*F1266</f>
        <v>0</v>
      </c>
      <c r="AJ1266" s="2">
        <f>SUM(AG1266:AI1266)</f>
        <v>0</v>
      </c>
      <c r="AK1266" s="2">
        <f>+AD1266*G1266</f>
        <v>0</v>
      </c>
      <c r="AL1266" s="2">
        <f>+AE1266*G1266</f>
        <v>0</v>
      </c>
      <c r="AM1266" s="2">
        <f>+AF1266*G1266</f>
        <v>0</v>
      </c>
      <c r="AN1266" s="155">
        <f>SUM(AK1266:AM1266)</f>
        <v>0</v>
      </c>
      <c r="AQ1266" s="145" t="s">
        <v>525</v>
      </c>
      <c r="AU1266" s="8"/>
      <c r="AV1266" s="8"/>
      <c r="AW1266" s="2">
        <f>+'[2]BoQ HSYC-Đạt'!AT1266</f>
        <v>0</v>
      </c>
      <c r="AX1266" s="8">
        <f>F1266*AW1266</f>
        <v>0</v>
      </c>
      <c r="AY1266" s="8">
        <f>IF(AQ1266="CT",7%,5%)*AX1266</f>
        <v>0</v>
      </c>
      <c r="AZ1266" s="8">
        <f>AX1266*2%</f>
        <v>0</v>
      </c>
      <c r="BA1266" s="8">
        <f>IF(BB1266&gt;0,0,AX1266*5%)</f>
        <v>0</v>
      </c>
      <c r="BB1266" s="8"/>
      <c r="BC1266" s="8">
        <f>+AX1266+AY1266+AZ1266+BA1266+BB1266</f>
        <v>0</v>
      </c>
      <c r="BD1266" s="8">
        <f>AX1266-AT1266</f>
        <v>0</v>
      </c>
      <c r="BE1266" s="2"/>
      <c r="BH1266" s="2"/>
      <c r="BI1266" s="228">
        <f>+AX1266-AC1266/1.1</f>
        <v>0</v>
      </c>
    </row>
    <row r="1267" spans="2:61" ht="17" hidden="1" outlineLevel="1" x14ac:dyDescent="0.2">
      <c r="B1267" s="82"/>
      <c r="C1267" s="144" t="s">
        <v>1139</v>
      </c>
      <c r="D1267" s="144"/>
      <c r="E1267" s="82"/>
      <c r="F1267" s="143"/>
      <c r="G1267" s="142">
        <f>'[1]BoQ HSYC'!F1267</f>
        <v>0</v>
      </c>
      <c r="H1267" s="185">
        <f>'[1]BoQ HSYC'!G1267</f>
        <v>0</v>
      </c>
      <c r="I1267" s="185">
        <f>'[1]BoQ HSYC'!H1267</f>
        <v>0</v>
      </c>
      <c r="J1267" s="185">
        <f>'[1]BoQ HSYC'!I1267</f>
        <v>0</v>
      </c>
      <c r="K1267" s="48">
        <f>'[1]BoQ HSYC'!J1267</f>
        <v>0</v>
      </c>
      <c r="L1267" s="47">
        <f>'[1]BoQ HSYC'!K1267</f>
        <v>0</v>
      </c>
      <c r="M1267" s="47">
        <f>'[1]BoQ HSYC'!L1267</f>
        <v>0</v>
      </c>
      <c r="N1267" s="183">
        <f>'[1]BoQ HSYC'!M1267</f>
        <v>0</v>
      </c>
      <c r="O1267" s="183">
        <f>'[1]BoQ HSYC'!N1267</f>
        <v>0</v>
      </c>
      <c r="P1267" s="83">
        <f>'[1]BoQ HSYC'!O1267</f>
        <v>0</v>
      </c>
      <c r="Q1267" s="47">
        <f>'[1]BoQ HSYC'!P1267</f>
        <v>0</v>
      </c>
      <c r="R1267" s="132">
        <f>'[1]BoQ HSYC'!Q1267</f>
        <v>0</v>
      </c>
      <c r="S1267" s="83">
        <f>'[1]BoQ HSYC'!R1267</f>
        <v>0</v>
      </c>
      <c r="T1267" s="48">
        <f>'[1]BoQ HSYC'!S1267</f>
        <v>0</v>
      </c>
      <c r="U1267" s="132">
        <f>'[1]BoQ HSYC'!T1267</f>
        <v>0</v>
      </c>
      <c r="V1267" s="132">
        <f>'[1]BoQ HSYC'!U1267</f>
        <v>0</v>
      </c>
      <c r="W1267" s="132">
        <f>'[1]BoQ HSYC'!V1267</f>
        <v>0</v>
      </c>
      <c r="X1267" s="44" t="str">
        <f>'[1]BoQ HSYC'!W1267</f>
        <v>ME</v>
      </c>
      <c r="Y1267" s="44"/>
      <c r="Z1267" s="44"/>
      <c r="AA1267" s="44"/>
      <c r="AB1267" s="2">
        <v>0</v>
      </c>
      <c r="AC1267" s="2">
        <v>0</v>
      </c>
      <c r="AD1267" s="2">
        <f>+M1267</f>
        <v>0</v>
      </c>
      <c r="AE1267" s="2">
        <f>+AD1267*14%</f>
        <v>0</v>
      </c>
      <c r="AF1267" s="155">
        <f>+AD1267*35%</f>
        <v>0</v>
      </c>
      <c r="AG1267" s="2">
        <f>+AD1267*F1267</f>
        <v>0</v>
      </c>
      <c r="AH1267" s="2">
        <f>+AE1267*F1267</f>
        <v>0</v>
      </c>
      <c r="AI1267" s="2">
        <f>+AF1267*F1267</f>
        <v>0</v>
      </c>
      <c r="AJ1267" s="2">
        <f>SUM(AG1267:AI1267)</f>
        <v>0</v>
      </c>
      <c r="AK1267" s="2">
        <f>+AD1267*G1267</f>
        <v>0</v>
      </c>
      <c r="AL1267" s="2">
        <f>+AE1267*G1267</f>
        <v>0</v>
      </c>
      <c r="AM1267" s="2">
        <f>+AF1267*G1267</f>
        <v>0</v>
      </c>
      <c r="AN1267" s="155">
        <f>SUM(AK1267:AM1267)</f>
        <v>0</v>
      </c>
      <c r="AQ1267" s="145" t="s">
        <v>525</v>
      </c>
      <c r="AU1267" s="8"/>
      <c r="AV1267" s="8"/>
      <c r="AW1267" s="2">
        <f>+'[2]BoQ HSYC-Đạt'!AT1267</f>
        <v>0</v>
      </c>
      <c r="AX1267" s="8">
        <f>F1267*AW1267</f>
        <v>0</v>
      </c>
      <c r="AY1267" s="8">
        <f>IF(AQ1267="CT",7%,5%)*AX1267</f>
        <v>0</v>
      </c>
      <c r="AZ1267" s="8">
        <f>AX1267*2%</f>
        <v>0</v>
      </c>
      <c r="BA1267" s="8">
        <f>IF(BB1267&gt;0,0,AX1267*5%)</f>
        <v>0</v>
      </c>
      <c r="BB1267" s="8"/>
      <c r="BC1267" s="8">
        <f>+AX1267+AY1267+AZ1267+BA1267+BB1267</f>
        <v>0</v>
      </c>
      <c r="BD1267" s="8">
        <f>AX1267-AT1267</f>
        <v>0</v>
      </c>
      <c r="BE1267" s="2"/>
      <c r="BH1267" s="2"/>
      <c r="BI1267" s="228">
        <f>+AX1267-AC1267/1.1</f>
        <v>0</v>
      </c>
    </row>
    <row r="1268" spans="2:61" ht="17" hidden="1" outlineLevel="1" x14ac:dyDescent="0.2">
      <c r="B1268" s="82">
        <v>4</v>
      </c>
      <c r="C1268" s="144" t="s">
        <v>652</v>
      </c>
      <c r="D1268" s="144"/>
      <c r="E1268" s="82" t="s">
        <v>651</v>
      </c>
      <c r="F1268" s="143">
        <v>4</v>
      </c>
      <c r="G1268" s="142">
        <f>'[1]BoQ HSYC'!F1268</f>
        <v>4</v>
      </c>
      <c r="H1268" s="185">
        <f>'[1]BoQ HSYC'!G1268</f>
        <v>0</v>
      </c>
      <c r="I1268" s="185">
        <f>'[1]BoQ HSYC'!H1268</f>
        <v>0</v>
      </c>
      <c r="J1268" s="185">
        <f>'[1]BoQ HSYC'!I1268</f>
        <v>0</v>
      </c>
      <c r="K1268" s="48">
        <f>'[1]BoQ HSYC'!J1268</f>
        <v>0</v>
      </c>
      <c r="L1268" s="47">
        <f>'[1]BoQ HSYC'!K1268</f>
        <v>1912000</v>
      </c>
      <c r="M1268" s="47">
        <f>'[1]BoQ HSYC'!L1268</f>
        <v>1912000</v>
      </c>
      <c r="N1268" s="183">
        <f>'[1]BoQ HSYC'!M1268</f>
        <v>0</v>
      </c>
      <c r="O1268" s="183">
        <f>'[1]BoQ HSYC'!N1268</f>
        <v>669200</v>
      </c>
      <c r="P1268" s="83">
        <f>'[1]BoQ HSYC'!O1268</f>
        <v>669200</v>
      </c>
      <c r="Q1268" s="47">
        <f>'[1]BoQ HSYC'!P1268</f>
        <v>7648000</v>
      </c>
      <c r="R1268" s="132">
        <f>'[1]BoQ HSYC'!Q1268</f>
        <v>2676800</v>
      </c>
      <c r="S1268" s="83">
        <f>'[1]BoQ HSYC'!R1268</f>
        <v>10324800</v>
      </c>
      <c r="T1268" s="48">
        <f>'[1]BoQ HSYC'!S1268</f>
        <v>0</v>
      </c>
      <c r="U1268" s="132">
        <f>'[1]BoQ HSYC'!T1268</f>
        <v>0</v>
      </c>
      <c r="V1268" s="132" t="str">
        <f>'[1]BoQ HSYC'!U1268</f>
        <v>BĐG Q2/2026</v>
      </c>
      <c r="W1268" s="132" t="str">
        <f>'[1]BoQ HSYC'!V1268</f>
        <v>BĐG Q2/2026</v>
      </c>
      <c r="X1268" s="44" t="str">
        <f>'[1]BoQ HSYC'!W1268</f>
        <v>ME</v>
      </c>
      <c r="Y1268" s="44"/>
      <c r="Z1268" s="44"/>
      <c r="AA1268" s="44"/>
      <c r="AB1268" s="2">
        <v>74304.621887100002</v>
      </c>
      <c r="AC1268" s="2">
        <v>297218.48754840001</v>
      </c>
      <c r="AD1268" s="2">
        <f>+M1268</f>
        <v>1912000</v>
      </c>
      <c r="AE1268" s="2">
        <f>+AD1268*14%</f>
        <v>267680</v>
      </c>
      <c r="AF1268" s="155">
        <f>+AD1268*35%</f>
        <v>669200</v>
      </c>
      <c r="AG1268" s="2">
        <f>+AD1268*F1268</f>
        <v>7648000</v>
      </c>
      <c r="AH1268" s="2">
        <f>+AE1268*F1268</f>
        <v>1070720</v>
      </c>
      <c r="AI1268" s="2">
        <f>+AF1268*F1268</f>
        <v>2676800</v>
      </c>
      <c r="AJ1268" s="2">
        <f>SUM(AG1268:AI1268)</f>
        <v>11395520</v>
      </c>
      <c r="AK1268" s="2">
        <f>+AD1268*G1268</f>
        <v>7648000</v>
      </c>
      <c r="AL1268" s="2">
        <f>+AE1268*G1268</f>
        <v>1070720</v>
      </c>
      <c r="AM1268" s="2">
        <f>+AF1268*G1268</f>
        <v>2676800</v>
      </c>
      <c r="AN1268" s="155">
        <f>SUM(AK1268:AM1268)</f>
        <v>11395520</v>
      </c>
      <c r="AQ1268" s="145" t="s">
        <v>525</v>
      </c>
      <c r="AU1268" s="8"/>
      <c r="AV1268" s="8"/>
      <c r="AW1268" s="2">
        <f>+'[2]BoQ HSYC-Đạt'!AT1268</f>
        <v>1950240</v>
      </c>
      <c r="AX1268" s="8">
        <f>F1268*AW1268</f>
        <v>7800960</v>
      </c>
      <c r="AY1268" s="8">
        <f>IF(AQ1268="CT",7%,5%)*AX1268</f>
        <v>546067.20000000007</v>
      </c>
      <c r="AZ1268" s="8">
        <f>AX1268*2%</f>
        <v>156019.20000000001</v>
      </c>
      <c r="BA1268" s="8">
        <f>IF(BB1268&gt;0,0,AX1268*5%)</f>
        <v>390048</v>
      </c>
      <c r="BB1268" s="8"/>
      <c r="BC1268" s="8">
        <f>+AX1268+AY1268+AZ1268+BA1268+BB1268</f>
        <v>8893094.4000000004</v>
      </c>
      <c r="BD1268" s="8">
        <f>AX1268-AT1268</f>
        <v>7800960</v>
      </c>
      <c r="BE1268" s="2"/>
      <c r="BH1268" s="2"/>
      <c r="BI1268" s="228">
        <f>+AX1268-AC1268/1.1</f>
        <v>7530761.3749559997</v>
      </c>
    </row>
    <row r="1269" spans="2:61" ht="17" hidden="1" outlineLevel="1" x14ac:dyDescent="0.2">
      <c r="B1269" s="82"/>
      <c r="C1269" s="144" t="s">
        <v>650</v>
      </c>
      <c r="D1269" s="144"/>
      <c r="E1269" s="82"/>
      <c r="F1269" s="143"/>
      <c r="G1269" s="142">
        <f>'[1]BoQ HSYC'!F1269</f>
        <v>0</v>
      </c>
      <c r="H1269" s="185">
        <f>'[1]BoQ HSYC'!G1269</f>
        <v>0</v>
      </c>
      <c r="I1269" s="185">
        <f>'[1]BoQ HSYC'!H1269</f>
        <v>0</v>
      </c>
      <c r="J1269" s="185">
        <f>'[1]BoQ HSYC'!I1269</f>
        <v>0</v>
      </c>
      <c r="K1269" s="48">
        <f>'[1]BoQ HSYC'!J1269</f>
        <v>0</v>
      </c>
      <c r="L1269" s="47">
        <f>'[1]BoQ HSYC'!K1269</f>
        <v>0</v>
      </c>
      <c r="M1269" s="47">
        <f>'[1]BoQ HSYC'!L1269</f>
        <v>0</v>
      </c>
      <c r="N1269" s="183">
        <f>'[1]BoQ HSYC'!M1269</f>
        <v>0</v>
      </c>
      <c r="O1269" s="183">
        <f>'[1]BoQ HSYC'!N1269</f>
        <v>0</v>
      </c>
      <c r="P1269" s="83">
        <f>'[1]BoQ HSYC'!O1269</f>
        <v>0</v>
      </c>
      <c r="Q1269" s="47">
        <f>'[1]BoQ HSYC'!P1269</f>
        <v>0</v>
      </c>
      <c r="R1269" s="132">
        <f>'[1]BoQ HSYC'!Q1269</f>
        <v>0</v>
      </c>
      <c r="S1269" s="83">
        <f>'[1]BoQ HSYC'!R1269</f>
        <v>0</v>
      </c>
      <c r="T1269" s="48">
        <f>'[1]BoQ HSYC'!S1269</f>
        <v>0</v>
      </c>
      <c r="U1269" s="132">
        <f>'[1]BoQ HSYC'!T1269</f>
        <v>0</v>
      </c>
      <c r="V1269" s="132">
        <f>'[1]BoQ HSYC'!U1269</f>
        <v>0</v>
      </c>
      <c r="W1269" s="132">
        <f>'[1]BoQ HSYC'!V1269</f>
        <v>0</v>
      </c>
      <c r="X1269" s="44" t="str">
        <f>'[1]BoQ HSYC'!W1269</f>
        <v>ME</v>
      </c>
      <c r="Y1269" s="44"/>
      <c r="Z1269" s="44"/>
      <c r="AA1269" s="44"/>
      <c r="AB1269" s="2">
        <v>0</v>
      </c>
      <c r="AC1269" s="2">
        <v>0</v>
      </c>
      <c r="AD1269" s="2">
        <f>+M1269</f>
        <v>0</v>
      </c>
      <c r="AE1269" s="2">
        <f>+AD1269*14%</f>
        <v>0</v>
      </c>
      <c r="AF1269" s="155">
        <f>+AD1269*35%</f>
        <v>0</v>
      </c>
      <c r="AG1269" s="2">
        <f>+AD1269*F1269</f>
        <v>0</v>
      </c>
      <c r="AH1269" s="2">
        <f>+AE1269*F1269</f>
        <v>0</v>
      </c>
      <c r="AI1269" s="2">
        <f>+AF1269*F1269</f>
        <v>0</v>
      </c>
      <c r="AJ1269" s="2">
        <f>SUM(AG1269:AI1269)</f>
        <v>0</v>
      </c>
      <c r="AK1269" s="2">
        <f>+AD1269*G1269</f>
        <v>0</v>
      </c>
      <c r="AL1269" s="2">
        <f>+AE1269*G1269</f>
        <v>0</v>
      </c>
      <c r="AM1269" s="2">
        <f>+AF1269*G1269</f>
        <v>0</v>
      </c>
      <c r="AN1269" s="155">
        <f>SUM(AK1269:AM1269)</f>
        <v>0</v>
      </c>
      <c r="AQ1269" s="145" t="s">
        <v>525</v>
      </c>
      <c r="AU1269" s="8"/>
      <c r="AV1269" s="8"/>
      <c r="AW1269" s="2">
        <f>+'[2]BoQ HSYC-Đạt'!AT1269</f>
        <v>0</v>
      </c>
      <c r="AX1269" s="8">
        <f>F1269*AW1269</f>
        <v>0</v>
      </c>
      <c r="AY1269" s="8">
        <f>IF(AQ1269="CT",7%,5%)*AX1269</f>
        <v>0</v>
      </c>
      <c r="AZ1269" s="8">
        <f>AX1269*2%</f>
        <v>0</v>
      </c>
      <c r="BA1269" s="8">
        <f>IF(BB1269&gt;0,0,AX1269*5%)</f>
        <v>0</v>
      </c>
      <c r="BB1269" s="8"/>
      <c r="BC1269" s="8">
        <f>+AX1269+AY1269+AZ1269+BA1269+BB1269</f>
        <v>0</v>
      </c>
      <c r="BD1269" s="8">
        <f>AX1269-AT1269</f>
        <v>0</v>
      </c>
      <c r="BE1269" s="2"/>
      <c r="BH1269" s="2"/>
      <c r="BI1269" s="228">
        <f>+AX1269-AC1269/1.1</f>
        <v>0</v>
      </c>
    </row>
    <row r="1270" spans="2:61" ht="34" hidden="1" outlineLevel="1" x14ac:dyDescent="0.2">
      <c r="B1270" s="82">
        <v>5</v>
      </c>
      <c r="C1270" s="144" t="s">
        <v>649</v>
      </c>
      <c r="D1270" s="144"/>
      <c r="E1270" s="82" t="s">
        <v>85</v>
      </c>
      <c r="F1270" s="143">
        <v>36</v>
      </c>
      <c r="G1270" s="142">
        <f>'[1]BoQ HSYC'!F1270</f>
        <v>36</v>
      </c>
      <c r="H1270" s="185">
        <f>'[1]BoQ HSYC'!G1270</f>
        <v>0</v>
      </c>
      <c r="I1270" s="185">
        <f>'[1]BoQ HSYC'!H1270</f>
        <v>0</v>
      </c>
      <c r="J1270" s="185">
        <f>'[1]BoQ HSYC'!I1270</f>
        <v>0</v>
      </c>
      <c r="K1270" s="48">
        <f>'[1]BoQ HSYC'!J1270</f>
        <v>657195</v>
      </c>
      <c r="L1270" s="47">
        <f>'[1]BoQ HSYC'!K1270</f>
        <v>25297.920000000002</v>
      </c>
      <c r="M1270" s="47">
        <f>'[1]BoQ HSYC'!L1270</f>
        <v>682492.92</v>
      </c>
      <c r="N1270" s="183">
        <f>'[1]BoQ HSYC'!M1270</f>
        <v>0</v>
      </c>
      <c r="O1270" s="183">
        <f>'[1]BoQ HSYC'!N1270</f>
        <v>8854.2720000000008</v>
      </c>
      <c r="P1270" s="83">
        <f>'[1]BoQ HSYC'!O1270</f>
        <v>8854.2720000000008</v>
      </c>
      <c r="Q1270" s="47">
        <f>'[1]BoQ HSYC'!P1270</f>
        <v>24569745.120000001</v>
      </c>
      <c r="R1270" s="132">
        <f>'[1]BoQ HSYC'!Q1270</f>
        <v>318753.79200000002</v>
      </c>
      <c r="S1270" s="83">
        <f>'[1]BoQ HSYC'!R1270</f>
        <v>24888498.912</v>
      </c>
      <c r="T1270" s="48">
        <f>'[1]BoQ HSYC'!S1270</f>
        <v>0</v>
      </c>
      <c r="U1270" s="132">
        <f>'[1]BoQ HSYC'!T1270</f>
        <v>0</v>
      </c>
      <c r="V1270" s="132" t="str">
        <f>'[1]BoQ HSYC'!U1270</f>
        <v>VT: NCC, NC:BĐG Q2/2026</v>
      </c>
      <c r="W1270" s="132" t="str">
        <f>'[1]BoQ HSYC'!V1270</f>
        <v>VT: NCC, NC:BĐG Q2/2026</v>
      </c>
      <c r="X1270" s="44" t="str">
        <f>'[1]BoQ HSYC'!W1270</f>
        <v>ME</v>
      </c>
      <c r="Y1270" s="44"/>
      <c r="Z1270" s="44"/>
      <c r="AA1270" s="44"/>
      <c r="AB1270" s="2">
        <v>407458.83213749999</v>
      </c>
      <c r="AC1270" s="2">
        <v>14668517.95695</v>
      </c>
      <c r="AD1270" s="2">
        <f>+M1270</f>
        <v>682492.92</v>
      </c>
      <c r="AE1270" s="2">
        <f>+AD1270*14%</f>
        <v>95549.008800000011</v>
      </c>
      <c r="AF1270" s="155">
        <f>+AD1270*35%</f>
        <v>238872.522</v>
      </c>
      <c r="AG1270" s="2">
        <f>+AD1270*F1270</f>
        <v>24569745.120000001</v>
      </c>
      <c r="AH1270" s="2">
        <f>+AE1270*F1270</f>
        <v>3439764.3168000001</v>
      </c>
      <c r="AI1270" s="2">
        <f>+AF1270*F1270</f>
        <v>8599410.7919999994</v>
      </c>
      <c r="AJ1270" s="2">
        <f>SUM(AG1270:AI1270)</f>
        <v>36608920.228799999</v>
      </c>
      <c r="AK1270" s="2">
        <f>+AD1270*G1270</f>
        <v>24569745.120000001</v>
      </c>
      <c r="AL1270" s="2">
        <f>+AE1270*G1270</f>
        <v>3439764.3168000001</v>
      </c>
      <c r="AM1270" s="2">
        <f>+AF1270*G1270</f>
        <v>8599410.7919999994</v>
      </c>
      <c r="AN1270" s="155">
        <f>SUM(AK1270:AM1270)</f>
        <v>36608920.228799999</v>
      </c>
      <c r="AQ1270" s="145" t="s">
        <v>525</v>
      </c>
      <c r="AU1270" s="8"/>
      <c r="AV1270" s="8"/>
      <c r="AW1270" s="2">
        <f>+'[2]BoQ HSYC-Đạt'!AT1270</f>
        <v>328743.87839999999</v>
      </c>
      <c r="AX1270" s="8">
        <f>F1270*AW1270</f>
        <v>11834779.622399999</v>
      </c>
      <c r="AY1270" s="8">
        <f>IF(AQ1270="CT",7%,5%)*AX1270</f>
        <v>828434.57356799999</v>
      </c>
      <c r="AZ1270" s="8">
        <f>AX1270*2%</f>
        <v>236695.59244799998</v>
      </c>
      <c r="BA1270" s="8">
        <f>IF(BB1270&gt;0,0,AX1270*5%)</f>
        <v>591738.98112000001</v>
      </c>
      <c r="BB1270" s="8"/>
      <c r="BC1270" s="8">
        <f>+AX1270+AY1270+AZ1270+BA1270+BB1270</f>
        <v>13491648.769535998</v>
      </c>
      <c r="BD1270" s="8">
        <f>AX1270-AT1270</f>
        <v>11834779.622399999</v>
      </c>
      <c r="BE1270" s="2"/>
      <c r="BH1270" s="2"/>
      <c r="BI1270" s="228">
        <f>+AX1270-AC1270/1.1</f>
        <v>-1500236.7020999994</v>
      </c>
    </row>
    <row r="1271" spans="2:61" ht="17" hidden="1" outlineLevel="1" x14ac:dyDescent="0.2">
      <c r="B1271" s="82"/>
      <c r="C1271" s="144" t="s">
        <v>648</v>
      </c>
      <c r="D1271" s="144"/>
      <c r="E1271" s="82"/>
      <c r="F1271" s="143"/>
      <c r="G1271" s="142">
        <f>'[1]BoQ HSYC'!F1271</f>
        <v>0</v>
      </c>
      <c r="H1271" s="185">
        <f>'[1]BoQ HSYC'!G1271</f>
        <v>0</v>
      </c>
      <c r="I1271" s="185">
        <f>'[1]BoQ HSYC'!H1271</f>
        <v>0</v>
      </c>
      <c r="J1271" s="185">
        <f>'[1]BoQ HSYC'!I1271</f>
        <v>0</v>
      </c>
      <c r="K1271" s="48">
        <f>'[1]BoQ HSYC'!J1271</f>
        <v>0</v>
      </c>
      <c r="L1271" s="47">
        <f>'[1]BoQ HSYC'!K1271</f>
        <v>0</v>
      </c>
      <c r="M1271" s="47">
        <f>'[1]BoQ HSYC'!L1271</f>
        <v>0</v>
      </c>
      <c r="N1271" s="183">
        <f>'[1]BoQ HSYC'!M1271</f>
        <v>0</v>
      </c>
      <c r="O1271" s="183">
        <f>'[1]BoQ HSYC'!N1271</f>
        <v>0</v>
      </c>
      <c r="P1271" s="83">
        <f>'[1]BoQ HSYC'!O1271</f>
        <v>0</v>
      </c>
      <c r="Q1271" s="47">
        <f>'[1]BoQ HSYC'!P1271</f>
        <v>0</v>
      </c>
      <c r="R1271" s="132">
        <f>'[1]BoQ HSYC'!Q1271</f>
        <v>0</v>
      </c>
      <c r="S1271" s="83">
        <f>'[1]BoQ HSYC'!R1271</f>
        <v>0</v>
      </c>
      <c r="T1271" s="48">
        <f>'[1]BoQ HSYC'!S1271</f>
        <v>0</v>
      </c>
      <c r="U1271" s="132">
        <f>'[1]BoQ HSYC'!T1271</f>
        <v>0</v>
      </c>
      <c r="V1271" s="132">
        <f>'[1]BoQ HSYC'!U1271</f>
        <v>0</v>
      </c>
      <c r="W1271" s="132">
        <f>'[1]BoQ HSYC'!V1271</f>
        <v>0</v>
      </c>
      <c r="X1271" s="44" t="str">
        <f>'[1]BoQ HSYC'!W1271</f>
        <v>ME</v>
      </c>
      <c r="Y1271" s="44"/>
      <c r="Z1271" s="44"/>
      <c r="AA1271" s="44"/>
      <c r="AB1271" s="2">
        <v>0</v>
      </c>
      <c r="AC1271" s="2">
        <v>0</v>
      </c>
      <c r="AD1271" s="2">
        <f>+M1271</f>
        <v>0</v>
      </c>
      <c r="AE1271" s="2">
        <f>+AD1271*14%</f>
        <v>0</v>
      </c>
      <c r="AF1271" s="155">
        <f>+AD1271*35%</f>
        <v>0</v>
      </c>
      <c r="AG1271" s="2">
        <f>+AD1271*F1271</f>
        <v>0</v>
      </c>
      <c r="AH1271" s="2">
        <f>+AE1271*F1271</f>
        <v>0</v>
      </c>
      <c r="AI1271" s="2">
        <f>+AF1271*F1271</f>
        <v>0</v>
      </c>
      <c r="AJ1271" s="2">
        <f>SUM(AG1271:AI1271)</f>
        <v>0</v>
      </c>
      <c r="AK1271" s="2">
        <f>+AD1271*G1271</f>
        <v>0</v>
      </c>
      <c r="AL1271" s="2">
        <f>+AE1271*G1271</f>
        <v>0</v>
      </c>
      <c r="AM1271" s="2">
        <f>+AF1271*G1271</f>
        <v>0</v>
      </c>
      <c r="AN1271" s="155">
        <f>SUM(AK1271:AM1271)</f>
        <v>0</v>
      </c>
      <c r="AQ1271" s="145" t="s">
        <v>525</v>
      </c>
      <c r="AU1271" s="8"/>
      <c r="AV1271" s="8"/>
      <c r="AW1271" s="2">
        <f>+'[2]BoQ HSYC-Đạt'!AT1271</f>
        <v>0</v>
      </c>
      <c r="AX1271" s="8">
        <f>F1271*AW1271</f>
        <v>0</v>
      </c>
      <c r="AY1271" s="8">
        <f>IF(AQ1271="CT",7%,5%)*AX1271</f>
        <v>0</v>
      </c>
      <c r="AZ1271" s="8">
        <f>AX1271*2%</f>
        <v>0</v>
      </c>
      <c r="BA1271" s="8">
        <f>IF(BB1271&gt;0,0,AX1271*5%)</f>
        <v>0</v>
      </c>
      <c r="BB1271" s="8"/>
      <c r="BC1271" s="8">
        <f>+AX1271+AY1271+AZ1271+BA1271+BB1271</f>
        <v>0</v>
      </c>
      <c r="BD1271" s="8">
        <f>AX1271-AT1271</f>
        <v>0</v>
      </c>
      <c r="BE1271" s="2"/>
      <c r="BH1271" s="2"/>
      <c r="BI1271" s="228">
        <f>+AX1271-AC1271/1.1</f>
        <v>0</v>
      </c>
    </row>
    <row r="1272" spans="2:61" ht="34" hidden="1" outlineLevel="1" x14ac:dyDescent="0.2">
      <c r="B1272" s="82">
        <v>6</v>
      </c>
      <c r="C1272" s="144" t="s">
        <v>822</v>
      </c>
      <c r="D1272" s="144"/>
      <c r="E1272" s="82" t="s">
        <v>64</v>
      </c>
      <c r="F1272" s="143">
        <v>4</v>
      </c>
      <c r="G1272" s="142">
        <f>'[1]BoQ HSYC'!F1272</f>
        <v>4</v>
      </c>
      <c r="H1272" s="185">
        <f>'[1]BoQ HSYC'!G1272</f>
        <v>0</v>
      </c>
      <c r="I1272" s="185">
        <f>'[1]BoQ HSYC'!H1272</f>
        <v>0</v>
      </c>
      <c r="J1272" s="185">
        <f>'[1]BoQ HSYC'!I1272</f>
        <v>0</v>
      </c>
      <c r="K1272" s="48">
        <f>'[1]BoQ HSYC'!J1272</f>
        <v>116900</v>
      </c>
      <c r="L1272" s="47">
        <f>'[1]BoQ HSYC'!K1272</f>
        <v>39600</v>
      </c>
      <c r="M1272" s="47">
        <f>'[1]BoQ HSYC'!L1272</f>
        <v>156500</v>
      </c>
      <c r="N1272" s="183">
        <f>'[1]BoQ HSYC'!M1272</f>
        <v>0</v>
      </c>
      <c r="O1272" s="183">
        <f>'[1]BoQ HSYC'!N1272</f>
        <v>13860</v>
      </c>
      <c r="P1272" s="83">
        <f>'[1]BoQ HSYC'!O1272</f>
        <v>13860</v>
      </c>
      <c r="Q1272" s="47">
        <f>'[1]BoQ HSYC'!P1272</f>
        <v>626000</v>
      </c>
      <c r="R1272" s="132">
        <f>'[1]BoQ HSYC'!Q1272</f>
        <v>55440</v>
      </c>
      <c r="S1272" s="83">
        <f>'[1]BoQ HSYC'!R1272</f>
        <v>681440</v>
      </c>
      <c r="T1272" s="48">
        <f>'[1]BoQ HSYC'!S1272</f>
        <v>0</v>
      </c>
      <c r="U1272" s="132">
        <f>'[1]BoQ HSYC'!T1272</f>
        <v>1207270</v>
      </c>
      <c r="V1272" s="132" t="str">
        <f>'[1]BoQ HSYC'!U1272</f>
        <v>VT: NCC, NC:BĐG Q2/2026</v>
      </c>
      <c r="W1272" s="132" t="str">
        <f>'[1]BoQ HSYC'!V1272</f>
        <v>VT: NCC, NC:BĐG Q2/2026</v>
      </c>
      <c r="X1272" s="44" t="str">
        <f>'[1]BoQ HSYC'!W1272</f>
        <v>ME</v>
      </c>
      <c r="Y1272" s="44"/>
      <c r="Z1272" s="44"/>
      <c r="AA1272" s="44"/>
      <c r="AB1272" s="2">
        <v>450308.59032720001</v>
      </c>
      <c r="AC1272" s="2">
        <v>1801234.3613088001</v>
      </c>
      <c r="AD1272" s="2">
        <f>+M1272</f>
        <v>156500</v>
      </c>
      <c r="AE1272" s="2">
        <f>+AD1272*14%</f>
        <v>21910.000000000004</v>
      </c>
      <c r="AF1272" s="155">
        <f>+AD1272*35%</f>
        <v>54775</v>
      </c>
      <c r="AG1272" s="2">
        <f>+AD1272*F1272</f>
        <v>626000</v>
      </c>
      <c r="AH1272" s="2">
        <f>+AE1272*F1272</f>
        <v>87640.000000000015</v>
      </c>
      <c r="AI1272" s="2">
        <f>+AF1272*F1272</f>
        <v>219100</v>
      </c>
      <c r="AJ1272" s="2">
        <f>SUM(AG1272:AI1272)</f>
        <v>932740</v>
      </c>
      <c r="AK1272" s="2">
        <f>+AD1272*G1272</f>
        <v>626000</v>
      </c>
      <c r="AL1272" s="2">
        <f>+AE1272*G1272</f>
        <v>87640.000000000015</v>
      </c>
      <c r="AM1272" s="2">
        <f>+AF1272*G1272</f>
        <v>219100</v>
      </c>
      <c r="AN1272" s="155">
        <f>SUM(AK1272:AM1272)</f>
        <v>932740</v>
      </c>
      <c r="AQ1272" s="145" t="s">
        <v>525</v>
      </c>
      <c r="AU1272" s="8"/>
      <c r="AV1272" s="8"/>
      <c r="AW1272" s="2">
        <f>+'[2]BoQ HSYC-Đạt'!AT1272</f>
        <v>159630</v>
      </c>
      <c r="AX1272" s="8">
        <f>F1272*AW1272</f>
        <v>638520</v>
      </c>
      <c r="AY1272" s="8">
        <f>IF(AQ1272="CT",7%,5%)*AX1272</f>
        <v>44696.4</v>
      </c>
      <c r="AZ1272" s="8">
        <f>AX1272*2%</f>
        <v>12770.4</v>
      </c>
      <c r="BA1272" s="8">
        <f>IF(BB1272&gt;0,0,AX1272*5%)</f>
        <v>31926</v>
      </c>
      <c r="BB1272" s="8"/>
      <c r="BC1272" s="8">
        <f>+AX1272+AY1272+AZ1272+BA1272+BB1272</f>
        <v>727912.8</v>
      </c>
      <c r="BD1272" s="8">
        <f>AX1272-AT1272</f>
        <v>638520</v>
      </c>
      <c r="BE1272" s="2"/>
      <c r="BH1272" s="2"/>
      <c r="BI1272" s="228">
        <f>+AX1272-AC1272/1.1</f>
        <v>-998965.78300799988</v>
      </c>
    </row>
    <row r="1273" spans="2:61" ht="34" hidden="1" outlineLevel="1" x14ac:dyDescent="0.2">
      <c r="B1273" s="82">
        <v>7</v>
      </c>
      <c r="C1273" s="144" t="s">
        <v>646</v>
      </c>
      <c r="D1273" s="144"/>
      <c r="E1273" s="82" t="s">
        <v>64</v>
      </c>
      <c r="F1273" s="143">
        <v>39</v>
      </c>
      <c r="G1273" s="142">
        <f>'[1]BoQ HSYC'!F1273</f>
        <v>39</v>
      </c>
      <c r="H1273" s="185">
        <f>'[1]BoQ HSYC'!G1273</f>
        <v>0</v>
      </c>
      <c r="I1273" s="185">
        <f>'[1]BoQ HSYC'!H1273</f>
        <v>0</v>
      </c>
      <c r="J1273" s="185">
        <f>'[1]BoQ HSYC'!I1273</f>
        <v>0</v>
      </c>
      <c r="K1273" s="48">
        <f>'[1]BoQ HSYC'!J1273</f>
        <v>94200</v>
      </c>
      <c r="L1273" s="47">
        <f>'[1]BoQ HSYC'!K1273</f>
        <v>39528</v>
      </c>
      <c r="M1273" s="47">
        <f>'[1]BoQ HSYC'!L1273</f>
        <v>133728</v>
      </c>
      <c r="N1273" s="183">
        <f>'[1]BoQ HSYC'!M1273</f>
        <v>0</v>
      </c>
      <c r="O1273" s="183">
        <f>'[1]BoQ HSYC'!N1273</f>
        <v>13834.8</v>
      </c>
      <c r="P1273" s="83">
        <f>'[1]BoQ HSYC'!O1273</f>
        <v>13834.8</v>
      </c>
      <c r="Q1273" s="47">
        <f>'[1]BoQ HSYC'!P1273</f>
        <v>5215392</v>
      </c>
      <c r="R1273" s="132">
        <f>'[1]BoQ HSYC'!Q1273</f>
        <v>539557.19999999995</v>
      </c>
      <c r="S1273" s="83">
        <f>'[1]BoQ HSYC'!R1273</f>
        <v>5754949.2000000002</v>
      </c>
      <c r="T1273" s="48">
        <f>'[1]BoQ HSYC'!S1273</f>
        <v>0</v>
      </c>
      <c r="U1273" s="132">
        <f>'[1]BoQ HSYC'!T1273</f>
        <v>1126425</v>
      </c>
      <c r="V1273" s="132" t="str">
        <f>'[1]BoQ HSYC'!U1273</f>
        <v>VT: NCC, NC:BĐG Q2/2026</v>
      </c>
      <c r="W1273" s="132" t="str">
        <f>'[1]BoQ HSYC'!V1273</f>
        <v>VT: NCC, NC:BĐG Q2/2026</v>
      </c>
      <c r="X1273" s="44" t="str">
        <f>'[1]BoQ HSYC'!W1273</f>
        <v>ME</v>
      </c>
      <c r="Y1273" s="44"/>
      <c r="Z1273" s="44"/>
      <c r="AA1273" s="44"/>
      <c r="AB1273" s="2">
        <v>298818.67633777502</v>
      </c>
      <c r="AC1273" s="2">
        <v>11653928.377173226</v>
      </c>
      <c r="AD1273" s="2">
        <f>+M1273</f>
        <v>133728</v>
      </c>
      <c r="AE1273" s="2">
        <f>+AD1273*14%</f>
        <v>18721.920000000002</v>
      </c>
      <c r="AF1273" s="155">
        <f>+AD1273*35%</f>
        <v>46804.799999999996</v>
      </c>
      <c r="AG1273" s="2">
        <f>+AD1273*F1273</f>
        <v>5215392</v>
      </c>
      <c r="AH1273" s="2">
        <f>+AE1273*F1273</f>
        <v>730154.88000000012</v>
      </c>
      <c r="AI1273" s="2">
        <f>+AF1273*F1273</f>
        <v>1825387.1999999997</v>
      </c>
      <c r="AJ1273" s="2">
        <f>SUM(AG1273:AI1273)</f>
        <v>7770934.0800000001</v>
      </c>
      <c r="AK1273" s="2">
        <f>+AD1273*G1273</f>
        <v>5215392</v>
      </c>
      <c r="AL1273" s="2">
        <f>+AE1273*G1273</f>
        <v>730154.88000000012</v>
      </c>
      <c r="AM1273" s="2">
        <f>+AF1273*G1273</f>
        <v>1825387.1999999997</v>
      </c>
      <c r="AN1273" s="155">
        <f>SUM(AK1273:AM1273)</f>
        <v>7770934.0800000001</v>
      </c>
      <c r="AQ1273" s="145" t="s">
        <v>525</v>
      </c>
      <c r="AU1273" s="8"/>
      <c r="AV1273" s="8"/>
      <c r="AW1273" s="2">
        <f>+'[2]BoQ HSYC-Đạt'!AT1273</f>
        <v>147418.56</v>
      </c>
      <c r="AX1273" s="8">
        <f>F1273*AW1273</f>
        <v>5749323.8399999999</v>
      </c>
      <c r="AY1273" s="8">
        <f>IF(AQ1273="CT",7%,5%)*AX1273</f>
        <v>402452.66880000004</v>
      </c>
      <c r="AZ1273" s="8">
        <f>AX1273*2%</f>
        <v>114986.4768</v>
      </c>
      <c r="BA1273" s="8">
        <f>IF(BB1273&gt;0,0,AX1273*5%)</f>
        <v>287466.19199999998</v>
      </c>
      <c r="BB1273" s="8"/>
      <c r="BC1273" s="8">
        <f>+AX1273+AY1273+AZ1273+BA1273+BB1273</f>
        <v>6554229.1776000001</v>
      </c>
      <c r="BD1273" s="8">
        <f>AX1273-AT1273</f>
        <v>5749323.8399999999</v>
      </c>
      <c r="BE1273" s="2"/>
      <c r="BH1273" s="2"/>
      <c r="BI1273" s="228">
        <f>+AX1273-AC1273/1.1</f>
        <v>-4845156.5028847512</v>
      </c>
    </row>
    <row r="1274" spans="2:61" ht="34" hidden="1" outlineLevel="1" x14ac:dyDescent="0.2">
      <c r="B1274" s="82">
        <v>8</v>
      </c>
      <c r="C1274" s="144" t="s">
        <v>1041</v>
      </c>
      <c r="D1274" s="144"/>
      <c r="E1274" s="82" t="s">
        <v>64</v>
      </c>
      <c r="F1274" s="143">
        <v>182</v>
      </c>
      <c r="G1274" s="142">
        <f>'[1]BoQ HSYC'!F1274</f>
        <v>182</v>
      </c>
      <c r="H1274" s="185">
        <f>'[1]BoQ HSYC'!G1274</f>
        <v>0</v>
      </c>
      <c r="I1274" s="185">
        <f>'[1]BoQ HSYC'!H1274</f>
        <v>0</v>
      </c>
      <c r="J1274" s="185">
        <f>'[1]BoQ HSYC'!I1274</f>
        <v>0</v>
      </c>
      <c r="K1274" s="48">
        <f>'[1]BoQ HSYC'!J1274</f>
        <v>74600</v>
      </c>
      <c r="L1274" s="47">
        <f>'[1]BoQ HSYC'!K1274</f>
        <v>49410</v>
      </c>
      <c r="M1274" s="47">
        <f>'[1]BoQ HSYC'!L1274</f>
        <v>124010</v>
      </c>
      <c r="N1274" s="183">
        <f>'[1]BoQ HSYC'!M1274</f>
        <v>0</v>
      </c>
      <c r="O1274" s="183">
        <f>'[1]BoQ HSYC'!N1274</f>
        <v>17293.5</v>
      </c>
      <c r="P1274" s="83">
        <f>'[1]BoQ HSYC'!O1274</f>
        <v>17293.5</v>
      </c>
      <c r="Q1274" s="47">
        <f>'[1]BoQ HSYC'!P1274</f>
        <v>22569820</v>
      </c>
      <c r="R1274" s="132">
        <f>'[1]BoQ HSYC'!Q1274</f>
        <v>3147417</v>
      </c>
      <c r="S1274" s="83">
        <f>'[1]BoQ HSYC'!R1274</f>
        <v>25717237</v>
      </c>
      <c r="T1274" s="48">
        <f>'[1]BoQ HSYC'!S1274</f>
        <v>0</v>
      </c>
      <c r="U1274" s="132">
        <f>'[1]BoQ HSYC'!T1274</f>
        <v>1665200</v>
      </c>
      <c r="V1274" s="132" t="str">
        <f>'[1]BoQ HSYC'!U1274</f>
        <v>VT: NCC, NC:BĐG Q2/2026</v>
      </c>
      <c r="W1274" s="132" t="str">
        <f>'[1]BoQ HSYC'!V1274</f>
        <v>VT: NCC, NC:BĐG Q2/2026</v>
      </c>
      <c r="X1274" s="44" t="str">
        <f>'[1]BoQ HSYC'!W1274</f>
        <v>ME</v>
      </c>
      <c r="Y1274" s="44"/>
      <c r="Z1274" s="44"/>
      <c r="AA1274" s="44"/>
      <c r="AB1274" s="2">
        <v>294041.5107848625</v>
      </c>
      <c r="AC1274" s="2">
        <v>53515554.962844975</v>
      </c>
      <c r="AD1274" s="2">
        <f>+M1274</f>
        <v>124010</v>
      </c>
      <c r="AE1274" s="2">
        <f>+AD1274*14%</f>
        <v>17361.400000000001</v>
      </c>
      <c r="AF1274" s="155">
        <f>+AD1274*35%</f>
        <v>43403.5</v>
      </c>
      <c r="AG1274" s="2">
        <f>+AD1274*F1274</f>
        <v>22569820</v>
      </c>
      <c r="AH1274" s="2">
        <f>+AE1274*F1274</f>
        <v>3159774.8000000003</v>
      </c>
      <c r="AI1274" s="2">
        <f>+AF1274*F1274</f>
        <v>7899437</v>
      </c>
      <c r="AJ1274" s="2">
        <f>SUM(AG1274:AI1274)</f>
        <v>33629031.799999997</v>
      </c>
      <c r="AK1274" s="2">
        <f>+AD1274*G1274</f>
        <v>22569820</v>
      </c>
      <c r="AL1274" s="2">
        <f>+AE1274*G1274</f>
        <v>3159774.8000000003</v>
      </c>
      <c r="AM1274" s="2">
        <f>+AF1274*G1274</f>
        <v>7899437</v>
      </c>
      <c r="AN1274" s="155">
        <f>SUM(AK1274:AM1274)</f>
        <v>33629031.799999997</v>
      </c>
      <c r="AQ1274" s="145" t="s">
        <v>525</v>
      </c>
      <c r="AU1274" s="8"/>
      <c r="AV1274" s="8"/>
      <c r="AW1274" s="2">
        <f>+'[2]BoQ HSYC-Đạt'!AT1274</f>
        <v>241175.94</v>
      </c>
      <c r="AX1274" s="8">
        <f>F1274*AW1274</f>
        <v>43894021.079999998</v>
      </c>
      <c r="AY1274" s="8">
        <f>IF(AQ1274="CT",7%,5%)*AX1274</f>
        <v>3072581.4756</v>
      </c>
      <c r="AZ1274" s="8">
        <f>AX1274*2%</f>
        <v>877880.4216</v>
      </c>
      <c r="BA1274" s="8">
        <f>IF(BB1274&gt;0,0,AX1274*5%)</f>
        <v>2194701.054</v>
      </c>
      <c r="BB1274" s="8"/>
      <c r="BC1274" s="8">
        <f>+AX1274+AY1274+AZ1274+BA1274+BB1274</f>
        <v>50039184.031199992</v>
      </c>
      <c r="BD1274" s="8">
        <f>AX1274-AT1274</f>
        <v>43894021.079999998</v>
      </c>
      <c r="BE1274" s="2"/>
      <c r="BH1274" s="2"/>
      <c r="BI1274" s="228">
        <f>+AX1274-AC1274/1.1</f>
        <v>-4756483.4316772446</v>
      </c>
    </row>
    <row r="1275" spans="2:61" ht="34" hidden="1" outlineLevel="1" x14ac:dyDescent="0.2">
      <c r="B1275" s="82">
        <v>9</v>
      </c>
      <c r="C1275" s="144" t="s">
        <v>644</v>
      </c>
      <c r="D1275" s="144"/>
      <c r="E1275" s="82" t="s">
        <v>85</v>
      </c>
      <c r="F1275" s="143">
        <v>1</v>
      </c>
      <c r="G1275" s="142">
        <f>'[1]BoQ HSYC'!F1275</f>
        <v>1</v>
      </c>
      <c r="H1275" s="185">
        <f>'[1]BoQ HSYC'!G1275</f>
        <v>0</v>
      </c>
      <c r="I1275" s="185">
        <f>'[1]BoQ HSYC'!H1275</f>
        <v>0</v>
      </c>
      <c r="J1275" s="185">
        <f>'[1]BoQ HSYC'!I1275</f>
        <v>0</v>
      </c>
      <c r="K1275" s="48">
        <f>'[1]BoQ HSYC'!J1275</f>
        <v>538846</v>
      </c>
      <c r="L1275" s="47">
        <f>'[1]BoQ HSYC'!K1275</f>
        <v>21085.714285714286</v>
      </c>
      <c r="M1275" s="47">
        <f>'[1]BoQ HSYC'!L1275</f>
        <v>559931.71428571432</v>
      </c>
      <c r="N1275" s="183">
        <f>'[1]BoQ HSYC'!M1275</f>
        <v>0</v>
      </c>
      <c r="O1275" s="183">
        <f>'[1]BoQ HSYC'!N1275</f>
        <v>7380</v>
      </c>
      <c r="P1275" s="83">
        <f>'[1]BoQ HSYC'!O1275</f>
        <v>7380</v>
      </c>
      <c r="Q1275" s="47">
        <f>'[1]BoQ HSYC'!P1275</f>
        <v>559931.71428571432</v>
      </c>
      <c r="R1275" s="132">
        <f>'[1]BoQ HSYC'!Q1275</f>
        <v>7380</v>
      </c>
      <c r="S1275" s="83">
        <f>'[1]BoQ HSYC'!R1275</f>
        <v>567311.71428571432</v>
      </c>
      <c r="T1275" s="48">
        <f>'[1]BoQ HSYC'!S1275</f>
        <v>0</v>
      </c>
      <c r="U1275" s="132">
        <f>'[1]BoQ HSYC'!T1275</f>
        <v>0</v>
      </c>
      <c r="V1275" s="132" t="str">
        <f>'[1]BoQ HSYC'!U1275</f>
        <v>VT: NCC, NC:BĐG Q2/2026</v>
      </c>
      <c r="W1275" s="132" t="str">
        <f>'[1]BoQ HSYC'!V1275</f>
        <v>VT: NCC, NC:BĐG Q2/2026</v>
      </c>
      <c r="X1275" s="44" t="str">
        <f>'[1]BoQ HSYC'!W1275</f>
        <v>ME</v>
      </c>
      <c r="Y1275" s="44"/>
      <c r="Z1275" s="44"/>
      <c r="AA1275" s="44"/>
      <c r="AB1275" s="2">
        <v>217809.29836874999</v>
      </c>
      <c r="AC1275" s="2">
        <v>217809.29836874999</v>
      </c>
      <c r="AD1275" s="2">
        <f>+M1275</f>
        <v>559931.71428571432</v>
      </c>
      <c r="AE1275" s="2">
        <f>+AD1275*14%</f>
        <v>78390.440000000017</v>
      </c>
      <c r="AF1275" s="155">
        <f>+AD1275*35%</f>
        <v>195976.1</v>
      </c>
      <c r="AG1275" s="2">
        <f>+AD1275*F1275</f>
        <v>559931.71428571432</v>
      </c>
      <c r="AH1275" s="2">
        <f>+AE1275*F1275</f>
        <v>78390.440000000017</v>
      </c>
      <c r="AI1275" s="2">
        <f>+AF1275*F1275</f>
        <v>195976.1</v>
      </c>
      <c r="AJ1275" s="2">
        <f>SUM(AG1275:AI1275)</f>
        <v>834298.25428571436</v>
      </c>
      <c r="AK1275" s="2">
        <f>+AD1275*G1275</f>
        <v>559931.71428571432</v>
      </c>
      <c r="AL1275" s="2">
        <f>+AE1275*G1275</f>
        <v>78390.440000000017</v>
      </c>
      <c r="AM1275" s="2">
        <f>+AF1275*G1275</f>
        <v>195976.1</v>
      </c>
      <c r="AN1275" s="155">
        <f>SUM(AK1275:AM1275)</f>
        <v>834298.25428571436</v>
      </c>
      <c r="AQ1275" s="145" t="s">
        <v>525</v>
      </c>
      <c r="AU1275" s="8"/>
      <c r="AV1275" s="8"/>
      <c r="AW1275" s="2">
        <f>+'[2]BoQ HSYC-Đạt'!AT1275</f>
        <v>172977.42857142858</v>
      </c>
      <c r="AX1275" s="8">
        <f>F1275*AW1275</f>
        <v>172977.42857142858</v>
      </c>
      <c r="AY1275" s="8">
        <f>IF(AQ1275="CT",7%,5%)*AX1275</f>
        <v>12108.420000000002</v>
      </c>
      <c r="AZ1275" s="8">
        <f>AX1275*2%</f>
        <v>3459.5485714285714</v>
      </c>
      <c r="BA1275" s="8">
        <f>IF(BB1275&gt;0,0,AX1275*5%)</f>
        <v>8648.8714285714286</v>
      </c>
      <c r="BB1275" s="8"/>
      <c r="BC1275" s="8">
        <f>+AX1275+AY1275+AZ1275+BA1275+BB1275</f>
        <v>197194.26857142861</v>
      </c>
      <c r="BD1275" s="8">
        <f>AX1275-AT1275</f>
        <v>172977.42857142858</v>
      </c>
      <c r="BE1275" s="2"/>
      <c r="BH1275" s="2"/>
      <c r="BI1275" s="228">
        <f>+AX1275-AC1275/1.1</f>
        <v>-25031.02449107141</v>
      </c>
    </row>
    <row r="1276" spans="2:61" ht="34" hidden="1" outlineLevel="1" x14ac:dyDescent="0.2">
      <c r="B1276" s="82">
        <v>10</v>
      </c>
      <c r="C1276" s="144" t="s">
        <v>643</v>
      </c>
      <c r="D1276" s="144"/>
      <c r="E1276" s="82" t="s">
        <v>85</v>
      </c>
      <c r="F1276" s="143">
        <v>9</v>
      </c>
      <c r="G1276" s="142">
        <f>'[1]BoQ HSYC'!F1276</f>
        <v>9</v>
      </c>
      <c r="H1276" s="185">
        <f>'[1]BoQ HSYC'!G1276</f>
        <v>0</v>
      </c>
      <c r="I1276" s="185">
        <f>'[1]BoQ HSYC'!H1276</f>
        <v>0</v>
      </c>
      <c r="J1276" s="185">
        <f>'[1]BoQ HSYC'!I1276</f>
        <v>0</v>
      </c>
      <c r="K1276" s="48">
        <f>'[1]BoQ HSYC'!J1276</f>
        <v>696465</v>
      </c>
      <c r="L1276" s="47">
        <f>'[1]BoQ HSYC'!K1276</f>
        <v>23142.857142857145</v>
      </c>
      <c r="M1276" s="47">
        <f>'[1]BoQ HSYC'!L1276</f>
        <v>719607.85714285716</v>
      </c>
      <c r="N1276" s="183">
        <f>'[1]BoQ HSYC'!M1276</f>
        <v>0</v>
      </c>
      <c r="O1276" s="183">
        <f>'[1]BoQ HSYC'!N1276</f>
        <v>8100</v>
      </c>
      <c r="P1276" s="83">
        <f>'[1]BoQ HSYC'!O1276</f>
        <v>8100</v>
      </c>
      <c r="Q1276" s="47">
        <f>'[1]BoQ HSYC'!P1276</f>
        <v>6476470.7142857146</v>
      </c>
      <c r="R1276" s="132">
        <f>'[1]BoQ HSYC'!Q1276</f>
        <v>72900</v>
      </c>
      <c r="S1276" s="83">
        <f>'[1]BoQ HSYC'!R1276</f>
        <v>6549370.7142857146</v>
      </c>
      <c r="T1276" s="48">
        <f>'[1]BoQ HSYC'!S1276</f>
        <v>0</v>
      </c>
      <c r="U1276" s="132">
        <f>'[1]BoQ HSYC'!T1276</f>
        <v>0</v>
      </c>
      <c r="V1276" s="132" t="str">
        <f>'[1]BoQ HSYC'!U1276</f>
        <v>VT: NCC, NC:BĐG Q2/2026</v>
      </c>
      <c r="W1276" s="132" t="str">
        <f>'[1]BoQ HSYC'!V1276</f>
        <v>VT: NCC, NC:BĐG Q2/2026</v>
      </c>
      <c r="X1276" s="44" t="str">
        <f>'[1]BoQ HSYC'!W1276</f>
        <v>ME</v>
      </c>
      <c r="Y1276" s="44"/>
      <c r="Z1276" s="44"/>
      <c r="AA1276" s="44"/>
      <c r="AB1276" s="2">
        <v>325986.12692249997</v>
      </c>
      <c r="AC1276" s="2">
        <v>2933875.1423024996</v>
      </c>
      <c r="AD1276" s="2">
        <f>+M1276</f>
        <v>719607.85714285716</v>
      </c>
      <c r="AE1276" s="2">
        <f>+AD1276*14%</f>
        <v>100745.1</v>
      </c>
      <c r="AF1276" s="155">
        <f>+AD1276*35%</f>
        <v>251862.75</v>
      </c>
      <c r="AG1276" s="2">
        <f>+AD1276*F1276</f>
        <v>6476470.7142857146</v>
      </c>
      <c r="AH1276" s="2">
        <f>+AE1276*F1276</f>
        <v>906705.9</v>
      </c>
      <c r="AI1276" s="2">
        <f>+AF1276*F1276</f>
        <v>2266764.75</v>
      </c>
      <c r="AJ1276" s="2">
        <f>SUM(AG1276:AI1276)</f>
        <v>9649941.3642857149</v>
      </c>
      <c r="AK1276" s="2">
        <f>+AD1276*G1276</f>
        <v>6476470.7142857146</v>
      </c>
      <c r="AL1276" s="2">
        <f>+AE1276*G1276</f>
        <v>906705.9</v>
      </c>
      <c r="AM1276" s="2">
        <f>+AF1276*G1276</f>
        <v>2266764.75</v>
      </c>
      <c r="AN1276" s="155">
        <f>SUM(AK1276:AM1276)</f>
        <v>9649941.3642857149</v>
      </c>
      <c r="AQ1276" s="145" t="s">
        <v>525</v>
      </c>
      <c r="AU1276" s="8"/>
      <c r="AV1276" s="8"/>
      <c r="AW1276" s="2">
        <f>+'[2]BoQ HSYC-Đạt'!AT1276</f>
        <v>259225.71428571429</v>
      </c>
      <c r="AX1276" s="8">
        <f>F1276*AW1276</f>
        <v>2333031.4285714286</v>
      </c>
      <c r="AY1276" s="8">
        <f>IF(AQ1276="CT",7%,5%)*AX1276</f>
        <v>163312.20000000001</v>
      </c>
      <c r="AZ1276" s="8">
        <f>AX1276*2%</f>
        <v>46660.628571428577</v>
      </c>
      <c r="BA1276" s="8">
        <f>IF(BB1276&gt;0,0,AX1276*5%)</f>
        <v>116651.57142857143</v>
      </c>
      <c r="BB1276" s="8"/>
      <c r="BC1276" s="8">
        <f>+AX1276+AY1276+AZ1276+BA1276+BB1276</f>
        <v>2659655.8285714285</v>
      </c>
      <c r="BD1276" s="8">
        <f>AX1276-AT1276</f>
        <v>2333031.4285714286</v>
      </c>
      <c r="BE1276" s="2"/>
      <c r="BH1276" s="2"/>
      <c r="BI1276" s="228">
        <f>+AX1276-AC1276/1.1</f>
        <v>-334127.79170357063</v>
      </c>
    </row>
    <row r="1277" spans="2:61" ht="34" hidden="1" outlineLevel="1" x14ac:dyDescent="0.2">
      <c r="B1277" s="82">
        <v>11</v>
      </c>
      <c r="C1277" s="144" t="s">
        <v>819</v>
      </c>
      <c r="D1277" s="144"/>
      <c r="E1277" s="82" t="s">
        <v>85</v>
      </c>
      <c r="F1277" s="143">
        <v>2</v>
      </c>
      <c r="G1277" s="142">
        <f>'[1]BoQ HSYC'!F1277</f>
        <v>2</v>
      </c>
      <c r="H1277" s="185">
        <f>'[1]BoQ HSYC'!G1277</f>
        <v>0</v>
      </c>
      <c r="I1277" s="185">
        <f>'[1]BoQ HSYC'!H1277</f>
        <v>0</v>
      </c>
      <c r="J1277" s="185">
        <f>'[1]BoQ HSYC'!I1277</f>
        <v>0</v>
      </c>
      <c r="K1277" s="48">
        <f>'[1]BoQ HSYC'!J1277</f>
        <v>590898</v>
      </c>
      <c r="L1277" s="47">
        <f>'[1]BoQ HSYC'!K1277</f>
        <v>21085.714285714286</v>
      </c>
      <c r="M1277" s="47">
        <f>'[1]BoQ HSYC'!L1277</f>
        <v>611983.71428571432</v>
      </c>
      <c r="N1277" s="183">
        <f>'[1]BoQ HSYC'!M1277</f>
        <v>0</v>
      </c>
      <c r="O1277" s="183">
        <f>'[1]BoQ HSYC'!N1277</f>
        <v>7380</v>
      </c>
      <c r="P1277" s="83">
        <f>'[1]BoQ HSYC'!O1277</f>
        <v>7380</v>
      </c>
      <c r="Q1277" s="47">
        <f>'[1]BoQ HSYC'!P1277</f>
        <v>1223967.4285714286</v>
      </c>
      <c r="R1277" s="132">
        <f>'[1]BoQ HSYC'!Q1277</f>
        <v>14760</v>
      </c>
      <c r="S1277" s="83">
        <f>'[1]BoQ HSYC'!R1277</f>
        <v>1238727.4285714286</v>
      </c>
      <c r="T1277" s="48">
        <f>'[1]BoQ HSYC'!S1277</f>
        <v>0</v>
      </c>
      <c r="U1277" s="132">
        <f>'[1]BoQ HSYC'!T1277</f>
        <v>0</v>
      </c>
      <c r="V1277" s="132" t="str">
        <f>'[1]BoQ HSYC'!U1277</f>
        <v>VT: NCC, NC:BĐG Q2/2026</v>
      </c>
      <c r="W1277" s="132" t="str">
        <f>'[1]BoQ HSYC'!V1277</f>
        <v>VT: NCC, NC:BĐG Q2/2026</v>
      </c>
      <c r="X1277" s="44" t="str">
        <f>'[1]BoQ HSYC'!W1277</f>
        <v>ME</v>
      </c>
      <c r="Y1277" s="44"/>
      <c r="Z1277" s="44"/>
      <c r="AA1277" s="44"/>
      <c r="AB1277" s="2">
        <v>281025.80962499999</v>
      </c>
      <c r="AC1277" s="2">
        <v>562051.61924999999</v>
      </c>
      <c r="AD1277" s="2">
        <f>+M1277</f>
        <v>611983.71428571432</v>
      </c>
      <c r="AE1277" s="2">
        <f>+AD1277*14%</f>
        <v>85677.720000000016</v>
      </c>
      <c r="AF1277" s="155">
        <f>+AD1277*35%</f>
        <v>214194.3</v>
      </c>
      <c r="AG1277" s="2">
        <f>+AD1277*F1277</f>
        <v>1223967.4285714286</v>
      </c>
      <c r="AH1277" s="2">
        <f>+AE1277*F1277</f>
        <v>171355.44000000003</v>
      </c>
      <c r="AI1277" s="2">
        <f>+AF1277*F1277</f>
        <v>428388.6</v>
      </c>
      <c r="AJ1277" s="2">
        <f>SUM(AG1277:AI1277)</f>
        <v>1823711.4685714287</v>
      </c>
      <c r="AK1277" s="2">
        <f>+AD1277*G1277</f>
        <v>1223967.4285714286</v>
      </c>
      <c r="AL1277" s="2">
        <f>+AE1277*G1277</f>
        <v>171355.44000000003</v>
      </c>
      <c r="AM1277" s="2">
        <f>+AF1277*G1277</f>
        <v>428388.6</v>
      </c>
      <c r="AN1277" s="155">
        <f>SUM(AK1277:AM1277)</f>
        <v>1823711.4685714287</v>
      </c>
      <c r="AQ1277" s="145" t="s">
        <v>525</v>
      </c>
      <c r="AU1277" s="8"/>
      <c r="AV1277" s="8"/>
      <c r="AW1277" s="2">
        <f>+'[2]BoQ HSYC-Đạt'!AT1277</f>
        <v>223467.42857142858</v>
      </c>
      <c r="AX1277" s="8">
        <f>F1277*AW1277</f>
        <v>446934.85714285716</v>
      </c>
      <c r="AY1277" s="8">
        <f>IF(AQ1277="CT",7%,5%)*AX1277</f>
        <v>31285.440000000002</v>
      </c>
      <c r="AZ1277" s="8">
        <f>AX1277*2%</f>
        <v>8938.6971428571433</v>
      </c>
      <c r="BA1277" s="8">
        <f>IF(BB1277&gt;0,0,AX1277*5%)</f>
        <v>22346.742857142861</v>
      </c>
      <c r="BB1277" s="8"/>
      <c r="BC1277" s="8">
        <f>+AX1277+AY1277+AZ1277+BA1277+BB1277</f>
        <v>509505.73714285716</v>
      </c>
      <c r="BD1277" s="8">
        <f>AX1277-AT1277</f>
        <v>446934.85714285716</v>
      </c>
      <c r="BE1277" s="2"/>
      <c r="BH1277" s="2"/>
      <c r="BI1277" s="228">
        <f>+AX1277-AC1277/1.1</f>
        <v>-64021.160357142799</v>
      </c>
    </row>
    <row r="1278" spans="2:61" ht="17" hidden="1" outlineLevel="1" x14ac:dyDescent="0.2">
      <c r="B1278" s="82"/>
      <c r="C1278" s="144" t="s">
        <v>642</v>
      </c>
      <c r="D1278" s="144"/>
      <c r="E1278" s="82"/>
      <c r="F1278" s="143"/>
      <c r="G1278" s="142">
        <f>'[1]BoQ HSYC'!F1278</f>
        <v>0</v>
      </c>
      <c r="H1278" s="185">
        <f>'[1]BoQ HSYC'!G1278</f>
        <v>0</v>
      </c>
      <c r="I1278" s="185">
        <f>'[1]BoQ HSYC'!H1278</f>
        <v>0</v>
      </c>
      <c r="J1278" s="185">
        <f>'[1]BoQ HSYC'!I1278</f>
        <v>0</v>
      </c>
      <c r="K1278" s="48">
        <f>'[1]BoQ HSYC'!J1278</f>
        <v>0</v>
      </c>
      <c r="L1278" s="47">
        <f>'[1]BoQ HSYC'!K1278</f>
        <v>0</v>
      </c>
      <c r="M1278" s="47">
        <f>'[1]BoQ HSYC'!L1278</f>
        <v>0</v>
      </c>
      <c r="N1278" s="183">
        <f>'[1]BoQ HSYC'!M1278</f>
        <v>0</v>
      </c>
      <c r="O1278" s="183">
        <f>'[1]BoQ HSYC'!N1278</f>
        <v>0</v>
      </c>
      <c r="P1278" s="83">
        <f>'[1]BoQ HSYC'!O1278</f>
        <v>0</v>
      </c>
      <c r="Q1278" s="47">
        <f>'[1]BoQ HSYC'!P1278</f>
        <v>0</v>
      </c>
      <c r="R1278" s="132">
        <f>'[1]BoQ HSYC'!Q1278</f>
        <v>0</v>
      </c>
      <c r="S1278" s="83">
        <f>'[1]BoQ HSYC'!R1278</f>
        <v>0</v>
      </c>
      <c r="T1278" s="48">
        <f>'[1]BoQ HSYC'!S1278</f>
        <v>0</v>
      </c>
      <c r="U1278" s="132">
        <f>'[1]BoQ HSYC'!T1278</f>
        <v>0</v>
      </c>
      <c r="V1278" s="132">
        <f>'[1]BoQ HSYC'!U1278</f>
        <v>0</v>
      </c>
      <c r="W1278" s="132">
        <f>'[1]BoQ HSYC'!V1278</f>
        <v>0</v>
      </c>
      <c r="X1278" s="44" t="str">
        <f>'[1]BoQ HSYC'!W1278</f>
        <v>ME</v>
      </c>
      <c r="Y1278" s="44"/>
      <c r="Z1278" s="44"/>
      <c r="AA1278" s="44"/>
      <c r="AB1278" s="2">
        <v>0</v>
      </c>
      <c r="AC1278" s="2">
        <v>0</v>
      </c>
      <c r="AD1278" s="2">
        <f>+M1278</f>
        <v>0</v>
      </c>
      <c r="AE1278" s="2">
        <f>+AD1278*14%</f>
        <v>0</v>
      </c>
      <c r="AF1278" s="155">
        <f>+AD1278*35%</f>
        <v>0</v>
      </c>
      <c r="AG1278" s="2">
        <f>+AD1278*F1278</f>
        <v>0</v>
      </c>
      <c r="AH1278" s="2">
        <f>+AE1278*F1278</f>
        <v>0</v>
      </c>
      <c r="AI1278" s="2">
        <f>+AF1278*F1278</f>
        <v>0</v>
      </c>
      <c r="AJ1278" s="2">
        <f>SUM(AG1278:AI1278)</f>
        <v>0</v>
      </c>
      <c r="AK1278" s="2">
        <f>+AD1278*G1278</f>
        <v>0</v>
      </c>
      <c r="AL1278" s="2">
        <f>+AE1278*G1278</f>
        <v>0</v>
      </c>
      <c r="AM1278" s="2">
        <f>+AF1278*G1278</f>
        <v>0</v>
      </c>
      <c r="AN1278" s="155">
        <f>SUM(AK1278:AM1278)</f>
        <v>0</v>
      </c>
      <c r="AQ1278" s="145" t="s">
        <v>525</v>
      </c>
      <c r="AU1278" s="8"/>
      <c r="AV1278" s="8"/>
      <c r="AW1278" s="2">
        <f>+'[2]BoQ HSYC-Đạt'!AT1278</f>
        <v>0</v>
      </c>
      <c r="AX1278" s="8">
        <f>F1278*AW1278</f>
        <v>0</v>
      </c>
      <c r="AY1278" s="8">
        <f>IF(AQ1278="CT",7%,5%)*AX1278</f>
        <v>0</v>
      </c>
      <c r="AZ1278" s="8">
        <f>AX1278*2%</f>
        <v>0</v>
      </c>
      <c r="BA1278" s="8">
        <f>IF(BB1278&gt;0,0,AX1278*5%)</f>
        <v>0</v>
      </c>
      <c r="BB1278" s="8"/>
      <c r="BC1278" s="8">
        <f>+AX1278+AY1278+AZ1278+BA1278+BB1278</f>
        <v>0</v>
      </c>
      <c r="BD1278" s="8">
        <f>AX1278-AT1278</f>
        <v>0</v>
      </c>
      <c r="BE1278" s="2"/>
      <c r="BH1278" s="2"/>
      <c r="BI1278" s="228">
        <f>+AX1278-AC1278/1.1</f>
        <v>0</v>
      </c>
    </row>
    <row r="1279" spans="2:61" ht="34" hidden="1" outlineLevel="1" x14ac:dyDescent="0.2">
      <c r="B1279" s="82">
        <v>12</v>
      </c>
      <c r="C1279" s="144" t="s">
        <v>641</v>
      </c>
      <c r="D1279" s="144"/>
      <c r="E1279" s="82" t="s">
        <v>638</v>
      </c>
      <c r="F1279" s="143">
        <v>1.4</v>
      </c>
      <c r="G1279" s="142">
        <f>'[1]BoQ HSYC'!F1279</f>
        <v>1.4</v>
      </c>
      <c r="H1279" s="185">
        <f>'[1]BoQ HSYC'!G1279</f>
        <v>0</v>
      </c>
      <c r="I1279" s="185">
        <f>'[1]BoQ HSYC'!H1279</f>
        <v>0</v>
      </c>
      <c r="J1279" s="185">
        <f>'[1]BoQ HSYC'!I1279</f>
        <v>0</v>
      </c>
      <c r="K1279" s="48">
        <f>'[1]BoQ HSYC'!J1279</f>
        <v>1500000</v>
      </c>
      <c r="L1279" s="47">
        <f>'[1]BoQ HSYC'!K1279</f>
        <v>245179.59655738101</v>
      </c>
      <c r="M1279" s="47">
        <f>'[1]BoQ HSYC'!L1279</f>
        <v>1745179.5965573811</v>
      </c>
      <c r="N1279" s="183">
        <f>'[1]BoQ HSYC'!M1279</f>
        <v>0</v>
      </c>
      <c r="O1279" s="183">
        <f>'[1]BoQ HSYC'!N1279</f>
        <v>85812.858795083346</v>
      </c>
      <c r="P1279" s="83">
        <f>'[1]BoQ HSYC'!O1279</f>
        <v>85812.858795083346</v>
      </c>
      <c r="Q1279" s="47">
        <f>'[1]BoQ HSYC'!P1279</f>
        <v>2443251.4351803334</v>
      </c>
      <c r="R1279" s="132">
        <f>'[1]BoQ HSYC'!Q1279</f>
        <v>120138.00231311668</v>
      </c>
      <c r="S1279" s="83">
        <f>'[1]BoQ HSYC'!R1279</f>
        <v>2563389.43749345</v>
      </c>
      <c r="T1279" s="48">
        <f>'[1]BoQ HSYC'!S1279</f>
        <v>0</v>
      </c>
      <c r="U1279" s="132">
        <f>'[1]BoQ HSYC'!T1279</f>
        <v>9510000</v>
      </c>
      <c r="V1279" s="132" t="str">
        <f>'[1]BoQ HSYC'!U1279</f>
        <v>Vingroup</v>
      </c>
      <c r="W1279" s="132" t="str">
        <f>'[1]BoQ HSYC'!V1279</f>
        <v>Vingroup</v>
      </c>
      <c r="X1279" s="44" t="str">
        <f>'[1]BoQ HSYC'!W1279</f>
        <v>ME</v>
      </c>
      <c r="Y1279" s="44"/>
      <c r="Z1279" s="44"/>
      <c r="AA1279" s="44"/>
      <c r="AB1279" s="2">
        <v>2200538.3365622251</v>
      </c>
      <c r="AC1279" s="2">
        <v>3080753.6711871149</v>
      </c>
      <c r="AD1279" s="2">
        <f>+M1279</f>
        <v>1745179.5965573811</v>
      </c>
      <c r="AE1279" s="2">
        <f>+AD1279*14%</f>
        <v>244325.14351803338</v>
      </c>
      <c r="AF1279" s="155">
        <f>+AD1279*35%</f>
        <v>610812.85879508336</v>
      </c>
      <c r="AG1279" s="2">
        <f>+AD1279*F1279</f>
        <v>2443251.4351803334</v>
      </c>
      <c r="AH1279" s="2">
        <f>+AE1279*F1279</f>
        <v>342055.2009252467</v>
      </c>
      <c r="AI1279" s="2">
        <f>+AF1279*F1279</f>
        <v>855138.00231311668</v>
      </c>
      <c r="AJ1279" s="2">
        <f>SUM(AG1279:AI1279)</f>
        <v>3640444.6384186968</v>
      </c>
      <c r="AK1279" s="2">
        <f>+AD1279*G1279</f>
        <v>2443251.4351803334</v>
      </c>
      <c r="AL1279" s="2">
        <f>+AE1279*G1279</f>
        <v>342055.2009252467</v>
      </c>
      <c r="AM1279" s="2">
        <f>+AF1279*G1279</f>
        <v>855138.00231311668</v>
      </c>
      <c r="AN1279" s="155">
        <f>SUM(AK1279:AM1279)</f>
        <v>3640444.6384186968</v>
      </c>
      <c r="AQ1279" s="145" t="s">
        <v>525</v>
      </c>
      <c r="AU1279" s="8"/>
      <c r="AV1279" s="8"/>
      <c r="AW1279" s="2">
        <f>+'[2]BoQ HSYC-Đạt'!AT1279</f>
        <v>1331471.8884885288</v>
      </c>
      <c r="AX1279" s="8">
        <f>F1279*AW1279</f>
        <v>1864060.6438839401</v>
      </c>
      <c r="AY1279" s="8">
        <f>IF(AQ1279="CT",7%,5%)*AX1279</f>
        <v>130484.24507187582</v>
      </c>
      <c r="AZ1279" s="8">
        <f>AX1279*2%</f>
        <v>37281.212877678801</v>
      </c>
      <c r="BA1279" s="8">
        <f>IF(BB1279&gt;0,0,AX1279*5%)</f>
        <v>93203.032194197003</v>
      </c>
      <c r="BB1279" s="8"/>
      <c r="BC1279" s="8">
        <f>+AX1279+AY1279+AZ1279+BA1279+BB1279</f>
        <v>2125029.134027692</v>
      </c>
      <c r="BD1279" s="8">
        <f>AX1279-AT1279</f>
        <v>1864060.6438839401</v>
      </c>
      <c r="BE1279" s="2"/>
      <c r="BH1279" s="2"/>
      <c r="BI1279" s="228">
        <f>+AX1279-AC1279/1.1</f>
        <v>-936624.51174070942</v>
      </c>
    </row>
    <row r="1280" spans="2:61" ht="34" hidden="1" outlineLevel="1" x14ac:dyDescent="0.2">
      <c r="B1280" s="82">
        <v>13</v>
      </c>
      <c r="C1280" s="144" t="s">
        <v>640</v>
      </c>
      <c r="D1280" s="144"/>
      <c r="E1280" s="82" t="s">
        <v>638</v>
      </c>
      <c r="F1280" s="143">
        <v>2.8</v>
      </c>
      <c r="G1280" s="142">
        <f>'[1]BoQ HSYC'!F1280</f>
        <v>2.8</v>
      </c>
      <c r="H1280" s="185">
        <f>'[1]BoQ HSYC'!G1280</f>
        <v>0</v>
      </c>
      <c r="I1280" s="185">
        <f>'[1]BoQ HSYC'!H1280</f>
        <v>0</v>
      </c>
      <c r="J1280" s="185">
        <f>'[1]BoQ HSYC'!I1280</f>
        <v>0</v>
      </c>
      <c r="K1280" s="48">
        <f>'[1]BoQ HSYC'!J1280</f>
        <v>1650000</v>
      </c>
      <c r="L1280" s="47">
        <f>'[1]BoQ HSYC'!K1280</f>
        <v>245179.59655738101</v>
      </c>
      <c r="M1280" s="47">
        <f>'[1]BoQ HSYC'!L1280</f>
        <v>1895179.5965573811</v>
      </c>
      <c r="N1280" s="183">
        <f>'[1]BoQ HSYC'!M1280</f>
        <v>0</v>
      </c>
      <c r="O1280" s="183">
        <f>'[1]BoQ HSYC'!N1280</f>
        <v>85812.858795083346</v>
      </c>
      <c r="P1280" s="83">
        <f>'[1]BoQ HSYC'!O1280</f>
        <v>85812.858795083346</v>
      </c>
      <c r="Q1280" s="47">
        <f>'[1]BoQ HSYC'!P1280</f>
        <v>5306502.8703606669</v>
      </c>
      <c r="R1280" s="132">
        <f>'[1]BoQ HSYC'!Q1280</f>
        <v>240276.00462623336</v>
      </c>
      <c r="S1280" s="83">
        <f>'[1]BoQ HSYC'!R1280</f>
        <v>5546778.8749869</v>
      </c>
      <c r="T1280" s="48">
        <f>'[1]BoQ HSYC'!S1280</f>
        <v>0</v>
      </c>
      <c r="U1280" s="132">
        <f>'[1]BoQ HSYC'!T1280</f>
        <v>9510000</v>
      </c>
      <c r="V1280" s="132" t="str">
        <f>'[1]BoQ HSYC'!U1280</f>
        <v>Vingroup</v>
      </c>
      <c r="W1280" s="132" t="str">
        <f>'[1]BoQ HSYC'!V1280</f>
        <v>Vingroup</v>
      </c>
      <c r="X1280" s="44" t="str">
        <f>'[1]BoQ HSYC'!W1280</f>
        <v>ME</v>
      </c>
      <c r="Y1280" s="44"/>
      <c r="Z1280" s="44"/>
      <c r="AA1280" s="44"/>
      <c r="AB1280" s="2">
        <v>6098378.0704753501</v>
      </c>
      <c r="AC1280" s="2">
        <v>17075458.59733098</v>
      </c>
      <c r="AD1280" s="2">
        <f>+M1280</f>
        <v>1895179.5965573811</v>
      </c>
      <c r="AE1280" s="2">
        <f>+AD1280*14%</f>
        <v>265325.14351803338</v>
      </c>
      <c r="AF1280" s="155">
        <f>+AD1280*35%</f>
        <v>663312.85879508336</v>
      </c>
      <c r="AG1280" s="2">
        <f>+AD1280*F1280</f>
        <v>5306502.8703606669</v>
      </c>
      <c r="AH1280" s="2">
        <f>+AE1280*F1280</f>
        <v>742910.40185049339</v>
      </c>
      <c r="AI1280" s="2">
        <f>+AF1280*F1280</f>
        <v>1857276.0046262334</v>
      </c>
      <c r="AJ1280" s="2">
        <f>SUM(AG1280:AI1280)</f>
        <v>7906689.2768373936</v>
      </c>
      <c r="AK1280" s="2">
        <f>+AD1280*G1280</f>
        <v>5306502.8703606669</v>
      </c>
      <c r="AL1280" s="2">
        <f>+AE1280*G1280</f>
        <v>742910.40185049339</v>
      </c>
      <c r="AM1280" s="2">
        <f>+AF1280*G1280</f>
        <v>1857276.0046262334</v>
      </c>
      <c r="AN1280" s="155">
        <f>SUM(AK1280:AM1280)</f>
        <v>7906689.2768373936</v>
      </c>
      <c r="AQ1280" s="145" t="s">
        <v>525</v>
      </c>
      <c r="AU1280" s="8"/>
      <c r="AV1280" s="8"/>
      <c r="AW1280" s="2">
        <f>+'[2]BoQ HSYC-Đạt'!AT1280</f>
        <v>2443083.1884885286</v>
      </c>
      <c r="AX1280" s="8">
        <f>F1280*AW1280</f>
        <v>6840632.9277678793</v>
      </c>
      <c r="AY1280" s="8">
        <f>IF(AQ1280="CT",7%,5%)*AX1280</f>
        <v>478844.3049437516</v>
      </c>
      <c r="AZ1280" s="8">
        <f>AX1280*2%</f>
        <v>136812.6585553576</v>
      </c>
      <c r="BA1280" s="8">
        <f>IF(BB1280&gt;0,0,AX1280*5%)</f>
        <v>342031.646388394</v>
      </c>
      <c r="BB1280" s="8"/>
      <c r="BC1280" s="8">
        <f>+AX1280+AY1280+AZ1280+BA1280+BB1280</f>
        <v>7798321.5376553824</v>
      </c>
      <c r="BD1280" s="8">
        <f>AX1280-AT1280</f>
        <v>6840632.9277678793</v>
      </c>
      <c r="BE1280" s="2"/>
      <c r="BH1280" s="2"/>
      <c r="BI1280" s="228">
        <f>+AX1280-AC1280/1.1</f>
        <v>-8682511.2516239211</v>
      </c>
    </row>
    <row r="1281" spans="2:61" ht="34" hidden="1" outlineLevel="1" x14ac:dyDescent="0.2">
      <c r="B1281" s="82">
        <v>14</v>
      </c>
      <c r="C1281" s="144" t="s">
        <v>639</v>
      </c>
      <c r="D1281" s="144"/>
      <c r="E1281" s="82" t="s">
        <v>638</v>
      </c>
      <c r="F1281" s="143">
        <v>4.5999999999999996</v>
      </c>
      <c r="G1281" s="142">
        <f>'[1]BoQ HSYC'!F1281</f>
        <v>4.5999999999999996</v>
      </c>
      <c r="H1281" s="185">
        <f>'[1]BoQ HSYC'!G1281</f>
        <v>0</v>
      </c>
      <c r="I1281" s="185">
        <f>'[1]BoQ HSYC'!H1281</f>
        <v>0</v>
      </c>
      <c r="J1281" s="185">
        <f>'[1]BoQ HSYC'!I1281</f>
        <v>0</v>
      </c>
      <c r="K1281" s="48">
        <f>'[1]BoQ HSYC'!J1281</f>
        <v>1450000</v>
      </c>
      <c r="L1281" s="47">
        <f>'[1]BoQ HSYC'!K1281</f>
        <v>245179.59655738101</v>
      </c>
      <c r="M1281" s="47">
        <f>'[1]BoQ HSYC'!L1281</f>
        <v>1695179.5965573811</v>
      </c>
      <c r="N1281" s="183">
        <f>'[1]BoQ HSYC'!M1281</f>
        <v>0</v>
      </c>
      <c r="O1281" s="183">
        <f>'[1]BoQ HSYC'!N1281</f>
        <v>85812.858795083346</v>
      </c>
      <c r="P1281" s="83">
        <f>'[1]BoQ HSYC'!O1281</f>
        <v>85812.858795083346</v>
      </c>
      <c r="Q1281" s="47">
        <f>'[1]BoQ HSYC'!P1281</f>
        <v>7797826.1441639522</v>
      </c>
      <c r="R1281" s="132">
        <f>'[1]BoQ HSYC'!Q1281</f>
        <v>394739.15045738337</v>
      </c>
      <c r="S1281" s="83">
        <f>'[1]BoQ HSYC'!R1281</f>
        <v>8192565.2946213353</v>
      </c>
      <c r="T1281" s="48">
        <f>'[1]BoQ HSYC'!S1281</f>
        <v>0</v>
      </c>
      <c r="U1281" s="132">
        <f>'[1]BoQ HSYC'!T1281</f>
        <v>16175000</v>
      </c>
      <c r="V1281" s="132" t="str">
        <f>'[1]BoQ HSYC'!U1281</f>
        <v>Vingroup</v>
      </c>
      <c r="W1281" s="132" t="str">
        <f>'[1]BoQ HSYC'!V1281</f>
        <v>Vingroup</v>
      </c>
      <c r="X1281" s="44" t="str">
        <f>'[1]BoQ HSYC'!W1281</f>
        <v>ME</v>
      </c>
      <c r="Y1281" s="44"/>
      <c r="Z1281" s="44"/>
      <c r="AA1281" s="44"/>
      <c r="AB1281" s="2">
        <v>3565711.9064184753</v>
      </c>
      <c r="AC1281" s="2">
        <v>16402274.769524986</v>
      </c>
      <c r="AD1281" s="2">
        <f>+M1281</f>
        <v>1695179.5965573811</v>
      </c>
      <c r="AE1281" s="2">
        <f>+AD1281*14%</f>
        <v>237325.14351803338</v>
      </c>
      <c r="AF1281" s="155">
        <f>+AD1281*35%</f>
        <v>593312.85879508336</v>
      </c>
      <c r="AG1281" s="2">
        <f>+AD1281*F1281</f>
        <v>7797826.1441639522</v>
      </c>
      <c r="AH1281" s="2">
        <f>+AE1281*F1281</f>
        <v>1091695.6601829533</v>
      </c>
      <c r="AI1281" s="2">
        <f>+AF1281*F1281</f>
        <v>2729239.1504573831</v>
      </c>
      <c r="AJ1281" s="2">
        <f>SUM(AG1281:AI1281)</f>
        <v>11618760.95480429</v>
      </c>
      <c r="AK1281" s="2">
        <f>+AD1281*G1281</f>
        <v>7797826.1441639522</v>
      </c>
      <c r="AL1281" s="2">
        <f>+AE1281*G1281</f>
        <v>1091695.6601829533</v>
      </c>
      <c r="AM1281" s="2">
        <f>+AF1281*G1281</f>
        <v>2729239.1504573831</v>
      </c>
      <c r="AN1281" s="155">
        <f>SUM(AK1281:AM1281)</f>
        <v>11618760.95480429</v>
      </c>
      <c r="AQ1281" s="145" t="s">
        <v>525</v>
      </c>
      <c r="AU1281" s="8"/>
      <c r="AV1281" s="8"/>
      <c r="AW1281" s="2">
        <f>+'[2]BoQ HSYC-Đạt'!AT1281</f>
        <v>2213583.1884885286</v>
      </c>
      <c r="AX1281" s="8">
        <f>F1281*AW1281</f>
        <v>10182482.667047231</v>
      </c>
      <c r="AY1281" s="8">
        <f>IF(AQ1281="CT",7%,5%)*AX1281</f>
        <v>712773.78669330617</v>
      </c>
      <c r="AZ1281" s="8">
        <f>AX1281*2%</f>
        <v>203649.65334094461</v>
      </c>
      <c r="BA1281" s="8">
        <f>IF(BB1281&gt;0,0,AX1281*5%)</f>
        <v>509124.13335236156</v>
      </c>
      <c r="BB1281" s="8"/>
      <c r="BC1281" s="8">
        <f>+AX1281+AY1281+AZ1281+BA1281+BB1281</f>
        <v>11608030.240433844</v>
      </c>
      <c r="BD1281" s="8">
        <f>AX1281-AT1281</f>
        <v>10182482.667047231</v>
      </c>
      <c r="BE1281" s="2"/>
      <c r="BH1281" s="2"/>
      <c r="BI1281" s="228">
        <f>+AX1281-AC1281/1.1</f>
        <v>-4728676.2143391185</v>
      </c>
    </row>
    <row r="1282" spans="2:61" ht="17" hidden="1" outlineLevel="1" x14ac:dyDescent="0.2">
      <c r="B1282" s="82"/>
      <c r="C1282" s="144" t="s">
        <v>818</v>
      </c>
      <c r="D1282" s="144"/>
      <c r="E1282" s="82"/>
      <c r="F1282" s="143"/>
      <c r="G1282" s="142">
        <f>'[1]BoQ HSYC'!F1282</f>
        <v>0</v>
      </c>
      <c r="H1282" s="185">
        <f>'[1]BoQ HSYC'!G1282</f>
        <v>0</v>
      </c>
      <c r="I1282" s="185">
        <f>'[1]BoQ HSYC'!H1282</f>
        <v>0</v>
      </c>
      <c r="J1282" s="185">
        <f>'[1]BoQ HSYC'!I1282</f>
        <v>0</v>
      </c>
      <c r="K1282" s="48">
        <f>'[1]BoQ HSYC'!J1282</f>
        <v>0</v>
      </c>
      <c r="L1282" s="47">
        <f>'[1]BoQ HSYC'!K1282</f>
        <v>0</v>
      </c>
      <c r="M1282" s="47">
        <f>'[1]BoQ HSYC'!L1282</f>
        <v>0</v>
      </c>
      <c r="N1282" s="183">
        <f>'[1]BoQ HSYC'!M1282</f>
        <v>0</v>
      </c>
      <c r="O1282" s="183">
        <f>'[1]BoQ HSYC'!N1282</f>
        <v>0</v>
      </c>
      <c r="P1282" s="83">
        <f>'[1]BoQ HSYC'!O1282</f>
        <v>0</v>
      </c>
      <c r="Q1282" s="47">
        <f>'[1]BoQ HSYC'!P1282</f>
        <v>0</v>
      </c>
      <c r="R1282" s="132">
        <f>'[1]BoQ HSYC'!Q1282</f>
        <v>0</v>
      </c>
      <c r="S1282" s="83">
        <f>'[1]BoQ HSYC'!R1282</f>
        <v>0</v>
      </c>
      <c r="T1282" s="48">
        <f>'[1]BoQ HSYC'!S1282</f>
        <v>0</v>
      </c>
      <c r="U1282" s="132">
        <f>'[1]BoQ HSYC'!T1282</f>
        <v>0</v>
      </c>
      <c r="V1282" s="132">
        <f>'[1]BoQ HSYC'!U1282</f>
        <v>0</v>
      </c>
      <c r="W1282" s="132">
        <f>'[1]BoQ HSYC'!V1282</f>
        <v>0</v>
      </c>
      <c r="X1282" s="44" t="str">
        <f>'[1]BoQ HSYC'!W1282</f>
        <v>ME</v>
      </c>
      <c r="Y1282" s="44"/>
      <c r="Z1282" s="44"/>
      <c r="AA1282" s="44"/>
      <c r="AB1282" s="2">
        <v>0</v>
      </c>
      <c r="AC1282" s="2">
        <v>0</v>
      </c>
      <c r="AD1282" s="2">
        <f>+M1282</f>
        <v>0</v>
      </c>
      <c r="AE1282" s="2">
        <f>+AD1282*14%</f>
        <v>0</v>
      </c>
      <c r="AF1282" s="155">
        <f>+AD1282*35%</f>
        <v>0</v>
      </c>
      <c r="AG1282" s="2">
        <f>+AD1282*F1282</f>
        <v>0</v>
      </c>
      <c r="AH1282" s="2">
        <f>+AE1282*F1282</f>
        <v>0</v>
      </c>
      <c r="AI1282" s="2">
        <f>+AF1282*F1282</f>
        <v>0</v>
      </c>
      <c r="AJ1282" s="2">
        <f>SUM(AG1282:AI1282)</f>
        <v>0</v>
      </c>
      <c r="AK1282" s="2">
        <f>+AD1282*G1282</f>
        <v>0</v>
      </c>
      <c r="AL1282" s="2">
        <f>+AE1282*G1282</f>
        <v>0</v>
      </c>
      <c r="AM1282" s="2">
        <f>+AF1282*G1282</f>
        <v>0</v>
      </c>
      <c r="AN1282" s="155">
        <f>SUM(AK1282:AM1282)</f>
        <v>0</v>
      </c>
      <c r="AQ1282" s="145" t="s">
        <v>525</v>
      </c>
      <c r="AU1282" s="8"/>
      <c r="AV1282" s="8"/>
      <c r="AW1282" s="2">
        <f>+'[2]BoQ HSYC-Đạt'!AT1282</f>
        <v>0</v>
      </c>
      <c r="AX1282" s="8">
        <f>F1282*AW1282</f>
        <v>0</v>
      </c>
      <c r="AY1282" s="8">
        <f>IF(AQ1282="CT",7%,5%)*AX1282</f>
        <v>0</v>
      </c>
      <c r="AZ1282" s="8">
        <f>AX1282*2%</f>
        <v>0</v>
      </c>
      <c r="BA1282" s="8">
        <f>IF(BB1282&gt;0,0,AX1282*5%)</f>
        <v>0</v>
      </c>
      <c r="BB1282" s="8"/>
      <c r="BC1282" s="8">
        <f>+AX1282+AY1282+AZ1282+BA1282+BB1282</f>
        <v>0</v>
      </c>
      <c r="BD1282" s="8">
        <f>AX1282-AT1282</f>
        <v>0</v>
      </c>
      <c r="BE1282" s="2"/>
      <c r="BH1282" s="2"/>
      <c r="BI1282" s="228">
        <f>+AX1282-AC1282/1.1</f>
        <v>0</v>
      </c>
    </row>
    <row r="1283" spans="2:61" ht="17" hidden="1" outlineLevel="1" x14ac:dyDescent="0.2">
      <c r="B1283" s="82">
        <v>15</v>
      </c>
      <c r="C1283" s="144" t="s">
        <v>1138</v>
      </c>
      <c r="D1283" s="144"/>
      <c r="E1283" s="82" t="s">
        <v>129</v>
      </c>
      <c r="F1283" s="143">
        <v>27</v>
      </c>
      <c r="G1283" s="142">
        <f>'[1]BoQ HSYC'!F1283</f>
        <v>27</v>
      </c>
      <c r="H1283" s="185">
        <f>'[1]BoQ HSYC'!G1283</f>
        <v>0</v>
      </c>
      <c r="I1283" s="185">
        <f>'[1]BoQ HSYC'!H1283</f>
        <v>0</v>
      </c>
      <c r="J1283" s="185">
        <f>'[1]BoQ HSYC'!I1283</f>
        <v>0</v>
      </c>
      <c r="K1283" s="48">
        <f>'[1]BoQ HSYC'!J1283</f>
        <v>245191.67999999999</v>
      </c>
      <c r="L1283" s="47">
        <f>'[1]BoQ HSYC'!K1283</f>
        <v>29646</v>
      </c>
      <c r="M1283" s="47">
        <f>'[1]BoQ HSYC'!L1283</f>
        <v>274837.68</v>
      </c>
      <c r="N1283" s="183">
        <f>'[1]BoQ HSYC'!M1283</f>
        <v>85817.087999999989</v>
      </c>
      <c r="O1283" s="183">
        <f>'[1]BoQ HSYC'!N1283</f>
        <v>10376.099999999999</v>
      </c>
      <c r="P1283" s="83">
        <f>'[1]BoQ HSYC'!O1283</f>
        <v>96193.187999999995</v>
      </c>
      <c r="Q1283" s="47">
        <f>'[1]BoQ HSYC'!P1283</f>
        <v>7420617.3599999994</v>
      </c>
      <c r="R1283" s="132">
        <f>'[1]BoQ HSYC'!Q1283</f>
        <v>2597216.0759999999</v>
      </c>
      <c r="S1283" s="83">
        <f>'[1]BoQ HSYC'!R1283</f>
        <v>10017833.435999999</v>
      </c>
      <c r="T1283" s="48">
        <f>'[1]BoQ HSYC'!S1283</f>
        <v>0</v>
      </c>
      <c r="U1283" s="132">
        <f>'[1]BoQ HSYC'!T1283</f>
        <v>0</v>
      </c>
      <c r="V1283" s="132" t="str">
        <f>'[1]BoQ HSYC'!U1283</f>
        <v>BĐG Q2/2026</v>
      </c>
      <c r="W1283" s="132" t="str">
        <f>'[1]BoQ HSYC'!V1283</f>
        <v>BĐG Q2/2026</v>
      </c>
      <c r="X1283" s="44" t="str">
        <f>'[1]BoQ HSYC'!W1283</f>
        <v>ME</v>
      </c>
      <c r="Y1283" s="44"/>
      <c r="Z1283" s="44"/>
      <c r="AA1283" s="44"/>
      <c r="AB1283" s="2">
        <v>287386.74463883997</v>
      </c>
      <c r="AC1283" s="2">
        <v>7759442.1052486794</v>
      </c>
      <c r="AD1283" s="2">
        <f>+M1283</f>
        <v>274837.68</v>
      </c>
      <c r="AE1283" s="2">
        <f>+AD1283*14%</f>
        <v>38477.275200000004</v>
      </c>
      <c r="AF1283" s="155">
        <f>+AD1283*35%</f>
        <v>96193.187999999995</v>
      </c>
      <c r="AG1283" s="2">
        <f>+AD1283*F1283</f>
        <v>7420617.3599999994</v>
      </c>
      <c r="AH1283" s="2">
        <f>+AE1283*F1283</f>
        <v>1038886.4304000001</v>
      </c>
      <c r="AI1283" s="2">
        <f>+AF1283*F1283</f>
        <v>2597216.0759999999</v>
      </c>
      <c r="AJ1283" s="2">
        <f>SUM(AG1283:AI1283)</f>
        <v>11056719.8664</v>
      </c>
      <c r="AK1283" s="2">
        <f>+AD1283*G1283</f>
        <v>7420617.3599999994</v>
      </c>
      <c r="AL1283" s="2">
        <f>+AE1283*G1283</f>
        <v>1038886.4304000001</v>
      </c>
      <c r="AM1283" s="2">
        <f>+AF1283*G1283</f>
        <v>2597216.0759999999</v>
      </c>
      <c r="AN1283" s="155">
        <f>SUM(AK1283:AM1283)</f>
        <v>11056719.8664</v>
      </c>
      <c r="AQ1283" s="145" t="s">
        <v>525</v>
      </c>
      <c r="AU1283" s="8"/>
      <c r="AV1283" s="8"/>
      <c r="AW1283" s="2">
        <f>+'[2]BoQ HSYC-Đạt'!AT1283</f>
        <v>283082.81040000002</v>
      </c>
      <c r="AX1283" s="8">
        <f>F1283*AW1283</f>
        <v>7643235.8808000004</v>
      </c>
      <c r="AY1283" s="8">
        <f>IF(AQ1283="CT",7%,5%)*AX1283</f>
        <v>535026.51165600005</v>
      </c>
      <c r="AZ1283" s="8">
        <f>AX1283*2%</f>
        <v>152864.71761600001</v>
      </c>
      <c r="BA1283" s="8">
        <f>IF(BB1283&gt;0,0,AX1283*5%)</f>
        <v>382161.79404000007</v>
      </c>
      <c r="BB1283" s="8"/>
      <c r="BC1283" s="8">
        <f>+AX1283+AY1283+AZ1283+BA1283+BB1283</f>
        <v>8713288.904112</v>
      </c>
      <c r="BD1283" s="8">
        <f>AX1283-AT1283</f>
        <v>7643235.8808000004</v>
      </c>
      <c r="BE1283" s="2"/>
      <c r="BH1283" s="2"/>
      <c r="BI1283" s="228">
        <f>+AX1283-AC1283/1.1</f>
        <v>589197.60330120195</v>
      </c>
    </row>
    <row r="1284" spans="2:61" ht="17" hidden="1" outlineLevel="1" x14ac:dyDescent="0.2">
      <c r="B1284" s="82">
        <v>16</v>
      </c>
      <c r="C1284" s="144" t="s">
        <v>1137</v>
      </c>
      <c r="D1284" s="144"/>
      <c r="E1284" s="82" t="s">
        <v>129</v>
      </c>
      <c r="F1284" s="143">
        <v>16</v>
      </c>
      <c r="G1284" s="142">
        <f>'[1]BoQ HSYC'!F1284</f>
        <v>16</v>
      </c>
      <c r="H1284" s="185">
        <f>'[1]BoQ HSYC'!G1284</f>
        <v>0</v>
      </c>
      <c r="I1284" s="185">
        <f>'[1]BoQ HSYC'!H1284</f>
        <v>0</v>
      </c>
      <c r="J1284" s="185">
        <f>'[1]BoQ HSYC'!I1284</f>
        <v>0</v>
      </c>
      <c r="K1284" s="48">
        <f>'[1]BoQ HSYC'!J1284</f>
        <v>110093.41439999999</v>
      </c>
      <c r="L1284" s="47">
        <f>'[1]BoQ HSYC'!K1284</f>
        <v>10138.400000000001</v>
      </c>
      <c r="M1284" s="47">
        <f>'[1]BoQ HSYC'!L1284</f>
        <v>120231.8144</v>
      </c>
      <c r="N1284" s="183">
        <f>'[1]BoQ HSYC'!M1284</f>
        <v>38532.695039999999</v>
      </c>
      <c r="O1284" s="183">
        <f>'[1]BoQ HSYC'!N1284</f>
        <v>3548.4400000000005</v>
      </c>
      <c r="P1284" s="83">
        <f>'[1]BoQ HSYC'!O1284</f>
        <v>42081.135040000001</v>
      </c>
      <c r="Q1284" s="47">
        <f>'[1]BoQ HSYC'!P1284</f>
        <v>1923709.0304</v>
      </c>
      <c r="R1284" s="132">
        <f>'[1]BoQ HSYC'!Q1284</f>
        <v>673298.16064000002</v>
      </c>
      <c r="S1284" s="83">
        <f>'[1]BoQ HSYC'!R1284</f>
        <v>2597007.1910399999</v>
      </c>
      <c r="T1284" s="48">
        <f>'[1]BoQ HSYC'!S1284</f>
        <v>0</v>
      </c>
      <c r="U1284" s="132">
        <f>'[1]BoQ HSYC'!T1284</f>
        <v>0</v>
      </c>
      <c r="V1284" s="132" t="str">
        <f>'[1]BoQ HSYC'!U1284</f>
        <v>BĐG Q2/2026</v>
      </c>
      <c r="W1284" s="132" t="str">
        <f>'[1]BoQ HSYC'!V1284</f>
        <v>BĐG Q2/2026</v>
      </c>
      <c r="X1284" s="44" t="str">
        <f>'[1]BoQ HSYC'!W1284</f>
        <v>ME</v>
      </c>
      <c r="Y1284" s="44"/>
      <c r="Z1284" s="44"/>
      <c r="AA1284" s="44"/>
      <c r="AB1284" s="2">
        <v>121417.786227705</v>
      </c>
      <c r="AC1284" s="2">
        <v>1942684.57964328</v>
      </c>
      <c r="AD1284" s="2">
        <f>+M1284</f>
        <v>120231.8144</v>
      </c>
      <c r="AE1284" s="2">
        <f>+AD1284*14%</f>
        <v>16832.454016000003</v>
      </c>
      <c r="AF1284" s="155">
        <f>+AD1284*35%</f>
        <v>42081.135040000001</v>
      </c>
      <c r="AG1284" s="2">
        <f>+AD1284*F1284</f>
        <v>1923709.0304</v>
      </c>
      <c r="AH1284" s="2">
        <f>+AE1284*F1284</f>
        <v>269319.26425600005</v>
      </c>
      <c r="AI1284" s="2">
        <f>+AF1284*F1284</f>
        <v>673298.16064000002</v>
      </c>
      <c r="AJ1284" s="2">
        <f>SUM(AG1284:AI1284)</f>
        <v>2866326.455296</v>
      </c>
      <c r="AK1284" s="2">
        <f>+AD1284*G1284</f>
        <v>1923709.0304</v>
      </c>
      <c r="AL1284" s="2">
        <f>+AE1284*G1284</f>
        <v>269319.26425600005</v>
      </c>
      <c r="AM1284" s="2">
        <f>+AF1284*G1284</f>
        <v>673298.16064000002</v>
      </c>
      <c r="AN1284" s="155">
        <f>SUM(AK1284:AM1284)</f>
        <v>2866326.455296</v>
      </c>
      <c r="AQ1284" s="145" t="s">
        <v>525</v>
      </c>
      <c r="AU1284" s="8"/>
      <c r="AV1284" s="8"/>
      <c r="AW1284" s="2">
        <f>+'[2]BoQ HSYC-Đạt'!AT1284</f>
        <v>123838.768832</v>
      </c>
      <c r="AX1284" s="8">
        <f>F1284*AW1284</f>
        <v>1981420.301312</v>
      </c>
      <c r="AY1284" s="8">
        <f>IF(AQ1284="CT",7%,5%)*AX1284</f>
        <v>138699.42109184002</v>
      </c>
      <c r="AZ1284" s="8">
        <f>AX1284*2%</f>
        <v>39628.406026240002</v>
      </c>
      <c r="BA1284" s="8">
        <f>IF(BB1284&gt;0,0,AX1284*5%)</f>
        <v>99071.015065600004</v>
      </c>
      <c r="BB1284" s="8"/>
      <c r="BC1284" s="8">
        <f>+AX1284+AY1284+AZ1284+BA1284+BB1284</f>
        <v>2258819.1434956803</v>
      </c>
      <c r="BD1284" s="8">
        <f>AX1284-AT1284</f>
        <v>1981420.301312</v>
      </c>
      <c r="BE1284" s="2"/>
      <c r="BH1284" s="2"/>
      <c r="BI1284" s="228">
        <f>+AX1284-AC1284/1.1</f>
        <v>215343.4107272001</v>
      </c>
    </row>
    <row r="1285" spans="2:61" ht="17" hidden="1" outlineLevel="1" x14ac:dyDescent="0.2">
      <c r="B1285" s="82">
        <v>17</v>
      </c>
      <c r="C1285" s="144" t="s">
        <v>1136</v>
      </c>
      <c r="D1285" s="144"/>
      <c r="E1285" s="82" t="s">
        <v>129</v>
      </c>
      <c r="F1285" s="143">
        <v>59</v>
      </c>
      <c r="G1285" s="142">
        <f>'[1]BoQ HSYC'!F1285</f>
        <v>59</v>
      </c>
      <c r="H1285" s="185">
        <f>'[1]BoQ HSYC'!G1285</f>
        <v>0</v>
      </c>
      <c r="I1285" s="185">
        <f>'[1]BoQ HSYC'!H1285</f>
        <v>0</v>
      </c>
      <c r="J1285" s="185">
        <f>'[1]BoQ HSYC'!I1285</f>
        <v>0</v>
      </c>
      <c r="K1285" s="48">
        <f>'[1]BoQ HSYC'!J1285</f>
        <v>123056.064</v>
      </c>
      <c r="L1285" s="47">
        <f>'[1]BoQ HSYC'!K1285</f>
        <v>11739.200000000003</v>
      </c>
      <c r="M1285" s="47">
        <f>'[1]BoQ HSYC'!L1285</f>
        <v>134795.264</v>
      </c>
      <c r="N1285" s="183">
        <f>'[1]BoQ HSYC'!M1285</f>
        <v>43069.6224</v>
      </c>
      <c r="O1285" s="183">
        <f>'[1]BoQ HSYC'!N1285</f>
        <v>4108.72</v>
      </c>
      <c r="P1285" s="83">
        <f>'[1]BoQ HSYC'!O1285</f>
        <v>47178.342400000001</v>
      </c>
      <c r="Q1285" s="47">
        <f>'[1]BoQ HSYC'!P1285</f>
        <v>7952920.5759999994</v>
      </c>
      <c r="R1285" s="132">
        <f>'[1]BoQ HSYC'!Q1285</f>
        <v>2783522.2016000003</v>
      </c>
      <c r="S1285" s="83">
        <f>'[1]BoQ HSYC'!R1285</f>
        <v>10736442.7776</v>
      </c>
      <c r="T1285" s="48">
        <f>'[1]BoQ HSYC'!S1285</f>
        <v>0</v>
      </c>
      <c r="U1285" s="132">
        <f>'[1]BoQ HSYC'!T1285</f>
        <v>0</v>
      </c>
      <c r="V1285" s="132" t="str">
        <f>'[1]BoQ HSYC'!U1285</f>
        <v>BĐG Q2/2026</v>
      </c>
      <c r="W1285" s="132" t="str">
        <f>'[1]BoQ HSYC'!V1285</f>
        <v>BĐG Q2/2026</v>
      </c>
      <c r="X1285" s="44" t="str">
        <f>'[1]BoQ HSYC'!W1285</f>
        <v>ME</v>
      </c>
      <c r="Y1285" s="44"/>
      <c r="Z1285" s="44"/>
      <c r="AA1285" s="44"/>
      <c r="AB1285" s="2">
        <v>209682.01670542499</v>
      </c>
      <c r="AC1285" s="2">
        <v>12371238.985620074</v>
      </c>
      <c r="AD1285" s="2">
        <f>+M1285</f>
        <v>134795.264</v>
      </c>
      <c r="AE1285" s="2">
        <f>+AD1285*14%</f>
        <v>18871.336960000001</v>
      </c>
      <c r="AF1285" s="155">
        <f>+AD1285*35%</f>
        <v>47178.342399999994</v>
      </c>
      <c r="AG1285" s="2">
        <f>+AD1285*F1285</f>
        <v>7952920.5759999994</v>
      </c>
      <c r="AH1285" s="2">
        <f>+AE1285*F1285</f>
        <v>1113408.8806400001</v>
      </c>
      <c r="AI1285" s="2">
        <f>+AF1285*F1285</f>
        <v>2783522.2015999998</v>
      </c>
      <c r="AJ1285" s="2">
        <f>SUM(AG1285:AI1285)</f>
        <v>11849851.65824</v>
      </c>
      <c r="AK1285" s="2">
        <f>+AD1285*G1285</f>
        <v>7952920.5759999994</v>
      </c>
      <c r="AL1285" s="2">
        <f>+AE1285*G1285</f>
        <v>1113408.8806400001</v>
      </c>
      <c r="AM1285" s="2">
        <f>+AF1285*G1285</f>
        <v>2783522.2015999998</v>
      </c>
      <c r="AN1285" s="155">
        <f>SUM(AK1285:AM1285)</f>
        <v>11849851.65824</v>
      </c>
      <c r="AQ1285" s="145" t="s">
        <v>525</v>
      </c>
      <c r="AU1285" s="8"/>
      <c r="AV1285" s="8"/>
      <c r="AW1285" s="2">
        <f>+'[2]BoQ HSYC-Đạt'!AT1285</f>
        <v>138839.12192000001</v>
      </c>
      <c r="AX1285" s="8">
        <f>F1285*AW1285</f>
        <v>8191508.1932800002</v>
      </c>
      <c r="AY1285" s="8">
        <f>IF(AQ1285="CT",7%,5%)*AX1285</f>
        <v>573405.57352960005</v>
      </c>
      <c r="AZ1285" s="8">
        <f>AX1285*2%</f>
        <v>163830.16386560001</v>
      </c>
      <c r="BA1285" s="8">
        <f>IF(BB1285&gt;0,0,AX1285*5%)</f>
        <v>409575.40966400004</v>
      </c>
      <c r="BB1285" s="8"/>
      <c r="BC1285" s="8">
        <f>+AX1285+AY1285+AZ1285+BA1285+BB1285</f>
        <v>9338319.3403391987</v>
      </c>
      <c r="BD1285" s="8">
        <f>AX1285-AT1285</f>
        <v>8191508.1932800002</v>
      </c>
      <c r="BE1285" s="2"/>
      <c r="BH1285" s="2"/>
      <c r="BI1285" s="228">
        <f>+AX1285-AC1285/1.1</f>
        <v>-3055072.7027382478</v>
      </c>
    </row>
    <row r="1286" spans="2:61" ht="17" hidden="1" outlineLevel="1" x14ac:dyDescent="0.2">
      <c r="B1286" s="82">
        <v>18</v>
      </c>
      <c r="C1286" s="144" t="s">
        <v>633</v>
      </c>
      <c r="D1286" s="144"/>
      <c r="E1286" s="82" t="s">
        <v>129</v>
      </c>
      <c r="F1286" s="143">
        <v>16</v>
      </c>
      <c r="G1286" s="142">
        <f>'[1]BoQ HSYC'!F1286</f>
        <v>16</v>
      </c>
      <c r="H1286" s="185">
        <f>'[1]BoQ HSYC'!G1286</f>
        <v>0</v>
      </c>
      <c r="I1286" s="185">
        <f>'[1]BoQ HSYC'!H1286</f>
        <v>0</v>
      </c>
      <c r="J1286" s="185">
        <f>'[1]BoQ HSYC'!I1286</f>
        <v>0</v>
      </c>
      <c r="K1286" s="48">
        <f>'[1]BoQ HSYC'!J1286</f>
        <v>55164.211200000005</v>
      </c>
      <c r="L1286" s="47">
        <f>'[1]BoQ HSYC'!K1286</f>
        <v>9044.6400000000012</v>
      </c>
      <c r="M1286" s="47">
        <f>'[1]BoQ HSYC'!L1286</f>
        <v>64208.851200000005</v>
      </c>
      <c r="N1286" s="183">
        <f>'[1]BoQ HSYC'!M1286</f>
        <v>19307.47392</v>
      </c>
      <c r="O1286" s="183">
        <f>'[1]BoQ HSYC'!N1286</f>
        <v>3165.6240000000003</v>
      </c>
      <c r="P1286" s="83">
        <f>'[1]BoQ HSYC'!O1286</f>
        <v>22473.09792</v>
      </c>
      <c r="Q1286" s="47">
        <f>'[1]BoQ HSYC'!P1286</f>
        <v>1027341.6192000001</v>
      </c>
      <c r="R1286" s="132">
        <f>'[1]BoQ HSYC'!Q1286</f>
        <v>359569.56672</v>
      </c>
      <c r="S1286" s="83">
        <f>'[1]BoQ HSYC'!R1286</f>
        <v>1386911.1859200001</v>
      </c>
      <c r="T1286" s="48">
        <f>'[1]BoQ HSYC'!S1286</f>
        <v>0</v>
      </c>
      <c r="U1286" s="132">
        <f>'[1]BoQ HSYC'!T1286</f>
        <v>0</v>
      </c>
      <c r="V1286" s="132" t="str">
        <f>'[1]BoQ HSYC'!U1286</f>
        <v>BĐG Q2/2026</v>
      </c>
      <c r="W1286" s="132" t="str">
        <f>'[1]BoQ HSYC'!V1286</f>
        <v>BĐG Q2/2026</v>
      </c>
      <c r="X1286" s="44" t="str">
        <f>'[1]BoQ HSYC'!W1286</f>
        <v>ME</v>
      </c>
      <c r="Y1286" s="44"/>
      <c r="Z1286" s="44"/>
      <c r="AA1286" s="44"/>
      <c r="AB1286" s="2">
        <v>102536.86102926751</v>
      </c>
      <c r="AC1286" s="2">
        <v>1640589.7764682802</v>
      </c>
      <c r="AD1286" s="2">
        <f>+M1286</f>
        <v>64208.851200000005</v>
      </c>
      <c r="AE1286" s="2">
        <f>+AD1286*14%</f>
        <v>8989.2391680000019</v>
      </c>
      <c r="AF1286" s="155">
        <f>+AD1286*35%</f>
        <v>22473.09792</v>
      </c>
      <c r="AG1286" s="2">
        <f>+AD1286*F1286</f>
        <v>1027341.6192000001</v>
      </c>
      <c r="AH1286" s="2">
        <f>+AE1286*F1286</f>
        <v>143827.82668800003</v>
      </c>
      <c r="AI1286" s="2">
        <f>+AF1286*F1286</f>
        <v>359569.56672</v>
      </c>
      <c r="AJ1286" s="2">
        <f>SUM(AG1286:AI1286)</f>
        <v>1530739.0126080001</v>
      </c>
      <c r="AK1286" s="2">
        <f>+AD1286*G1286</f>
        <v>1027341.6192000001</v>
      </c>
      <c r="AL1286" s="2">
        <f>+AE1286*G1286</f>
        <v>143827.82668800003</v>
      </c>
      <c r="AM1286" s="2">
        <f>+AF1286*G1286</f>
        <v>359569.56672</v>
      </c>
      <c r="AN1286" s="155">
        <f>SUM(AK1286:AM1286)</f>
        <v>1530739.0126080001</v>
      </c>
      <c r="AQ1286" s="145" t="s">
        <v>525</v>
      </c>
      <c r="AU1286" s="8"/>
      <c r="AV1286" s="8"/>
      <c r="AW1286" s="2">
        <f>+'[2]BoQ HSYC-Đạt'!AT1286</f>
        <v>66135.116736000011</v>
      </c>
      <c r="AX1286" s="8">
        <f>F1286*AW1286</f>
        <v>1058161.8677760002</v>
      </c>
      <c r="AY1286" s="8">
        <f>IF(AQ1286="CT",7%,5%)*AX1286</f>
        <v>74071.330744320017</v>
      </c>
      <c r="AZ1286" s="8">
        <f>AX1286*2%</f>
        <v>21163.237355520003</v>
      </c>
      <c r="BA1286" s="8">
        <f>IF(BB1286&gt;0,0,AX1286*5%)</f>
        <v>52908.093388800015</v>
      </c>
      <c r="BB1286" s="8"/>
      <c r="BC1286" s="8">
        <f>+AX1286+AY1286+AZ1286+BA1286+BB1286</f>
        <v>1206304.5292646403</v>
      </c>
      <c r="BD1286" s="8">
        <f>AX1286-AT1286</f>
        <v>1058161.8677760002</v>
      </c>
      <c r="BE1286" s="2"/>
      <c r="BH1286" s="2"/>
      <c r="BI1286" s="228">
        <f>+AX1286-AC1286/1.1</f>
        <v>-433283.38355879998</v>
      </c>
    </row>
    <row r="1287" spans="2:61" ht="17" hidden="1" outlineLevel="1" x14ac:dyDescent="0.2">
      <c r="B1287" s="82">
        <v>19</v>
      </c>
      <c r="C1287" s="144" t="s">
        <v>629</v>
      </c>
      <c r="D1287" s="144"/>
      <c r="E1287" s="82" t="s">
        <v>129</v>
      </c>
      <c r="F1287" s="143">
        <v>252</v>
      </c>
      <c r="G1287" s="142">
        <f>'[1]BoQ HSYC'!F1287</f>
        <v>252</v>
      </c>
      <c r="H1287" s="185">
        <f>'[1]BoQ HSYC'!G1287</f>
        <v>0</v>
      </c>
      <c r="I1287" s="185">
        <f>'[1]BoQ HSYC'!H1287</f>
        <v>0</v>
      </c>
      <c r="J1287" s="185">
        <f>'[1]BoQ HSYC'!I1287</f>
        <v>0</v>
      </c>
      <c r="K1287" s="48">
        <f>'[1]BoQ HSYC'!J1287</f>
        <v>11863.987200000001</v>
      </c>
      <c r="L1287" s="47">
        <f>'[1]BoQ HSYC'!K1287</f>
        <v>5138.6399999999994</v>
      </c>
      <c r="M1287" s="47">
        <f>'[1]BoQ HSYC'!L1287</f>
        <v>17002.627200000003</v>
      </c>
      <c r="N1287" s="183">
        <f>'[1]BoQ HSYC'!M1287</f>
        <v>4152.39552</v>
      </c>
      <c r="O1287" s="183">
        <f>'[1]BoQ HSYC'!N1287</f>
        <v>1798.5239999999997</v>
      </c>
      <c r="P1287" s="83">
        <f>'[1]BoQ HSYC'!O1287</f>
        <v>5950.9195199999995</v>
      </c>
      <c r="Q1287" s="47">
        <f>'[1]BoQ HSYC'!P1287</f>
        <v>4284662.0544000007</v>
      </c>
      <c r="R1287" s="132">
        <f>'[1]BoQ HSYC'!Q1287</f>
        <v>1499631.7190399999</v>
      </c>
      <c r="S1287" s="83">
        <f>'[1]BoQ HSYC'!R1287</f>
        <v>5784293.7734400006</v>
      </c>
      <c r="T1287" s="48">
        <f>'[1]BoQ HSYC'!S1287</f>
        <v>0</v>
      </c>
      <c r="U1287" s="132">
        <f>'[1]BoQ HSYC'!T1287</f>
        <v>0</v>
      </c>
      <c r="V1287" s="132" t="str">
        <f>'[1]BoQ HSYC'!U1287</f>
        <v>BĐG Q2/2026</v>
      </c>
      <c r="W1287" s="132" t="str">
        <f>'[1]BoQ HSYC'!V1287</f>
        <v>BĐG Q2/2026</v>
      </c>
      <c r="X1287" s="44" t="str">
        <f>'[1]BoQ HSYC'!W1287</f>
        <v>ME</v>
      </c>
      <c r="Y1287" s="44"/>
      <c r="Z1287" s="44"/>
      <c r="AA1287" s="44"/>
      <c r="AB1287" s="2">
        <v>20344.23503962575</v>
      </c>
      <c r="AC1287" s="2">
        <v>5126747.2299856888</v>
      </c>
      <c r="AD1287" s="2">
        <f>+M1287</f>
        <v>17002.627200000003</v>
      </c>
      <c r="AE1287" s="2">
        <f>+AD1287*14%</f>
        <v>2380.3678080000004</v>
      </c>
      <c r="AF1287" s="155">
        <f>+AD1287*35%</f>
        <v>5950.9195200000004</v>
      </c>
      <c r="AG1287" s="2">
        <f>+AD1287*F1287</f>
        <v>4284662.0544000007</v>
      </c>
      <c r="AH1287" s="2">
        <f>+AE1287*F1287</f>
        <v>599852.68761600007</v>
      </c>
      <c r="AI1287" s="2">
        <f>+AF1287*F1287</f>
        <v>1499631.7190400001</v>
      </c>
      <c r="AJ1287" s="2">
        <f>SUM(AG1287:AI1287)</f>
        <v>6384146.4610560006</v>
      </c>
      <c r="AK1287" s="2">
        <f>+AD1287*G1287</f>
        <v>4284662.0544000007</v>
      </c>
      <c r="AL1287" s="2">
        <f>+AE1287*G1287</f>
        <v>599852.68761600007</v>
      </c>
      <c r="AM1287" s="2">
        <f>+AF1287*G1287</f>
        <v>1499631.7190400001</v>
      </c>
      <c r="AN1287" s="155">
        <f>SUM(AK1287:AM1287)</f>
        <v>6384146.4610560006</v>
      </c>
      <c r="AQ1287" s="145" t="s">
        <v>525</v>
      </c>
      <c r="AU1287" s="8"/>
      <c r="AV1287" s="8"/>
      <c r="AW1287" s="2">
        <f>+'[2]BoQ HSYC-Đạt'!AT1287</f>
        <v>17512.706016000004</v>
      </c>
      <c r="AX1287" s="8">
        <f>F1287*AW1287</f>
        <v>4413201.9160320014</v>
      </c>
      <c r="AY1287" s="8">
        <f>IF(AQ1287="CT",7%,5%)*AX1287</f>
        <v>308924.13412224012</v>
      </c>
      <c r="AZ1287" s="8">
        <f>AX1287*2%</f>
        <v>88264.038320640029</v>
      </c>
      <c r="BA1287" s="8">
        <f>IF(BB1287&gt;0,0,AX1287*5%)</f>
        <v>220660.09580160008</v>
      </c>
      <c r="BB1287" s="8"/>
      <c r="BC1287" s="8">
        <f>+AX1287+AY1287+AZ1287+BA1287+BB1287</f>
        <v>5031050.1842764821</v>
      </c>
      <c r="BD1287" s="8">
        <f>AX1287-AT1287</f>
        <v>4413201.9160320014</v>
      </c>
      <c r="BE1287" s="2"/>
      <c r="BH1287" s="2"/>
      <c r="BI1287" s="228">
        <f>+AX1287-AC1287/1.1</f>
        <v>-247477.38395498786</v>
      </c>
    </row>
    <row r="1288" spans="2:61" ht="17" hidden="1" outlineLevel="1" x14ac:dyDescent="0.2">
      <c r="B1288" s="82">
        <v>20</v>
      </c>
      <c r="C1288" s="144" t="s">
        <v>628</v>
      </c>
      <c r="D1288" s="144"/>
      <c r="E1288" s="82" t="s">
        <v>129</v>
      </c>
      <c r="F1288" s="143">
        <v>1108</v>
      </c>
      <c r="G1288" s="142">
        <f>'[1]BoQ HSYC'!F1288</f>
        <v>1108</v>
      </c>
      <c r="H1288" s="245">
        <f>'[1]BoQ HSYC'!G1288</f>
        <v>0</v>
      </c>
      <c r="I1288" s="245">
        <f>'[1]BoQ HSYC'!H1288</f>
        <v>0</v>
      </c>
      <c r="J1288" s="245">
        <f>'[1]BoQ HSYC'!I1288</f>
        <v>0</v>
      </c>
      <c r="K1288" s="48">
        <f>'[1]BoQ HSYC'!J1288</f>
        <v>7288.1855999999998</v>
      </c>
      <c r="L1288" s="47">
        <f>'[1]BoQ HSYC'!K1288</f>
        <v>4348.08</v>
      </c>
      <c r="M1288" s="47">
        <f>'[1]BoQ HSYC'!L1288</f>
        <v>11636.265599999999</v>
      </c>
      <c r="N1288" s="183">
        <f>'[1]BoQ HSYC'!M1288</f>
        <v>2550.8649599999999</v>
      </c>
      <c r="O1288" s="183">
        <f>'[1]BoQ HSYC'!N1288</f>
        <v>1521.828</v>
      </c>
      <c r="P1288" s="83">
        <f>'[1]BoQ HSYC'!O1288</f>
        <v>4072.6929599999999</v>
      </c>
      <c r="Q1288" s="47">
        <f>'[1]BoQ HSYC'!P1288</f>
        <v>12892982.284799999</v>
      </c>
      <c r="R1288" s="132">
        <f>'[1]BoQ HSYC'!Q1288</f>
        <v>4512543.7996800002</v>
      </c>
      <c r="S1288" s="83">
        <f>'[1]BoQ HSYC'!R1288</f>
        <v>17405526.084479999</v>
      </c>
      <c r="T1288" s="48">
        <f>'[1]BoQ HSYC'!S1288</f>
        <v>0</v>
      </c>
      <c r="U1288" s="176">
        <f>'[1]BoQ HSYC'!T1288</f>
        <v>0</v>
      </c>
      <c r="V1288" s="176" t="str">
        <f>'[1]BoQ HSYC'!U1288</f>
        <v>BĐG Q2/2026</v>
      </c>
      <c r="W1288" s="176" t="str">
        <f>'[1]BoQ HSYC'!V1288</f>
        <v>BĐG Q2/2026</v>
      </c>
      <c r="X1288" s="44" t="str">
        <f>'[1]BoQ HSYC'!W1288</f>
        <v>ME</v>
      </c>
      <c r="Y1288" s="44"/>
      <c r="Z1288" s="44"/>
      <c r="AA1288" s="44"/>
      <c r="AB1288" s="2">
        <v>15824.458503315002</v>
      </c>
      <c r="AC1288" s="2">
        <v>17533500.02167302</v>
      </c>
      <c r="AD1288" s="2">
        <f>+M1288</f>
        <v>11636.265599999999</v>
      </c>
      <c r="AE1288" s="2">
        <f>+AD1288*14%</f>
        <v>1629.077184</v>
      </c>
      <c r="AF1288" s="155">
        <f>+AD1288*35%</f>
        <v>4072.6929599999994</v>
      </c>
      <c r="AG1288" s="2">
        <f>+AD1288*F1288</f>
        <v>12892982.284799999</v>
      </c>
      <c r="AH1288" s="2">
        <f>+AE1288*F1288</f>
        <v>1805017.519872</v>
      </c>
      <c r="AI1288" s="2">
        <f>+AF1288*F1288</f>
        <v>4512543.7996799992</v>
      </c>
      <c r="AJ1288" s="2">
        <f>SUM(AG1288:AI1288)</f>
        <v>19210543.604351997</v>
      </c>
      <c r="AK1288" s="2">
        <f>+AD1288*G1288</f>
        <v>12892982.284799999</v>
      </c>
      <c r="AL1288" s="2">
        <f>+AE1288*G1288</f>
        <v>1805017.519872</v>
      </c>
      <c r="AM1288" s="2">
        <f>+AF1288*G1288</f>
        <v>4512543.7996799992</v>
      </c>
      <c r="AN1288" s="155">
        <f>SUM(AK1288:AM1288)</f>
        <v>19210543.604351997</v>
      </c>
      <c r="AQ1288" s="145" t="s">
        <v>525</v>
      </c>
      <c r="AU1288" s="8"/>
      <c r="AV1288" s="8"/>
      <c r="AW1288" s="2">
        <f>+'[2]BoQ HSYC-Đạt'!AT1288</f>
        <v>11985.353567999999</v>
      </c>
      <c r="AX1288" s="8">
        <f>F1288*AW1288</f>
        <v>13279771.753343999</v>
      </c>
      <c r="AY1288" s="8">
        <f>IF(AQ1288="CT",7%,5%)*AX1288</f>
        <v>929584.02273408009</v>
      </c>
      <c r="AZ1288" s="8">
        <f>AX1288*2%</f>
        <v>265595.43506688002</v>
      </c>
      <c r="BA1288" s="8">
        <f>IF(BB1288&gt;0,0,AX1288*5%)</f>
        <v>663988.58766720002</v>
      </c>
      <c r="BB1288" s="8"/>
      <c r="BC1288" s="8">
        <f>+AX1288+AY1288+AZ1288+BA1288+BB1288</f>
        <v>15138939.79881216</v>
      </c>
      <c r="BD1288" s="8">
        <f>AX1288-AT1288</f>
        <v>13279771.753343999</v>
      </c>
      <c r="BE1288" s="2"/>
      <c r="BH1288" s="2"/>
      <c r="BI1288" s="228">
        <f>+AX1288-AC1288/1.1</f>
        <v>-2659773.7209041994</v>
      </c>
    </row>
    <row r="1289" spans="2:61" ht="17" hidden="1" outlineLevel="1" x14ac:dyDescent="0.2">
      <c r="B1289" s="82"/>
      <c r="C1289" s="144" t="s">
        <v>286</v>
      </c>
      <c r="D1289" s="144"/>
      <c r="E1289" s="82"/>
      <c r="F1289" s="143"/>
      <c r="G1289" s="142">
        <f>'[1]BoQ HSYC'!F1289</f>
        <v>0</v>
      </c>
      <c r="H1289" s="185">
        <f>'[1]BoQ HSYC'!G1289</f>
        <v>0</v>
      </c>
      <c r="I1289" s="185">
        <f>'[1]BoQ HSYC'!H1289</f>
        <v>0</v>
      </c>
      <c r="J1289" s="185">
        <f>'[1]BoQ HSYC'!I1289</f>
        <v>0</v>
      </c>
      <c r="K1289" s="48">
        <f>'[1]BoQ HSYC'!J1289</f>
        <v>0</v>
      </c>
      <c r="L1289" s="47">
        <f>'[1]BoQ HSYC'!K1289</f>
        <v>0</v>
      </c>
      <c r="M1289" s="47">
        <f>'[1]BoQ HSYC'!L1289</f>
        <v>0</v>
      </c>
      <c r="N1289" s="183">
        <f>'[1]BoQ HSYC'!M1289</f>
        <v>0</v>
      </c>
      <c r="O1289" s="183">
        <f>'[1]BoQ HSYC'!N1289</f>
        <v>0</v>
      </c>
      <c r="P1289" s="83">
        <f>'[1]BoQ HSYC'!O1289</f>
        <v>0</v>
      </c>
      <c r="Q1289" s="47">
        <f>'[1]BoQ HSYC'!P1289</f>
        <v>0</v>
      </c>
      <c r="R1289" s="132">
        <f>'[1]BoQ HSYC'!Q1289</f>
        <v>0</v>
      </c>
      <c r="S1289" s="83">
        <f>'[1]BoQ HSYC'!R1289</f>
        <v>0</v>
      </c>
      <c r="T1289" s="48">
        <f>'[1]BoQ HSYC'!S1289</f>
        <v>0</v>
      </c>
      <c r="U1289" s="132">
        <f>'[1]BoQ HSYC'!T1289</f>
        <v>0</v>
      </c>
      <c r="V1289" s="132">
        <f>'[1]BoQ HSYC'!U1289</f>
        <v>0</v>
      </c>
      <c r="W1289" s="132">
        <f>'[1]BoQ HSYC'!V1289</f>
        <v>0</v>
      </c>
      <c r="X1289" s="44" t="str">
        <f>'[1]BoQ HSYC'!W1289</f>
        <v>ME</v>
      </c>
      <c r="Y1289" s="44"/>
      <c r="Z1289" s="44"/>
      <c r="AA1289" s="44"/>
      <c r="AB1289" s="2">
        <v>0</v>
      </c>
      <c r="AC1289" s="2">
        <v>0</v>
      </c>
      <c r="AD1289" s="2">
        <f>+M1289</f>
        <v>0</v>
      </c>
      <c r="AE1289" s="2">
        <f>+AD1289*14%</f>
        <v>0</v>
      </c>
      <c r="AF1289" s="155">
        <f>+AD1289*35%</f>
        <v>0</v>
      </c>
      <c r="AG1289" s="2">
        <f>+AD1289*F1289</f>
        <v>0</v>
      </c>
      <c r="AH1289" s="2">
        <f>+AE1289*F1289</f>
        <v>0</v>
      </c>
      <c r="AI1289" s="2">
        <f>+AF1289*F1289</f>
        <v>0</v>
      </c>
      <c r="AJ1289" s="2">
        <f>SUM(AG1289:AI1289)</f>
        <v>0</v>
      </c>
      <c r="AK1289" s="2">
        <f>+AD1289*G1289</f>
        <v>0</v>
      </c>
      <c r="AL1289" s="2">
        <f>+AE1289*G1289</f>
        <v>0</v>
      </c>
      <c r="AM1289" s="2">
        <f>+AF1289*G1289</f>
        <v>0</v>
      </c>
      <c r="AN1289" s="155">
        <f>SUM(AK1289:AM1289)</f>
        <v>0</v>
      </c>
      <c r="AQ1289" s="145" t="s">
        <v>525</v>
      </c>
      <c r="AU1289" s="8"/>
      <c r="AV1289" s="8"/>
      <c r="AW1289" s="2">
        <f>+'[2]BoQ HSYC-Đạt'!AT1289</f>
        <v>0</v>
      </c>
      <c r="AX1289" s="8">
        <f>F1289*AW1289</f>
        <v>0</v>
      </c>
      <c r="AY1289" s="8">
        <f>IF(AQ1289="CT",7%,5%)*AX1289</f>
        <v>0</v>
      </c>
      <c r="AZ1289" s="8">
        <f>AX1289*2%</f>
        <v>0</v>
      </c>
      <c r="BA1289" s="8">
        <f>IF(BB1289&gt;0,0,AX1289*5%)</f>
        <v>0</v>
      </c>
      <c r="BB1289" s="8"/>
      <c r="BC1289" s="8">
        <f>+AX1289+AY1289+AZ1289+BA1289+BB1289</f>
        <v>0</v>
      </c>
      <c r="BD1289" s="8">
        <f>AX1289-AT1289</f>
        <v>0</v>
      </c>
      <c r="BE1289" s="2"/>
      <c r="BH1289" s="2"/>
      <c r="BI1289" s="228">
        <f>+AX1289-AC1289/1.1</f>
        <v>0</v>
      </c>
    </row>
    <row r="1290" spans="2:61" ht="17" hidden="1" outlineLevel="1" x14ac:dyDescent="0.2">
      <c r="B1290" s="82">
        <v>21</v>
      </c>
      <c r="C1290" s="144" t="s">
        <v>631</v>
      </c>
      <c r="D1290" s="144"/>
      <c r="E1290" s="82" t="s">
        <v>129</v>
      </c>
      <c r="F1290" s="143">
        <v>27</v>
      </c>
      <c r="G1290" s="142">
        <f>'[1]BoQ HSYC'!F1290</f>
        <v>27</v>
      </c>
      <c r="H1290" s="185">
        <f>'[1]BoQ HSYC'!G1290</f>
        <v>0</v>
      </c>
      <c r="I1290" s="185">
        <f>'[1]BoQ HSYC'!H1290</f>
        <v>0</v>
      </c>
      <c r="J1290" s="185">
        <f>'[1]BoQ HSYC'!I1290</f>
        <v>0</v>
      </c>
      <c r="K1290" s="48">
        <f>'[1]BoQ HSYC'!J1290</f>
        <v>46798.905600000006</v>
      </c>
      <c r="L1290" s="47">
        <f>'[1]BoQ HSYC'!K1290</f>
        <v>7411.5</v>
      </c>
      <c r="M1290" s="47">
        <f>'[1]BoQ HSYC'!L1290</f>
        <v>54210.405600000006</v>
      </c>
      <c r="N1290" s="183">
        <f>'[1]BoQ HSYC'!M1290</f>
        <v>16379.616960000001</v>
      </c>
      <c r="O1290" s="183">
        <f>'[1]BoQ HSYC'!N1290</f>
        <v>2594.0249999999996</v>
      </c>
      <c r="P1290" s="83">
        <f>'[1]BoQ HSYC'!O1290</f>
        <v>18973.641960000001</v>
      </c>
      <c r="Q1290" s="47">
        <f>'[1]BoQ HSYC'!P1290</f>
        <v>1463680.9512000002</v>
      </c>
      <c r="R1290" s="132">
        <f>'[1]BoQ HSYC'!Q1290</f>
        <v>512288.33292000002</v>
      </c>
      <c r="S1290" s="83">
        <f>'[1]BoQ HSYC'!R1290</f>
        <v>1975969.2841200002</v>
      </c>
      <c r="T1290" s="48">
        <f>'[1]BoQ HSYC'!S1290</f>
        <v>0</v>
      </c>
      <c r="U1290" s="132">
        <f>'[1]BoQ HSYC'!T1290</f>
        <v>0</v>
      </c>
      <c r="V1290" s="132" t="str">
        <f>'[1]BoQ HSYC'!U1290</f>
        <v>BĐG Q2/2026</v>
      </c>
      <c r="W1290" s="132" t="str">
        <f>'[1]BoQ HSYC'!V1290</f>
        <v>BĐG Q2/2026</v>
      </c>
      <c r="X1290" s="44" t="str">
        <f>'[1]BoQ HSYC'!W1290</f>
        <v>ME</v>
      </c>
      <c r="Y1290" s="44"/>
      <c r="Z1290" s="44"/>
      <c r="AA1290" s="44"/>
      <c r="AB1290" s="2">
        <v>56117.249833903501</v>
      </c>
      <c r="AC1290" s="2">
        <v>1515165.7455153945</v>
      </c>
      <c r="AD1290" s="2">
        <f>+M1290</f>
        <v>54210.405600000006</v>
      </c>
      <c r="AE1290" s="2">
        <f>+AD1290*14%</f>
        <v>7589.4567840000018</v>
      </c>
      <c r="AF1290" s="155">
        <f>+AD1290*35%</f>
        <v>18973.641960000001</v>
      </c>
      <c r="AG1290" s="2">
        <f>+AD1290*F1290</f>
        <v>1463680.9512000002</v>
      </c>
      <c r="AH1290" s="2">
        <f>+AE1290*F1290</f>
        <v>204915.33316800004</v>
      </c>
      <c r="AI1290" s="2">
        <f>+AF1290*F1290</f>
        <v>512288.33292000002</v>
      </c>
      <c r="AJ1290" s="2">
        <f>SUM(AG1290:AI1290)</f>
        <v>2180884.6172880004</v>
      </c>
      <c r="AK1290" s="2">
        <f>+AD1290*G1290</f>
        <v>1463680.9512000002</v>
      </c>
      <c r="AL1290" s="2">
        <f>+AE1290*G1290</f>
        <v>204915.33316800004</v>
      </c>
      <c r="AM1290" s="2">
        <f>+AF1290*G1290</f>
        <v>512288.33292000002</v>
      </c>
      <c r="AN1290" s="155">
        <f>SUM(AK1290:AM1290)</f>
        <v>2180884.6172880004</v>
      </c>
      <c r="AQ1290" s="145" t="s">
        <v>525</v>
      </c>
      <c r="AU1290" s="8"/>
      <c r="AV1290" s="8"/>
      <c r="AW1290" s="2">
        <f>+'[2]BoQ HSYC-Đạt'!AT1290</f>
        <v>55836.717768000002</v>
      </c>
      <c r="AX1290" s="8">
        <f>F1290*AW1290</f>
        <v>1507591.379736</v>
      </c>
      <c r="AY1290" s="8">
        <f>IF(AQ1290="CT",7%,5%)*AX1290</f>
        <v>105531.39658152001</v>
      </c>
      <c r="AZ1290" s="8">
        <f>AX1290*2%</f>
        <v>30151.827594720002</v>
      </c>
      <c r="BA1290" s="8">
        <f>IF(BB1290&gt;0,0,AX1290*5%)</f>
        <v>75379.568986800004</v>
      </c>
      <c r="BB1290" s="8"/>
      <c r="BC1290" s="8">
        <f>+AX1290+AY1290+AZ1290+BA1290+BB1290</f>
        <v>1718654.1728990402</v>
      </c>
      <c r="BD1290" s="8">
        <f>AX1290-AT1290</f>
        <v>1507591.379736</v>
      </c>
      <c r="BE1290" s="2"/>
      <c r="BH1290" s="2"/>
      <c r="BI1290" s="228">
        <f>+AX1290-AC1290/1.1</f>
        <v>130167.97472200519</v>
      </c>
    </row>
    <row r="1291" spans="2:61" ht="17" hidden="1" outlineLevel="1" x14ac:dyDescent="0.2">
      <c r="B1291" s="82">
        <v>22</v>
      </c>
      <c r="C1291" s="144" t="s">
        <v>630</v>
      </c>
      <c r="D1291" s="144"/>
      <c r="E1291" s="82" t="s">
        <v>129</v>
      </c>
      <c r="F1291" s="143">
        <v>75</v>
      </c>
      <c r="G1291" s="142">
        <f>'[1]BoQ HSYC'!F1291</f>
        <v>75</v>
      </c>
      <c r="H1291" s="185">
        <f>'[1]BoQ HSYC'!G1291</f>
        <v>0</v>
      </c>
      <c r="I1291" s="185">
        <f>'[1]BoQ HSYC'!H1291</f>
        <v>0</v>
      </c>
      <c r="J1291" s="185">
        <f>'[1]BoQ HSYC'!I1291</f>
        <v>0</v>
      </c>
      <c r="K1291" s="48">
        <f>'[1]BoQ HSYC'!J1291</f>
        <v>28746.374400000001</v>
      </c>
      <c r="L1291" s="47">
        <f>'[1]BoQ HSYC'!K1291</f>
        <v>6670</v>
      </c>
      <c r="M1291" s="47">
        <f>'[1]BoQ HSYC'!L1291</f>
        <v>35416.374400000001</v>
      </c>
      <c r="N1291" s="183">
        <f>'[1]BoQ HSYC'!M1291</f>
        <v>10061.231039999999</v>
      </c>
      <c r="O1291" s="183">
        <f>'[1]BoQ HSYC'!N1291</f>
        <v>2334.5</v>
      </c>
      <c r="P1291" s="83">
        <f>'[1]BoQ HSYC'!O1291</f>
        <v>12395.731039999999</v>
      </c>
      <c r="Q1291" s="47">
        <f>'[1]BoQ HSYC'!P1291</f>
        <v>2656228.08</v>
      </c>
      <c r="R1291" s="132">
        <f>'[1]BoQ HSYC'!Q1291</f>
        <v>929679.82799999986</v>
      </c>
      <c r="S1291" s="83">
        <f>'[1]BoQ HSYC'!R1291</f>
        <v>3585907.9079999998</v>
      </c>
      <c r="T1291" s="48">
        <f>'[1]BoQ HSYC'!S1291</f>
        <v>0</v>
      </c>
      <c r="U1291" s="132">
        <f>'[1]BoQ HSYC'!T1291</f>
        <v>0</v>
      </c>
      <c r="V1291" s="132" t="str">
        <f>'[1]BoQ HSYC'!U1291</f>
        <v>BĐG Q2/2026</v>
      </c>
      <c r="W1291" s="132" t="str">
        <f>'[1]BoQ HSYC'!V1291</f>
        <v>BĐG Q2/2026</v>
      </c>
      <c r="X1291" s="44" t="str">
        <f>'[1]BoQ HSYC'!W1291</f>
        <v>ME</v>
      </c>
      <c r="Y1291" s="44"/>
      <c r="Z1291" s="44"/>
      <c r="AA1291" s="44"/>
      <c r="AB1291" s="2">
        <v>37681.468628388757</v>
      </c>
      <c r="AC1291" s="2">
        <v>2826110.1471291566</v>
      </c>
      <c r="AD1291" s="2">
        <f>+M1291</f>
        <v>35416.374400000001</v>
      </c>
      <c r="AE1291" s="2">
        <f>+AD1291*14%</f>
        <v>4958.2924160000002</v>
      </c>
      <c r="AF1291" s="155">
        <f>+AD1291*35%</f>
        <v>12395.731039999999</v>
      </c>
      <c r="AG1291" s="2">
        <f>+AD1291*F1291</f>
        <v>2656228.08</v>
      </c>
      <c r="AH1291" s="2">
        <f>+AE1291*F1291</f>
        <v>371871.93119999999</v>
      </c>
      <c r="AI1291" s="2">
        <f>+AF1291*F1291</f>
        <v>929679.82799999986</v>
      </c>
      <c r="AJ1291" s="2">
        <f>SUM(AG1291:AI1291)</f>
        <v>3957779.8391999998</v>
      </c>
      <c r="AK1291" s="2">
        <f>+AD1291*G1291</f>
        <v>2656228.08</v>
      </c>
      <c r="AL1291" s="2">
        <f>+AE1291*G1291</f>
        <v>371871.93119999999</v>
      </c>
      <c r="AM1291" s="2">
        <f>+AF1291*G1291</f>
        <v>929679.82799999986</v>
      </c>
      <c r="AN1291" s="155">
        <f>SUM(AK1291:AM1291)</f>
        <v>3957779.8391999998</v>
      </c>
      <c r="AQ1291" s="145" t="s">
        <v>525</v>
      </c>
      <c r="AU1291" s="8"/>
      <c r="AV1291" s="8"/>
      <c r="AW1291" s="2">
        <f>+'[2]BoQ HSYC-Đạt'!AT1291</f>
        <v>36478.865632000001</v>
      </c>
      <c r="AX1291" s="8">
        <f>F1291*AW1291</f>
        <v>2735914.9224</v>
      </c>
      <c r="AY1291" s="8">
        <f>IF(AQ1291="CT",7%,5%)*AX1291</f>
        <v>191514.04456800001</v>
      </c>
      <c r="AZ1291" s="8">
        <f>AX1291*2%</f>
        <v>54718.298448000001</v>
      </c>
      <c r="BA1291" s="8">
        <f>IF(BB1291&gt;0,0,AX1291*5%)</f>
        <v>136795.74612</v>
      </c>
      <c r="BB1291" s="8"/>
      <c r="BC1291" s="8">
        <f>+AX1291+AY1291+AZ1291+BA1291+BB1291</f>
        <v>3118943.0115359998</v>
      </c>
      <c r="BD1291" s="8">
        <f>AX1291-AT1291</f>
        <v>2735914.9224</v>
      </c>
      <c r="BE1291" s="2"/>
      <c r="BH1291" s="2"/>
      <c r="BI1291" s="228">
        <f>+AX1291-AC1291/1.1</f>
        <v>166723.87955531245</v>
      </c>
    </row>
    <row r="1292" spans="2:61" ht="17" hidden="1" outlineLevel="1" x14ac:dyDescent="0.2">
      <c r="B1292" s="82">
        <v>23</v>
      </c>
      <c r="C1292" s="144" t="s">
        <v>629</v>
      </c>
      <c r="D1292" s="144"/>
      <c r="E1292" s="82" t="s">
        <v>129</v>
      </c>
      <c r="F1292" s="143">
        <v>142</v>
      </c>
      <c r="G1292" s="142">
        <f>'[1]BoQ HSYC'!F1292</f>
        <v>142</v>
      </c>
      <c r="H1292" s="185">
        <f>'[1]BoQ HSYC'!G1292</f>
        <v>0</v>
      </c>
      <c r="I1292" s="185">
        <f>'[1]BoQ HSYC'!H1292</f>
        <v>0</v>
      </c>
      <c r="J1292" s="185">
        <f>'[1]BoQ HSYC'!I1292</f>
        <v>0</v>
      </c>
      <c r="K1292" s="48">
        <f>'[1]BoQ HSYC'!J1292</f>
        <v>11863.987200000001</v>
      </c>
      <c r="L1292" s="47">
        <f>'[1]BoQ HSYC'!K1292</f>
        <v>5138.6399999999994</v>
      </c>
      <c r="M1292" s="47">
        <f>'[1]BoQ HSYC'!L1292</f>
        <v>17002.627200000003</v>
      </c>
      <c r="N1292" s="183">
        <f>'[1]BoQ HSYC'!M1292</f>
        <v>4152.39552</v>
      </c>
      <c r="O1292" s="183">
        <f>'[1]BoQ HSYC'!N1292</f>
        <v>1798.5239999999997</v>
      </c>
      <c r="P1292" s="83">
        <f>'[1]BoQ HSYC'!O1292</f>
        <v>5950.9195199999995</v>
      </c>
      <c r="Q1292" s="47">
        <f>'[1]BoQ HSYC'!P1292</f>
        <v>2414373.0624000002</v>
      </c>
      <c r="R1292" s="132">
        <f>'[1]BoQ HSYC'!Q1292</f>
        <v>845030.57183999987</v>
      </c>
      <c r="S1292" s="83">
        <f>'[1]BoQ HSYC'!R1292</f>
        <v>3259403.63424</v>
      </c>
      <c r="T1292" s="48">
        <f>'[1]BoQ HSYC'!S1292</f>
        <v>0</v>
      </c>
      <c r="U1292" s="132">
        <f>'[1]BoQ HSYC'!T1292</f>
        <v>0</v>
      </c>
      <c r="V1292" s="132" t="str">
        <f>'[1]BoQ HSYC'!U1292</f>
        <v>BĐG Q2/2026</v>
      </c>
      <c r="W1292" s="132" t="str">
        <f>'[1]BoQ HSYC'!V1292</f>
        <v>BĐG Q2/2026</v>
      </c>
      <c r="X1292" s="44" t="str">
        <f>'[1]BoQ HSYC'!W1292</f>
        <v>ME</v>
      </c>
      <c r="Y1292" s="44"/>
      <c r="Z1292" s="44"/>
      <c r="AA1292" s="44"/>
      <c r="AB1292" s="2">
        <v>20344.23503962575</v>
      </c>
      <c r="AC1292" s="2">
        <v>2888881.3756268565</v>
      </c>
      <c r="AD1292" s="2">
        <f>+M1292</f>
        <v>17002.627200000003</v>
      </c>
      <c r="AE1292" s="2">
        <f>+AD1292*14%</f>
        <v>2380.3678080000004</v>
      </c>
      <c r="AF1292" s="155">
        <f>+AD1292*35%</f>
        <v>5950.9195200000004</v>
      </c>
      <c r="AG1292" s="2">
        <f>+AD1292*F1292</f>
        <v>2414373.0624000002</v>
      </c>
      <c r="AH1292" s="2">
        <f>+AE1292*F1292</f>
        <v>338012.22873600008</v>
      </c>
      <c r="AI1292" s="2">
        <f>+AF1292*F1292</f>
        <v>845030.57184000011</v>
      </c>
      <c r="AJ1292" s="2">
        <f>SUM(AG1292:AI1292)</f>
        <v>3597415.8629760006</v>
      </c>
      <c r="AK1292" s="2">
        <f>+AD1292*G1292</f>
        <v>2414373.0624000002</v>
      </c>
      <c r="AL1292" s="2">
        <f>+AE1292*G1292</f>
        <v>338012.22873600008</v>
      </c>
      <c r="AM1292" s="2">
        <f>+AF1292*G1292</f>
        <v>845030.57184000011</v>
      </c>
      <c r="AN1292" s="155">
        <f>SUM(AK1292:AM1292)</f>
        <v>3597415.8629760006</v>
      </c>
      <c r="AQ1292" s="145" t="s">
        <v>525</v>
      </c>
      <c r="AU1292" s="8"/>
      <c r="AV1292" s="8"/>
      <c r="AW1292" s="2">
        <f>+'[2]BoQ HSYC-Đạt'!AT1292</f>
        <v>17512.706016000004</v>
      </c>
      <c r="AX1292" s="8">
        <f>F1292*AW1292</f>
        <v>2486804.2542720004</v>
      </c>
      <c r="AY1292" s="8">
        <f>IF(AQ1292="CT",7%,5%)*AX1292</f>
        <v>174076.29779904004</v>
      </c>
      <c r="AZ1292" s="8">
        <f>AX1292*2%</f>
        <v>49736.085085440012</v>
      </c>
      <c r="BA1292" s="8">
        <f>IF(BB1292&gt;0,0,AX1292*5%)</f>
        <v>124340.21271360002</v>
      </c>
      <c r="BB1292" s="8"/>
      <c r="BC1292" s="8">
        <f>+AX1292+AY1292+AZ1292+BA1292+BB1292</f>
        <v>2834956.8498700806</v>
      </c>
      <c r="BD1292" s="8">
        <f>AX1292-AT1292</f>
        <v>2486804.2542720004</v>
      </c>
      <c r="BE1292" s="2"/>
      <c r="BH1292" s="2"/>
      <c r="BI1292" s="228">
        <f>+AX1292-AC1292/1.1</f>
        <v>-139451.54175241431</v>
      </c>
    </row>
    <row r="1293" spans="2:61" ht="17" hidden="1" outlineLevel="1" x14ac:dyDescent="0.2">
      <c r="B1293" s="82">
        <v>24</v>
      </c>
      <c r="C1293" s="144" t="s">
        <v>628</v>
      </c>
      <c r="D1293" s="144"/>
      <c r="E1293" s="82" t="s">
        <v>129</v>
      </c>
      <c r="F1293" s="143">
        <v>554</v>
      </c>
      <c r="G1293" s="142">
        <f>'[1]BoQ HSYC'!F1293</f>
        <v>554</v>
      </c>
      <c r="H1293" s="185">
        <f>'[1]BoQ HSYC'!G1293</f>
        <v>0</v>
      </c>
      <c r="I1293" s="185">
        <f>'[1]BoQ HSYC'!H1293</f>
        <v>0</v>
      </c>
      <c r="J1293" s="185">
        <f>'[1]BoQ HSYC'!I1293</f>
        <v>0</v>
      </c>
      <c r="K1293" s="48">
        <f>'[1]BoQ HSYC'!J1293</f>
        <v>7288.1855999999998</v>
      </c>
      <c r="L1293" s="47">
        <f>'[1]BoQ HSYC'!K1293</f>
        <v>4348.08</v>
      </c>
      <c r="M1293" s="47">
        <f>'[1]BoQ HSYC'!L1293</f>
        <v>11636.265599999999</v>
      </c>
      <c r="N1293" s="183">
        <f>'[1]BoQ HSYC'!M1293</f>
        <v>2550.8649599999999</v>
      </c>
      <c r="O1293" s="183">
        <f>'[1]BoQ HSYC'!N1293</f>
        <v>1521.828</v>
      </c>
      <c r="P1293" s="83">
        <f>'[1]BoQ HSYC'!O1293</f>
        <v>4072.6929599999999</v>
      </c>
      <c r="Q1293" s="47">
        <f>'[1]BoQ HSYC'!P1293</f>
        <v>6446491.1423999993</v>
      </c>
      <c r="R1293" s="132">
        <f>'[1]BoQ HSYC'!Q1293</f>
        <v>2256271.8998400001</v>
      </c>
      <c r="S1293" s="83">
        <f>'[1]BoQ HSYC'!R1293</f>
        <v>8702763.0422399994</v>
      </c>
      <c r="T1293" s="48">
        <f>'[1]BoQ HSYC'!S1293</f>
        <v>0</v>
      </c>
      <c r="U1293" s="132">
        <f>'[1]BoQ HSYC'!T1293</f>
        <v>0</v>
      </c>
      <c r="V1293" s="132" t="str">
        <f>'[1]BoQ HSYC'!U1293</f>
        <v>BĐG Q2/2026</v>
      </c>
      <c r="W1293" s="132" t="str">
        <f>'[1]BoQ HSYC'!V1293</f>
        <v>BĐG Q2/2026</v>
      </c>
      <c r="X1293" s="44" t="str">
        <f>'[1]BoQ HSYC'!W1293</f>
        <v>ME</v>
      </c>
      <c r="Y1293" s="44"/>
      <c r="Z1293" s="44"/>
      <c r="AA1293" s="44"/>
      <c r="AB1293" s="2">
        <v>15824.458503315002</v>
      </c>
      <c r="AC1293" s="2">
        <v>8766750.01083651</v>
      </c>
      <c r="AD1293" s="2">
        <f>+M1293</f>
        <v>11636.265599999999</v>
      </c>
      <c r="AE1293" s="2">
        <f>+AD1293*14%</f>
        <v>1629.077184</v>
      </c>
      <c r="AF1293" s="155">
        <f>+AD1293*35%</f>
        <v>4072.6929599999994</v>
      </c>
      <c r="AG1293" s="2">
        <f>+AD1293*F1293</f>
        <v>6446491.1423999993</v>
      </c>
      <c r="AH1293" s="2">
        <f>+AE1293*F1293</f>
        <v>902508.75993599999</v>
      </c>
      <c r="AI1293" s="2">
        <f>+AF1293*F1293</f>
        <v>2256271.8998399996</v>
      </c>
      <c r="AJ1293" s="2">
        <f>SUM(AG1293:AI1293)</f>
        <v>9605271.8021759987</v>
      </c>
      <c r="AK1293" s="2">
        <f>+AD1293*G1293</f>
        <v>6446491.1423999993</v>
      </c>
      <c r="AL1293" s="2">
        <f>+AE1293*G1293</f>
        <v>902508.75993599999</v>
      </c>
      <c r="AM1293" s="2">
        <f>+AF1293*G1293</f>
        <v>2256271.8998399996</v>
      </c>
      <c r="AN1293" s="155">
        <f>SUM(AK1293:AM1293)</f>
        <v>9605271.8021759987</v>
      </c>
      <c r="AQ1293" s="145" t="s">
        <v>525</v>
      </c>
      <c r="AU1293" s="8"/>
      <c r="AV1293" s="8"/>
      <c r="AW1293" s="2">
        <f>+'[2]BoQ HSYC-Đạt'!AT1293</f>
        <v>11985.353567999999</v>
      </c>
      <c r="AX1293" s="8">
        <f>F1293*AW1293</f>
        <v>6639885.8766719997</v>
      </c>
      <c r="AY1293" s="8">
        <f>IF(AQ1293="CT",7%,5%)*AX1293</f>
        <v>464792.01136704005</v>
      </c>
      <c r="AZ1293" s="8">
        <f>AX1293*2%</f>
        <v>132797.71753344001</v>
      </c>
      <c r="BA1293" s="8">
        <f>IF(BB1293&gt;0,0,AX1293*5%)</f>
        <v>331994.29383360001</v>
      </c>
      <c r="BB1293" s="8"/>
      <c r="BC1293" s="8">
        <f>+AX1293+AY1293+AZ1293+BA1293+BB1293</f>
        <v>7569469.8994060801</v>
      </c>
      <c r="BD1293" s="8">
        <f>AX1293-AT1293</f>
        <v>6639885.8766719997</v>
      </c>
      <c r="BE1293" s="2"/>
      <c r="BH1293" s="2"/>
      <c r="BI1293" s="228">
        <f>+AX1293-AC1293/1.1</f>
        <v>-1329886.8604520997</v>
      </c>
    </row>
    <row r="1294" spans="2:61" ht="17" hidden="1" outlineLevel="1" x14ac:dyDescent="0.2">
      <c r="B1294" s="82"/>
      <c r="C1294" s="144" t="s">
        <v>221</v>
      </c>
      <c r="D1294" s="144"/>
      <c r="E1294" s="82"/>
      <c r="F1294" s="143"/>
      <c r="G1294" s="142">
        <f>'[1]BoQ HSYC'!F1294</f>
        <v>0</v>
      </c>
      <c r="H1294" s="185">
        <f>'[1]BoQ HSYC'!G1294</f>
        <v>0</v>
      </c>
      <c r="I1294" s="185">
        <f>'[1]BoQ HSYC'!H1294</f>
        <v>0</v>
      </c>
      <c r="J1294" s="185">
        <f>'[1]BoQ HSYC'!I1294</f>
        <v>0</v>
      </c>
      <c r="K1294" s="48">
        <f>'[1]BoQ HSYC'!J1294</f>
        <v>0</v>
      </c>
      <c r="L1294" s="47">
        <f>'[1]BoQ HSYC'!K1294</f>
        <v>0</v>
      </c>
      <c r="M1294" s="47">
        <f>'[1]BoQ HSYC'!L1294</f>
        <v>0</v>
      </c>
      <c r="N1294" s="183">
        <f>'[1]BoQ HSYC'!M1294</f>
        <v>0</v>
      </c>
      <c r="O1294" s="183">
        <f>'[1]BoQ HSYC'!N1294</f>
        <v>0</v>
      </c>
      <c r="P1294" s="83">
        <f>'[1]BoQ HSYC'!O1294</f>
        <v>0</v>
      </c>
      <c r="Q1294" s="47">
        <f>'[1]BoQ HSYC'!P1294</f>
        <v>0</v>
      </c>
      <c r="R1294" s="132">
        <f>'[1]BoQ HSYC'!Q1294</f>
        <v>0</v>
      </c>
      <c r="S1294" s="83">
        <f>'[1]BoQ HSYC'!R1294</f>
        <v>0</v>
      </c>
      <c r="T1294" s="48">
        <f>'[1]BoQ HSYC'!S1294</f>
        <v>0</v>
      </c>
      <c r="U1294" s="132">
        <f>'[1]BoQ HSYC'!T1294</f>
        <v>0</v>
      </c>
      <c r="V1294" s="132">
        <f>'[1]BoQ HSYC'!U1294</f>
        <v>0</v>
      </c>
      <c r="W1294" s="132">
        <f>'[1]BoQ HSYC'!V1294</f>
        <v>0</v>
      </c>
      <c r="X1294" s="44" t="str">
        <f>'[1]BoQ HSYC'!W1294</f>
        <v>ME</v>
      </c>
      <c r="Y1294" s="44"/>
      <c r="Z1294" s="44"/>
      <c r="AA1294" s="44"/>
      <c r="AB1294" s="2">
        <v>0</v>
      </c>
      <c r="AC1294" s="2">
        <v>0</v>
      </c>
      <c r="AD1294" s="2">
        <f>+M1294</f>
        <v>0</v>
      </c>
      <c r="AE1294" s="2">
        <f>+AD1294*14%</f>
        <v>0</v>
      </c>
      <c r="AF1294" s="155">
        <f>+AD1294*35%</f>
        <v>0</v>
      </c>
      <c r="AG1294" s="2">
        <f>+AD1294*F1294</f>
        <v>0</v>
      </c>
      <c r="AH1294" s="2">
        <f>+AE1294*F1294</f>
        <v>0</v>
      </c>
      <c r="AI1294" s="2">
        <f>+AF1294*F1294</f>
        <v>0</v>
      </c>
      <c r="AJ1294" s="2">
        <f>SUM(AG1294:AI1294)</f>
        <v>0</v>
      </c>
      <c r="AK1294" s="2">
        <f>+AD1294*G1294</f>
        <v>0</v>
      </c>
      <c r="AL1294" s="2">
        <f>+AE1294*G1294</f>
        <v>0</v>
      </c>
      <c r="AM1294" s="2">
        <f>+AF1294*G1294</f>
        <v>0</v>
      </c>
      <c r="AN1294" s="155">
        <f>SUM(AK1294:AM1294)</f>
        <v>0</v>
      </c>
      <c r="AQ1294" s="145" t="s">
        <v>525</v>
      </c>
      <c r="AU1294" s="8"/>
      <c r="AV1294" s="8"/>
      <c r="AW1294" s="2">
        <f>+'[2]BoQ HSYC-Đạt'!AT1294</f>
        <v>0</v>
      </c>
      <c r="AX1294" s="8">
        <f>F1294*AW1294</f>
        <v>0</v>
      </c>
      <c r="AY1294" s="8">
        <f>IF(AQ1294="CT",7%,5%)*AX1294</f>
        <v>0</v>
      </c>
      <c r="AZ1294" s="8">
        <f>AX1294*2%</f>
        <v>0</v>
      </c>
      <c r="BA1294" s="8">
        <f>IF(BB1294&gt;0,0,AX1294*5%)</f>
        <v>0</v>
      </c>
      <c r="BB1294" s="8"/>
      <c r="BC1294" s="8">
        <f>+AX1294+AY1294+AZ1294+BA1294+BB1294</f>
        <v>0</v>
      </c>
      <c r="BD1294" s="8">
        <f>AX1294-AT1294</f>
        <v>0</v>
      </c>
      <c r="BE1294" s="2"/>
      <c r="BH1294" s="2"/>
      <c r="BI1294" s="228">
        <f>+AX1294-AC1294/1.1</f>
        <v>0</v>
      </c>
    </row>
    <row r="1295" spans="2:61" ht="17" hidden="1" outlineLevel="1" x14ac:dyDescent="0.2">
      <c r="B1295" s="82">
        <v>25</v>
      </c>
      <c r="C1295" s="144" t="s">
        <v>627</v>
      </c>
      <c r="D1295" s="144"/>
      <c r="E1295" s="82" t="s">
        <v>129</v>
      </c>
      <c r="F1295" s="143">
        <v>418</v>
      </c>
      <c r="G1295" s="142">
        <f>'[1]BoQ HSYC'!F1295</f>
        <v>418</v>
      </c>
      <c r="H1295" s="185">
        <f>'[1]BoQ HSYC'!G1295</f>
        <v>0</v>
      </c>
      <c r="I1295" s="185">
        <f>'[1]BoQ HSYC'!H1295</f>
        <v>0</v>
      </c>
      <c r="J1295" s="185">
        <f>'[1]BoQ HSYC'!I1295</f>
        <v>0</v>
      </c>
      <c r="K1295" s="48">
        <f>'[1]BoQ HSYC'!J1295</f>
        <v>6669.6739200000002</v>
      </c>
      <c r="L1295" s="47">
        <f>'[1]BoQ HSYC'!K1295</f>
        <v>11375.959690909089</v>
      </c>
      <c r="M1295" s="47">
        <f>'[1]BoQ HSYC'!L1295</f>
        <v>18045.633610909088</v>
      </c>
      <c r="N1295" s="183">
        <f>'[1]BoQ HSYC'!M1295</f>
        <v>2334.3858719999998</v>
      </c>
      <c r="O1295" s="183">
        <f>'[1]BoQ HSYC'!N1295</f>
        <v>3981.5858918181807</v>
      </c>
      <c r="P1295" s="83">
        <f>'[1]BoQ HSYC'!O1295</f>
        <v>6315.971763818181</v>
      </c>
      <c r="Q1295" s="47">
        <f>'[1]BoQ HSYC'!P1295</f>
        <v>7543074.8493599985</v>
      </c>
      <c r="R1295" s="132">
        <f>'[1]BoQ HSYC'!Q1295</f>
        <v>2640076.1972759995</v>
      </c>
      <c r="S1295" s="83">
        <f>'[1]BoQ HSYC'!R1295</f>
        <v>10183151.046635998</v>
      </c>
      <c r="T1295" s="48">
        <f>'[1]BoQ HSYC'!S1295</f>
        <v>0</v>
      </c>
      <c r="U1295" s="132">
        <f>'[1]BoQ HSYC'!T1295</f>
        <v>0</v>
      </c>
      <c r="V1295" s="132" t="str">
        <f>'[1]BoQ HSYC'!U1295</f>
        <v>BĐG Q2/2026</v>
      </c>
      <c r="W1295" s="132" t="str">
        <f>'[1]BoQ HSYC'!V1295</f>
        <v>BĐG Q2/2026</v>
      </c>
      <c r="X1295" s="44" t="str">
        <f>'[1]BoQ HSYC'!W1295</f>
        <v>ME</v>
      </c>
      <c r="Y1295" s="44"/>
      <c r="Z1295" s="44"/>
      <c r="AA1295" s="44"/>
      <c r="AB1295" s="2">
        <v>64469.697025800007</v>
      </c>
      <c r="AC1295" s="2">
        <v>26948333.356784403</v>
      </c>
      <c r="AD1295" s="2">
        <f>+M1295</f>
        <v>18045.633610909088</v>
      </c>
      <c r="AE1295" s="2">
        <f>+AD1295*14%</f>
        <v>2526.3887055272726</v>
      </c>
      <c r="AF1295" s="155">
        <f>+AD1295*35%</f>
        <v>6315.9717638181801</v>
      </c>
      <c r="AG1295" s="2">
        <f>+AD1295*F1295</f>
        <v>7543074.8493599985</v>
      </c>
      <c r="AH1295" s="2">
        <f>+AE1295*F1295</f>
        <v>1056030.4789103998</v>
      </c>
      <c r="AI1295" s="2">
        <f>+AF1295*F1295</f>
        <v>2640076.1972759995</v>
      </c>
      <c r="AJ1295" s="2">
        <f>SUM(AG1295:AI1295)</f>
        <v>11239181.525546398</v>
      </c>
      <c r="AK1295" s="2">
        <f>+AD1295*G1295</f>
        <v>7543074.8493599985</v>
      </c>
      <c r="AL1295" s="2">
        <f>+AE1295*G1295</f>
        <v>1056030.4789103998</v>
      </c>
      <c r="AM1295" s="2">
        <f>+AF1295*G1295</f>
        <v>2640076.1972759995</v>
      </c>
      <c r="AN1295" s="155">
        <f>SUM(AK1295:AM1295)</f>
        <v>11239181.525546398</v>
      </c>
      <c r="AQ1295" s="145" t="s">
        <v>525</v>
      </c>
      <c r="AU1295" s="8"/>
      <c r="AV1295" s="8"/>
      <c r="AW1295" s="2">
        <f>+'[2]BoQ HSYC-Đạt'!AT1295</f>
        <v>19850.196971999998</v>
      </c>
      <c r="AX1295" s="8">
        <f>F1295*AW1295</f>
        <v>8297382.3342959993</v>
      </c>
      <c r="AY1295" s="8">
        <f>IF(AQ1295="CT",7%,5%)*AX1295</f>
        <v>580816.76340071997</v>
      </c>
      <c r="AZ1295" s="8">
        <f>AX1295*2%</f>
        <v>165947.64668591999</v>
      </c>
      <c r="BA1295" s="8">
        <f>IF(BB1295&gt;0,0,AX1295*5%)</f>
        <v>414869.11671480001</v>
      </c>
      <c r="BB1295" s="8"/>
      <c r="BC1295" s="8">
        <f>+AX1295+AY1295+AZ1295+BA1295+BB1295</f>
        <v>9459015.8610974401</v>
      </c>
      <c r="BD1295" s="8">
        <f>AX1295-AT1295</f>
        <v>8297382.3342959993</v>
      </c>
      <c r="BE1295" s="2"/>
      <c r="BH1295" s="2"/>
      <c r="BI1295" s="228">
        <f>+AX1295-AC1295/1.1</f>
        <v>-16201102.535508003</v>
      </c>
    </row>
    <row r="1296" spans="2:61" ht="17" hidden="1" outlineLevel="1" x14ac:dyDescent="0.2">
      <c r="B1296" s="82"/>
      <c r="C1296" s="144" t="s">
        <v>807</v>
      </c>
      <c r="D1296" s="144"/>
      <c r="E1296" s="82"/>
      <c r="F1296" s="143"/>
      <c r="G1296" s="142">
        <f>'[1]BoQ HSYC'!F1296</f>
        <v>0</v>
      </c>
      <c r="H1296" s="185">
        <f>'[1]BoQ HSYC'!G1296</f>
        <v>0</v>
      </c>
      <c r="I1296" s="185">
        <f>'[1]BoQ HSYC'!H1296</f>
        <v>0</v>
      </c>
      <c r="J1296" s="185">
        <f>'[1]BoQ HSYC'!I1296</f>
        <v>0</v>
      </c>
      <c r="K1296" s="48">
        <f>'[1]BoQ HSYC'!J1296</f>
        <v>0</v>
      </c>
      <c r="L1296" s="47">
        <f>'[1]BoQ HSYC'!K1296</f>
        <v>0</v>
      </c>
      <c r="M1296" s="47">
        <f>'[1]BoQ HSYC'!L1296</f>
        <v>0</v>
      </c>
      <c r="N1296" s="183">
        <f>'[1]BoQ HSYC'!M1296</f>
        <v>0</v>
      </c>
      <c r="O1296" s="183">
        <f>'[1]BoQ HSYC'!N1296</f>
        <v>0</v>
      </c>
      <c r="P1296" s="83">
        <f>'[1]BoQ HSYC'!O1296</f>
        <v>0</v>
      </c>
      <c r="Q1296" s="47">
        <f>'[1]BoQ HSYC'!P1296</f>
        <v>0</v>
      </c>
      <c r="R1296" s="132">
        <f>'[1]BoQ HSYC'!Q1296</f>
        <v>0</v>
      </c>
      <c r="S1296" s="83">
        <f>'[1]BoQ HSYC'!R1296</f>
        <v>0</v>
      </c>
      <c r="T1296" s="48">
        <f>'[1]BoQ HSYC'!S1296</f>
        <v>0</v>
      </c>
      <c r="U1296" s="132">
        <f>'[1]BoQ HSYC'!T1296</f>
        <v>0</v>
      </c>
      <c r="V1296" s="132">
        <f>'[1]BoQ HSYC'!U1296</f>
        <v>0</v>
      </c>
      <c r="W1296" s="132">
        <f>'[1]BoQ HSYC'!V1296</f>
        <v>0</v>
      </c>
      <c r="X1296" s="44" t="str">
        <f>'[1]BoQ HSYC'!W1296</f>
        <v>ME</v>
      </c>
      <c r="Y1296" s="44"/>
      <c r="Z1296" s="44"/>
      <c r="AA1296" s="44"/>
      <c r="AB1296" s="2">
        <v>0</v>
      </c>
      <c r="AC1296" s="2">
        <v>0</v>
      </c>
      <c r="AD1296" s="2">
        <f>+M1296</f>
        <v>0</v>
      </c>
      <c r="AE1296" s="2">
        <f>+AD1296*14%</f>
        <v>0</v>
      </c>
      <c r="AF1296" s="155">
        <f>+AD1296*35%</f>
        <v>0</v>
      </c>
      <c r="AG1296" s="2">
        <f>+AD1296*F1296</f>
        <v>0</v>
      </c>
      <c r="AH1296" s="2">
        <f>+AE1296*F1296</f>
        <v>0</v>
      </c>
      <c r="AI1296" s="2">
        <f>+AF1296*F1296</f>
        <v>0</v>
      </c>
      <c r="AJ1296" s="2">
        <f>SUM(AG1296:AI1296)</f>
        <v>0</v>
      </c>
      <c r="AK1296" s="2">
        <f>+AD1296*G1296</f>
        <v>0</v>
      </c>
      <c r="AL1296" s="2">
        <f>+AE1296*G1296</f>
        <v>0</v>
      </c>
      <c r="AM1296" s="2">
        <f>+AF1296*G1296</f>
        <v>0</v>
      </c>
      <c r="AN1296" s="155">
        <f>SUM(AK1296:AM1296)</f>
        <v>0</v>
      </c>
      <c r="AQ1296" s="145" t="s">
        <v>525</v>
      </c>
      <c r="AU1296" s="8"/>
      <c r="AV1296" s="8"/>
      <c r="AW1296" s="2">
        <f>+'[2]BoQ HSYC-Đạt'!AT1296</f>
        <v>0</v>
      </c>
      <c r="AX1296" s="8">
        <f>F1296*AW1296</f>
        <v>0</v>
      </c>
      <c r="AY1296" s="8">
        <f>IF(AQ1296="CT",7%,5%)*AX1296</f>
        <v>0</v>
      </c>
      <c r="AZ1296" s="8">
        <f>AX1296*2%</f>
        <v>0</v>
      </c>
      <c r="BA1296" s="8">
        <f>IF(BB1296&gt;0,0,AX1296*5%)</f>
        <v>0</v>
      </c>
      <c r="BB1296" s="8"/>
      <c r="BC1296" s="8">
        <f>+AX1296+AY1296+AZ1296+BA1296+BB1296</f>
        <v>0</v>
      </c>
      <c r="BD1296" s="8">
        <f>AX1296-AT1296</f>
        <v>0</v>
      </c>
      <c r="BE1296" s="2"/>
      <c r="BH1296" s="2"/>
      <c r="BI1296" s="228">
        <f>+AX1296-AC1296/1.1</f>
        <v>0</v>
      </c>
    </row>
    <row r="1297" spans="2:61" ht="17" hidden="1" outlineLevel="1" x14ac:dyDescent="0.2">
      <c r="B1297" s="82">
        <v>26</v>
      </c>
      <c r="C1297" s="144" t="s">
        <v>805</v>
      </c>
      <c r="D1297" s="144"/>
      <c r="E1297" s="82" t="s">
        <v>129</v>
      </c>
      <c r="F1297" s="143">
        <v>25</v>
      </c>
      <c r="G1297" s="142">
        <f>'[1]BoQ HSYC'!F1297</f>
        <v>25</v>
      </c>
      <c r="H1297" s="185">
        <f>'[1]BoQ HSYC'!G1297</f>
        <v>0</v>
      </c>
      <c r="I1297" s="185">
        <f>'[1]BoQ HSYC'!H1297</f>
        <v>0</v>
      </c>
      <c r="J1297" s="185">
        <f>'[1]BoQ HSYC'!I1297</f>
        <v>0</v>
      </c>
      <c r="K1297" s="48">
        <f>'[1]BoQ HSYC'!J1297</f>
        <v>231732.89999999997</v>
      </c>
      <c r="L1297" s="47">
        <f>'[1]BoQ HSYC'!K1297</f>
        <v>52704</v>
      </c>
      <c r="M1297" s="47">
        <f>'[1]BoQ HSYC'!L1297</f>
        <v>284436.89999999997</v>
      </c>
      <c r="N1297" s="183">
        <f>'[1]BoQ HSYC'!M1297</f>
        <v>81106.514999999985</v>
      </c>
      <c r="O1297" s="183">
        <f>'[1]BoQ HSYC'!N1297</f>
        <v>18446.399999999998</v>
      </c>
      <c r="P1297" s="83">
        <f>'[1]BoQ HSYC'!O1297</f>
        <v>99552.914999999979</v>
      </c>
      <c r="Q1297" s="47">
        <f>'[1]BoQ HSYC'!P1297</f>
        <v>7110922.4999999991</v>
      </c>
      <c r="R1297" s="132">
        <f>'[1]BoQ HSYC'!Q1297</f>
        <v>2488822.8749999995</v>
      </c>
      <c r="S1297" s="83">
        <f>'[1]BoQ HSYC'!R1297</f>
        <v>9599745.3749999981</v>
      </c>
      <c r="T1297" s="48">
        <f>'[1]BoQ HSYC'!S1297</f>
        <v>0</v>
      </c>
      <c r="U1297" s="132">
        <f>'[1]BoQ HSYC'!T1297</f>
        <v>0</v>
      </c>
      <c r="V1297" s="132" t="str">
        <f>'[1]BoQ HSYC'!U1297</f>
        <v>BĐG Q2/2026</v>
      </c>
      <c r="W1297" s="132" t="str">
        <f>'[1]BoQ HSYC'!V1297</f>
        <v>BĐG Q2/2026</v>
      </c>
      <c r="X1297" s="44" t="str">
        <f>'[1]BoQ HSYC'!W1297</f>
        <v>ME</v>
      </c>
      <c r="Y1297" s="44"/>
      <c r="Z1297" s="44"/>
      <c r="AA1297" s="44"/>
      <c r="AB1297" s="2">
        <v>255293.80177001248</v>
      </c>
      <c r="AC1297" s="2">
        <v>6382345.0442503123</v>
      </c>
      <c r="AD1297" s="2">
        <f>+M1297</f>
        <v>284436.89999999997</v>
      </c>
      <c r="AE1297" s="2">
        <f>+AD1297*14%</f>
        <v>39821.165999999997</v>
      </c>
      <c r="AF1297" s="155">
        <f>+AD1297*35%</f>
        <v>99552.914999999979</v>
      </c>
      <c r="AG1297" s="2">
        <f>+AD1297*F1297</f>
        <v>7110922.4999999991</v>
      </c>
      <c r="AH1297" s="2">
        <f>+AE1297*F1297</f>
        <v>995529.14999999991</v>
      </c>
      <c r="AI1297" s="2">
        <f>+AF1297*F1297</f>
        <v>2488822.8749999995</v>
      </c>
      <c r="AJ1297" s="2">
        <f>SUM(AG1297:AI1297)</f>
        <v>10595274.524999999</v>
      </c>
      <c r="AK1297" s="2">
        <f>+AD1297*G1297</f>
        <v>7110922.4999999991</v>
      </c>
      <c r="AL1297" s="2">
        <f>+AE1297*G1297</f>
        <v>995529.14999999991</v>
      </c>
      <c r="AM1297" s="2">
        <f>+AF1297*G1297</f>
        <v>2488822.8749999995</v>
      </c>
      <c r="AN1297" s="155">
        <f>SUM(AK1297:AM1297)</f>
        <v>10595274.524999999</v>
      </c>
      <c r="AQ1297" s="145" t="s">
        <v>525</v>
      </c>
      <c r="AU1297" s="8"/>
      <c r="AV1297" s="8"/>
      <c r="AW1297" s="2">
        <f>+'[2]BoQ HSYC-Đạt'!AT1297</f>
        <v>312880.58999999997</v>
      </c>
      <c r="AX1297" s="8">
        <f>F1297*AW1297</f>
        <v>7822014.7499999991</v>
      </c>
      <c r="AY1297" s="8">
        <f>IF(AQ1297="CT",7%,5%)*AX1297</f>
        <v>547541.03249999997</v>
      </c>
      <c r="AZ1297" s="8">
        <f>AX1297*2%</f>
        <v>156440.29499999998</v>
      </c>
      <c r="BA1297" s="8">
        <f>IF(BB1297&gt;0,0,AX1297*5%)</f>
        <v>391100.73749999999</v>
      </c>
      <c r="BB1297" s="8"/>
      <c r="BC1297" s="8">
        <f>+AX1297+AY1297+AZ1297+BA1297+BB1297</f>
        <v>8917096.8149999995</v>
      </c>
      <c r="BD1297" s="8">
        <f>AX1297-AT1297</f>
        <v>7822014.7499999991</v>
      </c>
      <c r="BE1297" s="2"/>
      <c r="BH1297" s="2"/>
      <c r="BI1297" s="228">
        <f>+AX1297-AC1297/1.1</f>
        <v>2019882.891590625</v>
      </c>
    </row>
    <row r="1298" spans="2:61" ht="17" hidden="1" outlineLevel="1" x14ac:dyDescent="0.2">
      <c r="B1298" s="82"/>
      <c r="C1298" s="144" t="s">
        <v>804</v>
      </c>
      <c r="D1298" s="144"/>
      <c r="E1298" s="82"/>
      <c r="F1298" s="143"/>
      <c r="G1298" s="142">
        <f>'[1]BoQ HSYC'!F1298</f>
        <v>0</v>
      </c>
      <c r="H1298" s="185">
        <f>'[1]BoQ HSYC'!G1298</f>
        <v>0</v>
      </c>
      <c r="I1298" s="185">
        <f>'[1]BoQ HSYC'!H1298</f>
        <v>0</v>
      </c>
      <c r="J1298" s="185">
        <f>'[1]BoQ HSYC'!I1298</f>
        <v>0</v>
      </c>
      <c r="K1298" s="48">
        <f>'[1]BoQ HSYC'!J1298</f>
        <v>0</v>
      </c>
      <c r="L1298" s="47">
        <f>'[1]BoQ HSYC'!K1298</f>
        <v>0</v>
      </c>
      <c r="M1298" s="47">
        <f>'[1]BoQ HSYC'!L1298</f>
        <v>0</v>
      </c>
      <c r="N1298" s="183">
        <f>'[1]BoQ HSYC'!M1298</f>
        <v>0</v>
      </c>
      <c r="O1298" s="183">
        <f>'[1]BoQ HSYC'!N1298</f>
        <v>0</v>
      </c>
      <c r="P1298" s="83">
        <f>'[1]BoQ HSYC'!O1298</f>
        <v>0</v>
      </c>
      <c r="Q1298" s="47">
        <f>'[1]BoQ HSYC'!P1298</f>
        <v>0</v>
      </c>
      <c r="R1298" s="132">
        <f>'[1]BoQ HSYC'!Q1298</f>
        <v>0</v>
      </c>
      <c r="S1298" s="83">
        <f>'[1]BoQ HSYC'!R1298</f>
        <v>0</v>
      </c>
      <c r="T1298" s="48">
        <f>'[1]BoQ HSYC'!S1298</f>
        <v>0</v>
      </c>
      <c r="U1298" s="132">
        <f>'[1]BoQ HSYC'!T1298</f>
        <v>0</v>
      </c>
      <c r="V1298" s="132">
        <f>'[1]BoQ HSYC'!U1298</f>
        <v>0</v>
      </c>
      <c r="W1298" s="132">
        <f>'[1]BoQ HSYC'!V1298</f>
        <v>0</v>
      </c>
      <c r="X1298" s="44" t="str">
        <f>'[1]BoQ HSYC'!W1298</f>
        <v>ME</v>
      </c>
      <c r="Y1298" s="44"/>
      <c r="Z1298" s="44"/>
      <c r="AA1298" s="44"/>
      <c r="AB1298" s="2">
        <v>0</v>
      </c>
      <c r="AC1298" s="2">
        <v>0</v>
      </c>
      <c r="AD1298" s="2">
        <f>+M1298</f>
        <v>0</v>
      </c>
      <c r="AE1298" s="2">
        <f>+AD1298*14%</f>
        <v>0</v>
      </c>
      <c r="AF1298" s="155">
        <f>+AD1298*35%</f>
        <v>0</v>
      </c>
      <c r="AG1298" s="2">
        <f>+AD1298*F1298</f>
        <v>0</v>
      </c>
      <c r="AH1298" s="2">
        <f>+AE1298*F1298</f>
        <v>0</v>
      </c>
      <c r="AI1298" s="2">
        <f>+AF1298*F1298</f>
        <v>0</v>
      </c>
      <c r="AJ1298" s="2">
        <f>SUM(AG1298:AI1298)</f>
        <v>0</v>
      </c>
      <c r="AK1298" s="2">
        <f>+AD1298*G1298</f>
        <v>0</v>
      </c>
      <c r="AL1298" s="2">
        <f>+AE1298*G1298</f>
        <v>0</v>
      </c>
      <c r="AM1298" s="2">
        <f>+AF1298*G1298</f>
        <v>0</v>
      </c>
      <c r="AN1298" s="155">
        <f>SUM(AK1298:AM1298)</f>
        <v>0</v>
      </c>
      <c r="AQ1298" s="145" t="s">
        <v>525</v>
      </c>
      <c r="AU1298" s="8"/>
      <c r="AV1298" s="8"/>
      <c r="AW1298" s="2">
        <f>+'[2]BoQ HSYC-Đạt'!AT1298</f>
        <v>0</v>
      </c>
      <c r="AX1298" s="8">
        <f>F1298*AW1298</f>
        <v>0</v>
      </c>
      <c r="AY1298" s="8">
        <f>IF(AQ1298="CT",7%,5%)*AX1298</f>
        <v>0</v>
      </c>
      <c r="AZ1298" s="8">
        <f>AX1298*2%</f>
        <v>0</v>
      </c>
      <c r="BA1298" s="8">
        <f>IF(BB1298&gt;0,0,AX1298*5%)</f>
        <v>0</v>
      </c>
      <c r="BB1298" s="8"/>
      <c r="BC1298" s="8">
        <f>+AX1298+AY1298+AZ1298+BA1298+BB1298</f>
        <v>0</v>
      </c>
      <c r="BD1298" s="8">
        <f>AX1298-AT1298</f>
        <v>0</v>
      </c>
      <c r="BE1298" s="2"/>
      <c r="BH1298" s="2"/>
      <c r="BI1298" s="228">
        <f>+AX1298-AC1298/1.1</f>
        <v>0</v>
      </c>
    </row>
    <row r="1299" spans="2:61" ht="17" hidden="1" outlineLevel="1" x14ac:dyDescent="0.2">
      <c r="B1299" s="82"/>
      <c r="C1299" s="144" t="s">
        <v>798</v>
      </c>
      <c r="D1299" s="144"/>
      <c r="E1299" s="82"/>
      <c r="F1299" s="143"/>
      <c r="G1299" s="142">
        <f>'[1]BoQ HSYC'!F1299</f>
        <v>0</v>
      </c>
      <c r="H1299" s="185">
        <f>'[1]BoQ HSYC'!G1299</f>
        <v>0</v>
      </c>
      <c r="I1299" s="185">
        <f>'[1]BoQ HSYC'!H1299</f>
        <v>0</v>
      </c>
      <c r="J1299" s="185">
        <f>'[1]BoQ HSYC'!I1299</f>
        <v>0</v>
      </c>
      <c r="K1299" s="48">
        <f>'[1]BoQ HSYC'!J1299</f>
        <v>0</v>
      </c>
      <c r="L1299" s="47">
        <f>'[1]BoQ HSYC'!K1299</f>
        <v>0</v>
      </c>
      <c r="M1299" s="47">
        <f>'[1]BoQ HSYC'!L1299</f>
        <v>0</v>
      </c>
      <c r="N1299" s="183">
        <f>'[1]BoQ HSYC'!M1299</f>
        <v>0</v>
      </c>
      <c r="O1299" s="183">
        <f>'[1]BoQ HSYC'!N1299</f>
        <v>0</v>
      </c>
      <c r="P1299" s="83">
        <f>'[1]BoQ HSYC'!O1299</f>
        <v>0</v>
      </c>
      <c r="Q1299" s="47">
        <f>'[1]BoQ HSYC'!P1299</f>
        <v>0</v>
      </c>
      <c r="R1299" s="132">
        <f>'[1]BoQ HSYC'!Q1299</f>
        <v>0</v>
      </c>
      <c r="S1299" s="83">
        <f>'[1]BoQ HSYC'!R1299</f>
        <v>0</v>
      </c>
      <c r="T1299" s="48">
        <f>'[1]BoQ HSYC'!S1299</f>
        <v>0</v>
      </c>
      <c r="U1299" s="132">
        <f>'[1]BoQ HSYC'!T1299</f>
        <v>0</v>
      </c>
      <c r="V1299" s="132">
        <f>'[1]BoQ HSYC'!U1299</f>
        <v>0</v>
      </c>
      <c r="W1299" s="132">
        <f>'[1]BoQ HSYC'!V1299</f>
        <v>0</v>
      </c>
      <c r="X1299" s="44" t="str">
        <f>'[1]BoQ HSYC'!W1299</f>
        <v>ME</v>
      </c>
      <c r="Y1299" s="44"/>
      <c r="Z1299" s="44"/>
      <c r="AA1299" s="44"/>
      <c r="AB1299" s="2">
        <v>0</v>
      </c>
      <c r="AC1299" s="2">
        <v>0</v>
      </c>
      <c r="AD1299" s="2">
        <f>+M1299</f>
        <v>0</v>
      </c>
      <c r="AE1299" s="2">
        <f>+AD1299*14%</f>
        <v>0</v>
      </c>
      <c r="AF1299" s="155">
        <f>+AD1299*35%</f>
        <v>0</v>
      </c>
      <c r="AG1299" s="2">
        <f>+AD1299*F1299</f>
        <v>0</v>
      </c>
      <c r="AH1299" s="2">
        <f>+AE1299*F1299</f>
        <v>0</v>
      </c>
      <c r="AI1299" s="2">
        <f>+AF1299*F1299</f>
        <v>0</v>
      </c>
      <c r="AJ1299" s="2">
        <f>SUM(AG1299:AI1299)</f>
        <v>0</v>
      </c>
      <c r="AK1299" s="2">
        <f>+AD1299*G1299</f>
        <v>0</v>
      </c>
      <c r="AL1299" s="2">
        <f>+AE1299*G1299</f>
        <v>0</v>
      </c>
      <c r="AM1299" s="2">
        <f>+AF1299*G1299</f>
        <v>0</v>
      </c>
      <c r="AN1299" s="155">
        <f>SUM(AK1299:AM1299)</f>
        <v>0</v>
      </c>
      <c r="AQ1299" s="145" t="s">
        <v>525</v>
      </c>
      <c r="AU1299" s="8"/>
      <c r="AV1299" s="8"/>
      <c r="AW1299" s="2">
        <f>+'[2]BoQ HSYC-Đạt'!AT1299</f>
        <v>0</v>
      </c>
      <c r="AX1299" s="8">
        <f>F1299*AW1299</f>
        <v>0</v>
      </c>
      <c r="AY1299" s="8">
        <f>IF(AQ1299="CT",7%,5%)*AX1299</f>
        <v>0</v>
      </c>
      <c r="AZ1299" s="8">
        <f>AX1299*2%</f>
        <v>0</v>
      </c>
      <c r="BA1299" s="8">
        <f>IF(BB1299&gt;0,0,AX1299*5%)</f>
        <v>0</v>
      </c>
      <c r="BB1299" s="8"/>
      <c r="BC1299" s="8">
        <f>+AX1299+AY1299+AZ1299+BA1299+BB1299</f>
        <v>0</v>
      </c>
      <c r="BD1299" s="8">
        <f>AX1299-AT1299</f>
        <v>0</v>
      </c>
      <c r="BE1299" s="2"/>
      <c r="BH1299" s="2"/>
      <c r="BI1299" s="228">
        <f>+AX1299-AC1299/1.1</f>
        <v>0</v>
      </c>
    </row>
    <row r="1300" spans="2:61" ht="17" hidden="1" outlineLevel="1" x14ac:dyDescent="0.2">
      <c r="B1300" s="82">
        <v>27</v>
      </c>
      <c r="C1300" s="144" t="s">
        <v>797</v>
      </c>
      <c r="D1300" s="144"/>
      <c r="E1300" s="82" t="s">
        <v>64</v>
      </c>
      <c r="F1300" s="143">
        <v>6</v>
      </c>
      <c r="G1300" s="142">
        <f>'[1]BoQ HSYC'!F1300</f>
        <v>6</v>
      </c>
      <c r="H1300" s="185">
        <f>'[1]BoQ HSYC'!G1300</f>
        <v>0</v>
      </c>
      <c r="I1300" s="185">
        <f>'[1]BoQ HSYC'!H1300</f>
        <v>0</v>
      </c>
      <c r="J1300" s="185">
        <f>'[1]BoQ HSYC'!I1300</f>
        <v>0</v>
      </c>
      <c r="K1300" s="48">
        <f>'[1]BoQ HSYC'!J1300</f>
        <v>201600</v>
      </c>
      <c r="L1300" s="47">
        <f>'[1]BoQ HSYC'!K1300</f>
        <v>45000</v>
      </c>
      <c r="M1300" s="47">
        <f>'[1]BoQ HSYC'!L1300</f>
        <v>246600</v>
      </c>
      <c r="N1300" s="183">
        <f>'[1]BoQ HSYC'!M1300</f>
        <v>70560</v>
      </c>
      <c r="O1300" s="183">
        <f>'[1]BoQ HSYC'!N1300</f>
        <v>15749.999999999998</v>
      </c>
      <c r="P1300" s="83">
        <f>'[1]BoQ HSYC'!O1300</f>
        <v>86310</v>
      </c>
      <c r="Q1300" s="47">
        <f>'[1]BoQ HSYC'!P1300</f>
        <v>1479600</v>
      </c>
      <c r="R1300" s="132">
        <f>'[1]BoQ HSYC'!Q1300</f>
        <v>517860</v>
      </c>
      <c r="S1300" s="83">
        <f>'[1]BoQ HSYC'!R1300</f>
        <v>1997460</v>
      </c>
      <c r="T1300" s="48">
        <f>'[1]BoQ HSYC'!S1300</f>
        <v>0</v>
      </c>
      <c r="U1300" s="132">
        <f>'[1]BoQ HSYC'!T1300</f>
        <v>0</v>
      </c>
      <c r="V1300" s="132" t="str">
        <f>'[1]BoQ HSYC'!U1300</f>
        <v>BĐG Q2/2026</v>
      </c>
      <c r="W1300" s="132" t="str">
        <f>'[1]BoQ HSYC'!V1300</f>
        <v>BĐG Q2/2026</v>
      </c>
      <c r="X1300" s="44" t="str">
        <f>'[1]BoQ HSYC'!W1300</f>
        <v>ME</v>
      </c>
      <c r="Y1300" s="44"/>
      <c r="Z1300" s="44"/>
      <c r="AA1300" s="44"/>
      <c r="AB1300" s="2">
        <v>837618.80591400003</v>
      </c>
      <c r="AC1300" s="2">
        <v>5025712.8354839999</v>
      </c>
      <c r="AD1300" s="2">
        <f>+M1300</f>
        <v>246600</v>
      </c>
      <c r="AE1300" s="2">
        <f>+AD1300*14%</f>
        <v>34524</v>
      </c>
      <c r="AF1300" s="155">
        <f>+AD1300*35%</f>
        <v>86310</v>
      </c>
      <c r="AG1300" s="2">
        <f>+AD1300*F1300</f>
        <v>1479600</v>
      </c>
      <c r="AH1300" s="2">
        <f>+AE1300*F1300</f>
        <v>207144</v>
      </c>
      <c r="AI1300" s="2">
        <f>+AF1300*F1300</f>
        <v>517860</v>
      </c>
      <c r="AJ1300" s="2">
        <f>SUM(AG1300:AI1300)</f>
        <v>2204604</v>
      </c>
      <c r="AK1300" s="2">
        <f>+AD1300*G1300</f>
        <v>1479600</v>
      </c>
      <c r="AL1300" s="2">
        <f>+AE1300*G1300</f>
        <v>207144</v>
      </c>
      <c r="AM1300" s="2">
        <f>+AF1300*G1300</f>
        <v>517860</v>
      </c>
      <c r="AN1300" s="155">
        <f>SUM(AK1300:AM1300)</f>
        <v>2204604</v>
      </c>
      <c r="AQ1300" s="145" t="s">
        <v>525</v>
      </c>
      <c r="AU1300" s="8"/>
      <c r="AV1300" s="8"/>
      <c r="AW1300" s="2">
        <f>+'[2]BoQ HSYC-Đạt'!AT1300</f>
        <v>251532</v>
      </c>
      <c r="AX1300" s="8">
        <f>F1300*AW1300</f>
        <v>1509192</v>
      </c>
      <c r="AY1300" s="8">
        <f>IF(AQ1300="CT",7%,5%)*AX1300</f>
        <v>105643.44000000002</v>
      </c>
      <c r="AZ1300" s="8">
        <f>AX1300*2%</f>
        <v>30183.84</v>
      </c>
      <c r="BA1300" s="8">
        <f>IF(BB1300&gt;0,0,AX1300*5%)</f>
        <v>75459.600000000006</v>
      </c>
      <c r="BB1300" s="8"/>
      <c r="BC1300" s="8">
        <f>+AX1300+AY1300+AZ1300+BA1300+BB1300</f>
        <v>1720478.8800000001</v>
      </c>
      <c r="BD1300" s="8">
        <f>AX1300-AT1300</f>
        <v>1509192</v>
      </c>
      <c r="BE1300" s="2"/>
      <c r="BH1300" s="2"/>
      <c r="BI1300" s="228">
        <f>+AX1300-AC1300/1.1</f>
        <v>-3059637.8504399993</v>
      </c>
    </row>
    <row r="1301" spans="2:61" ht="17" hidden="1" outlineLevel="1" x14ac:dyDescent="0.2">
      <c r="B1301" s="82">
        <v>28</v>
      </c>
      <c r="C1301" s="144" t="s">
        <v>796</v>
      </c>
      <c r="D1301" s="144"/>
      <c r="E1301" s="82" t="s">
        <v>795</v>
      </c>
      <c r="F1301" s="143">
        <v>6</v>
      </c>
      <c r="G1301" s="142">
        <f>'[1]BoQ HSYC'!F1301</f>
        <v>6</v>
      </c>
      <c r="H1301" s="185">
        <f>'[1]BoQ HSYC'!G1301</f>
        <v>0</v>
      </c>
      <c r="I1301" s="185">
        <f>'[1]BoQ HSYC'!H1301</f>
        <v>0</v>
      </c>
      <c r="J1301" s="185">
        <f>'[1]BoQ HSYC'!I1301</f>
        <v>0</v>
      </c>
      <c r="K1301" s="48">
        <f>'[1]BoQ HSYC'!J1301</f>
        <v>150000</v>
      </c>
      <c r="L1301" s="47">
        <f>'[1]BoQ HSYC'!K1301</f>
        <v>50000</v>
      </c>
      <c r="M1301" s="47">
        <f>'[1]BoQ HSYC'!L1301</f>
        <v>200000</v>
      </c>
      <c r="N1301" s="183">
        <f>'[1]BoQ HSYC'!M1301</f>
        <v>52500</v>
      </c>
      <c r="O1301" s="183">
        <f>'[1]BoQ HSYC'!N1301</f>
        <v>17500</v>
      </c>
      <c r="P1301" s="83">
        <f>'[1]BoQ HSYC'!O1301</f>
        <v>70000</v>
      </c>
      <c r="Q1301" s="47">
        <f>'[1]BoQ HSYC'!P1301</f>
        <v>1200000</v>
      </c>
      <c r="R1301" s="132">
        <f>'[1]BoQ HSYC'!Q1301</f>
        <v>420000</v>
      </c>
      <c r="S1301" s="83">
        <f>'[1]BoQ HSYC'!R1301</f>
        <v>1620000</v>
      </c>
      <c r="T1301" s="48">
        <f>'[1]BoQ HSYC'!S1301</f>
        <v>0</v>
      </c>
      <c r="U1301" s="132">
        <f>'[1]BoQ HSYC'!T1301</f>
        <v>0</v>
      </c>
      <c r="V1301" s="132" t="str">
        <f>'[1]BoQ HSYC'!U1301</f>
        <v>BĐG Q2/2026</v>
      </c>
      <c r="W1301" s="132" t="str">
        <f>'[1]BoQ HSYC'!V1301</f>
        <v>BĐG Q2/2026</v>
      </c>
      <c r="X1301" s="44" t="str">
        <f>'[1]BoQ HSYC'!W1301</f>
        <v>ME</v>
      </c>
      <c r="Y1301" s="44"/>
      <c r="Z1301" s="44"/>
      <c r="AA1301" s="44"/>
      <c r="AB1301" s="2">
        <v>12707.475</v>
      </c>
      <c r="AC1301" s="2">
        <v>76244.850000000006</v>
      </c>
      <c r="AD1301" s="2">
        <f>+M1301</f>
        <v>200000</v>
      </c>
      <c r="AE1301" s="2">
        <f>+AD1301*14%</f>
        <v>28000.000000000004</v>
      </c>
      <c r="AF1301" s="155">
        <f>+AD1301*35%</f>
        <v>70000</v>
      </c>
      <c r="AG1301" s="2">
        <f>+AD1301*F1301</f>
        <v>1200000</v>
      </c>
      <c r="AH1301" s="2">
        <f>+AE1301*F1301</f>
        <v>168000.00000000003</v>
      </c>
      <c r="AI1301" s="2">
        <f>+AF1301*F1301</f>
        <v>420000</v>
      </c>
      <c r="AJ1301" s="2">
        <f>SUM(AG1301:AI1301)</f>
        <v>1788000</v>
      </c>
      <c r="AK1301" s="2">
        <f>+AD1301*G1301</f>
        <v>1200000</v>
      </c>
      <c r="AL1301" s="2">
        <f>+AE1301*G1301</f>
        <v>168000.00000000003</v>
      </c>
      <c r="AM1301" s="2">
        <f>+AF1301*G1301</f>
        <v>420000</v>
      </c>
      <c r="AN1301" s="155">
        <f>SUM(AK1301:AM1301)</f>
        <v>1788000</v>
      </c>
      <c r="AQ1301" s="145" t="s">
        <v>525</v>
      </c>
      <c r="AU1301" s="8"/>
      <c r="AV1301" s="8"/>
      <c r="AW1301" s="2">
        <f>+'[2]BoQ HSYC-Đạt'!AT1301</f>
        <v>220000</v>
      </c>
      <c r="AX1301" s="8">
        <f>F1301*AW1301</f>
        <v>1320000</v>
      </c>
      <c r="AY1301" s="8">
        <f>IF(AQ1301="CT",7%,5%)*AX1301</f>
        <v>92400.000000000015</v>
      </c>
      <c r="AZ1301" s="8">
        <f>AX1301*2%</f>
        <v>26400</v>
      </c>
      <c r="BA1301" s="8">
        <f>IF(BB1301&gt;0,0,AX1301*5%)</f>
        <v>66000</v>
      </c>
      <c r="BB1301" s="8"/>
      <c r="BC1301" s="8">
        <f>+AX1301+AY1301+AZ1301+BA1301+BB1301</f>
        <v>1504800</v>
      </c>
      <c r="BD1301" s="8">
        <f>AX1301-AT1301</f>
        <v>1320000</v>
      </c>
      <c r="BE1301" s="2"/>
      <c r="BH1301" s="2"/>
      <c r="BI1301" s="228">
        <f>+AX1301-AC1301/1.1</f>
        <v>1250686.5</v>
      </c>
    </row>
    <row r="1302" spans="2:61" ht="34" hidden="1" outlineLevel="1" x14ac:dyDescent="0.2">
      <c r="B1302" s="82">
        <v>29</v>
      </c>
      <c r="C1302" s="144" t="s">
        <v>794</v>
      </c>
      <c r="D1302" s="144"/>
      <c r="E1302" s="82" t="s">
        <v>129</v>
      </c>
      <c r="F1302" s="143">
        <v>50</v>
      </c>
      <c r="G1302" s="142">
        <f>'[1]BoQ HSYC'!F1302</f>
        <v>50</v>
      </c>
      <c r="H1302" s="185">
        <f>'[1]BoQ HSYC'!G1302</f>
        <v>0</v>
      </c>
      <c r="I1302" s="185">
        <f>'[1]BoQ HSYC'!H1302</f>
        <v>0</v>
      </c>
      <c r="J1302" s="185">
        <f>'[1]BoQ HSYC'!I1302</f>
        <v>0</v>
      </c>
      <c r="K1302" s="48">
        <f>'[1]BoQ HSYC'!J1302</f>
        <v>360460</v>
      </c>
      <c r="L1302" s="47">
        <f>'[1]BoQ HSYC'!K1302</f>
        <v>18331</v>
      </c>
      <c r="M1302" s="47">
        <f>'[1]BoQ HSYC'!L1302</f>
        <v>378791</v>
      </c>
      <c r="N1302" s="183">
        <f>'[1]BoQ HSYC'!M1302</f>
        <v>0</v>
      </c>
      <c r="O1302" s="183">
        <f>'[1]BoQ HSYC'!N1302</f>
        <v>6415.8499999999995</v>
      </c>
      <c r="P1302" s="83">
        <f>'[1]BoQ HSYC'!O1302</f>
        <v>6415.8499999999995</v>
      </c>
      <c r="Q1302" s="47">
        <f>'[1]BoQ HSYC'!P1302</f>
        <v>18939550</v>
      </c>
      <c r="R1302" s="132">
        <f>'[1]BoQ HSYC'!Q1302</f>
        <v>320792.5</v>
      </c>
      <c r="S1302" s="83">
        <f>'[1]BoQ HSYC'!R1302</f>
        <v>19260342.5</v>
      </c>
      <c r="T1302" s="48">
        <f>'[1]BoQ HSYC'!S1302</f>
        <v>0</v>
      </c>
      <c r="U1302" s="132">
        <f>'[1]BoQ HSYC'!T1302</f>
        <v>0</v>
      </c>
      <c r="V1302" s="132" t="str">
        <f>'[1]BoQ HSYC'!U1302</f>
        <v>VT: NCC, NC:BĐG Q2/2026</v>
      </c>
      <c r="W1302" s="132" t="str">
        <f>'[1]BoQ HSYC'!V1302</f>
        <v>VT: NCC, NC:BĐG Q2/2026</v>
      </c>
      <c r="X1302" s="44" t="str">
        <f>'[1]BoQ HSYC'!W1302</f>
        <v>ME</v>
      </c>
      <c r="Y1302" s="44"/>
      <c r="Z1302" s="44"/>
      <c r="AA1302" s="44"/>
      <c r="AB1302" s="2">
        <v>604257.07541776495</v>
      </c>
      <c r="AC1302" s="2">
        <v>30212853.770888247</v>
      </c>
      <c r="AD1302" s="2">
        <f>+M1302</f>
        <v>378791</v>
      </c>
      <c r="AE1302" s="2">
        <f>+AD1302*14%</f>
        <v>53030.740000000005</v>
      </c>
      <c r="AF1302" s="155">
        <f>+AD1302*35%</f>
        <v>132576.85</v>
      </c>
      <c r="AG1302" s="2">
        <f>+AD1302*F1302</f>
        <v>18939550</v>
      </c>
      <c r="AH1302" s="2">
        <f>+AE1302*F1302</f>
        <v>2651537.0000000005</v>
      </c>
      <c r="AI1302" s="2">
        <f>+AF1302*F1302</f>
        <v>6628842.5</v>
      </c>
      <c r="AJ1302" s="2">
        <f>SUM(AG1302:AI1302)</f>
        <v>28219929.5</v>
      </c>
      <c r="AK1302" s="2">
        <f>+AD1302*G1302</f>
        <v>18939550</v>
      </c>
      <c r="AL1302" s="2">
        <f>+AE1302*G1302</f>
        <v>2651537.0000000005</v>
      </c>
      <c r="AM1302" s="2">
        <f>+AF1302*G1302</f>
        <v>6628842.5</v>
      </c>
      <c r="AN1302" s="155">
        <f>SUM(AK1302:AM1302)</f>
        <v>28219929.5</v>
      </c>
      <c r="AQ1302" s="145" t="s">
        <v>525</v>
      </c>
      <c r="AU1302" s="8"/>
      <c r="AV1302" s="8"/>
      <c r="AW1302" s="2">
        <f>+'[2]BoQ HSYC-Đạt'!AT1302</f>
        <v>390154.73</v>
      </c>
      <c r="AX1302" s="8">
        <f>F1302*AW1302</f>
        <v>19507736.5</v>
      </c>
      <c r="AY1302" s="8">
        <f>IF(AQ1302="CT",7%,5%)*AX1302</f>
        <v>1365541.5550000002</v>
      </c>
      <c r="AZ1302" s="8">
        <f>AX1302*2%</f>
        <v>390154.73</v>
      </c>
      <c r="BA1302" s="8">
        <f>IF(BB1302&gt;0,0,AX1302*5%)</f>
        <v>975386.82500000007</v>
      </c>
      <c r="BB1302" s="8"/>
      <c r="BC1302" s="8">
        <f>+AX1302+AY1302+AZ1302+BA1302+BB1302</f>
        <v>22238819.609999999</v>
      </c>
      <c r="BD1302" s="8">
        <f>AX1302-AT1302</f>
        <v>19507736.5</v>
      </c>
      <c r="BE1302" s="2"/>
      <c r="BH1302" s="2"/>
      <c r="BI1302" s="228">
        <f>+AX1302-AC1302/1.1</f>
        <v>-7958494.2008074932</v>
      </c>
    </row>
    <row r="1303" spans="2:61" ht="17" hidden="1" outlineLevel="1" x14ac:dyDescent="0.2">
      <c r="B1303" s="82">
        <v>30</v>
      </c>
      <c r="C1303" s="144" t="s">
        <v>1135</v>
      </c>
      <c r="D1303" s="144"/>
      <c r="E1303" s="82" t="s">
        <v>129</v>
      </c>
      <c r="F1303" s="143">
        <v>5</v>
      </c>
      <c r="G1303" s="142">
        <f>'[1]BoQ HSYC'!F1303</f>
        <v>5</v>
      </c>
      <c r="H1303" s="185">
        <f>'[1]BoQ HSYC'!G1303</f>
        <v>0</v>
      </c>
      <c r="I1303" s="185">
        <f>'[1]BoQ HSYC'!H1303</f>
        <v>0</v>
      </c>
      <c r="J1303" s="185">
        <f>'[1]BoQ HSYC'!I1303</f>
        <v>0</v>
      </c>
      <c r="K1303" s="48">
        <f>'[1]BoQ HSYC'!J1303</f>
        <v>156885.4656</v>
      </c>
      <c r="L1303" s="47">
        <f>'[1]BoQ HSYC'!K1303</f>
        <v>13143.059999999996</v>
      </c>
      <c r="M1303" s="47">
        <f>'[1]BoQ HSYC'!L1303</f>
        <v>170028.52559999999</v>
      </c>
      <c r="N1303" s="183">
        <f>'[1]BoQ HSYC'!M1303</f>
        <v>54909.912959999994</v>
      </c>
      <c r="O1303" s="183">
        <f>'[1]BoQ HSYC'!N1303</f>
        <v>4600.0709999999981</v>
      </c>
      <c r="P1303" s="83">
        <f>'[1]BoQ HSYC'!O1303</f>
        <v>59509.98395999999</v>
      </c>
      <c r="Q1303" s="47">
        <f>'[1]BoQ HSYC'!P1303</f>
        <v>850142.62800000003</v>
      </c>
      <c r="R1303" s="132">
        <f>'[1]BoQ HSYC'!Q1303</f>
        <v>297549.91979999997</v>
      </c>
      <c r="S1303" s="83">
        <f>'[1]BoQ HSYC'!R1303</f>
        <v>1147692.5478000001</v>
      </c>
      <c r="T1303" s="48">
        <f>'[1]BoQ HSYC'!S1303</f>
        <v>0</v>
      </c>
      <c r="U1303" s="132">
        <f>'[1]BoQ HSYC'!T1303</f>
        <v>0</v>
      </c>
      <c r="V1303" s="132" t="str">
        <f>'[1]BoQ HSYC'!U1303</f>
        <v>BĐG Q2/2026</v>
      </c>
      <c r="W1303" s="132" t="str">
        <f>'[1]BoQ HSYC'!V1303</f>
        <v>BĐG Q2/2026</v>
      </c>
      <c r="X1303" s="44" t="str">
        <f>'[1]BoQ HSYC'!W1303</f>
        <v>ME</v>
      </c>
      <c r="Y1303" s="44"/>
      <c r="Z1303" s="44"/>
      <c r="AA1303" s="44"/>
      <c r="AB1303" s="2">
        <v>169651.32924588752</v>
      </c>
      <c r="AC1303" s="2">
        <v>848256.64622943755</v>
      </c>
      <c r="AD1303" s="2">
        <f>+M1303</f>
        <v>170028.52559999999</v>
      </c>
      <c r="AE1303" s="2">
        <f>+AD1303*14%</f>
        <v>23803.993584</v>
      </c>
      <c r="AF1303" s="155">
        <f>+AD1303*35%</f>
        <v>59509.98395999999</v>
      </c>
      <c r="AG1303" s="2">
        <f>+AD1303*F1303</f>
        <v>850142.62800000003</v>
      </c>
      <c r="AH1303" s="2">
        <f>+AE1303*F1303</f>
        <v>119019.96792</v>
      </c>
      <c r="AI1303" s="2">
        <f>+AF1303*F1303</f>
        <v>297549.91979999997</v>
      </c>
      <c r="AJ1303" s="2">
        <f>SUM(AG1303:AI1303)</f>
        <v>1266712.51572</v>
      </c>
      <c r="AK1303" s="2">
        <f>+AD1303*G1303</f>
        <v>850142.62800000003</v>
      </c>
      <c r="AL1303" s="2">
        <f>+AE1303*G1303</f>
        <v>119019.96792</v>
      </c>
      <c r="AM1303" s="2">
        <f>+AF1303*G1303</f>
        <v>297549.91979999997</v>
      </c>
      <c r="AN1303" s="155">
        <f>SUM(AK1303:AM1303)</f>
        <v>1266712.51572</v>
      </c>
      <c r="AQ1303" s="145" t="s">
        <v>525</v>
      </c>
      <c r="AU1303" s="8"/>
      <c r="AV1303" s="8"/>
      <c r="AW1303" s="2">
        <f>+'[2]BoQ HSYC-Đạt'!AT1303</f>
        <v>175129.381368</v>
      </c>
      <c r="AX1303" s="8">
        <f>F1303*AW1303</f>
        <v>875646.90684000007</v>
      </c>
      <c r="AY1303" s="8">
        <f>IF(AQ1303="CT",7%,5%)*AX1303</f>
        <v>61295.283478800011</v>
      </c>
      <c r="AZ1303" s="8">
        <f>AX1303*2%</f>
        <v>17512.938136800003</v>
      </c>
      <c r="BA1303" s="8">
        <f>IF(BB1303&gt;0,0,AX1303*5%)</f>
        <v>43782.345342000008</v>
      </c>
      <c r="BB1303" s="8"/>
      <c r="BC1303" s="8">
        <f>+AX1303+AY1303+AZ1303+BA1303+BB1303</f>
        <v>998237.47379760002</v>
      </c>
      <c r="BD1303" s="8">
        <f>AX1303-AT1303</f>
        <v>875646.90684000007</v>
      </c>
      <c r="BE1303" s="2"/>
      <c r="BH1303" s="2"/>
      <c r="BI1303" s="228">
        <f>+AX1303-AC1303/1.1</f>
        <v>104504.50117687508</v>
      </c>
    </row>
    <row r="1304" spans="2:61" s="92" customFormat="1" ht="17" collapsed="1" x14ac:dyDescent="0.2">
      <c r="B1304" s="163" t="s">
        <v>1134</v>
      </c>
      <c r="C1304" s="164" t="s">
        <v>410</v>
      </c>
      <c r="D1304" s="164"/>
      <c r="E1304" s="163"/>
      <c r="F1304" s="162"/>
      <c r="G1304" s="149">
        <f>'[1]BoQ HSYC'!F1304</f>
        <v>0</v>
      </c>
      <c r="H1304" s="184">
        <f>'[1]BoQ HSYC'!G1304</f>
        <v>0</v>
      </c>
      <c r="I1304" s="184">
        <f>'[1]BoQ HSYC'!H1304</f>
        <v>0</v>
      </c>
      <c r="J1304" s="184">
        <f>'[1]BoQ HSYC'!I1304</f>
        <v>0</v>
      </c>
      <c r="K1304" s="170">
        <f>'[1]BoQ HSYC'!J1304</f>
        <v>0</v>
      </c>
      <c r="L1304" s="171">
        <f>'[1]BoQ HSYC'!K1304</f>
        <v>0</v>
      </c>
      <c r="M1304" s="171">
        <f>'[1]BoQ HSYC'!L1304</f>
        <v>0</v>
      </c>
      <c r="N1304" s="183">
        <f>'[1]BoQ HSYC'!M1304</f>
        <v>0</v>
      </c>
      <c r="O1304" s="183">
        <f>'[1]BoQ HSYC'!N1304</f>
        <v>0</v>
      </c>
      <c r="P1304" s="160">
        <f>'[1]BoQ HSYC'!O1304</f>
        <v>0</v>
      </c>
      <c r="Q1304" s="171">
        <f>'[1]BoQ HSYC'!P1304</f>
        <v>0</v>
      </c>
      <c r="R1304" s="158">
        <f>'[1]BoQ HSYC'!Q1304</f>
        <v>0</v>
      </c>
      <c r="S1304" s="160">
        <f>'[1]BoQ HSYC'!R1304</f>
        <v>0</v>
      </c>
      <c r="T1304" s="170">
        <f>'[1]BoQ HSYC'!S1304</f>
        <v>0</v>
      </c>
      <c r="U1304" s="158">
        <f>'[1]BoQ HSYC'!T1304</f>
        <v>0</v>
      </c>
      <c r="V1304" s="158">
        <f>'[1]BoQ HSYC'!U1304</f>
        <v>0</v>
      </c>
      <c r="W1304" s="158">
        <f>'[1]BoQ HSYC'!V1304</f>
        <v>0</v>
      </c>
      <c r="X1304" s="94" t="str">
        <f>'[1]BoQ HSYC'!W1304</f>
        <v>ME</v>
      </c>
      <c r="Y1304" s="94"/>
      <c r="Z1304" s="94"/>
      <c r="AA1304" s="44"/>
      <c r="AB1304" s="2">
        <v>0</v>
      </c>
      <c r="AC1304" s="2">
        <v>0</v>
      </c>
      <c r="AD1304" s="93">
        <f>+M1304</f>
        <v>0</v>
      </c>
      <c r="AE1304" s="93">
        <f>+AD1304*14%</f>
        <v>0</v>
      </c>
      <c r="AF1304" s="93">
        <f>+AD1304*35%</f>
        <v>0</v>
      </c>
      <c r="AG1304" s="93">
        <f>+AD1304*F1304</f>
        <v>0</v>
      </c>
      <c r="AH1304" s="93">
        <f>+AE1304*F1304</f>
        <v>0</v>
      </c>
      <c r="AI1304" s="93">
        <f>+AF1304*F1304</f>
        <v>0</v>
      </c>
      <c r="AJ1304" s="93">
        <f>SUM(AG1304:AI1304)</f>
        <v>0</v>
      </c>
      <c r="AK1304" s="93">
        <f>+AD1304*G1304</f>
        <v>0</v>
      </c>
      <c r="AL1304" s="93">
        <f>+AE1304*G1304</f>
        <v>0</v>
      </c>
      <c r="AM1304" s="93">
        <f>+AF1304*G1304</f>
        <v>0</v>
      </c>
      <c r="AN1304" s="93">
        <f>SUM(AK1304:AM1304)</f>
        <v>0</v>
      </c>
      <c r="AQ1304" s="145" t="s">
        <v>525</v>
      </c>
      <c r="AU1304" s="8"/>
      <c r="AV1304" s="8"/>
      <c r="AW1304" s="2">
        <f>+'[2]BoQ HSYC-Đạt'!AT1304</f>
        <v>0</v>
      </c>
      <c r="AX1304" s="8">
        <f>F1304*AW1304</f>
        <v>0</v>
      </c>
      <c r="AY1304" s="8">
        <f>IF(AQ1304="CT",7%,5%)*AX1304</f>
        <v>0</v>
      </c>
      <c r="AZ1304" s="8">
        <f>AX1304*2%</f>
        <v>0</v>
      </c>
      <c r="BA1304" s="8">
        <f>IF(BB1304&gt;0,0,AX1304*5%)</f>
        <v>0</v>
      </c>
      <c r="BB1304" s="8"/>
      <c r="BC1304" s="8">
        <f>+AX1304+AY1304+AZ1304+BA1304+BB1304</f>
        <v>0</v>
      </c>
      <c r="BD1304" s="8">
        <f>AX1304-AT1304</f>
        <v>0</v>
      </c>
      <c r="BE1304" s="2"/>
      <c r="BH1304" s="2"/>
      <c r="BI1304" s="228">
        <f>+AX1304-AC1304/1.1</f>
        <v>0</v>
      </c>
    </row>
    <row r="1305" spans="2:61" ht="17" hidden="1" outlineLevel="1" x14ac:dyDescent="0.2">
      <c r="B1305" s="82">
        <v>1</v>
      </c>
      <c r="C1305" s="144" t="s">
        <v>530</v>
      </c>
      <c r="D1305" s="144"/>
      <c r="E1305" s="82" t="s">
        <v>160</v>
      </c>
      <c r="F1305" s="143">
        <v>0.52</v>
      </c>
      <c r="G1305" s="142">
        <f>'[1]BoQ HSYC'!F1305</f>
        <v>0</v>
      </c>
      <c r="H1305" s="185">
        <f>'[1]BoQ HSYC'!G1305</f>
        <v>0</v>
      </c>
      <c r="I1305" s="185">
        <f>'[1]BoQ HSYC'!H1305</f>
        <v>0</v>
      </c>
      <c r="J1305" s="185">
        <f>'[1]BoQ HSYC'!I1305</f>
        <v>0</v>
      </c>
      <c r="K1305" s="48">
        <f>'[1]BoQ HSYC'!J1305</f>
        <v>18789030</v>
      </c>
      <c r="L1305" s="47">
        <f>'[1]BoQ HSYC'!K1305</f>
        <v>3166800</v>
      </c>
      <c r="M1305" s="47">
        <f>'[1]BoQ HSYC'!L1305</f>
        <v>21955830</v>
      </c>
      <c r="N1305" s="183">
        <f>'[1]BoQ HSYC'!M1305</f>
        <v>6576160.5</v>
      </c>
      <c r="O1305" s="183">
        <f>'[1]BoQ HSYC'!N1305</f>
        <v>1108380</v>
      </c>
      <c r="P1305" s="83">
        <f>'[1]BoQ HSYC'!O1305</f>
        <v>7684540.5</v>
      </c>
      <c r="Q1305" s="47">
        <f>'[1]BoQ HSYC'!P1305</f>
        <v>0</v>
      </c>
      <c r="R1305" s="132">
        <f>'[1]BoQ HSYC'!Q1305</f>
        <v>0</v>
      </c>
      <c r="S1305" s="83">
        <f>'[1]BoQ HSYC'!R1305</f>
        <v>0</v>
      </c>
      <c r="T1305" s="48">
        <f>'[1]BoQ HSYC'!S1305</f>
        <v>0</v>
      </c>
      <c r="U1305" s="132">
        <f>'[1]BoQ HSYC'!T1305</f>
        <v>0</v>
      </c>
      <c r="V1305" s="132" t="str">
        <f>'[1]BoQ HSYC'!U1305</f>
        <v>BĐG Q2/2026</v>
      </c>
      <c r="W1305" s="132" t="str">
        <f>'[1]BoQ HSYC'!V1305</f>
        <v>BĐG Q2/2026</v>
      </c>
      <c r="X1305" s="44" t="str">
        <f>'[1]BoQ HSYC'!W1305</f>
        <v>ME</v>
      </c>
      <c r="Y1305" s="44"/>
      <c r="Z1305" s="44"/>
      <c r="AA1305" s="44"/>
      <c r="AB1305" s="2">
        <v>21286626.100098975</v>
      </c>
      <c r="AC1305" s="2">
        <v>11069045.572051467</v>
      </c>
      <c r="AD1305" s="2">
        <f>+M1305</f>
        <v>21955830</v>
      </c>
      <c r="AE1305" s="2">
        <f>+AD1305*14%</f>
        <v>3073816.2</v>
      </c>
      <c r="AF1305" s="155">
        <f>+AD1305*35%</f>
        <v>7684540.4999999991</v>
      </c>
      <c r="AG1305" s="2">
        <f>+AD1305*F1305</f>
        <v>11417031.6</v>
      </c>
      <c r="AH1305" s="2">
        <f>+AE1305*F1305</f>
        <v>1598384.4240000001</v>
      </c>
      <c r="AI1305" s="2">
        <f>+AF1305*F1305</f>
        <v>3995961.0599999996</v>
      </c>
      <c r="AJ1305" s="2">
        <f>SUM(AG1305:AI1305)</f>
        <v>17011377.083999999</v>
      </c>
      <c r="AK1305" s="2">
        <f>+AD1305*G1305</f>
        <v>0</v>
      </c>
      <c r="AL1305" s="2">
        <f>+AE1305*G1305</f>
        <v>0</v>
      </c>
      <c r="AM1305" s="2">
        <f>+AF1305*G1305</f>
        <v>0</v>
      </c>
      <c r="AN1305" s="155">
        <f>SUM(AK1305:AM1305)</f>
        <v>0</v>
      </c>
      <c r="AQ1305" s="145" t="s">
        <v>525</v>
      </c>
      <c r="AU1305" s="8"/>
      <c r="AV1305" s="8"/>
      <c r="AW1305" s="2">
        <f>+'[2]BoQ HSYC-Đạt'!AT1305</f>
        <v>24151413</v>
      </c>
      <c r="AX1305" s="8">
        <f>F1305*AW1305</f>
        <v>12558734.76</v>
      </c>
      <c r="AY1305" s="8">
        <f>IF(AQ1305="CT",7%,5%)*AX1305</f>
        <v>879111.43320000009</v>
      </c>
      <c r="AZ1305" s="8">
        <f>AX1305*2%</f>
        <v>251174.69519999999</v>
      </c>
      <c r="BA1305" s="8">
        <f>IF(BB1305&gt;0,0,AX1305*5%)</f>
        <v>627936.73800000001</v>
      </c>
      <c r="BB1305" s="8"/>
      <c r="BC1305" s="8">
        <f>+AX1305+AY1305+AZ1305+BA1305+BB1305</f>
        <v>14316957.626399999</v>
      </c>
      <c r="BD1305" s="8">
        <f>AX1305-AT1305</f>
        <v>12558734.76</v>
      </c>
      <c r="BE1305" s="2"/>
      <c r="BH1305" s="2"/>
      <c r="BI1305" s="228">
        <f>+AX1305-AC1305/1.1</f>
        <v>2495966.0581350308</v>
      </c>
    </row>
    <row r="1306" spans="2:61" ht="17" hidden="1" outlineLevel="1" x14ac:dyDescent="0.2">
      <c r="B1306" s="82">
        <v>2</v>
      </c>
      <c r="C1306" s="144" t="s">
        <v>528</v>
      </c>
      <c r="D1306" s="144"/>
      <c r="E1306" s="82" t="s">
        <v>85</v>
      </c>
      <c r="F1306" s="143">
        <v>16</v>
      </c>
      <c r="G1306" s="142">
        <f>'[1]BoQ HSYC'!F1306</f>
        <v>0</v>
      </c>
      <c r="H1306" s="185">
        <f>'[1]BoQ HSYC'!G1306</f>
        <v>0</v>
      </c>
      <c r="I1306" s="185">
        <f>'[1]BoQ HSYC'!H1306</f>
        <v>0</v>
      </c>
      <c r="J1306" s="185">
        <f>'[1]BoQ HSYC'!I1306</f>
        <v>0</v>
      </c>
      <c r="K1306" s="48">
        <f>'[1]BoQ HSYC'!J1306</f>
        <v>77688</v>
      </c>
      <c r="L1306" s="47">
        <f>'[1]BoQ HSYC'!K1306</f>
        <v>21412</v>
      </c>
      <c r="M1306" s="47">
        <f>'[1]BoQ HSYC'!L1306</f>
        <v>99100</v>
      </c>
      <c r="N1306" s="183">
        <f>'[1]BoQ HSYC'!M1306</f>
        <v>27190.799999999999</v>
      </c>
      <c r="O1306" s="183">
        <f>'[1]BoQ HSYC'!N1306</f>
        <v>7494.2</v>
      </c>
      <c r="P1306" s="83">
        <f>'[1]BoQ HSYC'!O1306</f>
        <v>34685</v>
      </c>
      <c r="Q1306" s="47">
        <f>'[1]BoQ HSYC'!P1306</f>
        <v>0</v>
      </c>
      <c r="R1306" s="132">
        <f>'[1]BoQ HSYC'!Q1306</f>
        <v>0</v>
      </c>
      <c r="S1306" s="83">
        <f>'[1]BoQ HSYC'!R1306</f>
        <v>0</v>
      </c>
      <c r="T1306" s="48">
        <f>'[1]BoQ HSYC'!S1306</f>
        <v>0</v>
      </c>
      <c r="U1306" s="132">
        <f>'[1]BoQ HSYC'!T1306</f>
        <v>0</v>
      </c>
      <c r="V1306" s="132" t="str">
        <f>'[1]BoQ HSYC'!U1306</f>
        <v>BĐG Q2/2026</v>
      </c>
      <c r="W1306" s="132" t="str">
        <f>'[1]BoQ HSYC'!V1306</f>
        <v>BĐG Q2/2026</v>
      </c>
      <c r="X1306" s="44" t="str">
        <f>'[1]BoQ HSYC'!W1306</f>
        <v>ME</v>
      </c>
      <c r="Y1306" s="44"/>
      <c r="Z1306" s="44"/>
      <c r="AA1306" s="44"/>
      <c r="AB1306" s="2">
        <v>142009.99785719998</v>
      </c>
      <c r="AC1306" s="2">
        <v>2272159.9657151997</v>
      </c>
      <c r="AD1306" s="2">
        <f>+M1306</f>
        <v>99100</v>
      </c>
      <c r="AE1306" s="2">
        <f>+AD1306*14%</f>
        <v>13874.000000000002</v>
      </c>
      <c r="AF1306" s="155">
        <f>+AD1306*35%</f>
        <v>34685</v>
      </c>
      <c r="AG1306" s="2">
        <f>+AD1306*F1306</f>
        <v>1585600</v>
      </c>
      <c r="AH1306" s="2">
        <f>+AE1306*F1306</f>
        <v>221984.00000000003</v>
      </c>
      <c r="AI1306" s="2">
        <f>+AF1306*F1306</f>
        <v>554960</v>
      </c>
      <c r="AJ1306" s="2">
        <f>SUM(AG1306:AI1306)</f>
        <v>2362544</v>
      </c>
      <c r="AK1306" s="2">
        <f>+AD1306*G1306</f>
        <v>0</v>
      </c>
      <c r="AL1306" s="2">
        <f>+AE1306*G1306</f>
        <v>0</v>
      </c>
      <c r="AM1306" s="2">
        <f>+AF1306*G1306</f>
        <v>0</v>
      </c>
      <c r="AN1306" s="155">
        <f>SUM(AK1306:AM1306)</f>
        <v>0</v>
      </c>
      <c r="AQ1306" s="145" t="s">
        <v>525</v>
      </c>
      <c r="AU1306" s="8"/>
      <c r="AV1306" s="8"/>
      <c r="AW1306" s="2">
        <f>+'[2]BoQ HSYC-Đạt'!AT1306</f>
        <v>101082</v>
      </c>
      <c r="AX1306" s="8">
        <f>F1306*AW1306</f>
        <v>1617312</v>
      </c>
      <c r="AY1306" s="8">
        <f>IF(AQ1306="CT",7%,5%)*AX1306</f>
        <v>113211.84000000001</v>
      </c>
      <c r="AZ1306" s="8">
        <f>AX1306*2%</f>
        <v>32346.240000000002</v>
      </c>
      <c r="BA1306" s="8">
        <f>IF(BB1306&gt;0,0,AX1306*5%)</f>
        <v>80865.600000000006</v>
      </c>
      <c r="BB1306" s="8"/>
      <c r="BC1306" s="8">
        <f>+AX1306+AY1306+AZ1306+BA1306+BB1306</f>
        <v>1843735.6800000002</v>
      </c>
      <c r="BD1306" s="8">
        <f>AX1306-AT1306</f>
        <v>1617312</v>
      </c>
      <c r="BE1306" s="2"/>
      <c r="BH1306" s="2"/>
      <c r="BI1306" s="228">
        <f>+AX1306-AC1306/1.1</f>
        <v>-448287.96883199946</v>
      </c>
    </row>
    <row r="1307" spans="2:61" ht="17" hidden="1" outlineLevel="1" x14ac:dyDescent="0.2">
      <c r="B1307" s="82">
        <v>3</v>
      </c>
      <c r="C1307" s="144" t="s">
        <v>528</v>
      </c>
      <c r="D1307" s="144"/>
      <c r="E1307" s="82" t="s">
        <v>85</v>
      </c>
      <c r="F1307" s="143">
        <v>16</v>
      </c>
      <c r="G1307" s="142">
        <f>'[1]BoQ HSYC'!F1307</f>
        <v>0</v>
      </c>
      <c r="H1307" s="185">
        <f>'[1]BoQ HSYC'!G1307</f>
        <v>0</v>
      </c>
      <c r="I1307" s="185">
        <f>'[1]BoQ HSYC'!H1307</f>
        <v>0</v>
      </c>
      <c r="J1307" s="185">
        <f>'[1]BoQ HSYC'!I1307</f>
        <v>0</v>
      </c>
      <c r="K1307" s="48">
        <f>'[1]BoQ HSYC'!J1307</f>
        <v>77688</v>
      </c>
      <c r="L1307" s="47">
        <f>'[1]BoQ HSYC'!K1307</f>
        <v>21412</v>
      </c>
      <c r="M1307" s="47">
        <f>'[1]BoQ HSYC'!L1307</f>
        <v>99100</v>
      </c>
      <c r="N1307" s="183">
        <f>'[1]BoQ HSYC'!M1307</f>
        <v>27190.799999999999</v>
      </c>
      <c r="O1307" s="183">
        <f>'[1]BoQ HSYC'!N1307</f>
        <v>7494.2</v>
      </c>
      <c r="P1307" s="83">
        <f>'[1]BoQ HSYC'!O1307</f>
        <v>34685</v>
      </c>
      <c r="Q1307" s="47">
        <f>'[1]BoQ HSYC'!P1307</f>
        <v>0</v>
      </c>
      <c r="R1307" s="132">
        <f>'[1]BoQ HSYC'!Q1307</f>
        <v>0</v>
      </c>
      <c r="S1307" s="83">
        <f>'[1]BoQ HSYC'!R1307</f>
        <v>0</v>
      </c>
      <c r="T1307" s="48">
        <f>'[1]BoQ HSYC'!S1307</f>
        <v>0</v>
      </c>
      <c r="U1307" s="132">
        <f>'[1]BoQ HSYC'!T1307</f>
        <v>0</v>
      </c>
      <c r="V1307" s="132" t="str">
        <f>'[1]BoQ HSYC'!U1307</f>
        <v>BĐG Q2/2026</v>
      </c>
      <c r="W1307" s="132" t="str">
        <f>'[1]BoQ HSYC'!V1307</f>
        <v>BĐG Q2/2026</v>
      </c>
      <c r="X1307" s="44" t="str">
        <f>'[1]BoQ HSYC'!W1307</f>
        <v>ME</v>
      </c>
      <c r="Y1307" s="44"/>
      <c r="Z1307" s="44"/>
      <c r="AA1307" s="44"/>
      <c r="AB1307" s="2">
        <v>142009.99785719998</v>
      </c>
      <c r="AC1307" s="2">
        <v>2272159.9657151997</v>
      </c>
      <c r="AD1307" s="2">
        <f>+M1307</f>
        <v>99100</v>
      </c>
      <c r="AE1307" s="2">
        <f>+AD1307*14%</f>
        <v>13874.000000000002</v>
      </c>
      <c r="AF1307" s="155">
        <f>+AD1307*35%</f>
        <v>34685</v>
      </c>
      <c r="AG1307" s="2">
        <f>+AD1307*F1307</f>
        <v>1585600</v>
      </c>
      <c r="AH1307" s="2">
        <f>+AE1307*F1307</f>
        <v>221984.00000000003</v>
      </c>
      <c r="AI1307" s="2">
        <f>+AF1307*F1307</f>
        <v>554960</v>
      </c>
      <c r="AJ1307" s="2">
        <f>SUM(AG1307:AI1307)</f>
        <v>2362544</v>
      </c>
      <c r="AK1307" s="2">
        <f>+AD1307*G1307</f>
        <v>0</v>
      </c>
      <c r="AL1307" s="2">
        <f>+AE1307*G1307</f>
        <v>0</v>
      </c>
      <c r="AM1307" s="2">
        <f>+AF1307*G1307</f>
        <v>0</v>
      </c>
      <c r="AN1307" s="155">
        <f>SUM(AK1307:AM1307)</f>
        <v>0</v>
      </c>
      <c r="AQ1307" s="145" t="s">
        <v>525</v>
      </c>
      <c r="AU1307" s="8"/>
      <c r="AV1307" s="8"/>
      <c r="AW1307" s="2">
        <f>+'[2]BoQ HSYC-Đạt'!AT1307</f>
        <v>101082</v>
      </c>
      <c r="AX1307" s="8">
        <f>F1307*AW1307</f>
        <v>1617312</v>
      </c>
      <c r="AY1307" s="8">
        <f>IF(AQ1307="CT",7%,5%)*AX1307</f>
        <v>113211.84000000001</v>
      </c>
      <c r="AZ1307" s="8">
        <f>AX1307*2%</f>
        <v>32346.240000000002</v>
      </c>
      <c r="BA1307" s="8">
        <f>IF(BB1307&gt;0,0,AX1307*5%)</f>
        <v>80865.600000000006</v>
      </c>
      <c r="BB1307" s="8"/>
      <c r="BC1307" s="8">
        <f>+AX1307+AY1307+AZ1307+BA1307+BB1307</f>
        <v>1843735.6800000002</v>
      </c>
      <c r="BD1307" s="8">
        <f>AX1307-AT1307</f>
        <v>1617312</v>
      </c>
      <c r="BE1307" s="2"/>
      <c r="BH1307" s="2"/>
      <c r="BI1307" s="228">
        <f>+AX1307-AC1307/1.1</f>
        <v>-448287.96883199946</v>
      </c>
    </row>
    <row r="1308" spans="2:61" ht="34" hidden="1" outlineLevel="1" x14ac:dyDescent="0.2">
      <c r="B1308" s="82">
        <v>4</v>
      </c>
      <c r="C1308" s="144" t="s">
        <v>527</v>
      </c>
      <c r="D1308" s="144"/>
      <c r="E1308" s="82" t="s">
        <v>85</v>
      </c>
      <c r="F1308" s="143">
        <v>8</v>
      </c>
      <c r="G1308" s="142">
        <f>'[1]BoQ HSYC'!F1308</f>
        <v>0</v>
      </c>
      <c r="H1308" s="185">
        <f>'[1]BoQ HSYC'!G1308</f>
        <v>0</v>
      </c>
      <c r="I1308" s="185">
        <f>'[1]BoQ HSYC'!H1308</f>
        <v>0</v>
      </c>
      <c r="J1308" s="185">
        <f>'[1]BoQ HSYC'!I1308</f>
        <v>0</v>
      </c>
      <c r="K1308" s="48">
        <f>'[1]BoQ HSYC'!J1308</f>
        <v>336000</v>
      </c>
      <c r="L1308" s="47">
        <f>'[1]BoQ HSYC'!K1308</f>
        <v>66000</v>
      </c>
      <c r="M1308" s="47">
        <f>'[1]BoQ HSYC'!L1308</f>
        <v>402000</v>
      </c>
      <c r="N1308" s="183">
        <f>'[1]BoQ HSYC'!M1308</f>
        <v>0</v>
      </c>
      <c r="O1308" s="183">
        <f>'[1]BoQ HSYC'!N1308</f>
        <v>23100</v>
      </c>
      <c r="P1308" s="83">
        <f>'[1]BoQ HSYC'!O1308</f>
        <v>23100</v>
      </c>
      <c r="Q1308" s="47">
        <f>'[1]BoQ HSYC'!P1308</f>
        <v>0</v>
      </c>
      <c r="R1308" s="132">
        <f>'[1]BoQ HSYC'!Q1308</f>
        <v>0</v>
      </c>
      <c r="S1308" s="83">
        <f>'[1]BoQ HSYC'!R1308</f>
        <v>0</v>
      </c>
      <c r="T1308" s="48">
        <f>'[1]BoQ HSYC'!S1308</f>
        <v>0</v>
      </c>
      <c r="U1308" s="132">
        <f>'[1]BoQ HSYC'!T1308</f>
        <v>0</v>
      </c>
      <c r="V1308" s="132" t="str">
        <f>'[1]BoQ HSYC'!U1308</f>
        <v>VT: NCC, NC:BĐG Q2/2026</v>
      </c>
      <c r="W1308" s="132" t="str">
        <f>'[1]BoQ HSYC'!V1308</f>
        <v>VT: NCC, NC:BĐG Q2/2026</v>
      </c>
      <c r="X1308" s="44" t="str">
        <f>'[1]BoQ HSYC'!W1308</f>
        <v>ME</v>
      </c>
      <c r="Y1308" s="44"/>
      <c r="Z1308" s="44"/>
      <c r="AA1308" s="44"/>
      <c r="AB1308" s="2">
        <v>247078.7051007</v>
      </c>
      <c r="AC1308" s="2">
        <v>1976629.6408056</v>
      </c>
      <c r="AD1308" s="2">
        <f>+M1308</f>
        <v>402000</v>
      </c>
      <c r="AE1308" s="2">
        <f>+AD1308*14%</f>
        <v>56280.000000000007</v>
      </c>
      <c r="AF1308" s="155">
        <f>+AD1308*35%</f>
        <v>140700</v>
      </c>
      <c r="AG1308" s="2">
        <f>+AD1308*F1308</f>
        <v>3216000</v>
      </c>
      <c r="AH1308" s="2">
        <f>+AE1308*F1308</f>
        <v>450240.00000000006</v>
      </c>
      <c r="AI1308" s="2">
        <f>+AF1308*F1308</f>
        <v>1125600</v>
      </c>
      <c r="AJ1308" s="2">
        <f>SUM(AG1308:AI1308)</f>
        <v>4791840</v>
      </c>
      <c r="AK1308" s="2">
        <f>+AD1308*G1308</f>
        <v>0</v>
      </c>
      <c r="AL1308" s="2">
        <f>+AE1308*G1308</f>
        <v>0</v>
      </c>
      <c r="AM1308" s="2">
        <f>+AF1308*G1308</f>
        <v>0</v>
      </c>
      <c r="AN1308" s="155">
        <f>SUM(AK1308:AM1308)</f>
        <v>0</v>
      </c>
      <c r="AQ1308" s="145" t="s">
        <v>525</v>
      </c>
      <c r="AU1308" s="8"/>
      <c r="AV1308" s="8"/>
      <c r="AW1308" s="2">
        <f>+'[2]BoQ HSYC-Đạt'!AT1308</f>
        <v>410040</v>
      </c>
      <c r="AX1308" s="8">
        <f>F1308*AW1308</f>
        <v>3280320</v>
      </c>
      <c r="AY1308" s="8">
        <f>IF(AQ1308="CT",7%,5%)*AX1308</f>
        <v>229622.40000000002</v>
      </c>
      <c r="AZ1308" s="8">
        <f>AX1308*2%</f>
        <v>65606.399999999994</v>
      </c>
      <c r="BA1308" s="8">
        <f>IF(BB1308&gt;0,0,AX1308*5%)</f>
        <v>164016</v>
      </c>
      <c r="BB1308" s="8"/>
      <c r="BC1308" s="8">
        <f>+AX1308+AY1308+AZ1308+BA1308+BB1308</f>
        <v>3739564.8</v>
      </c>
      <c r="BD1308" s="8">
        <f>AX1308-AT1308</f>
        <v>3280320</v>
      </c>
      <c r="BE1308" s="2"/>
      <c r="BH1308" s="2"/>
      <c r="BI1308" s="228">
        <f>+AX1308-AC1308/1.1</f>
        <v>1483383.9629040002</v>
      </c>
    </row>
    <row r="1309" spans="2:61" s="133" customFormat="1" ht="17" collapsed="1" x14ac:dyDescent="0.2">
      <c r="B1309" s="139" t="s">
        <v>1133</v>
      </c>
      <c r="C1309" s="141" t="s">
        <v>1132</v>
      </c>
      <c r="D1309" s="141"/>
      <c r="E1309" s="139"/>
      <c r="F1309" s="139"/>
      <c r="G1309" s="139"/>
      <c r="H1309" s="138"/>
      <c r="I1309" s="138"/>
      <c r="J1309" s="138"/>
      <c r="K1309" s="140"/>
      <c r="L1309" s="140"/>
      <c r="M1309" s="138">
        <f>SUM(K1309:L1309)</f>
        <v>0</v>
      </c>
      <c r="N1309" s="138">
        <f>IF(V1309&lt;&gt;"VTC VHm",_xlfn.XLOOKUP(Z1309,$AC$4015:$AC$4035,$AD$4015:$AD$4035,0)*M1309,_xlfn.XLOOKUP(Z1309,$AC$4015:$AC$4035,$AD$4015:$AD$4035,0)*L1309)</f>
        <v>0</v>
      </c>
      <c r="O1309" s="138">
        <f>IF(V1309&lt;&gt;"VTC VHm",_xlfn.XLOOKUP(Z1309,$AC$4015:$AC$4035,$AE$4015:$AE$4035,0)*M1309,_xlfn.XLOOKUP(Z1309,$AC$4015:$AC$4035,$AE$4015:$AE$4035,0)*L1309)</f>
        <v>0</v>
      </c>
      <c r="P1309" s="138">
        <f>SUM(N1309:O1309)</f>
        <v>0</v>
      </c>
      <c r="Q1309" s="138">
        <f>M1309*G1309</f>
        <v>0</v>
      </c>
      <c r="R1309" s="138">
        <f>G1309*P1309</f>
        <v>0</v>
      </c>
      <c r="S1309" s="138">
        <f>SUM(Q1309:R1309)</f>
        <v>0</v>
      </c>
      <c r="T1309" s="139"/>
      <c r="U1309" s="138"/>
      <c r="V1309" s="138"/>
      <c r="W1309" s="138"/>
      <c r="X1309" s="137" t="s">
        <v>33</v>
      </c>
      <c r="Y1309" s="137"/>
      <c r="Z1309" s="137"/>
      <c r="AA1309" s="136"/>
      <c r="AB1309" s="135"/>
      <c r="AC1309" s="246">
        <f>SUM(AC1310:AC1400)</f>
        <v>3919621045.9335713</v>
      </c>
      <c r="AD1309" s="246"/>
      <c r="AE1309" s="246"/>
      <c r="AF1309" s="246"/>
      <c r="AG1309" s="246">
        <f>SUM(AG1310:AG1400)</f>
        <v>3818551927.3591971</v>
      </c>
      <c r="AH1309" s="246">
        <f>SUM(AH1310:AH1400)</f>
        <v>534597269.83028775</v>
      </c>
      <c r="AI1309" s="246">
        <f>SUM(AI1310:AI1400)</f>
        <v>1336493174.5757191</v>
      </c>
      <c r="AJ1309" s="246">
        <f>SUM(AJ1310:AJ1400)</f>
        <v>5689642371.7652035</v>
      </c>
      <c r="AK1309" s="246">
        <f>SUM(AK1310:AK1400)</f>
        <v>3751552713.2341971</v>
      </c>
      <c r="AL1309" s="246">
        <f>SUM(AL1310:AL1400)</f>
        <v>525217379.85278767</v>
      </c>
      <c r="AM1309" s="246">
        <f>SUM(AM1310:AM1400)</f>
        <v>1313043449.6319692</v>
      </c>
      <c r="AN1309" s="246">
        <f>SUM(AN1310:AN1400)</f>
        <v>5589813542.7189531</v>
      </c>
      <c r="AP1309" s="133">
        <v>4</v>
      </c>
      <c r="AQ1309" s="145" t="s">
        <v>509</v>
      </c>
      <c r="AU1309" s="8">
        <f>+K1309</f>
        <v>0</v>
      </c>
      <c r="AV1309" s="8">
        <f>+L1309</f>
        <v>0</v>
      </c>
      <c r="AW1309" s="2">
        <f>+M1309</f>
        <v>0</v>
      </c>
      <c r="AX1309" s="246">
        <f>SUM(AX1310:AX1400)</f>
        <v>3909362978.9601774</v>
      </c>
      <c r="AY1309" s="246">
        <f>SUM(AY1310:AY1400)</f>
        <v>195468148.94800887</v>
      </c>
      <c r="AZ1309" s="246">
        <f>SUM(AZ1310:AZ1400)</f>
        <v>78187259.579203591</v>
      </c>
      <c r="BA1309" s="246">
        <f>SUM(BA1310:BA1400)</f>
        <v>6720195.9664720278</v>
      </c>
      <c r="BB1309" s="246">
        <f>SUM(BB1310:BB1400)</f>
        <v>1243286812.1207583</v>
      </c>
      <c r="BC1309" s="246">
        <f>SUM(BC1310:BC1400)</f>
        <v>5433025395.5746183</v>
      </c>
      <c r="BD1309" s="246">
        <f>SUM(BD1310:BD1400)</f>
        <v>3909362978.9601774</v>
      </c>
      <c r="BE1309" s="2"/>
      <c r="BH1309" s="2"/>
    </row>
    <row r="1310" spans="2:61" s="92" customFormat="1" ht="17" x14ac:dyDescent="0.2">
      <c r="B1310" s="163" t="s">
        <v>1131</v>
      </c>
      <c r="C1310" s="164" t="s">
        <v>164</v>
      </c>
      <c r="D1310" s="164"/>
      <c r="E1310" s="163"/>
      <c r="F1310" s="162"/>
      <c r="G1310" s="149"/>
      <c r="H1310" s="158"/>
      <c r="I1310" s="158"/>
      <c r="J1310" s="158"/>
      <c r="K1310" s="159"/>
      <c r="L1310" s="161"/>
      <c r="M1310" s="161">
        <f>SUM(K1310:L1310)</f>
        <v>0</v>
      </c>
      <c r="N1310" s="83">
        <f>IF(V1310&lt;&gt;"VTC VHm",_xlfn.XLOOKUP(Z1310,$AC$4015:$AC$4035,$AD$4015:$AD$4035,0)*M1310,_xlfn.XLOOKUP(Z1310,$AC$4015:$AC$4035,$AD$4015:$AD$4035,0)*L1310)</f>
        <v>0</v>
      </c>
      <c r="O1310" s="83">
        <f>IF(V1310&lt;&gt;"VTC VHm",_xlfn.XLOOKUP(Z1310,$AC$4015:$AC$4035,$AE$4015:$AE$4035,0)*M1310,_xlfn.XLOOKUP(Z1310,$AC$4015:$AC$4035,$AE$4015:$AE$4035,0)*L1310)</f>
        <v>0</v>
      </c>
      <c r="P1310" s="160">
        <f>SUM(N1310:O1310)</f>
        <v>0</v>
      </c>
      <c r="Q1310" s="161">
        <f>M1310*G1310</f>
        <v>0</v>
      </c>
      <c r="R1310" s="161">
        <f>G1310*P1310</f>
        <v>0</v>
      </c>
      <c r="S1310" s="160">
        <f>SUM(Q1310:R1310)</f>
        <v>0</v>
      </c>
      <c r="T1310" s="159"/>
      <c r="U1310" s="158"/>
      <c r="V1310" s="158"/>
      <c r="W1310" s="158"/>
      <c r="X1310" s="94" t="s">
        <v>33</v>
      </c>
      <c r="Y1310" s="94"/>
      <c r="Z1310" s="94"/>
      <c r="AA1310" s="44"/>
      <c r="AB1310" s="2"/>
      <c r="AC1310" s="2"/>
      <c r="AD1310" s="93">
        <f>+M1310</f>
        <v>0</v>
      </c>
      <c r="AE1310" s="93">
        <f>+AD1310*14%</f>
        <v>0</v>
      </c>
      <c r="AF1310" s="93">
        <f>+AD1310*35%</f>
        <v>0</v>
      </c>
      <c r="AG1310" s="93">
        <f>+AD1310*F1310</f>
        <v>0</v>
      </c>
      <c r="AH1310" s="93">
        <f>+AE1310*F1310</f>
        <v>0</v>
      </c>
      <c r="AI1310" s="93">
        <f>+AF1310*F1310</f>
        <v>0</v>
      </c>
      <c r="AJ1310" s="93">
        <f>SUM(AG1310:AI1310)</f>
        <v>0</v>
      </c>
      <c r="AK1310" s="93">
        <f>+AD1310*G1310</f>
        <v>0</v>
      </c>
      <c r="AL1310" s="93">
        <f>+AE1310*G1310</f>
        <v>0</v>
      </c>
      <c r="AM1310" s="93">
        <f>+AF1310*G1310</f>
        <v>0</v>
      </c>
      <c r="AN1310" s="93">
        <f>SUM(AK1310:AM1310)</f>
        <v>0</v>
      </c>
      <c r="AQ1310" s="145" t="s">
        <v>509</v>
      </c>
      <c r="AU1310" s="8">
        <f>+K1310</f>
        <v>0</v>
      </c>
      <c r="AV1310" s="8">
        <f>+L1310</f>
        <v>0</v>
      </c>
      <c r="AW1310" s="2">
        <f>+M1310</f>
        <v>0</v>
      </c>
      <c r="AX1310" s="8">
        <f>F1310*AW1310</f>
        <v>0</v>
      </c>
      <c r="AY1310" s="8">
        <f>IF(AQ1310="CT",7%,5%)*AX1310</f>
        <v>0</v>
      </c>
      <c r="AZ1310" s="8">
        <f>AX1310*2%</f>
        <v>0</v>
      </c>
      <c r="BA1310" s="8">
        <f>IF(BB1310&gt;0,0,AX1310*5%)</f>
        <v>0</v>
      </c>
      <c r="BB1310" s="8">
        <f>(AX1310-BG1310)*35%</f>
        <v>0</v>
      </c>
      <c r="BC1310" s="8">
        <f>+AX1310+AY1310+AZ1310+BA1310+BB1310</f>
        <v>0</v>
      </c>
      <c r="BD1310" s="8">
        <f>AX1310-AT1310</f>
        <v>0</v>
      </c>
      <c r="BE1310" s="2"/>
      <c r="BH1310" s="2"/>
    </row>
    <row r="1311" spans="2:61" s="92" customFormat="1" ht="17" collapsed="1" x14ac:dyDescent="0.2">
      <c r="B1311" s="163"/>
      <c r="C1311" s="164" t="s">
        <v>163</v>
      </c>
      <c r="D1311" s="164"/>
      <c r="E1311" s="163"/>
      <c r="F1311" s="162"/>
      <c r="G1311" s="149"/>
      <c r="H1311" s="158"/>
      <c r="I1311" s="158"/>
      <c r="J1311" s="158"/>
      <c r="K1311" s="159"/>
      <c r="L1311" s="161"/>
      <c r="M1311" s="161">
        <f>SUM(K1311:L1311)</f>
        <v>0</v>
      </c>
      <c r="N1311" s="83">
        <f>IF(V1311&lt;&gt;"VTC VHm",_xlfn.XLOOKUP(Z1311,$AC$4015:$AC$4035,$AD$4015:$AD$4035,0)*M1311,_xlfn.XLOOKUP(Z1311,$AC$4015:$AC$4035,$AD$4015:$AD$4035,0)*L1311)</f>
        <v>0</v>
      </c>
      <c r="O1311" s="83">
        <f>IF(V1311&lt;&gt;"VTC VHm",_xlfn.XLOOKUP(Z1311,$AC$4015:$AC$4035,$AE$4015:$AE$4035,0)*M1311,_xlfn.XLOOKUP(Z1311,$AC$4015:$AC$4035,$AE$4015:$AE$4035,0)*L1311)</f>
        <v>0</v>
      </c>
      <c r="P1311" s="160">
        <f>SUM(N1311:O1311)</f>
        <v>0</v>
      </c>
      <c r="Q1311" s="161">
        <f>M1311*G1311</f>
        <v>0</v>
      </c>
      <c r="R1311" s="161">
        <f>G1311*P1311</f>
        <v>0</v>
      </c>
      <c r="S1311" s="160">
        <f>SUM(Q1311:R1311)</f>
        <v>0</v>
      </c>
      <c r="T1311" s="159"/>
      <c r="U1311" s="158"/>
      <c r="V1311" s="158"/>
      <c r="W1311" s="158"/>
      <c r="X1311" s="94" t="s">
        <v>33</v>
      </c>
      <c r="Y1311" s="94"/>
      <c r="Z1311" s="94"/>
      <c r="AA1311" s="44"/>
      <c r="AB1311" s="2"/>
      <c r="AC1311" s="2"/>
      <c r="AD1311" s="93">
        <f>+M1311</f>
        <v>0</v>
      </c>
      <c r="AE1311" s="93">
        <f>+AD1311*14%</f>
        <v>0</v>
      </c>
      <c r="AF1311" s="93">
        <f>+AD1311*35%</f>
        <v>0</v>
      </c>
      <c r="AG1311" s="93">
        <f>+AD1311*F1311</f>
        <v>0</v>
      </c>
      <c r="AH1311" s="93">
        <f>+AE1311*F1311</f>
        <v>0</v>
      </c>
      <c r="AI1311" s="93">
        <f>+AF1311*F1311</f>
        <v>0</v>
      </c>
      <c r="AJ1311" s="93">
        <f>SUM(AG1311:AI1311)</f>
        <v>0</v>
      </c>
      <c r="AK1311" s="93">
        <f>+AD1311*G1311</f>
        <v>0</v>
      </c>
      <c r="AL1311" s="93">
        <f>+AE1311*G1311</f>
        <v>0</v>
      </c>
      <c r="AM1311" s="93">
        <f>+AF1311*G1311</f>
        <v>0</v>
      </c>
      <c r="AN1311" s="93">
        <f>SUM(AK1311:AM1311)</f>
        <v>0</v>
      </c>
      <c r="AQ1311" s="145" t="s">
        <v>509</v>
      </c>
      <c r="AU1311" s="8">
        <f>+K1311</f>
        <v>0</v>
      </c>
      <c r="AV1311" s="8">
        <f>+L1311</f>
        <v>0</v>
      </c>
      <c r="AW1311" s="2">
        <f>+M1311</f>
        <v>0</v>
      </c>
      <c r="AX1311" s="8">
        <f>F1311*AW1311</f>
        <v>0</v>
      </c>
      <c r="AY1311" s="8">
        <f>IF(AQ1311="CT",7%,5%)*AX1311</f>
        <v>0</v>
      </c>
      <c r="AZ1311" s="8">
        <f>AX1311*2%</f>
        <v>0</v>
      </c>
      <c r="BA1311" s="8">
        <f>IF(BB1311&gt;0,0,AX1311*5%)</f>
        <v>0</v>
      </c>
      <c r="BB1311" s="8">
        <f>(AX1311-BG1311)*35%</f>
        <v>0</v>
      </c>
      <c r="BC1311" s="8">
        <f>+AX1311+AY1311+AZ1311+BA1311+BB1311</f>
        <v>0</v>
      </c>
      <c r="BD1311" s="8">
        <f>AX1311-AT1311</f>
        <v>0</v>
      </c>
      <c r="BE1311" s="2"/>
      <c r="BH1311" s="2"/>
    </row>
    <row r="1312" spans="2:61" ht="51" hidden="1" outlineLevel="1" x14ac:dyDescent="0.2">
      <c r="B1312" s="82">
        <v>1</v>
      </c>
      <c r="C1312" s="144" t="s">
        <v>933</v>
      </c>
      <c r="D1312" s="144"/>
      <c r="E1312" s="82" t="s">
        <v>160</v>
      </c>
      <c r="F1312" s="143">
        <v>12.23</v>
      </c>
      <c r="G1312" s="142">
        <f>+[2]THKL!F1314</f>
        <v>12.23</v>
      </c>
      <c r="H1312" s="132"/>
      <c r="I1312" s="132"/>
      <c r="J1312" s="132"/>
      <c r="K1312" s="156">
        <f>'[3]BDG (XD)'!$AA$651*100</f>
        <v>26000000</v>
      </c>
      <c r="L1312" s="157">
        <f>'[3]BDG (XD)'!$AA$666*100</f>
        <v>6600000</v>
      </c>
      <c r="M1312" s="157">
        <f>SUM(K1312:L1312)</f>
        <v>32600000</v>
      </c>
      <c r="N1312" s="83">
        <f>IF(V1312&lt;&gt;"VTC VHm",_xlfn.XLOOKUP(Z1312,$AC$4015:$AC$4035,$AD$4015:$AD$4035,0)*M1312,_xlfn.XLOOKUP(Z1312,$AC$4015:$AC$4035,$AD$4015:$AD$4035,0)*L1312)</f>
        <v>11410000</v>
      </c>
      <c r="O1312" s="83">
        <f>IF(V1312&lt;&gt;"VTC VHm",_xlfn.XLOOKUP(Z1312,$AC$4015:$AC$4035,$AE$4015:$AE$4035,0)*M1312,_xlfn.XLOOKUP(Z1312,$AC$4015:$AC$4035,$AE$4015:$AE$4035,0)*L1312)</f>
        <v>0</v>
      </c>
      <c r="P1312" s="83">
        <f>SUM(N1312:O1312)</f>
        <v>11410000</v>
      </c>
      <c r="Q1312" s="157">
        <f>M1312*G1312</f>
        <v>398698000</v>
      </c>
      <c r="R1312" s="157">
        <f>G1312*P1312</f>
        <v>139544300</v>
      </c>
      <c r="S1312" s="83">
        <f>SUM(Q1312:R1312)</f>
        <v>538242300</v>
      </c>
      <c r="T1312" s="156" t="s">
        <v>50</v>
      </c>
      <c r="U1312" s="132"/>
      <c r="V1312" s="132"/>
      <c r="W1312" s="132"/>
      <c r="X1312" s="44" t="s">
        <v>33</v>
      </c>
      <c r="Y1312" s="44"/>
      <c r="Z1312" s="44" t="s">
        <v>17</v>
      </c>
      <c r="AA1312" s="44">
        <v>7000064996</v>
      </c>
      <c r="AB1312" s="2">
        <v>63425408.94218348</v>
      </c>
      <c r="AC1312" s="2">
        <v>775692751.36290395</v>
      </c>
      <c r="AD1312" s="2">
        <f>+M1312</f>
        <v>32600000</v>
      </c>
      <c r="AE1312" s="2">
        <f>+AD1312*14%</f>
        <v>4564000</v>
      </c>
      <c r="AF1312" s="155">
        <f>+AD1312*35%</f>
        <v>11410000</v>
      </c>
      <c r="AG1312" s="2">
        <f>+AD1312*F1312</f>
        <v>398698000</v>
      </c>
      <c r="AH1312" s="2">
        <f>+AE1312*F1312</f>
        <v>55817720</v>
      </c>
      <c r="AI1312" s="2">
        <f>+AF1312*F1312</f>
        <v>139544300</v>
      </c>
      <c r="AJ1312" s="2">
        <f>SUM(AG1312:AI1312)</f>
        <v>594060020</v>
      </c>
      <c r="AK1312" s="2">
        <f>+AD1312*G1312</f>
        <v>398698000</v>
      </c>
      <c r="AL1312" s="2">
        <f>+AE1312*G1312</f>
        <v>55817720</v>
      </c>
      <c r="AM1312" s="2">
        <f>+AF1312*G1312</f>
        <v>139544300</v>
      </c>
      <c r="AN1312" s="155">
        <f>SUM(AK1312:AM1312)</f>
        <v>594060020</v>
      </c>
      <c r="AQ1312" s="145" t="s">
        <v>509</v>
      </c>
      <c r="AU1312" s="8">
        <f>+K1312</f>
        <v>26000000</v>
      </c>
      <c r="AV1312" s="8">
        <f>+L1312+BH1312</f>
        <v>7714684.293540962</v>
      </c>
      <c r="AW1312" s="8">
        <f>+AU1312+AV1312</f>
        <v>33714684.293540962</v>
      </c>
      <c r="AX1312" s="8">
        <f>F1312*AW1312</f>
        <v>412330588.91000599</v>
      </c>
      <c r="AY1312" s="8">
        <f>IF(AQ1312="CT",7%,5%)*AX1312</f>
        <v>20616529.445500299</v>
      </c>
      <c r="AZ1312" s="8">
        <f>AX1312*2%</f>
        <v>8246611.7782001197</v>
      </c>
      <c r="BA1312" s="8">
        <f>IF(BB1312&gt;0,0,AX1312*5%)</f>
        <v>0</v>
      </c>
      <c r="BB1312" s="8">
        <f>(AX1312-BG1312)*35%</f>
        <v>144315706.11850208</v>
      </c>
      <c r="BC1312" s="8">
        <f>+AX1312+AY1312+AZ1312+BA1312+BB1312</f>
        <v>585509436.25220847</v>
      </c>
      <c r="BD1312" s="8">
        <f>AX1312-AT1312</f>
        <v>412330588.91000599</v>
      </c>
      <c r="BE1312" s="2"/>
      <c r="BH1312" s="2">
        <f>+'[2]Giá BT'!$J$56</f>
        <v>1114684.2935409618</v>
      </c>
    </row>
    <row r="1313" spans="2:60" ht="51" hidden="1" outlineLevel="1" x14ac:dyDescent="0.2">
      <c r="B1313" s="82">
        <v>2</v>
      </c>
      <c r="C1313" s="144" t="s">
        <v>1105</v>
      </c>
      <c r="D1313" s="144"/>
      <c r="E1313" s="82" t="s">
        <v>160</v>
      </c>
      <c r="F1313" s="143">
        <v>0.38500000000000001</v>
      </c>
      <c r="G1313" s="142">
        <f>+[2]THKL!F1315</f>
        <v>0.38500000000000001</v>
      </c>
      <c r="H1313" s="132"/>
      <c r="I1313" s="132"/>
      <c r="J1313" s="132"/>
      <c r="K1313" s="156">
        <f>$K$1312</f>
        <v>26000000</v>
      </c>
      <c r="L1313" s="157">
        <f>$L$1312</f>
        <v>6600000</v>
      </c>
      <c r="M1313" s="157">
        <f>SUM(K1313:L1313)</f>
        <v>32600000</v>
      </c>
      <c r="N1313" s="83">
        <f>IF(V1313&lt;&gt;"VTC VHm",_xlfn.XLOOKUP(Z1313,$AC$4015:$AC$4035,$AD$4015:$AD$4035,0)*M1313,_xlfn.XLOOKUP(Z1313,$AC$4015:$AC$4035,$AD$4015:$AD$4035,0)*L1313)</f>
        <v>11410000</v>
      </c>
      <c r="O1313" s="83">
        <f>IF(V1313&lt;&gt;"VTC VHm",_xlfn.XLOOKUP(Z1313,$AC$4015:$AC$4035,$AE$4015:$AE$4035,0)*M1313,_xlfn.XLOOKUP(Z1313,$AC$4015:$AC$4035,$AE$4015:$AE$4035,0)*L1313)</f>
        <v>0</v>
      </c>
      <c r="P1313" s="83">
        <f>SUM(N1313:O1313)</f>
        <v>11410000</v>
      </c>
      <c r="Q1313" s="157">
        <f>M1313*G1313</f>
        <v>12551000</v>
      </c>
      <c r="R1313" s="157">
        <f>G1313*P1313</f>
        <v>4392850</v>
      </c>
      <c r="S1313" s="83">
        <f>SUM(Q1313:R1313)</f>
        <v>16943850</v>
      </c>
      <c r="T1313" s="156" t="s">
        <v>50</v>
      </c>
      <c r="U1313" s="132"/>
      <c r="V1313" s="132"/>
      <c r="W1313" s="132"/>
      <c r="X1313" s="44" t="s">
        <v>33</v>
      </c>
      <c r="Y1313" s="44"/>
      <c r="Z1313" s="44" t="s">
        <v>17</v>
      </c>
      <c r="AA1313" s="44">
        <v>7000064996</v>
      </c>
      <c r="AB1313" s="2">
        <v>13758066.270780975</v>
      </c>
      <c r="AC1313" s="2">
        <v>5296855.5142506752</v>
      </c>
      <c r="AD1313" s="2">
        <f>+M1313</f>
        <v>32600000</v>
      </c>
      <c r="AE1313" s="2">
        <f>+AD1313*14%</f>
        <v>4564000</v>
      </c>
      <c r="AF1313" s="155">
        <f>+AD1313*35%</f>
        <v>11410000</v>
      </c>
      <c r="AG1313" s="2">
        <f>+AD1313*F1313</f>
        <v>12551000</v>
      </c>
      <c r="AH1313" s="2">
        <f>+AE1313*F1313</f>
        <v>1757140</v>
      </c>
      <c r="AI1313" s="2">
        <f>+AF1313*F1313</f>
        <v>4392850</v>
      </c>
      <c r="AJ1313" s="2">
        <f>SUM(AG1313:AI1313)</f>
        <v>18700990</v>
      </c>
      <c r="AK1313" s="2">
        <f>+AD1313*G1313</f>
        <v>12551000</v>
      </c>
      <c r="AL1313" s="2">
        <f>+AE1313*G1313</f>
        <v>1757140</v>
      </c>
      <c r="AM1313" s="2">
        <f>+AF1313*G1313</f>
        <v>4392850</v>
      </c>
      <c r="AN1313" s="155">
        <f>SUM(AK1313:AM1313)</f>
        <v>18700990</v>
      </c>
      <c r="AQ1313" s="145" t="s">
        <v>509</v>
      </c>
      <c r="AU1313" s="8">
        <f>+K1313</f>
        <v>26000000</v>
      </c>
      <c r="AV1313" s="8">
        <f>+L1313</f>
        <v>6600000</v>
      </c>
      <c r="AW1313" s="2">
        <f>+M1313</f>
        <v>32600000</v>
      </c>
      <c r="AX1313" s="8">
        <f>F1313*AW1313</f>
        <v>12551000</v>
      </c>
      <c r="AY1313" s="8">
        <f>IF(AQ1313="CT",7%,5%)*AX1313</f>
        <v>627550</v>
      </c>
      <c r="AZ1313" s="8">
        <f>AX1313*2%</f>
        <v>251020</v>
      </c>
      <c r="BA1313" s="8">
        <f>IF(BB1313&gt;0,0,AX1313*5%)</f>
        <v>0</v>
      </c>
      <c r="BB1313" s="8">
        <f>(AX1313-BG1313)*35%</f>
        <v>4392850</v>
      </c>
      <c r="BC1313" s="8">
        <f>+AX1313+AY1313+AZ1313+BA1313+BB1313</f>
        <v>17822420</v>
      </c>
      <c r="BD1313" s="8">
        <f>AX1313-AT1313</f>
        <v>12551000</v>
      </c>
      <c r="BE1313" s="2"/>
      <c r="BH1313" s="2"/>
    </row>
    <row r="1314" spans="2:60" ht="34" hidden="1" outlineLevel="1" x14ac:dyDescent="0.2">
      <c r="B1314" s="82">
        <v>3</v>
      </c>
      <c r="C1314" s="144" t="s">
        <v>778</v>
      </c>
      <c r="D1314" s="144"/>
      <c r="E1314" s="82" t="s">
        <v>158</v>
      </c>
      <c r="F1314" s="143">
        <v>74</v>
      </c>
      <c r="G1314" s="142">
        <f>+[2]THKL!F1316</f>
        <v>74</v>
      </c>
      <c r="H1314" s="132"/>
      <c r="I1314" s="132"/>
      <c r="J1314" s="132"/>
      <c r="K1314" s="156" t="str">
        <f>$K$204</f>
        <v>Bao gồm</v>
      </c>
      <c r="L1314" s="157" t="str">
        <f>$L$204</f>
        <v>Bao gồm</v>
      </c>
      <c r="M1314" s="157">
        <f>SUM(K1314:L1314)</f>
        <v>0</v>
      </c>
      <c r="N1314" s="83">
        <f>IF(V1314&lt;&gt;"VTC VHm",_xlfn.XLOOKUP(Z1314,$AC$4015:$AC$4035,$AD$4015:$AD$4035,0)*M1314,_xlfn.XLOOKUP(Z1314,$AC$4015:$AC$4035,$AD$4015:$AD$4035,0)*L1314)</f>
        <v>0</v>
      </c>
      <c r="O1314" s="83">
        <f>IF(V1314&lt;&gt;"VTC VHm",_xlfn.XLOOKUP(Z1314,$AC$4015:$AC$4035,$AE$4015:$AE$4035,0)*M1314,_xlfn.XLOOKUP(Z1314,$AC$4015:$AC$4035,$AE$4015:$AE$4035,0)*L1314)</f>
        <v>0</v>
      </c>
      <c r="P1314" s="83">
        <f>SUM(N1314:O1314)</f>
        <v>0</v>
      </c>
      <c r="Q1314" s="157">
        <f>M1314*G1314</f>
        <v>0</v>
      </c>
      <c r="R1314" s="157">
        <f>G1314*P1314</f>
        <v>0</v>
      </c>
      <c r="S1314" s="83">
        <f>SUM(Q1314:R1314)</f>
        <v>0</v>
      </c>
      <c r="T1314" s="156" t="s">
        <v>50</v>
      </c>
      <c r="U1314" s="132"/>
      <c r="V1314" s="132"/>
      <c r="W1314" s="132"/>
      <c r="X1314" s="44" t="s">
        <v>33</v>
      </c>
      <c r="Y1314" s="44"/>
      <c r="Z1314" s="44" t="s">
        <v>17</v>
      </c>
      <c r="AA1314" s="44">
        <v>7000064996</v>
      </c>
      <c r="AB1314" s="2">
        <v>623759.60187772277</v>
      </c>
      <c r="AC1314" s="2">
        <v>46158210.538951486</v>
      </c>
      <c r="AD1314" s="2">
        <f>+M1314</f>
        <v>0</v>
      </c>
      <c r="AE1314" s="2">
        <f>+AD1314*14%</f>
        <v>0</v>
      </c>
      <c r="AF1314" s="155">
        <f>+AD1314*35%</f>
        <v>0</v>
      </c>
      <c r="AG1314" s="2">
        <f>+AD1314*F1314</f>
        <v>0</v>
      </c>
      <c r="AH1314" s="2">
        <f>+AE1314*F1314</f>
        <v>0</v>
      </c>
      <c r="AI1314" s="2">
        <f>+AF1314*F1314</f>
        <v>0</v>
      </c>
      <c r="AJ1314" s="2">
        <f>SUM(AG1314:AI1314)</f>
        <v>0</v>
      </c>
      <c r="AK1314" s="2">
        <f>+AD1314*G1314</f>
        <v>0</v>
      </c>
      <c r="AL1314" s="2">
        <f>+AE1314*G1314</f>
        <v>0</v>
      </c>
      <c r="AM1314" s="2">
        <f>+AF1314*G1314</f>
        <v>0</v>
      </c>
      <c r="AN1314" s="155">
        <f>SUM(AK1314:AM1314)</f>
        <v>0</v>
      </c>
      <c r="AQ1314" s="145" t="s">
        <v>509</v>
      </c>
      <c r="AU1314" s="8" t="str">
        <f>+K1314</f>
        <v>Bao gồm</v>
      </c>
      <c r="AV1314" s="8" t="str">
        <f>+L1314</f>
        <v>Bao gồm</v>
      </c>
      <c r="AW1314" s="2">
        <f>+M1314</f>
        <v>0</v>
      </c>
      <c r="AX1314" s="8">
        <f>F1314*AW1314</f>
        <v>0</v>
      </c>
      <c r="AY1314" s="8">
        <f>IF(AQ1314="CT",7%,5%)*AX1314</f>
        <v>0</v>
      </c>
      <c r="AZ1314" s="8">
        <f>AX1314*2%</f>
        <v>0</v>
      </c>
      <c r="BA1314" s="8">
        <f>IF(BB1314&gt;0,0,AX1314*5%)</f>
        <v>0</v>
      </c>
      <c r="BB1314" s="8">
        <f>(AX1314-BG1314)*35%</f>
        <v>0</v>
      </c>
      <c r="BC1314" s="8">
        <f>+AX1314+AY1314+AZ1314+BA1314+BB1314</f>
        <v>0</v>
      </c>
      <c r="BD1314" s="8">
        <f>AX1314-AT1314</f>
        <v>0</v>
      </c>
      <c r="BE1314" s="2"/>
      <c r="BH1314" s="2"/>
    </row>
    <row r="1315" spans="2:60" ht="34" hidden="1" outlineLevel="1" x14ac:dyDescent="0.2">
      <c r="B1315" s="82">
        <v>4</v>
      </c>
      <c r="C1315" s="144" t="s">
        <v>777</v>
      </c>
      <c r="D1315" s="144"/>
      <c r="E1315" s="82" t="s">
        <v>104</v>
      </c>
      <c r="F1315" s="143">
        <v>0.128</v>
      </c>
      <c r="G1315" s="142">
        <f>+[2]THKL!F1317</f>
        <v>0.128</v>
      </c>
      <c r="H1315" s="132"/>
      <c r="I1315" s="132"/>
      <c r="J1315" s="132"/>
      <c r="K1315" s="156"/>
      <c r="L1315" s="157">
        <f>$L$11</f>
        <v>1320000</v>
      </c>
      <c r="M1315" s="157">
        <f>SUM(K1315:L1315)</f>
        <v>1320000</v>
      </c>
      <c r="N1315" s="83">
        <f>IF(V1315&lt;&gt;"VTC VHm",_xlfn.XLOOKUP(Z1315,$AC$4015:$AC$4035,$AD$4015:$AD$4035,0)*M1315,_xlfn.XLOOKUP(Z1315,$AC$4015:$AC$4035,$AD$4015:$AD$4035,0)*L1315)</f>
        <v>461999.99999999994</v>
      </c>
      <c r="O1315" s="83">
        <f>IF(V1315&lt;&gt;"VTC VHm",_xlfn.XLOOKUP(Z1315,$AC$4015:$AC$4035,$AE$4015:$AE$4035,0)*M1315,_xlfn.XLOOKUP(Z1315,$AC$4015:$AC$4035,$AE$4015:$AE$4035,0)*L1315)</f>
        <v>0</v>
      </c>
      <c r="P1315" s="83">
        <f>SUM(N1315:O1315)</f>
        <v>461999.99999999994</v>
      </c>
      <c r="Q1315" s="157">
        <f>M1315*G1315</f>
        <v>168960</v>
      </c>
      <c r="R1315" s="157">
        <f>G1315*P1315</f>
        <v>59135.999999999993</v>
      </c>
      <c r="S1315" s="83">
        <f>SUM(Q1315:R1315)</f>
        <v>228096</v>
      </c>
      <c r="T1315" s="156" t="s">
        <v>50</v>
      </c>
      <c r="U1315" s="132"/>
      <c r="V1315" s="132"/>
      <c r="W1315" s="132"/>
      <c r="X1315" s="44" t="s">
        <v>33</v>
      </c>
      <c r="Y1315" s="44"/>
      <c r="Z1315" s="44" t="s">
        <v>16</v>
      </c>
      <c r="AA1315" s="44" t="s">
        <v>80</v>
      </c>
      <c r="AB1315" s="2">
        <v>934250.6176780425</v>
      </c>
      <c r="AC1315" s="2">
        <v>119584.07906278945</v>
      </c>
      <c r="AD1315" s="2">
        <f>+M1315</f>
        <v>1320000</v>
      </c>
      <c r="AE1315" s="2">
        <f>+AD1315*14%</f>
        <v>184800.00000000003</v>
      </c>
      <c r="AF1315" s="155">
        <f>+AD1315*35%</f>
        <v>461999.99999999994</v>
      </c>
      <c r="AG1315" s="2">
        <f>+AD1315*F1315</f>
        <v>168960</v>
      </c>
      <c r="AH1315" s="2">
        <f>+AE1315*F1315</f>
        <v>23654.400000000005</v>
      </c>
      <c r="AI1315" s="2">
        <f>+AF1315*F1315</f>
        <v>59135.999999999993</v>
      </c>
      <c r="AJ1315" s="2">
        <f>SUM(AG1315:AI1315)</f>
        <v>251750.39999999999</v>
      </c>
      <c r="AK1315" s="2">
        <f>+AD1315*G1315</f>
        <v>168960</v>
      </c>
      <c r="AL1315" s="2">
        <f>+AE1315*G1315</f>
        <v>23654.400000000005</v>
      </c>
      <c r="AM1315" s="2">
        <f>+AF1315*G1315</f>
        <v>59135.999999999993</v>
      </c>
      <c r="AN1315" s="155">
        <f>SUM(AK1315:AM1315)</f>
        <v>251750.39999999999</v>
      </c>
      <c r="AQ1315" s="145" t="s">
        <v>509</v>
      </c>
      <c r="AU1315" s="8">
        <f>+K1315</f>
        <v>0</v>
      </c>
      <c r="AV1315" s="8">
        <f>+L1315</f>
        <v>1320000</v>
      </c>
      <c r="AW1315" s="2">
        <f>+M1315</f>
        <v>1320000</v>
      </c>
      <c r="AX1315" s="8">
        <f>F1315*AW1315</f>
        <v>168960</v>
      </c>
      <c r="AY1315" s="8">
        <f>IF(AQ1315="CT",7%,5%)*AX1315</f>
        <v>8448</v>
      </c>
      <c r="AZ1315" s="8">
        <f>AX1315*2%</f>
        <v>3379.2000000000003</v>
      </c>
      <c r="BA1315" s="8">
        <f>IF(BB1315&gt;0,0,AX1315*5%)</f>
        <v>0</v>
      </c>
      <c r="BB1315" s="8">
        <f>(AX1315-BG1315)*35%</f>
        <v>59135.999999999993</v>
      </c>
      <c r="BC1315" s="8">
        <f>+AX1315+AY1315+AZ1315+BA1315+BB1315</f>
        <v>239923.20000000001</v>
      </c>
      <c r="BD1315" s="8">
        <f>AX1315-AT1315</f>
        <v>168960</v>
      </c>
      <c r="BE1315" s="2"/>
      <c r="BH1315" s="2"/>
    </row>
    <row r="1316" spans="2:60" ht="34" hidden="1" outlineLevel="1" x14ac:dyDescent="0.2">
      <c r="B1316" s="82">
        <v>5</v>
      </c>
      <c r="C1316" s="144" t="s">
        <v>905</v>
      </c>
      <c r="D1316" s="144"/>
      <c r="E1316" s="82" t="s">
        <v>148</v>
      </c>
      <c r="F1316" s="143">
        <v>1.2999999999999999E-3</v>
      </c>
      <c r="G1316" s="142">
        <f>+[2]THKL!F1318</f>
        <v>1.2999999999999999E-3</v>
      </c>
      <c r="H1316" s="132"/>
      <c r="I1316" s="132"/>
      <c r="J1316" s="132"/>
      <c r="K1316" s="156"/>
      <c r="L1316" s="157">
        <f>$L$722</f>
        <v>2953658.0966941249</v>
      </c>
      <c r="M1316" s="157">
        <f>SUM(K1316:L1316)</f>
        <v>2953658.0966941249</v>
      </c>
      <c r="N1316" s="83">
        <f>IF(V1316&lt;&gt;"VTC VHm",_xlfn.XLOOKUP(Z1316,$AC$4015:$AC$4035,$AD$4015:$AD$4035,0)*M1316,_xlfn.XLOOKUP(Z1316,$AC$4015:$AC$4035,$AD$4015:$AD$4035,0)*L1316)</f>
        <v>1033780.3338429437</v>
      </c>
      <c r="O1316" s="83">
        <f>IF(V1316&lt;&gt;"VTC VHm",_xlfn.XLOOKUP(Z1316,$AC$4015:$AC$4035,$AE$4015:$AE$4035,0)*M1316,_xlfn.XLOOKUP(Z1316,$AC$4015:$AC$4035,$AE$4015:$AE$4035,0)*L1316)</f>
        <v>0</v>
      </c>
      <c r="P1316" s="83">
        <f>SUM(N1316:O1316)</f>
        <v>1033780.3338429437</v>
      </c>
      <c r="Q1316" s="157">
        <f>M1316*G1316</f>
        <v>3839.7555257023623</v>
      </c>
      <c r="R1316" s="157">
        <f>G1316*P1316</f>
        <v>1343.9144339958266</v>
      </c>
      <c r="S1316" s="83">
        <f>SUM(Q1316:R1316)</f>
        <v>5183.6699596981889</v>
      </c>
      <c r="T1316" s="156" t="s">
        <v>50</v>
      </c>
      <c r="U1316" s="132"/>
      <c r="V1316" s="132"/>
      <c r="W1316" s="132"/>
      <c r="X1316" s="44" t="s">
        <v>33</v>
      </c>
      <c r="Y1316" s="44"/>
      <c r="Z1316" s="44" t="s">
        <v>16</v>
      </c>
      <c r="AA1316" s="44" t="s">
        <v>80</v>
      </c>
      <c r="AB1316" s="2">
        <v>2476234.1559126601</v>
      </c>
      <c r="AC1316" s="2">
        <v>3219.1044026864579</v>
      </c>
      <c r="AD1316" s="2">
        <f>+M1316</f>
        <v>2953658.0966941249</v>
      </c>
      <c r="AE1316" s="2">
        <f>+AD1316*14%</f>
        <v>413512.13353717752</v>
      </c>
      <c r="AF1316" s="155">
        <f>+AD1316*35%</f>
        <v>1033780.3338429437</v>
      </c>
      <c r="AG1316" s="2">
        <f>+AD1316*F1316</f>
        <v>3839.7555257023623</v>
      </c>
      <c r="AH1316" s="2">
        <f>+AE1316*F1316</f>
        <v>537.56577359833079</v>
      </c>
      <c r="AI1316" s="2">
        <f>+AF1316*F1316</f>
        <v>1343.9144339958266</v>
      </c>
      <c r="AJ1316" s="2">
        <f>SUM(AG1316:AI1316)</f>
        <v>5721.2357332965194</v>
      </c>
      <c r="AK1316" s="2">
        <f>+AD1316*G1316</f>
        <v>3839.7555257023623</v>
      </c>
      <c r="AL1316" s="2">
        <f>+AE1316*G1316</f>
        <v>537.56577359833079</v>
      </c>
      <c r="AM1316" s="2">
        <f>+AF1316*G1316</f>
        <v>1343.9144339958266</v>
      </c>
      <c r="AN1316" s="155">
        <f>SUM(AK1316:AM1316)</f>
        <v>5721.2357332965194</v>
      </c>
      <c r="AQ1316" s="145" t="s">
        <v>509</v>
      </c>
      <c r="AU1316" s="8">
        <f>+K1316</f>
        <v>0</v>
      </c>
      <c r="AV1316" s="167">
        <f>'[3]BDG (XD)'!$AA$920*100</f>
        <v>2140724.6755856499</v>
      </c>
      <c r="AW1316" s="167">
        <f>'[3]BDG (XD)'!$AA$920*100</f>
        <v>2140724.6755856499</v>
      </c>
      <c r="AX1316" s="8">
        <f>F1316*AW1316</f>
        <v>2782.9420782613447</v>
      </c>
      <c r="AY1316" s="8">
        <f>IF(AQ1316="CT",7%,5%)*AX1316</f>
        <v>139.14710391306724</v>
      </c>
      <c r="AZ1316" s="8">
        <f>AX1316*2%</f>
        <v>55.658841565226894</v>
      </c>
      <c r="BA1316" s="8">
        <f>IF(BB1316&gt;0,0,AX1316*5%)</f>
        <v>0</v>
      </c>
      <c r="BB1316" s="8">
        <f>(AX1316-BG1316)*35%</f>
        <v>974.0297273914706</v>
      </c>
      <c r="BC1316" s="8">
        <f>+AX1316+AY1316+AZ1316+BA1316+BB1316</f>
        <v>3951.7777511311097</v>
      </c>
      <c r="BD1316" s="8">
        <f>AX1316-AT1316</f>
        <v>2782.9420782613447</v>
      </c>
      <c r="BE1316" s="2"/>
      <c r="BH1316" s="2"/>
    </row>
    <row r="1317" spans="2:60" ht="51" hidden="1" outlineLevel="1" x14ac:dyDescent="0.2">
      <c r="B1317" s="82">
        <v>6</v>
      </c>
      <c r="C1317" s="144" t="s">
        <v>1032</v>
      </c>
      <c r="D1317" s="144"/>
      <c r="E1317" s="82" t="s">
        <v>104</v>
      </c>
      <c r="F1317" s="143">
        <v>0.84350000000000003</v>
      </c>
      <c r="G1317" s="142">
        <f>+[2]THKL!F1319</f>
        <v>0.84350000000000003</v>
      </c>
      <c r="H1317" s="132"/>
      <c r="I1317" s="132"/>
      <c r="J1317" s="132"/>
      <c r="K1317" s="156" t="str">
        <f>$K$1109</f>
        <v>Bao gồm</v>
      </c>
      <c r="L1317" s="157">
        <f>$L$1109</f>
        <v>1902405.7932777775</v>
      </c>
      <c r="M1317" s="157">
        <f>SUM(K1317:L1317)</f>
        <v>1902405.7932777775</v>
      </c>
      <c r="N1317" s="83">
        <f>IF(V1317&lt;&gt;"VTC VHm",_xlfn.XLOOKUP(Z1317,$AC$4015:$AC$4035,$AD$4015:$AD$4035,0)*M1317,_xlfn.XLOOKUP(Z1317,$AC$4015:$AC$4035,$AD$4015:$AD$4035,0)*L1317)</f>
        <v>665842.02764722204</v>
      </c>
      <c r="O1317" s="83">
        <f>IF(V1317&lt;&gt;"VTC VHm",_xlfn.XLOOKUP(Z1317,$AC$4015:$AC$4035,$AE$4015:$AE$4035,0)*M1317,_xlfn.XLOOKUP(Z1317,$AC$4015:$AC$4035,$AE$4015:$AE$4035,0)*L1317)</f>
        <v>0</v>
      </c>
      <c r="P1317" s="83">
        <f>SUM(N1317:O1317)</f>
        <v>665842.02764722204</v>
      </c>
      <c r="Q1317" s="157">
        <f>M1317*G1317</f>
        <v>1604679.2866298053</v>
      </c>
      <c r="R1317" s="157">
        <f>G1317*P1317</f>
        <v>561637.75032043178</v>
      </c>
      <c r="S1317" s="83">
        <f>SUM(Q1317:R1317)</f>
        <v>2166317.0369502371</v>
      </c>
      <c r="T1317" s="156" t="s">
        <v>50</v>
      </c>
      <c r="U1317" s="132"/>
      <c r="V1317" s="132"/>
      <c r="W1317" s="132"/>
      <c r="X1317" s="44" t="s">
        <v>33</v>
      </c>
      <c r="Y1317" s="44"/>
      <c r="Z1317" s="44" t="s">
        <v>16</v>
      </c>
      <c r="AA1317" s="44" t="s">
        <v>80</v>
      </c>
      <c r="AB1317" s="2">
        <v>2062776.1761439156</v>
      </c>
      <c r="AC1317" s="2">
        <v>1739951.7045773929</v>
      </c>
      <c r="AD1317" s="2">
        <f>+M1317</f>
        <v>1902405.7932777775</v>
      </c>
      <c r="AE1317" s="2">
        <f>+AD1317*14%</f>
        <v>266336.81105888885</v>
      </c>
      <c r="AF1317" s="155">
        <f>+AD1317*35%</f>
        <v>665842.02764722204</v>
      </c>
      <c r="AG1317" s="2">
        <f>+AD1317*F1317</f>
        <v>1604679.2866298053</v>
      </c>
      <c r="AH1317" s="2">
        <f>+AE1317*F1317</f>
        <v>224655.10012817275</v>
      </c>
      <c r="AI1317" s="2">
        <f>+AF1317*F1317</f>
        <v>561637.75032043178</v>
      </c>
      <c r="AJ1317" s="2">
        <f>SUM(AG1317:AI1317)</f>
        <v>2390972.13707841</v>
      </c>
      <c r="AK1317" s="2">
        <f>+AD1317*G1317</f>
        <v>1604679.2866298053</v>
      </c>
      <c r="AL1317" s="2">
        <f>+AE1317*G1317</f>
        <v>224655.10012817275</v>
      </c>
      <c r="AM1317" s="2">
        <f>+AF1317*G1317</f>
        <v>561637.75032043178</v>
      </c>
      <c r="AN1317" s="155">
        <f>SUM(AK1317:AM1317)</f>
        <v>2390972.13707841</v>
      </c>
      <c r="AQ1317" s="145" t="s">
        <v>509</v>
      </c>
      <c r="AU1317" s="8">
        <f>+BH1317</f>
        <v>250000</v>
      </c>
      <c r="AV1317" s="8">
        <f>+L1317</f>
        <v>1902405.7932777775</v>
      </c>
      <c r="AW1317" s="2">
        <f>+AU1317+AV1317</f>
        <v>2152405.7932777777</v>
      </c>
      <c r="AX1317" s="8">
        <f>F1317*AW1317</f>
        <v>1815554.2866298056</v>
      </c>
      <c r="AY1317" s="8">
        <f>IF(AQ1317="CT",7%,5%)*AX1317</f>
        <v>90777.714331490279</v>
      </c>
      <c r="AZ1317" s="8">
        <f>AX1317*2%</f>
        <v>36311.085732596111</v>
      </c>
      <c r="BA1317" s="8">
        <f>IF(BB1317&gt;0,0,AX1317*5%)</f>
        <v>0</v>
      </c>
      <c r="BB1317" s="8">
        <f>(AX1317-BG1317)*35%</f>
        <v>635444.00032043189</v>
      </c>
      <c r="BC1317" s="8">
        <f>+AX1317+AY1317+AZ1317+BA1317+BB1317</f>
        <v>2578087.0870143236</v>
      </c>
      <c r="BD1317" s="8">
        <f>AX1317-AT1317</f>
        <v>1815554.2866298056</v>
      </c>
      <c r="BE1317" s="2"/>
      <c r="BH1317" s="2">
        <v>250000</v>
      </c>
    </row>
    <row r="1318" spans="2:60" ht="34" hidden="1" outlineLevel="1" x14ac:dyDescent="0.2">
      <c r="B1318" s="82">
        <v>7</v>
      </c>
      <c r="C1318" s="144" t="s">
        <v>137</v>
      </c>
      <c r="D1318" s="144"/>
      <c r="E1318" s="82" t="s">
        <v>91</v>
      </c>
      <c r="F1318" s="143">
        <v>0.18090000000000001</v>
      </c>
      <c r="G1318" s="142">
        <f>+[2]THKL!F1320</f>
        <v>0.18090000000000001</v>
      </c>
      <c r="H1318" s="132"/>
      <c r="I1318" s="132"/>
      <c r="J1318" s="132"/>
      <c r="K1318" s="156">
        <f>$L$4010*1000</f>
        <v>15266666.666666666</v>
      </c>
      <c r="L1318" s="157">
        <f>'[3]BDG (XD)'!$AA$963*1000</f>
        <v>7690671</v>
      </c>
      <c r="M1318" s="157">
        <f>SUM(K1318:L1318)</f>
        <v>22957337.666666664</v>
      </c>
      <c r="N1318" s="83">
        <f>IF(V1318&lt;&gt;"VTC VHm",_xlfn.XLOOKUP(Z1318,$AC$4015:$AC$4035,$AD$4015:$AD$4035,0)*M1318,_xlfn.XLOOKUP(Z1318,$AC$4015:$AC$4035,$AD$4015:$AD$4035,0)*L1318)</f>
        <v>2691734.8499999996</v>
      </c>
      <c r="O1318" s="83">
        <f>IF(V1318&lt;&gt;"VTC VHm",_xlfn.XLOOKUP(Z1318,$AC$4015:$AC$4035,$AE$4015:$AE$4035,0)*M1318,_xlfn.XLOOKUP(Z1318,$AC$4015:$AC$4035,$AE$4015:$AE$4035,0)*L1318)</f>
        <v>0</v>
      </c>
      <c r="P1318" s="83">
        <f>SUM(N1318:O1318)</f>
        <v>2691734.8499999996</v>
      </c>
      <c r="Q1318" s="157">
        <f>M1318*G1318</f>
        <v>4152982.3838999998</v>
      </c>
      <c r="R1318" s="157">
        <f>G1318*P1318</f>
        <v>486934.83436499996</v>
      </c>
      <c r="S1318" s="83">
        <f>SUM(Q1318:R1318)</f>
        <v>4639917.2182649998</v>
      </c>
      <c r="T1318" s="156" t="s">
        <v>50</v>
      </c>
      <c r="U1318" s="132"/>
      <c r="V1318" s="82" t="s">
        <v>34</v>
      </c>
      <c r="W1318" s="132"/>
      <c r="X1318" s="44" t="s">
        <v>33</v>
      </c>
      <c r="Y1318" s="44"/>
      <c r="Z1318" s="44" t="s">
        <v>16</v>
      </c>
      <c r="AA1318" s="44" t="s">
        <v>80</v>
      </c>
      <c r="AB1318" s="2">
        <v>22099173.197620202</v>
      </c>
      <c r="AC1318" s="2">
        <v>3997740.4314494948</v>
      </c>
      <c r="AD1318" s="2">
        <f>+M1318</f>
        <v>22957337.666666664</v>
      </c>
      <c r="AE1318" s="2">
        <f>+AD1318*14%</f>
        <v>3214027.2733333334</v>
      </c>
      <c r="AF1318" s="155">
        <f>+AD1318*35%</f>
        <v>8035068.1833333317</v>
      </c>
      <c r="AG1318" s="2">
        <f>+AD1318*F1318</f>
        <v>4152982.3838999998</v>
      </c>
      <c r="AH1318" s="2">
        <f>+AE1318*F1318</f>
        <v>581417.53374600003</v>
      </c>
      <c r="AI1318" s="2">
        <f>+AF1318*F1318</f>
        <v>1453543.8343649998</v>
      </c>
      <c r="AJ1318" s="2">
        <f>SUM(AG1318:AI1318)</f>
        <v>6187943.7520110002</v>
      </c>
      <c r="AK1318" s="2">
        <f>+AD1318*G1318</f>
        <v>4152982.3838999998</v>
      </c>
      <c r="AL1318" s="2">
        <f>+AE1318*G1318</f>
        <v>581417.53374600003</v>
      </c>
      <c r="AM1318" s="2">
        <f>+AF1318*G1318</f>
        <v>1453543.8343649998</v>
      </c>
      <c r="AN1318" s="155">
        <f>SUM(AK1318:AM1318)</f>
        <v>6187943.7520110002</v>
      </c>
      <c r="AQ1318" s="145" t="s">
        <v>509</v>
      </c>
      <c r="AU1318" s="8">
        <f>+K1318</f>
        <v>15266666.666666666</v>
      </c>
      <c r="AV1318" s="8">
        <f>+L1318</f>
        <v>7690671</v>
      </c>
      <c r="AW1318" s="2">
        <f>+M1318</f>
        <v>22957337.666666664</v>
      </c>
      <c r="AX1318" s="8">
        <f>F1318*AW1318</f>
        <v>4152982.3838999998</v>
      </c>
      <c r="AY1318" s="8">
        <f>IF(AQ1318="CT",7%,5%)*AX1318</f>
        <v>207649.11919500001</v>
      </c>
      <c r="AZ1318" s="8">
        <f>AX1318*2%</f>
        <v>83059.647677999994</v>
      </c>
      <c r="BA1318" s="8">
        <f>IF(BB1318&gt;0,0,AX1318*5%)</f>
        <v>0</v>
      </c>
      <c r="BB1318" s="8">
        <f>(AX1318-BG1318)*35%</f>
        <v>486934.8343649999</v>
      </c>
      <c r="BC1318" s="8">
        <f>+AX1318+AY1318+AZ1318+BA1318+BB1318</f>
        <v>4930625.985138</v>
      </c>
      <c r="BD1318" s="8">
        <f>AX1318-AT1318</f>
        <v>4152982.3838999998</v>
      </c>
      <c r="BE1318" s="2"/>
      <c r="BG1318" s="7">
        <f>+K1318*F1318</f>
        <v>2761740</v>
      </c>
      <c r="BH1318" s="2"/>
    </row>
    <row r="1319" spans="2:60" ht="34" hidden="1" outlineLevel="1" x14ac:dyDescent="0.2">
      <c r="B1319" s="82">
        <v>8</v>
      </c>
      <c r="C1319" s="144" t="s">
        <v>138</v>
      </c>
      <c r="D1319" s="144"/>
      <c r="E1319" s="82" t="s">
        <v>91</v>
      </c>
      <c r="F1319" s="143">
        <v>5.2400000000000002E-2</v>
      </c>
      <c r="G1319" s="142">
        <f>+[2]THKL!F1321</f>
        <v>5.2400000000000002E-2</v>
      </c>
      <c r="H1319" s="132"/>
      <c r="I1319" s="132"/>
      <c r="J1319" s="132"/>
      <c r="K1319" s="156">
        <f>$K$4010*1000</f>
        <v>15050000</v>
      </c>
      <c r="L1319" s="157">
        <f>'[3]BDG (XD)'!$AA$962*1000</f>
        <v>7690671</v>
      </c>
      <c r="M1319" s="157">
        <f>SUM(K1319:L1319)</f>
        <v>22740671</v>
      </c>
      <c r="N1319" s="83">
        <f>IF(V1319&lt;&gt;"VTC VHm",_xlfn.XLOOKUP(Z1319,$AC$4015:$AC$4035,$AD$4015:$AD$4035,0)*M1319,_xlfn.XLOOKUP(Z1319,$AC$4015:$AC$4035,$AD$4015:$AD$4035,0)*L1319)</f>
        <v>2691734.8499999996</v>
      </c>
      <c r="O1319" s="83">
        <f>IF(V1319&lt;&gt;"VTC VHm",_xlfn.XLOOKUP(Z1319,$AC$4015:$AC$4035,$AE$4015:$AE$4035,0)*M1319,_xlfn.XLOOKUP(Z1319,$AC$4015:$AC$4035,$AE$4015:$AE$4035,0)*L1319)</f>
        <v>0</v>
      </c>
      <c r="P1319" s="83">
        <f>SUM(N1319:O1319)</f>
        <v>2691734.8499999996</v>
      </c>
      <c r="Q1319" s="157">
        <f>M1319*G1319</f>
        <v>1191611.1603999999</v>
      </c>
      <c r="R1319" s="157">
        <f>G1319*P1319</f>
        <v>141046.90613999998</v>
      </c>
      <c r="S1319" s="83">
        <f>SUM(Q1319:R1319)</f>
        <v>1332658.06654</v>
      </c>
      <c r="T1319" s="156" t="s">
        <v>50</v>
      </c>
      <c r="U1319" s="132"/>
      <c r="V1319" s="82" t="s">
        <v>34</v>
      </c>
      <c r="W1319" s="132"/>
      <c r="X1319" s="44" t="s">
        <v>33</v>
      </c>
      <c r="Y1319" s="44"/>
      <c r="Z1319" s="44" t="s">
        <v>16</v>
      </c>
      <c r="AA1319" s="44" t="s">
        <v>80</v>
      </c>
      <c r="AB1319" s="2">
        <v>22922131.999585498</v>
      </c>
      <c r="AC1319" s="2">
        <v>1201119.7167782802</v>
      </c>
      <c r="AD1319" s="2">
        <f>+M1319</f>
        <v>22740671</v>
      </c>
      <c r="AE1319" s="2">
        <f>+AD1319*14%</f>
        <v>3183693.9400000004</v>
      </c>
      <c r="AF1319" s="155">
        <f>+AD1319*35%</f>
        <v>7959234.8499999996</v>
      </c>
      <c r="AG1319" s="2">
        <f>+AD1319*F1319</f>
        <v>1191611.1603999999</v>
      </c>
      <c r="AH1319" s="2">
        <f>+AE1319*F1319</f>
        <v>166825.56245600001</v>
      </c>
      <c r="AI1319" s="2">
        <f>+AF1319*F1319</f>
        <v>417063.90613999998</v>
      </c>
      <c r="AJ1319" s="2">
        <f>SUM(AG1319:AI1319)</f>
        <v>1775500.6289960002</v>
      </c>
      <c r="AK1319" s="2">
        <f>+AD1319*G1319</f>
        <v>1191611.1603999999</v>
      </c>
      <c r="AL1319" s="2">
        <f>+AE1319*G1319</f>
        <v>166825.56245600001</v>
      </c>
      <c r="AM1319" s="2">
        <f>+AF1319*G1319</f>
        <v>417063.90613999998</v>
      </c>
      <c r="AN1319" s="155">
        <f>SUM(AK1319:AM1319)</f>
        <v>1775500.6289960002</v>
      </c>
      <c r="AQ1319" s="145" t="s">
        <v>509</v>
      </c>
      <c r="AU1319" s="8">
        <f>+K1319</f>
        <v>15050000</v>
      </c>
      <c r="AV1319" s="8">
        <f>+L1319</f>
        <v>7690671</v>
      </c>
      <c r="AW1319" s="2">
        <f>+M1319</f>
        <v>22740671</v>
      </c>
      <c r="AX1319" s="8">
        <f>F1319*AW1319</f>
        <v>1191611.1603999999</v>
      </c>
      <c r="AY1319" s="8">
        <f>IF(AQ1319="CT",7%,5%)*AX1319</f>
        <v>59580.558019999997</v>
      </c>
      <c r="AZ1319" s="8">
        <f>AX1319*2%</f>
        <v>23832.223207999999</v>
      </c>
      <c r="BA1319" s="8">
        <f>IF(BB1319&gt;0,0,AX1319*5%)</f>
        <v>0</v>
      </c>
      <c r="BB1319" s="8">
        <f>(AX1319-BG1319)*35%</f>
        <v>141046.90613999998</v>
      </c>
      <c r="BC1319" s="8">
        <f>+AX1319+AY1319+AZ1319+BA1319+BB1319</f>
        <v>1416070.8477679999</v>
      </c>
      <c r="BD1319" s="8">
        <f>AX1319-AT1319</f>
        <v>1191611.1603999999</v>
      </c>
      <c r="BE1319" s="2"/>
      <c r="BG1319" s="7">
        <f>+K1319*F1319</f>
        <v>788620</v>
      </c>
      <c r="BH1319" s="2"/>
    </row>
    <row r="1320" spans="2:60" ht="34" hidden="1" outlineLevel="1" x14ac:dyDescent="0.2">
      <c r="B1320" s="82">
        <v>9</v>
      </c>
      <c r="C1320" s="144" t="s">
        <v>157</v>
      </c>
      <c r="D1320" s="144"/>
      <c r="E1320" s="82" t="s">
        <v>91</v>
      </c>
      <c r="F1320" s="143">
        <v>2.2100000000000002E-2</v>
      </c>
      <c r="G1320" s="142">
        <f>+[2]THKL!F1322</f>
        <v>2.2100000000000002E-2</v>
      </c>
      <c r="H1320" s="132"/>
      <c r="I1320" s="132"/>
      <c r="J1320" s="132"/>
      <c r="K1320" s="156">
        <f>$K$16</f>
        <v>29073975</v>
      </c>
      <c r="L1320" s="157">
        <f>$L$16</f>
        <v>12460275</v>
      </c>
      <c r="M1320" s="157">
        <f>SUM(K1320:L1320)</f>
        <v>41534250</v>
      </c>
      <c r="N1320" s="83">
        <f>IF(V1320&lt;&gt;"VTC VHm",_xlfn.XLOOKUP(Z1320,$AC$4015:$AC$4035,$AD$4015:$AD$4035,0)*M1320,_xlfn.XLOOKUP(Z1320,$AC$4015:$AC$4035,$AD$4015:$AD$4035,0)*L1320)</f>
        <v>4361096.25</v>
      </c>
      <c r="O1320" s="83">
        <f>IF(V1320&lt;&gt;"VTC VHm",_xlfn.XLOOKUP(Z1320,$AC$4015:$AC$4035,$AE$4015:$AE$4035,0)*M1320,_xlfn.XLOOKUP(Z1320,$AC$4015:$AC$4035,$AE$4015:$AE$4035,0)*L1320)</f>
        <v>0</v>
      </c>
      <c r="P1320" s="83">
        <f>SUM(N1320:O1320)</f>
        <v>4361096.25</v>
      </c>
      <c r="Q1320" s="157">
        <f>M1320*G1320</f>
        <v>917906.92500000005</v>
      </c>
      <c r="R1320" s="157">
        <f>G1320*P1320</f>
        <v>96380.227125000005</v>
      </c>
      <c r="S1320" s="83">
        <f>SUM(Q1320:R1320)</f>
        <v>1014287.152125</v>
      </c>
      <c r="T1320" s="156" t="s">
        <v>50</v>
      </c>
      <c r="U1320" s="132"/>
      <c r="V1320" s="82" t="s">
        <v>34</v>
      </c>
      <c r="W1320" s="132"/>
      <c r="X1320" s="44" t="s">
        <v>33</v>
      </c>
      <c r="Y1320" s="44"/>
      <c r="Z1320" s="44" t="s">
        <v>16</v>
      </c>
      <c r="AA1320" s="44" t="s">
        <v>80</v>
      </c>
      <c r="AB1320" s="2">
        <v>34935138.757555217</v>
      </c>
      <c r="AC1320" s="2">
        <v>772066.56654197036</v>
      </c>
      <c r="AD1320" s="2">
        <f>+M1320</f>
        <v>41534250</v>
      </c>
      <c r="AE1320" s="2">
        <f>+AD1320*14%</f>
        <v>5814795.0000000009</v>
      </c>
      <c r="AF1320" s="155">
        <f>+AD1320*35%</f>
        <v>14536987.5</v>
      </c>
      <c r="AG1320" s="2">
        <f>+AD1320*F1320</f>
        <v>917906.92500000005</v>
      </c>
      <c r="AH1320" s="2">
        <f>+AE1320*F1320</f>
        <v>128506.96950000004</v>
      </c>
      <c r="AI1320" s="2">
        <f>+AF1320*F1320</f>
        <v>321267.42375000002</v>
      </c>
      <c r="AJ1320" s="2">
        <f>SUM(AG1320:AI1320)</f>
        <v>1367681.31825</v>
      </c>
      <c r="AK1320" s="2">
        <f>+AD1320*G1320</f>
        <v>917906.92500000005</v>
      </c>
      <c r="AL1320" s="2">
        <f>+AE1320*G1320</f>
        <v>128506.96950000004</v>
      </c>
      <c r="AM1320" s="2">
        <f>+AF1320*G1320</f>
        <v>321267.42375000002</v>
      </c>
      <c r="AN1320" s="155">
        <f>SUM(AK1320:AM1320)</f>
        <v>1367681.31825</v>
      </c>
      <c r="AQ1320" s="145" t="s">
        <v>509</v>
      </c>
      <c r="AU1320" s="8">
        <f>+K1320</f>
        <v>29073975</v>
      </c>
      <c r="AV1320" s="8">
        <f>+L1320</f>
        <v>12460275</v>
      </c>
      <c r="AW1320" s="2">
        <f>+M1320</f>
        <v>41534250</v>
      </c>
      <c r="AX1320" s="8">
        <f>F1320*AW1320</f>
        <v>917906.92500000005</v>
      </c>
      <c r="AY1320" s="8">
        <f>IF(AQ1320="CT",7%,5%)*AX1320</f>
        <v>45895.346250000002</v>
      </c>
      <c r="AZ1320" s="8">
        <f>AX1320*2%</f>
        <v>18358.138500000001</v>
      </c>
      <c r="BA1320" s="8">
        <f>IF(BB1320&gt;0,0,AX1320*5%)</f>
        <v>0</v>
      </c>
      <c r="BB1320" s="8">
        <f>(AX1320-BG1320)*35%</f>
        <v>321267.42375000002</v>
      </c>
      <c r="BC1320" s="8">
        <f>+AX1320+AY1320+AZ1320+BA1320+BB1320</f>
        <v>1303427.8334999999</v>
      </c>
      <c r="BD1320" s="8">
        <f>AX1320-AT1320</f>
        <v>917906.92500000005</v>
      </c>
      <c r="BE1320" s="2"/>
      <c r="BH1320" s="2"/>
    </row>
    <row r="1321" spans="2:60" ht="34" hidden="1" outlineLevel="1" x14ac:dyDescent="0.2">
      <c r="B1321" s="82">
        <v>10</v>
      </c>
      <c r="C1321" s="144" t="s">
        <v>156</v>
      </c>
      <c r="D1321" s="144"/>
      <c r="E1321" s="82" t="s">
        <v>91</v>
      </c>
      <c r="F1321" s="143">
        <v>2.2100000000000002E-2</v>
      </c>
      <c r="G1321" s="142">
        <f>+[2]THKL!F1323</f>
        <v>2.2100000000000002E-2</v>
      </c>
      <c r="H1321" s="132"/>
      <c r="I1321" s="132"/>
      <c r="J1321" s="132"/>
      <c r="K1321" s="48" t="s">
        <v>89</v>
      </c>
      <c r="L1321" s="47" t="s">
        <v>89</v>
      </c>
      <c r="M1321" s="47">
        <f>SUM(K1321:L1321)</f>
        <v>0</v>
      </c>
      <c r="N1321" s="83">
        <f>IF(V1321&lt;&gt;"VTC VHm",_xlfn.XLOOKUP(Z1321,$AC$4015:$AC$4035,$AD$4015:$AD$4035,0)*M1321,_xlfn.XLOOKUP(Z1321,$AC$4015:$AC$4035,$AD$4015:$AD$4035,0)*L1321)</f>
        <v>0</v>
      </c>
      <c r="O1321" s="83">
        <f>IF(V1321&lt;&gt;"VTC VHm",_xlfn.XLOOKUP(Z1321,$AC$4015:$AC$4035,$AE$4015:$AE$4035,0)*M1321,_xlfn.XLOOKUP(Z1321,$AC$4015:$AC$4035,$AE$4015:$AE$4035,0)*L1321)</f>
        <v>0</v>
      </c>
      <c r="P1321" s="83">
        <f>SUM(N1321:O1321)</f>
        <v>0</v>
      </c>
      <c r="Q1321" s="47">
        <f>M1321*G1321</f>
        <v>0</v>
      </c>
      <c r="R1321" s="47">
        <f>G1321*P1321</f>
        <v>0</v>
      </c>
      <c r="S1321" s="83">
        <f>SUM(Q1321:R1321)</f>
        <v>0</v>
      </c>
      <c r="T1321" s="48" t="s">
        <v>50</v>
      </c>
      <c r="U1321" s="132"/>
      <c r="V1321" s="82"/>
      <c r="W1321" s="132"/>
      <c r="X1321" s="44" t="s">
        <v>33</v>
      </c>
      <c r="Y1321" s="44"/>
      <c r="Z1321" s="44" t="s">
        <v>16</v>
      </c>
      <c r="AA1321" s="44" t="s">
        <v>80</v>
      </c>
      <c r="AB1321" s="2">
        <v>7872000.4009100944</v>
      </c>
      <c r="AC1321" s="2">
        <v>173971.20886011311</v>
      </c>
      <c r="AD1321" s="2">
        <f>+M1321</f>
        <v>0</v>
      </c>
      <c r="AE1321" s="2">
        <f>+AD1321*14%</f>
        <v>0</v>
      </c>
      <c r="AF1321" s="2">
        <f>+AD1321*35%</f>
        <v>0</v>
      </c>
      <c r="AG1321" s="2">
        <f>+AD1321*F1321</f>
        <v>0</v>
      </c>
      <c r="AH1321" s="2">
        <f>+AE1321*F1321</f>
        <v>0</v>
      </c>
      <c r="AI1321" s="2">
        <f>+AF1321*F1321</f>
        <v>0</v>
      </c>
      <c r="AJ1321" s="2">
        <f>SUM(AG1321:AI1321)</f>
        <v>0</v>
      </c>
      <c r="AK1321" s="2">
        <f>+AD1321*G1321</f>
        <v>0</v>
      </c>
      <c r="AL1321" s="2">
        <f>+AE1321*G1321</f>
        <v>0</v>
      </c>
      <c r="AM1321" s="2">
        <f>+AF1321*G1321</f>
        <v>0</v>
      </c>
      <c r="AN1321" s="2">
        <f>SUM(AK1321:AM1321)</f>
        <v>0</v>
      </c>
      <c r="AQ1321" s="145" t="s">
        <v>509</v>
      </c>
      <c r="AU1321" s="8" t="str">
        <f>+K1321</f>
        <v>Bao gồm</v>
      </c>
      <c r="AV1321" s="8" t="str">
        <f>+L1321</f>
        <v>Bao gồm</v>
      </c>
      <c r="AW1321" s="2">
        <f>+M1321</f>
        <v>0</v>
      </c>
      <c r="AX1321" s="8">
        <f>F1321*AW1321</f>
        <v>0</v>
      </c>
      <c r="AY1321" s="8">
        <f>IF(AQ1321="CT",7%,5%)*AX1321</f>
        <v>0</v>
      </c>
      <c r="AZ1321" s="8">
        <f>AX1321*2%</f>
        <v>0</v>
      </c>
      <c r="BA1321" s="8">
        <f>IF(BB1321&gt;0,0,AX1321*5%)</f>
        <v>0</v>
      </c>
      <c r="BB1321" s="8">
        <f>(AX1321-BG1321)*35%</f>
        <v>0</v>
      </c>
      <c r="BC1321" s="8">
        <f>+AX1321+AY1321+AZ1321+BA1321+BB1321</f>
        <v>0</v>
      </c>
      <c r="BD1321" s="8">
        <f>AX1321-AT1321</f>
        <v>0</v>
      </c>
      <c r="BE1321" s="2"/>
      <c r="BH1321" s="2"/>
    </row>
    <row r="1322" spans="2:60" s="92" customFormat="1" ht="17" collapsed="1" x14ac:dyDescent="0.2">
      <c r="B1322" s="163"/>
      <c r="C1322" s="164" t="s">
        <v>155</v>
      </c>
      <c r="D1322" s="164"/>
      <c r="E1322" s="163"/>
      <c r="F1322" s="162"/>
      <c r="G1322" s="149">
        <f>+[2]THKL!F1324</f>
        <v>0</v>
      </c>
      <c r="H1322" s="158"/>
      <c r="I1322" s="158"/>
      <c r="J1322" s="158"/>
      <c r="K1322" s="159"/>
      <c r="L1322" s="161"/>
      <c r="M1322" s="161">
        <f>SUM(K1322:L1322)</f>
        <v>0</v>
      </c>
      <c r="N1322" s="83">
        <f>IF(V1322&lt;&gt;"VTC VHm",_xlfn.XLOOKUP(Z1322,$AC$4015:$AC$4035,$AD$4015:$AD$4035,0)*M1322,_xlfn.XLOOKUP(Z1322,$AC$4015:$AC$4035,$AD$4015:$AD$4035,0)*L1322)</f>
        <v>0</v>
      </c>
      <c r="O1322" s="83">
        <f>IF(V1322&lt;&gt;"VTC VHm",_xlfn.XLOOKUP(Z1322,$AC$4015:$AC$4035,$AE$4015:$AE$4035,0)*M1322,_xlfn.XLOOKUP(Z1322,$AC$4015:$AC$4035,$AE$4015:$AE$4035,0)*L1322)</f>
        <v>0</v>
      </c>
      <c r="P1322" s="160">
        <f>SUM(N1322:O1322)</f>
        <v>0</v>
      </c>
      <c r="Q1322" s="161">
        <f>M1322*G1322</f>
        <v>0</v>
      </c>
      <c r="R1322" s="161">
        <f>G1322*P1322</f>
        <v>0</v>
      </c>
      <c r="S1322" s="160">
        <f>SUM(Q1322:R1322)</f>
        <v>0</v>
      </c>
      <c r="T1322" s="159"/>
      <c r="U1322" s="158"/>
      <c r="V1322" s="158"/>
      <c r="W1322" s="158"/>
      <c r="X1322" s="94" t="s">
        <v>33</v>
      </c>
      <c r="Y1322" s="94"/>
      <c r="Z1322" s="94" t="s">
        <v>16</v>
      </c>
      <c r="AA1322" s="44" t="s">
        <v>80</v>
      </c>
      <c r="AB1322" s="2">
        <v>0</v>
      </c>
      <c r="AC1322" s="2">
        <v>0</v>
      </c>
      <c r="AD1322" s="93">
        <f>+M1322</f>
        <v>0</v>
      </c>
      <c r="AE1322" s="93">
        <f>+AD1322*14%</f>
        <v>0</v>
      </c>
      <c r="AF1322" s="93">
        <f>+AD1322*35%</f>
        <v>0</v>
      </c>
      <c r="AG1322" s="93">
        <f>+AD1322*F1322</f>
        <v>0</v>
      </c>
      <c r="AH1322" s="93">
        <f>+AE1322*F1322</f>
        <v>0</v>
      </c>
      <c r="AI1322" s="93">
        <f>+AF1322*F1322</f>
        <v>0</v>
      </c>
      <c r="AJ1322" s="93">
        <f>SUM(AG1322:AI1322)</f>
        <v>0</v>
      </c>
      <c r="AK1322" s="93">
        <f>+AD1322*G1322</f>
        <v>0</v>
      </c>
      <c r="AL1322" s="93">
        <f>+AE1322*G1322</f>
        <v>0</v>
      </c>
      <c r="AM1322" s="93">
        <f>+AF1322*G1322</f>
        <v>0</v>
      </c>
      <c r="AN1322" s="93">
        <f>SUM(AK1322:AM1322)</f>
        <v>0</v>
      </c>
      <c r="AQ1322" s="145" t="s">
        <v>509</v>
      </c>
      <c r="AU1322" s="8">
        <f>+K1322</f>
        <v>0</v>
      </c>
      <c r="AV1322" s="8">
        <f>+L1322</f>
        <v>0</v>
      </c>
      <c r="AW1322" s="2">
        <f>+M1322</f>
        <v>0</v>
      </c>
      <c r="AX1322" s="8">
        <f>F1322*AW1322</f>
        <v>0</v>
      </c>
      <c r="AY1322" s="8">
        <f>IF(AQ1322="CT",7%,5%)*AX1322</f>
        <v>0</v>
      </c>
      <c r="AZ1322" s="8">
        <f>AX1322*2%</f>
        <v>0</v>
      </c>
      <c r="BA1322" s="8">
        <f>IF(BB1322&gt;0,0,AX1322*5%)</f>
        <v>0</v>
      </c>
      <c r="BB1322" s="8">
        <f>(AX1322-BG1322)*35%</f>
        <v>0</v>
      </c>
      <c r="BC1322" s="8">
        <f>+AX1322+AY1322+AZ1322+BA1322+BB1322</f>
        <v>0</v>
      </c>
      <c r="BD1322" s="8">
        <f>AX1322-AT1322</f>
        <v>0</v>
      </c>
      <c r="BE1322" s="2"/>
      <c r="BH1322" s="2"/>
    </row>
    <row r="1323" spans="2:60" ht="34" hidden="1" outlineLevel="1" x14ac:dyDescent="0.2">
      <c r="B1323" s="82">
        <v>11</v>
      </c>
      <c r="C1323" s="144" t="s">
        <v>154</v>
      </c>
      <c r="D1323" s="144"/>
      <c r="E1323" s="82" t="s">
        <v>148</v>
      </c>
      <c r="F1323" s="143">
        <v>2.8988</v>
      </c>
      <c r="G1323" s="142">
        <f>+[2]THKL!F1325</f>
        <v>2.8988</v>
      </c>
      <c r="H1323" s="132"/>
      <c r="I1323" s="132"/>
      <c r="J1323" s="132"/>
      <c r="K1323" s="156"/>
      <c r="L1323" s="157">
        <f>$L$19</f>
        <v>4358677.8</v>
      </c>
      <c r="M1323" s="157">
        <f>SUM(K1323:L1323)</f>
        <v>4358677.8</v>
      </c>
      <c r="N1323" s="83">
        <f>IF(V1323&lt;&gt;"VTC VHm",_xlfn.XLOOKUP(Z1323,$AC$4015:$AC$4035,$AD$4015:$AD$4035,0)*M1323,_xlfn.XLOOKUP(Z1323,$AC$4015:$AC$4035,$AD$4015:$AD$4035,0)*L1323)</f>
        <v>1525537.2299999997</v>
      </c>
      <c r="O1323" s="83">
        <f>IF(V1323&lt;&gt;"VTC VHm",_xlfn.XLOOKUP(Z1323,$AC$4015:$AC$4035,$AE$4015:$AE$4035,0)*M1323,_xlfn.XLOOKUP(Z1323,$AC$4015:$AC$4035,$AE$4015:$AE$4035,0)*L1323)</f>
        <v>0</v>
      </c>
      <c r="P1323" s="83">
        <f>SUM(N1323:O1323)</f>
        <v>1525537.2299999997</v>
      </c>
      <c r="Q1323" s="157">
        <f>M1323*G1323</f>
        <v>12634935.20664</v>
      </c>
      <c r="R1323" s="157">
        <f>G1323*P1323</f>
        <v>4422227.3223239994</v>
      </c>
      <c r="S1323" s="83">
        <f>SUM(Q1323:R1323)</f>
        <v>17057162.528963998</v>
      </c>
      <c r="T1323" s="156" t="s">
        <v>50</v>
      </c>
      <c r="U1323" s="132"/>
      <c r="V1323" s="132"/>
      <c r="W1323" s="132"/>
      <c r="X1323" s="44" t="s">
        <v>33</v>
      </c>
      <c r="Y1323" s="44"/>
      <c r="Z1323" s="44" t="s">
        <v>16</v>
      </c>
      <c r="AA1323" s="44" t="s">
        <v>80</v>
      </c>
      <c r="AB1323" s="2">
        <v>1448611.102314255</v>
      </c>
      <c r="AC1323" s="2">
        <v>4199233.8633885626</v>
      </c>
      <c r="AD1323" s="2">
        <f>+M1323</f>
        <v>4358677.8</v>
      </c>
      <c r="AE1323" s="2">
        <f>+AD1323*14%</f>
        <v>610214.89199999999</v>
      </c>
      <c r="AF1323" s="155">
        <f>+AD1323*35%</f>
        <v>1525537.2299999997</v>
      </c>
      <c r="AG1323" s="2">
        <f>+AD1323*F1323</f>
        <v>12634935.20664</v>
      </c>
      <c r="AH1323" s="2">
        <f>+AE1323*F1323</f>
        <v>1768890.9289295999</v>
      </c>
      <c r="AI1323" s="2">
        <f>+AF1323*F1323</f>
        <v>4422227.3223239994</v>
      </c>
      <c r="AJ1323" s="2">
        <f>SUM(AG1323:AI1323)</f>
        <v>18826053.457893599</v>
      </c>
      <c r="AK1323" s="2">
        <f>+AD1323*G1323</f>
        <v>12634935.20664</v>
      </c>
      <c r="AL1323" s="2">
        <f>+AE1323*G1323</f>
        <v>1768890.9289295999</v>
      </c>
      <c r="AM1323" s="2">
        <f>+AF1323*G1323</f>
        <v>4422227.3223239994</v>
      </c>
      <c r="AN1323" s="155">
        <f>SUM(AK1323:AM1323)</f>
        <v>18826053.457893599</v>
      </c>
      <c r="AQ1323" s="145" t="s">
        <v>509</v>
      </c>
      <c r="AU1323" s="8">
        <f>+K1323</f>
        <v>0</v>
      </c>
      <c r="AV1323" s="8">
        <f>+L1323</f>
        <v>4358677.8</v>
      </c>
      <c r="AW1323" s="2">
        <f>+M1323</f>
        <v>4358677.8</v>
      </c>
      <c r="AX1323" s="8">
        <f>F1323*AW1323</f>
        <v>12634935.20664</v>
      </c>
      <c r="AY1323" s="8">
        <f>IF(AQ1323="CT",7%,5%)*AX1323</f>
        <v>631746.76033199998</v>
      </c>
      <c r="AZ1323" s="8">
        <f>AX1323*2%</f>
        <v>252698.70413279999</v>
      </c>
      <c r="BA1323" s="8">
        <f>IF(BB1323&gt;0,0,AX1323*5%)</f>
        <v>0</v>
      </c>
      <c r="BB1323" s="8">
        <f>(AX1323-BG1323)*35%</f>
        <v>4422227.3223239994</v>
      </c>
      <c r="BC1323" s="8">
        <f>+AX1323+AY1323+AZ1323+BA1323+BB1323</f>
        <v>17941607.9934288</v>
      </c>
      <c r="BD1323" s="8">
        <f>AX1323-AT1323</f>
        <v>12634935.20664</v>
      </c>
      <c r="BE1323" s="2"/>
      <c r="BH1323" s="2"/>
    </row>
    <row r="1324" spans="2:60" ht="34" hidden="1" outlineLevel="1" x14ac:dyDescent="0.2">
      <c r="B1324" s="82">
        <v>12</v>
      </c>
      <c r="C1324" s="144" t="s">
        <v>1130</v>
      </c>
      <c r="D1324" s="144"/>
      <c r="E1324" s="82" t="s">
        <v>104</v>
      </c>
      <c r="F1324" s="143">
        <v>19.655999999999999</v>
      </c>
      <c r="G1324" s="142">
        <f>+[2]THKL!F1326</f>
        <v>19.655999999999999</v>
      </c>
      <c r="H1324" s="132"/>
      <c r="I1324" s="132"/>
      <c r="J1324" s="132"/>
      <c r="K1324" s="156"/>
      <c r="L1324" s="157">
        <f>$L$730</f>
        <v>251876.31</v>
      </c>
      <c r="M1324" s="157">
        <f>SUM(K1324:L1324)</f>
        <v>251876.31</v>
      </c>
      <c r="N1324" s="83">
        <f>IF(V1324&lt;&gt;"VTC VHm",_xlfn.XLOOKUP(Z1324,$AC$4015:$AC$4035,$AD$4015:$AD$4035,0)*M1324,_xlfn.XLOOKUP(Z1324,$AC$4015:$AC$4035,$AD$4015:$AD$4035,0)*L1324)</f>
        <v>88156.708499999993</v>
      </c>
      <c r="O1324" s="83">
        <f>IF(V1324&lt;&gt;"VTC VHm",_xlfn.XLOOKUP(Z1324,$AC$4015:$AC$4035,$AE$4015:$AE$4035,0)*M1324,_xlfn.XLOOKUP(Z1324,$AC$4015:$AC$4035,$AE$4015:$AE$4035,0)*L1324)</f>
        <v>0</v>
      </c>
      <c r="P1324" s="83">
        <f>SUM(N1324:O1324)</f>
        <v>88156.708499999993</v>
      </c>
      <c r="Q1324" s="157">
        <f>M1324*G1324</f>
        <v>4950880.7493599998</v>
      </c>
      <c r="R1324" s="157">
        <f>G1324*P1324</f>
        <v>1732808.2622759999</v>
      </c>
      <c r="S1324" s="83">
        <f>SUM(Q1324:R1324)</f>
        <v>6683689.0116360001</v>
      </c>
      <c r="T1324" s="156" t="s">
        <v>50</v>
      </c>
      <c r="U1324" s="132"/>
      <c r="V1324" s="132"/>
      <c r="W1324" s="132"/>
      <c r="X1324" s="44" t="s">
        <v>33</v>
      </c>
      <c r="Y1324" s="44"/>
      <c r="Z1324" s="44" t="s">
        <v>16</v>
      </c>
      <c r="AA1324" s="44" t="s">
        <v>80</v>
      </c>
      <c r="AB1324" s="2">
        <v>132033.84211875001</v>
      </c>
      <c r="AC1324" s="2">
        <v>2595257.2006861498</v>
      </c>
      <c r="AD1324" s="2">
        <f>+M1324</f>
        <v>251876.31</v>
      </c>
      <c r="AE1324" s="2">
        <f>+AD1324*14%</f>
        <v>35262.683400000002</v>
      </c>
      <c r="AF1324" s="155">
        <f>+AD1324*35%</f>
        <v>88156.708499999993</v>
      </c>
      <c r="AG1324" s="2">
        <f>+AD1324*F1324</f>
        <v>4950880.7493599998</v>
      </c>
      <c r="AH1324" s="2">
        <f>+AE1324*F1324</f>
        <v>693123.30491039995</v>
      </c>
      <c r="AI1324" s="2">
        <f>+AF1324*F1324</f>
        <v>1732808.2622759999</v>
      </c>
      <c r="AJ1324" s="2">
        <f>SUM(AG1324:AI1324)</f>
        <v>7376812.3165463991</v>
      </c>
      <c r="AK1324" s="2">
        <f>+AD1324*G1324</f>
        <v>4950880.7493599998</v>
      </c>
      <c r="AL1324" s="2">
        <f>+AE1324*G1324</f>
        <v>693123.30491039995</v>
      </c>
      <c r="AM1324" s="2">
        <f>+AF1324*G1324</f>
        <v>1732808.2622759999</v>
      </c>
      <c r="AN1324" s="155">
        <f>SUM(AK1324:AM1324)</f>
        <v>7376812.3165463991</v>
      </c>
      <c r="AQ1324" s="145" t="s">
        <v>509</v>
      </c>
      <c r="AU1324" s="8">
        <f>+K1324</f>
        <v>0</v>
      </c>
      <c r="AV1324" s="8">
        <f>+L1324</f>
        <v>251876.31</v>
      </c>
      <c r="AW1324" s="2">
        <f>+M1324</f>
        <v>251876.31</v>
      </c>
      <c r="AX1324" s="8">
        <f>F1324*AW1324</f>
        <v>4950880.7493599998</v>
      </c>
      <c r="AY1324" s="8">
        <f>IF(AQ1324="CT",7%,5%)*AX1324</f>
        <v>247544.03746799999</v>
      </c>
      <c r="AZ1324" s="8">
        <f>AX1324*2%</f>
        <v>99017.614987199995</v>
      </c>
      <c r="BA1324" s="8">
        <f>IF(BB1324&gt;0,0,AX1324*5%)</f>
        <v>0</v>
      </c>
      <c r="BB1324" s="8">
        <f>(AX1324-BG1324)*35%</f>
        <v>1732808.2622759999</v>
      </c>
      <c r="BC1324" s="8">
        <f>+AX1324+AY1324+AZ1324+BA1324+BB1324</f>
        <v>7030250.6640911996</v>
      </c>
      <c r="BD1324" s="8">
        <f>AX1324-AT1324</f>
        <v>4950880.7493599998</v>
      </c>
      <c r="BE1324" s="2"/>
      <c r="BH1324" s="2"/>
    </row>
    <row r="1325" spans="2:60" ht="34" hidden="1" outlineLevel="1" x14ac:dyDescent="0.2">
      <c r="B1325" s="82">
        <v>13</v>
      </c>
      <c r="C1325" s="144" t="s">
        <v>153</v>
      </c>
      <c r="D1325" s="144"/>
      <c r="E1325" s="82" t="s">
        <v>104</v>
      </c>
      <c r="F1325" s="143">
        <v>12.2555</v>
      </c>
      <c r="G1325" s="142">
        <f>+[2]THKL!F1327</f>
        <v>12.2555</v>
      </c>
      <c r="H1325" s="132"/>
      <c r="I1325" s="132"/>
      <c r="J1325" s="132"/>
      <c r="K1325" s="156"/>
      <c r="L1325" s="157">
        <f>$L$730</f>
        <v>251876.31</v>
      </c>
      <c r="M1325" s="157">
        <f>SUM(K1325:L1325)</f>
        <v>251876.31</v>
      </c>
      <c r="N1325" s="83">
        <f>IF(V1325&lt;&gt;"VTC VHm",_xlfn.XLOOKUP(Z1325,$AC$4015:$AC$4035,$AD$4015:$AD$4035,0)*M1325,_xlfn.XLOOKUP(Z1325,$AC$4015:$AC$4035,$AD$4015:$AD$4035,0)*L1325)</f>
        <v>88156.708499999993</v>
      </c>
      <c r="O1325" s="83">
        <f>IF(V1325&lt;&gt;"VTC VHm",_xlfn.XLOOKUP(Z1325,$AC$4015:$AC$4035,$AE$4015:$AE$4035,0)*M1325,_xlfn.XLOOKUP(Z1325,$AC$4015:$AC$4035,$AE$4015:$AE$4035,0)*L1325)</f>
        <v>0</v>
      </c>
      <c r="P1325" s="83">
        <f>SUM(N1325:O1325)</f>
        <v>88156.708499999993</v>
      </c>
      <c r="Q1325" s="157">
        <f>M1325*G1325</f>
        <v>3086870.117205</v>
      </c>
      <c r="R1325" s="157">
        <f>G1325*P1325</f>
        <v>1080404.5410217498</v>
      </c>
      <c r="S1325" s="83">
        <f>SUM(Q1325:R1325)</f>
        <v>4167274.6582267499</v>
      </c>
      <c r="T1325" s="156" t="s">
        <v>50</v>
      </c>
      <c r="U1325" s="132"/>
      <c r="V1325" s="132"/>
      <c r="W1325" s="132"/>
      <c r="X1325" s="44" t="s">
        <v>33</v>
      </c>
      <c r="Y1325" s="44"/>
      <c r="Z1325" s="44" t="s">
        <v>16</v>
      </c>
      <c r="AA1325" s="44" t="s">
        <v>80</v>
      </c>
      <c r="AB1325" s="2">
        <v>203791.365009375</v>
      </c>
      <c r="AC1325" s="2">
        <v>2497565.0738723953</v>
      </c>
      <c r="AD1325" s="2">
        <f>+M1325</f>
        <v>251876.31</v>
      </c>
      <c r="AE1325" s="2">
        <f>+AD1325*14%</f>
        <v>35262.683400000002</v>
      </c>
      <c r="AF1325" s="155">
        <f>+AD1325*35%</f>
        <v>88156.708499999993</v>
      </c>
      <c r="AG1325" s="2">
        <f>+AD1325*F1325</f>
        <v>3086870.117205</v>
      </c>
      <c r="AH1325" s="2">
        <f>+AE1325*F1325</f>
        <v>432161.81640870002</v>
      </c>
      <c r="AI1325" s="2">
        <f>+AF1325*F1325</f>
        <v>1080404.5410217498</v>
      </c>
      <c r="AJ1325" s="2">
        <f>SUM(AG1325:AI1325)</f>
        <v>4599436.4746354502</v>
      </c>
      <c r="AK1325" s="2">
        <f>+AD1325*G1325</f>
        <v>3086870.117205</v>
      </c>
      <c r="AL1325" s="2">
        <f>+AE1325*G1325</f>
        <v>432161.81640870002</v>
      </c>
      <c r="AM1325" s="2">
        <f>+AF1325*G1325</f>
        <v>1080404.5410217498</v>
      </c>
      <c r="AN1325" s="155">
        <f>SUM(AK1325:AM1325)</f>
        <v>4599436.4746354502</v>
      </c>
      <c r="AQ1325" s="145" t="s">
        <v>509</v>
      </c>
      <c r="AU1325" s="8">
        <f>+K1325</f>
        <v>0</v>
      </c>
      <c r="AV1325" s="8">
        <f>+L1325</f>
        <v>251876.31</v>
      </c>
      <c r="AW1325" s="2">
        <f>+M1325</f>
        <v>251876.31</v>
      </c>
      <c r="AX1325" s="8">
        <f>F1325*AW1325</f>
        <v>3086870.117205</v>
      </c>
      <c r="AY1325" s="8">
        <f>IF(AQ1325="CT",7%,5%)*AX1325</f>
        <v>154343.50586025001</v>
      </c>
      <c r="AZ1325" s="8">
        <f>AX1325*2%</f>
        <v>61737.402344100003</v>
      </c>
      <c r="BA1325" s="8">
        <f>IF(BB1325&gt;0,0,AX1325*5%)</f>
        <v>0</v>
      </c>
      <c r="BB1325" s="8">
        <f>(AX1325-BG1325)*35%</f>
        <v>1080404.5410217498</v>
      </c>
      <c r="BC1325" s="8">
        <f>+AX1325+AY1325+AZ1325+BA1325+BB1325</f>
        <v>4383355.5664310995</v>
      </c>
      <c r="BD1325" s="8">
        <f>AX1325-AT1325</f>
        <v>3086870.117205</v>
      </c>
      <c r="BE1325" s="2"/>
      <c r="BH1325" s="2"/>
    </row>
    <row r="1326" spans="2:60" s="177" customFormat="1" ht="34" hidden="1" outlineLevel="1" x14ac:dyDescent="0.2">
      <c r="B1326" s="181">
        <v>14</v>
      </c>
      <c r="C1326" s="182" t="s">
        <v>152</v>
      </c>
      <c r="D1326" s="144"/>
      <c r="E1326" s="181" t="s">
        <v>148</v>
      </c>
      <c r="F1326" s="180">
        <v>14.1595</v>
      </c>
      <c r="G1326" s="179">
        <v>0</v>
      </c>
      <c r="H1326" s="132"/>
      <c r="I1326" s="132"/>
      <c r="J1326" s="132"/>
      <c r="K1326" s="125"/>
      <c r="L1326" s="84">
        <f>$L$22</f>
        <v>4731750</v>
      </c>
      <c r="M1326" s="84">
        <f>SUM(K1326:L1326)</f>
        <v>4731750</v>
      </c>
      <c r="N1326" s="83">
        <f>IF(V1326&lt;&gt;"VTC VHm",_xlfn.XLOOKUP(Z1326,$AC$4015:$AC$4035,$AD$4015:$AD$4035,0)*M1326,_xlfn.XLOOKUP(Z1326,$AC$4015:$AC$4035,$AD$4015:$AD$4035,0)*L1326)</f>
        <v>1656112.5</v>
      </c>
      <c r="O1326" s="83">
        <f>IF(V1326&lt;&gt;"VTC VHm",_xlfn.XLOOKUP(Z1326,$AC$4015:$AC$4035,$AE$4015:$AE$4035,0)*M1326,_xlfn.XLOOKUP(Z1326,$AC$4015:$AC$4035,$AE$4015:$AE$4035,0)*L1326)</f>
        <v>0</v>
      </c>
      <c r="P1326" s="83">
        <f>SUM(N1326:O1326)</f>
        <v>1656112.5</v>
      </c>
      <c r="Q1326" s="157">
        <f>M1326*G1326</f>
        <v>0</v>
      </c>
      <c r="R1326" s="157">
        <f>G1326*P1326</f>
        <v>0</v>
      </c>
      <c r="S1326" s="83">
        <f>SUM(Q1326:R1326)</f>
        <v>0</v>
      </c>
      <c r="T1326" s="156" t="s">
        <v>50</v>
      </c>
      <c r="U1326" s="132"/>
      <c r="V1326" s="132"/>
      <c r="W1326" s="132"/>
      <c r="X1326" s="81" t="s">
        <v>33</v>
      </c>
      <c r="Y1326" s="81"/>
      <c r="Z1326" s="81" t="s">
        <v>16</v>
      </c>
      <c r="AA1326" s="44" t="s">
        <v>80</v>
      </c>
      <c r="AB1326" s="102">
        <v>3687298.2852585004</v>
      </c>
      <c r="AC1326" s="102">
        <v>-52210300.070117734</v>
      </c>
      <c r="AD1326" s="2">
        <f>+M1326</f>
        <v>4731750</v>
      </c>
      <c r="AE1326" s="2">
        <f>+AD1326*14%</f>
        <v>662445.00000000012</v>
      </c>
      <c r="AF1326" s="155">
        <f>+AD1326*35%</f>
        <v>1656112.5</v>
      </c>
      <c r="AG1326" s="2">
        <f>+AD1326*F1326</f>
        <v>66999214.125</v>
      </c>
      <c r="AH1326" s="2">
        <f>+AE1326*F1326</f>
        <v>9379889.977500001</v>
      </c>
      <c r="AI1326" s="2">
        <f>+AF1326*F1326</f>
        <v>23449724.943749998</v>
      </c>
      <c r="AJ1326" s="2">
        <f>SUM(AG1326:AI1326)</f>
        <v>99828829.046250001</v>
      </c>
      <c r="AK1326" s="2">
        <f>+AD1326*G1326</f>
        <v>0</v>
      </c>
      <c r="AL1326" s="2">
        <f>+AE1326*G1326</f>
        <v>0</v>
      </c>
      <c r="AM1326" s="2">
        <f>+AF1326*G1326</f>
        <v>0</v>
      </c>
      <c r="AN1326" s="155">
        <f>SUM(AK1326:AM1326)</f>
        <v>0</v>
      </c>
      <c r="AO1326" s="1"/>
      <c r="AP1326" s="1"/>
      <c r="AQ1326" s="264" t="s">
        <v>509</v>
      </c>
      <c r="AR1326" s="1"/>
      <c r="AS1326" s="1"/>
      <c r="AT1326" s="1"/>
      <c r="AU1326" s="212">
        <f>+K1326</f>
        <v>0</v>
      </c>
      <c r="AV1326" s="212">
        <f>+L1326</f>
        <v>4731750</v>
      </c>
      <c r="AW1326" s="102">
        <f>+M1326</f>
        <v>4731750</v>
      </c>
      <c r="AX1326" s="212">
        <f>F1326*AW1326</f>
        <v>66999214.125</v>
      </c>
      <c r="AY1326" s="212">
        <f>IF(AQ1326="CT",7%,5%)*AX1326</f>
        <v>3349960.7062500003</v>
      </c>
      <c r="AZ1326" s="212">
        <f>AX1326*2%</f>
        <v>1339984.2825</v>
      </c>
      <c r="BA1326" s="212">
        <f>IF(BB1326&gt;0,0,AX1326*5%)</f>
        <v>0</v>
      </c>
      <c r="BB1326" s="212">
        <f>(AX1326-BG1326)*35%</f>
        <v>23449724.943749998</v>
      </c>
      <c r="BC1326" s="212">
        <f>+AX1326+AY1326+AZ1326+BA1326+BB1326</f>
        <v>95138884.05749999</v>
      </c>
      <c r="BD1326" s="212">
        <f>AX1326-AT1326</f>
        <v>66999214.125</v>
      </c>
      <c r="BE1326" s="102"/>
      <c r="BH1326" s="102"/>
    </row>
    <row r="1327" spans="2:60" ht="34" hidden="1" outlineLevel="1" x14ac:dyDescent="0.2">
      <c r="B1327" s="82">
        <v>15</v>
      </c>
      <c r="C1327" s="144" t="s">
        <v>147</v>
      </c>
      <c r="D1327" s="144"/>
      <c r="E1327" s="82" t="s">
        <v>104</v>
      </c>
      <c r="F1327" s="143">
        <v>5.1745999999999999</v>
      </c>
      <c r="G1327" s="142">
        <f>+[2]THKL!F1329</f>
        <v>5.1745999999999999</v>
      </c>
      <c r="H1327" s="132"/>
      <c r="I1327" s="132"/>
      <c r="J1327" s="132"/>
      <c r="K1327" s="156" t="str">
        <f>$K$23</f>
        <v>Bao gồm</v>
      </c>
      <c r="L1327" s="157">
        <f>$L$23</f>
        <v>1796521.3602777775</v>
      </c>
      <c r="M1327" s="157">
        <f>SUM(K1327:L1327)</f>
        <v>1796521.3602777775</v>
      </c>
      <c r="N1327" s="83">
        <f>IF(V1327&lt;&gt;"VTC VHm",_xlfn.XLOOKUP(Z1327,$AC$4015:$AC$4035,$AD$4015:$AD$4035,0)*M1327,_xlfn.XLOOKUP(Z1327,$AC$4015:$AC$4035,$AD$4015:$AD$4035,0)*L1327)</f>
        <v>628782.47609722207</v>
      </c>
      <c r="O1327" s="83">
        <f>IF(V1327&lt;&gt;"VTC VHm",_xlfn.XLOOKUP(Z1327,$AC$4015:$AC$4035,$AE$4015:$AE$4035,0)*M1327,_xlfn.XLOOKUP(Z1327,$AC$4015:$AC$4035,$AE$4015:$AE$4035,0)*L1327)</f>
        <v>0</v>
      </c>
      <c r="P1327" s="83">
        <f>SUM(N1327:O1327)</f>
        <v>628782.47609722207</v>
      </c>
      <c r="Q1327" s="157">
        <f>M1327*G1327</f>
        <v>9296279.4308933876</v>
      </c>
      <c r="R1327" s="157">
        <f>G1327*P1327</f>
        <v>3253697.8008126854</v>
      </c>
      <c r="S1327" s="83">
        <f>SUM(Q1327:R1327)</f>
        <v>12549977.231706074</v>
      </c>
      <c r="T1327" s="156" t="s">
        <v>50</v>
      </c>
      <c r="U1327" s="132"/>
      <c r="V1327" s="132"/>
      <c r="W1327" s="132"/>
      <c r="X1327" s="44" t="s">
        <v>33</v>
      </c>
      <c r="Y1327" s="44"/>
      <c r="Z1327" s="44" t="s">
        <v>16</v>
      </c>
      <c r="AA1327" s="44" t="s">
        <v>80</v>
      </c>
      <c r="AB1327" s="2">
        <v>1840101.7393882633</v>
      </c>
      <c r="AC1327" s="2">
        <v>9521790.4606385063</v>
      </c>
      <c r="AD1327" s="2">
        <f>+M1327</f>
        <v>1796521.3602777775</v>
      </c>
      <c r="AE1327" s="2">
        <f>+AD1327*14%</f>
        <v>251512.99043888887</v>
      </c>
      <c r="AF1327" s="155">
        <f>+AD1327*35%</f>
        <v>628782.47609722207</v>
      </c>
      <c r="AG1327" s="2">
        <f>+AD1327*F1327</f>
        <v>9296279.4308933876</v>
      </c>
      <c r="AH1327" s="2">
        <f>+AE1327*F1327</f>
        <v>1301479.1203250743</v>
      </c>
      <c r="AI1327" s="2">
        <f>+AF1327*F1327</f>
        <v>3253697.8008126854</v>
      </c>
      <c r="AJ1327" s="2">
        <f>SUM(AG1327:AI1327)</f>
        <v>13851456.352031147</v>
      </c>
      <c r="AK1327" s="2">
        <f>+AD1327*G1327</f>
        <v>9296279.4308933876</v>
      </c>
      <c r="AL1327" s="2">
        <f>+AE1327*G1327</f>
        <v>1301479.1203250743</v>
      </c>
      <c r="AM1327" s="2">
        <f>+AF1327*G1327</f>
        <v>3253697.8008126854</v>
      </c>
      <c r="AN1327" s="155">
        <f>SUM(AK1327:AM1327)</f>
        <v>13851456.352031147</v>
      </c>
      <c r="AQ1327" s="145" t="s">
        <v>509</v>
      </c>
      <c r="AU1327" s="8">
        <f>+BH1327</f>
        <v>250000</v>
      </c>
      <c r="AV1327" s="8">
        <f>+L1327</f>
        <v>1796521.3602777775</v>
      </c>
      <c r="AW1327" s="2">
        <f>+AU1327+AV1327</f>
        <v>2046521.3602777775</v>
      </c>
      <c r="AX1327" s="8">
        <f>F1327*AW1327</f>
        <v>10589929.430893388</v>
      </c>
      <c r="AY1327" s="8">
        <f>IF(AQ1327="CT",7%,5%)*AX1327</f>
        <v>529496.47154466936</v>
      </c>
      <c r="AZ1327" s="8">
        <f>AX1327*2%</f>
        <v>211798.58861786776</v>
      </c>
      <c r="BA1327" s="8">
        <f>IF(BB1327&gt;0,0,AX1327*5%)</f>
        <v>0</v>
      </c>
      <c r="BB1327" s="8">
        <f>(AX1327-BG1327)*35%</f>
        <v>3706475.3008126854</v>
      </c>
      <c r="BC1327" s="8">
        <f>+AX1327+AY1327+AZ1327+BA1327+BB1327</f>
        <v>15037699.79186861</v>
      </c>
      <c r="BD1327" s="8">
        <f>AX1327-AT1327</f>
        <v>10589929.430893388</v>
      </c>
      <c r="BE1327" s="2"/>
      <c r="BH1327" s="2">
        <v>250000</v>
      </c>
    </row>
    <row r="1328" spans="2:60" ht="51" hidden="1" outlineLevel="1" x14ac:dyDescent="0.2">
      <c r="B1328" s="82">
        <v>16</v>
      </c>
      <c r="C1328" s="144" t="s">
        <v>1032</v>
      </c>
      <c r="D1328" s="144"/>
      <c r="E1328" s="82" t="s">
        <v>104</v>
      </c>
      <c r="F1328" s="143">
        <v>69.366</v>
      </c>
      <c r="G1328" s="142">
        <f>+[2]THKL!F1330</f>
        <v>69.366</v>
      </c>
      <c r="H1328" s="132"/>
      <c r="I1328" s="132"/>
      <c r="J1328" s="132"/>
      <c r="K1328" s="156" t="str">
        <f>$K$1109</f>
        <v>Bao gồm</v>
      </c>
      <c r="L1328" s="157">
        <f>$L$1109</f>
        <v>1902405.7932777775</v>
      </c>
      <c r="M1328" s="157">
        <f>SUM(K1328:L1328)</f>
        <v>1902405.7932777775</v>
      </c>
      <c r="N1328" s="83">
        <f>IF(V1328&lt;&gt;"VTC VHm",_xlfn.XLOOKUP(Z1328,$AC$4015:$AC$4035,$AD$4015:$AD$4035,0)*M1328,_xlfn.XLOOKUP(Z1328,$AC$4015:$AC$4035,$AD$4015:$AD$4035,0)*L1328)</f>
        <v>665842.02764722204</v>
      </c>
      <c r="O1328" s="83">
        <f>IF(V1328&lt;&gt;"VTC VHm",_xlfn.XLOOKUP(Z1328,$AC$4015:$AC$4035,$AE$4015:$AE$4035,0)*M1328,_xlfn.XLOOKUP(Z1328,$AC$4015:$AC$4035,$AE$4015:$AE$4035,0)*L1328)</f>
        <v>0</v>
      </c>
      <c r="P1328" s="83">
        <f>SUM(N1328:O1328)</f>
        <v>665842.02764722204</v>
      </c>
      <c r="Q1328" s="157">
        <f>M1328*G1328</f>
        <v>131962280.25650631</v>
      </c>
      <c r="R1328" s="157">
        <f>G1328*P1328</f>
        <v>46186798.089777201</v>
      </c>
      <c r="S1328" s="83">
        <f>SUM(Q1328:R1328)</f>
        <v>178149078.3462835</v>
      </c>
      <c r="T1328" s="156" t="s">
        <v>50</v>
      </c>
      <c r="U1328" s="132"/>
      <c r="V1328" s="132"/>
      <c r="W1328" s="132"/>
      <c r="X1328" s="44" t="s">
        <v>33</v>
      </c>
      <c r="Y1328" s="44"/>
      <c r="Z1328" s="44" t="s">
        <v>16</v>
      </c>
      <c r="AA1328" s="44" t="s">
        <v>80</v>
      </c>
      <c r="AB1328" s="2">
        <v>2062776.1761439156</v>
      </c>
      <c r="AC1328" s="2">
        <v>143086532.23439884</v>
      </c>
      <c r="AD1328" s="2">
        <f>+M1328</f>
        <v>1902405.7932777775</v>
      </c>
      <c r="AE1328" s="2">
        <f>+AD1328*14%</f>
        <v>266336.81105888885</v>
      </c>
      <c r="AF1328" s="155">
        <f>+AD1328*35%</f>
        <v>665842.02764722204</v>
      </c>
      <c r="AG1328" s="2">
        <f>+AD1328*F1328</f>
        <v>131962280.25650631</v>
      </c>
      <c r="AH1328" s="2">
        <f>+AE1328*F1328</f>
        <v>18474719.235910885</v>
      </c>
      <c r="AI1328" s="2">
        <f>+AF1328*F1328</f>
        <v>46186798.089777201</v>
      </c>
      <c r="AJ1328" s="2">
        <f>SUM(AG1328:AI1328)</f>
        <v>196623797.58219439</v>
      </c>
      <c r="AK1328" s="2">
        <f>+AD1328*G1328</f>
        <v>131962280.25650631</v>
      </c>
      <c r="AL1328" s="2">
        <f>+AE1328*G1328</f>
        <v>18474719.235910885</v>
      </c>
      <c r="AM1328" s="2">
        <f>+AF1328*G1328</f>
        <v>46186798.089777201</v>
      </c>
      <c r="AN1328" s="155">
        <f>SUM(AK1328:AM1328)</f>
        <v>196623797.58219439</v>
      </c>
      <c r="AQ1328" s="145" t="s">
        <v>509</v>
      </c>
      <c r="AU1328" s="8">
        <f>+BH1328</f>
        <v>250000</v>
      </c>
      <c r="AV1328" s="8">
        <f>+L1328</f>
        <v>1902405.7932777775</v>
      </c>
      <c r="AW1328" s="2">
        <f>+AU1328+AV1328</f>
        <v>2152405.7932777777</v>
      </c>
      <c r="AX1328" s="8">
        <f>F1328*AW1328</f>
        <v>149303780.25650632</v>
      </c>
      <c r="AY1328" s="8">
        <f>IF(AQ1328="CT",7%,5%)*AX1328</f>
        <v>7465189.0128253167</v>
      </c>
      <c r="AZ1328" s="8">
        <f>AX1328*2%</f>
        <v>2986075.6051301267</v>
      </c>
      <c r="BA1328" s="8">
        <f>IF(BB1328&gt;0,0,AX1328*5%)</f>
        <v>0</v>
      </c>
      <c r="BB1328" s="8">
        <f>(AX1328-BG1328)*35%</f>
        <v>52256323.089777209</v>
      </c>
      <c r="BC1328" s="8">
        <f>+AX1328+AY1328+AZ1328+BA1328+BB1328</f>
        <v>212011367.96423897</v>
      </c>
      <c r="BD1328" s="8">
        <f>AX1328-AT1328</f>
        <v>149303780.25650632</v>
      </c>
      <c r="BE1328" s="2"/>
      <c r="BH1328" s="2">
        <v>250000</v>
      </c>
    </row>
    <row r="1329" spans="1:60" ht="34" hidden="1" outlineLevel="1" x14ac:dyDescent="0.2">
      <c r="B1329" s="82">
        <v>17</v>
      </c>
      <c r="C1329" s="144" t="s">
        <v>138</v>
      </c>
      <c r="D1329" s="144"/>
      <c r="E1329" s="82" t="s">
        <v>91</v>
      </c>
      <c r="F1329" s="143">
        <v>0.89239999999999997</v>
      </c>
      <c r="G1329" s="142">
        <f>+[2]THKL!F1331</f>
        <v>0.89239999999999997</v>
      </c>
      <c r="H1329" s="132"/>
      <c r="I1329" s="132"/>
      <c r="J1329" s="132"/>
      <c r="K1329" s="156">
        <f>$K$4010*1000</f>
        <v>15050000</v>
      </c>
      <c r="L1329" s="157">
        <f>'[3]BDG (XD)'!$AA$962*1000</f>
        <v>7690671</v>
      </c>
      <c r="M1329" s="157">
        <f>SUM(K1329:L1329)</f>
        <v>22740671</v>
      </c>
      <c r="N1329" s="83">
        <f>IF(V1329&lt;&gt;"VTC VHm",_xlfn.XLOOKUP(Z1329,$AC$4015:$AC$4035,$AD$4015:$AD$4035,0)*M1329,_xlfn.XLOOKUP(Z1329,$AC$4015:$AC$4035,$AD$4015:$AD$4035,0)*L1329)</f>
        <v>2691734.8499999996</v>
      </c>
      <c r="O1329" s="83">
        <f>IF(V1329&lt;&gt;"VTC VHm",_xlfn.XLOOKUP(Z1329,$AC$4015:$AC$4035,$AE$4015:$AE$4035,0)*M1329,_xlfn.XLOOKUP(Z1329,$AC$4015:$AC$4035,$AE$4015:$AE$4035,0)*L1329)</f>
        <v>0</v>
      </c>
      <c r="P1329" s="83">
        <f>SUM(N1329:O1329)</f>
        <v>2691734.8499999996</v>
      </c>
      <c r="Q1329" s="157">
        <f>M1329*G1329</f>
        <v>20293774.8004</v>
      </c>
      <c r="R1329" s="157">
        <f>G1329*P1329</f>
        <v>2402104.1801399994</v>
      </c>
      <c r="S1329" s="83">
        <f>SUM(Q1329:R1329)</f>
        <v>22695878.98054</v>
      </c>
      <c r="T1329" s="156" t="s">
        <v>50</v>
      </c>
      <c r="U1329" s="132"/>
      <c r="V1329" s="82" t="s">
        <v>34</v>
      </c>
      <c r="W1329" s="132"/>
      <c r="X1329" s="44" t="s">
        <v>33</v>
      </c>
      <c r="Y1329" s="44"/>
      <c r="Z1329" s="44" t="s">
        <v>16</v>
      </c>
      <c r="AA1329" s="44" t="s">
        <v>80</v>
      </c>
      <c r="AB1329" s="2">
        <v>22922131.999585498</v>
      </c>
      <c r="AC1329" s="2">
        <v>20455710.596430097</v>
      </c>
      <c r="AD1329" s="2">
        <f>+M1329</f>
        <v>22740671</v>
      </c>
      <c r="AE1329" s="2">
        <f>+AD1329*14%</f>
        <v>3183693.9400000004</v>
      </c>
      <c r="AF1329" s="155">
        <f>+AD1329*35%</f>
        <v>7959234.8499999996</v>
      </c>
      <c r="AG1329" s="2">
        <f>+AD1329*F1329</f>
        <v>20293774.8004</v>
      </c>
      <c r="AH1329" s="2">
        <f>+AE1329*F1329</f>
        <v>2841128.4720560005</v>
      </c>
      <c r="AI1329" s="2">
        <f>+AF1329*F1329</f>
        <v>7102821.1801399998</v>
      </c>
      <c r="AJ1329" s="2">
        <f>SUM(AG1329:AI1329)</f>
        <v>30237724.452596001</v>
      </c>
      <c r="AK1329" s="2">
        <f>+AD1329*G1329</f>
        <v>20293774.8004</v>
      </c>
      <c r="AL1329" s="2">
        <f>+AE1329*G1329</f>
        <v>2841128.4720560005</v>
      </c>
      <c r="AM1329" s="2">
        <f>+AF1329*G1329</f>
        <v>7102821.1801399998</v>
      </c>
      <c r="AN1329" s="155">
        <f>SUM(AK1329:AM1329)</f>
        <v>30237724.452596001</v>
      </c>
      <c r="AQ1329" s="145" t="s">
        <v>509</v>
      </c>
      <c r="AU1329" s="8">
        <f>+K1329</f>
        <v>15050000</v>
      </c>
      <c r="AV1329" s="8">
        <f>+L1329</f>
        <v>7690671</v>
      </c>
      <c r="AW1329" s="2">
        <f>+M1329</f>
        <v>22740671</v>
      </c>
      <c r="AX1329" s="8">
        <f>F1329*AW1329</f>
        <v>20293774.8004</v>
      </c>
      <c r="AY1329" s="8">
        <f>IF(AQ1329="CT",7%,5%)*AX1329</f>
        <v>1014688.74002</v>
      </c>
      <c r="AZ1329" s="8">
        <f>AX1329*2%</f>
        <v>405875.49600799999</v>
      </c>
      <c r="BA1329" s="8">
        <f>IF(BB1329&gt;0,0,AX1329*5%)</f>
        <v>0</v>
      </c>
      <c r="BB1329" s="8">
        <f>(AX1329-BG1329)*35%</f>
        <v>2402104.1801399998</v>
      </c>
      <c r="BC1329" s="8">
        <f>+AX1329+AY1329+AZ1329+BA1329+BB1329</f>
        <v>24116443.216568001</v>
      </c>
      <c r="BD1329" s="8">
        <f>AX1329-AT1329</f>
        <v>20293774.8004</v>
      </c>
      <c r="BE1329" s="2"/>
      <c r="BG1329" s="7">
        <f>+K1329*F1329</f>
        <v>13430620</v>
      </c>
      <c r="BH1329" s="2"/>
    </row>
    <row r="1330" spans="1:60" ht="34" hidden="1" outlineLevel="1" x14ac:dyDescent="0.2">
      <c r="B1330" s="82">
        <v>18</v>
      </c>
      <c r="C1330" s="144" t="s">
        <v>137</v>
      </c>
      <c r="D1330" s="144"/>
      <c r="E1330" s="82" t="s">
        <v>91</v>
      </c>
      <c r="F1330" s="143">
        <v>3.1692999999999998</v>
      </c>
      <c r="G1330" s="142">
        <f>+[2]THKL!F1332</f>
        <v>3.1692999999999998</v>
      </c>
      <c r="H1330" s="132"/>
      <c r="I1330" s="132"/>
      <c r="J1330" s="132"/>
      <c r="K1330" s="156">
        <f>$L$4010*1000</f>
        <v>15266666.666666666</v>
      </c>
      <c r="L1330" s="157">
        <f>'[3]BDG (XD)'!$AA$963*1000</f>
        <v>7690671</v>
      </c>
      <c r="M1330" s="157">
        <f>SUM(K1330:L1330)</f>
        <v>22957337.666666664</v>
      </c>
      <c r="N1330" s="83">
        <f>IF(V1330&lt;&gt;"VTC VHm",_xlfn.XLOOKUP(Z1330,$AC$4015:$AC$4035,$AD$4015:$AD$4035,0)*M1330,_xlfn.XLOOKUP(Z1330,$AC$4015:$AC$4035,$AD$4015:$AD$4035,0)*L1330)</f>
        <v>2691734.8499999996</v>
      </c>
      <c r="O1330" s="83">
        <f>IF(V1330&lt;&gt;"VTC VHm",_xlfn.XLOOKUP(Z1330,$AC$4015:$AC$4035,$AE$4015:$AE$4035,0)*M1330,_xlfn.XLOOKUP(Z1330,$AC$4015:$AC$4035,$AE$4015:$AE$4035,0)*L1330)</f>
        <v>0</v>
      </c>
      <c r="P1330" s="83">
        <f>SUM(N1330:O1330)</f>
        <v>2691734.8499999996</v>
      </c>
      <c r="Q1330" s="157">
        <f>M1330*G1330</f>
        <v>72758690.266966656</v>
      </c>
      <c r="R1330" s="157">
        <f>G1330*P1330</f>
        <v>8530915.2601049989</v>
      </c>
      <c r="S1330" s="83">
        <f>SUM(Q1330:R1330)</f>
        <v>81289605.527071655</v>
      </c>
      <c r="T1330" s="156" t="s">
        <v>50</v>
      </c>
      <c r="U1330" s="132"/>
      <c r="V1330" s="82" t="s">
        <v>34</v>
      </c>
      <c r="W1330" s="132"/>
      <c r="X1330" s="44" t="s">
        <v>33</v>
      </c>
      <c r="Y1330" s="44"/>
      <c r="Z1330" s="44" t="s">
        <v>16</v>
      </c>
      <c r="AA1330" s="44" t="s">
        <v>80</v>
      </c>
      <c r="AB1330" s="2">
        <v>22099173.197620202</v>
      </c>
      <c r="AC1330" s="2">
        <v>70038909.615217701</v>
      </c>
      <c r="AD1330" s="2">
        <f>+M1330</f>
        <v>22957337.666666664</v>
      </c>
      <c r="AE1330" s="2">
        <f>+AD1330*14%</f>
        <v>3214027.2733333334</v>
      </c>
      <c r="AF1330" s="155">
        <f>+AD1330*35%</f>
        <v>8035068.1833333317</v>
      </c>
      <c r="AG1330" s="2">
        <f>+AD1330*F1330</f>
        <v>72758690.266966656</v>
      </c>
      <c r="AH1330" s="2">
        <f>+AE1330*F1330</f>
        <v>10186216.637375332</v>
      </c>
      <c r="AI1330" s="2">
        <f>+AF1330*F1330</f>
        <v>25465541.593438327</v>
      </c>
      <c r="AJ1330" s="2">
        <f>SUM(AG1330:AI1330)</f>
        <v>108410448.49778032</v>
      </c>
      <c r="AK1330" s="2">
        <f>+AD1330*G1330</f>
        <v>72758690.266966656</v>
      </c>
      <c r="AL1330" s="2">
        <f>+AE1330*G1330</f>
        <v>10186216.637375332</v>
      </c>
      <c r="AM1330" s="2">
        <f>+AF1330*G1330</f>
        <v>25465541.593438327</v>
      </c>
      <c r="AN1330" s="155">
        <f>SUM(AK1330:AM1330)</f>
        <v>108410448.49778032</v>
      </c>
      <c r="AQ1330" s="145" t="s">
        <v>509</v>
      </c>
      <c r="AU1330" s="8">
        <f>+K1330</f>
        <v>15266666.666666666</v>
      </c>
      <c r="AV1330" s="8">
        <f>+L1330</f>
        <v>7690671</v>
      </c>
      <c r="AW1330" s="2">
        <f>+M1330</f>
        <v>22957337.666666664</v>
      </c>
      <c r="AX1330" s="8">
        <f>F1330*AW1330</f>
        <v>72758690.266966656</v>
      </c>
      <c r="AY1330" s="8">
        <f>IF(AQ1330="CT",7%,5%)*AX1330</f>
        <v>3637934.5133483331</v>
      </c>
      <c r="AZ1330" s="8">
        <f>AX1330*2%</f>
        <v>1455173.8053393331</v>
      </c>
      <c r="BA1330" s="8">
        <f>IF(BB1330&gt;0,0,AX1330*5%)</f>
        <v>0</v>
      </c>
      <c r="BB1330" s="8">
        <f>(AX1330-BG1330)*35%</f>
        <v>8530915.2601049971</v>
      </c>
      <c r="BC1330" s="8">
        <f>+AX1330+AY1330+AZ1330+BA1330+BB1330</f>
        <v>86382713.845759317</v>
      </c>
      <c r="BD1330" s="8">
        <f>AX1330-AT1330</f>
        <v>72758690.266966656</v>
      </c>
      <c r="BE1330" s="2"/>
      <c r="BG1330" s="7">
        <f>+K1330*F1330</f>
        <v>48384646.666666664</v>
      </c>
      <c r="BH1330" s="2"/>
    </row>
    <row r="1331" spans="1:60" ht="17" hidden="1" outlineLevel="1" x14ac:dyDescent="0.2">
      <c r="B1331" s="82">
        <v>19</v>
      </c>
      <c r="C1331" s="144" t="s">
        <v>144</v>
      </c>
      <c r="D1331" s="144"/>
      <c r="E1331" s="82" t="s">
        <v>120</v>
      </c>
      <c r="F1331" s="143">
        <v>3.5247000000000002</v>
      </c>
      <c r="G1331" s="142">
        <f>+[2]THKL!F1333</f>
        <v>3.5247000000000002</v>
      </c>
      <c r="H1331" s="132"/>
      <c r="I1331" s="132"/>
      <c r="J1331" s="132"/>
      <c r="K1331" s="156" t="s">
        <v>89</v>
      </c>
      <c r="L1331" s="157">
        <f>'[3]BDG (XD)'!$AA$953*100</f>
        <v>26537135.877452388</v>
      </c>
      <c r="M1331" s="157">
        <f>SUM(K1331:L1331)</f>
        <v>26537135.877452388</v>
      </c>
      <c r="N1331" s="83">
        <f>IF(V1331&lt;&gt;"VTC VHm",_xlfn.XLOOKUP(Z1331,$AC$4015:$AC$4035,$AD$4015:$AD$4035,0)*M1331,_xlfn.XLOOKUP(Z1331,$AC$4015:$AC$4035,$AD$4015:$AD$4035,0)*L1331)</f>
        <v>9287997.5571083352</v>
      </c>
      <c r="O1331" s="83">
        <f>IF(V1331&lt;&gt;"VTC VHm",_xlfn.XLOOKUP(Z1331,$AC$4015:$AC$4035,$AE$4015:$AE$4035,0)*M1331,_xlfn.XLOOKUP(Z1331,$AC$4015:$AC$4035,$AE$4015:$AE$4035,0)*L1331)</f>
        <v>0</v>
      </c>
      <c r="P1331" s="83">
        <f>SUM(N1331:O1331)</f>
        <v>9287997.5571083352</v>
      </c>
      <c r="Q1331" s="157">
        <f>M1331*G1331</f>
        <v>93535442.827256441</v>
      </c>
      <c r="R1331" s="157">
        <f>G1331*P1331</f>
        <v>32737404.98953975</v>
      </c>
      <c r="S1331" s="83">
        <f>SUM(Q1331:R1331)</f>
        <v>126272847.81679618</v>
      </c>
      <c r="T1331" s="156" t="s">
        <v>50</v>
      </c>
      <c r="U1331" s="132"/>
      <c r="V1331" s="132"/>
      <c r="W1331" s="132"/>
      <c r="X1331" s="44" t="s">
        <v>33</v>
      </c>
      <c r="Y1331" s="44"/>
      <c r="Z1331" s="44" t="s">
        <v>16</v>
      </c>
      <c r="AA1331" s="44" t="s">
        <v>80</v>
      </c>
      <c r="AB1331" s="2">
        <v>12803353.586476473</v>
      </c>
      <c r="AC1331" s="2">
        <v>45127980.386253625</v>
      </c>
      <c r="AD1331" s="2">
        <f>+M1331</f>
        <v>26537135.877452388</v>
      </c>
      <c r="AE1331" s="2">
        <f>+AD1331*14%</f>
        <v>3715199.0228433348</v>
      </c>
      <c r="AF1331" s="155">
        <f>+AD1331*35%</f>
        <v>9287997.5571083352</v>
      </c>
      <c r="AG1331" s="2">
        <f>+AD1331*F1331</f>
        <v>93535442.827256441</v>
      </c>
      <c r="AH1331" s="2">
        <f>+AE1331*F1331</f>
        <v>13094961.995815903</v>
      </c>
      <c r="AI1331" s="2">
        <f>+AF1331*F1331</f>
        <v>32737404.98953975</v>
      </c>
      <c r="AJ1331" s="2">
        <f>SUM(AG1331:AI1331)</f>
        <v>139367809.81261209</v>
      </c>
      <c r="AK1331" s="2">
        <f>+AD1331*G1331</f>
        <v>93535442.827256441</v>
      </c>
      <c r="AL1331" s="2">
        <f>+AE1331*G1331</f>
        <v>13094961.995815903</v>
      </c>
      <c r="AM1331" s="2">
        <f>+AF1331*G1331</f>
        <v>32737404.98953975</v>
      </c>
      <c r="AN1331" s="155">
        <f>SUM(AK1331:AM1331)</f>
        <v>139367809.81261209</v>
      </c>
      <c r="AQ1331" s="145" t="s">
        <v>509</v>
      </c>
      <c r="AU1331" s="8" t="str">
        <f>+K1331</f>
        <v>Bao gồm</v>
      </c>
      <c r="AV1331" s="8">
        <f>+L1331</f>
        <v>26537135.877452388</v>
      </c>
      <c r="AW1331" s="2">
        <f>+M1331</f>
        <v>26537135.877452388</v>
      </c>
      <c r="AX1331" s="8">
        <f>F1331*AW1331</f>
        <v>93535442.827256441</v>
      </c>
      <c r="AY1331" s="8">
        <f>IF(AQ1331="CT",7%,5%)*AX1331</f>
        <v>4676772.1413628226</v>
      </c>
      <c r="AZ1331" s="8">
        <f>AX1331*2%</f>
        <v>1870708.8565451289</v>
      </c>
      <c r="BA1331" s="8">
        <f>IF(BB1331&gt;0,0,AX1331*5%)</f>
        <v>0</v>
      </c>
      <c r="BB1331" s="8">
        <f>(AX1331-BG1331)*35%</f>
        <v>32737404.989539754</v>
      </c>
      <c r="BC1331" s="8">
        <f>+AX1331+AY1331+AZ1331+BA1331+BB1331</f>
        <v>132820328.81470415</v>
      </c>
      <c r="BD1331" s="8">
        <f>AX1331-AT1331</f>
        <v>93535442.827256441</v>
      </c>
      <c r="BE1331" s="2"/>
      <c r="BH1331" s="2"/>
    </row>
    <row r="1332" spans="1:60" s="92" customFormat="1" ht="17" collapsed="1" x14ac:dyDescent="0.2">
      <c r="B1332" s="163"/>
      <c r="C1332" s="164" t="s">
        <v>1129</v>
      </c>
      <c r="D1332" s="164"/>
      <c r="E1332" s="163"/>
      <c r="F1332" s="162"/>
      <c r="G1332" s="149">
        <f>+[2]THKL!F1334</f>
        <v>0</v>
      </c>
      <c r="H1332" s="158"/>
      <c r="I1332" s="158"/>
      <c r="J1332" s="158"/>
      <c r="K1332" s="159"/>
      <c r="L1332" s="161"/>
      <c r="M1332" s="161">
        <f>SUM(K1332:L1332)</f>
        <v>0</v>
      </c>
      <c r="N1332" s="83">
        <f>IF(V1332&lt;&gt;"VTC VHm",_xlfn.XLOOKUP(Z1332,$AC$4015:$AC$4035,$AD$4015:$AD$4035,0)*M1332,_xlfn.XLOOKUP(Z1332,$AC$4015:$AC$4035,$AD$4015:$AD$4035,0)*L1332)</f>
        <v>0</v>
      </c>
      <c r="O1332" s="83">
        <f>IF(V1332&lt;&gt;"VTC VHm",_xlfn.XLOOKUP(Z1332,$AC$4015:$AC$4035,$AE$4015:$AE$4035,0)*M1332,_xlfn.XLOOKUP(Z1332,$AC$4015:$AC$4035,$AE$4015:$AE$4035,0)*L1332)</f>
        <v>0</v>
      </c>
      <c r="P1332" s="160">
        <f>SUM(N1332:O1332)</f>
        <v>0</v>
      </c>
      <c r="Q1332" s="161">
        <f>M1332*G1332</f>
        <v>0</v>
      </c>
      <c r="R1332" s="161">
        <f>G1332*P1332</f>
        <v>0</v>
      </c>
      <c r="S1332" s="160">
        <f>SUM(Q1332:R1332)</f>
        <v>0</v>
      </c>
      <c r="T1332" s="159"/>
      <c r="U1332" s="158"/>
      <c r="V1332" s="158"/>
      <c r="W1332" s="158"/>
      <c r="X1332" s="94" t="s">
        <v>33</v>
      </c>
      <c r="Y1332" s="94"/>
      <c r="Z1332" s="94" t="s">
        <v>16</v>
      </c>
      <c r="AA1332" s="44" t="s">
        <v>80</v>
      </c>
      <c r="AB1332" s="2">
        <v>0</v>
      </c>
      <c r="AC1332" s="2">
        <v>0</v>
      </c>
      <c r="AD1332" s="93">
        <f>+M1332</f>
        <v>0</v>
      </c>
      <c r="AE1332" s="93">
        <f>+AD1332*14%</f>
        <v>0</v>
      </c>
      <c r="AF1332" s="93">
        <f>+AD1332*35%</f>
        <v>0</v>
      </c>
      <c r="AG1332" s="93">
        <f>+AD1332*F1332</f>
        <v>0</v>
      </c>
      <c r="AH1332" s="93">
        <f>+AE1332*F1332</f>
        <v>0</v>
      </c>
      <c r="AI1332" s="93">
        <f>+AF1332*F1332</f>
        <v>0</v>
      </c>
      <c r="AJ1332" s="93">
        <f>SUM(AG1332:AI1332)</f>
        <v>0</v>
      </c>
      <c r="AK1332" s="93">
        <f>+AD1332*G1332</f>
        <v>0</v>
      </c>
      <c r="AL1332" s="93">
        <f>+AE1332*G1332</f>
        <v>0</v>
      </c>
      <c r="AM1332" s="93">
        <f>+AF1332*G1332</f>
        <v>0</v>
      </c>
      <c r="AN1332" s="93">
        <f>SUM(AK1332:AM1332)</f>
        <v>0</v>
      </c>
      <c r="AQ1332" s="145" t="s">
        <v>509</v>
      </c>
      <c r="AU1332" s="8">
        <f>+K1332</f>
        <v>0</v>
      </c>
      <c r="AV1332" s="8">
        <f>+L1332</f>
        <v>0</v>
      </c>
      <c r="AW1332" s="2">
        <f>+M1332</f>
        <v>0</v>
      </c>
      <c r="AX1332" s="8">
        <f>F1332*AW1332</f>
        <v>0</v>
      </c>
      <c r="AY1332" s="8">
        <f>IF(AQ1332="CT",7%,5%)*AX1332</f>
        <v>0</v>
      </c>
      <c r="AZ1332" s="8">
        <f>AX1332*2%</f>
        <v>0</v>
      </c>
      <c r="BA1332" s="8">
        <f>IF(BB1332&gt;0,0,AX1332*5%)</f>
        <v>0</v>
      </c>
      <c r="BB1332" s="8">
        <f>(AX1332-BG1332)*35%</f>
        <v>0</v>
      </c>
      <c r="BC1332" s="8">
        <f>+AX1332+AY1332+AZ1332+BA1332+BB1332</f>
        <v>0</v>
      </c>
      <c r="BD1332" s="8">
        <f>AX1332-AT1332</f>
        <v>0</v>
      </c>
      <c r="BE1332" s="2"/>
      <c r="BH1332" s="2"/>
    </row>
    <row r="1333" spans="1:60" ht="17" hidden="1" outlineLevel="1" x14ac:dyDescent="0.2">
      <c r="B1333" s="82">
        <v>20</v>
      </c>
      <c r="C1333" s="144" t="s">
        <v>1128</v>
      </c>
      <c r="D1333" s="144"/>
      <c r="E1333" s="82" t="s">
        <v>148</v>
      </c>
      <c r="F1333" s="143">
        <v>3.78</v>
      </c>
      <c r="G1333" s="142">
        <f>+[2]THKL!F1335</f>
        <v>3.78</v>
      </c>
      <c r="H1333" s="132"/>
      <c r="I1333" s="132"/>
      <c r="J1333" s="132"/>
      <c r="K1333" s="156" t="s">
        <v>89</v>
      </c>
      <c r="L1333" s="168">
        <f>986119.080065706*100</f>
        <v>98611908.006570607</v>
      </c>
      <c r="M1333" s="157">
        <f>SUM(K1333:L1333)</f>
        <v>98611908.006570607</v>
      </c>
      <c r="N1333" s="83">
        <f>IF(V1333&lt;&gt;"VTC VHm",_xlfn.XLOOKUP(Z1333,$AC$4015:$AC$4035,$AD$4015:$AD$4035,0)*M1333,_xlfn.XLOOKUP(Z1333,$AC$4015:$AC$4035,$AD$4015:$AD$4035,0)*L1333)</f>
        <v>34514167.802299708</v>
      </c>
      <c r="O1333" s="83">
        <f>IF(V1333&lt;&gt;"VTC VHm",_xlfn.XLOOKUP(Z1333,$AC$4015:$AC$4035,$AE$4015:$AE$4035,0)*M1333,_xlfn.XLOOKUP(Z1333,$AC$4015:$AC$4035,$AE$4015:$AE$4035,0)*L1333)</f>
        <v>0</v>
      </c>
      <c r="P1333" s="83">
        <f>SUM(N1333:O1333)</f>
        <v>34514167.802299708</v>
      </c>
      <c r="Q1333" s="157">
        <f>M1333*G1333</f>
        <v>372753012.26483685</v>
      </c>
      <c r="R1333" s="157">
        <f>G1333*P1333</f>
        <v>130463554.29269288</v>
      </c>
      <c r="S1333" s="83">
        <f>SUM(Q1333:R1333)</f>
        <v>503216566.55752975</v>
      </c>
      <c r="T1333" s="156" t="s">
        <v>743</v>
      </c>
      <c r="U1333" s="132"/>
      <c r="V1333" s="132"/>
      <c r="W1333" s="132"/>
      <c r="X1333" s="44" t="s">
        <v>33</v>
      </c>
      <c r="Y1333" s="44"/>
      <c r="Z1333" s="44" t="s">
        <v>16</v>
      </c>
      <c r="AA1333" s="44" t="s">
        <v>80</v>
      </c>
      <c r="AB1333" s="2">
        <v>68661416.174073964</v>
      </c>
      <c r="AC1333" s="2">
        <v>259540153.13799956</v>
      </c>
      <c r="AD1333" s="2">
        <f>+M1333</f>
        <v>98611908.006570607</v>
      </c>
      <c r="AE1333" s="2">
        <f>+AD1333*14%</f>
        <v>13805667.120919887</v>
      </c>
      <c r="AF1333" s="155">
        <f>+AD1333*35%</f>
        <v>34514167.802299708</v>
      </c>
      <c r="AG1333" s="2">
        <f>+AD1333*F1333</f>
        <v>372753012.26483685</v>
      </c>
      <c r="AH1333" s="2">
        <f>+AE1333*F1333</f>
        <v>52185421.717077173</v>
      </c>
      <c r="AI1333" s="2">
        <f>+AF1333*F1333</f>
        <v>130463554.29269288</v>
      </c>
      <c r="AJ1333" s="2">
        <f>SUM(AG1333:AI1333)</f>
        <v>555401988.27460694</v>
      </c>
      <c r="AK1333" s="2">
        <f>+AD1333*G1333</f>
        <v>372753012.26483685</v>
      </c>
      <c r="AL1333" s="2">
        <f>+AE1333*G1333</f>
        <v>52185421.717077173</v>
      </c>
      <c r="AM1333" s="2">
        <f>+AF1333*G1333</f>
        <v>130463554.29269288</v>
      </c>
      <c r="AN1333" s="155">
        <f>SUM(AK1333:AM1333)</f>
        <v>555401988.27460694</v>
      </c>
      <c r="AQ1333" s="145" t="s">
        <v>509</v>
      </c>
      <c r="AU1333" s="8" t="str">
        <f>+K1333</f>
        <v>Bao gồm</v>
      </c>
      <c r="AV1333" s="8">
        <f>+L1333</f>
        <v>98611908.006570607</v>
      </c>
      <c r="AW1333" s="2">
        <f>+M1333</f>
        <v>98611908.006570607</v>
      </c>
      <c r="AX1333" s="8">
        <f>F1333*AW1333</f>
        <v>372753012.26483685</v>
      </c>
      <c r="AY1333" s="8">
        <f>IF(AQ1333="CT",7%,5%)*AX1333</f>
        <v>18637650.613241844</v>
      </c>
      <c r="AZ1333" s="8">
        <f>AX1333*2%</f>
        <v>7455060.2452967372</v>
      </c>
      <c r="BA1333" s="8">
        <f>IF(BB1333&gt;0,0,AX1333*5%)</f>
        <v>0</v>
      </c>
      <c r="BB1333" s="8">
        <f>(AX1333-BG1333)*35%</f>
        <v>130463554.29269288</v>
      </c>
      <c r="BC1333" s="8">
        <f>+AX1333+AY1333+AZ1333+BA1333+BB1333</f>
        <v>529309277.41606832</v>
      </c>
      <c r="BD1333" s="8">
        <f>AX1333-AT1333</f>
        <v>372753012.26483685</v>
      </c>
      <c r="BE1333" s="2"/>
      <c r="BH1333" s="2"/>
    </row>
    <row r="1334" spans="1:60" ht="17" hidden="1" outlineLevel="1" x14ac:dyDescent="0.2">
      <c r="A1334" s="1">
        <v>0</v>
      </c>
      <c r="B1334" s="82">
        <v>21</v>
      </c>
      <c r="C1334" s="144" t="s">
        <v>1127</v>
      </c>
      <c r="D1334" s="144"/>
      <c r="E1334" s="82" t="s">
        <v>52</v>
      </c>
      <c r="F1334" s="143">
        <v>1512</v>
      </c>
      <c r="G1334" s="142">
        <f>+[2]THKL!F1336</f>
        <v>1512</v>
      </c>
      <c r="H1334" s="176"/>
      <c r="I1334" s="176"/>
      <c r="J1334" s="176"/>
      <c r="K1334" s="156" t="s">
        <v>1126</v>
      </c>
      <c r="L1334" s="157">
        <f>'[3]BDG (XD)'!$AA$931</f>
        <v>5783.25</v>
      </c>
      <c r="M1334" s="157">
        <f>SUM(K1334:L1334)</f>
        <v>5783.25</v>
      </c>
      <c r="N1334" s="83">
        <f>IF(V1334&lt;&gt;"VTC VHm",_xlfn.XLOOKUP(Z1334,$AC$4015:$AC$4035,$AD$4015:$AD$4035,0)*M1334,_xlfn.XLOOKUP(Z1334,$AC$4015:$AC$4035,$AD$4015:$AD$4035,0)*L1334)</f>
        <v>2024.1374999999998</v>
      </c>
      <c r="O1334" s="83">
        <f>IF(V1334&lt;&gt;"VTC VHm",_xlfn.XLOOKUP(Z1334,$AC$4015:$AC$4035,$AE$4015:$AE$4035,0)*M1334,_xlfn.XLOOKUP(Z1334,$AC$4015:$AC$4035,$AE$4015:$AE$4035,0)*L1334)</f>
        <v>0</v>
      </c>
      <c r="P1334" s="83">
        <f>SUM(N1334:O1334)</f>
        <v>2024.1374999999998</v>
      </c>
      <c r="Q1334" s="157">
        <f>M1334*G1334</f>
        <v>8744274</v>
      </c>
      <c r="R1334" s="157">
        <f>G1334*P1334</f>
        <v>3060495.9</v>
      </c>
      <c r="S1334" s="83">
        <f>SUM(Q1334:R1334)</f>
        <v>11804769.9</v>
      </c>
      <c r="T1334" s="156" t="s">
        <v>50</v>
      </c>
      <c r="U1334" s="176"/>
      <c r="V1334" s="176"/>
      <c r="W1334" s="176"/>
      <c r="X1334" s="44" t="s">
        <v>33</v>
      </c>
      <c r="Y1334" s="44"/>
      <c r="Z1334" s="44" t="s">
        <v>16</v>
      </c>
      <c r="AA1334" s="44" t="s">
        <v>80</v>
      </c>
      <c r="AB1334" s="2">
        <v>7624.4850000000006</v>
      </c>
      <c r="AC1334" s="2">
        <v>11528221.32</v>
      </c>
      <c r="AD1334" s="2">
        <f>+M1334</f>
        <v>5783.25</v>
      </c>
      <c r="AE1334" s="2">
        <f>+AD1334*14%</f>
        <v>809.65500000000009</v>
      </c>
      <c r="AF1334" s="155">
        <f>+AD1334*35%</f>
        <v>2024.1374999999998</v>
      </c>
      <c r="AG1334" s="2">
        <f>+AD1334*F1334</f>
        <v>8744274</v>
      </c>
      <c r="AH1334" s="2">
        <f>+AE1334*F1334</f>
        <v>1224198.3600000001</v>
      </c>
      <c r="AI1334" s="2">
        <f>+AF1334*F1334</f>
        <v>3060495.9</v>
      </c>
      <c r="AJ1334" s="2">
        <f>SUM(AG1334:AI1334)</f>
        <v>13028968.26</v>
      </c>
      <c r="AK1334" s="2">
        <f>+AD1334*G1334</f>
        <v>8744274</v>
      </c>
      <c r="AL1334" s="2">
        <f>+AE1334*G1334</f>
        <v>1224198.3600000001</v>
      </c>
      <c r="AM1334" s="2">
        <f>+AF1334*G1334</f>
        <v>3060495.9</v>
      </c>
      <c r="AN1334" s="155">
        <f>SUM(AK1334:AM1334)</f>
        <v>13028968.26</v>
      </c>
      <c r="AQ1334" s="145" t="s">
        <v>509</v>
      </c>
      <c r="AU1334" s="8" t="str">
        <f>+K1334</f>
        <v>Bao gồm931</v>
      </c>
      <c r="AV1334" s="8">
        <f>+L1334</f>
        <v>5783.25</v>
      </c>
      <c r="AW1334" s="2">
        <f>+M1334</f>
        <v>5783.25</v>
      </c>
      <c r="AX1334" s="8">
        <f>F1334*AW1334</f>
        <v>8744274</v>
      </c>
      <c r="AY1334" s="8">
        <f>IF(AQ1334="CT",7%,5%)*AX1334</f>
        <v>437213.7</v>
      </c>
      <c r="AZ1334" s="8">
        <f>AX1334*2%</f>
        <v>174885.48</v>
      </c>
      <c r="BA1334" s="8">
        <f>IF(BB1334&gt;0,0,AX1334*5%)</f>
        <v>0</v>
      </c>
      <c r="BB1334" s="8">
        <f>(AX1334-BG1334)*35%</f>
        <v>3060495.9</v>
      </c>
      <c r="BC1334" s="8">
        <f>+AX1334+AY1334+AZ1334+BA1334+BB1334</f>
        <v>12416869.08</v>
      </c>
      <c r="BD1334" s="8">
        <f>AX1334-AT1334</f>
        <v>8744274</v>
      </c>
      <c r="BE1334" s="2"/>
      <c r="BH1334" s="2"/>
    </row>
    <row r="1335" spans="1:60" ht="34" hidden="1" outlineLevel="1" x14ac:dyDescent="0.2">
      <c r="B1335" s="82">
        <v>22</v>
      </c>
      <c r="C1335" s="144" t="s">
        <v>1031</v>
      </c>
      <c r="D1335" s="144"/>
      <c r="E1335" s="82" t="s">
        <v>104</v>
      </c>
      <c r="F1335" s="143">
        <v>150.864</v>
      </c>
      <c r="G1335" s="142">
        <f>+[2]THKL!F1337</f>
        <v>150.864</v>
      </c>
      <c r="H1335" s="132"/>
      <c r="I1335" s="132"/>
      <c r="J1335" s="132"/>
      <c r="K1335" s="156" t="str">
        <f>$K$1127</f>
        <v>Bao gồm</v>
      </c>
      <c r="L1335" s="157">
        <f>$L$1127</f>
        <v>1902405.7932777775</v>
      </c>
      <c r="M1335" s="157">
        <f>SUM(K1335:L1335)</f>
        <v>1902405.7932777775</v>
      </c>
      <c r="N1335" s="83">
        <f>IF(V1335&lt;&gt;"VTC VHm",_xlfn.XLOOKUP(Z1335,$AC$4015:$AC$4035,$AD$4015:$AD$4035,0)*M1335,_xlfn.XLOOKUP(Z1335,$AC$4015:$AC$4035,$AD$4015:$AD$4035,0)*L1335)</f>
        <v>665842.02764722204</v>
      </c>
      <c r="O1335" s="83">
        <f>IF(V1335&lt;&gt;"VTC VHm",_xlfn.XLOOKUP(Z1335,$AC$4015:$AC$4035,$AE$4015:$AE$4035,0)*M1335,_xlfn.XLOOKUP(Z1335,$AC$4015:$AC$4035,$AE$4015:$AE$4035,0)*L1335)</f>
        <v>0</v>
      </c>
      <c r="P1335" s="83">
        <f>SUM(N1335:O1335)</f>
        <v>665842.02764722204</v>
      </c>
      <c r="Q1335" s="157">
        <f>M1335*G1335</f>
        <v>287004547.59705865</v>
      </c>
      <c r="R1335" s="157">
        <f>G1335*P1335</f>
        <v>100451591.6589705</v>
      </c>
      <c r="S1335" s="83">
        <f>SUM(Q1335:R1335)</f>
        <v>387456139.25602913</v>
      </c>
      <c r="T1335" s="156" t="s">
        <v>50</v>
      </c>
      <c r="U1335" s="132"/>
      <c r="V1335" s="132"/>
      <c r="W1335" s="132"/>
      <c r="X1335" s="44" t="s">
        <v>33</v>
      </c>
      <c r="Y1335" s="44"/>
      <c r="Z1335" s="44" t="s">
        <v>16</v>
      </c>
      <c r="AA1335" s="44" t="s">
        <v>80</v>
      </c>
      <c r="AB1335" s="2">
        <v>2014016.651864883</v>
      </c>
      <c r="AC1335" s="2">
        <v>303842608.16694373</v>
      </c>
      <c r="AD1335" s="2">
        <f>+M1335</f>
        <v>1902405.7932777775</v>
      </c>
      <c r="AE1335" s="2">
        <f>+AD1335*14%</f>
        <v>266336.81105888885</v>
      </c>
      <c r="AF1335" s="155">
        <f>+AD1335*35%</f>
        <v>665842.02764722204</v>
      </c>
      <c r="AG1335" s="2">
        <f>+AD1335*F1335</f>
        <v>287004547.59705865</v>
      </c>
      <c r="AH1335" s="2">
        <f>+AE1335*F1335</f>
        <v>40180636.663588211</v>
      </c>
      <c r="AI1335" s="2">
        <f>+AF1335*F1335</f>
        <v>100451591.6589705</v>
      </c>
      <c r="AJ1335" s="2">
        <f>SUM(AG1335:AI1335)</f>
        <v>427636775.91961741</v>
      </c>
      <c r="AK1335" s="2">
        <f>+AD1335*G1335</f>
        <v>287004547.59705865</v>
      </c>
      <c r="AL1335" s="2">
        <f>+AE1335*G1335</f>
        <v>40180636.663588211</v>
      </c>
      <c r="AM1335" s="2">
        <f>+AF1335*G1335</f>
        <v>100451591.6589705</v>
      </c>
      <c r="AN1335" s="155">
        <f>SUM(AK1335:AM1335)</f>
        <v>427636775.91961741</v>
      </c>
      <c r="AQ1335" s="145" t="s">
        <v>509</v>
      </c>
      <c r="AU1335" s="8">
        <f>+BH1335</f>
        <v>250000</v>
      </c>
      <c r="AV1335" s="8">
        <f>+L1335</f>
        <v>1902405.7932777775</v>
      </c>
      <c r="AW1335" s="2">
        <f>+AU1335+AV1335</f>
        <v>2152405.7932777777</v>
      </c>
      <c r="AX1335" s="8">
        <f>F1335*AW1335</f>
        <v>324720547.59705865</v>
      </c>
      <c r="AY1335" s="8">
        <f>IF(AQ1335="CT",7%,5%)*AX1335</f>
        <v>16236027.379852934</v>
      </c>
      <c r="AZ1335" s="8">
        <f>AX1335*2%</f>
        <v>6494410.9519411735</v>
      </c>
      <c r="BA1335" s="8">
        <f>IF(BB1335&gt;0,0,AX1335*5%)</f>
        <v>0</v>
      </c>
      <c r="BB1335" s="8">
        <f>(AX1335-BG1335)*35%</f>
        <v>113652191.65897052</v>
      </c>
      <c r="BC1335" s="8">
        <f>+AX1335+AY1335+AZ1335+BA1335+BB1335</f>
        <v>461103177.58782333</v>
      </c>
      <c r="BD1335" s="8">
        <f>AX1335-AT1335</f>
        <v>324720547.59705865</v>
      </c>
      <c r="BE1335" s="2"/>
      <c r="BH1335" s="2">
        <v>250000</v>
      </c>
    </row>
    <row r="1336" spans="1:60" ht="17" hidden="1" outlineLevel="1" x14ac:dyDescent="0.2">
      <c r="B1336" s="82">
        <v>23</v>
      </c>
      <c r="C1336" s="144" t="s">
        <v>1125</v>
      </c>
      <c r="D1336" s="144"/>
      <c r="E1336" s="82" t="s">
        <v>450</v>
      </c>
      <c r="F1336" s="143">
        <v>39.502499999999998</v>
      </c>
      <c r="G1336" s="142">
        <f>+[2]THKL!F1338</f>
        <v>39.502499999999998</v>
      </c>
      <c r="H1336" s="132"/>
      <c r="I1336" s="132"/>
      <c r="J1336" s="132"/>
      <c r="K1336" s="156"/>
      <c r="L1336" s="168">
        <f>36000*1.3*10</f>
        <v>468000</v>
      </c>
      <c r="M1336" s="157">
        <f>SUM(K1336:L1336)</f>
        <v>468000</v>
      </c>
      <c r="N1336" s="83">
        <f>IF(V1336&lt;&gt;"VTC VHm",_xlfn.XLOOKUP(Z1336,$AC$4015:$AC$4035,$AD$4015:$AD$4035,0)*M1336,_xlfn.XLOOKUP(Z1336,$AC$4015:$AC$4035,$AD$4015:$AD$4035,0)*L1336)</f>
        <v>163800</v>
      </c>
      <c r="O1336" s="83">
        <f>IF(V1336&lt;&gt;"VTC VHm",_xlfn.XLOOKUP(Z1336,$AC$4015:$AC$4035,$AE$4015:$AE$4035,0)*M1336,_xlfn.XLOOKUP(Z1336,$AC$4015:$AC$4035,$AE$4015:$AE$4035,0)*L1336)</f>
        <v>0</v>
      </c>
      <c r="P1336" s="83">
        <f>SUM(N1336:O1336)</f>
        <v>163800</v>
      </c>
      <c r="Q1336" s="157">
        <f>M1336*G1336</f>
        <v>18487170</v>
      </c>
      <c r="R1336" s="157">
        <f>G1336*P1336</f>
        <v>6470509.5</v>
      </c>
      <c r="S1336" s="83">
        <f>SUM(Q1336:R1336)</f>
        <v>24957679.5</v>
      </c>
      <c r="T1336" s="156" t="s">
        <v>743</v>
      </c>
      <c r="U1336" s="132"/>
      <c r="V1336" s="132"/>
      <c r="W1336" s="132"/>
      <c r="X1336" s="44" t="s">
        <v>33</v>
      </c>
      <c r="Y1336" s="44"/>
      <c r="Z1336" s="44" t="s">
        <v>16</v>
      </c>
      <c r="AA1336" s="44" t="s">
        <v>80</v>
      </c>
      <c r="AB1336" s="2">
        <v>368461.52289870009</v>
      </c>
      <c r="AC1336" s="2">
        <v>14555151.308305899</v>
      </c>
      <c r="AD1336" s="2">
        <f>+M1336</f>
        <v>468000</v>
      </c>
      <c r="AE1336" s="2">
        <f>+AD1336*14%</f>
        <v>65520.000000000007</v>
      </c>
      <c r="AF1336" s="155">
        <f>+AD1336*35%</f>
        <v>163800</v>
      </c>
      <c r="AG1336" s="2">
        <f>+AD1336*F1336</f>
        <v>18487170</v>
      </c>
      <c r="AH1336" s="2">
        <f>+AE1336*F1336</f>
        <v>2588203.8000000003</v>
      </c>
      <c r="AI1336" s="2">
        <f>+AF1336*F1336</f>
        <v>6470509.5</v>
      </c>
      <c r="AJ1336" s="2">
        <f>SUM(AG1336:AI1336)</f>
        <v>27545883.300000001</v>
      </c>
      <c r="AK1336" s="2">
        <f>+AD1336*G1336</f>
        <v>18487170</v>
      </c>
      <c r="AL1336" s="2">
        <f>+AE1336*G1336</f>
        <v>2588203.8000000003</v>
      </c>
      <c r="AM1336" s="2">
        <f>+AF1336*G1336</f>
        <v>6470509.5</v>
      </c>
      <c r="AN1336" s="155">
        <f>SUM(AK1336:AM1336)</f>
        <v>27545883.300000001</v>
      </c>
      <c r="AQ1336" s="145" t="s">
        <v>509</v>
      </c>
      <c r="AU1336" s="8">
        <f>+K1336</f>
        <v>0</v>
      </c>
      <c r="AV1336" s="8">
        <f>+L1336</f>
        <v>468000</v>
      </c>
      <c r="AW1336" s="2">
        <f>+M1336</f>
        <v>468000</v>
      </c>
      <c r="AX1336" s="8">
        <f>F1336*AW1336</f>
        <v>18487170</v>
      </c>
      <c r="AY1336" s="8">
        <f>IF(AQ1336="CT",7%,5%)*AX1336</f>
        <v>924358.5</v>
      </c>
      <c r="AZ1336" s="8">
        <f>AX1336*2%</f>
        <v>369743.4</v>
      </c>
      <c r="BA1336" s="8">
        <f>IF(BB1336&gt;0,0,AX1336*5%)</f>
        <v>0</v>
      </c>
      <c r="BB1336" s="8">
        <f>(AX1336-BG1336)*35%</f>
        <v>6470509.5</v>
      </c>
      <c r="BC1336" s="8">
        <f>+AX1336+AY1336+AZ1336+BA1336+BB1336</f>
        <v>26251781.399999999</v>
      </c>
      <c r="BD1336" s="8">
        <f>AX1336-AT1336</f>
        <v>18487170</v>
      </c>
      <c r="BE1336" s="2"/>
      <c r="BH1336" s="2"/>
    </row>
    <row r="1337" spans="1:60" ht="17" hidden="1" outlineLevel="1" x14ac:dyDescent="0.2">
      <c r="B1337" s="82">
        <v>24</v>
      </c>
      <c r="C1337" s="144" t="s">
        <v>1124</v>
      </c>
      <c r="D1337" s="144"/>
      <c r="E1337" s="82" t="s">
        <v>129</v>
      </c>
      <c r="F1337" s="143">
        <v>395.02499999999998</v>
      </c>
      <c r="G1337" s="142">
        <f>+[2]THKL!F1339</f>
        <v>395.02499999999998</v>
      </c>
      <c r="H1337" s="132"/>
      <c r="I1337" s="132"/>
      <c r="J1337" s="132"/>
      <c r="K1337" s="156" t="s">
        <v>89</v>
      </c>
      <c r="L1337" s="244">
        <f>(((0.006*0.05)/(300/1000000))*40000*1.05+10000)*1.2</f>
        <v>62400.000000000007</v>
      </c>
      <c r="M1337" s="157">
        <f>SUM(K1337:L1337)</f>
        <v>62400.000000000007</v>
      </c>
      <c r="N1337" s="83">
        <f>IF(V1337&lt;&gt;"VTC VHm",_xlfn.XLOOKUP(Z1337,$AC$4015:$AC$4035,$AD$4015:$AD$4035,0)*M1337,_xlfn.XLOOKUP(Z1337,$AC$4015:$AC$4035,$AD$4015:$AD$4035,0)*L1337)</f>
        <v>21840</v>
      </c>
      <c r="O1337" s="83">
        <f>IF(V1337&lt;&gt;"VTC VHm",_xlfn.XLOOKUP(Z1337,$AC$4015:$AC$4035,$AE$4015:$AE$4035,0)*M1337,_xlfn.XLOOKUP(Z1337,$AC$4015:$AC$4035,$AE$4015:$AE$4035,0)*L1337)</f>
        <v>0</v>
      </c>
      <c r="P1337" s="83">
        <f>SUM(N1337:O1337)</f>
        <v>21840</v>
      </c>
      <c r="Q1337" s="157">
        <f>M1337*G1337</f>
        <v>24649560</v>
      </c>
      <c r="R1337" s="157">
        <f>G1337*P1337</f>
        <v>8627346</v>
      </c>
      <c r="S1337" s="83">
        <f>SUM(Q1337:R1337)</f>
        <v>33276906</v>
      </c>
      <c r="T1337" s="165" t="s">
        <v>100</v>
      </c>
      <c r="U1337" s="132"/>
      <c r="V1337" s="132"/>
      <c r="W1337" s="132"/>
      <c r="X1337" s="44" t="s">
        <v>33</v>
      </c>
      <c r="Y1337" s="44"/>
      <c r="Z1337" s="44" t="s">
        <v>16</v>
      </c>
      <c r="AA1337" s="44" t="s">
        <v>80</v>
      </c>
      <c r="AB1337" s="2">
        <v>34885.137416439757</v>
      </c>
      <c r="AC1337" s="2">
        <v>13780501.407929115</v>
      </c>
      <c r="AD1337" s="2">
        <f>+M1337</f>
        <v>62400.000000000007</v>
      </c>
      <c r="AE1337" s="2">
        <f>+AD1337*14%</f>
        <v>8736.0000000000018</v>
      </c>
      <c r="AF1337" s="155">
        <f>+AD1337*35%</f>
        <v>21840</v>
      </c>
      <c r="AG1337" s="2">
        <f>+AD1337*F1337</f>
        <v>24649560</v>
      </c>
      <c r="AH1337" s="2">
        <f>+AE1337*F1337</f>
        <v>3450938.4000000004</v>
      </c>
      <c r="AI1337" s="2">
        <f>+AF1337*F1337</f>
        <v>8627346</v>
      </c>
      <c r="AJ1337" s="2">
        <f>SUM(AG1337:AI1337)</f>
        <v>36727844.399999999</v>
      </c>
      <c r="AK1337" s="2">
        <f>+AD1337*G1337</f>
        <v>24649560</v>
      </c>
      <c r="AL1337" s="2">
        <f>+AE1337*G1337</f>
        <v>3450938.4000000004</v>
      </c>
      <c r="AM1337" s="2">
        <f>+AF1337*G1337</f>
        <v>8627346</v>
      </c>
      <c r="AN1337" s="155">
        <f>SUM(AK1337:AM1337)</f>
        <v>36727844.399999999</v>
      </c>
      <c r="AQ1337" s="145" t="s">
        <v>509</v>
      </c>
      <c r="AU1337" s="8" t="str">
        <f>+K1337</f>
        <v>Bao gồm</v>
      </c>
      <c r="AV1337" s="8">
        <f>+L1337</f>
        <v>62400.000000000007</v>
      </c>
      <c r="AW1337" s="2">
        <f>+M1337</f>
        <v>62400.000000000007</v>
      </c>
      <c r="AX1337" s="8">
        <f>F1337*AW1337</f>
        <v>24649560</v>
      </c>
      <c r="AY1337" s="8">
        <f>IF(AQ1337="CT",7%,5%)*AX1337</f>
        <v>1232478</v>
      </c>
      <c r="AZ1337" s="8">
        <f>AX1337*2%</f>
        <v>492991.2</v>
      </c>
      <c r="BA1337" s="8">
        <f>IF(BB1337&gt;0,0,AX1337*5%)</f>
        <v>0</v>
      </c>
      <c r="BB1337" s="8">
        <f>(AX1337-BG1337)*35%</f>
        <v>8627346</v>
      </c>
      <c r="BC1337" s="8">
        <f>+AX1337+AY1337+AZ1337+BA1337+BB1337</f>
        <v>35002375.200000003</v>
      </c>
      <c r="BD1337" s="8">
        <f>AX1337-AT1337</f>
        <v>24649560</v>
      </c>
      <c r="BE1337" s="2"/>
      <c r="BH1337" s="2"/>
    </row>
    <row r="1338" spans="1:60" ht="34" hidden="1" outlineLevel="1" x14ac:dyDescent="0.2">
      <c r="B1338" s="82">
        <v>25</v>
      </c>
      <c r="C1338" s="144" t="s">
        <v>138</v>
      </c>
      <c r="D1338" s="144"/>
      <c r="E1338" s="82" t="s">
        <v>91</v>
      </c>
      <c r="F1338" s="143">
        <v>0.24349999999999999</v>
      </c>
      <c r="G1338" s="142">
        <f>+[2]THKL!F1340</f>
        <v>0.24349999999999999</v>
      </c>
      <c r="H1338" s="132"/>
      <c r="I1338" s="132"/>
      <c r="J1338" s="132"/>
      <c r="K1338" s="156">
        <f>$K$4010*1000</f>
        <v>15050000</v>
      </c>
      <c r="L1338" s="157">
        <f>'[3]BDG (XD)'!$AA$962*1000</f>
        <v>7690671</v>
      </c>
      <c r="M1338" s="157">
        <f>SUM(K1338:L1338)</f>
        <v>22740671</v>
      </c>
      <c r="N1338" s="83">
        <f>IF(V1338&lt;&gt;"VTC VHm",_xlfn.XLOOKUP(Z1338,$AC$4015:$AC$4035,$AD$4015:$AD$4035,0)*M1338,_xlfn.XLOOKUP(Z1338,$AC$4015:$AC$4035,$AD$4015:$AD$4035,0)*L1338)</f>
        <v>2691734.8499999996</v>
      </c>
      <c r="O1338" s="83">
        <f>IF(V1338&lt;&gt;"VTC VHm",_xlfn.XLOOKUP(Z1338,$AC$4015:$AC$4035,$AE$4015:$AE$4035,0)*M1338,_xlfn.XLOOKUP(Z1338,$AC$4015:$AC$4035,$AE$4015:$AE$4035,0)*L1338)</f>
        <v>0</v>
      </c>
      <c r="P1338" s="83">
        <f>SUM(N1338:O1338)</f>
        <v>2691734.8499999996</v>
      </c>
      <c r="Q1338" s="157">
        <f>M1338*G1338</f>
        <v>5537353.3884999994</v>
      </c>
      <c r="R1338" s="157">
        <f>G1338*P1338</f>
        <v>655437.43597499991</v>
      </c>
      <c r="S1338" s="83">
        <f>SUM(Q1338:R1338)</f>
        <v>6192790.8244749997</v>
      </c>
      <c r="T1338" s="156" t="s">
        <v>50</v>
      </c>
      <c r="U1338" s="132"/>
      <c r="V1338" s="82" t="s">
        <v>34</v>
      </c>
      <c r="W1338" s="132"/>
      <c r="X1338" s="44" t="s">
        <v>33</v>
      </c>
      <c r="Y1338" s="44"/>
      <c r="Z1338" s="44" t="s">
        <v>16</v>
      </c>
      <c r="AA1338" s="44" t="s">
        <v>80</v>
      </c>
      <c r="AB1338" s="2">
        <v>22922131.999585498</v>
      </c>
      <c r="AC1338" s="2">
        <v>5581539.1418990688</v>
      </c>
      <c r="AD1338" s="2">
        <f>+M1338</f>
        <v>22740671</v>
      </c>
      <c r="AE1338" s="2">
        <f>+AD1338*14%</f>
        <v>3183693.9400000004</v>
      </c>
      <c r="AF1338" s="155">
        <f>+AD1338*35%</f>
        <v>7959234.8499999996</v>
      </c>
      <c r="AG1338" s="2">
        <f>+AD1338*F1338</f>
        <v>5537353.3884999994</v>
      </c>
      <c r="AH1338" s="2">
        <f>+AE1338*F1338</f>
        <v>775229.4743900001</v>
      </c>
      <c r="AI1338" s="2">
        <f>+AF1338*F1338</f>
        <v>1938073.6859749998</v>
      </c>
      <c r="AJ1338" s="2">
        <f>SUM(AG1338:AI1338)</f>
        <v>8250656.5488649998</v>
      </c>
      <c r="AK1338" s="2">
        <f>+AD1338*G1338</f>
        <v>5537353.3884999994</v>
      </c>
      <c r="AL1338" s="2">
        <f>+AE1338*G1338</f>
        <v>775229.4743900001</v>
      </c>
      <c r="AM1338" s="2">
        <f>+AF1338*G1338</f>
        <v>1938073.6859749998</v>
      </c>
      <c r="AN1338" s="155">
        <f>SUM(AK1338:AM1338)</f>
        <v>8250656.5488649998</v>
      </c>
      <c r="AQ1338" s="145" t="s">
        <v>509</v>
      </c>
      <c r="AU1338" s="8">
        <f>+K1338</f>
        <v>15050000</v>
      </c>
      <c r="AV1338" s="8">
        <f>+L1338</f>
        <v>7690671</v>
      </c>
      <c r="AW1338" s="2">
        <f>+M1338</f>
        <v>22740671</v>
      </c>
      <c r="AX1338" s="8">
        <f>F1338*AW1338</f>
        <v>5537353.3884999994</v>
      </c>
      <c r="AY1338" s="8">
        <f>IF(AQ1338="CT",7%,5%)*AX1338</f>
        <v>276867.66942499997</v>
      </c>
      <c r="AZ1338" s="8">
        <f>AX1338*2%</f>
        <v>110747.06776999999</v>
      </c>
      <c r="BA1338" s="8">
        <f>IF(BB1338&gt;0,0,AX1338*5%)</f>
        <v>0</v>
      </c>
      <c r="BB1338" s="8">
        <f>(AX1338-BG1338)*35%</f>
        <v>655437.4359749998</v>
      </c>
      <c r="BC1338" s="8">
        <f>+AX1338+AY1338+AZ1338+BA1338+BB1338</f>
        <v>6580405.5616699979</v>
      </c>
      <c r="BD1338" s="8">
        <f>AX1338-AT1338</f>
        <v>5537353.3884999994</v>
      </c>
      <c r="BE1338" s="2"/>
      <c r="BG1338" s="7">
        <f>+K1338*F1338</f>
        <v>3664675</v>
      </c>
      <c r="BH1338" s="2"/>
    </row>
    <row r="1339" spans="1:60" ht="17" hidden="1" outlineLevel="1" x14ac:dyDescent="0.2">
      <c r="B1339" s="82">
        <v>26</v>
      </c>
      <c r="C1339" s="144" t="s">
        <v>1123</v>
      </c>
      <c r="D1339" s="144"/>
      <c r="E1339" s="82" t="s">
        <v>129</v>
      </c>
      <c r="F1339" s="143">
        <v>197.51249999999999</v>
      </c>
      <c r="G1339" s="142">
        <f>+[2]THKL!F1341</f>
        <v>197.51249999999999</v>
      </c>
      <c r="H1339" s="132"/>
      <c r="I1339" s="132"/>
      <c r="J1339" s="132"/>
      <c r="K1339" s="156">
        <v>15000</v>
      </c>
      <c r="L1339" s="157"/>
      <c r="M1339" s="157">
        <f>SUM(K1339:L1339)</f>
        <v>15000</v>
      </c>
      <c r="N1339" s="83">
        <f>IF(V1339&lt;&gt;"VTC VHm",_xlfn.XLOOKUP(Z1339,$AC$4015:$AC$4035,$AD$4015:$AD$4035,0)*M1339,_xlfn.XLOOKUP(Z1339,$AC$4015:$AC$4035,$AD$4015:$AD$4035,0)*L1339)</f>
        <v>5250</v>
      </c>
      <c r="O1339" s="83">
        <f>IF(V1339&lt;&gt;"VTC VHm",_xlfn.XLOOKUP(Z1339,$AC$4015:$AC$4035,$AE$4015:$AE$4035,0)*M1339,_xlfn.XLOOKUP(Z1339,$AC$4015:$AC$4035,$AE$4015:$AE$4035,0)*L1339)</f>
        <v>0</v>
      </c>
      <c r="P1339" s="83">
        <f>SUM(N1339:O1339)</f>
        <v>5250</v>
      </c>
      <c r="Q1339" s="157">
        <f>M1339*G1339</f>
        <v>2962687.5</v>
      </c>
      <c r="R1339" s="157">
        <f>G1339*P1339</f>
        <v>1036940.6249999999</v>
      </c>
      <c r="S1339" s="83">
        <f>SUM(Q1339:R1339)</f>
        <v>3999628.125</v>
      </c>
      <c r="T1339" s="156"/>
      <c r="U1339" s="132"/>
      <c r="V1339" s="132"/>
      <c r="W1339" s="132"/>
      <c r="X1339" s="44" t="s">
        <v>33</v>
      </c>
      <c r="Y1339" s="44"/>
      <c r="Z1339" s="44" t="s">
        <v>16</v>
      </c>
      <c r="AA1339" s="44" t="s">
        <v>80</v>
      </c>
      <c r="AB1339" s="2">
        <v>62478.273037619998</v>
      </c>
      <c r="AC1339" s="2">
        <v>12340239.903342919</v>
      </c>
      <c r="AD1339" s="2">
        <f>+M1339</f>
        <v>15000</v>
      </c>
      <c r="AE1339" s="2">
        <f>+AD1339*14%</f>
        <v>2100</v>
      </c>
      <c r="AF1339" s="155">
        <f>+AD1339*35%</f>
        <v>5250</v>
      </c>
      <c r="AG1339" s="2">
        <f>+AD1339*F1339</f>
        <v>2962687.5</v>
      </c>
      <c r="AH1339" s="2">
        <f>+AE1339*F1339</f>
        <v>414776.25</v>
      </c>
      <c r="AI1339" s="2">
        <f>+AF1339*F1339</f>
        <v>1036940.6249999999</v>
      </c>
      <c r="AJ1339" s="2">
        <f>SUM(AG1339:AI1339)</f>
        <v>4414404.375</v>
      </c>
      <c r="AK1339" s="2">
        <f>+AD1339*G1339</f>
        <v>2962687.5</v>
      </c>
      <c r="AL1339" s="2">
        <f>+AE1339*G1339</f>
        <v>414776.25</v>
      </c>
      <c r="AM1339" s="2">
        <f>+AF1339*G1339</f>
        <v>1036940.6249999999</v>
      </c>
      <c r="AN1339" s="155">
        <f>SUM(AK1339:AM1339)</f>
        <v>4414404.375</v>
      </c>
      <c r="AQ1339" s="145" t="s">
        <v>509</v>
      </c>
      <c r="AU1339" s="8">
        <f>+K1339</f>
        <v>15000</v>
      </c>
      <c r="AV1339" s="8">
        <f>+L1339</f>
        <v>0</v>
      </c>
      <c r="AW1339" s="2">
        <f>+M1339</f>
        <v>15000</v>
      </c>
      <c r="AX1339" s="8">
        <f>F1339*AW1339</f>
        <v>2962687.5</v>
      </c>
      <c r="AY1339" s="8">
        <f>IF(AQ1339="CT",7%,5%)*AX1339</f>
        <v>148134.375</v>
      </c>
      <c r="AZ1339" s="8">
        <f>AX1339*2%</f>
        <v>59253.75</v>
      </c>
      <c r="BA1339" s="8">
        <f>IF(BB1339&gt;0,0,AX1339*5%)</f>
        <v>0</v>
      </c>
      <c r="BB1339" s="8">
        <f>(AX1339-BG1339)*35%</f>
        <v>1036940.6249999999</v>
      </c>
      <c r="BC1339" s="8">
        <f>+AX1339+AY1339+AZ1339+BA1339+BB1339</f>
        <v>4207016.25</v>
      </c>
      <c r="BD1339" s="8">
        <f>AX1339-AT1339</f>
        <v>2962687.5</v>
      </c>
      <c r="BE1339" s="2"/>
      <c r="BH1339" s="2"/>
    </row>
    <row r="1340" spans="1:60" s="92" customFormat="1" ht="17" hidden="1" outlineLevel="1" x14ac:dyDescent="0.2">
      <c r="B1340" s="163"/>
      <c r="C1340" s="164" t="s">
        <v>773</v>
      </c>
      <c r="D1340" s="164"/>
      <c r="E1340" s="163"/>
      <c r="F1340" s="162"/>
      <c r="G1340" s="149">
        <f>+[2]THKL!F1342</f>
        <v>0</v>
      </c>
      <c r="H1340" s="158"/>
      <c r="I1340" s="158"/>
      <c r="J1340" s="158"/>
      <c r="K1340" s="159"/>
      <c r="L1340" s="161"/>
      <c r="M1340" s="161">
        <f>SUM(K1340:L1340)</f>
        <v>0</v>
      </c>
      <c r="N1340" s="83">
        <f>IF(V1340&lt;&gt;"VTC VHm",_xlfn.XLOOKUP(Z1340,$AC$4015:$AC$4035,$AD$4015:$AD$4035,0)*M1340,_xlfn.XLOOKUP(Z1340,$AC$4015:$AC$4035,$AD$4015:$AD$4035,0)*L1340)</f>
        <v>0</v>
      </c>
      <c r="O1340" s="83">
        <f>IF(V1340&lt;&gt;"VTC VHm",_xlfn.XLOOKUP(Z1340,$AC$4015:$AC$4035,$AE$4015:$AE$4035,0)*M1340,_xlfn.XLOOKUP(Z1340,$AC$4015:$AC$4035,$AE$4015:$AE$4035,0)*L1340)</f>
        <v>0</v>
      </c>
      <c r="P1340" s="160">
        <f>SUM(N1340:O1340)</f>
        <v>0</v>
      </c>
      <c r="Q1340" s="161">
        <f>M1340*G1340</f>
        <v>0</v>
      </c>
      <c r="R1340" s="161">
        <f>G1340*P1340</f>
        <v>0</v>
      </c>
      <c r="S1340" s="160">
        <f>SUM(Q1340:R1340)</f>
        <v>0</v>
      </c>
      <c r="T1340" s="159"/>
      <c r="U1340" s="158"/>
      <c r="V1340" s="158"/>
      <c r="W1340" s="158"/>
      <c r="X1340" s="94" t="s">
        <v>33</v>
      </c>
      <c r="Y1340" s="94"/>
      <c r="Z1340" s="94" t="s">
        <v>16</v>
      </c>
      <c r="AA1340" s="44" t="s">
        <v>80</v>
      </c>
      <c r="AB1340" s="2">
        <v>0</v>
      </c>
      <c r="AC1340" s="2">
        <v>0</v>
      </c>
      <c r="AD1340" s="93">
        <f>+M1340</f>
        <v>0</v>
      </c>
      <c r="AE1340" s="93">
        <f>+AD1340*14%</f>
        <v>0</v>
      </c>
      <c r="AF1340" s="93">
        <f>+AD1340*35%</f>
        <v>0</v>
      </c>
      <c r="AG1340" s="93">
        <f>+AD1340*F1340</f>
        <v>0</v>
      </c>
      <c r="AH1340" s="93">
        <f>+AE1340*F1340</f>
        <v>0</v>
      </c>
      <c r="AI1340" s="93">
        <f>+AF1340*F1340</f>
        <v>0</v>
      </c>
      <c r="AJ1340" s="93">
        <f>SUM(AG1340:AI1340)</f>
        <v>0</v>
      </c>
      <c r="AK1340" s="93">
        <f>+AD1340*G1340</f>
        <v>0</v>
      </c>
      <c r="AL1340" s="93">
        <f>+AE1340*G1340</f>
        <v>0</v>
      </c>
      <c r="AM1340" s="93">
        <f>+AF1340*G1340</f>
        <v>0</v>
      </c>
      <c r="AN1340" s="93">
        <f>SUM(AK1340:AM1340)</f>
        <v>0</v>
      </c>
      <c r="AQ1340" s="145" t="s">
        <v>509</v>
      </c>
      <c r="AU1340" s="8">
        <f>+K1340</f>
        <v>0</v>
      </c>
      <c r="AV1340" s="8">
        <f>+L1340</f>
        <v>0</v>
      </c>
      <c r="AW1340" s="2">
        <f>+M1340</f>
        <v>0</v>
      </c>
      <c r="AX1340" s="8">
        <f>F1340*AW1340</f>
        <v>0</v>
      </c>
      <c r="AY1340" s="8">
        <f>IF(AQ1340="CT",7%,5%)*AX1340</f>
        <v>0</v>
      </c>
      <c r="AZ1340" s="8">
        <f>AX1340*2%</f>
        <v>0</v>
      </c>
      <c r="BA1340" s="8">
        <f>IF(BB1340&gt;0,0,AX1340*5%)</f>
        <v>0</v>
      </c>
      <c r="BB1340" s="8">
        <f>(AX1340-BG1340)*35%</f>
        <v>0</v>
      </c>
      <c r="BC1340" s="8">
        <f>+AX1340+AY1340+AZ1340+BA1340+BB1340</f>
        <v>0</v>
      </c>
      <c r="BD1340" s="8">
        <f>AX1340-AT1340</f>
        <v>0</v>
      </c>
      <c r="BE1340" s="2"/>
      <c r="BH1340" s="2"/>
    </row>
    <row r="1341" spans="1:60" ht="51" hidden="1" outlineLevel="1" x14ac:dyDescent="0.2">
      <c r="B1341" s="82">
        <v>27</v>
      </c>
      <c r="C1341" s="144" t="s">
        <v>1030</v>
      </c>
      <c r="D1341" s="144"/>
      <c r="E1341" s="82" t="s">
        <v>104</v>
      </c>
      <c r="F1341" s="143">
        <v>10.8</v>
      </c>
      <c r="G1341" s="142">
        <f>+[2]THKL!F1343</f>
        <v>10.8</v>
      </c>
      <c r="H1341" s="132"/>
      <c r="I1341" s="132"/>
      <c r="J1341" s="132"/>
      <c r="K1341" s="156" t="str">
        <f>$K$1129</f>
        <v>Bao gồm</v>
      </c>
      <c r="L1341" s="157">
        <f>$L$1129</f>
        <v>1989214.4787777774</v>
      </c>
      <c r="M1341" s="157">
        <f>SUM(K1341:L1341)</f>
        <v>1989214.4787777774</v>
      </c>
      <c r="N1341" s="83">
        <f>IF(V1341&lt;&gt;"VTC VHm",_xlfn.XLOOKUP(Z1341,$AC$4015:$AC$4035,$AD$4015:$AD$4035,0)*M1341,_xlfn.XLOOKUP(Z1341,$AC$4015:$AC$4035,$AD$4015:$AD$4035,0)*L1341)</f>
        <v>696225.06757222209</v>
      </c>
      <c r="O1341" s="83">
        <f>IF(V1341&lt;&gt;"VTC VHm",_xlfn.XLOOKUP(Z1341,$AC$4015:$AC$4035,$AE$4015:$AE$4035,0)*M1341,_xlfn.XLOOKUP(Z1341,$AC$4015:$AC$4035,$AE$4015:$AE$4035,0)*L1341)</f>
        <v>0</v>
      </c>
      <c r="P1341" s="83">
        <f>SUM(N1341:O1341)</f>
        <v>696225.06757222209</v>
      </c>
      <c r="Q1341" s="157">
        <f>M1341*G1341</f>
        <v>21483516.370799996</v>
      </c>
      <c r="R1341" s="157">
        <f>G1341*P1341</f>
        <v>7519230.7297799988</v>
      </c>
      <c r="S1341" s="83">
        <f>SUM(Q1341:R1341)</f>
        <v>29002747.100579996</v>
      </c>
      <c r="T1341" s="156" t="s">
        <v>50</v>
      </c>
      <c r="U1341" s="132"/>
      <c r="V1341" s="132"/>
      <c r="W1341" s="132"/>
      <c r="X1341" s="44" t="s">
        <v>33</v>
      </c>
      <c r="Y1341" s="44"/>
      <c r="Z1341" s="44" t="s">
        <v>16</v>
      </c>
      <c r="AA1341" s="44" t="s">
        <v>80</v>
      </c>
      <c r="AB1341" s="2">
        <v>2912517.5681606922</v>
      </c>
      <c r="AC1341" s="2">
        <v>31455189.736135479</v>
      </c>
      <c r="AD1341" s="2">
        <f>+M1341</f>
        <v>1989214.4787777774</v>
      </c>
      <c r="AE1341" s="2">
        <f>+AD1341*14%</f>
        <v>278490.02702888887</v>
      </c>
      <c r="AF1341" s="155">
        <f>+AD1341*35%</f>
        <v>696225.06757222209</v>
      </c>
      <c r="AG1341" s="2">
        <f>+AD1341*F1341</f>
        <v>21483516.370799996</v>
      </c>
      <c r="AH1341" s="2">
        <f>+AE1341*F1341</f>
        <v>3007692.2919120002</v>
      </c>
      <c r="AI1341" s="2">
        <f>+AF1341*F1341</f>
        <v>7519230.7297799988</v>
      </c>
      <c r="AJ1341" s="2">
        <f>SUM(AG1341:AI1341)</f>
        <v>32010439.392491996</v>
      </c>
      <c r="AK1341" s="2">
        <f>+AD1341*G1341</f>
        <v>21483516.370799996</v>
      </c>
      <c r="AL1341" s="2">
        <f>+AE1341*G1341</f>
        <v>3007692.2919120002</v>
      </c>
      <c r="AM1341" s="2">
        <f>+AF1341*G1341</f>
        <v>7519230.7297799988</v>
      </c>
      <c r="AN1341" s="155">
        <f>SUM(AK1341:AM1341)</f>
        <v>32010439.392491996</v>
      </c>
      <c r="AQ1341" s="145" t="s">
        <v>509</v>
      </c>
      <c r="AU1341" s="8">
        <f>+BH1341</f>
        <v>250000</v>
      </c>
      <c r="AV1341" s="8">
        <f>+L1341</f>
        <v>1989214.4787777774</v>
      </c>
      <c r="AW1341" s="2">
        <f>+AU1341+AV1341</f>
        <v>2239214.4787777774</v>
      </c>
      <c r="AX1341" s="8">
        <f>F1341*AW1341</f>
        <v>24183516.370799996</v>
      </c>
      <c r="AY1341" s="8">
        <f>IF(AQ1341="CT",7%,5%)*AX1341</f>
        <v>1209175.8185399999</v>
      </c>
      <c r="AZ1341" s="8">
        <f>AX1341*2%</f>
        <v>483670.32741599996</v>
      </c>
      <c r="BA1341" s="8">
        <f>IF(BB1341&gt;0,0,AX1341*5%)</f>
        <v>0</v>
      </c>
      <c r="BB1341" s="8">
        <f>(AX1341-BG1341)*35%</f>
        <v>8464230.7297799978</v>
      </c>
      <c r="BC1341" s="8">
        <f>+AX1341+AY1341+AZ1341+BA1341+BB1341</f>
        <v>34340593.246535994</v>
      </c>
      <c r="BD1341" s="8">
        <f>AX1341-AT1341</f>
        <v>24183516.370799996</v>
      </c>
      <c r="BE1341" s="2"/>
      <c r="BH1341" s="2">
        <v>250000</v>
      </c>
    </row>
    <row r="1342" spans="1:60" ht="51" hidden="1" outlineLevel="1" x14ac:dyDescent="0.2">
      <c r="B1342" s="82">
        <v>28</v>
      </c>
      <c r="C1342" s="144" t="s">
        <v>1122</v>
      </c>
      <c r="D1342" s="144"/>
      <c r="E1342" s="82" t="s">
        <v>104</v>
      </c>
      <c r="F1342" s="143">
        <v>7.56</v>
      </c>
      <c r="G1342" s="142">
        <f>+[2]THKL!F1344</f>
        <v>7.56</v>
      </c>
      <c r="H1342" s="132"/>
      <c r="I1342" s="132"/>
      <c r="J1342" s="132"/>
      <c r="K1342" s="156" t="str">
        <f>$K$1129</f>
        <v>Bao gồm</v>
      </c>
      <c r="L1342" s="157">
        <f>$L$1129</f>
        <v>1989214.4787777774</v>
      </c>
      <c r="M1342" s="157">
        <f>SUM(K1342:L1342)</f>
        <v>1989214.4787777774</v>
      </c>
      <c r="N1342" s="83">
        <f>IF(V1342&lt;&gt;"VTC VHm",_xlfn.XLOOKUP(Z1342,$AC$4015:$AC$4035,$AD$4015:$AD$4035,0)*M1342,_xlfn.XLOOKUP(Z1342,$AC$4015:$AC$4035,$AD$4015:$AD$4035,0)*L1342)</f>
        <v>696225.06757222209</v>
      </c>
      <c r="O1342" s="83">
        <f>IF(V1342&lt;&gt;"VTC VHm",_xlfn.XLOOKUP(Z1342,$AC$4015:$AC$4035,$AE$4015:$AE$4035,0)*M1342,_xlfn.XLOOKUP(Z1342,$AC$4015:$AC$4035,$AE$4015:$AE$4035,0)*L1342)</f>
        <v>0</v>
      </c>
      <c r="P1342" s="83">
        <f>SUM(N1342:O1342)</f>
        <v>696225.06757222209</v>
      </c>
      <c r="Q1342" s="157">
        <f>M1342*G1342</f>
        <v>15038461.459559996</v>
      </c>
      <c r="R1342" s="157">
        <f>G1342*P1342</f>
        <v>5263461.5108459983</v>
      </c>
      <c r="S1342" s="83">
        <f>SUM(Q1342:R1342)</f>
        <v>20301922.970405996</v>
      </c>
      <c r="T1342" s="156" t="s">
        <v>50</v>
      </c>
      <c r="U1342" s="132"/>
      <c r="V1342" s="132"/>
      <c r="W1342" s="132"/>
      <c r="X1342" s="44" t="s">
        <v>33</v>
      </c>
      <c r="Y1342" s="44"/>
      <c r="Z1342" s="44" t="s">
        <v>16</v>
      </c>
      <c r="AA1342" s="44" t="s">
        <v>80</v>
      </c>
      <c r="AB1342" s="2">
        <v>2800506.339336934</v>
      </c>
      <c r="AC1342" s="2">
        <v>21171827.925387219</v>
      </c>
      <c r="AD1342" s="2">
        <f>+M1342</f>
        <v>1989214.4787777774</v>
      </c>
      <c r="AE1342" s="2">
        <f>+AD1342*14%</f>
        <v>278490.02702888887</v>
      </c>
      <c r="AF1342" s="155">
        <f>+AD1342*35%</f>
        <v>696225.06757222209</v>
      </c>
      <c r="AG1342" s="2">
        <f>+AD1342*F1342</f>
        <v>15038461.459559996</v>
      </c>
      <c r="AH1342" s="2">
        <f>+AE1342*F1342</f>
        <v>2105384.6043383996</v>
      </c>
      <c r="AI1342" s="2">
        <f>+AF1342*F1342</f>
        <v>5263461.5108459983</v>
      </c>
      <c r="AJ1342" s="2">
        <f>SUM(AG1342:AI1342)</f>
        <v>22407307.574744396</v>
      </c>
      <c r="AK1342" s="2">
        <f>+AD1342*G1342</f>
        <v>15038461.459559996</v>
      </c>
      <c r="AL1342" s="2">
        <f>+AE1342*G1342</f>
        <v>2105384.6043383996</v>
      </c>
      <c r="AM1342" s="2">
        <f>+AF1342*G1342</f>
        <v>5263461.5108459983</v>
      </c>
      <c r="AN1342" s="155">
        <f>SUM(AK1342:AM1342)</f>
        <v>22407307.574744396</v>
      </c>
      <c r="AQ1342" s="145" t="s">
        <v>509</v>
      </c>
      <c r="AU1342" s="8">
        <f>+BH1342</f>
        <v>250000</v>
      </c>
      <c r="AV1342" s="8">
        <f>+L1342</f>
        <v>1989214.4787777774</v>
      </c>
      <c r="AW1342" s="2">
        <f>+AU1342+AV1342</f>
        <v>2239214.4787777774</v>
      </c>
      <c r="AX1342" s="8">
        <f>F1342*AW1342</f>
        <v>16928461.459559996</v>
      </c>
      <c r="AY1342" s="8">
        <f>IF(AQ1342="CT",7%,5%)*AX1342</f>
        <v>846423.07297799981</v>
      </c>
      <c r="AZ1342" s="8">
        <f>AX1342*2%</f>
        <v>338569.22919119993</v>
      </c>
      <c r="BA1342" s="8">
        <f>IF(BB1342&gt;0,0,AX1342*5%)</f>
        <v>0</v>
      </c>
      <c r="BB1342" s="8">
        <f>(AX1342-BG1342)*35%</f>
        <v>5924961.5108459983</v>
      </c>
      <c r="BC1342" s="8">
        <f>+AX1342+AY1342+AZ1342+BA1342+BB1342</f>
        <v>24038415.272575192</v>
      </c>
      <c r="BD1342" s="8">
        <f>AX1342-AT1342</f>
        <v>16928461.459559996</v>
      </c>
      <c r="BE1342" s="2"/>
      <c r="BH1342" s="2">
        <v>250000</v>
      </c>
    </row>
    <row r="1343" spans="1:60" ht="51" hidden="1" outlineLevel="1" x14ac:dyDescent="0.2">
      <c r="B1343" s="82">
        <v>29</v>
      </c>
      <c r="C1343" s="144" t="s">
        <v>771</v>
      </c>
      <c r="D1343" s="144"/>
      <c r="E1343" s="82" t="s">
        <v>91</v>
      </c>
      <c r="F1343" s="143">
        <v>0.56999999999999995</v>
      </c>
      <c r="G1343" s="142">
        <f>+[2]THKL!F1345</f>
        <v>0.56999999999999995</v>
      </c>
      <c r="H1343" s="132"/>
      <c r="I1343" s="132"/>
      <c r="J1343" s="132"/>
      <c r="K1343" s="156">
        <f>$K$4010*1000</f>
        <v>15050000</v>
      </c>
      <c r="L1343" s="157">
        <f>'[3]BDG (XD)'!$AA$964*1000</f>
        <v>7690671</v>
      </c>
      <c r="M1343" s="157">
        <f>SUM(K1343:L1343)</f>
        <v>22740671</v>
      </c>
      <c r="N1343" s="83">
        <f>IF(V1343&lt;&gt;"VTC VHm",_xlfn.XLOOKUP(Z1343,$AC$4015:$AC$4035,$AD$4015:$AD$4035,0)*M1343,_xlfn.XLOOKUP(Z1343,$AC$4015:$AC$4035,$AD$4015:$AD$4035,0)*L1343)</f>
        <v>2691734.8499999996</v>
      </c>
      <c r="O1343" s="83">
        <f>IF(V1343&lt;&gt;"VTC VHm",_xlfn.XLOOKUP(Z1343,$AC$4015:$AC$4035,$AE$4015:$AE$4035,0)*M1343,_xlfn.XLOOKUP(Z1343,$AC$4015:$AC$4035,$AE$4015:$AE$4035,0)*L1343)</f>
        <v>0</v>
      </c>
      <c r="P1343" s="83">
        <f>SUM(N1343:O1343)</f>
        <v>2691734.8499999996</v>
      </c>
      <c r="Q1343" s="157">
        <f>M1343*G1343</f>
        <v>12962182.469999999</v>
      </c>
      <c r="R1343" s="157">
        <f>G1343*P1343</f>
        <v>1534288.8644999997</v>
      </c>
      <c r="S1343" s="83">
        <f>SUM(Q1343:R1343)</f>
        <v>14496471.334499998</v>
      </c>
      <c r="T1343" s="156" t="s">
        <v>50</v>
      </c>
      <c r="U1343" s="132"/>
      <c r="V1343" s="82" t="s">
        <v>34</v>
      </c>
      <c r="W1343" s="132"/>
      <c r="X1343" s="44" t="s">
        <v>33</v>
      </c>
      <c r="Y1343" s="44"/>
      <c r="Z1343" s="44" t="s">
        <v>16</v>
      </c>
      <c r="AA1343" s="44" t="s">
        <v>80</v>
      </c>
      <c r="AB1343" s="2">
        <v>24322254.655574158</v>
      </c>
      <c r="AC1343" s="2">
        <v>13863685.153677268</v>
      </c>
      <c r="AD1343" s="2">
        <f>+M1343</f>
        <v>22740671</v>
      </c>
      <c r="AE1343" s="2">
        <f>+AD1343*14%</f>
        <v>3183693.9400000004</v>
      </c>
      <c r="AF1343" s="155">
        <f>+AD1343*35%</f>
        <v>7959234.8499999996</v>
      </c>
      <c r="AG1343" s="2">
        <f>+AD1343*F1343</f>
        <v>12962182.469999999</v>
      </c>
      <c r="AH1343" s="2">
        <f>+AE1343*F1343</f>
        <v>1814705.5458</v>
      </c>
      <c r="AI1343" s="2">
        <f>+AF1343*F1343</f>
        <v>4536763.8644999992</v>
      </c>
      <c r="AJ1343" s="2">
        <f>SUM(AG1343:AI1343)</f>
        <v>19313651.8803</v>
      </c>
      <c r="AK1343" s="2">
        <f>+AD1343*G1343</f>
        <v>12962182.469999999</v>
      </c>
      <c r="AL1343" s="2">
        <f>+AE1343*G1343</f>
        <v>1814705.5458</v>
      </c>
      <c r="AM1343" s="2">
        <f>+AF1343*G1343</f>
        <v>4536763.8644999992</v>
      </c>
      <c r="AN1343" s="155">
        <f>SUM(AK1343:AM1343)</f>
        <v>19313651.8803</v>
      </c>
      <c r="AQ1343" s="145" t="s">
        <v>509</v>
      </c>
      <c r="AU1343" s="8">
        <f>+K1343</f>
        <v>15050000</v>
      </c>
      <c r="AV1343" s="8">
        <f>+L1343</f>
        <v>7690671</v>
      </c>
      <c r="AW1343" s="2">
        <f>+M1343</f>
        <v>22740671</v>
      </c>
      <c r="AX1343" s="8">
        <f>F1343*AW1343</f>
        <v>12962182.469999999</v>
      </c>
      <c r="AY1343" s="8">
        <f>IF(AQ1343="CT",7%,5%)*AX1343</f>
        <v>648109.12349999999</v>
      </c>
      <c r="AZ1343" s="8">
        <f>AX1343*2%</f>
        <v>259243.64939999999</v>
      </c>
      <c r="BA1343" s="8">
        <f>IF(BB1343&gt;0,0,AX1343*5%)</f>
        <v>0</v>
      </c>
      <c r="BB1343" s="8">
        <f>(AX1343-BG1343)*35%</f>
        <v>1534288.8644999994</v>
      </c>
      <c r="BC1343" s="8">
        <f>+AX1343+AY1343+AZ1343+BA1343+BB1343</f>
        <v>15403824.107399998</v>
      </c>
      <c r="BD1343" s="8">
        <f>AX1343-AT1343</f>
        <v>12962182.469999999</v>
      </c>
      <c r="BE1343" s="2"/>
      <c r="BG1343" s="7">
        <f>+K1343*F1343</f>
        <v>8578500</v>
      </c>
      <c r="BH1343" s="2"/>
    </row>
    <row r="1344" spans="1:60" ht="51" hidden="1" outlineLevel="1" x14ac:dyDescent="0.2">
      <c r="B1344" s="82">
        <v>30</v>
      </c>
      <c r="C1344" s="144" t="s">
        <v>770</v>
      </c>
      <c r="D1344" s="144"/>
      <c r="E1344" s="82" t="s">
        <v>91</v>
      </c>
      <c r="F1344" s="143">
        <v>2.8925000000000001</v>
      </c>
      <c r="G1344" s="142">
        <f>+[2]THKL!F1346</f>
        <v>2.8925000000000001</v>
      </c>
      <c r="H1344" s="132"/>
      <c r="I1344" s="132"/>
      <c r="J1344" s="132"/>
      <c r="K1344" s="156">
        <f>$L$4010*1000</f>
        <v>15266666.666666666</v>
      </c>
      <c r="L1344" s="157">
        <f>'[3]BDG (XD)'!$AA$965*1000</f>
        <v>7690671</v>
      </c>
      <c r="M1344" s="157">
        <f>SUM(K1344:L1344)</f>
        <v>22957337.666666664</v>
      </c>
      <c r="N1344" s="83">
        <f>IF(V1344&lt;&gt;"VTC VHm",_xlfn.XLOOKUP(Z1344,$AC$4015:$AC$4035,$AD$4015:$AD$4035,0)*M1344,_xlfn.XLOOKUP(Z1344,$AC$4015:$AC$4035,$AD$4015:$AD$4035,0)*L1344)</f>
        <v>2691734.8499999996</v>
      </c>
      <c r="O1344" s="83">
        <f>IF(V1344&lt;&gt;"VTC VHm",_xlfn.XLOOKUP(Z1344,$AC$4015:$AC$4035,$AE$4015:$AE$4035,0)*M1344,_xlfn.XLOOKUP(Z1344,$AC$4015:$AC$4035,$AE$4015:$AE$4035,0)*L1344)</f>
        <v>0</v>
      </c>
      <c r="P1344" s="83">
        <f>SUM(N1344:O1344)</f>
        <v>2691734.8499999996</v>
      </c>
      <c r="Q1344" s="157">
        <f>M1344*G1344</f>
        <v>66404099.200833328</v>
      </c>
      <c r="R1344" s="157">
        <f>G1344*P1344</f>
        <v>7785843.0536249988</v>
      </c>
      <c r="S1344" s="83">
        <f>SUM(Q1344:R1344)</f>
        <v>74189942.254458323</v>
      </c>
      <c r="T1344" s="156" t="s">
        <v>50</v>
      </c>
      <c r="U1344" s="132"/>
      <c r="V1344" s="82" t="s">
        <v>34</v>
      </c>
      <c r="W1344" s="132"/>
      <c r="X1344" s="44" t="s">
        <v>33</v>
      </c>
      <c r="Y1344" s="44"/>
      <c r="Z1344" s="44" t="s">
        <v>16</v>
      </c>
      <c r="AA1344" s="44" t="s">
        <v>80</v>
      </c>
      <c r="AB1344" s="2">
        <v>22802958.863063376</v>
      </c>
      <c r="AC1344" s="2">
        <v>65957558.511410818</v>
      </c>
      <c r="AD1344" s="2">
        <f>+M1344</f>
        <v>22957337.666666664</v>
      </c>
      <c r="AE1344" s="2">
        <f>+AD1344*14%</f>
        <v>3214027.2733333334</v>
      </c>
      <c r="AF1344" s="155">
        <f>+AD1344*35%</f>
        <v>8035068.1833333317</v>
      </c>
      <c r="AG1344" s="2">
        <f>+AD1344*F1344</f>
        <v>66404099.200833328</v>
      </c>
      <c r="AH1344" s="2">
        <f>+AE1344*F1344</f>
        <v>9296573.888116667</v>
      </c>
      <c r="AI1344" s="2">
        <f>+AF1344*F1344</f>
        <v>23241434.720291663</v>
      </c>
      <c r="AJ1344" s="2">
        <f>SUM(AG1344:AI1344)</f>
        <v>98942107.809241652</v>
      </c>
      <c r="AK1344" s="2">
        <f>+AD1344*G1344</f>
        <v>66404099.200833328</v>
      </c>
      <c r="AL1344" s="2">
        <f>+AE1344*G1344</f>
        <v>9296573.888116667</v>
      </c>
      <c r="AM1344" s="2">
        <f>+AF1344*G1344</f>
        <v>23241434.720291663</v>
      </c>
      <c r="AN1344" s="155">
        <f>SUM(AK1344:AM1344)</f>
        <v>98942107.809241652</v>
      </c>
      <c r="AQ1344" s="145" t="s">
        <v>509</v>
      </c>
      <c r="AU1344" s="8">
        <f>+K1344</f>
        <v>15266666.666666666</v>
      </c>
      <c r="AV1344" s="8">
        <f>+L1344</f>
        <v>7690671</v>
      </c>
      <c r="AW1344" s="2">
        <f>+M1344</f>
        <v>22957337.666666664</v>
      </c>
      <c r="AX1344" s="8">
        <f>F1344*AW1344</f>
        <v>66404099.200833328</v>
      </c>
      <c r="AY1344" s="8">
        <f>IF(AQ1344="CT",7%,5%)*AX1344</f>
        <v>3320204.9600416664</v>
      </c>
      <c r="AZ1344" s="8">
        <f>AX1344*2%</f>
        <v>1328081.9840166667</v>
      </c>
      <c r="BA1344" s="8">
        <f>IF(BB1344&gt;0,0,AX1344*5%)</f>
        <v>0</v>
      </c>
      <c r="BB1344" s="8">
        <f>(AX1344-BG1344)*35%</f>
        <v>7785843.0536249969</v>
      </c>
      <c r="BC1344" s="8">
        <f>+AX1344+AY1344+AZ1344+BA1344+BB1344</f>
        <v>78838229.198516667</v>
      </c>
      <c r="BD1344" s="8">
        <f>AX1344-AT1344</f>
        <v>66404099.200833328</v>
      </c>
      <c r="BE1344" s="2"/>
      <c r="BG1344" s="7">
        <f>+K1344*F1344</f>
        <v>44158833.333333336</v>
      </c>
      <c r="BH1344" s="2"/>
    </row>
    <row r="1345" spans="1:60" ht="51" hidden="1" outlineLevel="1" x14ac:dyDescent="0.2">
      <c r="B1345" s="82">
        <v>31</v>
      </c>
      <c r="C1345" s="144" t="s">
        <v>902</v>
      </c>
      <c r="D1345" s="144"/>
      <c r="E1345" s="82" t="s">
        <v>91</v>
      </c>
      <c r="F1345" s="143">
        <v>4.0183</v>
      </c>
      <c r="G1345" s="142">
        <f>+[2]THKL!F1347</f>
        <v>4.0183</v>
      </c>
      <c r="H1345" s="132"/>
      <c r="I1345" s="132"/>
      <c r="J1345" s="132"/>
      <c r="K1345" s="156">
        <f>$L$4010*1000</f>
        <v>15266666.666666666</v>
      </c>
      <c r="L1345" s="157">
        <f>'[3]BDG (XD)'!$AA$965*1000</f>
        <v>7690671</v>
      </c>
      <c r="M1345" s="157">
        <f>SUM(K1345:L1345)</f>
        <v>22957337.666666664</v>
      </c>
      <c r="N1345" s="83">
        <f>IF(V1345&lt;&gt;"VTC VHm",_xlfn.XLOOKUP(Z1345,$AC$4015:$AC$4035,$AD$4015:$AD$4035,0)*M1345,_xlfn.XLOOKUP(Z1345,$AC$4015:$AC$4035,$AD$4015:$AD$4035,0)*L1345)</f>
        <v>2691734.8499999996</v>
      </c>
      <c r="O1345" s="83">
        <f>IF(V1345&lt;&gt;"VTC VHm",_xlfn.XLOOKUP(Z1345,$AC$4015:$AC$4035,$AE$4015:$AE$4035,0)*M1345,_xlfn.XLOOKUP(Z1345,$AC$4015:$AC$4035,$AE$4015:$AE$4035,0)*L1345)</f>
        <v>0</v>
      </c>
      <c r="P1345" s="83">
        <f>SUM(N1345:O1345)</f>
        <v>2691734.8499999996</v>
      </c>
      <c r="Q1345" s="157">
        <f>M1345*G1345</f>
        <v>92249469.945966661</v>
      </c>
      <c r="R1345" s="157">
        <f>G1345*P1345</f>
        <v>10816198.147754999</v>
      </c>
      <c r="S1345" s="83">
        <f>SUM(Q1345:R1345)</f>
        <v>103065668.09372166</v>
      </c>
      <c r="T1345" s="156" t="s">
        <v>50</v>
      </c>
      <c r="U1345" s="132"/>
      <c r="V1345" s="82" t="s">
        <v>34</v>
      </c>
      <c r="W1345" s="132"/>
      <c r="X1345" s="44" t="s">
        <v>33</v>
      </c>
      <c r="Y1345" s="44"/>
      <c r="Z1345" s="44" t="s">
        <v>16</v>
      </c>
      <c r="AA1345" s="44" t="s">
        <v>80</v>
      </c>
      <c r="AB1345" s="2">
        <v>22491793.057441685</v>
      </c>
      <c r="AC1345" s="2">
        <v>90378772.042717919</v>
      </c>
      <c r="AD1345" s="2">
        <f>+M1345</f>
        <v>22957337.666666664</v>
      </c>
      <c r="AE1345" s="2">
        <f>+AD1345*14%</f>
        <v>3214027.2733333334</v>
      </c>
      <c r="AF1345" s="155">
        <f>+AD1345*35%</f>
        <v>8035068.1833333317</v>
      </c>
      <c r="AG1345" s="2">
        <f>+AD1345*F1345</f>
        <v>92249469.945966661</v>
      </c>
      <c r="AH1345" s="2">
        <f>+AE1345*F1345</f>
        <v>12914925.792435333</v>
      </c>
      <c r="AI1345" s="2">
        <f>+AF1345*F1345</f>
        <v>32287314.481088325</v>
      </c>
      <c r="AJ1345" s="2">
        <f>SUM(AG1345:AI1345)</f>
        <v>137451710.21949032</v>
      </c>
      <c r="AK1345" s="2">
        <f>+AD1345*G1345</f>
        <v>92249469.945966661</v>
      </c>
      <c r="AL1345" s="2">
        <f>+AE1345*G1345</f>
        <v>12914925.792435333</v>
      </c>
      <c r="AM1345" s="2">
        <f>+AF1345*G1345</f>
        <v>32287314.481088325</v>
      </c>
      <c r="AN1345" s="155">
        <f>SUM(AK1345:AM1345)</f>
        <v>137451710.21949032</v>
      </c>
      <c r="AQ1345" s="145" t="s">
        <v>509</v>
      </c>
      <c r="AU1345" s="8">
        <f>+K1345</f>
        <v>15266666.666666666</v>
      </c>
      <c r="AV1345" s="8">
        <f>+L1345</f>
        <v>7690671</v>
      </c>
      <c r="AW1345" s="2">
        <f>+M1345</f>
        <v>22957337.666666664</v>
      </c>
      <c r="AX1345" s="8">
        <f>F1345*AW1345</f>
        <v>92249469.945966661</v>
      </c>
      <c r="AY1345" s="8">
        <f>IF(AQ1345="CT",7%,5%)*AX1345</f>
        <v>4612473.4972983329</v>
      </c>
      <c r="AZ1345" s="8">
        <f>AX1345*2%</f>
        <v>1844989.3989193332</v>
      </c>
      <c r="BA1345" s="8">
        <f>IF(BB1345&gt;0,0,AX1345*5%)</f>
        <v>0</v>
      </c>
      <c r="BB1345" s="8">
        <f>(AX1345-BG1345)*35%</f>
        <v>10816198.147754999</v>
      </c>
      <c r="BC1345" s="8">
        <f>+AX1345+AY1345+AZ1345+BA1345+BB1345</f>
        <v>109523130.98993932</v>
      </c>
      <c r="BD1345" s="8">
        <f>AX1345-AT1345</f>
        <v>92249469.945966661</v>
      </c>
      <c r="BE1345" s="2"/>
      <c r="BG1345" s="7">
        <f>+K1345*F1345</f>
        <v>61346046.666666664</v>
      </c>
      <c r="BH1345" s="2"/>
    </row>
    <row r="1346" spans="1:60" ht="34" hidden="1" outlineLevel="1" x14ac:dyDescent="0.2">
      <c r="B1346" s="82">
        <v>32</v>
      </c>
      <c r="C1346" s="144" t="s">
        <v>187</v>
      </c>
      <c r="D1346" s="144"/>
      <c r="E1346" s="82" t="s">
        <v>120</v>
      </c>
      <c r="F1346" s="143">
        <v>2.5019999999999998</v>
      </c>
      <c r="G1346" s="142">
        <f>+[2]THKL!F1348</f>
        <v>2.5019999999999998</v>
      </c>
      <c r="H1346" s="132"/>
      <c r="I1346" s="132"/>
      <c r="J1346" s="132"/>
      <c r="K1346" s="156" t="s">
        <v>89</v>
      </c>
      <c r="L1346" s="157">
        <f>'[3]BDG (XD)'!$AA$954*100</f>
        <v>26537135.877452388</v>
      </c>
      <c r="M1346" s="157">
        <f>SUM(K1346:L1346)</f>
        <v>26537135.877452388</v>
      </c>
      <c r="N1346" s="83">
        <f>IF(V1346&lt;&gt;"VTC VHm",_xlfn.XLOOKUP(Z1346,$AC$4015:$AC$4035,$AD$4015:$AD$4035,0)*M1346,_xlfn.XLOOKUP(Z1346,$AC$4015:$AC$4035,$AD$4015:$AD$4035,0)*L1346)</f>
        <v>9287997.5571083352</v>
      </c>
      <c r="O1346" s="83">
        <f>IF(V1346&lt;&gt;"VTC VHm",_xlfn.XLOOKUP(Z1346,$AC$4015:$AC$4035,$AE$4015:$AE$4035,0)*M1346,_xlfn.XLOOKUP(Z1346,$AC$4015:$AC$4035,$AE$4015:$AE$4035,0)*L1346)</f>
        <v>0</v>
      </c>
      <c r="P1346" s="83">
        <f>SUM(N1346:O1346)</f>
        <v>9287997.5571083352</v>
      </c>
      <c r="Q1346" s="157">
        <f>M1346*G1346</f>
        <v>66395913.965385869</v>
      </c>
      <c r="R1346" s="157">
        <f>G1346*P1346</f>
        <v>23238569.887885053</v>
      </c>
      <c r="S1346" s="83">
        <f>SUM(Q1346:R1346)</f>
        <v>89634483.853270918</v>
      </c>
      <c r="T1346" s="156" t="s">
        <v>50</v>
      </c>
      <c r="U1346" s="132"/>
      <c r="V1346" s="132"/>
      <c r="W1346" s="132"/>
      <c r="X1346" s="44" t="s">
        <v>33</v>
      </c>
      <c r="Y1346" s="44"/>
      <c r="Z1346" s="44" t="s">
        <v>16</v>
      </c>
      <c r="AA1346" s="44" t="s">
        <v>80</v>
      </c>
      <c r="AB1346" s="2">
        <v>16053515.864352221</v>
      </c>
      <c r="AC1346" s="2">
        <v>40165896.692609251</v>
      </c>
      <c r="AD1346" s="2">
        <f>+M1346</f>
        <v>26537135.877452388</v>
      </c>
      <c r="AE1346" s="2">
        <f>+AD1346*14%</f>
        <v>3715199.0228433348</v>
      </c>
      <c r="AF1346" s="155">
        <f>+AD1346*35%</f>
        <v>9287997.5571083352</v>
      </c>
      <c r="AG1346" s="2">
        <f>+AD1346*F1346</f>
        <v>66395913.965385869</v>
      </c>
      <c r="AH1346" s="2">
        <f>+AE1346*F1346</f>
        <v>9295427.9551540222</v>
      </c>
      <c r="AI1346" s="2">
        <f>+AF1346*F1346</f>
        <v>23238569.887885053</v>
      </c>
      <c r="AJ1346" s="2">
        <f>SUM(AG1346:AI1346)</f>
        <v>98929911.808424935</v>
      </c>
      <c r="AK1346" s="2">
        <f>+AD1346*G1346</f>
        <v>66395913.965385869</v>
      </c>
      <c r="AL1346" s="2">
        <f>+AE1346*G1346</f>
        <v>9295427.9551540222</v>
      </c>
      <c r="AM1346" s="2">
        <f>+AF1346*G1346</f>
        <v>23238569.887885053</v>
      </c>
      <c r="AN1346" s="155">
        <f>SUM(AK1346:AM1346)</f>
        <v>98929911.808424935</v>
      </c>
      <c r="AQ1346" s="145" t="s">
        <v>509</v>
      </c>
      <c r="AU1346" s="8" t="str">
        <f>+K1346</f>
        <v>Bao gồm</v>
      </c>
      <c r="AV1346" s="8">
        <f>+L1346</f>
        <v>26537135.877452388</v>
      </c>
      <c r="AW1346" s="2">
        <f>+M1346</f>
        <v>26537135.877452388</v>
      </c>
      <c r="AX1346" s="8">
        <f>F1346*AW1346</f>
        <v>66395913.965385869</v>
      </c>
      <c r="AY1346" s="8">
        <f>IF(AQ1346="CT",7%,5%)*AX1346</f>
        <v>3319795.6982692936</v>
      </c>
      <c r="AZ1346" s="8">
        <f>AX1346*2%</f>
        <v>1327918.2793077175</v>
      </c>
      <c r="BA1346" s="8">
        <f>IF(BB1346&gt;0,0,AX1346*5%)</f>
        <v>0</v>
      </c>
      <c r="BB1346" s="8">
        <f>(AX1346-BG1346)*35%</f>
        <v>23238569.887885053</v>
      </c>
      <c r="BC1346" s="8">
        <f>+AX1346+AY1346+AZ1346+BA1346+BB1346</f>
        <v>94282197.830847934</v>
      </c>
      <c r="BD1346" s="8">
        <f>AX1346-AT1346</f>
        <v>66395913.965385869</v>
      </c>
      <c r="BE1346" s="2"/>
      <c r="BH1346" s="2"/>
    </row>
    <row r="1347" spans="1:60" s="92" customFormat="1" ht="17" hidden="1" outlineLevel="1" x14ac:dyDescent="0.2">
      <c r="B1347" s="163"/>
      <c r="C1347" s="164" t="s">
        <v>769</v>
      </c>
      <c r="D1347" s="164"/>
      <c r="E1347" s="163"/>
      <c r="F1347" s="162"/>
      <c r="G1347" s="149">
        <f>+[2]THKL!F1349</f>
        <v>0</v>
      </c>
      <c r="H1347" s="158"/>
      <c r="I1347" s="158"/>
      <c r="J1347" s="158"/>
      <c r="K1347" s="159"/>
      <c r="L1347" s="161"/>
      <c r="M1347" s="161">
        <f>SUM(K1347:L1347)</f>
        <v>0</v>
      </c>
      <c r="N1347" s="83">
        <f>IF(V1347&lt;&gt;"VTC VHm",_xlfn.XLOOKUP(Z1347,$AC$4015:$AC$4035,$AD$4015:$AD$4035,0)*M1347,_xlfn.XLOOKUP(Z1347,$AC$4015:$AC$4035,$AD$4015:$AD$4035,0)*L1347)</f>
        <v>0</v>
      </c>
      <c r="O1347" s="83">
        <f>IF(V1347&lt;&gt;"VTC VHm",_xlfn.XLOOKUP(Z1347,$AC$4015:$AC$4035,$AE$4015:$AE$4035,0)*M1347,_xlfn.XLOOKUP(Z1347,$AC$4015:$AC$4035,$AE$4015:$AE$4035,0)*L1347)</f>
        <v>0</v>
      </c>
      <c r="P1347" s="160">
        <f>SUM(N1347:O1347)</f>
        <v>0</v>
      </c>
      <c r="Q1347" s="161">
        <f>M1347*G1347</f>
        <v>0</v>
      </c>
      <c r="R1347" s="161">
        <f>G1347*P1347</f>
        <v>0</v>
      </c>
      <c r="S1347" s="160">
        <f>SUM(Q1347:R1347)</f>
        <v>0</v>
      </c>
      <c r="T1347" s="159"/>
      <c r="U1347" s="158"/>
      <c r="V1347" s="158"/>
      <c r="W1347" s="158"/>
      <c r="X1347" s="94" t="s">
        <v>33</v>
      </c>
      <c r="Y1347" s="94"/>
      <c r="Z1347" s="94" t="s">
        <v>16</v>
      </c>
      <c r="AA1347" s="44" t="s">
        <v>80</v>
      </c>
      <c r="AB1347" s="2">
        <v>0</v>
      </c>
      <c r="AC1347" s="2">
        <v>0</v>
      </c>
      <c r="AD1347" s="93">
        <f>+M1347</f>
        <v>0</v>
      </c>
      <c r="AE1347" s="93">
        <f>+AD1347*14%</f>
        <v>0</v>
      </c>
      <c r="AF1347" s="93">
        <f>+AD1347*35%</f>
        <v>0</v>
      </c>
      <c r="AG1347" s="93">
        <f>+AD1347*F1347</f>
        <v>0</v>
      </c>
      <c r="AH1347" s="93">
        <f>+AE1347*F1347</f>
        <v>0</v>
      </c>
      <c r="AI1347" s="93">
        <f>+AF1347*F1347</f>
        <v>0</v>
      </c>
      <c r="AJ1347" s="93">
        <f>SUM(AG1347:AI1347)</f>
        <v>0</v>
      </c>
      <c r="AK1347" s="93">
        <f>+AD1347*G1347</f>
        <v>0</v>
      </c>
      <c r="AL1347" s="93">
        <f>+AE1347*G1347</f>
        <v>0</v>
      </c>
      <c r="AM1347" s="93">
        <f>+AF1347*G1347</f>
        <v>0</v>
      </c>
      <c r="AN1347" s="93">
        <f>SUM(AK1347:AM1347)</f>
        <v>0</v>
      </c>
      <c r="AQ1347" s="145" t="s">
        <v>509</v>
      </c>
      <c r="AU1347" s="8">
        <f>+K1347</f>
        <v>0</v>
      </c>
      <c r="AV1347" s="8">
        <f>+L1347</f>
        <v>0</v>
      </c>
      <c r="AW1347" s="2">
        <f>+M1347</f>
        <v>0</v>
      </c>
      <c r="AX1347" s="8">
        <f>F1347*AW1347</f>
        <v>0</v>
      </c>
      <c r="AY1347" s="8">
        <f>IF(AQ1347="CT",7%,5%)*AX1347</f>
        <v>0</v>
      </c>
      <c r="AZ1347" s="8">
        <f>AX1347*2%</f>
        <v>0</v>
      </c>
      <c r="BA1347" s="8">
        <f>IF(BB1347&gt;0,0,AX1347*5%)</f>
        <v>0</v>
      </c>
      <c r="BB1347" s="8">
        <f>(AX1347-BG1347)*35%</f>
        <v>0</v>
      </c>
      <c r="BC1347" s="8">
        <f>+AX1347+AY1347+AZ1347+BA1347+BB1347</f>
        <v>0</v>
      </c>
      <c r="BD1347" s="8">
        <f>AX1347-AT1347</f>
        <v>0</v>
      </c>
      <c r="BE1347" s="2"/>
      <c r="BH1347" s="2"/>
    </row>
    <row r="1348" spans="1:60" ht="34" hidden="1" outlineLevel="1" x14ac:dyDescent="0.2">
      <c r="B1348" s="82">
        <v>33</v>
      </c>
      <c r="C1348" s="144" t="s">
        <v>1029</v>
      </c>
      <c r="D1348" s="144"/>
      <c r="E1348" s="82" t="s">
        <v>104</v>
      </c>
      <c r="F1348" s="143">
        <v>21.018000000000001</v>
      </c>
      <c r="G1348" s="142">
        <f>+[2]THKL!F1350</f>
        <v>21.018000000000001</v>
      </c>
      <c r="H1348" s="132"/>
      <c r="I1348" s="132"/>
      <c r="J1348" s="132"/>
      <c r="K1348" s="156" t="str">
        <f>$K$1135</f>
        <v>Bao gồm</v>
      </c>
      <c r="L1348" s="157">
        <f>$L$1135</f>
        <v>2074385.9787777774</v>
      </c>
      <c r="M1348" s="157">
        <f>SUM(K1348:L1348)</f>
        <v>2074385.9787777774</v>
      </c>
      <c r="N1348" s="83">
        <f>IF(V1348&lt;&gt;"VTC VHm",_xlfn.XLOOKUP(Z1348,$AC$4015:$AC$4035,$AD$4015:$AD$4035,0)*M1348,_xlfn.XLOOKUP(Z1348,$AC$4015:$AC$4035,$AD$4015:$AD$4035,0)*L1348)</f>
        <v>726035.092572222</v>
      </c>
      <c r="O1348" s="83">
        <f>IF(V1348&lt;&gt;"VTC VHm",_xlfn.XLOOKUP(Z1348,$AC$4015:$AC$4035,$AE$4015:$AE$4035,0)*M1348,_xlfn.XLOOKUP(Z1348,$AC$4015:$AC$4035,$AE$4015:$AE$4035,0)*L1348)</f>
        <v>0</v>
      </c>
      <c r="P1348" s="83">
        <f>SUM(N1348:O1348)</f>
        <v>726035.092572222</v>
      </c>
      <c r="Q1348" s="157">
        <f>M1348*G1348</f>
        <v>43599444.501951329</v>
      </c>
      <c r="R1348" s="157">
        <f>G1348*P1348</f>
        <v>15259805.575682962</v>
      </c>
      <c r="S1348" s="83">
        <f>SUM(Q1348:R1348)</f>
        <v>58859250.07763429</v>
      </c>
      <c r="T1348" s="156" t="s">
        <v>50</v>
      </c>
      <c r="U1348" s="132"/>
      <c r="V1348" s="132"/>
      <c r="W1348" s="132"/>
      <c r="X1348" s="44" t="s">
        <v>33</v>
      </c>
      <c r="Y1348" s="44"/>
      <c r="Z1348" s="44" t="s">
        <v>16</v>
      </c>
      <c r="AA1348" s="44" t="s">
        <v>80</v>
      </c>
      <c r="AB1348" s="2">
        <v>2504939.1702356916</v>
      </c>
      <c r="AC1348" s="2">
        <v>52648811.480013765</v>
      </c>
      <c r="AD1348" s="2">
        <f>+M1348</f>
        <v>2074385.9787777774</v>
      </c>
      <c r="AE1348" s="2">
        <f>+AD1348*14%</f>
        <v>290414.03702888888</v>
      </c>
      <c r="AF1348" s="155">
        <f>+AD1348*35%</f>
        <v>726035.092572222</v>
      </c>
      <c r="AG1348" s="2">
        <f>+AD1348*F1348</f>
        <v>43599444.501951329</v>
      </c>
      <c r="AH1348" s="2">
        <f>+AE1348*F1348</f>
        <v>6103922.2302731862</v>
      </c>
      <c r="AI1348" s="2">
        <f>+AF1348*F1348</f>
        <v>15259805.575682962</v>
      </c>
      <c r="AJ1348" s="2">
        <f>SUM(AG1348:AI1348)</f>
        <v>64963172.307907477</v>
      </c>
      <c r="AK1348" s="2">
        <f>+AD1348*G1348</f>
        <v>43599444.501951329</v>
      </c>
      <c r="AL1348" s="2">
        <f>+AE1348*G1348</f>
        <v>6103922.2302731862</v>
      </c>
      <c r="AM1348" s="2">
        <f>+AF1348*G1348</f>
        <v>15259805.575682962</v>
      </c>
      <c r="AN1348" s="155">
        <f>SUM(AK1348:AM1348)</f>
        <v>64963172.307907477</v>
      </c>
      <c r="AQ1348" s="145" t="s">
        <v>509</v>
      </c>
      <c r="AU1348" s="8">
        <f>+BH1348</f>
        <v>250000</v>
      </c>
      <c r="AV1348" s="8">
        <f>+L1348</f>
        <v>2074385.9787777774</v>
      </c>
      <c r="AW1348" s="2">
        <f>+AU1348+AV1348</f>
        <v>2324385.9787777774</v>
      </c>
      <c r="AX1348" s="8">
        <f>F1348*AW1348</f>
        <v>48853944.501951329</v>
      </c>
      <c r="AY1348" s="8">
        <f>IF(AQ1348="CT",7%,5%)*AX1348</f>
        <v>2442697.2250975664</v>
      </c>
      <c r="AZ1348" s="8">
        <f>AX1348*2%</f>
        <v>977078.89003902662</v>
      </c>
      <c r="BA1348" s="8">
        <f>IF(BB1348&gt;0,0,AX1348*5%)</f>
        <v>0</v>
      </c>
      <c r="BB1348" s="8">
        <f>(AX1348-BG1348)*35%</f>
        <v>17098880.575682964</v>
      </c>
      <c r="BC1348" s="8">
        <f>+AX1348+AY1348+AZ1348+BA1348+BB1348</f>
        <v>69372601.192770883</v>
      </c>
      <c r="BD1348" s="8">
        <f>AX1348-AT1348</f>
        <v>48853944.501951329</v>
      </c>
      <c r="BE1348" s="2"/>
      <c r="BH1348" s="2">
        <v>250000</v>
      </c>
    </row>
    <row r="1349" spans="1:60" ht="51" hidden="1" outlineLevel="1" x14ac:dyDescent="0.2">
      <c r="B1349" s="82">
        <v>34</v>
      </c>
      <c r="C1349" s="144" t="s">
        <v>191</v>
      </c>
      <c r="D1349" s="144"/>
      <c r="E1349" s="82" t="s">
        <v>91</v>
      </c>
      <c r="F1349" s="143">
        <v>0.7742</v>
      </c>
      <c r="G1349" s="142">
        <f>+[2]THKL!F1351</f>
        <v>0.7742</v>
      </c>
      <c r="H1349" s="132"/>
      <c r="I1349" s="132"/>
      <c r="J1349" s="132"/>
      <c r="K1349" s="156">
        <f>$K$4010*1000</f>
        <v>15050000</v>
      </c>
      <c r="L1349" s="157">
        <f>'[3]BDG (XD)'!$AA$967*1000</f>
        <v>7690671</v>
      </c>
      <c r="M1349" s="157">
        <f>SUM(K1349:L1349)</f>
        <v>22740671</v>
      </c>
      <c r="N1349" s="83">
        <f>IF(V1349&lt;&gt;"VTC VHm",_xlfn.XLOOKUP(Z1349,$AC$4015:$AC$4035,$AD$4015:$AD$4035,0)*M1349,_xlfn.XLOOKUP(Z1349,$AC$4015:$AC$4035,$AD$4015:$AD$4035,0)*L1349)</f>
        <v>2691734.8499999996</v>
      </c>
      <c r="O1349" s="83">
        <f>IF(V1349&lt;&gt;"VTC VHm",_xlfn.XLOOKUP(Z1349,$AC$4015:$AC$4035,$AE$4015:$AE$4035,0)*M1349,_xlfn.XLOOKUP(Z1349,$AC$4015:$AC$4035,$AE$4015:$AE$4035,0)*L1349)</f>
        <v>0</v>
      </c>
      <c r="P1349" s="83">
        <f>SUM(N1349:O1349)</f>
        <v>2691734.8499999996</v>
      </c>
      <c r="Q1349" s="157">
        <f>M1349*G1349</f>
        <v>17605827.488200001</v>
      </c>
      <c r="R1349" s="157">
        <f>G1349*P1349</f>
        <v>2083941.1208699998</v>
      </c>
      <c r="S1349" s="83">
        <f>SUM(Q1349:R1349)</f>
        <v>19689768.609070003</v>
      </c>
      <c r="T1349" s="156" t="s">
        <v>50</v>
      </c>
      <c r="U1349" s="132"/>
      <c r="V1349" s="82" t="s">
        <v>34</v>
      </c>
      <c r="W1349" s="132"/>
      <c r="X1349" s="44" t="s">
        <v>33</v>
      </c>
      <c r="Y1349" s="44"/>
      <c r="Z1349" s="44" t="s">
        <v>16</v>
      </c>
      <c r="AA1349" s="44" t="s">
        <v>80</v>
      </c>
      <c r="AB1349" s="2">
        <v>24758731.006874155</v>
      </c>
      <c r="AC1349" s="2">
        <v>19168209.545521971</v>
      </c>
      <c r="AD1349" s="2">
        <f>+M1349</f>
        <v>22740671</v>
      </c>
      <c r="AE1349" s="2">
        <f>+AD1349*14%</f>
        <v>3183693.9400000004</v>
      </c>
      <c r="AF1349" s="155">
        <f>+AD1349*35%</f>
        <v>7959234.8499999996</v>
      </c>
      <c r="AG1349" s="2">
        <f>+AD1349*F1349</f>
        <v>17605827.488200001</v>
      </c>
      <c r="AH1349" s="2">
        <f>+AE1349*F1349</f>
        <v>2464815.8483480001</v>
      </c>
      <c r="AI1349" s="2">
        <f>+AF1349*F1349</f>
        <v>6162039.6208699998</v>
      </c>
      <c r="AJ1349" s="2">
        <f>SUM(AG1349:AI1349)</f>
        <v>26232682.957418002</v>
      </c>
      <c r="AK1349" s="2">
        <f>+AD1349*G1349</f>
        <v>17605827.488200001</v>
      </c>
      <c r="AL1349" s="2">
        <f>+AE1349*G1349</f>
        <v>2464815.8483480001</v>
      </c>
      <c r="AM1349" s="2">
        <f>+AF1349*G1349</f>
        <v>6162039.6208699998</v>
      </c>
      <c r="AN1349" s="155">
        <f>SUM(AK1349:AM1349)</f>
        <v>26232682.957418002</v>
      </c>
      <c r="AQ1349" s="145" t="s">
        <v>509</v>
      </c>
      <c r="AU1349" s="8">
        <f>+K1349</f>
        <v>15050000</v>
      </c>
      <c r="AV1349" s="8">
        <f>+L1349</f>
        <v>7690671</v>
      </c>
      <c r="AW1349" s="2">
        <f>+M1349</f>
        <v>22740671</v>
      </c>
      <c r="AX1349" s="8">
        <f>F1349*AW1349</f>
        <v>17605827.488200001</v>
      </c>
      <c r="AY1349" s="8">
        <f>IF(AQ1349="CT",7%,5%)*AX1349</f>
        <v>880291.37441000016</v>
      </c>
      <c r="AZ1349" s="8">
        <f>AX1349*2%</f>
        <v>352116.54976400005</v>
      </c>
      <c r="BA1349" s="8">
        <f>IF(BB1349&gt;0,0,AX1349*5%)</f>
        <v>0</v>
      </c>
      <c r="BB1349" s="8">
        <f>(AX1349-BG1349)*35%</f>
        <v>2083941.1208700004</v>
      </c>
      <c r="BC1349" s="8">
        <f>+AX1349+AY1349+AZ1349+BA1349+BB1349</f>
        <v>20922176.533244003</v>
      </c>
      <c r="BD1349" s="8">
        <f>AX1349-AT1349</f>
        <v>17605827.488200001</v>
      </c>
      <c r="BE1349" s="2"/>
      <c r="BG1349" s="7">
        <f>+K1349*F1349</f>
        <v>11651710</v>
      </c>
      <c r="BH1349" s="2"/>
    </row>
    <row r="1350" spans="1:60" ht="51" hidden="1" outlineLevel="1" x14ac:dyDescent="0.2">
      <c r="B1350" s="82">
        <v>35</v>
      </c>
      <c r="C1350" s="144" t="s">
        <v>768</v>
      </c>
      <c r="D1350" s="144"/>
      <c r="E1350" s="82" t="s">
        <v>91</v>
      </c>
      <c r="F1350" s="143">
        <v>1.8305</v>
      </c>
      <c r="G1350" s="142">
        <f>+[2]THKL!F1352</f>
        <v>1.8305</v>
      </c>
      <c r="H1350" s="132"/>
      <c r="I1350" s="132"/>
      <c r="J1350" s="132"/>
      <c r="K1350" s="156">
        <f>$L$4010*1000</f>
        <v>15266666.666666666</v>
      </c>
      <c r="L1350" s="157">
        <f>'[3]BDG (XD)'!$AA$967*1000</f>
        <v>7690671</v>
      </c>
      <c r="M1350" s="157">
        <f>SUM(K1350:L1350)</f>
        <v>22957337.666666664</v>
      </c>
      <c r="N1350" s="83">
        <f>IF(V1350&lt;&gt;"VTC VHm",_xlfn.XLOOKUP(Z1350,$AC$4015:$AC$4035,$AD$4015:$AD$4035,0)*M1350,_xlfn.XLOOKUP(Z1350,$AC$4015:$AC$4035,$AD$4015:$AD$4035,0)*L1350)</f>
        <v>2691734.8499999996</v>
      </c>
      <c r="O1350" s="83">
        <f>IF(V1350&lt;&gt;"VTC VHm",_xlfn.XLOOKUP(Z1350,$AC$4015:$AC$4035,$AE$4015:$AE$4035,0)*M1350,_xlfn.XLOOKUP(Z1350,$AC$4015:$AC$4035,$AE$4015:$AE$4035,0)*L1350)</f>
        <v>0</v>
      </c>
      <c r="P1350" s="83">
        <f>SUM(N1350:O1350)</f>
        <v>2691734.8499999996</v>
      </c>
      <c r="Q1350" s="157">
        <f>M1350*G1350</f>
        <v>42023406.59883333</v>
      </c>
      <c r="R1350" s="157">
        <f>G1350*P1350</f>
        <v>4927220.6429249998</v>
      </c>
      <c r="S1350" s="83">
        <f>SUM(Q1350:R1350)</f>
        <v>46950627.241758332</v>
      </c>
      <c r="T1350" s="156" t="s">
        <v>50</v>
      </c>
      <c r="U1350" s="132"/>
      <c r="V1350" s="82" t="s">
        <v>34</v>
      </c>
      <c r="W1350" s="132"/>
      <c r="X1350" s="44" t="s">
        <v>33</v>
      </c>
      <c r="Y1350" s="44"/>
      <c r="Z1350" s="44" t="s">
        <v>16</v>
      </c>
      <c r="AA1350" s="44" t="s">
        <v>80</v>
      </c>
      <c r="AB1350" s="2">
        <v>22857568.06301016</v>
      </c>
      <c r="AC1350" s="2">
        <v>41840778.339340098</v>
      </c>
      <c r="AD1350" s="2">
        <f>+M1350</f>
        <v>22957337.666666664</v>
      </c>
      <c r="AE1350" s="2">
        <f>+AD1350*14%</f>
        <v>3214027.2733333334</v>
      </c>
      <c r="AF1350" s="155">
        <f>+AD1350*35%</f>
        <v>8035068.1833333317</v>
      </c>
      <c r="AG1350" s="2">
        <f>+AD1350*F1350</f>
        <v>42023406.59883333</v>
      </c>
      <c r="AH1350" s="2">
        <f>+AE1350*F1350</f>
        <v>5883276.9238366671</v>
      </c>
      <c r="AI1350" s="2">
        <f>+AF1350*F1350</f>
        <v>14708192.309591664</v>
      </c>
      <c r="AJ1350" s="2">
        <f>SUM(AG1350:AI1350)</f>
        <v>62614875.832261667</v>
      </c>
      <c r="AK1350" s="2">
        <f>+AD1350*G1350</f>
        <v>42023406.59883333</v>
      </c>
      <c r="AL1350" s="2">
        <f>+AE1350*G1350</f>
        <v>5883276.9238366671</v>
      </c>
      <c r="AM1350" s="2">
        <f>+AF1350*G1350</f>
        <v>14708192.309591664</v>
      </c>
      <c r="AN1350" s="155">
        <f>SUM(AK1350:AM1350)</f>
        <v>62614875.832261667</v>
      </c>
      <c r="AQ1350" s="145" t="s">
        <v>509</v>
      </c>
      <c r="AU1350" s="8">
        <f>+K1350</f>
        <v>15266666.666666666</v>
      </c>
      <c r="AV1350" s="8">
        <f>+L1350</f>
        <v>7690671</v>
      </c>
      <c r="AW1350" s="2">
        <f>+M1350</f>
        <v>22957337.666666664</v>
      </c>
      <c r="AX1350" s="8">
        <f>F1350*AW1350</f>
        <v>42023406.59883333</v>
      </c>
      <c r="AY1350" s="8">
        <f>IF(AQ1350="CT",7%,5%)*AX1350</f>
        <v>2101170.3299416667</v>
      </c>
      <c r="AZ1350" s="8">
        <f>AX1350*2%</f>
        <v>840468.13197666663</v>
      </c>
      <c r="BA1350" s="8">
        <f>IF(BB1350&gt;0,0,AX1350*5%)</f>
        <v>0</v>
      </c>
      <c r="BB1350" s="8">
        <f>(AX1350-BG1350)*35%</f>
        <v>4927220.6429249989</v>
      </c>
      <c r="BC1350" s="8">
        <f>+AX1350+AY1350+AZ1350+BA1350+BB1350</f>
        <v>49892265.703676663</v>
      </c>
      <c r="BD1350" s="8">
        <f>AX1350-AT1350</f>
        <v>42023406.59883333</v>
      </c>
      <c r="BE1350" s="2"/>
      <c r="BG1350" s="7">
        <f>+K1350*F1350</f>
        <v>27945633.333333332</v>
      </c>
      <c r="BH1350" s="2"/>
    </row>
    <row r="1351" spans="1:60" ht="17" hidden="1" outlineLevel="1" x14ac:dyDescent="0.2">
      <c r="B1351" s="82">
        <v>36</v>
      </c>
      <c r="C1351" s="144" t="s">
        <v>124</v>
      </c>
      <c r="D1351" s="144"/>
      <c r="E1351" s="82" t="s">
        <v>120</v>
      </c>
      <c r="F1351" s="143">
        <v>1.6778</v>
      </c>
      <c r="G1351" s="142">
        <f>+[2]THKL!F1353</f>
        <v>1.6778</v>
      </c>
      <c r="H1351" s="132"/>
      <c r="I1351" s="132"/>
      <c r="J1351" s="132"/>
      <c r="K1351" s="156" t="s">
        <v>89</v>
      </c>
      <c r="L1351" s="157">
        <f>'[3]BDG (XD)'!$AA$955*100</f>
        <v>26537135.877452388</v>
      </c>
      <c r="M1351" s="157">
        <f>SUM(K1351:L1351)</f>
        <v>26537135.877452388</v>
      </c>
      <c r="N1351" s="83">
        <f>IF(V1351&lt;&gt;"VTC VHm",_xlfn.XLOOKUP(Z1351,$AC$4015:$AC$4035,$AD$4015:$AD$4035,0)*M1351,_xlfn.XLOOKUP(Z1351,$AC$4015:$AC$4035,$AD$4015:$AD$4035,0)*L1351)</f>
        <v>9287997.5571083352</v>
      </c>
      <c r="O1351" s="83">
        <f>IF(V1351&lt;&gt;"VTC VHm",_xlfn.XLOOKUP(Z1351,$AC$4015:$AC$4035,$AE$4015:$AE$4035,0)*M1351,_xlfn.XLOOKUP(Z1351,$AC$4015:$AC$4035,$AE$4015:$AE$4035,0)*L1351)</f>
        <v>0</v>
      </c>
      <c r="P1351" s="83">
        <f>SUM(N1351:O1351)</f>
        <v>9287997.5571083352</v>
      </c>
      <c r="Q1351" s="157">
        <f>M1351*G1351</f>
        <v>44524006.575189613</v>
      </c>
      <c r="R1351" s="157">
        <f>G1351*P1351</f>
        <v>15583402.301316364</v>
      </c>
      <c r="S1351" s="83">
        <f>SUM(Q1351:R1351)</f>
        <v>60107408.876505978</v>
      </c>
      <c r="T1351" s="156" t="s">
        <v>50</v>
      </c>
      <c r="U1351" s="132"/>
      <c r="V1351" s="132"/>
      <c r="W1351" s="132"/>
      <c r="X1351" s="44" t="s">
        <v>33</v>
      </c>
      <c r="Y1351" s="44"/>
      <c r="Z1351" s="44" t="s">
        <v>16</v>
      </c>
      <c r="AA1351" s="44" t="s">
        <v>80</v>
      </c>
      <c r="AB1351" s="2">
        <v>13433443.847046398</v>
      </c>
      <c r="AC1351" s="2">
        <v>22538632.086574446</v>
      </c>
      <c r="AD1351" s="2">
        <f>+M1351</f>
        <v>26537135.877452388</v>
      </c>
      <c r="AE1351" s="2">
        <f>+AD1351*14%</f>
        <v>3715199.0228433348</v>
      </c>
      <c r="AF1351" s="155">
        <f>+AD1351*35%</f>
        <v>9287997.5571083352</v>
      </c>
      <c r="AG1351" s="2">
        <f>+AD1351*F1351</f>
        <v>44524006.575189613</v>
      </c>
      <c r="AH1351" s="2">
        <f>+AE1351*F1351</f>
        <v>6233360.9205265474</v>
      </c>
      <c r="AI1351" s="2">
        <f>+AF1351*F1351</f>
        <v>15583402.301316364</v>
      </c>
      <c r="AJ1351" s="2">
        <f>SUM(AG1351:AI1351)</f>
        <v>66340769.797032528</v>
      </c>
      <c r="AK1351" s="2">
        <f>+AD1351*G1351</f>
        <v>44524006.575189613</v>
      </c>
      <c r="AL1351" s="2">
        <f>+AE1351*G1351</f>
        <v>6233360.9205265474</v>
      </c>
      <c r="AM1351" s="2">
        <f>+AF1351*G1351</f>
        <v>15583402.301316364</v>
      </c>
      <c r="AN1351" s="155">
        <f>SUM(AK1351:AM1351)</f>
        <v>66340769.797032528</v>
      </c>
      <c r="AQ1351" s="145" t="s">
        <v>509</v>
      </c>
      <c r="AU1351" s="8" t="str">
        <f>+K1351</f>
        <v>Bao gồm</v>
      </c>
      <c r="AV1351" s="8">
        <f>+L1351</f>
        <v>26537135.877452388</v>
      </c>
      <c r="AW1351" s="2">
        <f>+M1351</f>
        <v>26537135.877452388</v>
      </c>
      <c r="AX1351" s="8">
        <f>F1351*AW1351</f>
        <v>44524006.575189613</v>
      </c>
      <c r="AY1351" s="8">
        <f>IF(AQ1351="CT",7%,5%)*AX1351</f>
        <v>2226200.3287594807</v>
      </c>
      <c r="AZ1351" s="8">
        <f>AX1351*2%</f>
        <v>890480.13150379225</v>
      </c>
      <c r="BA1351" s="8">
        <f>IF(BB1351&gt;0,0,AX1351*5%)</f>
        <v>0</v>
      </c>
      <c r="BB1351" s="8">
        <f>(AX1351-BG1351)*35%</f>
        <v>15583402.301316364</v>
      </c>
      <c r="BC1351" s="8">
        <f>+AX1351+AY1351+AZ1351+BA1351+BB1351</f>
        <v>63224089.336769253</v>
      </c>
      <c r="BD1351" s="8">
        <f>AX1351-AT1351</f>
        <v>44524006.575189613</v>
      </c>
      <c r="BE1351" s="2"/>
      <c r="BH1351" s="2"/>
    </row>
    <row r="1352" spans="1:60" s="92" customFormat="1" ht="17" hidden="1" outlineLevel="1" x14ac:dyDescent="0.2">
      <c r="B1352" s="163"/>
      <c r="C1352" s="164" t="s">
        <v>757</v>
      </c>
      <c r="D1352" s="164"/>
      <c r="E1352" s="163"/>
      <c r="F1352" s="162"/>
      <c r="G1352" s="149">
        <f>+[2]THKL!F1354</f>
        <v>0</v>
      </c>
      <c r="H1352" s="158"/>
      <c r="I1352" s="158"/>
      <c r="J1352" s="158"/>
      <c r="K1352" s="159"/>
      <c r="L1352" s="161"/>
      <c r="M1352" s="161">
        <f>SUM(K1352:L1352)</f>
        <v>0</v>
      </c>
      <c r="N1352" s="83">
        <f>IF(V1352&lt;&gt;"VTC VHm",_xlfn.XLOOKUP(Z1352,$AC$4015:$AC$4035,$AD$4015:$AD$4035,0)*M1352,_xlfn.XLOOKUP(Z1352,$AC$4015:$AC$4035,$AD$4015:$AD$4035,0)*L1352)</f>
        <v>0</v>
      </c>
      <c r="O1352" s="83">
        <f>IF(V1352&lt;&gt;"VTC VHm",_xlfn.XLOOKUP(Z1352,$AC$4015:$AC$4035,$AE$4015:$AE$4035,0)*M1352,_xlfn.XLOOKUP(Z1352,$AC$4015:$AC$4035,$AE$4015:$AE$4035,0)*L1352)</f>
        <v>0</v>
      </c>
      <c r="P1352" s="160">
        <f>SUM(N1352:O1352)</f>
        <v>0</v>
      </c>
      <c r="Q1352" s="161">
        <f>M1352*G1352</f>
        <v>0</v>
      </c>
      <c r="R1352" s="161">
        <f>G1352*P1352</f>
        <v>0</v>
      </c>
      <c r="S1352" s="160">
        <f>SUM(Q1352:R1352)</f>
        <v>0</v>
      </c>
      <c r="T1352" s="159"/>
      <c r="U1352" s="158"/>
      <c r="V1352" s="158"/>
      <c r="W1352" s="158"/>
      <c r="X1352" s="94" t="s">
        <v>33</v>
      </c>
      <c r="Y1352" s="94"/>
      <c r="Z1352" s="94"/>
      <c r="AA1352" s="44" t="s">
        <v>80</v>
      </c>
      <c r="AB1352" s="2">
        <v>0</v>
      </c>
      <c r="AC1352" s="2">
        <v>0</v>
      </c>
      <c r="AD1352" s="93">
        <f>+M1352</f>
        <v>0</v>
      </c>
      <c r="AE1352" s="93">
        <f>+AD1352*14%</f>
        <v>0</v>
      </c>
      <c r="AF1352" s="93">
        <f>+AD1352*35%</f>
        <v>0</v>
      </c>
      <c r="AG1352" s="93">
        <f>+AD1352*F1352</f>
        <v>0</v>
      </c>
      <c r="AH1352" s="93">
        <f>+AE1352*F1352</f>
        <v>0</v>
      </c>
      <c r="AI1352" s="93">
        <f>+AF1352*F1352</f>
        <v>0</v>
      </c>
      <c r="AJ1352" s="93">
        <f>SUM(AG1352:AI1352)</f>
        <v>0</v>
      </c>
      <c r="AK1352" s="93">
        <f>+AD1352*G1352</f>
        <v>0</v>
      </c>
      <c r="AL1352" s="93">
        <f>+AE1352*G1352</f>
        <v>0</v>
      </c>
      <c r="AM1352" s="93">
        <f>+AF1352*G1352</f>
        <v>0</v>
      </c>
      <c r="AN1352" s="93">
        <f>SUM(AK1352:AM1352)</f>
        <v>0</v>
      </c>
      <c r="AQ1352" s="145" t="s">
        <v>509</v>
      </c>
      <c r="AU1352" s="8">
        <f>+K1352</f>
        <v>0</v>
      </c>
      <c r="AV1352" s="8">
        <f>+L1352</f>
        <v>0</v>
      </c>
      <c r="AW1352" s="2">
        <f>+M1352</f>
        <v>0</v>
      </c>
      <c r="AX1352" s="8">
        <f>F1352*AW1352</f>
        <v>0</v>
      </c>
      <c r="AY1352" s="8">
        <f>IF(AQ1352="CT",7%,5%)*AX1352</f>
        <v>0</v>
      </c>
      <c r="AZ1352" s="8">
        <f>AX1352*2%</f>
        <v>0</v>
      </c>
      <c r="BA1352" s="8">
        <f>IF(BB1352&gt;0,0,AX1352*5%)</f>
        <v>0</v>
      </c>
      <c r="BB1352" s="8">
        <f>(AX1352-BG1352)*35%</f>
        <v>0</v>
      </c>
      <c r="BC1352" s="8">
        <f>+AX1352+AY1352+AZ1352+BA1352+BB1352</f>
        <v>0</v>
      </c>
      <c r="BD1352" s="8">
        <f>AX1352-AT1352</f>
        <v>0</v>
      </c>
      <c r="BE1352" s="2"/>
      <c r="BH1352" s="2"/>
    </row>
    <row r="1353" spans="1:60" ht="34" hidden="1" outlineLevel="1" x14ac:dyDescent="0.2">
      <c r="B1353" s="82">
        <v>37</v>
      </c>
      <c r="C1353" s="144" t="s">
        <v>518</v>
      </c>
      <c r="D1353" s="144"/>
      <c r="E1353" s="82" t="s">
        <v>91</v>
      </c>
      <c r="F1353" s="143">
        <v>16.322199999999999</v>
      </c>
      <c r="G1353" s="142">
        <f>+[2]THKL!F1355</f>
        <v>16.322199999999999</v>
      </c>
      <c r="H1353" s="132"/>
      <c r="I1353" s="132"/>
      <c r="J1353" s="132"/>
      <c r="K1353" s="156">
        <f>'[3]BDG (XD)'!$Y$1455*1000</f>
        <v>26712000</v>
      </c>
      <c r="L1353" s="157">
        <f>'[3]BDG (XD)'!$Z$1455*1000</f>
        <v>9088000</v>
      </c>
      <c r="M1353" s="157">
        <f>SUM(K1353:L1353)</f>
        <v>35800000</v>
      </c>
      <c r="N1353" s="83">
        <f>IF(V1353&lt;&gt;"VTC VHm",_xlfn.XLOOKUP(Z1353,$AC$4015:$AC$4035,$AD$4015:$AD$4035,0)*M1353,_xlfn.XLOOKUP(Z1353,$AC$4015:$AC$4035,$AD$4015:$AD$4035,0)*L1353)</f>
        <v>0</v>
      </c>
      <c r="O1353" s="83">
        <f>IF(V1353&lt;&gt;"VTC VHm",_xlfn.XLOOKUP(Z1353,$AC$4015:$AC$4035,$AE$4015:$AE$4035,0)*M1353,_xlfn.XLOOKUP(Z1353,$AC$4015:$AC$4035,$AE$4015:$AE$4035,0)*L1353)</f>
        <v>10740000</v>
      </c>
      <c r="P1353" s="83">
        <f>SUM(N1353:O1353)</f>
        <v>10740000</v>
      </c>
      <c r="Q1353" s="157">
        <f>M1353*G1353</f>
        <v>584334760</v>
      </c>
      <c r="R1353" s="157">
        <f>G1353*P1353</f>
        <v>175300428</v>
      </c>
      <c r="S1353" s="83">
        <f>SUM(Q1353:R1353)</f>
        <v>759635188</v>
      </c>
      <c r="T1353" s="156" t="s">
        <v>50</v>
      </c>
      <c r="U1353" s="132"/>
      <c r="V1353" s="132"/>
      <c r="W1353" s="132"/>
      <c r="X1353" s="44" t="s">
        <v>33</v>
      </c>
      <c r="Y1353" s="44"/>
      <c r="Z1353" s="44" t="s">
        <v>10</v>
      </c>
      <c r="AA1353" s="44" t="s">
        <v>80</v>
      </c>
      <c r="AB1353" s="2">
        <v>34532868.540966511</v>
      </c>
      <c r="AC1353" s="2">
        <v>563652386.89936352</v>
      </c>
      <c r="AD1353" s="2">
        <f>+M1353</f>
        <v>35800000</v>
      </c>
      <c r="AE1353" s="2">
        <f>+AD1353*14%</f>
        <v>5012000.0000000009</v>
      </c>
      <c r="AF1353" s="155">
        <f>+AD1353*35%</f>
        <v>12530000</v>
      </c>
      <c r="AG1353" s="2">
        <f>+AD1353*F1353</f>
        <v>584334760</v>
      </c>
      <c r="AH1353" s="2">
        <f>+AE1353*F1353</f>
        <v>81806866.400000006</v>
      </c>
      <c r="AI1353" s="2">
        <f>+AF1353*F1353</f>
        <v>204517165.99999997</v>
      </c>
      <c r="AJ1353" s="2">
        <f>SUM(AG1353:AI1353)</f>
        <v>870658792.39999998</v>
      </c>
      <c r="AK1353" s="2">
        <f>+AD1353*G1353</f>
        <v>584334760</v>
      </c>
      <c r="AL1353" s="2">
        <f>+AE1353*G1353</f>
        <v>81806866.400000006</v>
      </c>
      <c r="AM1353" s="2">
        <f>+AF1353*G1353</f>
        <v>204517165.99999997</v>
      </c>
      <c r="AN1353" s="155">
        <f>SUM(AK1353:AM1353)</f>
        <v>870658792.39999998</v>
      </c>
      <c r="AQ1353" s="145" t="s">
        <v>509</v>
      </c>
      <c r="AU1353" s="8">
        <f>+K1353</f>
        <v>26712000</v>
      </c>
      <c r="AV1353" s="8">
        <f>+L1353</f>
        <v>9088000</v>
      </c>
      <c r="AW1353" s="2">
        <f>+M1353</f>
        <v>35800000</v>
      </c>
      <c r="AX1353" s="8">
        <f>F1353*AW1353</f>
        <v>584334760</v>
      </c>
      <c r="AY1353" s="8">
        <f>IF(AQ1353="CT",7%,5%)*AX1353</f>
        <v>29216738</v>
      </c>
      <c r="AZ1353" s="8">
        <f>AX1353*2%</f>
        <v>11686695.200000001</v>
      </c>
      <c r="BA1353" s="8">
        <f>IF(BB1353&gt;0,0,AX1353*5%)</f>
        <v>0</v>
      </c>
      <c r="BB1353" s="8">
        <f>(AX1353-BG1353)*35%</f>
        <v>204517166</v>
      </c>
      <c r="BC1353" s="8">
        <f>+AX1353+AY1353+AZ1353+BA1353+BB1353</f>
        <v>829755359.20000005</v>
      </c>
      <c r="BD1353" s="8">
        <f>AX1353-AT1353</f>
        <v>584334760</v>
      </c>
      <c r="BE1353" s="2"/>
      <c r="BH1353" s="2"/>
    </row>
    <row r="1354" spans="1:60" ht="17" hidden="1" outlineLevel="1" x14ac:dyDescent="0.2">
      <c r="B1354" s="82">
        <v>38</v>
      </c>
      <c r="C1354" s="144" t="s">
        <v>756</v>
      </c>
      <c r="D1354" s="144"/>
      <c r="E1354" s="82" t="s">
        <v>91</v>
      </c>
      <c r="F1354" s="143">
        <v>10.4816</v>
      </c>
      <c r="G1354" s="142">
        <f>+[2]THKL!F1356</f>
        <v>10.4816</v>
      </c>
      <c r="H1354" s="132"/>
      <c r="I1354" s="132"/>
      <c r="J1354" s="132"/>
      <c r="K1354" s="156">
        <f>'[3]BDG (XD)'!$Y$1454*1000</f>
        <v>34196000</v>
      </c>
      <c r="L1354" s="157">
        <f>'[3]BDG (XD)'!$Z$1454*1000</f>
        <v>10500000</v>
      </c>
      <c r="M1354" s="157">
        <f>SUM(K1354:L1354)</f>
        <v>44696000</v>
      </c>
      <c r="N1354" s="83">
        <f>IF(V1354&lt;&gt;"VTC VHm",_xlfn.XLOOKUP(Z1354,$AC$4015:$AC$4035,$AD$4015:$AD$4035,0)*M1354,_xlfn.XLOOKUP(Z1354,$AC$4015:$AC$4035,$AD$4015:$AD$4035,0)*L1354)</f>
        <v>0</v>
      </c>
      <c r="O1354" s="83">
        <f>IF(V1354&lt;&gt;"VTC VHm",_xlfn.XLOOKUP(Z1354,$AC$4015:$AC$4035,$AE$4015:$AE$4035,0)*M1354,_xlfn.XLOOKUP(Z1354,$AC$4015:$AC$4035,$AE$4015:$AE$4035,0)*L1354)</f>
        <v>13408800</v>
      </c>
      <c r="P1354" s="83">
        <f>SUM(N1354:O1354)</f>
        <v>13408800</v>
      </c>
      <c r="Q1354" s="157">
        <f>M1354*G1354</f>
        <v>468485593.60000002</v>
      </c>
      <c r="R1354" s="157">
        <f>G1354*P1354</f>
        <v>140545678.08000001</v>
      </c>
      <c r="S1354" s="83">
        <f>SUM(Q1354:R1354)</f>
        <v>609031271.68000007</v>
      </c>
      <c r="T1354" s="156" t="s">
        <v>50</v>
      </c>
      <c r="U1354" s="132"/>
      <c r="V1354" s="132"/>
      <c r="W1354" s="132"/>
      <c r="X1354" s="44" t="s">
        <v>33</v>
      </c>
      <c r="Y1354" s="44"/>
      <c r="Z1354" s="44" t="s">
        <v>10</v>
      </c>
      <c r="AA1354" s="44" t="s">
        <v>80</v>
      </c>
      <c r="AB1354" s="2">
        <v>23961891.091586065</v>
      </c>
      <c r="AC1354" s="2">
        <v>251158957.6655685</v>
      </c>
      <c r="AD1354" s="2">
        <f>+M1354</f>
        <v>44696000</v>
      </c>
      <c r="AE1354" s="2">
        <f>+AD1354*14%</f>
        <v>6257440.0000000009</v>
      </c>
      <c r="AF1354" s="155">
        <f>+AD1354*35%</f>
        <v>15643599.999999998</v>
      </c>
      <c r="AG1354" s="2">
        <f>+AD1354*F1354</f>
        <v>468485593.60000002</v>
      </c>
      <c r="AH1354" s="2">
        <f>+AE1354*F1354</f>
        <v>65587983.10400001</v>
      </c>
      <c r="AI1354" s="2">
        <f>+AF1354*F1354</f>
        <v>163969957.75999999</v>
      </c>
      <c r="AJ1354" s="2">
        <f>SUM(AG1354:AI1354)</f>
        <v>698043534.46399999</v>
      </c>
      <c r="AK1354" s="2">
        <f>+AD1354*G1354</f>
        <v>468485593.60000002</v>
      </c>
      <c r="AL1354" s="2">
        <f>+AE1354*G1354</f>
        <v>65587983.10400001</v>
      </c>
      <c r="AM1354" s="2">
        <f>+AF1354*G1354</f>
        <v>163969957.75999999</v>
      </c>
      <c r="AN1354" s="155">
        <f>SUM(AK1354:AM1354)</f>
        <v>698043534.46399999</v>
      </c>
      <c r="AQ1354" s="145" t="s">
        <v>509</v>
      </c>
      <c r="AU1354" s="8">
        <f>+K1354</f>
        <v>34196000</v>
      </c>
      <c r="AV1354" s="8">
        <f>+L1354</f>
        <v>10500000</v>
      </c>
      <c r="AW1354" s="2">
        <f>+M1354</f>
        <v>44696000</v>
      </c>
      <c r="AX1354" s="8">
        <f>F1354*AW1354</f>
        <v>468485593.60000002</v>
      </c>
      <c r="AY1354" s="8">
        <f>IF(AQ1354="CT",7%,5%)*AX1354</f>
        <v>23424279.680000003</v>
      </c>
      <c r="AZ1354" s="8">
        <f>AX1354*2%</f>
        <v>9369711.8720000014</v>
      </c>
      <c r="BA1354" s="8">
        <f>IF(BB1354&gt;0,0,AX1354*5%)</f>
        <v>0</v>
      </c>
      <c r="BB1354" s="8">
        <f>(AX1354-BG1354)*35%</f>
        <v>163969957.75999999</v>
      </c>
      <c r="BC1354" s="8">
        <f>+AX1354+AY1354+AZ1354+BA1354+BB1354</f>
        <v>665249542.91199994</v>
      </c>
      <c r="BD1354" s="8">
        <f>AX1354-AT1354</f>
        <v>468485593.60000002</v>
      </c>
      <c r="BE1354" s="2"/>
      <c r="BH1354" s="2"/>
    </row>
    <row r="1355" spans="1:60" ht="17" hidden="1" outlineLevel="1" x14ac:dyDescent="0.2">
      <c r="B1355" s="82">
        <v>39</v>
      </c>
      <c r="C1355" s="144" t="s">
        <v>514</v>
      </c>
      <c r="D1355" s="144"/>
      <c r="E1355" s="82" t="s">
        <v>91</v>
      </c>
      <c r="F1355" s="143">
        <v>16.322199999999999</v>
      </c>
      <c r="G1355" s="142">
        <f>+[2]THKL!F1357</f>
        <v>16.322199999999999</v>
      </c>
      <c r="H1355" s="132"/>
      <c r="I1355" s="132"/>
      <c r="J1355" s="132"/>
      <c r="K1355" s="156" t="s">
        <v>89</v>
      </c>
      <c r="L1355" s="157" t="s">
        <v>89</v>
      </c>
      <c r="M1355" s="157">
        <f>SUM(K1355:L1355)</f>
        <v>0</v>
      </c>
      <c r="N1355" s="83">
        <f>IF(V1355&lt;&gt;"VTC VHm",_xlfn.XLOOKUP(Z1355,$AC$4015:$AC$4035,$AD$4015:$AD$4035,0)*M1355,_xlfn.XLOOKUP(Z1355,$AC$4015:$AC$4035,$AD$4015:$AD$4035,0)*L1355)</f>
        <v>0</v>
      </c>
      <c r="O1355" s="83">
        <f>IF(V1355&lt;&gt;"VTC VHm",_xlfn.XLOOKUP(Z1355,$AC$4015:$AC$4035,$AE$4015:$AE$4035,0)*M1355,_xlfn.XLOOKUP(Z1355,$AC$4015:$AC$4035,$AE$4015:$AE$4035,0)*L1355)</f>
        <v>0</v>
      </c>
      <c r="P1355" s="83">
        <f>SUM(N1355:O1355)</f>
        <v>0</v>
      </c>
      <c r="Q1355" s="157">
        <f>M1355*G1355</f>
        <v>0</v>
      </c>
      <c r="R1355" s="157">
        <f>G1355*P1355</f>
        <v>0</v>
      </c>
      <c r="S1355" s="83">
        <f>SUM(Q1355:R1355)</f>
        <v>0</v>
      </c>
      <c r="T1355" s="156"/>
      <c r="U1355" s="132"/>
      <c r="V1355" s="132"/>
      <c r="W1355" s="132"/>
      <c r="X1355" s="44" t="s">
        <v>33</v>
      </c>
      <c r="Y1355" s="44"/>
      <c r="Z1355" s="44" t="s">
        <v>10</v>
      </c>
      <c r="AA1355" s="44" t="s">
        <v>80</v>
      </c>
      <c r="AB1355" s="2">
        <v>4353580.2564208349</v>
      </c>
      <c r="AC1355" s="2">
        <v>71060007.661352143</v>
      </c>
      <c r="AD1355" s="2">
        <f>+M1355</f>
        <v>0</v>
      </c>
      <c r="AE1355" s="2">
        <f>+AD1355*14%</f>
        <v>0</v>
      </c>
      <c r="AF1355" s="155">
        <f>+AD1355*35%</f>
        <v>0</v>
      </c>
      <c r="AG1355" s="2">
        <f>+AD1355*F1355</f>
        <v>0</v>
      </c>
      <c r="AH1355" s="2">
        <f>+AE1355*F1355</f>
        <v>0</v>
      </c>
      <c r="AI1355" s="2">
        <f>+AF1355*F1355</f>
        <v>0</v>
      </c>
      <c r="AJ1355" s="2">
        <f>SUM(AG1355:AI1355)</f>
        <v>0</v>
      </c>
      <c r="AK1355" s="2">
        <f>+AD1355*G1355</f>
        <v>0</v>
      </c>
      <c r="AL1355" s="2">
        <f>+AE1355*G1355</f>
        <v>0</v>
      </c>
      <c r="AM1355" s="2">
        <f>+AF1355*G1355</f>
        <v>0</v>
      </c>
      <c r="AN1355" s="155">
        <f>SUM(AK1355:AM1355)</f>
        <v>0</v>
      </c>
      <c r="AQ1355" s="145" t="s">
        <v>509</v>
      </c>
      <c r="AU1355" s="8" t="str">
        <f>+K1355</f>
        <v>Bao gồm</v>
      </c>
      <c r="AV1355" s="8" t="str">
        <f>+L1355</f>
        <v>Bao gồm</v>
      </c>
      <c r="AW1355" s="2">
        <f>+M1355</f>
        <v>0</v>
      </c>
      <c r="AX1355" s="8">
        <f>F1355*AW1355</f>
        <v>0</v>
      </c>
      <c r="AY1355" s="8">
        <f>IF(AQ1355="CT",7%,5%)*AX1355</f>
        <v>0</v>
      </c>
      <c r="AZ1355" s="8">
        <f>AX1355*2%</f>
        <v>0</v>
      </c>
      <c r="BA1355" s="8">
        <f>IF(BB1355&gt;0,0,AX1355*5%)</f>
        <v>0</v>
      </c>
      <c r="BB1355" s="8">
        <f>(AX1355-BG1355)*35%</f>
        <v>0</v>
      </c>
      <c r="BC1355" s="8">
        <f>+AX1355+AY1355+AZ1355+BA1355+BB1355</f>
        <v>0</v>
      </c>
      <c r="BD1355" s="8">
        <f>AX1355-AT1355</f>
        <v>0</v>
      </c>
      <c r="BE1355" s="2"/>
      <c r="BH1355" s="2"/>
    </row>
    <row r="1356" spans="1:60" ht="17" hidden="1" outlineLevel="1" x14ac:dyDescent="0.2">
      <c r="B1356" s="82">
        <v>40</v>
      </c>
      <c r="C1356" s="144" t="s">
        <v>512</v>
      </c>
      <c r="D1356" s="144"/>
      <c r="E1356" s="82" t="s">
        <v>91</v>
      </c>
      <c r="F1356" s="143">
        <v>10.4816</v>
      </c>
      <c r="G1356" s="142">
        <f>+[2]THKL!F1358</f>
        <v>10.4816</v>
      </c>
      <c r="H1356" s="132"/>
      <c r="I1356" s="132"/>
      <c r="J1356" s="132"/>
      <c r="K1356" s="156" t="s">
        <v>89</v>
      </c>
      <c r="L1356" s="157" t="s">
        <v>89</v>
      </c>
      <c r="M1356" s="157">
        <f>SUM(K1356:L1356)</f>
        <v>0</v>
      </c>
      <c r="N1356" s="83">
        <f>IF(V1356&lt;&gt;"VTC VHm",_xlfn.XLOOKUP(Z1356,$AC$4015:$AC$4035,$AD$4015:$AD$4035,0)*M1356,_xlfn.XLOOKUP(Z1356,$AC$4015:$AC$4035,$AD$4015:$AD$4035,0)*L1356)</f>
        <v>0</v>
      </c>
      <c r="O1356" s="83">
        <f>IF(V1356&lt;&gt;"VTC VHm",_xlfn.XLOOKUP(Z1356,$AC$4015:$AC$4035,$AE$4015:$AE$4035,0)*M1356,_xlfn.XLOOKUP(Z1356,$AC$4015:$AC$4035,$AE$4015:$AE$4035,0)*L1356)</f>
        <v>0</v>
      </c>
      <c r="P1356" s="83">
        <f>SUM(N1356:O1356)</f>
        <v>0</v>
      </c>
      <c r="Q1356" s="157">
        <f>M1356*G1356</f>
        <v>0</v>
      </c>
      <c r="R1356" s="157">
        <f>G1356*P1356</f>
        <v>0</v>
      </c>
      <c r="S1356" s="83">
        <f>SUM(Q1356:R1356)</f>
        <v>0</v>
      </c>
      <c r="T1356" s="156"/>
      <c r="U1356" s="132"/>
      <c r="V1356" s="132"/>
      <c r="W1356" s="132"/>
      <c r="X1356" s="44" t="s">
        <v>33</v>
      </c>
      <c r="Y1356" s="44"/>
      <c r="Z1356" s="44" t="s">
        <v>10</v>
      </c>
      <c r="AA1356" s="44" t="s">
        <v>80</v>
      </c>
      <c r="AB1356" s="2">
        <v>3661603.7422166811</v>
      </c>
      <c r="AC1356" s="2">
        <v>38379465.784418367</v>
      </c>
      <c r="AD1356" s="2">
        <f>+M1356</f>
        <v>0</v>
      </c>
      <c r="AE1356" s="2">
        <f>+AD1356*14%</f>
        <v>0</v>
      </c>
      <c r="AF1356" s="155">
        <f>+AD1356*35%</f>
        <v>0</v>
      </c>
      <c r="AG1356" s="2">
        <f>+AD1356*F1356</f>
        <v>0</v>
      </c>
      <c r="AH1356" s="2">
        <f>+AE1356*F1356</f>
        <v>0</v>
      </c>
      <c r="AI1356" s="2">
        <f>+AF1356*F1356</f>
        <v>0</v>
      </c>
      <c r="AJ1356" s="2">
        <f>SUM(AG1356:AI1356)</f>
        <v>0</v>
      </c>
      <c r="AK1356" s="2">
        <f>+AD1356*G1356</f>
        <v>0</v>
      </c>
      <c r="AL1356" s="2">
        <f>+AE1356*G1356</f>
        <v>0</v>
      </c>
      <c r="AM1356" s="2">
        <f>+AF1356*G1356</f>
        <v>0</v>
      </c>
      <c r="AN1356" s="155">
        <f>SUM(AK1356:AM1356)</f>
        <v>0</v>
      </c>
      <c r="AQ1356" s="145" t="s">
        <v>509</v>
      </c>
      <c r="AU1356" s="8" t="str">
        <f>+K1356</f>
        <v>Bao gồm</v>
      </c>
      <c r="AV1356" s="8" t="str">
        <f>+L1356</f>
        <v>Bao gồm</v>
      </c>
      <c r="AW1356" s="2">
        <f>+M1356</f>
        <v>0</v>
      </c>
      <c r="AX1356" s="8">
        <f>F1356*AW1356</f>
        <v>0</v>
      </c>
      <c r="AY1356" s="8">
        <f>IF(AQ1356="CT",7%,5%)*AX1356</f>
        <v>0</v>
      </c>
      <c r="AZ1356" s="8">
        <f>AX1356*2%</f>
        <v>0</v>
      </c>
      <c r="BA1356" s="8">
        <f>IF(BB1356&gt;0,0,AX1356*5%)</f>
        <v>0</v>
      </c>
      <c r="BB1356" s="8">
        <f>(AX1356-BG1356)*35%</f>
        <v>0</v>
      </c>
      <c r="BC1356" s="8">
        <f>+AX1356+AY1356+AZ1356+BA1356+BB1356</f>
        <v>0</v>
      </c>
      <c r="BD1356" s="8">
        <f>AX1356-AT1356</f>
        <v>0</v>
      </c>
      <c r="BE1356" s="2"/>
      <c r="BH1356" s="2"/>
    </row>
    <row r="1357" spans="1:60" ht="34" hidden="1" outlineLevel="1" x14ac:dyDescent="0.2">
      <c r="B1357" s="82">
        <v>41</v>
      </c>
      <c r="C1357" s="144" t="s">
        <v>93</v>
      </c>
      <c r="D1357" s="144"/>
      <c r="E1357" s="82" t="s">
        <v>52</v>
      </c>
      <c r="F1357" s="143">
        <v>1516.3586</v>
      </c>
      <c r="G1357" s="142">
        <f>+[2]THKL!F1359</f>
        <v>1516.3586</v>
      </c>
      <c r="H1357" s="176"/>
      <c r="I1357" s="176"/>
      <c r="J1357" s="176"/>
      <c r="K1357" s="156">
        <f>$K$193</f>
        <v>45124</v>
      </c>
      <c r="L1357" s="157">
        <f>$L$193</f>
        <v>54000</v>
      </c>
      <c r="M1357" s="157">
        <f>SUM(K1357:L1357)</f>
        <v>99124</v>
      </c>
      <c r="N1357" s="83">
        <f>IF(V1357&lt;&gt;"VTC VHm",_xlfn.XLOOKUP(Z1357,$AC$4015:$AC$4035,$AD$4015:$AD$4035,0)*M1357,_xlfn.XLOOKUP(Z1357,$AC$4015:$AC$4035,$AD$4015:$AD$4035,0)*L1357)</f>
        <v>0</v>
      </c>
      <c r="O1357" s="83">
        <f>IF(V1357&lt;&gt;"VTC VHm",_xlfn.XLOOKUP(Z1357,$AC$4015:$AC$4035,$AE$4015:$AE$4035,0)*M1357,_xlfn.XLOOKUP(Z1357,$AC$4015:$AC$4035,$AE$4015:$AE$4035,0)*L1357)</f>
        <v>29737.199999999997</v>
      </c>
      <c r="P1357" s="83">
        <f>SUM(N1357:O1357)</f>
        <v>29737.199999999997</v>
      </c>
      <c r="Q1357" s="157">
        <f>M1357*G1357</f>
        <v>150307529.8664</v>
      </c>
      <c r="R1357" s="157">
        <f>G1357*P1357</f>
        <v>45092258.959919997</v>
      </c>
      <c r="S1357" s="83">
        <f>SUM(Q1357:R1357)</f>
        <v>195399788.82631999</v>
      </c>
      <c r="T1357" s="156" t="s">
        <v>50</v>
      </c>
      <c r="U1357" s="176"/>
      <c r="V1357" s="176"/>
      <c r="W1357" s="176"/>
      <c r="X1357" s="44" t="s">
        <v>33</v>
      </c>
      <c r="Y1357" s="44"/>
      <c r="Z1357" s="44" t="s">
        <v>10</v>
      </c>
      <c r="AA1357" s="44" t="s">
        <v>80</v>
      </c>
      <c r="AB1357" s="2">
        <v>65244.026824312867</v>
      </c>
      <c r="AC1357" s="2">
        <v>98933341.173677504</v>
      </c>
      <c r="AD1357" s="2">
        <f>+M1357</f>
        <v>99124</v>
      </c>
      <c r="AE1357" s="2">
        <f>+AD1357*14%</f>
        <v>13877.36</v>
      </c>
      <c r="AF1357" s="155">
        <f>+AD1357*35%</f>
        <v>34693.399999999994</v>
      </c>
      <c r="AG1357" s="2">
        <f>+AD1357*F1357</f>
        <v>150307529.8664</v>
      </c>
      <c r="AH1357" s="2">
        <f>+AE1357*F1357</f>
        <v>21043054.181296002</v>
      </c>
      <c r="AI1357" s="2">
        <f>+AF1357*F1357</f>
        <v>52607635.453239992</v>
      </c>
      <c r="AJ1357" s="2">
        <f>SUM(AG1357:AI1357)</f>
        <v>223958219.50093597</v>
      </c>
      <c r="AK1357" s="2">
        <f>+AD1357*G1357</f>
        <v>150307529.8664</v>
      </c>
      <c r="AL1357" s="2">
        <f>+AE1357*G1357</f>
        <v>21043054.181296002</v>
      </c>
      <c r="AM1357" s="2">
        <f>+AF1357*G1357</f>
        <v>52607635.453239992</v>
      </c>
      <c r="AN1357" s="155">
        <f>SUM(AK1357:AM1357)</f>
        <v>223958219.50093597</v>
      </c>
      <c r="AQ1357" s="145" t="s">
        <v>509</v>
      </c>
      <c r="AU1357" s="8">
        <f>+K1357</f>
        <v>45124</v>
      </c>
      <c r="AV1357" s="8">
        <f>+L1357</f>
        <v>54000</v>
      </c>
      <c r="AW1357" s="2">
        <f>+M1357</f>
        <v>99124</v>
      </c>
      <c r="AX1357" s="8">
        <f>F1357*AW1357</f>
        <v>150307529.8664</v>
      </c>
      <c r="AY1357" s="8">
        <f>IF(AQ1357="CT",7%,5%)*AX1357</f>
        <v>7515376.4933200004</v>
      </c>
      <c r="AZ1357" s="8">
        <f>AX1357*2%</f>
        <v>3006150.5973280002</v>
      </c>
      <c r="BA1357" s="8">
        <f>IF(BB1357&gt;0,0,AX1357*5%)</f>
        <v>0</v>
      </c>
      <c r="BB1357" s="8">
        <f>(AX1357-BG1357)*35%</f>
        <v>52607635.45324</v>
      </c>
      <c r="BC1357" s="8">
        <f>+AX1357+AY1357+AZ1357+BA1357+BB1357</f>
        <v>213436692.41028801</v>
      </c>
      <c r="BD1357" s="8">
        <f>AX1357-AT1357</f>
        <v>150307529.8664</v>
      </c>
      <c r="BE1357" s="2"/>
      <c r="BH1357" s="2"/>
    </row>
    <row r="1358" spans="1:60" s="92" customFormat="1" ht="17" collapsed="1" x14ac:dyDescent="0.2">
      <c r="B1358" s="163" t="s">
        <v>1121</v>
      </c>
      <c r="C1358" s="164" t="s">
        <v>119</v>
      </c>
      <c r="D1358" s="164"/>
      <c r="E1358" s="163"/>
      <c r="F1358" s="162"/>
      <c r="G1358" s="149">
        <f>+[2]THKL!F1360</f>
        <v>0</v>
      </c>
      <c r="H1358" s="158"/>
      <c r="I1358" s="158"/>
      <c r="J1358" s="158"/>
      <c r="K1358" s="159"/>
      <c r="L1358" s="161"/>
      <c r="M1358" s="161">
        <f>SUM(K1358:L1358)</f>
        <v>0</v>
      </c>
      <c r="N1358" s="83">
        <f>IF(V1358&lt;&gt;"VTC VHm",_xlfn.XLOOKUP(Z1358,$AC$4015:$AC$4035,$AD$4015:$AD$4035,0)*M1358,_xlfn.XLOOKUP(Z1358,$AC$4015:$AC$4035,$AD$4015:$AD$4035,0)*L1358)</f>
        <v>0</v>
      </c>
      <c r="O1358" s="83">
        <f>IF(V1358&lt;&gt;"VTC VHm",_xlfn.XLOOKUP(Z1358,$AC$4015:$AC$4035,$AE$4015:$AE$4035,0)*M1358,_xlfn.XLOOKUP(Z1358,$AC$4015:$AC$4035,$AE$4015:$AE$4035,0)*L1358)</f>
        <v>0</v>
      </c>
      <c r="P1358" s="160">
        <f>SUM(N1358:O1358)</f>
        <v>0</v>
      </c>
      <c r="Q1358" s="161">
        <f>M1358*G1358</f>
        <v>0</v>
      </c>
      <c r="R1358" s="161">
        <f>G1358*P1358</f>
        <v>0</v>
      </c>
      <c r="S1358" s="160">
        <f>SUM(Q1358:R1358)</f>
        <v>0</v>
      </c>
      <c r="T1358" s="159"/>
      <c r="U1358" s="158"/>
      <c r="V1358" s="158"/>
      <c r="W1358" s="158"/>
      <c r="X1358" s="94" t="s">
        <v>33</v>
      </c>
      <c r="Y1358" s="94"/>
      <c r="Z1358" s="94"/>
      <c r="AA1358" s="44" t="s">
        <v>80</v>
      </c>
      <c r="AB1358" s="2">
        <v>0</v>
      </c>
      <c r="AC1358" s="2">
        <v>0</v>
      </c>
      <c r="AD1358" s="93">
        <f>+M1358</f>
        <v>0</v>
      </c>
      <c r="AE1358" s="93">
        <f>+AD1358*14%</f>
        <v>0</v>
      </c>
      <c r="AF1358" s="93">
        <f>+AD1358*35%</f>
        <v>0</v>
      </c>
      <c r="AG1358" s="93">
        <f>+AD1358*F1358</f>
        <v>0</v>
      </c>
      <c r="AH1358" s="93">
        <f>+AE1358*F1358</f>
        <v>0</v>
      </c>
      <c r="AI1358" s="93">
        <f>+AF1358*F1358</f>
        <v>0</v>
      </c>
      <c r="AJ1358" s="93">
        <f>SUM(AG1358:AI1358)</f>
        <v>0</v>
      </c>
      <c r="AK1358" s="93">
        <f>+AD1358*G1358</f>
        <v>0</v>
      </c>
      <c r="AL1358" s="93">
        <f>+AE1358*G1358</f>
        <v>0</v>
      </c>
      <c r="AM1358" s="93">
        <f>+AF1358*G1358</f>
        <v>0</v>
      </c>
      <c r="AN1358" s="93">
        <f>SUM(AK1358:AM1358)</f>
        <v>0</v>
      </c>
      <c r="AQ1358" s="145" t="s">
        <v>509</v>
      </c>
      <c r="AU1358" s="8">
        <f>+K1358</f>
        <v>0</v>
      </c>
      <c r="AV1358" s="8">
        <f>+L1358</f>
        <v>0</v>
      </c>
      <c r="AW1358" s="2">
        <f>+M1358</f>
        <v>0</v>
      </c>
      <c r="AX1358" s="8">
        <f>F1358*AW1358</f>
        <v>0</v>
      </c>
      <c r="AY1358" s="8">
        <f>IF(AQ1358="CT",7%,5%)*AX1358</f>
        <v>0</v>
      </c>
      <c r="AZ1358" s="8">
        <f>AX1358*2%</f>
        <v>0</v>
      </c>
      <c r="BA1358" s="8">
        <f>IF(BB1358&gt;0,0,AX1358*5%)</f>
        <v>0</v>
      </c>
      <c r="BB1358" s="8">
        <f>(AX1358-BG1358)*35%</f>
        <v>0</v>
      </c>
      <c r="BC1358" s="8">
        <f>+AX1358+AY1358+AZ1358+BA1358+BB1358</f>
        <v>0</v>
      </c>
      <c r="BD1358" s="8">
        <f>AX1358-AT1358</f>
        <v>0</v>
      </c>
      <c r="BE1358" s="2"/>
      <c r="BH1358" s="2"/>
    </row>
    <row r="1359" spans="1:60" s="92" customFormat="1" ht="17" collapsed="1" x14ac:dyDescent="0.2">
      <c r="B1359" s="163"/>
      <c r="C1359" s="164" t="s">
        <v>112</v>
      </c>
      <c r="D1359" s="164"/>
      <c r="E1359" s="163"/>
      <c r="F1359" s="162"/>
      <c r="G1359" s="149">
        <f>+[2]THKL!F1361</f>
        <v>0</v>
      </c>
      <c r="H1359" s="158"/>
      <c r="I1359" s="158"/>
      <c r="J1359" s="158"/>
      <c r="K1359" s="159"/>
      <c r="L1359" s="161"/>
      <c r="M1359" s="161">
        <f>SUM(K1359:L1359)</f>
        <v>0</v>
      </c>
      <c r="N1359" s="83">
        <f>IF(V1359&lt;&gt;"VTC VHm",_xlfn.XLOOKUP(Z1359,$AC$4015:$AC$4035,$AD$4015:$AD$4035,0)*M1359,_xlfn.XLOOKUP(Z1359,$AC$4015:$AC$4035,$AD$4015:$AD$4035,0)*L1359)</f>
        <v>0</v>
      </c>
      <c r="O1359" s="83">
        <f>IF(V1359&lt;&gt;"VTC VHm",_xlfn.XLOOKUP(Z1359,$AC$4015:$AC$4035,$AE$4015:$AE$4035,0)*M1359,_xlfn.XLOOKUP(Z1359,$AC$4015:$AC$4035,$AE$4015:$AE$4035,0)*L1359)</f>
        <v>0</v>
      </c>
      <c r="P1359" s="160">
        <f>SUM(N1359:O1359)</f>
        <v>0</v>
      </c>
      <c r="Q1359" s="161">
        <f>M1359*G1359</f>
        <v>0</v>
      </c>
      <c r="R1359" s="161">
        <f>G1359*P1359</f>
        <v>0</v>
      </c>
      <c r="S1359" s="160">
        <f>SUM(Q1359:R1359)</f>
        <v>0</v>
      </c>
      <c r="T1359" s="159"/>
      <c r="U1359" s="158"/>
      <c r="V1359" s="158"/>
      <c r="W1359" s="158"/>
      <c r="X1359" s="94" t="s">
        <v>33</v>
      </c>
      <c r="Y1359" s="94"/>
      <c r="Z1359" s="94"/>
      <c r="AA1359" s="44" t="s">
        <v>80</v>
      </c>
      <c r="AB1359" s="2">
        <v>0</v>
      </c>
      <c r="AC1359" s="2">
        <v>0</v>
      </c>
      <c r="AD1359" s="93">
        <f>+M1359</f>
        <v>0</v>
      </c>
      <c r="AE1359" s="93">
        <f>+AD1359*14%</f>
        <v>0</v>
      </c>
      <c r="AF1359" s="93">
        <f>+AD1359*35%</f>
        <v>0</v>
      </c>
      <c r="AG1359" s="93">
        <f>+AD1359*F1359</f>
        <v>0</v>
      </c>
      <c r="AH1359" s="93">
        <f>+AE1359*F1359</f>
        <v>0</v>
      </c>
      <c r="AI1359" s="93">
        <f>+AF1359*F1359</f>
        <v>0</v>
      </c>
      <c r="AJ1359" s="93">
        <f>SUM(AG1359:AI1359)</f>
        <v>0</v>
      </c>
      <c r="AK1359" s="93">
        <f>+AD1359*G1359</f>
        <v>0</v>
      </c>
      <c r="AL1359" s="93">
        <f>+AE1359*G1359</f>
        <v>0</v>
      </c>
      <c r="AM1359" s="93">
        <f>+AF1359*G1359</f>
        <v>0</v>
      </c>
      <c r="AN1359" s="93">
        <f>SUM(AK1359:AM1359)</f>
        <v>0</v>
      </c>
      <c r="AQ1359" s="145" t="s">
        <v>509</v>
      </c>
      <c r="AU1359" s="8">
        <f>+K1359</f>
        <v>0</v>
      </c>
      <c r="AV1359" s="8">
        <f>+L1359</f>
        <v>0</v>
      </c>
      <c r="AW1359" s="2">
        <f>+M1359</f>
        <v>0</v>
      </c>
      <c r="AX1359" s="8">
        <f>F1359*AW1359</f>
        <v>0</v>
      </c>
      <c r="AY1359" s="8">
        <f>IF(AQ1359="CT",7%,5%)*AX1359</f>
        <v>0</v>
      </c>
      <c r="AZ1359" s="8">
        <f>AX1359*2%</f>
        <v>0</v>
      </c>
      <c r="BA1359" s="8">
        <f>IF(BB1359&gt;0,0,AX1359*5%)</f>
        <v>0</v>
      </c>
      <c r="BB1359" s="8">
        <f>(AX1359-BG1359)*35%</f>
        <v>0</v>
      </c>
      <c r="BC1359" s="8">
        <f>+AX1359+AY1359+AZ1359+BA1359+BB1359</f>
        <v>0</v>
      </c>
      <c r="BD1359" s="8">
        <f>AX1359-AT1359</f>
        <v>0</v>
      </c>
      <c r="BE1359" s="2"/>
      <c r="BH1359" s="2"/>
    </row>
    <row r="1360" spans="1:60" ht="34" hidden="1" outlineLevel="1" x14ac:dyDescent="0.2">
      <c r="A1360" s="1" t="s">
        <v>82</v>
      </c>
      <c r="B1360" s="82">
        <v>1</v>
      </c>
      <c r="C1360" s="144" t="s">
        <v>1120</v>
      </c>
      <c r="D1360" s="144"/>
      <c r="E1360" s="82" t="s">
        <v>52</v>
      </c>
      <c r="F1360" s="143">
        <v>1512</v>
      </c>
      <c r="G1360" s="142">
        <f>+[2]THKL!F1362</f>
        <v>1512</v>
      </c>
      <c r="H1360" s="176"/>
      <c r="I1360" s="176"/>
      <c r="J1360" s="176"/>
      <c r="K1360" s="156">
        <f>'[3]BDG (XD)'!$Y$1200</f>
        <v>22800</v>
      </c>
      <c r="L1360" s="157">
        <f>'[3]BDG (XD)'!$Z$1200</f>
        <v>24000</v>
      </c>
      <c r="M1360" s="157">
        <f>SUM(K1360:L1360)</f>
        <v>46800</v>
      </c>
      <c r="N1360" s="83">
        <f>IF(V1360&lt;&gt;"VTC VHm",_xlfn.XLOOKUP(Z1360,$AC$4015:$AC$4035,$AD$4015:$AD$4035,0)*M1360,_xlfn.XLOOKUP(Z1360,$AC$4015:$AC$4035,$AD$4015:$AD$4035,0)*L1360)</f>
        <v>2340</v>
      </c>
      <c r="O1360" s="83">
        <f>IF(V1360&lt;&gt;"VTC VHm",_xlfn.XLOOKUP(Z1360,$AC$4015:$AC$4035,$AE$4015:$AE$4035,0)*M1360,_xlfn.XLOOKUP(Z1360,$AC$4015:$AC$4035,$AE$4015:$AE$4035,0)*L1360)</f>
        <v>0</v>
      </c>
      <c r="P1360" s="83">
        <f>SUM(N1360:O1360)</f>
        <v>2340</v>
      </c>
      <c r="Q1360" s="157">
        <f>M1360*G1360</f>
        <v>70761600</v>
      </c>
      <c r="R1360" s="157">
        <f>G1360*P1360</f>
        <v>3538080</v>
      </c>
      <c r="S1360" s="83">
        <f>SUM(Q1360:R1360)</f>
        <v>74299680</v>
      </c>
      <c r="T1360" s="156" t="s">
        <v>50</v>
      </c>
      <c r="U1360" s="176"/>
      <c r="V1360" s="176"/>
      <c r="W1360" s="176"/>
      <c r="X1360" s="44" t="s">
        <v>33</v>
      </c>
      <c r="Y1360" s="44"/>
      <c r="Z1360" s="44" t="s">
        <v>12</v>
      </c>
      <c r="AA1360" s="44" t="s">
        <v>80</v>
      </c>
      <c r="AB1360" s="2">
        <v>92485.003049999999</v>
      </c>
      <c r="AC1360" s="2">
        <v>139837324.61160001</v>
      </c>
      <c r="AD1360" s="2">
        <f>+M1360</f>
        <v>46800</v>
      </c>
      <c r="AE1360" s="2">
        <f>+AD1360*14%</f>
        <v>6552.0000000000009</v>
      </c>
      <c r="AF1360" s="155">
        <f>+AD1360*35%</f>
        <v>16379.999999999998</v>
      </c>
      <c r="AG1360" s="2">
        <f>+AD1360*F1360</f>
        <v>70761600</v>
      </c>
      <c r="AH1360" s="2">
        <f>+AE1360*F1360</f>
        <v>9906624.0000000019</v>
      </c>
      <c r="AI1360" s="2">
        <f>+AF1360*F1360</f>
        <v>24766559.999999996</v>
      </c>
      <c r="AJ1360" s="2">
        <f>SUM(AG1360:AI1360)</f>
        <v>105434784</v>
      </c>
      <c r="AK1360" s="2">
        <f>+AD1360*G1360</f>
        <v>70761600</v>
      </c>
      <c r="AL1360" s="2">
        <f>+AE1360*G1360</f>
        <v>9906624.0000000019</v>
      </c>
      <c r="AM1360" s="2">
        <f>+AF1360*G1360</f>
        <v>24766559.999999996</v>
      </c>
      <c r="AN1360" s="155">
        <f>SUM(AK1360:AM1360)</f>
        <v>105434784</v>
      </c>
      <c r="AQ1360" s="145" t="s">
        <v>509</v>
      </c>
      <c r="AU1360" s="8">
        <f>+K1360</f>
        <v>22800</v>
      </c>
      <c r="AV1360" s="8">
        <f>+L1360</f>
        <v>24000</v>
      </c>
      <c r="AW1360" s="2">
        <f>+M1360</f>
        <v>46800</v>
      </c>
      <c r="AX1360" s="8">
        <f>F1360*AW1360</f>
        <v>70761600</v>
      </c>
      <c r="AY1360" s="8">
        <f>IF(AQ1360="CT",7%,5%)*AX1360</f>
        <v>3538080</v>
      </c>
      <c r="AZ1360" s="8">
        <f>AX1360*2%</f>
        <v>1415232</v>
      </c>
      <c r="BA1360" s="8">
        <f>IF(BB1360&gt;0,0,AX1360*5%)</f>
        <v>0</v>
      </c>
      <c r="BB1360" s="8">
        <f>(AX1360-BG1360)*35%</f>
        <v>24766560</v>
      </c>
      <c r="BC1360" s="8">
        <f>+AX1360+AY1360+AZ1360+BA1360+BB1360</f>
        <v>100481472</v>
      </c>
      <c r="BD1360" s="8">
        <f>AX1360-AT1360</f>
        <v>70761600</v>
      </c>
      <c r="BE1360" s="2"/>
      <c r="BH1360" s="2"/>
    </row>
    <row r="1361" spans="1:60" ht="34" hidden="1" outlineLevel="1" x14ac:dyDescent="0.2">
      <c r="A1361" s="1" t="s">
        <v>429</v>
      </c>
      <c r="B1361" s="82">
        <v>2</v>
      </c>
      <c r="C1361" s="144" t="s">
        <v>1119</v>
      </c>
      <c r="D1361" s="144"/>
      <c r="E1361" s="82" t="s">
        <v>52</v>
      </c>
      <c r="F1361" s="143">
        <v>70.194500000000005</v>
      </c>
      <c r="G1361" s="142">
        <f>+[2]THKL!F1363</f>
        <v>70.194500000000005</v>
      </c>
      <c r="H1361" s="132"/>
      <c r="I1361" s="132"/>
      <c r="J1361" s="132"/>
      <c r="K1361" s="156" t="str">
        <f>$K$281</f>
        <v>Bao gồm</v>
      </c>
      <c r="L1361" s="157">
        <f>$L$281</f>
        <v>194114.16</v>
      </c>
      <c r="M1361" s="157">
        <f>SUM(K1361:L1361)</f>
        <v>194114.16</v>
      </c>
      <c r="N1361" s="83">
        <f>IF(V1361&lt;&gt;"VTC VHm",_xlfn.XLOOKUP(Z1361,$AC$4015:$AC$4035,$AD$4015:$AD$4035,0)*M1361,_xlfn.XLOOKUP(Z1361,$AC$4015:$AC$4035,$AD$4015:$AD$4035,0)*L1361)</f>
        <v>9705.7080000000005</v>
      </c>
      <c r="O1361" s="83">
        <f>IF(V1361&lt;&gt;"VTC VHm",_xlfn.XLOOKUP(Z1361,$AC$4015:$AC$4035,$AE$4015:$AE$4035,0)*M1361,_xlfn.XLOOKUP(Z1361,$AC$4015:$AC$4035,$AE$4015:$AE$4035,0)*L1361)</f>
        <v>0</v>
      </c>
      <c r="P1361" s="83">
        <f>SUM(N1361:O1361)</f>
        <v>9705.7080000000005</v>
      </c>
      <c r="Q1361" s="157">
        <f>M1361*G1361</f>
        <v>13625746.404120002</v>
      </c>
      <c r="R1361" s="157">
        <f>G1361*P1361</f>
        <v>681287.32020600012</v>
      </c>
      <c r="S1361" s="83">
        <f>SUM(Q1361:R1361)</f>
        <v>14307033.724326001</v>
      </c>
      <c r="T1361" s="165" t="s">
        <v>100</v>
      </c>
      <c r="U1361" s="132"/>
      <c r="V1361" s="132"/>
      <c r="W1361" s="132"/>
      <c r="X1361" s="44" t="s">
        <v>33</v>
      </c>
      <c r="Y1361" s="44"/>
      <c r="Z1361" s="44" t="s">
        <v>12</v>
      </c>
      <c r="AA1361" s="44" t="s">
        <v>80</v>
      </c>
      <c r="AB1361" s="2">
        <v>304234.03359951358</v>
      </c>
      <c r="AC1361" s="2">
        <v>21355555.871501058</v>
      </c>
      <c r="AD1361" s="2">
        <f>+M1361</f>
        <v>194114.16</v>
      </c>
      <c r="AE1361" s="2">
        <f>+AD1361*14%</f>
        <v>27175.982400000004</v>
      </c>
      <c r="AF1361" s="155">
        <f>+AD1361*35%</f>
        <v>67939.955999999991</v>
      </c>
      <c r="AG1361" s="2">
        <f>+AD1361*F1361</f>
        <v>13625746.404120002</v>
      </c>
      <c r="AH1361" s="2">
        <f>+AE1361*F1361</f>
        <v>1907604.4965768005</v>
      </c>
      <c r="AI1361" s="2">
        <f>+AF1361*F1361</f>
        <v>4769011.2414419996</v>
      </c>
      <c r="AJ1361" s="2">
        <f>SUM(AG1361:AI1361)</f>
        <v>20302362.142138802</v>
      </c>
      <c r="AK1361" s="2">
        <f>+AD1361*G1361</f>
        <v>13625746.404120002</v>
      </c>
      <c r="AL1361" s="2">
        <f>+AE1361*G1361</f>
        <v>1907604.4965768005</v>
      </c>
      <c r="AM1361" s="2">
        <f>+AF1361*G1361</f>
        <v>4769011.2414419996</v>
      </c>
      <c r="AN1361" s="155">
        <f>SUM(AK1361:AM1361)</f>
        <v>20302362.142138802</v>
      </c>
      <c r="AQ1361" s="145" t="s">
        <v>509</v>
      </c>
      <c r="AU1361" s="8" t="str">
        <f>+K1361</f>
        <v>Bao gồm</v>
      </c>
      <c r="AV1361" s="8">
        <f>+L1361</f>
        <v>194114.16</v>
      </c>
      <c r="AW1361" s="2">
        <f>+M1361</f>
        <v>194114.16</v>
      </c>
      <c r="AX1361" s="8">
        <f>F1361*AW1361</f>
        <v>13625746.404120002</v>
      </c>
      <c r="AY1361" s="8">
        <f>IF(AQ1361="CT",7%,5%)*AX1361</f>
        <v>681287.32020600012</v>
      </c>
      <c r="AZ1361" s="8">
        <f>AX1361*2%</f>
        <v>272514.92808240006</v>
      </c>
      <c r="BA1361" s="8">
        <f>IF(BB1361&gt;0,0,AX1361*5%)</f>
        <v>0</v>
      </c>
      <c r="BB1361" s="8">
        <f>(AX1361-BG1361)*35%</f>
        <v>4769011.2414420005</v>
      </c>
      <c r="BC1361" s="8">
        <f>+AX1361+AY1361+AZ1361+BA1361+BB1361</f>
        <v>19348559.893850401</v>
      </c>
      <c r="BD1361" s="8">
        <f>AX1361-AT1361</f>
        <v>13625746.404120002</v>
      </c>
      <c r="BE1361" s="2"/>
      <c r="BH1361" s="2"/>
    </row>
    <row r="1362" spans="1:60" s="92" customFormat="1" ht="17" collapsed="1" x14ac:dyDescent="0.2">
      <c r="B1362" s="163"/>
      <c r="C1362" s="164" t="s">
        <v>723</v>
      </c>
      <c r="D1362" s="164"/>
      <c r="E1362" s="163"/>
      <c r="F1362" s="162"/>
      <c r="G1362" s="149">
        <f>+[2]THKL!F1364</f>
        <v>0</v>
      </c>
      <c r="H1362" s="158"/>
      <c r="I1362" s="158"/>
      <c r="J1362" s="158"/>
      <c r="K1362" s="159"/>
      <c r="L1362" s="161"/>
      <c r="M1362" s="161">
        <f>SUM(K1362:L1362)</f>
        <v>0</v>
      </c>
      <c r="N1362" s="83">
        <f>IF(V1362&lt;&gt;"VTC VHm",_xlfn.XLOOKUP(Z1362,$AC$4015:$AC$4035,$AD$4015:$AD$4035,0)*M1362,_xlfn.XLOOKUP(Z1362,$AC$4015:$AC$4035,$AD$4015:$AD$4035,0)*L1362)</f>
        <v>0</v>
      </c>
      <c r="O1362" s="83">
        <f>IF(V1362&lt;&gt;"VTC VHm",_xlfn.XLOOKUP(Z1362,$AC$4015:$AC$4035,$AE$4015:$AE$4035,0)*M1362,_xlfn.XLOOKUP(Z1362,$AC$4015:$AC$4035,$AE$4015:$AE$4035,0)*L1362)</f>
        <v>0</v>
      </c>
      <c r="P1362" s="160">
        <f>SUM(N1362:O1362)</f>
        <v>0</v>
      </c>
      <c r="Q1362" s="161">
        <f>M1362*G1362</f>
        <v>0</v>
      </c>
      <c r="R1362" s="161">
        <f>G1362*P1362</f>
        <v>0</v>
      </c>
      <c r="S1362" s="160">
        <f>SUM(Q1362:R1362)</f>
        <v>0</v>
      </c>
      <c r="T1362" s="159"/>
      <c r="U1362" s="158"/>
      <c r="V1362" s="158"/>
      <c r="W1362" s="158"/>
      <c r="X1362" s="94" t="s">
        <v>33</v>
      </c>
      <c r="Y1362" s="94"/>
      <c r="Z1362" s="94"/>
      <c r="AA1362" s="44" t="s">
        <v>80</v>
      </c>
      <c r="AB1362" s="2"/>
      <c r="AC1362" s="2">
        <v>0</v>
      </c>
      <c r="AD1362" s="93">
        <f>+M1362</f>
        <v>0</v>
      </c>
      <c r="AE1362" s="93">
        <f>+AD1362*14%</f>
        <v>0</v>
      </c>
      <c r="AF1362" s="93">
        <f>+AD1362*35%</f>
        <v>0</v>
      </c>
      <c r="AG1362" s="93">
        <f>+AD1362*F1362</f>
        <v>0</v>
      </c>
      <c r="AH1362" s="93">
        <f>+AE1362*F1362</f>
        <v>0</v>
      </c>
      <c r="AI1362" s="93">
        <f>+AF1362*F1362</f>
        <v>0</v>
      </c>
      <c r="AJ1362" s="93">
        <f>SUM(AG1362:AI1362)</f>
        <v>0</v>
      </c>
      <c r="AK1362" s="93">
        <f>+AD1362*G1362</f>
        <v>0</v>
      </c>
      <c r="AL1362" s="93">
        <f>+AE1362*G1362</f>
        <v>0</v>
      </c>
      <c r="AM1362" s="93">
        <f>+AF1362*G1362</f>
        <v>0</v>
      </c>
      <c r="AN1362" s="93">
        <f>SUM(AK1362:AM1362)</f>
        <v>0</v>
      </c>
      <c r="AQ1362" s="145" t="s">
        <v>509</v>
      </c>
      <c r="AU1362" s="8">
        <f>+K1362</f>
        <v>0</v>
      </c>
      <c r="AV1362" s="8">
        <f>+L1362</f>
        <v>0</v>
      </c>
      <c r="AW1362" s="2">
        <f>+M1362</f>
        <v>0</v>
      </c>
      <c r="AX1362" s="8">
        <f>F1362*AW1362</f>
        <v>0</v>
      </c>
      <c r="AY1362" s="8">
        <f>IF(AQ1362="CT",7%,5%)*AX1362</f>
        <v>0</v>
      </c>
      <c r="AZ1362" s="8">
        <f>AX1362*2%</f>
        <v>0</v>
      </c>
      <c r="BA1362" s="8">
        <f>IF(BB1362&gt;0,0,AX1362*5%)</f>
        <v>0</v>
      </c>
      <c r="BB1362" s="8">
        <f>(AX1362-BG1362)*35%</f>
        <v>0</v>
      </c>
      <c r="BC1362" s="8">
        <f>+AX1362+AY1362+AZ1362+BA1362+BB1362</f>
        <v>0</v>
      </c>
      <c r="BD1362" s="8">
        <f>AX1362-AT1362</f>
        <v>0</v>
      </c>
      <c r="BE1362" s="2"/>
      <c r="BH1362" s="2"/>
    </row>
    <row r="1363" spans="1:60" ht="17" hidden="1" outlineLevel="1" x14ac:dyDescent="0.2">
      <c r="A1363" s="1" t="s">
        <v>1118</v>
      </c>
      <c r="B1363" s="82">
        <v>3</v>
      </c>
      <c r="C1363" s="144" t="s">
        <v>510</v>
      </c>
      <c r="D1363" s="144"/>
      <c r="E1363" s="82" t="s">
        <v>120</v>
      </c>
      <c r="F1363" s="143">
        <v>16.494700000000002</v>
      </c>
      <c r="G1363" s="142">
        <f>+[2]THKL!F1365</f>
        <v>16.494700000000002</v>
      </c>
      <c r="H1363" s="132"/>
      <c r="I1363" s="132"/>
      <c r="J1363" s="132"/>
      <c r="K1363" s="156">
        <f>'[3]BDG (XD)'!$Y$1425*100</f>
        <v>18857607.476635512</v>
      </c>
      <c r="L1363" s="157">
        <f>'[3]BDG (XD)'!$Z$1425*100</f>
        <v>3000000</v>
      </c>
      <c r="M1363" s="157">
        <f>SUM(K1363:L1363)</f>
        <v>21857607.476635512</v>
      </c>
      <c r="N1363" s="83">
        <f>IF(V1363&lt;&gt;"VTC VHm",_xlfn.XLOOKUP(Z1363,$AC$4015:$AC$4035,$AD$4015:$AD$4035,0)*M1363,_xlfn.XLOOKUP(Z1363,$AC$4015:$AC$4035,$AD$4015:$AD$4035,0)*L1363)</f>
        <v>0</v>
      </c>
      <c r="O1363" s="83">
        <f>IF(V1363&lt;&gt;"VTC VHm",_xlfn.XLOOKUP(Z1363,$AC$4015:$AC$4035,$AE$4015:$AE$4035,0)*M1363,_xlfn.XLOOKUP(Z1363,$AC$4015:$AC$4035,$AE$4015:$AE$4035,0)*L1363)</f>
        <v>6557282.242990653</v>
      </c>
      <c r="P1363" s="83">
        <f>SUM(N1363:O1363)</f>
        <v>6557282.242990653</v>
      </c>
      <c r="Q1363" s="157">
        <f>M1363*G1363</f>
        <v>360534678.04485983</v>
      </c>
      <c r="R1363" s="157">
        <f>G1363*P1363</f>
        <v>108160403.41345793</v>
      </c>
      <c r="S1363" s="83">
        <f>SUM(Q1363:R1363)</f>
        <v>468695081.45831776</v>
      </c>
      <c r="T1363" s="156"/>
      <c r="U1363" s="132"/>
      <c r="V1363" s="132"/>
      <c r="W1363" s="132"/>
      <c r="X1363" s="44" t="s">
        <v>33</v>
      </c>
      <c r="Y1363" s="44"/>
      <c r="Z1363" s="44" t="s">
        <v>10</v>
      </c>
      <c r="AA1363" s="44" t="s">
        <v>80</v>
      </c>
      <c r="AB1363" s="2">
        <v>22289716.803915001</v>
      </c>
      <c r="AC1363" s="2">
        <v>367662191.76553679</v>
      </c>
      <c r="AD1363" s="2">
        <f>+M1363</f>
        <v>21857607.476635512</v>
      </c>
      <c r="AE1363" s="2">
        <f>+AD1363*14%</f>
        <v>3060065.0467289719</v>
      </c>
      <c r="AF1363" s="155">
        <f>+AD1363*35%</f>
        <v>7650162.616822429</v>
      </c>
      <c r="AG1363" s="2">
        <f>+AD1363*F1363</f>
        <v>360534678.04485983</v>
      </c>
      <c r="AH1363" s="2">
        <f>+AE1363*F1363</f>
        <v>50474854.926280379</v>
      </c>
      <c r="AI1363" s="2">
        <f>+AF1363*F1363</f>
        <v>126187137.31570093</v>
      </c>
      <c r="AJ1363" s="2">
        <f>SUM(AG1363:AI1363)</f>
        <v>537196670.28684115</v>
      </c>
      <c r="AK1363" s="2">
        <f>+AD1363*G1363</f>
        <v>360534678.04485983</v>
      </c>
      <c r="AL1363" s="2">
        <f>+AE1363*G1363</f>
        <v>50474854.926280379</v>
      </c>
      <c r="AM1363" s="2">
        <f>+AF1363*G1363</f>
        <v>126187137.31570093</v>
      </c>
      <c r="AN1363" s="155">
        <f>SUM(AK1363:AM1363)</f>
        <v>537196670.28684115</v>
      </c>
      <c r="AQ1363" s="145" t="s">
        <v>509</v>
      </c>
      <c r="AU1363" s="8">
        <f>+K1363</f>
        <v>18857607.476635512</v>
      </c>
      <c r="AV1363" s="8">
        <f>+L1363</f>
        <v>3000000</v>
      </c>
      <c r="AW1363" s="2">
        <f>+M1363</f>
        <v>21857607.476635512</v>
      </c>
      <c r="AX1363" s="8">
        <f>F1363*AW1363</f>
        <v>360534678.04485983</v>
      </c>
      <c r="AY1363" s="8">
        <f>IF(AQ1363="CT",7%,5%)*AX1363</f>
        <v>18026733.902242992</v>
      </c>
      <c r="AZ1363" s="8">
        <f>AX1363*2%</f>
        <v>7210693.5608971966</v>
      </c>
      <c r="BA1363" s="8">
        <f>IF(BB1363&gt;0,0,AX1363*5%)</f>
        <v>0</v>
      </c>
      <c r="BB1363" s="8">
        <f>(AX1363-BG1363)*35%</f>
        <v>126187137.31570093</v>
      </c>
      <c r="BC1363" s="8">
        <f>+AX1363+AY1363+AZ1363+BA1363+BB1363</f>
        <v>511959242.82370096</v>
      </c>
      <c r="BD1363" s="8">
        <f>AX1363-AT1363</f>
        <v>360534678.04485983</v>
      </c>
      <c r="BE1363" s="2"/>
      <c r="BH1363" s="2"/>
    </row>
    <row r="1364" spans="1:60" ht="17" hidden="1" outlineLevel="1" x14ac:dyDescent="0.2">
      <c r="A1364" s="1" t="s">
        <v>108</v>
      </c>
      <c r="B1364" s="82">
        <v>4</v>
      </c>
      <c r="C1364" s="144" t="s">
        <v>1117</v>
      </c>
      <c r="D1364" s="144"/>
      <c r="E1364" s="82" t="s">
        <v>129</v>
      </c>
      <c r="F1364" s="143">
        <v>126</v>
      </c>
      <c r="G1364" s="142">
        <f>+[2]THKL!F1366</f>
        <v>126</v>
      </c>
      <c r="H1364" s="132"/>
      <c r="I1364" s="132"/>
      <c r="J1364" s="132"/>
      <c r="K1364" s="156">
        <f>'[3]BDG (XD)'!$Y$1496</f>
        <v>452200.32000000007</v>
      </c>
      <c r="L1364" s="157">
        <f>'[3]BDG (XD)'!$Z$1496</f>
        <v>100488.67999999993</v>
      </c>
      <c r="M1364" s="157">
        <f>SUM(K1364:L1364)</f>
        <v>552689</v>
      </c>
      <c r="N1364" s="83">
        <f>IF(V1364&lt;&gt;"VTC VHm",_xlfn.XLOOKUP(Z1364,$AC$4015:$AC$4035,$AD$4015:$AD$4035,0)*M1364,_xlfn.XLOOKUP(Z1364,$AC$4015:$AC$4035,$AD$4015:$AD$4035,0)*L1364)</f>
        <v>0</v>
      </c>
      <c r="O1364" s="83">
        <f>IF(V1364&lt;&gt;"VTC VHm",_xlfn.XLOOKUP(Z1364,$AC$4015:$AC$4035,$AE$4015:$AE$4035,0)*M1364,_xlfn.XLOOKUP(Z1364,$AC$4015:$AC$4035,$AE$4015:$AE$4035,0)*L1364)</f>
        <v>165806.69999999998</v>
      </c>
      <c r="P1364" s="83">
        <f>SUM(N1364:O1364)</f>
        <v>165806.69999999998</v>
      </c>
      <c r="Q1364" s="157">
        <f>M1364*G1364</f>
        <v>69638814</v>
      </c>
      <c r="R1364" s="157">
        <f>G1364*P1364</f>
        <v>20891644.199999999</v>
      </c>
      <c r="S1364" s="83">
        <f>SUM(Q1364:R1364)</f>
        <v>90530458.200000003</v>
      </c>
      <c r="T1364" s="156"/>
      <c r="U1364" s="132"/>
      <c r="V1364" s="132"/>
      <c r="W1364" s="132"/>
      <c r="X1364" s="44" t="s">
        <v>33</v>
      </c>
      <c r="Y1364" s="44"/>
      <c r="Z1364" s="44" t="s">
        <v>10</v>
      </c>
      <c r="AA1364" s="44" t="s">
        <v>80</v>
      </c>
      <c r="AB1364" s="2">
        <v>279564.45</v>
      </c>
      <c r="AC1364" s="2">
        <v>35225120.700000003</v>
      </c>
      <c r="AD1364" s="2">
        <f>+M1364</f>
        <v>552689</v>
      </c>
      <c r="AE1364" s="2">
        <f>+AD1364*14%</f>
        <v>77376.460000000006</v>
      </c>
      <c r="AF1364" s="155">
        <f>+AD1364*35%</f>
        <v>193441.15</v>
      </c>
      <c r="AG1364" s="2">
        <f>+AD1364*F1364</f>
        <v>69638814</v>
      </c>
      <c r="AH1364" s="2">
        <f>+AE1364*F1364</f>
        <v>9749433.9600000009</v>
      </c>
      <c r="AI1364" s="2">
        <f>+AF1364*F1364</f>
        <v>24373584.899999999</v>
      </c>
      <c r="AJ1364" s="2">
        <f>SUM(AG1364:AI1364)</f>
        <v>103761832.86000001</v>
      </c>
      <c r="AK1364" s="2">
        <f>+AD1364*G1364</f>
        <v>69638814</v>
      </c>
      <c r="AL1364" s="2">
        <f>+AE1364*G1364</f>
        <v>9749433.9600000009</v>
      </c>
      <c r="AM1364" s="2">
        <f>+AF1364*G1364</f>
        <v>24373584.899999999</v>
      </c>
      <c r="AN1364" s="155">
        <f>SUM(AK1364:AM1364)</f>
        <v>103761832.86000001</v>
      </c>
      <c r="AQ1364" s="145" t="s">
        <v>509</v>
      </c>
      <c r="AU1364" s="8">
        <f>+K1364</f>
        <v>452200.32000000007</v>
      </c>
      <c r="AV1364" s="8">
        <f>+L1364</f>
        <v>100488.67999999993</v>
      </c>
      <c r="AW1364" s="2">
        <f>+M1364</f>
        <v>552689</v>
      </c>
      <c r="AX1364" s="8">
        <f>F1364*AW1364</f>
        <v>69638814</v>
      </c>
      <c r="AY1364" s="8">
        <f>IF(AQ1364="CT",7%,5%)*AX1364</f>
        <v>3481940.7</v>
      </c>
      <c r="AZ1364" s="8">
        <f>AX1364*2%</f>
        <v>1392776.28</v>
      </c>
      <c r="BA1364" s="8">
        <f>IF(BB1364&gt;0,0,AX1364*5%)</f>
        <v>0</v>
      </c>
      <c r="BB1364" s="8">
        <f>(AX1364-BG1364)*35%</f>
        <v>24373584.899999999</v>
      </c>
      <c r="BC1364" s="8">
        <f>+AX1364+AY1364+AZ1364+BA1364+BB1364</f>
        <v>98887115.879999995</v>
      </c>
      <c r="BD1364" s="8">
        <f>AX1364-AT1364</f>
        <v>69638814</v>
      </c>
      <c r="BE1364" s="2"/>
      <c r="BH1364" s="2"/>
    </row>
    <row r="1365" spans="1:60" s="92" customFormat="1" ht="17" collapsed="1" x14ac:dyDescent="0.2">
      <c r="B1365" s="163"/>
      <c r="C1365" s="164" t="s">
        <v>672</v>
      </c>
      <c r="D1365" s="164"/>
      <c r="E1365" s="163"/>
      <c r="F1365" s="162"/>
      <c r="G1365" s="149">
        <f>+[2]THKL!F1367</f>
        <v>0</v>
      </c>
      <c r="H1365" s="158"/>
      <c r="I1365" s="158"/>
      <c r="J1365" s="158"/>
      <c r="K1365" s="159"/>
      <c r="L1365" s="161"/>
      <c r="M1365" s="161">
        <f>SUM(K1365:L1365)</f>
        <v>0</v>
      </c>
      <c r="N1365" s="83">
        <f>IF(V1365&lt;&gt;"VTC VHm",_xlfn.XLOOKUP(Z1365,$AC$4015:$AC$4035,$AD$4015:$AD$4035,0)*M1365,_xlfn.XLOOKUP(Z1365,$AC$4015:$AC$4035,$AD$4015:$AD$4035,0)*L1365)</f>
        <v>0</v>
      </c>
      <c r="O1365" s="83">
        <f>IF(V1365&lt;&gt;"VTC VHm",_xlfn.XLOOKUP(Z1365,$AC$4015:$AC$4035,$AE$4015:$AE$4035,0)*M1365,_xlfn.XLOOKUP(Z1365,$AC$4015:$AC$4035,$AE$4015:$AE$4035,0)*L1365)</f>
        <v>0</v>
      </c>
      <c r="P1365" s="160">
        <f>SUM(N1365:O1365)</f>
        <v>0</v>
      </c>
      <c r="Q1365" s="161">
        <f>M1365*G1365</f>
        <v>0</v>
      </c>
      <c r="R1365" s="161">
        <f>G1365*P1365</f>
        <v>0</v>
      </c>
      <c r="S1365" s="160">
        <f>SUM(Q1365:R1365)</f>
        <v>0</v>
      </c>
      <c r="T1365" s="159"/>
      <c r="U1365" s="158"/>
      <c r="V1365" s="158"/>
      <c r="W1365" s="158"/>
      <c r="X1365" s="94" t="s">
        <v>33</v>
      </c>
      <c r="Y1365" s="94"/>
      <c r="Z1365" s="94"/>
      <c r="AA1365" s="44" t="s">
        <v>80</v>
      </c>
      <c r="AB1365" s="2"/>
      <c r="AC1365" s="2">
        <v>0</v>
      </c>
      <c r="AD1365" s="93">
        <f>+M1365</f>
        <v>0</v>
      </c>
      <c r="AE1365" s="93">
        <f>+AD1365*14%</f>
        <v>0</v>
      </c>
      <c r="AF1365" s="93">
        <f>+AD1365*35%</f>
        <v>0</v>
      </c>
      <c r="AG1365" s="93">
        <f>+AD1365*F1365</f>
        <v>0</v>
      </c>
      <c r="AH1365" s="93">
        <f>+AE1365*F1365</f>
        <v>0</v>
      </c>
      <c r="AI1365" s="93">
        <f>+AF1365*F1365</f>
        <v>0</v>
      </c>
      <c r="AJ1365" s="93">
        <f>SUM(AG1365:AI1365)</f>
        <v>0</v>
      </c>
      <c r="AK1365" s="93">
        <f>+AD1365*G1365</f>
        <v>0</v>
      </c>
      <c r="AL1365" s="93">
        <f>+AE1365*G1365</f>
        <v>0</v>
      </c>
      <c r="AM1365" s="93">
        <f>+AF1365*G1365</f>
        <v>0</v>
      </c>
      <c r="AN1365" s="93">
        <f>SUM(AK1365:AM1365)</f>
        <v>0</v>
      </c>
      <c r="AQ1365" s="145" t="s">
        <v>509</v>
      </c>
      <c r="AU1365" s="8">
        <f>+K1365</f>
        <v>0</v>
      </c>
      <c r="AV1365" s="8">
        <f>+L1365</f>
        <v>0</v>
      </c>
      <c r="AW1365" s="2">
        <f>+M1365</f>
        <v>0</v>
      </c>
      <c r="AX1365" s="8">
        <f>F1365*AW1365</f>
        <v>0</v>
      </c>
      <c r="AY1365" s="8">
        <f>IF(AQ1365="CT",7%,5%)*AX1365</f>
        <v>0</v>
      </c>
      <c r="AZ1365" s="8">
        <f>AX1365*2%</f>
        <v>0</v>
      </c>
      <c r="BA1365" s="8">
        <f>IF(BB1365&gt;0,0,AX1365*5%)</f>
        <v>0</v>
      </c>
      <c r="BB1365" s="8">
        <f>(AX1365-BG1365)*35%</f>
        <v>0</v>
      </c>
      <c r="BC1365" s="8">
        <f>+AX1365+AY1365+AZ1365+BA1365+BB1365</f>
        <v>0</v>
      </c>
      <c r="BD1365" s="8">
        <f>AX1365-AT1365</f>
        <v>0</v>
      </c>
      <c r="BE1365" s="2"/>
      <c r="BH1365" s="2"/>
    </row>
    <row r="1366" spans="1:60" ht="17" hidden="1" outlineLevel="1" x14ac:dyDescent="0.2">
      <c r="B1366" s="82">
        <v>5</v>
      </c>
      <c r="C1366" s="144" t="s">
        <v>671</v>
      </c>
      <c r="D1366" s="144"/>
      <c r="E1366" s="82" t="s">
        <v>120</v>
      </c>
      <c r="F1366" s="143">
        <v>13.137</v>
      </c>
      <c r="G1366" s="142">
        <f>+[2]THKL!F1368</f>
        <v>13.137</v>
      </c>
      <c r="H1366" s="132"/>
      <c r="I1366" s="132"/>
      <c r="J1366" s="132"/>
      <c r="K1366" s="238" t="s">
        <v>668</v>
      </c>
      <c r="L1366" s="237"/>
      <c r="M1366" s="157">
        <f>SUM(K1366:L1366)</f>
        <v>0</v>
      </c>
      <c r="N1366" s="83">
        <f>IF(V1366&lt;&gt;"VTC VHm",_xlfn.XLOOKUP(Z1366,$AC$4015:$AC$4035,$AD$4015:$AD$4035,0)*M1366,_xlfn.XLOOKUP(Z1366,$AC$4015:$AC$4035,$AD$4015:$AD$4035,0)*L1366)</f>
        <v>0</v>
      </c>
      <c r="O1366" s="83">
        <f>IF(V1366&lt;&gt;"VTC VHm",_xlfn.XLOOKUP(Z1366,$AC$4015:$AC$4035,$AE$4015:$AE$4035,0)*M1366,_xlfn.XLOOKUP(Z1366,$AC$4015:$AC$4035,$AE$4015:$AE$4035,0)*L1366)</f>
        <v>0</v>
      </c>
      <c r="P1366" s="83">
        <f>SUM(N1366:O1366)</f>
        <v>0</v>
      </c>
      <c r="Q1366" s="157">
        <f>M1366*G1366</f>
        <v>0</v>
      </c>
      <c r="R1366" s="157">
        <f>G1366*P1366</f>
        <v>0</v>
      </c>
      <c r="S1366" s="83">
        <f>SUM(Q1366:R1366)</f>
        <v>0</v>
      </c>
      <c r="T1366" s="156"/>
      <c r="U1366" s="132"/>
      <c r="V1366" s="132"/>
      <c r="W1366" s="132"/>
      <c r="X1366" s="44" t="s">
        <v>33</v>
      </c>
      <c r="Y1366" s="44"/>
      <c r="Z1366" s="44" t="s">
        <v>16</v>
      </c>
      <c r="AA1366" s="44" t="s">
        <v>80</v>
      </c>
      <c r="AB1366" s="2">
        <v>2947989.0717402673</v>
      </c>
      <c r="AC1366" s="2">
        <v>38727732.435451895</v>
      </c>
      <c r="AD1366" s="2">
        <f>+M1366</f>
        <v>0</v>
      </c>
      <c r="AE1366" s="2">
        <f>+AD1366*14%</f>
        <v>0</v>
      </c>
      <c r="AF1366" s="155">
        <f>+AD1366*35%</f>
        <v>0</v>
      </c>
      <c r="AG1366" s="2">
        <f>+AD1366*F1366</f>
        <v>0</v>
      </c>
      <c r="AH1366" s="2">
        <f>+AE1366*F1366</f>
        <v>0</v>
      </c>
      <c r="AI1366" s="2">
        <f>+AF1366*F1366</f>
        <v>0</v>
      </c>
      <c r="AJ1366" s="2">
        <f>SUM(AG1366:AI1366)</f>
        <v>0</v>
      </c>
      <c r="AK1366" s="2">
        <f>+AD1366*G1366</f>
        <v>0</v>
      </c>
      <c r="AL1366" s="2">
        <f>+AE1366*G1366</f>
        <v>0</v>
      </c>
      <c r="AM1366" s="2">
        <f>+AF1366*G1366</f>
        <v>0</v>
      </c>
      <c r="AN1366" s="155">
        <f>SUM(AK1366:AM1366)</f>
        <v>0</v>
      </c>
      <c r="AQ1366" s="145" t="s">
        <v>509</v>
      </c>
      <c r="AU1366" s="8" t="str">
        <f>+K1366</f>
        <v>- Lấy theo đúng ĐM Nhà nước.
- Tính trong chi phí chung của dự án: Cẩu tháp, thuê cẩu Kato, vận thăng…</v>
      </c>
      <c r="AV1366" s="8">
        <f>+L1366</f>
        <v>0</v>
      </c>
      <c r="AW1366" s="2">
        <f>+M1366</f>
        <v>0</v>
      </c>
      <c r="AX1366" s="8">
        <f>F1366*AW1366</f>
        <v>0</v>
      </c>
      <c r="AY1366" s="8">
        <f>IF(AQ1366="CT",7%,5%)*AX1366</f>
        <v>0</v>
      </c>
      <c r="AZ1366" s="8">
        <f>AX1366*2%</f>
        <v>0</v>
      </c>
      <c r="BA1366" s="8">
        <f>IF(BB1366&gt;0,0,AX1366*5%)</f>
        <v>0</v>
      </c>
      <c r="BB1366" s="8">
        <f>(AX1366-BG1366)*35%</f>
        <v>0</v>
      </c>
      <c r="BC1366" s="8">
        <f>+AX1366+AY1366+AZ1366+BA1366+BB1366</f>
        <v>0</v>
      </c>
      <c r="BD1366" s="8">
        <f>AX1366-AT1366</f>
        <v>0</v>
      </c>
      <c r="BE1366" s="2"/>
      <c r="BH1366" s="2"/>
    </row>
    <row r="1367" spans="1:60" ht="17" hidden="1" outlineLevel="1" x14ac:dyDescent="0.2">
      <c r="B1367" s="82">
        <v>6</v>
      </c>
      <c r="C1367" s="144" t="s">
        <v>670</v>
      </c>
      <c r="D1367" s="144"/>
      <c r="E1367" s="82" t="s">
        <v>120</v>
      </c>
      <c r="F1367" s="143">
        <v>15.12</v>
      </c>
      <c r="G1367" s="142">
        <f>+[2]THKL!F1369</f>
        <v>15.12</v>
      </c>
      <c r="H1367" s="132"/>
      <c r="I1367" s="132"/>
      <c r="J1367" s="132"/>
      <c r="K1367" s="238" t="s">
        <v>668</v>
      </c>
      <c r="L1367" s="237"/>
      <c r="M1367" s="157">
        <f>SUM(K1367:L1367)</f>
        <v>0</v>
      </c>
      <c r="N1367" s="83">
        <f>IF(V1367&lt;&gt;"VTC VHm",_xlfn.XLOOKUP(Z1367,$AC$4015:$AC$4035,$AD$4015:$AD$4035,0)*M1367,_xlfn.XLOOKUP(Z1367,$AC$4015:$AC$4035,$AD$4015:$AD$4035,0)*L1367)</f>
        <v>0</v>
      </c>
      <c r="O1367" s="83">
        <f>IF(V1367&lt;&gt;"VTC VHm",_xlfn.XLOOKUP(Z1367,$AC$4015:$AC$4035,$AE$4015:$AE$4035,0)*M1367,_xlfn.XLOOKUP(Z1367,$AC$4015:$AC$4035,$AE$4015:$AE$4035,0)*L1367)</f>
        <v>0</v>
      </c>
      <c r="P1367" s="83">
        <f>SUM(N1367:O1367)</f>
        <v>0</v>
      </c>
      <c r="Q1367" s="157">
        <f>M1367*G1367</f>
        <v>0</v>
      </c>
      <c r="R1367" s="157">
        <f>G1367*P1367</f>
        <v>0</v>
      </c>
      <c r="S1367" s="83">
        <f>SUM(Q1367:R1367)</f>
        <v>0</v>
      </c>
      <c r="T1367" s="156"/>
      <c r="U1367" s="132"/>
      <c r="V1367" s="132"/>
      <c r="W1367" s="132"/>
      <c r="X1367" s="44" t="s">
        <v>33</v>
      </c>
      <c r="Y1367" s="44"/>
      <c r="Z1367" s="44" t="s">
        <v>16</v>
      </c>
      <c r="AA1367" s="44" t="s">
        <v>80</v>
      </c>
      <c r="AB1367" s="2">
        <v>1692594.7519304999</v>
      </c>
      <c r="AC1367" s="2">
        <v>25592032.649189156</v>
      </c>
      <c r="AD1367" s="2">
        <f>+M1367</f>
        <v>0</v>
      </c>
      <c r="AE1367" s="2">
        <f>+AD1367*14%</f>
        <v>0</v>
      </c>
      <c r="AF1367" s="155">
        <f>+AD1367*35%</f>
        <v>0</v>
      </c>
      <c r="AG1367" s="2">
        <f>+AD1367*F1367</f>
        <v>0</v>
      </c>
      <c r="AH1367" s="2">
        <f>+AE1367*F1367</f>
        <v>0</v>
      </c>
      <c r="AI1367" s="2">
        <f>+AF1367*F1367</f>
        <v>0</v>
      </c>
      <c r="AJ1367" s="2">
        <f>SUM(AG1367:AI1367)</f>
        <v>0</v>
      </c>
      <c r="AK1367" s="2">
        <f>+AD1367*G1367</f>
        <v>0</v>
      </c>
      <c r="AL1367" s="2">
        <f>+AE1367*G1367</f>
        <v>0</v>
      </c>
      <c r="AM1367" s="2">
        <f>+AF1367*G1367</f>
        <v>0</v>
      </c>
      <c r="AN1367" s="155">
        <f>SUM(AK1367:AM1367)</f>
        <v>0</v>
      </c>
      <c r="AQ1367" s="145" t="s">
        <v>509</v>
      </c>
      <c r="AU1367" s="8" t="str">
        <f>+K1367</f>
        <v>- Lấy theo đúng ĐM Nhà nước.
- Tính trong chi phí chung của dự án: Cẩu tháp, thuê cẩu Kato, vận thăng…</v>
      </c>
      <c r="AV1367" s="8">
        <f>+L1367</f>
        <v>0</v>
      </c>
      <c r="AW1367" s="2">
        <f>+M1367</f>
        <v>0</v>
      </c>
      <c r="AX1367" s="8">
        <f>F1367*AW1367</f>
        <v>0</v>
      </c>
      <c r="AY1367" s="8">
        <f>IF(AQ1367="CT",7%,5%)*AX1367</f>
        <v>0</v>
      </c>
      <c r="AZ1367" s="8">
        <f>AX1367*2%</f>
        <v>0</v>
      </c>
      <c r="BA1367" s="8">
        <f>IF(BB1367&gt;0,0,AX1367*5%)</f>
        <v>0</v>
      </c>
      <c r="BB1367" s="8">
        <f>(AX1367-BG1367)*35%</f>
        <v>0</v>
      </c>
      <c r="BC1367" s="8">
        <f>+AX1367+AY1367+AZ1367+BA1367+BB1367</f>
        <v>0</v>
      </c>
      <c r="BD1367" s="8">
        <f>AX1367-AT1367</f>
        <v>0</v>
      </c>
      <c r="BE1367" s="2"/>
      <c r="BH1367" s="2"/>
    </row>
    <row r="1368" spans="1:60" s="92" customFormat="1" ht="17" collapsed="1" x14ac:dyDescent="0.2">
      <c r="B1368" s="163" t="s">
        <v>1116</v>
      </c>
      <c r="C1368" s="164" t="s">
        <v>666</v>
      </c>
      <c r="D1368" s="164"/>
      <c r="E1368" s="163"/>
      <c r="F1368" s="162"/>
      <c r="G1368" s="149">
        <f>'[1]BoQ HSYC'!F1368</f>
        <v>0</v>
      </c>
      <c r="H1368" s="184">
        <f>'[1]BoQ HSYC'!G1368</f>
        <v>0</v>
      </c>
      <c r="I1368" s="184">
        <f>'[1]BoQ HSYC'!H1368</f>
        <v>0</v>
      </c>
      <c r="J1368" s="184">
        <f>'[1]BoQ HSYC'!I1368</f>
        <v>0</v>
      </c>
      <c r="K1368" s="170">
        <f>'[1]BoQ HSYC'!J1368</f>
        <v>0</v>
      </c>
      <c r="L1368" s="171">
        <f>'[1]BoQ HSYC'!K1368</f>
        <v>0</v>
      </c>
      <c r="M1368" s="171">
        <f>'[1]BoQ HSYC'!L1368</f>
        <v>0</v>
      </c>
      <c r="N1368" s="183">
        <f>'[1]BoQ HSYC'!M1368</f>
        <v>0</v>
      </c>
      <c r="O1368" s="183">
        <f>'[1]BoQ HSYC'!N1368</f>
        <v>0</v>
      </c>
      <c r="P1368" s="160">
        <f>'[1]BoQ HSYC'!O1368</f>
        <v>0</v>
      </c>
      <c r="Q1368" s="171">
        <f>'[1]BoQ HSYC'!P1368</f>
        <v>0</v>
      </c>
      <c r="R1368" s="158">
        <f>'[1]BoQ HSYC'!Q1368</f>
        <v>0</v>
      </c>
      <c r="S1368" s="160">
        <f>'[1]BoQ HSYC'!R1368</f>
        <v>0</v>
      </c>
      <c r="T1368" s="170">
        <f>'[1]BoQ HSYC'!S1368</f>
        <v>0</v>
      </c>
      <c r="U1368" s="158">
        <f>'[1]BoQ HSYC'!T1368</f>
        <v>0</v>
      </c>
      <c r="V1368" s="158">
        <f>'[1]BoQ HSYC'!U1368</f>
        <v>0</v>
      </c>
      <c r="W1368" s="158">
        <f>'[1]BoQ HSYC'!V1368</f>
        <v>0</v>
      </c>
      <c r="X1368" s="94" t="str">
        <f>'[1]BoQ HSYC'!W1368</f>
        <v>ME</v>
      </c>
      <c r="Y1368" s="94"/>
      <c r="Z1368" s="94"/>
      <c r="AA1368" s="44"/>
      <c r="AB1368" s="2">
        <v>0</v>
      </c>
      <c r="AC1368" s="2">
        <v>0</v>
      </c>
      <c r="AD1368" s="93">
        <f>+M1368</f>
        <v>0</v>
      </c>
      <c r="AE1368" s="93">
        <f>+AD1368*14%</f>
        <v>0</v>
      </c>
      <c r="AF1368" s="93">
        <f>+AD1368*35%</f>
        <v>0</v>
      </c>
      <c r="AG1368" s="93">
        <f>+AD1368*F1368</f>
        <v>0</v>
      </c>
      <c r="AH1368" s="93">
        <f>+AE1368*F1368</f>
        <v>0</v>
      </c>
      <c r="AI1368" s="93">
        <f>+AF1368*F1368</f>
        <v>0</v>
      </c>
      <c r="AJ1368" s="93">
        <f>SUM(AG1368:AI1368)</f>
        <v>0</v>
      </c>
      <c r="AK1368" s="93">
        <f>+AD1368*G1368</f>
        <v>0</v>
      </c>
      <c r="AL1368" s="93">
        <f>+AE1368*G1368</f>
        <v>0</v>
      </c>
      <c r="AM1368" s="93">
        <f>+AF1368*G1368</f>
        <v>0</v>
      </c>
      <c r="AN1368" s="93">
        <f>SUM(AK1368:AM1368)</f>
        <v>0</v>
      </c>
      <c r="AQ1368" s="145" t="s">
        <v>509</v>
      </c>
      <c r="AU1368" s="8">
        <f>+K1368</f>
        <v>0</v>
      </c>
      <c r="AV1368" s="8">
        <f>+L1368</f>
        <v>0</v>
      </c>
      <c r="AW1368" s="2">
        <f>+M1368</f>
        <v>0</v>
      </c>
      <c r="AX1368" s="8">
        <f>F1368*AW1368</f>
        <v>0</v>
      </c>
      <c r="AY1368" s="8">
        <f>IF(AQ1368="CT",7%,5%)*AX1368</f>
        <v>0</v>
      </c>
      <c r="AZ1368" s="8">
        <f>AX1368*2%</f>
        <v>0</v>
      </c>
      <c r="BA1368" s="8">
        <f>IF(BB1368&gt;0,0,AX1368*5%)</f>
        <v>0</v>
      </c>
      <c r="BB1368" s="8"/>
      <c r="BC1368" s="8">
        <f>+AX1368+AY1368+AZ1368+BA1368+BB1368</f>
        <v>0</v>
      </c>
      <c r="BD1368" s="8">
        <f>AX1368-AT1368</f>
        <v>0</v>
      </c>
      <c r="BE1368" s="2"/>
      <c r="BH1368" s="2"/>
    </row>
    <row r="1369" spans="1:60" ht="17" hidden="1" outlineLevel="1" x14ac:dyDescent="0.2">
      <c r="B1369" s="82">
        <v>1</v>
      </c>
      <c r="C1369" s="144" t="s">
        <v>665</v>
      </c>
      <c r="D1369" s="144"/>
      <c r="E1369" s="82" t="s">
        <v>274</v>
      </c>
      <c r="F1369" s="143">
        <v>1</v>
      </c>
      <c r="G1369" s="142">
        <f>'[1]BoQ HSYC'!F1369</f>
        <v>1</v>
      </c>
      <c r="H1369" s="185">
        <f>'[1]BoQ HSYC'!G1369</f>
        <v>0</v>
      </c>
      <c r="I1369" s="185">
        <f>'[1]BoQ HSYC'!H1369</f>
        <v>0</v>
      </c>
      <c r="J1369" s="185">
        <f>'[1]BoQ HSYC'!I1369</f>
        <v>0</v>
      </c>
      <c r="K1369" s="48">
        <f>'[1]BoQ HSYC'!J1369</f>
        <v>37070000</v>
      </c>
      <c r="L1369" s="47">
        <f>'[1]BoQ HSYC'!K1369</f>
        <v>0</v>
      </c>
      <c r="M1369" s="47">
        <f>'[1]BoQ HSYC'!L1369</f>
        <v>37070000</v>
      </c>
      <c r="N1369" s="183">
        <f>'[1]BoQ HSYC'!M1369</f>
        <v>0</v>
      </c>
      <c r="O1369" s="183">
        <f>'[1]BoQ HSYC'!N1369</f>
        <v>0</v>
      </c>
      <c r="P1369" s="83">
        <f>'[1]BoQ HSYC'!O1369</f>
        <v>0</v>
      </c>
      <c r="Q1369" s="47">
        <f>'[1]BoQ HSYC'!P1369</f>
        <v>37070000</v>
      </c>
      <c r="R1369" s="132">
        <f>'[1]BoQ HSYC'!Q1369</f>
        <v>0</v>
      </c>
      <c r="S1369" s="83">
        <f>'[1]BoQ HSYC'!R1369</f>
        <v>37070000</v>
      </c>
      <c r="T1369" s="48">
        <f>'[1]BoQ HSYC'!S1369</f>
        <v>0</v>
      </c>
      <c r="U1369" s="132">
        <f>'[1]BoQ HSYC'!T1369</f>
        <v>0</v>
      </c>
      <c r="V1369" s="132" t="str">
        <f>'[1]BoQ HSYC'!U1369</f>
        <v>Báo giá NCC</v>
      </c>
      <c r="W1369" s="132" t="str">
        <f>'[1]BoQ HSYC'!V1369</f>
        <v>Báo giá NCC</v>
      </c>
      <c r="X1369" s="44" t="str">
        <f>'[1]BoQ HSYC'!W1369</f>
        <v>ME</v>
      </c>
      <c r="Y1369" s="44"/>
      <c r="Z1369" s="44"/>
      <c r="AA1369" s="44"/>
      <c r="AB1369" s="2">
        <v>47106609.825000003</v>
      </c>
      <c r="AC1369" s="2">
        <v>47106609.825000003</v>
      </c>
      <c r="AD1369" s="2">
        <f>+M1369</f>
        <v>37070000</v>
      </c>
      <c r="AE1369" s="2">
        <f>+AD1369*14%</f>
        <v>5189800.0000000009</v>
      </c>
      <c r="AF1369" s="155">
        <f>+AD1369*35%</f>
        <v>12974500</v>
      </c>
      <c r="AG1369" s="2">
        <f>+AD1369*F1369</f>
        <v>37070000</v>
      </c>
      <c r="AH1369" s="2">
        <f>+AE1369*F1369</f>
        <v>5189800.0000000009</v>
      </c>
      <c r="AI1369" s="2">
        <f>+AF1369*F1369</f>
        <v>12974500</v>
      </c>
      <c r="AJ1369" s="2">
        <f>SUM(AG1369:AI1369)</f>
        <v>55234300</v>
      </c>
      <c r="AK1369" s="2">
        <f>+AD1369*G1369</f>
        <v>37070000</v>
      </c>
      <c r="AL1369" s="2">
        <f>+AE1369*G1369</f>
        <v>5189800.0000000009</v>
      </c>
      <c r="AM1369" s="2">
        <f>+AF1369*G1369</f>
        <v>12974500</v>
      </c>
      <c r="AN1369" s="155">
        <f>SUM(AK1369:AM1369)</f>
        <v>55234300</v>
      </c>
      <c r="AQ1369" s="145" t="s">
        <v>509</v>
      </c>
      <c r="AU1369" s="8"/>
      <c r="AV1369" s="8"/>
      <c r="AW1369" s="2">
        <f>+'[2]BoQ HSYC-Đạt'!AT1369</f>
        <v>37811400</v>
      </c>
      <c r="AX1369" s="8">
        <f>F1369*AW1369</f>
        <v>37811400</v>
      </c>
      <c r="AY1369" s="8">
        <f>IF(AQ1369="CT",7%,5%)*AX1369</f>
        <v>1890570</v>
      </c>
      <c r="AZ1369" s="8">
        <f>AX1369*2%</f>
        <v>756228</v>
      </c>
      <c r="BA1369" s="8">
        <f>IF(BB1369&gt;0,0,AX1369*5%)</f>
        <v>1890570</v>
      </c>
      <c r="BB1369" s="8"/>
      <c r="BC1369" s="8">
        <f>+AX1369+AY1369+AZ1369+BA1369+BB1369</f>
        <v>42348768</v>
      </c>
      <c r="BD1369" s="8">
        <f>AX1369-AT1369</f>
        <v>37811400</v>
      </c>
      <c r="BE1369" s="2"/>
      <c r="BH1369" s="2"/>
    </row>
    <row r="1370" spans="1:60" ht="17" hidden="1" outlineLevel="1" x14ac:dyDescent="0.2">
      <c r="B1370" s="82">
        <v>2</v>
      </c>
      <c r="C1370" s="144" t="s">
        <v>652</v>
      </c>
      <c r="D1370" s="144"/>
      <c r="E1370" s="82" t="s">
        <v>651</v>
      </c>
      <c r="F1370" s="143">
        <v>1</v>
      </c>
      <c r="G1370" s="142">
        <f>'[1]BoQ HSYC'!F1370</f>
        <v>1</v>
      </c>
      <c r="H1370" s="185">
        <f>'[1]BoQ HSYC'!G1370</f>
        <v>0</v>
      </c>
      <c r="I1370" s="185">
        <f>'[1]BoQ HSYC'!H1370</f>
        <v>0</v>
      </c>
      <c r="J1370" s="185">
        <f>'[1]BoQ HSYC'!I1370</f>
        <v>0</v>
      </c>
      <c r="K1370" s="48">
        <f>'[1]BoQ HSYC'!J1370</f>
        <v>0</v>
      </c>
      <c r="L1370" s="47">
        <f>'[1]BoQ HSYC'!K1370</f>
        <v>1912000</v>
      </c>
      <c r="M1370" s="47">
        <f>'[1]BoQ HSYC'!L1370</f>
        <v>1912000</v>
      </c>
      <c r="N1370" s="183">
        <f>'[1]BoQ HSYC'!M1370</f>
        <v>0</v>
      </c>
      <c r="O1370" s="183">
        <f>'[1]BoQ HSYC'!N1370</f>
        <v>669200</v>
      </c>
      <c r="P1370" s="83">
        <f>'[1]BoQ HSYC'!O1370</f>
        <v>669200</v>
      </c>
      <c r="Q1370" s="47">
        <f>'[1]BoQ HSYC'!P1370</f>
        <v>1912000</v>
      </c>
      <c r="R1370" s="132">
        <f>'[1]BoQ HSYC'!Q1370</f>
        <v>669200</v>
      </c>
      <c r="S1370" s="83">
        <f>'[1]BoQ HSYC'!R1370</f>
        <v>2581200</v>
      </c>
      <c r="T1370" s="48">
        <f>'[1]BoQ HSYC'!S1370</f>
        <v>0</v>
      </c>
      <c r="U1370" s="132">
        <f>'[1]BoQ HSYC'!T1370</f>
        <v>0</v>
      </c>
      <c r="V1370" s="132" t="str">
        <f>'[1]BoQ HSYC'!U1370</f>
        <v>BĐG Q2/2026</v>
      </c>
      <c r="W1370" s="132" t="str">
        <f>'[1]BoQ HSYC'!V1370</f>
        <v>BĐG Q2/2026</v>
      </c>
      <c r="X1370" s="44" t="str">
        <f>'[1]BoQ HSYC'!W1370</f>
        <v>ME</v>
      </c>
      <c r="Y1370" s="44"/>
      <c r="Z1370" s="44"/>
      <c r="AA1370" s="44"/>
      <c r="AB1370" s="2">
        <v>74304.621887100002</v>
      </c>
      <c r="AC1370" s="2">
        <v>74304.621887100002</v>
      </c>
      <c r="AD1370" s="2">
        <f>+M1370</f>
        <v>1912000</v>
      </c>
      <c r="AE1370" s="2">
        <f>+AD1370*14%</f>
        <v>267680</v>
      </c>
      <c r="AF1370" s="155">
        <f>+AD1370*35%</f>
        <v>669200</v>
      </c>
      <c r="AG1370" s="2">
        <f>+AD1370*F1370</f>
        <v>1912000</v>
      </c>
      <c r="AH1370" s="2">
        <f>+AE1370*F1370</f>
        <v>267680</v>
      </c>
      <c r="AI1370" s="2">
        <f>+AF1370*F1370</f>
        <v>669200</v>
      </c>
      <c r="AJ1370" s="2">
        <f>SUM(AG1370:AI1370)</f>
        <v>2848880</v>
      </c>
      <c r="AK1370" s="2">
        <f>+AD1370*G1370</f>
        <v>1912000</v>
      </c>
      <c r="AL1370" s="2">
        <f>+AE1370*G1370</f>
        <v>267680</v>
      </c>
      <c r="AM1370" s="2">
        <f>+AF1370*G1370</f>
        <v>669200</v>
      </c>
      <c r="AN1370" s="155">
        <f>SUM(AK1370:AM1370)</f>
        <v>2848880</v>
      </c>
      <c r="AQ1370" s="145" t="s">
        <v>509</v>
      </c>
      <c r="AU1370" s="8"/>
      <c r="AV1370" s="8"/>
      <c r="AW1370" s="2">
        <f>+'[2]BoQ HSYC-Đạt'!AT1370</f>
        <v>1950240</v>
      </c>
      <c r="AX1370" s="8">
        <f>F1370*AW1370</f>
        <v>1950240</v>
      </c>
      <c r="AY1370" s="8">
        <f>IF(AQ1370="CT",7%,5%)*AX1370</f>
        <v>97512</v>
      </c>
      <c r="AZ1370" s="8">
        <f>AX1370*2%</f>
        <v>39004.800000000003</v>
      </c>
      <c r="BA1370" s="8">
        <f>IF(BB1370&gt;0,0,AX1370*5%)</f>
        <v>97512</v>
      </c>
      <c r="BB1370" s="8"/>
      <c r="BC1370" s="8">
        <f>+AX1370+AY1370+AZ1370+BA1370+BB1370</f>
        <v>2184268.7999999998</v>
      </c>
      <c r="BD1370" s="8">
        <f>AX1370-AT1370</f>
        <v>1950240</v>
      </c>
      <c r="BE1370" s="2"/>
      <c r="BH1370" s="2"/>
    </row>
    <row r="1371" spans="1:60" ht="34" hidden="1" outlineLevel="1" x14ac:dyDescent="0.2">
      <c r="B1371" s="82">
        <v>3</v>
      </c>
      <c r="C1371" s="144" t="s">
        <v>649</v>
      </c>
      <c r="D1371" s="144"/>
      <c r="E1371" s="82" t="s">
        <v>85</v>
      </c>
      <c r="F1371" s="143">
        <v>12</v>
      </c>
      <c r="G1371" s="142">
        <f>'[1]BoQ HSYC'!F1371</f>
        <v>12</v>
      </c>
      <c r="H1371" s="185">
        <f>'[1]BoQ HSYC'!G1371</f>
        <v>0</v>
      </c>
      <c r="I1371" s="185">
        <f>'[1]BoQ HSYC'!H1371</f>
        <v>0</v>
      </c>
      <c r="J1371" s="185">
        <f>'[1]BoQ HSYC'!I1371</f>
        <v>0</v>
      </c>
      <c r="K1371" s="48">
        <f>'[1]BoQ HSYC'!J1371</f>
        <v>657195</v>
      </c>
      <c r="L1371" s="47">
        <f>'[1]BoQ HSYC'!K1371</f>
        <v>25297.920000000002</v>
      </c>
      <c r="M1371" s="47">
        <f>'[1]BoQ HSYC'!L1371</f>
        <v>682492.92</v>
      </c>
      <c r="N1371" s="183">
        <f>'[1]BoQ HSYC'!M1371</f>
        <v>0</v>
      </c>
      <c r="O1371" s="183">
        <f>'[1]BoQ HSYC'!N1371</f>
        <v>8854.2720000000008</v>
      </c>
      <c r="P1371" s="83">
        <f>'[1]BoQ HSYC'!O1371</f>
        <v>8854.2720000000008</v>
      </c>
      <c r="Q1371" s="47">
        <f>'[1]BoQ HSYC'!P1371</f>
        <v>8189915.040000001</v>
      </c>
      <c r="R1371" s="132">
        <f>'[1]BoQ HSYC'!Q1371</f>
        <v>106251.26400000001</v>
      </c>
      <c r="S1371" s="83">
        <f>'[1]BoQ HSYC'!R1371</f>
        <v>8296166.3040000014</v>
      </c>
      <c r="T1371" s="48">
        <f>'[1]BoQ HSYC'!S1371</f>
        <v>0</v>
      </c>
      <c r="U1371" s="132">
        <f>'[1]BoQ HSYC'!T1371</f>
        <v>0</v>
      </c>
      <c r="V1371" s="132" t="str">
        <f>'[1]BoQ HSYC'!U1371</f>
        <v>VT: NCC, NC:BĐG Q2/2026</v>
      </c>
      <c r="W1371" s="132" t="str">
        <f>'[1]BoQ HSYC'!V1371</f>
        <v>VT: NCC, NC:BĐG Q2/2026</v>
      </c>
      <c r="X1371" s="44" t="str">
        <f>'[1]BoQ HSYC'!W1371</f>
        <v>ME</v>
      </c>
      <c r="Y1371" s="44"/>
      <c r="Z1371" s="44"/>
      <c r="AA1371" s="44"/>
      <c r="AB1371" s="2">
        <v>407458.83213749999</v>
      </c>
      <c r="AC1371" s="2">
        <v>4889505.9856500002</v>
      </c>
      <c r="AD1371" s="2">
        <f>+M1371</f>
        <v>682492.92</v>
      </c>
      <c r="AE1371" s="2">
        <f>+AD1371*14%</f>
        <v>95549.008800000011</v>
      </c>
      <c r="AF1371" s="155">
        <f>+AD1371*35%</f>
        <v>238872.522</v>
      </c>
      <c r="AG1371" s="2">
        <f>+AD1371*F1371</f>
        <v>8189915.040000001</v>
      </c>
      <c r="AH1371" s="2">
        <f>+AE1371*F1371</f>
        <v>1146588.1056000001</v>
      </c>
      <c r="AI1371" s="2">
        <f>+AF1371*F1371</f>
        <v>2866470.264</v>
      </c>
      <c r="AJ1371" s="2">
        <f>SUM(AG1371:AI1371)</f>
        <v>12202973.409600001</v>
      </c>
      <c r="AK1371" s="2">
        <f>+AD1371*G1371</f>
        <v>8189915.040000001</v>
      </c>
      <c r="AL1371" s="2">
        <f>+AE1371*G1371</f>
        <v>1146588.1056000001</v>
      </c>
      <c r="AM1371" s="2">
        <f>+AF1371*G1371</f>
        <v>2866470.264</v>
      </c>
      <c r="AN1371" s="155">
        <f>SUM(AK1371:AM1371)</f>
        <v>12202973.409600001</v>
      </c>
      <c r="AQ1371" s="145" t="s">
        <v>509</v>
      </c>
      <c r="AU1371" s="8"/>
      <c r="AV1371" s="8"/>
      <c r="AW1371" s="2">
        <f>+'[2]BoQ HSYC-Đạt'!AT1371</f>
        <v>328743.87839999999</v>
      </c>
      <c r="AX1371" s="8">
        <f>F1371*AW1371</f>
        <v>3944926.5407999996</v>
      </c>
      <c r="AY1371" s="8">
        <f>IF(AQ1371="CT",7%,5%)*AX1371</f>
        <v>197246.32704</v>
      </c>
      <c r="AZ1371" s="8">
        <f>AX1371*2%</f>
        <v>78898.530815999999</v>
      </c>
      <c r="BA1371" s="8">
        <f>IF(BB1371&gt;0,0,AX1371*5%)</f>
        <v>197246.32704</v>
      </c>
      <c r="BB1371" s="8"/>
      <c r="BC1371" s="8">
        <f>+AX1371+AY1371+AZ1371+BA1371+BB1371</f>
        <v>4418317.7256959993</v>
      </c>
      <c r="BD1371" s="8">
        <f>AX1371-AT1371</f>
        <v>3944926.5407999996</v>
      </c>
      <c r="BE1371" s="2"/>
      <c r="BH1371" s="2"/>
    </row>
    <row r="1372" spans="1:60" ht="34" hidden="1" outlineLevel="1" x14ac:dyDescent="0.2">
      <c r="B1372" s="82">
        <v>4</v>
      </c>
      <c r="C1372" s="144" t="s">
        <v>645</v>
      </c>
      <c r="D1372" s="144"/>
      <c r="E1372" s="82" t="s">
        <v>64</v>
      </c>
      <c r="F1372" s="143">
        <v>44</v>
      </c>
      <c r="G1372" s="142">
        <f>'[1]BoQ HSYC'!F1372</f>
        <v>44</v>
      </c>
      <c r="H1372" s="185">
        <f>'[1]BoQ HSYC'!G1372</f>
        <v>0</v>
      </c>
      <c r="I1372" s="185">
        <f>'[1]BoQ HSYC'!H1372</f>
        <v>0</v>
      </c>
      <c r="J1372" s="185">
        <f>'[1]BoQ HSYC'!I1372</f>
        <v>0</v>
      </c>
      <c r="K1372" s="48">
        <f>'[1]BoQ HSYC'!J1372</f>
        <v>100800</v>
      </c>
      <c r="L1372" s="47">
        <f>'[1]BoQ HSYC'!K1372</f>
        <v>49410</v>
      </c>
      <c r="M1372" s="47">
        <f>'[1]BoQ HSYC'!L1372</f>
        <v>150210</v>
      </c>
      <c r="N1372" s="183">
        <f>'[1]BoQ HSYC'!M1372</f>
        <v>0</v>
      </c>
      <c r="O1372" s="183">
        <f>'[1]BoQ HSYC'!N1372</f>
        <v>17293.5</v>
      </c>
      <c r="P1372" s="83">
        <f>'[1]BoQ HSYC'!O1372</f>
        <v>17293.5</v>
      </c>
      <c r="Q1372" s="47">
        <f>'[1]BoQ HSYC'!P1372</f>
        <v>6609240</v>
      </c>
      <c r="R1372" s="132">
        <f>'[1]BoQ HSYC'!Q1372</f>
        <v>760914</v>
      </c>
      <c r="S1372" s="83">
        <f>'[1]BoQ HSYC'!R1372</f>
        <v>7370154</v>
      </c>
      <c r="T1372" s="48">
        <f>'[1]BoQ HSYC'!S1372</f>
        <v>0</v>
      </c>
      <c r="U1372" s="132">
        <f>'[1]BoQ HSYC'!T1372</f>
        <v>1897730</v>
      </c>
      <c r="V1372" s="132" t="str">
        <f>'[1]BoQ HSYC'!U1372</f>
        <v>VT: NCC, NC:BĐG Q2/2026</v>
      </c>
      <c r="W1372" s="132" t="str">
        <f>'[1]BoQ HSYC'!V1372</f>
        <v>VT: NCC, NC:BĐG Q2/2026</v>
      </c>
      <c r="X1372" s="44" t="str">
        <f>'[1]BoQ HSYC'!W1372</f>
        <v>ME</v>
      </c>
      <c r="Y1372" s="44"/>
      <c r="Z1372" s="44"/>
      <c r="AA1372" s="44"/>
      <c r="AB1372" s="2">
        <v>481602.35818715626</v>
      </c>
      <c r="AC1372" s="2">
        <v>21190503.760234877</v>
      </c>
      <c r="AD1372" s="2">
        <f>+M1372</f>
        <v>150210</v>
      </c>
      <c r="AE1372" s="2">
        <f>+AD1372*14%</f>
        <v>21029.4</v>
      </c>
      <c r="AF1372" s="155">
        <f>+AD1372*35%</f>
        <v>52573.5</v>
      </c>
      <c r="AG1372" s="2">
        <f>+AD1372*F1372</f>
        <v>6609240</v>
      </c>
      <c r="AH1372" s="2">
        <f>+AE1372*F1372</f>
        <v>925293.60000000009</v>
      </c>
      <c r="AI1372" s="2">
        <f>+AF1372*F1372</f>
        <v>2313234</v>
      </c>
      <c r="AJ1372" s="2">
        <f>SUM(AG1372:AI1372)</f>
        <v>9847767.5999999996</v>
      </c>
      <c r="AK1372" s="2">
        <f>+AD1372*G1372</f>
        <v>6609240</v>
      </c>
      <c r="AL1372" s="2">
        <f>+AE1372*G1372</f>
        <v>925293.60000000009</v>
      </c>
      <c r="AM1372" s="2">
        <f>+AF1372*G1372</f>
        <v>2313234</v>
      </c>
      <c r="AN1372" s="155">
        <f>SUM(AK1372:AM1372)</f>
        <v>9847767.5999999996</v>
      </c>
      <c r="AQ1372" s="145" t="s">
        <v>509</v>
      </c>
      <c r="AU1372" s="8"/>
      <c r="AV1372" s="8"/>
      <c r="AW1372" s="2">
        <f>+'[2]BoQ HSYC-Đạt'!AT1372</f>
        <v>366786.9</v>
      </c>
      <c r="AX1372" s="8">
        <f>F1372*AW1372</f>
        <v>16138623.600000001</v>
      </c>
      <c r="AY1372" s="8">
        <f>IF(AQ1372="CT",7%,5%)*AX1372</f>
        <v>806931.18000000017</v>
      </c>
      <c r="AZ1372" s="8">
        <f>AX1372*2%</f>
        <v>322772.47200000001</v>
      </c>
      <c r="BA1372" s="8">
        <f>IF(BB1372&gt;0,0,AX1372*5%)</f>
        <v>806931.18000000017</v>
      </c>
      <c r="BB1372" s="8"/>
      <c r="BC1372" s="8">
        <f>+AX1372+AY1372+AZ1372+BA1372+BB1372</f>
        <v>18075258.432</v>
      </c>
      <c r="BD1372" s="8">
        <f>AX1372-AT1372</f>
        <v>16138623.600000001</v>
      </c>
      <c r="BE1372" s="2"/>
      <c r="BH1372" s="2"/>
    </row>
    <row r="1373" spans="1:60" ht="17" hidden="1" outlineLevel="1" x14ac:dyDescent="0.2">
      <c r="B1373" s="82">
        <v>5</v>
      </c>
      <c r="C1373" s="144" t="s">
        <v>629</v>
      </c>
      <c r="D1373" s="144"/>
      <c r="E1373" s="82" t="s">
        <v>129</v>
      </c>
      <c r="F1373" s="143">
        <v>240</v>
      </c>
      <c r="G1373" s="142">
        <f>'[1]BoQ HSYC'!F1373</f>
        <v>240</v>
      </c>
      <c r="H1373" s="185">
        <f>'[1]BoQ HSYC'!G1373</f>
        <v>0</v>
      </c>
      <c r="I1373" s="185">
        <f>'[1]BoQ HSYC'!H1373</f>
        <v>0</v>
      </c>
      <c r="J1373" s="185">
        <f>'[1]BoQ HSYC'!I1373</f>
        <v>0</v>
      </c>
      <c r="K1373" s="48">
        <f>'[1]BoQ HSYC'!J1373</f>
        <v>11863.987200000001</v>
      </c>
      <c r="L1373" s="47">
        <f>'[1]BoQ HSYC'!K1373</f>
        <v>5138.6399999999994</v>
      </c>
      <c r="M1373" s="47">
        <f>'[1]BoQ HSYC'!L1373</f>
        <v>17002.627200000003</v>
      </c>
      <c r="N1373" s="183">
        <f>'[1]BoQ HSYC'!M1373</f>
        <v>4152.39552</v>
      </c>
      <c r="O1373" s="183">
        <f>'[1]BoQ HSYC'!N1373</f>
        <v>1798.5239999999997</v>
      </c>
      <c r="P1373" s="83">
        <f>'[1]BoQ HSYC'!O1373</f>
        <v>5950.9195199999995</v>
      </c>
      <c r="Q1373" s="47">
        <f>'[1]BoQ HSYC'!P1373</f>
        <v>4080630.5280000009</v>
      </c>
      <c r="R1373" s="132">
        <f>'[1]BoQ HSYC'!Q1373</f>
        <v>1428220.6847999999</v>
      </c>
      <c r="S1373" s="83">
        <f>'[1]BoQ HSYC'!R1373</f>
        <v>5508851.2128000008</v>
      </c>
      <c r="T1373" s="48">
        <f>'[1]BoQ HSYC'!S1373</f>
        <v>0</v>
      </c>
      <c r="U1373" s="132">
        <f>'[1]BoQ HSYC'!T1373</f>
        <v>0</v>
      </c>
      <c r="V1373" s="132" t="str">
        <f>'[1]BoQ HSYC'!U1373</f>
        <v>BĐG Q2/2026</v>
      </c>
      <c r="W1373" s="132" t="str">
        <f>'[1]BoQ HSYC'!V1373</f>
        <v>BĐG Q2/2026</v>
      </c>
      <c r="X1373" s="44" t="str">
        <f>'[1]BoQ HSYC'!W1373</f>
        <v>ME</v>
      </c>
      <c r="Y1373" s="44"/>
      <c r="Z1373" s="44"/>
      <c r="AA1373" s="44"/>
      <c r="AB1373" s="2">
        <v>20344.23503962575</v>
      </c>
      <c r="AC1373" s="2">
        <v>4882616.4095101804</v>
      </c>
      <c r="AD1373" s="2">
        <f>+M1373</f>
        <v>17002.627200000003</v>
      </c>
      <c r="AE1373" s="2">
        <f>+AD1373*14%</f>
        <v>2380.3678080000004</v>
      </c>
      <c r="AF1373" s="155">
        <f>+AD1373*35%</f>
        <v>5950.9195200000004</v>
      </c>
      <c r="AG1373" s="2">
        <f>+AD1373*F1373</f>
        <v>4080630.5280000009</v>
      </c>
      <c r="AH1373" s="2">
        <f>+AE1373*F1373</f>
        <v>571288.27392000007</v>
      </c>
      <c r="AI1373" s="2">
        <f>+AF1373*F1373</f>
        <v>1428220.6848000002</v>
      </c>
      <c r="AJ1373" s="2">
        <f>SUM(AG1373:AI1373)</f>
        <v>6080139.4867200004</v>
      </c>
      <c r="AK1373" s="2">
        <f>+AD1373*G1373</f>
        <v>4080630.5280000009</v>
      </c>
      <c r="AL1373" s="2">
        <f>+AE1373*G1373</f>
        <v>571288.27392000007</v>
      </c>
      <c r="AM1373" s="2">
        <f>+AF1373*G1373</f>
        <v>1428220.6848000002</v>
      </c>
      <c r="AN1373" s="155">
        <f>SUM(AK1373:AM1373)</f>
        <v>6080139.4867200004</v>
      </c>
      <c r="AQ1373" s="145" t="s">
        <v>509</v>
      </c>
      <c r="AU1373" s="8"/>
      <c r="AV1373" s="8"/>
      <c r="AW1373" s="2">
        <f>+'[2]BoQ HSYC-Đạt'!AT1373</f>
        <v>17512.706016000004</v>
      </c>
      <c r="AX1373" s="8">
        <f>F1373*AW1373</f>
        <v>4203049.4438400008</v>
      </c>
      <c r="AY1373" s="8">
        <f>IF(AQ1373="CT",7%,5%)*AX1373</f>
        <v>210152.47219200004</v>
      </c>
      <c r="AZ1373" s="8">
        <f>AX1373*2%</f>
        <v>84060.988876800024</v>
      </c>
      <c r="BA1373" s="8">
        <f>IF(BB1373&gt;0,0,AX1373*5%)</f>
        <v>210152.47219200004</v>
      </c>
      <c r="BB1373" s="8"/>
      <c r="BC1373" s="8">
        <f>+AX1373+AY1373+AZ1373+BA1373+BB1373</f>
        <v>4707415.3771008002</v>
      </c>
      <c r="BD1373" s="8">
        <f>AX1373-AT1373</f>
        <v>4203049.4438400008</v>
      </c>
      <c r="BE1373" s="2"/>
      <c r="BH1373" s="2"/>
    </row>
    <row r="1374" spans="1:60" ht="17" hidden="1" outlineLevel="1" x14ac:dyDescent="0.2">
      <c r="B1374" s="82">
        <v>6</v>
      </c>
      <c r="C1374" s="144" t="s">
        <v>628</v>
      </c>
      <c r="D1374" s="144"/>
      <c r="E1374" s="82" t="s">
        <v>129</v>
      </c>
      <c r="F1374" s="143">
        <v>630</v>
      </c>
      <c r="G1374" s="142">
        <f>'[1]BoQ HSYC'!F1374</f>
        <v>630</v>
      </c>
      <c r="H1374" s="185">
        <f>'[1]BoQ HSYC'!G1374</f>
        <v>0</v>
      </c>
      <c r="I1374" s="185">
        <f>'[1]BoQ HSYC'!H1374</f>
        <v>0</v>
      </c>
      <c r="J1374" s="185">
        <f>'[1]BoQ HSYC'!I1374</f>
        <v>0</v>
      </c>
      <c r="K1374" s="48">
        <f>'[1]BoQ HSYC'!J1374</f>
        <v>7288.1855999999998</v>
      </c>
      <c r="L1374" s="47">
        <f>'[1]BoQ HSYC'!K1374</f>
        <v>4348.08</v>
      </c>
      <c r="M1374" s="47">
        <f>'[1]BoQ HSYC'!L1374</f>
        <v>11636.265599999999</v>
      </c>
      <c r="N1374" s="183">
        <f>'[1]BoQ HSYC'!M1374</f>
        <v>2550.8649599999999</v>
      </c>
      <c r="O1374" s="183">
        <f>'[1]BoQ HSYC'!N1374</f>
        <v>1521.828</v>
      </c>
      <c r="P1374" s="83">
        <f>'[1]BoQ HSYC'!O1374</f>
        <v>4072.6929599999999</v>
      </c>
      <c r="Q1374" s="47">
        <f>'[1]BoQ HSYC'!P1374</f>
        <v>7330847.3279999988</v>
      </c>
      <c r="R1374" s="132">
        <f>'[1]BoQ HSYC'!Q1374</f>
        <v>2565796.5647999998</v>
      </c>
      <c r="S1374" s="83">
        <f>'[1]BoQ HSYC'!R1374</f>
        <v>9896643.8927999996</v>
      </c>
      <c r="T1374" s="48">
        <f>'[1]BoQ HSYC'!S1374</f>
        <v>0</v>
      </c>
      <c r="U1374" s="132">
        <f>'[1]BoQ HSYC'!T1374</f>
        <v>0</v>
      </c>
      <c r="V1374" s="132" t="str">
        <f>'[1]BoQ HSYC'!U1374</f>
        <v>BĐG Q2/2026</v>
      </c>
      <c r="W1374" s="132" t="str">
        <f>'[1]BoQ HSYC'!V1374</f>
        <v>BĐG Q2/2026</v>
      </c>
      <c r="X1374" s="44" t="str">
        <f>'[1]BoQ HSYC'!W1374</f>
        <v>ME</v>
      </c>
      <c r="Y1374" s="44"/>
      <c r="Z1374" s="44"/>
      <c r="AA1374" s="44"/>
      <c r="AB1374" s="2">
        <v>15824.458503315002</v>
      </c>
      <c r="AC1374" s="2">
        <v>9969408.8570884503</v>
      </c>
      <c r="AD1374" s="2">
        <f>+M1374</f>
        <v>11636.265599999999</v>
      </c>
      <c r="AE1374" s="2">
        <f>+AD1374*14%</f>
        <v>1629.077184</v>
      </c>
      <c r="AF1374" s="155">
        <f>+AD1374*35%</f>
        <v>4072.6929599999994</v>
      </c>
      <c r="AG1374" s="2">
        <f>+AD1374*F1374</f>
        <v>7330847.3279999988</v>
      </c>
      <c r="AH1374" s="2">
        <f>+AE1374*F1374</f>
        <v>1026318.62592</v>
      </c>
      <c r="AI1374" s="2">
        <f>+AF1374*F1374</f>
        <v>2565796.5647999998</v>
      </c>
      <c r="AJ1374" s="2">
        <f>SUM(AG1374:AI1374)</f>
        <v>10922962.518719999</v>
      </c>
      <c r="AK1374" s="2">
        <f>+AD1374*G1374</f>
        <v>7330847.3279999988</v>
      </c>
      <c r="AL1374" s="2">
        <f>+AE1374*G1374</f>
        <v>1026318.62592</v>
      </c>
      <c r="AM1374" s="2">
        <f>+AF1374*G1374</f>
        <v>2565796.5647999998</v>
      </c>
      <c r="AN1374" s="155">
        <f>SUM(AK1374:AM1374)</f>
        <v>10922962.518719999</v>
      </c>
      <c r="AQ1374" s="145" t="s">
        <v>509</v>
      </c>
      <c r="AU1374" s="8"/>
      <c r="AV1374" s="8"/>
      <c r="AW1374" s="2">
        <f>+'[2]BoQ HSYC-Đạt'!AT1374</f>
        <v>11985.353567999999</v>
      </c>
      <c r="AX1374" s="8">
        <f>F1374*AW1374</f>
        <v>7550772.7478399994</v>
      </c>
      <c r="AY1374" s="8">
        <f>IF(AQ1374="CT",7%,5%)*AX1374</f>
        <v>377538.637392</v>
      </c>
      <c r="AZ1374" s="8">
        <f>AX1374*2%</f>
        <v>151015.45495679998</v>
      </c>
      <c r="BA1374" s="8">
        <f>IF(BB1374&gt;0,0,AX1374*5%)</f>
        <v>377538.637392</v>
      </c>
      <c r="BB1374" s="8"/>
      <c r="BC1374" s="8">
        <f>+AX1374+AY1374+AZ1374+BA1374+BB1374</f>
        <v>8456865.4775807988</v>
      </c>
      <c r="BD1374" s="8">
        <f>AX1374-AT1374</f>
        <v>7550772.7478399994</v>
      </c>
      <c r="BE1374" s="2"/>
      <c r="BH1374" s="2"/>
    </row>
    <row r="1375" spans="1:60" ht="17" hidden="1" outlineLevel="1" x14ac:dyDescent="0.2">
      <c r="B1375" s="82">
        <v>7</v>
      </c>
      <c r="C1375" s="144" t="s">
        <v>629</v>
      </c>
      <c r="D1375" s="144"/>
      <c r="E1375" s="82" t="s">
        <v>129</v>
      </c>
      <c r="F1375" s="143">
        <v>120</v>
      </c>
      <c r="G1375" s="142">
        <f>'[1]BoQ HSYC'!F1375</f>
        <v>120</v>
      </c>
      <c r="H1375" s="185">
        <f>'[1]BoQ HSYC'!G1375</f>
        <v>0</v>
      </c>
      <c r="I1375" s="185">
        <f>'[1]BoQ HSYC'!H1375</f>
        <v>0</v>
      </c>
      <c r="J1375" s="185">
        <f>'[1]BoQ HSYC'!I1375</f>
        <v>0</v>
      </c>
      <c r="K1375" s="48">
        <f>'[1]BoQ HSYC'!J1375</f>
        <v>11863.987200000001</v>
      </c>
      <c r="L1375" s="47">
        <f>'[1]BoQ HSYC'!K1375</f>
        <v>5138.6399999999994</v>
      </c>
      <c r="M1375" s="47">
        <f>'[1]BoQ HSYC'!L1375</f>
        <v>17002.627200000003</v>
      </c>
      <c r="N1375" s="183">
        <f>'[1]BoQ HSYC'!M1375</f>
        <v>4152.39552</v>
      </c>
      <c r="O1375" s="183">
        <f>'[1]BoQ HSYC'!N1375</f>
        <v>1798.5239999999997</v>
      </c>
      <c r="P1375" s="83">
        <f>'[1]BoQ HSYC'!O1375</f>
        <v>5950.9195199999995</v>
      </c>
      <c r="Q1375" s="47">
        <f>'[1]BoQ HSYC'!P1375</f>
        <v>2040315.2640000004</v>
      </c>
      <c r="R1375" s="132">
        <f>'[1]BoQ HSYC'!Q1375</f>
        <v>714110.34239999996</v>
      </c>
      <c r="S1375" s="83">
        <f>'[1]BoQ HSYC'!R1375</f>
        <v>2754425.6064000004</v>
      </c>
      <c r="T1375" s="48">
        <f>'[1]BoQ HSYC'!S1375</f>
        <v>0</v>
      </c>
      <c r="U1375" s="132">
        <f>'[1]BoQ HSYC'!T1375</f>
        <v>0</v>
      </c>
      <c r="V1375" s="132" t="str">
        <f>'[1]BoQ HSYC'!U1375</f>
        <v>BĐG Q2/2026</v>
      </c>
      <c r="W1375" s="132" t="str">
        <f>'[1]BoQ HSYC'!V1375</f>
        <v>BĐG Q2/2026</v>
      </c>
      <c r="X1375" s="44" t="str">
        <f>'[1]BoQ HSYC'!W1375</f>
        <v>ME</v>
      </c>
      <c r="Y1375" s="44"/>
      <c r="Z1375" s="44"/>
      <c r="AA1375" s="44"/>
      <c r="AB1375" s="2">
        <v>20344.23503962575</v>
      </c>
      <c r="AC1375" s="2">
        <v>2441308.2047550902</v>
      </c>
      <c r="AD1375" s="2">
        <f>+M1375</f>
        <v>17002.627200000003</v>
      </c>
      <c r="AE1375" s="2">
        <f>+AD1375*14%</f>
        <v>2380.3678080000004</v>
      </c>
      <c r="AF1375" s="155">
        <f>+AD1375*35%</f>
        <v>5950.9195200000004</v>
      </c>
      <c r="AG1375" s="2">
        <f>+AD1375*F1375</f>
        <v>2040315.2640000004</v>
      </c>
      <c r="AH1375" s="2">
        <f>+AE1375*F1375</f>
        <v>285644.13696000003</v>
      </c>
      <c r="AI1375" s="2">
        <f>+AF1375*F1375</f>
        <v>714110.34240000008</v>
      </c>
      <c r="AJ1375" s="2">
        <f>SUM(AG1375:AI1375)</f>
        <v>3040069.7433600002</v>
      </c>
      <c r="AK1375" s="2">
        <f>+AD1375*G1375</f>
        <v>2040315.2640000004</v>
      </c>
      <c r="AL1375" s="2">
        <f>+AE1375*G1375</f>
        <v>285644.13696000003</v>
      </c>
      <c r="AM1375" s="2">
        <f>+AF1375*G1375</f>
        <v>714110.34240000008</v>
      </c>
      <c r="AN1375" s="155">
        <f>SUM(AK1375:AM1375)</f>
        <v>3040069.7433600002</v>
      </c>
      <c r="AQ1375" s="145" t="s">
        <v>509</v>
      </c>
      <c r="AU1375" s="8"/>
      <c r="AV1375" s="8"/>
      <c r="AW1375" s="2">
        <f>+'[2]BoQ HSYC-Đạt'!AT1375</f>
        <v>17512.706016000004</v>
      </c>
      <c r="AX1375" s="8">
        <f>F1375*AW1375</f>
        <v>2101524.7219200004</v>
      </c>
      <c r="AY1375" s="8">
        <f>IF(AQ1375="CT",7%,5%)*AX1375</f>
        <v>105076.23609600002</v>
      </c>
      <c r="AZ1375" s="8">
        <f>AX1375*2%</f>
        <v>42030.494438400012</v>
      </c>
      <c r="BA1375" s="8">
        <f>IF(BB1375&gt;0,0,AX1375*5%)</f>
        <v>105076.23609600002</v>
      </c>
      <c r="BB1375" s="8"/>
      <c r="BC1375" s="8">
        <f>+AX1375+AY1375+AZ1375+BA1375+BB1375</f>
        <v>2353707.6885504001</v>
      </c>
      <c r="BD1375" s="8">
        <f>AX1375-AT1375</f>
        <v>2101524.7219200004</v>
      </c>
      <c r="BE1375" s="2"/>
      <c r="BH1375" s="2"/>
    </row>
    <row r="1376" spans="1:60" ht="17" hidden="1" outlineLevel="1" x14ac:dyDescent="0.2">
      <c r="B1376" s="82">
        <v>8</v>
      </c>
      <c r="C1376" s="144" t="s">
        <v>628</v>
      </c>
      <c r="D1376" s="144"/>
      <c r="E1376" s="82" t="s">
        <v>129</v>
      </c>
      <c r="F1376" s="143">
        <v>315</v>
      </c>
      <c r="G1376" s="142">
        <f>'[1]BoQ HSYC'!F1376</f>
        <v>315</v>
      </c>
      <c r="H1376" s="185">
        <f>'[1]BoQ HSYC'!G1376</f>
        <v>0</v>
      </c>
      <c r="I1376" s="185">
        <f>'[1]BoQ HSYC'!H1376</f>
        <v>0</v>
      </c>
      <c r="J1376" s="185">
        <f>'[1]BoQ HSYC'!I1376</f>
        <v>0</v>
      </c>
      <c r="K1376" s="48">
        <f>'[1]BoQ HSYC'!J1376</f>
        <v>7288.1855999999998</v>
      </c>
      <c r="L1376" s="47">
        <f>'[1]BoQ HSYC'!K1376</f>
        <v>4348.08</v>
      </c>
      <c r="M1376" s="47">
        <f>'[1]BoQ HSYC'!L1376</f>
        <v>11636.265599999999</v>
      </c>
      <c r="N1376" s="183">
        <f>'[1]BoQ HSYC'!M1376</f>
        <v>2550.8649599999999</v>
      </c>
      <c r="O1376" s="183">
        <f>'[1]BoQ HSYC'!N1376</f>
        <v>1521.828</v>
      </c>
      <c r="P1376" s="83">
        <f>'[1]BoQ HSYC'!O1376</f>
        <v>4072.6929599999999</v>
      </c>
      <c r="Q1376" s="47">
        <f>'[1]BoQ HSYC'!P1376</f>
        <v>3665423.6639999994</v>
      </c>
      <c r="R1376" s="132">
        <f>'[1]BoQ HSYC'!Q1376</f>
        <v>1282898.2823999999</v>
      </c>
      <c r="S1376" s="83">
        <f>'[1]BoQ HSYC'!R1376</f>
        <v>4948321.9463999998</v>
      </c>
      <c r="T1376" s="48">
        <f>'[1]BoQ HSYC'!S1376</f>
        <v>0</v>
      </c>
      <c r="U1376" s="132">
        <f>'[1]BoQ HSYC'!T1376</f>
        <v>0</v>
      </c>
      <c r="V1376" s="132" t="str">
        <f>'[1]BoQ HSYC'!U1376</f>
        <v>BĐG Q2/2026</v>
      </c>
      <c r="W1376" s="132" t="str">
        <f>'[1]BoQ HSYC'!V1376</f>
        <v>BĐG Q2/2026</v>
      </c>
      <c r="X1376" s="44" t="str">
        <f>'[1]BoQ HSYC'!W1376</f>
        <v>ME</v>
      </c>
      <c r="Y1376" s="44"/>
      <c r="Z1376" s="44"/>
      <c r="AA1376" s="44"/>
      <c r="AB1376" s="2">
        <v>15824.458503315002</v>
      </c>
      <c r="AC1376" s="2">
        <v>4984704.4285442252</v>
      </c>
      <c r="AD1376" s="2">
        <f>+M1376</f>
        <v>11636.265599999999</v>
      </c>
      <c r="AE1376" s="2">
        <f>+AD1376*14%</f>
        <v>1629.077184</v>
      </c>
      <c r="AF1376" s="155">
        <f>+AD1376*35%</f>
        <v>4072.6929599999994</v>
      </c>
      <c r="AG1376" s="2">
        <f>+AD1376*F1376</f>
        <v>3665423.6639999994</v>
      </c>
      <c r="AH1376" s="2">
        <f>+AE1376*F1376</f>
        <v>513159.31296000001</v>
      </c>
      <c r="AI1376" s="2">
        <f>+AF1376*F1376</f>
        <v>1282898.2823999999</v>
      </c>
      <c r="AJ1376" s="2">
        <f>SUM(AG1376:AI1376)</f>
        <v>5461481.2593599996</v>
      </c>
      <c r="AK1376" s="2">
        <f>+AD1376*G1376</f>
        <v>3665423.6639999994</v>
      </c>
      <c r="AL1376" s="2">
        <f>+AE1376*G1376</f>
        <v>513159.31296000001</v>
      </c>
      <c r="AM1376" s="2">
        <f>+AF1376*G1376</f>
        <v>1282898.2823999999</v>
      </c>
      <c r="AN1376" s="155">
        <f>SUM(AK1376:AM1376)</f>
        <v>5461481.2593599996</v>
      </c>
      <c r="AQ1376" s="145" t="s">
        <v>509</v>
      </c>
      <c r="AU1376" s="8"/>
      <c r="AV1376" s="8"/>
      <c r="AW1376" s="2">
        <f>+'[2]BoQ HSYC-Đạt'!AT1376</f>
        <v>11985.353567999999</v>
      </c>
      <c r="AX1376" s="8">
        <f>F1376*AW1376</f>
        <v>3775386.3739199997</v>
      </c>
      <c r="AY1376" s="8">
        <f>IF(AQ1376="CT",7%,5%)*AX1376</f>
        <v>188769.318696</v>
      </c>
      <c r="AZ1376" s="8">
        <f>AX1376*2%</f>
        <v>75507.727478399989</v>
      </c>
      <c r="BA1376" s="8">
        <f>IF(BB1376&gt;0,0,AX1376*5%)</f>
        <v>188769.318696</v>
      </c>
      <c r="BB1376" s="8"/>
      <c r="BC1376" s="8">
        <f>+AX1376+AY1376+AZ1376+BA1376+BB1376</f>
        <v>4228432.7387903994</v>
      </c>
      <c r="BD1376" s="8">
        <f>AX1376-AT1376</f>
        <v>3775386.3739199997</v>
      </c>
      <c r="BE1376" s="2"/>
      <c r="BH1376" s="2"/>
    </row>
    <row r="1377" spans="2:60" ht="17" hidden="1" outlineLevel="1" x14ac:dyDescent="0.2">
      <c r="B1377" s="82">
        <v>9</v>
      </c>
      <c r="C1377" s="144" t="s">
        <v>627</v>
      </c>
      <c r="D1377" s="144"/>
      <c r="E1377" s="82" t="s">
        <v>129</v>
      </c>
      <c r="F1377" s="143">
        <v>261</v>
      </c>
      <c r="G1377" s="142">
        <f>'[1]BoQ HSYC'!F1377</f>
        <v>261</v>
      </c>
      <c r="H1377" s="185">
        <f>'[1]BoQ HSYC'!G1377</f>
        <v>0</v>
      </c>
      <c r="I1377" s="185">
        <f>'[1]BoQ HSYC'!H1377</f>
        <v>0</v>
      </c>
      <c r="J1377" s="185">
        <f>'[1]BoQ HSYC'!I1377</f>
        <v>0</v>
      </c>
      <c r="K1377" s="48">
        <f>'[1]BoQ HSYC'!J1377</f>
        <v>6669.6739200000002</v>
      </c>
      <c r="L1377" s="47">
        <f>'[1]BoQ HSYC'!K1377</f>
        <v>11375.959690909089</v>
      </c>
      <c r="M1377" s="47">
        <f>'[1]BoQ HSYC'!L1377</f>
        <v>18045.633610909088</v>
      </c>
      <c r="N1377" s="183">
        <f>'[1]BoQ HSYC'!M1377</f>
        <v>2334.3858719999998</v>
      </c>
      <c r="O1377" s="183">
        <f>'[1]BoQ HSYC'!N1377</f>
        <v>3981.5858918181807</v>
      </c>
      <c r="P1377" s="83">
        <f>'[1]BoQ HSYC'!O1377</f>
        <v>6315.971763818181</v>
      </c>
      <c r="Q1377" s="47">
        <f>'[1]BoQ HSYC'!P1377</f>
        <v>4709910.3724472718</v>
      </c>
      <c r="R1377" s="132">
        <f>'[1]BoQ HSYC'!Q1377</f>
        <v>1648468.6303565453</v>
      </c>
      <c r="S1377" s="83">
        <f>'[1]BoQ HSYC'!R1377</f>
        <v>6358379.0028038174</v>
      </c>
      <c r="T1377" s="48">
        <f>'[1]BoQ HSYC'!S1377</f>
        <v>0</v>
      </c>
      <c r="U1377" s="132">
        <f>'[1]BoQ HSYC'!T1377</f>
        <v>0</v>
      </c>
      <c r="V1377" s="132" t="str">
        <f>'[1]BoQ HSYC'!U1377</f>
        <v>BĐG Q2/2026</v>
      </c>
      <c r="W1377" s="132" t="str">
        <f>'[1]BoQ HSYC'!V1377</f>
        <v>BĐG Q2/2026</v>
      </c>
      <c r="X1377" s="44" t="str">
        <f>'[1]BoQ HSYC'!W1377</f>
        <v>ME</v>
      </c>
      <c r="Y1377" s="44"/>
      <c r="Z1377" s="44"/>
      <c r="AA1377" s="44"/>
      <c r="AB1377" s="2">
        <v>64469.697025800007</v>
      </c>
      <c r="AC1377" s="2">
        <v>16826590.923733801</v>
      </c>
      <c r="AD1377" s="2">
        <f>+M1377</f>
        <v>18045.633610909088</v>
      </c>
      <c r="AE1377" s="2">
        <f>+AD1377*14%</f>
        <v>2526.3887055272726</v>
      </c>
      <c r="AF1377" s="155">
        <f>+AD1377*35%</f>
        <v>6315.9717638181801</v>
      </c>
      <c r="AG1377" s="2">
        <f>+AD1377*F1377</f>
        <v>4709910.3724472718</v>
      </c>
      <c r="AH1377" s="2">
        <f>+AE1377*F1377</f>
        <v>659387.45214261813</v>
      </c>
      <c r="AI1377" s="2">
        <f>+AF1377*F1377</f>
        <v>1648468.6303565451</v>
      </c>
      <c r="AJ1377" s="2">
        <f>SUM(AG1377:AI1377)</f>
        <v>7017766.4549464341</v>
      </c>
      <c r="AK1377" s="2">
        <f>+AD1377*G1377</f>
        <v>4709910.3724472718</v>
      </c>
      <c r="AL1377" s="2">
        <f>+AE1377*G1377</f>
        <v>659387.45214261813</v>
      </c>
      <c r="AM1377" s="2">
        <f>+AF1377*G1377</f>
        <v>1648468.6303565451</v>
      </c>
      <c r="AN1377" s="155">
        <f>SUM(AK1377:AM1377)</f>
        <v>7017766.4549464341</v>
      </c>
      <c r="AQ1377" s="145" t="s">
        <v>509</v>
      </c>
      <c r="AU1377" s="8"/>
      <c r="AV1377" s="8"/>
      <c r="AW1377" s="2">
        <f>+'[2]BoQ HSYC-Đạt'!AT1377</f>
        <v>19850.196971999998</v>
      </c>
      <c r="AX1377" s="8">
        <f>F1377*AW1377</f>
        <v>5180901.4096919997</v>
      </c>
      <c r="AY1377" s="8">
        <f>IF(AQ1377="CT",7%,5%)*AX1377</f>
        <v>259045.0704846</v>
      </c>
      <c r="AZ1377" s="8">
        <f>AX1377*2%</f>
        <v>103618.02819384</v>
      </c>
      <c r="BA1377" s="8">
        <f>IF(BB1377&gt;0,0,AX1377*5%)</f>
        <v>259045.0704846</v>
      </c>
      <c r="BB1377" s="8"/>
      <c r="BC1377" s="8">
        <f>+AX1377+AY1377+AZ1377+BA1377+BB1377</f>
        <v>5802609.5788550396</v>
      </c>
      <c r="BD1377" s="8">
        <f>AX1377-AT1377</f>
        <v>5180901.4096919997</v>
      </c>
      <c r="BE1377" s="2"/>
      <c r="BH1377" s="2"/>
    </row>
    <row r="1378" spans="2:60" s="92" customFormat="1" ht="17" collapsed="1" x14ac:dyDescent="0.2">
      <c r="B1378" s="163" t="s">
        <v>1115</v>
      </c>
      <c r="C1378" s="164" t="s">
        <v>410</v>
      </c>
      <c r="D1378" s="164"/>
      <c r="E1378" s="163"/>
      <c r="F1378" s="162"/>
      <c r="G1378" s="149">
        <f>'[1]BoQ HSYC'!F1378</f>
        <v>0</v>
      </c>
      <c r="H1378" s="184">
        <f>'[1]BoQ HSYC'!G1378</f>
        <v>0</v>
      </c>
      <c r="I1378" s="184">
        <f>'[1]BoQ HSYC'!H1378</f>
        <v>0</v>
      </c>
      <c r="J1378" s="184">
        <f>'[1]BoQ HSYC'!I1378</f>
        <v>0</v>
      </c>
      <c r="K1378" s="170">
        <f>'[1]BoQ HSYC'!J1378</f>
        <v>0</v>
      </c>
      <c r="L1378" s="171">
        <f>'[1]BoQ HSYC'!K1378</f>
        <v>0</v>
      </c>
      <c r="M1378" s="171">
        <f>'[1]BoQ HSYC'!L1378</f>
        <v>0</v>
      </c>
      <c r="N1378" s="183">
        <f>'[1]BoQ HSYC'!M1378</f>
        <v>0</v>
      </c>
      <c r="O1378" s="183">
        <f>'[1]BoQ HSYC'!N1378</f>
        <v>0</v>
      </c>
      <c r="P1378" s="160">
        <f>'[1]BoQ HSYC'!O1378</f>
        <v>0</v>
      </c>
      <c r="Q1378" s="171">
        <f>'[1]BoQ HSYC'!P1378</f>
        <v>0</v>
      </c>
      <c r="R1378" s="158">
        <f>'[1]BoQ HSYC'!Q1378</f>
        <v>0</v>
      </c>
      <c r="S1378" s="160">
        <f>'[1]BoQ HSYC'!R1378</f>
        <v>0</v>
      </c>
      <c r="T1378" s="170">
        <f>'[1]BoQ HSYC'!S1378</f>
        <v>0</v>
      </c>
      <c r="U1378" s="158">
        <f>'[1]BoQ HSYC'!T1378</f>
        <v>0</v>
      </c>
      <c r="V1378" s="158">
        <f>'[1]BoQ HSYC'!U1378</f>
        <v>0</v>
      </c>
      <c r="W1378" s="158">
        <f>'[1]BoQ HSYC'!V1378</f>
        <v>0</v>
      </c>
      <c r="X1378" s="94" t="str">
        <f>'[1]BoQ HSYC'!W1378</f>
        <v>ME</v>
      </c>
      <c r="Y1378" s="94"/>
      <c r="Z1378" s="94"/>
      <c r="AA1378" s="44"/>
      <c r="AB1378" s="2">
        <v>0</v>
      </c>
      <c r="AC1378" s="2">
        <v>0</v>
      </c>
      <c r="AD1378" s="93">
        <f>+M1378</f>
        <v>0</v>
      </c>
      <c r="AE1378" s="93">
        <f>+AD1378*14%</f>
        <v>0</v>
      </c>
      <c r="AF1378" s="93">
        <f>+AD1378*35%</f>
        <v>0</v>
      </c>
      <c r="AG1378" s="93">
        <f>+AD1378*F1378</f>
        <v>0</v>
      </c>
      <c r="AH1378" s="93">
        <f>+AE1378*F1378</f>
        <v>0</v>
      </c>
      <c r="AI1378" s="93">
        <f>+AF1378*F1378</f>
        <v>0</v>
      </c>
      <c r="AJ1378" s="93">
        <f>SUM(AG1378:AI1378)</f>
        <v>0</v>
      </c>
      <c r="AK1378" s="93">
        <f>+AD1378*G1378</f>
        <v>0</v>
      </c>
      <c r="AL1378" s="93">
        <f>+AE1378*G1378</f>
        <v>0</v>
      </c>
      <c r="AM1378" s="93">
        <f>+AF1378*G1378</f>
        <v>0</v>
      </c>
      <c r="AN1378" s="93">
        <f>SUM(AK1378:AM1378)</f>
        <v>0</v>
      </c>
      <c r="AQ1378" s="145" t="s">
        <v>509</v>
      </c>
      <c r="AU1378" s="8"/>
      <c r="AV1378" s="8"/>
      <c r="AW1378" s="2">
        <f>+'[2]BoQ HSYC-Đạt'!AT1378</f>
        <v>0</v>
      </c>
      <c r="AX1378" s="8">
        <f>F1378*AW1378</f>
        <v>0</v>
      </c>
      <c r="AY1378" s="8">
        <f>IF(AQ1378="CT",7%,5%)*AX1378</f>
        <v>0</v>
      </c>
      <c r="AZ1378" s="8">
        <f>AX1378*2%</f>
        <v>0</v>
      </c>
      <c r="BA1378" s="8">
        <f>IF(BB1378&gt;0,0,AX1378*5%)</f>
        <v>0</v>
      </c>
      <c r="BB1378" s="8"/>
      <c r="BC1378" s="8">
        <f>+AX1378+AY1378+AZ1378+BA1378+BB1378</f>
        <v>0</v>
      </c>
      <c r="BD1378" s="8">
        <f>AX1378-AT1378</f>
        <v>0</v>
      </c>
      <c r="BE1378" s="2"/>
      <c r="BH1378" s="2"/>
    </row>
    <row r="1379" spans="2:60" ht="17" hidden="1" outlineLevel="1" x14ac:dyDescent="0.2">
      <c r="B1379" s="82"/>
      <c r="C1379" s="144" t="s">
        <v>409</v>
      </c>
      <c r="D1379" s="144"/>
      <c r="E1379" s="82"/>
      <c r="F1379" s="143"/>
      <c r="G1379" s="142">
        <f>'[1]BoQ HSYC'!F1379</f>
        <v>0</v>
      </c>
      <c r="H1379" s="185">
        <f>'[1]BoQ HSYC'!G1379</f>
        <v>0</v>
      </c>
      <c r="I1379" s="185">
        <f>'[1]BoQ HSYC'!H1379</f>
        <v>0</v>
      </c>
      <c r="J1379" s="185">
        <f>'[1]BoQ HSYC'!I1379</f>
        <v>0</v>
      </c>
      <c r="K1379" s="48">
        <f>'[1]BoQ HSYC'!J1379</f>
        <v>0</v>
      </c>
      <c r="L1379" s="47">
        <f>'[1]BoQ HSYC'!K1379</f>
        <v>0</v>
      </c>
      <c r="M1379" s="47">
        <f>'[1]BoQ HSYC'!L1379</f>
        <v>0</v>
      </c>
      <c r="N1379" s="183">
        <f>'[1]BoQ HSYC'!M1379</f>
        <v>0</v>
      </c>
      <c r="O1379" s="183">
        <f>'[1]BoQ HSYC'!N1379</f>
        <v>0</v>
      </c>
      <c r="P1379" s="83">
        <f>'[1]BoQ HSYC'!O1379</f>
        <v>0</v>
      </c>
      <c r="Q1379" s="47">
        <f>'[1]BoQ HSYC'!P1379</f>
        <v>0</v>
      </c>
      <c r="R1379" s="132">
        <f>'[1]BoQ HSYC'!Q1379</f>
        <v>0</v>
      </c>
      <c r="S1379" s="83">
        <f>'[1]BoQ HSYC'!R1379</f>
        <v>0</v>
      </c>
      <c r="T1379" s="48">
        <f>'[1]BoQ HSYC'!S1379</f>
        <v>0</v>
      </c>
      <c r="U1379" s="132">
        <f>'[1]BoQ HSYC'!T1379</f>
        <v>0</v>
      </c>
      <c r="V1379" s="132">
        <f>'[1]BoQ HSYC'!U1379</f>
        <v>0</v>
      </c>
      <c r="W1379" s="132">
        <f>'[1]BoQ HSYC'!V1379</f>
        <v>0</v>
      </c>
      <c r="X1379" s="44" t="str">
        <f>'[1]BoQ HSYC'!W1379</f>
        <v>ME</v>
      </c>
      <c r="Y1379" s="44"/>
      <c r="Z1379" s="44"/>
      <c r="AA1379" s="44"/>
      <c r="AB1379" s="2">
        <v>0</v>
      </c>
      <c r="AC1379" s="2">
        <v>0</v>
      </c>
      <c r="AD1379" s="2">
        <f>+M1379</f>
        <v>0</v>
      </c>
      <c r="AE1379" s="2">
        <f>+AD1379*14%</f>
        <v>0</v>
      </c>
      <c r="AF1379" s="155">
        <f>+AD1379*35%</f>
        <v>0</v>
      </c>
      <c r="AG1379" s="2">
        <f>+AD1379*F1379</f>
        <v>0</v>
      </c>
      <c r="AH1379" s="2">
        <f>+AE1379*F1379</f>
        <v>0</v>
      </c>
      <c r="AI1379" s="2">
        <f>+AF1379*F1379</f>
        <v>0</v>
      </c>
      <c r="AJ1379" s="2">
        <f>SUM(AG1379:AI1379)</f>
        <v>0</v>
      </c>
      <c r="AK1379" s="2">
        <f>+AD1379*G1379</f>
        <v>0</v>
      </c>
      <c r="AL1379" s="2">
        <f>+AE1379*G1379</f>
        <v>0</v>
      </c>
      <c r="AM1379" s="2">
        <f>+AF1379*G1379</f>
        <v>0</v>
      </c>
      <c r="AN1379" s="155">
        <f>SUM(AK1379:AM1379)</f>
        <v>0</v>
      </c>
      <c r="AQ1379" s="145" t="s">
        <v>509</v>
      </c>
      <c r="AU1379" s="8"/>
      <c r="AV1379" s="8"/>
      <c r="AW1379" s="2">
        <f>+'[2]BoQ HSYC-Đạt'!AT1379</f>
        <v>0</v>
      </c>
      <c r="AX1379" s="8">
        <f>F1379*AW1379</f>
        <v>0</v>
      </c>
      <c r="AY1379" s="8">
        <f>IF(AQ1379="CT",7%,5%)*AX1379</f>
        <v>0</v>
      </c>
      <c r="AZ1379" s="8">
        <f>AX1379*2%</f>
        <v>0</v>
      </c>
      <c r="BA1379" s="8">
        <f>IF(BB1379&gt;0,0,AX1379*5%)</f>
        <v>0</v>
      </c>
      <c r="BB1379" s="8"/>
      <c r="BC1379" s="8">
        <f>+AX1379+AY1379+AZ1379+BA1379+BB1379</f>
        <v>0</v>
      </c>
      <c r="BD1379" s="8">
        <f>AX1379-AT1379</f>
        <v>0</v>
      </c>
      <c r="BE1379" s="2"/>
      <c r="BH1379" s="2"/>
    </row>
    <row r="1380" spans="2:60" ht="34" hidden="1" outlineLevel="1" x14ac:dyDescent="0.2">
      <c r="B1380" s="82">
        <v>1</v>
      </c>
      <c r="C1380" s="144" t="s">
        <v>1114</v>
      </c>
      <c r="D1380" s="144"/>
      <c r="E1380" s="82" t="s">
        <v>85</v>
      </c>
      <c r="F1380" s="143">
        <v>1</v>
      </c>
      <c r="G1380" s="142">
        <f>'[1]BoQ HSYC'!F1380</f>
        <v>1</v>
      </c>
      <c r="H1380" s="185">
        <f>'[1]BoQ HSYC'!G1380</f>
        <v>0</v>
      </c>
      <c r="I1380" s="185">
        <f>'[1]BoQ HSYC'!H1380</f>
        <v>0</v>
      </c>
      <c r="J1380" s="185">
        <f>'[1]BoQ HSYC'!I1380</f>
        <v>0</v>
      </c>
      <c r="K1380" s="48">
        <f>'[1]BoQ HSYC'!J1380</f>
        <v>434485</v>
      </c>
      <c r="L1380" s="47">
        <f>'[1]BoQ HSYC'!K1380</f>
        <v>64360</v>
      </c>
      <c r="M1380" s="47">
        <f>'[1]BoQ HSYC'!L1380</f>
        <v>498845</v>
      </c>
      <c r="N1380" s="183">
        <f>'[1]BoQ HSYC'!M1380</f>
        <v>0</v>
      </c>
      <c r="O1380" s="183">
        <f>'[1]BoQ HSYC'!N1380</f>
        <v>22526</v>
      </c>
      <c r="P1380" s="83">
        <f>'[1]BoQ HSYC'!O1380</f>
        <v>22526</v>
      </c>
      <c r="Q1380" s="47">
        <f>'[1]BoQ HSYC'!P1380</f>
        <v>498845</v>
      </c>
      <c r="R1380" s="132">
        <f>'[1]BoQ HSYC'!Q1380</f>
        <v>22526</v>
      </c>
      <c r="S1380" s="83">
        <f>'[1]BoQ HSYC'!R1380</f>
        <v>521371</v>
      </c>
      <c r="T1380" s="48">
        <f>'[1]BoQ HSYC'!S1380</f>
        <v>0</v>
      </c>
      <c r="U1380" s="132">
        <f>'[1]BoQ HSYC'!T1380</f>
        <v>0</v>
      </c>
      <c r="V1380" s="132" t="str">
        <f>'[1]BoQ HSYC'!U1380</f>
        <v>VT: HĐK, NC:BĐG Q2/2026</v>
      </c>
      <c r="W1380" s="132" t="str">
        <f>'[1]BoQ HSYC'!V1380</f>
        <v>VT: HĐK, NC:BĐG Q2/2026</v>
      </c>
      <c r="X1380" s="44" t="str">
        <f>'[1]BoQ HSYC'!W1380</f>
        <v>ME</v>
      </c>
      <c r="Y1380" s="44"/>
      <c r="Z1380" s="44"/>
      <c r="AA1380" s="44"/>
      <c r="AB1380" s="2">
        <v>879650.82537997491</v>
      </c>
      <c r="AC1380" s="2">
        <v>879650.82537997491</v>
      </c>
      <c r="AD1380" s="2">
        <f>+M1380</f>
        <v>498845</v>
      </c>
      <c r="AE1380" s="2">
        <f>+AD1380*14%</f>
        <v>69838.3</v>
      </c>
      <c r="AF1380" s="155">
        <f>+AD1380*35%</f>
        <v>174595.75</v>
      </c>
      <c r="AG1380" s="2">
        <f>+AD1380*F1380</f>
        <v>498845</v>
      </c>
      <c r="AH1380" s="2">
        <f>+AE1380*F1380</f>
        <v>69838.3</v>
      </c>
      <c r="AI1380" s="2">
        <f>+AF1380*F1380</f>
        <v>174595.75</v>
      </c>
      <c r="AJ1380" s="2">
        <f>SUM(AG1380:AI1380)</f>
        <v>743279.05</v>
      </c>
      <c r="AK1380" s="2">
        <f>+AD1380*G1380</f>
        <v>498845</v>
      </c>
      <c r="AL1380" s="2">
        <f>+AE1380*G1380</f>
        <v>69838.3</v>
      </c>
      <c r="AM1380" s="2">
        <f>+AF1380*G1380</f>
        <v>174595.75</v>
      </c>
      <c r="AN1380" s="155">
        <f>SUM(AK1380:AM1380)</f>
        <v>743279.05</v>
      </c>
      <c r="AQ1380" s="145" t="s">
        <v>509</v>
      </c>
      <c r="AU1380" s="8"/>
      <c r="AV1380" s="8"/>
      <c r="AW1380" s="2">
        <f>+'[2]BoQ HSYC-Đạt'!AT1380</f>
        <v>508821.9</v>
      </c>
      <c r="AX1380" s="8">
        <f>F1380*AW1380</f>
        <v>508821.9</v>
      </c>
      <c r="AY1380" s="8">
        <f>IF(AQ1380="CT",7%,5%)*AX1380</f>
        <v>25441.095000000001</v>
      </c>
      <c r="AZ1380" s="8">
        <f>AX1380*2%</f>
        <v>10176.438</v>
      </c>
      <c r="BA1380" s="8">
        <f>IF(BB1380&gt;0,0,AX1380*5%)</f>
        <v>25441.095000000001</v>
      </c>
      <c r="BB1380" s="8"/>
      <c r="BC1380" s="8">
        <f>+AX1380+AY1380+AZ1380+BA1380+BB1380</f>
        <v>569880.52799999993</v>
      </c>
      <c r="BD1380" s="8">
        <f>AX1380-AT1380</f>
        <v>508821.9</v>
      </c>
      <c r="BE1380" s="2"/>
      <c r="BH1380" s="2"/>
    </row>
    <row r="1381" spans="2:60" ht="17" hidden="1" outlineLevel="1" x14ac:dyDescent="0.2">
      <c r="B1381" s="82">
        <v>2</v>
      </c>
      <c r="C1381" s="144" t="s">
        <v>1113</v>
      </c>
      <c r="D1381" s="144"/>
      <c r="E1381" s="82" t="s">
        <v>64</v>
      </c>
      <c r="F1381" s="143">
        <v>4</v>
      </c>
      <c r="G1381" s="142">
        <f>'[1]BoQ HSYC'!F1381</f>
        <v>4</v>
      </c>
      <c r="H1381" s="185">
        <f>'[1]BoQ HSYC'!G1381</f>
        <v>0</v>
      </c>
      <c r="I1381" s="185">
        <f>'[1]BoQ HSYC'!H1381</f>
        <v>0</v>
      </c>
      <c r="J1381" s="185">
        <f>'[1]BoQ HSYC'!I1381</f>
        <v>0</v>
      </c>
      <c r="K1381" s="48">
        <f>'[1]BoQ HSYC'!J1381</f>
        <v>0</v>
      </c>
      <c r="L1381" s="47">
        <f>'[1]BoQ HSYC'!K1381</f>
        <v>419999.99999999994</v>
      </c>
      <c r="M1381" s="47">
        <f>'[1]BoQ HSYC'!L1381</f>
        <v>419999.99999999994</v>
      </c>
      <c r="N1381" s="183">
        <f>'[1]BoQ HSYC'!M1381</f>
        <v>0</v>
      </c>
      <c r="O1381" s="183">
        <f>'[1]BoQ HSYC'!N1381</f>
        <v>146999.99999999997</v>
      </c>
      <c r="P1381" s="83">
        <f>'[1]BoQ HSYC'!O1381</f>
        <v>146999.99999999997</v>
      </c>
      <c r="Q1381" s="47">
        <f>'[1]BoQ HSYC'!P1381</f>
        <v>1679999.9999999998</v>
      </c>
      <c r="R1381" s="132">
        <f>'[1]BoQ HSYC'!Q1381</f>
        <v>587999.99999999988</v>
      </c>
      <c r="S1381" s="83">
        <f>'[1]BoQ HSYC'!R1381</f>
        <v>2267999.9999999995</v>
      </c>
      <c r="T1381" s="48">
        <f>'[1]BoQ HSYC'!S1381</f>
        <v>0</v>
      </c>
      <c r="U1381" s="132">
        <f>'[1]BoQ HSYC'!T1381</f>
        <v>0</v>
      </c>
      <c r="V1381" s="132" t="str">
        <f>'[1]BoQ HSYC'!U1381</f>
        <v>BĐG Q2/2026</v>
      </c>
      <c r="W1381" s="132" t="str">
        <f>'[1]BoQ HSYC'!V1381</f>
        <v>BĐG Q2/2026</v>
      </c>
      <c r="X1381" s="44" t="str">
        <f>'[1]BoQ HSYC'!W1381</f>
        <v>ME</v>
      </c>
      <c r="Y1381" s="44"/>
      <c r="Z1381" s="44"/>
      <c r="AA1381" s="44"/>
      <c r="AB1381" s="2">
        <v>250470.68598750001</v>
      </c>
      <c r="AC1381" s="2">
        <v>1001882.74395</v>
      </c>
      <c r="AD1381" s="2">
        <f>+M1381</f>
        <v>419999.99999999994</v>
      </c>
      <c r="AE1381" s="2">
        <f>+AD1381*14%</f>
        <v>58800</v>
      </c>
      <c r="AF1381" s="155">
        <f>+AD1381*35%</f>
        <v>146999.99999999997</v>
      </c>
      <c r="AG1381" s="2">
        <f>+AD1381*F1381</f>
        <v>1679999.9999999998</v>
      </c>
      <c r="AH1381" s="2">
        <f>+AE1381*F1381</f>
        <v>235200</v>
      </c>
      <c r="AI1381" s="2">
        <f>+AF1381*F1381</f>
        <v>587999.99999999988</v>
      </c>
      <c r="AJ1381" s="2">
        <f>SUM(AG1381:AI1381)</f>
        <v>2503199.9999999995</v>
      </c>
      <c r="AK1381" s="2">
        <f>+AD1381*G1381</f>
        <v>1679999.9999999998</v>
      </c>
      <c r="AL1381" s="2">
        <f>+AE1381*G1381</f>
        <v>235200</v>
      </c>
      <c r="AM1381" s="2">
        <f>+AF1381*G1381</f>
        <v>587999.99999999988</v>
      </c>
      <c r="AN1381" s="155">
        <f>SUM(AK1381:AM1381)</f>
        <v>2503199.9999999995</v>
      </c>
      <c r="AQ1381" s="145" t="s">
        <v>509</v>
      </c>
      <c r="AU1381" s="8"/>
      <c r="AV1381" s="8"/>
      <c r="AW1381" s="2">
        <f>+'[2]BoQ HSYC-Đạt'!AT1381</f>
        <v>428399.99999999994</v>
      </c>
      <c r="AX1381" s="8">
        <f>F1381*AW1381</f>
        <v>1713599.9999999998</v>
      </c>
      <c r="AY1381" s="8">
        <f>IF(AQ1381="CT",7%,5%)*AX1381</f>
        <v>85680</v>
      </c>
      <c r="AZ1381" s="8">
        <f>AX1381*2%</f>
        <v>34271.999999999993</v>
      </c>
      <c r="BA1381" s="8">
        <f>IF(BB1381&gt;0,0,AX1381*5%)</f>
        <v>85680</v>
      </c>
      <c r="BB1381" s="8"/>
      <c r="BC1381" s="8">
        <f>+AX1381+AY1381+AZ1381+BA1381+BB1381</f>
        <v>1919231.9999999998</v>
      </c>
      <c r="BD1381" s="8">
        <f>AX1381-AT1381</f>
        <v>1713599.9999999998</v>
      </c>
      <c r="BE1381" s="2"/>
      <c r="BH1381" s="2"/>
    </row>
    <row r="1382" spans="2:60" ht="17" hidden="1" outlineLevel="1" x14ac:dyDescent="0.2">
      <c r="B1382" s="82">
        <v>3</v>
      </c>
      <c r="C1382" s="144" t="s">
        <v>611</v>
      </c>
      <c r="D1382" s="144"/>
      <c r="E1382" s="82" t="s">
        <v>160</v>
      </c>
      <c r="F1382" s="143">
        <v>0.75</v>
      </c>
      <c r="G1382" s="142">
        <f>'[1]BoQ HSYC'!F1382</f>
        <v>0.75</v>
      </c>
      <c r="H1382" s="185">
        <f>'[1]BoQ HSYC'!G1382</f>
        <v>0</v>
      </c>
      <c r="I1382" s="185">
        <f>'[1]BoQ HSYC'!H1382</f>
        <v>0</v>
      </c>
      <c r="J1382" s="185">
        <f>'[1]BoQ HSYC'!I1382</f>
        <v>0</v>
      </c>
      <c r="K1382" s="48">
        <f>'[1]BoQ HSYC'!J1382</f>
        <v>2390064</v>
      </c>
      <c r="L1382" s="47">
        <f>'[1]BoQ HSYC'!K1382</f>
        <v>2246760</v>
      </c>
      <c r="M1382" s="47">
        <f>'[1]BoQ HSYC'!L1382</f>
        <v>4636824</v>
      </c>
      <c r="N1382" s="183">
        <f>'[1]BoQ HSYC'!M1382</f>
        <v>836522.39999999991</v>
      </c>
      <c r="O1382" s="183">
        <f>'[1]BoQ HSYC'!N1382</f>
        <v>786366</v>
      </c>
      <c r="P1382" s="83">
        <f>'[1]BoQ HSYC'!O1382</f>
        <v>1622888.4</v>
      </c>
      <c r="Q1382" s="47">
        <f>'[1]BoQ HSYC'!P1382</f>
        <v>3477618</v>
      </c>
      <c r="R1382" s="132">
        <f>'[1]BoQ HSYC'!Q1382</f>
        <v>1217166.2999999998</v>
      </c>
      <c r="S1382" s="83">
        <f>'[1]BoQ HSYC'!R1382</f>
        <v>4694784.3</v>
      </c>
      <c r="T1382" s="48">
        <f>'[1]BoQ HSYC'!S1382</f>
        <v>0</v>
      </c>
      <c r="U1382" s="132">
        <f>'[1]BoQ HSYC'!T1382</f>
        <v>0</v>
      </c>
      <c r="V1382" s="132" t="str">
        <f>'[1]BoQ HSYC'!U1382</f>
        <v>BĐG Q2/2026</v>
      </c>
      <c r="W1382" s="132" t="str">
        <f>'[1]BoQ HSYC'!V1382</f>
        <v>BĐG Q2/2026</v>
      </c>
      <c r="X1382" s="44" t="str">
        <f>'[1]BoQ HSYC'!W1382</f>
        <v>ME</v>
      </c>
      <c r="Y1382" s="44"/>
      <c r="Z1382" s="44"/>
      <c r="AA1382" s="44"/>
      <c r="AB1382" s="2">
        <v>7127337.0911642965</v>
      </c>
      <c r="AC1382" s="2">
        <v>5345502.8183732219</v>
      </c>
      <c r="AD1382" s="2">
        <f>+M1382</f>
        <v>4636824</v>
      </c>
      <c r="AE1382" s="2">
        <f>+AD1382*14%</f>
        <v>649155.3600000001</v>
      </c>
      <c r="AF1382" s="155">
        <f>+AD1382*35%</f>
        <v>1622888.4</v>
      </c>
      <c r="AG1382" s="2">
        <f>+AD1382*F1382</f>
        <v>3477618</v>
      </c>
      <c r="AH1382" s="2">
        <f>+AE1382*F1382</f>
        <v>486866.52000000008</v>
      </c>
      <c r="AI1382" s="2">
        <f>+AF1382*F1382</f>
        <v>1217166.2999999998</v>
      </c>
      <c r="AJ1382" s="2">
        <f>SUM(AG1382:AI1382)</f>
        <v>5181650.82</v>
      </c>
      <c r="AK1382" s="2">
        <f>+AD1382*G1382</f>
        <v>3477618</v>
      </c>
      <c r="AL1382" s="2">
        <f>+AE1382*G1382</f>
        <v>486866.52000000008</v>
      </c>
      <c r="AM1382" s="2">
        <f>+AF1382*G1382</f>
        <v>1217166.2999999998</v>
      </c>
      <c r="AN1382" s="155">
        <f>SUM(AK1382:AM1382)</f>
        <v>5181650.82</v>
      </c>
      <c r="AQ1382" s="145" t="s">
        <v>509</v>
      </c>
      <c r="AU1382" s="8"/>
      <c r="AV1382" s="8"/>
      <c r="AW1382" s="2">
        <f>+'[2]BoQ HSYC-Đạt'!AT1382</f>
        <v>5100506.4000000004</v>
      </c>
      <c r="AX1382" s="8">
        <f>F1382*AW1382</f>
        <v>3825379.8000000003</v>
      </c>
      <c r="AY1382" s="8">
        <f>IF(AQ1382="CT",7%,5%)*AX1382</f>
        <v>191268.99000000002</v>
      </c>
      <c r="AZ1382" s="8">
        <f>AX1382*2%</f>
        <v>76507.596000000005</v>
      </c>
      <c r="BA1382" s="8">
        <f>IF(BB1382&gt;0,0,AX1382*5%)</f>
        <v>191268.99000000002</v>
      </c>
      <c r="BB1382" s="8"/>
      <c r="BC1382" s="8">
        <f>+AX1382+AY1382+AZ1382+BA1382+BB1382</f>
        <v>4284425.3760000002</v>
      </c>
      <c r="BD1382" s="8">
        <f>AX1382-AT1382</f>
        <v>3825379.8000000003</v>
      </c>
      <c r="BE1382" s="2"/>
      <c r="BH1382" s="2"/>
    </row>
    <row r="1383" spans="2:60" ht="17" hidden="1" outlineLevel="1" x14ac:dyDescent="0.2">
      <c r="B1383" s="82">
        <v>4</v>
      </c>
      <c r="C1383" s="144" t="s">
        <v>610</v>
      </c>
      <c r="D1383" s="144"/>
      <c r="E1383" s="82" t="s">
        <v>160</v>
      </c>
      <c r="F1383" s="143">
        <v>0.15</v>
      </c>
      <c r="G1383" s="142">
        <f>'[1]BoQ HSYC'!F1383</f>
        <v>0.15</v>
      </c>
      <c r="H1383" s="185">
        <f>'[1]BoQ HSYC'!G1383</f>
        <v>0</v>
      </c>
      <c r="I1383" s="185">
        <f>'[1]BoQ HSYC'!H1383</f>
        <v>0</v>
      </c>
      <c r="J1383" s="185">
        <f>'[1]BoQ HSYC'!I1383</f>
        <v>0</v>
      </c>
      <c r="K1383" s="48">
        <f>'[1]BoQ HSYC'!J1383</f>
        <v>1338048</v>
      </c>
      <c r="L1383" s="47">
        <f>'[1]BoQ HSYC'!K1383</f>
        <v>2044559.9999999998</v>
      </c>
      <c r="M1383" s="47">
        <f>'[1]BoQ HSYC'!L1383</f>
        <v>3382608</v>
      </c>
      <c r="N1383" s="183">
        <f>'[1]BoQ HSYC'!M1383</f>
        <v>468316.8</v>
      </c>
      <c r="O1383" s="183">
        <f>'[1]BoQ HSYC'!N1383</f>
        <v>715595.99999999988</v>
      </c>
      <c r="P1383" s="83">
        <f>'[1]BoQ HSYC'!O1383</f>
        <v>1183912.7999999998</v>
      </c>
      <c r="Q1383" s="47">
        <f>'[1]BoQ HSYC'!P1383</f>
        <v>507391.19999999995</v>
      </c>
      <c r="R1383" s="132">
        <f>'[1]BoQ HSYC'!Q1383</f>
        <v>177586.91999999995</v>
      </c>
      <c r="S1383" s="83">
        <f>'[1]BoQ HSYC'!R1383</f>
        <v>684978.11999999988</v>
      </c>
      <c r="T1383" s="48">
        <f>'[1]BoQ HSYC'!S1383</f>
        <v>0</v>
      </c>
      <c r="U1383" s="132">
        <f>'[1]BoQ HSYC'!T1383</f>
        <v>0</v>
      </c>
      <c r="V1383" s="132" t="str">
        <f>'[1]BoQ HSYC'!U1383</f>
        <v>BĐG Q2/2026</v>
      </c>
      <c r="W1383" s="132" t="str">
        <f>'[1]BoQ HSYC'!V1383</f>
        <v>BĐG Q2/2026</v>
      </c>
      <c r="X1383" s="44" t="str">
        <f>'[1]BoQ HSYC'!W1383</f>
        <v>ME</v>
      </c>
      <c r="Y1383" s="44"/>
      <c r="Z1383" s="44"/>
      <c r="AA1383" s="44"/>
      <c r="AB1383" s="2">
        <v>4709844.0355790425</v>
      </c>
      <c r="AC1383" s="2">
        <v>706476.60533685633</v>
      </c>
      <c r="AD1383" s="2">
        <f>+M1383</f>
        <v>3382608</v>
      </c>
      <c r="AE1383" s="2">
        <f>+AD1383*14%</f>
        <v>473565.12000000005</v>
      </c>
      <c r="AF1383" s="155">
        <f>+AD1383*35%</f>
        <v>1183912.7999999998</v>
      </c>
      <c r="AG1383" s="2">
        <f>+AD1383*F1383</f>
        <v>507391.19999999995</v>
      </c>
      <c r="AH1383" s="2">
        <f>+AE1383*F1383</f>
        <v>71034.768000000011</v>
      </c>
      <c r="AI1383" s="2">
        <f>+AF1383*F1383</f>
        <v>177586.91999999995</v>
      </c>
      <c r="AJ1383" s="2">
        <f>SUM(AG1383:AI1383)</f>
        <v>756012.88799999992</v>
      </c>
      <c r="AK1383" s="2">
        <f>+AD1383*G1383</f>
        <v>507391.19999999995</v>
      </c>
      <c r="AL1383" s="2">
        <f>+AE1383*G1383</f>
        <v>71034.768000000011</v>
      </c>
      <c r="AM1383" s="2">
        <f>+AF1383*G1383</f>
        <v>177586.91999999995</v>
      </c>
      <c r="AN1383" s="155">
        <f>SUM(AK1383:AM1383)</f>
        <v>756012.88799999992</v>
      </c>
      <c r="AQ1383" s="145" t="s">
        <v>509</v>
      </c>
      <c r="AU1383" s="8"/>
      <c r="AV1383" s="8"/>
      <c r="AW1383" s="2">
        <f>+'[2]BoQ HSYC-Đạt'!AT1383</f>
        <v>3720868.8</v>
      </c>
      <c r="AX1383" s="8">
        <f>F1383*AW1383</f>
        <v>558130.31999999995</v>
      </c>
      <c r="AY1383" s="8">
        <f>IF(AQ1383="CT",7%,5%)*AX1383</f>
        <v>27906.516</v>
      </c>
      <c r="AZ1383" s="8">
        <f>AX1383*2%</f>
        <v>11162.606399999999</v>
      </c>
      <c r="BA1383" s="8">
        <f>IF(BB1383&gt;0,0,AX1383*5%)</f>
        <v>27906.516</v>
      </c>
      <c r="BB1383" s="8"/>
      <c r="BC1383" s="8">
        <f>+AX1383+AY1383+AZ1383+BA1383+BB1383</f>
        <v>625105.95839999989</v>
      </c>
      <c r="BD1383" s="8">
        <f>AX1383-AT1383</f>
        <v>558130.31999999995</v>
      </c>
      <c r="BE1383" s="2"/>
      <c r="BH1383" s="2"/>
    </row>
    <row r="1384" spans="2:60" ht="34" hidden="1" outlineLevel="1" x14ac:dyDescent="0.2">
      <c r="B1384" s="82">
        <v>5</v>
      </c>
      <c r="C1384" s="144" t="s">
        <v>606</v>
      </c>
      <c r="D1384" s="144"/>
      <c r="E1384" s="82" t="s">
        <v>160</v>
      </c>
      <c r="F1384" s="143">
        <v>0.75</v>
      </c>
      <c r="G1384" s="142">
        <f>'[1]BoQ HSYC'!F1384</f>
        <v>0.75</v>
      </c>
      <c r="H1384" s="185">
        <f>'[1]BoQ HSYC'!G1384</f>
        <v>0</v>
      </c>
      <c r="I1384" s="185">
        <f>'[1]BoQ HSYC'!H1384</f>
        <v>0</v>
      </c>
      <c r="J1384" s="185">
        <f>'[1]BoQ HSYC'!I1384</f>
        <v>0</v>
      </c>
      <c r="K1384" s="48">
        <f>'[1]BoQ HSYC'!J1384</f>
        <v>0</v>
      </c>
      <c r="L1384" s="47">
        <f>'[1]BoQ HSYC'!K1384</f>
        <v>376857.14285714296</v>
      </c>
      <c r="M1384" s="47">
        <f>'[1]BoQ HSYC'!L1384</f>
        <v>376857.14285714296</v>
      </c>
      <c r="N1384" s="183">
        <f>'[1]BoQ HSYC'!M1384</f>
        <v>0</v>
      </c>
      <c r="O1384" s="183">
        <f>'[1]BoQ HSYC'!N1384</f>
        <v>131900.00000000003</v>
      </c>
      <c r="P1384" s="83">
        <f>'[1]BoQ HSYC'!O1384</f>
        <v>131900.00000000003</v>
      </c>
      <c r="Q1384" s="47">
        <f>'[1]BoQ HSYC'!P1384</f>
        <v>282642.85714285722</v>
      </c>
      <c r="R1384" s="132">
        <f>'[1]BoQ HSYC'!Q1384</f>
        <v>98925.000000000029</v>
      </c>
      <c r="S1384" s="83">
        <f>'[1]BoQ HSYC'!R1384</f>
        <v>381567.85714285728</v>
      </c>
      <c r="T1384" s="48">
        <f>'[1]BoQ HSYC'!S1384</f>
        <v>0</v>
      </c>
      <c r="U1384" s="132">
        <f>'[1]BoQ HSYC'!T1384</f>
        <v>0</v>
      </c>
      <c r="V1384" s="132" t="str">
        <f>'[1]BoQ HSYC'!U1384</f>
        <v>BĐG Q2/2026</v>
      </c>
      <c r="W1384" s="132" t="str">
        <f>'[1]BoQ HSYC'!V1384</f>
        <v>BĐG Q2/2026</v>
      </c>
      <c r="X1384" s="44" t="str">
        <f>'[1]BoQ HSYC'!W1384</f>
        <v>ME</v>
      </c>
      <c r="Y1384" s="44"/>
      <c r="Z1384" s="44"/>
      <c r="AA1384" s="44"/>
      <c r="AB1384" s="2">
        <v>570963.56620955444</v>
      </c>
      <c r="AC1384" s="2">
        <v>428222.67465716583</v>
      </c>
      <c r="AD1384" s="2">
        <f>+M1384</f>
        <v>376857.14285714296</v>
      </c>
      <c r="AE1384" s="2">
        <f>+AD1384*14%</f>
        <v>52760.000000000022</v>
      </c>
      <c r="AF1384" s="155">
        <f>+AD1384*35%</f>
        <v>131900.00000000003</v>
      </c>
      <c r="AG1384" s="2">
        <f>+AD1384*F1384</f>
        <v>282642.85714285722</v>
      </c>
      <c r="AH1384" s="2">
        <f>+AE1384*F1384</f>
        <v>39570.000000000015</v>
      </c>
      <c r="AI1384" s="2">
        <f>+AF1384*F1384</f>
        <v>98925.000000000029</v>
      </c>
      <c r="AJ1384" s="2">
        <f>SUM(AG1384:AI1384)</f>
        <v>421137.85714285728</v>
      </c>
      <c r="AK1384" s="2">
        <f>+AD1384*G1384</f>
        <v>282642.85714285722</v>
      </c>
      <c r="AL1384" s="2">
        <f>+AE1384*G1384</f>
        <v>39570.000000000015</v>
      </c>
      <c r="AM1384" s="2">
        <f>+AF1384*G1384</f>
        <v>98925.000000000029</v>
      </c>
      <c r="AN1384" s="155">
        <f>SUM(AK1384:AM1384)</f>
        <v>421137.85714285728</v>
      </c>
      <c r="AQ1384" s="145" t="s">
        <v>509</v>
      </c>
      <c r="AU1384" s="8"/>
      <c r="AV1384" s="8"/>
      <c r="AW1384" s="2">
        <f>+'[2]BoQ HSYC-Đạt'!AT1384</f>
        <v>414542.85714285728</v>
      </c>
      <c r="AX1384" s="8">
        <f>F1384*AW1384</f>
        <v>310907.14285714296</v>
      </c>
      <c r="AY1384" s="8">
        <f>IF(AQ1384="CT",7%,5%)*AX1384</f>
        <v>15545.357142857149</v>
      </c>
      <c r="AZ1384" s="8">
        <f>AX1384*2%</f>
        <v>6218.1428571428596</v>
      </c>
      <c r="BA1384" s="8">
        <f>IF(BB1384&gt;0,0,AX1384*5%)</f>
        <v>15545.357142857149</v>
      </c>
      <c r="BB1384" s="8"/>
      <c r="BC1384" s="8">
        <f>+AX1384+AY1384+AZ1384+BA1384+BB1384</f>
        <v>348216.00000000012</v>
      </c>
      <c r="BD1384" s="8">
        <f>AX1384-AT1384</f>
        <v>310907.14285714296</v>
      </c>
      <c r="BE1384" s="2"/>
      <c r="BH1384" s="2"/>
    </row>
    <row r="1385" spans="2:60" ht="34" hidden="1" outlineLevel="1" x14ac:dyDescent="0.2">
      <c r="B1385" s="82">
        <v>6</v>
      </c>
      <c r="C1385" s="144" t="s">
        <v>605</v>
      </c>
      <c r="D1385" s="144"/>
      <c r="E1385" s="82" t="s">
        <v>160</v>
      </c>
      <c r="F1385" s="143">
        <v>0.15</v>
      </c>
      <c r="G1385" s="142">
        <f>'[1]BoQ HSYC'!F1385</f>
        <v>0.15</v>
      </c>
      <c r="H1385" s="185">
        <f>'[1]BoQ HSYC'!G1385</f>
        <v>0</v>
      </c>
      <c r="I1385" s="185">
        <f>'[1]BoQ HSYC'!H1385</f>
        <v>0</v>
      </c>
      <c r="J1385" s="185">
        <f>'[1]BoQ HSYC'!I1385</f>
        <v>0</v>
      </c>
      <c r="K1385" s="48">
        <f>'[1]BoQ HSYC'!J1385</f>
        <v>0</v>
      </c>
      <c r="L1385" s="47">
        <f>'[1]BoQ HSYC'!K1385</f>
        <v>376857.14285714296</v>
      </c>
      <c r="M1385" s="47">
        <f>'[1]BoQ HSYC'!L1385</f>
        <v>376857.14285714296</v>
      </c>
      <c r="N1385" s="183">
        <f>'[1]BoQ HSYC'!M1385</f>
        <v>0</v>
      </c>
      <c r="O1385" s="183">
        <f>'[1]BoQ HSYC'!N1385</f>
        <v>131900.00000000003</v>
      </c>
      <c r="P1385" s="83">
        <f>'[1]BoQ HSYC'!O1385</f>
        <v>131900.00000000003</v>
      </c>
      <c r="Q1385" s="47">
        <f>'[1]BoQ HSYC'!P1385</f>
        <v>56528.571428571442</v>
      </c>
      <c r="R1385" s="132">
        <f>'[1]BoQ HSYC'!Q1385</f>
        <v>19785.000000000004</v>
      </c>
      <c r="S1385" s="83">
        <f>'[1]BoQ HSYC'!R1385</f>
        <v>76313.571428571449</v>
      </c>
      <c r="T1385" s="48">
        <f>'[1]BoQ HSYC'!S1385</f>
        <v>0</v>
      </c>
      <c r="U1385" s="132">
        <f>'[1]BoQ HSYC'!T1385</f>
        <v>0</v>
      </c>
      <c r="V1385" s="132" t="str">
        <f>'[1]BoQ HSYC'!U1385</f>
        <v>BĐG Q2/2026</v>
      </c>
      <c r="W1385" s="132" t="str">
        <f>'[1]BoQ HSYC'!V1385</f>
        <v>BĐG Q2/2026</v>
      </c>
      <c r="X1385" s="44" t="str">
        <f>'[1]BoQ HSYC'!W1385</f>
        <v>ME</v>
      </c>
      <c r="Y1385" s="44"/>
      <c r="Z1385" s="44"/>
      <c r="AA1385" s="44"/>
      <c r="AB1385" s="2">
        <v>551203.42098184698</v>
      </c>
      <c r="AC1385" s="2">
        <v>82680.513147277044</v>
      </c>
      <c r="AD1385" s="2">
        <f>+M1385</f>
        <v>376857.14285714296</v>
      </c>
      <c r="AE1385" s="2">
        <f>+AD1385*14%</f>
        <v>52760.000000000022</v>
      </c>
      <c r="AF1385" s="155">
        <f>+AD1385*35%</f>
        <v>131900.00000000003</v>
      </c>
      <c r="AG1385" s="2">
        <f>+AD1385*F1385</f>
        <v>56528.571428571442</v>
      </c>
      <c r="AH1385" s="2">
        <f>+AE1385*F1385</f>
        <v>7914.0000000000027</v>
      </c>
      <c r="AI1385" s="2">
        <f>+AF1385*F1385</f>
        <v>19785.000000000004</v>
      </c>
      <c r="AJ1385" s="2">
        <f>SUM(AG1385:AI1385)</f>
        <v>84227.571428571449</v>
      </c>
      <c r="AK1385" s="2">
        <f>+AD1385*G1385</f>
        <v>56528.571428571442</v>
      </c>
      <c r="AL1385" s="2">
        <f>+AE1385*G1385</f>
        <v>7914.0000000000027</v>
      </c>
      <c r="AM1385" s="2">
        <f>+AF1385*G1385</f>
        <v>19785.000000000004</v>
      </c>
      <c r="AN1385" s="155">
        <f>SUM(AK1385:AM1385)</f>
        <v>84227.571428571449</v>
      </c>
      <c r="AQ1385" s="145" t="s">
        <v>509</v>
      </c>
      <c r="AU1385" s="8"/>
      <c r="AV1385" s="8"/>
      <c r="AW1385" s="2">
        <f>+'[2]BoQ HSYC-Đạt'!AT1385</f>
        <v>414542.85714285728</v>
      </c>
      <c r="AX1385" s="8">
        <f>F1385*AW1385</f>
        <v>62181.428571428587</v>
      </c>
      <c r="AY1385" s="8">
        <f>IF(AQ1385="CT",7%,5%)*AX1385</f>
        <v>3109.0714285714294</v>
      </c>
      <c r="AZ1385" s="8">
        <f>AX1385*2%</f>
        <v>1243.6285714285718</v>
      </c>
      <c r="BA1385" s="8">
        <f>IF(BB1385&gt;0,0,AX1385*5%)</f>
        <v>3109.0714285714294</v>
      </c>
      <c r="BB1385" s="8"/>
      <c r="BC1385" s="8">
        <f>+AX1385+AY1385+AZ1385+BA1385+BB1385</f>
        <v>69643.200000000026</v>
      </c>
      <c r="BD1385" s="8">
        <f>AX1385-AT1385</f>
        <v>62181.428571428587</v>
      </c>
      <c r="BE1385" s="2"/>
      <c r="BH1385" s="2"/>
    </row>
    <row r="1386" spans="2:60" ht="17" hidden="1" outlineLevel="1" x14ac:dyDescent="0.2">
      <c r="B1386" s="82">
        <v>7</v>
      </c>
      <c r="C1386" s="144" t="s">
        <v>599</v>
      </c>
      <c r="D1386" s="144"/>
      <c r="E1386" s="82" t="s">
        <v>85</v>
      </c>
      <c r="F1386" s="143">
        <v>3</v>
      </c>
      <c r="G1386" s="142">
        <f>'[1]BoQ HSYC'!F1386</f>
        <v>3</v>
      </c>
      <c r="H1386" s="185">
        <f>'[1]BoQ HSYC'!G1386</f>
        <v>0</v>
      </c>
      <c r="I1386" s="185">
        <f>'[1]BoQ HSYC'!H1386</f>
        <v>0</v>
      </c>
      <c r="J1386" s="185">
        <f>'[1]BoQ HSYC'!I1386</f>
        <v>0</v>
      </c>
      <c r="K1386" s="48">
        <f>'[1]BoQ HSYC'!J1386</f>
        <v>3864</v>
      </c>
      <c r="L1386" s="47">
        <f>'[1]BoQ HSYC'!K1386</f>
        <v>19750</v>
      </c>
      <c r="M1386" s="47">
        <f>'[1]BoQ HSYC'!L1386</f>
        <v>23614</v>
      </c>
      <c r="N1386" s="183">
        <f>'[1]BoQ HSYC'!M1386</f>
        <v>1352.3999999999999</v>
      </c>
      <c r="O1386" s="183">
        <f>'[1]BoQ HSYC'!N1386</f>
        <v>6912.5</v>
      </c>
      <c r="P1386" s="83">
        <f>'[1]BoQ HSYC'!O1386</f>
        <v>8264.9</v>
      </c>
      <c r="Q1386" s="47">
        <f>'[1]BoQ HSYC'!P1386</f>
        <v>70842</v>
      </c>
      <c r="R1386" s="132">
        <f>'[1]BoQ HSYC'!Q1386</f>
        <v>24794.699999999997</v>
      </c>
      <c r="S1386" s="83">
        <f>'[1]BoQ HSYC'!R1386</f>
        <v>95636.7</v>
      </c>
      <c r="T1386" s="48">
        <f>'[1]BoQ HSYC'!S1386</f>
        <v>0</v>
      </c>
      <c r="U1386" s="132">
        <f>'[1]BoQ HSYC'!T1386</f>
        <v>0</v>
      </c>
      <c r="V1386" s="132" t="str">
        <f>'[1]BoQ HSYC'!U1386</f>
        <v>BĐG Q2/2026</v>
      </c>
      <c r="W1386" s="132" t="str">
        <f>'[1]BoQ HSYC'!V1386</f>
        <v>BĐG Q2/2026</v>
      </c>
      <c r="X1386" s="44" t="str">
        <f>'[1]BoQ HSYC'!W1386</f>
        <v>ME</v>
      </c>
      <c r="Y1386" s="44"/>
      <c r="Z1386" s="44"/>
      <c r="AA1386" s="44"/>
      <c r="AB1386" s="2">
        <v>36748.564473159</v>
      </c>
      <c r="AC1386" s="2">
        <v>110245.693419477</v>
      </c>
      <c r="AD1386" s="2">
        <f>+M1386</f>
        <v>23614</v>
      </c>
      <c r="AE1386" s="2">
        <f>+AD1386*14%</f>
        <v>3305.9600000000005</v>
      </c>
      <c r="AF1386" s="155">
        <f>+AD1386*35%</f>
        <v>8264.9</v>
      </c>
      <c r="AG1386" s="2">
        <f>+AD1386*F1386</f>
        <v>70842</v>
      </c>
      <c r="AH1386" s="2">
        <f>+AE1386*F1386</f>
        <v>9917.880000000001</v>
      </c>
      <c r="AI1386" s="2">
        <f>+AF1386*F1386</f>
        <v>24794.699999999997</v>
      </c>
      <c r="AJ1386" s="2">
        <f>SUM(AG1386:AI1386)</f>
        <v>105554.58</v>
      </c>
      <c r="AK1386" s="2">
        <f>+AD1386*G1386</f>
        <v>70842</v>
      </c>
      <c r="AL1386" s="2">
        <f>+AE1386*G1386</f>
        <v>9917.880000000001</v>
      </c>
      <c r="AM1386" s="2">
        <f>+AF1386*G1386</f>
        <v>24794.699999999997</v>
      </c>
      <c r="AN1386" s="155">
        <f>SUM(AK1386:AM1386)</f>
        <v>105554.58</v>
      </c>
      <c r="AQ1386" s="145" t="s">
        <v>509</v>
      </c>
      <c r="AU1386" s="8"/>
      <c r="AV1386" s="8"/>
      <c r="AW1386" s="2">
        <f>+'[2]BoQ HSYC-Đạt'!AT1386</f>
        <v>24086.28</v>
      </c>
      <c r="AX1386" s="8">
        <f>F1386*AW1386</f>
        <v>72258.84</v>
      </c>
      <c r="AY1386" s="8">
        <f>IF(AQ1386="CT",7%,5%)*AX1386</f>
        <v>3612.942</v>
      </c>
      <c r="AZ1386" s="8">
        <f>AX1386*2%</f>
        <v>1445.1768</v>
      </c>
      <c r="BA1386" s="8">
        <f>IF(BB1386&gt;0,0,AX1386*5%)</f>
        <v>3612.942</v>
      </c>
      <c r="BB1386" s="8"/>
      <c r="BC1386" s="8">
        <f>+AX1386+AY1386+AZ1386+BA1386+BB1386</f>
        <v>80929.900799999989</v>
      </c>
      <c r="BD1386" s="8">
        <f>AX1386-AT1386</f>
        <v>72258.84</v>
      </c>
      <c r="BE1386" s="2"/>
      <c r="BH1386" s="2"/>
    </row>
    <row r="1387" spans="2:60" ht="17" hidden="1" outlineLevel="1" x14ac:dyDescent="0.2">
      <c r="B1387" s="82">
        <v>8</v>
      </c>
      <c r="C1387" s="144" t="s">
        <v>598</v>
      </c>
      <c r="D1387" s="144"/>
      <c r="E1387" s="82" t="s">
        <v>85</v>
      </c>
      <c r="F1387" s="143">
        <v>1</v>
      </c>
      <c r="G1387" s="142">
        <f>'[1]BoQ HSYC'!F1387</f>
        <v>1</v>
      </c>
      <c r="H1387" s="185">
        <f>'[1]BoQ HSYC'!G1387</f>
        <v>0</v>
      </c>
      <c r="I1387" s="185">
        <f>'[1]BoQ HSYC'!H1387</f>
        <v>0</v>
      </c>
      <c r="J1387" s="185">
        <f>'[1]BoQ HSYC'!I1387</f>
        <v>0</v>
      </c>
      <c r="K1387" s="48">
        <f>'[1]BoQ HSYC'!J1387</f>
        <v>2898</v>
      </c>
      <c r="L1387" s="47">
        <f>'[1]BoQ HSYC'!K1387</f>
        <v>19028</v>
      </c>
      <c r="M1387" s="47">
        <f>'[1]BoQ HSYC'!L1387</f>
        <v>21926</v>
      </c>
      <c r="N1387" s="183">
        <f>'[1]BoQ HSYC'!M1387</f>
        <v>1014.3</v>
      </c>
      <c r="O1387" s="183">
        <f>'[1]BoQ HSYC'!N1387</f>
        <v>6659.7999999999993</v>
      </c>
      <c r="P1387" s="83">
        <f>'[1]BoQ HSYC'!O1387</f>
        <v>7674.0999999999995</v>
      </c>
      <c r="Q1387" s="47">
        <f>'[1]BoQ HSYC'!P1387</f>
        <v>21926</v>
      </c>
      <c r="R1387" s="132">
        <f>'[1]BoQ HSYC'!Q1387</f>
        <v>7674.0999999999995</v>
      </c>
      <c r="S1387" s="83">
        <f>'[1]BoQ HSYC'!R1387</f>
        <v>29600.1</v>
      </c>
      <c r="T1387" s="48">
        <f>'[1]BoQ HSYC'!S1387</f>
        <v>0</v>
      </c>
      <c r="U1387" s="132">
        <f>'[1]BoQ HSYC'!T1387</f>
        <v>0</v>
      </c>
      <c r="V1387" s="132" t="str">
        <f>'[1]BoQ HSYC'!U1387</f>
        <v>BĐG Q2/2026</v>
      </c>
      <c r="W1387" s="132" t="str">
        <f>'[1]BoQ HSYC'!V1387</f>
        <v>BĐG Q2/2026</v>
      </c>
      <c r="X1387" s="44" t="str">
        <f>'[1]BoQ HSYC'!W1387</f>
        <v>ME</v>
      </c>
      <c r="Y1387" s="44"/>
      <c r="Z1387" s="44"/>
      <c r="AA1387" s="44"/>
      <c r="AB1387" s="2">
        <v>33323.63831374875</v>
      </c>
      <c r="AC1387" s="2">
        <v>33323.63831374875</v>
      </c>
      <c r="AD1387" s="2">
        <f>+M1387</f>
        <v>21926</v>
      </c>
      <c r="AE1387" s="2">
        <f>+AD1387*14%</f>
        <v>3069.6400000000003</v>
      </c>
      <c r="AF1387" s="155">
        <f>+AD1387*35%</f>
        <v>7674.0999999999995</v>
      </c>
      <c r="AG1387" s="2">
        <f>+AD1387*F1387</f>
        <v>21926</v>
      </c>
      <c r="AH1387" s="2">
        <f>+AE1387*F1387</f>
        <v>3069.6400000000003</v>
      </c>
      <c r="AI1387" s="2">
        <f>+AF1387*F1387</f>
        <v>7674.0999999999995</v>
      </c>
      <c r="AJ1387" s="2">
        <f>SUM(AG1387:AI1387)</f>
        <v>32669.739999999998</v>
      </c>
      <c r="AK1387" s="2">
        <f>+AD1387*G1387</f>
        <v>21926</v>
      </c>
      <c r="AL1387" s="2">
        <f>+AE1387*G1387</f>
        <v>3069.6400000000003</v>
      </c>
      <c r="AM1387" s="2">
        <f>+AF1387*G1387</f>
        <v>7674.0999999999995</v>
      </c>
      <c r="AN1387" s="155">
        <f>SUM(AK1387:AM1387)</f>
        <v>32669.739999999998</v>
      </c>
      <c r="AQ1387" s="145" t="s">
        <v>509</v>
      </c>
      <c r="AU1387" s="8"/>
      <c r="AV1387" s="8"/>
      <c r="AW1387" s="2">
        <f>+'[2]BoQ HSYC-Đạt'!AT1387</f>
        <v>22364.52</v>
      </c>
      <c r="AX1387" s="8">
        <f>F1387*AW1387</f>
        <v>22364.52</v>
      </c>
      <c r="AY1387" s="8">
        <f>IF(AQ1387="CT",7%,5%)*AX1387</f>
        <v>1118.2260000000001</v>
      </c>
      <c r="AZ1387" s="8">
        <f>AX1387*2%</f>
        <v>447.29040000000003</v>
      </c>
      <c r="BA1387" s="8">
        <f>IF(BB1387&gt;0,0,AX1387*5%)</f>
        <v>1118.2260000000001</v>
      </c>
      <c r="BB1387" s="8"/>
      <c r="BC1387" s="8">
        <f>+AX1387+AY1387+AZ1387+BA1387+BB1387</f>
        <v>25048.2624</v>
      </c>
      <c r="BD1387" s="8">
        <f>AX1387-AT1387</f>
        <v>22364.52</v>
      </c>
      <c r="BE1387" s="2"/>
      <c r="BH1387" s="2"/>
    </row>
    <row r="1388" spans="2:60" ht="17" hidden="1" outlineLevel="1" x14ac:dyDescent="0.2">
      <c r="B1388" s="82">
        <v>9</v>
      </c>
      <c r="C1388" s="144" t="s">
        <v>590</v>
      </c>
      <c r="D1388" s="144"/>
      <c r="E1388" s="82" t="s">
        <v>85</v>
      </c>
      <c r="F1388" s="143">
        <v>2</v>
      </c>
      <c r="G1388" s="142">
        <f>'[1]BoQ HSYC'!F1388</f>
        <v>2</v>
      </c>
      <c r="H1388" s="185">
        <f>'[1]BoQ HSYC'!G1388</f>
        <v>0</v>
      </c>
      <c r="I1388" s="185">
        <f>'[1]BoQ HSYC'!H1388</f>
        <v>0</v>
      </c>
      <c r="J1388" s="185">
        <f>'[1]BoQ HSYC'!I1388</f>
        <v>0</v>
      </c>
      <c r="K1388" s="48">
        <f>'[1]BoQ HSYC'!J1388</f>
        <v>5250</v>
      </c>
      <c r="L1388" s="47">
        <f>'[1]BoQ HSYC'!K1388</f>
        <v>29625</v>
      </c>
      <c r="M1388" s="47">
        <f>'[1]BoQ HSYC'!L1388</f>
        <v>34875</v>
      </c>
      <c r="N1388" s="183">
        <f>'[1]BoQ HSYC'!M1388</f>
        <v>1837.4999999999998</v>
      </c>
      <c r="O1388" s="183">
        <f>'[1]BoQ HSYC'!N1388</f>
        <v>10368.75</v>
      </c>
      <c r="P1388" s="83">
        <f>'[1]BoQ HSYC'!O1388</f>
        <v>12206.25</v>
      </c>
      <c r="Q1388" s="47">
        <f>'[1]BoQ HSYC'!P1388</f>
        <v>69750</v>
      </c>
      <c r="R1388" s="132">
        <f>'[1]BoQ HSYC'!Q1388</f>
        <v>24412.5</v>
      </c>
      <c r="S1388" s="83">
        <f>'[1]BoQ HSYC'!R1388</f>
        <v>94162.5</v>
      </c>
      <c r="T1388" s="48">
        <f>'[1]BoQ HSYC'!S1388</f>
        <v>0</v>
      </c>
      <c r="U1388" s="132">
        <f>'[1]BoQ HSYC'!T1388</f>
        <v>0</v>
      </c>
      <c r="V1388" s="132" t="str">
        <f>'[1]BoQ HSYC'!U1388</f>
        <v>BĐG Q2/2026</v>
      </c>
      <c r="W1388" s="132" t="str">
        <f>'[1]BoQ HSYC'!V1388</f>
        <v>BĐG Q2/2026</v>
      </c>
      <c r="X1388" s="44" t="str">
        <f>'[1]BoQ HSYC'!W1388</f>
        <v>ME</v>
      </c>
      <c r="Y1388" s="44"/>
      <c r="Z1388" s="44"/>
      <c r="AA1388" s="44"/>
      <c r="AB1388" s="2">
        <v>53793.511904549996</v>
      </c>
      <c r="AC1388" s="2">
        <v>107587.02380909999</v>
      </c>
      <c r="AD1388" s="2">
        <f>+M1388</f>
        <v>34875</v>
      </c>
      <c r="AE1388" s="2">
        <f>+AD1388*14%</f>
        <v>4882.5000000000009</v>
      </c>
      <c r="AF1388" s="155">
        <f>+AD1388*35%</f>
        <v>12206.25</v>
      </c>
      <c r="AG1388" s="2">
        <f>+AD1388*F1388</f>
        <v>69750</v>
      </c>
      <c r="AH1388" s="2">
        <f>+AE1388*F1388</f>
        <v>9765.0000000000018</v>
      </c>
      <c r="AI1388" s="2">
        <f>+AF1388*F1388</f>
        <v>24412.5</v>
      </c>
      <c r="AJ1388" s="2">
        <f>SUM(AG1388:AI1388)</f>
        <v>103927.5</v>
      </c>
      <c r="AK1388" s="2">
        <f>+AD1388*G1388</f>
        <v>69750</v>
      </c>
      <c r="AL1388" s="2">
        <f>+AE1388*G1388</f>
        <v>9765.0000000000018</v>
      </c>
      <c r="AM1388" s="2">
        <f>+AF1388*G1388</f>
        <v>24412.5</v>
      </c>
      <c r="AN1388" s="155">
        <f>SUM(AK1388:AM1388)</f>
        <v>103927.5</v>
      </c>
      <c r="AQ1388" s="145" t="s">
        <v>509</v>
      </c>
      <c r="AU1388" s="8"/>
      <c r="AV1388" s="8"/>
      <c r="AW1388" s="2">
        <f>+'[2]BoQ HSYC-Đạt'!AT1388</f>
        <v>35572.5</v>
      </c>
      <c r="AX1388" s="8">
        <f>F1388*AW1388</f>
        <v>71145</v>
      </c>
      <c r="AY1388" s="8">
        <f>IF(AQ1388="CT",7%,5%)*AX1388</f>
        <v>3557.25</v>
      </c>
      <c r="AZ1388" s="8">
        <f>AX1388*2%</f>
        <v>1422.9</v>
      </c>
      <c r="BA1388" s="8">
        <f>IF(BB1388&gt;0,0,AX1388*5%)</f>
        <v>3557.25</v>
      </c>
      <c r="BB1388" s="8"/>
      <c r="BC1388" s="8">
        <f>+AX1388+AY1388+AZ1388+BA1388+BB1388</f>
        <v>79682.399999999994</v>
      </c>
      <c r="BD1388" s="8">
        <f>AX1388-AT1388</f>
        <v>71145</v>
      </c>
      <c r="BE1388" s="2"/>
      <c r="BH1388" s="2"/>
    </row>
    <row r="1389" spans="2:60" ht="17" hidden="1" outlineLevel="1" x14ac:dyDescent="0.2">
      <c r="B1389" s="82">
        <v>10</v>
      </c>
      <c r="C1389" s="144" t="s">
        <v>589</v>
      </c>
      <c r="D1389" s="144"/>
      <c r="E1389" s="82" t="s">
        <v>85</v>
      </c>
      <c r="F1389" s="143">
        <v>1</v>
      </c>
      <c r="G1389" s="142">
        <f>'[1]BoQ HSYC'!F1389</f>
        <v>1</v>
      </c>
      <c r="H1389" s="185">
        <f>'[1]BoQ HSYC'!G1389</f>
        <v>0</v>
      </c>
      <c r="I1389" s="185">
        <f>'[1]BoQ HSYC'!H1389</f>
        <v>0</v>
      </c>
      <c r="J1389" s="185">
        <f>'[1]BoQ HSYC'!I1389</f>
        <v>0</v>
      </c>
      <c r="K1389" s="48">
        <f>'[1]BoQ HSYC'!J1389</f>
        <v>3402</v>
      </c>
      <c r="L1389" s="47">
        <f>'[1]BoQ HSYC'!K1389</f>
        <v>28542</v>
      </c>
      <c r="M1389" s="47">
        <f>'[1]BoQ HSYC'!L1389</f>
        <v>31944</v>
      </c>
      <c r="N1389" s="183">
        <f>'[1]BoQ HSYC'!M1389</f>
        <v>1190.6999999999998</v>
      </c>
      <c r="O1389" s="183">
        <f>'[1]BoQ HSYC'!N1389</f>
        <v>9989.6999999999989</v>
      </c>
      <c r="P1389" s="83">
        <f>'[1]BoQ HSYC'!O1389</f>
        <v>11180.399999999998</v>
      </c>
      <c r="Q1389" s="47">
        <f>'[1]BoQ HSYC'!P1389</f>
        <v>31944</v>
      </c>
      <c r="R1389" s="132">
        <f>'[1]BoQ HSYC'!Q1389</f>
        <v>11180.399999999998</v>
      </c>
      <c r="S1389" s="83">
        <f>'[1]BoQ HSYC'!R1389</f>
        <v>43124.399999999994</v>
      </c>
      <c r="T1389" s="48">
        <f>'[1]BoQ HSYC'!S1389</f>
        <v>0</v>
      </c>
      <c r="U1389" s="132">
        <f>'[1]BoQ HSYC'!T1389</f>
        <v>0</v>
      </c>
      <c r="V1389" s="132" t="str">
        <f>'[1]BoQ HSYC'!U1389</f>
        <v>BĐG Q2/2026</v>
      </c>
      <c r="W1389" s="132" t="str">
        <f>'[1]BoQ HSYC'!V1389</f>
        <v>BĐG Q2/2026</v>
      </c>
      <c r="X1389" s="44" t="str">
        <f>'[1]BoQ HSYC'!W1389</f>
        <v>ME</v>
      </c>
      <c r="Y1389" s="44"/>
      <c r="Z1389" s="44"/>
      <c r="AA1389" s="44"/>
      <c r="AB1389" s="2">
        <v>47618.453575151245</v>
      </c>
      <c r="AC1389" s="2">
        <v>47618.453575151245</v>
      </c>
      <c r="AD1389" s="2">
        <f>+M1389</f>
        <v>31944</v>
      </c>
      <c r="AE1389" s="2">
        <f>+AD1389*14%</f>
        <v>4472.1600000000008</v>
      </c>
      <c r="AF1389" s="155">
        <f>+AD1389*35%</f>
        <v>11180.4</v>
      </c>
      <c r="AG1389" s="2">
        <f>+AD1389*F1389</f>
        <v>31944</v>
      </c>
      <c r="AH1389" s="2">
        <f>+AE1389*F1389</f>
        <v>4472.1600000000008</v>
      </c>
      <c r="AI1389" s="2">
        <f>+AF1389*F1389</f>
        <v>11180.4</v>
      </c>
      <c r="AJ1389" s="2">
        <f>SUM(AG1389:AI1389)</f>
        <v>47596.560000000005</v>
      </c>
      <c r="AK1389" s="2">
        <f>+AD1389*G1389</f>
        <v>31944</v>
      </c>
      <c r="AL1389" s="2">
        <f>+AE1389*G1389</f>
        <v>4472.1600000000008</v>
      </c>
      <c r="AM1389" s="2">
        <f>+AF1389*G1389</f>
        <v>11180.4</v>
      </c>
      <c r="AN1389" s="155">
        <f>SUM(AK1389:AM1389)</f>
        <v>47596.560000000005</v>
      </c>
      <c r="AQ1389" s="145" t="s">
        <v>509</v>
      </c>
      <c r="AU1389" s="8"/>
      <c r="AV1389" s="8"/>
      <c r="AW1389" s="2">
        <f>+'[2]BoQ HSYC-Đạt'!AT1389</f>
        <v>32582.880000000001</v>
      </c>
      <c r="AX1389" s="8">
        <f>F1389*AW1389</f>
        <v>32582.880000000001</v>
      </c>
      <c r="AY1389" s="8">
        <f>IF(AQ1389="CT",7%,5%)*AX1389</f>
        <v>1629.1440000000002</v>
      </c>
      <c r="AZ1389" s="8">
        <f>AX1389*2%</f>
        <v>651.6576</v>
      </c>
      <c r="BA1389" s="8">
        <f>IF(BB1389&gt;0,0,AX1389*5%)</f>
        <v>1629.1440000000002</v>
      </c>
      <c r="BB1389" s="8"/>
      <c r="BC1389" s="8">
        <f>+AX1389+AY1389+AZ1389+BA1389+BB1389</f>
        <v>36492.825600000004</v>
      </c>
      <c r="BD1389" s="8">
        <f>AX1389-AT1389</f>
        <v>32582.880000000001</v>
      </c>
      <c r="BE1389" s="2"/>
      <c r="BH1389" s="2"/>
    </row>
    <row r="1390" spans="2:60" ht="17" hidden="1" outlineLevel="1" x14ac:dyDescent="0.2">
      <c r="B1390" s="82">
        <v>11</v>
      </c>
      <c r="C1390" s="144" t="s">
        <v>575</v>
      </c>
      <c r="D1390" s="144"/>
      <c r="E1390" s="82" t="s">
        <v>85</v>
      </c>
      <c r="F1390" s="143">
        <v>1</v>
      </c>
      <c r="G1390" s="142">
        <f>'[1]BoQ HSYC'!F1390</f>
        <v>1</v>
      </c>
      <c r="H1390" s="185">
        <f>'[1]BoQ HSYC'!G1390</f>
        <v>0</v>
      </c>
      <c r="I1390" s="185">
        <f>'[1]BoQ HSYC'!H1390</f>
        <v>0</v>
      </c>
      <c r="J1390" s="185">
        <f>'[1]BoQ HSYC'!I1390</f>
        <v>0</v>
      </c>
      <c r="K1390" s="48">
        <f>'[1]BoQ HSYC'!J1390</f>
        <v>2393.9999999999995</v>
      </c>
      <c r="L1390" s="47">
        <f>'[1]BoQ HSYC'!K1390</f>
        <v>19750</v>
      </c>
      <c r="M1390" s="47">
        <f>'[1]BoQ HSYC'!L1390</f>
        <v>22144</v>
      </c>
      <c r="N1390" s="183">
        <f>'[1]BoQ HSYC'!M1390</f>
        <v>837.89999999999975</v>
      </c>
      <c r="O1390" s="183">
        <f>'[1]BoQ HSYC'!N1390</f>
        <v>6912.5</v>
      </c>
      <c r="P1390" s="83">
        <f>'[1]BoQ HSYC'!O1390</f>
        <v>7750.4</v>
      </c>
      <c r="Q1390" s="47">
        <f>'[1]BoQ HSYC'!P1390</f>
        <v>22144</v>
      </c>
      <c r="R1390" s="132">
        <f>'[1]BoQ HSYC'!Q1390</f>
        <v>7750.4</v>
      </c>
      <c r="S1390" s="83">
        <f>'[1]BoQ HSYC'!R1390</f>
        <v>29894.400000000001</v>
      </c>
      <c r="T1390" s="48">
        <f>'[1]BoQ HSYC'!S1390</f>
        <v>0</v>
      </c>
      <c r="U1390" s="132">
        <f>'[1]BoQ HSYC'!T1390</f>
        <v>0</v>
      </c>
      <c r="V1390" s="132" t="str">
        <f>'[1]BoQ HSYC'!U1390</f>
        <v>BĐG Q2/2026</v>
      </c>
      <c r="W1390" s="132" t="str">
        <f>'[1]BoQ HSYC'!V1390</f>
        <v>BĐG Q2/2026</v>
      </c>
      <c r="X1390" s="44" t="str">
        <f>'[1]BoQ HSYC'!W1390</f>
        <v>ME</v>
      </c>
      <c r="Y1390" s="44"/>
      <c r="Z1390" s="44"/>
      <c r="AA1390" s="44"/>
      <c r="AB1390" s="2">
        <v>33165.96904693875</v>
      </c>
      <c r="AC1390" s="2">
        <v>33165.96904693875</v>
      </c>
      <c r="AD1390" s="2">
        <f>+M1390</f>
        <v>22144</v>
      </c>
      <c r="AE1390" s="2">
        <f>+AD1390*14%</f>
        <v>3100.1600000000003</v>
      </c>
      <c r="AF1390" s="155">
        <f>+AD1390*35%</f>
        <v>7750.4</v>
      </c>
      <c r="AG1390" s="2">
        <f>+AD1390*F1390</f>
        <v>22144</v>
      </c>
      <c r="AH1390" s="2">
        <f>+AE1390*F1390</f>
        <v>3100.1600000000003</v>
      </c>
      <c r="AI1390" s="2">
        <f>+AF1390*F1390</f>
        <v>7750.4</v>
      </c>
      <c r="AJ1390" s="2">
        <f>SUM(AG1390:AI1390)</f>
        <v>32994.559999999998</v>
      </c>
      <c r="AK1390" s="2">
        <f>+AD1390*G1390</f>
        <v>22144</v>
      </c>
      <c r="AL1390" s="2">
        <f>+AE1390*G1390</f>
        <v>3100.1600000000003</v>
      </c>
      <c r="AM1390" s="2">
        <f>+AF1390*G1390</f>
        <v>7750.4</v>
      </c>
      <c r="AN1390" s="155">
        <f>SUM(AK1390:AM1390)</f>
        <v>32994.559999999998</v>
      </c>
      <c r="AQ1390" s="145" t="s">
        <v>509</v>
      </c>
      <c r="AU1390" s="8"/>
      <c r="AV1390" s="8"/>
      <c r="AW1390" s="2">
        <f>+'[2]BoQ HSYC-Đạt'!AT1390</f>
        <v>22586.880000000001</v>
      </c>
      <c r="AX1390" s="8">
        <f>F1390*AW1390</f>
        <v>22586.880000000001</v>
      </c>
      <c r="AY1390" s="8">
        <f>IF(AQ1390="CT",7%,5%)*AX1390</f>
        <v>1129.3440000000001</v>
      </c>
      <c r="AZ1390" s="8">
        <f>AX1390*2%</f>
        <v>451.73760000000004</v>
      </c>
      <c r="BA1390" s="8">
        <f>IF(BB1390&gt;0,0,AX1390*5%)</f>
        <v>1129.3440000000001</v>
      </c>
      <c r="BB1390" s="8"/>
      <c r="BC1390" s="8">
        <f>+AX1390+AY1390+AZ1390+BA1390+BB1390</f>
        <v>25297.305600000003</v>
      </c>
      <c r="BD1390" s="8">
        <f>AX1390-AT1390</f>
        <v>22586.880000000001</v>
      </c>
      <c r="BE1390" s="2"/>
      <c r="BH1390" s="2"/>
    </row>
    <row r="1391" spans="2:60" ht="17" hidden="1" outlineLevel="1" x14ac:dyDescent="0.2">
      <c r="B1391" s="82">
        <v>12</v>
      </c>
      <c r="C1391" s="144" t="s">
        <v>574</v>
      </c>
      <c r="D1391" s="144"/>
      <c r="E1391" s="82" t="s">
        <v>85</v>
      </c>
      <c r="F1391" s="143">
        <v>4</v>
      </c>
      <c r="G1391" s="142">
        <f>'[1]BoQ HSYC'!F1391</f>
        <v>4</v>
      </c>
      <c r="H1391" s="185">
        <f>'[1]BoQ HSYC'!G1391</f>
        <v>0</v>
      </c>
      <c r="I1391" s="185">
        <f>'[1]BoQ HSYC'!H1391</f>
        <v>0</v>
      </c>
      <c r="J1391" s="185">
        <f>'[1]BoQ HSYC'!I1391</f>
        <v>0</v>
      </c>
      <c r="K1391" s="48">
        <f>'[1]BoQ HSYC'!J1391</f>
        <v>24108</v>
      </c>
      <c r="L1391" s="47">
        <f>'[1]BoQ HSYC'!K1391</f>
        <v>19028</v>
      </c>
      <c r="M1391" s="47">
        <f>'[1]BoQ HSYC'!L1391</f>
        <v>43136</v>
      </c>
      <c r="N1391" s="183">
        <f>'[1]BoQ HSYC'!M1391</f>
        <v>8437.7999999999993</v>
      </c>
      <c r="O1391" s="183">
        <f>'[1]BoQ HSYC'!N1391</f>
        <v>6659.7999999999993</v>
      </c>
      <c r="P1391" s="83">
        <f>'[1]BoQ HSYC'!O1391</f>
        <v>15097.599999999999</v>
      </c>
      <c r="Q1391" s="47">
        <f>'[1]BoQ HSYC'!P1391</f>
        <v>172544</v>
      </c>
      <c r="R1391" s="132">
        <f>'[1]BoQ HSYC'!Q1391</f>
        <v>60390.399999999994</v>
      </c>
      <c r="S1391" s="83">
        <f>'[1]BoQ HSYC'!R1391</f>
        <v>232934.39999999999</v>
      </c>
      <c r="T1391" s="48">
        <f>'[1]BoQ HSYC'!S1391</f>
        <v>0</v>
      </c>
      <c r="U1391" s="132">
        <f>'[1]BoQ HSYC'!T1391</f>
        <v>0</v>
      </c>
      <c r="V1391" s="132" t="str">
        <f>'[1]BoQ HSYC'!U1391</f>
        <v>BĐG Q2/2026</v>
      </c>
      <c r="W1391" s="132" t="str">
        <f>'[1]BoQ HSYC'!V1391</f>
        <v>BĐG Q2/2026</v>
      </c>
      <c r="X1391" s="44" t="str">
        <f>'[1]BoQ HSYC'!W1391</f>
        <v>ME</v>
      </c>
      <c r="Y1391" s="44"/>
      <c r="Z1391" s="44"/>
      <c r="AA1391" s="44"/>
      <c r="AB1391" s="2">
        <v>72143.77307406225</v>
      </c>
      <c r="AC1391" s="2">
        <v>288575.092296249</v>
      </c>
      <c r="AD1391" s="2">
        <f>+M1391</f>
        <v>43136</v>
      </c>
      <c r="AE1391" s="2">
        <f>+AD1391*14%</f>
        <v>6039.0400000000009</v>
      </c>
      <c r="AF1391" s="155">
        <f>+AD1391*35%</f>
        <v>15097.599999999999</v>
      </c>
      <c r="AG1391" s="2">
        <f>+AD1391*F1391</f>
        <v>172544</v>
      </c>
      <c r="AH1391" s="2">
        <f>+AE1391*F1391</f>
        <v>24156.160000000003</v>
      </c>
      <c r="AI1391" s="2">
        <f>+AF1391*F1391</f>
        <v>60390.399999999994</v>
      </c>
      <c r="AJ1391" s="2">
        <f>SUM(AG1391:AI1391)</f>
        <v>257090.56</v>
      </c>
      <c r="AK1391" s="2">
        <f>+AD1391*G1391</f>
        <v>172544</v>
      </c>
      <c r="AL1391" s="2">
        <f>+AE1391*G1391</f>
        <v>24156.160000000003</v>
      </c>
      <c r="AM1391" s="2">
        <f>+AF1391*G1391</f>
        <v>60390.399999999994</v>
      </c>
      <c r="AN1391" s="155">
        <f>SUM(AK1391:AM1391)</f>
        <v>257090.56</v>
      </c>
      <c r="AQ1391" s="145" t="s">
        <v>509</v>
      </c>
      <c r="AU1391" s="8"/>
      <c r="AV1391" s="8"/>
      <c r="AW1391" s="2">
        <f>+'[2]BoQ HSYC-Đạt'!AT1391</f>
        <v>43998.720000000001</v>
      </c>
      <c r="AX1391" s="8">
        <f>F1391*AW1391</f>
        <v>175994.88</v>
      </c>
      <c r="AY1391" s="8">
        <f>IF(AQ1391="CT",7%,5%)*AX1391</f>
        <v>8799.7440000000006</v>
      </c>
      <c r="AZ1391" s="8">
        <f>AX1391*2%</f>
        <v>3519.8976000000002</v>
      </c>
      <c r="BA1391" s="8">
        <f>IF(BB1391&gt;0,0,AX1391*5%)</f>
        <v>8799.7440000000006</v>
      </c>
      <c r="BB1391" s="8"/>
      <c r="BC1391" s="8">
        <f>+AX1391+AY1391+AZ1391+BA1391+BB1391</f>
        <v>197114.26560000001</v>
      </c>
      <c r="BD1391" s="8">
        <f>AX1391-AT1391</f>
        <v>175994.88</v>
      </c>
      <c r="BE1391" s="2"/>
      <c r="BH1391" s="2"/>
    </row>
    <row r="1392" spans="2:60" ht="34" hidden="1" outlineLevel="1" x14ac:dyDescent="0.2">
      <c r="B1392" s="82">
        <v>13</v>
      </c>
      <c r="C1392" s="144" t="s">
        <v>563</v>
      </c>
      <c r="D1392" s="144"/>
      <c r="E1392" s="82" t="s">
        <v>85</v>
      </c>
      <c r="F1392" s="143">
        <v>4</v>
      </c>
      <c r="G1392" s="142">
        <f>'[1]BoQ HSYC'!F1392</f>
        <v>4</v>
      </c>
      <c r="H1392" s="185">
        <f>'[1]BoQ HSYC'!G1392</f>
        <v>0</v>
      </c>
      <c r="I1392" s="185">
        <f>'[1]BoQ HSYC'!H1392</f>
        <v>0</v>
      </c>
      <c r="J1392" s="185">
        <f>'[1]BoQ HSYC'!I1392</f>
        <v>0</v>
      </c>
      <c r="K1392" s="48">
        <f>'[1]BoQ HSYC'!J1392</f>
        <v>216714</v>
      </c>
      <c r="L1392" s="47">
        <f>'[1]BoQ HSYC'!K1392</f>
        <v>32180</v>
      </c>
      <c r="M1392" s="47">
        <f>'[1]BoQ HSYC'!L1392</f>
        <v>248894</v>
      </c>
      <c r="N1392" s="183">
        <f>'[1]BoQ HSYC'!M1392</f>
        <v>0</v>
      </c>
      <c r="O1392" s="183">
        <f>'[1]BoQ HSYC'!N1392</f>
        <v>11263</v>
      </c>
      <c r="P1392" s="83">
        <f>'[1]BoQ HSYC'!O1392</f>
        <v>11263</v>
      </c>
      <c r="Q1392" s="47">
        <f>'[1]BoQ HSYC'!P1392</f>
        <v>995576</v>
      </c>
      <c r="R1392" s="132">
        <f>'[1]BoQ HSYC'!Q1392</f>
        <v>45052</v>
      </c>
      <c r="S1392" s="83">
        <f>'[1]BoQ HSYC'!R1392</f>
        <v>1040628</v>
      </c>
      <c r="T1392" s="48">
        <f>'[1]BoQ HSYC'!S1392</f>
        <v>0</v>
      </c>
      <c r="U1392" s="132">
        <f>'[1]BoQ HSYC'!T1392</f>
        <v>0</v>
      </c>
      <c r="V1392" s="132" t="str">
        <f>'[1]BoQ HSYC'!U1392</f>
        <v>VT: HĐK, NC:BĐG Q2/2026</v>
      </c>
      <c r="W1392" s="132" t="str">
        <f>'[1]BoQ HSYC'!V1392</f>
        <v>VT: HĐK, NC:BĐG Q2/2026</v>
      </c>
      <c r="X1392" s="44" t="str">
        <f>'[1]BoQ HSYC'!W1392</f>
        <v>ME</v>
      </c>
      <c r="Y1392" s="44"/>
      <c r="Z1392" s="44"/>
      <c r="AA1392" s="44"/>
      <c r="AB1392" s="2">
        <v>336357.40888860001</v>
      </c>
      <c r="AC1392" s="2">
        <v>1345429.6355544</v>
      </c>
      <c r="AD1392" s="2">
        <f>+M1392</f>
        <v>248894</v>
      </c>
      <c r="AE1392" s="2">
        <f>+AD1392*14%</f>
        <v>34845.160000000003</v>
      </c>
      <c r="AF1392" s="155">
        <f>+AD1392*35%</f>
        <v>87112.9</v>
      </c>
      <c r="AG1392" s="2">
        <f>+AD1392*F1392</f>
        <v>995576</v>
      </c>
      <c r="AH1392" s="2">
        <f>+AE1392*F1392</f>
        <v>139380.64000000001</v>
      </c>
      <c r="AI1392" s="2">
        <f>+AF1392*F1392</f>
        <v>348451.6</v>
      </c>
      <c r="AJ1392" s="2">
        <f>SUM(AG1392:AI1392)</f>
        <v>1483408.2400000002</v>
      </c>
      <c r="AK1392" s="2">
        <f>+AD1392*G1392</f>
        <v>995576</v>
      </c>
      <c r="AL1392" s="2">
        <f>+AE1392*G1392</f>
        <v>139380.64000000001</v>
      </c>
      <c r="AM1392" s="2">
        <f>+AF1392*G1392</f>
        <v>348451.6</v>
      </c>
      <c r="AN1392" s="155">
        <f>SUM(AK1392:AM1392)</f>
        <v>1483408.2400000002</v>
      </c>
      <c r="AQ1392" s="145" t="s">
        <v>509</v>
      </c>
      <c r="AU1392" s="8"/>
      <c r="AV1392" s="8"/>
      <c r="AW1392" s="2">
        <f>+'[2]BoQ HSYC-Đạt'!AT1392</f>
        <v>253871.88</v>
      </c>
      <c r="AX1392" s="8">
        <f>F1392*AW1392</f>
        <v>1015487.52</v>
      </c>
      <c r="AY1392" s="8">
        <f>IF(AQ1392="CT",7%,5%)*AX1392</f>
        <v>50774.376000000004</v>
      </c>
      <c r="AZ1392" s="8">
        <f>AX1392*2%</f>
        <v>20309.750400000001</v>
      </c>
      <c r="BA1392" s="8">
        <f>IF(BB1392&gt;0,0,AX1392*5%)</f>
        <v>50774.376000000004</v>
      </c>
      <c r="BB1392" s="8"/>
      <c r="BC1392" s="8">
        <f>+AX1392+AY1392+AZ1392+BA1392+BB1392</f>
        <v>1137346.0223999999</v>
      </c>
      <c r="BD1392" s="8">
        <f>AX1392-AT1392</f>
        <v>1015487.52</v>
      </c>
      <c r="BE1392" s="2"/>
      <c r="BH1392" s="2"/>
    </row>
    <row r="1393" spans="1:60" ht="17" hidden="1" outlineLevel="1" x14ac:dyDescent="0.2">
      <c r="B1393" s="82"/>
      <c r="C1393" s="144" t="s">
        <v>532</v>
      </c>
      <c r="D1393" s="144"/>
      <c r="E1393" s="82"/>
      <c r="F1393" s="143"/>
      <c r="G1393" s="142">
        <f>'[1]BoQ HSYC'!F1393</f>
        <v>0</v>
      </c>
      <c r="H1393" s="185">
        <f>'[1]BoQ HSYC'!G1393</f>
        <v>0</v>
      </c>
      <c r="I1393" s="185">
        <f>'[1]BoQ HSYC'!H1393</f>
        <v>0</v>
      </c>
      <c r="J1393" s="185">
        <f>'[1]BoQ HSYC'!I1393</f>
        <v>0</v>
      </c>
      <c r="K1393" s="48">
        <f>'[1]BoQ HSYC'!J1393</f>
        <v>0</v>
      </c>
      <c r="L1393" s="47">
        <f>'[1]BoQ HSYC'!K1393</f>
        <v>0</v>
      </c>
      <c r="M1393" s="47">
        <f>'[1]BoQ HSYC'!L1393</f>
        <v>0</v>
      </c>
      <c r="N1393" s="183">
        <f>'[1]BoQ HSYC'!M1393</f>
        <v>0</v>
      </c>
      <c r="O1393" s="183">
        <f>'[1]BoQ HSYC'!N1393</f>
        <v>0</v>
      </c>
      <c r="P1393" s="83">
        <f>'[1]BoQ HSYC'!O1393</f>
        <v>0</v>
      </c>
      <c r="Q1393" s="47">
        <f>'[1]BoQ HSYC'!P1393</f>
        <v>0</v>
      </c>
      <c r="R1393" s="132">
        <f>'[1]BoQ HSYC'!Q1393</f>
        <v>0</v>
      </c>
      <c r="S1393" s="83">
        <f>'[1]BoQ HSYC'!R1393</f>
        <v>0</v>
      </c>
      <c r="T1393" s="48">
        <f>'[1]BoQ HSYC'!S1393</f>
        <v>0</v>
      </c>
      <c r="U1393" s="132">
        <f>'[1]BoQ HSYC'!T1393</f>
        <v>0</v>
      </c>
      <c r="V1393" s="132">
        <f>'[1]BoQ HSYC'!U1393</f>
        <v>0</v>
      </c>
      <c r="W1393" s="132">
        <f>'[1]BoQ HSYC'!V1393</f>
        <v>0</v>
      </c>
      <c r="X1393" s="44" t="str">
        <f>'[1]BoQ HSYC'!W1393</f>
        <v>ME</v>
      </c>
      <c r="Y1393" s="44"/>
      <c r="Z1393" s="44"/>
      <c r="AA1393" s="44"/>
      <c r="AB1393" s="2">
        <v>0</v>
      </c>
      <c r="AC1393" s="2">
        <v>0</v>
      </c>
      <c r="AD1393" s="2">
        <f>+M1393</f>
        <v>0</v>
      </c>
      <c r="AE1393" s="2">
        <f>+AD1393*14%</f>
        <v>0</v>
      </c>
      <c r="AF1393" s="155">
        <f>+AD1393*35%</f>
        <v>0</v>
      </c>
      <c r="AG1393" s="2">
        <f>+AD1393*F1393</f>
        <v>0</v>
      </c>
      <c r="AH1393" s="2">
        <f>+AE1393*F1393</f>
        <v>0</v>
      </c>
      <c r="AI1393" s="2">
        <f>+AF1393*F1393</f>
        <v>0</v>
      </c>
      <c r="AJ1393" s="2">
        <f>SUM(AG1393:AI1393)</f>
        <v>0</v>
      </c>
      <c r="AK1393" s="2">
        <f>+AD1393*G1393</f>
        <v>0</v>
      </c>
      <c r="AL1393" s="2">
        <f>+AE1393*G1393</f>
        <v>0</v>
      </c>
      <c r="AM1393" s="2">
        <f>+AF1393*G1393</f>
        <v>0</v>
      </c>
      <c r="AN1393" s="155">
        <f>SUM(AK1393:AM1393)</f>
        <v>0</v>
      </c>
      <c r="AQ1393" s="145" t="s">
        <v>509</v>
      </c>
      <c r="AU1393" s="8"/>
      <c r="AV1393" s="8"/>
      <c r="AW1393" s="2">
        <f>+'[2]BoQ HSYC-Đạt'!AT1393</f>
        <v>0</v>
      </c>
      <c r="AX1393" s="8">
        <f>F1393*AW1393</f>
        <v>0</v>
      </c>
      <c r="AY1393" s="8">
        <f>IF(AQ1393="CT",7%,5%)*AX1393</f>
        <v>0</v>
      </c>
      <c r="AZ1393" s="8">
        <f>AX1393*2%</f>
        <v>0</v>
      </c>
      <c r="BA1393" s="8">
        <f>IF(BB1393&gt;0,0,AX1393*5%)</f>
        <v>0</v>
      </c>
      <c r="BB1393" s="8"/>
      <c r="BC1393" s="8">
        <f>+AX1393+AY1393+AZ1393+BA1393+BB1393</f>
        <v>0</v>
      </c>
      <c r="BD1393" s="8">
        <f>AX1393-AT1393</f>
        <v>0</v>
      </c>
      <c r="BE1393" s="2"/>
      <c r="BH1393" s="2"/>
    </row>
    <row r="1394" spans="1:60" ht="17" hidden="1" outlineLevel="1" x14ac:dyDescent="0.2">
      <c r="B1394" s="82">
        <v>14</v>
      </c>
      <c r="C1394" s="144" t="s">
        <v>531</v>
      </c>
      <c r="D1394" s="144"/>
      <c r="E1394" s="82" t="s">
        <v>160</v>
      </c>
      <c r="F1394" s="143">
        <v>0.3</v>
      </c>
      <c r="G1394" s="142">
        <f>'[1]BoQ HSYC'!F1394</f>
        <v>0.3</v>
      </c>
      <c r="H1394" s="185">
        <f>'[1]BoQ HSYC'!G1394</f>
        <v>0</v>
      </c>
      <c r="I1394" s="185">
        <f>'[1]BoQ HSYC'!H1394</f>
        <v>0</v>
      </c>
      <c r="J1394" s="185">
        <f>'[1]BoQ HSYC'!I1394</f>
        <v>0</v>
      </c>
      <c r="K1394" s="48">
        <f>'[1]BoQ HSYC'!J1394</f>
        <v>36419994</v>
      </c>
      <c r="L1394" s="47">
        <f>'[1]BoQ HSYC'!K1394</f>
        <v>4307040</v>
      </c>
      <c r="M1394" s="47">
        <f>'[1]BoQ HSYC'!L1394</f>
        <v>40727034</v>
      </c>
      <c r="N1394" s="183">
        <f>'[1]BoQ HSYC'!M1394</f>
        <v>12746997.899999999</v>
      </c>
      <c r="O1394" s="183">
        <f>'[1]BoQ HSYC'!N1394</f>
        <v>1507464</v>
      </c>
      <c r="P1394" s="83">
        <f>'[1]BoQ HSYC'!O1394</f>
        <v>14254461.899999999</v>
      </c>
      <c r="Q1394" s="47">
        <f>'[1]BoQ HSYC'!P1394</f>
        <v>12218110.199999999</v>
      </c>
      <c r="R1394" s="132">
        <f>'[1]BoQ HSYC'!Q1394</f>
        <v>4276338.5699999994</v>
      </c>
      <c r="S1394" s="83">
        <f>'[1]BoQ HSYC'!R1394</f>
        <v>16494448.77</v>
      </c>
      <c r="T1394" s="48">
        <f>'[1]BoQ HSYC'!S1394</f>
        <v>0</v>
      </c>
      <c r="U1394" s="132">
        <f>'[1]BoQ HSYC'!T1394</f>
        <v>0</v>
      </c>
      <c r="V1394" s="132" t="str">
        <f>'[1]BoQ HSYC'!U1394</f>
        <v>BĐG Q2/2026</v>
      </c>
      <c r="W1394" s="132" t="str">
        <f>'[1]BoQ HSYC'!V1394</f>
        <v>BĐG Q2/2026</v>
      </c>
      <c r="X1394" s="44" t="str">
        <f>'[1]BoQ HSYC'!W1394</f>
        <v>ME</v>
      </c>
      <c r="Y1394" s="44"/>
      <c r="Z1394" s="44"/>
      <c r="AA1394" s="44"/>
      <c r="AB1394" s="2">
        <v>41262787.569684044</v>
      </c>
      <c r="AC1394" s="2">
        <v>12378836.270905213</v>
      </c>
      <c r="AD1394" s="2">
        <f>+M1394</f>
        <v>40727034</v>
      </c>
      <c r="AE1394" s="2">
        <f>+AD1394*14%</f>
        <v>5701784.7600000007</v>
      </c>
      <c r="AF1394" s="155">
        <f>+AD1394*35%</f>
        <v>14254461.899999999</v>
      </c>
      <c r="AG1394" s="2">
        <f>+AD1394*F1394</f>
        <v>12218110.199999999</v>
      </c>
      <c r="AH1394" s="2">
        <f>+AE1394*F1394</f>
        <v>1710535.4280000001</v>
      </c>
      <c r="AI1394" s="2">
        <f>+AF1394*F1394</f>
        <v>4276338.5699999994</v>
      </c>
      <c r="AJ1394" s="2">
        <f>SUM(AG1394:AI1394)</f>
        <v>18204984.197999999</v>
      </c>
      <c r="AK1394" s="2">
        <f>+AD1394*G1394</f>
        <v>12218110.199999999</v>
      </c>
      <c r="AL1394" s="2">
        <f>+AE1394*G1394</f>
        <v>1710535.4280000001</v>
      </c>
      <c r="AM1394" s="2">
        <f>+AF1394*G1394</f>
        <v>4276338.5699999994</v>
      </c>
      <c r="AN1394" s="155">
        <f>SUM(AK1394:AM1394)</f>
        <v>18204984.197999999</v>
      </c>
      <c r="AQ1394" s="145" t="s">
        <v>509</v>
      </c>
      <c r="AU1394" s="8"/>
      <c r="AV1394" s="8"/>
      <c r="AW1394" s="2">
        <f>+'[2]BoQ HSYC-Đạt'!AT1394</f>
        <v>44799737.399999999</v>
      </c>
      <c r="AX1394" s="8">
        <f>F1394*AW1394</f>
        <v>13439921.219999999</v>
      </c>
      <c r="AY1394" s="8">
        <f>IF(AQ1394="CT",7%,5%)*AX1394</f>
        <v>671996.06099999999</v>
      </c>
      <c r="AZ1394" s="8">
        <f>AX1394*2%</f>
        <v>268798.42439999996</v>
      </c>
      <c r="BA1394" s="8">
        <f>IF(BB1394&gt;0,0,AX1394*5%)</f>
        <v>671996.06099999999</v>
      </c>
      <c r="BB1394" s="8"/>
      <c r="BC1394" s="8">
        <f>+AX1394+AY1394+AZ1394+BA1394+BB1394</f>
        <v>15052711.7664</v>
      </c>
      <c r="BD1394" s="8">
        <f>AX1394-AT1394</f>
        <v>13439921.219999999</v>
      </c>
      <c r="BE1394" s="2"/>
      <c r="BH1394" s="2"/>
    </row>
    <row r="1395" spans="1:60" ht="17" hidden="1" outlineLevel="1" x14ac:dyDescent="0.2">
      <c r="B1395" s="82">
        <v>15</v>
      </c>
      <c r="C1395" s="144" t="s">
        <v>560</v>
      </c>
      <c r="D1395" s="144"/>
      <c r="E1395" s="82" t="s">
        <v>160</v>
      </c>
      <c r="F1395" s="143">
        <v>0.6</v>
      </c>
      <c r="G1395" s="142">
        <f>'[1]BoQ HSYC'!F1395</f>
        <v>0.6</v>
      </c>
      <c r="H1395" s="185">
        <f>'[1]BoQ HSYC'!G1395</f>
        <v>0</v>
      </c>
      <c r="I1395" s="185">
        <f>'[1]BoQ HSYC'!H1395</f>
        <v>0</v>
      </c>
      <c r="J1395" s="185">
        <f>'[1]BoQ HSYC'!I1395</f>
        <v>0</v>
      </c>
      <c r="K1395" s="48">
        <f>'[1]BoQ HSYC'!J1395</f>
        <v>12289680</v>
      </c>
      <c r="L1395" s="47">
        <f>'[1]BoQ HSYC'!K1395</f>
        <v>2913000</v>
      </c>
      <c r="M1395" s="47">
        <f>'[1]BoQ HSYC'!L1395</f>
        <v>15202680</v>
      </c>
      <c r="N1395" s="183">
        <f>'[1]BoQ HSYC'!M1395</f>
        <v>4301388</v>
      </c>
      <c r="O1395" s="183">
        <f>'[1]BoQ HSYC'!N1395</f>
        <v>1019549.9999999999</v>
      </c>
      <c r="P1395" s="83">
        <f>'[1]BoQ HSYC'!O1395</f>
        <v>5320938</v>
      </c>
      <c r="Q1395" s="47">
        <f>'[1]BoQ HSYC'!P1395</f>
        <v>9121608</v>
      </c>
      <c r="R1395" s="132">
        <f>'[1]BoQ HSYC'!Q1395</f>
        <v>3192562.8</v>
      </c>
      <c r="S1395" s="83">
        <f>'[1]BoQ HSYC'!R1395</f>
        <v>12314170.800000001</v>
      </c>
      <c r="T1395" s="48">
        <f>'[1]BoQ HSYC'!S1395</f>
        <v>0</v>
      </c>
      <c r="U1395" s="132">
        <f>'[1]BoQ HSYC'!T1395</f>
        <v>0</v>
      </c>
      <c r="V1395" s="132" t="str">
        <f>'[1]BoQ HSYC'!U1395</f>
        <v>BĐG Q2/2026</v>
      </c>
      <c r="W1395" s="132" t="str">
        <f>'[1]BoQ HSYC'!V1395</f>
        <v>BĐG Q2/2026</v>
      </c>
      <c r="X1395" s="44" t="str">
        <f>'[1]BoQ HSYC'!W1395</f>
        <v>ME</v>
      </c>
      <c r="Y1395" s="44"/>
      <c r="Z1395" s="44"/>
      <c r="AA1395" s="44"/>
      <c r="AB1395" s="2">
        <v>14180757.839119164</v>
      </c>
      <c r="AC1395" s="2">
        <v>8508454.7034714986</v>
      </c>
      <c r="AD1395" s="2">
        <f>+M1395</f>
        <v>15202680</v>
      </c>
      <c r="AE1395" s="2">
        <f>+AD1395*14%</f>
        <v>2128375.2000000002</v>
      </c>
      <c r="AF1395" s="155">
        <f>+AD1395*35%</f>
        <v>5320938</v>
      </c>
      <c r="AG1395" s="2">
        <f>+AD1395*F1395</f>
        <v>9121608</v>
      </c>
      <c r="AH1395" s="2">
        <f>+AE1395*F1395</f>
        <v>1277025.1200000001</v>
      </c>
      <c r="AI1395" s="2">
        <f>+AF1395*F1395</f>
        <v>3192562.8</v>
      </c>
      <c r="AJ1395" s="2">
        <f>SUM(AG1395:AI1395)</f>
        <v>13591195.920000002</v>
      </c>
      <c r="AK1395" s="2">
        <f>+AD1395*G1395</f>
        <v>9121608</v>
      </c>
      <c r="AL1395" s="2">
        <f>+AE1395*G1395</f>
        <v>1277025.1200000001</v>
      </c>
      <c r="AM1395" s="2">
        <f>+AF1395*G1395</f>
        <v>3192562.8</v>
      </c>
      <c r="AN1395" s="155">
        <f>SUM(AK1395:AM1395)</f>
        <v>13591195.920000002</v>
      </c>
      <c r="AQ1395" s="145" t="s">
        <v>509</v>
      </c>
      <c r="AU1395" s="8"/>
      <c r="AV1395" s="8"/>
      <c r="AW1395" s="2">
        <f>+'[2]BoQ HSYC-Đạt'!AT1395</f>
        <v>16722948</v>
      </c>
      <c r="AX1395" s="8">
        <f>F1395*AW1395</f>
        <v>10033768.799999999</v>
      </c>
      <c r="AY1395" s="8">
        <f>IF(AQ1395="CT",7%,5%)*AX1395</f>
        <v>501688.43999999994</v>
      </c>
      <c r="AZ1395" s="8">
        <f>AX1395*2%</f>
        <v>200675.37599999999</v>
      </c>
      <c r="BA1395" s="8">
        <f>IF(BB1395&gt;0,0,AX1395*5%)</f>
        <v>501688.43999999994</v>
      </c>
      <c r="BB1395" s="8"/>
      <c r="BC1395" s="8">
        <f>+AX1395+AY1395+AZ1395+BA1395+BB1395</f>
        <v>11237821.055999998</v>
      </c>
      <c r="BD1395" s="8">
        <f>AX1395-AT1395</f>
        <v>10033768.799999999</v>
      </c>
      <c r="BE1395" s="2"/>
      <c r="BH1395" s="2"/>
    </row>
    <row r="1396" spans="1:60" ht="17" hidden="1" outlineLevel="1" x14ac:dyDescent="0.2">
      <c r="B1396" s="82">
        <v>16</v>
      </c>
      <c r="C1396" s="144" t="s">
        <v>529</v>
      </c>
      <c r="D1396" s="144"/>
      <c r="E1396" s="82" t="s">
        <v>85</v>
      </c>
      <c r="F1396" s="143">
        <v>24</v>
      </c>
      <c r="G1396" s="142">
        <f>'[1]BoQ HSYC'!F1396</f>
        <v>24</v>
      </c>
      <c r="H1396" s="185">
        <f>'[1]BoQ HSYC'!G1396</f>
        <v>0</v>
      </c>
      <c r="I1396" s="185">
        <f>'[1]BoQ HSYC'!H1396</f>
        <v>0</v>
      </c>
      <c r="J1396" s="185">
        <f>'[1]BoQ HSYC'!I1396</f>
        <v>0</v>
      </c>
      <c r="K1396" s="48">
        <f>'[1]BoQ HSYC'!J1396</f>
        <v>198000</v>
      </c>
      <c r="L1396" s="47">
        <f>'[1]BoQ HSYC'!K1396</f>
        <v>29646</v>
      </c>
      <c r="M1396" s="47">
        <f>'[1]BoQ HSYC'!L1396</f>
        <v>227646</v>
      </c>
      <c r="N1396" s="183">
        <f>'[1]BoQ HSYC'!M1396</f>
        <v>69300</v>
      </c>
      <c r="O1396" s="183">
        <f>'[1]BoQ HSYC'!N1396</f>
        <v>10376.099999999999</v>
      </c>
      <c r="P1396" s="83">
        <f>'[1]BoQ HSYC'!O1396</f>
        <v>79676.100000000006</v>
      </c>
      <c r="Q1396" s="47">
        <f>'[1]BoQ HSYC'!P1396</f>
        <v>5463504</v>
      </c>
      <c r="R1396" s="132">
        <f>'[1]BoQ HSYC'!Q1396</f>
        <v>1912226.4000000001</v>
      </c>
      <c r="S1396" s="83">
        <f>'[1]BoQ HSYC'!R1396</f>
        <v>7375730.4000000004</v>
      </c>
      <c r="T1396" s="48">
        <f>'[1]BoQ HSYC'!S1396</f>
        <v>0</v>
      </c>
      <c r="U1396" s="132">
        <f>'[1]BoQ HSYC'!T1396</f>
        <v>0</v>
      </c>
      <c r="V1396" s="132" t="str">
        <f>'[1]BoQ HSYC'!U1396</f>
        <v>BĐG Q2/2026</v>
      </c>
      <c r="W1396" s="132" t="str">
        <f>'[1]BoQ HSYC'!V1396</f>
        <v>BĐG Q2/2026</v>
      </c>
      <c r="X1396" s="44" t="str">
        <f>'[1]BoQ HSYC'!W1396</f>
        <v>ME</v>
      </c>
      <c r="Y1396" s="44"/>
      <c r="Z1396" s="44"/>
      <c r="AA1396" s="44"/>
      <c r="AB1396" s="2">
        <v>317847.57372884994</v>
      </c>
      <c r="AC1396" s="2">
        <v>7628341.7694923989</v>
      </c>
      <c r="AD1396" s="2">
        <f>+M1396</f>
        <v>227646</v>
      </c>
      <c r="AE1396" s="2">
        <f>+AD1396*14%</f>
        <v>31870.440000000002</v>
      </c>
      <c r="AF1396" s="155">
        <f>+AD1396*35%</f>
        <v>79676.099999999991</v>
      </c>
      <c r="AG1396" s="2">
        <f>+AD1396*F1396</f>
        <v>5463504</v>
      </c>
      <c r="AH1396" s="2">
        <f>+AE1396*F1396</f>
        <v>764890.56</v>
      </c>
      <c r="AI1396" s="2">
        <f>+AF1396*F1396</f>
        <v>1912226.4</v>
      </c>
      <c r="AJ1396" s="2">
        <f>SUM(AG1396:AI1396)</f>
        <v>8140620.9600000009</v>
      </c>
      <c r="AK1396" s="2">
        <f>+AD1396*G1396</f>
        <v>5463504</v>
      </c>
      <c r="AL1396" s="2">
        <f>+AE1396*G1396</f>
        <v>764890.56</v>
      </c>
      <c r="AM1396" s="2">
        <f>+AF1396*G1396</f>
        <v>1912226.4</v>
      </c>
      <c r="AN1396" s="155">
        <f>SUM(AK1396:AM1396)</f>
        <v>8140620.9600000009</v>
      </c>
      <c r="AQ1396" s="145" t="s">
        <v>509</v>
      </c>
      <c r="AU1396" s="8"/>
      <c r="AV1396" s="8"/>
      <c r="AW1396" s="2">
        <f>+'[2]BoQ HSYC-Đạt'!AT1396</f>
        <v>232198.92</v>
      </c>
      <c r="AX1396" s="8">
        <f>F1396*AW1396</f>
        <v>5572774.0800000001</v>
      </c>
      <c r="AY1396" s="8">
        <f>IF(AQ1396="CT",7%,5%)*AX1396</f>
        <v>278638.70400000003</v>
      </c>
      <c r="AZ1396" s="8">
        <f>AX1396*2%</f>
        <v>111455.4816</v>
      </c>
      <c r="BA1396" s="8">
        <f>IF(BB1396&gt;0,0,AX1396*5%)</f>
        <v>278638.70400000003</v>
      </c>
      <c r="BB1396" s="8"/>
      <c r="BC1396" s="8">
        <f>+AX1396+AY1396+AZ1396+BA1396+BB1396</f>
        <v>6241506.9695999995</v>
      </c>
      <c r="BD1396" s="8">
        <f>AX1396-AT1396</f>
        <v>5572774.0800000001</v>
      </c>
      <c r="BE1396" s="2"/>
      <c r="BH1396" s="2"/>
    </row>
    <row r="1397" spans="1:60" ht="17" hidden="1" outlineLevel="1" x14ac:dyDescent="0.2">
      <c r="B1397" s="82">
        <v>17</v>
      </c>
      <c r="C1397" s="144" t="s">
        <v>546</v>
      </c>
      <c r="D1397" s="144"/>
      <c r="E1397" s="82" t="s">
        <v>85</v>
      </c>
      <c r="F1397" s="143">
        <v>26</v>
      </c>
      <c r="G1397" s="142">
        <f>'[1]BoQ HSYC'!F1397</f>
        <v>26</v>
      </c>
      <c r="H1397" s="185">
        <f>'[1]BoQ HSYC'!G1397</f>
        <v>0</v>
      </c>
      <c r="I1397" s="185">
        <f>'[1]BoQ HSYC'!H1397</f>
        <v>0</v>
      </c>
      <c r="J1397" s="185">
        <f>'[1]BoQ HSYC'!I1397</f>
        <v>0</v>
      </c>
      <c r="K1397" s="48">
        <f>'[1]BoQ HSYC'!J1397</f>
        <v>39456</v>
      </c>
      <c r="L1397" s="47">
        <f>'[1]BoQ HSYC'!K1397</f>
        <v>19764</v>
      </c>
      <c r="M1397" s="47">
        <f>'[1]BoQ HSYC'!L1397</f>
        <v>59220</v>
      </c>
      <c r="N1397" s="183">
        <f>'[1]BoQ HSYC'!M1397</f>
        <v>13809.599999999999</v>
      </c>
      <c r="O1397" s="183">
        <f>'[1]BoQ HSYC'!N1397</f>
        <v>6917.4</v>
      </c>
      <c r="P1397" s="83">
        <f>'[1]BoQ HSYC'!O1397</f>
        <v>20727</v>
      </c>
      <c r="Q1397" s="47">
        <f>'[1]BoQ HSYC'!P1397</f>
        <v>1539720</v>
      </c>
      <c r="R1397" s="132">
        <f>'[1]BoQ HSYC'!Q1397</f>
        <v>538902</v>
      </c>
      <c r="S1397" s="83">
        <f>'[1]BoQ HSYC'!R1397</f>
        <v>2078622</v>
      </c>
      <c r="T1397" s="48">
        <f>'[1]BoQ HSYC'!S1397</f>
        <v>0</v>
      </c>
      <c r="U1397" s="132">
        <f>'[1]BoQ HSYC'!T1397</f>
        <v>0</v>
      </c>
      <c r="V1397" s="132" t="str">
        <f>'[1]BoQ HSYC'!U1397</f>
        <v>BĐG Q2/2026</v>
      </c>
      <c r="W1397" s="132" t="str">
        <f>'[1]BoQ HSYC'!V1397</f>
        <v>BĐG Q2/2026</v>
      </c>
      <c r="X1397" s="44" t="str">
        <f>'[1]BoQ HSYC'!W1397</f>
        <v>ME</v>
      </c>
      <c r="Y1397" s="44"/>
      <c r="Z1397" s="44"/>
      <c r="AA1397" s="44"/>
      <c r="AB1397" s="2">
        <v>98655.19378110001</v>
      </c>
      <c r="AC1397" s="2">
        <v>2565035.0383086004</v>
      </c>
      <c r="AD1397" s="2">
        <f>+M1397</f>
        <v>59220</v>
      </c>
      <c r="AE1397" s="2">
        <f>+AD1397*14%</f>
        <v>8290.8000000000011</v>
      </c>
      <c r="AF1397" s="155">
        <f>+AD1397*35%</f>
        <v>20727</v>
      </c>
      <c r="AG1397" s="2">
        <f>+AD1397*F1397</f>
        <v>1539720</v>
      </c>
      <c r="AH1397" s="2">
        <f>+AE1397*F1397</f>
        <v>215560.80000000002</v>
      </c>
      <c r="AI1397" s="2">
        <f>+AF1397*F1397</f>
        <v>538902</v>
      </c>
      <c r="AJ1397" s="2">
        <f>SUM(AG1397:AI1397)</f>
        <v>2294182.7999999998</v>
      </c>
      <c r="AK1397" s="2">
        <f>+AD1397*G1397</f>
        <v>1539720</v>
      </c>
      <c r="AL1397" s="2">
        <f>+AE1397*G1397</f>
        <v>215560.80000000002</v>
      </c>
      <c r="AM1397" s="2">
        <f>+AF1397*G1397</f>
        <v>538902</v>
      </c>
      <c r="AN1397" s="155">
        <f>SUM(AK1397:AM1397)</f>
        <v>2294182.7999999998</v>
      </c>
      <c r="AQ1397" s="145" t="s">
        <v>509</v>
      </c>
      <c r="AU1397" s="8"/>
      <c r="AV1397" s="8"/>
      <c r="AW1397" s="2">
        <f>+'[2]BoQ HSYC-Đạt'!AT1397</f>
        <v>60404.4</v>
      </c>
      <c r="AX1397" s="8">
        <f>F1397*AW1397</f>
        <v>1570514.4000000001</v>
      </c>
      <c r="AY1397" s="8">
        <f>IF(AQ1397="CT",7%,5%)*AX1397</f>
        <v>78525.720000000016</v>
      </c>
      <c r="AZ1397" s="8">
        <f>AX1397*2%</f>
        <v>31410.288000000004</v>
      </c>
      <c r="BA1397" s="8">
        <f>IF(BB1397&gt;0,0,AX1397*5%)</f>
        <v>78525.720000000016</v>
      </c>
      <c r="BB1397" s="8"/>
      <c r="BC1397" s="8">
        <f>+AX1397+AY1397+AZ1397+BA1397+BB1397</f>
        <v>1758976.128</v>
      </c>
      <c r="BD1397" s="8">
        <f>AX1397-AT1397</f>
        <v>1570514.4000000001</v>
      </c>
      <c r="BE1397" s="2"/>
      <c r="BH1397" s="2"/>
    </row>
    <row r="1398" spans="1:60" ht="34" hidden="1" outlineLevel="1" x14ac:dyDescent="0.2">
      <c r="B1398" s="82">
        <v>18</v>
      </c>
      <c r="C1398" s="144" t="s">
        <v>526</v>
      </c>
      <c r="D1398" s="144"/>
      <c r="E1398" s="82" t="s">
        <v>85</v>
      </c>
      <c r="F1398" s="143">
        <v>10</v>
      </c>
      <c r="G1398" s="142">
        <f>'[1]BoQ HSYC'!F1398</f>
        <v>10</v>
      </c>
      <c r="H1398" s="185">
        <f>'[1]BoQ HSYC'!G1398</f>
        <v>0</v>
      </c>
      <c r="I1398" s="185">
        <f>'[1]BoQ HSYC'!H1398</f>
        <v>0</v>
      </c>
      <c r="J1398" s="185">
        <f>'[1]BoQ HSYC'!I1398</f>
        <v>0</v>
      </c>
      <c r="K1398" s="48">
        <f>'[1]BoQ HSYC'!J1398</f>
        <v>228000</v>
      </c>
      <c r="L1398" s="47">
        <f>'[1]BoQ HSYC'!K1398</f>
        <v>62586</v>
      </c>
      <c r="M1398" s="47">
        <f>'[1]BoQ HSYC'!L1398</f>
        <v>290586</v>
      </c>
      <c r="N1398" s="183">
        <f>'[1]BoQ HSYC'!M1398</f>
        <v>0</v>
      </c>
      <c r="O1398" s="183">
        <f>'[1]BoQ HSYC'!N1398</f>
        <v>21905.1</v>
      </c>
      <c r="P1398" s="83">
        <f>'[1]BoQ HSYC'!O1398</f>
        <v>21905.1</v>
      </c>
      <c r="Q1398" s="47">
        <f>'[1]BoQ HSYC'!P1398</f>
        <v>2905860</v>
      </c>
      <c r="R1398" s="132">
        <f>'[1]BoQ HSYC'!Q1398</f>
        <v>219051</v>
      </c>
      <c r="S1398" s="83">
        <f>'[1]BoQ HSYC'!R1398</f>
        <v>3124911</v>
      </c>
      <c r="T1398" s="48">
        <f>'[1]BoQ HSYC'!S1398</f>
        <v>0</v>
      </c>
      <c r="U1398" s="132">
        <f>'[1]BoQ HSYC'!T1398</f>
        <v>0</v>
      </c>
      <c r="V1398" s="132" t="str">
        <f>'[1]BoQ HSYC'!U1398</f>
        <v>VT: NCC, NC:BĐG Q2/2026</v>
      </c>
      <c r="W1398" s="132" t="str">
        <f>'[1]BoQ HSYC'!V1398</f>
        <v>VT: NCC, NC:BĐG Q2/2026</v>
      </c>
      <c r="X1398" s="44" t="str">
        <f>'[1]BoQ HSYC'!W1398</f>
        <v>ME</v>
      </c>
      <c r="Y1398" s="44"/>
      <c r="Z1398" s="44"/>
      <c r="AA1398" s="44"/>
      <c r="AB1398" s="2">
        <v>213136.8360561</v>
      </c>
      <c r="AC1398" s="2">
        <v>2131368.3605610002</v>
      </c>
      <c r="AD1398" s="2">
        <f>+M1398</f>
        <v>290586</v>
      </c>
      <c r="AE1398" s="2">
        <f>+AD1398*14%</f>
        <v>40682.04</v>
      </c>
      <c r="AF1398" s="155">
        <f>+AD1398*35%</f>
        <v>101705.09999999999</v>
      </c>
      <c r="AG1398" s="2">
        <f>+AD1398*F1398</f>
        <v>2905860</v>
      </c>
      <c r="AH1398" s="2">
        <f>+AE1398*F1398</f>
        <v>406820.4</v>
      </c>
      <c r="AI1398" s="2">
        <f>+AF1398*F1398</f>
        <v>1017050.9999999999</v>
      </c>
      <c r="AJ1398" s="2">
        <f>SUM(AG1398:AI1398)</f>
        <v>4329731.3999999994</v>
      </c>
      <c r="AK1398" s="2">
        <f>+AD1398*G1398</f>
        <v>2905860</v>
      </c>
      <c r="AL1398" s="2">
        <f>+AE1398*G1398</f>
        <v>406820.4</v>
      </c>
      <c r="AM1398" s="2">
        <f>+AF1398*G1398</f>
        <v>1017050.9999999999</v>
      </c>
      <c r="AN1398" s="155">
        <f>SUM(AK1398:AM1398)</f>
        <v>4329731.3999999994</v>
      </c>
      <c r="AQ1398" s="145" t="s">
        <v>509</v>
      </c>
      <c r="AU1398" s="8"/>
      <c r="AV1398" s="8"/>
      <c r="AW1398" s="2">
        <f>+'[2]BoQ HSYC-Đạt'!AT1398</f>
        <v>296397.71999999997</v>
      </c>
      <c r="AX1398" s="8">
        <f>F1398*AW1398</f>
        <v>2963977.1999999997</v>
      </c>
      <c r="AY1398" s="8">
        <f>IF(AQ1398="CT",7%,5%)*AX1398</f>
        <v>148198.85999999999</v>
      </c>
      <c r="AZ1398" s="8">
        <f>AX1398*2%</f>
        <v>59279.543999999994</v>
      </c>
      <c r="BA1398" s="8">
        <f>IF(BB1398&gt;0,0,AX1398*5%)</f>
        <v>148198.85999999999</v>
      </c>
      <c r="BB1398" s="8"/>
      <c r="BC1398" s="8">
        <f>+AX1398+AY1398+AZ1398+BA1398+BB1398</f>
        <v>3319654.4639999992</v>
      </c>
      <c r="BD1398" s="8">
        <f>AX1398-AT1398</f>
        <v>2963977.1999999997</v>
      </c>
      <c r="BE1398" s="2"/>
      <c r="BH1398" s="2"/>
    </row>
    <row r="1399" spans="1:60" ht="17" hidden="1" outlineLevel="1" x14ac:dyDescent="0.2">
      <c r="B1399" s="82"/>
      <c r="C1399" s="144" t="s">
        <v>1112</v>
      </c>
      <c r="D1399" s="144"/>
      <c r="E1399" s="82"/>
      <c r="F1399" s="143"/>
      <c r="G1399" s="142">
        <f>'[1]BoQ HSYC'!F1399</f>
        <v>0</v>
      </c>
      <c r="H1399" s="185">
        <f>'[1]BoQ HSYC'!G1399</f>
        <v>0</v>
      </c>
      <c r="I1399" s="185">
        <f>'[1]BoQ HSYC'!H1399</f>
        <v>0</v>
      </c>
      <c r="J1399" s="185">
        <f>'[1]BoQ HSYC'!I1399</f>
        <v>0</v>
      </c>
      <c r="K1399" s="48">
        <f>'[1]BoQ HSYC'!J1399</f>
        <v>0</v>
      </c>
      <c r="L1399" s="47">
        <f>'[1]BoQ HSYC'!K1399</f>
        <v>0</v>
      </c>
      <c r="M1399" s="47">
        <f>'[1]BoQ HSYC'!L1399</f>
        <v>0</v>
      </c>
      <c r="N1399" s="183">
        <f>'[1]BoQ HSYC'!M1399</f>
        <v>0</v>
      </c>
      <c r="O1399" s="183">
        <f>'[1]BoQ HSYC'!N1399</f>
        <v>0</v>
      </c>
      <c r="P1399" s="83">
        <f>'[1]BoQ HSYC'!O1399</f>
        <v>0</v>
      </c>
      <c r="Q1399" s="47">
        <f>'[1]BoQ HSYC'!P1399</f>
        <v>0</v>
      </c>
      <c r="R1399" s="132">
        <f>'[1]BoQ HSYC'!Q1399</f>
        <v>0</v>
      </c>
      <c r="S1399" s="83">
        <f>'[1]BoQ HSYC'!R1399</f>
        <v>0</v>
      </c>
      <c r="T1399" s="48">
        <f>'[1]BoQ HSYC'!S1399</f>
        <v>0</v>
      </c>
      <c r="U1399" s="132">
        <f>'[1]BoQ HSYC'!T1399</f>
        <v>0</v>
      </c>
      <c r="V1399" s="132">
        <f>'[1]BoQ HSYC'!U1399</f>
        <v>0</v>
      </c>
      <c r="W1399" s="132">
        <f>'[1]BoQ HSYC'!V1399</f>
        <v>0</v>
      </c>
      <c r="X1399" s="44" t="str">
        <f>'[1]BoQ HSYC'!W1399</f>
        <v>ME</v>
      </c>
      <c r="Y1399" s="44"/>
      <c r="Z1399" s="44"/>
      <c r="AA1399" s="44"/>
      <c r="AB1399" s="2">
        <v>0</v>
      </c>
      <c r="AC1399" s="2">
        <v>0</v>
      </c>
      <c r="AD1399" s="2">
        <f>+M1399</f>
        <v>0</v>
      </c>
      <c r="AE1399" s="2">
        <f>+AD1399*14%</f>
        <v>0</v>
      </c>
      <c r="AF1399" s="155">
        <f>+AD1399*35%</f>
        <v>0</v>
      </c>
      <c r="AG1399" s="2">
        <f>+AD1399*F1399</f>
        <v>0</v>
      </c>
      <c r="AH1399" s="2">
        <f>+AE1399*F1399</f>
        <v>0</v>
      </c>
      <c r="AI1399" s="2">
        <f>+AF1399*F1399</f>
        <v>0</v>
      </c>
      <c r="AJ1399" s="2">
        <f>SUM(AG1399:AI1399)</f>
        <v>0</v>
      </c>
      <c r="AK1399" s="2">
        <f>+AD1399*G1399</f>
        <v>0</v>
      </c>
      <c r="AL1399" s="2">
        <f>+AE1399*G1399</f>
        <v>0</v>
      </c>
      <c r="AM1399" s="2">
        <f>+AF1399*G1399</f>
        <v>0</v>
      </c>
      <c r="AN1399" s="155">
        <f>SUM(AK1399:AM1399)</f>
        <v>0</v>
      </c>
      <c r="AQ1399" s="145" t="s">
        <v>509</v>
      </c>
      <c r="AU1399" s="8"/>
      <c r="AV1399" s="8"/>
      <c r="AW1399" s="2">
        <f>+'[2]BoQ HSYC-Đạt'!AT1399</f>
        <v>0</v>
      </c>
      <c r="AX1399" s="8">
        <f>F1399*AW1399</f>
        <v>0</v>
      </c>
      <c r="AY1399" s="8">
        <f>IF(AQ1399="CT",7%,5%)*AX1399</f>
        <v>0</v>
      </c>
      <c r="AZ1399" s="8">
        <f>AX1399*2%</f>
        <v>0</v>
      </c>
      <c r="BA1399" s="8">
        <f>IF(BB1399&gt;0,0,AX1399*5%)</f>
        <v>0</v>
      </c>
      <c r="BB1399" s="8"/>
      <c r="BC1399" s="8">
        <f>+AX1399+AY1399+AZ1399+BA1399+BB1399</f>
        <v>0</v>
      </c>
      <c r="BD1399" s="8">
        <f>AX1399-AT1399</f>
        <v>0</v>
      </c>
      <c r="BE1399" s="2"/>
      <c r="BH1399" s="2"/>
    </row>
    <row r="1400" spans="1:60" ht="17" hidden="1" outlineLevel="1" x14ac:dyDescent="0.2">
      <c r="B1400" s="82">
        <v>19</v>
      </c>
      <c r="C1400" s="144" t="s">
        <v>1111</v>
      </c>
      <c r="D1400" s="144"/>
      <c r="E1400" s="82" t="s">
        <v>160</v>
      </c>
      <c r="F1400" s="143">
        <v>0.6</v>
      </c>
      <c r="G1400" s="142">
        <f>'[1]BoQ HSYC'!F1400</f>
        <v>0.6</v>
      </c>
      <c r="H1400" s="185">
        <f>'[1]BoQ HSYC'!G1400</f>
        <v>0</v>
      </c>
      <c r="I1400" s="185">
        <f>'[1]BoQ HSYC'!H1400</f>
        <v>0</v>
      </c>
      <c r="J1400" s="185">
        <f>'[1]BoQ HSYC'!I1400</f>
        <v>0</v>
      </c>
      <c r="K1400" s="48">
        <f>'[1]BoQ HSYC'!J1400</f>
        <v>11309868</v>
      </c>
      <c r="L1400" s="47">
        <f>'[1]BoQ HSYC'!K1400</f>
        <v>3500280.0000000005</v>
      </c>
      <c r="M1400" s="47">
        <f>'[1]BoQ HSYC'!L1400</f>
        <v>14810148</v>
      </c>
      <c r="N1400" s="183">
        <f>'[1]BoQ HSYC'!M1400</f>
        <v>3958453.8</v>
      </c>
      <c r="O1400" s="183">
        <f>'[1]BoQ HSYC'!N1400</f>
        <v>1225098</v>
      </c>
      <c r="P1400" s="83">
        <f>'[1]BoQ HSYC'!O1400</f>
        <v>5183551.8</v>
      </c>
      <c r="Q1400" s="47">
        <f>'[1]BoQ HSYC'!P1400</f>
        <v>8886088.7999999989</v>
      </c>
      <c r="R1400" s="132">
        <f>'[1]BoQ HSYC'!Q1400</f>
        <v>3110131.0799999996</v>
      </c>
      <c r="S1400" s="83">
        <f>'[1]BoQ HSYC'!R1400</f>
        <v>11996219.879999999</v>
      </c>
      <c r="T1400" s="48">
        <f>'[1]BoQ HSYC'!S1400</f>
        <v>0</v>
      </c>
      <c r="U1400" s="132">
        <f>'[1]BoQ HSYC'!T1400</f>
        <v>0</v>
      </c>
      <c r="V1400" s="132" t="str">
        <f>'[1]BoQ HSYC'!U1400</f>
        <v>BĐG Q2/2026</v>
      </c>
      <c r="W1400" s="132" t="str">
        <f>'[1]BoQ HSYC'!V1400</f>
        <v>BĐG Q2/2026</v>
      </c>
      <c r="X1400" s="44" t="str">
        <f>'[1]BoQ HSYC'!W1400</f>
        <v>ME</v>
      </c>
      <c r="Y1400" s="44"/>
      <c r="Z1400" s="44"/>
      <c r="AA1400" s="44"/>
      <c r="AB1400" s="2">
        <v>18705087.302591629</v>
      </c>
      <c r="AC1400" s="2">
        <v>11223052.381554978</v>
      </c>
      <c r="AD1400" s="2">
        <f>+M1400</f>
        <v>14810148</v>
      </c>
      <c r="AE1400" s="2">
        <f>+AD1400*14%</f>
        <v>2073420.7200000002</v>
      </c>
      <c r="AF1400" s="155">
        <f>+AD1400*35%</f>
        <v>5183551.8</v>
      </c>
      <c r="AG1400" s="2">
        <f>+AD1400*F1400</f>
        <v>8886088.7999999989</v>
      </c>
      <c r="AH1400" s="2">
        <f>+AE1400*F1400</f>
        <v>1244052.432</v>
      </c>
      <c r="AI1400" s="2">
        <f>+AF1400*F1400</f>
        <v>3110131.0799999996</v>
      </c>
      <c r="AJ1400" s="2">
        <f>SUM(AG1400:AI1400)</f>
        <v>13240272.311999999</v>
      </c>
      <c r="AK1400" s="2">
        <f>+AD1400*G1400</f>
        <v>8886088.7999999989</v>
      </c>
      <c r="AL1400" s="2">
        <f>+AE1400*G1400</f>
        <v>1244052.432</v>
      </c>
      <c r="AM1400" s="2">
        <f>+AF1400*G1400</f>
        <v>3110131.0799999996</v>
      </c>
      <c r="AN1400" s="155">
        <f>SUM(AK1400:AM1400)</f>
        <v>13240272.311999999</v>
      </c>
      <c r="AQ1400" s="145" t="s">
        <v>509</v>
      </c>
      <c r="AU1400" s="8"/>
      <c r="AV1400" s="8"/>
      <c r="AW1400" s="2">
        <f>+'[2]BoQ HSYC-Đạt'!AT1400</f>
        <v>16291162.800000001</v>
      </c>
      <c r="AX1400" s="8">
        <f>F1400*AW1400</f>
        <v>9774697.6799999997</v>
      </c>
      <c r="AY1400" s="8">
        <f>IF(AQ1400="CT",7%,5%)*AX1400</f>
        <v>488734.88400000002</v>
      </c>
      <c r="AZ1400" s="8">
        <f>AX1400*2%</f>
        <v>195493.95360000001</v>
      </c>
      <c r="BA1400" s="8">
        <f>IF(BB1400&gt;0,0,AX1400*5%)</f>
        <v>488734.88400000002</v>
      </c>
      <c r="BB1400" s="8"/>
      <c r="BC1400" s="8">
        <f>+AX1400+AY1400+AZ1400+BA1400+BB1400</f>
        <v>10947661.4016</v>
      </c>
      <c r="BD1400" s="8">
        <f>AX1400-AT1400</f>
        <v>9774697.6799999997</v>
      </c>
      <c r="BE1400" s="2"/>
      <c r="BH1400" s="2"/>
    </row>
    <row r="1401" spans="1:60" s="133" customFormat="1" ht="34" collapsed="1" x14ac:dyDescent="0.2">
      <c r="B1401" s="139" t="s">
        <v>1110</v>
      </c>
      <c r="C1401" s="141" t="s">
        <v>1109</v>
      </c>
      <c r="D1401" s="141"/>
      <c r="E1401" s="139"/>
      <c r="F1401" s="139"/>
      <c r="G1401" s="139"/>
      <c r="H1401" s="138"/>
      <c r="I1401" s="138"/>
      <c r="J1401" s="138"/>
      <c r="K1401" s="140"/>
      <c r="L1401" s="140"/>
      <c r="M1401" s="138">
        <f>SUM(K1401:L1401)</f>
        <v>0</v>
      </c>
      <c r="N1401" s="138">
        <f>IF(V1401&lt;&gt;"VTC VHm",_xlfn.XLOOKUP(Z1401,$AC$4015:$AC$4035,$AD$4015:$AD$4035,0)*M1401,_xlfn.XLOOKUP(Z1401,$AC$4015:$AC$4035,$AD$4015:$AD$4035,0)*L1401)</f>
        <v>0</v>
      </c>
      <c r="O1401" s="138">
        <f>IF(V1401&lt;&gt;"VTC VHm",_xlfn.XLOOKUP(Z1401,$AC$4015:$AC$4035,$AE$4015:$AE$4035,0)*M1401,_xlfn.XLOOKUP(Z1401,$AC$4015:$AC$4035,$AE$4015:$AE$4035,0)*L1401)</f>
        <v>0</v>
      </c>
      <c r="P1401" s="138">
        <f>SUM(N1401:O1401)</f>
        <v>0</v>
      </c>
      <c r="Q1401" s="138">
        <f>M1401*G1401</f>
        <v>0</v>
      </c>
      <c r="R1401" s="138">
        <f>G1401*P1401</f>
        <v>0</v>
      </c>
      <c r="S1401" s="138">
        <f>SUM(Q1401:R1401)</f>
        <v>0</v>
      </c>
      <c r="T1401" s="139"/>
      <c r="U1401" s="138"/>
      <c r="V1401" s="138"/>
      <c r="W1401" s="138"/>
      <c r="X1401" s="137" t="s">
        <v>33</v>
      </c>
      <c r="Y1401" s="137"/>
      <c r="Z1401" s="137"/>
      <c r="AA1401" s="136"/>
      <c r="AB1401" s="135"/>
      <c r="AC1401" s="263">
        <f>SUM(AC1402:AC1481)</f>
        <v>1931989319.7237284</v>
      </c>
      <c r="AD1401" s="263"/>
      <c r="AE1401" s="263"/>
      <c r="AF1401" s="263"/>
      <c r="AG1401" s="263">
        <f>SUM(AG1402:AG1481)</f>
        <v>1797621725.7154741</v>
      </c>
      <c r="AH1401" s="263">
        <f>SUM(AH1402:AH1481)</f>
        <v>251667041.60016638</v>
      </c>
      <c r="AI1401" s="263">
        <f>SUM(AI1402:AI1481)</f>
        <v>629167604.0004158</v>
      </c>
      <c r="AJ1401" s="263">
        <f>SUM(AJ1402:AJ1481)</f>
        <v>2678456371.3160563</v>
      </c>
      <c r="AK1401" s="263">
        <f>SUM(AK1402:AK1481)</f>
        <v>1786885272.6754742</v>
      </c>
      <c r="AL1401" s="263">
        <f>SUM(AL1402:AL1481)</f>
        <v>250163938.17456636</v>
      </c>
      <c r="AM1401" s="263">
        <f>SUM(AM1402:AM1481)</f>
        <v>625409845.43641591</v>
      </c>
      <c r="AN1401" s="263">
        <f>SUM(AN1402:AN1481)</f>
        <v>2662459056.2864561</v>
      </c>
      <c r="AP1401" s="133">
        <v>5</v>
      </c>
      <c r="AQ1401" s="145" t="s">
        <v>525</v>
      </c>
      <c r="AU1401" s="8">
        <f>+K1401</f>
        <v>0</v>
      </c>
      <c r="AV1401" s="8">
        <f>+L1401</f>
        <v>0</v>
      </c>
      <c r="AW1401" s="2">
        <f>+M1401</f>
        <v>0</v>
      </c>
      <c r="AX1401" s="263">
        <f>SUM(AX1402:AX1481)</f>
        <v>1821935696.3126316</v>
      </c>
      <c r="AY1401" s="263">
        <f>SUM(AY1402:AY1481)</f>
        <v>127535498.74188417</v>
      </c>
      <c r="AZ1401" s="263">
        <f>SUM(AZ1402:AZ1481)</f>
        <v>36438713.926252626</v>
      </c>
      <c r="BA1401" s="263">
        <f>SUM(BA1402:BA1481)</f>
        <v>950155.46464757144</v>
      </c>
      <c r="BB1401" s="263">
        <f>SUM(BB1402:BB1481)</f>
        <v>571509860.95688796</v>
      </c>
      <c r="BC1401" s="263">
        <f>SUM(BC1402:BC1481)</f>
        <v>2558369925.4023027</v>
      </c>
      <c r="BD1401" s="263">
        <f>SUM(BD1402:BD1481)</f>
        <v>1821935696.3126316</v>
      </c>
      <c r="BE1401" s="2"/>
      <c r="BH1401" s="2"/>
    </row>
    <row r="1402" spans="1:60" s="92" customFormat="1" ht="15.75" customHeight="1" x14ac:dyDescent="0.2">
      <c r="B1402" s="163" t="s">
        <v>1108</v>
      </c>
      <c r="C1402" s="164" t="s">
        <v>164</v>
      </c>
      <c r="D1402" s="164"/>
      <c r="E1402" s="163"/>
      <c r="F1402" s="162"/>
      <c r="G1402" s="149"/>
      <c r="H1402" s="158"/>
      <c r="I1402" s="158"/>
      <c r="J1402" s="158"/>
      <c r="K1402" s="159"/>
      <c r="L1402" s="161"/>
      <c r="M1402" s="161">
        <f>SUM(K1402:L1402)</f>
        <v>0</v>
      </c>
      <c r="N1402" s="83">
        <f>IF(V1402&lt;&gt;"VTC VHm",_xlfn.XLOOKUP(Z1402,$AC$4015:$AC$4035,$AD$4015:$AD$4035,0)*M1402,_xlfn.XLOOKUP(Z1402,$AC$4015:$AC$4035,$AD$4015:$AD$4035,0)*L1402)</f>
        <v>0</v>
      </c>
      <c r="O1402" s="83">
        <f>IF(V1402&lt;&gt;"VTC VHm",_xlfn.XLOOKUP(Z1402,$AC$4015:$AC$4035,$AE$4015:$AE$4035,0)*M1402,_xlfn.XLOOKUP(Z1402,$AC$4015:$AC$4035,$AE$4015:$AE$4035,0)*L1402)</f>
        <v>0</v>
      </c>
      <c r="P1402" s="160">
        <f>SUM(N1402:O1402)</f>
        <v>0</v>
      </c>
      <c r="Q1402" s="161">
        <f>M1402*G1402</f>
        <v>0</v>
      </c>
      <c r="R1402" s="161">
        <f>G1402*P1402</f>
        <v>0</v>
      </c>
      <c r="S1402" s="160">
        <f>SUM(Q1402:R1402)</f>
        <v>0</v>
      </c>
      <c r="T1402" s="159"/>
      <c r="U1402" s="158"/>
      <c r="V1402" s="158"/>
      <c r="W1402" s="158"/>
      <c r="X1402" s="94" t="s">
        <v>33</v>
      </c>
      <c r="Y1402" s="94"/>
      <c r="Z1402" s="94"/>
      <c r="AA1402" s="44"/>
      <c r="AB1402" s="2"/>
      <c r="AC1402" s="2"/>
      <c r="AD1402" s="93">
        <f>+M1402</f>
        <v>0</v>
      </c>
      <c r="AE1402" s="93">
        <f>+AD1402*14%</f>
        <v>0</v>
      </c>
      <c r="AF1402" s="93">
        <f>+AD1402*35%</f>
        <v>0</v>
      </c>
      <c r="AG1402" s="93">
        <f>+AD1402*F1402</f>
        <v>0</v>
      </c>
      <c r="AH1402" s="93">
        <f>+AE1402*F1402</f>
        <v>0</v>
      </c>
      <c r="AI1402" s="93">
        <f>+AF1402*F1402</f>
        <v>0</v>
      </c>
      <c r="AJ1402" s="93">
        <f>SUM(AG1402:AI1402)</f>
        <v>0</v>
      </c>
      <c r="AK1402" s="93">
        <f>+AD1402*G1402</f>
        <v>0</v>
      </c>
      <c r="AL1402" s="93">
        <f>+AE1402*G1402</f>
        <v>0</v>
      </c>
      <c r="AM1402" s="93">
        <f>+AF1402*G1402</f>
        <v>0</v>
      </c>
      <c r="AN1402" s="93">
        <f>SUM(AK1402:AM1402)</f>
        <v>0</v>
      </c>
      <c r="AQ1402" s="145" t="s">
        <v>525</v>
      </c>
      <c r="AU1402" s="8">
        <f>+K1402</f>
        <v>0</v>
      </c>
      <c r="AV1402" s="8">
        <f>+L1402</f>
        <v>0</v>
      </c>
      <c r="AW1402" s="2">
        <f>+M1402</f>
        <v>0</v>
      </c>
      <c r="AX1402" s="8">
        <f>F1402*AW1402</f>
        <v>0</v>
      </c>
      <c r="AY1402" s="8">
        <f>IF(AQ1402="CT",7%,5%)*AX1402</f>
        <v>0</v>
      </c>
      <c r="AZ1402" s="8">
        <f>AX1402*2%</f>
        <v>0</v>
      </c>
      <c r="BA1402" s="8">
        <f>IF(BB1402&gt;0,0,AX1402*5%)</f>
        <v>0</v>
      </c>
      <c r="BB1402" s="8">
        <f>(AX1402-BG1402)*35%</f>
        <v>0</v>
      </c>
      <c r="BC1402" s="8">
        <f>+AX1402+AY1402+AZ1402+BA1402+BB1402</f>
        <v>0</v>
      </c>
      <c r="BD1402" s="8">
        <f>AX1402-AT1402</f>
        <v>0</v>
      </c>
      <c r="BE1402" s="2"/>
      <c r="BH1402" s="2"/>
    </row>
    <row r="1403" spans="1:60" s="92" customFormat="1" ht="15.75" customHeight="1" x14ac:dyDescent="0.2">
      <c r="B1403" s="163"/>
      <c r="C1403" s="164" t="s">
        <v>1107</v>
      </c>
      <c r="D1403" s="164"/>
      <c r="E1403" s="163"/>
      <c r="F1403" s="162"/>
      <c r="G1403" s="149"/>
      <c r="H1403" s="158"/>
      <c r="I1403" s="158"/>
      <c r="J1403" s="158"/>
      <c r="K1403" s="159"/>
      <c r="L1403" s="161"/>
      <c r="M1403" s="161">
        <f>SUM(K1403:L1403)</f>
        <v>0</v>
      </c>
      <c r="N1403" s="83">
        <f>IF(V1403&lt;&gt;"VTC VHm",_xlfn.XLOOKUP(Z1403,$AC$4015:$AC$4035,$AD$4015:$AD$4035,0)*M1403,_xlfn.XLOOKUP(Z1403,$AC$4015:$AC$4035,$AD$4015:$AD$4035,0)*L1403)</f>
        <v>0</v>
      </c>
      <c r="O1403" s="83">
        <f>IF(V1403&lt;&gt;"VTC VHm",_xlfn.XLOOKUP(Z1403,$AC$4015:$AC$4035,$AE$4015:$AE$4035,0)*M1403,_xlfn.XLOOKUP(Z1403,$AC$4015:$AC$4035,$AE$4015:$AE$4035,0)*L1403)</f>
        <v>0</v>
      </c>
      <c r="P1403" s="160">
        <f>SUM(N1403:O1403)</f>
        <v>0</v>
      </c>
      <c r="Q1403" s="161">
        <f>M1403*G1403</f>
        <v>0</v>
      </c>
      <c r="R1403" s="161">
        <f>G1403*P1403</f>
        <v>0</v>
      </c>
      <c r="S1403" s="160">
        <f>SUM(Q1403:R1403)</f>
        <v>0</v>
      </c>
      <c r="T1403" s="159"/>
      <c r="U1403" s="158"/>
      <c r="V1403" s="158"/>
      <c r="W1403" s="158"/>
      <c r="X1403" s="94" t="s">
        <v>33</v>
      </c>
      <c r="Y1403" s="94"/>
      <c r="Z1403" s="94"/>
      <c r="AA1403" s="44"/>
      <c r="AB1403" s="2"/>
      <c r="AC1403" s="2"/>
      <c r="AD1403" s="93">
        <f>+M1403</f>
        <v>0</v>
      </c>
      <c r="AE1403" s="93">
        <f>+AD1403*14%</f>
        <v>0</v>
      </c>
      <c r="AF1403" s="93">
        <f>+AD1403*35%</f>
        <v>0</v>
      </c>
      <c r="AG1403" s="93">
        <f>+AD1403*F1403</f>
        <v>0</v>
      </c>
      <c r="AH1403" s="93">
        <f>+AE1403*F1403</f>
        <v>0</v>
      </c>
      <c r="AI1403" s="93">
        <f>+AF1403*F1403</f>
        <v>0</v>
      </c>
      <c r="AJ1403" s="93">
        <f>SUM(AG1403:AI1403)</f>
        <v>0</v>
      </c>
      <c r="AK1403" s="93">
        <f>+AD1403*G1403</f>
        <v>0</v>
      </c>
      <c r="AL1403" s="93">
        <f>+AE1403*G1403</f>
        <v>0</v>
      </c>
      <c r="AM1403" s="93">
        <f>+AF1403*G1403</f>
        <v>0</v>
      </c>
      <c r="AN1403" s="93">
        <f>SUM(AK1403:AM1403)</f>
        <v>0</v>
      </c>
      <c r="AQ1403" s="145" t="s">
        <v>525</v>
      </c>
      <c r="AU1403" s="8">
        <f>+K1403</f>
        <v>0</v>
      </c>
      <c r="AV1403" s="8">
        <f>+L1403</f>
        <v>0</v>
      </c>
      <c r="AW1403" s="2">
        <f>+M1403</f>
        <v>0</v>
      </c>
      <c r="AX1403" s="8">
        <f>F1403*AW1403</f>
        <v>0</v>
      </c>
      <c r="AY1403" s="8">
        <f>IF(AQ1403="CT",7%,5%)*AX1403</f>
        <v>0</v>
      </c>
      <c r="AZ1403" s="8">
        <f>AX1403*2%</f>
        <v>0</v>
      </c>
      <c r="BA1403" s="8">
        <f>IF(BB1403&gt;0,0,AX1403*5%)</f>
        <v>0</v>
      </c>
      <c r="BB1403" s="8">
        <f>(AX1403-BG1403)*35%</f>
        <v>0</v>
      </c>
      <c r="BC1403" s="8">
        <f>+AX1403+AY1403+AZ1403+BA1403+BB1403</f>
        <v>0</v>
      </c>
      <c r="BD1403" s="8">
        <f>AX1403-AT1403</f>
        <v>0</v>
      </c>
      <c r="BE1403" s="2"/>
      <c r="BH1403" s="2"/>
    </row>
    <row r="1404" spans="1:60" s="92" customFormat="1" ht="15.75" customHeight="1" collapsed="1" x14ac:dyDescent="0.2">
      <c r="B1404" s="163"/>
      <c r="C1404" s="164" t="s">
        <v>780</v>
      </c>
      <c r="D1404" s="164"/>
      <c r="E1404" s="163"/>
      <c r="F1404" s="162"/>
      <c r="G1404" s="149"/>
      <c r="H1404" s="158"/>
      <c r="I1404" s="158"/>
      <c r="J1404" s="158"/>
      <c r="K1404" s="159"/>
      <c r="L1404" s="161"/>
      <c r="M1404" s="161">
        <f>SUM(K1404:L1404)</f>
        <v>0</v>
      </c>
      <c r="N1404" s="83">
        <f>IF(V1404&lt;&gt;"VTC VHm",_xlfn.XLOOKUP(Z1404,$AC$4015:$AC$4035,$AD$4015:$AD$4035,0)*M1404,_xlfn.XLOOKUP(Z1404,$AC$4015:$AC$4035,$AD$4015:$AD$4035,0)*L1404)</f>
        <v>0</v>
      </c>
      <c r="O1404" s="83">
        <f>IF(V1404&lt;&gt;"VTC VHm",_xlfn.XLOOKUP(Z1404,$AC$4015:$AC$4035,$AE$4015:$AE$4035,0)*M1404,_xlfn.XLOOKUP(Z1404,$AC$4015:$AC$4035,$AE$4015:$AE$4035,0)*L1404)</f>
        <v>0</v>
      </c>
      <c r="P1404" s="160">
        <f>SUM(N1404:O1404)</f>
        <v>0</v>
      </c>
      <c r="Q1404" s="161">
        <f>M1404*G1404</f>
        <v>0</v>
      </c>
      <c r="R1404" s="161">
        <f>G1404*P1404</f>
        <v>0</v>
      </c>
      <c r="S1404" s="160">
        <f>SUM(Q1404:R1404)</f>
        <v>0</v>
      </c>
      <c r="T1404" s="159"/>
      <c r="U1404" s="158"/>
      <c r="V1404" s="158"/>
      <c r="W1404" s="158"/>
      <c r="X1404" s="94" t="s">
        <v>33</v>
      </c>
      <c r="Y1404" s="94"/>
      <c r="Z1404" s="94"/>
      <c r="AA1404" s="44"/>
      <c r="AB1404" s="2"/>
      <c r="AC1404" s="2"/>
      <c r="AD1404" s="93">
        <f>+M1404</f>
        <v>0</v>
      </c>
      <c r="AE1404" s="93">
        <f>+AD1404*14%</f>
        <v>0</v>
      </c>
      <c r="AF1404" s="93">
        <f>+AD1404*35%</f>
        <v>0</v>
      </c>
      <c r="AG1404" s="93">
        <f>+AD1404*F1404</f>
        <v>0</v>
      </c>
      <c r="AH1404" s="93">
        <f>+AE1404*F1404</f>
        <v>0</v>
      </c>
      <c r="AI1404" s="93">
        <f>+AF1404*F1404</f>
        <v>0</v>
      </c>
      <c r="AJ1404" s="93">
        <f>SUM(AG1404:AI1404)</f>
        <v>0</v>
      </c>
      <c r="AK1404" s="93">
        <f>+AD1404*G1404</f>
        <v>0</v>
      </c>
      <c r="AL1404" s="93">
        <f>+AE1404*G1404</f>
        <v>0</v>
      </c>
      <c r="AM1404" s="93">
        <f>+AF1404*G1404</f>
        <v>0</v>
      </c>
      <c r="AN1404" s="93">
        <f>SUM(AK1404:AM1404)</f>
        <v>0</v>
      </c>
      <c r="AQ1404" s="145" t="s">
        <v>525</v>
      </c>
      <c r="AU1404" s="8">
        <f>+K1404</f>
        <v>0</v>
      </c>
      <c r="AV1404" s="8">
        <f>+L1404</f>
        <v>0</v>
      </c>
      <c r="AW1404" s="2">
        <f>+M1404</f>
        <v>0</v>
      </c>
      <c r="AX1404" s="8">
        <f>F1404*AW1404</f>
        <v>0</v>
      </c>
      <c r="AY1404" s="8">
        <f>IF(AQ1404="CT",7%,5%)*AX1404</f>
        <v>0</v>
      </c>
      <c r="AZ1404" s="8">
        <f>AX1404*2%</f>
        <v>0</v>
      </c>
      <c r="BA1404" s="8">
        <f>IF(BB1404&gt;0,0,AX1404*5%)</f>
        <v>0</v>
      </c>
      <c r="BB1404" s="8">
        <f>(AX1404-BG1404)*35%</f>
        <v>0</v>
      </c>
      <c r="BC1404" s="8">
        <f>+AX1404+AY1404+AZ1404+BA1404+BB1404</f>
        <v>0</v>
      </c>
      <c r="BD1404" s="8">
        <f>AX1404-AT1404</f>
        <v>0</v>
      </c>
      <c r="BE1404" s="2"/>
      <c r="BH1404" s="2"/>
    </row>
    <row r="1405" spans="1:60" ht="51" hidden="1" outlineLevel="1" x14ac:dyDescent="0.2">
      <c r="A1405" s="1" t="s">
        <v>1106</v>
      </c>
      <c r="B1405" s="82">
        <v>1</v>
      </c>
      <c r="C1405" s="144" t="s">
        <v>933</v>
      </c>
      <c r="D1405" s="144"/>
      <c r="E1405" s="82" t="s">
        <v>160</v>
      </c>
      <c r="F1405" s="143">
        <v>4.3380000000000001</v>
      </c>
      <c r="G1405" s="142">
        <f>+[2]THKL!F1408</f>
        <v>4.3380000000000001</v>
      </c>
      <c r="H1405" s="132"/>
      <c r="I1405" s="132"/>
      <c r="J1405" s="132"/>
      <c r="K1405" s="156">
        <f>$K$1312</f>
        <v>26000000</v>
      </c>
      <c r="L1405" s="157">
        <f>$L$1312</f>
        <v>6600000</v>
      </c>
      <c r="M1405" s="157">
        <f>SUM(K1405:L1405)</f>
        <v>32600000</v>
      </c>
      <c r="N1405" s="83">
        <f>IF(V1405&lt;&gt;"VTC VHm",_xlfn.XLOOKUP(Z1405,$AC$4015:$AC$4035,$AD$4015:$AD$4035,0)*M1405,_xlfn.XLOOKUP(Z1405,$AC$4015:$AC$4035,$AD$4015:$AD$4035,0)*L1405)</f>
        <v>11410000</v>
      </c>
      <c r="O1405" s="83">
        <f>IF(V1405&lt;&gt;"VTC VHm",_xlfn.XLOOKUP(Z1405,$AC$4015:$AC$4035,$AE$4015:$AE$4035,0)*M1405,_xlfn.XLOOKUP(Z1405,$AC$4015:$AC$4035,$AE$4015:$AE$4035,0)*L1405)</f>
        <v>0</v>
      </c>
      <c r="P1405" s="83">
        <f>SUM(N1405:O1405)</f>
        <v>11410000</v>
      </c>
      <c r="Q1405" s="157">
        <f>M1405*G1405</f>
        <v>141418800</v>
      </c>
      <c r="R1405" s="157">
        <f>G1405*P1405</f>
        <v>49496580</v>
      </c>
      <c r="S1405" s="83">
        <f>SUM(Q1405:R1405)</f>
        <v>190915380</v>
      </c>
      <c r="T1405" s="156" t="s">
        <v>50</v>
      </c>
      <c r="U1405" s="132"/>
      <c r="V1405" s="132"/>
      <c r="W1405" s="132"/>
      <c r="X1405" s="44" t="s">
        <v>33</v>
      </c>
      <c r="Y1405" s="44"/>
      <c r="Z1405" s="44" t="s">
        <v>17</v>
      </c>
      <c r="AA1405" s="44">
        <v>7000064996</v>
      </c>
      <c r="AB1405" s="2">
        <v>63425408.94218348</v>
      </c>
      <c r="AC1405" s="2">
        <v>275139423.99119192</v>
      </c>
      <c r="AD1405" s="2">
        <f>+M1405</f>
        <v>32600000</v>
      </c>
      <c r="AE1405" s="2">
        <f>+AD1405*14%</f>
        <v>4564000</v>
      </c>
      <c r="AF1405" s="155">
        <f>+AD1405*35%</f>
        <v>11410000</v>
      </c>
      <c r="AG1405" s="2">
        <f>+AD1405*F1405</f>
        <v>141418800</v>
      </c>
      <c r="AH1405" s="2">
        <f>+AE1405*F1405</f>
        <v>19798632</v>
      </c>
      <c r="AI1405" s="2">
        <f>+AF1405*F1405</f>
        <v>49496580</v>
      </c>
      <c r="AJ1405" s="2">
        <f>SUM(AG1405:AI1405)</f>
        <v>210714012</v>
      </c>
      <c r="AK1405" s="2">
        <f>+AD1405*G1405</f>
        <v>141418800</v>
      </c>
      <c r="AL1405" s="2">
        <f>+AE1405*G1405</f>
        <v>19798632</v>
      </c>
      <c r="AM1405" s="2">
        <f>+AF1405*G1405</f>
        <v>49496580</v>
      </c>
      <c r="AN1405" s="155">
        <f>SUM(AK1405:AM1405)</f>
        <v>210714012</v>
      </c>
      <c r="AQ1405" s="145" t="s">
        <v>525</v>
      </c>
      <c r="AU1405" s="8">
        <f>+K1405</f>
        <v>26000000</v>
      </c>
      <c r="AV1405" s="8">
        <f>+L1405+BH1405</f>
        <v>7714684.293540962</v>
      </c>
      <c r="AW1405" s="8">
        <f>+AU1405+AV1405</f>
        <v>33714684.293540962</v>
      </c>
      <c r="AX1405" s="8">
        <f>F1405*AW1405</f>
        <v>146254300.4653807</v>
      </c>
      <c r="AY1405" s="8">
        <f>IF(AQ1405="CT",7%,5%)*AX1405</f>
        <v>10237801.03257665</v>
      </c>
      <c r="AZ1405" s="8">
        <f>AX1405*2%</f>
        <v>2925086.0093076141</v>
      </c>
      <c r="BA1405" s="8">
        <f>IF(BB1405&gt;0,0,AX1405*5%)</f>
        <v>0</v>
      </c>
      <c r="BB1405" s="8">
        <f>(AX1405-BG1405)*35%</f>
        <v>51189005.162883244</v>
      </c>
      <c r="BC1405" s="8">
        <f>+AX1405+AY1405+AZ1405+BA1405+BB1405</f>
        <v>210606192.67014822</v>
      </c>
      <c r="BD1405" s="8">
        <f>AX1405-AT1405</f>
        <v>146254300.4653807</v>
      </c>
      <c r="BE1405" s="2"/>
      <c r="BH1405" s="2">
        <f>+'[2]Giá BT'!$J$56</f>
        <v>1114684.2935409618</v>
      </c>
    </row>
    <row r="1406" spans="1:60" ht="51" hidden="1" outlineLevel="1" x14ac:dyDescent="0.2">
      <c r="A1406" s="1" t="s">
        <v>1106</v>
      </c>
      <c r="B1406" s="82">
        <v>2</v>
      </c>
      <c r="C1406" s="144" t="s">
        <v>1105</v>
      </c>
      <c r="D1406" s="144"/>
      <c r="E1406" s="82" t="s">
        <v>160</v>
      </c>
      <c r="F1406" s="143">
        <v>0.10199999999999999</v>
      </c>
      <c r="G1406" s="142">
        <f>+[2]THKL!F1409</f>
        <v>0.10199999999999999</v>
      </c>
      <c r="H1406" s="132"/>
      <c r="I1406" s="132"/>
      <c r="J1406" s="132"/>
      <c r="K1406" s="156">
        <f>$K$1312</f>
        <v>26000000</v>
      </c>
      <c r="L1406" s="157">
        <f>$L$1312</f>
        <v>6600000</v>
      </c>
      <c r="M1406" s="157">
        <f>SUM(K1406:L1406)</f>
        <v>32600000</v>
      </c>
      <c r="N1406" s="83">
        <f>IF(V1406&lt;&gt;"VTC VHm",_xlfn.XLOOKUP(Z1406,$AC$4015:$AC$4035,$AD$4015:$AD$4035,0)*M1406,_xlfn.XLOOKUP(Z1406,$AC$4015:$AC$4035,$AD$4015:$AD$4035,0)*L1406)</f>
        <v>11410000</v>
      </c>
      <c r="O1406" s="83">
        <f>IF(V1406&lt;&gt;"VTC VHm",_xlfn.XLOOKUP(Z1406,$AC$4015:$AC$4035,$AE$4015:$AE$4035,0)*M1406,_xlfn.XLOOKUP(Z1406,$AC$4015:$AC$4035,$AE$4015:$AE$4035,0)*L1406)</f>
        <v>0</v>
      </c>
      <c r="P1406" s="83">
        <f>SUM(N1406:O1406)</f>
        <v>11410000</v>
      </c>
      <c r="Q1406" s="157">
        <f>M1406*G1406</f>
        <v>3325200</v>
      </c>
      <c r="R1406" s="157">
        <f>G1406*P1406</f>
        <v>1163820</v>
      </c>
      <c r="S1406" s="83">
        <f>SUM(Q1406:R1406)</f>
        <v>4489020</v>
      </c>
      <c r="T1406" s="156" t="s">
        <v>50</v>
      </c>
      <c r="U1406" s="132"/>
      <c r="V1406" s="132"/>
      <c r="W1406" s="132"/>
      <c r="X1406" s="44" t="s">
        <v>33</v>
      </c>
      <c r="Y1406" s="44"/>
      <c r="Z1406" s="44" t="s">
        <v>17</v>
      </c>
      <c r="AA1406" s="44">
        <v>7000064996</v>
      </c>
      <c r="AB1406" s="2">
        <v>13758066.270780975</v>
      </c>
      <c r="AC1406" s="2">
        <v>1403322.7596196593</v>
      </c>
      <c r="AD1406" s="2">
        <f>+M1406</f>
        <v>32600000</v>
      </c>
      <c r="AE1406" s="2">
        <f>+AD1406*14%</f>
        <v>4564000</v>
      </c>
      <c r="AF1406" s="155">
        <f>+AD1406*35%</f>
        <v>11410000</v>
      </c>
      <c r="AG1406" s="2">
        <f>+AD1406*F1406</f>
        <v>3325200</v>
      </c>
      <c r="AH1406" s="2">
        <f>+AE1406*F1406</f>
        <v>465527.99999999994</v>
      </c>
      <c r="AI1406" s="2">
        <f>+AF1406*F1406</f>
        <v>1163820</v>
      </c>
      <c r="AJ1406" s="2">
        <f>SUM(AG1406:AI1406)</f>
        <v>4954548</v>
      </c>
      <c r="AK1406" s="2">
        <f>+AD1406*G1406</f>
        <v>3325200</v>
      </c>
      <c r="AL1406" s="2">
        <f>+AE1406*G1406</f>
        <v>465527.99999999994</v>
      </c>
      <c r="AM1406" s="2">
        <f>+AF1406*G1406</f>
        <v>1163820</v>
      </c>
      <c r="AN1406" s="155">
        <f>SUM(AK1406:AM1406)</f>
        <v>4954548</v>
      </c>
      <c r="AQ1406" s="145" t="s">
        <v>525</v>
      </c>
      <c r="AU1406" s="8">
        <f>+K1406</f>
        <v>26000000</v>
      </c>
      <c r="AV1406" s="8">
        <f>+L1406</f>
        <v>6600000</v>
      </c>
      <c r="AW1406" s="2">
        <f>+M1406</f>
        <v>32600000</v>
      </c>
      <c r="AX1406" s="8">
        <f>F1406*AW1406</f>
        <v>3325200</v>
      </c>
      <c r="AY1406" s="8">
        <f>IF(AQ1406="CT",7%,5%)*AX1406</f>
        <v>232764.00000000003</v>
      </c>
      <c r="AZ1406" s="8">
        <f>AX1406*2%</f>
        <v>66504</v>
      </c>
      <c r="BA1406" s="8">
        <f>IF(BB1406&gt;0,0,AX1406*5%)</f>
        <v>0</v>
      </c>
      <c r="BB1406" s="8">
        <f>(AX1406-BG1406)*35%</f>
        <v>1163820</v>
      </c>
      <c r="BC1406" s="8">
        <f>+AX1406+AY1406+AZ1406+BA1406+BB1406</f>
        <v>4788288</v>
      </c>
      <c r="BD1406" s="8">
        <f>AX1406-AT1406</f>
        <v>3325200</v>
      </c>
      <c r="BE1406" s="2"/>
      <c r="BH1406" s="2"/>
    </row>
    <row r="1407" spans="1:60" ht="34" hidden="1" outlineLevel="1" x14ac:dyDescent="0.2">
      <c r="A1407" s="1" t="s">
        <v>1104</v>
      </c>
      <c r="B1407" s="82">
        <v>3</v>
      </c>
      <c r="C1407" s="144" t="s">
        <v>778</v>
      </c>
      <c r="D1407" s="144"/>
      <c r="E1407" s="82" t="s">
        <v>158</v>
      </c>
      <c r="F1407" s="143">
        <v>24</v>
      </c>
      <c r="G1407" s="142">
        <f>+[2]THKL!F1410</f>
        <v>24</v>
      </c>
      <c r="H1407" s="132"/>
      <c r="I1407" s="132"/>
      <c r="J1407" s="132"/>
      <c r="K1407" s="156"/>
      <c r="L1407" s="157" t="s">
        <v>89</v>
      </c>
      <c r="M1407" s="157">
        <f>SUM(K1407:L1407)</f>
        <v>0</v>
      </c>
      <c r="N1407" s="83">
        <f>IF(V1407&lt;&gt;"VTC VHm",_xlfn.XLOOKUP(Z1407,$AC$4015:$AC$4035,$AD$4015:$AD$4035,0)*M1407,_xlfn.XLOOKUP(Z1407,$AC$4015:$AC$4035,$AD$4015:$AD$4035,0)*L1407)</f>
        <v>0</v>
      </c>
      <c r="O1407" s="83">
        <f>IF(V1407&lt;&gt;"VTC VHm",_xlfn.XLOOKUP(Z1407,$AC$4015:$AC$4035,$AE$4015:$AE$4035,0)*M1407,_xlfn.XLOOKUP(Z1407,$AC$4015:$AC$4035,$AE$4015:$AE$4035,0)*L1407)</f>
        <v>0</v>
      </c>
      <c r="P1407" s="83">
        <f>SUM(N1407:O1407)</f>
        <v>0</v>
      </c>
      <c r="Q1407" s="157">
        <f>M1407*G1407</f>
        <v>0</v>
      </c>
      <c r="R1407" s="157">
        <f>G1407*P1407</f>
        <v>0</v>
      </c>
      <c r="S1407" s="83">
        <f>SUM(Q1407:R1407)</f>
        <v>0</v>
      </c>
      <c r="T1407" s="156" t="s">
        <v>50</v>
      </c>
      <c r="U1407" s="132"/>
      <c r="V1407" s="132"/>
      <c r="W1407" s="132"/>
      <c r="X1407" s="44" t="s">
        <v>33</v>
      </c>
      <c r="Y1407" s="44"/>
      <c r="Z1407" s="44" t="s">
        <v>17</v>
      </c>
      <c r="AA1407" s="44">
        <v>7000064996</v>
      </c>
      <c r="AB1407" s="2">
        <v>623759.60187772277</v>
      </c>
      <c r="AC1407" s="2">
        <v>14970230.445065346</v>
      </c>
      <c r="AD1407" s="2">
        <f>+M1407</f>
        <v>0</v>
      </c>
      <c r="AE1407" s="2">
        <f>+AD1407*14%</f>
        <v>0</v>
      </c>
      <c r="AF1407" s="155">
        <f>+AD1407*35%</f>
        <v>0</v>
      </c>
      <c r="AG1407" s="2">
        <f>+AD1407*F1407</f>
        <v>0</v>
      </c>
      <c r="AH1407" s="2">
        <f>+AE1407*F1407</f>
        <v>0</v>
      </c>
      <c r="AI1407" s="2">
        <f>+AF1407*F1407</f>
        <v>0</v>
      </c>
      <c r="AJ1407" s="2">
        <f>SUM(AG1407:AI1407)</f>
        <v>0</v>
      </c>
      <c r="AK1407" s="2">
        <f>+AD1407*G1407</f>
        <v>0</v>
      </c>
      <c r="AL1407" s="2">
        <f>+AE1407*G1407</f>
        <v>0</v>
      </c>
      <c r="AM1407" s="2">
        <f>+AF1407*G1407</f>
        <v>0</v>
      </c>
      <c r="AN1407" s="155">
        <f>SUM(AK1407:AM1407)</f>
        <v>0</v>
      </c>
      <c r="AQ1407" s="145" t="s">
        <v>525</v>
      </c>
      <c r="AU1407" s="8">
        <f>+K1407</f>
        <v>0</v>
      </c>
      <c r="AV1407" s="8" t="str">
        <f>+L1407</f>
        <v>Bao gồm</v>
      </c>
      <c r="AW1407" s="2">
        <f>+M1407</f>
        <v>0</v>
      </c>
      <c r="AX1407" s="8">
        <f>F1407*AW1407</f>
        <v>0</v>
      </c>
      <c r="AY1407" s="8">
        <f>IF(AQ1407="CT",7%,5%)*AX1407</f>
        <v>0</v>
      </c>
      <c r="AZ1407" s="8">
        <f>AX1407*2%</f>
        <v>0</v>
      </c>
      <c r="BA1407" s="8">
        <f>IF(BB1407&gt;0,0,AX1407*5%)</f>
        <v>0</v>
      </c>
      <c r="BB1407" s="8">
        <f>(AX1407-BG1407)*35%</f>
        <v>0</v>
      </c>
      <c r="BC1407" s="8">
        <f>+AX1407+AY1407+AZ1407+BA1407+BB1407</f>
        <v>0</v>
      </c>
      <c r="BD1407" s="8">
        <f>AX1407-AT1407</f>
        <v>0</v>
      </c>
      <c r="BE1407" s="2"/>
      <c r="BH1407" s="2"/>
    </row>
    <row r="1408" spans="1:60" ht="47.25" hidden="1" customHeight="1" outlineLevel="1" x14ac:dyDescent="0.2">
      <c r="A1408" s="1" t="s">
        <v>1103</v>
      </c>
      <c r="B1408" s="82">
        <v>4</v>
      </c>
      <c r="C1408" s="144" t="s">
        <v>146</v>
      </c>
      <c r="D1408" s="144"/>
      <c r="E1408" s="82" t="s">
        <v>104</v>
      </c>
      <c r="F1408" s="143">
        <v>0.27360000000000001</v>
      </c>
      <c r="G1408" s="142">
        <f>+[2]THKL!F1411</f>
        <v>0.27360000000000001</v>
      </c>
      <c r="H1408" s="132"/>
      <c r="I1408" s="132"/>
      <c r="J1408" s="132"/>
      <c r="K1408" s="156" t="str">
        <f>$K$723</f>
        <v>Bao gồm</v>
      </c>
      <c r="L1408" s="157">
        <f>$L$723</f>
        <v>1951845.7932777775</v>
      </c>
      <c r="M1408" s="157">
        <f>SUM(K1408:L1408)</f>
        <v>1951845.7932777775</v>
      </c>
      <c r="N1408" s="83">
        <f>IF(V1408&lt;&gt;"VTC VHm",_xlfn.XLOOKUP(Z1408,$AC$4015:$AC$4035,$AD$4015:$AD$4035,0)*M1408,_xlfn.XLOOKUP(Z1408,$AC$4015:$AC$4035,$AD$4015:$AD$4035,0)*L1408)</f>
        <v>683146.02764722204</v>
      </c>
      <c r="O1408" s="83">
        <f>IF(V1408&lt;&gt;"VTC VHm",_xlfn.XLOOKUP(Z1408,$AC$4015:$AC$4035,$AE$4015:$AE$4035,0)*M1408,_xlfn.XLOOKUP(Z1408,$AC$4015:$AC$4035,$AE$4015:$AE$4035,0)*L1408)</f>
        <v>0</v>
      </c>
      <c r="P1408" s="83">
        <f>SUM(N1408:O1408)</f>
        <v>683146.02764722204</v>
      </c>
      <c r="Q1408" s="157">
        <f>M1408*G1408</f>
        <v>534025.00904079992</v>
      </c>
      <c r="R1408" s="157">
        <f>G1408*P1408</f>
        <v>186908.75316427994</v>
      </c>
      <c r="S1408" s="83">
        <f>SUM(Q1408:R1408)</f>
        <v>720933.7622050799</v>
      </c>
      <c r="T1408" s="156" t="s">
        <v>50</v>
      </c>
      <c r="U1408" s="132"/>
      <c r="V1408" s="132"/>
      <c r="W1408" s="132"/>
      <c r="X1408" s="44" t="s">
        <v>33</v>
      </c>
      <c r="Y1408" s="44"/>
      <c r="Z1408" s="44" t="s">
        <v>16</v>
      </c>
      <c r="AA1408" s="44" t="s">
        <v>80</v>
      </c>
      <c r="AB1408" s="2">
        <v>2157518.4888439113</v>
      </c>
      <c r="AC1408" s="2">
        <v>590297.05854769412</v>
      </c>
      <c r="AD1408" s="2">
        <f>+M1408</f>
        <v>1951845.7932777775</v>
      </c>
      <c r="AE1408" s="2">
        <f>+AD1408*14%</f>
        <v>273258.41105888889</v>
      </c>
      <c r="AF1408" s="155">
        <f>+AD1408*35%</f>
        <v>683146.02764722204</v>
      </c>
      <c r="AG1408" s="2">
        <f>+AD1408*F1408</f>
        <v>534025.00904079992</v>
      </c>
      <c r="AH1408" s="2">
        <f>+AE1408*F1408</f>
        <v>74763.501265711995</v>
      </c>
      <c r="AI1408" s="2">
        <f>+AF1408*F1408</f>
        <v>186908.75316427994</v>
      </c>
      <c r="AJ1408" s="2">
        <f>SUM(AG1408:AI1408)</f>
        <v>795697.26347079186</v>
      </c>
      <c r="AK1408" s="2">
        <f>+AD1408*G1408</f>
        <v>534025.00904079992</v>
      </c>
      <c r="AL1408" s="2">
        <f>+AE1408*G1408</f>
        <v>74763.501265711995</v>
      </c>
      <c r="AM1408" s="2">
        <f>+AF1408*G1408</f>
        <v>186908.75316427994</v>
      </c>
      <c r="AN1408" s="155">
        <f>SUM(AK1408:AM1408)</f>
        <v>795697.26347079186</v>
      </c>
      <c r="AQ1408" s="145" t="s">
        <v>525</v>
      </c>
      <c r="AU1408" s="8">
        <f>+BH1408</f>
        <v>250000</v>
      </c>
      <c r="AV1408" s="8">
        <f>+L1408</f>
        <v>1951845.7932777775</v>
      </c>
      <c r="AW1408" s="2">
        <f>+AU1408+AV1408</f>
        <v>2201845.7932777777</v>
      </c>
      <c r="AX1408" s="8">
        <f>F1408*AW1408</f>
        <v>602425.00904080004</v>
      </c>
      <c r="AY1408" s="8">
        <f>IF(AQ1408="CT",7%,5%)*AX1408</f>
        <v>42169.750632856005</v>
      </c>
      <c r="AZ1408" s="8">
        <f>AX1408*2%</f>
        <v>12048.500180816001</v>
      </c>
      <c r="BA1408" s="8">
        <f>IF(BB1408&gt;0,0,AX1408*5%)</f>
        <v>0</v>
      </c>
      <c r="BB1408" s="8">
        <f>(AX1408-BG1408)*35%</f>
        <v>210848.75316428</v>
      </c>
      <c r="BC1408" s="8">
        <f>+AX1408+AY1408+AZ1408+BA1408+BB1408</f>
        <v>867492.0130187521</v>
      </c>
      <c r="BD1408" s="8">
        <f>AX1408-AT1408</f>
        <v>602425.00904080004</v>
      </c>
      <c r="BE1408" s="2"/>
      <c r="BH1408" s="2">
        <v>250000</v>
      </c>
    </row>
    <row r="1409" spans="1:60" ht="34" hidden="1" outlineLevel="1" x14ac:dyDescent="0.2">
      <c r="A1409" s="1" t="s">
        <v>1095</v>
      </c>
      <c r="B1409" s="82">
        <v>5</v>
      </c>
      <c r="C1409" s="144" t="s">
        <v>137</v>
      </c>
      <c r="D1409" s="144"/>
      <c r="E1409" s="82" t="s">
        <v>91</v>
      </c>
      <c r="F1409" s="143">
        <v>5.8599999999999999E-2</v>
      </c>
      <c r="G1409" s="142">
        <f>+[2]THKL!F1412</f>
        <v>5.8599999999999999E-2</v>
      </c>
      <c r="H1409" s="132"/>
      <c r="I1409" s="132"/>
      <c r="J1409" s="132"/>
      <c r="K1409" s="156">
        <f>$L$4010*1000</f>
        <v>15266666.666666666</v>
      </c>
      <c r="L1409" s="157">
        <f>'[3]BDG (XD)'!$AA$963*1000</f>
        <v>7690671</v>
      </c>
      <c r="M1409" s="157">
        <f>SUM(K1409:L1409)</f>
        <v>22957337.666666664</v>
      </c>
      <c r="N1409" s="83">
        <f>IF(V1409&lt;&gt;"VTC VHm",_xlfn.XLOOKUP(Z1409,$AC$4015:$AC$4035,$AD$4015:$AD$4035,0)*M1409,_xlfn.XLOOKUP(Z1409,$AC$4015:$AC$4035,$AD$4015:$AD$4035,0)*L1409)</f>
        <v>2691734.8499999996</v>
      </c>
      <c r="O1409" s="83">
        <f>IF(V1409&lt;&gt;"VTC VHm",_xlfn.XLOOKUP(Z1409,$AC$4015:$AC$4035,$AE$4015:$AE$4035,0)*M1409,_xlfn.XLOOKUP(Z1409,$AC$4015:$AC$4035,$AE$4015:$AE$4035,0)*L1409)</f>
        <v>0</v>
      </c>
      <c r="P1409" s="83">
        <f>SUM(N1409:O1409)</f>
        <v>2691734.8499999996</v>
      </c>
      <c r="Q1409" s="157">
        <f>M1409*G1409</f>
        <v>1345299.9872666665</v>
      </c>
      <c r="R1409" s="157">
        <f>G1409*P1409</f>
        <v>157735.66220999998</v>
      </c>
      <c r="S1409" s="83">
        <f>SUM(Q1409:R1409)</f>
        <v>1503035.6494766665</v>
      </c>
      <c r="T1409" s="156" t="s">
        <v>50</v>
      </c>
      <c r="U1409" s="132"/>
      <c r="V1409" s="82" t="s">
        <v>34</v>
      </c>
      <c r="W1409" s="132"/>
      <c r="X1409" s="44" t="s">
        <v>33</v>
      </c>
      <c r="Y1409" s="44"/>
      <c r="Z1409" s="44" t="s">
        <v>16</v>
      </c>
      <c r="AA1409" s="44" t="s">
        <v>80</v>
      </c>
      <c r="AB1409" s="2">
        <v>22099173.197620202</v>
      </c>
      <c r="AC1409" s="2">
        <v>1295011.5493805439</v>
      </c>
      <c r="AD1409" s="2">
        <f>+M1409</f>
        <v>22957337.666666664</v>
      </c>
      <c r="AE1409" s="2">
        <f>+AD1409*14%</f>
        <v>3214027.2733333334</v>
      </c>
      <c r="AF1409" s="155">
        <f>+AD1409*35%</f>
        <v>8035068.1833333317</v>
      </c>
      <c r="AG1409" s="2">
        <f>+AD1409*F1409</f>
        <v>1345299.9872666665</v>
      </c>
      <c r="AH1409" s="2">
        <f>+AE1409*F1409</f>
        <v>188341.99821733334</v>
      </c>
      <c r="AI1409" s="2">
        <f>+AF1409*F1409</f>
        <v>470854.99554333324</v>
      </c>
      <c r="AJ1409" s="2">
        <f>SUM(AG1409:AI1409)</f>
        <v>2004496.9810273331</v>
      </c>
      <c r="AK1409" s="2">
        <f>+AD1409*G1409</f>
        <v>1345299.9872666665</v>
      </c>
      <c r="AL1409" s="2">
        <f>+AE1409*G1409</f>
        <v>188341.99821733334</v>
      </c>
      <c r="AM1409" s="2">
        <f>+AF1409*G1409</f>
        <v>470854.99554333324</v>
      </c>
      <c r="AN1409" s="155">
        <f>SUM(AK1409:AM1409)</f>
        <v>2004496.9810273331</v>
      </c>
      <c r="AQ1409" s="145" t="s">
        <v>525</v>
      </c>
      <c r="AU1409" s="8">
        <f>+K1409</f>
        <v>15266666.666666666</v>
      </c>
      <c r="AV1409" s="8">
        <f>+L1409</f>
        <v>7690671</v>
      </c>
      <c r="AW1409" s="2">
        <f>+M1409</f>
        <v>22957337.666666664</v>
      </c>
      <c r="AX1409" s="8">
        <f>F1409*AW1409</f>
        <v>1345299.9872666665</v>
      </c>
      <c r="AY1409" s="8">
        <f>IF(AQ1409="CT",7%,5%)*AX1409</f>
        <v>94170.999108666656</v>
      </c>
      <c r="AZ1409" s="8">
        <f>AX1409*2%</f>
        <v>26905.999745333331</v>
      </c>
      <c r="BA1409" s="8">
        <f>IF(BB1409&gt;0,0,AX1409*5%)</f>
        <v>0</v>
      </c>
      <c r="BB1409" s="8">
        <f>(AX1409-BG1409)*35%</f>
        <v>157735.66220999995</v>
      </c>
      <c r="BC1409" s="8">
        <f>+AX1409+AY1409+AZ1409+BA1409+BB1409</f>
        <v>1624112.6483306664</v>
      </c>
      <c r="BD1409" s="8">
        <f>AX1409-AT1409</f>
        <v>1345299.9872666665</v>
      </c>
      <c r="BE1409" s="2"/>
      <c r="BG1409" s="7">
        <f>+K1409*F1409</f>
        <v>894626.66666666663</v>
      </c>
      <c r="BH1409" s="2"/>
    </row>
    <row r="1410" spans="1:60" ht="34" hidden="1" outlineLevel="1" x14ac:dyDescent="0.2">
      <c r="A1410" s="1" t="s">
        <v>1096</v>
      </c>
      <c r="B1410" s="82">
        <v>6</v>
      </c>
      <c r="C1410" s="144" t="s">
        <v>138</v>
      </c>
      <c r="D1410" s="144"/>
      <c r="E1410" s="82" t="s">
        <v>91</v>
      </c>
      <c r="F1410" s="143">
        <v>1.52E-2</v>
      </c>
      <c r="G1410" s="142">
        <f>+[2]THKL!F1413</f>
        <v>1.52E-2</v>
      </c>
      <c r="H1410" s="132"/>
      <c r="I1410" s="132"/>
      <c r="J1410" s="132"/>
      <c r="K1410" s="156">
        <f>$K$4010*1000</f>
        <v>15050000</v>
      </c>
      <c r="L1410" s="157">
        <f>'[3]BDG (XD)'!$AA$962*1000</f>
        <v>7690671</v>
      </c>
      <c r="M1410" s="157">
        <f>SUM(K1410:L1410)</f>
        <v>22740671</v>
      </c>
      <c r="N1410" s="83">
        <f>IF(V1410&lt;&gt;"VTC VHm",_xlfn.XLOOKUP(Z1410,$AC$4015:$AC$4035,$AD$4015:$AD$4035,0)*M1410,_xlfn.XLOOKUP(Z1410,$AC$4015:$AC$4035,$AD$4015:$AD$4035,0)*L1410)</f>
        <v>2691734.8499999996</v>
      </c>
      <c r="O1410" s="83">
        <f>IF(V1410&lt;&gt;"VTC VHm",_xlfn.XLOOKUP(Z1410,$AC$4015:$AC$4035,$AE$4015:$AE$4035,0)*M1410,_xlfn.XLOOKUP(Z1410,$AC$4015:$AC$4035,$AE$4015:$AE$4035,0)*L1410)</f>
        <v>0</v>
      </c>
      <c r="P1410" s="83">
        <f>SUM(N1410:O1410)</f>
        <v>2691734.8499999996</v>
      </c>
      <c r="Q1410" s="157">
        <f>M1410*G1410</f>
        <v>345658.19919999997</v>
      </c>
      <c r="R1410" s="157">
        <f>G1410*P1410</f>
        <v>40914.369719999995</v>
      </c>
      <c r="S1410" s="83">
        <f>SUM(Q1410:R1410)</f>
        <v>386572.56891999999</v>
      </c>
      <c r="T1410" s="156" t="s">
        <v>50</v>
      </c>
      <c r="U1410" s="132"/>
      <c r="V1410" s="82" t="s">
        <v>34</v>
      </c>
      <c r="W1410" s="132"/>
      <c r="X1410" s="44" t="s">
        <v>33</v>
      </c>
      <c r="Y1410" s="44"/>
      <c r="Z1410" s="44" t="s">
        <v>16</v>
      </c>
      <c r="AA1410" s="44" t="s">
        <v>80</v>
      </c>
      <c r="AB1410" s="2">
        <v>22922131.999585498</v>
      </c>
      <c r="AC1410" s="2">
        <v>348416.40639369958</v>
      </c>
      <c r="AD1410" s="2">
        <f>+M1410</f>
        <v>22740671</v>
      </c>
      <c r="AE1410" s="2">
        <f>+AD1410*14%</f>
        <v>3183693.9400000004</v>
      </c>
      <c r="AF1410" s="155">
        <f>+AD1410*35%</f>
        <v>7959234.8499999996</v>
      </c>
      <c r="AG1410" s="2">
        <f>+AD1410*F1410</f>
        <v>345658.19919999997</v>
      </c>
      <c r="AH1410" s="2">
        <f>+AE1410*F1410</f>
        <v>48392.147888000007</v>
      </c>
      <c r="AI1410" s="2">
        <f>+AF1410*F1410</f>
        <v>120980.36971999999</v>
      </c>
      <c r="AJ1410" s="2">
        <f>SUM(AG1410:AI1410)</f>
        <v>515030.716808</v>
      </c>
      <c r="AK1410" s="2">
        <f>+AD1410*G1410</f>
        <v>345658.19919999997</v>
      </c>
      <c r="AL1410" s="2">
        <f>+AE1410*G1410</f>
        <v>48392.147888000007</v>
      </c>
      <c r="AM1410" s="2">
        <f>+AF1410*G1410</f>
        <v>120980.36971999999</v>
      </c>
      <c r="AN1410" s="155">
        <f>SUM(AK1410:AM1410)</f>
        <v>515030.716808</v>
      </c>
      <c r="AQ1410" s="145" t="s">
        <v>525</v>
      </c>
      <c r="AU1410" s="8">
        <f>+K1410</f>
        <v>15050000</v>
      </c>
      <c r="AV1410" s="8">
        <f>+L1410</f>
        <v>7690671</v>
      </c>
      <c r="AW1410" s="2">
        <f>+M1410</f>
        <v>22740671</v>
      </c>
      <c r="AX1410" s="8">
        <f>F1410*AW1410</f>
        <v>345658.19919999997</v>
      </c>
      <c r="AY1410" s="8">
        <f>IF(AQ1410="CT",7%,5%)*AX1410</f>
        <v>24196.073944</v>
      </c>
      <c r="AZ1410" s="8">
        <f>AX1410*2%</f>
        <v>6913.1639839999998</v>
      </c>
      <c r="BA1410" s="8">
        <f>IF(BB1410&gt;0,0,AX1410*5%)</f>
        <v>0</v>
      </c>
      <c r="BB1410" s="8">
        <f>(AX1410-BG1410)*35%</f>
        <v>40914.369719999988</v>
      </c>
      <c r="BC1410" s="8">
        <f>+AX1410+AY1410+AZ1410+BA1410+BB1410</f>
        <v>417681.80684799992</v>
      </c>
      <c r="BD1410" s="8">
        <f>AX1410-AT1410</f>
        <v>345658.19919999997</v>
      </c>
      <c r="BE1410" s="2"/>
      <c r="BG1410" s="7">
        <f>+K1410*F1410</f>
        <v>228760</v>
      </c>
      <c r="BH1410" s="2"/>
    </row>
    <row r="1411" spans="1:60" ht="34" hidden="1" outlineLevel="1" x14ac:dyDescent="0.2">
      <c r="A1411" s="1" t="s">
        <v>1102</v>
      </c>
      <c r="B1411" s="82">
        <v>7</v>
      </c>
      <c r="C1411" s="144" t="s">
        <v>157</v>
      </c>
      <c r="D1411" s="144"/>
      <c r="E1411" s="82" t="s">
        <v>91</v>
      </c>
      <c r="F1411" s="143">
        <v>7.1999999999999998E-3</v>
      </c>
      <c r="G1411" s="142">
        <f>+[2]THKL!F1414</f>
        <v>7.1999999999999998E-3</v>
      </c>
      <c r="H1411" s="132"/>
      <c r="I1411" s="132"/>
      <c r="J1411" s="132"/>
      <c r="K1411" s="156">
        <f>$K$16</f>
        <v>29073975</v>
      </c>
      <c r="L1411" s="157">
        <f>$L$16</f>
        <v>12460275</v>
      </c>
      <c r="M1411" s="157">
        <f>SUM(K1411:L1411)</f>
        <v>41534250</v>
      </c>
      <c r="N1411" s="83">
        <f>IF(V1411&lt;&gt;"VTC VHm",_xlfn.XLOOKUP(Z1411,$AC$4015:$AC$4035,$AD$4015:$AD$4035,0)*M1411,_xlfn.XLOOKUP(Z1411,$AC$4015:$AC$4035,$AD$4015:$AD$4035,0)*L1411)</f>
        <v>4361096.25</v>
      </c>
      <c r="O1411" s="83">
        <f>IF(V1411&lt;&gt;"VTC VHm",_xlfn.XLOOKUP(Z1411,$AC$4015:$AC$4035,$AE$4015:$AE$4035,0)*M1411,_xlfn.XLOOKUP(Z1411,$AC$4015:$AC$4035,$AE$4015:$AE$4035,0)*L1411)</f>
        <v>0</v>
      </c>
      <c r="P1411" s="83">
        <f>SUM(N1411:O1411)</f>
        <v>4361096.25</v>
      </c>
      <c r="Q1411" s="157">
        <f>M1411*G1411</f>
        <v>299046.59999999998</v>
      </c>
      <c r="R1411" s="157">
        <f>G1411*P1411</f>
        <v>31399.893</v>
      </c>
      <c r="S1411" s="83">
        <f>SUM(Q1411:R1411)</f>
        <v>330446.49299999996</v>
      </c>
      <c r="T1411" s="156" t="s">
        <v>50</v>
      </c>
      <c r="U1411" s="132"/>
      <c r="V1411" s="82" t="s">
        <v>34</v>
      </c>
      <c r="W1411" s="132"/>
      <c r="X1411" s="44" t="s">
        <v>33</v>
      </c>
      <c r="Y1411" s="44"/>
      <c r="Z1411" s="44" t="s">
        <v>16</v>
      </c>
      <c r="AA1411" s="44" t="s">
        <v>80</v>
      </c>
      <c r="AB1411" s="2">
        <v>34935138.757555217</v>
      </c>
      <c r="AC1411" s="2">
        <v>251532.99905439754</v>
      </c>
      <c r="AD1411" s="2">
        <f>+M1411</f>
        <v>41534250</v>
      </c>
      <c r="AE1411" s="2">
        <f>+AD1411*14%</f>
        <v>5814795.0000000009</v>
      </c>
      <c r="AF1411" s="155">
        <f>+AD1411*35%</f>
        <v>14536987.5</v>
      </c>
      <c r="AG1411" s="2">
        <f>+AD1411*F1411</f>
        <v>299046.59999999998</v>
      </c>
      <c r="AH1411" s="2">
        <f>+AE1411*F1411</f>
        <v>41866.524000000005</v>
      </c>
      <c r="AI1411" s="2">
        <f>+AF1411*F1411</f>
        <v>104666.31</v>
      </c>
      <c r="AJ1411" s="2">
        <f>SUM(AG1411:AI1411)</f>
        <v>445579.43399999995</v>
      </c>
      <c r="AK1411" s="2">
        <f>+AD1411*G1411</f>
        <v>299046.59999999998</v>
      </c>
      <c r="AL1411" s="2">
        <f>+AE1411*G1411</f>
        <v>41866.524000000005</v>
      </c>
      <c r="AM1411" s="2">
        <f>+AF1411*G1411</f>
        <v>104666.31</v>
      </c>
      <c r="AN1411" s="155">
        <f>SUM(AK1411:AM1411)</f>
        <v>445579.43399999995</v>
      </c>
      <c r="AQ1411" s="145" t="s">
        <v>525</v>
      </c>
      <c r="AU1411" s="8">
        <f>+K1411</f>
        <v>29073975</v>
      </c>
      <c r="AV1411" s="8">
        <f>+L1411</f>
        <v>12460275</v>
      </c>
      <c r="AW1411" s="2">
        <f>+M1411</f>
        <v>41534250</v>
      </c>
      <c r="AX1411" s="8">
        <f>F1411*AW1411</f>
        <v>299046.59999999998</v>
      </c>
      <c r="AY1411" s="8">
        <f>IF(AQ1411="CT",7%,5%)*AX1411</f>
        <v>20933.261999999999</v>
      </c>
      <c r="AZ1411" s="8">
        <f>AX1411*2%</f>
        <v>5980.9319999999998</v>
      </c>
      <c r="BA1411" s="8">
        <f>IF(BB1411&gt;0,0,AX1411*5%)</f>
        <v>0</v>
      </c>
      <c r="BB1411" s="8">
        <f>(AX1411-BG1411)*35%</f>
        <v>104666.30999999998</v>
      </c>
      <c r="BC1411" s="8">
        <f>+AX1411+AY1411+AZ1411+BA1411+BB1411</f>
        <v>430627.10399999993</v>
      </c>
      <c r="BD1411" s="8">
        <f>AX1411-AT1411</f>
        <v>299046.59999999998</v>
      </c>
      <c r="BE1411" s="2"/>
      <c r="BH1411" s="2"/>
    </row>
    <row r="1412" spans="1:60" ht="34" hidden="1" outlineLevel="1" x14ac:dyDescent="0.2">
      <c r="A1412" s="1" t="s">
        <v>1101</v>
      </c>
      <c r="B1412" s="82">
        <v>8</v>
      </c>
      <c r="C1412" s="144" t="s">
        <v>156</v>
      </c>
      <c r="D1412" s="144"/>
      <c r="E1412" s="82" t="s">
        <v>91</v>
      </c>
      <c r="F1412" s="143">
        <v>7.1999999999999998E-3</v>
      </c>
      <c r="G1412" s="142">
        <f>+[2]THKL!F1415</f>
        <v>7.1999999999999998E-3</v>
      </c>
      <c r="H1412" s="132"/>
      <c r="I1412" s="132"/>
      <c r="J1412" s="132"/>
      <c r="K1412" s="48" t="s">
        <v>89</v>
      </c>
      <c r="L1412" s="47" t="s">
        <v>89</v>
      </c>
      <c r="M1412" s="47">
        <f>SUM(K1412:L1412)</f>
        <v>0</v>
      </c>
      <c r="N1412" s="83">
        <f>IF(V1412&lt;&gt;"VTC VHm",_xlfn.XLOOKUP(Z1412,$AC$4015:$AC$4035,$AD$4015:$AD$4035,0)*M1412,_xlfn.XLOOKUP(Z1412,$AC$4015:$AC$4035,$AD$4015:$AD$4035,0)*L1412)</f>
        <v>0</v>
      </c>
      <c r="O1412" s="83">
        <f>IF(V1412&lt;&gt;"VTC VHm",_xlfn.XLOOKUP(Z1412,$AC$4015:$AC$4035,$AE$4015:$AE$4035,0)*M1412,_xlfn.XLOOKUP(Z1412,$AC$4015:$AC$4035,$AE$4015:$AE$4035,0)*L1412)</f>
        <v>0</v>
      </c>
      <c r="P1412" s="83">
        <f>SUM(N1412:O1412)</f>
        <v>0</v>
      </c>
      <c r="Q1412" s="47">
        <f>M1412*G1412</f>
        <v>0</v>
      </c>
      <c r="R1412" s="47">
        <f>G1412*P1412</f>
        <v>0</v>
      </c>
      <c r="S1412" s="83">
        <f>SUM(Q1412:R1412)</f>
        <v>0</v>
      </c>
      <c r="T1412" s="48" t="s">
        <v>50</v>
      </c>
      <c r="U1412" s="132"/>
      <c r="V1412" s="82"/>
      <c r="W1412" s="132"/>
      <c r="X1412" s="44" t="s">
        <v>33</v>
      </c>
      <c r="Y1412" s="44"/>
      <c r="Z1412" s="44" t="s">
        <v>16</v>
      </c>
      <c r="AA1412" s="44" t="s">
        <v>80</v>
      </c>
      <c r="AB1412" s="2">
        <v>7872000.4009100944</v>
      </c>
      <c r="AC1412" s="2">
        <v>56678.402886552678</v>
      </c>
      <c r="AD1412" s="2">
        <f>+M1412</f>
        <v>0</v>
      </c>
      <c r="AE1412" s="2">
        <f>+AD1412*14%</f>
        <v>0</v>
      </c>
      <c r="AF1412" s="2">
        <f>+AD1412*35%</f>
        <v>0</v>
      </c>
      <c r="AG1412" s="2">
        <f>+AD1412*F1412</f>
        <v>0</v>
      </c>
      <c r="AH1412" s="2">
        <f>+AE1412*F1412</f>
        <v>0</v>
      </c>
      <c r="AI1412" s="2">
        <f>+AF1412*F1412</f>
        <v>0</v>
      </c>
      <c r="AJ1412" s="2">
        <f>SUM(AG1412:AI1412)</f>
        <v>0</v>
      </c>
      <c r="AK1412" s="2">
        <f>+AD1412*G1412</f>
        <v>0</v>
      </c>
      <c r="AL1412" s="2">
        <f>+AE1412*G1412</f>
        <v>0</v>
      </c>
      <c r="AM1412" s="2">
        <f>+AF1412*G1412</f>
        <v>0</v>
      </c>
      <c r="AN1412" s="2">
        <f>SUM(AK1412:AM1412)</f>
        <v>0</v>
      </c>
      <c r="AQ1412" s="145" t="s">
        <v>525</v>
      </c>
      <c r="AU1412" s="8" t="str">
        <f>+K1412</f>
        <v>Bao gồm</v>
      </c>
      <c r="AV1412" s="8" t="str">
        <f>+L1412</f>
        <v>Bao gồm</v>
      </c>
      <c r="AW1412" s="2">
        <f>+M1412</f>
        <v>0</v>
      </c>
      <c r="AX1412" s="8">
        <f>F1412*AW1412</f>
        <v>0</v>
      </c>
      <c r="AY1412" s="8">
        <f>IF(AQ1412="CT",7%,5%)*AX1412</f>
        <v>0</v>
      </c>
      <c r="AZ1412" s="8">
        <f>AX1412*2%</f>
        <v>0</v>
      </c>
      <c r="BA1412" s="8">
        <f>IF(BB1412&gt;0,0,AX1412*5%)</f>
        <v>0</v>
      </c>
      <c r="BB1412" s="8">
        <f>(AX1412-BG1412)*35%</f>
        <v>0</v>
      </c>
      <c r="BC1412" s="8">
        <f>+AX1412+AY1412+AZ1412+BA1412+BB1412</f>
        <v>0</v>
      </c>
      <c r="BD1412" s="8">
        <f>AX1412-AT1412</f>
        <v>0</v>
      </c>
      <c r="BE1412" s="2"/>
      <c r="BH1412" s="2"/>
    </row>
    <row r="1413" spans="1:60" s="92" customFormat="1" ht="17" collapsed="1" x14ac:dyDescent="0.2">
      <c r="A1413" s="92">
        <v>0</v>
      </c>
      <c r="B1413" s="163"/>
      <c r="C1413" s="164" t="s">
        <v>776</v>
      </c>
      <c r="D1413" s="164"/>
      <c r="E1413" s="163"/>
      <c r="F1413" s="162"/>
      <c r="G1413" s="149">
        <f>+[2]THKL!F1416</f>
        <v>0</v>
      </c>
      <c r="H1413" s="158"/>
      <c r="I1413" s="158"/>
      <c r="J1413" s="158"/>
      <c r="K1413" s="159"/>
      <c r="L1413" s="161"/>
      <c r="M1413" s="161">
        <f>SUM(K1413:L1413)</f>
        <v>0</v>
      </c>
      <c r="N1413" s="83">
        <f>IF(V1413&lt;&gt;"VTC VHm",_xlfn.XLOOKUP(Z1413,$AC$4015:$AC$4035,$AD$4015:$AD$4035,0)*M1413,_xlfn.XLOOKUP(Z1413,$AC$4015:$AC$4035,$AD$4015:$AD$4035,0)*L1413)</f>
        <v>0</v>
      </c>
      <c r="O1413" s="83">
        <f>IF(V1413&lt;&gt;"VTC VHm",_xlfn.XLOOKUP(Z1413,$AC$4015:$AC$4035,$AE$4015:$AE$4035,0)*M1413,_xlfn.XLOOKUP(Z1413,$AC$4015:$AC$4035,$AE$4015:$AE$4035,0)*L1413)</f>
        <v>0</v>
      </c>
      <c r="P1413" s="160">
        <f>SUM(N1413:O1413)</f>
        <v>0</v>
      </c>
      <c r="Q1413" s="161">
        <f>M1413*G1413</f>
        <v>0</v>
      </c>
      <c r="R1413" s="161">
        <f>G1413*P1413</f>
        <v>0</v>
      </c>
      <c r="S1413" s="160">
        <f>SUM(Q1413:R1413)</f>
        <v>0</v>
      </c>
      <c r="T1413" s="159"/>
      <c r="U1413" s="158"/>
      <c r="V1413" s="158"/>
      <c r="W1413" s="158"/>
      <c r="X1413" s="94" t="s">
        <v>33</v>
      </c>
      <c r="Y1413" s="94"/>
      <c r="Z1413" s="94" t="s">
        <v>16</v>
      </c>
      <c r="AA1413" s="44" t="s">
        <v>80</v>
      </c>
      <c r="AB1413" s="2"/>
      <c r="AC1413" s="2">
        <v>0</v>
      </c>
      <c r="AD1413" s="93">
        <f>+M1413</f>
        <v>0</v>
      </c>
      <c r="AE1413" s="93">
        <f>+AD1413*14%</f>
        <v>0</v>
      </c>
      <c r="AF1413" s="93">
        <f>+AD1413*35%</f>
        <v>0</v>
      </c>
      <c r="AG1413" s="93">
        <f>+AD1413*F1413</f>
        <v>0</v>
      </c>
      <c r="AH1413" s="93">
        <f>+AE1413*F1413</f>
        <v>0</v>
      </c>
      <c r="AI1413" s="93">
        <f>+AF1413*F1413</f>
        <v>0</v>
      </c>
      <c r="AJ1413" s="93">
        <f>SUM(AG1413:AI1413)</f>
        <v>0</v>
      </c>
      <c r="AK1413" s="93">
        <f>+AD1413*G1413</f>
        <v>0</v>
      </c>
      <c r="AL1413" s="93">
        <f>+AE1413*G1413</f>
        <v>0</v>
      </c>
      <c r="AM1413" s="93">
        <f>+AF1413*G1413</f>
        <v>0</v>
      </c>
      <c r="AN1413" s="93">
        <f>SUM(AK1413:AM1413)</f>
        <v>0</v>
      </c>
      <c r="AQ1413" s="145" t="s">
        <v>525</v>
      </c>
      <c r="AU1413" s="8">
        <f>+K1413</f>
        <v>0</v>
      </c>
      <c r="AV1413" s="8">
        <f>+L1413</f>
        <v>0</v>
      </c>
      <c r="AW1413" s="2">
        <f>+M1413</f>
        <v>0</v>
      </c>
      <c r="AX1413" s="8">
        <f>F1413*AW1413</f>
        <v>0</v>
      </c>
      <c r="AY1413" s="8">
        <f>IF(AQ1413="CT",7%,5%)*AX1413</f>
        <v>0</v>
      </c>
      <c r="AZ1413" s="8">
        <f>AX1413*2%</f>
        <v>0</v>
      </c>
      <c r="BA1413" s="8">
        <f>IF(BB1413&gt;0,0,AX1413*5%)</f>
        <v>0</v>
      </c>
      <c r="BB1413" s="8">
        <f>(AX1413-BG1413)*35%</f>
        <v>0</v>
      </c>
      <c r="BC1413" s="8">
        <f>+AX1413+AY1413+AZ1413+BA1413+BB1413</f>
        <v>0</v>
      </c>
      <c r="BD1413" s="8">
        <f>AX1413-AT1413</f>
        <v>0</v>
      </c>
      <c r="BE1413" s="2"/>
      <c r="BH1413" s="2"/>
    </row>
    <row r="1414" spans="1:60" ht="34" hidden="1" outlineLevel="1" x14ac:dyDescent="0.2">
      <c r="A1414" s="1" t="s">
        <v>1100</v>
      </c>
      <c r="B1414" s="82">
        <v>9</v>
      </c>
      <c r="C1414" s="144" t="s">
        <v>1065</v>
      </c>
      <c r="D1414" s="144"/>
      <c r="E1414" s="82" t="s">
        <v>104</v>
      </c>
      <c r="F1414" s="143">
        <v>14.930199999999999</v>
      </c>
      <c r="G1414" s="142">
        <f>+[2]THKL!F1417</f>
        <v>14.930199999999999</v>
      </c>
      <c r="H1414" s="132"/>
      <c r="I1414" s="132"/>
      <c r="J1414" s="132"/>
      <c r="K1414" s="156"/>
      <c r="L1414" s="157">
        <f>$L$21</f>
        <v>251876.31</v>
      </c>
      <c r="M1414" s="157">
        <f>SUM(K1414:L1414)</f>
        <v>251876.31</v>
      </c>
      <c r="N1414" s="83">
        <f>IF(V1414&lt;&gt;"VTC VHm",_xlfn.XLOOKUP(Z1414,$AC$4015:$AC$4035,$AD$4015:$AD$4035,0)*M1414,_xlfn.XLOOKUP(Z1414,$AC$4015:$AC$4035,$AD$4015:$AD$4035,0)*L1414)</f>
        <v>88156.708499999993</v>
      </c>
      <c r="O1414" s="83">
        <f>IF(V1414&lt;&gt;"VTC VHm",_xlfn.XLOOKUP(Z1414,$AC$4015:$AC$4035,$AE$4015:$AE$4035,0)*M1414,_xlfn.XLOOKUP(Z1414,$AC$4015:$AC$4035,$AE$4015:$AE$4035,0)*L1414)</f>
        <v>0</v>
      </c>
      <c r="P1414" s="83">
        <f>SUM(N1414:O1414)</f>
        <v>88156.708499999993</v>
      </c>
      <c r="Q1414" s="157">
        <f>M1414*G1414</f>
        <v>3760563.6835619998</v>
      </c>
      <c r="R1414" s="157">
        <f>G1414*P1414</f>
        <v>1316197.2892466998</v>
      </c>
      <c r="S1414" s="83">
        <f>SUM(Q1414:R1414)</f>
        <v>5076760.9728087001</v>
      </c>
      <c r="T1414" s="156" t="s">
        <v>50</v>
      </c>
      <c r="U1414" s="132"/>
      <c r="V1414" s="132"/>
      <c r="W1414" s="132"/>
      <c r="X1414" s="44" t="s">
        <v>33</v>
      </c>
      <c r="Y1414" s="44"/>
      <c r="Z1414" s="44" t="s">
        <v>16</v>
      </c>
      <c r="AA1414" s="44" t="s">
        <v>80</v>
      </c>
      <c r="AB1414" s="2">
        <v>272678.58698437503</v>
      </c>
      <c r="AC1414" s="2">
        <v>4071145.8393941158</v>
      </c>
      <c r="AD1414" s="2">
        <f>+M1414</f>
        <v>251876.31</v>
      </c>
      <c r="AE1414" s="2">
        <f>+AD1414*14%</f>
        <v>35262.683400000002</v>
      </c>
      <c r="AF1414" s="155">
        <f>+AD1414*35%</f>
        <v>88156.708499999993</v>
      </c>
      <c r="AG1414" s="2">
        <f>+AD1414*F1414</f>
        <v>3760563.6835619998</v>
      </c>
      <c r="AH1414" s="2">
        <f>+AE1414*F1414</f>
        <v>526478.91569867998</v>
      </c>
      <c r="AI1414" s="2">
        <f>+AF1414*F1414</f>
        <v>1316197.2892466998</v>
      </c>
      <c r="AJ1414" s="2">
        <f>SUM(AG1414:AI1414)</f>
        <v>5603239.8885073792</v>
      </c>
      <c r="AK1414" s="2">
        <f>+AD1414*G1414</f>
        <v>3760563.6835619998</v>
      </c>
      <c r="AL1414" s="2">
        <f>+AE1414*G1414</f>
        <v>526478.91569867998</v>
      </c>
      <c r="AM1414" s="2">
        <f>+AF1414*G1414</f>
        <v>1316197.2892466998</v>
      </c>
      <c r="AN1414" s="155">
        <f>SUM(AK1414:AM1414)</f>
        <v>5603239.8885073792</v>
      </c>
      <c r="AQ1414" s="145" t="s">
        <v>525</v>
      </c>
      <c r="AU1414" s="8">
        <f>+K1414</f>
        <v>0</v>
      </c>
      <c r="AV1414" s="8">
        <f>+L1414</f>
        <v>251876.31</v>
      </c>
      <c r="AW1414" s="2">
        <f>+M1414</f>
        <v>251876.31</v>
      </c>
      <c r="AX1414" s="8">
        <f>F1414*AW1414</f>
        <v>3760563.6835619998</v>
      </c>
      <c r="AY1414" s="8">
        <f>IF(AQ1414="CT",7%,5%)*AX1414</f>
        <v>263239.45784933999</v>
      </c>
      <c r="AZ1414" s="8">
        <f>AX1414*2%</f>
        <v>75211.273671239993</v>
      </c>
      <c r="BA1414" s="8">
        <f>IF(BB1414&gt;0,0,AX1414*5%)</f>
        <v>0</v>
      </c>
      <c r="BB1414" s="8">
        <f>(AX1414-BG1414)*35%</f>
        <v>1316197.2892466998</v>
      </c>
      <c r="BC1414" s="8">
        <f>+AX1414+AY1414+AZ1414+BA1414+BB1414</f>
        <v>5415211.7043292802</v>
      </c>
      <c r="BD1414" s="8">
        <f>AX1414-AT1414</f>
        <v>3760563.6835619998</v>
      </c>
      <c r="BE1414" s="2"/>
      <c r="BH1414" s="2"/>
    </row>
    <row r="1415" spans="1:60" ht="34" hidden="1" outlineLevel="1" x14ac:dyDescent="0.2">
      <c r="A1415" s="1" t="s">
        <v>1099</v>
      </c>
      <c r="B1415" s="82">
        <v>10</v>
      </c>
      <c r="C1415" s="144" t="s">
        <v>152</v>
      </c>
      <c r="D1415" s="144"/>
      <c r="E1415" s="82" t="s">
        <v>148</v>
      </c>
      <c r="F1415" s="143">
        <v>2.93E-2</v>
      </c>
      <c r="G1415" s="142">
        <f>+[2]THKL!F1418</f>
        <v>2.93E-2</v>
      </c>
      <c r="H1415" s="132"/>
      <c r="I1415" s="132"/>
      <c r="J1415" s="132"/>
      <c r="K1415" s="156"/>
      <c r="L1415" s="157">
        <f>$L$22</f>
        <v>4731750</v>
      </c>
      <c r="M1415" s="157">
        <f>SUM(K1415:L1415)</f>
        <v>4731750</v>
      </c>
      <c r="N1415" s="83">
        <f>IF(V1415&lt;&gt;"VTC VHm",_xlfn.XLOOKUP(Z1415,$AC$4015:$AC$4035,$AD$4015:$AD$4035,0)*M1415,_xlfn.XLOOKUP(Z1415,$AC$4015:$AC$4035,$AD$4015:$AD$4035,0)*L1415)</f>
        <v>1656112.5</v>
      </c>
      <c r="O1415" s="83">
        <f>IF(V1415&lt;&gt;"VTC VHm",_xlfn.XLOOKUP(Z1415,$AC$4015:$AC$4035,$AE$4015:$AE$4035,0)*M1415,_xlfn.XLOOKUP(Z1415,$AC$4015:$AC$4035,$AE$4015:$AE$4035,0)*L1415)</f>
        <v>0</v>
      </c>
      <c r="P1415" s="83">
        <f>SUM(N1415:O1415)</f>
        <v>1656112.5</v>
      </c>
      <c r="Q1415" s="157">
        <f>M1415*G1415</f>
        <v>138640.27499999999</v>
      </c>
      <c r="R1415" s="157">
        <f>G1415*P1415</f>
        <v>48524.096250000002</v>
      </c>
      <c r="S1415" s="83">
        <f>SUM(Q1415:R1415)</f>
        <v>187164.37125</v>
      </c>
      <c r="T1415" s="156" t="s">
        <v>50</v>
      </c>
      <c r="U1415" s="132"/>
      <c r="V1415" s="132"/>
      <c r="W1415" s="132"/>
      <c r="X1415" s="44" t="s">
        <v>33</v>
      </c>
      <c r="Y1415" s="44"/>
      <c r="Z1415" s="44" t="s">
        <v>16</v>
      </c>
      <c r="AA1415" s="44" t="s">
        <v>80</v>
      </c>
      <c r="AB1415" s="2">
        <v>3687298.2852585004</v>
      </c>
      <c r="AC1415" s="2">
        <v>108037.83975807406</v>
      </c>
      <c r="AD1415" s="2">
        <f>+M1415</f>
        <v>4731750</v>
      </c>
      <c r="AE1415" s="2">
        <f>+AD1415*14%</f>
        <v>662445.00000000012</v>
      </c>
      <c r="AF1415" s="155">
        <f>+AD1415*35%</f>
        <v>1656112.5</v>
      </c>
      <c r="AG1415" s="2">
        <f>+AD1415*F1415</f>
        <v>138640.27499999999</v>
      </c>
      <c r="AH1415" s="2">
        <f>+AE1415*F1415</f>
        <v>19409.638500000005</v>
      </c>
      <c r="AI1415" s="2">
        <f>+AF1415*F1415</f>
        <v>48524.096250000002</v>
      </c>
      <c r="AJ1415" s="2">
        <f>SUM(AG1415:AI1415)</f>
        <v>206574.00975</v>
      </c>
      <c r="AK1415" s="2">
        <f>+AD1415*G1415</f>
        <v>138640.27499999999</v>
      </c>
      <c r="AL1415" s="2">
        <f>+AE1415*G1415</f>
        <v>19409.638500000005</v>
      </c>
      <c r="AM1415" s="2">
        <f>+AF1415*G1415</f>
        <v>48524.096250000002</v>
      </c>
      <c r="AN1415" s="155">
        <f>SUM(AK1415:AM1415)</f>
        <v>206574.00975</v>
      </c>
      <c r="AQ1415" s="145" t="s">
        <v>525</v>
      </c>
      <c r="AU1415" s="8">
        <f>+K1415</f>
        <v>0</v>
      </c>
      <c r="AV1415" s="8">
        <f>+L1415</f>
        <v>4731750</v>
      </c>
      <c r="AW1415" s="2">
        <f>+M1415</f>
        <v>4731750</v>
      </c>
      <c r="AX1415" s="8">
        <f>F1415*AW1415</f>
        <v>138640.27499999999</v>
      </c>
      <c r="AY1415" s="8">
        <f>IF(AQ1415="CT",7%,5%)*AX1415</f>
        <v>9704.8192500000005</v>
      </c>
      <c r="AZ1415" s="8">
        <f>AX1415*2%</f>
        <v>2772.8054999999999</v>
      </c>
      <c r="BA1415" s="8">
        <f>IF(BB1415&gt;0,0,AX1415*5%)</f>
        <v>0</v>
      </c>
      <c r="BB1415" s="8">
        <f>(AX1415-BG1415)*35%</f>
        <v>48524.096249999995</v>
      </c>
      <c r="BC1415" s="8">
        <f>+AX1415+AY1415+AZ1415+BA1415+BB1415</f>
        <v>199641.99599999998</v>
      </c>
      <c r="BD1415" s="8">
        <f>AX1415-AT1415</f>
        <v>138640.27499999999</v>
      </c>
      <c r="BE1415" s="2"/>
      <c r="BH1415" s="2"/>
    </row>
    <row r="1416" spans="1:60" ht="34" hidden="1" outlineLevel="1" x14ac:dyDescent="0.2">
      <c r="A1416" s="1" t="s">
        <v>1098</v>
      </c>
      <c r="B1416" s="82">
        <v>11</v>
      </c>
      <c r="C1416" s="144" t="s">
        <v>142</v>
      </c>
      <c r="D1416" s="144"/>
      <c r="E1416" s="82" t="s">
        <v>104</v>
      </c>
      <c r="F1416" s="143">
        <v>0.94389999999999996</v>
      </c>
      <c r="G1416" s="142">
        <f>+[2]THKL!F1419</f>
        <v>0.94389999999999996</v>
      </c>
      <c r="H1416" s="132"/>
      <c r="I1416" s="132"/>
      <c r="J1416" s="132"/>
      <c r="K1416" s="156" t="str">
        <f>$K$23</f>
        <v>Bao gồm</v>
      </c>
      <c r="L1416" s="157">
        <f>$L$23</f>
        <v>1796521.3602777775</v>
      </c>
      <c r="M1416" s="157">
        <f>SUM(K1416:L1416)</f>
        <v>1796521.3602777775</v>
      </c>
      <c r="N1416" s="83">
        <f>IF(V1416&lt;&gt;"VTC VHm",_xlfn.XLOOKUP(Z1416,$AC$4015:$AC$4035,$AD$4015:$AD$4035,0)*M1416,_xlfn.XLOOKUP(Z1416,$AC$4015:$AC$4035,$AD$4015:$AD$4035,0)*L1416)</f>
        <v>628782.47609722207</v>
      </c>
      <c r="O1416" s="83">
        <f>IF(V1416&lt;&gt;"VTC VHm",_xlfn.XLOOKUP(Z1416,$AC$4015:$AC$4035,$AE$4015:$AE$4035,0)*M1416,_xlfn.XLOOKUP(Z1416,$AC$4015:$AC$4035,$AE$4015:$AE$4035,0)*L1416)</f>
        <v>0</v>
      </c>
      <c r="P1416" s="83">
        <f>SUM(N1416:O1416)</f>
        <v>628782.47609722207</v>
      </c>
      <c r="Q1416" s="157">
        <f>M1416*G1416</f>
        <v>1695736.5119661943</v>
      </c>
      <c r="R1416" s="157">
        <f>G1416*P1416</f>
        <v>593507.77918816789</v>
      </c>
      <c r="S1416" s="83">
        <f>SUM(Q1416:R1416)</f>
        <v>2289244.2911543623</v>
      </c>
      <c r="T1416" s="156" t="s">
        <v>50</v>
      </c>
      <c r="U1416" s="132"/>
      <c r="V1416" s="132"/>
      <c r="W1416" s="132"/>
      <c r="X1416" s="44" t="s">
        <v>33</v>
      </c>
      <c r="Y1416" s="44"/>
      <c r="Z1416" s="44" t="s">
        <v>16</v>
      </c>
      <c r="AA1416" s="44" t="s">
        <v>80</v>
      </c>
      <c r="AB1416" s="2">
        <v>1782161.2192623136</v>
      </c>
      <c r="AC1416" s="2">
        <v>1682181.9748616978</v>
      </c>
      <c r="AD1416" s="2">
        <f>+M1416</f>
        <v>1796521.3602777775</v>
      </c>
      <c r="AE1416" s="2">
        <f>+AD1416*14%</f>
        <v>251512.99043888887</v>
      </c>
      <c r="AF1416" s="155">
        <f>+AD1416*35%</f>
        <v>628782.47609722207</v>
      </c>
      <c r="AG1416" s="2">
        <f>+AD1416*F1416</f>
        <v>1695736.5119661943</v>
      </c>
      <c r="AH1416" s="2">
        <f>+AE1416*F1416</f>
        <v>237403.1116752672</v>
      </c>
      <c r="AI1416" s="2">
        <f>+AF1416*F1416</f>
        <v>593507.77918816789</v>
      </c>
      <c r="AJ1416" s="2">
        <f>SUM(AG1416:AI1416)</f>
        <v>2526647.4028296294</v>
      </c>
      <c r="AK1416" s="2">
        <f>+AD1416*G1416</f>
        <v>1695736.5119661943</v>
      </c>
      <c r="AL1416" s="2">
        <f>+AE1416*G1416</f>
        <v>237403.1116752672</v>
      </c>
      <c r="AM1416" s="2">
        <f>+AF1416*G1416</f>
        <v>593507.77918816789</v>
      </c>
      <c r="AN1416" s="155">
        <f>SUM(AK1416:AM1416)</f>
        <v>2526647.4028296294</v>
      </c>
      <c r="AQ1416" s="145" t="s">
        <v>525</v>
      </c>
      <c r="AU1416" s="8">
        <f>+BH1416</f>
        <v>250000</v>
      </c>
      <c r="AV1416" s="8">
        <f>+L1416</f>
        <v>1796521.3602777775</v>
      </c>
      <c r="AW1416" s="2">
        <f>+AU1416+AV1416</f>
        <v>2046521.3602777775</v>
      </c>
      <c r="AX1416" s="8">
        <f>F1416*AW1416</f>
        <v>1931711.511966194</v>
      </c>
      <c r="AY1416" s="8">
        <f>IF(AQ1416="CT",7%,5%)*AX1416</f>
        <v>135219.80583763358</v>
      </c>
      <c r="AZ1416" s="8">
        <f>AX1416*2%</f>
        <v>38634.230239323879</v>
      </c>
      <c r="BA1416" s="8">
        <f>IF(BB1416&gt;0,0,AX1416*5%)</f>
        <v>0</v>
      </c>
      <c r="BB1416" s="8">
        <f>(AX1416-BG1416)*35%</f>
        <v>676099.02918816789</v>
      </c>
      <c r="BC1416" s="8">
        <f>+AX1416+AY1416+AZ1416+BA1416+BB1416</f>
        <v>2781664.5772313192</v>
      </c>
      <c r="BD1416" s="8">
        <f>AX1416-AT1416</f>
        <v>1931711.511966194</v>
      </c>
      <c r="BE1416" s="2"/>
      <c r="BH1416" s="2">
        <v>250000</v>
      </c>
    </row>
    <row r="1417" spans="1:60" ht="44.25" hidden="1" customHeight="1" outlineLevel="1" x14ac:dyDescent="0.2">
      <c r="A1417" s="1" t="s">
        <v>1097</v>
      </c>
      <c r="B1417" s="82">
        <v>12</v>
      </c>
      <c r="C1417" s="144" t="s">
        <v>1064</v>
      </c>
      <c r="D1417" s="144"/>
      <c r="E1417" s="82" t="s">
        <v>104</v>
      </c>
      <c r="F1417" s="143">
        <v>11.0588</v>
      </c>
      <c r="G1417" s="142">
        <f>+[2]THKL!F1420</f>
        <v>11.0588</v>
      </c>
      <c r="H1417" s="132"/>
      <c r="I1417" s="132"/>
      <c r="J1417" s="132"/>
      <c r="K1417" s="156" t="str">
        <f>$K$723</f>
        <v>Bao gồm</v>
      </c>
      <c r="L1417" s="157">
        <f>$L$723</f>
        <v>1951845.7932777775</v>
      </c>
      <c r="M1417" s="157">
        <f>SUM(K1417:L1417)</f>
        <v>1951845.7932777775</v>
      </c>
      <c r="N1417" s="83">
        <f>IF(V1417&lt;&gt;"VTC VHm",_xlfn.XLOOKUP(Z1417,$AC$4015:$AC$4035,$AD$4015:$AD$4035,0)*M1417,_xlfn.XLOOKUP(Z1417,$AC$4015:$AC$4035,$AD$4015:$AD$4035,0)*L1417)</f>
        <v>683146.02764722204</v>
      </c>
      <c r="O1417" s="83">
        <f>IF(V1417&lt;&gt;"VTC VHm",_xlfn.XLOOKUP(Z1417,$AC$4015:$AC$4035,$AE$4015:$AE$4035,0)*M1417,_xlfn.XLOOKUP(Z1417,$AC$4015:$AC$4035,$AE$4015:$AE$4035,0)*L1417)</f>
        <v>0</v>
      </c>
      <c r="P1417" s="83">
        <f>SUM(N1417:O1417)</f>
        <v>683146.02764722204</v>
      </c>
      <c r="Q1417" s="157">
        <f>M1417*G1417</f>
        <v>21585072.258700285</v>
      </c>
      <c r="R1417" s="157">
        <f>G1417*P1417</f>
        <v>7554775.2905450994</v>
      </c>
      <c r="S1417" s="83">
        <f>SUM(Q1417:R1417)</f>
        <v>29139847.549245384</v>
      </c>
      <c r="T1417" s="156" t="s">
        <v>50</v>
      </c>
      <c r="U1417" s="132"/>
      <c r="V1417" s="132"/>
      <c r="W1417" s="132"/>
      <c r="X1417" s="44" t="s">
        <v>33</v>
      </c>
      <c r="Y1417" s="44"/>
      <c r="Z1417" s="44" t="s">
        <v>16</v>
      </c>
      <c r="AA1417" s="44" t="s">
        <v>80</v>
      </c>
      <c r="AB1417" s="2">
        <v>2271356.1809785124</v>
      </c>
      <c r="AC1417" s="2">
        <v>25118473.734205171</v>
      </c>
      <c r="AD1417" s="2">
        <f>+M1417</f>
        <v>1951845.7932777775</v>
      </c>
      <c r="AE1417" s="2">
        <f>+AD1417*14%</f>
        <v>273258.41105888889</v>
      </c>
      <c r="AF1417" s="155">
        <f>+AD1417*35%</f>
        <v>683146.02764722204</v>
      </c>
      <c r="AG1417" s="2">
        <f>+AD1417*F1417</f>
        <v>21585072.258700285</v>
      </c>
      <c r="AH1417" s="2">
        <f>+AE1417*F1417</f>
        <v>3021910.1162180402</v>
      </c>
      <c r="AI1417" s="2">
        <f>+AF1417*F1417</f>
        <v>7554775.2905450994</v>
      </c>
      <c r="AJ1417" s="2">
        <f>SUM(AG1417:AI1417)</f>
        <v>32161757.665463425</v>
      </c>
      <c r="AK1417" s="2">
        <f>+AD1417*G1417</f>
        <v>21585072.258700285</v>
      </c>
      <c r="AL1417" s="2">
        <f>+AE1417*G1417</f>
        <v>3021910.1162180402</v>
      </c>
      <c r="AM1417" s="2">
        <f>+AF1417*G1417</f>
        <v>7554775.2905450994</v>
      </c>
      <c r="AN1417" s="155">
        <f>SUM(AK1417:AM1417)</f>
        <v>32161757.665463425</v>
      </c>
      <c r="AQ1417" s="145" t="s">
        <v>525</v>
      </c>
      <c r="AU1417" s="8">
        <f>+BH1417</f>
        <v>250000</v>
      </c>
      <c r="AV1417" s="8">
        <f>+L1417</f>
        <v>1951845.7932777775</v>
      </c>
      <c r="AW1417" s="2">
        <f>+AU1417+AV1417</f>
        <v>2201845.7932777777</v>
      </c>
      <c r="AX1417" s="8">
        <f>F1417*AW1417</f>
        <v>24349772.258700289</v>
      </c>
      <c r="AY1417" s="8">
        <f>IF(AQ1417="CT",7%,5%)*AX1417</f>
        <v>1704484.0581090203</v>
      </c>
      <c r="AZ1417" s="8">
        <f>AX1417*2%</f>
        <v>486995.44517400581</v>
      </c>
      <c r="BA1417" s="8">
        <f>IF(BB1417&gt;0,0,AX1417*5%)</f>
        <v>0</v>
      </c>
      <c r="BB1417" s="8">
        <f>(AX1417-BG1417)*35%</f>
        <v>8522420.2905451003</v>
      </c>
      <c r="BC1417" s="8">
        <f>+AX1417+AY1417+AZ1417+BA1417+BB1417</f>
        <v>35063672.052528411</v>
      </c>
      <c r="BD1417" s="8">
        <f>AX1417-AT1417</f>
        <v>24349772.258700289</v>
      </c>
      <c r="BE1417" s="2"/>
      <c r="BH1417" s="2">
        <v>250000</v>
      </c>
    </row>
    <row r="1418" spans="1:60" ht="34" hidden="1" outlineLevel="1" x14ac:dyDescent="0.2">
      <c r="A1418" s="1" t="s">
        <v>1096</v>
      </c>
      <c r="B1418" s="82">
        <v>13</v>
      </c>
      <c r="C1418" s="144" t="s">
        <v>138</v>
      </c>
      <c r="D1418" s="144"/>
      <c r="E1418" s="82" t="s">
        <v>91</v>
      </c>
      <c r="F1418" s="143">
        <v>0.2064</v>
      </c>
      <c r="G1418" s="142">
        <f>+[2]THKL!F1421</f>
        <v>0.2064</v>
      </c>
      <c r="H1418" s="132"/>
      <c r="I1418" s="132"/>
      <c r="J1418" s="132"/>
      <c r="K1418" s="156">
        <f>$K$4010*1000</f>
        <v>15050000</v>
      </c>
      <c r="L1418" s="157">
        <f>'[3]BDG (XD)'!$AA$962*1000</f>
        <v>7690671</v>
      </c>
      <c r="M1418" s="157">
        <f>SUM(K1418:L1418)</f>
        <v>22740671</v>
      </c>
      <c r="N1418" s="83">
        <f>IF(V1418&lt;&gt;"VTC VHm",_xlfn.XLOOKUP(Z1418,$AC$4015:$AC$4035,$AD$4015:$AD$4035,0)*M1418,_xlfn.XLOOKUP(Z1418,$AC$4015:$AC$4035,$AD$4015:$AD$4035,0)*L1418)</f>
        <v>2691734.8499999996</v>
      </c>
      <c r="O1418" s="83">
        <f>IF(V1418&lt;&gt;"VTC VHm",_xlfn.XLOOKUP(Z1418,$AC$4015:$AC$4035,$AE$4015:$AE$4035,0)*M1418,_xlfn.XLOOKUP(Z1418,$AC$4015:$AC$4035,$AE$4015:$AE$4035,0)*L1418)</f>
        <v>0</v>
      </c>
      <c r="P1418" s="83">
        <f>SUM(N1418:O1418)</f>
        <v>2691734.8499999996</v>
      </c>
      <c r="Q1418" s="157">
        <f>M1418*G1418</f>
        <v>4693674.4944000002</v>
      </c>
      <c r="R1418" s="157">
        <f>G1418*P1418</f>
        <v>555574.07303999993</v>
      </c>
      <c r="S1418" s="83">
        <f>SUM(Q1418:R1418)</f>
        <v>5249248.5674400004</v>
      </c>
      <c r="T1418" s="156" t="s">
        <v>50</v>
      </c>
      <c r="U1418" s="132"/>
      <c r="V1418" s="82" t="s">
        <v>34</v>
      </c>
      <c r="W1418" s="132"/>
      <c r="X1418" s="44" t="s">
        <v>33</v>
      </c>
      <c r="Y1418" s="44"/>
      <c r="Z1418" s="44" t="s">
        <v>16</v>
      </c>
      <c r="AA1418" s="44" t="s">
        <v>80</v>
      </c>
      <c r="AB1418" s="2">
        <v>22922131.999585498</v>
      </c>
      <c r="AC1418" s="2">
        <v>4731128.0447144471</v>
      </c>
      <c r="AD1418" s="2">
        <f>+M1418</f>
        <v>22740671</v>
      </c>
      <c r="AE1418" s="2">
        <f>+AD1418*14%</f>
        <v>3183693.9400000004</v>
      </c>
      <c r="AF1418" s="155">
        <f>+AD1418*35%</f>
        <v>7959234.8499999996</v>
      </c>
      <c r="AG1418" s="2">
        <f>+AD1418*F1418</f>
        <v>4693674.4944000002</v>
      </c>
      <c r="AH1418" s="2">
        <f>+AE1418*F1418</f>
        <v>657114.42921600014</v>
      </c>
      <c r="AI1418" s="2">
        <f>+AF1418*F1418</f>
        <v>1642786.0730399999</v>
      </c>
      <c r="AJ1418" s="2">
        <f>SUM(AG1418:AI1418)</f>
        <v>6993574.9966560006</v>
      </c>
      <c r="AK1418" s="2">
        <f>+AD1418*G1418</f>
        <v>4693674.4944000002</v>
      </c>
      <c r="AL1418" s="2">
        <f>+AE1418*G1418</f>
        <v>657114.42921600014</v>
      </c>
      <c r="AM1418" s="2">
        <f>+AF1418*G1418</f>
        <v>1642786.0730399999</v>
      </c>
      <c r="AN1418" s="155">
        <f>SUM(AK1418:AM1418)</f>
        <v>6993574.9966560006</v>
      </c>
      <c r="AQ1418" s="145" t="s">
        <v>525</v>
      </c>
      <c r="AU1418" s="8">
        <f>+K1418</f>
        <v>15050000</v>
      </c>
      <c r="AV1418" s="8">
        <f>+L1418</f>
        <v>7690671</v>
      </c>
      <c r="AW1418" s="2">
        <f>+M1418</f>
        <v>22740671</v>
      </c>
      <c r="AX1418" s="8">
        <f>F1418*AW1418</f>
        <v>4693674.4944000002</v>
      </c>
      <c r="AY1418" s="8">
        <f>IF(AQ1418="CT",7%,5%)*AX1418</f>
        <v>328557.21460800007</v>
      </c>
      <c r="AZ1418" s="8">
        <f>AX1418*2%</f>
        <v>93873.489888000011</v>
      </c>
      <c r="BA1418" s="8">
        <f>IF(BB1418&gt;0,0,AX1418*5%)</f>
        <v>0</v>
      </c>
      <c r="BB1418" s="8">
        <f>(AX1418-BG1418)*35%</f>
        <v>555574.07304000005</v>
      </c>
      <c r="BC1418" s="8">
        <f>+AX1418+AY1418+AZ1418+BA1418+BB1418</f>
        <v>5671679.2719360003</v>
      </c>
      <c r="BD1418" s="8">
        <f>AX1418-AT1418</f>
        <v>4693674.4944000002</v>
      </c>
      <c r="BE1418" s="2"/>
      <c r="BG1418" s="7">
        <f>+K1418*F1418</f>
        <v>3106320</v>
      </c>
      <c r="BH1418" s="2"/>
    </row>
    <row r="1419" spans="1:60" ht="34" hidden="1" outlineLevel="1" x14ac:dyDescent="0.2">
      <c r="A1419" s="1" t="s">
        <v>1095</v>
      </c>
      <c r="B1419" s="82">
        <v>14</v>
      </c>
      <c r="C1419" s="144" t="s">
        <v>137</v>
      </c>
      <c r="D1419" s="144"/>
      <c r="E1419" s="82" t="s">
        <v>91</v>
      </c>
      <c r="F1419" s="143">
        <v>0.38169999999999998</v>
      </c>
      <c r="G1419" s="142">
        <f>+[2]THKL!F1422</f>
        <v>0.38169999999999998</v>
      </c>
      <c r="H1419" s="132"/>
      <c r="I1419" s="132"/>
      <c r="J1419" s="132"/>
      <c r="K1419" s="156">
        <f>$L$4010*1000</f>
        <v>15266666.666666666</v>
      </c>
      <c r="L1419" s="157">
        <f>'[3]BDG (XD)'!$AA$963*1000</f>
        <v>7690671</v>
      </c>
      <c r="M1419" s="157">
        <f>SUM(K1419:L1419)</f>
        <v>22957337.666666664</v>
      </c>
      <c r="N1419" s="83">
        <f>IF(V1419&lt;&gt;"VTC VHm",_xlfn.XLOOKUP(Z1419,$AC$4015:$AC$4035,$AD$4015:$AD$4035,0)*M1419,_xlfn.XLOOKUP(Z1419,$AC$4015:$AC$4035,$AD$4015:$AD$4035,0)*L1419)</f>
        <v>2691734.8499999996</v>
      </c>
      <c r="O1419" s="83">
        <f>IF(V1419&lt;&gt;"VTC VHm",_xlfn.XLOOKUP(Z1419,$AC$4015:$AC$4035,$AE$4015:$AE$4035,0)*M1419,_xlfn.XLOOKUP(Z1419,$AC$4015:$AC$4035,$AE$4015:$AE$4035,0)*L1419)</f>
        <v>0</v>
      </c>
      <c r="P1419" s="83">
        <f>SUM(N1419:O1419)</f>
        <v>2691734.8499999996</v>
      </c>
      <c r="Q1419" s="157">
        <f>M1419*G1419</f>
        <v>8762815.7873666659</v>
      </c>
      <c r="R1419" s="157">
        <f>G1419*P1419</f>
        <v>1027435.1922449998</v>
      </c>
      <c r="S1419" s="83">
        <f>SUM(Q1419:R1419)</f>
        <v>9790250.979611665</v>
      </c>
      <c r="T1419" s="156" t="s">
        <v>50</v>
      </c>
      <c r="U1419" s="132"/>
      <c r="V1419" s="82" t="s">
        <v>34</v>
      </c>
      <c r="W1419" s="132"/>
      <c r="X1419" s="44" t="s">
        <v>33</v>
      </c>
      <c r="Y1419" s="44"/>
      <c r="Z1419" s="44" t="s">
        <v>16</v>
      </c>
      <c r="AA1419" s="44" t="s">
        <v>80</v>
      </c>
      <c r="AB1419" s="2">
        <v>22099173.197620202</v>
      </c>
      <c r="AC1419" s="2">
        <v>8435254.4095316306</v>
      </c>
      <c r="AD1419" s="2">
        <f>+M1419</f>
        <v>22957337.666666664</v>
      </c>
      <c r="AE1419" s="2">
        <f>+AD1419*14%</f>
        <v>3214027.2733333334</v>
      </c>
      <c r="AF1419" s="155">
        <f>+AD1419*35%</f>
        <v>8035068.1833333317</v>
      </c>
      <c r="AG1419" s="2">
        <f>+AD1419*F1419</f>
        <v>8762815.7873666659</v>
      </c>
      <c r="AH1419" s="2">
        <f>+AE1419*F1419</f>
        <v>1226794.2102313333</v>
      </c>
      <c r="AI1419" s="2">
        <f>+AF1419*F1419</f>
        <v>3066985.5255783326</v>
      </c>
      <c r="AJ1419" s="2">
        <f>SUM(AG1419:AI1419)</f>
        <v>13056595.523176333</v>
      </c>
      <c r="AK1419" s="2">
        <f>+AD1419*G1419</f>
        <v>8762815.7873666659</v>
      </c>
      <c r="AL1419" s="2">
        <f>+AE1419*G1419</f>
        <v>1226794.2102313333</v>
      </c>
      <c r="AM1419" s="2">
        <f>+AF1419*G1419</f>
        <v>3066985.5255783326</v>
      </c>
      <c r="AN1419" s="155">
        <f>SUM(AK1419:AM1419)</f>
        <v>13056595.523176333</v>
      </c>
      <c r="AQ1419" s="145" t="s">
        <v>525</v>
      </c>
      <c r="AU1419" s="8">
        <f>+K1419</f>
        <v>15266666.666666666</v>
      </c>
      <c r="AV1419" s="8">
        <f>+L1419</f>
        <v>7690671</v>
      </c>
      <c r="AW1419" s="2">
        <f>+M1419</f>
        <v>22957337.666666664</v>
      </c>
      <c r="AX1419" s="8">
        <f>F1419*AW1419</f>
        <v>8762815.7873666659</v>
      </c>
      <c r="AY1419" s="8">
        <f>IF(AQ1419="CT",7%,5%)*AX1419</f>
        <v>613397.10511566664</v>
      </c>
      <c r="AZ1419" s="8">
        <f>AX1419*2%</f>
        <v>175256.31574733331</v>
      </c>
      <c r="BA1419" s="8">
        <f>IF(BB1419&gt;0,0,AX1419*5%)</f>
        <v>0</v>
      </c>
      <c r="BB1419" s="8">
        <f>(AX1419-BG1419)*35%</f>
        <v>1027435.1922449999</v>
      </c>
      <c r="BC1419" s="8">
        <f>+AX1419+AY1419+AZ1419+BA1419+BB1419</f>
        <v>10578904.400474666</v>
      </c>
      <c r="BD1419" s="8">
        <f>AX1419-AT1419</f>
        <v>8762815.7873666659</v>
      </c>
      <c r="BE1419" s="2"/>
      <c r="BG1419" s="7">
        <f>+K1419*F1419</f>
        <v>5827286.666666666</v>
      </c>
      <c r="BH1419" s="2"/>
    </row>
    <row r="1420" spans="1:60" ht="34" hidden="1" outlineLevel="1" x14ac:dyDescent="0.2">
      <c r="A1420" s="1" t="s">
        <v>1094</v>
      </c>
      <c r="B1420" s="82">
        <v>15</v>
      </c>
      <c r="C1420" s="144" t="s">
        <v>145</v>
      </c>
      <c r="D1420" s="144"/>
      <c r="E1420" s="82" t="s">
        <v>91</v>
      </c>
      <c r="F1420" s="143">
        <v>0.3982</v>
      </c>
      <c r="G1420" s="142">
        <f>+[2]THKL!F1423</f>
        <v>0.3982</v>
      </c>
      <c r="H1420" s="132"/>
      <c r="I1420" s="132"/>
      <c r="J1420" s="132"/>
      <c r="K1420" s="156">
        <f>$L$4010*1000</f>
        <v>15266666.666666666</v>
      </c>
      <c r="L1420" s="157">
        <f>'[3]BDG (XD)'!$AA$963*1000</f>
        <v>7690671</v>
      </c>
      <c r="M1420" s="157">
        <f>SUM(K1420:L1420)</f>
        <v>22957337.666666664</v>
      </c>
      <c r="N1420" s="83">
        <f>IF(V1420&lt;&gt;"VTC VHm",_xlfn.XLOOKUP(Z1420,$AC$4015:$AC$4035,$AD$4015:$AD$4035,0)*M1420,_xlfn.XLOOKUP(Z1420,$AC$4015:$AC$4035,$AD$4015:$AD$4035,0)*L1420)</f>
        <v>2691734.8499999996</v>
      </c>
      <c r="O1420" s="83">
        <f>IF(V1420&lt;&gt;"VTC VHm",_xlfn.XLOOKUP(Z1420,$AC$4015:$AC$4035,$AE$4015:$AE$4035,0)*M1420,_xlfn.XLOOKUP(Z1420,$AC$4015:$AC$4035,$AE$4015:$AE$4035,0)*L1420)</f>
        <v>0</v>
      </c>
      <c r="P1420" s="83">
        <f>SUM(N1420:O1420)</f>
        <v>2691734.8499999996</v>
      </c>
      <c r="Q1420" s="157">
        <f>M1420*G1420</f>
        <v>9141611.8588666655</v>
      </c>
      <c r="R1420" s="157">
        <f>G1420*P1420</f>
        <v>1071848.8172699998</v>
      </c>
      <c r="S1420" s="83">
        <f>SUM(Q1420:R1420)</f>
        <v>10213460.676136665</v>
      </c>
      <c r="T1420" s="156" t="s">
        <v>50</v>
      </c>
      <c r="U1420" s="132"/>
      <c r="V1420" s="82" t="s">
        <v>34</v>
      </c>
      <c r="W1420" s="132"/>
      <c r="X1420" s="44" t="s">
        <v>33</v>
      </c>
      <c r="Y1420" s="44"/>
      <c r="Z1420" s="44" t="s">
        <v>16</v>
      </c>
      <c r="AA1420" s="44" t="s">
        <v>80</v>
      </c>
      <c r="AB1420" s="2">
        <v>21490498.208404496</v>
      </c>
      <c r="AC1420" s="2">
        <v>8557516.3865866698</v>
      </c>
      <c r="AD1420" s="2">
        <f>+M1420</f>
        <v>22957337.666666664</v>
      </c>
      <c r="AE1420" s="2">
        <f>+AD1420*14%</f>
        <v>3214027.2733333334</v>
      </c>
      <c r="AF1420" s="155">
        <f>+AD1420*35%</f>
        <v>8035068.1833333317</v>
      </c>
      <c r="AG1420" s="2">
        <f>+AD1420*F1420</f>
        <v>9141611.8588666655</v>
      </c>
      <c r="AH1420" s="2">
        <f>+AE1420*F1420</f>
        <v>1279825.6602413333</v>
      </c>
      <c r="AI1420" s="2">
        <f>+AF1420*F1420</f>
        <v>3199564.1506033326</v>
      </c>
      <c r="AJ1420" s="2">
        <f>SUM(AG1420:AI1420)</f>
        <v>13621001.669711333</v>
      </c>
      <c r="AK1420" s="2">
        <f>+AD1420*G1420</f>
        <v>9141611.8588666655</v>
      </c>
      <c r="AL1420" s="2">
        <f>+AE1420*G1420</f>
        <v>1279825.6602413333</v>
      </c>
      <c r="AM1420" s="2">
        <f>+AF1420*G1420</f>
        <v>3199564.1506033326</v>
      </c>
      <c r="AN1420" s="155">
        <f>SUM(AK1420:AM1420)</f>
        <v>13621001.669711333</v>
      </c>
      <c r="AQ1420" s="145" t="s">
        <v>525</v>
      </c>
      <c r="AU1420" s="8">
        <f>+K1420</f>
        <v>15266666.666666666</v>
      </c>
      <c r="AV1420" s="8">
        <f>+L1420</f>
        <v>7690671</v>
      </c>
      <c r="AW1420" s="2">
        <f>+M1420</f>
        <v>22957337.666666664</v>
      </c>
      <c r="AX1420" s="8">
        <f>F1420*AW1420</f>
        <v>9141611.8588666655</v>
      </c>
      <c r="AY1420" s="8">
        <f>IF(AQ1420="CT",7%,5%)*AX1420</f>
        <v>639912.83012066665</v>
      </c>
      <c r="AZ1420" s="8">
        <f>AX1420*2%</f>
        <v>182832.2371773333</v>
      </c>
      <c r="BA1420" s="8">
        <f>IF(BB1420&gt;0,0,AX1420*5%)</f>
        <v>0</v>
      </c>
      <c r="BB1420" s="8">
        <f>(AX1420-BG1420)*35%</f>
        <v>1071848.8172699998</v>
      </c>
      <c r="BC1420" s="8">
        <f>+AX1420+AY1420+AZ1420+BA1420+BB1420</f>
        <v>11036205.743434664</v>
      </c>
      <c r="BD1420" s="8">
        <f>AX1420-AT1420</f>
        <v>9141611.8588666655</v>
      </c>
      <c r="BE1420" s="2"/>
      <c r="BG1420" s="7">
        <f>+K1420*F1420</f>
        <v>6079186.666666666</v>
      </c>
      <c r="BH1420" s="2"/>
    </row>
    <row r="1421" spans="1:60" ht="17" hidden="1" outlineLevel="1" x14ac:dyDescent="0.2">
      <c r="A1421" s="1" t="s">
        <v>1093</v>
      </c>
      <c r="B1421" s="82">
        <v>16</v>
      </c>
      <c r="C1421" s="144" t="s">
        <v>144</v>
      </c>
      <c r="D1421" s="144"/>
      <c r="E1421" s="82" t="s">
        <v>120</v>
      </c>
      <c r="F1421" s="143">
        <v>0.58779999999999999</v>
      </c>
      <c r="G1421" s="142">
        <f>+[2]THKL!F1424</f>
        <v>0.58779999999999999</v>
      </c>
      <c r="H1421" s="132"/>
      <c r="I1421" s="132"/>
      <c r="J1421" s="132"/>
      <c r="K1421" s="156" t="s">
        <v>89</v>
      </c>
      <c r="L1421" s="157">
        <f>'[3]BDG (XD)'!$AA$953*100</f>
        <v>26537135.877452388</v>
      </c>
      <c r="M1421" s="157">
        <f>SUM(K1421:L1421)</f>
        <v>26537135.877452388</v>
      </c>
      <c r="N1421" s="83">
        <f>IF(V1421&lt;&gt;"VTC VHm",_xlfn.XLOOKUP(Z1421,$AC$4015:$AC$4035,$AD$4015:$AD$4035,0)*M1421,_xlfn.XLOOKUP(Z1421,$AC$4015:$AC$4035,$AD$4015:$AD$4035,0)*L1421)</f>
        <v>9287997.5571083352</v>
      </c>
      <c r="O1421" s="83">
        <f>IF(V1421&lt;&gt;"VTC VHm",_xlfn.XLOOKUP(Z1421,$AC$4015:$AC$4035,$AE$4015:$AE$4035,0)*M1421,_xlfn.XLOOKUP(Z1421,$AC$4015:$AC$4035,$AE$4015:$AE$4035,0)*L1421)</f>
        <v>0</v>
      </c>
      <c r="P1421" s="83">
        <f>SUM(N1421:O1421)</f>
        <v>9287997.5571083352</v>
      </c>
      <c r="Q1421" s="157">
        <f>M1421*G1421</f>
        <v>15598528.468766514</v>
      </c>
      <c r="R1421" s="157">
        <f>G1421*P1421</f>
        <v>5459484.9640682796</v>
      </c>
      <c r="S1421" s="83">
        <f>SUM(Q1421:R1421)</f>
        <v>21058013.432834793</v>
      </c>
      <c r="T1421" s="156" t="s">
        <v>50</v>
      </c>
      <c r="U1421" s="132"/>
      <c r="V1421" s="132"/>
      <c r="W1421" s="132"/>
      <c r="X1421" s="44" t="s">
        <v>33</v>
      </c>
      <c r="Y1421" s="44"/>
      <c r="Z1421" s="44" t="s">
        <v>16</v>
      </c>
      <c r="AA1421" s="44" t="s">
        <v>80</v>
      </c>
      <c r="AB1421" s="2">
        <v>12803353.586476473</v>
      </c>
      <c r="AC1421" s="2">
        <v>7525811.2381308712</v>
      </c>
      <c r="AD1421" s="2">
        <f>+M1421</f>
        <v>26537135.877452388</v>
      </c>
      <c r="AE1421" s="2">
        <f>+AD1421*14%</f>
        <v>3715199.0228433348</v>
      </c>
      <c r="AF1421" s="155">
        <f>+AD1421*35%</f>
        <v>9287997.5571083352</v>
      </c>
      <c r="AG1421" s="2">
        <f>+AD1421*F1421</f>
        <v>15598528.468766514</v>
      </c>
      <c r="AH1421" s="2">
        <f>+AE1421*F1421</f>
        <v>2183793.9856273122</v>
      </c>
      <c r="AI1421" s="2">
        <f>+AF1421*F1421</f>
        <v>5459484.9640682796</v>
      </c>
      <c r="AJ1421" s="2">
        <f>SUM(AG1421:AI1421)</f>
        <v>23241807.418462105</v>
      </c>
      <c r="AK1421" s="2">
        <f>+AD1421*G1421</f>
        <v>15598528.468766514</v>
      </c>
      <c r="AL1421" s="2">
        <f>+AE1421*G1421</f>
        <v>2183793.9856273122</v>
      </c>
      <c r="AM1421" s="2">
        <f>+AF1421*G1421</f>
        <v>5459484.9640682796</v>
      </c>
      <c r="AN1421" s="155">
        <f>SUM(AK1421:AM1421)</f>
        <v>23241807.418462105</v>
      </c>
      <c r="AQ1421" s="145" t="s">
        <v>525</v>
      </c>
      <c r="AU1421" s="8" t="str">
        <f>+K1421</f>
        <v>Bao gồm</v>
      </c>
      <c r="AV1421" s="8">
        <f>+L1421</f>
        <v>26537135.877452388</v>
      </c>
      <c r="AW1421" s="2">
        <f>+M1421</f>
        <v>26537135.877452388</v>
      </c>
      <c r="AX1421" s="8">
        <f>F1421*AW1421</f>
        <v>15598528.468766514</v>
      </c>
      <c r="AY1421" s="8">
        <f>IF(AQ1421="CT",7%,5%)*AX1421</f>
        <v>1091896.9928136561</v>
      </c>
      <c r="AZ1421" s="8">
        <f>AX1421*2%</f>
        <v>311970.56937533029</v>
      </c>
      <c r="BA1421" s="8">
        <f>IF(BB1421&gt;0,0,AX1421*5%)</f>
        <v>0</v>
      </c>
      <c r="BB1421" s="8">
        <f>(AX1421-BG1421)*35%</f>
        <v>5459484.9640682796</v>
      </c>
      <c r="BC1421" s="8">
        <f>+AX1421+AY1421+AZ1421+BA1421+BB1421</f>
        <v>22461880.99502378</v>
      </c>
      <c r="BD1421" s="8">
        <f>AX1421-AT1421</f>
        <v>15598528.468766514</v>
      </c>
      <c r="BE1421" s="2"/>
      <c r="BH1421" s="2"/>
    </row>
    <row r="1422" spans="1:60" s="92" customFormat="1" ht="17" collapsed="1" x14ac:dyDescent="0.2">
      <c r="A1422" s="92">
        <v>0</v>
      </c>
      <c r="B1422" s="163"/>
      <c r="C1422" s="164" t="s">
        <v>128</v>
      </c>
      <c r="D1422" s="164"/>
      <c r="E1422" s="163"/>
      <c r="F1422" s="162"/>
      <c r="G1422" s="149">
        <f>+[2]THKL!F1425</f>
        <v>0</v>
      </c>
      <c r="H1422" s="158"/>
      <c r="I1422" s="158"/>
      <c r="J1422" s="158"/>
      <c r="K1422" s="159"/>
      <c r="L1422" s="161"/>
      <c r="M1422" s="161">
        <f>SUM(K1422:L1422)</f>
        <v>0</v>
      </c>
      <c r="N1422" s="83">
        <f>IF(V1422&lt;&gt;"VTC VHm",_xlfn.XLOOKUP(Z1422,$AC$4015:$AC$4035,$AD$4015:$AD$4035,0)*M1422,_xlfn.XLOOKUP(Z1422,$AC$4015:$AC$4035,$AD$4015:$AD$4035,0)*L1422)</f>
        <v>0</v>
      </c>
      <c r="O1422" s="83">
        <f>IF(V1422&lt;&gt;"VTC VHm",_xlfn.XLOOKUP(Z1422,$AC$4015:$AC$4035,$AE$4015:$AE$4035,0)*M1422,_xlfn.XLOOKUP(Z1422,$AC$4015:$AC$4035,$AE$4015:$AE$4035,0)*L1422)</f>
        <v>0</v>
      </c>
      <c r="P1422" s="160">
        <f>SUM(N1422:O1422)</f>
        <v>0</v>
      </c>
      <c r="Q1422" s="161">
        <f>M1422*G1422</f>
        <v>0</v>
      </c>
      <c r="R1422" s="161">
        <f>G1422*P1422</f>
        <v>0</v>
      </c>
      <c r="S1422" s="160">
        <f>SUM(Q1422:R1422)</f>
        <v>0</v>
      </c>
      <c r="T1422" s="159"/>
      <c r="U1422" s="158"/>
      <c r="V1422" s="158"/>
      <c r="W1422" s="158"/>
      <c r="X1422" s="94" t="s">
        <v>33</v>
      </c>
      <c r="Y1422" s="94"/>
      <c r="Z1422" s="94" t="s">
        <v>16</v>
      </c>
      <c r="AA1422" s="44" t="s">
        <v>80</v>
      </c>
      <c r="AB1422" s="2"/>
      <c r="AC1422" s="2">
        <v>0</v>
      </c>
      <c r="AD1422" s="93">
        <f>+M1422</f>
        <v>0</v>
      </c>
      <c r="AE1422" s="93">
        <f>+AD1422*14%</f>
        <v>0</v>
      </c>
      <c r="AF1422" s="93">
        <f>+AD1422*35%</f>
        <v>0</v>
      </c>
      <c r="AG1422" s="93">
        <f>+AD1422*F1422</f>
        <v>0</v>
      </c>
      <c r="AH1422" s="93">
        <f>+AE1422*F1422</f>
        <v>0</v>
      </c>
      <c r="AI1422" s="93">
        <f>+AF1422*F1422</f>
        <v>0</v>
      </c>
      <c r="AJ1422" s="93">
        <f>SUM(AG1422:AI1422)</f>
        <v>0</v>
      </c>
      <c r="AK1422" s="93">
        <f>+AD1422*G1422</f>
        <v>0</v>
      </c>
      <c r="AL1422" s="93">
        <f>+AE1422*G1422</f>
        <v>0</v>
      </c>
      <c r="AM1422" s="93">
        <f>+AF1422*G1422</f>
        <v>0</v>
      </c>
      <c r="AN1422" s="93">
        <f>SUM(AK1422:AM1422)</f>
        <v>0</v>
      </c>
      <c r="AQ1422" s="145" t="s">
        <v>525</v>
      </c>
      <c r="AU1422" s="8">
        <f>+K1422</f>
        <v>0</v>
      </c>
      <c r="AV1422" s="8">
        <f>+L1422</f>
        <v>0</v>
      </c>
      <c r="AW1422" s="2">
        <f>+M1422</f>
        <v>0</v>
      </c>
      <c r="AX1422" s="8">
        <f>F1422*AW1422</f>
        <v>0</v>
      </c>
      <c r="AY1422" s="8">
        <f>IF(AQ1422="CT",7%,5%)*AX1422</f>
        <v>0</v>
      </c>
      <c r="AZ1422" s="8">
        <f>AX1422*2%</f>
        <v>0</v>
      </c>
      <c r="BA1422" s="8">
        <f>IF(BB1422&gt;0,0,AX1422*5%)</f>
        <v>0</v>
      </c>
      <c r="BB1422" s="8">
        <f>(AX1422-BG1422)*35%</f>
        <v>0</v>
      </c>
      <c r="BC1422" s="8">
        <f>+AX1422+AY1422+AZ1422+BA1422+BB1422</f>
        <v>0</v>
      </c>
      <c r="BD1422" s="8">
        <f>AX1422-AT1422</f>
        <v>0</v>
      </c>
      <c r="BE1422" s="2"/>
      <c r="BH1422" s="2"/>
    </row>
    <row r="1423" spans="1:60" ht="17" hidden="1" outlineLevel="1" x14ac:dyDescent="0.2">
      <c r="A1423" s="1">
        <v>0</v>
      </c>
      <c r="B1423" s="82"/>
      <c r="C1423" s="144" t="s">
        <v>1063</v>
      </c>
      <c r="D1423" s="144"/>
      <c r="E1423" s="82"/>
      <c r="F1423" s="143"/>
      <c r="G1423" s="142">
        <f>+[2]THKL!F1426</f>
        <v>0</v>
      </c>
      <c r="H1423" s="132"/>
      <c r="I1423" s="132"/>
      <c r="J1423" s="132"/>
      <c r="K1423" s="156"/>
      <c r="L1423" s="157"/>
      <c r="M1423" s="157">
        <f>SUM(K1423:L1423)</f>
        <v>0</v>
      </c>
      <c r="N1423" s="83">
        <f>IF(V1423&lt;&gt;"VTC VHm",_xlfn.XLOOKUP(Z1423,$AC$4015:$AC$4035,$AD$4015:$AD$4035,0)*M1423,_xlfn.XLOOKUP(Z1423,$AC$4015:$AC$4035,$AD$4015:$AD$4035,0)*L1423)</f>
        <v>0</v>
      </c>
      <c r="O1423" s="83">
        <f>IF(V1423&lt;&gt;"VTC VHm",_xlfn.XLOOKUP(Z1423,$AC$4015:$AC$4035,$AE$4015:$AE$4035,0)*M1423,_xlfn.XLOOKUP(Z1423,$AC$4015:$AC$4035,$AE$4015:$AE$4035,0)*L1423)</f>
        <v>0</v>
      </c>
      <c r="P1423" s="83">
        <f>SUM(N1423:O1423)</f>
        <v>0</v>
      </c>
      <c r="Q1423" s="157">
        <f>M1423*G1423</f>
        <v>0</v>
      </c>
      <c r="R1423" s="157">
        <f>G1423*P1423</f>
        <v>0</v>
      </c>
      <c r="S1423" s="83">
        <f>SUM(Q1423:R1423)</f>
        <v>0</v>
      </c>
      <c r="T1423" s="156"/>
      <c r="U1423" s="132"/>
      <c r="V1423" s="132"/>
      <c r="W1423" s="132"/>
      <c r="X1423" s="44" t="s">
        <v>33</v>
      </c>
      <c r="Y1423" s="44"/>
      <c r="Z1423" s="44" t="s">
        <v>16</v>
      </c>
      <c r="AA1423" s="44" t="s">
        <v>80</v>
      </c>
      <c r="AC1423" s="2">
        <v>0</v>
      </c>
      <c r="AD1423" s="2">
        <f>+M1423</f>
        <v>0</v>
      </c>
      <c r="AE1423" s="2">
        <f>+AD1423*14%</f>
        <v>0</v>
      </c>
      <c r="AF1423" s="155">
        <f>+AD1423*35%</f>
        <v>0</v>
      </c>
      <c r="AG1423" s="2">
        <f>+AD1423*F1423</f>
        <v>0</v>
      </c>
      <c r="AH1423" s="2">
        <f>+AE1423*F1423</f>
        <v>0</v>
      </c>
      <c r="AI1423" s="2">
        <f>+AF1423*F1423</f>
        <v>0</v>
      </c>
      <c r="AJ1423" s="2">
        <f>SUM(AG1423:AI1423)</f>
        <v>0</v>
      </c>
      <c r="AK1423" s="2">
        <f>+AD1423*G1423</f>
        <v>0</v>
      </c>
      <c r="AL1423" s="2">
        <f>+AE1423*G1423</f>
        <v>0</v>
      </c>
      <c r="AM1423" s="2">
        <f>+AF1423*G1423</f>
        <v>0</v>
      </c>
      <c r="AN1423" s="155">
        <f>SUM(AK1423:AM1423)</f>
        <v>0</v>
      </c>
      <c r="AQ1423" s="145" t="s">
        <v>525</v>
      </c>
      <c r="AU1423" s="8">
        <f>+K1423</f>
        <v>0</v>
      </c>
      <c r="AV1423" s="8">
        <f>+L1423</f>
        <v>0</v>
      </c>
      <c r="AW1423" s="2">
        <f>+M1423</f>
        <v>0</v>
      </c>
      <c r="AX1423" s="8">
        <f>F1423*AW1423</f>
        <v>0</v>
      </c>
      <c r="AY1423" s="8">
        <f>IF(AQ1423="CT",7%,5%)*AX1423</f>
        <v>0</v>
      </c>
      <c r="AZ1423" s="8">
        <f>AX1423*2%</f>
        <v>0</v>
      </c>
      <c r="BA1423" s="8">
        <f>IF(BB1423&gt;0,0,AX1423*5%)</f>
        <v>0</v>
      </c>
      <c r="BB1423" s="8">
        <f>(AX1423-BG1423)*35%</f>
        <v>0</v>
      </c>
      <c r="BC1423" s="8">
        <f>+AX1423+AY1423+AZ1423+BA1423+BB1423</f>
        <v>0</v>
      </c>
      <c r="BD1423" s="8">
        <f>AX1423-AT1423</f>
        <v>0</v>
      </c>
      <c r="BE1423" s="2"/>
      <c r="BH1423" s="2"/>
    </row>
    <row r="1424" spans="1:60" ht="34" hidden="1" outlineLevel="1" x14ac:dyDescent="0.2">
      <c r="A1424" s="1" t="s">
        <v>1092</v>
      </c>
      <c r="B1424" s="82">
        <v>17</v>
      </c>
      <c r="C1424" s="144" t="s">
        <v>1062</v>
      </c>
      <c r="D1424" s="144"/>
      <c r="E1424" s="82" t="s">
        <v>104</v>
      </c>
      <c r="F1424" s="143">
        <v>1.6923999999999999</v>
      </c>
      <c r="G1424" s="142">
        <f>+[2]THKL!F1427</f>
        <v>1.6923999999999999</v>
      </c>
      <c r="H1424" s="132"/>
      <c r="I1424" s="132"/>
      <c r="J1424" s="132"/>
      <c r="K1424" s="156" t="s">
        <v>89</v>
      </c>
      <c r="L1424" s="157">
        <f>'[3]BDG (XD)'!$AA$933</f>
        <v>1842253.3602777775</v>
      </c>
      <c r="M1424" s="157">
        <f>SUM(K1424:L1424)</f>
        <v>1842253.3602777775</v>
      </c>
      <c r="N1424" s="83">
        <f>IF(V1424&lt;&gt;"VTC VHm",_xlfn.XLOOKUP(Z1424,$AC$4015:$AC$4035,$AD$4015:$AD$4035,0)*M1424,_xlfn.XLOOKUP(Z1424,$AC$4015:$AC$4035,$AD$4015:$AD$4035,0)*L1424)</f>
        <v>644788.67609722214</v>
      </c>
      <c r="O1424" s="83">
        <f>IF(V1424&lt;&gt;"VTC VHm",_xlfn.XLOOKUP(Z1424,$AC$4015:$AC$4035,$AE$4015:$AE$4035,0)*M1424,_xlfn.XLOOKUP(Z1424,$AC$4015:$AC$4035,$AE$4015:$AE$4035,0)*L1424)</f>
        <v>0</v>
      </c>
      <c r="P1424" s="83">
        <f>SUM(N1424:O1424)</f>
        <v>644788.67609722214</v>
      </c>
      <c r="Q1424" s="157">
        <f>M1424*G1424</f>
        <v>3117829.5869341106</v>
      </c>
      <c r="R1424" s="157">
        <f>G1424*P1424</f>
        <v>1091240.3554269387</v>
      </c>
      <c r="S1424" s="83">
        <f>SUM(Q1424:R1424)</f>
        <v>4209069.9423610494</v>
      </c>
      <c r="T1424" s="156" t="s">
        <v>50</v>
      </c>
      <c r="U1424" s="132"/>
      <c r="V1424" s="132"/>
      <c r="W1424" s="132"/>
      <c r="X1424" s="44" t="s">
        <v>33</v>
      </c>
      <c r="Y1424" s="44"/>
      <c r="Z1424" s="44" t="s">
        <v>16</v>
      </c>
      <c r="AA1424" s="44" t="s">
        <v>80</v>
      </c>
      <c r="AB1424" s="2">
        <v>1697605.8409831042</v>
      </c>
      <c r="AC1424" s="2">
        <v>2873028.1252798052</v>
      </c>
      <c r="AD1424" s="2">
        <f>+M1424</f>
        <v>1842253.3602777775</v>
      </c>
      <c r="AE1424" s="2">
        <f>+AD1424*14%</f>
        <v>257915.47043888888</v>
      </c>
      <c r="AF1424" s="155">
        <f>+AD1424*35%</f>
        <v>644788.67609722214</v>
      </c>
      <c r="AG1424" s="2">
        <f>+AD1424*F1424</f>
        <v>3117829.5869341106</v>
      </c>
      <c r="AH1424" s="2">
        <f>+AE1424*F1424</f>
        <v>436496.14217077551</v>
      </c>
      <c r="AI1424" s="2">
        <f>+AF1424*F1424</f>
        <v>1091240.3554269387</v>
      </c>
      <c r="AJ1424" s="2">
        <f>SUM(AG1424:AI1424)</f>
        <v>4645566.084531825</v>
      </c>
      <c r="AK1424" s="2">
        <f>+AD1424*G1424</f>
        <v>3117829.5869341106</v>
      </c>
      <c r="AL1424" s="2">
        <f>+AE1424*G1424</f>
        <v>436496.14217077551</v>
      </c>
      <c r="AM1424" s="2">
        <f>+AF1424*G1424</f>
        <v>1091240.3554269387</v>
      </c>
      <c r="AN1424" s="155">
        <f>SUM(AK1424:AM1424)</f>
        <v>4645566.084531825</v>
      </c>
      <c r="AQ1424" s="145" t="s">
        <v>525</v>
      </c>
      <c r="AU1424" s="8">
        <f>+BH1424</f>
        <v>250000</v>
      </c>
      <c r="AV1424" s="8">
        <f>+L1424</f>
        <v>1842253.3602777775</v>
      </c>
      <c r="AW1424" s="2">
        <f>+AU1424+AV1424</f>
        <v>2092253.3602777775</v>
      </c>
      <c r="AX1424" s="8">
        <f>F1424*AW1424</f>
        <v>3540929.5869341106</v>
      </c>
      <c r="AY1424" s="8">
        <f>IF(AQ1424="CT",7%,5%)*AX1424</f>
        <v>247865.07108538775</v>
      </c>
      <c r="AZ1424" s="8">
        <f>AX1424*2%</f>
        <v>70818.591738682211</v>
      </c>
      <c r="BA1424" s="8">
        <f>IF(BB1424&gt;0,0,AX1424*5%)</f>
        <v>0</v>
      </c>
      <c r="BB1424" s="8">
        <f>(AX1424-BG1424)*35%</f>
        <v>1239325.3554269387</v>
      </c>
      <c r="BC1424" s="8">
        <f>+AX1424+AY1424+AZ1424+BA1424+BB1424</f>
        <v>5098938.6051851194</v>
      </c>
      <c r="BD1424" s="8">
        <f>AX1424-AT1424</f>
        <v>3540929.5869341106</v>
      </c>
      <c r="BE1424" s="2"/>
      <c r="BH1424" s="2">
        <v>250000</v>
      </c>
    </row>
    <row r="1425" spans="1:60" ht="17" hidden="1" outlineLevel="1" x14ac:dyDescent="0.2">
      <c r="A1425" s="1">
        <v>0</v>
      </c>
      <c r="B1425" s="82"/>
      <c r="C1425" s="144" t="s">
        <v>769</v>
      </c>
      <c r="D1425" s="144"/>
      <c r="E1425" s="82"/>
      <c r="F1425" s="143"/>
      <c r="G1425" s="142">
        <f>+[2]THKL!F1428</f>
        <v>0</v>
      </c>
      <c r="H1425" s="132"/>
      <c r="I1425" s="132"/>
      <c r="J1425" s="132"/>
      <c r="K1425" s="156"/>
      <c r="L1425" s="157"/>
      <c r="M1425" s="157">
        <f>SUM(K1425:L1425)</f>
        <v>0</v>
      </c>
      <c r="N1425" s="83">
        <f>IF(V1425&lt;&gt;"VTC VHm",_xlfn.XLOOKUP(Z1425,$AC$4015:$AC$4035,$AD$4015:$AD$4035,0)*M1425,_xlfn.XLOOKUP(Z1425,$AC$4015:$AC$4035,$AD$4015:$AD$4035,0)*L1425)</f>
        <v>0</v>
      </c>
      <c r="O1425" s="83">
        <f>IF(V1425&lt;&gt;"VTC VHm",_xlfn.XLOOKUP(Z1425,$AC$4015:$AC$4035,$AE$4015:$AE$4035,0)*M1425,_xlfn.XLOOKUP(Z1425,$AC$4015:$AC$4035,$AE$4015:$AE$4035,0)*L1425)</f>
        <v>0</v>
      </c>
      <c r="P1425" s="83">
        <f>SUM(N1425:O1425)</f>
        <v>0</v>
      </c>
      <c r="Q1425" s="157">
        <f>M1425*G1425</f>
        <v>0</v>
      </c>
      <c r="R1425" s="157">
        <f>G1425*P1425</f>
        <v>0</v>
      </c>
      <c r="S1425" s="83">
        <f>SUM(Q1425:R1425)</f>
        <v>0</v>
      </c>
      <c r="T1425" s="156"/>
      <c r="U1425" s="132"/>
      <c r="V1425" s="132"/>
      <c r="W1425" s="132"/>
      <c r="X1425" s="44" t="s">
        <v>33</v>
      </c>
      <c r="Y1425" s="44"/>
      <c r="Z1425" s="44" t="s">
        <v>16</v>
      </c>
      <c r="AA1425" s="44" t="s">
        <v>80</v>
      </c>
      <c r="AC1425" s="2">
        <v>0</v>
      </c>
      <c r="AD1425" s="2">
        <f>+M1425</f>
        <v>0</v>
      </c>
      <c r="AE1425" s="2">
        <f>+AD1425*14%</f>
        <v>0</v>
      </c>
      <c r="AF1425" s="155">
        <f>+AD1425*35%</f>
        <v>0</v>
      </c>
      <c r="AG1425" s="2">
        <f>+AD1425*F1425</f>
        <v>0</v>
      </c>
      <c r="AH1425" s="2">
        <f>+AE1425*F1425</f>
        <v>0</v>
      </c>
      <c r="AI1425" s="2">
        <f>+AF1425*F1425</f>
        <v>0</v>
      </c>
      <c r="AJ1425" s="2">
        <f>SUM(AG1425:AI1425)</f>
        <v>0</v>
      </c>
      <c r="AK1425" s="2">
        <f>+AD1425*G1425</f>
        <v>0</v>
      </c>
      <c r="AL1425" s="2">
        <f>+AE1425*G1425</f>
        <v>0</v>
      </c>
      <c r="AM1425" s="2">
        <f>+AF1425*G1425</f>
        <v>0</v>
      </c>
      <c r="AN1425" s="155">
        <f>SUM(AK1425:AM1425)</f>
        <v>0</v>
      </c>
      <c r="AQ1425" s="145" t="s">
        <v>525</v>
      </c>
      <c r="AU1425" s="8">
        <f>+K1425</f>
        <v>0</v>
      </c>
      <c r="AV1425" s="8">
        <f>+L1425</f>
        <v>0</v>
      </c>
      <c r="AW1425" s="2">
        <f>+M1425</f>
        <v>0</v>
      </c>
      <c r="AX1425" s="8">
        <f>F1425*AW1425</f>
        <v>0</v>
      </c>
      <c r="AY1425" s="8">
        <f>IF(AQ1425="CT",7%,5%)*AX1425</f>
        <v>0</v>
      </c>
      <c r="AZ1425" s="8">
        <f>AX1425*2%</f>
        <v>0</v>
      </c>
      <c r="BA1425" s="8">
        <f>IF(BB1425&gt;0,0,AX1425*5%)</f>
        <v>0</v>
      </c>
      <c r="BB1425" s="8">
        <f>(AX1425-BG1425)*35%</f>
        <v>0</v>
      </c>
      <c r="BC1425" s="8">
        <f>+AX1425+AY1425+AZ1425+BA1425+BB1425</f>
        <v>0</v>
      </c>
      <c r="BD1425" s="8">
        <f>AX1425-AT1425</f>
        <v>0</v>
      </c>
      <c r="BE1425" s="2"/>
      <c r="BH1425" s="2"/>
    </row>
    <row r="1426" spans="1:60" ht="51" hidden="1" outlineLevel="1" x14ac:dyDescent="0.2">
      <c r="A1426" s="1" t="s">
        <v>1091</v>
      </c>
      <c r="B1426" s="82">
        <v>18</v>
      </c>
      <c r="C1426" s="144" t="s">
        <v>1061</v>
      </c>
      <c r="D1426" s="144"/>
      <c r="E1426" s="82" t="s">
        <v>104</v>
      </c>
      <c r="F1426" s="143">
        <v>21.436900000000001</v>
      </c>
      <c r="G1426" s="142">
        <f>+[2]THKL!F1429</f>
        <v>21.436900000000001</v>
      </c>
      <c r="H1426" s="132"/>
      <c r="I1426" s="132"/>
      <c r="J1426" s="132"/>
      <c r="K1426" s="156" t="s">
        <v>89</v>
      </c>
      <c r="L1426" s="157">
        <f>'[3]BDG (XD)'!$AA$943</f>
        <v>2123825.9787777774</v>
      </c>
      <c r="M1426" s="157">
        <f>SUM(K1426:L1426)</f>
        <v>2123825.9787777774</v>
      </c>
      <c r="N1426" s="83">
        <f>IF(V1426&lt;&gt;"VTC VHm",_xlfn.XLOOKUP(Z1426,$AC$4015:$AC$4035,$AD$4015:$AD$4035,0)*M1426,_xlfn.XLOOKUP(Z1426,$AC$4015:$AC$4035,$AD$4015:$AD$4035,0)*L1426)</f>
        <v>743339.092572222</v>
      </c>
      <c r="O1426" s="83">
        <f>IF(V1426&lt;&gt;"VTC VHm",_xlfn.XLOOKUP(Z1426,$AC$4015:$AC$4035,$AE$4015:$AE$4035,0)*M1426,_xlfn.XLOOKUP(Z1426,$AC$4015:$AC$4035,$AE$4015:$AE$4035,0)*L1426)</f>
        <v>0</v>
      </c>
      <c r="P1426" s="83">
        <f>SUM(N1426:O1426)</f>
        <v>743339.092572222</v>
      </c>
      <c r="Q1426" s="157">
        <f>M1426*G1426</f>
        <v>45528245.124461338</v>
      </c>
      <c r="R1426" s="157">
        <f>G1426*P1426</f>
        <v>15934885.793561466</v>
      </c>
      <c r="S1426" s="83">
        <f>SUM(Q1426:R1426)</f>
        <v>61463130.918022804</v>
      </c>
      <c r="T1426" s="156" t="s">
        <v>50</v>
      </c>
      <c r="U1426" s="132"/>
      <c r="V1426" s="132"/>
      <c r="W1426" s="132"/>
      <c r="X1426" s="44" t="s">
        <v>33</v>
      </c>
      <c r="Y1426" s="44"/>
      <c r="Z1426" s="44" t="s">
        <v>16</v>
      </c>
      <c r="AA1426" s="44" t="s">
        <v>80</v>
      </c>
      <c r="AB1426" s="2">
        <v>2969162.4943956402</v>
      </c>
      <c r="AC1426" s="2">
        <v>63649639.476109907</v>
      </c>
      <c r="AD1426" s="2">
        <f>+M1426</f>
        <v>2123825.9787777774</v>
      </c>
      <c r="AE1426" s="2">
        <f>+AD1426*14%</f>
        <v>297335.63702888886</v>
      </c>
      <c r="AF1426" s="155">
        <f>+AD1426*35%</f>
        <v>743339.092572222</v>
      </c>
      <c r="AG1426" s="2">
        <f>+AD1426*F1426</f>
        <v>45528245.124461338</v>
      </c>
      <c r="AH1426" s="2">
        <f>+AE1426*F1426</f>
        <v>6373954.3174245879</v>
      </c>
      <c r="AI1426" s="2">
        <f>+AF1426*F1426</f>
        <v>15934885.793561466</v>
      </c>
      <c r="AJ1426" s="2">
        <f>SUM(AG1426:AI1426)</f>
        <v>67837085.235447392</v>
      </c>
      <c r="AK1426" s="2">
        <f>+AD1426*G1426</f>
        <v>45528245.124461338</v>
      </c>
      <c r="AL1426" s="2">
        <f>+AE1426*G1426</f>
        <v>6373954.3174245879</v>
      </c>
      <c r="AM1426" s="2">
        <f>+AF1426*G1426</f>
        <v>15934885.793561466</v>
      </c>
      <c r="AN1426" s="155">
        <f>SUM(AK1426:AM1426)</f>
        <v>67837085.235447392</v>
      </c>
      <c r="AQ1426" s="145" t="s">
        <v>525</v>
      </c>
      <c r="AU1426" s="8">
        <f>+BH1426</f>
        <v>250000</v>
      </c>
      <c r="AV1426" s="8">
        <f>+L1426</f>
        <v>2123825.9787777774</v>
      </c>
      <c r="AW1426" s="2">
        <f>+AU1426+AV1426</f>
        <v>2373825.9787777774</v>
      </c>
      <c r="AX1426" s="8">
        <f>F1426*AW1426</f>
        <v>50887470.124461338</v>
      </c>
      <c r="AY1426" s="8">
        <f>IF(AQ1426="CT",7%,5%)*AX1426</f>
        <v>3562122.908712294</v>
      </c>
      <c r="AZ1426" s="8">
        <f>AX1426*2%</f>
        <v>1017749.4024892268</v>
      </c>
      <c r="BA1426" s="8">
        <f>IF(BB1426&gt;0,0,AX1426*5%)</f>
        <v>0</v>
      </c>
      <c r="BB1426" s="8">
        <f>(AX1426-BG1426)*35%</f>
        <v>17810614.543561466</v>
      </c>
      <c r="BC1426" s="8">
        <f>+AX1426+AY1426+AZ1426+BA1426+BB1426</f>
        <v>73277956.979224324</v>
      </c>
      <c r="BD1426" s="8">
        <f>AX1426-AT1426</f>
        <v>50887470.124461338</v>
      </c>
      <c r="BE1426" s="2"/>
      <c r="BH1426" s="2">
        <v>250000</v>
      </c>
    </row>
    <row r="1427" spans="1:60" ht="51" hidden="1" outlineLevel="1" x14ac:dyDescent="0.2">
      <c r="A1427" s="1" t="s">
        <v>1090</v>
      </c>
      <c r="B1427" s="82">
        <v>19</v>
      </c>
      <c r="C1427" s="144" t="s">
        <v>191</v>
      </c>
      <c r="D1427" s="144"/>
      <c r="E1427" s="82" t="s">
        <v>91</v>
      </c>
      <c r="F1427" s="143">
        <v>0.61660000000000004</v>
      </c>
      <c r="G1427" s="142">
        <f>+[2]THKL!F1430</f>
        <v>0.61660000000000004</v>
      </c>
      <c r="H1427" s="132"/>
      <c r="I1427" s="132"/>
      <c r="J1427" s="132"/>
      <c r="K1427" s="156">
        <f>$K$4010*1000</f>
        <v>15050000</v>
      </c>
      <c r="L1427" s="157">
        <f>'[3]BDG (XD)'!$AA$967*1000</f>
        <v>7690671</v>
      </c>
      <c r="M1427" s="157">
        <f>SUM(K1427:L1427)</f>
        <v>22740671</v>
      </c>
      <c r="N1427" s="83">
        <f>IF(V1427&lt;&gt;"VTC VHm",_xlfn.XLOOKUP(Z1427,$AC$4015:$AC$4035,$AD$4015:$AD$4035,0)*M1427,_xlfn.XLOOKUP(Z1427,$AC$4015:$AC$4035,$AD$4015:$AD$4035,0)*L1427)</f>
        <v>2691734.8499999996</v>
      </c>
      <c r="O1427" s="83">
        <f>IF(V1427&lt;&gt;"VTC VHm",_xlfn.XLOOKUP(Z1427,$AC$4015:$AC$4035,$AE$4015:$AE$4035,0)*M1427,_xlfn.XLOOKUP(Z1427,$AC$4015:$AC$4035,$AE$4015:$AE$4035,0)*L1427)</f>
        <v>0</v>
      </c>
      <c r="P1427" s="83">
        <f>SUM(N1427:O1427)</f>
        <v>2691734.8499999996</v>
      </c>
      <c r="Q1427" s="157">
        <f>M1427*G1427</f>
        <v>14021897.738600001</v>
      </c>
      <c r="R1427" s="157">
        <f>G1427*P1427</f>
        <v>1659723.7085099998</v>
      </c>
      <c r="S1427" s="83">
        <f>SUM(Q1427:R1427)</f>
        <v>15681621.447110001</v>
      </c>
      <c r="T1427" s="156" t="s">
        <v>50</v>
      </c>
      <c r="U1427" s="132"/>
      <c r="V1427" s="82" t="s">
        <v>34</v>
      </c>
      <c r="W1427" s="132"/>
      <c r="X1427" s="44" t="s">
        <v>33</v>
      </c>
      <c r="Y1427" s="44"/>
      <c r="Z1427" s="44" t="s">
        <v>16</v>
      </c>
      <c r="AA1427" s="44" t="s">
        <v>80</v>
      </c>
      <c r="AB1427" s="2">
        <v>24758731.006874155</v>
      </c>
      <c r="AC1427" s="2">
        <v>15266233.538838604</v>
      </c>
      <c r="AD1427" s="2">
        <f>+M1427</f>
        <v>22740671</v>
      </c>
      <c r="AE1427" s="2">
        <f>+AD1427*14%</f>
        <v>3183693.9400000004</v>
      </c>
      <c r="AF1427" s="155">
        <f>+AD1427*35%</f>
        <v>7959234.8499999996</v>
      </c>
      <c r="AG1427" s="2">
        <f>+AD1427*F1427</f>
        <v>14021897.738600001</v>
      </c>
      <c r="AH1427" s="2">
        <f>+AE1427*F1427</f>
        <v>1963065.6834040005</v>
      </c>
      <c r="AI1427" s="2">
        <f>+AF1427*F1427</f>
        <v>4907664.2085100003</v>
      </c>
      <c r="AJ1427" s="2">
        <f>SUM(AG1427:AI1427)</f>
        <v>20892627.630514003</v>
      </c>
      <c r="AK1427" s="2">
        <f>+AD1427*G1427</f>
        <v>14021897.738600001</v>
      </c>
      <c r="AL1427" s="2">
        <f>+AE1427*G1427</f>
        <v>1963065.6834040005</v>
      </c>
      <c r="AM1427" s="2">
        <f>+AF1427*G1427</f>
        <v>4907664.2085100003</v>
      </c>
      <c r="AN1427" s="155">
        <f>SUM(AK1427:AM1427)</f>
        <v>20892627.630514003</v>
      </c>
      <c r="AQ1427" s="145" t="s">
        <v>525</v>
      </c>
      <c r="AU1427" s="8">
        <f>+K1427</f>
        <v>15050000</v>
      </c>
      <c r="AV1427" s="8">
        <f>+L1427</f>
        <v>7690671</v>
      </c>
      <c r="AW1427" s="2">
        <f>+M1427</f>
        <v>22740671</v>
      </c>
      <c r="AX1427" s="8">
        <f>F1427*AW1427</f>
        <v>14021897.738600001</v>
      </c>
      <c r="AY1427" s="8">
        <f>IF(AQ1427="CT",7%,5%)*AX1427</f>
        <v>981532.84170200012</v>
      </c>
      <c r="AZ1427" s="8">
        <f>AX1427*2%</f>
        <v>280437.95477200003</v>
      </c>
      <c r="BA1427" s="8">
        <f>IF(BB1427&gt;0,0,AX1427*5%)</f>
        <v>0</v>
      </c>
      <c r="BB1427" s="8">
        <f>(AX1427-BG1427)*35%</f>
        <v>1659723.7085100003</v>
      </c>
      <c r="BC1427" s="8">
        <f>+AX1427+AY1427+AZ1427+BA1427+BB1427</f>
        <v>16943592.243584</v>
      </c>
      <c r="BD1427" s="8">
        <f>AX1427-AT1427</f>
        <v>14021897.738600001</v>
      </c>
      <c r="BE1427" s="2"/>
      <c r="BG1427" s="7">
        <f>+K1427*F1427</f>
        <v>9279830</v>
      </c>
      <c r="BH1427" s="2"/>
    </row>
    <row r="1428" spans="1:60" ht="51" hidden="1" outlineLevel="1" x14ac:dyDescent="0.2">
      <c r="A1428" s="1" t="s">
        <v>1089</v>
      </c>
      <c r="B1428" s="82">
        <v>20</v>
      </c>
      <c r="C1428" s="144" t="s">
        <v>768</v>
      </c>
      <c r="D1428" s="144"/>
      <c r="E1428" s="82" t="s">
        <v>91</v>
      </c>
      <c r="F1428" s="143">
        <v>1.7135</v>
      </c>
      <c r="G1428" s="142">
        <f>+[2]THKL!F1431</f>
        <v>1.7135</v>
      </c>
      <c r="H1428" s="132"/>
      <c r="I1428" s="132"/>
      <c r="J1428" s="132"/>
      <c r="K1428" s="156">
        <f>$L$4010*1000</f>
        <v>15266666.666666666</v>
      </c>
      <c r="L1428" s="157">
        <f>'[3]BDG (XD)'!$AA$967*1000</f>
        <v>7690671</v>
      </c>
      <c r="M1428" s="157">
        <f>SUM(K1428:L1428)</f>
        <v>22957337.666666664</v>
      </c>
      <c r="N1428" s="83">
        <f>IF(V1428&lt;&gt;"VTC VHm",_xlfn.XLOOKUP(Z1428,$AC$4015:$AC$4035,$AD$4015:$AD$4035,0)*M1428,_xlfn.XLOOKUP(Z1428,$AC$4015:$AC$4035,$AD$4015:$AD$4035,0)*L1428)</f>
        <v>2691734.8499999996</v>
      </c>
      <c r="O1428" s="83">
        <f>IF(V1428&lt;&gt;"VTC VHm",_xlfn.XLOOKUP(Z1428,$AC$4015:$AC$4035,$AE$4015:$AE$4035,0)*M1428,_xlfn.XLOOKUP(Z1428,$AC$4015:$AC$4035,$AE$4015:$AE$4035,0)*L1428)</f>
        <v>0</v>
      </c>
      <c r="P1428" s="83">
        <f>SUM(N1428:O1428)</f>
        <v>2691734.8499999996</v>
      </c>
      <c r="Q1428" s="157">
        <f>M1428*G1428</f>
        <v>39337398.091833331</v>
      </c>
      <c r="R1428" s="157">
        <f>G1428*P1428</f>
        <v>4612287.6654749997</v>
      </c>
      <c r="S1428" s="83">
        <f>SUM(Q1428:R1428)</f>
        <v>43949685.757308334</v>
      </c>
      <c r="T1428" s="156" t="s">
        <v>50</v>
      </c>
      <c r="U1428" s="132"/>
      <c r="V1428" s="82" t="s">
        <v>34</v>
      </c>
      <c r="W1428" s="132"/>
      <c r="X1428" s="44" t="s">
        <v>33</v>
      </c>
      <c r="Y1428" s="44"/>
      <c r="Z1428" s="44" t="s">
        <v>16</v>
      </c>
      <c r="AA1428" s="44" t="s">
        <v>80</v>
      </c>
      <c r="AB1428" s="2">
        <v>22857568.06301016</v>
      </c>
      <c r="AC1428" s="2">
        <v>39166442.875967912</v>
      </c>
      <c r="AD1428" s="2">
        <f>+M1428</f>
        <v>22957337.666666664</v>
      </c>
      <c r="AE1428" s="2">
        <f>+AD1428*14%</f>
        <v>3214027.2733333334</v>
      </c>
      <c r="AF1428" s="155">
        <f>+AD1428*35%</f>
        <v>8035068.1833333317</v>
      </c>
      <c r="AG1428" s="2">
        <f>+AD1428*F1428</f>
        <v>39337398.091833331</v>
      </c>
      <c r="AH1428" s="2">
        <f>+AE1428*F1428</f>
        <v>5507235.7328566667</v>
      </c>
      <c r="AI1428" s="2">
        <f>+AF1428*F1428</f>
        <v>13768089.332141664</v>
      </c>
      <c r="AJ1428" s="2">
        <f>SUM(AG1428:AI1428)</f>
        <v>58612723.156831667</v>
      </c>
      <c r="AK1428" s="2">
        <f>+AD1428*G1428</f>
        <v>39337398.091833331</v>
      </c>
      <c r="AL1428" s="2">
        <f>+AE1428*G1428</f>
        <v>5507235.7328566667</v>
      </c>
      <c r="AM1428" s="2">
        <f>+AF1428*G1428</f>
        <v>13768089.332141664</v>
      </c>
      <c r="AN1428" s="155">
        <f>SUM(AK1428:AM1428)</f>
        <v>58612723.156831667</v>
      </c>
      <c r="AQ1428" s="145" t="s">
        <v>525</v>
      </c>
      <c r="AU1428" s="8">
        <f>+K1428</f>
        <v>15266666.666666666</v>
      </c>
      <c r="AV1428" s="8">
        <f>+L1428</f>
        <v>7690671</v>
      </c>
      <c r="AW1428" s="2">
        <f>+M1428</f>
        <v>22957337.666666664</v>
      </c>
      <c r="AX1428" s="8">
        <f>F1428*AW1428</f>
        <v>39337398.091833331</v>
      </c>
      <c r="AY1428" s="8">
        <f>IF(AQ1428="CT",7%,5%)*AX1428</f>
        <v>2753617.8664283333</v>
      </c>
      <c r="AZ1428" s="8">
        <f>AX1428*2%</f>
        <v>786747.96183666668</v>
      </c>
      <c r="BA1428" s="8">
        <f>IF(BB1428&gt;0,0,AX1428*5%)</f>
        <v>0</v>
      </c>
      <c r="BB1428" s="8">
        <f>(AX1428-BG1428)*35%</f>
        <v>4612287.6654749988</v>
      </c>
      <c r="BC1428" s="8">
        <f>+AX1428+AY1428+AZ1428+BA1428+BB1428</f>
        <v>47490051.585573323</v>
      </c>
      <c r="BD1428" s="8">
        <f>AX1428-AT1428</f>
        <v>39337398.091833331</v>
      </c>
      <c r="BE1428" s="2"/>
      <c r="BG1428" s="7">
        <f>+K1428*F1428</f>
        <v>26159433.333333332</v>
      </c>
      <c r="BH1428" s="2"/>
    </row>
    <row r="1429" spans="1:60" ht="51" hidden="1" outlineLevel="1" x14ac:dyDescent="0.2">
      <c r="A1429" s="1" t="s">
        <v>1088</v>
      </c>
      <c r="B1429" s="82">
        <v>21</v>
      </c>
      <c r="C1429" s="144" t="s">
        <v>767</v>
      </c>
      <c r="D1429" s="144"/>
      <c r="E1429" s="82" t="s">
        <v>91</v>
      </c>
      <c r="F1429" s="143">
        <v>0.38940000000000002</v>
      </c>
      <c r="G1429" s="142">
        <f>+[2]THKL!F1432</f>
        <v>0.38940000000000002</v>
      </c>
      <c r="H1429" s="132"/>
      <c r="I1429" s="132"/>
      <c r="J1429" s="132"/>
      <c r="K1429" s="156">
        <f>$L$4010*1000</f>
        <v>15266666.666666666</v>
      </c>
      <c r="L1429" s="157">
        <f>'[3]BDG (XD)'!$AA$967*1000</f>
        <v>7690671</v>
      </c>
      <c r="M1429" s="157">
        <f>SUM(K1429:L1429)</f>
        <v>22957337.666666664</v>
      </c>
      <c r="N1429" s="83">
        <f>IF(V1429&lt;&gt;"VTC VHm",_xlfn.XLOOKUP(Z1429,$AC$4015:$AC$4035,$AD$4015:$AD$4035,0)*M1429,_xlfn.XLOOKUP(Z1429,$AC$4015:$AC$4035,$AD$4015:$AD$4035,0)*L1429)</f>
        <v>2691734.8499999996</v>
      </c>
      <c r="O1429" s="83">
        <f>IF(V1429&lt;&gt;"VTC VHm",_xlfn.XLOOKUP(Z1429,$AC$4015:$AC$4035,$AE$4015:$AE$4035,0)*M1429,_xlfn.XLOOKUP(Z1429,$AC$4015:$AC$4035,$AE$4015:$AE$4035,0)*L1429)</f>
        <v>0</v>
      </c>
      <c r="P1429" s="83">
        <f>SUM(N1429:O1429)</f>
        <v>2691734.8499999996</v>
      </c>
      <c r="Q1429" s="157">
        <f>M1429*G1429</f>
        <v>8939587.2873999998</v>
      </c>
      <c r="R1429" s="157">
        <f>G1429*P1429</f>
        <v>1048161.5505899999</v>
      </c>
      <c r="S1429" s="83">
        <f>SUM(Q1429:R1429)</f>
        <v>9987748.837989999</v>
      </c>
      <c r="T1429" s="156" t="s">
        <v>50</v>
      </c>
      <c r="U1429" s="132"/>
      <c r="V1429" s="82" t="s">
        <v>34</v>
      </c>
      <c r="W1429" s="132"/>
      <c r="X1429" s="44" t="s">
        <v>33</v>
      </c>
      <c r="Y1429" s="44"/>
      <c r="Z1429" s="44" t="s">
        <v>16</v>
      </c>
      <c r="AA1429" s="44" t="s">
        <v>80</v>
      </c>
      <c r="AB1429" s="2">
        <v>22565753.319565415</v>
      </c>
      <c r="AC1429" s="2">
        <v>8787104.3426387738</v>
      </c>
      <c r="AD1429" s="2">
        <f>+M1429</f>
        <v>22957337.666666664</v>
      </c>
      <c r="AE1429" s="2">
        <f>+AD1429*14%</f>
        <v>3214027.2733333334</v>
      </c>
      <c r="AF1429" s="155">
        <f>+AD1429*35%</f>
        <v>8035068.1833333317</v>
      </c>
      <c r="AG1429" s="2">
        <f>+AD1429*F1429</f>
        <v>8939587.2873999998</v>
      </c>
      <c r="AH1429" s="2">
        <f>+AE1429*F1429</f>
        <v>1251542.2202360001</v>
      </c>
      <c r="AI1429" s="2">
        <f>+AF1429*F1429</f>
        <v>3128855.5505899996</v>
      </c>
      <c r="AJ1429" s="2">
        <f>SUM(AG1429:AI1429)</f>
        <v>13319985.058225999</v>
      </c>
      <c r="AK1429" s="2">
        <f>+AD1429*G1429</f>
        <v>8939587.2873999998</v>
      </c>
      <c r="AL1429" s="2">
        <f>+AE1429*G1429</f>
        <v>1251542.2202360001</v>
      </c>
      <c r="AM1429" s="2">
        <f>+AF1429*G1429</f>
        <v>3128855.5505899996</v>
      </c>
      <c r="AN1429" s="155">
        <f>SUM(AK1429:AM1429)</f>
        <v>13319985.058225999</v>
      </c>
      <c r="AQ1429" s="145" t="s">
        <v>525</v>
      </c>
      <c r="AU1429" s="8">
        <f>+K1429</f>
        <v>15266666.666666666</v>
      </c>
      <c r="AV1429" s="8">
        <f>+L1429</f>
        <v>7690671</v>
      </c>
      <c r="AW1429" s="2">
        <f>+M1429</f>
        <v>22957337.666666664</v>
      </c>
      <c r="AX1429" s="8">
        <f>F1429*AW1429</f>
        <v>8939587.2873999998</v>
      </c>
      <c r="AY1429" s="8">
        <f>IF(AQ1429="CT",7%,5%)*AX1429</f>
        <v>625771.11011800007</v>
      </c>
      <c r="AZ1429" s="8">
        <f>AX1429*2%</f>
        <v>178791.74574799999</v>
      </c>
      <c r="BA1429" s="8">
        <f>IF(BB1429&gt;0,0,AX1429*5%)</f>
        <v>0</v>
      </c>
      <c r="BB1429" s="8">
        <f>(AX1429-BG1429)*35%</f>
        <v>1048161.5505899999</v>
      </c>
      <c r="BC1429" s="8">
        <f>+AX1429+AY1429+AZ1429+BA1429+BB1429</f>
        <v>10792311.693855999</v>
      </c>
      <c r="BD1429" s="8">
        <f>AX1429-AT1429</f>
        <v>8939587.2873999998</v>
      </c>
      <c r="BE1429" s="2"/>
      <c r="BG1429" s="7">
        <f>+K1429*F1429</f>
        <v>5944840</v>
      </c>
      <c r="BH1429" s="2"/>
    </row>
    <row r="1430" spans="1:60" ht="17" hidden="1" outlineLevel="1" x14ac:dyDescent="0.2">
      <c r="A1430" s="1" t="s">
        <v>1087</v>
      </c>
      <c r="B1430" s="82">
        <v>22</v>
      </c>
      <c r="C1430" s="144" t="s">
        <v>124</v>
      </c>
      <c r="D1430" s="144"/>
      <c r="E1430" s="82" t="s">
        <v>120</v>
      </c>
      <c r="F1430" s="143">
        <v>0.4466</v>
      </c>
      <c r="G1430" s="142">
        <f>+[2]THKL!F1433</f>
        <v>0.4466</v>
      </c>
      <c r="H1430" s="132"/>
      <c r="I1430" s="132"/>
      <c r="J1430" s="132"/>
      <c r="K1430" s="156" t="s">
        <v>89</v>
      </c>
      <c r="L1430" s="157">
        <f>'[3]BDG (XD)'!$AA$955*100</f>
        <v>26537135.877452388</v>
      </c>
      <c r="M1430" s="157">
        <f>SUM(K1430:L1430)</f>
        <v>26537135.877452388</v>
      </c>
      <c r="N1430" s="83">
        <f>IF(V1430&lt;&gt;"VTC VHm",_xlfn.XLOOKUP(Z1430,$AC$4015:$AC$4035,$AD$4015:$AD$4035,0)*M1430,_xlfn.XLOOKUP(Z1430,$AC$4015:$AC$4035,$AD$4015:$AD$4035,0)*L1430)</f>
        <v>9287997.5571083352</v>
      </c>
      <c r="O1430" s="83">
        <f>IF(V1430&lt;&gt;"VTC VHm",_xlfn.XLOOKUP(Z1430,$AC$4015:$AC$4035,$AE$4015:$AE$4035,0)*M1430,_xlfn.XLOOKUP(Z1430,$AC$4015:$AC$4035,$AE$4015:$AE$4035,0)*L1430)</f>
        <v>0</v>
      </c>
      <c r="P1430" s="83">
        <f>SUM(N1430:O1430)</f>
        <v>9287997.5571083352</v>
      </c>
      <c r="Q1430" s="157">
        <f>M1430*G1430</f>
        <v>11851484.882870236</v>
      </c>
      <c r="R1430" s="157">
        <f>G1430*P1430</f>
        <v>4148019.7090045824</v>
      </c>
      <c r="S1430" s="83">
        <f>SUM(Q1430:R1430)</f>
        <v>15999504.591874819</v>
      </c>
      <c r="T1430" s="156" t="s">
        <v>50</v>
      </c>
      <c r="U1430" s="132"/>
      <c r="V1430" s="132"/>
      <c r="W1430" s="132"/>
      <c r="X1430" s="44" t="s">
        <v>33</v>
      </c>
      <c r="Y1430" s="44"/>
      <c r="Z1430" s="44" t="s">
        <v>16</v>
      </c>
      <c r="AA1430" s="44" t="s">
        <v>80</v>
      </c>
      <c r="AB1430" s="2">
        <v>13827954.24186608</v>
      </c>
      <c r="AC1430" s="2">
        <v>6175564.3644173909</v>
      </c>
      <c r="AD1430" s="2">
        <f>+M1430</f>
        <v>26537135.877452388</v>
      </c>
      <c r="AE1430" s="2">
        <f>+AD1430*14%</f>
        <v>3715199.0228433348</v>
      </c>
      <c r="AF1430" s="155">
        <f>+AD1430*35%</f>
        <v>9287997.5571083352</v>
      </c>
      <c r="AG1430" s="2">
        <f>+AD1430*F1430</f>
        <v>11851484.882870236</v>
      </c>
      <c r="AH1430" s="2">
        <f>+AE1430*F1430</f>
        <v>1659207.8836018334</v>
      </c>
      <c r="AI1430" s="2">
        <f>+AF1430*F1430</f>
        <v>4148019.7090045824</v>
      </c>
      <c r="AJ1430" s="2">
        <f>SUM(AG1430:AI1430)</f>
        <v>17658712.475476652</v>
      </c>
      <c r="AK1430" s="2">
        <f>+AD1430*G1430</f>
        <v>11851484.882870236</v>
      </c>
      <c r="AL1430" s="2">
        <f>+AE1430*G1430</f>
        <v>1659207.8836018334</v>
      </c>
      <c r="AM1430" s="2">
        <f>+AF1430*G1430</f>
        <v>4148019.7090045824</v>
      </c>
      <c r="AN1430" s="155">
        <f>SUM(AK1430:AM1430)</f>
        <v>17658712.475476652</v>
      </c>
      <c r="AQ1430" s="145" t="s">
        <v>525</v>
      </c>
      <c r="AU1430" s="8" t="str">
        <f>+K1430</f>
        <v>Bao gồm</v>
      </c>
      <c r="AV1430" s="8">
        <f>+L1430</f>
        <v>26537135.877452388</v>
      </c>
      <c r="AW1430" s="2">
        <f>+M1430</f>
        <v>26537135.877452388</v>
      </c>
      <c r="AX1430" s="8">
        <f>F1430*AW1430</f>
        <v>11851484.882870236</v>
      </c>
      <c r="AY1430" s="8">
        <f>IF(AQ1430="CT",7%,5%)*AX1430</f>
        <v>829603.94180091668</v>
      </c>
      <c r="AZ1430" s="8">
        <f>AX1430*2%</f>
        <v>237029.69765740473</v>
      </c>
      <c r="BA1430" s="8">
        <f>IF(BB1430&gt;0,0,AX1430*5%)</f>
        <v>0</v>
      </c>
      <c r="BB1430" s="8">
        <f>(AX1430-BG1430)*35%</f>
        <v>4148019.7090045824</v>
      </c>
      <c r="BC1430" s="8">
        <f>+AX1430+AY1430+AZ1430+BA1430+BB1430</f>
        <v>17066138.23133314</v>
      </c>
      <c r="BD1430" s="8">
        <f>AX1430-AT1430</f>
        <v>11851484.882870236</v>
      </c>
      <c r="BE1430" s="2"/>
      <c r="BH1430" s="2"/>
    </row>
    <row r="1431" spans="1:60" ht="17" hidden="1" outlineLevel="1" x14ac:dyDescent="0.2">
      <c r="A1431" s="1">
        <v>0</v>
      </c>
      <c r="B1431" s="82"/>
      <c r="C1431" s="144" t="s">
        <v>773</v>
      </c>
      <c r="D1431" s="144"/>
      <c r="E1431" s="82"/>
      <c r="F1431" s="143"/>
      <c r="G1431" s="142">
        <f>+[2]THKL!F1434</f>
        <v>0</v>
      </c>
      <c r="H1431" s="132"/>
      <c r="I1431" s="132"/>
      <c r="J1431" s="132"/>
      <c r="K1431" s="156"/>
      <c r="L1431" s="157"/>
      <c r="M1431" s="157">
        <f>SUM(K1431:L1431)</f>
        <v>0</v>
      </c>
      <c r="N1431" s="83">
        <f>IF(V1431&lt;&gt;"VTC VHm",_xlfn.XLOOKUP(Z1431,$AC$4015:$AC$4035,$AD$4015:$AD$4035,0)*M1431,_xlfn.XLOOKUP(Z1431,$AC$4015:$AC$4035,$AD$4015:$AD$4035,0)*L1431)</f>
        <v>0</v>
      </c>
      <c r="O1431" s="83">
        <f>IF(V1431&lt;&gt;"VTC VHm",_xlfn.XLOOKUP(Z1431,$AC$4015:$AC$4035,$AE$4015:$AE$4035,0)*M1431,_xlfn.XLOOKUP(Z1431,$AC$4015:$AC$4035,$AE$4015:$AE$4035,0)*L1431)</f>
        <v>0</v>
      </c>
      <c r="P1431" s="83">
        <f>SUM(N1431:O1431)</f>
        <v>0</v>
      </c>
      <c r="Q1431" s="157">
        <f>M1431*G1431</f>
        <v>0</v>
      </c>
      <c r="R1431" s="157">
        <f>G1431*P1431</f>
        <v>0</v>
      </c>
      <c r="S1431" s="83">
        <f>SUM(Q1431:R1431)</f>
        <v>0</v>
      </c>
      <c r="T1431" s="156"/>
      <c r="U1431" s="132"/>
      <c r="V1431" s="132"/>
      <c r="W1431" s="132"/>
      <c r="X1431" s="44" t="s">
        <v>33</v>
      </c>
      <c r="Y1431" s="44"/>
      <c r="Z1431" s="44" t="s">
        <v>16</v>
      </c>
      <c r="AA1431" s="44" t="s">
        <v>80</v>
      </c>
      <c r="AC1431" s="2">
        <v>0</v>
      </c>
      <c r="AD1431" s="2">
        <f>+M1431</f>
        <v>0</v>
      </c>
      <c r="AE1431" s="2">
        <f>+AD1431*14%</f>
        <v>0</v>
      </c>
      <c r="AF1431" s="155">
        <f>+AD1431*35%</f>
        <v>0</v>
      </c>
      <c r="AG1431" s="2">
        <f>+AD1431*F1431</f>
        <v>0</v>
      </c>
      <c r="AH1431" s="2">
        <f>+AE1431*F1431</f>
        <v>0</v>
      </c>
      <c r="AI1431" s="2">
        <f>+AF1431*F1431</f>
        <v>0</v>
      </c>
      <c r="AJ1431" s="2">
        <f>SUM(AG1431:AI1431)</f>
        <v>0</v>
      </c>
      <c r="AK1431" s="2">
        <f>+AD1431*G1431</f>
        <v>0</v>
      </c>
      <c r="AL1431" s="2">
        <f>+AE1431*G1431</f>
        <v>0</v>
      </c>
      <c r="AM1431" s="2">
        <f>+AF1431*G1431</f>
        <v>0</v>
      </c>
      <c r="AN1431" s="155">
        <f>SUM(AK1431:AM1431)</f>
        <v>0</v>
      </c>
      <c r="AQ1431" s="145" t="s">
        <v>525</v>
      </c>
      <c r="AU1431" s="8">
        <f>+K1431</f>
        <v>0</v>
      </c>
      <c r="AV1431" s="8">
        <f>+L1431</f>
        <v>0</v>
      </c>
      <c r="AW1431" s="2">
        <f>+M1431</f>
        <v>0</v>
      </c>
      <c r="AX1431" s="8">
        <f>F1431*AW1431</f>
        <v>0</v>
      </c>
      <c r="AY1431" s="8">
        <f>IF(AQ1431="CT",7%,5%)*AX1431</f>
        <v>0</v>
      </c>
      <c r="AZ1431" s="8">
        <f>AX1431*2%</f>
        <v>0</v>
      </c>
      <c r="BA1431" s="8">
        <f>IF(BB1431&gt;0,0,AX1431*5%)</f>
        <v>0</v>
      </c>
      <c r="BB1431" s="8">
        <f>(AX1431-BG1431)*35%</f>
        <v>0</v>
      </c>
      <c r="BC1431" s="8">
        <f>+AX1431+AY1431+AZ1431+BA1431+BB1431</f>
        <v>0</v>
      </c>
      <c r="BD1431" s="8">
        <f>AX1431-AT1431</f>
        <v>0</v>
      </c>
      <c r="BE1431" s="2"/>
      <c r="BH1431" s="2"/>
    </row>
    <row r="1432" spans="1:60" ht="51" hidden="1" outlineLevel="1" x14ac:dyDescent="0.2">
      <c r="A1432" s="1" t="s">
        <v>1086</v>
      </c>
      <c r="B1432" s="82">
        <v>23</v>
      </c>
      <c r="C1432" s="144" t="s">
        <v>1068</v>
      </c>
      <c r="D1432" s="144"/>
      <c r="E1432" s="82" t="s">
        <v>104</v>
      </c>
      <c r="F1432" s="143">
        <v>12.717599999999999</v>
      </c>
      <c r="G1432" s="142">
        <f>+[2]THKL!F1435</f>
        <v>12.717599999999999</v>
      </c>
      <c r="H1432" s="132"/>
      <c r="I1432" s="132"/>
      <c r="J1432" s="132"/>
      <c r="K1432" s="156" t="s">
        <v>89</v>
      </c>
      <c r="L1432" s="157">
        <f>'[3]BDG (XD)'!$AA$939</f>
        <v>2038654.4787777774</v>
      </c>
      <c r="M1432" s="157">
        <f>SUM(K1432:L1432)</f>
        <v>2038654.4787777774</v>
      </c>
      <c r="N1432" s="83">
        <f>IF(V1432&lt;&gt;"VTC VHm",_xlfn.XLOOKUP(Z1432,$AC$4015:$AC$4035,$AD$4015:$AD$4035,0)*M1432,_xlfn.XLOOKUP(Z1432,$AC$4015:$AC$4035,$AD$4015:$AD$4035,0)*L1432)</f>
        <v>713529.06757222209</v>
      </c>
      <c r="O1432" s="83">
        <f>IF(V1432&lt;&gt;"VTC VHm",_xlfn.XLOOKUP(Z1432,$AC$4015:$AC$4035,$AE$4015:$AE$4035,0)*M1432,_xlfn.XLOOKUP(Z1432,$AC$4015:$AC$4035,$AE$4015:$AE$4035,0)*L1432)</f>
        <v>0</v>
      </c>
      <c r="P1432" s="83">
        <f>SUM(N1432:O1432)</f>
        <v>713529.06757222209</v>
      </c>
      <c r="Q1432" s="157">
        <f>M1432*G1432</f>
        <v>25926792.19930426</v>
      </c>
      <c r="R1432" s="157">
        <f>G1432*P1432</f>
        <v>9074377.2697564904</v>
      </c>
      <c r="S1432" s="83">
        <f>SUM(Q1432:R1432)</f>
        <v>35001169.469060749</v>
      </c>
      <c r="T1432" s="156" t="s">
        <v>50</v>
      </c>
      <c r="U1432" s="132"/>
      <c r="V1432" s="132"/>
      <c r="W1432" s="132"/>
      <c r="X1432" s="44" t="s">
        <v>33</v>
      </c>
      <c r="Y1432" s="44"/>
      <c r="Z1432" s="44" t="s">
        <v>16</v>
      </c>
      <c r="AA1432" s="44" t="s">
        <v>80</v>
      </c>
      <c r="AB1432" s="2">
        <v>3199802.0531639648</v>
      </c>
      <c r="AC1432" s="2">
        <v>40693802.591318034</v>
      </c>
      <c r="AD1432" s="2">
        <f>+M1432</f>
        <v>2038654.4787777774</v>
      </c>
      <c r="AE1432" s="2">
        <f>+AD1432*14%</f>
        <v>285411.62702888885</v>
      </c>
      <c r="AF1432" s="155">
        <f>+AD1432*35%</f>
        <v>713529.06757222209</v>
      </c>
      <c r="AG1432" s="2">
        <f>+AD1432*F1432</f>
        <v>25926792.19930426</v>
      </c>
      <c r="AH1432" s="2">
        <f>+AE1432*F1432</f>
        <v>3629750.9079025965</v>
      </c>
      <c r="AI1432" s="2">
        <f>+AF1432*F1432</f>
        <v>9074377.2697564904</v>
      </c>
      <c r="AJ1432" s="2">
        <f>SUM(AG1432:AI1432)</f>
        <v>38630920.376963347</v>
      </c>
      <c r="AK1432" s="2">
        <f>+AD1432*G1432</f>
        <v>25926792.19930426</v>
      </c>
      <c r="AL1432" s="2">
        <f>+AE1432*G1432</f>
        <v>3629750.9079025965</v>
      </c>
      <c r="AM1432" s="2">
        <f>+AF1432*G1432</f>
        <v>9074377.2697564904</v>
      </c>
      <c r="AN1432" s="155">
        <f>SUM(AK1432:AM1432)</f>
        <v>38630920.376963347</v>
      </c>
      <c r="AQ1432" s="145" t="s">
        <v>525</v>
      </c>
      <c r="AU1432" s="8">
        <f>+BH1432</f>
        <v>250000</v>
      </c>
      <c r="AV1432" s="8">
        <f>+L1432</f>
        <v>2038654.4787777774</v>
      </c>
      <c r="AW1432" s="2">
        <f>+AU1432+AV1432</f>
        <v>2288654.4787777774</v>
      </c>
      <c r="AX1432" s="8">
        <f>F1432*AW1432</f>
        <v>29106192.19930426</v>
      </c>
      <c r="AY1432" s="8">
        <f>IF(AQ1432="CT",7%,5%)*AX1432</f>
        <v>2037433.4539512985</v>
      </c>
      <c r="AZ1432" s="8">
        <f>AX1432*2%</f>
        <v>582123.84398608527</v>
      </c>
      <c r="BA1432" s="8">
        <f>IF(BB1432&gt;0,0,AX1432*5%)</f>
        <v>0</v>
      </c>
      <c r="BB1432" s="8">
        <f>(AX1432-BG1432)*35%</f>
        <v>10187167.26975649</v>
      </c>
      <c r="BC1432" s="8">
        <f>+AX1432+AY1432+AZ1432+BA1432+BB1432</f>
        <v>41912916.766998135</v>
      </c>
      <c r="BD1432" s="8">
        <f>AX1432-AT1432</f>
        <v>29106192.19930426</v>
      </c>
      <c r="BE1432" s="2"/>
      <c r="BH1432" s="2">
        <v>250000</v>
      </c>
    </row>
    <row r="1433" spans="1:60" ht="51" hidden="1" outlineLevel="1" x14ac:dyDescent="0.2">
      <c r="A1433" s="1" t="s">
        <v>1085</v>
      </c>
      <c r="B1433" s="82">
        <v>24</v>
      </c>
      <c r="C1433" s="144" t="s">
        <v>189</v>
      </c>
      <c r="D1433" s="144"/>
      <c r="E1433" s="82" t="s">
        <v>91</v>
      </c>
      <c r="F1433" s="143">
        <v>1.0149999999999999</v>
      </c>
      <c r="G1433" s="142">
        <f>+[2]THKL!F1436</f>
        <v>1.0149999999999999</v>
      </c>
      <c r="H1433" s="132"/>
      <c r="I1433" s="132"/>
      <c r="J1433" s="132"/>
      <c r="K1433" s="156">
        <f>$K$4010*1000</f>
        <v>15050000</v>
      </c>
      <c r="L1433" s="157">
        <f>'[3]BDG (XD)'!$AA$964*1000</f>
        <v>7690671</v>
      </c>
      <c r="M1433" s="157">
        <f>SUM(K1433:L1433)</f>
        <v>22740671</v>
      </c>
      <c r="N1433" s="83">
        <f>IF(V1433&lt;&gt;"VTC VHm",_xlfn.XLOOKUP(Z1433,$AC$4015:$AC$4035,$AD$4015:$AD$4035,0)*M1433,_xlfn.XLOOKUP(Z1433,$AC$4015:$AC$4035,$AD$4015:$AD$4035,0)*L1433)</f>
        <v>2691734.8499999996</v>
      </c>
      <c r="O1433" s="83">
        <f>IF(V1433&lt;&gt;"VTC VHm",_xlfn.XLOOKUP(Z1433,$AC$4015:$AC$4035,$AE$4015:$AE$4035,0)*M1433,_xlfn.XLOOKUP(Z1433,$AC$4015:$AC$4035,$AE$4015:$AE$4035,0)*L1433)</f>
        <v>0</v>
      </c>
      <c r="P1433" s="83">
        <f>SUM(N1433:O1433)</f>
        <v>2691734.8499999996</v>
      </c>
      <c r="Q1433" s="157">
        <f>M1433*G1433</f>
        <v>23081781.064999998</v>
      </c>
      <c r="R1433" s="157">
        <f>G1433*P1433</f>
        <v>2732110.8727499992</v>
      </c>
      <c r="S1433" s="83">
        <f>SUM(Q1433:R1433)</f>
        <v>25813891.937749997</v>
      </c>
      <c r="T1433" s="156" t="s">
        <v>50</v>
      </c>
      <c r="U1433" s="132"/>
      <c r="V1433" s="82" t="s">
        <v>34</v>
      </c>
      <c r="W1433" s="132"/>
      <c r="X1433" s="44" t="s">
        <v>33</v>
      </c>
      <c r="Y1433" s="44"/>
      <c r="Z1433" s="44" t="s">
        <v>16</v>
      </c>
      <c r="AA1433" s="44" t="s">
        <v>80</v>
      </c>
      <c r="AB1433" s="2">
        <v>24115402.024510503</v>
      </c>
      <c r="AC1433" s="2">
        <v>24477133.054878157</v>
      </c>
      <c r="AD1433" s="2">
        <f>+M1433</f>
        <v>22740671</v>
      </c>
      <c r="AE1433" s="2">
        <f>+AD1433*14%</f>
        <v>3183693.9400000004</v>
      </c>
      <c r="AF1433" s="155">
        <f>+AD1433*35%</f>
        <v>7959234.8499999996</v>
      </c>
      <c r="AG1433" s="2">
        <f>+AD1433*F1433</f>
        <v>23081781.064999998</v>
      </c>
      <c r="AH1433" s="2">
        <f>+AE1433*F1433</f>
        <v>3231449.3491000002</v>
      </c>
      <c r="AI1433" s="2">
        <f>+AF1433*F1433</f>
        <v>8078623.3727499992</v>
      </c>
      <c r="AJ1433" s="2">
        <f>SUM(AG1433:AI1433)</f>
        <v>34391853.786849998</v>
      </c>
      <c r="AK1433" s="2">
        <f>+AD1433*G1433</f>
        <v>23081781.064999998</v>
      </c>
      <c r="AL1433" s="2">
        <f>+AE1433*G1433</f>
        <v>3231449.3491000002</v>
      </c>
      <c r="AM1433" s="2">
        <f>+AF1433*G1433</f>
        <v>8078623.3727499992</v>
      </c>
      <c r="AN1433" s="155">
        <f>SUM(AK1433:AM1433)</f>
        <v>34391853.786849998</v>
      </c>
      <c r="AQ1433" s="145" t="s">
        <v>525</v>
      </c>
      <c r="AU1433" s="8">
        <f>+K1433</f>
        <v>15050000</v>
      </c>
      <c r="AV1433" s="8">
        <f>+L1433</f>
        <v>7690671</v>
      </c>
      <c r="AW1433" s="2">
        <f>+M1433</f>
        <v>22740671</v>
      </c>
      <c r="AX1433" s="8">
        <f>F1433*AW1433</f>
        <v>23081781.064999998</v>
      </c>
      <c r="AY1433" s="8">
        <f>IF(AQ1433="CT",7%,5%)*AX1433</f>
        <v>1615724.6745499999</v>
      </c>
      <c r="AZ1433" s="8">
        <f>AX1433*2%</f>
        <v>461635.62129999994</v>
      </c>
      <c r="BA1433" s="8">
        <f>IF(BB1433&gt;0,0,AX1433*5%)</f>
        <v>0</v>
      </c>
      <c r="BB1433" s="8">
        <f>(AX1433-BG1433)*35%</f>
        <v>2732110.8727499996</v>
      </c>
      <c r="BC1433" s="8">
        <f>+AX1433+AY1433+AZ1433+BA1433+BB1433</f>
        <v>27891252.233599998</v>
      </c>
      <c r="BD1433" s="8">
        <f>AX1433-AT1433</f>
        <v>23081781.064999998</v>
      </c>
      <c r="BE1433" s="2"/>
      <c r="BG1433" s="7">
        <f>+K1433*F1433</f>
        <v>15275749.999999998</v>
      </c>
      <c r="BH1433" s="2"/>
    </row>
    <row r="1434" spans="1:60" ht="51" hidden="1" outlineLevel="1" x14ac:dyDescent="0.2">
      <c r="A1434" s="1" t="s">
        <v>1084</v>
      </c>
      <c r="B1434" s="82">
        <v>25</v>
      </c>
      <c r="C1434" s="144" t="s">
        <v>188</v>
      </c>
      <c r="D1434" s="144"/>
      <c r="E1434" s="82" t="s">
        <v>91</v>
      </c>
      <c r="F1434" s="143">
        <v>1.1479999999999999</v>
      </c>
      <c r="G1434" s="142">
        <f>+[2]THKL!F1437</f>
        <v>1.1479999999999999</v>
      </c>
      <c r="H1434" s="132"/>
      <c r="I1434" s="132"/>
      <c r="J1434" s="132"/>
      <c r="K1434" s="156">
        <f>$L$4010*1000</f>
        <v>15266666.666666666</v>
      </c>
      <c r="L1434" s="157">
        <f>'[3]BDG (XD)'!$AA$965*1000</f>
        <v>7690671</v>
      </c>
      <c r="M1434" s="157">
        <f>SUM(K1434:L1434)</f>
        <v>22957337.666666664</v>
      </c>
      <c r="N1434" s="83">
        <f>IF(V1434&lt;&gt;"VTC VHm",_xlfn.XLOOKUP(Z1434,$AC$4015:$AC$4035,$AD$4015:$AD$4035,0)*M1434,_xlfn.XLOOKUP(Z1434,$AC$4015:$AC$4035,$AD$4015:$AD$4035,0)*L1434)</f>
        <v>2691734.8499999996</v>
      </c>
      <c r="O1434" s="83">
        <f>IF(V1434&lt;&gt;"VTC VHm",_xlfn.XLOOKUP(Z1434,$AC$4015:$AC$4035,$AE$4015:$AE$4035,0)*M1434,_xlfn.XLOOKUP(Z1434,$AC$4015:$AC$4035,$AE$4015:$AE$4035,0)*L1434)</f>
        <v>0</v>
      </c>
      <c r="P1434" s="83">
        <f>SUM(N1434:O1434)</f>
        <v>2691734.8499999996</v>
      </c>
      <c r="Q1434" s="157">
        <f>M1434*G1434</f>
        <v>26355023.641333327</v>
      </c>
      <c r="R1434" s="157">
        <f>G1434*P1434</f>
        <v>3090111.6077999994</v>
      </c>
      <c r="S1434" s="83">
        <f>SUM(Q1434:R1434)</f>
        <v>29445135.249133326</v>
      </c>
      <c r="T1434" s="156" t="s">
        <v>50</v>
      </c>
      <c r="U1434" s="132"/>
      <c r="V1434" s="82" t="s">
        <v>34</v>
      </c>
      <c r="W1434" s="132"/>
      <c r="X1434" s="44" t="s">
        <v>33</v>
      </c>
      <c r="Y1434" s="44"/>
      <c r="Z1434" s="44" t="s">
        <v>16</v>
      </c>
      <c r="AA1434" s="44" t="s">
        <v>80</v>
      </c>
      <c r="AB1434" s="2">
        <v>22672996.7167308</v>
      </c>
      <c r="AC1434" s="2">
        <v>26028600.230806954</v>
      </c>
      <c r="AD1434" s="2">
        <f>+M1434</f>
        <v>22957337.666666664</v>
      </c>
      <c r="AE1434" s="2">
        <f>+AD1434*14%</f>
        <v>3214027.2733333334</v>
      </c>
      <c r="AF1434" s="155">
        <f>+AD1434*35%</f>
        <v>8035068.1833333317</v>
      </c>
      <c r="AG1434" s="2">
        <f>+AD1434*F1434</f>
        <v>26355023.641333327</v>
      </c>
      <c r="AH1434" s="2">
        <f>+AE1434*F1434</f>
        <v>3689703.3097866667</v>
      </c>
      <c r="AI1434" s="2">
        <f>+AF1434*F1434</f>
        <v>9224258.2744666636</v>
      </c>
      <c r="AJ1434" s="2">
        <f>SUM(AG1434:AI1434)</f>
        <v>39268985.225586653</v>
      </c>
      <c r="AK1434" s="2">
        <f>+AD1434*G1434</f>
        <v>26355023.641333327</v>
      </c>
      <c r="AL1434" s="2">
        <f>+AE1434*G1434</f>
        <v>3689703.3097866667</v>
      </c>
      <c r="AM1434" s="2">
        <f>+AF1434*G1434</f>
        <v>9224258.2744666636</v>
      </c>
      <c r="AN1434" s="155">
        <f>SUM(AK1434:AM1434)</f>
        <v>39268985.225586653</v>
      </c>
      <c r="AQ1434" s="145" t="s">
        <v>525</v>
      </c>
      <c r="AU1434" s="8">
        <f>+K1434</f>
        <v>15266666.666666666</v>
      </c>
      <c r="AV1434" s="8">
        <f>+L1434</f>
        <v>7690671</v>
      </c>
      <c r="AW1434" s="2">
        <f>+M1434</f>
        <v>22957337.666666664</v>
      </c>
      <c r="AX1434" s="8">
        <f>F1434*AW1434</f>
        <v>26355023.641333327</v>
      </c>
      <c r="AY1434" s="8">
        <f>IF(AQ1434="CT",7%,5%)*AX1434</f>
        <v>1844851.6548933331</v>
      </c>
      <c r="AZ1434" s="8">
        <f>AX1434*2%</f>
        <v>527100.47282666655</v>
      </c>
      <c r="BA1434" s="8">
        <f>IF(BB1434&gt;0,0,AX1434*5%)</f>
        <v>0</v>
      </c>
      <c r="BB1434" s="8">
        <f>(AX1434-BG1434)*35%</f>
        <v>3090111.607799998</v>
      </c>
      <c r="BC1434" s="8">
        <f>+AX1434+AY1434+AZ1434+BA1434+BB1434</f>
        <v>31817087.376853324</v>
      </c>
      <c r="BD1434" s="8">
        <f>AX1434-AT1434</f>
        <v>26355023.641333327</v>
      </c>
      <c r="BE1434" s="2"/>
      <c r="BG1434" s="7">
        <f>+K1434*F1434</f>
        <v>17526133.333333332</v>
      </c>
      <c r="BH1434" s="2"/>
    </row>
    <row r="1435" spans="1:60" ht="51" hidden="1" outlineLevel="1" x14ac:dyDescent="0.2">
      <c r="A1435" s="1" t="s">
        <v>1083</v>
      </c>
      <c r="B1435" s="82">
        <v>26</v>
      </c>
      <c r="C1435" s="144" t="s">
        <v>1082</v>
      </c>
      <c r="D1435" s="144"/>
      <c r="E1435" s="82" t="s">
        <v>91</v>
      </c>
      <c r="F1435" s="143">
        <v>3.6293000000000002</v>
      </c>
      <c r="G1435" s="142">
        <f>+[2]THKL!F1438</f>
        <v>3.6293000000000002</v>
      </c>
      <c r="H1435" s="132"/>
      <c r="I1435" s="132"/>
      <c r="J1435" s="132"/>
      <c r="K1435" s="156">
        <f>$L$4010*1000</f>
        <v>15266666.666666666</v>
      </c>
      <c r="L1435" s="157">
        <f>'[3]BDG (XD)'!$AA$965*1000</f>
        <v>7690671</v>
      </c>
      <c r="M1435" s="157">
        <f>SUM(K1435:L1435)</f>
        <v>22957337.666666664</v>
      </c>
      <c r="N1435" s="83">
        <f>IF(V1435&lt;&gt;"VTC VHm",_xlfn.XLOOKUP(Z1435,$AC$4015:$AC$4035,$AD$4015:$AD$4035,0)*M1435,_xlfn.XLOOKUP(Z1435,$AC$4015:$AC$4035,$AD$4015:$AD$4035,0)*L1435)</f>
        <v>2691734.8499999996</v>
      </c>
      <c r="O1435" s="83">
        <f>IF(V1435&lt;&gt;"VTC VHm",_xlfn.XLOOKUP(Z1435,$AC$4015:$AC$4035,$AE$4015:$AE$4035,0)*M1435,_xlfn.XLOOKUP(Z1435,$AC$4015:$AC$4035,$AE$4015:$AE$4035,0)*L1435)</f>
        <v>0</v>
      </c>
      <c r="P1435" s="83">
        <f>SUM(N1435:O1435)</f>
        <v>2691734.8499999996</v>
      </c>
      <c r="Q1435" s="157">
        <f>M1435*G1435</f>
        <v>83319065.593633324</v>
      </c>
      <c r="R1435" s="157">
        <f>G1435*P1435</f>
        <v>9769113.2911049984</v>
      </c>
      <c r="S1435" s="83">
        <f>SUM(Q1435:R1435)</f>
        <v>93088178.884738326</v>
      </c>
      <c r="T1435" s="156" t="s">
        <v>50</v>
      </c>
      <c r="U1435" s="132"/>
      <c r="V1435" s="82" t="s">
        <v>34</v>
      </c>
      <c r="W1435" s="132"/>
      <c r="X1435" s="44" t="s">
        <v>33</v>
      </c>
      <c r="Y1435" s="44"/>
      <c r="Z1435" s="44" t="s">
        <v>16</v>
      </c>
      <c r="AA1435" s="44" t="s">
        <v>80</v>
      </c>
      <c r="AB1435" s="2">
        <v>22301127.963975299</v>
      </c>
      <c r="AC1435" s="2">
        <v>80937483.719655558</v>
      </c>
      <c r="AD1435" s="2">
        <f>+M1435</f>
        <v>22957337.666666664</v>
      </c>
      <c r="AE1435" s="2">
        <f>+AD1435*14%</f>
        <v>3214027.2733333334</v>
      </c>
      <c r="AF1435" s="155">
        <f>+AD1435*35%</f>
        <v>8035068.1833333317</v>
      </c>
      <c r="AG1435" s="2">
        <f>+AD1435*F1435</f>
        <v>83319065.593633324</v>
      </c>
      <c r="AH1435" s="2">
        <f>+AE1435*F1435</f>
        <v>11664669.183108667</v>
      </c>
      <c r="AI1435" s="2">
        <f>+AF1435*F1435</f>
        <v>29161672.957771663</v>
      </c>
      <c r="AJ1435" s="2">
        <f>SUM(AG1435:AI1435)</f>
        <v>124145407.73451366</v>
      </c>
      <c r="AK1435" s="2">
        <f>+AD1435*G1435</f>
        <v>83319065.593633324</v>
      </c>
      <c r="AL1435" s="2">
        <f>+AE1435*G1435</f>
        <v>11664669.183108667</v>
      </c>
      <c r="AM1435" s="2">
        <f>+AF1435*G1435</f>
        <v>29161672.957771663</v>
      </c>
      <c r="AN1435" s="155">
        <f>SUM(AK1435:AM1435)</f>
        <v>124145407.73451366</v>
      </c>
      <c r="AQ1435" s="145" t="s">
        <v>525</v>
      </c>
      <c r="AU1435" s="8">
        <f>+K1435</f>
        <v>15266666.666666666</v>
      </c>
      <c r="AV1435" s="8">
        <f>+L1435</f>
        <v>7690671</v>
      </c>
      <c r="AW1435" s="2">
        <f>+M1435</f>
        <v>22957337.666666664</v>
      </c>
      <c r="AX1435" s="8">
        <f>F1435*AW1435</f>
        <v>83319065.593633324</v>
      </c>
      <c r="AY1435" s="8">
        <f>IF(AQ1435="CT",7%,5%)*AX1435</f>
        <v>5832334.5915543335</v>
      </c>
      <c r="AZ1435" s="8">
        <f>AX1435*2%</f>
        <v>1666381.3118726665</v>
      </c>
      <c r="BA1435" s="8">
        <f>IF(BB1435&gt;0,0,AX1435*5%)</f>
        <v>0</v>
      </c>
      <c r="BB1435" s="8">
        <f>(AX1435-BG1435)*35%</f>
        <v>9769113.2911049947</v>
      </c>
      <c r="BC1435" s="8">
        <f>+AX1435+AY1435+AZ1435+BA1435+BB1435</f>
        <v>100586894.7881653</v>
      </c>
      <c r="BD1435" s="8">
        <f>AX1435-AT1435</f>
        <v>83319065.593633324</v>
      </c>
      <c r="BE1435" s="2"/>
      <c r="BG1435" s="7">
        <f>+K1435*F1435</f>
        <v>55407313.333333336</v>
      </c>
      <c r="BH1435" s="2"/>
    </row>
    <row r="1436" spans="1:60" ht="34" hidden="1" outlineLevel="1" x14ac:dyDescent="0.2">
      <c r="A1436" s="1" t="s">
        <v>1081</v>
      </c>
      <c r="B1436" s="82">
        <v>27</v>
      </c>
      <c r="C1436" s="144" t="s">
        <v>187</v>
      </c>
      <c r="D1436" s="144"/>
      <c r="E1436" s="82" t="s">
        <v>120</v>
      </c>
      <c r="F1436" s="143">
        <v>1.0693999999999999</v>
      </c>
      <c r="G1436" s="142">
        <f>+[2]THKL!F1439</f>
        <v>1.0693999999999999</v>
      </c>
      <c r="H1436" s="132"/>
      <c r="I1436" s="132"/>
      <c r="J1436" s="132"/>
      <c r="K1436" s="156" t="s">
        <v>89</v>
      </c>
      <c r="L1436" s="157">
        <f>'[3]BDG (XD)'!$AA$954*100</f>
        <v>26537135.877452388</v>
      </c>
      <c r="M1436" s="157">
        <f>SUM(K1436:L1436)</f>
        <v>26537135.877452388</v>
      </c>
      <c r="N1436" s="83">
        <f>IF(V1436&lt;&gt;"VTC VHm",_xlfn.XLOOKUP(Z1436,$AC$4015:$AC$4035,$AD$4015:$AD$4035,0)*M1436,_xlfn.XLOOKUP(Z1436,$AC$4015:$AC$4035,$AD$4015:$AD$4035,0)*L1436)</f>
        <v>9287997.5571083352</v>
      </c>
      <c r="O1436" s="83">
        <f>IF(V1436&lt;&gt;"VTC VHm",_xlfn.XLOOKUP(Z1436,$AC$4015:$AC$4035,$AE$4015:$AE$4035,0)*M1436,_xlfn.XLOOKUP(Z1436,$AC$4015:$AC$4035,$AE$4015:$AE$4035,0)*L1436)</f>
        <v>0</v>
      </c>
      <c r="P1436" s="83">
        <f>SUM(N1436:O1436)</f>
        <v>9287997.5571083352</v>
      </c>
      <c r="Q1436" s="157">
        <f>M1436*G1436</f>
        <v>28378813.107347582</v>
      </c>
      <c r="R1436" s="157">
        <f>G1436*P1436</f>
        <v>9932584.5875716526</v>
      </c>
      <c r="S1436" s="83">
        <f>SUM(Q1436:R1436)</f>
        <v>38311397.694919236</v>
      </c>
      <c r="T1436" s="156" t="s">
        <v>50</v>
      </c>
      <c r="U1436" s="132"/>
      <c r="V1436" s="132"/>
      <c r="W1436" s="132"/>
      <c r="X1436" s="44" t="s">
        <v>33</v>
      </c>
      <c r="Y1436" s="44"/>
      <c r="Z1436" s="44" t="s">
        <v>16</v>
      </c>
      <c r="AA1436" s="44" t="s">
        <v>80</v>
      </c>
      <c r="AB1436" s="2">
        <v>12764743.332693798</v>
      </c>
      <c r="AC1436" s="2">
        <v>13650616.519982748</v>
      </c>
      <c r="AD1436" s="2">
        <f>+M1436</f>
        <v>26537135.877452388</v>
      </c>
      <c r="AE1436" s="2">
        <f>+AD1436*14%</f>
        <v>3715199.0228433348</v>
      </c>
      <c r="AF1436" s="155">
        <f>+AD1436*35%</f>
        <v>9287997.5571083352</v>
      </c>
      <c r="AG1436" s="2">
        <f>+AD1436*F1436</f>
        <v>28378813.107347582</v>
      </c>
      <c r="AH1436" s="2">
        <f>+AE1436*F1436</f>
        <v>3973033.8350286619</v>
      </c>
      <c r="AI1436" s="2">
        <f>+AF1436*F1436</f>
        <v>9932584.5875716526</v>
      </c>
      <c r="AJ1436" s="2">
        <f>SUM(AG1436:AI1436)</f>
        <v>42284431.529947899</v>
      </c>
      <c r="AK1436" s="2">
        <f>+AD1436*G1436</f>
        <v>28378813.107347582</v>
      </c>
      <c r="AL1436" s="2">
        <f>+AE1436*G1436</f>
        <v>3973033.8350286619</v>
      </c>
      <c r="AM1436" s="2">
        <f>+AF1436*G1436</f>
        <v>9932584.5875716526</v>
      </c>
      <c r="AN1436" s="155">
        <f>SUM(AK1436:AM1436)</f>
        <v>42284431.529947899</v>
      </c>
      <c r="AQ1436" s="145" t="s">
        <v>525</v>
      </c>
      <c r="AU1436" s="8" t="str">
        <f>+K1436</f>
        <v>Bao gồm</v>
      </c>
      <c r="AV1436" s="8">
        <f>+L1436</f>
        <v>26537135.877452388</v>
      </c>
      <c r="AW1436" s="2">
        <f>+M1436</f>
        <v>26537135.877452388</v>
      </c>
      <c r="AX1436" s="8">
        <f>F1436*AW1436</f>
        <v>28378813.107347582</v>
      </c>
      <c r="AY1436" s="8">
        <f>IF(AQ1436="CT",7%,5%)*AX1436</f>
        <v>1986516.9175143309</v>
      </c>
      <c r="AZ1436" s="8">
        <f>AX1436*2%</f>
        <v>567576.26214695163</v>
      </c>
      <c r="BA1436" s="8">
        <f>IF(BB1436&gt;0,0,AX1436*5%)</f>
        <v>0</v>
      </c>
      <c r="BB1436" s="8">
        <f>(AX1436-BG1436)*35%</f>
        <v>9932584.5875716526</v>
      </c>
      <c r="BC1436" s="8">
        <f>+AX1436+AY1436+AZ1436+BA1436+BB1436</f>
        <v>40865490.874580517</v>
      </c>
      <c r="BD1436" s="8">
        <f>AX1436-AT1436</f>
        <v>28378813.107347582</v>
      </c>
      <c r="BE1436" s="2"/>
      <c r="BH1436" s="2"/>
    </row>
    <row r="1437" spans="1:60" ht="17" hidden="1" outlineLevel="1" x14ac:dyDescent="0.2">
      <c r="A1437" s="1">
        <v>0</v>
      </c>
      <c r="B1437" s="82"/>
      <c r="C1437" s="144" t="s">
        <v>766</v>
      </c>
      <c r="D1437" s="144"/>
      <c r="E1437" s="82"/>
      <c r="F1437" s="143"/>
      <c r="G1437" s="142">
        <f>+[2]THKL!F1440</f>
        <v>0</v>
      </c>
      <c r="H1437" s="132"/>
      <c r="I1437" s="132"/>
      <c r="J1437" s="132"/>
      <c r="K1437" s="156"/>
      <c r="L1437" s="157"/>
      <c r="M1437" s="157">
        <f>SUM(K1437:L1437)</f>
        <v>0</v>
      </c>
      <c r="N1437" s="83">
        <f>IF(V1437&lt;&gt;"VTC VHm",_xlfn.XLOOKUP(Z1437,$AC$4015:$AC$4035,$AD$4015:$AD$4035,0)*M1437,_xlfn.XLOOKUP(Z1437,$AC$4015:$AC$4035,$AD$4015:$AD$4035,0)*L1437)</f>
        <v>0</v>
      </c>
      <c r="O1437" s="83">
        <f>IF(V1437&lt;&gt;"VTC VHm",_xlfn.XLOOKUP(Z1437,$AC$4015:$AC$4035,$AE$4015:$AE$4035,0)*M1437,_xlfn.XLOOKUP(Z1437,$AC$4015:$AC$4035,$AE$4015:$AE$4035,0)*L1437)</f>
        <v>0</v>
      </c>
      <c r="P1437" s="83">
        <f>SUM(N1437:O1437)</f>
        <v>0</v>
      </c>
      <c r="Q1437" s="157">
        <f>M1437*G1437</f>
        <v>0</v>
      </c>
      <c r="R1437" s="157">
        <f>G1437*P1437</f>
        <v>0</v>
      </c>
      <c r="S1437" s="83">
        <f>SUM(Q1437:R1437)</f>
        <v>0</v>
      </c>
      <c r="T1437" s="156"/>
      <c r="U1437" s="132"/>
      <c r="V1437" s="132"/>
      <c r="W1437" s="132"/>
      <c r="X1437" s="44" t="s">
        <v>33</v>
      </c>
      <c r="Y1437" s="44"/>
      <c r="Z1437" s="44" t="s">
        <v>16</v>
      </c>
      <c r="AA1437" s="44" t="s">
        <v>80</v>
      </c>
      <c r="AC1437" s="2">
        <v>0</v>
      </c>
      <c r="AD1437" s="2">
        <f>+M1437</f>
        <v>0</v>
      </c>
      <c r="AE1437" s="2">
        <f>+AD1437*14%</f>
        <v>0</v>
      </c>
      <c r="AF1437" s="155">
        <f>+AD1437*35%</f>
        <v>0</v>
      </c>
      <c r="AG1437" s="2">
        <f>+AD1437*F1437</f>
        <v>0</v>
      </c>
      <c r="AH1437" s="2">
        <f>+AE1437*F1437</f>
        <v>0</v>
      </c>
      <c r="AI1437" s="2">
        <f>+AF1437*F1437</f>
        <v>0</v>
      </c>
      <c r="AJ1437" s="2">
        <f>SUM(AG1437:AI1437)</f>
        <v>0</v>
      </c>
      <c r="AK1437" s="2">
        <f>+AD1437*G1437</f>
        <v>0</v>
      </c>
      <c r="AL1437" s="2">
        <f>+AE1437*G1437</f>
        <v>0</v>
      </c>
      <c r="AM1437" s="2">
        <f>+AF1437*G1437</f>
        <v>0</v>
      </c>
      <c r="AN1437" s="155">
        <f>SUM(AK1437:AM1437)</f>
        <v>0</v>
      </c>
      <c r="AQ1437" s="145" t="s">
        <v>525</v>
      </c>
      <c r="AU1437" s="8">
        <f>+K1437</f>
        <v>0</v>
      </c>
      <c r="AV1437" s="8">
        <f>+L1437</f>
        <v>0</v>
      </c>
      <c r="AW1437" s="2">
        <f>+M1437</f>
        <v>0</v>
      </c>
      <c r="AX1437" s="8">
        <f>F1437*AW1437</f>
        <v>0</v>
      </c>
      <c r="AY1437" s="8">
        <f>IF(AQ1437="CT",7%,5%)*AX1437</f>
        <v>0</v>
      </c>
      <c r="AZ1437" s="8">
        <f>AX1437*2%</f>
        <v>0</v>
      </c>
      <c r="BA1437" s="8">
        <f>IF(BB1437&gt;0,0,AX1437*5%)</f>
        <v>0</v>
      </c>
      <c r="BB1437" s="8">
        <f>(AX1437-BG1437)*35%</f>
        <v>0</v>
      </c>
      <c r="BC1437" s="8">
        <f>+AX1437+AY1437+AZ1437+BA1437+BB1437</f>
        <v>0</v>
      </c>
      <c r="BD1437" s="8">
        <f>AX1437-AT1437</f>
        <v>0</v>
      </c>
      <c r="BE1437" s="2"/>
      <c r="BH1437" s="2"/>
    </row>
    <row r="1438" spans="1:60" ht="34" hidden="1" outlineLevel="1" x14ac:dyDescent="0.2">
      <c r="A1438" s="1" t="s">
        <v>1080</v>
      </c>
      <c r="B1438" s="82">
        <v>28</v>
      </c>
      <c r="C1438" s="144" t="s">
        <v>765</v>
      </c>
      <c r="D1438" s="144"/>
      <c r="E1438" s="82" t="s">
        <v>104</v>
      </c>
      <c r="F1438" s="143">
        <v>25.511800000000001</v>
      </c>
      <c r="G1438" s="142">
        <f>+[2]THKL!F1441</f>
        <v>25.511800000000001</v>
      </c>
      <c r="H1438" s="132"/>
      <c r="I1438" s="132"/>
      <c r="J1438" s="132"/>
      <c r="K1438" s="156" t="str">
        <f>$K$750</f>
        <v>Bao gồm</v>
      </c>
      <c r="L1438" s="157">
        <f>$L$750</f>
        <v>2123825.9787777774</v>
      </c>
      <c r="M1438" s="157">
        <f>SUM(K1438:L1438)</f>
        <v>2123825.9787777774</v>
      </c>
      <c r="N1438" s="83">
        <f>IF(V1438&lt;&gt;"VTC VHm",_xlfn.XLOOKUP(Z1438,$AC$4015:$AC$4035,$AD$4015:$AD$4035,0)*M1438,_xlfn.XLOOKUP(Z1438,$AC$4015:$AC$4035,$AD$4015:$AD$4035,0)*L1438)</f>
        <v>743339.092572222</v>
      </c>
      <c r="O1438" s="83">
        <f>IF(V1438&lt;&gt;"VTC VHm",_xlfn.XLOOKUP(Z1438,$AC$4015:$AC$4035,$AE$4015:$AE$4035,0)*M1438,_xlfn.XLOOKUP(Z1438,$AC$4015:$AC$4035,$AE$4015:$AE$4035,0)*L1438)</f>
        <v>0</v>
      </c>
      <c r="P1438" s="83">
        <f>SUM(N1438:O1438)</f>
        <v>743339.092572222</v>
      </c>
      <c r="Q1438" s="157">
        <f>M1438*G1438</f>
        <v>54182623.605382904</v>
      </c>
      <c r="R1438" s="157">
        <f>G1438*P1438</f>
        <v>18963918.261884015</v>
      </c>
      <c r="S1438" s="83">
        <f>SUM(Q1438:R1438)</f>
        <v>73146541.867266923</v>
      </c>
      <c r="T1438" s="156" t="s">
        <v>50</v>
      </c>
      <c r="U1438" s="132"/>
      <c r="V1438" s="132"/>
      <c r="W1438" s="132"/>
      <c r="X1438" s="44" t="s">
        <v>33</v>
      </c>
      <c r="Y1438" s="44"/>
      <c r="Z1438" s="44" t="s">
        <v>16</v>
      </c>
      <c r="AA1438" s="44" t="s">
        <v>80</v>
      </c>
      <c r="AB1438" s="2">
        <v>2599681.482935688</v>
      </c>
      <c r="AC1438" s="2">
        <v>66322554.056358688</v>
      </c>
      <c r="AD1438" s="2">
        <f>+M1438</f>
        <v>2123825.9787777774</v>
      </c>
      <c r="AE1438" s="2">
        <f>+AD1438*14%</f>
        <v>297335.63702888886</v>
      </c>
      <c r="AF1438" s="155">
        <f>+AD1438*35%</f>
        <v>743339.092572222</v>
      </c>
      <c r="AG1438" s="2">
        <f>+AD1438*F1438</f>
        <v>54182623.605382904</v>
      </c>
      <c r="AH1438" s="2">
        <f>+AE1438*F1438</f>
        <v>7585567.3047536071</v>
      </c>
      <c r="AI1438" s="2">
        <f>+AF1438*F1438</f>
        <v>18963918.261884015</v>
      </c>
      <c r="AJ1438" s="2">
        <f>SUM(AG1438:AI1438)</f>
        <v>80732109.172020525</v>
      </c>
      <c r="AK1438" s="2">
        <f>+AD1438*G1438</f>
        <v>54182623.605382904</v>
      </c>
      <c r="AL1438" s="2">
        <f>+AE1438*G1438</f>
        <v>7585567.3047536071</v>
      </c>
      <c r="AM1438" s="2">
        <f>+AF1438*G1438</f>
        <v>18963918.261884015</v>
      </c>
      <c r="AN1438" s="155">
        <f>SUM(AK1438:AM1438)</f>
        <v>80732109.172020525</v>
      </c>
      <c r="AQ1438" s="145" t="s">
        <v>525</v>
      </c>
      <c r="AU1438" s="8">
        <f>+BH1438</f>
        <v>250000</v>
      </c>
      <c r="AV1438" s="8">
        <f>+L1438</f>
        <v>2123825.9787777774</v>
      </c>
      <c r="AW1438" s="2">
        <f>+AU1438+AV1438</f>
        <v>2373825.9787777774</v>
      </c>
      <c r="AX1438" s="8">
        <f>F1438*AW1438</f>
        <v>60560573.605382904</v>
      </c>
      <c r="AY1438" s="8">
        <f>IF(AQ1438="CT",7%,5%)*AX1438</f>
        <v>4239240.1523768036</v>
      </c>
      <c r="AZ1438" s="8">
        <f>AX1438*2%</f>
        <v>1211211.4721076582</v>
      </c>
      <c r="BA1438" s="8">
        <f>IF(BB1438&gt;0,0,AX1438*5%)</f>
        <v>0</v>
      </c>
      <c r="BB1438" s="8">
        <f>(AX1438-BG1438)*35%</f>
        <v>21196200.761884015</v>
      </c>
      <c r="BC1438" s="8">
        <f>+AX1438+AY1438+AZ1438+BA1438+BB1438</f>
        <v>87207225.991751373</v>
      </c>
      <c r="BD1438" s="8">
        <f>AX1438-AT1438</f>
        <v>60560573.605382904</v>
      </c>
      <c r="BE1438" s="2"/>
      <c r="BH1438" s="2">
        <v>250000</v>
      </c>
    </row>
    <row r="1439" spans="1:60" ht="51" hidden="1" outlineLevel="1" x14ac:dyDescent="0.2">
      <c r="A1439" s="1" t="s">
        <v>1079</v>
      </c>
      <c r="B1439" s="82">
        <v>29</v>
      </c>
      <c r="C1439" s="144" t="s">
        <v>764</v>
      </c>
      <c r="D1439" s="144"/>
      <c r="E1439" s="82" t="s">
        <v>91</v>
      </c>
      <c r="F1439" s="143">
        <v>1.6157999999999999</v>
      </c>
      <c r="G1439" s="142">
        <f>+[2]THKL!F1442</f>
        <v>1.6157999999999999</v>
      </c>
      <c r="H1439" s="132"/>
      <c r="I1439" s="132"/>
      <c r="J1439" s="132"/>
      <c r="K1439" s="156">
        <f>$K$4010*1000</f>
        <v>15050000</v>
      </c>
      <c r="L1439" s="157">
        <f>'[3]BDG (XD)'!$AA$966*1000</f>
        <v>7690671</v>
      </c>
      <c r="M1439" s="157">
        <f>SUM(K1439:L1439)</f>
        <v>22740671</v>
      </c>
      <c r="N1439" s="83">
        <f>IF(V1439&lt;&gt;"VTC VHm",_xlfn.XLOOKUP(Z1439,$AC$4015:$AC$4035,$AD$4015:$AD$4035,0)*M1439,_xlfn.XLOOKUP(Z1439,$AC$4015:$AC$4035,$AD$4015:$AD$4035,0)*L1439)</f>
        <v>2691734.8499999996</v>
      </c>
      <c r="O1439" s="83">
        <f>IF(V1439&lt;&gt;"VTC VHm",_xlfn.XLOOKUP(Z1439,$AC$4015:$AC$4035,$AE$4015:$AE$4035,0)*M1439,_xlfn.XLOOKUP(Z1439,$AC$4015:$AC$4035,$AE$4015:$AE$4035,0)*L1439)</f>
        <v>0</v>
      </c>
      <c r="P1439" s="83">
        <f>SUM(N1439:O1439)</f>
        <v>2691734.8499999996</v>
      </c>
      <c r="Q1439" s="157">
        <f>M1439*G1439</f>
        <v>36744376.201799996</v>
      </c>
      <c r="R1439" s="157">
        <f>G1439*P1439</f>
        <v>4349305.1706299996</v>
      </c>
      <c r="S1439" s="83">
        <f>SUM(Q1439:R1439)</f>
        <v>41093681.372429997</v>
      </c>
      <c r="T1439" s="156"/>
      <c r="U1439" s="132"/>
      <c r="V1439" s="82" t="s">
        <v>34</v>
      </c>
      <c r="W1439" s="132"/>
      <c r="X1439" s="44" t="s">
        <v>33</v>
      </c>
      <c r="Y1439" s="44"/>
      <c r="Z1439" s="44" t="s">
        <v>16</v>
      </c>
      <c r="AA1439" s="44" t="s">
        <v>80</v>
      </c>
      <c r="AB1439" s="2">
        <v>24121329.560974319</v>
      </c>
      <c r="AC1439" s="2">
        <v>38975244.3046223</v>
      </c>
      <c r="AD1439" s="2">
        <f>+M1439</f>
        <v>22740671</v>
      </c>
      <c r="AE1439" s="2">
        <f>+AD1439*14%</f>
        <v>3183693.9400000004</v>
      </c>
      <c r="AF1439" s="155">
        <f>+AD1439*35%</f>
        <v>7959234.8499999996</v>
      </c>
      <c r="AG1439" s="2">
        <f>+AD1439*F1439</f>
        <v>36744376.201799996</v>
      </c>
      <c r="AH1439" s="2">
        <f>+AE1439*F1439</f>
        <v>5144212.6682520006</v>
      </c>
      <c r="AI1439" s="2">
        <f>+AF1439*F1439</f>
        <v>12860531.670629999</v>
      </c>
      <c r="AJ1439" s="2">
        <f>SUM(AG1439:AI1439)</f>
        <v>54749120.540681995</v>
      </c>
      <c r="AK1439" s="2">
        <f>+AD1439*G1439</f>
        <v>36744376.201799996</v>
      </c>
      <c r="AL1439" s="2">
        <f>+AE1439*G1439</f>
        <v>5144212.6682520006</v>
      </c>
      <c r="AM1439" s="2">
        <f>+AF1439*G1439</f>
        <v>12860531.670629999</v>
      </c>
      <c r="AN1439" s="155">
        <f>SUM(AK1439:AM1439)</f>
        <v>54749120.540681995</v>
      </c>
      <c r="AQ1439" s="145" t="s">
        <v>525</v>
      </c>
      <c r="AU1439" s="8">
        <f>+K1439</f>
        <v>15050000</v>
      </c>
      <c r="AV1439" s="8">
        <f>+L1439</f>
        <v>7690671</v>
      </c>
      <c r="AW1439" s="2">
        <f>+M1439</f>
        <v>22740671</v>
      </c>
      <c r="AX1439" s="8">
        <f>F1439*AW1439</f>
        <v>36744376.201799996</v>
      </c>
      <c r="AY1439" s="8">
        <f>IF(AQ1439="CT",7%,5%)*AX1439</f>
        <v>2572106.3341259998</v>
      </c>
      <c r="AZ1439" s="8">
        <f>AX1439*2%</f>
        <v>734887.5240359999</v>
      </c>
      <c r="BA1439" s="8">
        <f>IF(BB1439&gt;0,0,AX1439*5%)</f>
        <v>0</v>
      </c>
      <c r="BB1439" s="8">
        <f>(AX1439-BG1439)*35%</f>
        <v>4349305.1706299987</v>
      </c>
      <c r="BC1439" s="8">
        <f>+AX1439+AY1439+AZ1439+BA1439+BB1439</f>
        <v>44400675.230591998</v>
      </c>
      <c r="BD1439" s="8">
        <f>AX1439-AT1439</f>
        <v>36744376.201799996</v>
      </c>
      <c r="BE1439" s="2"/>
      <c r="BG1439" s="7">
        <f>+K1439*F1439</f>
        <v>24317790</v>
      </c>
      <c r="BH1439" s="2"/>
    </row>
    <row r="1440" spans="1:60" ht="17" hidden="1" outlineLevel="1" x14ac:dyDescent="0.2">
      <c r="A1440" s="1" t="s">
        <v>1078</v>
      </c>
      <c r="B1440" s="82">
        <v>30</v>
      </c>
      <c r="C1440" s="144" t="s">
        <v>762</v>
      </c>
      <c r="D1440" s="144"/>
      <c r="E1440" s="82" t="s">
        <v>120</v>
      </c>
      <c r="F1440" s="143">
        <v>1.9984</v>
      </c>
      <c r="G1440" s="142">
        <f>+[2]THKL!F1443</f>
        <v>1.9984</v>
      </c>
      <c r="H1440" s="132"/>
      <c r="I1440" s="132"/>
      <c r="J1440" s="132"/>
      <c r="K1440" s="156" t="s">
        <v>89</v>
      </c>
      <c r="L1440" s="157">
        <f>'[3]BDG (XD)'!$AA$955*100</f>
        <v>26537135.877452388</v>
      </c>
      <c r="M1440" s="157">
        <f>SUM(K1440:L1440)</f>
        <v>26537135.877452388</v>
      </c>
      <c r="N1440" s="83">
        <f>IF(V1440&lt;&gt;"VTC VHm",_xlfn.XLOOKUP(Z1440,$AC$4015:$AC$4035,$AD$4015:$AD$4035,0)*M1440,_xlfn.XLOOKUP(Z1440,$AC$4015:$AC$4035,$AD$4015:$AD$4035,0)*L1440)</f>
        <v>9287997.5571083352</v>
      </c>
      <c r="O1440" s="83">
        <f>IF(V1440&lt;&gt;"VTC VHm",_xlfn.XLOOKUP(Z1440,$AC$4015:$AC$4035,$AE$4015:$AE$4035,0)*M1440,_xlfn.XLOOKUP(Z1440,$AC$4015:$AC$4035,$AE$4015:$AE$4035,0)*L1440)</f>
        <v>0</v>
      </c>
      <c r="P1440" s="83">
        <f>SUM(N1440:O1440)</f>
        <v>9287997.5571083352</v>
      </c>
      <c r="Q1440" s="157">
        <f>M1440*G1440</f>
        <v>53031812.337500855</v>
      </c>
      <c r="R1440" s="157">
        <f>G1440*P1440</f>
        <v>18561134.318125296</v>
      </c>
      <c r="S1440" s="83">
        <f>SUM(Q1440:R1440)</f>
        <v>71592946.655626148</v>
      </c>
      <c r="T1440" s="156" t="s">
        <v>50</v>
      </c>
      <c r="U1440" s="132"/>
      <c r="V1440" s="132"/>
      <c r="W1440" s="132"/>
      <c r="X1440" s="44" t="s">
        <v>33</v>
      </c>
      <c r="Y1440" s="44"/>
      <c r="Z1440" s="44" t="s">
        <v>16</v>
      </c>
      <c r="AA1440" s="44" t="s">
        <v>80</v>
      </c>
      <c r="AB1440" s="2">
        <v>12907757.255386183</v>
      </c>
      <c r="AC1440" s="2">
        <v>25794862.099163748</v>
      </c>
      <c r="AD1440" s="2">
        <f>+M1440</f>
        <v>26537135.877452388</v>
      </c>
      <c r="AE1440" s="2">
        <f>+AD1440*14%</f>
        <v>3715199.0228433348</v>
      </c>
      <c r="AF1440" s="155">
        <f>+AD1440*35%</f>
        <v>9287997.5571083352</v>
      </c>
      <c r="AG1440" s="2">
        <f>+AD1440*F1440</f>
        <v>53031812.337500855</v>
      </c>
      <c r="AH1440" s="2">
        <f>+AE1440*F1440</f>
        <v>7424453.7272501206</v>
      </c>
      <c r="AI1440" s="2">
        <f>+AF1440*F1440</f>
        <v>18561134.318125296</v>
      </c>
      <c r="AJ1440" s="2">
        <f>SUM(AG1440:AI1440)</f>
        <v>79017400.382876277</v>
      </c>
      <c r="AK1440" s="2">
        <f>+AD1440*G1440</f>
        <v>53031812.337500855</v>
      </c>
      <c r="AL1440" s="2">
        <f>+AE1440*G1440</f>
        <v>7424453.7272501206</v>
      </c>
      <c r="AM1440" s="2">
        <f>+AF1440*G1440</f>
        <v>18561134.318125296</v>
      </c>
      <c r="AN1440" s="155">
        <f>SUM(AK1440:AM1440)</f>
        <v>79017400.382876277</v>
      </c>
      <c r="AQ1440" s="145" t="s">
        <v>525</v>
      </c>
      <c r="AU1440" s="8" t="str">
        <f>+K1440</f>
        <v>Bao gồm</v>
      </c>
      <c r="AV1440" s="8">
        <f>+L1440</f>
        <v>26537135.877452388</v>
      </c>
      <c r="AW1440" s="2">
        <f>+M1440</f>
        <v>26537135.877452388</v>
      </c>
      <c r="AX1440" s="8">
        <f>F1440*AW1440</f>
        <v>53031812.337500855</v>
      </c>
      <c r="AY1440" s="8">
        <f>IF(AQ1440="CT",7%,5%)*AX1440</f>
        <v>3712226.8636250603</v>
      </c>
      <c r="AZ1440" s="8">
        <f>AX1440*2%</f>
        <v>1060636.2467500172</v>
      </c>
      <c r="BA1440" s="8">
        <f>IF(BB1440&gt;0,0,AX1440*5%)</f>
        <v>0</v>
      </c>
      <c r="BB1440" s="8">
        <f>(AX1440-BG1440)*35%</f>
        <v>18561134.318125296</v>
      </c>
      <c r="BC1440" s="8">
        <f>+AX1440+AY1440+AZ1440+BA1440+BB1440</f>
        <v>76365809.766001225</v>
      </c>
      <c r="BD1440" s="8">
        <f>AX1440-AT1440</f>
        <v>53031812.337500855</v>
      </c>
      <c r="BE1440" s="2"/>
      <c r="BH1440" s="2"/>
    </row>
    <row r="1441" spans="1:61" s="92" customFormat="1" ht="17" collapsed="1" x14ac:dyDescent="0.2">
      <c r="B1441" s="163" t="s">
        <v>1077</v>
      </c>
      <c r="C1441" s="164" t="s">
        <v>119</v>
      </c>
      <c r="D1441" s="164"/>
      <c r="E1441" s="163"/>
      <c r="F1441" s="162"/>
      <c r="G1441" s="149">
        <f>+[2]THKL!F1444</f>
        <v>0</v>
      </c>
      <c r="H1441" s="158"/>
      <c r="I1441" s="158"/>
      <c r="J1441" s="158"/>
      <c r="K1441" s="159"/>
      <c r="L1441" s="161"/>
      <c r="M1441" s="161">
        <f>SUM(K1441:L1441)</f>
        <v>0</v>
      </c>
      <c r="N1441" s="83">
        <f>IF(V1441&lt;&gt;"VTC VHm",_xlfn.XLOOKUP(Z1441,$AC$4015:$AC$4035,$AD$4015:$AD$4035,0)*M1441,_xlfn.XLOOKUP(Z1441,$AC$4015:$AC$4035,$AD$4015:$AD$4035,0)*L1441)</f>
        <v>0</v>
      </c>
      <c r="O1441" s="83">
        <f>IF(V1441&lt;&gt;"VTC VHm",_xlfn.XLOOKUP(Z1441,$AC$4015:$AC$4035,$AE$4015:$AE$4035,0)*M1441,_xlfn.XLOOKUP(Z1441,$AC$4015:$AC$4035,$AE$4015:$AE$4035,0)*L1441)</f>
        <v>0</v>
      </c>
      <c r="P1441" s="160">
        <f>SUM(N1441:O1441)</f>
        <v>0</v>
      </c>
      <c r="Q1441" s="161">
        <f>M1441*G1441</f>
        <v>0</v>
      </c>
      <c r="R1441" s="161">
        <f>G1441*P1441</f>
        <v>0</v>
      </c>
      <c r="S1441" s="160">
        <f>SUM(Q1441:R1441)</f>
        <v>0</v>
      </c>
      <c r="T1441" s="159"/>
      <c r="U1441" s="158"/>
      <c r="V1441" s="158"/>
      <c r="W1441" s="158"/>
      <c r="X1441" s="94" t="s">
        <v>33</v>
      </c>
      <c r="Y1441" s="94"/>
      <c r="Z1441" s="94" t="s">
        <v>16</v>
      </c>
      <c r="AA1441" s="44" t="s">
        <v>80</v>
      </c>
      <c r="AB1441" s="2"/>
      <c r="AC1441" s="2">
        <v>0</v>
      </c>
      <c r="AD1441" s="93">
        <f>+M1441</f>
        <v>0</v>
      </c>
      <c r="AE1441" s="93">
        <f>+AD1441*14%</f>
        <v>0</v>
      </c>
      <c r="AF1441" s="93">
        <f>+AD1441*35%</f>
        <v>0</v>
      </c>
      <c r="AG1441" s="93">
        <f>+AD1441*F1441</f>
        <v>0</v>
      </c>
      <c r="AH1441" s="93">
        <f>+AE1441*F1441</f>
        <v>0</v>
      </c>
      <c r="AI1441" s="93">
        <f>+AF1441*F1441</f>
        <v>0</v>
      </c>
      <c r="AJ1441" s="93">
        <f>SUM(AG1441:AI1441)</f>
        <v>0</v>
      </c>
      <c r="AK1441" s="93">
        <f>+AD1441*G1441</f>
        <v>0</v>
      </c>
      <c r="AL1441" s="93">
        <f>+AE1441*G1441</f>
        <v>0</v>
      </c>
      <c r="AM1441" s="93">
        <f>+AF1441*G1441</f>
        <v>0</v>
      </c>
      <c r="AN1441" s="93">
        <f>SUM(AK1441:AM1441)</f>
        <v>0</v>
      </c>
      <c r="AQ1441" s="145" t="s">
        <v>525</v>
      </c>
      <c r="AU1441" s="8">
        <f>+K1441</f>
        <v>0</v>
      </c>
      <c r="AV1441" s="8">
        <f>+L1441</f>
        <v>0</v>
      </c>
      <c r="AW1441" s="2">
        <f>+M1441</f>
        <v>0</v>
      </c>
      <c r="AX1441" s="8">
        <f>F1441*AW1441</f>
        <v>0</v>
      </c>
      <c r="AY1441" s="8">
        <f>IF(AQ1441="CT",7%,5%)*AX1441</f>
        <v>0</v>
      </c>
      <c r="AZ1441" s="8">
        <f>AX1441*2%</f>
        <v>0</v>
      </c>
      <c r="BA1441" s="8">
        <f>IF(BB1441&gt;0,0,AX1441*5%)</f>
        <v>0</v>
      </c>
      <c r="BB1441" s="8">
        <f>(AX1441-BG1441)*35%</f>
        <v>0</v>
      </c>
      <c r="BC1441" s="8">
        <f>+AX1441+AY1441+AZ1441+BA1441+BB1441</f>
        <v>0</v>
      </c>
      <c r="BD1441" s="8">
        <f>AX1441-AT1441</f>
        <v>0</v>
      </c>
      <c r="BE1441" s="2"/>
      <c r="BH1441" s="2"/>
    </row>
    <row r="1442" spans="1:61" ht="51" hidden="1" outlineLevel="1" x14ac:dyDescent="0.2">
      <c r="A1442" s="1" t="s">
        <v>1058</v>
      </c>
      <c r="B1442" s="82">
        <v>1</v>
      </c>
      <c r="C1442" s="144" t="s">
        <v>1057</v>
      </c>
      <c r="D1442" s="144"/>
      <c r="E1442" s="82" t="s">
        <v>104</v>
      </c>
      <c r="F1442" s="143">
        <v>19.087199999999999</v>
      </c>
      <c r="G1442" s="142">
        <f>+[2]THKL!F1445</f>
        <v>19.087199999999999</v>
      </c>
      <c r="H1442" s="132"/>
      <c r="I1442" s="132"/>
      <c r="J1442" s="132"/>
      <c r="K1442" s="125" t="str">
        <f>$K$110</f>
        <v>Bao gồm</v>
      </c>
      <c r="L1442" s="84">
        <f>$L$110</f>
        <v>4534506.2372727301</v>
      </c>
      <c r="M1442" s="157">
        <f>SUM(K1442:L1442)</f>
        <v>4534506.2372727301</v>
      </c>
      <c r="N1442" s="83">
        <f>IF(V1442&lt;&gt;"VTC VHm",_xlfn.XLOOKUP(Z1442,$AC$4015:$AC$4035,$AD$4015:$AD$4035,0)*M1442,_xlfn.XLOOKUP(Z1442,$AC$4015:$AC$4035,$AD$4015:$AD$4035,0)*L1442)</f>
        <v>1587077.1830454555</v>
      </c>
      <c r="O1442" s="83">
        <f>IF(V1442&lt;&gt;"VTC VHm",_xlfn.XLOOKUP(Z1442,$AC$4015:$AC$4035,$AE$4015:$AE$4035,0)*M1442,_xlfn.XLOOKUP(Z1442,$AC$4015:$AC$4035,$AE$4015:$AE$4035,0)*L1442)</f>
        <v>0</v>
      </c>
      <c r="P1442" s="83">
        <f>SUM(N1442:O1442)</f>
        <v>1587077.1830454555</v>
      </c>
      <c r="Q1442" s="157">
        <f>M1442*G1442</f>
        <v>86551027.452072054</v>
      </c>
      <c r="R1442" s="157">
        <f>G1442*P1442</f>
        <v>30292859.608225215</v>
      </c>
      <c r="S1442" s="83">
        <f>SUM(Q1442:R1442)</f>
        <v>116843887.06029727</v>
      </c>
      <c r="T1442" s="125" t="s">
        <v>103</v>
      </c>
      <c r="U1442" s="132"/>
      <c r="V1442" s="132"/>
      <c r="W1442" s="132"/>
      <c r="X1442" s="44" t="s">
        <v>33</v>
      </c>
      <c r="Y1442" s="44"/>
      <c r="Z1442" s="44" t="s">
        <v>16</v>
      </c>
      <c r="AA1442" s="44" t="s">
        <v>80</v>
      </c>
      <c r="AB1442" s="2">
        <v>3116967.4445818053</v>
      </c>
      <c r="AC1442" s="2">
        <v>59494181.008221827</v>
      </c>
      <c r="AD1442" s="2">
        <f>+M1442</f>
        <v>4534506.2372727301</v>
      </c>
      <c r="AE1442" s="2">
        <f>+AD1442*14%</f>
        <v>634830.87321818224</v>
      </c>
      <c r="AF1442" s="155">
        <f>+AD1442*35%</f>
        <v>1587077.1830454555</v>
      </c>
      <c r="AG1442" s="2">
        <f>+AD1442*F1442</f>
        <v>86551027.452072054</v>
      </c>
      <c r="AH1442" s="2">
        <f>+AE1442*F1442</f>
        <v>12117143.843290087</v>
      </c>
      <c r="AI1442" s="2">
        <f>+AF1442*F1442</f>
        <v>30292859.608225215</v>
      </c>
      <c r="AJ1442" s="2">
        <f>SUM(AG1442:AI1442)</f>
        <v>128961030.90358736</v>
      </c>
      <c r="AK1442" s="2">
        <f>+AD1442*G1442</f>
        <v>86551027.452072054</v>
      </c>
      <c r="AL1442" s="2">
        <f>+AE1442*G1442</f>
        <v>12117143.843290087</v>
      </c>
      <c r="AM1442" s="2">
        <f>+AF1442*G1442</f>
        <v>30292859.608225215</v>
      </c>
      <c r="AN1442" s="155">
        <f>SUM(AK1442:AM1442)</f>
        <v>128961030.90358736</v>
      </c>
      <c r="AQ1442" s="145" t="s">
        <v>525</v>
      </c>
      <c r="AU1442" s="8" t="str">
        <f>+K1442</f>
        <v>Bao gồm</v>
      </c>
      <c r="AV1442" s="8">
        <f>+L1442</f>
        <v>4534506.2372727301</v>
      </c>
      <c r="AW1442" s="2">
        <f>+M1442</f>
        <v>4534506.2372727301</v>
      </c>
      <c r="AX1442" s="8">
        <f>F1442*AW1442</f>
        <v>86551027.452072054</v>
      </c>
      <c r="AY1442" s="8">
        <f>IF(AQ1442="CT",7%,5%)*AX1442</f>
        <v>6058571.9216450443</v>
      </c>
      <c r="AZ1442" s="8">
        <f>AX1442*2%</f>
        <v>1731020.5490414412</v>
      </c>
      <c r="BA1442" s="8">
        <f>IF(BB1442&gt;0,0,AX1442*5%)</f>
        <v>0</v>
      </c>
      <c r="BB1442" s="8">
        <f>(AX1442-BG1442)*35%</f>
        <v>30292859.608225215</v>
      </c>
      <c r="BC1442" s="8">
        <f>+AX1442+AY1442+AZ1442+BA1442+BB1442</f>
        <v>124633479.53098375</v>
      </c>
      <c r="BD1442" s="8">
        <f>AX1442-AT1442</f>
        <v>86551027.452072054</v>
      </c>
      <c r="BE1442" s="2"/>
      <c r="BH1442" s="2"/>
    </row>
    <row r="1443" spans="1:61" ht="34" hidden="1" outlineLevel="1" x14ac:dyDescent="0.2">
      <c r="A1443" s="1" t="s">
        <v>1056</v>
      </c>
      <c r="B1443" s="82">
        <v>2</v>
      </c>
      <c r="C1443" s="144" t="s">
        <v>203</v>
      </c>
      <c r="D1443" s="144"/>
      <c r="E1443" s="82" t="s">
        <v>52</v>
      </c>
      <c r="F1443" s="143">
        <v>306.9547</v>
      </c>
      <c r="G1443" s="142">
        <f>+[2]THKL!F1446</f>
        <v>306.9547</v>
      </c>
      <c r="H1443" s="132"/>
      <c r="I1443" s="132"/>
      <c r="J1443" s="132"/>
      <c r="K1443" s="156" t="str">
        <f>$K$116</f>
        <v>Bao gồm</v>
      </c>
      <c r="L1443" s="157">
        <f>$L$116</f>
        <v>207831.07800000013</v>
      </c>
      <c r="M1443" s="157">
        <f>SUM(K1443:L1443)</f>
        <v>207831.07800000013</v>
      </c>
      <c r="N1443" s="83">
        <f>IF(V1443&lt;&gt;"VTC VHm",_xlfn.XLOOKUP(Z1443,$AC$4015:$AC$4035,$AD$4015:$AD$4035,0)*M1443,_xlfn.XLOOKUP(Z1443,$AC$4015:$AC$4035,$AD$4015:$AD$4035,0)*L1443)</f>
        <v>72740.877300000036</v>
      </c>
      <c r="O1443" s="83">
        <f>IF(V1443&lt;&gt;"VTC VHm",_xlfn.XLOOKUP(Z1443,$AC$4015:$AC$4035,$AE$4015:$AE$4035,0)*M1443,_xlfn.XLOOKUP(Z1443,$AC$4015:$AC$4035,$AE$4015:$AE$4035,0)*L1443)</f>
        <v>0</v>
      </c>
      <c r="P1443" s="83">
        <f>SUM(N1443:O1443)</f>
        <v>72740.877300000036</v>
      </c>
      <c r="Q1443" s="157">
        <f>M1443*G1443</f>
        <v>63794726.198166639</v>
      </c>
      <c r="R1443" s="157">
        <f>G1443*P1443</f>
        <v>22328154.169358321</v>
      </c>
      <c r="S1443" s="83">
        <f>SUM(Q1443:R1443)</f>
        <v>86122880.367524952</v>
      </c>
      <c r="T1443" s="156" t="s">
        <v>50</v>
      </c>
      <c r="U1443" s="132"/>
      <c r="V1443" s="132"/>
      <c r="W1443" s="132"/>
      <c r="X1443" s="44" t="s">
        <v>33</v>
      </c>
      <c r="Y1443" s="44"/>
      <c r="Z1443" s="44" t="s">
        <v>16</v>
      </c>
      <c r="AA1443" s="44" t="s">
        <v>80</v>
      </c>
      <c r="AB1443" s="2">
        <v>111339.11804579778</v>
      </c>
      <c r="AC1443" s="2">
        <v>34176065.578012444</v>
      </c>
      <c r="AD1443" s="2">
        <f>+M1443</f>
        <v>207831.07800000013</v>
      </c>
      <c r="AE1443" s="2">
        <f>+AD1443*14%</f>
        <v>29096.350920000019</v>
      </c>
      <c r="AF1443" s="155">
        <f>+AD1443*35%</f>
        <v>72740.877300000036</v>
      </c>
      <c r="AG1443" s="2">
        <f>+AD1443*F1443</f>
        <v>63794726.198166639</v>
      </c>
      <c r="AH1443" s="2">
        <f>+AE1443*F1443</f>
        <v>8931261.6677433308</v>
      </c>
      <c r="AI1443" s="2">
        <f>+AF1443*F1443</f>
        <v>22328154.169358321</v>
      </c>
      <c r="AJ1443" s="2">
        <f>SUM(AG1443:AI1443)</f>
        <v>95054142.035268277</v>
      </c>
      <c r="AK1443" s="2">
        <f>+AD1443*G1443</f>
        <v>63794726.198166639</v>
      </c>
      <c r="AL1443" s="2">
        <f>+AE1443*G1443</f>
        <v>8931261.6677433308</v>
      </c>
      <c r="AM1443" s="2">
        <f>+AF1443*G1443</f>
        <v>22328154.169358321</v>
      </c>
      <c r="AN1443" s="155">
        <f>SUM(AK1443:AM1443)</f>
        <v>95054142.035268277</v>
      </c>
      <c r="AQ1443" s="145" t="s">
        <v>525</v>
      </c>
      <c r="AU1443" s="8" t="str">
        <f>+K1443</f>
        <v>Bao gồm</v>
      </c>
      <c r="AV1443" s="8">
        <f>+L1443</f>
        <v>207831.07800000013</v>
      </c>
      <c r="AW1443" s="2">
        <f>+M1443</f>
        <v>207831.07800000013</v>
      </c>
      <c r="AX1443" s="8">
        <f>F1443*AW1443</f>
        <v>63794726.198166639</v>
      </c>
      <c r="AY1443" s="8">
        <f>IF(AQ1443="CT",7%,5%)*AX1443</f>
        <v>4465630.8338716654</v>
      </c>
      <c r="AZ1443" s="8">
        <f>AX1443*2%</f>
        <v>1275894.5239633329</v>
      </c>
      <c r="BA1443" s="8">
        <f>IF(BB1443&gt;0,0,AX1443*5%)</f>
        <v>0</v>
      </c>
      <c r="BB1443" s="8">
        <f>(AX1443-BG1443)*35%</f>
        <v>22328154.169358321</v>
      </c>
      <c r="BC1443" s="8">
        <f>+AX1443+AY1443+AZ1443+BA1443+BB1443</f>
        <v>91864405.725359946</v>
      </c>
      <c r="BD1443" s="8">
        <f>AX1443-AT1443</f>
        <v>63794726.198166639</v>
      </c>
      <c r="BE1443" s="2"/>
      <c r="BH1443" s="2"/>
    </row>
    <row r="1444" spans="1:61" ht="34" hidden="1" outlineLevel="1" x14ac:dyDescent="0.2">
      <c r="A1444" s="1" t="s">
        <v>971</v>
      </c>
      <c r="B1444" s="82">
        <v>3</v>
      </c>
      <c r="C1444" s="144" t="s">
        <v>131</v>
      </c>
      <c r="D1444" s="144"/>
      <c r="E1444" s="82" t="s">
        <v>52</v>
      </c>
      <c r="F1444" s="143">
        <v>32.152000000000001</v>
      </c>
      <c r="G1444" s="142">
        <f>+[2]THKL!F1447</f>
        <v>32.152000000000001</v>
      </c>
      <c r="H1444" s="132"/>
      <c r="I1444" s="132"/>
      <c r="J1444" s="132"/>
      <c r="K1444" s="156" t="str">
        <f>$K$117</f>
        <v>Bao gồm</v>
      </c>
      <c r="L1444" s="157">
        <f>$L$117</f>
        <v>112916.37900000002</v>
      </c>
      <c r="M1444" s="157">
        <f>SUM(K1444:L1444)</f>
        <v>112916.37900000002</v>
      </c>
      <c r="N1444" s="83">
        <f>IF(V1444&lt;&gt;"VTC VHm",_xlfn.XLOOKUP(Z1444,$AC$4015:$AC$4035,$AD$4015:$AD$4035,0)*M1444,_xlfn.XLOOKUP(Z1444,$AC$4015:$AC$4035,$AD$4015:$AD$4035,0)*L1444)</f>
        <v>39520.732650000005</v>
      </c>
      <c r="O1444" s="83">
        <f>IF(V1444&lt;&gt;"VTC VHm",_xlfn.XLOOKUP(Z1444,$AC$4015:$AC$4035,$AE$4015:$AE$4035,0)*M1444,_xlfn.XLOOKUP(Z1444,$AC$4015:$AC$4035,$AE$4015:$AE$4035,0)*L1444)</f>
        <v>0</v>
      </c>
      <c r="P1444" s="83">
        <f>SUM(N1444:O1444)</f>
        <v>39520.732650000005</v>
      </c>
      <c r="Q1444" s="157">
        <f>M1444*G1444</f>
        <v>3630487.4176080008</v>
      </c>
      <c r="R1444" s="157">
        <f>G1444*P1444</f>
        <v>1270670.5961628002</v>
      </c>
      <c r="S1444" s="83">
        <f>SUM(Q1444:R1444)</f>
        <v>4901158.013770801</v>
      </c>
      <c r="T1444" s="156" t="s">
        <v>50</v>
      </c>
      <c r="U1444" s="132"/>
      <c r="V1444" s="132"/>
      <c r="W1444" s="132"/>
      <c r="X1444" s="44" t="s">
        <v>33</v>
      </c>
      <c r="Y1444" s="44"/>
      <c r="Z1444" s="44" t="s">
        <v>16</v>
      </c>
      <c r="AA1444" s="44" t="s">
        <v>80</v>
      </c>
      <c r="AB1444" s="2">
        <v>90219.294595797794</v>
      </c>
      <c r="AC1444" s="2">
        <v>2900730.7598440908</v>
      </c>
      <c r="AD1444" s="2">
        <f>+M1444</f>
        <v>112916.37900000002</v>
      </c>
      <c r="AE1444" s="2">
        <f>+AD1444*14%</f>
        <v>15808.293060000004</v>
      </c>
      <c r="AF1444" s="155">
        <f>+AD1444*35%</f>
        <v>39520.732650000005</v>
      </c>
      <c r="AG1444" s="2">
        <f>+AD1444*F1444</f>
        <v>3630487.4176080008</v>
      </c>
      <c r="AH1444" s="2">
        <f>+AE1444*F1444</f>
        <v>508268.23846512014</v>
      </c>
      <c r="AI1444" s="2">
        <f>+AF1444*F1444</f>
        <v>1270670.5961628002</v>
      </c>
      <c r="AJ1444" s="2">
        <f>SUM(AG1444:AI1444)</f>
        <v>5409426.2522359211</v>
      </c>
      <c r="AK1444" s="2">
        <f>+AD1444*G1444</f>
        <v>3630487.4176080008</v>
      </c>
      <c r="AL1444" s="2">
        <f>+AE1444*G1444</f>
        <v>508268.23846512014</v>
      </c>
      <c r="AM1444" s="2">
        <f>+AF1444*G1444</f>
        <v>1270670.5961628002</v>
      </c>
      <c r="AN1444" s="155">
        <f>SUM(AK1444:AM1444)</f>
        <v>5409426.2522359211</v>
      </c>
      <c r="AQ1444" s="145" t="s">
        <v>525</v>
      </c>
      <c r="AU1444" s="8" t="str">
        <f>+K1444</f>
        <v>Bao gồm</v>
      </c>
      <c r="AV1444" s="167">
        <f>'[3]BDG (XD)'!$AA$1017</f>
        <v>115996.95626419202</v>
      </c>
      <c r="AW1444" s="167">
        <f>'[3]BDG (XD)'!$AA$1017</f>
        <v>115996.95626419202</v>
      </c>
      <c r="AX1444" s="8">
        <f>F1444*AW1444</f>
        <v>3729534.1378063019</v>
      </c>
      <c r="AY1444" s="8">
        <f>IF(AQ1444="CT",7%,5%)*AX1444</f>
        <v>261067.38964644115</v>
      </c>
      <c r="AZ1444" s="8">
        <f>AX1444*2%</f>
        <v>74590.682756126043</v>
      </c>
      <c r="BA1444" s="8">
        <f>IF(BB1444&gt;0,0,AX1444*5%)</f>
        <v>0</v>
      </c>
      <c r="BB1444" s="8">
        <f>(AX1444-BG1444)*35%</f>
        <v>1305336.9482322056</v>
      </c>
      <c r="BC1444" s="8">
        <f>+AX1444+AY1444+AZ1444+BA1444+BB1444</f>
        <v>5370529.1584410742</v>
      </c>
      <c r="BD1444" s="8">
        <f>AX1444-AT1444</f>
        <v>3729534.1378063019</v>
      </c>
      <c r="BE1444" s="2"/>
      <c r="BH1444" s="2"/>
    </row>
    <row r="1445" spans="1:61" ht="17" hidden="1" outlineLevel="1" x14ac:dyDescent="0.2">
      <c r="A1445" s="1" t="s">
        <v>1055</v>
      </c>
      <c r="B1445" s="82">
        <v>4</v>
      </c>
      <c r="C1445" s="144" t="s">
        <v>746</v>
      </c>
      <c r="D1445" s="144"/>
      <c r="E1445" s="82" t="s">
        <v>52</v>
      </c>
      <c r="F1445" s="143">
        <v>306.9547</v>
      </c>
      <c r="G1445" s="142">
        <f>+[2]THKL!F1448</f>
        <v>306.9547</v>
      </c>
      <c r="H1445" s="132"/>
      <c r="I1445" s="132"/>
      <c r="J1445" s="132"/>
      <c r="K1445" s="156" t="s">
        <v>89</v>
      </c>
      <c r="L1445" s="244">
        <f>138320/4*2</f>
        <v>69160</v>
      </c>
      <c r="M1445" s="157">
        <f>SUM(K1445:L1445)</f>
        <v>69160</v>
      </c>
      <c r="N1445" s="83">
        <f>IF(V1445&lt;&gt;"VTC VHm",_xlfn.XLOOKUP(Z1445,$AC$4015:$AC$4035,$AD$4015:$AD$4035,0)*M1445,_xlfn.XLOOKUP(Z1445,$AC$4015:$AC$4035,$AD$4015:$AD$4035,0)*L1445)</f>
        <v>24206</v>
      </c>
      <c r="O1445" s="83">
        <f>IF(V1445&lt;&gt;"VTC VHm",_xlfn.XLOOKUP(Z1445,$AC$4015:$AC$4035,$AE$4015:$AE$4035,0)*M1445,_xlfn.XLOOKUP(Z1445,$AC$4015:$AC$4035,$AE$4015:$AE$4035,0)*L1445)</f>
        <v>0</v>
      </c>
      <c r="P1445" s="83">
        <f>SUM(N1445:O1445)</f>
        <v>24206</v>
      </c>
      <c r="Q1445" s="157">
        <f>M1445*G1445</f>
        <v>21228987.052000001</v>
      </c>
      <c r="R1445" s="157">
        <f>G1445*P1445</f>
        <v>7430145.4682</v>
      </c>
      <c r="S1445" s="83">
        <f>SUM(Q1445:R1445)</f>
        <v>28659132.520199999</v>
      </c>
      <c r="T1445" s="165" t="s">
        <v>100</v>
      </c>
      <c r="U1445" s="132"/>
      <c r="V1445" s="132"/>
      <c r="W1445" s="132"/>
      <c r="X1445" s="44" t="s">
        <v>33</v>
      </c>
      <c r="Y1445" s="44"/>
      <c r="Z1445" s="44" t="s">
        <v>14</v>
      </c>
      <c r="AA1445" s="44" t="s">
        <v>80</v>
      </c>
      <c r="AB1445" s="2">
        <v>41528.314091112756</v>
      </c>
      <c r="AC1445" s="2">
        <v>12747311.193343289</v>
      </c>
      <c r="AD1445" s="2">
        <f>+M1445</f>
        <v>69160</v>
      </c>
      <c r="AE1445" s="2">
        <f>+AD1445*14%</f>
        <v>9682.4000000000015</v>
      </c>
      <c r="AF1445" s="155">
        <f>+AD1445*35%</f>
        <v>24206</v>
      </c>
      <c r="AG1445" s="2">
        <f>+AD1445*F1445</f>
        <v>21228987.052000001</v>
      </c>
      <c r="AH1445" s="2">
        <f>+AE1445*F1445</f>
        <v>2972058.1872800007</v>
      </c>
      <c r="AI1445" s="2">
        <f>+AF1445*F1445</f>
        <v>7430145.4682</v>
      </c>
      <c r="AJ1445" s="2">
        <f>SUM(AG1445:AI1445)</f>
        <v>31631190.707479998</v>
      </c>
      <c r="AK1445" s="2">
        <f>+AD1445*G1445</f>
        <v>21228987.052000001</v>
      </c>
      <c r="AL1445" s="2">
        <f>+AE1445*G1445</f>
        <v>2972058.1872800007</v>
      </c>
      <c r="AM1445" s="2">
        <f>+AF1445*G1445</f>
        <v>7430145.4682</v>
      </c>
      <c r="AN1445" s="155">
        <f>SUM(AK1445:AM1445)</f>
        <v>31631190.707479998</v>
      </c>
      <c r="AQ1445" s="145" t="s">
        <v>525</v>
      </c>
      <c r="AU1445" s="8" t="str">
        <f>+K1445</f>
        <v>Bao gồm</v>
      </c>
      <c r="AV1445" s="8">
        <f>+L1445</f>
        <v>69160</v>
      </c>
      <c r="AW1445" s="2">
        <f>+M1445</f>
        <v>69160</v>
      </c>
      <c r="AX1445" s="8">
        <f>F1445*AW1445</f>
        <v>21228987.052000001</v>
      </c>
      <c r="AY1445" s="8">
        <f>IF(AQ1445="CT",7%,5%)*AX1445</f>
        <v>1486029.0936400003</v>
      </c>
      <c r="AZ1445" s="8">
        <f>AX1445*2%</f>
        <v>424579.74104000005</v>
      </c>
      <c r="BA1445" s="8">
        <f>IF(BB1445&gt;0,0,AX1445*5%)</f>
        <v>0</v>
      </c>
      <c r="BB1445" s="8">
        <f>(AX1445-BG1445)*35%</f>
        <v>7430145.4682</v>
      </c>
      <c r="BC1445" s="8">
        <f>+AX1445+AY1445+AZ1445+BA1445+BB1445</f>
        <v>30569741.354879998</v>
      </c>
      <c r="BD1445" s="8">
        <f>AX1445-AT1445</f>
        <v>21228987.052000001</v>
      </c>
      <c r="BE1445" s="2"/>
      <c r="BH1445" s="2"/>
    </row>
    <row r="1446" spans="1:61" ht="17" hidden="1" outlineLevel="1" x14ac:dyDescent="0.2">
      <c r="A1446" s="1" t="s">
        <v>1055</v>
      </c>
      <c r="B1446" s="82">
        <v>5</v>
      </c>
      <c r="C1446" s="144" t="s">
        <v>890</v>
      </c>
      <c r="D1446" s="144"/>
      <c r="E1446" s="82" t="s">
        <v>52</v>
      </c>
      <c r="F1446" s="143">
        <v>32.152000000000001</v>
      </c>
      <c r="G1446" s="142">
        <f>+[2]THKL!F1449</f>
        <v>32.152000000000001</v>
      </c>
      <c r="H1446" s="132"/>
      <c r="I1446" s="132"/>
      <c r="J1446" s="132"/>
      <c r="K1446" s="156" t="str">
        <f>$K$129</f>
        <v>Bao gồm</v>
      </c>
      <c r="L1446" s="244">
        <f>$L$129</f>
        <v>21438.4656</v>
      </c>
      <c r="M1446" s="157">
        <f>SUM(K1446:L1446)</f>
        <v>21438.4656</v>
      </c>
      <c r="N1446" s="83">
        <f>IF(V1446&lt;&gt;"VTC VHm",_xlfn.XLOOKUP(Z1446,$AC$4015:$AC$4035,$AD$4015:$AD$4035,0)*M1446,_xlfn.XLOOKUP(Z1446,$AC$4015:$AC$4035,$AD$4015:$AD$4035,0)*L1446)</f>
        <v>7503.4629599999989</v>
      </c>
      <c r="O1446" s="83">
        <f>IF(V1446&lt;&gt;"VTC VHm",_xlfn.XLOOKUP(Z1446,$AC$4015:$AC$4035,$AE$4015:$AE$4035,0)*M1446,_xlfn.XLOOKUP(Z1446,$AC$4015:$AC$4035,$AE$4015:$AE$4035,0)*L1446)</f>
        <v>0</v>
      </c>
      <c r="P1446" s="83">
        <f>SUM(N1446:O1446)</f>
        <v>7503.4629599999989</v>
      </c>
      <c r="Q1446" s="157">
        <f>M1446*G1446</f>
        <v>689289.54597119999</v>
      </c>
      <c r="R1446" s="157">
        <f>G1446*P1446</f>
        <v>241251.34108991997</v>
      </c>
      <c r="S1446" s="83">
        <f>SUM(Q1446:R1446)</f>
        <v>930540.88706112001</v>
      </c>
      <c r="T1446" s="165" t="s">
        <v>100</v>
      </c>
      <c r="U1446" s="132"/>
      <c r="V1446" s="132"/>
      <c r="W1446" s="132"/>
      <c r="X1446" s="44" t="s">
        <v>33</v>
      </c>
      <c r="Y1446" s="44"/>
      <c r="Z1446" s="44" t="s">
        <v>14</v>
      </c>
      <c r="AA1446" s="44" t="s">
        <v>80</v>
      </c>
      <c r="AB1446" s="2">
        <v>41528.314091112756</v>
      </c>
      <c r="AC1446" s="2">
        <v>1335218.3546574574</v>
      </c>
      <c r="AD1446" s="2">
        <f>+M1446</f>
        <v>21438.4656</v>
      </c>
      <c r="AE1446" s="2">
        <f>+AD1446*14%</f>
        <v>3001.3851840000002</v>
      </c>
      <c r="AF1446" s="155">
        <f>+AD1446*35%</f>
        <v>7503.4629599999989</v>
      </c>
      <c r="AG1446" s="2">
        <f>+AD1446*F1446</f>
        <v>689289.54597119999</v>
      </c>
      <c r="AH1446" s="2">
        <f>+AE1446*F1446</f>
        <v>96500.53643596801</v>
      </c>
      <c r="AI1446" s="2">
        <f>+AF1446*F1446</f>
        <v>241251.34108991997</v>
      </c>
      <c r="AJ1446" s="2">
        <f>SUM(AG1446:AI1446)</f>
        <v>1027041.423497088</v>
      </c>
      <c r="AK1446" s="2">
        <f>+AD1446*G1446</f>
        <v>689289.54597119999</v>
      </c>
      <c r="AL1446" s="2">
        <f>+AE1446*G1446</f>
        <v>96500.53643596801</v>
      </c>
      <c r="AM1446" s="2">
        <f>+AF1446*G1446</f>
        <v>241251.34108991997</v>
      </c>
      <c r="AN1446" s="155">
        <f>SUM(AK1446:AM1446)</f>
        <v>1027041.423497088</v>
      </c>
      <c r="AQ1446" s="145" t="s">
        <v>525</v>
      </c>
      <c r="AU1446" s="8" t="str">
        <f>+K1446</f>
        <v>Bao gồm</v>
      </c>
      <c r="AV1446" s="8">
        <v>34580</v>
      </c>
      <c r="AW1446" s="8">
        <v>34580</v>
      </c>
      <c r="AX1446" s="8">
        <f>F1446*AW1446</f>
        <v>1111816.1600000001</v>
      </c>
      <c r="AY1446" s="8">
        <f>IF(AQ1446="CT",7%,5%)*AX1446</f>
        <v>77827.131200000018</v>
      </c>
      <c r="AZ1446" s="8">
        <f>AX1446*2%</f>
        <v>22236.323200000003</v>
      </c>
      <c r="BA1446" s="8">
        <f>IF(BB1446&gt;0,0,AX1446*5%)</f>
        <v>0</v>
      </c>
      <c r="BB1446" s="8">
        <f>(AX1446-BG1446)*35%</f>
        <v>389135.65600000002</v>
      </c>
      <c r="BC1446" s="8">
        <f>+AX1446+AY1446+AZ1446+BA1446+BB1446</f>
        <v>1601015.2704</v>
      </c>
      <c r="BD1446" s="8">
        <f>AX1446-AT1446</f>
        <v>1111816.1600000001</v>
      </c>
      <c r="BE1446" s="2"/>
      <c r="BH1446" s="2"/>
      <c r="BI1446" s="1" t="s">
        <v>743</v>
      </c>
    </row>
    <row r="1447" spans="1:61" ht="34" hidden="1" outlineLevel="1" x14ac:dyDescent="0.2">
      <c r="A1447" s="1" t="s">
        <v>1054</v>
      </c>
      <c r="B1447" s="82">
        <v>6</v>
      </c>
      <c r="C1447" s="144" t="s">
        <v>741</v>
      </c>
      <c r="D1447" s="144"/>
      <c r="E1447" s="82" t="s">
        <v>52</v>
      </c>
      <c r="F1447" s="143">
        <v>156.7191</v>
      </c>
      <c r="G1447" s="142">
        <f>+[2]THKL!F1450</f>
        <v>156.7191</v>
      </c>
      <c r="H1447" s="132"/>
      <c r="I1447" s="132"/>
      <c r="J1447" s="132"/>
      <c r="K1447" s="156" t="str">
        <f>$K$130</f>
        <v>Bao gồm</v>
      </c>
      <c r="L1447" s="157">
        <f>$L$130</f>
        <v>121824.03600000001</v>
      </c>
      <c r="M1447" s="157">
        <f>SUM(K1447:L1447)</f>
        <v>121824.03600000001</v>
      </c>
      <c r="N1447" s="83">
        <f>IF(V1447&lt;&gt;"VTC VHm",_xlfn.XLOOKUP(Z1447,$AC$4015:$AC$4035,$AD$4015:$AD$4035,0)*M1447,_xlfn.XLOOKUP(Z1447,$AC$4015:$AC$4035,$AD$4015:$AD$4035,0)*L1447)</f>
        <v>42638.412600000003</v>
      </c>
      <c r="O1447" s="83">
        <f>IF(V1447&lt;&gt;"VTC VHm",_xlfn.XLOOKUP(Z1447,$AC$4015:$AC$4035,$AE$4015:$AE$4035,0)*M1447,_xlfn.XLOOKUP(Z1447,$AC$4015:$AC$4035,$AE$4015:$AE$4035,0)*L1447)</f>
        <v>0</v>
      </c>
      <c r="P1447" s="83">
        <f>SUM(N1447:O1447)</f>
        <v>42638.412600000003</v>
      </c>
      <c r="Q1447" s="157">
        <f>M1447*G1447</f>
        <v>19092153.280287601</v>
      </c>
      <c r="R1447" s="157">
        <f>G1447*P1447</f>
        <v>6682253.6481006602</v>
      </c>
      <c r="S1447" s="83">
        <f>SUM(Q1447:R1447)</f>
        <v>25774406.92838826</v>
      </c>
      <c r="T1447" s="156" t="s">
        <v>50</v>
      </c>
      <c r="U1447" s="132"/>
      <c r="V1447" s="132"/>
      <c r="W1447" s="132"/>
      <c r="X1447" s="44" t="s">
        <v>33</v>
      </c>
      <c r="Y1447" s="44"/>
      <c r="Z1447" s="44" t="s">
        <v>14</v>
      </c>
      <c r="AA1447" s="44" t="s">
        <v>80</v>
      </c>
      <c r="AB1447" s="2">
        <v>94977.295697983049</v>
      </c>
      <c r="AC1447" s="2">
        <v>14884756.302221775</v>
      </c>
      <c r="AD1447" s="2">
        <f>+M1447</f>
        <v>121824.03600000001</v>
      </c>
      <c r="AE1447" s="2">
        <f>+AD1447*14%</f>
        <v>17055.365040000004</v>
      </c>
      <c r="AF1447" s="155">
        <f>+AD1447*35%</f>
        <v>42638.412600000003</v>
      </c>
      <c r="AG1447" s="2">
        <f>+AD1447*F1447</f>
        <v>19092153.280287601</v>
      </c>
      <c r="AH1447" s="2">
        <f>+AE1447*F1447</f>
        <v>2672901.4592402647</v>
      </c>
      <c r="AI1447" s="2">
        <f>+AF1447*F1447</f>
        <v>6682253.6481006602</v>
      </c>
      <c r="AJ1447" s="2">
        <f>SUM(AG1447:AI1447)</f>
        <v>28447308.387628525</v>
      </c>
      <c r="AK1447" s="2">
        <f>+AD1447*G1447</f>
        <v>19092153.280287601</v>
      </c>
      <c r="AL1447" s="2">
        <f>+AE1447*G1447</f>
        <v>2672901.4592402647</v>
      </c>
      <c r="AM1447" s="2">
        <f>+AF1447*G1447</f>
        <v>6682253.6481006602</v>
      </c>
      <c r="AN1447" s="155">
        <f>SUM(AK1447:AM1447)</f>
        <v>28447308.387628525</v>
      </c>
      <c r="AQ1447" s="145" t="s">
        <v>525</v>
      </c>
      <c r="AU1447" s="8" t="str">
        <f>+K1447</f>
        <v>Bao gồm</v>
      </c>
      <c r="AV1447" s="8">
        <f>+L1447</f>
        <v>121824.03600000001</v>
      </c>
      <c r="AW1447" s="2">
        <f>+M1447</f>
        <v>121824.03600000001</v>
      </c>
      <c r="AX1447" s="8">
        <f>F1447*AW1447</f>
        <v>19092153.280287601</v>
      </c>
      <c r="AY1447" s="8">
        <f>IF(AQ1447="CT",7%,5%)*AX1447</f>
        <v>1336450.7296201321</v>
      </c>
      <c r="AZ1447" s="8">
        <f>AX1447*2%</f>
        <v>381843.06560575205</v>
      </c>
      <c r="BA1447" s="8">
        <f>IF(BB1447&gt;0,0,AX1447*5%)</f>
        <v>0</v>
      </c>
      <c r="BB1447" s="8">
        <f>(AX1447-BG1447)*35%</f>
        <v>6682253.6481006602</v>
      </c>
      <c r="BC1447" s="8">
        <f>+AX1447+AY1447+AZ1447+BA1447+BB1447</f>
        <v>27492700.723614145</v>
      </c>
      <c r="BD1447" s="8">
        <f>AX1447-AT1447</f>
        <v>19092153.280287601</v>
      </c>
      <c r="BE1447" s="2"/>
      <c r="BH1447" s="2"/>
    </row>
    <row r="1448" spans="1:61" ht="34" hidden="1" outlineLevel="1" x14ac:dyDescent="0.2">
      <c r="A1448" s="1" t="s">
        <v>975</v>
      </c>
      <c r="B1448" s="82">
        <v>7</v>
      </c>
      <c r="C1448" s="144" t="s">
        <v>740</v>
      </c>
      <c r="D1448" s="144"/>
      <c r="E1448" s="82" t="s">
        <v>52</v>
      </c>
      <c r="F1448" s="143">
        <v>32.152000000000001</v>
      </c>
      <c r="G1448" s="142">
        <f>+[2]THKL!F1451</f>
        <v>32.152000000000001</v>
      </c>
      <c r="H1448" s="132"/>
      <c r="I1448" s="132"/>
      <c r="J1448" s="132"/>
      <c r="K1448" s="156" t="str">
        <f>$K$131</f>
        <v>Bao gồm</v>
      </c>
      <c r="L1448" s="157">
        <f>$L$131</f>
        <v>41916.36</v>
      </c>
      <c r="M1448" s="157">
        <f>SUM(K1448:L1448)</f>
        <v>41916.36</v>
      </c>
      <c r="N1448" s="83">
        <f>IF(V1448&lt;&gt;"VTC VHm",_xlfn.XLOOKUP(Z1448,$AC$4015:$AC$4035,$AD$4015:$AD$4035,0)*M1448,_xlfn.XLOOKUP(Z1448,$AC$4015:$AC$4035,$AD$4015:$AD$4035,0)*L1448)</f>
        <v>14670.725999999999</v>
      </c>
      <c r="O1448" s="83">
        <f>IF(V1448&lt;&gt;"VTC VHm",_xlfn.XLOOKUP(Z1448,$AC$4015:$AC$4035,$AE$4015:$AE$4035,0)*M1448,_xlfn.XLOOKUP(Z1448,$AC$4015:$AC$4035,$AE$4015:$AE$4035,0)*L1448)</f>
        <v>0</v>
      </c>
      <c r="P1448" s="83">
        <f>SUM(N1448:O1448)</f>
        <v>14670.725999999999</v>
      </c>
      <c r="Q1448" s="157">
        <f>M1448*G1448</f>
        <v>1347694.80672</v>
      </c>
      <c r="R1448" s="157">
        <f>G1448*P1448</f>
        <v>471693.18235199997</v>
      </c>
      <c r="S1448" s="83">
        <f>SUM(Q1448:R1448)</f>
        <v>1819387.9890719999</v>
      </c>
      <c r="T1448" s="156" t="s">
        <v>50</v>
      </c>
      <c r="U1448" s="132"/>
      <c r="V1448" s="132"/>
      <c r="W1448" s="132"/>
      <c r="X1448" s="44" t="s">
        <v>33</v>
      </c>
      <c r="Y1448" s="44"/>
      <c r="Z1448" s="44" t="s">
        <v>14</v>
      </c>
      <c r="AA1448" s="44" t="s">
        <v>80</v>
      </c>
      <c r="AB1448" s="2">
        <v>102887.81838657794</v>
      </c>
      <c r="AC1448" s="2">
        <v>3308049.1367652542</v>
      </c>
      <c r="AD1448" s="2">
        <f>+M1448</f>
        <v>41916.36</v>
      </c>
      <c r="AE1448" s="2">
        <f>+AD1448*14%</f>
        <v>5868.2904000000008</v>
      </c>
      <c r="AF1448" s="155">
        <f>+AD1448*35%</f>
        <v>14670.725999999999</v>
      </c>
      <c r="AG1448" s="2">
        <f>+AD1448*F1448</f>
        <v>1347694.80672</v>
      </c>
      <c r="AH1448" s="2">
        <f>+AE1448*F1448</f>
        <v>188677.27294080003</v>
      </c>
      <c r="AI1448" s="2">
        <f>+AF1448*F1448</f>
        <v>471693.18235199997</v>
      </c>
      <c r="AJ1448" s="2">
        <f>SUM(AG1448:AI1448)</f>
        <v>2008065.2620128</v>
      </c>
      <c r="AK1448" s="2">
        <f>+AD1448*G1448</f>
        <v>1347694.80672</v>
      </c>
      <c r="AL1448" s="2">
        <f>+AE1448*G1448</f>
        <v>188677.27294080003</v>
      </c>
      <c r="AM1448" s="2">
        <f>+AF1448*G1448</f>
        <v>471693.18235199997</v>
      </c>
      <c r="AN1448" s="155">
        <f>SUM(AK1448:AM1448)</f>
        <v>2008065.2620128</v>
      </c>
      <c r="AQ1448" s="145" t="s">
        <v>525</v>
      </c>
      <c r="AU1448" s="8" t="str">
        <f>+K1448</f>
        <v>Bao gồm</v>
      </c>
      <c r="AV1448" s="8">
        <f>+L1448</f>
        <v>41916.36</v>
      </c>
      <c r="AW1448" s="2">
        <f>+M1448</f>
        <v>41916.36</v>
      </c>
      <c r="AX1448" s="8">
        <f>F1448*AW1448</f>
        <v>1347694.80672</v>
      </c>
      <c r="AY1448" s="8">
        <f>IF(AQ1448="CT",7%,5%)*AX1448</f>
        <v>94338.636470400015</v>
      </c>
      <c r="AZ1448" s="8">
        <f>AX1448*2%</f>
        <v>26953.896134400002</v>
      </c>
      <c r="BA1448" s="8">
        <f>IF(BB1448&gt;0,0,AX1448*5%)</f>
        <v>0</v>
      </c>
      <c r="BB1448" s="8">
        <f>(AX1448-BG1448)*35%</f>
        <v>471693.18235199997</v>
      </c>
      <c r="BC1448" s="8">
        <f>+AX1448+AY1448+AZ1448+BA1448+BB1448</f>
        <v>1940680.5216768</v>
      </c>
      <c r="BD1448" s="8">
        <f>AX1448-AT1448</f>
        <v>1347694.80672</v>
      </c>
      <c r="BE1448" s="2"/>
      <c r="BH1448" s="2"/>
    </row>
    <row r="1449" spans="1:61" ht="34" hidden="1" outlineLevel="1" x14ac:dyDescent="0.2">
      <c r="A1449" s="1" t="s">
        <v>989</v>
      </c>
      <c r="B1449" s="82">
        <v>8</v>
      </c>
      <c r="C1449" s="144" t="s">
        <v>1053</v>
      </c>
      <c r="D1449" s="144"/>
      <c r="E1449" s="82" t="s">
        <v>52</v>
      </c>
      <c r="F1449" s="143">
        <v>11.26</v>
      </c>
      <c r="G1449" s="142">
        <f>+[2]THKL!F1452</f>
        <v>11.26</v>
      </c>
      <c r="H1449" s="132"/>
      <c r="I1449" s="132"/>
      <c r="J1449" s="132"/>
      <c r="K1449" s="156">
        <f>$K$806</f>
        <v>198000</v>
      </c>
      <c r="L1449" s="157">
        <f>$L$152</f>
        <v>207031.93799999985</v>
      </c>
      <c r="M1449" s="157">
        <f>SUM(K1449:L1449)</f>
        <v>405031.93799999985</v>
      </c>
      <c r="N1449" s="83">
        <f>IF(V1449&lt;&gt;"VTC VHm",_xlfn.XLOOKUP(Z1449,$AC$4015:$AC$4035,$AD$4015:$AD$4035,0)*M1449,_xlfn.XLOOKUP(Z1449,$AC$4015:$AC$4035,$AD$4015:$AD$4035,0)*L1449)</f>
        <v>72461.178299999941</v>
      </c>
      <c r="O1449" s="83">
        <f>IF(V1449&lt;&gt;"VTC VHm",_xlfn.XLOOKUP(Z1449,$AC$4015:$AC$4035,$AE$4015:$AE$4035,0)*M1449,_xlfn.XLOOKUP(Z1449,$AC$4015:$AC$4035,$AE$4015:$AE$4035,0)*L1449)</f>
        <v>0</v>
      </c>
      <c r="P1449" s="83">
        <f>SUM(N1449:O1449)</f>
        <v>72461.178299999941</v>
      </c>
      <c r="Q1449" s="157">
        <f>M1449*G1449</f>
        <v>4560659.6218799986</v>
      </c>
      <c r="R1449" s="157">
        <f>G1449*P1449</f>
        <v>815912.86765799928</v>
      </c>
      <c r="S1449" s="83">
        <f>SUM(Q1449:R1449)</f>
        <v>5376572.4895379981</v>
      </c>
      <c r="T1449" s="156" t="s">
        <v>716</v>
      </c>
      <c r="U1449" s="132"/>
      <c r="V1449" s="82" t="s">
        <v>34</v>
      </c>
      <c r="W1449" s="132"/>
      <c r="X1449" s="44" t="s">
        <v>33</v>
      </c>
      <c r="Y1449" s="44"/>
      <c r="Z1449" s="44" t="s">
        <v>16</v>
      </c>
      <c r="AA1449" s="44" t="s">
        <v>80</v>
      </c>
      <c r="AB1449" s="2">
        <v>355643.92994377378</v>
      </c>
      <c r="AC1449" s="2">
        <v>4004550.6511668926</v>
      </c>
      <c r="AD1449" s="2">
        <f>+M1449</f>
        <v>405031.93799999985</v>
      </c>
      <c r="AE1449" s="2">
        <f>+AD1449*14%</f>
        <v>56704.471319999982</v>
      </c>
      <c r="AF1449" s="155">
        <f>+AD1449*35%</f>
        <v>141761.17829999994</v>
      </c>
      <c r="AG1449" s="2">
        <f>+AD1449*F1449</f>
        <v>4560659.6218799986</v>
      </c>
      <c r="AH1449" s="2">
        <f>+AE1449*F1449</f>
        <v>638492.34706319973</v>
      </c>
      <c r="AI1449" s="2">
        <f>+AF1449*F1449</f>
        <v>1596230.8676579993</v>
      </c>
      <c r="AJ1449" s="2">
        <f>SUM(AG1449:AI1449)</f>
        <v>6795382.8366011977</v>
      </c>
      <c r="AK1449" s="2">
        <f>+AD1449*G1449</f>
        <v>4560659.6218799986</v>
      </c>
      <c r="AL1449" s="2">
        <f>+AE1449*G1449</f>
        <v>638492.34706319973</v>
      </c>
      <c r="AM1449" s="2">
        <f>+AF1449*G1449</f>
        <v>1596230.8676579993</v>
      </c>
      <c r="AN1449" s="155">
        <f>SUM(AK1449:AM1449)</f>
        <v>6795382.8366011977</v>
      </c>
      <c r="AQ1449" s="145" t="s">
        <v>525</v>
      </c>
      <c r="AU1449" s="8">
        <f>+K1449</f>
        <v>198000</v>
      </c>
      <c r="AV1449" s="8">
        <f>+L1449</f>
        <v>207031.93799999985</v>
      </c>
      <c r="AW1449" s="2">
        <f>+M1449</f>
        <v>405031.93799999985</v>
      </c>
      <c r="AX1449" s="8">
        <f>F1449*AW1449</f>
        <v>4560659.6218799986</v>
      </c>
      <c r="AY1449" s="8">
        <f>IF(AQ1449="CT",7%,5%)*AX1449</f>
        <v>319246.17353159992</v>
      </c>
      <c r="AZ1449" s="8">
        <f>AX1449*2%</f>
        <v>91213.192437599981</v>
      </c>
      <c r="BA1449" s="8">
        <f>IF(BB1449&gt;0,0,AX1449*5%)</f>
        <v>0</v>
      </c>
      <c r="BB1449" s="8">
        <f>(AX1449-BG1449)*35%</f>
        <v>1596230.8676579995</v>
      </c>
      <c r="BC1449" s="8">
        <f>+AX1449+AY1449+AZ1449+BA1449+BB1449</f>
        <v>6567349.8555071987</v>
      </c>
      <c r="BD1449" s="8">
        <f>AX1449-AT1449</f>
        <v>4560659.6218799986</v>
      </c>
      <c r="BE1449" s="2"/>
      <c r="BH1449" s="2"/>
    </row>
    <row r="1450" spans="1:61" ht="34" hidden="1" outlineLevel="1" x14ac:dyDescent="0.2">
      <c r="A1450" s="1" t="s">
        <v>984</v>
      </c>
      <c r="B1450" s="82">
        <v>9</v>
      </c>
      <c r="C1450" s="144" t="s">
        <v>1052</v>
      </c>
      <c r="D1450" s="144"/>
      <c r="E1450" s="82" t="s">
        <v>52</v>
      </c>
      <c r="F1450" s="143">
        <v>0.66900000000000004</v>
      </c>
      <c r="G1450" s="142">
        <f>+[2]THKL!F1453</f>
        <v>0.66900000000000004</v>
      </c>
      <c r="H1450" s="132"/>
      <c r="I1450" s="132"/>
      <c r="J1450" s="132"/>
      <c r="K1450" s="156">
        <f>$K$801</f>
        <v>198000</v>
      </c>
      <c r="L1450" s="157">
        <f>'[3]BDG (XD)'!$AA$1081</f>
        <v>263876.0280000004</v>
      </c>
      <c r="M1450" s="157">
        <f>SUM(K1450:L1450)</f>
        <v>461876.0280000004</v>
      </c>
      <c r="N1450" s="83">
        <f>IF(V1450&lt;&gt;"VTC VHm",_xlfn.XLOOKUP(Z1450,$AC$4015:$AC$4035,$AD$4015:$AD$4035,0)*M1450,_xlfn.XLOOKUP(Z1450,$AC$4015:$AC$4035,$AD$4015:$AD$4035,0)*L1450)</f>
        <v>92356.609800000137</v>
      </c>
      <c r="O1450" s="83">
        <f>IF(V1450&lt;&gt;"VTC VHm",_xlfn.XLOOKUP(Z1450,$AC$4015:$AC$4035,$AE$4015:$AE$4035,0)*M1450,_xlfn.XLOOKUP(Z1450,$AC$4015:$AC$4035,$AE$4015:$AE$4035,0)*L1450)</f>
        <v>0</v>
      </c>
      <c r="P1450" s="83">
        <f>SUM(N1450:O1450)</f>
        <v>92356.609800000137</v>
      </c>
      <c r="Q1450" s="157">
        <f>M1450*G1450</f>
        <v>308995.06273200031</v>
      </c>
      <c r="R1450" s="157">
        <f>G1450*P1450</f>
        <v>61786.571956200096</v>
      </c>
      <c r="S1450" s="83">
        <f>SUM(Q1450:R1450)</f>
        <v>370781.63468820043</v>
      </c>
      <c r="T1450" s="156" t="s">
        <v>716</v>
      </c>
      <c r="U1450" s="132"/>
      <c r="V1450" s="82" t="s">
        <v>34</v>
      </c>
      <c r="W1450" s="132"/>
      <c r="X1450" s="44" t="s">
        <v>33</v>
      </c>
      <c r="Y1450" s="44"/>
      <c r="Z1450" s="44" t="s">
        <v>16</v>
      </c>
      <c r="AA1450" s="44" t="s">
        <v>80</v>
      </c>
      <c r="AB1450" s="2">
        <v>424846.20389486139</v>
      </c>
      <c r="AC1450" s="2">
        <v>284222.11040566227</v>
      </c>
      <c r="AD1450" s="2">
        <f>+M1450</f>
        <v>461876.0280000004</v>
      </c>
      <c r="AE1450" s="2">
        <f>+AD1450*14%</f>
        <v>64662.64392000006</v>
      </c>
      <c r="AF1450" s="155">
        <f>+AD1450*35%</f>
        <v>161656.60980000012</v>
      </c>
      <c r="AG1450" s="2">
        <f>+AD1450*F1450</f>
        <v>308995.06273200031</v>
      </c>
      <c r="AH1450" s="2">
        <f>+AE1450*F1450</f>
        <v>43259.308782480046</v>
      </c>
      <c r="AI1450" s="2">
        <f>+AF1450*F1450</f>
        <v>108148.27195620009</v>
      </c>
      <c r="AJ1450" s="2">
        <f>SUM(AG1450:AI1450)</f>
        <v>460402.6434706804</v>
      </c>
      <c r="AK1450" s="2">
        <f>+AD1450*G1450</f>
        <v>308995.06273200031</v>
      </c>
      <c r="AL1450" s="2">
        <f>+AE1450*G1450</f>
        <v>43259.308782480046</v>
      </c>
      <c r="AM1450" s="2">
        <f>+AF1450*G1450</f>
        <v>108148.27195620009</v>
      </c>
      <c r="AN1450" s="155">
        <f>SUM(AK1450:AM1450)</f>
        <v>460402.6434706804</v>
      </c>
      <c r="AQ1450" s="145" t="s">
        <v>525</v>
      </c>
      <c r="AU1450" s="8">
        <f>+K1450</f>
        <v>198000</v>
      </c>
      <c r="AV1450" s="8">
        <f>+L1450</f>
        <v>263876.0280000004</v>
      </c>
      <c r="AW1450" s="2">
        <f>+M1450</f>
        <v>461876.0280000004</v>
      </c>
      <c r="AX1450" s="8">
        <f>F1450*AW1450</f>
        <v>308995.06273200031</v>
      </c>
      <c r="AY1450" s="8">
        <f>IF(AQ1450="CT",7%,5%)*AX1450</f>
        <v>21629.654391240023</v>
      </c>
      <c r="AZ1450" s="8">
        <f>AX1450*2%</f>
        <v>6179.9012546400063</v>
      </c>
      <c r="BA1450" s="8">
        <f>IF(BB1450&gt;0,0,AX1450*5%)</f>
        <v>0</v>
      </c>
      <c r="BB1450" s="8">
        <f>(AX1450-BG1450)*35%</f>
        <v>108148.2719562001</v>
      </c>
      <c r="BC1450" s="8">
        <f>+AX1450+AY1450+AZ1450+BA1450+BB1450</f>
        <v>444952.89033408044</v>
      </c>
      <c r="BD1450" s="8">
        <f>AX1450-AT1450</f>
        <v>308995.06273200031</v>
      </c>
      <c r="BE1450" s="2"/>
      <c r="BH1450" s="2"/>
    </row>
    <row r="1451" spans="1:61" ht="34" hidden="1" outlineLevel="1" x14ac:dyDescent="0.2">
      <c r="A1451" s="1" t="s">
        <v>985</v>
      </c>
      <c r="B1451" s="82">
        <v>10</v>
      </c>
      <c r="C1451" s="144" t="s">
        <v>1051</v>
      </c>
      <c r="D1451" s="144"/>
      <c r="E1451" s="82" t="s">
        <v>52</v>
      </c>
      <c r="F1451" s="143">
        <v>11.26</v>
      </c>
      <c r="G1451" s="142">
        <f>+[2]THKL!F1454</f>
        <v>11.26</v>
      </c>
      <c r="H1451" s="132"/>
      <c r="I1451" s="132"/>
      <c r="J1451" s="132"/>
      <c r="K1451" s="262">
        <v>125000</v>
      </c>
      <c r="L1451" s="157">
        <f>'[3]BDG (XD)'!$AA$1087</f>
        <v>125541.6</v>
      </c>
      <c r="M1451" s="157">
        <f>SUM(K1451:L1451)</f>
        <v>250541.6</v>
      </c>
      <c r="N1451" s="83">
        <f>IF(V1451&lt;&gt;"VTC VHm",_xlfn.XLOOKUP(Z1451,$AC$4015:$AC$4035,$AD$4015:$AD$4035,0)*M1451,_xlfn.XLOOKUP(Z1451,$AC$4015:$AC$4035,$AD$4015:$AD$4035,0)*L1451)</f>
        <v>43939.56</v>
      </c>
      <c r="O1451" s="83">
        <f>IF(V1451&lt;&gt;"VTC VHm",_xlfn.XLOOKUP(Z1451,$AC$4015:$AC$4035,$AE$4015:$AE$4035,0)*M1451,_xlfn.XLOOKUP(Z1451,$AC$4015:$AC$4035,$AE$4015:$AE$4035,0)*L1451)</f>
        <v>0</v>
      </c>
      <c r="P1451" s="83">
        <f>SUM(N1451:O1451)</f>
        <v>43939.56</v>
      </c>
      <c r="Q1451" s="157">
        <f>M1451*G1451</f>
        <v>2821098.4160000002</v>
      </c>
      <c r="R1451" s="157">
        <f>G1451*P1451</f>
        <v>494759.44559999998</v>
      </c>
      <c r="S1451" s="83">
        <f>SUM(Q1451:R1451)</f>
        <v>3315857.8616000004</v>
      </c>
      <c r="T1451" s="156" t="s">
        <v>716</v>
      </c>
      <c r="U1451" s="132"/>
      <c r="V1451" s="82" t="s">
        <v>34</v>
      </c>
      <c r="W1451" s="132"/>
      <c r="X1451" s="44" t="s">
        <v>33</v>
      </c>
      <c r="Y1451" s="44"/>
      <c r="Z1451" s="44" t="s">
        <v>16</v>
      </c>
      <c r="AA1451" s="44" t="s">
        <v>80</v>
      </c>
      <c r="AB1451" s="2">
        <v>406003.86646915838</v>
      </c>
      <c r="AC1451" s="2">
        <v>4571603.5364427231</v>
      </c>
      <c r="AD1451" s="2">
        <f>+M1451</f>
        <v>250541.6</v>
      </c>
      <c r="AE1451" s="2">
        <f>+AD1451*14%</f>
        <v>35075.824000000001</v>
      </c>
      <c r="AF1451" s="155">
        <f>+AD1451*35%</f>
        <v>87689.56</v>
      </c>
      <c r="AG1451" s="2">
        <f>+AD1451*F1451</f>
        <v>2821098.4160000002</v>
      </c>
      <c r="AH1451" s="2">
        <f>+AE1451*F1451</f>
        <v>394953.77824000001</v>
      </c>
      <c r="AI1451" s="2">
        <f>+AF1451*F1451</f>
        <v>987384.44559999998</v>
      </c>
      <c r="AJ1451" s="2">
        <f>SUM(AG1451:AI1451)</f>
        <v>4203436.6398400003</v>
      </c>
      <c r="AK1451" s="2">
        <f>+AD1451*G1451</f>
        <v>2821098.4160000002</v>
      </c>
      <c r="AL1451" s="2">
        <f>+AE1451*G1451</f>
        <v>394953.77824000001</v>
      </c>
      <c r="AM1451" s="2">
        <f>+AF1451*G1451</f>
        <v>987384.44559999998</v>
      </c>
      <c r="AN1451" s="155">
        <f>SUM(AK1451:AM1451)</f>
        <v>4203436.6398400003</v>
      </c>
      <c r="AQ1451" s="145" t="s">
        <v>525</v>
      </c>
      <c r="AU1451" s="8">
        <f>+K1451</f>
        <v>125000</v>
      </c>
      <c r="AV1451" s="8">
        <f>+L1451</f>
        <v>125541.6</v>
      </c>
      <c r="AW1451" s="2">
        <f>+M1451</f>
        <v>250541.6</v>
      </c>
      <c r="AX1451" s="8">
        <f>F1451*AW1451</f>
        <v>2821098.4160000002</v>
      </c>
      <c r="AY1451" s="8">
        <f>IF(AQ1451="CT",7%,5%)*AX1451</f>
        <v>197476.88912000004</v>
      </c>
      <c r="AZ1451" s="8">
        <f>AX1451*2%</f>
        <v>56421.968320000007</v>
      </c>
      <c r="BA1451" s="8">
        <f>IF(BB1451&gt;0,0,AX1451*5%)</f>
        <v>0</v>
      </c>
      <c r="BB1451" s="8">
        <f>(AX1451-BG1451)*35%</f>
        <v>987384.44559999998</v>
      </c>
      <c r="BC1451" s="8">
        <f>+AX1451+AY1451+AZ1451+BA1451+BB1451</f>
        <v>4062381.7190399999</v>
      </c>
      <c r="BD1451" s="8">
        <f>AX1451-AT1451</f>
        <v>2821098.4160000002</v>
      </c>
      <c r="BE1451" s="2"/>
      <c r="BH1451" s="2"/>
    </row>
    <row r="1452" spans="1:61" ht="51" hidden="1" outlineLevel="1" x14ac:dyDescent="0.2">
      <c r="A1452" s="1" t="s">
        <v>1050</v>
      </c>
      <c r="B1452" s="82">
        <v>11</v>
      </c>
      <c r="C1452" s="144" t="s">
        <v>1049</v>
      </c>
      <c r="D1452" s="144"/>
      <c r="E1452" s="82" t="s">
        <v>52</v>
      </c>
      <c r="F1452" s="143">
        <v>225.8432</v>
      </c>
      <c r="G1452" s="142">
        <f>+[2]THKL!F1455</f>
        <v>225.8432</v>
      </c>
      <c r="H1452" s="132"/>
      <c r="I1452" s="132"/>
      <c r="J1452" s="132"/>
      <c r="K1452" s="156" t="s">
        <v>89</v>
      </c>
      <c r="L1452" s="157">
        <v>3727500</v>
      </c>
      <c r="M1452" s="157">
        <f>SUM(K1452:L1452)</f>
        <v>3727500</v>
      </c>
      <c r="N1452" s="83">
        <f>IF(V1452&lt;&gt;"VTC VHm",_xlfn.XLOOKUP(Z1452,$AC$4015:$AC$4035,$AD$4015:$AD$4035,0)*M1452,_xlfn.XLOOKUP(Z1452,$AC$4015:$AC$4035,$AD$4015:$AD$4035,0)*L1452)</f>
        <v>186375</v>
      </c>
      <c r="O1452" s="83">
        <f>IF(V1452&lt;&gt;"VTC VHm",_xlfn.XLOOKUP(Z1452,$AC$4015:$AC$4035,$AE$4015:$AE$4035,0)*M1452,_xlfn.XLOOKUP(Z1452,$AC$4015:$AC$4035,$AE$4015:$AE$4035,0)*L1452)</f>
        <v>0</v>
      </c>
      <c r="P1452" s="83">
        <f>SUM(N1452:O1452)</f>
        <v>186375</v>
      </c>
      <c r="Q1452" s="157">
        <f>M1452*G1452</f>
        <v>841830528</v>
      </c>
      <c r="R1452" s="157">
        <f>G1452*P1452</f>
        <v>42091526.399999999</v>
      </c>
      <c r="S1452" s="83">
        <f>SUM(Q1452:R1452)</f>
        <v>883922054.39999998</v>
      </c>
      <c r="T1452" s="156" t="s">
        <v>100</v>
      </c>
      <c r="U1452" s="132"/>
      <c r="V1452" s="132"/>
      <c r="W1452" s="132"/>
      <c r="X1452" s="44" t="s">
        <v>33</v>
      </c>
      <c r="Y1452" s="44"/>
      <c r="Z1452" s="44" t="s">
        <v>11</v>
      </c>
      <c r="AA1452" s="44" t="s">
        <v>80</v>
      </c>
      <c r="AB1452" s="2">
        <v>3808236.4599565016</v>
      </c>
      <c r="AC1452" s="2">
        <v>860064308.47324812</v>
      </c>
      <c r="AD1452" s="2">
        <f>+M1452</f>
        <v>3727500</v>
      </c>
      <c r="AE1452" s="2">
        <f>+AD1452*14%</f>
        <v>521850.00000000006</v>
      </c>
      <c r="AF1452" s="155">
        <f>+AD1452*35%</f>
        <v>1304625</v>
      </c>
      <c r="AG1452" s="2">
        <f>+AD1452*F1452</f>
        <v>841830528</v>
      </c>
      <c r="AH1452" s="2">
        <f>+AE1452*F1452</f>
        <v>117856273.92000002</v>
      </c>
      <c r="AI1452" s="2">
        <f>+AF1452*F1452</f>
        <v>294640684.80000001</v>
      </c>
      <c r="AJ1452" s="2">
        <f>SUM(AG1452:AI1452)</f>
        <v>1254327486.72</v>
      </c>
      <c r="AK1452" s="2">
        <f>+AD1452*G1452</f>
        <v>841830528</v>
      </c>
      <c r="AL1452" s="2">
        <f>+AE1452*G1452</f>
        <v>117856273.92000002</v>
      </c>
      <c r="AM1452" s="2">
        <f>+AF1452*G1452</f>
        <v>294640684.80000001</v>
      </c>
      <c r="AN1452" s="155">
        <f>SUM(AK1452:AM1452)</f>
        <v>1254327486.72</v>
      </c>
      <c r="AQ1452" s="145" t="s">
        <v>525</v>
      </c>
      <c r="AU1452" s="8" t="str">
        <f>+K1452</f>
        <v>Bao gồm</v>
      </c>
      <c r="AV1452" s="8">
        <f>+L1452</f>
        <v>3727500</v>
      </c>
      <c r="AW1452" s="2">
        <f>+M1452</f>
        <v>3727500</v>
      </c>
      <c r="AX1452" s="8">
        <f>F1452*AW1452</f>
        <v>841830528</v>
      </c>
      <c r="AY1452" s="8">
        <f>IF(AQ1452="CT",7%,5%)*AX1452</f>
        <v>58928136.960000008</v>
      </c>
      <c r="AZ1452" s="8">
        <f>AX1452*2%</f>
        <v>16836610.559999999</v>
      </c>
      <c r="BA1452" s="8">
        <f>IF(BB1452&gt;0,0,AX1452*5%)</f>
        <v>0</v>
      </c>
      <c r="BB1452" s="8">
        <f>(AX1452-BG1452)*35%</f>
        <v>294640684.79999995</v>
      </c>
      <c r="BC1452" s="8">
        <f>+AX1452+AY1452+AZ1452+BA1452+BB1452</f>
        <v>1212235960.3199999</v>
      </c>
      <c r="BD1452" s="8">
        <f>AX1452-AT1452</f>
        <v>841830528</v>
      </c>
      <c r="BE1452" s="2"/>
      <c r="BH1452" s="2"/>
    </row>
    <row r="1453" spans="1:61" ht="34" hidden="1" outlineLevel="1" x14ac:dyDescent="0.2">
      <c r="A1453" s="1" t="s">
        <v>459</v>
      </c>
      <c r="B1453" s="82">
        <v>12</v>
      </c>
      <c r="C1453" s="144" t="s">
        <v>1047</v>
      </c>
      <c r="D1453" s="144"/>
      <c r="E1453" s="82" t="s">
        <v>52</v>
      </c>
      <c r="F1453" s="143">
        <v>1.87</v>
      </c>
      <c r="G1453" s="142">
        <f>+[2]THKL!F1456</f>
        <v>1.87</v>
      </c>
      <c r="H1453" s="132"/>
      <c r="I1453" s="132"/>
      <c r="J1453" s="132"/>
      <c r="K1453" s="156">
        <f>'[3]BDG (XD)'!$Y$1845</f>
        <v>1560495.4646048548</v>
      </c>
      <c r="L1453" s="157">
        <f>'[3]BDG (XD)'!$Z$1845</f>
        <v>300000</v>
      </c>
      <c r="M1453" s="157">
        <f>SUM(K1453:L1453)</f>
        <v>1860495.4646048548</v>
      </c>
      <c r="N1453" s="83">
        <f>IF(V1453&lt;&gt;"VTC VHm",_xlfn.XLOOKUP(Z1453,$AC$4015:$AC$4035,$AD$4015:$AD$4035,0)*M1453,_xlfn.XLOOKUP(Z1453,$AC$4015:$AC$4035,$AD$4015:$AD$4035,0)*L1453)</f>
        <v>651173.4126116992</v>
      </c>
      <c r="O1453" s="83">
        <f>IF(V1453&lt;&gt;"VTC VHm",_xlfn.XLOOKUP(Z1453,$AC$4015:$AC$4035,$AE$4015:$AE$4035,0)*M1453,_xlfn.XLOOKUP(Z1453,$AC$4015:$AC$4035,$AE$4015:$AE$4035,0)*L1453)</f>
        <v>0</v>
      </c>
      <c r="P1453" s="83">
        <f>SUM(N1453:O1453)</f>
        <v>651173.4126116992</v>
      </c>
      <c r="Q1453" s="157">
        <f>M1453*G1453</f>
        <v>3479126.5188110787</v>
      </c>
      <c r="R1453" s="157">
        <f>G1453*P1453</f>
        <v>1217694.2815838775</v>
      </c>
      <c r="S1453" s="83">
        <f>SUM(Q1453:R1453)</f>
        <v>4696820.800394956</v>
      </c>
      <c r="T1453" s="156"/>
      <c r="U1453" s="132"/>
      <c r="V1453" s="132"/>
      <c r="W1453" s="132"/>
      <c r="X1453" s="44" t="s">
        <v>33</v>
      </c>
      <c r="Y1453" s="44"/>
      <c r="Z1453" s="44" t="s">
        <v>6</v>
      </c>
      <c r="AA1453" s="44" t="s">
        <v>80</v>
      </c>
      <c r="AB1453" s="2">
        <v>2296240.7324999999</v>
      </c>
      <c r="AC1453" s="2">
        <v>4293970.1697749998</v>
      </c>
      <c r="AD1453" s="2">
        <f>+M1453</f>
        <v>1860495.4646048548</v>
      </c>
      <c r="AE1453" s="2">
        <f>+AD1453*14%</f>
        <v>260469.3650446797</v>
      </c>
      <c r="AF1453" s="155">
        <f>+AD1453*35%</f>
        <v>651173.4126116992</v>
      </c>
      <c r="AG1453" s="2">
        <f>+AD1453*F1453</f>
        <v>3479126.5188110787</v>
      </c>
      <c r="AH1453" s="2">
        <f>+AE1453*F1453</f>
        <v>487077.71263355104</v>
      </c>
      <c r="AI1453" s="2">
        <f>+AF1453*F1453</f>
        <v>1217694.2815838775</v>
      </c>
      <c r="AJ1453" s="2">
        <f>SUM(AG1453:AI1453)</f>
        <v>5183898.5130285071</v>
      </c>
      <c r="AK1453" s="2">
        <f>+AD1453*G1453</f>
        <v>3479126.5188110787</v>
      </c>
      <c r="AL1453" s="2">
        <f>+AE1453*G1453</f>
        <v>487077.71263355104</v>
      </c>
      <c r="AM1453" s="2">
        <f>+AF1453*G1453</f>
        <v>1217694.2815838775</v>
      </c>
      <c r="AN1453" s="155">
        <f>SUM(AK1453:AM1453)</f>
        <v>5183898.5130285071</v>
      </c>
      <c r="AQ1453" s="145" t="s">
        <v>525</v>
      </c>
      <c r="AU1453" s="8">
        <f>+K1453</f>
        <v>1560495.4646048548</v>
      </c>
      <c r="AV1453" s="8">
        <f>+L1453</f>
        <v>300000</v>
      </c>
      <c r="AW1453" s="2">
        <f>+M1453</f>
        <v>1860495.4646048548</v>
      </c>
      <c r="AX1453" s="8">
        <f>F1453*AW1453</f>
        <v>3479126.5188110787</v>
      </c>
      <c r="AY1453" s="8">
        <f>IF(AQ1453="CT",7%,5%)*AX1453</f>
        <v>243538.85631677555</v>
      </c>
      <c r="AZ1453" s="8">
        <f>AX1453*2%</f>
        <v>69582.530376221577</v>
      </c>
      <c r="BA1453" s="8">
        <f>IF(BB1453&gt;0,0,AX1453*5%)</f>
        <v>0</v>
      </c>
      <c r="BB1453" s="8">
        <f>(AX1453-BG1453)*35%</f>
        <v>1217694.2815838775</v>
      </c>
      <c r="BC1453" s="8">
        <f>+AX1453+AY1453+AZ1453+BA1453+BB1453</f>
        <v>5009942.1870879531</v>
      </c>
      <c r="BD1453" s="8">
        <f>AX1453-AT1453</f>
        <v>3479126.5188110787</v>
      </c>
      <c r="BE1453" s="2"/>
      <c r="BH1453" s="2"/>
    </row>
    <row r="1454" spans="1:61" ht="34" hidden="1" outlineLevel="1" x14ac:dyDescent="0.2">
      <c r="A1454" s="1" t="s">
        <v>459</v>
      </c>
      <c r="B1454" s="82">
        <v>13</v>
      </c>
      <c r="C1454" s="144" t="s">
        <v>1046</v>
      </c>
      <c r="D1454" s="144"/>
      <c r="E1454" s="82" t="s">
        <v>52</v>
      </c>
      <c r="F1454" s="143">
        <v>5.4</v>
      </c>
      <c r="G1454" s="142">
        <f>+[2]THKL!F1457</f>
        <v>5.4</v>
      </c>
      <c r="H1454" s="132"/>
      <c r="I1454" s="132"/>
      <c r="J1454" s="132"/>
      <c r="K1454" s="156">
        <f>'[3]BDG (XD)'!$Y$1904</f>
        <v>2050481.2673863634</v>
      </c>
      <c r="L1454" s="157">
        <f>'[3]BDG (XD)'!$Z$1904</f>
        <v>300000</v>
      </c>
      <c r="M1454" s="157">
        <f>SUM(K1454:L1454)</f>
        <v>2350481.2673863634</v>
      </c>
      <c r="N1454" s="83">
        <f>IF(V1454&lt;&gt;"VTC VHm",_xlfn.XLOOKUP(Z1454,$AC$4015:$AC$4035,$AD$4015:$AD$4035,0)*M1454,_xlfn.XLOOKUP(Z1454,$AC$4015:$AC$4035,$AD$4015:$AD$4035,0)*L1454)</f>
        <v>822668.44358522713</v>
      </c>
      <c r="O1454" s="83">
        <f>IF(V1454&lt;&gt;"VTC VHm",_xlfn.XLOOKUP(Z1454,$AC$4015:$AC$4035,$AE$4015:$AE$4035,0)*M1454,_xlfn.XLOOKUP(Z1454,$AC$4015:$AC$4035,$AE$4015:$AE$4035,0)*L1454)</f>
        <v>0</v>
      </c>
      <c r="P1454" s="83">
        <f>SUM(N1454:O1454)</f>
        <v>822668.44358522713</v>
      </c>
      <c r="Q1454" s="157">
        <f>M1454*G1454</f>
        <v>12692598.843886362</v>
      </c>
      <c r="R1454" s="157">
        <f>G1454*P1454</f>
        <v>4442409.5953602269</v>
      </c>
      <c r="S1454" s="83">
        <f>SUM(Q1454:R1454)</f>
        <v>17135008.439246587</v>
      </c>
      <c r="T1454" s="156"/>
      <c r="U1454" s="132"/>
      <c r="V1454" s="132"/>
      <c r="W1454" s="132"/>
      <c r="X1454" s="44" t="s">
        <v>33</v>
      </c>
      <c r="Y1454" s="44"/>
      <c r="Z1454" s="44" t="s">
        <v>6</v>
      </c>
      <c r="AA1454" s="44" t="s">
        <v>80</v>
      </c>
      <c r="AB1454" s="2">
        <v>3087916.4249999998</v>
      </c>
      <c r="AC1454" s="2">
        <v>16674748.695</v>
      </c>
      <c r="AD1454" s="2">
        <f>+M1454</f>
        <v>2350481.2673863634</v>
      </c>
      <c r="AE1454" s="2">
        <f>+AD1454*14%</f>
        <v>329067.37743409089</v>
      </c>
      <c r="AF1454" s="155">
        <f>+AD1454*35%</f>
        <v>822668.44358522713</v>
      </c>
      <c r="AG1454" s="2">
        <f>+AD1454*F1454</f>
        <v>12692598.843886362</v>
      </c>
      <c r="AH1454" s="2">
        <f>+AE1454*F1454</f>
        <v>1776963.838144091</v>
      </c>
      <c r="AI1454" s="2">
        <f>+AF1454*F1454</f>
        <v>4442409.5953602269</v>
      </c>
      <c r="AJ1454" s="2">
        <f>SUM(AG1454:AI1454)</f>
        <v>18911972.277390681</v>
      </c>
      <c r="AK1454" s="2">
        <f>+AD1454*G1454</f>
        <v>12692598.843886362</v>
      </c>
      <c r="AL1454" s="2">
        <f>+AE1454*G1454</f>
        <v>1776963.838144091</v>
      </c>
      <c r="AM1454" s="2">
        <f>+AF1454*G1454</f>
        <v>4442409.5953602269</v>
      </c>
      <c r="AN1454" s="155">
        <f>SUM(AK1454:AM1454)</f>
        <v>18911972.277390681</v>
      </c>
      <c r="AQ1454" s="145" t="s">
        <v>525</v>
      </c>
      <c r="AU1454" s="8">
        <f>+K1454</f>
        <v>2050481.2673863634</v>
      </c>
      <c r="AV1454" s="8">
        <f>+L1454</f>
        <v>300000</v>
      </c>
      <c r="AW1454" s="2">
        <f>+M1454</f>
        <v>2350481.2673863634</v>
      </c>
      <c r="AX1454" s="8">
        <f>F1454*AW1454</f>
        <v>12692598.843886362</v>
      </c>
      <c r="AY1454" s="8">
        <f>IF(AQ1454="CT",7%,5%)*AX1454</f>
        <v>888481.91907204548</v>
      </c>
      <c r="AZ1454" s="8">
        <f>AX1454*2%</f>
        <v>253851.97687772725</v>
      </c>
      <c r="BA1454" s="8">
        <f>IF(BB1454&gt;0,0,AX1454*5%)</f>
        <v>0</v>
      </c>
      <c r="BB1454" s="8">
        <f>(AX1454-BG1454)*35%</f>
        <v>4442409.5953602269</v>
      </c>
      <c r="BC1454" s="8">
        <f>+AX1454+AY1454+AZ1454+BA1454+BB1454</f>
        <v>18277342.335196361</v>
      </c>
      <c r="BD1454" s="8">
        <f>AX1454-AT1454</f>
        <v>12692598.843886362</v>
      </c>
      <c r="BE1454" s="2"/>
      <c r="BH1454" s="2"/>
    </row>
    <row r="1455" spans="1:61" ht="51" hidden="1" outlineLevel="1" x14ac:dyDescent="0.2">
      <c r="A1455" s="1" t="s">
        <v>82</v>
      </c>
      <c r="B1455" s="82">
        <v>14</v>
      </c>
      <c r="C1455" s="144" t="s">
        <v>1076</v>
      </c>
      <c r="D1455" s="144"/>
      <c r="E1455" s="82" t="s">
        <v>64</v>
      </c>
      <c r="F1455" s="143">
        <v>1</v>
      </c>
      <c r="G1455" s="142">
        <f>+[2]THKL!F1458</f>
        <v>1</v>
      </c>
      <c r="H1455" s="132"/>
      <c r="I1455" s="132"/>
      <c r="J1455" s="132"/>
      <c r="K1455" s="156">
        <v>2500000</v>
      </c>
      <c r="L1455" s="157"/>
      <c r="M1455" s="157">
        <f>SUM(K1455:L1455)</f>
        <v>2500000</v>
      </c>
      <c r="N1455" s="83">
        <f>IF(V1455&lt;&gt;"VTC VHm",_xlfn.XLOOKUP(Z1455,$AC$4015:$AC$4035,$AD$4015:$AD$4035,0)*M1455,_xlfn.XLOOKUP(Z1455,$AC$4015:$AC$4035,$AD$4015:$AD$4035,0)*L1455)</f>
        <v>0</v>
      </c>
      <c r="O1455" s="83">
        <f>IF(V1455&lt;&gt;"VTC VHm",_xlfn.XLOOKUP(Z1455,$AC$4015:$AC$4035,$AE$4015:$AE$4035,0)*M1455,_xlfn.XLOOKUP(Z1455,$AC$4015:$AC$4035,$AE$4015:$AE$4035,0)*L1455)</f>
        <v>750000</v>
      </c>
      <c r="P1455" s="83">
        <f>SUM(N1455:O1455)</f>
        <v>750000</v>
      </c>
      <c r="Q1455" s="157">
        <f>M1455*G1455</f>
        <v>2500000</v>
      </c>
      <c r="R1455" s="157">
        <f>G1455*P1455</f>
        <v>750000</v>
      </c>
      <c r="S1455" s="83">
        <f>SUM(Q1455:R1455)</f>
        <v>3250000</v>
      </c>
      <c r="T1455" s="156"/>
      <c r="U1455" s="132"/>
      <c r="V1455" s="132"/>
      <c r="W1455" s="132"/>
      <c r="X1455" s="44" t="s">
        <v>33</v>
      </c>
      <c r="Y1455" s="44"/>
      <c r="Z1455" s="44" t="s">
        <v>10</v>
      </c>
      <c r="AA1455" s="44" t="s">
        <v>80</v>
      </c>
      <c r="AB1455" s="2">
        <v>38122425</v>
      </c>
      <c r="AC1455" s="2">
        <v>38122425</v>
      </c>
      <c r="AD1455" s="2">
        <f>+M1455</f>
        <v>2500000</v>
      </c>
      <c r="AE1455" s="2">
        <f>+AD1455*14%</f>
        <v>350000.00000000006</v>
      </c>
      <c r="AF1455" s="155">
        <f>+AD1455*35%</f>
        <v>875000</v>
      </c>
      <c r="AG1455" s="2">
        <f>+AD1455*F1455</f>
        <v>2500000</v>
      </c>
      <c r="AH1455" s="2">
        <f>+AE1455*F1455</f>
        <v>350000.00000000006</v>
      </c>
      <c r="AI1455" s="2">
        <f>+AF1455*F1455</f>
        <v>875000</v>
      </c>
      <c r="AJ1455" s="2">
        <f>SUM(AG1455:AI1455)</f>
        <v>3725000</v>
      </c>
      <c r="AK1455" s="2">
        <f>+AD1455*G1455</f>
        <v>2500000</v>
      </c>
      <c r="AL1455" s="2">
        <f>+AE1455*G1455</f>
        <v>350000.00000000006</v>
      </c>
      <c r="AM1455" s="2">
        <f>+AF1455*G1455</f>
        <v>875000</v>
      </c>
      <c r="AN1455" s="155">
        <f>SUM(AK1455:AM1455)</f>
        <v>3725000</v>
      </c>
      <c r="AQ1455" s="145" t="s">
        <v>525</v>
      </c>
      <c r="AU1455" s="8">
        <f>+K1455</f>
        <v>2500000</v>
      </c>
      <c r="AV1455" s="8">
        <f>+L1455</f>
        <v>0</v>
      </c>
      <c r="AW1455" s="2">
        <f>+M1455</f>
        <v>2500000</v>
      </c>
      <c r="AX1455" s="8">
        <f>F1455*AW1455</f>
        <v>2500000</v>
      </c>
      <c r="AY1455" s="8">
        <f>IF(AQ1455="CT",7%,5%)*AX1455</f>
        <v>175000.00000000003</v>
      </c>
      <c r="AZ1455" s="8">
        <f>AX1455*2%</f>
        <v>50000</v>
      </c>
      <c r="BA1455" s="8">
        <f>IF(BB1455&gt;0,0,AX1455*5%)</f>
        <v>0</v>
      </c>
      <c r="BB1455" s="8">
        <f>(AX1455-BG1455)*35%</f>
        <v>875000</v>
      </c>
      <c r="BC1455" s="8">
        <f>+AX1455+AY1455+AZ1455+BA1455+BB1455</f>
        <v>3600000</v>
      </c>
      <c r="BD1455" s="8">
        <f>AX1455-AT1455</f>
        <v>2500000</v>
      </c>
      <c r="BE1455" s="2"/>
      <c r="BH1455" s="2"/>
    </row>
    <row r="1456" spans="1:61" ht="17" hidden="1" outlineLevel="1" x14ac:dyDescent="0.2">
      <c r="A1456" s="1" t="s">
        <v>169</v>
      </c>
      <c r="B1456" s="82">
        <v>15</v>
      </c>
      <c r="C1456" s="144" t="s">
        <v>1044</v>
      </c>
      <c r="D1456" s="144"/>
      <c r="E1456" s="82" t="s">
        <v>91</v>
      </c>
      <c r="F1456" s="143">
        <v>0.76819999999999999</v>
      </c>
      <c r="G1456" s="142">
        <f>+[2]THKL!F1459</f>
        <v>0.76819999999999999</v>
      </c>
      <c r="H1456" s="132"/>
      <c r="I1456" s="132"/>
      <c r="J1456" s="132"/>
      <c r="K1456" s="156">
        <f>$K$257</f>
        <v>25704000</v>
      </c>
      <c r="L1456" s="157">
        <f>$L$257</f>
        <v>28696000</v>
      </c>
      <c r="M1456" s="157">
        <f>SUM(K1456:L1456)</f>
        <v>54400000</v>
      </c>
      <c r="N1456" s="83">
        <f>IF(V1456&lt;&gt;"VTC VHm",_xlfn.XLOOKUP(Z1456,$AC$4015:$AC$4035,$AD$4015:$AD$4035,0)*M1456,_xlfn.XLOOKUP(Z1456,$AC$4015:$AC$4035,$AD$4015:$AD$4035,0)*L1456)</f>
        <v>0</v>
      </c>
      <c r="O1456" s="83">
        <f>IF(V1456&lt;&gt;"VTC VHm",_xlfn.XLOOKUP(Z1456,$AC$4015:$AC$4035,$AE$4015:$AE$4035,0)*M1456,_xlfn.XLOOKUP(Z1456,$AC$4015:$AC$4035,$AE$4015:$AE$4035,0)*L1456)</f>
        <v>16320000</v>
      </c>
      <c r="P1456" s="83">
        <f>SUM(N1456:O1456)</f>
        <v>16320000</v>
      </c>
      <c r="Q1456" s="157">
        <f>M1456*G1456</f>
        <v>41790080</v>
      </c>
      <c r="R1456" s="157">
        <f>G1456*P1456</f>
        <v>12537024</v>
      </c>
      <c r="S1456" s="83">
        <f>SUM(Q1456:R1456)</f>
        <v>54327104</v>
      </c>
      <c r="T1456" s="156" t="s">
        <v>50</v>
      </c>
      <c r="U1456" s="132"/>
      <c r="V1456" s="132"/>
      <c r="W1456" s="132"/>
      <c r="X1456" s="44" t="s">
        <v>33</v>
      </c>
      <c r="Y1456" s="44"/>
      <c r="Z1456" s="44" t="s">
        <v>10</v>
      </c>
      <c r="AA1456" s="44" t="s">
        <v>80</v>
      </c>
      <c r="AB1456" s="2">
        <v>37927481.875248075</v>
      </c>
      <c r="AC1456" s="2">
        <v>29135891.576565571</v>
      </c>
      <c r="AD1456" s="2">
        <f>+M1456</f>
        <v>54400000</v>
      </c>
      <c r="AE1456" s="2">
        <f>+AD1456*14%</f>
        <v>7616000.0000000009</v>
      </c>
      <c r="AF1456" s="155">
        <f>+AD1456*35%</f>
        <v>19040000</v>
      </c>
      <c r="AG1456" s="2">
        <f>+AD1456*F1456</f>
        <v>41790080</v>
      </c>
      <c r="AH1456" s="2">
        <f>+AE1456*F1456</f>
        <v>5850611.2000000011</v>
      </c>
      <c r="AI1456" s="2">
        <f>+AF1456*F1456</f>
        <v>14626528</v>
      </c>
      <c r="AJ1456" s="2">
        <f>SUM(AG1456:AI1456)</f>
        <v>62267219.200000003</v>
      </c>
      <c r="AK1456" s="2">
        <f>+AD1456*G1456</f>
        <v>41790080</v>
      </c>
      <c r="AL1456" s="2">
        <f>+AE1456*G1456</f>
        <v>5850611.2000000011</v>
      </c>
      <c r="AM1456" s="2">
        <f>+AF1456*G1456</f>
        <v>14626528</v>
      </c>
      <c r="AN1456" s="155">
        <f>SUM(AK1456:AM1456)</f>
        <v>62267219.200000003</v>
      </c>
      <c r="AQ1456" s="145" t="s">
        <v>525</v>
      </c>
      <c r="AU1456" s="8">
        <f>+K1456</f>
        <v>25704000</v>
      </c>
      <c r="AV1456" s="8">
        <f>+L1456</f>
        <v>28696000</v>
      </c>
      <c r="AW1456" s="2">
        <f>+M1456</f>
        <v>54400000</v>
      </c>
      <c r="AX1456" s="8">
        <f>F1456*AW1456</f>
        <v>41790080</v>
      </c>
      <c r="AY1456" s="8">
        <f>IF(AQ1456="CT",7%,5%)*AX1456</f>
        <v>2925305.6</v>
      </c>
      <c r="AZ1456" s="8">
        <f>AX1456*2%</f>
        <v>835801.59999999998</v>
      </c>
      <c r="BA1456" s="8">
        <f>IF(BB1456&gt;0,0,AX1456*5%)</f>
        <v>0</v>
      </c>
      <c r="BB1456" s="8">
        <f>(AX1456-BG1456)*35%</f>
        <v>14626528</v>
      </c>
      <c r="BC1456" s="8">
        <f>+AX1456+AY1456+AZ1456+BA1456+BB1456</f>
        <v>60177715.200000003</v>
      </c>
      <c r="BD1456" s="8">
        <f>AX1456-AT1456</f>
        <v>41790080</v>
      </c>
      <c r="BE1456" s="2"/>
      <c r="BH1456" s="2"/>
    </row>
    <row r="1457" spans="1:60" ht="17" hidden="1" outlineLevel="1" x14ac:dyDescent="0.2">
      <c r="A1457" s="1" t="s">
        <v>168</v>
      </c>
      <c r="B1457" s="82">
        <v>16</v>
      </c>
      <c r="C1457" s="144" t="s">
        <v>694</v>
      </c>
      <c r="D1457" s="144"/>
      <c r="E1457" s="82" t="s">
        <v>52</v>
      </c>
      <c r="F1457" s="143">
        <v>68.34</v>
      </c>
      <c r="G1457" s="142">
        <f>+[2]THKL!F1460</f>
        <v>68.34</v>
      </c>
      <c r="H1457" s="132"/>
      <c r="I1457" s="132"/>
      <c r="J1457" s="132"/>
      <c r="K1457" s="156" t="s">
        <v>89</v>
      </c>
      <c r="L1457" s="157" t="s">
        <v>89</v>
      </c>
      <c r="M1457" s="157">
        <f>SUM(K1457:L1457)</f>
        <v>0</v>
      </c>
      <c r="N1457" s="83">
        <f>IF(V1457&lt;&gt;"VTC VHm",_xlfn.XLOOKUP(Z1457,$AC$4015:$AC$4035,$AD$4015:$AD$4035,0)*M1457,_xlfn.XLOOKUP(Z1457,$AC$4015:$AC$4035,$AD$4015:$AD$4035,0)*L1457)</f>
        <v>0</v>
      </c>
      <c r="O1457" s="83">
        <f>IF(V1457&lt;&gt;"VTC VHm",_xlfn.XLOOKUP(Z1457,$AC$4015:$AC$4035,$AE$4015:$AE$4035,0)*M1457,_xlfn.XLOOKUP(Z1457,$AC$4015:$AC$4035,$AE$4015:$AE$4035,0)*L1457)</f>
        <v>0</v>
      </c>
      <c r="P1457" s="83">
        <f>SUM(N1457:O1457)</f>
        <v>0</v>
      </c>
      <c r="Q1457" s="157">
        <f>M1457*G1457</f>
        <v>0</v>
      </c>
      <c r="R1457" s="157">
        <f>G1457*P1457</f>
        <v>0</v>
      </c>
      <c r="S1457" s="83">
        <f>SUM(Q1457:R1457)</f>
        <v>0</v>
      </c>
      <c r="T1457" s="156"/>
      <c r="U1457" s="132"/>
      <c r="V1457" s="132"/>
      <c r="W1457" s="132"/>
      <c r="X1457" s="44" t="s">
        <v>33</v>
      </c>
      <c r="Y1457" s="44"/>
      <c r="Z1457" s="44" t="s">
        <v>10</v>
      </c>
      <c r="AA1457" s="44" t="s">
        <v>80</v>
      </c>
      <c r="AB1457" s="2">
        <v>202232.7437224827</v>
      </c>
      <c r="AC1457" s="2">
        <v>13820585.705994468</v>
      </c>
      <c r="AD1457" s="2">
        <f>+M1457</f>
        <v>0</v>
      </c>
      <c r="AE1457" s="2">
        <f>+AD1457*14%</f>
        <v>0</v>
      </c>
      <c r="AF1457" s="155">
        <f>+AD1457*35%</f>
        <v>0</v>
      </c>
      <c r="AG1457" s="2">
        <f>+AD1457*F1457</f>
        <v>0</v>
      </c>
      <c r="AH1457" s="2">
        <f>+AE1457*F1457</f>
        <v>0</v>
      </c>
      <c r="AI1457" s="2">
        <f>+AF1457*F1457</f>
        <v>0</v>
      </c>
      <c r="AJ1457" s="2">
        <f>SUM(AG1457:AI1457)</f>
        <v>0</v>
      </c>
      <c r="AK1457" s="2">
        <f>+AD1457*G1457</f>
        <v>0</v>
      </c>
      <c r="AL1457" s="2">
        <f>+AE1457*G1457</f>
        <v>0</v>
      </c>
      <c r="AM1457" s="2">
        <f>+AF1457*G1457</f>
        <v>0</v>
      </c>
      <c r="AN1457" s="155">
        <f>SUM(AK1457:AM1457)</f>
        <v>0</v>
      </c>
      <c r="AQ1457" s="145" t="s">
        <v>525</v>
      </c>
      <c r="AU1457" s="8" t="str">
        <f>+K1457</f>
        <v>Bao gồm</v>
      </c>
      <c r="AV1457" s="8" t="str">
        <f>+L1457</f>
        <v>Bao gồm</v>
      </c>
      <c r="AW1457" s="2">
        <f>+M1457</f>
        <v>0</v>
      </c>
      <c r="AX1457" s="8">
        <f>F1457*AW1457</f>
        <v>0</v>
      </c>
      <c r="AY1457" s="8">
        <f>IF(AQ1457="CT",7%,5%)*AX1457</f>
        <v>0</v>
      </c>
      <c r="AZ1457" s="8">
        <f>AX1457*2%</f>
        <v>0</v>
      </c>
      <c r="BA1457" s="8">
        <f>IF(BB1457&gt;0,0,AX1457*5%)</f>
        <v>0</v>
      </c>
      <c r="BB1457" s="8">
        <f>(AX1457-BG1457)*35%</f>
        <v>0</v>
      </c>
      <c r="BC1457" s="8">
        <f>+AX1457+AY1457+AZ1457+BA1457+BB1457</f>
        <v>0</v>
      </c>
      <c r="BD1457" s="8">
        <f>AX1457-AT1457</f>
        <v>0</v>
      </c>
      <c r="BE1457" s="2"/>
      <c r="BH1457" s="2"/>
    </row>
    <row r="1458" spans="1:60" ht="34" hidden="1" outlineLevel="1" x14ac:dyDescent="0.2">
      <c r="A1458" s="1" t="s">
        <v>170</v>
      </c>
      <c r="B1458" s="82">
        <v>17</v>
      </c>
      <c r="C1458" s="144" t="s">
        <v>1043</v>
      </c>
      <c r="D1458" s="144"/>
      <c r="E1458" s="82" t="s">
        <v>52</v>
      </c>
      <c r="F1458" s="143">
        <v>64.443600000000004</v>
      </c>
      <c r="G1458" s="142">
        <f>+[2]THKL!F1461</f>
        <v>64.443600000000004</v>
      </c>
      <c r="H1458" s="132"/>
      <c r="I1458" s="132"/>
      <c r="J1458" s="132"/>
      <c r="K1458" s="156">
        <f>$K$193</f>
        <v>45124</v>
      </c>
      <c r="L1458" s="157">
        <f>$L$193</f>
        <v>54000</v>
      </c>
      <c r="M1458" s="157">
        <f>SUM(K1458:L1458)</f>
        <v>99124</v>
      </c>
      <c r="N1458" s="83">
        <f>IF(V1458&lt;&gt;"VTC VHm",_xlfn.XLOOKUP(Z1458,$AC$4015:$AC$4035,$AD$4015:$AD$4035,0)*M1458,_xlfn.XLOOKUP(Z1458,$AC$4015:$AC$4035,$AD$4015:$AD$4035,0)*L1458)</f>
        <v>0</v>
      </c>
      <c r="O1458" s="83">
        <f>IF(V1458&lt;&gt;"VTC VHm",_xlfn.XLOOKUP(Z1458,$AC$4015:$AC$4035,$AE$4015:$AE$4035,0)*M1458,_xlfn.XLOOKUP(Z1458,$AC$4015:$AC$4035,$AE$4015:$AE$4035,0)*L1458)</f>
        <v>29737.199999999997</v>
      </c>
      <c r="P1458" s="83">
        <f>SUM(N1458:O1458)</f>
        <v>29737.199999999997</v>
      </c>
      <c r="Q1458" s="157">
        <f>M1458*G1458</f>
        <v>6387907.4064000007</v>
      </c>
      <c r="R1458" s="157">
        <f>G1458*P1458</f>
        <v>1916372.2219199999</v>
      </c>
      <c r="S1458" s="83">
        <f>SUM(Q1458:R1458)</f>
        <v>8304279.6283200011</v>
      </c>
      <c r="T1458" s="156" t="s">
        <v>50</v>
      </c>
      <c r="U1458" s="132"/>
      <c r="V1458" s="132"/>
      <c r="W1458" s="132"/>
      <c r="X1458" s="44" t="s">
        <v>33</v>
      </c>
      <c r="Y1458" s="44"/>
      <c r="Z1458" s="44" t="s">
        <v>10</v>
      </c>
      <c r="AA1458" s="44" t="s">
        <v>80</v>
      </c>
      <c r="AB1458" s="2">
        <v>65244.026824312867</v>
      </c>
      <c r="AC1458" s="2">
        <v>4204559.9670552891</v>
      </c>
      <c r="AD1458" s="2">
        <f>+M1458</f>
        <v>99124</v>
      </c>
      <c r="AE1458" s="2">
        <f>+AD1458*14%</f>
        <v>13877.36</v>
      </c>
      <c r="AF1458" s="155">
        <f>+AD1458*35%</f>
        <v>34693.399999999994</v>
      </c>
      <c r="AG1458" s="2">
        <f>+AD1458*F1458</f>
        <v>6387907.4064000007</v>
      </c>
      <c r="AH1458" s="2">
        <f>+AE1458*F1458</f>
        <v>894307.03689600003</v>
      </c>
      <c r="AI1458" s="2">
        <f>+AF1458*F1458</f>
        <v>2235767.5922399997</v>
      </c>
      <c r="AJ1458" s="2">
        <f>SUM(AG1458:AI1458)</f>
        <v>9517982.0355360005</v>
      </c>
      <c r="AK1458" s="2">
        <f>+AD1458*G1458</f>
        <v>6387907.4064000007</v>
      </c>
      <c r="AL1458" s="2">
        <f>+AE1458*G1458</f>
        <v>894307.03689600003</v>
      </c>
      <c r="AM1458" s="2">
        <f>+AF1458*G1458</f>
        <v>2235767.5922399997</v>
      </c>
      <c r="AN1458" s="155">
        <f>SUM(AK1458:AM1458)</f>
        <v>9517982.0355360005</v>
      </c>
      <c r="AQ1458" s="145" t="s">
        <v>525</v>
      </c>
      <c r="AU1458" s="8">
        <f>+K1458</f>
        <v>45124</v>
      </c>
      <c r="AV1458" s="8">
        <f>+L1458</f>
        <v>54000</v>
      </c>
      <c r="AW1458" s="2">
        <f>+M1458</f>
        <v>99124</v>
      </c>
      <c r="AX1458" s="8">
        <f>F1458*AW1458</f>
        <v>6387907.4064000007</v>
      </c>
      <c r="AY1458" s="8">
        <f>IF(AQ1458="CT",7%,5%)*AX1458</f>
        <v>447153.51844800008</v>
      </c>
      <c r="AZ1458" s="8">
        <f>AX1458*2%</f>
        <v>127758.14812800002</v>
      </c>
      <c r="BA1458" s="8">
        <f>IF(BB1458&gt;0,0,AX1458*5%)</f>
        <v>0</v>
      </c>
      <c r="BB1458" s="8">
        <f>(AX1458-BG1458)*35%</f>
        <v>2235767.5922400001</v>
      </c>
      <c r="BC1458" s="8">
        <f>+AX1458+AY1458+AZ1458+BA1458+BB1458</f>
        <v>9198586.6652160008</v>
      </c>
      <c r="BD1458" s="8">
        <f>AX1458-AT1458</f>
        <v>6387907.4064000007</v>
      </c>
      <c r="BE1458" s="2"/>
      <c r="BH1458" s="2"/>
    </row>
    <row r="1459" spans="1:60" s="92" customFormat="1" ht="17" collapsed="1" x14ac:dyDescent="0.2">
      <c r="B1459" s="163" t="s">
        <v>1075</v>
      </c>
      <c r="C1459" s="164" t="s">
        <v>666</v>
      </c>
      <c r="D1459" s="164"/>
      <c r="E1459" s="163"/>
      <c r="F1459" s="162"/>
      <c r="G1459" s="149">
        <f>'[1]BoQ HSYC'!F1459</f>
        <v>0</v>
      </c>
      <c r="H1459" s="184">
        <f>'[1]BoQ HSYC'!G1459</f>
        <v>0</v>
      </c>
      <c r="I1459" s="184">
        <f>'[1]BoQ HSYC'!H1459</f>
        <v>0</v>
      </c>
      <c r="J1459" s="184">
        <f>'[1]BoQ HSYC'!I1459</f>
        <v>0</v>
      </c>
      <c r="K1459" s="170">
        <f>'[1]BoQ HSYC'!J1459</f>
        <v>0</v>
      </c>
      <c r="L1459" s="171">
        <f>'[1]BoQ HSYC'!K1459</f>
        <v>0</v>
      </c>
      <c r="M1459" s="171">
        <f>'[1]BoQ HSYC'!L1459</f>
        <v>0</v>
      </c>
      <c r="N1459" s="183">
        <f>'[1]BoQ HSYC'!M1459</f>
        <v>0</v>
      </c>
      <c r="O1459" s="183">
        <f>'[1]BoQ HSYC'!N1459</f>
        <v>0</v>
      </c>
      <c r="P1459" s="160">
        <f>'[1]BoQ HSYC'!O1459</f>
        <v>0</v>
      </c>
      <c r="Q1459" s="171">
        <f>'[1]BoQ HSYC'!P1459</f>
        <v>0</v>
      </c>
      <c r="R1459" s="158">
        <f>'[1]BoQ HSYC'!Q1459</f>
        <v>0</v>
      </c>
      <c r="S1459" s="160">
        <f>'[1]BoQ HSYC'!R1459</f>
        <v>0</v>
      </c>
      <c r="T1459" s="170">
        <f>'[1]BoQ HSYC'!S1459</f>
        <v>0</v>
      </c>
      <c r="U1459" s="158">
        <f>'[1]BoQ HSYC'!T1459</f>
        <v>0</v>
      </c>
      <c r="V1459" s="158">
        <f>'[1]BoQ HSYC'!U1459</f>
        <v>0</v>
      </c>
      <c r="W1459" s="158">
        <f>'[1]BoQ HSYC'!V1459</f>
        <v>0</v>
      </c>
      <c r="X1459" s="94" t="str">
        <f>'[1]BoQ HSYC'!W1459</f>
        <v>ME</v>
      </c>
      <c r="Y1459" s="94"/>
      <c r="Z1459" s="94"/>
      <c r="AA1459" s="44"/>
      <c r="AB1459" s="2">
        <v>0</v>
      </c>
      <c r="AC1459" s="2">
        <v>0</v>
      </c>
      <c r="AD1459" s="93">
        <f>+M1459</f>
        <v>0</v>
      </c>
      <c r="AE1459" s="93">
        <f>+AD1459*14%</f>
        <v>0</v>
      </c>
      <c r="AF1459" s="93">
        <f>+AD1459*35%</f>
        <v>0</v>
      </c>
      <c r="AG1459" s="93">
        <f>+AD1459*F1459</f>
        <v>0</v>
      </c>
      <c r="AH1459" s="93">
        <f>+AE1459*F1459</f>
        <v>0</v>
      </c>
      <c r="AI1459" s="93">
        <f>+AF1459*F1459</f>
        <v>0</v>
      </c>
      <c r="AJ1459" s="93">
        <f>SUM(AG1459:AI1459)</f>
        <v>0</v>
      </c>
      <c r="AK1459" s="93">
        <f>+AD1459*G1459</f>
        <v>0</v>
      </c>
      <c r="AL1459" s="93">
        <f>+AE1459*G1459</f>
        <v>0</v>
      </c>
      <c r="AM1459" s="93">
        <f>+AF1459*G1459</f>
        <v>0</v>
      </c>
      <c r="AN1459" s="93">
        <f>SUM(AK1459:AM1459)</f>
        <v>0</v>
      </c>
      <c r="AQ1459" s="145" t="s">
        <v>525</v>
      </c>
      <c r="AU1459" s="8"/>
      <c r="AV1459" s="8"/>
      <c r="AW1459" s="2"/>
      <c r="AX1459" s="8">
        <f>F1459*AW1459</f>
        <v>0</v>
      </c>
      <c r="AY1459" s="8">
        <f>IF(AQ1459="CT",7%,5%)*AX1459</f>
        <v>0</v>
      </c>
      <c r="AZ1459" s="8">
        <f>AX1459*2%</f>
        <v>0</v>
      </c>
      <c r="BA1459" s="8">
        <f>IF(BB1459&gt;0,0,AX1459*5%)</f>
        <v>0</v>
      </c>
      <c r="BB1459" s="8">
        <f>(AX1459-BG1459)*35%</f>
        <v>0</v>
      </c>
      <c r="BC1459" s="8">
        <f>+AX1459+AY1459+AZ1459+BA1459+BB1459</f>
        <v>0</v>
      </c>
      <c r="BD1459" s="8">
        <f>AX1459-AT1459</f>
        <v>0</v>
      </c>
      <c r="BE1459" s="2"/>
      <c r="BH1459" s="2"/>
    </row>
    <row r="1460" spans="1:60" ht="17" hidden="1" outlineLevel="1" x14ac:dyDescent="0.2">
      <c r="A1460" s="1" t="s">
        <v>108</v>
      </c>
      <c r="B1460" s="82">
        <v>1</v>
      </c>
      <c r="C1460" s="144" t="s">
        <v>665</v>
      </c>
      <c r="D1460" s="144"/>
      <c r="E1460" s="82" t="s">
        <v>274</v>
      </c>
      <c r="F1460" s="143">
        <v>1</v>
      </c>
      <c r="G1460" s="142">
        <f>'[1]BoQ HSYC'!F1460</f>
        <v>1</v>
      </c>
      <c r="H1460" s="185">
        <f>'[1]BoQ HSYC'!G1460</f>
        <v>0</v>
      </c>
      <c r="I1460" s="185">
        <f>'[1]BoQ HSYC'!H1460</f>
        <v>0</v>
      </c>
      <c r="J1460" s="185">
        <f>'[1]BoQ HSYC'!I1460</f>
        <v>0</v>
      </c>
      <c r="K1460" s="48">
        <f>'[1]BoQ HSYC'!J1460</f>
        <v>2840000</v>
      </c>
      <c r="L1460" s="47">
        <f>'[1]BoQ HSYC'!K1460</f>
        <v>0</v>
      </c>
      <c r="M1460" s="47">
        <f>'[1]BoQ HSYC'!L1460</f>
        <v>2840000</v>
      </c>
      <c r="N1460" s="183">
        <f>'[1]BoQ HSYC'!M1460</f>
        <v>0</v>
      </c>
      <c r="O1460" s="183">
        <f>'[1]BoQ HSYC'!N1460</f>
        <v>0</v>
      </c>
      <c r="P1460" s="83">
        <f>'[1]BoQ HSYC'!O1460</f>
        <v>0</v>
      </c>
      <c r="Q1460" s="47">
        <f>'[1]BoQ HSYC'!P1460</f>
        <v>2840000</v>
      </c>
      <c r="R1460" s="132">
        <f>'[1]BoQ HSYC'!Q1460</f>
        <v>0</v>
      </c>
      <c r="S1460" s="83">
        <f>'[1]BoQ HSYC'!R1460</f>
        <v>2840000</v>
      </c>
      <c r="T1460" s="48">
        <f>'[1]BoQ HSYC'!S1460</f>
        <v>0</v>
      </c>
      <c r="U1460" s="132">
        <f>'[1]BoQ HSYC'!T1460</f>
        <v>0</v>
      </c>
      <c r="V1460" s="132" t="str">
        <f>'[1]BoQ HSYC'!U1460</f>
        <v>Báo giá NCC</v>
      </c>
      <c r="W1460" s="132" t="str">
        <f>'[1]BoQ HSYC'!V1460</f>
        <v>Báo giá NCC</v>
      </c>
      <c r="X1460" s="44" t="str">
        <f>'[1]BoQ HSYC'!W1460</f>
        <v>ME</v>
      </c>
      <c r="Y1460" s="44"/>
      <c r="Z1460" s="44"/>
      <c r="AA1460" s="44"/>
      <c r="AB1460" s="2">
        <v>5947098.2999999998</v>
      </c>
      <c r="AC1460" s="2">
        <v>5947098.2999999998</v>
      </c>
      <c r="AD1460" s="2">
        <f>+M1460</f>
        <v>2840000</v>
      </c>
      <c r="AE1460" s="2">
        <f>+AD1460*14%</f>
        <v>397600.00000000006</v>
      </c>
      <c r="AF1460" s="155">
        <f>+AD1460*35%</f>
        <v>993999.99999999988</v>
      </c>
      <c r="AG1460" s="2">
        <f>+AD1460*F1460</f>
        <v>2840000</v>
      </c>
      <c r="AH1460" s="2">
        <f>+AE1460*F1460</f>
        <v>397600.00000000006</v>
      </c>
      <c r="AI1460" s="2">
        <f>+AF1460*F1460</f>
        <v>993999.99999999988</v>
      </c>
      <c r="AJ1460" s="2">
        <f>SUM(AG1460:AI1460)</f>
        <v>4231600</v>
      </c>
      <c r="AK1460" s="2">
        <f>+AD1460*G1460</f>
        <v>2840000</v>
      </c>
      <c r="AL1460" s="2">
        <f>+AE1460*G1460</f>
        <v>397600.00000000006</v>
      </c>
      <c r="AM1460" s="2">
        <f>+AF1460*G1460</f>
        <v>993999.99999999988</v>
      </c>
      <c r="AN1460" s="155">
        <f>SUM(AK1460:AM1460)</f>
        <v>4231600</v>
      </c>
      <c r="AQ1460" s="145" t="s">
        <v>525</v>
      </c>
      <c r="AU1460" s="8"/>
      <c r="AV1460" s="8"/>
      <c r="AW1460" s="2">
        <f>+'[2]BoQ HSYC-Đạt'!AT1460</f>
        <v>2896800</v>
      </c>
      <c r="AX1460" s="8">
        <f>F1460*AW1460</f>
        <v>2896800</v>
      </c>
      <c r="AY1460" s="8">
        <f>IF(AQ1460="CT",7%,5%)*AX1460</f>
        <v>202776.00000000003</v>
      </c>
      <c r="AZ1460" s="8">
        <f>AX1460*2%</f>
        <v>57936</v>
      </c>
      <c r="BA1460" s="8">
        <f>IF(BB1460&gt;0,0,AX1460*5%)</f>
        <v>144840</v>
      </c>
      <c r="BB1460" s="8"/>
      <c r="BC1460" s="8">
        <f>+AX1460+AY1460+AZ1460+BA1460+BB1460</f>
        <v>3302352</v>
      </c>
      <c r="BD1460" s="8">
        <f>AX1460-AT1460</f>
        <v>2896800</v>
      </c>
      <c r="BE1460" s="2"/>
      <c r="BH1460" s="2"/>
    </row>
    <row r="1461" spans="1:60" ht="17" hidden="1" outlineLevel="1" x14ac:dyDescent="0.2">
      <c r="B1461" s="82"/>
      <c r="C1461" s="144" t="s">
        <v>827</v>
      </c>
      <c r="D1461" s="144"/>
      <c r="E1461" s="82"/>
      <c r="F1461" s="143"/>
      <c r="G1461" s="142">
        <f>'[1]BoQ HSYC'!F1461</f>
        <v>0</v>
      </c>
      <c r="H1461" s="185">
        <f>'[1]BoQ HSYC'!G1461</f>
        <v>0</v>
      </c>
      <c r="I1461" s="185">
        <f>'[1]BoQ HSYC'!H1461</f>
        <v>0</v>
      </c>
      <c r="J1461" s="185">
        <f>'[1]BoQ HSYC'!I1461</f>
        <v>0</v>
      </c>
      <c r="K1461" s="48">
        <f>'[1]BoQ HSYC'!J1461</f>
        <v>0</v>
      </c>
      <c r="L1461" s="47">
        <f>'[1]BoQ HSYC'!K1461</f>
        <v>0</v>
      </c>
      <c r="M1461" s="47">
        <f>'[1]BoQ HSYC'!L1461</f>
        <v>0</v>
      </c>
      <c r="N1461" s="183">
        <f>'[1]BoQ HSYC'!M1461</f>
        <v>0</v>
      </c>
      <c r="O1461" s="183">
        <f>'[1]BoQ HSYC'!N1461</f>
        <v>0</v>
      </c>
      <c r="P1461" s="83">
        <f>'[1]BoQ HSYC'!O1461</f>
        <v>0</v>
      </c>
      <c r="Q1461" s="47">
        <f>'[1]BoQ HSYC'!P1461</f>
        <v>0</v>
      </c>
      <c r="R1461" s="132">
        <f>'[1]BoQ HSYC'!Q1461</f>
        <v>0</v>
      </c>
      <c r="S1461" s="83">
        <f>'[1]BoQ HSYC'!R1461</f>
        <v>0</v>
      </c>
      <c r="T1461" s="48">
        <f>'[1]BoQ HSYC'!S1461</f>
        <v>0</v>
      </c>
      <c r="U1461" s="132">
        <f>'[1]BoQ HSYC'!T1461</f>
        <v>0</v>
      </c>
      <c r="V1461" s="132">
        <f>'[1]BoQ HSYC'!U1461</f>
        <v>0</v>
      </c>
      <c r="W1461" s="132">
        <f>'[1]BoQ HSYC'!V1461</f>
        <v>0</v>
      </c>
      <c r="X1461" s="44" t="str">
        <f>'[1]BoQ HSYC'!W1461</f>
        <v>ME</v>
      </c>
      <c r="Y1461" s="44"/>
      <c r="Z1461" s="44"/>
      <c r="AA1461" s="44"/>
      <c r="AB1461" s="2">
        <v>0</v>
      </c>
      <c r="AC1461" s="2">
        <v>0</v>
      </c>
      <c r="AD1461" s="2">
        <f>+M1461</f>
        <v>0</v>
      </c>
      <c r="AE1461" s="2">
        <f>+AD1461*14%</f>
        <v>0</v>
      </c>
      <c r="AF1461" s="155">
        <f>+AD1461*35%</f>
        <v>0</v>
      </c>
      <c r="AG1461" s="2">
        <f>+AD1461*F1461</f>
        <v>0</v>
      </c>
      <c r="AH1461" s="2">
        <f>+AE1461*F1461</f>
        <v>0</v>
      </c>
      <c r="AI1461" s="2">
        <f>+AF1461*F1461</f>
        <v>0</v>
      </c>
      <c r="AJ1461" s="2">
        <f>SUM(AG1461:AI1461)</f>
        <v>0</v>
      </c>
      <c r="AK1461" s="2">
        <f>+AD1461*G1461</f>
        <v>0</v>
      </c>
      <c r="AL1461" s="2">
        <f>+AE1461*G1461</f>
        <v>0</v>
      </c>
      <c r="AM1461" s="2">
        <f>+AF1461*G1461</f>
        <v>0</v>
      </c>
      <c r="AN1461" s="155">
        <f>SUM(AK1461:AM1461)</f>
        <v>0</v>
      </c>
      <c r="AQ1461" s="145" t="s">
        <v>525</v>
      </c>
      <c r="AU1461" s="8"/>
      <c r="AV1461" s="8"/>
      <c r="AW1461" s="2">
        <f>+'[2]BoQ HSYC-Đạt'!AT1461</f>
        <v>0</v>
      </c>
      <c r="AX1461" s="8">
        <f>F1461*AW1461</f>
        <v>0</v>
      </c>
      <c r="AY1461" s="8">
        <f>IF(AQ1461="CT",7%,5%)*AX1461</f>
        <v>0</v>
      </c>
      <c r="AZ1461" s="8">
        <f>AX1461*2%</f>
        <v>0</v>
      </c>
      <c r="BA1461" s="8">
        <f>IF(BB1461&gt;0,0,AX1461*5%)</f>
        <v>0</v>
      </c>
      <c r="BB1461" s="8"/>
      <c r="BC1461" s="8">
        <f>+AX1461+AY1461+AZ1461+BA1461+BB1461</f>
        <v>0</v>
      </c>
      <c r="BD1461" s="8">
        <f>AX1461-AT1461</f>
        <v>0</v>
      </c>
      <c r="BE1461" s="2"/>
      <c r="BH1461" s="2"/>
    </row>
    <row r="1462" spans="1:60" ht="17" hidden="1" outlineLevel="1" x14ac:dyDescent="0.2">
      <c r="B1462" s="82"/>
      <c r="C1462" s="144" t="s">
        <v>658</v>
      </c>
      <c r="D1462" s="144"/>
      <c r="E1462" s="82"/>
      <c r="F1462" s="143"/>
      <c r="G1462" s="142">
        <f>'[1]BoQ HSYC'!F1462</f>
        <v>0</v>
      </c>
      <c r="H1462" s="185">
        <f>'[1]BoQ HSYC'!G1462</f>
        <v>0</v>
      </c>
      <c r="I1462" s="185">
        <f>'[1]BoQ HSYC'!H1462</f>
        <v>0</v>
      </c>
      <c r="J1462" s="185">
        <f>'[1]BoQ HSYC'!I1462</f>
        <v>0</v>
      </c>
      <c r="K1462" s="48">
        <f>'[1]BoQ HSYC'!J1462</f>
        <v>0</v>
      </c>
      <c r="L1462" s="47">
        <f>'[1]BoQ HSYC'!K1462</f>
        <v>0</v>
      </c>
      <c r="M1462" s="47">
        <f>'[1]BoQ HSYC'!L1462</f>
        <v>0</v>
      </c>
      <c r="N1462" s="183">
        <f>'[1]BoQ HSYC'!M1462</f>
        <v>0</v>
      </c>
      <c r="O1462" s="183">
        <f>'[1]BoQ HSYC'!N1462</f>
        <v>0</v>
      </c>
      <c r="P1462" s="83">
        <f>'[1]BoQ HSYC'!O1462</f>
        <v>0</v>
      </c>
      <c r="Q1462" s="47">
        <f>'[1]BoQ HSYC'!P1462</f>
        <v>0</v>
      </c>
      <c r="R1462" s="132">
        <f>'[1]BoQ HSYC'!Q1462</f>
        <v>0</v>
      </c>
      <c r="S1462" s="83">
        <f>'[1]BoQ HSYC'!R1462</f>
        <v>0</v>
      </c>
      <c r="T1462" s="48">
        <f>'[1]BoQ HSYC'!S1462</f>
        <v>0</v>
      </c>
      <c r="U1462" s="132">
        <f>'[1]BoQ HSYC'!T1462</f>
        <v>0</v>
      </c>
      <c r="V1462" s="132">
        <f>'[1]BoQ HSYC'!U1462</f>
        <v>0</v>
      </c>
      <c r="W1462" s="132">
        <f>'[1]BoQ HSYC'!V1462</f>
        <v>0</v>
      </c>
      <c r="X1462" s="44" t="str">
        <f>'[1]BoQ HSYC'!W1462</f>
        <v>ME</v>
      </c>
      <c r="Y1462" s="44"/>
      <c r="Z1462" s="44"/>
      <c r="AA1462" s="44"/>
      <c r="AB1462" s="2">
        <v>0</v>
      </c>
      <c r="AC1462" s="2">
        <v>0</v>
      </c>
      <c r="AD1462" s="2">
        <f>+M1462</f>
        <v>0</v>
      </c>
      <c r="AE1462" s="2">
        <f>+AD1462*14%</f>
        <v>0</v>
      </c>
      <c r="AF1462" s="155">
        <f>+AD1462*35%</f>
        <v>0</v>
      </c>
      <c r="AG1462" s="2">
        <f>+AD1462*F1462</f>
        <v>0</v>
      </c>
      <c r="AH1462" s="2">
        <f>+AE1462*F1462</f>
        <v>0</v>
      </c>
      <c r="AI1462" s="2">
        <f>+AF1462*F1462</f>
        <v>0</v>
      </c>
      <c r="AJ1462" s="2">
        <f>SUM(AG1462:AI1462)</f>
        <v>0</v>
      </c>
      <c r="AK1462" s="2">
        <f>+AD1462*G1462</f>
        <v>0</v>
      </c>
      <c r="AL1462" s="2">
        <f>+AE1462*G1462</f>
        <v>0</v>
      </c>
      <c r="AM1462" s="2">
        <f>+AF1462*G1462</f>
        <v>0</v>
      </c>
      <c r="AN1462" s="155">
        <f>SUM(AK1462:AM1462)</f>
        <v>0</v>
      </c>
      <c r="AQ1462" s="145" t="s">
        <v>525</v>
      </c>
      <c r="AU1462" s="8"/>
      <c r="AV1462" s="8"/>
      <c r="AW1462" s="2">
        <f>+'[2]BoQ HSYC-Đạt'!AT1462</f>
        <v>0</v>
      </c>
      <c r="AX1462" s="8">
        <f>F1462*AW1462</f>
        <v>0</v>
      </c>
      <c r="AY1462" s="8">
        <f>IF(AQ1462="CT",7%,5%)*AX1462</f>
        <v>0</v>
      </c>
      <c r="AZ1462" s="8">
        <f>AX1462*2%</f>
        <v>0</v>
      </c>
      <c r="BA1462" s="8">
        <f>IF(BB1462&gt;0,0,AX1462*5%)</f>
        <v>0</v>
      </c>
      <c r="BB1462" s="8"/>
      <c r="BC1462" s="8">
        <f>+AX1462+AY1462+AZ1462+BA1462+BB1462</f>
        <v>0</v>
      </c>
      <c r="BD1462" s="8">
        <f>AX1462-AT1462</f>
        <v>0</v>
      </c>
      <c r="BE1462" s="2"/>
      <c r="BH1462" s="2"/>
    </row>
    <row r="1463" spans="1:60" ht="17" hidden="1" outlineLevel="1" x14ac:dyDescent="0.2">
      <c r="B1463" s="82"/>
      <c r="C1463" s="144" t="s">
        <v>657</v>
      </c>
      <c r="D1463" s="144"/>
      <c r="E1463" s="82"/>
      <c r="F1463" s="143"/>
      <c r="G1463" s="142">
        <f>'[1]BoQ HSYC'!F1463</f>
        <v>0</v>
      </c>
      <c r="H1463" s="185">
        <f>'[1]BoQ HSYC'!G1463</f>
        <v>0</v>
      </c>
      <c r="I1463" s="185">
        <f>'[1]BoQ HSYC'!H1463</f>
        <v>0</v>
      </c>
      <c r="J1463" s="185">
        <f>'[1]BoQ HSYC'!I1463</f>
        <v>0</v>
      </c>
      <c r="K1463" s="48">
        <f>'[1]BoQ HSYC'!J1463</f>
        <v>0</v>
      </c>
      <c r="L1463" s="47">
        <f>'[1]BoQ HSYC'!K1463</f>
        <v>0</v>
      </c>
      <c r="M1463" s="47">
        <f>'[1]BoQ HSYC'!L1463</f>
        <v>0</v>
      </c>
      <c r="N1463" s="183">
        <f>'[1]BoQ HSYC'!M1463</f>
        <v>0</v>
      </c>
      <c r="O1463" s="183">
        <f>'[1]BoQ HSYC'!N1463</f>
        <v>0</v>
      </c>
      <c r="P1463" s="83">
        <f>'[1]BoQ HSYC'!O1463</f>
        <v>0</v>
      </c>
      <c r="Q1463" s="47">
        <f>'[1]BoQ HSYC'!P1463</f>
        <v>0</v>
      </c>
      <c r="R1463" s="132">
        <f>'[1]BoQ HSYC'!Q1463</f>
        <v>0</v>
      </c>
      <c r="S1463" s="83">
        <f>'[1]BoQ HSYC'!R1463</f>
        <v>0</v>
      </c>
      <c r="T1463" s="48">
        <f>'[1]BoQ HSYC'!S1463</f>
        <v>0</v>
      </c>
      <c r="U1463" s="132">
        <f>'[1]BoQ HSYC'!T1463</f>
        <v>0</v>
      </c>
      <c r="V1463" s="132">
        <f>'[1]BoQ HSYC'!U1463</f>
        <v>0</v>
      </c>
      <c r="W1463" s="132">
        <f>'[1]BoQ HSYC'!V1463</f>
        <v>0</v>
      </c>
      <c r="X1463" s="44" t="str">
        <f>'[1]BoQ HSYC'!W1463</f>
        <v>ME</v>
      </c>
      <c r="Y1463" s="44"/>
      <c r="Z1463" s="44"/>
      <c r="AA1463" s="44"/>
      <c r="AB1463" s="2">
        <v>0</v>
      </c>
      <c r="AC1463" s="2">
        <v>0</v>
      </c>
      <c r="AD1463" s="2">
        <f>+M1463</f>
        <v>0</v>
      </c>
      <c r="AE1463" s="2">
        <f>+AD1463*14%</f>
        <v>0</v>
      </c>
      <c r="AF1463" s="155">
        <f>+AD1463*35%</f>
        <v>0</v>
      </c>
      <c r="AG1463" s="2">
        <f>+AD1463*F1463</f>
        <v>0</v>
      </c>
      <c r="AH1463" s="2">
        <f>+AE1463*F1463</f>
        <v>0</v>
      </c>
      <c r="AI1463" s="2">
        <f>+AF1463*F1463</f>
        <v>0</v>
      </c>
      <c r="AJ1463" s="2">
        <f>SUM(AG1463:AI1463)</f>
        <v>0</v>
      </c>
      <c r="AK1463" s="2">
        <f>+AD1463*G1463</f>
        <v>0</v>
      </c>
      <c r="AL1463" s="2">
        <f>+AE1463*G1463</f>
        <v>0</v>
      </c>
      <c r="AM1463" s="2">
        <f>+AF1463*G1463</f>
        <v>0</v>
      </c>
      <c r="AN1463" s="155">
        <f>SUM(AK1463:AM1463)</f>
        <v>0</v>
      </c>
      <c r="AQ1463" s="145" t="s">
        <v>525</v>
      </c>
      <c r="AU1463" s="8"/>
      <c r="AV1463" s="8"/>
      <c r="AW1463" s="2">
        <f>+'[2]BoQ HSYC-Đạt'!AT1463</f>
        <v>0</v>
      </c>
      <c r="AX1463" s="8">
        <f>F1463*AW1463</f>
        <v>0</v>
      </c>
      <c r="AY1463" s="8">
        <f>IF(AQ1463="CT",7%,5%)*AX1463</f>
        <v>0</v>
      </c>
      <c r="AZ1463" s="8">
        <f>AX1463*2%</f>
        <v>0</v>
      </c>
      <c r="BA1463" s="8">
        <f>IF(BB1463&gt;0,0,AX1463*5%)</f>
        <v>0</v>
      </c>
      <c r="BB1463" s="8"/>
      <c r="BC1463" s="8">
        <f>+AX1463+AY1463+AZ1463+BA1463+BB1463</f>
        <v>0</v>
      </c>
      <c r="BD1463" s="8">
        <f>AX1463-AT1463</f>
        <v>0</v>
      </c>
      <c r="BE1463" s="2"/>
      <c r="BH1463" s="2"/>
    </row>
    <row r="1464" spans="1:60" ht="17" hidden="1" outlineLevel="1" x14ac:dyDescent="0.2">
      <c r="B1464" s="82"/>
      <c r="C1464" s="144" t="s">
        <v>1074</v>
      </c>
      <c r="D1464" s="144"/>
      <c r="E1464" s="82"/>
      <c r="F1464" s="143"/>
      <c r="G1464" s="142">
        <f>'[1]BoQ HSYC'!F1464</f>
        <v>0</v>
      </c>
      <c r="H1464" s="185">
        <f>'[1]BoQ HSYC'!G1464</f>
        <v>0</v>
      </c>
      <c r="I1464" s="185">
        <f>'[1]BoQ HSYC'!H1464</f>
        <v>0</v>
      </c>
      <c r="J1464" s="185">
        <f>'[1]BoQ HSYC'!I1464</f>
        <v>0</v>
      </c>
      <c r="K1464" s="48">
        <f>'[1]BoQ HSYC'!J1464</f>
        <v>0</v>
      </c>
      <c r="L1464" s="47">
        <f>'[1]BoQ HSYC'!K1464</f>
        <v>0</v>
      </c>
      <c r="M1464" s="47">
        <f>'[1]BoQ HSYC'!L1464</f>
        <v>0</v>
      </c>
      <c r="N1464" s="183">
        <f>'[1]BoQ HSYC'!M1464</f>
        <v>0</v>
      </c>
      <c r="O1464" s="183">
        <f>'[1]BoQ HSYC'!N1464</f>
        <v>0</v>
      </c>
      <c r="P1464" s="83">
        <f>'[1]BoQ HSYC'!O1464</f>
        <v>0</v>
      </c>
      <c r="Q1464" s="47">
        <f>'[1]BoQ HSYC'!P1464</f>
        <v>0</v>
      </c>
      <c r="R1464" s="132">
        <f>'[1]BoQ HSYC'!Q1464</f>
        <v>0</v>
      </c>
      <c r="S1464" s="83">
        <f>'[1]BoQ HSYC'!R1464</f>
        <v>0</v>
      </c>
      <c r="T1464" s="48">
        <f>'[1]BoQ HSYC'!S1464</f>
        <v>0</v>
      </c>
      <c r="U1464" s="132">
        <f>'[1]BoQ HSYC'!T1464</f>
        <v>0</v>
      </c>
      <c r="V1464" s="132">
        <f>'[1]BoQ HSYC'!U1464</f>
        <v>0</v>
      </c>
      <c r="W1464" s="132">
        <f>'[1]BoQ HSYC'!V1464</f>
        <v>0</v>
      </c>
      <c r="X1464" s="44" t="str">
        <f>'[1]BoQ HSYC'!W1464</f>
        <v>ME</v>
      </c>
      <c r="Y1464" s="44"/>
      <c r="Z1464" s="44"/>
      <c r="AA1464" s="44"/>
      <c r="AB1464" s="2">
        <v>0</v>
      </c>
      <c r="AC1464" s="2">
        <v>0</v>
      </c>
      <c r="AD1464" s="2">
        <f>+M1464</f>
        <v>0</v>
      </c>
      <c r="AE1464" s="2">
        <f>+AD1464*14%</f>
        <v>0</v>
      </c>
      <c r="AF1464" s="155">
        <f>+AD1464*35%</f>
        <v>0</v>
      </c>
      <c r="AG1464" s="2">
        <f>+AD1464*F1464</f>
        <v>0</v>
      </c>
      <c r="AH1464" s="2">
        <f>+AE1464*F1464</f>
        <v>0</v>
      </c>
      <c r="AI1464" s="2">
        <f>+AF1464*F1464</f>
        <v>0</v>
      </c>
      <c r="AJ1464" s="2">
        <f>SUM(AG1464:AI1464)</f>
        <v>0</v>
      </c>
      <c r="AK1464" s="2">
        <f>+AD1464*G1464</f>
        <v>0</v>
      </c>
      <c r="AL1464" s="2">
        <f>+AE1464*G1464</f>
        <v>0</v>
      </c>
      <c r="AM1464" s="2">
        <f>+AF1464*G1464</f>
        <v>0</v>
      </c>
      <c r="AN1464" s="155">
        <f>SUM(AK1464:AM1464)</f>
        <v>0</v>
      </c>
      <c r="AQ1464" s="145" t="s">
        <v>525</v>
      </c>
      <c r="AU1464" s="8"/>
      <c r="AV1464" s="8"/>
      <c r="AW1464" s="2">
        <f>+'[2]BoQ HSYC-Đạt'!AT1464</f>
        <v>0</v>
      </c>
      <c r="AX1464" s="8">
        <f>F1464*AW1464</f>
        <v>0</v>
      </c>
      <c r="AY1464" s="8">
        <f>IF(AQ1464="CT",7%,5%)*AX1464</f>
        <v>0</v>
      </c>
      <c r="AZ1464" s="8">
        <f>AX1464*2%</f>
        <v>0</v>
      </c>
      <c r="BA1464" s="8">
        <f>IF(BB1464&gt;0,0,AX1464*5%)</f>
        <v>0</v>
      </c>
      <c r="BB1464" s="8"/>
      <c r="BC1464" s="8">
        <f>+AX1464+AY1464+AZ1464+BA1464+BB1464</f>
        <v>0</v>
      </c>
      <c r="BD1464" s="8">
        <f>AX1464-AT1464</f>
        <v>0</v>
      </c>
      <c r="BE1464" s="2"/>
      <c r="BH1464" s="2"/>
    </row>
    <row r="1465" spans="1:60" ht="17" hidden="1" outlineLevel="1" x14ac:dyDescent="0.2">
      <c r="B1465" s="82">
        <v>2</v>
      </c>
      <c r="C1465" s="144" t="s">
        <v>652</v>
      </c>
      <c r="D1465" s="144"/>
      <c r="E1465" s="82" t="s">
        <v>651</v>
      </c>
      <c r="F1465" s="143">
        <v>1</v>
      </c>
      <c r="G1465" s="142">
        <f>'[1]BoQ HSYC'!F1465</f>
        <v>1</v>
      </c>
      <c r="H1465" s="185">
        <f>'[1]BoQ HSYC'!G1465</f>
        <v>0</v>
      </c>
      <c r="I1465" s="185">
        <f>'[1]BoQ HSYC'!H1465</f>
        <v>0</v>
      </c>
      <c r="J1465" s="185">
        <f>'[1]BoQ HSYC'!I1465</f>
        <v>0</v>
      </c>
      <c r="K1465" s="48">
        <f>'[1]BoQ HSYC'!J1465</f>
        <v>0</v>
      </c>
      <c r="L1465" s="47">
        <f>'[1]BoQ HSYC'!K1465</f>
        <v>1912000</v>
      </c>
      <c r="M1465" s="47">
        <f>'[1]BoQ HSYC'!L1465</f>
        <v>1912000</v>
      </c>
      <c r="N1465" s="183">
        <f>'[1]BoQ HSYC'!M1465</f>
        <v>0</v>
      </c>
      <c r="O1465" s="183">
        <f>'[1]BoQ HSYC'!N1465</f>
        <v>669200</v>
      </c>
      <c r="P1465" s="83">
        <f>'[1]BoQ HSYC'!O1465</f>
        <v>669200</v>
      </c>
      <c r="Q1465" s="47">
        <f>'[1]BoQ HSYC'!P1465</f>
        <v>1912000</v>
      </c>
      <c r="R1465" s="132">
        <f>'[1]BoQ HSYC'!Q1465</f>
        <v>669200</v>
      </c>
      <c r="S1465" s="83">
        <f>'[1]BoQ HSYC'!R1465</f>
        <v>2581200</v>
      </c>
      <c r="T1465" s="48">
        <f>'[1]BoQ HSYC'!S1465</f>
        <v>0</v>
      </c>
      <c r="U1465" s="132">
        <f>'[1]BoQ HSYC'!T1465</f>
        <v>0</v>
      </c>
      <c r="V1465" s="132" t="str">
        <f>'[1]BoQ HSYC'!U1465</f>
        <v>BĐG Q2/2026</v>
      </c>
      <c r="W1465" s="132" t="str">
        <f>'[1]BoQ HSYC'!V1465</f>
        <v>BĐG Q2/2026</v>
      </c>
      <c r="X1465" s="44" t="str">
        <f>'[1]BoQ HSYC'!W1465</f>
        <v>ME</v>
      </c>
      <c r="Y1465" s="44"/>
      <c r="Z1465" s="44"/>
      <c r="AA1465" s="44"/>
      <c r="AB1465" s="2">
        <v>74304.621887100002</v>
      </c>
      <c r="AC1465" s="2">
        <v>74304.621887100002</v>
      </c>
      <c r="AD1465" s="2">
        <f>+M1465</f>
        <v>1912000</v>
      </c>
      <c r="AE1465" s="2">
        <f>+AD1465*14%</f>
        <v>267680</v>
      </c>
      <c r="AF1465" s="155">
        <f>+AD1465*35%</f>
        <v>669200</v>
      </c>
      <c r="AG1465" s="2">
        <f>+AD1465*F1465</f>
        <v>1912000</v>
      </c>
      <c r="AH1465" s="2">
        <f>+AE1465*F1465</f>
        <v>267680</v>
      </c>
      <c r="AI1465" s="2">
        <f>+AF1465*F1465</f>
        <v>669200</v>
      </c>
      <c r="AJ1465" s="2">
        <f>SUM(AG1465:AI1465)</f>
        <v>2848880</v>
      </c>
      <c r="AK1465" s="2">
        <f>+AD1465*G1465</f>
        <v>1912000</v>
      </c>
      <c r="AL1465" s="2">
        <f>+AE1465*G1465</f>
        <v>267680</v>
      </c>
      <c r="AM1465" s="2">
        <f>+AF1465*G1465</f>
        <v>669200</v>
      </c>
      <c r="AN1465" s="155">
        <f>SUM(AK1465:AM1465)</f>
        <v>2848880</v>
      </c>
      <c r="AQ1465" s="145" t="s">
        <v>525</v>
      </c>
      <c r="AU1465" s="8"/>
      <c r="AV1465" s="8"/>
      <c r="AW1465" s="2">
        <f>+'[2]BoQ HSYC-Đạt'!AT1465</f>
        <v>1950240</v>
      </c>
      <c r="AX1465" s="8">
        <f>F1465*AW1465</f>
        <v>1950240</v>
      </c>
      <c r="AY1465" s="8">
        <f>IF(AQ1465="CT",7%,5%)*AX1465</f>
        <v>136516.80000000002</v>
      </c>
      <c r="AZ1465" s="8">
        <f>AX1465*2%</f>
        <v>39004.800000000003</v>
      </c>
      <c r="BA1465" s="8">
        <f>IF(BB1465&gt;0,0,AX1465*5%)</f>
        <v>97512</v>
      </c>
      <c r="BB1465" s="8"/>
      <c r="BC1465" s="8">
        <f>+AX1465+AY1465+AZ1465+BA1465+BB1465</f>
        <v>2223273.6</v>
      </c>
      <c r="BD1465" s="8">
        <f>AX1465-AT1465</f>
        <v>1950240</v>
      </c>
      <c r="BE1465" s="2"/>
      <c r="BH1465" s="2"/>
    </row>
    <row r="1466" spans="1:60" ht="34" hidden="1" outlineLevel="1" x14ac:dyDescent="0.2">
      <c r="B1466" s="82">
        <v>3</v>
      </c>
      <c r="C1466" s="144" t="s">
        <v>649</v>
      </c>
      <c r="D1466" s="144"/>
      <c r="E1466" s="82" t="s">
        <v>85</v>
      </c>
      <c r="F1466" s="143">
        <v>1</v>
      </c>
      <c r="G1466" s="142">
        <f>'[1]BoQ HSYC'!F1466</f>
        <v>1</v>
      </c>
      <c r="H1466" s="185">
        <f>'[1]BoQ HSYC'!G1466</f>
        <v>0</v>
      </c>
      <c r="I1466" s="185">
        <f>'[1]BoQ HSYC'!H1466</f>
        <v>0</v>
      </c>
      <c r="J1466" s="185">
        <f>'[1]BoQ HSYC'!I1466</f>
        <v>0</v>
      </c>
      <c r="K1466" s="48">
        <f>'[1]BoQ HSYC'!J1466</f>
        <v>657195</v>
      </c>
      <c r="L1466" s="47">
        <f>'[1]BoQ HSYC'!K1466</f>
        <v>25297.920000000002</v>
      </c>
      <c r="M1466" s="47">
        <f>'[1]BoQ HSYC'!L1466</f>
        <v>682492.92</v>
      </c>
      <c r="N1466" s="183">
        <f>'[1]BoQ HSYC'!M1466</f>
        <v>0</v>
      </c>
      <c r="O1466" s="183">
        <f>'[1]BoQ HSYC'!N1466</f>
        <v>8854.2720000000008</v>
      </c>
      <c r="P1466" s="83">
        <f>'[1]BoQ HSYC'!O1466</f>
        <v>8854.2720000000008</v>
      </c>
      <c r="Q1466" s="47">
        <f>'[1]BoQ HSYC'!P1466</f>
        <v>682492.92</v>
      </c>
      <c r="R1466" s="132">
        <f>'[1]BoQ HSYC'!Q1466</f>
        <v>8854.2720000000008</v>
      </c>
      <c r="S1466" s="83">
        <f>'[1]BoQ HSYC'!R1466</f>
        <v>691347.19200000004</v>
      </c>
      <c r="T1466" s="48">
        <f>'[1]BoQ HSYC'!S1466</f>
        <v>0</v>
      </c>
      <c r="U1466" s="132">
        <f>'[1]BoQ HSYC'!T1466</f>
        <v>0</v>
      </c>
      <c r="V1466" s="132" t="str">
        <f>'[1]BoQ HSYC'!U1466</f>
        <v>VT: NCC, NC:BĐG Q2/2026</v>
      </c>
      <c r="W1466" s="132" t="str">
        <f>'[1]BoQ HSYC'!V1466</f>
        <v>VT: NCC, NC:BĐG Q2/2026</v>
      </c>
      <c r="X1466" s="44" t="str">
        <f>'[1]BoQ HSYC'!W1466</f>
        <v>ME</v>
      </c>
      <c r="Y1466" s="44"/>
      <c r="Z1466" s="44"/>
      <c r="AA1466" s="44"/>
      <c r="AB1466" s="2">
        <v>407458.83213749999</v>
      </c>
      <c r="AC1466" s="2">
        <v>407458.83213749999</v>
      </c>
      <c r="AD1466" s="2">
        <f>+M1466</f>
        <v>682492.92</v>
      </c>
      <c r="AE1466" s="2">
        <f>+AD1466*14%</f>
        <v>95549.008800000011</v>
      </c>
      <c r="AF1466" s="155">
        <f>+AD1466*35%</f>
        <v>238872.522</v>
      </c>
      <c r="AG1466" s="2">
        <f>+AD1466*F1466</f>
        <v>682492.92</v>
      </c>
      <c r="AH1466" s="2">
        <f>+AE1466*F1466</f>
        <v>95549.008800000011</v>
      </c>
      <c r="AI1466" s="2">
        <f>+AF1466*F1466</f>
        <v>238872.522</v>
      </c>
      <c r="AJ1466" s="2">
        <f>SUM(AG1466:AI1466)</f>
        <v>1016914.4508000001</v>
      </c>
      <c r="AK1466" s="2">
        <f>+AD1466*G1466</f>
        <v>682492.92</v>
      </c>
      <c r="AL1466" s="2">
        <f>+AE1466*G1466</f>
        <v>95549.008800000011</v>
      </c>
      <c r="AM1466" s="2">
        <f>+AF1466*G1466</f>
        <v>238872.522</v>
      </c>
      <c r="AN1466" s="155">
        <f>SUM(AK1466:AM1466)</f>
        <v>1016914.4508000001</v>
      </c>
      <c r="AQ1466" s="145" t="s">
        <v>525</v>
      </c>
      <c r="AU1466" s="8"/>
      <c r="AV1466" s="8"/>
      <c r="AW1466" s="2">
        <f>+'[2]BoQ HSYC-Đạt'!AT1466</f>
        <v>328743.87839999999</v>
      </c>
      <c r="AX1466" s="8">
        <f>F1466*AW1466</f>
        <v>328743.87839999999</v>
      </c>
      <c r="AY1466" s="8">
        <f>IF(AQ1466="CT",7%,5%)*AX1466</f>
        <v>23012.071488000001</v>
      </c>
      <c r="AZ1466" s="8">
        <f>AX1466*2%</f>
        <v>6574.8775679999999</v>
      </c>
      <c r="BA1466" s="8">
        <f>IF(BB1466&gt;0,0,AX1466*5%)</f>
        <v>16437.193920000002</v>
      </c>
      <c r="BB1466" s="8"/>
      <c r="BC1466" s="8">
        <f>+AX1466+AY1466+AZ1466+BA1466+BB1466</f>
        <v>374768.02137599996</v>
      </c>
      <c r="BD1466" s="8">
        <f>AX1466-AT1466</f>
        <v>328743.87839999999</v>
      </c>
      <c r="BE1466" s="2"/>
      <c r="BH1466" s="2"/>
    </row>
    <row r="1467" spans="1:60" ht="34" hidden="1" outlineLevel="1" x14ac:dyDescent="0.2">
      <c r="B1467" s="82">
        <v>4</v>
      </c>
      <c r="C1467" s="144" t="s">
        <v>1041</v>
      </c>
      <c r="D1467" s="144"/>
      <c r="E1467" s="82" t="s">
        <v>64</v>
      </c>
      <c r="F1467" s="143">
        <v>1</v>
      </c>
      <c r="G1467" s="142">
        <f>'[1]BoQ HSYC'!F1467</f>
        <v>1</v>
      </c>
      <c r="H1467" s="185">
        <f>'[1]BoQ HSYC'!G1467</f>
        <v>0</v>
      </c>
      <c r="I1467" s="185">
        <f>'[1]BoQ HSYC'!H1467</f>
        <v>0</v>
      </c>
      <c r="J1467" s="185">
        <f>'[1]BoQ HSYC'!I1467</f>
        <v>0</v>
      </c>
      <c r="K1467" s="48">
        <f>'[1]BoQ HSYC'!J1467</f>
        <v>74600</v>
      </c>
      <c r="L1467" s="47">
        <f>'[1]BoQ HSYC'!K1467</f>
        <v>49410</v>
      </c>
      <c r="M1467" s="47">
        <f>'[1]BoQ HSYC'!L1467</f>
        <v>124010</v>
      </c>
      <c r="N1467" s="183">
        <f>'[1]BoQ HSYC'!M1467</f>
        <v>0</v>
      </c>
      <c r="O1467" s="183">
        <f>'[1]BoQ HSYC'!N1467</f>
        <v>17293.5</v>
      </c>
      <c r="P1467" s="83">
        <f>'[1]BoQ HSYC'!O1467</f>
        <v>17293.5</v>
      </c>
      <c r="Q1467" s="47">
        <f>'[1]BoQ HSYC'!P1467</f>
        <v>124010</v>
      </c>
      <c r="R1467" s="132">
        <f>'[1]BoQ HSYC'!Q1467</f>
        <v>17293.5</v>
      </c>
      <c r="S1467" s="83">
        <f>'[1]BoQ HSYC'!R1467</f>
        <v>141303.5</v>
      </c>
      <c r="T1467" s="48">
        <f>'[1]BoQ HSYC'!S1467</f>
        <v>0</v>
      </c>
      <c r="U1467" s="132">
        <f>'[1]BoQ HSYC'!T1467</f>
        <v>1665200</v>
      </c>
      <c r="V1467" s="132" t="str">
        <f>'[1]BoQ HSYC'!U1467</f>
        <v>VT: NCC, NC:BĐG Q2/2026</v>
      </c>
      <c r="W1467" s="132" t="str">
        <f>'[1]BoQ HSYC'!V1467</f>
        <v>VT: NCC, NC:BĐG Q2/2026</v>
      </c>
      <c r="X1467" s="44" t="str">
        <f>'[1]BoQ HSYC'!W1467</f>
        <v>ME</v>
      </c>
      <c r="Y1467" s="44"/>
      <c r="Z1467" s="44"/>
      <c r="AA1467" s="44"/>
      <c r="AB1467" s="2">
        <v>294041.5107848625</v>
      </c>
      <c r="AC1467" s="2">
        <v>294041.5107848625</v>
      </c>
      <c r="AD1467" s="2">
        <f>+M1467</f>
        <v>124010</v>
      </c>
      <c r="AE1467" s="2">
        <f>+AD1467*14%</f>
        <v>17361.400000000001</v>
      </c>
      <c r="AF1467" s="155">
        <f>+AD1467*35%</f>
        <v>43403.5</v>
      </c>
      <c r="AG1467" s="2">
        <f>+AD1467*F1467</f>
        <v>124010</v>
      </c>
      <c r="AH1467" s="2">
        <f>+AE1467*F1467</f>
        <v>17361.400000000001</v>
      </c>
      <c r="AI1467" s="2">
        <f>+AF1467*F1467</f>
        <v>43403.5</v>
      </c>
      <c r="AJ1467" s="2">
        <f>SUM(AG1467:AI1467)</f>
        <v>184774.9</v>
      </c>
      <c r="AK1467" s="2">
        <f>+AD1467*G1467</f>
        <v>124010</v>
      </c>
      <c r="AL1467" s="2">
        <f>+AE1467*G1467</f>
        <v>17361.400000000001</v>
      </c>
      <c r="AM1467" s="2">
        <f>+AF1467*G1467</f>
        <v>43403.5</v>
      </c>
      <c r="AN1467" s="155">
        <f>SUM(AK1467:AM1467)</f>
        <v>184774.9</v>
      </c>
      <c r="AQ1467" s="145" t="s">
        <v>525</v>
      </c>
      <c r="AU1467" s="8"/>
      <c r="AV1467" s="8"/>
      <c r="AW1467" s="2">
        <f>+'[2]BoQ HSYC-Đạt'!AT1467</f>
        <v>241175.94</v>
      </c>
      <c r="AX1467" s="8">
        <f>F1467*AW1467</f>
        <v>241175.94</v>
      </c>
      <c r="AY1467" s="8">
        <f>IF(AQ1467="CT",7%,5%)*AX1467</f>
        <v>16882.3158</v>
      </c>
      <c r="AZ1467" s="8">
        <f>AX1467*2%</f>
        <v>4823.5187999999998</v>
      </c>
      <c r="BA1467" s="8">
        <f>IF(BB1467&gt;0,0,AX1467*5%)</f>
        <v>12058.797</v>
      </c>
      <c r="BB1467" s="8"/>
      <c r="BC1467" s="8">
        <f>+AX1467+AY1467+AZ1467+BA1467+BB1467</f>
        <v>274940.57160000002</v>
      </c>
      <c r="BD1467" s="8">
        <f>AX1467-AT1467</f>
        <v>241175.94</v>
      </c>
      <c r="BE1467" s="2"/>
      <c r="BH1467" s="2"/>
    </row>
    <row r="1468" spans="1:60" ht="34" hidden="1" outlineLevel="1" x14ac:dyDescent="0.2">
      <c r="B1468" s="82">
        <v>5</v>
      </c>
      <c r="C1468" s="144" t="s">
        <v>644</v>
      </c>
      <c r="D1468" s="144"/>
      <c r="E1468" s="82" t="s">
        <v>85</v>
      </c>
      <c r="F1468" s="143">
        <v>1</v>
      </c>
      <c r="G1468" s="142">
        <f>'[1]BoQ HSYC'!F1468</f>
        <v>1</v>
      </c>
      <c r="H1468" s="185">
        <f>'[1]BoQ HSYC'!G1468</f>
        <v>0</v>
      </c>
      <c r="I1468" s="185">
        <f>'[1]BoQ HSYC'!H1468</f>
        <v>0</v>
      </c>
      <c r="J1468" s="185">
        <f>'[1]BoQ HSYC'!I1468</f>
        <v>0</v>
      </c>
      <c r="K1468" s="48">
        <f>'[1]BoQ HSYC'!J1468</f>
        <v>538846</v>
      </c>
      <c r="L1468" s="47">
        <f>'[1]BoQ HSYC'!K1468</f>
        <v>21085.714285714286</v>
      </c>
      <c r="M1468" s="47">
        <f>'[1]BoQ HSYC'!L1468</f>
        <v>559931.71428571432</v>
      </c>
      <c r="N1468" s="183">
        <f>'[1]BoQ HSYC'!M1468</f>
        <v>0</v>
      </c>
      <c r="O1468" s="183">
        <f>'[1]BoQ HSYC'!N1468</f>
        <v>7380</v>
      </c>
      <c r="P1468" s="83">
        <f>'[1]BoQ HSYC'!O1468</f>
        <v>7380</v>
      </c>
      <c r="Q1468" s="47">
        <f>'[1]BoQ HSYC'!P1468</f>
        <v>559931.71428571432</v>
      </c>
      <c r="R1468" s="132">
        <f>'[1]BoQ HSYC'!Q1468</f>
        <v>7380</v>
      </c>
      <c r="S1468" s="83">
        <f>'[1]BoQ HSYC'!R1468</f>
        <v>567311.71428571432</v>
      </c>
      <c r="T1468" s="48">
        <f>'[1]BoQ HSYC'!S1468</f>
        <v>0</v>
      </c>
      <c r="U1468" s="132">
        <f>'[1]BoQ HSYC'!T1468</f>
        <v>0</v>
      </c>
      <c r="V1468" s="132" t="str">
        <f>'[1]BoQ HSYC'!U1468</f>
        <v>VT: NCC, NC:BĐG Q2/2026</v>
      </c>
      <c r="W1468" s="132" t="str">
        <f>'[1]BoQ HSYC'!V1468</f>
        <v>VT: NCC, NC:BĐG Q2/2026</v>
      </c>
      <c r="X1468" s="44" t="str">
        <f>'[1]BoQ HSYC'!W1468</f>
        <v>ME</v>
      </c>
      <c r="Y1468" s="44"/>
      <c r="Z1468" s="44"/>
      <c r="AA1468" s="44"/>
      <c r="AB1468" s="2">
        <v>220625.27482875003</v>
      </c>
      <c r="AC1468" s="2">
        <v>220625.27482875003</v>
      </c>
      <c r="AD1468" s="2">
        <f>+M1468</f>
        <v>559931.71428571432</v>
      </c>
      <c r="AE1468" s="2">
        <f>+AD1468*14%</f>
        <v>78390.440000000017</v>
      </c>
      <c r="AF1468" s="155">
        <f>+AD1468*35%</f>
        <v>195976.1</v>
      </c>
      <c r="AG1468" s="2">
        <f>+AD1468*F1468</f>
        <v>559931.71428571432</v>
      </c>
      <c r="AH1468" s="2">
        <f>+AE1468*F1468</f>
        <v>78390.440000000017</v>
      </c>
      <c r="AI1468" s="2">
        <f>+AF1468*F1468</f>
        <v>195976.1</v>
      </c>
      <c r="AJ1468" s="2">
        <f>SUM(AG1468:AI1468)</f>
        <v>834298.25428571436</v>
      </c>
      <c r="AK1468" s="2">
        <f>+AD1468*G1468</f>
        <v>559931.71428571432</v>
      </c>
      <c r="AL1468" s="2">
        <f>+AE1468*G1468</f>
        <v>78390.440000000017</v>
      </c>
      <c r="AM1468" s="2">
        <f>+AF1468*G1468</f>
        <v>195976.1</v>
      </c>
      <c r="AN1468" s="155">
        <f>SUM(AK1468:AM1468)</f>
        <v>834298.25428571436</v>
      </c>
      <c r="AQ1468" s="145" t="s">
        <v>525</v>
      </c>
      <c r="AU1468" s="8"/>
      <c r="AV1468" s="8"/>
      <c r="AW1468" s="2">
        <f>+'[2]BoQ HSYC-Đạt'!AT1468</f>
        <v>172977.42857142858</v>
      </c>
      <c r="AX1468" s="8">
        <f>F1468*AW1468</f>
        <v>172977.42857142858</v>
      </c>
      <c r="AY1468" s="8">
        <f>IF(AQ1468="CT",7%,5%)*AX1468</f>
        <v>12108.420000000002</v>
      </c>
      <c r="AZ1468" s="8">
        <f>AX1468*2%</f>
        <v>3459.5485714285714</v>
      </c>
      <c r="BA1468" s="8">
        <f>IF(BB1468&gt;0,0,AX1468*5%)</f>
        <v>8648.8714285714286</v>
      </c>
      <c r="BB1468" s="8"/>
      <c r="BC1468" s="8">
        <f>+AX1468+AY1468+AZ1468+BA1468+BB1468</f>
        <v>197194.26857142861</v>
      </c>
      <c r="BD1468" s="8">
        <f>AX1468-AT1468</f>
        <v>172977.42857142858</v>
      </c>
      <c r="BE1468" s="2"/>
      <c r="BH1468" s="2"/>
    </row>
    <row r="1469" spans="1:60" ht="17" hidden="1" outlineLevel="1" x14ac:dyDescent="0.2">
      <c r="B1469" s="82">
        <v>6</v>
      </c>
      <c r="C1469" s="144" t="s">
        <v>629</v>
      </c>
      <c r="D1469" s="144"/>
      <c r="E1469" s="82" t="s">
        <v>129</v>
      </c>
      <c r="F1469" s="143">
        <v>8</v>
      </c>
      <c r="G1469" s="142">
        <f>'[1]BoQ HSYC'!F1469</f>
        <v>8</v>
      </c>
      <c r="H1469" s="185">
        <f>'[1]BoQ HSYC'!G1469</f>
        <v>0</v>
      </c>
      <c r="I1469" s="185">
        <f>'[1]BoQ HSYC'!H1469</f>
        <v>0</v>
      </c>
      <c r="J1469" s="185">
        <f>'[1]BoQ HSYC'!I1469</f>
        <v>0</v>
      </c>
      <c r="K1469" s="48">
        <f>'[1]BoQ HSYC'!J1469</f>
        <v>11863.987200000001</v>
      </c>
      <c r="L1469" s="47">
        <f>'[1]BoQ HSYC'!K1469</f>
        <v>5138.6399999999994</v>
      </c>
      <c r="M1469" s="47">
        <f>'[1]BoQ HSYC'!L1469</f>
        <v>17002.627200000003</v>
      </c>
      <c r="N1469" s="183">
        <f>'[1]BoQ HSYC'!M1469</f>
        <v>4152.39552</v>
      </c>
      <c r="O1469" s="183">
        <f>'[1]BoQ HSYC'!N1469</f>
        <v>1798.5239999999997</v>
      </c>
      <c r="P1469" s="83">
        <f>'[1]BoQ HSYC'!O1469</f>
        <v>5950.9195199999995</v>
      </c>
      <c r="Q1469" s="47">
        <f>'[1]BoQ HSYC'!P1469</f>
        <v>136021.01760000002</v>
      </c>
      <c r="R1469" s="132">
        <f>'[1]BoQ HSYC'!Q1469</f>
        <v>47607.356159999996</v>
      </c>
      <c r="S1469" s="83">
        <f>'[1]BoQ HSYC'!R1469</f>
        <v>183628.37376000002</v>
      </c>
      <c r="T1469" s="48">
        <f>'[1]BoQ HSYC'!S1469</f>
        <v>0</v>
      </c>
      <c r="U1469" s="132">
        <f>'[1]BoQ HSYC'!T1469</f>
        <v>0</v>
      </c>
      <c r="V1469" s="132" t="str">
        <f>'[1]BoQ HSYC'!U1469</f>
        <v>BĐG Q2/2026</v>
      </c>
      <c r="W1469" s="132" t="str">
        <f>'[1]BoQ HSYC'!V1469</f>
        <v>BĐG Q2/2026</v>
      </c>
      <c r="X1469" s="44" t="str">
        <f>'[1]BoQ HSYC'!W1469</f>
        <v>ME</v>
      </c>
      <c r="Y1469" s="44"/>
      <c r="Z1469" s="44"/>
      <c r="AA1469" s="44"/>
      <c r="AB1469" s="2">
        <v>20344.23503962575</v>
      </c>
      <c r="AC1469" s="2">
        <v>162753.880317006</v>
      </c>
      <c r="AD1469" s="2">
        <f>+M1469</f>
        <v>17002.627200000003</v>
      </c>
      <c r="AE1469" s="2">
        <f>+AD1469*14%</f>
        <v>2380.3678080000004</v>
      </c>
      <c r="AF1469" s="155">
        <f>+AD1469*35%</f>
        <v>5950.9195200000004</v>
      </c>
      <c r="AG1469" s="2">
        <f>+AD1469*F1469</f>
        <v>136021.01760000002</v>
      </c>
      <c r="AH1469" s="2">
        <f>+AE1469*F1469</f>
        <v>19042.942464000003</v>
      </c>
      <c r="AI1469" s="2">
        <f>+AF1469*F1469</f>
        <v>47607.356160000003</v>
      </c>
      <c r="AJ1469" s="2">
        <f>SUM(AG1469:AI1469)</f>
        <v>202671.31622400001</v>
      </c>
      <c r="AK1469" s="2">
        <f>+AD1469*G1469</f>
        <v>136021.01760000002</v>
      </c>
      <c r="AL1469" s="2">
        <f>+AE1469*G1469</f>
        <v>19042.942464000003</v>
      </c>
      <c r="AM1469" s="2">
        <f>+AF1469*G1469</f>
        <v>47607.356160000003</v>
      </c>
      <c r="AN1469" s="155">
        <f>SUM(AK1469:AM1469)</f>
        <v>202671.31622400001</v>
      </c>
      <c r="AQ1469" s="145" t="s">
        <v>525</v>
      </c>
      <c r="AU1469" s="8"/>
      <c r="AV1469" s="8"/>
      <c r="AW1469" s="2">
        <f>+'[2]BoQ HSYC-Đạt'!AT1469</f>
        <v>17512.706016000004</v>
      </c>
      <c r="AX1469" s="8">
        <f>F1469*AW1469</f>
        <v>140101.64812800003</v>
      </c>
      <c r="AY1469" s="8">
        <f>IF(AQ1469="CT",7%,5%)*AX1469</f>
        <v>9807.1153689600033</v>
      </c>
      <c r="AZ1469" s="8">
        <f>AX1469*2%</f>
        <v>2802.0329625600007</v>
      </c>
      <c r="BA1469" s="8">
        <f>IF(BB1469&gt;0,0,AX1469*5%)</f>
        <v>7005.0824064000017</v>
      </c>
      <c r="BB1469" s="8"/>
      <c r="BC1469" s="8">
        <f>+AX1469+AY1469+AZ1469+BA1469+BB1469</f>
        <v>159715.87886592007</v>
      </c>
      <c r="BD1469" s="8">
        <f>AX1469-AT1469</f>
        <v>140101.64812800003</v>
      </c>
      <c r="BE1469" s="2"/>
      <c r="BH1469" s="2"/>
    </row>
    <row r="1470" spans="1:60" ht="17" hidden="1" outlineLevel="1" x14ac:dyDescent="0.2">
      <c r="B1470" s="82">
        <v>7</v>
      </c>
      <c r="C1470" s="144" t="s">
        <v>628</v>
      </c>
      <c r="D1470" s="144"/>
      <c r="E1470" s="82" t="s">
        <v>129</v>
      </c>
      <c r="F1470" s="143">
        <v>50</v>
      </c>
      <c r="G1470" s="142">
        <f>'[1]BoQ HSYC'!F1470</f>
        <v>50</v>
      </c>
      <c r="H1470" s="185">
        <f>'[1]BoQ HSYC'!G1470</f>
        <v>0</v>
      </c>
      <c r="I1470" s="185">
        <f>'[1]BoQ HSYC'!H1470</f>
        <v>0</v>
      </c>
      <c r="J1470" s="185">
        <f>'[1]BoQ HSYC'!I1470</f>
        <v>0</v>
      </c>
      <c r="K1470" s="48">
        <f>'[1]BoQ HSYC'!J1470</f>
        <v>7288.1855999999998</v>
      </c>
      <c r="L1470" s="47">
        <f>'[1]BoQ HSYC'!K1470</f>
        <v>4348.08</v>
      </c>
      <c r="M1470" s="47">
        <f>'[1]BoQ HSYC'!L1470</f>
        <v>11636.265599999999</v>
      </c>
      <c r="N1470" s="183">
        <f>'[1]BoQ HSYC'!M1470</f>
        <v>2550.8649599999999</v>
      </c>
      <c r="O1470" s="183">
        <f>'[1]BoQ HSYC'!N1470</f>
        <v>1521.828</v>
      </c>
      <c r="P1470" s="83">
        <f>'[1]BoQ HSYC'!O1470</f>
        <v>4072.6929599999999</v>
      </c>
      <c r="Q1470" s="47">
        <f>'[1]BoQ HSYC'!P1470</f>
        <v>581813.27999999991</v>
      </c>
      <c r="R1470" s="132">
        <f>'[1]BoQ HSYC'!Q1470</f>
        <v>203634.64799999999</v>
      </c>
      <c r="S1470" s="83">
        <f>'[1]BoQ HSYC'!R1470</f>
        <v>785447.92799999984</v>
      </c>
      <c r="T1470" s="48">
        <f>'[1]BoQ HSYC'!S1470</f>
        <v>0</v>
      </c>
      <c r="U1470" s="132">
        <f>'[1]BoQ HSYC'!T1470</f>
        <v>0</v>
      </c>
      <c r="V1470" s="132" t="str">
        <f>'[1]BoQ HSYC'!U1470</f>
        <v>BĐG Q2/2026</v>
      </c>
      <c r="W1470" s="132" t="str">
        <f>'[1]BoQ HSYC'!V1470</f>
        <v>BĐG Q2/2026</v>
      </c>
      <c r="X1470" s="44" t="str">
        <f>'[1]BoQ HSYC'!W1470</f>
        <v>ME</v>
      </c>
      <c r="Y1470" s="44"/>
      <c r="Z1470" s="44"/>
      <c r="AA1470" s="44"/>
      <c r="AB1470" s="2">
        <v>15824.458503315002</v>
      </c>
      <c r="AC1470" s="2">
        <v>791222.92516575009</v>
      </c>
      <c r="AD1470" s="2">
        <f>+M1470</f>
        <v>11636.265599999999</v>
      </c>
      <c r="AE1470" s="2">
        <f>+AD1470*14%</f>
        <v>1629.077184</v>
      </c>
      <c r="AF1470" s="155">
        <f>+AD1470*35%</f>
        <v>4072.6929599999994</v>
      </c>
      <c r="AG1470" s="2">
        <f>+AD1470*F1470</f>
        <v>581813.27999999991</v>
      </c>
      <c r="AH1470" s="2">
        <f>+AE1470*F1470</f>
        <v>81453.859200000006</v>
      </c>
      <c r="AI1470" s="2">
        <f>+AF1470*F1470</f>
        <v>203634.64799999996</v>
      </c>
      <c r="AJ1470" s="2">
        <f>SUM(AG1470:AI1470)</f>
        <v>866901.78719999979</v>
      </c>
      <c r="AK1470" s="2">
        <f>+AD1470*G1470</f>
        <v>581813.27999999991</v>
      </c>
      <c r="AL1470" s="2">
        <f>+AE1470*G1470</f>
        <v>81453.859200000006</v>
      </c>
      <c r="AM1470" s="2">
        <f>+AF1470*G1470</f>
        <v>203634.64799999996</v>
      </c>
      <c r="AN1470" s="155">
        <f>SUM(AK1470:AM1470)</f>
        <v>866901.78719999979</v>
      </c>
      <c r="AQ1470" s="145" t="s">
        <v>525</v>
      </c>
      <c r="AU1470" s="8"/>
      <c r="AV1470" s="8"/>
      <c r="AW1470" s="2">
        <f>+'[2]BoQ HSYC-Đạt'!AT1470</f>
        <v>11985.353567999999</v>
      </c>
      <c r="AX1470" s="8">
        <f>F1470*AW1470</f>
        <v>599267.67839999998</v>
      </c>
      <c r="AY1470" s="8">
        <f>IF(AQ1470="CT",7%,5%)*AX1470</f>
        <v>41948.737487999999</v>
      </c>
      <c r="AZ1470" s="8">
        <f>AX1470*2%</f>
        <v>11985.353568</v>
      </c>
      <c r="BA1470" s="8">
        <f>IF(BB1470&gt;0,0,AX1470*5%)</f>
        <v>29963.38392</v>
      </c>
      <c r="BB1470" s="8"/>
      <c r="BC1470" s="8">
        <f>+AX1470+AY1470+AZ1470+BA1470+BB1470</f>
        <v>683165.153376</v>
      </c>
      <c r="BD1470" s="8">
        <f>AX1470-AT1470</f>
        <v>599267.67839999998</v>
      </c>
      <c r="BE1470" s="2"/>
      <c r="BH1470" s="2"/>
    </row>
    <row r="1471" spans="1:60" ht="17" hidden="1" outlineLevel="1" x14ac:dyDescent="0.2">
      <c r="B1471" s="82">
        <v>8</v>
      </c>
      <c r="C1471" s="144" t="s">
        <v>629</v>
      </c>
      <c r="D1471" s="144"/>
      <c r="E1471" s="82" t="s">
        <v>129</v>
      </c>
      <c r="F1471" s="143">
        <v>4</v>
      </c>
      <c r="G1471" s="142">
        <f>'[1]BoQ HSYC'!F1471</f>
        <v>4</v>
      </c>
      <c r="H1471" s="185">
        <f>'[1]BoQ HSYC'!G1471</f>
        <v>0</v>
      </c>
      <c r="I1471" s="185">
        <f>'[1]BoQ HSYC'!H1471</f>
        <v>0</v>
      </c>
      <c r="J1471" s="185">
        <f>'[1]BoQ HSYC'!I1471</f>
        <v>0</v>
      </c>
      <c r="K1471" s="48">
        <f>'[1]BoQ HSYC'!J1471</f>
        <v>11863.987200000001</v>
      </c>
      <c r="L1471" s="47">
        <f>'[1]BoQ HSYC'!K1471</f>
        <v>5138.6399999999994</v>
      </c>
      <c r="M1471" s="47">
        <f>'[1]BoQ HSYC'!L1471</f>
        <v>17002.627200000003</v>
      </c>
      <c r="N1471" s="183">
        <f>'[1]BoQ HSYC'!M1471</f>
        <v>4152.39552</v>
      </c>
      <c r="O1471" s="183">
        <f>'[1]BoQ HSYC'!N1471</f>
        <v>1798.5239999999997</v>
      </c>
      <c r="P1471" s="83">
        <f>'[1]BoQ HSYC'!O1471</f>
        <v>5950.9195199999995</v>
      </c>
      <c r="Q1471" s="47">
        <f>'[1]BoQ HSYC'!P1471</f>
        <v>68010.508800000011</v>
      </c>
      <c r="R1471" s="132">
        <f>'[1]BoQ HSYC'!Q1471</f>
        <v>23803.678079999998</v>
      </c>
      <c r="S1471" s="83">
        <f>'[1]BoQ HSYC'!R1471</f>
        <v>91814.186880000008</v>
      </c>
      <c r="T1471" s="48">
        <f>'[1]BoQ HSYC'!S1471</f>
        <v>0</v>
      </c>
      <c r="U1471" s="132">
        <f>'[1]BoQ HSYC'!T1471</f>
        <v>0</v>
      </c>
      <c r="V1471" s="132" t="str">
        <f>'[1]BoQ HSYC'!U1471</f>
        <v>BĐG Q2/2026</v>
      </c>
      <c r="W1471" s="132" t="str">
        <f>'[1]BoQ HSYC'!V1471</f>
        <v>BĐG Q2/2026</v>
      </c>
      <c r="X1471" s="44" t="str">
        <f>'[1]BoQ HSYC'!W1471</f>
        <v>ME</v>
      </c>
      <c r="Y1471" s="44"/>
      <c r="Z1471" s="44"/>
      <c r="AA1471" s="44"/>
      <c r="AB1471" s="2">
        <v>20344.23503962575</v>
      </c>
      <c r="AC1471" s="2">
        <v>81376.940158502999</v>
      </c>
      <c r="AD1471" s="2">
        <f>+M1471</f>
        <v>17002.627200000003</v>
      </c>
      <c r="AE1471" s="2">
        <f>+AD1471*14%</f>
        <v>2380.3678080000004</v>
      </c>
      <c r="AF1471" s="155">
        <f>+AD1471*35%</f>
        <v>5950.9195200000004</v>
      </c>
      <c r="AG1471" s="2">
        <f>+AD1471*F1471</f>
        <v>68010.508800000011</v>
      </c>
      <c r="AH1471" s="2">
        <f>+AE1471*F1471</f>
        <v>9521.4712320000017</v>
      </c>
      <c r="AI1471" s="2">
        <f>+AF1471*F1471</f>
        <v>23803.678080000002</v>
      </c>
      <c r="AJ1471" s="2">
        <f>SUM(AG1471:AI1471)</f>
        <v>101335.658112</v>
      </c>
      <c r="AK1471" s="2">
        <f>+AD1471*G1471</f>
        <v>68010.508800000011</v>
      </c>
      <c r="AL1471" s="2">
        <f>+AE1471*G1471</f>
        <v>9521.4712320000017</v>
      </c>
      <c r="AM1471" s="2">
        <f>+AF1471*G1471</f>
        <v>23803.678080000002</v>
      </c>
      <c r="AN1471" s="155">
        <f>SUM(AK1471:AM1471)</f>
        <v>101335.658112</v>
      </c>
      <c r="AQ1471" s="145" t="s">
        <v>525</v>
      </c>
      <c r="AU1471" s="8"/>
      <c r="AV1471" s="8"/>
      <c r="AW1471" s="2">
        <f>+'[2]BoQ HSYC-Đạt'!AT1471</f>
        <v>17512.706016000004</v>
      </c>
      <c r="AX1471" s="8">
        <f>F1471*AW1471</f>
        <v>70050.824064000015</v>
      </c>
      <c r="AY1471" s="8">
        <f>IF(AQ1471="CT",7%,5%)*AX1471</f>
        <v>4903.5576844800016</v>
      </c>
      <c r="AZ1471" s="8">
        <f>AX1471*2%</f>
        <v>1401.0164812800003</v>
      </c>
      <c r="BA1471" s="8">
        <f>IF(BB1471&gt;0,0,AX1471*5%)</f>
        <v>3502.5412032000008</v>
      </c>
      <c r="BB1471" s="8"/>
      <c r="BC1471" s="8">
        <f>+AX1471+AY1471+AZ1471+BA1471+BB1471</f>
        <v>79857.939432960033</v>
      </c>
      <c r="BD1471" s="8">
        <f>AX1471-AT1471</f>
        <v>70050.824064000015</v>
      </c>
      <c r="BE1471" s="2"/>
      <c r="BH1471" s="2"/>
    </row>
    <row r="1472" spans="1:60" ht="17" hidden="1" outlineLevel="1" x14ac:dyDescent="0.2">
      <c r="B1472" s="82">
        <v>9</v>
      </c>
      <c r="C1472" s="144" t="s">
        <v>628</v>
      </c>
      <c r="D1472" s="144"/>
      <c r="E1472" s="82" t="s">
        <v>129</v>
      </c>
      <c r="F1472" s="143">
        <v>25</v>
      </c>
      <c r="G1472" s="142">
        <f>'[1]BoQ HSYC'!F1472</f>
        <v>25</v>
      </c>
      <c r="H1472" s="185">
        <f>'[1]BoQ HSYC'!G1472</f>
        <v>0</v>
      </c>
      <c r="I1472" s="185">
        <f>'[1]BoQ HSYC'!H1472</f>
        <v>0</v>
      </c>
      <c r="J1472" s="185">
        <f>'[1]BoQ HSYC'!I1472</f>
        <v>0</v>
      </c>
      <c r="K1472" s="48">
        <f>'[1]BoQ HSYC'!J1472</f>
        <v>7288.1855999999998</v>
      </c>
      <c r="L1472" s="47">
        <f>'[1]BoQ HSYC'!K1472</f>
        <v>4348.08</v>
      </c>
      <c r="M1472" s="47">
        <f>'[1]BoQ HSYC'!L1472</f>
        <v>11636.265599999999</v>
      </c>
      <c r="N1472" s="183">
        <f>'[1]BoQ HSYC'!M1472</f>
        <v>2550.8649599999999</v>
      </c>
      <c r="O1472" s="183">
        <f>'[1]BoQ HSYC'!N1472</f>
        <v>1521.828</v>
      </c>
      <c r="P1472" s="83">
        <f>'[1]BoQ HSYC'!O1472</f>
        <v>4072.6929599999999</v>
      </c>
      <c r="Q1472" s="47">
        <f>'[1]BoQ HSYC'!P1472</f>
        <v>290906.63999999996</v>
      </c>
      <c r="R1472" s="132">
        <f>'[1]BoQ HSYC'!Q1472</f>
        <v>101817.32399999999</v>
      </c>
      <c r="S1472" s="83">
        <f>'[1]BoQ HSYC'!R1472</f>
        <v>392723.96399999992</v>
      </c>
      <c r="T1472" s="48">
        <f>'[1]BoQ HSYC'!S1472</f>
        <v>0</v>
      </c>
      <c r="U1472" s="132">
        <f>'[1]BoQ HSYC'!T1472</f>
        <v>0</v>
      </c>
      <c r="V1472" s="132" t="str">
        <f>'[1]BoQ HSYC'!U1472</f>
        <v>BĐG Q2/2026</v>
      </c>
      <c r="W1472" s="132" t="str">
        <f>'[1]BoQ HSYC'!V1472</f>
        <v>BĐG Q2/2026</v>
      </c>
      <c r="X1472" s="44" t="str">
        <f>'[1]BoQ HSYC'!W1472</f>
        <v>ME</v>
      </c>
      <c r="Y1472" s="44"/>
      <c r="Z1472" s="44"/>
      <c r="AA1472" s="44"/>
      <c r="AB1472" s="2">
        <v>15824.458503315002</v>
      </c>
      <c r="AC1472" s="2">
        <v>395611.46258287504</v>
      </c>
      <c r="AD1472" s="2">
        <f>+M1472</f>
        <v>11636.265599999999</v>
      </c>
      <c r="AE1472" s="2">
        <f>+AD1472*14%</f>
        <v>1629.077184</v>
      </c>
      <c r="AF1472" s="155">
        <f>+AD1472*35%</f>
        <v>4072.6929599999994</v>
      </c>
      <c r="AG1472" s="2">
        <f>+AD1472*F1472</f>
        <v>290906.63999999996</v>
      </c>
      <c r="AH1472" s="2">
        <f>+AE1472*F1472</f>
        <v>40726.929600000003</v>
      </c>
      <c r="AI1472" s="2">
        <f>+AF1472*F1472</f>
        <v>101817.32399999998</v>
      </c>
      <c r="AJ1472" s="2">
        <f>SUM(AG1472:AI1472)</f>
        <v>433450.89359999989</v>
      </c>
      <c r="AK1472" s="2">
        <f>+AD1472*G1472</f>
        <v>290906.63999999996</v>
      </c>
      <c r="AL1472" s="2">
        <f>+AE1472*G1472</f>
        <v>40726.929600000003</v>
      </c>
      <c r="AM1472" s="2">
        <f>+AF1472*G1472</f>
        <v>101817.32399999998</v>
      </c>
      <c r="AN1472" s="155">
        <f>SUM(AK1472:AM1472)</f>
        <v>433450.89359999989</v>
      </c>
      <c r="AQ1472" s="145" t="s">
        <v>525</v>
      </c>
      <c r="AU1472" s="8"/>
      <c r="AV1472" s="8"/>
      <c r="AW1472" s="2">
        <f>+'[2]BoQ HSYC-Đạt'!AT1472</f>
        <v>11985.353567999999</v>
      </c>
      <c r="AX1472" s="8">
        <f>F1472*AW1472</f>
        <v>299633.83919999999</v>
      </c>
      <c r="AY1472" s="8">
        <f>IF(AQ1472="CT",7%,5%)*AX1472</f>
        <v>20974.368743999999</v>
      </c>
      <c r="AZ1472" s="8">
        <f>AX1472*2%</f>
        <v>5992.6767840000002</v>
      </c>
      <c r="BA1472" s="8">
        <f>IF(BB1472&gt;0,0,AX1472*5%)</f>
        <v>14981.69196</v>
      </c>
      <c r="BB1472" s="8"/>
      <c r="BC1472" s="8">
        <f>+AX1472+AY1472+AZ1472+BA1472+BB1472</f>
        <v>341582.576688</v>
      </c>
      <c r="BD1472" s="8">
        <f>AX1472-AT1472</f>
        <v>299633.83919999999</v>
      </c>
      <c r="BE1472" s="2"/>
      <c r="BH1472" s="2"/>
    </row>
    <row r="1473" spans="2:60" ht="17" hidden="1" outlineLevel="1" x14ac:dyDescent="0.2">
      <c r="B1473" s="82">
        <v>10</v>
      </c>
      <c r="C1473" s="144" t="s">
        <v>627</v>
      </c>
      <c r="D1473" s="144"/>
      <c r="E1473" s="82" t="s">
        <v>129</v>
      </c>
      <c r="F1473" s="143">
        <v>29</v>
      </c>
      <c r="G1473" s="142">
        <f>'[1]BoQ HSYC'!F1473</f>
        <v>29</v>
      </c>
      <c r="H1473" s="185">
        <f>'[1]BoQ HSYC'!G1473</f>
        <v>0</v>
      </c>
      <c r="I1473" s="185">
        <f>'[1]BoQ HSYC'!H1473</f>
        <v>0</v>
      </c>
      <c r="J1473" s="185">
        <f>'[1]BoQ HSYC'!I1473</f>
        <v>0</v>
      </c>
      <c r="K1473" s="48">
        <f>'[1]BoQ HSYC'!J1473</f>
        <v>6669.6739200000002</v>
      </c>
      <c r="L1473" s="47">
        <f>'[1]BoQ HSYC'!K1473</f>
        <v>11375.959690909089</v>
      </c>
      <c r="M1473" s="47">
        <f>'[1]BoQ HSYC'!L1473</f>
        <v>18045.633610909088</v>
      </c>
      <c r="N1473" s="183">
        <f>'[1]BoQ HSYC'!M1473</f>
        <v>2334.3858719999998</v>
      </c>
      <c r="O1473" s="183">
        <f>'[1]BoQ HSYC'!N1473</f>
        <v>3981.5858918181807</v>
      </c>
      <c r="P1473" s="83">
        <f>'[1]BoQ HSYC'!O1473</f>
        <v>6315.971763818181</v>
      </c>
      <c r="Q1473" s="47">
        <f>'[1]BoQ HSYC'!P1473</f>
        <v>523323.37471636356</v>
      </c>
      <c r="R1473" s="132">
        <f>'[1]BoQ HSYC'!Q1473</f>
        <v>183163.18115072724</v>
      </c>
      <c r="S1473" s="83">
        <f>'[1]BoQ HSYC'!R1473</f>
        <v>706486.55586709082</v>
      </c>
      <c r="T1473" s="48">
        <f>'[1]BoQ HSYC'!S1473</f>
        <v>0</v>
      </c>
      <c r="U1473" s="132">
        <f>'[1]BoQ HSYC'!T1473</f>
        <v>0</v>
      </c>
      <c r="V1473" s="132" t="str">
        <f>'[1]BoQ HSYC'!U1473</f>
        <v>BĐG Q2/2026</v>
      </c>
      <c r="W1473" s="132" t="str">
        <f>'[1]BoQ HSYC'!V1473</f>
        <v>BĐG Q2/2026</v>
      </c>
      <c r="X1473" s="44" t="str">
        <f>'[1]BoQ HSYC'!W1473</f>
        <v>ME</v>
      </c>
      <c r="Y1473" s="44"/>
      <c r="Z1473" s="44"/>
      <c r="AA1473" s="44"/>
      <c r="AB1473" s="2">
        <v>64469.697025800007</v>
      </c>
      <c r="AC1473" s="2">
        <v>1869621.2137482003</v>
      </c>
      <c r="AD1473" s="2">
        <f>+M1473</f>
        <v>18045.633610909088</v>
      </c>
      <c r="AE1473" s="2">
        <f>+AD1473*14%</f>
        <v>2526.3887055272726</v>
      </c>
      <c r="AF1473" s="155">
        <f>+AD1473*35%</f>
        <v>6315.9717638181801</v>
      </c>
      <c r="AG1473" s="2">
        <f>+AD1473*F1473</f>
        <v>523323.37471636356</v>
      </c>
      <c r="AH1473" s="2">
        <f>+AE1473*F1473</f>
        <v>73265.2724602909</v>
      </c>
      <c r="AI1473" s="2">
        <f>+AF1473*F1473</f>
        <v>183163.18115072724</v>
      </c>
      <c r="AJ1473" s="2">
        <f>SUM(AG1473:AI1473)</f>
        <v>779751.82832738163</v>
      </c>
      <c r="AK1473" s="2">
        <f>+AD1473*G1473</f>
        <v>523323.37471636356</v>
      </c>
      <c r="AL1473" s="2">
        <f>+AE1473*G1473</f>
        <v>73265.2724602909</v>
      </c>
      <c r="AM1473" s="2">
        <f>+AF1473*G1473</f>
        <v>183163.18115072724</v>
      </c>
      <c r="AN1473" s="155">
        <f>SUM(AK1473:AM1473)</f>
        <v>779751.82832738163</v>
      </c>
      <c r="AQ1473" s="145" t="s">
        <v>525</v>
      </c>
      <c r="AU1473" s="8"/>
      <c r="AV1473" s="8"/>
      <c r="AW1473" s="2">
        <f>+'[2]BoQ HSYC-Đạt'!AT1473</f>
        <v>19850.196971999998</v>
      </c>
      <c r="AX1473" s="8">
        <f>F1473*AW1473</f>
        <v>575655.71218799998</v>
      </c>
      <c r="AY1473" s="8">
        <f>IF(AQ1473="CT",7%,5%)*AX1473</f>
        <v>40295.899853160001</v>
      </c>
      <c r="AZ1473" s="8">
        <f>AX1473*2%</f>
        <v>11513.114243759999</v>
      </c>
      <c r="BA1473" s="8">
        <f>IF(BB1473&gt;0,0,AX1473*5%)</f>
        <v>28782.785609400002</v>
      </c>
      <c r="BB1473" s="8"/>
      <c r="BC1473" s="8">
        <f>+AX1473+AY1473+AZ1473+BA1473+BB1473</f>
        <v>656247.51189432002</v>
      </c>
      <c r="BD1473" s="8">
        <f>AX1473-AT1473</f>
        <v>575655.71218799998</v>
      </c>
      <c r="BE1473" s="2"/>
      <c r="BH1473" s="2"/>
    </row>
    <row r="1474" spans="2:60" s="92" customFormat="1" ht="17" collapsed="1" x14ac:dyDescent="0.2">
      <c r="B1474" s="163" t="s">
        <v>1073</v>
      </c>
      <c r="C1474" s="164" t="s">
        <v>410</v>
      </c>
      <c r="D1474" s="164"/>
      <c r="E1474" s="163"/>
      <c r="F1474" s="162"/>
      <c r="G1474" s="149">
        <f>'[1]BoQ HSYC'!F1474</f>
        <v>0</v>
      </c>
      <c r="H1474" s="184">
        <f>'[1]BoQ HSYC'!G1474</f>
        <v>0</v>
      </c>
      <c r="I1474" s="184">
        <f>'[1]BoQ HSYC'!H1474</f>
        <v>0</v>
      </c>
      <c r="J1474" s="184">
        <f>'[1]BoQ HSYC'!I1474</f>
        <v>0</v>
      </c>
      <c r="K1474" s="170">
        <f>'[1]BoQ HSYC'!J1474</f>
        <v>0</v>
      </c>
      <c r="L1474" s="171">
        <f>'[1]BoQ HSYC'!K1474</f>
        <v>0</v>
      </c>
      <c r="M1474" s="171">
        <f>'[1]BoQ HSYC'!L1474</f>
        <v>0</v>
      </c>
      <c r="N1474" s="183">
        <f>'[1]BoQ HSYC'!M1474</f>
        <v>0</v>
      </c>
      <c r="O1474" s="183">
        <f>'[1]BoQ HSYC'!N1474</f>
        <v>0</v>
      </c>
      <c r="P1474" s="160">
        <f>'[1]BoQ HSYC'!O1474</f>
        <v>0</v>
      </c>
      <c r="Q1474" s="171">
        <f>'[1]BoQ HSYC'!P1474</f>
        <v>0</v>
      </c>
      <c r="R1474" s="158">
        <f>'[1]BoQ HSYC'!Q1474</f>
        <v>0</v>
      </c>
      <c r="S1474" s="160">
        <f>'[1]BoQ HSYC'!R1474</f>
        <v>0</v>
      </c>
      <c r="T1474" s="170">
        <f>'[1]BoQ HSYC'!S1474</f>
        <v>0</v>
      </c>
      <c r="U1474" s="158">
        <f>'[1]BoQ HSYC'!T1474</f>
        <v>0</v>
      </c>
      <c r="V1474" s="158">
        <f>'[1]BoQ HSYC'!U1474</f>
        <v>0</v>
      </c>
      <c r="W1474" s="158">
        <f>'[1]BoQ HSYC'!V1474</f>
        <v>0</v>
      </c>
      <c r="X1474" s="94" t="str">
        <f>'[1]BoQ HSYC'!W1474</f>
        <v>ME</v>
      </c>
      <c r="Y1474" s="94"/>
      <c r="Z1474" s="94"/>
      <c r="AA1474" s="44"/>
      <c r="AB1474" s="2">
        <v>0</v>
      </c>
      <c r="AC1474" s="2">
        <v>0</v>
      </c>
      <c r="AD1474" s="93">
        <f>+M1474</f>
        <v>0</v>
      </c>
      <c r="AE1474" s="93">
        <f>+AD1474*14%</f>
        <v>0</v>
      </c>
      <c r="AF1474" s="93">
        <f>+AD1474*35%</f>
        <v>0</v>
      </c>
      <c r="AG1474" s="93">
        <f>+AD1474*F1474</f>
        <v>0</v>
      </c>
      <c r="AH1474" s="93">
        <f>+AE1474*F1474</f>
        <v>0</v>
      </c>
      <c r="AI1474" s="93">
        <f>+AF1474*F1474</f>
        <v>0</v>
      </c>
      <c r="AJ1474" s="93">
        <f>SUM(AG1474:AI1474)</f>
        <v>0</v>
      </c>
      <c r="AK1474" s="93">
        <f>+AD1474*G1474</f>
        <v>0</v>
      </c>
      <c r="AL1474" s="93">
        <f>+AE1474*G1474</f>
        <v>0</v>
      </c>
      <c r="AM1474" s="93">
        <f>+AF1474*G1474</f>
        <v>0</v>
      </c>
      <c r="AN1474" s="93">
        <f>SUM(AK1474:AM1474)</f>
        <v>0</v>
      </c>
      <c r="AQ1474" s="145" t="s">
        <v>525</v>
      </c>
      <c r="AU1474" s="8"/>
      <c r="AV1474" s="8"/>
      <c r="AW1474" s="2">
        <f>+'[2]BoQ HSYC-Đạt'!AT1474</f>
        <v>0</v>
      </c>
      <c r="AX1474" s="8">
        <f>F1474*AW1474</f>
        <v>0</v>
      </c>
      <c r="AY1474" s="8">
        <f>IF(AQ1474="CT",7%,5%)*AX1474</f>
        <v>0</v>
      </c>
      <c r="AZ1474" s="8">
        <f>AX1474*2%</f>
        <v>0</v>
      </c>
      <c r="BA1474" s="8">
        <f>IF(BB1474&gt;0,0,AX1474*5%)</f>
        <v>0</v>
      </c>
      <c r="BB1474" s="8"/>
      <c r="BC1474" s="8">
        <f>+AX1474+AY1474+AZ1474+BA1474+BB1474</f>
        <v>0</v>
      </c>
      <c r="BD1474" s="8">
        <f>AX1474-AT1474</f>
        <v>0</v>
      </c>
      <c r="BE1474" s="2"/>
      <c r="BH1474" s="2"/>
    </row>
    <row r="1475" spans="2:60" ht="17" hidden="1" outlineLevel="1" x14ac:dyDescent="0.2">
      <c r="B1475" s="82">
        <v>1</v>
      </c>
      <c r="C1475" s="144" t="s">
        <v>530</v>
      </c>
      <c r="D1475" s="144"/>
      <c r="E1475" s="82" t="s">
        <v>160</v>
      </c>
      <c r="F1475" s="143">
        <v>0.3</v>
      </c>
      <c r="G1475" s="142">
        <f>'[1]BoQ HSYC'!F1475</f>
        <v>0</v>
      </c>
      <c r="H1475" s="185">
        <f>'[1]BoQ HSYC'!G1475</f>
        <v>0</v>
      </c>
      <c r="I1475" s="185">
        <f>'[1]BoQ HSYC'!H1475</f>
        <v>0</v>
      </c>
      <c r="J1475" s="185">
        <f>'[1]BoQ HSYC'!I1475</f>
        <v>0</v>
      </c>
      <c r="K1475" s="48">
        <f>'[1]BoQ HSYC'!J1475</f>
        <v>18789030</v>
      </c>
      <c r="L1475" s="47">
        <f>'[1]BoQ HSYC'!K1475</f>
        <v>3166800</v>
      </c>
      <c r="M1475" s="47">
        <f>'[1]BoQ HSYC'!L1475</f>
        <v>21955830</v>
      </c>
      <c r="N1475" s="183">
        <f>'[1]BoQ HSYC'!M1475</f>
        <v>6576160.5</v>
      </c>
      <c r="O1475" s="183">
        <f>'[1]BoQ HSYC'!N1475</f>
        <v>1108380</v>
      </c>
      <c r="P1475" s="83">
        <f>'[1]BoQ HSYC'!O1475</f>
        <v>7684540.5</v>
      </c>
      <c r="Q1475" s="47">
        <f>'[1]BoQ HSYC'!P1475</f>
        <v>0</v>
      </c>
      <c r="R1475" s="132">
        <f>'[1]BoQ HSYC'!Q1475</f>
        <v>0</v>
      </c>
      <c r="S1475" s="83">
        <f>'[1]BoQ HSYC'!R1475</f>
        <v>0</v>
      </c>
      <c r="T1475" s="48">
        <f>'[1]BoQ HSYC'!S1475</f>
        <v>0</v>
      </c>
      <c r="U1475" s="132">
        <f>'[1]BoQ HSYC'!T1475</f>
        <v>0</v>
      </c>
      <c r="V1475" s="132" t="str">
        <f>'[1]BoQ HSYC'!U1475</f>
        <v>BĐG Q2/2026</v>
      </c>
      <c r="W1475" s="132" t="str">
        <f>'[1]BoQ HSYC'!V1475</f>
        <v>BĐG Q2/2026</v>
      </c>
      <c r="X1475" s="44" t="str">
        <f>'[1]BoQ HSYC'!W1475</f>
        <v>ME</v>
      </c>
      <c r="Y1475" s="44"/>
      <c r="Z1475" s="44"/>
      <c r="AA1475" s="44"/>
      <c r="AB1475" s="2">
        <v>21286626.100098975</v>
      </c>
      <c r="AC1475" s="2">
        <v>6385987.8300296925</v>
      </c>
      <c r="AD1475" s="2">
        <f>+M1475</f>
        <v>21955830</v>
      </c>
      <c r="AE1475" s="2">
        <f>+AD1475*14%</f>
        <v>3073816.2</v>
      </c>
      <c r="AF1475" s="155">
        <f>+AD1475*35%</f>
        <v>7684540.4999999991</v>
      </c>
      <c r="AG1475" s="2">
        <f>+AD1475*F1475</f>
        <v>6586749</v>
      </c>
      <c r="AH1475" s="2">
        <f>+AE1475*F1475</f>
        <v>922144.86</v>
      </c>
      <c r="AI1475" s="2">
        <f>+AF1475*F1475</f>
        <v>2305362.1499999994</v>
      </c>
      <c r="AJ1475" s="2">
        <f>SUM(AG1475:AI1475)</f>
        <v>9814256.0099999998</v>
      </c>
      <c r="AK1475" s="2">
        <f>+AD1475*G1475</f>
        <v>0</v>
      </c>
      <c r="AL1475" s="2">
        <f>+AE1475*G1475</f>
        <v>0</v>
      </c>
      <c r="AM1475" s="2">
        <f>+AF1475*G1475</f>
        <v>0</v>
      </c>
      <c r="AN1475" s="155">
        <f>SUM(AK1475:AM1475)</f>
        <v>0</v>
      </c>
      <c r="AQ1475" s="145" t="s">
        <v>525</v>
      </c>
      <c r="AU1475" s="8"/>
      <c r="AV1475" s="8"/>
      <c r="AW1475" s="2">
        <f>+'[2]BoQ HSYC-Đạt'!AT1475</f>
        <v>24151413</v>
      </c>
      <c r="AX1475" s="8">
        <f>F1475*AW1475</f>
        <v>7245423.8999999994</v>
      </c>
      <c r="AY1475" s="8">
        <f>IF(AQ1475="CT",7%,5%)*AX1475</f>
        <v>507179.67300000001</v>
      </c>
      <c r="AZ1475" s="8">
        <f>AX1475*2%</f>
        <v>144908.478</v>
      </c>
      <c r="BA1475" s="8">
        <f>IF(BB1475&gt;0,0,AX1475*5%)</f>
        <v>362271.19500000001</v>
      </c>
      <c r="BB1475" s="8"/>
      <c r="BC1475" s="8">
        <f>+AX1475+AY1475+AZ1475+BA1475+BB1475</f>
        <v>8259783.2460000003</v>
      </c>
      <c r="BD1475" s="8">
        <f>AX1475-AT1475</f>
        <v>7245423.8999999994</v>
      </c>
      <c r="BE1475" s="2"/>
      <c r="BH1475" s="2"/>
    </row>
    <row r="1476" spans="2:60" ht="17" hidden="1" outlineLevel="1" x14ac:dyDescent="0.2">
      <c r="B1476" s="82">
        <v>2</v>
      </c>
      <c r="C1476" s="144" t="s">
        <v>559</v>
      </c>
      <c r="D1476" s="144"/>
      <c r="E1476" s="82" t="s">
        <v>160</v>
      </c>
      <c r="F1476" s="143">
        <v>0.1</v>
      </c>
      <c r="G1476" s="142">
        <f>'[1]BoQ HSYC'!F1476</f>
        <v>0</v>
      </c>
      <c r="H1476" s="185">
        <f>'[1]BoQ HSYC'!G1476</f>
        <v>0</v>
      </c>
      <c r="I1476" s="185">
        <f>'[1]BoQ HSYC'!H1476</f>
        <v>0</v>
      </c>
      <c r="J1476" s="185">
        <f>'[1]BoQ HSYC'!I1476</f>
        <v>0</v>
      </c>
      <c r="K1476" s="48">
        <f>'[1]BoQ HSYC'!J1476</f>
        <v>7846488</v>
      </c>
      <c r="L1476" s="47">
        <f>'[1]BoQ HSYC'!K1476</f>
        <v>2394120</v>
      </c>
      <c r="M1476" s="47">
        <f>'[1]BoQ HSYC'!L1476</f>
        <v>10240608</v>
      </c>
      <c r="N1476" s="183">
        <f>'[1]BoQ HSYC'!M1476</f>
        <v>2746270.8</v>
      </c>
      <c r="O1476" s="183">
        <f>'[1]BoQ HSYC'!N1476</f>
        <v>837942</v>
      </c>
      <c r="P1476" s="83">
        <f>'[1]BoQ HSYC'!O1476</f>
        <v>3584212.8</v>
      </c>
      <c r="Q1476" s="47">
        <f>'[1]BoQ HSYC'!P1476</f>
        <v>0</v>
      </c>
      <c r="R1476" s="132">
        <f>'[1]BoQ HSYC'!Q1476</f>
        <v>0</v>
      </c>
      <c r="S1476" s="83">
        <f>'[1]BoQ HSYC'!R1476</f>
        <v>0</v>
      </c>
      <c r="T1476" s="48">
        <f>'[1]BoQ HSYC'!S1476</f>
        <v>0</v>
      </c>
      <c r="U1476" s="132">
        <f>'[1]BoQ HSYC'!T1476</f>
        <v>0</v>
      </c>
      <c r="V1476" s="132" t="str">
        <f>'[1]BoQ HSYC'!U1476</f>
        <v>BĐG Q2/2026</v>
      </c>
      <c r="W1476" s="132" t="str">
        <f>'[1]BoQ HSYC'!V1476</f>
        <v>BĐG Q2/2026</v>
      </c>
      <c r="X1476" s="44" t="str">
        <f>'[1]BoQ HSYC'!W1476</f>
        <v>ME</v>
      </c>
      <c r="Y1476" s="44"/>
      <c r="Z1476" s="44"/>
      <c r="AA1476" s="44"/>
      <c r="AB1476" s="2">
        <v>10055686.989280764</v>
      </c>
      <c r="AC1476" s="2">
        <v>1005568.6989280764</v>
      </c>
      <c r="AD1476" s="2">
        <f>+M1476</f>
        <v>10240608</v>
      </c>
      <c r="AE1476" s="2">
        <f>+AD1476*14%</f>
        <v>1433685.12</v>
      </c>
      <c r="AF1476" s="155">
        <f>+AD1476*35%</f>
        <v>3584212.8</v>
      </c>
      <c r="AG1476" s="2">
        <f>+AD1476*F1476</f>
        <v>1024060.8</v>
      </c>
      <c r="AH1476" s="2">
        <f>+AE1476*F1476</f>
        <v>143368.51200000002</v>
      </c>
      <c r="AI1476" s="2">
        <f>+AF1476*F1476</f>
        <v>358421.28</v>
      </c>
      <c r="AJ1476" s="2">
        <f>SUM(AG1476:AI1476)</f>
        <v>1525850.5920000002</v>
      </c>
      <c r="AK1476" s="2">
        <f>+AD1476*G1476</f>
        <v>0</v>
      </c>
      <c r="AL1476" s="2">
        <f>+AE1476*G1476</f>
        <v>0</v>
      </c>
      <c r="AM1476" s="2">
        <f>+AF1476*G1476</f>
        <v>0</v>
      </c>
      <c r="AN1476" s="155">
        <f>SUM(AK1476:AM1476)</f>
        <v>0</v>
      </c>
      <c r="AQ1476" s="145" t="s">
        <v>525</v>
      </c>
      <c r="AU1476" s="8"/>
      <c r="AV1476" s="8"/>
      <c r="AW1476" s="2">
        <f>+'[2]BoQ HSYC-Đạt'!AT1476</f>
        <v>11264668.800000001</v>
      </c>
      <c r="AX1476" s="8">
        <f>F1476*AW1476</f>
        <v>1126466.8800000001</v>
      </c>
      <c r="AY1476" s="8">
        <f>IF(AQ1476="CT",7%,5%)*AX1476</f>
        <v>78852.681600000011</v>
      </c>
      <c r="AZ1476" s="8">
        <f>AX1476*2%</f>
        <v>22529.337600000003</v>
      </c>
      <c r="BA1476" s="8">
        <f>IF(BB1476&gt;0,0,AX1476*5%)</f>
        <v>56323.344000000012</v>
      </c>
      <c r="BB1476" s="8"/>
      <c r="BC1476" s="8">
        <f>+AX1476+AY1476+AZ1476+BA1476+BB1476</f>
        <v>1284172.2432000001</v>
      </c>
      <c r="BD1476" s="8">
        <f>AX1476-AT1476</f>
        <v>1126466.8800000001</v>
      </c>
      <c r="BE1476" s="2"/>
      <c r="BH1476" s="2"/>
    </row>
    <row r="1477" spans="2:60" ht="17" hidden="1" outlineLevel="1" x14ac:dyDescent="0.2">
      <c r="B1477" s="82">
        <v>3</v>
      </c>
      <c r="C1477" s="144" t="s">
        <v>939</v>
      </c>
      <c r="D1477" s="144"/>
      <c r="E1477" s="82" t="s">
        <v>160</v>
      </c>
      <c r="F1477" s="143">
        <v>0.27</v>
      </c>
      <c r="G1477" s="142">
        <f>'[1]BoQ HSYC'!F1477</f>
        <v>0</v>
      </c>
      <c r="H1477" s="185">
        <f>'[1]BoQ HSYC'!G1477</f>
        <v>0</v>
      </c>
      <c r="I1477" s="185">
        <f>'[1]BoQ HSYC'!H1477</f>
        <v>0</v>
      </c>
      <c r="J1477" s="185">
        <f>'[1]BoQ HSYC'!I1477</f>
        <v>0</v>
      </c>
      <c r="K1477" s="48">
        <f>'[1]BoQ HSYC'!J1477</f>
        <v>5467332</v>
      </c>
      <c r="L1477" s="47">
        <f>'[1]BoQ HSYC'!K1477</f>
        <v>2329680</v>
      </c>
      <c r="M1477" s="47">
        <f>'[1]BoQ HSYC'!L1477</f>
        <v>7797012</v>
      </c>
      <c r="N1477" s="183">
        <f>'[1]BoQ HSYC'!M1477</f>
        <v>1913566.2</v>
      </c>
      <c r="O1477" s="183">
        <f>'[1]BoQ HSYC'!N1477</f>
        <v>815388</v>
      </c>
      <c r="P1477" s="83">
        <f>'[1]BoQ HSYC'!O1477</f>
        <v>2728954.2</v>
      </c>
      <c r="Q1477" s="47">
        <f>'[1]BoQ HSYC'!P1477</f>
        <v>0</v>
      </c>
      <c r="R1477" s="132">
        <f>'[1]BoQ HSYC'!Q1477</f>
        <v>0</v>
      </c>
      <c r="S1477" s="83">
        <f>'[1]BoQ HSYC'!R1477</f>
        <v>0</v>
      </c>
      <c r="T1477" s="48">
        <f>'[1]BoQ HSYC'!S1477</f>
        <v>0</v>
      </c>
      <c r="U1477" s="132">
        <f>'[1]BoQ HSYC'!T1477</f>
        <v>0</v>
      </c>
      <c r="V1477" s="132" t="str">
        <f>'[1]BoQ HSYC'!U1477</f>
        <v>BĐG Q2/2026</v>
      </c>
      <c r="W1477" s="132" t="str">
        <f>'[1]BoQ HSYC'!V1477</f>
        <v>BĐG Q2/2026</v>
      </c>
      <c r="X1477" s="44" t="str">
        <f>'[1]BoQ HSYC'!W1477</f>
        <v>ME</v>
      </c>
      <c r="Y1477" s="44"/>
      <c r="Z1477" s="44"/>
      <c r="AA1477" s="44"/>
      <c r="AB1477" s="2">
        <v>7599886.3464253126</v>
      </c>
      <c r="AC1477" s="2">
        <v>2051969.3135348344</v>
      </c>
      <c r="AD1477" s="2">
        <f>+M1477</f>
        <v>7797012</v>
      </c>
      <c r="AE1477" s="2">
        <f>+AD1477*14%</f>
        <v>1091581.6800000002</v>
      </c>
      <c r="AF1477" s="155">
        <f>+AD1477*35%</f>
        <v>2728954.1999999997</v>
      </c>
      <c r="AG1477" s="2">
        <f>+AD1477*F1477</f>
        <v>2105193.2400000002</v>
      </c>
      <c r="AH1477" s="2">
        <f>+AE1477*F1477</f>
        <v>294727.05360000004</v>
      </c>
      <c r="AI1477" s="2">
        <f>+AF1477*F1477</f>
        <v>736817.63399999996</v>
      </c>
      <c r="AJ1477" s="2">
        <f>SUM(AG1477:AI1477)</f>
        <v>3136737.9276000005</v>
      </c>
      <c r="AK1477" s="2">
        <f>+AD1477*G1477</f>
        <v>0</v>
      </c>
      <c r="AL1477" s="2">
        <f>+AE1477*G1477</f>
        <v>0</v>
      </c>
      <c r="AM1477" s="2">
        <f>+AF1477*G1477</f>
        <v>0</v>
      </c>
      <c r="AN1477" s="155">
        <f>SUM(AK1477:AM1477)</f>
        <v>0</v>
      </c>
      <c r="AQ1477" s="145" t="s">
        <v>525</v>
      </c>
      <c r="AU1477" s="8"/>
      <c r="AV1477" s="8"/>
      <c r="AW1477" s="2">
        <f>+'[2]BoQ HSYC-Đạt'!AT1477</f>
        <v>8576713.1999999993</v>
      </c>
      <c r="AX1477" s="8">
        <f>F1477*AW1477</f>
        <v>2315712.5639999998</v>
      </c>
      <c r="AY1477" s="8">
        <f>IF(AQ1477="CT",7%,5%)*AX1477</f>
        <v>162099.87948</v>
      </c>
      <c r="AZ1477" s="8">
        <f>AX1477*2%</f>
        <v>46314.251279999997</v>
      </c>
      <c r="BA1477" s="8">
        <f>IF(BB1477&gt;0,0,AX1477*5%)</f>
        <v>115785.62819999999</v>
      </c>
      <c r="BB1477" s="8"/>
      <c r="BC1477" s="8">
        <f>+AX1477+AY1477+AZ1477+BA1477+BB1477</f>
        <v>2639912.32296</v>
      </c>
      <c r="BD1477" s="8">
        <f>AX1477-AT1477</f>
        <v>2315712.5639999998</v>
      </c>
      <c r="BE1477" s="2"/>
      <c r="BH1477" s="2"/>
    </row>
    <row r="1478" spans="2:60" ht="17" hidden="1" outlineLevel="1" x14ac:dyDescent="0.2">
      <c r="B1478" s="82">
        <v>4</v>
      </c>
      <c r="C1478" s="144" t="s">
        <v>528</v>
      </c>
      <c r="D1478" s="144"/>
      <c r="E1478" s="82" t="s">
        <v>85</v>
      </c>
      <c r="F1478" s="143">
        <v>1</v>
      </c>
      <c r="G1478" s="142">
        <f>'[1]BoQ HSYC'!F1478</f>
        <v>0</v>
      </c>
      <c r="H1478" s="185">
        <f>'[1]BoQ HSYC'!G1478</f>
        <v>0</v>
      </c>
      <c r="I1478" s="185">
        <f>'[1]BoQ HSYC'!H1478</f>
        <v>0</v>
      </c>
      <c r="J1478" s="185">
        <f>'[1]BoQ HSYC'!I1478</f>
        <v>0</v>
      </c>
      <c r="K1478" s="48">
        <f>'[1]BoQ HSYC'!J1478</f>
        <v>77688</v>
      </c>
      <c r="L1478" s="47">
        <f>'[1]BoQ HSYC'!K1478</f>
        <v>21412</v>
      </c>
      <c r="M1478" s="47">
        <f>'[1]BoQ HSYC'!L1478</f>
        <v>99100</v>
      </c>
      <c r="N1478" s="183">
        <f>'[1]BoQ HSYC'!M1478</f>
        <v>27190.799999999999</v>
      </c>
      <c r="O1478" s="183">
        <f>'[1]BoQ HSYC'!N1478</f>
        <v>7494.2</v>
      </c>
      <c r="P1478" s="83">
        <f>'[1]BoQ HSYC'!O1478</f>
        <v>34685</v>
      </c>
      <c r="Q1478" s="47">
        <f>'[1]BoQ HSYC'!P1478</f>
        <v>0</v>
      </c>
      <c r="R1478" s="132">
        <f>'[1]BoQ HSYC'!Q1478</f>
        <v>0</v>
      </c>
      <c r="S1478" s="83">
        <f>'[1]BoQ HSYC'!R1478</f>
        <v>0</v>
      </c>
      <c r="T1478" s="48">
        <f>'[1]BoQ HSYC'!S1478</f>
        <v>0</v>
      </c>
      <c r="U1478" s="132">
        <f>'[1]BoQ HSYC'!T1478</f>
        <v>0</v>
      </c>
      <c r="V1478" s="132" t="str">
        <f>'[1]BoQ HSYC'!U1478</f>
        <v>BĐG Q2/2026</v>
      </c>
      <c r="W1478" s="132" t="str">
        <f>'[1]BoQ HSYC'!V1478</f>
        <v>BĐG Q2/2026</v>
      </c>
      <c r="X1478" s="44" t="str">
        <f>'[1]BoQ HSYC'!W1478</f>
        <v>ME</v>
      </c>
      <c r="Y1478" s="44"/>
      <c r="Z1478" s="44"/>
      <c r="AA1478" s="44"/>
      <c r="AB1478" s="2">
        <v>142009.99785719998</v>
      </c>
      <c r="AC1478" s="2">
        <v>142009.99785719998</v>
      </c>
      <c r="AD1478" s="2">
        <f>+M1478</f>
        <v>99100</v>
      </c>
      <c r="AE1478" s="2">
        <f>+AD1478*14%</f>
        <v>13874.000000000002</v>
      </c>
      <c r="AF1478" s="155">
        <f>+AD1478*35%</f>
        <v>34685</v>
      </c>
      <c r="AG1478" s="2">
        <f>+AD1478*F1478</f>
        <v>99100</v>
      </c>
      <c r="AH1478" s="2">
        <f>+AE1478*F1478</f>
        <v>13874.000000000002</v>
      </c>
      <c r="AI1478" s="2">
        <f>+AF1478*F1478</f>
        <v>34685</v>
      </c>
      <c r="AJ1478" s="2">
        <f>SUM(AG1478:AI1478)</f>
        <v>147659</v>
      </c>
      <c r="AK1478" s="2">
        <f>+AD1478*G1478</f>
        <v>0</v>
      </c>
      <c r="AL1478" s="2">
        <f>+AE1478*G1478</f>
        <v>0</v>
      </c>
      <c r="AM1478" s="2">
        <f>+AF1478*G1478</f>
        <v>0</v>
      </c>
      <c r="AN1478" s="155">
        <f>SUM(AK1478:AM1478)</f>
        <v>0</v>
      </c>
      <c r="AQ1478" s="145" t="s">
        <v>525</v>
      </c>
      <c r="AU1478" s="8"/>
      <c r="AV1478" s="8"/>
      <c r="AW1478" s="2">
        <f>+'[2]BoQ HSYC-Đạt'!AT1478</f>
        <v>101082</v>
      </c>
      <c r="AX1478" s="8">
        <f>F1478*AW1478</f>
        <v>101082</v>
      </c>
      <c r="AY1478" s="8">
        <f>IF(AQ1478="CT",7%,5%)*AX1478</f>
        <v>7075.7400000000007</v>
      </c>
      <c r="AZ1478" s="8">
        <f>AX1478*2%</f>
        <v>2021.64</v>
      </c>
      <c r="BA1478" s="8">
        <f>IF(BB1478&gt;0,0,AX1478*5%)</f>
        <v>5054.1000000000004</v>
      </c>
      <c r="BB1478" s="8"/>
      <c r="BC1478" s="8">
        <f>+AX1478+AY1478+AZ1478+BA1478+BB1478</f>
        <v>115233.48000000001</v>
      </c>
      <c r="BD1478" s="8">
        <f>AX1478-AT1478</f>
        <v>101082</v>
      </c>
      <c r="BE1478" s="2"/>
      <c r="BH1478" s="2"/>
    </row>
    <row r="1479" spans="2:60" ht="17" hidden="1" outlineLevel="1" x14ac:dyDescent="0.2">
      <c r="B1479" s="82">
        <v>5</v>
      </c>
      <c r="C1479" s="144" t="s">
        <v>545</v>
      </c>
      <c r="D1479" s="144"/>
      <c r="E1479" s="82" t="s">
        <v>85</v>
      </c>
      <c r="F1479" s="143">
        <v>1</v>
      </c>
      <c r="G1479" s="142">
        <f>'[1]BoQ HSYC'!F1479</f>
        <v>0</v>
      </c>
      <c r="H1479" s="185">
        <f>'[1]BoQ HSYC'!G1479</f>
        <v>0</v>
      </c>
      <c r="I1479" s="185">
        <f>'[1]BoQ HSYC'!H1479</f>
        <v>0</v>
      </c>
      <c r="J1479" s="185">
        <f>'[1]BoQ HSYC'!I1479</f>
        <v>0</v>
      </c>
      <c r="K1479" s="48">
        <f>'[1]BoQ HSYC'!J1479</f>
        <v>24408</v>
      </c>
      <c r="L1479" s="47">
        <f>'[1]BoQ HSYC'!K1479</f>
        <v>16470</v>
      </c>
      <c r="M1479" s="47">
        <f>'[1]BoQ HSYC'!L1479</f>
        <v>40878</v>
      </c>
      <c r="N1479" s="183">
        <f>'[1]BoQ HSYC'!M1479</f>
        <v>8542.7999999999993</v>
      </c>
      <c r="O1479" s="183">
        <f>'[1]BoQ HSYC'!N1479</f>
        <v>5764.5</v>
      </c>
      <c r="P1479" s="83">
        <f>'[1]BoQ HSYC'!O1479</f>
        <v>14307.3</v>
      </c>
      <c r="Q1479" s="47">
        <f>'[1]BoQ HSYC'!P1479</f>
        <v>0</v>
      </c>
      <c r="R1479" s="132">
        <f>'[1]BoQ HSYC'!Q1479</f>
        <v>0</v>
      </c>
      <c r="S1479" s="83">
        <f>'[1]BoQ HSYC'!R1479</f>
        <v>0</v>
      </c>
      <c r="T1479" s="48">
        <f>'[1]BoQ HSYC'!S1479</f>
        <v>0</v>
      </c>
      <c r="U1479" s="132">
        <f>'[1]BoQ HSYC'!T1479</f>
        <v>0</v>
      </c>
      <c r="V1479" s="132" t="str">
        <f>'[1]BoQ HSYC'!U1479</f>
        <v>BĐG Q2/2026</v>
      </c>
      <c r="W1479" s="132" t="str">
        <f>'[1]BoQ HSYC'!V1479</f>
        <v>BĐG Q2/2026</v>
      </c>
      <c r="X1479" s="44" t="str">
        <f>'[1]BoQ HSYC'!W1479</f>
        <v>ME</v>
      </c>
      <c r="Y1479" s="44"/>
      <c r="Z1479" s="44"/>
      <c r="AA1479" s="44"/>
      <c r="AB1479" s="2">
        <v>87277.794940380001</v>
      </c>
      <c r="AC1479" s="2">
        <v>87277.794940380001</v>
      </c>
      <c r="AD1479" s="2">
        <f>+M1479</f>
        <v>40878</v>
      </c>
      <c r="AE1479" s="2">
        <f>+AD1479*14%</f>
        <v>5722.920000000001</v>
      </c>
      <c r="AF1479" s="155">
        <f>+AD1479*35%</f>
        <v>14307.3</v>
      </c>
      <c r="AG1479" s="2">
        <f>+AD1479*F1479</f>
        <v>40878</v>
      </c>
      <c r="AH1479" s="2">
        <f>+AE1479*F1479</f>
        <v>5722.920000000001</v>
      </c>
      <c r="AI1479" s="2">
        <f>+AF1479*F1479</f>
        <v>14307.3</v>
      </c>
      <c r="AJ1479" s="2">
        <f>SUM(AG1479:AI1479)</f>
        <v>60908.22</v>
      </c>
      <c r="AK1479" s="2">
        <f>+AD1479*G1479</f>
        <v>0</v>
      </c>
      <c r="AL1479" s="2">
        <f>+AE1479*G1479</f>
        <v>0</v>
      </c>
      <c r="AM1479" s="2">
        <f>+AF1479*G1479</f>
        <v>0</v>
      </c>
      <c r="AN1479" s="155">
        <f>SUM(AK1479:AM1479)</f>
        <v>0</v>
      </c>
      <c r="AQ1479" s="145" t="s">
        <v>525</v>
      </c>
      <c r="AU1479" s="8"/>
      <c r="AV1479" s="8"/>
      <c r="AW1479" s="2">
        <f>+'[2]BoQ HSYC-Đạt'!AT1479</f>
        <v>41695.56</v>
      </c>
      <c r="AX1479" s="8">
        <f>F1479*AW1479</f>
        <v>41695.56</v>
      </c>
      <c r="AY1479" s="8">
        <f>IF(AQ1479="CT",7%,5%)*AX1479</f>
        <v>2918.6892000000003</v>
      </c>
      <c r="AZ1479" s="8">
        <f>AX1479*2%</f>
        <v>833.91120000000001</v>
      </c>
      <c r="BA1479" s="8">
        <f>IF(BB1479&gt;0,0,AX1479*5%)</f>
        <v>2084.7779999999998</v>
      </c>
      <c r="BB1479" s="8"/>
      <c r="BC1479" s="8">
        <f>+AX1479+AY1479+AZ1479+BA1479+BB1479</f>
        <v>47532.938399999999</v>
      </c>
      <c r="BD1479" s="8">
        <f>AX1479-AT1479</f>
        <v>41695.56</v>
      </c>
      <c r="BE1479" s="2"/>
      <c r="BH1479" s="2"/>
    </row>
    <row r="1480" spans="2:60" ht="17" hidden="1" outlineLevel="1" x14ac:dyDescent="0.2">
      <c r="B1480" s="82">
        <v>6</v>
      </c>
      <c r="C1480" s="144" t="s">
        <v>938</v>
      </c>
      <c r="D1480" s="144"/>
      <c r="E1480" s="82" t="s">
        <v>85</v>
      </c>
      <c r="F1480" s="143">
        <v>8</v>
      </c>
      <c r="G1480" s="142">
        <f>'[1]BoQ HSYC'!F1480</f>
        <v>0</v>
      </c>
      <c r="H1480" s="185">
        <f>'[1]BoQ HSYC'!G1480</f>
        <v>0</v>
      </c>
      <c r="I1480" s="185">
        <f>'[1]BoQ HSYC'!H1480</f>
        <v>0</v>
      </c>
      <c r="J1480" s="185">
        <f>'[1]BoQ HSYC'!I1480</f>
        <v>0</v>
      </c>
      <c r="K1480" s="48">
        <f>'[1]BoQ HSYC'!J1480</f>
        <v>18000</v>
      </c>
      <c r="L1480" s="47">
        <f>'[1]BoQ HSYC'!K1480</f>
        <v>14659</v>
      </c>
      <c r="M1480" s="47">
        <f>'[1]BoQ HSYC'!L1480</f>
        <v>32659</v>
      </c>
      <c r="N1480" s="183">
        <f>'[1]BoQ HSYC'!M1480</f>
        <v>6300</v>
      </c>
      <c r="O1480" s="183">
        <f>'[1]BoQ HSYC'!N1480</f>
        <v>5130.6499999999996</v>
      </c>
      <c r="P1480" s="83">
        <f>'[1]BoQ HSYC'!O1480</f>
        <v>11430.65</v>
      </c>
      <c r="Q1480" s="47">
        <f>'[1]BoQ HSYC'!P1480</f>
        <v>0</v>
      </c>
      <c r="R1480" s="132">
        <f>'[1]BoQ HSYC'!Q1480</f>
        <v>0</v>
      </c>
      <c r="S1480" s="83">
        <f>'[1]BoQ HSYC'!R1480</f>
        <v>0</v>
      </c>
      <c r="T1480" s="48">
        <f>'[1]BoQ HSYC'!S1480</f>
        <v>0</v>
      </c>
      <c r="U1480" s="132">
        <f>'[1]BoQ HSYC'!T1480</f>
        <v>0</v>
      </c>
      <c r="V1480" s="132" t="str">
        <f>'[1]BoQ HSYC'!U1480</f>
        <v>BĐG Q2/2026</v>
      </c>
      <c r="W1480" s="132" t="str">
        <f>'[1]BoQ HSYC'!V1480</f>
        <v>BĐG Q2/2026</v>
      </c>
      <c r="X1480" s="44" t="str">
        <f>'[1]BoQ HSYC'!W1480</f>
        <v>ME</v>
      </c>
      <c r="Y1480" s="44"/>
      <c r="Z1480" s="44"/>
      <c r="AA1480" s="44"/>
      <c r="AB1480" s="2">
        <v>65453.53515525</v>
      </c>
      <c r="AC1480" s="2">
        <v>523628.281242</v>
      </c>
      <c r="AD1480" s="2">
        <f>+M1480</f>
        <v>32659</v>
      </c>
      <c r="AE1480" s="2">
        <f>+AD1480*14%</f>
        <v>4572.26</v>
      </c>
      <c r="AF1480" s="155">
        <f>+AD1480*35%</f>
        <v>11430.65</v>
      </c>
      <c r="AG1480" s="2">
        <f>+AD1480*F1480</f>
        <v>261272</v>
      </c>
      <c r="AH1480" s="2">
        <f>+AE1480*F1480</f>
        <v>36578.080000000002</v>
      </c>
      <c r="AI1480" s="2">
        <f>+AF1480*F1480</f>
        <v>91445.2</v>
      </c>
      <c r="AJ1480" s="2">
        <f>SUM(AG1480:AI1480)</f>
        <v>389295.28</v>
      </c>
      <c r="AK1480" s="2">
        <f>+AD1480*G1480</f>
        <v>0</v>
      </c>
      <c r="AL1480" s="2">
        <f>+AE1480*G1480</f>
        <v>0</v>
      </c>
      <c r="AM1480" s="2">
        <f>+AF1480*G1480</f>
        <v>0</v>
      </c>
      <c r="AN1480" s="155">
        <f>SUM(AK1480:AM1480)</f>
        <v>0</v>
      </c>
      <c r="AQ1480" s="145" t="s">
        <v>525</v>
      </c>
      <c r="AU1480" s="8"/>
      <c r="AV1480" s="8"/>
      <c r="AW1480" s="2">
        <f>+'[2]BoQ HSYC-Đạt'!AT1480</f>
        <v>33312.18</v>
      </c>
      <c r="AX1480" s="8">
        <f>F1480*AW1480</f>
        <v>266497.44</v>
      </c>
      <c r="AY1480" s="8">
        <f>IF(AQ1480="CT",7%,5%)*AX1480</f>
        <v>18654.820800000001</v>
      </c>
      <c r="AZ1480" s="8">
        <f>AX1480*2%</f>
        <v>5329.9488000000001</v>
      </c>
      <c r="BA1480" s="8">
        <f>IF(BB1480&gt;0,0,AX1480*5%)</f>
        <v>13324.872000000001</v>
      </c>
      <c r="BB1480" s="8"/>
      <c r="BC1480" s="8">
        <f>+AX1480+AY1480+AZ1480+BA1480+BB1480</f>
        <v>303807.08159999998</v>
      </c>
      <c r="BD1480" s="8">
        <f>AX1480-AT1480</f>
        <v>266497.44</v>
      </c>
      <c r="BE1480" s="2"/>
      <c r="BH1480" s="2"/>
    </row>
    <row r="1481" spans="2:60" ht="34" hidden="1" outlineLevel="1" x14ac:dyDescent="0.2">
      <c r="B1481" s="82">
        <v>7</v>
      </c>
      <c r="C1481" s="144" t="s">
        <v>937</v>
      </c>
      <c r="D1481" s="144"/>
      <c r="E1481" s="82" t="s">
        <v>85</v>
      </c>
      <c r="F1481" s="143">
        <v>3</v>
      </c>
      <c r="G1481" s="142">
        <f>'[1]BoQ HSYC'!F1481</f>
        <v>0</v>
      </c>
      <c r="H1481" s="185">
        <f>'[1]BoQ HSYC'!G1481</f>
        <v>0</v>
      </c>
      <c r="I1481" s="185">
        <f>'[1]BoQ HSYC'!H1481</f>
        <v>0</v>
      </c>
      <c r="J1481" s="185">
        <f>'[1]BoQ HSYC'!I1481</f>
        <v>0</v>
      </c>
      <c r="K1481" s="48">
        <f>'[1]BoQ HSYC'!J1481</f>
        <v>150000</v>
      </c>
      <c r="L1481" s="47">
        <f>'[1]BoQ HSYC'!K1481</f>
        <v>56400</v>
      </c>
      <c r="M1481" s="47">
        <f>'[1]BoQ HSYC'!L1481</f>
        <v>206400</v>
      </c>
      <c r="N1481" s="183">
        <f>'[1]BoQ HSYC'!M1481</f>
        <v>0</v>
      </c>
      <c r="O1481" s="183">
        <f>'[1]BoQ HSYC'!N1481</f>
        <v>19740</v>
      </c>
      <c r="P1481" s="83">
        <f>'[1]BoQ HSYC'!O1481</f>
        <v>19740</v>
      </c>
      <c r="Q1481" s="47">
        <f>'[1]BoQ HSYC'!P1481</f>
        <v>0</v>
      </c>
      <c r="R1481" s="132">
        <f>'[1]BoQ HSYC'!Q1481</f>
        <v>0</v>
      </c>
      <c r="S1481" s="83">
        <f>'[1]BoQ HSYC'!R1481</f>
        <v>0</v>
      </c>
      <c r="T1481" s="48">
        <f>'[1]BoQ HSYC'!S1481</f>
        <v>0</v>
      </c>
      <c r="U1481" s="132">
        <f>'[1]BoQ HSYC'!T1481</f>
        <v>0</v>
      </c>
      <c r="V1481" s="132" t="str">
        <f>'[1]BoQ HSYC'!U1481</f>
        <v>VT: NCC, NC:BĐG Q2/2026</v>
      </c>
      <c r="W1481" s="132" t="str">
        <f>'[1]BoQ HSYC'!V1481</f>
        <v>VT: NCC, NC:BĐG Q2/2026</v>
      </c>
      <c r="X1481" s="44" t="str">
        <f>'[1]BoQ HSYC'!W1481</f>
        <v>ME</v>
      </c>
      <c r="Y1481" s="44"/>
      <c r="Z1481" s="44"/>
      <c r="AA1481" s="44"/>
      <c r="AB1481" s="2">
        <v>147604.0825017</v>
      </c>
      <c r="AC1481" s="2">
        <v>442812.24750509998</v>
      </c>
      <c r="AD1481" s="2">
        <f>+M1481</f>
        <v>206400</v>
      </c>
      <c r="AE1481" s="2">
        <f>+AD1481*14%</f>
        <v>28896.000000000004</v>
      </c>
      <c r="AF1481" s="155">
        <f>+AD1481*35%</f>
        <v>72240</v>
      </c>
      <c r="AG1481" s="2">
        <f>+AD1481*F1481</f>
        <v>619200</v>
      </c>
      <c r="AH1481" s="2">
        <f>+AE1481*F1481</f>
        <v>86688.000000000015</v>
      </c>
      <c r="AI1481" s="2">
        <f>+AF1481*F1481</f>
        <v>216720</v>
      </c>
      <c r="AJ1481" s="2">
        <f>SUM(AG1481:AI1481)</f>
        <v>922608</v>
      </c>
      <c r="AK1481" s="2">
        <f>+AD1481*G1481</f>
        <v>0</v>
      </c>
      <c r="AL1481" s="2">
        <f>+AE1481*G1481</f>
        <v>0</v>
      </c>
      <c r="AM1481" s="2">
        <f>+AF1481*G1481</f>
        <v>0</v>
      </c>
      <c r="AN1481" s="155">
        <f>SUM(AK1481:AM1481)</f>
        <v>0</v>
      </c>
      <c r="AQ1481" s="145" t="s">
        <v>525</v>
      </c>
      <c r="AU1481" s="8"/>
      <c r="AV1481" s="8"/>
      <c r="AW1481" s="2">
        <f>+'[2]BoQ HSYC-Đạt'!AT1481</f>
        <v>210528</v>
      </c>
      <c r="AX1481" s="8">
        <f>F1481*AW1481</f>
        <v>631584</v>
      </c>
      <c r="AY1481" s="8">
        <f>IF(AQ1481="CT",7%,5%)*AX1481</f>
        <v>44210.880000000005</v>
      </c>
      <c r="AZ1481" s="8">
        <f>AX1481*2%</f>
        <v>12631.68</v>
      </c>
      <c r="BA1481" s="8">
        <f>IF(BB1481&gt;0,0,AX1481*5%)</f>
        <v>31579.200000000001</v>
      </c>
      <c r="BB1481" s="8"/>
      <c r="BC1481" s="8">
        <f>+AX1481+AY1481+AZ1481+BA1481+BB1481</f>
        <v>720005.76</v>
      </c>
      <c r="BD1481" s="8">
        <f>AX1481-AT1481</f>
        <v>631584</v>
      </c>
      <c r="BE1481" s="2"/>
      <c r="BH1481" s="2"/>
    </row>
    <row r="1482" spans="2:60" s="133" customFormat="1" ht="17" collapsed="1" x14ac:dyDescent="0.2">
      <c r="B1482" s="139" t="s">
        <v>1072</v>
      </c>
      <c r="C1482" s="141" t="s">
        <v>1071</v>
      </c>
      <c r="D1482" s="141"/>
      <c r="E1482" s="139"/>
      <c r="F1482" s="139"/>
      <c r="G1482" s="139"/>
      <c r="H1482" s="138"/>
      <c r="I1482" s="138"/>
      <c r="J1482" s="138"/>
      <c r="K1482" s="140"/>
      <c r="L1482" s="140"/>
      <c r="M1482" s="138"/>
      <c r="N1482" s="138">
        <f>IF(V1482&lt;&gt;"VTC VHm",_xlfn.XLOOKUP(Z1482,$AC$4015:$AC$4035,$AD$4015:$AD$4035,0)*M1482,_xlfn.XLOOKUP(Z1482,$AC$4015:$AC$4035,$AD$4015:$AD$4035,0)*L1482)</f>
        <v>0</v>
      </c>
      <c r="O1482" s="138">
        <f>IF(V1482&lt;&gt;"VTC VHm",_xlfn.XLOOKUP(Z1482,$AC$4015:$AC$4035,$AE$4015:$AE$4035,0)*M1482,_xlfn.XLOOKUP(Z1482,$AC$4015:$AC$4035,$AE$4015:$AE$4035,0)*L1482)</f>
        <v>0</v>
      </c>
      <c r="P1482" s="138"/>
      <c r="Q1482" s="138">
        <f>M1482*G1482</f>
        <v>0</v>
      </c>
      <c r="R1482" s="138">
        <f>N1482*G1482</f>
        <v>0</v>
      </c>
      <c r="S1482" s="138">
        <f>SUM(Q1482:R1482)</f>
        <v>0</v>
      </c>
      <c r="T1482" s="139"/>
      <c r="U1482" s="138"/>
      <c r="V1482" s="138"/>
      <c r="W1482" s="138"/>
      <c r="X1482" s="137"/>
      <c r="Y1482" s="137"/>
      <c r="Z1482" s="137"/>
      <c r="AA1482" s="136"/>
      <c r="AB1482" s="135"/>
      <c r="AC1482" s="246">
        <f>SUM(AC1483:AC1574)</f>
        <v>3288123966.9098892</v>
      </c>
      <c r="AD1482" s="246"/>
      <c r="AE1482" s="246"/>
      <c r="AF1482" s="246"/>
      <c r="AG1482" s="246">
        <f>SUM(AG1483:AG1574)</f>
        <v>3327737648.7891979</v>
      </c>
      <c r="AH1482" s="246">
        <f>SUM(AH1483:AH1574)</f>
        <v>465883270.83048737</v>
      </c>
      <c r="AI1482" s="246">
        <f>SUM(AI1483:AI1574)</f>
        <v>1164708177.0762186</v>
      </c>
      <c r="AJ1482" s="246">
        <f>SUM(AJ1483:AJ1574)</f>
        <v>4958329096.6959038</v>
      </c>
      <c r="AK1482" s="246">
        <f>SUM(AK1483:AK1574)</f>
        <v>3317729038.7412686</v>
      </c>
      <c r="AL1482" s="246">
        <f>SUM(AL1483:AL1574)</f>
        <v>464482065.42377722</v>
      </c>
      <c r="AM1482" s="246">
        <f>SUM(AM1483:AM1574)</f>
        <v>1161205163.5594432</v>
      </c>
      <c r="AN1482" s="246">
        <f>SUM(AN1483:AN1574)</f>
        <v>4943416267.7244883</v>
      </c>
      <c r="AP1482" s="133">
        <v>6</v>
      </c>
      <c r="AQ1482" s="145" t="s">
        <v>525</v>
      </c>
      <c r="AU1482" s="8">
        <f>+K1482</f>
        <v>0</v>
      </c>
      <c r="AV1482" s="8">
        <f>+L1482</f>
        <v>0</v>
      </c>
      <c r="AW1482" s="2">
        <f>+M1482</f>
        <v>0</v>
      </c>
      <c r="AX1482" s="246">
        <f>SUM(AX1483:AX1574)</f>
        <v>3382404299.6733685</v>
      </c>
      <c r="AY1482" s="246">
        <f>SUM(AY1483:AY1574)</f>
        <v>236768300.97713581</v>
      </c>
      <c r="AZ1482" s="246">
        <f>SUM(AZ1483:AZ1574)</f>
        <v>67648085.993467376</v>
      </c>
      <c r="BA1482" s="246">
        <f>SUM(BA1483:BA1574)</f>
        <v>2415946.3939427137</v>
      </c>
      <c r="BB1482" s="246">
        <f>SUM(BB1483:BB1574)</f>
        <v>1033322955.6280802</v>
      </c>
      <c r="BC1482" s="246">
        <f>SUM(BC1483:BC1574)</f>
        <v>4722559588.6659937</v>
      </c>
      <c r="BD1482" s="246">
        <f>SUM(BD1483:BD1574)</f>
        <v>3382404299.6733685</v>
      </c>
      <c r="BE1482" s="2"/>
      <c r="BH1482" s="2"/>
    </row>
    <row r="1483" spans="2:60" s="92" customFormat="1" ht="15.75" customHeight="1" x14ac:dyDescent="0.2">
      <c r="B1483" s="163" t="s">
        <v>1070</v>
      </c>
      <c r="C1483" s="164" t="s">
        <v>164</v>
      </c>
      <c r="D1483" s="164"/>
      <c r="E1483" s="163"/>
      <c r="F1483" s="162"/>
      <c r="G1483" s="149"/>
      <c r="H1483" s="158"/>
      <c r="I1483" s="158"/>
      <c r="J1483" s="158"/>
      <c r="K1483" s="159"/>
      <c r="L1483" s="161"/>
      <c r="M1483" s="161">
        <f>SUM(K1483:L1483)</f>
        <v>0</v>
      </c>
      <c r="N1483" s="83">
        <f>IF(V1483&lt;&gt;"VTC VHm",_xlfn.XLOOKUP(Z1483,$AC$4015:$AC$4035,$AD$4015:$AD$4035,0)*M1483,_xlfn.XLOOKUP(Z1483,$AC$4015:$AC$4035,$AD$4015:$AD$4035,0)*L1483)</f>
        <v>0</v>
      </c>
      <c r="O1483" s="83">
        <f>IF(V1483&lt;&gt;"VTC VHm",_xlfn.XLOOKUP(Z1483,$AC$4015:$AC$4035,$AE$4015:$AE$4035,0)*M1483,_xlfn.XLOOKUP(Z1483,$AC$4015:$AC$4035,$AE$4015:$AE$4035,0)*L1483)</f>
        <v>0</v>
      </c>
      <c r="P1483" s="160">
        <f>SUM(N1483:O1483)</f>
        <v>0</v>
      </c>
      <c r="Q1483" s="161">
        <f>M1483*G1483</f>
        <v>0</v>
      </c>
      <c r="R1483" s="161">
        <f>G1483*P1483</f>
        <v>0</v>
      </c>
      <c r="S1483" s="160">
        <f>SUM(Q1483:R1483)</f>
        <v>0</v>
      </c>
      <c r="T1483" s="159"/>
      <c r="U1483" s="158"/>
      <c r="V1483" s="158"/>
      <c r="W1483" s="158"/>
      <c r="X1483" s="94" t="s">
        <v>33</v>
      </c>
      <c r="Y1483" s="94"/>
      <c r="Z1483" s="94"/>
      <c r="AA1483" s="44"/>
      <c r="AB1483" s="2"/>
      <c r="AC1483" s="2"/>
      <c r="AD1483" s="93">
        <f>+M1483</f>
        <v>0</v>
      </c>
      <c r="AE1483" s="93">
        <f>+AD1483*14%</f>
        <v>0</v>
      </c>
      <c r="AF1483" s="93">
        <f>+AD1483*35%</f>
        <v>0</v>
      </c>
      <c r="AG1483" s="93">
        <f>+AD1483*F1483</f>
        <v>0</v>
      </c>
      <c r="AH1483" s="93">
        <f>+AE1483*F1483</f>
        <v>0</v>
      </c>
      <c r="AI1483" s="93">
        <f>+AF1483*F1483</f>
        <v>0</v>
      </c>
      <c r="AJ1483" s="93">
        <f>SUM(AG1483:AI1483)</f>
        <v>0</v>
      </c>
      <c r="AK1483" s="93">
        <f>+AD1483*G1483</f>
        <v>0</v>
      </c>
      <c r="AL1483" s="93">
        <f>+AE1483*G1483</f>
        <v>0</v>
      </c>
      <c r="AM1483" s="93">
        <f>+AF1483*G1483</f>
        <v>0</v>
      </c>
      <c r="AN1483" s="93">
        <f>SUM(AK1483:AM1483)</f>
        <v>0</v>
      </c>
      <c r="AQ1483" s="145" t="s">
        <v>525</v>
      </c>
      <c r="AU1483" s="8">
        <f>+K1483</f>
        <v>0</v>
      </c>
      <c r="AV1483" s="8">
        <f>+L1483</f>
        <v>0</v>
      </c>
      <c r="AW1483" s="2">
        <f>+M1483</f>
        <v>0</v>
      </c>
      <c r="AX1483" s="8">
        <f>F1483*AW1483</f>
        <v>0</v>
      </c>
      <c r="AY1483" s="8">
        <f>IF(AQ1483="CT",7%,5%)*AX1483</f>
        <v>0</v>
      </c>
      <c r="AZ1483" s="8">
        <f>AX1483*2%</f>
        <v>0</v>
      </c>
      <c r="BA1483" s="8">
        <f>IF(BB1483&gt;0,0,AX1483*5%)</f>
        <v>0</v>
      </c>
      <c r="BB1483" s="8">
        <f>(AX1483-BG1483)*35%</f>
        <v>0</v>
      </c>
      <c r="BC1483" s="8">
        <f>+AX1483+AY1483+AZ1483+BA1483+BB1483</f>
        <v>0</v>
      </c>
      <c r="BD1483" s="8">
        <f>AX1483-AT1483</f>
        <v>0</v>
      </c>
      <c r="BE1483" s="2"/>
      <c r="BH1483" s="2"/>
    </row>
    <row r="1484" spans="2:60" s="92" customFormat="1" ht="15.75" customHeight="1" collapsed="1" x14ac:dyDescent="0.2">
      <c r="B1484" s="163"/>
      <c r="C1484" s="164" t="s">
        <v>1069</v>
      </c>
      <c r="D1484" s="164"/>
      <c r="E1484" s="163"/>
      <c r="F1484" s="162"/>
      <c r="G1484" s="149"/>
      <c r="H1484" s="158"/>
      <c r="I1484" s="158"/>
      <c r="J1484" s="158"/>
      <c r="K1484" s="159"/>
      <c r="L1484" s="161"/>
      <c r="M1484" s="161">
        <f>SUM(K1484:L1484)</f>
        <v>0</v>
      </c>
      <c r="N1484" s="83">
        <f>IF(V1484&lt;&gt;"VTC VHm",_xlfn.XLOOKUP(Z1484,$AC$4015:$AC$4035,$AD$4015:$AD$4035,0)*M1484,_xlfn.XLOOKUP(Z1484,$AC$4015:$AC$4035,$AD$4015:$AD$4035,0)*L1484)</f>
        <v>0</v>
      </c>
      <c r="O1484" s="83">
        <f>IF(V1484&lt;&gt;"VTC VHm",_xlfn.XLOOKUP(Z1484,$AC$4015:$AC$4035,$AE$4015:$AE$4035,0)*M1484,_xlfn.XLOOKUP(Z1484,$AC$4015:$AC$4035,$AE$4015:$AE$4035,0)*L1484)</f>
        <v>0</v>
      </c>
      <c r="P1484" s="160">
        <f>SUM(N1484:O1484)</f>
        <v>0</v>
      </c>
      <c r="Q1484" s="161">
        <f>M1484*G1484</f>
        <v>0</v>
      </c>
      <c r="R1484" s="161">
        <f>G1484*P1484</f>
        <v>0</v>
      </c>
      <c r="S1484" s="160">
        <f>SUM(Q1484:R1484)</f>
        <v>0</v>
      </c>
      <c r="T1484" s="159"/>
      <c r="U1484" s="158"/>
      <c r="V1484" s="158"/>
      <c r="W1484" s="158"/>
      <c r="X1484" s="94" t="s">
        <v>33</v>
      </c>
      <c r="Y1484" s="94"/>
      <c r="Z1484" s="94"/>
      <c r="AA1484" s="44"/>
      <c r="AB1484" s="2"/>
      <c r="AC1484" s="2"/>
      <c r="AD1484" s="93">
        <f>+M1484</f>
        <v>0</v>
      </c>
      <c r="AE1484" s="93">
        <f>+AD1484*14%</f>
        <v>0</v>
      </c>
      <c r="AF1484" s="93">
        <f>+AD1484*35%</f>
        <v>0</v>
      </c>
      <c r="AG1484" s="93">
        <f>+AD1484*F1484</f>
        <v>0</v>
      </c>
      <c r="AH1484" s="93">
        <f>+AE1484*F1484</f>
        <v>0</v>
      </c>
      <c r="AI1484" s="93">
        <f>+AF1484*F1484</f>
        <v>0</v>
      </c>
      <c r="AJ1484" s="93">
        <f>SUM(AG1484:AI1484)</f>
        <v>0</v>
      </c>
      <c r="AK1484" s="93">
        <f>+AD1484*G1484</f>
        <v>0</v>
      </c>
      <c r="AL1484" s="93">
        <f>+AE1484*G1484</f>
        <v>0</v>
      </c>
      <c r="AM1484" s="93">
        <f>+AF1484*G1484</f>
        <v>0</v>
      </c>
      <c r="AN1484" s="93">
        <f>SUM(AK1484:AM1484)</f>
        <v>0</v>
      </c>
      <c r="AQ1484" s="145" t="s">
        <v>525</v>
      </c>
      <c r="AU1484" s="8">
        <f>+K1484</f>
        <v>0</v>
      </c>
      <c r="AV1484" s="8">
        <f>+L1484</f>
        <v>0</v>
      </c>
      <c r="AW1484" s="2">
        <f>+M1484</f>
        <v>0</v>
      </c>
      <c r="AX1484" s="8">
        <f>F1484*AW1484</f>
        <v>0</v>
      </c>
      <c r="AY1484" s="8">
        <f>IF(AQ1484="CT",7%,5%)*AX1484</f>
        <v>0</v>
      </c>
      <c r="AZ1484" s="8">
        <f>AX1484*2%</f>
        <v>0</v>
      </c>
      <c r="BA1484" s="8">
        <f>IF(BB1484&gt;0,0,AX1484*5%)</f>
        <v>0</v>
      </c>
      <c r="BB1484" s="8">
        <f>(AX1484-BG1484)*35%</f>
        <v>0</v>
      </c>
      <c r="BC1484" s="8">
        <f>+AX1484+AY1484+AZ1484+BA1484+BB1484</f>
        <v>0</v>
      </c>
      <c r="BD1484" s="8">
        <f>AX1484-AT1484</f>
        <v>0</v>
      </c>
      <c r="BE1484" s="2"/>
      <c r="BH1484" s="2"/>
    </row>
    <row r="1485" spans="2:60" s="92" customFormat="1" ht="15.75" hidden="1" customHeight="1" outlineLevel="1" x14ac:dyDescent="0.2">
      <c r="B1485" s="163"/>
      <c r="C1485" s="164" t="s">
        <v>776</v>
      </c>
      <c r="D1485" s="164"/>
      <c r="E1485" s="163"/>
      <c r="F1485" s="162"/>
      <c r="G1485" s="149"/>
      <c r="H1485" s="158"/>
      <c r="I1485" s="158"/>
      <c r="J1485" s="158"/>
      <c r="K1485" s="159"/>
      <c r="L1485" s="161"/>
      <c r="M1485" s="161">
        <f>SUM(K1485:L1485)</f>
        <v>0</v>
      </c>
      <c r="N1485" s="83">
        <f>IF(V1485&lt;&gt;"VTC VHm",_xlfn.XLOOKUP(Z1485,$AC$4015:$AC$4035,$AD$4015:$AD$4035,0)*M1485,_xlfn.XLOOKUP(Z1485,$AC$4015:$AC$4035,$AD$4015:$AD$4035,0)*L1485)</f>
        <v>0</v>
      </c>
      <c r="O1485" s="83">
        <f>IF(V1485&lt;&gt;"VTC VHm",_xlfn.XLOOKUP(Z1485,$AC$4015:$AC$4035,$AE$4015:$AE$4035,0)*M1485,_xlfn.XLOOKUP(Z1485,$AC$4015:$AC$4035,$AE$4015:$AE$4035,0)*L1485)</f>
        <v>0</v>
      </c>
      <c r="P1485" s="160">
        <f>SUM(N1485:O1485)</f>
        <v>0</v>
      </c>
      <c r="Q1485" s="161">
        <f>M1485*G1485</f>
        <v>0</v>
      </c>
      <c r="R1485" s="161">
        <f>G1485*P1485</f>
        <v>0</v>
      </c>
      <c r="S1485" s="160">
        <f>SUM(Q1485:R1485)</f>
        <v>0</v>
      </c>
      <c r="T1485" s="159"/>
      <c r="U1485" s="158"/>
      <c r="V1485" s="158"/>
      <c r="W1485" s="158"/>
      <c r="X1485" s="94" t="s">
        <v>33</v>
      </c>
      <c r="Y1485" s="94"/>
      <c r="Z1485" s="94"/>
      <c r="AA1485" s="94"/>
      <c r="AB1485" s="2"/>
      <c r="AC1485" s="2"/>
      <c r="AD1485" s="93">
        <f>+M1485</f>
        <v>0</v>
      </c>
      <c r="AE1485" s="93">
        <f>+AD1485*14%</f>
        <v>0</v>
      </c>
      <c r="AF1485" s="93">
        <f>+AD1485*35%</f>
        <v>0</v>
      </c>
      <c r="AG1485" s="93">
        <f>+AD1485*F1485</f>
        <v>0</v>
      </c>
      <c r="AH1485" s="93">
        <f>+AE1485*F1485</f>
        <v>0</v>
      </c>
      <c r="AI1485" s="93">
        <f>+AF1485*F1485</f>
        <v>0</v>
      </c>
      <c r="AJ1485" s="93">
        <f>SUM(AG1485:AI1485)</f>
        <v>0</v>
      </c>
      <c r="AK1485" s="93">
        <f>+AD1485*G1485</f>
        <v>0</v>
      </c>
      <c r="AL1485" s="93">
        <f>+AE1485*G1485</f>
        <v>0</v>
      </c>
      <c r="AM1485" s="93">
        <f>+AF1485*G1485</f>
        <v>0</v>
      </c>
      <c r="AN1485" s="93">
        <f>SUM(AK1485:AM1485)</f>
        <v>0</v>
      </c>
      <c r="AQ1485" s="145" t="s">
        <v>525</v>
      </c>
      <c r="AU1485" s="8">
        <f>+K1485</f>
        <v>0</v>
      </c>
      <c r="AV1485" s="8">
        <f>+L1485</f>
        <v>0</v>
      </c>
      <c r="AW1485" s="2">
        <f>+M1485</f>
        <v>0</v>
      </c>
      <c r="AX1485" s="8">
        <f>F1485*AW1485</f>
        <v>0</v>
      </c>
      <c r="AY1485" s="8">
        <f>IF(AQ1485="CT",7%,5%)*AX1485</f>
        <v>0</v>
      </c>
      <c r="AZ1485" s="8">
        <f>AX1485*2%</f>
        <v>0</v>
      </c>
      <c r="BA1485" s="8">
        <f>IF(BB1485&gt;0,0,AX1485*5%)</f>
        <v>0</v>
      </c>
      <c r="BB1485" s="8">
        <f>(AX1485-BG1485)*35%</f>
        <v>0</v>
      </c>
      <c r="BC1485" s="8">
        <f>+AX1485+AY1485+AZ1485+BA1485+BB1485</f>
        <v>0</v>
      </c>
      <c r="BD1485" s="8">
        <f>AX1485-AT1485</f>
        <v>0</v>
      </c>
      <c r="BE1485" s="2"/>
      <c r="BH1485" s="2"/>
    </row>
    <row r="1486" spans="2:60" ht="34" hidden="1" outlineLevel="1" x14ac:dyDescent="0.2">
      <c r="B1486" s="82">
        <v>1</v>
      </c>
      <c r="C1486" s="144" t="s">
        <v>1065</v>
      </c>
      <c r="D1486" s="144"/>
      <c r="E1486" s="82" t="s">
        <v>104</v>
      </c>
      <c r="F1486" s="143">
        <v>116.46299999999999</v>
      </c>
      <c r="G1486" s="142">
        <f>+[2]THKL!F1490</f>
        <v>116.46299999999999</v>
      </c>
      <c r="H1486" s="132"/>
      <c r="I1486" s="132"/>
      <c r="J1486" s="132"/>
      <c r="K1486" s="156"/>
      <c r="L1486" s="157">
        <f>$L$21</f>
        <v>251876.31</v>
      </c>
      <c r="M1486" s="157">
        <f>SUM(K1486:L1486)</f>
        <v>251876.31</v>
      </c>
      <c r="N1486" s="83">
        <f>IF(V1486&lt;&gt;"VTC VHm",_xlfn.XLOOKUP(Z1486,$AC$4015:$AC$4035,$AD$4015:$AD$4035,0)*M1486,_xlfn.XLOOKUP(Z1486,$AC$4015:$AC$4035,$AD$4015:$AD$4035,0)*L1486)</f>
        <v>88156.708499999993</v>
      </c>
      <c r="O1486" s="83">
        <f>IF(V1486&lt;&gt;"VTC VHm",_xlfn.XLOOKUP(Z1486,$AC$4015:$AC$4035,$AE$4015:$AE$4035,0)*M1486,_xlfn.XLOOKUP(Z1486,$AC$4015:$AC$4035,$AE$4015:$AE$4035,0)*L1486)</f>
        <v>0</v>
      </c>
      <c r="P1486" s="83">
        <f>SUM(N1486:O1486)</f>
        <v>88156.708499999993</v>
      </c>
      <c r="Q1486" s="157">
        <f>M1486*G1486</f>
        <v>29334270.691529997</v>
      </c>
      <c r="R1486" s="157">
        <f>G1486*P1486</f>
        <v>10266994.742035499</v>
      </c>
      <c r="S1486" s="83">
        <f>SUM(Q1486:R1486)</f>
        <v>39601265.433565497</v>
      </c>
      <c r="T1486" s="156" t="s">
        <v>50</v>
      </c>
      <c r="U1486" s="132"/>
      <c r="V1486" s="132"/>
      <c r="W1486" s="132"/>
      <c r="X1486" s="44" t="s">
        <v>33</v>
      </c>
      <c r="Y1486" s="44"/>
      <c r="Z1486" s="44" t="s">
        <v>16</v>
      </c>
      <c r="AA1486" s="44" t="s">
        <v>80</v>
      </c>
      <c r="AB1486" s="2">
        <v>272678.58698437503</v>
      </c>
      <c r="AC1486" s="2">
        <v>31756966.275961269</v>
      </c>
      <c r="AD1486" s="2">
        <f>+M1486</f>
        <v>251876.31</v>
      </c>
      <c r="AE1486" s="2">
        <f>+AD1486*14%</f>
        <v>35262.683400000002</v>
      </c>
      <c r="AF1486" s="155">
        <f>+AD1486*35%</f>
        <v>88156.708499999993</v>
      </c>
      <c r="AG1486" s="2">
        <f>+AD1486*F1486</f>
        <v>29334270.691529997</v>
      </c>
      <c r="AH1486" s="2">
        <f>+AE1486*F1486</f>
        <v>4106797.8968142001</v>
      </c>
      <c r="AI1486" s="2">
        <f>+AF1486*F1486</f>
        <v>10266994.742035499</v>
      </c>
      <c r="AJ1486" s="2">
        <f>SUM(AG1486:AI1486)</f>
        <v>43708063.330379695</v>
      </c>
      <c r="AK1486" s="2">
        <f>+AD1486*G1486</f>
        <v>29334270.691529997</v>
      </c>
      <c r="AL1486" s="2">
        <f>+AE1486*G1486</f>
        <v>4106797.8968142001</v>
      </c>
      <c r="AM1486" s="2">
        <f>+AF1486*G1486</f>
        <v>10266994.742035499</v>
      </c>
      <c r="AN1486" s="155">
        <f>SUM(AK1486:AM1486)</f>
        <v>43708063.330379695</v>
      </c>
      <c r="AQ1486" s="145" t="s">
        <v>525</v>
      </c>
      <c r="AU1486" s="8">
        <f>+K1486</f>
        <v>0</v>
      </c>
      <c r="AV1486" s="8">
        <f>+L1486</f>
        <v>251876.31</v>
      </c>
      <c r="AW1486" s="2">
        <f>+M1486</f>
        <v>251876.31</v>
      </c>
      <c r="AX1486" s="8">
        <f>F1486*AW1486</f>
        <v>29334270.691529997</v>
      </c>
      <c r="AY1486" s="8">
        <f>IF(AQ1486="CT",7%,5%)*AX1486</f>
        <v>2053398.9484071</v>
      </c>
      <c r="AZ1486" s="8">
        <f>AX1486*2%</f>
        <v>586685.41383059998</v>
      </c>
      <c r="BA1486" s="8">
        <f>IF(BB1486&gt;0,0,AX1486*5%)</f>
        <v>0</v>
      </c>
      <c r="BB1486" s="8">
        <f>(AX1486-BG1486)*35%</f>
        <v>10266994.742035499</v>
      </c>
      <c r="BC1486" s="8">
        <f>+AX1486+AY1486+AZ1486+BA1486+BB1486</f>
        <v>42241349.795803197</v>
      </c>
      <c r="BD1486" s="8">
        <f>AX1486-AT1486</f>
        <v>29334270.691529997</v>
      </c>
      <c r="BE1486" s="2"/>
      <c r="BH1486" s="2"/>
    </row>
    <row r="1487" spans="2:60" ht="34" hidden="1" outlineLevel="1" x14ac:dyDescent="0.2">
      <c r="B1487" s="82">
        <v>2</v>
      </c>
      <c r="C1487" s="144" t="s">
        <v>152</v>
      </c>
      <c r="D1487" s="144"/>
      <c r="E1487" s="82" t="s">
        <v>148</v>
      </c>
      <c r="F1487" s="143">
        <v>0.90269999999999995</v>
      </c>
      <c r="G1487" s="142">
        <f>+[2]THKL!F1491</f>
        <v>0.90269999999999995</v>
      </c>
      <c r="H1487" s="132"/>
      <c r="I1487" s="132"/>
      <c r="J1487" s="132"/>
      <c r="K1487" s="156"/>
      <c r="L1487" s="157">
        <f>$L$22</f>
        <v>4731750</v>
      </c>
      <c r="M1487" s="157">
        <f>SUM(K1487:L1487)</f>
        <v>4731750</v>
      </c>
      <c r="N1487" s="83">
        <f>IF(V1487&lt;&gt;"VTC VHm",_xlfn.XLOOKUP(Z1487,$AC$4015:$AC$4035,$AD$4015:$AD$4035,0)*M1487,_xlfn.XLOOKUP(Z1487,$AC$4015:$AC$4035,$AD$4015:$AD$4035,0)*L1487)</f>
        <v>1656112.5</v>
      </c>
      <c r="O1487" s="83">
        <f>IF(V1487&lt;&gt;"VTC VHm",_xlfn.XLOOKUP(Z1487,$AC$4015:$AC$4035,$AE$4015:$AE$4035,0)*M1487,_xlfn.XLOOKUP(Z1487,$AC$4015:$AC$4035,$AE$4015:$AE$4035,0)*L1487)</f>
        <v>0</v>
      </c>
      <c r="P1487" s="83">
        <f>SUM(N1487:O1487)</f>
        <v>1656112.5</v>
      </c>
      <c r="Q1487" s="157">
        <f>M1487*G1487</f>
        <v>4271350.7249999996</v>
      </c>
      <c r="R1487" s="157">
        <f>G1487*P1487</f>
        <v>1494972.7537499999</v>
      </c>
      <c r="S1487" s="83">
        <f>SUM(Q1487:R1487)</f>
        <v>5766323.4787499998</v>
      </c>
      <c r="T1487" s="156" t="s">
        <v>50</v>
      </c>
      <c r="U1487" s="132"/>
      <c r="V1487" s="132"/>
      <c r="W1487" s="132"/>
      <c r="X1487" s="44" t="s">
        <v>33</v>
      </c>
      <c r="Y1487" s="44"/>
      <c r="Z1487" s="44" t="s">
        <v>16</v>
      </c>
      <c r="AA1487" s="44" t="s">
        <v>80</v>
      </c>
      <c r="AB1487" s="2">
        <v>3687298.2852585004</v>
      </c>
      <c r="AC1487" s="2">
        <v>3328524.1621028483</v>
      </c>
      <c r="AD1487" s="2">
        <f>+M1487</f>
        <v>4731750</v>
      </c>
      <c r="AE1487" s="2">
        <f>+AD1487*14%</f>
        <v>662445.00000000012</v>
      </c>
      <c r="AF1487" s="155">
        <f>+AD1487*35%</f>
        <v>1656112.5</v>
      </c>
      <c r="AG1487" s="2">
        <f>+AD1487*F1487</f>
        <v>4271350.7249999996</v>
      </c>
      <c r="AH1487" s="2">
        <f>+AE1487*F1487</f>
        <v>597989.10150000011</v>
      </c>
      <c r="AI1487" s="2">
        <f>+AF1487*F1487</f>
        <v>1494972.7537499999</v>
      </c>
      <c r="AJ1487" s="2">
        <f>SUM(AG1487:AI1487)</f>
        <v>6364312.5802499996</v>
      </c>
      <c r="AK1487" s="2">
        <f>+AD1487*G1487</f>
        <v>4271350.7249999996</v>
      </c>
      <c r="AL1487" s="2">
        <f>+AE1487*G1487</f>
        <v>597989.10150000011</v>
      </c>
      <c r="AM1487" s="2">
        <f>+AF1487*G1487</f>
        <v>1494972.7537499999</v>
      </c>
      <c r="AN1487" s="155">
        <f>SUM(AK1487:AM1487)</f>
        <v>6364312.5802499996</v>
      </c>
      <c r="AQ1487" s="145" t="s">
        <v>525</v>
      </c>
      <c r="AU1487" s="8">
        <f>+K1487</f>
        <v>0</v>
      </c>
      <c r="AV1487" s="8">
        <f>+L1487</f>
        <v>4731750</v>
      </c>
      <c r="AW1487" s="2">
        <f>+M1487</f>
        <v>4731750</v>
      </c>
      <c r="AX1487" s="8">
        <f>F1487*AW1487</f>
        <v>4271350.7249999996</v>
      </c>
      <c r="AY1487" s="8">
        <f>IF(AQ1487="CT",7%,5%)*AX1487</f>
        <v>298994.55074999999</v>
      </c>
      <c r="AZ1487" s="8">
        <f>AX1487*2%</f>
        <v>85427.01449999999</v>
      </c>
      <c r="BA1487" s="8">
        <f>IF(BB1487&gt;0,0,AX1487*5%)</f>
        <v>0</v>
      </c>
      <c r="BB1487" s="8">
        <f>(AX1487-BG1487)*35%</f>
        <v>1494972.7537499997</v>
      </c>
      <c r="BC1487" s="8">
        <f>+AX1487+AY1487+AZ1487+BA1487+BB1487</f>
        <v>6150745.0439999998</v>
      </c>
      <c r="BD1487" s="8">
        <f>AX1487-AT1487</f>
        <v>4271350.7249999996</v>
      </c>
      <c r="BE1487" s="2"/>
      <c r="BH1487" s="2"/>
    </row>
    <row r="1488" spans="2:60" ht="34" hidden="1" outlineLevel="1" x14ac:dyDescent="0.2">
      <c r="B1488" s="82">
        <v>3</v>
      </c>
      <c r="C1488" s="144" t="s">
        <v>142</v>
      </c>
      <c r="D1488" s="144"/>
      <c r="E1488" s="82" t="s">
        <v>104</v>
      </c>
      <c r="F1488" s="143">
        <v>7.1520000000000001</v>
      </c>
      <c r="G1488" s="142">
        <f>+[2]THKL!F1492</f>
        <v>7.1520000000000001</v>
      </c>
      <c r="H1488" s="132"/>
      <c r="I1488" s="132"/>
      <c r="J1488" s="132"/>
      <c r="K1488" s="156" t="str">
        <f>$K$23</f>
        <v>Bao gồm</v>
      </c>
      <c r="L1488" s="157">
        <f>$L$23</f>
        <v>1796521.3602777775</v>
      </c>
      <c r="M1488" s="157">
        <f>SUM(K1488:L1488)</f>
        <v>1796521.3602777775</v>
      </c>
      <c r="N1488" s="83">
        <f>IF(V1488&lt;&gt;"VTC VHm",_xlfn.XLOOKUP(Z1488,$AC$4015:$AC$4035,$AD$4015:$AD$4035,0)*M1488,_xlfn.XLOOKUP(Z1488,$AC$4015:$AC$4035,$AD$4015:$AD$4035,0)*L1488)</f>
        <v>628782.47609722207</v>
      </c>
      <c r="O1488" s="83">
        <f>IF(V1488&lt;&gt;"VTC VHm",_xlfn.XLOOKUP(Z1488,$AC$4015:$AC$4035,$AE$4015:$AE$4035,0)*M1488,_xlfn.XLOOKUP(Z1488,$AC$4015:$AC$4035,$AE$4015:$AE$4035,0)*L1488)</f>
        <v>0</v>
      </c>
      <c r="P1488" s="83">
        <f>SUM(N1488:O1488)</f>
        <v>628782.47609722207</v>
      </c>
      <c r="Q1488" s="157">
        <f>M1488*G1488</f>
        <v>12848720.768706664</v>
      </c>
      <c r="R1488" s="157">
        <f>G1488*P1488</f>
        <v>4497052.269047332</v>
      </c>
      <c r="S1488" s="83">
        <f>SUM(Q1488:R1488)</f>
        <v>17345773.037753996</v>
      </c>
      <c r="T1488" s="156" t="s">
        <v>50</v>
      </c>
      <c r="U1488" s="132"/>
      <c r="V1488" s="132"/>
      <c r="W1488" s="132"/>
      <c r="X1488" s="44" t="s">
        <v>33</v>
      </c>
      <c r="Y1488" s="44"/>
      <c r="Z1488" s="44" t="s">
        <v>16</v>
      </c>
      <c r="AA1488" s="44" t="s">
        <v>80</v>
      </c>
      <c r="AB1488" s="2">
        <v>1782161.2192623136</v>
      </c>
      <c r="AC1488" s="2">
        <v>12746017.040164066</v>
      </c>
      <c r="AD1488" s="2">
        <f>+M1488</f>
        <v>1796521.3602777775</v>
      </c>
      <c r="AE1488" s="2">
        <f>+AD1488*14%</f>
        <v>251512.99043888887</v>
      </c>
      <c r="AF1488" s="155">
        <f>+AD1488*35%</f>
        <v>628782.47609722207</v>
      </c>
      <c r="AG1488" s="2">
        <f>+AD1488*F1488</f>
        <v>12848720.768706664</v>
      </c>
      <c r="AH1488" s="2">
        <f>+AE1488*F1488</f>
        <v>1798820.9076189331</v>
      </c>
      <c r="AI1488" s="2">
        <f>+AF1488*F1488</f>
        <v>4497052.269047332</v>
      </c>
      <c r="AJ1488" s="2">
        <f>SUM(AG1488:AI1488)</f>
        <v>19144593.945372928</v>
      </c>
      <c r="AK1488" s="2">
        <f>+AD1488*G1488</f>
        <v>12848720.768706664</v>
      </c>
      <c r="AL1488" s="2">
        <f>+AE1488*G1488</f>
        <v>1798820.9076189331</v>
      </c>
      <c r="AM1488" s="2">
        <f>+AF1488*G1488</f>
        <v>4497052.269047332</v>
      </c>
      <c r="AN1488" s="155">
        <f>SUM(AK1488:AM1488)</f>
        <v>19144593.945372928</v>
      </c>
      <c r="AQ1488" s="145" t="s">
        <v>525</v>
      </c>
      <c r="AU1488" s="8">
        <f>+BH1488</f>
        <v>250000</v>
      </c>
      <c r="AV1488" s="8">
        <f>+L1488</f>
        <v>1796521.3602777775</v>
      </c>
      <c r="AW1488" s="2">
        <f>+AU1488+AV1488</f>
        <v>2046521.3602777775</v>
      </c>
      <c r="AX1488" s="8">
        <f>F1488*AW1488</f>
        <v>14636720.768706664</v>
      </c>
      <c r="AY1488" s="8">
        <f>IF(AQ1488="CT",7%,5%)*AX1488</f>
        <v>1024570.4538094666</v>
      </c>
      <c r="AZ1488" s="8">
        <f>AX1488*2%</f>
        <v>292734.41537413327</v>
      </c>
      <c r="BA1488" s="8">
        <f>IF(BB1488&gt;0,0,AX1488*5%)</f>
        <v>0</v>
      </c>
      <c r="BB1488" s="8">
        <f>(AX1488-BG1488)*35%</f>
        <v>5122852.269047332</v>
      </c>
      <c r="BC1488" s="8">
        <f>+AX1488+AY1488+AZ1488+BA1488+BB1488</f>
        <v>21076877.906937595</v>
      </c>
      <c r="BD1488" s="8">
        <f>AX1488-AT1488</f>
        <v>14636720.768706664</v>
      </c>
      <c r="BE1488" s="2"/>
      <c r="BH1488" s="2">
        <v>250000</v>
      </c>
    </row>
    <row r="1489" spans="2:60" ht="51" hidden="1" outlineLevel="1" x14ac:dyDescent="0.2">
      <c r="B1489" s="82">
        <v>4</v>
      </c>
      <c r="C1489" s="144" t="s">
        <v>1064</v>
      </c>
      <c r="D1489" s="144"/>
      <c r="E1489" s="82" t="s">
        <v>104</v>
      </c>
      <c r="F1489" s="143">
        <v>19.0563</v>
      </c>
      <c r="G1489" s="142">
        <f>+[2]THKL!F1493</f>
        <v>19.0563</v>
      </c>
      <c r="H1489" s="132"/>
      <c r="I1489" s="132"/>
      <c r="J1489" s="132"/>
      <c r="K1489" s="156" t="str">
        <f>$K$723</f>
        <v>Bao gồm</v>
      </c>
      <c r="L1489" s="157">
        <f>$L$723</f>
        <v>1951845.7932777775</v>
      </c>
      <c r="M1489" s="157">
        <f>SUM(K1489:L1489)</f>
        <v>1951845.7932777775</v>
      </c>
      <c r="N1489" s="83">
        <f>IF(V1489&lt;&gt;"VTC VHm",_xlfn.XLOOKUP(Z1489,$AC$4015:$AC$4035,$AD$4015:$AD$4035,0)*M1489,_xlfn.XLOOKUP(Z1489,$AC$4015:$AC$4035,$AD$4015:$AD$4035,0)*L1489)</f>
        <v>683146.02764722204</v>
      </c>
      <c r="O1489" s="83">
        <f>IF(V1489&lt;&gt;"VTC VHm",_xlfn.XLOOKUP(Z1489,$AC$4015:$AC$4035,$AE$4015:$AE$4035,0)*M1489,_xlfn.XLOOKUP(Z1489,$AC$4015:$AC$4035,$AE$4015:$AE$4035,0)*L1489)</f>
        <v>0</v>
      </c>
      <c r="P1489" s="83">
        <f>SUM(N1489:O1489)</f>
        <v>683146.02764722204</v>
      </c>
      <c r="Q1489" s="157">
        <f>M1489*G1489</f>
        <v>37194958.990439311</v>
      </c>
      <c r="R1489" s="157">
        <f>G1489*P1489</f>
        <v>13018235.646653758</v>
      </c>
      <c r="S1489" s="83">
        <f>SUM(Q1489:R1489)</f>
        <v>50213194.637093067</v>
      </c>
      <c r="T1489" s="156" t="s">
        <v>50</v>
      </c>
      <c r="U1489" s="132"/>
      <c r="V1489" s="132"/>
      <c r="W1489" s="132"/>
      <c r="X1489" s="44" t="s">
        <v>33</v>
      </c>
      <c r="Y1489" s="44"/>
      <c r="Z1489" s="44" t="s">
        <v>16</v>
      </c>
      <c r="AA1489" s="44" t="s">
        <v>80</v>
      </c>
      <c r="AB1489" s="2">
        <v>2271356.1809785124</v>
      </c>
      <c r="AC1489" s="2">
        <v>43283644.791580826</v>
      </c>
      <c r="AD1489" s="2">
        <f>+M1489</f>
        <v>1951845.7932777775</v>
      </c>
      <c r="AE1489" s="2">
        <f>+AD1489*14%</f>
        <v>273258.41105888889</v>
      </c>
      <c r="AF1489" s="155">
        <f>+AD1489*35%</f>
        <v>683146.02764722204</v>
      </c>
      <c r="AG1489" s="2">
        <f>+AD1489*F1489</f>
        <v>37194958.990439311</v>
      </c>
      <c r="AH1489" s="2">
        <f>+AE1489*F1489</f>
        <v>5207294.2586615039</v>
      </c>
      <c r="AI1489" s="2">
        <f>+AF1489*F1489</f>
        <v>13018235.646653758</v>
      </c>
      <c r="AJ1489" s="2">
        <f>SUM(AG1489:AI1489)</f>
        <v>55420488.895754568</v>
      </c>
      <c r="AK1489" s="2">
        <f>+AD1489*G1489</f>
        <v>37194958.990439311</v>
      </c>
      <c r="AL1489" s="2">
        <f>+AE1489*G1489</f>
        <v>5207294.2586615039</v>
      </c>
      <c r="AM1489" s="2">
        <f>+AF1489*G1489</f>
        <v>13018235.646653758</v>
      </c>
      <c r="AN1489" s="155">
        <f>SUM(AK1489:AM1489)</f>
        <v>55420488.895754568</v>
      </c>
      <c r="AQ1489" s="145" t="s">
        <v>525</v>
      </c>
      <c r="AU1489" s="8">
        <f>+BH1489</f>
        <v>250000</v>
      </c>
      <c r="AV1489" s="8">
        <f>+L1489</f>
        <v>1951845.7932777775</v>
      </c>
      <c r="AW1489" s="2">
        <f>+AU1489+AV1489</f>
        <v>2201845.7932777777</v>
      </c>
      <c r="AX1489" s="8">
        <f>F1489*AW1489</f>
        <v>41959033.990439318</v>
      </c>
      <c r="AY1489" s="8">
        <f>IF(AQ1489="CT",7%,5%)*AX1489</f>
        <v>2937132.3793307524</v>
      </c>
      <c r="AZ1489" s="8">
        <f>AX1489*2%</f>
        <v>839180.67980878637</v>
      </c>
      <c r="BA1489" s="8">
        <f>IF(BB1489&gt;0,0,AX1489*5%)</f>
        <v>0</v>
      </c>
      <c r="BB1489" s="8">
        <f>(AX1489-BG1489)*35%</f>
        <v>14685661.89665376</v>
      </c>
      <c r="BC1489" s="8">
        <f>+AX1489+AY1489+AZ1489+BA1489+BB1489</f>
        <v>60421008.946232617</v>
      </c>
      <c r="BD1489" s="8">
        <f>AX1489-AT1489</f>
        <v>41959033.990439318</v>
      </c>
      <c r="BE1489" s="2"/>
      <c r="BH1489" s="2">
        <v>250000</v>
      </c>
    </row>
    <row r="1490" spans="2:60" ht="34" hidden="1" outlineLevel="1" x14ac:dyDescent="0.2">
      <c r="B1490" s="82">
        <v>5</v>
      </c>
      <c r="C1490" s="144" t="s">
        <v>138</v>
      </c>
      <c r="D1490" s="144"/>
      <c r="E1490" s="82" t="s">
        <v>91</v>
      </c>
      <c r="F1490" s="143">
        <v>0.86399999999999999</v>
      </c>
      <c r="G1490" s="142">
        <f>+[2]THKL!F1494</f>
        <v>0.86399999999999999</v>
      </c>
      <c r="H1490" s="132"/>
      <c r="I1490" s="132"/>
      <c r="J1490" s="132"/>
      <c r="K1490" s="156">
        <f>$K$4010*1000</f>
        <v>15050000</v>
      </c>
      <c r="L1490" s="157">
        <f>'[3]BDG (XD)'!$AA$962*1000</f>
        <v>7690671</v>
      </c>
      <c r="M1490" s="157">
        <f>SUM(K1490:L1490)</f>
        <v>22740671</v>
      </c>
      <c r="N1490" s="83">
        <f>IF(V1490&lt;&gt;"VTC VHm",_xlfn.XLOOKUP(Z1490,$AC$4015:$AC$4035,$AD$4015:$AD$4035,0)*M1490,_xlfn.XLOOKUP(Z1490,$AC$4015:$AC$4035,$AD$4015:$AD$4035,0)*L1490)</f>
        <v>2691734.8499999996</v>
      </c>
      <c r="O1490" s="83">
        <f>IF(V1490&lt;&gt;"VTC VHm",_xlfn.XLOOKUP(Z1490,$AC$4015:$AC$4035,$AE$4015:$AE$4035,0)*M1490,_xlfn.XLOOKUP(Z1490,$AC$4015:$AC$4035,$AE$4015:$AE$4035,0)*L1490)</f>
        <v>0</v>
      </c>
      <c r="P1490" s="83">
        <f>SUM(N1490:O1490)</f>
        <v>2691734.8499999996</v>
      </c>
      <c r="Q1490" s="157">
        <f>M1490*G1490</f>
        <v>19647939.743999999</v>
      </c>
      <c r="R1490" s="157">
        <f>G1490*P1490</f>
        <v>2325658.9103999995</v>
      </c>
      <c r="S1490" s="83">
        <f>SUM(Q1490:R1490)</f>
        <v>21973598.654399998</v>
      </c>
      <c r="T1490" s="156" t="s">
        <v>50</v>
      </c>
      <c r="U1490" s="132"/>
      <c r="V1490" s="82" t="s">
        <v>34</v>
      </c>
      <c r="W1490" s="132"/>
      <c r="X1490" s="44" t="s">
        <v>33</v>
      </c>
      <c r="Y1490" s="44"/>
      <c r="Z1490" s="44" t="s">
        <v>16</v>
      </c>
      <c r="AA1490" s="44" t="s">
        <v>80</v>
      </c>
      <c r="AB1490" s="2">
        <v>22922131.999585498</v>
      </c>
      <c r="AC1490" s="2">
        <v>19804722.04764187</v>
      </c>
      <c r="AD1490" s="2">
        <f>+M1490</f>
        <v>22740671</v>
      </c>
      <c r="AE1490" s="2">
        <f>+AD1490*14%</f>
        <v>3183693.9400000004</v>
      </c>
      <c r="AF1490" s="155">
        <f>+AD1490*35%</f>
        <v>7959234.8499999996</v>
      </c>
      <c r="AG1490" s="2">
        <f>+AD1490*F1490</f>
        <v>19647939.743999999</v>
      </c>
      <c r="AH1490" s="2">
        <f>+AE1490*F1490</f>
        <v>2750711.5641600005</v>
      </c>
      <c r="AI1490" s="2">
        <f>+AF1490*F1490</f>
        <v>6876778.9103999995</v>
      </c>
      <c r="AJ1490" s="2">
        <f>SUM(AG1490:AI1490)</f>
        <v>29275430.218559999</v>
      </c>
      <c r="AK1490" s="2">
        <f>+AD1490*G1490</f>
        <v>19647939.743999999</v>
      </c>
      <c r="AL1490" s="2">
        <f>+AE1490*G1490</f>
        <v>2750711.5641600005</v>
      </c>
      <c r="AM1490" s="2">
        <f>+AF1490*G1490</f>
        <v>6876778.9103999995</v>
      </c>
      <c r="AN1490" s="155">
        <f>SUM(AK1490:AM1490)</f>
        <v>29275430.218559999</v>
      </c>
      <c r="AQ1490" s="145" t="s">
        <v>525</v>
      </c>
      <c r="AU1490" s="8">
        <f>+K1490</f>
        <v>15050000</v>
      </c>
      <c r="AV1490" s="8">
        <f>+L1490</f>
        <v>7690671</v>
      </c>
      <c r="AW1490" s="2">
        <f>+M1490</f>
        <v>22740671</v>
      </c>
      <c r="AX1490" s="8">
        <f>F1490*AW1490</f>
        <v>19647939.743999999</v>
      </c>
      <c r="AY1490" s="8">
        <f>IF(AQ1490="CT",7%,5%)*AX1490</f>
        <v>1375355.78208</v>
      </c>
      <c r="AZ1490" s="8">
        <f>AX1490*2%</f>
        <v>392958.79488</v>
      </c>
      <c r="BA1490" s="8">
        <f>IF(BB1490&gt;0,0,AX1490*5%)</f>
        <v>0</v>
      </c>
      <c r="BB1490" s="8">
        <f>(AX1490-BG1490)*35%</f>
        <v>2325658.9103999995</v>
      </c>
      <c r="BC1490" s="8">
        <f>+AX1490+AY1490+AZ1490+BA1490+BB1490</f>
        <v>23741913.231359996</v>
      </c>
      <c r="BD1490" s="8">
        <f>AX1490-AT1490</f>
        <v>19647939.743999999</v>
      </c>
      <c r="BE1490" s="2"/>
      <c r="BG1490" s="7">
        <f>+K1490*F1490</f>
        <v>13003200</v>
      </c>
      <c r="BH1490" s="2"/>
    </row>
    <row r="1491" spans="2:60" ht="34" hidden="1" outlineLevel="1" x14ac:dyDescent="0.2">
      <c r="B1491" s="82">
        <v>6</v>
      </c>
      <c r="C1491" s="144" t="s">
        <v>137</v>
      </c>
      <c r="D1491" s="144"/>
      <c r="E1491" s="82" t="s">
        <v>91</v>
      </c>
      <c r="F1491" s="143">
        <v>1.2582</v>
      </c>
      <c r="G1491" s="142">
        <f>+[2]THKL!F1495</f>
        <v>1.2582</v>
      </c>
      <c r="H1491" s="132"/>
      <c r="I1491" s="132"/>
      <c r="J1491" s="132"/>
      <c r="K1491" s="156">
        <f>$L$4010*1000</f>
        <v>15266666.666666666</v>
      </c>
      <c r="L1491" s="157">
        <f>'[3]BDG (XD)'!$AA$963*1000</f>
        <v>7690671</v>
      </c>
      <c r="M1491" s="157">
        <f>SUM(K1491:L1491)</f>
        <v>22957337.666666664</v>
      </c>
      <c r="N1491" s="83">
        <f>IF(V1491&lt;&gt;"VTC VHm",_xlfn.XLOOKUP(Z1491,$AC$4015:$AC$4035,$AD$4015:$AD$4035,0)*M1491,_xlfn.XLOOKUP(Z1491,$AC$4015:$AC$4035,$AD$4015:$AD$4035,0)*L1491)</f>
        <v>2691734.8499999996</v>
      </c>
      <c r="O1491" s="83">
        <f>IF(V1491&lt;&gt;"VTC VHm",_xlfn.XLOOKUP(Z1491,$AC$4015:$AC$4035,$AE$4015:$AE$4035,0)*M1491,_xlfn.XLOOKUP(Z1491,$AC$4015:$AC$4035,$AE$4015:$AE$4035,0)*L1491)</f>
        <v>0</v>
      </c>
      <c r="P1491" s="83">
        <f>SUM(N1491:O1491)</f>
        <v>2691734.8499999996</v>
      </c>
      <c r="Q1491" s="157">
        <f>M1491*G1491</f>
        <v>28884922.252199996</v>
      </c>
      <c r="R1491" s="157">
        <f>G1491*P1491</f>
        <v>3386740.7882699994</v>
      </c>
      <c r="S1491" s="83">
        <f>SUM(Q1491:R1491)</f>
        <v>32271663.040469997</v>
      </c>
      <c r="T1491" s="156" t="s">
        <v>50</v>
      </c>
      <c r="U1491" s="132"/>
      <c r="V1491" s="82" t="s">
        <v>34</v>
      </c>
      <c r="W1491" s="132"/>
      <c r="X1491" s="44" t="s">
        <v>33</v>
      </c>
      <c r="Y1491" s="44"/>
      <c r="Z1491" s="44" t="s">
        <v>16</v>
      </c>
      <c r="AA1491" s="44" t="s">
        <v>80</v>
      </c>
      <c r="AB1491" s="2">
        <v>22099173.197620202</v>
      </c>
      <c r="AC1491" s="2">
        <v>27805179.717245739</v>
      </c>
      <c r="AD1491" s="2">
        <f>+M1491</f>
        <v>22957337.666666664</v>
      </c>
      <c r="AE1491" s="2">
        <f>+AD1491*14%</f>
        <v>3214027.2733333334</v>
      </c>
      <c r="AF1491" s="155">
        <f>+AD1491*35%</f>
        <v>8035068.1833333317</v>
      </c>
      <c r="AG1491" s="2">
        <f>+AD1491*F1491</f>
        <v>28884922.252199996</v>
      </c>
      <c r="AH1491" s="2">
        <f>+AE1491*F1491</f>
        <v>4043889.1153080002</v>
      </c>
      <c r="AI1491" s="2">
        <f>+AF1491*F1491</f>
        <v>10109722.788269999</v>
      </c>
      <c r="AJ1491" s="2">
        <f>SUM(AG1491:AI1491)</f>
        <v>43038534.155777998</v>
      </c>
      <c r="AK1491" s="2">
        <f>+AD1491*G1491</f>
        <v>28884922.252199996</v>
      </c>
      <c r="AL1491" s="2">
        <f>+AE1491*G1491</f>
        <v>4043889.1153080002</v>
      </c>
      <c r="AM1491" s="2">
        <f>+AF1491*G1491</f>
        <v>10109722.788269999</v>
      </c>
      <c r="AN1491" s="155">
        <f>SUM(AK1491:AM1491)</f>
        <v>43038534.155777998</v>
      </c>
      <c r="AQ1491" s="145" t="s">
        <v>525</v>
      </c>
      <c r="AU1491" s="8">
        <f>+K1491</f>
        <v>15266666.666666666</v>
      </c>
      <c r="AV1491" s="8">
        <f>+L1491</f>
        <v>7690671</v>
      </c>
      <c r="AW1491" s="2">
        <f>+M1491</f>
        <v>22957337.666666664</v>
      </c>
      <c r="AX1491" s="8">
        <f>F1491*AW1491</f>
        <v>28884922.252199996</v>
      </c>
      <c r="AY1491" s="8">
        <f>IF(AQ1491="CT",7%,5%)*AX1491</f>
        <v>2021944.5576539999</v>
      </c>
      <c r="AZ1491" s="8">
        <f>AX1491*2%</f>
        <v>577698.44504399993</v>
      </c>
      <c r="BA1491" s="8">
        <f>IF(BB1491&gt;0,0,AX1491*5%)</f>
        <v>0</v>
      </c>
      <c r="BB1491" s="8">
        <f>(AX1491-BG1491)*35%</f>
        <v>3386740.7882699985</v>
      </c>
      <c r="BC1491" s="8">
        <f>+AX1491+AY1491+AZ1491+BA1491+BB1491</f>
        <v>34871306.043167993</v>
      </c>
      <c r="BD1491" s="8">
        <f>AX1491-AT1491</f>
        <v>28884922.252199996</v>
      </c>
      <c r="BE1491" s="2"/>
      <c r="BG1491" s="7">
        <f>+K1491*F1491</f>
        <v>19208520</v>
      </c>
      <c r="BH1491" s="2"/>
    </row>
    <row r="1492" spans="2:60" ht="34" hidden="1" outlineLevel="1" x14ac:dyDescent="0.2">
      <c r="B1492" s="82">
        <v>7</v>
      </c>
      <c r="C1492" s="144" t="s">
        <v>145</v>
      </c>
      <c r="D1492" s="144"/>
      <c r="E1492" s="82" t="s">
        <v>91</v>
      </c>
      <c r="F1492" s="143">
        <v>0.77580000000000005</v>
      </c>
      <c r="G1492" s="142">
        <f>+[2]THKL!F1496</f>
        <v>0.77580000000000005</v>
      </c>
      <c r="H1492" s="132"/>
      <c r="I1492" s="132"/>
      <c r="J1492" s="132"/>
      <c r="K1492" s="156">
        <f>$L$4010*1000</f>
        <v>15266666.666666666</v>
      </c>
      <c r="L1492" s="157">
        <f>'[3]BDG (XD)'!$AA$963*1000</f>
        <v>7690671</v>
      </c>
      <c r="M1492" s="157">
        <f>SUM(K1492:L1492)</f>
        <v>22957337.666666664</v>
      </c>
      <c r="N1492" s="83">
        <f>IF(V1492&lt;&gt;"VTC VHm",_xlfn.XLOOKUP(Z1492,$AC$4015:$AC$4035,$AD$4015:$AD$4035,0)*M1492,_xlfn.XLOOKUP(Z1492,$AC$4015:$AC$4035,$AD$4015:$AD$4035,0)*L1492)</f>
        <v>2691734.8499999996</v>
      </c>
      <c r="O1492" s="83">
        <f>IF(V1492&lt;&gt;"VTC VHm",_xlfn.XLOOKUP(Z1492,$AC$4015:$AC$4035,$AE$4015:$AE$4035,0)*M1492,_xlfn.XLOOKUP(Z1492,$AC$4015:$AC$4035,$AE$4015:$AE$4035,0)*L1492)</f>
        <v>0</v>
      </c>
      <c r="P1492" s="83">
        <f>SUM(N1492:O1492)</f>
        <v>2691734.8499999996</v>
      </c>
      <c r="Q1492" s="157">
        <f>M1492*G1492</f>
        <v>17810302.561799999</v>
      </c>
      <c r="R1492" s="157">
        <f>G1492*P1492</f>
        <v>2088247.8966299999</v>
      </c>
      <c r="S1492" s="83">
        <f>SUM(Q1492:R1492)</f>
        <v>19898550.45843</v>
      </c>
      <c r="T1492" s="156" t="s">
        <v>50</v>
      </c>
      <c r="U1492" s="132"/>
      <c r="V1492" s="82" t="s">
        <v>34</v>
      </c>
      <c r="W1492" s="132"/>
      <c r="X1492" s="44" t="s">
        <v>33</v>
      </c>
      <c r="Y1492" s="44"/>
      <c r="Z1492" s="44" t="s">
        <v>16</v>
      </c>
      <c r="AA1492" s="44" t="s">
        <v>80</v>
      </c>
      <c r="AB1492" s="2">
        <v>21490498.208404496</v>
      </c>
      <c r="AC1492" s="2">
        <v>16672328.510080209</v>
      </c>
      <c r="AD1492" s="2">
        <f>+M1492</f>
        <v>22957337.666666664</v>
      </c>
      <c r="AE1492" s="2">
        <f>+AD1492*14%</f>
        <v>3214027.2733333334</v>
      </c>
      <c r="AF1492" s="155">
        <f>+AD1492*35%</f>
        <v>8035068.1833333317</v>
      </c>
      <c r="AG1492" s="2">
        <f>+AD1492*F1492</f>
        <v>17810302.561799999</v>
      </c>
      <c r="AH1492" s="2">
        <f>+AE1492*F1492</f>
        <v>2493442.3586520003</v>
      </c>
      <c r="AI1492" s="2">
        <f>+AF1492*F1492</f>
        <v>6233605.8966299994</v>
      </c>
      <c r="AJ1492" s="2">
        <f>SUM(AG1492:AI1492)</f>
        <v>26537350.817081999</v>
      </c>
      <c r="AK1492" s="2">
        <f>+AD1492*G1492</f>
        <v>17810302.561799999</v>
      </c>
      <c r="AL1492" s="2">
        <f>+AE1492*G1492</f>
        <v>2493442.3586520003</v>
      </c>
      <c r="AM1492" s="2">
        <f>+AF1492*G1492</f>
        <v>6233605.8966299994</v>
      </c>
      <c r="AN1492" s="155">
        <f>SUM(AK1492:AM1492)</f>
        <v>26537350.817081999</v>
      </c>
      <c r="AQ1492" s="145" t="s">
        <v>525</v>
      </c>
      <c r="AU1492" s="8">
        <f>+K1492</f>
        <v>15266666.666666666</v>
      </c>
      <c r="AV1492" s="8">
        <f>+L1492</f>
        <v>7690671</v>
      </c>
      <c r="AW1492" s="2">
        <f>+M1492</f>
        <v>22957337.666666664</v>
      </c>
      <c r="AX1492" s="8">
        <f>F1492*AW1492</f>
        <v>17810302.561799999</v>
      </c>
      <c r="AY1492" s="8">
        <f>IF(AQ1492="CT",7%,5%)*AX1492</f>
        <v>1246721.1793260002</v>
      </c>
      <c r="AZ1492" s="8">
        <f>AX1492*2%</f>
        <v>356206.05123599997</v>
      </c>
      <c r="BA1492" s="8">
        <f>IF(BB1492&gt;0,0,AX1492*5%)</f>
        <v>0</v>
      </c>
      <c r="BB1492" s="8">
        <f>(AX1492-BG1492)*35%</f>
        <v>2088247.8966299996</v>
      </c>
      <c r="BC1492" s="8">
        <f>+AX1492+AY1492+AZ1492+BA1492+BB1492</f>
        <v>21501477.688992001</v>
      </c>
      <c r="BD1492" s="8">
        <f>AX1492-AT1492</f>
        <v>17810302.561799999</v>
      </c>
      <c r="BE1492" s="2"/>
      <c r="BG1492" s="7">
        <f>+K1492*F1492</f>
        <v>11843880</v>
      </c>
      <c r="BH1492" s="2"/>
    </row>
    <row r="1493" spans="2:60" ht="17" hidden="1" outlineLevel="1" x14ac:dyDescent="0.2">
      <c r="B1493" s="82">
        <v>8</v>
      </c>
      <c r="C1493" s="144" t="s">
        <v>144</v>
      </c>
      <c r="D1493" s="144"/>
      <c r="E1493" s="82" t="s">
        <v>120</v>
      </c>
      <c r="F1493" s="143">
        <v>0.5766</v>
      </c>
      <c r="G1493" s="142">
        <f>+[2]THKL!F1497</f>
        <v>0.5766</v>
      </c>
      <c r="H1493" s="132"/>
      <c r="I1493" s="132"/>
      <c r="J1493" s="132"/>
      <c r="K1493" s="156" t="s">
        <v>89</v>
      </c>
      <c r="L1493" s="157">
        <f>'[3]BDG (XD)'!$AA$953*100</f>
        <v>26537135.877452388</v>
      </c>
      <c r="M1493" s="157">
        <f>SUM(K1493:L1493)</f>
        <v>26537135.877452388</v>
      </c>
      <c r="N1493" s="83">
        <f>IF(V1493&lt;&gt;"VTC VHm",_xlfn.XLOOKUP(Z1493,$AC$4015:$AC$4035,$AD$4015:$AD$4035,0)*M1493,_xlfn.XLOOKUP(Z1493,$AC$4015:$AC$4035,$AD$4015:$AD$4035,0)*L1493)</f>
        <v>9287997.5571083352</v>
      </c>
      <c r="O1493" s="83">
        <f>IF(V1493&lt;&gt;"VTC VHm",_xlfn.XLOOKUP(Z1493,$AC$4015:$AC$4035,$AE$4015:$AE$4035,0)*M1493,_xlfn.XLOOKUP(Z1493,$AC$4015:$AC$4035,$AE$4015:$AE$4035,0)*L1493)</f>
        <v>0</v>
      </c>
      <c r="P1493" s="83">
        <f>SUM(N1493:O1493)</f>
        <v>9287997.5571083352</v>
      </c>
      <c r="Q1493" s="157">
        <f>M1493*G1493</f>
        <v>15301312.546939047</v>
      </c>
      <c r="R1493" s="157">
        <f>G1493*P1493</f>
        <v>5355459.3914286662</v>
      </c>
      <c r="S1493" s="83">
        <f>SUM(Q1493:R1493)</f>
        <v>20656771.938367713</v>
      </c>
      <c r="T1493" s="156" t="s">
        <v>50</v>
      </c>
      <c r="U1493" s="132"/>
      <c r="V1493" s="132"/>
      <c r="W1493" s="132"/>
      <c r="X1493" s="44" t="s">
        <v>33</v>
      </c>
      <c r="Y1493" s="44"/>
      <c r="Z1493" s="44" t="s">
        <v>16</v>
      </c>
      <c r="AA1493" s="44" t="s">
        <v>80</v>
      </c>
      <c r="AB1493" s="2">
        <v>12803353.586476473</v>
      </c>
      <c r="AC1493" s="2">
        <v>7382413.6779623348</v>
      </c>
      <c r="AD1493" s="2">
        <f>+M1493</f>
        <v>26537135.877452388</v>
      </c>
      <c r="AE1493" s="2">
        <f>+AD1493*14%</f>
        <v>3715199.0228433348</v>
      </c>
      <c r="AF1493" s="155">
        <f>+AD1493*35%</f>
        <v>9287997.5571083352</v>
      </c>
      <c r="AG1493" s="2">
        <f>+AD1493*F1493</f>
        <v>15301312.546939047</v>
      </c>
      <c r="AH1493" s="2">
        <f>+AE1493*F1493</f>
        <v>2142183.756571467</v>
      </c>
      <c r="AI1493" s="2">
        <f>+AF1493*F1493</f>
        <v>5355459.3914286662</v>
      </c>
      <c r="AJ1493" s="2">
        <f>SUM(AG1493:AI1493)</f>
        <v>22798955.694939181</v>
      </c>
      <c r="AK1493" s="2">
        <f>+AD1493*G1493</f>
        <v>15301312.546939047</v>
      </c>
      <c r="AL1493" s="2">
        <f>+AE1493*G1493</f>
        <v>2142183.756571467</v>
      </c>
      <c r="AM1493" s="2">
        <f>+AF1493*G1493</f>
        <v>5355459.3914286662</v>
      </c>
      <c r="AN1493" s="155">
        <f>SUM(AK1493:AM1493)</f>
        <v>22798955.694939181</v>
      </c>
      <c r="AQ1493" s="145" t="s">
        <v>525</v>
      </c>
      <c r="AU1493" s="8" t="str">
        <f>+K1493</f>
        <v>Bao gồm</v>
      </c>
      <c r="AV1493" s="8">
        <f>+L1493</f>
        <v>26537135.877452388</v>
      </c>
      <c r="AW1493" s="2">
        <f>+M1493</f>
        <v>26537135.877452388</v>
      </c>
      <c r="AX1493" s="8">
        <f>F1493*AW1493</f>
        <v>15301312.546939047</v>
      </c>
      <c r="AY1493" s="8">
        <f>IF(AQ1493="CT",7%,5%)*AX1493</f>
        <v>1071091.8782857333</v>
      </c>
      <c r="AZ1493" s="8">
        <f>AX1493*2%</f>
        <v>306026.25093878096</v>
      </c>
      <c r="BA1493" s="8">
        <f>IF(BB1493&gt;0,0,AX1493*5%)</f>
        <v>0</v>
      </c>
      <c r="BB1493" s="8">
        <f>(AX1493-BG1493)*35%</f>
        <v>5355459.3914286662</v>
      </c>
      <c r="BC1493" s="8">
        <f>+AX1493+AY1493+AZ1493+BA1493+BB1493</f>
        <v>22033890.067592226</v>
      </c>
      <c r="BD1493" s="8">
        <f>AX1493-AT1493</f>
        <v>15301312.546939047</v>
      </c>
      <c r="BE1493" s="2"/>
      <c r="BH1493" s="2"/>
    </row>
    <row r="1494" spans="2:60" s="92" customFormat="1" ht="15.75" hidden="1" customHeight="1" outlineLevel="1" x14ac:dyDescent="0.2">
      <c r="B1494" s="163"/>
      <c r="C1494" s="164" t="s">
        <v>128</v>
      </c>
      <c r="D1494" s="164"/>
      <c r="E1494" s="163"/>
      <c r="F1494" s="162"/>
      <c r="G1494" s="149">
        <f>+[2]THKL!F1498</f>
        <v>0</v>
      </c>
      <c r="H1494" s="158"/>
      <c r="I1494" s="158"/>
      <c r="J1494" s="158"/>
      <c r="K1494" s="159"/>
      <c r="L1494" s="161"/>
      <c r="M1494" s="161">
        <f>SUM(K1494:L1494)</f>
        <v>0</v>
      </c>
      <c r="N1494" s="83">
        <f>IF(V1494&lt;&gt;"VTC VHm",_xlfn.XLOOKUP(Z1494,$AC$4015:$AC$4035,$AD$4015:$AD$4035,0)*M1494,_xlfn.XLOOKUP(Z1494,$AC$4015:$AC$4035,$AD$4015:$AD$4035,0)*L1494)</f>
        <v>0</v>
      </c>
      <c r="O1494" s="83">
        <f>IF(V1494&lt;&gt;"VTC VHm",_xlfn.XLOOKUP(Z1494,$AC$4015:$AC$4035,$AE$4015:$AE$4035,0)*M1494,_xlfn.XLOOKUP(Z1494,$AC$4015:$AC$4035,$AE$4015:$AE$4035,0)*L1494)</f>
        <v>0</v>
      </c>
      <c r="P1494" s="160">
        <f>SUM(N1494:O1494)</f>
        <v>0</v>
      </c>
      <c r="Q1494" s="161">
        <f>M1494*G1494</f>
        <v>0</v>
      </c>
      <c r="R1494" s="161">
        <f>G1494*P1494</f>
        <v>0</v>
      </c>
      <c r="S1494" s="160">
        <f>SUM(Q1494:R1494)</f>
        <v>0</v>
      </c>
      <c r="T1494" s="159"/>
      <c r="U1494" s="158"/>
      <c r="V1494" s="158"/>
      <c r="W1494" s="158"/>
      <c r="X1494" s="94" t="s">
        <v>33</v>
      </c>
      <c r="Y1494" s="94"/>
      <c r="Z1494" s="94"/>
      <c r="AA1494" s="94" t="s">
        <v>80</v>
      </c>
      <c r="AB1494" s="2"/>
      <c r="AC1494" s="2">
        <v>0</v>
      </c>
      <c r="AD1494" s="93">
        <f>+M1494</f>
        <v>0</v>
      </c>
      <c r="AE1494" s="93">
        <f>+AD1494*14%</f>
        <v>0</v>
      </c>
      <c r="AF1494" s="93">
        <f>+AD1494*35%</f>
        <v>0</v>
      </c>
      <c r="AG1494" s="93">
        <f>+AD1494*F1494</f>
        <v>0</v>
      </c>
      <c r="AH1494" s="93">
        <f>+AE1494*F1494</f>
        <v>0</v>
      </c>
      <c r="AI1494" s="93">
        <f>+AF1494*F1494</f>
        <v>0</v>
      </c>
      <c r="AJ1494" s="93">
        <f>SUM(AG1494:AI1494)</f>
        <v>0</v>
      </c>
      <c r="AK1494" s="93">
        <f>+AD1494*G1494</f>
        <v>0</v>
      </c>
      <c r="AL1494" s="93">
        <f>+AE1494*G1494</f>
        <v>0</v>
      </c>
      <c r="AM1494" s="93">
        <f>+AF1494*G1494</f>
        <v>0</v>
      </c>
      <c r="AN1494" s="93">
        <f>SUM(AK1494:AM1494)</f>
        <v>0</v>
      </c>
      <c r="AQ1494" s="145" t="s">
        <v>525</v>
      </c>
      <c r="AU1494" s="8">
        <f>+K1494</f>
        <v>0</v>
      </c>
      <c r="AV1494" s="8">
        <f>+L1494</f>
        <v>0</v>
      </c>
      <c r="AW1494" s="2">
        <f>+M1494</f>
        <v>0</v>
      </c>
      <c r="AX1494" s="8">
        <f>F1494*AW1494</f>
        <v>0</v>
      </c>
      <c r="AY1494" s="8">
        <f>IF(AQ1494="CT",7%,5%)*AX1494</f>
        <v>0</v>
      </c>
      <c r="AZ1494" s="8">
        <f>AX1494*2%</f>
        <v>0</v>
      </c>
      <c r="BA1494" s="8">
        <f>IF(BB1494&gt;0,0,AX1494*5%)</f>
        <v>0</v>
      </c>
      <c r="BB1494" s="8">
        <f>(AX1494-BG1494)*35%</f>
        <v>0</v>
      </c>
      <c r="BC1494" s="8">
        <f>+AX1494+AY1494+AZ1494+BA1494+BB1494</f>
        <v>0</v>
      </c>
      <c r="BD1494" s="8">
        <f>AX1494-AT1494</f>
        <v>0</v>
      </c>
      <c r="BE1494" s="2"/>
      <c r="BH1494" s="2"/>
    </row>
    <row r="1495" spans="2:60" s="92" customFormat="1" ht="15.75" hidden="1" customHeight="1" outlineLevel="1" x14ac:dyDescent="0.2">
      <c r="B1495" s="163"/>
      <c r="C1495" s="164" t="s">
        <v>769</v>
      </c>
      <c r="D1495" s="164"/>
      <c r="E1495" s="163"/>
      <c r="F1495" s="162"/>
      <c r="G1495" s="149">
        <f>+[2]THKL!F1499</f>
        <v>0</v>
      </c>
      <c r="H1495" s="158"/>
      <c r="I1495" s="158"/>
      <c r="J1495" s="158"/>
      <c r="K1495" s="159"/>
      <c r="L1495" s="161"/>
      <c r="M1495" s="161">
        <f>SUM(K1495:L1495)</f>
        <v>0</v>
      </c>
      <c r="N1495" s="83">
        <f>IF(V1495&lt;&gt;"VTC VHm",_xlfn.XLOOKUP(Z1495,$AC$4015:$AC$4035,$AD$4015:$AD$4035,0)*M1495,_xlfn.XLOOKUP(Z1495,$AC$4015:$AC$4035,$AD$4015:$AD$4035,0)*L1495)</f>
        <v>0</v>
      </c>
      <c r="O1495" s="83">
        <f>IF(V1495&lt;&gt;"VTC VHm",_xlfn.XLOOKUP(Z1495,$AC$4015:$AC$4035,$AE$4015:$AE$4035,0)*M1495,_xlfn.XLOOKUP(Z1495,$AC$4015:$AC$4035,$AE$4015:$AE$4035,0)*L1495)</f>
        <v>0</v>
      </c>
      <c r="P1495" s="160">
        <f>SUM(N1495:O1495)</f>
        <v>0</v>
      </c>
      <c r="Q1495" s="161">
        <f>M1495*G1495</f>
        <v>0</v>
      </c>
      <c r="R1495" s="161">
        <f>G1495*P1495</f>
        <v>0</v>
      </c>
      <c r="S1495" s="160">
        <f>SUM(Q1495:R1495)</f>
        <v>0</v>
      </c>
      <c r="T1495" s="159"/>
      <c r="U1495" s="158"/>
      <c r="V1495" s="158"/>
      <c r="W1495" s="158"/>
      <c r="X1495" s="94" t="s">
        <v>33</v>
      </c>
      <c r="Y1495" s="94"/>
      <c r="Z1495" s="94"/>
      <c r="AA1495" s="94" t="s">
        <v>80</v>
      </c>
      <c r="AB1495" s="2"/>
      <c r="AC1495" s="2">
        <v>0</v>
      </c>
      <c r="AD1495" s="93">
        <f>+M1495</f>
        <v>0</v>
      </c>
      <c r="AE1495" s="93">
        <f>+AD1495*14%</f>
        <v>0</v>
      </c>
      <c r="AF1495" s="93">
        <f>+AD1495*35%</f>
        <v>0</v>
      </c>
      <c r="AG1495" s="93">
        <f>+AD1495*F1495</f>
        <v>0</v>
      </c>
      <c r="AH1495" s="93">
        <f>+AE1495*F1495</f>
        <v>0</v>
      </c>
      <c r="AI1495" s="93">
        <f>+AF1495*F1495</f>
        <v>0</v>
      </c>
      <c r="AJ1495" s="93">
        <f>SUM(AG1495:AI1495)</f>
        <v>0</v>
      </c>
      <c r="AK1495" s="93">
        <f>+AD1495*G1495</f>
        <v>0</v>
      </c>
      <c r="AL1495" s="93">
        <f>+AE1495*G1495</f>
        <v>0</v>
      </c>
      <c r="AM1495" s="93">
        <f>+AF1495*G1495</f>
        <v>0</v>
      </c>
      <c r="AN1495" s="93">
        <f>SUM(AK1495:AM1495)</f>
        <v>0</v>
      </c>
      <c r="AQ1495" s="145" t="s">
        <v>525</v>
      </c>
      <c r="AU1495" s="8">
        <f>+K1495</f>
        <v>0</v>
      </c>
      <c r="AV1495" s="8">
        <f>+L1495</f>
        <v>0</v>
      </c>
      <c r="AW1495" s="2">
        <f>+M1495</f>
        <v>0</v>
      </c>
      <c r="AX1495" s="8">
        <f>F1495*AW1495</f>
        <v>0</v>
      </c>
      <c r="AY1495" s="8">
        <f>IF(AQ1495="CT",7%,5%)*AX1495</f>
        <v>0</v>
      </c>
      <c r="AZ1495" s="8">
        <f>AX1495*2%</f>
        <v>0</v>
      </c>
      <c r="BA1495" s="8">
        <f>IF(BB1495&gt;0,0,AX1495*5%)</f>
        <v>0</v>
      </c>
      <c r="BB1495" s="8">
        <f>(AX1495-BG1495)*35%</f>
        <v>0</v>
      </c>
      <c r="BC1495" s="8">
        <f>+AX1495+AY1495+AZ1495+BA1495+BB1495</f>
        <v>0</v>
      </c>
      <c r="BD1495" s="8">
        <f>AX1495-AT1495</f>
        <v>0</v>
      </c>
      <c r="BE1495" s="2"/>
      <c r="BH1495" s="2"/>
    </row>
    <row r="1496" spans="2:60" ht="51" hidden="1" outlineLevel="1" x14ac:dyDescent="0.2">
      <c r="B1496" s="82">
        <v>9</v>
      </c>
      <c r="C1496" s="144" t="s">
        <v>1061</v>
      </c>
      <c r="D1496" s="144"/>
      <c r="E1496" s="82" t="s">
        <v>104</v>
      </c>
      <c r="F1496" s="143">
        <v>51.0792</v>
      </c>
      <c r="G1496" s="142">
        <f>+[2]THKL!F1500</f>
        <v>51.0792</v>
      </c>
      <c r="H1496" s="132"/>
      <c r="I1496" s="132"/>
      <c r="J1496" s="132"/>
      <c r="K1496" s="156" t="str">
        <f>$K$1426</f>
        <v>Bao gồm</v>
      </c>
      <c r="L1496" s="157">
        <f>$L$1426</f>
        <v>2123825.9787777774</v>
      </c>
      <c r="M1496" s="157">
        <f>SUM(K1496:L1496)</f>
        <v>2123825.9787777774</v>
      </c>
      <c r="N1496" s="83">
        <f>IF(V1496&lt;&gt;"VTC VHm",_xlfn.XLOOKUP(Z1496,$AC$4015:$AC$4035,$AD$4015:$AD$4035,0)*M1496,_xlfn.XLOOKUP(Z1496,$AC$4015:$AC$4035,$AD$4015:$AD$4035,0)*L1496)</f>
        <v>743339.092572222</v>
      </c>
      <c r="O1496" s="83">
        <f>IF(V1496&lt;&gt;"VTC VHm",_xlfn.XLOOKUP(Z1496,$AC$4015:$AC$4035,$AE$4015:$AE$4035,0)*M1496,_xlfn.XLOOKUP(Z1496,$AC$4015:$AC$4035,$AE$4015:$AE$4035,0)*L1496)</f>
        <v>0</v>
      </c>
      <c r="P1496" s="83">
        <f>SUM(N1496:O1496)</f>
        <v>743339.092572222</v>
      </c>
      <c r="Q1496" s="157">
        <f>M1496*G1496</f>
        <v>108483331.93518585</v>
      </c>
      <c r="R1496" s="157">
        <f>G1496*P1496</f>
        <v>37969166.177315041</v>
      </c>
      <c r="S1496" s="83">
        <f>SUM(Q1496:R1496)</f>
        <v>146452498.11250091</v>
      </c>
      <c r="T1496" s="156" t="s">
        <v>50</v>
      </c>
      <c r="U1496" s="132"/>
      <c r="V1496" s="132"/>
      <c r="W1496" s="132"/>
      <c r="X1496" s="44" t="s">
        <v>33</v>
      </c>
      <c r="Y1496" s="44"/>
      <c r="Z1496" s="44" t="s">
        <v>16</v>
      </c>
      <c r="AA1496" s="44" t="s">
        <v>80</v>
      </c>
      <c r="AB1496" s="2">
        <v>2969162.4943956402</v>
      </c>
      <c r="AC1496" s="2">
        <v>151662444.88373378</v>
      </c>
      <c r="AD1496" s="2">
        <f>+M1496</f>
        <v>2123825.9787777774</v>
      </c>
      <c r="AE1496" s="2">
        <f>+AD1496*14%</f>
        <v>297335.63702888886</v>
      </c>
      <c r="AF1496" s="155">
        <f>+AD1496*35%</f>
        <v>743339.092572222</v>
      </c>
      <c r="AG1496" s="2">
        <f>+AD1496*F1496</f>
        <v>108483331.93518585</v>
      </c>
      <c r="AH1496" s="2">
        <f>+AE1496*F1496</f>
        <v>15187666.47092602</v>
      </c>
      <c r="AI1496" s="2">
        <f>+AF1496*F1496</f>
        <v>37969166.177315041</v>
      </c>
      <c r="AJ1496" s="2">
        <f>SUM(AG1496:AI1496)</f>
        <v>161640164.58342689</v>
      </c>
      <c r="AK1496" s="2">
        <f>+AD1496*G1496</f>
        <v>108483331.93518585</v>
      </c>
      <c r="AL1496" s="2">
        <f>+AE1496*G1496</f>
        <v>15187666.47092602</v>
      </c>
      <c r="AM1496" s="2">
        <f>+AF1496*G1496</f>
        <v>37969166.177315041</v>
      </c>
      <c r="AN1496" s="155">
        <f>SUM(AK1496:AM1496)</f>
        <v>161640164.58342689</v>
      </c>
      <c r="AQ1496" s="145" t="s">
        <v>525</v>
      </c>
      <c r="AU1496" s="8">
        <f>+BH1496</f>
        <v>250000</v>
      </c>
      <c r="AV1496" s="8">
        <f>+L1496</f>
        <v>2123825.9787777774</v>
      </c>
      <c r="AW1496" s="2">
        <f>+AU1496+AV1496</f>
        <v>2373825.9787777774</v>
      </c>
      <c r="AX1496" s="8">
        <f>F1496*AW1496</f>
        <v>121253131.93518585</v>
      </c>
      <c r="AY1496" s="8">
        <f>IF(AQ1496="CT",7%,5%)*AX1496</f>
        <v>8487719.2354630101</v>
      </c>
      <c r="AZ1496" s="8">
        <f>AX1496*2%</f>
        <v>2425062.6387037169</v>
      </c>
      <c r="BA1496" s="8">
        <f>IF(BB1496&gt;0,0,AX1496*5%)</f>
        <v>0</v>
      </c>
      <c r="BB1496" s="8">
        <f>(AX1496-BG1496)*35%</f>
        <v>42438596.177315041</v>
      </c>
      <c r="BC1496" s="8">
        <f>+AX1496+AY1496+AZ1496+BA1496+BB1496</f>
        <v>174604509.98666763</v>
      </c>
      <c r="BD1496" s="8">
        <f>AX1496-AT1496</f>
        <v>121253131.93518585</v>
      </c>
      <c r="BE1496" s="2"/>
      <c r="BH1496" s="2">
        <v>250000</v>
      </c>
    </row>
    <row r="1497" spans="2:60" ht="51" hidden="1" outlineLevel="1" x14ac:dyDescent="0.2">
      <c r="B1497" s="82">
        <v>10</v>
      </c>
      <c r="C1497" s="144" t="s">
        <v>191</v>
      </c>
      <c r="D1497" s="144"/>
      <c r="E1497" s="82" t="s">
        <v>91</v>
      </c>
      <c r="F1497" s="143">
        <v>6.5772000000000004</v>
      </c>
      <c r="G1497" s="142">
        <f>+[2]THKL!F1501</f>
        <v>6.5772000000000004</v>
      </c>
      <c r="H1497" s="132"/>
      <c r="I1497" s="132"/>
      <c r="J1497" s="132"/>
      <c r="K1497" s="156">
        <f>$K$4010*1000</f>
        <v>15050000</v>
      </c>
      <c r="L1497" s="157">
        <f>'[3]BDG (XD)'!$AA$967*1000</f>
        <v>7690671</v>
      </c>
      <c r="M1497" s="157">
        <f>SUM(K1497:L1497)</f>
        <v>22740671</v>
      </c>
      <c r="N1497" s="83">
        <f>IF(V1497&lt;&gt;"VTC VHm",_xlfn.XLOOKUP(Z1497,$AC$4015:$AC$4035,$AD$4015:$AD$4035,0)*M1497,_xlfn.XLOOKUP(Z1497,$AC$4015:$AC$4035,$AD$4015:$AD$4035,0)*L1497)</f>
        <v>2691734.8499999996</v>
      </c>
      <c r="O1497" s="83">
        <f>IF(V1497&lt;&gt;"VTC VHm",_xlfn.XLOOKUP(Z1497,$AC$4015:$AC$4035,$AE$4015:$AE$4035,0)*M1497,_xlfn.XLOOKUP(Z1497,$AC$4015:$AC$4035,$AE$4015:$AE$4035,0)*L1497)</f>
        <v>0</v>
      </c>
      <c r="P1497" s="83">
        <f>SUM(N1497:O1497)</f>
        <v>2691734.8499999996</v>
      </c>
      <c r="Q1497" s="157">
        <f>M1497*G1497</f>
        <v>149569941.3012</v>
      </c>
      <c r="R1497" s="157">
        <f>G1497*P1497</f>
        <v>17704078.455419999</v>
      </c>
      <c r="S1497" s="83">
        <f>SUM(Q1497:R1497)</f>
        <v>167274019.75661999</v>
      </c>
      <c r="T1497" s="156" t="s">
        <v>50</v>
      </c>
      <c r="U1497" s="132"/>
      <c r="V1497" s="82" t="s">
        <v>34</v>
      </c>
      <c r="W1497" s="132"/>
      <c r="X1497" s="44" t="s">
        <v>33</v>
      </c>
      <c r="Y1497" s="44"/>
      <c r="Z1497" s="44" t="s">
        <v>16</v>
      </c>
      <c r="AA1497" s="44" t="s">
        <v>80</v>
      </c>
      <c r="AB1497" s="2">
        <v>24758731.006874155</v>
      </c>
      <c r="AC1497" s="2">
        <v>162843125.57841271</v>
      </c>
      <c r="AD1497" s="2">
        <f>+M1497</f>
        <v>22740671</v>
      </c>
      <c r="AE1497" s="2">
        <f>+AD1497*14%</f>
        <v>3183693.9400000004</v>
      </c>
      <c r="AF1497" s="155">
        <f>+AD1497*35%</f>
        <v>7959234.8499999996</v>
      </c>
      <c r="AG1497" s="2">
        <f>+AD1497*F1497</f>
        <v>149569941.3012</v>
      </c>
      <c r="AH1497" s="2">
        <f>+AE1497*F1497</f>
        <v>20939791.782168005</v>
      </c>
      <c r="AI1497" s="2">
        <f>+AF1497*F1497</f>
        <v>52349479.455420002</v>
      </c>
      <c r="AJ1497" s="2">
        <f>SUM(AG1497:AI1497)</f>
        <v>222859212.53878802</v>
      </c>
      <c r="AK1497" s="2">
        <f>+AD1497*G1497</f>
        <v>149569941.3012</v>
      </c>
      <c r="AL1497" s="2">
        <f>+AE1497*G1497</f>
        <v>20939791.782168005</v>
      </c>
      <c r="AM1497" s="2">
        <f>+AF1497*G1497</f>
        <v>52349479.455420002</v>
      </c>
      <c r="AN1497" s="155">
        <f>SUM(AK1497:AM1497)</f>
        <v>222859212.53878802</v>
      </c>
      <c r="AQ1497" s="145" t="s">
        <v>525</v>
      </c>
      <c r="AU1497" s="8">
        <f>+K1497</f>
        <v>15050000</v>
      </c>
      <c r="AV1497" s="8">
        <f>+L1497</f>
        <v>7690671</v>
      </c>
      <c r="AW1497" s="2">
        <f>+M1497</f>
        <v>22740671</v>
      </c>
      <c r="AX1497" s="8">
        <f>F1497*AW1497</f>
        <v>149569941.3012</v>
      </c>
      <c r="AY1497" s="8">
        <f>IF(AQ1497="CT",7%,5%)*AX1497</f>
        <v>10469895.891084</v>
      </c>
      <c r="AZ1497" s="8">
        <f>AX1497*2%</f>
        <v>2991398.8260240001</v>
      </c>
      <c r="BA1497" s="8">
        <f>IF(BB1497&gt;0,0,AX1497*5%)</f>
        <v>0</v>
      </c>
      <c r="BB1497" s="8">
        <f>(AX1497-BG1497)*35%</f>
        <v>17704078.455419999</v>
      </c>
      <c r="BC1497" s="8">
        <f>+AX1497+AY1497+AZ1497+BA1497+BB1497</f>
        <v>180735314.47372797</v>
      </c>
      <c r="BD1497" s="8">
        <f>AX1497-AT1497</f>
        <v>149569941.3012</v>
      </c>
      <c r="BE1497" s="2"/>
      <c r="BG1497" s="7">
        <f>+K1497*F1497</f>
        <v>98986860</v>
      </c>
      <c r="BH1497" s="2"/>
    </row>
    <row r="1498" spans="2:60" ht="51" hidden="1" outlineLevel="1" x14ac:dyDescent="0.2">
      <c r="B1498" s="82">
        <v>11</v>
      </c>
      <c r="C1498" s="144" t="s">
        <v>768</v>
      </c>
      <c r="D1498" s="144"/>
      <c r="E1498" s="82" t="s">
        <v>91</v>
      </c>
      <c r="F1498" s="143">
        <v>2.0760000000000001</v>
      </c>
      <c r="G1498" s="142">
        <f>+[2]THKL!F1502</f>
        <v>2.0760000000000001</v>
      </c>
      <c r="H1498" s="132"/>
      <c r="I1498" s="132"/>
      <c r="J1498" s="132"/>
      <c r="K1498" s="156">
        <f>$L$4010*1000</f>
        <v>15266666.666666666</v>
      </c>
      <c r="L1498" s="157">
        <f>'[3]BDG (XD)'!$AA$967*1000</f>
        <v>7690671</v>
      </c>
      <c r="M1498" s="157">
        <f>SUM(K1498:L1498)</f>
        <v>22957337.666666664</v>
      </c>
      <c r="N1498" s="83">
        <f>IF(V1498&lt;&gt;"VTC VHm",_xlfn.XLOOKUP(Z1498,$AC$4015:$AC$4035,$AD$4015:$AD$4035,0)*M1498,_xlfn.XLOOKUP(Z1498,$AC$4015:$AC$4035,$AD$4015:$AD$4035,0)*L1498)</f>
        <v>2691734.8499999996</v>
      </c>
      <c r="O1498" s="83">
        <f>IF(V1498&lt;&gt;"VTC VHm",_xlfn.XLOOKUP(Z1498,$AC$4015:$AC$4035,$AE$4015:$AE$4035,0)*M1498,_xlfn.XLOOKUP(Z1498,$AC$4015:$AC$4035,$AE$4015:$AE$4035,0)*L1498)</f>
        <v>0</v>
      </c>
      <c r="P1498" s="83">
        <f>SUM(N1498:O1498)</f>
        <v>2691734.8499999996</v>
      </c>
      <c r="Q1498" s="157">
        <f>M1498*G1498</f>
        <v>47659432.995999999</v>
      </c>
      <c r="R1498" s="157">
        <f>G1498*P1498</f>
        <v>5588041.5485999994</v>
      </c>
      <c r="S1498" s="83">
        <f>SUM(Q1498:R1498)</f>
        <v>53247474.544599995</v>
      </c>
      <c r="T1498" s="156" t="s">
        <v>50</v>
      </c>
      <c r="U1498" s="132"/>
      <c r="V1498" s="82" t="s">
        <v>34</v>
      </c>
      <c r="W1498" s="132"/>
      <c r="X1498" s="44" t="s">
        <v>33</v>
      </c>
      <c r="Y1498" s="44"/>
      <c r="Z1498" s="44" t="s">
        <v>16</v>
      </c>
      <c r="AA1498" s="44" t="s">
        <v>80</v>
      </c>
      <c r="AB1498" s="2">
        <v>22857568.06301016</v>
      </c>
      <c r="AC1498" s="2">
        <v>47452311.298809096</v>
      </c>
      <c r="AD1498" s="2">
        <f>+M1498</f>
        <v>22957337.666666664</v>
      </c>
      <c r="AE1498" s="2">
        <f>+AD1498*14%</f>
        <v>3214027.2733333334</v>
      </c>
      <c r="AF1498" s="155">
        <f>+AD1498*35%</f>
        <v>8035068.1833333317</v>
      </c>
      <c r="AG1498" s="2">
        <f>+AD1498*F1498</f>
        <v>47659432.995999999</v>
      </c>
      <c r="AH1498" s="2">
        <f>+AE1498*F1498</f>
        <v>6672320.6194400005</v>
      </c>
      <c r="AI1498" s="2">
        <f>+AF1498*F1498</f>
        <v>16680801.548599998</v>
      </c>
      <c r="AJ1498" s="2">
        <f>SUM(AG1498:AI1498)</f>
        <v>71012555.164039999</v>
      </c>
      <c r="AK1498" s="2">
        <f>+AD1498*G1498</f>
        <v>47659432.995999999</v>
      </c>
      <c r="AL1498" s="2">
        <f>+AE1498*G1498</f>
        <v>6672320.6194400005</v>
      </c>
      <c r="AM1498" s="2">
        <f>+AF1498*G1498</f>
        <v>16680801.548599998</v>
      </c>
      <c r="AN1498" s="155">
        <f>SUM(AK1498:AM1498)</f>
        <v>71012555.164039999</v>
      </c>
      <c r="AQ1498" s="145" t="s">
        <v>525</v>
      </c>
      <c r="AU1498" s="8">
        <f>+K1498</f>
        <v>15266666.666666666</v>
      </c>
      <c r="AV1498" s="8">
        <f>+L1498</f>
        <v>7690671</v>
      </c>
      <c r="AW1498" s="2">
        <f>+M1498</f>
        <v>22957337.666666664</v>
      </c>
      <c r="AX1498" s="8">
        <f>F1498*AW1498</f>
        <v>47659432.995999999</v>
      </c>
      <c r="AY1498" s="8">
        <f>IF(AQ1498="CT",7%,5%)*AX1498</f>
        <v>3336160.3097200003</v>
      </c>
      <c r="AZ1498" s="8">
        <f>AX1498*2%</f>
        <v>953188.65992000001</v>
      </c>
      <c r="BA1498" s="8">
        <f>IF(BB1498&gt;0,0,AX1498*5%)</f>
        <v>0</v>
      </c>
      <c r="BB1498" s="8">
        <f>(AX1498-BG1498)*35%</f>
        <v>5588041.5485999994</v>
      </c>
      <c r="BC1498" s="8">
        <f>+AX1498+AY1498+AZ1498+BA1498+BB1498</f>
        <v>57536823.514239997</v>
      </c>
      <c r="BD1498" s="8">
        <f>AX1498-AT1498</f>
        <v>47659432.995999999</v>
      </c>
      <c r="BE1498" s="2"/>
      <c r="BG1498" s="7">
        <f>+K1498*F1498</f>
        <v>31693600</v>
      </c>
      <c r="BH1498" s="2"/>
    </row>
    <row r="1499" spans="2:60" ht="51" hidden="1" outlineLevel="1" x14ac:dyDescent="0.2">
      <c r="B1499" s="82">
        <v>12</v>
      </c>
      <c r="C1499" s="144" t="s">
        <v>767</v>
      </c>
      <c r="D1499" s="144"/>
      <c r="E1499" s="82" t="s">
        <v>91</v>
      </c>
      <c r="F1499" s="143">
        <v>0.75</v>
      </c>
      <c r="G1499" s="142">
        <f>+[2]THKL!F1503</f>
        <v>0.75</v>
      </c>
      <c r="H1499" s="132"/>
      <c r="I1499" s="132"/>
      <c r="J1499" s="132"/>
      <c r="K1499" s="156">
        <f>$L$4010*1000</f>
        <v>15266666.666666666</v>
      </c>
      <c r="L1499" s="157">
        <f>'[3]BDG (XD)'!$AA$967*1000</f>
        <v>7690671</v>
      </c>
      <c r="M1499" s="157">
        <f>SUM(K1499:L1499)</f>
        <v>22957337.666666664</v>
      </c>
      <c r="N1499" s="83">
        <f>IF(V1499&lt;&gt;"VTC VHm",_xlfn.XLOOKUP(Z1499,$AC$4015:$AC$4035,$AD$4015:$AD$4035,0)*M1499,_xlfn.XLOOKUP(Z1499,$AC$4015:$AC$4035,$AD$4015:$AD$4035,0)*L1499)</f>
        <v>2691734.8499999996</v>
      </c>
      <c r="O1499" s="83">
        <f>IF(V1499&lt;&gt;"VTC VHm",_xlfn.XLOOKUP(Z1499,$AC$4015:$AC$4035,$AE$4015:$AE$4035,0)*M1499,_xlfn.XLOOKUP(Z1499,$AC$4015:$AC$4035,$AE$4015:$AE$4035,0)*L1499)</f>
        <v>0</v>
      </c>
      <c r="P1499" s="83">
        <f>SUM(N1499:O1499)</f>
        <v>2691734.8499999996</v>
      </c>
      <c r="Q1499" s="157">
        <f>M1499*G1499</f>
        <v>17218003.25</v>
      </c>
      <c r="R1499" s="157">
        <f>G1499*P1499</f>
        <v>2018801.1374999997</v>
      </c>
      <c r="S1499" s="83">
        <f>SUM(Q1499:R1499)</f>
        <v>19236804.387499999</v>
      </c>
      <c r="T1499" s="156" t="s">
        <v>50</v>
      </c>
      <c r="U1499" s="132"/>
      <c r="V1499" s="82" t="s">
        <v>34</v>
      </c>
      <c r="W1499" s="132"/>
      <c r="X1499" s="44" t="s">
        <v>33</v>
      </c>
      <c r="Y1499" s="44"/>
      <c r="Z1499" s="44" t="s">
        <v>16</v>
      </c>
      <c r="AA1499" s="44" t="s">
        <v>80</v>
      </c>
      <c r="AB1499" s="2">
        <v>22565753.319565415</v>
      </c>
      <c r="AC1499" s="2">
        <v>16924314.989674062</v>
      </c>
      <c r="AD1499" s="2">
        <f>+M1499</f>
        <v>22957337.666666664</v>
      </c>
      <c r="AE1499" s="2">
        <f>+AD1499*14%</f>
        <v>3214027.2733333334</v>
      </c>
      <c r="AF1499" s="155">
        <f>+AD1499*35%</f>
        <v>8035068.1833333317</v>
      </c>
      <c r="AG1499" s="2">
        <f>+AD1499*F1499</f>
        <v>17218003.25</v>
      </c>
      <c r="AH1499" s="2">
        <f>+AE1499*F1499</f>
        <v>2410520.4550000001</v>
      </c>
      <c r="AI1499" s="2">
        <f>+AF1499*F1499</f>
        <v>6026301.1374999993</v>
      </c>
      <c r="AJ1499" s="2">
        <f>SUM(AG1499:AI1499)</f>
        <v>25654824.842499997</v>
      </c>
      <c r="AK1499" s="2">
        <f>+AD1499*G1499</f>
        <v>17218003.25</v>
      </c>
      <c r="AL1499" s="2">
        <f>+AE1499*G1499</f>
        <v>2410520.4550000001</v>
      </c>
      <c r="AM1499" s="2">
        <f>+AF1499*G1499</f>
        <v>6026301.1374999993</v>
      </c>
      <c r="AN1499" s="155">
        <f>SUM(AK1499:AM1499)</f>
        <v>25654824.842499997</v>
      </c>
      <c r="AQ1499" s="145" t="s">
        <v>525</v>
      </c>
      <c r="AU1499" s="8">
        <f>+K1499</f>
        <v>15266666.666666666</v>
      </c>
      <c r="AV1499" s="8">
        <f>+L1499</f>
        <v>7690671</v>
      </c>
      <c r="AW1499" s="2">
        <f>+M1499</f>
        <v>22957337.666666664</v>
      </c>
      <c r="AX1499" s="8">
        <f>F1499*AW1499</f>
        <v>17218003.25</v>
      </c>
      <c r="AY1499" s="8">
        <f>IF(AQ1499="CT",7%,5%)*AX1499</f>
        <v>1205260.2275</v>
      </c>
      <c r="AZ1499" s="8">
        <f>AX1499*2%</f>
        <v>344360.065</v>
      </c>
      <c r="BA1499" s="8">
        <f>IF(BB1499&gt;0,0,AX1499*5%)</f>
        <v>0</v>
      </c>
      <c r="BB1499" s="8">
        <f>(AX1499-BG1499)*35%</f>
        <v>2018801.1375</v>
      </c>
      <c r="BC1499" s="8">
        <f>+AX1499+AY1499+AZ1499+BA1499+BB1499</f>
        <v>20786424.68</v>
      </c>
      <c r="BD1499" s="8">
        <f>AX1499-AT1499</f>
        <v>17218003.25</v>
      </c>
      <c r="BE1499" s="2"/>
      <c r="BG1499" s="7">
        <f>+K1499*F1499</f>
        <v>11450000</v>
      </c>
      <c r="BH1499" s="2"/>
    </row>
    <row r="1500" spans="2:60" ht="17" hidden="1" outlineLevel="1" x14ac:dyDescent="0.2">
      <c r="B1500" s="82">
        <v>13</v>
      </c>
      <c r="C1500" s="144" t="s">
        <v>124</v>
      </c>
      <c r="D1500" s="144"/>
      <c r="E1500" s="82" t="s">
        <v>120</v>
      </c>
      <c r="F1500" s="143">
        <v>1.9238999999999999</v>
      </c>
      <c r="G1500" s="142">
        <f>+[2]THKL!F1504</f>
        <v>1.9238999999999999</v>
      </c>
      <c r="H1500" s="132"/>
      <c r="I1500" s="132"/>
      <c r="J1500" s="132"/>
      <c r="K1500" s="156" t="s">
        <v>89</v>
      </c>
      <c r="L1500" s="157">
        <f>'[3]BDG (XD)'!$AA$955*100</f>
        <v>26537135.877452388</v>
      </c>
      <c r="M1500" s="157">
        <f>SUM(K1500:L1500)</f>
        <v>26537135.877452388</v>
      </c>
      <c r="N1500" s="83">
        <f>IF(V1500&lt;&gt;"VTC VHm",_xlfn.XLOOKUP(Z1500,$AC$4015:$AC$4035,$AD$4015:$AD$4035,0)*M1500,_xlfn.XLOOKUP(Z1500,$AC$4015:$AC$4035,$AD$4015:$AD$4035,0)*L1500)</f>
        <v>9287997.5571083352</v>
      </c>
      <c r="O1500" s="83">
        <f>IF(V1500&lt;&gt;"VTC VHm",_xlfn.XLOOKUP(Z1500,$AC$4015:$AC$4035,$AE$4015:$AE$4035,0)*M1500,_xlfn.XLOOKUP(Z1500,$AC$4015:$AC$4035,$AE$4015:$AE$4035,0)*L1500)</f>
        <v>0</v>
      </c>
      <c r="P1500" s="83">
        <f>SUM(N1500:O1500)</f>
        <v>9287997.5571083352</v>
      </c>
      <c r="Q1500" s="157">
        <f>M1500*G1500</f>
        <v>51054795.714630648</v>
      </c>
      <c r="R1500" s="157">
        <f>G1500*P1500</f>
        <v>17869178.500120725</v>
      </c>
      <c r="S1500" s="83">
        <f>SUM(Q1500:R1500)</f>
        <v>68923974.214751378</v>
      </c>
      <c r="T1500" s="156" t="s">
        <v>50</v>
      </c>
      <c r="U1500" s="132"/>
      <c r="V1500" s="132"/>
      <c r="W1500" s="132"/>
      <c r="X1500" s="44" t="s">
        <v>33</v>
      </c>
      <c r="Y1500" s="44"/>
      <c r="Z1500" s="44" t="s">
        <v>16</v>
      </c>
      <c r="AA1500" s="44" t="s">
        <v>80</v>
      </c>
      <c r="AB1500" s="2">
        <v>13827954.24186608</v>
      </c>
      <c r="AC1500" s="2">
        <v>26603601.165926151</v>
      </c>
      <c r="AD1500" s="2">
        <f>+M1500</f>
        <v>26537135.877452388</v>
      </c>
      <c r="AE1500" s="2">
        <f>+AD1500*14%</f>
        <v>3715199.0228433348</v>
      </c>
      <c r="AF1500" s="155">
        <f>+AD1500*35%</f>
        <v>9287997.5571083352</v>
      </c>
      <c r="AG1500" s="2">
        <f>+AD1500*F1500</f>
        <v>51054795.714630648</v>
      </c>
      <c r="AH1500" s="2">
        <f>+AE1500*F1500</f>
        <v>7147671.4000482913</v>
      </c>
      <c r="AI1500" s="2">
        <f>+AF1500*F1500</f>
        <v>17869178.500120725</v>
      </c>
      <c r="AJ1500" s="2">
        <f>SUM(AG1500:AI1500)</f>
        <v>76071645.614799663</v>
      </c>
      <c r="AK1500" s="2">
        <f>+AD1500*G1500</f>
        <v>51054795.714630648</v>
      </c>
      <c r="AL1500" s="2">
        <f>+AE1500*G1500</f>
        <v>7147671.4000482913</v>
      </c>
      <c r="AM1500" s="2">
        <f>+AF1500*G1500</f>
        <v>17869178.500120725</v>
      </c>
      <c r="AN1500" s="155">
        <f>SUM(AK1500:AM1500)</f>
        <v>76071645.614799663</v>
      </c>
      <c r="AQ1500" s="145" t="s">
        <v>525</v>
      </c>
      <c r="AU1500" s="8" t="str">
        <f>+K1500</f>
        <v>Bao gồm</v>
      </c>
      <c r="AV1500" s="8">
        <f>+L1500</f>
        <v>26537135.877452388</v>
      </c>
      <c r="AW1500" s="2">
        <f>+M1500</f>
        <v>26537135.877452388</v>
      </c>
      <c r="AX1500" s="8">
        <f>F1500*AW1500</f>
        <v>51054795.714630648</v>
      </c>
      <c r="AY1500" s="8">
        <f>IF(AQ1500="CT",7%,5%)*AX1500</f>
        <v>3573835.7000241457</v>
      </c>
      <c r="AZ1500" s="8">
        <f>AX1500*2%</f>
        <v>1021095.914292613</v>
      </c>
      <c r="BA1500" s="8">
        <f>IF(BB1500&gt;0,0,AX1500*5%)</f>
        <v>0</v>
      </c>
      <c r="BB1500" s="8">
        <f>(AX1500-BG1500)*35%</f>
        <v>17869178.500120725</v>
      </c>
      <c r="BC1500" s="8">
        <f>+AX1500+AY1500+AZ1500+BA1500+BB1500</f>
        <v>73518905.829068124</v>
      </c>
      <c r="BD1500" s="8">
        <f>AX1500-AT1500</f>
        <v>51054795.714630648</v>
      </c>
      <c r="BE1500" s="2"/>
      <c r="BH1500" s="2"/>
    </row>
    <row r="1501" spans="2:60" s="92" customFormat="1" ht="17" hidden="1" outlineLevel="1" x14ac:dyDescent="0.2">
      <c r="B1501" s="163"/>
      <c r="C1501" s="164" t="s">
        <v>773</v>
      </c>
      <c r="D1501" s="164"/>
      <c r="E1501" s="163"/>
      <c r="F1501" s="162"/>
      <c r="G1501" s="149">
        <f>+[2]THKL!F1505</f>
        <v>0</v>
      </c>
      <c r="H1501" s="158"/>
      <c r="I1501" s="158"/>
      <c r="J1501" s="158"/>
      <c r="K1501" s="159"/>
      <c r="L1501" s="161"/>
      <c r="M1501" s="161">
        <f>SUM(K1501:L1501)</f>
        <v>0</v>
      </c>
      <c r="N1501" s="83">
        <f>IF(V1501&lt;&gt;"VTC VHm",_xlfn.XLOOKUP(Z1501,$AC$4015:$AC$4035,$AD$4015:$AD$4035,0)*M1501,_xlfn.XLOOKUP(Z1501,$AC$4015:$AC$4035,$AD$4015:$AD$4035,0)*L1501)</f>
        <v>0</v>
      </c>
      <c r="O1501" s="83">
        <f>IF(V1501&lt;&gt;"VTC VHm",_xlfn.XLOOKUP(Z1501,$AC$4015:$AC$4035,$AE$4015:$AE$4035,0)*M1501,_xlfn.XLOOKUP(Z1501,$AC$4015:$AC$4035,$AE$4015:$AE$4035,0)*L1501)</f>
        <v>0</v>
      </c>
      <c r="P1501" s="160">
        <f>SUM(N1501:O1501)</f>
        <v>0</v>
      </c>
      <c r="Q1501" s="161">
        <f>M1501*G1501</f>
        <v>0</v>
      </c>
      <c r="R1501" s="161">
        <f>G1501*P1501</f>
        <v>0</v>
      </c>
      <c r="S1501" s="160">
        <f>SUM(Q1501:R1501)</f>
        <v>0</v>
      </c>
      <c r="T1501" s="159"/>
      <c r="U1501" s="158"/>
      <c r="V1501" s="158"/>
      <c r="W1501" s="158"/>
      <c r="X1501" s="94" t="s">
        <v>33</v>
      </c>
      <c r="Y1501" s="94"/>
      <c r="Z1501" s="94" t="s">
        <v>16</v>
      </c>
      <c r="AA1501" s="94" t="s">
        <v>80</v>
      </c>
      <c r="AB1501" s="2"/>
      <c r="AC1501" s="2">
        <v>0</v>
      </c>
      <c r="AD1501" s="93">
        <f>+M1501</f>
        <v>0</v>
      </c>
      <c r="AE1501" s="93">
        <f>+AD1501*14%</f>
        <v>0</v>
      </c>
      <c r="AF1501" s="93">
        <f>+AD1501*35%</f>
        <v>0</v>
      </c>
      <c r="AG1501" s="93">
        <f>+AD1501*F1501</f>
        <v>0</v>
      </c>
      <c r="AH1501" s="93">
        <f>+AE1501*F1501</f>
        <v>0</v>
      </c>
      <c r="AI1501" s="93">
        <f>+AF1501*F1501</f>
        <v>0</v>
      </c>
      <c r="AJ1501" s="93">
        <f>SUM(AG1501:AI1501)</f>
        <v>0</v>
      </c>
      <c r="AK1501" s="93">
        <f>+AD1501*G1501</f>
        <v>0</v>
      </c>
      <c r="AL1501" s="93">
        <f>+AE1501*G1501</f>
        <v>0</v>
      </c>
      <c r="AM1501" s="93">
        <f>+AF1501*G1501</f>
        <v>0</v>
      </c>
      <c r="AN1501" s="93">
        <f>SUM(AK1501:AM1501)</f>
        <v>0</v>
      </c>
      <c r="AQ1501" s="145" t="s">
        <v>525</v>
      </c>
      <c r="AU1501" s="8">
        <f>+K1501</f>
        <v>0</v>
      </c>
      <c r="AV1501" s="8">
        <f>+L1501</f>
        <v>0</v>
      </c>
      <c r="AW1501" s="2">
        <f>+M1501</f>
        <v>0</v>
      </c>
      <c r="AX1501" s="8">
        <f>F1501*AW1501</f>
        <v>0</v>
      </c>
      <c r="AY1501" s="8">
        <f>IF(AQ1501="CT",7%,5%)*AX1501</f>
        <v>0</v>
      </c>
      <c r="AZ1501" s="8">
        <f>AX1501*2%</f>
        <v>0</v>
      </c>
      <c r="BA1501" s="8">
        <f>IF(BB1501&gt;0,0,AX1501*5%)</f>
        <v>0</v>
      </c>
      <c r="BB1501" s="8">
        <f>(AX1501-BG1501)*35%</f>
        <v>0</v>
      </c>
      <c r="BC1501" s="8">
        <f>+AX1501+AY1501+AZ1501+BA1501+BB1501</f>
        <v>0</v>
      </c>
      <c r="BD1501" s="8">
        <f>AX1501-AT1501</f>
        <v>0</v>
      </c>
      <c r="BE1501" s="2"/>
      <c r="BH1501" s="2"/>
    </row>
    <row r="1502" spans="2:60" ht="51" hidden="1" outlineLevel="1" x14ac:dyDescent="0.2">
      <c r="B1502" s="82">
        <v>14</v>
      </c>
      <c r="C1502" s="144" t="s">
        <v>1068</v>
      </c>
      <c r="D1502" s="144"/>
      <c r="E1502" s="82" t="s">
        <v>104</v>
      </c>
      <c r="F1502" s="143">
        <v>22.543800000000001</v>
      </c>
      <c r="G1502" s="142">
        <f>+[2]THKL!F1506</f>
        <v>22.543800000000001</v>
      </c>
      <c r="H1502" s="132"/>
      <c r="I1502" s="132"/>
      <c r="J1502" s="132"/>
      <c r="K1502" s="156" t="str">
        <f>$K$1432</f>
        <v>Bao gồm</v>
      </c>
      <c r="L1502" s="157">
        <f>$L$1432</f>
        <v>2038654.4787777774</v>
      </c>
      <c r="M1502" s="157">
        <f>SUM(K1502:L1502)</f>
        <v>2038654.4787777774</v>
      </c>
      <c r="N1502" s="83">
        <f>IF(V1502&lt;&gt;"VTC VHm",_xlfn.XLOOKUP(Z1502,$AC$4015:$AC$4035,$AD$4015:$AD$4035,0)*M1502,_xlfn.XLOOKUP(Z1502,$AC$4015:$AC$4035,$AD$4015:$AD$4035,0)*L1502)</f>
        <v>713529.06757222209</v>
      </c>
      <c r="O1502" s="83">
        <f>IF(V1502&lt;&gt;"VTC VHm",_xlfn.XLOOKUP(Z1502,$AC$4015:$AC$4035,$AE$4015:$AE$4035,0)*M1502,_xlfn.XLOOKUP(Z1502,$AC$4015:$AC$4035,$AE$4015:$AE$4035,0)*L1502)</f>
        <v>0</v>
      </c>
      <c r="P1502" s="83">
        <f>SUM(N1502:O1502)</f>
        <v>713529.06757222209</v>
      </c>
      <c r="Q1502" s="157">
        <f>M1502*G1502</f>
        <v>45959018.838670462</v>
      </c>
      <c r="R1502" s="157">
        <f>G1502*P1502</f>
        <v>16085656.593534661</v>
      </c>
      <c r="S1502" s="83">
        <f>SUM(Q1502:R1502)</f>
        <v>62044675.432205126</v>
      </c>
      <c r="T1502" s="156" t="s">
        <v>50</v>
      </c>
      <c r="U1502" s="132"/>
      <c r="V1502" s="132"/>
      <c r="W1502" s="132"/>
      <c r="X1502" s="44" t="s">
        <v>33</v>
      </c>
      <c r="Y1502" s="44"/>
      <c r="Z1502" s="44" t="s">
        <v>16</v>
      </c>
      <c r="AA1502" s="44" t="s">
        <v>80</v>
      </c>
      <c r="AB1502" s="2">
        <v>3199802.0531639648</v>
      </c>
      <c r="AC1502" s="2">
        <v>72135697.526117787</v>
      </c>
      <c r="AD1502" s="2">
        <f>+M1502</f>
        <v>2038654.4787777774</v>
      </c>
      <c r="AE1502" s="2">
        <f>+AD1502*14%</f>
        <v>285411.62702888885</v>
      </c>
      <c r="AF1502" s="155">
        <f>+AD1502*35%</f>
        <v>713529.06757222209</v>
      </c>
      <c r="AG1502" s="2">
        <f>+AD1502*F1502</f>
        <v>45959018.838670462</v>
      </c>
      <c r="AH1502" s="2">
        <f>+AE1502*F1502</f>
        <v>6434262.637413865</v>
      </c>
      <c r="AI1502" s="2">
        <f>+AF1502*F1502</f>
        <v>16085656.593534661</v>
      </c>
      <c r="AJ1502" s="2">
        <f>SUM(AG1502:AI1502)</f>
        <v>68478938.069618985</v>
      </c>
      <c r="AK1502" s="2">
        <f>+AD1502*G1502</f>
        <v>45959018.838670462</v>
      </c>
      <c r="AL1502" s="2">
        <f>+AE1502*G1502</f>
        <v>6434262.637413865</v>
      </c>
      <c r="AM1502" s="2">
        <f>+AF1502*G1502</f>
        <v>16085656.593534661</v>
      </c>
      <c r="AN1502" s="155">
        <f>SUM(AK1502:AM1502)</f>
        <v>68478938.069618985</v>
      </c>
      <c r="AQ1502" s="145" t="s">
        <v>525</v>
      </c>
      <c r="AU1502" s="8">
        <f>+BH1502</f>
        <v>250000</v>
      </c>
      <c r="AV1502" s="8">
        <f>+L1502</f>
        <v>2038654.4787777774</v>
      </c>
      <c r="AW1502" s="2">
        <f>+AU1502+AV1502</f>
        <v>2288654.4787777774</v>
      </c>
      <c r="AX1502" s="8">
        <f>F1502*AW1502</f>
        <v>51594968.838670462</v>
      </c>
      <c r="AY1502" s="8">
        <f>IF(AQ1502="CT",7%,5%)*AX1502</f>
        <v>3611647.8187069325</v>
      </c>
      <c r="AZ1502" s="8">
        <f>AX1502*2%</f>
        <v>1031899.3767734093</v>
      </c>
      <c r="BA1502" s="8">
        <f>IF(BB1502&gt;0,0,AX1502*5%)</f>
        <v>0</v>
      </c>
      <c r="BB1502" s="8">
        <f>(AX1502-BG1502)*35%</f>
        <v>18058239.09353466</v>
      </c>
      <c r="BC1502" s="8">
        <f>+AX1502+AY1502+AZ1502+BA1502+BB1502</f>
        <v>74296755.127685457</v>
      </c>
      <c r="BD1502" s="8">
        <f>AX1502-AT1502</f>
        <v>51594968.838670462</v>
      </c>
      <c r="BE1502" s="2"/>
      <c r="BH1502" s="2">
        <v>250000</v>
      </c>
    </row>
    <row r="1503" spans="2:60" ht="51" hidden="1" outlineLevel="1" x14ac:dyDescent="0.2">
      <c r="B1503" s="82">
        <v>15</v>
      </c>
      <c r="C1503" s="144" t="s">
        <v>771</v>
      </c>
      <c r="D1503" s="144"/>
      <c r="E1503" s="82" t="s">
        <v>91</v>
      </c>
      <c r="F1503" s="143">
        <v>1.5213000000000001</v>
      </c>
      <c r="G1503" s="142">
        <f>+[2]THKL!F1507</f>
        <v>1.5213000000000001</v>
      </c>
      <c r="H1503" s="132"/>
      <c r="I1503" s="132"/>
      <c r="J1503" s="132"/>
      <c r="K1503" s="156">
        <f>$K$4010*1000</f>
        <v>15050000</v>
      </c>
      <c r="L1503" s="157">
        <f>'[3]BDG (XD)'!$AA$964*1000</f>
        <v>7690671</v>
      </c>
      <c r="M1503" s="157">
        <f>SUM(K1503:L1503)</f>
        <v>22740671</v>
      </c>
      <c r="N1503" s="83">
        <f>IF(V1503&lt;&gt;"VTC VHm",_xlfn.XLOOKUP(Z1503,$AC$4015:$AC$4035,$AD$4015:$AD$4035,0)*M1503,_xlfn.XLOOKUP(Z1503,$AC$4015:$AC$4035,$AD$4015:$AD$4035,0)*L1503)</f>
        <v>2691734.8499999996</v>
      </c>
      <c r="O1503" s="83">
        <f>IF(V1503&lt;&gt;"VTC VHm",_xlfn.XLOOKUP(Z1503,$AC$4015:$AC$4035,$AE$4015:$AE$4035,0)*M1503,_xlfn.XLOOKUP(Z1503,$AC$4015:$AC$4035,$AE$4015:$AE$4035,0)*L1503)</f>
        <v>0</v>
      </c>
      <c r="P1503" s="83">
        <f>SUM(N1503:O1503)</f>
        <v>2691734.8499999996</v>
      </c>
      <c r="Q1503" s="157">
        <f>M1503*G1503</f>
        <v>34595382.792300001</v>
      </c>
      <c r="R1503" s="157">
        <f>G1503*P1503</f>
        <v>4094936.2273049997</v>
      </c>
      <c r="S1503" s="83">
        <f>SUM(Q1503:R1503)</f>
        <v>38690319.019605003</v>
      </c>
      <c r="T1503" s="156" t="s">
        <v>50</v>
      </c>
      <c r="U1503" s="132"/>
      <c r="V1503" s="82" t="s">
        <v>34</v>
      </c>
      <c r="W1503" s="132"/>
      <c r="X1503" s="44" t="s">
        <v>33</v>
      </c>
      <c r="Y1503" s="44"/>
      <c r="Z1503" s="44" t="s">
        <v>16</v>
      </c>
      <c r="AA1503" s="44" t="s">
        <v>80</v>
      </c>
      <c r="AB1503" s="2">
        <v>24322254.655574158</v>
      </c>
      <c r="AC1503" s="2">
        <v>37001446.007524967</v>
      </c>
      <c r="AD1503" s="2">
        <f>+M1503</f>
        <v>22740671</v>
      </c>
      <c r="AE1503" s="2">
        <f>+AD1503*14%</f>
        <v>3183693.9400000004</v>
      </c>
      <c r="AF1503" s="155">
        <f>+AD1503*35%</f>
        <v>7959234.8499999996</v>
      </c>
      <c r="AG1503" s="2">
        <f>+AD1503*F1503</f>
        <v>34595382.792300001</v>
      </c>
      <c r="AH1503" s="2">
        <f>+AE1503*F1503</f>
        <v>4843353.5909220008</v>
      </c>
      <c r="AI1503" s="2">
        <f>+AF1503*F1503</f>
        <v>12108383.977305001</v>
      </c>
      <c r="AJ1503" s="2">
        <f>SUM(AG1503:AI1503)</f>
        <v>51547120.360527001</v>
      </c>
      <c r="AK1503" s="2">
        <f>+AD1503*G1503</f>
        <v>34595382.792300001</v>
      </c>
      <c r="AL1503" s="2">
        <f>+AE1503*G1503</f>
        <v>4843353.5909220008</v>
      </c>
      <c r="AM1503" s="2">
        <f>+AF1503*G1503</f>
        <v>12108383.977305001</v>
      </c>
      <c r="AN1503" s="155">
        <f>SUM(AK1503:AM1503)</f>
        <v>51547120.360527001</v>
      </c>
      <c r="AQ1503" s="145" t="s">
        <v>525</v>
      </c>
      <c r="AU1503" s="8">
        <f>+K1503</f>
        <v>15050000</v>
      </c>
      <c r="AV1503" s="8">
        <f>+L1503</f>
        <v>7690671</v>
      </c>
      <c r="AW1503" s="2">
        <f>+M1503</f>
        <v>22740671</v>
      </c>
      <c r="AX1503" s="8">
        <f>F1503*AW1503</f>
        <v>34595382.792300001</v>
      </c>
      <c r="AY1503" s="8">
        <f>IF(AQ1503="CT",7%,5%)*AX1503</f>
        <v>2421676.7954610004</v>
      </c>
      <c r="AZ1503" s="8">
        <f>AX1503*2%</f>
        <v>691907.65584600007</v>
      </c>
      <c r="BA1503" s="8">
        <f>IF(BB1503&gt;0,0,AX1503*5%)</f>
        <v>0</v>
      </c>
      <c r="BB1503" s="8">
        <f>(AX1503-BG1503)*35%</f>
        <v>4094936.2273050002</v>
      </c>
      <c r="BC1503" s="8">
        <f>+AX1503+AY1503+AZ1503+BA1503+BB1503</f>
        <v>41803903.470912002</v>
      </c>
      <c r="BD1503" s="8">
        <f>AX1503-AT1503</f>
        <v>34595382.792300001</v>
      </c>
      <c r="BE1503" s="2"/>
      <c r="BG1503" s="7">
        <f>+K1503*F1503</f>
        <v>22895565</v>
      </c>
      <c r="BH1503" s="2"/>
    </row>
    <row r="1504" spans="2:60" ht="51" hidden="1" outlineLevel="1" x14ac:dyDescent="0.2">
      <c r="B1504" s="82">
        <v>16</v>
      </c>
      <c r="C1504" s="144" t="s">
        <v>770</v>
      </c>
      <c r="D1504" s="144"/>
      <c r="E1504" s="82" t="s">
        <v>91</v>
      </c>
      <c r="F1504" s="143">
        <v>1.9008</v>
      </c>
      <c r="G1504" s="142">
        <f>+[2]THKL!F1508</f>
        <v>1.9008</v>
      </c>
      <c r="H1504" s="132"/>
      <c r="I1504" s="132"/>
      <c r="J1504" s="132"/>
      <c r="K1504" s="156">
        <f>$L$4010*1000</f>
        <v>15266666.666666666</v>
      </c>
      <c r="L1504" s="157">
        <f>'[3]BDG (XD)'!$AA$965*1000</f>
        <v>7690671</v>
      </c>
      <c r="M1504" s="157">
        <f>SUM(K1504:L1504)</f>
        <v>22957337.666666664</v>
      </c>
      <c r="N1504" s="83">
        <f>IF(V1504&lt;&gt;"VTC VHm",_xlfn.XLOOKUP(Z1504,$AC$4015:$AC$4035,$AD$4015:$AD$4035,0)*M1504,_xlfn.XLOOKUP(Z1504,$AC$4015:$AC$4035,$AD$4015:$AD$4035,0)*L1504)</f>
        <v>2691734.8499999996</v>
      </c>
      <c r="O1504" s="83">
        <f>IF(V1504&lt;&gt;"VTC VHm",_xlfn.XLOOKUP(Z1504,$AC$4015:$AC$4035,$AE$4015:$AE$4035,0)*M1504,_xlfn.XLOOKUP(Z1504,$AC$4015:$AC$4035,$AE$4015:$AE$4035,0)*L1504)</f>
        <v>0</v>
      </c>
      <c r="P1504" s="83">
        <f>SUM(N1504:O1504)</f>
        <v>2691734.8499999996</v>
      </c>
      <c r="Q1504" s="157">
        <f>M1504*G1504</f>
        <v>43637307.436799996</v>
      </c>
      <c r="R1504" s="157">
        <f>G1504*P1504</f>
        <v>5116449.6028799992</v>
      </c>
      <c r="S1504" s="83">
        <f>SUM(Q1504:R1504)</f>
        <v>48753757.039679997</v>
      </c>
      <c r="T1504" s="156" t="s">
        <v>50</v>
      </c>
      <c r="U1504" s="132"/>
      <c r="V1504" s="82" t="s">
        <v>34</v>
      </c>
      <c r="W1504" s="132"/>
      <c r="X1504" s="44" t="s">
        <v>33</v>
      </c>
      <c r="Y1504" s="44"/>
      <c r="Z1504" s="44" t="s">
        <v>16</v>
      </c>
      <c r="AA1504" s="44" t="s">
        <v>80</v>
      </c>
      <c r="AB1504" s="2">
        <v>22802958.863063376</v>
      </c>
      <c r="AC1504" s="2">
        <v>43343864.206910864</v>
      </c>
      <c r="AD1504" s="2">
        <f>+M1504</f>
        <v>22957337.666666664</v>
      </c>
      <c r="AE1504" s="2">
        <f>+AD1504*14%</f>
        <v>3214027.2733333334</v>
      </c>
      <c r="AF1504" s="155">
        <f>+AD1504*35%</f>
        <v>8035068.1833333317</v>
      </c>
      <c r="AG1504" s="2">
        <f>+AD1504*F1504</f>
        <v>43637307.436799996</v>
      </c>
      <c r="AH1504" s="2">
        <f>+AE1504*F1504</f>
        <v>6109223.0411520004</v>
      </c>
      <c r="AI1504" s="2">
        <f>+AF1504*F1504</f>
        <v>15273057.602879997</v>
      </c>
      <c r="AJ1504" s="2">
        <f>SUM(AG1504:AI1504)</f>
        <v>65019588.08083199</v>
      </c>
      <c r="AK1504" s="2">
        <f>+AD1504*G1504</f>
        <v>43637307.436799996</v>
      </c>
      <c r="AL1504" s="2">
        <f>+AE1504*G1504</f>
        <v>6109223.0411520004</v>
      </c>
      <c r="AM1504" s="2">
        <f>+AF1504*G1504</f>
        <v>15273057.602879997</v>
      </c>
      <c r="AN1504" s="155">
        <f>SUM(AK1504:AM1504)</f>
        <v>65019588.08083199</v>
      </c>
      <c r="AQ1504" s="145" t="s">
        <v>525</v>
      </c>
      <c r="AU1504" s="8">
        <f>+K1504</f>
        <v>15266666.666666666</v>
      </c>
      <c r="AV1504" s="8">
        <f>+L1504</f>
        <v>7690671</v>
      </c>
      <c r="AW1504" s="2">
        <f>+M1504</f>
        <v>22957337.666666664</v>
      </c>
      <c r="AX1504" s="8">
        <f>F1504*AW1504</f>
        <v>43637307.436799996</v>
      </c>
      <c r="AY1504" s="8">
        <f>IF(AQ1504="CT",7%,5%)*AX1504</f>
        <v>3054611.5205760002</v>
      </c>
      <c r="AZ1504" s="8">
        <f>AX1504*2%</f>
        <v>872746.14873599994</v>
      </c>
      <c r="BA1504" s="8">
        <f>IF(BB1504&gt;0,0,AX1504*5%)</f>
        <v>0</v>
      </c>
      <c r="BB1504" s="8">
        <f>(AX1504-BG1504)*35%</f>
        <v>5116449.6028799983</v>
      </c>
      <c r="BC1504" s="8">
        <f>+AX1504+AY1504+AZ1504+BA1504+BB1504</f>
        <v>52681114.708991997</v>
      </c>
      <c r="BD1504" s="8">
        <f>AX1504-AT1504</f>
        <v>43637307.436799996</v>
      </c>
      <c r="BE1504" s="2"/>
      <c r="BG1504" s="7">
        <f>+K1504*F1504</f>
        <v>29018880</v>
      </c>
      <c r="BH1504" s="2"/>
    </row>
    <row r="1505" spans="2:60" ht="51" hidden="1" outlineLevel="1" x14ac:dyDescent="0.2">
      <c r="B1505" s="82">
        <v>17</v>
      </c>
      <c r="C1505" s="144" t="s">
        <v>902</v>
      </c>
      <c r="D1505" s="144"/>
      <c r="E1505" s="82" t="s">
        <v>91</v>
      </c>
      <c r="F1505" s="143">
        <v>5.4141000000000004</v>
      </c>
      <c r="G1505" s="142">
        <f>+[2]THKL!F1509</f>
        <v>5.4141000000000004</v>
      </c>
      <c r="H1505" s="132"/>
      <c r="I1505" s="132"/>
      <c r="J1505" s="132"/>
      <c r="K1505" s="156">
        <f>$L$4010*1000</f>
        <v>15266666.666666666</v>
      </c>
      <c r="L1505" s="157">
        <f>'[3]BDG (XD)'!$AA$965*1000</f>
        <v>7690671</v>
      </c>
      <c r="M1505" s="157">
        <f>SUM(K1505:L1505)</f>
        <v>22957337.666666664</v>
      </c>
      <c r="N1505" s="83">
        <f>IF(V1505&lt;&gt;"VTC VHm",_xlfn.XLOOKUP(Z1505,$AC$4015:$AC$4035,$AD$4015:$AD$4035,0)*M1505,_xlfn.XLOOKUP(Z1505,$AC$4015:$AC$4035,$AD$4015:$AD$4035,0)*L1505)</f>
        <v>2691734.8499999996</v>
      </c>
      <c r="O1505" s="83">
        <f>IF(V1505&lt;&gt;"VTC VHm",_xlfn.XLOOKUP(Z1505,$AC$4015:$AC$4035,$AE$4015:$AE$4035,0)*M1505,_xlfn.XLOOKUP(Z1505,$AC$4015:$AC$4035,$AE$4015:$AE$4035,0)*L1505)</f>
        <v>0</v>
      </c>
      <c r="P1505" s="83">
        <f>SUM(N1505:O1505)</f>
        <v>2691734.8499999996</v>
      </c>
      <c r="Q1505" s="157">
        <f>M1505*G1505</f>
        <v>124293321.86109999</v>
      </c>
      <c r="R1505" s="157">
        <f>G1505*P1505</f>
        <v>14573321.651384998</v>
      </c>
      <c r="S1505" s="83">
        <f>SUM(Q1505:R1505)</f>
        <v>138866643.512485</v>
      </c>
      <c r="T1505" s="156" t="s">
        <v>50</v>
      </c>
      <c r="U1505" s="132"/>
      <c r="V1505" s="82" t="s">
        <v>34</v>
      </c>
      <c r="W1505" s="132"/>
      <c r="X1505" s="44" t="s">
        <v>33</v>
      </c>
      <c r="Y1505" s="44"/>
      <c r="Z1505" s="44" t="s">
        <v>16</v>
      </c>
      <c r="AA1505" s="44" t="s">
        <v>80</v>
      </c>
      <c r="AB1505" s="2">
        <v>22491793.057441685</v>
      </c>
      <c r="AC1505" s="2">
        <v>121772816.79229504</v>
      </c>
      <c r="AD1505" s="2">
        <f>+M1505</f>
        <v>22957337.666666664</v>
      </c>
      <c r="AE1505" s="2">
        <f>+AD1505*14%</f>
        <v>3214027.2733333334</v>
      </c>
      <c r="AF1505" s="155">
        <f>+AD1505*35%</f>
        <v>8035068.1833333317</v>
      </c>
      <c r="AG1505" s="2">
        <f>+AD1505*F1505</f>
        <v>124293321.86109999</v>
      </c>
      <c r="AH1505" s="2">
        <f>+AE1505*F1505</f>
        <v>17401065.060554001</v>
      </c>
      <c r="AI1505" s="2">
        <f>+AF1505*F1505</f>
        <v>43502662.651384994</v>
      </c>
      <c r="AJ1505" s="2">
        <f>SUM(AG1505:AI1505)</f>
        <v>185197049.573039</v>
      </c>
      <c r="AK1505" s="2">
        <f>+AD1505*G1505</f>
        <v>124293321.86109999</v>
      </c>
      <c r="AL1505" s="2">
        <f>+AE1505*G1505</f>
        <v>17401065.060554001</v>
      </c>
      <c r="AM1505" s="2">
        <f>+AF1505*G1505</f>
        <v>43502662.651384994</v>
      </c>
      <c r="AN1505" s="155">
        <f>SUM(AK1505:AM1505)</f>
        <v>185197049.573039</v>
      </c>
      <c r="AQ1505" s="145" t="s">
        <v>525</v>
      </c>
      <c r="AU1505" s="8">
        <f>+K1505</f>
        <v>15266666.666666666</v>
      </c>
      <c r="AV1505" s="8">
        <f>+L1505</f>
        <v>7690671</v>
      </c>
      <c r="AW1505" s="2">
        <f>+M1505</f>
        <v>22957337.666666664</v>
      </c>
      <c r="AX1505" s="8">
        <f>F1505*AW1505</f>
        <v>124293321.86109999</v>
      </c>
      <c r="AY1505" s="8">
        <f>IF(AQ1505="CT",7%,5%)*AX1505</f>
        <v>8700532.5302770007</v>
      </c>
      <c r="AZ1505" s="8">
        <f>AX1505*2%</f>
        <v>2485866.4372219997</v>
      </c>
      <c r="BA1505" s="8">
        <f>IF(BB1505&gt;0,0,AX1505*5%)</f>
        <v>0</v>
      </c>
      <c r="BB1505" s="8">
        <f>(AX1505-BG1505)*35%</f>
        <v>14573321.651384994</v>
      </c>
      <c r="BC1505" s="8">
        <f>+AX1505+AY1505+AZ1505+BA1505+BB1505</f>
        <v>150053042.47998399</v>
      </c>
      <c r="BD1505" s="8">
        <f>AX1505-AT1505</f>
        <v>124293321.86109999</v>
      </c>
      <c r="BE1505" s="2"/>
      <c r="BG1505" s="7">
        <f>+K1505*F1505</f>
        <v>82655260</v>
      </c>
      <c r="BH1505" s="2"/>
    </row>
    <row r="1506" spans="2:60" ht="34" hidden="1" outlineLevel="1" x14ac:dyDescent="0.2">
      <c r="B1506" s="82">
        <v>18</v>
      </c>
      <c r="C1506" s="144" t="s">
        <v>187</v>
      </c>
      <c r="D1506" s="144"/>
      <c r="E1506" s="82" t="s">
        <v>120</v>
      </c>
      <c r="F1506" s="143">
        <v>1.6214999999999999</v>
      </c>
      <c r="G1506" s="142">
        <f>+[2]THKL!F1510</f>
        <v>1.6214999999999999</v>
      </c>
      <c r="H1506" s="132"/>
      <c r="I1506" s="132"/>
      <c r="J1506" s="132"/>
      <c r="K1506" s="156" t="s">
        <v>89</v>
      </c>
      <c r="L1506" s="157">
        <f>'[3]BDG (XD)'!$AA$954*100</f>
        <v>26537135.877452388</v>
      </c>
      <c r="M1506" s="157">
        <f>SUM(K1506:L1506)</f>
        <v>26537135.877452388</v>
      </c>
      <c r="N1506" s="83">
        <f>IF(V1506&lt;&gt;"VTC VHm",_xlfn.XLOOKUP(Z1506,$AC$4015:$AC$4035,$AD$4015:$AD$4035,0)*M1506,_xlfn.XLOOKUP(Z1506,$AC$4015:$AC$4035,$AD$4015:$AD$4035,0)*L1506)</f>
        <v>9287997.5571083352</v>
      </c>
      <c r="O1506" s="83">
        <f>IF(V1506&lt;&gt;"VTC VHm",_xlfn.XLOOKUP(Z1506,$AC$4015:$AC$4035,$AE$4015:$AE$4035,0)*M1506,_xlfn.XLOOKUP(Z1506,$AC$4015:$AC$4035,$AE$4015:$AE$4035,0)*L1506)</f>
        <v>0</v>
      </c>
      <c r="P1506" s="83">
        <f>SUM(N1506:O1506)</f>
        <v>9287997.5571083352</v>
      </c>
      <c r="Q1506" s="157">
        <f>M1506*G1506</f>
        <v>43029965.825289048</v>
      </c>
      <c r="R1506" s="157">
        <f>G1506*P1506</f>
        <v>15060488.038851164</v>
      </c>
      <c r="S1506" s="83">
        <f>SUM(Q1506:R1506)</f>
        <v>58090453.864140213</v>
      </c>
      <c r="T1506" s="156" t="s">
        <v>50</v>
      </c>
      <c r="U1506" s="132"/>
      <c r="V1506" s="132"/>
      <c r="W1506" s="132"/>
      <c r="X1506" s="44" t="s">
        <v>33</v>
      </c>
      <c r="Y1506" s="44"/>
      <c r="Z1506" s="44" t="s">
        <v>16</v>
      </c>
      <c r="AA1506" s="44" t="s">
        <v>80</v>
      </c>
      <c r="AB1506" s="2">
        <v>12764743.332693798</v>
      </c>
      <c r="AC1506" s="2">
        <v>20698031.313962992</v>
      </c>
      <c r="AD1506" s="2">
        <f>+M1506</f>
        <v>26537135.877452388</v>
      </c>
      <c r="AE1506" s="2">
        <f>+AD1506*14%</f>
        <v>3715199.0228433348</v>
      </c>
      <c r="AF1506" s="155">
        <f>+AD1506*35%</f>
        <v>9287997.5571083352</v>
      </c>
      <c r="AG1506" s="2">
        <f>+AD1506*F1506</f>
        <v>43029965.825289048</v>
      </c>
      <c r="AH1506" s="2">
        <f>+AE1506*F1506</f>
        <v>6024195.2155404668</v>
      </c>
      <c r="AI1506" s="2">
        <f>+AF1506*F1506</f>
        <v>15060488.038851164</v>
      </c>
      <c r="AJ1506" s="2">
        <f>SUM(AG1506:AI1506)</f>
        <v>64114649.079680681</v>
      </c>
      <c r="AK1506" s="2">
        <f>+AD1506*G1506</f>
        <v>43029965.825289048</v>
      </c>
      <c r="AL1506" s="2">
        <f>+AE1506*G1506</f>
        <v>6024195.2155404668</v>
      </c>
      <c r="AM1506" s="2">
        <f>+AF1506*G1506</f>
        <v>15060488.038851164</v>
      </c>
      <c r="AN1506" s="155">
        <f>SUM(AK1506:AM1506)</f>
        <v>64114649.079680681</v>
      </c>
      <c r="AQ1506" s="145" t="s">
        <v>525</v>
      </c>
      <c r="AU1506" s="8" t="str">
        <f>+K1506</f>
        <v>Bao gồm</v>
      </c>
      <c r="AV1506" s="8">
        <f>+L1506</f>
        <v>26537135.877452388</v>
      </c>
      <c r="AW1506" s="2">
        <f>+M1506</f>
        <v>26537135.877452388</v>
      </c>
      <c r="AX1506" s="8">
        <f>F1506*AW1506</f>
        <v>43029965.825289048</v>
      </c>
      <c r="AY1506" s="8">
        <f>IF(AQ1506="CT",7%,5%)*AX1506</f>
        <v>3012097.6077702339</v>
      </c>
      <c r="AZ1506" s="8">
        <f>AX1506*2%</f>
        <v>860599.31650578103</v>
      </c>
      <c r="BA1506" s="8">
        <f>IF(BB1506&gt;0,0,AX1506*5%)</f>
        <v>0</v>
      </c>
      <c r="BB1506" s="8">
        <f>(AX1506-BG1506)*35%</f>
        <v>15060488.038851166</v>
      </c>
      <c r="BC1506" s="8">
        <f>+AX1506+AY1506+AZ1506+BA1506+BB1506</f>
        <v>61963150.788416229</v>
      </c>
      <c r="BD1506" s="8">
        <f>AX1506-AT1506</f>
        <v>43029965.825289048</v>
      </c>
      <c r="BE1506" s="2"/>
      <c r="BH1506" s="2"/>
    </row>
    <row r="1507" spans="2:60" s="92" customFormat="1" ht="17" hidden="1" outlineLevel="1" x14ac:dyDescent="0.2">
      <c r="B1507" s="163"/>
      <c r="C1507" s="164" t="s">
        <v>766</v>
      </c>
      <c r="D1507" s="164"/>
      <c r="E1507" s="163"/>
      <c r="F1507" s="162"/>
      <c r="G1507" s="149">
        <f>+[2]THKL!F1511</f>
        <v>0</v>
      </c>
      <c r="H1507" s="158"/>
      <c r="I1507" s="158"/>
      <c r="J1507" s="158"/>
      <c r="K1507" s="159"/>
      <c r="L1507" s="161"/>
      <c r="M1507" s="161">
        <f>SUM(K1507:L1507)</f>
        <v>0</v>
      </c>
      <c r="N1507" s="83">
        <f>IF(V1507&lt;&gt;"VTC VHm",_xlfn.XLOOKUP(Z1507,$AC$4015:$AC$4035,$AD$4015:$AD$4035,0)*M1507,_xlfn.XLOOKUP(Z1507,$AC$4015:$AC$4035,$AD$4015:$AD$4035,0)*L1507)</f>
        <v>0</v>
      </c>
      <c r="O1507" s="83">
        <f>IF(V1507&lt;&gt;"VTC VHm",_xlfn.XLOOKUP(Z1507,$AC$4015:$AC$4035,$AE$4015:$AE$4035,0)*M1507,_xlfn.XLOOKUP(Z1507,$AC$4015:$AC$4035,$AE$4015:$AE$4035,0)*L1507)</f>
        <v>0</v>
      </c>
      <c r="P1507" s="160">
        <f>SUM(N1507:O1507)</f>
        <v>0</v>
      </c>
      <c r="Q1507" s="161">
        <f>M1507*G1507</f>
        <v>0</v>
      </c>
      <c r="R1507" s="161">
        <f>G1507*P1507</f>
        <v>0</v>
      </c>
      <c r="S1507" s="160">
        <f>SUM(Q1507:R1507)</f>
        <v>0</v>
      </c>
      <c r="T1507" s="159"/>
      <c r="U1507" s="158"/>
      <c r="V1507" s="158"/>
      <c r="W1507" s="158"/>
      <c r="X1507" s="94" t="s">
        <v>33</v>
      </c>
      <c r="Y1507" s="94"/>
      <c r="Z1507" s="94" t="s">
        <v>16</v>
      </c>
      <c r="AA1507" s="94" t="s">
        <v>80</v>
      </c>
      <c r="AB1507" s="2"/>
      <c r="AC1507" s="2">
        <v>0</v>
      </c>
      <c r="AD1507" s="93">
        <f>+M1507</f>
        <v>0</v>
      </c>
      <c r="AE1507" s="93">
        <f>+AD1507*14%</f>
        <v>0</v>
      </c>
      <c r="AF1507" s="93">
        <f>+AD1507*35%</f>
        <v>0</v>
      </c>
      <c r="AG1507" s="93">
        <f>+AD1507*F1507</f>
        <v>0</v>
      </c>
      <c r="AH1507" s="93">
        <f>+AE1507*F1507</f>
        <v>0</v>
      </c>
      <c r="AI1507" s="93">
        <f>+AF1507*F1507</f>
        <v>0</v>
      </c>
      <c r="AJ1507" s="93">
        <f>SUM(AG1507:AI1507)</f>
        <v>0</v>
      </c>
      <c r="AK1507" s="93">
        <f>+AD1507*G1507</f>
        <v>0</v>
      </c>
      <c r="AL1507" s="93">
        <f>+AE1507*G1507</f>
        <v>0</v>
      </c>
      <c r="AM1507" s="93">
        <f>+AF1507*G1507</f>
        <v>0</v>
      </c>
      <c r="AN1507" s="93">
        <f>SUM(AK1507:AM1507)</f>
        <v>0</v>
      </c>
      <c r="AQ1507" s="145" t="s">
        <v>525</v>
      </c>
      <c r="AU1507" s="8">
        <f>+K1507</f>
        <v>0</v>
      </c>
      <c r="AV1507" s="8">
        <f>+L1507</f>
        <v>0</v>
      </c>
      <c r="AW1507" s="2">
        <f>+M1507</f>
        <v>0</v>
      </c>
      <c r="AX1507" s="8">
        <f>F1507*AW1507</f>
        <v>0</v>
      </c>
      <c r="AY1507" s="8">
        <f>IF(AQ1507="CT",7%,5%)*AX1507</f>
        <v>0</v>
      </c>
      <c r="AZ1507" s="8">
        <f>AX1507*2%</f>
        <v>0</v>
      </c>
      <c r="BA1507" s="8">
        <f>IF(BB1507&gt;0,0,AX1507*5%)</f>
        <v>0</v>
      </c>
      <c r="BB1507" s="8">
        <f>(AX1507-BG1507)*35%</f>
        <v>0</v>
      </c>
      <c r="BC1507" s="8">
        <f>+AX1507+AY1507+AZ1507+BA1507+BB1507</f>
        <v>0</v>
      </c>
      <c r="BD1507" s="8">
        <f>AX1507-AT1507</f>
        <v>0</v>
      </c>
      <c r="BE1507" s="2"/>
      <c r="BH1507" s="2"/>
    </row>
    <row r="1508" spans="2:60" ht="34" hidden="1" outlineLevel="1" x14ac:dyDescent="0.2">
      <c r="B1508" s="82">
        <v>19</v>
      </c>
      <c r="C1508" s="144" t="s">
        <v>765</v>
      </c>
      <c r="D1508" s="144"/>
      <c r="E1508" s="82" t="s">
        <v>104</v>
      </c>
      <c r="F1508" s="143">
        <v>82.768199999999993</v>
      </c>
      <c r="G1508" s="142">
        <f>+[2]THKL!F1512</f>
        <v>82.768199999999993</v>
      </c>
      <c r="H1508" s="132"/>
      <c r="I1508" s="132"/>
      <c r="J1508" s="132"/>
      <c r="K1508" s="156" t="str">
        <f>$K$750</f>
        <v>Bao gồm</v>
      </c>
      <c r="L1508" s="157">
        <f>$L$750</f>
        <v>2123825.9787777774</v>
      </c>
      <c r="M1508" s="157">
        <f>SUM(K1508:L1508)</f>
        <v>2123825.9787777774</v>
      </c>
      <c r="N1508" s="83">
        <f>IF(V1508&lt;&gt;"VTC VHm",_xlfn.XLOOKUP(Z1508,$AC$4015:$AC$4035,$AD$4015:$AD$4035,0)*M1508,_xlfn.XLOOKUP(Z1508,$AC$4015:$AC$4035,$AD$4015:$AD$4035,0)*L1508)</f>
        <v>743339.092572222</v>
      </c>
      <c r="O1508" s="83">
        <f>IF(V1508&lt;&gt;"VTC VHm",_xlfn.XLOOKUP(Z1508,$AC$4015:$AC$4035,$AE$4015:$AE$4035,0)*M1508,_xlfn.XLOOKUP(Z1508,$AC$4015:$AC$4035,$AE$4015:$AE$4035,0)*L1508)</f>
        <v>0</v>
      </c>
      <c r="P1508" s="83">
        <f>SUM(N1508:O1508)</f>
        <v>743339.092572222</v>
      </c>
      <c r="Q1508" s="157">
        <f>M1508*G1508</f>
        <v>175785253.37667483</v>
      </c>
      <c r="R1508" s="157">
        <f>G1508*P1508</f>
        <v>61524838.68183618</v>
      </c>
      <c r="S1508" s="83">
        <f>SUM(Q1508:R1508)</f>
        <v>237310092.05851102</v>
      </c>
      <c r="T1508" s="156" t="s">
        <v>50</v>
      </c>
      <c r="U1508" s="132"/>
      <c r="V1508" s="132"/>
      <c r="W1508" s="132"/>
      <c r="X1508" s="44" t="s">
        <v>33</v>
      </c>
      <c r="Y1508" s="44"/>
      <c r="Z1508" s="44" t="s">
        <v>16</v>
      </c>
      <c r="AA1508" s="44" t="s">
        <v>80</v>
      </c>
      <c r="AB1508" s="2">
        <v>2599681.482935688</v>
      </c>
      <c r="AC1508" s="2">
        <v>215170956.91591761</v>
      </c>
      <c r="AD1508" s="2">
        <f>+M1508</f>
        <v>2123825.9787777774</v>
      </c>
      <c r="AE1508" s="2">
        <f>+AD1508*14%</f>
        <v>297335.63702888886</v>
      </c>
      <c r="AF1508" s="155">
        <f>+AD1508*35%</f>
        <v>743339.092572222</v>
      </c>
      <c r="AG1508" s="2">
        <f>+AD1508*F1508</f>
        <v>175785253.37667483</v>
      </c>
      <c r="AH1508" s="2">
        <f>+AE1508*F1508</f>
        <v>24609935.472734477</v>
      </c>
      <c r="AI1508" s="2">
        <f>+AF1508*F1508</f>
        <v>61524838.68183618</v>
      </c>
      <c r="AJ1508" s="2">
        <f>SUM(AG1508:AI1508)</f>
        <v>261920027.5312455</v>
      </c>
      <c r="AK1508" s="2">
        <f>+AD1508*G1508</f>
        <v>175785253.37667483</v>
      </c>
      <c r="AL1508" s="2">
        <f>+AE1508*G1508</f>
        <v>24609935.472734477</v>
      </c>
      <c r="AM1508" s="2">
        <f>+AF1508*G1508</f>
        <v>61524838.68183618</v>
      </c>
      <c r="AN1508" s="155">
        <f>SUM(AK1508:AM1508)</f>
        <v>261920027.5312455</v>
      </c>
      <c r="AQ1508" s="145" t="s">
        <v>525</v>
      </c>
      <c r="AU1508" s="8">
        <f>+BH1508</f>
        <v>250000</v>
      </c>
      <c r="AV1508" s="8">
        <f>+L1508</f>
        <v>2123825.9787777774</v>
      </c>
      <c r="AW1508" s="2">
        <f>+AU1508+AV1508</f>
        <v>2373825.9787777774</v>
      </c>
      <c r="AX1508" s="8">
        <f>F1508*AW1508</f>
        <v>196477303.37667483</v>
      </c>
      <c r="AY1508" s="8">
        <f>IF(AQ1508="CT",7%,5%)*AX1508</f>
        <v>13753411.236367239</v>
      </c>
      <c r="AZ1508" s="8">
        <f>AX1508*2%</f>
        <v>3929546.0675334968</v>
      </c>
      <c r="BA1508" s="8">
        <f>IF(BB1508&gt;0,0,AX1508*5%)</f>
        <v>0</v>
      </c>
      <c r="BB1508" s="8">
        <f>(AX1508-BG1508)*35%</f>
        <v>68767056.181836188</v>
      </c>
      <c r="BC1508" s="8">
        <f>+AX1508+AY1508+AZ1508+BA1508+BB1508</f>
        <v>282927316.86241174</v>
      </c>
      <c r="BD1508" s="8">
        <f>AX1508-AT1508</f>
        <v>196477303.37667483</v>
      </c>
      <c r="BE1508" s="2"/>
      <c r="BH1508" s="2">
        <v>250000</v>
      </c>
    </row>
    <row r="1509" spans="2:60" ht="51" hidden="1" outlineLevel="1" x14ac:dyDescent="0.2">
      <c r="B1509" s="82">
        <v>20</v>
      </c>
      <c r="C1509" s="144" t="s">
        <v>764</v>
      </c>
      <c r="D1509" s="144"/>
      <c r="E1509" s="82" t="s">
        <v>91</v>
      </c>
      <c r="F1509" s="143">
        <v>2.3201999999999998</v>
      </c>
      <c r="G1509" s="142">
        <f>+[2]THKL!F1513</f>
        <v>2.3201999999999998</v>
      </c>
      <c r="H1509" s="132"/>
      <c r="I1509" s="132"/>
      <c r="J1509" s="132"/>
      <c r="K1509" s="156">
        <f>$K$4010*1000</f>
        <v>15050000</v>
      </c>
      <c r="L1509" s="157">
        <f>'[3]BDG (XD)'!$AA$966*1000</f>
        <v>7690671</v>
      </c>
      <c r="M1509" s="157">
        <f>SUM(K1509:L1509)</f>
        <v>22740671</v>
      </c>
      <c r="N1509" s="83">
        <f>IF(V1509&lt;&gt;"VTC VHm",_xlfn.XLOOKUP(Z1509,$AC$4015:$AC$4035,$AD$4015:$AD$4035,0)*M1509,_xlfn.XLOOKUP(Z1509,$AC$4015:$AC$4035,$AD$4015:$AD$4035,0)*L1509)</f>
        <v>2691734.8499999996</v>
      </c>
      <c r="O1509" s="83">
        <f>IF(V1509&lt;&gt;"VTC VHm",_xlfn.XLOOKUP(Z1509,$AC$4015:$AC$4035,$AE$4015:$AE$4035,0)*M1509,_xlfn.XLOOKUP(Z1509,$AC$4015:$AC$4035,$AE$4015:$AE$4035,0)*L1509)</f>
        <v>0</v>
      </c>
      <c r="P1509" s="83">
        <f>SUM(N1509:O1509)</f>
        <v>2691734.8499999996</v>
      </c>
      <c r="Q1509" s="157">
        <f>M1509*G1509</f>
        <v>52762904.854199998</v>
      </c>
      <c r="R1509" s="157">
        <f>G1509*P1509</f>
        <v>6245363.1989699984</v>
      </c>
      <c r="S1509" s="83">
        <f>SUM(Q1509:R1509)</f>
        <v>59008268.053169996</v>
      </c>
      <c r="T1509" s="156"/>
      <c r="U1509" s="132"/>
      <c r="V1509" s="82" t="s">
        <v>34</v>
      </c>
      <c r="W1509" s="132"/>
      <c r="X1509" s="44" t="s">
        <v>33</v>
      </c>
      <c r="Y1509" s="44"/>
      <c r="Z1509" s="44" t="s">
        <v>16</v>
      </c>
      <c r="AA1509" s="44" t="s">
        <v>80</v>
      </c>
      <c r="AB1509" s="2">
        <v>24121329.560974319</v>
      </c>
      <c r="AC1509" s="2">
        <v>55966308.847372606</v>
      </c>
      <c r="AD1509" s="2">
        <f>+M1509</f>
        <v>22740671</v>
      </c>
      <c r="AE1509" s="2">
        <f>+AD1509*14%</f>
        <v>3183693.9400000004</v>
      </c>
      <c r="AF1509" s="155">
        <f>+AD1509*35%</f>
        <v>7959234.8499999996</v>
      </c>
      <c r="AG1509" s="2">
        <f>+AD1509*F1509</f>
        <v>52762904.854199998</v>
      </c>
      <c r="AH1509" s="2">
        <f>+AE1509*F1509</f>
        <v>7386806.6795880003</v>
      </c>
      <c r="AI1509" s="2">
        <f>+AF1509*F1509</f>
        <v>18467016.698969997</v>
      </c>
      <c r="AJ1509" s="2">
        <f>SUM(AG1509:AI1509)</f>
        <v>78616728.232757986</v>
      </c>
      <c r="AK1509" s="2">
        <f>+AD1509*G1509</f>
        <v>52762904.854199998</v>
      </c>
      <c r="AL1509" s="2">
        <f>+AE1509*G1509</f>
        <v>7386806.6795880003</v>
      </c>
      <c r="AM1509" s="2">
        <f>+AF1509*G1509</f>
        <v>18467016.698969997</v>
      </c>
      <c r="AN1509" s="155">
        <f>SUM(AK1509:AM1509)</f>
        <v>78616728.232757986</v>
      </c>
      <c r="AQ1509" s="145" t="s">
        <v>525</v>
      </c>
      <c r="AU1509" s="8">
        <f>+K1509</f>
        <v>15050000</v>
      </c>
      <c r="AV1509" s="8">
        <f>+L1509</f>
        <v>7690671</v>
      </c>
      <c r="AW1509" s="2">
        <f>+M1509</f>
        <v>22740671</v>
      </c>
      <c r="AX1509" s="8">
        <f>F1509*AW1509</f>
        <v>52762904.854199998</v>
      </c>
      <c r="AY1509" s="8">
        <f>IF(AQ1509="CT",7%,5%)*AX1509</f>
        <v>3693403.3397940001</v>
      </c>
      <c r="AZ1509" s="8">
        <f>AX1509*2%</f>
        <v>1055258.097084</v>
      </c>
      <c r="BA1509" s="8">
        <f>IF(BB1509&gt;0,0,AX1509*5%)</f>
        <v>0</v>
      </c>
      <c r="BB1509" s="8">
        <f>(AX1509-BG1509)*35%</f>
        <v>6245363.1989699993</v>
      </c>
      <c r="BC1509" s="8">
        <f>+AX1509+AY1509+AZ1509+BA1509+BB1509</f>
        <v>63756929.490047999</v>
      </c>
      <c r="BD1509" s="8">
        <f>AX1509-AT1509</f>
        <v>52762904.854199998</v>
      </c>
      <c r="BE1509" s="2"/>
      <c r="BG1509" s="7">
        <f>+K1509*F1509</f>
        <v>34919010</v>
      </c>
      <c r="BH1509" s="2"/>
    </row>
    <row r="1510" spans="2:60" ht="17" hidden="1" outlineLevel="1" x14ac:dyDescent="0.2">
      <c r="B1510" s="82">
        <v>21</v>
      </c>
      <c r="C1510" s="144" t="s">
        <v>762</v>
      </c>
      <c r="D1510" s="144"/>
      <c r="E1510" s="82" t="s">
        <v>120</v>
      </c>
      <c r="F1510" s="143">
        <v>6.2561999999999998</v>
      </c>
      <c r="G1510" s="142">
        <f>+[2]THKL!F1514</f>
        <v>6.2561999999999998</v>
      </c>
      <c r="H1510" s="132"/>
      <c r="I1510" s="132"/>
      <c r="J1510" s="132"/>
      <c r="K1510" s="156" t="s">
        <v>89</v>
      </c>
      <c r="L1510" s="157">
        <f>'[3]BDG (XD)'!$AA$955*100</f>
        <v>26537135.877452388</v>
      </c>
      <c r="M1510" s="157">
        <f>SUM(K1510:L1510)</f>
        <v>26537135.877452388</v>
      </c>
      <c r="N1510" s="83">
        <f>IF(V1510&lt;&gt;"VTC VHm",_xlfn.XLOOKUP(Z1510,$AC$4015:$AC$4035,$AD$4015:$AD$4035,0)*M1510,_xlfn.XLOOKUP(Z1510,$AC$4015:$AC$4035,$AD$4015:$AD$4035,0)*L1510)</f>
        <v>9287997.5571083352</v>
      </c>
      <c r="O1510" s="83">
        <f>IF(V1510&lt;&gt;"VTC VHm",_xlfn.XLOOKUP(Z1510,$AC$4015:$AC$4035,$AE$4015:$AE$4035,0)*M1510,_xlfn.XLOOKUP(Z1510,$AC$4015:$AC$4035,$AE$4015:$AE$4035,0)*L1510)</f>
        <v>0</v>
      </c>
      <c r="P1510" s="83">
        <f>SUM(N1510:O1510)</f>
        <v>9287997.5571083352</v>
      </c>
      <c r="Q1510" s="157">
        <f>M1510*G1510</f>
        <v>166021629.47651762</v>
      </c>
      <c r="R1510" s="157">
        <f>G1510*P1510</f>
        <v>58107570.316781163</v>
      </c>
      <c r="S1510" s="83">
        <f>SUM(Q1510:R1510)</f>
        <v>224129199.79329878</v>
      </c>
      <c r="T1510" s="156" t="s">
        <v>50</v>
      </c>
      <c r="U1510" s="132"/>
      <c r="V1510" s="132"/>
      <c r="W1510" s="132"/>
      <c r="X1510" s="44" t="s">
        <v>33</v>
      </c>
      <c r="Y1510" s="44"/>
      <c r="Z1510" s="44" t="s">
        <v>16</v>
      </c>
      <c r="AA1510" s="44" t="s">
        <v>80</v>
      </c>
      <c r="AB1510" s="2">
        <v>12907757.255386183</v>
      </c>
      <c r="AC1510" s="2">
        <v>80753510.941147029</v>
      </c>
      <c r="AD1510" s="2">
        <f>+M1510</f>
        <v>26537135.877452388</v>
      </c>
      <c r="AE1510" s="2">
        <f>+AD1510*14%</f>
        <v>3715199.0228433348</v>
      </c>
      <c r="AF1510" s="155">
        <f>+AD1510*35%</f>
        <v>9287997.5571083352</v>
      </c>
      <c r="AG1510" s="2">
        <f>+AD1510*F1510</f>
        <v>166021629.47651762</v>
      </c>
      <c r="AH1510" s="2">
        <f>+AE1510*F1510</f>
        <v>23243028.126712471</v>
      </c>
      <c r="AI1510" s="2">
        <f>+AF1510*F1510</f>
        <v>58107570.316781163</v>
      </c>
      <c r="AJ1510" s="2">
        <f>SUM(AG1510:AI1510)</f>
        <v>247372227.92001125</v>
      </c>
      <c r="AK1510" s="2">
        <f>+AD1510*G1510</f>
        <v>166021629.47651762</v>
      </c>
      <c r="AL1510" s="2">
        <f>+AE1510*G1510</f>
        <v>23243028.126712471</v>
      </c>
      <c r="AM1510" s="2">
        <f>+AF1510*G1510</f>
        <v>58107570.316781163</v>
      </c>
      <c r="AN1510" s="155">
        <f>SUM(AK1510:AM1510)</f>
        <v>247372227.92001125</v>
      </c>
      <c r="AQ1510" s="145" t="s">
        <v>525</v>
      </c>
      <c r="AU1510" s="8" t="str">
        <f>+K1510</f>
        <v>Bao gồm</v>
      </c>
      <c r="AV1510" s="8">
        <f>+L1510</f>
        <v>26537135.877452388</v>
      </c>
      <c r="AW1510" s="2">
        <f>+M1510</f>
        <v>26537135.877452388</v>
      </c>
      <c r="AX1510" s="8">
        <f>F1510*AW1510</f>
        <v>166021629.47651762</v>
      </c>
      <c r="AY1510" s="8">
        <f>IF(AQ1510="CT",7%,5%)*AX1510</f>
        <v>11621514.063356234</v>
      </c>
      <c r="AZ1510" s="8">
        <f>AX1510*2%</f>
        <v>3320432.5895303525</v>
      </c>
      <c r="BA1510" s="8">
        <f>IF(BB1510&gt;0,0,AX1510*5%)</f>
        <v>0</v>
      </c>
      <c r="BB1510" s="8">
        <f>(AX1510-BG1510)*35%</f>
        <v>58107570.316781163</v>
      </c>
      <c r="BC1510" s="8">
        <f>+AX1510+AY1510+AZ1510+BA1510+BB1510</f>
        <v>239071146.44618535</v>
      </c>
      <c r="BD1510" s="8">
        <f>AX1510-AT1510</f>
        <v>166021629.47651762</v>
      </c>
      <c r="BE1510" s="2"/>
      <c r="BH1510" s="2"/>
    </row>
    <row r="1511" spans="2:60" s="92" customFormat="1" ht="17" collapsed="1" x14ac:dyDescent="0.2">
      <c r="B1511" s="163"/>
      <c r="C1511" s="164" t="s">
        <v>1067</v>
      </c>
      <c r="D1511" s="164"/>
      <c r="E1511" s="163"/>
      <c r="F1511" s="162"/>
      <c r="G1511" s="149">
        <f>+[2]THKL!F1515</f>
        <v>0</v>
      </c>
      <c r="H1511" s="158"/>
      <c r="I1511" s="158"/>
      <c r="J1511" s="158"/>
      <c r="K1511" s="159"/>
      <c r="L1511" s="161"/>
      <c r="M1511" s="161">
        <f>SUM(K1511:L1511)</f>
        <v>0</v>
      </c>
      <c r="N1511" s="83">
        <f>IF(V1511&lt;&gt;"VTC VHm",_xlfn.XLOOKUP(Z1511,$AC$4015:$AC$4035,$AD$4015:$AD$4035,0)*M1511,_xlfn.XLOOKUP(Z1511,$AC$4015:$AC$4035,$AD$4015:$AD$4035,0)*L1511)</f>
        <v>0</v>
      </c>
      <c r="O1511" s="83">
        <f>IF(V1511&lt;&gt;"VTC VHm",_xlfn.XLOOKUP(Z1511,$AC$4015:$AC$4035,$AE$4015:$AE$4035,0)*M1511,_xlfn.XLOOKUP(Z1511,$AC$4015:$AC$4035,$AE$4015:$AE$4035,0)*L1511)</f>
        <v>0</v>
      </c>
      <c r="P1511" s="160">
        <f>SUM(N1511:O1511)</f>
        <v>0</v>
      </c>
      <c r="Q1511" s="161">
        <f>M1511*G1511</f>
        <v>0</v>
      </c>
      <c r="R1511" s="161">
        <f>G1511*P1511</f>
        <v>0</v>
      </c>
      <c r="S1511" s="160">
        <f>SUM(Q1511:R1511)</f>
        <v>0</v>
      </c>
      <c r="T1511" s="159"/>
      <c r="U1511" s="158"/>
      <c r="V1511" s="158"/>
      <c r="W1511" s="158"/>
      <c r="X1511" s="94" t="s">
        <v>33</v>
      </c>
      <c r="Y1511" s="94"/>
      <c r="Z1511" s="94" t="s">
        <v>16</v>
      </c>
      <c r="AA1511" s="94" t="s">
        <v>80</v>
      </c>
      <c r="AB1511" s="2"/>
      <c r="AC1511" s="2">
        <v>0</v>
      </c>
      <c r="AD1511" s="93">
        <f>+M1511</f>
        <v>0</v>
      </c>
      <c r="AE1511" s="93">
        <f>+AD1511*14%</f>
        <v>0</v>
      </c>
      <c r="AF1511" s="93">
        <f>+AD1511*35%</f>
        <v>0</v>
      </c>
      <c r="AG1511" s="93">
        <f>+AD1511*F1511</f>
        <v>0</v>
      </c>
      <c r="AH1511" s="93">
        <f>+AE1511*F1511</f>
        <v>0</v>
      </c>
      <c r="AI1511" s="93">
        <f>+AF1511*F1511</f>
        <v>0</v>
      </c>
      <c r="AJ1511" s="93">
        <f>SUM(AG1511:AI1511)</f>
        <v>0</v>
      </c>
      <c r="AK1511" s="93">
        <f>+AD1511*G1511</f>
        <v>0</v>
      </c>
      <c r="AL1511" s="93">
        <f>+AE1511*G1511</f>
        <v>0</v>
      </c>
      <c r="AM1511" s="93">
        <f>+AF1511*G1511</f>
        <v>0</v>
      </c>
      <c r="AN1511" s="93">
        <f>SUM(AK1511:AM1511)</f>
        <v>0</v>
      </c>
      <c r="AQ1511" s="145" t="s">
        <v>525</v>
      </c>
      <c r="AU1511" s="8">
        <f>+K1511</f>
        <v>0</v>
      </c>
      <c r="AV1511" s="8">
        <f>+L1511</f>
        <v>0</v>
      </c>
      <c r="AW1511" s="2">
        <f>+M1511</f>
        <v>0</v>
      </c>
      <c r="AX1511" s="8">
        <f>F1511*AW1511</f>
        <v>0</v>
      </c>
      <c r="AY1511" s="8">
        <f>IF(AQ1511="CT",7%,5%)*AX1511</f>
        <v>0</v>
      </c>
      <c r="AZ1511" s="8">
        <f>AX1511*2%</f>
        <v>0</v>
      </c>
      <c r="BA1511" s="8">
        <f>IF(BB1511&gt;0,0,AX1511*5%)</f>
        <v>0</v>
      </c>
      <c r="BB1511" s="8">
        <f>(AX1511-BG1511)*35%</f>
        <v>0</v>
      </c>
      <c r="BC1511" s="8">
        <f>+AX1511+AY1511+AZ1511+BA1511+BB1511</f>
        <v>0</v>
      </c>
      <c r="BD1511" s="8">
        <f>AX1511-AT1511</f>
        <v>0</v>
      </c>
      <c r="BE1511" s="2"/>
      <c r="BH1511" s="2"/>
    </row>
    <row r="1512" spans="2:60" s="92" customFormat="1" ht="17" hidden="1" outlineLevel="1" x14ac:dyDescent="0.2">
      <c r="B1512" s="163"/>
      <c r="C1512" s="164" t="s">
        <v>1066</v>
      </c>
      <c r="D1512" s="164"/>
      <c r="E1512" s="163"/>
      <c r="F1512" s="162"/>
      <c r="G1512" s="149">
        <f>+[2]THKL!F1516</f>
        <v>0</v>
      </c>
      <c r="H1512" s="158"/>
      <c r="I1512" s="158"/>
      <c r="J1512" s="158"/>
      <c r="K1512" s="159"/>
      <c r="L1512" s="161"/>
      <c r="M1512" s="161">
        <f>SUM(K1512:L1512)</f>
        <v>0</v>
      </c>
      <c r="N1512" s="83">
        <f>IF(V1512&lt;&gt;"VTC VHm",_xlfn.XLOOKUP(Z1512,$AC$4015:$AC$4035,$AD$4015:$AD$4035,0)*M1512,_xlfn.XLOOKUP(Z1512,$AC$4015:$AC$4035,$AD$4015:$AD$4035,0)*L1512)</f>
        <v>0</v>
      </c>
      <c r="O1512" s="83">
        <f>IF(V1512&lt;&gt;"VTC VHm",_xlfn.XLOOKUP(Z1512,$AC$4015:$AC$4035,$AE$4015:$AE$4035,0)*M1512,_xlfn.XLOOKUP(Z1512,$AC$4015:$AC$4035,$AE$4015:$AE$4035,0)*L1512)</f>
        <v>0</v>
      </c>
      <c r="P1512" s="160">
        <f>SUM(N1512:O1512)</f>
        <v>0</v>
      </c>
      <c r="Q1512" s="161">
        <f>M1512*G1512</f>
        <v>0</v>
      </c>
      <c r="R1512" s="161">
        <f>G1512*P1512</f>
        <v>0</v>
      </c>
      <c r="S1512" s="160">
        <f>SUM(Q1512:R1512)</f>
        <v>0</v>
      </c>
      <c r="T1512" s="159"/>
      <c r="U1512" s="158"/>
      <c r="V1512" s="158"/>
      <c r="W1512" s="158"/>
      <c r="X1512" s="94" t="s">
        <v>33</v>
      </c>
      <c r="Y1512" s="94"/>
      <c r="Z1512" s="94" t="s">
        <v>16</v>
      </c>
      <c r="AA1512" s="94" t="s">
        <v>80</v>
      </c>
      <c r="AB1512" s="2"/>
      <c r="AC1512" s="2">
        <v>0</v>
      </c>
      <c r="AD1512" s="93">
        <f>+M1512</f>
        <v>0</v>
      </c>
      <c r="AE1512" s="93">
        <f>+AD1512*14%</f>
        <v>0</v>
      </c>
      <c r="AF1512" s="93">
        <f>+AD1512*35%</f>
        <v>0</v>
      </c>
      <c r="AG1512" s="93">
        <f>+AD1512*F1512</f>
        <v>0</v>
      </c>
      <c r="AH1512" s="93">
        <f>+AE1512*F1512</f>
        <v>0</v>
      </c>
      <c r="AI1512" s="93">
        <f>+AF1512*F1512</f>
        <v>0</v>
      </c>
      <c r="AJ1512" s="93">
        <f>SUM(AG1512:AI1512)</f>
        <v>0</v>
      </c>
      <c r="AK1512" s="93">
        <f>+AD1512*G1512</f>
        <v>0</v>
      </c>
      <c r="AL1512" s="93">
        <f>+AE1512*G1512</f>
        <v>0</v>
      </c>
      <c r="AM1512" s="93">
        <f>+AF1512*G1512</f>
        <v>0</v>
      </c>
      <c r="AN1512" s="93">
        <f>SUM(AK1512:AM1512)</f>
        <v>0</v>
      </c>
      <c r="AQ1512" s="145" t="s">
        <v>525</v>
      </c>
      <c r="AU1512" s="8">
        <f>+K1512</f>
        <v>0</v>
      </c>
      <c r="AV1512" s="8">
        <f>+L1512</f>
        <v>0</v>
      </c>
      <c r="AW1512" s="2">
        <f>+M1512</f>
        <v>0</v>
      </c>
      <c r="AX1512" s="8">
        <f>F1512*AW1512</f>
        <v>0</v>
      </c>
      <c r="AY1512" s="8">
        <f>IF(AQ1512="CT",7%,5%)*AX1512</f>
        <v>0</v>
      </c>
      <c r="AZ1512" s="8">
        <f>AX1512*2%</f>
        <v>0</v>
      </c>
      <c r="BA1512" s="8">
        <f>IF(BB1512&gt;0,0,AX1512*5%)</f>
        <v>0</v>
      </c>
      <c r="BB1512" s="8">
        <f>(AX1512-BG1512)*35%</f>
        <v>0</v>
      </c>
      <c r="BC1512" s="8">
        <f>+AX1512+AY1512+AZ1512+BA1512+BB1512</f>
        <v>0</v>
      </c>
      <c r="BD1512" s="8">
        <f>AX1512-AT1512</f>
        <v>0</v>
      </c>
      <c r="BE1512" s="2"/>
      <c r="BH1512" s="2"/>
    </row>
    <row r="1513" spans="2:60" ht="34" hidden="1" outlineLevel="1" x14ac:dyDescent="0.2">
      <c r="B1513" s="82">
        <v>22</v>
      </c>
      <c r="C1513" s="144" t="s">
        <v>1065</v>
      </c>
      <c r="D1513" s="144"/>
      <c r="E1513" s="82" t="s">
        <v>104</v>
      </c>
      <c r="F1513" s="143">
        <v>25.059000000000001</v>
      </c>
      <c r="G1513" s="142">
        <f>+[2]THKL!F1517</f>
        <v>25.059000000000001</v>
      </c>
      <c r="H1513" s="132"/>
      <c r="I1513" s="132"/>
      <c r="J1513" s="132"/>
      <c r="K1513" s="156"/>
      <c r="L1513" s="157">
        <f>$L$21</f>
        <v>251876.31</v>
      </c>
      <c r="M1513" s="157">
        <f>SUM(K1513:L1513)</f>
        <v>251876.31</v>
      </c>
      <c r="N1513" s="83">
        <f>IF(V1513&lt;&gt;"VTC VHm",_xlfn.XLOOKUP(Z1513,$AC$4015:$AC$4035,$AD$4015:$AD$4035,0)*M1513,_xlfn.XLOOKUP(Z1513,$AC$4015:$AC$4035,$AD$4015:$AD$4035,0)*L1513)</f>
        <v>88156.708499999993</v>
      </c>
      <c r="O1513" s="83">
        <f>IF(V1513&lt;&gt;"VTC VHm",_xlfn.XLOOKUP(Z1513,$AC$4015:$AC$4035,$AE$4015:$AE$4035,0)*M1513,_xlfn.XLOOKUP(Z1513,$AC$4015:$AC$4035,$AE$4015:$AE$4035,0)*L1513)</f>
        <v>0</v>
      </c>
      <c r="P1513" s="83">
        <f>SUM(N1513:O1513)</f>
        <v>88156.708499999993</v>
      </c>
      <c r="Q1513" s="157">
        <f>M1513*G1513</f>
        <v>6311768.4522900004</v>
      </c>
      <c r="R1513" s="157">
        <f>G1513*P1513</f>
        <v>2209118.9583015</v>
      </c>
      <c r="S1513" s="83">
        <f>SUM(Q1513:R1513)</f>
        <v>8520887.4105914999</v>
      </c>
      <c r="T1513" s="156" t="s">
        <v>50</v>
      </c>
      <c r="U1513" s="132"/>
      <c r="V1513" s="132"/>
      <c r="W1513" s="132"/>
      <c r="X1513" s="44" t="s">
        <v>33</v>
      </c>
      <c r="Y1513" s="44"/>
      <c r="Z1513" s="44" t="s">
        <v>16</v>
      </c>
      <c r="AA1513" s="44" t="s">
        <v>80</v>
      </c>
      <c r="AB1513" s="2">
        <v>272678.58698437503</v>
      </c>
      <c r="AC1513" s="2">
        <v>6833052.7112414539</v>
      </c>
      <c r="AD1513" s="2">
        <f>+M1513</f>
        <v>251876.31</v>
      </c>
      <c r="AE1513" s="2">
        <f>+AD1513*14%</f>
        <v>35262.683400000002</v>
      </c>
      <c r="AF1513" s="155">
        <f>+AD1513*35%</f>
        <v>88156.708499999993</v>
      </c>
      <c r="AG1513" s="2">
        <f>+AD1513*F1513</f>
        <v>6311768.4522900004</v>
      </c>
      <c r="AH1513" s="2">
        <f>+AE1513*F1513</f>
        <v>883647.5833206001</v>
      </c>
      <c r="AI1513" s="2">
        <f>+AF1513*F1513</f>
        <v>2209118.9583015</v>
      </c>
      <c r="AJ1513" s="2">
        <f>SUM(AG1513:AI1513)</f>
        <v>9404534.9939121008</v>
      </c>
      <c r="AK1513" s="2">
        <f>+AD1513*G1513</f>
        <v>6311768.4522900004</v>
      </c>
      <c r="AL1513" s="2">
        <f>+AE1513*G1513</f>
        <v>883647.5833206001</v>
      </c>
      <c r="AM1513" s="2">
        <f>+AF1513*G1513</f>
        <v>2209118.9583015</v>
      </c>
      <c r="AN1513" s="155">
        <f>SUM(AK1513:AM1513)</f>
        <v>9404534.9939121008</v>
      </c>
      <c r="AQ1513" s="145" t="s">
        <v>525</v>
      </c>
      <c r="AU1513" s="8">
        <f>+K1513</f>
        <v>0</v>
      </c>
      <c r="AV1513" s="8">
        <f>+L1513</f>
        <v>251876.31</v>
      </c>
      <c r="AW1513" s="2">
        <f>+M1513</f>
        <v>251876.31</v>
      </c>
      <c r="AX1513" s="8">
        <f>F1513*AW1513</f>
        <v>6311768.4522900004</v>
      </c>
      <c r="AY1513" s="8">
        <f>IF(AQ1513="CT",7%,5%)*AX1513</f>
        <v>441823.79166030005</v>
      </c>
      <c r="AZ1513" s="8">
        <f>AX1513*2%</f>
        <v>126235.36904580001</v>
      </c>
      <c r="BA1513" s="8">
        <f>IF(BB1513&gt;0,0,AX1513*5%)</f>
        <v>0</v>
      </c>
      <c r="BB1513" s="8">
        <f>(AX1513-BG1513)*35%</f>
        <v>2209118.9583015</v>
      </c>
      <c r="BC1513" s="8">
        <f>+AX1513+AY1513+AZ1513+BA1513+BB1513</f>
        <v>9088946.5712976009</v>
      </c>
      <c r="BD1513" s="8">
        <f>AX1513-AT1513</f>
        <v>6311768.4522900004</v>
      </c>
      <c r="BE1513" s="2"/>
      <c r="BH1513" s="2"/>
    </row>
    <row r="1514" spans="2:60" ht="34" hidden="1" outlineLevel="1" x14ac:dyDescent="0.2">
      <c r="B1514" s="82">
        <v>23</v>
      </c>
      <c r="C1514" s="144" t="s">
        <v>152</v>
      </c>
      <c r="D1514" s="144"/>
      <c r="E1514" s="82" t="s">
        <v>148</v>
      </c>
      <c r="F1514" s="143">
        <v>0.1404</v>
      </c>
      <c r="G1514" s="142">
        <f>+[2]THKL!F1518</f>
        <v>0.1404</v>
      </c>
      <c r="H1514" s="132"/>
      <c r="I1514" s="132"/>
      <c r="J1514" s="132"/>
      <c r="K1514" s="156"/>
      <c r="L1514" s="157">
        <f>$L$22</f>
        <v>4731750</v>
      </c>
      <c r="M1514" s="157">
        <f>SUM(K1514:L1514)</f>
        <v>4731750</v>
      </c>
      <c r="N1514" s="83">
        <f>IF(V1514&lt;&gt;"VTC VHm",_xlfn.XLOOKUP(Z1514,$AC$4015:$AC$4035,$AD$4015:$AD$4035,0)*M1514,_xlfn.XLOOKUP(Z1514,$AC$4015:$AC$4035,$AD$4015:$AD$4035,0)*L1514)</f>
        <v>1656112.5</v>
      </c>
      <c r="O1514" s="83">
        <f>IF(V1514&lt;&gt;"VTC VHm",_xlfn.XLOOKUP(Z1514,$AC$4015:$AC$4035,$AE$4015:$AE$4035,0)*M1514,_xlfn.XLOOKUP(Z1514,$AC$4015:$AC$4035,$AE$4015:$AE$4035,0)*L1514)</f>
        <v>0</v>
      </c>
      <c r="P1514" s="83">
        <f>SUM(N1514:O1514)</f>
        <v>1656112.5</v>
      </c>
      <c r="Q1514" s="157">
        <f>M1514*G1514</f>
        <v>664337.69999999995</v>
      </c>
      <c r="R1514" s="157">
        <f>G1514*P1514</f>
        <v>232518.19500000001</v>
      </c>
      <c r="S1514" s="83">
        <f>SUM(Q1514:R1514)</f>
        <v>896855.89500000002</v>
      </c>
      <c r="T1514" s="156" t="s">
        <v>50</v>
      </c>
      <c r="U1514" s="132"/>
      <c r="V1514" s="132"/>
      <c r="W1514" s="132"/>
      <c r="X1514" s="44" t="s">
        <v>33</v>
      </c>
      <c r="Y1514" s="44"/>
      <c r="Z1514" s="44" t="s">
        <v>16</v>
      </c>
      <c r="AA1514" s="44" t="s">
        <v>80</v>
      </c>
      <c r="AB1514" s="2">
        <v>3687298.2852585004</v>
      </c>
      <c r="AC1514" s="2">
        <v>517696.67925029347</v>
      </c>
      <c r="AD1514" s="2">
        <f>+M1514</f>
        <v>4731750</v>
      </c>
      <c r="AE1514" s="2">
        <f>+AD1514*14%</f>
        <v>662445.00000000012</v>
      </c>
      <c r="AF1514" s="155">
        <f>+AD1514*35%</f>
        <v>1656112.5</v>
      </c>
      <c r="AG1514" s="2">
        <f>+AD1514*F1514</f>
        <v>664337.69999999995</v>
      </c>
      <c r="AH1514" s="2">
        <f>+AE1514*F1514</f>
        <v>93007.27800000002</v>
      </c>
      <c r="AI1514" s="2">
        <f>+AF1514*F1514</f>
        <v>232518.19500000001</v>
      </c>
      <c r="AJ1514" s="2">
        <f>SUM(AG1514:AI1514)</f>
        <v>989863.17299999995</v>
      </c>
      <c r="AK1514" s="2">
        <f>+AD1514*G1514</f>
        <v>664337.69999999995</v>
      </c>
      <c r="AL1514" s="2">
        <f>+AE1514*G1514</f>
        <v>93007.27800000002</v>
      </c>
      <c r="AM1514" s="2">
        <f>+AF1514*G1514</f>
        <v>232518.19500000001</v>
      </c>
      <c r="AN1514" s="155">
        <f>SUM(AK1514:AM1514)</f>
        <v>989863.17299999995</v>
      </c>
      <c r="AQ1514" s="145" t="s">
        <v>525</v>
      </c>
      <c r="AU1514" s="8">
        <f>+K1514</f>
        <v>0</v>
      </c>
      <c r="AV1514" s="8">
        <f>+L1514</f>
        <v>4731750</v>
      </c>
      <c r="AW1514" s="2">
        <f>+M1514</f>
        <v>4731750</v>
      </c>
      <c r="AX1514" s="8">
        <f>F1514*AW1514</f>
        <v>664337.69999999995</v>
      </c>
      <c r="AY1514" s="8">
        <f>IF(AQ1514="CT",7%,5%)*AX1514</f>
        <v>46503.639000000003</v>
      </c>
      <c r="AZ1514" s="8">
        <f>AX1514*2%</f>
        <v>13286.753999999999</v>
      </c>
      <c r="BA1514" s="8">
        <f>IF(BB1514&gt;0,0,AX1514*5%)</f>
        <v>0</v>
      </c>
      <c r="BB1514" s="8">
        <f>(AX1514-BG1514)*35%</f>
        <v>232518.19499999998</v>
      </c>
      <c r="BC1514" s="8">
        <f>+AX1514+AY1514+AZ1514+BA1514+BB1514</f>
        <v>956646.28799999983</v>
      </c>
      <c r="BD1514" s="8">
        <f>AX1514-AT1514</f>
        <v>664337.69999999995</v>
      </c>
      <c r="BE1514" s="2"/>
      <c r="BH1514" s="2"/>
    </row>
    <row r="1515" spans="2:60" ht="34" hidden="1" outlineLevel="1" x14ac:dyDescent="0.2">
      <c r="B1515" s="82">
        <v>24</v>
      </c>
      <c r="C1515" s="144" t="s">
        <v>196</v>
      </c>
      <c r="D1515" s="144"/>
      <c r="E1515" s="82" t="s">
        <v>148</v>
      </c>
      <c r="F1515" s="143">
        <v>0.1101</v>
      </c>
      <c r="G1515" s="142">
        <f>+[2]THKL!F1519</f>
        <v>0.1101</v>
      </c>
      <c r="H1515" s="132"/>
      <c r="I1515" s="132"/>
      <c r="J1515" s="132"/>
      <c r="K1515" s="156"/>
      <c r="L1515" s="157">
        <f>$L$722</f>
        <v>2953658.0966941249</v>
      </c>
      <c r="M1515" s="157">
        <f>SUM(K1515:L1515)</f>
        <v>2953658.0966941249</v>
      </c>
      <c r="N1515" s="83">
        <f>IF(V1515&lt;&gt;"VTC VHm",_xlfn.XLOOKUP(Z1515,$AC$4015:$AC$4035,$AD$4015:$AD$4035,0)*M1515,_xlfn.XLOOKUP(Z1515,$AC$4015:$AC$4035,$AD$4015:$AD$4035,0)*L1515)</f>
        <v>1033780.3338429437</v>
      </c>
      <c r="O1515" s="83">
        <f>IF(V1515&lt;&gt;"VTC VHm",_xlfn.XLOOKUP(Z1515,$AC$4015:$AC$4035,$AE$4015:$AE$4035,0)*M1515,_xlfn.XLOOKUP(Z1515,$AC$4015:$AC$4035,$AE$4015:$AE$4035,0)*L1515)</f>
        <v>0</v>
      </c>
      <c r="P1515" s="83">
        <f>SUM(N1515:O1515)</f>
        <v>1033780.3338429437</v>
      </c>
      <c r="Q1515" s="157">
        <f>M1515*G1515</f>
        <v>325197.75644602318</v>
      </c>
      <c r="R1515" s="157">
        <f>G1515*P1515</f>
        <v>113819.21475610809</v>
      </c>
      <c r="S1515" s="83">
        <f>SUM(Q1515:R1515)</f>
        <v>439016.97120213124</v>
      </c>
      <c r="T1515" s="156" t="s">
        <v>50</v>
      </c>
      <c r="U1515" s="132"/>
      <c r="V1515" s="132"/>
      <c r="W1515" s="132"/>
      <c r="X1515" s="44" t="s">
        <v>33</v>
      </c>
      <c r="Y1515" s="44"/>
      <c r="Z1515" s="44" t="s">
        <v>16</v>
      </c>
      <c r="AA1515" s="44" t="s">
        <v>80</v>
      </c>
      <c r="AB1515" s="2">
        <v>1479819.964544625</v>
      </c>
      <c r="AC1515" s="2">
        <v>162928.17809636323</v>
      </c>
      <c r="AD1515" s="2">
        <f>+M1515</f>
        <v>2953658.0966941249</v>
      </c>
      <c r="AE1515" s="2">
        <f>+AD1515*14%</f>
        <v>413512.13353717752</v>
      </c>
      <c r="AF1515" s="155">
        <f>+AD1515*35%</f>
        <v>1033780.3338429437</v>
      </c>
      <c r="AG1515" s="2">
        <f>+AD1515*F1515</f>
        <v>325197.75644602318</v>
      </c>
      <c r="AH1515" s="2">
        <f>+AE1515*F1515</f>
        <v>45527.685902443249</v>
      </c>
      <c r="AI1515" s="2">
        <f>+AF1515*F1515</f>
        <v>113819.21475610809</v>
      </c>
      <c r="AJ1515" s="2">
        <f>SUM(AG1515:AI1515)</f>
        <v>484544.65710457449</v>
      </c>
      <c r="AK1515" s="2">
        <f>+AD1515*G1515</f>
        <v>325197.75644602318</v>
      </c>
      <c r="AL1515" s="2">
        <f>+AE1515*G1515</f>
        <v>45527.685902443249</v>
      </c>
      <c r="AM1515" s="2">
        <f>+AF1515*G1515</f>
        <v>113819.21475610809</v>
      </c>
      <c r="AN1515" s="155">
        <f>SUM(AK1515:AM1515)</f>
        <v>484544.65710457449</v>
      </c>
      <c r="AQ1515" s="145" t="s">
        <v>525</v>
      </c>
      <c r="AU1515" s="8">
        <f>+K1515</f>
        <v>0</v>
      </c>
      <c r="AV1515" s="8">
        <f>+L1515</f>
        <v>2953658.0966941249</v>
      </c>
      <c r="AW1515" s="167">
        <f>'[3]BDG (XD)'!$AA$920*100</f>
        <v>2140724.6755856499</v>
      </c>
      <c r="AX1515" s="8">
        <f>F1515*AW1515</f>
        <v>235693.78678198007</v>
      </c>
      <c r="AY1515" s="8">
        <f>IF(AQ1515="CT",7%,5%)*AX1515</f>
        <v>16498.565074738606</v>
      </c>
      <c r="AZ1515" s="8">
        <f>AX1515*2%</f>
        <v>4713.8757356396018</v>
      </c>
      <c r="BA1515" s="8">
        <f>IF(BB1515&gt;0,0,AX1515*5%)</f>
        <v>0</v>
      </c>
      <c r="BB1515" s="8">
        <f>(AX1515-BG1515)*35%</f>
        <v>82492.82537369302</v>
      </c>
      <c r="BC1515" s="8">
        <f>+AX1515+AY1515+AZ1515+BA1515+BB1515</f>
        <v>339399.05296605127</v>
      </c>
      <c r="BD1515" s="8">
        <f>AX1515-AT1515</f>
        <v>235693.78678198007</v>
      </c>
      <c r="BE1515" s="2"/>
      <c r="BH1515" s="2"/>
    </row>
    <row r="1516" spans="2:60" ht="34" hidden="1" outlineLevel="1" x14ac:dyDescent="0.2">
      <c r="B1516" s="82">
        <v>25</v>
      </c>
      <c r="C1516" s="144" t="s">
        <v>142</v>
      </c>
      <c r="D1516" s="144"/>
      <c r="E1516" s="82" t="s">
        <v>104</v>
      </c>
      <c r="F1516" s="143">
        <v>2.121</v>
      </c>
      <c r="G1516" s="142">
        <f>+[2]THKL!F1520</f>
        <v>2.121</v>
      </c>
      <c r="H1516" s="132"/>
      <c r="I1516" s="132"/>
      <c r="J1516" s="132"/>
      <c r="K1516" s="156" t="str">
        <f>$K$23</f>
        <v>Bao gồm</v>
      </c>
      <c r="L1516" s="157">
        <f>$L$23</f>
        <v>1796521.3602777775</v>
      </c>
      <c r="M1516" s="157">
        <f>SUM(K1516:L1516)</f>
        <v>1796521.3602777775</v>
      </c>
      <c r="N1516" s="83">
        <f>IF(V1516&lt;&gt;"VTC VHm",_xlfn.XLOOKUP(Z1516,$AC$4015:$AC$4035,$AD$4015:$AD$4035,0)*M1516,_xlfn.XLOOKUP(Z1516,$AC$4015:$AC$4035,$AD$4015:$AD$4035,0)*L1516)</f>
        <v>628782.47609722207</v>
      </c>
      <c r="O1516" s="83">
        <f>IF(V1516&lt;&gt;"VTC VHm",_xlfn.XLOOKUP(Z1516,$AC$4015:$AC$4035,$AE$4015:$AE$4035,0)*M1516,_xlfn.XLOOKUP(Z1516,$AC$4015:$AC$4035,$AE$4015:$AE$4035,0)*L1516)</f>
        <v>0</v>
      </c>
      <c r="P1516" s="83">
        <f>SUM(N1516:O1516)</f>
        <v>628782.47609722207</v>
      </c>
      <c r="Q1516" s="157">
        <f>M1516*G1516</f>
        <v>3810421.8051491664</v>
      </c>
      <c r="R1516" s="157">
        <f>G1516*P1516</f>
        <v>1333647.631802208</v>
      </c>
      <c r="S1516" s="83">
        <f>SUM(Q1516:R1516)</f>
        <v>5144069.4369513746</v>
      </c>
      <c r="T1516" s="156" t="s">
        <v>50</v>
      </c>
      <c r="U1516" s="132"/>
      <c r="V1516" s="132"/>
      <c r="W1516" s="132"/>
      <c r="X1516" s="44" t="s">
        <v>33</v>
      </c>
      <c r="Y1516" s="44"/>
      <c r="Z1516" s="44" t="s">
        <v>16</v>
      </c>
      <c r="AA1516" s="44" t="s">
        <v>80</v>
      </c>
      <c r="AB1516" s="2">
        <v>1782161.2192623136</v>
      </c>
      <c r="AC1516" s="2">
        <v>3779963.9460553671</v>
      </c>
      <c r="AD1516" s="2">
        <f>+M1516</f>
        <v>1796521.3602777775</v>
      </c>
      <c r="AE1516" s="2">
        <f>+AD1516*14%</f>
        <v>251512.99043888887</v>
      </c>
      <c r="AF1516" s="155">
        <f>+AD1516*35%</f>
        <v>628782.47609722207</v>
      </c>
      <c r="AG1516" s="2">
        <f>+AD1516*F1516</f>
        <v>3810421.8051491664</v>
      </c>
      <c r="AH1516" s="2">
        <f>+AE1516*F1516</f>
        <v>533459.05272088328</v>
      </c>
      <c r="AI1516" s="2">
        <f>+AF1516*F1516</f>
        <v>1333647.631802208</v>
      </c>
      <c r="AJ1516" s="2">
        <f>SUM(AG1516:AI1516)</f>
        <v>5677528.4896722576</v>
      </c>
      <c r="AK1516" s="2">
        <f>+AD1516*G1516</f>
        <v>3810421.8051491664</v>
      </c>
      <c r="AL1516" s="2">
        <f>+AE1516*G1516</f>
        <v>533459.05272088328</v>
      </c>
      <c r="AM1516" s="2">
        <f>+AF1516*G1516</f>
        <v>1333647.631802208</v>
      </c>
      <c r="AN1516" s="155">
        <f>SUM(AK1516:AM1516)</f>
        <v>5677528.4896722576</v>
      </c>
      <c r="AQ1516" s="145" t="s">
        <v>525</v>
      </c>
      <c r="AU1516" s="8">
        <f>+BH1516</f>
        <v>250000</v>
      </c>
      <c r="AV1516" s="8">
        <f>+L1516</f>
        <v>1796521.3602777775</v>
      </c>
      <c r="AW1516" s="2">
        <f>+AU1516+AV1516</f>
        <v>2046521.3602777775</v>
      </c>
      <c r="AX1516" s="8">
        <f>F1516*AW1516</f>
        <v>4340671.8051491659</v>
      </c>
      <c r="AY1516" s="8">
        <f>IF(AQ1516="CT",7%,5%)*AX1516</f>
        <v>303847.02636044164</v>
      </c>
      <c r="AZ1516" s="8">
        <f>AX1516*2%</f>
        <v>86813.436102983324</v>
      </c>
      <c r="BA1516" s="8">
        <f>IF(BB1516&gt;0,0,AX1516*5%)</f>
        <v>0</v>
      </c>
      <c r="BB1516" s="8">
        <f>(AX1516-BG1516)*35%</f>
        <v>1519235.131802208</v>
      </c>
      <c r="BC1516" s="8">
        <f>+AX1516+AY1516+AZ1516+BA1516+BB1516</f>
        <v>6250567.3994147992</v>
      </c>
      <c r="BD1516" s="8">
        <f>AX1516-AT1516</f>
        <v>4340671.8051491659</v>
      </c>
      <c r="BE1516" s="2"/>
      <c r="BH1516" s="2">
        <v>250000</v>
      </c>
    </row>
    <row r="1517" spans="2:60" ht="51" hidden="1" outlineLevel="1" x14ac:dyDescent="0.2">
      <c r="B1517" s="82">
        <v>26</v>
      </c>
      <c r="C1517" s="144" t="s">
        <v>1064</v>
      </c>
      <c r="D1517" s="144"/>
      <c r="E1517" s="82" t="s">
        <v>104</v>
      </c>
      <c r="F1517" s="143">
        <v>8.8800000000000008</v>
      </c>
      <c r="G1517" s="142">
        <f>+[2]THKL!F1521</f>
        <v>8.8800000000000008</v>
      </c>
      <c r="H1517" s="132"/>
      <c r="I1517" s="132"/>
      <c r="J1517" s="132"/>
      <c r="K1517" s="156" t="str">
        <f>$K$723</f>
        <v>Bao gồm</v>
      </c>
      <c r="L1517" s="157">
        <f>$L$723</f>
        <v>1951845.7932777775</v>
      </c>
      <c r="M1517" s="157">
        <f>SUM(K1517:L1517)</f>
        <v>1951845.7932777775</v>
      </c>
      <c r="N1517" s="83">
        <f>IF(V1517&lt;&gt;"VTC VHm",_xlfn.XLOOKUP(Z1517,$AC$4015:$AC$4035,$AD$4015:$AD$4035,0)*M1517,_xlfn.XLOOKUP(Z1517,$AC$4015:$AC$4035,$AD$4015:$AD$4035,0)*L1517)</f>
        <v>683146.02764722204</v>
      </c>
      <c r="O1517" s="83">
        <f>IF(V1517&lt;&gt;"VTC VHm",_xlfn.XLOOKUP(Z1517,$AC$4015:$AC$4035,$AE$4015:$AE$4035,0)*M1517,_xlfn.XLOOKUP(Z1517,$AC$4015:$AC$4035,$AE$4015:$AE$4035,0)*L1517)</f>
        <v>0</v>
      </c>
      <c r="P1517" s="83">
        <f>SUM(N1517:O1517)</f>
        <v>683146.02764722204</v>
      </c>
      <c r="Q1517" s="157">
        <f>M1517*G1517</f>
        <v>17332390.644306667</v>
      </c>
      <c r="R1517" s="157">
        <f>G1517*P1517</f>
        <v>6066336.725507332</v>
      </c>
      <c r="S1517" s="83">
        <f>SUM(Q1517:R1517)</f>
        <v>23398727.369814001</v>
      </c>
      <c r="T1517" s="156" t="s">
        <v>50</v>
      </c>
      <c r="U1517" s="132"/>
      <c r="V1517" s="132"/>
      <c r="W1517" s="132"/>
      <c r="X1517" s="44" t="s">
        <v>33</v>
      </c>
      <c r="Y1517" s="44"/>
      <c r="Z1517" s="44" t="s">
        <v>16</v>
      </c>
      <c r="AA1517" s="44" t="s">
        <v>80</v>
      </c>
      <c r="AB1517" s="2">
        <v>2271356.1809785124</v>
      </c>
      <c r="AC1517" s="2">
        <v>20169642.887089193</v>
      </c>
      <c r="AD1517" s="2">
        <f>+M1517</f>
        <v>1951845.7932777775</v>
      </c>
      <c r="AE1517" s="2">
        <f>+AD1517*14%</f>
        <v>273258.41105888889</v>
      </c>
      <c r="AF1517" s="155">
        <f>+AD1517*35%</f>
        <v>683146.02764722204</v>
      </c>
      <c r="AG1517" s="2">
        <f>+AD1517*F1517</f>
        <v>17332390.644306667</v>
      </c>
      <c r="AH1517" s="2">
        <f>+AE1517*F1517</f>
        <v>2426534.6902029337</v>
      </c>
      <c r="AI1517" s="2">
        <f>+AF1517*F1517</f>
        <v>6066336.725507332</v>
      </c>
      <c r="AJ1517" s="2">
        <f>SUM(AG1517:AI1517)</f>
        <v>25825262.06001693</v>
      </c>
      <c r="AK1517" s="2">
        <f>+AD1517*G1517</f>
        <v>17332390.644306667</v>
      </c>
      <c r="AL1517" s="2">
        <f>+AE1517*G1517</f>
        <v>2426534.6902029337</v>
      </c>
      <c r="AM1517" s="2">
        <f>+AF1517*G1517</f>
        <v>6066336.725507332</v>
      </c>
      <c r="AN1517" s="155">
        <f>SUM(AK1517:AM1517)</f>
        <v>25825262.06001693</v>
      </c>
      <c r="AQ1517" s="145" t="s">
        <v>525</v>
      </c>
      <c r="AU1517" s="8">
        <f>+BH1517</f>
        <v>250000</v>
      </c>
      <c r="AV1517" s="8">
        <f>+L1517</f>
        <v>1951845.7932777775</v>
      </c>
      <c r="AW1517" s="2">
        <f>+AU1517+AV1517</f>
        <v>2201845.7932777777</v>
      </c>
      <c r="AX1517" s="8">
        <f>F1517*AW1517</f>
        <v>19552390.644306667</v>
      </c>
      <c r="AY1517" s="8">
        <f>IF(AQ1517="CT",7%,5%)*AX1517</f>
        <v>1368667.3451014669</v>
      </c>
      <c r="AZ1517" s="8">
        <f>AX1517*2%</f>
        <v>391047.81288613332</v>
      </c>
      <c r="BA1517" s="8">
        <f>IF(BB1517&gt;0,0,AX1517*5%)</f>
        <v>0</v>
      </c>
      <c r="BB1517" s="8">
        <f>(AX1517-BG1517)*35%</f>
        <v>6843336.7255073329</v>
      </c>
      <c r="BC1517" s="8">
        <f>+AX1517+AY1517+AZ1517+BA1517+BB1517</f>
        <v>28155442.527801603</v>
      </c>
      <c r="BD1517" s="8">
        <f>AX1517-AT1517</f>
        <v>19552390.644306667</v>
      </c>
      <c r="BE1517" s="2"/>
      <c r="BH1517" s="2">
        <v>250000</v>
      </c>
    </row>
    <row r="1518" spans="2:60" ht="34" hidden="1" outlineLevel="1" x14ac:dyDescent="0.2">
      <c r="B1518" s="82">
        <v>27</v>
      </c>
      <c r="C1518" s="144" t="s">
        <v>138</v>
      </c>
      <c r="D1518" s="144"/>
      <c r="E1518" s="82" t="s">
        <v>91</v>
      </c>
      <c r="F1518" s="143">
        <v>0.16830000000000001</v>
      </c>
      <c r="G1518" s="142">
        <f>+[2]THKL!F1522</f>
        <v>0.16830000000000001</v>
      </c>
      <c r="H1518" s="132"/>
      <c r="I1518" s="132"/>
      <c r="J1518" s="132"/>
      <c r="K1518" s="156">
        <f>$K$4010*1000</f>
        <v>15050000</v>
      </c>
      <c r="L1518" s="157">
        <f>'[3]BDG (XD)'!$AA$962*1000</f>
        <v>7690671</v>
      </c>
      <c r="M1518" s="157">
        <f>SUM(K1518:L1518)</f>
        <v>22740671</v>
      </c>
      <c r="N1518" s="83">
        <f>IF(V1518&lt;&gt;"VTC VHm",_xlfn.XLOOKUP(Z1518,$AC$4015:$AC$4035,$AD$4015:$AD$4035,0)*M1518,_xlfn.XLOOKUP(Z1518,$AC$4015:$AC$4035,$AD$4015:$AD$4035,0)*L1518)</f>
        <v>2691734.8499999996</v>
      </c>
      <c r="O1518" s="83">
        <f>IF(V1518&lt;&gt;"VTC VHm",_xlfn.XLOOKUP(Z1518,$AC$4015:$AC$4035,$AE$4015:$AE$4035,0)*M1518,_xlfn.XLOOKUP(Z1518,$AC$4015:$AC$4035,$AE$4015:$AE$4035,0)*L1518)</f>
        <v>0</v>
      </c>
      <c r="P1518" s="83">
        <f>SUM(N1518:O1518)</f>
        <v>2691734.8499999996</v>
      </c>
      <c r="Q1518" s="157">
        <f>M1518*G1518</f>
        <v>3827254.9293</v>
      </c>
      <c r="R1518" s="157">
        <f>G1518*P1518</f>
        <v>453018.97525499994</v>
      </c>
      <c r="S1518" s="83">
        <f>SUM(Q1518:R1518)</f>
        <v>4280273.9045550004</v>
      </c>
      <c r="T1518" s="156" t="s">
        <v>50</v>
      </c>
      <c r="U1518" s="132"/>
      <c r="V1518" s="82" t="s">
        <v>34</v>
      </c>
      <c r="W1518" s="132"/>
      <c r="X1518" s="44" t="s">
        <v>33</v>
      </c>
      <c r="Y1518" s="44"/>
      <c r="Z1518" s="44" t="s">
        <v>16</v>
      </c>
      <c r="AA1518" s="44" t="s">
        <v>80</v>
      </c>
      <c r="AB1518" s="2">
        <v>22922131.999585498</v>
      </c>
      <c r="AC1518" s="2">
        <v>3857794.8155302396</v>
      </c>
      <c r="AD1518" s="2">
        <f>+M1518</f>
        <v>22740671</v>
      </c>
      <c r="AE1518" s="2">
        <f>+AD1518*14%</f>
        <v>3183693.9400000004</v>
      </c>
      <c r="AF1518" s="155">
        <f>+AD1518*35%</f>
        <v>7959234.8499999996</v>
      </c>
      <c r="AG1518" s="2">
        <f>+AD1518*F1518</f>
        <v>3827254.9293</v>
      </c>
      <c r="AH1518" s="2">
        <f>+AE1518*F1518</f>
        <v>535815.69010200014</v>
      </c>
      <c r="AI1518" s="2">
        <f>+AF1518*F1518</f>
        <v>1339539.2252549999</v>
      </c>
      <c r="AJ1518" s="2">
        <f>SUM(AG1518:AI1518)</f>
        <v>5702609.8446570002</v>
      </c>
      <c r="AK1518" s="2">
        <f>+AD1518*G1518</f>
        <v>3827254.9293</v>
      </c>
      <c r="AL1518" s="2">
        <f>+AE1518*G1518</f>
        <v>535815.69010200014</v>
      </c>
      <c r="AM1518" s="2">
        <f>+AF1518*G1518</f>
        <v>1339539.2252549999</v>
      </c>
      <c r="AN1518" s="155">
        <f>SUM(AK1518:AM1518)</f>
        <v>5702609.8446570002</v>
      </c>
      <c r="AQ1518" s="145" t="s">
        <v>525</v>
      </c>
      <c r="AU1518" s="8">
        <f>+K1518</f>
        <v>15050000</v>
      </c>
      <c r="AV1518" s="8">
        <f>+L1518</f>
        <v>7690671</v>
      </c>
      <c r="AW1518" s="2">
        <f>+M1518</f>
        <v>22740671</v>
      </c>
      <c r="AX1518" s="8">
        <f>F1518*AW1518</f>
        <v>3827254.9293</v>
      </c>
      <c r="AY1518" s="8">
        <f>IF(AQ1518="CT",7%,5%)*AX1518</f>
        <v>267907.84505100001</v>
      </c>
      <c r="AZ1518" s="8">
        <f>AX1518*2%</f>
        <v>76545.098586000007</v>
      </c>
      <c r="BA1518" s="8">
        <f>IF(BB1518&gt;0,0,AX1518*5%)</f>
        <v>0</v>
      </c>
      <c r="BB1518" s="8">
        <f>(AX1518-BG1518)*35%</f>
        <v>453018.97525499994</v>
      </c>
      <c r="BC1518" s="8">
        <f>+AX1518+AY1518+AZ1518+BA1518+BB1518</f>
        <v>4624726.8481919998</v>
      </c>
      <c r="BD1518" s="8">
        <f>AX1518-AT1518</f>
        <v>3827254.9293</v>
      </c>
      <c r="BE1518" s="2"/>
      <c r="BG1518" s="7">
        <f>+K1518*F1518</f>
        <v>2532915</v>
      </c>
      <c r="BH1518" s="2"/>
    </row>
    <row r="1519" spans="2:60" ht="34" hidden="1" outlineLevel="1" x14ac:dyDescent="0.2">
      <c r="B1519" s="82">
        <v>28</v>
      </c>
      <c r="C1519" s="144" t="s">
        <v>137</v>
      </c>
      <c r="D1519" s="144"/>
      <c r="E1519" s="82" t="s">
        <v>91</v>
      </c>
      <c r="F1519" s="143">
        <v>0.30299999999999999</v>
      </c>
      <c r="G1519" s="142">
        <f>+[2]THKL!F1523</f>
        <v>0.30299999999999999</v>
      </c>
      <c r="H1519" s="132"/>
      <c r="I1519" s="132"/>
      <c r="J1519" s="132"/>
      <c r="K1519" s="156">
        <f>$L$4010*1000</f>
        <v>15266666.666666666</v>
      </c>
      <c r="L1519" s="157">
        <f>'[3]BDG (XD)'!$AA$963*1000</f>
        <v>7690671</v>
      </c>
      <c r="M1519" s="157">
        <f>SUM(K1519:L1519)</f>
        <v>22957337.666666664</v>
      </c>
      <c r="N1519" s="83">
        <f>IF(V1519&lt;&gt;"VTC VHm",_xlfn.XLOOKUP(Z1519,$AC$4015:$AC$4035,$AD$4015:$AD$4035,0)*M1519,_xlfn.XLOOKUP(Z1519,$AC$4015:$AC$4035,$AD$4015:$AD$4035,0)*L1519)</f>
        <v>2691734.8499999996</v>
      </c>
      <c r="O1519" s="83">
        <f>IF(V1519&lt;&gt;"VTC VHm",_xlfn.XLOOKUP(Z1519,$AC$4015:$AC$4035,$AE$4015:$AE$4035,0)*M1519,_xlfn.XLOOKUP(Z1519,$AC$4015:$AC$4035,$AE$4015:$AE$4035,0)*L1519)</f>
        <v>0</v>
      </c>
      <c r="P1519" s="83">
        <f>SUM(N1519:O1519)</f>
        <v>2691734.8499999996</v>
      </c>
      <c r="Q1519" s="157">
        <f>M1519*G1519</f>
        <v>6956073.3129999992</v>
      </c>
      <c r="R1519" s="157">
        <f>G1519*P1519</f>
        <v>815595.65954999987</v>
      </c>
      <c r="S1519" s="83">
        <f>SUM(Q1519:R1519)</f>
        <v>7771668.9725499991</v>
      </c>
      <c r="T1519" s="156" t="s">
        <v>50</v>
      </c>
      <c r="U1519" s="132"/>
      <c r="V1519" s="82" t="s">
        <v>34</v>
      </c>
      <c r="W1519" s="132"/>
      <c r="X1519" s="44" t="s">
        <v>33</v>
      </c>
      <c r="Y1519" s="44"/>
      <c r="Z1519" s="44" t="s">
        <v>16</v>
      </c>
      <c r="AA1519" s="44" t="s">
        <v>80</v>
      </c>
      <c r="AB1519" s="2">
        <v>22099173.197620202</v>
      </c>
      <c r="AC1519" s="2">
        <v>6696049.4788789209</v>
      </c>
      <c r="AD1519" s="2">
        <f>+M1519</f>
        <v>22957337.666666664</v>
      </c>
      <c r="AE1519" s="2">
        <f>+AD1519*14%</f>
        <v>3214027.2733333334</v>
      </c>
      <c r="AF1519" s="155">
        <f>+AD1519*35%</f>
        <v>8035068.1833333317</v>
      </c>
      <c r="AG1519" s="2">
        <f>+AD1519*F1519</f>
        <v>6956073.3129999992</v>
      </c>
      <c r="AH1519" s="2">
        <f>+AE1519*F1519</f>
        <v>973850.26381999999</v>
      </c>
      <c r="AI1519" s="2">
        <f>+AF1519*F1519</f>
        <v>2434625.6595499995</v>
      </c>
      <c r="AJ1519" s="2">
        <f>SUM(AG1519:AI1519)</f>
        <v>10364549.236369999</v>
      </c>
      <c r="AK1519" s="2">
        <f>+AD1519*G1519</f>
        <v>6956073.3129999992</v>
      </c>
      <c r="AL1519" s="2">
        <f>+AE1519*G1519</f>
        <v>973850.26381999999</v>
      </c>
      <c r="AM1519" s="2">
        <f>+AF1519*G1519</f>
        <v>2434625.6595499995</v>
      </c>
      <c r="AN1519" s="155">
        <f>SUM(AK1519:AM1519)</f>
        <v>10364549.236369999</v>
      </c>
      <c r="AQ1519" s="145" t="s">
        <v>525</v>
      </c>
      <c r="AU1519" s="8">
        <f>+K1519</f>
        <v>15266666.666666666</v>
      </c>
      <c r="AV1519" s="8">
        <f>+L1519</f>
        <v>7690671</v>
      </c>
      <c r="AW1519" s="2">
        <f>+M1519</f>
        <v>22957337.666666664</v>
      </c>
      <c r="AX1519" s="8">
        <f>F1519*AW1519</f>
        <v>6956073.3129999992</v>
      </c>
      <c r="AY1519" s="8">
        <f>IF(AQ1519="CT",7%,5%)*AX1519</f>
        <v>486925.13191</v>
      </c>
      <c r="AZ1519" s="8">
        <f>AX1519*2%</f>
        <v>139121.46625999999</v>
      </c>
      <c r="BA1519" s="8">
        <f>IF(BB1519&gt;0,0,AX1519*5%)</f>
        <v>0</v>
      </c>
      <c r="BB1519" s="8">
        <f>(AX1519-BG1519)*35%</f>
        <v>815595.65954999963</v>
      </c>
      <c r="BC1519" s="8">
        <f>+AX1519+AY1519+AZ1519+BA1519+BB1519</f>
        <v>8397715.5707199983</v>
      </c>
      <c r="BD1519" s="8">
        <f>AX1519-AT1519</f>
        <v>6956073.3129999992</v>
      </c>
      <c r="BE1519" s="2"/>
      <c r="BG1519" s="7">
        <f>+K1519*F1519</f>
        <v>4625800</v>
      </c>
      <c r="BH1519" s="2"/>
    </row>
    <row r="1520" spans="2:60" ht="17" hidden="1" outlineLevel="1" x14ac:dyDescent="0.2">
      <c r="B1520" s="82">
        <v>29</v>
      </c>
      <c r="C1520" s="144" t="s">
        <v>144</v>
      </c>
      <c r="D1520" s="144"/>
      <c r="E1520" s="82" t="s">
        <v>120</v>
      </c>
      <c r="F1520" s="143">
        <v>0.25319999999999998</v>
      </c>
      <c r="G1520" s="142">
        <f>+[2]THKL!F1524</f>
        <v>0.25319999999999998</v>
      </c>
      <c r="H1520" s="132"/>
      <c r="I1520" s="132"/>
      <c r="J1520" s="132"/>
      <c r="K1520" s="156" t="s">
        <v>89</v>
      </c>
      <c r="L1520" s="157">
        <f>'[3]BDG (XD)'!$AA$953*100</f>
        <v>26537135.877452388</v>
      </c>
      <c r="M1520" s="157">
        <f>SUM(K1520:L1520)</f>
        <v>26537135.877452388</v>
      </c>
      <c r="N1520" s="83">
        <f>IF(V1520&lt;&gt;"VTC VHm",_xlfn.XLOOKUP(Z1520,$AC$4015:$AC$4035,$AD$4015:$AD$4035,0)*M1520,_xlfn.XLOOKUP(Z1520,$AC$4015:$AC$4035,$AD$4015:$AD$4035,0)*L1520)</f>
        <v>9287997.5571083352</v>
      </c>
      <c r="O1520" s="83">
        <f>IF(V1520&lt;&gt;"VTC VHm",_xlfn.XLOOKUP(Z1520,$AC$4015:$AC$4035,$AE$4015:$AE$4035,0)*M1520,_xlfn.XLOOKUP(Z1520,$AC$4015:$AC$4035,$AE$4015:$AE$4035,0)*L1520)</f>
        <v>0</v>
      </c>
      <c r="P1520" s="83">
        <f>SUM(N1520:O1520)</f>
        <v>9287997.5571083352</v>
      </c>
      <c r="Q1520" s="157">
        <f>M1520*G1520</f>
        <v>6719202.8041709438</v>
      </c>
      <c r="R1520" s="157">
        <f>G1520*P1520</f>
        <v>2351720.9814598304</v>
      </c>
      <c r="S1520" s="83">
        <f>SUM(Q1520:R1520)</f>
        <v>9070923.7856307738</v>
      </c>
      <c r="T1520" s="156" t="s">
        <v>50</v>
      </c>
      <c r="U1520" s="132"/>
      <c r="V1520" s="132"/>
      <c r="W1520" s="132"/>
      <c r="X1520" s="44" t="s">
        <v>33</v>
      </c>
      <c r="Y1520" s="44"/>
      <c r="Z1520" s="44" t="s">
        <v>16</v>
      </c>
      <c r="AA1520" s="44" t="s">
        <v>80</v>
      </c>
      <c r="AB1520" s="2">
        <v>12803353.586476473</v>
      </c>
      <c r="AC1520" s="2">
        <v>3241809.1280958429</v>
      </c>
      <c r="AD1520" s="2">
        <f>+M1520</f>
        <v>26537135.877452388</v>
      </c>
      <c r="AE1520" s="2">
        <f>+AD1520*14%</f>
        <v>3715199.0228433348</v>
      </c>
      <c r="AF1520" s="155">
        <f>+AD1520*35%</f>
        <v>9287997.5571083352</v>
      </c>
      <c r="AG1520" s="2">
        <f>+AD1520*F1520</f>
        <v>6719202.8041709438</v>
      </c>
      <c r="AH1520" s="2">
        <f>+AE1520*F1520</f>
        <v>940688.39258393226</v>
      </c>
      <c r="AI1520" s="2">
        <f>+AF1520*F1520</f>
        <v>2351720.9814598304</v>
      </c>
      <c r="AJ1520" s="2">
        <f>SUM(AG1520:AI1520)</f>
        <v>10011612.178214706</v>
      </c>
      <c r="AK1520" s="2">
        <f>+AD1520*G1520</f>
        <v>6719202.8041709438</v>
      </c>
      <c r="AL1520" s="2">
        <f>+AE1520*G1520</f>
        <v>940688.39258393226</v>
      </c>
      <c r="AM1520" s="2">
        <f>+AF1520*G1520</f>
        <v>2351720.9814598304</v>
      </c>
      <c r="AN1520" s="155">
        <f>SUM(AK1520:AM1520)</f>
        <v>10011612.178214706</v>
      </c>
      <c r="AQ1520" s="145" t="s">
        <v>525</v>
      </c>
      <c r="AU1520" s="8" t="str">
        <f>+K1520</f>
        <v>Bao gồm</v>
      </c>
      <c r="AV1520" s="8">
        <f>+L1520</f>
        <v>26537135.877452388</v>
      </c>
      <c r="AW1520" s="2">
        <f>+M1520</f>
        <v>26537135.877452388</v>
      </c>
      <c r="AX1520" s="8">
        <f>F1520*AW1520</f>
        <v>6719202.8041709438</v>
      </c>
      <c r="AY1520" s="8">
        <f>IF(AQ1520="CT",7%,5%)*AX1520</f>
        <v>470344.19629196613</v>
      </c>
      <c r="AZ1520" s="8">
        <f>AX1520*2%</f>
        <v>134384.05608341887</v>
      </c>
      <c r="BA1520" s="8">
        <f>IF(BB1520&gt;0,0,AX1520*5%)</f>
        <v>0</v>
      </c>
      <c r="BB1520" s="8">
        <f>(AX1520-BG1520)*35%</f>
        <v>2351720.98145983</v>
      </c>
      <c r="BC1520" s="8">
        <f>+AX1520+AY1520+AZ1520+BA1520+BB1520</f>
        <v>9675652.0380061585</v>
      </c>
      <c r="BD1520" s="8">
        <f>AX1520-AT1520</f>
        <v>6719202.8041709438</v>
      </c>
      <c r="BE1520" s="2"/>
      <c r="BH1520" s="2"/>
    </row>
    <row r="1521" spans="2:60" s="92" customFormat="1" ht="17" hidden="1" outlineLevel="1" x14ac:dyDescent="0.2">
      <c r="B1521" s="163"/>
      <c r="C1521" s="164" t="s">
        <v>128</v>
      </c>
      <c r="D1521" s="164"/>
      <c r="E1521" s="163"/>
      <c r="F1521" s="162"/>
      <c r="G1521" s="149">
        <f>+[2]THKL!F1525</f>
        <v>0</v>
      </c>
      <c r="H1521" s="158"/>
      <c r="I1521" s="158"/>
      <c r="J1521" s="158"/>
      <c r="K1521" s="159"/>
      <c r="L1521" s="161"/>
      <c r="M1521" s="161">
        <f>SUM(K1521:L1521)</f>
        <v>0</v>
      </c>
      <c r="N1521" s="83">
        <f>IF(V1521&lt;&gt;"VTC VHm",_xlfn.XLOOKUP(Z1521,$AC$4015:$AC$4035,$AD$4015:$AD$4035,0)*M1521,_xlfn.XLOOKUP(Z1521,$AC$4015:$AC$4035,$AD$4015:$AD$4035,0)*L1521)</f>
        <v>0</v>
      </c>
      <c r="O1521" s="83">
        <f>IF(V1521&lt;&gt;"VTC VHm",_xlfn.XLOOKUP(Z1521,$AC$4015:$AC$4035,$AE$4015:$AE$4035,0)*M1521,_xlfn.XLOOKUP(Z1521,$AC$4015:$AC$4035,$AE$4015:$AE$4035,0)*L1521)</f>
        <v>0</v>
      </c>
      <c r="P1521" s="160">
        <f>SUM(N1521:O1521)</f>
        <v>0</v>
      </c>
      <c r="Q1521" s="161">
        <f>M1521*G1521</f>
        <v>0</v>
      </c>
      <c r="R1521" s="161">
        <f>G1521*P1521</f>
        <v>0</v>
      </c>
      <c r="S1521" s="160">
        <f>SUM(Q1521:R1521)</f>
        <v>0</v>
      </c>
      <c r="T1521" s="159"/>
      <c r="U1521" s="158"/>
      <c r="V1521" s="158"/>
      <c r="W1521" s="158"/>
      <c r="X1521" s="94" t="s">
        <v>33</v>
      </c>
      <c r="Y1521" s="94"/>
      <c r="Z1521" s="94" t="s">
        <v>16</v>
      </c>
      <c r="AA1521" s="94" t="s">
        <v>80</v>
      </c>
      <c r="AB1521" s="2"/>
      <c r="AC1521" s="2">
        <v>0</v>
      </c>
      <c r="AD1521" s="93">
        <f>+M1521</f>
        <v>0</v>
      </c>
      <c r="AE1521" s="93">
        <f>+AD1521*14%</f>
        <v>0</v>
      </c>
      <c r="AF1521" s="93">
        <f>+AD1521*35%</f>
        <v>0</v>
      </c>
      <c r="AG1521" s="93">
        <f>+AD1521*F1521</f>
        <v>0</v>
      </c>
      <c r="AH1521" s="93">
        <f>+AE1521*F1521</f>
        <v>0</v>
      </c>
      <c r="AI1521" s="93">
        <f>+AF1521*F1521</f>
        <v>0</v>
      </c>
      <c r="AJ1521" s="93">
        <f>SUM(AG1521:AI1521)</f>
        <v>0</v>
      </c>
      <c r="AK1521" s="93">
        <f>+AD1521*G1521</f>
        <v>0</v>
      </c>
      <c r="AL1521" s="93">
        <f>+AE1521*G1521</f>
        <v>0</v>
      </c>
      <c r="AM1521" s="93">
        <f>+AF1521*G1521</f>
        <v>0</v>
      </c>
      <c r="AN1521" s="93">
        <f>SUM(AK1521:AM1521)</f>
        <v>0</v>
      </c>
      <c r="AQ1521" s="145" t="s">
        <v>525</v>
      </c>
      <c r="AU1521" s="8">
        <f>+K1521</f>
        <v>0</v>
      </c>
      <c r="AV1521" s="8">
        <f>+L1521</f>
        <v>0</v>
      </c>
      <c r="AW1521" s="2">
        <f>+M1521</f>
        <v>0</v>
      </c>
      <c r="AX1521" s="8">
        <f>F1521*AW1521</f>
        <v>0</v>
      </c>
      <c r="AY1521" s="8">
        <f>IF(AQ1521="CT",7%,5%)*AX1521</f>
        <v>0</v>
      </c>
      <c r="AZ1521" s="8">
        <f>AX1521*2%</f>
        <v>0</v>
      </c>
      <c r="BA1521" s="8">
        <f>IF(BB1521&gt;0,0,AX1521*5%)</f>
        <v>0</v>
      </c>
      <c r="BB1521" s="8">
        <f>(AX1521-BG1521)*35%</f>
        <v>0</v>
      </c>
      <c r="BC1521" s="8">
        <f>+AX1521+AY1521+AZ1521+BA1521+BB1521</f>
        <v>0</v>
      </c>
      <c r="BD1521" s="8">
        <f>AX1521-AT1521</f>
        <v>0</v>
      </c>
      <c r="BE1521" s="2"/>
      <c r="BH1521" s="2"/>
    </row>
    <row r="1522" spans="2:60" s="92" customFormat="1" ht="17" hidden="1" outlineLevel="1" x14ac:dyDescent="0.2">
      <c r="B1522" s="163"/>
      <c r="C1522" s="164" t="s">
        <v>1063</v>
      </c>
      <c r="D1522" s="164"/>
      <c r="E1522" s="163"/>
      <c r="F1522" s="162"/>
      <c r="G1522" s="149">
        <f>+[2]THKL!F1526</f>
        <v>0</v>
      </c>
      <c r="H1522" s="158"/>
      <c r="I1522" s="158"/>
      <c r="J1522" s="158"/>
      <c r="K1522" s="159"/>
      <c r="L1522" s="161"/>
      <c r="M1522" s="161">
        <f>SUM(K1522:L1522)</f>
        <v>0</v>
      </c>
      <c r="N1522" s="83">
        <f>IF(V1522&lt;&gt;"VTC VHm",_xlfn.XLOOKUP(Z1522,$AC$4015:$AC$4035,$AD$4015:$AD$4035,0)*M1522,_xlfn.XLOOKUP(Z1522,$AC$4015:$AC$4035,$AD$4015:$AD$4035,0)*L1522)</f>
        <v>0</v>
      </c>
      <c r="O1522" s="83">
        <f>IF(V1522&lt;&gt;"VTC VHm",_xlfn.XLOOKUP(Z1522,$AC$4015:$AC$4035,$AE$4015:$AE$4035,0)*M1522,_xlfn.XLOOKUP(Z1522,$AC$4015:$AC$4035,$AE$4015:$AE$4035,0)*L1522)</f>
        <v>0</v>
      </c>
      <c r="P1522" s="160">
        <f>SUM(N1522:O1522)</f>
        <v>0</v>
      </c>
      <c r="Q1522" s="161">
        <f>M1522*G1522</f>
        <v>0</v>
      </c>
      <c r="R1522" s="161">
        <f>G1522*P1522</f>
        <v>0</v>
      </c>
      <c r="S1522" s="160">
        <f>SUM(Q1522:R1522)</f>
        <v>0</v>
      </c>
      <c r="T1522" s="159"/>
      <c r="U1522" s="158"/>
      <c r="V1522" s="158"/>
      <c r="W1522" s="158"/>
      <c r="X1522" s="94" t="s">
        <v>33</v>
      </c>
      <c r="Y1522" s="94"/>
      <c r="Z1522" s="94" t="s">
        <v>16</v>
      </c>
      <c r="AA1522" s="94" t="s">
        <v>80</v>
      </c>
      <c r="AB1522" s="2"/>
      <c r="AC1522" s="2">
        <v>0</v>
      </c>
      <c r="AD1522" s="93">
        <f>+M1522</f>
        <v>0</v>
      </c>
      <c r="AE1522" s="93">
        <f>+AD1522*14%</f>
        <v>0</v>
      </c>
      <c r="AF1522" s="93">
        <f>+AD1522*35%</f>
        <v>0</v>
      </c>
      <c r="AG1522" s="93">
        <f>+AD1522*F1522</f>
        <v>0</v>
      </c>
      <c r="AH1522" s="93">
        <f>+AE1522*F1522</f>
        <v>0</v>
      </c>
      <c r="AI1522" s="93">
        <f>+AF1522*F1522</f>
        <v>0</v>
      </c>
      <c r="AJ1522" s="93">
        <f>SUM(AG1522:AI1522)</f>
        <v>0</v>
      </c>
      <c r="AK1522" s="93">
        <f>+AD1522*G1522</f>
        <v>0</v>
      </c>
      <c r="AL1522" s="93">
        <f>+AE1522*G1522</f>
        <v>0</v>
      </c>
      <c r="AM1522" s="93">
        <f>+AF1522*G1522</f>
        <v>0</v>
      </c>
      <c r="AN1522" s="93">
        <f>SUM(AK1522:AM1522)</f>
        <v>0</v>
      </c>
      <c r="AQ1522" s="145" t="s">
        <v>525</v>
      </c>
      <c r="AU1522" s="8">
        <f>+K1522</f>
        <v>0</v>
      </c>
      <c r="AV1522" s="8">
        <f>+L1522</f>
        <v>0</v>
      </c>
      <c r="AW1522" s="2">
        <f>+M1522</f>
        <v>0</v>
      </c>
      <c r="AX1522" s="8">
        <f>F1522*AW1522</f>
        <v>0</v>
      </c>
      <c r="AY1522" s="8">
        <f>IF(AQ1522="CT",7%,5%)*AX1522</f>
        <v>0</v>
      </c>
      <c r="AZ1522" s="8">
        <f>AX1522*2%</f>
        <v>0</v>
      </c>
      <c r="BA1522" s="8">
        <f>IF(BB1522&gt;0,0,AX1522*5%)</f>
        <v>0</v>
      </c>
      <c r="BB1522" s="8">
        <f>(AX1522-BG1522)*35%</f>
        <v>0</v>
      </c>
      <c r="BC1522" s="8">
        <f>+AX1522+AY1522+AZ1522+BA1522+BB1522</f>
        <v>0</v>
      </c>
      <c r="BD1522" s="8">
        <f>AX1522-AT1522</f>
        <v>0</v>
      </c>
      <c r="BE1522" s="2"/>
      <c r="BH1522" s="2"/>
    </row>
    <row r="1523" spans="2:60" ht="34" hidden="1" outlineLevel="1" x14ac:dyDescent="0.2">
      <c r="B1523" s="82">
        <v>30</v>
      </c>
      <c r="C1523" s="144" t="s">
        <v>1062</v>
      </c>
      <c r="D1523" s="144"/>
      <c r="E1523" s="82" t="s">
        <v>104</v>
      </c>
      <c r="F1523" s="143">
        <v>4.8384</v>
      </c>
      <c r="G1523" s="142">
        <f>+[2]THKL!F1527</f>
        <v>4.8384</v>
      </c>
      <c r="H1523" s="132"/>
      <c r="I1523" s="132"/>
      <c r="J1523" s="132"/>
      <c r="K1523" s="156" t="str">
        <f>$K$1424</f>
        <v>Bao gồm</v>
      </c>
      <c r="L1523" s="157">
        <f>$L$1424</f>
        <v>1842253.3602777775</v>
      </c>
      <c r="M1523" s="157">
        <f>SUM(K1523:L1523)</f>
        <v>1842253.3602777775</v>
      </c>
      <c r="N1523" s="83">
        <f>IF(V1523&lt;&gt;"VTC VHm",_xlfn.XLOOKUP(Z1523,$AC$4015:$AC$4035,$AD$4015:$AD$4035,0)*M1523,_xlfn.XLOOKUP(Z1523,$AC$4015:$AC$4035,$AD$4015:$AD$4035,0)*L1523)</f>
        <v>644788.67609722214</v>
      </c>
      <c r="O1523" s="83">
        <f>IF(V1523&lt;&gt;"VTC VHm",_xlfn.XLOOKUP(Z1523,$AC$4015:$AC$4035,$AE$4015:$AE$4035,0)*M1523,_xlfn.XLOOKUP(Z1523,$AC$4015:$AC$4035,$AE$4015:$AE$4035,0)*L1523)</f>
        <v>0</v>
      </c>
      <c r="P1523" s="83">
        <f>SUM(N1523:O1523)</f>
        <v>644788.67609722214</v>
      </c>
      <c r="Q1523" s="157">
        <f>M1523*G1523</f>
        <v>8913558.6583679989</v>
      </c>
      <c r="R1523" s="157">
        <f>G1523*P1523</f>
        <v>3119745.5304287998</v>
      </c>
      <c r="S1523" s="83">
        <f>SUM(Q1523:R1523)</f>
        <v>12033304.1887968</v>
      </c>
      <c r="T1523" s="156" t="s">
        <v>50</v>
      </c>
      <c r="U1523" s="132"/>
      <c r="V1523" s="132"/>
      <c r="W1523" s="132"/>
      <c r="X1523" s="44" t="s">
        <v>33</v>
      </c>
      <c r="Y1523" s="44"/>
      <c r="Z1523" s="44" t="s">
        <v>16</v>
      </c>
      <c r="AA1523" s="44" t="s">
        <v>80</v>
      </c>
      <c r="AB1523" s="2">
        <v>1697605.8409831042</v>
      </c>
      <c r="AC1523" s="2">
        <v>8213696.1010126518</v>
      </c>
      <c r="AD1523" s="2">
        <f>+M1523</f>
        <v>1842253.3602777775</v>
      </c>
      <c r="AE1523" s="2">
        <f>+AD1523*14%</f>
        <v>257915.47043888888</v>
      </c>
      <c r="AF1523" s="155">
        <f>+AD1523*35%</f>
        <v>644788.67609722214</v>
      </c>
      <c r="AG1523" s="2">
        <f>+AD1523*F1523</f>
        <v>8913558.6583679989</v>
      </c>
      <c r="AH1523" s="2">
        <f>+AE1523*F1523</f>
        <v>1247898.2121715199</v>
      </c>
      <c r="AI1523" s="2">
        <f>+AF1523*F1523</f>
        <v>3119745.5304287998</v>
      </c>
      <c r="AJ1523" s="2">
        <f>SUM(AG1523:AI1523)</f>
        <v>13281202.400968317</v>
      </c>
      <c r="AK1523" s="2">
        <f>+AD1523*G1523</f>
        <v>8913558.6583679989</v>
      </c>
      <c r="AL1523" s="2">
        <f>+AE1523*G1523</f>
        <v>1247898.2121715199</v>
      </c>
      <c r="AM1523" s="2">
        <f>+AF1523*G1523</f>
        <v>3119745.5304287998</v>
      </c>
      <c r="AN1523" s="155">
        <f>SUM(AK1523:AM1523)</f>
        <v>13281202.400968317</v>
      </c>
      <c r="AQ1523" s="145" t="s">
        <v>525</v>
      </c>
      <c r="AU1523" s="8">
        <f>+BH1523</f>
        <v>250000</v>
      </c>
      <c r="AV1523" s="8">
        <f>+L1523</f>
        <v>1842253.3602777775</v>
      </c>
      <c r="AW1523" s="2">
        <f>+AU1523+AV1523</f>
        <v>2092253.3602777775</v>
      </c>
      <c r="AX1523" s="8">
        <f>F1523*AW1523</f>
        <v>10123158.658367999</v>
      </c>
      <c r="AY1523" s="8">
        <f>IF(AQ1523="CT",7%,5%)*AX1523</f>
        <v>708621.10608575994</v>
      </c>
      <c r="AZ1523" s="8">
        <f>AX1523*2%</f>
        <v>202463.17316735999</v>
      </c>
      <c r="BA1523" s="8">
        <f>IF(BB1523&gt;0,0,AX1523*5%)</f>
        <v>0</v>
      </c>
      <c r="BB1523" s="8">
        <f>(AX1523-BG1523)*35%</f>
        <v>3543105.5304287993</v>
      </c>
      <c r="BC1523" s="8">
        <f>+AX1523+AY1523+AZ1523+BA1523+BB1523</f>
        <v>14577348.468049917</v>
      </c>
      <c r="BD1523" s="8">
        <f>AX1523-AT1523</f>
        <v>10123158.658367999</v>
      </c>
      <c r="BE1523" s="2"/>
      <c r="BH1523" s="2">
        <v>250000</v>
      </c>
    </row>
    <row r="1524" spans="2:60" s="92" customFormat="1" ht="17" hidden="1" outlineLevel="1" x14ac:dyDescent="0.2">
      <c r="B1524" s="163"/>
      <c r="C1524" s="164" t="s">
        <v>769</v>
      </c>
      <c r="D1524" s="164"/>
      <c r="E1524" s="163"/>
      <c r="F1524" s="162"/>
      <c r="G1524" s="149">
        <f>+[2]THKL!F1528</f>
        <v>0</v>
      </c>
      <c r="H1524" s="158"/>
      <c r="I1524" s="158"/>
      <c r="J1524" s="158"/>
      <c r="K1524" s="159"/>
      <c r="L1524" s="161"/>
      <c r="M1524" s="161">
        <f>SUM(K1524:L1524)</f>
        <v>0</v>
      </c>
      <c r="N1524" s="83">
        <f>IF(V1524&lt;&gt;"VTC VHm",_xlfn.XLOOKUP(Z1524,$AC$4015:$AC$4035,$AD$4015:$AD$4035,0)*M1524,_xlfn.XLOOKUP(Z1524,$AC$4015:$AC$4035,$AD$4015:$AD$4035,0)*L1524)</f>
        <v>0</v>
      </c>
      <c r="O1524" s="83">
        <f>IF(V1524&lt;&gt;"VTC VHm",_xlfn.XLOOKUP(Z1524,$AC$4015:$AC$4035,$AE$4015:$AE$4035,0)*M1524,_xlfn.XLOOKUP(Z1524,$AC$4015:$AC$4035,$AE$4015:$AE$4035,0)*L1524)</f>
        <v>0</v>
      </c>
      <c r="P1524" s="160">
        <f>SUM(N1524:O1524)</f>
        <v>0</v>
      </c>
      <c r="Q1524" s="161">
        <f>M1524*G1524</f>
        <v>0</v>
      </c>
      <c r="R1524" s="161">
        <f>G1524*P1524</f>
        <v>0</v>
      </c>
      <c r="S1524" s="160">
        <f>SUM(Q1524:R1524)</f>
        <v>0</v>
      </c>
      <c r="T1524" s="159"/>
      <c r="U1524" s="158"/>
      <c r="V1524" s="158"/>
      <c r="W1524" s="158"/>
      <c r="X1524" s="94" t="s">
        <v>33</v>
      </c>
      <c r="Y1524" s="94"/>
      <c r="Z1524" s="94" t="s">
        <v>16</v>
      </c>
      <c r="AA1524" s="94" t="s">
        <v>80</v>
      </c>
      <c r="AB1524" s="2"/>
      <c r="AC1524" s="2">
        <v>0</v>
      </c>
      <c r="AD1524" s="93">
        <f>+M1524</f>
        <v>0</v>
      </c>
      <c r="AE1524" s="93">
        <f>+AD1524*14%</f>
        <v>0</v>
      </c>
      <c r="AF1524" s="93">
        <f>+AD1524*35%</f>
        <v>0</v>
      </c>
      <c r="AG1524" s="93">
        <f>+AD1524*F1524</f>
        <v>0</v>
      </c>
      <c r="AH1524" s="93">
        <f>+AE1524*F1524</f>
        <v>0</v>
      </c>
      <c r="AI1524" s="93">
        <f>+AF1524*F1524</f>
        <v>0</v>
      </c>
      <c r="AJ1524" s="93">
        <f>SUM(AG1524:AI1524)</f>
        <v>0</v>
      </c>
      <c r="AK1524" s="93">
        <f>+AD1524*G1524</f>
        <v>0</v>
      </c>
      <c r="AL1524" s="93">
        <f>+AE1524*G1524</f>
        <v>0</v>
      </c>
      <c r="AM1524" s="93">
        <f>+AF1524*G1524</f>
        <v>0</v>
      </c>
      <c r="AN1524" s="93">
        <f>SUM(AK1524:AM1524)</f>
        <v>0</v>
      </c>
      <c r="AQ1524" s="145" t="s">
        <v>525</v>
      </c>
      <c r="AU1524" s="8">
        <f>+K1524</f>
        <v>0</v>
      </c>
      <c r="AV1524" s="8">
        <f>+L1524</f>
        <v>0</v>
      </c>
      <c r="AW1524" s="2">
        <f>+M1524</f>
        <v>0</v>
      </c>
      <c r="AX1524" s="8">
        <f>F1524*AW1524</f>
        <v>0</v>
      </c>
      <c r="AY1524" s="8">
        <f>IF(AQ1524="CT",7%,5%)*AX1524</f>
        <v>0</v>
      </c>
      <c r="AZ1524" s="8">
        <f>AX1524*2%</f>
        <v>0</v>
      </c>
      <c r="BA1524" s="8">
        <f>IF(BB1524&gt;0,0,AX1524*5%)</f>
        <v>0</v>
      </c>
      <c r="BB1524" s="8">
        <f>(AX1524-BG1524)*35%</f>
        <v>0</v>
      </c>
      <c r="BC1524" s="8">
        <f>+AX1524+AY1524+AZ1524+BA1524+BB1524</f>
        <v>0</v>
      </c>
      <c r="BD1524" s="8">
        <f>AX1524-AT1524</f>
        <v>0</v>
      </c>
      <c r="BE1524" s="2"/>
      <c r="BH1524" s="2"/>
    </row>
    <row r="1525" spans="2:60" ht="51" hidden="1" outlineLevel="1" x14ac:dyDescent="0.2">
      <c r="B1525" s="82">
        <v>31</v>
      </c>
      <c r="C1525" s="144" t="s">
        <v>1061</v>
      </c>
      <c r="D1525" s="144"/>
      <c r="E1525" s="82" t="s">
        <v>104</v>
      </c>
      <c r="F1525" s="143">
        <v>2.2176</v>
      </c>
      <c r="G1525" s="142">
        <f>+[2]THKL!F1529</f>
        <v>2.2176</v>
      </c>
      <c r="H1525" s="132"/>
      <c r="I1525" s="132"/>
      <c r="J1525" s="132"/>
      <c r="K1525" s="156" t="str">
        <f>$K$1426</f>
        <v>Bao gồm</v>
      </c>
      <c r="L1525" s="157">
        <f>$L$1426</f>
        <v>2123825.9787777774</v>
      </c>
      <c r="M1525" s="157">
        <f>SUM(K1525:L1525)</f>
        <v>2123825.9787777774</v>
      </c>
      <c r="N1525" s="83">
        <f>IF(V1525&lt;&gt;"VTC VHm",_xlfn.XLOOKUP(Z1525,$AC$4015:$AC$4035,$AD$4015:$AD$4035,0)*M1525,_xlfn.XLOOKUP(Z1525,$AC$4015:$AC$4035,$AD$4015:$AD$4035,0)*L1525)</f>
        <v>743339.092572222</v>
      </c>
      <c r="O1525" s="83">
        <f>IF(V1525&lt;&gt;"VTC VHm",_xlfn.XLOOKUP(Z1525,$AC$4015:$AC$4035,$AE$4015:$AE$4035,0)*M1525,_xlfn.XLOOKUP(Z1525,$AC$4015:$AC$4035,$AE$4015:$AE$4035,0)*L1525)</f>
        <v>0</v>
      </c>
      <c r="P1525" s="83">
        <f>SUM(N1525:O1525)</f>
        <v>743339.092572222</v>
      </c>
      <c r="Q1525" s="157">
        <f>M1525*G1525</f>
        <v>4709796.4905375997</v>
      </c>
      <c r="R1525" s="157">
        <f>G1525*P1525</f>
        <v>1648428.7716881596</v>
      </c>
      <c r="S1525" s="83">
        <f>SUM(Q1525:R1525)</f>
        <v>6358225.2622257592</v>
      </c>
      <c r="T1525" s="156" t="s">
        <v>50</v>
      </c>
      <c r="U1525" s="132"/>
      <c r="V1525" s="132"/>
      <c r="W1525" s="132"/>
      <c r="X1525" s="44" t="s">
        <v>33</v>
      </c>
      <c r="Y1525" s="44"/>
      <c r="Z1525" s="44" t="s">
        <v>16</v>
      </c>
      <c r="AA1525" s="44" t="s">
        <v>80</v>
      </c>
      <c r="AB1525" s="2">
        <v>2969162.4943956402</v>
      </c>
      <c r="AC1525" s="2">
        <v>6584414.747571772</v>
      </c>
      <c r="AD1525" s="2">
        <f>+M1525</f>
        <v>2123825.9787777774</v>
      </c>
      <c r="AE1525" s="2">
        <f>+AD1525*14%</f>
        <v>297335.63702888886</v>
      </c>
      <c r="AF1525" s="155">
        <f>+AD1525*35%</f>
        <v>743339.092572222</v>
      </c>
      <c r="AG1525" s="2">
        <f>+AD1525*F1525</f>
        <v>4709796.4905375997</v>
      </c>
      <c r="AH1525" s="2">
        <f>+AE1525*F1525</f>
        <v>659371.50867526396</v>
      </c>
      <c r="AI1525" s="2">
        <f>+AF1525*F1525</f>
        <v>1648428.7716881596</v>
      </c>
      <c r="AJ1525" s="2">
        <f>SUM(AG1525:AI1525)</f>
        <v>7017596.7709010234</v>
      </c>
      <c r="AK1525" s="2">
        <f>+AD1525*G1525</f>
        <v>4709796.4905375997</v>
      </c>
      <c r="AL1525" s="2">
        <f>+AE1525*G1525</f>
        <v>659371.50867526396</v>
      </c>
      <c r="AM1525" s="2">
        <f>+AF1525*G1525</f>
        <v>1648428.7716881596</v>
      </c>
      <c r="AN1525" s="155">
        <f>SUM(AK1525:AM1525)</f>
        <v>7017596.7709010234</v>
      </c>
      <c r="AQ1525" s="145" t="s">
        <v>525</v>
      </c>
      <c r="AU1525" s="8">
        <f>+BH1525</f>
        <v>250000</v>
      </c>
      <c r="AV1525" s="8">
        <f>+L1525</f>
        <v>2123825.9787777774</v>
      </c>
      <c r="AW1525" s="2">
        <f>+AU1525+AV1525</f>
        <v>2373825.9787777774</v>
      </c>
      <c r="AX1525" s="8">
        <f>F1525*AW1525</f>
        <v>5264196.4905375997</v>
      </c>
      <c r="AY1525" s="8">
        <f>IF(AQ1525="CT",7%,5%)*AX1525</f>
        <v>368493.75433763204</v>
      </c>
      <c r="AZ1525" s="8">
        <f>AX1525*2%</f>
        <v>105283.929810752</v>
      </c>
      <c r="BA1525" s="8">
        <f>IF(BB1525&gt;0,0,AX1525*5%)</f>
        <v>0</v>
      </c>
      <c r="BB1525" s="8">
        <f>(AX1525-BG1525)*35%</f>
        <v>1842468.7716881598</v>
      </c>
      <c r="BC1525" s="8">
        <f>+AX1525+AY1525+AZ1525+BA1525+BB1525</f>
        <v>7580442.9463741435</v>
      </c>
      <c r="BD1525" s="8">
        <f>AX1525-AT1525</f>
        <v>5264196.4905375997</v>
      </c>
      <c r="BE1525" s="2"/>
      <c r="BH1525" s="2">
        <v>250000</v>
      </c>
    </row>
    <row r="1526" spans="2:60" ht="51" hidden="1" outlineLevel="1" x14ac:dyDescent="0.2">
      <c r="B1526" s="82">
        <v>32</v>
      </c>
      <c r="C1526" s="144" t="s">
        <v>191</v>
      </c>
      <c r="D1526" s="144"/>
      <c r="E1526" s="82" t="s">
        <v>91</v>
      </c>
      <c r="F1526" s="143">
        <v>7.3200000000000001E-2</v>
      </c>
      <c r="G1526" s="142">
        <f>+[2]THKL!F1530</f>
        <v>7.3200000000000001E-2</v>
      </c>
      <c r="H1526" s="132"/>
      <c r="I1526" s="132"/>
      <c r="J1526" s="132"/>
      <c r="K1526" s="156">
        <f>$K$4010*1000</f>
        <v>15050000</v>
      </c>
      <c r="L1526" s="157">
        <f>'[3]BDG (XD)'!$AA$967*1000</f>
        <v>7690671</v>
      </c>
      <c r="M1526" s="157">
        <f>SUM(K1526:L1526)</f>
        <v>22740671</v>
      </c>
      <c r="N1526" s="83">
        <f>IF(V1526&lt;&gt;"VTC VHm",_xlfn.XLOOKUP(Z1526,$AC$4015:$AC$4035,$AD$4015:$AD$4035,0)*M1526,_xlfn.XLOOKUP(Z1526,$AC$4015:$AC$4035,$AD$4015:$AD$4035,0)*L1526)</f>
        <v>2691734.8499999996</v>
      </c>
      <c r="O1526" s="83">
        <f>IF(V1526&lt;&gt;"VTC VHm",_xlfn.XLOOKUP(Z1526,$AC$4015:$AC$4035,$AE$4015:$AE$4035,0)*M1526,_xlfn.XLOOKUP(Z1526,$AC$4015:$AC$4035,$AE$4015:$AE$4035,0)*L1526)</f>
        <v>0</v>
      </c>
      <c r="P1526" s="83">
        <f>SUM(N1526:O1526)</f>
        <v>2691734.8499999996</v>
      </c>
      <c r="Q1526" s="157">
        <f>M1526*G1526</f>
        <v>1664617.1172</v>
      </c>
      <c r="R1526" s="157">
        <f>G1526*P1526</f>
        <v>197034.99101999999</v>
      </c>
      <c r="S1526" s="83">
        <f>SUM(Q1526:R1526)</f>
        <v>1861652.1082200001</v>
      </c>
      <c r="T1526" s="156" t="s">
        <v>50</v>
      </c>
      <c r="U1526" s="132"/>
      <c r="V1526" s="82" t="s">
        <v>34</v>
      </c>
      <c r="W1526" s="132"/>
      <c r="X1526" s="44" t="s">
        <v>33</v>
      </c>
      <c r="Y1526" s="44"/>
      <c r="Z1526" s="44" t="s">
        <v>16</v>
      </c>
      <c r="AA1526" s="44" t="s">
        <v>80</v>
      </c>
      <c r="AB1526" s="2">
        <v>24758731.006874155</v>
      </c>
      <c r="AC1526" s="2">
        <v>1812339.1097031883</v>
      </c>
      <c r="AD1526" s="2">
        <f>+M1526</f>
        <v>22740671</v>
      </c>
      <c r="AE1526" s="2">
        <f>+AD1526*14%</f>
        <v>3183693.9400000004</v>
      </c>
      <c r="AF1526" s="155">
        <f>+AD1526*35%</f>
        <v>7959234.8499999996</v>
      </c>
      <c r="AG1526" s="2">
        <f>+AD1526*F1526</f>
        <v>1664617.1172</v>
      </c>
      <c r="AH1526" s="2">
        <f>+AE1526*F1526</f>
        <v>233046.39640800003</v>
      </c>
      <c r="AI1526" s="2">
        <f>+AF1526*F1526</f>
        <v>582615.99101999996</v>
      </c>
      <c r="AJ1526" s="2">
        <f>SUM(AG1526:AI1526)</f>
        <v>2480279.5046279998</v>
      </c>
      <c r="AK1526" s="2">
        <f>+AD1526*G1526</f>
        <v>1664617.1172</v>
      </c>
      <c r="AL1526" s="2">
        <f>+AE1526*G1526</f>
        <v>233046.39640800003</v>
      </c>
      <c r="AM1526" s="2">
        <f>+AF1526*G1526</f>
        <v>582615.99101999996</v>
      </c>
      <c r="AN1526" s="155">
        <f>SUM(AK1526:AM1526)</f>
        <v>2480279.5046279998</v>
      </c>
      <c r="AQ1526" s="145" t="s">
        <v>525</v>
      </c>
      <c r="AU1526" s="8">
        <f>+K1526</f>
        <v>15050000</v>
      </c>
      <c r="AV1526" s="8">
        <f>+L1526</f>
        <v>7690671</v>
      </c>
      <c r="AW1526" s="2">
        <f>+M1526</f>
        <v>22740671</v>
      </c>
      <c r="AX1526" s="8">
        <f>F1526*AW1526</f>
        <v>1664617.1172</v>
      </c>
      <c r="AY1526" s="8">
        <f>IF(AQ1526="CT",7%,5%)*AX1526</f>
        <v>116523.19820400001</v>
      </c>
      <c r="AZ1526" s="8">
        <f>AX1526*2%</f>
        <v>33292.342343999997</v>
      </c>
      <c r="BA1526" s="8">
        <f>IF(BB1526&gt;0,0,AX1526*5%)</f>
        <v>0</v>
      </c>
      <c r="BB1526" s="8">
        <f>(AX1526-BG1526)*35%</f>
        <v>197034.99101999999</v>
      </c>
      <c r="BC1526" s="8">
        <f>+AX1526+AY1526+AZ1526+BA1526+BB1526</f>
        <v>2011467.6487680001</v>
      </c>
      <c r="BD1526" s="8">
        <f>AX1526-AT1526</f>
        <v>1664617.1172</v>
      </c>
      <c r="BE1526" s="2"/>
      <c r="BG1526" s="7">
        <f>+K1526*F1526</f>
        <v>1101660</v>
      </c>
      <c r="BH1526" s="2"/>
    </row>
    <row r="1527" spans="2:60" ht="51" hidden="1" outlineLevel="1" x14ac:dyDescent="0.2">
      <c r="B1527" s="82">
        <v>33</v>
      </c>
      <c r="C1527" s="144" t="s">
        <v>768</v>
      </c>
      <c r="D1527" s="144"/>
      <c r="E1527" s="82" t="s">
        <v>91</v>
      </c>
      <c r="F1527" s="143">
        <v>0.30299999999999999</v>
      </c>
      <c r="G1527" s="142">
        <f>+[2]THKL!F1531</f>
        <v>0.30299999999999999</v>
      </c>
      <c r="H1527" s="132"/>
      <c r="I1527" s="132"/>
      <c r="J1527" s="132"/>
      <c r="K1527" s="156">
        <f>$L$4010*1000</f>
        <v>15266666.666666666</v>
      </c>
      <c r="L1527" s="157">
        <f>'[3]BDG (XD)'!$AA$967*1000</f>
        <v>7690671</v>
      </c>
      <c r="M1527" s="157">
        <f>SUM(K1527:L1527)</f>
        <v>22957337.666666664</v>
      </c>
      <c r="N1527" s="83">
        <f>IF(V1527&lt;&gt;"VTC VHm",_xlfn.XLOOKUP(Z1527,$AC$4015:$AC$4035,$AD$4015:$AD$4035,0)*M1527,_xlfn.XLOOKUP(Z1527,$AC$4015:$AC$4035,$AD$4015:$AD$4035,0)*L1527)</f>
        <v>2691734.8499999996</v>
      </c>
      <c r="O1527" s="83">
        <f>IF(V1527&lt;&gt;"VTC VHm",_xlfn.XLOOKUP(Z1527,$AC$4015:$AC$4035,$AE$4015:$AE$4035,0)*M1527,_xlfn.XLOOKUP(Z1527,$AC$4015:$AC$4035,$AE$4015:$AE$4035,0)*L1527)</f>
        <v>0</v>
      </c>
      <c r="P1527" s="83">
        <f>SUM(N1527:O1527)</f>
        <v>2691734.8499999996</v>
      </c>
      <c r="Q1527" s="157">
        <f>M1527*G1527</f>
        <v>6956073.3129999992</v>
      </c>
      <c r="R1527" s="157">
        <f>G1527*P1527</f>
        <v>815595.65954999987</v>
      </c>
      <c r="S1527" s="83">
        <f>SUM(Q1527:R1527)</f>
        <v>7771668.9725499991</v>
      </c>
      <c r="T1527" s="156" t="s">
        <v>50</v>
      </c>
      <c r="U1527" s="132"/>
      <c r="V1527" s="82" t="s">
        <v>34</v>
      </c>
      <c r="W1527" s="132"/>
      <c r="X1527" s="44" t="s">
        <v>33</v>
      </c>
      <c r="Y1527" s="44"/>
      <c r="Z1527" s="44" t="s">
        <v>16</v>
      </c>
      <c r="AA1527" s="44" t="s">
        <v>80</v>
      </c>
      <c r="AB1527" s="2">
        <v>22857568.06301016</v>
      </c>
      <c r="AC1527" s="2">
        <v>6925843.1230920786</v>
      </c>
      <c r="AD1527" s="2">
        <f>+M1527</f>
        <v>22957337.666666664</v>
      </c>
      <c r="AE1527" s="2">
        <f>+AD1527*14%</f>
        <v>3214027.2733333334</v>
      </c>
      <c r="AF1527" s="155">
        <f>+AD1527*35%</f>
        <v>8035068.1833333317</v>
      </c>
      <c r="AG1527" s="2">
        <f>+AD1527*F1527</f>
        <v>6956073.3129999992</v>
      </c>
      <c r="AH1527" s="2">
        <f>+AE1527*F1527</f>
        <v>973850.26381999999</v>
      </c>
      <c r="AI1527" s="2">
        <f>+AF1527*F1527</f>
        <v>2434625.6595499995</v>
      </c>
      <c r="AJ1527" s="2">
        <f>SUM(AG1527:AI1527)</f>
        <v>10364549.236369999</v>
      </c>
      <c r="AK1527" s="2">
        <f>+AD1527*G1527</f>
        <v>6956073.3129999992</v>
      </c>
      <c r="AL1527" s="2">
        <f>+AE1527*G1527</f>
        <v>973850.26381999999</v>
      </c>
      <c r="AM1527" s="2">
        <f>+AF1527*G1527</f>
        <v>2434625.6595499995</v>
      </c>
      <c r="AN1527" s="155">
        <f>SUM(AK1527:AM1527)</f>
        <v>10364549.236369999</v>
      </c>
      <c r="AQ1527" s="145" t="s">
        <v>525</v>
      </c>
      <c r="AU1527" s="8">
        <f>+K1527</f>
        <v>15266666.666666666</v>
      </c>
      <c r="AV1527" s="8">
        <f>+L1527</f>
        <v>7690671</v>
      </c>
      <c r="AW1527" s="2">
        <f>+M1527</f>
        <v>22957337.666666664</v>
      </c>
      <c r="AX1527" s="8">
        <f>F1527*AW1527</f>
        <v>6956073.3129999992</v>
      </c>
      <c r="AY1527" s="8">
        <f>IF(AQ1527="CT",7%,5%)*AX1527</f>
        <v>486925.13191</v>
      </c>
      <c r="AZ1527" s="8">
        <f>AX1527*2%</f>
        <v>139121.46625999999</v>
      </c>
      <c r="BA1527" s="8">
        <f>IF(BB1527&gt;0,0,AX1527*5%)</f>
        <v>0</v>
      </c>
      <c r="BB1527" s="8">
        <f>(AX1527-BG1527)*35%</f>
        <v>815595.65954999963</v>
      </c>
      <c r="BC1527" s="8">
        <f>+AX1527+AY1527+AZ1527+BA1527+BB1527</f>
        <v>8397715.5707199983</v>
      </c>
      <c r="BD1527" s="8">
        <f>AX1527-AT1527</f>
        <v>6956073.3129999992</v>
      </c>
      <c r="BE1527" s="2"/>
      <c r="BG1527" s="7">
        <f>+K1527*F1527</f>
        <v>4625800</v>
      </c>
      <c r="BH1527" s="2"/>
    </row>
    <row r="1528" spans="2:60" ht="17" hidden="1" outlineLevel="1" x14ac:dyDescent="0.2">
      <c r="B1528" s="82">
        <v>34</v>
      </c>
      <c r="C1528" s="144" t="s">
        <v>124</v>
      </c>
      <c r="D1528" s="144"/>
      <c r="E1528" s="82" t="s">
        <v>120</v>
      </c>
      <c r="F1528" s="143">
        <v>0.222</v>
      </c>
      <c r="G1528" s="142">
        <f>+[2]THKL!F1532</f>
        <v>0.222</v>
      </c>
      <c r="H1528" s="132"/>
      <c r="I1528" s="132"/>
      <c r="J1528" s="132"/>
      <c r="K1528" s="156" t="s">
        <v>89</v>
      </c>
      <c r="L1528" s="157">
        <f>'[3]BDG (XD)'!$AA$955*100</f>
        <v>26537135.877452388</v>
      </c>
      <c r="M1528" s="157">
        <f>SUM(K1528:L1528)</f>
        <v>26537135.877452388</v>
      </c>
      <c r="N1528" s="83">
        <f>IF(V1528&lt;&gt;"VTC VHm",_xlfn.XLOOKUP(Z1528,$AC$4015:$AC$4035,$AD$4015:$AD$4035,0)*M1528,_xlfn.XLOOKUP(Z1528,$AC$4015:$AC$4035,$AD$4015:$AD$4035,0)*L1528)</f>
        <v>9287997.5571083352</v>
      </c>
      <c r="O1528" s="83">
        <f>IF(V1528&lt;&gt;"VTC VHm",_xlfn.XLOOKUP(Z1528,$AC$4015:$AC$4035,$AE$4015:$AE$4035,0)*M1528,_xlfn.XLOOKUP(Z1528,$AC$4015:$AC$4035,$AE$4015:$AE$4035,0)*L1528)</f>
        <v>0</v>
      </c>
      <c r="P1528" s="83">
        <f>SUM(N1528:O1528)</f>
        <v>9287997.5571083352</v>
      </c>
      <c r="Q1528" s="157">
        <f>M1528*G1528</f>
        <v>5891244.1647944301</v>
      </c>
      <c r="R1528" s="157">
        <f>G1528*P1528</f>
        <v>2061935.4576780505</v>
      </c>
      <c r="S1528" s="83">
        <f>SUM(Q1528:R1528)</f>
        <v>7953179.6224724809</v>
      </c>
      <c r="T1528" s="156" t="s">
        <v>50</v>
      </c>
      <c r="U1528" s="132"/>
      <c r="V1528" s="132"/>
      <c r="W1528" s="132"/>
      <c r="X1528" s="44" t="s">
        <v>33</v>
      </c>
      <c r="Y1528" s="44"/>
      <c r="Z1528" s="44" t="s">
        <v>16</v>
      </c>
      <c r="AA1528" s="44" t="s">
        <v>80</v>
      </c>
      <c r="AB1528" s="2">
        <v>13827954.24186608</v>
      </c>
      <c r="AC1528" s="2">
        <v>3069805.8416942698</v>
      </c>
      <c r="AD1528" s="2">
        <f>+M1528</f>
        <v>26537135.877452388</v>
      </c>
      <c r="AE1528" s="2">
        <f>+AD1528*14%</f>
        <v>3715199.0228433348</v>
      </c>
      <c r="AF1528" s="155">
        <f>+AD1528*35%</f>
        <v>9287997.5571083352</v>
      </c>
      <c r="AG1528" s="2">
        <f>+AD1528*F1528</f>
        <v>5891244.1647944301</v>
      </c>
      <c r="AH1528" s="2">
        <f>+AE1528*F1528</f>
        <v>824774.18307122029</v>
      </c>
      <c r="AI1528" s="2">
        <f>+AF1528*F1528</f>
        <v>2061935.4576780505</v>
      </c>
      <c r="AJ1528" s="2">
        <f>SUM(AG1528:AI1528)</f>
        <v>8777953.8055437002</v>
      </c>
      <c r="AK1528" s="2">
        <f>+AD1528*G1528</f>
        <v>5891244.1647944301</v>
      </c>
      <c r="AL1528" s="2">
        <f>+AE1528*G1528</f>
        <v>824774.18307122029</v>
      </c>
      <c r="AM1528" s="2">
        <f>+AF1528*G1528</f>
        <v>2061935.4576780505</v>
      </c>
      <c r="AN1528" s="155">
        <f>SUM(AK1528:AM1528)</f>
        <v>8777953.8055437002</v>
      </c>
      <c r="AQ1528" s="145" t="s">
        <v>525</v>
      </c>
      <c r="AU1528" s="8" t="str">
        <f>+K1528</f>
        <v>Bao gồm</v>
      </c>
      <c r="AV1528" s="8">
        <f>+L1528</f>
        <v>26537135.877452388</v>
      </c>
      <c r="AW1528" s="2">
        <f>+M1528</f>
        <v>26537135.877452388</v>
      </c>
      <c r="AX1528" s="8">
        <f>F1528*AW1528</f>
        <v>5891244.1647944301</v>
      </c>
      <c r="AY1528" s="8">
        <f>IF(AQ1528="CT",7%,5%)*AX1528</f>
        <v>412387.09153561015</v>
      </c>
      <c r="AZ1528" s="8">
        <f>AX1528*2%</f>
        <v>117824.88329588861</v>
      </c>
      <c r="BA1528" s="8">
        <f>IF(BB1528&gt;0,0,AX1528*5%)</f>
        <v>0</v>
      </c>
      <c r="BB1528" s="8">
        <f>(AX1528-BG1528)*35%</f>
        <v>2061935.4576780505</v>
      </c>
      <c r="BC1528" s="8">
        <f>+AX1528+AY1528+AZ1528+BA1528+BB1528</f>
        <v>8483391.5973039791</v>
      </c>
      <c r="BD1528" s="8">
        <f>AX1528-AT1528</f>
        <v>5891244.1647944301</v>
      </c>
      <c r="BE1528" s="2"/>
      <c r="BH1528" s="2"/>
    </row>
    <row r="1529" spans="2:60" s="92" customFormat="1" ht="17" hidden="1" outlineLevel="1" x14ac:dyDescent="0.2">
      <c r="B1529" s="163"/>
      <c r="C1529" s="164" t="s">
        <v>773</v>
      </c>
      <c r="D1529" s="164"/>
      <c r="E1529" s="163"/>
      <c r="F1529" s="162"/>
      <c r="G1529" s="149">
        <f>+[2]THKL!F1533</f>
        <v>0</v>
      </c>
      <c r="H1529" s="158"/>
      <c r="I1529" s="158"/>
      <c r="J1529" s="158"/>
      <c r="K1529" s="159"/>
      <c r="L1529" s="161"/>
      <c r="M1529" s="161">
        <f>SUM(K1529:L1529)</f>
        <v>0</v>
      </c>
      <c r="N1529" s="83">
        <f>IF(V1529&lt;&gt;"VTC VHm",_xlfn.XLOOKUP(Z1529,$AC$4015:$AC$4035,$AD$4015:$AD$4035,0)*M1529,_xlfn.XLOOKUP(Z1529,$AC$4015:$AC$4035,$AD$4015:$AD$4035,0)*L1529)</f>
        <v>0</v>
      </c>
      <c r="O1529" s="83">
        <f>IF(V1529&lt;&gt;"VTC VHm",_xlfn.XLOOKUP(Z1529,$AC$4015:$AC$4035,$AE$4015:$AE$4035,0)*M1529,_xlfn.XLOOKUP(Z1529,$AC$4015:$AC$4035,$AE$4015:$AE$4035,0)*L1529)</f>
        <v>0</v>
      </c>
      <c r="P1529" s="160">
        <f>SUM(N1529:O1529)</f>
        <v>0</v>
      </c>
      <c r="Q1529" s="161">
        <f>M1529*G1529</f>
        <v>0</v>
      </c>
      <c r="R1529" s="161">
        <f>G1529*P1529</f>
        <v>0</v>
      </c>
      <c r="S1529" s="160">
        <f>SUM(Q1529:R1529)</f>
        <v>0</v>
      </c>
      <c r="T1529" s="159"/>
      <c r="U1529" s="158"/>
      <c r="V1529" s="158"/>
      <c r="W1529" s="158"/>
      <c r="X1529" s="94" t="s">
        <v>33</v>
      </c>
      <c r="Y1529" s="94"/>
      <c r="Z1529" s="94" t="s">
        <v>16</v>
      </c>
      <c r="AA1529" s="94" t="s">
        <v>80</v>
      </c>
      <c r="AB1529" s="2"/>
      <c r="AC1529" s="2">
        <v>0</v>
      </c>
      <c r="AD1529" s="93">
        <f>+M1529</f>
        <v>0</v>
      </c>
      <c r="AE1529" s="93">
        <f>+AD1529*14%</f>
        <v>0</v>
      </c>
      <c r="AF1529" s="93">
        <f>+AD1529*35%</f>
        <v>0</v>
      </c>
      <c r="AG1529" s="93">
        <f>+AD1529*F1529</f>
        <v>0</v>
      </c>
      <c r="AH1529" s="93">
        <f>+AE1529*F1529</f>
        <v>0</v>
      </c>
      <c r="AI1529" s="93">
        <f>+AF1529*F1529</f>
        <v>0</v>
      </c>
      <c r="AJ1529" s="93">
        <f>SUM(AG1529:AI1529)</f>
        <v>0</v>
      </c>
      <c r="AK1529" s="93">
        <f>+AD1529*G1529</f>
        <v>0</v>
      </c>
      <c r="AL1529" s="93">
        <f>+AE1529*G1529</f>
        <v>0</v>
      </c>
      <c r="AM1529" s="93">
        <f>+AF1529*G1529</f>
        <v>0</v>
      </c>
      <c r="AN1529" s="93">
        <f>SUM(AK1529:AM1529)</f>
        <v>0</v>
      </c>
      <c r="AQ1529" s="145" t="s">
        <v>525</v>
      </c>
      <c r="AU1529" s="8">
        <f>+K1529</f>
        <v>0</v>
      </c>
      <c r="AV1529" s="8">
        <f>+L1529</f>
        <v>0</v>
      </c>
      <c r="AW1529" s="2">
        <f>+M1529</f>
        <v>0</v>
      </c>
      <c r="AX1529" s="8">
        <f>F1529*AW1529</f>
        <v>0</v>
      </c>
      <c r="AY1529" s="8">
        <f>IF(AQ1529="CT",7%,5%)*AX1529</f>
        <v>0</v>
      </c>
      <c r="AZ1529" s="8">
        <f>AX1529*2%</f>
        <v>0</v>
      </c>
      <c r="BA1529" s="8">
        <f>IF(BB1529&gt;0,0,AX1529*5%)</f>
        <v>0</v>
      </c>
      <c r="BB1529" s="8">
        <f>(AX1529-BG1529)*35%</f>
        <v>0</v>
      </c>
      <c r="BC1529" s="8">
        <f>+AX1529+AY1529+AZ1529+BA1529+BB1529</f>
        <v>0</v>
      </c>
      <c r="BD1529" s="8">
        <f>AX1529-AT1529</f>
        <v>0</v>
      </c>
      <c r="BE1529" s="2"/>
      <c r="BH1529" s="2"/>
    </row>
    <row r="1530" spans="2:60" ht="51" hidden="1" outlineLevel="1" x14ac:dyDescent="0.2">
      <c r="B1530" s="82">
        <v>35</v>
      </c>
      <c r="C1530" s="144" t="s">
        <v>1060</v>
      </c>
      <c r="D1530" s="144"/>
      <c r="E1530" s="82" t="s">
        <v>104</v>
      </c>
      <c r="F1530" s="143">
        <v>1.5264</v>
      </c>
      <c r="G1530" s="142">
        <f>+[2]THKL!F1534</f>
        <v>1.5264</v>
      </c>
      <c r="H1530" s="132"/>
      <c r="I1530" s="132"/>
      <c r="J1530" s="132"/>
      <c r="K1530" s="156" t="str">
        <f>$K$1432</f>
        <v>Bao gồm</v>
      </c>
      <c r="L1530" s="157">
        <f>$L$1432</f>
        <v>2038654.4787777774</v>
      </c>
      <c r="M1530" s="157">
        <f>SUM(K1530:L1530)</f>
        <v>2038654.4787777774</v>
      </c>
      <c r="N1530" s="83">
        <f>IF(V1530&lt;&gt;"VTC VHm",_xlfn.XLOOKUP(Z1530,$AC$4015:$AC$4035,$AD$4015:$AD$4035,0)*M1530,_xlfn.XLOOKUP(Z1530,$AC$4015:$AC$4035,$AD$4015:$AD$4035,0)*L1530)</f>
        <v>713529.06757222209</v>
      </c>
      <c r="O1530" s="83">
        <f>IF(V1530&lt;&gt;"VTC VHm",_xlfn.XLOOKUP(Z1530,$AC$4015:$AC$4035,$AE$4015:$AE$4035,0)*M1530,_xlfn.XLOOKUP(Z1530,$AC$4015:$AC$4035,$AE$4015:$AE$4035,0)*L1530)</f>
        <v>0</v>
      </c>
      <c r="P1530" s="83">
        <f>SUM(N1530:O1530)</f>
        <v>713529.06757222209</v>
      </c>
      <c r="Q1530" s="157">
        <f>M1530*G1530</f>
        <v>3111802.1964063994</v>
      </c>
      <c r="R1530" s="157">
        <f>G1530*P1530</f>
        <v>1089130.7687422398</v>
      </c>
      <c r="S1530" s="83">
        <f>SUM(Q1530:R1530)</f>
        <v>4200932.9651486389</v>
      </c>
      <c r="T1530" s="156" t="s">
        <v>50</v>
      </c>
      <c r="U1530" s="132"/>
      <c r="V1530" s="132"/>
      <c r="W1530" s="132"/>
      <c r="X1530" s="44" t="s">
        <v>33</v>
      </c>
      <c r="Y1530" s="44"/>
      <c r="Z1530" s="44" t="s">
        <v>16</v>
      </c>
      <c r="AA1530" s="44" t="s">
        <v>80</v>
      </c>
      <c r="AB1530" s="2">
        <v>3056593.2702376898</v>
      </c>
      <c r="AC1530" s="2">
        <v>4665583.9676908096</v>
      </c>
      <c r="AD1530" s="2">
        <f>+M1530</f>
        <v>2038654.4787777774</v>
      </c>
      <c r="AE1530" s="2">
        <f>+AD1530*14%</f>
        <v>285411.62702888885</v>
      </c>
      <c r="AF1530" s="155">
        <f>+AD1530*35%</f>
        <v>713529.06757222209</v>
      </c>
      <c r="AG1530" s="2">
        <f>+AD1530*F1530</f>
        <v>3111802.1964063994</v>
      </c>
      <c r="AH1530" s="2">
        <f>+AE1530*F1530</f>
        <v>435652.30749689596</v>
      </c>
      <c r="AI1530" s="2">
        <f>+AF1530*F1530</f>
        <v>1089130.7687422398</v>
      </c>
      <c r="AJ1530" s="2">
        <f>SUM(AG1530:AI1530)</f>
        <v>4636585.2726455349</v>
      </c>
      <c r="AK1530" s="2">
        <f>+AD1530*G1530</f>
        <v>3111802.1964063994</v>
      </c>
      <c r="AL1530" s="2">
        <f>+AE1530*G1530</f>
        <v>435652.30749689596</v>
      </c>
      <c r="AM1530" s="2">
        <f>+AF1530*G1530</f>
        <v>1089130.7687422398</v>
      </c>
      <c r="AN1530" s="155">
        <f>SUM(AK1530:AM1530)</f>
        <v>4636585.2726455349</v>
      </c>
      <c r="AQ1530" s="145" t="s">
        <v>525</v>
      </c>
      <c r="AU1530" s="8">
        <f>+BH1530</f>
        <v>250000</v>
      </c>
      <c r="AV1530" s="8">
        <f>+L1530</f>
        <v>2038654.4787777774</v>
      </c>
      <c r="AW1530" s="2">
        <f>+AU1530+AV1530</f>
        <v>2288654.4787777774</v>
      </c>
      <c r="AX1530" s="8">
        <f>F1530*AW1530</f>
        <v>3493402.1964063994</v>
      </c>
      <c r="AY1530" s="8">
        <f>IF(AQ1530="CT",7%,5%)*AX1530</f>
        <v>244538.15374844798</v>
      </c>
      <c r="AZ1530" s="8">
        <f>AX1530*2%</f>
        <v>69868.043928127983</v>
      </c>
      <c r="BA1530" s="8">
        <f>IF(BB1530&gt;0,0,AX1530*5%)</f>
        <v>0</v>
      </c>
      <c r="BB1530" s="8">
        <f>(AX1530-BG1530)*35%</f>
        <v>1222690.7687422398</v>
      </c>
      <c r="BC1530" s="8">
        <f>+AX1530+AY1530+AZ1530+BA1530+BB1530</f>
        <v>5030499.1628252156</v>
      </c>
      <c r="BD1530" s="8">
        <f>AX1530-AT1530</f>
        <v>3493402.1964063994</v>
      </c>
      <c r="BE1530" s="2"/>
      <c r="BH1530" s="2">
        <v>250000</v>
      </c>
    </row>
    <row r="1531" spans="2:60" ht="51" hidden="1" outlineLevel="1" x14ac:dyDescent="0.2">
      <c r="B1531" s="82">
        <v>36</v>
      </c>
      <c r="C1531" s="144" t="s">
        <v>189</v>
      </c>
      <c r="D1531" s="144"/>
      <c r="E1531" s="82" t="s">
        <v>91</v>
      </c>
      <c r="F1531" s="143">
        <v>1.6199999999999999E-2</v>
      </c>
      <c r="G1531" s="142">
        <f>+[2]THKL!F1535</f>
        <v>1.6199999999999999E-2</v>
      </c>
      <c r="H1531" s="132"/>
      <c r="I1531" s="132"/>
      <c r="J1531" s="132"/>
      <c r="K1531" s="156">
        <f>$K$4010*1000</f>
        <v>15050000</v>
      </c>
      <c r="L1531" s="157">
        <f>'[3]BDG (XD)'!$AA$964*1000</f>
        <v>7690671</v>
      </c>
      <c r="M1531" s="157">
        <f>SUM(K1531:L1531)</f>
        <v>22740671</v>
      </c>
      <c r="N1531" s="83">
        <f>IF(V1531&lt;&gt;"VTC VHm",_xlfn.XLOOKUP(Z1531,$AC$4015:$AC$4035,$AD$4015:$AD$4035,0)*M1531,_xlfn.XLOOKUP(Z1531,$AC$4015:$AC$4035,$AD$4015:$AD$4035,0)*L1531)</f>
        <v>2691734.8499999996</v>
      </c>
      <c r="O1531" s="83">
        <f>IF(V1531&lt;&gt;"VTC VHm",_xlfn.XLOOKUP(Z1531,$AC$4015:$AC$4035,$AE$4015:$AE$4035,0)*M1531,_xlfn.XLOOKUP(Z1531,$AC$4015:$AC$4035,$AE$4015:$AE$4035,0)*L1531)</f>
        <v>0</v>
      </c>
      <c r="P1531" s="83">
        <f>SUM(N1531:O1531)</f>
        <v>2691734.8499999996</v>
      </c>
      <c r="Q1531" s="157">
        <f>M1531*G1531</f>
        <v>368398.8702</v>
      </c>
      <c r="R1531" s="157">
        <f>G1531*P1531</f>
        <v>43606.104569999989</v>
      </c>
      <c r="S1531" s="83">
        <f>SUM(Q1531:R1531)</f>
        <v>412004.97476999997</v>
      </c>
      <c r="T1531" s="156" t="s">
        <v>50</v>
      </c>
      <c r="U1531" s="132"/>
      <c r="V1531" s="82" t="s">
        <v>34</v>
      </c>
      <c r="W1531" s="132"/>
      <c r="X1531" s="44" t="s">
        <v>33</v>
      </c>
      <c r="Y1531" s="44"/>
      <c r="Z1531" s="44" t="s">
        <v>16</v>
      </c>
      <c r="AA1531" s="44" t="s">
        <v>80</v>
      </c>
      <c r="AB1531" s="2">
        <v>24115402.024510503</v>
      </c>
      <c r="AC1531" s="2">
        <v>390669.51279707014</v>
      </c>
      <c r="AD1531" s="2">
        <f>+M1531</f>
        <v>22740671</v>
      </c>
      <c r="AE1531" s="2">
        <f>+AD1531*14%</f>
        <v>3183693.9400000004</v>
      </c>
      <c r="AF1531" s="155">
        <f>+AD1531*35%</f>
        <v>7959234.8499999996</v>
      </c>
      <c r="AG1531" s="2">
        <f>+AD1531*F1531</f>
        <v>368398.8702</v>
      </c>
      <c r="AH1531" s="2">
        <f>+AE1531*F1531</f>
        <v>51575.841828000004</v>
      </c>
      <c r="AI1531" s="2">
        <f>+AF1531*F1531</f>
        <v>128939.60456999998</v>
      </c>
      <c r="AJ1531" s="2">
        <f>SUM(AG1531:AI1531)</f>
        <v>548914.316598</v>
      </c>
      <c r="AK1531" s="2">
        <f>+AD1531*G1531</f>
        <v>368398.8702</v>
      </c>
      <c r="AL1531" s="2">
        <f>+AE1531*G1531</f>
        <v>51575.841828000004</v>
      </c>
      <c r="AM1531" s="2">
        <f>+AF1531*G1531</f>
        <v>128939.60456999998</v>
      </c>
      <c r="AN1531" s="155">
        <f>SUM(AK1531:AM1531)</f>
        <v>548914.316598</v>
      </c>
      <c r="AQ1531" s="145" t="s">
        <v>525</v>
      </c>
      <c r="AU1531" s="8">
        <f>+K1531</f>
        <v>15050000</v>
      </c>
      <c r="AV1531" s="8">
        <f>+L1531</f>
        <v>7690671</v>
      </c>
      <c r="AW1531" s="2">
        <f>+M1531</f>
        <v>22740671</v>
      </c>
      <c r="AX1531" s="8">
        <f>F1531*AW1531</f>
        <v>368398.8702</v>
      </c>
      <c r="AY1531" s="8">
        <f>IF(AQ1531="CT",7%,5%)*AX1531</f>
        <v>25787.920914000002</v>
      </c>
      <c r="AZ1531" s="8">
        <f>AX1531*2%</f>
        <v>7367.9774040000002</v>
      </c>
      <c r="BA1531" s="8">
        <f>IF(BB1531&gt;0,0,AX1531*5%)</f>
        <v>0</v>
      </c>
      <c r="BB1531" s="8">
        <f>(AX1531-BG1531)*35%</f>
        <v>43606.104569999996</v>
      </c>
      <c r="BC1531" s="8">
        <f>+AX1531+AY1531+AZ1531+BA1531+BB1531</f>
        <v>445160.87308799999</v>
      </c>
      <c r="BD1531" s="8">
        <f>AX1531-AT1531</f>
        <v>368398.8702</v>
      </c>
      <c r="BE1531" s="2"/>
      <c r="BG1531" s="7">
        <f>+K1531*F1531</f>
        <v>243810</v>
      </c>
      <c r="BH1531" s="2"/>
    </row>
    <row r="1532" spans="2:60" ht="51" hidden="1" outlineLevel="1" x14ac:dyDescent="0.2">
      <c r="B1532" s="82">
        <v>37</v>
      </c>
      <c r="C1532" s="144" t="s">
        <v>188</v>
      </c>
      <c r="D1532" s="144"/>
      <c r="E1532" s="82" t="s">
        <v>91</v>
      </c>
      <c r="F1532" s="143">
        <v>0.32579999999999998</v>
      </c>
      <c r="G1532" s="142">
        <f>+[2]THKL!F1536</f>
        <v>0.32579999999999998</v>
      </c>
      <c r="H1532" s="132"/>
      <c r="I1532" s="132"/>
      <c r="J1532" s="132"/>
      <c r="K1532" s="156">
        <f>$L$4010*1000</f>
        <v>15266666.666666666</v>
      </c>
      <c r="L1532" s="157">
        <f>'[3]BDG (XD)'!$AA$965*1000</f>
        <v>7690671</v>
      </c>
      <c r="M1532" s="157">
        <f>SUM(K1532:L1532)</f>
        <v>22957337.666666664</v>
      </c>
      <c r="N1532" s="83">
        <f>IF(V1532&lt;&gt;"VTC VHm",_xlfn.XLOOKUP(Z1532,$AC$4015:$AC$4035,$AD$4015:$AD$4035,0)*M1532,_xlfn.XLOOKUP(Z1532,$AC$4015:$AC$4035,$AD$4015:$AD$4035,0)*L1532)</f>
        <v>2691734.8499999996</v>
      </c>
      <c r="O1532" s="83">
        <f>IF(V1532&lt;&gt;"VTC VHm",_xlfn.XLOOKUP(Z1532,$AC$4015:$AC$4035,$AE$4015:$AE$4035,0)*M1532,_xlfn.XLOOKUP(Z1532,$AC$4015:$AC$4035,$AE$4015:$AE$4035,0)*L1532)</f>
        <v>0</v>
      </c>
      <c r="P1532" s="83">
        <f>SUM(N1532:O1532)</f>
        <v>2691734.8499999996</v>
      </c>
      <c r="Q1532" s="157">
        <f>M1532*G1532</f>
        <v>7479500.6117999991</v>
      </c>
      <c r="R1532" s="157">
        <f>G1532*P1532</f>
        <v>876967.21412999986</v>
      </c>
      <c r="S1532" s="83">
        <f>SUM(Q1532:R1532)</f>
        <v>8356467.8259299994</v>
      </c>
      <c r="T1532" s="156" t="s">
        <v>50</v>
      </c>
      <c r="U1532" s="132"/>
      <c r="V1532" s="82" t="s">
        <v>34</v>
      </c>
      <c r="W1532" s="132"/>
      <c r="X1532" s="44" t="s">
        <v>33</v>
      </c>
      <c r="Y1532" s="44"/>
      <c r="Z1532" s="44" t="s">
        <v>16</v>
      </c>
      <c r="AA1532" s="44" t="s">
        <v>80</v>
      </c>
      <c r="AB1532" s="2">
        <v>22672996.7167308</v>
      </c>
      <c r="AC1532" s="2">
        <v>7386862.3303108942</v>
      </c>
      <c r="AD1532" s="2">
        <f>+M1532</f>
        <v>22957337.666666664</v>
      </c>
      <c r="AE1532" s="2">
        <f>+AD1532*14%</f>
        <v>3214027.2733333334</v>
      </c>
      <c r="AF1532" s="155">
        <f>+AD1532*35%</f>
        <v>8035068.1833333317</v>
      </c>
      <c r="AG1532" s="2">
        <f>+AD1532*F1532</f>
        <v>7479500.6117999991</v>
      </c>
      <c r="AH1532" s="2">
        <f>+AE1532*F1532</f>
        <v>1047130.0856519999</v>
      </c>
      <c r="AI1532" s="2">
        <f>+AF1532*F1532</f>
        <v>2617825.2141299993</v>
      </c>
      <c r="AJ1532" s="2">
        <f>SUM(AG1532:AI1532)</f>
        <v>11144455.911581999</v>
      </c>
      <c r="AK1532" s="2">
        <f>+AD1532*G1532</f>
        <v>7479500.6117999991</v>
      </c>
      <c r="AL1532" s="2">
        <f>+AE1532*G1532</f>
        <v>1047130.0856519999</v>
      </c>
      <c r="AM1532" s="2">
        <f>+AF1532*G1532</f>
        <v>2617825.2141299993</v>
      </c>
      <c r="AN1532" s="155">
        <f>SUM(AK1532:AM1532)</f>
        <v>11144455.911581999</v>
      </c>
      <c r="AQ1532" s="145" t="s">
        <v>525</v>
      </c>
      <c r="AU1532" s="8">
        <f>+K1532</f>
        <v>15266666.666666666</v>
      </c>
      <c r="AV1532" s="8">
        <f>+L1532</f>
        <v>7690671</v>
      </c>
      <c r="AW1532" s="2">
        <f>+M1532</f>
        <v>22957337.666666664</v>
      </c>
      <c r="AX1532" s="8">
        <f>F1532*AW1532</f>
        <v>7479500.6117999991</v>
      </c>
      <c r="AY1532" s="8">
        <f>IF(AQ1532="CT",7%,5%)*AX1532</f>
        <v>523565.04282599996</v>
      </c>
      <c r="AZ1532" s="8">
        <f>AX1532*2%</f>
        <v>149590.01223599998</v>
      </c>
      <c r="BA1532" s="8">
        <f>IF(BB1532&gt;0,0,AX1532*5%)</f>
        <v>0</v>
      </c>
      <c r="BB1532" s="8">
        <f>(AX1532-BG1532)*35%</f>
        <v>876967.21412999998</v>
      </c>
      <c r="BC1532" s="8">
        <f>+AX1532+AY1532+AZ1532+BA1532+BB1532</f>
        <v>9029622.8809919991</v>
      </c>
      <c r="BD1532" s="8">
        <f>AX1532-AT1532</f>
        <v>7479500.6117999991</v>
      </c>
      <c r="BE1532" s="2"/>
      <c r="BG1532" s="7">
        <f>+K1532*F1532</f>
        <v>4973879.9999999991</v>
      </c>
      <c r="BH1532" s="2"/>
    </row>
    <row r="1533" spans="2:60" ht="34" hidden="1" outlineLevel="1" x14ac:dyDescent="0.2">
      <c r="B1533" s="82">
        <v>38</v>
      </c>
      <c r="C1533" s="144" t="s">
        <v>187</v>
      </c>
      <c r="D1533" s="144"/>
      <c r="E1533" s="82" t="s">
        <v>120</v>
      </c>
      <c r="F1533" s="143">
        <v>0.3054</v>
      </c>
      <c r="G1533" s="142">
        <f>+[2]THKL!F1537</f>
        <v>0.3054</v>
      </c>
      <c r="H1533" s="132"/>
      <c r="I1533" s="132"/>
      <c r="J1533" s="132"/>
      <c r="K1533" s="156" t="s">
        <v>89</v>
      </c>
      <c r="L1533" s="157">
        <f>'[3]BDG (XD)'!$AA$954*100</f>
        <v>26537135.877452388</v>
      </c>
      <c r="M1533" s="157">
        <f>SUM(K1533:L1533)</f>
        <v>26537135.877452388</v>
      </c>
      <c r="N1533" s="83">
        <f>IF(V1533&lt;&gt;"VTC VHm",_xlfn.XLOOKUP(Z1533,$AC$4015:$AC$4035,$AD$4015:$AD$4035,0)*M1533,_xlfn.XLOOKUP(Z1533,$AC$4015:$AC$4035,$AD$4015:$AD$4035,0)*L1533)</f>
        <v>9287997.5571083352</v>
      </c>
      <c r="O1533" s="83">
        <f>IF(V1533&lt;&gt;"VTC VHm",_xlfn.XLOOKUP(Z1533,$AC$4015:$AC$4035,$AE$4015:$AE$4035,0)*M1533,_xlfn.XLOOKUP(Z1533,$AC$4015:$AC$4035,$AE$4015:$AE$4035,0)*L1533)</f>
        <v>0</v>
      </c>
      <c r="P1533" s="83">
        <f>SUM(N1533:O1533)</f>
        <v>9287997.5571083352</v>
      </c>
      <c r="Q1533" s="157">
        <f>M1533*G1533</f>
        <v>8104441.2969739595</v>
      </c>
      <c r="R1533" s="157">
        <f>G1533*P1533</f>
        <v>2836554.4539408856</v>
      </c>
      <c r="S1533" s="83">
        <f>SUM(Q1533:R1533)</f>
        <v>10940995.750914846</v>
      </c>
      <c r="T1533" s="156" t="s">
        <v>50</v>
      </c>
      <c r="U1533" s="132"/>
      <c r="V1533" s="132"/>
      <c r="W1533" s="132"/>
      <c r="X1533" s="44" t="s">
        <v>33</v>
      </c>
      <c r="Y1533" s="44"/>
      <c r="Z1533" s="44" t="s">
        <v>16</v>
      </c>
      <c r="AA1533" s="44" t="s">
        <v>80</v>
      </c>
      <c r="AB1533" s="2">
        <v>12764743.332693798</v>
      </c>
      <c r="AC1533" s="2">
        <v>3898352.6138046859</v>
      </c>
      <c r="AD1533" s="2">
        <f>+M1533</f>
        <v>26537135.877452388</v>
      </c>
      <c r="AE1533" s="2">
        <f>+AD1533*14%</f>
        <v>3715199.0228433348</v>
      </c>
      <c r="AF1533" s="155">
        <f>+AD1533*35%</f>
        <v>9287997.5571083352</v>
      </c>
      <c r="AG1533" s="2">
        <f>+AD1533*F1533</f>
        <v>8104441.2969739595</v>
      </c>
      <c r="AH1533" s="2">
        <f>+AE1533*F1533</f>
        <v>1134621.7815763545</v>
      </c>
      <c r="AI1533" s="2">
        <f>+AF1533*F1533</f>
        <v>2836554.4539408856</v>
      </c>
      <c r="AJ1533" s="2">
        <f>SUM(AG1533:AI1533)</f>
        <v>12075617.5324912</v>
      </c>
      <c r="AK1533" s="2">
        <f>+AD1533*G1533</f>
        <v>8104441.2969739595</v>
      </c>
      <c r="AL1533" s="2">
        <f>+AE1533*G1533</f>
        <v>1134621.7815763545</v>
      </c>
      <c r="AM1533" s="2">
        <f>+AF1533*G1533</f>
        <v>2836554.4539408856</v>
      </c>
      <c r="AN1533" s="155">
        <f>SUM(AK1533:AM1533)</f>
        <v>12075617.5324912</v>
      </c>
      <c r="AQ1533" s="145" t="s">
        <v>525</v>
      </c>
      <c r="AU1533" s="8" t="str">
        <f>+K1533</f>
        <v>Bao gồm</v>
      </c>
      <c r="AV1533" s="8">
        <f>+L1533</f>
        <v>26537135.877452388</v>
      </c>
      <c r="AW1533" s="2">
        <f>+M1533</f>
        <v>26537135.877452388</v>
      </c>
      <c r="AX1533" s="8">
        <f>F1533*AW1533</f>
        <v>8104441.2969739595</v>
      </c>
      <c r="AY1533" s="8">
        <f>IF(AQ1533="CT",7%,5%)*AX1533</f>
        <v>567310.89078817726</v>
      </c>
      <c r="AZ1533" s="8">
        <f>AX1533*2%</f>
        <v>162088.8259394792</v>
      </c>
      <c r="BA1533" s="8">
        <f>IF(BB1533&gt;0,0,AX1533*5%)</f>
        <v>0</v>
      </c>
      <c r="BB1533" s="8">
        <f>(AX1533-BG1533)*35%</f>
        <v>2836554.4539408856</v>
      </c>
      <c r="BC1533" s="8">
        <f>+AX1533+AY1533+AZ1533+BA1533+BB1533</f>
        <v>11670395.467642501</v>
      </c>
      <c r="BD1533" s="8">
        <f>AX1533-AT1533</f>
        <v>8104441.2969739595</v>
      </c>
      <c r="BE1533" s="2"/>
      <c r="BH1533" s="2"/>
    </row>
    <row r="1534" spans="2:60" s="92" customFormat="1" ht="17" hidden="1" outlineLevel="1" x14ac:dyDescent="0.2">
      <c r="B1534" s="163"/>
      <c r="C1534" s="164" t="s">
        <v>766</v>
      </c>
      <c r="D1534" s="164"/>
      <c r="E1534" s="163"/>
      <c r="F1534" s="162"/>
      <c r="G1534" s="149">
        <f>+[2]THKL!F1538</f>
        <v>0</v>
      </c>
      <c r="H1534" s="158"/>
      <c r="I1534" s="158"/>
      <c r="J1534" s="158"/>
      <c r="K1534" s="159"/>
      <c r="L1534" s="161"/>
      <c r="M1534" s="161">
        <f>SUM(K1534:L1534)</f>
        <v>0</v>
      </c>
      <c r="N1534" s="83">
        <f>IF(V1534&lt;&gt;"VTC VHm",_xlfn.XLOOKUP(Z1534,$AC$4015:$AC$4035,$AD$4015:$AD$4035,0)*M1534,_xlfn.XLOOKUP(Z1534,$AC$4015:$AC$4035,$AD$4015:$AD$4035,0)*L1534)</f>
        <v>0</v>
      </c>
      <c r="O1534" s="83">
        <f>IF(V1534&lt;&gt;"VTC VHm",_xlfn.XLOOKUP(Z1534,$AC$4015:$AC$4035,$AE$4015:$AE$4035,0)*M1534,_xlfn.XLOOKUP(Z1534,$AC$4015:$AC$4035,$AE$4015:$AE$4035,0)*L1534)</f>
        <v>0</v>
      </c>
      <c r="P1534" s="160">
        <f>SUM(N1534:O1534)</f>
        <v>0</v>
      </c>
      <c r="Q1534" s="161">
        <f>M1534*G1534</f>
        <v>0</v>
      </c>
      <c r="R1534" s="161">
        <f>G1534*P1534</f>
        <v>0</v>
      </c>
      <c r="S1534" s="160">
        <f>SUM(Q1534:R1534)</f>
        <v>0</v>
      </c>
      <c r="T1534" s="159"/>
      <c r="U1534" s="158"/>
      <c r="V1534" s="158"/>
      <c r="W1534" s="158"/>
      <c r="X1534" s="94" t="s">
        <v>33</v>
      </c>
      <c r="Y1534" s="94"/>
      <c r="Z1534" s="94" t="s">
        <v>16</v>
      </c>
      <c r="AA1534" s="94" t="s">
        <v>80</v>
      </c>
      <c r="AB1534" s="2">
        <v>0</v>
      </c>
      <c r="AC1534" s="2">
        <v>0</v>
      </c>
      <c r="AD1534" s="93">
        <f>+M1534</f>
        <v>0</v>
      </c>
      <c r="AE1534" s="93">
        <f>+AD1534*14%</f>
        <v>0</v>
      </c>
      <c r="AF1534" s="93">
        <f>+AD1534*35%</f>
        <v>0</v>
      </c>
      <c r="AG1534" s="93">
        <f>+AD1534*F1534</f>
        <v>0</v>
      </c>
      <c r="AH1534" s="93">
        <f>+AE1534*F1534</f>
        <v>0</v>
      </c>
      <c r="AI1534" s="93">
        <f>+AF1534*F1534</f>
        <v>0</v>
      </c>
      <c r="AJ1534" s="93">
        <f>SUM(AG1534:AI1534)</f>
        <v>0</v>
      </c>
      <c r="AK1534" s="93">
        <f>+AD1534*G1534</f>
        <v>0</v>
      </c>
      <c r="AL1534" s="93">
        <f>+AE1534*G1534</f>
        <v>0</v>
      </c>
      <c r="AM1534" s="93">
        <f>+AF1534*G1534</f>
        <v>0</v>
      </c>
      <c r="AN1534" s="93">
        <f>SUM(AK1534:AM1534)</f>
        <v>0</v>
      </c>
      <c r="AQ1534" s="145" t="s">
        <v>525</v>
      </c>
      <c r="AU1534" s="8">
        <f>+K1534</f>
        <v>0</v>
      </c>
      <c r="AV1534" s="8">
        <f>+L1534</f>
        <v>0</v>
      </c>
      <c r="AW1534" s="2">
        <f>+M1534</f>
        <v>0</v>
      </c>
      <c r="AX1534" s="8">
        <f>F1534*AW1534</f>
        <v>0</v>
      </c>
      <c r="AY1534" s="8">
        <f>IF(AQ1534="CT",7%,5%)*AX1534</f>
        <v>0</v>
      </c>
      <c r="AZ1534" s="8">
        <f>AX1534*2%</f>
        <v>0</v>
      </c>
      <c r="BA1534" s="8">
        <f>IF(BB1534&gt;0,0,AX1534*5%)</f>
        <v>0</v>
      </c>
      <c r="BB1534" s="8">
        <f>(AX1534-BG1534)*35%</f>
        <v>0</v>
      </c>
      <c r="BC1534" s="8">
        <f>+AX1534+AY1534+AZ1534+BA1534+BB1534</f>
        <v>0</v>
      </c>
      <c r="BD1534" s="8">
        <f>AX1534-AT1534</f>
        <v>0</v>
      </c>
      <c r="BE1534" s="2"/>
      <c r="BH1534" s="2"/>
    </row>
    <row r="1535" spans="2:60" ht="34" hidden="1" outlineLevel="1" x14ac:dyDescent="0.2">
      <c r="B1535" s="82">
        <v>39</v>
      </c>
      <c r="C1535" s="144" t="s">
        <v>765</v>
      </c>
      <c r="D1535" s="144"/>
      <c r="E1535" s="82" t="s">
        <v>104</v>
      </c>
      <c r="F1535" s="143">
        <v>4.8384</v>
      </c>
      <c r="G1535" s="142">
        <f>+[2]THKL!F1539</f>
        <v>4.8384</v>
      </c>
      <c r="H1535" s="132"/>
      <c r="I1535" s="132"/>
      <c r="J1535" s="132"/>
      <c r="K1535" s="156" t="str">
        <f>$K$750</f>
        <v>Bao gồm</v>
      </c>
      <c r="L1535" s="157">
        <f>$L$750</f>
        <v>2123825.9787777774</v>
      </c>
      <c r="M1535" s="157">
        <f>SUM(K1535:L1535)</f>
        <v>2123825.9787777774</v>
      </c>
      <c r="N1535" s="83">
        <f>IF(V1535&lt;&gt;"VTC VHm",_xlfn.XLOOKUP(Z1535,$AC$4015:$AC$4035,$AD$4015:$AD$4035,0)*M1535,_xlfn.XLOOKUP(Z1535,$AC$4015:$AC$4035,$AD$4015:$AD$4035,0)*L1535)</f>
        <v>743339.092572222</v>
      </c>
      <c r="O1535" s="83">
        <f>IF(V1535&lt;&gt;"VTC VHm",_xlfn.XLOOKUP(Z1535,$AC$4015:$AC$4035,$AE$4015:$AE$4035,0)*M1535,_xlfn.XLOOKUP(Z1535,$AC$4015:$AC$4035,$AE$4015:$AE$4035,0)*L1535)</f>
        <v>0</v>
      </c>
      <c r="P1535" s="83">
        <f>SUM(N1535:O1535)</f>
        <v>743339.092572222</v>
      </c>
      <c r="Q1535" s="157">
        <f>M1535*G1535</f>
        <v>10275919.615718398</v>
      </c>
      <c r="R1535" s="157">
        <f>G1535*P1535</f>
        <v>3596571.8655014387</v>
      </c>
      <c r="S1535" s="83">
        <f>SUM(Q1535:R1535)</f>
        <v>13872491.481219837</v>
      </c>
      <c r="T1535" s="156" t="s">
        <v>50</v>
      </c>
      <c r="U1535" s="132"/>
      <c r="V1535" s="132"/>
      <c r="W1535" s="132"/>
      <c r="X1535" s="44" t="s">
        <v>33</v>
      </c>
      <c r="Y1535" s="44"/>
      <c r="Z1535" s="44" t="s">
        <v>16</v>
      </c>
      <c r="AA1535" s="44" t="s">
        <v>80</v>
      </c>
      <c r="AB1535" s="2">
        <v>2599681.482935688</v>
      </c>
      <c r="AC1535" s="2">
        <v>12578298.887036033</v>
      </c>
      <c r="AD1535" s="2">
        <f>+M1535</f>
        <v>2123825.9787777774</v>
      </c>
      <c r="AE1535" s="2">
        <f>+AD1535*14%</f>
        <v>297335.63702888886</v>
      </c>
      <c r="AF1535" s="155">
        <f>+AD1535*35%</f>
        <v>743339.092572222</v>
      </c>
      <c r="AG1535" s="2">
        <f>+AD1535*F1535</f>
        <v>10275919.615718398</v>
      </c>
      <c r="AH1535" s="2">
        <f>+AE1535*F1535</f>
        <v>1438628.746200576</v>
      </c>
      <c r="AI1535" s="2">
        <f>+AF1535*F1535</f>
        <v>3596571.8655014387</v>
      </c>
      <c r="AJ1535" s="2">
        <f>SUM(AG1535:AI1535)</f>
        <v>15311120.227420414</v>
      </c>
      <c r="AK1535" s="2">
        <f>+AD1535*G1535</f>
        <v>10275919.615718398</v>
      </c>
      <c r="AL1535" s="2">
        <f>+AE1535*G1535</f>
        <v>1438628.746200576</v>
      </c>
      <c r="AM1535" s="2">
        <f>+AF1535*G1535</f>
        <v>3596571.8655014387</v>
      </c>
      <c r="AN1535" s="155">
        <f>SUM(AK1535:AM1535)</f>
        <v>15311120.227420414</v>
      </c>
      <c r="AQ1535" s="145" t="s">
        <v>525</v>
      </c>
      <c r="AU1535" s="8">
        <f>+BH1535</f>
        <v>250000</v>
      </c>
      <c r="AV1535" s="8">
        <f>+L1535</f>
        <v>2123825.9787777774</v>
      </c>
      <c r="AW1535" s="2">
        <f>+AU1535+AV1535</f>
        <v>2373825.9787777774</v>
      </c>
      <c r="AX1535" s="8">
        <f>F1535*AW1535</f>
        <v>11485519.615718398</v>
      </c>
      <c r="AY1535" s="8">
        <f>IF(AQ1535="CT",7%,5%)*AX1535</f>
        <v>803986.37310028798</v>
      </c>
      <c r="AZ1535" s="8">
        <f>AX1535*2%</f>
        <v>229710.39231436796</v>
      </c>
      <c r="BA1535" s="8">
        <f>IF(BB1535&gt;0,0,AX1535*5%)</f>
        <v>0</v>
      </c>
      <c r="BB1535" s="8">
        <f>(AX1535-BG1535)*35%</f>
        <v>4019931.8655014392</v>
      </c>
      <c r="BC1535" s="8">
        <f>+AX1535+AY1535+AZ1535+BA1535+BB1535</f>
        <v>16539148.246634495</v>
      </c>
      <c r="BD1535" s="8">
        <f>AX1535-AT1535</f>
        <v>11485519.615718398</v>
      </c>
      <c r="BE1535" s="2"/>
      <c r="BH1535" s="2">
        <v>250000</v>
      </c>
    </row>
    <row r="1536" spans="2:60" ht="51" hidden="1" outlineLevel="1" x14ac:dyDescent="0.2">
      <c r="B1536" s="82">
        <v>40</v>
      </c>
      <c r="C1536" s="144" t="s">
        <v>764</v>
      </c>
      <c r="D1536" s="144"/>
      <c r="E1536" s="82" t="s">
        <v>91</v>
      </c>
      <c r="F1536" s="143">
        <v>0.52859999999999996</v>
      </c>
      <c r="G1536" s="142">
        <f>+[2]THKL!F1540</f>
        <v>0.52859999999999996</v>
      </c>
      <c r="H1536" s="132"/>
      <c r="I1536" s="132"/>
      <c r="J1536" s="132"/>
      <c r="K1536" s="156">
        <f>$K$4010*1000</f>
        <v>15050000</v>
      </c>
      <c r="L1536" s="157">
        <f>'[3]BDG (XD)'!$AA$966*1000</f>
        <v>7690671</v>
      </c>
      <c r="M1536" s="157">
        <f>SUM(K1536:L1536)</f>
        <v>22740671</v>
      </c>
      <c r="N1536" s="83">
        <f>IF(V1536&lt;&gt;"VTC VHm",_xlfn.XLOOKUP(Z1536,$AC$4015:$AC$4035,$AD$4015:$AD$4035,0)*M1536,_xlfn.XLOOKUP(Z1536,$AC$4015:$AC$4035,$AD$4015:$AD$4035,0)*L1536)</f>
        <v>2691734.8499999996</v>
      </c>
      <c r="O1536" s="83">
        <f>IF(V1536&lt;&gt;"VTC VHm",_xlfn.XLOOKUP(Z1536,$AC$4015:$AC$4035,$AE$4015:$AE$4035,0)*M1536,_xlfn.XLOOKUP(Z1536,$AC$4015:$AC$4035,$AE$4015:$AE$4035,0)*L1536)</f>
        <v>0</v>
      </c>
      <c r="P1536" s="83">
        <f>SUM(N1536:O1536)</f>
        <v>2691734.8499999996</v>
      </c>
      <c r="Q1536" s="157">
        <f>M1536*G1536</f>
        <v>12020718.690599998</v>
      </c>
      <c r="R1536" s="157">
        <f>G1536*P1536</f>
        <v>1422851.0417099998</v>
      </c>
      <c r="S1536" s="83">
        <f>SUM(Q1536:R1536)</f>
        <v>13443569.732309999</v>
      </c>
      <c r="T1536" s="156"/>
      <c r="U1536" s="132"/>
      <c r="V1536" s="82" t="s">
        <v>34</v>
      </c>
      <c r="W1536" s="132"/>
      <c r="X1536" s="44" t="s">
        <v>33</v>
      </c>
      <c r="Y1536" s="44"/>
      <c r="Z1536" s="44" t="s">
        <v>16</v>
      </c>
      <c r="AA1536" s="44" t="s">
        <v>80</v>
      </c>
      <c r="AB1536" s="2">
        <v>24121329.560974319</v>
      </c>
      <c r="AC1536" s="2">
        <v>12750534.805931024</v>
      </c>
      <c r="AD1536" s="2">
        <f>+M1536</f>
        <v>22740671</v>
      </c>
      <c r="AE1536" s="2">
        <f>+AD1536*14%</f>
        <v>3183693.9400000004</v>
      </c>
      <c r="AF1536" s="155">
        <f>+AD1536*35%</f>
        <v>7959234.8499999996</v>
      </c>
      <c r="AG1536" s="2">
        <f>+AD1536*F1536</f>
        <v>12020718.690599998</v>
      </c>
      <c r="AH1536" s="2">
        <f>+AE1536*F1536</f>
        <v>1682900.616684</v>
      </c>
      <c r="AI1536" s="2">
        <f>+AF1536*F1536</f>
        <v>4207251.5417099996</v>
      </c>
      <c r="AJ1536" s="2">
        <f>SUM(AG1536:AI1536)</f>
        <v>17910870.848993998</v>
      </c>
      <c r="AK1536" s="2">
        <f>+AD1536*G1536</f>
        <v>12020718.690599998</v>
      </c>
      <c r="AL1536" s="2">
        <f>+AE1536*G1536</f>
        <v>1682900.616684</v>
      </c>
      <c r="AM1536" s="2">
        <f>+AF1536*G1536</f>
        <v>4207251.5417099996</v>
      </c>
      <c r="AN1536" s="155">
        <f>SUM(AK1536:AM1536)</f>
        <v>17910870.848993998</v>
      </c>
      <c r="AQ1536" s="145" t="s">
        <v>525</v>
      </c>
      <c r="AU1536" s="8">
        <f>+K1536</f>
        <v>15050000</v>
      </c>
      <c r="AV1536" s="8">
        <f>+L1536</f>
        <v>7690671</v>
      </c>
      <c r="AW1536" s="2">
        <f>+M1536</f>
        <v>22740671</v>
      </c>
      <c r="AX1536" s="8">
        <f>F1536*AW1536</f>
        <v>12020718.690599998</v>
      </c>
      <c r="AY1536" s="8">
        <f>IF(AQ1536="CT",7%,5%)*AX1536</f>
        <v>841450.308342</v>
      </c>
      <c r="AZ1536" s="8">
        <f>AX1536*2%</f>
        <v>240414.37381199998</v>
      </c>
      <c r="BA1536" s="8">
        <f>IF(BB1536&gt;0,0,AX1536*5%)</f>
        <v>0</v>
      </c>
      <c r="BB1536" s="8">
        <f>(AX1536-BG1536)*35%</f>
        <v>1422851.0417099998</v>
      </c>
      <c r="BC1536" s="8">
        <f>+AX1536+AY1536+AZ1536+BA1536+BB1536</f>
        <v>14525434.414463999</v>
      </c>
      <c r="BD1536" s="8">
        <f>AX1536-AT1536</f>
        <v>12020718.690599998</v>
      </c>
      <c r="BE1536" s="2"/>
      <c r="BG1536" s="7">
        <f>+K1536*F1536</f>
        <v>7955429.9999999991</v>
      </c>
      <c r="BH1536" s="2"/>
    </row>
    <row r="1537" spans="1:61" ht="17" hidden="1" outlineLevel="1" x14ac:dyDescent="0.2">
      <c r="B1537" s="82">
        <v>41</v>
      </c>
      <c r="C1537" s="144" t="s">
        <v>762</v>
      </c>
      <c r="D1537" s="144"/>
      <c r="E1537" s="82" t="s">
        <v>120</v>
      </c>
      <c r="F1537" s="143">
        <v>0.45660000000000001</v>
      </c>
      <c r="G1537" s="142">
        <f>+[2]THKL!F1541</f>
        <v>0.45660000000000001</v>
      </c>
      <c r="H1537" s="132"/>
      <c r="I1537" s="132"/>
      <c r="J1537" s="132"/>
      <c r="K1537" s="156" t="s">
        <v>89</v>
      </c>
      <c r="L1537" s="157">
        <f>'[3]BDG (XD)'!$AA$955*100</f>
        <v>26537135.877452388</v>
      </c>
      <c r="M1537" s="157">
        <f>SUM(K1537:L1537)</f>
        <v>26537135.877452388</v>
      </c>
      <c r="N1537" s="83">
        <f>IF(V1537&lt;&gt;"VTC VHm",_xlfn.XLOOKUP(Z1537,$AC$4015:$AC$4035,$AD$4015:$AD$4035,0)*M1537,_xlfn.XLOOKUP(Z1537,$AC$4015:$AC$4035,$AD$4015:$AD$4035,0)*L1537)</f>
        <v>9287997.5571083352</v>
      </c>
      <c r="O1537" s="83">
        <f>IF(V1537&lt;&gt;"VTC VHm",_xlfn.XLOOKUP(Z1537,$AC$4015:$AC$4035,$AE$4015:$AE$4035,0)*M1537,_xlfn.XLOOKUP(Z1537,$AC$4015:$AC$4035,$AE$4015:$AE$4035,0)*L1537)</f>
        <v>0</v>
      </c>
      <c r="P1537" s="83">
        <f>SUM(N1537:O1537)</f>
        <v>9287997.5571083352</v>
      </c>
      <c r="Q1537" s="157">
        <f>M1537*G1537</f>
        <v>12116856.241644761</v>
      </c>
      <c r="R1537" s="157">
        <f>G1537*P1537</f>
        <v>4240899.6845756657</v>
      </c>
      <c r="S1537" s="83">
        <f>SUM(Q1537:R1537)</f>
        <v>16357755.926220426</v>
      </c>
      <c r="T1537" s="156" t="s">
        <v>50</v>
      </c>
      <c r="U1537" s="132"/>
      <c r="V1537" s="132"/>
      <c r="W1537" s="132"/>
      <c r="X1537" s="44" t="s">
        <v>33</v>
      </c>
      <c r="Y1537" s="44"/>
      <c r="Z1537" s="44" t="s">
        <v>16</v>
      </c>
      <c r="AA1537" s="44" t="s">
        <v>80</v>
      </c>
      <c r="AB1537" s="2">
        <v>12907757.255386183</v>
      </c>
      <c r="AC1537" s="2">
        <v>5893681.9628093317</v>
      </c>
      <c r="AD1537" s="2">
        <f>+M1537</f>
        <v>26537135.877452388</v>
      </c>
      <c r="AE1537" s="2">
        <f>+AD1537*14%</f>
        <v>3715199.0228433348</v>
      </c>
      <c r="AF1537" s="155">
        <f>+AD1537*35%</f>
        <v>9287997.5571083352</v>
      </c>
      <c r="AG1537" s="2">
        <f>+AD1537*F1537</f>
        <v>12116856.241644761</v>
      </c>
      <c r="AH1537" s="2">
        <f>+AE1537*F1537</f>
        <v>1696359.8738302668</v>
      </c>
      <c r="AI1537" s="2">
        <f>+AF1537*F1537</f>
        <v>4240899.6845756657</v>
      </c>
      <c r="AJ1537" s="2">
        <f>SUM(AG1537:AI1537)</f>
        <v>18054115.800050691</v>
      </c>
      <c r="AK1537" s="2">
        <f>+AD1537*G1537</f>
        <v>12116856.241644761</v>
      </c>
      <c r="AL1537" s="2">
        <f>+AE1537*G1537</f>
        <v>1696359.8738302668</v>
      </c>
      <c r="AM1537" s="2">
        <f>+AF1537*G1537</f>
        <v>4240899.6845756657</v>
      </c>
      <c r="AN1537" s="155">
        <f>SUM(AK1537:AM1537)</f>
        <v>18054115.800050691</v>
      </c>
      <c r="AQ1537" s="145" t="s">
        <v>525</v>
      </c>
      <c r="AU1537" s="8" t="str">
        <f>+K1537</f>
        <v>Bao gồm</v>
      </c>
      <c r="AV1537" s="8">
        <f>+L1537</f>
        <v>26537135.877452388</v>
      </c>
      <c r="AW1537" s="2">
        <f>+M1537</f>
        <v>26537135.877452388</v>
      </c>
      <c r="AX1537" s="8">
        <f>F1537*AW1537</f>
        <v>12116856.241644761</v>
      </c>
      <c r="AY1537" s="8">
        <f>IF(AQ1537="CT",7%,5%)*AX1537</f>
        <v>848179.93691513326</v>
      </c>
      <c r="AZ1537" s="8">
        <f>AX1537*2%</f>
        <v>242337.12483289521</v>
      </c>
      <c r="BA1537" s="8">
        <f>IF(BB1537&gt;0,0,AX1537*5%)</f>
        <v>0</v>
      </c>
      <c r="BB1537" s="8">
        <f>(AX1537-BG1537)*35%</f>
        <v>4240899.6845756657</v>
      </c>
      <c r="BC1537" s="8">
        <f>+AX1537+AY1537+AZ1537+BA1537+BB1537</f>
        <v>17448272.987968452</v>
      </c>
      <c r="BD1537" s="8">
        <f>AX1537-AT1537</f>
        <v>12116856.241644761</v>
      </c>
      <c r="BE1537" s="2"/>
      <c r="BH1537" s="2"/>
    </row>
    <row r="1538" spans="1:61" s="92" customFormat="1" ht="17" collapsed="1" x14ac:dyDescent="0.2">
      <c r="B1538" s="163" t="s">
        <v>1059</v>
      </c>
      <c r="C1538" s="164" t="s">
        <v>119</v>
      </c>
      <c r="D1538" s="164"/>
      <c r="E1538" s="163"/>
      <c r="F1538" s="162"/>
      <c r="G1538" s="149">
        <f>+[2]THKL!F1542</f>
        <v>0</v>
      </c>
      <c r="H1538" s="158"/>
      <c r="I1538" s="158"/>
      <c r="J1538" s="158"/>
      <c r="K1538" s="159"/>
      <c r="L1538" s="161"/>
      <c r="M1538" s="161">
        <f>SUM(K1538:L1538)</f>
        <v>0</v>
      </c>
      <c r="N1538" s="83">
        <f>IF(V1538&lt;&gt;"VTC VHm",_xlfn.XLOOKUP(Z1538,$AC$4015:$AC$4035,$AD$4015:$AD$4035,0)*M1538,_xlfn.XLOOKUP(Z1538,$AC$4015:$AC$4035,$AD$4015:$AD$4035,0)*L1538)</f>
        <v>0</v>
      </c>
      <c r="O1538" s="83">
        <f>IF(V1538&lt;&gt;"VTC VHm",_xlfn.XLOOKUP(Z1538,$AC$4015:$AC$4035,$AE$4015:$AE$4035,0)*M1538,_xlfn.XLOOKUP(Z1538,$AC$4015:$AC$4035,$AE$4015:$AE$4035,0)*L1538)</f>
        <v>0</v>
      </c>
      <c r="P1538" s="160">
        <f>SUM(N1538:O1538)</f>
        <v>0</v>
      </c>
      <c r="Q1538" s="161">
        <f>M1538*G1538</f>
        <v>0</v>
      </c>
      <c r="R1538" s="161">
        <f>G1538*P1538</f>
        <v>0</v>
      </c>
      <c r="S1538" s="160">
        <f>SUM(Q1538:R1538)</f>
        <v>0</v>
      </c>
      <c r="T1538" s="159"/>
      <c r="U1538" s="158"/>
      <c r="V1538" s="158"/>
      <c r="W1538" s="158"/>
      <c r="X1538" s="94" t="s">
        <v>33</v>
      </c>
      <c r="Y1538" s="94"/>
      <c r="Z1538" s="94" t="s">
        <v>16</v>
      </c>
      <c r="AA1538" s="44" t="s">
        <v>80</v>
      </c>
      <c r="AB1538" s="2"/>
      <c r="AC1538" s="2">
        <v>0</v>
      </c>
      <c r="AD1538" s="93">
        <f>+M1538</f>
        <v>0</v>
      </c>
      <c r="AE1538" s="93">
        <f>+AD1538*14%</f>
        <v>0</v>
      </c>
      <c r="AF1538" s="93">
        <f>+AD1538*35%</f>
        <v>0</v>
      </c>
      <c r="AG1538" s="93">
        <f>+AD1538*F1538</f>
        <v>0</v>
      </c>
      <c r="AH1538" s="93">
        <f>+AE1538*F1538</f>
        <v>0</v>
      </c>
      <c r="AI1538" s="93">
        <f>+AF1538*F1538</f>
        <v>0</v>
      </c>
      <c r="AJ1538" s="93">
        <f>SUM(AG1538:AI1538)</f>
        <v>0</v>
      </c>
      <c r="AK1538" s="93">
        <f>+AD1538*G1538</f>
        <v>0</v>
      </c>
      <c r="AL1538" s="93">
        <f>+AE1538*G1538</f>
        <v>0</v>
      </c>
      <c r="AM1538" s="93">
        <f>+AF1538*G1538</f>
        <v>0</v>
      </c>
      <c r="AN1538" s="93">
        <f>SUM(AK1538:AM1538)</f>
        <v>0</v>
      </c>
      <c r="AQ1538" s="145" t="s">
        <v>525</v>
      </c>
      <c r="AU1538" s="8">
        <f>+K1538</f>
        <v>0</v>
      </c>
      <c r="AV1538" s="8">
        <f>+L1538</f>
        <v>0</v>
      </c>
      <c r="AW1538" s="2">
        <f>+M1538</f>
        <v>0</v>
      </c>
      <c r="AX1538" s="8">
        <f>F1538*AW1538</f>
        <v>0</v>
      </c>
      <c r="AY1538" s="8">
        <f>IF(AQ1538="CT",7%,5%)*AX1538</f>
        <v>0</v>
      </c>
      <c r="AZ1538" s="8">
        <f>AX1538*2%</f>
        <v>0</v>
      </c>
      <c r="BA1538" s="8">
        <f>IF(BB1538&gt;0,0,AX1538*5%)</f>
        <v>0</v>
      </c>
      <c r="BB1538" s="8">
        <f>(AX1538-BG1538)*35%</f>
        <v>0</v>
      </c>
      <c r="BC1538" s="8">
        <f>+AX1538+AY1538+AZ1538+BA1538+BB1538</f>
        <v>0</v>
      </c>
      <c r="BD1538" s="8">
        <f>AX1538-AT1538</f>
        <v>0</v>
      </c>
      <c r="BE1538" s="2"/>
      <c r="BH1538" s="2"/>
    </row>
    <row r="1539" spans="1:61" ht="51" hidden="1" outlineLevel="1" x14ac:dyDescent="0.2">
      <c r="A1539" s="1" t="s">
        <v>1058</v>
      </c>
      <c r="B1539" s="82">
        <v>1</v>
      </c>
      <c r="C1539" s="144" t="s">
        <v>1057</v>
      </c>
      <c r="D1539" s="144"/>
      <c r="E1539" s="82" t="s">
        <v>104</v>
      </c>
      <c r="F1539" s="143">
        <v>44.930399999999999</v>
      </c>
      <c r="G1539" s="142">
        <f>+[2]THKL!F1543</f>
        <v>44.930399999999999</v>
      </c>
      <c r="H1539" s="132"/>
      <c r="I1539" s="132"/>
      <c r="J1539" s="132"/>
      <c r="K1539" s="125" t="str">
        <f>$K$110</f>
        <v>Bao gồm</v>
      </c>
      <c r="L1539" s="84">
        <f>$L$110</f>
        <v>4534506.2372727301</v>
      </c>
      <c r="M1539" s="157">
        <f>SUM(K1539:L1539)</f>
        <v>4534506.2372727301</v>
      </c>
      <c r="N1539" s="83">
        <f>IF(V1539&lt;&gt;"VTC VHm",_xlfn.XLOOKUP(Z1539,$AC$4015:$AC$4035,$AD$4015:$AD$4035,0)*M1539,_xlfn.XLOOKUP(Z1539,$AC$4015:$AC$4035,$AD$4015:$AD$4035,0)*L1539)</f>
        <v>1587077.1830454555</v>
      </c>
      <c r="O1539" s="83">
        <f>IF(V1539&lt;&gt;"VTC VHm",_xlfn.XLOOKUP(Z1539,$AC$4015:$AC$4035,$AE$4015:$AE$4035,0)*M1539,_xlfn.XLOOKUP(Z1539,$AC$4015:$AC$4035,$AE$4015:$AE$4035,0)*L1539)</f>
        <v>0</v>
      </c>
      <c r="P1539" s="83">
        <f>SUM(N1539:O1539)</f>
        <v>1587077.1830454555</v>
      </c>
      <c r="Q1539" s="157">
        <f>M1539*G1539</f>
        <v>203737179.04315868</v>
      </c>
      <c r="R1539" s="157">
        <f>G1539*P1539</f>
        <v>71308012.665105537</v>
      </c>
      <c r="S1539" s="83">
        <f>SUM(Q1539:R1539)</f>
        <v>275045191.70826423</v>
      </c>
      <c r="T1539" s="125" t="s">
        <v>103</v>
      </c>
      <c r="U1539" s="132"/>
      <c r="V1539" s="132"/>
      <c r="W1539" s="132"/>
      <c r="X1539" s="44" t="s">
        <v>33</v>
      </c>
      <c r="Y1539" s="44"/>
      <c r="Z1539" s="44" t="s">
        <v>16</v>
      </c>
      <c r="AA1539" s="44" t="s">
        <v>80</v>
      </c>
      <c r="AB1539" s="2">
        <v>3116967.4445818053</v>
      </c>
      <c r="AC1539" s="2">
        <v>140046594.07203835</v>
      </c>
      <c r="AD1539" s="2">
        <f>+M1539</f>
        <v>4534506.2372727301</v>
      </c>
      <c r="AE1539" s="2">
        <f>+AD1539*14%</f>
        <v>634830.87321818224</v>
      </c>
      <c r="AF1539" s="155">
        <f>+AD1539*35%</f>
        <v>1587077.1830454555</v>
      </c>
      <c r="AG1539" s="2">
        <f>+AD1539*F1539</f>
        <v>203737179.04315868</v>
      </c>
      <c r="AH1539" s="2">
        <f>+AE1539*F1539</f>
        <v>28523205.066042215</v>
      </c>
      <c r="AI1539" s="2">
        <f>+AF1539*F1539</f>
        <v>71308012.665105537</v>
      </c>
      <c r="AJ1539" s="2">
        <f>SUM(AG1539:AI1539)</f>
        <v>303568396.77430642</v>
      </c>
      <c r="AK1539" s="2">
        <f>+AD1539*G1539</f>
        <v>203737179.04315868</v>
      </c>
      <c r="AL1539" s="2">
        <f>+AE1539*G1539</f>
        <v>28523205.066042215</v>
      </c>
      <c r="AM1539" s="2">
        <f>+AF1539*G1539</f>
        <v>71308012.665105537</v>
      </c>
      <c r="AN1539" s="155">
        <f>SUM(AK1539:AM1539)</f>
        <v>303568396.77430642</v>
      </c>
      <c r="AQ1539" s="145" t="s">
        <v>525</v>
      </c>
      <c r="AU1539" s="8" t="str">
        <f>+K1539</f>
        <v>Bao gồm</v>
      </c>
      <c r="AV1539" s="8">
        <f>+L1539</f>
        <v>4534506.2372727301</v>
      </c>
      <c r="AW1539" s="2">
        <f>+M1539</f>
        <v>4534506.2372727301</v>
      </c>
      <c r="AX1539" s="8">
        <f>F1539*AW1539</f>
        <v>203737179.04315868</v>
      </c>
      <c r="AY1539" s="8">
        <f>IF(AQ1539="CT",7%,5%)*AX1539</f>
        <v>14261602.533021109</v>
      </c>
      <c r="AZ1539" s="8">
        <f>AX1539*2%</f>
        <v>4074743.5808631736</v>
      </c>
      <c r="BA1539" s="8">
        <f>IF(BB1539&gt;0,0,AX1539*5%)</f>
        <v>0</v>
      </c>
      <c r="BB1539" s="8">
        <f>(AX1539-BG1539)*35%</f>
        <v>71308012.665105537</v>
      </c>
      <c r="BC1539" s="8">
        <f>+AX1539+AY1539+AZ1539+BA1539+BB1539</f>
        <v>293381537.8221485</v>
      </c>
      <c r="BD1539" s="8">
        <f>AX1539-AT1539</f>
        <v>203737179.04315868</v>
      </c>
      <c r="BE1539" s="2"/>
      <c r="BH1539" s="2"/>
    </row>
    <row r="1540" spans="1:61" ht="34" hidden="1" outlineLevel="1" x14ac:dyDescent="0.2">
      <c r="A1540" s="1" t="s">
        <v>1056</v>
      </c>
      <c r="B1540" s="82">
        <v>2</v>
      </c>
      <c r="C1540" s="144" t="s">
        <v>203</v>
      </c>
      <c r="D1540" s="144"/>
      <c r="E1540" s="82" t="s">
        <v>52</v>
      </c>
      <c r="F1540" s="143">
        <v>981.36779999999999</v>
      </c>
      <c r="G1540" s="142">
        <f>+[2]THKL!F1544</f>
        <v>981.36779999999999</v>
      </c>
      <c r="H1540" s="132"/>
      <c r="I1540" s="132"/>
      <c r="J1540" s="132"/>
      <c r="K1540" s="156" t="str">
        <f>$K$116</f>
        <v>Bao gồm</v>
      </c>
      <c r="L1540" s="157">
        <f>$L$116</f>
        <v>207831.07800000013</v>
      </c>
      <c r="M1540" s="157">
        <f>SUM(K1540:L1540)</f>
        <v>207831.07800000013</v>
      </c>
      <c r="N1540" s="83">
        <f>IF(V1540&lt;&gt;"VTC VHm",_xlfn.XLOOKUP(Z1540,$AC$4015:$AC$4035,$AD$4015:$AD$4035,0)*M1540,_xlfn.XLOOKUP(Z1540,$AC$4015:$AC$4035,$AD$4015:$AD$4035,0)*L1540)</f>
        <v>72740.877300000036</v>
      </c>
      <c r="O1540" s="83">
        <f>IF(V1540&lt;&gt;"VTC VHm",_xlfn.XLOOKUP(Z1540,$AC$4015:$AC$4035,$AE$4015:$AE$4035,0)*M1540,_xlfn.XLOOKUP(Z1540,$AC$4015:$AC$4035,$AE$4015:$AE$4035,0)*L1540)</f>
        <v>0</v>
      </c>
      <c r="P1540" s="83">
        <f>SUM(N1540:O1540)</f>
        <v>72740.877300000036</v>
      </c>
      <c r="Q1540" s="157">
        <f>M1540*G1540</f>
        <v>203958727.78848851</v>
      </c>
      <c r="R1540" s="157">
        <f>G1540*P1540</f>
        <v>71385554.725970969</v>
      </c>
      <c r="S1540" s="83">
        <f>SUM(Q1540:R1540)</f>
        <v>275344282.51445949</v>
      </c>
      <c r="T1540" s="156" t="s">
        <v>50</v>
      </c>
      <c r="U1540" s="132"/>
      <c r="V1540" s="132"/>
      <c r="W1540" s="132"/>
      <c r="X1540" s="44" t="s">
        <v>33</v>
      </c>
      <c r="Y1540" s="44"/>
      <c r="Z1540" s="44" t="s">
        <v>16</v>
      </c>
      <c r="AA1540" s="44" t="s">
        <v>80</v>
      </c>
      <c r="AB1540" s="2">
        <v>111339.11804579778</v>
      </c>
      <c r="AC1540" s="2">
        <v>109264625.33054486</v>
      </c>
      <c r="AD1540" s="2">
        <f>+M1540</f>
        <v>207831.07800000013</v>
      </c>
      <c r="AE1540" s="2">
        <f>+AD1540*14%</f>
        <v>29096.350920000019</v>
      </c>
      <c r="AF1540" s="155">
        <f>+AD1540*35%</f>
        <v>72740.877300000036</v>
      </c>
      <c r="AG1540" s="2">
        <f>+AD1540*F1540</f>
        <v>203958727.78848851</v>
      </c>
      <c r="AH1540" s="2">
        <f>+AE1540*F1540</f>
        <v>28554221.890388396</v>
      </c>
      <c r="AI1540" s="2">
        <f>+AF1540*F1540</f>
        <v>71385554.725970969</v>
      </c>
      <c r="AJ1540" s="2">
        <f>SUM(AG1540:AI1540)</f>
        <v>303898504.40484786</v>
      </c>
      <c r="AK1540" s="2">
        <f>+AD1540*G1540</f>
        <v>203958727.78848851</v>
      </c>
      <c r="AL1540" s="2">
        <f>+AE1540*G1540</f>
        <v>28554221.890388396</v>
      </c>
      <c r="AM1540" s="2">
        <f>+AF1540*G1540</f>
        <v>71385554.725970969</v>
      </c>
      <c r="AN1540" s="155">
        <f>SUM(AK1540:AM1540)</f>
        <v>303898504.40484786</v>
      </c>
      <c r="AQ1540" s="145" t="s">
        <v>525</v>
      </c>
      <c r="AU1540" s="8" t="str">
        <f>+K1540</f>
        <v>Bao gồm</v>
      </c>
      <c r="AV1540" s="8">
        <f>+L1540</f>
        <v>207831.07800000013</v>
      </c>
      <c r="AW1540" s="2">
        <f>+M1540</f>
        <v>207831.07800000013</v>
      </c>
      <c r="AX1540" s="8">
        <f>F1540*AW1540</f>
        <v>203958727.78848851</v>
      </c>
      <c r="AY1540" s="8">
        <f>IF(AQ1540="CT",7%,5%)*AX1540</f>
        <v>14277110.945194196</v>
      </c>
      <c r="AZ1540" s="8">
        <f>AX1540*2%</f>
        <v>4079174.5557697704</v>
      </c>
      <c r="BA1540" s="8">
        <f>IF(BB1540&gt;0,0,AX1540*5%)</f>
        <v>0</v>
      </c>
      <c r="BB1540" s="8">
        <f>(AX1540-BG1540)*35%</f>
        <v>71385554.725970969</v>
      </c>
      <c r="BC1540" s="8">
        <f>+AX1540+AY1540+AZ1540+BA1540+BB1540</f>
        <v>293700568.01542342</v>
      </c>
      <c r="BD1540" s="8">
        <f>AX1540-AT1540</f>
        <v>203958727.78848851</v>
      </c>
      <c r="BE1540" s="2"/>
      <c r="BH1540" s="2"/>
    </row>
    <row r="1541" spans="1:61" ht="34" hidden="1" outlineLevel="1" x14ac:dyDescent="0.2">
      <c r="A1541" s="1" t="s">
        <v>971</v>
      </c>
      <c r="B1541" s="82">
        <v>3</v>
      </c>
      <c r="C1541" s="144" t="s">
        <v>131</v>
      </c>
      <c r="D1541" s="144"/>
      <c r="E1541" s="82" t="s">
        <v>52</v>
      </c>
      <c r="F1541" s="143">
        <v>94.117800000000003</v>
      </c>
      <c r="G1541" s="142">
        <f>+[2]THKL!F1545</f>
        <v>94.117800000000003</v>
      </c>
      <c r="H1541" s="132"/>
      <c r="I1541" s="132"/>
      <c r="J1541" s="132"/>
      <c r="K1541" s="156" t="str">
        <f>$K$117</f>
        <v>Bao gồm</v>
      </c>
      <c r="L1541" s="157">
        <f>$L$117</f>
        <v>112916.37900000002</v>
      </c>
      <c r="M1541" s="157">
        <f>SUM(K1541:L1541)</f>
        <v>112916.37900000002</v>
      </c>
      <c r="N1541" s="83">
        <f>IF(V1541&lt;&gt;"VTC VHm",_xlfn.XLOOKUP(Z1541,$AC$4015:$AC$4035,$AD$4015:$AD$4035,0)*M1541,_xlfn.XLOOKUP(Z1541,$AC$4015:$AC$4035,$AD$4015:$AD$4035,0)*L1541)</f>
        <v>39520.732650000005</v>
      </c>
      <c r="O1541" s="83">
        <f>IF(V1541&lt;&gt;"VTC VHm",_xlfn.XLOOKUP(Z1541,$AC$4015:$AC$4035,$AE$4015:$AE$4035,0)*M1541,_xlfn.XLOOKUP(Z1541,$AC$4015:$AC$4035,$AE$4015:$AE$4035,0)*L1541)</f>
        <v>0</v>
      </c>
      <c r="P1541" s="83">
        <f>SUM(N1541:O1541)</f>
        <v>39520.732650000005</v>
      </c>
      <c r="Q1541" s="157">
        <f>M1541*G1541</f>
        <v>10627441.175446201</v>
      </c>
      <c r="R1541" s="157">
        <f>G1541*P1541</f>
        <v>3719604.4114061706</v>
      </c>
      <c r="S1541" s="83">
        <f>SUM(Q1541:R1541)</f>
        <v>14347045.586852372</v>
      </c>
      <c r="T1541" s="156" t="s">
        <v>50</v>
      </c>
      <c r="U1541" s="132"/>
      <c r="V1541" s="132"/>
      <c r="W1541" s="132"/>
      <c r="X1541" s="44" t="s">
        <v>33</v>
      </c>
      <c r="Y1541" s="44"/>
      <c r="Z1541" s="44" t="s">
        <v>16</v>
      </c>
      <c r="AA1541" s="44" t="s">
        <v>80</v>
      </c>
      <c r="AB1541" s="2">
        <v>90219.294595797794</v>
      </c>
      <c r="AC1541" s="2">
        <v>8491241.5249083787</v>
      </c>
      <c r="AD1541" s="2">
        <f>+M1541</f>
        <v>112916.37900000002</v>
      </c>
      <c r="AE1541" s="2">
        <f>+AD1541*14%</f>
        <v>15808.293060000004</v>
      </c>
      <c r="AF1541" s="155">
        <f>+AD1541*35%</f>
        <v>39520.732650000005</v>
      </c>
      <c r="AG1541" s="2">
        <f>+AD1541*F1541</f>
        <v>10627441.175446201</v>
      </c>
      <c r="AH1541" s="2">
        <f>+AE1541*F1541</f>
        <v>1487841.7645624683</v>
      </c>
      <c r="AI1541" s="2">
        <f>+AF1541*F1541</f>
        <v>3719604.4114061706</v>
      </c>
      <c r="AJ1541" s="2">
        <f>SUM(AG1541:AI1541)</f>
        <v>15834887.351414841</v>
      </c>
      <c r="AK1541" s="2">
        <f>+AD1541*G1541</f>
        <v>10627441.175446201</v>
      </c>
      <c r="AL1541" s="2">
        <f>+AE1541*G1541</f>
        <v>1487841.7645624683</v>
      </c>
      <c r="AM1541" s="2">
        <f>+AF1541*G1541</f>
        <v>3719604.4114061706</v>
      </c>
      <c r="AN1541" s="155">
        <f>SUM(AK1541:AM1541)</f>
        <v>15834887.351414841</v>
      </c>
      <c r="AQ1541" s="145" t="s">
        <v>525</v>
      </c>
      <c r="AU1541" s="8" t="str">
        <f>+K1541</f>
        <v>Bao gồm</v>
      </c>
      <c r="AV1541" s="167">
        <f>'[3]BDG (XD)'!$AA$1017</f>
        <v>115996.95626419202</v>
      </c>
      <c r="AW1541" s="167">
        <f>'[3]BDG (XD)'!$AA$1017</f>
        <v>115996.95626419202</v>
      </c>
      <c r="AX1541" s="8">
        <f>F1541*AW1541</f>
        <v>10917378.330281973</v>
      </c>
      <c r="AY1541" s="8">
        <f>IF(AQ1541="CT",7%,5%)*AX1541</f>
        <v>764216.48311973817</v>
      </c>
      <c r="AZ1541" s="8">
        <f>AX1541*2%</f>
        <v>218347.56660563947</v>
      </c>
      <c r="BA1541" s="8">
        <f>IF(BB1541&gt;0,0,AX1541*5%)</f>
        <v>0</v>
      </c>
      <c r="BB1541" s="8">
        <f>(AX1541-BG1541)*35%</f>
        <v>3821082.41559869</v>
      </c>
      <c r="BC1541" s="8">
        <f>+AX1541+AY1541+AZ1541+BA1541+BB1541</f>
        <v>15721024.795606039</v>
      </c>
      <c r="BD1541" s="8">
        <f>AX1541-AT1541</f>
        <v>10917378.330281973</v>
      </c>
      <c r="BE1541" s="2"/>
      <c r="BH1541" s="2"/>
    </row>
    <row r="1542" spans="1:61" ht="17" hidden="1" outlineLevel="1" x14ac:dyDescent="0.2">
      <c r="A1542" s="1" t="s">
        <v>1055</v>
      </c>
      <c r="B1542" s="82">
        <v>4</v>
      </c>
      <c r="C1542" s="144" t="s">
        <v>746</v>
      </c>
      <c r="D1542" s="144"/>
      <c r="E1542" s="82" t="s">
        <v>52</v>
      </c>
      <c r="F1542" s="143">
        <v>1084.1777999999999</v>
      </c>
      <c r="G1542" s="142">
        <f>+[2]THKL!F1546</f>
        <v>1084.1777999999999</v>
      </c>
      <c r="H1542" s="176"/>
      <c r="I1542" s="176"/>
      <c r="J1542" s="176"/>
      <c r="K1542" s="156" t="s">
        <v>89</v>
      </c>
      <c r="L1542" s="244">
        <f>138320/4*2</f>
        <v>69160</v>
      </c>
      <c r="M1542" s="157">
        <f>SUM(K1542:L1542)</f>
        <v>69160</v>
      </c>
      <c r="N1542" s="83">
        <f>IF(V1542&lt;&gt;"VTC VHm",_xlfn.XLOOKUP(Z1542,$AC$4015:$AC$4035,$AD$4015:$AD$4035,0)*M1542,_xlfn.XLOOKUP(Z1542,$AC$4015:$AC$4035,$AD$4015:$AD$4035,0)*L1542)</f>
        <v>24206</v>
      </c>
      <c r="O1542" s="83">
        <f>IF(V1542&lt;&gt;"VTC VHm",_xlfn.XLOOKUP(Z1542,$AC$4015:$AC$4035,$AE$4015:$AE$4035,0)*M1542,_xlfn.XLOOKUP(Z1542,$AC$4015:$AC$4035,$AE$4015:$AE$4035,0)*L1542)</f>
        <v>0</v>
      </c>
      <c r="P1542" s="83">
        <f>SUM(N1542:O1542)</f>
        <v>24206</v>
      </c>
      <c r="Q1542" s="157">
        <f>M1542*G1542</f>
        <v>74981736.648000002</v>
      </c>
      <c r="R1542" s="157">
        <f>G1542*P1542</f>
        <v>26243607.8268</v>
      </c>
      <c r="S1542" s="83">
        <f>SUM(Q1542:R1542)</f>
        <v>101225344.47480001</v>
      </c>
      <c r="T1542" s="165" t="s">
        <v>100</v>
      </c>
      <c r="U1542" s="176"/>
      <c r="V1542" s="176"/>
      <c r="W1542" s="176"/>
      <c r="X1542" s="44" t="s">
        <v>33</v>
      </c>
      <c r="Y1542" s="44"/>
      <c r="Z1542" s="44" t="s">
        <v>14</v>
      </c>
      <c r="AA1542" s="44" t="s">
        <v>80</v>
      </c>
      <c r="AB1542" s="2">
        <v>83056.628182225511</v>
      </c>
      <c r="AC1542" s="2">
        <v>90048152.418023244</v>
      </c>
      <c r="AD1542" s="2">
        <f>+M1542</f>
        <v>69160</v>
      </c>
      <c r="AE1542" s="2">
        <f>+AD1542*14%</f>
        <v>9682.4000000000015</v>
      </c>
      <c r="AF1542" s="155">
        <f>+AD1542*35%</f>
        <v>24206</v>
      </c>
      <c r="AG1542" s="2">
        <f>+AD1542*F1542</f>
        <v>74981736.648000002</v>
      </c>
      <c r="AH1542" s="2">
        <f>+AE1542*F1542</f>
        <v>10497443.130720001</v>
      </c>
      <c r="AI1542" s="2">
        <f>+AF1542*F1542</f>
        <v>26243607.8268</v>
      </c>
      <c r="AJ1542" s="2">
        <f>SUM(AG1542:AI1542)</f>
        <v>111722787.60552001</v>
      </c>
      <c r="AK1542" s="2">
        <f>+AD1542*G1542</f>
        <v>74981736.648000002</v>
      </c>
      <c r="AL1542" s="2">
        <f>+AE1542*G1542</f>
        <v>10497443.130720001</v>
      </c>
      <c r="AM1542" s="2">
        <f>+AF1542*G1542</f>
        <v>26243607.8268</v>
      </c>
      <c r="AN1542" s="155">
        <f>SUM(AK1542:AM1542)</f>
        <v>111722787.60552001</v>
      </c>
      <c r="AQ1542" s="145" t="s">
        <v>525</v>
      </c>
      <c r="AU1542" s="8" t="str">
        <f>+K1542</f>
        <v>Bao gồm</v>
      </c>
      <c r="AV1542" s="8">
        <f>+L1542</f>
        <v>69160</v>
      </c>
      <c r="AW1542" s="2">
        <f>+M1542</f>
        <v>69160</v>
      </c>
      <c r="AX1542" s="8">
        <f>F1542*AW1542</f>
        <v>74981736.648000002</v>
      </c>
      <c r="AY1542" s="8">
        <f>IF(AQ1542="CT",7%,5%)*AX1542</f>
        <v>5248721.5653600004</v>
      </c>
      <c r="AZ1542" s="8">
        <f>AX1542*2%</f>
        <v>1499634.7329600002</v>
      </c>
      <c r="BA1542" s="8">
        <f>IF(BB1542&gt;0,0,AX1542*5%)</f>
        <v>0</v>
      </c>
      <c r="BB1542" s="8">
        <f>(AX1542-BG1542)*35%</f>
        <v>26243607.8268</v>
      </c>
      <c r="BC1542" s="8">
        <f>+AX1542+AY1542+AZ1542+BA1542+BB1542</f>
        <v>107973700.77312</v>
      </c>
      <c r="BD1542" s="8">
        <f>AX1542-AT1542</f>
        <v>74981736.648000002</v>
      </c>
      <c r="BE1542" s="2"/>
      <c r="BH1542" s="2"/>
    </row>
    <row r="1543" spans="1:61" ht="17" hidden="1" outlineLevel="1" x14ac:dyDescent="0.2">
      <c r="A1543" s="1" t="s">
        <v>1055</v>
      </c>
      <c r="B1543" s="82">
        <v>5</v>
      </c>
      <c r="C1543" s="144" t="s">
        <v>890</v>
      </c>
      <c r="D1543" s="144"/>
      <c r="E1543" s="82" t="s">
        <v>52</v>
      </c>
      <c r="F1543" s="143">
        <v>94.117800000000003</v>
      </c>
      <c r="G1543" s="142">
        <f>+[2]THKL!F1547</f>
        <v>94.117800000000003</v>
      </c>
      <c r="H1543" s="132"/>
      <c r="I1543" s="132"/>
      <c r="J1543" s="132"/>
      <c r="K1543" s="156" t="str">
        <f>$K$129</f>
        <v>Bao gồm</v>
      </c>
      <c r="L1543" s="244">
        <f>$L$129</f>
        <v>21438.4656</v>
      </c>
      <c r="M1543" s="157">
        <f>SUM(K1543:L1543)</f>
        <v>21438.4656</v>
      </c>
      <c r="N1543" s="83">
        <f>IF(V1543&lt;&gt;"VTC VHm",_xlfn.XLOOKUP(Z1543,$AC$4015:$AC$4035,$AD$4015:$AD$4035,0)*M1543,_xlfn.XLOOKUP(Z1543,$AC$4015:$AC$4035,$AD$4015:$AD$4035,0)*L1543)</f>
        <v>7503.4629599999989</v>
      </c>
      <c r="O1543" s="83">
        <f>IF(V1543&lt;&gt;"VTC VHm",_xlfn.XLOOKUP(Z1543,$AC$4015:$AC$4035,$AE$4015:$AE$4035,0)*M1543,_xlfn.XLOOKUP(Z1543,$AC$4015:$AC$4035,$AE$4015:$AE$4035,0)*L1543)</f>
        <v>0</v>
      </c>
      <c r="P1543" s="83">
        <f>SUM(N1543:O1543)</f>
        <v>7503.4629599999989</v>
      </c>
      <c r="Q1543" s="157">
        <f>M1543*G1543</f>
        <v>2017741.2176476801</v>
      </c>
      <c r="R1543" s="157">
        <f>G1543*P1543</f>
        <v>706209.42617668794</v>
      </c>
      <c r="S1543" s="83">
        <f>SUM(Q1543:R1543)</f>
        <v>2723950.6438243678</v>
      </c>
      <c r="T1543" s="165" t="s">
        <v>100</v>
      </c>
      <c r="U1543" s="132"/>
      <c r="V1543" s="132"/>
      <c r="W1543" s="132"/>
      <c r="X1543" s="44" t="s">
        <v>33</v>
      </c>
      <c r="Y1543" s="44"/>
      <c r="Z1543" s="44" t="s">
        <v>14</v>
      </c>
      <c r="AA1543" s="44" t="s">
        <v>80</v>
      </c>
      <c r="AB1543" s="2">
        <v>83056.628182225511</v>
      </c>
      <c r="AC1543" s="2">
        <v>7817107.1199290641</v>
      </c>
      <c r="AD1543" s="2">
        <f>+M1543</f>
        <v>21438.4656</v>
      </c>
      <c r="AE1543" s="2">
        <f>+AD1543*14%</f>
        <v>3001.3851840000002</v>
      </c>
      <c r="AF1543" s="155">
        <f>+AD1543*35%</f>
        <v>7503.4629599999989</v>
      </c>
      <c r="AG1543" s="2">
        <f>+AD1543*F1543</f>
        <v>2017741.2176476801</v>
      </c>
      <c r="AH1543" s="2">
        <f>+AE1543*F1543</f>
        <v>282483.77047067526</v>
      </c>
      <c r="AI1543" s="2">
        <f>+AF1543*F1543</f>
        <v>706209.42617668794</v>
      </c>
      <c r="AJ1543" s="2">
        <f>SUM(AG1543:AI1543)</f>
        <v>3006434.4142950429</v>
      </c>
      <c r="AK1543" s="2">
        <f>+AD1543*G1543</f>
        <v>2017741.2176476801</v>
      </c>
      <c r="AL1543" s="2">
        <f>+AE1543*G1543</f>
        <v>282483.77047067526</v>
      </c>
      <c r="AM1543" s="2">
        <f>+AF1543*G1543</f>
        <v>706209.42617668794</v>
      </c>
      <c r="AN1543" s="155">
        <f>SUM(AK1543:AM1543)</f>
        <v>3006434.4142950429</v>
      </c>
      <c r="AQ1543" s="145" t="s">
        <v>525</v>
      </c>
      <c r="AU1543" s="8" t="str">
        <f>+K1543</f>
        <v>Bao gồm</v>
      </c>
      <c r="AV1543" s="8">
        <v>34580</v>
      </c>
      <c r="AW1543" s="8">
        <v>34580</v>
      </c>
      <c r="AX1543" s="8">
        <f>F1543*AW1543</f>
        <v>3254593.5240000002</v>
      </c>
      <c r="AY1543" s="8">
        <f>IF(AQ1543="CT",7%,5%)*AX1543</f>
        <v>227821.54668000003</v>
      </c>
      <c r="AZ1543" s="8">
        <f>AX1543*2%</f>
        <v>65091.870480000005</v>
      </c>
      <c r="BA1543" s="8">
        <f>IF(BB1543&gt;0,0,AX1543*5%)</f>
        <v>0</v>
      </c>
      <c r="BB1543" s="8">
        <f>(AX1543-BG1543)*35%</f>
        <v>1139107.7334</v>
      </c>
      <c r="BC1543" s="8">
        <f>+AX1543+AY1543+AZ1543+BA1543+BB1543</f>
        <v>4686614.6745600002</v>
      </c>
      <c r="BD1543" s="8">
        <f>AX1543-AT1543</f>
        <v>3254593.5240000002</v>
      </c>
      <c r="BE1543" s="2"/>
      <c r="BH1543" s="2"/>
      <c r="BI1543" s="1" t="s">
        <v>743</v>
      </c>
    </row>
    <row r="1544" spans="1:61" ht="34" hidden="1" outlineLevel="1" x14ac:dyDescent="0.2">
      <c r="A1544" s="1" t="s">
        <v>1054</v>
      </c>
      <c r="B1544" s="82">
        <v>6</v>
      </c>
      <c r="C1544" s="144" t="s">
        <v>741</v>
      </c>
      <c r="D1544" s="144"/>
      <c r="E1544" s="82" t="s">
        <v>52</v>
      </c>
      <c r="F1544" s="143">
        <v>711.17399999999998</v>
      </c>
      <c r="G1544" s="142">
        <f>+[2]THKL!F1548</f>
        <v>711.17399999999998</v>
      </c>
      <c r="H1544" s="132"/>
      <c r="I1544" s="132"/>
      <c r="J1544" s="132"/>
      <c r="K1544" s="156" t="str">
        <f>$K$130</f>
        <v>Bao gồm</v>
      </c>
      <c r="L1544" s="157">
        <f>$L$130</f>
        <v>121824.03600000001</v>
      </c>
      <c r="M1544" s="157">
        <f>SUM(K1544:L1544)</f>
        <v>121824.03600000001</v>
      </c>
      <c r="N1544" s="83">
        <f>IF(V1544&lt;&gt;"VTC VHm",_xlfn.XLOOKUP(Z1544,$AC$4015:$AC$4035,$AD$4015:$AD$4035,0)*M1544,_xlfn.XLOOKUP(Z1544,$AC$4015:$AC$4035,$AD$4015:$AD$4035,0)*L1544)</f>
        <v>42638.412600000003</v>
      </c>
      <c r="O1544" s="83">
        <f>IF(V1544&lt;&gt;"VTC VHm",_xlfn.XLOOKUP(Z1544,$AC$4015:$AC$4035,$AE$4015:$AE$4035,0)*M1544,_xlfn.XLOOKUP(Z1544,$AC$4015:$AC$4035,$AE$4015:$AE$4035,0)*L1544)</f>
        <v>0</v>
      </c>
      <c r="P1544" s="83">
        <f>SUM(N1544:O1544)</f>
        <v>42638.412600000003</v>
      </c>
      <c r="Q1544" s="157">
        <f>M1544*G1544</f>
        <v>86638086.978264004</v>
      </c>
      <c r="R1544" s="157">
        <f>G1544*P1544</f>
        <v>30323330.442392401</v>
      </c>
      <c r="S1544" s="83">
        <f>SUM(Q1544:R1544)</f>
        <v>116961417.42065641</v>
      </c>
      <c r="T1544" s="156" t="s">
        <v>50</v>
      </c>
      <c r="U1544" s="132"/>
      <c r="V1544" s="132"/>
      <c r="W1544" s="132"/>
      <c r="X1544" s="44" t="s">
        <v>33</v>
      </c>
      <c r="Y1544" s="44"/>
      <c r="Z1544" s="44" t="s">
        <v>14</v>
      </c>
      <c r="AA1544" s="44" t="s">
        <v>80</v>
      </c>
      <c r="AB1544" s="2">
        <v>94977.295697983049</v>
      </c>
      <c r="AC1544" s="2">
        <v>67545383.290717393</v>
      </c>
      <c r="AD1544" s="2">
        <f>+M1544</f>
        <v>121824.03600000001</v>
      </c>
      <c r="AE1544" s="2">
        <f>+AD1544*14%</f>
        <v>17055.365040000004</v>
      </c>
      <c r="AF1544" s="155">
        <f>+AD1544*35%</f>
        <v>42638.412600000003</v>
      </c>
      <c r="AG1544" s="2">
        <f>+AD1544*F1544</f>
        <v>86638086.978264004</v>
      </c>
      <c r="AH1544" s="2">
        <f>+AE1544*F1544</f>
        <v>12129332.176956963</v>
      </c>
      <c r="AI1544" s="2">
        <f>+AF1544*F1544</f>
        <v>30323330.442392401</v>
      </c>
      <c r="AJ1544" s="2">
        <f>SUM(AG1544:AI1544)</f>
        <v>129090749.59761336</v>
      </c>
      <c r="AK1544" s="2">
        <f>+AD1544*G1544</f>
        <v>86638086.978264004</v>
      </c>
      <c r="AL1544" s="2">
        <f>+AE1544*G1544</f>
        <v>12129332.176956963</v>
      </c>
      <c r="AM1544" s="2">
        <f>+AF1544*G1544</f>
        <v>30323330.442392401</v>
      </c>
      <c r="AN1544" s="155">
        <f>SUM(AK1544:AM1544)</f>
        <v>129090749.59761336</v>
      </c>
      <c r="AQ1544" s="145" t="s">
        <v>525</v>
      </c>
      <c r="AU1544" s="8" t="str">
        <f>+K1544</f>
        <v>Bao gồm</v>
      </c>
      <c r="AV1544" s="8">
        <f>+L1544</f>
        <v>121824.03600000001</v>
      </c>
      <c r="AW1544" s="2">
        <f>+M1544</f>
        <v>121824.03600000001</v>
      </c>
      <c r="AX1544" s="8">
        <f>F1544*AW1544</f>
        <v>86638086.978264004</v>
      </c>
      <c r="AY1544" s="8">
        <f>IF(AQ1544="CT",7%,5%)*AX1544</f>
        <v>6064666.0884784805</v>
      </c>
      <c r="AZ1544" s="8">
        <f>AX1544*2%</f>
        <v>1732761.73956528</v>
      </c>
      <c r="BA1544" s="8">
        <f>IF(BB1544&gt;0,0,AX1544*5%)</f>
        <v>0</v>
      </c>
      <c r="BB1544" s="8">
        <f>(AX1544-BG1544)*35%</f>
        <v>30323330.442392398</v>
      </c>
      <c r="BC1544" s="8">
        <f>+AX1544+AY1544+AZ1544+BA1544+BB1544</f>
        <v>124758845.24870016</v>
      </c>
      <c r="BD1544" s="8">
        <f>AX1544-AT1544</f>
        <v>86638086.978264004</v>
      </c>
      <c r="BE1544" s="2"/>
      <c r="BH1544" s="2"/>
    </row>
    <row r="1545" spans="1:61" ht="34" hidden="1" outlineLevel="1" x14ac:dyDescent="0.2">
      <c r="A1545" s="1" t="s">
        <v>975</v>
      </c>
      <c r="B1545" s="82">
        <v>7</v>
      </c>
      <c r="C1545" s="144" t="s">
        <v>740</v>
      </c>
      <c r="D1545" s="144"/>
      <c r="E1545" s="82" t="s">
        <v>52</v>
      </c>
      <c r="F1545" s="143">
        <v>94.117800000000003</v>
      </c>
      <c r="G1545" s="142">
        <f>+[2]THKL!F1549</f>
        <v>94.117800000000003</v>
      </c>
      <c r="H1545" s="132"/>
      <c r="I1545" s="132"/>
      <c r="J1545" s="132"/>
      <c r="K1545" s="156" t="str">
        <f>$K$131</f>
        <v>Bao gồm</v>
      </c>
      <c r="L1545" s="157">
        <f>$L$131</f>
        <v>41916.36</v>
      </c>
      <c r="M1545" s="157">
        <f>SUM(K1545:L1545)</f>
        <v>41916.36</v>
      </c>
      <c r="N1545" s="83">
        <f>IF(V1545&lt;&gt;"VTC VHm",_xlfn.XLOOKUP(Z1545,$AC$4015:$AC$4035,$AD$4015:$AD$4035,0)*M1545,_xlfn.XLOOKUP(Z1545,$AC$4015:$AC$4035,$AD$4015:$AD$4035,0)*L1545)</f>
        <v>14670.725999999999</v>
      </c>
      <c r="O1545" s="83">
        <f>IF(V1545&lt;&gt;"VTC VHm",_xlfn.XLOOKUP(Z1545,$AC$4015:$AC$4035,$AE$4015:$AE$4035,0)*M1545,_xlfn.XLOOKUP(Z1545,$AC$4015:$AC$4035,$AE$4015:$AE$4035,0)*L1545)</f>
        <v>0</v>
      </c>
      <c r="P1545" s="83">
        <f>SUM(N1545:O1545)</f>
        <v>14670.725999999999</v>
      </c>
      <c r="Q1545" s="157">
        <f>M1545*G1545</f>
        <v>3945075.587208</v>
      </c>
      <c r="R1545" s="157">
        <f>G1545*P1545</f>
        <v>1380776.4555227999</v>
      </c>
      <c r="S1545" s="83">
        <f>SUM(Q1545:R1545)</f>
        <v>5325852.0427307999</v>
      </c>
      <c r="T1545" s="156" t="s">
        <v>50</v>
      </c>
      <c r="U1545" s="132"/>
      <c r="V1545" s="132"/>
      <c r="W1545" s="132"/>
      <c r="X1545" s="44" t="s">
        <v>33</v>
      </c>
      <c r="Y1545" s="44"/>
      <c r="Z1545" s="44" t="s">
        <v>14</v>
      </c>
      <c r="AA1545" s="44" t="s">
        <v>80</v>
      </c>
      <c r="AB1545" s="2">
        <v>102887.81838657794</v>
      </c>
      <c r="AC1545" s="2">
        <v>9683575.1133442651</v>
      </c>
      <c r="AD1545" s="2">
        <f>+M1545</f>
        <v>41916.36</v>
      </c>
      <c r="AE1545" s="2">
        <f>+AD1545*14%</f>
        <v>5868.2904000000008</v>
      </c>
      <c r="AF1545" s="155">
        <f>+AD1545*35%</f>
        <v>14670.725999999999</v>
      </c>
      <c r="AG1545" s="2">
        <f>+AD1545*F1545</f>
        <v>3945075.587208</v>
      </c>
      <c r="AH1545" s="2">
        <f>+AE1545*F1545</f>
        <v>552310.58220912004</v>
      </c>
      <c r="AI1545" s="2">
        <f>+AF1545*F1545</f>
        <v>1380776.4555227999</v>
      </c>
      <c r="AJ1545" s="2">
        <f>SUM(AG1545:AI1545)</f>
        <v>5878162.6249399204</v>
      </c>
      <c r="AK1545" s="2">
        <f>+AD1545*G1545</f>
        <v>3945075.587208</v>
      </c>
      <c r="AL1545" s="2">
        <f>+AE1545*G1545</f>
        <v>552310.58220912004</v>
      </c>
      <c r="AM1545" s="2">
        <f>+AF1545*G1545</f>
        <v>1380776.4555227999</v>
      </c>
      <c r="AN1545" s="155">
        <f>SUM(AK1545:AM1545)</f>
        <v>5878162.6249399204</v>
      </c>
      <c r="AQ1545" s="145" t="s">
        <v>525</v>
      </c>
      <c r="AU1545" s="8" t="str">
        <f>+K1545</f>
        <v>Bao gồm</v>
      </c>
      <c r="AV1545" s="8">
        <f>+L1545</f>
        <v>41916.36</v>
      </c>
      <c r="AW1545" s="2">
        <f>+M1545</f>
        <v>41916.36</v>
      </c>
      <c r="AX1545" s="8">
        <f>F1545*AW1545</f>
        <v>3945075.587208</v>
      </c>
      <c r="AY1545" s="8">
        <f>IF(AQ1545="CT",7%,5%)*AX1545</f>
        <v>276155.29110456002</v>
      </c>
      <c r="AZ1545" s="8">
        <f>AX1545*2%</f>
        <v>78901.511744160001</v>
      </c>
      <c r="BA1545" s="8">
        <f>IF(BB1545&gt;0,0,AX1545*5%)</f>
        <v>0</v>
      </c>
      <c r="BB1545" s="8">
        <f>(AX1545-BG1545)*35%</f>
        <v>1380776.4555227999</v>
      </c>
      <c r="BC1545" s="8">
        <f>+AX1545+AY1545+AZ1545+BA1545+BB1545</f>
        <v>5680908.8455795199</v>
      </c>
      <c r="BD1545" s="8">
        <f>AX1545-AT1545</f>
        <v>3945075.587208</v>
      </c>
      <c r="BE1545" s="2"/>
      <c r="BH1545" s="2"/>
    </row>
    <row r="1546" spans="1:61" ht="34" hidden="1" outlineLevel="1" x14ac:dyDescent="0.2">
      <c r="A1546" s="1" t="s">
        <v>989</v>
      </c>
      <c r="B1546" s="82">
        <v>8</v>
      </c>
      <c r="C1546" s="144" t="s">
        <v>1053</v>
      </c>
      <c r="D1546" s="144"/>
      <c r="E1546" s="82" t="s">
        <v>52</v>
      </c>
      <c r="F1546" s="143">
        <v>31.428000000000001</v>
      </c>
      <c r="G1546" s="142">
        <f>+[2]THKL!F1550</f>
        <v>31.428000000000001</v>
      </c>
      <c r="H1546" s="132"/>
      <c r="I1546" s="132"/>
      <c r="J1546" s="132"/>
      <c r="K1546" s="156">
        <f>$K$806</f>
        <v>198000</v>
      </c>
      <c r="L1546" s="157">
        <f>$L$152</f>
        <v>207031.93799999985</v>
      </c>
      <c r="M1546" s="157">
        <f>SUM(K1546:L1546)</f>
        <v>405031.93799999985</v>
      </c>
      <c r="N1546" s="83">
        <f>IF(V1546&lt;&gt;"VTC VHm",_xlfn.XLOOKUP(Z1546,$AC$4015:$AC$4035,$AD$4015:$AD$4035,0)*M1546,_xlfn.XLOOKUP(Z1546,$AC$4015:$AC$4035,$AD$4015:$AD$4035,0)*L1546)</f>
        <v>72461.178299999941</v>
      </c>
      <c r="O1546" s="83">
        <f>IF(V1546&lt;&gt;"VTC VHm",_xlfn.XLOOKUP(Z1546,$AC$4015:$AC$4035,$AE$4015:$AE$4035,0)*M1546,_xlfn.XLOOKUP(Z1546,$AC$4015:$AC$4035,$AE$4015:$AE$4035,0)*L1546)</f>
        <v>0</v>
      </c>
      <c r="P1546" s="83">
        <f>SUM(N1546:O1546)</f>
        <v>72461.178299999941</v>
      </c>
      <c r="Q1546" s="157">
        <f>M1546*G1546</f>
        <v>12729343.747463996</v>
      </c>
      <c r="R1546" s="157">
        <f>G1546*P1546</f>
        <v>2277309.911612398</v>
      </c>
      <c r="S1546" s="83">
        <f>SUM(Q1546:R1546)</f>
        <v>15006653.659076393</v>
      </c>
      <c r="T1546" s="156" t="s">
        <v>716</v>
      </c>
      <c r="U1546" s="132"/>
      <c r="V1546" s="82" t="s">
        <v>34</v>
      </c>
      <c r="W1546" s="132"/>
      <c r="X1546" s="44" t="s">
        <v>33</v>
      </c>
      <c r="Y1546" s="44"/>
      <c r="Z1546" s="44" t="s">
        <v>16</v>
      </c>
      <c r="AA1546" s="44" t="s">
        <v>80</v>
      </c>
      <c r="AB1546" s="2">
        <v>457905.00191386376</v>
      </c>
      <c r="AC1546" s="2">
        <v>14391038.400148911</v>
      </c>
      <c r="AD1546" s="2">
        <f>+M1546</f>
        <v>405031.93799999985</v>
      </c>
      <c r="AE1546" s="2">
        <f>+AD1546*14%</f>
        <v>56704.471319999982</v>
      </c>
      <c r="AF1546" s="155">
        <f>+AD1546*35%</f>
        <v>141761.17829999994</v>
      </c>
      <c r="AG1546" s="2">
        <f>+AD1546*F1546</f>
        <v>12729343.747463996</v>
      </c>
      <c r="AH1546" s="2">
        <f>+AE1546*F1546</f>
        <v>1782108.1246449596</v>
      </c>
      <c r="AI1546" s="2">
        <f>+AF1546*F1546</f>
        <v>4455270.3116123984</v>
      </c>
      <c r="AJ1546" s="2">
        <f>SUM(AG1546:AI1546)</f>
        <v>18966722.183721352</v>
      </c>
      <c r="AK1546" s="2">
        <f>+AD1546*G1546</f>
        <v>12729343.747463996</v>
      </c>
      <c r="AL1546" s="2">
        <f>+AE1546*G1546</f>
        <v>1782108.1246449596</v>
      </c>
      <c r="AM1546" s="2">
        <f>+AF1546*G1546</f>
        <v>4455270.3116123984</v>
      </c>
      <c r="AN1546" s="155">
        <f>SUM(AK1546:AM1546)</f>
        <v>18966722.183721352</v>
      </c>
      <c r="AQ1546" s="145" t="s">
        <v>525</v>
      </c>
      <c r="AU1546" s="8">
        <f>+K1546</f>
        <v>198000</v>
      </c>
      <c r="AV1546" s="8">
        <f>+L1546</f>
        <v>207031.93799999985</v>
      </c>
      <c r="AW1546" s="2">
        <f>+M1546</f>
        <v>405031.93799999985</v>
      </c>
      <c r="AX1546" s="8">
        <f>F1546*AW1546</f>
        <v>12729343.747463996</v>
      </c>
      <c r="AY1546" s="8">
        <f>IF(AQ1546="CT",7%,5%)*AX1546</f>
        <v>891054.06232247979</v>
      </c>
      <c r="AZ1546" s="8">
        <f>AX1546*2%</f>
        <v>254586.87494927991</v>
      </c>
      <c r="BA1546" s="8">
        <f>IF(BB1546&gt;0,0,AX1546*5%)</f>
        <v>0</v>
      </c>
      <c r="BB1546" s="8">
        <f>(AX1546-BG1546)*35%</f>
        <v>4455270.3116123984</v>
      </c>
      <c r="BC1546" s="8">
        <f>+AX1546+AY1546+AZ1546+BA1546+BB1546</f>
        <v>18330254.996348154</v>
      </c>
      <c r="BD1546" s="8">
        <f>AX1546-AT1546</f>
        <v>12729343.747463996</v>
      </c>
      <c r="BE1546" s="2"/>
      <c r="BH1546" s="2"/>
    </row>
    <row r="1547" spans="1:61" ht="34" hidden="1" outlineLevel="1" x14ac:dyDescent="0.2">
      <c r="A1547" s="1" t="s">
        <v>984</v>
      </c>
      <c r="B1547" s="82">
        <v>9</v>
      </c>
      <c r="C1547" s="144" t="s">
        <v>1052</v>
      </c>
      <c r="D1547" s="144"/>
      <c r="E1547" s="82" t="s">
        <v>52</v>
      </c>
      <c r="F1547" s="143">
        <v>2.6549999999999998</v>
      </c>
      <c r="G1547" s="142">
        <f>+[2]THKL!F1551</f>
        <v>2.6549999999999998</v>
      </c>
      <c r="H1547" s="132"/>
      <c r="I1547" s="132"/>
      <c r="J1547" s="132"/>
      <c r="K1547" s="156">
        <f>$K$801</f>
        <v>198000</v>
      </c>
      <c r="L1547" s="157">
        <f>'[3]BDG (XD)'!$AA$1081</f>
        <v>263876.0280000004</v>
      </c>
      <c r="M1547" s="157">
        <f>SUM(K1547:L1547)</f>
        <v>461876.0280000004</v>
      </c>
      <c r="N1547" s="83">
        <f>IF(V1547&lt;&gt;"VTC VHm",_xlfn.XLOOKUP(Z1547,$AC$4015:$AC$4035,$AD$4015:$AD$4035,0)*M1547,_xlfn.XLOOKUP(Z1547,$AC$4015:$AC$4035,$AD$4015:$AD$4035,0)*L1547)</f>
        <v>92356.609800000137</v>
      </c>
      <c r="O1547" s="83">
        <f>IF(V1547&lt;&gt;"VTC VHm",_xlfn.XLOOKUP(Z1547,$AC$4015:$AC$4035,$AE$4015:$AE$4035,0)*M1547,_xlfn.XLOOKUP(Z1547,$AC$4015:$AC$4035,$AE$4015:$AE$4035,0)*L1547)</f>
        <v>0</v>
      </c>
      <c r="P1547" s="83">
        <f>SUM(N1547:O1547)</f>
        <v>92356.609800000137</v>
      </c>
      <c r="Q1547" s="157">
        <f>M1547*G1547</f>
        <v>1226280.854340001</v>
      </c>
      <c r="R1547" s="157">
        <f>G1547*P1547</f>
        <v>245206.79901900035</v>
      </c>
      <c r="S1547" s="83">
        <f>SUM(Q1547:R1547)</f>
        <v>1471487.6533590013</v>
      </c>
      <c r="T1547" s="156" t="s">
        <v>716</v>
      </c>
      <c r="U1547" s="132"/>
      <c r="V1547" s="82" t="s">
        <v>34</v>
      </c>
      <c r="W1547" s="132"/>
      <c r="X1547" s="44" t="s">
        <v>33</v>
      </c>
      <c r="Y1547" s="44"/>
      <c r="Z1547" s="44" t="s">
        <v>16</v>
      </c>
      <c r="AA1547" s="44" t="s">
        <v>80</v>
      </c>
      <c r="AB1547" s="2">
        <v>527107.27586495143</v>
      </c>
      <c r="AC1547" s="2">
        <v>1399469.8174214459</v>
      </c>
      <c r="AD1547" s="2">
        <f>+M1547</f>
        <v>461876.0280000004</v>
      </c>
      <c r="AE1547" s="2">
        <f>+AD1547*14%</f>
        <v>64662.64392000006</v>
      </c>
      <c r="AF1547" s="155">
        <f>+AD1547*35%</f>
        <v>161656.60980000012</v>
      </c>
      <c r="AG1547" s="2">
        <f>+AD1547*F1547</f>
        <v>1226280.854340001</v>
      </c>
      <c r="AH1547" s="2">
        <f>+AE1547*F1547</f>
        <v>171679.31960760016</v>
      </c>
      <c r="AI1547" s="2">
        <f>+AF1547*F1547</f>
        <v>429198.29901900032</v>
      </c>
      <c r="AJ1547" s="2">
        <f>SUM(AG1547:AI1547)</f>
        <v>1827158.4729666014</v>
      </c>
      <c r="AK1547" s="2">
        <f>+AD1547*G1547</f>
        <v>1226280.854340001</v>
      </c>
      <c r="AL1547" s="2">
        <f>+AE1547*G1547</f>
        <v>171679.31960760016</v>
      </c>
      <c r="AM1547" s="2">
        <f>+AF1547*G1547</f>
        <v>429198.29901900032</v>
      </c>
      <c r="AN1547" s="155">
        <f>SUM(AK1547:AM1547)</f>
        <v>1827158.4729666014</v>
      </c>
      <c r="AQ1547" s="145" t="s">
        <v>525</v>
      </c>
      <c r="AU1547" s="8">
        <f>+K1547</f>
        <v>198000</v>
      </c>
      <c r="AV1547" s="8">
        <f>+L1547</f>
        <v>263876.0280000004</v>
      </c>
      <c r="AW1547" s="2">
        <f>+M1547</f>
        <v>461876.0280000004</v>
      </c>
      <c r="AX1547" s="8">
        <f>F1547*AW1547</f>
        <v>1226280.854340001</v>
      </c>
      <c r="AY1547" s="8">
        <f>IF(AQ1547="CT",7%,5%)*AX1547</f>
        <v>85839.659803800081</v>
      </c>
      <c r="AZ1547" s="8">
        <f>AX1547*2%</f>
        <v>24525.617086800019</v>
      </c>
      <c r="BA1547" s="8">
        <f>IF(BB1547&gt;0,0,AX1547*5%)</f>
        <v>0</v>
      </c>
      <c r="BB1547" s="8">
        <f>(AX1547-BG1547)*35%</f>
        <v>429198.29901900032</v>
      </c>
      <c r="BC1547" s="8">
        <f>+AX1547+AY1547+AZ1547+BA1547+BB1547</f>
        <v>1765844.4302496014</v>
      </c>
      <c r="BD1547" s="8">
        <f>AX1547-AT1547</f>
        <v>1226280.854340001</v>
      </c>
      <c r="BE1547" s="2"/>
      <c r="BH1547" s="2"/>
    </row>
    <row r="1548" spans="1:61" ht="34" hidden="1" outlineLevel="1" x14ac:dyDescent="0.2">
      <c r="A1548" s="1" t="s">
        <v>985</v>
      </c>
      <c r="B1548" s="82">
        <v>10</v>
      </c>
      <c r="C1548" s="144" t="s">
        <v>1051</v>
      </c>
      <c r="D1548" s="144"/>
      <c r="E1548" s="82" t="s">
        <v>52</v>
      </c>
      <c r="F1548" s="143">
        <v>31.428000000000001</v>
      </c>
      <c r="G1548" s="142">
        <f>+[2]THKL!F1552</f>
        <v>31.428000000000001</v>
      </c>
      <c r="H1548" s="132"/>
      <c r="I1548" s="132"/>
      <c r="J1548" s="132"/>
      <c r="K1548" s="156">
        <f>$K$1451</f>
        <v>125000</v>
      </c>
      <c r="L1548" s="157">
        <f>$L$1451</f>
        <v>125541.6</v>
      </c>
      <c r="M1548" s="157">
        <f>SUM(K1548:L1548)</f>
        <v>250541.6</v>
      </c>
      <c r="N1548" s="83">
        <f>IF(V1548&lt;&gt;"VTC VHm",_xlfn.XLOOKUP(Z1548,$AC$4015:$AC$4035,$AD$4015:$AD$4035,0)*M1548,_xlfn.XLOOKUP(Z1548,$AC$4015:$AC$4035,$AD$4015:$AD$4035,0)*L1548)</f>
        <v>43939.56</v>
      </c>
      <c r="O1548" s="83">
        <f>IF(V1548&lt;&gt;"VTC VHm",_xlfn.XLOOKUP(Z1548,$AC$4015:$AC$4035,$AE$4015:$AE$4035,0)*M1548,_xlfn.XLOOKUP(Z1548,$AC$4015:$AC$4035,$AE$4015:$AE$4035,0)*L1548)</f>
        <v>0</v>
      </c>
      <c r="P1548" s="83">
        <f>SUM(N1548:O1548)</f>
        <v>43939.56</v>
      </c>
      <c r="Q1548" s="157">
        <f>M1548*G1548</f>
        <v>7874021.4048000006</v>
      </c>
      <c r="R1548" s="157">
        <f>G1548*P1548</f>
        <v>1380932.49168</v>
      </c>
      <c r="S1548" s="83">
        <f>SUM(Q1548:R1548)</f>
        <v>9254953.8964800015</v>
      </c>
      <c r="T1548" s="156" t="s">
        <v>716</v>
      </c>
      <c r="U1548" s="132"/>
      <c r="V1548" s="82" t="s">
        <v>34</v>
      </c>
      <c r="W1548" s="132"/>
      <c r="X1548" s="44" t="s">
        <v>33</v>
      </c>
      <c r="Y1548" s="44"/>
      <c r="Z1548" s="44" t="s">
        <v>16</v>
      </c>
      <c r="AA1548" s="44" t="s">
        <v>80</v>
      </c>
      <c r="AB1548" s="2">
        <v>406003.86646915838</v>
      </c>
      <c r="AC1548" s="2">
        <v>12759889.51539271</v>
      </c>
      <c r="AD1548" s="2">
        <f>+M1548</f>
        <v>250541.6</v>
      </c>
      <c r="AE1548" s="2">
        <f>+AD1548*14%</f>
        <v>35075.824000000001</v>
      </c>
      <c r="AF1548" s="155">
        <f>+AD1548*35%</f>
        <v>87689.56</v>
      </c>
      <c r="AG1548" s="2">
        <f>+AD1548*F1548</f>
        <v>7874021.4048000006</v>
      </c>
      <c r="AH1548" s="2">
        <f>+AE1548*F1548</f>
        <v>1102362.996672</v>
      </c>
      <c r="AI1548" s="2">
        <f>+AF1548*F1548</f>
        <v>2755907.49168</v>
      </c>
      <c r="AJ1548" s="2">
        <f>SUM(AG1548:AI1548)</f>
        <v>11732291.893152</v>
      </c>
      <c r="AK1548" s="2">
        <f>+AD1548*G1548</f>
        <v>7874021.4048000006</v>
      </c>
      <c r="AL1548" s="2">
        <f>+AE1548*G1548</f>
        <v>1102362.996672</v>
      </c>
      <c r="AM1548" s="2">
        <f>+AF1548*G1548</f>
        <v>2755907.49168</v>
      </c>
      <c r="AN1548" s="155">
        <f>SUM(AK1548:AM1548)</f>
        <v>11732291.893152</v>
      </c>
      <c r="AQ1548" s="145" t="s">
        <v>525</v>
      </c>
      <c r="AU1548" s="8">
        <f>+K1548</f>
        <v>125000</v>
      </c>
      <c r="AV1548" s="8">
        <f>+L1548</f>
        <v>125541.6</v>
      </c>
      <c r="AW1548" s="2">
        <f>+M1548</f>
        <v>250541.6</v>
      </c>
      <c r="AX1548" s="8">
        <f>F1548*AW1548</f>
        <v>7874021.4048000006</v>
      </c>
      <c r="AY1548" s="8">
        <f>IF(AQ1548="CT",7%,5%)*AX1548</f>
        <v>551181.49833600014</v>
      </c>
      <c r="AZ1548" s="8">
        <f>AX1548*2%</f>
        <v>157480.42809600002</v>
      </c>
      <c r="BA1548" s="8">
        <f>IF(BB1548&gt;0,0,AX1548*5%)</f>
        <v>0</v>
      </c>
      <c r="BB1548" s="8">
        <f>(AX1548-BG1548)*35%</f>
        <v>2755907.49168</v>
      </c>
      <c r="BC1548" s="8">
        <f>+AX1548+AY1548+AZ1548+BA1548+BB1548</f>
        <v>11338590.822912</v>
      </c>
      <c r="BD1548" s="8">
        <f>AX1548-AT1548</f>
        <v>7874021.4048000006</v>
      </c>
      <c r="BE1548" s="2"/>
      <c r="BH1548" s="2"/>
    </row>
    <row r="1549" spans="1:61" ht="51" hidden="1" outlineLevel="1" x14ac:dyDescent="0.2">
      <c r="A1549" s="1" t="s">
        <v>1050</v>
      </c>
      <c r="B1549" s="82">
        <v>11</v>
      </c>
      <c r="C1549" s="144" t="s">
        <v>1049</v>
      </c>
      <c r="D1549" s="144"/>
      <c r="E1549" s="82" t="s">
        <v>52</v>
      </c>
      <c r="F1549" s="143">
        <v>269.44799999999998</v>
      </c>
      <c r="G1549" s="142">
        <f>+[2]THKL!F1553</f>
        <v>269.44799999999998</v>
      </c>
      <c r="H1549" s="132"/>
      <c r="I1549" s="132"/>
      <c r="J1549" s="132"/>
      <c r="K1549" s="156" t="str">
        <f>$K$1452</f>
        <v>Bao gồm</v>
      </c>
      <c r="L1549" s="157">
        <f>$L$1452</f>
        <v>3727500</v>
      </c>
      <c r="M1549" s="157">
        <f>SUM(K1549:L1549)</f>
        <v>3727500</v>
      </c>
      <c r="N1549" s="83">
        <f>IF(V1549&lt;&gt;"VTC VHm",_xlfn.XLOOKUP(Z1549,$AC$4015:$AC$4035,$AD$4015:$AD$4035,0)*M1549,_xlfn.XLOOKUP(Z1549,$AC$4015:$AC$4035,$AD$4015:$AD$4035,0)*L1549)</f>
        <v>186375</v>
      </c>
      <c r="O1549" s="83">
        <f>IF(V1549&lt;&gt;"VTC VHm",_xlfn.XLOOKUP(Z1549,$AC$4015:$AC$4035,$AE$4015:$AE$4035,0)*M1549,_xlfn.XLOOKUP(Z1549,$AC$4015:$AC$4035,$AE$4015:$AE$4035,0)*L1549)</f>
        <v>0</v>
      </c>
      <c r="P1549" s="83">
        <f>SUM(N1549:O1549)</f>
        <v>186375</v>
      </c>
      <c r="Q1549" s="157">
        <f>M1549*G1549</f>
        <v>1004367419.9999999</v>
      </c>
      <c r="R1549" s="157">
        <f>G1549*P1549</f>
        <v>50218370.999999993</v>
      </c>
      <c r="S1549" s="83">
        <f>SUM(Q1549:R1549)</f>
        <v>1054585790.9999999</v>
      </c>
      <c r="T1549" s="156" t="s">
        <v>100</v>
      </c>
      <c r="U1549" s="132"/>
      <c r="V1549" s="132"/>
      <c r="W1549" s="132"/>
      <c r="X1549" s="44" t="s">
        <v>33</v>
      </c>
      <c r="Y1549" s="44"/>
      <c r="Z1549" s="44" t="s">
        <v>11</v>
      </c>
      <c r="AA1549" s="44" t="s">
        <v>80</v>
      </c>
      <c r="AB1549" s="2">
        <v>3808236.4599565016</v>
      </c>
      <c r="AC1549" s="2">
        <v>1026121697.6623594</v>
      </c>
      <c r="AD1549" s="2">
        <f>+M1549</f>
        <v>3727500</v>
      </c>
      <c r="AE1549" s="2">
        <f>+AD1549*14%</f>
        <v>521850.00000000006</v>
      </c>
      <c r="AF1549" s="155">
        <f>+AD1549*35%</f>
        <v>1304625</v>
      </c>
      <c r="AG1549" s="2">
        <f>+AD1549*F1549</f>
        <v>1004367419.9999999</v>
      </c>
      <c r="AH1549" s="2">
        <f>+AE1549*F1549</f>
        <v>140611438.80000001</v>
      </c>
      <c r="AI1549" s="2">
        <f>+AF1549*F1549</f>
        <v>351528597</v>
      </c>
      <c r="AJ1549" s="2">
        <f>SUM(AG1549:AI1549)</f>
        <v>1496507455.8</v>
      </c>
      <c r="AK1549" s="2">
        <f>+AD1549*G1549</f>
        <v>1004367419.9999999</v>
      </c>
      <c r="AL1549" s="2">
        <f>+AE1549*G1549</f>
        <v>140611438.80000001</v>
      </c>
      <c r="AM1549" s="2">
        <f>+AF1549*G1549</f>
        <v>351528597</v>
      </c>
      <c r="AN1549" s="155">
        <f>SUM(AK1549:AM1549)</f>
        <v>1496507455.8</v>
      </c>
      <c r="AQ1549" s="145" t="s">
        <v>525</v>
      </c>
      <c r="AU1549" s="8" t="str">
        <f>+K1549</f>
        <v>Bao gồm</v>
      </c>
      <c r="AV1549" s="8">
        <f>+L1549</f>
        <v>3727500</v>
      </c>
      <c r="AW1549" s="2">
        <f>+M1549</f>
        <v>3727500</v>
      </c>
      <c r="AX1549" s="8">
        <f>F1549*AW1549</f>
        <v>1004367419.9999999</v>
      </c>
      <c r="AY1549" s="8">
        <f>IF(AQ1549="CT",7%,5%)*AX1549</f>
        <v>70305719.399999991</v>
      </c>
      <c r="AZ1549" s="8">
        <f>AX1549*2%</f>
        <v>20087348.399999999</v>
      </c>
      <c r="BA1549" s="8">
        <f>IF(BB1549&gt;0,0,AX1549*5%)</f>
        <v>0</v>
      </c>
      <c r="BB1549" s="8">
        <f>(AX1549-BG1549)*35%</f>
        <v>351528596.99999994</v>
      </c>
      <c r="BC1549" s="8">
        <f>+AX1549+AY1549+AZ1549+BA1549+BB1549</f>
        <v>1446289084.8</v>
      </c>
      <c r="BD1549" s="8">
        <f>AX1549-AT1549</f>
        <v>1004367419.9999999</v>
      </c>
      <c r="BE1549" s="2"/>
      <c r="BH1549" s="2"/>
    </row>
    <row r="1550" spans="1:61" ht="187" hidden="1" outlineLevel="1" x14ac:dyDescent="0.2">
      <c r="A1550" s="1" t="s">
        <v>82</v>
      </c>
      <c r="B1550" s="82">
        <v>12</v>
      </c>
      <c r="C1550" s="144" t="s">
        <v>1048</v>
      </c>
      <c r="D1550" s="144"/>
      <c r="E1550" s="82" t="s">
        <v>52</v>
      </c>
      <c r="F1550" s="143">
        <v>102.81</v>
      </c>
      <c r="G1550" s="142">
        <f>+[2]THKL!F1554</f>
        <v>102.81</v>
      </c>
      <c r="H1550" s="132"/>
      <c r="I1550" s="132"/>
      <c r="J1550" s="132"/>
      <c r="K1550" s="156" t="s">
        <v>89</v>
      </c>
      <c r="L1550" s="244">
        <v>2000000</v>
      </c>
      <c r="M1550" s="157">
        <f>SUM(K1550:L1550)</f>
        <v>2000000</v>
      </c>
      <c r="N1550" s="83">
        <f>IF(V1550&lt;&gt;"VTC VHm",_xlfn.XLOOKUP(Z1550,$AC$4015:$AC$4035,$AD$4015:$AD$4035,0)*M1550,_xlfn.XLOOKUP(Z1550,$AC$4015:$AC$4035,$AD$4015:$AD$4035,0)*L1550)</f>
        <v>100000</v>
      </c>
      <c r="O1550" s="83">
        <f>IF(V1550&lt;&gt;"VTC VHm",_xlfn.XLOOKUP(Z1550,$AC$4015:$AC$4035,$AE$4015:$AE$4035,0)*M1550,_xlfn.XLOOKUP(Z1550,$AC$4015:$AC$4035,$AE$4015:$AE$4035,0)*L1550)</f>
        <v>0</v>
      </c>
      <c r="P1550" s="83">
        <f>SUM(N1550:O1550)</f>
        <v>100000</v>
      </c>
      <c r="Q1550" s="157">
        <f>M1550*G1550</f>
        <v>205620000</v>
      </c>
      <c r="R1550" s="157">
        <f>G1550*P1550</f>
        <v>10281000</v>
      </c>
      <c r="S1550" s="83">
        <f>SUM(Q1550:R1550)</f>
        <v>215901000</v>
      </c>
      <c r="T1550" s="165" t="s">
        <v>100</v>
      </c>
      <c r="U1550" s="132"/>
      <c r="V1550" s="132"/>
      <c r="W1550" s="132"/>
      <c r="X1550" s="44" t="s">
        <v>33</v>
      </c>
      <c r="Y1550" s="44"/>
      <c r="Z1550" s="44" t="s">
        <v>15</v>
      </c>
      <c r="AA1550" s="44" t="s">
        <v>80</v>
      </c>
      <c r="AB1550" s="2">
        <v>2478033.7883618777</v>
      </c>
      <c r="AC1550" s="2">
        <v>254766653.78148466</v>
      </c>
      <c r="AD1550" s="2">
        <f>+M1550</f>
        <v>2000000</v>
      </c>
      <c r="AE1550" s="2">
        <f>+AD1550*14%</f>
        <v>280000</v>
      </c>
      <c r="AF1550" s="155">
        <f>+AD1550*35%</f>
        <v>700000</v>
      </c>
      <c r="AG1550" s="2">
        <f>+AD1550*F1550</f>
        <v>205620000</v>
      </c>
      <c r="AH1550" s="2">
        <f>+AE1550*F1550</f>
        <v>28786800</v>
      </c>
      <c r="AI1550" s="2">
        <f>+AF1550*F1550</f>
        <v>71967000</v>
      </c>
      <c r="AJ1550" s="2">
        <f>SUM(AG1550:AI1550)</f>
        <v>306373800</v>
      </c>
      <c r="AK1550" s="2">
        <f>+AD1550*G1550</f>
        <v>205620000</v>
      </c>
      <c r="AL1550" s="2">
        <f>+AE1550*G1550</f>
        <v>28786800</v>
      </c>
      <c r="AM1550" s="2">
        <f>+AF1550*G1550</f>
        <v>71967000</v>
      </c>
      <c r="AN1550" s="155">
        <f>SUM(AK1550:AM1550)</f>
        <v>306373800</v>
      </c>
      <c r="AQ1550" s="145" t="s">
        <v>525</v>
      </c>
      <c r="AU1550" s="8" t="str">
        <f>+K1550</f>
        <v>Bao gồm</v>
      </c>
      <c r="AV1550" s="8">
        <f>+L1550</f>
        <v>2000000</v>
      </c>
      <c r="AW1550" s="2">
        <f>+M1550</f>
        <v>2000000</v>
      </c>
      <c r="AX1550" s="8">
        <f>F1550*AW1550</f>
        <v>205620000</v>
      </c>
      <c r="AY1550" s="8">
        <f>IF(AQ1550="CT",7%,5%)*AX1550</f>
        <v>14393400.000000002</v>
      </c>
      <c r="AZ1550" s="8">
        <f>AX1550*2%</f>
        <v>4112400</v>
      </c>
      <c r="BA1550" s="8">
        <f>IF(BB1550&gt;0,0,AX1550*5%)</f>
        <v>0</v>
      </c>
      <c r="BB1550" s="8">
        <f>(AX1550-BG1550)*35%</f>
        <v>71967000</v>
      </c>
      <c r="BC1550" s="8">
        <f>+AX1550+AY1550+AZ1550+BA1550+BB1550</f>
        <v>296092800</v>
      </c>
      <c r="BD1550" s="8">
        <f>AX1550-AT1550</f>
        <v>205620000</v>
      </c>
      <c r="BE1550" s="2"/>
      <c r="BH1550" s="2"/>
    </row>
    <row r="1551" spans="1:61" ht="34" hidden="1" outlineLevel="1" x14ac:dyDescent="0.2">
      <c r="A1551" s="1" t="s">
        <v>459</v>
      </c>
      <c r="B1551" s="82">
        <v>13</v>
      </c>
      <c r="C1551" s="144" t="s">
        <v>1047</v>
      </c>
      <c r="D1551" s="144"/>
      <c r="E1551" s="82" t="s">
        <v>52</v>
      </c>
      <c r="F1551" s="143">
        <v>5.5439999999999996</v>
      </c>
      <c r="G1551" s="142">
        <f>+[2]THKL!F1555</f>
        <v>1.87</v>
      </c>
      <c r="H1551" s="132"/>
      <c r="I1551" s="132"/>
      <c r="J1551" s="132"/>
      <c r="K1551" s="156">
        <f>$K$1453</f>
        <v>1560495.4646048548</v>
      </c>
      <c r="L1551" s="157">
        <f>$L$1453</f>
        <v>300000</v>
      </c>
      <c r="M1551" s="157">
        <f>SUM(K1551:L1551)</f>
        <v>1860495.4646048548</v>
      </c>
      <c r="N1551" s="83">
        <f>IF(V1551&lt;&gt;"VTC VHm",_xlfn.XLOOKUP(Z1551,$AC$4015:$AC$4035,$AD$4015:$AD$4035,0)*M1551,_xlfn.XLOOKUP(Z1551,$AC$4015:$AC$4035,$AD$4015:$AD$4035,0)*L1551)</f>
        <v>651173.4126116992</v>
      </c>
      <c r="O1551" s="83">
        <f>IF(V1551&lt;&gt;"VTC VHm",_xlfn.XLOOKUP(Z1551,$AC$4015:$AC$4035,$AE$4015:$AE$4035,0)*M1551,_xlfn.XLOOKUP(Z1551,$AC$4015:$AC$4035,$AE$4015:$AE$4035,0)*L1551)</f>
        <v>0</v>
      </c>
      <c r="P1551" s="83">
        <f>SUM(N1551:O1551)</f>
        <v>651173.4126116992</v>
      </c>
      <c r="Q1551" s="157">
        <f>M1551*G1551</f>
        <v>3479126.5188110787</v>
      </c>
      <c r="R1551" s="157">
        <f>G1551*P1551</f>
        <v>1217694.2815838775</v>
      </c>
      <c r="S1551" s="83">
        <f>SUM(Q1551:R1551)</f>
        <v>4696820.800394956</v>
      </c>
      <c r="T1551" s="156"/>
      <c r="U1551" s="132"/>
      <c r="V1551" s="132"/>
      <c r="W1551" s="132"/>
      <c r="X1551" s="44" t="s">
        <v>33</v>
      </c>
      <c r="Y1551" s="44"/>
      <c r="Z1551" s="44" t="s">
        <v>6</v>
      </c>
      <c r="AA1551" s="44" t="s">
        <v>80</v>
      </c>
      <c r="AB1551" s="2">
        <v>2296240.7324999999</v>
      </c>
      <c r="AC1551" s="2">
        <v>12730358.620979998</v>
      </c>
      <c r="AD1551" s="2">
        <f>+M1551</f>
        <v>1860495.4646048548</v>
      </c>
      <c r="AE1551" s="2">
        <f>+AD1551*14%</f>
        <v>260469.3650446797</v>
      </c>
      <c r="AF1551" s="155">
        <f>+AD1551*35%</f>
        <v>651173.4126116992</v>
      </c>
      <c r="AG1551" s="2">
        <f>+AD1551*F1551</f>
        <v>10314586.855769314</v>
      </c>
      <c r="AH1551" s="2">
        <f>+AE1551*F1551</f>
        <v>1444042.1598077042</v>
      </c>
      <c r="AI1551" s="2">
        <f>+AF1551*F1551</f>
        <v>3610105.39951926</v>
      </c>
      <c r="AJ1551" s="2">
        <f>SUM(AG1551:AI1551)</f>
        <v>15368734.415096279</v>
      </c>
      <c r="AK1551" s="2">
        <f>+AD1551*G1551</f>
        <v>3479126.5188110787</v>
      </c>
      <c r="AL1551" s="2">
        <f>+AE1551*G1551</f>
        <v>487077.71263355104</v>
      </c>
      <c r="AM1551" s="2">
        <f>+AF1551*G1551</f>
        <v>1217694.2815838775</v>
      </c>
      <c r="AN1551" s="155">
        <f>SUM(AK1551:AM1551)</f>
        <v>5183898.5130285071</v>
      </c>
      <c r="AQ1551" s="145" t="s">
        <v>525</v>
      </c>
      <c r="AU1551" s="8">
        <f>+K1551</f>
        <v>1560495.4646048548</v>
      </c>
      <c r="AV1551" s="8">
        <f>+L1551</f>
        <v>300000</v>
      </c>
      <c r="AW1551" s="2">
        <f>+M1551</f>
        <v>1860495.4646048548</v>
      </c>
      <c r="AX1551" s="8">
        <f>F1551*AW1551</f>
        <v>10314586.855769314</v>
      </c>
      <c r="AY1551" s="8">
        <f>IF(AQ1551="CT",7%,5%)*AX1551</f>
        <v>722021.07990385208</v>
      </c>
      <c r="AZ1551" s="8">
        <f>AX1551*2%</f>
        <v>206291.73711538629</v>
      </c>
      <c r="BA1551" s="8">
        <f>IF(BB1551&gt;0,0,AX1551*5%)</f>
        <v>0</v>
      </c>
      <c r="BB1551" s="8">
        <f>(AX1551-BG1551)*35%</f>
        <v>3610105.3995192596</v>
      </c>
      <c r="BC1551" s="8">
        <f>+AX1551+AY1551+AZ1551+BA1551+BB1551</f>
        <v>14853005.072307812</v>
      </c>
      <c r="BD1551" s="8">
        <f>AX1551-AT1551</f>
        <v>10314586.855769314</v>
      </c>
      <c r="BE1551" s="2"/>
      <c r="BH1551" s="2"/>
    </row>
    <row r="1552" spans="1:61" ht="34" hidden="1" outlineLevel="1" x14ac:dyDescent="0.2">
      <c r="A1552" s="1" t="s">
        <v>459</v>
      </c>
      <c r="B1552" s="82">
        <v>14</v>
      </c>
      <c r="C1552" s="144" t="s">
        <v>1046</v>
      </c>
      <c r="D1552" s="144"/>
      <c r="E1552" s="82" t="s">
        <v>52</v>
      </c>
      <c r="F1552" s="143">
        <v>4.05</v>
      </c>
      <c r="G1552" s="142">
        <f>+[2]THKL!F1556</f>
        <v>2.7</v>
      </c>
      <c r="H1552" s="132"/>
      <c r="I1552" s="132"/>
      <c r="J1552" s="132"/>
      <c r="K1552" s="156">
        <f>K1454</f>
        <v>2050481.2673863634</v>
      </c>
      <c r="L1552" s="157">
        <f>L1454</f>
        <v>300000</v>
      </c>
      <c r="M1552" s="157">
        <f>SUM(K1552:L1552)</f>
        <v>2350481.2673863634</v>
      </c>
      <c r="N1552" s="83">
        <f>IF(V1552&lt;&gt;"VTC VHm",_xlfn.XLOOKUP(Z1552,$AC$4015:$AC$4035,$AD$4015:$AD$4035,0)*M1552,_xlfn.XLOOKUP(Z1552,$AC$4015:$AC$4035,$AD$4015:$AD$4035,0)*L1552)</f>
        <v>822668.44358522713</v>
      </c>
      <c r="O1552" s="83">
        <f>IF(V1552&lt;&gt;"VTC VHm",_xlfn.XLOOKUP(Z1552,$AC$4015:$AC$4035,$AE$4015:$AE$4035,0)*M1552,_xlfn.XLOOKUP(Z1552,$AC$4015:$AC$4035,$AE$4015:$AE$4035,0)*L1552)</f>
        <v>0</v>
      </c>
      <c r="P1552" s="83">
        <f>SUM(N1552:O1552)</f>
        <v>822668.44358522713</v>
      </c>
      <c r="Q1552" s="157">
        <f>M1552*G1552</f>
        <v>6346299.4219431812</v>
      </c>
      <c r="R1552" s="157">
        <f>G1552*P1552</f>
        <v>2221204.7976801135</v>
      </c>
      <c r="S1552" s="83">
        <f>SUM(Q1552:R1552)</f>
        <v>8567504.2196232937</v>
      </c>
      <c r="T1552" s="156"/>
      <c r="U1552" s="132"/>
      <c r="V1552" s="132"/>
      <c r="W1552" s="132"/>
      <c r="X1552" s="44" t="s">
        <v>33</v>
      </c>
      <c r="Y1552" s="44"/>
      <c r="Z1552" s="44" t="s">
        <v>6</v>
      </c>
      <c r="AA1552" s="44" t="s">
        <v>80</v>
      </c>
      <c r="AB1552" s="2">
        <v>3087916.4249999998</v>
      </c>
      <c r="AC1552" s="2">
        <v>12506061.521249998</v>
      </c>
      <c r="AD1552" s="2">
        <f>+M1552</f>
        <v>2350481.2673863634</v>
      </c>
      <c r="AE1552" s="2">
        <f>+AD1552*14%</f>
        <v>329067.37743409089</v>
      </c>
      <c r="AF1552" s="155">
        <f>+AD1552*35%</f>
        <v>822668.44358522713</v>
      </c>
      <c r="AG1552" s="2">
        <f>+AD1552*F1552</f>
        <v>9519449.1329147704</v>
      </c>
      <c r="AH1552" s="2">
        <f>+AE1552*F1552</f>
        <v>1332722.878608068</v>
      </c>
      <c r="AI1552" s="2">
        <f>+AF1552*F1552</f>
        <v>3331807.1965201697</v>
      </c>
      <c r="AJ1552" s="2">
        <f>SUM(AG1552:AI1552)</f>
        <v>14183979.208043009</v>
      </c>
      <c r="AK1552" s="2">
        <f>+AD1552*G1552</f>
        <v>6346299.4219431812</v>
      </c>
      <c r="AL1552" s="2">
        <f>+AE1552*G1552</f>
        <v>888481.91907204548</v>
      </c>
      <c r="AM1552" s="2">
        <f>+AF1552*G1552</f>
        <v>2221204.7976801135</v>
      </c>
      <c r="AN1552" s="155">
        <f>SUM(AK1552:AM1552)</f>
        <v>9455986.1386953406</v>
      </c>
      <c r="AQ1552" s="145" t="s">
        <v>525</v>
      </c>
      <c r="AU1552" s="8">
        <f>+K1552</f>
        <v>2050481.2673863634</v>
      </c>
      <c r="AV1552" s="8">
        <f>+L1552</f>
        <v>300000</v>
      </c>
      <c r="AW1552" s="2">
        <f>+M1552</f>
        <v>2350481.2673863634</v>
      </c>
      <c r="AX1552" s="8">
        <f>F1552*AW1552</f>
        <v>9519449.1329147704</v>
      </c>
      <c r="AY1552" s="8">
        <f>IF(AQ1552="CT",7%,5%)*AX1552</f>
        <v>666361.43930403399</v>
      </c>
      <c r="AZ1552" s="8">
        <f>AX1552*2%</f>
        <v>190388.9826582954</v>
      </c>
      <c r="BA1552" s="8">
        <f>IF(BB1552&gt;0,0,AX1552*5%)</f>
        <v>0</v>
      </c>
      <c r="BB1552" s="8">
        <f>(AX1552-BG1552)*35%</f>
        <v>3331807.1965201693</v>
      </c>
      <c r="BC1552" s="8">
        <f>+AX1552+AY1552+AZ1552+BA1552+BB1552</f>
        <v>13708006.751397267</v>
      </c>
      <c r="BD1552" s="8">
        <f>AX1552-AT1552</f>
        <v>9519449.1329147704</v>
      </c>
      <c r="BE1552" s="2"/>
      <c r="BH1552" s="2"/>
    </row>
    <row r="1553" spans="1:60" ht="34" hidden="1" outlineLevel="1" x14ac:dyDescent="0.2">
      <c r="A1553" s="1" t="s">
        <v>82</v>
      </c>
      <c r="B1553" s="82">
        <v>15</v>
      </c>
      <c r="C1553" s="144" t="s">
        <v>1045</v>
      </c>
      <c r="D1553" s="144"/>
      <c r="E1553" s="82" t="s">
        <v>64</v>
      </c>
      <c r="F1553" s="143">
        <v>3</v>
      </c>
      <c r="G1553" s="142">
        <f>+[2]THKL!F1557</f>
        <v>3</v>
      </c>
      <c r="H1553" s="132"/>
      <c r="I1553" s="132"/>
      <c r="J1553" s="132"/>
      <c r="K1553" s="156">
        <v>2500000</v>
      </c>
      <c r="L1553" s="157"/>
      <c r="M1553" s="157">
        <f>SUM(K1553:L1553)</f>
        <v>2500000</v>
      </c>
      <c r="N1553" s="83">
        <f>IF(V1553&lt;&gt;"VTC VHm",_xlfn.XLOOKUP(Z1553,$AC$4015:$AC$4035,$AD$4015:$AD$4035,0)*M1553,_xlfn.XLOOKUP(Z1553,$AC$4015:$AC$4035,$AD$4015:$AD$4035,0)*L1553)</f>
        <v>0</v>
      </c>
      <c r="O1553" s="83">
        <f>IF(V1553&lt;&gt;"VTC VHm",_xlfn.XLOOKUP(Z1553,$AC$4015:$AC$4035,$AE$4015:$AE$4035,0)*M1553,_xlfn.XLOOKUP(Z1553,$AC$4015:$AC$4035,$AE$4015:$AE$4035,0)*L1553)</f>
        <v>750000</v>
      </c>
      <c r="P1553" s="83">
        <f>SUM(N1553:O1553)</f>
        <v>750000</v>
      </c>
      <c r="Q1553" s="157">
        <f>M1553*G1553</f>
        <v>7500000</v>
      </c>
      <c r="R1553" s="157">
        <f>G1553*P1553</f>
        <v>2250000</v>
      </c>
      <c r="S1553" s="83">
        <f>SUM(Q1553:R1553)</f>
        <v>9750000</v>
      </c>
      <c r="T1553" s="156"/>
      <c r="U1553" s="132"/>
      <c r="V1553" s="132"/>
      <c r="W1553" s="132"/>
      <c r="X1553" s="44" t="s">
        <v>33</v>
      </c>
      <c r="Y1553" s="44"/>
      <c r="Z1553" s="44" t="s">
        <v>10</v>
      </c>
      <c r="AA1553" s="44" t="s">
        <v>80</v>
      </c>
      <c r="AB1553" s="2">
        <v>19061212.5</v>
      </c>
      <c r="AC1553" s="2">
        <v>57183637.5</v>
      </c>
      <c r="AD1553" s="2">
        <f>+M1553</f>
        <v>2500000</v>
      </c>
      <c r="AE1553" s="2">
        <f>+AD1553*14%</f>
        <v>350000.00000000006</v>
      </c>
      <c r="AF1553" s="155">
        <f>+AD1553*35%</f>
        <v>875000</v>
      </c>
      <c r="AG1553" s="2">
        <f>+AD1553*F1553</f>
        <v>7500000</v>
      </c>
      <c r="AH1553" s="2">
        <f>+AE1553*F1553</f>
        <v>1050000.0000000002</v>
      </c>
      <c r="AI1553" s="2">
        <f>+AF1553*F1553</f>
        <v>2625000</v>
      </c>
      <c r="AJ1553" s="2">
        <f>SUM(AG1553:AI1553)</f>
        <v>11175000</v>
      </c>
      <c r="AK1553" s="2">
        <f>+AD1553*G1553</f>
        <v>7500000</v>
      </c>
      <c r="AL1553" s="2">
        <f>+AE1553*G1553</f>
        <v>1050000.0000000002</v>
      </c>
      <c r="AM1553" s="2">
        <f>+AF1553*G1553</f>
        <v>2625000</v>
      </c>
      <c r="AN1553" s="155">
        <f>SUM(AK1553:AM1553)</f>
        <v>11175000</v>
      </c>
      <c r="AQ1553" s="145" t="s">
        <v>525</v>
      </c>
      <c r="AU1553" s="8">
        <f>+K1553</f>
        <v>2500000</v>
      </c>
      <c r="AV1553" s="8">
        <f>+L1553</f>
        <v>0</v>
      </c>
      <c r="AW1553" s="2">
        <f>+M1553</f>
        <v>2500000</v>
      </c>
      <c r="AX1553" s="8">
        <f>F1553*AW1553</f>
        <v>7500000</v>
      </c>
      <c r="AY1553" s="8">
        <f>IF(AQ1553="CT",7%,5%)*AX1553</f>
        <v>525000</v>
      </c>
      <c r="AZ1553" s="8">
        <f>AX1553*2%</f>
        <v>150000</v>
      </c>
      <c r="BA1553" s="8">
        <f>IF(BB1553&gt;0,0,AX1553*5%)</f>
        <v>0</v>
      </c>
      <c r="BB1553" s="8">
        <f>(AX1553-BG1553)*35%</f>
        <v>2625000</v>
      </c>
      <c r="BC1553" s="8">
        <f>+AX1553+AY1553+AZ1553+BA1553+BB1553</f>
        <v>10800000</v>
      </c>
      <c r="BD1553" s="8">
        <f>AX1553-AT1553</f>
        <v>7500000</v>
      </c>
      <c r="BE1553" s="2"/>
      <c r="BH1553" s="2"/>
    </row>
    <row r="1554" spans="1:60" ht="17" hidden="1" outlineLevel="1" x14ac:dyDescent="0.2">
      <c r="A1554" s="1" t="s">
        <v>169</v>
      </c>
      <c r="B1554" s="82">
        <v>16</v>
      </c>
      <c r="C1554" s="144" t="s">
        <v>1044</v>
      </c>
      <c r="D1554" s="144"/>
      <c r="E1554" s="82" t="s">
        <v>91</v>
      </c>
      <c r="F1554" s="143">
        <v>1.3242</v>
      </c>
      <c r="G1554" s="142">
        <f>+[2]THKL!F1558</f>
        <v>1.3242</v>
      </c>
      <c r="H1554" s="132"/>
      <c r="I1554" s="132"/>
      <c r="J1554" s="132"/>
      <c r="K1554" s="156">
        <f>$K$257</f>
        <v>25704000</v>
      </c>
      <c r="L1554" s="157">
        <f>$L$257</f>
        <v>28696000</v>
      </c>
      <c r="M1554" s="157">
        <f>SUM(K1554:L1554)</f>
        <v>54400000</v>
      </c>
      <c r="N1554" s="83">
        <f>IF(V1554&lt;&gt;"VTC VHm",_xlfn.XLOOKUP(Z1554,$AC$4015:$AC$4035,$AD$4015:$AD$4035,0)*M1554,_xlfn.XLOOKUP(Z1554,$AC$4015:$AC$4035,$AD$4015:$AD$4035,0)*L1554)</f>
        <v>0</v>
      </c>
      <c r="O1554" s="83">
        <f>IF(V1554&lt;&gt;"VTC VHm",_xlfn.XLOOKUP(Z1554,$AC$4015:$AC$4035,$AE$4015:$AE$4035,0)*M1554,_xlfn.XLOOKUP(Z1554,$AC$4015:$AC$4035,$AE$4015:$AE$4035,0)*L1554)</f>
        <v>16320000</v>
      </c>
      <c r="P1554" s="83">
        <f>SUM(N1554:O1554)</f>
        <v>16320000</v>
      </c>
      <c r="Q1554" s="157">
        <f>M1554*G1554</f>
        <v>72036480</v>
      </c>
      <c r="R1554" s="157">
        <f>G1554*P1554</f>
        <v>21610944</v>
      </c>
      <c r="S1554" s="83">
        <f>SUM(Q1554:R1554)</f>
        <v>93647424</v>
      </c>
      <c r="T1554" s="156" t="s">
        <v>50</v>
      </c>
      <c r="U1554" s="132"/>
      <c r="V1554" s="132"/>
      <c r="W1554" s="132"/>
      <c r="X1554" s="44" t="s">
        <v>33</v>
      </c>
      <c r="Y1554" s="44"/>
      <c r="Z1554" s="44" t="s">
        <v>10</v>
      </c>
      <c r="AA1554" s="44" t="s">
        <v>80</v>
      </c>
      <c r="AB1554" s="2">
        <v>40864585.986948073</v>
      </c>
      <c r="AC1554" s="2">
        <v>54112884.763916641</v>
      </c>
      <c r="AD1554" s="2">
        <f>+M1554</f>
        <v>54400000</v>
      </c>
      <c r="AE1554" s="2">
        <f>+AD1554*14%</f>
        <v>7616000.0000000009</v>
      </c>
      <c r="AF1554" s="155">
        <f>+AD1554*35%</f>
        <v>19040000</v>
      </c>
      <c r="AG1554" s="2">
        <f>+AD1554*F1554</f>
        <v>72036480</v>
      </c>
      <c r="AH1554" s="2">
        <f>+AE1554*F1554</f>
        <v>10085107.200000001</v>
      </c>
      <c r="AI1554" s="2">
        <f>+AF1554*F1554</f>
        <v>25212768</v>
      </c>
      <c r="AJ1554" s="2">
        <f>SUM(AG1554:AI1554)</f>
        <v>107334355.2</v>
      </c>
      <c r="AK1554" s="2">
        <f>+AD1554*G1554</f>
        <v>72036480</v>
      </c>
      <c r="AL1554" s="2">
        <f>+AE1554*G1554</f>
        <v>10085107.200000001</v>
      </c>
      <c r="AM1554" s="2">
        <f>+AF1554*G1554</f>
        <v>25212768</v>
      </c>
      <c r="AN1554" s="155">
        <f>SUM(AK1554:AM1554)</f>
        <v>107334355.2</v>
      </c>
      <c r="AQ1554" s="145" t="s">
        <v>525</v>
      </c>
      <c r="AU1554" s="8">
        <f>+K1554</f>
        <v>25704000</v>
      </c>
      <c r="AV1554" s="8">
        <f>+L1554</f>
        <v>28696000</v>
      </c>
      <c r="AW1554" s="2">
        <f>+M1554</f>
        <v>54400000</v>
      </c>
      <c r="AX1554" s="8">
        <f>F1554*AW1554</f>
        <v>72036480</v>
      </c>
      <c r="AY1554" s="8">
        <f>IF(AQ1554="CT",7%,5%)*AX1554</f>
        <v>5042553.6000000006</v>
      </c>
      <c r="AZ1554" s="8">
        <f>AX1554*2%</f>
        <v>1440729.6</v>
      </c>
      <c r="BA1554" s="8">
        <f>IF(BB1554&gt;0,0,AX1554*5%)</f>
        <v>0</v>
      </c>
      <c r="BB1554" s="8">
        <f>(AX1554-BG1554)*35%</f>
        <v>25212768</v>
      </c>
      <c r="BC1554" s="8">
        <f>+AX1554+AY1554+AZ1554+BA1554+BB1554</f>
        <v>103732531.19999999</v>
      </c>
      <c r="BD1554" s="8">
        <f>AX1554-AT1554</f>
        <v>72036480</v>
      </c>
      <c r="BE1554" s="2"/>
      <c r="BH1554" s="2"/>
    </row>
    <row r="1555" spans="1:60" ht="17" hidden="1" outlineLevel="1" x14ac:dyDescent="0.2">
      <c r="A1555" s="1" t="s">
        <v>168</v>
      </c>
      <c r="B1555" s="82">
        <v>17</v>
      </c>
      <c r="C1555" s="144" t="s">
        <v>694</v>
      </c>
      <c r="D1555" s="144"/>
      <c r="E1555" s="82" t="s">
        <v>52</v>
      </c>
      <c r="F1555" s="143">
        <v>112.5</v>
      </c>
      <c r="G1555" s="142">
        <f>+[2]THKL!F1559</f>
        <v>112.5</v>
      </c>
      <c r="H1555" s="132"/>
      <c r="I1555" s="132"/>
      <c r="J1555" s="132"/>
      <c r="K1555" s="156" t="s">
        <v>89</v>
      </c>
      <c r="L1555" s="157" t="s">
        <v>89</v>
      </c>
      <c r="M1555" s="157">
        <f>SUM(K1555:L1555)</f>
        <v>0</v>
      </c>
      <c r="N1555" s="83">
        <f>IF(V1555&lt;&gt;"VTC VHm",_xlfn.XLOOKUP(Z1555,$AC$4015:$AC$4035,$AD$4015:$AD$4035,0)*M1555,_xlfn.XLOOKUP(Z1555,$AC$4015:$AC$4035,$AD$4015:$AD$4035,0)*L1555)</f>
        <v>0</v>
      </c>
      <c r="O1555" s="83">
        <f>IF(V1555&lt;&gt;"VTC VHm",_xlfn.XLOOKUP(Z1555,$AC$4015:$AC$4035,$AE$4015:$AE$4035,0)*M1555,_xlfn.XLOOKUP(Z1555,$AC$4015:$AC$4035,$AE$4015:$AE$4035,0)*L1555)</f>
        <v>0</v>
      </c>
      <c r="P1555" s="83">
        <f>SUM(N1555:O1555)</f>
        <v>0</v>
      </c>
      <c r="Q1555" s="157">
        <f>M1555*G1555</f>
        <v>0</v>
      </c>
      <c r="R1555" s="157">
        <f>G1555*P1555</f>
        <v>0</v>
      </c>
      <c r="S1555" s="83">
        <f>SUM(Q1555:R1555)</f>
        <v>0</v>
      </c>
      <c r="T1555" s="156"/>
      <c r="U1555" s="132"/>
      <c r="V1555" s="132"/>
      <c r="W1555" s="132"/>
      <c r="X1555" s="44" t="s">
        <v>33</v>
      </c>
      <c r="Y1555" s="44"/>
      <c r="Z1555" s="44" t="s">
        <v>10</v>
      </c>
      <c r="AA1555" s="44" t="s">
        <v>80</v>
      </c>
      <c r="AB1555" s="2">
        <v>202232.7437224827</v>
      </c>
      <c r="AC1555" s="2">
        <v>22751183.668779302</v>
      </c>
      <c r="AD1555" s="2">
        <f>+M1555</f>
        <v>0</v>
      </c>
      <c r="AE1555" s="2">
        <f>+AD1555*14%</f>
        <v>0</v>
      </c>
      <c r="AF1555" s="155">
        <f>+AD1555*35%</f>
        <v>0</v>
      </c>
      <c r="AG1555" s="2">
        <f>+AD1555*F1555</f>
        <v>0</v>
      </c>
      <c r="AH1555" s="2">
        <f>+AE1555*F1555</f>
        <v>0</v>
      </c>
      <c r="AI1555" s="2">
        <f>+AF1555*F1555</f>
        <v>0</v>
      </c>
      <c r="AJ1555" s="2">
        <f>SUM(AG1555:AI1555)</f>
        <v>0</v>
      </c>
      <c r="AK1555" s="2">
        <f>+AD1555*G1555</f>
        <v>0</v>
      </c>
      <c r="AL1555" s="2">
        <f>+AE1555*G1555</f>
        <v>0</v>
      </c>
      <c r="AM1555" s="2">
        <f>+AF1555*G1555</f>
        <v>0</v>
      </c>
      <c r="AN1555" s="155">
        <f>SUM(AK1555:AM1555)</f>
        <v>0</v>
      </c>
      <c r="AQ1555" s="145" t="s">
        <v>525</v>
      </c>
      <c r="AU1555" s="8" t="str">
        <f>+K1555</f>
        <v>Bao gồm</v>
      </c>
      <c r="AV1555" s="8" t="str">
        <f>+L1555</f>
        <v>Bao gồm</v>
      </c>
      <c r="AW1555" s="2">
        <f>+M1555</f>
        <v>0</v>
      </c>
      <c r="AX1555" s="8">
        <f>F1555*AW1555</f>
        <v>0</v>
      </c>
      <c r="AY1555" s="8">
        <f>IF(AQ1555="CT",7%,5%)*AX1555</f>
        <v>0</v>
      </c>
      <c r="AZ1555" s="8">
        <f>AX1555*2%</f>
        <v>0</v>
      </c>
      <c r="BA1555" s="8">
        <f>IF(BB1555&gt;0,0,AX1555*5%)</f>
        <v>0</v>
      </c>
      <c r="BB1555" s="8">
        <f>(AX1555-BG1555)*35%</f>
        <v>0</v>
      </c>
      <c r="BC1555" s="8">
        <f>+AX1555+AY1555+AZ1555+BA1555+BB1555</f>
        <v>0</v>
      </c>
      <c r="BD1555" s="8">
        <f>AX1555-AT1555</f>
        <v>0</v>
      </c>
      <c r="BE1555" s="2"/>
      <c r="BH1555" s="2"/>
    </row>
    <row r="1556" spans="1:60" ht="34" hidden="1" outlineLevel="1" x14ac:dyDescent="0.2">
      <c r="A1556" s="1" t="s">
        <v>170</v>
      </c>
      <c r="B1556" s="82">
        <v>18</v>
      </c>
      <c r="C1556" s="144" t="s">
        <v>1043</v>
      </c>
      <c r="D1556" s="144"/>
      <c r="E1556" s="82" t="s">
        <v>52</v>
      </c>
      <c r="F1556" s="143">
        <v>109.7166</v>
      </c>
      <c r="G1556" s="142">
        <f>+[2]THKL!F1560</f>
        <v>109.7166</v>
      </c>
      <c r="H1556" s="132"/>
      <c r="I1556" s="132"/>
      <c r="J1556" s="132"/>
      <c r="K1556" s="156">
        <f>$K$193</f>
        <v>45124</v>
      </c>
      <c r="L1556" s="157">
        <f>$L$193</f>
        <v>54000</v>
      </c>
      <c r="M1556" s="157">
        <f>SUM(K1556:L1556)</f>
        <v>99124</v>
      </c>
      <c r="N1556" s="83">
        <f>IF(V1556&lt;&gt;"VTC VHm",_xlfn.XLOOKUP(Z1556,$AC$4015:$AC$4035,$AD$4015:$AD$4035,0)*M1556,_xlfn.XLOOKUP(Z1556,$AC$4015:$AC$4035,$AD$4015:$AD$4035,0)*L1556)</f>
        <v>0</v>
      </c>
      <c r="O1556" s="83">
        <f>IF(V1556&lt;&gt;"VTC VHm",_xlfn.XLOOKUP(Z1556,$AC$4015:$AC$4035,$AE$4015:$AE$4035,0)*M1556,_xlfn.XLOOKUP(Z1556,$AC$4015:$AC$4035,$AE$4015:$AE$4035,0)*L1556)</f>
        <v>29737.199999999997</v>
      </c>
      <c r="P1556" s="83">
        <f>SUM(N1556:O1556)</f>
        <v>29737.199999999997</v>
      </c>
      <c r="Q1556" s="157">
        <f>M1556*G1556</f>
        <v>10875548.258400001</v>
      </c>
      <c r="R1556" s="157">
        <f>G1556*P1556</f>
        <v>3262664.4775199997</v>
      </c>
      <c r="S1556" s="83">
        <f>SUM(Q1556:R1556)</f>
        <v>14138212.735920001</v>
      </c>
      <c r="T1556" s="156" t="s">
        <v>50</v>
      </c>
      <c r="U1556" s="132"/>
      <c r="V1556" s="132"/>
      <c r="W1556" s="132"/>
      <c r="X1556" s="44" t="s">
        <v>33</v>
      </c>
      <c r="Y1556" s="44"/>
      <c r="Z1556" s="44" t="s">
        <v>10</v>
      </c>
      <c r="AA1556" s="44" t="s">
        <v>80</v>
      </c>
      <c r="AB1556" s="2">
        <v>65244.026824312867</v>
      </c>
      <c r="AC1556" s="2">
        <v>7158352.7934724046</v>
      </c>
      <c r="AD1556" s="2">
        <f>+M1556</f>
        <v>99124</v>
      </c>
      <c r="AE1556" s="2">
        <f>+AD1556*14%</f>
        <v>13877.36</v>
      </c>
      <c r="AF1556" s="155">
        <f>+AD1556*35%</f>
        <v>34693.399999999994</v>
      </c>
      <c r="AG1556" s="2">
        <f>+AD1556*F1556</f>
        <v>10875548.258400001</v>
      </c>
      <c r="AH1556" s="2">
        <f>+AE1556*F1556</f>
        <v>1522576.756176</v>
      </c>
      <c r="AI1556" s="2">
        <f>+AF1556*F1556</f>
        <v>3806441.8904399993</v>
      </c>
      <c r="AJ1556" s="2">
        <f>SUM(AG1556:AI1556)</f>
        <v>16204566.905016001</v>
      </c>
      <c r="AK1556" s="2">
        <f>+AD1556*G1556</f>
        <v>10875548.258400001</v>
      </c>
      <c r="AL1556" s="2">
        <f>+AE1556*G1556</f>
        <v>1522576.756176</v>
      </c>
      <c r="AM1556" s="2">
        <f>+AF1556*G1556</f>
        <v>3806441.8904399993</v>
      </c>
      <c r="AN1556" s="155">
        <f>SUM(AK1556:AM1556)</f>
        <v>16204566.905016001</v>
      </c>
      <c r="AQ1556" s="145" t="s">
        <v>525</v>
      </c>
      <c r="AU1556" s="8">
        <f>+K1556</f>
        <v>45124</v>
      </c>
      <c r="AV1556" s="8">
        <f>+L1556</f>
        <v>54000</v>
      </c>
      <c r="AW1556" s="2">
        <f>+M1556</f>
        <v>99124</v>
      </c>
      <c r="AX1556" s="8">
        <f>F1556*AW1556</f>
        <v>10875548.258400001</v>
      </c>
      <c r="AY1556" s="8">
        <f>IF(AQ1556="CT",7%,5%)*AX1556</f>
        <v>761288.37808800011</v>
      </c>
      <c r="AZ1556" s="8">
        <f>AX1556*2%</f>
        <v>217510.96516800002</v>
      </c>
      <c r="BA1556" s="8">
        <f>IF(BB1556&gt;0,0,AX1556*5%)</f>
        <v>0</v>
      </c>
      <c r="BB1556" s="8">
        <f>(AX1556-BG1556)*35%</f>
        <v>3806441.8904399998</v>
      </c>
      <c r="BC1556" s="8">
        <f>+AX1556+AY1556+AZ1556+BA1556+BB1556</f>
        <v>15660789.492095999</v>
      </c>
      <c r="BD1556" s="8">
        <f>AX1556-AT1556</f>
        <v>10875548.258400001</v>
      </c>
      <c r="BE1556" s="2"/>
      <c r="BH1556" s="2"/>
    </row>
    <row r="1557" spans="1:60" s="92" customFormat="1" ht="17" collapsed="1" x14ac:dyDescent="0.2">
      <c r="B1557" s="163" t="s">
        <v>1042</v>
      </c>
      <c r="C1557" s="164" t="s">
        <v>666</v>
      </c>
      <c r="D1557" s="164"/>
      <c r="E1557" s="163"/>
      <c r="F1557" s="162"/>
      <c r="G1557" s="149">
        <f>'[1]BoQ HSYC'!F1557</f>
        <v>0</v>
      </c>
      <c r="H1557" s="184">
        <f>'[1]BoQ HSYC'!G1557</f>
        <v>0</v>
      </c>
      <c r="I1557" s="184">
        <f>'[1]BoQ HSYC'!H1557</f>
        <v>0</v>
      </c>
      <c r="J1557" s="184">
        <f>'[1]BoQ HSYC'!I1557</f>
        <v>0</v>
      </c>
      <c r="K1557" s="170">
        <f>'[1]BoQ HSYC'!J1557</f>
        <v>0</v>
      </c>
      <c r="L1557" s="171">
        <f>'[1]BoQ HSYC'!K1557</f>
        <v>0</v>
      </c>
      <c r="M1557" s="171">
        <f>'[1]BoQ HSYC'!L1557</f>
        <v>0</v>
      </c>
      <c r="N1557" s="183">
        <f>'[1]BoQ HSYC'!M1557</f>
        <v>0</v>
      </c>
      <c r="O1557" s="183">
        <f>'[1]BoQ HSYC'!N1557</f>
        <v>0</v>
      </c>
      <c r="P1557" s="160">
        <f>'[1]BoQ HSYC'!O1557</f>
        <v>0</v>
      </c>
      <c r="Q1557" s="171">
        <f>'[1]BoQ HSYC'!P1557</f>
        <v>0</v>
      </c>
      <c r="R1557" s="158">
        <f>'[1]BoQ HSYC'!Q1557</f>
        <v>0</v>
      </c>
      <c r="S1557" s="160">
        <f>'[1]BoQ HSYC'!R1557</f>
        <v>0</v>
      </c>
      <c r="T1557" s="170">
        <f>'[1]BoQ HSYC'!S1557</f>
        <v>0</v>
      </c>
      <c r="U1557" s="158">
        <f>'[1]BoQ HSYC'!T1557</f>
        <v>0</v>
      </c>
      <c r="V1557" s="158">
        <f>'[1]BoQ HSYC'!U1557</f>
        <v>0</v>
      </c>
      <c r="W1557" s="158">
        <f>'[1]BoQ HSYC'!V1557</f>
        <v>0</v>
      </c>
      <c r="X1557" s="94" t="str">
        <f>'[1]BoQ HSYC'!W1557</f>
        <v>ME</v>
      </c>
      <c r="Y1557" s="94"/>
      <c r="Z1557" s="94"/>
      <c r="AA1557" s="44"/>
      <c r="AB1557" s="2">
        <v>0</v>
      </c>
      <c r="AC1557" s="2">
        <v>0</v>
      </c>
      <c r="AD1557" s="93">
        <f>+M1557</f>
        <v>0</v>
      </c>
      <c r="AE1557" s="93">
        <f>+AD1557*14%</f>
        <v>0</v>
      </c>
      <c r="AF1557" s="93">
        <f>+AD1557*35%</f>
        <v>0</v>
      </c>
      <c r="AG1557" s="93">
        <f>+AD1557*F1557</f>
        <v>0</v>
      </c>
      <c r="AH1557" s="93">
        <f>+AE1557*F1557</f>
        <v>0</v>
      </c>
      <c r="AI1557" s="93">
        <f>+AF1557*F1557</f>
        <v>0</v>
      </c>
      <c r="AJ1557" s="93">
        <f>SUM(AG1557:AI1557)</f>
        <v>0</v>
      </c>
      <c r="AK1557" s="93">
        <f>+AD1557*G1557</f>
        <v>0</v>
      </c>
      <c r="AL1557" s="93">
        <f>+AE1557*G1557</f>
        <v>0</v>
      </c>
      <c r="AM1557" s="93">
        <f>+AF1557*G1557</f>
        <v>0</v>
      </c>
      <c r="AN1557" s="93">
        <f>SUM(AK1557:AM1557)</f>
        <v>0</v>
      </c>
      <c r="AQ1557" s="145" t="s">
        <v>525</v>
      </c>
      <c r="AU1557" s="8"/>
      <c r="AV1557" s="8"/>
      <c r="AW1557" s="2"/>
      <c r="AX1557" s="8">
        <f>F1557*AW1557</f>
        <v>0</v>
      </c>
      <c r="AY1557" s="8">
        <f>IF(AQ1557="CT",7%,5%)*AX1557</f>
        <v>0</v>
      </c>
      <c r="AZ1557" s="8">
        <f>AX1557*2%</f>
        <v>0</v>
      </c>
      <c r="BA1557" s="8">
        <f>IF(BB1557&gt;0,0,AX1557*5%)</f>
        <v>0</v>
      </c>
      <c r="BB1557" s="8">
        <f>(AX1557-BG1557)*35%</f>
        <v>0</v>
      </c>
      <c r="BC1557" s="8">
        <f>+AX1557+AY1557+AZ1557+BA1557+BB1557</f>
        <v>0</v>
      </c>
      <c r="BD1557" s="8">
        <f>AX1557-AT1557</f>
        <v>0</v>
      </c>
      <c r="BE1557" s="2"/>
      <c r="BH1557" s="2"/>
    </row>
    <row r="1558" spans="1:60" ht="17" hidden="1" outlineLevel="1" x14ac:dyDescent="0.2">
      <c r="A1558" s="1" t="s">
        <v>108</v>
      </c>
      <c r="B1558" s="82">
        <v>1</v>
      </c>
      <c r="C1558" s="144" t="s">
        <v>652</v>
      </c>
      <c r="D1558" s="144"/>
      <c r="E1558" s="82" t="s">
        <v>651</v>
      </c>
      <c r="F1558" s="143">
        <v>3</v>
      </c>
      <c r="G1558" s="142">
        <f>'[1]BoQ HSYC'!F1558</f>
        <v>3</v>
      </c>
      <c r="H1558" s="185">
        <f>'[1]BoQ HSYC'!G1558</f>
        <v>0</v>
      </c>
      <c r="I1558" s="185">
        <f>'[1]BoQ HSYC'!H1558</f>
        <v>0</v>
      </c>
      <c r="J1558" s="185">
        <f>'[1]BoQ HSYC'!I1558</f>
        <v>0</v>
      </c>
      <c r="K1558" s="48">
        <f>'[1]BoQ HSYC'!J1558</f>
        <v>0</v>
      </c>
      <c r="L1558" s="47">
        <f>'[1]BoQ HSYC'!K1558</f>
        <v>1912000</v>
      </c>
      <c r="M1558" s="47">
        <f>'[1]BoQ HSYC'!L1558</f>
        <v>1912000</v>
      </c>
      <c r="N1558" s="183">
        <f>'[1]BoQ HSYC'!M1558</f>
        <v>0</v>
      </c>
      <c r="O1558" s="183">
        <f>'[1]BoQ HSYC'!N1558</f>
        <v>669200</v>
      </c>
      <c r="P1558" s="83">
        <f>'[1]BoQ HSYC'!O1558</f>
        <v>669200</v>
      </c>
      <c r="Q1558" s="47">
        <f>'[1]BoQ HSYC'!P1558</f>
        <v>5736000</v>
      </c>
      <c r="R1558" s="132">
        <f>'[1]BoQ HSYC'!Q1558</f>
        <v>2007600</v>
      </c>
      <c r="S1558" s="83">
        <f>'[1]BoQ HSYC'!R1558</f>
        <v>7743600</v>
      </c>
      <c r="T1558" s="48">
        <f>'[1]BoQ HSYC'!S1558</f>
        <v>0</v>
      </c>
      <c r="U1558" s="132">
        <f>'[1]BoQ HSYC'!T1558</f>
        <v>0</v>
      </c>
      <c r="V1558" s="132" t="str">
        <f>'[1]BoQ HSYC'!U1558</f>
        <v>BĐG Q2/2026</v>
      </c>
      <c r="W1558" s="132" t="str">
        <f>'[1]BoQ HSYC'!V1558</f>
        <v>BĐG Q2/2026</v>
      </c>
      <c r="X1558" s="44" t="str">
        <f>'[1]BoQ HSYC'!W1558</f>
        <v>ME</v>
      </c>
      <c r="Y1558" s="44"/>
      <c r="Z1558" s="44"/>
      <c r="AA1558" s="44"/>
      <c r="AB1558" s="2">
        <v>74304.621887100002</v>
      </c>
      <c r="AC1558" s="2">
        <v>222913.86566130002</v>
      </c>
      <c r="AD1558" s="2">
        <f>+M1558</f>
        <v>1912000</v>
      </c>
      <c r="AE1558" s="2">
        <f>+AD1558*14%</f>
        <v>267680</v>
      </c>
      <c r="AF1558" s="155">
        <f>+AD1558*35%</f>
        <v>669200</v>
      </c>
      <c r="AG1558" s="2">
        <f>+AD1558*F1558</f>
        <v>5736000</v>
      </c>
      <c r="AH1558" s="2">
        <f>+AE1558*F1558</f>
        <v>803040</v>
      </c>
      <c r="AI1558" s="2">
        <f>+AF1558*F1558</f>
        <v>2007600</v>
      </c>
      <c r="AJ1558" s="2">
        <f>SUM(AG1558:AI1558)</f>
        <v>8546640</v>
      </c>
      <c r="AK1558" s="2">
        <f>+AD1558*G1558</f>
        <v>5736000</v>
      </c>
      <c r="AL1558" s="2">
        <f>+AE1558*G1558</f>
        <v>803040</v>
      </c>
      <c r="AM1558" s="2">
        <f>+AF1558*G1558</f>
        <v>2007600</v>
      </c>
      <c r="AN1558" s="155">
        <f>SUM(AK1558:AM1558)</f>
        <v>8546640</v>
      </c>
      <c r="AQ1558" s="145" t="s">
        <v>525</v>
      </c>
      <c r="AU1558" s="8"/>
      <c r="AV1558" s="8"/>
      <c r="AW1558" s="2">
        <f>+'[2]BoQ HSYC-Đạt'!AT1558</f>
        <v>1950240</v>
      </c>
      <c r="AX1558" s="8">
        <f>F1558*AW1558</f>
        <v>5850720</v>
      </c>
      <c r="AY1558" s="8">
        <f>IF(AQ1558="CT",7%,5%)*AX1558</f>
        <v>409550.4</v>
      </c>
      <c r="AZ1558" s="8">
        <f>AX1558*2%</f>
        <v>117014.40000000001</v>
      </c>
      <c r="BA1558" s="8">
        <f>IF(BB1558&gt;0,0,AX1558*5%)</f>
        <v>292536</v>
      </c>
      <c r="BB1558" s="8"/>
      <c r="BC1558" s="8">
        <f>+AX1558+AY1558+AZ1558+BA1558+BB1558</f>
        <v>6669820.8000000007</v>
      </c>
      <c r="BD1558" s="8">
        <f>AX1558-AT1558</f>
        <v>5850720</v>
      </c>
      <c r="BE1558" s="2"/>
      <c r="BH1558" s="2"/>
    </row>
    <row r="1559" spans="1:60" ht="34" hidden="1" outlineLevel="1" x14ac:dyDescent="0.2">
      <c r="B1559" s="82">
        <v>2</v>
      </c>
      <c r="C1559" s="144" t="s">
        <v>649</v>
      </c>
      <c r="D1559" s="144"/>
      <c r="E1559" s="82" t="s">
        <v>85</v>
      </c>
      <c r="F1559" s="143">
        <v>3</v>
      </c>
      <c r="G1559" s="142">
        <f>'[1]BoQ HSYC'!F1559</f>
        <v>3</v>
      </c>
      <c r="H1559" s="185">
        <f>'[1]BoQ HSYC'!G1559</f>
        <v>0</v>
      </c>
      <c r="I1559" s="185">
        <f>'[1]BoQ HSYC'!H1559</f>
        <v>0</v>
      </c>
      <c r="J1559" s="185">
        <f>'[1]BoQ HSYC'!I1559</f>
        <v>0</v>
      </c>
      <c r="K1559" s="48">
        <f>'[1]BoQ HSYC'!J1559</f>
        <v>657195</v>
      </c>
      <c r="L1559" s="47">
        <f>'[1]BoQ HSYC'!K1559</f>
        <v>25297.920000000002</v>
      </c>
      <c r="M1559" s="47">
        <f>'[1]BoQ HSYC'!L1559</f>
        <v>682492.92</v>
      </c>
      <c r="N1559" s="183">
        <f>'[1]BoQ HSYC'!M1559</f>
        <v>0</v>
      </c>
      <c r="O1559" s="183">
        <f>'[1]BoQ HSYC'!N1559</f>
        <v>8854.2720000000008</v>
      </c>
      <c r="P1559" s="83">
        <f>'[1]BoQ HSYC'!O1559</f>
        <v>8854.2720000000008</v>
      </c>
      <c r="Q1559" s="47">
        <f>'[1]BoQ HSYC'!P1559</f>
        <v>2047478.7600000002</v>
      </c>
      <c r="R1559" s="132">
        <f>'[1]BoQ HSYC'!Q1559</f>
        <v>26562.816000000003</v>
      </c>
      <c r="S1559" s="83">
        <f>'[1]BoQ HSYC'!R1559</f>
        <v>2074041.5760000004</v>
      </c>
      <c r="T1559" s="48">
        <f>'[1]BoQ HSYC'!S1559</f>
        <v>0</v>
      </c>
      <c r="U1559" s="132">
        <f>'[1]BoQ HSYC'!T1559</f>
        <v>0</v>
      </c>
      <c r="V1559" s="132" t="str">
        <f>'[1]BoQ HSYC'!U1559</f>
        <v>VT: NCC, NC:BĐG Q2/2026</v>
      </c>
      <c r="W1559" s="132" t="str">
        <f>'[1]BoQ HSYC'!V1559</f>
        <v>VT: NCC, NC:BĐG Q2/2026</v>
      </c>
      <c r="X1559" s="44" t="str">
        <f>'[1]BoQ HSYC'!W1559</f>
        <v>ME</v>
      </c>
      <c r="Y1559" s="44"/>
      <c r="Z1559" s="44"/>
      <c r="AA1559" s="44"/>
      <c r="AB1559" s="2">
        <v>407458.83213749999</v>
      </c>
      <c r="AC1559" s="2">
        <v>1222376.4964125</v>
      </c>
      <c r="AD1559" s="2">
        <f>+M1559</f>
        <v>682492.92</v>
      </c>
      <c r="AE1559" s="2">
        <f>+AD1559*14%</f>
        <v>95549.008800000011</v>
      </c>
      <c r="AF1559" s="155">
        <f>+AD1559*35%</f>
        <v>238872.522</v>
      </c>
      <c r="AG1559" s="2">
        <f>+AD1559*F1559</f>
        <v>2047478.7600000002</v>
      </c>
      <c r="AH1559" s="2">
        <f>+AE1559*F1559</f>
        <v>286647.02640000003</v>
      </c>
      <c r="AI1559" s="2">
        <f>+AF1559*F1559</f>
        <v>716617.56599999999</v>
      </c>
      <c r="AJ1559" s="2">
        <f>SUM(AG1559:AI1559)</f>
        <v>3050743.3524000002</v>
      </c>
      <c r="AK1559" s="2">
        <f>+AD1559*G1559</f>
        <v>2047478.7600000002</v>
      </c>
      <c r="AL1559" s="2">
        <f>+AE1559*G1559</f>
        <v>286647.02640000003</v>
      </c>
      <c r="AM1559" s="2">
        <f>+AF1559*G1559</f>
        <v>716617.56599999999</v>
      </c>
      <c r="AN1559" s="155">
        <f>SUM(AK1559:AM1559)</f>
        <v>3050743.3524000002</v>
      </c>
      <c r="AQ1559" s="145" t="s">
        <v>525</v>
      </c>
      <c r="AU1559" s="8"/>
      <c r="AV1559" s="8"/>
      <c r="AW1559" s="2">
        <f>+'[2]BoQ HSYC-Đạt'!AT1559</f>
        <v>328743.87839999999</v>
      </c>
      <c r="AX1559" s="8">
        <f>F1559*AW1559</f>
        <v>986231.6351999999</v>
      </c>
      <c r="AY1559" s="8">
        <f>IF(AQ1559="CT",7%,5%)*AX1559</f>
        <v>69036.214464000004</v>
      </c>
      <c r="AZ1559" s="8">
        <f>AX1559*2%</f>
        <v>19724.632704</v>
      </c>
      <c r="BA1559" s="8">
        <f>IF(BB1559&gt;0,0,AX1559*5%)</f>
        <v>49311.581760000001</v>
      </c>
      <c r="BB1559" s="8"/>
      <c r="BC1559" s="8">
        <f>+AX1559+AY1559+AZ1559+BA1559+BB1559</f>
        <v>1124304.0641279998</v>
      </c>
      <c r="BD1559" s="8">
        <f>AX1559-AT1559</f>
        <v>986231.6351999999</v>
      </c>
      <c r="BE1559" s="2"/>
      <c r="BH1559" s="2"/>
    </row>
    <row r="1560" spans="1:60" ht="34" hidden="1" outlineLevel="1" x14ac:dyDescent="0.2">
      <c r="B1560" s="82">
        <v>3</v>
      </c>
      <c r="C1560" s="144" t="s">
        <v>1041</v>
      </c>
      <c r="D1560" s="144"/>
      <c r="E1560" s="82" t="s">
        <v>64</v>
      </c>
      <c r="F1560" s="143">
        <v>3</v>
      </c>
      <c r="G1560" s="142">
        <f>'[1]BoQ HSYC'!F1560</f>
        <v>3</v>
      </c>
      <c r="H1560" s="185">
        <f>'[1]BoQ HSYC'!G1560</f>
        <v>0</v>
      </c>
      <c r="I1560" s="185">
        <f>'[1]BoQ HSYC'!H1560</f>
        <v>0</v>
      </c>
      <c r="J1560" s="185">
        <f>'[1]BoQ HSYC'!I1560</f>
        <v>0</v>
      </c>
      <c r="K1560" s="48">
        <f>'[1]BoQ HSYC'!J1560</f>
        <v>74600</v>
      </c>
      <c r="L1560" s="47">
        <f>'[1]BoQ HSYC'!K1560</f>
        <v>49410</v>
      </c>
      <c r="M1560" s="47">
        <f>'[1]BoQ HSYC'!L1560</f>
        <v>124010</v>
      </c>
      <c r="N1560" s="183">
        <f>'[1]BoQ HSYC'!M1560</f>
        <v>0</v>
      </c>
      <c r="O1560" s="183">
        <f>'[1]BoQ HSYC'!N1560</f>
        <v>17293.5</v>
      </c>
      <c r="P1560" s="83">
        <f>'[1]BoQ HSYC'!O1560</f>
        <v>17293.5</v>
      </c>
      <c r="Q1560" s="47">
        <f>'[1]BoQ HSYC'!P1560</f>
        <v>372030</v>
      </c>
      <c r="R1560" s="132">
        <f>'[1]BoQ HSYC'!Q1560</f>
        <v>51880.5</v>
      </c>
      <c r="S1560" s="83">
        <f>'[1]BoQ HSYC'!R1560</f>
        <v>423910.5</v>
      </c>
      <c r="T1560" s="48">
        <f>'[1]BoQ HSYC'!S1560</f>
        <v>0</v>
      </c>
      <c r="U1560" s="132">
        <f>'[1]BoQ HSYC'!T1560</f>
        <v>1665200</v>
      </c>
      <c r="V1560" s="132" t="str">
        <f>'[1]BoQ HSYC'!U1560</f>
        <v>VT: NCC, NC:BĐG Q2/2026</v>
      </c>
      <c r="W1560" s="132" t="str">
        <f>'[1]BoQ HSYC'!V1560</f>
        <v>VT: NCC, NC:BĐG Q2/2026</v>
      </c>
      <c r="X1560" s="44" t="str">
        <f>'[1]BoQ HSYC'!W1560</f>
        <v>ME</v>
      </c>
      <c r="Y1560" s="44"/>
      <c r="Z1560" s="44"/>
      <c r="AA1560" s="44"/>
      <c r="AB1560" s="2">
        <v>294041.5107848625</v>
      </c>
      <c r="AC1560" s="2">
        <v>882124.53235458746</v>
      </c>
      <c r="AD1560" s="2">
        <f>+M1560</f>
        <v>124010</v>
      </c>
      <c r="AE1560" s="2">
        <f>+AD1560*14%</f>
        <v>17361.400000000001</v>
      </c>
      <c r="AF1560" s="155">
        <f>+AD1560*35%</f>
        <v>43403.5</v>
      </c>
      <c r="AG1560" s="2">
        <f>+AD1560*F1560</f>
        <v>372030</v>
      </c>
      <c r="AH1560" s="2">
        <f>+AE1560*F1560</f>
        <v>52084.200000000004</v>
      </c>
      <c r="AI1560" s="2">
        <f>+AF1560*F1560</f>
        <v>130210.5</v>
      </c>
      <c r="AJ1560" s="2">
        <f>SUM(AG1560:AI1560)</f>
        <v>554324.69999999995</v>
      </c>
      <c r="AK1560" s="2">
        <f>+AD1560*G1560</f>
        <v>372030</v>
      </c>
      <c r="AL1560" s="2">
        <f>+AE1560*G1560</f>
        <v>52084.200000000004</v>
      </c>
      <c r="AM1560" s="2">
        <f>+AF1560*G1560</f>
        <v>130210.5</v>
      </c>
      <c r="AN1560" s="155">
        <f>SUM(AK1560:AM1560)</f>
        <v>554324.69999999995</v>
      </c>
      <c r="AQ1560" s="145" t="s">
        <v>525</v>
      </c>
      <c r="AU1560" s="8"/>
      <c r="AV1560" s="8"/>
      <c r="AW1560" s="2">
        <f>+'[2]BoQ HSYC-Đạt'!AT1560</f>
        <v>241175.94</v>
      </c>
      <c r="AX1560" s="8">
        <f>F1560*AW1560</f>
        <v>723527.82000000007</v>
      </c>
      <c r="AY1560" s="8">
        <f>IF(AQ1560="CT",7%,5%)*AX1560</f>
        <v>50646.947400000012</v>
      </c>
      <c r="AZ1560" s="8">
        <f>AX1560*2%</f>
        <v>14470.556400000001</v>
      </c>
      <c r="BA1560" s="8">
        <f>IF(BB1560&gt;0,0,AX1560*5%)</f>
        <v>36176.391000000003</v>
      </c>
      <c r="BB1560" s="8"/>
      <c r="BC1560" s="8">
        <f>+AX1560+AY1560+AZ1560+BA1560+BB1560</f>
        <v>824821.71480000019</v>
      </c>
      <c r="BD1560" s="8">
        <f>AX1560-AT1560</f>
        <v>723527.82000000007</v>
      </c>
      <c r="BE1560" s="2"/>
      <c r="BH1560" s="2"/>
    </row>
    <row r="1561" spans="1:60" ht="34" hidden="1" outlineLevel="1" x14ac:dyDescent="0.2">
      <c r="B1561" s="82">
        <v>4</v>
      </c>
      <c r="C1561" s="144" t="s">
        <v>644</v>
      </c>
      <c r="D1561" s="144"/>
      <c r="E1561" s="82" t="s">
        <v>85</v>
      </c>
      <c r="F1561" s="143">
        <v>3</v>
      </c>
      <c r="G1561" s="142">
        <f>'[1]BoQ HSYC'!F1561</f>
        <v>3</v>
      </c>
      <c r="H1561" s="185">
        <f>'[1]BoQ HSYC'!G1561</f>
        <v>0</v>
      </c>
      <c r="I1561" s="185">
        <f>'[1]BoQ HSYC'!H1561</f>
        <v>0</v>
      </c>
      <c r="J1561" s="185">
        <f>'[1]BoQ HSYC'!I1561</f>
        <v>0</v>
      </c>
      <c r="K1561" s="48">
        <f>'[1]BoQ HSYC'!J1561</f>
        <v>538846</v>
      </c>
      <c r="L1561" s="47">
        <f>'[1]BoQ HSYC'!K1561</f>
        <v>21085.714285714286</v>
      </c>
      <c r="M1561" s="47">
        <f>'[1]BoQ HSYC'!L1561</f>
        <v>559931.71428571432</v>
      </c>
      <c r="N1561" s="183">
        <f>'[1]BoQ HSYC'!M1561</f>
        <v>0</v>
      </c>
      <c r="O1561" s="183">
        <f>'[1]BoQ HSYC'!N1561</f>
        <v>7380</v>
      </c>
      <c r="P1561" s="83">
        <f>'[1]BoQ HSYC'!O1561</f>
        <v>7380</v>
      </c>
      <c r="Q1561" s="47">
        <f>'[1]BoQ HSYC'!P1561</f>
        <v>1679795.142857143</v>
      </c>
      <c r="R1561" s="132">
        <f>'[1]BoQ HSYC'!Q1561</f>
        <v>22140</v>
      </c>
      <c r="S1561" s="83">
        <f>'[1]BoQ HSYC'!R1561</f>
        <v>1701935.142857143</v>
      </c>
      <c r="T1561" s="48">
        <f>'[1]BoQ HSYC'!S1561</f>
        <v>0</v>
      </c>
      <c r="U1561" s="132">
        <f>'[1]BoQ HSYC'!T1561</f>
        <v>0</v>
      </c>
      <c r="V1561" s="132" t="str">
        <f>'[1]BoQ HSYC'!U1561</f>
        <v>VT: NCC, NC:BĐG Q2/2026</v>
      </c>
      <c r="W1561" s="132" t="str">
        <f>'[1]BoQ HSYC'!V1561</f>
        <v>VT: NCC, NC:BĐG Q2/2026</v>
      </c>
      <c r="X1561" s="44" t="str">
        <f>'[1]BoQ HSYC'!W1561</f>
        <v>ME</v>
      </c>
      <c r="Y1561" s="44"/>
      <c r="Z1561" s="44"/>
      <c r="AA1561" s="44"/>
      <c r="AB1561" s="2">
        <v>220625.27482875003</v>
      </c>
      <c r="AC1561" s="2">
        <v>661875.82448625006</v>
      </c>
      <c r="AD1561" s="2">
        <f>+M1561</f>
        <v>559931.71428571432</v>
      </c>
      <c r="AE1561" s="2">
        <f>+AD1561*14%</f>
        <v>78390.440000000017</v>
      </c>
      <c r="AF1561" s="155">
        <f>+AD1561*35%</f>
        <v>195976.1</v>
      </c>
      <c r="AG1561" s="2">
        <f>+AD1561*F1561</f>
        <v>1679795.142857143</v>
      </c>
      <c r="AH1561" s="2">
        <f>+AE1561*F1561</f>
        <v>235171.32000000007</v>
      </c>
      <c r="AI1561" s="2">
        <f>+AF1561*F1561</f>
        <v>587928.30000000005</v>
      </c>
      <c r="AJ1561" s="2">
        <f>SUM(AG1561:AI1561)</f>
        <v>2502894.7628571428</v>
      </c>
      <c r="AK1561" s="2">
        <f>+AD1561*G1561</f>
        <v>1679795.142857143</v>
      </c>
      <c r="AL1561" s="2">
        <f>+AE1561*G1561</f>
        <v>235171.32000000007</v>
      </c>
      <c r="AM1561" s="2">
        <f>+AF1561*G1561</f>
        <v>587928.30000000005</v>
      </c>
      <c r="AN1561" s="155">
        <f>SUM(AK1561:AM1561)</f>
        <v>2502894.7628571428</v>
      </c>
      <c r="AQ1561" s="145" t="s">
        <v>525</v>
      </c>
      <c r="AU1561" s="8"/>
      <c r="AV1561" s="8"/>
      <c r="AW1561" s="2">
        <f>+'[2]BoQ HSYC-Đạt'!AT1561</f>
        <v>172977.42857142858</v>
      </c>
      <c r="AX1561" s="8">
        <f>F1561*AW1561</f>
        <v>518932.28571428574</v>
      </c>
      <c r="AY1561" s="8">
        <f>IF(AQ1561="CT",7%,5%)*AX1561</f>
        <v>36325.26</v>
      </c>
      <c r="AZ1561" s="8">
        <f>AX1561*2%</f>
        <v>10378.645714285714</v>
      </c>
      <c r="BA1561" s="8">
        <f>IF(BB1561&gt;0,0,AX1561*5%)</f>
        <v>25946.614285714288</v>
      </c>
      <c r="BB1561" s="8"/>
      <c r="BC1561" s="8">
        <f>+AX1561+AY1561+AZ1561+BA1561+BB1561</f>
        <v>591582.8057142857</v>
      </c>
      <c r="BD1561" s="8">
        <f>AX1561-AT1561</f>
        <v>518932.28571428574</v>
      </c>
      <c r="BE1561" s="2"/>
      <c r="BH1561" s="2"/>
    </row>
    <row r="1562" spans="1:60" ht="17" hidden="1" outlineLevel="1" x14ac:dyDescent="0.2">
      <c r="B1562" s="82">
        <v>5</v>
      </c>
      <c r="C1562" s="144" t="s">
        <v>629</v>
      </c>
      <c r="D1562" s="144"/>
      <c r="E1562" s="82" t="s">
        <v>129</v>
      </c>
      <c r="F1562" s="143">
        <v>24</v>
      </c>
      <c r="G1562" s="142">
        <f>'[1]BoQ HSYC'!F1562</f>
        <v>24</v>
      </c>
      <c r="H1562" s="185">
        <f>'[1]BoQ HSYC'!G1562</f>
        <v>0</v>
      </c>
      <c r="I1562" s="185">
        <f>'[1]BoQ HSYC'!H1562</f>
        <v>0</v>
      </c>
      <c r="J1562" s="185">
        <f>'[1]BoQ HSYC'!I1562</f>
        <v>0</v>
      </c>
      <c r="K1562" s="48">
        <f>'[1]BoQ HSYC'!J1562</f>
        <v>11863.987200000001</v>
      </c>
      <c r="L1562" s="47">
        <f>'[1]BoQ HSYC'!K1562</f>
        <v>5138.6399999999994</v>
      </c>
      <c r="M1562" s="47">
        <f>'[1]BoQ HSYC'!L1562</f>
        <v>17002.627200000003</v>
      </c>
      <c r="N1562" s="183">
        <f>'[1]BoQ HSYC'!M1562</f>
        <v>4152.39552</v>
      </c>
      <c r="O1562" s="183">
        <f>'[1]BoQ HSYC'!N1562</f>
        <v>1798.5239999999997</v>
      </c>
      <c r="P1562" s="83">
        <f>'[1]BoQ HSYC'!O1562</f>
        <v>5950.9195199999995</v>
      </c>
      <c r="Q1562" s="47">
        <f>'[1]BoQ HSYC'!P1562</f>
        <v>408063.05280000006</v>
      </c>
      <c r="R1562" s="132">
        <f>'[1]BoQ HSYC'!Q1562</f>
        <v>142822.06847999999</v>
      </c>
      <c r="S1562" s="83">
        <f>'[1]BoQ HSYC'!R1562</f>
        <v>550885.12128000008</v>
      </c>
      <c r="T1562" s="48">
        <f>'[1]BoQ HSYC'!S1562</f>
        <v>0</v>
      </c>
      <c r="U1562" s="132">
        <f>'[1]BoQ HSYC'!T1562</f>
        <v>0</v>
      </c>
      <c r="V1562" s="132" t="str">
        <f>'[1]BoQ HSYC'!U1562</f>
        <v>BĐG Q2/2026</v>
      </c>
      <c r="W1562" s="132" t="str">
        <f>'[1]BoQ HSYC'!V1562</f>
        <v>BĐG Q2/2026</v>
      </c>
      <c r="X1562" s="44" t="str">
        <f>'[1]BoQ HSYC'!W1562</f>
        <v>ME</v>
      </c>
      <c r="Y1562" s="44"/>
      <c r="Z1562" s="44"/>
      <c r="AA1562" s="44"/>
      <c r="AB1562" s="2">
        <v>20344.23503962575</v>
      </c>
      <c r="AC1562" s="2">
        <v>488261.64095101797</v>
      </c>
      <c r="AD1562" s="2">
        <f>+M1562</f>
        <v>17002.627200000003</v>
      </c>
      <c r="AE1562" s="2">
        <f>+AD1562*14%</f>
        <v>2380.3678080000004</v>
      </c>
      <c r="AF1562" s="155">
        <f>+AD1562*35%</f>
        <v>5950.9195200000004</v>
      </c>
      <c r="AG1562" s="2">
        <f>+AD1562*F1562</f>
        <v>408063.05280000006</v>
      </c>
      <c r="AH1562" s="2">
        <f>+AE1562*F1562</f>
        <v>57128.827392000007</v>
      </c>
      <c r="AI1562" s="2">
        <f>+AF1562*F1562</f>
        <v>142822.06848000002</v>
      </c>
      <c r="AJ1562" s="2">
        <f>SUM(AG1562:AI1562)</f>
        <v>608013.94867200009</v>
      </c>
      <c r="AK1562" s="2">
        <f>+AD1562*G1562</f>
        <v>408063.05280000006</v>
      </c>
      <c r="AL1562" s="2">
        <f>+AE1562*G1562</f>
        <v>57128.827392000007</v>
      </c>
      <c r="AM1562" s="2">
        <f>+AF1562*G1562</f>
        <v>142822.06848000002</v>
      </c>
      <c r="AN1562" s="155">
        <f>SUM(AK1562:AM1562)</f>
        <v>608013.94867200009</v>
      </c>
      <c r="AQ1562" s="145" t="s">
        <v>525</v>
      </c>
      <c r="AU1562" s="8"/>
      <c r="AV1562" s="8"/>
      <c r="AW1562" s="2">
        <f>+'[2]BoQ HSYC-Đạt'!AT1562</f>
        <v>17512.706016000004</v>
      </c>
      <c r="AX1562" s="8">
        <f>F1562*AW1562</f>
        <v>420304.94438400009</v>
      </c>
      <c r="AY1562" s="8">
        <f>IF(AQ1562="CT",7%,5%)*AX1562</f>
        <v>29421.34610688001</v>
      </c>
      <c r="AZ1562" s="8">
        <f>AX1562*2%</f>
        <v>8406.098887680002</v>
      </c>
      <c r="BA1562" s="8">
        <f>IF(BB1562&gt;0,0,AX1562*5%)</f>
        <v>21015.247219200006</v>
      </c>
      <c r="BB1562" s="8"/>
      <c r="BC1562" s="8">
        <f>+AX1562+AY1562+AZ1562+BA1562+BB1562</f>
        <v>479147.63659776008</v>
      </c>
      <c r="BD1562" s="8">
        <f>AX1562-AT1562</f>
        <v>420304.94438400009</v>
      </c>
      <c r="BE1562" s="2"/>
      <c r="BH1562" s="2"/>
    </row>
    <row r="1563" spans="1:60" ht="17" hidden="1" outlineLevel="1" x14ac:dyDescent="0.2">
      <c r="B1563" s="82">
        <v>6</v>
      </c>
      <c r="C1563" s="144" t="s">
        <v>628</v>
      </c>
      <c r="D1563" s="144"/>
      <c r="E1563" s="82" t="s">
        <v>129</v>
      </c>
      <c r="F1563" s="143">
        <v>150</v>
      </c>
      <c r="G1563" s="142">
        <f>'[1]BoQ HSYC'!F1563</f>
        <v>150</v>
      </c>
      <c r="H1563" s="185">
        <f>'[1]BoQ HSYC'!G1563</f>
        <v>0</v>
      </c>
      <c r="I1563" s="185">
        <f>'[1]BoQ HSYC'!H1563</f>
        <v>0</v>
      </c>
      <c r="J1563" s="185">
        <f>'[1]BoQ HSYC'!I1563</f>
        <v>0</v>
      </c>
      <c r="K1563" s="48">
        <f>'[1]BoQ HSYC'!J1563</f>
        <v>7288.1855999999998</v>
      </c>
      <c r="L1563" s="47">
        <f>'[1]BoQ HSYC'!K1563</f>
        <v>4348.08</v>
      </c>
      <c r="M1563" s="47">
        <f>'[1]BoQ HSYC'!L1563</f>
        <v>11636.265599999999</v>
      </c>
      <c r="N1563" s="183">
        <f>'[1]BoQ HSYC'!M1563</f>
        <v>2550.8649599999999</v>
      </c>
      <c r="O1563" s="183">
        <f>'[1]BoQ HSYC'!N1563</f>
        <v>1521.828</v>
      </c>
      <c r="P1563" s="83">
        <f>'[1]BoQ HSYC'!O1563</f>
        <v>4072.6929599999999</v>
      </c>
      <c r="Q1563" s="47">
        <f>'[1]BoQ HSYC'!P1563</f>
        <v>1745439.8399999999</v>
      </c>
      <c r="R1563" s="132">
        <f>'[1]BoQ HSYC'!Q1563</f>
        <v>610903.94400000002</v>
      </c>
      <c r="S1563" s="83">
        <f>'[1]BoQ HSYC'!R1563</f>
        <v>2356343.784</v>
      </c>
      <c r="T1563" s="48">
        <f>'[1]BoQ HSYC'!S1563</f>
        <v>0</v>
      </c>
      <c r="U1563" s="132">
        <f>'[1]BoQ HSYC'!T1563</f>
        <v>0</v>
      </c>
      <c r="V1563" s="132" t="str">
        <f>'[1]BoQ HSYC'!U1563</f>
        <v>BĐG Q2/2026</v>
      </c>
      <c r="W1563" s="132" t="str">
        <f>'[1]BoQ HSYC'!V1563</f>
        <v>BĐG Q2/2026</v>
      </c>
      <c r="X1563" s="44" t="str">
        <f>'[1]BoQ HSYC'!W1563</f>
        <v>ME</v>
      </c>
      <c r="Y1563" s="44"/>
      <c r="Z1563" s="44"/>
      <c r="AA1563" s="44"/>
      <c r="AB1563" s="2">
        <v>15824.458503315002</v>
      </c>
      <c r="AC1563" s="2">
        <v>2373668.7754972503</v>
      </c>
      <c r="AD1563" s="2">
        <f>+M1563</f>
        <v>11636.265599999999</v>
      </c>
      <c r="AE1563" s="2">
        <f>+AD1563*14%</f>
        <v>1629.077184</v>
      </c>
      <c r="AF1563" s="155">
        <f>+AD1563*35%</f>
        <v>4072.6929599999994</v>
      </c>
      <c r="AG1563" s="2">
        <f>+AD1563*F1563</f>
        <v>1745439.8399999999</v>
      </c>
      <c r="AH1563" s="2">
        <f>+AE1563*F1563</f>
        <v>244361.57759999999</v>
      </c>
      <c r="AI1563" s="2">
        <f>+AF1563*F1563</f>
        <v>610903.9439999999</v>
      </c>
      <c r="AJ1563" s="2">
        <f>SUM(AG1563:AI1563)</f>
        <v>2600705.3615999995</v>
      </c>
      <c r="AK1563" s="2">
        <f>+AD1563*G1563</f>
        <v>1745439.8399999999</v>
      </c>
      <c r="AL1563" s="2">
        <f>+AE1563*G1563</f>
        <v>244361.57759999999</v>
      </c>
      <c r="AM1563" s="2">
        <f>+AF1563*G1563</f>
        <v>610903.9439999999</v>
      </c>
      <c r="AN1563" s="155">
        <f>SUM(AK1563:AM1563)</f>
        <v>2600705.3615999995</v>
      </c>
      <c r="AQ1563" s="145" t="s">
        <v>525</v>
      </c>
      <c r="AU1563" s="8"/>
      <c r="AV1563" s="8"/>
      <c r="AW1563" s="2">
        <f>+'[2]BoQ HSYC-Đạt'!AT1563</f>
        <v>11985.353567999999</v>
      </c>
      <c r="AX1563" s="8">
        <f>F1563*AW1563</f>
        <v>1797803.0351999998</v>
      </c>
      <c r="AY1563" s="8">
        <f>IF(AQ1563="CT",7%,5%)*AX1563</f>
        <v>125846.212464</v>
      </c>
      <c r="AZ1563" s="8">
        <f>AX1563*2%</f>
        <v>35956.060703999996</v>
      </c>
      <c r="BA1563" s="8">
        <f>IF(BB1563&gt;0,0,AX1563*5%)</f>
        <v>89890.151759999993</v>
      </c>
      <c r="BB1563" s="8"/>
      <c r="BC1563" s="8">
        <f>+AX1563+AY1563+AZ1563+BA1563+BB1563</f>
        <v>2049495.460128</v>
      </c>
      <c r="BD1563" s="8">
        <f>AX1563-AT1563</f>
        <v>1797803.0351999998</v>
      </c>
      <c r="BE1563" s="2"/>
      <c r="BH1563" s="2"/>
    </row>
    <row r="1564" spans="1:60" ht="17" hidden="1" outlineLevel="1" x14ac:dyDescent="0.2">
      <c r="B1564" s="82">
        <v>7</v>
      </c>
      <c r="C1564" s="144" t="s">
        <v>629</v>
      </c>
      <c r="D1564" s="144"/>
      <c r="E1564" s="82" t="s">
        <v>129</v>
      </c>
      <c r="F1564" s="143">
        <v>12</v>
      </c>
      <c r="G1564" s="142">
        <f>'[1]BoQ HSYC'!F1564</f>
        <v>12</v>
      </c>
      <c r="H1564" s="185">
        <f>'[1]BoQ HSYC'!G1564</f>
        <v>0</v>
      </c>
      <c r="I1564" s="185">
        <f>'[1]BoQ HSYC'!H1564</f>
        <v>0</v>
      </c>
      <c r="J1564" s="185">
        <f>'[1]BoQ HSYC'!I1564</f>
        <v>0</v>
      </c>
      <c r="K1564" s="48">
        <f>'[1]BoQ HSYC'!J1564</f>
        <v>11863.987200000001</v>
      </c>
      <c r="L1564" s="47">
        <f>'[1]BoQ HSYC'!K1564</f>
        <v>5138.6399999999994</v>
      </c>
      <c r="M1564" s="47">
        <f>'[1]BoQ HSYC'!L1564</f>
        <v>17002.627200000003</v>
      </c>
      <c r="N1564" s="183">
        <f>'[1]BoQ HSYC'!M1564</f>
        <v>4152.39552</v>
      </c>
      <c r="O1564" s="183">
        <f>'[1]BoQ HSYC'!N1564</f>
        <v>1798.5239999999997</v>
      </c>
      <c r="P1564" s="83">
        <f>'[1]BoQ HSYC'!O1564</f>
        <v>5950.9195199999995</v>
      </c>
      <c r="Q1564" s="47">
        <f>'[1]BoQ HSYC'!P1564</f>
        <v>204031.52640000003</v>
      </c>
      <c r="R1564" s="132">
        <f>'[1]BoQ HSYC'!Q1564</f>
        <v>71411.034239999994</v>
      </c>
      <c r="S1564" s="83">
        <f>'[1]BoQ HSYC'!R1564</f>
        <v>275442.56064000004</v>
      </c>
      <c r="T1564" s="48">
        <f>'[1]BoQ HSYC'!S1564</f>
        <v>0</v>
      </c>
      <c r="U1564" s="132">
        <f>'[1]BoQ HSYC'!T1564</f>
        <v>0</v>
      </c>
      <c r="V1564" s="132" t="str">
        <f>'[1]BoQ HSYC'!U1564</f>
        <v>BĐG Q2/2026</v>
      </c>
      <c r="W1564" s="132" t="str">
        <f>'[1]BoQ HSYC'!V1564</f>
        <v>BĐG Q2/2026</v>
      </c>
      <c r="X1564" s="44" t="str">
        <f>'[1]BoQ HSYC'!W1564</f>
        <v>ME</v>
      </c>
      <c r="Y1564" s="44"/>
      <c r="Z1564" s="44"/>
      <c r="AA1564" s="44"/>
      <c r="AB1564" s="2">
        <v>20344.23503962575</v>
      </c>
      <c r="AC1564" s="2">
        <v>244130.82047550898</v>
      </c>
      <c r="AD1564" s="2">
        <f>+M1564</f>
        <v>17002.627200000003</v>
      </c>
      <c r="AE1564" s="2">
        <f>+AD1564*14%</f>
        <v>2380.3678080000004</v>
      </c>
      <c r="AF1564" s="155">
        <f>+AD1564*35%</f>
        <v>5950.9195200000004</v>
      </c>
      <c r="AG1564" s="2">
        <f>+AD1564*F1564</f>
        <v>204031.52640000003</v>
      </c>
      <c r="AH1564" s="2">
        <f>+AE1564*F1564</f>
        <v>28564.413696000003</v>
      </c>
      <c r="AI1564" s="2">
        <f>+AF1564*F1564</f>
        <v>71411.034240000008</v>
      </c>
      <c r="AJ1564" s="2">
        <f>SUM(AG1564:AI1564)</f>
        <v>304006.97433600004</v>
      </c>
      <c r="AK1564" s="2">
        <f>+AD1564*G1564</f>
        <v>204031.52640000003</v>
      </c>
      <c r="AL1564" s="2">
        <f>+AE1564*G1564</f>
        <v>28564.413696000003</v>
      </c>
      <c r="AM1564" s="2">
        <f>+AF1564*G1564</f>
        <v>71411.034240000008</v>
      </c>
      <c r="AN1564" s="155">
        <f>SUM(AK1564:AM1564)</f>
        <v>304006.97433600004</v>
      </c>
      <c r="AQ1564" s="145" t="s">
        <v>525</v>
      </c>
      <c r="AU1564" s="8"/>
      <c r="AV1564" s="8"/>
      <c r="AW1564" s="2">
        <f>+'[2]BoQ HSYC-Đạt'!AT1564</f>
        <v>17512.706016000004</v>
      </c>
      <c r="AX1564" s="8">
        <f>F1564*AW1564</f>
        <v>210152.47219200004</v>
      </c>
      <c r="AY1564" s="8">
        <f>IF(AQ1564="CT",7%,5%)*AX1564</f>
        <v>14710.673053440005</v>
      </c>
      <c r="AZ1564" s="8">
        <f>AX1564*2%</f>
        <v>4203.049443840001</v>
      </c>
      <c r="BA1564" s="8">
        <f>IF(BB1564&gt;0,0,AX1564*5%)</f>
        <v>10507.623609600003</v>
      </c>
      <c r="BB1564" s="8"/>
      <c r="BC1564" s="8">
        <f>+AX1564+AY1564+AZ1564+BA1564+BB1564</f>
        <v>239573.81829888004</v>
      </c>
      <c r="BD1564" s="8">
        <f>AX1564-AT1564</f>
        <v>210152.47219200004</v>
      </c>
      <c r="BE1564" s="2"/>
      <c r="BH1564" s="2"/>
    </row>
    <row r="1565" spans="1:60" ht="17" hidden="1" outlineLevel="1" x14ac:dyDescent="0.2">
      <c r="B1565" s="82">
        <v>8</v>
      </c>
      <c r="C1565" s="144" t="s">
        <v>628</v>
      </c>
      <c r="D1565" s="144"/>
      <c r="E1565" s="82" t="s">
        <v>129</v>
      </c>
      <c r="F1565" s="143">
        <v>75</v>
      </c>
      <c r="G1565" s="142">
        <f>'[1]BoQ HSYC'!F1565</f>
        <v>75</v>
      </c>
      <c r="H1565" s="185">
        <f>'[1]BoQ HSYC'!G1565</f>
        <v>0</v>
      </c>
      <c r="I1565" s="185">
        <f>'[1]BoQ HSYC'!H1565</f>
        <v>0</v>
      </c>
      <c r="J1565" s="185">
        <f>'[1]BoQ HSYC'!I1565</f>
        <v>0</v>
      </c>
      <c r="K1565" s="48">
        <f>'[1]BoQ HSYC'!J1565</f>
        <v>7288.1855999999998</v>
      </c>
      <c r="L1565" s="47">
        <f>'[1]BoQ HSYC'!K1565</f>
        <v>4348.08</v>
      </c>
      <c r="M1565" s="47">
        <f>'[1]BoQ HSYC'!L1565</f>
        <v>11636.265599999999</v>
      </c>
      <c r="N1565" s="183">
        <f>'[1]BoQ HSYC'!M1565</f>
        <v>2550.8649599999999</v>
      </c>
      <c r="O1565" s="183">
        <f>'[1]BoQ HSYC'!N1565</f>
        <v>1521.828</v>
      </c>
      <c r="P1565" s="83">
        <f>'[1]BoQ HSYC'!O1565</f>
        <v>4072.6929599999999</v>
      </c>
      <c r="Q1565" s="47">
        <f>'[1]BoQ HSYC'!P1565</f>
        <v>872719.91999999993</v>
      </c>
      <c r="R1565" s="132">
        <f>'[1]BoQ HSYC'!Q1565</f>
        <v>305451.97200000001</v>
      </c>
      <c r="S1565" s="83">
        <f>'[1]BoQ HSYC'!R1565</f>
        <v>1178171.892</v>
      </c>
      <c r="T1565" s="48">
        <f>'[1]BoQ HSYC'!S1565</f>
        <v>0</v>
      </c>
      <c r="U1565" s="132">
        <f>'[1]BoQ HSYC'!T1565</f>
        <v>0</v>
      </c>
      <c r="V1565" s="132" t="str">
        <f>'[1]BoQ HSYC'!U1565</f>
        <v>BĐG Q2/2026</v>
      </c>
      <c r="W1565" s="132" t="str">
        <f>'[1]BoQ HSYC'!V1565</f>
        <v>BĐG Q2/2026</v>
      </c>
      <c r="X1565" s="44" t="str">
        <f>'[1]BoQ HSYC'!W1565</f>
        <v>ME</v>
      </c>
      <c r="Y1565" s="44"/>
      <c r="Z1565" s="44"/>
      <c r="AA1565" s="44"/>
      <c r="AB1565" s="2">
        <v>15824.458503315002</v>
      </c>
      <c r="AC1565" s="2">
        <v>1186834.3877486251</v>
      </c>
      <c r="AD1565" s="2">
        <f>+M1565</f>
        <v>11636.265599999999</v>
      </c>
      <c r="AE1565" s="2">
        <f>+AD1565*14%</f>
        <v>1629.077184</v>
      </c>
      <c r="AF1565" s="155">
        <f>+AD1565*35%</f>
        <v>4072.6929599999994</v>
      </c>
      <c r="AG1565" s="2">
        <f>+AD1565*F1565</f>
        <v>872719.91999999993</v>
      </c>
      <c r="AH1565" s="2">
        <f>+AE1565*F1565</f>
        <v>122180.78879999999</v>
      </c>
      <c r="AI1565" s="2">
        <f>+AF1565*F1565</f>
        <v>305451.97199999995</v>
      </c>
      <c r="AJ1565" s="2">
        <f>SUM(AG1565:AI1565)</f>
        <v>1300352.6807999997</v>
      </c>
      <c r="AK1565" s="2">
        <f>+AD1565*G1565</f>
        <v>872719.91999999993</v>
      </c>
      <c r="AL1565" s="2">
        <f>+AE1565*G1565</f>
        <v>122180.78879999999</v>
      </c>
      <c r="AM1565" s="2">
        <f>+AF1565*G1565</f>
        <v>305451.97199999995</v>
      </c>
      <c r="AN1565" s="155">
        <f>SUM(AK1565:AM1565)</f>
        <v>1300352.6807999997</v>
      </c>
      <c r="AQ1565" s="145" t="s">
        <v>525</v>
      </c>
      <c r="AU1565" s="8"/>
      <c r="AV1565" s="8"/>
      <c r="AW1565" s="2">
        <f>+'[2]BoQ HSYC-Đạt'!AT1565</f>
        <v>11985.353567999999</v>
      </c>
      <c r="AX1565" s="8">
        <f>F1565*AW1565</f>
        <v>898901.5175999999</v>
      </c>
      <c r="AY1565" s="8">
        <f>IF(AQ1565="CT",7%,5%)*AX1565</f>
        <v>62923.106231999998</v>
      </c>
      <c r="AZ1565" s="8">
        <f>AX1565*2%</f>
        <v>17978.030351999998</v>
      </c>
      <c r="BA1565" s="8">
        <f>IF(BB1565&gt;0,0,AX1565*5%)</f>
        <v>44945.075879999997</v>
      </c>
      <c r="BB1565" s="8"/>
      <c r="BC1565" s="8">
        <f>+AX1565+AY1565+AZ1565+BA1565+BB1565</f>
        <v>1024747.730064</v>
      </c>
      <c r="BD1565" s="8">
        <f>AX1565-AT1565</f>
        <v>898901.5175999999</v>
      </c>
      <c r="BE1565" s="2"/>
      <c r="BH1565" s="2"/>
    </row>
    <row r="1566" spans="1:60" ht="17" hidden="1" outlineLevel="1" x14ac:dyDescent="0.2">
      <c r="B1566" s="82">
        <v>9</v>
      </c>
      <c r="C1566" s="144" t="s">
        <v>627</v>
      </c>
      <c r="D1566" s="144"/>
      <c r="E1566" s="82" t="s">
        <v>129</v>
      </c>
      <c r="F1566" s="143">
        <v>87</v>
      </c>
      <c r="G1566" s="142">
        <f>'[1]BoQ HSYC'!F1566</f>
        <v>87</v>
      </c>
      <c r="H1566" s="185">
        <f>'[1]BoQ HSYC'!G1566</f>
        <v>0</v>
      </c>
      <c r="I1566" s="185">
        <f>'[1]BoQ HSYC'!H1566</f>
        <v>0</v>
      </c>
      <c r="J1566" s="185">
        <f>'[1]BoQ HSYC'!I1566</f>
        <v>0</v>
      </c>
      <c r="K1566" s="48">
        <f>'[1]BoQ HSYC'!J1566</f>
        <v>6669.6739200000002</v>
      </c>
      <c r="L1566" s="47">
        <f>'[1]BoQ HSYC'!K1566</f>
        <v>11375.959690909089</v>
      </c>
      <c r="M1566" s="47">
        <f>'[1]BoQ HSYC'!L1566</f>
        <v>18045.633610909088</v>
      </c>
      <c r="N1566" s="183">
        <f>'[1]BoQ HSYC'!M1566</f>
        <v>2334.3858719999998</v>
      </c>
      <c r="O1566" s="183">
        <f>'[1]BoQ HSYC'!N1566</f>
        <v>3981.5858918181807</v>
      </c>
      <c r="P1566" s="83">
        <f>'[1]BoQ HSYC'!O1566</f>
        <v>6315.971763818181</v>
      </c>
      <c r="Q1566" s="47">
        <f>'[1]BoQ HSYC'!P1566</f>
        <v>1569970.1241490906</v>
      </c>
      <c r="R1566" s="132">
        <f>'[1]BoQ HSYC'!Q1566</f>
        <v>549489.54345218174</v>
      </c>
      <c r="S1566" s="83">
        <f>'[1]BoQ HSYC'!R1566</f>
        <v>2119459.6676012725</v>
      </c>
      <c r="T1566" s="48">
        <f>'[1]BoQ HSYC'!S1566</f>
        <v>0</v>
      </c>
      <c r="U1566" s="132">
        <f>'[1]BoQ HSYC'!T1566</f>
        <v>0</v>
      </c>
      <c r="V1566" s="132" t="str">
        <f>'[1]BoQ HSYC'!U1566</f>
        <v>BĐG Q2/2026</v>
      </c>
      <c r="W1566" s="132" t="str">
        <f>'[1]BoQ HSYC'!V1566</f>
        <v>BĐG Q2/2026</v>
      </c>
      <c r="X1566" s="44" t="str">
        <f>'[1]BoQ HSYC'!W1566</f>
        <v>ME</v>
      </c>
      <c r="Y1566" s="44"/>
      <c r="Z1566" s="44"/>
      <c r="AA1566" s="44"/>
      <c r="AB1566" s="2">
        <v>64469.697025800007</v>
      </c>
      <c r="AC1566" s="2">
        <v>5608863.6412446005</v>
      </c>
      <c r="AD1566" s="2">
        <f>+M1566</f>
        <v>18045.633610909088</v>
      </c>
      <c r="AE1566" s="2">
        <f>+AD1566*14%</f>
        <v>2526.3887055272726</v>
      </c>
      <c r="AF1566" s="155">
        <f>+AD1566*35%</f>
        <v>6315.9717638181801</v>
      </c>
      <c r="AG1566" s="2">
        <f>+AD1566*F1566</f>
        <v>1569970.1241490906</v>
      </c>
      <c r="AH1566" s="2">
        <f>+AE1566*F1566</f>
        <v>219795.8173808727</v>
      </c>
      <c r="AI1566" s="2">
        <f>+AF1566*F1566</f>
        <v>549489.54345218162</v>
      </c>
      <c r="AJ1566" s="2">
        <f>SUM(AG1566:AI1566)</f>
        <v>2339255.484982145</v>
      </c>
      <c r="AK1566" s="2">
        <f>+AD1566*G1566</f>
        <v>1569970.1241490906</v>
      </c>
      <c r="AL1566" s="2">
        <f>+AE1566*G1566</f>
        <v>219795.8173808727</v>
      </c>
      <c r="AM1566" s="2">
        <f>+AF1566*G1566</f>
        <v>549489.54345218162</v>
      </c>
      <c r="AN1566" s="155">
        <f>SUM(AK1566:AM1566)</f>
        <v>2339255.484982145</v>
      </c>
      <c r="AQ1566" s="145" t="s">
        <v>525</v>
      </c>
      <c r="AU1566" s="8"/>
      <c r="AV1566" s="8"/>
      <c r="AW1566" s="2">
        <f>+'[2]BoQ HSYC-Đạt'!AT1566</f>
        <v>19850.196971999998</v>
      </c>
      <c r="AX1566" s="8">
        <f>F1566*AW1566</f>
        <v>1726967.1365639998</v>
      </c>
      <c r="AY1566" s="8">
        <f>IF(AQ1566="CT",7%,5%)*AX1566</f>
        <v>120887.69955948</v>
      </c>
      <c r="AZ1566" s="8">
        <f>AX1566*2%</f>
        <v>34539.342731279998</v>
      </c>
      <c r="BA1566" s="8">
        <f>IF(BB1566&gt;0,0,AX1566*5%)</f>
        <v>86348.356828199991</v>
      </c>
      <c r="BB1566" s="8"/>
      <c r="BC1566" s="8">
        <f>+AX1566+AY1566+AZ1566+BA1566+BB1566</f>
        <v>1968742.5356829597</v>
      </c>
      <c r="BD1566" s="8">
        <f>AX1566-AT1566</f>
        <v>1726967.1365639998</v>
      </c>
      <c r="BE1566" s="2"/>
      <c r="BH1566" s="2"/>
    </row>
    <row r="1567" spans="1:60" s="92" customFormat="1" ht="17" collapsed="1" x14ac:dyDescent="0.2">
      <c r="B1567" s="163" t="s">
        <v>1040</v>
      </c>
      <c r="C1567" s="164" t="s">
        <v>410</v>
      </c>
      <c r="D1567" s="164"/>
      <c r="E1567" s="163"/>
      <c r="F1567" s="162"/>
      <c r="G1567" s="149">
        <f>'[1]BoQ HSYC'!F1567</f>
        <v>0</v>
      </c>
      <c r="H1567" s="184">
        <f>'[1]BoQ HSYC'!G1567</f>
        <v>0</v>
      </c>
      <c r="I1567" s="184">
        <f>'[1]BoQ HSYC'!H1567</f>
        <v>0</v>
      </c>
      <c r="J1567" s="184">
        <f>'[1]BoQ HSYC'!I1567</f>
        <v>0</v>
      </c>
      <c r="K1567" s="170">
        <f>'[1]BoQ HSYC'!J1567</f>
        <v>0</v>
      </c>
      <c r="L1567" s="171">
        <f>'[1]BoQ HSYC'!K1567</f>
        <v>0</v>
      </c>
      <c r="M1567" s="171">
        <f>'[1]BoQ HSYC'!L1567</f>
        <v>0</v>
      </c>
      <c r="N1567" s="183">
        <f>'[1]BoQ HSYC'!M1567</f>
        <v>0</v>
      </c>
      <c r="O1567" s="183">
        <f>'[1]BoQ HSYC'!N1567</f>
        <v>0</v>
      </c>
      <c r="P1567" s="160">
        <f>'[1]BoQ HSYC'!O1567</f>
        <v>0</v>
      </c>
      <c r="Q1567" s="171">
        <f>'[1]BoQ HSYC'!P1567</f>
        <v>0</v>
      </c>
      <c r="R1567" s="158">
        <f>'[1]BoQ HSYC'!Q1567</f>
        <v>0</v>
      </c>
      <c r="S1567" s="160">
        <f>'[1]BoQ HSYC'!R1567</f>
        <v>0</v>
      </c>
      <c r="T1567" s="170">
        <f>'[1]BoQ HSYC'!S1567</f>
        <v>0</v>
      </c>
      <c r="U1567" s="158">
        <f>'[1]BoQ HSYC'!T1567</f>
        <v>0</v>
      </c>
      <c r="V1567" s="158">
        <f>'[1]BoQ HSYC'!U1567</f>
        <v>0</v>
      </c>
      <c r="W1567" s="158">
        <f>'[1]BoQ HSYC'!V1567</f>
        <v>0</v>
      </c>
      <c r="X1567" s="94" t="str">
        <f>'[1]BoQ HSYC'!W1567</f>
        <v>ME</v>
      </c>
      <c r="Y1567" s="94"/>
      <c r="Z1567" s="94"/>
      <c r="AA1567" s="44"/>
      <c r="AB1567" s="2">
        <v>0</v>
      </c>
      <c r="AC1567" s="2">
        <v>0</v>
      </c>
      <c r="AD1567" s="93">
        <f>+M1567</f>
        <v>0</v>
      </c>
      <c r="AE1567" s="93">
        <f>+AD1567*14%</f>
        <v>0</v>
      </c>
      <c r="AF1567" s="93">
        <f>+AD1567*35%</f>
        <v>0</v>
      </c>
      <c r="AG1567" s="93">
        <f>+AD1567*F1567</f>
        <v>0</v>
      </c>
      <c r="AH1567" s="93">
        <f>+AE1567*F1567</f>
        <v>0</v>
      </c>
      <c r="AI1567" s="93">
        <f>+AF1567*F1567</f>
        <v>0</v>
      </c>
      <c r="AJ1567" s="93">
        <f>SUM(AG1567:AI1567)</f>
        <v>0</v>
      </c>
      <c r="AK1567" s="93">
        <f>+AD1567*G1567</f>
        <v>0</v>
      </c>
      <c r="AL1567" s="93">
        <f>+AE1567*G1567</f>
        <v>0</v>
      </c>
      <c r="AM1567" s="93">
        <f>+AF1567*G1567</f>
        <v>0</v>
      </c>
      <c r="AN1567" s="93">
        <f>SUM(AK1567:AM1567)</f>
        <v>0</v>
      </c>
      <c r="AQ1567" s="145" t="s">
        <v>525</v>
      </c>
      <c r="AU1567" s="8"/>
      <c r="AV1567" s="8"/>
      <c r="AW1567" s="2">
        <f>+'[2]BoQ HSYC-Đạt'!AT1567</f>
        <v>0</v>
      </c>
      <c r="AX1567" s="8">
        <f>F1567*AW1567</f>
        <v>0</v>
      </c>
      <c r="AY1567" s="8">
        <f>IF(AQ1567="CT",7%,5%)*AX1567</f>
        <v>0</v>
      </c>
      <c r="AZ1567" s="8">
        <f>AX1567*2%</f>
        <v>0</v>
      </c>
      <c r="BA1567" s="8">
        <f>IF(BB1567&gt;0,0,AX1567*5%)</f>
        <v>0</v>
      </c>
      <c r="BB1567" s="8"/>
      <c r="BC1567" s="8">
        <f>+AX1567+AY1567+AZ1567+BA1567+BB1567</f>
        <v>0</v>
      </c>
      <c r="BD1567" s="8">
        <f>AX1567-AT1567</f>
        <v>0</v>
      </c>
      <c r="BE1567" s="2"/>
      <c r="BH1567" s="2"/>
    </row>
    <row r="1568" spans="1:60" ht="17" hidden="1" outlineLevel="1" x14ac:dyDescent="0.2">
      <c r="B1568" s="82">
        <v>1</v>
      </c>
      <c r="C1568" s="144" t="s">
        <v>530</v>
      </c>
      <c r="D1568" s="144"/>
      <c r="E1568" s="82" t="s">
        <v>160</v>
      </c>
      <c r="F1568" s="143">
        <v>0.9</v>
      </c>
      <c r="G1568" s="142">
        <f>'[1]BoQ HSYC'!F1568</f>
        <v>0.9</v>
      </c>
      <c r="H1568" s="185">
        <f>'[1]BoQ HSYC'!G1568</f>
        <v>0</v>
      </c>
      <c r="I1568" s="185">
        <f>'[1]BoQ HSYC'!H1568</f>
        <v>0</v>
      </c>
      <c r="J1568" s="185">
        <f>'[1]BoQ HSYC'!I1568</f>
        <v>0</v>
      </c>
      <c r="K1568" s="48">
        <f>'[1]BoQ HSYC'!J1568</f>
        <v>18789030</v>
      </c>
      <c r="L1568" s="47">
        <f>'[1]BoQ HSYC'!K1568</f>
        <v>3166800</v>
      </c>
      <c r="M1568" s="47">
        <f>'[1]BoQ HSYC'!L1568</f>
        <v>21955830</v>
      </c>
      <c r="N1568" s="183">
        <f>'[1]BoQ HSYC'!M1568</f>
        <v>6576160.5</v>
      </c>
      <c r="O1568" s="183">
        <f>'[1]BoQ HSYC'!N1568</f>
        <v>1108380</v>
      </c>
      <c r="P1568" s="83">
        <f>'[1]BoQ HSYC'!O1568</f>
        <v>7684540.5</v>
      </c>
      <c r="Q1568" s="47">
        <f>'[1]BoQ HSYC'!P1568</f>
        <v>19760247</v>
      </c>
      <c r="R1568" s="132">
        <f>'[1]BoQ HSYC'!Q1568</f>
        <v>6916086.4500000002</v>
      </c>
      <c r="S1568" s="83">
        <f>'[1]BoQ HSYC'!R1568</f>
        <v>26676333.449999999</v>
      </c>
      <c r="T1568" s="48">
        <f>'[1]BoQ HSYC'!S1568</f>
        <v>0</v>
      </c>
      <c r="U1568" s="132">
        <f>'[1]BoQ HSYC'!T1568</f>
        <v>0</v>
      </c>
      <c r="V1568" s="132" t="str">
        <f>'[1]BoQ HSYC'!U1568</f>
        <v>BĐG Q2/2026</v>
      </c>
      <c r="W1568" s="132" t="str">
        <f>'[1]BoQ HSYC'!V1568</f>
        <v>BĐG Q2/2026</v>
      </c>
      <c r="X1568" s="44" t="str">
        <f>'[1]BoQ HSYC'!W1568</f>
        <v>ME</v>
      </c>
      <c r="Y1568" s="44"/>
      <c r="Z1568" s="44"/>
      <c r="AA1568" s="44"/>
      <c r="AB1568" s="2">
        <v>21286626.100098975</v>
      </c>
      <c r="AC1568" s="2">
        <v>19157963.490089078</v>
      </c>
      <c r="AD1568" s="2">
        <f>+M1568</f>
        <v>21955830</v>
      </c>
      <c r="AE1568" s="2">
        <f>+AD1568*14%</f>
        <v>3073816.2</v>
      </c>
      <c r="AF1568" s="155">
        <f>+AD1568*35%</f>
        <v>7684540.4999999991</v>
      </c>
      <c r="AG1568" s="2">
        <f>+AD1568*F1568</f>
        <v>19760247</v>
      </c>
      <c r="AH1568" s="2">
        <f>+AE1568*F1568</f>
        <v>2766434.58</v>
      </c>
      <c r="AI1568" s="2">
        <f>+AF1568*F1568</f>
        <v>6916086.4499999993</v>
      </c>
      <c r="AJ1568" s="2">
        <f>SUM(AG1568:AI1568)</f>
        <v>29442768.029999997</v>
      </c>
      <c r="AK1568" s="2">
        <f>+AD1568*G1568</f>
        <v>19760247</v>
      </c>
      <c r="AL1568" s="2">
        <f>+AE1568*G1568</f>
        <v>2766434.58</v>
      </c>
      <c r="AM1568" s="2">
        <f>+AF1568*G1568</f>
        <v>6916086.4499999993</v>
      </c>
      <c r="AN1568" s="155">
        <f>SUM(AK1568:AM1568)</f>
        <v>29442768.029999997</v>
      </c>
      <c r="AQ1568" s="145" t="s">
        <v>525</v>
      </c>
      <c r="AU1568" s="8"/>
      <c r="AV1568" s="8"/>
      <c r="AW1568" s="2">
        <f>+'[2]BoQ HSYC-Đạt'!AT1568</f>
        <v>24151413</v>
      </c>
      <c r="AX1568" s="8">
        <f>F1568*AW1568</f>
        <v>21736271.699999999</v>
      </c>
      <c r="AY1568" s="8">
        <f>IF(AQ1568="CT",7%,5%)*AX1568</f>
        <v>1521539.0190000001</v>
      </c>
      <c r="AZ1568" s="8">
        <f>AX1568*2%</f>
        <v>434725.43400000001</v>
      </c>
      <c r="BA1568" s="8">
        <f>IF(BB1568&gt;0,0,AX1568*5%)</f>
        <v>1086813.585</v>
      </c>
      <c r="BB1568" s="8"/>
      <c r="BC1568" s="8">
        <f>+AX1568+AY1568+AZ1568+BA1568+BB1568</f>
        <v>24779349.738000002</v>
      </c>
      <c r="BD1568" s="8">
        <f>AX1568-AT1568</f>
        <v>21736271.699999999</v>
      </c>
      <c r="BE1568" s="2"/>
      <c r="BH1568" s="2"/>
    </row>
    <row r="1569" spans="2:60" ht="17" hidden="1" outlineLevel="1" x14ac:dyDescent="0.2">
      <c r="B1569" s="82">
        <v>2</v>
      </c>
      <c r="C1569" s="144" t="s">
        <v>559</v>
      </c>
      <c r="D1569" s="144"/>
      <c r="E1569" s="82" t="s">
        <v>160</v>
      </c>
      <c r="F1569" s="143">
        <v>0.3</v>
      </c>
      <c r="G1569" s="142">
        <f>'[1]BoQ HSYC'!F1569</f>
        <v>0.3</v>
      </c>
      <c r="H1569" s="185">
        <f>'[1]BoQ HSYC'!G1569</f>
        <v>0</v>
      </c>
      <c r="I1569" s="185">
        <f>'[1]BoQ HSYC'!H1569</f>
        <v>0</v>
      </c>
      <c r="J1569" s="185">
        <f>'[1]BoQ HSYC'!I1569</f>
        <v>0</v>
      </c>
      <c r="K1569" s="48">
        <f>'[1]BoQ HSYC'!J1569</f>
        <v>7846488</v>
      </c>
      <c r="L1569" s="47">
        <f>'[1]BoQ HSYC'!K1569</f>
        <v>2394120</v>
      </c>
      <c r="M1569" s="47">
        <f>'[1]BoQ HSYC'!L1569</f>
        <v>10240608</v>
      </c>
      <c r="N1569" s="183">
        <f>'[1]BoQ HSYC'!M1569</f>
        <v>2746270.8</v>
      </c>
      <c r="O1569" s="183">
        <f>'[1]BoQ HSYC'!N1569</f>
        <v>837942</v>
      </c>
      <c r="P1569" s="83">
        <f>'[1]BoQ HSYC'!O1569</f>
        <v>3584212.8</v>
      </c>
      <c r="Q1569" s="47">
        <f>'[1]BoQ HSYC'!P1569</f>
        <v>3072182.4</v>
      </c>
      <c r="R1569" s="132">
        <f>'[1]BoQ HSYC'!Q1569</f>
        <v>1075263.8399999999</v>
      </c>
      <c r="S1569" s="83">
        <f>'[1]BoQ HSYC'!R1569</f>
        <v>4147446.2399999998</v>
      </c>
      <c r="T1569" s="48">
        <f>'[1]BoQ HSYC'!S1569</f>
        <v>0</v>
      </c>
      <c r="U1569" s="132">
        <f>'[1]BoQ HSYC'!T1569</f>
        <v>0</v>
      </c>
      <c r="V1569" s="132" t="str">
        <f>'[1]BoQ HSYC'!U1569</f>
        <v>BĐG Q2/2026</v>
      </c>
      <c r="W1569" s="132" t="str">
        <f>'[1]BoQ HSYC'!V1569</f>
        <v>BĐG Q2/2026</v>
      </c>
      <c r="X1569" s="44" t="str">
        <f>'[1]BoQ HSYC'!W1569</f>
        <v>ME</v>
      </c>
      <c r="Y1569" s="44"/>
      <c r="Z1569" s="44"/>
      <c r="AA1569" s="44"/>
      <c r="AB1569" s="2">
        <v>10055686.989280764</v>
      </c>
      <c r="AC1569" s="2">
        <v>3016706.0967842289</v>
      </c>
      <c r="AD1569" s="2">
        <f>+M1569</f>
        <v>10240608</v>
      </c>
      <c r="AE1569" s="2">
        <f>+AD1569*14%</f>
        <v>1433685.12</v>
      </c>
      <c r="AF1569" s="155">
        <f>+AD1569*35%</f>
        <v>3584212.8</v>
      </c>
      <c r="AG1569" s="2">
        <f>+AD1569*F1569</f>
        <v>3072182.4</v>
      </c>
      <c r="AH1569" s="2">
        <f>+AE1569*F1569</f>
        <v>430105.53600000002</v>
      </c>
      <c r="AI1569" s="2">
        <f>+AF1569*F1569</f>
        <v>1075263.8399999999</v>
      </c>
      <c r="AJ1569" s="2">
        <f>SUM(AG1569:AI1569)</f>
        <v>4577551.7759999996</v>
      </c>
      <c r="AK1569" s="2">
        <f>+AD1569*G1569</f>
        <v>3072182.4</v>
      </c>
      <c r="AL1569" s="2">
        <f>+AE1569*G1569</f>
        <v>430105.53600000002</v>
      </c>
      <c r="AM1569" s="2">
        <f>+AF1569*G1569</f>
        <v>1075263.8399999999</v>
      </c>
      <c r="AN1569" s="155">
        <f>SUM(AK1569:AM1569)</f>
        <v>4577551.7759999996</v>
      </c>
      <c r="AQ1569" s="145" t="s">
        <v>525</v>
      </c>
      <c r="AU1569" s="8"/>
      <c r="AV1569" s="8"/>
      <c r="AW1569" s="2">
        <f>+'[2]BoQ HSYC-Đạt'!AT1569</f>
        <v>11264668.800000001</v>
      </c>
      <c r="AX1569" s="8">
        <f>F1569*AW1569</f>
        <v>3379400.64</v>
      </c>
      <c r="AY1569" s="8">
        <f>IF(AQ1569="CT",7%,5%)*AX1569</f>
        <v>236558.04480000003</v>
      </c>
      <c r="AZ1569" s="8">
        <f>AX1569*2%</f>
        <v>67588.012799999997</v>
      </c>
      <c r="BA1569" s="8">
        <f>IF(BB1569&gt;0,0,AX1569*5%)</f>
        <v>168970.03200000001</v>
      </c>
      <c r="BB1569" s="8"/>
      <c r="BC1569" s="8">
        <f>+AX1569+AY1569+AZ1569+BA1569+BB1569</f>
        <v>3852516.7296000002</v>
      </c>
      <c r="BD1569" s="8">
        <f>AX1569-AT1569</f>
        <v>3379400.64</v>
      </c>
      <c r="BE1569" s="2"/>
      <c r="BH1569" s="2"/>
    </row>
    <row r="1570" spans="2:60" ht="17" hidden="1" outlineLevel="1" x14ac:dyDescent="0.2">
      <c r="B1570" s="82">
        <v>3</v>
      </c>
      <c r="C1570" s="144" t="s">
        <v>939</v>
      </c>
      <c r="D1570" s="144"/>
      <c r="E1570" s="82" t="s">
        <v>160</v>
      </c>
      <c r="F1570" s="143">
        <v>0.81</v>
      </c>
      <c r="G1570" s="142">
        <f>'[1]BoQ HSYC'!F1570</f>
        <v>0.81</v>
      </c>
      <c r="H1570" s="185">
        <f>'[1]BoQ HSYC'!G1570</f>
        <v>0</v>
      </c>
      <c r="I1570" s="185">
        <f>'[1]BoQ HSYC'!H1570</f>
        <v>0</v>
      </c>
      <c r="J1570" s="185">
        <f>'[1]BoQ HSYC'!I1570</f>
        <v>0</v>
      </c>
      <c r="K1570" s="48">
        <f>'[1]BoQ HSYC'!J1570</f>
        <v>5467332</v>
      </c>
      <c r="L1570" s="47">
        <f>'[1]BoQ HSYC'!K1570</f>
        <v>2329680</v>
      </c>
      <c r="M1570" s="47">
        <f>'[1]BoQ HSYC'!L1570</f>
        <v>7797012</v>
      </c>
      <c r="N1570" s="183">
        <f>'[1]BoQ HSYC'!M1570</f>
        <v>1913566.2</v>
      </c>
      <c r="O1570" s="183">
        <f>'[1]BoQ HSYC'!N1570</f>
        <v>815388</v>
      </c>
      <c r="P1570" s="83">
        <f>'[1]BoQ HSYC'!O1570</f>
        <v>2728954.2</v>
      </c>
      <c r="Q1570" s="47">
        <f>'[1]BoQ HSYC'!P1570</f>
        <v>6315579.7200000007</v>
      </c>
      <c r="R1570" s="132">
        <f>'[1]BoQ HSYC'!Q1570</f>
        <v>2210452.9020000002</v>
      </c>
      <c r="S1570" s="83">
        <f>'[1]BoQ HSYC'!R1570</f>
        <v>8526032.6220000014</v>
      </c>
      <c r="T1570" s="48">
        <f>'[1]BoQ HSYC'!S1570</f>
        <v>0</v>
      </c>
      <c r="U1570" s="132">
        <f>'[1]BoQ HSYC'!T1570</f>
        <v>0</v>
      </c>
      <c r="V1570" s="132" t="str">
        <f>'[1]BoQ HSYC'!U1570</f>
        <v>BĐG Q2/2026</v>
      </c>
      <c r="W1570" s="132" t="str">
        <f>'[1]BoQ HSYC'!V1570</f>
        <v>BĐG Q2/2026</v>
      </c>
      <c r="X1570" s="44" t="str">
        <f>'[1]BoQ HSYC'!W1570</f>
        <v>ME</v>
      </c>
      <c r="Y1570" s="44"/>
      <c r="Z1570" s="44"/>
      <c r="AA1570" s="44"/>
      <c r="AB1570" s="2">
        <v>7599886.3464253126</v>
      </c>
      <c r="AC1570" s="2">
        <v>6155907.9406045033</v>
      </c>
      <c r="AD1570" s="2">
        <f>+M1570</f>
        <v>7797012</v>
      </c>
      <c r="AE1570" s="2">
        <f>+AD1570*14%</f>
        <v>1091581.6800000002</v>
      </c>
      <c r="AF1570" s="155">
        <f>+AD1570*35%</f>
        <v>2728954.1999999997</v>
      </c>
      <c r="AG1570" s="2">
        <f>+AD1570*F1570</f>
        <v>6315579.7200000007</v>
      </c>
      <c r="AH1570" s="2">
        <f>+AE1570*F1570</f>
        <v>884181.16080000019</v>
      </c>
      <c r="AI1570" s="2">
        <f>+AF1570*F1570</f>
        <v>2210452.9019999998</v>
      </c>
      <c r="AJ1570" s="2">
        <f>SUM(AG1570:AI1570)</f>
        <v>9410213.7828000002</v>
      </c>
      <c r="AK1570" s="2">
        <f>+AD1570*G1570</f>
        <v>6315579.7200000007</v>
      </c>
      <c r="AL1570" s="2">
        <f>+AE1570*G1570</f>
        <v>884181.16080000019</v>
      </c>
      <c r="AM1570" s="2">
        <f>+AF1570*G1570</f>
        <v>2210452.9019999998</v>
      </c>
      <c r="AN1570" s="155">
        <f>SUM(AK1570:AM1570)</f>
        <v>9410213.7828000002</v>
      </c>
      <c r="AQ1570" s="145" t="s">
        <v>525</v>
      </c>
      <c r="AU1570" s="8"/>
      <c r="AV1570" s="8"/>
      <c r="AW1570" s="2">
        <f>+'[2]BoQ HSYC-Đạt'!AT1570</f>
        <v>8576713.1999999993</v>
      </c>
      <c r="AX1570" s="8">
        <f>F1570*AW1570</f>
        <v>6947137.6919999998</v>
      </c>
      <c r="AY1570" s="8">
        <f>IF(AQ1570="CT",7%,5%)*AX1570</f>
        <v>486299.63844000001</v>
      </c>
      <c r="AZ1570" s="8">
        <f>AX1570*2%</f>
        <v>138942.75383999999</v>
      </c>
      <c r="BA1570" s="8">
        <f>IF(BB1570&gt;0,0,AX1570*5%)</f>
        <v>347356.88459999999</v>
      </c>
      <c r="BB1570" s="8"/>
      <c r="BC1570" s="8">
        <f>+AX1570+AY1570+AZ1570+BA1570+BB1570</f>
        <v>7919736.9688799996</v>
      </c>
      <c r="BD1570" s="8">
        <f>AX1570-AT1570</f>
        <v>6947137.6919999998</v>
      </c>
      <c r="BE1570" s="2"/>
      <c r="BH1570" s="2"/>
    </row>
    <row r="1571" spans="2:60" ht="17" hidden="1" outlineLevel="1" x14ac:dyDescent="0.2">
      <c r="B1571" s="82">
        <v>4</v>
      </c>
      <c r="C1571" s="144" t="s">
        <v>528</v>
      </c>
      <c r="D1571" s="144"/>
      <c r="E1571" s="82" t="s">
        <v>85</v>
      </c>
      <c r="F1571" s="143">
        <v>3</v>
      </c>
      <c r="G1571" s="142">
        <f>'[1]BoQ HSYC'!F1571</f>
        <v>3</v>
      </c>
      <c r="H1571" s="185">
        <f>'[1]BoQ HSYC'!G1571</f>
        <v>0</v>
      </c>
      <c r="I1571" s="185">
        <f>'[1]BoQ HSYC'!H1571</f>
        <v>0</v>
      </c>
      <c r="J1571" s="185">
        <f>'[1]BoQ HSYC'!I1571</f>
        <v>0</v>
      </c>
      <c r="K1571" s="48">
        <f>'[1]BoQ HSYC'!J1571</f>
        <v>77688</v>
      </c>
      <c r="L1571" s="47">
        <f>'[1]BoQ HSYC'!K1571</f>
        <v>21412</v>
      </c>
      <c r="M1571" s="47">
        <f>'[1]BoQ HSYC'!L1571</f>
        <v>99100</v>
      </c>
      <c r="N1571" s="183">
        <f>'[1]BoQ HSYC'!M1571</f>
        <v>27190.799999999999</v>
      </c>
      <c r="O1571" s="183">
        <f>'[1]BoQ HSYC'!N1571</f>
        <v>7494.2</v>
      </c>
      <c r="P1571" s="83">
        <f>'[1]BoQ HSYC'!O1571</f>
        <v>34685</v>
      </c>
      <c r="Q1571" s="47">
        <f>'[1]BoQ HSYC'!P1571</f>
        <v>297300</v>
      </c>
      <c r="R1571" s="132">
        <f>'[1]BoQ HSYC'!Q1571</f>
        <v>104055</v>
      </c>
      <c r="S1571" s="83">
        <f>'[1]BoQ HSYC'!R1571</f>
        <v>401355</v>
      </c>
      <c r="T1571" s="48">
        <f>'[1]BoQ HSYC'!S1571</f>
        <v>0</v>
      </c>
      <c r="U1571" s="132">
        <f>'[1]BoQ HSYC'!T1571</f>
        <v>0</v>
      </c>
      <c r="V1571" s="132" t="str">
        <f>'[1]BoQ HSYC'!U1571</f>
        <v>BĐG Q2/2026</v>
      </c>
      <c r="W1571" s="132" t="str">
        <f>'[1]BoQ HSYC'!V1571</f>
        <v>BĐG Q2/2026</v>
      </c>
      <c r="X1571" s="44" t="str">
        <f>'[1]BoQ HSYC'!W1571</f>
        <v>ME</v>
      </c>
      <c r="Y1571" s="44"/>
      <c r="Z1571" s="44"/>
      <c r="AA1571" s="44"/>
      <c r="AB1571" s="2">
        <v>142009.99785719998</v>
      </c>
      <c r="AC1571" s="2">
        <v>426029.99357159995</v>
      </c>
      <c r="AD1571" s="2">
        <f>+M1571</f>
        <v>99100</v>
      </c>
      <c r="AE1571" s="2">
        <f>+AD1571*14%</f>
        <v>13874.000000000002</v>
      </c>
      <c r="AF1571" s="155">
        <f>+AD1571*35%</f>
        <v>34685</v>
      </c>
      <c r="AG1571" s="2">
        <f>+AD1571*F1571</f>
        <v>297300</v>
      </c>
      <c r="AH1571" s="2">
        <f>+AE1571*F1571</f>
        <v>41622.000000000007</v>
      </c>
      <c r="AI1571" s="2">
        <f>+AF1571*F1571</f>
        <v>104055</v>
      </c>
      <c r="AJ1571" s="2">
        <f>SUM(AG1571:AI1571)</f>
        <v>442977</v>
      </c>
      <c r="AK1571" s="2">
        <f>+AD1571*G1571</f>
        <v>297300</v>
      </c>
      <c r="AL1571" s="2">
        <f>+AE1571*G1571</f>
        <v>41622.000000000007</v>
      </c>
      <c r="AM1571" s="2">
        <f>+AF1571*G1571</f>
        <v>104055</v>
      </c>
      <c r="AN1571" s="155">
        <f>SUM(AK1571:AM1571)</f>
        <v>442977</v>
      </c>
      <c r="AQ1571" s="145" t="s">
        <v>525</v>
      </c>
      <c r="AU1571" s="8"/>
      <c r="AV1571" s="8"/>
      <c r="AW1571" s="2">
        <f>+'[2]BoQ HSYC-Đạt'!AT1571</f>
        <v>101082</v>
      </c>
      <c r="AX1571" s="8">
        <f>F1571*AW1571</f>
        <v>303246</v>
      </c>
      <c r="AY1571" s="8">
        <f>IF(AQ1571="CT",7%,5%)*AX1571</f>
        <v>21227.22</v>
      </c>
      <c r="AZ1571" s="8">
        <f>AX1571*2%</f>
        <v>6064.92</v>
      </c>
      <c r="BA1571" s="8">
        <f>IF(BB1571&gt;0,0,AX1571*5%)</f>
        <v>15162.300000000001</v>
      </c>
      <c r="BB1571" s="8"/>
      <c r="BC1571" s="8">
        <f>+AX1571+AY1571+AZ1571+BA1571+BB1571</f>
        <v>345700.43999999994</v>
      </c>
      <c r="BD1571" s="8">
        <f>AX1571-AT1571</f>
        <v>303246</v>
      </c>
      <c r="BE1571" s="2"/>
      <c r="BH1571" s="2"/>
    </row>
    <row r="1572" spans="2:60" ht="17" hidden="1" outlineLevel="1" x14ac:dyDescent="0.2">
      <c r="B1572" s="82">
        <v>5</v>
      </c>
      <c r="C1572" s="144" t="s">
        <v>545</v>
      </c>
      <c r="D1572" s="144"/>
      <c r="E1572" s="82" t="s">
        <v>85</v>
      </c>
      <c r="F1572" s="143">
        <v>3</v>
      </c>
      <c r="G1572" s="142">
        <f>'[1]BoQ HSYC'!F1572</f>
        <v>3</v>
      </c>
      <c r="H1572" s="185">
        <f>'[1]BoQ HSYC'!G1572</f>
        <v>0</v>
      </c>
      <c r="I1572" s="185">
        <f>'[1]BoQ HSYC'!H1572</f>
        <v>0</v>
      </c>
      <c r="J1572" s="185">
        <f>'[1]BoQ HSYC'!I1572</f>
        <v>0</v>
      </c>
      <c r="K1572" s="48">
        <f>'[1]BoQ HSYC'!J1572</f>
        <v>24408</v>
      </c>
      <c r="L1572" s="47">
        <f>'[1]BoQ HSYC'!K1572</f>
        <v>16470</v>
      </c>
      <c r="M1572" s="47">
        <f>'[1]BoQ HSYC'!L1572</f>
        <v>40878</v>
      </c>
      <c r="N1572" s="183">
        <f>'[1]BoQ HSYC'!M1572</f>
        <v>8542.7999999999993</v>
      </c>
      <c r="O1572" s="183">
        <f>'[1]BoQ HSYC'!N1572</f>
        <v>5764.5</v>
      </c>
      <c r="P1572" s="83">
        <f>'[1]BoQ HSYC'!O1572</f>
        <v>14307.3</v>
      </c>
      <c r="Q1572" s="47">
        <f>'[1]BoQ HSYC'!P1572</f>
        <v>122634</v>
      </c>
      <c r="R1572" s="132">
        <f>'[1]BoQ HSYC'!Q1572</f>
        <v>42921.899999999994</v>
      </c>
      <c r="S1572" s="83">
        <f>'[1]BoQ HSYC'!R1572</f>
        <v>165555.9</v>
      </c>
      <c r="T1572" s="48">
        <f>'[1]BoQ HSYC'!S1572</f>
        <v>0</v>
      </c>
      <c r="U1572" s="132">
        <f>'[1]BoQ HSYC'!T1572</f>
        <v>0</v>
      </c>
      <c r="V1572" s="132" t="str">
        <f>'[1]BoQ HSYC'!U1572</f>
        <v>BĐG Q2/2026</v>
      </c>
      <c r="W1572" s="132" t="str">
        <f>'[1]BoQ HSYC'!V1572</f>
        <v>BĐG Q2/2026</v>
      </c>
      <c r="X1572" s="44" t="str">
        <f>'[1]BoQ HSYC'!W1572</f>
        <v>ME</v>
      </c>
      <c r="Y1572" s="44"/>
      <c r="Z1572" s="44"/>
      <c r="AA1572" s="44"/>
      <c r="AB1572" s="2">
        <v>87277.794940380001</v>
      </c>
      <c r="AC1572" s="2">
        <v>261833.38482114</v>
      </c>
      <c r="AD1572" s="2">
        <f>+M1572</f>
        <v>40878</v>
      </c>
      <c r="AE1572" s="2">
        <f>+AD1572*14%</f>
        <v>5722.920000000001</v>
      </c>
      <c r="AF1572" s="155">
        <f>+AD1572*35%</f>
        <v>14307.3</v>
      </c>
      <c r="AG1572" s="2">
        <f>+AD1572*F1572</f>
        <v>122634</v>
      </c>
      <c r="AH1572" s="2">
        <f>+AE1572*F1572</f>
        <v>17168.760000000002</v>
      </c>
      <c r="AI1572" s="2">
        <f>+AF1572*F1572</f>
        <v>42921.899999999994</v>
      </c>
      <c r="AJ1572" s="2">
        <f>SUM(AG1572:AI1572)</f>
        <v>182724.66</v>
      </c>
      <c r="AK1572" s="2">
        <f>+AD1572*G1572</f>
        <v>122634</v>
      </c>
      <c r="AL1572" s="2">
        <f>+AE1572*G1572</f>
        <v>17168.760000000002</v>
      </c>
      <c r="AM1572" s="2">
        <f>+AF1572*G1572</f>
        <v>42921.899999999994</v>
      </c>
      <c r="AN1572" s="155">
        <f>SUM(AK1572:AM1572)</f>
        <v>182724.66</v>
      </c>
      <c r="AQ1572" s="145" t="s">
        <v>525</v>
      </c>
      <c r="AU1572" s="8"/>
      <c r="AV1572" s="8"/>
      <c r="AW1572" s="2">
        <f>+'[2]BoQ HSYC-Đạt'!AT1572</f>
        <v>41695.56</v>
      </c>
      <c r="AX1572" s="8">
        <f>F1572*AW1572</f>
        <v>125086.68</v>
      </c>
      <c r="AY1572" s="8">
        <f>IF(AQ1572="CT",7%,5%)*AX1572</f>
        <v>8756.0676000000003</v>
      </c>
      <c r="AZ1572" s="8">
        <f>AX1572*2%</f>
        <v>2501.7336</v>
      </c>
      <c r="BA1572" s="8">
        <f>IF(BB1572&gt;0,0,AX1572*5%)</f>
        <v>6254.3339999999998</v>
      </c>
      <c r="BB1572" s="8"/>
      <c r="BC1572" s="8">
        <f>+AX1572+AY1572+AZ1572+BA1572+BB1572</f>
        <v>142598.81520000001</v>
      </c>
      <c r="BD1572" s="8">
        <f>AX1572-AT1572</f>
        <v>125086.68</v>
      </c>
      <c r="BE1572" s="2"/>
      <c r="BH1572" s="2"/>
    </row>
    <row r="1573" spans="2:60" ht="17" hidden="1" outlineLevel="1" x14ac:dyDescent="0.2">
      <c r="B1573" s="82">
        <v>6</v>
      </c>
      <c r="C1573" s="144" t="s">
        <v>938</v>
      </c>
      <c r="D1573" s="144"/>
      <c r="E1573" s="82" t="s">
        <v>85</v>
      </c>
      <c r="F1573" s="143">
        <v>24</v>
      </c>
      <c r="G1573" s="142">
        <f>'[1]BoQ HSYC'!F1573</f>
        <v>24</v>
      </c>
      <c r="H1573" s="185">
        <f>'[1]BoQ HSYC'!G1573</f>
        <v>0</v>
      </c>
      <c r="I1573" s="185">
        <f>'[1]BoQ HSYC'!H1573</f>
        <v>0</v>
      </c>
      <c r="J1573" s="185">
        <f>'[1]BoQ HSYC'!I1573</f>
        <v>0</v>
      </c>
      <c r="K1573" s="48">
        <f>'[1]BoQ HSYC'!J1573</f>
        <v>18000</v>
      </c>
      <c r="L1573" s="47">
        <f>'[1]BoQ HSYC'!K1573</f>
        <v>14659</v>
      </c>
      <c r="M1573" s="47">
        <f>'[1]BoQ HSYC'!L1573</f>
        <v>32659</v>
      </c>
      <c r="N1573" s="183">
        <f>'[1]BoQ HSYC'!M1573</f>
        <v>6300</v>
      </c>
      <c r="O1573" s="183">
        <f>'[1]BoQ HSYC'!N1573</f>
        <v>5130.6499999999996</v>
      </c>
      <c r="P1573" s="83">
        <f>'[1]BoQ HSYC'!O1573</f>
        <v>11430.65</v>
      </c>
      <c r="Q1573" s="47">
        <f>'[1]BoQ HSYC'!P1573</f>
        <v>783816</v>
      </c>
      <c r="R1573" s="132">
        <f>'[1]BoQ HSYC'!Q1573</f>
        <v>274335.59999999998</v>
      </c>
      <c r="S1573" s="83">
        <f>'[1]BoQ HSYC'!R1573</f>
        <v>1058151.6000000001</v>
      </c>
      <c r="T1573" s="48">
        <f>'[1]BoQ HSYC'!S1573</f>
        <v>0</v>
      </c>
      <c r="U1573" s="132">
        <f>'[1]BoQ HSYC'!T1573</f>
        <v>0</v>
      </c>
      <c r="V1573" s="132" t="str">
        <f>'[1]BoQ HSYC'!U1573</f>
        <v>BĐG Q2/2026</v>
      </c>
      <c r="W1573" s="132" t="str">
        <f>'[1]BoQ HSYC'!V1573</f>
        <v>BĐG Q2/2026</v>
      </c>
      <c r="X1573" s="44" t="str">
        <f>'[1]BoQ HSYC'!W1573</f>
        <v>ME</v>
      </c>
      <c r="Y1573" s="44"/>
      <c r="Z1573" s="44"/>
      <c r="AA1573" s="44"/>
      <c r="AB1573" s="2">
        <v>65453.53515525</v>
      </c>
      <c r="AC1573" s="2">
        <v>1570884.8437260001</v>
      </c>
      <c r="AD1573" s="2">
        <f>+M1573</f>
        <v>32659</v>
      </c>
      <c r="AE1573" s="2">
        <f>+AD1573*14%</f>
        <v>4572.26</v>
      </c>
      <c r="AF1573" s="155">
        <f>+AD1573*35%</f>
        <v>11430.65</v>
      </c>
      <c r="AG1573" s="2">
        <f>+AD1573*F1573</f>
        <v>783816</v>
      </c>
      <c r="AH1573" s="2">
        <f>+AE1573*F1573</f>
        <v>109734.24</v>
      </c>
      <c r="AI1573" s="2">
        <f>+AF1573*F1573</f>
        <v>274335.59999999998</v>
      </c>
      <c r="AJ1573" s="2">
        <f>SUM(AG1573:AI1573)</f>
        <v>1167885.8399999999</v>
      </c>
      <c r="AK1573" s="2">
        <f>+AD1573*G1573</f>
        <v>783816</v>
      </c>
      <c r="AL1573" s="2">
        <f>+AE1573*G1573</f>
        <v>109734.24</v>
      </c>
      <c r="AM1573" s="2">
        <f>+AF1573*G1573</f>
        <v>274335.59999999998</v>
      </c>
      <c r="AN1573" s="155">
        <f>SUM(AK1573:AM1573)</f>
        <v>1167885.8399999999</v>
      </c>
      <c r="AQ1573" s="145" t="s">
        <v>525</v>
      </c>
      <c r="AU1573" s="8"/>
      <c r="AV1573" s="8"/>
      <c r="AW1573" s="2">
        <f>+'[2]BoQ HSYC-Đạt'!AT1573</f>
        <v>33312.18</v>
      </c>
      <c r="AX1573" s="8">
        <f>F1573*AW1573</f>
        <v>799492.32000000007</v>
      </c>
      <c r="AY1573" s="8">
        <f>IF(AQ1573="CT",7%,5%)*AX1573</f>
        <v>55964.462400000011</v>
      </c>
      <c r="AZ1573" s="8">
        <f>AX1573*2%</f>
        <v>15989.846400000002</v>
      </c>
      <c r="BA1573" s="8">
        <f>IF(BB1573&gt;0,0,AX1573*5%)</f>
        <v>39974.616000000009</v>
      </c>
      <c r="BB1573" s="8"/>
      <c r="BC1573" s="8">
        <f>+AX1573+AY1573+AZ1573+BA1573+BB1573</f>
        <v>911421.2448000001</v>
      </c>
      <c r="BD1573" s="8">
        <f>AX1573-AT1573</f>
        <v>799492.32000000007</v>
      </c>
      <c r="BE1573" s="2"/>
      <c r="BH1573" s="2"/>
    </row>
    <row r="1574" spans="2:60" ht="34" hidden="1" outlineLevel="1" x14ac:dyDescent="0.2">
      <c r="B1574" s="82">
        <v>7</v>
      </c>
      <c r="C1574" s="144" t="s">
        <v>937</v>
      </c>
      <c r="D1574" s="144"/>
      <c r="E1574" s="82" t="s">
        <v>85</v>
      </c>
      <c r="F1574" s="143">
        <v>9</v>
      </c>
      <c r="G1574" s="142">
        <f>'[1]BoQ HSYC'!F1574</f>
        <v>9</v>
      </c>
      <c r="H1574" s="185">
        <f>'[1]BoQ HSYC'!G1574</f>
        <v>0</v>
      </c>
      <c r="I1574" s="185">
        <f>'[1]BoQ HSYC'!H1574</f>
        <v>0</v>
      </c>
      <c r="J1574" s="185">
        <f>'[1]BoQ HSYC'!I1574</f>
        <v>0</v>
      </c>
      <c r="K1574" s="48">
        <f>'[1]BoQ HSYC'!J1574</f>
        <v>150000</v>
      </c>
      <c r="L1574" s="47">
        <f>'[1]BoQ HSYC'!K1574</f>
        <v>56400</v>
      </c>
      <c r="M1574" s="47">
        <f>'[1]BoQ HSYC'!L1574</f>
        <v>206400</v>
      </c>
      <c r="N1574" s="183">
        <f>'[1]BoQ HSYC'!M1574</f>
        <v>0</v>
      </c>
      <c r="O1574" s="183">
        <f>'[1]BoQ HSYC'!N1574</f>
        <v>19740</v>
      </c>
      <c r="P1574" s="83">
        <f>'[1]BoQ HSYC'!O1574</f>
        <v>19740</v>
      </c>
      <c r="Q1574" s="47">
        <f>'[1]BoQ HSYC'!P1574</f>
        <v>1857600</v>
      </c>
      <c r="R1574" s="132">
        <f>'[1]BoQ HSYC'!Q1574</f>
        <v>177660</v>
      </c>
      <c r="S1574" s="83">
        <f>'[1]BoQ HSYC'!R1574</f>
        <v>2035260</v>
      </c>
      <c r="T1574" s="48">
        <f>'[1]BoQ HSYC'!S1574</f>
        <v>0</v>
      </c>
      <c r="U1574" s="132">
        <f>'[1]BoQ HSYC'!T1574</f>
        <v>0</v>
      </c>
      <c r="V1574" s="132" t="str">
        <f>'[1]BoQ HSYC'!U1574</f>
        <v>VT: NCC, NC:BĐG Q2/2026</v>
      </c>
      <c r="W1574" s="132" t="str">
        <f>'[1]BoQ HSYC'!V1574</f>
        <v>VT: NCC, NC:BĐG Q2/2026</v>
      </c>
      <c r="X1574" s="44" t="str">
        <f>'[1]BoQ HSYC'!W1574</f>
        <v>ME</v>
      </c>
      <c r="Y1574" s="44"/>
      <c r="Z1574" s="44"/>
      <c r="AA1574" s="44"/>
      <c r="AB1574" s="2">
        <v>147604.0825017</v>
      </c>
      <c r="AC1574" s="2">
        <v>1328436.7425152999</v>
      </c>
      <c r="AD1574" s="2">
        <f>+M1574</f>
        <v>206400</v>
      </c>
      <c r="AE1574" s="2">
        <f>+AD1574*14%</f>
        <v>28896.000000000004</v>
      </c>
      <c r="AF1574" s="155">
        <f>+AD1574*35%</f>
        <v>72240</v>
      </c>
      <c r="AG1574" s="2">
        <f>+AD1574*F1574</f>
        <v>1857600</v>
      </c>
      <c r="AH1574" s="2">
        <f>+AE1574*F1574</f>
        <v>260064.00000000003</v>
      </c>
      <c r="AI1574" s="2">
        <f>+AF1574*F1574</f>
        <v>650160</v>
      </c>
      <c r="AJ1574" s="2">
        <f>SUM(AG1574:AI1574)</f>
        <v>2767824</v>
      </c>
      <c r="AK1574" s="2">
        <f>+AD1574*G1574</f>
        <v>1857600</v>
      </c>
      <c r="AL1574" s="2">
        <f>+AE1574*G1574</f>
        <v>260064.00000000003</v>
      </c>
      <c r="AM1574" s="2">
        <f>+AF1574*G1574</f>
        <v>650160</v>
      </c>
      <c r="AN1574" s="155">
        <f>SUM(AK1574:AM1574)</f>
        <v>2767824</v>
      </c>
      <c r="AQ1574" s="145" t="s">
        <v>525</v>
      </c>
      <c r="AU1574" s="8"/>
      <c r="AV1574" s="8"/>
      <c r="AW1574" s="2">
        <f>+'[2]BoQ HSYC-Đạt'!AT1574</f>
        <v>210528</v>
      </c>
      <c r="AX1574" s="8">
        <f>F1574*AW1574</f>
        <v>1894752</v>
      </c>
      <c r="AY1574" s="8">
        <f>IF(AQ1574="CT",7%,5%)*AX1574</f>
        <v>132632.64000000001</v>
      </c>
      <c r="AZ1574" s="8">
        <f>AX1574*2%</f>
        <v>37895.040000000001</v>
      </c>
      <c r="BA1574" s="8">
        <f>IF(BB1574&gt;0,0,AX1574*5%)</f>
        <v>94737.600000000006</v>
      </c>
      <c r="BB1574" s="8"/>
      <c r="BC1574" s="8">
        <f>+AX1574+AY1574+AZ1574+BA1574+BB1574</f>
        <v>2160017.2800000003</v>
      </c>
      <c r="BD1574" s="8">
        <f>AX1574-AT1574</f>
        <v>1894752</v>
      </c>
      <c r="BE1574" s="2"/>
      <c r="BH1574" s="2"/>
    </row>
    <row r="1575" spans="2:60" s="133" customFormat="1" ht="17" collapsed="1" x14ac:dyDescent="0.2">
      <c r="B1575" s="139" t="s">
        <v>1039</v>
      </c>
      <c r="C1575" s="141" t="s">
        <v>1038</v>
      </c>
      <c r="D1575" s="141"/>
      <c r="E1575" s="139"/>
      <c r="F1575" s="139"/>
      <c r="G1575" s="139"/>
      <c r="H1575" s="138"/>
      <c r="I1575" s="138"/>
      <c r="J1575" s="138"/>
      <c r="K1575" s="140"/>
      <c r="L1575" s="140"/>
      <c r="M1575" s="138">
        <f>SUM(K1575:L1575)</f>
        <v>0</v>
      </c>
      <c r="N1575" s="138">
        <f>IF(V1575&lt;&gt;"VTC VHm",_xlfn.XLOOKUP(Z1575,$AC$4015:$AC$4035,$AD$4015:$AD$4035,0)*M1575,_xlfn.XLOOKUP(Z1575,$AC$4015:$AC$4035,$AD$4015:$AD$4035,0)*L1575)</f>
        <v>0</v>
      </c>
      <c r="O1575" s="138">
        <f>IF(V1575&lt;&gt;"VTC VHm",_xlfn.XLOOKUP(Z1575,$AC$4015:$AC$4035,$AE$4015:$AE$4035,0)*M1575,_xlfn.XLOOKUP(Z1575,$AC$4015:$AC$4035,$AE$4015:$AE$4035,0)*L1575)</f>
        <v>0</v>
      </c>
      <c r="P1575" s="138">
        <f>SUM(N1575:O1575)</f>
        <v>0</v>
      </c>
      <c r="Q1575" s="138">
        <f>M1575*G1575</f>
        <v>0</v>
      </c>
      <c r="R1575" s="138">
        <f>G1575*P1575</f>
        <v>0</v>
      </c>
      <c r="S1575" s="138">
        <f>SUM(Q1575:R1575)</f>
        <v>0</v>
      </c>
      <c r="T1575" s="139"/>
      <c r="U1575" s="138"/>
      <c r="V1575" s="138"/>
      <c r="W1575" s="138"/>
      <c r="X1575" s="137" t="s">
        <v>33</v>
      </c>
      <c r="Y1575" s="137"/>
      <c r="Z1575" s="137"/>
      <c r="AA1575" s="136"/>
      <c r="AB1575" s="135"/>
      <c r="AC1575" s="246">
        <f>SUM(AC1577:AC1626)</f>
        <v>1126432864.3451002</v>
      </c>
      <c r="AD1575" s="246"/>
      <c r="AE1575" s="246"/>
      <c r="AF1575" s="246"/>
      <c r="AG1575" s="246">
        <f>SUM(AG1577:AG1626)</f>
        <v>1279851725.1968021</v>
      </c>
      <c r="AH1575" s="246">
        <f>SUM(AH1577:AH1626)</f>
        <v>179179241.52755237</v>
      </c>
      <c r="AI1575" s="246">
        <f>SUM(AI1577:AI1626)</f>
        <v>447948103.81888062</v>
      </c>
      <c r="AJ1575" s="246">
        <f>SUM(AJ1577:AJ1626)</f>
        <v>1906979070.5432348</v>
      </c>
      <c r="AK1575" s="246">
        <f>SUM(AK1577:AK1626)</f>
        <v>1262044925.1968021</v>
      </c>
      <c r="AL1575" s="246">
        <f>SUM(AL1577:AL1626)</f>
        <v>176686289.52755234</v>
      </c>
      <c r="AM1575" s="246">
        <f>SUM(AM1577:AM1626)</f>
        <v>441715723.81888062</v>
      </c>
      <c r="AN1575" s="246">
        <f>SUM(AN1577:AN1626)</f>
        <v>1880446938.5432348</v>
      </c>
      <c r="AP1575" s="133">
        <v>7</v>
      </c>
      <c r="AQ1575" s="145" t="s">
        <v>79</v>
      </c>
      <c r="AU1575" s="8">
        <f>+K1575</f>
        <v>0</v>
      </c>
      <c r="AV1575" s="8">
        <f>+L1575</f>
        <v>0</v>
      </c>
      <c r="AW1575" s="2">
        <f>+M1575</f>
        <v>0</v>
      </c>
      <c r="AX1575" s="246">
        <f>SUM(AX1577:AX1626)</f>
        <v>1476527410.6060383</v>
      </c>
      <c r="AY1575" s="246">
        <f>SUM(AY1577:AY1626)</f>
        <v>73826370.530301929</v>
      </c>
      <c r="AZ1575" s="246">
        <f>SUM(AZ1577:AZ1626)</f>
        <v>29530548.212120764</v>
      </c>
      <c r="BA1575" s="246">
        <f>SUM(BA1577:BA1626)</f>
        <v>0</v>
      </c>
      <c r="BB1575" s="246">
        <f>SUM(BB1577:BB1626)</f>
        <v>479047365.62878007</v>
      </c>
      <c r="BC1575" s="246">
        <f>SUM(BC1577:BC1626)</f>
        <v>2058931694.9772406</v>
      </c>
      <c r="BD1575" s="246">
        <f>SUM(BD1577:BD1626)</f>
        <v>1476527410.6060383</v>
      </c>
      <c r="BE1575" s="2"/>
      <c r="BH1575" s="2"/>
    </row>
    <row r="1576" spans="2:60" s="92" customFormat="1" ht="15.75" customHeight="1" collapsed="1" x14ac:dyDescent="0.2">
      <c r="B1576" s="163" t="s">
        <v>1037</v>
      </c>
      <c r="C1576" s="164" t="s">
        <v>164</v>
      </c>
      <c r="D1576" s="164"/>
      <c r="E1576" s="163"/>
      <c r="F1576" s="162"/>
      <c r="G1576" s="149"/>
      <c r="H1576" s="158"/>
      <c r="I1576" s="158"/>
      <c r="J1576" s="158"/>
      <c r="K1576" s="159"/>
      <c r="L1576" s="161"/>
      <c r="M1576" s="161">
        <f>SUM(K1576:L1576)</f>
        <v>0</v>
      </c>
      <c r="N1576" s="83">
        <f>IF(V1576&lt;&gt;"VTC VHm",_xlfn.XLOOKUP(Z1576,$AC$4015:$AC$4035,$AD$4015:$AD$4035,0)*M1576,_xlfn.XLOOKUP(Z1576,$AC$4015:$AC$4035,$AD$4015:$AD$4035,0)*L1576)</f>
        <v>0</v>
      </c>
      <c r="O1576" s="83">
        <f>IF(V1576&lt;&gt;"VTC VHm",_xlfn.XLOOKUP(Z1576,$AC$4015:$AC$4035,$AE$4015:$AE$4035,0)*M1576,_xlfn.XLOOKUP(Z1576,$AC$4015:$AC$4035,$AE$4015:$AE$4035,0)*L1576)</f>
        <v>0</v>
      </c>
      <c r="P1576" s="160">
        <f>SUM(N1576:O1576)</f>
        <v>0</v>
      </c>
      <c r="Q1576" s="161">
        <f>M1576*G1576</f>
        <v>0</v>
      </c>
      <c r="R1576" s="161">
        <f>G1576*P1576</f>
        <v>0</v>
      </c>
      <c r="S1576" s="160">
        <f>SUM(Q1576:R1576)</f>
        <v>0</v>
      </c>
      <c r="T1576" s="159"/>
      <c r="U1576" s="158"/>
      <c r="V1576" s="158"/>
      <c r="W1576" s="158"/>
      <c r="X1576" s="94" t="s">
        <v>33</v>
      </c>
      <c r="Y1576" s="94"/>
      <c r="Z1576" s="94"/>
      <c r="AA1576" s="44"/>
      <c r="AB1576" s="2"/>
      <c r="AC1576" s="2"/>
      <c r="AD1576" s="93">
        <f>+M1576</f>
        <v>0</v>
      </c>
      <c r="AE1576" s="93">
        <f>+AD1576*14%</f>
        <v>0</v>
      </c>
      <c r="AF1576" s="93">
        <f>+AD1576*35%</f>
        <v>0</v>
      </c>
      <c r="AG1576" s="93">
        <f>+AD1576*F1576</f>
        <v>0</v>
      </c>
      <c r="AH1576" s="93">
        <f>+AE1576*F1576</f>
        <v>0</v>
      </c>
      <c r="AI1576" s="93">
        <f>+AF1576*F1576</f>
        <v>0</v>
      </c>
      <c r="AJ1576" s="93">
        <f>SUM(AG1576:AI1576)</f>
        <v>0</v>
      </c>
      <c r="AK1576" s="93">
        <f>+AD1576*G1576</f>
        <v>0</v>
      </c>
      <c r="AL1576" s="93">
        <f>+AE1576*G1576</f>
        <v>0</v>
      </c>
      <c r="AM1576" s="93">
        <f>+AF1576*G1576</f>
        <v>0</v>
      </c>
      <c r="AN1576" s="93">
        <f>SUM(AK1576:AM1576)</f>
        <v>0</v>
      </c>
      <c r="AQ1576" s="145" t="s">
        <v>79</v>
      </c>
      <c r="AU1576" s="8">
        <f>+K1576</f>
        <v>0</v>
      </c>
      <c r="AV1576" s="8">
        <f>+L1576</f>
        <v>0</v>
      </c>
      <c r="AW1576" s="2">
        <f>+M1576</f>
        <v>0</v>
      </c>
      <c r="AX1576" s="8">
        <f>F1576*AW1576</f>
        <v>0</v>
      </c>
      <c r="AY1576" s="8">
        <f>IF(AQ1576="CT",7%,5%)*AX1576</f>
        <v>0</v>
      </c>
      <c r="AZ1576" s="8">
        <f>AX1576*2%</f>
        <v>0</v>
      </c>
      <c r="BA1576" s="8">
        <f>IF(BB1576&gt;0,0,AX1576*5%)</f>
        <v>0</v>
      </c>
      <c r="BB1576" s="8">
        <f>(AX1576-BG1576)*35%</f>
        <v>0</v>
      </c>
      <c r="BC1576" s="8">
        <f>+AX1576+AY1576+AZ1576+BA1576+BB1576</f>
        <v>0</v>
      </c>
      <c r="BD1576" s="8">
        <f>AX1576-AT1576</f>
        <v>0</v>
      </c>
      <c r="BE1576" s="2"/>
      <c r="BH1576" s="2"/>
    </row>
    <row r="1577" spans="2:60" s="92" customFormat="1" ht="15.75" hidden="1" customHeight="1" outlineLevel="1" x14ac:dyDescent="0.2">
      <c r="B1577" s="163"/>
      <c r="C1577" s="164" t="s">
        <v>155</v>
      </c>
      <c r="D1577" s="164"/>
      <c r="E1577" s="163"/>
      <c r="F1577" s="162"/>
      <c r="G1577" s="149"/>
      <c r="H1577" s="158"/>
      <c r="I1577" s="158"/>
      <c r="J1577" s="158"/>
      <c r="K1577" s="159"/>
      <c r="L1577" s="161"/>
      <c r="M1577" s="161">
        <f>SUM(K1577:L1577)</f>
        <v>0</v>
      </c>
      <c r="N1577" s="83">
        <f>IF(V1577&lt;&gt;"VTC VHm",_xlfn.XLOOKUP(Z1577,$AC$4015:$AC$4035,$AD$4015:$AD$4035,0)*M1577,_xlfn.XLOOKUP(Z1577,$AC$4015:$AC$4035,$AD$4015:$AD$4035,0)*L1577)</f>
        <v>0</v>
      </c>
      <c r="O1577" s="83">
        <f>IF(V1577&lt;&gt;"VTC VHm",_xlfn.XLOOKUP(Z1577,$AC$4015:$AC$4035,$AE$4015:$AE$4035,0)*M1577,_xlfn.XLOOKUP(Z1577,$AC$4015:$AC$4035,$AE$4015:$AE$4035,0)*L1577)</f>
        <v>0</v>
      </c>
      <c r="P1577" s="160">
        <f>SUM(N1577:O1577)</f>
        <v>0</v>
      </c>
      <c r="Q1577" s="161">
        <f>M1577*G1577</f>
        <v>0</v>
      </c>
      <c r="R1577" s="161">
        <f>G1577*P1577</f>
        <v>0</v>
      </c>
      <c r="S1577" s="160">
        <f>SUM(Q1577:R1577)</f>
        <v>0</v>
      </c>
      <c r="T1577" s="159"/>
      <c r="U1577" s="158"/>
      <c r="V1577" s="158"/>
      <c r="W1577" s="158"/>
      <c r="X1577" s="94" t="s">
        <v>33</v>
      </c>
      <c r="Y1577" s="94"/>
      <c r="Z1577" s="94"/>
      <c r="AA1577" s="94"/>
      <c r="AB1577" s="2"/>
      <c r="AC1577" s="2"/>
      <c r="AD1577" s="93">
        <f>+M1577</f>
        <v>0</v>
      </c>
      <c r="AE1577" s="93">
        <f>+AD1577*14%</f>
        <v>0</v>
      </c>
      <c r="AF1577" s="93">
        <f>+AD1577*35%</f>
        <v>0</v>
      </c>
      <c r="AG1577" s="93">
        <f>+AD1577*F1577</f>
        <v>0</v>
      </c>
      <c r="AH1577" s="93">
        <f>+AE1577*F1577</f>
        <v>0</v>
      </c>
      <c r="AI1577" s="93">
        <f>+AF1577*F1577</f>
        <v>0</v>
      </c>
      <c r="AJ1577" s="93">
        <f>SUM(AG1577:AI1577)</f>
        <v>0</v>
      </c>
      <c r="AK1577" s="93">
        <f>+AD1577*G1577</f>
        <v>0</v>
      </c>
      <c r="AL1577" s="93">
        <f>+AE1577*G1577</f>
        <v>0</v>
      </c>
      <c r="AM1577" s="93">
        <f>+AF1577*G1577</f>
        <v>0</v>
      </c>
      <c r="AN1577" s="93">
        <f>SUM(AK1577:AM1577)</f>
        <v>0</v>
      </c>
      <c r="AQ1577" s="145" t="s">
        <v>79</v>
      </c>
      <c r="AU1577" s="8">
        <f>+K1577</f>
        <v>0</v>
      </c>
      <c r="AV1577" s="8">
        <f>+L1577</f>
        <v>0</v>
      </c>
      <c r="AW1577" s="2">
        <f>+M1577</f>
        <v>0</v>
      </c>
      <c r="AX1577" s="8">
        <f>F1577*AW1577</f>
        <v>0</v>
      </c>
      <c r="AY1577" s="8">
        <f>IF(AQ1577="CT",7%,5%)*AX1577</f>
        <v>0</v>
      </c>
      <c r="AZ1577" s="8">
        <f>AX1577*2%</f>
        <v>0</v>
      </c>
      <c r="BA1577" s="8">
        <f>IF(BB1577&gt;0,0,AX1577*5%)</f>
        <v>0</v>
      </c>
      <c r="BB1577" s="8">
        <f>(AX1577-BG1577)*35%</f>
        <v>0</v>
      </c>
      <c r="BC1577" s="8">
        <f>+AX1577+AY1577+AZ1577+BA1577+BB1577</f>
        <v>0</v>
      </c>
      <c r="BD1577" s="8">
        <f>AX1577-AT1577</f>
        <v>0</v>
      </c>
      <c r="BE1577" s="2"/>
      <c r="BH1577" s="2"/>
    </row>
    <row r="1578" spans="2:60" ht="34" hidden="1" outlineLevel="1" x14ac:dyDescent="0.2">
      <c r="B1578" s="82">
        <v>1</v>
      </c>
      <c r="C1578" s="144" t="s">
        <v>154</v>
      </c>
      <c r="D1578" s="144"/>
      <c r="E1578" s="82" t="s">
        <v>148</v>
      </c>
      <c r="F1578" s="143">
        <v>1.4771000000000001</v>
      </c>
      <c r="G1578" s="142">
        <f>+[2]THKL!F1583</f>
        <v>1.4771000000000001</v>
      </c>
      <c r="H1578" s="132"/>
      <c r="I1578" s="132"/>
      <c r="J1578" s="132"/>
      <c r="K1578" s="156"/>
      <c r="L1578" s="157">
        <f>$L$19</f>
        <v>4358677.8</v>
      </c>
      <c r="M1578" s="157">
        <f>SUM(K1578:L1578)</f>
        <v>4358677.8</v>
      </c>
      <c r="N1578" s="83">
        <f>IF(V1578&lt;&gt;"VTC VHm",_xlfn.XLOOKUP(Z1578,$AC$4015:$AC$4035,$AD$4015:$AD$4035,0)*M1578,_xlfn.XLOOKUP(Z1578,$AC$4015:$AC$4035,$AD$4015:$AD$4035,0)*L1578)</f>
        <v>1525537.2299999997</v>
      </c>
      <c r="O1578" s="83">
        <f>IF(V1578&lt;&gt;"VTC VHm",_xlfn.XLOOKUP(Z1578,$AC$4015:$AC$4035,$AE$4015:$AE$4035,0)*M1578,_xlfn.XLOOKUP(Z1578,$AC$4015:$AC$4035,$AE$4015:$AE$4035,0)*L1578)</f>
        <v>0</v>
      </c>
      <c r="P1578" s="83">
        <f>SUM(N1578:O1578)</f>
        <v>1525537.2299999997</v>
      </c>
      <c r="Q1578" s="157">
        <f>M1578*G1578</f>
        <v>6438202.9783800002</v>
      </c>
      <c r="R1578" s="157">
        <f>G1578*P1578</f>
        <v>2253371.0424329997</v>
      </c>
      <c r="S1578" s="83">
        <f>SUM(Q1578:R1578)</f>
        <v>8691574.0208129995</v>
      </c>
      <c r="T1578" s="156" t="s">
        <v>50</v>
      </c>
      <c r="U1578" s="132"/>
      <c r="V1578" s="132"/>
      <c r="W1578" s="132"/>
      <c r="X1578" s="44" t="s">
        <v>33</v>
      </c>
      <c r="Y1578" s="44"/>
      <c r="Z1578" s="44" t="s">
        <v>16</v>
      </c>
      <c r="AA1578" s="44" t="s">
        <v>80</v>
      </c>
      <c r="AB1578" s="2">
        <v>1448611.102314255</v>
      </c>
      <c r="AC1578" s="2">
        <v>2139743.4592283862</v>
      </c>
      <c r="AD1578" s="2">
        <f>+M1578</f>
        <v>4358677.8</v>
      </c>
      <c r="AE1578" s="2">
        <f>+AD1578*14%</f>
        <v>610214.89199999999</v>
      </c>
      <c r="AF1578" s="155">
        <f>+AD1578*35%</f>
        <v>1525537.2299999997</v>
      </c>
      <c r="AG1578" s="2">
        <f>+AD1578*F1578</f>
        <v>6438202.9783800002</v>
      </c>
      <c r="AH1578" s="2">
        <f>+AE1578*F1578</f>
        <v>901348.41697320004</v>
      </c>
      <c r="AI1578" s="2">
        <f>+AF1578*F1578</f>
        <v>2253371.0424329997</v>
      </c>
      <c r="AJ1578" s="2">
        <f>SUM(AG1578:AI1578)</f>
        <v>9592922.4377861992</v>
      </c>
      <c r="AK1578" s="2">
        <f>+AD1578*G1578</f>
        <v>6438202.9783800002</v>
      </c>
      <c r="AL1578" s="2">
        <f>+AE1578*G1578</f>
        <v>901348.41697320004</v>
      </c>
      <c r="AM1578" s="2">
        <f>+AF1578*G1578</f>
        <v>2253371.0424329997</v>
      </c>
      <c r="AN1578" s="155">
        <f>SUM(AK1578:AM1578)</f>
        <v>9592922.4377861992</v>
      </c>
      <c r="AQ1578" s="145" t="s">
        <v>79</v>
      </c>
      <c r="AU1578" s="8">
        <f>+K1578</f>
        <v>0</v>
      </c>
      <c r="AV1578" s="8">
        <f>+L1578</f>
        <v>4358677.8</v>
      </c>
      <c r="AW1578" s="2">
        <f>+M1578</f>
        <v>4358677.8</v>
      </c>
      <c r="AX1578" s="8">
        <f>F1578*AW1578</f>
        <v>6438202.9783800002</v>
      </c>
      <c r="AY1578" s="8">
        <f>IF(AQ1578="CT",7%,5%)*AX1578</f>
        <v>321910.14891900006</v>
      </c>
      <c r="AZ1578" s="8">
        <f>AX1578*2%</f>
        <v>128764.05956760001</v>
      </c>
      <c r="BA1578" s="8">
        <f>IF(BB1578&gt;0,0,AX1578*5%)</f>
        <v>0</v>
      </c>
      <c r="BB1578" s="8">
        <f>(AX1578-BG1578)*35%</f>
        <v>2253371.0424329997</v>
      </c>
      <c r="BC1578" s="8">
        <f>+AX1578+AY1578+AZ1578+BA1578+BB1578</f>
        <v>9142248.2292995993</v>
      </c>
      <c r="BD1578" s="8">
        <f>AX1578-AT1578</f>
        <v>6438202.9783800002</v>
      </c>
      <c r="BE1578" s="2"/>
      <c r="BH1578" s="2"/>
    </row>
    <row r="1579" spans="2:60" ht="34" hidden="1" outlineLevel="1" x14ac:dyDescent="0.2">
      <c r="B1579" s="82">
        <v>2</v>
      </c>
      <c r="C1579" s="144" t="s">
        <v>1036</v>
      </c>
      <c r="D1579" s="144"/>
      <c r="E1579" s="82" t="s">
        <v>104</v>
      </c>
      <c r="F1579" s="143">
        <v>16.411100000000001</v>
      </c>
      <c r="G1579" s="142">
        <f>+[2]THKL!F1584</f>
        <v>16.411100000000001</v>
      </c>
      <c r="H1579" s="132"/>
      <c r="I1579" s="132"/>
      <c r="J1579" s="132"/>
      <c r="K1579" s="156"/>
      <c r="L1579" s="157">
        <f>$L$21</f>
        <v>251876.31</v>
      </c>
      <c r="M1579" s="157">
        <f>SUM(K1579:L1579)</f>
        <v>251876.31</v>
      </c>
      <c r="N1579" s="83">
        <f>IF(V1579&lt;&gt;"VTC VHm",_xlfn.XLOOKUP(Z1579,$AC$4015:$AC$4035,$AD$4015:$AD$4035,0)*M1579,_xlfn.XLOOKUP(Z1579,$AC$4015:$AC$4035,$AD$4015:$AD$4035,0)*L1579)</f>
        <v>88156.708499999993</v>
      </c>
      <c r="O1579" s="83">
        <f>IF(V1579&lt;&gt;"VTC VHm",_xlfn.XLOOKUP(Z1579,$AC$4015:$AC$4035,$AE$4015:$AE$4035,0)*M1579,_xlfn.XLOOKUP(Z1579,$AC$4015:$AC$4035,$AE$4015:$AE$4035,0)*L1579)</f>
        <v>0</v>
      </c>
      <c r="P1579" s="83">
        <f>SUM(N1579:O1579)</f>
        <v>88156.708499999993</v>
      </c>
      <c r="Q1579" s="157">
        <f>M1579*G1579</f>
        <v>4133567.3110410003</v>
      </c>
      <c r="R1579" s="157">
        <f>G1579*P1579</f>
        <v>1446748.55886435</v>
      </c>
      <c r="S1579" s="83">
        <f>SUM(Q1579:R1579)</f>
        <v>5580315.8699053507</v>
      </c>
      <c r="T1579" s="156" t="s">
        <v>50</v>
      </c>
      <c r="U1579" s="132"/>
      <c r="V1579" s="132"/>
      <c r="W1579" s="132"/>
      <c r="X1579" s="44" t="s">
        <v>33</v>
      </c>
      <c r="Y1579" s="44"/>
      <c r="Z1579" s="44" t="s">
        <v>16</v>
      </c>
      <c r="AA1579" s="44" t="s">
        <v>80</v>
      </c>
      <c r="AB1579" s="2">
        <v>298511.29522500001</v>
      </c>
      <c r="AC1579" s="2">
        <v>4898898.7170669977</v>
      </c>
      <c r="AD1579" s="2">
        <f>+M1579</f>
        <v>251876.31</v>
      </c>
      <c r="AE1579" s="2">
        <f>+AD1579*14%</f>
        <v>35262.683400000002</v>
      </c>
      <c r="AF1579" s="155">
        <f>+AD1579*35%</f>
        <v>88156.708499999993</v>
      </c>
      <c r="AG1579" s="2">
        <f>+AD1579*F1579</f>
        <v>4133567.3110410003</v>
      </c>
      <c r="AH1579" s="2">
        <f>+AE1579*F1579</f>
        <v>578699.42354574008</v>
      </c>
      <c r="AI1579" s="2">
        <f>+AF1579*F1579</f>
        <v>1446748.55886435</v>
      </c>
      <c r="AJ1579" s="2">
        <f>SUM(AG1579:AI1579)</f>
        <v>6159015.2934510894</v>
      </c>
      <c r="AK1579" s="2">
        <f>+AD1579*G1579</f>
        <v>4133567.3110410003</v>
      </c>
      <c r="AL1579" s="2">
        <f>+AE1579*G1579</f>
        <v>578699.42354574008</v>
      </c>
      <c r="AM1579" s="2">
        <f>+AF1579*G1579</f>
        <v>1446748.55886435</v>
      </c>
      <c r="AN1579" s="155">
        <f>SUM(AK1579:AM1579)</f>
        <v>6159015.2934510894</v>
      </c>
      <c r="AQ1579" s="145" t="s">
        <v>79</v>
      </c>
      <c r="AU1579" s="8">
        <f>+K1579</f>
        <v>0</v>
      </c>
      <c r="AV1579" s="8">
        <f>+L1579</f>
        <v>251876.31</v>
      </c>
      <c r="AW1579" s="2">
        <f>+M1579</f>
        <v>251876.31</v>
      </c>
      <c r="AX1579" s="8">
        <f>F1579*AW1579</f>
        <v>4133567.3110410003</v>
      </c>
      <c r="AY1579" s="8">
        <f>IF(AQ1579="CT",7%,5%)*AX1579</f>
        <v>206678.36555205003</v>
      </c>
      <c r="AZ1579" s="8">
        <f>AX1579*2%</f>
        <v>82671.346220820007</v>
      </c>
      <c r="BA1579" s="8">
        <f>IF(BB1579&gt;0,0,AX1579*5%)</f>
        <v>0</v>
      </c>
      <c r="BB1579" s="8">
        <f>(AX1579-BG1579)*35%</f>
        <v>1446748.55886435</v>
      </c>
      <c r="BC1579" s="8">
        <f>+AX1579+AY1579+AZ1579+BA1579+BB1579</f>
        <v>5869665.581678221</v>
      </c>
      <c r="BD1579" s="8">
        <f>AX1579-AT1579</f>
        <v>4133567.3110410003</v>
      </c>
      <c r="BE1579" s="2"/>
      <c r="BH1579" s="2"/>
    </row>
    <row r="1580" spans="2:60" ht="34" hidden="1" outlineLevel="1" x14ac:dyDescent="0.2">
      <c r="B1580" s="82">
        <v>3</v>
      </c>
      <c r="C1580" s="144" t="s">
        <v>152</v>
      </c>
      <c r="D1580" s="144"/>
      <c r="E1580" s="82" t="s">
        <v>148</v>
      </c>
      <c r="F1580" s="143">
        <v>1.4490000000000001</v>
      </c>
      <c r="G1580" s="142">
        <f>+[2]THKL!F1585</f>
        <v>1.4490000000000001</v>
      </c>
      <c r="H1580" s="132"/>
      <c r="I1580" s="132"/>
      <c r="J1580" s="132"/>
      <c r="K1580" s="156"/>
      <c r="L1580" s="157">
        <f>$L$22</f>
        <v>4731750</v>
      </c>
      <c r="M1580" s="157">
        <f>SUM(K1580:L1580)</f>
        <v>4731750</v>
      </c>
      <c r="N1580" s="83">
        <f>IF(V1580&lt;&gt;"VTC VHm",_xlfn.XLOOKUP(Z1580,$AC$4015:$AC$4035,$AD$4015:$AD$4035,0)*M1580,_xlfn.XLOOKUP(Z1580,$AC$4015:$AC$4035,$AD$4015:$AD$4035,0)*L1580)</f>
        <v>1656112.5</v>
      </c>
      <c r="O1580" s="83">
        <f>IF(V1580&lt;&gt;"VTC VHm",_xlfn.XLOOKUP(Z1580,$AC$4015:$AC$4035,$AE$4015:$AE$4035,0)*M1580,_xlfn.XLOOKUP(Z1580,$AC$4015:$AC$4035,$AE$4015:$AE$4035,0)*L1580)</f>
        <v>0</v>
      </c>
      <c r="P1580" s="83">
        <f>SUM(N1580:O1580)</f>
        <v>1656112.5</v>
      </c>
      <c r="Q1580" s="157">
        <f>M1580*G1580</f>
        <v>6856305.75</v>
      </c>
      <c r="R1580" s="157">
        <f>G1580*P1580</f>
        <v>2399707.0125000002</v>
      </c>
      <c r="S1580" s="83">
        <f>SUM(Q1580:R1580)</f>
        <v>9256012.7624999993</v>
      </c>
      <c r="T1580" s="156" t="s">
        <v>50</v>
      </c>
      <c r="U1580" s="132"/>
      <c r="V1580" s="132"/>
      <c r="W1580" s="132"/>
      <c r="X1580" s="44" t="s">
        <v>33</v>
      </c>
      <c r="Y1580" s="44"/>
      <c r="Z1580" s="44" t="s">
        <v>16</v>
      </c>
      <c r="AA1580" s="44" t="s">
        <v>80</v>
      </c>
      <c r="AB1580" s="2">
        <v>3687298.2852585004</v>
      </c>
      <c r="AC1580" s="2">
        <v>5342895.2153395675</v>
      </c>
      <c r="AD1580" s="2">
        <f>+M1580</f>
        <v>4731750</v>
      </c>
      <c r="AE1580" s="2">
        <f>+AD1580*14%</f>
        <v>662445.00000000012</v>
      </c>
      <c r="AF1580" s="155">
        <f>+AD1580*35%</f>
        <v>1656112.5</v>
      </c>
      <c r="AG1580" s="2">
        <f>+AD1580*F1580</f>
        <v>6856305.75</v>
      </c>
      <c r="AH1580" s="2">
        <f>+AE1580*F1580</f>
        <v>959882.80500000017</v>
      </c>
      <c r="AI1580" s="2">
        <f>+AF1580*F1580</f>
        <v>2399707.0125000002</v>
      </c>
      <c r="AJ1580" s="2">
        <f>SUM(AG1580:AI1580)</f>
        <v>10215895.567499999</v>
      </c>
      <c r="AK1580" s="2">
        <f>+AD1580*G1580</f>
        <v>6856305.75</v>
      </c>
      <c r="AL1580" s="2">
        <f>+AE1580*G1580</f>
        <v>959882.80500000017</v>
      </c>
      <c r="AM1580" s="2">
        <f>+AF1580*G1580</f>
        <v>2399707.0125000002</v>
      </c>
      <c r="AN1580" s="155">
        <f>SUM(AK1580:AM1580)</f>
        <v>10215895.567499999</v>
      </c>
      <c r="AQ1580" s="145" t="s">
        <v>79</v>
      </c>
      <c r="AU1580" s="8">
        <f>+K1580</f>
        <v>0</v>
      </c>
      <c r="AV1580" s="8">
        <f>+L1580</f>
        <v>4731750</v>
      </c>
      <c r="AW1580" s="2">
        <f>+M1580</f>
        <v>4731750</v>
      </c>
      <c r="AX1580" s="8">
        <f>F1580*AW1580</f>
        <v>6856305.75</v>
      </c>
      <c r="AY1580" s="8">
        <f>IF(AQ1580="CT",7%,5%)*AX1580</f>
        <v>342815.28750000003</v>
      </c>
      <c r="AZ1580" s="8">
        <f>AX1580*2%</f>
        <v>137126.11499999999</v>
      </c>
      <c r="BA1580" s="8">
        <f>IF(BB1580&gt;0,0,AX1580*5%)</f>
        <v>0</v>
      </c>
      <c r="BB1580" s="8">
        <f>(AX1580-BG1580)*35%</f>
        <v>2399707.0124999997</v>
      </c>
      <c r="BC1580" s="8">
        <f>+AX1580+AY1580+AZ1580+BA1580+BB1580</f>
        <v>9735954.1649999991</v>
      </c>
      <c r="BD1580" s="8">
        <f>AX1580-AT1580</f>
        <v>6856305.75</v>
      </c>
      <c r="BE1580" s="2"/>
      <c r="BH1580" s="2"/>
    </row>
    <row r="1581" spans="2:60" ht="34" hidden="1" outlineLevel="1" x14ac:dyDescent="0.2">
      <c r="B1581" s="82">
        <v>4</v>
      </c>
      <c r="C1581" s="144" t="s">
        <v>195</v>
      </c>
      <c r="D1581" s="144"/>
      <c r="E1581" s="82" t="s">
        <v>104</v>
      </c>
      <c r="F1581" s="143">
        <v>2.5215000000000001</v>
      </c>
      <c r="G1581" s="142">
        <f>+[2]THKL!F1586</f>
        <v>2.5215000000000001</v>
      </c>
      <c r="H1581" s="132"/>
      <c r="I1581" s="132"/>
      <c r="J1581" s="132"/>
      <c r="K1581" s="156" t="str">
        <f>$K$23</f>
        <v>Bao gồm</v>
      </c>
      <c r="L1581" s="157">
        <f>$L$23</f>
        <v>1796521.3602777775</v>
      </c>
      <c r="M1581" s="157">
        <f>SUM(K1581:L1581)</f>
        <v>1796521.3602777775</v>
      </c>
      <c r="N1581" s="83">
        <f>IF(V1581&lt;&gt;"VTC VHm",_xlfn.XLOOKUP(Z1581,$AC$4015:$AC$4035,$AD$4015:$AD$4035,0)*M1581,_xlfn.XLOOKUP(Z1581,$AC$4015:$AC$4035,$AD$4015:$AD$4035,0)*L1581)</f>
        <v>628782.47609722207</v>
      </c>
      <c r="O1581" s="83">
        <f>IF(V1581&lt;&gt;"VTC VHm",_xlfn.XLOOKUP(Z1581,$AC$4015:$AC$4035,$AE$4015:$AE$4035,0)*M1581,_xlfn.XLOOKUP(Z1581,$AC$4015:$AC$4035,$AE$4015:$AE$4035,0)*L1581)</f>
        <v>0</v>
      </c>
      <c r="P1581" s="83">
        <f>SUM(N1581:O1581)</f>
        <v>628782.47609722207</v>
      </c>
      <c r="Q1581" s="157">
        <f>M1581*G1581</f>
        <v>4529928.6099404162</v>
      </c>
      <c r="R1581" s="157">
        <f>G1581*P1581</f>
        <v>1585475.0134791455</v>
      </c>
      <c r="S1581" s="83">
        <f>SUM(Q1581:R1581)</f>
        <v>6115403.6234195614</v>
      </c>
      <c r="T1581" s="156" t="s">
        <v>50</v>
      </c>
      <c r="U1581" s="132"/>
      <c r="V1581" s="132"/>
      <c r="W1581" s="132"/>
      <c r="X1581" s="44" t="s">
        <v>33</v>
      </c>
      <c r="Y1581" s="44"/>
      <c r="Z1581" s="44" t="s">
        <v>16</v>
      </c>
      <c r="AA1581" s="44" t="s">
        <v>80</v>
      </c>
      <c r="AB1581" s="2">
        <v>1660893.9670542059</v>
      </c>
      <c r="AC1581" s="2">
        <v>4187944.1379271806</v>
      </c>
      <c r="AD1581" s="2">
        <f>+M1581</f>
        <v>1796521.3602777775</v>
      </c>
      <c r="AE1581" s="2">
        <f>+AD1581*14%</f>
        <v>251512.99043888887</v>
      </c>
      <c r="AF1581" s="155">
        <f>+AD1581*35%</f>
        <v>628782.47609722207</v>
      </c>
      <c r="AG1581" s="2">
        <f>+AD1581*F1581</f>
        <v>4529928.6099404162</v>
      </c>
      <c r="AH1581" s="2">
        <f>+AE1581*F1581</f>
        <v>634190.00539165828</v>
      </c>
      <c r="AI1581" s="2">
        <f>+AF1581*F1581</f>
        <v>1585475.0134791455</v>
      </c>
      <c r="AJ1581" s="2">
        <f>SUM(AG1581:AI1581)</f>
        <v>6749593.6288112197</v>
      </c>
      <c r="AK1581" s="2">
        <f>+AD1581*G1581</f>
        <v>4529928.6099404162</v>
      </c>
      <c r="AL1581" s="2">
        <f>+AE1581*G1581</f>
        <v>634190.00539165828</v>
      </c>
      <c r="AM1581" s="2">
        <f>+AF1581*G1581</f>
        <v>1585475.0134791455</v>
      </c>
      <c r="AN1581" s="155">
        <f>SUM(AK1581:AM1581)</f>
        <v>6749593.6288112197</v>
      </c>
      <c r="AQ1581" s="145" t="s">
        <v>79</v>
      </c>
      <c r="AU1581" s="8">
        <f>+BH1581</f>
        <v>250000</v>
      </c>
      <c r="AV1581" s="8">
        <f>+L1581</f>
        <v>1796521.3602777775</v>
      </c>
      <c r="AW1581" s="2">
        <f>+AU1581+AV1581</f>
        <v>2046521.3602777775</v>
      </c>
      <c r="AX1581" s="8">
        <f>F1581*AW1581</f>
        <v>5160303.6099404162</v>
      </c>
      <c r="AY1581" s="8">
        <f>IF(AQ1581="CT",7%,5%)*AX1581</f>
        <v>258015.18049702083</v>
      </c>
      <c r="AZ1581" s="8">
        <f>AX1581*2%</f>
        <v>103206.07219880832</v>
      </c>
      <c r="BA1581" s="8">
        <f>IF(BB1581&gt;0,0,AX1581*5%)</f>
        <v>0</v>
      </c>
      <c r="BB1581" s="8">
        <f>(AX1581-BG1581)*35%</f>
        <v>1806106.2634791455</v>
      </c>
      <c r="BC1581" s="8">
        <f>+AX1581+AY1581+AZ1581+BA1581+BB1581</f>
        <v>7327631.1261153901</v>
      </c>
      <c r="BD1581" s="8">
        <f>AX1581-AT1581</f>
        <v>5160303.6099404162</v>
      </c>
      <c r="BE1581" s="2"/>
      <c r="BH1581" s="2">
        <v>250000</v>
      </c>
    </row>
    <row r="1582" spans="2:60" ht="43.5" hidden="1" customHeight="1" outlineLevel="1" x14ac:dyDescent="0.2">
      <c r="B1582" s="82">
        <v>5</v>
      </c>
      <c r="C1582" s="144" t="s">
        <v>1032</v>
      </c>
      <c r="D1582" s="144"/>
      <c r="E1582" s="82" t="s">
        <v>104</v>
      </c>
      <c r="F1582" s="143">
        <v>16.702300000000001</v>
      </c>
      <c r="G1582" s="142">
        <f>+[2]THKL!F1587</f>
        <v>16.702300000000001</v>
      </c>
      <c r="H1582" s="132"/>
      <c r="I1582" s="132"/>
      <c r="J1582" s="132"/>
      <c r="K1582" s="156" t="str">
        <f>$K$1109</f>
        <v>Bao gồm</v>
      </c>
      <c r="L1582" s="157">
        <f>$L$1109</f>
        <v>1902405.7932777775</v>
      </c>
      <c r="M1582" s="157">
        <f>SUM(K1582:L1582)</f>
        <v>1902405.7932777775</v>
      </c>
      <c r="N1582" s="83">
        <f>IF(V1582&lt;&gt;"VTC VHm",_xlfn.XLOOKUP(Z1582,$AC$4015:$AC$4035,$AD$4015:$AD$4035,0)*M1582,_xlfn.XLOOKUP(Z1582,$AC$4015:$AC$4035,$AD$4015:$AD$4035,0)*L1582)</f>
        <v>665842.02764722204</v>
      </c>
      <c r="O1582" s="83">
        <f>IF(V1582&lt;&gt;"VTC VHm",_xlfn.XLOOKUP(Z1582,$AC$4015:$AC$4035,$AE$4015:$AE$4035,0)*M1582,_xlfn.XLOOKUP(Z1582,$AC$4015:$AC$4035,$AE$4015:$AE$4035,0)*L1582)</f>
        <v>0</v>
      </c>
      <c r="P1582" s="83">
        <f>SUM(N1582:O1582)</f>
        <v>665842.02764722204</v>
      </c>
      <c r="Q1582" s="157">
        <f>M1582*G1582</f>
        <v>31774552.281063426</v>
      </c>
      <c r="R1582" s="157">
        <f>G1582*P1582</f>
        <v>11121093.298372198</v>
      </c>
      <c r="S1582" s="83">
        <f>SUM(Q1582:R1582)</f>
        <v>42895645.579435624</v>
      </c>
      <c r="T1582" s="156" t="s">
        <v>50</v>
      </c>
      <c r="U1582" s="132"/>
      <c r="V1582" s="132"/>
      <c r="W1582" s="132"/>
      <c r="X1582" s="44" t="s">
        <v>33</v>
      </c>
      <c r="Y1582" s="44"/>
      <c r="Z1582" s="44" t="s">
        <v>16</v>
      </c>
      <c r="AA1582" s="44" t="s">
        <v>80</v>
      </c>
      <c r="AB1582" s="2">
        <v>2062776.1761439156</v>
      </c>
      <c r="AC1582" s="2">
        <v>34453106.526808523</v>
      </c>
      <c r="AD1582" s="2">
        <f>+M1582</f>
        <v>1902405.7932777775</v>
      </c>
      <c r="AE1582" s="2">
        <f>+AD1582*14%</f>
        <v>266336.81105888885</v>
      </c>
      <c r="AF1582" s="155">
        <f>+AD1582*35%</f>
        <v>665842.02764722204</v>
      </c>
      <c r="AG1582" s="2">
        <f>+AD1582*F1582</f>
        <v>31774552.281063426</v>
      </c>
      <c r="AH1582" s="2">
        <f>+AE1582*F1582</f>
        <v>4448437.3193488792</v>
      </c>
      <c r="AI1582" s="2">
        <f>+AF1582*F1582</f>
        <v>11121093.298372198</v>
      </c>
      <c r="AJ1582" s="2">
        <f>SUM(AG1582:AI1582)</f>
        <v>47344082.898784503</v>
      </c>
      <c r="AK1582" s="2">
        <f>+AD1582*G1582</f>
        <v>31774552.281063426</v>
      </c>
      <c r="AL1582" s="2">
        <f>+AE1582*G1582</f>
        <v>4448437.3193488792</v>
      </c>
      <c r="AM1582" s="2">
        <f>+AF1582*G1582</f>
        <v>11121093.298372198</v>
      </c>
      <c r="AN1582" s="155">
        <f>SUM(AK1582:AM1582)</f>
        <v>47344082.898784503</v>
      </c>
      <c r="AQ1582" s="145" t="s">
        <v>79</v>
      </c>
      <c r="AU1582" s="8">
        <f>+BH1582</f>
        <v>250000</v>
      </c>
      <c r="AV1582" s="8">
        <f>+L1582</f>
        <v>1902405.7932777775</v>
      </c>
      <c r="AW1582" s="2">
        <f>+AU1582+AV1582</f>
        <v>2152405.7932777777</v>
      </c>
      <c r="AX1582" s="8">
        <f>F1582*AW1582</f>
        <v>35950127.28106343</v>
      </c>
      <c r="AY1582" s="8">
        <f>IF(AQ1582="CT",7%,5%)*AX1582</f>
        <v>1797506.3640531716</v>
      </c>
      <c r="AZ1582" s="8">
        <f>AX1582*2%</f>
        <v>719002.54562126857</v>
      </c>
      <c r="BA1582" s="8">
        <f>IF(BB1582&gt;0,0,AX1582*5%)</f>
        <v>0</v>
      </c>
      <c r="BB1582" s="8">
        <f>(AX1582-BG1582)*35%</f>
        <v>12582544.5483722</v>
      </c>
      <c r="BC1582" s="8">
        <f>+AX1582+AY1582+AZ1582+BA1582+BB1582</f>
        <v>51049180.739110075</v>
      </c>
      <c r="BD1582" s="8">
        <f>AX1582-AT1582</f>
        <v>35950127.28106343</v>
      </c>
      <c r="BE1582" s="2"/>
      <c r="BH1582" s="2">
        <v>250000</v>
      </c>
    </row>
    <row r="1583" spans="2:60" ht="34" hidden="1" outlineLevel="1" x14ac:dyDescent="0.2">
      <c r="B1583" s="82">
        <v>6</v>
      </c>
      <c r="C1583" s="144" t="s">
        <v>138</v>
      </c>
      <c r="D1583" s="144"/>
      <c r="E1583" s="82" t="s">
        <v>91</v>
      </c>
      <c r="F1583" s="143">
        <v>1.9199999999999998E-2</v>
      </c>
      <c r="G1583" s="142">
        <f>+[2]THKL!F1588</f>
        <v>1.9199999999999998E-2</v>
      </c>
      <c r="H1583" s="132"/>
      <c r="I1583" s="132"/>
      <c r="J1583" s="132"/>
      <c r="K1583" s="156">
        <f>$K$4010*1000</f>
        <v>15050000</v>
      </c>
      <c r="L1583" s="157">
        <f>'[3]BDG (XD)'!$AA$962*1000</f>
        <v>7690671</v>
      </c>
      <c r="M1583" s="157">
        <f>SUM(K1583:L1583)</f>
        <v>22740671</v>
      </c>
      <c r="N1583" s="83">
        <f>IF(V1583&lt;&gt;"VTC VHm",_xlfn.XLOOKUP(Z1583,$AC$4015:$AC$4035,$AD$4015:$AD$4035,0)*M1583,_xlfn.XLOOKUP(Z1583,$AC$4015:$AC$4035,$AD$4015:$AD$4035,0)*L1583)</f>
        <v>2691734.8499999996</v>
      </c>
      <c r="O1583" s="83">
        <f>IF(V1583&lt;&gt;"VTC VHm",_xlfn.XLOOKUP(Z1583,$AC$4015:$AC$4035,$AE$4015:$AE$4035,0)*M1583,_xlfn.XLOOKUP(Z1583,$AC$4015:$AC$4035,$AE$4015:$AE$4035,0)*L1583)</f>
        <v>0</v>
      </c>
      <c r="P1583" s="83">
        <f>SUM(N1583:O1583)</f>
        <v>2691734.8499999996</v>
      </c>
      <c r="Q1583" s="157">
        <f>M1583*G1583</f>
        <v>436620.88319999998</v>
      </c>
      <c r="R1583" s="157">
        <f>G1583*P1583</f>
        <v>51681.309119999991</v>
      </c>
      <c r="S1583" s="83">
        <f>SUM(Q1583:R1583)</f>
        <v>488302.19231999997</v>
      </c>
      <c r="T1583" s="156" t="s">
        <v>50</v>
      </c>
      <c r="U1583" s="132"/>
      <c r="V1583" s="82" t="s">
        <v>34</v>
      </c>
      <c r="W1583" s="132"/>
      <c r="X1583" s="44" t="s">
        <v>33</v>
      </c>
      <c r="Y1583" s="44"/>
      <c r="Z1583" s="44" t="s">
        <v>16</v>
      </c>
      <c r="AA1583" s="44" t="s">
        <v>80</v>
      </c>
      <c r="AB1583" s="2">
        <v>22922131.999585498</v>
      </c>
      <c r="AC1583" s="2">
        <v>440104.93439204153</v>
      </c>
      <c r="AD1583" s="2">
        <f>+M1583</f>
        <v>22740671</v>
      </c>
      <c r="AE1583" s="2">
        <f>+AD1583*14%</f>
        <v>3183693.9400000004</v>
      </c>
      <c r="AF1583" s="155">
        <f>+AD1583*35%</f>
        <v>7959234.8499999996</v>
      </c>
      <c r="AG1583" s="2">
        <f>+AD1583*F1583</f>
        <v>436620.88319999998</v>
      </c>
      <c r="AH1583" s="2">
        <f>+AE1583*F1583</f>
        <v>61126.923648000004</v>
      </c>
      <c r="AI1583" s="2">
        <f>+AF1583*F1583</f>
        <v>152817.30911999999</v>
      </c>
      <c r="AJ1583" s="2">
        <f>SUM(AG1583:AI1583)</f>
        <v>650565.11596799991</v>
      </c>
      <c r="AK1583" s="2">
        <f>+AD1583*G1583</f>
        <v>436620.88319999998</v>
      </c>
      <c r="AL1583" s="2">
        <f>+AE1583*G1583</f>
        <v>61126.923648000004</v>
      </c>
      <c r="AM1583" s="2">
        <f>+AF1583*G1583</f>
        <v>152817.30911999999</v>
      </c>
      <c r="AN1583" s="155">
        <f>SUM(AK1583:AM1583)</f>
        <v>650565.11596799991</v>
      </c>
      <c r="AQ1583" s="145" t="s">
        <v>79</v>
      </c>
      <c r="AU1583" s="8">
        <f>+K1583</f>
        <v>15050000</v>
      </c>
      <c r="AV1583" s="8">
        <f>+L1583</f>
        <v>7690671</v>
      </c>
      <c r="AW1583" s="2">
        <f>+M1583</f>
        <v>22740671</v>
      </c>
      <c r="AX1583" s="8">
        <f>F1583*AW1583</f>
        <v>436620.88319999998</v>
      </c>
      <c r="AY1583" s="8">
        <f>IF(AQ1583="CT",7%,5%)*AX1583</f>
        <v>21831.044160000001</v>
      </c>
      <c r="AZ1583" s="8">
        <f>AX1583*2%</f>
        <v>8732.4176640000005</v>
      </c>
      <c r="BA1583" s="8">
        <f>IF(BB1583&gt;0,0,AX1583*5%)</f>
        <v>0</v>
      </c>
      <c r="BB1583" s="8">
        <f>(AX1583-BG1583)*35%</f>
        <v>51681.309119999991</v>
      </c>
      <c r="BC1583" s="8">
        <f>+AX1583+AY1583+AZ1583+BA1583+BB1583</f>
        <v>518865.65414399997</v>
      </c>
      <c r="BD1583" s="8">
        <f>AX1583-AT1583</f>
        <v>436620.88319999998</v>
      </c>
      <c r="BE1583" s="2"/>
      <c r="BG1583" s="7">
        <f>+K1583*F1583</f>
        <v>288960</v>
      </c>
      <c r="BH1583" s="2"/>
    </row>
    <row r="1584" spans="2:60" ht="34" hidden="1" outlineLevel="1" x14ac:dyDescent="0.2">
      <c r="B1584" s="82">
        <v>7</v>
      </c>
      <c r="C1584" s="144" t="s">
        <v>137</v>
      </c>
      <c r="D1584" s="144"/>
      <c r="E1584" s="82" t="s">
        <v>91</v>
      </c>
      <c r="F1584" s="143">
        <v>0.87729999999999997</v>
      </c>
      <c r="G1584" s="142">
        <f>+[2]THKL!F1589</f>
        <v>0.87729999999999997</v>
      </c>
      <c r="H1584" s="132"/>
      <c r="I1584" s="132"/>
      <c r="J1584" s="132"/>
      <c r="K1584" s="156">
        <f>$L$4010*1000</f>
        <v>15266666.666666666</v>
      </c>
      <c r="L1584" s="157">
        <f>'[3]BDG (XD)'!$AA$963*1000</f>
        <v>7690671</v>
      </c>
      <c r="M1584" s="157">
        <f>SUM(K1584:L1584)</f>
        <v>22957337.666666664</v>
      </c>
      <c r="N1584" s="83">
        <f>IF(V1584&lt;&gt;"VTC VHm",_xlfn.XLOOKUP(Z1584,$AC$4015:$AC$4035,$AD$4015:$AD$4035,0)*M1584,_xlfn.XLOOKUP(Z1584,$AC$4015:$AC$4035,$AD$4015:$AD$4035,0)*L1584)</f>
        <v>2691734.8499999996</v>
      </c>
      <c r="O1584" s="83">
        <f>IF(V1584&lt;&gt;"VTC VHm",_xlfn.XLOOKUP(Z1584,$AC$4015:$AC$4035,$AE$4015:$AE$4035,0)*M1584,_xlfn.XLOOKUP(Z1584,$AC$4015:$AC$4035,$AE$4015:$AE$4035,0)*L1584)</f>
        <v>0</v>
      </c>
      <c r="P1584" s="83">
        <f>SUM(N1584:O1584)</f>
        <v>2691734.8499999996</v>
      </c>
      <c r="Q1584" s="157">
        <f>M1584*G1584</f>
        <v>20140472.334966663</v>
      </c>
      <c r="R1584" s="157">
        <f>G1584*P1584</f>
        <v>2361458.9839049997</v>
      </c>
      <c r="S1584" s="83">
        <f>SUM(Q1584:R1584)</f>
        <v>22501931.318871662</v>
      </c>
      <c r="T1584" s="156" t="s">
        <v>50</v>
      </c>
      <c r="U1584" s="132"/>
      <c r="V1584" s="82" t="s">
        <v>34</v>
      </c>
      <c r="W1584" s="132"/>
      <c r="X1584" s="44" t="s">
        <v>33</v>
      </c>
      <c r="Y1584" s="44"/>
      <c r="Z1584" s="44" t="s">
        <v>16</v>
      </c>
      <c r="AA1584" s="44" t="s">
        <v>80</v>
      </c>
      <c r="AB1584" s="2">
        <v>22099173.197620202</v>
      </c>
      <c r="AC1584" s="2">
        <v>19387604.646272201</v>
      </c>
      <c r="AD1584" s="2">
        <f>+M1584</f>
        <v>22957337.666666664</v>
      </c>
      <c r="AE1584" s="2">
        <f>+AD1584*14%</f>
        <v>3214027.2733333334</v>
      </c>
      <c r="AF1584" s="155">
        <f>+AD1584*35%</f>
        <v>8035068.1833333317</v>
      </c>
      <c r="AG1584" s="2">
        <f>+AD1584*F1584</f>
        <v>20140472.334966663</v>
      </c>
      <c r="AH1584" s="2">
        <f>+AE1584*F1584</f>
        <v>2819666.1268953332</v>
      </c>
      <c r="AI1584" s="2">
        <f>+AF1584*F1584</f>
        <v>7049165.3172383318</v>
      </c>
      <c r="AJ1584" s="2">
        <f>SUM(AG1584:AI1584)</f>
        <v>30009303.779100329</v>
      </c>
      <c r="AK1584" s="2">
        <f>+AD1584*G1584</f>
        <v>20140472.334966663</v>
      </c>
      <c r="AL1584" s="2">
        <f>+AE1584*G1584</f>
        <v>2819666.1268953332</v>
      </c>
      <c r="AM1584" s="2">
        <f>+AF1584*G1584</f>
        <v>7049165.3172383318</v>
      </c>
      <c r="AN1584" s="155">
        <f>SUM(AK1584:AM1584)</f>
        <v>30009303.779100329</v>
      </c>
      <c r="AQ1584" s="145" t="s">
        <v>79</v>
      </c>
      <c r="AU1584" s="8">
        <f>+K1584</f>
        <v>15266666.666666666</v>
      </c>
      <c r="AV1584" s="8">
        <f>+L1584</f>
        <v>7690671</v>
      </c>
      <c r="AW1584" s="2">
        <f>+M1584</f>
        <v>22957337.666666664</v>
      </c>
      <c r="AX1584" s="8">
        <f>F1584*AW1584</f>
        <v>20140472.334966663</v>
      </c>
      <c r="AY1584" s="8">
        <f>IF(AQ1584="CT",7%,5%)*AX1584</f>
        <v>1007023.6167483332</v>
      </c>
      <c r="AZ1584" s="8">
        <f>AX1584*2%</f>
        <v>402809.44669933326</v>
      </c>
      <c r="BA1584" s="8">
        <f>IF(BB1584&gt;0,0,AX1584*5%)</f>
        <v>0</v>
      </c>
      <c r="BB1584" s="8">
        <f>(AX1584-BG1584)*35%</f>
        <v>2361458.9839049987</v>
      </c>
      <c r="BC1584" s="8">
        <f>+AX1584+AY1584+AZ1584+BA1584+BB1584</f>
        <v>23911764.382319327</v>
      </c>
      <c r="BD1584" s="8">
        <f>AX1584-AT1584</f>
        <v>20140472.334966663</v>
      </c>
      <c r="BE1584" s="2"/>
      <c r="BG1584" s="7">
        <f>+K1584*F1584</f>
        <v>13393446.666666666</v>
      </c>
      <c r="BH1584" s="2"/>
    </row>
    <row r="1585" spans="2:60" ht="17" hidden="1" outlineLevel="1" x14ac:dyDescent="0.2">
      <c r="B1585" s="82">
        <v>9</v>
      </c>
      <c r="C1585" s="144" t="s">
        <v>144</v>
      </c>
      <c r="D1585" s="144"/>
      <c r="E1585" s="82" t="s">
        <v>120</v>
      </c>
      <c r="F1585" s="143">
        <v>0.2475</v>
      </c>
      <c r="G1585" s="142">
        <f>+[2]THKL!F1590</f>
        <v>0.2475</v>
      </c>
      <c r="H1585" s="132"/>
      <c r="I1585" s="132"/>
      <c r="J1585" s="132"/>
      <c r="K1585" s="156" t="s">
        <v>89</v>
      </c>
      <c r="L1585" s="157">
        <f>'[3]BDG (XD)'!$AA$953*100</f>
        <v>26537135.877452388</v>
      </c>
      <c r="M1585" s="157">
        <f>SUM(K1585:L1585)</f>
        <v>26537135.877452388</v>
      </c>
      <c r="N1585" s="83">
        <f>IF(V1585&lt;&gt;"VTC VHm",_xlfn.XLOOKUP(Z1585,$AC$4015:$AC$4035,$AD$4015:$AD$4035,0)*M1585,_xlfn.XLOOKUP(Z1585,$AC$4015:$AC$4035,$AD$4015:$AD$4035,0)*L1585)</f>
        <v>9287997.5571083352</v>
      </c>
      <c r="O1585" s="83">
        <f>IF(V1585&lt;&gt;"VTC VHm",_xlfn.XLOOKUP(Z1585,$AC$4015:$AC$4035,$AE$4015:$AE$4035,0)*M1585,_xlfn.XLOOKUP(Z1585,$AC$4015:$AC$4035,$AE$4015:$AE$4035,0)*L1585)</f>
        <v>0</v>
      </c>
      <c r="P1585" s="83">
        <f>SUM(N1585:O1585)</f>
        <v>9287997.5571083352</v>
      </c>
      <c r="Q1585" s="157">
        <f>M1585*G1585</f>
        <v>6567941.1296694661</v>
      </c>
      <c r="R1585" s="157">
        <f>G1585*P1585</f>
        <v>2298779.3953843131</v>
      </c>
      <c r="S1585" s="83">
        <f>SUM(Q1585:R1585)</f>
        <v>8866720.5250537787</v>
      </c>
      <c r="T1585" s="156" t="s">
        <v>50</v>
      </c>
      <c r="U1585" s="132"/>
      <c r="V1585" s="132"/>
      <c r="W1585" s="132"/>
      <c r="X1585" s="44" t="s">
        <v>33</v>
      </c>
      <c r="Y1585" s="44"/>
      <c r="Z1585" s="44" t="s">
        <v>16</v>
      </c>
      <c r="AA1585" s="44" t="s">
        <v>80</v>
      </c>
      <c r="AB1585" s="2">
        <v>12803353.586476473</v>
      </c>
      <c r="AC1585" s="2">
        <v>3168830.0126529271</v>
      </c>
      <c r="AD1585" s="2">
        <f>+M1585</f>
        <v>26537135.877452388</v>
      </c>
      <c r="AE1585" s="2">
        <f>+AD1585*14%</f>
        <v>3715199.0228433348</v>
      </c>
      <c r="AF1585" s="155">
        <f>+AD1585*35%</f>
        <v>9287997.5571083352</v>
      </c>
      <c r="AG1585" s="2">
        <f>+AD1585*F1585</f>
        <v>6567941.1296694661</v>
      </c>
      <c r="AH1585" s="2">
        <f>+AE1585*F1585</f>
        <v>919511.75815372542</v>
      </c>
      <c r="AI1585" s="2">
        <f>+AF1585*F1585</f>
        <v>2298779.3953843131</v>
      </c>
      <c r="AJ1585" s="2">
        <f>SUM(AG1585:AI1585)</f>
        <v>9786232.2832075041</v>
      </c>
      <c r="AK1585" s="2">
        <f>+AD1585*G1585</f>
        <v>6567941.1296694661</v>
      </c>
      <c r="AL1585" s="2">
        <f>+AE1585*G1585</f>
        <v>919511.75815372542</v>
      </c>
      <c r="AM1585" s="2">
        <f>+AF1585*G1585</f>
        <v>2298779.3953843131</v>
      </c>
      <c r="AN1585" s="155">
        <f>SUM(AK1585:AM1585)</f>
        <v>9786232.2832075041</v>
      </c>
      <c r="AQ1585" s="145" t="s">
        <v>79</v>
      </c>
      <c r="AU1585" s="8" t="str">
        <f>+K1585</f>
        <v>Bao gồm</v>
      </c>
      <c r="AV1585" s="8">
        <f>+L1585</f>
        <v>26537135.877452388</v>
      </c>
      <c r="AW1585" s="2">
        <f>+M1585</f>
        <v>26537135.877452388</v>
      </c>
      <c r="AX1585" s="8">
        <f>F1585*AW1585</f>
        <v>6567941.1296694661</v>
      </c>
      <c r="AY1585" s="8">
        <f>IF(AQ1585="CT",7%,5%)*AX1585</f>
        <v>328397.05648347334</v>
      </c>
      <c r="AZ1585" s="8">
        <f>AX1585*2%</f>
        <v>131358.82259338931</v>
      </c>
      <c r="BA1585" s="8">
        <f>IF(BB1585&gt;0,0,AX1585*5%)</f>
        <v>0</v>
      </c>
      <c r="BB1585" s="8">
        <f>(AX1585-BG1585)*35%</f>
        <v>2298779.3953843131</v>
      </c>
      <c r="BC1585" s="8">
        <f>+AX1585+AY1585+AZ1585+BA1585+BB1585</f>
        <v>9326476.4041306414</v>
      </c>
      <c r="BD1585" s="8">
        <f>AX1585-AT1585</f>
        <v>6567941.1296694661</v>
      </c>
      <c r="BE1585" s="2"/>
      <c r="BH1585" s="2"/>
    </row>
    <row r="1586" spans="2:60" ht="34" hidden="1" outlineLevel="1" x14ac:dyDescent="0.2">
      <c r="B1586" s="82">
        <v>10</v>
      </c>
      <c r="C1586" s="144" t="s">
        <v>1035</v>
      </c>
      <c r="D1586" s="144"/>
      <c r="E1586" s="82" t="s">
        <v>104</v>
      </c>
      <c r="F1586" s="143">
        <v>1.4767999999999999</v>
      </c>
      <c r="G1586" s="142">
        <f>+[2]THKL!F1591</f>
        <v>1.4767999999999999</v>
      </c>
      <c r="H1586" s="132"/>
      <c r="I1586" s="132"/>
      <c r="J1586" s="132"/>
      <c r="K1586" s="156" t="str">
        <f>$K$23</f>
        <v>Bao gồm</v>
      </c>
      <c r="L1586" s="157">
        <f>$L$23</f>
        <v>1796521.3602777775</v>
      </c>
      <c r="M1586" s="157">
        <f>SUM(K1586:L1586)</f>
        <v>1796521.3602777775</v>
      </c>
      <c r="N1586" s="83">
        <f>IF(V1586&lt;&gt;"VTC VHm",_xlfn.XLOOKUP(Z1586,$AC$4015:$AC$4035,$AD$4015:$AD$4035,0)*M1586,_xlfn.XLOOKUP(Z1586,$AC$4015:$AC$4035,$AD$4015:$AD$4035,0)*L1586)</f>
        <v>628782.47609722207</v>
      </c>
      <c r="O1586" s="83">
        <f>IF(V1586&lt;&gt;"VTC VHm",_xlfn.XLOOKUP(Z1586,$AC$4015:$AC$4035,$AE$4015:$AE$4035,0)*M1586,_xlfn.XLOOKUP(Z1586,$AC$4015:$AC$4035,$AE$4015:$AE$4035,0)*L1586)</f>
        <v>0</v>
      </c>
      <c r="P1586" s="83">
        <f>SUM(N1586:O1586)</f>
        <v>628782.47609722207</v>
      </c>
      <c r="Q1586" s="157">
        <f>M1586*G1586</f>
        <v>2653102.7448582216</v>
      </c>
      <c r="R1586" s="157">
        <f>G1586*P1586</f>
        <v>928585.96070037747</v>
      </c>
      <c r="S1586" s="83">
        <f>SUM(Q1586:R1586)</f>
        <v>3581688.705558599</v>
      </c>
      <c r="T1586" s="156" t="s">
        <v>50</v>
      </c>
      <c r="U1586" s="132"/>
      <c r="V1586" s="132"/>
      <c r="W1586" s="132"/>
      <c r="X1586" s="44" t="s">
        <v>33</v>
      </c>
      <c r="Y1586" s="44"/>
      <c r="Z1586" s="44" t="s">
        <v>16</v>
      </c>
      <c r="AA1586" s="44" t="s">
        <v>80</v>
      </c>
      <c r="AB1586" s="2">
        <v>1626129.6549786362</v>
      </c>
      <c r="AC1586" s="2">
        <v>2401468.2744724499</v>
      </c>
      <c r="AD1586" s="2">
        <f>+M1586</f>
        <v>1796521.3602777775</v>
      </c>
      <c r="AE1586" s="2">
        <f>+AD1586*14%</f>
        <v>251512.99043888887</v>
      </c>
      <c r="AF1586" s="155">
        <f>+AD1586*35%</f>
        <v>628782.47609722207</v>
      </c>
      <c r="AG1586" s="2">
        <f>+AD1586*F1586</f>
        <v>2653102.7448582216</v>
      </c>
      <c r="AH1586" s="2">
        <f>+AE1586*F1586</f>
        <v>371434.38428015105</v>
      </c>
      <c r="AI1586" s="2">
        <f>+AF1586*F1586</f>
        <v>928585.96070037747</v>
      </c>
      <c r="AJ1586" s="2">
        <f>SUM(AG1586:AI1586)</f>
        <v>3953123.0898387502</v>
      </c>
      <c r="AK1586" s="2">
        <f>+AD1586*G1586</f>
        <v>2653102.7448582216</v>
      </c>
      <c r="AL1586" s="2">
        <f>+AE1586*G1586</f>
        <v>371434.38428015105</v>
      </c>
      <c r="AM1586" s="2">
        <f>+AF1586*G1586</f>
        <v>928585.96070037747</v>
      </c>
      <c r="AN1586" s="155">
        <f>SUM(AK1586:AM1586)</f>
        <v>3953123.0898387502</v>
      </c>
      <c r="AQ1586" s="145" t="s">
        <v>79</v>
      </c>
      <c r="AU1586" s="8">
        <f>+BH1586</f>
        <v>250000</v>
      </c>
      <c r="AV1586" s="8">
        <f>+L1586</f>
        <v>1796521.3602777775</v>
      </c>
      <c r="AW1586" s="2">
        <f>+AU1586+AV1586</f>
        <v>2046521.3602777775</v>
      </c>
      <c r="AX1586" s="8">
        <f>F1586*AW1586</f>
        <v>3022302.7448582216</v>
      </c>
      <c r="AY1586" s="8">
        <f>IF(AQ1586="CT",7%,5%)*AX1586</f>
        <v>151115.13724291109</v>
      </c>
      <c r="AZ1586" s="8">
        <f>AX1586*2%</f>
        <v>60446.054897164431</v>
      </c>
      <c r="BA1586" s="8">
        <f>IF(BB1586&gt;0,0,AX1586*5%)</f>
        <v>0</v>
      </c>
      <c r="BB1586" s="8">
        <f>(AX1586-BG1586)*35%</f>
        <v>1057805.9607003776</v>
      </c>
      <c r="BC1586" s="8">
        <f>+AX1586+AY1586+AZ1586+BA1586+BB1586</f>
        <v>4291669.8976986744</v>
      </c>
      <c r="BD1586" s="8">
        <f>AX1586-AT1586</f>
        <v>3022302.7448582216</v>
      </c>
      <c r="BE1586" s="2"/>
      <c r="BH1586" s="2">
        <v>250000</v>
      </c>
    </row>
    <row r="1587" spans="2:60" ht="43.5" hidden="1" customHeight="1" outlineLevel="1" x14ac:dyDescent="0.2">
      <c r="B1587" s="82">
        <v>11</v>
      </c>
      <c r="C1587" s="144" t="s">
        <v>1034</v>
      </c>
      <c r="D1587" s="144"/>
      <c r="E1587" s="82" t="s">
        <v>104</v>
      </c>
      <c r="F1587" s="143">
        <v>4.62</v>
      </c>
      <c r="G1587" s="142">
        <f>+[2]THKL!F1592</f>
        <v>4.62</v>
      </c>
      <c r="H1587" s="132"/>
      <c r="I1587" s="132"/>
      <c r="J1587" s="132"/>
      <c r="K1587" s="156" t="str">
        <f>$K$1109</f>
        <v>Bao gồm</v>
      </c>
      <c r="L1587" s="157">
        <f>$L$1109</f>
        <v>1902405.7932777775</v>
      </c>
      <c r="M1587" s="157">
        <f>SUM(K1587:L1587)</f>
        <v>1902405.7932777775</v>
      </c>
      <c r="N1587" s="83">
        <f>IF(V1587&lt;&gt;"VTC VHm",_xlfn.XLOOKUP(Z1587,$AC$4015:$AC$4035,$AD$4015:$AD$4035,0)*M1587,_xlfn.XLOOKUP(Z1587,$AC$4015:$AC$4035,$AD$4015:$AD$4035,0)*L1587)</f>
        <v>665842.02764722204</v>
      </c>
      <c r="O1587" s="83">
        <f>IF(V1587&lt;&gt;"VTC VHm",_xlfn.XLOOKUP(Z1587,$AC$4015:$AC$4035,$AE$4015:$AE$4035,0)*M1587,_xlfn.XLOOKUP(Z1587,$AC$4015:$AC$4035,$AE$4015:$AE$4035,0)*L1587)</f>
        <v>0</v>
      </c>
      <c r="P1587" s="83">
        <f>SUM(N1587:O1587)</f>
        <v>665842.02764722204</v>
      </c>
      <c r="Q1587" s="157">
        <f>M1587*G1587</f>
        <v>8789114.7649433315</v>
      </c>
      <c r="R1587" s="157">
        <f>G1587*P1587</f>
        <v>3076190.1677301661</v>
      </c>
      <c r="S1587" s="83">
        <f>SUM(Q1587:R1587)</f>
        <v>11865304.932673497</v>
      </c>
      <c r="T1587" s="156" t="s">
        <v>50</v>
      </c>
      <c r="U1587" s="132"/>
      <c r="V1587" s="132"/>
      <c r="W1587" s="132"/>
      <c r="X1587" s="44" t="s">
        <v>33</v>
      </c>
      <c r="Y1587" s="44"/>
      <c r="Z1587" s="44" t="s">
        <v>16</v>
      </c>
      <c r="AA1587" s="44" t="s">
        <v>80</v>
      </c>
      <c r="AB1587" s="2">
        <v>2062776.1761439156</v>
      </c>
      <c r="AC1587" s="2">
        <v>9530025.9337848909</v>
      </c>
      <c r="AD1587" s="2">
        <f>+M1587</f>
        <v>1902405.7932777775</v>
      </c>
      <c r="AE1587" s="2">
        <f>+AD1587*14%</f>
        <v>266336.81105888885</v>
      </c>
      <c r="AF1587" s="155">
        <f>+AD1587*35%</f>
        <v>665842.02764722204</v>
      </c>
      <c r="AG1587" s="2">
        <f>+AD1587*F1587</f>
        <v>8789114.7649433315</v>
      </c>
      <c r="AH1587" s="2">
        <f>+AE1587*F1587</f>
        <v>1230476.0670920666</v>
      </c>
      <c r="AI1587" s="2">
        <f>+AF1587*F1587</f>
        <v>3076190.1677301661</v>
      </c>
      <c r="AJ1587" s="2">
        <f>SUM(AG1587:AI1587)</f>
        <v>13095780.999765564</v>
      </c>
      <c r="AK1587" s="2">
        <f>+AD1587*G1587</f>
        <v>8789114.7649433315</v>
      </c>
      <c r="AL1587" s="2">
        <f>+AE1587*G1587</f>
        <v>1230476.0670920666</v>
      </c>
      <c r="AM1587" s="2">
        <f>+AF1587*G1587</f>
        <v>3076190.1677301661</v>
      </c>
      <c r="AN1587" s="155">
        <f>SUM(AK1587:AM1587)</f>
        <v>13095780.999765564</v>
      </c>
      <c r="AQ1587" s="145" t="s">
        <v>79</v>
      </c>
      <c r="AU1587" s="8">
        <f>+BH1587</f>
        <v>250000</v>
      </c>
      <c r="AV1587" s="8">
        <f>+L1587</f>
        <v>1902405.7932777775</v>
      </c>
      <c r="AW1587" s="2">
        <f>+AU1587+AV1587</f>
        <v>2152405.7932777777</v>
      </c>
      <c r="AX1587" s="8">
        <f>F1587*AW1587</f>
        <v>9944114.7649433333</v>
      </c>
      <c r="AY1587" s="8">
        <f>IF(AQ1587="CT",7%,5%)*AX1587</f>
        <v>497205.73824716668</v>
      </c>
      <c r="AZ1587" s="8">
        <f>AX1587*2%</f>
        <v>198882.29529886667</v>
      </c>
      <c r="BA1587" s="8">
        <f>IF(BB1587&gt;0,0,AX1587*5%)</f>
        <v>0</v>
      </c>
      <c r="BB1587" s="8">
        <f>(AX1587-BG1587)*35%</f>
        <v>3480440.1677301666</v>
      </c>
      <c r="BC1587" s="8">
        <f>+AX1587+AY1587+AZ1587+BA1587+BB1587</f>
        <v>14120642.966219533</v>
      </c>
      <c r="BD1587" s="8">
        <f>AX1587-AT1587</f>
        <v>9944114.7649433333</v>
      </c>
      <c r="BE1587" s="2"/>
      <c r="BH1587" s="2">
        <v>250000</v>
      </c>
    </row>
    <row r="1588" spans="2:60" ht="51" hidden="1" outlineLevel="1" x14ac:dyDescent="0.2">
      <c r="B1588" s="82">
        <v>12</v>
      </c>
      <c r="C1588" s="144" t="s">
        <v>1033</v>
      </c>
      <c r="D1588" s="144"/>
      <c r="E1588" s="82" t="s">
        <v>104</v>
      </c>
      <c r="F1588" s="143">
        <v>9.6072000000000006</v>
      </c>
      <c r="G1588" s="142">
        <f>+[2]THKL!F1593</f>
        <v>9.6072000000000006</v>
      </c>
      <c r="H1588" s="132"/>
      <c r="I1588" s="132"/>
      <c r="J1588" s="132"/>
      <c r="K1588" s="156" t="s">
        <v>89</v>
      </c>
      <c r="L1588" s="157">
        <f>'[3]BDG (XD)'!$AA$938</f>
        <v>1989214.4787777774</v>
      </c>
      <c r="M1588" s="157">
        <f>SUM(K1588:L1588)</f>
        <v>1989214.4787777774</v>
      </c>
      <c r="N1588" s="83">
        <f>IF(V1588&lt;&gt;"VTC VHm",_xlfn.XLOOKUP(Z1588,$AC$4015:$AC$4035,$AD$4015:$AD$4035,0)*M1588,_xlfn.XLOOKUP(Z1588,$AC$4015:$AC$4035,$AD$4015:$AD$4035,0)*L1588)</f>
        <v>696225.06757222209</v>
      </c>
      <c r="O1588" s="83">
        <f>IF(V1588&lt;&gt;"VTC VHm",_xlfn.XLOOKUP(Z1588,$AC$4015:$AC$4035,$AE$4015:$AE$4035,0)*M1588,_xlfn.XLOOKUP(Z1588,$AC$4015:$AC$4035,$AE$4015:$AE$4035,0)*L1588)</f>
        <v>0</v>
      </c>
      <c r="P1588" s="83">
        <f>SUM(N1588:O1588)</f>
        <v>696225.06757222209</v>
      </c>
      <c r="Q1588" s="157">
        <f>M1588*G1588</f>
        <v>19110781.340513863</v>
      </c>
      <c r="R1588" s="157">
        <f>G1588*P1588</f>
        <v>6688773.4691798529</v>
      </c>
      <c r="S1588" s="83">
        <f>SUM(Q1588:R1588)</f>
        <v>25799554.809693716</v>
      </c>
      <c r="T1588" s="156" t="s">
        <v>50</v>
      </c>
      <c r="U1588" s="132"/>
      <c r="V1588" s="132"/>
      <c r="W1588" s="132"/>
      <c r="X1588" s="44" t="s">
        <v>33</v>
      </c>
      <c r="Y1588" s="44"/>
      <c r="Z1588" s="44" t="s">
        <v>16</v>
      </c>
      <c r="AA1588" s="44" t="s">
        <v>80</v>
      </c>
      <c r="AB1588" s="2">
        <v>2574354.3300356921</v>
      </c>
      <c r="AC1588" s="2">
        <v>24732336.919518903</v>
      </c>
      <c r="AD1588" s="2">
        <f>+M1588</f>
        <v>1989214.4787777774</v>
      </c>
      <c r="AE1588" s="2">
        <f>+AD1588*14%</f>
        <v>278490.02702888887</v>
      </c>
      <c r="AF1588" s="155">
        <f>+AD1588*35%</f>
        <v>696225.06757222209</v>
      </c>
      <c r="AG1588" s="2">
        <f>+AD1588*F1588</f>
        <v>19110781.340513863</v>
      </c>
      <c r="AH1588" s="2">
        <f>+AE1588*F1588</f>
        <v>2675509.3876719414</v>
      </c>
      <c r="AI1588" s="2">
        <f>+AF1588*F1588</f>
        <v>6688773.4691798529</v>
      </c>
      <c r="AJ1588" s="2">
        <f>SUM(AG1588:AI1588)</f>
        <v>28475064.197365656</v>
      </c>
      <c r="AK1588" s="2">
        <f>+AD1588*G1588</f>
        <v>19110781.340513863</v>
      </c>
      <c r="AL1588" s="2">
        <f>+AE1588*G1588</f>
        <v>2675509.3876719414</v>
      </c>
      <c r="AM1588" s="2">
        <f>+AF1588*G1588</f>
        <v>6688773.4691798529</v>
      </c>
      <c r="AN1588" s="155">
        <f>SUM(AK1588:AM1588)</f>
        <v>28475064.197365656</v>
      </c>
      <c r="AQ1588" s="145" t="s">
        <v>79</v>
      </c>
      <c r="AU1588" s="8">
        <f>+BH1588</f>
        <v>250000</v>
      </c>
      <c r="AV1588" s="8">
        <f>+L1588</f>
        <v>1989214.4787777774</v>
      </c>
      <c r="AW1588" s="2">
        <f>+AU1588+AV1588</f>
        <v>2239214.4787777774</v>
      </c>
      <c r="AX1588" s="8">
        <f>F1588*AW1588</f>
        <v>21512581.340513863</v>
      </c>
      <c r="AY1588" s="8">
        <f>IF(AQ1588="CT",7%,5%)*AX1588</f>
        <v>1075629.0670256931</v>
      </c>
      <c r="AZ1588" s="8">
        <f>AX1588*2%</f>
        <v>430251.62681027729</v>
      </c>
      <c r="BA1588" s="8">
        <f>IF(BB1588&gt;0,0,AX1588*5%)</f>
        <v>0</v>
      </c>
      <c r="BB1588" s="8">
        <f>(AX1588-BG1588)*35%</f>
        <v>7529403.469179851</v>
      </c>
      <c r="BC1588" s="8">
        <f>+AX1588+AY1588+AZ1588+BA1588+BB1588</f>
        <v>30547865.503529683</v>
      </c>
      <c r="BD1588" s="8">
        <f>AX1588-AT1588</f>
        <v>21512581.340513863</v>
      </c>
      <c r="BE1588" s="2"/>
      <c r="BH1588" s="2">
        <v>250000</v>
      </c>
    </row>
    <row r="1589" spans="2:60" ht="45.75" hidden="1" customHeight="1" outlineLevel="1" x14ac:dyDescent="0.2">
      <c r="B1589" s="82">
        <v>13</v>
      </c>
      <c r="C1589" s="144" t="s">
        <v>1032</v>
      </c>
      <c r="D1589" s="144"/>
      <c r="E1589" s="82" t="s">
        <v>104</v>
      </c>
      <c r="F1589" s="143">
        <v>2.3365999999999998</v>
      </c>
      <c r="G1589" s="142">
        <f>+[2]THKL!F1594</f>
        <v>2.3365999999999998</v>
      </c>
      <c r="H1589" s="132"/>
      <c r="I1589" s="132"/>
      <c r="J1589" s="132"/>
      <c r="K1589" s="156" t="str">
        <f>$K$1109</f>
        <v>Bao gồm</v>
      </c>
      <c r="L1589" s="157">
        <f>$L$1109</f>
        <v>1902405.7932777775</v>
      </c>
      <c r="M1589" s="157">
        <f>SUM(K1589:L1589)</f>
        <v>1902405.7932777775</v>
      </c>
      <c r="N1589" s="83">
        <f>IF(V1589&lt;&gt;"VTC VHm",_xlfn.XLOOKUP(Z1589,$AC$4015:$AC$4035,$AD$4015:$AD$4035,0)*M1589,_xlfn.XLOOKUP(Z1589,$AC$4015:$AC$4035,$AD$4015:$AD$4035,0)*L1589)</f>
        <v>665842.02764722204</v>
      </c>
      <c r="O1589" s="83">
        <f>IF(V1589&lt;&gt;"VTC VHm",_xlfn.XLOOKUP(Z1589,$AC$4015:$AC$4035,$AE$4015:$AE$4035,0)*M1589,_xlfn.XLOOKUP(Z1589,$AC$4015:$AC$4035,$AE$4015:$AE$4035,0)*L1589)</f>
        <v>0</v>
      </c>
      <c r="P1589" s="83">
        <f>SUM(N1589:O1589)</f>
        <v>665842.02764722204</v>
      </c>
      <c r="Q1589" s="157">
        <f>M1589*G1589</f>
        <v>4445161.3765728548</v>
      </c>
      <c r="R1589" s="157">
        <f>G1589*P1589</f>
        <v>1555806.4818004989</v>
      </c>
      <c r="S1589" s="83">
        <f>SUM(Q1589:R1589)</f>
        <v>6000967.8583733533</v>
      </c>
      <c r="T1589" s="156" t="s">
        <v>50</v>
      </c>
      <c r="U1589" s="132"/>
      <c r="V1589" s="132"/>
      <c r="W1589" s="132"/>
      <c r="X1589" s="44" t="s">
        <v>33</v>
      </c>
      <c r="Y1589" s="44"/>
      <c r="Z1589" s="44" t="s">
        <v>16</v>
      </c>
      <c r="AA1589" s="44" t="s">
        <v>80</v>
      </c>
      <c r="AB1589" s="2">
        <v>2062776.1761439156</v>
      </c>
      <c r="AC1589" s="2">
        <v>4819882.8131778724</v>
      </c>
      <c r="AD1589" s="2">
        <f>+M1589</f>
        <v>1902405.7932777775</v>
      </c>
      <c r="AE1589" s="2">
        <f>+AD1589*14%</f>
        <v>266336.81105888885</v>
      </c>
      <c r="AF1589" s="155">
        <f>+AD1589*35%</f>
        <v>665842.02764722204</v>
      </c>
      <c r="AG1589" s="2">
        <f>+AD1589*F1589</f>
        <v>4445161.3765728548</v>
      </c>
      <c r="AH1589" s="2">
        <f>+AE1589*F1589</f>
        <v>622322.59272019961</v>
      </c>
      <c r="AI1589" s="2">
        <f>+AF1589*F1589</f>
        <v>1555806.4818004989</v>
      </c>
      <c r="AJ1589" s="2">
        <f>SUM(AG1589:AI1589)</f>
        <v>6623290.4510935526</v>
      </c>
      <c r="AK1589" s="2">
        <f>+AD1589*G1589</f>
        <v>4445161.3765728548</v>
      </c>
      <c r="AL1589" s="2">
        <f>+AE1589*G1589</f>
        <v>622322.59272019961</v>
      </c>
      <c r="AM1589" s="2">
        <f>+AF1589*G1589</f>
        <v>1555806.4818004989</v>
      </c>
      <c r="AN1589" s="155">
        <f>SUM(AK1589:AM1589)</f>
        <v>6623290.4510935526</v>
      </c>
      <c r="AQ1589" s="145" t="s">
        <v>79</v>
      </c>
      <c r="AU1589" s="8">
        <f>+BH1589</f>
        <v>250000</v>
      </c>
      <c r="AV1589" s="8">
        <f>+L1589</f>
        <v>1902405.7932777775</v>
      </c>
      <c r="AW1589" s="2">
        <f>+AU1589+AV1589</f>
        <v>2152405.7932777777</v>
      </c>
      <c r="AX1589" s="8">
        <f>F1589*AW1589</f>
        <v>5029311.3765728548</v>
      </c>
      <c r="AY1589" s="8">
        <f>IF(AQ1589="CT",7%,5%)*AX1589</f>
        <v>251465.56882864275</v>
      </c>
      <c r="AZ1589" s="8">
        <f>AX1589*2%</f>
        <v>100586.2275314571</v>
      </c>
      <c r="BA1589" s="8">
        <f>IF(BB1589&gt;0,0,AX1589*5%)</f>
        <v>0</v>
      </c>
      <c r="BB1589" s="8">
        <f>(AX1589-BG1589)*35%</f>
        <v>1760258.9818004991</v>
      </c>
      <c r="BC1589" s="8">
        <f>+AX1589+AY1589+AZ1589+BA1589+BB1589</f>
        <v>7141622.1547334539</v>
      </c>
      <c r="BD1589" s="8">
        <f>AX1589-AT1589</f>
        <v>5029311.3765728548</v>
      </c>
      <c r="BE1589" s="2"/>
      <c r="BH1589" s="2">
        <v>250000</v>
      </c>
    </row>
    <row r="1590" spans="2:60" ht="34" hidden="1" outlineLevel="1" x14ac:dyDescent="0.2">
      <c r="B1590" s="82">
        <v>14</v>
      </c>
      <c r="C1590" s="144" t="s">
        <v>138</v>
      </c>
      <c r="D1590" s="144"/>
      <c r="E1590" s="82" t="s">
        <v>91</v>
      </c>
      <c r="F1590" s="143">
        <v>0.56879999999999997</v>
      </c>
      <c r="G1590" s="142">
        <f>+[2]THKL!F1595</f>
        <v>0.56879999999999997</v>
      </c>
      <c r="H1590" s="132"/>
      <c r="I1590" s="132"/>
      <c r="J1590" s="132"/>
      <c r="K1590" s="156">
        <f>$K$4010*1000</f>
        <v>15050000</v>
      </c>
      <c r="L1590" s="157">
        <f>'[3]BDG (XD)'!$AA$962*1000</f>
        <v>7690671</v>
      </c>
      <c r="M1590" s="157">
        <f>SUM(K1590:L1590)</f>
        <v>22740671</v>
      </c>
      <c r="N1590" s="83">
        <f>IF(V1590&lt;&gt;"VTC VHm",_xlfn.XLOOKUP(Z1590,$AC$4015:$AC$4035,$AD$4015:$AD$4035,0)*M1590,_xlfn.XLOOKUP(Z1590,$AC$4015:$AC$4035,$AD$4015:$AD$4035,0)*L1590)</f>
        <v>2691734.8499999996</v>
      </c>
      <c r="O1590" s="83">
        <f>IF(V1590&lt;&gt;"VTC VHm",_xlfn.XLOOKUP(Z1590,$AC$4015:$AC$4035,$AE$4015:$AE$4035,0)*M1590,_xlfn.XLOOKUP(Z1590,$AC$4015:$AC$4035,$AE$4015:$AE$4035,0)*L1590)</f>
        <v>0</v>
      </c>
      <c r="P1590" s="83">
        <f>SUM(N1590:O1590)</f>
        <v>2691734.8499999996</v>
      </c>
      <c r="Q1590" s="157">
        <f>M1590*G1590</f>
        <v>12934893.664799999</v>
      </c>
      <c r="R1590" s="157">
        <f>G1590*P1590</f>
        <v>1531058.7826799997</v>
      </c>
      <c r="S1590" s="83">
        <f>SUM(Q1590:R1590)</f>
        <v>14465952.447479999</v>
      </c>
      <c r="T1590" s="156" t="s">
        <v>50</v>
      </c>
      <c r="U1590" s="132"/>
      <c r="V1590" s="82" t="s">
        <v>34</v>
      </c>
      <c r="W1590" s="132"/>
      <c r="X1590" s="44" t="s">
        <v>33</v>
      </c>
      <c r="Y1590" s="44"/>
      <c r="Z1590" s="44" t="s">
        <v>16</v>
      </c>
      <c r="AA1590" s="44" t="s">
        <v>80</v>
      </c>
      <c r="AB1590" s="2">
        <v>22922131.999585498</v>
      </c>
      <c r="AC1590" s="2">
        <v>13038108.681364231</v>
      </c>
      <c r="AD1590" s="2">
        <f>+M1590</f>
        <v>22740671</v>
      </c>
      <c r="AE1590" s="2">
        <f>+AD1590*14%</f>
        <v>3183693.9400000004</v>
      </c>
      <c r="AF1590" s="155">
        <f>+AD1590*35%</f>
        <v>7959234.8499999996</v>
      </c>
      <c r="AG1590" s="2">
        <f>+AD1590*F1590</f>
        <v>12934893.664799999</v>
      </c>
      <c r="AH1590" s="2">
        <f>+AE1590*F1590</f>
        <v>1810885.1130720002</v>
      </c>
      <c r="AI1590" s="2">
        <f>+AF1590*F1590</f>
        <v>4527212.7826799992</v>
      </c>
      <c r="AJ1590" s="2">
        <f>SUM(AG1590:AI1590)</f>
        <v>19272991.560552001</v>
      </c>
      <c r="AK1590" s="2">
        <f>+AD1590*G1590</f>
        <v>12934893.664799999</v>
      </c>
      <c r="AL1590" s="2">
        <f>+AE1590*G1590</f>
        <v>1810885.1130720002</v>
      </c>
      <c r="AM1590" s="2">
        <f>+AF1590*G1590</f>
        <v>4527212.7826799992</v>
      </c>
      <c r="AN1590" s="155">
        <f>SUM(AK1590:AM1590)</f>
        <v>19272991.560552001</v>
      </c>
      <c r="AQ1590" s="145" t="s">
        <v>79</v>
      </c>
      <c r="AU1590" s="8">
        <f>+K1590</f>
        <v>15050000</v>
      </c>
      <c r="AV1590" s="8">
        <f>+L1590</f>
        <v>7690671</v>
      </c>
      <c r="AW1590" s="2">
        <f>+M1590</f>
        <v>22740671</v>
      </c>
      <c r="AX1590" s="8">
        <f>F1590*AW1590</f>
        <v>12934893.664799999</v>
      </c>
      <c r="AY1590" s="8">
        <f>IF(AQ1590="CT",7%,5%)*AX1590</f>
        <v>646744.68324000004</v>
      </c>
      <c r="AZ1590" s="8">
        <f>AX1590*2%</f>
        <v>258697.87329600001</v>
      </c>
      <c r="BA1590" s="8">
        <f>IF(BB1590&gt;0,0,AX1590*5%)</f>
        <v>0</v>
      </c>
      <c r="BB1590" s="8">
        <f>(AX1590-BG1590)*35%</f>
        <v>1531058.7826799997</v>
      </c>
      <c r="BC1590" s="8">
        <f>+AX1590+AY1590+AZ1590+BA1590+BB1590</f>
        <v>15371395.004015999</v>
      </c>
      <c r="BD1590" s="8">
        <f>AX1590-AT1590</f>
        <v>12934893.664799999</v>
      </c>
      <c r="BE1590" s="2"/>
      <c r="BG1590" s="7">
        <f>+K1590*F1590</f>
        <v>8560440</v>
      </c>
      <c r="BH1590" s="2"/>
    </row>
    <row r="1591" spans="2:60" ht="34" hidden="1" outlineLevel="1" x14ac:dyDescent="0.2">
      <c r="B1591" s="82">
        <v>15</v>
      </c>
      <c r="C1591" s="144" t="s">
        <v>137</v>
      </c>
      <c r="D1591" s="144"/>
      <c r="E1591" s="82" t="s">
        <v>91</v>
      </c>
      <c r="F1591" s="143">
        <v>0.84750000000000003</v>
      </c>
      <c r="G1591" s="142">
        <f>+[2]THKL!F1596</f>
        <v>0.84750000000000003</v>
      </c>
      <c r="H1591" s="132"/>
      <c r="I1591" s="132"/>
      <c r="J1591" s="132"/>
      <c r="K1591" s="156">
        <f>$L$4010*1000</f>
        <v>15266666.666666666</v>
      </c>
      <c r="L1591" s="157">
        <f>'[3]BDG (XD)'!$AA$963*1000</f>
        <v>7690671</v>
      </c>
      <c r="M1591" s="157">
        <f>SUM(K1591:L1591)</f>
        <v>22957337.666666664</v>
      </c>
      <c r="N1591" s="83">
        <f>IF(V1591&lt;&gt;"VTC VHm",_xlfn.XLOOKUP(Z1591,$AC$4015:$AC$4035,$AD$4015:$AD$4035,0)*M1591,_xlfn.XLOOKUP(Z1591,$AC$4015:$AC$4035,$AD$4015:$AD$4035,0)*L1591)</f>
        <v>2691734.8499999996</v>
      </c>
      <c r="O1591" s="83">
        <f>IF(V1591&lt;&gt;"VTC VHm",_xlfn.XLOOKUP(Z1591,$AC$4015:$AC$4035,$AE$4015:$AE$4035,0)*M1591,_xlfn.XLOOKUP(Z1591,$AC$4015:$AC$4035,$AE$4015:$AE$4035,0)*L1591)</f>
        <v>0</v>
      </c>
      <c r="P1591" s="83">
        <f>SUM(N1591:O1591)</f>
        <v>2691734.8499999996</v>
      </c>
      <c r="Q1591" s="157">
        <f>M1591*G1591</f>
        <v>19456343.672499999</v>
      </c>
      <c r="R1591" s="157">
        <f>G1591*P1591</f>
        <v>2281245.285375</v>
      </c>
      <c r="S1591" s="83">
        <f>SUM(Q1591:R1591)</f>
        <v>21737588.957874998</v>
      </c>
      <c r="T1591" s="156" t="s">
        <v>50</v>
      </c>
      <c r="U1591" s="132"/>
      <c r="V1591" s="82" t="s">
        <v>34</v>
      </c>
      <c r="W1591" s="132"/>
      <c r="X1591" s="44" t="s">
        <v>33</v>
      </c>
      <c r="Y1591" s="44"/>
      <c r="Z1591" s="44" t="s">
        <v>16</v>
      </c>
      <c r="AA1591" s="44" t="s">
        <v>80</v>
      </c>
      <c r="AB1591" s="2">
        <v>22099173.197620202</v>
      </c>
      <c r="AC1591" s="2">
        <v>18729049.284983121</v>
      </c>
      <c r="AD1591" s="2">
        <f>+M1591</f>
        <v>22957337.666666664</v>
      </c>
      <c r="AE1591" s="2">
        <f>+AD1591*14%</f>
        <v>3214027.2733333334</v>
      </c>
      <c r="AF1591" s="155">
        <f>+AD1591*35%</f>
        <v>8035068.1833333317</v>
      </c>
      <c r="AG1591" s="2">
        <f>+AD1591*F1591</f>
        <v>19456343.672499999</v>
      </c>
      <c r="AH1591" s="2">
        <f>+AE1591*F1591</f>
        <v>2723888.1141500003</v>
      </c>
      <c r="AI1591" s="2">
        <f>+AF1591*F1591</f>
        <v>6809720.285374999</v>
      </c>
      <c r="AJ1591" s="2">
        <f>SUM(AG1591:AI1591)</f>
        <v>28989952.072024997</v>
      </c>
      <c r="AK1591" s="2">
        <f>+AD1591*G1591</f>
        <v>19456343.672499999</v>
      </c>
      <c r="AL1591" s="2">
        <f>+AE1591*G1591</f>
        <v>2723888.1141500003</v>
      </c>
      <c r="AM1591" s="2">
        <f>+AF1591*G1591</f>
        <v>6809720.285374999</v>
      </c>
      <c r="AN1591" s="155">
        <f>SUM(AK1591:AM1591)</f>
        <v>28989952.072024997</v>
      </c>
      <c r="AQ1591" s="145" t="s">
        <v>79</v>
      </c>
      <c r="AU1591" s="8">
        <f>+K1591</f>
        <v>15266666.666666666</v>
      </c>
      <c r="AV1591" s="8">
        <f>+L1591</f>
        <v>7690671</v>
      </c>
      <c r="AW1591" s="2">
        <f>+M1591</f>
        <v>22957337.666666664</v>
      </c>
      <c r="AX1591" s="8">
        <f>F1591*AW1591</f>
        <v>19456343.672499999</v>
      </c>
      <c r="AY1591" s="8">
        <f>IF(AQ1591="CT",7%,5%)*AX1591</f>
        <v>972817.18362500006</v>
      </c>
      <c r="AZ1591" s="8">
        <f>AX1591*2%</f>
        <v>389126.87345000001</v>
      </c>
      <c r="BA1591" s="8">
        <f>IF(BB1591&gt;0,0,AX1591*5%)</f>
        <v>0</v>
      </c>
      <c r="BB1591" s="8">
        <f>(AX1591-BG1591)*35%</f>
        <v>2281245.2853749995</v>
      </c>
      <c r="BC1591" s="8">
        <f>+AX1591+AY1591+AZ1591+BA1591+BB1591</f>
        <v>23099533.01495</v>
      </c>
      <c r="BD1591" s="8">
        <f>AX1591-AT1591</f>
        <v>19456343.672499999</v>
      </c>
      <c r="BE1591" s="2"/>
      <c r="BG1591" s="7">
        <f>+K1591*F1591</f>
        <v>12938500</v>
      </c>
      <c r="BH1591" s="2"/>
    </row>
    <row r="1592" spans="2:60" ht="17" hidden="1" outlineLevel="1" x14ac:dyDescent="0.2">
      <c r="B1592" s="82">
        <v>16</v>
      </c>
      <c r="C1592" s="144" t="s">
        <v>136</v>
      </c>
      <c r="D1592" s="144"/>
      <c r="E1592" s="82" t="s">
        <v>120</v>
      </c>
      <c r="F1592" s="143">
        <v>1.0604</v>
      </c>
      <c r="G1592" s="142">
        <f>+[2]THKL!F1597</f>
        <v>1.0604</v>
      </c>
      <c r="H1592" s="132"/>
      <c r="I1592" s="132"/>
      <c r="J1592" s="132"/>
      <c r="K1592" s="156" t="s">
        <v>89</v>
      </c>
      <c r="L1592" s="157">
        <f>'[3]BDG (XD)'!$AA$953*100</f>
        <v>26537135.877452388</v>
      </c>
      <c r="M1592" s="157">
        <f>SUM(K1592:L1592)</f>
        <v>26537135.877452388</v>
      </c>
      <c r="N1592" s="83">
        <f>IF(V1592&lt;&gt;"VTC VHm",_xlfn.XLOOKUP(Z1592,$AC$4015:$AC$4035,$AD$4015:$AD$4035,0)*M1592,_xlfn.XLOOKUP(Z1592,$AC$4015:$AC$4035,$AD$4015:$AD$4035,0)*L1592)</f>
        <v>9287997.5571083352</v>
      </c>
      <c r="O1592" s="83">
        <f>IF(V1592&lt;&gt;"VTC VHm",_xlfn.XLOOKUP(Z1592,$AC$4015:$AC$4035,$AE$4015:$AE$4035,0)*M1592,_xlfn.XLOOKUP(Z1592,$AC$4015:$AC$4035,$AE$4015:$AE$4035,0)*L1592)</f>
        <v>0</v>
      </c>
      <c r="P1592" s="83">
        <f>SUM(N1592:O1592)</f>
        <v>9287997.5571083352</v>
      </c>
      <c r="Q1592" s="157">
        <f>M1592*G1592</f>
        <v>28139978.884450514</v>
      </c>
      <c r="R1592" s="157">
        <f>G1592*P1592</f>
        <v>9848992.6095576789</v>
      </c>
      <c r="S1592" s="83">
        <f>SUM(Q1592:R1592)</f>
        <v>37988971.494008191</v>
      </c>
      <c r="T1592" s="156" t="s">
        <v>50</v>
      </c>
      <c r="U1592" s="132"/>
      <c r="V1592" s="132"/>
      <c r="W1592" s="132"/>
      <c r="X1592" s="44" t="s">
        <v>33</v>
      </c>
      <c r="Y1592" s="44"/>
      <c r="Z1592" s="44" t="s">
        <v>16</v>
      </c>
      <c r="AA1592" s="44" t="s">
        <v>80</v>
      </c>
      <c r="AB1592" s="2">
        <v>12803353.586476473</v>
      </c>
      <c r="AC1592" s="2">
        <v>13576676.143099653</v>
      </c>
      <c r="AD1592" s="2">
        <f>+M1592</f>
        <v>26537135.877452388</v>
      </c>
      <c r="AE1592" s="2">
        <f>+AD1592*14%</f>
        <v>3715199.0228433348</v>
      </c>
      <c r="AF1592" s="155">
        <f>+AD1592*35%</f>
        <v>9287997.5571083352</v>
      </c>
      <c r="AG1592" s="2">
        <f>+AD1592*F1592</f>
        <v>28139978.884450514</v>
      </c>
      <c r="AH1592" s="2">
        <f>+AE1592*F1592</f>
        <v>3939597.0438230722</v>
      </c>
      <c r="AI1592" s="2">
        <f>+AF1592*F1592</f>
        <v>9848992.6095576789</v>
      </c>
      <c r="AJ1592" s="2">
        <f>SUM(AG1592:AI1592)</f>
        <v>41928568.537831262</v>
      </c>
      <c r="AK1592" s="2">
        <f>+AD1592*G1592</f>
        <v>28139978.884450514</v>
      </c>
      <c r="AL1592" s="2">
        <f>+AE1592*G1592</f>
        <v>3939597.0438230722</v>
      </c>
      <c r="AM1592" s="2">
        <f>+AF1592*G1592</f>
        <v>9848992.6095576789</v>
      </c>
      <c r="AN1592" s="155">
        <f>SUM(AK1592:AM1592)</f>
        <v>41928568.537831262</v>
      </c>
      <c r="AQ1592" s="145" t="s">
        <v>79</v>
      </c>
      <c r="AU1592" s="8" t="str">
        <f>+K1592</f>
        <v>Bao gồm</v>
      </c>
      <c r="AV1592" s="8">
        <f>+L1592</f>
        <v>26537135.877452388</v>
      </c>
      <c r="AW1592" s="2">
        <f>+M1592</f>
        <v>26537135.877452388</v>
      </c>
      <c r="AX1592" s="8">
        <f>F1592*AW1592</f>
        <v>28139978.884450514</v>
      </c>
      <c r="AY1592" s="8">
        <f>IF(AQ1592="CT",7%,5%)*AX1592</f>
        <v>1406998.9442225257</v>
      </c>
      <c r="AZ1592" s="8">
        <f>AX1592*2%</f>
        <v>562799.5776890103</v>
      </c>
      <c r="BA1592" s="8">
        <f>IF(BB1592&gt;0,0,AX1592*5%)</f>
        <v>0</v>
      </c>
      <c r="BB1592" s="8">
        <f>(AX1592-BG1592)*35%</f>
        <v>9848992.6095576789</v>
      </c>
      <c r="BC1592" s="8">
        <f>+AX1592+AY1592+AZ1592+BA1592+BB1592</f>
        <v>39958770.01591973</v>
      </c>
      <c r="BD1592" s="8">
        <f>AX1592-AT1592</f>
        <v>28139978.884450514</v>
      </c>
      <c r="BE1592" s="2"/>
      <c r="BH1592" s="2"/>
    </row>
    <row r="1593" spans="2:60" ht="34" hidden="1" outlineLevel="1" x14ac:dyDescent="0.2">
      <c r="B1593" s="82">
        <v>17</v>
      </c>
      <c r="C1593" s="144" t="s">
        <v>131</v>
      </c>
      <c r="D1593" s="144"/>
      <c r="E1593" s="82" t="s">
        <v>52</v>
      </c>
      <c r="F1593" s="143">
        <v>64.611999999999995</v>
      </c>
      <c r="G1593" s="142">
        <f>+[2]THKL!F1598</f>
        <v>64.611999999999995</v>
      </c>
      <c r="H1593" s="132"/>
      <c r="I1593" s="132"/>
      <c r="J1593" s="132"/>
      <c r="K1593" s="156" t="str">
        <f>$K$117</f>
        <v>Bao gồm</v>
      </c>
      <c r="L1593" s="157">
        <f>$L$117</f>
        <v>112916.37900000002</v>
      </c>
      <c r="M1593" s="157">
        <f>SUM(K1593:L1593)</f>
        <v>112916.37900000002</v>
      </c>
      <c r="N1593" s="83">
        <f>IF(V1593&lt;&gt;"VTC VHm",_xlfn.XLOOKUP(Z1593,$AC$4015:$AC$4035,$AD$4015:$AD$4035,0)*M1593,_xlfn.XLOOKUP(Z1593,$AC$4015:$AC$4035,$AD$4015:$AD$4035,0)*L1593)</f>
        <v>39520.732650000005</v>
      </c>
      <c r="O1593" s="83">
        <f>IF(V1593&lt;&gt;"VTC VHm",_xlfn.XLOOKUP(Z1593,$AC$4015:$AC$4035,$AE$4015:$AE$4035,0)*M1593,_xlfn.XLOOKUP(Z1593,$AC$4015:$AC$4035,$AE$4015:$AE$4035,0)*L1593)</f>
        <v>0</v>
      </c>
      <c r="P1593" s="83">
        <f>SUM(N1593:O1593)</f>
        <v>39520.732650000005</v>
      </c>
      <c r="Q1593" s="157">
        <f>M1593*G1593</f>
        <v>7295753.0799480006</v>
      </c>
      <c r="R1593" s="157">
        <f>G1593*P1593</f>
        <v>2553513.5779818003</v>
      </c>
      <c r="S1593" s="83">
        <f>SUM(Q1593:R1593)</f>
        <v>9849266.6579298005</v>
      </c>
      <c r="T1593" s="156" t="s">
        <v>50</v>
      </c>
      <c r="U1593" s="132"/>
      <c r="V1593" s="132"/>
      <c r="W1593" s="132"/>
      <c r="X1593" s="44" t="s">
        <v>33</v>
      </c>
      <c r="Y1593" s="44"/>
      <c r="Z1593" s="44" t="s">
        <v>16</v>
      </c>
      <c r="AA1593" s="44" t="s">
        <v>80</v>
      </c>
      <c r="AB1593" s="2">
        <v>90219.294595797794</v>
      </c>
      <c r="AC1593" s="2">
        <v>5829249.0624236865</v>
      </c>
      <c r="AD1593" s="2">
        <f>+M1593</f>
        <v>112916.37900000002</v>
      </c>
      <c r="AE1593" s="2">
        <f>+AD1593*14%</f>
        <v>15808.293060000004</v>
      </c>
      <c r="AF1593" s="155">
        <f>+AD1593*35%</f>
        <v>39520.732650000005</v>
      </c>
      <c r="AG1593" s="2">
        <f>+AD1593*F1593</f>
        <v>7295753.0799480006</v>
      </c>
      <c r="AH1593" s="2">
        <f>+AE1593*F1593</f>
        <v>1021405.4311927202</v>
      </c>
      <c r="AI1593" s="2">
        <f>+AF1593*F1593</f>
        <v>2553513.5779818003</v>
      </c>
      <c r="AJ1593" s="2">
        <f>SUM(AG1593:AI1593)</f>
        <v>10870672.089122521</v>
      </c>
      <c r="AK1593" s="2">
        <f>+AD1593*G1593</f>
        <v>7295753.0799480006</v>
      </c>
      <c r="AL1593" s="2">
        <f>+AE1593*G1593</f>
        <v>1021405.4311927202</v>
      </c>
      <c r="AM1593" s="2">
        <f>+AF1593*G1593</f>
        <v>2553513.5779818003</v>
      </c>
      <c r="AN1593" s="155">
        <f>SUM(AK1593:AM1593)</f>
        <v>10870672.089122521</v>
      </c>
      <c r="AQ1593" s="145" t="s">
        <v>79</v>
      </c>
      <c r="AU1593" s="8" t="str">
        <f>+K1593</f>
        <v>Bao gồm</v>
      </c>
      <c r="AV1593" s="167">
        <f>'[3]BDG (XD)'!$AA$1017</f>
        <v>115996.95626419202</v>
      </c>
      <c r="AW1593" s="167">
        <f>'[3]BDG (XD)'!$AA$1017</f>
        <v>115996.95626419202</v>
      </c>
      <c r="AX1593" s="8">
        <f>F1593*AW1593</f>
        <v>7494795.3381419741</v>
      </c>
      <c r="AY1593" s="8">
        <f>IF(AQ1593="CT",7%,5%)*AX1593</f>
        <v>374739.7669070987</v>
      </c>
      <c r="AZ1593" s="8">
        <f>AX1593*2%</f>
        <v>149895.9067628395</v>
      </c>
      <c r="BA1593" s="8">
        <f>IF(BB1593&gt;0,0,AX1593*5%)</f>
        <v>0</v>
      </c>
      <c r="BB1593" s="8">
        <f>(AX1593-BG1593)*35%</f>
        <v>2623178.3683496909</v>
      </c>
      <c r="BC1593" s="8">
        <f>+AX1593+AY1593+AZ1593+BA1593+BB1593</f>
        <v>10642609.380161602</v>
      </c>
      <c r="BD1593" s="8">
        <f>AX1593-AT1593</f>
        <v>7494795.3381419741</v>
      </c>
      <c r="BE1593" s="2"/>
      <c r="BH1593" s="2"/>
    </row>
    <row r="1594" spans="2:60" s="92" customFormat="1" ht="17" hidden="1" outlineLevel="1" x14ac:dyDescent="0.2">
      <c r="B1594" s="163"/>
      <c r="C1594" s="164" t="s">
        <v>128</v>
      </c>
      <c r="D1594" s="164"/>
      <c r="E1594" s="163"/>
      <c r="F1594" s="162"/>
      <c r="G1594" s="149">
        <f>+[2]THKL!F1599</f>
        <v>0</v>
      </c>
      <c r="H1594" s="158"/>
      <c r="I1594" s="158"/>
      <c r="J1594" s="158"/>
      <c r="K1594" s="159"/>
      <c r="L1594" s="161"/>
      <c r="M1594" s="161">
        <f>SUM(K1594:L1594)</f>
        <v>0</v>
      </c>
      <c r="N1594" s="83">
        <f>IF(V1594&lt;&gt;"VTC VHm",_xlfn.XLOOKUP(Z1594,$AC$4015:$AC$4035,$AD$4015:$AD$4035,0)*M1594,_xlfn.XLOOKUP(Z1594,$AC$4015:$AC$4035,$AD$4015:$AD$4035,0)*L1594)</f>
        <v>0</v>
      </c>
      <c r="O1594" s="83">
        <f>IF(V1594&lt;&gt;"VTC VHm",_xlfn.XLOOKUP(Z1594,$AC$4015:$AC$4035,$AE$4015:$AE$4035,0)*M1594,_xlfn.XLOOKUP(Z1594,$AC$4015:$AC$4035,$AE$4015:$AE$4035,0)*L1594)</f>
        <v>0</v>
      </c>
      <c r="P1594" s="160">
        <f>SUM(N1594:O1594)</f>
        <v>0</v>
      </c>
      <c r="Q1594" s="161">
        <f>M1594*G1594</f>
        <v>0</v>
      </c>
      <c r="R1594" s="161">
        <f>G1594*P1594</f>
        <v>0</v>
      </c>
      <c r="S1594" s="160">
        <f>SUM(Q1594:R1594)</f>
        <v>0</v>
      </c>
      <c r="T1594" s="159"/>
      <c r="U1594" s="158"/>
      <c r="V1594" s="158"/>
      <c r="W1594" s="158"/>
      <c r="X1594" s="94" t="s">
        <v>33</v>
      </c>
      <c r="Y1594" s="94"/>
      <c r="Z1594" s="94" t="s">
        <v>16</v>
      </c>
      <c r="AA1594" s="94" t="s">
        <v>80</v>
      </c>
      <c r="AB1594" s="2"/>
      <c r="AC1594" s="2">
        <v>0</v>
      </c>
      <c r="AD1594" s="93">
        <f>+M1594</f>
        <v>0</v>
      </c>
      <c r="AE1594" s="93">
        <f>+AD1594*14%</f>
        <v>0</v>
      </c>
      <c r="AF1594" s="93">
        <f>+AD1594*35%</f>
        <v>0</v>
      </c>
      <c r="AG1594" s="93">
        <f>+AD1594*F1594</f>
        <v>0</v>
      </c>
      <c r="AH1594" s="93">
        <f>+AE1594*F1594</f>
        <v>0</v>
      </c>
      <c r="AI1594" s="93">
        <f>+AF1594*F1594</f>
        <v>0</v>
      </c>
      <c r="AJ1594" s="93">
        <f>SUM(AG1594:AI1594)</f>
        <v>0</v>
      </c>
      <c r="AK1594" s="93">
        <f>+AD1594*G1594</f>
        <v>0</v>
      </c>
      <c r="AL1594" s="93">
        <f>+AE1594*G1594</f>
        <v>0</v>
      </c>
      <c r="AM1594" s="93">
        <f>+AF1594*G1594</f>
        <v>0</v>
      </c>
      <c r="AN1594" s="93">
        <f>SUM(AK1594:AM1594)</f>
        <v>0</v>
      </c>
      <c r="AQ1594" s="145" t="s">
        <v>79</v>
      </c>
      <c r="AU1594" s="8">
        <f>+K1594</f>
        <v>0</v>
      </c>
      <c r="AV1594" s="8">
        <f>+L1594</f>
        <v>0</v>
      </c>
      <c r="AW1594" s="2">
        <f>+M1594</f>
        <v>0</v>
      </c>
      <c r="AX1594" s="8">
        <f>F1594*AW1594</f>
        <v>0</v>
      </c>
      <c r="AY1594" s="8">
        <f>IF(AQ1594="CT",7%,5%)*AX1594</f>
        <v>0</v>
      </c>
      <c r="AZ1594" s="8">
        <f>AX1594*2%</f>
        <v>0</v>
      </c>
      <c r="BA1594" s="8">
        <f>IF(BB1594&gt;0,0,AX1594*5%)</f>
        <v>0</v>
      </c>
      <c r="BB1594" s="8">
        <f>(AX1594-BG1594)*35%</f>
        <v>0</v>
      </c>
      <c r="BC1594" s="8">
        <f>+AX1594+AY1594+AZ1594+BA1594+BB1594</f>
        <v>0</v>
      </c>
      <c r="BD1594" s="8">
        <f>AX1594-AT1594</f>
        <v>0</v>
      </c>
      <c r="BE1594" s="2"/>
      <c r="BH1594" s="2"/>
    </row>
    <row r="1595" spans="2:60" ht="34" hidden="1" outlineLevel="1" x14ac:dyDescent="0.2">
      <c r="B1595" s="82">
        <v>18</v>
      </c>
      <c r="C1595" s="144" t="s">
        <v>1031</v>
      </c>
      <c r="D1595" s="144"/>
      <c r="E1595" s="82" t="s">
        <v>104</v>
      </c>
      <c r="F1595" s="143">
        <v>15.001799999999999</v>
      </c>
      <c r="G1595" s="142">
        <f>+[2]THKL!F1600</f>
        <v>15.001799999999999</v>
      </c>
      <c r="H1595" s="132"/>
      <c r="I1595" s="132"/>
      <c r="J1595" s="132"/>
      <c r="K1595" s="156" t="str">
        <f>$K$1127</f>
        <v>Bao gồm</v>
      </c>
      <c r="L1595" s="157">
        <f>$L$1127</f>
        <v>1902405.7932777775</v>
      </c>
      <c r="M1595" s="157">
        <f>SUM(K1595:L1595)</f>
        <v>1902405.7932777775</v>
      </c>
      <c r="N1595" s="83">
        <f>IF(V1595&lt;&gt;"VTC VHm",_xlfn.XLOOKUP(Z1595,$AC$4015:$AC$4035,$AD$4015:$AD$4035,0)*M1595,_xlfn.XLOOKUP(Z1595,$AC$4015:$AC$4035,$AD$4015:$AD$4035,0)*L1595)</f>
        <v>665842.02764722204</v>
      </c>
      <c r="O1595" s="83">
        <f>IF(V1595&lt;&gt;"VTC VHm",_xlfn.XLOOKUP(Z1595,$AC$4015:$AC$4035,$AE$4015:$AE$4035,0)*M1595,_xlfn.XLOOKUP(Z1595,$AC$4015:$AC$4035,$AE$4015:$AE$4035,0)*L1595)</f>
        <v>0</v>
      </c>
      <c r="P1595" s="83">
        <f>SUM(N1595:O1595)</f>
        <v>665842.02764722204</v>
      </c>
      <c r="Q1595" s="157">
        <f>M1595*G1595</f>
        <v>28539511.229594562</v>
      </c>
      <c r="R1595" s="157">
        <f>G1595*P1595</f>
        <v>9988828.9303580951</v>
      </c>
      <c r="S1595" s="83">
        <f>SUM(Q1595:R1595)</f>
        <v>38528340.159952655</v>
      </c>
      <c r="T1595" s="156" t="s">
        <v>50</v>
      </c>
      <c r="U1595" s="132"/>
      <c r="V1595" s="132"/>
      <c r="W1595" s="132"/>
      <c r="X1595" s="44" t="s">
        <v>33</v>
      </c>
      <c r="Y1595" s="44"/>
      <c r="Z1595" s="44" t="s">
        <v>16</v>
      </c>
      <c r="AA1595" s="44" t="s">
        <v>80</v>
      </c>
      <c r="AB1595" s="2">
        <v>2014016.651864883</v>
      </c>
      <c r="AC1595" s="2">
        <v>30213875.007946599</v>
      </c>
      <c r="AD1595" s="2">
        <f>+M1595</f>
        <v>1902405.7932777775</v>
      </c>
      <c r="AE1595" s="2">
        <f>+AD1595*14%</f>
        <v>266336.81105888885</v>
      </c>
      <c r="AF1595" s="155">
        <f>+AD1595*35%</f>
        <v>665842.02764722204</v>
      </c>
      <c r="AG1595" s="2">
        <f>+AD1595*F1595</f>
        <v>28539511.229594562</v>
      </c>
      <c r="AH1595" s="2">
        <f>+AE1595*F1595</f>
        <v>3995531.5721432385</v>
      </c>
      <c r="AI1595" s="2">
        <f>+AF1595*F1595</f>
        <v>9988828.9303580951</v>
      </c>
      <c r="AJ1595" s="2">
        <f>SUM(AG1595:AI1595)</f>
        <v>42523871.732095897</v>
      </c>
      <c r="AK1595" s="2">
        <f>+AD1595*G1595</f>
        <v>28539511.229594562</v>
      </c>
      <c r="AL1595" s="2">
        <f>+AE1595*G1595</f>
        <v>3995531.5721432385</v>
      </c>
      <c r="AM1595" s="2">
        <f>+AF1595*G1595</f>
        <v>9988828.9303580951</v>
      </c>
      <c r="AN1595" s="155">
        <f>SUM(AK1595:AM1595)</f>
        <v>42523871.732095897</v>
      </c>
      <c r="AQ1595" s="145" t="s">
        <v>79</v>
      </c>
      <c r="AU1595" s="8">
        <f>+BH1595</f>
        <v>250000</v>
      </c>
      <c r="AV1595" s="8">
        <f>+L1595</f>
        <v>1902405.7932777775</v>
      </c>
      <c r="AW1595" s="2">
        <f>+AU1595+AV1595</f>
        <v>2152405.7932777777</v>
      </c>
      <c r="AX1595" s="8">
        <f>F1595*AW1595</f>
        <v>32289961.229594566</v>
      </c>
      <c r="AY1595" s="8">
        <f>IF(AQ1595="CT",7%,5%)*AX1595</f>
        <v>1614498.0614797284</v>
      </c>
      <c r="AZ1595" s="8">
        <f>AX1595*2%</f>
        <v>645799.22459189128</v>
      </c>
      <c r="BA1595" s="8">
        <f>IF(BB1595&gt;0,0,AX1595*5%)</f>
        <v>0</v>
      </c>
      <c r="BB1595" s="8">
        <f>(AX1595-BG1595)*35%</f>
        <v>11301486.430358097</v>
      </c>
      <c r="BC1595" s="8">
        <f>+AX1595+AY1595+AZ1595+BA1595+BB1595</f>
        <v>45851744.946024276</v>
      </c>
      <c r="BD1595" s="8">
        <f>AX1595-AT1595</f>
        <v>32289961.229594566</v>
      </c>
      <c r="BE1595" s="2"/>
      <c r="BH1595" s="2">
        <v>250000</v>
      </c>
    </row>
    <row r="1596" spans="2:60" ht="51" hidden="1" outlineLevel="1" x14ac:dyDescent="0.2">
      <c r="B1596" s="82">
        <v>19</v>
      </c>
      <c r="C1596" s="144" t="s">
        <v>1030</v>
      </c>
      <c r="D1596" s="144"/>
      <c r="E1596" s="82" t="s">
        <v>104</v>
      </c>
      <c r="F1596" s="143">
        <v>3.4830999999999999</v>
      </c>
      <c r="G1596" s="142">
        <f>+[2]THKL!F1601</f>
        <v>3.4830999999999999</v>
      </c>
      <c r="H1596" s="132"/>
      <c r="I1596" s="132"/>
      <c r="J1596" s="132"/>
      <c r="K1596" s="156" t="str">
        <f>$K$1129</f>
        <v>Bao gồm</v>
      </c>
      <c r="L1596" s="157">
        <f>$L$1129</f>
        <v>1989214.4787777774</v>
      </c>
      <c r="M1596" s="157">
        <f>SUM(K1596:L1596)</f>
        <v>1989214.4787777774</v>
      </c>
      <c r="N1596" s="83">
        <f>IF(V1596&lt;&gt;"VTC VHm",_xlfn.XLOOKUP(Z1596,$AC$4015:$AC$4035,$AD$4015:$AD$4035,0)*M1596,_xlfn.XLOOKUP(Z1596,$AC$4015:$AC$4035,$AD$4015:$AD$4035,0)*L1596)</f>
        <v>696225.06757222209</v>
      </c>
      <c r="O1596" s="83">
        <f>IF(V1596&lt;&gt;"VTC VHm",_xlfn.XLOOKUP(Z1596,$AC$4015:$AC$4035,$AE$4015:$AE$4035,0)*M1596,_xlfn.XLOOKUP(Z1596,$AC$4015:$AC$4035,$AE$4015:$AE$4035,0)*L1596)</f>
        <v>0</v>
      </c>
      <c r="P1596" s="83">
        <f>SUM(N1596:O1596)</f>
        <v>696225.06757222209</v>
      </c>
      <c r="Q1596" s="157">
        <f>M1596*G1596</f>
        <v>6928632.9510308765</v>
      </c>
      <c r="R1596" s="157">
        <f>G1596*P1596</f>
        <v>2425021.5328608067</v>
      </c>
      <c r="S1596" s="83">
        <f>SUM(Q1596:R1596)</f>
        <v>9353654.4838916827</v>
      </c>
      <c r="T1596" s="156" t="s">
        <v>50</v>
      </c>
      <c r="U1596" s="132"/>
      <c r="V1596" s="132"/>
      <c r="W1596" s="132"/>
      <c r="X1596" s="44" t="s">
        <v>33</v>
      </c>
      <c r="Y1596" s="44"/>
      <c r="Z1596" s="44" t="s">
        <v>16</v>
      </c>
      <c r="AA1596" s="44" t="s">
        <v>80</v>
      </c>
      <c r="AB1596" s="2">
        <v>2912517.5681606922</v>
      </c>
      <c r="AC1596" s="2">
        <v>10144589.941660507</v>
      </c>
      <c r="AD1596" s="2">
        <f>+M1596</f>
        <v>1989214.4787777774</v>
      </c>
      <c r="AE1596" s="2">
        <f>+AD1596*14%</f>
        <v>278490.02702888887</v>
      </c>
      <c r="AF1596" s="155">
        <f>+AD1596*35%</f>
        <v>696225.06757222209</v>
      </c>
      <c r="AG1596" s="2">
        <f>+AD1596*F1596</f>
        <v>6928632.9510308765</v>
      </c>
      <c r="AH1596" s="2">
        <f>+AE1596*F1596</f>
        <v>970008.61314432276</v>
      </c>
      <c r="AI1596" s="2">
        <f>+AF1596*F1596</f>
        <v>2425021.5328608067</v>
      </c>
      <c r="AJ1596" s="2">
        <f>SUM(AG1596:AI1596)</f>
        <v>10323663.097036006</v>
      </c>
      <c r="AK1596" s="2">
        <f>+AD1596*G1596</f>
        <v>6928632.9510308765</v>
      </c>
      <c r="AL1596" s="2">
        <f>+AE1596*G1596</f>
        <v>970008.61314432276</v>
      </c>
      <c r="AM1596" s="2">
        <f>+AF1596*G1596</f>
        <v>2425021.5328608067</v>
      </c>
      <c r="AN1596" s="155">
        <f>SUM(AK1596:AM1596)</f>
        <v>10323663.097036006</v>
      </c>
      <c r="AQ1596" s="145" t="s">
        <v>79</v>
      </c>
      <c r="AU1596" s="8">
        <f>+BH1596</f>
        <v>250000</v>
      </c>
      <c r="AV1596" s="8">
        <f>+L1596</f>
        <v>1989214.4787777774</v>
      </c>
      <c r="AW1596" s="2">
        <f>+AU1596+AV1596</f>
        <v>2239214.4787777774</v>
      </c>
      <c r="AX1596" s="8">
        <f>F1596*AW1596</f>
        <v>7799407.9510308765</v>
      </c>
      <c r="AY1596" s="8">
        <f>IF(AQ1596="CT",7%,5%)*AX1596</f>
        <v>389970.39755154384</v>
      </c>
      <c r="AZ1596" s="8">
        <f>AX1596*2%</f>
        <v>155988.15902061755</v>
      </c>
      <c r="BA1596" s="8">
        <f>IF(BB1596&gt;0,0,AX1596*5%)</f>
        <v>0</v>
      </c>
      <c r="BB1596" s="8">
        <f>(AX1596-BG1596)*35%</f>
        <v>2729792.7828608067</v>
      </c>
      <c r="BC1596" s="8">
        <f>+AX1596+AY1596+AZ1596+BA1596+BB1596</f>
        <v>11075159.290463844</v>
      </c>
      <c r="BD1596" s="8">
        <f>AX1596-AT1596</f>
        <v>7799407.9510308765</v>
      </c>
      <c r="BE1596" s="2"/>
      <c r="BH1596" s="2">
        <v>250000</v>
      </c>
    </row>
    <row r="1597" spans="2:60" ht="51" hidden="1" outlineLevel="1" x14ac:dyDescent="0.2">
      <c r="B1597" s="82">
        <v>20</v>
      </c>
      <c r="C1597" s="144" t="s">
        <v>771</v>
      </c>
      <c r="D1597" s="144"/>
      <c r="E1597" s="82" t="s">
        <v>91</v>
      </c>
      <c r="F1597" s="143">
        <v>7.9799999999999996E-2</v>
      </c>
      <c r="G1597" s="142">
        <f>+[2]THKL!F1602</f>
        <v>7.9799999999999996E-2</v>
      </c>
      <c r="H1597" s="132"/>
      <c r="I1597" s="132"/>
      <c r="J1597" s="132"/>
      <c r="K1597" s="156">
        <f>$K$4010*1000</f>
        <v>15050000</v>
      </c>
      <c r="L1597" s="157">
        <f>'[3]BDG (XD)'!$AA$964*1000</f>
        <v>7690671</v>
      </c>
      <c r="M1597" s="157">
        <f>SUM(K1597:L1597)</f>
        <v>22740671</v>
      </c>
      <c r="N1597" s="83">
        <f>IF(V1597&lt;&gt;"VTC VHm",_xlfn.XLOOKUP(Z1597,$AC$4015:$AC$4035,$AD$4015:$AD$4035,0)*M1597,_xlfn.XLOOKUP(Z1597,$AC$4015:$AC$4035,$AD$4015:$AD$4035,0)*L1597)</f>
        <v>2691734.8499999996</v>
      </c>
      <c r="O1597" s="83">
        <f>IF(V1597&lt;&gt;"VTC VHm",_xlfn.XLOOKUP(Z1597,$AC$4015:$AC$4035,$AE$4015:$AE$4035,0)*M1597,_xlfn.XLOOKUP(Z1597,$AC$4015:$AC$4035,$AE$4015:$AE$4035,0)*L1597)</f>
        <v>0</v>
      </c>
      <c r="P1597" s="83">
        <f>SUM(N1597:O1597)</f>
        <v>2691734.8499999996</v>
      </c>
      <c r="Q1597" s="157">
        <f>M1597*G1597</f>
        <v>1814705.5458</v>
      </c>
      <c r="R1597" s="157">
        <f>G1597*P1597</f>
        <v>214800.44102999996</v>
      </c>
      <c r="S1597" s="83">
        <f>SUM(Q1597:R1597)</f>
        <v>2029505.9868299998</v>
      </c>
      <c r="T1597" s="156" t="s">
        <v>50</v>
      </c>
      <c r="U1597" s="132"/>
      <c r="V1597" s="82" t="s">
        <v>34</v>
      </c>
      <c r="W1597" s="132"/>
      <c r="X1597" s="44" t="s">
        <v>33</v>
      </c>
      <c r="Y1597" s="44"/>
      <c r="Z1597" s="44" t="s">
        <v>16</v>
      </c>
      <c r="AA1597" s="44" t="s">
        <v>80</v>
      </c>
      <c r="AB1597" s="2">
        <v>24322254.655574158</v>
      </c>
      <c r="AC1597" s="2">
        <v>1940915.9215148177</v>
      </c>
      <c r="AD1597" s="2">
        <f>+M1597</f>
        <v>22740671</v>
      </c>
      <c r="AE1597" s="2">
        <f>+AD1597*14%</f>
        <v>3183693.9400000004</v>
      </c>
      <c r="AF1597" s="155">
        <f>+AD1597*35%</f>
        <v>7959234.8499999996</v>
      </c>
      <c r="AG1597" s="2">
        <f>+AD1597*F1597</f>
        <v>1814705.5458</v>
      </c>
      <c r="AH1597" s="2">
        <f>+AE1597*F1597</f>
        <v>254058.77641200001</v>
      </c>
      <c r="AI1597" s="2">
        <f>+AF1597*F1597</f>
        <v>635146.94102999999</v>
      </c>
      <c r="AJ1597" s="2">
        <f>SUM(AG1597:AI1597)</f>
        <v>2703911.2632419998</v>
      </c>
      <c r="AK1597" s="2">
        <f>+AD1597*G1597</f>
        <v>1814705.5458</v>
      </c>
      <c r="AL1597" s="2">
        <f>+AE1597*G1597</f>
        <v>254058.77641200001</v>
      </c>
      <c r="AM1597" s="2">
        <f>+AF1597*G1597</f>
        <v>635146.94102999999</v>
      </c>
      <c r="AN1597" s="155">
        <f>SUM(AK1597:AM1597)</f>
        <v>2703911.2632419998</v>
      </c>
      <c r="AQ1597" s="145" t="s">
        <v>79</v>
      </c>
      <c r="AU1597" s="8">
        <f>+K1597</f>
        <v>15050000</v>
      </c>
      <c r="AV1597" s="8">
        <f>+L1597</f>
        <v>7690671</v>
      </c>
      <c r="AW1597" s="2">
        <f>+M1597</f>
        <v>22740671</v>
      </c>
      <c r="AX1597" s="8">
        <f>F1597*AW1597</f>
        <v>1814705.5458</v>
      </c>
      <c r="AY1597" s="8">
        <f>IF(AQ1597="CT",7%,5%)*AX1597</f>
        <v>90735.277289999998</v>
      </c>
      <c r="AZ1597" s="8">
        <f>AX1597*2%</f>
        <v>36294.110915999998</v>
      </c>
      <c r="BA1597" s="8">
        <f>IF(BB1597&gt;0,0,AX1597*5%)</f>
        <v>0</v>
      </c>
      <c r="BB1597" s="8">
        <f>(AX1597-BG1597)*35%</f>
        <v>214800.44102999999</v>
      </c>
      <c r="BC1597" s="8">
        <f>+AX1597+AY1597+AZ1597+BA1597+BB1597</f>
        <v>2156535.3750360003</v>
      </c>
      <c r="BD1597" s="8">
        <f>AX1597-AT1597</f>
        <v>1814705.5458</v>
      </c>
      <c r="BE1597" s="2"/>
      <c r="BG1597" s="7">
        <f>+K1597*F1597</f>
        <v>1200990</v>
      </c>
      <c r="BH1597" s="2"/>
    </row>
    <row r="1598" spans="2:60" ht="51" hidden="1" outlineLevel="1" x14ac:dyDescent="0.2">
      <c r="B1598" s="82">
        <v>21</v>
      </c>
      <c r="C1598" s="144" t="s">
        <v>770</v>
      </c>
      <c r="D1598" s="144"/>
      <c r="E1598" s="82" t="s">
        <v>91</v>
      </c>
      <c r="F1598" s="143">
        <v>0.71809999999999996</v>
      </c>
      <c r="G1598" s="142">
        <f>+[2]THKL!F1603</f>
        <v>0.71809999999999996</v>
      </c>
      <c r="H1598" s="132"/>
      <c r="I1598" s="132"/>
      <c r="J1598" s="132"/>
      <c r="K1598" s="156">
        <f>$L$4010*1000</f>
        <v>15266666.666666666</v>
      </c>
      <c r="L1598" s="157">
        <f>'[3]BDG (XD)'!$AA$965*1000</f>
        <v>7690671</v>
      </c>
      <c r="M1598" s="157">
        <f>SUM(K1598:L1598)</f>
        <v>22957337.666666664</v>
      </c>
      <c r="N1598" s="83">
        <f>IF(V1598&lt;&gt;"VTC VHm",_xlfn.XLOOKUP(Z1598,$AC$4015:$AC$4035,$AD$4015:$AD$4035,0)*M1598,_xlfn.XLOOKUP(Z1598,$AC$4015:$AC$4035,$AD$4015:$AD$4035,0)*L1598)</f>
        <v>2691734.8499999996</v>
      </c>
      <c r="O1598" s="83">
        <f>IF(V1598&lt;&gt;"VTC VHm",_xlfn.XLOOKUP(Z1598,$AC$4015:$AC$4035,$AE$4015:$AE$4035,0)*M1598,_xlfn.XLOOKUP(Z1598,$AC$4015:$AC$4035,$AE$4015:$AE$4035,0)*L1598)</f>
        <v>0</v>
      </c>
      <c r="P1598" s="83">
        <f>SUM(N1598:O1598)</f>
        <v>2691734.8499999996</v>
      </c>
      <c r="Q1598" s="157">
        <f>M1598*G1598</f>
        <v>16485664.178433331</v>
      </c>
      <c r="R1598" s="157">
        <f>G1598*P1598</f>
        <v>1932934.7957849996</v>
      </c>
      <c r="S1598" s="83">
        <f>SUM(Q1598:R1598)</f>
        <v>18418598.974218331</v>
      </c>
      <c r="T1598" s="156" t="s">
        <v>50</v>
      </c>
      <c r="U1598" s="132"/>
      <c r="V1598" s="82" t="s">
        <v>34</v>
      </c>
      <c r="W1598" s="132"/>
      <c r="X1598" s="44" t="s">
        <v>33</v>
      </c>
      <c r="Y1598" s="44"/>
      <c r="Z1598" s="44" t="s">
        <v>16</v>
      </c>
      <c r="AA1598" s="44" t="s">
        <v>80</v>
      </c>
      <c r="AB1598" s="2">
        <v>22802958.863063376</v>
      </c>
      <c r="AC1598" s="2">
        <v>16374804.75956581</v>
      </c>
      <c r="AD1598" s="2">
        <f>+M1598</f>
        <v>22957337.666666664</v>
      </c>
      <c r="AE1598" s="2">
        <f>+AD1598*14%</f>
        <v>3214027.2733333334</v>
      </c>
      <c r="AF1598" s="155">
        <f>+AD1598*35%</f>
        <v>8035068.1833333317</v>
      </c>
      <c r="AG1598" s="2">
        <f>+AD1598*F1598</f>
        <v>16485664.178433331</v>
      </c>
      <c r="AH1598" s="2">
        <f>+AE1598*F1598</f>
        <v>2307992.9849806665</v>
      </c>
      <c r="AI1598" s="2">
        <f>+AF1598*F1598</f>
        <v>5769982.4624516647</v>
      </c>
      <c r="AJ1598" s="2">
        <f>SUM(AG1598:AI1598)</f>
        <v>24563639.625865661</v>
      </c>
      <c r="AK1598" s="2">
        <f>+AD1598*G1598</f>
        <v>16485664.178433331</v>
      </c>
      <c r="AL1598" s="2">
        <f>+AE1598*G1598</f>
        <v>2307992.9849806665</v>
      </c>
      <c r="AM1598" s="2">
        <f>+AF1598*G1598</f>
        <v>5769982.4624516647</v>
      </c>
      <c r="AN1598" s="155">
        <f>SUM(AK1598:AM1598)</f>
        <v>24563639.625865661</v>
      </c>
      <c r="AQ1598" s="145" t="s">
        <v>79</v>
      </c>
      <c r="AU1598" s="8">
        <f>+K1598</f>
        <v>15266666.666666666</v>
      </c>
      <c r="AV1598" s="8">
        <f>+L1598</f>
        <v>7690671</v>
      </c>
      <c r="AW1598" s="2">
        <f>+M1598</f>
        <v>22957337.666666664</v>
      </c>
      <c r="AX1598" s="8">
        <f>F1598*AW1598</f>
        <v>16485664.178433331</v>
      </c>
      <c r="AY1598" s="8">
        <f>IF(AQ1598="CT",7%,5%)*AX1598</f>
        <v>824283.20892166661</v>
      </c>
      <c r="AZ1598" s="8">
        <f>AX1598*2%</f>
        <v>329713.28356866661</v>
      </c>
      <c r="BA1598" s="8">
        <f>IF(BB1598&gt;0,0,AX1598*5%)</f>
        <v>0</v>
      </c>
      <c r="BB1598" s="8">
        <f>(AX1598-BG1598)*35%</f>
        <v>1932934.7957849994</v>
      </c>
      <c r="BC1598" s="8">
        <f>+AX1598+AY1598+AZ1598+BA1598+BB1598</f>
        <v>19572595.46670866</v>
      </c>
      <c r="BD1598" s="8">
        <f>AX1598-AT1598</f>
        <v>16485664.178433331</v>
      </c>
      <c r="BE1598" s="2"/>
      <c r="BG1598" s="7">
        <f>+K1598*F1598</f>
        <v>10962993.333333332</v>
      </c>
      <c r="BH1598" s="2"/>
    </row>
    <row r="1599" spans="2:60" ht="34" hidden="1" outlineLevel="1" x14ac:dyDescent="0.2">
      <c r="B1599" s="82">
        <v>22</v>
      </c>
      <c r="C1599" s="144" t="s">
        <v>187</v>
      </c>
      <c r="D1599" s="144"/>
      <c r="E1599" s="82" t="s">
        <v>120</v>
      </c>
      <c r="F1599" s="143">
        <v>0.58289999999999997</v>
      </c>
      <c r="G1599" s="142">
        <f>+[2]THKL!F1604</f>
        <v>0.58289999999999997</v>
      </c>
      <c r="H1599" s="132"/>
      <c r="I1599" s="132"/>
      <c r="J1599" s="132"/>
      <c r="K1599" s="156" t="s">
        <v>89</v>
      </c>
      <c r="L1599" s="157">
        <f>'[3]BDG (XD)'!$AA$954*100</f>
        <v>26537135.877452388</v>
      </c>
      <c r="M1599" s="157">
        <f>SUM(K1599:L1599)</f>
        <v>26537135.877452388</v>
      </c>
      <c r="N1599" s="83">
        <f>IF(V1599&lt;&gt;"VTC VHm",_xlfn.XLOOKUP(Z1599,$AC$4015:$AC$4035,$AD$4015:$AD$4035,0)*M1599,_xlfn.XLOOKUP(Z1599,$AC$4015:$AC$4035,$AD$4015:$AD$4035,0)*L1599)</f>
        <v>9287997.5571083352</v>
      </c>
      <c r="O1599" s="83">
        <f>IF(V1599&lt;&gt;"VTC VHm",_xlfn.XLOOKUP(Z1599,$AC$4015:$AC$4035,$AE$4015:$AE$4035,0)*M1599,_xlfn.XLOOKUP(Z1599,$AC$4015:$AC$4035,$AE$4015:$AE$4035,0)*L1599)</f>
        <v>0</v>
      </c>
      <c r="P1599" s="83">
        <f>SUM(N1599:O1599)</f>
        <v>9287997.5571083352</v>
      </c>
      <c r="Q1599" s="157">
        <f>M1599*G1599</f>
        <v>15468496.502966996</v>
      </c>
      <c r="R1599" s="157">
        <f>G1599*P1599</f>
        <v>5413973.7760384483</v>
      </c>
      <c r="S1599" s="83">
        <f>SUM(Q1599:R1599)</f>
        <v>20882470.279005446</v>
      </c>
      <c r="T1599" s="156" t="s">
        <v>50</v>
      </c>
      <c r="U1599" s="132"/>
      <c r="V1599" s="132"/>
      <c r="W1599" s="132"/>
      <c r="X1599" s="44" t="s">
        <v>33</v>
      </c>
      <c r="Y1599" s="44"/>
      <c r="Z1599" s="44" t="s">
        <v>16</v>
      </c>
      <c r="AA1599" s="44" t="s">
        <v>80</v>
      </c>
      <c r="AB1599" s="2">
        <v>16053515.864352221</v>
      </c>
      <c r="AC1599" s="2">
        <v>9357594.3973309081</v>
      </c>
      <c r="AD1599" s="2">
        <f>+M1599</f>
        <v>26537135.877452388</v>
      </c>
      <c r="AE1599" s="2">
        <f>+AD1599*14%</f>
        <v>3715199.0228433348</v>
      </c>
      <c r="AF1599" s="155">
        <f>+AD1599*35%</f>
        <v>9287997.5571083352</v>
      </c>
      <c r="AG1599" s="2">
        <f>+AD1599*F1599</f>
        <v>15468496.502966996</v>
      </c>
      <c r="AH1599" s="2">
        <f>+AE1599*F1599</f>
        <v>2165589.5104153799</v>
      </c>
      <c r="AI1599" s="2">
        <f>+AF1599*F1599</f>
        <v>5413973.7760384483</v>
      </c>
      <c r="AJ1599" s="2">
        <f>SUM(AG1599:AI1599)</f>
        <v>23048059.789420824</v>
      </c>
      <c r="AK1599" s="2">
        <f>+AD1599*G1599</f>
        <v>15468496.502966996</v>
      </c>
      <c r="AL1599" s="2">
        <f>+AE1599*G1599</f>
        <v>2165589.5104153799</v>
      </c>
      <c r="AM1599" s="2">
        <f>+AF1599*G1599</f>
        <v>5413973.7760384483</v>
      </c>
      <c r="AN1599" s="155">
        <f>SUM(AK1599:AM1599)</f>
        <v>23048059.789420824</v>
      </c>
      <c r="AQ1599" s="145" t="s">
        <v>79</v>
      </c>
      <c r="AU1599" s="8" t="str">
        <f>+K1599</f>
        <v>Bao gồm</v>
      </c>
      <c r="AV1599" s="8">
        <f>+L1599</f>
        <v>26537135.877452388</v>
      </c>
      <c r="AW1599" s="2">
        <f>+M1599</f>
        <v>26537135.877452388</v>
      </c>
      <c r="AX1599" s="8">
        <f>F1599*AW1599</f>
        <v>15468496.502966996</v>
      </c>
      <c r="AY1599" s="8">
        <f>IF(AQ1599="CT",7%,5%)*AX1599</f>
        <v>773424.82514834986</v>
      </c>
      <c r="AZ1599" s="8">
        <f>AX1599*2%</f>
        <v>309369.93005933991</v>
      </c>
      <c r="BA1599" s="8">
        <f>IF(BB1599&gt;0,0,AX1599*5%)</f>
        <v>0</v>
      </c>
      <c r="BB1599" s="8">
        <f>(AX1599-BG1599)*35%</f>
        <v>5413973.7760384483</v>
      </c>
      <c r="BC1599" s="8">
        <f>+AX1599+AY1599+AZ1599+BA1599+BB1599</f>
        <v>21965265.034213133</v>
      </c>
      <c r="BD1599" s="8">
        <f>AX1599-AT1599</f>
        <v>15468496.502966996</v>
      </c>
      <c r="BE1599" s="2"/>
      <c r="BH1599" s="2"/>
    </row>
    <row r="1600" spans="2:60" ht="34" hidden="1" outlineLevel="1" x14ac:dyDescent="0.2">
      <c r="B1600" s="82">
        <v>23</v>
      </c>
      <c r="C1600" s="144" t="s">
        <v>1029</v>
      </c>
      <c r="D1600" s="144"/>
      <c r="E1600" s="82" t="s">
        <v>104</v>
      </c>
      <c r="F1600" s="143">
        <v>16.913499999999999</v>
      </c>
      <c r="G1600" s="142">
        <f>+[2]THKL!F1605</f>
        <v>16.913499999999999</v>
      </c>
      <c r="H1600" s="132"/>
      <c r="I1600" s="132"/>
      <c r="J1600" s="132"/>
      <c r="K1600" s="156" t="str">
        <f>$K$1135</f>
        <v>Bao gồm</v>
      </c>
      <c r="L1600" s="157">
        <f>$L$1135</f>
        <v>2074385.9787777774</v>
      </c>
      <c r="M1600" s="157">
        <f>SUM(K1600:L1600)</f>
        <v>2074385.9787777774</v>
      </c>
      <c r="N1600" s="83">
        <f>IF(V1600&lt;&gt;"VTC VHm",_xlfn.XLOOKUP(Z1600,$AC$4015:$AC$4035,$AD$4015:$AD$4035,0)*M1600,_xlfn.XLOOKUP(Z1600,$AC$4015:$AC$4035,$AD$4015:$AD$4035,0)*L1600)</f>
        <v>726035.092572222</v>
      </c>
      <c r="O1600" s="83">
        <f>IF(V1600&lt;&gt;"VTC VHm",_xlfn.XLOOKUP(Z1600,$AC$4015:$AC$4035,$AE$4015:$AE$4035,0)*M1600,_xlfn.XLOOKUP(Z1600,$AC$4015:$AC$4035,$AE$4015:$AE$4035,0)*L1600)</f>
        <v>0</v>
      </c>
      <c r="P1600" s="83">
        <f>SUM(N1600:O1600)</f>
        <v>726035.092572222</v>
      </c>
      <c r="Q1600" s="157">
        <f>M1600*G1600</f>
        <v>35085127.25205794</v>
      </c>
      <c r="R1600" s="157">
        <f>G1600*P1600</f>
        <v>12279794.538220275</v>
      </c>
      <c r="S1600" s="83">
        <f>SUM(Q1600:R1600)</f>
        <v>47364921.790278211</v>
      </c>
      <c r="T1600" s="156" t="s">
        <v>50</v>
      </c>
      <c r="U1600" s="132"/>
      <c r="V1600" s="132"/>
      <c r="W1600" s="132"/>
      <c r="X1600" s="44" t="s">
        <v>33</v>
      </c>
      <c r="Y1600" s="44"/>
      <c r="Z1600" s="44" t="s">
        <v>16</v>
      </c>
      <c r="AA1600" s="44" t="s">
        <v>80</v>
      </c>
      <c r="AB1600" s="2">
        <v>2504939.1702356916</v>
      </c>
      <c r="AC1600" s="2">
        <v>42367288.655781366</v>
      </c>
      <c r="AD1600" s="2">
        <f>+M1600</f>
        <v>2074385.9787777774</v>
      </c>
      <c r="AE1600" s="2">
        <f>+AD1600*14%</f>
        <v>290414.03702888888</v>
      </c>
      <c r="AF1600" s="155">
        <f>+AD1600*35%</f>
        <v>726035.092572222</v>
      </c>
      <c r="AG1600" s="2">
        <f>+AD1600*F1600</f>
        <v>35085127.25205794</v>
      </c>
      <c r="AH1600" s="2">
        <f>+AE1600*F1600</f>
        <v>4911917.8152881116</v>
      </c>
      <c r="AI1600" s="2">
        <f>+AF1600*F1600</f>
        <v>12279794.538220275</v>
      </c>
      <c r="AJ1600" s="2">
        <f>SUM(AG1600:AI1600)</f>
        <v>52276839.605566323</v>
      </c>
      <c r="AK1600" s="2">
        <f>+AD1600*G1600</f>
        <v>35085127.25205794</v>
      </c>
      <c r="AL1600" s="2">
        <f>+AE1600*G1600</f>
        <v>4911917.8152881116</v>
      </c>
      <c r="AM1600" s="2">
        <f>+AF1600*G1600</f>
        <v>12279794.538220275</v>
      </c>
      <c r="AN1600" s="155">
        <f>SUM(AK1600:AM1600)</f>
        <v>52276839.605566323</v>
      </c>
      <c r="AQ1600" s="145" t="s">
        <v>79</v>
      </c>
      <c r="AU1600" s="8">
        <f>+BH1600</f>
        <v>250000</v>
      </c>
      <c r="AV1600" s="8">
        <f>+L1600</f>
        <v>2074385.9787777774</v>
      </c>
      <c r="AW1600" s="2">
        <f>+AU1600+AV1600</f>
        <v>2324385.9787777774</v>
      </c>
      <c r="AX1600" s="8">
        <f>F1600*AW1600</f>
        <v>39313502.252057932</v>
      </c>
      <c r="AY1600" s="8">
        <f>IF(AQ1600="CT",7%,5%)*AX1600</f>
        <v>1965675.1126028968</v>
      </c>
      <c r="AZ1600" s="8">
        <f>AX1600*2%</f>
        <v>786270.04504115868</v>
      </c>
      <c r="BA1600" s="8">
        <f>IF(BB1600&gt;0,0,AX1600*5%)</f>
        <v>0</v>
      </c>
      <c r="BB1600" s="8">
        <f>(AX1600-BG1600)*35%</f>
        <v>13759725.788220275</v>
      </c>
      <c r="BC1600" s="8">
        <f>+AX1600+AY1600+AZ1600+BA1600+BB1600</f>
        <v>55825173.19792226</v>
      </c>
      <c r="BD1600" s="8">
        <f>AX1600-AT1600</f>
        <v>39313502.252057932</v>
      </c>
      <c r="BE1600" s="2"/>
      <c r="BH1600" s="2">
        <v>250000</v>
      </c>
    </row>
    <row r="1601" spans="1:60" ht="51" hidden="1" outlineLevel="1" x14ac:dyDescent="0.2">
      <c r="B1601" s="82">
        <v>24</v>
      </c>
      <c r="C1601" s="144" t="s">
        <v>191</v>
      </c>
      <c r="D1601" s="144"/>
      <c r="E1601" s="82" t="s">
        <v>91</v>
      </c>
      <c r="F1601" s="143">
        <v>0.48899999999999999</v>
      </c>
      <c r="G1601" s="142">
        <f>+[2]THKL!F1606</f>
        <v>0.48899999999999999</v>
      </c>
      <c r="H1601" s="132"/>
      <c r="I1601" s="132"/>
      <c r="J1601" s="132"/>
      <c r="K1601" s="156">
        <f>$K$4010*1000</f>
        <v>15050000</v>
      </c>
      <c r="L1601" s="157">
        <f>'[3]BDG (XD)'!$AA$967*1000</f>
        <v>7690671</v>
      </c>
      <c r="M1601" s="157">
        <f>SUM(K1601:L1601)</f>
        <v>22740671</v>
      </c>
      <c r="N1601" s="83">
        <f>IF(V1601&lt;&gt;"VTC VHm",_xlfn.XLOOKUP(Z1601,$AC$4015:$AC$4035,$AD$4015:$AD$4035,0)*M1601,_xlfn.XLOOKUP(Z1601,$AC$4015:$AC$4035,$AD$4015:$AD$4035,0)*L1601)</f>
        <v>2691734.8499999996</v>
      </c>
      <c r="O1601" s="83">
        <f>IF(V1601&lt;&gt;"VTC VHm",_xlfn.XLOOKUP(Z1601,$AC$4015:$AC$4035,$AE$4015:$AE$4035,0)*M1601,_xlfn.XLOOKUP(Z1601,$AC$4015:$AC$4035,$AE$4015:$AE$4035,0)*L1601)</f>
        <v>0</v>
      </c>
      <c r="P1601" s="83">
        <f>SUM(N1601:O1601)</f>
        <v>2691734.8499999996</v>
      </c>
      <c r="Q1601" s="157">
        <f>M1601*G1601</f>
        <v>11120188.118999999</v>
      </c>
      <c r="R1601" s="157">
        <f>G1601*P1601</f>
        <v>1316258.3416499998</v>
      </c>
      <c r="S1601" s="83">
        <f>SUM(Q1601:R1601)</f>
        <v>12436446.460649999</v>
      </c>
      <c r="T1601" s="156" t="s">
        <v>50</v>
      </c>
      <c r="U1601" s="132"/>
      <c r="V1601" s="82" t="s">
        <v>34</v>
      </c>
      <c r="W1601" s="132"/>
      <c r="X1601" s="44" t="s">
        <v>33</v>
      </c>
      <c r="Y1601" s="44"/>
      <c r="Z1601" s="44" t="s">
        <v>16</v>
      </c>
      <c r="AA1601" s="44" t="s">
        <v>80</v>
      </c>
      <c r="AB1601" s="2">
        <v>24758731.006874155</v>
      </c>
      <c r="AC1601" s="2">
        <v>12107019.462361462</v>
      </c>
      <c r="AD1601" s="2">
        <f>+M1601</f>
        <v>22740671</v>
      </c>
      <c r="AE1601" s="2">
        <f>+AD1601*14%</f>
        <v>3183693.9400000004</v>
      </c>
      <c r="AF1601" s="155">
        <f>+AD1601*35%</f>
        <v>7959234.8499999996</v>
      </c>
      <c r="AG1601" s="2">
        <f>+AD1601*F1601</f>
        <v>11120188.118999999</v>
      </c>
      <c r="AH1601" s="2">
        <f>+AE1601*F1601</f>
        <v>1556826.3366600003</v>
      </c>
      <c r="AI1601" s="2">
        <f>+AF1601*F1601</f>
        <v>3892065.8416499998</v>
      </c>
      <c r="AJ1601" s="2">
        <f>SUM(AG1601:AI1601)</f>
        <v>16569080.297309998</v>
      </c>
      <c r="AK1601" s="2">
        <f>+AD1601*G1601</f>
        <v>11120188.118999999</v>
      </c>
      <c r="AL1601" s="2">
        <f>+AE1601*G1601</f>
        <v>1556826.3366600003</v>
      </c>
      <c r="AM1601" s="2">
        <f>+AF1601*G1601</f>
        <v>3892065.8416499998</v>
      </c>
      <c r="AN1601" s="155">
        <f>SUM(AK1601:AM1601)</f>
        <v>16569080.297309998</v>
      </c>
      <c r="AQ1601" s="145" t="s">
        <v>79</v>
      </c>
      <c r="AU1601" s="8">
        <f>+K1601</f>
        <v>15050000</v>
      </c>
      <c r="AV1601" s="8">
        <f>+L1601</f>
        <v>7690671</v>
      </c>
      <c r="AW1601" s="2">
        <f>+M1601</f>
        <v>22740671</v>
      </c>
      <c r="AX1601" s="8">
        <f>F1601*AW1601</f>
        <v>11120188.118999999</v>
      </c>
      <c r="AY1601" s="8">
        <f>IF(AQ1601="CT",7%,5%)*AX1601</f>
        <v>556009.40594999993</v>
      </c>
      <c r="AZ1601" s="8">
        <f>AX1601*2%</f>
        <v>222403.76237999997</v>
      </c>
      <c r="BA1601" s="8">
        <f>IF(BB1601&gt;0,0,AX1601*5%)</f>
        <v>0</v>
      </c>
      <c r="BB1601" s="8">
        <f>(AX1601-BG1601)*35%</f>
        <v>1316258.3416499996</v>
      </c>
      <c r="BC1601" s="8">
        <f>+AX1601+AY1601+AZ1601+BA1601+BB1601</f>
        <v>13214859.62898</v>
      </c>
      <c r="BD1601" s="8">
        <f>AX1601-AT1601</f>
        <v>11120188.118999999</v>
      </c>
      <c r="BE1601" s="2"/>
      <c r="BG1601" s="7">
        <f>+K1601*F1601</f>
        <v>7359450</v>
      </c>
      <c r="BH1601" s="2"/>
    </row>
    <row r="1602" spans="1:60" ht="51" hidden="1" outlineLevel="1" x14ac:dyDescent="0.2">
      <c r="B1602" s="82">
        <v>25</v>
      </c>
      <c r="C1602" s="144" t="s">
        <v>768</v>
      </c>
      <c r="D1602" s="144"/>
      <c r="E1602" s="82" t="s">
        <v>91</v>
      </c>
      <c r="F1602" s="143">
        <v>0.92130000000000001</v>
      </c>
      <c r="G1602" s="142">
        <f>+[2]THKL!F1607</f>
        <v>0.92130000000000001</v>
      </c>
      <c r="H1602" s="132"/>
      <c r="I1602" s="132"/>
      <c r="J1602" s="132"/>
      <c r="K1602" s="156">
        <f>$L$4010*1000</f>
        <v>15266666.666666666</v>
      </c>
      <c r="L1602" s="157">
        <f>'[3]BDG (XD)'!$AA$967*1000</f>
        <v>7690671</v>
      </c>
      <c r="M1602" s="157">
        <f>SUM(K1602:L1602)</f>
        <v>22957337.666666664</v>
      </c>
      <c r="N1602" s="83">
        <f>IF(V1602&lt;&gt;"VTC VHm",_xlfn.XLOOKUP(Z1602,$AC$4015:$AC$4035,$AD$4015:$AD$4035,0)*M1602,_xlfn.XLOOKUP(Z1602,$AC$4015:$AC$4035,$AD$4015:$AD$4035,0)*L1602)</f>
        <v>2691734.8499999996</v>
      </c>
      <c r="O1602" s="83">
        <f>IF(V1602&lt;&gt;"VTC VHm",_xlfn.XLOOKUP(Z1602,$AC$4015:$AC$4035,$AE$4015:$AE$4035,0)*M1602,_xlfn.XLOOKUP(Z1602,$AC$4015:$AC$4035,$AE$4015:$AE$4035,0)*L1602)</f>
        <v>0</v>
      </c>
      <c r="P1602" s="83">
        <f>SUM(N1602:O1602)</f>
        <v>2691734.8499999996</v>
      </c>
      <c r="Q1602" s="157">
        <f>M1602*G1602</f>
        <v>21150595.192299999</v>
      </c>
      <c r="R1602" s="157">
        <f>G1602*P1602</f>
        <v>2479895.3173049996</v>
      </c>
      <c r="S1602" s="83">
        <f>SUM(Q1602:R1602)</f>
        <v>23630490.509604998</v>
      </c>
      <c r="T1602" s="156" t="s">
        <v>50</v>
      </c>
      <c r="U1602" s="132"/>
      <c r="V1602" s="82" t="s">
        <v>34</v>
      </c>
      <c r="W1602" s="132"/>
      <c r="X1602" s="44" t="s">
        <v>33</v>
      </c>
      <c r="Y1602" s="44"/>
      <c r="Z1602" s="44" t="s">
        <v>16</v>
      </c>
      <c r="AA1602" s="44" t="s">
        <v>80</v>
      </c>
      <c r="AB1602" s="2">
        <v>22857568.06301016</v>
      </c>
      <c r="AC1602" s="2">
        <v>21058677.45645126</v>
      </c>
      <c r="AD1602" s="2">
        <f>+M1602</f>
        <v>22957337.666666664</v>
      </c>
      <c r="AE1602" s="2">
        <f>+AD1602*14%</f>
        <v>3214027.2733333334</v>
      </c>
      <c r="AF1602" s="155">
        <f>+AD1602*35%</f>
        <v>8035068.1833333317</v>
      </c>
      <c r="AG1602" s="2">
        <f>+AD1602*F1602</f>
        <v>21150595.192299999</v>
      </c>
      <c r="AH1602" s="2">
        <f>+AE1602*F1602</f>
        <v>2961083.3269219999</v>
      </c>
      <c r="AI1602" s="2">
        <f>+AF1602*F1602</f>
        <v>7402708.3173049986</v>
      </c>
      <c r="AJ1602" s="2">
        <f>SUM(AG1602:AI1602)</f>
        <v>31514386.836526997</v>
      </c>
      <c r="AK1602" s="2">
        <f>+AD1602*G1602</f>
        <v>21150595.192299999</v>
      </c>
      <c r="AL1602" s="2">
        <f>+AE1602*G1602</f>
        <v>2961083.3269219999</v>
      </c>
      <c r="AM1602" s="2">
        <f>+AF1602*G1602</f>
        <v>7402708.3173049986</v>
      </c>
      <c r="AN1602" s="155">
        <f>SUM(AK1602:AM1602)</f>
        <v>31514386.836526997</v>
      </c>
      <c r="AQ1602" s="145" t="s">
        <v>79</v>
      </c>
      <c r="AU1602" s="8">
        <f>+K1602</f>
        <v>15266666.666666666</v>
      </c>
      <c r="AV1602" s="8">
        <f>+L1602</f>
        <v>7690671</v>
      </c>
      <c r="AW1602" s="2">
        <f>+M1602</f>
        <v>22957337.666666664</v>
      </c>
      <c r="AX1602" s="8">
        <f>F1602*AW1602</f>
        <v>21150595.192299999</v>
      </c>
      <c r="AY1602" s="8">
        <f>IF(AQ1602="CT",7%,5%)*AX1602</f>
        <v>1057529.7596150001</v>
      </c>
      <c r="AZ1602" s="8">
        <f>AX1602*2%</f>
        <v>423011.90384599997</v>
      </c>
      <c r="BA1602" s="8">
        <f>IF(BB1602&gt;0,0,AX1602*5%)</f>
        <v>0</v>
      </c>
      <c r="BB1602" s="8">
        <f>(AX1602-BG1602)*35%</f>
        <v>2479895.3173049996</v>
      </c>
      <c r="BC1602" s="8">
        <f>+AX1602+AY1602+AZ1602+BA1602+BB1602</f>
        <v>25111032.173065998</v>
      </c>
      <c r="BD1602" s="8">
        <f>AX1602-AT1602</f>
        <v>21150595.192299999</v>
      </c>
      <c r="BE1602" s="2"/>
      <c r="BG1602" s="7">
        <f>+K1602*F1602</f>
        <v>14065180</v>
      </c>
      <c r="BH1602" s="2"/>
    </row>
    <row r="1603" spans="1:60" ht="51" hidden="1" outlineLevel="1" x14ac:dyDescent="0.2">
      <c r="B1603" s="82">
        <v>26</v>
      </c>
      <c r="C1603" s="144" t="s">
        <v>767</v>
      </c>
      <c r="D1603" s="144"/>
      <c r="E1603" s="82" t="s">
        <v>91</v>
      </c>
      <c r="F1603" s="143">
        <v>0.73839999999999995</v>
      </c>
      <c r="G1603" s="142">
        <f>+[2]THKL!F1608</f>
        <v>0.73839999999999995</v>
      </c>
      <c r="H1603" s="132"/>
      <c r="I1603" s="132"/>
      <c r="J1603" s="132"/>
      <c r="K1603" s="156">
        <f>$L$4010*1000</f>
        <v>15266666.666666666</v>
      </c>
      <c r="L1603" s="157">
        <f>'[3]BDG (XD)'!$AA$967*1000</f>
        <v>7690671</v>
      </c>
      <c r="M1603" s="157">
        <f>SUM(K1603:L1603)</f>
        <v>22957337.666666664</v>
      </c>
      <c r="N1603" s="83">
        <f>IF(V1603&lt;&gt;"VTC VHm",_xlfn.XLOOKUP(Z1603,$AC$4015:$AC$4035,$AD$4015:$AD$4035,0)*M1603,_xlfn.XLOOKUP(Z1603,$AC$4015:$AC$4035,$AD$4015:$AD$4035,0)*L1603)</f>
        <v>2691734.8499999996</v>
      </c>
      <c r="O1603" s="83">
        <f>IF(V1603&lt;&gt;"VTC VHm",_xlfn.XLOOKUP(Z1603,$AC$4015:$AC$4035,$AE$4015:$AE$4035,0)*M1603,_xlfn.XLOOKUP(Z1603,$AC$4015:$AC$4035,$AE$4015:$AE$4035,0)*L1603)</f>
        <v>0</v>
      </c>
      <c r="P1603" s="83">
        <f>SUM(N1603:O1603)</f>
        <v>2691734.8499999996</v>
      </c>
      <c r="Q1603" s="157">
        <f>M1603*G1603</f>
        <v>16951698.133066665</v>
      </c>
      <c r="R1603" s="157">
        <f>G1603*P1603</f>
        <v>1987577.0132399995</v>
      </c>
      <c r="S1603" s="83">
        <f>SUM(Q1603:R1603)</f>
        <v>18939275.146306664</v>
      </c>
      <c r="T1603" s="156" t="s">
        <v>50</v>
      </c>
      <c r="U1603" s="132"/>
      <c r="V1603" s="82" t="s">
        <v>34</v>
      </c>
      <c r="W1603" s="132"/>
      <c r="X1603" s="44" t="s">
        <v>33</v>
      </c>
      <c r="Y1603" s="44"/>
      <c r="Z1603" s="44" t="s">
        <v>16</v>
      </c>
      <c r="AA1603" s="44" t="s">
        <v>80</v>
      </c>
      <c r="AB1603" s="2">
        <v>22565753.319565415</v>
      </c>
      <c r="AC1603" s="2">
        <v>16662552.251167102</v>
      </c>
      <c r="AD1603" s="2">
        <f>+M1603</f>
        <v>22957337.666666664</v>
      </c>
      <c r="AE1603" s="2">
        <f>+AD1603*14%</f>
        <v>3214027.2733333334</v>
      </c>
      <c r="AF1603" s="155">
        <f>+AD1603*35%</f>
        <v>8035068.1833333317</v>
      </c>
      <c r="AG1603" s="2">
        <f>+AD1603*F1603</f>
        <v>16951698.133066665</v>
      </c>
      <c r="AH1603" s="2">
        <f>+AE1603*F1603</f>
        <v>2373237.7386293332</v>
      </c>
      <c r="AI1603" s="2">
        <f>+AF1603*F1603</f>
        <v>5933094.3465733314</v>
      </c>
      <c r="AJ1603" s="2">
        <f>SUM(AG1603:AI1603)</f>
        <v>25258030.21826933</v>
      </c>
      <c r="AK1603" s="2">
        <f>+AD1603*G1603</f>
        <v>16951698.133066665</v>
      </c>
      <c r="AL1603" s="2">
        <f>+AE1603*G1603</f>
        <v>2373237.7386293332</v>
      </c>
      <c r="AM1603" s="2">
        <f>+AF1603*G1603</f>
        <v>5933094.3465733314</v>
      </c>
      <c r="AN1603" s="155">
        <f>SUM(AK1603:AM1603)</f>
        <v>25258030.21826933</v>
      </c>
      <c r="AQ1603" s="145" t="s">
        <v>79</v>
      </c>
      <c r="AU1603" s="8">
        <f>+K1603</f>
        <v>15266666.666666666</v>
      </c>
      <c r="AV1603" s="8">
        <f>+L1603</f>
        <v>7690671</v>
      </c>
      <c r="AW1603" s="2">
        <f>+M1603</f>
        <v>22957337.666666664</v>
      </c>
      <c r="AX1603" s="8">
        <f>F1603*AW1603</f>
        <v>16951698.133066665</v>
      </c>
      <c r="AY1603" s="8">
        <f>IF(AQ1603="CT",7%,5%)*AX1603</f>
        <v>847584.90665333334</v>
      </c>
      <c r="AZ1603" s="8">
        <f>AX1603*2%</f>
        <v>339033.96266133332</v>
      </c>
      <c r="BA1603" s="8">
        <f>IF(BB1603&gt;0,0,AX1603*5%)</f>
        <v>0</v>
      </c>
      <c r="BB1603" s="8">
        <f>(AX1603-BG1603)*35%</f>
        <v>1987577.0132399995</v>
      </c>
      <c r="BC1603" s="8">
        <f>+AX1603+AY1603+AZ1603+BA1603+BB1603</f>
        <v>20125894.015621331</v>
      </c>
      <c r="BD1603" s="8">
        <f>AX1603-AT1603</f>
        <v>16951698.133066665</v>
      </c>
      <c r="BE1603" s="2"/>
      <c r="BG1603" s="7">
        <f>+K1603*F1603</f>
        <v>11272906.666666666</v>
      </c>
      <c r="BH1603" s="2"/>
    </row>
    <row r="1604" spans="1:60" ht="17" hidden="1" outlineLevel="1" x14ac:dyDescent="0.2">
      <c r="B1604" s="82">
        <v>27</v>
      </c>
      <c r="C1604" s="144" t="s">
        <v>124</v>
      </c>
      <c r="D1604" s="144"/>
      <c r="E1604" s="82" t="s">
        <v>120</v>
      </c>
      <c r="F1604" s="143">
        <v>1.8110999999999999</v>
      </c>
      <c r="G1604" s="142">
        <f>+[2]THKL!F1609</f>
        <v>1.8110999999999999</v>
      </c>
      <c r="H1604" s="132"/>
      <c r="I1604" s="132"/>
      <c r="J1604" s="132"/>
      <c r="K1604" s="156" t="s">
        <v>89</v>
      </c>
      <c r="L1604" s="157">
        <f>'[3]BDG (XD)'!$AA$955*100</f>
        <v>26537135.877452388</v>
      </c>
      <c r="M1604" s="157">
        <f>SUM(K1604:L1604)</f>
        <v>26537135.877452388</v>
      </c>
      <c r="N1604" s="83">
        <f>IF(V1604&lt;&gt;"VTC VHm",_xlfn.XLOOKUP(Z1604,$AC$4015:$AC$4035,$AD$4015:$AD$4035,0)*M1604,_xlfn.XLOOKUP(Z1604,$AC$4015:$AC$4035,$AD$4015:$AD$4035,0)*L1604)</f>
        <v>9287997.5571083352</v>
      </c>
      <c r="O1604" s="83">
        <f>IF(V1604&lt;&gt;"VTC VHm",_xlfn.XLOOKUP(Z1604,$AC$4015:$AC$4035,$AE$4015:$AE$4035,0)*M1604,_xlfn.XLOOKUP(Z1604,$AC$4015:$AC$4035,$AE$4015:$AE$4035,0)*L1604)</f>
        <v>0</v>
      </c>
      <c r="P1604" s="83">
        <f>SUM(N1604:O1604)</f>
        <v>9287997.5571083352</v>
      </c>
      <c r="Q1604" s="157">
        <f>M1604*G1604</f>
        <v>48061406.78765402</v>
      </c>
      <c r="R1604" s="157">
        <f>G1604*P1604</f>
        <v>16821492.375678904</v>
      </c>
      <c r="S1604" s="83">
        <f>SUM(Q1604:R1604)</f>
        <v>64882899.163332924</v>
      </c>
      <c r="T1604" s="156" t="s">
        <v>50</v>
      </c>
      <c r="U1604" s="132"/>
      <c r="V1604" s="132"/>
      <c r="W1604" s="132"/>
      <c r="X1604" s="44" t="s">
        <v>33</v>
      </c>
      <c r="Y1604" s="44"/>
      <c r="Z1604" s="44" t="s">
        <v>16</v>
      </c>
      <c r="AA1604" s="44" t="s">
        <v>80</v>
      </c>
      <c r="AB1604" s="2">
        <v>13433443.847046398</v>
      </c>
      <c r="AC1604" s="2">
        <v>24329310.151385728</v>
      </c>
      <c r="AD1604" s="2">
        <f>+M1604</f>
        <v>26537135.877452388</v>
      </c>
      <c r="AE1604" s="2">
        <f>+AD1604*14%</f>
        <v>3715199.0228433348</v>
      </c>
      <c r="AF1604" s="155">
        <f>+AD1604*35%</f>
        <v>9287997.5571083352</v>
      </c>
      <c r="AG1604" s="2">
        <f>+AD1604*F1604</f>
        <v>48061406.78765402</v>
      </c>
      <c r="AH1604" s="2">
        <f>+AE1604*F1604</f>
        <v>6728596.9502715636</v>
      </c>
      <c r="AI1604" s="2">
        <f>+AF1604*F1604</f>
        <v>16821492.375678904</v>
      </c>
      <c r="AJ1604" s="2">
        <f>SUM(AG1604:AI1604)</f>
        <v>71611496.113604486</v>
      </c>
      <c r="AK1604" s="2">
        <f>+AD1604*G1604</f>
        <v>48061406.78765402</v>
      </c>
      <c r="AL1604" s="2">
        <f>+AE1604*G1604</f>
        <v>6728596.9502715636</v>
      </c>
      <c r="AM1604" s="2">
        <f>+AF1604*G1604</f>
        <v>16821492.375678904</v>
      </c>
      <c r="AN1604" s="155">
        <f>SUM(AK1604:AM1604)</f>
        <v>71611496.113604486</v>
      </c>
      <c r="AQ1604" s="145" t="s">
        <v>79</v>
      </c>
      <c r="AU1604" s="8" t="str">
        <f>+K1604</f>
        <v>Bao gồm</v>
      </c>
      <c r="AV1604" s="8">
        <f>+L1604</f>
        <v>26537135.877452388</v>
      </c>
      <c r="AW1604" s="2">
        <f>+M1604</f>
        <v>26537135.877452388</v>
      </c>
      <c r="AX1604" s="8">
        <f>F1604*AW1604</f>
        <v>48061406.78765402</v>
      </c>
      <c r="AY1604" s="8">
        <f>IF(AQ1604="CT",7%,5%)*AX1604</f>
        <v>2403070.3393827011</v>
      </c>
      <c r="AZ1604" s="8">
        <f>AX1604*2%</f>
        <v>961228.13575308037</v>
      </c>
      <c r="BA1604" s="8">
        <f>IF(BB1604&gt;0,0,AX1604*5%)</f>
        <v>0</v>
      </c>
      <c r="BB1604" s="8">
        <f>(AX1604-BG1604)*35%</f>
        <v>16821492.375678904</v>
      </c>
      <c r="BC1604" s="8">
        <f>+AX1604+AY1604+AZ1604+BA1604+BB1604</f>
        <v>68247197.638468713</v>
      </c>
      <c r="BD1604" s="8">
        <f>AX1604-AT1604</f>
        <v>48061406.78765402</v>
      </c>
      <c r="BE1604" s="2"/>
      <c r="BH1604" s="2"/>
    </row>
    <row r="1605" spans="1:60" ht="34" hidden="1" outlineLevel="1" x14ac:dyDescent="0.2">
      <c r="B1605" s="82">
        <v>28</v>
      </c>
      <c r="C1605" s="144" t="s">
        <v>1029</v>
      </c>
      <c r="D1605" s="144"/>
      <c r="E1605" s="82" t="s">
        <v>104</v>
      </c>
      <c r="F1605" s="143">
        <v>14.316000000000001</v>
      </c>
      <c r="G1605" s="142">
        <f>+[2]THKL!F1610</f>
        <v>14.316000000000001</v>
      </c>
      <c r="H1605" s="132"/>
      <c r="I1605" s="132"/>
      <c r="J1605" s="132"/>
      <c r="K1605" s="156" t="str">
        <f>$K$1135</f>
        <v>Bao gồm</v>
      </c>
      <c r="L1605" s="157">
        <f>$L$1135</f>
        <v>2074385.9787777774</v>
      </c>
      <c r="M1605" s="157">
        <f>SUM(K1605:L1605)</f>
        <v>2074385.9787777774</v>
      </c>
      <c r="N1605" s="83">
        <f>IF(V1605&lt;&gt;"VTC VHm",_xlfn.XLOOKUP(Z1605,$AC$4015:$AC$4035,$AD$4015:$AD$4035,0)*M1605,_xlfn.XLOOKUP(Z1605,$AC$4015:$AC$4035,$AD$4015:$AD$4035,0)*L1605)</f>
        <v>726035.092572222</v>
      </c>
      <c r="O1605" s="83">
        <f>IF(V1605&lt;&gt;"VTC VHm",_xlfn.XLOOKUP(Z1605,$AC$4015:$AC$4035,$AE$4015:$AE$4035,0)*M1605,_xlfn.XLOOKUP(Z1605,$AC$4015:$AC$4035,$AE$4015:$AE$4035,0)*L1605)</f>
        <v>0</v>
      </c>
      <c r="P1605" s="83">
        <f>SUM(N1605:O1605)</f>
        <v>726035.092572222</v>
      </c>
      <c r="Q1605" s="157">
        <f>M1605*G1605</f>
        <v>29696909.672182664</v>
      </c>
      <c r="R1605" s="157">
        <f>G1605*P1605</f>
        <v>10393918.385263931</v>
      </c>
      <c r="S1605" s="83">
        <f>SUM(Q1605:R1605)</f>
        <v>40090828.057446599</v>
      </c>
      <c r="T1605" s="156" t="s">
        <v>50</v>
      </c>
      <c r="U1605" s="132"/>
      <c r="V1605" s="132"/>
      <c r="W1605" s="132"/>
      <c r="X1605" s="44" t="s">
        <v>33</v>
      </c>
      <c r="Y1605" s="44"/>
      <c r="Z1605" s="44" t="s">
        <v>16</v>
      </c>
      <c r="AA1605" s="44" t="s">
        <v>80</v>
      </c>
      <c r="AB1605" s="2">
        <v>2504939.1702356916</v>
      </c>
      <c r="AC1605" s="2">
        <v>35860709.161094166</v>
      </c>
      <c r="AD1605" s="2">
        <f>+M1605</f>
        <v>2074385.9787777774</v>
      </c>
      <c r="AE1605" s="2">
        <f>+AD1605*14%</f>
        <v>290414.03702888888</v>
      </c>
      <c r="AF1605" s="155">
        <f>+AD1605*35%</f>
        <v>726035.092572222</v>
      </c>
      <c r="AG1605" s="2">
        <f>+AD1605*F1605</f>
        <v>29696909.672182664</v>
      </c>
      <c r="AH1605" s="2">
        <f>+AE1605*F1605</f>
        <v>4157567.3541055736</v>
      </c>
      <c r="AI1605" s="2">
        <f>+AF1605*F1605</f>
        <v>10393918.385263931</v>
      </c>
      <c r="AJ1605" s="2">
        <f>SUM(AG1605:AI1605)</f>
        <v>44248395.411552176</v>
      </c>
      <c r="AK1605" s="2">
        <f>+AD1605*G1605</f>
        <v>29696909.672182664</v>
      </c>
      <c r="AL1605" s="2">
        <f>+AE1605*G1605</f>
        <v>4157567.3541055736</v>
      </c>
      <c r="AM1605" s="2">
        <f>+AF1605*G1605</f>
        <v>10393918.385263931</v>
      </c>
      <c r="AN1605" s="155">
        <f>SUM(AK1605:AM1605)</f>
        <v>44248395.411552176</v>
      </c>
      <c r="AQ1605" s="145" t="s">
        <v>79</v>
      </c>
      <c r="AU1605" s="8">
        <f>+BH1605</f>
        <v>250000</v>
      </c>
      <c r="AV1605" s="8">
        <f>+L1605</f>
        <v>2074385.9787777774</v>
      </c>
      <c r="AW1605" s="2">
        <f>+AU1605+AV1605</f>
        <v>2324385.9787777774</v>
      </c>
      <c r="AX1605" s="8">
        <f>F1605*AW1605</f>
        <v>33275909.672182664</v>
      </c>
      <c r="AY1605" s="8">
        <f>IF(AQ1605="CT",7%,5%)*AX1605</f>
        <v>1663795.4836091334</v>
      </c>
      <c r="AZ1605" s="8">
        <f>AX1605*2%</f>
        <v>665518.19344365329</v>
      </c>
      <c r="BA1605" s="8">
        <f>IF(BB1605&gt;0,0,AX1605*5%)</f>
        <v>0</v>
      </c>
      <c r="BB1605" s="8">
        <f>(AX1605-BG1605)*35%</f>
        <v>11646568.385263931</v>
      </c>
      <c r="BC1605" s="8">
        <f>+AX1605+AY1605+AZ1605+BA1605+BB1605</f>
        <v>47251791.73449938</v>
      </c>
      <c r="BD1605" s="8">
        <f>AX1605-AT1605</f>
        <v>33275909.672182664</v>
      </c>
      <c r="BE1605" s="2"/>
      <c r="BH1605" s="2">
        <v>250000</v>
      </c>
    </row>
    <row r="1606" spans="1:60" ht="51" hidden="1" outlineLevel="1" x14ac:dyDescent="0.2">
      <c r="B1606" s="82">
        <v>29</v>
      </c>
      <c r="C1606" s="144" t="s">
        <v>764</v>
      </c>
      <c r="D1606" s="144"/>
      <c r="E1606" s="82" t="s">
        <v>91</v>
      </c>
      <c r="F1606" s="143">
        <v>1.8456999999999999</v>
      </c>
      <c r="G1606" s="142">
        <f>+[2]THKL!F1611</f>
        <v>1.8456999999999999</v>
      </c>
      <c r="H1606" s="132"/>
      <c r="I1606" s="132"/>
      <c r="J1606" s="132"/>
      <c r="K1606" s="156">
        <f>$K$4010*1000</f>
        <v>15050000</v>
      </c>
      <c r="L1606" s="157">
        <f>'[3]BDG (XD)'!$AA$966*1000</f>
        <v>7690671</v>
      </c>
      <c r="M1606" s="157">
        <f>SUM(K1606:L1606)</f>
        <v>22740671</v>
      </c>
      <c r="N1606" s="83">
        <f>IF(V1606&lt;&gt;"VTC VHm",_xlfn.XLOOKUP(Z1606,$AC$4015:$AC$4035,$AD$4015:$AD$4035,0)*M1606,_xlfn.XLOOKUP(Z1606,$AC$4015:$AC$4035,$AD$4015:$AD$4035,0)*L1606)</f>
        <v>2691734.8499999996</v>
      </c>
      <c r="O1606" s="83">
        <f>IF(V1606&lt;&gt;"VTC VHm",_xlfn.XLOOKUP(Z1606,$AC$4015:$AC$4035,$AE$4015:$AE$4035,0)*M1606,_xlfn.XLOOKUP(Z1606,$AC$4015:$AC$4035,$AE$4015:$AE$4035,0)*L1606)</f>
        <v>0</v>
      </c>
      <c r="P1606" s="83">
        <f>SUM(N1606:O1606)</f>
        <v>2691734.8499999996</v>
      </c>
      <c r="Q1606" s="157">
        <f>M1606*G1606</f>
        <v>41972456.464699998</v>
      </c>
      <c r="R1606" s="157">
        <f>G1606*P1606</f>
        <v>4968135.0126449987</v>
      </c>
      <c r="S1606" s="83">
        <f>SUM(Q1606:R1606)</f>
        <v>46940591.477344997</v>
      </c>
      <c r="T1606" s="156"/>
      <c r="U1606" s="132"/>
      <c r="V1606" s="82" t="s">
        <v>34</v>
      </c>
      <c r="W1606" s="132"/>
      <c r="X1606" s="44" t="s">
        <v>33</v>
      </c>
      <c r="Y1606" s="44"/>
      <c r="Z1606" s="44" t="s">
        <v>16</v>
      </c>
      <c r="AA1606" s="44" t="s">
        <v>80</v>
      </c>
      <c r="AB1606" s="2">
        <v>24121329.560974319</v>
      </c>
      <c r="AC1606" s="2">
        <v>44520737.970690295</v>
      </c>
      <c r="AD1606" s="2">
        <f>+M1606</f>
        <v>22740671</v>
      </c>
      <c r="AE1606" s="2">
        <f>+AD1606*14%</f>
        <v>3183693.9400000004</v>
      </c>
      <c r="AF1606" s="155">
        <f>+AD1606*35%</f>
        <v>7959234.8499999996</v>
      </c>
      <c r="AG1606" s="2">
        <f>+AD1606*F1606</f>
        <v>41972456.464699998</v>
      </c>
      <c r="AH1606" s="2">
        <f>+AE1606*F1606</f>
        <v>5876143.9050580002</v>
      </c>
      <c r="AI1606" s="2">
        <f>+AF1606*F1606</f>
        <v>14690359.762644999</v>
      </c>
      <c r="AJ1606" s="2">
        <f>SUM(AG1606:AI1606)</f>
        <v>62538960.132402994</v>
      </c>
      <c r="AK1606" s="2">
        <f>+AD1606*G1606</f>
        <v>41972456.464699998</v>
      </c>
      <c r="AL1606" s="2">
        <f>+AE1606*G1606</f>
        <v>5876143.9050580002</v>
      </c>
      <c r="AM1606" s="2">
        <f>+AF1606*G1606</f>
        <v>14690359.762644999</v>
      </c>
      <c r="AN1606" s="155">
        <f>SUM(AK1606:AM1606)</f>
        <v>62538960.132402994</v>
      </c>
      <c r="AQ1606" s="145" t="s">
        <v>79</v>
      </c>
      <c r="AU1606" s="8">
        <f>+K1606</f>
        <v>15050000</v>
      </c>
      <c r="AV1606" s="8">
        <f>+L1606</f>
        <v>7690671</v>
      </c>
      <c r="AW1606" s="2">
        <f>+M1606</f>
        <v>22740671</v>
      </c>
      <c r="AX1606" s="8">
        <f>F1606*AW1606</f>
        <v>41972456.464699998</v>
      </c>
      <c r="AY1606" s="8">
        <f>IF(AQ1606="CT",7%,5%)*AX1606</f>
        <v>2098622.823235</v>
      </c>
      <c r="AZ1606" s="8">
        <f>AX1606*2%</f>
        <v>839449.12929399998</v>
      </c>
      <c r="BA1606" s="8">
        <f>IF(BB1606&gt;0,0,AX1606*5%)</f>
        <v>0</v>
      </c>
      <c r="BB1606" s="8">
        <f>(AX1606-BG1606)*35%</f>
        <v>4968135.0126449987</v>
      </c>
      <c r="BC1606" s="8">
        <f>+AX1606+AY1606+AZ1606+BA1606+BB1606</f>
        <v>49878663.429873995</v>
      </c>
      <c r="BD1606" s="8">
        <f>AX1606-AT1606</f>
        <v>41972456.464699998</v>
      </c>
      <c r="BE1606" s="2"/>
      <c r="BG1606" s="7">
        <f>+K1606*F1606</f>
        <v>27777785</v>
      </c>
      <c r="BH1606" s="2"/>
    </row>
    <row r="1607" spans="1:60" ht="17" hidden="1" outlineLevel="1" x14ac:dyDescent="0.2">
      <c r="B1607" s="82">
        <v>30</v>
      </c>
      <c r="C1607" s="144" t="s">
        <v>762</v>
      </c>
      <c r="D1607" s="144"/>
      <c r="E1607" s="82" t="s">
        <v>120</v>
      </c>
      <c r="F1607" s="143">
        <v>1.1719999999999999</v>
      </c>
      <c r="G1607" s="142">
        <f>+[2]THKL!F1612</f>
        <v>1.1719999999999999</v>
      </c>
      <c r="H1607" s="132"/>
      <c r="I1607" s="132"/>
      <c r="J1607" s="132"/>
      <c r="K1607" s="156" t="s">
        <v>89</v>
      </c>
      <c r="L1607" s="157">
        <f>'[3]BDG (XD)'!$AA$955*100</f>
        <v>26537135.877452388</v>
      </c>
      <c r="M1607" s="157">
        <f>SUM(K1607:L1607)</f>
        <v>26537135.877452388</v>
      </c>
      <c r="N1607" s="83">
        <f>IF(V1607&lt;&gt;"VTC VHm",_xlfn.XLOOKUP(Z1607,$AC$4015:$AC$4035,$AD$4015:$AD$4035,0)*M1607,_xlfn.XLOOKUP(Z1607,$AC$4015:$AC$4035,$AD$4015:$AD$4035,0)*L1607)</f>
        <v>9287997.5571083352</v>
      </c>
      <c r="O1607" s="83">
        <f>IF(V1607&lt;&gt;"VTC VHm",_xlfn.XLOOKUP(Z1607,$AC$4015:$AC$4035,$AE$4015:$AE$4035,0)*M1607,_xlfn.XLOOKUP(Z1607,$AC$4015:$AC$4035,$AE$4015:$AE$4035,0)*L1607)</f>
        <v>0</v>
      </c>
      <c r="P1607" s="83">
        <f>SUM(N1607:O1607)</f>
        <v>9287997.5571083352</v>
      </c>
      <c r="Q1607" s="157">
        <f>M1607*G1607</f>
        <v>31101523.248374198</v>
      </c>
      <c r="R1607" s="157">
        <f>G1607*P1607</f>
        <v>10885533.136930969</v>
      </c>
      <c r="S1607" s="83">
        <f>SUM(Q1607:R1607)</f>
        <v>41987056.385305166</v>
      </c>
      <c r="T1607" s="156" t="s">
        <v>50</v>
      </c>
      <c r="U1607" s="132"/>
      <c r="V1607" s="132"/>
      <c r="W1607" s="132"/>
      <c r="X1607" s="44" t="s">
        <v>33</v>
      </c>
      <c r="Y1607" s="44"/>
      <c r="Z1607" s="44" t="s">
        <v>16</v>
      </c>
      <c r="AA1607" s="44" t="s">
        <v>80</v>
      </c>
      <c r="AB1607" s="2">
        <v>12037886.285118474</v>
      </c>
      <c r="AC1607" s="2">
        <v>14108402.72615885</v>
      </c>
      <c r="AD1607" s="2">
        <f>+M1607</f>
        <v>26537135.877452388</v>
      </c>
      <c r="AE1607" s="2">
        <f>+AD1607*14%</f>
        <v>3715199.0228433348</v>
      </c>
      <c r="AF1607" s="155">
        <f>+AD1607*35%</f>
        <v>9287997.5571083352</v>
      </c>
      <c r="AG1607" s="2">
        <f>+AD1607*F1607</f>
        <v>31101523.248374198</v>
      </c>
      <c r="AH1607" s="2">
        <f>+AE1607*F1607</f>
        <v>4354213.2547723884</v>
      </c>
      <c r="AI1607" s="2">
        <f>+AF1607*F1607</f>
        <v>10885533.136930969</v>
      </c>
      <c r="AJ1607" s="2">
        <f>SUM(AG1607:AI1607)</f>
        <v>46341269.640077561</v>
      </c>
      <c r="AK1607" s="2">
        <f>+AD1607*G1607</f>
        <v>31101523.248374198</v>
      </c>
      <c r="AL1607" s="2">
        <f>+AE1607*G1607</f>
        <v>4354213.2547723884</v>
      </c>
      <c r="AM1607" s="2">
        <f>+AF1607*G1607</f>
        <v>10885533.136930969</v>
      </c>
      <c r="AN1607" s="155">
        <f>SUM(AK1607:AM1607)</f>
        <v>46341269.640077561</v>
      </c>
      <c r="AQ1607" s="145" t="s">
        <v>79</v>
      </c>
      <c r="AU1607" s="8" t="str">
        <f>+K1607</f>
        <v>Bao gồm</v>
      </c>
      <c r="AV1607" s="8">
        <f>+L1607</f>
        <v>26537135.877452388</v>
      </c>
      <c r="AW1607" s="2">
        <f>+M1607</f>
        <v>26537135.877452388</v>
      </c>
      <c r="AX1607" s="8">
        <f>F1607*AW1607</f>
        <v>31101523.248374198</v>
      </c>
      <c r="AY1607" s="8">
        <f>IF(AQ1607="CT",7%,5%)*AX1607</f>
        <v>1555076.1624187101</v>
      </c>
      <c r="AZ1607" s="8">
        <f>AX1607*2%</f>
        <v>622030.464967484</v>
      </c>
      <c r="BA1607" s="8">
        <f>IF(BB1607&gt;0,0,AX1607*5%)</f>
        <v>0</v>
      </c>
      <c r="BB1607" s="8">
        <f>(AX1607-BG1607)*35%</f>
        <v>10885533.136930969</v>
      </c>
      <c r="BC1607" s="8">
        <f>+AX1607+AY1607+AZ1607+BA1607+BB1607</f>
        <v>44164163.012691364</v>
      </c>
      <c r="BD1607" s="8">
        <f>AX1607-AT1607</f>
        <v>31101523.248374198</v>
      </c>
      <c r="BE1607" s="2"/>
      <c r="BH1607" s="2"/>
    </row>
    <row r="1608" spans="1:60" s="92" customFormat="1" ht="17" collapsed="1" x14ac:dyDescent="0.2">
      <c r="B1608" s="163" t="s">
        <v>1028</v>
      </c>
      <c r="C1608" s="164" t="s">
        <v>119</v>
      </c>
      <c r="D1608" s="164"/>
      <c r="E1608" s="163"/>
      <c r="F1608" s="162"/>
      <c r="G1608" s="149">
        <f>+[2]THKL!F1613</f>
        <v>0</v>
      </c>
      <c r="H1608" s="158"/>
      <c r="I1608" s="158"/>
      <c r="J1608" s="158"/>
      <c r="K1608" s="159"/>
      <c r="L1608" s="161"/>
      <c r="M1608" s="161">
        <f>SUM(K1608:L1608)</f>
        <v>0</v>
      </c>
      <c r="N1608" s="83">
        <f>IF(V1608&lt;&gt;"VTC VHm",_xlfn.XLOOKUP(Z1608,$AC$4015:$AC$4035,$AD$4015:$AD$4035,0)*M1608,_xlfn.XLOOKUP(Z1608,$AC$4015:$AC$4035,$AD$4015:$AD$4035,0)*L1608)</f>
        <v>0</v>
      </c>
      <c r="O1608" s="83">
        <f>IF(V1608&lt;&gt;"VTC VHm",_xlfn.XLOOKUP(Z1608,$AC$4015:$AC$4035,$AE$4015:$AE$4035,0)*M1608,_xlfn.XLOOKUP(Z1608,$AC$4015:$AC$4035,$AE$4015:$AE$4035,0)*L1608)</f>
        <v>0</v>
      </c>
      <c r="P1608" s="160">
        <f>SUM(N1608:O1608)</f>
        <v>0</v>
      </c>
      <c r="Q1608" s="161">
        <f>M1608*G1608</f>
        <v>0</v>
      </c>
      <c r="R1608" s="161">
        <f>G1608*P1608</f>
        <v>0</v>
      </c>
      <c r="S1608" s="160">
        <f>SUM(Q1608:R1608)</f>
        <v>0</v>
      </c>
      <c r="T1608" s="159"/>
      <c r="U1608" s="158"/>
      <c r="V1608" s="158"/>
      <c r="W1608" s="158"/>
      <c r="X1608" s="94" t="s">
        <v>33</v>
      </c>
      <c r="Y1608" s="94"/>
      <c r="Z1608" s="94" t="s">
        <v>16</v>
      </c>
      <c r="AA1608" s="94" t="s">
        <v>80</v>
      </c>
      <c r="AB1608" s="2"/>
      <c r="AC1608" s="2">
        <v>0</v>
      </c>
      <c r="AD1608" s="93">
        <f>+M1608</f>
        <v>0</v>
      </c>
      <c r="AE1608" s="93">
        <f>+AD1608*14%</f>
        <v>0</v>
      </c>
      <c r="AF1608" s="93">
        <f>+AD1608*35%</f>
        <v>0</v>
      </c>
      <c r="AG1608" s="93">
        <f>+AD1608*F1608</f>
        <v>0</v>
      </c>
      <c r="AH1608" s="93">
        <f>+AE1608*F1608</f>
        <v>0</v>
      </c>
      <c r="AI1608" s="93">
        <f>+AF1608*F1608</f>
        <v>0</v>
      </c>
      <c r="AJ1608" s="93">
        <f>SUM(AG1608:AI1608)</f>
        <v>0</v>
      </c>
      <c r="AK1608" s="93">
        <f>+AD1608*G1608</f>
        <v>0</v>
      </c>
      <c r="AL1608" s="93">
        <f>+AE1608*G1608</f>
        <v>0</v>
      </c>
      <c r="AM1608" s="93">
        <f>+AF1608*G1608</f>
        <v>0</v>
      </c>
      <c r="AN1608" s="93">
        <f>SUM(AK1608:AM1608)</f>
        <v>0</v>
      </c>
      <c r="AQ1608" s="145" t="s">
        <v>79</v>
      </c>
      <c r="AU1608" s="8">
        <f>+K1608</f>
        <v>0</v>
      </c>
      <c r="AV1608" s="8">
        <f>+L1608</f>
        <v>0</v>
      </c>
      <c r="AW1608" s="2">
        <f>+M1608</f>
        <v>0</v>
      </c>
      <c r="AX1608" s="8">
        <f>F1608*AW1608</f>
        <v>0</v>
      </c>
      <c r="AY1608" s="8">
        <f>IF(AQ1608="CT",7%,5%)*AX1608</f>
        <v>0</v>
      </c>
      <c r="AZ1608" s="8">
        <f>AX1608*2%</f>
        <v>0</v>
      </c>
      <c r="BA1608" s="8">
        <f>IF(BB1608&gt;0,0,AX1608*5%)</f>
        <v>0</v>
      </c>
      <c r="BB1608" s="8">
        <f>(AX1608-BG1608)*35%</f>
        <v>0</v>
      </c>
      <c r="BC1608" s="8">
        <f>+AX1608+AY1608+AZ1608+BA1608+BB1608</f>
        <v>0</v>
      </c>
      <c r="BD1608" s="8">
        <f>AX1608-AT1608</f>
        <v>0</v>
      </c>
      <c r="BE1608" s="2"/>
      <c r="BH1608" s="2"/>
    </row>
    <row r="1609" spans="1:60" ht="51" hidden="1" outlineLevel="1" x14ac:dyDescent="0.2">
      <c r="B1609" s="82">
        <v>1</v>
      </c>
      <c r="C1609" s="144" t="s">
        <v>1027</v>
      </c>
      <c r="D1609" s="144"/>
      <c r="E1609" s="82" t="s">
        <v>104</v>
      </c>
      <c r="F1609" s="143">
        <v>47.1282</v>
      </c>
      <c r="G1609" s="142">
        <f>+[2]THKL!F1614</f>
        <v>47.1282</v>
      </c>
      <c r="H1609" s="132"/>
      <c r="I1609" s="132"/>
      <c r="J1609" s="132"/>
      <c r="K1609" s="156" t="s">
        <v>89</v>
      </c>
      <c r="L1609" s="157">
        <f>'[3]BDG (XD)'!$AA$1001</f>
        <v>4397811.0372727271</v>
      </c>
      <c r="M1609" s="157">
        <f>SUM(K1609:L1609)</f>
        <v>4397811.0372727271</v>
      </c>
      <c r="N1609" s="83">
        <f>IF(V1609&lt;&gt;"VTC VHm",_xlfn.XLOOKUP(Z1609,$AC$4015:$AC$4035,$AD$4015:$AD$4035,0)*M1609,_xlfn.XLOOKUP(Z1609,$AC$4015:$AC$4035,$AD$4015:$AD$4035,0)*L1609)</f>
        <v>1539233.8630454545</v>
      </c>
      <c r="O1609" s="83">
        <f>IF(V1609&lt;&gt;"VTC VHm",_xlfn.XLOOKUP(Z1609,$AC$4015:$AC$4035,$AE$4015:$AE$4035,0)*M1609,_xlfn.XLOOKUP(Z1609,$AC$4015:$AC$4035,$AE$4015:$AE$4035,0)*L1609)</f>
        <v>0</v>
      </c>
      <c r="P1609" s="83">
        <f>SUM(N1609:O1609)</f>
        <v>1539233.8630454545</v>
      </c>
      <c r="Q1609" s="157">
        <f>M1609*G1609</f>
        <v>207260918.12679654</v>
      </c>
      <c r="R1609" s="157">
        <f>G1609*P1609</f>
        <v>72541321.344378784</v>
      </c>
      <c r="S1609" s="83">
        <f>SUM(Q1609:R1609)</f>
        <v>279802239.47117531</v>
      </c>
      <c r="T1609" s="156" t="s">
        <v>50</v>
      </c>
      <c r="U1609" s="132"/>
      <c r="V1609" s="132"/>
      <c r="W1609" s="132"/>
      <c r="X1609" s="44" t="s">
        <v>33</v>
      </c>
      <c r="Y1609" s="44"/>
      <c r="Z1609" s="44" t="s">
        <v>16</v>
      </c>
      <c r="AA1609" s="44" t="s">
        <v>80</v>
      </c>
      <c r="AB1609" s="2">
        <v>2990973.4153123461</v>
      </c>
      <c r="AC1609" s="2">
        <v>140959193.31152332</v>
      </c>
      <c r="AD1609" s="2">
        <f>+M1609</f>
        <v>4397811.0372727271</v>
      </c>
      <c r="AE1609" s="2">
        <f>+AD1609*14%</f>
        <v>615693.54521818191</v>
      </c>
      <c r="AF1609" s="155">
        <f>+AD1609*35%</f>
        <v>1539233.8630454545</v>
      </c>
      <c r="AG1609" s="2">
        <f>+AD1609*F1609</f>
        <v>207260918.12679654</v>
      </c>
      <c r="AH1609" s="2">
        <f>+AE1609*F1609</f>
        <v>29016528.537751522</v>
      </c>
      <c r="AI1609" s="2">
        <f>+AF1609*F1609</f>
        <v>72541321.344378784</v>
      </c>
      <c r="AJ1609" s="2">
        <f>SUM(AG1609:AI1609)</f>
        <v>308818768.00892687</v>
      </c>
      <c r="AK1609" s="2">
        <f>+AD1609*G1609</f>
        <v>207260918.12679654</v>
      </c>
      <c r="AL1609" s="2">
        <f>+AE1609*G1609</f>
        <v>29016528.537751522</v>
      </c>
      <c r="AM1609" s="2">
        <f>+AF1609*G1609</f>
        <v>72541321.344378784</v>
      </c>
      <c r="AN1609" s="155">
        <f>SUM(AK1609:AM1609)</f>
        <v>308818768.00892687</v>
      </c>
      <c r="AQ1609" s="145" t="s">
        <v>79</v>
      </c>
      <c r="AU1609" s="8" t="str">
        <f>+K1609</f>
        <v>Bao gồm</v>
      </c>
      <c r="AV1609" s="8">
        <f>+L1609</f>
        <v>4397811.0372727271</v>
      </c>
      <c r="AW1609" s="2">
        <f>+M1609</f>
        <v>4397811.0372727271</v>
      </c>
      <c r="AX1609" s="8">
        <f>F1609*AW1609</f>
        <v>207260918.12679654</v>
      </c>
      <c r="AY1609" s="8">
        <f>IF(AQ1609="CT",7%,5%)*AX1609</f>
        <v>10363045.906339828</v>
      </c>
      <c r="AZ1609" s="8">
        <f>AX1609*2%</f>
        <v>4145218.3625359312</v>
      </c>
      <c r="BA1609" s="8">
        <f>IF(BB1609&gt;0,0,AX1609*5%)</f>
        <v>0</v>
      </c>
      <c r="BB1609" s="8">
        <f>(AX1609-BG1609)*35%</f>
        <v>72541321.344378784</v>
      </c>
      <c r="BC1609" s="8">
        <f>+AX1609+AY1609+AZ1609+BA1609+BB1609</f>
        <v>294310503.74005109</v>
      </c>
      <c r="BD1609" s="8">
        <f>AX1609-AT1609</f>
        <v>207260918.12679654</v>
      </c>
      <c r="BE1609" s="2"/>
      <c r="BH1609" s="2"/>
    </row>
    <row r="1610" spans="1:60" ht="51" hidden="1" outlineLevel="1" x14ac:dyDescent="0.2">
      <c r="B1610" s="82">
        <v>2</v>
      </c>
      <c r="C1610" s="144" t="s">
        <v>1026</v>
      </c>
      <c r="D1610" s="144"/>
      <c r="E1610" s="82" t="s">
        <v>104</v>
      </c>
      <c r="F1610" s="143">
        <v>10.530200000000001</v>
      </c>
      <c r="G1610" s="142">
        <f>+[2]THKL!F1615</f>
        <v>10.530200000000001</v>
      </c>
      <c r="H1610" s="132"/>
      <c r="I1610" s="132"/>
      <c r="J1610" s="132"/>
      <c r="K1610" s="156" t="str">
        <f>$K$1155</f>
        <v>Bao gồm</v>
      </c>
      <c r="L1610" s="157">
        <f>$L$1155</f>
        <v>5231283.6372727267</v>
      </c>
      <c r="M1610" s="157">
        <f>SUM(K1610:L1610)</f>
        <v>5231283.6372727267</v>
      </c>
      <c r="N1610" s="83">
        <f>IF(V1610&lt;&gt;"VTC VHm",_xlfn.XLOOKUP(Z1610,$AC$4015:$AC$4035,$AD$4015:$AD$4035,0)*M1610,_xlfn.XLOOKUP(Z1610,$AC$4015:$AC$4035,$AD$4015:$AD$4035,0)*L1610)</f>
        <v>1830949.2730454542</v>
      </c>
      <c r="O1610" s="83">
        <f>IF(V1610&lt;&gt;"VTC VHm",_xlfn.XLOOKUP(Z1610,$AC$4015:$AC$4035,$AE$4015:$AE$4035,0)*M1610,_xlfn.XLOOKUP(Z1610,$AC$4015:$AC$4035,$AE$4015:$AE$4035,0)*L1610)</f>
        <v>0</v>
      </c>
      <c r="P1610" s="83">
        <f>SUM(N1610:O1610)</f>
        <v>1830949.2730454542</v>
      </c>
      <c r="Q1610" s="157">
        <f>M1610*G1610</f>
        <v>55086462.957209274</v>
      </c>
      <c r="R1610" s="157">
        <f>G1610*P1610</f>
        <v>19280262.035023242</v>
      </c>
      <c r="S1610" s="83">
        <f>SUM(Q1610:R1610)</f>
        <v>74366724.992232516</v>
      </c>
      <c r="T1610" s="156" t="s">
        <v>50</v>
      </c>
      <c r="U1610" s="132"/>
      <c r="V1610" s="132"/>
      <c r="W1610" s="132"/>
      <c r="X1610" s="44" t="s">
        <v>33</v>
      </c>
      <c r="Y1610" s="44"/>
      <c r="Z1610" s="44" t="s">
        <v>16</v>
      </c>
      <c r="AA1610" s="44" t="s">
        <v>80</v>
      </c>
      <c r="AB1610" s="2">
        <v>3231548.2923271414</v>
      </c>
      <c r="AC1610" s="2">
        <v>34028849.827863269</v>
      </c>
      <c r="AD1610" s="2">
        <f>+M1610</f>
        <v>5231283.6372727267</v>
      </c>
      <c r="AE1610" s="2">
        <f>+AD1610*14%</f>
        <v>732379.70921818179</v>
      </c>
      <c r="AF1610" s="155">
        <f>+AD1610*35%</f>
        <v>1830949.2730454542</v>
      </c>
      <c r="AG1610" s="2">
        <f>+AD1610*F1610</f>
        <v>55086462.957209274</v>
      </c>
      <c r="AH1610" s="2">
        <f>+AE1610*F1610</f>
        <v>7712104.8140092986</v>
      </c>
      <c r="AI1610" s="2">
        <f>+AF1610*F1610</f>
        <v>19280262.035023242</v>
      </c>
      <c r="AJ1610" s="2">
        <f>SUM(AG1610:AI1610)</f>
        <v>82078829.80624181</v>
      </c>
      <c r="AK1610" s="2">
        <f>+AD1610*G1610</f>
        <v>55086462.957209274</v>
      </c>
      <c r="AL1610" s="2">
        <f>+AE1610*G1610</f>
        <v>7712104.8140092986</v>
      </c>
      <c r="AM1610" s="2">
        <f>+AF1610*G1610</f>
        <v>19280262.035023242</v>
      </c>
      <c r="AN1610" s="155">
        <f>SUM(AK1610:AM1610)</f>
        <v>82078829.80624181</v>
      </c>
      <c r="AQ1610" s="145" t="s">
        <v>79</v>
      </c>
      <c r="AU1610" s="8" t="str">
        <f>+K1610</f>
        <v>Bao gồm</v>
      </c>
      <c r="AV1610" s="8">
        <f>+L1610</f>
        <v>5231283.6372727267</v>
      </c>
      <c r="AW1610" s="2">
        <f>+M1610</f>
        <v>5231283.6372727267</v>
      </c>
      <c r="AX1610" s="8">
        <f>F1610*AW1610</f>
        <v>55086462.957209274</v>
      </c>
      <c r="AY1610" s="8">
        <f>IF(AQ1610="CT",7%,5%)*AX1610</f>
        <v>2754323.1478604637</v>
      </c>
      <c r="AZ1610" s="8">
        <f>AX1610*2%</f>
        <v>1101729.2591441856</v>
      </c>
      <c r="BA1610" s="8">
        <f>IF(BB1610&gt;0,0,AX1610*5%)</f>
        <v>0</v>
      </c>
      <c r="BB1610" s="8">
        <f>(AX1610-BG1610)*35%</f>
        <v>19280262.035023246</v>
      </c>
      <c r="BC1610" s="8">
        <f>+AX1610+AY1610+AZ1610+BA1610+BB1610</f>
        <v>78222777.399237171</v>
      </c>
      <c r="BD1610" s="8">
        <f>AX1610-AT1610</f>
        <v>55086462.957209274</v>
      </c>
      <c r="BE1610" s="2"/>
      <c r="BH1610" s="2"/>
    </row>
    <row r="1611" spans="1:60" ht="34" hidden="1" outlineLevel="1" x14ac:dyDescent="0.2">
      <c r="B1611" s="82">
        <v>3</v>
      </c>
      <c r="C1611" s="144" t="s">
        <v>203</v>
      </c>
      <c r="D1611" s="144"/>
      <c r="E1611" s="82" t="s">
        <v>52</v>
      </c>
      <c r="F1611" s="143">
        <v>208.0926</v>
      </c>
      <c r="G1611" s="142">
        <f>+[2]THKL!F1616</f>
        <v>208.0926</v>
      </c>
      <c r="H1611" s="132"/>
      <c r="I1611" s="132"/>
      <c r="J1611" s="132"/>
      <c r="K1611" s="156" t="str">
        <f>$K$116</f>
        <v>Bao gồm</v>
      </c>
      <c r="L1611" s="157">
        <f>$L$116</f>
        <v>207831.07800000013</v>
      </c>
      <c r="M1611" s="157">
        <f>SUM(K1611:L1611)</f>
        <v>207831.07800000013</v>
      </c>
      <c r="N1611" s="83">
        <f>IF(V1611&lt;&gt;"VTC VHm",_xlfn.XLOOKUP(Z1611,$AC$4015:$AC$4035,$AD$4015:$AD$4035,0)*M1611,_xlfn.XLOOKUP(Z1611,$AC$4015:$AC$4035,$AD$4015:$AD$4035,0)*L1611)</f>
        <v>72740.877300000036</v>
      </c>
      <c r="O1611" s="83">
        <f>IF(V1611&lt;&gt;"VTC VHm",_xlfn.XLOOKUP(Z1611,$AC$4015:$AC$4035,$AE$4015:$AE$4035,0)*M1611,_xlfn.XLOOKUP(Z1611,$AC$4015:$AC$4035,$AE$4015:$AE$4035,0)*L1611)</f>
        <v>0</v>
      </c>
      <c r="P1611" s="83">
        <f>SUM(N1611:O1611)</f>
        <v>72740.877300000036</v>
      </c>
      <c r="Q1611" s="157">
        <f>M1611*G1611</f>
        <v>43248109.381822824</v>
      </c>
      <c r="R1611" s="157">
        <f>G1611*P1611</f>
        <v>15136838.283637987</v>
      </c>
      <c r="S1611" s="83">
        <f>SUM(Q1611:R1611)</f>
        <v>58384947.66546081</v>
      </c>
      <c r="T1611" s="156" t="s">
        <v>50</v>
      </c>
      <c r="U1611" s="132"/>
      <c r="V1611" s="132"/>
      <c r="W1611" s="132"/>
      <c r="X1611" s="44" t="s">
        <v>33</v>
      </c>
      <c r="Y1611" s="44"/>
      <c r="Z1611" s="44" t="s">
        <v>16</v>
      </c>
      <c r="AA1611" s="44" t="s">
        <v>80</v>
      </c>
      <c r="AB1611" s="2">
        <v>111339.11804579778</v>
      </c>
      <c r="AC1611" s="2">
        <v>23168846.55585698</v>
      </c>
      <c r="AD1611" s="2">
        <f>+M1611</f>
        <v>207831.07800000013</v>
      </c>
      <c r="AE1611" s="2">
        <f>+AD1611*14%</f>
        <v>29096.350920000019</v>
      </c>
      <c r="AF1611" s="155">
        <f>+AD1611*35%</f>
        <v>72740.877300000036</v>
      </c>
      <c r="AG1611" s="2">
        <f>+AD1611*F1611</f>
        <v>43248109.381822824</v>
      </c>
      <c r="AH1611" s="2">
        <f>+AE1611*F1611</f>
        <v>6054735.3134551961</v>
      </c>
      <c r="AI1611" s="2">
        <f>+AF1611*F1611</f>
        <v>15136838.283637987</v>
      </c>
      <c r="AJ1611" s="2">
        <f>SUM(AG1611:AI1611)</f>
        <v>64439682.978916004</v>
      </c>
      <c r="AK1611" s="2">
        <f>+AD1611*G1611</f>
        <v>43248109.381822824</v>
      </c>
      <c r="AL1611" s="2">
        <f>+AE1611*G1611</f>
        <v>6054735.3134551961</v>
      </c>
      <c r="AM1611" s="2">
        <f>+AF1611*G1611</f>
        <v>15136838.283637987</v>
      </c>
      <c r="AN1611" s="155">
        <f>SUM(AK1611:AM1611)</f>
        <v>64439682.978916004</v>
      </c>
      <c r="AQ1611" s="145" t="s">
        <v>79</v>
      </c>
      <c r="AU1611" s="8" t="str">
        <f>+K1611</f>
        <v>Bao gồm</v>
      </c>
      <c r="AV1611" s="8">
        <f>+L1611</f>
        <v>207831.07800000013</v>
      </c>
      <c r="AW1611" s="2">
        <f>+M1611</f>
        <v>207831.07800000013</v>
      </c>
      <c r="AX1611" s="8">
        <f>F1611*AW1611</f>
        <v>43248109.381822824</v>
      </c>
      <c r="AY1611" s="8">
        <f>IF(AQ1611="CT",7%,5%)*AX1611</f>
        <v>2162405.4690911411</v>
      </c>
      <c r="AZ1611" s="8">
        <f>AX1611*2%</f>
        <v>864962.18763645645</v>
      </c>
      <c r="BA1611" s="8">
        <f>IF(BB1611&gt;0,0,AX1611*5%)</f>
        <v>0</v>
      </c>
      <c r="BB1611" s="8">
        <f>(AX1611-BG1611)*35%</f>
        <v>15136838.283637987</v>
      </c>
      <c r="BC1611" s="8">
        <f>+AX1611+AY1611+AZ1611+BA1611+BB1611</f>
        <v>61412315.322188407</v>
      </c>
      <c r="BD1611" s="8">
        <f>AX1611-AT1611</f>
        <v>43248109.381822824</v>
      </c>
      <c r="BE1611" s="2"/>
      <c r="BH1611" s="2"/>
    </row>
    <row r="1612" spans="1:60" ht="34" hidden="1" outlineLevel="1" x14ac:dyDescent="0.2">
      <c r="B1612" s="82">
        <v>4</v>
      </c>
      <c r="C1612" s="144" t="s">
        <v>116</v>
      </c>
      <c r="D1612" s="144"/>
      <c r="E1612" s="82" t="s">
        <v>52</v>
      </c>
      <c r="F1612" s="143">
        <v>537.28399999999999</v>
      </c>
      <c r="G1612" s="142">
        <f>+[2]THKL!F1617</f>
        <v>537.28399999999999</v>
      </c>
      <c r="H1612" s="132"/>
      <c r="I1612" s="132"/>
      <c r="J1612" s="132"/>
      <c r="K1612" s="156" t="str">
        <f>$K$117</f>
        <v>Bao gồm</v>
      </c>
      <c r="L1612" s="157">
        <f>$L$117</f>
        <v>112916.37900000002</v>
      </c>
      <c r="M1612" s="157">
        <f>SUM(K1612:L1612)</f>
        <v>112916.37900000002</v>
      </c>
      <c r="N1612" s="83">
        <f>IF(V1612&lt;&gt;"VTC VHm",_xlfn.XLOOKUP(Z1612,$AC$4015:$AC$4035,$AD$4015:$AD$4035,0)*M1612,_xlfn.XLOOKUP(Z1612,$AC$4015:$AC$4035,$AD$4015:$AD$4035,0)*L1612)</f>
        <v>39520.732650000005</v>
      </c>
      <c r="O1612" s="83">
        <f>IF(V1612&lt;&gt;"VTC VHm",_xlfn.XLOOKUP(Z1612,$AC$4015:$AC$4035,$AE$4015:$AE$4035,0)*M1612,_xlfn.XLOOKUP(Z1612,$AC$4015:$AC$4035,$AE$4015:$AE$4035,0)*L1612)</f>
        <v>0</v>
      </c>
      <c r="P1612" s="83">
        <f>SUM(N1612:O1612)</f>
        <v>39520.732650000005</v>
      </c>
      <c r="Q1612" s="157">
        <f>M1612*G1612</f>
        <v>60668163.774636008</v>
      </c>
      <c r="R1612" s="157">
        <f>G1612*P1612</f>
        <v>21233857.321122602</v>
      </c>
      <c r="S1612" s="83">
        <f>SUM(Q1612:R1612)</f>
        <v>81902021.095758617</v>
      </c>
      <c r="T1612" s="156" t="s">
        <v>50</v>
      </c>
      <c r="U1612" s="132"/>
      <c r="V1612" s="132"/>
      <c r="W1612" s="132"/>
      <c r="X1612" s="44" t="s">
        <v>33</v>
      </c>
      <c r="Y1612" s="44"/>
      <c r="Z1612" s="44" t="s">
        <v>16</v>
      </c>
      <c r="AA1612" s="44" t="s">
        <v>80</v>
      </c>
      <c r="AB1612" s="2">
        <v>87299.586896016393</v>
      </c>
      <c r="AC1612" s="2">
        <v>46904671.245839268</v>
      </c>
      <c r="AD1612" s="2">
        <f>+M1612</f>
        <v>112916.37900000002</v>
      </c>
      <c r="AE1612" s="2">
        <f>+AD1612*14%</f>
        <v>15808.293060000004</v>
      </c>
      <c r="AF1612" s="155">
        <f>+AD1612*35%</f>
        <v>39520.732650000005</v>
      </c>
      <c r="AG1612" s="2">
        <f>+AD1612*F1612</f>
        <v>60668163.774636008</v>
      </c>
      <c r="AH1612" s="2">
        <f>+AE1612*F1612</f>
        <v>8493542.9284490421</v>
      </c>
      <c r="AI1612" s="2">
        <f>+AF1612*F1612</f>
        <v>21233857.321122602</v>
      </c>
      <c r="AJ1612" s="2">
        <f>SUM(AG1612:AI1612)</f>
        <v>90395564.024207652</v>
      </c>
      <c r="AK1612" s="2">
        <f>+AD1612*G1612</f>
        <v>60668163.774636008</v>
      </c>
      <c r="AL1612" s="2">
        <f>+AE1612*G1612</f>
        <v>8493542.9284490421</v>
      </c>
      <c r="AM1612" s="2">
        <f>+AF1612*G1612</f>
        <v>21233857.321122602</v>
      </c>
      <c r="AN1612" s="155">
        <f>SUM(AK1612:AM1612)</f>
        <v>90395564.024207652</v>
      </c>
      <c r="AQ1612" s="145" t="s">
        <v>79</v>
      </c>
      <c r="AU1612" s="8" t="str">
        <f>+K1612</f>
        <v>Bao gồm</v>
      </c>
      <c r="AV1612" s="8">
        <f>+L1612</f>
        <v>112916.37900000002</v>
      </c>
      <c r="AW1612" s="2">
        <f>+M1612</f>
        <v>112916.37900000002</v>
      </c>
      <c r="AX1612" s="8">
        <f>F1612*AW1612</f>
        <v>60668163.774636008</v>
      </c>
      <c r="AY1612" s="8">
        <f>IF(AQ1612="CT",7%,5%)*AX1612</f>
        <v>3033408.1887318008</v>
      </c>
      <c r="AZ1612" s="8">
        <f>AX1612*2%</f>
        <v>1213363.2754927201</v>
      </c>
      <c r="BA1612" s="8">
        <f>IF(BB1612&gt;0,0,AX1612*5%)</f>
        <v>0</v>
      </c>
      <c r="BB1612" s="8">
        <f>(AX1612-BG1612)*35%</f>
        <v>21233857.321122602</v>
      </c>
      <c r="BC1612" s="8">
        <f>+AX1612+AY1612+AZ1612+BA1612+BB1612</f>
        <v>86148792.559983134</v>
      </c>
      <c r="BD1612" s="8">
        <f>AX1612-AT1612</f>
        <v>60668163.774636008</v>
      </c>
      <c r="BE1612" s="2"/>
      <c r="BH1612" s="2"/>
    </row>
    <row r="1613" spans="1:60" ht="34" hidden="1" outlineLevel="1" x14ac:dyDescent="0.2">
      <c r="B1613" s="82">
        <v>5</v>
      </c>
      <c r="C1613" s="144" t="s">
        <v>115</v>
      </c>
      <c r="D1613" s="144"/>
      <c r="E1613" s="82" t="s">
        <v>52</v>
      </c>
      <c r="F1613" s="143">
        <v>5.98</v>
      </c>
      <c r="G1613" s="142">
        <f>+[2]THKL!F1618</f>
        <v>5.98</v>
      </c>
      <c r="H1613" s="132"/>
      <c r="I1613" s="132"/>
      <c r="J1613" s="132"/>
      <c r="K1613" s="156" t="str">
        <f>$K$122</f>
        <v>Bao gồm</v>
      </c>
      <c r="L1613" s="157">
        <f>$L$122</f>
        <v>207831.07799999954</v>
      </c>
      <c r="M1613" s="157">
        <f>SUM(K1613:L1613)</f>
        <v>207831.07799999954</v>
      </c>
      <c r="N1613" s="83">
        <f>IF(V1613&lt;&gt;"VTC VHm",_xlfn.XLOOKUP(Z1613,$AC$4015:$AC$4035,$AD$4015:$AD$4035,0)*M1613,_xlfn.XLOOKUP(Z1613,$AC$4015:$AC$4035,$AD$4015:$AD$4035,0)*L1613)</f>
        <v>72740.877299999833</v>
      </c>
      <c r="O1613" s="83">
        <f>IF(V1613&lt;&gt;"VTC VHm",_xlfn.XLOOKUP(Z1613,$AC$4015:$AC$4035,$AE$4015:$AE$4035,0)*M1613,_xlfn.XLOOKUP(Z1613,$AC$4015:$AC$4035,$AE$4015:$AE$4035,0)*L1613)</f>
        <v>0</v>
      </c>
      <c r="P1613" s="83">
        <f>SUM(N1613:O1613)</f>
        <v>72740.877299999833</v>
      </c>
      <c r="Q1613" s="157">
        <f>M1613*G1613</f>
        <v>1242829.8464399974</v>
      </c>
      <c r="R1613" s="157">
        <f>G1613*P1613</f>
        <v>434990.44625399902</v>
      </c>
      <c r="S1613" s="83">
        <f>SUM(Q1613:R1613)</f>
        <v>1677820.2926939963</v>
      </c>
      <c r="T1613" s="156" t="s">
        <v>50</v>
      </c>
      <c r="U1613" s="132"/>
      <c r="V1613" s="132"/>
      <c r="W1613" s="132"/>
      <c r="X1613" s="44" t="s">
        <v>33</v>
      </c>
      <c r="Y1613" s="44"/>
      <c r="Z1613" s="44" t="s">
        <v>16</v>
      </c>
      <c r="AA1613" s="44" t="s">
        <v>80</v>
      </c>
      <c r="AB1613" s="2">
        <v>220034.3328696065</v>
      </c>
      <c r="AC1613" s="2">
        <v>1315805.3105602469</v>
      </c>
      <c r="AD1613" s="2">
        <f>+M1613</f>
        <v>207831.07799999954</v>
      </c>
      <c r="AE1613" s="2">
        <f>+AD1613*14%</f>
        <v>29096.350919999939</v>
      </c>
      <c r="AF1613" s="155">
        <f>+AD1613*35%</f>
        <v>72740.877299999833</v>
      </c>
      <c r="AG1613" s="2">
        <f>+AD1613*F1613</f>
        <v>1242829.8464399974</v>
      </c>
      <c r="AH1613" s="2">
        <f>+AE1613*F1613</f>
        <v>173996.17850159964</v>
      </c>
      <c r="AI1613" s="2">
        <f>+AF1613*F1613</f>
        <v>434990.44625399902</v>
      </c>
      <c r="AJ1613" s="2">
        <f>SUM(AG1613:AI1613)</f>
        <v>1851816.4711955963</v>
      </c>
      <c r="AK1613" s="2">
        <f>+AD1613*G1613</f>
        <v>1242829.8464399974</v>
      </c>
      <c r="AL1613" s="2">
        <f>+AE1613*G1613</f>
        <v>173996.17850159964</v>
      </c>
      <c r="AM1613" s="2">
        <f>+AF1613*G1613</f>
        <v>434990.44625399902</v>
      </c>
      <c r="AN1613" s="155">
        <f>SUM(AK1613:AM1613)</f>
        <v>1851816.4711955963</v>
      </c>
      <c r="AQ1613" s="145" t="s">
        <v>79</v>
      </c>
      <c r="AU1613" s="8" t="str">
        <f>+K1613</f>
        <v>Bao gồm</v>
      </c>
      <c r="AV1613" s="8">
        <f>+L1613</f>
        <v>207831.07799999954</v>
      </c>
      <c r="AW1613" s="2">
        <f>+M1613</f>
        <v>207831.07799999954</v>
      </c>
      <c r="AX1613" s="8">
        <f>F1613*AW1613</f>
        <v>1242829.8464399974</v>
      </c>
      <c r="AY1613" s="8">
        <f>IF(AQ1613="CT",7%,5%)*AX1613</f>
        <v>62141.492321999875</v>
      </c>
      <c r="AZ1613" s="8">
        <f>AX1613*2%</f>
        <v>24856.596928799951</v>
      </c>
      <c r="BA1613" s="8">
        <f>IF(BB1613&gt;0,0,AX1613*5%)</f>
        <v>0</v>
      </c>
      <c r="BB1613" s="8">
        <f>(AX1613-BG1613)*35%</f>
        <v>434990.44625399908</v>
      </c>
      <c r="BC1613" s="8">
        <f>+AX1613+AY1613+AZ1613+BA1613+BB1613</f>
        <v>1764818.3819447965</v>
      </c>
      <c r="BD1613" s="8">
        <f>AX1613-AT1613</f>
        <v>1242829.8464399974</v>
      </c>
      <c r="BE1613" s="2"/>
      <c r="BH1613" s="2"/>
    </row>
    <row r="1614" spans="1:60" ht="34" hidden="1" outlineLevel="1" x14ac:dyDescent="0.2">
      <c r="B1614" s="82">
        <v>6</v>
      </c>
      <c r="C1614" s="144" t="s">
        <v>1025</v>
      </c>
      <c r="D1614" s="144"/>
      <c r="E1614" s="82" t="s">
        <v>52</v>
      </c>
      <c r="F1614" s="143">
        <v>208.0926</v>
      </c>
      <c r="G1614" s="142">
        <f>+[2]THKL!F1619</f>
        <v>208.0926</v>
      </c>
      <c r="H1614" s="132"/>
      <c r="I1614" s="132"/>
      <c r="J1614" s="132"/>
      <c r="K1614" s="156" t="str">
        <f>$K$130</f>
        <v>Bao gồm</v>
      </c>
      <c r="L1614" s="157">
        <f>$L$130</f>
        <v>121824.03600000001</v>
      </c>
      <c r="M1614" s="157">
        <f>SUM(K1614:L1614)</f>
        <v>121824.03600000001</v>
      </c>
      <c r="N1614" s="83">
        <f>IF(V1614&lt;&gt;"VTC VHm",_xlfn.XLOOKUP(Z1614,$AC$4015:$AC$4035,$AD$4015:$AD$4035,0)*M1614,_xlfn.XLOOKUP(Z1614,$AC$4015:$AC$4035,$AD$4015:$AD$4035,0)*L1614)</f>
        <v>42638.412600000003</v>
      </c>
      <c r="O1614" s="83">
        <f>IF(V1614&lt;&gt;"VTC VHm",_xlfn.XLOOKUP(Z1614,$AC$4015:$AC$4035,$AE$4015:$AE$4035,0)*M1614,_xlfn.XLOOKUP(Z1614,$AC$4015:$AC$4035,$AE$4015:$AE$4035,0)*L1614)</f>
        <v>0</v>
      </c>
      <c r="P1614" s="83">
        <f>SUM(N1614:O1614)</f>
        <v>42638.412600000003</v>
      </c>
      <c r="Q1614" s="157">
        <f>M1614*G1614</f>
        <v>25350680.393733602</v>
      </c>
      <c r="R1614" s="157">
        <f>G1614*P1614</f>
        <v>8872738.1378067601</v>
      </c>
      <c r="S1614" s="83">
        <f>SUM(Q1614:R1614)</f>
        <v>34223418.531540364</v>
      </c>
      <c r="T1614" s="156" t="s">
        <v>50</v>
      </c>
      <c r="U1614" s="132"/>
      <c r="V1614" s="132"/>
      <c r="W1614" s="132"/>
      <c r="X1614" s="44" t="s">
        <v>33</v>
      </c>
      <c r="Y1614" s="44"/>
      <c r="Z1614" s="44" t="s">
        <v>14</v>
      </c>
      <c r="AA1614" s="44" t="s">
        <v>80</v>
      </c>
      <c r="AB1614" s="2">
        <v>115856.71575574469</v>
      </c>
      <c r="AC1614" s="2">
        <v>24108925.209073879</v>
      </c>
      <c r="AD1614" s="2">
        <f>+M1614</f>
        <v>121824.03600000001</v>
      </c>
      <c r="AE1614" s="2">
        <f>+AD1614*14%</f>
        <v>17055.365040000004</v>
      </c>
      <c r="AF1614" s="155">
        <f>+AD1614*35%</f>
        <v>42638.412600000003</v>
      </c>
      <c r="AG1614" s="2">
        <f>+AD1614*F1614</f>
        <v>25350680.393733602</v>
      </c>
      <c r="AH1614" s="2">
        <f>+AE1614*F1614</f>
        <v>3549095.2551227049</v>
      </c>
      <c r="AI1614" s="2">
        <f>+AF1614*F1614</f>
        <v>8872738.1378067601</v>
      </c>
      <c r="AJ1614" s="2">
        <f>SUM(AG1614:AI1614)</f>
        <v>37772513.78666307</v>
      </c>
      <c r="AK1614" s="2">
        <f>+AD1614*G1614</f>
        <v>25350680.393733602</v>
      </c>
      <c r="AL1614" s="2">
        <f>+AE1614*G1614</f>
        <v>3549095.2551227049</v>
      </c>
      <c r="AM1614" s="2">
        <f>+AF1614*G1614</f>
        <v>8872738.1378067601</v>
      </c>
      <c r="AN1614" s="155">
        <f>SUM(AK1614:AM1614)</f>
        <v>37772513.78666307</v>
      </c>
      <c r="AQ1614" s="145" t="s">
        <v>79</v>
      </c>
      <c r="AU1614" s="8" t="str">
        <f>+K1614</f>
        <v>Bao gồm</v>
      </c>
      <c r="AV1614" s="8">
        <f>+L1614</f>
        <v>121824.03600000001</v>
      </c>
      <c r="AW1614" s="2">
        <f>+M1614</f>
        <v>121824.03600000001</v>
      </c>
      <c r="AX1614" s="8">
        <f>F1614*AW1614</f>
        <v>25350680.393733602</v>
      </c>
      <c r="AY1614" s="8">
        <f>IF(AQ1614="CT",7%,5%)*AX1614</f>
        <v>1267534.0196866803</v>
      </c>
      <c r="AZ1614" s="8">
        <f>AX1614*2%</f>
        <v>507013.60787467204</v>
      </c>
      <c r="BA1614" s="8">
        <f>IF(BB1614&gt;0,0,AX1614*5%)</f>
        <v>0</v>
      </c>
      <c r="BB1614" s="8">
        <f>(AX1614-BG1614)*35%</f>
        <v>8872738.1378067601</v>
      </c>
      <c r="BC1614" s="8">
        <f>+AX1614+AY1614+AZ1614+BA1614+BB1614</f>
        <v>35997966.159101717</v>
      </c>
      <c r="BD1614" s="8">
        <f>AX1614-AT1614</f>
        <v>25350680.393733602</v>
      </c>
      <c r="BE1614" s="2"/>
      <c r="BH1614" s="2"/>
    </row>
    <row r="1615" spans="1:60" s="92" customFormat="1" ht="17" hidden="1" outlineLevel="1" x14ac:dyDescent="0.2">
      <c r="B1615" s="163"/>
      <c r="C1615" s="164" t="s">
        <v>873</v>
      </c>
      <c r="D1615" s="164"/>
      <c r="E1615" s="163"/>
      <c r="F1615" s="162"/>
      <c r="G1615" s="149">
        <f>+[2]THKL!F1620</f>
        <v>0</v>
      </c>
      <c r="H1615" s="158"/>
      <c r="I1615" s="158"/>
      <c r="J1615" s="158"/>
      <c r="K1615" s="159"/>
      <c r="L1615" s="161"/>
      <c r="M1615" s="161">
        <f>SUM(K1615:L1615)</f>
        <v>0</v>
      </c>
      <c r="N1615" s="83">
        <f>IF(V1615&lt;&gt;"VTC VHm",_xlfn.XLOOKUP(Z1615,$AC$4015:$AC$4035,$AD$4015:$AD$4035,0)*M1615,_xlfn.XLOOKUP(Z1615,$AC$4015:$AC$4035,$AD$4015:$AD$4035,0)*L1615)</f>
        <v>0</v>
      </c>
      <c r="O1615" s="83">
        <f>IF(V1615&lt;&gt;"VTC VHm",_xlfn.XLOOKUP(Z1615,$AC$4015:$AC$4035,$AE$4015:$AE$4035,0)*M1615,_xlfn.XLOOKUP(Z1615,$AC$4015:$AC$4035,$AE$4015:$AE$4035,0)*L1615)</f>
        <v>0</v>
      </c>
      <c r="P1615" s="160">
        <f>SUM(N1615:O1615)</f>
        <v>0</v>
      </c>
      <c r="Q1615" s="161">
        <f>M1615*G1615</f>
        <v>0</v>
      </c>
      <c r="R1615" s="161">
        <f>G1615*P1615</f>
        <v>0</v>
      </c>
      <c r="S1615" s="160">
        <f>SUM(Q1615:R1615)</f>
        <v>0</v>
      </c>
      <c r="T1615" s="159"/>
      <c r="U1615" s="158"/>
      <c r="V1615" s="158"/>
      <c r="W1615" s="158"/>
      <c r="X1615" s="94" t="s">
        <v>33</v>
      </c>
      <c r="Y1615" s="94"/>
      <c r="Z1615" s="94" t="s">
        <v>9</v>
      </c>
      <c r="AA1615" s="94" t="s">
        <v>80</v>
      </c>
      <c r="AB1615" s="2"/>
      <c r="AC1615" s="2">
        <v>0</v>
      </c>
      <c r="AD1615" s="93">
        <f>+M1615</f>
        <v>0</v>
      </c>
      <c r="AE1615" s="93">
        <f>+AD1615*14%</f>
        <v>0</v>
      </c>
      <c r="AF1615" s="93">
        <f>+AD1615*35%</f>
        <v>0</v>
      </c>
      <c r="AG1615" s="93">
        <f>+AD1615*F1615</f>
        <v>0</v>
      </c>
      <c r="AH1615" s="93">
        <f>+AE1615*F1615</f>
        <v>0</v>
      </c>
      <c r="AI1615" s="93">
        <f>+AF1615*F1615</f>
        <v>0</v>
      </c>
      <c r="AJ1615" s="93">
        <f>SUM(AG1615:AI1615)</f>
        <v>0</v>
      </c>
      <c r="AK1615" s="93">
        <f>+AD1615*G1615</f>
        <v>0</v>
      </c>
      <c r="AL1615" s="93">
        <f>+AE1615*G1615</f>
        <v>0</v>
      </c>
      <c r="AM1615" s="93">
        <f>+AF1615*G1615</f>
        <v>0</v>
      </c>
      <c r="AN1615" s="93">
        <f>SUM(AK1615:AM1615)</f>
        <v>0</v>
      </c>
      <c r="AQ1615" s="145" t="s">
        <v>79</v>
      </c>
      <c r="AU1615" s="8">
        <f>+K1615</f>
        <v>0</v>
      </c>
      <c r="AV1615" s="8">
        <f>+L1615</f>
        <v>0</v>
      </c>
      <c r="AW1615" s="2">
        <f>+M1615</f>
        <v>0</v>
      </c>
      <c r="AX1615" s="8">
        <f>F1615*AW1615</f>
        <v>0</v>
      </c>
      <c r="AY1615" s="8">
        <f>IF(AQ1615="CT",7%,5%)*AX1615</f>
        <v>0</v>
      </c>
      <c r="AZ1615" s="8">
        <f>AX1615*2%</f>
        <v>0</v>
      </c>
      <c r="BA1615" s="8">
        <f>IF(BB1615&gt;0,0,AX1615*5%)</f>
        <v>0</v>
      </c>
      <c r="BB1615" s="8">
        <f>(AX1615-BG1615)*35%</f>
        <v>0</v>
      </c>
      <c r="BC1615" s="8">
        <f>+AX1615+AY1615+AZ1615+BA1615+BB1615</f>
        <v>0</v>
      </c>
      <c r="BD1615" s="8">
        <f>AX1615-AT1615</f>
        <v>0</v>
      </c>
      <c r="BE1615" s="2"/>
      <c r="BH1615" s="2"/>
    </row>
    <row r="1616" spans="1:60" ht="17" hidden="1" outlineLevel="1" x14ac:dyDescent="0.2">
      <c r="A1616" s="1" t="s">
        <v>82</v>
      </c>
      <c r="B1616" s="82">
        <v>7</v>
      </c>
      <c r="C1616" s="144" t="s">
        <v>872</v>
      </c>
      <c r="D1616" s="144"/>
      <c r="E1616" s="82" t="s">
        <v>52</v>
      </c>
      <c r="F1616" s="143">
        <v>21.12</v>
      </c>
      <c r="G1616" s="142">
        <f>+[2]THKL!F1621</f>
        <v>16.434000000000001</v>
      </c>
      <c r="H1616" s="132"/>
      <c r="I1616" s="132"/>
      <c r="J1616" s="132"/>
      <c r="K1616" s="156">
        <f>$K$214</f>
        <v>0</v>
      </c>
      <c r="L1616" s="157">
        <f>$L$214</f>
        <v>0</v>
      </c>
      <c r="M1616" s="157">
        <v>3800000</v>
      </c>
      <c r="N1616" s="83">
        <f>IF(V1616&lt;&gt;"VTC VHm",_xlfn.XLOOKUP(Z1616,$AC$4015:$AC$4035,$AD$4015:$AD$4035,0)*M1616,_xlfn.XLOOKUP(Z1616,$AC$4015:$AC$4035,$AD$4015:$AD$4035,0)*L1616)</f>
        <v>114000</v>
      </c>
      <c r="O1616" s="83">
        <f>IF(V1616&lt;&gt;"VTC VHm",_xlfn.XLOOKUP(Z1616,$AC$4015:$AC$4035,$AE$4015:$AE$4035,0)*M1616,_xlfn.XLOOKUP(Z1616,$AC$4015:$AC$4035,$AE$4015:$AE$4035,0)*L1616)</f>
        <v>0</v>
      </c>
      <c r="P1616" s="83">
        <f>SUM(N1616:O1616)</f>
        <v>114000</v>
      </c>
      <c r="Q1616" s="157">
        <f>M1616*G1616</f>
        <v>62449200.000000007</v>
      </c>
      <c r="R1616" s="157">
        <f>G1616*P1616</f>
        <v>1873476.0000000002</v>
      </c>
      <c r="S1616" s="83">
        <f>SUM(Q1616:R1616)</f>
        <v>64322676.000000007</v>
      </c>
      <c r="T1616" s="156" t="s">
        <v>50</v>
      </c>
      <c r="U1616" s="132"/>
      <c r="V1616" s="132"/>
      <c r="W1616" s="132"/>
      <c r="X1616" s="44" t="s">
        <v>33</v>
      </c>
      <c r="Y1616" s="44"/>
      <c r="Z1616" s="44" t="s">
        <v>9</v>
      </c>
      <c r="AA1616" s="44" t="s">
        <v>80</v>
      </c>
      <c r="AB1616" s="2">
        <v>8757332.2520474996</v>
      </c>
      <c r="AC1616" s="2">
        <v>184954857.1632432</v>
      </c>
      <c r="AD1616" s="2">
        <f>+M1616</f>
        <v>3800000</v>
      </c>
      <c r="AE1616" s="2">
        <f>+AD1616*14%</f>
        <v>532000</v>
      </c>
      <c r="AF1616" s="155">
        <f>+AD1616*35%</f>
        <v>1330000</v>
      </c>
      <c r="AG1616" s="2">
        <f>+AD1616*F1616</f>
        <v>80256000</v>
      </c>
      <c r="AH1616" s="2">
        <f>+AE1616*F1616</f>
        <v>11235840</v>
      </c>
      <c r="AI1616" s="2">
        <f>+AF1616*F1616</f>
        <v>28089600</v>
      </c>
      <c r="AJ1616" s="2">
        <f>SUM(AG1616:AI1616)</f>
        <v>119581440</v>
      </c>
      <c r="AK1616" s="2">
        <f>+AD1616*G1616</f>
        <v>62449200.000000007</v>
      </c>
      <c r="AL1616" s="2">
        <f>+AE1616*G1616</f>
        <v>8742888</v>
      </c>
      <c r="AM1616" s="2">
        <f>+AF1616*G1616</f>
        <v>21857220</v>
      </c>
      <c r="AN1616" s="155">
        <f>SUM(AK1616:AM1616)</f>
        <v>93049308</v>
      </c>
      <c r="AQ1616" s="145" t="s">
        <v>79</v>
      </c>
      <c r="AU1616" s="8">
        <f>+K1616</f>
        <v>0</v>
      </c>
      <c r="AV1616" s="8">
        <f>+L1616</f>
        <v>0</v>
      </c>
      <c r="AW1616" s="2">
        <f>+M1616</f>
        <v>3800000</v>
      </c>
      <c r="AX1616" s="8">
        <f>F1616*AW1616</f>
        <v>80256000</v>
      </c>
      <c r="AY1616" s="8">
        <f>IF(AQ1616="CT",7%,5%)*AX1616</f>
        <v>4012800</v>
      </c>
      <c r="AZ1616" s="8">
        <f>AX1616*2%</f>
        <v>1605120</v>
      </c>
      <c r="BA1616" s="8">
        <f>IF(BB1616&gt;0,0,AX1616*5%)</f>
        <v>0</v>
      </c>
      <c r="BB1616" s="8">
        <f>(AX1616-BG1616)*35%</f>
        <v>28089600</v>
      </c>
      <c r="BC1616" s="8">
        <f>+AX1616+AY1616+AZ1616+BA1616+BB1616</f>
        <v>113963520</v>
      </c>
      <c r="BD1616" s="8">
        <f>AX1616-AT1616</f>
        <v>80256000</v>
      </c>
      <c r="BE1616" s="2"/>
      <c r="BH1616" s="2"/>
    </row>
    <row r="1617" spans="1:60" ht="15.75" hidden="1" customHeight="1" outlineLevel="1" x14ac:dyDescent="0.2">
      <c r="A1617" s="1" t="s">
        <v>82</v>
      </c>
      <c r="B1617" s="82">
        <v>8</v>
      </c>
      <c r="C1617" s="144" t="s">
        <v>83</v>
      </c>
      <c r="D1617" s="144"/>
      <c r="E1617" s="82" t="s">
        <v>52</v>
      </c>
      <c r="F1617" s="143">
        <v>2.2000000000000002</v>
      </c>
      <c r="G1617" s="142">
        <f>+[2]THKL!F1622</f>
        <v>2.2000000000000002</v>
      </c>
      <c r="H1617" s="132"/>
      <c r="I1617" s="132"/>
      <c r="J1617" s="132"/>
      <c r="K1617" s="156">
        <f>$K$217</f>
        <v>0</v>
      </c>
      <c r="L1617" s="157">
        <f>$L$217</f>
        <v>0</v>
      </c>
      <c r="M1617" s="157">
        <f>+M1616</f>
        <v>3800000</v>
      </c>
      <c r="N1617" s="83">
        <f>IF(V1617&lt;&gt;"VTC VHm",_xlfn.XLOOKUP(Z1617,$AC$4015:$AC$4035,$AD$4015:$AD$4035,0)*M1617,_xlfn.XLOOKUP(Z1617,$AC$4015:$AC$4035,$AD$4015:$AD$4035,0)*L1617)</f>
        <v>0</v>
      </c>
      <c r="O1617" s="83">
        <f>IF(V1617&lt;&gt;"VTC VHm",_xlfn.XLOOKUP(Z1617,$AC$4015:$AC$4035,$AE$4015:$AE$4035,0)*M1617,_xlfn.XLOOKUP(Z1617,$AC$4015:$AC$4035,$AE$4015:$AE$4035,0)*L1617)</f>
        <v>0</v>
      </c>
      <c r="P1617" s="83">
        <f>SUM(N1617:O1617)</f>
        <v>0</v>
      </c>
      <c r="Q1617" s="157">
        <f>M1617*G1617</f>
        <v>8360000.0000000009</v>
      </c>
      <c r="R1617" s="157">
        <f>G1617*P1617</f>
        <v>0</v>
      </c>
      <c r="S1617" s="83">
        <f>SUM(Q1617:R1617)</f>
        <v>8360000.0000000009</v>
      </c>
      <c r="T1617" s="156" t="s">
        <v>50</v>
      </c>
      <c r="U1617" s="132"/>
      <c r="V1617" s="132"/>
      <c r="W1617" s="132"/>
      <c r="X1617" s="44" t="s">
        <v>33</v>
      </c>
      <c r="Y1617" s="44"/>
      <c r="Z1617" s="44"/>
      <c r="AA1617" s="44" t="s">
        <v>80</v>
      </c>
      <c r="AB1617" s="2">
        <v>6399912.6519074989</v>
      </c>
      <c r="AC1617" s="2">
        <v>14079807.834196499</v>
      </c>
      <c r="AD1617" s="2">
        <f>+M1617</f>
        <v>3800000</v>
      </c>
      <c r="AE1617" s="2">
        <f>+AD1617*14%</f>
        <v>532000</v>
      </c>
      <c r="AF1617" s="155">
        <f>+AD1617*35%</f>
        <v>1330000</v>
      </c>
      <c r="AG1617" s="2">
        <f>+AD1617*F1617</f>
        <v>8360000.0000000009</v>
      </c>
      <c r="AH1617" s="2">
        <f>+AE1617*F1617</f>
        <v>1170400</v>
      </c>
      <c r="AI1617" s="2">
        <f>+AF1617*F1617</f>
        <v>2926000.0000000005</v>
      </c>
      <c r="AJ1617" s="2">
        <f>SUM(AG1617:AI1617)</f>
        <v>12456400</v>
      </c>
      <c r="AK1617" s="2">
        <f>+AD1617*G1617</f>
        <v>8360000.0000000009</v>
      </c>
      <c r="AL1617" s="2">
        <f>+AE1617*G1617</f>
        <v>1170400</v>
      </c>
      <c r="AM1617" s="2">
        <f>+AF1617*G1617</f>
        <v>2926000.0000000005</v>
      </c>
      <c r="AN1617" s="155">
        <f>SUM(AK1617:AM1617)</f>
        <v>12456400</v>
      </c>
      <c r="AQ1617" s="145" t="s">
        <v>79</v>
      </c>
      <c r="AU1617" s="8">
        <f>+K1617</f>
        <v>0</v>
      </c>
      <c r="AV1617" s="8">
        <f>+L1617</f>
        <v>0</v>
      </c>
      <c r="AW1617" s="2">
        <f>+M1617</f>
        <v>3800000</v>
      </c>
      <c r="AX1617" s="8">
        <f>F1617*AW1617</f>
        <v>8360000.0000000009</v>
      </c>
      <c r="AY1617" s="8">
        <f>IF(AQ1617="CT",7%,5%)*AX1617</f>
        <v>418000.00000000006</v>
      </c>
      <c r="AZ1617" s="8">
        <f>AX1617*2%</f>
        <v>167200.00000000003</v>
      </c>
      <c r="BA1617" s="8">
        <f>IF(BB1617&gt;0,0,AX1617*5%)</f>
        <v>0</v>
      </c>
      <c r="BB1617" s="8">
        <f>(AX1617-BG1617)*35%</f>
        <v>2926000</v>
      </c>
      <c r="BC1617" s="8">
        <f>+AX1617+AY1617+AZ1617+BA1617+BB1617</f>
        <v>11871200.000000002</v>
      </c>
      <c r="BD1617" s="8">
        <f>AX1617-AT1617</f>
        <v>8360000.0000000009</v>
      </c>
      <c r="BE1617" s="2"/>
      <c r="BH1617" s="2"/>
    </row>
    <row r="1618" spans="1:60" s="92" customFormat="1" ht="17" hidden="1" outlineLevel="1" x14ac:dyDescent="0.2">
      <c r="B1618" s="163"/>
      <c r="C1618" s="164" t="s">
        <v>757</v>
      </c>
      <c r="D1618" s="164"/>
      <c r="E1618" s="163"/>
      <c r="F1618" s="162"/>
      <c r="G1618" s="149">
        <f>+[2]THKL!F1623</f>
        <v>0</v>
      </c>
      <c r="H1618" s="158"/>
      <c r="I1618" s="158"/>
      <c r="J1618" s="158"/>
      <c r="K1618" s="159"/>
      <c r="L1618" s="161"/>
      <c r="M1618" s="161">
        <f>SUM(K1618:L1618)</f>
        <v>0</v>
      </c>
      <c r="N1618" s="83">
        <f>IF(V1618&lt;&gt;"VTC VHm",_xlfn.XLOOKUP(Z1618,$AC$4015:$AC$4035,$AD$4015:$AD$4035,0)*M1618,_xlfn.XLOOKUP(Z1618,$AC$4015:$AC$4035,$AD$4015:$AD$4035,0)*L1618)</f>
        <v>0</v>
      </c>
      <c r="O1618" s="83">
        <f>IF(V1618&lt;&gt;"VTC VHm",_xlfn.XLOOKUP(Z1618,$AC$4015:$AC$4035,$AE$4015:$AE$4035,0)*M1618,_xlfn.XLOOKUP(Z1618,$AC$4015:$AC$4035,$AE$4015:$AE$4035,0)*L1618)</f>
        <v>0</v>
      </c>
      <c r="P1618" s="160">
        <f>SUM(N1618:O1618)</f>
        <v>0</v>
      </c>
      <c r="Q1618" s="161">
        <f>M1618*G1618</f>
        <v>0</v>
      </c>
      <c r="R1618" s="161">
        <f>G1618*P1618</f>
        <v>0</v>
      </c>
      <c r="S1618" s="160">
        <f>SUM(Q1618:R1618)</f>
        <v>0</v>
      </c>
      <c r="T1618" s="159"/>
      <c r="U1618" s="158"/>
      <c r="V1618" s="158"/>
      <c r="W1618" s="158"/>
      <c r="X1618" s="94" t="s">
        <v>33</v>
      </c>
      <c r="Y1618" s="94"/>
      <c r="Z1618" s="94" t="s">
        <v>10</v>
      </c>
      <c r="AA1618" s="94" t="s">
        <v>80</v>
      </c>
      <c r="AB1618" s="2"/>
      <c r="AC1618" s="2">
        <v>0</v>
      </c>
      <c r="AD1618" s="93">
        <f>+M1618</f>
        <v>0</v>
      </c>
      <c r="AE1618" s="93">
        <f>+AD1618*14%</f>
        <v>0</v>
      </c>
      <c r="AF1618" s="93">
        <f>+AD1618*35%</f>
        <v>0</v>
      </c>
      <c r="AG1618" s="93">
        <f>+AD1618*F1618</f>
        <v>0</v>
      </c>
      <c r="AH1618" s="93">
        <f>+AE1618*F1618</f>
        <v>0</v>
      </c>
      <c r="AI1618" s="93">
        <f>+AF1618*F1618</f>
        <v>0</v>
      </c>
      <c r="AJ1618" s="93">
        <f>SUM(AG1618:AI1618)</f>
        <v>0</v>
      </c>
      <c r="AK1618" s="93">
        <f>+AD1618*G1618</f>
        <v>0</v>
      </c>
      <c r="AL1618" s="93">
        <f>+AE1618*G1618</f>
        <v>0</v>
      </c>
      <c r="AM1618" s="93">
        <f>+AF1618*G1618</f>
        <v>0</v>
      </c>
      <c r="AN1618" s="93">
        <f>SUM(AK1618:AM1618)</f>
        <v>0</v>
      </c>
      <c r="AQ1618" s="145" t="s">
        <v>79</v>
      </c>
      <c r="AU1618" s="8">
        <f>+K1618</f>
        <v>0</v>
      </c>
      <c r="AV1618" s="8">
        <f>+L1618</f>
        <v>0</v>
      </c>
      <c r="AW1618" s="2">
        <f>+M1618</f>
        <v>0</v>
      </c>
      <c r="AX1618" s="8">
        <f>F1618*AW1618</f>
        <v>0</v>
      </c>
      <c r="AY1618" s="8">
        <f>IF(AQ1618="CT",7%,5%)*AX1618</f>
        <v>0</v>
      </c>
      <c r="AZ1618" s="8">
        <f>AX1618*2%</f>
        <v>0</v>
      </c>
      <c r="BA1618" s="8">
        <f>IF(BB1618&gt;0,0,AX1618*5%)</f>
        <v>0</v>
      </c>
      <c r="BB1618" s="8">
        <f>(AX1618-BG1618)*35%</f>
        <v>0</v>
      </c>
      <c r="BC1618" s="8">
        <f>+AX1618+AY1618+AZ1618+BA1618+BB1618</f>
        <v>0</v>
      </c>
      <c r="BD1618" s="8">
        <f>AX1618-AT1618</f>
        <v>0</v>
      </c>
      <c r="BE1618" s="2"/>
      <c r="BH1618" s="2"/>
    </row>
    <row r="1619" spans="1:60" ht="17" hidden="1" outlineLevel="1" x14ac:dyDescent="0.2">
      <c r="B1619" s="82">
        <v>9</v>
      </c>
      <c r="C1619" s="144" t="s">
        <v>756</v>
      </c>
      <c r="D1619" s="144"/>
      <c r="E1619" s="82" t="s">
        <v>91</v>
      </c>
      <c r="F1619" s="143">
        <v>4.3818000000000001</v>
      </c>
      <c r="G1619" s="142">
        <f>+[2]THKL!F1624</f>
        <v>4.3818000000000001</v>
      </c>
      <c r="H1619" s="132"/>
      <c r="I1619" s="132"/>
      <c r="J1619" s="132"/>
      <c r="K1619" s="156">
        <f>$K$1354</f>
        <v>34196000</v>
      </c>
      <c r="L1619" s="157">
        <f>$L$1354</f>
        <v>10500000</v>
      </c>
      <c r="M1619" s="157">
        <f>SUM(K1619:L1619)</f>
        <v>44696000</v>
      </c>
      <c r="N1619" s="83">
        <f>IF(V1619&lt;&gt;"VTC VHm",_xlfn.XLOOKUP(Z1619,$AC$4015:$AC$4035,$AD$4015:$AD$4035,0)*M1619,_xlfn.XLOOKUP(Z1619,$AC$4015:$AC$4035,$AD$4015:$AD$4035,0)*L1619)</f>
        <v>0</v>
      </c>
      <c r="O1619" s="83">
        <f>IF(V1619&lt;&gt;"VTC VHm",_xlfn.XLOOKUP(Z1619,$AC$4015:$AC$4035,$AE$4015:$AE$4035,0)*M1619,_xlfn.XLOOKUP(Z1619,$AC$4015:$AC$4035,$AE$4015:$AE$4035,0)*L1619)</f>
        <v>13408800</v>
      </c>
      <c r="P1619" s="83">
        <f>SUM(N1619:O1619)</f>
        <v>13408800</v>
      </c>
      <c r="Q1619" s="157">
        <f>M1619*G1619</f>
        <v>195848932.80000001</v>
      </c>
      <c r="R1619" s="157">
        <f>G1619*P1619</f>
        <v>58754679.840000004</v>
      </c>
      <c r="S1619" s="83">
        <f>SUM(Q1619:R1619)</f>
        <v>254603612.64000002</v>
      </c>
      <c r="T1619" s="156" t="s">
        <v>50</v>
      </c>
      <c r="U1619" s="132"/>
      <c r="V1619" s="132"/>
      <c r="W1619" s="132"/>
      <c r="X1619" s="44" t="s">
        <v>33</v>
      </c>
      <c r="Y1619" s="44"/>
      <c r="Z1619" s="44" t="s">
        <v>10</v>
      </c>
      <c r="AA1619" s="44" t="s">
        <v>80</v>
      </c>
      <c r="AB1619" s="2">
        <v>23961891.091586065</v>
      </c>
      <c r="AC1619" s="2">
        <v>104996214.38511182</v>
      </c>
      <c r="AD1619" s="2">
        <f>+M1619</f>
        <v>44696000</v>
      </c>
      <c r="AE1619" s="2">
        <f>+AD1619*14%</f>
        <v>6257440.0000000009</v>
      </c>
      <c r="AF1619" s="155">
        <f>+AD1619*35%</f>
        <v>15643599.999999998</v>
      </c>
      <c r="AG1619" s="2">
        <f>+AD1619*F1619</f>
        <v>195848932.80000001</v>
      </c>
      <c r="AH1619" s="2">
        <f>+AE1619*F1619</f>
        <v>27418850.592000004</v>
      </c>
      <c r="AI1619" s="2">
        <f>+AF1619*F1619</f>
        <v>68547126.479999989</v>
      </c>
      <c r="AJ1619" s="2">
        <f>SUM(AG1619:AI1619)</f>
        <v>291814909.87199998</v>
      </c>
      <c r="AK1619" s="2">
        <f>+AD1619*G1619</f>
        <v>195848932.80000001</v>
      </c>
      <c r="AL1619" s="2">
        <f>+AE1619*G1619</f>
        <v>27418850.592000004</v>
      </c>
      <c r="AM1619" s="2">
        <f>+AF1619*G1619</f>
        <v>68547126.479999989</v>
      </c>
      <c r="AN1619" s="155">
        <f>SUM(AK1619:AM1619)</f>
        <v>291814909.87199998</v>
      </c>
      <c r="AQ1619" s="145" t="s">
        <v>79</v>
      </c>
      <c r="AU1619" s="8">
        <f>+K1619</f>
        <v>34196000</v>
      </c>
      <c r="AV1619" s="8">
        <f>+L1619</f>
        <v>10500000</v>
      </c>
      <c r="AW1619" s="2">
        <f>+M1619</f>
        <v>44696000</v>
      </c>
      <c r="AX1619" s="8">
        <f>F1619*AW1619</f>
        <v>195848932.80000001</v>
      </c>
      <c r="AY1619" s="8">
        <f>IF(AQ1619="CT",7%,5%)*AX1619</f>
        <v>9792446.6400000006</v>
      </c>
      <c r="AZ1619" s="8">
        <f>AX1619*2%</f>
        <v>3916978.6560000004</v>
      </c>
      <c r="BA1619" s="8">
        <f>IF(BB1619&gt;0,0,AX1619*5%)</f>
        <v>0</v>
      </c>
      <c r="BB1619" s="8">
        <f>(AX1619-BG1619)*35%</f>
        <v>68547126.480000004</v>
      </c>
      <c r="BC1619" s="8">
        <f>+AX1619+AY1619+AZ1619+BA1619+BB1619</f>
        <v>278105484.57599998</v>
      </c>
      <c r="BD1619" s="8">
        <f>AX1619-AT1619</f>
        <v>195848932.80000001</v>
      </c>
      <c r="BE1619" s="2"/>
      <c r="BH1619" s="2"/>
    </row>
    <row r="1620" spans="1:60" ht="17" hidden="1" outlineLevel="1" x14ac:dyDescent="0.2">
      <c r="B1620" s="82">
        <v>10</v>
      </c>
      <c r="C1620" s="144" t="s">
        <v>512</v>
      </c>
      <c r="D1620" s="144"/>
      <c r="E1620" s="82" t="s">
        <v>91</v>
      </c>
      <c r="F1620" s="143">
        <v>4.3818000000000001</v>
      </c>
      <c r="G1620" s="142">
        <f>+[2]THKL!F1625</f>
        <v>4.3818000000000001</v>
      </c>
      <c r="H1620" s="132"/>
      <c r="I1620" s="132"/>
      <c r="J1620" s="132"/>
      <c r="K1620" s="156" t="s">
        <v>89</v>
      </c>
      <c r="L1620" s="157" t="s">
        <v>89</v>
      </c>
      <c r="M1620" s="157">
        <f>SUM(K1620:L1620)</f>
        <v>0</v>
      </c>
      <c r="N1620" s="83">
        <f>IF(V1620&lt;&gt;"VTC VHm",_xlfn.XLOOKUP(Z1620,$AC$4015:$AC$4035,$AD$4015:$AD$4035,0)*M1620,_xlfn.XLOOKUP(Z1620,$AC$4015:$AC$4035,$AD$4015:$AD$4035,0)*L1620)</f>
        <v>0</v>
      </c>
      <c r="O1620" s="83">
        <f>IF(V1620&lt;&gt;"VTC VHm",_xlfn.XLOOKUP(Z1620,$AC$4015:$AC$4035,$AE$4015:$AE$4035,0)*M1620,_xlfn.XLOOKUP(Z1620,$AC$4015:$AC$4035,$AE$4015:$AE$4035,0)*L1620)</f>
        <v>0</v>
      </c>
      <c r="P1620" s="83">
        <f>SUM(N1620:O1620)</f>
        <v>0</v>
      </c>
      <c r="Q1620" s="157">
        <f>M1620*G1620</f>
        <v>0</v>
      </c>
      <c r="R1620" s="157">
        <f>G1620*P1620</f>
        <v>0</v>
      </c>
      <c r="S1620" s="83">
        <f>SUM(Q1620:R1620)</f>
        <v>0</v>
      </c>
      <c r="T1620" s="156"/>
      <c r="U1620" s="132"/>
      <c r="V1620" s="132"/>
      <c r="W1620" s="132"/>
      <c r="X1620" s="44" t="s">
        <v>33</v>
      </c>
      <c r="Y1620" s="44"/>
      <c r="Z1620" s="44" t="s">
        <v>10</v>
      </c>
      <c r="AA1620" s="44" t="s">
        <v>80</v>
      </c>
      <c r="AB1620" s="2">
        <v>4151370.1606766814</v>
      </c>
      <c r="AC1620" s="2">
        <v>18190473.770053085</v>
      </c>
      <c r="AD1620" s="2">
        <f>+M1620</f>
        <v>0</v>
      </c>
      <c r="AE1620" s="2">
        <f>+AD1620*14%</f>
        <v>0</v>
      </c>
      <c r="AF1620" s="155">
        <f>+AD1620*35%</f>
        <v>0</v>
      </c>
      <c r="AG1620" s="2">
        <f>+AD1620*F1620</f>
        <v>0</v>
      </c>
      <c r="AH1620" s="2">
        <f>+AE1620*F1620</f>
        <v>0</v>
      </c>
      <c r="AI1620" s="2">
        <f>+AF1620*F1620</f>
        <v>0</v>
      </c>
      <c r="AJ1620" s="2">
        <f>SUM(AG1620:AI1620)</f>
        <v>0</v>
      </c>
      <c r="AK1620" s="2">
        <f>+AD1620*G1620</f>
        <v>0</v>
      </c>
      <c r="AL1620" s="2">
        <f>+AE1620*G1620</f>
        <v>0</v>
      </c>
      <c r="AM1620" s="2">
        <f>+AF1620*G1620</f>
        <v>0</v>
      </c>
      <c r="AN1620" s="155">
        <f>SUM(AK1620:AM1620)</f>
        <v>0</v>
      </c>
      <c r="AQ1620" s="145" t="s">
        <v>79</v>
      </c>
      <c r="AU1620" s="8" t="str">
        <f>+K1620</f>
        <v>Bao gồm</v>
      </c>
      <c r="AV1620" s="8" t="str">
        <f>+L1620</f>
        <v>Bao gồm</v>
      </c>
      <c r="AW1620" s="2">
        <f>+M1620</f>
        <v>0</v>
      </c>
      <c r="AX1620" s="8">
        <f>F1620*AW1620</f>
        <v>0</v>
      </c>
      <c r="AY1620" s="8">
        <f>IF(AQ1620="CT",7%,5%)*AX1620</f>
        <v>0</v>
      </c>
      <c r="AZ1620" s="8">
        <f>AX1620*2%</f>
        <v>0</v>
      </c>
      <c r="BA1620" s="8">
        <f>IF(BB1620&gt;0,0,AX1620*5%)</f>
        <v>0</v>
      </c>
      <c r="BB1620" s="8">
        <f>(AX1620-BG1620)*35%</f>
        <v>0</v>
      </c>
      <c r="BC1620" s="8">
        <f>+AX1620+AY1620+AZ1620+BA1620+BB1620</f>
        <v>0</v>
      </c>
      <c r="BD1620" s="8">
        <f>AX1620-AT1620</f>
        <v>0</v>
      </c>
      <c r="BE1620" s="2"/>
      <c r="BH1620" s="2"/>
    </row>
    <row r="1621" spans="1:60" ht="34" hidden="1" outlineLevel="1" x14ac:dyDescent="0.2">
      <c r="B1621" s="82">
        <v>11</v>
      </c>
      <c r="C1621" s="144" t="s">
        <v>93</v>
      </c>
      <c r="D1621" s="144"/>
      <c r="E1621" s="82" t="s">
        <v>52</v>
      </c>
      <c r="F1621" s="143">
        <v>7.1760000000000002</v>
      </c>
      <c r="G1621" s="142">
        <f>+[2]THKL!F1626</f>
        <v>7.1760000000000002</v>
      </c>
      <c r="H1621" s="132"/>
      <c r="I1621" s="132"/>
      <c r="J1621" s="132"/>
      <c r="K1621" s="156">
        <f>$K$193</f>
        <v>45124</v>
      </c>
      <c r="L1621" s="157">
        <f>$L$193</f>
        <v>54000</v>
      </c>
      <c r="M1621" s="157">
        <f>SUM(K1621:L1621)</f>
        <v>99124</v>
      </c>
      <c r="N1621" s="83">
        <f>IF(V1621&lt;&gt;"VTC VHm",_xlfn.XLOOKUP(Z1621,$AC$4015:$AC$4035,$AD$4015:$AD$4035,0)*M1621,_xlfn.XLOOKUP(Z1621,$AC$4015:$AC$4035,$AD$4015:$AD$4035,0)*L1621)</f>
        <v>0</v>
      </c>
      <c r="O1621" s="83">
        <f>IF(V1621&lt;&gt;"VTC VHm",_xlfn.XLOOKUP(Z1621,$AC$4015:$AC$4035,$AE$4015:$AE$4035,0)*M1621,_xlfn.XLOOKUP(Z1621,$AC$4015:$AC$4035,$AE$4015:$AE$4035,0)*L1621)</f>
        <v>29737.199999999997</v>
      </c>
      <c r="P1621" s="83">
        <f>SUM(N1621:O1621)</f>
        <v>29737.199999999997</v>
      </c>
      <c r="Q1621" s="157">
        <f>M1621*G1621</f>
        <v>711313.82400000002</v>
      </c>
      <c r="R1621" s="157">
        <f>G1621*P1621</f>
        <v>213394.14719999998</v>
      </c>
      <c r="S1621" s="83">
        <f>SUM(Q1621:R1621)</f>
        <v>924707.97120000003</v>
      </c>
      <c r="T1621" s="156" t="s">
        <v>50</v>
      </c>
      <c r="U1621" s="132"/>
      <c r="V1621" s="132"/>
      <c r="W1621" s="132"/>
      <c r="X1621" s="44" t="s">
        <v>33</v>
      </c>
      <c r="Y1621" s="44"/>
      <c r="Z1621" s="44" t="s">
        <v>10</v>
      </c>
      <c r="AA1621" s="44" t="s">
        <v>80</v>
      </c>
      <c r="AB1621" s="2">
        <v>65244.026824312867</v>
      </c>
      <c r="AC1621" s="2">
        <v>468191.13649126916</v>
      </c>
      <c r="AD1621" s="2">
        <f>+M1621</f>
        <v>99124</v>
      </c>
      <c r="AE1621" s="2">
        <f>+AD1621*14%</f>
        <v>13877.36</v>
      </c>
      <c r="AF1621" s="155">
        <f>+AD1621*35%</f>
        <v>34693.399999999994</v>
      </c>
      <c r="AG1621" s="2">
        <f>+AD1621*F1621</f>
        <v>711313.82400000002</v>
      </c>
      <c r="AH1621" s="2">
        <f>+AE1621*F1621</f>
        <v>99583.935360000003</v>
      </c>
      <c r="AI1621" s="2">
        <f>+AF1621*F1621</f>
        <v>248959.83839999995</v>
      </c>
      <c r="AJ1621" s="2">
        <f>SUM(AG1621:AI1621)</f>
        <v>1059857.59776</v>
      </c>
      <c r="AK1621" s="2">
        <f>+AD1621*G1621</f>
        <v>711313.82400000002</v>
      </c>
      <c r="AL1621" s="2">
        <f>+AE1621*G1621</f>
        <v>99583.935360000003</v>
      </c>
      <c r="AM1621" s="2">
        <f>+AF1621*G1621</f>
        <v>248959.83839999995</v>
      </c>
      <c r="AN1621" s="155">
        <f>SUM(AK1621:AM1621)</f>
        <v>1059857.59776</v>
      </c>
      <c r="AQ1621" s="145" t="s">
        <v>79</v>
      </c>
      <c r="AU1621" s="8">
        <f>+K1621</f>
        <v>45124</v>
      </c>
      <c r="AV1621" s="8">
        <f>+L1621</f>
        <v>54000</v>
      </c>
      <c r="AW1621" s="2">
        <f>+M1621</f>
        <v>99124</v>
      </c>
      <c r="AX1621" s="8">
        <f>F1621*AW1621</f>
        <v>711313.82400000002</v>
      </c>
      <c r="AY1621" s="8">
        <f>IF(AQ1621="CT",7%,5%)*AX1621</f>
        <v>35565.691200000001</v>
      </c>
      <c r="AZ1621" s="8">
        <f>AX1621*2%</f>
        <v>14226.27648</v>
      </c>
      <c r="BA1621" s="8">
        <f>IF(BB1621&gt;0,0,AX1621*5%)</f>
        <v>0</v>
      </c>
      <c r="BB1621" s="8">
        <f>(AX1621-BG1621)*35%</f>
        <v>248959.83839999998</v>
      </c>
      <c r="BC1621" s="8">
        <f>+AX1621+AY1621+AZ1621+BA1621+BB1621</f>
        <v>1010065.63008</v>
      </c>
      <c r="BD1621" s="8">
        <f>AX1621-AT1621</f>
        <v>711313.82400000002</v>
      </c>
      <c r="BE1621" s="2"/>
      <c r="BH1621" s="2"/>
    </row>
    <row r="1622" spans="1:60" ht="17" hidden="1" outlineLevel="1" x14ac:dyDescent="0.2">
      <c r="B1622" s="82">
        <v>12</v>
      </c>
      <c r="C1622" s="144" t="s">
        <v>510</v>
      </c>
      <c r="D1622" s="144"/>
      <c r="E1622" s="82" t="s">
        <v>120</v>
      </c>
      <c r="F1622" s="143">
        <v>3.0697000000000001</v>
      </c>
      <c r="G1622" s="142">
        <f>+[2]THKL!F1627</f>
        <v>3.0697000000000001</v>
      </c>
      <c r="H1622" s="132"/>
      <c r="I1622" s="132"/>
      <c r="J1622" s="132"/>
      <c r="K1622" s="156">
        <f>$K$1363</f>
        <v>18857607.476635512</v>
      </c>
      <c r="L1622" s="157">
        <f>$L$1363</f>
        <v>3000000</v>
      </c>
      <c r="M1622" s="157">
        <f>SUM(K1622:L1622)</f>
        <v>21857607.476635512</v>
      </c>
      <c r="N1622" s="83">
        <f>IF(V1622&lt;&gt;"VTC VHm",_xlfn.XLOOKUP(Z1622,$AC$4015:$AC$4035,$AD$4015:$AD$4035,0)*M1622,_xlfn.XLOOKUP(Z1622,$AC$4015:$AC$4035,$AD$4015:$AD$4035,0)*L1622)</f>
        <v>0</v>
      </c>
      <c r="O1622" s="83">
        <f>IF(V1622&lt;&gt;"VTC VHm",_xlfn.XLOOKUP(Z1622,$AC$4015:$AC$4035,$AE$4015:$AE$4035,0)*M1622,_xlfn.XLOOKUP(Z1622,$AC$4015:$AC$4035,$AE$4015:$AE$4035,0)*L1622)</f>
        <v>6557282.242990653</v>
      </c>
      <c r="P1622" s="83">
        <f>SUM(N1622:O1622)</f>
        <v>6557282.242990653</v>
      </c>
      <c r="Q1622" s="157">
        <f>M1622*G1622</f>
        <v>67096297.671028033</v>
      </c>
      <c r="R1622" s="157">
        <f>G1622*P1622</f>
        <v>20128889.301308408</v>
      </c>
      <c r="S1622" s="83">
        <f>SUM(Q1622:R1622)</f>
        <v>87225186.972336441</v>
      </c>
      <c r="T1622" s="156"/>
      <c r="U1622" s="132"/>
      <c r="V1622" s="132"/>
      <c r="W1622" s="132"/>
      <c r="X1622" s="44" t="s">
        <v>33</v>
      </c>
      <c r="Y1622" s="44"/>
      <c r="Z1622" s="44" t="s">
        <v>10</v>
      </c>
      <c r="AA1622" s="44" t="s">
        <v>80</v>
      </c>
      <c r="AB1622" s="2">
        <v>16129493.18083125</v>
      </c>
      <c r="AC1622" s="2">
        <v>49512705.217197686</v>
      </c>
      <c r="AD1622" s="2">
        <f>+M1622</f>
        <v>21857607.476635512</v>
      </c>
      <c r="AE1622" s="2">
        <f>+AD1622*14%</f>
        <v>3060065.0467289719</v>
      </c>
      <c r="AF1622" s="155">
        <f>+AD1622*35%</f>
        <v>7650162.616822429</v>
      </c>
      <c r="AG1622" s="2">
        <f>+AD1622*F1622</f>
        <v>67096297.671028033</v>
      </c>
      <c r="AH1622" s="2">
        <f>+AE1622*F1622</f>
        <v>9393481.6739439256</v>
      </c>
      <c r="AI1622" s="2">
        <f>+AF1622*F1622</f>
        <v>23483704.184859812</v>
      </c>
      <c r="AJ1622" s="2">
        <f>SUM(AG1622:AI1622)</f>
        <v>99973483.529831767</v>
      </c>
      <c r="AK1622" s="2">
        <f>+AD1622*G1622</f>
        <v>67096297.671028033</v>
      </c>
      <c r="AL1622" s="2">
        <f>+AE1622*G1622</f>
        <v>9393481.6739439256</v>
      </c>
      <c r="AM1622" s="2">
        <f>+AF1622*G1622</f>
        <v>23483704.184859812</v>
      </c>
      <c r="AN1622" s="155">
        <f>SUM(AK1622:AM1622)</f>
        <v>99973483.529831767</v>
      </c>
      <c r="AQ1622" s="145" t="s">
        <v>79</v>
      </c>
      <c r="AU1622" s="8">
        <f>+K1622</f>
        <v>18857607.476635512</v>
      </c>
      <c r="AV1622" s="8">
        <f>+L1622</f>
        <v>3000000</v>
      </c>
      <c r="AW1622" s="2">
        <f>+M1622</f>
        <v>21857607.476635512</v>
      </c>
      <c r="AX1622" s="8">
        <f>F1622*AW1622</f>
        <v>67096297.671028033</v>
      </c>
      <c r="AY1622" s="8">
        <f>IF(AQ1622="CT",7%,5%)*AX1622</f>
        <v>3354814.883551402</v>
      </c>
      <c r="AZ1622" s="8">
        <f>AX1622*2%</f>
        <v>1341925.9534205606</v>
      </c>
      <c r="BA1622" s="8">
        <f>IF(BB1622&gt;0,0,AX1622*5%)</f>
        <v>0</v>
      </c>
      <c r="BB1622" s="8">
        <f>(AX1622-BG1622)*35%</f>
        <v>23483704.184859809</v>
      </c>
      <c r="BC1622" s="8">
        <f>+AX1622+AY1622+AZ1622+BA1622+BB1622</f>
        <v>95276742.692859814</v>
      </c>
      <c r="BD1622" s="8">
        <f>AX1622-AT1622</f>
        <v>67096297.671028033</v>
      </c>
      <c r="BE1622" s="2"/>
      <c r="BH1622" s="2"/>
    </row>
    <row r="1623" spans="1:60" s="92" customFormat="1" ht="15.75" hidden="1" customHeight="1" outlineLevel="1" x14ac:dyDescent="0.2">
      <c r="B1623" s="163"/>
      <c r="C1623" s="164" t="s">
        <v>1024</v>
      </c>
      <c r="D1623" s="164"/>
      <c r="E1623" s="163"/>
      <c r="F1623" s="162"/>
      <c r="G1623" s="149">
        <f>+[2]THKL!F1628</f>
        <v>0</v>
      </c>
      <c r="H1623" s="158"/>
      <c r="I1623" s="158"/>
      <c r="J1623" s="158"/>
      <c r="K1623" s="159"/>
      <c r="L1623" s="161"/>
      <c r="M1623" s="161">
        <f>SUM(K1623:L1623)</f>
        <v>0</v>
      </c>
      <c r="N1623" s="83">
        <f>IF(V1623&lt;&gt;"VTC VHm",_xlfn.XLOOKUP(Z1623,$AC$4015:$AC$4035,$AD$4015:$AD$4035,0)*M1623,_xlfn.XLOOKUP(Z1623,$AC$4015:$AC$4035,$AD$4015:$AD$4035,0)*L1623)</f>
        <v>0</v>
      </c>
      <c r="O1623" s="83">
        <f>IF(V1623&lt;&gt;"VTC VHm",_xlfn.XLOOKUP(Z1623,$AC$4015:$AC$4035,$AE$4015:$AE$4035,0)*M1623,_xlfn.XLOOKUP(Z1623,$AC$4015:$AC$4035,$AE$4015:$AE$4035,0)*L1623)</f>
        <v>0</v>
      </c>
      <c r="P1623" s="160">
        <f>SUM(N1623:O1623)</f>
        <v>0</v>
      </c>
      <c r="Q1623" s="161">
        <f>M1623*G1623</f>
        <v>0</v>
      </c>
      <c r="R1623" s="161">
        <f>G1623*P1623</f>
        <v>0</v>
      </c>
      <c r="S1623" s="160">
        <f>SUM(Q1623:R1623)</f>
        <v>0</v>
      </c>
      <c r="T1623" s="159"/>
      <c r="U1623" s="158"/>
      <c r="V1623" s="158"/>
      <c r="W1623" s="158"/>
      <c r="X1623" s="94" t="s">
        <v>33</v>
      </c>
      <c r="Y1623" s="94"/>
      <c r="Z1623" s="94"/>
      <c r="AA1623" s="94" t="s">
        <v>80</v>
      </c>
      <c r="AB1623" s="2"/>
      <c r="AC1623" s="2">
        <v>0</v>
      </c>
      <c r="AD1623" s="93">
        <f>+M1623</f>
        <v>0</v>
      </c>
      <c r="AE1623" s="93">
        <f>+AD1623*14%</f>
        <v>0</v>
      </c>
      <c r="AF1623" s="93">
        <f>+AD1623*35%</f>
        <v>0</v>
      </c>
      <c r="AG1623" s="93">
        <f>+AD1623*F1623</f>
        <v>0</v>
      </c>
      <c r="AH1623" s="93">
        <f>+AE1623*F1623</f>
        <v>0</v>
      </c>
      <c r="AI1623" s="93">
        <f>+AF1623*F1623</f>
        <v>0</v>
      </c>
      <c r="AJ1623" s="93">
        <f>SUM(AG1623:AI1623)</f>
        <v>0</v>
      </c>
      <c r="AK1623" s="93">
        <f>+AD1623*G1623</f>
        <v>0</v>
      </c>
      <c r="AL1623" s="93">
        <f>+AE1623*G1623</f>
        <v>0</v>
      </c>
      <c r="AM1623" s="93">
        <f>+AF1623*G1623</f>
        <v>0</v>
      </c>
      <c r="AN1623" s="93">
        <f>SUM(AK1623:AM1623)</f>
        <v>0</v>
      </c>
      <c r="AQ1623" s="145" t="s">
        <v>79</v>
      </c>
      <c r="AU1623" s="8">
        <f>+K1623</f>
        <v>0</v>
      </c>
      <c r="AV1623" s="8">
        <f>+L1623</f>
        <v>0</v>
      </c>
      <c r="AW1623" s="2">
        <f>+M1623</f>
        <v>0</v>
      </c>
      <c r="AX1623" s="8">
        <f>F1623*AW1623</f>
        <v>0</v>
      </c>
      <c r="AY1623" s="8">
        <f>IF(AQ1623="CT",7%,5%)*AX1623</f>
        <v>0</v>
      </c>
      <c r="AZ1623" s="8">
        <f>AX1623*2%</f>
        <v>0</v>
      </c>
      <c r="BA1623" s="8">
        <f>IF(BB1623&gt;0,0,AX1623*5%)</f>
        <v>0</v>
      </c>
      <c r="BB1623" s="8">
        <f>(AX1623-BG1623)*35%</f>
        <v>0</v>
      </c>
      <c r="BC1623" s="8">
        <f>+AX1623+AY1623+AZ1623+BA1623+BB1623</f>
        <v>0</v>
      </c>
      <c r="BD1623" s="8">
        <f>AX1623-AT1623</f>
        <v>0</v>
      </c>
      <c r="BE1623" s="2"/>
      <c r="BH1623" s="2"/>
    </row>
    <row r="1624" spans="1:60" ht="34" hidden="1" outlineLevel="1" x14ac:dyDescent="0.2">
      <c r="A1624" s="1" t="s">
        <v>82</v>
      </c>
      <c r="B1624" s="82">
        <v>13</v>
      </c>
      <c r="C1624" s="144" t="s">
        <v>1023</v>
      </c>
      <c r="D1624" s="144"/>
      <c r="E1624" s="82" t="s">
        <v>52</v>
      </c>
      <c r="F1624" s="143">
        <v>51.22</v>
      </c>
      <c r="G1624" s="142">
        <f>+[2]THKL!F1629</f>
        <v>51.22</v>
      </c>
      <c r="H1624" s="132"/>
      <c r="I1624" s="132"/>
      <c r="J1624" s="132"/>
      <c r="K1624" s="156" t="str">
        <f>$K$795</f>
        <v>Bao gồm</v>
      </c>
      <c r="L1624" s="157">
        <f>$L$795</f>
        <v>152467.50000000006</v>
      </c>
      <c r="M1624" s="157">
        <f>SUM(K1624:L1624)</f>
        <v>152467.50000000006</v>
      </c>
      <c r="N1624" s="83">
        <f>IF(V1624&lt;&gt;"VTC VHm",_xlfn.XLOOKUP(Z1624,$AC$4015:$AC$4035,$AD$4015:$AD$4035,0)*M1624,_xlfn.XLOOKUP(Z1624,$AC$4015:$AC$4035,$AD$4015:$AD$4035,0)*L1624)</f>
        <v>53363.625000000015</v>
      </c>
      <c r="O1624" s="83">
        <f>IF(V1624&lt;&gt;"VTC VHm",_xlfn.XLOOKUP(Z1624,$AC$4015:$AC$4035,$AE$4015:$AE$4035,0)*M1624,_xlfn.XLOOKUP(Z1624,$AC$4015:$AC$4035,$AE$4015:$AE$4035,0)*L1624)</f>
        <v>0</v>
      </c>
      <c r="P1624" s="83">
        <f>SUM(N1624:O1624)</f>
        <v>53363.625000000015</v>
      </c>
      <c r="Q1624" s="157">
        <f>M1624*G1624</f>
        <v>7809385.3500000024</v>
      </c>
      <c r="R1624" s="157">
        <f>G1624*P1624</f>
        <v>2733284.8725000005</v>
      </c>
      <c r="S1624" s="83">
        <f>SUM(Q1624:R1624)</f>
        <v>10542670.222500004</v>
      </c>
      <c r="T1624" s="156" t="s">
        <v>50</v>
      </c>
      <c r="U1624" s="132"/>
      <c r="V1624" s="132"/>
      <c r="W1624" s="132"/>
      <c r="X1624" s="44" t="s">
        <v>33</v>
      </c>
      <c r="Y1624" s="44"/>
      <c r="Z1624" s="44" t="s">
        <v>16</v>
      </c>
      <c r="AA1624" s="44" t="s">
        <v>80</v>
      </c>
      <c r="AB1624" s="2">
        <v>351171.07162500004</v>
      </c>
      <c r="AC1624" s="2">
        <v>17986982.288632501</v>
      </c>
      <c r="AD1624" s="2">
        <f>+M1624</f>
        <v>152467.50000000006</v>
      </c>
      <c r="AE1624" s="2">
        <f>+AD1624*14%</f>
        <v>21345.450000000012</v>
      </c>
      <c r="AF1624" s="155">
        <f>+AD1624*35%</f>
        <v>53363.625000000015</v>
      </c>
      <c r="AG1624" s="2">
        <f>+AD1624*F1624</f>
        <v>7809385.3500000024</v>
      </c>
      <c r="AH1624" s="2">
        <f>+AE1624*F1624</f>
        <v>1093313.9490000005</v>
      </c>
      <c r="AI1624" s="2">
        <f>+AF1624*F1624</f>
        <v>2733284.8725000005</v>
      </c>
      <c r="AJ1624" s="2">
        <f>SUM(AG1624:AI1624)</f>
        <v>11635984.171500003</v>
      </c>
      <c r="AK1624" s="2">
        <f>+AD1624*G1624</f>
        <v>7809385.3500000024</v>
      </c>
      <c r="AL1624" s="2">
        <f>+AE1624*G1624</f>
        <v>1093313.9490000005</v>
      </c>
      <c r="AM1624" s="2">
        <f>+AF1624*G1624</f>
        <v>2733284.8725000005</v>
      </c>
      <c r="AN1624" s="155">
        <f>SUM(AK1624:AM1624)</f>
        <v>11635984.171500003</v>
      </c>
      <c r="AQ1624" s="145" t="s">
        <v>79</v>
      </c>
      <c r="AU1624" s="8"/>
      <c r="AV1624" s="8"/>
      <c r="AW1624" s="2">
        <f>AB2270/1.1</f>
        <v>3563868.1862757169</v>
      </c>
      <c r="AX1624" s="8">
        <f>F1624*AW1624</f>
        <v>182541328.50104222</v>
      </c>
      <c r="AY1624" s="8">
        <f>IF(AQ1624="CT",7%,5%)*AX1624</f>
        <v>9127066.425052112</v>
      </c>
      <c r="AZ1624" s="8">
        <f>AX1624*2%</f>
        <v>3650826.5700208442</v>
      </c>
      <c r="BA1624" s="8">
        <f>IF(BB1624&gt;0,0,AX1624*5%)</f>
        <v>0</v>
      </c>
      <c r="BB1624" s="8">
        <f>(AX1624-BG1624)*35%</f>
        <v>63889464.975364774</v>
      </c>
      <c r="BC1624" s="8">
        <f>+AX1624+AY1624+AZ1624+BA1624+BB1624</f>
        <v>259208686.47147995</v>
      </c>
      <c r="BD1624" s="8">
        <f>AX1624-AT1624</f>
        <v>182541328.50104222</v>
      </c>
      <c r="BE1624" s="2"/>
      <c r="BH1624" s="2"/>
    </row>
    <row r="1625" spans="1:60" ht="34" hidden="1" outlineLevel="1" x14ac:dyDescent="0.2">
      <c r="B1625" s="82">
        <v>14</v>
      </c>
      <c r="C1625" s="144" t="s">
        <v>132</v>
      </c>
      <c r="D1625" s="144"/>
      <c r="E1625" s="82" t="s">
        <v>52</v>
      </c>
      <c r="F1625" s="143">
        <v>20.5</v>
      </c>
      <c r="G1625" s="142">
        <f>+[2]THKL!F1630</f>
        <v>20.5</v>
      </c>
      <c r="H1625" s="132"/>
      <c r="I1625" s="132"/>
      <c r="J1625" s="132"/>
      <c r="K1625" s="125" t="str">
        <f>$K$208</f>
        <v>Bao gồm</v>
      </c>
      <c r="L1625" s="84">
        <f>$L$208</f>
        <v>137156.70966666698</v>
      </c>
      <c r="M1625" s="157">
        <f>SUM(K1625:L1625)</f>
        <v>137156.70966666698</v>
      </c>
      <c r="N1625" s="83">
        <f>IF(V1625&lt;&gt;"VTC VHm",_xlfn.XLOOKUP(Z1625,$AC$4015:$AC$4035,$AD$4015:$AD$4035,0)*M1625,_xlfn.XLOOKUP(Z1625,$AC$4015:$AC$4035,$AD$4015:$AD$4035,0)*L1625)</f>
        <v>48004.848383333439</v>
      </c>
      <c r="O1625" s="83">
        <f>IF(V1625&lt;&gt;"VTC VHm",_xlfn.XLOOKUP(Z1625,$AC$4015:$AC$4035,$AE$4015:$AE$4035,0)*M1625,_xlfn.XLOOKUP(Z1625,$AC$4015:$AC$4035,$AE$4015:$AE$4035,0)*L1625)</f>
        <v>0</v>
      </c>
      <c r="P1625" s="83">
        <f>SUM(N1625:O1625)</f>
        <v>48004.848383333439</v>
      </c>
      <c r="Q1625" s="157">
        <f>M1625*G1625</f>
        <v>2811712.5481666732</v>
      </c>
      <c r="R1625" s="157">
        <f>G1625*P1625</f>
        <v>984099.39185833547</v>
      </c>
      <c r="S1625" s="83">
        <f>SUM(Q1625:R1625)</f>
        <v>3795811.9400250087</v>
      </c>
      <c r="T1625" s="125" t="s">
        <v>103</v>
      </c>
      <c r="U1625" s="132"/>
      <c r="V1625" s="132"/>
      <c r="W1625" s="132"/>
      <c r="X1625" s="44" t="s">
        <v>33</v>
      </c>
      <c r="Y1625" s="44"/>
      <c r="Z1625" s="44" t="s">
        <v>16</v>
      </c>
      <c r="AA1625" s="44" t="s">
        <v>80</v>
      </c>
      <c r="AB1625" s="2">
        <v>87378.916419970308</v>
      </c>
      <c r="AC1625" s="2">
        <v>1791267.7866093912</v>
      </c>
      <c r="AD1625" s="2">
        <f>+M1625</f>
        <v>137156.70966666698</v>
      </c>
      <c r="AE1625" s="2">
        <f>+AD1625*14%</f>
        <v>19201.939353333379</v>
      </c>
      <c r="AF1625" s="155">
        <f>+AD1625*35%</f>
        <v>48004.848383333439</v>
      </c>
      <c r="AG1625" s="2">
        <f>+AD1625*F1625</f>
        <v>2811712.5481666732</v>
      </c>
      <c r="AH1625" s="2">
        <f>+AE1625*F1625</f>
        <v>393639.75674333423</v>
      </c>
      <c r="AI1625" s="2">
        <f>+AF1625*F1625</f>
        <v>984099.39185833547</v>
      </c>
      <c r="AJ1625" s="2">
        <f>SUM(AG1625:AI1625)</f>
        <v>4189451.696768343</v>
      </c>
      <c r="AK1625" s="2">
        <f>+AD1625*G1625</f>
        <v>2811712.5481666732</v>
      </c>
      <c r="AL1625" s="2">
        <f>+AE1625*G1625</f>
        <v>393639.75674333423</v>
      </c>
      <c r="AM1625" s="2">
        <f>+AF1625*G1625</f>
        <v>984099.39185833547</v>
      </c>
      <c r="AN1625" s="155">
        <f>SUM(AK1625:AM1625)</f>
        <v>4189451.696768343</v>
      </c>
      <c r="AQ1625" s="145" t="s">
        <v>79</v>
      </c>
      <c r="AU1625" s="8" t="str">
        <f>+K1625</f>
        <v>Bao gồm</v>
      </c>
      <c r="AV1625" s="8">
        <f>+L1625</f>
        <v>137156.70966666698</v>
      </c>
      <c r="AW1625" s="2">
        <f>+M1625</f>
        <v>137156.70966666698</v>
      </c>
      <c r="AX1625" s="8">
        <f>F1625*AW1625</f>
        <v>2811712.5481666732</v>
      </c>
      <c r="AY1625" s="8">
        <f>IF(AQ1625="CT",7%,5%)*AX1625</f>
        <v>140585.62740833368</v>
      </c>
      <c r="AZ1625" s="8">
        <f>AX1625*2%</f>
        <v>56234.250963333463</v>
      </c>
      <c r="BA1625" s="8">
        <f>IF(BB1625&gt;0,0,AX1625*5%)</f>
        <v>0</v>
      </c>
      <c r="BB1625" s="8">
        <f>(AX1625-BG1625)*35%</f>
        <v>984099.39185833558</v>
      </c>
      <c r="BC1625" s="8">
        <f>+AX1625+AY1625+AZ1625+BA1625+BB1625</f>
        <v>3992631.8183966759</v>
      </c>
      <c r="BD1625" s="8">
        <f>AX1625-AT1625</f>
        <v>2811712.5481666732</v>
      </c>
      <c r="BE1625" s="2"/>
      <c r="BH1625" s="2"/>
    </row>
    <row r="1626" spans="1:60" ht="17" hidden="1" outlineLevel="1" x14ac:dyDescent="0.2">
      <c r="B1626" s="82">
        <v>15</v>
      </c>
      <c r="C1626" s="144" t="s">
        <v>1022</v>
      </c>
      <c r="D1626" s="144"/>
      <c r="E1626" s="82" t="s">
        <v>52</v>
      </c>
      <c r="F1626" s="143">
        <v>173.32</v>
      </c>
      <c r="G1626" s="142">
        <f>+[2]THKL!F1631</f>
        <v>173.32</v>
      </c>
      <c r="H1626" s="132"/>
      <c r="I1626" s="132"/>
      <c r="J1626" s="132"/>
      <c r="K1626" s="156" t="s">
        <v>89</v>
      </c>
      <c r="L1626" s="157">
        <f>'[3]BDG (XD)'!$AA$1022</f>
        <v>207831.07799999992</v>
      </c>
      <c r="M1626" s="157">
        <f>SUM(K1626:L1626)</f>
        <v>207831.07799999992</v>
      </c>
      <c r="N1626" s="83">
        <f>IF(V1626&lt;&gt;"VTC VHm",_xlfn.XLOOKUP(Z1626,$AC$4015:$AC$4035,$AD$4015:$AD$4035,0)*M1626,_xlfn.XLOOKUP(Z1626,$AC$4015:$AC$4035,$AD$4015:$AD$4035,0)*L1626)</f>
        <v>72740.877299999964</v>
      </c>
      <c r="O1626" s="83">
        <f>IF(V1626&lt;&gt;"VTC VHm",_xlfn.XLOOKUP(Z1626,$AC$4015:$AC$4035,$AE$4015:$AE$4035,0)*M1626,_xlfn.XLOOKUP(Z1626,$AC$4015:$AC$4035,$AE$4015:$AE$4035,0)*L1626)</f>
        <v>0</v>
      </c>
      <c r="P1626" s="83">
        <f>SUM(N1626:O1626)</f>
        <v>72740.877299999964</v>
      </c>
      <c r="Q1626" s="157">
        <f>M1626*G1626</f>
        <v>36021282.438959986</v>
      </c>
      <c r="R1626" s="157">
        <f>G1626*P1626</f>
        <v>12607448.853635993</v>
      </c>
      <c r="S1626" s="83">
        <f>SUM(Q1626:R1626)</f>
        <v>48628731.292595983</v>
      </c>
      <c r="T1626" s="156" t="s">
        <v>50</v>
      </c>
      <c r="U1626" s="132"/>
      <c r="V1626" s="132"/>
      <c r="W1626" s="132"/>
      <c r="X1626" s="44" t="s">
        <v>33</v>
      </c>
      <c r="Y1626" s="44"/>
      <c r="Z1626" s="44" t="s">
        <v>16</v>
      </c>
      <c r="AA1626" s="44" t="s">
        <v>80</v>
      </c>
      <c r="AB1626" s="2">
        <v>105260.04314116447</v>
      </c>
      <c r="AC1626" s="2">
        <v>18243670.677226625</v>
      </c>
      <c r="AD1626" s="2">
        <f>+M1626</f>
        <v>207831.07799999992</v>
      </c>
      <c r="AE1626" s="2">
        <f>+AD1626*14%</f>
        <v>29096.350919999993</v>
      </c>
      <c r="AF1626" s="155">
        <f>+AD1626*35%</f>
        <v>72740.877299999964</v>
      </c>
      <c r="AG1626" s="2">
        <f>+AD1626*F1626</f>
        <v>36021282.438959986</v>
      </c>
      <c r="AH1626" s="2">
        <f>+AE1626*F1626</f>
        <v>5042979.541454399</v>
      </c>
      <c r="AI1626" s="2">
        <f>+AF1626*F1626</f>
        <v>12607448.853635993</v>
      </c>
      <c r="AJ1626" s="2">
        <f>SUM(AG1626:AI1626)</f>
        <v>53671710.834050372</v>
      </c>
      <c r="AK1626" s="2">
        <f>+AD1626*G1626</f>
        <v>36021282.438959986</v>
      </c>
      <c r="AL1626" s="2">
        <f>+AE1626*G1626</f>
        <v>5042979.541454399</v>
      </c>
      <c r="AM1626" s="2">
        <f>+AF1626*G1626</f>
        <v>12607448.853635993</v>
      </c>
      <c r="AN1626" s="155">
        <f>SUM(AK1626:AM1626)</f>
        <v>53671710.834050372</v>
      </c>
      <c r="AQ1626" s="145" t="s">
        <v>79</v>
      </c>
      <c r="AU1626" s="8" t="str">
        <f>+K1626</f>
        <v>Bao gồm</v>
      </c>
      <c r="AV1626" s="8">
        <f>+L1626</f>
        <v>207831.07799999992</v>
      </c>
      <c r="AW1626" s="2">
        <f>+M1626</f>
        <v>207831.07799999992</v>
      </c>
      <c r="AX1626" s="8">
        <f>F1626*AW1626</f>
        <v>36021282.438959986</v>
      </c>
      <c r="AY1626" s="8">
        <f>IF(AQ1626="CT",7%,5%)*AX1626</f>
        <v>1801064.1219479993</v>
      </c>
      <c r="AZ1626" s="8">
        <f>AX1626*2%</f>
        <v>720425.64877919969</v>
      </c>
      <c r="BA1626" s="8">
        <f>IF(BB1626&gt;0,0,AX1626*5%)</f>
        <v>0</v>
      </c>
      <c r="BB1626" s="8">
        <f>(AX1626-BG1626)*35%</f>
        <v>12607448.853635995</v>
      </c>
      <c r="BC1626" s="8">
        <f>+AX1626+AY1626+AZ1626+BA1626+BB1626</f>
        <v>51150221.063323177</v>
      </c>
      <c r="BD1626" s="8">
        <f>AX1626-AT1626</f>
        <v>36021282.438959986</v>
      </c>
      <c r="BE1626" s="2"/>
      <c r="BH1626" s="2"/>
    </row>
    <row r="1627" spans="1:60" s="256" customFormat="1" ht="24.75" customHeight="1" collapsed="1" x14ac:dyDescent="0.2">
      <c r="B1627" s="139" t="s">
        <v>1021</v>
      </c>
      <c r="C1627" s="141" t="s">
        <v>1020</v>
      </c>
      <c r="D1627" s="141"/>
      <c r="E1627" s="139"/>
      <c r="F1627" s="261"/>
      <c r="G1627" s="260">
        <f>+[2]THKL!F1633</f>
        <v>0</v>
      </c>
      <c r="H1627" s="138"/>
      <c r="I1627" s="138"/>
      <c r="J1627" s="138"/>
      <c r="K1627" s="257"/>
      <c r="L1627" s="259"/>
      <c r="M1627" s="259">
        <f>SUM(K1627:L1627)</f>
        <v>0</v>
      </c>
      <c r="N1627" s="83">
        <f>IF(V1627&lt;&gt;"VTC VHm",_xlfn.XLOOKUP(Z1627,$AC$4015:$AC$4035,$AD$4015:$AD$4035,0)*M1627,_xlfn.XLOOKUP(Z1627,$AC$4015:$AC$4035,$AD$4015:$AD$4035,0)*L1627)</f>
        <v>0</v>
      </c>
      <c r="O1627" s="83">
        <f>IF(V1627&lt;&gt;"VTC VHm",_xlfn.XLOOKUP(Z1627,$AC$4015:$AC$4035,$AE$4015:$AE$4035,0)*M1627,_xlfn.XLOOKUP(Z1627,$AC$4015:$AC$4035,$AE$4015:$AE$4035,0)*L1627)</f>
        <v>0</v>
      </c>
      <c r="P1627" s="258">
        <f>SUM(N1627:O1627)</f>
        <v>0</v>
      </c>
      <c r="Q1627" s="259">
        <f>M1627*G1627</f>
        <v>0</v>
      </c>
      <c r="R1627" s="259">
        <f>G1627*P1627</f>
        <v>0</v>
      </c>
      <c r="S1627" s="258">
        <f>SUM(Q1627:R1627)</f>
        <v>0</v>
      </c>
      <c r="T1627" s="257"/>
      <c r="U1627" s="138"/>
      <c r="V1627" s="138"/>
      <c r="W1627" s="138"/>
      <c r="X1627" s="136" t="s">
        <v>33</v>
      </c>
      <c r="Y1627" s="136"/>
      <c r="Z1627" s="136"/>
      <c r="AA1627" s="136"/>
      <c r="AB1627" s="135"/>
      <c r="AC1627" s="246">
        <f>SUM(AC1628:AC1666)</f>
        <v>1661651213.5265746</v>
      </c>
      <c r="AD1627" s="246"/>
      <c r="AE1627" s="246"/>
      <c r="AF1627" s="246"/>
      <c r="AG1627" s="246">
        <f>SUM(AG1628:AG1666)</f>
        <v>1470489100.9900813</v>
      </c>
      <c r="AH1627" s="246">
        <f>SUM(AH1628:AH1666)</f>
        <v>205868474.13861138</v>
      </c>
      <c r="AI1627" s="246">
        <f>SUM(AI1628:AI1666)</f>
        <v>514671185.34652817</v>
      </c>
      <c r="AJ1627" s="246">
        <f>SUM(AJ1628:AJ1666)</f>
        <v>2191028760.4752207</v>
      </c>
      <c r="AK1627" s="246">
        <f>SUM(AK1628:AK1666)</f>
        <v>1471325100.9900813</v>
      </c>
      <c r="AL1627" s="246">
        <f>SUM(AL1628:AL1666)</f>
        <v>205985514.13861138</v>
      </c>
      <c r="AM1627" s="246">
        <f>SUM(AM1628:AM1666)</f>
        <v>514963785.34652817</v>
      </c>
      <c r="AN1627" s="246">
        <f>SUM(AN1628:AN1666)</f>
        <v>2192274400.4752207</v>
      </c>
      <c r="AP1627" s="256">
        <v>8</v>
      </c>
      <c r="AQ1627" s="145" t="s">
        <v>79</v>
      </c>
      <c r="AU1627" s="8">
        <f>+K1627</f>
        <v>0</v>
      </c>
      <c r="AV1627" s="8">
        <f>+L1627</f>
        <v>0</v>
      </c>
      <c r="AW1627" s="2">
        <f>+M1627</f>
        <v>0</v>
      </c>
      <c r="AX1627" s="246">
        <f>SUM(AX1628:AX1666)</f>
        <v>1530840524.832602</v>
      </c>
      <c r="AY1627" s="246">
        <f>SUM(AY1628:AY1666)</f>
        <v>76542026.241630107</v>
      </c>
      <c r="AZ1627" s="246">
        <f>SUM(AZ1628:AZ1666)</f>
        <v>30616810.496652044</v>
      </c>
      <c r="BA1627" s="246">
        <f>SUM(BA1628:BA1666)</f>
        <v>0</v>
      </c>
      <c r="BB1627" s="246">
        <f>SUM(BB1628:BB1666)</f>
        <v>451908206.69141048</v>
      </c>
      <c r="BC1627" s="246">
        <f>SUM(BC1628:BC1666)</f>
        <v>2089907568.2622948</v>
      </c>
      <c r="BD1627" s="246">
        <f>SUM(BD1628:BD1666)</f>
        <v>1530840524.832602</v>
      </c>
      <c r="BE1627" s="2"/>
      <c r="BH1627" s="2"/>
    </row>
    <row r="1628" spans="1:60" s="92" customFormat="1" ht="15.75" customHeight="1" x14ac:dyDescent="0.2">
      <c r="B1628" s="163" t="s">
        <v>1019</v>
      </c>
      <c r="C1628" s="164" t="s">
        <v>164</v>
      </c>
      <c r="D1628" s="164"/>
      <c r="E1628" s="163"/>
      <c r="F1628" s="162"/>
      <c r="G1628" s="149">
        <f>+[2]THKL!F1634</f>
        <v>0</v>
      </c>
      <c r="H1628" s="158"/>
      <c r="I1628" s="158"/>
      <c r="J1628" s="158"/>
      <c r="K1628" s="159"/>
      <c r="L1628" s="161"/>
      <c r="M1628" s="161">
        <f>SUM(K1628:L1628)</f>
        <v>0</v>
      </c>
      <c r="N1628" s="83">
        <f>IF(V1628&lt;&gt;"VTC VHm",_xlfn.XLOOKUP(Z1628,$AC$4015:$AC$4035,$AD$4015:$AD$4035,0)*M1628,_xlfn.XLOOKUP(Z1628,$AC$4015:$AC$4035,$AD$4015:$AD$4035,0)*L1628)</f>
        <v>0</v>
      </c>
      <c r="O1628" s="83">
        <f>IF(V1628&lt;&gt;"VTC VHm",_xlfn.XLOOKUP(Z1628,$AC$4015:$AC$4035,$AE$4015:$AE$4035,0)*M1628,_xlfn.XLOOKUP(Z1628,$AC$4015:$AC$4035,$AE$4015:$AE$4035,0)*L1628)</f>
        <v>0</v>
      </c>
      <c r="P1628" s="160">
        <f>SUM(N1628:O1628)</f>
        <v>0</v>
      </c>
      <c r="Q1628" s="161">
        <f>M1628*G1628</f>
        <v>0</v>
      </c>
      <c r="R1628" s="161">
        <f>G1628*P1628</f>
        <v>0</v>
      </c>
      <c r="S1628" s="160">
        <f>SUM(Q1628:R1628)</f>
        <v>0</v>
      </c>
      <c r="T1628" s="159"/>
      <c r="U1628" s="158"/>
      <c r="V1628" s="158"/>
      <c r="W1628" s="158"/>
      <c r="X1628" s="94" t="s">
        <v>33</v>
      </c>
      <c r="Y1628" s="94"/>
      <c r="Z1628" s="94"/>
      <c r="AA1628" s="44"/>
      <c r="AB1628" s="2"/>
      <c r="AC1628" s="2"/>
      <c r="AD1628" s="93">
        <f>+M1628</f>
        <v>0</v>
      </c>
      <c r="AE1628" s="93">
        <f>+AD1628*14%</f>
        <v>0</v>
      </c>
      <c r="AF1628" s="93">
        <f>+AD1628*35%</f>
        <v>0</v>
      </c>
      <c r="AG1628" s="93">
        <f>+AD1628*F1628</f>
        <v>0</v>
      </c>
      <c r="AH1628" s="93">
        <f>+AE1628*F1628</f>
        <v>0</v>
      </c>
      <c r="AI1628" s="93">
        <f>+AF1628*F1628</f>
        <v>0</v>
      </c>
      <c r="AJ1628" s="93">
        <f>SUM(AG1628:AI1628)</f>
        <v>0</v>
      </c>
      <c r="AK1628" s="93">
        <f>+AD1628*G1628</f>
        <v>0</v>
      </c>
      <c r="AL1628" s="93">
        <f>+AE1628*G1628</f>
        <v>0</v>
      </c>
      <c r="AM1628" s="93">
        <f>+AF1628*G1628</f>
        <v>0</v>
      </c>
      <c r="AN1628" s="93">
        <f>SUM(AK1628:AM1628)</f>
        <v>0</v>
      </c>
      <c r="AQ1628" s="145" t="s">
        <v>79</v>
      </c>
      <c r="AU1628" s="8">
        <f>+K1628</f>
        <v>0</v>
      </c>
      <c r="AV1628" s="8">
        <f>+L1628</f>
        <v>0</v>
      </c>
      <c r="AW1628" s="2">
        <f>+M1628</f>
        <v>0</v>
      </c>
      <c r="AX1628" s="8">
        <f>F1628*AW1628</f>
        <v>0</v>
      </c>
      <c r="AY1628" s="8">
        <f>IF(AQ1628="CT",7%,5%)*AX1628</f>
        <v>0</v>
      </c>
      <c r="AZ1628" s="8">
        <f>AX1628*2%</f>
        <v>0</v>
      </c>
      <c r="BA1628" s="8">
        <f>IF(BB1628&gt;0,0,AX1628*5%)</f>
        <v>0</v>
      </c>
      <c r="BB1628" s="8">
        <f>(AX1628-BG1628)*35%</f>
        <v>0</v>
      </c>
      <c r="BC1628" s="8">
        <f>+AX1628+AY1628+AZ1628+BA1628+BB1628</f>
        <v>0</v>
      </c>
      <c r="BD1628" s="8">
        <f>AX1628-AT1628</f>
        <v>0</v>
      </c>
      <c r="BE1628" s="2"/>
      <c r="BH1628" s="2"/>
    </row>
    <row r="1629" spans="1:60" s="92" customFormat="1" ht="15.75" customHeight="1" collapsed="1" x14ac:dyDescent="0.2">
      <c r="B1629" s="163"/>
      <c r="C1629" s="164" t="s">
        <v>163</v>
      </c>
      <c r="D1629" s="164"/>
      <c r="E1629" s="163"/>
      <c r="F1629" s="162"/>
      <c r="G1629" s="149">
        <f>+[2]THKL!F1635</f>
        <v>0</v>
      </c>
      <c r="H1629" s="158"/>
      <c r="I1629" s="158"/>
      <c r="J1629" s="158"/>
      <c r="K1629" s="159"/>
      <c r="L1629" s="161"/>
      <c r="M1629" s="161">
        <f>SUM(K1629:L1629)</f>
        <v>0</v>
      </c>
      <c r="N1629" s="83">
        <f>IF(V1629&lt;&gt;"VTC VHm",_xlfn.XLOOKUP(Z1629,$AC$4015:$AC$4035,$AD$4015:$AD$4035,0)*M1629,_xlfn.XLOOKUP(Z1629,$AC$4015:$AC$4035,$AD$4015:$AD$4035,0)*L1629)</f>
        <v>0</v>
      </c>
      <c r="O1629" s="83">
        <f>IF(V1629&lt;&gt;"VTC VHm",_xlfn.XLOOKUP(Z1629,$AC$4015:$AC$4035,$AE$4015:$AE$4035,0)*M1629,_xlfn.XLOOKUP(Z1629,$AC$4015:$AC$4035,$AE$4015:$AE$4035,0)*L1629)</f>
        <v>0</v>
      </c>
      <c r="P1629" s="160">
        <f>SUM(N1629:O1629)</f>
        <v>0</v>
      </c>
      <c r="Q1629" s="161">
        <f>M1629*G1629</f>
        <v>0</v>
      </c>
      <c r="R1629" s="161">
        <f>G1629*P1629</f>
        <v>0</v>
      </c>
      <c r="S1629" s="160">
        <f>SUM(Q1629:R1629)</f>
        <v>0</v>
      </c>
      <c r="T1629" s="159"/>
      <c r="U1629" s="158"/>
      <c r="V1629" s="158"/>
      <c r="W1629" s="158"/>
      <c r="X1629" s="94" t="s">
        <v>33</v>
      </c>
      <c r="Y1629" s="94"/>
      <c r="Z1629" s="94"/>
      <c r="AA1629" s="44"/>
      <c r="AB1629" s="2"/>
      <c r="AC1629" s="2"/>
      <c r="AD1629" s="93">
        <f>+M1629</f>
        <v>0</v>
      </c>
      <c r="AE1629" s="93">
        <f>+AD1629*14%</f>
        <v>0</v>
      </c>
      <c r="AF1629" s="93">
        <f>+AD1629*35%</f>
        <v>0</v>
      </c>
      <c r="AG1629" s="93">
        <f>+AD1629*F1629</f>
        <v>0</v>
      </c>
      <c r="AH1629" s="93">
        <f>+AE1629*F1629</f>
        <v>0</v>
      </c>
      <c r="AI1629" s="93">
        <f>+AF1629*F1629</f>
        <v>0</v>
      </c>
      <c r="AJ1629" s="93">
        <f>SUM(AG1629:AI1629)</f>
        <v>0</v>
      </c>
      <c r="AK1629" s="93">
        <f>+AD1629*G1629</f>
        <v>0</v>
      </c>
      <c r="AL1629" s="93">
        <f>+AE1629*G1629</f>
        <v>0</v>
      </c>
      <c r="AM1629" s="93">
        <f>+AF1629*G1629</f>
        <v>0</v>
      </c>
      <c r="AN1629" s="93">
        <f>SUM(AK1629:AM1629)</f>
        <v>0</v>
      </c>
      <c r="AQ1629" s="145" t="s">
        <v>79</v>
      </c>
      <c r="AU1629" s="8">
        <f>+K1629</f>
        <v>0</v>
      </c>
      <c r="AV1629" s="8">
        <f>+L1629</f>
        <v>0</v>
      </c>
      <c r="AW1629" s="2">
        <f>+M1629</f>
        <v>0</v>
      </c>
      <c r="AX1629" s="8">
        <f>F1629*AW1629</f>
        <v>0</v>
      </c>
      <c r="AY1629" s="8">
        <f>IF(AQ1629="CT",7%,5%)*AX1629</f>
        <v>0</v>
      </c>
      <c r="AZ1629" s="8">
        <f>AX1629*2%</f>
        <v>0</v>
      </c>
      <c r="BA1629" s="8">
        <f>IF(BB1629&gt;0,0,AX1629*5%)</f>
        <v>0</v>
      </c>
      <c r="BB1629" s="8">
        <f>(AX1629-BG1629)*35%</f>
        <v>0</v>
      </c>
      <c r="BC1629" s="8">
        <f>+AX1629+AY1629+AZ1629+BA1629+BB1629</f>
        <v>0</v>
      </c>
      <c r="BD1629" s="8">
        <f>AX1629-AT1629</f>
        <v>0</v>
      </c>
      <c r="BE1629" s="2"/>
      <c r="BH1629" s="2"/>
    </row>
    <row r="1630" spans="1:60" ht="51" hidden="1" outlineLevel="1" x14ac:dyDescent="0.2">
      <c r="B1630" s="82">
        <v>1</v>
      </c>
      <c r="C1630" s="144" t="s">
        <v>162</v>
      </c>
      <c r="D1630" s="144"/>
      <c r="E1630" s="82" t="s">
        <v>160</v>
      </c>
      <c r="F1630" s="143">
        <v>5.8339999999999996</v>
      </c>
      <c r="G1630" s="142">
        <f>+[2]THKL!F1636</f>
        <v>5.8339999999999996</v>
      </c>
      <c r="H1630" s="132"/>
      <c r="I1630" s="132"/>
      <c r="J1630" s="132"/>
      <c r="K1630" s="156">
        <f>$K$8</f>
        <v>51500000</v>
      </c>
      <c r="L1630" s="157">
        <f>$L$8</f>
        <v>8040000</v>
      </c>
      <c r="M1630" s="157">
        <f>SUM(K1630:L1630)</f>
        <v>59540000</v>
      </c>
      <c r="N1630" s="83">
        <f>IF(V1630&lt;&gt;"VTC VHm",_xlfn.XLOOKUP(Z1630,$AC$4015:$AC$4035,$AD$4015:$AD$4035,0)*M1630,_xlfn.XLOOKUP(Z1630,$AC$4015:$AC$4035,$AD$4015:$AD$4035,0)*L1630)</f>
        <v>20839000</v>
      </c>
      <c r="O1630" s="83">
        <f>IF(V1630&lt;&gt;"VTC VHm",_xlfn.XLOOKUP(Z1630,$AC$4015:$AC$4035,$AE$4015:$AE$4035,0)*M1630,_xlfn.XLOOKUP(Z1630,$AC$4015:$AC$4035,$AE$4015:$AE$4035,0)*L1630)</f>
        <v>0</v>
      </c>
      <c r="P1630" s="83">
        <f>SUM(N1630:O1630)</f>
        <v>20839000</v>
      </c>
      <c r="Q1630" s="157">
        <f>M1630*G1630</f>
        <v>347356360</v>
      </c>
      <c r="R1630" s="157">
        <f>G1630*P1630</f>
        <v>121574725.99999999</v>
      </c>
      <c r="S1630" s="83">
        <f>SUM(Q1630:R1630)</f>
        <v>468931086</v>
      </c>
      <c r="T1630" s="156" t="s">
        <v>50</v>
      </c>
      <c r="U1630" s="132"/>
      <c r="V1630" s="132"/>
      <c r="W1630" s="132"/>
      <c r="X1630" s="44" t="s">
        <v>33</v>
      </c>
      <c r="Y1630" s="44"/>
      <c r="Z1630" s="44" t="s">
        <v>17</v>
      </c>
      <c r="AA1630" s="44">
        <v>7000064996</v>
      </c>
      <c r="AB1630" s="2">
        <v>80666059.621358469</v>
      </c>
      <c r="AC1630" s="2">
        <v>470605791.83100528</v>
      </c>
      <c r="AD1630" s="2">
        <f>+M1630</f>
        <v>59540000</v>
      </c>
      <c r="AE1630" s="2">
        <f>+AD1630*14%</f>
        <v>8335600.0000000009</v>
      </c>
      <c r="AF1630" s="155">
        <f>+AD1630*35%</f>
        <v>20839000</v>
      </c>
      <c r="AG1630" s="2">
        <f>+AD1630*F1630</f>
        <v>347356360</v>
      </c>
      <c r="AH1630" s="2">
        <f>+AE1630*F1630</f>
        <v>48629890.400000006</v>
      </c>
      <c r="AI1630" s="2">
        <f>+AF1630*F1630</f>
        <v>121574725.99999999</v>
      </c>
      <c r="AJ1630" s="2">
        <f>SUM(AG1630:AI1630)</f>
        <v>517560976.39999998</v>
      </c>
      <c r="AK1630" s="2">
        <f>+AD1630*G1630</f>
        <v>347356360</v>
      </c>
      <c r="AL1630" s="2">
        <f>+AE1630*G1630</f>
        <v>48629890.400000006</v>
      </c>
      <c r="AM1630" s="2">
        <f>+AF1630*G1630</f>
        <v>121574725.99999999</v>
      </c>
      <c r="AN1630" s="155">
        <f>SUM(AK1630:AM1630)</f>
        <v>517560976.39999998</v>
      </c>
      <c r="AQ1630" s="145" t="s">
        <v>79</v>
      </c>
      <c r="AU1630" s="8">
        <f>+K1630</f>
        <v>51500000</v>
      </c>
      <c r="AV1630" s="8">
        <f>+L1630+BH1630</f>
        <v>9154684.293540962</v>
      </c>
      <c r="AW1630" s="8">
        <f>+AU1630+AV1630</f>
        <v>60654684.293540962</v>
      </c>
      <c r="AX1630" s="8">
        <f>F1630*AW1630</f>
        <v>353859428.16851795</v>
      </c>
      <c r="AY1630" s="8">
        <f>IF(AQ1630="CT",7%,5%)*AX1630</f>
        <v>17692971.408425897</v>
      </c>
      <c r="AZ1630" s="8">
        <f>AX1630*2%</f>
        <v>7077188.5633703591</v>
      </c>
      <c r="BA1630" s="8">
        <f>IF(BB1630&gt;0,0,AX1630*5%)</f>
        <v>0</v>
      </c>
      <c r="BB1630" s="8">
        <f>(AX1630-BG1630)*35%</f>
        <v>123850799.85898127</v>
      </c>
      <c r="BC1630" s="8">
        <f>+AX1630+AY1630+AZ1630+BA1630+BB1630</f>
        <v>502480387.99929547</v>
      </c>
      <c r="BD1630" s="8">
        <f>AX1630-AT1630</f>
        <v>353859428.16851795</v>
      </c>
      <c r="BE1630" s="2"/>
      <c r="BH1630" s="2">
        <f>+'[2]Giá BT'!$J$56</f>
        <v>1114684.2935409618</v>
      </c>
    </row>
    <row r="1631" spans="1:60" ht="51" hidden="1" outlineLevel="1" x14ac:dyDescent="0.2">
      <c r="B1631" s="82">
        <v>2</v>
      </c>
      <c r="C1631" s="144" t="s">
        <v>176</v>
      </c>
      <c r="D1631" s="144"/>
      <c r="E1631" s="82" t="s">
        <v>160</v>
      </c>
      <c r="F1631" s="143">
        <v>0.28799999999999998</v>
      </c>
      <c r="G1631" s="142">
        <f>+[2]THKL!F1637</f>
        <v>0.28799999999999998</v>
      </c>
      <c r="H1631" s="132"/>
      <c r="I1631" s="132"/>
      <c r="J1631" s="132"/>
      <c r="K1631" s="156">
        <f>$K$8</f>
        <v>51500000</v>
      </c>
      <c r="L1631" s="157">
        <f>$L$8</f>
        <v>8040000</v>
      </c>
      <c r="M1631" s="157">
        <f>SUM(K1631:L1631)</f>
        <v>59540000</v>
      </c>
      <c r="N1631" s="83">
        <f>IF(V1631&lt;&gt;"VTC VHm",_xlfn.XLOOKUP(Z1631,$AC$4015:$AC$4035,$AD$4015:$AD$4035,0)*M1631,_xlfn.XLOOKUP(Z1631,$AC$4015:$AC$4035,$AD$4015:$AD$4035,0)*L1631)</f>
        <v>20839000</v>
      </c>
      <c r="O1631" s="83">
        <f>IF(V1631&lt;&gt;"VTC VHm",_xlfn.XLOOKUP(Z1631,$AC$4015:$AC$4035,$AE$4015:$AE$4035,0)*M1631,_xlfn.XLOOKUP(Z1631,$AC$4015:$AC$4035,$AE$4015:$AE$4035,0)*L1631)</f>
        <v>0</v>
      </c>
      <c r="P1631" s="83">
        <f>SUM(N1631:O1631)</f>
        <v>20839000</v>
      </c>
      <c r="Q1631" s="157">
        <f>M1631*G1631</f>
        <v>17147520</v>
      </c>
      <c r="R1631" s="157">
        <f>G1631*P1631</f>
        <v>6001632</v>
      </c>
      <c r="S1631" s="83">
        <f>SUM(Q1631:R1631)</f>
        <v>23149152</v>
      </c>
      <c r="T1631" s="156" t="s">
        <v>50</v>
      </c>
      <c r="U1631" s="132"/>
      <c r="V1631" s="132"/>
      <c r="W1631" s="132"/>
      <c r="X1631" s="44" t="s">
        <v>33</v>
      </c>
      <c r="Y1631" s="44"/>
      <c r="Z1631" s="44" t="s">
        <v>17</v>
      </c>
      <c r="AA1631" s="44">
        <v>7000064996</v>
      </c>
      <c r="AB1631" s="2">
        <v>13758066.270780975</v>
      </c>
      <c r="AC1631" s="2">
        <v>3962323.0859849206</v>
      </c>
      <c r="AD1631" s="2">
        <f>+M1631</f>
        <v>59540000</v>
      </c>
      <c r="AE1631" s="2">
        <f>+AD1631*14%</f>
        <v>8335600.0000000009</v>
      </c>
      <c r="AF1631" s="155">
        <f>+AD1631*35%</f>
        <v>20839000</v>
      </c>
      <c r="AG1631" s="2">
        <f>+AD1631*F1631</f>
        <v>17147520</v>
      </c>
      <c r="AH1631" s="2">
        <f>+AE1631*F1631</f>
        <v>2400652.8000000003</v>
      </c>
      <c r="AI1631" s="2">
        <f>+AF1631*F1631</f>
        <v>6001632</v>
      </c>
      <c r="AJ1631" s="2">
        <f>SUM(AG1631:AI1631)</f>
        <v>25549804.800000001</v>
      </c>
      <c r="AK1631" s="2">
        <f>+AD1631*G1631</f>
        <v>17147520</v>
      </c>
      <c r="AL1631" s="2">
        <f>+AE1631*G1631</f>
        <v>2400652.8000000003</v>
      </c>
      <c r="AM1631" s="2">
        <f>+AF1631*G1631</f>
        <v>6001632</v>
      </c>
      <c r="AN1631" s="155">
        <f>SUM(AK1631:AM1631)</f>
        <v>25549804.800000001</v>
      </c>
      <c r="AQ1631" s="145" t="s">
        <v>79</v>
      </c>
      <c r="AU1631" s="8">
        <f>+K1631</f>
        <v>51500000</v>
      </c>
      <c r="AV1631" s="8">
        <f>+L1631</f>
        <v>8040000</v>
      </c>
      <c r="AW1631" s="2">
        <f>+M1631</f>
        <v>59540000</v>
      </c>
      <c r="AX1631" s="8">
        <f>F1631*AW1631</f>
        <v>17147520</v>
      </c>
      <c r="AY1631" s="8">
        <f>IF(AQ1631="CT",7%,5%)*AX1631</f>
        <v>857376</v>
      </c>
      <c r="AZ1631" s="8">
        <f>AX1631*2%</f>
        <v>342950.40000000002</v>
      </c>
      <c r="BA1631" s="8">
        <f>IF(BB1631&gt;0,0,AX1631*5%)</f>
        <v>0</v>
      </c>
      <c r="BB1631" s="8">
        <f>(AX1631-BG1631)*35%</f>
        <v>6001632</v>
      </c>
      <c r="BC1631" s="8">
        <f>+AX1631+AY1631+AZ1631+BA1631+BB1631</f>
        <v>24349478.399999999</v>
      </c>
      <c r="BD1631" s="8">
        <f>AX1631-AT1631</f>
        <v>17147520</v>
      </c>
      <c r="BE1631" s="2"/>
      <c r="BH1631" s="2"/>
    </row>
    <row r="1632" spans="1:60" ht="34" hidden="1" outlineLevel="1" x14ac:dyDescent="0.2">
      <c r="B1632" s="82">
        <v>3</v>
      </c>
      <c r="C1632" s="144" t="s">
        <v>159</v>
      </c>
      <c r="D1632" s="144"/>
      <c r="E1632" s="82" t="s">
        <v>158</v>
      </c>
      <c r="F1632" s="143">
        <v>36</v>
      </c>
      <c r="G1632" s="142">
        <f>+[2]THKL!F1638</f>
        <v>36</v>
      </c>
      <c r="H1632" s="132"/>
      <c r="I1632" s="132"/>
      <c r="J1632" s="132"/>
      <c r="K1632" s="156"/>
      <c r="L1632" s="157" t="s">
        <v>89</v>
      </c>
      <c r="M1632" s="157">
        <f>SUM(K1632:L1632)</f>
        <v>0</v>
      </c>
      <c r="N1632" s="83">
        <f>IF(V1632&lt;&gt;"VTC VHm",_xlfn.XLOOKUP(Z1632,$AC$4015:$AC$4035,$AD$4015:$AD$4035,0)*M1632,_xlfn.XLOOKUP(Z1632,$AC$4015:$AC$4035,$AD$4015:$AD$4035,0)*L1632)</f>
        <v>0</v>
      </c>
      <c r="O1632" s="83">
        <f>IF(V1632&lt;&gt;"VTC VHm",_xlfn.XLOOKUP(Z1632,$AC$4015:$AC$4035,$AE$4015:$AE$4035,0)*M1632,_xlfn.XLOOKUP(Z1632,$AC$4015:$AC$4035,$AE$4015:$AE$4035,0)*L1632)</f>
        <v>0</v>
      </c>
      <c r="P1632" s="83">
        <f>SUM(N1632:O1632)</f>
        <v>0</v>
      </c>
      <c r="Q1632" s="157">
        <f>M1632*G1632</f>
        <v>0</v>
      </c>
      <c r="R1632" s="157">
        <f>G1632*P1632</f>
        <v>0</v>
      </c>
      <c r="S1632" s="83">
        <f>SUM(Q1632:R1632)</f>
        <v>0</v>
      </c>
      <c r="T1632" s="156" t="s">
        <v>50</v>
      </c>
      <c r="U1632" s="132"/>
      <c r="V1632" s="132"/>
      <c r="W1632" s="132"/>
      <c r="X1632" s="44" t="s">
        <v>33</v>
      </c>
      <c r="Y1632" s="44"/>
      <c r="Z1632" s="44" t="s">
        <v>17</v>
      </c>
      <c r="AA1632" s="44">
        <v>7000064996</v>
      </c>
      <c r="AB1632" s="2">
        <v>623759.60187772277</v>
      </c>
      <c r="AC1632" s="2">
        <v>22455345.66759802</v>
      </c>
      <c r="AD1632" s="2">
        <f>+M1632</f>
        <v>0</v>
      </c>
      <c r="AE1632" s="2">
        <f>+AD1632*14%</f>
        <v>0</v>
      </c>
      <c r="AF1632" s="155">
        <f>+AD1632*35%</f>
        <v>0</v>
      </c>
      <c r="AG1632" s="2">
        <f>+AD1632*F1632</f>
        <v>0</v>
      </c>
      <c r="AH1632" s="2">
        <f>+AE1632*F1632</f>
        <v>0</v>
      </c>
      <c r="AI1632" s="2">
        <f>+AF1632*F1632</f>
        <v>0</v>
      </c>
      <c r="AJ1632" s="2">
        <f>SUM(AG1632:AI1632)</f>
        <v>0</v>
      </c>
      <c r="AK1632" s="2">
        <f>+AD1632*G1632</f>
        <v>0</v>
      </c>
      <c r="AL1632" s="2">
        <f>+AE1632*G1632</f>
        <v>0</v>
      </c>
      <c r="AM1632" s="2">
        <f>+AF1632*G1632</f>
        <v>0</v>
      </c>
      <c r="AN1632" s="155">
        <f>SUM(AK1632:AM1632)</f>
        <v>0</v>
      </c>
      <c r="AQ1632" s="145" t="s">
        <v>79</v>
      </c>
      <c r="AU1632" s="8">
        <f>+K1632</f>
        <v>0</v>
      </c>
      <c r="AV1632" s="8" t="str">
        <f>+L1632</f>
        <v>Bao gồm</v>
      </c>
      <c r="AW1632" s="2">
        <f>+M1632</f>
        <v>0</v>
      </c>
      <c r="AX1632" s="8">
        <f>F1632*AW1632</f>
        <v>0</v>
      </c>
      <c r="AY1632" s="8">
        <f>IF(AQ1632="CT",7%,5%)*AX1632</f>
        <v>0</v>
      </c>
      <c r="AZ1632" s="8">
        <f>AX1632*2%</f>
        <v>0</v>
      </c>
      <c r="BA1632" s="8">
        <f>IF(BB1632&gt;0,0,AX1632*5%)</f>
        <v>0</v>
      </c>
      <c r="BB1632" s="8">
        <f>(AX1632-BG1632)*35%</f>
        <v>0</v>
      </c>
      <c r="BC1632" s="8">
        <f>+AX1632+AY1632+AZ1632+BA1632+BB1632</f>
        <v>0</v>
      </c>
      <c r="BD1632" s="8">
        <f>AX1632-AT1632</f>
        <v>0</v>
      </c>
      <c r="BE1632" s="2"/>
      <c r="BH1632" s="2"/>
    </row>
    <row r="1633" spans="2:60" ht="48.75" hidden="1" customHeight="1" outlineLevel="1" x14ac:dyDescent="0.2">
      <c r="B1633" s="82">
        <v>4</v>
      </c>
      <c r="C1633" s="144" t="s">
        <v>146</v>
      </c>
      <c r="D1633" s="144"/>
      <c r="E1633" s="82" t="s">
        <v>104</v>
      </c>
      <c r="F1633" s="143">
        <v>0.13070000000000001</v>
      </c>
      <c r="G1633" s="142">
        <f>+[2]THKL!F1639</f>
        <v>0.13070000000000001</v>
      </c>
      <c r="H1633" s="132"/>
      <c r="I1633" s="132"/>
      <c r="J1633" s="132"/>
      <c r="K1633" s="156" t="str">
        <f>$K$723</f>
        <v>Bao gồm</v>
      </c>
      <c r="L1633" s="157">
        <f>$L$723</f>
        <v>1951845.7932777775</v>
      </c>
      <c r="M1633" s="157">
        <f>SUM(K1633:L1633)</f>
        <v>1951845.7932777775</v>
      </c>
      <c r="N1633" s="83">
        <f>IF(V1633&lt;&gt;"VTC VHm",_xlfn.XLOOKUP(Z1633,$AC$4015:$AC$4035,$AD$4015:$AD$4035,0)*M1633,_xlfn.XLOOKUP(Z1633,$AC$4015:$AC$4035,$AD$4015:$AD$4035,0)*L1633)</f>
        <v>683146.02764722204</v>
      </c>
      <c r="O1633" s="83">
        <f>IF(V1633&lt;&gt;"VTC VHm",_xlfn.XLOOKUP(Z1633,$AC$4015:$AC$4035,$AE$4015:$AE$4035,0)*M1633,_xlfn.XLOOKUP(Z1633,$AC$4015:$AC$4035,$AE$4015:$AE$4035,0)*L1633)</f>
        <v>0</v>
      </c>
      <c r="P1633" s="83">
        <f>SUM(N1633:O1633)</f>
        <v>683146.02764722204</v>
      </c>
      <c r="Q1633" s="157">
        <f>M1633*G1633</f>
        <v>255106.24518140554</v>
      </c>
      <c r="R1633" s="157">
        <f>G1633*P1633</f>
        <v>89287.185813491931</v>
      </c>
      <c r="S1633" s="83">
        <f>SUM(Q1633:R1633)</f>
        <v>344393.4309948975</v>
      </c>
      <c r="T1633" s="156" t="s">
        <v>50</v>
      </c>
      <c r="U1633" s="132"/>
      <c r="V1633" s="132"/>
      <c r="W1633" s="132"/>
      <c r="X1633" s="44" t="s">
        <v>33</v>
      </c>
      <c r="Y1633" s="44"/>
      <c r="Z1633" s="44" t="s">
        <v>16</v>
      </c>
      <c r="AA1633" s="44" t="s">
        <v>80</v>
      </c>
      <c r="AB1633" s="2">
        <v>2157518.4888439113</v>
      </c>
      <c r="AC1633" s="2">
        <v>281987.66649189923</v>
      </c>
      <c r="AD1633" s="2">
        <f>+M1633</f>
        <v>1951845.7932777775</v>
      </c>
      <c r="AE1633" s="2">
        <f>+AD1633*14%</f>
        <v>273258.41105888889</v>
      </c>
      <c r="AF1633" s="155">
        <f>+AD1633*35%</f>
        <v>683146.02764722204</v>
      </c>
      <c r="AG1633" s="2">
        <f>+AD1633*F1633</f>
        <v>255106.24518140554</v>
      </c>
      <c r="AH1633" s="2">
        <f>+AE1633*F1633</f>
        <v>35714.874325396777</v>
      </c>
      <c r="AI1633" s="2">
        <f>+AF1633*F1633</f>
        <v>89287.185813491931</v>
      </c>
      <c r="AJ1633" s="2">
        <f>SUM(AG1633:AI1633)</f>
        <v>380108.30532029422</v>
      </c>
      <c r="AK1633" s="2">
        <f>+AD1633*G1633</f>
        <v>255106.24518140554</v>
      </c>
      <c r="AL1633" s="2">
        <f>+AE1633*G1633</f>
        <v>35714.874325396777</v>
      </c>
      <c r="AM1633" s="2">
        <f>+AF1633*G1633</f>
        <v>89287.185813491931</v>
      </c>
      <c r="AN1633" s="155">
        <f>SUM(AK1633:AM1633)</f>
        <v>380108.30532029422</v>
      </c>
      <c r="AQ1633" s="145" t="s">
        <v>79</v>
      </c>
      <c r="AU1633" s="8">
        <f>+BH1633</f>
        <v>250000</v>
      </c>
      <c r="AV1633" s="8">
        <f>+L1633</f>
        <v>1951845.7932777775</v>
      </c>
      <c r="AW1633" s="2">
        <f>+AU1633+AV1633</f>
        <v>2201845.7932777777</v>
      </c>
      <c r="AX1633" s="8">
        <f>F1633*AW1633</f>
        <v>287781.24518140557</v>
      </c>
      <c r="AY1633" s="8">
        <f>IF(AQ1633="CT",7%,5%)*AX1633</f>
        <v>14389.062259070279</v>
      </c>
      <c r="AZ1633" s="8">
        <f>AX1633*2%</f>
        <v>5755.6249036281115</v>
      </c>
      <c r="BA1633" s="8">
        <f>IF(BB1633&gt;0,0,AX1633*5%)</f>
        <v>0</v>
      </c>
      <c r="BB1633" s="8">
        <f>(AX1633-BG1633)*35%</f>
        <v>100723.43581349195</v>
      </c>
      <c r="BC1633" s="8">
        <f>+AX1633+AY1633+AZ1633+BA1633+BB1633</f>
        <v>408649.36815759592</v>
      </c>
      <c r="BD1633" s="8">
        <f>AX1633-AT1633</f>
        <v>287781.24518140557</v>
      </c>
      <c r="BE1633" s="2"/>
      <c r="BH1633" s="2">
        <v>250000</v>
      </c>
    </row>
    <row r="1634" spans="2:60" ht="34" hidden="1" outlineLevel="1" x14ac:dyDescent="0.2">
      <c r="B1634" s="82">
        <v>5</v>
      </c>
      <c r="C1634" s="144" t="s">
        <v>137</v>
      </c>
      <c r="D1634" s="144"/>
      <c r="E1634" s="82" t="s">
        <v>91</v>
      </c>
      <c r="F1634" s="143">
        <v>0.123</v>
      </c>
      <c r="G1634" s="142">
        <f>+[2]THKL!F1640</f>
        <v>0.123</v>
      </c>
      <c r="H1634" s="132"/>
      <c r="I1634" s="132"/>
      <c r="J1634" s="132"/>
      <c r="K1634" s="156">
        <f>$L$4010*1000</f>
        <v>15266666.666666666</v>
      </c>
      <c r="L1634" s="157">
        <f>'[3]BDG (XD)'!$AA$963*1000</f>
        <v>7690671</v>
      </c>
      <c r="M1634" s="157">
        <f>SUM(K1634:L1634)</f>
        <v>22957337.666666664</v>
      </c>
      <c r="N1634" s="83">
        <f>IF(V1634&lt;&gt;"VTC VHm",_xlfn.XLOOKUP(Z1634,$AC$4015:$AC$4035,$AD$4015:$AD$4035,0)*M1634,_xlfn.XLOOKUP(Z1634,$AC$4015:$AC$4035,$AD$4015:$AD$4035,0)*L1634)</f>
        <v>2691734.8499999996</v>
      </c>
      <c r="O1634" s="83">
        <f>IF(V1634&lt;&gt;"VTC VHm",_xlfn.XLOOKUP(Z1634,$AC$4015:$AC$4035,$AE$4015:$AE$4035,0)*M1634,_xlfn.XLOOKUP(Z1634,$AC$4015:$AC$4035,$AE$4015:$AE$4035,0)*L1634)</f>
        <v>0</v>
      </c>
      <c r="P1634" s="83">
        <f>SUM(N1634:O1634)</f>
        <v>2691734.8499999996</v>
      </c>
      <c r="Q1634" s="157">
        <f>M1634*G1634</f>
        <v>2823752.5329999998</v>
      </c>
      <c r="R1634" s="157">
        <f>G1634*P1634</f>
        <v>331083.38654999994</v>
      </c>
      <c r="S1634" s="83">
        <f>SUM(Q1634:R1634)</f>
        <v>3154835.9195499998</v>
      </c>
      <c r="T1634" s="156" t="s">
        <v>50</v>
      </c>
      <c r="U1634" s="132"/>
      <c r="V1634" s="82" t="s">
        <v>34</v>
      </c>
      <c r="W1634" s="132"/>
      <c r="X1634" s="44" t="s">
        <v>33</v>
      </c>
      <c r="Y1634" s="44"/>
      <c r="Z1634" s="44" t="s">
        <v>16</v>
      </c>
      <c r="AA1634" s="44" t="s">
        <v>80</v>
      </c>
      <c r="AB1634" s="2">
        <v>22099173.197620202</v>
      </c>
      <c r="AC1634" s="2">
        <v>2718198.3033072846</v>
      </c>
      <c r="AD1634" s="2">
        <f>+M1634</f>
        <v>22957337.666666664</v>
      </c>
      <c r="AE1634" s="2">
        <f>+AD1634*14%</f>
        <v>3214027.2733333334</v>
      </c>
      <c r="AF1634" s="155">
        <f>+AD1634*35%</f>
        <v>8035068.1833333317</v>
      </c>
      <c r="AG1634" s="2">
        <f>+AD1634*F1634</f>
        <v>2823752.5329999998</v>
      </c>
      <c r="AH1634" s="2">
        <f>+AE1634*F1634</f>
        <v>395325.35462</v>
      </c>
      <c r="AI1634" s="2">
        <f>+AF1634*F1634</f>
        <v>988313.38654999982</v>
      </c>
      <c r="AJ1634" s="2">
        <f>SUM(AG1634:AI1634)</f>
        <v>4207391.2741699992</v>
      </c>
      <c r="AK1634" s="2">
        <f>+AD1634*G1634</f>
        <v>2823752.5329999998</v>
      </c>
      <c r="AL1634" s="2">
        <f>+AE1634*G1634</f>
        <v>395325.35462</v>
      </c>
      <c r="AM1634" s="2">
        <f>+AF1634*G1634</f>
        <v>988313.38654999982</v>
      </c>
      <c r="AN1634" s="155">
        <f>SUM(AK1634:AM1634)</f>
        <v>4207391.2741699992</v>
      </c>
      <c r="AQ1634" s="145" t="s">
        <v>79</v>
      </c>
      <c r="AU1634" s="8">
        <f>+K1634</f>
        <v>15266666.666666666</v>
      </c>
      <c r="AV1634" s="8">
        <f>+L1634</f>
        <v>7690671</v>
      </c>
      <c r="AW1634" s="2">
        <f>+M1634</f>
        <v>22957337.666666664</v>
      </c>
      <c r="AX1634" s="8">
        <f>F1634*AW1634</f>
        <v>2823752.5329999998</v>
      </c>
      <c r="AY1634" s="8">
        <f>IF(AQ1634="CT",7%,5%)*AX1634</f>
        <v>141187.62664999999</v>
      </c>
      <c r="AZ1634" s="8">
        <f>AX1634*2%</f>
        <v>56475.050660000001</v>
      </c>
      <c r="BA1634" s="8">
        <f>IF(BB1634&gt;0,0,AX1634*5%)</f>
        <v>0</v>
      </c>
      <c r="BB1634" s="8">
        <f>(AX1634-BG1634)*35%</f>
        <v>331083.38654999994</v>
      </c>
      <c r="BC1634" s="8">
        <f>+AX1634+AY1634+AZ1634+BA1634+BB1634</f>
        <v>3352498.5968599999</v>
      </c>
      <c r="BD1634" s="8">
        <f>AX1634-AT1634</f>
        <v>2823752.5329999998</v>
      </c>
      <c r="BE1634" s="2"/>
      <c r="BG1634" s="7">
        <f>+K1634*F1634</f>
        <v>1877800</v>
      </c>
      <c r="BH1634" s="2"/>
    </row>
    <row r="1635" spans="2:60" ht="34" hidden="1" outlineLevel="1" x14ac:dyDescent="0.2">
      <c r="B1635" s="82">
        <v>6</v>
      </c>
      <c r="C1635" s="144" t="s">
        <v>138</v>
      </c>
      <c r="D1635" s="144"/>
      <c r="E1635" s="82" t="s">
        <v>91</v>
      </c>
      <c r="F1635" s="143">
        <v>2.5499999999999998E-2</v>
      </c>
      <c r="G1635" s="142">
        <f>+[2]THKL!F1641</f>
        <v>2.5499999999999998E-2</v>
      </c>
      <c r="H1635" s="132"/>
      <c r="I1635" s="132"/>
      <c r="J1635" s="132"/>
      <c r="K1635" s="156">
        <f>$K$4010*1000</f>
        <v>15050000</v>
      </c>
      <c r="L1635" s="157">
        <f>'[3]BDG (XD)'!$AA$962*1000</f>
        <v>7690671</v>
      </c>
      <c r="M1635" s="157">
        <f>SUM(K1635:L1635)</f>
        <v>22740671</v>
      </c>
      <c r="N1635" s="83">
        <f>IF(V1635&lt;&gt;"VTC VHm",_xlfn.XLOOKUP(Z1635,$AC$4015:$AC$4035,$AD$4015:$AD$4035,0)*M1635,_xlfn.XLOOKUP(Z1635,$AC$4015:$AC$4035,$AD$4015:$AD$4035,0)*L1635)</f>
        <v>2691734.8499999996</v>
      </c>
      <c r="O1635" s="83">
        <f>IF(V1635&lt;&gt;"VTC VHm",_xlfn.XLOOKUP(Z1635,$AC$4015:$AC$4035,$AE$4015:$AE$4035,0)*M1635,_xlfn.XLOOKUP(Z1635,$AC$4015:$AC$4035,$AE$4015:$AE$4035,0)*L1635)</f>
        <v>0</v>
      </c>
      <c r="P1635" s="83">
        <f>SUM(N1635:O1635)</f>
        <v>2691734.8499999996</v>
      </c>
      <c r="Q1635" s="157">
        <f>M1635*G1635</f>
        <v>579887.11049999995</v>
      </c>
      <c r="R1635" s="157">
        <f>G1635*P1635</f>
        <v>68639.238674999986</v>
      </c>
      <c r="S1635" s="83">
        <f>SUM(Q1635:R1635)</f>
        <v>648526.34917499998</v>
      </c>
      <c r="T1635" s="156" t="s">
        <v>50</v>
      </c>
      <c r="U1635" s="132"/>
      <c r="V1635" s="82" t="s">
        <v>34</v>
      </c>
      <c r="W1635" s="132"/>
      <c r="X1635" s="44" t="s">
        <v>33</v>
      </c>
      <c r="Y1635" s="44"/>
      <c r="Z1635" s="44" t="s">
        <v>16</v>
      </c>
      <c r="AA1635" s="44" t="s">
        <v>80</v>
      </c>
      <c r="AB1635" s="2">
        <v>22922131.999585498</v>
      </c>
      <c r="AC1635" s="2">
        <v>584514.36598943011</v>
      </c>
      <c r="AD1635" s="2">
        <f>+M1635</f>
        <v>22740671</v>
      </c>
      <c r="AE1635" s="2">
        <f>+AD1635*14%</f>
        <v>3183693.9400000004</v>
      </c>
      <c r="AF1635" s="155">
        <f>+AD1635*35%</f>
        <v>7959234.8499999996</v>
      </c>
      <c r="AG1635" s="2">
        <f>+AD1635*F1635</f>
        <v>579887.11049999995</v>
      </c>
      <c r="AH1635" s="2">
        <f>+AE1635*F1635</f>
        <v>81184.195470000006</v>
      </c>
      <c r="AI1635" s="2">
        <f>+AF1635*F1635</f>
        <v>202960.48867499997</v>
      </c>
      <c r="AJ1635" s="2">
        <f>SUM(AG1635:AI1635)</f>
        <v>864031.79464500002</v>
      </c>
      <c r="AK1635" s="2">
        <f>+AD1635*G1635</f>
        <v>579887.11049999995</v>
      </c>
      <c r="AL1635" s="2">
        <f>+AE1635*G1635</f>
        <v>81184.195470000006</v>
      </c>
      <c r="AM1635" s="2">
        <f>+AF1635*G1635</f>
        <v>202960.48867499997</v>
      </c>
      <c r="AN1635" s="155">
        <f>SUM(AK1635:AM1635)</f>
        <v>864031.79464500002</v>
      </c>
      <c r="AQ1635" s="145" t="s">
        <v>79</v>
      </c>
      <c r="AU1635" s="8">
        <f>+K1635</f>
        <v>15050000</v>
      </c>
      <c r="AV1635" s="8">
        <f>+L1635</f>
        <v>7690671</v>
      </c>
      <c r="AW1635" s="2">
        <f>+M1635</f>
        <v>22740671</v>
      </c>
      <c r="AX1635" s="8">
        <f>F1635*AW1635</f>
        <v>579887.11049999995</v>
      </c>
      <c r="AY1635" s="8">
        <f>IF(AQ1635="CT",7%,5%)*AX1635</f>
        <v>28994.355524999999</v>
      </c>
      <c r="AZ1635" s="8">
        <f>AX1635*2%</f>
        <v>11597.742209999999</v>
      </c>
      <c r="BA1635" s="8">
        <f>IF(BB1635&gt;0,0,AX1635*5%)</f>
        <v>0</v>
      </c>
      <c r="BB1635" s="8">
        <f>(AX1635-BG1635)*35%</f>
        <v>68639.238674999986</v>
      </c>
      <c r="BC1635" s="8">
        <f>+AX1635+AY1635+AZ1635+BA1635+BB1635</f>
        <v>689118.44691000006</v>
      </c>
      <c r="BD1635" s="8">
        <f>AX1635-AT1635</f>
        <v>579887.11049999995</v>
      </c>
      <c r="BE1635" s="2"/>
      <c r="BG1635" s="7">
        <f>+K1635*F1635</f>
        <v>383775</v>
      </c>
      <c r="BH1635" s="2"/>
    </row>
    <row r="1636" spans="2:60" ht="34" hidden="1" outlineLevel="1" x14ac:dyDescent="0.2">
      <c r="B1636" s="82">
        <v>7</v>
      </c>
      <c r="C1636" s="144" t="s">
        <v>157</v>
      </c>
      <c r="D1636" s="144"/>
      <c r="E1636" s="82" t="s">
        <v>91</v>
      </c>
      <c r="F1636" s="143">
        <v>1.0699999999999999E-2</v>
      </c>
      <c r="G1636" s="142">
        <f>+[2]THKL!F1642</f>
        <v>1.0699999999999999E-2</v>
      </c>
      <c r="H1636" s="132"/>
      <c r="I1636" s="132"/>
      <c r="J1636" s="132"/>
      <c r="K1636" s="156">
        <f>$K$16</f>
        <v>29073975</v>
      </c>
      <c r="L1636" s="157">
        <f>$L$16</f>
        <v>12460275</v>
      </c>
      <c r="M1636" s="157">
        <f>SUM(K1636:L1636)</f>
        <v>41534250</v>
      </c>
      <c r="N1636" s="83">
        <f>IF(V1636&lt;&gt;"VTC VHm",_xlfn.XLOOKUP(Z1636,$AC$4015:$AC$4035,$AD$4015:$AD$4035,0)*M1636,_xlfn.XLOOKUP(Z1636,$AC$4015:$AC$4035,$AD$4015:$AD$4035,0)*L1636)</f>
        <v>4361096.25</v>
      </c>
      <c r="O1636" s="83">
        <f>IF(V1636&lt;&gt;"VTC VHm",_xlfn.XLOOKUP(Z1636,$AC$4015:$AC$4035,$AE$4015:$AE$4035,0)*M1636,_xlfn.XLOOKUP(Z1636,$AC$4015:$AC$4035,$AE$4015:$AE$4035,0)*L1636)</f>
        <v>0</v>
      </c>
      <c r="P1636" s="83">
        <f>SUM(N1636:O1636)</f>
        <v>4361096.25</v>
      </c>
      <c r="Q1636" s="157">
        <f>M1636*G1636</f>
        <v>444416.47499999998</v>
      </c>
      <c r="R1636" s="157">
        <f>G1636*P1636</f>
        <v>46663.729874999997</v>
      </c>
      <c r="S1636" s="83">
        <f>SUM(Q1636:R1636)</f>
        <v>491080.204875</v>
      </c>
      <c r="T1636" s="156" t="s">
        <v>50</v>
      </c>
      <c r="U1636" s="132"/>
      <c r="V1636" s="82" t="s">
        <v>34</v>
      </c>
      <c r="W1636" s="132"/>
      <c r="X1636" s="44" t="s">
        <v>33</v>
      </c>
      <c r="Y1636" s="44"/>
      <c r="Z1636" s="44" t="s">
        <v>16</v>
      </c>
      <c r="AA1636" s="44" t="s">
        <v>80</v>
      </c>
      <c r="AB1636" s="2">
        <v>34935138.757555217</v>
      </c>
      <c r="AC1636" s="2">
        <v>373805.98470584082</v>
      </c>
      <c r="AD1636" s="2">
        <f>+M1636</f>
        <v>41534250</v>
      </c>
      <c r="AE1636" s="2">
        <f>+AD1636*14%</f>
        <v>5814795.0000000009</v>
      </c>
      <c r="AF1636" s="155">
        <f>+AD1636*35%</f>
        <v>14536987.5</v>
      </c>
      <c r="AG1636" s="2">
        <f>+AD1636*F1636</f>
        <v>444416.47499999998</v>
      </c>
      <c r="AH1636" s="2">
        <f>+AE1636*F1636</f>
        <v>62218.306500000006</v>
      </c>
      <c r="AI1636" s="2">
        <f>+AF1636*F1636</f>
        <v>155545.76624999999</v>
      </c>
      <c r="AJ1636" s="2">
        <f>SUM(AG1636:AI1636)</f>
        <v>662180.54774999991</v>
      </c>
      <c r="AK1636" s="2">
        <f>+AD1636*G1636</f>
        <v>444416.47499999998</v>
      </c>
      <c r="AL1636" s="2">
        <f>+AE1636*G1636</f>
        <v>62218.306500000006</v>
      </c>
      <c r="AM1636" s="2">
        <f>+AF1636*G1636</f>
        <v>155545.76624999999</v>
      </c>
      <c r="AN1636" s="155">
        <f>SUM(AK1636:AM1636)</f>
        <v>662180.54774999991</v>
      </c>
      <c r="AQ1636" s="145" t="s">
        <v>79</v>
      </c>
      <c r="AU1636" s="8">
        <f>+K1636</f>
        <v>29073975</v>
      </c>
      <c r="AV1636" s="8">
        <f>+L1636</f>
        <v>12460275</v>
      </c>
      <c r="AW1636" s="2">
        <f>+M1636</f>
        <v>41534250</v>
      </c>
      <c r="AX1636" s="8">
        <f>F1636*AW1636</f>
        <v>444416.47499999998</v>
      </c>
      <c r="AY1636" s="8">
        <f>IF(AQ1636="CT",7%,5%)*AX1636</f>
        <v>22220.82375</v>
      </c>
      <c r="AZ1636" s="8">
        <f>AX1636*2%</f>
        <v>8888.3294999999998</v>
      </c>
      <c r="BA1636" s="8">
        <f>IF(BB1636&gt;0,0,AX1636*5%)</f>
        <v>0</v>
      </c>
      <c r="BB1636" s="8">
        <f>(AX1636-BG1636)*35%</f>
        <v>155545.76624999999</v>
      </c>
      <c r="BC1636" s="8">
        <f>+AX1636+AY1636+AZ1636+BA1636+BB1636</f>
        <v>631071.39449999994</v>
      </c>
      <c r="BD1636" s="8">
        <f>AX1636-AT1636</f>
        <v>444416.47499999998</v>
      </c>
      <c r="BE1636" s="2"/>
      <c r="BH1636" s="2"/>
    </row>
    <row r="1637" spans="2:60" ht="34" hidden="1" outlineLevel="1" x14ac:dyDescent="0.2">
      <c r="B1637" s="82">
        <v>8</v>
      </c>
      <c r="C1637" s="144" t="s">
        <v>156</v>
      </c>
      <c r="D1637" s="144"/>
      <c r="E1637" s="82" t="s">
        <v>91</v>
      </c>
      <c r="F1637" s="143">
        <v>1.0699999999999999E-2</v>
      </c>
      <c r="G1637" s="142">
        <f>+[2]THKL!F1643</f>
        <v>1.0699999999999999E-2</v>
      </c>
      <c r="H1637" s="132"/>
      <c r="I1637" s="132"/>
      <c r="J1637" s="132"/>
      <c r="K1637" s="48" t="s">
        <v>89</v>
      </c>
      <c r="L1637" s="47" t="s">
        <v>89</v>
      </c>
      <c r="M1637" s="47">
        <f>SUM(K1637:L1637)</f>
        <v>0</v>
      </c>
      <c r="N1637" s="83">
        <f>IF(V1637&lt;&gt;"VTC VHm",_xlfn.XLOOKUP(Z1637,$AC$4015:$AC$4035,$AD$4015:$AD$4035,0)*M1637,_xlfn.XLOOKUP(Z1637,$AC$4015:$AC$4035,$AD$4015:$AD$4035,0)*L1637)</f>
        <v>0</v>
      </c>
      <c r="O1637" s="83">
        <f>IF(V1637&lt;&gt;"VTC VHm",_xlfn.XLOOKUP(Z1637,$AC$4015:$AC$4035,$AE$4015:$AE$4035,0)*M1637,_xlfn.XLOOKUP(Z1637,$AC$4015:$AC$4035,$AE$4015:$AE$4035,0)*L1637)</f>
        <v>0</v>
      </c>
      <c r="P1637" s="83">
        <f>SUM(N1637:O1637)</f>
        <v>0</v>
      </c>
      <c r="Q1637" s="47">
        <f>M1637*G1637</f>
        <v>0</v>
      </c>
      <c r="R1637" s="47">
        <f>G1637*P1637</f>
        <v>0</v>
      </c>
      <c r="S1637" s="83">
        <f>SUM(Q1637:R1637)</f>
        <v>0</v>
      </c>
      <c r="T1637" s="48" t="s">
        <v>50</v>
      </c>
      <c r="U1637" s="132"/>
      <c r="V1637" s="82"/>
      <c r="W1637" s="132"/>
      <c r="X1637" s="44" t="s">
        <v>33</v>
      </c>
      <c r="Y1637" s="44"/>
      <c r="Z1637" s="44" t="s">
        <v>16</v>
      </c>
      <c r="AA1637" s="44" t="s">
        <v>80</v>
      </c>
      <c r="AB1637" s="2">
        <v>7872000.4009100944</v>
      </c>
      <c r="AC1637" s="2">
        <v>84230.404289737999</v>
      </c>
      <c r="AD1637" s="2">
        <f>+M1637</f>
        <v>0</v>
      </c>
      <c r="AE1637" s="2">
        <f>+AD1637*14%</f>
        <v>0</v>
      </c>
      <c r="AF1637" s="2">
        <f>+AD1637*35%</f>
        <v>0</v>
      </c>
      <c r="AG1637" s="2">
        <f>+AD1637*F1637</f>
        <v>0</v>
      </c>
      <c r="AH1637" s="2">
        <f>+AE1637*F1637</f>
        <v>0</v>
      </c>
      <c r="AI1637" s="2">
        <f>+AF1637*F1637</f>
        <v>0</v>
      </c>
      <c r="AJ1637" s="2">
        <f>SUM(AG1637:AI1637)</f>
        <v>0</v>
      </c>
      <c r="AK1637" s="2">
        <f>+AD1637*G1637</f>
        <v>0</v>
      </c>
      <c r="AL1637" s="2">
        <f>+AE1637*G1637</f>
        <v>0</v>
      </c>
      <c r="AM1637" s="2">
        <f>+AF1637*G1637</f>
        <v>0</v>
      </c>
      <c r="AN1637" s="2">
        <f>SUM(AK1637:AM1637)</f>
        <v>0</v>
      </c>
      <c r="AQ1637" s="145" t="s">
        <v>79</v>
      </c>
      <c r="AU1637" s="8" t="str">
        <f>+K1637</f>
        <v>Bao gồm</v>
      </c>
      <c r="AV1637" s="8" t="str">
        <f>+L1637</f>
        <v>Bao gồm</v>
      </c>
      <c r="AW1637" s="2">
        <f>+M1637</f>
        <v>0</v>
      </c>
      <c r="AX1637" s="8">
        <f>F1637*AW1637</f>
        <v>0</v>
      </c>
      <c r="AY1637" s="8">
        <f>IF(AQ1637="CT",7%,5%)*AX1637</f>
        <v>0</v>
      </c>
      <c r="AZ1637" s="8">
        <f>AX1637*2%</f>
        <v>0</v>
      </c>
      <c r="BA1637" s="8">
        <f>IF(BB1637&gt;0,0,AX1637*5%)</f>
        <v>0</v>
      </c>
      <c r="BB1637" s="8">
        <f>(AX1637-BG1637)*35%</f>
        <v>0</v>
      </c>
      <c r="BC1637" s="8">
        <f>+AX1637+AY1637+AZ1637+BA1637+BB1637</f>
        <v>0</v>
      </c>
      <c r="BD1637" s="8">
        <f>AX1637-AT1637</f>
        <v>0</v>
      </c>
      <c r="BE1637" s="2"/>
      <c r="BH1637" s="2"/>
    </row>
    <row r="1638" spans="2:60" s="92" customFormat="1" ht="17" collapsed="1" x14ac:dyDescent="0.2">
      <c r="B1638" s="163"/>
      <c r="C1638" s="164" t="s">
        <v>155</v>
      </c>
      <c r="D1638" s="164"/>
      <c r="E1638" s="163"/>
      <c r="F1638" s="162"/>
      <c r="G1638" s="149">
        <f>+[2]THKL!F1644</f>
        <v>0</v>
      </c>
      <c r="H1638" s="158"/>
      <c r="I1638" s="158"/>
      <c r="J1638" s="158"/>
      <c r="K1638" s="159"/>
      <c r="L1638" s="161"/>
      <c r="M1638" s="161">
        <f>SUM(K1638:L1638)</f>
        <v>0</v>
      </c>
      <c r="N1638" s="83">
        <f>IF(V1638&lt;&gt;"VTC VHm",_xlfn.XLOOKUP(Z1638,$AC$4015:$AC$4035,$AD$4015:$AD$4035,0)*M1638,_xlfn.XLOOKUP(Z1638,$AC$4015:$AC$4035,$AD$4015:$AD$4035,0)*L1638)</f>
        <v>0</v>
      </c>
      <c r="O1638" s="83">
        <f>IF(V1638&lt;&gt;"VTC VHm",_xlfn.XLOOKUP(Z1638,$AC$4015:$AC$4035,$AE$4015:$AE$4035,0)*M1638,_xlfn.XLOOKUP(Z1638,$AC$4015:$AC$4035,$AE$4015:$AE$4035,0)*L1638)</f>
        <v>0</v>
      </c>
      <c r="P1638" s="160">
        <f>SUM(N1638:O1638)</f>
        <v>0</v>
      </c>
      <c r="Q1638" s="161">
        <f>M1638*G1638</f>
        <v>0</v>
      </c>
      <c r="R1638" s="161">
        <f>G1638*P1638</f>
        <v>0</v>
      </c>
      <c r="S1638" s="160">
        <f>SUM(Q1638:R1638)</f>
        <v>0</v>
      </c>
      <c r="T1638" s="159"/>
      <c r="U1638" s="158"/>
      <c r="V1638" s="158"/>
      <c r="W1638" s="158"/>
      <c r="X1638" s="94" t="s">
        <v>33</v>
      </c>
      <c r="Y1638" s="94"/>
      <c r="Z1638" s="94" t="s">
        <v>16</v>
      </c>
      <c r="AA1638" s="44" t="s">
        <v>80</v>
      </c>
      <c r="AB1638" s="2"/>
      <c r="AC1638" s="2">
        <v>0</v>
      </c>
      <c r="AD1638" s="93">
        <f>+M1638</f>
        <v>0</v>
      </c>
      <c r="AE1638" s="93">
        <f>+AD1638*14%</f>
        <v>0</v>
      </c>
      <c r="AF1638" s="93">
        <f>+AD1638*35%</f>
        <v>0</v>
      </c>
      <c r="AG1638" s="93">
        <f>+AD1638*F1638</f>
        <v>0</v>
      </c>
      <c r="AH1638" s="93">
        <f>+AE1638*F1638</f>
        <v>0</v>
      </c>
      <c r="AI1638" s="93">
        <f>+AF1638*F1638</f>
        <v>0</v>
      </c>
      <c r="AJ1638" s="93">
        <f>SUM(AG1638:AI1638)</f>
        <v>0</v>
      </c>
      <c r="AK1638" s="93">
        <f>+AD1638*G1638</f>
        <v>0</v>
      </c>
      <c r="AL1638" s="93">
        <f>+AE1638*G1638</f>
        <v>0</v>
      </c>
      <c r="AM1638" s="93">
        <f>+AF1638*G1638</f>
        <v>0</v>
      </c>
      <c r="AN1638" s="93">
        <f>SUM(AK1638:AM1638)</f>
        <v>0</v>
      </c>
      <c r="AQ1638" s="145" t="s">
        <v>79</v>
      </c>
      <c r="AU1638" s="8">
        <f>+K1638</f>
        <v>0</v>
      </c>
      <c r="AV1638" s="8">
        <f>+L1638</f>
        <v>0</v>
      </c>
      <c r="AW1638" s="2">
        <f>+M1638</f>
        <v>0</v>
      </c>
      <c r="AX1638" s="8">
        <f>F1638*AW1638</f>
        <v>0</v>
      </c>
      <c r="AY1638" s="8">
        <f>IF(AQ1638="CT",7%,5%)*AX1638</f>
        <v>0</v>
      </c>
      <c r="AZ1638" s="8">
        <f>AX1638*2%</f>
        <v>0</v>
      </c>
      <c r="BA1638" s="8">
        <f>IF(BB1638&gt;0,0,AX1638*5%)</f>
        <v>0</v>
      </c>
      <c r="BB1638" s="8">
        <f>(AX1638-BG1638)*35%</f>
        <v>0</v>
      </c>
      <c r="BC1638" s="8">
        <f>+AX1638+AY1638+AZ1638+BA1638+BB1638</f>
        <v>0</v>
      </c>
      <c r="BD1638" s="8">
        <f>AX1638-AT1638</f>
        <v>0</v>
      </c>
      <c r="BE1638" s="2"/>
      <c r="BH1638" s="2"/>
    </row>
    <row r="1639" spans="2:60" ht="51" hidden="1" outlineLevel="1" x14ac:dyDescent="0.2">
      <c r="B1639" s="82">
        <v>9</v>
      </c>
      <c r="C1639" s="144" t="s">
        <v>1018</v>
      </c>
      <c r="D1639" s="144"/>
      <c r="E1639" s="82" t="s">
        <v>104</v>
      </c>
      <c r="F1639" s="143">
        <v>9.8424999999999994</v>
      </c>
      <c r="G1639" s="142">
        <f>+[2]THKL!F1645</f>
        <v>9.8424999999999994</v>
      </c>
      <c r="H1639" s="132"/>
      <c r="I1639" s="132"/>
      <c r="J1639" s="132"/>
      <c r="K1639" s="156" t="str">
        <f>$K$23</f>
        <v>Bao gồm</v>
      </c>
      <c r="L1639" s="157">
        <f>$L$23</f>
        <v>1796521.3602777775</v>
      </c>
      <c r="M1639" s="157">
        <f>SUM(K1639:L1639)</f>
        <v>1796521.3602777775</v>
      </c>
      <c r="N1639" s="83">
        <f>IF(V1639&lt;&gt;"VTC VHm",_xlfn.XLOOKUP(Z1639,$AC$4015:$AC$4035,$AD$4015:$AD$4035,0)*M1639,_xlfn.XLOOKUP(Z1639,$AC$4015:$AC$4035,$AD$4015:$AD$4035,0)*L1639)</f>
        <v>628782.47609722207</v>
      </c>
      <c r="O1639" s="83">
        <f>IF(V1639&lt;&gt;"VTC VHm",_xlfn.XLOOKUP(Z1639,$AC$4015:$AC$4035,$AE$4015:$AE$4035,0)*M1639,_xlfn.XLOOKUP(Z1639,$AC$4015:$AC$4035,$AE$4015:$AE$4035,0)*L1639)</f>
        <v>0</v>
      </c>
      <c r="P1639" s="83">
        <f>SUM(N1639:O1639)</f>
        <v>628782.47609722207</v>
      </c>
      <c r="Q1639" s="157">
        <f>M1639*G1639</f>
        <v>17682261.488534026</v>
      </c>
      <c r="R1639" s="157">
        <f>G1639*P1639</f>
        <v>6188791.5209869081</v>
      </c>
      <c r="S1639" s="83">
        <f>SUM(Q1639:R1639)</f>
        <v>23871053.009520933</v>
      </c>
      <c r="T1639" s="156" t="s">
        <v>50</v>
      </c>
      <c r="U1639" s="132"/>
      <c r="V1639" s="132"/>
      <c r="W1639" s="132"/>
      <c r="X1639" s="44" t="s">
        <v>33</v>
      </c>
      <c r="Y1639" s="44"/>
      <c r="Z1639" s="44" t="s">
        <v>16</v>
      </c>
      <c r="AA1639" s="44" t="s">
        <v>80</v>
      </c>
      <c r="AB1639" s="2">
        <v>1782161.2192623136</v>
      </c>
      <c r="AC1639" s="2">
        <v>17540921.800589319</v>
      </c>
      <c r="AD1639" s="2">
        <f>+M1639</f>
        <v>1796521.3602777775</v>
      </c>
      <c r="AE1639" s="2">
        <f>+AD1639*14%</f>
        <v>251512.99043888887</v>
      </c>
      <c r="AF1639" s="155">
        <f>+AD1639*35%</f>
        <v>628782.47609722207</v>
      </c>
      <c r="AG1639" s="2">
        <f>+AD1639*F1639</f>
        <v>17682261.488534026</v>
      </c>
      <c r="AH1639" s="2">
        <f>+AE1639*F1639</f>
        <v>2475516.6083947634</v>
      </c>
      <c r="AI1639" s="2">
        <f>+AF1639*F1639</f>
        <v>6188791.5209869081</v>
      </c>
      <c r="AJ1639" s="2">
        <f>SUM(AG1639:AI1639)</f>
        <v>26346569.617915697</v>
      </c>
      <c r="AK1639" s="2">
        <f>+AD1639*G1639</f>
        <v>17682261.488534026</v>
      </c>
      <c r="AL1639" s="2">
        <f>+AE1639*G1639</f>
        <v>2475516.6083947634</v>
      </c>
      <c r="AM1639" s="2">
        <f>+AF1639*G1639</f>
        <v>6188791.5209869081</v>
      </c>
      <c r="AN1639" s="155">
        <f>SUM(AK1639:AM1639)</f>
        <v>26346569.617915697</v>
      </c>
      <c r="AQ1639" s="145" t="s">
        <v>79</v>
      </c>
      <c r="AU1639" s="8">
        <f>+BH1639</f>
        <v>250000</v>
      </c>
      <c r="AV1639" s="8">
        <f>+L1639</f>
        <v>1796521.3602777775</v>
      </c>
      <c r="AW1639" s="2">
        <f>+AU1639+AV1639</f>
        <v>2046521.3602777775</v>
      </c>
      <c r="AX1639" s="8">
        <f>F1639*AW1639</f>
        <v>20142886.488534026</v>
      </c>
      <c r="AY1639" s="8">
        <f>IF(AQ1639="CT",7%,5%)*AX1639</f>
        <v>1007144.3244267013</v>
      </c>
      <c r="AZ1639" s="8">
        <f>AX1639*2%</f>
        <v>402857.72977068054</v>
      </c>
      <c r="BA1639" s="8">
        <f>IF(BB1639&gt;0,0,AX1639*5%)</f>
        <v>0</v>
      </c>
      <c r="BB1639" s="8">
        <f>(AX1639-BG1639)*35%</f>
        <v>7050010.270986909</v>
      </c>
      <c r="BC1639" s="8">
        <f>+AX1639+AY1639+AZ1639+BA1639+BB1639</f>
        <v>28602898.813718319</v>
      </c>
      <c r="BD1639" s="8">
        <f>AX1639-AT1639</f>
        <v>20142886.488534026</v>
      </c>
      <c r="BE1639" s="2"/>
      <c r="BH1639" s="2">
        <v>250000</v>
      </c>
    </row>
    <row r="1640" spans="2:60" ht="51" hidden="1" outlineLevel="1" x14ac:dyDescent="0.2">
      <c r="B1640" s="82">
        <v>10</v>
      </c>
      <c r="C1640" s="144" t="s">
        <v>141</v>
      </c>
      <c r="D1640" s="144"/>
      <c r="E1640" s="82" t="s">
        <v>104</v>
      </c>
      <c r="F1640" s="143">
        <v>77.48</v>
      </c>
      <c r="G1640" s="142">
        <f>+[2]THKL!F1646</f>
        <v>77.48</v>
      </c>
      <c r="H1640" s="132"/>
      <c r="I1640" s="132"/>
      <c r="J1640" s="132"/>
      <c r="K1640" s="156" t="str">
        <f>$K$723</f>
        <v>Bao gồm</v>
      </c>
      <c r="L1640" s="157">
        <f>$L$723</f>
        <v>1951845.7932777775</v>
      </c>
      <c r="M1640" s="157">
        <f>SUM(K1640:L1640)</f>
        <v>1951845.7932777775</v>
      </c>
      <c r="N1640" s="83">
        <f>IF(V1640&lt;&gt;"VTC VHm",_xlfn.XLOOKUP(Z1640,$AC$4015:$AC$4035,$AD$4015:$AD$4035,0)*M1640,_xlfn.XLOOKUP(Z1640,$AC$4015:$AC$4035,$AD$4015:$AD$4035,0)*L1640)</f>
        <v>683146.02764722204</v>
      </c>
      <c r="O1640" s="83">
        <f>IF(V1640&lt;&gt;"VTC VHm",_xlfn.XLOOKUP(Z1640,$AC$4015:$AC$4035,$AE$4015:$AE$4035,0)*M1640,_xlfn.XLOOKUP(Z1640,$AC$4015:$AC$4035,$AE$4015:$AE$4035,0)*L1640)</f>
        <v>0</v>
      </c>
      <c r="P1640" s="83">
        <f>SUM(N1640:O1640)</f>
        <v>683146.02764722204</v>
      </c>
      <c r="Q1640" s="157">
        <f>M1640*G1640</f>
        <v>151229012.06316221</v>
      </c>
      <c r="R1640" s="157">
        <f>G1640*P1640</f>
        <v>52930154.22210677</v>
      </c>
      <c r="S1640" s="83">
        <f>SUM(Q1640:R1640)</f>
        <v>204159166.28526896</v>
      </c>
      <c r="T1640" s="156" t="s">
        <v>50</v>
      </c>
      <c r="U1640" s="132"/>
      <c r="V1640" s="132"/>
      <c r="W1640" s="132"/>
      <c r="X1640" s="44" t="s">
        <v>33</v>
      </c>
      <c r="Y1640" s="44"/>
      <c r="Z1640" s="44" t="s">
        <v>16</v>
      </c>
      <c r="AA1640" s="44" t="s">
        <v>80</v>
      </c>
      <c r="AB1640" s="2">
        <v>2157518.4888439113</v>
      </c>
      <c r="AC1640" s="2">
        <v>167164532.51562625</v>
      </c>
      <c r="AD1640" s="2">
        <f>+M1640</f>
        <v>1951845.7932777775</v>
      </c>
      <c r="AE1640" s="2">
        <f>+AD1640*14%</f>
        <v>273258.41105888889</v>
      </c>
      <c r="AF1640" s="155">
        <f>+AD1640*35%</f>
        <v>683146.02764722204</v>
      </c>
      <c r="AG1640" s="2">
        <f>+AD1640*F1640</f>
        <v>151229012.06316221</v>
      </c>
      <c r="AH1640" s="2">
        <f>+AE1640*F1640</f>
        <v>21172061.688842714</v>
      </c>
      <c r="AI1640" s="2">
        <f>+AF1640*F1640</f>
        <v>52930154.22210677</v>
      </c>
      <c r="AJ1640" s="2">
        <f>SUM(AG1640:AI1640)</f>
        <v>225331227.97411168</v>
      </c>
      <c r="AK1640" s="2">
        <f>+AD1640*G1640</f>
        <v>151229012.06316221</v>
      </c>
      <c r="AL1640" s="2">
        <f>+AE1640*G1640</f>
        <v>21172061.688842714</v>
      </c>
      <c r="AM1640" s="2">
        <f>+AF1640*G1640</f>
        <v>52930154.22210677</v>
      </c>
      <c r="AN1640" s="155">
        <f>SUM(AK1640:AM1640)</f>
        <v>225331227.97411168</v>
      </c>
      <c r="AQ1640" s="145" t="s">
        <v>79</v>
      </c>
      <c r="AU1640" s="8">
        <f>+BH1640</f>
        <v>250000</v>
      </c>
      <c r="AV1640" s="8">
        <f>+L1640</f>
        <v>1951845.7932777775</v>
      </c>
      <c r="AW1640" s="2">
        <f>+AU1640+AV1640</f>
        <v>2201845.7932777777</v>
      </c>
      <c r="AX1640" s="8">
        <f>F1640*AW1640</f>
        <v>170599012.06316224</v>
      </c>
      <c r="AY1640" s="8">
        <f>IF(AQ1640="CT",7%,5%)*AX1640</f>
        <v>8529950.6031581126</v>
      </c>
      <c r="AZ1640" s="8">
        <f>AX1640*2%</f>
        <v>3411980.2412632448</v>
      </c>
      <c r="BA1640" s="8">
        <f>IF(BB1640&gt;0,0,AX1640*5%)</f>
        <v>0</v>
      </c>
      <c r="BB1640" s="8">
        <f>(AX1640-BG1640)*35%</f>
        <v>59709654.222106777</v>
      </c>
      <c r="BC1640" s="8">
        <f>+AX1640+AY1640+AZ1640+BA1640+BB1640</f>
        <v>242250597.12969038</v>
      </c>
      <c r="BD1640" s="8">
        <f>AX1640-AT1640</f>
        <v>170599012.06316224</v>
      </c>
      <c r="BE1640" s="2"/>
      <c r="BH1640" s="2">
        <v>250000</v>
      </c>
    </row>
    <row r="1641" spans="2:60" ht="51" hidden="1" outlineLevel="1" x14ac:dyDescent="0.2">
      <c r="B1641" s="82">
        <v>11</v>
      </c>
      <c r="C1641" s="144" t="s">
        <v>140</v>
      </c>
      <c r="D1641" s="144"/>
      <c r="E1641" s="82" t="s">
        <v>104</v>
      </c>
      <c r="F1641" s="143">
        <v>78.959999999999994</v>
      </c>
      <c r="G1641" s="142">
        <f>+[2]THKL!F1647</f>
        <v>78.959999999999994</v>
      </c>
      <c r="H1641" s="132"/>
      <c r="I1641" s="132"/>
      <c r="J1641" s="132"/>
      <c r="K1641" s="156" t="s">
        <v>89</v>
      </c>
      <c r="L1641" s="157">
        <f>'[3]BDG (XD)'!$AA$939</f>
        <v>2038654.4787777774</v>
      </c>
      <c r="M1641" s="157">
        <f>SUM(K1641:L1641)</f>
        <v>2038654.4787777774</v>
      </c>
      <c r="N1641" s="83">
        <f>IF(V1641&lt;&gt;"VTC VHm",_xlfn.XLOOKUP(Z1641,$AC$4015:$AC$4035,$AD$4015:$AD$4035,0)*M1641,_xlfn.XLOOKUP(Z1641,$AC$4015:$AC$4035,$AD$4015:$AD$4035,0)*L1641)</f>
        <v>713529.06757222209</v>
      </c>
      <c r="O1641" s="83">
        <f>IF(V1641&lt;&gt;"VTC VHm",_xlfn.XLOOKUP(Z1641,$AC$4015:$AC$4035,$AE$4015:$AE$4035,0)*M1641,_xlfn.XLOOKUP(Z1641,$AC$4015:$AC$4035,$AE$4015:$AE$4035,0)*L1641)</f>
        <v>0</v>
      </c>
      <c r="P1641" s="83">
        <f>SUM(N1641:O1641)</f>
        <v>713529.06757222209</v>
      </c>
      <c r="Q1641" s="157">
        <f>M1641*G1641</f>
        <v>160972157.64429328</v>
      </c>
      <c r="R1641" s="157">
        <f>G1641*P1641</f>
        <v>56340255.17550265</v>
      </c>
      <c r="S1641" s="83">
        <f>SUM(Q1641:R1641)</f>
        <v>217312412.81979594</v>
      </c>
      <c r="T1641" s="156" t="s">
        <v>50</v>
      </c>
      <c r="U1641" s="132"/>
      <c r="V1641" s="132"/>
      <c r="W1641" s="132"/>
      <c r="X1641" s="44" t="s">
        <v>33</v>
      </c>
      <c r="Y1641" s="44"/>
      <c r="Z1641" s="44" t="s">
        <v>16</v>
      </c>
      <c r="AA1641" s="44" t="s">
        <v>80</v>
      </c>
      <c r="AB1641" s="2">
        <v>2672848.8135356884</v>
      </c>
      <c r="AC1641" s="2">
        <v>211048142.31677794</v>
      </c>
      <c r="AD1641" s="2">
        <f>+M1641</f>
        <v>2038654.4787777774</v>
      </c>
      <c r="AE1641" s="2">
        <f>+AD1641*14%</f>
        <v>285411.62702888885</v>
      </c>
      <c r="AF1641" s="155">
        <f>+AD1641*35%</f>
        <v>713529.06757222209</v>
      </c>
      <c r="AG1641" s="2">
        <f>+AD1641*F1641</f>
        <v>160972157.64429328</v>
      </c>
      <c r="AH1641" s="2">
        <f>+AE1641*F1641</f>
        <v>22536102.070201062</v>
      </c>
      <c r="AI1641" s="2">
        <f>+AF1641*F1641</f>
        <v>56340255.17550265</v>
      </c>
      <c r="AJ1641" s="2">
        <f>SUM(AG1641:AI1641)</f>
        <v>239848514.88999701</v>
      </c>
      <c r="AK1641" s="2">
        <f>+AD1641*G1641</f>
        <v>160972157.64429328</v>
      </c>
      <c r="AL1641" s="2">
        <f>+AE1641*G1641</f>
        <v>22536102.070201062</v>
      </c>
      <c r="AM1641" s="2">
        <f>+AF1641*G1641</f>
        <v>56340255.17550265</v>
      </c>
      <c r="AN1641" s="155">
        <f>SUM(AK1641:AM1641)</f>
        <v>239848514.88999701</v>
      </c>
      <c r="AQ1641" s="145" t="s">
        <v>79</v>
      </c>
      <c r="AU1641" s="8">
        <f>+BH1641</f>
        <v>250000</v>
      </c>
      <c r="AV1641" s="8">
        <f>+L1641</f>
        <v>2038654.4787777774</v>
      </c>
      <c r="AW1641" s="2">
        <f>+AU1641+AV1641</f>
        <v>2288654.4787777774</v>
      </c>
      <c r="AX1641" s="8">
        <f>F1641*AW1641</f>
        <v>180712157.64429328</v>
      </c>
      <c r="AY1641" s="8">
        <f>IF(AQ1641="CT",7%,5%)*AX1641</f>
        <v>9035607.8822146636</v>
      </c>
      <c r="AZ1641" s="8">
        <f>AX1641*2%</f>
        <v>3614243.1528858654</v>
      </c>
      <c r="BA1641" s="8">
        <f>IF(BB1641&gt;0,0,AX1641*5%)</f>
        <v>0</v>
      </c>
      <c r="BB1641" s="8">
        <f>(AX1641-BG1641)*35%</f>
        <v>63249255.175502643</v>
      </c>
      <c r="BC1641" s="8">
        <f>+AX1641+AY1641+AZ1641+BA1641+BB1641</f>
        <v>256611263.85489643</v>
      </c>
      <c r="BD1641" s="8">
        <f>AX1641-AT1641</f>
        <v>180712157.64429328</v>
      </c>
      <c r="BE1641" s="2"/>
      <c r="BH1641" s="2">
        <v>250000</v>
      </c>
    </row>
    <row r="1642" spans="2:60" ht="51" hidden="1" outlineLevel="1" x14ac:dyDescent="0.2">
      <c r="B1642" s="82">
        <v>12</v>
      </c>
      <c r="C1642" s="144" t="s">
        <v>139</v>
      </c>
      <c r="D1642" s="144"/>
      <c r="E1642" s="82" t="s">
        <v>104</v>
      </c>
      <c r="F1642" s="143">
        <v>35.558</v>
      </c>
      <c r="G1642" s="142">
        <f>+[2]THKL!F1648</f>
        <v>35.558</v>
      </c>
      <c r="H1642" s="132"/>
      <c r="I1642" s="132"/>
      <c r="J1642" s="132"/>
      <c r="K1642" s="156" t="str">
        <f>$K$723</f>
        <v>Bao gồm</v>
      </c>
      <c r="L1642" s="157">
        <f>$L$723</f>
        <v>1951845.7932777775</v>
      </c>
      <c r="M1642" s="157">
        <f>SUM(K1642:L1642)</f>
        <v>1951845.7932777775</v>
      </c>
      <c r="N1642" s="83">
        <f>IF(V1642&lt;&gt;"VTC VHm",_xlfn.XLOOKUP(Z1642,$AC$4015:$AC$4035,$AD$4015:$AD$4035,0)*M1642,_xlfn.XLOOKUP(Z1642,$AC$4015:$AC$4035,$AD$4015:$AD$4035,0)*L1642)</f>
        <v>683146.02764722204</v>
      </c>
      <c r="O1642" s="83">
        <f>IF(V1642&lt;&gt;"VTC VHm",_xlfn.XLOOKUP(Z1642,$AC$4015:$AC$4035,$AE$4015:$AE$4035,0)*M1642,_xlfn.XLOOKUP(Z1642,$AC$4015:$AC$4035,$AE$4015:$AE$4035,0)*L1642)</f>
        <v>0</v>
      </c>
      <c r="P1642" s="83">
        <f>SUM(N1642:O1642)</f>
        <v>683146.02764722204</v>
      </c>
      <c r="Q1642" s="157">
        <f>M1642*G1642</f>
        <v>69403732.71737121</v>
      </c>
      <c r="R1642" s="157">
        <f>G1642*P1642</f>
        <v>24291306.45107992</v>
      </c>
      <c r="S1642" s="83">
        <f>SUM(Q1642:R1642)</f>
        <v>93695039.16845113</v>
      </c>
      <c r="T1642" s="156" t="s">
        <v>50</v>
      </c>
      <c r="U1642" s="132"/>
      <c r="V1642" s="132"/>
      <c r="W1642" s="132"/>
      <c r="X1642" s="44" t="s">
        <v>33</v>
      </c>
      <c r="Y1642" s="44"/>
      <c r="Z1642" s="44" t="s">
        <v>16</v>
      </c>
      <c r="AA1642" s="44" t="s">
        <v>80</v>
      </c>
      <c r="AB1642" s="2">
        <v>2157518.4888439113</v>
      </c>
      <c r="AC1642" s="2">
        <v>76717042.426311806</v>
      </c>
      <c r="AD1642" s="2">
        <f>+M1642</f>
        <v>1951845.7932777775</v>
      </c>
      <c r="AE1642" s="2">
        <f>+AD1642*14%</f>
        <v>273258.41105888889</v>
      </c>
      <c r="AF1642" s="155">
        <f>+AD1642*35%</f>
        <v>683146.02764722204</v>
      </c>
      <c r="AG1642" s="2">
        <f>+AD1642*F1642</f>
        <v>69403732.71737121</v>
      </c>
      <c r="AH1642" s="2">
        <f>+AE1642*F1642</f>
        <v>9716522.5804319717</v>
      </c>
      <c r="AI1642" s="2">
        <f>+AF1642*F1642</f>
        <v>24291306.45107992</v>
      </c>
      <c r="AJ1642" s="2">
        <f>SUM(AG1642:AI1642)</f>
        <v>103411561.7488831</v>
      </c>
      <c r="AK1642" s="2">
        <f>+AD1642*G1642</f>
        <v>69403732.71737121</v>
      </c>
      <c r="AL1642" s="2">
        <f>+AE1642*G1642</f>
        <v>9716522.5804319717</v>
      </c>
      <c r="AM1642" s="2">
        <f>+AF1642*G1642</f>
        <v>24291306.45107992</v>
      </c>
      <c r="AN1642" s="155">
        <f>SUM(AK1642:AM1642)</f>
        <v>103411561.7488831</v>
      </c>
      <c r="AQ1642" s="145" t="s">
        <v>79</v>
      </c>
      <c r="AU1642" s="8">
        <f>+BH1642</f>
        <v>250000</v>
      </c>
      <c r="AV1642" s="8">
        <f>+L1642</f>
        <v>1951845.7932777775</v>
      </c>
      <c r="AW1642" s="2">
        <f>+AU1642+AV1642</f>
        <v>2201845.7932777777</v>
      </c>
      <c r="AX1642" s="8">
        <f>F1642*AW1642</f>
        <v>78293232.717371225</v>
      </c>
      <c r="AY1642" s="8">
        <f>IF(AQ1642="CT",7%,5%)*AX1642</f>
        <v>3914661.6358685615</v>
      </c>
      <c r="AZ1642" s="8">
        <f>AX1642*2%</f>
        <v>1565864.6543474246</v>
      </c>
      <c r="BA1642" s="8">
        <f>IF(BB1642&gt;0,0,AX1642*5%)</f>
        <v>0</v>
      </c>
      <c r="BB1642" s="8">
        <f>(AX1642-BG1642)*35%</f>
        <v>27402631.451079927</v>
      </c>
      <c r="BC1642" s="8">
        <f>+AX1642+AY1642+AZ1642+BA1642+BB1642</f>
        <v>111176390.45866713</v>
      </c>
      <c r="BD1642" s="8">
        <f>AX1642-AT1642</f>
        <v>78293232.717371225</v>
      </c>
      <c r="BE1642" s="2"/>
      <c r="BH1642" s="2">
        <v>250000</v>
      </c>
    </row>
    <row r="1643" spans="2:60" ht="34" hidden="1" outlineLevel="1" x14ac:dyDescent="0.2">
      <c r="B1643" s="82">
        <v>13</v>
      </c>
      <c r="C1643" s="144" t="s">
        <v>138</v>
      </c>
      <c r="D1643" s="144"/>
      <c r="E1643" s="82" t="s">
        <v>91</v>
      </c>
      <c r="F1643" s="143">
        <v>8.4900000000000003E-2</v>
      </c>
      <c r="G1643" s="142">
        <f>+[2]THKL!F1649</f>
        <v>8.4900000000000003E-2</v>
      </c>
      <c r="H1643" s="132"/>
      <c r="I1643" s="132"/>
      <c r="J1643" s="132"/>
      <c r="K1643" s="156">
        <f>$K$4010*1000</f>
        <v>15050000</v>
      </c>
      <c r="L1643" s="157">
        <f>'[3]BDG (XD)'!$AA$962*1000</f>
        <v>7690671</v>
      </c>
      <c r="M1643" s="157">
        <f>SUM(K1643:L1643)</f>
        <v>22740671</v>
      </c>
      <c r="N1643" s="83">
        <f>IF(V1643&lt;&gt;"VTC VHm",_xlfn.XLOOKUP(Z1643,$AC$4015:$AC$4035,$AD$4015:$AD$4035,0)*M1643,_xlfn.XLOOKUP(Z1643,$AC$4015:$AC$4035,$AD$4015:$AD$4035,0)*L1643)</f>
        <v>2691734.8499999996</v>
      </c>
      <c r="O1643" s="83">
        <f>IF(V1643&lt;&gt;"VTC VHm",_xlfn.XLOOKUP(Z1643,$AC$4015:$AC$4035,$AE$4015:$AE$4035,0)*M1643,_xlfn.XLOOKUP(Z1643,$AC$4015:$AC$4035,$AE$4015:$AE$4035,0)*L1643)</f>
        <v>0</v>
      </c>
      <c r="P1643" s="83">
        <f>SUM(N1643:O1643)</f>
        <v>2691734.8499999996</v>
      </c>
      <c r="Q1643" s="157">
        <f>M1643*G1643</f>
        <v>1930682.9679</v>
      </c>
      <c r="R1643" s="157">
        <f>G1643*P1643</f>
        <v>228528.28876499998</v>
      </c>
      <c r="S1643" s="83">
        <f>SUM(Q1643:R1643)</f>
        <v>2159211.2566650002</v>
      </c>
      <c r="T1643" s="156" t="s">
        <v>50</v>
      </c>
      <c r="U1643" s="132"/>
      <c r="V1643" s="82" t="s">
        <v>34</v>
      </c>
      <c r="W1643" s="132"/>
      <c r="X1643" s="44" t="s">
        <v>33</v>
      </c>
      <c r="Y1643" s="44"/>
      <c r="Z1643" s="44" t="s">
        <v>16</v>
      </c>
      <c r="AA1643" s="44" t="s">
        <v>80</v>
      </c>
      <c r="AB1643" s="2">
        <v>22922131.999585498</v>
      </c>
      <c r="AC1643" s="2">
        <v>1946089.0067648089</v>
      </c>
      <c r="AD1643" s="2">
        <f>+M1643</f>
        <v>22740671</v>
      </c>
      <c r="AE1643" s="2">
        <f>+AD1643*14%</f>
        <v>3183693.9400000004</v>
      </c>
      <c r="AF1643" s="155">
        <f>+AD1643*35%</f>
        <v>7959234.8499999996</v>
      </c>
      <c r="AG1643" s="2">
        <f>+AD1643*F1643</f>
        <v>1930682.9679</v>
      </c>
      <c r="AH1643" s="2">
        <f>+AE1643*F1643</f>
        <v>270295.61550600006</v>
      </c>
      <c r="AI1643" s="2">
        <f>+AF1643*F1643</f>
        <v>675739.03876499995</v>
      </c>
      <c r="AJ1643" s="2">
        <f>SUM(AG1643:AI1643)</f>
        <v>2876717.6221709996</v>
      </c>
      <c r="AK1643" s="2">
        <f>+AD1643*G1643</f>
        <v>1930682.9679</v>
      </c>
      <c r="AL1643" s="2">
        <f>+AE1643*G1643</f>
        <v>270295.61550600006</v>
      </c>
      <c r="AM1643" s="2">
        <f>+AF1643*G1643</f>
        <v>675739.03876499995</v>
      </c>
      <c r="AN1643" s="155">
        <f>SUM(AK1643:AM1643)</f>
        <v>2876717.6221709996</v>
      </c>
      <c r="AQ1643" s="145" t="s">
        <v>79</v>
      </c>
      <c r="AU1643" s="8">
        <f>+K1643</f>
        <v>15050000</v>
      </c>
      <c r="AV1643" s="8">
        <f>+L1643</f>
        <v>7690671</v>
      </c>
      <c r="AW1643" s="2">
        <f>+M1643</f>
        <v>22740671</v>
      </c>
      <c r="AX1643" s="8">
        <f>F1643*AW1643</f>
        <v>1930682.9679</v>
      </c>
      <c r="AY1643" s="8">
        <f>IF(AQ1643="CT",7%,5%)*AX1643</f>
        <v>96534.148395000011</v>
      </c>
      <c r="AZ1643" s="8">
        <f>AX1643*2%</f>
        <v>38613.659358000004</v>
      </c>
      <c r="BA1643" s="8">
        <f>IF(BB1643&gt;0,0,AX1643*5%)</f>
        <v>0</v>
      </c>
      <c r="BB1643" s="8">
        <f>(AX1643-BG1643)*35%</f>
        <v>228528.288765</v>
      </c>
      <c r="BC1643" s="8">
        <f>+AX1643+AY1643+AZ1643+BA1643+BB1643</f>
        <v>2294359.0644180002</v>
      </c>
      <c r="BD1643" s="8">
        <f>AX1643-AT1643</f>
        <v>1930682.9679</v>
      </c>
      <c r="BE1643" s="2"/>
      <c r="BG1643" s="7">
        <f>+K1643*F1643</f>
        <v>1277745</v>
      </c>
      <c r="BH1643" s="2"/>
    </row>
    <row r="1644" spans="2:60" ht="34" hidden="1" outlineLevel="1" x14ac:dyDescent="0.2">
      <c r="B1644" s="82">
        <v>14</v>
      </c>
      <c r="C1644" s="144" t="s">
        <v>137</v>
      </c>
      <c r="D1644" s="144"/>
      <c r="E1644" s="82" t="s">
        <v>91</v>
      </c>
      <c r="F1644" s="143">
        <v>14.018800000000001</v>
      </c>
      <c r="G1644" s="142">
        <f>+[2]THKL!F1650</f>
        <v>14.018800000000001</v>
      </c>
      <c r="H1644" s="132"/>
      <c r="I1644" s="132"/>
      <c r="J1644" s="132"/>
      <c r="K1644" s="156">
        <f>$L$4010*1000</f>
        <v>15266666.666666666</v>
      </c>
      <c r="L1644" s="157">
        <f>'[3]BDG (XD)'!$AA$963*1000</f>
        <v>7690671</v>
      </c>
      <c r="M1644" s="157">
        <f>SUM(K1644:L1644)</f>
        <v>22957337.666666664</v>
      </c>
      <c r="N1644" s="83">
        <f>IF(V1644&lt;&gt;"VTC VHm",_xlfn.XLOOKUP(Z1644,$AC$4015:$AC$4035,$AD$4015:$AD$4035,0)*M1644,_xlfn.XLOOKUP(Z1644,$AC$4015:$AC$4035,$AD$4015:$AD$4035,0)*L1644)</f>
        <v>2691734.8499999996</v>
      </c>
      <c r="O1644" s="83">
        <f>IF(V1644&lt;&gt;"VTC VHm",_xlfn.XLOOKUP(Z1644,$AC$4015:$AC$4035,$AE$4015:$AE$4035,0)*M1644,_xlfn.XLOOKUP(Z1644,$AC$4015:$AC$4035,$AE$4015:$AE$4035,0)*L1644)</f>
        <v>0</v>
      </c>
      <c r="P1644" s="83">
        <f>SUM(N1644:O1644)</f>
        <v>2691734.8499999996</v>
      </c>
      <c r="Q1644" s="157">
        <f>M1644*G1644</f>
        <v>321834325.28146666</v>
      </c>
      <c r="R1644" s="157">
        <f>G1644*P1644</f>
        <v>37734892.515179999</v>
      </c>
      <c r="S1644" s="83">
        <f>SUM(Q1644:R1644)</f>
        <v>359569217.79664665</v>
      </c>
      <c r="T1644" s="156" t="s">
        <v>50</v>
      </c>
      <c r="U1644" s="132"/>
      <c r="V1644" s="82" t="s">
        <v>34</v>
      </c>
      <c r="W1644" s="132"/>
      <c r="X1644" s="44" t="s">
        <v>33</v>
      </c>
      <c r="Y1644" s="44"/>
      <c r="Z1644" s="44" t="s">
        <v>16</v>
      </c>
      <c r="AA1644" s="44" t="s">
        <v>80</v>
      </c>
      <c r="AB1644" s="2">
        <v>22099173.197620202</v>
      </c>
      <c r="AC1644" s="2">
        <v>309803889.22279811</v>
      </c>
      <c r="AD1644" s="2">
        <f>+M1644</f>
        <v>22957337.666666664</v>
      </c>
      <c r="AE1644" s="2">
        <f>+AD1644*14%</f>
        <v>3214027.2733333334</v>
      </c>
      <c r="AF1644" s="155">
        <f>+AD1644*35%</f>
        <v>8035068.1833333317</v>
      </c>
      <c r="AG1644" s="2">
        <f>+AD1644*F1644</f>
        <v>321834325.28146666</v>
      </c>
      <c r="AH1644" s="2">
        <f>+AE1644*F1644</f>
        <v>45056805.539405338</v>
      </c>
      <c r="AI1644" s="2">
        <f>+AF1644*F1644</f>
        <v>112642013.84851332</v>
      </c>
      <c r="AJ1644" s="2">
        <f>SUM(AG1644:AI1644)</f>
        <v>479533144.66938531</v>
      </c>
      <c r="AK1644" s="2">
        <f>+AD1644*G1644</f>
        <v>321834325.28146666</v>
      </c>
      <c r="AL1644" s="2">
        <f>+AE1644*G1644</f>
        <v>45056805.539405338</v>
      </c>
      <c r="AM1644" s="2">
        <f>+AF1644*G1644</f>
        <v>112642013.84851332</v>
      </c>
      <c r="AN1644" s="155">
        <f>SUM(AK1644:AM1644)</f>
        <v>479533144.66938531</v>
      </c>
      <c r="AQ1644" s="145" t="s">
        <v>79</v>
      </c>
      <c r="AU1644" s="8">
        <f>+K1644</f>
        <v>15266666.666666666</v>
      </c>
      <c r="AV1644" s="8">
        <f>+L1644</f>
        <v>7690671</v>
      </c>
      <c r="AW1644" s="2">
        <f>+M1644</f>
        <v>22957337.666666664</v>
      </c>
      <c r="AX1644" s="8">
        <f>F1644*AW1644</f>
        <v>321834325.28146666</v>
      </c>
      <c r="AY1644" s="8">
        <f>IF(AQ1644="CT",7%,5%)*AX1644</f>
        <v>16091716.264073335</v>
      </c>
      <c r="AZ1644" s="8">
        <f>AX1644*2%</f>
        <v>6436686.5056293337</v>
      </c>
      <c r="BA1644" s="8">
        <f>IF(BB1644&gt;0,0,AX1644*5%)</f>
        <v>0</v>
      </c>
      <c r="BB1644" s="8">
        <f>(AX1644-BG1644)*35%</f>
        <v>37734892.515179999</v>
      </c>
      <c r="BC1644" s="8">
        <f>+AX1644+AY1644+AZ1644+BA1644+BB1644</f>
        <v>382097620.56634933</v>
      </c>
      <c r="BD1644" s="8">
        <f>AX1644-AT1644</f>
        <v>321834325.28146666</v>
      </c>
      <c r="BE1644" s="2"/>
      <c r="BG1644" s="7">
        <f>+K1644*F1644</f>
        <v>214020346.66666666</v>
      </c>
      <c r="BH1644" s="2"/>
    </row>
    <row r="1645" spans="2:60" ht="17" hidden="1" outlineLevel="1" x14ac:dyDescent="0.2">
      <c r="B1645" s="82">
        <v>15</v>
      </c>
      <c r="C1645" s="144" t="s">
        <v>136</v>
      </c>
      <c r="D1645" s="144"/>
      <c r="E1645" s="82" t="s">
        <v>120</v>
      </c>
      <c r="F1645" s="143">
        <v>5.6277999999999997</v>
      </c>
      <c r="G1645" s="142">
        <f>+[2]THKL!F1651</f>
        <v>5.6277999999999997</v>
      </c>
      <c r="H1645" s="132"/>
      <c r="I1645" s="132"/>
      <c r="J1645" s="132"/>
      <c r="K1645" s="156" t="s">
        <v>89</v>
      </c>
      <c r="L1645" s="157">
        <f>'[3]BDG (XD)'!$AA$953*100</f>
        <v>26537135.877452388</v>
      </c>
      <c r="M1645" s="157">
        <f>SUM(K1645:L1645)</f>
        <v>26537135.877452388</v>
      </c>
      <c r="N1645" s="83">
        <f>IF(V1645&lt;&gt;"VTC VHm",_xlfn.XLOOKUP(Z1645,$AC$4015:$AC$4035,$AD$4015:$AD$4035,0)*M1645,_xlfn.XLOOKUP(Z1645,$AC$4015:$AC$4035,$AD$4015:$AD$4035,0)*L1645)</f>
        <v>9287997.5571083352</v>
      </c>
      <c r="O1645" s="83">
        <f>IF(V1645&lt;&gt;"VTC VHm",_xlfn.XLOOKUP(Z1645,$AC$4015:$AC$4035,$AE$4015:$AE$4035,0)*M1645,_xlfn.XLOOKUP(Z1645,$AC$4015:$AC$4035,$AE$4015:$AE$4035,0)*L1645)</f>
        <v>0</v>
      </c>
      <c r="P1645" s="83">
        <f>SUM(N1645:O1645)</f>
        <v>9287997.5571083352</v>
      </c>
      <c r="Q1645" s="157">
        <f>M1645*G1645</f>
        <v>149345693.29112655</v>
      </c>
      <c r="R1645" s="157">
        <f>G1645*P1645</f>
        <v>52270992.651894286</v>
      </c>
      <c r="S1645" s="83">
        <f>SUM(Q1645:R1645)</f>
        <v>201616685.94302082</v>
      </c>
      <c r="T1645" s="156" t="s">
        <v>50</v>
      </c>
      <c r="U1645" s="132"/>
      <c r="V1645" s="132"/>
      <c r="W1645" s="132"/>
      <c r="X1645" s="44" t="s">
        <v>33</v>
      </c>
      <c r="Y1645" s="44"/>
      <c r="Z1645" s="44" t="s">
        <v>16</v>
      </c>
      <c r="AA1645" s="44" t="s">
        <v>80</v>
      </c>
      <c r="AB1645" s="2">
        <v>12803353.586476473</v>
      </c>
      <c r="AC1645" s="2">
        <v>72054713.313972294</v>
      </c>
      <c r="AD1645" s="2">
        <f>+M1645</f>
        <v>26537135.877452388</v>
      </c>
      <c r="AE1645" s="2">
        <f>+AD1645*14%</f>
        <v>3715199.0228433348</v>
      </c>
      <c r="AF1645" s="155">
        <f>+AD1645*35%</f>
        <v>9287997.5571083352</v>
      </c>
      <c r="AG1645" s="2">
        <f>+AD1645*F1645</f>
        <v>149345693.29112655</v>
      </c>
      <c r="AH1645" s="2">
        <f>+AE1645*F1645</f>
        <v>20908397.060757719</v>
      </c>
      <c r="AI1645" s="2">
        <f>+AF1645*F1645</f>
        <v>52270992.651894286</v>
      </c>
      <c r="AJ1645" s="2">
        <f>SUM(AG1645:AI1645)</f>
        <v>222525083.00377858</v>
      </c>
      <c r="AK1645" s="2">
        <f>+AD1645*G1645</f>
        <v>149345693.29112655</v>
      </c>
      <c r="AL1645" s="2">
        <f>+AE1645*G1645</f>
        <v>20908397.060757719</v>
      </c>
      <c r="AM1645" s="2">
        <f>+AF1645*G1645</f>
        <v>52270992.651894286</v>
      </c>
      <c r="AN1645" s="155">
        <f>SUM(AK1645:AM1645)</f>
        <v>222525083.00377858</v>
      </c>
      <c r="AQ1645" s="145" t="s">
        <v>79</v>
      </c>
      <c r="AU1645" s="8" t="str">
        <f>+K1645</f>
        <v>Bao gồm</v>
      </c>
      <c r="AV1645" s="8">
        <f>+L1645</f>
        <v>26537135.877452388</v>
      </c>
      <c r="AW1645" s="2">
        <f>+M1645</f>
        <v>26537135.877452388</v>
      </c>
      <c r="AX1645" s="8">
        <f>F1645*AW1645</f>
        <v>149345693.29112655</v>
      </c>
      <c r="AY1645" s="8">
        <f>IF(AQ1645="CT",7%,5%)*AX1645</f>
        <v>7467284.6645563282</v>
      </c>
      <c r="AZ1645" s="8">
        <f>AX1645*2%</f>
        <v>2986913.8658225308</v>
      </c>
      <c r="BA1645" s="8">
        <f>IF(BB1645&gt;0,0,AX1645*5%)</f>
        <v>0</v>
      </c>
      <c r="BB1645" s="8">
        <f>(AX1645-BG1645)*35%</f>
        <v>52270992.651894286</v>
      </c>
      <c r="BC1645" s="8">
        <f>+AX1645+AY1645+AZ1645+BA1645+BB1645</f>
        <v>212070884.4733997</v>
      </c>
      <c r="BD1645" s="8">
        <f>AX1645-AT1645</f>
        <v>149345693.29112655</v>
      </c>
      <c r="BE1645" s="2"/>
      <c r="BH1645" s="2"/>
    </row>
    <row r="1646" spans="2:60" ht="34" hidden="1" outlineLevel="1" x14ac:dyDescent="0.2">
      <c r="B1646" s="82">
        <v>16</v>
      </c>
      <c r="C1646" s="144" t="s">
        <v>131</v>
      </c>
      <c r="D1646" s="144"/>
      <c r="E1646" s="82" t="s">
        <v>52</v>
      </c>
      <c r="F1646" s="143">
        <v>428.35500000000002</v>
      </c>
      <c r="G1646" s="142">
        <f>+[2]THKL!F1652</f>
        <v>428.35500000000002</v>
      </c>
      <c r="H1646" s="132"/>
      <c r="I1646" s="132"/>
      <c r="J1646" s="132"/>
      <c r="K1646" s="156" t="str">
        <f>$K$117</f>
        <v>Bao gồm</v>
      </c>
      <c r="L1646" s="157">
        <f>$L$117</f>
        <v>112916.37900000002</v>
      </c>
      <c r="M1646" s="157">
        <f>SUM(K1646:L1646)</f>
        <v>112916.37900000002</v>
      </c>
      <c r="N1646" s="83">
        <f>IF(V1646&lt;&gt;"VTC VHm",_xlfn.XLOOKUP(Z1646,$AC$4015:$AC$4035,$AD$4015:$AD$4035,0)*M1646,_xlfn.XLOOKUP(Z1646,$AC$4015:$AC$4035,$AD$4015:$AD$4035,0)*L1646)</f>
        <v>39520.732650000005</v>
      </c>
      <c r="O1646" s="83">
        <f>IF(V1646&lt;&gt;"VTC VHm",_xlfn.XLOOKUP(Z1646,$AC$4015:$AC$4035,$AE$4015:$AE$4035,0)*M1646,_xlfn.XLOOKUP(Z1646,$AC$4015:$AC$4035,$AE$4015:$AE$4035,0)*L1646)</f>
        <v>0</v>
      </c>
      <c r="P1646" s="83">
        <f>SUM(N1646:O1646)</f>
        <v>39520.732650000005</v>
      </c>
      <c r="Q1646" s="157">
        <f>M1646*G1646</f>
        <v>48368295.526545011</v>
      </c>
      <c r="R1646" s="157">
        <f>G1646*P1646</f>
        <v>16928903.434290752</v>
      </c>
      <c r="S1646" s="83">
        <f>SUM(Q1646:R1646)</f>
        <v>65297198.960835762</v>
      </c>
      <c r="T1646" s="156" t="s">
        <v>50</v>
      </c>
      <c r="U1646" s="132"/>
      <c r="V1646" s="132"/>
      <c r="W1646" s="132"/>
      <c r="X1646" s="44" t="s">
        <v>33</v>
      </c>
      <c r="Y1646" s="44"/>
      <c r="Z1646" s="44" t="s">
        <v>16</v>
      </c>
      <c r="AA1646" s="44" t="s">
        <v>80</v>
      </c>
      <c r="AB1646" s="2">
        <v>90219.294595797794</v>
      </c>
      <c r="AC1646" s="2">
        <v>38645885.936582968</v>
      </c>
      <c r="AD1646" s="2">
        <f>+M1646</f>
        <v>112916.37900000002</v>
      </c>
      <c r="AE1646" s="2">
        <f>+AD1646*14%</f>
        <v>15808.293060000004</v>
      </c>
      <c r="AF1646" s="155">
        <f>+AD1646*35%</f>
        <v>39520.732650000005</v>
      </c>
      <c r="AG1646" s="2">
        <f>+AD1646*F1646</f>
        <v>48368295.526545011</v>
      </c>
      <c r="AH1646" s="2">
        <f>+AE1646*F1646</f>
        <v>6771561.3737163022</v>
      </c>
      <c r="AI1646" s="2">
        <f>+AF1646*F1646</f>
        <v>16928903.434290752</v>
      </c>
      <c r="AJ1646" s="2">
        <f>SUM(AG1646:AI1646)</f>
        <v>72068760.334552065</v>
      </c>
      <c r="AK1646" s="2">
        <f>+AD1646*G1646</f>
        <v>48368295.526545011</v>
      </c>
      <c r="AL1646" s="2">
        <f>+AE1646*G1646</f>
        <v>6771561.3737163022</v>
      </c>
      <c r="AM1646" s="2">
        <f>+AF1646*G1646</f>
        <v>16928903.434290752</v>
      </c>
      <c r="AN1646" s="155">
        <f>SUM(AK1646:AM1646)</f>
        <v>72068760.334552065</v>
      </c>
      <c r="AQ1646" s="145" t="s">
        <v>79</v>
      </c>
      <c r="AU1646" s="8" t="str">
        <f>+K1646</f>
        <v>Bao gồm</v>
      </c>
      <c r="AV1646" s="167">
        <f>'[3]BDG (XD)'!$AA$1017</f>
        <v>115996.95626419202</v>
      </c>
      <c r="AW1646" s="167">
        <f>'[3]BDG (XD)'!$AA$1017</f>
        <v>115996.95626419202</v>
      </c>
      <c r="AX1646" s="8">
        <f>F1646*AW1646</f>
        <v>49687876.200547978</v>
      </c>
      <c r="AY1646" s="8">
        <f>IF(AQ1646="CT",7%,5%)*AX1646</f>
        <v>2484393.8100273991</v>
      </c>
      <c r="AZ1646" s="8">
        <f>AX1646*2%</f>
        <v>993757.52401095955</v>
      </c>
      <c r="BA1646" s="8">
        <f>IF(BB1646&gt;0,0,AX1646*5%)</f>
        <v>0</v>
      </c>
      <c r="BB1646" s="8">
        <f>(AX1646-BG1646)*35%</f>
        <v>17390756.670191791</v>
      </c>
      <c r="BC1646" s="8">
        <f>+AX1646+AY1646+AZ1646+BA1646+BB1646</f>
        <v>70556784.20477812</v>
      </c>
      <c r="BD1646" s="8">
        <f>AX1646-AT1646</f>
        <v>49687876.200547978</v>
      </c>
      <c r="BE1646" s="2"/>
      <c r="BH1646" s="2"/>
    </row>
    <row r="1647" spans="2:60" ht="17" hidden="1" outlineLevel="1" x14ac:dyDescent="0.2">
      <c r="B1647" s="82">
        <v>17</v>
      </c>
      <c r="C1647" s="144" t="s">
        <v>130</v>
      </c>
      <c r="D1647" s="144"/>
      <c r="E1647" s="82" t="s">
        <v>129</v>
      </c>
      <c r="F1647" s="143">
        <v>125.4</v>
      </c>
      <c r="G1647" s="142">
        <f>+[2]THKL!F1653</f>
        <v>125.4</v>
      </c>
      <c r="H1647" s="132"/>
      <c r="I1647" s="132"/>
      <c r="J1647" s="132"/>
      <c r="K1647" s="156" t="s">
        <v>89</v>
      </c>
      <c r="L1647" s="168">
        <v>150000</v>
      </c>
      <c r="M1647" s="157">
        <f>SUM(K1647:L1647)</f>
        <v>150000</v>
      </c>
      <c r="N1647" s="83">
        <f>IF(V1647&lt;&gt;"VTC VHm",_xlfn.XLOOKUP(Z1647,$AC$4015:$AC$4035,$AD$4015:$AD$4035,0)*M1647,_xlfn.XLOOKUP(Z1647,$AC$4015:$AC$4035,$AD$4015:$AD$4035,0)*L1647)</f>
        <v>52500</v>
      </c>
      <c r="O1647" s="83">
        <f>IF(V1647&lt;&gt;"VTC VHm",_xlfn.XLOOKUP(Z1647,$AC$4015:$AC$4035,$AE$4015:$AE$4035,0)*M1647,_xlfn.XLOOKUP(Z1647,$AC$4015:$AC$4035,$AE$4015:$AE$4035,0)*L1647)</f>
        <v>0</v>
      </c>
      <c r="P1647" s="83">
        <f>SUM(N1647:O1647)</f>
        <v>52500</v>
      </c>
      <c r="Q1647" s="157">
        <f>M1647*G1647</f>
        <v>18810000</v>
      </c>
      <c r="R1647" s="157">
        <f>G1647*P1647</f>
        <v>6583500</v>
      </c>
      <c r="S1647" s="83">
        <f>SUM(Q1647:R1647)</f>
        <v>25393500</v>
      </c>
      <c r="T1647" s="156" t="s">
        <v>743</v>
      </c>
      <c r="U1647" s="132"/>
      <c r="V1647" s="132"/>
      <c r="W1647" s="132"/>
      <c r="X1647" s="44" t="s">
        <v>33</v>
      </c>
      <c r="Y1647" s="44"/>
      <c r="Z1647" s="44" t="s">
        <v>16</v>
      </c>
      <c r="AA1647" s="44" t="s">
        <v>80</v>
      </c>
      <c r="AB1647" s="2">
        <v>164538.73718287496</v>
      </c>
      <c r="AC1647" s="2">
        <v>20633157.64273252</v>
      </c>
      <c r="AD1647" s="2">
        <f>+M1647</f>
        <v>150000</v>
      </c>
      <c r="AE1647" s="2">
        <f>+AD1647*14%</f>
        <v>21000.000000000004</v>
      </c>
      <c r="AF1647" s="155">
        <f>+AD1647*35%</f>
        <v>52500</v>
      </c>
      <c r="AG1647" s="2">
        <f>+AD1647*F1647</f>
        <v>18810000</v>
      </c>
      <c r="AH1647" s="2">
        <f>+AE1647*F1647</f>
        <v>2633400.0000000005</v>
      </c>
      <c r="AI1647" s="2">
        <f>+AF1647*F1647</f>
        <v>6583500</v>
      </c>
      <c r="AJ1647" s="2">
        <f>SUM(AG1647:AI1647)</f>
        <v>28026900</v>
      </c>
      <c r="AK1647" s="2">
        <f>+AD1647*G1647</f>
        <v>18810000</v>
      </c>
      <c r="AL1647" s="2">
        <f>+AE1647*G1647</f>
        <v>2633400.0000000005</v>
      </c>
      <c r="AM1647" s="2">
        <f>+AF1647*G1647</f>
        <v>6583500</v>
      </c>
      <c r="AN1647" s="155">
        <f>SUM(AK1647:AM1647)</f>
        <v>28026900</v>
      </c>
      <c r="AQ1647" s="145" t="s">
        <v>79</v>
      </c>
      <c r="AU1647" s="8" t="str">
        <f>+K1647</f>
        <v>Bao gồm</v>
      </c>
      <c r="AV1647" s="8">
        <f>+L1647</f>
        <v>150000</v>
      </c>
      <c r="AW1647" s="2">
        <f>+M1647</f>
        <v>150000</v>
      </c>
      <c r="AX1647" s="8">
        <f>F1647*AW1647</f>
        <v>18810000</v>
      </c>
      <c r="AY1647" s="8">
        <f>IF(AQ1647="CT",7%,5%)*AX1647</f>
        <v>940500</v>
      </c>
      <c r="AZ1647" s="8">
        <f>AX1647*2%</f>
        <v>376200</v>
      </c>
      <c r="BA1647" s="8">
        <f>IF(BB1647&gt;0,0,AX1647*5%)</f>
        <v>0</v>
      </c>
      <c r="BB1647" s="8">
        <f>(AX1647-BG1647)*35%</f>
        <v>6583500</v>
      </c>
      <c r="BC1647" s="8">
        <f>+AX1647+AY1647+AZ1647+BA1647+BB1647</f>
        <v>26710200</v>
      </c>
      <c r="BD1647" s="8">
        <f>AX1647-AT1647</f>
        <v>18810000</v>
      </c>
      <c r="BE1647" s="2"/>
      <c r="BH1647" s="2"/>
    </row>
    <row r="1648" spans="2:60" s="92" customFormat="1" ht="17" collapsed="1" x14ac:dyDescent="0.2">
      <c r="B1648" s="163"/>
      <c r="C1648" s="164" t="s">
        <v>128</v>
      </c>
      <c r="D1648" s="164"/>
      <c r="E1648" s="163"/>
      <c r="F1648" s="162"/>
      <c r="G1648" s="149">
        <f>+[2]THKL!F1654</f>
        <v>0</v>
      </c>
      <c r="H1648" s="158"/>
      <c r="I1648" s="158"/>
      <c r="J1648" s="158"/>
      <c r="K1648" s="159"/>
      <c r="L1648" s="161"/>
      <c r="M1648" s="161">
        <f>SUM(K1648:L1648)</f>
        <v>0</v>
      </c>
      <c r="N1648" s="83">
        <f>IF(V1648&lt;&gt;"VTC VHm",_xlfn.XLOOKUP(Z1648,$AC$4015:$AC$4035,$AD$4015:$AD$4035,0)*M1648,_xlfn.XLOOKUP(Z1648,$AC$4015:$AC$4035,$AD$4015:$AD$4035,0)*L1648)</f>
        <v>0</v>
      </c>
      <c r="O1648" s="83">
        <f>IF(V1648&lt;&gt;"VTC VHm",_xlfn.XLOOKUP(Z1648,$AC$4015:$AC$4035,$AE$4015:$AE$4035,0)*M1648,_xlfn.XLOOKUP(Z1648,$AC$4015:$AC$4035,$AE$4015:$AE$4035,0)*L1648)</f>
        <v>0</v>
      </c>
      <c r="P1648" s="160">
        <f>SUM(N1648:O1648)</f>
        <v>0</v>
      </c>
      <c r="Q1648" s="161">
        <f>M1648*G1648</f>
        <v>0</v>
      </c>
      <c r="R1648" s="161">
        <f>G1648*P1648</f>
        <v>0</v>
      </c>
      <c r="S1648" s="160">
        <f>SUM(Q1648:R1648)</f>
        <v>0</v>
      </c>
      <c r="T1648" s="159"/>
      <c r="U1648" s="158"/>
      <c r="V1648" s="158"/>
      <c r="W1648" s="158"/>
      <c r="X1648" s="94" t="s">
        <v>33</v>
      </c>
      <c r="Y1648" s="94"/>
      <c r="Z1648" s="94" t="s">
        <v>16</v>
      </c>
      <c r="AA1648" s="44" t="s">
        <v>80</v>
      </c>
      <c r="AB1648" s="2"/>
      <c r="AC1648" s="2">
        <v>0</v>
      </c>
      <c r="AD1648" s="93">
        <f>+M1648</f>
        <v>0</v>
      </c>
      <c r="AE1648" s="93">
        <f>+AD1648*14%</f>
        <v>0</v>
      </c>
      <c r="AF1648" s="93">
        <f>+AD1648*35%</f>
        <v>0</v>
      </c>
      <c r="AG1648" s="93">
        <f>+AD1648*F1648</f>
        <v>0</v>
      </c>
      <c r="AH1648" s="93">
        <f>+AE1648*F1648</f>
        <v>0</v>
      </c>
      <c r="AI1648" s="93">
        <f>+AF1648*F1648</f>
        <v>0</v>
      </c>
      <c r="AJ1648" s="93">
        <f>SUM(AG1648:AI1648)</f>
        <v>0</v>
      </c>
      <c r="AK1648" s="93">
        <f>+AD1648*G1648</f>
        <v>0</v>
      </c>
      <c r="AL1648" s="93">
        <f>+AE1648*G1648</f>
        <v>0</v>
      </c>
      <c r="AM1648" s="93">
        <f>+AF1648*G1648</f>
        <v>0</v>
      </c>
      <c r="AN1648" s="93">
        <f>SUM(AK1648:AM1648)</f>
        <v>0</v>
      </c>
      <c r="AQ1648" s="145" t="s">
        <v>79</v>
      </c>
      <c r="AU1648" s="8">
        <f>+K1648</f>
        <v>0</v>
      </c>
      <c r="AV1648" s="8">
        <f>+L1648</f>
        <v>0</v>
      </c>
      <c r="AW1648" s="2">
        <f>+M1648</f>
        <v>0</v>
      </c>
      <c r="AX1648" s="8">
        <f>F1648*AW1648</f>
        <v>0</v>
      </c>
      <c r="AY1648" s="8">
        <f>IF(AQ1648="CT",7%,5%)*AX1648</f>
        <v>0</v>
      </c>
      <c r="AZ1648" s="8">
        <f>AX1648*2%</f>
        <v>0</v>
      </c>
      <c r="BA1648" s="8">
        <f>IF(BB1648&gt;0,0,AX1648*5%)</f>
        <v>0</v>
      </c>
      <c r="BB1648" s="8">
        <f>(AX1648-BG1648)*35%</f>
        <v>0</v>
      </c>
      <c r="BC1648" s="8">
        <f>+AX1648+AY1648+AZ1648+BA1648+BB1648</f>
        <v>0</v>
      </c>
      <c r="BD1648" s="8">
        <f>AX1648-AT1648</f>
        <v>0</v>
      </c>
      <c r="BE1648" s="2"/>
      <c r="BH1648" s="2"/>
    </row>
    <row r="1649" spans="1:60" ht="51" hidden="1" outlineLevel="1" x14ac:dyDescent="0.2">
      <c r="B1649" s="82">
        <v>18</v>
      </c>
      <c r="C1649" s="144" t="s">
        <v>903</v>
      </c>
      <c r="D1649" s="144"/>
      <c r="E1649" s="82" t="s">
        <v>104</v>
      </c>
      <c r="F1649" s="143">
        <v>0.80189999999999995</v>
      </c>
      <c r="G1649" s="142">
        <f>+[2]THKL!F1655</f>
        <v>0.80189999999999995</v>
      </c>
      <c r="H1649" s="132"/>
      <c r="I1649" s="132"/>
      <c r="J1649" s="132"/>
      <c r="K1649" s="156" t="str">
        <f>$K$744</f>
        <v>Bao gồm</v>
      </c>
      <c r="L1649" s="157">
        <f>$L$744</f>
        <v>2038654.4787777774</v>
      </c>
      <c r="M1649" s="157">
        <f>SUM(K1649:L1649)</f>
        <v>2038654.4787777774</v>
      </c>
      <c r="N1649" s="83">
        <f>IF(V1649&lt;&gt;"VTC VHm",_xlfn.XLOOKUP(Z1649,$AC$4015:$AC$4035,$AD$4015:$AD$4035,0)*M1649,_xlfn.XLOOKUP(Z1649,$AC$4015:$AC$4035,$AD$4015:$AD$4035,0)*L1649)</f>
        <v>713529.06757222209</v>
      </c>
      <c r="O1649" s="83">
        <f>IF(V1649&lt;&gt;"VTC VHm",_xlfn.XLOOKUP(Z1649,$AC$4015:$AC$4035,$AE$4015:$AE$4035,0)*M1649,_xlfn.XLOOKUP(Z1649,$AC$4015:$AC$4035,$AE$4015:$AE$4035,0)*L1649)</f>
        <v>0</v>
      </c>
      <c r="P1649" s="83">
        <f>SUM(N1649:O1649)</f>
        <v>713529.06757222209</v>
      </c>
      <c r="Q1649" s="157">
        <f>M1649*G1649</f>
        <v>1634797.0265318996</v>
      </c>
      <c r="R1649" s="157">
        <f>G1649*P1649</f>
        <v>572178.95928616484</v>
      </c>
      <c r="S1649" s="83">
        <f>SUM(Q1649:R1649)</f>
        <v>2206975.9858180643</v>
      </c>
      <c r="T1649" s="156" t="s">
        <v>50</v>
      </c>
      <c r="U1649" s="132"/>
      <c r="V1649" s="132"/>
      <c r="W1649" s="132"/>
      <c r="X1649" s="44" t="s">
        <v>33</v>
      </c>
      <c r="Y1649" s="44"/>
      <c r="Z1649" s="44" t="s">
        <v>16</v>
      </c>
      <c r="AA1649" s="44" t="s">
        <v>80</v>
      </c>
      <c r="AB1649" s="2">
        <v>3010074.0089606876</v>
      </c>
      <c r="AC1649" s="2">
        <v>2413778.3477855753</v>
      </c>
      <c r="AD1649" s="2">
        <f>+M1649</f>
        <v>2038654.4787777774</v>
      </c>
      <c r="AE1649" s="2">
        <f>+AD1649*14%</f>
        <v>285411.62702888885</v>
      </c>
      <c r="AF1649" s="155">
        <f>+AD1649*35%</f>
        <v>713529.06757222209</v>
      </c>
      <c r="AG1649" s="2">
        <f>+AD1649*F1649</f>
        <v>1634797.0265318996</v>
      </c>
      <c r="AH1649" s="2">
        <f>+AE1649*F1649</f>
        <v>228871.58371446596</v>
      </c>
      <c r="AI1649" s="2">
        <f>+AF1649*F1649</f>
        <v>572178.95928616484</v>
      </c>
      <c r="AJ1649" s="2">
        <f>SUM(AG1649:AI1649)</f>
        <v>2435847.5695325304</v>
      </c>
      <c r="AK1649" s="2">
        <f>+AD1649*G1649</f>
        <v>1634797.0265318996</v>
      </c>
      <c r="AL1649" s="2">
        <f>+AE1649*G1649</f>
        <v>228871.58371446596</v>
      </c>
      <c r="AM1649" s="2">
        <f>+AF1649*G1649</f>
        <v>572178.95928616484</v>
      </c>
      <c r="AN1649" s="155">
        <f>SUM(AK1649:AM1649)</f>
        <v>2435847.5695325304</v>
      </c>
      <c r="AQ1649" s="145" t="s">
        <v>79</v>
      </c>
      <c r="AU1649" s="8">
        <f>+BH1649</f>
        <v>250000</v>
      </c>
      <c r="AV1649" s="8">
        <f>+L1649</f>
        <v>2038654.4787777774</v>
      </c>
      <c r="AW1649" s="2">
        <f>+AU1649+AV1649</f>
        <v>2288654.4787777774</v>
      </c>
      <c r="AX1649" s="8">
        <f>F1649*AW1649</f>
        <v>1835272.0265318996</v>
      </c>
      <c r="AY1649" s="8">
        <f>IF(AQ1649="CT",7%,5%)*AX1649</f>
        <v>91763.601326594988</v>
      </c>
      <c r="AZ1649" s="8">
        <f>AX1649*2%</f>
        <v>36705.440530637992</v>
      </c>
      <c r="BA1649" s="8">
        <f>IF(BB1649&gt;0,0,AX1649*5%)</f>
        <v>0</v>
      </c>
      <c r="BB1649" s="8">
        <f>(AX1649-BG1649)*35%</f>
        <v>642345.20928616484</v>
      </c>
      <c r="BC1649" s="8">
        <f>+AX1649+AY1649+AZ1649+BA1649+BB1649</f>
        <v>2606086.2776752976</v>
      </c>
      <c r="BD1649" s="8">
        <f>AX1649-AT1649</f>
        <v>1835272.0265318996</v>
      </c>
      <c r="BE1649" s="2"/>
      <c r="BH1649" s="2">
        <v>250000</v>
      </c>
    </row>
    <row r="1650" spans="1:60" ht="51" hidden="1" outlineLevel="1" x14ac:dyDescent="0.2">
      <c r="B1650" s="82">
        <v>19</v>
      </c>
      <c r="C1650" s="144" t="s">
        <v>189</v>
      </c>
      <c r="D1650" s="144"/>
      <c r="E1650" s="82" t="s">
        <v>91</v>
      </c>
      <c r="F1650" s="143">
        <v>3.1600000000000003E-2</v>
      </c>
      <c r="G1650" s="142">
        <f>+[2]THKL!F1656</f>
        <v>3.1600000000000003E-2</v>
      </c>
      <c r="H1650" s="132"/>
      <c r="I1650" s="132"/>
      <c r="J1650" s="132"/>
      <c r="K1650" s="156">
        <f>$K$4010*1000</f>
        <v>15050000</v>
      </c>
      <c r="L1650" s="157">
        <f>'[3]BDG (XD)'!$AA$964*1000</f>
        <v>7690671</v>
      </c>
      <c r="M1650" s="157">
        <f>SUM(K1650:L1650)</f>
        <v>22740671</v>
      </c>
      <c r="N1650" s="83">
        <f>IF(V1650&lt;&gt;"VTC VHm",_xlfn.XLOOKUP(Z1650,$AC$4015:$AC$4035,$AD$4015:$AD$4035,0)*M1650,_xlfn.XLOOKUP(Z1650,$AC$4015:$AC$4035,$AD$4015:$AD$4035,0)*L1650)</f>
        <v>2691734.8499999996</v>
      </c>
      <c r="O1650" s="83">
        <f>IF(V1650&lt;&gt;"VTC VHm",_xlfn.XLOOKUP(Z1650,$AC$4015:$AC$4035,$AE$4015:$AE$4035,0)*M1650,_xlfn.XLOOKUP(Z1650,$AC$4015:$AC$4035,$AE$4015:$AE$4035,0)*L1650)</f>
        <v>0</v>
      </c>
      <c r="P1650" s="83">
        <f>SUM(N1650:O1650)</f>
        <v>2691734.8499999996</v>
      </c>
      <c r="Q1650" s="157">
        <f>M1650*G1650</f>
        <v>718605.20360000012</v>
      </c>
      <c r="R1650" s="157">
        <f>G1650*P1650</f>
        <v>85058.821259999997</v>
      </c>
      <c r="S1650" s="83">
        <f>SUM(Q1650:R1650)</f>
        <v>803664.02486000012</v>
      </c>
      <c r="T1650" s="156" t="s">
        <v>50</v>
      </c>
      <c r="U1650" s="132"/>
      <c r="V1650" s="82" t="s">
        <v>34</v>
      </c>
      <c r="W1650" s="132"/>
      <c r="X1650" s="44" t="s">
        <v>33</v>
      </c>
      <c r="Y1650" s="44"/>
      <c r="Z1650" s="44" t="s">
        <v>16</v>
      </c>
      <c r="AA1650" s="44" t="s">
        <v>80</v>
      </c>
      <c r="AB1650" s="2">
        <v>24115402.024510503</v>
      </c>
      <c r="AC1650" s="2">
        <v>762046.70397453196</v>
      </c>
      <c r="AD1650" s="2">
        <f>+M1650</f>
        <v>22740671</v>
      </c>
      <c r="AE1650" s="2">
        <f>+AD1650*14%</f>
        <v>3183693.9400000004</v>
      </c>
      <c r="AF1650" s="155">
        <f>+AD1650*35%</f>
        <v>7959234.8499999996</v>
      </c>
      <c r="AG1650" s="2">
        <f>+AD1650*F1650</f>
        <v>718605.20360000012</v>
      </c>
      <c r="AH1650" s="2">
        <f>+AE1650*F1650</f>
        <v>100604.72850400003</v>
      </c>
      <c r="AI1650" s="2">
        <f>+AF1650*F1650</f>
        <v>251511.82126000003</v>
      </c>
      <c r="AJ1650" s="2">
        <f>SUM(AG1650:AI1650)</f>
        <v>1070721.7533640002</v>
      </c>
      <c r="AK1650" s="2">
        <f>+AD1650*G1650</f>
        <v>718605.20360000012</v>
      </c>
      <c r="AL1650" s="2">
        <f>+AE1650*G1650</f>
        <v>100604.72850400003</v>
      </c>
      <c r="AM1650" s="2">
        <f>+AF1650*G1650</f>
        <v>251511.82126000003</v>
      </c>
      <c r="AN1650" s="155">
        <f>SUM(AK1650:AM1650)</f>
        <v>1070721.7533640002</v>
      </c>
      <c r="AQ1650" s="145" t="s">
        <v>79</v>
      </c>
      <c r="AU1650" s="8">
        <f>+K1650</f>
        <v>15050000</v>
      </c>
      <c r="AV1650" s="8">
        <f>+L1650</f>
        <v>7690671</v>
      </c>
      <c r="AW1650" s="2">
        <f>+M1650</f>
        <v>22740671</v>
      </c>
      <c r="AX1650" s="8">
        <f>F1650*AW1650</f>
        <v>718605.20360000012</v>
      </c>
      <c r="AY1650" s="8">
        <f>IF(AQ1650="CT",7%,5%)*AX1650</f>
        <v>35930.260180000005</v>
      </c>
      <c r="AZ1650" s="8">
        <f>AX1650*2%</f>
        <v>14372.104072000002</v>
      </c>
      <c r="BA1650" s="8">
        <f>IF(BB1650&gt;0,0,AX1650*5%)</f>
        <v>0</v>
      </c>
      <c r="BB1650" s="8">
        <f>(AX1650-BG1650)*35%</f>
        <v>85058.821260000012</v>
      </c>
      <c r="BC1650" s="8">
        <f>+AX1650+AY1650+AZ1650+BA1650+BB1650</f>
        <v>853966.38911200012</v>
      </c>
      <c r="BD1650" s="8">
        <f>AX1650-AT1650</f>
        <v>718605.20360000012</v>
      </c>
      <c r="BE1650" s="2"/>
      <c r="BG1650" s="7">
        <f>+K1650*F1650</f>
        <v>475580.00000000006</v>
      </c>
      <c r="BH1650" s="2"/>
    </row>
    <row r="1651" spans="1:60" ht="51" hidden="1" outlineLevel="1" x14ac:dyDescent="0.2">
      <c r="B1651" s="82">
        <v>20</v>
      </c>
      <c r="C1651" s="144" t="s">
        <v>188</v>
      </c>
      <c r="D1651" s="144"/>
      <c r="E1651" s="82" t="s">
        <v>91</v>
      </c>
      <c r="F1651" s="143">
        <v>0.18890000000000001</v>
      </c>
      <c r="G1651" s="142">
        <f>+[2]THKL!F1657</f>
        <v>0.18890000000000001</v>
      </c>
      <c r="H1651" s="132"/>
      <c r="I1651" s="132"/>
      <c r="J1651" s="132"/>
      <c r="K1651" s="156">
        <f>$L$4010*1000</f>
        <v>15266666.666666666</v>
      </c>
      <c r="L1651" s="157">
        <f>'[3]BDG (XD)'!$AA$965*1000</f>
        <v>7690671</v>
      </c>
      <c r="M1651" s="157">
        <f>SUM(K1651:L1651)</f>
        <v>22957337.666666664</v>
      </c>
      <c r="N1651" s="83">
        <f>IF(V1651&lt;&gt;"VTC VHm",_xlfn.XLOOKUP(Z1651,$AC$4015:$AC$4035,$AD$4015:$AD$4035,0)*M1651,_xlfn.XLOOKUP(Z1651,$AC$4015:$AC$4035,$AD$4015:$AD$4035,0)*L1651)</f>
        <v>2691734.8499999996</v>
      </c>
      <c r="O1651" s="83">
        <f>IF(V1651&lt;&gt;"VTC VHm",_xlfn.XLOOKUP(Z1651,$AC$4015:$AC$4035,$AE$4015:$AE$4035,0)*M1651,_xlfn.XLOOKUP(Z1651,$AC$4015:$AC$4035,$AE$4015:$AE$4035,0)*L1651)</f>
        <v>0</v>
      </c>
      <c r="P1651" s="83">
        <f>SUM(N1651:O1651)</f>
        <v>2691734.8499999996</v>
      </c>
      <c r="Q1651" s="157">
        <f>M1651*G1651</f>
        <v>4336641.0852333335</v>
      </c>
      <c r="R1651" s="157">
        <f>G1651*P1651</f>
        <v>508468.71316499996</v>
      </c>
      <c r="S1651" s="83">
        <f>SUM(Q1651:R1651)</f>
        <v>4845109.7983983336</v>
      </c>
      <c r="T1651" s="156" t="s">
        <v>50</v>
      </c>
      <c r="U1651" s="132"/>
      <c r="V1651" s="82" t="s">
        <v>34</v>
      </c>
      <c r="W1651" s="132"/>
      <c r="X1651" s="44" t="s">
        <v>33</v>
      </c>
      <c r="Y1651" s="44"/>
      <c r="Z1651" s="44" t="s">
        <v>16</v>
      </c>
      <c r="AA1651" s="44" t="s">
        <v>80</v>
      </c>
      <c r="AB1651" s="2">
        <v>22672996.7167308</v>
      </c>
      <c r="AC1651" s="2">
        <v>4282929.0797904488</v>
      </c>
      <c r="AD1651" s="2">
        <f>+M1651</f>
        <v>22957337.666666664</v>
      </c>
      <c r="AE1651" s="2">
        <f>+AD1651*14%</f>
        <v>3214027.2733333334</v>
      </c>
      <c r="AF1651" s="155">
        <f>+AD1651*35%</f>
        <v>8035068.1833333317</v>
      </c>
      <c r="AG1651" s="2">
        <f>+AD1651*F1651</f>
        <v>4336641.0852333335</v>
      </c>
      <c r="AH1651" s="2">
        <f>+AE1651*F1651</f>
        <v>607129.75193266675</v>
      </c>
      <c r="AI1651" s="2">
        <f>+AF1651*F1651</f>
        <v>1517824.3798316664</v>
      </c>
      <c r="AJ1651" s="2">
        <f>SUM(AG1651:AI1651)</f>
        <v>6461595.2169976663</v>
      </c>
      <c r="AK1651" s="2">
        <f>+AD1651*G1651</f>
        <v>4336641.0852333335</v>
      </c>
      <c r="AL1651" s="2">
        <f>+AE1651*G1651</f>
        <v>607129.75193266675</v>
      </c>
      <c r="AM1651" s="2">
        <f>+AF1651*G1651</f>
        <v>1517824.3798316664</v>
      </c>
      <c r="AN1651" s="155">
        <f>SUM(AK1651:AM1651)</f>
        <v>6461595.2169976663</v>
      </c>
      <c r="AQ1651" s="145" t="s">
        <v>79</v>
      </c>
      <c r="AU1651" s="8">
        <f>+K1651</f>
        <v>15266666.666666666</v>
      </c>
      <c r="AV1651" s="8">
        <f>+L1651</f>
        <v>7690671</v>
      </c>
      <c r="AW1651" s="2">
        <f>+M1651</f>
        <v>22957337.666666664</v>
      </c>
      <c r="AX1651" s="8">
        <f>F1651*AW1651</f>
        <v>4336641.0852333335</v>
      </c>
      <c r="AY1651" s="8">
        <f>IF(AQ1651="CT",7%,5%)*AX1651</f>
        <v>216832.05426166669</v>
      </c>
      <c r="AZ1651" s="8">
        <f>AX1651*2%</f>
        <v>86732.821704666669</v>
      </c>
      <c r="BA1651" s="8">
        <f>IF(BB1651&gt;0,0,AX1651*5%)</f>
        <v>0</v>
      </c>
      <c r="BB1651" s="8">
        <f>(AX1651-BG1651)*35%</f>
        <v>508468.71316499996</v>
      </c>
      <c r="BC1651" s="8">
        <f>+AX1651+AY1651+AZ1651+BA1651+BB1651</f>
        <v>5148674.6743646674</v>
      </c>
      <c r="BD1651" s="8">
        <f>AX1651-AT1651</f>
        <v>4336641.0852333335</v>
      </c>
      <c r="BE1651" s="2"/>
      <c r="BG1651" s="7">
        <f>+K1651*F1651</f>
        <v>2883873.3333333335</v>
      </c>
      <c r="BH1651" s="2"/>
    </row>
    <row r="1652" spans="1:60" ht="34" hidden="1" outlineLevel="1" x14ac:dyDescent="0.2">
      <c r="B1652" s="82">
        <v>21</v>
      </c>
      <c r="C1652" s="144" t="s">
        <v>187</v>
      </c>
      <c r="D1652" s="144"/>
      <c r="E1652" s="82" t="s">
        <v>120</v>
      </c>
      <c r="F1652" s="143">
        <v>0.1069</v>
      </c>
      <c r="G1652" s="142">
        <f>+[2]THKL!F1658</f>
        <v>0.1069</v>
      </c>
      <c r="H1652" s="132"/>
      <c r="I1652" s="132"/>
      <c r="J1652" s="132"/>
      <c r="K1652" s="156" t="s">
        <v>89</v>
      </c>
      <c r="L1652" s="157">
        <f>'[3]BDG (XD)'!$AA$954*100</f>
        <v>26537135.877452388</v>
      </c>
      <c r="M1652" s="157">
        <f>SUM(K1652:L1652)</f>
        <v>26537135.877452388</v>
      </c>
      <c r="N1652" s="83">
        <f>IF(V1652&lt;&gt;"VTC VHm",_xlfn.XLOOKUP(Z1652,$AC$4015:$AC$4035,$AD$4015:$AD$4035,0)*M1652,_xlfn.XLOOKUP(Z1652,$AC$4015:$AC$4035,$AD$4015:$AD$4035,0)*L1652)</f>
        <v>9287997.5571083352</v>
      </c>
      <c r="O1652" s="83">
        <f>IF(V1652&lt;&gt;"VTC VHm",_xlfn.XLOOKUP(Z1652,$AC$4015:$AC$4035,$AE$4015:$AE$4035,0)*M1652,_xlfn.XLOOKUP(Z1652,$AC$4015:$AC$4035,$AE$4015:$AE$4035,0)*L1652)</f>
        <v>0</v>
      </c>
      <c r="P1652" s="83">
        <f>SUM(N1652:O1652)</f>
        <v>9287997.5571083352</v>
      </c>
      <c r="Q1652" s="157">
        <f>M1652*G1652</f>
        <v>2836819.8252996602</v>
      </c>
      <c r="R1652" s="157">
        <f>G1652*P1652</f>
        <v>992886.93885488098</v>
      </c>
      <c r="S1652" s="83">
        <f>SUM(Q1652:R1652)</f>
        <v>3829706.7641545413</v>
      </c>
      <c r="T1652" s="156" t="s">
        <v>50</v>
      </c>
      <c r="U1652" s="132"/>
      <c r="V1652" s="132"/>
      <c r="W1652" s="132"/>
      <c r="X1652" s="44" t="s">
        <v>33</v>
      </c>
      <c r="Y1652" s="44"/>
      <c r="Z1652" s="44" t="s">
        <v>16</v>
      </c>
      <c r="AA1652" s="44" t="s">
        <v>80</v>
      </c>
      <c r="AB1652" s="2">
        <v>16053515.864352221</v>
      </c>
      <c r="AC1652" s="2">
        <v>1716120.8458992522</v>
      </c>
      <c r="AD1652" s="2">
        <f>+M1652</f>
        <v>26537135.877452388</v>
      </c>
      <c r="AE1652" s="2">
        <f>+AD1652*14%</f>
        <v>3715199.0228433348</v>
      </c>
      <c r="AF1652" s="155">
        <f>+AD1652*35%</f>
        <v>9287997.5571083352</v>
      </c>
      <c r="AG1652" s="2">
        <f>+AD1652*F1652</f>
        <v>2836819.8252996602</v>
      </c>
      <c r="AH1652" s="2">
        <f>+AE1652*F1652</f>
        <v>397154.77554195246</v>
      </c>
      <c r="AI1652" s="2">
        <f>+AF1652*F1652</f>
        <v>992886.93885488098</v>
      </c>
      <c r="AJ1652" s="2">
        <f>SUM(AG1652:AI1652)</f>
        <v>4226861.5396964932</v>
      </c>
      <c r="AK1652" s="2">
        <f>+AD1652*G1652</f>
        <v>2836819.8252996602</v>
      </c>
      <c r="AL1652" s="2">
        <f>+AE1652*G1652</f>
        <v>397154.77554195246</v>
      </c>
      <c r="AM1652" s="2">
        <f>+AF1652*G1652</f>
        <v>992886.93885488098</v>
      </c>
      <c r="AN1652" s="155">
        <f>SUM(AK1652:AM1652)</f>
        <v>4226861.5396964932</v>
      </c>
      <c r="AQ1652" s="145" t="s">
        <v>79</v>
      </c>
      <c r="AU1652" s="8" t="str">
        <f>+K1652</f>
        <v>Bao gồm</v>
      </c>
      <c r="AV1652" s="8">
        <f>+L1652</f>
        <v>26537135.877452388</v>
      </c>
      <c r="AW1652" s="2">
        <f>+M1652</f>
        <v>26537135.877452388</v>
      </c>
      <c r="AX1652" s="8">
        <f>F1652*AW1652</f>
        <v>2836819.8252996602</v>
      </c>
      <c r="AY1652" s="8">
        <f>IF(AQ1652="CT",7%,5%)*AX1652</f>
        <v>141840.99126498302</v>
      </c>
      <c r="AZ1652" s="8">
        <f>AX1652*2%</f>
        <v>56736.396505993209</v>
      </c>
      <c r="BA1652" s="8">
        <f>IF(BB1652&gt;0,0,AX1652*5%)</f>
        <v>0</v>
      </c>
      <c r="BB1652" s="8">
        <f>(AX1652-BG1652)*35%</f>
        <v>992886.93885488098</v>
      </c>
      <c r="BC1652" s="8">
        <f>+AX1652+AY1652+AZ1652+BA1652+BB1652</f>
        <v>4028284.1519255177</v>
      </c>
      <c r="BD1652" s="8">
        <f>AX1652-AT1652</f>
        <v>2836819.8252996602</v>
      </c>
      <c r="BE1652" s="2"/>
      <c r="BH1652" s="2"/>
    </row>
    <row r="1653" spans="1:60" ht="34" hidden="1" outlineLevel="1" x14ac:dyDescent="0.2">
      <c r="B1653" s="82">
        <v>22</v>
      </c>
      <c r="C1653" s="144" t="s">
        <v>127</v>
      </c>
      <c r="D1653" s="144"/>
      <c r="E1653" s="82" t="s">
        <v>104</v>
      </c>
      <c r="F1653" s="143">
        <v>6.1425000000000001</v>
      </c>
      <c r="G1653" s="142">
        <f>+[2]THKL!F1659</f>
        <v>6.1425000000000001</v>
      </c>
      <c r="H1653" s="132"/>
      <c r="I1653" s="132"/>
      <c r="J1653" s="132"/>
      <c r="K1653" s="156" t="str">
        <f>$K$750</f>
        <v>Bao gồm</v>
      </c>
      <c r="L1653" s="157">
        <f>$L$750</f>
        <v>2123825.9787777774</v>
      </c>
      <c r="M1653" s="157">
        <f>SUM(K1653:L1653)</f>
        <v>2123825.9787777774</v>
      </c>
      <c r="N1653" s="83">
        <f>IF(V1653&lt;&gt;"VTC VHm",_xlfn.XLOOKUP(Z1653,$AC$4015:$AC$4035,$AD$4015:$AD$4035,0)*M1653,_xlfn.XLOOKUP(Z1653,$AC$4015:$AC$4035,$AD$4015:$AD$4035,0)*L1653)</f>
        <v>743339.092572222</v>
      </c>
      <c r="O1653" s="83">
        <f>IF(V1653&lt;&gt;"VTC VHm",_xlfn.XLOOKUP(Z1653,$AC$4015:$AC$4035,$AE$4015:$AE$4035,0)*M1653,_xlfn.XLOOKUP(Z1653,$AC$4015:$AC$4035,$AE$4015:$AE$4035,0)*L1653)</f>
        <v>0</v>
      </c>
      <c r="P1653" s="83">
        <f>SUM(N1653:O1653)</f>
        <v>743339.092572222</v>
      </c>
      <c r="Q1653" s="157">
        <f>M1653*G1653</f>
        <v>13045601.074642498</v>
      </c>
      <c r="R1653" s="157">
        <f>G1653*P1653</f>
        <v>4565960.3761248738</v>
      </c>
      <c r="S1653" s="83">
        <f>SUM(Q1653:R1653)</f>
        <v>17611561.450767372</v>
      </c>
      <c r="T1653" s="156" t="s">
        <v>50</v>
      </c>
      <c r="U1653" s="132"/>
      <c r="V1653" s="132"/>
      <c r="W1653" s="132"/>
      <c r="X1653" s="44" t="s">
        <v>33</v>
      </c>
      <c r="Y1653" s="44"/>
      <c r="Z1653" s="44" t="s">
        <v>16</v>
      </c>
      <c r="AA1653" s="44" t="s">
        <v>80</v>
      </c>
      <c r="AB1653" s="2">
        <v>2599681.482935688</v>
      </c>
      <c r="AC1653" s="2">
        <v>15968543.508932464</v>
      </c>
      <c r="AD1653" s="2">
        <f>+M1653</f>
        <v>2123825.9787777774</v>
      </c>
      <c r="AE1653" s="2">
        <f>+AD1653*14%</f>
        <v>297335.63702888886</v>
      </c>
      <c r="AF1653" s="155">
        <f>+AD1653*35%</f>
        <v>743339.092572222</v>
      </c>
      <c r="AG1653" s="2">
        <f>+AD1653*F1653</f>
        <v>13045601.074642498</v>
      </c>
      <c r="AH1653" s="2">
        <f>+AE1653*F1653</f>
        <v>1826384.1504499498</v>
      </c>
      <c r="AI1653" s="2">
        <f>+AF1653*F1653</f>
        <v>4565960.3761248738</v>
      </c>
      <c r="AJ1653" s="2">
        <f>SUM(AG1653:AI1653)</f>
        <v>19437945.601217322</v>
      </c>
      <c r="AK1653" s="2">
        <f>+AD1653*G1653</f>
        <v>13045601.074642498</v>
      </c>
      <c r="AL1653" s="2">
        <f>+AE1653*G1653</f>
        <v>1826384.1504499498</v>
      </c>
      <c r="AM1653" s="2">
        <f>+AF1653*G1653</f>
        <v>4565960.3761248738</v>
      </c>
      <c r="AN1653" s="155">
        <f>SUM(AK1653:AM1653)</f>
        <v>19437945.601217322</v>
      </c>
      <c r="AQ1653" s="145" t="s">
        <v>79</v>
      </c>
      <c r="AU1653" s="8">
        <f>+BH1653</f>
        <v>250000</v>
      </c>
      <c r="AV1653" s="8">
        <f>+L1653</f>
        <v>2123825.9787777774</v>
      </c>
      <c r="AW1653" s="2">
        <f>+AU1653+AV1653</f>
        <v>2373825.9787777774</v>
      </c>
      <c r="AX1653" s="8">
        <f>F1653*AW1653</f>
        <v>14581226.074642498</v>
      </c>
      <c r="AY1653" s="8">
        <f>IF(AQ1653="CT",7%,5%)*AX1653</f>
        <v>729061.30373212497</v>
      </c>
      <c r="AZ1653" s="8">
        <f>AX1653*2%</f>
        <v>291624.52149284998</v>
      </c>
      <c r="BA1653" s="8">
        <f>IF(BB1653&gt;0,0,AX1653*5%)</f>
        <v>0</v>
      </c>
      <c r="BB1653" s="8">
        <f>(AX1653-BG1653)*35%</f>
        <v>5103429.1261248738</v>
      </c>
      <c r="BC1653" s="8">
        <f>+AX1653+AY1653+AZ1653+BA1653+BB1653</f>
        <v>20705341.025992349</v>
      </c>
      <c r="BD1653" s="8">
        <f>AX1653-AT1653</f>
        <v>14581226.074642498</v>
      </c>
      <c r="BE1653" s="2"/>
      <c r="BH1653" s="2">
        <v>250000</v>
      </c>
    </row>
    <row r="1654" spans="1:60" ht="51" hidden="1" outlineLevel="1" x14ac:dyDescent="0.2">
      <c r="B1654" s="82">
        <v>23</v>
      </c>
      <c r="C1654" s="144" t="s">
        <v>125</v>
      </c>
      <c r="D1654" s="144"/>
      <c r="E1654" s="82" t="s">
        <v>91</v>
      </c>
      <c r="F1654" s="143">
        <v>1.2284999999999999</v>
      </c>
      <c r="G1654" s="142">
        <f>+[2]THKL!F1660</f>
        <v>1.2284999999999999</v>
      </c>
      <c r="H1654" s="132"/>
      <c r="I1654" s="132"/>
      <c r="J1654" s="132"/>
      <c r="K1654" s="156">
        <f>$L$4010*1000</f>
        <v>15266666.666666666</v>
      </c>
      <c r="L1654" s="157">
        <f>'[3]BDG (XD)'!$AA$967*1000</f>
        <v>7690671</v>
      </c>
      <c r="M1654" s="157">
        <f>SUM(K1654:L1654)</f>
        <v>22957337.666666664</v>
      </c>
      <c r="N1654" s="83">
        <f>IF(V1654&lt;&gt;"VTC VHm",_xlfn.XLOOKUP(Z1654,$AC$4015:$AC$4035,$AD$4015:$AD$4035,0)*M1654,_xlfn.XLOOKUP(Z1654,$AC$4015:$AC$4035,$AD$4015:$AD$4035,0)*L1654)</f>
        <v>2691734.8499999996</v>
      </c>
      <c r="O1654" s="83">
        <f>IF(V1654&lt;&gt;"VTC VHm",_xlfn.XLOOKUP(Z1654,$AC$4015:$AC$4035,$AE$4015:$AE$4035,0)*M1654,_xlfn.XLOOKUP(Z1654,$AC$4015:$AC$4035,$AE$4015:$AE$4035,0)*L1654)</f>
        <v>0</v>
      </c>
      <c r="P1654" s="83">
        <f>SUM(N1654:O1654)</f>
        <v>2691734.8499999996</v>
      </c>
      <c r="Q1654" s="157">
        <f>M1654*G1654</f>
        <v>28203089.323499996</v>
      </c>
      <c r="R1654" s="157">
        <f>G1654*P1654</f>
        <v>3306796.2632249994</v>
      </c>
      <c r="S1654" s="83">
        <f>SUM(Q1654:R1654)</f>
        <v>31509885.586724997</v>
      </c>
      <c r="T1654" s="156" t="s">
        <v>50</v>
      </c>
      <c r="U1654" s="132"/>
      <c r="V1654" s="82" t="s">
        <v>34</v>
      </c>
      <c r="W1654" s="132"/>
      <c r="X1654" s="44" t="s">
        <v>33</v>
      </c>
      <c r="Y1654" s="44"/>
      <c r="Z1654" s="44" t="s">
        <v>16</v>
      </c>
      <c r="AA1654" s="44" t="s">
        <v>80</v>
      </c>
      <c r="AB1654" s="2">
        <v>22661030.35692177</v>
      </c>
      <c r="AC1654" s="2">
        <v>27839075.793478392</v>
      </c>
      <c r="AD1654" s="2">
        <f>+M1654</f>
        <v>22957337.666666664</v>
      </c>
      <c r="AE1654" s="2">
        <f>+AD1654*14%</f>
        <v>3214027.2733333334</v>
      </c>
      <c r="AF1654" s="155">
        <f>+AD1654*35%</f>
        <v>8035068.1833333317</v>
      </c>
      <c r="AG1654" s="2">
        <f>+AD1654*F1654</f>
        <v>28203089.323499996</v>
      </c>
      <c r="AH1654" s="2">
        <f>+AE1654*F1654</f>
        <v>3948432.5052899998</v>
      </c>
      <c r="AI1654" s="2">
        <f>+AF1654*F1654</f>
        <v>9871081.2632249966</v>
      </c>
      <c r="AJ1654" s="2">
        <f>SUM(AG1654:AI1654)</f>
        <v>42022603.092014991</v>
      </c>
      <c r="AK1654" s="2">
        <f>+AD1654*G1654</f>
        <v>28203089.323499996</v>
      </c>
      <c r="AL1654" s="2">
        <f>+AE1654*G1654</f>
        <v>3948432.5052899998</v>
      </c>
      <c r="AM1654" s="2">
        <f>+AF1654*G1654</f>
        <v>9871081.2632249966</v>
      </c>
      <c r="AN1654" s="155">
        <f>SUM(AK1654:AM1654)</f>
        <v>42022603.092014991</v>
      </c>
      <c r="AQ1654" s="145" t="s">
        <v>79</v>
      </c>
      <c r="AU1654" s="8">
        <f>+K1654</f>
        <v>15266666.666666666</v>
      </c>
      <c r="AV1654" s="8">
        <f>+L1654</f>
        <v>7690671</v>
      </c>
      <c r="AW1654" s="2">
        <f>+M1654</f>
        <v>22957337.666666664</v>
      </c>
      <c r="AX1654" s="8">
        <f>F1654*AW1654</f>
        <v>28203089.323499996</v>
      </c>
      <c r="AY1654" s="8">
        <f>IF(AQ1654="CT",7%,5%)*AX1654</f>
        <v>1410154.466175</v>
      </c>
      <c r="AZ1654" s="8">
        <f>AX1654*2%</f>
        <v>564061.78646999993</v>
      </c>
      <c r="BA1654" s="8">
        <f>IF(BB1654&gt;0,0,AX1654*5%)</f>
        <v>0</v>
      </c>
      <c r="BB1654" s="8">
        <f>(AX1654-BG1654)*35%</f>
        <v>3306796.2632249999</v>
      </c>
      <c r="BC1654" s="8">
        <f>+AX1654+AY1654+AZ1654+BA1654+BB1654</f>
        <v>33484101.839369997</v>
      </c>
      <c r="BD1654" s="8">
        <f>AX1654-AT1654</f>
        <v>28203089.323499996</v>
      </c>
      <c r="BE1654" s="2"/>
      <c r="BG1654" s="7">
        <f>+K1654*F1654</f>
        <v>18755099.999999996</v>
      </c>
      <c r="BH1654" s="2"/>
    </row>
    <row r="1655" spans="1:60" ht="17" hidden="1" outlineLevel="1" x14ac:dyDescent="0.2">
      <c r="B1655" s="82">
        <v>24</v>
      </c>
      <c r="C1655" s="144" t="s">
        <v>124</v>
      </c>
      <c r="D1655" s="144"/>
      <c r="E1655" s="82" t="s">
        <v>120</v>
      </c>
      <c r="F1655" s="143">
        <v>0.40949999999999998</v>
      </c>
      <c r="G1655" s="142">
        <f>+[2]THKL!F1661</f>
        <v>0.40949999999999998</v>
      </c>
      <c r="H1655" s="132"/>
      <c r="I1655" s="132"/>
      <c r="J1655" s="132"/>
      <c r="K1655" s="156" t="s">
        <v>89</v>
      </c>
      <c r="L1655" s="157">
        <f>'[3]BDG (XD)'!$AA$955*100</f>
        <v>26537135.877452388</v>
      </c>
      <c r="M1655" s="157">
        <f>SUM(K1655:L1655)</f>
        <v>26537135.877452388</v>
      </c>
      <c r="N1655" s="83">
        <f>IF(V1655&lt;&gt;"VTC VHm",_xlfn.XLOOKUP(Z1655,$AC$4015:$AC$4035,$AD$4015:$AD$4035,0)*M1655,_xlfn.XLOOKUP(Z1655,$AC$4015:$AC$4035,$AD$4015:$AD$4035,0)*L1655)</f>
        <v>9287997.5571083352</v>
      </c>
      <c r="O1655" s="83">
        <f>IF(V1655&lt;&gt;"VTC VHm",_xlfn.XLOOKUP(Z1655,$AC$4015:$AC$4035,$AE$4015:$AE$4035,0)*M1655,_xlfn.XLOOKUP(Z1655,$AC$4015:$AC$4035,$AE$4015:$AE$4035,0)*L1655)</f>
        <v>0</v>
      </c>
      <c r="P1655" s="83">
        <f>SUM(N1655:O1655)</f>
        <v>9287997.5571083352</v>
      </c>
      <c r="Q1655" s="157">
        <f>M1655*G1655</f>
        <v>10866957.141816752</v>
      </c>
      <c r="R1655" s="157">
        <f>G1655*P1655</f>
        <v>3803434.9996358631</v>
      </c>
      <c r="S1655" s="83">
        <f>SUM(Q1655:R1655)</f>
        <v>14670392.141452614</v>
      </c>
      <c r="T1655" s="156" t="s">
        <v>50</v>
      </c>
      <c r="U1655" s="132"/>
      <c r="V1655" s="132"/>
      <c r="W1655" s="132"/>
      <c r="X1655" s="44" t="s">
        <v>33</v>
      </c>
      <c r="Y1655" s="44"/>
      <c r="Z1655" s="44" t="s">
        <v>16</v>
      </c>
      <c r="AA1655" s="44" t="s">
        <v>80</v>
      </c>
      <c r="AB1655" s="2">
        <v>13433443.847046398</v>
      </c>
      <c r="AC1655" s="2">
        <v>5500995.2553654993</v>
      </c>
      <c r="AD1655" s="2">
        <f>+M1655</f>
        <v>26537135.877452388</v>
      </c>
      <c r="AE1655" s="2">
        <f>+AD1655*14%</f>
        <v>3715199.0228433348</v>
      </c>
      <c r="AF1655" s="155">
        <f>+AD1655*35%</f>
        <v>9287997.5571083352</v>
      </c>
      <c r="AG1655" s="2">
        <f>+AD1655*F1655</f>
        <v>10866957.141816752</v>
      </c>
      <c r="AH1655" s="2">
        <f>+AE1655*F1655</f>
        <v>1521373.9998543456</v>
      </c>
      <c r="AI1655" s="2">
        <f>+AF1655*F1655</f>
        <v>3803434.9996358631</v>
      </c>
      <c r="AJ1655" s="2">
        <f>SUM(AG1655:AI1655)</f>
        <v>16191766.141306959</v>
      </c>
      <c r="AK1655" s="2">
        <f>+AD1655*G1655</f>
        <v>10866957.141816752</v>
      </c>
      <c r="AL1655" s="2">
        <f>+AE1655*G1655</f>
        <v>1521373.9998543456</v>
      </c>
      <c r="AM1655" s="2">
        <f>+AF1655*G1655</f>
        <v>3803434.9996358631</v>
      </c>
      <c r="AN1655" s="155">
        <f>SUM(AK1655:AM1655)</f>
        <v>16191766.141306959</v>
      </c>
      <c r="AQ1655" s="145" t="s">
        <v>79</v>
      </c>
      <c r="AU1655" s="8" t="str">
        <f>+K1655</f>
        <v>Bao gồm</v>
      </c>
      <c r="AV1655" s="8">
        <f>+L1655</f>
        <v>26537135.877452388</v>
      </c>
      <c r="AW1655" s="2">
        <f>+M1655</f>
        <v>26537135.877452388</v>
      </c>
      <c r="AX1655" s="8">
        <f>F1655*AW1655</f>
        <v>10866957.141816752</v>
      </c>
      <c r="AY1655" s="8">
        <f>IF(AQ1655="CT",7%,5%)*AX1655</f>
        <v>543347.85709083767</v>
      </c>
      <c r="AZ1655" s="8">
        <f>AX1655*2%</f>
        <v>217339.14283633506</v>
      </c>
      <c r="BA1655" s="8">
        <f>IF(BB1655&gt;0,0,AX1655*5%)</f>
        <v>0</v>
      </c>
      <c r="BB1655" s="8">
        <f>(AX1655-BG1655)*35%</f>
        <v>3803434.9996358631</v>
      </c>
      <c r="BC1655" s="8">
        <f>+AX1655+AY1655+AZ1655+BA1655+BB1655</f>
        <v>15431079.141379789</v>
      </c>
      <c r="BD1655" s="8">
        <f>AX1655-AT1655</f>
        <v>10866957.141816752</v>
      </c>
      <c r="BE1655" s="2"/>
      <c r="BH1655" s="2"/>
    </row>
    <row r="1656" spans="1:60" ht="34" hidden="1" outlineLevel="1" x14ac:dyDescent="0.2">
      <c r="B1656" s="82">
        <v>25</v>
      </c>
      <c r="C1656" s="144" t="s">
        <v>1017</v>
      </c>
      <c r="D1656" s="144"/>
      <c r="E1656" s="82" t="s">
        <v>104</v>
      </c>
      <c r="F1656" s="143">
        <v>1.1995</v>
      </c>
      <c r="G1656" s="142">
        <f>+[2]THKL!F1662</f>
        <v>1.1995</v>
      </c>
      <c r="H1656" s="132"/>
      <c r="I1656" s="132"/>
      <c r="J1656" s="132"/>
      <c r="K1656" s="156" t="s">
        <v>89</v>
      </c>
      <c r="L1656" s="169">
        <f>+(1550000+25000)/1.08*1.03*1.2+264000*1.3</f>
        <v>2145700</v>
      </c>
      <c r="M1656" s="157">
        <f>SUM(K1656:L1656)</f>
        <v>2145700</v>
      </c>
      <c r="N1656" s="83">
        <f>IF(V1656&lt;&gt;"VTC VHm",_xlfn.XLOOKUP(Z1656,$AC$4015:$AC$4035,$AD$4015:$AD$4035,0)*M1656,_xlfn.XLOOKUP(Z1656,$AC$4015:$AC$4035,$AD$4015:$AD$4035,0)*L1656)</f>
        <v>750995</v>
      </c>
      <c r="O1656" s="83">
        <f>IF(V1656&lt;&gt;"VTC VHm",_xlfn.XLOOKUP(Z1656,$AC$4015:$AC$4035,$AE$4015:$AE$4035,0)*M1656,_xlfn.XLOOKUP(Z1656,$AC$4015:$AC$4035,$AE$4015:$AE$4035,0)*L1656)</f>
        <v>0</v>
      </c>
      <c r="P1656" s="83">
        <f>SUM(N1656:O1656)</f>
        <v>750995</v>
      </c>
      <c r="Q1656" s="157">
        <f>M1656*G1656</f>
        <v>2573767.15</v>
      </c>
      <c r="R1656" s="157">
        <f>G1656*P1656</f>
        <v>900818.50250000006</v>
      </c>
      <c r="S1656" s="83">
        <f>SUM(Q1656:R1656)</f>
        <v>3474585.6524999999</v>
      </c>
      <c r="T1656" s="125" t="s">
        <v>103</v>
      </c>
      <c r="U1656" s="132"/>
      <c r="V1656" s="132"/>
      <c r="W1656" s="132"/>
      <c r="X1656" s="44" t="s">
        <v>33</v>
      </c>
      <c r="Y1656" s="44"/>
      <c r="Z1656" s="44" t="s">
        <v>16</v>
      </c>
      <c r="AA1656" s="44" t="s">
        <v>80</v>
      </c>
      <c r="AB1656" s="2">
        <v>2721284.6593976053</v>
      </c>
      <c r="AC1656" s="2">
        <v>3264180.9489474278</v>
      </c>
      <c r="AD1656" s="2">
        <f>+M1656</f>
        <v>2145700</v>
      </c>
      <c r="AE1656" s="2">
        <f>+AD1656*14%</f>
        <v>300398</v>
      </c>
      <c r="AF1656" s="155">
        <f>+AD1656*35%</f>
        <v>750995</v>
      </c>
      <c r="AG1656" s="2">
        <f>+AD1656*F1656</f>
        <v>2573767.15</v>
      </c>
      <c r="AH1656" s="2">
        <f>+AE1656*F1656</f>
        <v>360327.40100000001</v>
      </c>
      <c r="AI1656" s="2">
        <f>+AF1656*F1656</f>
        <v>900818.50250000006</v>
      </c>
      <c r="AJ1656" s="2">
        <f>SUM(AG1656:AI1656)</f>
        <v>3834913.0534999999</v>
      </c>
      <c r="AK1656" s="2">
        <f>+AD1656*G1656</f>
        <v>2573767.15</v>
      </c>
      <c r="AL1656" s="2">
        <f>+AE1656*G1656</f>
        <v>360327.40100000001</v>
      </c>
      <c r="AM1656" s="2">
        <f>+AF1656*G1656</f>
        <v>900818.50250000006</v>
      </c>
      <c r="AN1656" s="155">
        <f>SUM(AK1656:AM1656)</f>
        <v>3834913.0534999999</v>
      </c>
      <c r="AQ1656" s="145" t="s">
        <v>79</v>
      </c>
      <c r="AU1656" s="8">
        <f>+BH1656</f>
        <v>250000</v>
      </c>
      <c r="AV1656" s="8">
        <f>+L1656</f>
        <v>2145700</v>
      </c>
      <c r="AW1656" s="2">
        <f>+AU1656+AV1656</f>
        <v>2395700</v>
      </c>
      <c r="AX1656" s="8">
        <f>F1656*AW1656</f>
        <v>2873642.15</v>
      </c>
      <c r="AY1656" s="8">
        <f>IF(AQ1656="CT",7%,5%)*AX1656</f>
        <v>143682.10750000001</v>
      </c>
      <c r="AZ1656" s="8">
        <f>AX1656*2%</f>
        <v>57472.843000000001</v>
      </c>
      <c r="BA1656" s="8">
        <f>IF(BB1656&gt;0,0,AX1656*5%)</f>
        <v>0</v>
      </c>
      <c r="BB1656" s="8">
        <f>(AX1656-BG1656)*35%</f>
        <v>1005774.7524999999</v>
      </c>
      <c r="BC1656" s="8">
        <f>+AX1656+AY1656+AZ1656+BA1656+BB1656</f>
        <v>4080571.8529999997</v>
      </c>
      <c r="BD1656" s="8">
        <f>AX1656-AT1656</f>
        <v>2873642.15</v>
      </c>
      <c r="BE1656" s="2"/>
      <c r="BH1656" s="2">
        <v>250000</v>
      </c>
    </row>
    <row r="1657" spans="1:60" ht="17" hidden="1" outlineLevel="1" x14ac:dyDescent="0.2">
      <c r="B1657" s="82">
        <v>26</v>
      </c>
      <c r="C1657" s="144" t="s">
        <v>121</v>
      </c>
      <c r="D1657" s="144"/>
      <c r="E1657" s="82" t="s">
        <v>120</v>
      </c>
      <c r="F1657" s="143">
        <v>9.06E-2</v>
      </c>
      <c r="G1657" s="142">
        <f>+[2]THKL!F1663</f>
        <v>9.06E-2</v>
      </c>
      <c r="H1657" s="132"/>
      <c r="I1657" s="132"/>
      <c r="J1657" s="132"/>
      <c r="K1657" s="156" t="s">
        <v>89</v>
      </c>
      <c r="L1657" s="157">
        <f>'[3]BDG (XD)'!$AA$957*100</f>
        <v>34319465.124706388</v>
      </c>
      <c r="M1657" s="157">
        <f>SUM(K1657:L1657)</f>
        <v>34319465.124706388</v>
      </c>
      <c r="N1657" s="83">
        <f>IF(V1657&lt;&gt;"VTC VHm",_xlfn.XLOOKUP(Z1657,$AC$4015:$AC$4035,$AD$4015:$AD$4035,0)*M1657,_xlfn.XLOOKUP(Z1657,$AC$4015:$AC$4035,$AD$4015:$AD$4035,0)*L1657)</f>
        <v>12011812.793647235</v>
      </c>
      <c r="O1657" s="83">
        <f>IF(V1657&lt;&gt;"VTC VHm",_xlfn.XLOOKUP(Z1657,$AC$4015:$AC$4035,$AE$4015:$AE$4035,0)*M1657,_xlfn.XLOOKUP(Z1657,$AC$4015:$AC$4035,$AE$4015:$AE$4035,0)*L1657)</f>
        <v>0</v>
      </c>
      <c r="P1657" s="83">
        <f>SUM(N1657:O1657)</f>
        <v>12011812.793647235</v>
      </c>
      <c r="Q1657" s="157">
        <f>M1657*G1657</f>
        <v>3109343.5402983986</v>
      </c>
      <c r="R1657" s="157">
        <f>G1657*P1657</f>
        <v>1088270.2391044395</v>
      </c>
      <c r="S1657" s="83">
        <f>SUM(Q1657:R1657)</f>
        <v>4197613.7794028381</v>
      </c>
      <c r="T1657" s="156" t="s">
        <v>50</v>
      </c>
      <c r="U1657" s="132"/>
      <c r="V1657" s="132"/>
      <c r="W1657" s="132"/>
      <c r="X1657" s="44" t="s">
        <v>33</v>
      </c>
      <c r="Y1657" s="44"/>
      <c r="Z1657" s="44" t="s">
        <v>16</v>
      </c>
      <c r="AA1657" s="44" t="s">
        <v>80</v>
      </c>
      <c r="AB1657" s="2">
        <v>19646646.000324748</v>
      </c>
      <c r="AC1657" s="2">
        <v>1779986.1276294221</v>
      </c>
      <c r="AD1657" s="2">
        <f>+M1657</f>
        <v>34319465.124706388</v>
      </c>
      <c r="AE1657" s="2">
        <f>+AD1657*14%</f>
        <v>4804725.1174588948</v>
      </c>
      <c r="AF1657" s="155">
        <f>+AD1657*35%</f>
        <v>12011812.793647235</v>
      </c>
      <c r="AG1657" s="2">
        <f>+AD1657*F1657</f>
        <v>3109343.5402983986</v>
      </c>
      <c r="AH1657" s="2">
        <f>+AE1657*F1657</f>
        <v>435308.09564177587</v>
      </c>
      <c r="AI1657" s="2">
        <f>+AF1657*F1657</f>
        <v>1088270.2391044395</v>
      </c>
      <c r="AJ1657" s="2">
        <f>SUM(AG1657:AI1657)</f>
        <v>4632921.8750446141</v>
      </c>
      <c r="AK1657" s="2">
        <f>+AD1657*G1657</f>
        <v>3109343.5402983986</v>
      </c>
      <c r="AL1657" s="2">
        <f>+AE1657*G1657</f>
        <v>435308.09564177587</v>
      </c>
      <c r="AM1657" s="2">
        <f>+AF1657*G1657</f>
        <v>1088270.2391044395</v>
      </c>
      <c r="AN1657" s="155">
        <f>SUM(AK1657:AM1657)</f>
        <v>4632921.8750446141</v>
      </c>
      <c r="AQ1657" s="145" t="s">
        <v>79</v>
      </c>
      <c r="AU1657" s="8" t="str">
        <f>+K1657</f>
        <v>Bao gồm</v>
      </c>
      <c r="AV1657" s="8">
        <f>+L1657</f>
        <v>34319465.124706388</v>
      </c>
      <c r="AW1657" s="2">
        <f>+M1657</f>
        <v>34319465.124706388</v>
      </c>
      <c r="AX1657" s="8">
        <f>F1657*AW1657</f>
        <v>3109343.5402983986</v>
      </c>
      <c r="AY1657" s="8">
        <f>IF(AQ1657="CT",7%,5%)*AX1657</f>
        <v>155467.17701491993</v>
      </c>
      <c r="AZ1657" s="8">
        <f>AX1657*2%</f>
        <v>62186.87080596797</v>
      </c>
      <c r="BA1657" s="8">
        <f>IF(BB1657&gt;0,0,AX1657*5%)</f>
        <v>0</v>
      </c>
      <c r="BB1657" s="8">
        <f>(AX1657-BG1657)*35%</f>
        <v>1088270.2391044395</v>
      </c>
      <c r="BC1657" s="8">
        <f>+AX1657+AY1657+AZ1657+BA1657+BB1657</f>
        <v>4415267.8272237256</v>
      </c>
      <c r="BD1657" s="8">
        <f>AX1657-AT1657</f>
        <v>3109343.5402983986</v>
      </c>
      <c r="BE1657" s="2"/>
      <c r="BH1657" s="2"/>
    </row>
    <row r="1658" spans="1:60" s="92" customFormat="1" ht="17" collapsed="1" x14ac:dyDescent="0.2">
      <c r="B1658" s="163" t="s">
        <v>1016</v>
      </c>
      <c r="C1658" s="164" t="s">
        <v>119</v>
      </c>
      <c r="D1658" s="164"/>
      <c r="E1658" s="163"/>
      <c r="F1658" s="162"/>
      <c r="G1658" s="149">
        <f>+[2]THKL!F1664</f>
        <v>0</v>
      </c>
      <c r="H1658" s="158"/>
      <c r="I1658" s="158"/>
      <c r="J1658" s="158"/>
      <c r="K1658" s="159"/>
      <c r="L1658" s="161"/>
      <c r="M1658" s="161">
        <f>SUM(K1658:L1658)</f>
        <v>0</v>
      </c>
      <c r="N1658" s="83">
        <f>IF(V1658&lt;&gt;"VTC VHm",_xlfn.XLOOKUP(Z1658,$AC$4015:$AC$4035,$AD$4015:$AD$4035,0)*M1658,_xlfn.XLOOKUP(Z1658,$AC$4015:$AC$4035,$AD$4015:$AD$4035,0)*L1658)</f>
        <v>0</v>
      </c>
      <c r="O1658" s="83">
        <f>IF(V1658&lt;&gt;"VTC VHm",_xlfn.XLOOKUP(Z1658,$AC$4015:$AC$4035,$AE$4015:$AE$4035,0)*M1658,_xlfn.XLOOKUP(Z1658,$AC$4015:$AC$4035,$AE$4015:$AE$4035,0)*L1658)</f>
        <v>0</v>
      </c>
      <c r="P1658" s="160">
        <f>SUM(N1658:O1658)</f>
        <v>0</v>
      </c>
      <c r="Q1658" s="161">
        <f>M1658*G1658</f>
        <v>0</v>
      </c>
      <c r="R1658" s="161">
        <f>G1658*P1658</f>
        <v>0</v>
      </c>
      <c r="S1658" s="160">
        <f>SUM(Q1658:R1658)</f>
        <v>0</v>
      </c>
      <c r="T1658" s="159"/>
      <c r="U1658" s="158"/>
      <c r="V1658" s="158"/>
      <c r="W1658" s="158"/>
      <c r="X1658" s="94" t="s">
        <v>33</v>
      </c>
      <c r="Y1658" s="94"/>
      <c r="Z1658" s="94" t="s">
        <v>16</v>
      </c>
      <c r="AA1658" s="44" t="s">
        <v>80</v>
      </c>
      <c r="AB1658" s="2"/>
      <c r="AC1658" s="2">
        <v>0</v>
      </c>
      <c r="AD1658" s="93">
        <f>+M1658</f>
        <v>0</v>
      </c>
      <c r="AE1658" s="93">
        <f>+AD1658*14%</f>
        <v>0</v>
      </c>
      <c r="AF1658" s="93">
        <f>+AD1658*35%</f>
        <v>0</v>
      </c>
      <c r="AG1658" s="93">
        <f>+AD1658*F1658</f>
        <v>0</v>
      </c>
      <c r="AH1658" s="93">
        <f>+AE1658*F1658</f>
        <v>0</v>
      </c>
      <c r="AI1658" s="93">
        <f>+AF1658*F1658</f>
        <v>0</v>
      </c>
      <c r="AJ1658" s="93">
        <f>SUM(AG1658:AI1658)</f>
        <v>0</v>
      </c>
      <c r="AK1658" s="93">
        <f>+AD1658*G1658</f>
        <v>0</v>
      </c>
      <c r="AL1658" s="93">
        <f>+AE1658*G1658</f>
        <v>0</v>
      </c>
      <c r="AM1658" s="93">
        <f>+AF1658*G1658</f>
        <v>0</v>
      </c>
      <c r="AN1658" s="93">
        <f>SUM(AK1658:AM1658)</f>
        <v>0</v>
      </c>
      <c r="AQ1658" s="145" t="s">
        <v>79</v>
      </c>
      <c r="AU1658" s="8">
        <f>+K1658</f>
        <v>0</v>
      </c>
      <c r="AV1658" s="8">
        <f>+L1658</f>
        <v>0</v>
      </c>
      <c r="AW1658" s="2">
        <f>+M1658</f>
        <v>0</v>
      </c>
      <c r="AX1658" s="8">
        <f>F1658*AW1658</f>
        <v>0</v>
      </c>
      <c r="AY1658" s="8">
        <f>IF(AQ1658="CT",7%,5%)*AX1658</f>
        <v>0</v>
      </c>
      <c r="AZ1658" s="8">
        <f>AX1658*2%</f>
        <v>0</v>
      </c>
      <c r="BA1658" s="8">
        <f>IF(BB1658&gt;0,0,AX1658*5%)</f>
        <v>0</v>
      </c>
      <c r="BB1658" s="8">
        <f>(AX1658-BG1658)*35%</f>
        <v>0</v>
      </c>
      <c r="BC1658" s="8">
        <f>+AX1658+AY1658+AZ1658+BA1658+BB1658</f>
        <v>0</v>
      </c>
      <c r="BD1658" s="8">
        <f>AX1658-AT1658</f>
        <v>0</v>
      </c>
      <c r="BE1658" s="2"/>
      <c r="BH1658" s="2"/>
    </row>
    <row r="1659" spans="1:60" ht="51" hidden="1" outlineLevel="1" x14ac:dyDescent="0.2">
      <c r="A1659" s="1" t="s">
        <v>1015</v>
      </c>
      <c r="B1659" s="82">
        <v>1</v>
      </c>
      <c r="C1659" s="144" t="s">
        <v>1014</v>
      </c>
      <c r="D1659" s="144"/>
      <c r="E1659" s="82" t="s">
        <v>104</v>
      </c>
      <c r="F1659" s="143">
        <v>0.61990000000000001</v>
      </c>
      <c r="G1659" s="142">
        <f>+[2]THKL!F1665</f>
        <v>0.61990000000000001</v>
      </c>
      <c r="H1659" s="132"/>
      <c r="I1659" s="132"/>
      <c r="J1659" s="132"/>
      <c r="K1659" s="156" t="str">
        <f>$K$112</f>
        <v>Bao gồm</v>
      </c>
      <c r="L1659" s="157">
        <f>$L$112</f>
        <v>5314506.2372727301</v>
      </c>
      <c r="M1659" s="157">
        <f>SUM(K1659:L1659)</f>
        <v>5314506.2372727301</v>
      </c>
      <c r="N1659" s="83">
        <f>IF(V1659&lt;&gt;"VTC VHm",_xlfn.XLOOKUP(Z1659,$AC$4015:$AC$4035,$AD$4015:$AD$4035,0)*M1659,_xlfn.XLOOKUP(Z1659,$AC$4015:$AC$4035,$AD$4015:$AD$4035,0)*L1659)</f>
        <v>1860077.1830454555</v>
      </c>
      <c r="O1659" s="83">
        <f>IF(V1659&lt;&gt;"VTC VHm",_xlfn.XLOOKUP(Z1659,$AC$4015:$AC$4035,$AE$4015:$AE$4035,0)*M1659,_xlfn.XLOOKUP(Z1659,$AC$4015:$AC$4035,$AE$4015:$AE$4035,0)*L1659)</f>
        <v>0</v>
      </c>
      <c r="P1659" s="83">
        <f>SUM(N1659:O1659)</f>
        <v>1860077.1830454555</v>
      </c>
      <c r="Q1659" s="157">
        <f>M1659*G1659</f>
        <v>3294462.4164853655</v>
      </c>
      <c r="R1659" s="157">
        <f>G1659*P1659</f>
        <v>1153061.8457698778</v>
      </c>
      <c r="S1659" s="83">
        <f>SUM(Q1659:R1659)</f>
        <v>4447524.262255243</v>
      </c>
      <c r="T1659" s="125" t="s">
        <v>103</v>
      </c>
      <c r="U1659" s="132"/>
      <c r="V1659" s="132"/>
      <c r="W1659" s="132"/>
      <c r="X1659" s="44" t="s">
        <v>33</v>
      </c>
      <c r="Y1659" s="44"/>
      <c r="Z1659" s="44" t="s">
        <v>16</v>
      </c>
      <c r="AA1659" s="44" t="s">
        <v>80</v>
      </c>
      <c r="AB1659" s="2">
        <v>3920255.004903289</v>
      </c>
      <c r="AC1659" s="2">
        <v>2430166.0775395487</v>
      </c>
      <c r="AD1659" s="2">
        <f>+M1659</f>
        <v>5314506.2372727301</v>
      </c>
      <c r="AE1659" s="2">
        <f>+AD1659*14%</f>
        <v>744030.87321818224</v>
      </c>
      <c r="AF1659" s="155">
        <f>+AD1659*35%</f>
        <v>1860077.1830454555</v>
      </c>
      <c r="AG1659" s="2">
        <f>+AD1659*F1659</f>
        <v>3294462.4164853655</v>
      </c>
      <c r="AH1659" s="2">
        <f>+AE1659*F1659</f>
        <v>461224.73830795119</v>
      </c>
      <c r="AI1659" s="2">
        <f>+AF1659*F1659</f>
        <v>1153061.8457698778</v>
      </c>
      <c r="AJ1659" s="2">
        <f>SUM(AG1659:AI1659)</f>
        <v>4908749.000563194</v>
      </c>
      <c r="AK1659" s="2">
        <f>+AD1659*G1659</f>
        <v>3294462.4164853655</v>
      </c>
      <c r="AL1659" s="2">
        <f>+AE1659*G1659</f>
        <v>461224.73830795119</v>
      </c>
      <c r="AM1659" s="2">
        <f>+AF1659*G1659</f>
        <v>1153061.8457698778</v>
      </c>
      <c r="AN1659" s="155">
        <f>SUM(AK1659:AM1659)</f>
        <v>4908749.000563194</v>
      </c>
      <c r="AQ1659" s="145" t="s">
        <v>79</v>
      </c>
      <c r="AU1659" s="8" t="str">
        <f>+K1659</f>
        <v>Bao gồm</v>
      </c>
      <c r="AV1659" s="8">
        <f>+L1659</f>
        <v>5314506.2372727301</v>
      </c>
      <c r="AW1659" s="2">
        <f>+M1659</f>
        <v>5314506.2372727301</v>
      </c>
      <c r="AX1659" s="8">
        <f>F1659*AW1659</f>
        <v>3294462.4164853655</v>
      </c>
      <c r="AY1659" s="8">
        <f>IF(AQ1659="CT",7%,5%)*AX1659</f>
        <v>164723.12082426829</v>
      </c>
      <c r="AZ1659" s="8">
        <f>AX1659*2%</f>
        <v>65889.248329707305</v>
      </c>
      <c r="BA1659" s="8">
        <f>IF(BB1659&gt;0,0,AX1659*5%)</f>
        <v>0</v>
      </c>
      <c r="BB1659" s="8">
        <f>(AX1659-BG1659)*35%</f>
        <v>1153061.8457698778</v>
      </c>
      <c r="BC1659" s="8">
        <f>+AX1659+AY1659+AZ1659+BA1659+BB1659</f>
        <v>4678136.6314092185</v>
      </c>
      <c r="BD1659" s="8">
        <f>AX1659-AT1659</f>
        <v>3294462.4164853655</v>
      </c>
      <c r="BE1659" s="2"/>
      <c r="BH1659" s="2"/>
    </row>
    <row r="1660" spans="1:60" ht="34" hidden="1" outlineLevel="1" x14ac:dyDescent="0.2">
      <c r="A1660" s="1" t="s">
        <v>1013</v>
      </c>
      <c r="B1660" s="82">
        <v>2</v>
      </c>
      <c r="C1660" s="144" t="s">
        <v>102</v>
      </c>
      <c r="D1660" s="144"/>
      <c r="E1660" s="82" t="s">
        <v>52</v>
      </c>
      <c r="F1660" s="143">
        <v>10.722</v>
      </c>
      <c r="G1660" s="142">
        <f>+[2]THKL!F1666</f>
        <v>10.722</v>
      </c>
      <c r="H1660" s="132"/>
      <c r="I1660" s="132"/>
      <c r="J1660" s="132"/>
      <c r="K1660" s="156" t="str">
        <f>$K$147</f>
        <v>Bao gồm</v>
      </c>
      <c r="L1660" s="157">
        <f>$L$147</f>
        <v>78695.888555555561</v>
      </c>
      <c r="M1660" s="157">
        <f>SUM(K1660:L1660)</f>
        <v>78695.888555555561</v>
      </c>
      <c r="N1660" s="83">
        <f>IF(V1660&lt;&gt;"VTC VHm",_xlfn.XLOOKUP(Z1660,$AC$4015:$AC$4035,$AD$4015:$AD$4035,0)*M1660,_xlfn.XLOOKUP(Z1660,$AC$4015:$AC$4035,$AD$4015:$AD$4035,0)*L1660)</f>
        <v>27543.560994444444</v>
      </c>
      <c r="O1660" s="83">
        <f>IF(V1660&lt;&gt;"VTC VHm",_xlfn.XLOOKUP(Z1660,$AC$4015:$AC$4035,$AE$4015:$AE$4035,0)*M1660,_xlfn.XLOOKUP(Z1660,$AC$4015:$AC$4035,$AE$4015:$AE$4035,0)*L1660)</f>
        <v>0</v>
      </c>
      <c r="P1660" s="83">
        <f>SUM(N1660:O1660)</f>
        <v>27543.560994444444</v>
      </c>
      <c r="Q1660" s="157">
        <f>M1660*G1660</f>
        <v>843777.31709266664</v>
      </c>
      <c r="R1660" s="157">
        <f>G1660*P1660</f>
        <v>295322.06098243332</v>
      </c>
      <c r="S1660" s="83">
        <f>SUM(Q1660:R1660)</f>
        <v>1139099.3780751</v>
      </c>
      <c r="T1660" s="156" t="s">
        <v>50</v>
      </c>
      <c r="U1660" s="132"/>
      <c r="V1660" s="132"/>
      <c r="W1660" s="132"/>
      <c r="X1660" s="44" t="s">
        <v>33</v>
      </c>
      <c r="Y1660" s="44"/>
      <c r="Z1660" s="44" t="s">
        <v>16</v>
      </c>
      <c r="AA1660" s="44" t="s">
        <v>80</v>
      </c>
      <c r="AB1660" s="2">
        <v>54009.645881183438</v>
      </c>
      <c r="AC1660" s="2">
        <v>579091.42313804885</v>
      </c>
      <c r="AD1660" s="2">
        <f>+M1660</f>
        <v>78695.888555555561</v>
      </c>
      <c r="AE1660" s="2">
        <f>+AD1660*14%</f>
        <v>11017.424397777779</v>
      </c>
      <c r="AF1660" s="155">
        <f>+AD1660*35%</f>
        <v>27543.560994444444</v>
      </c>
      <c r="AG1660" s="2">
        <f>+AD1660*F1660</f>
        <v>843777.31709266664</v>
      </c>
      <c r="AH1660" s="2">
        <f>+AE1660*F1660</f>
        <v>118128.82439297334</v>
      </c>
      <c r="AI1660" s="2">
        <f>+AF1660*F1660</f>
        <v>295322.06098243332</v>
      </c>
      <c r="AJ1660" s="2">
        <f>SUM(AG1660:AI1660)</f>
        <v>1257228.2024680732</v>
      </c>
      <c r="AK1660" s="2">
        <f>+AD1660*G1660</f>
        <v>843777.31709266664</v>
      </c>
      <c r="AL1660" s="2">
        <f>+AE1660*G1660</f>
        <v>118128.82439297334</v>
      </c>
      <c r="AM1660" s="2">
        <f>+AF1660*G1660</f>
        <v>295322.06098243332</v>
      </c>
      <c r="AN1660" s="155">
        <f>SUM(AK1660:AM1660)</f>
        <v>1257228.2024680732</v>
      </c>
      <c r="AQ1660" s="145" t="s">
        <v>79</v>
      </c>
      <c r="AU1660" s="8" t="str">
        <f>+K1660</f>
        <v>Bao gồm</v>
      </c>
      <c r="AV1660" s="8">
        <f>+L1660</f>
        <v>78695.888555555561</v>
      </c>
      <c r="AW1660" s="2">
        <f>+M1660</f>
        <v>78695.888555555561</v>
      </c>
      <c r="AX1660" s="8">
        <f>F1660*AW1660</f>
        <v>843777.31709266664</v>
      </c>
      <c r="AY1660" s="8">
        <f>IF(AQ1660="CT",7%,5%)*AX1660</f>
        <v>42188.865854633332</v>
      </c>
      <c r="AZ1660" s="8">
        <f>AX1660*2%</f>
        <v>16875.546341853333</v>
      </c>
      <c r="BA1660" s="8">
        <f>IF(BB1660&gt;0,0,AX1660*5%)</f>
        <v>0</v>
      </c>
      <c r="BB1660" s="8">
        <f>(AX1660-BG1660)*35%</f>
        <v>295322.06098243332</v>
      </c>
      <c r="BC1660" s="8">
        <f>+AX1660+AY1660+AZ1660+BA1660+BB1660</f>
        <v>1198163.7902715865</v>
      </c>
      <c r="BD1660" s="8">
        <f>AX1660-AT1660</f>
        <v>843777.31709266664</v>
      </c>
      <c r="BE1660" s="2"/>
      <c r="BH1660" s="2"/>
    </row>
    <row r="1661" spans="1:60" ht="34" hidden="1" outlineLevel="1" x14ac:dyDescent="0.2">
      <c r="A1661" s="1" t="s">
        <v>174</v>
      </c>
      <c r="B1661" s="82">
        <v>3</v>
      </c>
      <c r="C1661" s="144" t="s">
        <v>101</v>
      </c>
      <c r="D1661" s="144"/>
      <c r="E1661" s="82" t="s">
        <v>52</v>
      </c>
      <c r="F1661" s="143">
        <v>10.722</v>
      </c>
      <c r="G1661" s="142">
        <f>+[2]THKL!F1667</f>
        <v>10.722</v>
      </c>
      <c r="H1661" s="132"/>
      <c r="I1661" s="132"/>
      <c r="J1661" s="132"/>
      <c r="K1661" s="156" t="str">
        <f>$K$202</f>
        <v>Bao gồm</v>
      </c>
      <c r="L1661" s="166">
        <f>$L$202</f>
        <v>214238.25</v>
      </c>
      <c r="M1661" s="157">
        <f>SUM(K1661:L1661)</f>
        <v>214238.25</v>
      </c>
      <c r="N1661" s="83">
        <f>IF(V1661&lt;&gt;"VTC VHm",_xlfn.XLOOKUP(Z1661,$AC$4015:$AC$4035,$AD$4015:$AD$4035,0)*M1661,_xlfn.XLOOKUP(Z1661,$AC$4015:$AC$4035,$AD$4015:$AD$4035,0)*L1661)</f>
        <v>10711.9125</v>
      </c>
      <c r="O1661" s="83">
        <f>IF(V1661&lt;&gt;"VTC VHm",_xlfn.XLOOKUP(Z1661,$AC$4015:$AC$4035,$AE$4015:$AE$4035,0)*M1661,_xlfn.XLOOKUP(Z1661,$AC$4015:$AC$4035,$AE$4015:$AE$4035,0)*L1661)</f>
        <v>0</v>
      </c>
      <c r="P1661" s="83">
        <f>SUM(N1661:O1661)</f>
        <v>10711.9125</v>
      </c>
      <c r="Q1661" s="157">
        <f>M1661*G1661</f>
        <v>2297062.5164999999</v>
      </c>
      <c r="R1661" s="157">
        <f>G1661*P1661</f>
        <v>114853.125825</v>
      </c>
      <c r="S1661" s="83">
        <f>SUM(Q1661:R1661)</f>
        <v>2411915.6423249999</v>
      </c>
      <c r="T1661" s="165" t="s">
        <v>100</v>
      </c>
      <c r="U1661" s="132"/>
      <c r="V1661" s="132"/>
      <c r="W1661" s="132"/>
      <c r="X1661" s="44" t="s">
        <v>33</v>
      </c>
      <c r="Y1661" s="44"/>
      <c r="Z1661" s="44" t="s">
        <v>12</v>
      </c>
      <c r="AA1661" s="44" t="s">
        <v>80</v>
      </c>
      <c r="AB1661" s="2">
        <v>71770.772974807493</v>
      </c>
      <c r="AC1661" s="2">
        <v>769526.22783588595</v>
      </c>
      <c r="AD1661" s="2">
        <f>+M1661</f>
        <v>214238.25</v>
      </c>
      <c r="AE1661" s="2">
        <f>+AD1661*14%</f>
        <v>29993.355000000003</v>
      </c>
      <c r="AF1661" s="155">
        <f>+AD1661*35%</f>
        <v>74983.387499999997</v>
      </c>
      <c r="AG1661" s="2">
        <f>+AD1661*F1661</f>
        <v>2297062.5164999999</v>
      </c>
      <c r="AH1661" s="2">
        <f>+AE1661*F1661</f>
        <v>321588.75231000001</v>
      </c>
      <c r="AI1661" s="2">
        <f>+AF1661*F1661</f>
        <v>803971.88077499997</v>
      </c>
      <c r="AJ1661" s="2">
        <f>SUM(AG1661:AI1661)</f>
        <v>3422623.1495849998</v>
      </c>
      <c r="AK1661" s="2">
        <f>+AD1661*G1661</f>
        <v>2297062.5164999999</v>
      </c>
      <c r="AL1661" s="2">
        <f>+AE1661*G1661</f>
        <v>321588.75231000001</v>
      </c>
      <c r="AM1661" s="2">
        <f>+AF1661*G1661</f>
        <v>803971.88077499997</v>
      </c>
      <c r="AN1661" s="155">
        <f>SUM(AK1661:AM1661)</f>
        <v>3422623.1495849998</v>
      </c>
      <c r="AQ1661" s="145" t="s">
        <v>79</v>
      </c>
      <c r="AU1661" s="8" t="str">
        <f>+K1661</f>
        <v>Bao gồm</v>
      </c>
      <c r="AV1661" s="8">
        <f>+L1661</f>
        <v>214238.25</v>
      </c>
      <c r="AW1661" s="2">
        <f>+M1661</f>
        <v>214238.25</v>
      </c>
      <c r="AX1661" s="8">
        <f>F1661*AW1661</f>
        <v>2297062.5164999999</v>
      </c>
      <c r="AY1661" s="8">
        <f>IF(AQ1661="CT",7%,5%)*AX1661</f>
        <v>114853.125825</v>
      </c>
      <c r="AZ1661" s="8">
        <f>AX1661*2%</f>
        <v>45941.250330000003</v>
      </c>
      <c r="BA1661" s="8">
        <f>IF(BB1661&gt;0,0,AX1661*5%)</f>
        <v>0</v>
      </c>
      <c r="BB1661" s="8">
        <f>(AX1661-BG1661)*35%</f>
        <v>803971.88077499997</v>
      </c>
      <c r="BC1661" s="8">
        <f>+AX1661+AY1661+AZ1661+BA1661+BB1661</f>
        <v>3261828.7734300001</v>
      </c>
      <c r="BD1661" s="8">
        <f>AX1661-AT1661</f>
        <v>2297062.5164999999</v>
      </c>
      <c r="BE1661" s="2"/>
      <c r="BH1661" s="2"/>
    </row>
    <row r="1662" spans="1:60" ht="34" hidden="1" outlineLevel="1" x14ac:dyDescent="0.2">
      <c r="A1662" s="1" t="s">
        <v>82</v>
      </c>
      <c r="B1662" s="82">
        <v>4</v>
      </c>
      <c r="C1662" s="144" t="s">
        <v>1012</v>
      </c>
      <c r="D1662" s="144"/>
      <c r="E1662" s="82" t="s">
        <v>52</v>
      </c>
      <c r="F1662" s="143">
        <v>480.03</v>
      </c>
      <c r="G1662" s="142">
        <f>+[2]THKL!F1668</f>
        <v>480.03</v>
      </c>
      <c r="H1662" s="132"/>
      <c r="I1662" s="132"/>
      <c r="J1662" s="132"/>
      <c r="K1662" s="156" t="str">
        <f>$K$149</f>
        <v>Bao gồm</v>
      </c>
      <c r="L1662" s="157">
        <f>$L$149</f>
        <v>152467.50000000006</v>
      </c>
      <c r="M1662" s="157">
        <f>SUM(K1662:L1662)</f>
        <v>152467.50000000006</v>
      </c>
      <c r="N1662" s="83">
        <f>IF(V1662&lt;&gt;"VTC VHm",_xlfn.XLOOKUP(Z1662,$AC$4015:$AC$4035,$AD$4015:$AD$4035,0)*M1662,_xlfn.XLOOKUP(Z1662,$AC$4015:$AC$4035,$AD$4015:$AD$4035,0)*L1662)</f>
        <v>53363.625000000015</v>
      </c>
      <c r="O1662" s="83">
        <f>IF(V1662&lt;&gt;"VTC VHm",_xlfn.XLOOKUP(Z1662,$AC$4015:$AC$4035,$AE$4015:$AE$4035,0)*M1662,_xlfn.XLOOKUP(Z1662,$AC$4015:$AC$4035,$AE$4015:$AE$4035,0)*L1662)</f>
        <v>0</v>
      </c>
      <c r="P1662" s="83">
        <f>SUM(N1662:O1662)</f>
        <v>53363.625000000015</v>
      </c>
      <c r="Q1662" s="157">
        <f>M1662*G1662</f>
        <v>73188974.025000021</v>
      </c>
      <c r="R1662" s="157">
        <f>G1662*P1662</f>
        <v>25616140.908750005</v>
      </c>
      <c r="S1662" s="83">
        <f>SUM(Q1662:R1662)</f>
        <v>98805114.933750033</v>
      </c>
      <c r="T1662" s="156" t="s">
        <v>50</v>
      </c>
      <c r="U1662" s="132"/>
      <c r="V1662" s="132"/>
      <c r="W1662" s="132"/>
      <c r="X1662" s="44" t="s">
        <v>33</v>
      </c>
      <c r="Y1662" s="44"/>
      <c r="Z1662" s="44" t="s">
        <v>16</v>
      </c>
      <c r="AA1662" s="44" t="s">
        <v>80</v>
      </c>
      <c r="AB1662" s="2">
        <v>324332.88442499994</v>
      </c>
      <c r="AC1662" s="2">
        <v>155689514.51053271</v>
      </c>
      <c r="AD1662" s="2">
        <f>+M1662</f>
        <v>152467.50000000006</v>
      </c>
      <c r="AE1662" s="2">
        <f>+AD1662*14%</f>
        <v>21345.450000000012</v>
      </c>
      <c r="AF1662" s="155">
        <f>+AD1662*35%</f>
        <v>53363.625000000015</v>
      </c>
      <c r="AG1662" s="2">
        <f>+AD1662*F1662</f>
        <v>73188974.025000021</v>
      </c>
      <c r="AH1662" s="2">
        <f>+AE1662*F1662</f>
        <v>10246456.363500005</v>
      </c>
      <c r="AI1662" s="2">
        <f>+AF1662*F1662</f>
        <v>25616140.908750005</v>
      </c>
      <c r="AJ1662" s="2">
        <f>SUM(AG1662:AI1662)</f>
        <v>109051571.29725003</v>
      </c>
      <c r="AK1662" s="2">
        <f>+AD1662*G1662</f>
        <v>73188974.025000021</v>
      </c>
      <c r="AL1662" s="2">
        <f>+AE1662*G1662</f>
        <v>10246456.363500005</v>
      </c>
      <c r="AM1662" s="2">
        <f>+AF1662*G1662</f>
        <v>25616140.908750005</v>
      </c>
      <c r="AN1662" s="155">
        <f>SUM(AK1662:AM1662)</f>
        <v>109051571.29725003</v>
      </c>
      <c r="AQ1662" s="145" t="s">
        <v>79</v>
      </c>
      <c r="AU1662" s="8" t="str">
        <f>+K1662</f>
        <v>Bao gồm</v>
      </c>
      <c r="AV1662" s="8">
        <f>+L1662</f>
        <v>152467.50000000006</v>
      </c>
      <c r="AW1662" s="2">
        <f>+M1662</f>
        <v>152467.50000000006</v>
      </c>
      <c r="AX1662" s="8">
        <f>F1662*AW1662</f>
        <v>73188974.025000021</v>
      </c>
      <c r="AY1662" s="8">
        <f>IF(AQ1662="CT",7%,5%)*AX1662</f>
        <v>3659448.7012500013</v>
      </c>
      <c r="AZ1662" s="8">
        <f>AX1662*2%</f>
        <v>1463779.4805000005</v>
      </c>
      <c r="BA1662" s="8">
        <f>IF(BB1662&gt;0,0,AX1662*5%)</f>
        <v>0</v>
      </c>
      <c r="BB1662" s="8">
        <f>(AX1662-BG1662)*35%</f>
        <v>25616140.908750005</v>
      </c>
      <c r="BC1662" s="8">
        <f>+AX1662+AY1662+AZ1662+BA1662+BB1662</f>
        <v>103928343.11550003</v>
      </c>
      <c r="BD1662" s="8">
        <f>AX1662-AT1662</f>
        <v>73188974.025000021</v>
      </c>
      <c r="BE1662" s="2"/>
      <c r="BH1662" s="2"/>
    </row>
    <row r="1663" spans="1:60" ht="34" hidden="1" outlineLevel="1" x14ac:dyDescent="0.2">
      <c r="A1663" s="1" t="s">
        <v>82</v>
      </c>
      <c r="B1663" s="181">
        <v>5</v>
      </c>
      <c r="C1663" s="182" t="s">
        <v>1011</v>
      </c>
      <c r="D1663" s="182"/>
      <c r="E1663" s="181" t="s">
        <v>85</v>
      </c>
      <c r="F1663" s="180">
        <v>1</v>
      </c>
      <c r="G1663" s="179">
        <f>+[2]THKL!F1669</f>
        <v>1</v>
      </c>
      <c r="H1663" s="132"/>
      <c r="I1663" s="132"/>
      <c r="J1663" s="132"/>
      <c r="K1663" s="125">
        <v>1500000</v>
      </c>
      <c r="L1663" s="84"/>
      <c r="M1663" s="84">
        <f>SUM(K1663:L1663)</f>
        <v>1500000</v>
      </c>
      <c r="N1663" s="83">
        <f>IF(V1663&lt;&gt;"VTC VHm",_xlfn.XLOOKUP(Z1663,$AC$4015:$AC$4035,$AD$4015:$AD$4035,0)*M1663,_xlfn.XLOOKUP(Z1663,$AC$4015:$AC$4035,$AD$4015:$AD$4035,0)*L1663)</f>
        <v>0</v>
      </c>
      <c r="O1663" s="83">
        <f>IF(V1663&lt;&gt;"VTC VHm",_xlfn.XLOOKUP(Z1663,$AC$4015:$AC$4035,$AE$4015:$AE$4035,0)*M1663,_xlfn.XLOOKUP(Z1663,$AC$4015:$AC$4035,$AE$4015:$AE$4035,0)*L1663)</f>
        <v>450000</v>
      </c>
      <c r="P1663" s="83">
        <f>SUM(N1663:O1663)</f>
        <v>450000</v>
      </c>
      <c r="Q1663" s="157">
        <f>M1663*G1663</f>
        <v>1500000</v>
      </c>
      <c r="R1663" s="157">
        <f>G1663*P1663</f>
        <v>450000</v>
      </c>
      <c r="S1663" s="83">
        <f>SUM(Q1663:R1663)</f>
        <v>1950000</v>
      </c>
      <c r="T1663" s="156"/>
      <c r="U1663" s="132"/>
      <c r="V1663" s="132"/>
      <c r="W1663" s="132"/>
      <c r="X1663" s="44" t="s">
        <v>33</v>
      </c>
      <c r="Y1663" s="44"/>
      <c r="Z1663" s="44" t="s">
        <v>10</v>
      </c>
      <c r="AA1663" s="44" t="s">
        <v>80</v>
      </c>
      <c r="AB1663" s="2">
        <v>1588434.375</v>
      </c>
      <c r="AC1663" s="2">
        <v>1588434.375</v>
      </c>
      <c r="AD1663" s="2">
        <f>+M1663</f>
        <v>1500000</v>
      </c>
      <c r="AE1663" s="2">
        <f>+AD1663*14%</f>
        <v>210000.00000000003</v>
      </c>
      <c r="AF1663" s="155">
        <f>+AD1663*35%</f>
        <v>525000</v>
      </c>
      <c r="AG1663" s="2">
        <f>+AD1663*F1663</f>
        <v>1500000</v>
      </c>
      <c r="AH1663" s="2">
        <f>+AE1663*F1663</f>
        <v>210000.00000000003</v>
      </c>
      <c r="AI1663" s="2">
        <f>+AF1663*F1663</f>
        <v>525000</v>
      </c>
      <c r="AJ1663" s="2">
        <f>SUM(AG1663:AI1663)</f>
        <v>2235000</v>
      </c>
      <c r="AK1663" s="2">
        <f>+AD1663*G1663</f>
        <v>1500000</v>
      </c>
      <c r="AL1663" s="2">
        <f>+AE1663*G1663</f>
        <v>210000.00000000003</v>
      </c>
      <c r="AM1663" s="2">
        <f>+AF1663*G1663</f>
        <v>525000</v>
      </c>
      <c r="AN1663" s="155">
        <f>SUM(AK1663:AM1663)</f>
        <v>2235000</v>
      </c>
      <c r="AQ1663" s="145" t="s">
        <v>79</v>
      </c>
      <c r="AU1663" s="8">
        <f>+K1663</f>
        <v>1500000</v>
      </c>
      <c r="AV1663" s="8">
        <f>+L1663</f>
        <v>0</v>
      </c>
      <c r="AW1663" s="2">
        <f>+M1663</f>
        <v>1500000</v>
      </c>
      <c r="AX1663" s="8">
        <f>F1663*AW1663</f>
        <v>1500000</v>
      </c>
      <c r="AY1663" s="8">
        <f>IF(AQ1663="CT",7%,5%)*AX1663</f>
        <v>75000</v>
      </c>
      <c r="AZ1663" s="8">
        <f>AX1663*2%</f>
        <v>30000</v>
      </c>
      <c r="BA1663" s="8">
        <f>IF(BB1663&gt;0,0,AX1663*5%)</f>
        <v>0</v>
      </c>
      <c r="BB1663" s="8">
        <f>(AX1663-BG1663)*35%</f>
        <v>525000</v>
      </c>
      <c r="BC1663" s="8">
        <f>+AX1663+AY1663+AZ1663+BA1663+BB1663</f>
        <v>2130000</v>
      </c>
      <c r="BD1663" s="8">
        <f>AX1663-AT1663</f>
        <v>1500000</v>
      </c>
      <c r="BE1663" s="2"/>
      <c r="BH1663" s="2"/>
    </row>
    <row r="1664" spans="1:60" ht="17" hidden="1" outlineLevel="1" x14ac:dyDescent="0.2">
      <c r="A1664" s="1" t="s">
        <v>82</v>
      </c>
      <c r="B1664" s="82">
        <v>6</v>
      </c>
      <c r="C1664" s="144" t="s">
        <v>88</v>
      </c>
      <c r="D1664" s="144"/>
      <c r="E1664" s="82" t="s">
        <v>87</v>
      </c>
      <c r="F1664" s="143">
        <v>1.2</v>
      </c>
      <c r="G1664" s="142">
        <f>+[2]THKL!F1670</f>
        <v>1.2</v>
      </c>
      <c r="H1664" s="132"/>
      <c r="I1664" s="132"/>
      <c r="J1664" s="132"/>
      <c r="K1664" s="156">
        <v>1440000</v>
      </c>
      <c r="L1664" s="157">
        <v>240000</v>
      </c>
      <c r="M1664" s="157">
        <f>SUM(K1664:L1664)</f>
        <v>1680000</v>
      </c>
      <c r="N1664" s="83">
        <f>IF(V1664&lt;&gt;"VTC VHm",_xlfn.XLOOKUP(Z1664,$AC$4015:$AC$4035,$AD$4015:$AD$4035,0)*M1664,_xlfn.XLOOKUP(Z1664,$AC$4015:$AC$4035,$AD$4015:$AD$4035,0)*L1664)</f>
        <v>0</v>
      </c>
      <c r="O1664" s="83">
        <f>IF(V1664&lt;&gt;"VTC VHm",_xlfn.XLOOKUP(Z1664,$AC$4015:$AC$4035,$AE$4015:$AE$4035,0)*M1664,_xlfn.XLOOKUP(Z1664,$AC$4015:$AC$4035,$AE$4015:$AE$4035,0)*L1664)</f>
        <v>504000</v>
      </c>
      <c r="P1664" s="83">
        <f>SUM(N1664:O1664)</f>
        <v>504000</v>
      </c>
      <c r="Q1664" s="157">
        <f>M1664*G1664</f>
        <v>2016000</v>
      </c>
      <c r="R1664" s="157">
        <f>G1664*P1664</f>
        <v>604800</v>
      </c>
      <c r="S1664" s="83">
        <f>SUM(Q1664:R1664)</f>
        <v>2620800</v>
      </c>
      <c r="T1664" s="156"/>
      <c r="U1664" s="132"/>
      <c r="V1664" s="132"/>
      <c r="W1664" s="132"/>
      <c r="X1664" s="44" t="s">
        <v>33</v>
      </c>
      <c r="Y1664" s="44"/>
      <c r="Z1664" s="44" t="s">
        <v>10</v>
      </c>
      <c r="AA1664" s="44" t="s">
        <v>80</v>
      </c>
      <c r="AB1664" s="2">
        <v>1207210.125</v>
      </c>
      <c r="AC1664" s="2">
        <v>1448652.15</v>
      </c>
      <c r="AD1664" s="2">
        <f>+M1664</f>
        <v>1680000</v>
      </c>
      <c r="AE1664" s="2">
        <f>+AD1664*14%</f>
        <v>235200.00000000003</v>
      </c>
      <c r="AF1664" s="155">
        <f>+AD1664*35%</f>
        <v>588000</v>
      </c>
      <c r="AG1664" s="2">
        <f>+AD1664*F1664</f>
        <v>2016000</v>
      </c>
      <c r="AH1664" s="2">
        <f>+AE1664*F1664</f>
        <v>282240</v>
      </c>
      <c r="AI1664" s="2">
        <f>+AF1664*F1664</f>
        <v>705600</v>
      </c>
      <c r="AJ1664" s="2">
        <f>SUM(AG1664:AI1664)</f>
        <v>3003840</v>
      </c>
      <c r="AK1664" s="2">
        <f>+AD1664*G1664</f>
        <v>2016000</v>
      </c>
      <c r="AL1664" s="2">
        <f>+AE1664*G1664</f>
        <v>282240</v>
      </c>
      <c r="AM1664" s="2">
        <f>+AF1664*G1664</f>
        <v>705600</v>
      </c>
      <c r="AN1664" s="155">
        <f>SUM(AK1664:AM1664)</f>
        <v>3003840</v>
      </c>
      <c r="AQ1664" s="145" t="s">
        <v>79</v>
      </c>
      <c r="AU1664" s="8">
        <f>+K1664</f>
        <v>1440000</v>
      </c>
      <c r="AV1664" s="8">
        <f>+L1664</f>
        <v>240000</v>
      </c>
      <c r="AW1664" s="2">
        <f>+M1664</f>
        <v>1680000</v>
      </c>
      <c r="AX1664" s="8">
        <f>F1664*AW1664</f>
        <v>2016000</v>
      </c>
      <c r="AY1664" s="8">
        <f>IF(AQ1664="CT",7%,5%)*AX1664</f>
        <v>100800</v>
      </c>
      <c r="AZ1664" s="8">
        <f>AX1664*2%</f>
        <v>40320</v>
      </c>
      <c r="BA1664" s="8">
        <f>IF(BB1664&gt;0,0,AX1664*5%)</f>
        <v>0</v>
      </c>
      <c r="BB1664" s="8">
        <f>(AX1664-BG1664)*35%</f>
        <v>705600</v>
      </c>
      <c r="BC1664" s="8">
        <f>+AX1664+AY1664+AZ1664+BA1664+BB1664</f>
        <v>2862720</v>
      </c>
      <c r="BD1664" s="8">
        <f>AX1664-AT1664</f>
        <v>2016000</v>
      </c>
      <c r="BE1664" s="2"/>
      <c r="BH1664" s="2"/>
    </row>
    <row r="1665" spans="1:60" ht="51" hidden="1" outlineLevel="1" x14ac:dyDescent="0.2">
      <c r="A1665" s="1" t="s">
        <v>82</v>
      </c>
      <c r="B1665" s="82">
        <v>7</v>
      </c>
      <c r="C1665" s="144" t="s">
        <v>86</v>
      </c>
      <c r="D1665" s="144"/>
      <c r="E1665" s="82" t="s">
        <v>85</v>
      </c>
      <c r="F1665" s="143">
        <v>1</v>
      </c>
      <c r="G1665" s="142">
        <f>+[2]THKL!F1671</f>
        <v>1</v>
      </c>
      <c r="H1665" s="132"/>
      <c r="I1665" s="132"/>
      <c r="J1665" s="132"/>
      <c r="K1665" s="156">
        <v>3180000</v>
      </c>
      <c r="L1665" s="157">
        <v>300000</v>
      </c>
      <c r="M1665" s="157">
        <f>SUM(K1665:L1665)</f>
        <v>3480000</v>
      </c>
      <c r="N1665" s="83">
        <f>IF(V1665&lt;&gt;"VTC VHm",_xlfn.XLOOKUP(Z1665,$AC$4015:$AC$4035,$AD$4015:$AD$4035,0)*M1665,_xlfn.XLOOKUP(Z1665,$AC$4015:$AC$4035,$AD$4015:$AD$4035,0)*L1665)</f>
        <v>0</v>
      </c>
      <c r="O1665" s="83">
        <f>IF(V1665&lt;&gt;"VTC VHm",_xlfn.XLOOKUP(Z1665,$AC$4015:$AC$4035,$AE$4015:$AE$4035,0)*M1665,_xlfn.XLOOKUP(Z1665,$AC$4015:$AC$4035,$AE$4015:$AE$4035,0)*L1665)</f>
        <v>1044000</v>
      </c>
      <c r="P1665" s="83">
        <f>SUM(N1665:O1665)</f>
        <v>1044000</v>
      </c>
      <c r="Q1665" s="157">
        <f>M1665*G1665</f>
        <v>3480000</v>
      </c>
      <c r="R1665" s="157">
        <f>G1665*P1665</f>
        <v>1044000</v>
      </c>
      <c r="S1665" s="83">
        <f>SUM(Q1665:R1665)</f>
        <v>4524000</v>
      </c>
      <c r="T1665" s="156"/>
      <c r="U1665" s="132"/>
      <c r="V1665" s="132"/>
      <c r="W1665" s="132"/>
      <c r="X1665" s="44" t="s">
        <v>33</v>
      </c>
      <c r="Y1665" s="44"/>
      <c r="Z1665" s="44" t="s">
        <v>10</v>
      </c>
      <c r="AA1665" s="44" t="s">
        <v>80</v>
      </c>
      <c r="AB1665" s="2">
        <v>4917792.8250000002</v>
      </c>
      <c r="AC1665" s="2">
        <v>4917792.8250000002</v>
      </c>
      <c r="AD1665" s="2">
        <f>+M1665</f>
        <v>3480000</v>
      </c>
      <c r="AE1665" s="2">
        <f>+AD1665*14%</f>
        <v>487200.00000000006</v>
      </c>
      <c r="AF1665" s="155">
        <f>+AD1665*35%</f>
        <v>1218000</v>
      </c>
      <c r="AG1665" s="2">
        <f>+AD1665*F1665</f>
        <v>3480000</v>
      </c>
      <c r="AH1665" s="2">
        <f>+AE1665*F1665</f>
        <v>487200.00000000006</v>
      </c>
      <c r="AI1665" s="2">
        <f>+AF1665*F1665</f>
        <v>1218000</v>
      </c>
      <c r="AJ1665" s="2">
        <f>SUM(AG1665:AI1665)</f>
        <v>5185200</v>
      </c>
      <c r="AK1665" s="2">
        <f>+AD1665*G1665</f>
        <v>3480000</v>
      </c>
      <c r="AL1665" s="2">
        <f>+AE1665*G1665</f>
        <v>487200.00000000006</v>
      </c>
      <c r="AM1665" s="2">
        <f>+AF1665*G1665</f>
        <v>1218000</v>
      </c>
      <c r="AN1665" s="155">
        <f>SUM(AK1665:AM1665)</f>
        <v>5185200</v>
      </c>
      <c r="AQ1665" s="145" t="s">
        <v>79</v>
      </c>
      <c r="AU1665" s="8">
        <f>+K1665</f>
        <v>3180000</v>
      </c>
      <c r="AV1665" s="8">
        <f>+L1665</f>
        <v>300000</v>
      </c>
      <c r="AW1665" s="2">
        <f>+M1665</f>
        <v>3480000</v>
      </c>
      <c r="AX1665" s="8">
        <f>F1665*AW1665</f>
        <v>3480000</v>
      </c>
      <c r="AY1665" s="8">
        <f>IF(AQ1665="CT",7%,5%)*AX1665</f>
        <v>174000</v>
      </c>
      <c r="AZ1665" s="8">
        <f>AX1665*2%</f>
        <v>69600</v>
      </c>
      <c r="BA1665" s="8">
        <f>IF(BB1665&gt;0,0,AX1665*5%)</f>
        <v>0</v>
      </c>
      <c r="BB1665" s="8">
        <f>(AX1665-BG1665)*35%</f>
        <v>1218000</v>
      </c>
      <c r="BC1665" s="8">
        <f>+AX1665+AY1665+AZ1665+BA1665+BB1665</f>
        <v>4941600</v>
      </c>
      <c r="BD1665" s="8">
        <f>AX1665-AT1665</f>
        <v>3480000</v>
      </c>
      <c r="BE1665" s="2"/>
      <c r="BH1665" s="2"/>
    </row>
    <row r="1666" spans="1:60" ht="17" hidden="1" outlineLevel="1" x14ac:dyDescent="0.2">
      <c r="A1666" s="1" t="s">
        <v>82</v>
      </c>
      <c r="B1666" s="82">
        <v>8</v>
      </c>
      <c r="C1666" s="144" t="s">
        <v>83</v>
      </c>
      <c r="D1666" s="144"/>
      <c r="E1666" s="82" t="s">
        <v>52</v>
      </c>
      <c r="F1666" s="143">
        <v>2.2000000000000002</v>
      </c>
      <c r="G1666" s="142">
        <f>+[2]THKL!F1672</f>
        <v>2.4200000000000004</v>
      </c>
      <c r="H1666" s="132"/>
      <c r="I1666" s="132"/>
      <c r="J1666" s="132"/>
      <c r="K1666" s="156">
        <f>$K$217</f>
        <v>0</v>
      </c>
      <c r="L1666" s="157">
        <f>$L$217</f>
        <v>0</v>
      </c>
      <c r="M1666" s="157">
        <v>3800000</v>
      </c>
      <c r="N1666" s="83">
        <f>IF(V1666&lt;&gt;"VTC VHm",_xlfn.XLOOKUP(Z1666,$AC$4015:$AC$4035,$AD$4015:$AD$4035,0)*M1666,_xlfn.XLOOKUP(Z1666,$AC$4015:$AC$4035,$AD$4015:$AD$4035,0)*L1666)</f>
        <v>114000</v>
      </c>
      <c r="O1666" s="83">
        <f>IF(V1666&lt;&gt;"VTC VHm",_xlfn.XLOOKUP(Z1666,$AC$4015:$AC$4035,$AE$4015:$AE$4035,0)*M1666,_xlfn.XLOOKUP(Z1666,$AC$4015:$AC$4035,$AE$4015:$AE$4035,0)*L1666)</f>
        <v>0</v>
      </c>
      <c r="P1666" s="83">
        <f>SUM(N1666:O1666)</f>
        <v>114000</v>
      </c>
      <c r="Q1666" s="157">
        <f>M1666*G1666</f>
        <v>9196000.0000000019</v>
      </c>
      <c r="R1666" s="157">
        <f>G1666*P1666</f>
        <v>275880.00000000006</v>
      </c>
      <c r="S1666" s="83">
        <f>SUM(Q1666:R1666)</f>
        <v>9471880.0000000019</v>
      </c>
      <c r="T1666" s="156" t="s">
        <v>50</v>
      </c>
      <c r="U1666" s="132"/>
      <c r="V1666" s="132"/>
      <c r="W1666" s="132"/>
      <c r="X1666" s="44" t="s">
        <v>33</v>
      </c>
      <c r="Y1666" s="44"/>
      <c r="Z1666" s="44" t="s">
        <v>9</v>
      </c>
      <c r="AA1666" s="44" t="s">
        <v>80</v>
      </c>
      <c r="AB1666" s="2">
        <v>6399912.6519074989</v>
      </c>
      <c r="AC1666" s="2">
        <v>14079807.834196499</v>
      </c>
      <c r="AD1666" s="2">
        <f>+M1666</f>
        <v>3800000</v>
      </c>
      <c r="AE1666" s="2">
        <f>+AD1666*14%</f>
        <v>532000</v>
      </c>
      <c r="AF1666" s="155">
        <f>+AD1666*35%</f>
        <v>1330000</v>
      </c>
      <c r="AG1666" s="2">
        <f>+AD1666*F1666</f>
        <v>8360000.0000000009</v>
      </c>
      <c r="AH1666" s="2">
        <f>+AE1666*F1666</f>
        <v>1170400</v>
      </c>
      <c r="AI1666" s="2">
        <f>+AF1666*F1666</f>
        <v>2926000.0000000005</v>
      </c>
      <c r="AJ1666" s="2">
        <f>SUM(AG1666:AI1666)</f>
        <v>12456400</v>
      </c>
      <c r="AK1666" s="2">
        <f>+AD1666*G1666</f>
        <v>9196000.0000000019</v>
      </c>
      <c r="AL1666" s="2">
        <f>+AE1666*G1666</f>
        <v>1287440.0000000002</v>
      </c>
      <c r="AM1666" s="2">
        <f>+AF1666*G1666</f>
        <v>3218600.0000000005</v>
      </c>
      <c r="AN1666" s="155">
        <f>SUM(AK1666:AM1666)</f>
        <v>13702040.000000002</v>
      </c>
      <c r="AQ1666" s="145" t="s">
        <v>79</v>
      </c>
      <c r="AU1666" s="8">
        <f>+K1666</f>
        <v>0</v>
      </c>
      <c r="AV1666" s="8">
        <f>+L1666</f>
        <v>0</v>
      </c>
      <c r="AW1666" s="2">
        <f>+M1666</f>
        <v>3800000</v>
      </c>
      <c r="AX1666" s="8">
        <f>F1666*AW1666</f>
        <v>8360000.0000000009</v>
      </c>
      <c r="AY1666" s="8">
        <f>IF(AQ1666="CT",7%,5%)*AX1666</f>
        <v>418000.00000000006</v>
      </c>
      <c r="AZ1666" s="8">
        <f>AX1666*2%</f>
        <v>167200.00000000003</v>
      </c>
      <c r="BA1666" s="8">
        <f>IF(BB1666&gt;0,0,AX1666*5%)</f>
        <v>0</v>
      </c>
      <c r="BB1666" s="8">
        <f>(AX1666-BG1666)*35%</f>
        <v>2926000</v>
      </c>
      <c r="BC1666" s="8">
        <f>+AX1666+AY1666+AZ1666+BA1666+BB1666</f>
        <v>11871200.000000002</v>
      </c>
      <c r="BD1666" s="8">
        <f>AX1666-AT1666</f>
        <v>8360000.0000000009</v>
      </c>
      <c r="BE1666" s="2"/>
      <c r="BH1666" s="2"/>
    </row>
    <row r="1667" spans="1:60" s="256" customFormat="1" ht="17" collapsed="1" x14ac:dyDescent="0.2">
      <c r="B1667" s="139" t="s">
        <v>1010</v>
      </c>
      <c r="C1667" s="141" t="s">
        <v>1009</v>
      </c>
      <c r="D1667" s="141"/>
      <c r="E1667" s="139"/>
      <c r="F1667" s="261"/>
      <c r="G1667" s="260">
        <f>+[2]THKL!F1674</f>
        <v>0</v>
      </c>
      <c r="H1667" s="138"/>
      <c r="I1667" s="138"/>
      <c r="J1667" s="138"/>
      <c r="K1667" s="257"/>
      <c r="L1667" s="259"/>
      <c r="M1667" s="259">
        <f>SUM(K1667:L1667)</f>
        <v>0</v>
      </c>
      <c r="N1667" s="83">
        <f>IF(V1667&lt;&gt;"VTC VHm",_xlfn.XLOOKUP(Z1667,$AC$4015:$AC$4035,$AD$4015:$AD$4035,0)*M1667,_xlfn.XLOOKUP(Z1667,$AC$4015:$AC$4035,$AD$4015:$AD$4035,0)*L1667)</f>
        <v>0</v>
      </c>
      <c r="O1667" s="83">
        <f>IF(V1667&lt;&gt;"VTC VHm",_xlfn.XLOOKUP(Z1667,$AC$4015:$AC$4035,$AE$4015:$AE$4035,0)*M1667,_xlfn.XLOOKUP(Z1667,$AC$4015:$AC$4035,$AE$4015:$AE$4035,0)*L1667)</f>
        <v>0</v>
      </c>
      <c r="P1667" s="258">
        <f>SUM(N1667:O1667)</f>
        <v>0</v>
      </c>
      <c r="Q1667" s="259">
        <f>M1667*G1667</f>
        <v>0</v>
      </c>
      <c r="R1667" s="259">
        <f>G1667*P1667</f>
        <v>0</v>
      </c>
      <c r="S1667" s="258">
        <f>SUM(Q1667:R1667)</f>
        <v>0</v>
      </c>
      <c r="T1667" s="257"/>
      <c r="U1667" s="138"/>
      <c r="V1667" s="138"/>
      <c r="W1667" s="138"/>
      <c r="X1667" s="136" t="s">
        <v>33</v>
      </c>
      <c r="Y1667" s="136"/>
      <c r="Z1667" s="136"/>
      <c r="AA1667" s="136"/>
      <c r="AB1667" s="135"/>
      <c r="AC1667" s="246">
        <f>SUM(AC1668:AC2127)</f>
        <v>48062448661.402855</v>
      </c>
      <c r="AD1667" s="246"/>
      <c r="AE1667" s="246"/>
      <c r="AF1667" s="246"/>
      <c r="AG1667" s="246">
        <f>SUM(AG1668:AG2127)</f>
        <v>42290474334.735214</v>
      </c>
      <c r="AH1667" s="246">
        <f>SUM(AH1668:AH2127)</f>
        <v>5920666406.8629284</v>
      </c>
      <c r="AI1667" s="246">
        <f>SUM(AI1668:AI2127)</f>
        <v>14801666017.157328</v>
      </c>
      <c r="AJ1667" s="246">
        <f>SUM(AJ1668:AJ2127)</f>
        <v>63012806758.755508</v>
      </c>
      <c r="AK1667" s="246">
        <f>SUM(AK1668:AK2127)</f>
        <v>42102171091.161713</v>
      </c>
      <c r="AL1667" s="246">
        <f>SUM(AL1668:AL2127)</f>
        <v>5894303952.7626381</v>
      </c>
      <c r="AM1667" s="246">
        <f>SUM(AM1668:AM2127)</f>
        <v>14735759881.906603</v>
      </c>
      <c r="AN1667" s="246">
        <f>SUM(AN1668:AN2127)</f>
        <v>62732234925.830978</v>
      </c>
      <c r="AP1667" s="256">
        <v>9</v>
      </c>
      <c r="AQ1667" s="145" t="s">
        <v>525</v>
      </c>
      <c r="AU1667" s="8">
        <f>+K1667</f>
        <v>0</v>
      </c>
      <c r="AV1667" s="8">
        <f>+L1667</f>
        <v>0</v>
      </c>
      <c r="AW1667" s="2">
        <f>+M1667</f>
        <v>0</v>
      </c>
      <c r="AX1667" s="246">
        <f>SUM(AX1668:AX2127)</f>
        <v>42886081089.704231</v>
      </c>
      <c r="AY1667" s="246">
        <f>SUM(AY1668:AY2127)</f>
        <v>3002025676.2792974</v>
      </c>
      <c r="AZ1667" s="246">
        <f>SUM(AZ1668:AZ2127)</f>
        <v>857721621.79408455</v>
      </c>
      <c r="BA1667" s="246">
        <f>SUM(BA1668:BA2127)</f>
        <v>177169944.88983753</v>
      </c>
      <c r="BB1667" s="246">
        <f>SUM(BB1668:BB2127)</f>
        <v>12405122493.834291</v>
      </c>
      <c r="BC1667" s="246">
        <f>SUM(BC1668:BC2127)</f>
        <v>59328120826.501747</v>
      </c>
      <c r="BD1667" s="246">
        <f>SUM(BD1668:BD2127)</f>
        <v>42886081089.704231</v>
      </c>
      <c r="BE1667" s="2"/>
      <c r="BH1667" s="2"/>
    </row>
    <row r="1668" spans="1:60" s="92" customFormat="1" ht="17" collapsed="1" x14ac:dyDescent="0.2">
      <c r="B1668" s="163" t="s">
        <v>1008</v>
      </c>
      <c r="C1668" s="164" t="s">
        <v>164</v>
      </c>
      <c r="D1668" s="164"/>
      <c r="E1668" s="163"/>
      <c r="F1668" s="162"/>
      <c r="G1668" s="149">
        <f>+[2]THKL!F1675</f>
        <v>0</v>
      </c>
      <c r="H1668" s="158"/>
      <c r="I1668" s="158"/>
      <c r="J1668" s="158"/>
      <c r="K1668" s="159"/>
      <c r="L1668" s="161"/>
      <c r="M1668" s="161">
        <f>SUM(K1668:L1668)</f>
        <v>0</v>
      </c>
      <c r="N1668" s="83">
        <f>IF(V1668&lt;&gt;"VTC VHm",_xlfn.XLOOKUP(Z1668,$AC$4015:$AC$4035,$AD$4015:$AD$4035,0)*M1668,_xlfn.XLOOKUP(Z1668,$AC$4015:$AC$4035,$AD$4015:$AD$4035,0)*L1668)</f>
        <v>0</v>
      </c>
      <c r="O1668" s="83">
        <f>IF(V1668&lt;&gt;"VTC VHm",_xlfn.XLOOKUP(Z1668,$AC$4015:$AC$4035,$AE$4015:$AE$4035,0)*M1668,_xlfn.XLOOKUP(Z1668,$AC$4015:$AC$4035,$AE$4015:$AE$4035,0)*L1668)</f>
        <v>0</v>
      </c>
      <c r="P1668" s="160">
        <f>SUM(N1668:O1668)</f>
        <v>0</v>
      </c>
      <c r="Q1668" s="161">
        <f>M1668*G1668</f>
        <v>0</v>
      </c>
      <c r="R1668" s="161">
        <f>G1668*P1668</f>
        <v>0</v>
      </c>
      <c r="S1668" s="160">
        <f>SUM(Q1668:R1668)</f>
        <v>0</v>
      </c>
      <c r="T1668" s="159"/>
      <c r="U1668" s="158"/>
      <c r="V1668" s="158"/>
      <c r="W1668" s="158"/>
      <c r="X1668" s="94" t="s">
        <v>33</v>
      </c>
      <c r="Y1668" s="94"/>
      <c r="Z1668" s="94"/>
      <c r="AA1668" s="44"/>
      <c r="AB1668" s="2"/>
      <c r="AC1668" s="2"/>
      <c r="AD1668" s="93">
        <f>+M1668</f>
        <v>0</v>
      </c>
      <c r="AE1668" s="93">
        <f>+AD1668*14%</f>
        <v>0</v>
      </c>
      <c r="AF1668" s="93">
        <f>+AD1668*35%</f>
        <v>0</v>
      </c>
      <c r="AG1668" s="93">
        <f>+AD1668*F1668</f>
        <v>0</v>
      </c>
      <c r="AH1668" s="93">
        <f>+AE1668*F1668</f>
        <v>0</v>
      </c>
      <c r="AI1668" s="93">
        <f>+AF1668*F1668</f>
        <v>0</v>
      </c>
      <c r="AJ1668" s="93">
        <f>SUM(AG1668:AI1668)</f>
        <v>0</v>
      </c>
      <c r="AK1668" s="93">
        <f>+AD1668*G1668</f>
        <v>0</v>
      </c>
      <c r="AL1668" s="93">
        <f>+AE1668*G1668</f>
        <v>0</v>
      </c>
      <c r="AM1668" s="93">
        <f>+AF1668*G1668</f>
        <v>0</v>
      </c>
      <c r="AN1668" s="93">
        <f>SUM(AK1668:AM1668)</f>
        <v>0</v>
      </c>
      <c r="AQ1668" s="145" t="s">
        <v>525</v>
      </c>
      <c r="AU1668" s="8">
        <f>+K1668</f>
        <v>0</v>
      </c>
      <c r="AV1668" s="8">
        <f>+L1668</f>
        <v>0</v>
      </c>
      <c r="AW1668" s="2">
        <f>+M1668</f>
        <v>0</v>
      </c>
      <c r="AX1668" s="8">
        <f>F1668*AW1668</f>
        <v>0</v>
      </c>
      <c r="AY1668" s="8">
        <f>IF(AQ1668="CT",7%,5%)*AX1668</f>
        <v>0</v>
      </c>
      <c r="AZ1668" s="8">
        <f>AX1668*2%</f>
        <v>0</v>
      </c>
      <c r="BA1668" s="8">
        <f>IF(BB1668&gt;0,0,AX1668*5%)</f>
        <v>0</v>
      </c>
      <c r="BB1668" s="8">
        <f>(AX1668-BG1668)*35%</f>
        <v>0</v>
      </c>
      <c r="BC1668" s="8">
        <f>+AX1668+AY1668+AZ1668+BA1668+BB1668</f>
        <v>0</v>
      </c>
      <c r="BD1668" s="8">
        <f>AX1668-AT1668</f>
        <v>0</v>
      </c>
      <c r="BE1668" s="2"/>
      <c r="BH1668" s="2"/>
    </row>
    <row r="1669" spans="1:60" ht="51" hidden="1" outlineLevel="1" x14ac:dyDescent="0.2">
      <c r="B1669" s="82">
        <v>1</v>
      </c>
      <c r="C1669" s="144" t="s">
        <v>162</v>
      </c>
      <c r="D1669" s="144"/>
      <c r="E1669" s="82" t="s">
        <v>160</v>
      </c>
      <c r="F1669" s="143">
        <v>50.055</v>
      </c>
      <c r="G1669" s="142">
        <f>+[2]THKL!F1676</f>
        <v>50.055</v>
      </c>
      <c r="H1669" s="132"/>
      <c r="I1669" s="132"/>
      <c r="J1669" s="132"/>
      <c r="K1669" s="156">
        <f>$K$8</f>
        <v>51500000</v>
      </c>
      <c r="L1669" s="157">
        <f>$L$8</f>
        <v>8040000</v>
      </c>
      <c r="M1669" s="157">
        <f>SUM(K1669:L1669)</f>
        <v>59540000</v>
      </c>
      <c r="N1669" s="83">
        <f>IF(V1669&lt;&gt;"VTC VHm",_xlfn.XLOOKUP(Z1669,$AC$4015:$AC$4035,$AD$4015:$AD$4035,0)*M1669,_xlfn.XLOOKUP(Z1669,$AC$4015:$AC$4035,$AD$4015:$AD$4035,0)*L1669)</f>
        <v>20839000</v>
      </c>
      <c r="O1669" s="83">
        <f>IF(V1669&lt;&gt;"VTC VHm",_xlfn.XLOOKUP(Z1669,$AC$4015:$AC$4035,$AE$4015:$AE$4035,0)*M1669,_xlfn.XLOOKUP(Z1669,$AC$4015:$AC$4035,$AE$4015:$AE$4035,0)*L1669)</f>
        <v>0</v>
      </c>
      <c r="P1669" s="83">
        <f>SUM(N1669:O1669)</f>
        <v>20839000</v>
      </c>
      <c r="Q1669" s="157">
        <f>M1669*G1669</f>
        <v>2980274700</v>
      </c>
      <c r="R1669" s="157">
        <f>G1669*P1669</f>
        <v>1043096145</v>
      </c>
      <c r="S1669" s="83">
        <f>SUM(Q1669:R1669)</f>
        <v>4023370845</v>
      </c>
      <c r="T1669" s="156" t="s">
        <v>50</v>
      </c>
      <c r="U1669" s="132"/>
      <c r="V1669" s="132"/>
      <c r="W1669" s="132"/>
      <c r="X1669" s="44" t="s">
        <v>33</v>
      </c>
      <c r="Y1669" s="44"/>
      <c r="Z1669" s="44" t="s">
        <v>17</v>
      </c>
      <c r="AA1669" s="44">
        <v>7000064996</v>
      </c>
      <c r="AB1669" s="2">
        <v>80666059.621358469</v>
      </c>
      <c r="AC1669" s="2">
        <v>4037739614.3470984</v>
      </c>
      <c r="AD1669" s="2">
        <f>+M1669</f>
        <v>59540000</v>
      </c>
      <c r="AE1669" s="2">
        <f>+AD1669*14%</f>
        <v>8335600.0000000009</v>
      </c>
      <c r="AF1669" s="155">
        <f>+AD1669*35%</f>
        <v>20839000</v>
      </c>
      <c r="AG1669" s="2">
        <f>+AD1669*F1669</f>
        <v>2980274700</v>
      </c>
      <c r="AH1669" s="2">
        <f>+AE1669*F1669</f>
        <v>417238458.00000006</v>
      </c>
      <c r="AI1669" s="2">
        <f>+AF1669*F1669</f>
        <v>1043096145</v>
      </c>
      <c r="AJ1669" s="2">
        <f>SUM(AG1669:AI1669)</f>
        <v>4440609303</v>
      </c>
      <c r="AK1669" s="2">
        <f>+AD1669*G1669</f>
        <v>2980274700</v>
      </c>
      <c r="AL1669" s="2">
        <f>+AE1669*G1669</f>
        <v>417238458.00000006</v>
      </c>
      <c r="AM1669" s="2">
        <f>+AF1669*G1669</f>
        <v>1043096145</v>
      </c>
      <c r="AN1669" s="155">
        <f>SUM(AK1669:AM1669)</f>
        <v>4440609303</v>
      </c>
      <c r="AQ1669" s="145" t="s">
        <v>525</v>
      </c>
      <c r="AU1669" s="8">
        <f>+K1669</f>
        <v>51500000</v>
      </c>
      <c r="AV1669" s="8">
        <f>+L1669+BH1669</f>
        <v>9154684.293540962</v>
      </c>
      <c r="AW1669" s="8">
        <f>+AU1669+AV1669</f>
        <v>60654684.293540962</v>
      </c>
      <c r="AX1669" s="8">
        <f>F1669*AW1669</f>
        <v>3036070222.3131928</v>
      </c>
      <c r="AY1669" s="8">
        <f>IF(AQ1669="CT",7%,5%)*AX1669</f>
        <v>212524915.56192353</v>
      </c>
      <c r="AZ1669" s="8">
        <f>AX1669*2%</f>
        <v>60721404.446263857</v>
      </c>
      <c r="BA1669" s="8">
        <f>IF(BB1669&gt;0,0,AX1669*5%)</f>
        <v>0</v>
      </c>
      <c r="BB1669" s="8">
        <f>(AX1669-BG1669)*35%</f>
        <v>1062624577.8096174</v>
      </c>
      <c r="BC1669" s="8">
        <f>+AX1669+AY1669+AZ1669+BA1669+BB1669</f>
        <v>4371941120.1309977</v>
      </c>
      <c r="BD1669" s="8">
        <f>AX1669-AT1669</f>
        <v>3036070222.3131928</v>
      </c>
      <c r="BE1669" s="2"/>
      <c r="BH1669" s="2">
        <f>+'[2]Giá BT'!$J$56</f>
        <v>1114684.2935409618</v>
      </c>
    </row>
    <row r="1670" spans="1:60" ht="51" hidden="1" outlineLevel="1" x14ac:dyDescent="0.2">
      <c r="B1670" s="82">
        <v>2</v>
      </c>
      <c r="C1670" s="144" t="s">
        <v>1007</v>
      </c>
      <c r="D1670" s="144"/>
      <c r="E1670" s="82" t="s">
        <v>160</v>
      </c>
      <c r="F1670" s="143">
        <v>2.1150000000000002</v>
      </c>
      <c r="G1670" s="142">
        <f>+[2]THKL!F1677</f>
        <v>2.1150000000000002</v>
      </c>
      <c r="H1670" s="132"/>
      <c r="I1670" s="132"/>
      <c r="J1670" s="132"/>
      <c r="K1670" s="156">
        <f>$K$8</f>
        <v>51500000</v>
      </c>
      <c r="L1670" s="157">
        <f>$L$8</f>
        <v>8040000</v>
      </c>
      <c r="M1670" s="157">
        <f>SUM(K1670:L1670)</f>
        <v>59540000</v>
      </c>
      <c r="N1670" s="83">
        <f>IF(V1670&lt;&gt;"VTC VHm",_xlfn.XLOOKUP(Z1670,$AC$4015:$AC$4035,$AD$4015:$AD$4035,0)*M1670,_xlfn.XLOOKUP(Z1670,$AC$4015:$AC$4035,$AD$4015:$AD$4035,0)*L1670)</f>
        <v>20839000</v>
      </c>
      <c r="O1670" s="83">
        <f>IF(V1670&lt;&gt;"VTC VHm",_xlfn.XLOOKUP(Z1670,$AC$4015:$AC$4035,$AE$4015:$AE$4035,0)*M1670,_xlfn.XLOOKUP(Z1670,$AC$4015:$AC$4035,$AE$4015:$AE$4035,0)*L1670)</f>
        <v>0</v>
      </c>
      <c r="P1670" s="83">
        <f>SUM(N1670:O1670)</f>
        <v>20839000</v>
      </c>
      <c r="Q1670" s="157">
        <f>M1670*G1670</f>
        <v>125927100.00000001</v>
      </c>
      <c r="R1670" s="157">
        <f>G1670*P1670</f>
        <v>44074485.000000007</v>
      </c>
      <c r="S1670" s="83">
        <f>SUM(Q1670:R1670)</f>
        <v>170001585.00000003</v>
      </c>
      <c r="T1670" s="156" t="s">
        <v>50</v>
      </c>
      <c r="U1670" s="132"/>
      <c r="V1670" s="132"/>
      <c r="W1670" s="132"/>
      <c r="X1670" s="44" t="s">
        <v>33</v>
      </c>
      <c r="Y1670" s="44"/>
      <c r="Z1670" s="44" t="s">
        <v>17</v>
      </c>
      <c r="AA1670" s="44">
        <v>7000064996</v>
      </c>
      <c r="AB1670" s="2">
        <v>13758066.270780975</v>
      </c>
      <c r="AC1670" s="2">
        <v>29098310.162701763</v>
      </c>
      <c r="AD1670" s="2">
        <f>+M1670</f>
        <v>59540000</v>
      </c>
      <c r="AE1670" s="2">
        <f>+AD1670*14%</f>
        <v>8335600.0000000009</v>
      </c>
      <c r="AF1670" s="155">
        <f>+AD1670*35%</f>
        <v>20839000</v>
      </c>
      <c r="AG1670" s="2">
        <f>+AD1670*F1670</f>
        <v>125927100.00000001</v>
      </c>
      <c r="AH1670" s="2">
        <f>+AE1670*F1670</f>
        <v>17629794.000000004</v>
      </c>
      <c r="AI1670" s="2">
        <f>+AF1670*F1670</f>
        <v>44074485.000000007</v>
      </c>
      <c r="AJ1670" s="2">
        <f>SUM(AG1670:AI1670)</f>
        <v>187631379.00000003</v>
      </c>
      <c r="AK1670" s="2">
        <f>+AD1670*G1670</f>
        <v>125927100.00000001</v>
      </c>
      <c r="AL1670" s="2">
        <f>+AE1670*G1670</f>
        <v>17629794.000000004</v>
      </c>
      <c r="AM1670" s="2">
        <f>+AF1670*G1670</f>
        <v>44074485.000000007</v>
      </c>
      <c r="AN1670" s="155">
        <f>SUM(AK1670:AM1670)</f>
        <v>187631379.00000003</v>
      </c>
      <c r="AQ1670" s="145" t="s">
        <v>525</v>
      </c>
      <c r="AU1670" s="8">
        <f>+K1670</f>
        <v>51500000</v>
      </c>
      <c r="AV1670" s="8">
        <f>+L1670</f>
        <v>8040000</v>
      </c>
      <c r="AW1670" s="2">
        <f>+M1670</f>
        <v>59540000</v>
      </c>
      <c r="AX1670" s="8">
        <f>F1670*AW1670</f>
        <v>125927100.00000001</v>
      </c>
      <c r="AY1670" s="8">
        <f>IF(AQ1670="CT",7%,5%)*AX1670</f>
        <v>8814897.0000000019</v>
      </c>
      <c r="AZ1670" s="8">
        <f>AX1670*2%</f>
        <v>2518542.0000000005</v>
      </c>
      <c r="BA1670" s="8">
        <f>IF(BB1670&gt;0,0,AX1670*5%)</f>
        <v>0</v>
      </c>
      <c r="BB1670" s="8">
        <f>(AX1670-BG1670)*35%</f>
        <v>44074485</v>
      </c>
      <c r="BC1670" s="8">
        <f>+AX1670+AY1670+AZ1670+BA1670+BB1670</f>
        <v>181335024.00000003</v>
      </c>
      <c r="BD1670" s="8">
        <f>AX1670-AT1670</f>
        <v>125927100.00000001</v>
      </c>
      <c r="BE1670" s="2"/>
      <c r="BH1670" s="2"/>
    </row>
    <row r="1671" spans="1:60" ht="34" hidden="1" outlineLevel="1" x14ac:dyDescent="0.2">
      <c r="B1671" s="82">
        <v>3</v>
      </c>
      <c r="C1671" s="144" t="s">
        <v>159</v>
      </c>
      <c r="D1671" s="144"/>
      <c r="E1671" s="82" t="s">
        <v>158</v>
      </c>
      <c r="F1671" s="143">
        <v>282</v>
      </c>
      <c r="G1671" s="142">
        <f>+[2]THKL!F1678</f>
        <v>282</v>
      </c>
      <c r="H1671" s="132"/>
      <c r="I1671" s="132"/>
      <c r="J1671" s="132"/>
      <c r="K1671" s="156"/>
      <c r="L1671" s="157" t="s">
        <v>89</v>
      </c>
      <c r="M1671" s="157">
        <f>SUM(K1671:L1671)</f>
        <v>0</v>
      </c>
      <c r="N1671" s="83">
        <f>IF(V1671&lt;&gt;"VTC VHm",_xlfn.XLOOKUP(Z1671,$AC$4015:$AC$4035,$AD$4015:$AD$4035,0)*M1671,_xlfn.XLOOKUP(Z1671,$AC$4015:$AC$4035,$AD$4015:$AD$4035,0)*L1671)</f>
        <v>0</v>
      </c>
      <c r="O1671" s="83">
        <f>IF(V1671&lt;&gt;"VTC VHm",_xlfn.XLOOKUP(Z1671,$AC$4015:$AC$4035,$AE$4015:$AE$4035,0)*M1671,_xlfn.XLOOKUP(Z1671,$AC$4015:$AC$4035,$AE$4015:$AE$4035,0)*L1671)</f>
        <v>0</v>
      </c>
      <c r="P1671" s="83">
        <f>SUM(N1671:O1671)</f>
        <v>0</v>
      </c>
      <c r="Q1671" s="157">
        <f>M1671*G1671</f>
        <v>0</v>
      </c>
      <c r="R1671" s="157">
        <f>G1671*P1671</f>
        <v>0</v>
      </c>
      <c r="S1671" s="83">
        <f>SUM(Q1671:R1671)</f>
        <v>0</v>
      </c>
      <c r="T1671" s="156" t="s">
        <v>50</v>
      </c>
      <c r="U1671" s="132"/>
      <c r="V1671" s="132"/>
      <c r="W1671" s="132"/>
      <c r="X1671" s="44" t="s">
        <v>33</v>
      </c>
      <c r="Y1671" s="44"/>
      <c r="Z1671" s="44" t="s">
        <v>17</v>
      </c>
      <c r="AA1671" s="44">
        <v>7000064996</v>
      </c>
      <c r="AB1671" s="2">
        <v>623759.60187772277</v>
      </c>
      <c r="AC1671" s="2">
        <v>175900207.72951782</v>
      </c>
      <c r="AD1671" s="2">
        <f>+M1671</f>
        <v>0</v>
      </c>
      <c r="AE1671" s="2">
        <f>+AD1671*14%</f>
        <v>0</v>
      </c>
      <c r="AF1671" s="155">
        <f>+AD1671*35%</f>
        <v>0</v>
      </c>
      <c r="AG1671" s="2">
        <f>+AD1671*F1671</f>
        <v>0</v>
      </c>
      <c r="AH1671" s="2">
        <f>+AE1671*F1671</f>
        <v>0</v>
      </c>
      <c r="AI1671" s="2">
        <f>+AF1671*F1671</f>
        <v>0</v>
      </c>
      <c r="AJ1671" s="2">
        <f>SUM(AG1671:AI1671)</f>
        <v>0</v>
      </c>
      <c r="AK1671" s="2">
        <f>+AD1671*G1671</f>
        <v>0</v>
      </c>
      <c r="AL1671" s="2">
        <f>+AE1671*G1671</f>
        <v>0</v>
      </c>
      <c r="AM1671" s="2">
        <f>+AF1671*G1671</f>
        <v>0</v>
      </c>
      <c r="AN1671" s="155">
        <f>SUM(AK1671:AM1671)</f>
        <v>0</v>
      </c>
      <c r="AQ1671" s="145" t="s">
        <v>525</v>
      </c>
      <c r="AU1671" s="8">
        <f>+K1671</f>
        <v>0</v>
      </c>
      <c r="AV1671" s="8" t="str">
        <f>+L1671</f>
        <v>Bao gồm</v>
      </c>
      <c r="AW1671" s="2">
        <f>+M1671</f>
        <v>0</v>
      </c>
      <c r="AX1671" s="8">
        <f>F1671*AW1671</f>
        <v>0</v>
      </c>
      <c r="AY1671" s="8">
        <f>IF(AQ1671="CT",7%,5%)*AX1671</f>
        <v>0</v>
      </c>
      <c r="AZ1671" s="8">
        <f>AX1671*2%</f>
        <v>0</v>
      </c>
      <c r="BA1671" s="8">
        <f>IF(BB1671&gt;0,0,AX1671*5%)</f>
        <v>0</v>
      </c>
      <c r="BB1671" s="8">
        <f>(AX1671-BG1671)*35%</f>
        <v>0</v>
      </c>
      <c r="BC1671" s="8">
        <f>+AX1671+AY1671+AZ1671+BA1671+BB1671</f>
        <v>0</v>
      </c>
      <c r="BD1671" s="8">
        <f>AX1671-AT1671</f>
        <v>0</v>
      </c>
      <c r="BE1671" s="2"/>
      <c r="BH1671" s="2"/>
    </row>
    <row r="1672" spans="1:60" ht="51" hidden="1" outlineLevel="1" x14ac:dyDescent="0.2">
      <c r="B1672" s="82">
        <v>4</v>
      </c>
      <c r="C1672" s="144" t="s">
        <v>146</v>
      </c>
      <c r="D1672" s="144"/>
      <c r="E1672" s="82" t="s">
        <v>104</v>
      </c>
      <c r="F1672" s="143">
        <v>4.1506999999999996</v>
      </c>
      <c r="G1672" s="142">
        <f>+[2]THKL!F1679</f>
        <v>4.1506999999999996</v>
      </c>
      <c r="H1672" s="132"/>
      <c r="I1672" s="132"/>
      <c r="J1672" s="132"/>
      <c r="K1672" s="156" t="str">
        <f>$K$723</f>
        <v>Bao gồm</v>
      </c>
      <c r="L1672" s="157">
        <f>$L$723</f>
        <v>1951845.7932777775</v>
      </c>
      <c r="M1672" s="157">
        <f>SUM(K1672:L1672)</f>
        <v>1951845.7932777775</v>
      </c>
      <c r="N1672" s="83">
        <f>IF(V1672&lt;&gt;"VTC VHm",_xlfn.XLOOKUP(Z1672,$AC$4015:$AC$4035,$AD$4015:$AD$4035,0)*M1672,_xlfn.XLOOKUP(Z1672,$AC$4015:$AC$4035,$AD$4015:$AD$4035,0)*L1672)</f>
        <v>683146.02764722204</v>
      </c>
      <c r="O1672" s="83">
        <f>IF(V1672&lt;&gt;"VTC VHm",_xlfn.XLOOKUP(Z1672,$AC$4015:$AC$4035,$AE$4015:$AE$4035,0)*M1672,_xlfn.XLOOKUP(Z1672,$AC$4015:$AC$4035,$AE$4015:$AE$4035,0)*L1672)</f>
        <v>0</v>
      </c>
      <c r="P1672" s="83">
        <f>SUM(N1672:O1672)</f>
        <v>683146.02764722204</v>
      </c>
      <c r="Q1672" s="157">
        <f>M1672*G1672</f>
        <v>8101526.3341580704</v>
      </c>
      <c r="R1672" s="157">
        <f>G1672*P1672</f>
        <v>2835534.2169553242</v>
      </c>
      <c r="S1672" s="83">
        <f>SUM(Q1672:R1672)</f>
        <v>10937060.551113395</v>
      </c>
      <c r="T1672" s="156" t="s">
        <v>50</v>
      </c>
      <c r="U1672" s="132"/>
      <c r="V1672" s="132"/>
      <c r="W1672" s="132"/>
      <c r="X1672" s="44" t="s">
        <v>33</v>
      </c>
      <c r="Y1672" s="44"/>
      <c r="Z1672" s="44" t="s">
        <v>16</v>
      </c>
      <c r="AA1672" s="44" t="s">
        <v>80</v>
      </c>
      <c r="AB1672" s="2">
        <v>2157518.4888439113</v>
      </c>
      <c r="AC1672" s="2">
        <v>8955211.9916444216</v>
      </c>
      <c r="AD1672" s="2">
        <f>+M1672</f>
        <v>1951845.7932777775</v>
      </c>
      <c r="AE1672" s="2">
        <f>+AD1672*14%</f>
        <v>273258.41105888889</v>
      </c>
      <c r="AF1672" s="155">
        <f>+AD1672*35%</f>
        <v>683146.02764722204</v>
      </c>
      <c r="AG1672" s="2">
        <f>+AD1672*F1672</f>
        <v>8101526.3341580704</v>
      </c>
      <c r="AH1672" s="2">
        <f>+AE1672*F1672</f>
        <v>1134213.68678213</v>
      </c>
      <c r="AI1672" s="2">
        <f>+AF1672*F1672</f>
        <v>2835534.2169553242</v>
      </c>
      <c r="AJ1672" s="2">
        <f>SUM(AG1672:AI1672)</f>
        <v>12071274.237895524</v>
      </c>
      <c r="AK1672" s="2">
        <f>+AD1672*G1672</f>
        <v>8101526.3341580704</v>
      </c>
      <c r="AL1672" s="2">
        <f>+AE1672*G1672</f>
        <v>1134213.68678213</v>
      </c>
      <c r="AM1672" s="2">
        <f>+AF1672*G1672</f>
        <v>2835534.2169553242</v>
      </c>
      <c r="AN1672" s="155">
        <f>SUM(AK1672:AM1672)</f>
        <v>12071274.237895524</v>
      </c>
      <c r="AQ1672" s="145" t="s">
        <v>525</v>
      </c>
      <c r="AU1672" s="8">
        <f>+BH1672</f>
        <v>250000</v>
      </c>
      <c r="AV1672" s="8">
        <f>+L1672</f>
        <v>1951845.7932777775</v>
      </c>
      <c r="AW1672" s="2">
        <f>+AU1672+AV1672</f>
        <v>2201845.7932777777</v>
      </c>
      <c r="AX1672" s="8">
        <f>F1672*AW1672</f>
        <v>9139201.3341580704</v>
      </c>
      <c r="AY1672" s="8">
        <f>IF(AQ1672="CT",7%,5%)*AX1672</f>
        <v>639744.09339106502</v>
      </c>
      <c r="AZ1672" s="8">
        <f>AX1672*2%</f>
        <v>182784.02668316141</v>
      </c>
      <c r="BA1672" s="8">
        <f>IF(BB1672&gt;0,0,AX1672*5%)</f>
        <v>0</v>
      </c>
      <c r="BB1672" s="8">
        <f>(AX1672-BG1672)*35%</f>
        <v>3198720.4669553246</v>
      </c>
      <c r="BC1672" s="8">
        <f>+AX1672+AY1672+AZ1672+BA1672+BB1672</f>
        <v>13160449.921187621</v>
      </c>
      <c r="BD1672" s="8">
        <f>AX1672-AT1672</f>
        <v>9139201.3341580704</v>
      </c>
      <c r="BE1672" s="2"/>
      <c r="BH1672" s="2">
        <v>250000</v>
      </c>
    </row>
    <row r="1673" spans="1:60" ht="34" hidden="1" outlineLevel="1" x14ac:dyDescent="0.2">
      <c r="B1673" s="82">
        <v>5</v>
      </c>
      <c r="C1673" s="144" t="s">
        <v>137</v>
      </c>
      <c r="D1673" s="144"/>
      <c r="E1673" s="82" t="s">
        <v>91</v>
      </c>
      <c r="F1673" s="143">
        <v>0.96509999999999996</v>
      </c>
      <c r="G1673" s="142">
        <f>+[2]THKL!F1680</f>
        <v>0.96509999999999996</v>
      </c>
      <c r="H1673" s="132"/>
      <c r="I1673" s="132"/>
      <c r="J1673" s="132"/>
      <c r="K1673" s="156">
        <f>$L$4010*1000</f>
        <v>15266666.666666666</v>
      </c>
      <c r="L1673" s="157">
        <f>'[3]BDG (XD)'!$AA$963*1000</f>
        <v>7690671</v>
      </c>
      <c r="M1673" s="157">
        <f>SUM(K1673:L1673)</f>
        <v>22957337.666666664</v>
      </c>
      <c r="N1673" s="83">
        <f>IF(V1673&lt;&gt;"VTC VHm",_xlfn.XLOOKUP(Z1673,$AC$4015:$AC$4035,$AD$4015:$AD$4035,0)*M1673,_xlfn.XLOOKUP(Z1673,$AC$4015:$AC$4035,$AD$4015:$AD$4035,0)*L1673)</f>
        <v>2691734.8499999996</v>
      </c>
      <c r="O1673" s="83">
        <f>IF(V1673&lt;&gt;"VTC VHm",_xlfn.XLOOKUP(Z1673,$AC$4015:$AC$4035,$AE$4015:$AE$4035,0)*M1673,_xlfn.XLOOKUP(Z1673,$AC$4015:$AC$4035,$AE$4015:$AE$4035,0)*L1673)</f>
        <v>0</v>
      </c>
      <c r="P1673" s="83">
        <f>SUM(N1673:O1673)</f>
        <v>2691734.8499999996</v>
      </c>
      <c r="Q1673" s="157">
        <f>M1673*G1673</f>
        <v>22156126.582099997</v>
      </c>
      <c r="R1673" s="157">
        <f>G1673*P1673</f>
        <v>2597793.3037349996</v>
      </c>
      <c r="S1673" s="83">
        <f>SUM(Q1673:R1673)</f>
        <v>24753919.885834996</v>
      </c>
      <c r="T1673" s="156" t="s">
        <v>50</v>
      </c>
      <c r="U1673" s="132"/>
      <c r="V1673" s="82" t="s">
        <v>34</v>
      </c>
      <c r="W1673" s="132"/>
      <c r="X1673" s="44" t="s">
        <v>33</v>
      </c>
      <c r="Y1673" s="44"/>
      <c r="Z1673" s="44" t="s">
        <v>16</v>
      </c>
      <c r="AA1673" s="44" t="s">
        <v>80</v>
      </c>
      <c r="AB1673" s="2">
        <v>22099173.197620202</v>
      </c>
      <c r="AC1673" s="2">
        <v>21327912.053023256</v>
      </c>
      <c r="AD1673" s="2">
        <f>+M1673</f>
        <v>22957337.666666664</v>
      </c>
      <c r="AE1673" s="2">
        <f>+AD1673*14%</f>
        <v>3214027.2733333334</v>
      </c>
      <c r="AF1673" s="155">
        <f>+AD1673*35%</f>
        <v>8035068.1833333317</v>
      </c>
      <c r="AG1673" s="2">
        <f>+AD1673*F1673</f>
        <v>22156126.582099997</v>
      </c>
      <c r="AH1673" s="2">
        <f>+AE1673*F1673</f>
        <v>3101857.7214939999</v>
      </c>
      <c r="AI1673" s="2">
        <f>+AF1673*F1673</f>
        <v>7754644.3037349982</v>
      </c>
      <c r="AJ1673" s="2">
        <f>SUM(AG1673:AI1673)</f>
        <v>33012628.607328996</v>
      </c>
      <c r="AK1673" s="2">
        <f>+AD1673*G1673</f>
        <v>22156126.582099997</v>
      </c>
      <c r="AL1673" s="2">
        <f>+AE1673*G1673</f>
        <v>3101857.7214939999</v>
      </c>
      <c r="AM1673" s="2">
        <f>+AF1673*G1673</f>
        <v>7754644.3037349982</v>
      </c>
      <c r="AN1673" s="155">
        <f>SUM(AK1673:AM1673)</f>
        <v>33012628.607328996</v>
      </c>
      <c r="AQ1673" s="145" t="s">
        <v>525</v>
      </c>
      <c r="AU1673" s="8">
        <f>+K1673</f>
        <v>15266666.666666666</v>
      </c>
      <c r="AV1673" s="8">
        <f>+L1673</f>
        <v>7690671</v>
      </c>
      <c r="AW1673" s="2">
        <f>+M1673</f>
        <v>22957337.666666664</v>
      </c>
      <c r="AX1673" s="8">
        <f>F1673*AW1673</f>
        <v>22156126.582099997</v>
      </c>
      <c r="AY1673" s="8">
        <f>IF(AQ1673="CT",7%,5%)*AX1673</f>
        <v>1550928.860747</v>
      </c>
      <c r="AZ1673" s="8">
        <f>AX1673*2%</f>
        <v>443122.53164199996</v>
      </c>
      <c r="BA1673" s="8">
        <f>IF(BB1673&gt;0,0,AX1673*5%)</f>
        <v>0</v>
      </c>
      <c r="BB1673" s="8">
        <f>(AX1673-BG1673)*35%</f>
        <v>2597793.3037349992</v>
      </c>
      <c r="BC1673" s="8">
        <f>+AX1673+AY1673+AZ1673+BA1673+BB1673</f>
        <v>26747971.278223995</v>
      </c>
      <c r="BD1673" s="8">
        <f>AX1673-AT1673</f>
        <v>22156126.582099997</v>
      </c>
      <c r="BE1673" s="2"/>
      <c r="BG1673" s="7">
        <f>+K1673*F1673</f>
        <v>14733859.999999998</v>
      </c>
      <c r="BH1673" s="2"/>
    </row>
    <row r="1674" spans="1:60" ht="34" hidden="1" outlineLevel="1" x14ac:dyDescent="0.2">
      <c r="B1674" s="82">
        <v>6</v>
      </c>
      <c r="C1674" s="144" t="s">
        <v>138</v>
      </c>
      <c r="D1674" s="144"/>
      <c r="E1674" s="82" t="s">
        <v>91</v>
      </c>
      <c r="F1674" s="143">
        <v>0.2172</v>
      </c>
      <c r="G1674" s="142">
        <f>+[2]THKL!F1681</f>
        <v>0.2172</v>
      </c>
      <c r="H1674" s="132"/>
      <c r="I1674" s="132"/>
      <c r="J1674" s="132"/>
      <c r="K1674" s="156">
        <f>$K$4010*1000</f>
        <v>15050000</v>
      </c>
      <c r="L1674" s="157">
        <f>'[3]BDG (XD)'!$AA$962*1000</f>
        <v>7690671</v>
      </c>
      <c r="M1674" s="157">
        <f>SUM(K1674:L1674)</f>
        <v>22740671</v>
      </c>
      <c r="N1674" s="83">
        <f>IF(V1674&lt;&gt;"VTC VHm",_xlfn.XLOOKUP(Z1674,$AC$4015:$AC$4035,$AD$4015:$AD$4035,0)*M1674,_xlfn.XLOOKUP(Z1674,$AC$4015:$AC$4035,$AD$4015:$AD$4035,0)*L1674)</f>
        <v>2691734.8499999996</v>
      </c>
      <c r="O1674" s="83">
        <f>IF(V1674&lt;&gt;"VTC VHm",_xlfn.XLOOKUP(Z1674,$AC$4015:$AC$4035,$AE$4015:$AE$4035,0)*M1674,_xlfn.XLOOKUP(Z1674,$AC$4015:$AC$4035,$AE$4015:$AE$4035,0)*L1674)</f>
        <v>0</v>
      </c>
      <c r="P1674" s="83">
        <f>SUM(N1674:O1674)</f>
        <v>2691734.8499999996</v>
      </c>
      <c r="Q1674" s="157">
        <f>M1674*G1674</f>
        <v>4939273.7412</v>
      </c>
      <c r="R1674" s="157">
        <f>G1674*P1674</f>
        <v>584644.80941999995</v>
      </c>
      <c r="S1674" s="83">
        <f>SUM(Q1674:R1674)</f>
        <v>5523918.5506199999</v>
      </c>
      <c r="T1674" s="156" t="s">
        <v>50</v>
      </c>
      <c r="U1674" s="132"/>
      <c r="V1674" s="82" t="s">
        <v>34</v>
      </c>
      <c r="W1674" s="132"/>
      <c r="X1674" s="44" t="s">
        <v>33</v>
      </c>
      <c r="Y1674" s="44"/>
      <c r="Z1674" s="44" t="s">
        <v>16</v>
      </c>
      <c r="AA1674" s="44" t="s">
        <v>80</v>
      </c>
      <c r="AB1674" s="2">
        <v>22922131.999585498</v>
      </c>
      <c r="AC1674" s="2">
        <v>4978687.0703099705</v>
      </c>
      <c r="AD1674" s="2">
        <f>+M1674</f>
        <v>22740671</v>
      </c>
      <c r="AE1674" s="2">
        <f>+AD1674*14%</f>
        <v>3183693.9400000004</v>
      </c>
      <c r="AF1674" s="155">
        <f>+AD1674*35%</f>
        <v>7959234.8499999996</v>
      </c>
      <c r="AG1674" s="2">
        <f>+AD1674*F1674</f>
        <v>4939273.7412</v>
      </c>
      <c r="AH1674" s="2">
        <f>+AE1674*F1674</f>
        <v>691498.32376800012</v>
      </c>
      <c r="AI1674" s="2">
        <f>+AF1674*F1674</f>
        <v>1728745.8094200001</v>
      </c>
      <c r="AJ1674" s="2">
        <f>SUM(AG1674:AI1674)</f>
        <v>7359517.874388</v>
      </c>
      <c r="AK1674" s="2">
        <f>+AD1674*G1674</f>
        <v>4939273.7412</v>
      </c>
      <c r="AL1674" s="2">
        <f>+AE1674*G1674</f>
        <v>691498.32376800012</v>
      </c>
      <c r="AM1674" s="2">
        <f>+AF1674*G1674</f>
        <v>1728745.8094200001</v>
      </c>
      <c r="AN1674" s="155">
        <f>SUM(AK1674:AM1674)</f>
        <v>7359517.874388</v>
      </c>
      <c r="AQ1674" s="145" t="s">
        <v>525</v>
      </c>
      <c r="AU1674" s="8">
        <f>+K1674</f>
        <v>15050000</v>
      </c>
      <c r="AV1674" s="8">
        <f>+L1674</f>
        <v>7690671</v>
      </c>
      <c r="AW1674" s="2">
        <f>+M1674</f>
        <v>22740671</v>
      </c>
      <c r="AX1674" s="8">
        <f>F1674*AW1674</f>
        <v>4939273.7412</v>
      </c>
      <c r="AY1674" s="8">
        <f>IF(AQ1674="CT",7%,5%)*AX1674</f>
        <v>345749.16188400006</v>
      </c>
      <c r="AZ1674" s="8">
        <f>AX1674*2%</f>
        <v>98785.474824000004</v>
      </c>
      <c r="BA1674" s="8">
        <f>IF(BB1674&gt;0,0,AX1674*5%)</f>
        <v>0</v>
      </c>
      <c r="BB1674" s="8">
        <f>(AX1674-BG1674)*35%</f>
        <v>584644.80941999995</v>
      </c>
      <c r="BC1674" s="8">
        <f>+AX1674+AY1674+AZ1674+BA1674+BB1674</f>
        <v>5968453.1873280006</v>
      </c>
      <c r="BD1674" s="8">
        <f>AX1674-AT1674</f>
        <v>4939273.7412</v>
      </c>
      <c r="BE1674" s="2"/>
      <c r="BG1674" s="7">
        <f>+K1674*F1674</f>
        <v>3268860</v>
      </c>
      <c r="BH1674" s="2"/>
    </row>
    <row r="1675" spans="1:60" ht="34" hidden="1" outlineLevel="1" x14ac:dyDescent="0.2">
      <c r="B1675" s="82">
        <v>7</v>
      </c>
      <c r="C1675" s="144" t="s">
        <v>157</v>
      </c>
      <c r="D1675" s="144"/>
      <c r="E1675" s="82" t="s">
        <v>91</v>
      </c>
      <c r="F1675" s="143">
        <v>0.1086</v>
      </c>
      <c r="G1675" s="142">
        <f>+[2]THKL!F1682</f>
        <v>0.1086</v>
      </c>
      <c r="H1675" s="132"/>
      <c r="I1675" s="132"/>
      <c r="J1675" s="132"/>
      <c r="K1675" s="156">
        <f>$K$16</f>
        <v>29073975</v>
      </c>
      <c r="L1675" s="157">
        <f>$L$16</f>
        <v>12460275</v>
      </c>
      <c r="M1675" s="157">
        <f>SUM(K1675:L1675)</f>
        <v>41534250</v>
      </c>
      <c r="N1675" s="83">
        <f>IF(V1675&lt;&gt;"VTC VHm",_xlfn.XLOOKUP(Z1675,$AC$4015:$AC$4035,$AD$4015:$AD$4035,0)*M1675,_xlfn.XLOOKUP(Z1675,$AC$4015:$AC$4035,$AD$4015:$AD$4035,0)*L1675)</f>
        <v>4361096.25</v>
      </c>
      <c r="O1675" s="83">
        <f>IF(V1675&lt;&gt;"VTC VHm",_xlfn.XLOOKUP(Z1675,$AC$4015:$AC$4035,$AE$4015:$AE$4035,0)*M1675,_xlfn.XLOOKUP(Z1675,$AC$4015:$AC$4035,$AE$4015:$AE$4035,0)*L1675)</f>
        <v>0</v>
      </c>
      <c r="P1675" s="83">
        <f>SUM(N1675:O1675)</f>
        <v>4361096.25</v>
      </c>
      <c r="Q1675" s="157">
        <f>M1675*G1675</f>
        <v>4510619.55</v>
      </c>
      <c r="R1675" s="157">
        <f>G1675*P1675</f>
        <v>473615.05275000003</v>
      </c>
      <c r="S1675" s="83">
        <f>SUM(Q1675:R1675)</f>
        <v>4984234.6027499996</v>
      </c>
      <c r="T1675" s="156" t="s">
        <v>50</v>
      </c>
      <c r="U1675" s="132"/>
      <c r="V1675" s="82" t="s">
        <v>34</v>
      </c>
      <c r="W1675" s="132"/>
      <c r="X1675" s="44" t="s">
        <v>33</v>
      </c>
      <c r="Y1675" s="44"/>
      <c r="Z1675" s="44" t="s">
        <v>16</v>
      </c>
      <c r="AA1675" s="44" t="s">
        <v>80</v>
      </c>
      <c r="AB1675" s="2">
        <v>34935138.757555217</v>
      </c>
      <c r="AC1675" s="2">
        <v>3793956.0690704966</v>
      </c>
      <c r="AD1675" s="2">
        <f>+M1675</f>
        <v>41534250</v>
      </c>
      <c r="AE1675" s="2">
        <f>+AD1675*14%</f>
        <v>5814795.0000000009</v>
      </c>
      <c r="AF1675" s="155">
        <f>+AD1675*35%</f>
        <v>14536987.5</v>
      </c>
      <c r="AG1675" s="2">
        <f>+AD1675*F1675</f>
        <v>4510619.55</v>
      </c>
      <c r="AH1675" s="2">
        <f>+AE1675*F1675</f>
        <v>631486.73700000008</v>
      </c>
      <c r="AI1675" s="2">
        <f>+AF1675*F1675</f>
        <v>1578716.8425</v>
      </c>
      <c r="AJ1675" s="2">
        <f>SUM(AG1675:AI1675)</f>
        <v>6720823.1294999998</v>
      </c>
      <c r="AK1675" s="2">
        <f>+AD1675*G1675</f>
        <v>4510619.55</v>
      </c>
      <c r="AL1675" s="2">
        <f>+AE1675*G1675</f>
        <v>631486.73700000008</v>
      </c>
      <c r="AM1675" s="2">
        <f>+AF1675*G1675</f>
        <v>1578716.8425</v>
      </c>
      <c r="AN1675" s="155">
        <f>SUM(AK1675:AM1675)</f>
        <v>6720823.1294999998</v>
      </c>
      <c r="AQ1675" s="145" t="s">
        <v>525</v>
      </c>
      <c r="AU1675" s="8">
        <f>+K1675</f>
        <v>29073975</v>
      </c>
      <c r="AV1675" s="8">
        <f>+L1675</f>
        <v>12460275</v>
      </c>
      <c r="AW1675" s="2">
        <f>+M1675</f>
        <v>41534250</v>
      </c>
      <c r="AX1675" s="8">
        <f>F1675*AW1675</f>
        <v>4510619.55</v>
      </c>
      <c r="AY1675" s="8">
        <f>IF(AQ1675="CT",7%,5%)*AX1675</f>
        <v>315743.36850000004</v>
      </c>
      <c r="AZ1675" s="8">
        <f>AX1675*2%</f>
        <v>90212.391000000003</v>
      </c>
      <c r="BA1675" s="8">
        <f>IF(BB1675&gt;0,0,AX1675*5%)</f>
        <v>0</v>
      </c>
      <c r="BB1675" s="8">
        <f>(AX1675-BG1675)*35%</f>
        <v>1578716.8424999998</v>
      </c>
      <c r="BC1675" s="8">
        <f>+AX1675+AY1675+AZ1675+BA1675+BB1675</f>
        <v>6495292.1519999988</v>
      </c>
      <c r="BD1675" s="8">
        <f>AX1675-AT1675</f>
        <v>4510619.55</v>
      </c>
      <c r="BE1675" s="2"/>
      <c r="BH1675" s="2"/>
    </row>
    <row r="1676" spans="1:60" ht="34" hidden="1" outlineLevel="1" x14ac:dyDescent="0.2">
      <c r="B1676" s="82">
        <v>8</v>
      </c>
      <c r="C1676" s="144" t="s">
        <v>156</v>
      </c>
      <c r="D1676" s="144"/>
      <c r="E1676" s="82" t="s">
        <v>91</v>
      </c>
      <c r="F1676" s="143">
        <v>0.1086</v>
      </c>
      <c r="G1676" s="142">
        <f>+[2]THKL!F1683</f>
        <v>0.1086</v>
      </c>
      <c r="H1676" s="132"/>
      <c r="I1676" s="132"/>
      <c r="J1676" s="132"/>
      <c r="K1676" s="48" t="s">
        <v>89</v>
      </c>
      <c r="L1676" s="47" t="s">
        <v>89</v>
      </c>
      <c r="M1676" s="47">
        <f>SUM(K1676:L1676)</f>
        <v>0</v>
      </c>
      <c r="N1676" s="83">
        <f>IF(V1676&lt;&gt;"VTC VHm",_xlfn.XLOOKUP(Z1676,$AC$4015:$AC$4035,$AD$4015:$AD$4035,0)*M1676,_xlfn.XLOOKUP(Z1676,$AC$4015:$AC$4035,$AD$4015:$AD$4035,0)*L1676)</f>
        <v>0</v>
      </c>
      <c r="O1676" s="83">
        <f>IF(V1676&lt;&gt;"VTC VHm",_xlfn.XLOOKUP(Z1676,$AC$4015:$AC$4035,$AE$4015:$AE$4035,0)*M1676,_xlfn.XLOOKUP(Z1676,$AC$4015:$AC$4035,$AE$4015:$AE$4035,0)*L1676)</f>
        <v>0</v>
      </c>
      <c r="P1676" s="83">
        <f>SUM(N1676:O1676)</f>
        <v>0</v>
      </c>
      <c r="Q1676" s="47">
        <f>M1676*G1676</f>
        <v>0</v>
      </c>
      <c r="R1676" s="47">
        <f>G1676*P1676</f>
        <v>0</v>
      </c>
      <c r="S1676" s="83">
        <f>SUM(Q1676:R1676)</f>
        <v>0</v>
      </c>
      <c r="T1676" s="48" t="s">
        <v>50</v>
      </c>
      <c r="U1676" s="132"/>
      <c r="V1676" s="82"/>
      <c r="W1676" s="132"/>
      <c r="X1676" s="44" t="s">
        <v>33</v>
      </c>
      <c r="Y1676" s="44"/>
      <c r="Z1676" s="44" t="s">
        <v>16</v>
      </c>
      <c r="AA1676" s="44" t="s">
        <v>80</v>
      </c>
      <c r="AB1676" s="2">
        <v>7872000.4009100944</v>
      </c>
      <c r="AC1676" s="2">
        <v>854899.24353883625</v>
      </c>
      <c r="AD1676" s="2">
        <f>+M1676</f>
        <v>0</v>
      </c>
      <c r="AE1676" s="2">
        <f>+AD1676*14%</f>
        <v>0</v>
      </c>
      <c r="AF1676" s="2">
        <f>+AD1676*35%</f>
        <v>0</v>
      </c>
      <c r="AG1676" s="2">
        <f>+AD1676*F1676</f>
        <v>0</v>
      </c>
      <c r="AH1676" s="2">
        <f>+AE1676*F1676</f>
        <v>0</v>
      </c>
      <c r="AI1676" s="2">
        <f>+AF1676*F1676</f>
        <v>0</v>
      </c>
      <c r="AJ1676" s="2">
        <f>SUM(AG1676:AI1676)</f>
        <v>0</v>
      </c>
      <c r="AK1676" s="2">
        <f>+AD1676*G1676</f>
        <v>0</v>
      </c>
      <c r="AL1676" s="2">
        <f>+AE1676*G1676</f>
        <v>0</v>
      </c>
      <c r="AM1676" s="2">
        <f>+AF1676*G1676</f>
        <v>0</v>
      </c>
      <c r="AN1676" s="2">
        <f>SUM(AK1676:AM1676)</f>
        <v>0</v>
      </c>
      <c r="AQ1676" s="145" t="s">
        <v>525</v>
      </c>
      <c r="AU1676" s="8" t="str">
        <f>+K1676</f>
        <v>Bao gồm</v>
      </c>
      <c r="AV1676" s="8" t="str">
        <f>+L1676</f>
        <v>Bao gồm</v>
      </c>
      <c r="AW1676" s="2">
        <f>+M1676</f>
        <v>0</v>
      </c>
      <c r="AX1676" s="8">
        <f>F1676*AW1676</f>
        <v>0</v>
      </c>
      <c r="AY1676" s="8">
        <f>IF(AQ1676="CT",7%,5%)*AX1676</f>
        <v>0</v>
      </c>
      <c r="AZ1676" s="8">
        <f>AX1676*2%</f>
        <v>0</v>
      </c>
      <c r="BA1676" s="8">
        <f>IF(BB1676&gt;0,0,AX1676*5%)</f>
        <v>0</v>
      </c>
      <c r="BB1676" s="8">
        <f>(AX1676-BG1676)*35%</f>
        <v>0</v>
      </c>
      <c r="BC1676" s="8">
        <f>+AX1676+AY1676+AZ1676+BA1676+BB1676</f>
        <v>0</v>
      </c>
      <c r="BD1676" s="8">
        <f>AX1676-AT1676</f>
        <v>0</v>
      </c>
      <c r="BE1676" s="2"/>
      <c r="BH1676" s="2"/>
    </row>
    <row r="1677" spans="1:60" s="92" customFormat="1" ht="17" collapsed="1" x14ac:dyDescent="0.2">
      <c r="B1677" s="163"/>
      <c r="C1677" s="164" t="s">
        <v>155</v>
      </c>
      <c r="D1677" s="164"/>
      <c r="E1677" s="163"/>
      <c r="F1677" s="162"/>
      <c r="G1677" s="149">
        <f>+[2]THKL!F1684</f>
        <v>0</v>
      </c>
      <c r="H1677" s="158"/>
      <c r="I1677" s="158"/>
      <c r="J1677" s="158"/>
      <c r="K1677" s="159"/>
      <c r="L1677" s="161"/>
      <c r="M1677" s="161">
        <f>SUM(K1677:L1677)</f>
        <v>0</v>
      </c>
      <c r="N1677" s="83">
        <f>IF(V1677&lt;&gt;"VTC VHm",_xlfn.XLOOKUP(Z1677,$AC$4015:$AC$4035,$AD$4015:$AD$4035,0)*M1677,_xlfn.XLOOKUP(Z1677,$AC$4015:$AC$4035,$AD$4015:$AD$4035,0)*L1677)</f>
        <v>0</v>
      </c>
      <c r="O1677" s="83">
        <f>IF(V1677&lt;&gt;"VTC VHm",_xlfn.XLOOKUP(Z1677,$AC$4015:$AC$4035,$AE$4015:$AE$4035,0)*M1677,_xlfn.XLOOKUP(Z1677,$AC$4015:$AC$4035,$AE$4015:$AE$4035,0)*L1677)</f>
        <v>0</v>
      </c>
      <c r="P1677" s="160">
        <f>SUM(N1677:O1677)</f>
        <v>0</v>
      </c>
      <c r="Q1677" s="161">
        <f>M1677*G1677</f>
        <v>0</v>
      </c>
      <c r="R1677" s="161">
        <f>G1677*P1677</f>
        <v>0</v>
      </c>
      <c r="S1677" s="160">
        <f>SUM(Q1677:R1677)</f>
        <v>0</v>
      </c>
      <c r="T1677" s="159"/>
      <c r="U1677" s="158"/>
      <c r="V1677" s="158"/>
      <c r="W1677" s="158"/>
      <c r="X1677" s="94" t="s">
        <v>33</v>
      </c>
      <c r="Y1677" s="94"/>
      <c r="Z1677" s="94" t="s">
        <v>16</v>
      </c>
      <c r="AA1677" s="44" t="s">
        <v>80</v>
      </c>
      <c r="AB1677" s="2"/>
      <c r="AC1677" s="2">
        <v>0</v>
      </c>
      <c r="AD1677" s="93">
        <f>+M1677</f>
        <v>0</v>
      </c>
      <c r="AE1677" s="93">
        <f>+AD1677*14%</f>
        <v>0</v>
      </c>
      <c r="AF1677" s="93">
        <f>+AD1677*35%</f>
        <v>0</v>
      </c>
      <c r="AG1677" s="93">
        <f>+AD1677*F1677</f>
        <v>0</v>
      </c>
      <c r="AH1677" s="93">
        <f>+AE1677*F1677</f>
        <v>0</v>
      </c>
      <c r="AI1677" s="93">
        <f>+AF1677*F1677</f>
        <v>0</v>
      </c>
      <c r="AJ1677" s="93">
        <f>SUM(AG1677:AI1677)</f>
        <v>0</v>
      </c>
      <c r="AK1677" s="93">
        <f>+AD1677*G1677</f>
        <v>0</v>
      </c>
      <c r="AL1677" s="93">
        <f>+AE1677*G1677</f>
        <v>0</v>
      </c>
      <c r="AM1677" s="93">
        <f>+AF1677*G1677</f>
        <v>0</v>
      </c>
      <c r="AN1677" s="93">
        <f>SUM(AK1677:AM1677)</f>
        <v>0</v>
      </c>
      <c r="AQ1677" s="145" t="s">
        <v>525</v>
      </c>
      <c r="AU1677" s="8">
        <f>+K1677</f>
        <v>0</v>
      </c>
      <c r="AV1677" s="8">
        <f>+L1677</f>
        <v>0</v>
      </c>
      <c r="AW1677" s="2">
        <f>+M1677</f>
        <v>0</v>
      </c>
      <c r="AX1677" s="8">
        <f>F1677*AW1677</f>
        <v>0</v>
      </c>
      <c r="AY1677" s="8">
        <f>IF(AQ1677="CT",7%,5%)*AX1677</f>
        <v>0</v>
      </c>
      <c r="AZ1677" s="8">
        <f>AX1677*2%</f>
        <v>0</v>
      </c>
      <c r="BA1677" s="8">
        <f>IF(BB1677&gt;0,0,AX1677*5%)</f>
        <v>0</v>
      </c>
      <c r="BB1677" s="8">
        <f>(AX1677-BG1677)*35%</f>
        <v>0</v>
      </c>
      <c r="BC1677" s="8">
        <f>+AX1677+AY1677+AZ1677+BA1677+BB1677</f>
        <v>0</v>
      </c>
      <c r="BD1677" s="8">
        <f>AX1677-AT1677</f>
        <v>0</v>
      </c>
      <c r="BE1677" s="2"/>
      <c r="BH1677" s="2"/>
    </row>
    <row r="1678" spans="1:60" ht="34" hidden="1" outlineLevel="1" x14ac:dyDescent="0.2">
      <c r="B1678" s="82">
        <v>9</v>
      </c>
      <c r="C1678" s="144" t="s">
        <v>198</v>
      </c>
      <c r="D1678" s="144"/>
      <c r="E1678" s="82" t="s">
        <v>148</v>
      </c>
      <c r="F1678" s="143">
        <v>1.9468000000000001</v>
      </c>
      <c r="G1678" s="142">
        <f>+'[2]Công trình B1'!P26</f>
        <v>1.9562999999999999</v>
      </c>
      <c r="H1678" s="132"/>
      <c r="I1678" s="132"/>
      <c r="J1678" s="132"/>
      <c r="K1678" s="156"/>
      <c r="L1678" s="157">
        <f>$L$19</f>
        <v>4358677.8</v>
      </c>
      <c r="M1678" s="157">
        <f>SUM(K1678:L1678)</f>
        <v>4358677.8</v>
      </c>
      <c r="N1678" s="83">
        <f>IF(V1678&lt;&gt;"VTC VHm",_xlfn.XLOOKUP(Z1678,$AC$4015:$AC$4035,$AD$4015:$AD$4035,0)*M1678,_xlfn.XLOOKUP(Z1678,$AC$4015:$AC$4035,$AD$4015:$AD$4035,0)*L1678)</f>
        <v>1525537.2299999997</v>
      </c>
      <c r="O1678" s="83">
        <f>IF(V1678&lt;&gt;"VTC VHm",_xlfn.XLOOKUP(Z1678,$AC$4015:$AC$4035,$AE$4015:$AE$4035,0)*M1678,_xlfn.XLOOKUP(Z1678,$AC$4015:$AC$4035,$AE$4015:$AE$4035,0)*L1678)</f>
        <v>0</v>
      </c>
      <c r="P1678" s="83">
        <f>SUM(N1678:O1678)</f>
        <v>1525537.2299999997</v>
      </c>
      <c r="Q1678" s="157">
        <f>M1678*G1678</f>
        <v>8526881.3801399991</v>
      </c>
      <c r="R1678" s="157">
        <f>G1678*P1678</f>
        <v>2984408.4830489992</v>
      </c>
      <c r="S1678" s="83">
        <f>SUM(Q1678:R1678)</f>
        <v>11511289.863188999</v>
      </c>
      <c r="T1678" s="156" t="s">
        <v>50</v>
      </c>
      <c r="U1678" s="132"/>
      <c r="V1678" s="132"/>
      <c r="W1678" s="132"/>
      <c r="X1678" s="44" t="s">
        <v>33</v>
      </c>
      <c r="Y1678" s="44"/>
      <c r="Z1678" s="44" t="s">
        <v>16</v>
      </c>
      <c r="AA1678" s="44" t="s">
        <v>80</v>
      </c>
      <c r="AB1678" s="2">
        <v>2291638.9771197448</v>
      </c>
      <c r="AC1678" s="2">
        <v>4461362.7606567191</v>
      </c>
      <c r="AD1678" s="2">
        <f>+M1678</f>
        <v>4358677.8</v>
      </c>
      <c r="AE1678" s="2">
        <f>+AD1678*14%</f>
        <v>610214.89199999999</v>
      </c>
      <c r="AF1678" s="155">
        <f>+AD1678*35%</f>
        <v>1525537.2299999997</v>
      </c>
      <c r="AG1678" s="2">
        <f>+AD1678*F1678</f>
        <v>8485473.9410399999</v>
      </c>
      <c r="AH1678" s="2">
        <f>+AE1678*F1678</f>
        <v>1187966.3517456001</v>
      </c>
      <c r="AI1678" s="2">
        <f>+AF1678*F1678</f>
        <v>2969915.8793639997</v>
      </c>
      <c r="AJ1678" s="2">
        <f>SUM(AG1678:AI1678)</f>
        <v>12643356.172149599</v>
      </c>
      <c r="AK1678" s="2">
        <f>+AD1678*G1678</f>
        <v>8526881.3801399991</v>
      </c>
      <c r="AL1678" s="2">
        <f>+AE1678*G1678</f>
        <v>1193763.3932196</v>
      </c>
      <c r="AM1678" s="2">
        <f>+AF1678*G1678</f>
        <v>2984408.4830489992</v>
      </c>
      <c r="AN1678" s="155">
        <f>SUM(AK1678:AM1678)</f>
        <v>12705053.256408598</v>
      </c>
      <c r="AQ1678" s="145" t="s">
        <v>525</v>
      </c>
      <c r="AU1678" s="8">
        <f>+K1678</f>
        <v>0</v>
      </c>
      <c r="AV1678" s="8">
        <f>+L1678</f>
        <v>4358677.8</v>
      </c>
      <c r="AW1678" s="2">
        <f>+M1678</f>
        <v>4358677.8</v>
      </c>
      <c r="AX1678" s="8">
        <f>F1678*AW1678</f>
        <v>8485473.9410399999</v>
      </c>
      <c r="AY1678" s="8">
        <f>IF(AQ1678="CT",7%,5%)*AX1678</f>
        <v>593983.17587280006</v>
      </c>
      <c r="AZ1678" s="8">
        <f>AX1678*2%</f>
        <v>169709.4788208</v>
      </c>
      <c r="BA1678" s="8">
        <f>IF(BB1678&gt;0,0,AX1678*5%)</f>
        <v>0</v>
      </c>
      <c r="BB1678" s="8">
        <f>(AX1678-BG1678)*35%</f>
        <v>2969915.8793639997</v>
      </c>
      <c r="BC1678" s="8">
        <f>+AX1678+AY1678+AZ1678+BA1678+BB1678</f>
        <v>12219082.4750976</v>
      </c>
      <c r="BD1678" s="8">
        <f>AX1678-AT1678</f>
        <v>8485473.9410399999</v>
      </c>
      <c r="BE1678" s="2"/>
      <c r="BH1678" s="2"/>
    </row>
    <row r="1679" spans="1:60" ht="34" hidden="1" outlineLevel="1" x14ac:dyDescent="0.2">
      <c r="B1679" s="82">
        <v>10</v>
      </c>
      <c r="C1679" s="144" t="s">
        <v>153</v>
      </c>
      <c r="D1679" s="144"/>
      <c r="E1679" s="82" t="s">
        <v>104</v>
      </c>
      <c r="F1679" s="143">
        <v>28.127500000000001</v>
      </c>
      <c r="G1679" s="142">
        <f>+'[2]Công trình B1'!P58</f>
        <v>28.2331</v>
      </c>
      <c r="H1679" s="132"/>
      <c r="I1679" s="132"/>
      <c r="J1679" s="132"/>
      <c r="K1679" s="156"/>
      <c r="L1679" s="157">
        <f>$L$730</f>
        <v>251876.31</v>
      </c>
      <c r="M1679" s="157">
        <f>SUM(K1679:L1679)</f>
        <v>251876.31</v>
      </c>
      <c r="N1679" s="83">
        <f>IF(V1679&lt;&gt;"VTC VHm",_xlfn.XLOOKUP(Z1679,$AC$4015:$AC$4035,$AD$4015:$AD$4035,0)*M1679,_xlfn.XLOOKUP(Z1679,$AC$4015:$AC$4035,$AD$4015:$AD$4035,0)*L1679)</f>
        <v>88156.708499999993</v>
      </c>
      <c r="O1679" s="83">
        <f>IF(V1679&lt;&gt;"VTC VHm",_xlfn.XLOOKUP(Z1679,$AC$4015:$AC$4035,$AE$4015:$AE$4035,0)*M1679,_xlfn.XLOOKUP(Z1679,$AC$4015:$AC$4035,$AE$4015:$AE$4035,0)*L1679)</f>
        <v>0</v>
      </c>
      <c r="P1679" s="83">
        <f>SUM(N1679:O1679)</f>
        <v>88156.708499999993</v>
      </c>
      <c r="Q1679" s="157">
        <f>M1679*G1679</f>
        <v>7111249.0478609996</v>
      </c>
      <c r="R1679" s="157">
        <f>G1679*P1679</f>
        <v>2488937.1667513498</v>
      </c>
      <c r="S1679" s="83">
        <f>SUM(Q1679:R1679)</f>
        <v>9600186.2146123499</v>
      </c>
      <c r="T1679" s="156" t="s">
        <v>50</v>
      </c>
      <c r="U1679" s="132"/>
      <c r="V1679" s="132"/>
      <c r="W1679" s="132"/>
      <c r="X1679" s="44" t="s">
        <v>33</v>
      </c>
      <c r="Y1679" s="44"/>
      <c r="Z1679" s="44" t="s">
        <v>16</v>
      </c>
      <c r="AA1679" s="44" t="s">
        <v>80</v>
      </c>
      <c r="AB1679" s="2">
        <v>203791.365009375</v>
      </c>
      <c r="AC1679" s="2">
        <v>5732141.6193011953</v>
      </c>
      <c r="AD1679" s="2">
        <f>+M1679</f>
        <v>251876.31</v>
      </c>
      <c r="AE1679" s="2">
        <f>+AD1679*14%</f>
        <v>35262.683400000002</v>
      </c>
      <c r="AF1679" s="155">
        <f>+AD1679*35%</f>
        <v>88156.708499999993</v>
      </c>
      <c r="AG1679" s="2">
        <f>+AD1679*F1679</f>
        <v>7084650.9095250005</v>
      </c>
      <c r="AH1679" s="2">
        <f>+AE1679*F1679</f>
        <v>991851.12733350007</v>
      </c>
      <c r="AI1679" s="2">
        <f>+AF1679*F1679</f>
        <v>2479627.8183337501</v>
      </c>
      <c r="AJ1679" s="2">
        <f>SUM(AG1679:AI1679)</f>
        <v>10556129.855192252</v>
      </c>
      <c r="AK1679" s="2">
        <f>+AD1679*G1679</f>
        <v>7111249.0478609996</v>
      </c>
      <c r="AL1679" s="2">
        <f>+AE1679*G1679</f>
        <v>995574.86670054006</v>
      </c>
      <c r="AM1679" s="2">
        <f>+AF1679*G1679</f>
        <v>2488937.1667513498</v>
      </c>
      <c r="AN1679" s="155">
        <f>SUM(AK1679:AM1679)</f>
        <v>10595761.081312889</v>
      </c>
      <c r="AQ1679" s="145" t="s">
        <v>525</v>
      </c>
      <c r="AU1679" s="8">
        <f>+K1679</f>
        <v>0</v>
      </c>
      <c r="AV1679" s="8">
        <f>+L1679</f>
        <v>251876.31</v>
      </c>
      <c r="AW1679" s="2">
        <f>+M1679</f>
        <v>251876.31</v>
      </c>
      <c r="AX1679" s="8">
        <f>F1679*AW1679</f>
        <v>7084650.9095250005</v>
      </c>
      <c r="AY1679" s="8">
        <f>IF(AQ1679="CT",7%,5%)*AX1679</f>
        <v>495925.56366675009</v>
      </c>
      <c r="AZ1679" s="8">
        <f>AX1679*2%</f>
        <v>141693.01819050001</v>
      </c>
      <c r="BA1679" s="8">
        <f>IF(BB1679&gt;0,0,AX1679*5%)</f>
        <v>0</v>
      </c>
      <c r="BB1679" s="8">
        <f>(AX1679-BG1679)*35%</f>
        <v>2479627.8183337501</v>
      </c>
      <c r="BC1679" s="8">
        <f>+AX1679+AY1679+AZ1679+BA1679+BB1679</f>
        <v>10201897.309716001</v>
      </c>
      <c r="BD1679" s="8">
        <f>AX1679-AT1679</f>
        <v>7084650.9095250005</v>
      </c>
      <c r="BE1679" s="2"/>
      <c r="BH1679" s="2"/>
    </row>
    <row r="1680" spans="1:60" ht="34" hidden="1" outlineLevel="1" x14ac:dyDescent="0.2">
      <c r="B1680" s="82">
        <v>11</v>
      </c>
      <c r="C1680" s="144" t="s">
        <v>152</v>
      </c>
      <c r="D1680" s="144"/>
      <c r="E1680" s="82" t="s">
        <v>148</v>
      </c>
      <c r="F1680" s="143">
        <v>1.9475</v>
      </c>
      <c r="G1680" s="142">
        <f>+[2]THKL!F1687</f>
        <v>1.9475</v>
      </c>
      <c r="H1680" s="132"/>
      <c r="I1680" s="132"/>
      <c r="J1680" s="132"/>
      <c r="K1680" s="156"/>
      <c r="L1680" s="157">
        <f>$L$22</f>
        <v>4731750</v>
      </c>
      <c r="M1680" s="157">
        <f>SUM(K1680:L1680)</f>
        <v>4731750</v>
      </c>
      <c r="N1680" s="83">
        <f>IF(V1680&lt;&gt;"VTC VHm",_xlfn.XLOOKUP(Z1680,$AC$4015:$AC$4035,$AD$4015:$AD$4035,0)*M1680,_xlfn.XLOOKUP(Z1680,$AC$4015:$AC$4035,$AD$4015:$AD$4035,0)*L1680)</f>
        <v>1656112.5</v>
      </c>
      <c r="O1680" s="83">
        <f>IF(V1680&lt;&gt;"VTC VHm",_xlfn.XLOOKUP(Z1680,$AC$4015:$AC$4035,$AE$4015:$AE$4035,0)*M1680,_xlfn.XLOOKUP(Z1680,$AC$4015:$AC$4035,$AE$4015:$AE$4035,0)*L1680)</f>
        <v>0</v>
      </c>
      <c r="P1680" s="83">
        <f>SUM(N1680:O1680)</f>
        <v>1656112.5</v>
      </c>
      <c r="Q1680" s="157">
        <f>M1680*G1680</f>
        <v>9215083.125</v>
      </c>
      <c r="R1680" s="157">
        <f>G1680*P1680</f>
        <v>3225279.09375</v>
      </c>
      <c r="S1680" s="83">
        <f>SUM(Q1680:R1680)</f>
        <v>12440362.21875</v>
      </c>
      <c r="T1680" s="156" t="s">
        <v>50</v>
      </c>
      <c r="U1680" s="132"/>
      <c r="V1680" s="132"/>
      <c r="W1680" s="132"/>
      <c r="X1680" s="44" t="s">
        <v>33</v>
      </c>
      <c r="Y1680" s="44"/>
      <c r="Z1680" s="44" t="s">
        <v>16</v>
      </c>
      <c r="AA1680" s="44" t="s">
        <v>80</v>
      </c>
      <c r="AB1680" s="2">
        <v>3687298.2852585004</v>
      </c>
      <c r="AC1680" s="2">
        <v>7181013.4105409291</v>
      </c>
      <c r="AD1680" s="2">
        <f>+M1680</f>
        <v>4731750</v>
      </c>
      <c r="AE1680" s="2">
        <f>+AD1680*14%</f>
        <v>662445.00000000012</v>
      </c>
      <c r="AF1680" s="155">
        <f>+AD1680*35%</f>
        <v>1656112.5</v>
      </c>
      <c r="AG1680" s="2">
        <f>+AD1680*F1680</f>
        <v>9215083.125</v>
      </c>
      <c r="AH1680" s="2">
        <f>+AE1680*F1680</f>
        <v>1290111.6375000002</v>
      </c>
      <c r="AI1680" s="2">
        <f>+AF1680*F1680</f>
        <v>3225279.09375</v>
      </c>
      <c r="AJ1680" s="2">
        <f>SUM(AG1680:AI1680)</f>
        <v>13730473.856249999</v>
      </c>
      <c r="AK1680" s="2">
        <f>+AD1680*G1680</f>
        <v>9215083.125</v>
      </c>
      <c r="AL1680" s="2">
        <f>+AE1680*G1680</f>
        <v>1290111.6375000002</v>
      </c>
      <c r="AM1680" s="2">
        <f>+AF1680*G1680</f>
        <v>3225279.09375</v>
      </c>
      <c r="AN1680" s="155">
        <f>SUM(AK1680:AM1680)</f>
        <v>13730473.856249999</v>
      </c>
      <c r="AQ1680" s="145" t="s">
        <v>525</v>
      </c>
      <c r="AU1680" s="8">
        <f>+K1680</f>
        <v>0</v>
      </c>
      <c r="AV1680" s="8">
        <f>+L1680</f>
        <v>4731750</v>
      </c>
      <c r="AW1680" s="2">
        <f>+M1680</f>
        <v>4731750</v>
      </c>
      <c r="AX1680" s="8">
        <f>F1680*AW1680</f>
        <v>9215083.125</v>
      </c>
      <c r="AY1680" s="8">
        <f>IF(AQ1680="CT",7%,5%)*AX1680</f>
        <v>645055.81875000009</v>
      </c>
      <c r="AZ1680" s="8">
        <f>AX1680*2%</f>
        <v>184301.66250000001</v>
      </c>
      <c r="BA1680" s="8">
        <f>IF(BB1680&gt;0,0,AX1680*5%)</f>
        <v>0</v>
      </c>
      <c r="BB1680" s="8">
        <f>(AX1680-BG1680)*35%</f>
        <v>3225279.09375</v>
      </c>
      <c r="BC1680" s="8">
        <f>+AX1680+AY1680+AZ1680+BA1680+BB1680</f>
        <v>13269719.699999999</v>
      </c>
      <c r="BD1680" s="8">
        <f>AX1680-AT1680</f>
        <v>9215083.125</v>
      </c>
      <c r="BE1680" s="2"/>
      <c r="BH1680" s="2"/>
    </row>
    <row r="1681" spans="2:60" ht="34" hidden="1" outlineLevel="1" x14ac:dyDescent="0.2">
      <c r="B1681" s="82">
        <v>12</v>
      </c>
      <c r="C1681" s="144" t="s">
        <v>152</v>
      </c>
      <c r="D1681" s="144"/>
      <c r="E1681" s="82" t="s">
        <v>148</v>
      </c>
      <c r="F1681" s="143">
        <v>8.3899000000000008</v>
      </c>
      <c r="G1681" s="142">
        <f>+[2]THKL!F1688</f>
        <v>8.3899000000000008</v>
      </c>
      <c r="H1681" s="132"/>
      <c r="I1681" s="132"/>
      <c r="J1681" s="132"/>
      <c r="K1681" s="156"/>
      <c r="L1681" s="157">
        <f>$L$22</f>
        <v>4731750</v>
      </c>
      <c r="M1681" s="157">
        <f>SUM(K1681:L1681)</f>
        <v>4731750</v>
      </c>
      <c r="N1681" s="83">
        <f>IF(V1681&lt;&gt;"VTC VHm",_xlfn.XLOOKUP(Z1681,$AC$4015:$AC$4035,$AD$4015:$AD$4035,0)*M1681,_xlfn.XLOOKUP(Z1681,$AC$4015:$AC$4035,$AD$4015:$AD$4035,0)*L1681)</f>
        <v>1656112.5</v>
      </c>
      <c r="O1681" s="83">
        <f>IF(V1681&lt;&gt;"VTC VHm",_xlfn.XLOOKUP(Z1681,$AC$4015:$AC$4035,$AE$4015:$AE$4035,0)*M1681,_xlfn.XLOOKUP(Z1681,$AC$4015:$AC$4035,$AE$4015:$AE$4035,0)*L1681)</f>
        <v>0</v>
      </c>
      <c r="P1681" s="83">
        <f>SUM(N1681:O1681)</f>
        <v>1656112.5</v>
      </c>
      <c r="Q1681" s="157">
        <f>M1681*G1681</f>
        <v>39698909.325000003</v>
      </c>
      <c r="R1681" s="157">
        <f>G1681*P1681</f>
        <v>13894618.263750002</v>
      </c>
      <c r="S1681" s="83">
        <f>SUM(Q1681:R1681)</f>
        <v>53593527.588750005</v>
      </c>
      <c r="T1681" s="156" t="s">
        <v>50</v>
      </c>
      <c r="U1681" s="132"/>
      <c r="V1681" s="132"/>
      <c r="W1681" s="132"/>
      <c r="X1681" s="44" t="s">
        <v>33</v>
      </c>
      <c r="Y1681" s="44"/>
      <c r="Z1681" s="44" t="s">
        <v>16</v>
      </c>
      <c r="AA1681" s="44" t="s">
        <v>80</v>
      </c>
      <c r="AB1681" s="2">
        <v>3687298.2852585004</v>
      </c>
      <c r="AC1681" s="2">
        <v>30936063.883490294</v>
      </c>
      <c r="AD1681" s="2">
        <f>+M1681</f>
        <v>4731750</v>
      </c>
      <c r="AE1681" s="2">
        <f>+AD1681*14%</f>
        <v>662445.00000000012</v>
      </c>
      <c r="AF1681" s="155">
        <f>+AD1681*35%</f>
        <v>1656112.5</v>
      </c>
      <c r="AG1681" s="2">
        <f>+AD1681*F1681</f>
        <v>39698909.325000003</v>
      </c>
      <c r="AH1681" s="2">
        <f>+AE1681*F1681</f>
        <v>5557847.3055000016</v>
      </c>
      <c r="AI1681" s="2">
        <f>+AF1681*F1681</f>
        <v>13894618.263750002</v>
      </c>
      <c r="AJ1681" s="2">
        <f>SUM(AG1681:AI1681)</f>
        <v>59151374.894250005</v>
      </c>
      <c r="AK1681" s="2">
        <f>+AD1681*G1681</f>
        <v>39698909.325000003</v>
      </c>
      <c r="AL1681" s="2">
        <f>+AE1681*G1681</f>
        <v>5557847.3055000016</v>
      </c>
      <c r="AM1681" s="2">
        <f>+AF1681*G1681</f>
        <v>13894618.263750002</v>
      </c>
      <c r="AN1681" s="155">
        <f>SUM(AK1681:AM1681)</f>
        <v>59151374.894250005</v>
      </c>
      <c r="AQ1681" s="145" t="s">
        <v>525</v>
      </c>
      <c r="AU1681" s="8">
        <f>+K1681</f>
        <v>0</v>
      </c>
      <c r="AV1681" s="8">
        <f>+L1681</f>
        <v>4731750</v>
      </c>
      <c r="AW1681" s="2">
        <f>+M1681</f>
        <v>4731750</v>
      </c>
      <c r="AX1681" s="8">
        <f>F1681*AW1681</f>
        <v>39698909.325000003</v>
      </c>
      <c r="AY1681" s="8">
        <f>IF(AQ1681="CT",7%,5%)*AX1681</f>
        <v>2778923.6527500004</v>
      </c>
      <c r="AZ1681" s="8">
        <f>AX1681*2%</f>
        <v>793978.18650000007</v>
      </c>
      <c r="BA1681" s="8">
        <f>IF(BB1681&gt;0,0,AX1681*5%)</f>
        <v>0</v>
      </c>
      <c r="BB1681" s="8">
        <f>(AX1681-BG1681)*35%</f>
        <v>13894618.26375</v>
      </c>
      <c r="BC1681" s="8">
        <f>+AX1681+AY1681+AZ1681+BA1681+BB1681</f>
        <v>57166429.428000003</v>
      </c>
      <c r="BD1681" s="8">
        <f>AX1681-AT1681</f>
        <v>39698909.325000003</v>
      </c>
      <c r="BE1681" s="2"/>
      <c r="BH1681" s="2"/>
    </row>
    <row r="1682" spans="2:60" ht="34" hidden="1" outlineLevel="1" x14ac:dyDescent="0.2">
      <c r="B1682" s="82">
        <v>13</v>
      </c>
      <c r="C1682" s="144" t="s">
        <v>195</v>
      </c>
      <c r="D1682" s="144"/>
      <c r="E1682" s="82" t="s">
        <v>104</v>
      </c>
      <c r="F1682" s="143">
        <v>14.0326</v>
      </c>
      <c r="G1682" s="142">
        <f>+'[2]Công trình B1'!P104</f>
        <v>14.0951</v>
      </c>
      <c r="H1682" s="132"/>
      <c r="I1682" s="132"/>
      <c r="J1682" s="132"/>
      <c r="K1682" s="156" t="str">
        <f>$K$23</f>
        <v>Bao gồm</v>
      </c>
      <c r="L1682" s="157">
        <f>$L$23</f>
        <v>1796521.3602777775</v>
      </c>
      <c r="M1682" s="157">
        <f>SUM(K1682:L1682)</f>
        <v>1796521.3602777775</v>
      </c>
      <c r="N1682" s="83">
        <f>IF(V1682&lt;&gt;"VTC VHm",_xlfn.XLOOKUP(Z1682,$AC$4015:$AC$4035,$AD$4015:$AD$4035,0)*M1682,_xlfn.XLOOKUP(Z1682,$AC$4015:$AC$4035,$AD$4015:$AD$4035,0)*L1682)</f>
        <v>628782.47609722207</v>
      </c>
      <c r="O1682" s="83">
        <f>IF(V1682&lt;&gt;"VTC VHm",_xlfn.XLOOKUP(Z1682,$AC$4015:$AC$4035,$AE$4015:$AE$4035,0)*M1682,_xlfn.XLOOKUP(Z1682,$AC$4015:$AC$4035,$AE$4015:$AE$4035,0)*L1682)</f>
        <v>0</v>
      </c>
      <c r="P1682" s="83">
        <f>SUM(N1682:O1682)</f>
        <v>628782.47609722207</v>
      </c>
      <c r="Q1682" s="157">
        <f>M1682*G1682</f>
        <v>25322148.225251302</v>
      </c>
      <c r="R1682" s="157">
        <f>G1682*P1682</f>
        <v>8862751.8788379543</v>
      </c>
      <c r="S1682" s="83">
        <f>SUM(Q1682:R1682)</f>
        <v>34184900.10408926</v>
      </c>
      <c r="T1682" s="156" t="s">
        <v>50</v>
      </c>
      <c r="U1682" s="132"/>
      <c r="V1682" s="132"/>
      <c r="W1682" s="132"/>
      <c r="X1682" s="44" t="s">
        <v>33</v>
      </c>
      <c r="Y1682" s="44"/>
      <c r="Z1682" s="44" t="s">
        <v>16</v>
      </c>
      <c r="AA1682" s="44" t="s">
        <v>80</v>
      </c>
      <c r="AB1682" s="2">
        <v>1660893.9670542059</v>
      </c>
      <c r="AC1682" s="2">
        <v>23306660.682084851</v>
      </c>
      <c r="AD1682" s="2">
        <f>+M1682</f>
        <v>1796521.3602777775</v>
      </c>
      <c r="AE1682" s="2">
        <f>+AD1682*14%</f>
        <v>251512.99043888887</v>
      </c>
      <c r="AF1682" s="155">
        <f>+AD1682*35%</f>
        <v>628782.47609722207</v>
      </c>
      <c r="AG1682" s="2">
        <f>+AD1682*F1682</f>
        <v>25209865.640233941</v>
      </c>
      <c r="AH1682" s="2">
        <f>+AE1682*F1682</f>
        <v>3529381.189632752</v>
      </c>
      <c r="AI1682" s="2">
        <f>+AF1682*F1682</f>
        <v>8823452.9740818795</v>
      </c>
      <c r="AJ1682" s="2">
        <f>SUM(AG1682:AI1682)</f>
        <v>37562699.803948574</v>
      </c>
      <c r="AK1682" s="2">
        <f>+AD1682*G1682</f>
        <v>25322148.225251302</v>
      </c>
      <c r="AL1682" s="2">
        <f>+AE1682*G1682</f>
        <v>3545100.7515351828</v>
      </c>
      <c r="AM1682" s="2">
        <f>+AF1682*G1682</f>
        <v>8862751.8788379543</v>
      </c>
      <c r="AN1682" s="155">
        <f>SUM(AK1682:AM1682)</f>
        <v>37730000.855624437</v>
      </c>
      <c r="AQ1682" s="145" t="s">
        <v>525</v>
      </c>
      <c r="AU1682" s="8">
        <f>+BH1682</f>
        <v>250000</v>
      </c>
      <c r="AV1682" s="8">
        <f>+L1682</f>
        <v>1796521.3602777775</v>
      </c>
      <c r="AW1682" s="2">
        <f>+AU1682+AV1682</f>
        <v>2046521.3602777775</v>
      </c>
      <c r="AX1682" s="8">
        <f>F1682*AW1682</f>
        <v>28718015.640233941</v>
      </c>
      <c r="AY1682" s="8">
        <f>IF(AQ1682="CT",7%,5%)*AX1682</f>
        <v>2010261.094816376</v>
      </c>
      <c r="AZ1682" s="8">
        <f>AX1682*2%</f>
        <v>574360.3128046788</v>
      </c>
      <c r="BA1682" s="8">
        <f>IF(BB1682&gt;0,0,AX1682*5%)</f>
        <v>0</v>
      </c>
      <c r="BB1682" s="8">
        <f>(AX1682-BG1682)*35%</f>
        <v>10051305.474081879</v>
      </c>
      <c r="BC1682" s="8">
        <f>+AX1682+AY1682+AZ1682+BA1682+BB1682</f>
        <v>41353942.521936879</v>
      </c>
      <c r="BD1682" s="8">
        <f>AX1682-AT1682</f>
        <v>28718015.640233941</v>
      </c>
      <c r="BE1682" s="2"/>
      <c r="BH1682" s="2">
        <v>250000</v>
      </c>
    </row>
    <row r="1683" spans="2:60" ht="51" hidden="1" outlineLevel="1" x14ac:dyDescent="0.2">
      <c r="B1683" s="82">
        <v>14</v>
      </c>
      <c r="C1683" s="144" t="s">
        <v>146</v>
      </c>
      <c r="D1683" s="144"/>
      <c r="E1683" s="82" t="s">
        <v>104</v>
      </c>
      <c r="F1683" s="143">
        <v>205.5429</v>
      </c>
      <c r="G1683" s="142">
        <f>+'[2]Công trình B1'!P133</f>
        <v>206.07839999999999</v>
      </c>
      <c r="H1683" s="132"/>
      <c r="I1683" s="132"/>
      <c r="J1683" s="132"/>
      <c r="K1683" s="156" t="str">
        <f>$K$723</f>
        <v>Bao gồm</v>
      </c>
      <c r="L1683" s="157">
        <f>$L$723</f>
        <v>1951845.7932777775</v>
      </c>
      <c r="M1683" s="157">
        <f>SUM(K1683:L1683)</f>
        <v>1951845.7932777775</v>
      </c>
      <c r="N1683" s="83">
        <f>IF(V1683&lt;&gt;"VTC VHm",_xlfn.XLOOKUP(Z1683,$AC$4015:$AC$4035,$AD$4015:$AD$4035,0)*M1683,_xlfn.XLOOKUP(Z1683,$AC$4015:$AC$4035,$AD$4015:$AD$4035,0)*L1683)</f>
        <v>683146.02764722204</v>
      </c>
      <c r="O1683" s="83">
        <f>IF(V1683&lt;&gt;"VTC VHm",_xlfn.XLOOKUP(Z1683,$AC$4015:$AC$4035,$AE$4015:$AE$4035,0)*M1683,_xlfn.XLOOKUP(Z1683,$AC$4015:$AC$4035,$AE$4015:$AE$4035,0)*L1683)</f>
        <v>0</v>
      </c>
      <c r="P1683" s="83">
        <f>SUM(N1683:O1683)</f>
        <v>683146.02764722204</v>
      </c>
      <c r="Q1683" s="157">
        <f>M1683*G1683</f>
        <v>402233258.12541515</v>
      </c>
      <c r="R1683" s="157">
        <f>G1683*P1683</f>
        <v>140781640.34389529</v>
      </c>
      <c r="S1683" s="83">
        <f>SUM(Q1683:R1683)</f>
        <v>543014898.4693104</v>
      </c>
      <c r="T1683" s="156" t="s">
        <v>50</v>
      </c>
      <c r="U1683" s="132"/>
      <c r="V1683" s="132"/>
      <c r="W1683" s="132"/>
      <c r="X1683" s="44" t="s">
        <v>33</v>
      </c>
      <c r="Y1683" s="44"/>
      <c r="Z1683" s="44" t="s">
        <v>16</v>
      </c>
      <c r="AA1683" s="44" t="s">
        <v>80</v>
      </c>
      <c r="AB1683" s="2">
        <v>2120038.1743677477</v>
      </c>
      <c r="AC1683" s="2">
        <v>435758794.47025251</v>
      </c>
      <c r="AD1683" s="2">
        <f>+M1683</f>
        <v>1951845.7932777775</v>
      </c>
      <c r="AE1683" s="2">
        <f>+AD1683*14%</f>
        <v>273258.41105888889</v>
      </c>
      <c r="AF1683" s="155">
        <f>+AD1683*35%</f>
        <v>683146.02764722204</v>
      </c>
      <c r="AG1683" s="2">
        <f>+AD1683*F1683</f>
        <v>401188044.70311493</v>
      </c>
      <c r="AH1683" s="2">
        <f>+AE1683*F1683</f>
        <v>56166326.258436091</v>
      </c>
      <c r="AI1683" s="2">
        <f>+AF1683*F1683</f>
        <v>140415815.64609021</v>
      </c>
      <c r="AJ1683" s="2">
        <f>SUM(AG1683:AI1683)</f>
        <v>597770186.60764122</v>
      </c>
      <c r="AK1683" s="2">
        <f>+AD1683*G1683</f>
        <v>402233258.12541515</v>
      </c>
      <c r="AL1683" s="2">
        <f>+AE1683*G1683</f>
        <v>56312656.137558125</v>
      </c>
      <c r="AM1683" s="2">
        <f>+AF1683*G1683</f>
        <v>140781640.34389529</v>
      </c>
      <c r="AN1683" s="155">
        <f>SUM(AK1683:AM1683)</f>
        <v>599327554.60686851</v>
      </c>
      <c r="AQ1683" s="145" t="s">
        <v>525</v>
      </c>
      <c r="AU1683" s="8">
        <f>+BH1683</f>
        <v>250000</v>
      </c>
      <c r="AV1683" s="8">
        <f>+L1683</f>
        <v>1951845.7932777775</v>
      </c>
      <c r="AW1683" s="2">
        <f>+AU1683+AV1683</f>
        <v>2201845.7932777777</v>
      </c>
      <c r="AX1683" s="8">
        <f>F1683*AW1683</f>
        <v>452573769.70311493</v>
      </c>
      <c r="AY1683" s="8">
        <f>IF(AQ1683="CT",7%,5%)*AX1683</f>
        <v>31680163.879218049</v>
      </c>
      <c r="AZ1683" s="8">
        <f>AX1683*2%</f>
        <v>9051475.3940622993</v>
      </c>
      <c r="BA1683" s="8">
        <f>IF(BB1683&gt;0,0,AX1683*5%)</f>
        <v>0</v>
      </c>
      <c r="BB1683" s="8">
        <f>(AX1683-BG1683)*35%</f>
        <v>158400819.39609021</v>
      </c>
      <c r="BC1683" s="8">
        <f>+AX1683+AY1683+AZ1683+BA1683+BB1683</f>
        <v>651706228.3724854</v>
      </c>
      <c r="BD1683" s="8">
        <f>AX1683-AT1683</f>
        <v>452573769.70311493</v>
      </c>
      <c r="BE1683" s="2"/>
      <c r="BH1683" s="2">
        <v>250000</v>
      </c>
    </row>
    <row r="1684" spans="2:60" ht="34" hidden="1" outlineLevel="1" x14ac:dyDescent="0.2">
      <c r="B1684" s="82">
        <v>15</v>
      </c>
      <c r="C1684" s="144" t="s">
        <v>138</v>
      </c>
      <c r="D1684" s="144"/>
      <c r="E1684" s="82" t="s">
        <v>91</v>
      </c>
      <c r="F1684" s="143">
        <v>2.4070999999999998</v>
      </c>
      <c r="G1684" s="142">
        <f>+[2]THKL!F1691</f>
        <v>2.4070999999999998</v>
      </c>
      <c r="H1684" s="132"/>
      <c r="I1684" s="132"/>
      <c r="J1684" s="132"/>
      <c r="K1684" s="156">
        <f>$K$4010*1000</f>
        <v>15050000</v>
      </c>
      <c r="L1684" s="157">
        <f>'[3]BDG (XD)'!$AA$962*1000</f>
        <v>7690671</v>
      </c>
      <c r="M1684" s="157">
        <f>SUM(K1684:L1684)</f>
        <v>22740671</v>
      </c>
      <c r="N1684" s="83">
        <f>IF(V1684&lt;&gt;"VTC VHm",_xlfn.XLOOKUP(Z1684,$AC$4015:$AC$4035,$AD$4015:$AD$4035,0)*M1684,_xlfn.XLOOKUP(Z1684,$AC$4015:$AC$4035,$AD$4015:$AD$4035,0)*L1684)</f>
        <v>2691734.8499999996</v>
      </c>
      <c r="O1684" s="83">
        <f>IF(V1684&lt;&gt;"VTC VHm",_xlfn.XLOOKUP(Z1684,$AC$4015:$AC$4035,$AE$4015:$AE$4035,0)*M1684,_xlfn.XLOOKUP(Z1684,$AC$4015:$AC$4035,$AE$4015:$AE$4035,0)*L1684)</f>
        <v>0</v>
      </c>
      <c r="P1684" s="83">
        <f>SUM(N1684:O1684)</f>
        <v>2691734.8499999996</v>
      </c>
      <c r="Q1684" s="157">
        <f>M1684*G1684</f>
        <v>54739069.164099999</v>
      </c>
      <c r="R1684" s="157">
        <f>G1684*P1684</f>
        <v>6479274.9574349988</v>
      </c>
      <c r="S1684" s="83">
        <f>SUM(Q1684:R1684)</f>
        <v>61218344.121534996</v>
      </c>
      <c r="T1684" s="156" t="s">
        <v>50</v>
      </c>
      <c r="U1684" s="132"/>
      <c r="V1684" s="82" t="s">
        <v>34</v>
      </c>
      <c r="W1684" s="132"/>
      <c r="X1684" s="44" t="s">
        <v>33</v>
      </c>
      <c r="Y1684" s="44"/>
      <c r="Z1684" s="44" t="s">
        <v>16</v>
      </c>
      <c r="AA1684" s="44" t="s">
        <v>80</v>
      </c>
      <c r="AB1684" s="2">
        <v>22922131.999585498</v>
      </c>
      <c r="AC1684" s="2">
        <v>55175863.93620225</v>
      </c>
      <c r="AD1684" s="2">
        <f>+M1684</f>
        <v>22740671</v>
      </c>
      <c r="AE1684" s="2">
        <f>+AD1684*14%</f>
        <v>3183693.9400000004</v>
      </c>
      <c r="AF1684" s="155">
        <f>+AD1684*35%</f>
        <v>7959234.8499999996</v>
      </c>
      <c r="AG1684" s="2">
        <f>+AD1684*F1684</f>
        <v>54739069.164099999</v>
      </c>
      <c r="AH1684" s="2">
        <f>+AE1684*F1684</f>
        <v>7663469.6829740005</v>
      </c>
      <c r="AI1684" s="2">
        <f>+AF1684*F1684</f>
        <v>19158674.207434997</v>
      </c>
      <c r="AJ1684" s="2">
        <f>SUM(AG1684:AI1684)</f>
        <v>81561213.054508999</v>
      </c>
      <c r="AK1684" s="2">
        <f>+AD1684*G1684</f>
        <v>54739069.164099999</v>
      </c>
      <c r="AL1684" s="2">
        <f>+AE1684*G1684</f>
        <v>7663469.6829740005</v>
      </c>
      <c r="AM1684" s="2">
        <f>+AF1684*G1684</f>
        <v>19158674.207434997</v>
      </c>
      <c r="AN1684" s="155">
        <f>SUM(AK1684:AM1684)</f>
        <v>81561213.054508999</v>
      </c>
      <c r="AQ1684" s="145" t="s">
        <v>525</v>
      </c>
      <c r="AU1684" s="8">
        <f>+K1684</f>
        <v>15050000</v>
      </c>
      <c r="AV1684" s="8">
        <f>+L1684</f>
        <v>7690671</v>
      </c>
      <c r="AW1684" s="2">
        <f>+M1684</f>
        <v>22740671</v>
      </c>
      <c r="AX1684" s="8">
        <f>F1684*AW1684</f>
        <v>54739069.164099999</v>
      </c>
      <c r="AY1684" s="8">
        <f>IF(AQ1684="CT",7%,5%)*AX1684</f>
        <v>3831734.8414870002</v>
      </c>
      <c r="AZ1684" s="8">
        <f>AX1684*2%</f>
        <v>1094781.383282</v>
      </c>
      <c r="BA1684" s="8">
        <f>IF(BB1684&gt;0,0,AX1684*5%)</f>
        <v>0</v>
      </c>
      <c r="BB1684" s="8">
        <f>(AX1684-BG1684)*35%</f>
        <v>6479274.9574349988</v>
      </c>
      <c r="BC1684" s="8">
        <f>+AX1684+AY1684+AZ1684+BA1684+BB1684</f>
        <v>66144860.346303992</v>
      </c>
      <c r="BD1684" s="8">
        <f>AX1684-AT1684</f>
        <v>54739069.164099999</v>
      </c>
      <c r="BE1684" s="2"/>
      <c r="BG1684" s="7">
        <f>+K1684*F1684</f>
        <v>36226855</v>
      </c>
      <c r="BH1684" s="2"/>
    </row>
    <row r="1685" spans="2:60" ht="34" hidden="1" outlineLevel="1" x14ac:dyDescent="0.2">
      <c r="B1685" s="82">
        <v>16</v>
      </c>
      <c r="C1685" s="144" t="s">
        <v>137</v>
      </c>
      <c r="D1685" s="144"/>
      <c r="E1685" s="82" t="s">
        <v>91</v>
      </c>
      <c r="F1685" s="143">
        <v>19.019500000000001</v>
      </c>
      <c r="G1685" s="142">
        <f>+[2]THKL!F1692</f>
        <v>19.019500000000001</v>
      </c>
      <c r="H1685" s="132"/>
      <c r="I1685" s="132"/>
      <c r="J1685" s="132"/>
      <c r="K1685" s="156">
        <f>$L$4010*1000</f>
        <v>15266666.666666666</v>
      </c>
      <c r="L1685" s="157">
        <f>'[3]BDG (XD)'!$AA$963*1000</f>
        <v>7690671</v>
      </c>
      <c r="M1685" s="157">
        <f>SUM(K1685:L1685)</f>
        <v>22957337.666666664</v>
      </c>
      <c r="N1685" s="83">
        <f>IF(V1685&lt;&gt;"VTC VHm",_xlfn.XLOOKUP(Z1685,$AC$4015:$AC$4035,$AD$4015:$AD$4035,0)*M1685,_xlfn.XLOOKUP(Z1685,$AC$4015:$AC$4035,$AD$4015:$AD$4035,0)*L1685)</f>
        <v>2691734.8499999996</v>
      </c>
      <c r="O1685" s="83">
        <f>IF(V1685&lt;&gt;"VTC VHm",_xlfn.XLOOKUP(Z1685,$AC$4015:$AC$4035,$AE$4015:$AE$4035,0)*M1685,_xlfn.XLOOKUP(Z1685,$AC$4015:$AC$4035,$AE$4015:$AE$4035,0)*L1685)</f>
        <v>0</v>
      </c>
      <c r="P1685" s="83">
        <f>SUM(N1685:O1685)</f>
        <v>2691734.8499999996</v>
      </c>
      <c r="Q1685" s="157">
        <f>M1685*G1685</f>
        <v>436637083.75116664</v>
      </c>
      <c r="R1685" s="157">
        <f>G1685*P1685</f>
        <v>51195450.979574993</v>
      </c>
      <c r="S1685" s="83">
        <f>SUM(Q1685:R1685)</f>
        <v>487832534.73074162</v>
      </c>
      <c r="T1685" s="156" t="s">
        <v>50</v>
      </c>
      <c r="U1685" s="132"/>
      <c r="V1685" s="82" t="s">
        <v>34</v>
      </c>
      <c r="W1685" s="132"/>
      <c r="X1685" s="44" t="s">
        <v>33</v>
      </c>
      <c r="Y1685" s="44"/>
      <c r="Z1685" s="44" t="s">
        <v>16</v>
      </c>
      <c r="AA1685" s="44" t="s">
        <v>80</v>
      </c>
      <c r="AB1685" s="2">
        <v>22099173.197620202</v>
      </c>
      <c r="AC1685" s="2">
        <v>420315224.63213742</v>
      </c>
      <c r="AD1685" s="2">
        <f>+M1685</f>
        <v>22957337.666666664</v>
      </c>
      <c r="AE1685" s="2">
        <f>+AD1685*14%</f>
        <v>3214027.2733333334</v>
      </c>
      <c r="AF1685" s="155">
        <f>+AD1685*35%</f>
        <v>8035068.1833333317</v>
      </c>
      <c r="AG1685" s="2">
        <f>+AD1685*F1685</f>
        <v>436637083.75116664</v>
      </c>
      <c r="AH1685" s="2">
        <f>+AE1685*F1685</f>
        <v>61129191.725163341</v>
      </c>
      <c r="AI1685" s="2">
        <f>+AF1685*F1685</f>
        <v>152822979.31290832</v>
      </c>
      <c r="AJ1685" s="2">
        <f>SUM(AG1685:AI1685)</f>
        <v>650589254.78923833</v>
      </c>
      <c r="AK1685" s="2">
        <f>+AD1685*G1685</f>
        <v>436637083.75116664</v>
      </c>
      <c r="AL1685" s="2">
        <f>+AE1685*G1685</f>
        <v>61129191.725163341</v>
      </c>
      <c r="AM1685" s="2">
        <f>+AF1685*G1685</f>
        <v>152822979.31290832</v>
      </c>
      <c r="AN1685" s="155">
        <f>SUM(AK1685:AM1685)</f>
        <v>650589254.78923833</v>
      </c>
      <c r="AQ1685" s="145" t="s">
        <v>525</v>
      </c>
      <c r="AU1685" s="8">
        <f>+K1685</f>
        <v>15266666.666666666</v>
      </c>
      <c r="AV1685" s="8">
        <f>+L1685</f>
        <v>7690671</v>
      </c>
      <c r="AW1685" s="2">
        <f>+M1685</f>
        <v>22957337.666666664</v>
      </c>
      <c r="AX1685" s="8">
        <f>F1685*AW1685</f>
        <v>436637083.75116664</v>
      </c>
      <c r="AY1685" s="8">
        <f>IF(AQ1685="CT",7%,5%)*AX1685</f>
        <v>30564595.862581667</v>
      </c>
      <c r="AZ1685" s="8">
        <f>AX1685*2%</f>
        <v>8732741.6750233322</v>
      </c>
      <c r="BA1685" s="8">
        <f>IF(BB1685&gt;0,0,AX1685*5%)</f>
        <v>0</v>
      </c>
      <c r="BB1685" s="8">
        <f>(AX1685-BG1685)*35%</f>
        <v>51195450.979574978</v>
      </c>
      <c r="BC1685" s="8">
        <f>+AX1685+AY1685+AZ1685+BA1685+BB1685</f>
        <v>527129872.26834661</v>
      </c>
      <c r="BD1685" s="8">
        <f>AX1685-AT1685</f>
        <v>436637083.75116664</v>
      </c>
      <c r="BE1685" s="2"/>
      <c r="BG1685" s="7">
        <f>+K1685*F1685</f>
        <v>290364366.66666669</v>
      </c>
      <c r="BH1685" s="2"/>
    </row>
    <row r="1686" spans="2:60" ht="34" hidden="1" outlineLevel="1" x14ac:dyDescent="0.2">
      <c r="B1686" s="82">
        <v>17</v>
      </c>
      <c r="C1686" s="144" t="s">
        <v>145</v>
      </c>
      <c r="D1686" s="144"/>
      <c r="E1686" s="82" t="s">
        <v>91</v>
      </c>
      <c r="F1686" s="143">
        <v>0.93400000000000005</v>
      </c>
      <c r="G1686" s="142">
        <f>+[2]THKL!F1693</f>
        <v>0.93400000000000005</v>
      </c>
      <c r="H1686" s="132"/>
      <c r="I1686" s="132"/>
      <c r="J1686" s="132"/>
      <c r="K1686" s="156">
        <f>$L$4010*1000</f>
        <v>15266666.666666666</v>
      </c>
      <c r="L1686" s="157">
        <f>'[3]BDG (XD)'!$AA$963*1000</f>
        <v>7690671</v>
      </c>
      <c r="M1686" s="157">
        <f>SUM(K1686:L1686)</f>
        <v>22957337.666666664</v>
      </c>
      <c r="N1686" s="83">
        <f>IF(V1686&lt;&gt;"VTC VHm",_xlfn.XLOOKUP(Z1686,$AC$4015:$AC$4035,$AD$4015:$AD$4035,0)*M1686,_xlfn.XLOOKUP(Z1686,$AC$4015:$AC$4035,$AD$4015:$AD$4035,0)*L1686)</f>
        <v>2691734.8499999996</v>
      </c>
      <c r="O1686" s="83">
        <f>IF(V1686&lt;&gt;"VTC VHm",_xlfn.XLOOKUP(Z1686,$AC$4015:$AC$4035,$AE$4015:$AE$4035,0)*M1686,_xlfn.XLOOKUP(Z1686,$AC$4015:$AC$4035,$AE$4015:$AE$4035,0)*L1686)</f>
        <v>0</v>
      </c>
      <c r="P1686" s="83">
        <f>SUM(N1686:O1686)</f>
        <v>2691734.8499999996</v>
      </c>
      <c r="Q1686" s="157">
        <f>M1686*G1686</f>
        <v>21442153.380666666</v>
      </c>
      <c r="R1686" s="157">
        <f>G1686*P1686</f>
        <v>2514080.3498999998</v>
      </c>
      <c r="S1686" s="83">
        <f>SUM(Q1686:R1686)</f>
        <v>23956233.730566666</v>
      </c>
      <c r="T1686" s="156" t="s">
        <v>50</v>
      </c>
      <c r="U1686" s="132"/>
      <c r="V1686" s="82" t="s">
        <v>34</v>
      </c>
      <c r="W1686" s="132"/>
      <c r="X1686" s="44" t="s">
        <v>33</v>
      </c>
      <c r="Y1686" s="44"/>
      <c r="Z1686" s="44" t="s">
        <v>16</v>
      </c>
      <c r="AA1686" s="44" t="s">
        <v>80</v>
      </c>
      <c r="AB1686" s="2">
        <v>21490498.208404496</v>
      </c>
      <c r="AC1686" s="2">
        <v>20072125.3266498</v>
      </c>
      <c r="AD1686" s="2">
        <f>+M1686</f>
        <v>22957337.666666664</v>
      </c>
      <c r="AE1686" s="2">
        <f>+AD1686*14%</f>
        <v>3214027.2733333334</v>
      </c>
      <c r="AF1686" s="155">
        <f>+AD1686*35%</f>
        <v>8035068.1833333317</v>
      </c>
      <c r="AG1686" s="2">
        <f>+AD1686*F1686</f>
        <v>21442153.380666666</v>
      </c>
      <c r="AH1686" s="2">
        <f>+AE1686*F1686</f>
        <v>3001901.4732933338</v>
      </c>
      <c r="AI1686" s="2">
        <f>+AF1686*F1686</f>
        <v>7504753.6832333319</v>
      </c>
      <c r="AJ1686" s="2">
        <f>SUM(AG1686:AI1686)</f>
        <v>31948808.537193332</v>
      </c>
      <c r="AK1686" s="2">
        <f>+AD1686*G1686</f>
        <v>21442153.380666666</v>
      </c>
      <c r="AL1686" s="2">
        <f>+AE1686*G1686</f>
        <v>3001901.4732933338</v>
      </c>
      <c r="AM1686" s="2">
        <f>+AF1686*G1686</f>
        <v>7504753.6832333319</v>
      </c>
      <c r="AN1686" s="155">
        <f>SUM(AK1686:AM1686)</f>
        <v>31948808.537193332</v>
      </c>
      <c r="AQ1686" s="145" t="s">
        <v>525</v>
      </c>
      <c r="AU1686" s="8">
        <f>+K1686</f>
        <v>15266666.666666666</v>
      </c>
      <c r="AV1686" s="8">
        <f>+L1686</f>
        <v>7690671</v>
      </c>
      <c r="AW1686" s="2">
        <f>+M1686</f>
        <v>22957337.666666664</v>
      </c>
      <c r="AX1686" s="8">
        <f>F1686*AW1686</f>
        <v>21442153.380666666</v>
      </c>
      <c r="AY1686" s="8">
        <f>IF(AQ1686="CT",7%,5%)*AX1686</f>
        <v>1500950.7366466667</v>
      </c>
      <c r="AZ1686" s="8">
        <f>AX1686*2%</f>
        <v>428843.06761333335</v>
      </c>
      <c r="BA1686" s="8">
        <f>IF(BB1686&gt;0,0,AX1686*5%)</f>
        <v>0</v>
      </c>
      <c r="BB1686" s="8">
        <f>(AX1686-BG1686)*35%</f>
        <v>2514080.3498999998</v>
      </c>
      <c r="BC1686" s="8">
        <f>+AX1686+AY1686+AZ1686+BA1686+BB1686</f>
        <v>25886027.534826666</v>
      </c>
      <c r="BD1686" s="8">
        <f>AX1686-AT1686</f>
        <v>21442153.380666666</v>
      </c>
      <c r="BE1686" s="2"/>
      <c r="BG1686" s="7">
        <f>+K1686*F1686</f>
        <v>14259066.666666666</v>
      </c>
      <c r="BH1686" s="2"/>
    </row>
    <row r="1687" spans="2:60" ht="17" hidden="1" outlineLevel="1" x14ac:dyDescent="0.2">
      <c r="B1687" s="82">
        <v>18</v>
      </c>
      <c r="C1687" s="144" t="s">
        <v>144</v>
      </c>
      <c r="D1687" s="144"/>
      <c r="E1687" s="82" t="s">
        <v>120</v>
      </c>
      <c r="F1687" s="143">
        <v>4.8025000000000002</v>
      </c>
      <c r="G1687" s="142">
        <f>+[2]THKL!F1694</f>
        <v>4.8025000000000002</v>
      </c>
      <c r="H1687" s="132"/>
      <c r="I1687" s="132"/>
      <c r="J1687" s="132"/>
      <c r="K1687" s="156" t="s">
        <v>89</v>
      </c>
      <c r="L1687" s="157">
        <f>'[3]BDG (XD)'!$AA$953*100</f>
        <v>26537135.877452388</v>
      </c>
      <c r="M1687" s="157">
        <f>SUM(K1687:L1687)</f>
        <v>26537135.877452388</v>
      </c>
      <c r="N1687" s="83">
        <f>IF(V1687&lt;&gt;"VTC VHm",_xlfn.XLOOKUP(Z1687,$AC$4015:$AC$4035,$AD$4015:$AD$4035,0)*M1687,_xlfn.XLOOKUP(Z1687,$AC$4015:$AC$4035,$AD$4015:$AD$4035,0)*L1687)</f>
        <v>9287997.5571083352</v>
      </c>
      <c r="O1687" s="83">
        <f>IF(V1687&lt;&gt;"VTC VHm",_xlfn.XLOOKUP(Z1687,$AC$4015:$AC$4035,$AE$4015:$AE$4035,0)*M1687,_xlfn.XLOOKUP(Z1687,$AC$4015:$AC$4035,$AE$4015:$AE$4035,0)*L1687)</f>
        <v>0</v>
      </c>
      <c r="P1687" s="83">
        <f>SUM(N1687:O1687)</f>
        <v>9287997.5571083352</v>
      </c>
      <c r="Q1687" s="157">
        <f>M1687*G1687</f>
        <v>127444595.05146509</v>
      </c>
      <c r="R1687" s="157">
        <f>G1687*P1687</f>
        <v>44605608.268012784</v>
      </c>
      <c r="S1687" s="83">
        <f>SUM(Q1687:R1687)</f>
        <v>172050203.31947789</v>
      </c>
      <c r="T1687" s="156" t="s">
        <v>50</v>
      </c>
      <c r="U1687" s="132"/>
      <c r="V1687" s="132"/>
      <c r="W1687" s="132"/>
      <c r="X1687" s="44" t="s">
        <v>33</v>
      </c>
      <c r="Y1687" s="44"/>
      <c r="Z1687" s="44" t="s">
        <v>16</v>
      </c>
      <c r="AA1687" s="44" t="s">
        <v>80</v>
      </c>
      <c r="AB1687" s="2">
        <v>12803353.586476473</v>
      </c>
      <c r="AC1687" s="2">
        <v>61488105.599053264</v>
      </c>
      <c r="AD1687" s="2">
        <f>+M1687</f>
        <v>26537135.877452388</v>
      </c>
      <c r="AE1687" s="2">
        <f>+AD1687*14%</f>
        <v>3715199.0228433348</v>
      </c>
      <c r="AF1687" s="155">
        <f>+AD1687*35%</f>
        <v>9287997.5571083352</v>
      </c>
      <c r="AG1687" s="2">
        <f>+AD1687*F1687</f>
        <v>127444595.05146509</v>
      </c>
      <c r="AH1687" s="2">
        <f>+AE1687*F1687</f>
        <v>17842243.307205115</v>
      </c>
      <c r="AI1687" s="2">
        <f>+AF1687*F1687</f>
        <v>44605608.268012784</v>
      </c>
      <c r="AJ1687" s="2">
        <f>SUM(AG1687:AI1687)</f>
        <v>189892446.626683</v>
      </c>
      <c r="AK1687" s="2">
        <f>+AD1687*G1687</f>
        <v>127444595.05146509</v>
      </c>
      <c r="AL1687" s="2">
        <f>+AE1687*G1687</f>
        <v>17842243.307205115</v>
      </c>
      <c r="AM1687" s="2">
        <f>+AF1687*G1687</f>
        <v>44605608.268012784</v>
      </c>
      <c r="AN1687" s="155">
        <f>SUM(AK1687:AM1687)</f>
        <v>189892446.626683</v>
      </c>
      <c r="AQ1687" s="145" t="s">
        <v>525</v>
      </c>
      <c r="AU1687" s="8" t="str">
        <f>+K1687</f>
        <v>Bao gồm</v>
      </c>
      <c r="AV1687" s="8">
        <f>+L1687</f>
        <v>26537135.877452388</v>
      </c>
      <c r="AW1687" s="2">
        <f>+M1687</f>
        <v>26537135.877452388</v>
      </c>
      <c r="AX1687" s="8">
        <f>F1687*AW1687</f>
        <v>127444595.05146509</v>
      </c>
      <c r="AY1687" s="8">
        <f>IF(AQ1687="CT",7%,5%)*AX1687</f>
        <v>8921121.6536025573</v>
      </c>
      <c r="AZ1687" s="8">
        <f>AX1687*2%</f>
        <v>2548891.9010293018</v>
      </c>
      <c r="BA1687" s="8">
        <f>IF(BB1687&gt;0,0,AX1687*5%)</f>
        <v>0</v>
      </c>
      <c r="BB1687" s="8">
        <f>(AX1687-BG1687)*35%</f>
        <v>44605608.268012777</v>
      </c>
      <c r="BC1687" s="8">
        <f>+AX1687+AY1687+AZ1687+BA1687+BB1687</f>
        <v>183520216.87410975</v>
      </c>
      <c r="BD1687" s="8">
        <f>AX1687-AT1687</f>
        <v>127444595.05146509</v>
      </c>
      <c r="BE1687" s="2"/>
      <c r="BH1687" s="2"/>
    </row>
    <row r="1688" spans="2:60" ht="17" hidden="1" outlineLevel="1" x14ac:dyDescent="0.2">
      <c r="B1688" s="82">
        <v>19</v>
      </c>
      <c r="C1688" s="144" t="s">
        <v>193</v>
      </c>
      <c r="D1688" s="144"/>
      <c r="E1688" s="82" t="s">
        <v>120</v>
      </c>
      <c r="F1688" s="143">
        <v>4.3231000000000002</v>
      </c>
      <c r="G1688" s="142">
        <f>+'[2]Công trình B1'!P193</f>
        <v>4.3658999999999999</v>
      </c>
      <c r="H1688" s="132"/>
      <c r="I1688" s="132"/>
      <c r="J1688" s="132"/>
      <c r="K1688" s="156" t="s">
        <v>89</v>
      </c>
      <c r="L1688" s="157">
        <f>'[3]BDG (XD)'!$AA$953*100</f>
        <v>26537135.877452388</v>
      </c>
      <c r="M1688" s="157">
        <f>SUM(K1688:L1688)</f>
        <v>26537135.877452388</v>
      </c>
      <c r="N1688" s="83">
        <f>IF(V1688&lt;&gt;"VTC VHm",_xlfn.XLOOKUP(Z1688,$AC$4015:$AC$4035,$AD$4015:$AD$4035,0)*M1688,_xlfn.XLOOKUP(Z1688,$AC$4015:$AC$4035,$AD$4015:$AD$4035,0)*L1688)</f>
        <v>9287997.5571083352</v>
      </c>
      <c r="O1688" s="83">
        <f>IF(V1688&lt;&gt;"VTC VHm",_xlfn.XLOOKUP(Z1688,$AC$4015:$AC$4035,$AE$4015:$AE$4035,0)*M1688,_xlfn.XLOOKUP(Z1688,$AC$4015:$AC$4035,$AE$4015:$AE$4035,0)*L1688)</f>
        <v>0</v>
      </c>
      <c r="P1688" s="83">
        <f>SUM(N1688:O1688)</f>
        <v>9287997.5571083352</v>
      </c>
      <c r="Q1688" s="157">
        <f>M1688*G1688</f>
        <v>115858481.52736938</v>
      </c>
      <c r="R1688" s="157">
        <f>G1688*P1688</f>
        <v>40550468.534579277</v>
      </c>
      <c r="S1688" s="83">
        <f>SUM(Q1688:R1688)</f>
        <v>156408950.06194866</v>
      </c>
      <c r="T1688" s="156" t="s">
        <v>50</v>
      </c>
      <c r="U1688" s="132"/>
      <c r="V1688" s="132"/>
      <c r="W1688" s="132"/>
      <c r="X1688" s="44" t="s">
        <v>33</v>
      </c>
      <c r="Y1688" s="44"/>
      <c r="Z1688" s="44" t="s">
        <v>16</v>
      </c>
      <c r="AA1688" s="44" t="s">
        <v>80</v>
      </c>
      <c r="AB1688" s="2">
        <v>7121076.0487219077</v>
      </c>
      <c r="AC1688" s="2">
        <v>30785123.866229679</v>
      </c>
      <c r="AD1688" s="2">
        <f>+M1688</f>
        <v>26537135.877452388</v>
      </c>
      <c r="AE1688" s="2">
        <f>+AD1688*14%</f>
        <v>3715199.0228433348</v>
      </c>
      <c r="AF1688" s="155">
        <f>+AD1688*35%</f>
        <v>9287997.5571083352</v>
      </c>
      <c r="AG1688" s="2">
        <f>+AD1688*F1688</f>
        <v>114722692.11181442</v>
      </c>
      <c r="AH1688" s="2">
        <f>+AE1688*F1688</f>
        <v>16061176.895654021</v>
      </c>
      <c r="AI1688" s="2">
        <f>+AF1688*F1688</f>
        <v>40152942.239135042</v>
      </c>
      <c r="AJ1688" s="2">
        <f>SUM(AG1688:AI1688)</f>
        <v>170936811.24660349</v>
      </c>
      <c r="AK1688" s="2">
        <f>+AD1688*G1688</f>
        <v>115858481.52736938</v>
      </c>
      <c r="AL1688" s="2">
        <f>+AE1688*G1688</f>
        <v>16220187.413831715</v>
      </c>
      <c r="AM1688" s="2">
        <f>+AF1688*G1688</f>
        <v>40550468.534579277</v>
      </c>
      <c r="AN1688" s="155">
        <f>SUM(AK1688:AM1688)</f>
        <v>172629137.47578037</v>
      </c>
      <c r="AQ1688" s="145" t="s">
        <v>525</v>
      </c>
      <c r="AU1688" s="8" t="str">
        <f>+K1688</f>
        <v>Bao gồm</v>
      </c>
      <c r="AV1688" s="8">
        <f>+L1688</f>
        <v>26537135.877452388</v>
      </c>
      <c r="AW1688" s="2">
        <f>+M1688</f>
        <v>26537135.877452388</v>
      </c>
      <c r="AX1688" s="8">
        <f>F1688*AW1688</f>
        <v>114722692.11181442</v>
      </c>
      <c r="AY1688" s="8">
        <f>IF(AQ1688="CT",7%,5%)*AX1688</f>
        <v>8030588.4478270104</v>
      </c>
      <c r="AZ1688" s="8">
        <f>AX1688*2%</f>
        <v>2294453.8422362884</v>
      </c>
      <c r="BA1688" s="8">
        <f>IF(BB1688&gt;0,0,AX1688*5%)</f>
        <v>0</v>
      </c>
      <c r="BB1688" s="8">
        <f>(AX1688-BG1688)*35%</f>
        <v>40152942.239135049</v>
      </c>
      <c r="BC1688" s="8">
        <f>+AX1688+AY1688+AZ1688+BA1688+BB1688</f>
        <v>165200676.64101279</v>
      </c>
      <c r="BD1688" s="8">
        <f>AX1688-AT1688</f>
        <v>114722692.11181442</v>
      </c>
      <c r="BE1688" s="2"/>
      <c r="BH1688" s="2"/>
    </row>
    <row r="1689" spans="2:60" ht="17" hidden="1" outlineLevel="1" x14ac:dyDescent="0.2">
      <c r="B1689" s="82">
        <v>20</v>
      </c>
      <c r="C1689" s="144" t="s">
        <v>904</v>
      </c>
      <c r="D1689" s="144"/>
      <c r="E1689" s="82" t="s">
        <v>120</v>
      </c>
      <c r="F1689" s="143">
        <v>0.39939999999999998</v>
      </c>
      <c r="G1689" s="142">
        <f>+'[2]Công trình B1'!P214</f>
        <v>0.68210000000000004</v>
      </c>
      <c r="H1689" s="132"/>
      <c r="I1689" s="132"/>
      <c r="J1689" s="132"/>
      <c r="K1689" s="156" t="s">
        <v>89</v>
      </c>
      <c r="L1689" s="157">
        <f>'[3]BDG (XD)'!$AA$954*100</f>
        <v>26537135.877452388</v>
      </c>
      <c r="M1689" s="157">
        <f>SUM(K1689:L1689)</f>
        <v>26537135.877452388</v>
      </c>
      <c r="N1689" s="83">
        <f>IF(V1689&lt;&gt;"VTC VHm",_xlfn.XLOOKUP(Z1689,$AC$4015:$AC$4035,$AD$4015:$AD$4035,0)*M1689,_xlfn.XLOOKUP(Z1689,$AC$4015:$AC$4035,$AD$4015:$AD$4035,0)*L1689)</f>
        <v>9287997.5571083352</v>
      </c>
      <c r="O1689" s="83">
        <f>IF(V1689&lt;&gt;"VTC VHm",_xlfn.XLOOKUP(Z1689,$AC$4015:$AC$4035,$AE$4015:$AE$4035,0)*M1689,_xlfn.XLOOKUP(Z1689,$AC$4015:$AC$4035,$AE$4015:$AE$4035,0)*L1689)</f>
        <v>0</v>
      </c>
      <c r="P1689" s="83">
        <f>SUM(N1689:O1689)</f>
        <v>9287997.5571083352</v>
      </c>
      <c r="Q1689" s="157">
        <f>M1689*G1689</f>
        <v>18100980.382010274</v>
      </c>
      <c r="R1689" s="157">
        <f>G1689*P1689</f>
        <v>6335343.133703596</v>
      </c>
      <c r="S1689" s="83">
        <f>SUM(Q1689:R1689)</f>
        <v>24436323.515713871</v>
      </c>
      <c r="T1689" s="156" t="s">
        <v>50</v>
      </c>
      <c r="U1689" s="132"/>
      <c r="V1689" s="132"/>
      <c r="W1689" s="132"/>
      <c r="X1689" s="44" t="s">
        <v>33</v>
      </c>
      <c r="Y1689" s="44"/>
      <c r="Z1689" s="44" t="s">
        <v>16</v>
      </c>
      <c r="AA1689" s="44" t="s">
        <v>80</v>
      </c>
      <c r="AB1689" s="2">
        <v>15507109.523125045</v>
      </c>
      <c r="AC1689" s="2">
        <v>6193539.5435361424</v>
      </c>
      <c r="AD1689" s="2">
        <f>+M1689</f>
        <v>26537135.877452388</v>
      </c>
      <c r="AE1689" s="2">
        <f>+AD1689*14%</f>
        <v>3715199.0228433348</v>
      </c>
      <c r="AF1689" s="155">
        <f>+AD1689*35%</f>
        <v>9287997.5571083352</v>
      </c>
      <c r="AG1689" s="2">
        <f>+AD1689*F1689</f>
        <v>10598932.069454484</v>
      </c>
      <c r="AH1689" s="2">
        <f>+AE1689*F1689</f>
        <v>1483850.4897236279</v>
      </c>
      <c r="AI1689" s="2">
        <f>+AF1689*F1689</f>
        <v>3709626.2243090686</v>
      </c>
      <c r="AJ1689" s="2">
        <f>SUM(AG1689:AI1689)</f>
        <v>15792408.78348718</v>
      </c>
      <c r="AK1689" s="2">
        <f>+AD1689*G1689</f>
        <v>18100980.382010274</v>
      </c>
      <c r="AL1689" s="2">
        <f>+AE1689*G1689</f>
        <v>2534137.2534814388</v>
      </c>
      <c r="AM1689" s="2">
        <f>+AF1689*G1689</f>
        <v>6335343.133703596</v>
      </c>
      <c r="AN1689" s="155">
        <f>SUM(AK1689:AM1689)</f>
        <v>26970460.769195311</v>
      </c>
      <c r="AQ1689" s="145" t="s">
        <v>525</v>
      </c>
      <c r="AU1689" s="8" t="str">
        <f>+K1689</f>
        <v>Bao gồm</v>
      </c>
      <c r="AV1689" s="8">
        <f>+L1689</f>
        <v>26537135.877452388</v>
      </c>
      <c r="AW1689" s="2">
        <f>+M1689</f>
        <v>26537135.877452388</v>
      </c>
      <c r="AX1689" s="8">
        <f>F1689*AW1689</f>
        <v>10598932.069454484</v>
      </c>
      <c r="AY1689" s="8">
        <f>IF(AQ1689="CT",7%,5%)*AX1689</f>
        <v>741925.24486181396</v>
      </c>
      <c r="AZ1689" s="8">
        <f>AX1689*2%</f>
        <v>211978.64138908967</v>
      </c>
      <c r="BA1689" s="8">
        <f>IF(BB1689&gt;0,0,AX1689*5%)</f>
        <v>0</v>
      </c>
      <c r="BB1689" s="8">
        <f>(AX1689-BG1689)*35%</f>
        <v>3709626.2243090691</v>
      </c>
      <c r="BC1689" s="8">
        <f>+AX1689+AY1689+AZ1689+BA1689+BB1689</f>
        <v>15262462.180014458</v>
      </c>
      <c r="BD1689" s="8">
        <f>AX1689-AT1689</f>
        <v>10598932.069454484</v>
      </c>
      <c r="BE1689" s="2"/>
      <c r="BH1689" s="2"/>
    </row>
    <row r="1690" spans="2:60" s="92" customFormat="1" ht="17" collapsed="1" x14ac:dyDescent="0.2">
      <c r="B1690" s="163"/>
      <c r="C1690" s="164" t="s">
        <v>128</v>
      </c>
      <c r="D1690" s="164"/>
      <c r="E1690" s="163"/>
      <c r="F1690" s="162"/>
      <c r="G1690" s="149">
        <f>+[2]THKL!F1697</f>
        <v>0</v>
      </c>
      <c r="H1690" s="158"/>
      <c r="I1690" s="158"/>
      <c r="J1690" s="158"/>
      <c r="K1690" s="159"/>
      <c r="L1690" s="161"/>
      <c r="M1690" s="161">
        <f>SUM(K1690:L1690)</f>
        <v>0</v>
      </c>
      <c r="N1690" s="83">
        <f>IF(V1690&lt;&gt;"VTC VHm",_xlfn.XLOOKUP(Z1690,$AC$4015:$AC$4035,$AD$4015:$AD$4035,0)*M1690,_xlfn.XLOOKUP(Z1690,$AC$4015:$AC$4035,$AD$4015:$AD$4035,0)*L1690)</f>
        <v>0</v>
      </c>
      <c r="O1690" s="83">
        <f>IF(V1690&lt;&gt;"VTC VHm",_xlfn.XLOOKUP(Z1690,$AC$4015:$AC$4035,$AE$4015:$AE$4035,0)*M1690,_xlfn.XLOOKUP(Z1690,$AC$4015:$AC$4035,$AE$4015:$AE$4035,0)*L1690)</f>
        <v>0</v>
      </c>
      <c r="P1690" s="160">
        <f>SUM(N1690:O1690)</f>
        <v>0</v>
      </c>
      <c r="Q1690" s="161">
        <f>M1690*G1690</f>
        <v>0</v>
      </c>
      <c r="R1690" s="161">
        <f>G1690*P1690</f>
        <v>0</v>
      </c>
      <c r="S1690" s="160">
        <f>SUM(Q1690:R1690)</f>
        <v>0</v>
      </c>
      <c r="T1690" s="159"/>
      <c r="U1690" s="158"/>
      <c r="V1690" s="158"/>
      <c r="W1690" s="158"/>
      <c r="X1690" s="94" t="s">
        <v>33</v>
      </c>
      <c r="Y1690" s="94"/>
      <c r="Z1690" s="94" t="s">
        <v>16</v>
      </c>
      <c r="AA1690" s="44" t="s">
        <v>80</v>
      </c>
      <c r="AB1690" s="2"/>
      <c r="AC1690" s="2">
        <v>0</v>
      </c>
      <c r="AD1690" s="93">
        <f>+M1690</f>
        <v>0</v>
      </c>
      <c r="AE1690" s="93">
        <f>+AD1690*14%</f>
        <v>0</v>
      </c>
      <c r="AF1690" s="93">
        <f>+AD1690*35%</f>
        <v>0</v>
      </c>
      <c r="AG1690" s="93">
        <f>+AD1690*F1690</f>
        <v>0</v>
      </c>
      <c r="AH1690" s="93">
        <f>+AE1690*F1690</f>
        <v>0</v>
      </c>
      <c r="AI1690" s="93">
        <f>+AF1690*F1690</f>
        <v>0</v>
      </c>
      <c r="AJ1690" s="93">
        <f>SUM(AG1690:AI1690)</f>
        <v>0</v>
      </c>
      <c r="AK1690" s="93">
        <f>+AD1690*G1690</f>
        <v>0</v>
      </c>
      <c r="AL1690" s="93">
        <f>+AE1690*G1690</f>
        <v>0</v>
      </c>
      <c r="AM1690" s="93">
        <f>+AF1690*G1690</f>
        <v>0</v>
      </c>
      <c r="AN1690" s="93">
        <f>SUM(AK1690:AM1690)</f>
        <v>0</v>
      </c>
      <c r="AQ1690" s="145" t="s">
        <v>525</v>
      </c>
      <c r="AU1690" s="8">
        <f>+K1690</f>
        <v>0</v>
      </c>
      <c r="AV1690" s="8">
        <f>+L1690</f>
        <v>0</v>
      </c>
      <c r="AW1690" s="2">
        <f>+M1690</f>
        <v>0</v>
      </c>
      <c r="AX1690" s="8">
        <f>F1690*AW1690</f>
        <v>0</v>
      </c>
      <c r="AY1690" s="8">
        <f>IF(AQ1690="CT",7%,5%)*AX1690</f>
        <v>0</v>
      </c>
      <c r="AZ1690" s="8">
        <f>AX1690*2%</f>
        <v>0</v>
      </c>
      <c r="BA1690" s="8">
        <f>IF(BB1690&gt;0,0,AX1690*5%)</f>
        <v>0</v>
      </c>
      <c r="BB1690" s="8">
        <f>(AX1690-BG1690)*35%</f>
        <v>0</v>
      </c>
      <c r="BC1690" s="8">
        <f>+AX1690+AY1690+AZ1690+BA1690+BB1690</f>
        <v>0</v>
      </c>
      <c r="BD1690" s="8">
        <f>AX1690-AT1690</f>
        <v>0</v>
      </c>
      <c r="BE1690" s="2"/>
      <c r="BH1690" s="2"/>
    </row>
    <row r="1691" spans="2:60" ht="34" hidden="1" outlineLevel="1" x14ac:dyDescent="0.2">
      <c r="B1691" s="82">
        <v>21</v>
      </c>
      <c r="C1691" s="144" t="s">
        <v>143</v>
      </c>
      <c r="D1691" s="144"/>
      <c r="E1691" s="82" t="s">
        <v>104</v>
      </c>
      <c r="F1691" s="143">
        <v>113.8858</v>
      </c>
      <c r="G1691" s="142">
        <f>+[2]THKL!F1698</f>
        <v>113.8858</v>
      </c>
      <c r="H1691" s="132"/>
      <c r="I1691" s="132"/>
      <c r="J1691" s="132"/>
      <c r="K1691" s="156" t="s">
        <v>89</v>
      </c>
      <c r="L1691" s="157">
        <f>'[3]BDG (XD)'!$AA$936</f>
        <v>1951845.7932777775</v>
      </c>
      <c r="M1691" s="157">
        <f>SUM(K1691:L1691)</f>
        <v>1951845.7932777775</v>
      </c>
      <c r="N1691" s="83">
        <f>IF(V1691&lt;&gt;"VTC VHm",_xlfn.XLOOKUP(Z1691,$AC$4015:$AC$4035,$AD$4015:$AD$4035,0)*M1691,_xlfn.XLOOKUP(Z1691,$AC$4015:$AC$4035,$AD$4015:$AD$4035,0)*L1691)</f>
        <v>683146.02764722204</v>
      </c>
      <c r="O1691" s="83">
        <f>IF(V1691&lt;&gt;"VTC VHm",_xlfn.XLOOKUP(Z1691,$AC$4015:$AC$4035,$AE$4015:$AE$4035,0)*M1691,_xlfn.XLOOKUP(Z1691,$AC$4015:$AC$4035,$AE$4015:$AE$4035,0)*L1691)</f>
        <v>0</v>
      </c>
      <c r="P1691" s="83">
        <f>SUM(N1691:O1691)</f>
        <v>683146.02764722204</v>
      </c>
      <c r="Q1691" s="157">
        <f>M1691*G1691</f>
        <v>222287519.64407432</v>
      </c>
      <c r="R1691" s="157">
        <f>G1691*P1691</f>
        <v>77800631.875426009</v>
      </c>
      <c r="S1691" s="83">
        <f>SUM(Q1691:R1691)</f>
        <v>300088151.51950032</v>
      </c>
      <c r="T1691" s="156" t="s">
        <v>50</v>
      </c>
      <c r="U1691" s="132"/>
      <c r="V1691" s="132"/>
      <c r="W1691" s="132"/>
      <c r="X1691" s="44" t="s">
        <v>33</v>
      </c>
      <c r="Y1691" s="44"/>
      <c r="Z1691" s="44" t="s">
        <v>16</v>
      </c>
      <c r="AA1691" s="44" t="s">
        <v>80</v>
      </c>
      <c r="AB1691" s="2">
        <v>2108758.964564879</v>
      </c>
      <c r="AC1691" s="2">
        <v>240157701.68664289</v>
      </c>
      <c r="AD1691" s="2">
        <f>+M1691</f>
        <v>1951845.7932777775</v>
      </c>
      <c r="AE1691" s="2">
        <f>+AD1691*14%</f>
        <v>273258.41105888889</v>
      </c>
      <c r="AF1691" s="155">
        <f>+AD1691*35%</f>
        <v>683146.02764722204</v>
      </c>
      <c r="AG1691" s="2">
        <f>+AD1691*F1691</f>
        <v>222287519.64407432</v>
      </c>
      <c r="AH1691" s="2">
        <f>+AE1691*F1691</f>
        <v>31120252.75017041</v>
      </c>
      <c r="AI1691" s="2">
        <f>+AF1691*F1691</f>
        <v>77800631.875426009</v>
      </c>
      <c r="AJ1691" s="2">
        <f>SUM(AG1691:AI1691)</f>
        <v>331208404.26967072</v>
      </c>
      <c r="AK1691" s="2">
        <f>+AD1691*G1691</f>
        <v>222287519.64407432</v>
      </c>
      <c r="AL1691" s="2">
        <f>+AE1691*G1691</f>
        <v>31120252.75017041</v>
      </c>
      <c r="AM1691" s="2">
        <f>+AF1691*G1691</f>
        <v>77800631.875426009</v>
      </c>
      <c r="AN1691" s="155">
        <f>SUM(AK1691:AM1691)</f>
        <v>331208404.26967072</v>
      </c>
      <c r="AQ1691" s="145" t="s">
        <v>525</v>
      </c>
      <c r="AU1691" s="8">
        <f>+BH1691</f>
        <v>250000</v>
      </c>
      <c r="AV1691" s="8">
        <f>+L1691</f>
        <v>1951845.7932777775</v>
      </c>
      <c r="AW1691" s="2">
        <f>+AU1691+AV1691</f>
        <v>2201845.7932777777</v>
      </c>
      <c r="AX1691" s="8">
        <f>F1691*AW1691</f>
        <v>250758969.64407435</v>
      </c>
      <c r="AY1691" s="8">
        <f>IF(AQ1691="CT",7%,5%)*AX1691</f>
        <v>17553127.875085205</v>
      </c>
      <c r="AZ1691" s="8">
        <f>AX1691*2%</f>
        <v>5015179.3928814875</v>
      </c>
      <c r="BA1691" s="8">
        <f>IF(BB1691&gt;0,0,AX1691*5%)</f>
        <v>0</v>
      </c>
      <c r="BB1691" s="8">
        <f>(AX1691-BG1691)*35%</f>
        <v>87765639.375426024</v>
      </c>
      <c r="BC1691" s="8">
        <f>+AX1691+AY1691+AZ1691+BA1691+BB1691</f>
        <v>361092916.28746712</v>
      </c>
      <c r="BD1691" s="8">
        <f>AX1691-AT1691</f>
        <v>250758969.64407435</v>
      </c>
      <c r="BE1691" s="2"/>
      <c r="BH1691" s="2">
        <v>250000</v>
      </c>
    </row>
    <row r="1692" spans="2:60" s="92" customFormat="1" ht="17" hidden="1" outlineLevel="1" x14ac:dyDescent="0.2">
      <c r="B1692" s="163"/>
      <c r="C1692" s="164" t="s">
        <v>773</v>
      </c>
      <c r="D1692" s="164"/>
      <c r="E1692" s="163"/>
      <c r="F1692" s="162"/>
      <c r="G1692" s="149">
        <f>+[2]THKL!F1699</f>
        <v>0</v>
      </c>
      <c r="H1692" s="158"/>
      <c r="I1692" s="158"/>
      <c r="J1692" s="158"/>
      <c r="K1692" s="159"/>
      <c r="L1692" s="161"/>
      <c r="M1692" s="161">
        <f>SUM(K1692:L1692)</f>
        <v>0</v>
      </c>
      <c r="N1692" s="160">
        <f>IF(V1692&lt;&gt;"VTC VHm",_xlfn.XLOOKUP(Z1692,$AC$4015:$AC$4035,$AD$4015:$AD$4035,0)*M1692,_xlfn.XLOOKUP(Z1692,$AC$4015:$AC$4035,$AD$4015:$AD$4035,0)*L1692)</f>
        <v>0</v>
      </c>
      <c r="O1692" s="160">
        <f>IF(V1692&lt;&gt;"VTC VHm",_xlfn.XLOOKUP(Z1692,$AC$4015:$AC$4035,$AE$4015:$AE$4035,0)*M1692,_xlfn.XLOOKUP(Z1692,$AC$4015:$AC$4035,$AE$4015:$AE$4035,0)*L1692)</f>
        <v>0</v>
      </c>
      <c r="P1692" s="160">
        <f>SUM(N1692:O1692)</f>
        <v>0</v>
      </c>
      <c r="Q1692" s="161">
        <f>M1692*G1692</f>
        <v>0</v>
      </c>
      <c r="R1692" s="161">
        <f>G1692*P1692</f>
        <v>0</v>
      </c>
      <c r="S1692" s="160">
        <f>SUM(Q1692:R1692)</f>
        <v>0</v>
      </c>
      <c r="T1692" s="159"/>
      <c r="U1692" s="158"/>
      <c r="V1692" s="158"/>
      <c r="W1692" s="158"/>
      <c r="X1692" s="94" t="s">
        <v>33</v>
      </c>
      <c r="Y1692" s="94"/>
      <c r="Z1692" s="94" t="s">
        <v>16</v>
      </c>
      <c r="AA1692" s="94" t="s">
        <v>80</v>
      </c>
      <c r="AB1692" s="2"/>
      <c r="AC1692" s="2">
        <v>0</v>
      </c>
      <c r="AD1692" s="93">
        <f>+M1692</f>
        <v>0</v>
      </c>
      <c r="AE1692" s="93">
        <f>+AD1692*14%</f>
        <v>0</v>
      </c>
      <c r="AF1692" s="93">
        <f>+AD1692*35%</f>
        <v>0</v>
      </c>
      <c r="AG1692" s="93">
        <f>+AD1692*F1692</f>
        <v>0</v>
      </c>
      <c r="AH1692" s="93">
        <f>+AE1692*F1692</f>
        <v>0</v>
      </c>
      <c r="AI1692" s="93">
        <f>+AF1692*F1692</f>
        <v>0</v>
      </c>
      <c r="AJ1692" s="93">
        <f>SUM(AG1692:AI1692)</f>
        <v>0</v>
      </c>
      <c r="AK1692" s="93">
        <f>+AD1692*G1692</f>
        <v>0</v>
      </c>
      <c r="AL1692" s="93">
        <f>+AE1692*G1692</f>
        <v>0</v>
      </c>
      <c r="AM1692" s="93">
        <f>+AF1692*G1692</f>
        <v>0</v>
      </c>
      <c r="AN1692" s="93">
        <f>SUM(AK1692:AM1692)</f>
        <v>0</v>
      </c>
      <c r="AQ1692" s="145" t="s">
        <v>525</v>
      </c>
      <c r="AU1692" s="8">
        <f>+K1692</f>
        <v>0</v>
      </c>
      <c r="AV1692" s="8">
        <f>+L1692</f>
        <v>0</v>
      </c>
      <c r="AW1692" s="2">
        <f>+M1692</f>
        <v>0</v>
      </c>
      <c r="AX1692" s="8">
        <f>F1692*AW1692</f>
        <v>0</v>
      </c>
      <c r="AY1692" s="8">
        <f>IF(AQ1692="CT",7%,5%)*AX1692</f>
        <v>0</v>
      </c>
      <c r="AZ1692" s="8">
        <f>AX1692*2%</f>
        <v>0</v>
      </c>
      <c r="BA1692" s="8">
        <f>IF(BB1692&gt;0,0,AX1692*5%)</f>
        <v>0</v>
      </c>
      <c r="BB1692" s="8">
        <f>(AX1692-BG1692)*35%</f>
        <v>0</v>
      </c>
      <c r="BC1692" s="8">
        <f>+AX1692+AY1692+AZ1692+BA1692+BB1692</f>
        <v>0</v>
      </c>
      <c r="BD1692" s="8">
        <f>AX1692-AT1692</f>
        <v>0</v>
      </c>
      <c r="BE1692" s="2"/>
      <c r="BH1692" s="2"/>
    </row>
    <row r="1693" spans="2:60" ht="51" hidden="1" outlineLevel="1" x14ac:dyDescent="0.2">
      <c r="B1693" s="82">
        <v>22</v>
      </c>
      <c r="C1693" s="144" t="s">
        <v>903</v>
      </c>
      <c r="D1693" s="144"/>
      <c r="E1693" s="82" t="s">
        <v>104</v>
      </c>
      <c r="F1693" s="143">
        <v>15.811</v>
      </c>
      <c r="G1693" s="142">
        <f>+[2]THKL!F1700</f>
        <v>15.811</v>
      </c>
      <c r="H1693" s="132"/>
      <c r="I1693" s="132"/>
      <c r="J1693" s="132"/>
      <c r="K1693" s="156" t="str">
        <f>$K$744</f>
        <v>Bao gồm</v>
      </c>
      <c r="L1693" s="157">
        <f>$L$744</f>
        <v>2038654.4787777774</v>
      </c>
      <c r="M1693" s="157">
        <f>SUM(K1693:L1693)</f>
        <v>2038654.4787777774</v>
      </c>
      <c r="N1693" s="83">
        <f>IF(V1693&lt;&gt;"VTC VHm",_xlfn.XLOOKUP(Z1693,$AC$4015:$AC$4035,$AD$4015:$AD$4035,0)*M1693,_xlfn.XLOOKUP(Z1693,$AC$4015:$AC$4035,$AD$4015:$AD$4035,0)*L1693)</f>
        <v>713529.06757222209</v>
      </c>
      <c r="O1693" s="83">
        <f>IF(V1693&lt;&gt;"VTC VHm",_xlfn.XLOOKUP(Z1693,$AC$4015:$AC$4035,$AE$4015:$AE$4035,0)*M1693,_xlfn.XLOOKUP(Z1693,$AC$4015:$AC$4035,$AE$4015:$AE$4035,0)*L1693)</f>
        <v>0</v>
      </c>
      <c r="P1693" s="83">
        <f>SUM(N1693:O1693)</f>
        <v>713529.06757222209</v>
      </c>
      <c r="Q1693" s="157">
        <f>M1693*G1693</f>
        <v>32233165.96395544</v>
      </c>
      <c r="R1693" s="157">
        <f>G1693*P1693</f>
        <v>11281608.087384403</v>
      </c>
      <c r="S1693" s="83">
        <f>SUM(Q1693:R1693)</f>
        <v>43514774.051339842</v>
      </c>
      <c r="T1693" s="156" t="s">
        <v>50</v>
      </c>
      <c r="U1693" s="132"/>
      <c r="V1693" s="132"/>
      <c r="W1693" s="132"/>
      <c r="X1693" s="44" t="s">
        <v>33</v>
      </c>
      <c r="Y1693" s="44"/>
      <c r="Z1693" s="44" t="s">
        <v>16</v>
      </c>
      <c r="AA1693" s="44" t="s">
        <v>80</v>
      </c>
      <c r="AB1693" s="2">
        <v>3010074.0089606876</v>
      </c>
      <c r="AC1693" s="2">
        <v>47592280.15567743</v>
      </c>
      <c r="AD1693" s="2">
        <f>+M1693</f>
        <v>2038654.4787777774</v>
      </c>
      <c r="AE1693" s="2">
        <f>+AD1693*14%</f>
        <v>285411.62702888885</v>
      </c>
      <c r="AF1693" s="155">
        <f>+AD1693*35%</f>
        <v>713529.06757222209</v>
      </c>
      <c r="AG1693" s="2">
        <f>+AD1693*F1693</f>
        <v>32233165.96395544</v>
      </c>
      <c r="AH1693" s="2">
        <f>+AE1693*F1693</f>
        <v>4512643.2349537611</v>
      </c>
      <c r="AI1693" s="2">
        <f>+AF1693*F1693</f>
        <v>11281608.087384403</v>
      </c>
      <c r="AJ1693" s="2">
        <f>SUM(AG1693:AI1693)</f>
        <v>48027417.286293603</v>
      </c>
      <c r="AK1693" s="2">
        <f>+AD1693*G1693</f>
        <v>32233165.96395544</v>
      </c>
      <c r="AL1693" s="2">
        <f>+AE1693*G1693</f>
        <v>4512643.2349537611</v>
      </c>
      <c r="AM1693" s="2">
        <f>+AF1693*G1693</f>
        <v>11281608.087384403</v>
      </c>
      <c r="AN1693" s="155">
        <f>SUM(AK1693:AM1693)</f>
        <v>48027417.286293603</v>
      </c>
      <c r="AQ1693" s="145" t="s">
        <v>525</v>
      </c>
      <c r="AU1693" s="8">
        <f>+BH1693</f>
        <v>250000</v>
      </c>
      <c r="AV1693" s="8">
        <f>+L1693</f>
        <v>2038654.4787777774</v>
      </c>
      <c r="AW1693" s="2">
        <f>+AU1693+AV1693</f>
        <v>2288654.4787777774</v>
      </c>
      <c r="AX1693" s="8">
        <f>F1693*AW1693</f>
        <v>36185915.96395544</v>
      </c>
      <c r="AY1693" s="8">
        <f>IF(AQ1693="CT",7%,5%)*AX1693</f>
        <v>2533014.117476881</v>
      </c>
      <c r="AZ1693" s="8">
        <f>AX1693*2%</f>
        <v>723718.31927910878</v>
      </c>
      <c r="BA1693" s="8">
        <f>IF(BB1693&gt;0,0,AX1693*5%)</f>
        <v>0</v>
      </c>
      <c r="BB1693" s="8">
        <f>(AX1693-BG1693)*35%</f>
        <v>12665070.587384403</v>
      </c>
      <c r="BC1693" s="8">
        <f>+AX1693+AY1693+AZ1693+BA1693+BB1693</f>
        <v>52107718.988095835</v>
      </c>
      <c r="BD1693" s="8">
        <f>AX1693-AT1693</f>
        <v>36185915.96395544</v>
      </c>
      <c r="BE1693" s="2"/>
      <c r="BH1693" s="2">
        <v>250000</v>
      </c>
    </row>
    <row r="1694" spans="2:60" ht="51" hidden="1" outlineLevel="1" x14ac:dyDescent="0.2">
      <c r="B1694" s="82">
        <v>23</v>
      </c>
      <c r="C1694" s="144" t="s">
        <v>772</v>
      </c>
      <c r="D1694" s="144"/>
      <c r="E1694" s="82" t="s">
        <v>104</v>
      </c>
      <c r="F1694" s="143">
        <v>253.34190000000001</v>
      </c>
      <c r="G1694" s="142">
        <f>+[2]THKL!F1701</f>
        <v>253.34190000000001</v>
      </c>
      <c r="H1694" s="132"/>
      <c r="I1694" s="132"/>
      <c r="J1694" s="132"/>
      <c r="K1694" s="156" t="str">
        <f>$K$744</f>
        <v>Bao gồm</v>
      </c>
      <c r="L1694" s="157">
        <f>$L$744</f>
        <v>2038654.4787777774</v>
      </c>
      <c r="M1694" s="157">
        <f>SUM(K1694:L1694)</f>
        <v>2038654.4787777774</v>
      </c>
      <c r="N1694" s="83">
        <f>IF(V1694&lt;&gt;"VTC VHm",_xlfn.XLOOKUP(Z1694,$AC$4015:$AC$4035,$AD$4015:$AD$4035,0)*M1694,_xlfn.XLOOKUP(Z1694,$AC$4015:$AC$4035,$AD$4015:$AD$4035,0)*L1694)</f>
        <v>713529.06757222209</v>
      </c>
      <c r="O1694" s="83">
        <f>IF(V1694&lt;&gt;"VTC VHm",_xlfn.XLOOKUP(Z1694,$AC$4015:$AC$4035,$AE$4015:$AE$4035,0)*M1694,_xlfn.XLOOKUP(Z1694,$AC$4015:$AC$4035,$AE$4015:$AE$4035,0)*L1694)</f>
        <v>0</v>
      </c>
      <c r="P1694" s="83">
        <f>SUM(N1694:O1694)</f>
        <v>713529.06757222209</v>
      </c>
      <c r="Q1694" s="157">
        <f>M1694*G1694</f>
        <v>516476599.09707183</v>
      </c>
      <c r="R1694" s="157">
        <f>G1694*P1694</f>
        <v>180766809.68397513</v>
      </c>
      <c r="S1694" s="83">
        <f>SUM(Q1694:R1694)</f>
        <v>697243408.78104699</v>
      </c>
      <c r="T1694" s="156" t="s">
        <v>50</v>
      </c>
      <c r="U1694" s="132"/>
      <c r="V1694" s="132"/>
      <c r="W1694" s="132"/>
      <c r="X1694" s="44" t="s">
        <v>33</v>
      </c>
      <c r="Y1694" s="44"/>
      <c r="Z1694" s="44" t="s">
        <v>16</v>
      </c>
      <c r="AA1694" s="44" t="s">
        <v>80</v>
      </c>
      <c r="AB1694" s="2">
        <v>2796271.1990795285</v>
      </c>
      <c r="AC1694" s="2">
        <v>708412658.49008596</v>
      </c>
      <c r="AD1694" s="2">
        <f>+M1694</f>
        <v>2038654.4787777774</v>
      </c>
      <c r="AE1694" s="2">
        <f>+AD1694*14%</f>
        <v>285411.62702888885</v>
      </c>
      <c r="AF1694" s="155">
        <f>+AD1694*35%</f>
        <v>713529.06757222209</v>
      </c>
      <c r="AG1694" s="2">
        <f>+AD1694*F1694</f>
        <v>516476599.09707183</v>
      </c>
      <c r="AH1694" s="2">
        <f>+AE1694*F1694</f>
        <v>72306723.873590052</v>
      </c>
      <c r="AI1694" s="2">
        <f>+AF1694*F1694</f>
        <v>180766809.68397513</v>
      </c>
      <c r="AJ1694" s="2">
        <f>SUM(AG1694:AI1694)</f>
        <v>769550132.65463698</v>
      </c>
      <c r="AK1694" s="2">
        <f>+AD1694*G1694</f>
        <v>516476599.09707183</v>
      </c>
      <c r="AL1694" s="2">
        <f>+AE1694*G1694</f>
        <v>72306723.873590052</v>
      </c>
      <c r="AM1694" s="2">
        <f>+AF1694*G1694</f>
        <v>180766809.68397513</v>
      </c>
      <c r="AN1694" s="155">
        <f>SUM(AK1694:AM1694)</f>
        <v>769550132.65463698</v>
      </c>
      <c r="AQ1694" s="145" t="s">
        <v>525</v>
      </c>
      <c r="AU1694" s="8">
        <f>+BH1694</f>
        <v>250000</v>
      </c>
      <c r="AV1694" s="8">
        <f>+L1694</f>
        <v>2038654.4787777774</v>
      </c>
      <c r="AW1694" s="2">
        <f>+AU1694+AV1694</f>
        <v>2288654.4787777774</v>
      </c>
      <c r="AX1694" s="8">
        <f>F1694*AW1694</f>
        <v>579812074.09707189</v>
      </c>
      <c r="AY1694" s="8">
        <f>IF(AQ1694="CT",7%,5%)*AX1694</f>
        <v>40586845.186795034</v>
      </c>
      <c r="AZ1694" s="8">
        <f>AX1694*2%</f>
        <v>11596241.481941437</v>
      </c>
      <c r="BA1694" s="8">
        <f>IF(BB1694&gt;0,0,AX1694*5%)</f>
        <v>0</v>
      </c>
      <c r="BB1694" s="8">
        <f>(AX1694-BG1694)*35%</f>
        <v>202934225.93397516</v>
      </c>
      <c r="BC1694" s="8">
        <f>+AX1694+AY1694+AZ1694+BA1694+BB1694</f>
        <v>834929386.69978356</v>
      </c>
      <c r="BD1694" s="8">
        <f>AX1694-AT1694</f>
        <v>579812074.09707189</v>
      </c>
      <c r="BE1694" s="2"/>
      <c r="BH1694" s="2">
        <v>250000</v>
      </c>
    </row>
    <row r="1695" spans="2:60" ht="51" hidden="1" outlineLevel="1" x14ac:dyDescent="0.2">
      <c r="B1695" s="82">
        <v>24</v>
      </c>
      <c r="C1695" s="144" t="s">
        <v>771</v>
      </c>
      <c r="D1695" s="144"/>
      <c r="E1695" s="82" t="s">
        <v>91</v>
      </c>
      <c r="F1695" s="143">
        <v>5.8457999999999997</v>
      </c>
      <c r="G1695" s="142">
        <f>+[2]THKL!F1702</f>
        <v>5.8457999999999997</v>
      </c>
      <c r="H1695" s="132"/>
      <c r="I1695" s="132"/>
      <c r="J1695" s="132"/>
      <c r="K1695" s="156">
        <f>$K$4010*1000</f>
        <v>15050000</v>
      </c>
      <c r="L1695" s="157">
        <f>'[3]BDG (XD)'!$AA$964*1000</f>
        <v>7690671</v>
      </c>
      <c r="M1695" s="157">
        <f>SUM(K1695:L1695)</f>
        <v>22740671</v>
      </c>
      <c r="N1695" s="83">
        <f>IF(V1695&lt;&gt;"VTC VHm",_xlfn.XLOOKUP(Z1695,$AC$4015:$AC$4035,$AD$4015:$AD$4035,0)*M1695,_xlfn.XLOOKUP(Z1695,$AC$4015:$AC$4035,$AD$4015:$AD$4035,0)*L1695)</f>
        <v>2691734.8499999996</v>
      </c>
      <c r="O1695" s="83">
        <f>IF(V1695&lt;&gt;"VTC VHm",_xlfn.XLOOKUP(Z1695,$AC$4015:$AC$4035,$AE$4015:$AE$4035,0)*M1695,_xlfn.XLOOKUP(Z1695,$AC$4015:$AC$4035,$AE$4015:$AE$4035,0)*L1695)</f>
        <v>0</v>
      </c>
      <c r="P1695" s="83">
        <f>SUM(N1695:O1695)</f>
        <v>2691734.8499999996</v>
      </c>
      <c r="Q1695" s="157">
        <f>M1695*G1695</f>
        <v>132937414.53179999</v>
      </c>
      <c r="R1695" s="157">
        <f>G1695*P1695</f>
        <v>15735343.586129997</v>
      </c>
      <c r="S1695" s="83">
        <f>SUM(Q1695:R1695)</f>
        <v>148672758.11793</v>
      </c>
      <c r="T1695" s="156" t="s">
        <v>50</v>
      </c>
      <c r="U1695" s="132"/>
      <c r="V1695" s="82" t="s">
        <v>34</v>
      </c>
      <c r="W1695" s="132"/>
      <c r="X1695" s="44" t="s">
        <v>33</v>
      </c>
      <c r="Y1695" s="44"/>
      <c r="Z1695" s="44" t="s">
        <v>16</v>
      </c>
      <c r="AA1695" s="44" t="s">
        <v>80</v>
      </c>
      <c r="AB1695" s="2">
        <v>24322254.655574158</v>
      </c>
      <c r="AC1695" s="2">
        <v>142183036.26555541</v>
      </c>
      <c r="AD1695" s="2">
        <f>+M1695</f>
        <v>22740671</v>
      </c>
      <c r="AE1695" s="2">
        <f>+AD1695*14%</f>
        <v>3183693.9400000004</v>
      </c>
      <c r="AF1695" s="155">
        <f>+AD1695*35%</f>
        <v>7959234.8499999996</v>
      </c>
      <c r="AG1695" s="2">
        <f>+AD1695*F1695</f>
        <v>132937414.53179999</v>
      </c>
      <c r="AH1695" s="2">
        <f>+AE1695*F1695</f>
        <v>18611238.034452002</v>
      </c>
      <c r="AI1695" s="2">
        <f>+AF1695*F1695</f>
        <v>46528095.086129993</v>
      </c>
      <c r="AJ1695" s="2">
        <f>SUM(AG1695:AI1695)</f>
        <v>198076747.65238199</v>
      </c>
      <c r="AK1695" s="2">
        <f>+AD1695*G1695</f>
        <v>132937414.53179999</v>
      </c>
      <c r="AL1695" s="2">
        <f>+AE1695*G1695</f>
        <v>18611238.034452002</v>
      </c>
      <c r="AM1695" s="2">
        <f>+AF1695*G1695</f>
        <v>46528095.086129993</v>
      </c>
      <c r="AN1695" s="155">
        <f>SUM(AK1695:AM1695)</f>
        <v>198076747.65238199</v>
      </c>
      <c r="AQ1695" s="145" t="s">
        <v>525</v>
      </c>
      <c r="AU1695" s="8">
        <f>+K1695</f>
        <v>15050000</v>
      </c>
      <c r="AV1695" s="8">
        <f>+L1695</f>
        <v>7690671</v>
      </c>
      <c r="AW1695" s="2">
        <f>+M1695</f>
        <v>22740671</v>
      </c>
      <c r="AX1695" s="8">
        <f>F1695*AW1695</f>
        <v>132937414.53179999</v>
      </c>
      <c r="AY1695" s="8">
        <f>IF(AQ1695="CT",7%,5%)*AX1695</f>
        <v>9305619.0172259994</v>
      </c>
      <c r="AZ1695" s="8">
        <f>AX1695*2%</f>
        <v>2658748.2906359998</v>
      </c>
      <c r="BA1695" s="8">
        <f>IF(BB1695&gt;0,0,AX1695*5%)</f>
        <v>0</v>
      </c>
      <c r="BB1695" s="8">
        <f>(AX1695-BG1695)*35%</f>
        <v>15735343.586129995</v>
      </c>
      <c r="BC1695" s="8">
        <f>+AX1695+AY1695+AZ1695+BA1695+BB1695</f>
        <v>160637125.42579198</v>
      </c>
      <c r="BD1695" s="8">
        <f>AX1695-AT1695</f>
        <v>132937414.53179999</v>
      </c>
      <c r="BE1695" s="2"/>
      <c r="BG1695" s="7">
        <f>+K1695*F1695</f>
        <v>87979290</v>
      </c>
      <c r="BH1695" s="2"/>
    </row>
    <row r="1696" spans="2:60" ht="51" hidden="1" outlineLevel="1" x14ac:dyDescent="0.2">
      <c r="B1696" s="82">
        <v>25</v>
      </c>
      <c r="C1696" s="144" t="s">
        <v>770</v>
      </c>
      <c r="D1696" s="144"/>
      <c r="E1696" s="82" t="s">
        <v>91</v>
      </c>
      <c r="F1696" s="143">
        <v>30.756799999999998</v>
      </c>
      <c r="G1696" s="142">
        <f>+[2]THKL!F1703</f>
        <v>30.756799999999998</v>
      </c>
      <c r="H1696" s="132"/>
      <c r="I1696" s="132"/>
      <c r="J1696" s="132"/>
      <c r="K1696" s="156">
        <f>$L$4010*1000</f>
        <v>15266666.666666666</v>
      </c>
      <c r="L1696" s="157">
        <f>'[3]BDG (XD)'!$AA$965*1000</f>
        <v>7690671</v>
      </c>
      <c r="M1696" s="157">
        <f>SUM(K1696:L1696)</f>
        <v>22957337.666666664</v>
      </c>
      <c r="N1696" s="83">
        <f>IF(V1696&lt;&gt;"VTC VHm",_xlfn.XLOOKUP(Z1696,$AC$4015:$AC$4035,$AD$4015:$AD$4035,0)*M1696,_xlfn.XLOOKUP(Z1696,$AC$4015:$AC$4035,$AD$4015:$AD$4035,0)*L1696)</f>
        <v>2691734.8499999996</v>
      </c>
      <c r="O1696" s="83">
        <f>IF(V1696&lt;&gt;"VTC VHm",_xlfn.XLOOKUP(Z1696,$AC$4015:$AC$4035,$AE$4015:$AE$4035,0)*M1696,_xlfn.XLOOKUP(Z1696,$AC$4015:$AC$4035,$AE$4015:$AE$4035,0)*L1696)</f>
        <v>0</v>
      </c>
      <c r="P1696" s="83">
        <f>SUM(N1696:O1696)</f>
        <v>2691734.8499999996</v>
      </c>
      <c r="Q1696" s="157">
        <f>M1696*G1696</f>
        <v>706094243.14613318</v>
      </c>
      <c r="R1696" s="157">
        <f>G1696*P1696</f>
        <v>82789150.434479982</v>
      </c>
      <c r="S1696" s="83">
        <f>SUM(Q1696:R1696)</f>
        <v>788883393.58061314</v>
      </c>
      <c r="T1696" s="156" t="s">
        <v>50</v>
      </c>
      <c r="U1696" s="132"/>
      <c r="V1696" s="82" t="s">
        <v>34</v>
      </c>
      <c r="W1696" s="132"/>
      <c r="X1696" s="44" t="s">
        <v>33</v>
      </c>
      <c r="Y1696" s="44"/>
      <c r="Z1696" s="44" t="s">
        <v>16</v>
      </c>
      <c r="AA1696" s="44" t="s">
        <v>80</v>
      </c>
      <c r="AB1696" s="2">
        <v>22802958.863063376</v>
      </c>
      <c r="AC1696" s="2">
        <v>701346045.15946758</v>
      </c>
      <c r="AD1696" s="2">
        <f>+M1696</f>
        <v>22957337.666666664</v>
      </c>
      <c r="AE1696" s="2">
        <f>+AD1696*14%</f>
        <v>3214027.2733333334</v>
      </c>
      <c r="AF1696" s="155">
        <f>+AD1696*35%</f>
        <v>8035068.1833333317</v>
      </c>
      <c r="AG1696" s="2">
        <f>+AD1696*F1696</f>
        <v>706094243.14613318</v>
      </c>
      <c r="AH1696" s="2">
        <f>+AE1696*F1696</f>
        <v>98853194.040458664</v>
      </c>
      <c r="AI1696" s="2">
        <f>+AF1696*F1696</f>
        <v>247132985.10114661</v>
      </c>
      <c r="AJ1696" s="2">
        <f>SUM(AG1696:AI1696)</f>
        <v>1052080422.2877384</v>
      </c>
      <c r="AK1696" s="2">
        <f>+AD1696*G1696</f>
        <v>706094243.14613318</v>
      </c>
      <c r="AL1696" s="2">
        <f>+AE1696*G1696</f>
        <v>98853194.040458664</v>
      </c>
      <c r="AM1696" s="2">
        <f>+AF1696*G1696</f>
        <v>247132985.10114661</v>
      </c>
      <c r="AN1696" s="155">
        <f>SUM(AK1696:AM1696)</f>
        <v>1052080422.2877384</v>
      </c>
      <c r="AQ1696" s="145" t="s">
        <v>525</v>
      </c>
      <c r="AU1696" s="8">
        <f>+K1696</f>
        <v>15266666.666666666</v>
      </c>
      <c r="AV1696" s="8">
        <f>+L1696</f>
        <v>7690671</v>
      </c>
      <c r="AW1696" s="2">
        <f>+M1696</f>
        <v>22957337.666666664</v>
      </c>
      <c r="AX1696" s="8">
        <f>F1696*AW1696</f>
        <v>706094243.14613318</v>
      </c>
      <c r="AY1696" s="8">
        <f>IF(AQ1696="CT",7%,5%)*AX1696</f>
        <v>49426597.020229325</v>
      </c>
      <c r="AZ1696" s="8">
        <f>AX1696*2%</f>
        <v>14121884.862922665</v>
      </c>
      <c r="BA1696" s="8">
        <f>IF(BB1696&gt;0,0,AX1696*5%)</f>
        <v>0</v>
      </c>
      <c r="BB1696" s="8">
        <f>(AX1696-BG1696)*35%</f>
        <v>82789150.434479952</v>
      </c>
      <c r="BC1696" s="8">
        <f>+AX1696+AY1696+AZ1696+BA1696+BB1696</f>
        <v>852431875.46376514</v>
      </c>
      <c r="BD1696" s="8">
        <f>AX1696-AT1696</f>
        <v>706094243.14613318</v>
      </c>
      <c r="BE1696" s="2"/>
      <c r="BG1696" s="7">
        <f>+K1696*F1696</f>
        <v>469553813.33333331</v>
      </c>
      <c r="BH1696" s="2"/>
    </row>
    <row r="1697" spans="2:60" ht="51" hidden="1" outlineLevel="1" x14ac:dyDescent="0.2">
      <c r="B1697" s="82">
        <v>26</v>
      </c>
      <c r="C1697" s="144" t="s">
        <v>902</v>
      </c>
      <c r="D1697" s="144"/>
      <c r="E1697" s="82" t="s">
        <v>91</v>
      </c>
      <c r="F1697" s="143">
        <v>1.3342000000000001</v>
      </c>
      <c r="G1697" s="142">
        <f>+[2]THKL!F1704</f>
        <v>1.3342000000000001</v>
      </c>
      <c r="H1697" s="132"/>
      <c r="I1697" s="132"/>
      <c r="J1697" s="132"/>
      <c r="K1697" s="156">
        <f>$L$4010*1000</f>
        <v>15266666.666666666</v>
      </c>
      <c r="L1697" s="157">
        <f>'[3]BDG (XD)'!$AA$965*1000</f>
        <v>7690671</v>
      </c>
      <c r="M1697" s="157">
        <f>SUM(K1697:L1697)</f>
        <v>22957337.666666664</v>
      </c>
      <c r="N1697" s="83">
        <f>IF(V1697&lt;&gt;"VTC VHm",_xlfn.XLOOKUP(Z1697,$AC$4015:$AC$4035,$AD$4015:$AD$4035,0)*M1697,_xlfn.XLOOKUP(Z1697,$AC$4015:$AC$4035,$AD$4015:$AD$4035,0)*L1697)</f>
        <v>2691734.8499999996</v>
      </c>
      <c r="O1697" s="83">
        <f>IF(V1697&lt;&gt;"VTC VHm",_xlfn.XLOOKUP(Z1697,$AC$4015:$AC$4035,$AE$4015:$AE$4035,0)*M1697,_xlfn.XLOOKUP(Z1697,$AC$4015:$AC$4035,$AE$4015:$AE$4035,0)*L1697)</f>
        <v>0</v>
      </c>
      <c r="P1697" s="83">
        <f>SUM(N1697:O1697)</f>
        <v>2691734.8499999996</v>
      </c>
      <c r="Q1697" s="157">
        <f>M1697*G1697</f>
        <v>30629679.914866664</v>
      </c>
      <c r="R1697" s="157">
        <f>G1697*P1697</f>
        <v>3591312.6368699996</v>
      </c>
      <c r="S1697" s="83">
        <f>SUM(Q1697:R1697)</f>
        <v>34220992.55173666</v>
      </c>
      <c r="T1697" s="156" t="s">
        <v>50</v>
      </c>
      <c r="U1697" s="132"/>
      <c r="V1697" s="82" t="s">
        <v>34</v>
      </c>
      <c r="W1697" s="132"/>
      <c r="X1697" s="44" t="s">
        <v>33</v>
      </c>
      <c r="Y1697" s="44"/>
      <c r="Z1697" s="44" t="s">
        <v>16</v>
      </c>
      <c r="AA1697" s="44" t="s">
        <v>80</v>
      </c>
      <c r="AB1697" s="2">
        <v>22491793.057441685</v>
      </c>
      <c r="AC1697" s="2">
        <v>30008550.297238696</v>
      </c>
      <c r="AD1697" s="2">
        <f>+M1697</f>
        <v>22957337.666666664</v>
      </c>
      <c r="AE1697" s="2">
        <f>+AD1697*14%</f>
        <v>3214027.2733333334</v>
      </c>
      <c r="AF1697" s="155">
        <f>+AD1697*35%</f>
        <v>8035068.1833333317</v>
      </c>
      <c r="AG1697" s="2">
        <f>+AD1697*F1697</f>
        <v>30629679.914866664</v>
      </c>
      <c r="AH1697" s="2">
        <f>+AE1697*F1697</f>
        <v>4288155.1880813334</v>
      </c>
      <c r="AI1697" s="2">
        <f>+AF1697*F1697</f>
        <v>10720387.970203331</v>
      </c>
      <c r="AJ1697" s="2">
        <f>SUM(AG1697:AI1697)</f>
        <v>45638223.073151328</v>
      </c>
      <c r="AK1697" s="2">
        <f>+AD1697*G1697</f>
        <v>30629679.914866664</v>
      </c>
      <c r="AL1697" s="2">
        <f>+AE1697*G1697</f>
        <v>4288155.1880813334</v>
      </c>
      <c r="AM1697" s="2">
        <f>+AF1697*G1697</f>
        <v>10720387.970203331</v>
      </c>
      <c r="AN1697" s="155">
        <f>SUM(AK1697:AM1697)</f>
        <v>45638223.073151328</v>
      </c>
      <c r="AQ1697" s="145" t="s">
        <v>525</v>
      </c>
      <c r="AU1697" s="8">
        <f>+K1697</f>
        <v>15266666.666666666</v>
      </c>
      <c r="AV1697" s="8">
        <f>+L1697</f>
        <v>7690671</v>
      </c>
      <c r="AW1697" s="2">
        <f>+M1697</f>
        <v>22957337.666666664</v>
      </c>
      <c r="AX1697" s="8">
        <f>F1697*AW1697</f>
        <v>30629679.914866664</v>
      </c>
      <c r="AY1697" s="8">
        <f>IF(AQ1697="CT",7%,5%)*AX1697</f>
        <v>2144077.5940406667</v>
      </c>
      <c r="AZ1697" s="8">
        <f>AX1697*2%</f>
        <v>612593.59829733323</v>
      </c>
      <c r="BA1697" s="8">
        <f>IF(BB1697&gt;0,0,AX1697*5%)</f>
        <v>0</v>
      </c>
      <c r="BB1697" s="8">
        <f>(AX1697-BG1697)*35%</f>
        <v>3591312.6368699982</v>
      </c>
      <c r="BC1697" s="8">
        <f>+AX1697+AY1697+AZ1697+BA1697+BB1697</f>
        <v>36977663.744074658</v>
      </c>
      <c r="BD1697" s="8">
        <f>AX1697-AT1697</f>
        <v>30629679.914866664</v>
      </c>
      <c r="BE1697" s="2"/>
      <c r="BG1697" s="7">
        <f>+K1697*F1697</f>
        <v>20368786.666666668</v>
      </c>
      <c r="BH1697" s="2"/>
    </row>
    <row r="1698" spans="2:60" ht="17" hidden="1" outlineLevel="1" x14ac:dyDescent="0.2">
      <c r="B1698" s="82">
        <v>27</v>
      </c>
      <c r="C1698" s="144" t="s">
        <v>1006</v>
      </c>
      <c r="D1698" s="144"/>
      <c r="E1698" s="82" t="s">
        <v>120</v>
      </c>
      <c r="F1698" s="143">
        <v>4.5735999999999999</v>
      </c>
      <c r="G1698" s="142">
        <f>+[2]THKL!F1705</f>
        <v>4.5735999999999999</v>
      </c>
      <c r="H1698" s="132"/>
      <c r="I1698" s="132"/>
      <c r="J1698" s="132"/>
      <c r="K1698" s="156" t="s">
        <v>89</v>
      </c>
      <c r="L1698" s="157">
        <f>'[3]BDG (XD)'!$AA$953*100</f>
        <v>26537135.877452388</v>
      </c>
      <c r="M1698" s="157">
        <f>SUM(K1698:L1698)</f>
        <v>26537135.877452388</v>
      </c>
      <c r="N1698" s="83">
        <f>IF(V1698&lt;&gt;"VTC VHm",_xlfn.XLOOKUP(Z1698,$AC$4015:$AC$4035,$AD$4015:$AD$4035,0)*M1698,_xlfn.XLOOKUP(Z1698,$AC$4015:$AC$4035,$AD$4015:$AD$4035,0)*L1698)</f>
        <v>9287997.5571083352</v>
      </c>
      <c r="O1698" s="83">
        <f>IF(V1698&lt;&gt;"VTC VHm",_xlfn.XLOOKUP(Z1698,$AC$4015:$AC$4035,$AE$4015:$AE$4035,0)*M1698,_xlfn.XLOOKUP(Z1698,$AC$4015:$AC$4035,$AE$4015:$AE$4035,0)*L1698)</f>
        <v>0</v>
      </c>
      <c r="P1698" s="83">
        <f>SUM(N1698:O1698)</f>
        <v>9287997.5571083352</v>
      </c>
      <c r="Q1698" s="157">
        <f>M1698*G1698</f>
        <v>121370244.64911625</v>
      </c>
      <c r="R1698" s="157">
        <f>G1698*P1698</f>
        <v>42479585.627190679</v>
      </c>
      <c r="S1698" s="83">
        <f>SUM(Q1698:R1698)</f>
        <v>163849830.27630693</v>
      </c>
      <c r="T1698" s="156" t="s">
        <v>50</v>
      </c>
      <c r="U1698" s="132"/>
      <c r="V1698" s="132"/>
      <c r="W1698" s="132"/>
      <c r="X1698" s="44" t="s">
        <v>33</v>
      </c>
      <c r="Y1698" s="44"/>
      <c r="Z1698" s="44" t="s">
        <v>16</v>
      </c>
      <c r="AA1698" s="44" t="s">
        <v>80</v>
      </c>
      <c r="AB1698" s="2">
        <v>18161381.228894241</v>
      </c>
      <c r="AC1698" s="2">
        <v>83062893.188470706</v>
      </c>
      <c r="AD1698" s="2">
        <f>+M1698</f>
        <v>26537135.877452388</v>
      </c>
      <c r="AE1698" s="2">
        <f>+AD1698*14%</f>
        <v>3715199.0228433348</v>
      </c>
      <c r="AF1698" s="155">
        <f>+AD1698*35%</f>
        <v>9287997.5571083352</v>
      </c>
      <c r="AG1698" s="2">
        <f>+AD1698*F1698</f>
        <v>121370244.64911625</v>
      </c>
      <c r="AH1698" s="2">
        <f>+AE1698*F1698</f>
        <v>16991834.250876274</v>
      </c>
      <c r="AI1698" s="2">
        <f>+AF1698*F1698</f>
        <v>42479585.627190679</v>
      </c>
      <c r="AJ1698" s="2">
        <f>SUM(AG1698:AI1698)</f>
        <v>180841664.5271832</v>
      </c>
      <c r="AK1698" s="2">
        <f>+AD1698*G1698</f>
        <v>121370244.64911625</v>
      </c>
      <c r="AL1698" s="2">
        <f>+AE1698*G1698</f>
        <v>16991834.250876274</v>
      </c>
      <c r="AM1698" s="2">
        <f>+AF1698*G1698</f>
        <v>42479585.627190679</v>
      </c>
      <c r="AN1698" s="155">
        <f>SUM(AK1698:AM1698)</f>
        <v>180841664.5271832</v>
      </c>
      <c r="AQ1698" s="145" t="s">
        <v>525</v>
      </c>
      <c r="AU1698" s="8" t="str">
        <f>+K1698</f>
        <v>Bao gồm</v>
      </c>
      <c r="AV1698" s="8">
        <f>+L1698</f>
        <v>26537135.877452388</v>
      </c>
      <c r="AW1698" s="2">
        <f>+M1698</f>
        <v>26537135.877452388</v>
      </c>
      <c r="AX1698" s="8">
        <f>F1698*AW1698</f>
        <v>121370244.64911625</v>
      </c>
      <c r="AY1698" s="8">
        <f>IF(AQ1698="CT",7%,5%)*AX1698</f>
        <v>8495917.1254381388</v>
      </c>
      <c r="AZ1698" s="8">
        <f>AX1698*2%</f>
        <v>2427404.8929823251</v>
      </c>
      <c r="BA1698" s="8">
        <f>IF(BB1698&gt;0,0,AX1698*5%)</f>
        <v>0</v>
      </c>
      <c r="BB1698" s="8">
        <f>(AX1698-BG1698)*35%</f>
        <v>42479585.627190687</v>
      </c>
      <c r="BC1698" s="8">
        <f>+AX1698+AY1698+AZ1698+BA1698+BB1698</f>
        <v>174773152.29472739</v>
      </c>
      <c r="BD1698" s="8">
        <f>AX1698-AT1698</f>
        <v>121370244.64911625</v>
      </c>
      <c r="BE1698" s="2"/>
      <c r="BH1698" s="2"/>
    </row>
    <row r="1699" spans="2:60" ht="34" hidden="1" outlineLevel="1" x14ac:dyDescent="0.2">
      <c r="B1699" s="82">
        <v>28</v>
      </c>
      <c r="C1699" s="144" t="s">
        <v>187</v>
      </c>
      <c r="D1699" s="144"/>
      <c r="E1699" s="82" t="s">
        <v>120</v>
      </c>
      <c r="F1699" s="143">
        <v>21.360700000000001</v>
      </c>
      <c r="G1699" s="142">
        <f>+[2]THKL!F1706</f>
        <v>21.360700000000001</v>
      </c>
      <c r="H1699" s="132"/>
      <c r="I1699" s="132"/>
      <c r="J1699" s="132"/>
      <c r="K1699" s="156" t="s">
        <v>89</v>
      </c>
      <c r="L1699" s="157">
        <f>'[3]BDG (XD)'!$AA$953*100</f>
        <v>26537135.877452388</v>
      </c>
      <c r="M1699" s="157">
        <f>SUM(K1699:L1699)</f>
        <v>26537135.877452388</v>
      </c>
      <c r="N1699" s="83">
        <f>IF(V1699&lt;&gt;"VTC VHm",_xlfn.XLOOKUP(Z1699,$AC$4015:$AC$4035,$AD$4015:$AD$4035,0)*M1699,_xlfn.XLOOKUP(Z1699,$AC$4015:$AC$4035,$AD$4015:$AD$4035,0)*L1699)</f>
        <v>9287997.5571083352</v>
      </c>
      <c r="O1699" s="83">
        <f>IF(V1699&lt;&gt;"VTC VHm",_xlfn.XLOOKUP(Z1699,$AC$4015:$AC$4035,$AE$4015:$AE$4035,0)*M1699,_xlfn.XLOOKUP(Z1699,$AC$4015:$AC$4035,$AE$4015:$AE$4035,0)*L1699)</f>
        <v>0</v>
      </c>
      <c r="P1699" s="83">
        <f>SUM(N1699:O1699)</f>
        <v>9287997.5571083352</v>
      </c>
      <c r="Q1699" s="157">
        <f>M1699*G1699</f>
        <v>566851798.33749723</v>
      </c>
      <c r="R1699" s="157">
        <f>G1699*P1699</f>
        <v>198398129.41812402</v>
      </c>
      <c r="S1699" s="83">
        <f>SUM(Q1699:R1699)</f>
        <v>765249927.75562119</v>
      </c>
      <c r="T1699" s="156" t="s">
        <v>50</v>
      </c>
      <c r="U1699" s="132"/>
      <c r="V1699" s="132"/>
      <c r="W1699" s="132"/>
      <c r="X1699" s="44" t="s">
        <v>33</v>
      </c>
      <c r="Y1699" s="44"/>
      <c r="Z1699" s="44" t="s">
        <v>16</v>
      </c>
      <c r="AA1699" s="44" t="s">
        <v>80</v>
      </c>
      <c r="AB1699" s="2">
        <v>12764743.332693798</v>
      </c>
      <c r="AC1699" s="2">
        <v>272663852.90667242</v>
      </c>
      <c r="AD1699" s="2">
        <f>+M1699</f>
        <v>26537135.877452388</v>
      </c>
      <c r="AE1699" s="2">
        <f>+AD1699*14%</f>
        <v>3715199.0228433348</v>
      </c>
      <c r="AF1699" s="155">
        <f>+AD1699*35%</f>
        <v>9287997.5571083352</v>
      </c>
      <c r="AG1699" s="2">
        <f>+AD1699*F1699</f>
        <v>566851798.33749723</v>
      </c>
      <c r="AH1699" s="2">
        <f>+AE1699*F1699</f>
        <v>79359251.767249629</v>
      </c>
      <c r="AI1699" s="2">
        <f>+AF1699*F1699</f>
        <v>198398129.41812402</v>
      </c>
      <c r="AJ1699" s="2">
        <f>SUM(AG1699:AI1699)</f>
        <v>844609179.52287078</v>
      </c>
      <c r="AK1699" s="2">
        <f>+AD1699*G1699</f>
        <v>566851798.33749723</v>
      </c>
      <c r="AL1699" s="2">
        <f>+AE1699*G1699</f>
        <v>79359251.767249629</v>
      </c>
      <c r="AM1699" s="2">
        <f>+AF1699*G1699</f>
        <v>198398129.41812402</v>
      </c>
      <c r="AN1699" s="155">
        <f>SUM(AK1699:AM1699)</f>
        <v>844609179.52287078</v>
      </c>
      <c r="AQ1699" s="145" t="s">
        <v>525</v>
      </c>
      <c r="AU1699" s="8" t="str">
        <f>+K1699</f>
        <v>Bao gồm</v>
      </c>
      <c r="AV1699" s="8">
        <f>+L1699</f>
        <v>26537135.877452388</v>
      </c>
      <c r="AW1699" s="2">
        <f>+M1699</f>
        <v>26537135.877452388</v>
      </c>
      <c r="AX1699" s="8">
        <f>F1699*AW1699</f>
        <v>566851798.33749723</v>
      </c>
      <c r="AY1699" s="8">
        <f>IF(AQ1699="CT",7%,5%)*AX1699</f>
        <v>39679625.883624807</v>
      </c>
      <c r="AZ1699" s="8">
        <f>AX1699*2%</f>
        <v>11337035.966749946</v>
      </c>
      <c r="BA1699" s="8">
        <f>IF(BB1699&gt;0,0,AX1699*5%)</f>
        <v>0</v>
      </c>
      <c r="BB1699" s="8">
        <f>(AX1699-BG1699)*35%</f>
        <v>198398129.41812402</v>
      </c>
      <c r="BC1699" s="8">
        <f>+AX1699+AY1699+AZ1699+BA1699+BB1699</f>
        <v>816266589.60599589</v>
      </c>
      <c r="BD1699" s="8">
        <f>AX1699-AT1699</f>
        <v>566851798.33749723</v>
      </c>
      <c r="BE1699" s="2"/>
      <c r="BH1699" s="2"/>
    </row>
    <row r="1700" spans="2:60" ht="34" hidden="1" outlineLevel="1" x14ac:dyDescent="0.2">
      <c r="B1700" s="82">
        <v>29</v>
      </c>
      <c r="C1700" s="144" t="s">
        <v>127</v>
      </c>
      <c r="D1700" s="144"/>
      <c r="E1700" s="82" t="s">
        <v>104</v>
      </c>
      <c r="F1700" s="143">
        <v>491.32060000000001</v>
      </c>
      <c r="G1700" s="142">
        <f>+[2]THKL!F1707</f>
        <v>491.32060000000001</v>
      </c>
      <c r="H1700" s="132"/>
      <c r="I1700" s="132"/>
      <c r="J1700" s="132"/>
      <c r="K1700" s="156" t="str">
        <f>$K$750</f>
        <v>Bao gồm</v>
      </c>
      <c r="L1700" s="157">
        <f>$L$750</f>
        <v>2123825.9787777774</v>
      </c>
      <c r="M1700" s="157">
        <f>SUM(K1700:L1700)</f>
        <v>2123825.9787777774</v>
      </c>
      <c r="N1700" s="83">
        <f>IF(V1700&lt;&gt;"VTC VHm",_xlfn.XLOOKUP(Z1700,$AC$4015:$AC$4035,$AD$4015:$AD$4035,0)*M1700,_xlfn.XLOOKUP(Z1700,$AC$4015:$AC$4035,$AD$4015:$AD$4035,0)*L1700)</f>
        <v>743339.092572222</v>
      </c>
      <c r="O1700" s="83">
        <f>IF(V1700&lt;&gt;"VTC VHm",_xlfn.XLOOKUP(Z1700,$AC$4015:$AC$4035,$AE$4015:$AE$4035,0)*M1700,_xlfn.XLOOKUP(Z1700,$AC$4015:$AC$4035,$AE$4015:$AE$4035,0)*L1700)</f>
        <v>0</v>
      </c>
      <c r="P1700" s="83">
        <f>SUM(N1700:O1700)</f>
        <v>743339.092572222</v>
      </c>
      <c r="Q1700" s="157">
        <f>M1700*G1700</f>
        <v>1043479454.1886849</v>
      </c>
      <c r="R1700" s="157">
        <f>G1700*P1700</f>
        <v>365217808.96603966</v>
      </c>
      <c r="S1700" s="83">
        <f>SUM(Q1700:R1700)</f>
        <v>1408697263.1547246</v>
      </c>
      <c r="T1700" s="156" t="s">
        <v>50</v>
      </c>
      <c r="U1700" s="132"/>
      <c r="V1700" s="132"/>
      <c r="W1700" s="132"/>
      <c r="X1700" s="44" t="s">
        <v>33</v>
      </c>
      <c r="Y1700" s="44"/>
      <c r="Z1700" s="44" t="s">
        <v>16</v>
      </c>
      <c r="AA1700" s="44" t="s">
        <v>80</v>
      </c>
      <c r="AB1700" s="2">
        <v>2521473.7047307859</v>
      </c>
      <c r="AC1700" s="2">
        <v>1238851973.4925525</v>
      </c>
      <c r="AD1700" s="2">
        <f>+M1700</f>
        <v>2123825.9787777774</v>
      </c>
      <c r="AE1700" s="2">
        <f>+AD1700*14%</f>
        <v>297335.63702888886</v>
      </c>
      <c r="AF1700" s="155">
        <f>+AD1700*35%</f>
        <v>743339.092572222</v>
      </c>
      <c r="AG1700" s="2">
        <f>+AD1700*F1700</f>
        <v>1043479454.1886849</v>
      </c>
      <c r="AH1700" s="2">
        <f>+AE1700*F1700</f>
        <v>146087123.58641589</v>
      </c>
      <c r="AI1700" s="2">
        <f>+AF1700*F1700</f>
        <v>365217808.96603966</v>
      </c>
      <c r="AJ1700" s="2">
        <f>SUM(AG1700:AI1700)</f>
        <v>1554784386.7411404</v>
      </c>
      <c r="AK1700" s="2">
        <f>+AD1700*G1700</f>
        <v>1043479454.1886849</v>
      </c>
      <c r="AL1700" s="2">
        <f>+AE1700*G1700</f>
        <v>146087123.58641589</v>
      </c>
      <c r="AM1700" s="2">
        <f>+AF1700*G1700</f>
        <v>365217808.96603966</v>
      </c>
      <c r="AN1700" s="155">
        <f>SUM(AK1700:AM1700)</f>
        <v>1554784386.7411404</v>
      </c>
      <c r="AQ1700" s="145" t="s">
        <v>525</v>
      </c>
      <c r="AU1700" s="8">
        <f>+BH1700</f>
        <v>250000</v>
      </c>
      <c r="AV1700" s="8">
        <f>+L1700</f>
        <v>2123825.9787777774</v>
      </c>
      <c r="AW1700" s="2">
        <f>+AU1700+AV1700</f>
        <v>2373825.9787777774</v>
      </c>
      <c r="AX1700" s="8">
        <f>F1700*AW1700</f>
        <v>1166309604.1886849</v>
      </c>
      <c r="AY1700" s="8">
        <f>IF(AQ1700="CT",7%,5%)*AX1700</f>
        <v>81641672.293207958</v>
      </c>
      <c r="AZ1700" s="8">
        <f>AX1700*2%</f>
        <v>23326192.083773699</v>
      </c>
      <c r="BA1700" s="8">
        <f>IF(BB1700&gt;0,0,AX1700*5%)</f>
        <v>0</v>
      </c>
      <c r="BB1700" s="8">
        <f>(AX1700-BG1700)*35%</f>
        <v>408208361.46603972</v>
      </c>
      <c r="BC1700" s="8">
        <f>+AX1700+AY1700+AZ1700+BA1700+BB1700</f>
        <v>1679485830.0317061</v>
      </c>
      <c r="BD1700" s="8">
        <f>AX1700-AT1700</f>
        <v>1166309604.1886849</v>
      </c>
      <c r="BE1700" s="2"/>
      <c r="BH1700" s="2">
        <v>250000</v>
      </c>
    </row>
    <row r="1701" spans="2:60" ht="51" hidden="1" outlineLevel="1" x14ac:dyDescent="0.2">
      <c r="B1701" s="82">
        <v>30</v>
      </c>
      <c r="C1701" s="144" t="s">
        <v>191</v>
      </c>
      <c r="D1701" s="144"/>
      <c r="E1701" s="82" t="s">
        <v>91</v>
      </c>
      <c r="F1701" s="143">
        <v>15.146800000000001</v>
      </c>
      <c r="G1701" s="142">
        <f>+[2]THKL!F1708</f>
        <v>15.146800000000001</v>
      </c>
      <c r="H1701" s="132"/>
      <c r="I1701" s="132"/>
      <c r="J1701" s="132"/>
      <c r="K1701" s="156">
        <f>$K$4010*1000</f>
        <v>15050000</v>
      </c>
      <c r="L1701" s="157">
        <f>'[3]BDG (XD)'!$AA$967*1000</f>
        <v>7690671</v>
      </c>
      <c r="M1701" s="157">
        <f>SUM(K1701:L1701)</f>
        <v>22740671</v>
      </c>
      <c r="N1701" s="83">
        <f>IF(V1701&lt;&gt;"VTC VHm",_xlfn.XLOOKUP(Z1701,$AC$4015:$AC$4035,$AD$4015:$AD$4035,0)*M1701,_xlfn.XLOOKUP(Z1701,$AC$4015:$AC$4035,$AD$4015:$AD$4035,0)*L1701)</f>
        <v>2691734.8499999996</v>
      </c>
      <c r="O1701" s="83">
        <f>IF(V1701&lt;&gt;"VTC VHm",_xlfn.XLOOKUP(Z1701,$AC$4015:$AC$4035,$AE$4015:$AE$4035,0)*M1701,_xlfn.XLOOKUP(Z1701,$AC$4015:$AC$4035,$AE$4015:$AE$4035,0)*L1701)</f>
        <v>0</v>
      </c>
      <c r="P1701" s="83">
        <f>SUM(N1701:O1701)</f>
        <v>2691734.8499999996</v>
      </c>
      <c r="Q1701" s="157">
        <f>M1701*G1701</f>
        <v>344448395.50279999</v>
      </c>
      <c r="R1701" s="157">
        <f>G1701*P1701</f>
        <v>40771169.425979994</v>
      </c>
      <c r="S1701" s="83">
        <f>SUM(Q1701:R1701)</f>
        <v>385219564.92877996</v>
      </c>
      <c r="T1701" s="156" t="s">
        <v>50</v>
      </c>
      <c r="U1701" s="132"/>
      <c r="V1701" s="82" t="s">
        <v>34</v>
      </c>
      <c r="W1701" s="132"/>
      <c r="X1701" s="44" t="s">
        <v>33</v>
      </c>
      <c r="Y1701" s="44"/>
      <c r="Z1701" s="44" t="s">
        <v>16</v>
      </c>
      <c r="AA1701" s="44" t="s">
        <v>80</v>
      </c>
      <c r="AB1701" s="2">
        <v>24758731.006874155</v>
      </c>
      <c r="AC1701" s="2">
        <v>375015546.8149215</v>
      </c>
      <c r="AD1701" s="2">
        <f>+M1701</f>
        <v>22740671</v>
      </c>
      <c r="AE1701" s="2">
        <f>+AD1701*14%</f>
        <v>3183693.9400000004</v>
      </c>
      <c r="AF1701" s="155">
        <f>+AD1701*35%</f>
        <v>7959234.8499999996</v>
      </c>
      <c r="AG1701" s="2">
        <f>+AD1701*F1701</f>
        <v>344448395.50279999</v>
      </c>
      <c r="AH1701" s="2">
        <f>+AE1701*F1701</f>
        <v>48222775.37039201</v>
      </c>
      <c r="AI1701" s="2">
        <f>+AF1701*F1701</f>
        <v>120556938.42598</v>
      </c>
      <c r="AJ1701" s="2">
        <f>SUM(AG1701:AI1701)</f>
        <v>513228109.29917204</v>
      </c>
      <c r="AK1701" s="2">
        <f>+AD1701*G1701</f>
        <v>344448395.50279999</v>
      </c>
      <c r="AL1701" s="2">
        <f>+AE1701*G1701</f>
        <v>48222775.37039201</v>
      </c>
      <c r="AM1701" s="2">
        <f>+AF1701*G1701</f>
        <v>120556938.42598</v>
      </c>
      <c r="AN1701" s="155">
        <f>SUM(AK1701:AM1701)</f>
        <v>513228109.29917204</v>
      </c>
      <c r="AQ1701" s="145" t="s">
        <v>525</v>
      </c>
      <c r="AU1701" s="8">
        <f>+K1701</f>
        <v>15050000</v>
      </c>
      <c r="AV1701" s="8">
        <f>+L1701</f>
        <v>7690671</v>
      </c>
      <c r="AW1701" s="2">
        <f>+M1701</f>
        <v>22740671</v>
      </c>
      <c r="AX1701" s="8">
        <f>F1701*AW1701</f>
        <v>344448395.50279999</v>
      </c>
      <c r="AY1701" s="8">
        <f>IF(AQ1701="CT",7%,5%)*AX1701</f>
        <v>24111387.685196001</v>
      </c>
      <c r="AZ1701" s="8">
        <f>AX1701*2%</f>
        <v>6888967.9100559996</v>
      </c>
      <c r="BA1701" s="8">
        <f>IF(BB1701&gt;0,0,AX1701*5%)</f>
        <v>0</v>
      </c>
      <c r="BB1701" s="8">
        <f>(AX1701-BG1701)*35%</f>
        <v>40771169.425979994</v>
      </c>
      <c r="BC1701" s="8">
        <f>+AX1701+AY1701+AZ1701+BA1701+BB1701</f>
        <v>416219920.52403194</v>
      </c>
      <c r="BD1701" s="8">
        <f>AX1701-AT1701</f>
        <v>344448395.50279999</v>
      </c>
      <c r="BE1701" s="2"/>
      <c r="BG1701" s="7">
        <f>+K1701*F1701</f>
        <v>227959340</v>
      </c>
      <c r="BH1701" s="2"/>
    </row>
    <row r="1702" spans="2:60" ht="51" hidden="1" outlineLevel="1" x14ac:dyDescent="0.2">
      <c r="B1702" s="82">
        <v>31</v>
      </c>
      <c r="C1702" s="144" t="s">
        <v>768</v>
      </c>
      <c r="D1702" s="144"/>
      <c r="E1702" s="82" t="s">
        <v>91</v>
      </c>
      <c r="F1702" s="143">
        <v>32.788499999999999</v>
      </c>
      <c r="G1702" s="142">
        <f>+[2]THKL!F1709</f>
        <v>32.788499999999999</v>
      </c>
      <c r="H1702" s="132"/>
      <c r="I1702" s="132"/>
      <c r="J1702" s="132"/>
      <c r="K1702" s="156">
        <f>$L$4010*1000</f>
        <v>15266666.666666666</v>
      </c>
      <c r="L1702" s="157">
        <f>'[3]BDG (XD)'!$AA$967*1000</f>
        <v>7690671</v>
      </c>
      <c r="M1702" s="157">
        <f>SUM(K1702:L1702)</f>
        <v>22957337.666666664</v>
      </c>
      <c r="N1702" s="83">
        <f>IF(V1702&lt;&gt;"VTC VHm",_xlfn.XLOOKUP(Z1702,$AC$4015:$AC$4035,$AD$4015:$AD$4035,0)*M1702,_xlfn.XLOOKUP(Z1702,$AC$4015:$AC$4035,$AD$4015:$AD$4035,0)*L1702)</f>
        <v>2691734.8499999996</v>
      </c>
      <c r="O1702" s="83">
        <f>IF(V1702&lt;&gt;"VTC VHm",_xlfn.XLOOKUP(Z1702,$AC$4015:$AC$4035,$AE$4015:$AE$4035,0)*M1702,_xlfn.XLOOKUP(Z1702,$AC$4015:$AC$4035,$AE$4015:$AE$4035,0)*L1702)</f>
        <v>0</v>
      </c>
      <c r="P1702" s="83">
        <f>SUM(N1702:O1702)</f>
        <v>2691734.8499999996</v>
      </c>
      <c r="Q1702" s="157">
        <f>M1702*G1702</f>
        <v>752736666.08349991</v>
      </c>
      <c r="R1702" s="157">
        <f>G1702*P1702</f>
        <v>88257948.129224986</v>
      </c>
      <c r="S1702" s="83">
        <f>SUM(Q1702:R1702)</f>
        <v>840994614.21272492</v>
      </c>
      <c r="T1702" s="156" t="s">
        <v>50</v>
      </c>
      <c r="U1702" s="132"/>
      <c r="V1702" s="82" t="s">
        <v>34</v>
      </c>
      <c r="W1702" s="132"/>
      <c r="X1702" s="44" t="s">
        <v>33</v>
      </c>
      <c r="Y1702" s="44"/>
      <c r="Z1702" s="44" t="s">
        <v>16</v>
      </c>
      <c r="AA1702" s="44" t="s">
        <v>80</v>
      </c>
      <c r="AB1702" s="2">
        <v>22857568.06301016</v>
      </c>
      <c r="AC1702" s="2">
        <v>749465370.4340086</v>
      </c>
      <c r="AD1702" s="2">
        <f>+M1702</f>
        <v>22957337.666666664</v>
      </c>
      <c r="AE1702" s="2">
        <f>+AD1702*14%</f>
        <v>3214027.2733333334</v>
      </c>
      <c r="AF1702" s="155">
        <f>+AD1702*35%</f>
        <v>8035068.1833333317</v>
      </c>
      <c r="AG1702" s="2">
        <f>+AD1702*F1702</f>
        <v>752736666.08349991</v>
      </c>
      <c r="AH1702" s="2">
        <f>+AE1702*F1702</f>
        <v>105383133.25169</v>
      </c>
      <c r="AI1702" s="2">
        <f>+AF1702*F1702</f>
        <v>263457833.12922493</v>
      </c>
      <c r="AJ1702" s="2">
        <f>SUM(AG1702:AI1702)</f>
        <v>1121577632.4644148</v>
      </c>
      <c r="AK1702" s="2">
        <f>+AD1702*G1702</f>
        <v>752736666.08349991</v>
      </c>
      <c r="AL1702" s="2">
        <f>+AE1702*G1702</f>
        <v>105383133.25169</v>
      </c>
      <c r="AM1702" s="2">
        <f>+AF1702*G1702</f>
        <v>263457833.12922493</v>
      </c>
      <c r="AN1702" s="155">
        <f>SUM(AK1702:AM1702)</f>
        <v>1121577632.4644148</v>
      </c>
      <c r="AQ1702" s="145" t="s">
        <v>525</v>
      </c>
      <c r="AU1702" s="8">
        <f>+K1702</f>
        <v>15266666.666666666</v>
      </c>
      <c r="AV1702" s="8">
        <f>+L1702</f>
        <v>7690671</v>
      </c>
      <c r="AW1702" s="2">
        <f>+M1702</f>
        <v>22957337.666666664</v>
      </c>
      <c r="AX1702" s="8">
        <f>F1702*AW1702</f>
        <v>752736666.08349991</v>
      </c>
      <c r="AY1702" s="8">
        <f>IF(AQ1702="CT",7%,5%)*AX1702</f>
        <v>52691566.625845</v>
      </c>
      <c r="AZ1702" s="8">
        <f>AX1702*2%</f>
        <v>15054733.321669998</v>
      </c>
      <c r="BA1702" s="8">
        <f>IF(BB1702&gt;0,0,AX1702*5%)</f>
        <v>0</v>
      </c>
      <c r="BB1702" s="8">
        <f>(AX1702-BG1702)*35%</f>
        <v>88257948.129224986</v>
      </c>
      <c r="BC1702" s="8">
        <f>+AX1702+AY1702+AZ1702+BA1702+BB1702</f>
        <v>908740914.16023993</v>
      </c>
      <c r="BD1702" s="8">
        <f>AX1702-AT1702</f>
        <v>752736666.08349991</v>
      </c>
      <c r="BE1702" s="2"/>
      <c r="BG1702" s="7">
        <f>+K1702*F1702</f>
        <v>500571099.99999994</v>
      </c>
      <c r="BH1702" s="2"/>
    </row>
    <row r="1703" spans="2:60" ht="51" hidden="1" outlineLevel="1" x14ac:dyDescent="0.2">
      <c r="B1703" s="82">
        <v>32</v>
      </c>
      <c r="C1703" s="144" t="s">
        <v>767</v>
      </c>
      <c r="D1703" s="144"/>
      <c r="E1703" s="82" t="s">
        <v>91</v>
      </c>
      <c r="F1703" s="143">
        <v>33.858899999999998</v>
      </c>
      <c r="G1703" s="142">
        <f>+[2]THKL!F1710</f>
        <v>33.858899999999998</v>
      </c>
      <c r="H1703" s="132"/>
      <c r="I1703" s="132"/>
      <c r="J1703" s="132"/>
      <c r="K1703" s="156">
        <f>$L$4010*1000</f>
        <v>15266666.666666666</v>
      </c>
      <c r="L1703" s="157">
        <f>'[3]BDG (XD)'!$AA$967*1000</f>
        <v>7690671</v>
      </c>
      <c r="M1703" s="157">
        <f>SUM(K1703:L1703)</f>
        <v>22957337.666666664</v>
      </c>
      <c r="N1703" s="83">
        <f>IF(V1703&lt;&gt;"VTC VHm",_xlfn.XLOOKUP(Z1703,$AC$4015:$AC$4035,$AD$4015:$AD$4035,0)*M1703,_xlfn.XLOOKUP(Z1703,$AC$4015:$AC$4035,$AD$4015:$AD$4035,0)*L1703)</f>
        <v>2691734.8499999996</v>
      </c>
      <c r="O1703" s="83">
        <f>IF(V1703&lt;&gt;"VTC VHm",_xlfn.XLOOKUP(Z1703,$AC$4015:$AC$4035,$AE$4015:$AE$4035,0)*M1703,_xlfn.XLOOKUP(Z1703,$AC$4015:$AC$4035,$AE$4015:$AE$4035,0)*L1703)</f>
        <v>0</v>
      </c>
      <c r="P1703" s="83">
        <f>SUM(N1703:O1703)</f>
        <v>2691734.8499999996</v>
      </c>
      <c r="Q1703" s="157">
        <f>M1703*G1703</f>
        <v>777310200.32189989</v>
      </c>
      <c r="R1703" s="157">
        <f>G1703*P1703</f>
        <v>91139181.112664983</v>
      </c>
      <c r="S1703" s="83">
        <f>SUM(Q1703:R1703)</f>
        <v>868449381.43456483</v>
      </c>
      <c r="T1703" s="156" t="s">
        <v>50</v>
      </c>
      <c r="U1703" s="132"/>
      <c r="V1703" s="82" t="s">
        <v>34</v>
      </c>
      <c r="W1703" s="132"/>
      <c r="X1703" s="44" t="s">
        <v>33</v>
      </c>
      <c r="Y1703" s="44"/>
      <c r="Z1703" s="44" t="s">
        <v>16</v>
      </c>
      <c r="AA1703" s="44" t="s">
        <v>80</v>
      </c>
      <c r="AB1703" s="2">
        <v>22565753.319565415</v>
      </c>
      <c r="AC1703" s="2">
        <v>764051585.07183337</v>
      </c>
      <c r="AD1703" s="2">
        <f>+M1703</f>
        <v>22957337.666666664</v>
      </c>
      <c r="AE1703" s="2">
        <f>+AD1703*14%</f>
        <v>3214027.2733333334</v>
      </c>
      <c r="AF1703" s="155">
        <f>+AD1703*35%</f>
        <v>8035068.1833333317</v>
      </c>
      <c r="AG1703" s="2">
        <f>+AD1703*F1703</f>
        <v>777310200.32189989</v>
      </c>
      <c r="AH1703" s="2">
        <f>+AE1703*F1703</f>
        <v>108823428.045066</v>
      </c>
      <c r="AI1703" s="2">
        <f>+AF1703*F1703</f>
        <v>272058570.11266494</v>
      </c>
      <c r="AJ1703" s="2">
        <f>SUM(AG1703:AI1703)</f>
        <v>1158192198.4796309</v>
      </c>
      <c r="AK1703" s="2">
        <f>+AD1703*G1703</f>
        <v>777310200.32189989</v>
      </c>
      <c r="AL1703" s="2">
        <f>+AE1703*G1703</f>
        <v>108823428.045066</v>
      </c>
      <c r="AM1703" s="2">
        <f>+AF1703*G1703</f>
        <v>272058570.11266494</v>
      </c>
      <c r="AN1703" s="155">
        <f>SUM(AK1703:AM1703)</f>
        <v>1158192198.4796309</v>
      </c>
      <c r="AQ1703" s="145" t="s">
        <v>525</v>
      </c>
      <c r="AU1703" s="8">
        <f>+K1703</f>
        <v>15266666.666666666</v>
      </c>
      <c r="AV1703" s="8">
        <f>+L1703</f>
        <v>7690671</v>
      </c>
      <c r="AW1703" s="2">
        <f>+M1703</f>
        <v>22957337.666666664</v>
      </c>
      <c r="AX1703" s="8">
        <f>F1703*AW1703</f>
        <v>777310200.32189989</v>
      </c>
      <c r="AY1703" s="8">
        <f>IF(AQ1703="CT",7%,5%)*AX1703</f>
        <v>54411714.022533</v>
      </c>
      <c r="AZ1703" s="8">
        <f>AX1703*2%</f>
        <v>15546204.006437998</v>
      </c>
      <c r="BA1703" s="8">
        <f>IF(BB1703&gt;0,0,AX1703*5%)</f>
        <v>0</v>
      </c>
      <c r="BB1703" s="8">
        <f>(AX1703-BG1703)*35%</f>
        <v>91139181.112664983</v>
      </c>
      <c r="BC1703" s="8">
        <f>+AX1703+AY1703+AZ1703+BA1703+BB1703</f>
        <v>938407299.46353579</v>
      </c>
      <c r="BD1703" s="8">
        <f>AX1703-AT1703</f>
        <v>777310200.32189989</v>
      </c>
      <c r="BE1703" s="2"/>
      <c r="BG1703" s="7">
        <f>+K1703*F1703</f>
        <v>516912539.99999994</v>
      </c>
      <c r="BH1703" s="2"/>
    </row>
    <row r="1704" spans="2:60" ht="17" hidden="1" outlineLevel="1" x14ac:dyDescent="0.2">
      <c r="B1704" s="82">
        <v>33</v>
      </c>
      <c r="C1704" s="144" t="s">
        <v>124</v>
      </c>
      <c r="D1704" s="144"/>
      <c r="E1704" s="82" t="s">
        <v>120</v>
      </c>
      <c r="F1704" s="143">
        <v>22.639500000000002</v>
      </c>
      <c r="G1704" s="142">
        <f>+[2]THKL!F1711</f>
        <v>22.639500000000002</v>
      </c>
      <c r="H1704" s="132"/>
      <c r="I1704" s="132"/>
      <c r="J1704" s="132"/>
      <c r="K1704" s="156" t="s">
        <v>89</v>
      </c>
      <c r="L1704" s="157">
        <f>'[3]BDG (XD)'!$AA$955*100</f>
        <v>26537135.877452388</v>
      </c>
      <c r="M1704" s="157">
        <f>SUM(K1704:L1704)</f>
        <v>26537135.877452388</v>
      </c>
      <c r="N1704" s="83">
        <f>IF(V1704&lt;&gt;"VTC VHm",_xlfn.XLOOKUP(Z1704,$AC$4015:$AC$4035,$AD$4015:$AD$4035,0)*M1704,_xlfn.XLOOKUP(Z1704,$AC$4015:$AC$4035,$AD$4015:$AD$4035,0)*L1704)</f>
        <v>9287997.5571083352</v>
      </c>
      <c r="O1704" s="83">
        <f>IF(V1704&lt;&gt;"VTC VHm",_xlfn.XLOOKUP(Z1704,$AC$4015:$AC$4035,$AE$4015:$AE$4035,0)*M1704,_xlfn.XLOOKUP(Z1704,$AC$4015:$AC$4035,$AE$4015:$AE$4035,0)*L1704)</f>
        <v>0</v>
      </c>
      <c r="P1704" s="83">
        <f>SUM(N1704:O1704)</f>
        <v>9287997.5571083352</v>
      </c>
      <c r="Q1704" s="157">
        <f>M1704*G1704</f>
        <v>600787487.69758344</v>
      </c>
      <c r="R1704" s="157">
        <f>G1704*P1704</f>
        <v>210275620.69415417</v>
      </c>
      <c r="S1704" s="83">
        <f>SUM(Q1704:R1704)</f>
        <v>811063108.39173758</v>
      </c>
      <c r="T1704" s="156" t="s">
        <v>50</v>
      </c>
      <c r="U1704" s="132"/>
      <c r="V1704" s="132"/>
      <c r="W1704" s="132"/>
      <c r="X1704" s="44" t="s">
        <v>33</v>
      </c>
      <c r="Y1704" s="44"/>
      <c r="Z1704" s="44" t="s">
        <v>16</v>
      </c>
      <c r="AA1704" s="44" t="s">
        <v>80</v>
      </c>
      <c r="AB1704" s="2">
        <v>13827954.24186608</v>
      </c>
      <c r="AC1704" s="2">
        <v>313057970.05872715</v>
      </c>
      <c r="AD1704" s="2">
        <f>+M1704</f>
        <v>26537135.877452388</v>
      </c>
      <c r="AE1704" s="2">
        <f>+AD1704*14%</f>
        <v>3715199.0228433348</v>
      </c>
      <c r="AF1704" s="155">
        <f>+AD1704*35%</f>
        <v>9287997.5571083352</v>
      </c>
      <c r="AG1704" s="2">
        <f>+AD1704*F1704</f>
        <v>600787487.69758344</v>
      </c>
      <c r="AH1704" s="2">
        <f>+AE1704*F1704</f>
        <v>84110248.277661681</v>
      </c>
      <c r="AI1704" s="2">
        <f>+AF1704*F1704</f>
        <v>210275620.69415417</v>
      </c>
      <c r="AJ1704" s="2">
        <f>SUM(AG1704:AI1704)</f>
        <v>895173356.66939926</v>
      </c>
      <c r="AK1704" s="2">
        <f>+AD1704*G1704</f>
        <v>600787487.69758344</v>
      </c>
      <c r="AL1704" s="2">
        <f>+AE1704*G1704</f>
        <v>84110248.277661681</v>
      </c>
      <c r="AM1704" s="2">
        <f>+AF1704*G1704</f>
        <v>210275620.69415417</v>
      </c>
      <c r="AN1704" s="155">
        <f>SUM(AK1704:AM1704)</f>
        <v>895173356.66939926</v>
      </c>
      <c r="AQ1704" s="145" t="s">
        <v>525</v>
      </c>
      <c r="AU1704" s="8" t="str">
        <f>+K1704</f>
        <v>Bao gồm</v>
      </c>
      <c r="AV1704" s="8">
        <f>+L1704</f>
        <v>26537135.877452388</v>
      </c>
      <c r="AW1704" s="2">
        <f>+M1704</f>
        <v>26537135.877452388</v>
      </c>
      <c r="AX1704" s="8">
        <f>F1704*AW1704</f>
        <v>600787487.69758344</v>
      </c>
      <c r="AY1704" s="8">
        <f>IF(AQ1704="CT",7%,5%)*AX1704</f>
        <v>42055124.138830848</v>
      </c>
      <c r="AZ1704" s="8">
        <f>AX1704*2%</f>
        <v>12015749.753951669</v>
      </c>
      <c r="BA1704" s="8">
        <f>IF(BB1704&gt;0,0,AX1704*5%)</f>
        <v>0</v>
      </c>
      <c r="BB1704" s="8">
        <f>(AX1704-BG1704)*35%</f>
        <v>210275620.6941542</v>
      </c>
      <c r="BC1704" s="8">
        <f>+AX1704+AY1704+AZ1704+BA1704+BB1704</f>
        <v>865133982.28452015</v>
      </c>
      <c r="BD1704" s="8">
        <f>AX1704-AT1704</f>
        <v>600787487.69758344</v>
      </c>
      <c r="BE1704" s="2"/>
      <c r="BH1704" s="2"/>
    </row>
    <row r="1705" spans="2:60" s="92" customFormat="1" ht="17" hidden="1" outlineLevel="1" x14ac:dyDescent="0.2">
      <c r="B1705" s="163"/>
      <c r="C1705" s="164" t="s">
        <v>766</v>
      </c>
      <c r="D1705" s="164"/>
      <c r="E1705" s="163"/>
      <c r="F1705" s="162"/>
      <c r="G1705" s="149">
        <f>+[2]THKL!F1712</f>
        <v>0</v>
      </c>
      <c r="H1705" s="158"/>
      <c r="I1705" s="158"/>
      <c r="J1705" s="158"/>
      <c r="K1705" s="159"/>
      <c r="L1705" s="161"/>
      <c r="M1705" s="161">
        <f>SUM(K1705:L1705)</f>
        <v>0</v>
      </c>
      <c r="N1705" s="160">
        <f>IF(V1705&lt;&gt;"VTC VHm",_xlfn.XLOOKUP(Z1705,$AC$4015:$AC$4035,$AD$4015:$AD$4035,0)*M1705,_xlfn.XLOOKUP(Z1705,$AC$4015:$AC$4035,$AD$4015:$AD$4035,0)*L1705)</f>
        <v>0</v>
      </c>
      <c r="O1705" s="160">
        <f>IF(V1705&lt;&gt;"VTC VHm",_xlfn.XLOOKUP(Z1705,$AC$4015:$AC$4035,$AE$4015:$AE$4035,0)*M1705,_xlfn.XLOOKUP(Z1705,$AC$4015:$AC$4035,$AE$4015:$AE$4035,0)*L1705)</f>
        <v>0</v>
      </c>
      <c r="P1705" s="160">
        <f>SUM(N1705:O1705)</f>
        <v>0</v>
      </c>
      <c r="Q1705" s="161">
        <f>M1705*G1705</f>
        <v>0</v>
      </c>
      <c r="R1705" s="161">
        <f>G1705*P1705</f>
        <v>0</v>
      </c>
      <c r="S1705" s="160">
        <f>SUM(Q1705:R1705)</f>
        <v>0</v>
      </c>
      <c r="T1705" s="159"/>
      <c r="U1705" s="158"/>
      <c r="V1705" s="158"/>
      <c r="W1705" s="158"/>
      <c r="X1705" s="94" t="s">
        <v>33</v>
      </c>
      <c r="Y1705" s="94"/>
      <c r="Z1705" s="94" t="s">
        <v>16</v>
      </c>
      <c r="AA1705" s="94" t="s">
        <v>80</v>
      </c>
      <c r="AB1705" s="2"/>
      <c r="AC1705" s="2">
        <v>0</v>
      </c>
      <c r="AD1705" s="93">
        <f>+M1705</f>
        <v>0</v>
      </c>
      <c r="AE1705" s="93">
        <f>+AD1705*14%</f>
        <v>0</v>
      </c>
      <c r="AF1705" s="93">
        <f>+AD1705*35%</f>
        <v>0</v>
      </c>
      <c r="AG1705" s="93">
        <f>+AD1705*F1705</f>
        <v>0</v>
      </c>
      <c r="AH1705" s="93">
        <f>+AE1705*F1705</f>
        <v>0</v>
      </c>
      <c r="AI1705" s="93">
        <f>+AF1705*F1705</f>
        <v>0</v>
      </c>
      <c r="AJ1705" s="93">
        <f>SUM(AG1705:AI1705)</f>
        <v>0</v>
      </c>
      <c r="AK1705" s="93">
        <f>+AD1705*G1705</f>
        <v>0</v>
      </c>
      <c r="AL1705" s="93">
        <f>+AE1705*G1705</f>
        <v>0</v>
      </c>
      <c r="AM1705" s="93">
        <f>+AF1705*G1705</f>
        <v>0</v>
      </c>
      <c r="AN1705" s="93">
        <f>SUM(AK1705:AM1705)</f>
        <v>0</v>
      </c>
      <c r="AQ1705" s="145" t="s">
        <v>525</v>
      </c>
      <c r="AU1705" s="8">
        <f>+K1705</f>
        <v>0</v>
      </c>
      <c r="AV1705" s="8">
        <f>+L1705</f>
        <v>0</v>
      </c>
      <c r="AW1705" s="2">
        <f>+M1705</f>
        <v>0</v>
      </c>
      <c r="AX1705" s="8">
        <f>F1705*AW1705</f>
        <v>0</v>
      </c>
      <c r="AY1705" s="8">
        <f>IF(AQ1705="CT",7%,5%)*AX1705</f>
        <v>0</v>
      </c>
      <c r="AZ1705" s="8">
        <f>AX1705*2%</f>
        <v>0</v>
      </c>
      <c r="BA1705" s="8">
        <f>IF(BB1705&gt;0,0,AX1705*5%)</f>
        <v>0</v>
      </c>
      <c r="BB1705" s="8">
        <f>(AX1705-BG1705)*35%</f>
        <v>0</v>
      </c>
      <c r="BC1705" s="8">
        <f>+AX1705+AY1705+AZ1705+BA1705+BB1705</f>
        <v>0</v>
      </c>
      <c r="BD1705" s="8">
        <f>AX1705-AT1705</f>
        <v>0</v>
      </c>
      <c r="BE1705" s="2"/>
      <c r="BH1705" s="2"/>
    </row>
    <row r="1706" spans="2:60" ht="34" hidden="1" outlineLevel="1" x14ac:dyDescent="0.2">
      <c r="B1706" s="82">
        <v>34</v>
      </c>
      <c r="C1706" s="144" t="s">
        <v>765</v>
      </c>
      <c r="D1706" s="144"/>
      <c r="E1706" s="82" t="s">
        <v>104</v>
      </c>
      <c r="F1706" s="143">
        <v>986.81870000000004</v>
      </c>
      <c r="G1706" s="142">
        <f>+[2]THKL!F1713</f>
        <v>986.81870000000004</v>
      </c>
      <c r="H1706" s="132"/>
      <c r="I1706" s="132"/>
      <c r="J1706" s="132"/>
      <c r="K1706" s="156" t="str">
        <f>$K$750</f>
        <v>Bao gồm</v>
      </c>
      <c r="L1706" s="157">
        <f>$L$750</f>
        <v>2123825.9787777774</v>
      </c>
      <c r="M1706" s="157">
        <f>SUM(K1706:L1706)</f>
        <v>2123825.9787777774</v>
      </c>
      <c r="N1706" s="83">
        <f>IF(V1706&lt;&gt;"VTC VHm",_xlfn.XLOOKUP(Z1706,$AC$4015:$AC$4035,$AD$4015:$AD$4035,0)*M1706,_xlfn.XLOOKUP(Z1706,$AC$4015:$AC$4035,$AD$4015:$AD$4035,0)*L1706)</f>
        <v>743339.092572222</v>
      </c>
      <c r="O1706" s="83">
        <f>IF(V1706&lt;&gt;"VTC VHm",_xlfn.XLOOKUP(Z1706,$AC$4015:$AC$4035,$AE$4015:$AE$4035,0)*M1706,_xlfn.XLOOKUP(Z1706,$AC$4015:$AC$4035,$AE$4015:$AE$4035,0)*L1706)</f>
        <v>0</v>
      </c>
      <c r="P1706" s="83">
        <f>SUM(N1706:O1706)</f>
        <v>743339.092572222</v>
      </c>
      <c r="Q1706" s="157">
        <f>M1706*G1706</f>
        <v>2095831191.4037139</v>
      </c>
      <c r="R1706" s="157">
        <f>G1706*P1706</f>
        <v>733540916.99129975</v>
      </c>
      <c r="S1706" s="83">
        <f>SUM(Q1706:R1706)</f>
        <v>2829372108.3950138</v>
      </c>
      <c r="T1706" s="156" t="s">
        <v>50</v>
      </c>
      <c r="U1706" s="132"/>
      <c r="V1706" s="132"/>
      <c r="W1706" s="132"/>
      <c r="X1706" s="44" t="s">
        <v>33</v>
      </c>
      <c r="Y1706" s="44"/>
      <c r="Z1706" s="44" t="s">
        <v>16</v>
      </c>
      <c r="AA1706" s="44" t="s">
        <v>80</v>
      </c>
      <c r="AB1706" s="2">
        <v>2521473.7047307859</v>
      </c>
      <c r="AC1706" s="2">
        <v>2488237403.3866181</v>
      </c>
      <c r="AD1706" s="2">
        <f>+M1706</f>
        <v>2123825.9787777774</v>
      </c>
      <c r="AE1706" s="2">
        <f>+AD1706*14%</f>
        <v>297335.63702888886</v>
      </c>
      <c r="AF1706" s="155">
        <f>+AD1706*35%</f>
        <v>743339.092572222</v>
      </c>
      <c r="AG1706" s="2">
        <f>+AD1706*F1706</f>
        <v>2095831191.4037139</v>
      </c>
      <c r="AH1706" s="2">
        <f>+AE1706*F1706</f>
        <v>293416366.79651999</v>
      </c>
      <c r="AI1706" s="2">
        <f>+AF1706*F1706</f>
        <v>733540916.99129975</v>
      </c>
      <c r="AJ1706" s="2">
        <f>SUM(AG1706:AI1706)</f>
        <v>3122788475.1915336</v>
      </c>
      <c r="AK1706" s="2">
        <f>+AD1706*G1706</f>
        <v>2095831191.4037139</v>
      </c>
      <c r="AL1706" s="2">
        <f>+AE1706*G1706</f>
        <v>293416366.79651999</v>
      </c>
      <c r="AM1706" s="2">
        <f>+AF1706*G1706</f>
        <v>733540916.99129975</v>
      </c>
      <c r="AN1706" s="155">
        <f>SUM(AK1706:AM1706)</f>
        <v>3122788475.1915336</v>
      </c>
      <c r="AQ1706" s="145" t="s">
        <v>525</v>
      </c>
      <c r="AU1706" s="8">
        <f>+BH1706</f>
        <v>250000</v>
      </c>
      <c r="AV1706" s="8">
        <f>+L1706</f>
        <v>2123825.9787777774</v>
      </c>
      <c r="AW1706" s="2">
        <f>+AU1706+AV1706</f>
        <v>2373825.9787777774</v>
      </c>
      <c r="AX1706" s="8">
        <f>F1706*AW1706</f>
        <v>2342535866.4037142</v>
      </c>
      <c r="AY1706" s="8">
        <f>IF(AQ1706="CT",7%,5%)*AX1706</f>
        <v>163977510.64826</v>
      </c>
      <c r="AZ1706" s="8">
        <f>AX1706*2%</f>
        <v>46850717.328074284</v>
      </c>
      <c r="BA1706" s="8">
        <f>IF(BB1706&gt;0,0,AX1706*5%)</f>
        <v>0</v>
      </c>
      <c r="BB1706" s="8">
        <f>(AX1706-BG1706)*35%</f>
        <v>819887553.24129987</v>
      </c>
      <c r="BC1706" s="8">
        <f>+AX1706+AY1706+AZ1706+BA1706+BB1706</f>
        <v>3373251647.6213484</v>
      </c>
      <c r="BD1706" s="8">
        <f>AX1706-AT1706</f>
        <v>2342535866.4037142</v>
      </c>
      <c r="BE1706" s="2"/>
      <c r="BH1706" s="2">
        <v>250000</v>
      </c>
    </row>
    <row r="1707" spans="2:60" ht="51" hidden="1" outlineLevel="1" x14ac:dyDescent="0.2">
      <c r="B1707" s="82">
        <v>35</v>
      </c>
      <c r="C1707" s="144" t="s">
        <v>901</v>
      </c>
      <c r="D1707" s="144"/>
      <c r="E1707" s="82" t="s">
        <v>91</v>
      </c>
      <c r="F1707" s="143">
        <v>94.349599999999995</v>
      </c>
      <c r="G1707" s="142">
        <f>+[2]THKL!F1714</f>
        <v>94.349599999999995</v>
      </c>
      <c r="H1707" s="132"/>
      <c r="I1707" s="132"/>
      <c r="J1707" s="132"/>
      <c r="K1707" s="156">
        <f>$K$4010*1000</f>
        <v>15050000</v>
      </c>
      <c r="L1707" s="157">
        <f>'[3]BDG (XD)'!$AA$964*1000</f>
        <v>7690671</v>
      </c>
      <c r="M1707" s="157">
        <f>SUM(K1707:L1707)</f>
        <v>22740671</v>
      </c>
      <c r="N1707" s="83">
        <f>IF(V1707&lt;&gt;"VTC VHm",_xlfn.XLOOKUP(Z1707,$AC$4015:$AC$4035,$AD$4015:$AD$4035,0)*M1707,_xlfn.XLOOKUP(Z1707,$AC$4015:$AC$4035,$AD$4015:$AD$4035,0)*L1707)</f>
        <v>2691734.8499999996</v>
      </c>
      <c r="O1707" s="83">
        <f>IF(V1707&lt;&gt;"VTC VHm",_xlfn.XLOOKUP(Z1707,$AC$4015:$AC$4035,$AE$4015:$AE$4035,0)*M1707,_xlfn.XLOOKUP(Z1707,$AC$4015:$AC$4035,$AE$4015:$AE$4035,0)*L1707)</f>
        <v>0</v>
      </c>
      <c r="P1707" s="83">
        <f>SUM(N1707:O1707)</f>
        <v>2691734.8499999996</v>
      </c>
      <c r="Q1707" s="157">
        <f>M1707*G1707</f>
        <v>2145573212.5816</v>
      </c>
      <c r="R1707" s="157">
        <f>G1707*P1707</f>
        <v>253964106.40355995</v>
      </c>
      <c r="S1707" s="83">
        <f>SUM(Q1707:R1707)</f>
        <v>2399537318.9851599</v>
      </c>
      <c r="T1707" s="156" t="s">
        <v>50</v>
      </c>
      <c r="U1707" s="132"/>
      <c r="V1707" s="82" t="s">
        <v>34</v>
      </c>
      <c r="W1707" s="132"/>
      <c r="X1707" s="44" t="s">
        <v>33</v>
      </c>
      <c r="Y1707" s="44"/>
      <c r="Z1707" s="44" t="s">
        <v>16</v>
      </c>
      <c r="AA1707" s="44" t="s">
        <v>80</v>
      </c>
      <c r="AB1707" s="2">
        <v>23933441.292949077</v>
      </c>
      <c r="AC1707" s="2">
        <v>2258110612.6132283</v>
      </c>
      <c r="AD1707" s="2">
        <f>+M1707</f>
        <v>22740671</v>
      </c>
      <c r="AE1707" s="2">
        <f>+AD1707*14%</f>
        <v>3183693.9400000004</v>
      </c>
      <c r="AF1707" s="155">
        <f>+AD1707*35%</f>
        <v>7959234.8499999996</v>
      </c>
      <c r="AG1707" s="2">
        <f>+AD1707*F1707</f>
        <v>2145573212.5816</v>
      </c>
      <c r="AH1707" s="2">
        <f>+AE1707*F1707</f>
        <v>300380249.76142401</v>
      </c>
      <c r="AI1707" s="2">
        <f>+AF1707*F1707</f>
        <v>750950624.40355992</v>
      </c>
      <c r="AJ1707" s="2">
        <f>SUM(AG1707:AI1707)</f>
        <v>3196904086.7465839</v>
      </c>
      <c r="AK1707" s="2">
        <f>+AD1707*G1707</f>
        <v>2145573212.5816</v>
      </c>
      <c r="AL1707" s="2">
        <f>+AE1707*G1707</f>
        <v>300380249.76142401</v>
      </c>
      <c r="AM1707" s="2">
        <f>+AF1707*G1707</f>
        <v>750950624.40355992</v>
      </c>
      <c r="AN1707" s="155">
        <f>SUM(AK1707:AM1707)</f>
        <v>3196904086.7465839</v>
      </c>
      <c r="AQ1707" s="145" t="s">
        <v>525</v>
      </c>
      <c r="AU1707" s="8">
        <f>+K1707</f>
        <v>15050000</v>
      </c>
      <c r="AV1707" s="8">
        <f>+L1707</f>
        <v>7690671</v>
      </c>
      <c r="AW1707" s="2">
        <f>+M1707</f>
        <v>22740671</v>
      </c>
      <c r="AX1707" s="8">
        <f>F1707*AW1707</f>
        <v>2145573212.5816</v>
      </c>
      <c r="AY1707" s="8">
        <f>IF(AQ1707="CT",7%,5%)*AX1707</f>
        <v>150190124.880712</v>
      </c>
      <c r="AZ1707" s="8">
        <f>AX1707*2%</f>
        <v>42911464.251631998</v>
      </c>
      <c r="BA1707" s="8">
        <f>IF(BB1707&gt;0,0,AX1707*5%)</f>
        <v>0</v>
      </c>
      <c r="BB1707" s="8">
        <f>(AX1707-BG1707)*35%</f>
        <v>253964106.40355995</v>
      </c>
      <c r="BC1707" s="8">
        <f>+AX1707+AY1707+AZ1707+BA1707+BB1707</f>
        <v>2592638908.1175041</v>
      </c>
      <c r="BD1707" s="8">
        <f>AX1707-AT1707</f>
        <v>2145573212.5816</v>
      </c>
      <c r="BE1707" s="2"/>
      <c r="BG1707" s="7">
        <f>+K1707*F1707</f>
        <v>1419961480</v>
      </c>
      <c r="BH1707" s="2"/>
    </row>
    <row r="1708" spans="2:60" ht="51" hidden="1" outlineLevel="1" x14ac:dyDescent="0.2">
      <c r="B1708" s="82">
        <v>36</v>
      </c>
      <c r="C1708" s="144" t="s">
        <v>900</v>
      </c>
      <c r="D1708" s="144"/>
      <c r="E1708" s="82" t="s">
        <v>91</v>
      </c>
      <c r="F1708" s="143">
        <v>12.935499999999999</v>
      </c>
      <c r="G1708" s="142">
        <f>+[2]THKL!F1715</f>
        <v>12.935499999999999</v>
      </c>
      <c r="H1708" s="132"/>
      <c r="I1708" s="132"/>
      <c r="J1708" s="132"/>
      <c r="K1708" s="156">
        <f>$L$4010*1000</f>
        <v>15266666.666666666</v>
      </c>
      <c r="L1708" s="157">
        <f>'[3]BDG (XD)'!$AA$965*1000</f>
        <v>7690671</v>
      </c>
      <c r="M1708" s="157">
        <f>SUM(K1708:L1708)</f>
        <v>22957337.666666664</v>
      </c>
      <c r="N1708" s="83">
        <f>IF(V1708&lt;&gt;"VTC VHm",_xlfn.XLOOKUP(Z1708,$AC$4015:$AC$4035,$AD$4015:$AD$4035,0)*M1708,_xlfn.XLOOKUP(Z1708,$AC$4015:$AC$4035,$AD$4015:$AD$4035,0)*L1708)</f>
        <v>2691734.8499999996</v>
      </c>
      <c r="O1708" s="83">
        <f>IF(V1708&lt;&gt;"VTC VHm",_xlfn.XLOOKUP(Z1708,$AC$4015:$AC$4035,$AE$4015:$AE$4035,0)*M1708,_xlfn.XLOOKUP(Z1708,$AC$4015:$AC$4035,$AE$4015:$AE$4035,0)*L1708)</f>
        <v>0</v>
      </c>
      <c r="P1708" s="83">
        <f>SUM(N1708:O1708)</f>
        <v>2691734.8499999996</v>
      </c>
      <c r="Q1708" s="157">
        <f>M1708*G1708</f>
        <v>296964641.38716662</v>
      </c>
      <c r="R1708" s="157">
        <f>G1708*P1708</f>
        <v>34818936.152174994</v>
      </c>
      <c r="S1708" s="83">
        <f>SUM(Q1708:R1708)</f>
        <v>331783577.53934163</v>
      </c>
      <c r="T1708" s="156" t="s">
        <v>50</v>
      </c>
      <c r="U1708" s="132"/>
      <c r="V1708" s="82" t="s">
        <v>34</v>
      </c>
      <c r="W1708" s="132"/>
      <c r="X1708" s="44" t="s">
        <v>33</v>
      </c>
      <c r="Y1708" s="44"/>
      <c r="Z1708" s="44" t="s">
        <v>16</v>
      </c>
      <c r="AA1708" s="44" t="s">
        <v>80</v>
      </c>
      <c r="AB1708" s="2">
        <v>23425475.14512806</v>
      </c>
      <c r="AC1708" s="2">
        <v>303020233.73980403</v>
      </c>
      <c r="AD1708" s="2">
        <f>+M1708</f>
        <v>22957337.666666664</v>
      </c>
      <c r="AE1708" s="2">
        <f>+AD1708*14%</f>
        <v>3214027.2733333334</v>
      </c>
      <c r="AF1708" s="155">
        <f>+AD1708*35%</f>
        <v>8035068.1833333317</v>
      </c>
      <c r="AG1708" s="2">
        <f>+AD1708*F1708</f>
        <v>296964641.38716662</v>
      </c>
      <c r="AH1708" s="2">
        <f>+AE1708*F1708</f>
        <v>41575049.794203334</v>
      </c>
      <c r="AI1708" s="2">
        <f>+AF1708*F1708</f>
        <v>103937624.48550831</v>
      </c>
      <c r="AJ1708" s="2">
        <f>SUM(AG1708:AI1708)</f>
        <v>442477315.66687828</v>
      </c>
      <c r="AK1708" s="2">
        <f>+AD1708*G1708</f>
        <v>296964641.38716662</v>
      </c>
      <c r="AL1708" s="2">
        <f>+AE1708*G1708</f>
        <v>41575049.794203334</v>
      </c>
      <c r="AM1708" s="2">
        <f>+AF1708*G1708</f>
        <v>103937624.48550831</v>
      </c>
      <c r="AN1708" s="155">
        <f>SUM(AK1708:AM1708)</f>
        <v>442477315.66687828</v>
      </c>
      <c r="AQ1708" s="145" t="s">
        <v>525</v>
      </c>
      <c r="AU1708" s="8">
        <f>+K1708</f>
        <v>15266666.666666666</v>
      </c>
      <c r="AV1708" s="8">
        <f>+L1708</f>
        <v>7690671</v>
      </c>
      <c r="AW1708" s="2">
        <f>+M1708</f>
        <v>22957337.666666664</v>
      </c>
      <c r="AX1708" s="8">
        <f>F1708*AW1708</f>
        <v>296964641.38716662</v>
      </c>
      <c r="AY1708" s="8">
        <f>IF(AQ1708="CT",7%,5%)*AX1708</f>
        <v>20787524.897101667</v>
      </c>
      <c r="AZ1708" s="8">
        <f>AX1708*2%</f>
        <v>5939292.8277433328</v>
      </c>
      <c r="BA1708" s="8">
        <f>IF(BB1708&gt;0,0,AX1708*5%)</f>
        <v>0</v>
      </c>
      <c r="BB1708" s="8">
        <f>(AX1708-BG1708)*35%</f>
        <v>34818936.152174987</v>
      </c>
      <c r="BC1708" s="8">
        <f>+AX1708+AY1708+AZ1708+BA1708+BB1708</f>
        <v>358510395.26418662</v>
      </c>
      <c r="BD1708" s="8">
        <f>AX1708-AT1708</f>
        <v>296964641.38716662</v>
      </c>
      <c r="BE1708" s="2"/>
      <c r="BG1708" s="7">
        <f>+K1708*F1708</f>
        <v>197481966.66666666</v>
      </c>
      <c r="BH1708" s="2"/>
    </row>
    <row r="1709" spans="2:60" ht="17" hidden="1" outlineLevel="1" x14ac:dyDescent="0.2">
      <c r="B1709" s="82">
        <v>37</v>
      </c>
      <c r="C1709" s="144" t="s">
        <v>762</v>
      </c>
      <c r="D1709" s="144"/>
      <c r="E1709" s="82" t="s">
        <v>120</v>
      </c>
      <c r="F1709" s="143">
        <v>69.914100000000005</v>
      </c>
      <c r="G1709" s="142">
        <f>+[2]THKL!F1716</f>
        <v>69.914100000000005</v>
      </c>
      <c r="H1709" s="132"/>
      <c r="I1709" s="132"/>
      <c r="J1709" s="132"/>
      <c r="K1709" s="156" t="s">
        <v>89</v>
      </c>
      <c r="L1709" s="157">
        <f>'[3]BDG (XD)'!$AA$955*100</f>
        <v>26537135.877452388</v>
      </c>
      <c r="M1709" s="157">
        <f>SUM(K1709:L1709)</f>
        <v>26537135.877452388</v>
      </c>
      <c r="N1709" s="83">
        <f>IF(V1709&lt;&gt;"VTC VHm",_xlfn.XLOOKUP(Z1709,$AC$4015:$AC$4035,$AD$4015:$AD$4035,0)*M1709,_xlfn.XLOOKUP(Z1709,$AC$4015:$AC$4035,$AD$4015:$AD$4035,0)*L1709)</f>
        <v>9287997.5571083352</v>
      </c>
      <c r="O1709" s="83">
        <f>IF(V1709&lt;&gt;"VTC VHm",_xlfn.XLOOKUP(Z1709,$AC$4015:$AC$4035,$AE$4015:$AE$4035,0)*M1709,_xlfn.XLOOKUP(Z1709,$AC$4015:$AC$4035,$AE$4015:$AE$4035,0)*L1709)</f>
        <v>0</v>
      </c>
      <c r="P1709" s="83">
        <f>SUM(N1709:O1709)</f>
        <v>9287997.5571083352</v>
      </c>
      <c r="Q1709" s="157">
        <f>M1709*G1709</f>
        <v>1855319971.4497941</v>
      </c>
      <c r="R1709" s="157">
        <f>G1709*P1709</f>
        <v>649361990.00742793</v>
      </c>
      <c r="S1709" s="83">
        <f>SUM(Q1709:R1709)</f>
        <v>2504681961.457222</v>
      </c>
      <c r="T1709" s="156" t="s">
        <v>50</v>
      </c>
      <c r="U1709" s="132"/>
      <c r="V1709" s="132"/>
      <c r="W1709" s="132"/>
      <c r="X1709" s="44" t="s">
        <v>33</v>
      </c>
      <c r="Y1709" s="44"/>
      <c r="Z1709" s="44" t="s">
        <v>16</v>
      </c>
      <c r="AA1709" s="44" t="s">
        <v>80</v>
      </c>
      <c r="AB1709" s="2">
        <v>12037886.285118474</v>
      </c>
      <c r="AC1709" s="2">
        <v>841617985.52640152</v>
      </c>
      <c r="AD1709" s="2">
        <f>+M1709</f>
        <v>26537135.877452388</v>
      </c>
      <c r="AE1709" s="2">
        <f>+AD1709*14%</f>
        <v>3715199.0228433348</v>
      </c>
      <c r="AF1709" s="155">
        <f>+AD1709*35%</f>
        <v>9287997.5571083352</v>
      </c>
      <c r="AG1709" s="2">
        <f>+AD1709*F1709</f>
        <v>1855319971.4497941</v>
      </c>
      <c r="AH1709" s="2">
        <f>+AE1709*F1709</f>
        <v>259744796.0029712</v>
      </c>
      <c r="AI1709" s="2">
        <f>+AF1709*F1709</f>
        <v>649361990.00742793</v>
      </c>
      <c r="AJ1709" s="2">
        <f>SUM(AG1709:AI1709)</f>
        <v>2764426757.4601932</v>
      </c>
      <c r="AK1709" s="2">
        <f>+AD1709*G1709</f>
        <v>1855319971.4497941</v>
      </c>
      <c r="AL1709" s="2">
        <f>+AE1709*G1709</f>
        <v>259744796.0029712</v>
      </c>
      <c r="AM1709" s="2">
        <f>+AF1709*G1709</f>
        <v>649361990.00742793</v>
      </c>
      <c r="AN1709" s="155">
        <f>SUM(AK1709:AM1709)</f>
        <v>2764426757.4601932</v>
      </c>
      <c r="AQ1709" s="145" t="s">
        <v>525</v>
      </c>
      <c r="AU1709" s="8" t="str">
        <f>+K1709</f>
        <v>Bao gồm</v>
      </c>
      <c r="AV1709" s="8">
        <f>+L1709</f>
        <v>26537135.877452388</v>
      </c>
      <c r="AW1709" s="2">
        <f>+M1709</f>
        <v>26537135.877452388</v>
      </c>
      <c r="AX1709" s="8">
        <f>F1709*AW1709</f>
        <v>1855319971.4497941</v>
      </c>
      <c r="AY1709" s="8">
        <f>IF(AQ1709="CT",7%,5%)*AX1709</f>
        <v>129872398.0014856</v>
      </c>
      <c r="AZ1709" s="8">
        <f>AX1709*2%</f>
        <v>37106399.428995885</v>
      </c>
      <c r="BA1709" s="8">
        <f>IF(BB1709&gt;0,0,AX1709*5%)</f>
        <v>0</v>
      </c>
      <c r="BB1709" s="8">
        <f>(AX1709-BG1709)*35%</f>
        <v>649361990.00742793</v>
      </c>
      <c r="BC1709" s="8">
        <f>+AX1709+AY1709+AZ1709+BA1709+BB1709</f>
        <v>2671660758.8877034</v>
      </c>
      <c r="BD1709" s="8">
        <f>AX1709-AT1709</f>
        <v>1855319971.4497941</v>
      </c>
      <c r="BE1709" s="2"/>
      <c r="BH1709" s="2"/>
    </row>
    <row r="1710" spans="2:60" ht="51" hidden="1" outlineLevel="1" x14ac:dyDescent="0.2">
      <c r="B1710" s="82">
        <v>38</v>
      </c>
      <c r="C1710" s="144" t="s">
        <v>899</v>
      </c>
      <c r="D1710" s="144"/>
      <c r="E1710" s="82" t="s">
        <v>104</v>
      </c>
      <c r="F1710" s="143">
        <v>25.124700000000001</v>
      </c>
      <c r="G1710" s="142">
        <f>+[2]THKL!F1717</f>
        <v>25.124700000000001</v>
      </c>
      <c r="H1710" s="132"/>
      <c r="I1710" s="132"/>
      <c r="J1710" s="132"/>
      <c r="K1710" s="156" t="str">
        <f>$K$63</f>
        <v>Bao gồm</v>
      </c>
      <c r="L1710" s="157">
        <f>$L$63</f>
        <v>2086493.0457777777</v>
      </c>
      <c r="M1710" s="157">
        <f>SUM(K1710:L1710)</f>
        <v>2086493.0457777777</v>
      </c>
      <c r="N1710" s="83">
        <f>IF(V1710&lt;&gt;"VTC VHm",_xlfn.XLOOKUP(Z1710,$AC$4015:$AC$4035,$AD$4015:$AD$4035,0)*M1710,_xlfn.XLOOKUP(Z1710,$AC$4015:$AC$4035,$AD$4015:$AD$4035,0)*L1710)</f>
        <v>730272.56602222216</v>
      </c>
      <c r="O1710" s="83">
        <f>IF(V1710&lt;&gt;"VTC VHm",_xlfn.XLOOKUP(Z1710,$AC$4015:$AC$4035,$AE$4015:$AE$4035,0)*M1710,_xlfn.XLOOKUP(Z1710,$AC$4015:$AC$4035,$AE$4015:$AE$4035,0)*L1710)</f>
        <v>0</v>
      </c>
      <c r="P1710" s="83">
        <f>SUM(N1710:O1710)</f>
        <v>730272.56602222216</v>
      </c>
      <c r="Q1710" s="157">
        <f>M1710*G1710</f>
        <v>52422511.827252932</v>
      </c>
      <c r="R1710" s="157">
        <f>G1710*P1710</f>
        <v>18347879.139538527</v>
      </c>
      <c r="S1710" s="83">
        <f>SUM(Q1710:R1710)</f>
        <v>70770390.966791451</v>
      </c>
      <c r="T1710" s="156" t="s">
        <v>50</v>
      </c>
      <c r="U1710" s="132"/>
      <c r="V1710" s="132"/>
      <c r="W1710" s="132"/>
      <c r="X1710" s="44" t="s">
        <v>33</v>
      </c>
      <c r="Y1710" s="44"/>
      <c r="Z1710" s="44" t="s">
        <v>16</v>
      </c>
      <c r="AA1710" s="44" t="s">
        <v>80</v>
      </c>
      <c r="AB1710" s="2">
        <v>2746131.6459144149</v>
      </c>
      <c r="AC1710" s="2">
        <v>68995733.764105901</v>
      </c>
      <c r="AD1710" s="2">
        <f>+M1710</f>
        <v>2086493.0457777777</v>
      </c>
      <c r="AE1710" s="2">
        <f>+AD1710*14%</f>
        <v>292109.02640888892</v>
      </c>
      <c r="AF1710" s="155">
        <f>+AD1710*35%</f>
        <v>730272.56602222216</v>
      </c>
      <c r="AG1710" s="2">
        <f>+AD1710*F1710</f>
        <v>52422511.827252932</v>
      </c>
      <c r="AH1710" s="2">
        <f>+AE1710*F1710</f>
        <v>7339151.6558154114</v>
      </c>
      <c r="AI1710" s="2">
        <f>+AF1710*F1710</f>
        <v>18347879.139538527</v>
      </c>
      <c r="AJ1710" s="2">
        <f>SUM(AG1710:AI1710)</f>
        <v>78109542.622606874</v>
      </c>
      <c r="AK1710" s="2">
        <f>+AD1710*G1710</f>
        <v>52422511.827252932</v>
      </c>
      <c r="AL1710" s="2">
        <f>+AE1710*G1710</f>
        <v>7339151.6558154114</v>
      </c>
      <c r="AM1710" s="2">
        <f>+AF1710*G1710</f>
        <v>18347879.139538527</v>
      </c>
      <c r="AN1710" s="155">
        <f>SUM(AK1710:AM1710)</f>
        <v>78109542.622606874</v>
      </c>
      <c r="AQ1710" s="145" t="s">
        <v>525</v>
      </c>
      <c r="AU1710" s="8">
        <f>+BH1710</f>
        <v>250000</v>
      </c>
      <c r="AV1710" s="8">
        <f>+L1710</f>
        <v>2086493.0457777777</v>
      </c>
      <c r="AW1710" s="2">
        <f>+AU1710+AV1710</f>
        <v>2336493.0457777777</v>
      </c>
      <c r="AX1710" s="8">
        <f>F1710*AW1710</f>
        <v>58703686.827252932</v>
      </c>
      <c r="AY1710" s="8">
        <f>IF(AQ1710="CT",7%,5%)*AX1710</f>
        <v>4109258.0779077057</v>
      </c>
      <c r="AZ1710" s="8">
        <f>AX1710*2%</f>
        <v>1174073.7365450587</v>
      </c>
      <c r="BA1710" s="8">
        <f>IF(BB1710&gt;0,0,AX1710*5%)</f>
        <v>0</v>
      </c>
      <c r="BB1710" s="8">
        <f>(AX1710-BG1710)*35%</f>
        <v>20546290.389538527</v>
      </c>
      <c r="BC1710" s="8">
        <f>+AX1710+AY1710+AZ1710+BA1710+BB1710</f>
        <v>84533309.031244218</v>
      </c>
      <c r="BD1710" s="8">
        <f>AX1710-AT1710</f>
        <v>58703686.827252932</v>
      </c>
      <c r="BE1710" s="2"/>
      <c r="BH1710" s="2">
        <v>250000</v>
      </c>
    </row>
    <row r="1711" spans="2:60" ht="51" hidden="1" outlineLevel="1" x14ac:dyDescent="0.2">
      <c r="B1711" s="82">
        <v>39</v>
      </c>
      <c r="C1711" s="144" t="s">
        <v>759</v>
      </c>
      <c r="D1711" s="144"/>
      <c r="E1711" s="82" t="s">
        <v>91</v>
      </c>
      <c r="F1711" s="143">
        <v>1.2270000000000001</v>
      </c>
      <c r="G1711" s="142">
        <f>+[2]THKL!F1718</f>
        <v>1.2270000000000001</v>
      </c>
      <c r="H1711" s="132"/>
      <c r="I1711" s="132"/>
      <c r="J1711" s="132"/>
      <c r="K1711" s="156">
        <f>$K$4010*1000</f>
        <v>15050000</v>
      </c>
      <c r="L1711" s="157">
        <f>'[3]BDG (XD)'!$AA$968*1000</f>
        <v>8321571</v>
      </c>
      <c r="M1711" s="157">
        <f>SUM(K1711:L1711)</f>
        <v>23371571</v>
      </c>
      <c r="N1711" s="83">
        <f>IF(V1711&lt;&gt;"VTC VHm",_xlfn.XLOOKUP(Z1711,$AC$4015:$AC$4035,$AD$4015:$AD$4035,0)*M1711,_xlfn.XLOOKUP(Z1711,$AC$4015:$AC$4035,$AD$4015:$AD$4035,0)*L1711)</f>
        <v>2912549.8499999996</v>
      </c>
      <c r="O1711" s="83">
        <f>IF(V1711&lt;&gt;"VTC VHm",_xlfn.XLOOKUP(Z1711,$AC$4015:$AC$4035,$AE$4015:$AE$4035,0)*M1711,_xlfn.XLOOKUP(Z1711,$AC$4015:$AC$4035,$AE$4015:$AE$4035,0)*L1711)</f>
        <v>0</v>
      </c>
      <c r="P1711" s="83">
        <f>SUM(N1711:O1711)</f>
        <v>2912549.8499999996</v>
      </c>
      <c r="Q1711" s="157">
        <f>M1711*G1711</f>
        <v>28676917.617000002</v>
      </c>
      <c r="R1711" s="157">
        <f>G1711*P1711</f>
        <v>3573698.6659499998</v>
      </c>
      <c r="S1711" s="83">
        <f>SUM(Q1711:R1711)</f>
        <v>32250616.282950003</v>
      </c>
      <c r="T1711" s="156"/>
      <c r="U1711" s="132"/>
      <c r="V1711" s="82" t="s">
        <v>34</v>
      </c>
      <c r="W1711" s="132"/>
      <c r="X1711" s="44" t="s">
        <v>33</v>
      </c>
      <c r="Y1711" s="44"/>
      <c r="Z1711" s="44" t="s">
        <v>16</v>
      </c>
      <c r="AA1711" s="44" t="s">
        <v>80</v>
      </c>
      <c r="AB1711" s="2">
        <v>25636029.312910501</v>
      </c>
      <c r="AC1711" s="2">
        <v>31455407.966941185</v>
      </c>
      <c r="AD1711" s="2">
        <f>+M1711</f>
        <v>23371571</v>
      </c>
      <c r="AE1711" s="2">
        <f>+AD1711*14%</f>
        <v>3272019.9400000004</v>
      </c>
      <c r="AF1711" s="155">
        <f>+AD1711*35%</f>
        <v>8180049.8499999996</v>
      </c>
      <c r="AG1711" s="2">
        <f>+AD1711*F1711</f>
        <v>28676917.617000002</v>
      </c>
      <c r="AH1711" s="2">
        <f>+AE1711*F1711</f>
        <v>4014768.4663800006</v>
      </c>
      <c r="AI1711" s="2">
        <f>+AF1711*F1711</f>
        <v>10036921.16595</v>
      </c>
      <c r="AJ1711" s="2">
        <f>SUM(AG1711:AI1711)</f>
        <v>42728607.249329999</v>
      </c>
      <c r="AK1711" s="2">
        <f>+AD1711*G1711</f>
        <v>28676917.617000002</v>
      </c>
      <c r="AL1711" s="2">
        <f>+AE1711*G1711</f>
        <v>4014768.4663800006</v>
      </c>
      <c r="AM1711" s="2">
        <f>+AF1711*G1711</f>
        <v>10036921.16595</v>
      </c>
      <c r="AN1711" s="155">
        <f>SUM(AK1711:AM1711)</f>
        <v>42728607.249329999</v>
      </c>
      <c r="AQ1711" s="145" t="s">
        <v>525</v>
      </c>
      <c r="AU1711" s="8">
        <f>+K1711</f>
        <v>15050000</v>
      </c>
      <c r="AV1711" s="8">
        <f>+L1711</f>
        <v>8321571</v>
      </c>
      <c r="AW1711" s="2">
        <f>+M1711</f>
        <v>23371571</v>
      </c>
      <c r="AX1711" s="8">
        <f>F1711*AW1711</f>
        <v>28676917.617000002</v>
      </c>
      <c r="AY1711" s="8">
        <f>IF(AQ1711="CT",7%,5%)*AX1711</f>
        <v>2007384.2331900003</v>
      </c>
      <c r="AZ1711" s="8">
        <f>AX1711*2%</f>
        <v>573538.3523400001</v>
      </c>
      <c r="BA1711" s="8">
        <f>IF(BB1711&gt;0,0,AX1711*5%)</f>
        <v>0</v>
      </c>
      <c r="BB1711" s="8">
        <f>(AX1711-BG1711)*35%</f>
        <v>3573698.6659500008</v>
      </c>
      <c r="BC1711" s="8">
        <f>+AX1711+AY1711+AZ1711+BA1711+BB1711</f>
        <v>34831538.868480004</v>
      </c>
      <c r="BD1711" s="8">
        <f>AX1711-AT1711</f>
        <v>28676917.617000002</v>
      </c>
      <c r="BE1711" s="2"/>
      <c r="BG1711" s="7">
        <f>+K1711*F1711</f>
        <v>18466350</v>
      </c>
      <c r="BH1711" s="2"/>
    </row>
    <row r="1712" spans="2:60" ht="51" hidden="1" outlineLevel="1" x14ac:dyDescent="0.2">
      <c r="B1712" s="82">
        <v>40</v>
      </c>
      <c r="C1712" s="144" t="s">
        <v>758</v>
      </c>
      <c r="D1712" s="144"/>
      <c r="E1712" s="82" t="s">
        <v>91</v>
      </c>
      <c r="F1712" s="143">
        <v>1.5330999999999999</v>
      </c>
      <c r="G1712" s="142">
        <f>+[2]THKL!F1719</f>
        <v>1.5330999999999999</v>
      </c>
      <c r="H1712" s="132"/>
      <c r="I1712" s="132"/>
      <c r="J1712" s="132"/>
      <c r="K1712" s="156">
        <f>$L$4010*1000</f>
        <v>15266666.666666666</v>
      </c>
      <c r="L1712" s="157">
        <f>'[3]BDG (XD)'!$AA$969*1000</f>
        <v>8321571</v>
      </c>
      <c r="M1712" s="157">
        <f>SUM(K1712:L1712)</f>
        <v>23588237.666666664</v>
      </c>
      <c r="N1712" s="83">
        <f>IF(V1712&lt;&gt;"VTC VHm",_xlfn.XLOOKUP(Z1712,$AC$4015:$AC$4035,$AD$4015:$AD$4035,0)*M1712,_xlfn.XLOOKUP(Z1712,$AC$4015:$AC$4035,$AD$4015:$AD$4035,0)*L1712)</f>
        <v>2912549.8499999996</v>
      </c>
      <c r="O1712" s="83">
        <f>IF(V1712&lt;&gt;"VTC VHm",_xlfn.XLOOKUP(Z1712,$AC$4015:$AC$4035,$AE$4015:$AE$4035,0)*M1712,_xlfn.XLOOKUP(Z1712,$AC$4015:$AC$4035,$AE$4015:$AE$4035,0)*L1712)</f>
        <v>0</v>
      </c>
      <c r="P1712" s="83">
        <f>SUM(N1712:O1712)</f>
        <v>2912549.8499999996</v>
      </c>
      <c r="Q1712" s="157">
        <f>M1712*G1712</f>
        <v>36163127.166766658</v>
      </c>
      <c r="R1712" s="157">
        <f>G1712*P1712</f>
        <v>4465230.1750349989</v>
      </c>
      <c r="S1712" s="83">
        <f>SUM(Q1712:R1712)</f>
        <v>40628357.341801658</v>
      </c>
      <c r="T1712" s="156"/>
      <c r="U1712" s="132"/>
      <c r="V1712" s="82" t="s">
        <v>34</v>
      </c>
      <c r="W1712" s="132"/>
      <c r="X1712" s="44" t="s">
        <v>33</v>
      </c>
      <c r="Y1712" s="44"/>
      <c r="Z1712" s="44" t="s">
        <v>16</v>
      </c>
      <c r="AA1712" s="44" t="s">
        <v>80</v>
      </c>
      <c r="AB1712" s="2">
        <v>24919627.177100372</v>
      </c>
      <c r="AC1712" s="2">
        <v>38204280.425212577</v>
      </c>
      <c r="AD1712" s="2">
        <f>+M1712</f>
        <v>23588237.666666664</v>
      </c>
      <c r="AE1712" s="2">
        <f>+AD1712*14%</f>
        <v>3302353.2733333334</v>
      </c>
      <c r="AF1712" s="155">
        <f>+AD1712*35%</f>
        <v>8255883.1833333317</v>
      </c>
      <c r="AG1712" s="2">
        <f>+AD1712*F1712</f>
        <v>36163127.166766658</v>
      </c>
      <c r="AH1712" s="2">
        <f>+AE1712*F1712</f>
        <v>5062837.8033473333</v>
      </c>
      <c r="AI1712" s="2">
        <f>+AF1712*F1712</f>
        <v>12657094.50836833</v>
      </c>
      <c r="AJ1712" s="2">
        <f>SUM(AG1712:AI1712)</f>
        <v>53883059.478482321</v>
      </c>
      <c r="AK1712" s="2">
        <f>+AD1712*G1712</f>
        <v>36163127.166766658</v>
      </c>
      <c r="AL1712" s="2">
        <f>+AE1712*G1712</f>
        <v>5062837.8033473333</v>
      </c>
      <c r="AM1712" s="2">
        <f>+AF1712*G1712</f>
        <v>12657094.50836833</v>
      </c>
      <c r="AN1712" s="155">
        <f>SUM(AK1712:AM1712)</f>
        <v>53883059.478482321</v>
      </c>
      <c r="AQ1712" s="145" t="s">
        <v>525</v>
      </c>
      <c r="AU1712" s="8">
        <f>+K1712</f>
        <v>15266666.666666666</v>
      </c>
      <c r="AV1712" s="8">
        <f>+L1712</f>
        <v>8321571</v>
      </c>
      <c r="AW1712" s="2">
        <f>+M1712</f>
        <v>23588237.666666664</v>
      </c>
      <c r="AX1712" s="8">
        <f>F1712*AW1712</f>
        <v>36163127.166766658</v>
      </c>
      <c r="AY1712" s="8">
        <f>IF(AQ1712="CT",7%,5%)*AX1712</f>
        <v>2531418.9016736662</v>
      </c>
      <c r="AZ1712" s="8">
        <f>AX1712*2%</f>
        <v>723262.54333533323</v>
      </c>
      <c r="BA1712" s="8">
        <f>IF(BB1712&gt;0,0,AX1712*5%)</f>
        <v>0</v>
      </c>
      <c r="BB1712" s="8">
        <f>(AX1712-BG1712)*35%</f>
        <v>4465230.175034998</v>
      </c>
      <c r="BC1712" s="8">
        <f>+AX1712+AY1712+AZ1712+BA1712+BB1712</f>
        <v>43883038.786810659</v>
      </c>
      <c r="BD1712" s="8">
        <f>AX1712-AT1712</f>
        <v>36163127.166766658</v>
      </c>
      <c r="BE1712" s="2"/>
      <c r="BG1712" s="7">
        <f>+K1712*F1712</f>
        <v>23405326.666666664</v>
      </c>
      <c r="BH1712" s="2"/>
    </row>
    <row r="1713" spans="2:60" ht="34" hidden="1" outlineLevel="1" x14ac:dyDescent="0.2">
      <c r="B1713" s="82">
        <v>41</v>
      </c>
      <c r="C1713" s="144" t="s">
        <v>280</v>
      </c>
      <c r="D1713" s="144"/>
      <c r="E1713" s="82" t="s">
        <v>120</v>
      </c>
      <c r="F1713" s="143">
        <v>4.2366999999999999</v>
      </c>
      <c r="G1713" s="142">
        <f>+[2]THKL!F1720</f>
        <v>4.2366999999999999</v>
      </c>
      <c r="H1713" s="132"/>
      <c r="I1713" s="132"/>
      <c r="J1713" s="132"/>
      <c r="K1713" s="156" t="s">
        <v>89</v>
      </c>
      <c r="L1713" s="157">
        <f>'[3]BDG (XD)'!$AA$953*100</f>
        <v>26537135.877452388</v>
      </c>
      <c r="M1713" s="157">
        <f>SUM(K1713:L1713)</f>
        <v>26537135.877452388</v>
      </c>
      <c r="N1713" s="83">
        <f>IF(V1713&lt;&gt;"VTC VHm",_xlfn.XLOOKUP(Z1713,$AC$4015:$AC$4035,$AD$4015:$AD$4035,0)*M1713,_xlfn.XLOOKUP(Z1713,$AC$4015:$AC$4035,$AD$4015:$AD$4035,0)*L1713)</f>
        <v>9287997.5571083352</v>
      </c>
      <c r="O1713" s="83">
        <f>IF(V1713&lt;&gt;"VTC VHm",_xlfn.XLOOKUP(Z1713,$AC$4015:$AC$4035,$AE$4015:$AE$4035,0)*M1713,_xlfn.XLOOKUP(Z1713,$AC$4015:$AC$4035,$AE$4015:$AE$4035,0)*L1713)</f>
        <v>0</v>
      </c>
      <c r="P1713" s="83">
        <f>SUM(N1713:O1713)</f>
        <v>9287997.5571083352</v>
      </c>
      <c r="Q1713" s="157">
        <f>M1713*G1713</f>
        <v>112429883.57200253</v>
      </c>
      <c r="R1713" s="157">
        <f>G1713*P1713</f>
        <v>39350459.250200883</v>
      </c>
      <c r="S1713" s="83">
        <f>SUM(Q1713:R1713)</f>
        <v>151780342.8222034</v>
      </c>
      <c r="T1713" s="156" t="s">
        <v>50</v>
      </c>
      <c r="U1713" s="132"/>
      <c r="V1713" s="132"/>
      <c r="W1713" s="132"/>
      <c r="X1713" s="44" t="s">
        <v>33</v>
      </c>
      <c r="Y1713" s="44"/>
      <c r="Z1713" s="44" t="s">
        <v>16</v>
      </c>
      <c r="AA1713" s="44" t="s">
        <v>80</v>
      </c>
      <c r="AB1713" s="2">
        <v>9861205.6853036508</v>
      </c>
      <c r="AC1713" s="2">
        <v>41778970.126925975</v>
      </c>
      <c r="AD1713" s="2">
        <f>+M1713</f>
        <v>26537135.877452388</v>
      </c>
      <c r="AE1713" s="2">
        <f>+AD1713*14%</f>
        <v>3715199.0228433348</v>
      </c>
      <c r="AF1713" s="155">
        <f>+AD1713*35%</f>
        <v>9287997.5571083352</v>
      </c>
      <c r="AG1713" s="2">
        <f>+AD1713*F1713</f>
        <v>112429883.57200253</v>
      </c>
      <c r="AH1713" s="2">
        <f>+AE1713*F1713</f>
        <v>15740183.700080356</v>
      </c>
      <c r="AI1713" s="2">
        <f>+AF1713*F1713</f>
        <v>39350459.250200883</v>
      </c>
      <c r="AJ1713" s="2">
        <f>SUM(AG1713:AI1713)</f>
        <v>167520526.52228376</v>
      </c>
      <c r="AK1713" s="2">
        <f>+AD1713*G1713</f>
        <v>112429883.57200253</v>
      </c>
      <c r="AL1713" s="2">
        <f>+AE1713*G1713</f>
        <v>15740183.700080356</v>
      </c>
      <c r="AM1713" s="2">
        <f>+AF1713*G1713</f>
        <v>39350459.250200883</v>
      </c>
      <c r="AN1713" s="155">
        <f>SUM(AK1713:AM1713)</f>
        <v>167520526.52228376</v>
      </c>
      <c r="AQ1713" s="145" t="s">
        <v>525</v>
      </c>
      <c r="AU1713" s="8" t="str">
        <f>+K1713</f>
        <v>Bao gồm</v>
      </c>
      <c r="AV1713" s="8">
        <f>+L1713</f>
        <v>26537135.877452388</v>
      </c>
      <c r="AW1713" s="2">
        <f>+M1713</f>
        <v>26537135.877452388</v>
      </c>
      <c r="AX1713" s="8">
        <f>F1713*AW1713</f>
        <v>112429883.57200253</v>
      </c>
      <c r="AY1713" s="8">
        <f>IF(AQ1713="CT",7%,5%)*AX1713</f>
        <v>7870091.8500401778</v>
      </c>
      <c r="AZ1713" s="8">
        <f>AX1713*2%</f>
        <v>2248597.6714400505</v>
      </c>
      <c r="BA1713" s="8">
        <f>IF(BB1713&gt;0,0,AX1713*5%)</f>
        <v>0</v>
      </c>
      <c r="BB1713" s="8">
        <f>(AX1713-BG1713)*35%</f>
        <v>39350459.250200883</v>
      </c>
      <c r="BC1713" s="8">
        <f>+AX1713+AY1713+AZ1713+BA1713+BB1713</f>
        <v>161899032.34368366</v>
      </c>
      <c r="BD1713" s="8">
        <f>AX1713-AT1713</f>
        <v>112429883.57200253</v>
      </c>
      <c r="BE1713" s="2"/>
      <c r="BH1713" s="2"/>
    </row>
    <row r="1714" spans="2:60" ht="34" hidden="1" outlineLevel="1" x14ac:dyDescent="0.2">
      <c r="B1714" s="82">
        <v>42</v>
      </c>
      <c r="C1714" s="144" t="s">
        <v>898</v>
      </c>
      <c r="D1714" s="144"/>
      <c r="E1714" s="82" t="s">
        <v>104</v>
      </c>
      <c r="F1714" s="143">
        <v>30.630500000000001</v>
      </c>
      <c r="G1714" s="142">
        <f>+[2]THKL!F1721</f>
        <v>30.630500000000001</v>
      </c>
      <c r="H1714" s="132"/>
      <c r="I1714" s="132"/>
      <c r="J1714" s="132"/>
      <c r="K1714" s="156" t="str">
        <f>$K$765</f>
        <v>Bao gồm</v>
      </c>
      <c r="L1714" s="157">
        <f>$L$765</f>
        <v>2145700</v>
      </c>
      <c r="M1714" s="157">
        <f>SUM(K1714:L1714)</f>
        <v>2145700</v>
      </c>
      <c r="N1714" s="83">
        <f>IF(V1714&lt;&gt;"VTC VHm",_xlfn.XLOOKUP(Z1714,$AC$4015:$AC$4035,$AD$4015:$AD$4035,0)*M1714,_xlfn.XLOOKUP(Z1714,$AC$4015:$AC$4035,$AD$4015:$AD$4035,0)*L1714)</f>
        <v>750995</v>
      </c>
      <c r="O1714" s="83">
        <f>IF(V1714&lt;&gt;"VTC VHm",_xlfn.XLOOKUP(Z1714,$AC$4015:$AC$4035,$AE$4015:$AE$4035,0)*M1714,_xlfn.XLOOKUP(Z1714,$AC$4015:$AC$4035,$AE$4015:$AE$4035,0)*L1714)</f>
        <v>0</v>
      </c>
      <c r="P1714" s="83">
        <f>SUM(N1714:O1714)</f>
        <v>750995</v>
      </c>
      <c r="Q1714" s="157">
        <f>M1714*G1714</f>
        <v>65723863.850000001</v>
      </c>
      <c r="R1714" s="157">
        <f>G1714*P1714</f>
        <v>23003352.3475</v>
      </c>
      <c r="S1714" s="83">
        <f>SUM(Q1714:R1714)</f>
        <v>88727216.197500005</v>
      </c>
      <c r="T1714" s="125" t="s">
        <v>103</v>
      </c>
      <c r="U1714" s="132"/>
      <c r="V1714" s="132"/>
      <c r="W1714" s="132"/>
      <c r="X1714" s="44" t="s">
        <v>33</v>
      </c>
      <c r="Y1714" s="44"/>
      <c r="Z1714" s="44" t="s">
        <v>16</v>
      </c>
      <c r="AA1714" s="44" t="s">
        <v>80</v>
      </c>
      <c r="AB1714" s="2">
        <v>2394024.9575619171</v>
      </c>
      <c r="AC1714" s="2">
        <v>73330181.462600306</v>
      </c>
      <c r="AD1714" s="2">
        <f>+M1714</f>
        <v>2145700</v>
      </c>
      <c r="AE1714" s="2">
        <f>+AD1714*14%</f>
        <v>300398</v>
      </c>
      <c r="AF1714" s="155">
        <f>+AD1714*35%</f>
        <v>750995</v>
      </c>
      <c r="AG1714" s="2">
        <f>+AD1714*F1714</f>
        <v>65723863.850000001</v>
      </c>
      <c r="AH1714" s="2">
        <f>+AE1714*F1714</f>
        <v>9201340.9390000012</v>
      </c>
      <c r="AI1714" s="2">
        <f>+AF1714*F1714</f>
        <v>23003352.3475</v>
      </c>
      <c r="AJ1714" s="2">
        <f>SUM(AG1714:AI1714)</f>
        <v>97928557.136500001</v>
      </c>
      <c r="AK1714" s="2">
        <f>+AD1714*G1714</f>
        <v>65723863.850000001</v>
      </c>
      <c r="AL1714" s="2">
        <f>+AE1714*G1714</f>
        <v>9201340.9390000012</v>
      </c>
      <c r="AM1714" s="2">
        <f>+AF1714*G1714</f>
        <v>23003352.3475</v>
      </c>
      <c r="AN1714" s="155">
        <f>SUM(AK1714:AM1714)</f>
        <v>97928557.136500001</v>
      </c>
      <c r="AQ1714" s="145" t="s">
        <v>525</v>
      </c>
      <c r="AU1714" s="8">
        <f>+BH1714</f>
        <v>250000</v>
      </c>
      <c r="AV1714" s="8">
        <f>+L1714</f>
        <v>2145700</v>
      </c>
      <c r="AW1714" s="2">
        <f>+AU1714+AV1714</f>
        <v>2395700</v>
      </c>
      <c r="AX1714" s="8">
        <f>F1714*AW1714</f>
        <v>73381488.850000009</v>
      </c>
      <c r="AY1714" s="8">
        <f>IF(AQ1714="CT",7%,5%)*AX1714</f>
        <v>5136704.2195000015</v>
      </c>
      <c r="AZ1714" s="8">
        <f>AX1714*2%</f>
        <v>1467629.7770000002</v>
      </c>
      <c r="BA1714" s="8">
        <f>IF(BB1714&gt;0,0,AX1714*5%)</f>
        <v>0</v>
      </c>
      <c r="BB1714" s="8">
        <f>(AX1714-BG1714)*35%</f>
        <v>25683521.0975</v>
      </c>
      <c r="BC1714" s="8">
        <f>+AX1714+AY1714+AZ1714+BA1714+BB1714</f>
        <v>105669343.94400001</v>
      </c>
      <c r="BD1714" s="8">
        <f>AX1714-AT1714</f>
        <v>73381488.850000009</v>
      </c>
      <c r="BE1714" s="2"/>
      <c r="BH1714" s="2">
        <v>250000</v>
      </c>
    </row>
    <row r="1715" spans="2:60" ht="51" hidden="1" outlineLevel="1" x14ac:dyDescent="0.2">
      <c r="B1715" s="82">
        <v>43</v>
      </c>
      <c r="C1715" s="144" t="s">
        <v>897</v>
      </c>
      <c r="D1715" s="144"/>
      <c r="E1715" s="82" t="s">
        <v>91</v>
      </c>
      <c r="F1715" s="143">
        <v>2.8052000000000001</v>
      </c>
      <c r="G1715" s="142">
        <f>+[2]THKL!F1722</f>
        <v>2.8052000000000001</v>
      </c>
      <c r="H1715" s="132"/>
      <c r="I1715" s="132"/>
      <c r="J1715" s="132"/>
      <c r="K1715" s="156">
        <f>$K$4010*1000</f>
        <v>15050000</v>
      </c>
      <c r="L1715" s="157">
        <f>'[3]BDG (XD)'!$AA$972*1000</f>
        <v>8321571</v>
      </c>
      <c r="M1715" s="157">
        <f>SUM(K1715:L1715)</f>
        <v>23371571</v>
      </c>
      <c r="N1715" s="83">
        <f>IF(V1715&lt;&gt;"VTC VHm",_xlfn.XLOOKUP(Z1715,$AC$4015:$AC$4035,$AD$4015:$AD$4035,0)*M1715,_xlfn.XLOOKUP(Z1715,$AC$4015:$AC$4035,$AD$4015:$AD$4035,0)*L1715)</f>
        <v>2912549.8499999996</v>
      </c>
      <c r="O1715" s="83">
        <f>IF(V1715&lt;&gt;"VTC VHm",_xlfn.XLOOKUP(Z1715,$AC$4015:$AC$4035,$AE$4015:$AE$4035,0)*M1715,_xlfn.XLOOKUP(Z1715,$AC$4015:$AC$4035,$AE$4015:$AE$4035,0)*L1715)</f>
        <v>0</v>
      </c>
      <c r="P1715" s="83">
        <f>SUM(N1715:O1715)</f>
        <v>2912549.8499999996</v>
      </c>
      <c r="Q1715" s="157">
        <f>M1715*G1715</f>
        <v>65561930.9692</v>
      </c>
      <c r="R1715" s="157">
        <f>G1715*P1715</f>
        <v>8170284.8392199995</v>
      </c>
      <c r="S1715" s="83">
        <f>SUM(Q1715:R1715)</f>
        <v>73732215.808420002</v>
      </c>
      <c r="T1715" s="156"/>
      <c r="U1715" s="132"/>
      <c r="V1715" s="82" t="s">
        <v>34</v>
      </c>
      <c r="W1715" s="132"/>
      <c r="X1715" s="44" t="s">
        <v>33</v>
      </c>
      <c r="Y1715" s="44"/>
      <c r="Z1715" s="44" t="s">
        <v>16</v>
      </c>
      <c r="AA1715" s="44" t="s">
        <v>80</v>
      </c>
      <c r="AB1715" s="2">
        <v>25406405.592674155</v>
      </c>
      <c r="AC1715" s="2">
        <v>71270048.968569547</v>
      </c>
      <c r="AD1715" s="2">
        <f>+M1715</f>
        <v>23371571</v>
      </c>
      <c r="AE1715" s="2">
        <f>+AD1715*14%</f>
        <v>3272019.9400000004</v>
      </c>
      <c r="AF1715" s="155">
        <f>+AD1715*35%</f>
        <v>8180049.8499999996</v>
      </c>
      <c r="AG1715" s="2">
        <f>+AD1715*F1715</f>
        <v>65561930.9692</v>
      </c>
      <c r="AH1715" s="2">
        <f>+AE1715*F1715</f>
        <v>9178670.3356880024</v>
      </c>
      <c r="AI1715" s="2">
        <f>+AF1715*F1715</f>
        <v>22946675.839219999</v>
      </c>
      <c r="AJ1715" s="2">
        <f>SUM(AG1715:AI1715)</f>
        <v>97687277.144108012</v>
      </c>
      <c r="AK1715" s="2">
        <f>+AD1715*G1715</f>
        <v>65561930.9692</v>
      </c>
      <c r="AL1715" s="2">
        <f>+AE1715*G1715</f>
        <v>9178670.3356880024</v>
      </c>
      <c r="AM1715" s="2">
        <f>+AF1715*G1715</f>
        <v>22946675.839219999</v>
      </c>
      <c r="AN1715" s="155">
        <f>SUM(AK1715:AM1715)</f>
        <v>97687277.144108012</v>
      </c>
      <c r="AQ1715" s="145" t="s">
        <v>525</v>
      </c>
      <c r="AU1715" s="8">
        <f>+K1715</f>
        <v>15050000</v>
      </c>
      <c r="AV1715" s="8">
        <f>+L1715</f>
        <v>8321571</v>
      </c>
      <c r="AW1715" s="2">
        <f>+M1715</f>
        <v>23371571</v>
      </c>
      <c r="AX1715" s="8">
        <f>F1715*AW1715</f>
        <v>65561930.9692</v>
      </c>
      <c r="AY1715" s="8">
        <f>IF(AQ1715="CT",7%,5%)*AX1715</f>
        <v>4589335.1678440003</v>
      </c>
      <c r="AZ1715" s="8">
        <f>AX1715*2%</f>
        <v>1311238.6193840001</v>
      </c>
      <c r="BA1715" s="8">
        <f>IF(BB1715&gt;0,0,AX1715*5%)</f>
        <v>0</v>
      </c>
      <c r="BB1715" s="8">
        <f>(AX1715-BG1715)*35%</f>
        <v>8170284.8392199995</v>
      </c>
      <c r="BC1715" s="8">
        <f>+AX1715+AY1715+AZ1715+BA1715+BB1715</f>
        <v>79632789.595648006</v>
      </c>
      <c r="BD1715" s="8">
        <f>AX1715-AT1715</f>
        <v>65561930.9692</v>
      </c>
      <c r="BE1715" s="2"/>
      <c r="BG1715" s="7">
        <f>+K1715*F1715</f>
        <v>42218260</v>
      </c>
      <c r="BH1715" s="2"/>
    </row>
    <row r="1716" spans="2:60" ht="17" hidden="1" outlineLevel="1" x14ac:dyDescent="0.2">
      <c r="B1716" s="82">
        <v>44</v>
      </c>
      <c r="C1716" s="144" t="s">
        <v>121</v>
      </c>
      <c r="D1716" s="144"/>
      <c r="E1716" s="82" t="s">
        <v>120</v>
      </c>
      <c r="F1716" s="143">
        <v>2.6368</v>
      </c>
      <c r="G1716" s="142">
        <f>+[2]THKL!F1723</f>
        <v>2.6368</v>
      </c>
      <c r="H1716" s="132"/>
      <c r="I1716" s="132"/>
      <c r="J1716" s="132"/>
      <c r="K1716" s="156" t="s">
        <v>89</v>
      </c>
      <c r="L1716" s="157">
        <f>'[3]BDG (XD)'!$AA$957*100</f>
        <v>34319465.124706388</v>
      </c>
      <c r="M1716" s="157">
        <f>SUM(K1716:L1716)</f>
        <v>34319465.124706388</v>
      </c>
      <c r="N1716" s="83">
        <f>IF(V1716&lt;&gt;"VTC VHm",_xlfn.XLOOKUP(Z1716,$AC$4015:$AC$4035,$AD$4015:$AD$4035,0)*M1716,_xlfn.XLOOKUP(Z1716,$AC$4015:$AC$4035,$AD$4015:$AD$4035,0)*L1716)</f>
        <v>12011812.793647235</v>
      </c>
      <c r="O1716" s="83">
        <f>IF(V1716&lt;&gt;"VTC VHm",_xlfn.XLOOKUP(Z1716,$AC$4015:$AC$4035,$AE$4015:$AE$4035,0)*M1716,_xlfn.XLOOKUP(Z1716,$AC$4015:$AC$4035,$AE$4015:$AE$4035,0)*L1716)</f>
        <v>0</v>
      </c>
      <c r="P1716" s="83">
        <f>SUM(N1716:O1716)</f>
        <v>12011812.793647235</v>
      </c>
      <c r="Q1716" s="157">
        <f>M1716*G1716</f>
        <v>90493565.640825808</v>
      </c>
      <c r="R1716" s="157">
        <f>G1716*P1716</f>
        <v>31672747.97428903</v>
      </c>
      <c r="S1716" s="83">
        <f>SUM(Q1716:R1716)</f>
        <v>122166313.61511484</v>
      </c>
      <c r="T1716" s="156" t="s">
        <v>50</v>
      </c>
      <c r="U1716" s="132"/>
      <c r="V1716" s="132"/>
      <c r="W1716" s="132"/>
      <c r="X1716" s="44" t="s">
        <v>33</v>
      </c>
      <c r="Y1716" s="44"/>
      <c r="Z1716" s="44" t="s">
        <v>16</v>
      </c>
      <c r="AA1716" s="44" t="s">
        <v>80</v>
      </c>
      <c r="AB1716" s="2">
        <v>19646646.000324748</v>
      </c>
      <c r="AC1716" s="2">
        <v>51804276.1736563</v>
      </c>
      <c r="AD1716" s="2">
        <f>+M1716</f>
        <v>34319465.124706388</v>
      </c>
      <c r="AE1716" s="2">
        <f>+AD1716*14%</f>
        <v>4804725.1174588948</v>
      </c>
      <c r="AF1716" s="155">
        <f>+AD1716*35%</f>
        <v>12011812.793647235</v>
      </c>
      <c r="AG1716" s="2">
        <f>+AD1716*F1716</f>
        <v>90493565.640825808</v>
      </c>
      <c r="AH1716" s="2">
        <f>+AE1716*F1716</f>
        <v>12669099.189715615</v>
      </c>
      <c r="AI1716" s="2">
        <f>+AF1716*F1716</f>
        <v>31672747.97428903</v>
      </c>
      <c r="AJ1716" s="2">
        <f>SUM(AG1716:AI1716)</f>
        <v>134835412.80483043</v>
      </c>
      <c r="AK1716" s="2">
        <f>+AD1716*G1716</f>
        <v>90493565.640825808</v>
      </c>
      <c r="AL1716" s="2">
        <f>+AE1716*G1716</f>
        <v>12669099.189715615</v>
      </c>
      <c r="AM1716" s="2">
        <f>+AF1716*G1716</f>
        <v>31672747.97428903</v>
      </c>
      <c r="AN1716" s="155">
        <f>SUM(AK1716:AM1716)</f>
        <v>134835412.80483043</v>
      </c>
      <c r="AQ1716" s="145" t="s">
        <v>525</v>
      </c>
      <c r="AU1716" s="8" t="str">
        <f>+K1716</f>
        <v>Bao gồm</v>
      </c>
      <c r="AV1716" s="8">
        <f>+L1716</f>
        <v>34319465.124706388</v>
      </c>
      <c r="AW1716" s="2">
        <f>+M1716</f>
        <v>34319465.124706388</v>
      </c>
      <c r="AX1716" s="8">
        <f>F1716*AW1716</f>
        <v>90493565.640825808</v>
      </c>
      <c r="AY1716" s="8">
        <f>IF(AQ1716="CT",7%,5%)*AX1716</f>
        <v>6334549.5948578073</v>
      </c>
      <c r="AZ1716" s="8">
        <f>AX1716*2%</f>
        <v>1809871.3128165163</v>
      </c>
      <c r="BA1716" s="8">
        <f>IF(BB1716&gt;0,0,AX1716*5%)</f>
        <v>0</v>
      </c>
      <c r="BB1716" s="8">
        <f>(AX1716-BG1716)*35%</f>
        <v>31672747.97428903</v>
      </c>
      <c r="BC1716" s="8">
        <f>+AX1716+AY1716+AZ1716+BA1716+BB1716</f>
        <v>130310734.52278917</v>
      </c>
      <c r="BD1716" s="8">
        <f>AX1716-AT1716</f>
        <v>90493565.640825808</v>
      </c>
      <c r="BE1716" s="2"/>
      <c r="BH1716" s="2"/>
    </row>
    <row r="1717" spans="2:60" ht="34" hidden="1" outlineLevel="1" x14ac:dyDescent="0.2">
      <c r="B1717" s="82">
        <v>45</v>
      </c>
      <c r="C1717" s="144" t="s">
        <v>898</v>
      </c>
      <c r="D1717" s="144"/>
      <c r="E1717" s="82" t="s">
        <v>104</v>
      </c>
      <c r="F1717" s="143">
        <v>5.8543000000000003</v>
      </c>
      <c r="G1717" s="142">
        <f>+[2]THKL!F1724</f>
        <v>5.8543000000000003</v>
      </c>
      <c r="H1717" s="132"/>
      <c r="I1717" s="132"/>
      <c r="J1717" s="132"/>
      <c r="K1717" s="156" t="str">
        <f>$K$765</f>
        <v>Bao gồm</v>
      </c>
      <c r="L1717" s="157">
        <f>$L$765</f>
        <v>2145700</v>
      </c>
      <c r="M1717" s="157">
        <f>SUM(K1717:L1717)</f>
        <v>2145700</v>
      </c>
      <c r="N1717" s="83">
        <f>IF(V1717&lt;&gt;"VTC VHm",_xlfn.XLOOKUP(Z1717,$AC$4015:$AC$4035,$AD$4015:$AD$4035,0)*M1717,_xlfn.XLOOKUP(Z1717,$AC$4015:$AC$4035,$AD$4015:$AD$4035,0)*L1717)</f>
        <v>750995</v>
      </c>
      <c r="O1717" s="83">
        <f>IF(V1717&lt;&gt;"VTC VHm",_xlfn.XLOOKUP(Z1717,$AC$4015:$AC$4035,$AE$4015:$AE$4035,0)*M1717,_xlfn.XLOOKUP(Z1717,$AC$4015:$AC$4035,$AE$4015:$AE$4035,0)*L1717)</f>
        <v>0</v>
      </c>
      <c r="P1717" s="83">
        <f>SUM(N1717:O1717)</f>
        <v>750995</v>
      </c>
      <c r="Q1717" s="157">
        <f>M1717*G1717</f>
        <v>12561571.51</v>
      </c>
      <c r="R1717" s="157">
        <f>G1717*P1717</f>
        <v>4396550.0285</v>
      </c>
      <c r="S1717" s="83">
        <f>SUM(Q1717:R1717)</f>
        <v>16958121.5385</v>
      </c>
      <c r="T1717" s="125" t="s">
        <v>103</v>
      </c>
      <c r="U1717" s="132"/>
      <c r="V1717" s="132"/>
      <c r="W1717" s="132"/>
      <c r="X1717" s="44" t="s">
        <v>33</v>
      </c>
      <c r="Y1717" s="44"/>
      <c r="Z1717" s="44" t="s">
        <v>16</v>
      </c>
      <c r="AA1717" s="44" t="s">
        <v>80</v>
      </c>
      <c r="AB1717" s="2">
        <v>2394024.9575619171</v>
      </c>
      <c r="AC1717" s="2">
        <v>14015340.309054732</v>
      </c>
      <c r="AD1717" s="2">
        <f>+M1717</f>
        <v>2145700</v>
      </c>
      <c r="AE1717" s="2">
        <f>+AD1717*14%</f>
        <v>300398</v>
      </c>
      <c r="AF1717" s="155">
        <f>+AD1717*35%</f>
        <v>750995</v>
      </c>
      <c r="AG1717" s="2">
        <f>+AD1717*F1717</f>
        <v>12561571.51</v>
      </c>
      <c r="AH1717" s="2">
        <f>+AE1717*F1717</f>
        <v>1758620.0114000002</v>
      </c>
      <c r="AI1717" s="2">
        <f>+AF1717*F1717</f>
        <v>4396550.0285</v>
      </c>
      <c r="AJ1717" s="2">
        <f>SUM(AG1717:AI1717)</f>
        <v>18716741.549900003</v>
      </c>
      <c r="AK1717" s="2">
        <f>+AD1717*G1717</f>
        <v>12561571.51</v>
      </c>
      <c r="AL1717" s="2">
        <f>+AE1717*G1717</f>
        <v>1758620.0114000002</v>
      </c>
      <c r="AM1717" s="2">
        <f>+AF1717*G1717</f>
        <v>4396550.0285</v>
      </c>
      <c r="AN1717" s="155">
        <f>SUM(AK1717:AM1717)</f>
        <v>18716741.549900003</v>
      </c>
      <c r="AQ1717" s="145" t="s">
        <v>525</v>
      </c>
      <c r="AU1717" s="8">
        <f>+BH1717</f>
        <v>250000</v>
      </c>
      <c r="AV1717" s="8">
        <f>+L1717</f>
        <v>2145700</v>
      </c>
      <c r="AW1717" s="2">
        <f>+AU1717+AV1717</f>
        <v>2395700</v>
      </c>
      <c r="AX1717" s="8">
        <f>F1717*AW1717</f>
        <v>14025146.51</v>
      </c>
      <c r="AY1717" s="8">
        <f>IF(AQ1717="CT",7%,5%)*AX1717</f>
        <v>981760.2557000001</v>
      </c>
      <c r="AZ1717" s="8">
        <f>AX1717*2%</f>
        <v>280502.9302</v>
      </c>
      <c r="BA1717" s="8">
        <f>IF(BB1717&gt;0,0,AX1717*5%)</f>
        <v>0</v>
      </c>
      <c r="BB1717" s="8">
        <f>(AX1717-BG1717)*35%</f>
        <v>4908801.2785</v>
      </c>
      <c r="BC1717" s="8">
        <f>+AX1717+AY1717+AZ1717+BA1717+BB1717</f>
        <v>20196210.974399999</v>
      </c>
      <c r="BD1717" s="8">
        <f>AX1717-AT1717</f>
        <v>14025146.51</v>
      </c>
      <c r="BE1717" s="2"/>
      <c r="BH1717" s="2">
        <v>250000</v>
      </c>
    </row>
    <row r="1718" spans="2:60" ht="17" hidden="1" outlineLevel="1" x14ac:dyDescent="0.2">
      <c r="B1718" s="82">
        <v>46</v>
      </c>
      <c r="C1718" s="144" t="s">
        <v>193</v>
      </c>
      <c r="D1718" s="144"/>
      <c r="E1718" s="82" t="s">
        <v>120</v>
      </c>
      <c r="F1718" s="143">
        <v>0.41220000000000001</v>
      </c>
      <c r="G1718" s="142">
        <f>+[2]THKL!F1725</f>
        <v>0.41220000000000001</v>
      </c>
      <c r="H1718" s="132"/>
      <c r="I1718" s="132"/>
      <c r="J1718" s="132"/>
      <c r="K1718" s="156" t="s">
        <v>89</v>
      </c>
      <c r="L1718" s="157">
        <f>'[3]BDG (XD)'!$AA$953*100</f>
        <v>26537135.877452388</v>
      </c>
      <c r="M1718" s="157">
        <f>SUM(K1718:L1718)</f>
        <v>26537135.877452388</v>
      </c>
      <c r="N1718" s="83">
        <f>IF(V1718&lt;&gt;"VTC VHm",_xlfn.XLOOKUP(Z1718,$AC$4015:$AC$4035,$AD$4015:$AD$4035,0)*M1718,_xlfn.XLOOKUP(Z1718,$AC$4015:$AC$4035,$AD$4015:$AD$4035,0)*L1718)</f>
        <v>9287997.5571083352</v>
      </c>
      <c r="O1718" s="83">
        <f>IF(V1718&lt;&gt;"VTC VHm",_xlfn.XLOOKUP(Z1718,$AC$4015:$AC$4035,$AE$4015:$AE$4035,0)*M1718,_xlfn.XLOOKUP(Z1718,$AC$4015:$AC$4035,$AE$4015:$AE$4035,0)*L1718)</f>
        <v>0</v>
      </c>
      <c r="P1718" s="83">
        <f>SUM(N1718:O1718)</f>
        <v>9287997.5571083352</v>
      </c>
      <c r="Q1718" s="157">
        <f>M1718*G1718</f>
        <v>10938607.408685874</v>
      </c>
      <c r="R1718" s="157">
        <f>G1718*P1718</f>
        <v>3828512.5930400561</v>
      </c>
      <c r="S1718" s="83">
        <f>SUM(Q1718:R1718)</f>
        <v>14767120.001725931</v>
      </c>
      <c r="T1718" s="156" t="s">
        <v>50</v>
      </c>
      <c r="U1718" s="132"/>
      <c r="V1718" s="132"/>
      <c r="W1718" s="132"/>
      <c r="X1718" s="44" t="s">
        <v>33</v>
      </c>
      <c r="Y1718" s="44"/>
      <c r="Z1718" s="44" t="s">
        <v>16</v>
      </c>
      <c r="AA1718" s="44" t="s">
        <v>80</v>
      </c>
      <c r="AB1718" s="2">
        <v>7121076.0487219077</v>
      </c>
      <c r="AC1718" s="2">
        <v>2935307.5472831703</v>
      </c>
      <c r="AD1718" s="2">
        <f>+M1718</f>
        <v>26537135.877452388</v>
      </c>
      <c r="AE1718" s="2">
        <f>+AD1718*14%</f>
        <v>3715199.0228433348</v>
      </c>
      <c r="AF1718" s="155">
        <f>+AD1718*35%</f>
        <v>9287997.5571083352</v>
      </c>
      <c r="AG1718" s="2">
        <f>+AD1718*F1718</f>
        <v>10938607.408685874</v>
      </c>
      <c r="AH1718" s="2">
        <f>+AE1718*F1718</f>
        <v>1531405.0372160226</v>
      </c>
      <c r="AI1718" s="2">
        <f>+AF1718*F1718</f>
        <v>3828512.5930400561</v>
      </c>
      <c r="AJ1718" s="2">
        <f>SUM(AG1718:AI1718)</f>
        <v>16298525.038941953</v>
      </c>
      <c r="AK1718" s="2">
        <f>+AD1718*G1718</f>
        <v>10938607.408685874</v>
      </c>
      <c r="AL1718" s="2">
        <f>+AE1718*G1718</f>
        <v>1531405.0372160226</v>
      </c>
      <c r="AM1718" s="2">
        <f>+AF1718*G1718</f>
        <v>3828512.5930400561</v>
      </c>
      <c r="AN1718" s="155">
        <f>SUM(AK1718:AM1718)</f>
        <v>16298525.038941953</v>
      </c>
      <c r="AQ1718" s="145" t="s">
        <v>525</v>
      </c>
      <c r="AU1718" s="8" t="str">
        <f>+K1718</f>
        <v>Bao gồm</v>
      </c>
      <c r="AV1718" s="8">
        <f>+L1718</f>
        <v>26537135.877452388</v>
      </c>
      <c r="AW1718" s="2">
        <f>+M1718</f>
        <v>26537135.877452388</v>
      </c>
      <c r="AX1718" s="8">
        <f>F1718*AW1718</f>
        <v>10938607.408685874</v>
      </c>
      <c r="AY1718" s="8">
        <f>IF(AQ1718="CT",7%,5%)*AX1718</f>
        <v>765702.51860801131</v>
      </c>
      <c r="AZ1718" s="8">
        <f>AX1718*2%</f>
        <v>218772.14817371749</v>
      </c>
      <c r="BA1718" s="8">
        <f>IF(BB1718&gt;0,0,AX1718*5%)</f>
        <v>0</v>
      </c>
      <c r="BB1718" s="8">
        <f>(AX1718-BG1718)*35%</f>
        <v>3828512.5930400556</v>
      </c>
      <c r="BC1718" s="8">
        <f>+AX1718+AY1718+AZ1718+BA1718+BB1718</f>
        <v>15751594.668507658</v>
      </c>
      <c r="BD1718" s="8">
        <f>AX1718-AT1718</f>
        <v>10938607.408685874</v>
      </c>
      <c r="BE1718" s="2"/>
      <c r="BH1718" s="2"/>
    </row>
    <row r="1719" spans="2:60" s="92" customFormat="1" ht="17" collapsed="1" x14ac:dyDescent="0.2">
      <c r="B1719" s="163" t="s">
        <v>1005</v>
      </c>
      <c r="C1719" s="164" t="s">
        <v>119</v>
      </c>
      <c r="D1719" s="164"/>
      <c r="E1719" s="163"/>
      <c r="F1719" s="162"/>
      <c r="G1719" s="149">
        <f>+[2]THKL!F1726</f>
        <v>0</v>
      </c>
      <c r="H1719" s="158"/>
      <c r="I1719" s="158"/>
      <c r="J1719" s="158"/>
      <c r="K1719" s="159"/>
      <c r="L1719" s="161"/>
      <c r="M1719" s="161">
        <f>SUM(K1719:L1719)</f>
        <v>0</v>
      </c>
      <c r="N1719" s="83">
        <f>IF(V1719&lt;&gt;"VTC VHm",_xlfn.XLOOKUP(Z1719,$AC$4015:$AC$4035,$AD$4015:$AD$4035,0)*M1719,_xlfn.XLOOKUP(Z1719,$AC$4015:$AC$4035,$AD$4015:$AD$4035,0)*L1719)</f>
        <v>0</v>
      </c>
      <c r="O1719" s="83">
        <f>IF(V1719&lt;&gt;"VTC VHm",_xlfn.XLOOKUP(Z1719,$AC$4015:$AC$4035,$AE$4015:$AE$4035,0)*M1719,_xlfn.XLOOKUP(Z1719,$AC$4015:$AC$4035,$AE$4015:$AE$4035,0)*L1719)</f>
        <v>0</v>
      </c>
      <c r="P1719" s="160">
        <f>SUM(N1719:O1719)</f>
        <v>0</v>
      </c>
      <c r="Q1719" s="161">
        <f>M1719*G1719</f>
        <v>0</v>
      </c>
      <c r="R1719" s="161">
        <f>G1719*P1719</f>
        <v>0</v>
      </c>
      <c r="S1719" s="160">
        <f>SUM(Q1719:R1719)</f>
        <v>0</v>
      </c>
      <c r="T1719" s="159"/>
      <c r="U1719" s="158"/>
      <c r="V1719" s="158"/>
      <c r="W1719" s="158"/>
      <c r="X1719" s="94" t="s">
        <v>33</v>
      </c>
      <c r="Y1719" s="94"/>
      <c r="Z1719" s="94" t="s">
        <v>16</v>
      </c>
      <c r="AA1719" s="44" t="s">
        <v>80</v>
      </c>
      <c r="AB1719" s="2"/>
      <c r="AC1719" s="2">
        <v>0</v>
      </c>
      <c r="AD1719" s="93">
        <f>+M1719</f>
        <v>0</v>
      </c>
      <c r="AE1719" s="93">
        <f>+AD1719*14%</f>
        <v>0</v>
      </c>
      <c r="AF1719" s="93">
        <f>+AD1719*35%</f>
        <v>0</v>
      </c>
      <c r="AG1719" s="93">
        <f>+AD1719*F1719</f>
        <v>0</v>
      </c>
      <c r="AH1719" s="93">
        <f>+AE1719*F1719</f>
        <v>0</v>
      </c>
      <c r="AI1719" s="93">
        <f>+AF1719*F1719</f>
        <v>0</v>
      </c>
      <c r="AJ1719" s="93">
        <f>SUM(AG1719:AI1719)</f>
        <v>0</v>
      </c>
      <c r="AK1719" s="93">
        <f>+AD1719*G1719</f>
        <v>0</v>
      </c>
      <c r="AL1719" s="93">
        <f>+AE1719*G1719</f>
        <v>0</v>
      </c>
      <c r="AM1719" s="93">
        <f>+AF1719*G1719</f>
        <v>0</v>
      </c>
      <c r="AN1719" s="93">
        <f>SUM(AK1719:AM1719)</f>
        <v>0</v>
      </c>
      <c r="AQ1719" s="145" t="s">
        <v>525</v>
      </c>
      <c r="AU1719" s="8">
        <f>+K1719</f>
        <v>0</v>
      </c>
      <c r="AV1719" s="8">
        <f>+L1719</f>
        <v>0</v>
      </c>
      <c r="AW1719" s="2">
        <f>+M1719</f>
        <v>0</v>
      </c>
      <c r="AX1719" s="8">
        <f>F1719*AW1719</f>
        <v>0</v>
      </c>
      <c r="AY1719" s="8">
        <f>IF(AQ1719="CT",7%,5%)*AX1719</f>
        <v>0</v>
      </c>
      <c r="AZ1719" s="8">
        <f>AX1719*2%</f>
        <v>0</v>
      </c>
      <c r="BA1719" s="8">
        <f>IF(BB1719&gt;0,0,AX1719*5%)</f>
        <v>0</v>
      </c>
      <c r="BB1719" s="8">
        <f>(AX1719-BG1719)*35%</f>
        <v>0</v>
      </c>
      <c r="BC1719" s="8">
        <f>+AX1719+AY1719+AZ1719+BA1719+BB1719</f>
        <v>0</v>
      </c>
      <c r="BD1719" s="8">
        <f>AX1719-AT1719</f>
        <v>0</v>
      </c>
      <c r="BE1719" s="2"/>
      <c r="BH1719" s="2"/>
    </row>
    <row r="1720" spans="2:60" s="92" customFormat="1" ht="17" collapsed="1" x14ac:dyDescent="0.2">
      <c r="B1720" s="163"/>
      <c r="C1720" s="164" t="s">
        <v>118</v>
      </c>
      <c r="D1720" s="164"/>
      <c r="E1720" s="163"/>
      <c r="F1720" s="162"/>
      <c r="G1720" s="149">
        <f>+[2]THKL!F1727</f>
        <v>0</v>
      </c>
      <c r="H1720" s="158"/>
      <c r="I1720" s="158"/>
      <c r="J1720" s="158"/>
      <c r="K1720" s="159"/>
      <c r="L1720" s="161"/>
      <c r="M1720" s="161">
        <f>SUM(K1720:L1720)</f>
        <v>0</v>
      </c>
      <c r="N1720" s="83">
        <f>IF(V1720&lt;&gt;"VTC VHm",_xlfn.XLOOKUP(Z1720,$AC$4015:$AC$4035,$AD$4015:$AD$4035,0)*M1720,_xlfn.XLOOKUP(Z1720,$AC$4015:$AC$4035,$AD$4015:$AD$4035,0)*L1720)</f>
        <v>0</v>
      </c>
      <c r="O1720" s="83">
        <f>IF(V1720&lt;&gt;"VTC VHm",_xlfn.XLOOKUP(Z1720,$AC$4015:$AC$4035,$AE$4015:$AE$4035,0)*M1720,_xlfn.XLOOKUP(Z1720,$AC$4015:$AC$4035,$AE$4015:$AE$4035,0)*L1720)</f>
        <v>0</v>
      </c>
      <c r="P1720" s="160">
        <f>SUM(N1720:O1720)</f>
        <v>0</v>
      </c>
      <c r="Q1720" s="161">
        <f>M1720*G1720</f>
        <v>0</v>
      </c>
      <c r="R1720" s="161">
        <f>G1720*P1720</f>
        <v>0</v>
      </c>
      <c r="S1720" s="160">
        <f>SUM(Q1720:R1720)</f>
        <v>0</v>
      </c>
      <c r="T1720" s="159"/>
      <c r="U1720" s="158"/>
      <c r="V1720" s="158"/>
      <c r="W1720" s="158"/>
      <c r="X1720" s="94" t="s">
        <v>33</v>
      </c>
      <c r="Y1720" s="94"/>
      <c r="Z1720" s="94" t="s">
        <v>16</v>
      </c>
      <c r="AA1720" s="44" t="s">
        <v>80</v>
      </c>
      <c r="AB1720" s="2"/>
      <c r="AC1720" s="2">
        <v>0</v>
      </c>
      <c r="AD1720" s="93">
        <f>+M1720</f>
        <v>0</v>
      </c>
      <c r="AE1720" s="93">
        <f>+AD1720*14%</f>
        <v>0</v>
      </c>
      <c r="AF1720" s="93">
        <f>+AD1720*35%</f>
        <v>0</v>
      </c>
      <c r="AG1720" s="93">
        <f>+AD1720*F1720</f>
        <v>0</v>
      </c>
      <c r="AH1720" s="93">
        <f>+AE1720*F1720</f>
        <v>0</v>
      </c>
      <c r="AI1720" s="93">
        <f>+AF1720*F1720</f>
        <v>0</v>
      </c>
      <c r="AJ1720" s="93">
        <f>SUM(AG1720:AI1720)</f>
        <v>0</v>
      </c>
      <c r="AK1720" s="93">
        <f>+AD1720*G1720</f>
        <v>0</v>
      </c>
      <c r="AL1720" s="93">
        <f>+AE1720*G1720</f>
        <v>0</v>
      </c>
      <c r="AM1720" s="93">
        <f>+AF1720*G1720</f>
        <v>0</v>
      </c>
      <c r="AN1720" s="93">
        <f>SUM(AK1720:AM1720)</f>
        <v>0</v>
      </c>
      <c r="AQ1720" s="145" t="s">
        <v>525</v>
      </c>
      <c r="AU1720" s="8">
        <f>+K1720</f>
        <v>0</v>
      </c>
      <c r="AV1720" s="8">
        <f>+L1720</f>
        <v>0</v>
      </c>
      <c r="AW1720" s="2">
        <f>+M1720</f>
        <v>0</v>
      </c>
      <c r="AX1720" s="8">
        <f>F1720*AW1720</f>
        <v>0</v>
      </c>
      <c r="AY1720" s="8">
        <f>IF(AQ1720="CT",7%,5%)*AX1720</f>
        <v>0</v>
      </c>
      <c r="AZ1720" s="8">
        <f>AX1720*2%</f>
        <v>0</v>
      </c>
      <c r="BA1720" s="8">
        <f>IF(BB1720&gt;0,0,AX1720*5%)</f>
        <v>0</v>
      </c>
      <c r="BB1720" s="8">
        <f>(AX1720-BG1720)*35%</f>
        <v>0</v>
      </c>
      <c r="BC1720" s="8">
        <f>+AX1720+AY1720+AZ1720+BA1720+BB1720</f>
        <v>0</v>
      </c>
      <c r="BD1720" s="8">
        <f>AX1720-AT1720</f>
        <v>0</v>
      </c>
      <c r="BE1720" s="2"/>
      <c r="BH1720" s="2"/>
    </row>
    <row r="1721" spans="2:60" ht="51" hidden="1" outlineLevel="1" x14ac:dyDescent="0.2">
      <c r="B1721" s="82">
        <v>1</v>
      </c>
      <c r="C1721" s="144" t="s">
        <v>117</v>
      </c>
      <c r="D1721" s="144"/>
      <c r="E1721" s="82" t="s">
        <v>104</v>
      </c>
      <c r="F1721" s="143">
        <v>911.97130000000004</v>
      </c>
      <c r="G1721" s="142">
        <f>+[2]THKL!F1728</f>
        <v>911.97130000000004</v>
      </c>
      <c r="H1721" s="132"/>
      <c r="I1721" s="132"/>
      <c r="J1721" s="132"/>
      <c r="K1721" s="125" t="s">
        <v>89</v>
      </c>
      <c r="L1721" s="169">
        <f>4496701.23727273+37805</f>
        <v>4534506.2372727301</v>
      </c>
      <c r="M1721" s="157">
        <f>SUM(K1721:L1721)</f>
        <v>4534506.2372727301</v>
      </c>
      <c r="N1721" s="83">
        <f>IF(V1721&lt;&gt;"VTC VHm",_xlfn.XLOOKUP(Z1721,$AC$4015:$AC$4035,$AD$4015:$AD$4035,0)*M1721,_xlfn.XLOOKUP(Z1721,$AC$4015:$AC$4035,$AD$4015:$AD$4035,0)*L1721)</f>
        <v>1587077.1830454555</v>
      </c>
      <c r="O1721" s="83">
        <f>IF(V1721&lt;&gt;"VTC VHm",_xlfn.XLOOKUP(Z1721,$AC$4015:$AC$4035,$AE$4015:$AE$4035,0)*M1721,_xlfn.XLOOKUP(Z1721,$AC$4015:$AC$4035,$AE$4015:$AE$4035,0)*L1721)</f>
        <v>0</v>
      </c>
      <c r="P1721" s="83">
        <f>SUM(N1721:O1721)</f>
        <v>1587077.1830454555</v>
      </c>
      <c r="Q1721" s="157">
        <f>M1721*G1721</f>
        <v>4135339548.0637202</v>
      </c>
      <c r="R1721" s="157">
        <f>G1721*P1721</f>
        <v>1447368841.8223021</v>
      </c>
      <c r="S1721" s="83">
        <f>SUM(Q1721:R1721)</f>
        <v>5582708389.8860226</v>
      </c>
      <c r="T1721" s="125" t="s">
        <v>103</v>
      </c>
      <c r="U1721" s="132"/>
      <c r="V1721" s="132"/>
      <c r="W1721" s="132"/>
      <c r="X1721" s="44" t="s">
        <v>33</v>
      </c>
      <c r="Y1721" s="44"/>
      <c r="Z1721" s="44" t="s">
        <v>16</v>
      </c>
      <c r="AA1721" s="44" t="s">
        <v>80</v>
      </c>
      <c r="AB1721" s="2">
        <v>3251317.0613636253</v>
      </c>
      <c r="AC1721" s="2">
        <v>2965107847.1639652</v>
      </c>
      <c r="AD1721" s="2">
        <f>+M1721</f>
        <v>4534506.2372727301</v>
      </c>
      <c r="AE1721" s="2">
        <f>+AD1721*14%</f>
        <v>634830.87321818224</v>
      </c>
      <c r="AF1721" s="155">
        <f>+AD1721*35%</f>
        <v>1587077.1830454555</v>
      </c>
      <c r="AG1721" s="2">
        <f>+AD1721*F1721</f>
        <v>4135339548.0637202</v>
      </c>
      <c r="AH1721" s="2">
        <f>+AE1721*F1721</f>
        <v>578947536.72892082</v>
      </c>
      <c r="AI1721" s="2">
        <f>+AF1721*F1721</f>
        <v>1447368841.8223021</v>
      </c>
      <c r="AJ1721" s="2">
        <f>SUM(AG1721:AI1721)</f>
        <v>6161655926.6149426</v>
      </c>
      <c r="AK1721" s="2">
        <f>+AD1721*G1721</f>
        <v>4135339548.0637202</v>
      </c>
      <c r="AL1721" s="2">
        <f>+AE1721*G1721</f>
        <v>578947536.72892082</v>
      </c>
      <c r="AM1721" s="2">
        <f>+AF1721*G1721</f>
        <v>1447368841.8223021</v>
      </c>
      <c r="AN1721" s="155">
        <f>SUM(AK1721:AM1721)</f>
        <v>6161655926.6149426</v>
      </c>
      <c r="AQ1721" s="145" t="s">
        <v>525</v>
      </c>
      <c r="AU1721" s="8" t="str">
        <f>+K1721</f>
        <v>Bao gồm</v>
      </c>
      <c r="AV1721" s="8">
        <f>+L1721</f>
        <v>4534506.2372727301</v>
      </c>
      <c r="AW1721" s="2">
        <f>+M1721</f>
        <v>4534506.2372727301</v>
      </c>
      <c r="AX1721" s="8">
        <f>F1721*AW1721</f>
        <v>4135339548.0637202</v>
      </c>
      <c r="AY1721" s="8">
        <f>IF(AQ1721="CT",7%,5%)*AX1721</f>
        <v>289473768.36446047</v>
      </c>
      <c r="AZ1721" s="8">
        <f>AX1721*2%</f>
        <v>82706790.9612744</v>
      </c>
      <c r="BA1721" s="8">
        <f>IF(BB1721&gt;0,0,AX1721*5%)</f>
        <v>0</v>
      </c>
      <c r="BB1721" s="8">
        <f>(AX1721-BG1721)*35%</f>
        <v>1447368841.8223021</v>
      </c>
      <c r="BC1721" s="8">
        <f>+AX1721+AY1721+AZ1721+BA1721+BB1721</f>
        <v>5954888949.2117567</v>
      </c>
      <c r="BD1721" s="8">
        <f>AX1721-AT1721</f>
        <v>4135339548.0637202</v>
      </c>
      <c r="BE1721" s="2"/>
      <c r="BH1721" s="2"/>
    </row>
    <row r="1722" spans="2:60" ht="51" hidden="1" outlineLevel="1" x14ac:dyDescent="0.2">
      <c r="B1722" s="82">
        <v>2</v>
      </c>
      <c r="C1722" s="144" t="s">
        <v>1004</v>
      </c>
      <c r="D1722" s="144"/>
      <c r="E1722" s="82" t="s">
        <v>104</v>
      </c>
      <c r="F1722" s="143">
        <v>28.355899999999998</v>
      </c>
      <c r="G1722" s="142">
        <f>+[2]THKL!F1729</f>
        <v>28.355899999999998</v>
      </c>
      <c r="H1722" s="132"/>
      <c r="I1722" s="132"/>
      <c r="J1722" s="132"/>
      <c r="K1722" s="156" t="str">
        <f>$K$111</f>
        <v>Bao gồm</v>
      </c>
      <c r="L1722" s="157">
        <f>$L$111</f>
        <v>5231283.6372727267</v>
      </c>
      <c r="M1722" s="157">
        <f>SUM(K1722:L1722)</f>
        <v>5231283.6372727267</v>
      </c>
      <c r="N1722" s="83">
        <f>IF(V1722&lt;&gt;"VTC VHm",_xlfn.XLOOKUP(Z1722,$AC$4015:$AC$4035,$AD$4015:$AD$4035,0)*M1722,_xlfn.XLOOKUP(Z1722,$AC$4015:$AC$4035,$AD$4015:$AD$4035,0)*L1722)</f>
        <v>1830949.2730454542</v>
      </c>
      <c r="O1722" s="83">
        <f>IF(V1722&lt;&gt;"VTC VHm",_xlfn.XLOOKUP(Z1722,$AC$4015:$AC$4035,$AE$4015:$AE$4035,0)*M1722,_xlfn.XLOOKUP(Z1722,$AC$4015:$AC$4035,$AE$4015:$AE$4035,0)*L1722)</f>
        <v>0</v>
      </c>
      <c r="P1722" s="83">
        <f>SUM(N1722:O1722)</f>
        <v>1830949.2730454542</v>
      </c>
      <c r="Q1722" s="157">
        <f>M1722*G1722</f>
        <v>148337755.69014171</v>
      </c>
      <c r="R1722" s="157">
        <f>G1722*P1722</f>
        <v>51918214.491549589</v>
      </c>
      <c r="S1722" s="83">
        <f>SUM(Q1722:R1722)</f>
        <v>200255970.18169129</v>
      </c>
      <c r="T1722" s="156" t="s">
        <v>50</v>
      </c>
      <c r="U1722" s="132"/>
      <c r="V1722" s="132"/>
      <c r="W1722" s="132"/>
      <c r="X1722" s="44" t="s">
        <v>33</v>
      </c>
      <c r="Y1722" s="44"/>
      <c r="Z1722" s="44" t="s">
        <v>16</v>
      </c>
      <c r="AA1722" s="44" t="s">
        <v>80</v>
      </c>
      <c r="AB1722" s="2">
        <v>3440611.1407696251</v>
      </c>
      <c r="AC1722" s="2">
        <v>97561625.446549401</v>
      </c>
      <c r="AD1722" s="2">
        <f>+M1722</f>
        <v>5231283.6372727267</v>
      </c>
      <c r="AE1722" s="2">
        <f>+AD1722*14%</f>
        <v>732379.70921818179</v>
      </c>
      <c r="AF1722" s="155">
        <f>+AD1722*35%</f>
        <v>1830949.2730454542</v>
      </c>
      <c r="AG1722" s="2">
        <f>+AD1722*F1722</f>
        <v>148337755.69014171</v>
      </c>
      <c r="AH1722" s="2">
        <f>+AE1722*F1722</f>
        <v>20767285.79661984</v>
      </c>
      <c r="AI1722" s="2">
        <f>+AF1722*F1722</f>
        <v>51918214.491549589</v>
      </c>
      <c r="AJ1722" s="2">
        <f>SUM(AG1722:AI1722)</f>
        <v>221023255.97831112</v>
      </c>
      <c r="AK1722" s="2">
        <f>+AD1722*G1722</f>
        <v>148337755.69014171</v>
      </c>
      <c r="AL1722" s="2">
        <f>+AE1722*G1722</f>
        <v>20767285.79661984</v>
      </c>
      <c r="AM1722" s="2">
        <f>+AF1722*G1722</f>
        <v>51918214.491549589</v>
      </c>
      <c r="AN1722" s="155">
        <f>SUM(AK1722:AM1722)</f>
        <v>221023255.97831112</v>
      </c>
      <c r="AQ1722" s="145" t="s">
        <v>525</v>
      </c>
      <c r="AU1722" s="8" t="str">
        <f>+K1722</f>
        <v>Bao gồm</v>
      </c>
      <c r="AV1722" s="8">
        <f>+L1722</f>
        <v>5231283.6372727267</v>
      </c>
      <c r="AW1722" s="2">
        <f>+M1722</f>
        <v>5231283.6372727267</v>
      </c>
      <c r="AX1722" s="8">
        <f>F1722*AW1722</f>
        <v>148337755.69014171</v>
      </c>
      <c r="AY1722" s="8">
        <f>IF(AQ1722="CT",7%,5%)*AX1722</f>
        <v>10383642.89830992</v>
      </c>
      <c r="AZ1722" s="8">
        <f>AX1722*2%</f>
        <v>2966755.1138028344</v>
      </c>
      <c r="BA1722" s="8">
        <f>IF(BB1722&gt;0,0,AX1722*5%)</f>
        <v>0</v>
      </c>
      <c r="BB1722" s="8">
        <f>(AX1722-BG1722)*35%</f>
        <v>51918214.491549596</v>
      </c>
      <c r="BC1722" s="8">
        <f>+AX1722+AY1722+AZ1722+BA1722+BB1722</f>
        <v>213606368.19380403</v>
      </c>
      <c r="BD1722" s="8">
        <f>AX1722-AT1722</f>
        <v>148337755.69014171</v>
      </c>
      <c r="BE1722" s="2"/>
      <c r="BH1722" s="2"/>
    </row>
    <row r="1723" spans="2:60" ht="51" hidden="1" outlineLevel="1" x14ac:dyDescent="0.2">
      <c r="B1723" s="82">
        <v>3</v>
      </c>
      <c r="C1723" s="144" t="s">
        <v>1003</v>
      </c>
      <c r="D1723" s="144"/>
      <c r="E1723" s="82" t="s">
        <v>104</v>
      </c>
      <c r="F1723" s="143">
        <v>89.607100000000003</v>
      </c>
      <c r="G1723" s="142">
        <f>+[2]THKL!F1730</f>
        <v>89.607100000000003</v>
      </c>
      <c r="H1723" s="132"/>
      <c r="I1723" s="132"/>
      <c r="J1723" s="132"/>
      <c r="K1723" s="156" t="str">
        <f>$K$112</f>
        <v>Bao gồm</v>
      </c>
      <c r="L1723" s="157">
        <f>$L$112</f>
        <v>5314506.2372727301</v>
      </c>
      <c r="M1723" s="157">
        <f>SUM(K1723:L1723)</f>
        <v>5314506.2372727301</v>
      </c>
      <c r="N1723" s="83">
        <f>IF(V1723&lt;&gt;"VTC VHm",_xlfn.XLOOKUP(Z1723,$AC$4015:$AC$4035,$AD$4015:$AD$4035,0)*M1723,_xlfn.XLOOKUP(Z1723,$AC$4015:$AC$4035,$AD$4015:$AD$4035,0)*L1723)</f>
        <v>1860077.1830454555</v>
      </c>
      <c r="O1723" s="83">
        <f>IF(V1723&lt;&gt;"VTC VHm",_xlfn.XLOOKUP(Z1723,$AC$4015:$AC$4035,$AE$4015:$AE$4035,0)*M1723,_xlfn.XLOOKUP(Z1723,$AC$4015:$AC$4035,$AE$4015:$AE$4035,0)*L1723)</f>
        <v>0</v>
      </c>
      <c r="P1723" s="83">
        <f>SUM(N1723:O1723)</f>
        <v>1860077.1830454555</v>
      </c>
      <c r="Q1723" s="157">
        <f>M1723*G1723</f>
        <v>476217491.85392129</v>
      </c>
      <c r="R1723" s="157">
        <f>G1723*P1723</f>
        <v>166676122.14887244</v>
      </c>
      <c r="S1723" s="83">
        <f>SUM(Q1723:R1723)</f>
        <v>642893614.00279379</v>
      </c>
      <c r="T1723" s="125" t="s">
        <v>103</v>
      </c>
      <c r="U1723" s="132"/>
      <c r="V1723" s="132"/>
      <c r="W1723" s="132"/>
      <c r="X1723" s="44" t="s">
        <v>33</v>
      </c>
      <c r="Y1723" s="44"/>
      <c r="Z1723" s="44" t="s">
        <v>16</v>
      </c>
      <c r="AA1723" s="44" t="s">
        <v>80</v>
      </c>
      <c r="AB1723" s="2">
        <v>4142603.8860601094</v>
      </c>
      <c r="AC1723" s="2">
        <v>371206720.67857683</v>
      </c>
      <c r="AD1723" s="2">
        <f>+M1723</f>
        <v>5314506.2372727301</v>
      </c>
      <c r="AE1723" s="2">
        <f>+AD1723*14%</f>
        <v>744030.87321818224</v>
      </c>
      <c r="AF1723" s="155">
        <f>+AD1723*35%</f>
        <v>1860077.1830454555</v>
      </c>
      <c r="AG1723" s="2">
        <f>+AD1723*F1723</f>
        <v>476217491.85392129</v>
      </c>
      <c r="AH1723" s="2">
        <f>+AE1723*F1723</f>
        <v>66670448.859548979</v>
      </c>
      <c r="AI1723" s="2">
        <f>+AF1723*F1723</f>
        <v>166676122.14887244</v>
      </c>
      <c r="AJ1723" s="2">
        <f>SUM(AG1723:AI1723)</f>
        <v>709564062.8623426</v>
      </c>
      <c r="AK1723" s="2">
        <f>+AD1723*G1723</f>
        <v>476217491.85392129</v>
      </c>
      <c r="AL1723" s="2">
        <f>+AE1723*G1723</f>
        <v>66670448.859548979</v>
      </c>
      <c r="AM1723" s="2">
        <f>+AF1723*G1723</f>
        <v>166676122.14887244</v>
      </c>
      <c r="AN1723" s="155">
        <f>SUM(AK1723:AM1723)</f>
        <v>709564062.8623426</v>
      </c>
      <c r="AQ1723" s="145" t="s">
        <v>525</v>
      </c>
      <c r="AU1723" s="8" t="str">
        <f>+K1723</f>
        <v>Bao gồm</v>
      </c>
      <c r="AV1723" s="8">
        <f>+L1723</f>
        <v>5314506.2372727301</v>
      </c>
      <c r="AW1723" s="2">
        <f>+M1723</f>
        <v>5314506.2372727301</v>
      </c>
      <c r="AX1723" s="8">
        <f>F1723*AW1723</f>
        <v>476217491.85392129</v>
      </c>
      <c r="AY1723" s="8">
        <f>IF(AQ1723="CT",7%,5%)*AX1723</f>
        <v>33335224.429774493</v>
      </c>
      <c r="AZ1723" s="8">
        <f>AX1723*2%</f>
        <v>9524349.837078426</v>
      </c>
      <c r="BA1723" s="8">
        <f>IF(BB1723&gt;0,0,AX1723*5%)</f>
        <v>0</v>
      </c>
      <c r="BB1723" s="8">
        <f>(AX1723-BG1723)*35%</f>
        <v>166676122.14887244</v>
      </c>
      <c r="BC1723" s="8">
        <f>+AX1723+AY1723+AZ1723+BA1723+BB1723</f>
        <v>685753188.26964664</v>
      </c>
      <c r="BD1723" s="8">
        <f>AX1723-AT1723</f>
        <v>476217491.85392129</v>
      </c>
      <c r="BE1723" s="2"/>
      <c r="BH1723" s="2"/>
    </row>
    <row r="1724" spans="2:60" ht="34" hidden="1" outlineLevel="1" x14ac:dyDescent="0.2">
      <c r="B1724" s="82">
        <v>5</v>
      </c>
      <c r="C1724" s="144" t="s">
        <v>752</v>
      </c>
      <c r="D1724" s="144"/>
      <c r="E1724" s="82" t="s">
        <v>751</v>
      </c>
      <c r="F1724" s="143">
        <v>6023.0075999999999</v>
      </c>
      <c r="G1724" s="142">
        <f>+[2]THKL!F1731</f>
        <v>6023.0075999999999</v>
      </c>
      <c r="H1724" s="176"/>
      <c r="I1724" s="176"/>
      <c r="J1724" s="176"/>
      <c r="K1724" s="156">
        <f>$K$113</f>
        <v>1902.3200000000002</v>
      </c>
      <c r="L1724" s="157">
        <f>$L$113</f>
        <v>16085.919579540383</v>
      </c>
      <c r="M1724" s="157">
        <f>SUM(K1724:L1724)</f>
        <v>17988.239579540383</v>
      </c>
      <c r="N1724" s="83">
        <f>IF(V1724&lt;&gt;"VTC VHm",_xlfn.XLOOKUP(Z1724,$AC$4015:$AC$4035,$AD$4015:$AD$4035,0)*M1724,_xlfn.XLOOKUP(Z1724,$AC$4015:$AC$4035,$AD$4015:$AD$4035,0)*L1724)</f>
        <v>6295.8838528391334</v>
      </c>
      <c r="O1724" s="83">
        <f>IF(V1724&lt;&gt;"VTC VHm",_xlfn.XLOOKUP(Z1724,$AC$4015:$AC$4035,$AE$4015:$AE$4035,0)*M1724,_xlfn.XLOOKUP(Z1724,$AC$4015:$AC$4035,$AE$4015:$AE$4035,0)*L1724)</f>
        <v>0</v>
      </c>
      <c r="P1724" s="83">
        <f>SUM(N1724:O1724)</f>
        <v>6295.8838528391334</v>
      </c>
      <c r="Q1724" s="157">
        <f>M1724*G1724</f>
        <v>108343303.69819252</v>
      </c>
      <c r="R1724" s="157">
        <f>G1724*P1724</f>
        <v>37920156.29436738</v>
      </c>
      <c r="S1724" s="83">
        <f>SUM(Q1724:R1724)</f>
        <v>146263459.99255991</v>
      </c>
      <c r="T1724" s="156" t="s">
        <v>50</v>
      </c>
      <c r="U1724" s="176"/>
      <c r="V1724" s="176"/>
      <c r="W1724" s="176"/>
      <c r="X1724" s="44" t="s">
        <v>33</v>
      </c>
      <c r="Y1724" s="44"/>
      <c r="Z1724" s="44" t="s">
        <v>16</v>
      </c>
      <c r="AA1724" s="44" t="s">
        <v>80</v>
      </c>
      <c r="AB1724" s="2">
        <v>6879.0136865999993</v>
      </c>
      <c r="AC1724" s="2">
        <v>41432351.714895815</v>
      </c>
      <c r="AD1724" s="2">
        <f>+M1724</f>
        <v>17988.239579540383</v>
      </c>
      <c r="AE1724" s="2">
        <f>+AD1724*14%</f>
        <v>2518.3535411356538</v>
      </c>
      <c r="AF1724" s="155">
        <f>+AD1724*35%</f>
        <v>6295.8838528391334</v>
      </c>
      <c r="AG1724" s="2">
        <f>+AD1724*F1724</f>
        <v>108343303.69819252</v>
      </c>
      <c r="AH1724" s="2">
        <f>+AE1724*F1724</f>
        <v>15168062.517746955</v>
      </c>
      <c r="AI1724" s="2">
        <f>+AF1724*F1724</f>
        <v>37920156.29436738</v>
      </c>
      <c r="AJ1724" s="2">
        <f>SUM(AG1724:AI1724)</f>
        <v>161431522.51030686</v>
      </c>
      <c r="AK1724" s="2">
        <f>+AD1724*G1724</f>
        <v>108343303.69819252</v>
      </c>
      <c r="AL1724" s="2">
        <f>+AE1724*G1724</f>
        <v>15168062.517746955</v>
      </c>
      <c r="AM1724" s="2">
        <f>+AF1724*G1724</f>
        <v>37920156.29436738</v>
      </c>
      <c r="AN1724" s="155">
        <f>SUM(AK1724:AM1724)</f>
        <v>161431522.51030686</v>
      </c>
      <c r="AQ1724" s="145" t="s">
        <v>525</v>
      </c>
      <c r="AU1724" s="8">
        <f>+K1724</f>
        <v>1902.3200000000002</v>
      </c>
      <c r="AV1724" s="8">
        <f>+L1724</f>
        <v>16085.919579540383</v>
      </c>
      <c r="AW1724" s="2">
        <f>+M1724</f>
        <v>17988.239579540383</v>
      </c>
      <c r="AX1724" s="8">
        <f>F1724*AW1724</f>
        <v>108343303.69819252</v>
      </c>
      <c r="AY1724" s="8">
        <f>IF(AQ1724="CT",7%,5%)*AX1724</f>
        <v>7584031.2588734776</v>
      </c>
      <c r="AZ1724" s="8">
        <f>AX1724*2%</f>
        <v>2166866.0739638503</v>
      </c>
      <c r="BA1724" s="8">
        <f>IF(BB1724&gt;0,0,AX1724*5%)</f>
        <v>0</v>
      </c>
      <c r="BB1724" s="8">
        <f>(AX1724-BG1724)*35%</f>
        <v>37920156.29436738</v>
      </c>
      <c r="BC1724" s="8">
        <f>+AX1724+AY1724+AZ1724+BA1724+BB1724</f>
        <v>156014357.32539722</v>
      </c>
      <c r="BD1724" s="8">
        <f>AX1724-AT1724</f>
        <v>108343303.69819252</v>
      </c>
      <c r="BE1724" s="2"/>
      <c r="BH1724" s="2"/>
    </row>
    <row r="1725" spans="2:60" ht="51" hidden="1" outlineLevel="1" x14ac:dyDescent="0.2">
      <c r="B1725" s="82">
        <v>6</v>
      </c>
      <c r="C1725" s="144" t="s">
        <v>750</v>
      </c>
      <c r="D1725" s="144"/>
      <c r="E1725" s="82" t="s">
        <v>91</v>
      </c>
      <c r="F1725" s="143">
        <v>0.95179999999999998</v>
      </c>
      <c r="G1725" s="142">
        <f>+[2]THKL!F1732</f>
        <v>0.95179999999999998</v>
      </c>
      <c r="H1725" s="132"/>
      <c r="I1725" s="132"/>
      <c r="J1725" s="132"/>
      <c r="K1725" s="156">
        <f>$K$4010*1000</f>
        <v>15050000</v>
      </c>
      <c r="L1725" s="157">
        <f>'[3]BDG (XD)'!$AA$964*1000</f>
        <v>7690671</v>
      </c>
      <c r="M1725" s="157">
        <f>SUM(K1725:L1725)</f>
        <v>22740671</v>
      </c>
      <c r="N1725" s="83">
        <f>IF(V1725&lt;&gt;"VTC VHm",_xlfn.XLOOKUP(Z1725,$AC$4015:$AC$4035,$AD$4015:$AD$4035,0)*M1725,_xlfn.XLOOKUP(Z1725,$AC$4015:$AC$4035,$AD$4015:$AD$4035,0)*L1725)</f>
        <v>2691734.8499999996</v>
      </c>
      <c r="O1725" s="83">
        <f>IF(V1725&lt;&gt;"VTC VHm",_xlfn.XLOOKUP(Z1725,$AC$4015:$AC$4035,$AE$4015:$AE$4035,0)*M1725,_xlfn.XLOOKUP(Z1725,$AC$4015:$AC$4035,$AE$4015:$AE$4035,0)*L1725)</f>
        <v>0</v>
      </c>
      <c r="P1725" s="83">
        <f>SUM(N1725:O1725)</f>
        <v>2691734.8499999996</v>
      </c>
      <c r="Q1725" s="157">
        <f>M1725*G1725</f>
        <v>21644570.6578</v>
      </c>
      <c r="R1725" s="157">
        <f>G1725*P1725</f>
        <v>2561993.2302299994</v>
      </c>
      <c r="S1725" s="83">
        <f>SUM(Q1725:R1725)</f>
        <v>24206563.88803</v>
      </c>
      <c r="T1725" s="156" t="s">
        <v>50</v>
      </c>
      <c r="U1725" s="132"/>
      <c r="V1725" s="82" t="s">
        <v>34</v>
      </c>
      <c r="W1725" s="132"/>
      <c r="X1725" s="44" t="s">
        <v>33</v>
      </c>
      <c r="Y1725" s="44"/>
      <c r="Z1725" s="44" t="s">
        <v>16</v>
      </c>
      <c r="AA1725" s="44" t="s">
        <v>80</v>
      </c>
      <c r="AB1725" s="2">
        <v>24906178.967625346</v>
      </c>
      <c r="AC1725" s="2">
        <v>23705701.141385805</v>
      </c>
      <c r="AD1725" s="2">
        <f>+M1725</f>
        <v>22740671</v>
      </c>
      <c r="AE1725" s="2">
        <f>+AD1725*14%</f>
        <v>3183693.9400000004</v>
      </c>
      <c r="AF1725" s="155">
        <f>+AD1725*35%</f>
        <v>7959234.8499999996</v>
      </c>
      <c r="AG1725" s="2">
        <f>+AD1725*F1725</f>
        <v>21644570.6578</v>
      </c>
      <c r="AH1725" s="2">
        <f>+AE1725*F1725</f>
        <v>3030239.8920920002</v>
      </c>
      <c r="AI1725" s="2">
        <f>+AF1725*F1725</f>
        <v>7575599.7302299999</v>
      </c>
      <c r="AJ1725" s="2">
        <f>SUM(AG1725:AI1725)</f>
        <v>32250410.280122001</v>
      </c>
      <c r="AK1725" s="2">
        <f>+AD1725*G1725</f>
        <v>21644570.6578</v>
      </c>
      <c r="AL1725" s="2">
        <f>+AE1725*G1725</f>
        <v>3030239.8920920002</v>
      </c>
      <c r="AM1725" s="2">
        <f>+AF1725*G1725</f>
        <v>7575599.7302299999</v>
      </c>
      <c r="AN1725" s="155">
        <f>SUM(AK1725:AM1725)</f>
        <v>32250410.280122001</v>
      </c>
      <c r="AQ1725" s="145" t="s">
        <v>525</v>
      </c>
      <c r="AU1725" s="8">
        <f>+K1725</f>
        <v>15050000</v>
      </c>
      <c r="AV1725" s="8">
        <f>+L1725</f>
        <v>7690671</v>
      </c>
      <c r="AW1725" s="2">
        <f>+M1725</f>
        <v>22740671</v>
      </c>
      <c r="AX1725" s="8">
        <f>F1725*AW1725</f>
        <v>21644570.6578</v>
      </c>
      <c r="AY1725" s="8">
        <f>IF(AQ1725="CT",7%,5%)*AX1725</f>
        <v>1515119.9460460001</v>
      </c>
      <c r="AZ1725" s="8">
        <f>AX1725*2%</f>
        <v>432891.41315600002</v>
      </c>
      <c r="BA1725" s="8">
        <f>IF(BB1725&gt;0,0,AX1725*5%)</f>
        <v>0</v>
      </c>
      <c r="BB1725" s="8">
        <f>(AX1725-BG1725)*35%</f>
        <v>2561993.2302299999</v>
      </c>
      <c r="BC1725" s="8">
        <f>+AX1725+AY1725+AZ1725+BA1725+BB1725</f>
        <v>26154575.247231998</v>
      </c>
      <c r="BD1725" s="8">
        <f>AX1725-AT1725</f>
        <v>21644570.6578</v>
      </c>
      <c r="BE1725" s="2"/>
      <c r="BG1725" s="7">
        <f>+K1725*F1725</f>
        <v>14324590</v>
      </c>
      <c r="BH1725" s="2"/>
    </row>
    <row r="1726" spans="2:60" s="92" customFormat="1" ht="17" collapsed="1" x14ac:dyDescent="0.2">
      <c r="B1726" s="163"/>
      <c r="C1726" s="164" t="s">
        <v>175</v>
      </c>
      <c r="D1726" s="164"/>
      <c r="E1726" s="163"/>
      <c r="F1726" s="162"/>
      <c r="G1726" s="149">
        <f>+[2]THKL!F1733</f>
        <v>0</v>
      </c>
      <c r="H1726" s="158"/>
      <c r="I1726" s="158"/>
      <c r="J1726" s="158"/>
      <c r="K1726" s="159"/>
      <c r="L1726" s="161"/>
      <c r="M1726" s="161">
        <f>SUM(K1726:L1726)</f>
        <v>0</v>
      </c>
      <c r="N1726" s="83">
        <f>IF(V1726&lt;&gt;"VTC VHm",_xlfn.XLOOKUP(Z1726,$AC$4015:$AC$4035,$AD$4015:$AD$4035,0)*M1726,_xlfn.XLOOKUP(Z1726,$AC$4015:$AC$4035,$AD$4015:$AD$4035,0)*L1726)</f>
        <v>0</v>
      </c>
      <c r="O1726" s="83">
        <f>IF(V1726&lt;&gt;"VTC VHm",_xlfn.XLOOKUP(Z1726,$AC$4015:$AC$4035,$AE$4015:$AE$4035,0)*M1726,_xlfn.XLOOKUP(Z1726,$AC$4015:$AC$4035,$AE$4015:$AE$4035,0)*L1726)</f>
        <v>0</v>
      </c>
      <c r="P1726" s="160">
        <f>SUM(N1726:O1726)</f>
        <v>0</v>
      </c>
      <c r="Q1726" s="161">
        <f>M1726*G1726</f>
        <v>0</v>
      </c>
      <c r="R1726" s="161">
        <f>G1726*P1726</f>
        <v>0</v>
      </c>
      <c r="S1726" s="160">
        <f>SUM(Q1726:R1726)</f>
        <v>0</v>
      </c>
      <c r="T1726" s="159"/>
      <c r="U1726" s="158"/>
      <c r="V1726" s="158"/>
      <c r="W1726" s="158"/>
      <c r="X1726" s="94" t="s">
        <v>33</v>
      </c>
      <c r="Y1726" s="94"/>
      <c r="Z1726" s="94" t="s">
        <v>16</v>
      </c>
      <c r="AA1726" s="44" t="s">
        <v>80</v>
      </c>
      <c r="AB1726" s="2"/>
      <c r="AC1726" s="2">
        <v>0</v>
      </c>
      <c r="AD1726" s="93">
        <f>+M1726</f>
        <v>0</v>
      </c>
      <c r="AE1726" s="93">
        <f>+AD1726*14%</f>
        <v>0</v>
      </c>
      <c r="AF1726" s="93">
        <f>+AD1726*35%</f>
        <v>0</v>
      </c>
      <c r="AG1726" s="93">
        <f>+AD1726*F1726</f>
        <v>0</v>
      </c>
      <c r="AH1726" s="93">
        <f>+AE1726*F1726</f>
        <v>0</v>
      </c>
      <c r="AI1726" s="93">
        <f>+AF1726*F1726</f>
        <v>0</v>
      </c>
      <c r="AJ1726" s="93">
        <f>SUM(AG1726:AI1726)</f>
        <v>0</v>
      </c>
      <c r="AK1726" s="93">
        <f>+AD1726*G1726</f>
        <v>0</v>
      </c>
      <c r="AL1726" s="93">
        <f>+AE1726*G1726</f>
        <v>0</v>
      </c>
      <c r="AM1726" s="93">
        <f>+AF1726*G1726</f>
        <v>0</v>
      </c>
      <c r="AN1726" s="93">
        <f>SUM(AK1726:AM1726)</f>
        <v>0</v>
      </c>
      <c r="AQ1726" s="145" t="s">
        <v>525</v>
      </c>
      <c r="AU1726" s="8">
        <f>+K1726</f>
        <v>0</v>
      </c>
      <c r="AV1726" s="8">
        <f>+L1726</f>
        <v>0</v>
      </c>
      <c r="AW1726" s="2">
        <f>+M1726</f>
        <v>0</v>
      </c>
      <c r="AX1726" s="8">
        <f>F1726*AW1726</f>
        <v>0</v>
      </c>
      <c r="AY1726" s="8">
        <f>IF(AQ1726="CT",7%,5%)*AX1726</f>
        <v>0</v>
      </c>
      <c r="AZ1726" s="8">
        <f>AX1726*2%</f>
        <v>0</v>
      </c>
      <c r="BA1726" s="8">
        <f>IF(BB1726&gt;0,0,AX1726*5%)</f>
        <v>0</v>
      </c>
      <c r="BB1726" s="8">
        <f>(AX1726-BG1726)*35%</f>
        <v>0</v>
      </c>
      <c r="BC1726" s="8">
        <f>+AX1726+AY1726+AZ1726+BA1726+BB1726</f>
        <v>0</v>
      </c>
      <c r="BD1726" s="8">
        <f>AX1726-AT1726</f>
        <v>0</v>
      </c>
      <c r="BE1726" s="2"/>
      <c r="BH1726" s="2"/>
    </row>
    <row r="1727" spans="2:60" ht="34" hidden="1" outlineLevel="1" x14ac:dyDescent="0.2">
      <c r="B1727" s="82">
        <v>7</v>
      </c>
      <c r="C1727" s="144" t="s">
        <v>203</v>
      </c>
      <c r="D1727" s="144"/>
      <c r="E1727" s="82" t="s">
        <v>52</v>
      </c>
      <c r="F1727" s="143">
        <v>2759.1433999999999</v>
      </c>
      <c r="G1727" s="142">
        <f>+[2]THKL!F1734</f>
        <v>2759.1433999999999</v>
      </c>
      <c r="H1727" s="176"/>
      <c r="I1727" s="176"/>
      <c r="J1727" s="176"/>
      <c r="K1727" s="156" t="str">
        <f>$K$116</f>
        <v>Bao gồm</v>
      </c>
      <c r="L1727" s="157">
        <f>$L$116</f>
        <v>207831.07800000013</v>
      </c>
      <c r="M1727" s="157">
        <f>SUM(K1727:L1727)</f>
        <v>207831.07800000013</v>
      </c>
      <c r="N1727" s="83">
        <f>IF(V1727&lt;&gt;"VTC VHm",_xlfn.XLOOKUP(Z1727,$AC$4015:$AC$4035,$AD$4015:$AD$4035,0)*M1727,_xlfn.XLOOKUP(Z1727,$AC$4015:$AC$4035,$AD$4015:$AD$4035,0)*L1727)</f>
        <v>72740.877300000036</v>
      </c>
      <c r="O1727" s="83">
        <f>IF(V1727&lt;&gt;"VTC VHm",_xlfn.XLOOKUP(Z1727,$AC$4015:$AC$4035,$AE$4015:$AE$4035,0)*M1727,_xlfn.XLOOKUP(Z1727,$AC$4015:$AC$4035,$AE$4015:$AE$4035,0)*L1727)</f>
        <v>0</v>
      </c>
      <c r="P1727" s="83">
        <f>SUM(N1727:O1727)</f>
        <v>72740.877300000036</v>
      </c>
      <c r="Q1727" s="157">
        <f>M1727*G1727</f>
        <v>573435747.17858553</v>
      </c>
      <c r="R1727" s="157">
        <f>G1727*P1727</f>
        <v>200702511.51250491</v>
      </c>
      <c r="S1727" s="83">
        <f>SUM(Q1727:R1727)</f>
        <v>774138258.69109046</v>
      </c>
      <c r="T1727" s="156" t="s">
        <v>50</v>
      </c>
      <c r="U1727" s="176"/>
      <c r="V1727" s="176"/>
      <c r="W1727" s="176"/>
      <c r="X1727" s="44" t="s">
        <v>33</v>
      </c>
      <c r="Y1727" s="44"/>
      <c r="Z1727" s="44" t="s">
        <v>16</v>
      </c>
      <c r="AA1727" s="44" t="s">
        <v>80</v>
      </c>
      <c r="AB1727" s="2">
        <v>111339.11804579778</v>
      </c>
      <c r="AC1727" s="2">
        <v>307200592.71788383</v>
      </c>
      <c r="AD1727" s="2">
        <f>+M1727</f>
        <v>207831.07800000013</v>
      </c>
      <c r="AE1727" s="2">
        <f>+AD1727*14%</f>
        <v>29096.350920000019</v>
      </c>
      <c r="AF1727" s="155">
        <f>+AD1727*35%</f>
        <v>72740.877300000036</v>
      </c>
      <c r="AG1727" s="2">
        <f>+AD1727*F1727</f>
        <v>573435747.17858553</v>
      </c>
      <c r="AH1727" s="2">
        <f>+AE1727*F1727</f>
        <v>80281004.605001971</v>
      </c>
      <c r="AI1727" s="2">
        <f>+AF1727*F1727</f>
        <v>200702511.51250491</v>
      </c>
      <c r="AJ1727" s="2">
        <f>SUM(AG1727:AI1727)</f>
        <v>854419263.29609239</v>
      </c>
      <c r="AK1727" s="2">
        <f>+AD1727*G1727</f>
        <v>573435747.17858553</v>
      </c>
      <c r="AL1727" s="2">
        <f>+AE1727*G1727</f>
        <v>80281004.605001971</v>
      </c>
      <c r="AM1727" s="2">
        <f>+AF1727*G1727</f>
        <v>200702511.51250491</v>
      </c>
      <c r="AN1727" s="155">
        <f>SUM(AK1727:AM1727)</f>
        <v>854419263.29609239</v>
      </c>
      <c r="AQ1727" s="145" t="s">
        <v>525</v>
      </c>
      <c r="AU1727" s="8" t="str">
        <f>+K1727</f>
        <v>Bao gồm</v>
      </c>
      <c r="AV1727" s="8">
        <f>+L1727</f>
        <v>207831.07800000013</v>
      </c>
      <c r="AW1727" s="2">
        <f>+M1727</f>
        <v>207831.07800000013</v>
      </c>
      <c r="AX1727" s="8">
        <f>F1727*AW1727</f>
        <v>573435747.17858553</v>
      </c>
      <c r="AY1727" s="8">
        <f>IF(AQ1727="CT",7%,5%)*AX1727</f>
        <v>40140502.302500993</v>
      </c>
      <c r="AZ1727" s="8">
        <f>AX1727*2%</f>
        <v>11468714.943571711</v>
      </c>
      <c r="BA1727" s="8">
        <f>IF(BB1727&gt;0,0,AX1727*5%)</f>
        <v>0</v>
      </c>
      <c r="BB1727" s="8">
        <f>(AX1727-BG1727)*35%</f>
        <v>200702511.51250494</v>
      </c>
      <c r="BC1727" s="8">
        <f>+AX1727+AY1727+AZ1727+BA1727+BB1727</f>
        <v>825747475.93716311</v>
      </c>
      <c r="BD1727" s="8">
        <f>AX1727-AT1727</f>
        <v>573435747.17858553</v>
      </c>
      <c r="BE1727" s="2"/>
      <c r="BH1727" s="2"/>
    </row>
    <row r="1728" spans="2:60" ht="34" hidden="1" outlineLevel="1" x14ac:dyDescent="0.2">
      <c r="B1728" s="82">
        <v>8</v>
      </c>
      <c r="C1728" s="144" t="s">
        <v>116</v>
      </c>
      <c r="D1728" s="144"/>
      <c r="E1728" s="82" t="s">
        <v>52</v>
      </c>
      <c r="F1728" s="143">
        <v>6696.2614000000003</v>
      </c>
      <c r="G1728" s="142">
        <f>+[2]THKL!F1735</f>
        <v>6696.2614000000003</v>
      </c>
      <c r="H1728" s="176"/>
      <c r="I1728" s="176"/>
      <c r="J1728" s="176"/>
      <c r="K1728" s="156" t="str">
        <f>$K$117</f>
        <v>Bao gồm</v>
      </c>
      <c r="L1728" s="157">
        <f>$L$117</f>
        <v>112916.37900000002</v>
      </c>
      <c r="M1728" s="157">
        <f>SUM(K1728:L1728)</f>
        <v>112916.37900000002</v>
      </c>
      <c r="N1728" s="83">
        <f>IF(V1728&lt;&gt;"VTC VHm",_xlfn.XLOOKUP(Z1728,$AC$4015:$AC$4035,$AD$4015:$AD$4035,0)*M1728,_xlfn.XLOOKUP(Z1728,$AC$4015:$AC$4035,$AD$4015:$AD$4035,0)*L1728)</f>
        <v>39520.732650000005</v>
      </c>
      <c r="O1728" s="83">
        <f>IF(V1728&lt;&gt;"VTC VHm",_xlfn.XLOOKUP(Z1728,$AC$4015:$AC$4035,$AE$4015:$AE$4035,0)*M1728,_xlfn.XLOOKUP(Z1728,$AC$4015:$AC$4035,$AE$4015:$AE$4035,0)*L1728)</f>
        <v>0</v>
      </c>
      <c r="P1728" s="83">
        <f>SUM(N1728:O1728)</f>
        <v>39520.732650000005</v>
      </c>
      <c r="Q1728" s="157">
        <f>M1728*G1728</f>
        <v>756117590.12547076</v>
      </c>
      <c r="R1728" s="157">
        <f>G1728*P1728</f>
        <v>264641156.54391477</v>
      </c>
      <c r="S1728" s="83">
        <f>SUM(Q1728:R1728)</f>
        <v>1020758746.6693856</v>
      </c>
      <c r="T1728" s="156" t="s">
        <v>50</v>
      </c>
      <c r="U1728" s="176"/>
      <c r="V1728" s="176"/>
      <c r="W1728" s="176"/>
      <c r="X1728" s="44" t="s">
        <v>33</v>
      </c>
      <c r="Y1728" s="44"/>
      <c r="Z1728" s="44" t="s">
        <v>16</v>
      </c>
      <c r="AA1728" s="44" t="s">
        <v>80</v>
      </c>
      <c r="AB1728" s="2">
        <v>87299.586896016393</v>
      </c>
      <c r="AC1728" s="2">
        <v>584580853.96774042</v>
      </c>
      <c r="AD1728" s="2">
        <f>+M1728</f>
        <v>112916.37900000002</v>
      </c>
      <c r="AE1728" s="2">
        <f>+AD1728*14%</f>
        <v>15808.293060000004</v>
      </c>
      <c r="AF1728" s="155">
        <f>+AD1728*35%</f>
        <v>39520.732650000005</v>
      </c>
      <c r="AG1728" s="2">
        <f>+AD1728*F1728</f>
        <v>756117590.12547076</v>
      </c>
      <c r="AH1728" s="2">
        <f>+AE1728*F1728</f>
        <v>105856462.61756591</v>
      </c>
      <c r="AI1728" s="2">
        <f>+AF1728*F1728</f>
        <v>264641156.54391477</v>
      </c>
      <c r="AJ1728" s="2">
        <f>SUM(AG1728:AI1728)</f>
        <v>1126615209.2869513</v>
      </c>
      <c r="AK1728" s="2">
        <f>+AD1728*G1728</f>
        <v>756117590.12547076</v>
      </c>
      <c r="AL1728" s="2">
        <f>+AE1728*G1728</f>
        <v>105856462.61756591</v>
      </c>
      <c r="AM1728" s="2">
        <f>+AF1728*G1728</f>
        <v>264641156.54391477</v>
      </c>
      <c r="AN1728" s="155">
        <f>SUM(AK1728:AM1728)</f>
        <v>1126615209.2869513</v>
      </c>
      <c r="AQ1728" s="145" t="s">
        <v>525</v>
      </c>
      <c r="AU1728" s="8" t="str">
        <f>+K1728</f>
        <v>Bao gồm</v>
      </c>
      <c r="AV1728" s="8">
        <f>+L1728</f>
        <v>112916.37900000002</v>
      </c>
      <c r="AW1728" s="2">
        <f>+M1728</f>
        <v>112916.37900000002</v>
      </c>
      <c r="AX1728" s="8">
        <f>F1728*AW1728</f>
        <v>756117590.12547076</v>
      </c>
      <c r="AY1728" s="8">
        <f>IF(AQ1728="CT",7%,5%)*AX1728</f>
        <v>52928231.308782957</v>
      </c>
      <c r="AZ1728" s="8">
        <f>AX1728*2%</f>
        <v>15122351.802509416</v>
      </c>
      <c r="BA1728" s="8">
        <f>IF(BB1728&gt;0,0,AX1728*5%)</f>
        <v>0</v>
      </c>
      <c r="BB1728" s="8">
        <f>(AX1728-BG1728)*35%</f>
        <v>264641156.54391474</v>
      </c>
      <c r="BC1728" s="8">
        <f>+AX1728+AY1728+AZ1728+BA1728+BB1728</f>
        <v>1088809329.7806778</v>
      </c>
      <c r="BD1728" s="8">
        <f>AX1728-AT1728</f>
        <v>756117590.12547076</v>
      </c>
      <c r="BE1728" s="2"/>
      <c r="BH1728" s="2"/>
    </row>
    <row r="1729" spans="1:61" ht="34" hidden="1" outlineLevel="1" x14ac:dyDescent="0.2">
      <c r="B1729" s="82">
        <v>9</v>
      </c>
      <c r="C1729" s="144" t="s">
        <v>1002</v>
      </c>
      <c r="D1729" s="144"/>
      <c r="E1729" s="82" t="s">
        <v>52</v>
      </c>
      <c r="F1729" s="143">
        <v>118.49760000000001</v>
      </c>
      <c r="G1729" s="142">
        <f>+[2]THKL!F1736</f>
        <v>118.49760000000001</v>
      </c>
      <c r="H1729" s="132"/>
      <c r="I1729" s="132"/>
      <c r="J1729" s="132"/>
      <c r="K1729" s="156" t="str">
        <f>$K$116</f>
        <v>Bao gồm</v>
      </c>
      <c r="L1729" s="157">
        <f>$L$116</f>
        <v>207831.07800000013</v>
      </c>
      <c r="M1729" s="157">
        <f>SUM(K1729:L1729)</f>
        <v>207831.07800000013</v>
      </c>
      <c r="N1729" s="83">
        <f>IF(V1729&lt;&gt;"VTC VHm",_xlfn.XLOOKUP(Z1729,$AC$4015:$AC$4035,$AD$4015:$AD$4035,0)*M1729,_xlfn.XLOOKUP(Z1729,$AC$4015:$AC$4035,$AD$4015:$AD$4035,0)*L1729)</f>
        <v>72740.877300000036</v>
      </c>
      <c r="O1729" s="83">
        <f>IF(V1729&lt;&gt;"VTC VHm",_xlfn.XLOOKUP(Z1729,$AC$4015:$AC$4035,$AE$4015:$AE$4035,0)*M1729,_xlfn.XLOOKUP(Z1729,$AC$4015:$AC$4035,$AE$4015:$AE$4035,0)*L1729)</f>
        <v>0</v>
      </c>
      <c r="P1729" s="83">
        <f>SUM(N1729:O1729)</f>
        <v>72740.877300000036</v>
      </c>
      <c r="Q1729" s="157">
        <f>M1729*G1729</f>
        <v>24627483.948412817</v>
      </c>
      <c r="R1729" s="157">
        <f>G1729*P1729</f>
        <v>8619619.381944485</v>
      </c>
      <c r="S1729" s="83">
        <f>SUM(Q1729:R1729)</f>
        <v>33247103.330357302</v>
      </c>
      <c r="T1729" s="156"/>
      <c r="U1729" s="132"/>
      <c r="V1729" s="132"/>
      <c r="W1729" s="132"/>
      <c r="X1729" s="44" t="s">
        <v>33</v>
      </c>
      <c r="Y1729" s="44"/>
      <c r="Z1729" s="44" t="s">
        <v>16</v>
      </c>
      <c r="AA1729" s="44" t="s">
        <v>80</v>
      </c>
      <c r="AB1729" s="2">
        <v>216942.8776580733</v>
      </c>
      <c r="AC1729" s="2">
        <v>25707210.339575306</v>
      </c>
      <c r="AD1729" s="2">
        <f>+M1729</f>
        <v>207831.07800000013</v>
      </c>
      <c r="AE1729" s="2">
        <f>+AD1729*14%</f>
        <v>29096.350920000019</v>
      </c>
      <c r="AF1729" s="155">
        <f>+AD1729*35%</f>
        <v>72740.877300000036</v>
      </c>
      <c r="AG1729" s="2">
        <f>+AD1729*F1729</f>
        <v>24627483.948412817</v>
      </c>
      <c r="AH1729" s="2">
        <f>+AE1729*F1729</f>
        <v>3447847.7527777944</v>
      </c>
      <c r="AI1729" s="2">
        <f>+AF1729*F1729</f>
        <v>8619619.381944485</v>
      </c>
      <c r="AJ1729" s="2">
        <f>SUM(AG1729:AI1729)</f>
        <v>36694951.083135098</v>
      </c>
      <c r="AK1729" s="2">
        <f>+AD1729*G1729</f>
        <v>24627483.948412817</v>
      </c>
      <c r="AL1729" s="2">
        <f>+AE1729*G1729</f>
        <v>3447847.7527777944</v>
      </c>
      <c r="AM1729" s="2">
        <f>+AF1729*G1729</f>
        <v>8619619.381944485</v>
      </c>
      <c r="AN1729" s="155">
        <f>SUM(AK1729:AM1729)</f>
        <v>36694951.083135098</v>
      </c>
      <c r="AQ1729" s="145" t="s">
        <v>525</v>
      </c>
      <c r="AU1729" s="8" t="str">
        <f>+K1729</f>
        <v>Bao gồm</v>
      </c>
      <c r="AV1729" s="8">
        <f>+L1729</f>
        <v>207831.07800000013</v>
      </c>
      <c r="AW1729" s="2">
        <f>+M1729</f>
        <v>207831.07800000013</v>
      </c>
      <c r="AX1729" s="8">
        <f>F1729*AW1729</f>
        <v>24627483.948412817</v>
      </c>
      <c r="AY1729" s="8">
        <f>IF(AQ1729="CT",7%,5%)*AX1729</f>
        <v>1723923.8763888974</v>
      </c>
      <c r="AZ1729" s="8">
        <f>AX1729*2%</f>
        <v>492549.67896825634</v>
      </c>
      <c r="BA1729" s="8">
        <f>IF(BB1729&gt;0,0,AX1729*5%)</f>
        <v>0</v>
      </c>
      <c r="BB1729" s="8">
        <f>(AX1729-BG1729)*35%</f>
        <v>8619619.381944485</v>
      </c>
      <c r="BC1729" s="8">
        <f>+AX1729+AY1729+AZ1729+BA1729+BB1729</f>
        <v>35463576.885714456</v>
      </c>
      <c r="BD1729" s="8">
        <f>AX1729-AT1729</f>
        <v>24627483.948412817</v>
      </c>
      <c r="BE1729" s="2"/>
      <c r="BH1729" s="2"/>
    </row>
    <row r="1730" spans="1:61" ht="34" hidden="1" outlineLevel="1" x14ac:dyDescent="0.2">
      <c r="B1730" s="82">
        <v>10</v>
      </c>
      <c r="C1730" s="144" t="s">
        <v>893</v>
      </c>
      <c r="D1730" s="144"/>
      <c r="E1730" s="82" t="s">
        <v>52</v>
      </c>
      <c r="F1730" s="143">
        <v>98</v>
      </c>
      <c r="G1730" s="142">
        <f>+[2]THKL!F1737</f>
        <v>98</v>
      </c>
      <c r="H1730" s="132"/>
      <c r="I1730" s="132"/>
      <c r="J1730" s="132"/>
      <c r="K1730" s="156" t="str">
        <f>$K$117</f>
        <v>Bao gồm</v>
      </c>
      <c r="L1730" s="157">
        <f>$L$117</f>
        <v>112916.37900000002</v>
      </c>
      <c r="M1730" s="157">
        <f>SUM(K1730:L1730)</f>
        <v>112916.37900000002</v>
      </c>
      <c r="N1730" s="83">
        <f>IF(V1730&lt;&gt;"VTC VHm",_xlfn.XLOOKUP(Z1730,$AC$4015:$AC$4035,$AD$4015:$AD$4035,0)*M1730,_xlfn.XLOOKUP(Z1730,$AC$4015:$AC$4035,$AD$4015:$AD$4035,0)*L1730)</f>
        <v>39520.732650000005</v>
      </c>
      <c r="O1730" s="83">
        <f>IF(V1730&lt;&gt;"VTC VHm",_xlfn.XLOOKUP(Z1730,$AC$4015:$AC$4035,$AE$4015:$AE$4035,0)*M1730,_xlfn.XLOOKUP(Z1730,$AC$4015:$AC$4035,$AE$4015:$AE$4035,0)*L1730)</f>
        <v>0</v>
      </c>
      <c r="P1730" s="83">
        <f>SUM(N1730:O1730)</f>
        <v>39520.732650000005</v>
      </c>
      <c r="Q1730" s="157">
        <f>M1730*G1730</f>
        <v>11065805.142000001</v>
      </c>
      <c r="R1730" s="157">
        <f>G1730*P1730</f>
        <v>3873031.7997000003</v>
      </c>
      <c r="S1730" s="83">
        <f>SUM(Q1730:R1730)</f>
        <v>14938836.9417</v>
      </c>
      <c r="T1730" s="156" t="s">
        <v>50</v>
      </c>
      <c r="U1730" s="132"/>
      <c r="V1730" s="132"/>
      <c r="W1730" s="132"/>
      <c r="X1730" s="44" t="s">
        <v>33</v>
      </c>
      <c r="Y1730" s="44"/>
      <c r="Z1730" s="44" t="s">
        <v>16</v>
      </c>
      <c r="AA1730" s="44" t="s">
        <v>80</v>
      </c>
      <c r="AB1730" s="2">
        <v>216942.8776580733</v>
      </c>
      <c r="AC1730" s="2">
        <v>21260402.010491181</v>
      </c>
      <c r="AD1730" s="2">
        <f>+M1730</f>
        <v>112916.37900000002</v>
      </c>
      <c r="AE1730" s="2">
        <f>+AD1730*14%</f>
        <v>15808.293060000004</v>
      </c>
      <c r="AF1730" s="155">
        <f>+AD1730*35%</f>
        <v>39520.732650000005</v>
      </c>
      <c r="AG1730" s="2">
        <f>+AD1730*F1730</f>
        <v>11065805.142000001</v>
      </c>
      <c r="AH1730" s="2">
        <f>+AE1730*F1730</f>
        <v>1549212.7198800005</v>
      </c>
      <c r="AI1730" s="2">
        <f>+AF1730*F1730</f>
        <v>3873031.7997000003</v>
      </c>
      <c r="AJ1730" s="2">
        <f>SUM(AG1730:AI1730)</f>
        <v>16488049.66158</v>
      </c>
      <c r="AK1730" s="2">
        <f>+AD1730*G1730</f>
        <v>11065805.142000001</v>
      </c>
      <c r="AL1730" s="2">
        <f>+AE1730*G1730</f>
        <v>1549212.7198800005</v>
      </c>
      <c r="AM1730" s="2">
        <f>+AF1730*G1730</f>
        <v>3873031.7997000003</v>
      </c>
      <c r="AN1730" s="155">
        <f>SUM(AK1730:AM1730)</f>
        <v>16488049.66158</v>
      </c>
      <c r="AQ1730" s="145" t="s">
        <v>525</v>
      </c>
      <c r="AU1730" s="8" t="str">
        <f>+K1730</f>
        <v>Bao gồm</v>
      </c>
      <c r="AV1730" s="8">
        <f>+L1730</f>
        <v>112916.37900000002</v>
      </c>
      <c r="AW1730" s="2">
        <f>+M1730</f>
        <v>112916.37900000002</v>
      </c>
      <c r="AX1730" s="8">
        <f>F1730*AW1730</f>
        <v>11065805.142000001</v>
      </c>
      <c r="AY1730" s="8">
        <f>IF(AQ1730="CT",7%,5%)*AX1730</f>
        <v>774606.35994000011</v>
      </c>
      <c r="AZ1730" s="8">
        <f>AX1730*2%</f>
        <v>221316.10284000004</v>
      </c>
      <c r="BA1730" s="8">
        <f>IF(BB1730&gt;0,0,AX1730*5%)</f>
        <v>0</v>
      </c>
      <c r="BB1730" s="8">
        <f>(AX1730-BG1730)*35%</f>
        <v>3873031.7996999999</v>
      </c>
      <c r="BC1730" s="8">
        <f>+AX1730+AY1730+AZ1730+BA1730+BB1730</f>
        <v>15934759.404480001</v>
      </c>
      <c r="BD1730" s="8">
        <f>AX1730-AT1730</f>
        <v>11065805.142000001</v>
      </c>
      <c r="BE1730" s="2"/>
      <c r="BH1730" s="2"/>
    </row>
    <row r="1731" spans="1:61" ht="34" hidden="1" outlineLevel="1" x14ac:dyDescent="0.2">
      <c r="B1731" s="82">
        <v>11</v>
      </c>
      <c r="C1731" s="144" t="s">
        <v>749</v>
      </c>
      <c r="D1731" s="144"/>
      <c r="E1731" s="82" t="s">
        <v>52</v>
      </c>
      <c r="F1731" s="143">
        <v>300.86739999999998</v>
      </c>
      <c r="G1731" s="142">
        <f>+[2]THKL!F1738</f>
        <v>300.86739999999998</v>
      </c>
      <c r="H1731" s="132"/>
      <c r="I1731" s="132"/>
      <c r="J1731" s="132"/>
      <c r="K1731" s="156" t="str">
        <f>$K$121</f>
        <v>Bao gồm</v>
      </c>
      <c r="L1731" s="157">
        <f>$L$121</f>
        <v>207831.07799999954</v>
      </c>
      <c r="M1731" s="157">
        <f>SUM(K1731:L1731)</f>
        <v>207831.07799999954</v>
      </c>
      <c r="N1731" s="83">
        <f>IF(V1731&lt;&gt;"VTC VHm",_xlfn.XLOOKUP(Z1731,$AC$4015:$AC$4035,$AD$4015:$AD$4035,0)*M1731,_xlfn.XLOOKUP(Z1731,$AC$4015:$AC$4035,$AD$4015:$AD$4035,0)*L1731)</f>
        <v>72740.877299999833</v>
      </c>
      <c r="O1731" s="83">
        <f>IF(V1731&lt;&gt;"VTC VHm",_xlfn.XLOOKUP(Z1731,$AC$4015:$AC$4035,$AE$4015:$AE$4035,0)*M1731,_xlfn.XLOOKUP(Z1731,$AC$4015:$AC$4035,$AE$4015:$AE$4035,0)*L1731)</f>
        <v>0</v>
      </c>
      <c r="P1731" s="83">
        <f>SUM(N1731:O1731)</f>
        <v>72740.877299999833</v>
      </c>
      <c r="Q1731" s="157">
        <f>M1731*G1731</f>
        <v>62529596.077057056</v>
      </c>
      <c r="R1731" s="157">
        <f>G1731*P1731</f>
        <v>21885358.626969967</v>
      </c>
      <c r="S1731" s="83">
        <f>SUM(Q1731:R1731)</f>
        <v>84414954.704027027</v>
      </c>
      <c r="T1731" s="156" t="s">
        <v>50</v>
      </c>
      <c r="U1731" s="132"/>
      <c r="V1731" s="132"/>
      <c r="W1731" s="132"/>
      <c r="X1731" s="44" t="s">
        <v>33</v>
      </c>
      <c r="Y1731" s="44"/>
      <c r="Z1731" s="44" t="s">
        <v>16</v>
      </c>
      <c r="AA1731" s="44" t="s">
        <v>80</v>
      </c>
      <c r="AB1731" s="2">
        <v>216942.8776580733</v>
      </c>
      <c r="AC1731" s="2">
        <v>65271039.549502596</v>
      </c>
      <c r="AD1731" s="2">
        <f>+M1731</f>
        <v>207831.07799999954</v>
      </c>
      <c r="AE1731" s="2">
        <f>+AD1731*14%</f>
        <v>29096.350919999939</v>
      </c>
      <c r="AF1731" s="155">
        <f>+AD1731*35%</f>
        <v>72740.877299999833</v>
      </c>
      <c r="AG1731" s="2">
        <f>+AD1731*F1731</f>
        <v>62529596.077057056</v>
      </c>
      <c r="AH1731" s="2">
        <f>+AE1731*F1731</f>
        <v>8754143.4507879894</v>
      </c>
      <c r="AI1731" s="2">
        <f>+AF1731*F1731</f>
        <v>21885358.626969967</v>
      </c>
      <c r="AJ1731" s="2">
        <f>SUM(AG1731:AI1731)</f>
        <v>93169098.154815003</v>
      </c>
      <c r="AK1731" s="2">
        <f>+AD1731*G1731</f>
        <v>62529596.077057056</v>
      </c>
      <c r="AL1731" s="2">
        <f>+AE1731*G1731</f>
        <v>8754143.4507879894</v>
      </c>
      <c r="AM1731" s="2">
        <f>+AF1731*G1731</f>
        <v>21885358.626969967</v>
      </c>
      <c r="AN1731" s="155">
        <f>SUM(AK1731:AM1731)</f>
        <v>93169098.154815003</v>
      </c>
      <c r="AQ1731" s="145" t="s">
        <v>525</v>
      </c>
      <c r="AU1731" s="8" t="str">
        <f>+K1731</f>
        <v>Bao gồm</v>
      </c>
      <c r="AV1731" s="8">
        <f>+L1731</f>
        <v>207831.07799999954</v>
      </c>
      <c r="AW1731" s="2">
        <f>+M1731</f>
        <v>207831.07799999954</v>
      </c>
      <c r="AX1731" s="8">
        <f>F1731*AW1731</f>
        <v>62529596.077057056</v>
      </c>
      <c r="AY1731" s="8">
        <f>IF(AQ1731="CT",7%,5%)*AX1731</f>
        <v>4377071.7253939947</v>
      </c>
      <c r="AZ1731" s="8">
        <f>AX1731*2%</f>
        <v>1250591.9215411411</v>
      </c>
      <c r="BA1731" s="8">
        <f>IF(BB1731&gt;0,0,AX1731*5%)</f>
        <v>0</v>
      </c>
      <c r="BB1731" s="8">
        <f>(AX1731-BG1731)*35%</f>
        <v>21885358.626969967</v>
      </c>
      <c r="BC1731" s="8">
        <f>+AX1731+AY1731+AZ1731+BA1731+BB1731</f>
        <v>90042618.350962162</v>
      </c>
      <c r="BD1731" s="8">
        <f>AX1731-AT1731</f>
        <v>62529596.077057056</v>
      </c>
      <c r="BE1731" s="2"/>
      <c r="BH1731" s="2"/>
    </row>
    <row r="1732" spans="1:61" ht="34" hidden="1" outlineLevel="1" x14ac:dyDescent="0.2">
      <c r="B1732" s="82">
        <v>12</v>
      </c>
      <c r="C1732" s="144" t="s">
        <v>115</v>
      </c>
      <c r="D1732" s="144"/>
      <c r="E1732" s="82" t="s">
        <v>52</v>
      </c>
      <c r="F1732" s="143">
        <v>369.9522</v>
      </c>
      <c r="G1732" s="142">
        <f>+[2]THKL!F1739</f>
        <v>369.9522</v>
      </c>
      <c r="H1732" s="132"/>
      <c r="I1732" s="132"/>
      <c r="J1732" s="132"/>
      <c r="K1732" s="156" t="str">
        <f>$K$122</f>
        <v>Bao gồm</v>
      </c>
      <c r="L1732" s="157">
        <f>$L$122</f>
        <v>207831.07799999954</v>
      </c>
      <c r="M1732" s="157">
        <f>SUM(K1732:L1732)</f>
        <v>207831.07799999954</v>
      </c>
      <c r="N1732" s="83">
        <f>IF(V1732&lt;&gt;"VTC VHm",_xlfn.XLOOKUP(Z1732,$AC$4015:$AC$4035,$AD$4015:$AD$4035,0)*M1732,_xlfn.XLOOKUP(Z1732,$AC$4015:$AC$4035,$AD$4015:$AD$4035,0)*L1732)</f>
        <v>72740.877299999833</v>
      </c>
      <c r="O1732" s="83">
        <f>IF(V1732&lt;&gt;"VTC VHm",_xlfn.XLOOKUP(Z1732,$AC$4015:$AC$4035,$AE$4015:$AE$4035,0)*M1732,_xlfn.XLOOKUP(Z1732,$AC$4015:$AC$4035,$AE$4015:$AE$4035,0)*L1732)</f>
        <v>0</v>
      </c>
      <c r="P1732" s="83">
        <f>SUM(N1732:O1732)</f>
        <v>72740.877299999833</v>
      </c>
      <c r="Q1732" s="157">
        <f>M1732*G1732</f>
        <v>76887564.534471437</v>
      </c>
      <c r="R1732" s="157">
        <f>G1732*P1732</f>
        <v>26910647.587065</v>
      </c>
      <c r="S1732" s="83">
        <f>SUM(Q1732:R1732)</f>
        <v>103798212.12153643</v>
      </c>
      <c r="T1732" s="156" t="s">
        <v>50</v>
      </c>
      <c r="U1732" s="132"/>
      <c r="V1732" s="132"/>
      <c r="W1732" s="132"/>
      <c r="X1732" s="44" t="s">
        <v>33</v>
      </c>
      <c r="Y1732" s="44"/>
      <c r="Z1732" s="44" t="s">
        <v>16</v>
      </c>
      <c r="AA1732" s="44" t="s">
        <v>80</v>
      </c>
      <c r="AB1732" s="2">
        <v>220034.3328696065</v>
      </c>
      <c r="AC1732" s="2">
        <v>81402185.520643234</v>
      </c>
      <c r="AD1732" s="2">
        <f>+M1732</f>
        <v>207831.07799999954</v>
      </c>
      <c r="AE1732" s="2">
        <f>+AD1732*14%</f>
        <v>29096.350919999939</v>
      </c>
      <c r="AF1732" s="155">
        <f>+AD1732*35%</f>
        <v>72740.877299999833</v>
      </c>
      <c r="AG1732" s="2">
        <f>+AD1732*F1732</f>
        <v>76887564.534471437</v>
      </c>
      <c r="AH1732" s="2">
        <f>+AE1732*F1732</f>
        <v>10764259.034826001</v>
      </c>
      <c r="AI1732" s="2">
        <f>+AF1732*F1732</f>
        <v>26910647.587065</v>
      </c>
      <c r="AJ1732" s="2">
        <f>SUM(AG1732:AI1732)</f>
        <v>114562471.15636243</v>
      </c>
      <c r="AK1732" s="2">
        <f>+AD1732*G1732</f>
        <v>76887564.534471437</v>
      </c>
      <c r="AL1732" s="2">
        <f>+AE1732*G1732</f>
        <v>10764259.034826001</v>
      </c>
      <c r="AM1732" s="2">
        <f>+AF1732*G1732</f>
        <v>26910647.587065</v>
      </c>
      <c r="AN1732" s="155">
        <f>SUM(AK1732:AM1732)</f>
        <v>114562471.15636243</v>
      </c>
      <c r="AQ1732" s="145" t="s">
        <v>525</v>
      </c>
      <c r="AU1732" s="8" t="str">
        <f>+K1732</f>
        <v>Bao gồm</v>
      </c>
      <c r="AV1732" s="8">
        <f>+L1732</f>
        <v>207831.07799999954</v>
      </c>
      <c r="AW1732" s="2">
        <f>+M1732</f>
        <v>207831.07799999954</v>
      </c>
      <c r="AX1732" s="8">
        <f>F1732*AW1732</f>
        <v>76887564.534471437</v>
      </c>
      <c r="AY1732" s="8">
        <f>IF(AQ1732="CT",7%,5%)*AX1732</f>
        <v>5382129.5174130015</v>
      </c>
      <c r="AZ1732" s="8">
        <f>AX1732*2%</f>
        <v>1537751.2906894288</v>
      </c>
      <c r="BA1732" s="8">
        <f>IF(BB1732&gt;0,0,AX1732*5%)</f>
        <v>0</v>
      </c>
      <c r="BB1732" s="8">
        <f>(AX1732-BG1732)*35%</f>
        <v>26910647.587065</v>
      </c>
      <c r="BC1732" s="8">
        <f>+AX1732+AY1732+AZ1732+BA1732+BB1732</f>
        <v>110718092.92963886</v>
      </c>
      <c r="BD1732" s="8">
        <f>AX1732-AT1732</f>
        <v>76887564.534471437</v>
      </c>
      <c r="BE1732" s="2"/>
      <c r="BH1732" s="2"/>
    </row>
    <row r="1733" spans="1:61" ht="17" hidden="1" outlineLevel="1" x14ac:dyDescent="0.2">
      <c r="B1733" s="82">
        <v>13</v>
      </c>
      <c r="C1733" s="144" t="s">
        <v>892</v>
      </c>
      <c r="D1733" s="144"/>
      <c r="E1733" s="82" t="s">
        <v>52</v>
      </c>
      <c r="F1733" s="143">
        <v>47.64</v>
      </c>
      <c r="G1733" s="142">
        <f>+[2]THKL!F1740</f>
        <v>47.64</v>
      </c>
      <c r="H1733" s="132"/>
      <c r="I1733" s="132"/>
      <c r="J1733" s="132"/>
      <c r="K1733" s="156" t="str">
        <f>$K$123</f>
        <v>Bao gồm</v>
      </c>
      <c r="L1733" s="157">
        <f>$L$123</f>
        <v>207831.07800000013</v>
      </c>
      <c r="M1733" s="157">
        <f>SUM(K1733:L1733)</f>
        <v>207831.07800000013</v>
      </c>
      <c r="N1733" s="83">
        <f>IF(V1733&lt;&gt;"VTC VHm",_xlfn.XLOOKUP(Z1733,$AC$4015:$AC$4035,$AD$4015:$AD$4035,0)*M1733,_xlfn.XLOOKUP(Z1733,$AC$4015:$AC$4035,$AD$4015:$AD$4035,0)*L1733)</f>
        <v>72740.877300000036</v>
      </c>
      <c r="O1733" s="83">
        <f>IF(V1733&lt;&gt;"VTC VHm",_xlfn.XLOOKUP(Z1733,$AC$4015:$AC$4035,$AE$4015:$AE$4035,0)*M1733,_xlfn.XLOOKUP(Z1733,$AC$4015:$AC$4035,$AE$4015:$AE$4035,0)*L1733)</f>
        <v>0</v>
      </c>
      <c r="P1733" s="83">
        <f>SUM(N1733:O1733)</f>
        <v>72740.877300000036</v>
      </c>
      <c r="Q1733" s="157">
        <f>M1733*G1733</f>
        <v>9901072.5559200067</v>
      </c>
      <c r="R1733" s="157">
        <f>G1733*P1733</f>
        <v>3465375.3945720019</v>
      </c>
      <c r="S1733" s="83">
        <f>SUM(Q1733:R1733)</f>
        <v>13366447.95049201</v>
      </c>
      <c r="T1733" s="156" t="s">
        <v>50</v>
      </c>
      <c r="U1733" s="132"/>
      <c r="V1733" s="132"/>
      <c r="W1733" s="132"/>
      <c r="X1733" s="44" t="s">
        <v>33</v>
      </c>
      <c r="Y1733" s="44"/>
      <c r="Z1733" s="44" t="s">
        <v>16</v>
      </c>
      <c r="AA1733" s="44" t="s">
        <v>80</v>
      </c>
      <c r="AB1733" s="2">
        <v>212392.28613915647</v>
      </c>
      <c r="AC1733" s="2">
        <v>10118368.511669414</v>
      </c>
      <c r="AD1733" s="2">
        <f>+M1733</f>
        <v>207831.07800000013</v>
      </c>
      <c r="AE1733" s="2">
        <f>+AD1733*14%</f>
        <v>29096.350920000019</v>
      </c>
      <c r="AF1733" s="155">
        <f>+AD1733*35%</f>
        <v>72740.877300000036</v>
      </c>
      <c r="AG1733" s="2">
        <f>+AD1733*F1733</f>
        <v>9901072.5559200067</v>
      </c>
      <c r="AH1733" s="2">
        <f>+AE1733*F1733</f>
        <v>1386150.1578288008</v>
      </c>
      <c r="AI1733" s="2">
        <f>+AF1733*F1733</f>
        <v>3465375.3945720019</v>
      </c>
      <c r="AJ1733" s="2">
        <f>SUM(AG1733:AI1733)</f>
        <v>14752598.10832081</v>
      </c>
      <c r="AK1733" s="2">
        <f>+AD1733*G1733</f>
        <v>9901072.5559200067</v>
      </c>
      <c r="AL1733" s="2">
        <f>+AE1733*G1733</f>
        <v>1386150.1578288008</v>
      </c>
      <c r="AM1733" s="2">
        <f>+AF1733*G1733</f>
        <v>3465375.3945720019</v>
      </c>
      <c r="AN1733" s="155">
        <f>SUM(AK1733:AM1733)</f>
        <v>14752598.10832081</v>
      </c>
      <c r="AQ1733" s="145" t="s">
        <v>525</v>
      </c>
      <c r="AU1733" s="8" t="str">
        <f>+K1733</f>
        <v>Bao gồm</v>
      </c>
      <c r="AV1733" s="8">
        <f>+L1733</f>
        <v>207831.07800000013</v>
      </c>
      <c r="AW1733" s="2">
        <f>+M1733</f>
        <v>207831.07800000013</v>
      </c>
      <c r="AX1733" s="8">
        <f>F1733*AW1733</f>
        <v>9901072.5559200067</v>
      </c>
      <c r="AY1733" s="8">
        <f>IF(AQ1733="CT",7%,5%)*AX1733</f>
        <v>693075.07891440054</v>
      </c>
      <c r="AZ1733" s="8">
        <f>AX1733*2%</f>
        <v>198021.45111840015</v>
      </c>
      <c r="BA1733" s="8">
        <f>IF(BB1733&gt;0,0,AX1733*5%)</f>
        <v>0</v>
      </c>
      <c r="BB1733" s="8">
        <f>(AX1733-BG1733)*35%</f>
        <v>3465375.3945720023</v>
      </c>
      <c r="BC1733" s="8">
        <f>+AX1733+AY1733+AZ1733+BA1733+BB1733</f>
        <v>14257544.48052481</v>
      </c>
      <c r="BD1733" s="8">
        <f>AX1733-AT1733</f>
        <v>9901072.5559200067</v>
      </c>
      <c r="BE1733" s="2"/>
      <c r="BH1733" s="2"/>
    </row>
    <row r="1734" spans="1:61" ht="17" hidden="1" outlineLevel="1" x14ac:dyDescent="0.2">
      <c r="B1734" s="82">
        <v>14</v>
      </c>
      <c r="C1734" s="144" t="s">
        <v>748</v>
      </c>
      <c r="D1734" s="144"/>
      <c r="E1734" s="82" t="s">
        <v>52</v>
      </c>
      <c r="F1734" s="143">
        <v>1381.4688000000001</v>
      </c>
      <c r="G1734" s="142">
        <f>+[2]THKL!F1741</f>
        <v>1381.4688000000001</v>
      </c>
      <c r="H1734" s="176"/>
      <c r="I1734" s="176"/>
      <c r="J1734" s="176"/>
      <c r="K1734" s="156" t="str">
        <f>$K$116</f>
        <v>Bao gồm</v>
      </c>
      <c r="L1734" s="157">
        <f>$L$116</f>
        <v>207831.07800000013</v>
      </c>
      <c r="M1734" s="157">
        <f>SUM(K1734:L1734)</f>
        <v>207831.07800000013</v>
      </c>
      <c r="N1734" s="83">
        <f>IF(V1734&lt;&gt;"VTC VHm",_xlfn.XLOOKUP(Z1734,$AC$4015:$AC$4035,$AD$4015:$AD$4035,0)*M1734,_xlfn.XLOOKUP(Z1734,$AC$4015:$AC$4035,$AD$4015:$AD$4035,0)*L1734)</f>
        <v>72740.877300000036</v>
      </c>
      <c r="O1734" s="83">
        <f>IF(V1734&lt;&gt;"VTC VHm",_xlfn.XLOOKUP(Z1734,$AC$4015:$AC$4035,$AE$4015:$AE$4035,0)*M1734,_xlfn.XLOOKUP(Z1734,$AC$4015:$AC$4035,$AE$4015:$AE$4035,0)*L1734)</f>
        <v>0</v>
      </c>
      <c r="P1734" s="83">
        <f>SUM(N1734:O1734)</f>
        <v>72740.877300000036</v>
      </c>
      <c r="Q1734" s="157">
        <f>M1734*G1734</f>
        <v>287112149.92736661</v>
      </c>
      <c r="R1734" s="157">
        <f>G1734*P1734</f>
        <v>100489252.47457829</v>
      </c>
      <c r="S1734" s="83">
        <f>SUM(Q1734:R1734)</f>
        <v>387601402.40194488</v>
      </c>
      <c r="T1734" s="156"/>
      <c r="U1734" s="176"/>
      <c r="V1734" s="176"/>
      <c r="W1734" s="176"/>
      <c r="X1734" s="44" t="s">
        <v>33</v>
      </c>
      <c r="Y1734" s="44"/>
      <c r="Z1734" s="44" t="s">
        <v>16</v>
      </c>
      <c r="AA1734" s="44" t="s">
        <v>80</v>
      </c>
      <c r="AB1734" s="2">
        <v>212392.28613915647</v>
      </c>
      <c r="AC1734" s="2">
        <v>293413316.66191715</v>
      </c>
      <c r="AD1734" s="2">
        <f>+M1734</f>
        <v>207831.07800000013</v>
      </c>
      <c r="AE1734" s="2">
        <f>+AD1734*14%</f>
        <v>29096.350920000019</v>
      </c>
      <c r="AF1734" s="155">
        <f>+AD1734*35%</f>
        <v>72740.877300000036</v>
      </c>
      <c r="AG1734" s="2">
        <f>+AD1734*F1734</f>
        <v>287112149.92736661</v>
      </c>
      <c r="AH1734" s="2">
        <f>+AE1734*F1734</f>
        <v>40195700.989831328</v>
      </c>
      <c r="AI1734" s="2">
        <f>+AF1734*F1734</f>
        <v>100489252.47457829</v>
      </c>
      <c r="AJ1734" s="2">
        <f>SUM(AG1734:AI1734)</f>
        <v>427797103.3917762</v>
      </c>
      <c r="AK1734" s="2">
        <f>+AD1734*G1734</f>
        <v>287112149.92736661</v>
      </c>
      <c r="AL1734" s="2">
        <f>+AE1734*G1734</f>
        <v>40195700.989831328</v>
      </c>
      <c r="AM1734" s="2">
        <f>+AF1734*G1734</f>
        <v>100489252.47457829</v>
      </c>
      <c r="AN1734" s="155">
        <f>SUM(AK1734:AM1734)</f>
        <v>427797103.3917762</v>
      </c>
      <c r="AQ1734" s="145" t="s">
        <v>525</v>
      </c>
      <c r="AU1734" s="8" t="str">
        <f>+K1734</f>
        <v>Bao gồm</v>
      </c>
      <c r="AV1734" s="8">
        <f>+L1734</f>
        <v>207831.07800000013</v>
      </c>
      <c r="AW1734" s="2">
        <f>+M1734</f>
        <v>207831.07800000013</v>
      </c>
      <c r="AX1734" s="8">
        <f>F1734*AW1734</f>
        <v>287112149.92736661</v>
      </c>
      <c r="AY1734" s="8">
        <f>IF(AQ1734="CT",7%,5%)*AX1734</f>
        <v>20097850.494915664</v>
      </c>
      <c r="AZ1734" s="8">
        <f>AX1734*2%</f>
        <v>5742242.9985473324</v>
      </c>
      <c r="BA1734" s="8">
        <f>IF(BB1734&gt;0,0,AX1734*5%)</f>
        <v>0</v>
      </c>
      <c r="BB1734" s="8">
        <f>(AX1734-BG1734)*35%</f>
        <v>100489252.47457831</v>
      </c>
      <c r="BC1734" s="8">
        <f>+AX1734+AY1734+AZ1734+BA1734+BB1734</f>
        <v>413441495.89540792</v>
      </c>
      <c r="BD1734" s="8">
        <f>AX1734-AT1734</f>
        <v>287112149.92736661</v>
      </c>
      <c r="BE1734" s="2"/>
      <c r="BH1734" s="2"/>
    </row>
    <row r="1735" spans="1:61" ht="17" hidden="1" outlineLevel="1" x14ac:dyDescent="0.2">
      <c r="B1735" s="82">
        <v>15</v>
      </c>
      <c r="C1735" s="144" t="s">
        <v>1001</v>
      </c>
      <c r="D1735" s="144"/>
      <c r="E1735" s="82" t="s">
        <v>52</v>
      </c>
      <c r="F1735" s="143">
        <v>470.11500000000001</v>
      </c>
      <c r="G1735" s="142">
        <f>+[2]THKL!F1742</f>
        <v>470.11500000000001</v>
      </c>
      <c r="H1735" s="132"/>
      <c r="I1735" s="132"/>
      <c r="J1735" s="132"/>
      <c r="K1735" s="156" t="s">
        <v>89</v>
      </c>
      <c r="L1735" s="157">
        <f>'[3]BDG (XD)'!$AA$1020</f>
        <v>207831.07799999954</v>
      </c>
      <c r="M1735" s="157">
        <f>SUM(K1735:L1735)</f>
        <v>207831.07799999954</v>
      </c>
      <c r="N1735" s="83">
        <f>IF(V1735&lt;&gt;"VTC VHm",_xlfn.XLOOKUP(Z1735,$AC$4015:$AC$4035,$AD$4015:$AD$4035,0)*M1735,_xlfn.XLOOKUP(Z1735,$AC$4015:$AC$4035,$AD$4015:$AD$4035,0)*L1735)</f>
        <v>72740.877299999833</v>
      </c>
      <c r="O1735" s="83">
        <f>IF(V1735&lt;&gt;"VTC VHm",_xlfn.XLOOKUP(Z1735,$AC$4015:$AC$4035,$AE$4015:$AE$4035,0)*M1735,_xlfn.XLOOKUP(Z1735,$AC$4015:$AC$4035,$AE$4015:$AE$4035,0)*L1735)</f>
        <v>0</v>
      </c>
      <c r="P1735" s="83">
        <f>SUM(N1735:O1735)</f>
        <v>72740.877299999833</v>
      </c>
      <c r="Q1735" s="157">
        <f>M1735*G1735</f>
        <v>97704507.233969793</v>
      </c>
      <c r="R1735" s="157">
        <f>G1735*P1735</f>
        <v>34196577.531889424</v>
      </c>
      <c r="S1735" s="83">
        <f>SUM(Q1735:R1735)</f>
        <v>131901084.76585922</v>
      </c>
      <c r="T1735" s="156" t="s">
        <v>50</v>
      </c>
      <c r="U1735" s="132"/>
      <c r="V1735" s="132"/>
      <c r="W1735" s="132"/>
      <c r="X1735" s="44" t="s">
        <v>33</v>
      </c>
      <c r="Y1735" s="44"/>
      <c r="Z1735" s="44" t="s">
        <v>16</v>
      </c>
      <c r="AA1735" s="44" t="s">
        <v>80</v>
      </c>
      <c r="AB1735" s="2">
        <v>155076.93566078148</v>
      </c>
      <c r="AC1735" s="2">
        <v>72903993.608168289</v>
      </c>
      <c r="AD1735" s="2">
        <f>+M1735</f>
        <v>207831.07799999954</v>
      </c>
      <c r="AE1735" s="2">
        <f>+AD1735*14%</f>
        <v>29096.350919999939</v>
      </c>
      <c r="AF1735" s="155">
        <f>+AD1735*35%</f>
        <v>72740.877299999833</v>
      </c>
      <c r="AG1735" s="2">
        <f>+AD1735*F1735</f>
        <v>97704507.233969793</v>
      </c>
      <c r="AH1735" s="2">
        <f>+AE1735*F1735</f>
        <v>13678631.012755772</v>
      </c>
      <c r="AI1735" s="2">
        <f>+AF1735*F1735</f>
        <v>34196577.531889424</v>
      </c>
      <c r="AJ1735" s="2">
        <f>SUM(AG1735:AI1735)</f>
        <v>145579715.778615</v>
      </c>
      <c r="AK1735" s="2">
        <f>+AD1735*G1735</f>
        <v>97704507.233969793</v>
      </c>
      <c r="AL1735" s="2">
        <f>+AE1735*G1735</f>
        <v>13678631.012755772</v>
      </c>
      <c r="AM1735" s="2">
        <f>+AF1735*G1735</f>
        <v>34196577.531889424</v>
      </c>
      <c r="AN1735" s="155">
        <f>SUM(AK1735:AM1735)</f>
        <v>145579715.778615</v>
      </c>
      <c r="AQ1735" s="145" t="s">
        <v>525</v>
      </c>
      <c r="AU1735" s="8" t="str">
        <f>+K1735</f>
        <v>Bao gồm</v>
      </c>
      <c r="AV1735" s="8">
        <f>+L1735</f>
        <v>207831.07799999954</v>
      </c>
      <c r="AW1735" s="2">
        <f>+M1735</f>
        <v>207831.07799999954</v>
      </c>
      <c r="AX1735" s="8">
        <f>F1735*AW1735</f>
        <v>97704507.233969793</v>
      </c>
      <c r="AY1735" s="8">
        <f>IF(AQ1735="CT",7%,5%)*AX1735</f>
        <v>6839315.506377886</v>
      </c>
      <c r="AZ1735" s="8">
        <f>AX1735*2%</f>
        <v>1954090.1446793959</v>
      </c>
      <c r="BA1735" s="8">
        <f>IF(BB1735&gt;0,0,AX1735*5%)</f>
        <v>0</v>
      </c>
      <c r="BB1735" s="8">
        <f>(AX1735-BG1735)*35%</f>
        <v>34196577.531889424</v>
      </c>
      <c r="BC1735" s="8">
        <f>+AX1735+AY1735+AZ1735+BA1735+BB1735</f>
        <v>140694490.41691649</v>
      </c>
      <c r="BD1735" s="8">
        <f>AX1735-AT1735</f>
        <v>97704507.233969793</v>
      </c>
      <c r="BE1735" s="2"/>
      <c r="BH1735" s="2"/>
    </row>
    <row r="1736" spans="1:61" s="92" customFormat="1" ht="17" collapsed="1" x14ac:dyDescent="0.2">
      <c r="B1736" s="163"/>
      <c r="C1736" s="164" t="s">
        <v>747</v>
      </c>
      <c r="D1736" s="164"/>
      <c r="E1736" s="163"/>
      <c r="F1736" s="162"/>
      <c r="G1736" s="149">
        <f>+[2]THKL!F1743</f>
        <v>0</v>
      </c>
      <c r="H1736" s="158"/>
      <c r="I1736" s="158"/>
      <c r="J1736" s="158"/>
      <c r="K1736" s="159"/>
      <c r="L1736" s="161"/>
      <c r="M1736" s="161">
        <f>SUM(K1736:L1736)</f>
        <v>0</v>
      </c>
      <c r="N1736" s="83">
        <f>IF(V1736&lt;&gt;"VTC VHm",_xlfn.XLOOKUP(Z1736,$AC$4015:$AC$4035,$AD$4015:$AD$4035,0)*M1736,_xlfn.XLOOKUP(Z1736,$AC$4015:$AC$4035,$AD$4015:$AD$4035,0)*L1736)</f>
        <v>0</v>
      </c>
      <c r="O1736" s="83">
        <f>IF(V1736&lt;&gt;"VTC VHm",_xlfn.XLOOKUP(Z1736,$AC$4015:$AC$4035,$AE$4015:$AE$4035,0)*M1736,_xlfn.XLOOKUP(Z1736,$AC$4015:$AC$4035,$AE$4015:$AE$4035,0)*L1736)</f>
        <v>0</v>
      </c>
      <c r="P1736" s="160">
        <f>SUM(N1736:O1736)</f>
        <v>0</v>
      </c>
      <c r="Q1736" s="161">
        <f>M1736*G1736</f>
        <v>0</v>
      </c>
      <c r="R1736" s="161">
        <f>G1736*P1736</f>
        <v>0</v>
      </c>
      <c r="S1736" s="160">
        <f>SUM(Q1736:R1736)</f>
        <v>0</v>
      </c>
      <c r="T1736" s="159"/>
      <c r="U1736" s="158"/>
      <c r="V1736" s="158"/>
      <c r="W1736" s="158"/>
      <c r="X1736" s="94" t="s">
        <v>33</v>
      </c>
      <c r="Y1736" s="94"/>
      <c r="Z1736" s="94"/>
      <c r="AA1736" s="44" t="s">
        <v>80</v>
      </c>
      <c r="AB1736" s="2"/>
      <c r="AC1736" s="2">
        <v>0</v>
      </c>
      <c r="AD1736" s="93">
        <f>+M1736</f>
        <v>0</v>
      </c>
      <c r="AE1736" s="93">
        <f>+AD1736*14%</f>
        <v>0</v>
      </c>
      <c r="AF1736" s="93">
        <f>+AD1736*35%</f>
        <v>0</v>
      </c>
      <c r="AG1736" s="93">
        <f>+AD1736*F1736</f>
        <v>0</v>
      </c>
      <c r="AH1736" s="93">
        <f>+AE1736*F1736</f>
        <v>0</v>
      </c>
      <c r="AI1736" s="93">
        <f>+AF1736*F1736</f>
        <v>0</v>
      </c>
      <c r="AJ1736" s="93">
        <f>SUM(AG1736:AI1736)</f>
        <v>0</v>
      </c>
      <c r="AK1736" s="93">
        <f>+AD1736*G1736</f>
        <v>0</v>
      </c>
      <c r="AL1736" s="93">
        <f>+AE1736*G1736</f>
        <v>0</v>
      </c>
      <c r="AM1736" s="93">
        <f>+AF1736*G1736</f>
        <v>0</v>
      </c>
      <c r="AN1736" s="93">
        <f>SUM(AK1736:AM1736)</f>
        <v>0</v>
      </c>
      <c r="AQ1736" s="145" t="s">
        <v>525</v>
      </c>
      <c r="AU1736" s="8">
        <f>+K1736</f>
        <v>0</v>
      </c>
      <c r="AV1736" s="8">
        <f>+L1736</f>
        <v>0</v>
      </c>
      <c r="AW1736" s="2">
        <f>+M1736</f>
        <v>0</v>
      </c>
      <c r="AX1736" s="8">
        <f>F1736*AW1736</f>
        <v>0</v>
      </c>
      <c r="AY1736" s="8">
        <f>IF(AQ1736="CT",7%,5%)*AX1736</f>
        <v>0</v>
      </c>
      <c r="AZ1736" s="8">
        <f>AX1736*2%</f>
        <v>0</v>
      </c>
      <c r="BA1736" s="8">
        <f>IF(BB1736&gt;0,0,AX1736*5%)</f>
        <v>0</v>
      </c>
      <c r="BB1736" s="8">
        <f>(AX1736-BG1736)*35%</f>
        <v>0</v>
      </c>
      <c r="BC1736" s="8">
        <f>+AX1736+AY1736+AZ1736+BA1736+BB1736</f>
        <v>0</v>
      </c>
      <c r="BD1736" s="8">
        <f>AX1736-AT1736</f>
        <v>0</v>
      </c>
      <c r="BE1736" s="2"/>
      <c r="BH1736" s="2"/>
    </row>
    <row r="1737" spans="1:61" ht="17" hidden="1" outlineLevel="1" x14ac:dyDescent="0.2">
      <c r="B1737" s="82">
        <v>16</v>
      </c>
      <c r="C1737" s="144" t="s">
        <v>928</v>
      </c>
      <c r="D1737" s="144"/>
      <c r="E1737" s="82" t="s">
        <v>52</v>
      </c>
      <c r="F1737" s="143">
        <v>2759.1433999999999</v>
      </c>
      <c r="G1737" s="142">
        <f>+[2]THKL!F1744</f>
        <v>2759.1433999999999</v>
      </c>
      <c r="H1737" s="176"/>
      <c r="I1737" s="176"/>
      <c r="J1737" s="176"/>
      <c r="K1737" s="156" t="s">
        <v>89</v>
      </c>
      <c r="L1737" s="244">
        <f>138320/4*2</f>
        <v>69160</v>
      </c>
      <c r="M1737" s="157">
        <f>SUM(K1737:L1737)</f>
        <v>69160</v>
      </c>
      <c r="N1737" s="83">
        <f>IF(V1737&lt;&gt;"VTC VHm",_xlfn.XLOOKUP(Z1737,$AC$4015:$AC$4035,$AD$4015:$AD$4035,0)*M1737,_xlfn.XLOOKUP(Z1737,$AC$4015:$AC$4035,$AD$4015:$AD$4035,0)*L1737)</f>
        <v>24206</v>
      </c>
      <c r="O1737" s="83">
        <f>IF(V1737&lt;&gt;"VTC VHm",_xlfn.XLOOKUP(Z1737,$AC$4015:$AC$4035,$AE$4015:$AE$4035,0)*M1737,_xlfn.XLOOKUP(Z1737,$AC$4015:$AC$4035,$AE$4015:$AE$4035,0)*L1737)</f>
        <v>0</v>
      </c>
      <c r="P1737" s="83">
        <f>SUM(N1737:O1737)</f>
        <v>24206</v>
      </c>
      <c r="Q1737" s="157">
        <f>M1737*G1737</f>
        <v>190822357.544</v>
      </c>
      <c r="R1737" s="157">
        <f>G1737*P1737</f>
        <v>66787825.1404</v>
      </c>
      <c r="S1737" s="83">
        <f>SUM(Q1737:R1737)</f>
        <v>257610182.68439999</v>
      </c>
      <c r="T1737" s="165" t="s">
        <v>100</v>
      </c>
      <c r="U1737" s="176"/>
      <c r="V1737" s="176"/>
      <c r="W1737" s="176"/>
      <c r="X1737" s="44" t="s">
        <v>33</v>
      </c>
      <c r="Y1737" s="44"/>
      <c r="Z1737" s="44" t="s">
        <v>14</v>
      </c>
      <c r="AA1737" s="44" t="s">
        <v>80</v>
      </c>
      <c r="AB1737" s="2">
        <v>41528.314091112756</v>
      </c>
      <c r="AC1737" s="2">
        <v>114582573.73762076</v>
      </c>
      <c r="AD1737" s="2">
        <f>+M1737</f>
        <v>69160</v>
      </c>
      <c r="AE1737" s="2">
        <f>+AD1737*14%</f>
        <v>9682.4000000000015</v>
      </c>
      <c r="AF1737" s="155">
        <f>+AD1737*35%</f>
        <v>24206</v>
      </c>
      <c r="AG1737" s="2">
        <f>+AD1737*F1737</f>
        <v>190822357.544</v>
      </c>
      <c r="AH1737" s="2">
        <f>+AE1737*F1737</f>
        <v>26715130.056160003</v>
      </c>
      <c r="AI1737" s="2">
        <f>+AF1737*F1737</f>
        <v>66787825.1404</v>
      </c>
      <c r="AJ1737" s="2">
        <f>SUM(AG1737:AI1737)</f>
        <v>284325312.74056</v>
      </c>
      <c r="AK1737" s="2">
        <f>+AD1737*G1737</f>
        <v>190822357.544</v>
      </c>
      <c r="AL1737" s="2">
        <f>+AE1737*G1737</f>
        <v>26715130.056160003</v>
      </c>
      <c r="AM1737" s="2">
        <f>+AF1737*G1737</f>
        <v>66787825.1404</v>
      </c>
      <c r="AN1737" s="155">
        <f>SUM(AK1737:AM1737)</f>
        <v>284325312.74056</v>
      </c>
      <c r="AQ1737" s="145" t="s">
        <v>525</v>
      </c>
      <c r="AU1737" s="8" t="str">
        <f>+K1737</f>
        <v>Bao gồm</v>
      </c>
      <c r="AV1737" s="8">
        <f>+L1737</f>
        <v>69160</v>
      </c>
      <c r="AW1737" s="2">
        <f>+M1737</f>
        <v>69160</v>
      </c>
      <c r="AX1737" s="8">
        <f>F1737*AW1737</f>
        <v>190822357.544</v>
      </c>
      <c r="AY1737" s="8">
        <f>IF(AQ1737="CT",7%,5%)*AX1737</f>
        <v>13357565.028080001</v>
      </c>
      <c r="AZ1737" s="8">
        <f>AX1737*2%</f>
        <v>3816447.1508800001</v>
      </c>
      <c r="BA1737" s="8">
        <f>IF(BB1737&gt;0,0,AX1737*5%)</f>
        <v>0</v>
      </c>
      <c r="BB1737" s="8">
        <f>(AX1737-BG1737)*35%</f>
        <v>66787825.140399992</v>
      </c>
      <c r="BC1737" s="8">
        <f>+AX1737+AY1737+AZ1737+BA1737+BB1737</f>
        <v>274784194.86336005</v>
      </c>
      <c r="BD1737" s="8">
        <f>AX1737-AT1737</f>
        <v>190822357.544</v>
      </c>
      <c r="BE1737" s="2"/>
      <c r="BH1737" s="2"/>
    </row>
    <row r="1738" spans="1:61" ht="17" hidden="1" outlineLevel="1" x14ac:dyDescent="0.2">
      <c r="B1738" s="82">
        <v>17</v>
      </c>
      <c r="C1738" s="144" t="s">
        <v>745</v>
      </c>
      <c r="D1738" s="144"/>
      <c r="E1738" s="82" t="s">
        <v>52</v>
      </c>
      <c r="F1738" s="143">
        <v>3382.9353000000001</v>
      </c>
      <c r="G1738" s="142">
        <f>+[2]THKL!F1745</f>
        <v>3382.9353000000001</v>
      </c>
      <c r="H1738" s="176"/>
      <c r="I1738" s="176"/>
      <c r="J1738" s="176"/>
      <c r="K1738" s="156" t="s">
        <v>89</v>
      </c>
      <c r="L1738" s="244">
        <f>138320/4*2</f>
        <v>69160</v>
      </c>
      <c r="M1738" s="157">
        <f>SUM(K1738:L1738)</f>
        <v>69160</v>
      </c>
      <c r="N1738" s="83">
        <f>IF(V1738&lt;&gt;"VTC VHm",_xlfn.XLOOKUP(Z1738,$AC$4015:$AC$4035,$AD$4015:$AD$4035,0)*M1738,_xlfn.XLOOKUP(Z1738,$AC$4015:$AC$4035,$AD$4015:$AD$4035,0)*L1738)</f>
        <v>24206</v>
      </c>
      <c r="O1738" s="83">
        <f>IF(V1738&lt;&gt;"VTC VHm",_xlfn.XLOOKUP(Z1738,$AC$4015:$AC$4035,$AE$4015:$AE$4035,0)*M1738,_xlfn.XLOOKUP(Z1738,$AC$4015:$AC$4035,$AE$4015:$AE$4035,0)*L1738)</f>
        <v>0</v>
      </c>
      <c r="P1738" s="83">
        <f>SUM(N1738:O1738)</f>
        <v>24206</v>
      </c>
      <c r="Q1738" s="157">
        <f>M1738*G1738</f>
        <v>233963805.34800002</v>
      </c>
      <c r="R1738" s="157">
        <f>G1738*P1738</f>
        <v>81887331.871800005</v>
      </c>
      <c r="S1738" s="83">
        <f>SUM(Q1738:R1738)</f>
        <v>315851137.2198</v>
      </c>
      <c r="T1738" s="165" t="s">
        <v>100</v>
      </c>
      <c r="U1738" s="176"/>
      <c r="V1738" s="176"/>
      <c r="W1738" s="176"/>
      <c r="X1738" s="44" t="s">
        <v>33</v>
      </c>
      <c r="Y1738" s="44"/>
      <c r="Z1738" s="44" t="s">
        <v>14</v>
      </c>
      <c r="AA1738" s="44" t="s">
        <v>80</v>
      </c>
      <c r="AB1738" s="2">
        <v>48568.255241112754</v>
      </c>
      <c r="AC1738" s="2">
        <v>164303265.11457035</v>
      </c>
      <c r="AD1738" s="2">
        <f>+M1738</f>
        <v>69160</v>
      </c>
      <c r="AE1738" s="2">
        <f>+AD1738*14%</f>
        <v>9682.4000000000015</v>
      </c>
      <c r="AF1738" s="155">
        <f>+AD1738*35%</f>
        <v>24206</v>
      </c>
      <c r="AG1738" s="2">
        <f>+AD1738*F1738</f>
        <v>233963805.34800002</v>
      </c>
      <c r="AH1738" s="2">
        <f>+AE1738*F1738</f>
        <v>32754932.748720005</v>
      </c>
      <c r="AI1738" s="2">
        <f>+AF1738*F1738</f>
        <v>81887331.871800005</v>
      </c>
      <c r="AJ1738" s="2">
        <f>SUM(AG1738:AI1738)</f>
        <v>348606069.96852005</v>
      </c>
      <c r="AK1738" s="2">
        <f>+AD1738*G1738</f>
        <v>233963805.34800002</v>
      </c>
      <c r="AL1738" s="2">
        <f>+AE1738*G1738</f>
        <v>32754932.748720005</v>
      </c>
      <c r="AM1738" s="2">
        <f>+AF1738*G1738</f>
        <v>81887331.871800005</v>
      </c>
      <c r="AN1738" s="155">
        <f>SUM(AK1738:AM1738)</f>
        <v>348606069.96852005</v>
      </c>
      <c r="AQ1738" s="145" t="s">
        <v>525</v>
      </c>
      <c r="AU1738" s="8" t="str">
        <f>+K1738</f>
        <v>Bao gồm</v>
      </c>
      <c r="AV1738" s="8">
        <f>+L1738</f>
        <v>69160</v>
      </c>
      <c r="AW1738" s="2">
        <f>+M1738</f>
        <v>69160</v>
      </c>
      <c r="AX1738" s="8">
        <f>F1738*AW1738</f>
        <v>233963805.34800002</v>
      </c>
      <c r="AY1738" s="8">
        <f>IF(AQ1738="CT",7%,5%)*AX1738</f>
        <v>16377466.374360003</v>
      </c>
      <c r="AZ1738" s="8">
        <f>AX1738*2%</f>
        <v>4679276.1069600005</v>
      </c>
      <c r="BA1738" s="8">
        <f>IF(BB1738&gt;0,0,AX1738*5%)</f>
        <v>0</v>
      </c>
      <c r="BB1738" s="8">
        <f>(AX1738-BG1738)*35%</f>
        <v>81887331.871800005</v>
      </c>
      <c r="BC1738" s="8">
        <f>+AX1738+AY1738+AZ1738+BA1738+BB1738</f>
        <v>336907879.70112002</v>
      </c>
      <c r="BD1738" s="8">
        <f>AX1738-AT1738</f>
        <v>233963805.34800002</v>
      </c>
      <c r="BE1738" s="2"/>
      <c r="BH1738" s="2"/>
    </row>
    <row r="1739" spans="1:61" ht="17" hidden="1" outlineLevel="1" x14ac:dyDescent="0.2">
      <c r="B1739" s="82">
        <v>18</v>
      </c>
      <c r="C1739" s="144" t="s">
        <v>890</v>
      </c>
      <c r="D1739" s="144"/>
      <c r="E1739" s="82" t="s">
        <v>52</v>
      </c>
      <c r="F1739" s="143">
        <v>5978.1076000000003</v>
      </c>
      <c r="G1739" s="142">
        <f>+[2]THKL!F1746</f>
        <v>5978.1076000000003</v>
      </c>
      <c r="H1739" s="176"/>
      <c r="I1739" s="176"/>
      <c r="J1739" s="176"/>
      <c r="K1739" s="156" t="str">
        <f>$K$129</f>
        <v>Bao gồm</v>
      </c>
      <c r="L1739" s="244">
        <f>$L$129</f>
        <v>21438.4656</v>
      </c>
      <c r="M1739" s="157">
        <f>SUM(K1739:L1739)</f>
        <v>21438.4656</v>
      </c>
      <c r="N1739" s="83">
        <f>IF(V1739&lt;&gt;"VTC VHm",_xlfn.XLOOKUP(Z1739,$AC$4015:$AC$4035,$AD$4015:$AD$4035,0)*M1739,_xlfn.XLOOKUP(Z1739,$AC$4015:$AC$4035,$AD$4015:$AD$4035,0)*L1739)</f>
        <v>7503.4629599999989</v>
      </c>
      <c r="O1739" s="83">
        <f>IF(V1739&lt;&gt;"VTC VHm",_xlfn.XLOOKUP(Z1739,$AC$4015:$AC$4035,$AE$4015:$AE$4035,0)*M1739,_xlfn.XLOOKUP(Z1739,$AC$4015:$AC$4035,$AE$4015:$AE$4035,0)*L1739)</f>
        <v>0</v>
      </c>
      <c r="P1739" s="83">
        <f>SUM(N1739:O1739)</f>
        <v>7503.4629599999989</v>
      </c>
      <c r="Q1739" s="157">
        <f>M1739*G1739</f>
        <v>128161454.13569856</v>
      </c>
      <c r="R1739" s="157">
        <f>G1739*P1739</f>
        <v>44856508.947494492</v>
      </c>
      <c r="S1739" s="83">
        <f>SUM(Q1739:R1739)</f>
        <v>173017963.08319306</v>
      </c>
      <c r="T1739" s="165" t="s">
        <v>100</v>
      </c>
      <c r="U1739" s="176"/>
      <c r="V1739" s="176"/>
      <c r="W1739" s="176"/>
      <c r="X1739" s="44" t="s">
        <v>33</v>
      </c>
      <c r="Y1739" s="44"/>
      <c r="Z1739" s="44" t="s">
        <v>14</v>
      </c>
      <c r="AA1739" s="44" t="s">
        <v>80</v>
      </c>
      <c r="AB1739" s="2">
        <v>41528.314091112756</v>
      </c>
      <c r="AC1739" s="2">
        <v>248260730.08326825</v>
      </c>
      <c r="AD1739" s="2">
        <f>+M1739</f>
        <v>21438.4656</v>
      </c>
      <c r="AE1739" s="2">
        <f>+AD1739*14%</f>
        <v>3001.3851840000002</v>
      </c>
      <c r="AF1739" s="155">
        <f>+AD1739*35%</f>
        <v>7503.4629599999989</v>
      </c>
      <c r="AG1739" s="2">
        <f>+AD1739*F1739</f>
        <v>128161454.13569856</v>
      </c>
      <c r="AH1739" s="2">
        <f>+AE1739*F1739</f>
        <v>17942603.578997802</v>
      </c>
      <c r="AI1739" s="2">
        <f>+AF1739*F1739</f>
        <v>44856508.947494492</v>
      </c>
      <c r="AJ1739" s="2">
        <f>SUM(AG1739:AI1739)</f>
        <v>190960566.66219085</v>
      </c>
      <c r="AK1739" s="2">
        <f>+AD1739*G1739</f>
        <v>128161454.13569856</v>
      </c>
      <c r="AL1739" s="2">
        <f>+AE1739*G1739</f>
        <v>17942603.578997802</v>
      </c>
      <c r="AM1739" s="2">
        <f>+AF1739*G1739</f>
        <v>44856508.947494492</v>
      </c>
      <c r="AN1739" s="155">
        <f>SUM(AK1739:AM1739)</f>
        <v>190960566.66219085</v>
      </c>
      <c r="AQ1739" s="145" t="s">
        <v>525</v>
      </c>
      <c r="AU1739" s="8" t="str">
        <f>+K1739</f>
        <v>Bao gồm</v>
      </c>
      <c r="AV1739" s="8">
        <v>34580</v>
      </c>
      <c r="AW1739" s="8">
        <v>34580</v>
      </c>
      <c r="AX1739" s="8">
        <f>F1739*AW1739</f>
        <v>206722960.808</v>
      </c>
      <c r="AY1739" s="8">
        <f>IF(AQ1739="CT",7%,5%)*AX1739</f>
        <v>14470607.256560002</v>
      </c>
      <c r="AZ1739" s="8">
        <f>AX1739*2%</f>
        <v>4134459.2161599998</v>
      </c>
      <c r="BA1739" s="8">
        <f>IF(BB1739&gt;0,0,AX1739*5%)</f>
        <v>0</v>
      </c>
      <c r="BB1739" s="8">
        <f>(AX1739-BG1739)*35%</f>
        <v>72353036.282799989</v>
      </c>
      <c r="BC1739" s="8">
        <f>+AX1739+AY1739+AZ1739+BA1739+BB1739</f>
        <v>297681063.56351995</v>
      </c>
      <c r="BD1739" s="8">
        <f>AX1739-AT1739</f>
        <v>206722960.808</v>
      </c>
      <c r="BE1739" s="2"/>
      <c r="BH1739" s="2"/>
      <c r="BI1739" s="1" t="s">
        <v>743</v>
      </c>
    </row>
    <row r="1740" spans="1:61" ht="34" hidden="1" outlineLevel="1" x14ac:dyDescent="0.2">
      <c r="B1740" s="82">
        <v>19</v>
      </c>
      <c r="C1740" s="144" t="s">
        <v>742</v>
      </c>
      <c r="D1740" s="144"/>
      <c r="E1740" s="82" t="s">
        <v>52</v>
      </c>
      <c r="F1740" s="143">
        <v>446.50740000000002</v>
      </c>
      <c r="G1740" s="142">
        <f>+[2]THKL!F1747</f>
        <v>446.50740000000002</v>
      </c>
      <c r="H1740" s="132"/>
      <c r="I1740" s="132"/>
      <c r="J1740" s="132"/>
      <c r="K1740" s="156" t="str">
        <f>$K$129</f>
        <v>Bao gồm</v>
      </c>
      <c r="L1740" s="244">
        <f>$L$129</f>
        <v>21438.4656</v>
      </c>
      <c r="M1740" s="157">
        <f>SUM(K1740:L1740)</f>
        <v>21438.4656</v>
      </c>
      <c r="N1740" s="83">
        <f>IF(V1740&lt;&gt;"VTC VHm",_xlfn.XLOOKUP(Z1740,$AC$4015:$AC$4035,$AD$4015:$AD$4035,0)*M1740,_xlfn.XLOOKUP(Z1740,$AC$4015:$AC$4035,$AD$4015:$AD$4035,0)*L1740)</f>
        <v>7503.4629599999989</v>
      </c>
      <c r="O1740" s="83">
        <f>IF(V1740&lt;&gt;"VTC VHm",_xlfn.XLOOKUP(Z1740,$AC$4015:$AC$4035,$AE$4015:$AE$4035,0)*M1740,_xlfn.XLOOKUP(Z1740,$AC$4015:$AC$4035,$AE$4015:$AE$4035,0)*L1740)</f>
        <v>0</v>
      </c>
      <c r="P1740" s="83">
        <f>SUM(N1740:O1740)</f>
        <v>7503.4629599999989</v>
      </c>
      <c r="Q1740" s="157">
        <f>M1740*G1740</f>
        <v>9572433.5350454394</v>
      </c>
      <c r="R1740" s="157">
        <f>G1740*P1740</f>
        <v>3350351.7372659035</v>
      </c>
      <c r="S1740" s="83">
        <f>SUM(Q1740:R1740)</f>
        <v>12922785.272311343</v>
      </c>
      <c r="T1740" s="165" t="s">
        <v>100</v>
      </c>
      <c r="U1740" s="132"/>
      <c r="V1740" s="132"/>
      <c r="W1740" s="132"/>
      <c r="X1740" s="44" t="s">
        <v>33</v>
      </c>
      <c r="Y1740" s="44"/>
      <c r="Z1740" s="44" t="s">
        <v>14</v>
      </c>
      <c r="AA1740" s="44" t="s">
        <v>80</v>
      </c>
      <c r="AB1740" s="2">
        <v>48568.255241112754</v>
      </c>
      <c r="AC1740" s="2">
        <v>21686085.370245632</v>
      </c>
      <c r="AD1740" s="2">
        <f>+M1740</f>
        <v>21438.4656</v>
      </c>
      <c r="AE1740" s="2">
        <f>+AD1740*14%</f>
        <v>3001.3851840000002</v>
      </c>
      <c r="AF1740" s="155">
        <f>+AD1740*35%</f>
        <v>7503.4629599999989</v>
      </c>
      <c r="AG1740" s="2">
        <f>+AD1740*F1740</f>
        <v>9572433.5350454394</v>
      </c>
      <c r="AH1740" s="2">
        <f>+AE1740*F1740</f>
        <v>1340140.6949063616</v>
      </c>
      <c r="AI1740" s="2">
        <f>+AF1740*F1740</f>
        <v>3350351.7372659035</v>
      </c>
      <c r="AJ1740" s="2">
        <f>SUM(AG1740:AI1740)</f>
        <v>14262925.967217704</v>
      </c>
      <c r="AK1740" s="2">
        <f>+AD1740*G1740</f>
        <v>9572433.5350454394</v>
      </c>
      <c r="AL1740" s="2">
        <f>+AE1740*G1740</f>
        <v>1340140.6949063616</v>
      </c>
      <c r="AM1740" s="2">
        <f>+AF1740*G1740</f>
        <v>3350351.7372659035</v>
      </c>
      <c r="AN1740" s="155">
        <f>SUM(AK1740:AM1740)</f>
        <v>14262925.967217704</v>
      </c>
      <c r="AQ1740" s="145" t="s">
        <v>525</v>
      </c>
      <c r="AU1740" s="8" t="str">
        <f>+K1740</f>
        <v>Bao gồm</v>
      </c>
      <c r="AV1740" s="8">
        <f>+L1740</f>
        <v>21438.4656</v>
      </c>
      <c r="AW1740" s="2">
        <f>+M1740</f>
        <v>21438.4656</v>
      </c>
      <c r="AX1740" s="8">
        <f>F1740*AW1740</f>
        <v>9572433.5350454394</v>
      </c>
      <c r="AY1740" s="8">
        <f>IF(AQ1740="CT",7%,5%)*AX1740</f>
        <v>670070.34745318082</v>
      </c>
      <c r="AZ1740" s="8">
        <f>AX1740*2%</f>
        <v>191448.67070090878</v>
      </c>
      <c r="BA1740" s="8">
        <f>IF(BB1740&gt;0,0,AX1740*5%)</f>
        <v>0</v>
      </c>
      <c r="BB1740" s="8">
        <f>(AX1740-BG1740)*35%</f>
        <v>3350351.7372659035</v>
      </c>
      <c r="BC1740" s="8">
        <f>+AX1740+AY1740+AZ1740+BA1740+BB1740</f>
        <v>13784304.290465433</v>
      </c>
      <c r="BD1740" s="8">
        <f>AX1740-AT1740</f>
        <v>9572433.5350454394</v>
      </c>
      <c r="BE1740" s="2"/>
      <c r="BH1740" s="2"/>
    </row>
    <row r="1741" spans="1:61" ht="34" hidden="1" outlineLevel="1" x14ac:dyDescent="0.2">
      <c r="B1741" s="82">
        <v>20</v>
      </c>
      <c r="C1741" s="144" t="s">
        <v>741</v>
      </c>
      <c r="D1741" s="144"/>
      <c r="E1741" s="82" t="s">
        <v>52</v>
      </c>
      <c r="F1741" s="143">
        <v>6142.0787</v>
      </c>
      <c r="G1741" s="142">
        <f>+[2]THKL!F1748</f>
        <v>6142.0787</v>
      </c>
      <c r="H1741" s="176"/>
      <c r="I1741" s="176"/>
      <c r="J1741" s="176"/>
      <c r="K1741" s="156" t="str">
        <f>$K$130</f>
        <v>Bao gồm</v>
      </c>
      <c r="L1741" s="157">
        <f>$L$130</f>
        <v>121824.03600000001</v>
      </c>
      <c r="M1741" s="157">
        <f>SUM(K1741:L1741)</f>
        <v>121824.03600000001</v>
      </c>
      <c r="N1741" s="83">
        <f>IF(V1741&lt;&gt;"VTC VHm",_xlfn.XLOOKUP(Z1741,$AC$4015:$AC$4035,$AD$4015:$AD$4035,0)*M1741,_xlfn.XLOOKUP(Z1741,$AC$4015:$AC$4035,$AD$4015:$AD$4035,0)*L1741)</f>
        <v>42638.412600000003</v>
      </c>
      <c r="O1741" s="83">
        <f>IF(V1741&lt;&gt;"VTC VHm",_xlfn.XLOOKUP(Z1741,$AC$4015:$AC$4035,$AE$4015:$AE$4035,0)*M1741,_xlfn.XLOOKUP(Z1741,$AC$4015:$AC$4035,$AE$4015:$AE$4035,0)*L1741)</f>
        <v>0</v>
      </c>
      <c r="P1741" s="83">
        <f>SUM(N1741:O1741)</f>
        <v>42638.412600000003</v>
      </c>
      <c r="Q1741" s="157">
        <f>M1741*G1741</f>
        <v>748252816.66363323</v>
      </c>
      <c r="R1741" s="157">
        <f>G1741*P1741</f>
        <v>261888485.83227164</v>
      </c>
      <c r="S1741" s="83">
        <f>SUM(Q1741:R1741)</f>
        <v>1010141302.4959049</v>
      </c>
      <c r="T1741" s="156" t="s">
        <v>50</v>
      </c>
      <c r="U1741" s="176"/>
      <c r="V1741" s="176"/>
      <c r="W1741" s="176"/>
      <c r="X1741" s="44" t="s">
        <v>33</v>
      </c>
      <c r="Y1741" s="44"/>
      <c r="Z1741" s="44" t="s">
        <v>14</v>
      </c>
      <c r="AA1741" s="44" t="s">
        <v>80</v>
      </c>
      <c r="AB1741" s="2">
        <v>94977.295697983049</v>
      </c>
      <c r="AC1741" s="2">
        <v>583358024.89018333</v>
      </c>
      <c r="AD1741" s="2">
        <f>+M1741</f>
        <v>121824.03600000001</v>
      </c>
      <c r="AE1741" s="2">
        <f>+AD1741*14%</f>
        <v>17055.365040000004</v>
      </c>
      <c r="AF1741" s="155">
        <f>+AD1741*35%</f>
        <v>42638.412600000003</v>
      </c>
      <c r="AG1741" s="2">
        <f>+AD1741*F1741</f>
        <v>748252816.66363323</v>
      </c>
      <c r="AH1741" s="2">
        <f>+AE1741*F1741</f>
        <v>104755394.33290868</v>
      </c>
      <c r="AI1741" s="2">
        <f>+AF1741*F1741</f>
        <v>261888485.83227164</v>
      </c>
      <c r="AJ1741" s="2">
        <f>SUM(AG1741:AI1741)</f>
        <v>1114896696.8288136</v>
      </c>
      <c r="AK1741" s="2">
        <f>+AD1741*G1741</f>
        <v>748252816.66363323</v>
      </c>
      <c r="AL1741" s="2">
        <f>+AE1741*G1741</f>
        <v>104755394.33290868</v>
      </c>
      <c r="AM1741" s="2">
        <f>+AF1741*G1741</f>
        <v>261888485.83227164</v>
      </c>
      <c r="AN1741" s="155">
        <f>SUM(AK1741:AM1741)</f>
        <v>1114896696.8288136</v>
      </c>
      <c r="AQ1741" s="145" t="s">
        <v>525</v>
      </c>
      <c r="AU1741" s="8" t="str">
        <f>+K1741</f>
        <v>Bao gồm</v>
      </c>
      <c r="AV1741" s="8">
        <f>+L1741</f>
        <v>121824.03600000001</v>
      </c>
      <c r="AW1741" s="2">
        <f>+M1741</f>
        <v>121824.03600000001</v>
      </c>
      <c r="AX1741" s="8">
        <f>F1741*AW1741</f>
        <v>748252816.66363323</v>
      </c>
      <c r="AY1741" s="8">
        <f>IF(AQ1741="CT",7%,5%)*AX1741</f>
        <v>52377697.16645433</v>
      </c>
      <c r="AZ1741" s="8">
        <f>AX1741*2%</f>
        <v>14965056.333272666</v>
      </c>
      <c r="BA1741" s="8">
        <f>IF(BB1741&gt;0,0,AX1741*5%)</f>
        <v>0</v>
      </c>
      <c r="BB1741" s="8">
        <f>(AX1741-BG1741)*35%</f>
        <v>261888485.83227161</v>
      </c>
      <c r="BC1741" s="8">
        <f>+AX1741+AY1741+AZ1741+BA1741+BB1741</f>
        <v>1077484055.9956319</v>
      </c>
      <c r="BD1741" s="8">
        <f>AX1741-AT1741</f>
        <v>748252816.66363323</v>
      </c>
      <c r="BE1741" s="2"/>
      <c r="BH1741" s="2"/>
    </row>
    <row r="1742" spans="1:61" ht="34" hidden="1" outlineLevel="1" x14ac:dyDescent="0.2">
      <c r="B1742" s="82">
        <v>21</v>
      </c>
      <c r="C1742" s="144" t="s">
        <v>740</v>
      </c>
      <c r="D1742" s="144"/>
      <c r="E1742" s="82" t="s">
        <v>52</v>
      </c>
      <c r="F1742" s="143">
        <v>7142.7687999999998</v>
      </c>
      <c r="G1742" s="142">
        <f>+[2]THKL!F1749</f>
        <v>7142.7687999999998</v>
      </c>
      <c r="H1742" s="176"/>
      <c r="I1742" s="176"/>
      <c r="J1742" s="176"/>
      <c r="K1742" s="156" t="str">
        <f>$K$131</f>
        <v>Bao gồm</v>
      </c>
      <c r="L1742" s="157">
        <f>$L$131</f>
        <v>41916.36</v>
      </c>
      <c r="M1742" s="157">
        <f>SUM(K1742:L1742)</f>
        <v>41916.36</v>
      </c>
      <c r="N1742" s="83">
        <f>IF(V1742&lt;&gt;"VTC VHm",_xlfn.XLOOKUP(Z1742,$AC$4015:$AC$4035,$AD$4015:$AD$4035,0)*M1742,_xlfn.XLOOKUP(Z1742,$AC$4015:$AC$4035,$AD$4015:$AD$4035,0)*L1742)</f>
        <v>14670.725999999999</v>
      </c>
      <c r="O1742" s="83">
        <f>IF(V1742&lt;&gt;"VTC VHm",_xlfn.XLOOKUP(Z1742,$AC$4015:$AC$4035,$AE$4015:$AE$4035,0)*M1742,_xlfn.XLOOKUP(Z1742,$AC$4015:$AC$4035,$AE$4015:$AE$4035,0)*L1742)</f>
        <v>0</v>
      </c>
      <c r="P1742" s="83">
        <f>SUM(N1742:O1742)</f>
        <v>14670.725999999999</v>
      </c>
      <c r="Q1742" s="157">
        <f>M1742*G1742</f>
        <v>299398868.41756797</v>
      </c>
      <c r="R1742" s="157">
        <f>G1742*P1742</f>
        <v>104789603.94614878</v>
      </c>
      <c r="S1742" s="83">
        <f>SUM(Q1742:R1742)</f>
        <v>404188472.36371672</v>
      </c>
      <c r="T1742" s="156" t="s">
        <v>50</v>
      </c>
      <c r="U1742" s="176"/>
      <c r="V1742" s="176"/>
      <c r="W1742" s="176"/>
      <c r="X1742" s="44" t="s">
        <v>33</v>
      </c>
      <c r="Y1742" s="44"/>
      <c r="Z1742" s="44" t="s">
        <v>14</v>
      </c>
      <c r="AA1742" s="44" t="s">
        <v>80</v>
      </c>
      <c r="AB1742" s="2">
        <v>102887.81838657794</v>
      </c>
      <c r="AC1742" s="2">
        <v>734903899.07171524</v>
      </c>
      <c r="AD1742" s="2">
        <f>+M1742</f>
        <v>41916.36</v>
      </c>
      <c r="AE1742" s="2">
        <f>+AD1742*14%</f>
        <v>5868.2904000000008</v>
      </c>
      <c r="AF1742" s="155">
        <f>+AD1742*35%</f>
        <v>14670.725999999999</v>
      </c>
      <c r="AG1742" s="2">
        <f>+AD1742*F1742</f>
        <v>299398868.41756797</v>
      </c>
      <c r="AH1742" s="2">
        <f>+AE1742*F1742</f>
        <v>41915841.578459524</v>
      </c>
      <c r="AI1742" s="2">
        <f>+AF1742*F1742</f>
        <v>104789603.94614878</v>
      </c>
      <c r="AJ1742" s="2">
        <f>SUM(AG1742:AI1742)</f>
        <v>446104313.94217622</v>
      </c>
      <c r="AK1742" s="2">
        <f>+AD1742*G1742</f>
        <v>299398868.41756797</v>
      </c>
      <c r="AL1742" s="2">
        <f>+AE1742*G1742</f>
        <v>41915841.578459524</v>
      </c>
      <c r="AM1742" s="2">
        <f>+AF1742*G1742</f>
        <v>104789603.94614878</v>
      </c>
      <c r="AN1742" s="155">
        <f>SUM(AK1742:AM1742)</f>
        <v>446104313.94217622</v>
      </c>
      <c r="AQ1742" s="145" t="s">
        <v>525</v>
      </c>
      <c r="AU1742" s="8" t="str">
        <f>+K1742</f>
        <v>Bao gồm</v>
      </c>
      <c r="AV1742" s="8">
        <f>+L1742</f>
        <v>41916.36</v>
      </c>
      <c r="AW1742" s="2">
        <f>+M1742</f>
        <v>41916.36</v>
      </c>
      <c r="AX1742" s="8">
        <f>F1742*AW1742</f>
        <v>299398868.41756797</v>
      </c>
      <c r="AY1742" s="8">
        <f>IF(AQ1742="CT",7%,5%)*AX1742</f>
        <v>20957920.789229758</v>
      </c>
      <c r="AZ1742" s="8">
        <f>AX1742*2%</f>
        <v>5987977.3683513599</v>
      </c>
      <c r="BA1742" s="8">
        <f>IF(BB1742&gt;0,0,AX1742*5%)</f>
        <v>0</v>
      </c>
      <c r="BB1742" s="8">
        <f>(AX1742-BG1742)*35%</f>
        <v>104789603.94614878</v>
      </c>
      <c r="BC1742" s="8">
        <f>+AX1742+AY1742+AZ1742+BA1742+BB1742</f>
        <v>431134370.52129781</v>
      </c>
      <c r="BD1742" s="8">
        <f>AX1742-AT1742</f>
        <v>299398868.41756797</v>
      </c>
      <c r="BE1742" s="2"/>
      <c r="BH1742" s="2"/>
    </row>
    <row r="1743" spans="1:61" ht="17" hidden="1" outlineLevel="1" x14ac:dyDescent="0.2">
      <c r="B1743" s="82">
        <v>22</v>
      </c>
      <c r="C1743" s="144" t="s">
        <v>201</v>
      </c>
      <c r="D1743" s="144"/>
      <c r="E1743" s="82" t="s">
        <v>129</v>
      </c>
      <c r="F1743" s="143">
        <v>40.299999999999997</v>
      </c>
      <c r="G1743" s="142">
        <f>+[2]THKL!F1750</f>
        <v>40.299999999999997</v>
      </c>
      <c r="H1743" s="132"/>
      <c r="I1743" s="132"/>
      <c r="J1743" s="132"/>
      <c r="K1743" s="156" t="str">
        <f>$K$136</f>
        <v>Bao gồm</v>
      </c>
      <c r="L1743" s="157">
        <f>$L$136</f>
        <v>60000</v>
      </c>
      <c r="M1743" s="157">
        <f>SUM(K1743:L1743)</f>
        <v>60000</v>
      </c>
      <c r="N1743" s="83">
        <f>IF(V1743&lt;&gt;"VTC VHm",_xlfn.XLOOKUP(Z1743,$AC$4015:$AC$4035,$AD$4015:$AD$4035,0)*M1743,_xlfn.XLOOKUP(Z1743,$AC$4015:$AC$4035,$AD$4015:$AD$4035,0)*L1743)</f>
        <v>21000</v>
      </c>
      <c r="O1743" s="83">
        <f>IF(V1743&lt;&gt;"VTC VHm",_xlfn.XLOOKUP(Z1743,$AC$4015:$AC$4035,$AE$4015:$AE$4035,0)*M1743,_xlfn.XLOOKUP(Z1743,$AC$4015:$AC$4035,$AE$4015:$AE$4035,0)*L1743)</f>
        <v>0</v>
      </c>
      <c r="P1743" s="83">
        <f>SUM(N1743:O1743)</f>
        <v>21000</v>
      </c>
      <c r="Q1743" s="157">
        <f>M1743*G1743</f>
        <v>2418000</v>
      </c>
      <c r="R1743" s="157">
        <f>G1743*P1743</f>
        <v>846299.99999999988</v>
      </c>
      <c r="S1743" s="83">
        <f>SUM(Q1743:R1743)</f>
        <v>3264300</v>
      </c>
      <c r="T1743" s="156" t="s">
        <v>50</v>
      </c>
      <c r="U1743" s="132"/>
      <c r="V1743" s="132"/>
      <c r="W1743" s="132"/>
      <c r="X1743" s="44" t="s">
        <v>33</v>
      </c>
      <c r="Y1743" s="44"/>
      <c r="Z1743" s="44" t="s">
        <v>16</v>
      </c>
      <c r="AA1743" s="44" t="s">
        <v>80</v>
      </c>
      <c r="AB1743" s="2">
        <v>48898.925128484501</v>
      </c>
      <c r="AC1743" s="2">
        <v>1970626.6826779253</v>
      </c>
      <c r="AD1743" s="2">
        <f>+M1743</f>
        <v>60000</v>
      </c>
      <c r="AE1743" s="2">
        <f>+AD1743*14%</f>
        <v>8400</v>
      </c>
      <c r="AF1743" s="155">
        <f>+AD1743*35%</f>
        <v>21000</v>
      </c>
      <c r="AG1743" s="2">
        <f>+AD1743*F1743</f>
        <v>2418000</v>
      </c>
      <c r="AH1743" s="2">
        <f>+AE1743*F1743</f>
        <v>338520</v>
      </c>
      <c r="AI1743" s="2">
        <f>+AF1743*F1743</f>
        <v>846299.99999999988</v>
      </c>
      <c r="AJ1743" s="2">
        <f>SUM(AG1743:AI1743)</f>
        <v>3602820</v>
      </c>
      <c r="AK1743" s="2">
        <f>+AD1743*G1743</f>
        <v>2418000</v>
      </c>
      <c r="AL1743" s="2">
        <f>+AE1743*G1743</f>
        <v>338520</v>
      </c>
      <c r="AM1743" s="2">
        <f>+AF1743*G1743</f>
        <v>846299.99999999988</v>
      </c>
      <c r="AN1743" s="155">
        <f>SUM(AK1743:AM1743)</f>
        <v>3602820</v>
      </c>
      <c r="AQ1743" s="145" t="s">
        <v>525</v>
      </c>
      <c r="AU1743" s="8" t="str">
        <f>+K1743</f>
        <v>Bao gồm</v>
      </c>
      <c r="AV1743" s="8">
        <f>+L1743</f>
        <v>60000</v>
      </c>
      <c r="AW1743" s="2">
        <f>+M1743</f>
        <v>60000</v>
      </c>
      <c r="AX1743" s="8">
        <f>F1743*AW1743</f>
        <v>2418000</v>
      </c>
      <c r="AY1743" s="8">
        <f>IF(AQ1743="CT",7%,5%)*AX1743</f>
        <v>169260.00000000003</v>
      </c>
      <c r="AZ1743" s="8">
        <f>AX1743*2%</f>
        <v>48360</v>
      </c>
      <c r="BA1743" s="8">
        <f>IF(BB1743&gt;0,0,AX1743*5%)</f>
        <v>0</v>
      </c>
      <c r="BB1743" s="8">
        <f>(AX1743-BG1743)*35%</f>
        <v>846300</v>
      </c>
      <c r="BC1743" s="8">
        <f>+AX1743+AY1743+AZ1743+BA1743+BB1743</f>
        <v>3481920</v>
      </c>
      <c r="BD1743" s="8">
        <f>AX1743-AT1743</f>
        <v>2418000</v>
      </c>
      <c r="BE1743" s="2"/>
      <c r="BH1743" s="2"/>
    </row>
    <row r="1744" spans="1:61" ht="34" hidden="1" outlineLevel="1" x14ac:dyDescent="0.2">
      <c r="A1744" s="1" t="s">
        <v>82</v>
      </c>
      <c r="B1744" s="82">
        <v>23</v>
      </c>
      <c r="C1744" s="144" t="s">
        <v>1000</v>
      </c>
      <c r="D1744" s="144"/>
      <c r="E1744" s="82" t="s">
        <v>85</v>
      </c>
      <c r="F1744" s="143">
        <v>1</v>
      </c>
      <c r="G1744" s="142">
        <f>+[2]THKL!F1751</f>
        <v>1</v>
      </c>
      <c r="H1744" s="132"/>
      <c r="I1744" s="132"/>
      <c r="J1744" s="132"/>
      <c r="K1744" s="156" t="s">
        <v>89</v>
      </c>
      <c r="L1744" s="255">
        <f>116276173+98629000+88632500+106738500</f>
        <v>410276173</v>
      </c>
      <c r="M1744" s="157">
        <f>SUM(K1744:L1744)</f>
        <v>410276173</v>
      </c>
      <c r="N1744" s="83">
        <f>IF(V1744&lt;&gt;"VTC VHm",_xlfn.XLOOKUP(Z1744,$AC$4015:$AC$4035,$AD$4015:$AD$4035,0)*M1744,_xlfn.XLOOKUP(Z1744,$AC$4015:$AC$4035,$AD$4015:$AD$4035,0)*L1744)</f>
        <v>0</v>
      </c>
      <c r="O1744" s="83">
        <f>IF(V1744&lt;&gt;"VTC VHm",_xlfn.XLOOKUP(Z1744,$AC$4015:$AC$4035,$AE$4015:$AE$4035,0)*M1744,_xlfn.XLOOKUP(Z1744,$AC$4015:$AC$4035,$AE$4015:$AE$4035,0)*L1744)</f>
        <v>0</v>
      </c>
      <c r="P1744" s="83">
        <f>SUM(N1744:O1744)</f>
        <v>0</v>
      </c>
      <c r="Q1744" s="157">
        <f>M1744*G1744</f>
        <v>410276173</v>
      </c>
      <c r="R1744" s="157">
        <f>G1744*P1744</f>
        <v>0</v>
      </c>
      <c r="S1744" s="83">
        <f>SUM(Q1744:R1744)</f>
        <v>410276173</v>
      </c>
      <c r="T1744" s="156" t="s">
        <v>457</v>
      </c>
      <c r="U1744" s="132"/>
      <c r="V1744" s="132"/>
      <c r="W1744" s="132"/>
      <c r="X1744" s="44" t="s">
        <v>33</v>
      </c>
      <c r="Y1744" s="44"/>
      <c r="Z1744" s="44" t="s">
        <v>1</v>
      </c>
      <c r="AA1744" s="44" t="s">
        <v>80</v>
      </c>
      <c r="AB1744" s="2">
        <v>121359397.19312103</v>
      </c>
      <c r="AC1744" s="2">
        <v>121359397.19312103</v>
      </c>
      <c r="AD1744" s="2">
        <f>+M1744</f>
        <v>410276173</v>
      </c>
      <c r="AE1744" s="2">
        <f>+AD1744*14%</f>
        <v>57438664.220000006</v>
      </c>
      <c r="AF1744" s="155">
        <f>+AD1744*35%</f>
        <v>143596660.54999998</v>
      </c>
      <c r="AG1744" s="2">
        <f>+AD1744*F1744</f>
        <v>410276173</v>
      </c>
      <c r="AH1744" s="2">
        <f>+AE1744*F1744</f>
        <v>57438664.220000006</v>
      </c>
      <c r="AI1744" s="2">
        <f>+AF1744*F1744</f>
        <v>143596660.54999998</v>
      </c>
      <c r="AJ1744" s="2">
        <f>SUM(AG1744:AI1744)</f>
        <v>611311497.76999998</v>
      </c>
      <c r="AK1744" s="2">
        <f>+AD1744*G1744</f>
        <v>410276173</v>
      </c>
      <c r="AL1744" s="2">
        <f>+AE1744*G1744</f>
        <v>57438664.220000006</v>
      </c>
      <c r="AM1744" s="2">
        <f>+AF1744*G1744</f>
        <v>143596660.54999998</v>
      </c>
      <c r="AN1744" s="155">
        <f>SUM(AK1744:AM1744)</f>
        <v>611311497.76999998</v>
      </c>
      <c r="AQ1744" s="145" t="s">
        <v>525</v>
      </c>
      <c r="AU1744" s="8" t="str">
        <f>+K1744</f>
        <v>Bao gồm</v>
      </c>
      <c r="AV1744" s="8">
        <f>+L1744</f>
        <v>410276173</v>
      </c>
      <c r="AW1744" s="2">
        <f>+M1744</f>
        <v>410276173</v>
      </c>
      <c r="AX1744" s="8">
        <f>F1744*AW1744</f>
        <v>410276173</v>
      </c>
      <c r="AY1744" s="8">
        <f>IF(AQ1744="CT",7%,5%)*AX1744</f>
        <v>28719332.110000003</v>
      </c>
      <c r="AZ1744" s="8">
        <f>AX1744*2%</f>
        <v>8205523.46</v>
      </c>
      <c r="BA1744" s="8">
        <f>IF(BB1744&gt;0,0,AX1744*5%)</f>
        <v>0</v>
      </c>
      <c r="BB1744" s="8">
        <f>(AX1744-BG1744)*35%</f>
        <v>143596660.54999998</v>
      </c>
      <c r="BC1744" s="8">
        <f>+AX1744+AY1744+AZ1744+BA1744+BB1744</f>
        <v>590797689.12</v>
      </c>
      <c r="BD1744" s="8">
        <f>AX1744-AT1744</f>
        <v>410276173</v>
      </c>
      <c r="BE1744" s="2"/>
      <c r="BH1744" s="2"/>
    </row>
    <row r="1745" spans="1:60" ht="34" hidden="1" outlineLevel="1" x14ac:dyDescent="0.2">
      <c r="A1745" s="1" t="s">
        <v>82</v>
      </c>
      <c r="B1745" s="243">
        <v>24</v>
      </c>
      <c r="C1745" s="144" t="s">
        <v>999</v>
      </c>
      <c r="D1745" s="144"/>
      <c r="E1745" s="243" t="s">
        <v>52</v>
      </c>
      <c r="F1745" s="242">
        <v>820.94169999999997</v>
      </c>
      <c r="G1745" s="241">
        <f>+[2]THKL!F1752</f>
        <v>820.94169999999997</v>
      </c>
      <c r="H1745" s="240"/>
      <c r="I1745" s="240"/>
      <c r="J1745" s="240"/>
      <c r="K1745" s="156" t="s">
        <v>89</v>
      </c>
      <c r="L1745" s="244">
        <v>2000000</v>
      </c>
      <c r="M1745" s="157">
        <f>SUM(K1745:L1745)</f>
        <v>2000000</v>
      </c>
      <c r="N1745" s="83">
        <f>IF(V1745&lt;&gt;"VTC VHm",_xlfn.XLOOKUP(Z1745,$AC$4015:$AC$4035,$AD$4015:$AD$4035,0)*M1745,_xlfn.XLOOKUP(Z1745,$AC$4015:$AC$4035,$AD$4015:$AD$4035,0)*L1745)</f>
        <v>100000</v>
      </c>
      <c r="O1745" s="83">
        <f>IF(V1745&lt;&gt;"VTC VHm",_xlfn.XLOOKUP(Z1745,$AC$4015:$AC$4035,$AE$4015:$AE$4035,0)*M1745,_xlfn.XLOOKUP(Z1745,$AC$4015:$AC$4035,$AE$4015:$AE$4035,0)*L1745)</f>
        <v>0</v>
      </c>
      <c r="P1745" s="83">
        <f>SUM(N1745:O1745)</f>
        <v>100000</v>
      </c>
      <c r="Q1745" s="157">
        <f>M1745*G1745</f>
        <v>1641883400</v>
      </c>
      <c r="R1745" s="157">
        <f>G1745*P1745</f>
        <v>82094170</v>
      </c>
      <c r="S1745" s="83">
        <f>SUM(Q1745:R1745)</f>
        <v>1723977570</v>
      </c>
      <c r="T1745" s="165" t="s">
        <v>100</v>
      </c>
      <c r="U1745" s="240"/>
      <c r="V1745" s="240"/>
      <c r="W1745" s="240"/>
      <c r="X1745" s="44" t="s">
        <v>33</v>
      </c>
      <c r="Y1745" s="44"/>
      <c r="Z1745" s="44" t="s">
        <v>15</v>
      </c>
      <c r="AA1745" s="44" t="s">
        <v>80</v>
      </c>
      <c r="AB1745" s="2">
        <v>3439925.3843026259</v>
      </c>
      <c r="AC1745" s="2">
        <v>2823978192.8625507</v>
      </c>
      <c r="AD1745" s="2">
        <f>+M1745</f>
        <v>2000000</v>
      </c>
      <c r="AE1745" s="2">
        <f>+AD1745*14%</f>
        <v>280000</v>
      </c>
      <c r="AF1745" s="155">
        <f>+AD1745*35%</f>
        <v>700000</v>
      </c>
      <c r="AG1745" s="2">
        <f>+AD1745*F1745</f>
        <v>1641883400</v>
      </c>
      <c r="AH1745" s="2">
        <f>+AE1745*F1745</f>
        <v>229863676</v>
      </c>
      <c r="AI1745" s="2">
        <f>+AF1745*F1745</f>
        <v>574659190</v>
      </c>
      <c r="AJ1745" s="2">
        <f>SUM(AG1745:AI1745)</f>
        <v>2446406266</v>
      </c>
      <c r="AK1745" s="2">
        <f>+AD1745*G1745</f>
        <v>1641883400</v>
      </c>
      <c r="AL1745" s="2">
        <f>+AE1745*G1745</f>
        <v>229863676</v>
      </c>
      <c r="AM1745" s="2">
        <f>+AF1745*G1745</f>
        <v>574659190</v>
      </c>
      <c r="AN1745" s="155">
        <f>SUM(AK1745:AM1745)</f>
        <v>2446406266</v>
      </c>
      <c r="AQ1745" s="145" t="s">
        <v>525</v>
      </c>
      <c r="AU1745" s="8" t="str">
        <f>+K1745</f>
        <v>Bao gồm</v>
      </c>
      <c r="AV1745" s="8">
        <f>+L1745</f>
        <v>2000000</v>
      </c>
      <c r="AW1745" s="2">
        <f>+M1745</f>
        <v>2000000</v>
      </c>
      <c r="AX1745" s="8">
        <f>F1745*AW1745</f>
        <v>1641883400</v>
      </c>
      <c r="AY1745" s="8">
        <f>IF(AQ1745="CT",7%,5%)*AX1745</f>
        <v>114931838.00000001</v>
      </c>
      <c r="AZ1745" s="8">
        <f>AX1745*2%</f>
        <v>32837668</v>
      </c>
      <c r="BA1745" s="8">
        <f>IF(BB1745&gt;0,0,AX1745*5%)</f>
        <v>0</v>
      </c>
      <c r="BB1745" s="8">
        <f>(AX1745-BG1745)*35%</f>
        <v>574659190</v>
      </c>
      <c r="BC1745" s="8">
        <f>+AX1745+AY1745+AZ1745+BA1745+BB1745</f>
        <v>2364312096</v>
      </c>
      <c r="BD1745" s="8">
        <f>AX1745-AT1745</f>
        <v>1641883400</v>
      </c>
      <c r="BE1745" s="2"/>
      <c r="BH1745" s="2"/>
    </row>
    <row r="1746" spans="1:60" ht="17" hidden="1" outlineLevel="1" x14ac:dyDescent="0.2">
      <c r="B1746" s="243"/>
      <c r="C1746" s="144" t="s">
        <v>996</v>
      </c>
      <c r="D1746" s="144"/>
      <c r="E1746" s="243"/>
      <c r="F1746" s="242"/>
      <c r="G1746" s="241"/>
      <c r="H1746" s="240"/>
      <c r="I1746" s="240"/>
      <c r="J1746" s="240"/>
      <c r="K1746" s="156" t="s">
        <v>89</v>
      </c>
      <c r="L1746" s="157" t="s">
        <v>89</v>
      </c>
      <c r="M1746" s="157">
        <f>SUM(K1746:L1746)</f>
        <v>0</v>
      </c>
      <c r="N1746" s="83">
        <f>IF(V1746&lt;&gt;"VTC VHm",_xlfn.XLOOKUP(Z1746,$AC$4015:$AC$4035,$AD$4015:$AD$4035,0)*M1746,_xlfn.XLOOKUP(Z1746,$AC$4015:$AC$4035,$AD$4015:$AD$4035,0)*L1746)</f>
        <v>0</v>
      </c>
      <c r="O1746" s="83">
        <f>IF(V1746&lt;&gt;"VTC VHm",_xlfn.XLOOKUP(Z1746,$AC$4015:$AC$4035,$AE$4015:$AE$4035,0)*M1746,_xlfn.XLOOKUP(Z1746,$AC$4015:$AC$4035,$AE$4015:$AE$4035,0)*L1746)</f>
        <v>0</v>
      </c>
      <c r="P1746" s="83">
        <f>SUM(N1746:O1746)</f>
        <v>0</v>
      </c>
      <c r="Q1746" s="157">
        <f>M1746*G1746</f>
        <v>0</v>
      </c>
      <c r="R1746" s="157">
        <f>G1746*P1746</f>
        <v>0</v>
      </c>
      <c r="S1746" s="83">
        <f>SUM(Q1746:R1746)</f>
        <v>0</v>
      </c>
      <c r="T1746" s="165" t="s">
        <v>100</v>
      </c>
      <c r="U1746" s="240"/>
      <c r="V1746" s="240"/>
      <c r="W1746" s="240"/>
      <c r="X1746" s="44" t="s">
        <v>33</v>
      </c>
      <c r="Y1746" s="44"/>
      <c r="Z1746" s="44" t="s">
        <v>15</v>
      </c>
      <c r="AA1746" s="44" t="s">
        <v>80</v>
      </c>
      <c r="AC1746" s="2">
        <v>0</v>
      </c>
      <c r="AD1746" s="2">
        <f>+M1746</f>
        <v>0</v>
      </c>
      <c r="AE1746" s="2">
        <f>+AD1746*14%</f>
        <v>0</v>
      </c>
      <c r="AF1746" s="155">
        <f>+AD1746*35%</f>
        <v>0</v>
      </c>
      <c r="AG1746" s="2">
        <f>+AD1746*F1746</f>
        <v>0</v>
      </c>
      <c r="AH1746" s="2">
        <f>+AE1746*F1746</f>
        <v>0</v>
      </c>
      <c r="AI1746" s="2">
        <f>+AF1746*F1746</f>
        <v>0</v>
      </c>
      <c r="AJ1746" s="2">
        <f>SUM(AG1746:AI1746)</f>
        <v>0</v>
      </c>
      <c r="AK1746" s="2">
        <f>+AD1746*G1746</f>
        <v>0</v>
      </c>
      <c r="AL1746" s="2">
        <f>+AE1746*G1746</f>
        <v>0</v>
      </c>
      <c r="AM1746" s="2">
        <f>+AF1746*G1746</f>
        <v>0</v>
      </c>
      <c r="AN1746" s="155">
        <f>SUM(AK1746:AM1746)</f>
        <v>0</v>
      </c>
      <c r="AQ1746" s="145" t="s">
        <v>525</v>
      </c>
      <c r="AU1746" s="8" t="str">
        <f>+K1746</f>
        <v>Bao gồm</v>
      </c>
      <c r="AV1746" s="8" t="str">
        <f>+L1746</f>
        <v>Bao gồm</v>
      </c>
      <c r="AW1746" s="2">
        <f>+M1746</f>
        <v>0</v>
      </c>
      <c r="AX1746" s="8">
        <f>F1746*AW1746</f>
        <v>0</v>
      </c>
      <c r="AY1746" s="8">
        <f>IF(AQ1746="CT",7%,5%)*AX1746</f>
        <v>0</v>
      </c>
      <c r="AZ1746" s="8">
        <f>AX1746*2%</f>
        <v>0</v>
      </c>
      <c r="BA1746" s="8">
        <f>IF(BB1746&gt;0,0,AX1746*5%)</f>
        <v>0</v>
      </c>
      <c r="BB1746" s="8">
        <f>(AX1746-BG1746)*35%</f>
        <v>0</v>
      </c>
      <c r="BC1746" s="8">
        <f>+AX1746+AY1746+AZ1746+BA1746+BB1746</f>
        <v>0</v>
      </c>
      <c r="BD1746" s="8">
        <f>AX1746-AT1746</f>
        <v>0</v>
      </c>
      <c r="BE1746" s="2"/>
      <c r="BH1746" s="2"/>
    </row>
    <row r="1747" spans="1:60" ht="17" hidden="1" outlineLevel="1" x14ac:dyDescent="0.2">
      <c r="B1747" s="243"/>
      <c r="C1747" s="144" t="s">
        <v>995</v>
      </c>
      <c r="D1747" s="144"/>
      <c r="E1747" s="243"/>
      <c r="F1747" s="242"/>
      <c r="G1747" s="241"/>
      <c r="H1747" s="240"/>
      <c r="I1747" s="240"/>
      <c r="J1747" s="240"/>
      <c r="K1747" s="156"/>
      <c r="L1747" s="157"/>
      <c r="M1747" s="157">
        <f>SUM(K1747:L1747)</f>
        <v>0</v>
      </c>
      <c r="N1747" s="83">
        <f>IF(V1747&lt;&gt;"VTC VHm",_xlfn.XLOOKUP(Z1747,$AC$4015:$AC$4035,$AD$4015:$AD$4035,0)*M1747,_xlfn.XLOOKUP(Z1747,$AC$4015:$AC$4035,$AD$4015:$AD$4035,0)*L1747)</f>
        <v>0</v>
      </c>
      <c r="O1747" s="83">
        <f>IF(V1747&lt;&gt;"VTC VHm",_xlfn.XLOOKUP(Z1747,$AC$4015:$AC$4035,$AE$4015:$AE$4035,0)*M1747,_xlfn.XLOOKUP(Z1747,$AC$4015:$AC$4035,$AE$4015:$AE$4035,0)*L1747)</f>
        <v>0</v>
      </c>
      <c r="P1747" s="83">
        <f>SUM(N1747:O1747)</f>
        <v>0</v>
      </c>
      <c r="Q1747" s="157">
        <f>M1747*G1747</f>
        <v>0</v>
      </c>
      <c r="R1747" s="157">
        <f>G1747*P1747</f>
        <v>0</v>
      </c>
      <c r="S1747" s="83">
        <f>SUM(Q1747:R1747)</f>
        <v>0</v>
      </c>
      <c r="T1747" s="156"/>
      <c r="U1747" s="240"/>
      <c r="V1747" s="240"/>
      <c r="W1747" s="240"/>
      <c r="X1747" s="44" t="s">
        <v>33</v>
      </c>
      <c r="Y1747" s="44"/>
      <c r="Z1747" s="44" t="s">
        <v>15</v>
      </c>
      <c r="AA1747" s="44" t="s">
        <v>80</v>
      </c>
      <c r="AC1747" s="2">
        <v>0</v>
      </c>
      <c r="AD1747" s="2">
        <f>+M1747</f>
        <v>0</v>
      </c>
      <c r="AE1747" s="2">
        <f>+AD1747*14%</f>
        <v>0</v>
      </c>
      <c r="AF1747" s="155">
        <f>+AD1747*35%</f>
        <v>0</v>
      </c>
      <c r="AG1747" s="2">
        <f>+AD1747*F1747</f>
        <v>0</v>
      </c>
      <c r="AH1747" s="2">
        <f>+AE1747*F1747</f>
        <v>0</v>
      </c>
      <c r="AI1747" s="2">
        <f>+AF1747*F1747</f>
        <v>0</v>
      </c>
      <c r="AJ1747" s="2">
        <f>SUM(AG1747:AI1747)</f>
        <v>0</v>
      </c>
      <c r="AK1747" s="2">
        <f>+AD1747*G1747</f>
        <v>0</v>
      </c>
      <c r="AL1747" s="2">
        <f>+AE1747*G1747</f>
        <v>0</v>
      </c>
      <c r="AM1747" s="2">
        <f>+AF1747*G1747</f>
        <v>0</v>
      </c>
      <c r="AN1747" s="155">
        <f>SUM(AK1747:AM1747)</f>
        <v>0</v>
      </c>
      <c r="AQ1747" s="145" t="s">
        <v>525</v>
      </c>
      <c r="AU1747" s="8">
        <f>+K1747</f>
        <v>0</v>
      </c>
      <c r="AV1747" s="8">
        <f>+L1747</f>
        <v>0</v>
      </c>
      <c r="AW1747" s="2">
        <f>+M1747</f>
        <v>0</v>
      </c>
      <c r="AX1747" s="8">
        <f>F1747*AW1747</f>
        <v>0</v>
      </c>
      <c r="AY1747" s="8">
        <f>IF(AQ1747="CT",7%,5%)*AX1747</f>
        <v>0</v>
      </c>
      <c r="AZ1747" s="8">
        <f>AX1747*2%</f>
        <v>0</v>
      </c>
      <c r="BA1747" s="8">
        <f>IF(BB1747&gt;0,0,AX1747*5%)</f>
        <v>0</v>
      </c>
      <c r="BB1747" s="8">
        <f>(AX1747-BG1747)*35%</f>
        <v>0</v>
      </c>
      <c r="BC1747" s="8">
        <f>+AX1747+AY1747+AZ1747+BA1747+BB1747</f>
        <v>0</v>
      </c>
      <c r="BD1747" s="8">
        <f>AX1747-AT1747</f>
        <v>0</v>
      </c>
      <c r="BE1747" s="2"/>
      <c r="BH1747" s="2"/>
    </row>
    <row r="1748" spans="1:60" ht="34" hidden="1" outlineLevel="1" x14ac:dyDescent="0.2">
      <c r="B1748" s="243"/>
      <c r="C1748" s="144" t="s">
        <v>994</v>
      </c>
      <c r="D1748" s="144"/>
      <c r="E1748" s="243"/>
      <c r="F1748" s="242"/>
      <c r="G1748" s="241"/>
      <c r="H1748" s="240"/>
      <c r="I1748" s="240"/>
      <c r="J1748" s="240"/>
      <c r="K1748" s="156"/>
      <c r="L1748" s="157"/>
      <c r="M1748" s="157">
        <f>SUM(K1748:L1748)</f>
        <v>0</v>
      </c>
      <c r="N1748" s="83">
        <f>IF(V1748&lt;&gt;"VTC VHm",_xlfn.XLOOKUP(Z1748,$AC$4015:$AC$4035,$AD$4015:$AD$4035,0)*M1748,_xlfn.XLOOKUP(Z1748,$AC$4015:$AC$4035,$AD$4015:$AD$4035,0)*L1748)</f>
        <v>0</v>
      </c>
      <c r="O1748" s="83">
        <f>IF(V1748&lt;&gt;"VTC VHm",_xlfn.XLOOKUP(Z1748,$AC$4015:$AC$4035,$AE$4015:$AE$4035,0)*M1748,_xlfn.XLOOKUP(Z1748,$AC$4015:$AC$4035,$AE$4015:$AE$4035,0)*L1748)</f>
        <v>0</v>
      </c>
      <c r="P1748" s="83">
        <f>SUM(N1748:O1748)</f>
        <v>0</v>
      </c>
      <c r="Q1748" s="157">
        <f>M1748*G1748</f>
        <v>0</v>
      </c>
      <c r="R1748" s="157">
        <f>G1748*P1748</f>
        <v>0</v>
      </c>
      <c r="S1748" s="83">
        <f>SUM(Q1748:R1748)</f>
        <v>0</v>
      </c>
      <c r="T1748" s="156"/>
      <c r="U1748" s="240"/>
      <c r="V1748" s="240"/>
      <c r="W1748" s="240"/>
      <c r="X1748" s="44" t="s">
        <v>33</v>
      </c>
      <c r="Y1748" s="44"/>
      <c r="Z1748" s="44" t="s">
        <v>15</v>
      </c>
      <c r="AA1748" s="44" t="s">
        <v>80</v>
      </c>
      <c r="AC1748" s="2">
        <v>0</v>
      </c>
      <c r="AD1748" s="2">
        <f>+M1748</f>
        <v>0</v>
      </c>
      <c r="AE1748" s="2">
        <f>+AD1748*14%</f>
        <v>0</v>
      </c>
      <c r="AF1748" s="155">
        <f>+AD1748*35%</f>
        <v>0</v>
      </c>
      <c r="AG1748" s="2">
        <f>+AD1748*F1748</f>
        <v>0</v>
      </c>
      <c r="AH1748" s="2">
        <f>+AE1748*F1748</f>
        <v>0</v>
      </c>
      <c r="AI1748" s="2">
        <f>+AF1748*F1748</f>
        <v>0</v>
      </c>
      <c r="AJ1748" s="2">
        <f>SUM(AG1748:AI1748)</f>
        <v>0</v>
      </c>
      <c r="AK1748" s="2">
        <f>+AD1748*G1748</f>
        <v>0</v>
      </c>
      <c r="AL1748" s="2">
        <f>+AE1748*G1748</f>
        <v>0</v>
      </c>
      <c r="AM1748" s="2">
        <f>+AF1748*G1748</f>
        <v>0</v>
      </c>
      <c r="AN1748" s="155">
        <f>SUM(AK1748:AM1748)</f>
        <v>0</v>
      </c>
      <c r="AQ1748" s="145" t="s">
        <v>525</v>
      </c>
      <c r="AU1748" s="8">
        <f>+K1748</f>
        <v>0</v>
      </c>
      <c r="AV1748" s="8">
        <f>+L1748</f>
        <v>0</v>
      </c>
      <c r="AW1748" s="2">
        <f>+M1748</f>
        <v>0</v>
      </c>
      <c r="AX1748" s="8">
        <f>F1748*AW1748</f>
        <v>0</v>
      </c>
      <c r="AY1748" s="8">
        <f>IF(AQ1748="CT",7%,5%)*AX1748</f>
        <v>0</v>
      </c>
      <c r="AZ1748" s="8">
        <f>AX1748*2%</f>
        <v>0</v>
      </c>
      <c r="BA1748" s="8">
        <f>IF(BB1748&gt;0,0,AX1748*5%)</f>
        <v>0</v>
      </c>
      <c r="BB1748" s="8">
        <f>(AX1748-BG1748)*35%</f>
        <v>0</v>
      </c>
      <c r="BC1748" s="8">
        <f>+AX1748+AY1748+AZ1748+BA1748+BB1748</f>
        <v>0</v>
      </c>
      <c r="BD1748" s="8">
        <f>AX1748-AT1748</f>
        <v>0</v>
      </c>
      <c r="BE1748" s="2"/>
      <c r="BH1748" s="2"/>
    </row>
    <row r="1749" spans="1:60" ht="34" hidden="1" outlineLevel="1" x14ac:dyDescent="0.2">
      <c r="B1749" s="243"/>
      <c r="C1749" s="144" t="s">
        <v>993</v>
      </c>
      <c r="D1749" s="144"/>
      <c r="E1749" s="243"/>
      <c r="F1749" s="242"/>
      <c r="G1749" s="241"/>
      <c r="H1749" s="240"/>
      <c r="I1749" s="240"/>
      <c r="J1749" s="240"/>
      <c r="K1749" s="254" t="s">
        <v>991</v>
      </c>
      <c r="L1749" s="253"/>
      <c r="M1749" s="157">
        <f>SUM(K1749:L1749)</f>
        <v>0</v>
      </c>
      <c r="N1749" s="83">
        <f>IF(V1749&lt;&gt;"VTC VHm",_xlfn.XLOOKUP(Z1749,$AC$4015:$AC$4035,$AD$4015:$AD$4035,0)*M1749,_xlfn.XLOOKUP(Z1749,$AC$4015:$AC$4035,$AD$4015:$AD$4035,0)*L1749)</f>
        <v>0</v>
      </c>
      <c r="O1749" s="83">
        <f>IF(V1749&lt;&gt;"VTC VHm",_xlfn.XLOOKUP(Z1749,$AC$4015:$AC$4035,$AE$4015:$AE$4035,0)*M1749,_xlfn.XLOOKUP(Z1749,$AC$4015:$AC$4035,$AE$4015:$AE$4035,0)*L1749)</f>
        <v>0</v>
      </c>
      <c r="P1749" s="83">
        <f>SUM(N1749:O1749)</f>
        <v>0</v>
      </c>
      <c r="Q1749" s="157">
        <f>M1749*G1749</f>
        <v>0</v>
      </c>
      <c r="R1749" s="157">
        <f>G1749*P1749</f>
        <v>0</v>
      </c>
      <c r="S1749" s="83">
        <f>SUM(Q1749:R1749)</f>
        <v>0</v>
      </c>
      <c r="T1749" s="156"/>
      <c r="U1749" s="240"/>
      <c r="V1749" s="240"/>
      <c r="W1749" s="240"/>
      <c r="X1749" s="44" t="s">
        <v>33</v>
      </c>
      <c r="Y1749" s="44"/>
      <c r="Z1749" s="44" t="s">
        <v>15</v>
      </c>
      <c r="AA1749" s="44" t="s">
        <v>80</v>
      </c>
      <c r="AC1749" s="2">
        <v>0</v>
      </c>
      <c r="AD1749" s="2">
        <f>+M1749</f>
        <v>0</v>
      </c>
      <c r="AE1749" s="2">
        <f>+AD1749*14%</f>
        <v>0</v>
      </c>
      <c r="AF1749" s="155">
        <f>+AD1749*35%</f>
        <v>0</v>
      </c>
      <c r="AG1749" s="2">
        <f>+AD1749*F1749</f>
        <v>0</v>
      </c>
      <c r="AH1749" s="2">
        <f>+AE1749*F1749</f>
        <v>0</v>
      </c>
      <c r="AI1749" s="2">
        <f>+AF1749*F1749</f>
        <v>0</v>
      </c>
      <c r="AJ1749" s="2">
        <f>SUM(AG1749:AI1749)</f>
        <v>0</v>
      </c>
      <c r="AK1749" s="2">
        <f>+AD1749*G1749</f>
        <v>0</v>
      </c>
      <c r="AL1749" s="2">
        <f>+AE1749*G1749</f>
        <v>0</v>
      </c>
      <c r="AM1749" s="2">
        <f>+AF1749*G1749</f>
        <v>0</v>
      </c>
      <c r="AN1749" s="155">
        <f>SUM(AK1749:AM1749)</f>
        <v>0</v>
      </c>
      <c r="AQ1749" s="145" t="s">
        <v>525</v>
      </c>
      <c r="AU1749" s="8" t="str">
        <f>+K1749</f>
        <v>Bao gồm trong đơn giá phào</v>
      </c>
      <c r="AV1749" s="8">
        <f>+L1749</f>
        <v>0</v>
      </c>
      <c r="AW1749" s="2">
        <f>+M1749</f>
        <v>0</v>
      </c>
      <c r="AX1749" s="8">
        <f>F1749*AW1749</f>
        <v>0</v>
      </c>
      <c r="AY1749" s="8">
        <f>IF(AQ1749="CT",7%,5%)*AX1749</f>
        <v>0</v>
      </c>
      <c r="AZ1749" s="8">
        <f>AX1749*2%</f>
        <v>0</v>
      </c>
      <c r="BA1749" s="8">
        <f>IF(BB1749&gt;0,0,AX1749*5%)</f>
        <v>0</v>
      </c>
      <c r="BB1749" s="8">
        <f>(AX1749-BG1749)*35%</f>
        <v>0</v>
      </c>
      <c r="BC1749" s="8">
        <f>+AX1749+AY1749+AZ1749+BA1749+BB1749</f>
        <v>0</v>
      </c>
      <c r="BD1749" s="8">
        <f>AX1749-AT1749</f>
        <v>0</v>
      </c>
      <c r="BE1749" s="2"/>
      <c r="BH1749" s="2"/>
    </row>
    <row r="1750" spans="1:60" ht="17" hidden="1" outlineLevel="1" x14ac:dyDescent="0.2">
      <c r="B1750" s="243"/>
      <c r="C1750" s="144" t="s">
        <v>992</v>
      </c>
      <c r="D1750" s="144"/>
      <c r="E1750" s="243"/>
      <c r="F1750" s="242"/>
      <c r="G1750" s="241"/>
      <c r="H1750" s="240"/>
      <c r="I1750" s="240"/>
      <c r="J1750" s="240"/>
      <c r="K1750" s="254" t="s">
        <v>991</v>
      </c>
      <c r="L1750" s="253"/>
      <c r="M1750" s="157">
        <f>SUM(K1750:L1750)</f>
        <v>0</v>
      </c>
      <c r="N1750" s="83">
        <f>IF(V1750&lt;&gt;"VTC VHm",_xlfn.XLOOKUP(Z1750,$AC$4015:$AC$4035,$AD$4015:$AD$4035,0)*M1750,_xlfn.XLOOKUP(Z1750,$AC$4015:$AC$4035,$AD$4015:$AD$4035,0)*L1750)</f>
        <v>0</v>
      </c>
      <c r="O1750" s="83">
        <f>IF(V1750&lt;&gt;"VTC VHm",_xlfn.XLOOKUP(Z1750,$AC$4015:$AC$4035,$AE$4015:$AE$4035,0)*M1750,_xlfn.XLOOKUP(Z1750,$AC$4015:$AC$4035,$AE$4015:$AE$4035,0)*L1750)</f>
        <v>0</v>
      </c>
      <c r="P1750" s="83">
        <f>SUM(N1750:O1750)</f>
        <v>0</v>
      </c>
      <c r="Q1750" s="157">
        <f>M1750*G1750</f>
        <v>0</v>
      </c>
      <c r="R1750" s="157">
        <f>G1750*P1750</f>
        <v>0</v>
      </c>
      <c r="S1750" s="83">
        <f>SUM(Q1750:R1750)</f>
        <v>0</v>
      </c>
      <c r="T1750" s="156"/>
      <c r="U1750" s="240"/>
      <c r="V1750" s="240"/>
      <c r="W1750" s="240"/>
      <c r="X1750" s="44" t="s">
        <v>33</v>
      </c>
      <c r="Y1750" s="44"/>
      <c r="Z1750" s="44" t="s">
        <v>15</v>
      </c>
      <c r="AA1750" s="44" t="s">
        <v>80</v>
      </c>
      <c r="AC1750" s="2">
        <v>0</v>
      </c>
      <c r="AD1750" s="2">
        <f>+M1750</f>
        <v>0</v>
      </c>
      <c r="AE1750" s="2">
        <f>+AD1750*14%</f>
        <v>0</v>
      </c>
      <c r="AF1750" s="155">
        <f>+AD1750*35%</f>
        <v>0</v>
      </c>
      <c r="AG1750" s="2">
        <f>+AD1750*F1750</f>
        <v>0</v>
      </c>
      <c r="AH1750" s="2">
        <f>+AE1750*F1750</f>
        <v>0</v>
      </c>
      <c r="AI1750" s="2">
        <f>+AF1750*F1750</f>
        <v>0</v>
      </c>
      <c r="AJ1750" s="2">
        <f>SUM(AG1750:AI1750)</f>
        <v>0</v>
      </c>
      <c r="AK1750" s="2">
        <f>+AD1750*G1750</f>
        <v>0</v>
      </c>
      <c r="AL1750" s="2">
        <f>+AE1750*G1750</f>
        <v>0</v>
      </c>
      <c r="AM1750" s="2">
        <f>+AF1750*G1750</f>
        <v>0</v>
      </c>
      <c r="AN1750" s="155">
        <f>SUM(AK1750:AM1750)</f>
        <v>0</v>
      </c>
      <c r="AQ1750" s="145" t="s">
        <v>525</v>
      </c>
      <c r="AU1750" s="8" t="str">
        <f>+K1750</f>
        <v>Bao gồm trong đơn giá phào</v>
      </c>
      <c r="AV1750" s="8">
        <f>+L1750</f>
        <v>0</v>
      </c>
      <c r="AW1750" s="2">
        <f>+M1750</f>
        <v>0</v>
      </c>
      <c r="AX1750" s="8">
        <f>F1750*AW1750</f>
        <v>0</v>
      </c>
      <c r="AY1750" s="8">
        <f>IF(AQ1750="CT",7%,5%)*AX1750</f>
        <v>0</v>
      </c>
      <c r="AZ1750" s="8">
        <f>AX1750*2%</f>
        <v>0</v>
      </c>
      <c r="BA1750" s="8">
        <f>IF(BB1750&gt;0,0,AX1750*5%)</f>
        <v>0</v>
      </c>
      <c r="BB1750" s="8">
        <f>(AX1750-BG1750)*35%</f>
        <v>0</v>
      </c>
      <c r="BC1750" s="8">
        <f>+AX1750+AY1750+AZ1750+BA1750+BB1750</f>
        <v>0</v>
      </c>
      <c r="BD1750" s="8">
        <f>AX1750-AT1750</f>
        <v>0</v>
      </c>
      <c r="BE1750" s="2"/>
      <c r="BH1750" s="2"/>
    </row>
    <row r="1751" spans="1:60" ht="51" hidden="1" outlineLevel="1" x14ac:dyDescent="0.2">
      <c r="B1751" s="243"/>
      <c r="C1751" s="144" t="s">
        <v>990</v>
      </c>
      <c r="D1751" s="144"/>
      <c r="E1751" s="243"/>
      <c r="F1751" s="242"/>
      <c r="G1751" s="241"/>
      <c r="H1751" s="240"/>
      <c r="I1751" s="240"/>
      <c r="J1751" s="240"/>
      <c r="K1751" s="156"/>
      <c r="L1751" s="157"/>
      <c r="M1751" s="157">
        <f>SUM(K1751:L1751)</f>
        <v>0</v>
      </c>
      <c r="N1751" s="83">
        <f>IF(V1751&lt;&gt;"VTC VHm",_xlfn.XLOOKUP(Z1751,$AC$4015:$AC$4035,$AD$4015:$AD$4035,0)*M1751,_xlfn.XLOOKUP(Z1751,$AC$4015:$AC$4035,$AD$4015:$AD$4035,0)*L1751)</f>
        <v>0</v>
      </c>
      <c r="O1751" s="83">
        <f>IF(V1751&lt;&gt;"VTC VHm",_xlfn.XLOOKUP(Z1751,$AC$4015:$AC$4035,$AE$4015:$AE$4035,0)*M1751,_xlfn.XLOOKUP(Z1751,$AC$4015:$AC$4035,$AE$4015:$AE$4035,0)*L1751)</f>
        <v>0</v>
      </c>
      <c r="P1751" s="83">
        <f>SUM(N1751:O1751)</f>
        <v>0</v>
      </c>
      <c r="Q1751" s="157">
        <f>M1751*G1751</f>
        <v>0</v>
      </c>
      <c r="R1751" s="157">
        <f>G1751*P1751</f>
        <v>0</v>
      </c>
      <c r="S1751" s="83">
        <f>SUM(Q1751:R1751)</f>
        <v>0</v>
      </c>
      <c r="T1751" s="156"/>
      <c r="U1751" s="240"/>
      <c r="V1751" s="240"/>
      <c r="W1751" s="240"/>
      <c r="X1751" s="44" t="s">
        <v>33</v>
      </c>
      <c r="Y1751" s="44"/>
      <c r="Z1751" s="44" t="s">
        <v>15</v>
      </c>
      <c r="AA1751" s="44" t="s">
        <v>80</v>
      </c>
      <c r="AC1751" s="2">
        <v>0</v>
      </c>
      <c r="AD1751" s="2">
        <f>+M1751</f>
        <v>0</v>
      </c>
      <c r="AE1751" s="2">
        <f>+AD1751*14%</f>
        <v>0</v>
      </c>
      <c r="AF1751" s="155">
        <f>+AD1751*35%</f>
        <v>0</v>
      </c>
      <c r="AG1751" s="2">
        <f>+AD1751*F1751</f>
        <v>0</v>
      </c>
      <c r="AH1751" s="2">
        <f>+AE1751*F1751</f>
        <v>0</v>
      </c>
      <c r="AI1751" s="2">
        <f>+AF1751*F1751</f>
        <v>0</v>
      </c>
      <c r="AJ1751" s="2">
        <f>SUM(AG1751:AI1751)</f>
        <v>0</v>
      </c>
      <c r="AK1751" s="2">
        <f>+AD1751*G1751</f>
        <v>0</v>
      </c>
      <c r="AL1751" s="2">
        <f>+AE1751*G1751</f>
        <v>0</v>
      </c>
      <c r="AM1751" s="2">
        <f>+AF1751*G1751</f>
        <v>0</v>
      </c>
      <c r="AN1751" s="155">
        <f>SUM(AK1751:AM1751)</f>
        <v>0</v>
      </c>
      <c r="AQ1751" s="145" t="s">
        <v>525</v>
      </c>
      <c r="AU1751" s="8">
        <f>+K1751</f>
        <v>0</v>
      </c>
      <c r="AV1751" s="8">
        <f>+L1751</f>
        <v>0</v>
      </c>
      <c r="AW1751" s="2">
        <f>+M1751</f>
        <v>0</v>
      </c>
      <c r="AX1751" s="8">
        <f>F1751*AW1751</f>
        <v>0</v>
      </c>
      <c r="AY1751" s="8">
        <f>IF(AQ1751="CT",7%,5%)*AX1751</f>
        <v>0</v>
      </c>
      <c r="AZ1751" s="8">
        <f>AX1751*2%</f>
        <v>0</v>
      </c>
      <c r="BA1751" s="8">
        <f>IF(BB1751&gt;0,0,AX1751*5%)</f>
        <v>0</v>
      </c>
      <c r="BB1751" s="8">
        <f>(AX1751-BG1751)*35%</f>
        <v>0</v>
      </c>
      <c r="BC1751" s="8">
        <f>+AX1751+AY1751+AZ1751+BA1751+BB1751</f>
        <v>0</v>
      </c>
      <c r="BD1751" s="8">
        <f>AX1751-AT1751</f>
        <v>0</v>
      </c>
      <c r="BE1751" s="2"/>
      <c r="BH1751" s="2"/>
    </row>
    <row r="1752" spans="1:60" ht="34" hidden="1" outlineLevel="1" x14ac:dyDescent="0.2">
      <c r="A1752" s="1" t="s">
        <v>82</v>
      </c>
      <c r="B1752" s="243">
        <v>25</v>
      </c>
      <c r="C1752" s="144" t="s">
        <v>998</v>
      </c>
      <c r="D1752" s="144"/>
      <c r="E1752" s="243" t="s">
        <v>52</v>
      </c>
      <c r="F1752" s="242">
        <v>275.44080000000002</v>
      </c>
      <c r="G1752" s="241">
        <f>+[2]THKL!F1759</f>
        <v>275.44080000000002</v>
      </c>
      <c r="H1752" s="240"/>
      <c r="I1752" s="240"/>
      <c r="J1752" s="240"/>
      <c r="K1752" s="156" t="s">
        <v>89</v>
      </c>
      <c r="L1752" s="244">
        <v>2000000</v>
      </c>
      <c r="M1752" s="157">
        <f>SUM(K1752:L1752)</f>
        <v>2000000</v>
      </c>
      <c r="N1752" s="83">
        <f>IF(V1752&lt;&gt;"VTC VHm",_xlfn.XLOOKUP(Z1752,$AC$4015:$AC$4035,$AD$4015:$AD$4035,0)*M1752,_xlfn.XLOOKUP(Z1752,$AC$4015:$AC$4035,$AD$4015:$AD$4035,0)*L1752)</f>
        <v>100000</v>
      </c>
      <c r="O1752" s="83">
        <f>IF(V1752&lt;&gt;"VTC VHm",_xlfn.XLOOKUP(Z1752,$AC$4015:$AC$4035,$AE$4015:$AE$4035,0)*M1752,_xlfn.XLOOKUP(Z1752,$AC$4015:$AC$4035,$AE$4015:$AE$4035,0)*L1752)</f>
        <v>0</v>
      </c>
      <c r="P1752" s="83">
        <f>SUM(N1752:O1752)</f>
        <v>100000</v>
      </c>
      <c r="Q1752" s="157">
        <f>M1752*G1752</f>
        <v>550881600</v>
      </c>
      <c r="R1752" s="157">
        <f>G1752*P1752</f>
        <v>27544080.000000004</v>
      </c>
      <c r="S1752" s="83">
        <f>SUM(Q1752:R1752)</f>
        <v>578425680</v>
      </c>
      <c r="T1752" s="165" t="s">
        <v>100</v>
      </c>
      <c r="U1752" s="240"/>
      <c r="V1752" s="240"/>
      <c r="W1752" s="240"/>
      <c r="X1752" s="44" t="s">
        <v>33</v>
      </c>
      <c r="Y1752" s="44"/>
      <c r="Z1752" s="44" t="s">
        <v>15</v>
      </c>
      <c r="AA1752" s="44" t="s">
        <v>80</v>
      </c>
      <c r="AB1752" s="2">
        <v>3438025.1490797657</v>
      </c>
      <c r="AC1752" s="2">
        <v>946972397.48265004</v>
      </c>
      <c r="AD1752" s="2">
        <f>+M1752</f>
        <v>2000000</v>
      </c>
      <c r="AE1752" s="2">
        <f>+AD1752*14%</f>
        <v>280000</v>
      </c>
      <c r="AF1752" s="155">
        <f>+AD1752*35%</f>
        <v>700000</v>
      </c>
      <c r="AG1752" s="2">
        <f>+AD1752*F1752</f>
        <v>550881600</v>
      </c>
      <c r="AH1752" s="2">
        <f>+AE1752*F1752</f>
        <v>77123424</v>
      </c>
      <c r="AI1752" s="2">
        <f>+AF1752*F1752</f>
        <v>192808560.00000003</v>
      </c>
      <c r="AJ1752" s="2">
        <f>SUM(AG1752:AI1752)</f>
        <v>820813584</v>
      </c>
      <c r="AK1752" s="2">
        <f>+AD1752*G1752</f>
        <v>550881600</v>
      </c>
      <c r="AL1752" s="2">
        <f>+AE1752*G1752</f>
        <v>77123424</v>
      </c>
      <c r="AM1752" s="2">
        <f>+AF1752*G1752</f>
        <v>192808560.00000003</v>
      </c>
      <c r="AN1752" s="155">
        <f>SUM(AK1752:AM1752)</f>
        <v>820813584</v>
      </c>
      <c r="AQ1752" s="145" t="s">
        <v>525</v>
      </c>
      <c r="AU1752" s="8" t="str">
        <f>+K1752</f>
        <v>Bao gồm</v>
      </c>
      <c r="AV1752" s="8">
        <f>+L1752</f>
        <v>2000000</v>
      </c>
      <c r="AW1752" s="2">
        <f>+M1752</f>
        <v>2000000</v>
      </c>
      <c r="AX1752" s="8">
        <f>F1752*AW1752</f>
        <v>550881600</v>
      </c>
      <c r="AY1752" s="8">
        <f>IF(AQ1752="CT",7%,5%)*AX1752</f>
        <v>38561712</v>
      </c>
      <c r="AZ1752" s="8">
        <f>AX1752*2%</f>
        <v>11017632</v>
      </c>
      <c r="BA1752" s="8">
        <f>IF(BB1752&gt;0,0,AX1752*5%)</f>
        <v>0</v>
      </c>
      <c r="BB1752" s="8">
        <f>(AX1752-BG1752)*35%</f>
        <v>192808560</v>
      </c>
      <c r="BC1752" s="8">
        <f>+AX1752+AY1752+AZ1752+BA1752+BB1752</f>
        <v>793269504</v>
      </c>
      <c r="BD1752" s="8">
        <f>AX1752-AT1752</f>
        <v>550881600</v>
      </c>
      <c r="BE1752" s="2"/>
      <c r="BH1752" s="2"/>
    </row>
    <row r="1753" spans="1:60" ht="17" hidden="1" outlineLevel="1" x14ac:dyDescent="0.2">
      <c r="B1753" s="243"/>
      <c r="C1753" s="144" t="s">
        <v>996</v>
      </c>
      <c r="D1753" s="144"/>
      <c r="E1753" s="243"/>
      <c r="F1753" s="242"/>
      <c r="G1753" s="241"/>
      <c r="H1753" s="240"/>
      <c r="I1753" s="240"/>
      <c r="J1753" s="240"/>
      <c r="K1753" s="156" t="s">
        <v>89</v>
      </c>
      <c r="L1753" s="157" t="s">
        <v>89</v>
      </c>
      <c r="M1753" s="157">
        <f>SUM(K1753:L1753)</f>
        <v>0</v>
      </c>
      <c r="N1753" s="83">
        <f>IF(V1753&lt;&gt;"VTC VHm",_xlfn.XLOOKUP(Z1753,$AC$4015:$AC$4035,$AD$4015:$AD$4035,0)*M1753,_xlfn.XLOOKUP(Z1753,$AC$4015:$AC$4035,$AD$4015:$AD$4035,0)*L1753)</f>
        <v>0</v>
      </c>
      <c r="O1753" s="83">
        <f>IF(V1753&lt;&gt;"VTC VHm",_xlfn.XLOOKUP(Z1753,$AC$4015:$AC$4035,$AE$4015:$AE$4035,0)*M1753,_xlfn.XLOOKUP(Z1753,$AC$4015:$AC$4035,$AE$4015:$AE$4035,0)*L1753)</f>
        <v>0</v>
      </c>
      <c r="P1753" s="83">
        <f>SUM(N1753:O1753)</f>
        <v>0</v>
      </c>
      <c r="Q1753" s="157">
        <f>M1753*G1753</f>
        <v>0</v>
      </c>
      <c r="R1753" s="157">
        <f>G1753*P1753</f>
        <v>0</v>
      </c>
      <c r="S1753" s="83">
        <f>SUM(Q1753:R1753)</f>
        <v>0</v>
      </c>
      <c r="T1753" s="165" t="s">
        <v>100</v>
      </c>
      <c r="U1753" s="240"/>
      <c r="V1753" s="240"/>
      <c r="W1753" s="240"/>
      <c r="X1753" s="44" t="s">
        <v>33</v>
      </c>
      <c r="Y1753" s="44"/>
      <c r="Z1753" s="44" t="s">
        <v>15</v>
      </c>
      <c r="AA1753" s="44" t="s">
        <v>80</v>
      </c>
      <c r="AC1753" s="2">
        <v>0</v>
      </c>
      <c r="AD1753" s="2">
        <f>+M1753</f>
        <v>0</v>
      </c>
      <c r="AE1753" s="2">
        <f>+AD1753*14%</f>
        <v>0</v>
      </c>
      <c r="AF1753" s="155">
        <f>+AD1753*35%</f>
        <v>0</v>
      </c>
      <c r="AG1753" s="2">
        <f>+AD1753*F1753</f>
        <v>0</v>
      </c>
      <c r="AH1753" s="2">
        <f>+AE1753*F1753</f>
        <v>0</v>
      </c>
      <c r="AI1753" s="2">
        <f>+AF1753*F1753</f>
        <v>0</v>
      </c>
      <c r="AJ1753" s="2">
        <f>SUM(AG1753:AI1753)</f>
        <v>0</v>
      </c>
      <c r="AK1753" s="2">
        <f>+AD1753*G1753</f>
        <v>0</v>
      </c>
      <c r="AL1753" s="2">
        <f>+AE1753*G1753</f>
        <v>0</v>
      </c>
      <c r="AM1753" s="2">
        <f>+AF1753*G1753</f>
        <v>0</v>
      </c>
      <c r="AN1753" s="155">
        <f>SUM(AK1753:AM1753)</f>
        <v>0</v>
      </c>
      <c r="AQ1753" s="145" t="s">
        <v>525</v>
      </c>
      <c r="AU1753" s="8" t="str">
        <f>+K1753</f>
        <v>Bao gồm</v>
      </c>
      <c r="AV1753" s="8" t="str">
        <f>+L1753</f>
        <v>Bao gồm</v>
      </c>
      <c r="AW1753" s="2">
        <f>+M1753</f>
        <v>0</v>
      </c>
      <c r="AX1753" s="8">
        <f>F1753*AW1753</f>
        <v>0</v>
      </c>
      <c r="AY1753" s="8">
        <f>IF(AQ1753="CT",7%,5%)*AX1753</f>
        <v>0</v>
      </c>
      <c r="AZ1753" s="8">
        <f>AX1753*2%</f>
        <v>0</v>
      </c>
      <c r="BA1753" s="8">
        <f>IF(BB1753&gt;0,0,AX1753*5%)</f>
        <v>0</v>
      </c>
      <c r="BB1753" s="8">
        <f>(AX1753-BG1753)*35%</f>
        <v>0</v>
      </c>
      <c r="BC1753" s="8">
        <f>+AX1753+AY1753+AZ1753+BA1753+BB1753</f>
        <v>0</v>
      </c>
      <c r="BD1753" s="8">
        <f>AX1753-AT1753</f>
        <v>0</v>
      </c>
      <c r="BE1753" s="2"/>
      <c r="BH1753" s="2"/>
    </row>
    <row r="1754" spans="1:60" ht="17" hidden="1" outlineLevel="1" x14ac:dyDescent="0.2">
      <c r="B1754" s="243"/>
      <c r="C1754" s="144" t="s">
        <v>995</v>
      </c>
      <c r="D1754" s="144"/>
      <c r="E1754" s="243"/>
      <c r="F1754" s="242"/>
      <c r="G1754" s="241"/>
      <c r="H1754" s="240"/>
      <c r="I1754" s="240"/>
      <c r="J1754" s="240"/>
      <c r="K1754" s="156"/>
      <c r="L1754" s="157"/>
      <c r="M1754" s="157">
        <f>SUM(K1754:L1754)</f>
        <v>0</v>
      </c>
      <c r="N1754" s="83">
        <f>IF(V1754&lt;&gt;"VTC VHm",_xlfn.XLOOKUP(Z1754,$AC$4015:$AC$4035,$AD$4015:$AD$4035,0)*M1754,_xlfn.XLOOKUP(Z1754,$AC$4015:$AC$4035,$AD$4015:$AD$4035,0)*L1754)</f>
        <v>0</v>
      </c>
      <c r="O1754" s="83">
        <f>IF(V1754&lt;&gt;"VTC VHm",_xlfn.XLOOKUP(Z1754,$AC$4015:$AC$4035,$AE$4015:$AE$4035,0)*M1754,_xlfn.XLOOKUP(Z1754,$AC$4015:$AC$4035,$AE$4015:$AE$4035,0)*L1754)</f>
        <v>0</v>
      </c>
      <c r="P1754" s="83">
        <f>SUM(N1754:O1754)</f>
        <v>0</v>
      </c>
      <c r="Q1754" s="157">
        <f>M1754*G1754</f>
        <v>0</v>
      </c>
      <c r="R1754" s="157">
        <f>G1754*P1754</f>
        <v>0</v>
      </c>
      <c r="S1754" s="83">
        <f>SUM(Q1754:R1754)</f>
        <v>0</v>
      </c>
      <c r="T1754" s="156"/>
      <c r="U1754" s="240"/>
      <c r="V1754" s="240"/>
      <c r="W1754" s="240"/>
      <c r="X1754" s="44" t="s">
        <v>33</v>
      </c>
      <c r="Y1754" s="44"/>
      <c r="Z1754" s="44" t="s">
        <v>15</v>
      </c>
      <c r="AA1754" s="44" t="s">
        <v>80</v>
      </c>
      <c r="AC1754" s="2">
        <v>0</v>
      </c>
      <c r="AD1754" s="2">
        <f>+M1754</f>
        <v>0</v>
      </c>
      <c r="AE1754" s="2">
        <f>+AD1754*14%</f>
        <v>0</v>
      </c>
      <c r="AF1754" s="155">
        <f>+AD1754*35%</f>
        <v>0</v>
      </c>
      <c r="AG1754" s="2">
        <f>+AD1754*F1754</f>
        <v>0</v>
      </c>
      <c r="AH1754" s="2">
        <f>+AE1754*F1754</f>
        <v>0</v>
      </c>
      <c r="AI1754" s="2">
        <f>+AF1754*F1754</f>
        <v>0</v>
      </c>
      <c r="AJ1754" s="2">
        <f>SUM(AG1754:AI1754)</f>
        <v>0</v>
      </c>
      <c r="AK1754" s="2">
        <f>+AD1754*G1754</f>
        <v>0</v>
      </c>
      <c r="AL1754" s="2">
        <f>+AE1754*G1754</f>
        <v>0</v>
      </c>
      <c r="AM1754" s="2">
        <f>+AF1754*G1754</f>
        <v>0</v>
      </c>
      <c r="AN1754" s="155">
        <f>SUM(AK1754:AM1754)</f>
        <v>0</v>
      </c>
      <c r="AQ1754" s="145" t="s">
        <v>525</v>
      </c>
      <c r="AU1754" s="8">
        <f>+K1754</f>
        <v>0</v>
      </c>
      <c r="AV1754" s="8">
        <f>+L1754</f>
        <v>0</v>
      </c>
      <c r="AW1754" s="2">
        <f>+M1754</f>
        <v>0</v>
      </c>
      <c r="AX1754" s="8">
        <f>F1754*AW1754</f>
        <v>0</v>
      </c>
      <c r="AY1754" s="8">
        <f>IF(AQ1754="CT",7%,5%)*AX1754</f>
        <v>0</v>
      </c>
      <c r="AZ1754" s="8">
        <f>AX1754*2%</f>
        <v>0</v>
      </c>
      <c r="BA1754" s="8">
        <f>IF(BB1754&gt;0,0,AX1754*5%)</f>
        <v>0</v>
      </c>
      <c r="BB1754" s="8">
        <f>(AX1754-BG1754)*35%</f>
        <v>0</v>
      </c>
      <c r="BC1754" s="8">
        <f>+AX1754+AY1754+AZ1754+BA1754+BB1754</f>
        <v>0</v>
      </c>
      <c r="BD1754" s="8">
        <f>AX1754-AT1754</f>
        <v>0</v>
      </c>
      <c r="BE1754" s="2"/>
      <c r="BH1754" s="2"/>
    </row>
    <row r="1755" spans="1:60" ht="34" hidden="1" outlineLevel="1" x14ac:dyDescent="0.2">
      <c r="B1755" s="243"/>
      <c r="C1755" s="144" t="s">
        <v>994</v>
      </c>
      <c r="D1755" s="144"/>
      <c r="E1755" s="243"/>
      <c r="F1755" s="242"/>
      <c r="G1755" s="241"/>
      <c r="H1755" s="240"/>
      <c r="I1755" s="240"/>
      <c r="J1755" s="240"/>
      <c r="K1755" s="156"/>
      <c r="L1755" s="157"/>
      <c r="M1755" s="157">
        <f>SUM(K1755:L1755)</f>
        <v>0</v>
      </c>
      <c r="N1755" s="83">
        <f>IF(V1755&lt;&gt;"VTC VHm",_xlfn.XLOOKUP(Z1755,$AC$4015:$AC$4035,$AD$4015:$AD$4035,0)*M1755,_xlfn.XLOOKUP(Z1755,$AC$4015:$AC$4035,$AD$4015:$AD$4035,0)*L1755)</f>
        <v>0</v>
      </c>
      <c r="O1755" s="83">
        <f>IF(V1755&lt;&gt;"VTC VHm",_xlfn.XLOOKUP(Z1755,$AC$4015:$AC$4035,$AE$4015:$AE$4035,0)*M1755,_xlfn.XLOOKUP(Z1755,$AC$4015:$AC$4035,$AE$4015:$AE$4035,0)*L1755)</f>
        <v>0</v>
      </c>
      <c r="P1755" s="83">
        <f>SUM(N1755:O1755)</f>
        <v>0</v>
      </c>
      <c r="Q1755" s="157">
        <f>M1755*G1755</f>
        <v>0</v>
      </c>
      <c r="R1755" s="157">
        <f>G1755*P1755</f>
        <v>0</v>
      </c>
      <c r="S1755" s="83">
        <f>SUM(Q1755:R1755)</f>
        <v>0</v>
      </c>
      <c r="T1755" s="156"/>
      <c r="U1755" s="240"/>
      <c r="V1755" s="240"/>
      <c r="W1755" s="240"/>
      <c r="X1755" s="44" t="s">
        <v>33</v>
      </c>
      <c r="Y1755" s="44"/>
      <c r="Z1755" s="44" t="s">
        <v>15</v>
      </c>
      <c r="AA1755" s="44" t="s">
        <v>80</v>
      </c>
      <c r="AC1755" s="2">
        <v>0</v>
      </c>
      <c r="AD1755" s="2">
        <f>+M1755</f>
        <v>0</v>
      </c>
      <c r="AE1755" s="2">
        <f>+AD1755*14%</f>
        <v>0</v>
      </c>
      <c r="AF1755" s="155">
        <f>+AD1755*35%</f>
        <v>0</v>
      </c>
      <c r="AG1755" s="2">
        <f>+AD1755*F1755</f>
        <v>0</v>
      </c>
      <c r="AH1755" s="2">
        <f>+AE1755*F1755</f>
        <v>0</v>
      </c>
      <c r="AI1755" s="2">
        <f>+AF1755*F1755</f>
        <v>0</v>
      </c>
      <c r="AJ1755" s="2">
        <f>SUM(AG1755:AI1755)</f>
        <v>0</v>
      </c>
      <c r="AK1755" s="2">
        <f>+AD1755*G1755</f>
        <v>0</v>
      </c>
      <c r="AL1755" s="2">
        <f>+AE1755*G1755</f>
        <v>0</v>
      </c>
      <c r="AM1755" s="2">
        <f>+AF1755*G1755</f>
        <v>0</v>
      </c>
      <c r="AN1755" s="155">
        <f>SUM(AK1755:AM1755)</f>
        <v>0</v>
      </c>
      <c r="AQ1755" s="145" t="s">
        <v>525</v>
      </c>
      <c r="AU1755" s="8">
        <f>+K1755</f>
        <v>0</v>
      </c>
      <c r="AV1755" s="8">
        <f>+L1755</f>
        <v>0</v>
      </c>
      <c r="AW1755" s="2">
        <f>+M1755</f>
        <v>0</v>
      </c>
      <c r="AX1755" s="8">
        <f>F1755*AW1755</f>
        <v>0</v>
      </c>
      <c r="AY1755" s="8">
        <f>IF(AQ1755="CT",7%,5%)*AX1755</f>
        <v>0</v>
      </c>
      <c r="AZ1755" s="8">
        <f>AX1755*2%</f>
        <v>0</v>
      </c>
      <c r="BA1755" s="8">
        <f>IF(BB1755&gt;0,0,AX1755*5%)</f>
        <v>0</v>
      </c>
      <c r="BB1755" s="8">
        <f>(AX1755-BG1755)*35%</f>
        <v>0</v>
      </c>
      <c r="BC1755" s="8">
        <f>+AX1755+AY1755+AZ1755+BA1755+BB1755</f>
        <v>0</v>
      </c>
      <c r="BD1755" s="8">
        <f>AX1755-AT1755</f>
        <v>0</v>
      </c>
      <c r="BE1755" s="2"/>
      <c r="BH1755" s="2"/>
    </row>
    <row r="1756" spans="1:60" ht="34" hidden="1" outlineLevel="1" x14ac:dyDescent="0.2">
      <c r="B1756" s="243"/>
      <c r="C1756" s="144" t="s">
        <v>993</v>
      </c>
      <c r="D1756" s="144"/>
      <c r="E1756" s="243"/>
      <c r="F1756" s="242"/>
      <c r="G1756" s="241"/>
      <c r="H1756" s="240"/>
      <c r="I1756" s="240"/>
      <c r="J1756" s="240"/>
      <c r="K1756" s="254" t="s">
        <v>991</v>
      </c>
      <c r="L1756" s="253"/>
      <c r="M1756" s="157">
        <f>SUM(K1756:L1756)</f>
        <v>0</v>
      </c>
      <c r="N1756" s="83">
        <f>IF(V1756&lt;&gt;"VTC VHm",_xlfn.XLOOKUP(Z1756,$AC$4015:$AC$4035,$AD$4015:$AD$4035,0)*M1756,_xlfn.XLOOKUP(Z1756,$AC$4015:$AC$4035,$AD$4015:$AD$4035,0)*L1756)</f>
        <v>0</v>
      </c>
      <c r="O1756" s="83">
        <f>IF(V1756&lt;&gt;"VTC VHm",_xlfn.XLOOKUP(Z1756,$AC$4015:$AC$4035,$AE$4015:$AE$4035,0)*M1756,_xlfn.XLOOKUP(Z1756,$AC$4015:$AC$4035,$AE$4015:$AE$4035,0)*L1756)</f>
        <v>0</v>
      </c>
      <c r="P1756" s="83">
        <f>SUM(N1756:O1756)</f>
        <v>0</v>
      </c>
      <c r="Q1756" s="157">
        <f>M1756*G1756</f>
        <v>0</v>
      </c>
      <c r="R1756" s="157">
        <f>G1756*P1756</f>
        <v>0</v>
      </c>
      <c r="S1756" s="83">
        <f>SUM(Q1756:R1756)</f>
        <v>0</v>
      </c>
      <c r="T1756" s="156"/>
      <c r="U1756" s="240"/>
      <c r="V1756" s="240"/>
      <c r="W1756" s="240"/>
      <c r="X1756" s="44" t="s">
        <v>33</v>
      </c>
      <c r="Y1756" s="44"/>
      <c r="Z1756" s="44" t="s">
        <v>15</v>
      </c>
      <c r="AA1756" s="44" t="s">
        <v>80</v>
      </c>
      <c r="AC1756" s="2">
        <v>0</v>
      </c>
      <c r="AD1756" s="2">
        <f>+M1756</f>
        <v>0</v>
      </c>
      <c r="AE1756" s="2">
        <f>+AD1756*14%</f>
        <v>0</v>
      </c>
      <c r="AF1756" s="155">
        <f>+AD1756*35%</f>
        <v>0</v>
      </c>
      <c r="AG1756" s="2">
        <f>+AD1756*F1756</f>
        <v>0</v>
      </c>
      <c r="AH1756" s="2">
        <f>+AE1756*F1756</f>
        <v>0</v>
      </c>
      <c r="AI1756" s="2">
        <f>+AF1756*F1756</f>
        <v>0</v>
      </c>
      <c r="AJ1756" s="2">
        <f>SUM(AG1756:AI1756)</f>
        <v>0</v>
      </c>
      <c r="AK1756" s="2">
        <f>+AD1756*G1756</f>
        <v>0</v>
      </c>
      <c r="AL1756" s="2">
        <f>+AE1756*G1756</f>
        <v>0</v>
      </c>
      <c r="AM1756" s="2">
        <f>+AF1756*G1756</f>
        <v>0</v>
      </c>
      <c r="AN1756" s="155">
        <f>SUM(AK1756:AM1756)</f>
        <v>0</v>
      </c>
      <c r="AQ1756" s="145" t="s">
        <v>525</v>
      </c>
      <c r="AU1756" s="8" t="str">
        <f>+K1756</f>
        <v>Bao gồm trong đơn giá phào</v>
      </c>
      <c r="AV1756" s="8">
        <f>+L1756</f>
        <v>0</v>
      </c>
      <c r="AW1756" s="2">
        <f>+M1756</f>
        <v>0</v>
      </c>
      <c r="AX1756" s="8">
        <f>F1756*AW1756</f>
        <v>0</v>
      </c>
      <c r="AY1756" s="8">
        <f>IF(AQ1756="CT",7%,5%)*AX1756</f>
        <v>0</v>
      </c>
      <c r="AZ1756" s="8">
        <f>AX1756*2%</f>
        <v>0</v>
      </c>
      <c r="BA1756" s="8">
        <f>IF(BB1756&gt;0,0,AX1756*5%)</f>
        <v>0</v>
      </c>
      <c r="BB1756" s="8">
        <f>(AX1756-BG1756)*35%</f>
        <v>0</v>
      </c>
      <c r="BC1756" s="8">
        <f>+AX1756+AY1756+AZ1756+BA1756+BB1756</f>
        <v>0</v>
      </c>
      <c r="BD1756" s="8">
        <f>AX1756-AT1756</f>
        <v>0</v>
      </c>
      <c r="BE1756" s="2"/>
      <c r="BH1756" s="2"/>
    </row>
    <row r="1757" spans="1:60" ht="17" hidden="1" outlineLevel="1" x14ac:dyDescent="0.2">
      <c r="B1757" s="243"/>
      <c r="C1757" s="144" t="s">
        <v>992</v>
      </c>
      <c r="D1757" s="144"/>
      <c r="E1757" s="243"/>
      <c r="F1757" s="242"/>
      <c r="G1757" s="241"/>
      <c r="H1757" s="240"/>
      <c r="I1757" s="240"/>
      <c r="J1757" s="240"/>
      <c r="K1757" s="254" t="s">
        <v>991</v>
      </c>
      <c r="L1757" s="253"/>
      <c r="M1757" s="157">
        <f>SUM(K1757:L1757)</f>
        <v>0</v>
      </c>
      <c r="N1757" s="83">
        <f>IF(V1757&lt;&gt;"VTC VHm",_xlfn.XLOOKUP(Z1757,$AC$4015:$AC$4035,$AD$4015:$AD$4035,0)*M1757,_xlfn.XLOOKUP(Z1757,$AC$4015:$AC$4035,$AD$4015:$AD$4035,0)*L1757)</f>
        <v>0</v>
      </c>
      <c r="O1757" s="83">
        <f>IF(V1757&lt;&gt;"VTC VHm",_xlfn.XLOOKUP(Z1757,$AC$4015:$AC$4035,$AE$4015:$AE$4035,0)*M1757,_xlfn.XLOOKUP(Z1757,$AC$4015:$AC$4035,$AE$4015:$AE$4035,0)*L1757)</f>
        <v>0</v>
      </c>
      <c r="P1757" s="83">
        <f>SUM(N1757:O1757)</f>
        <v>0</v>
      </c>
      <c r="Q1757" s="157">
        <f>M1757*G1757</f>
        <v>0</v>
      </c>
      <c r="R1757" s="157">
        <f>G1757*P1757</f>
        <v>0</v>
      </c>
      <c r="S1757" s="83">
        <f>SUM(Q1757:R1757)</f>
        <v>0</v>
      </c>
      <c r="T1757" s="156"/>
      <c r="U1757" s="240"/>
      <c r="V1757" s="240"/>
      <c r="W1757" s="240"/>
      <c r="X1757" s="44" t="s">
        <v>33</v>
      </c>
      <c r="Y1757" s="44"/>
      <c r="Z1757" s="44" t="s">
        <v>15</v>
      </c>
      <c r="AA1757" s="44" t="s">
        <v>80</v>
      </c>
      <c r="AC1757" s="2">
        <v>0</v>
      </c>
      <c r="AD1757" s="2">
        <f>+M1757</f>
        <v>0</v>
      </c>
      <c r="AE1757" s="2">
        <f>+AD1757*14%</f>
        <v>0</v>
      </c>
      <c r="AF1757" s="155">
        <f>+AD1757*35%</f>
        <v>0</v>
      </c>
      <c r="AG1757" s="2">
        <f>+AD1757*F1757</f>
        <v>0</v>
      </c>
      <c r="AH1757" s="2">
        <f>+AE1757*F1757</f>
        <v>0</v>
      </c>
      <c r="AI1757" s="2">
        <f>+AF1757*F1757</f>
        <v>0</v>
      </c>
      <c r="AJ1757" s="2">
        <f>SUM(AG1757:AI1757)</f>
        <v>0</v>
      </c>
      <c r="AK1757" s="2">
        <f>+AD1757*G1757</f>
        <v>0</v>
      </c>
      <c r="AL1757" s="2">
        <f>+AE1757*G1757</f>
        <v>0</v>
      </c>
      <c r="AM1757" s="2">
        <f>+AF1757*G1757</f>
        <v>0</v>
      </c>
      <c r="AN1757" s="155">
        <f>SUM(AK1757:AM1757)</f>
        <v>0</v>
      </c>
      <c r="AQ1757" s="145" t="s">
        <v>525</v>
      </c>
      <c r="AU1757" s="8" t="str">
        <f>+K1757</f>
        <v>Bao gồm trong đơn giá phào</v>
      </c>
      <c r="AV1757" s="8">
        <f>+L1757</f>
        <v>0</v>
      </c>
      <c r="AW1757" s="2">
        <f>+M1757</f>
        <v>0</v>
      </c>
      <c r="AX1757" s="8">
        <f>F1757*AW1757</f>
        <v>0</v>
      </c>
      <c r="AY1757" s="8">
        <f>IF(AQ1757="CT",7%,5%)*AX1757</f>
        <v>0</v>
      </c>
      <c r="AZ1757" s="8">
        <f>AX1757*2%</f>
        <v>0</v>
      </c>
      <c r="BA1757" s="8">
        <f>IF(BB1757&gt;0,0,AX1757*5%)</f>
        <v>0</v>
      </c>
      <c r="BB1757" s="8">
        <f>(AX1757-BG1757)*35%</f>
        <v>0</v>
      </c>
      <c r="BC1757" s="8">
        <f>+AX1757+AY1757+AZ1757+BA1757+BB1757</f>
        <v>0</v>
      </c>
      <c r="BD1757" s="8">
        <f>AX1757-AT1757</f>
        <v>0</v>
      </c>
      <c r="BE1757" s="2"/>
      <c r="BH1757" s="2"/>
    </row>
    <row r="1758" spans="1:60" ht="51" hidden="1" outlineLevel="1" x14ac:dyDescent="0.2">
      <c r="B1758" s="243"/>
      <c r="C1758" s="144" t="s">
        <v>990</v>
      </c>
      <c r="D1758" s="144"/>
      <c r="E1758" s="243"/>
      <c r="F1758" s="242"/>
      <c r="G1758" s="241"/>
      <c r="H1758" s="240"/>
      <c r="I1758" s="240"/>
      <c r="J1758" s="240"/>
      <c r="K1758" s="156"/>
      <c r="L1758" s="157"/>
      <c r="M1758" s="157">
        <f>SUM(K1758:L1758)</f>
        <v>0</v>
      </c>
      <c r="N1758" s="83">
        <f>IF(V1758&lt;&gt;"VTC VHm",_xlfn.XLOOKUP(Z1758,$AC$4015:$AC$4035,$AD$4015:$AD$4035,0)*M1758,_xlfn.XLOOKUP(Z1758,$AC$4015:$AC$4035,$AD$4015:$AD$4035,0)*L1758)</f>
        <v>0</v>
      </c>
      <c r="O1758" s="83">
        <f>IF(V1758&lt;&gt;"VTC VHm",_xlfn.XLOOKUP(Z1758,$AC$4015:$AC$4035,$AE$4015:$AE$4035,0)*M1758,_xlfn.XLOOKUP(Z1758,$AC$4015:$AC$4035,$AE$4015:$AE$4035,0)*L1758)</f>
        <v>0</v>
      </c>
      <c r="P1758" s="83">
        <f>SUM(N1758:O1758)</f>
        <v>0</v>
      </c>
      <c r="Q1758" s="157">
        <f>M1758*G1758</f>
        <v>0</v>
      </c>
      <c r="R1758" s="157">
        <f>G1758*P1758</f>
        <v>0</v>
      </c>
      <c r="S1758" s="83">
        <f>SUM(Q1758:R1758)</f>
        <v>0</v>
      </c>
      <c r="T1758" s="156"/>
      <c r="U1758" s="240"/>
      <c r="V1758" s="240"/>
      <c r="W1758" s="240"/>
      <c r="X1758" s="44" t="s">
        <v>33</v>
      </c>
      <c r="Y1758" s="44"/>
      <c r="Z1758" s="44" t="s">
        <v>15</v>
      </c>
      <c r="AA1758" s="44" t="s">
        <v>80</v>
      </c>
      <c r="AC1758" s="2">
        <v>0</v>
      </c>
      <c r="AD1758" s="2">
        <f>+M1758</f>
        <v>0</v>
      </c>
      <c r="AE1758" s="2">
        <f>+AD1758*14%</f>
        <v>0</v>
      </c>
      <c r="AF1758" s="155">
        <f>+AD1758*35%</f>
        <v>0</v>
      </c>
      <c r="AG1758" s="2">
        <f>+AD1758*F1758</f>
        <v>0</v>
      </c>
      <c r="AH1758" s="2">
        <f>+AE1758*F1758</f>
        <v>0</v>
      </c>
      <c r="AI1758" s="2">
        <f>+AF1758*F1758</f>
        <v>0</v>
      </c>
      <c r="AJ1758" s="2">
        <f>SUM(AG1758:AI1758)</f>
        <v>0</v>
      </c>
      <c r="AK1758" s="2">
        <f>+AD1758*G1758</f>
        <v>0</v>
      </c>
      <c r="AL1758" s="2">
        <f>+AE1758*G1758</f>
        <v>0</v>
      </c>
      <c r="AM1758" s="2">
        <f>+AF1758*G1758</f>
        <v>0</v>
      </c>
      <c r="AN1758" s="155">
        <f>SUM(AK1758:AM1758)</f>
        <v>0</v>
      </c>
      <c r="AQ1758" s="145" t="s">
        <v>525</v>
      </c>
      <c r="AU1758" s="8">
        <f>+K1758</f>
        <v>0</v>
      </c>
      <c r="AV1758" s="8">
        <f>+L1758</f>
        <v>0</v>
      </c>
      <c r="AW1758" s="2">
        <f>+M1758</f>
        <v>0</v>
      </c>
      <c r="AX1758" s="8">
        <f>F1758*AW1758</f>
        <v>0</v>
      </c>
      <c r="AY1758" s="8">
        <f>IF(AQ1758="CT",7%,5%)*AX1758</f>
        <v>0</v>
      </c>
      <c r="AZ1758" s="8">
        <f>AX1758*2%</f>
        <v>0</v>
      </c>
      <c r="BA1758" s="8">
        <f>IF(BB1758&gt;0,0,AX1758*5%)</f>
        <v>0</v>
      </c>
      <c r="BB1758" s="8">
        <f>(AX1758-BG1758)*35%</f>
        <v>0</v>
      </c>
      <c r="BC1758" s="8">
        <f>+AX1758+AY1758+AZ1758+BA1758+BB1758</f>
        <v>0</v>
      </c>
      <c r="BD1758" s="8">
        <f>AX1758-AT1758</f>
        <v>0</v>
      </c>
      <c r="BE1758" s="2"/>
      <c r="BH1758" s="2"/>
    </row>
    <row r="1759" spans="1:60" ht="34" hidden="1" outlineLevel="1" x14ac:dyDescent="0.2">
      <c r="A1759" s="1" t="s">
        <v>82</v>
      </c>
      <c r="B1759" s="243">
        <v>26</v>
      </c>
      <c r="C1759" s="144" t="s">
        <v>997</v>
      </c>
      <c r="D1759" s="144"/>
      <c r="E1759" s="243" t="s">
        <v>52</v>
      </c>
      <c r="F1759" s="242">
        <v>65.016800000000003</v>
      </c>
      <c r="G1759" s="241">
        <f>+[2]THKL!F1766</f>
        <v>65.016800000000003</v>
      </c>
      <c r="H1759" s="240"/>
      <c r="I1759" s="240"/>
      <c r="J1759" s="240"/>
      <c r="K1759" s="156" t="s">
        <v>89</v>
      </c>
      <c r="L1759" s="244">
        <v>2000000</v>
      </c>
      <c r="M1759" s="157">
        <f>SUM(K1759:L1759)</f>
        <v>2000000</v>
      </c>
      <c r="N1759" s="83">
        <f>IF(V1759&lt;&gt;"VTC VHm",_xlfn.XLOOKUP(Z1759,$AC$4015:$AC$4035,$AD$4015:$AD$4035,0)*M1759,_xlfn.XLOOKUP(Z1759,$AC$4015:$AC$4035,$AD$4015:$AD$4035,0)*L1759)</f>
        <v>100000</v>
      </c>
      <c r="O1759" s="83">
        <f>IF(V1759&lt;&gt;"VTC VHm",_xlfn.XLOOKUP(Z1759,$AC$4015:$AC$4035,$AE$4015:$AE$4035,0)*M1759,_xlfn.XLOOKUP(Z1759,$AC$4015:$AC$4035,$AE$4015:$AE$4035,0)*L1759)</f>
        <v>0</v>
      </c>
      <c r="P1759" s="83">
        <f>SUM(N1759:O1759)</f>
        <v>100000</v>
      </c>
      <c r="Q1759" s="157">
        <f>M1759*G1759</f>
        <v>130033600</v>
      </c>
      <c r="R1759" s="157">
        <f>G1759*P1759</f>
        <v>6501680</v>
      </c>
      <c r="S1759" s="83">
        <f>SUM(Q1759:R1759)</f>
        <v>136535280</v>
      </c>
      <c r="T1759" s="165" t="s">
        <v>100</v>
      </c>
      <c r="U1759" s="240"/>
      <c r="V1759" s="240"/>
      <c r="W1759" s="240"/>
      <c r="X1759" s="44" t="s">
        <v>33</v>
      </c>
      <c r="Y1759" s="44"/>
      <c r="Z1759" s="44" t="s">
        <v>15</v>
      </c>
      <c r="AA1759" s="44" t="s">
        <v>80</v>
      </c>
      <c r="AB1759" s="2">
        <v>3438025.1936239516</v>
      </c>
      <c r="AC1759" s="2">
        <v>223529396.40880975</v>
      </c>
      <c r="AD1759" s="2">
        <f>+M1759</f>
        <v>2000000</v>
      </c>
      <c r="AE1759" s="2">
        <f>+AD1759*14%</f>
        <v>280000</v>
      </c>
      <c r="AF1759" s="155">
        <f>+AD1759*35%</f>
        <v>700000</v>
      </c>
      <c r="AG1759" s="2">
        <f>+AD1759*F1759</f>
        <v>130033600</v>
      </c>
      <c r="AH1759" s="2">
        <f>+AE1759*F1759</f>
        <v>18204704</v>
      </c>
      <c r="AI1759" s="2">
        <f>+AF1759*F1759</f>
        <v>45511760</v>
      </c>
      <c r="AJ1759" s="2">
        <f>SUM(AG1759:AI1759)</f>
        <v>193750064</v>
      </c>
      <c r="AK1759" s="2">
        <f>+AD1759*G1759</f>
        <v>130033600</v>
      </c>
      <c r="AL1759" s="2">
        <f>+AE1759*G1759</f>
        <v>18204704</v>
      </c>
      <c r="AM1759" s="2">
        <f>+AF1759*G1759</f>
        <v>45511760</v>
      </c>
      <c r="AN1759" s="155">
        <f>SUM(AK1759:AM1759)</f>
        <v>193750064</v>
      </c>
      <c r="AQ1759" s="145" t="s">
        <v>525</v>
      </c>
      <c r="AU1759" s="8" t="str">
        <f>+K1759</f>
        <v>Bao gồm</v>
      </c>
      <c r="AV1759" s="8">
        <f>+L1759</f>
        <v>2000000</v>
      </c>
      <c r="AW1759" s="2">
        <f>+M1759</f>
        <v>2000000</v>
      </c>
      <c r="AX1759" s="8">
        <f>F1759*AW1759</f>
        <v>130033600</v>
      </c>
      <c r="AY1759" s="8">
        <f>IF(AQ1759="CT",7%,5%)*AX1759</f>
        <v>9102352</v>
      </c>
      <c r="AZ1759" s="8">
        <f>AX1759*2%</f>
        <v>2600672</v>
      </c>
      <c r="BA1759" s="8">
        <f>IF(BB1759&gt;0,0,AX1759*5%)</f>
        <v>0</v>
      </c>
      <c r="BB1759" s="8">
        <f>(AX1759-BG1759)*35%</f>
        <v>45511760</v>
      </c>
      <c r="BC1759" s="8">
        <f>+AX1759+AY1759+AZ1759+BA1759+BB1759</f>
        <v>187248384</v>
      </c>
      <c r="BD1759" s="8">
        <f>AX1759-AT1759</f>
        <v>130033600</v>
      </c>
      <c r="BE1759" s="2"/>
      <c r="BH1759" s="2"/>
    </row>
    <row r="1760" spans="1:60" ht="17" hidden="1" outlineLevel="1" x14ac:dyDescent="0.2">
      <c r="B1760" s="243"/>
      <c r="C1760" s="144" t="s">
        <v>996</v>
      </c>
      <c r="D1760" s="144"/>
      <c r="E1760" s="243"/>
      <c r="F1760" s="242"/>
      <c r="G1760" s="241"/>
      <c r="H1760" s="240"/>
      <c r="I1760" s="240"/>
      <c r="J1760" s="240"/>
      <c r="K1760" s="156" t="s">
        <v>89</v>
      </c>
      <c r="L1760" s="157" t="s">
        <v>89</v>
      </c>
      <c r="M1760" s="157">
        <f>SUM(K1760:L1760)</f>
        <v>0</v>
      </c>
      <c r="N1760" s="83">
        <f>IF(V1760&lt;&gt;"VTC VHm",_xlfn.XLOOKUP(Z1760,$AC$4015:$AC$4035,$AD$4015:$AD$4035,0)*M1760,_xlfn.XLOOKUP(Z1760,$AC$4015:$AC$4035,$AD$4015:$AD$4035,0)*L1760)</f>
        <v>0</v>
      </c>
      <c r="O1760" s="83">
        <f>IF(V1760&lt;&gt;"VTC VHm",_xlfn.XLOOKUP(Z1760,$AC$4015:$AC$4035,$AE$4015:$AE$4035,0)*M1760,_xlfn.XLOOKUP(Z1760,$AC$4015:$AC$4035,$AE$4015:$AE$4035,0)*L1760)</f>
        <v>0</v>
      </c>
      <c r="P1760" s="83">
        <f>SUM(N1760:O1760)</f>
        <v>0</v>
      </c>
      <c r="Q1760" s="157">
        <f>M1760*G1760</f>
        <v>0</v>
      </c>
      <c r="R1760" s="157">
        <f>G1760*P1760</f>
        <v>0</v>
      </c>
      <c r="S1760" s="83">
        <f>SUM(Q1760:R1760)</f>
        <v>0</v>
      </c>
      <c r="T1760" s="165" t="s">
        <v>100</v>
      </c>
      <c r="U1760" s="240"/>
      <c r="V1760" s="240"/>
      <c r="W1760" s="240"/>
      <c r="X1760" s="44" t="s">
        <v>33</v>
      </c>
      <c r="Y1760" s="44"/>
      <c r="Z1760" s="44" t="s">
        <v>15</v>
      </c>
      <c r="AA1760" s="44" t="s">
        <v>80</v>
      </c>
      <c r="AC1760" s="2">
        <v>0</v>
      </c>
      <c r="AD1760" s="2">
        <f>+M1760</f>
        <v>0</v>
      </c>
      <c r="AE1760" s="2">
        <f>+AD1760*14%</f>
        <v>0</v>
      </c>
      <c r="AF1760" s="155">
        <f>+AD1760*35%</f>
        <v>0</v>
      </c>
      <c r="AG1760" s="2">
        <f>+AD1760*F1760</f>
        <v>0</v>
      </c>
      <c r="AH1760" s="2">
        <f>+AE1760*F1760</f>
        <v>0</v>
      </c>
      <c r="AI1760" s="2">
        <f>+AF1760*F1760</f>
        <v>0</v>
      </c>
      <c r="AJ1760" s="2">
        <f>SUM(AG1760:AI1760)</f>
        <v>0</v>
      </c>
      <c r="AK1760" s="2">
        <f>+AD1760*G1760</f>
        <v>0</v>
      </c>
      <c r="AL1760" s="2">
        <f>+AE1760*G1760</f>
        <v>0</v>
      </c>
      <c r="AM1760" s="2">
        <f>+AF1760*G1760</f>
        <v>0</v>
      </c>
      <c r="AN1760" s="155">
        <f>SUM(AK1760:AM1760)</f>
        <v>0</v>
      </c>
      <c r="AQ1760" s="145" t="s">
        <v>525</v>
      </c>
      <c r="AU1760" s="8" t="str">
        <f>+K1760</f>
        <v>Bao gồm</v>
      </c>
      <c r="AV1760" s="8" t="str">
        <f>+L1760</f>
        <v>Bao gồm</v>
      </c>
      <c r="AW1760" s="2">
        <f>+M1760</f>
        <v>0</v>
      </c>
      <c r="AX1760" s="8">
        <f>F1760*AW1760</f>
        <v>0</v>
      </c>
      <c r="AY1760" s="8">
        <f>IF(AQ1760="CT",7%,5%)*AX1760</f>
        <v>0</v>
      </c>
      <c r="AZ1760" s="8">
        <f>AX1760*2%</f>
        <v>0</v>
      </c>
      <c r="BA1760" s="8">
        <f>IF(BB1760&gt;0,0,AX1760*5%)</f>
        <v>0</v>
      </c>
      <c r="BB1760" s="8">
        <f>(AX1760-BG1760)*35%</f>
        <v>0</v>
      </c>
      <c r="BC1760" s="8">
        <f>+AX1760+AY1760+AZ1760+BA1760+BB1760</f>
        <v>0</v>
      </c>
      <c r="BD1760" s="8">
        <f>AX1760-AT1760</f>
        <v>0</v>
      </c>
      <c r="BE1760" s="2"/>
      <c r="BH1760" s="2"/>
    </row>
    <row r="1761" spans="1:60" ht="17" hidden="1" outlineLevel="1" x14ac:dyDescent="0.2">
      <c r="B1761" s="243"/>
      <c r="C1761" s="144" t="s">
        <v>995</v>
      </c>
      <c r="D1761" s="144"/>
      <c r="E1761" s="243"/>
      <c r="F1761" s="242"/>
      <c r="G1761" s="241"/>
      <c r="H1761" s="240"/>
      <c r="I1761" s="240"/>
      <c r="J1761" s="240"/>
      <c r="K1761" s="156"/>
      <c r="L1761" s="157"/>
      <c r="M1761" s="157">
        <f>SUM(K1761:L1761)</f>
        <v>0</v>
      </c>
      <c r="N1761" s="83">
        <f>IF(V1761&lt;&gt;"VTC VHm",_xlfn.XLOOKUP(Z1761,$AC$4015:$AC$4035,$AD$4015:$AD$4035,0)*M1761,_xlfn.XLOOKUP(Z1761,$AC$4015:$AC$4035,$AD$4015:$AD$4035,0)*L1761)</f>
        <v>0</v>
      </c>
      <c r="O1761" s="83">
        <f>IF(V1761&lt;&gt;"VTC VHm",_xlfn.XLOOKUP(Z1761,$AC$4015:$AC$4035,$AE$4015:$AE$4035,0)*M1761,_xlfn.XLOOKUP(Z1761,$AC$4015:$AC$4035,$AE$4015:$AE$4035,0)*L1761)</f>
        <v>0</v>
      </c>
      <c r="P1761" s="83">
        <f>SUM(N1761:O1761)</f>
        <v>0</v>
      </c>
      <c r="Q1761" s="157">
        <f>M1761*G1761</f>
        <v>0</v>
      </c>
      <c r="R1761" s="157">
        <f>G1761*P1761</f>
        <v>0</v>
      </c>
      <c r="S1761" s="83">
        <f>SUM(Q1761:R1761)</f>
        <v>0</v>
      </c>
      <c r="T1761" s="156"/>
      <c r="U1761" s="240"/>
      <c r="V1761" s="240"/>
      <c r="W1761" s="240"/>
      <c r="X1761" s="44" t="s">
        <v>33</v>
      </c>
      <c r="Y1761" s="44"/>
      <c r="Z1761" s="44" t="s">
        <v>15</v>
      </c>
      <c r="AA1761" s="44" t="s">
        <v>80</v>
      </c>
      <c r="AC1761" s="2">
        <v>0</v>
      </c>
      <c r="AD1761" s="2">
        <f>+M1761</f>
        <v>0</v>
      </c>
      <c r="AE1761" s="2">
        <f>+AD1761*14%</f>
        <v>0</v>
      </c>
      <c r="AF1761" s="155">
        <f>+AD1761*35%</f>
        <v>0</v>
      </c>
      <c r="AG1761" s="2">
        <f>+AD1761*F1761</f>
        <v>0</v>
      </c>
      <c r="AH1761" s="2">
        <f>+AE1761*F1761</f>
        <v>0</v>
      </c>
      <c r="AI1761" s="2">
        <f>+AF1761*F1761</f>
        <v>0</v>
      </c>
      <c r="AJ1761" s="2">
        <f>SUM(AG1761:AI1761)</f>
        <v>0</v>
      </c>
      <c r="AK1761" s="2">
        <f>+AD1761*G1761</f>
        <v>0</v>
      </c>
      <c r="AL1761" s="2">
        <f>+AE1761*G1761</f>
        <v>0</v>
      </c>
      <c r="AM1761" s="2">
        <f>+AF1761*G1761</f>
        <v>0</v>
      </c>
      <c r="AN1761" s="155">
        <f>SUM(AK1761:AM1761)</f>
        <v>0</v>
      </c>
      <c r="AQ1761" s="145" t="s">
        <v>525</v>
      </c>
      <c r="AU1761" s="8">
        <f>+K1761</f>
        <v>0</v>
      </c>
      <c r="AV1761" s="8">
        <f>+L1761</f>
        <v>0</v>
      </c>
      <c r="AW1761" s="2">
        <f>+M1761</f>
        <v>0</v>
      </c>
      <c r="AX1761" s="8">
        <f>F1761*AW1761</f>
        <v>0</v>
      </c>
      <c r="AY1761" s="8">
        <f>IF(AQ1761="CT",7%,5%)*AX1761</f>
        <v>0</v>
      </c>
      <c r="AZ1761" s="8">
        <f>AX1761*2%</f>
        <v>0</v>
      </c>
      <c r="BA1761" s="8">
        <f>IF(BB1761&gt;0,0,AX1761*5%)</f>
        <v>0</v>
      </c>
      <c r="BB1761" s="8">
        <f>(AX1761-BG1761)*35%</f>
        <v>0</v>
      </c>
      <c r="BC1761" s="8">
        <f>+AX1761+AY1761+AZ1761+BA1761+BB1761</f>
        <v>0</v>
      </c>
      <c r="BD1761" s="8">
        <f>AX1761-AT1761</f>
        <v>0</v>
      </c>
      <c r="BE1761" s="2"/>
      <c r="BH1761" s="2"/>
    </row>
    <row r="1762" spans="1:60" ht="34" hidden="1" outlineLevel="1" x14ac:dyDescent="0.2">
      <c r="B1762" s="243"/>
      <c r="C1762" s="144" t="s">
        <v>994</v>
      </c>
      <c r="D1762" s="144"/>
      <c r="E1762" s="243"/>
      <c r="F1762" s="242"/>
      <c r="G1762" s="241"/>
      <c r="H1762" s="240"/>
      <c r="I1762" s="240"/>
      <c r="J1762" s="240"/>
      <c r="K1762" s="156"/>
      <c r="L1762" s="157"/>
      <c r="M1762" s="157">
        <f>SUM(K1762:L1762)</f>
        <v>0</v>
      </c>
      <c r="N1762" s="83">
        <f>IF(V1762&lt;&gt;"VTC VHm",_xlfn.XLOOKUP(Z1762,$AC$4015:$AC$4035,$AD$4015:$AD$4035,0)*M1762,_xlfn.XLOOKUP(Z1762,$AC$4015:$AC$4035,$AD$4015:$AD$4035,0)*L1762)</f>
        <v>0</v>
      </c>
      <c r="O1762" s="83">
        <f>IF(V1762&lt;&gt;"VTC VHm",_xlfn.XLOOKUP(Z1762,$AC$4015:$AC$4035,$AE$4015:$AE$4035,0)*M1762,_xlfn.XLOOKUP(Z1762,$AC$4015:$AC$4035,$AE$4015:$AE$4035,0)*L1762)</f>
        <v>0</v>
      </c>
      <c r="P1762" s="83">
        <f>SUM(N1762:O1762)</f>
        <v>0</v>
      </c>
      <c r="Q1762" s="157">
        <f>M1762*G1762</f>
        <v>0</v>
      </c>
      <c r="R1762" s="157">
        <f>G1762*P1762</f>
        <v>0</v>
      </c>
      <c r="S1762" s="83">
        <f>SUM(Q1762:R1762)</f>
        <v>0</v>
      </c>
      <c r="T1762" s="156"/>
      <c r="U1762" s="240"/>
      <c r="V1762" s="240"/>
      <c r="W1762" s="240"/>
      <c r="X1762" s="44" t="s">
        <v>33</v>
      </c>
      <c r="Y1762" s="44"/>
      <c r="Z1762" s="44" t="s">
        <v>15</v>
      </c>
      <c r="AA1762" s="44" t="s">
        <v>80</v>
      </c>
      <c r="AC1762" s="2">
        <v>0</v>
      </c>
      <c r="AD1762" s="2">
        <f>+M1762</f>
        <v>0</v>
      </c>
      <c r="AE1762" s="2">
        <f>+AD1762*14%</f>
        <v>0</v>
      </c>
      <c r="AF1762" s="155">
        <f>+AD1762*35%</f>
        <v>0</v>
      </c>
      <c r="AG1762" s="2">
        <f>+AD1762*F1762</f>
        <v>0</v>
      </c>
      <c r="AH1762" s="2">
        <f>+AE1762*F1762</f>
        <v>0</v>
      </c>
      <c r="AI1762" s="2">
        <f>+AF1762*F1762</f>
        <v>0</v>
      </c>
      <c r="AJ1762" s="2">
        <f>SUM(AG1762:AI1762)</f>
        <v>0</v>
      </c>
      <c r="AK1762" s="2">
        <f>+AD1762*G1762</f>
        <v>0</v>
      </c>
      <c r="AL1762" s="2">
        <f>+AE1762*G1762</f>
        <v>0</v>
      </c>
      <c r="AM1762" s="2">
        <f>+AF1762*G1762</f>
        <v>0</v>
      </c>
      <c r="AN1762" s="155">
        <f>SUM(AK1762:AM1762)</f>
        <v>0</v>
      </c>
      <c r="AQ1762" s="145" t="s">
        <v>525</v>
      </c>
      <c r="AU1762" s="8">
        <f>+K1762</f>
        <v>0</v>
      </c>
      <c r="AV1762" s="8">
        <f>+L1762</f>
        <v>0</v>
      </c>
      <c r="AW1762" s="2">
        <f>+M1762</f>
        <v>0</v>
      </c>
      <c r="AX1762" s="8">
        <f>F1762*AW1762</f>
        <v>0</v>
      </c>
      <c r="AY1762" s="8">
        <f>IF(AQ1762="CT",7%,5%)*AX1762</f>
        <v>0</v>
      </c>
      <c r="AZ1762" s="8">
        <f>AX1762*2%</f>
        <v>0</v>
      </c>
      <c r="BA1762" s="8">
        <f>IF(BB1762&gt;0,0,AX1762*5%)</f>
        <v>0</v>
      </c>
      <c r="BB1762" s="8">
        <f>(AX1762-BG1762)*35%</f>
        <v>0</v>
      </c>
      <c r="BC1762" s="8">
        <f>+AX1762+AY1762+AZ1762+BA1762+BB1762</f>
        <v>0</v>
      </c>
      <c r="BD1762" s="8">
        <f>AX1762-AT1762</f>
        <v>0</v>
      </c>
      <c r="BE1762" s="2"/>
      <c r="BH1762" s="2"/>
    </row>
    <row r="1763" spans="1:60" ht="34" hidden="1" outlineLevel="1" x14ac:dyDescent="0.2">
      <c r="B1763" s="243"/>
      <c r="C1763" s="144" t="s">
        <v>993</v>
      </c>
      <c r="D1763" s="144"/>
      <c r="E1763" s="243"/>
      <c r="F1763" s="242"/>
      <c r="G1763" s="241"/>
      <c r="H1763" s="240"/>
      <c r="I1763" s="240"/>
      <c r="J1763" s="240"/>
      <c r="K1763" s="254" t="s">
        <v>991</v>
      </c>
      <c r="L1763" s="253"/>
      <c r="M1763" s="157">
        <f>SUM(K1763:L1763)</f>
        <v>0</v>
      </c>
      <c r="N1763" s="83">
        <f>IF(V1763&lt;&gt;"VTC VHm",_xlfn.XLOOKUP(Z1763,$AC$4015:$AC$4035,$AD$4015:$AD$4035,0)*M1763,_xlfn.XLOOKUP(Z1763,$AC$4015:$AC$4035,$AD$4015:$AD$4035,0)*L1763)</f>
        <v>0</v>
      </c>
      <c r="O1763" s="83">
        <f>IF(V1763&lt;&gt;"VTC VHm",_xlfn.XLOOKUP(Z1763,$AC$4015:$AC$4035,$AE$4015:$AE$4035,0)*M1763,_xlfn.XLOOKUP(Z1763,$AC$4015:$AC$4035,$AE$4015:$AE$4035,0)*L1763)</f>
        <v>0</v>
      </c>
      <c r="P1763" s="83">
        <f>SUM(N1763:O1763)</f>
        <v>0</v>
      </c>
      <c r="Q1763" s="157">
        <f>M1763*G1763</f>
        <v>0</v>
      </c>
      <c r="R1763" s="157">
        <f>G1763*P1763</f>
        <v>0</v>
      </c>
      <c r="S1763" s="83">
        <f>SUM(Q1763:R1763)</f>
        <v>0</v>
      </c>
      <c r="T1763" s="156"/>
      <c r="U1763" s="240"/>
      <c r="V1763" s="240"/>
      <c r="W1763" s="240"/>
      <c r="X1763" s="44" t="s">
        <v>33</v>
      </c>
      <c r="Y1763" s="44"/>
      <c r="Z1763" s="44" t="s">
        <v>15</v>
      </c>
      <c r="AA1763" s="44" t="s">
        <v>80</v>
      </c>
      <c r="AC1763" s="2">
        <v>0</v>
      </c>
      <c r="AD1763" s="2">
        <f>+M1763</f>
        <v>0</v>
      </c>
      <c r="AE1763" s="2">
        <f>+AD1763*14%</f>
        <v>0</v>
      </c>
      <c r="AF1763" s="155">
        <f>+AD1763*35%</f>
        <v>0</v>
      </c>
      <c r="AG1763" s="2">
        <f>+AD1763*F1763</f>
        <v>0</v>
      </c>
      <c r="AH1763" s="2">
        <f>+AE1763*F1763</f>
        <v>0</v>
      </c>
      <c r="AI1763" s="2">
        <f>+AF1763*F1763</f>
        <v>0</v>
      </c>
      <c r="AJ1763" s="2">
        <f>SUM(AG1763:AI1763)</f>
        <v>0</v>
      </c>
      <c r="AK1763" s="2">
        <f>+AD1763*G1763</f>
        <v>0</v>
      </c>
      <c r="AL1763" s="2">
        <f>+AE1763*G1763</f>
        <v>0</v>
      </c>
      <c r="AM1763" s="2">
        <f>+AF1763*G1763</f>
        <v>0</v>
      </c>
      <c r="AN1763" s="155">
        <f>SUM(AK1763:AM1763)</f>
        <v>0</v>
      </c>
      <c r="AQ1763" s="145" t="s">
        <v>525</v>
      </c>
      <c r="AU1763" s="8" t="str">
        <f>+K1763</f>
        <v>Bao gồm trong đơn giá phào</v>
      </c>
      <c r="AV1763" s="8">
        <f>+L1763</f>
        <v>0</v>
      </c>
      <c r="AW1763" s="2">
        <f>+M1763</f>
        <v>0</v>
      </c>
      <c r="AX1763" s="8">
        <f>F1763*AW1763</f>
        <v>0</v>
      </c>
      <c r="AY1763" s="8">
        <f>IF(AQ1763="CT",7%,5%)*AX1763</f>
        <v>0</v>
      </c>
      <c r="AZ1763" s="8">
        <f>AX1763*2%</f>
        <v>0</v>
      </c>
      <c r="BA1763" s="8">
        <f>IF(BB1763&gt;0,0,AX1763*5%)</f>
        <v>0</v>
      </c>
      <c r="BB1763" s="8">
        <f>(AX1763-BG1763)*35%</f>
        <v>0</v>
      </c>
      <c r="BC1763" s="8">
        <f>+AX1763+AY1763+AZ1763+BA1763+BB1763</f>
        <v>0</v>
      </c>
      <c r="BD1763" s="8">
        <f>AX1763-AT1763</f>
        <v>0</v>
      </c>
      <c r="BE1763" s="2"/>
      <c r="BH1763" s="2"/>
    </row>
    <row r="1764" spans="1:60" ht="17" hidden="1" outlineLevel="1" x14ac:dyDescent="0.2">
      <c r="B1764" s="243"/>
      <c r="C1764" s="144" t="s">
        <v>992</v>
      </c>
      <c r="D1764" s="144"/>
      <c r="E1764" s="243"/>
      <c r="F1764" s="242"/>
      <c r="G1764" s="241"/>
      <c r="H1764" s="240"/>
      <c r="I1764" s="240"/>
      <c r="J1764" s="240"/>
      <c r="K1764" s="254" t="s">
        <v>991</v>
      </c>
      <c r="L1764" s="253"/>
      <c r="M1764" s="157">
        <f>SUM(K1764:L1764)</f>
        <v>0</v>
      </c>
      <c r="N1764" s="83">
        <f>IF(V1764&lt;&gt;"VTC VHm",_xlfn.XLOOKUP(Z1764,$AC$4015:$AC$4035,$AD$4015:$AD$4035,0)*M1764,_xlfn.XLOOKUP(Z1764,$AC$4015:$AC$4035,$AD$4015:$AD$4035,0)*L1764)</f>
        <v>0</v>
      </c>
      <c r="O1764" s="83">
        <f>IF(V1764&lt;&gt;"VTC VHm",_xlfn.XLOOKUP(Z1764,$AC$4015:$AC$4035,$AE$4015:$AE$4035,0)*M1764,_xlfn.XLOOKUP(Z1764,$AC$4015:$AC$4035,$AE$4015:$AE$4035,0)*L1764)</f>
        <v>0</v>
      </c>
      <c r="P1764" s="83">
        <f>SUM(N1764:O1764)</f>
        <v>0</v>
      </c>
      <c r="Q1764" s="157">
        <f>M1764*G1764</f>
        <v>0</v>
      </c>
      <c r="R1764" s="157">
        <f>G1764*P1764</f>
        <v>0</v>
      </c>
      <c r="S1764" s="83">
        <f>SUM(Q1764:R1764)</f>
        <v>0</v>
      </c>
      <c r="T1764" s="156"/>
      <c r="U1764" s="240"/>
      <c r="V1764" s="240"/>
      <c r="W1764" s="240"/>
      <c r="X1764" s="44" t="s">
        <v>33</v>
      </c>
      <c r="Y1764" s="44"/>
      <c r="Z1764" s="44" t="s">
        <v>15</v>
      </c>
      <c r="AA1764" s="44" t="s">
        <v>80</v>
      </c>
      <c r="AC1764" s="2">
        <v>0</v>
      </c>
      <c r="AD1764" s="2">
        <f>+M1764</f>
        <v>0</v>
      </c>
      <c r="AE1764" s="2">
        <f>+AD1764*14%</f>
        <v>0</v>
      </c>
      <c r="AF1764" s="155">
        <f>+AD1764*35%</f>
        <v>0</v>
      </c>
      <c r="AG1764" s="2">
        <f>+AD1764*F1764</f>
        <v>0</v>
      </c>
      <c r="AH1764" s="2">
        <f>+AE1764*F1764</f>
        <v>0</v>
      </c>
      <c r="AI1764" s="2">
        <f>+AF1764*F1764</f>
        <v>0</v>
      </c>
      <c r="AJ1764" s="2">
        <f>SUM(AG1764:AI1764)</f>
        <v>0</v>
      </c>
      <c r="AK1764" s="2">
        <f>+AD1764*G1764</f>
        <v>0</v>
      </c>
      <c r="AL1764" s="2">
        <f>+AE1764*G1764</f>
        <v>0</v>
      </c>
      <c r="AM1764" s="2">
        <f>+AF1764*G1764</f>
        <v>0</v>
      </c>
      <c r="AN1764" s="155">
        <f>SUM(AK1764:AM1764)</f>
        <v>0</v>
      </c>
      <c r="AQ1764" s="145" t="s">
        <v>525</v>
      </c>
      <c r="AU1764" s="8" t="str">
        <f>+K1764</f>
        <v>Bao gồm trong đơn giá phào</v>
      </c>
      <c r="AV1764" s="8">
        <f>+L1764</f>
        <v>0</v>
      </c>
      <c r="AW1764" s="2">
        <f>+M1764</f>
        <v>0</v>
      </c>
      <c r="AX1764" s="8">
        <f>F1764*AW1764</f>
        <v>0</v>
      </c>
      <c r="AY1764" s="8">
        <f>IF(AQ1764="CT",7%,5%)*AX1764</f>
        <v>0</v>
      </c>
      <c r="AZ1764" s="8">
        <f>AX1764*2%</f>
        <v>0</v>
      </c>
      <c r="BA1764" s="8">
        <f>IF(BB1764&gt;0,0,AX1764*5%)</f>
        <v>0</v>
      </c>
      <c r="BB1764" s="8">
        <f>(AX1764-BG1764)*35%</f>
        <v>0</v>
      </c>
      <c r="BC1764" s="8">
        <f>+AX1764+AY1764+AZ1764+BA1764+BB1764</f>
        <v>0</v>
      </c>
      <c r="BD1764" s="8">
        <f>AX1764-AT1764</f>
        <v>0</v>
      </c>
      <c r="BE1764" s="2"/>
      <c r="BH1764" s="2"/>
    </row>
    <row r="1765" spans="1:60" ht="51" hidden="1" outlineLevel="1" x14ac:dyDescent="0.2">
      <c r="B1765" s="243"/>
      <c r="C1765" s="144" t="s">
        <v>990</v>
      </c>
      <c r="D1765" s="144"/>
      <c r="E1765" s="243"/>
      <c r="F1765" s="242"/>
      <c r="G1765" s="241"/>
      <c r="H1765" s="240"/>
      <c r="I1765" s="240"/>
      <c r="J1765" s="240"/>
      <c r="K1765" s="156" t="s">
        <v>89</v>
      </c>
      <c r="L1765" s="157" t="s">
        <v>89</v>
      </c>
      <c r="M1765" s="157">
        <f>SUM(K1765:L1765)</f>
        <v>0</v>
      </c>
      <c r="N1765" s="83">
        <f>IF(V1765&lt;&gt;"VTC VHm",_xlfn.XLOOKUP(Z1765,$AC$4015:$AC$4035,$AD$4015:$AD$4035,0)*M1765,_xlfn.XLOOKUP(Z1765,$AC$4015:$AC$4035,$AD$4015:$AD$4035,0)*L1765)</f>
        <v>0</v>
      </c>
      <c r="O1765" s="83">
        <f>IF(V1765&lt;&gt;"VTC VHm",_xlfn.XLOOKUP(Z1765,$AC$4015:$AC$4035,$AE$4015:$AE$4035,0)*M1765,_xlfn.XLOOKUP(Z1765,$AC$4015:$AC$4035,$AE$4015:$AE$4035,0)*L1765)</f>
        <v>0</v>
      </c>
      <c r="P1765" s="83">
        <f>SUM(N1765:O1765)</f>
        <v>0</v>
      </c>
      <c r="Q1765" s="157">
        <f>M1765*G1765</f>
        <v>0</v>
      </c>
      <c r="R1765" s="157">
        <f>G1765*P1765</f>
        <v>0</v>
      </c>
      <c r="S1765" s="83">
        <f>SUM(Q1765:R1765)</f>
        <v>0</v>
      </c>
      <c r="T1765" s="156"/>
      <c r="U1765" s="240"/>
      <c r="V1765" s="240"/>
      <c r="W1765" s="240"/>
      <c r="X1765" s="44" t="s">
        <v>33</v>
      </c>
      <c r="Y1765" s="44"/>
      <c r="Z1765" s="44" t="s">
        <v>15</v>
      </c>
      <c r="AA1765" s="44" t="s">
        <v>80</v>
      </c>
      <c r="AC1765" s="2">
        <v>0</v>
      </c>
      <c r="AD1765" s="2">
        <f>+M1765</f>
        <v>0</v>
      </c>
      <c r="AE1765" s="2">
        <f>+AD1765*14%</f>
        <v>0</v>
      </c>
      <c r="AF1765" s="155">
        <f>+AD1765*35%</f>
        <v>0</v>
      </c>
      <c r="AG1765" s="2">
        <f>+AD1765*F1765</f>
        <v>0</v>
      </c>
      <c r="AH1765" s="2">
        <f>+AE1765*F1765</f>
        <v>0</v>
      </c>
      <c r="AI1765" s="2">
        <f>+AF1765*F1765</f>
        <v>0</v>
      </c>
      <c r="AJ1765" s="2">
        <f>SUM(AG1765:AI1765)</f>
        <v>0</v>
      </c>
      <c r="AK1765" s="2">
        <f>+AD1765*G1765</f>
        <v>0</v>
      </c>
      <c r="AL1765" s="2">
        <f>+AE1765*G1765</f>
        <v>0</v>
      </c>
      <c r="AM1765" s="2">
        <f>+AF1765*G1765</f>
        <v>0</v>
      </c>
      <c r="AN1765" s="155">
        <f>SUM(AK1765:AM1765)</f>
        <v>0</v>
      </c>
      <c r="AQ1765" s="145" t="s">
        <v>525</v>
      </c>
      <c r="AU1765" s="8" t="str">
        <f>+K1765</f>
        <v>Bao gồm</v>
      </c>
      <c r="AV1765" s="8" t="str">
        <f>+L1765</f>
        <v>Bao gồm</v>
      </c>
      <c r="AW1765" s="2">
        <f>+M1765</f>
        <v>0</v>
      </c>
      <c r="AX1765" s="8">
        <f>F1765*AW1765</f>
        <v>0</v>
      </c>
      <c r="AY1765" s="8">
        <f>IF(AQ1765="CT",7%,5%)*AX1765</f>
        <v>0</v>
      </c>
      <c r="AZ1765" s="8">
        <f>AX1765*2%</f>
        <v>0</v>
      </c>
      <c r="BA1765" s="8">
        <f>IF(BB1765&gt;0,0,AX1765*5%)</f>
        <v>0</v>
      </c>
      <c r="BB1765" s="8">
        <f>(AX1765-BG1765)*35%</f>
        <v>0</v>
      </c>
      <c r="BC1765" s="8">
        <f>+AX1765+AY1765+AZ1765+BA1765+BB1765</f>
        <v>0</v>
      </c>
      <c r="BD1765" s="8">
        <f>AX1765-AT1765</f>
        <v>0</v>
      </c>
      <c r="BE1765" s="2"/>
      <c r="BH1765" s="2"/>
    </row>
    <row r="1766" spans="1:60" s="92" customFormat="1" ht="17" collapsed="1" x14ac:dyDescent="0.2">
      <c r="B1766" s="163"/>
      <c r="C1766" s="164" t="s">
        <v>739</v>
      </c>
      <c r="D1766" s="164"/>
      <c r="E1766" s="163"/>
      <c r="F1766" s="162"/>
      <c r="G1766" s="149"/>
      <c r="H1766" s="158"/>
      <c r="I1766" s="158"/>
      <c r="J1766" s="158"/>
      <c r="K1766" s="170"/>
      <c r="L1766" s="171"/>
      <c r="M1766" s="171"/>
      <c r="N1766" s="83">
        <f>IF(V1766&lt;&gt;"VTC VHm",_xlfn.XLOOKUP(Z1766,$AC$4015:$AC$4035,$AD$4015:$AD$4035,0)*M1766,_xlfn.XLOOKUP(Z1766,$AC$4015:$AC$4035,$AD$4015:$AD$4035,0)*L1766)</f>
        <v>0</v>
      </c>
      <c r="O1766" s="83">
        <f>IF(V1766&lt;&gt;"VTC VHm",_xlfn.XLOOKUP(Z1766,$AC$4015:$AC$4035,$AE$4015:$AE$4035,0)*M1766,_xlfn.XLOOKUP(Z1766,$AC$4015:$AC$4035,$AE$4015:$AE$4035,0)*L1766)</f>
        <v>0</v>
      </c>
      <c r="P1766" s="160"/>
      <c r="Q1766" s="171">
        <f>M1766*G1766</f>
        <v>0</v>
      </c>
      <c r="R1766" s="158">
        <f>N1766*G1766</f>
        <v>0</v>
      </c>
      <c r="S1766" s="160">
        <f>SUM(Q1766:R1766)</f>
        <v>0</v>
      </c>
      <c r="T1766" s="170"/>
      <c r="U1766" s="158"/>
      <c r="V1766" s="158"/>
      <c r="W1766" s="158"/>
      <c r="X1766" s="94"/>
      <c r="Y1766" s="94"/>
      <c r="Z1766" s="94"/>
      <c r="AA1766" s="44" t="s">
        <v>80</v>
      </c>
      <c r="AB1766" s="2"/>
      <c r="AC1766" s="2">
        <v>0</v>
      </c>
      <c r="AD1766" s="93">
        <f>+M1766</f>
        <v>0</v>
      </c>
      <c r="AE1766" s="93">
        <f>+AD1766*14%</f>
        <v>0</v>
      </c>
      <c r="AF1766" s="93">
        <f>+AD1766*35%</f>
        <v>0</v>
      </c>
      <c r="AG1766" s="93">
        <f>+AD1766*F1766</f>
        <v>0</v>
      </c>
      <c r="AH1766" s="93">
        <f>+AE1766*F1766</f>
        <v>0</v>
      </c>
      <c r="AI1766" s="93">
        <f>+AF1766*F1766</f>
        <v>0</v>
      </c>
      <c r="AJ1766" s="93">
        <f>SUM(AG1766:AI1766)</f>
        <v>0</v>
      </c>
      <c r="AK1766" s="93">
        <f>+AD1766*G1766</f>
        <v>0</v>
      </c>
      <c r="AL1766" s="93">
        <f>+AE1766*G1766</f>
        <v>0</v>
      </c>
      <c r="AM1766" s="93">
        <f>+AF1766*G1766</f>
        <v>0</v>
      </c>
      <c r="AN1766" s="93">
        <f>SUM(AK1766:AM1766)</f>
        <v>0</v>
      </c>
      <c r="AQ1766" s="145" t="s">
        <v>525</v>
      </c>
      <c r="AU1766" s="8">
        <f>+K1766</f>
        <v>0</v>
      </c>
      <c r="AV1766" s="8">
        <f>+L1766</f>
        <v>0</v>
      </c>
      <c r="AW1766" s="2">
        <f>+M1766</f>
        <v>0</v>
      </c>
      <c r="AX1766" s="8">
        <f>F1766*AW1766</f>
        <v>0</v>
      </c>
      <c r="AY1766" s="8">
        <f>IF(AQ1766="CT",7%,5%)*AX1766</f>
        <v>0</v>
      </c>
      <c r="AZ1766" s="8">
        <f>AX1766*2%</f>
        <v>0</v>
      </c>
      <c r="BA1766" s="8">
        <f>IF(BB1766&gt;0,0,AX1766*5%)</f>
        <v>0</v>
      </c>
      <c r="BB1766" s="8">
        <f>(AX1766-BG1766)*35%</f>
        <v>0</v>
      </c>
      <c r="BC1766" s="8">
        <f>+AX1766+AY1766+AZ1766+BA1766+BB1766</f>
        <v>0</v>
      </c>
      <c r="BD1766" s="8">
        <f>AX1766-AT1766</f>
        <v>0</v>
      </c>
      <c r="BE1766" s="2"/>
      <c r="BH1766" s="2"/>
    </row>
    <row r="1767" spans="1:60" ht="17" hidden="1" outlineLevel="1" x14ac:dyDescent="0.2">
      <c r="A1767" s="1" t="s">
        <v>82</v>
      </c>
      <c r="B1767" s="82">
        <v>27</v>
      </c>
      <c r="C1767" s="144" t="s">
        <v>718</v>
      </c>
      <c r="D1767" s="144"/>
      <c r="E1767" s="82" t="s">
        <v>52</v>
      </c>
      <c r="F1767" s="143">
        <v>1064.8109999999999</v>
      </c>
      <c r="G1767" s="142">
        <f>+[2]THKL!F1774</f>
        <v>1064.8109999999999</v>
      </c>
      <c r="H1767" s="176"/>
      <c r="I1767" s="176"/>
      <c r="J1767" s="176"/>
      <c r="K1767" s="156" t="str">
        <f>$K$795</f>
        <v>Bao gồm</v>
      </c>
      <c r="L1767" s="157">
        <f>$L$795</f>
        <v>152467.50000000006</v>
      </c>
      <c r="M1767" s="157">
        <f>SUM(K1767:L1767)</f>
        <v>152467.50000000006</v>
      </c>
      <c r="N1767" s="83">
        <f>IF(V1767&lt;&gt;"VTC VHm",_xlfn.XLOOKUP(Z1767,$AC$4015:$AC$4035,$AD$4015:$AD$4035,0)*M1767,_xlfn.XLOOKUP(Z1767,$AC$4015:$AC$4035,$AD$4015:$AD$4035,0)*L1767)</f>
        <v>53363.625000000015</v>
      </c>
      <c r="O1767" s="83">
        <f>IF(V1767&lt;&gt;"VTC VHm",_xlfn.XLOOKUP(Z1767,$AC$4015:$AC$4035,$AE$4015:$AE$4035,0)*M1767,_xlfn.XLOOKUP(Z1767,$AC$4015:$AC$4035,$AE$4015:$AE$4035,0)*L1767)</f>
        <v>0</v>
      </c>
      <c r="P1767" s="83">
        <f>SUM(N1767:O1767)</f>
        <v>53363.625000000015</v>
      </c>
      <c r="Q1767" s="157">
        <f>M1767*G1767</f>
        <v>162349071.14250004</v>
      </c>
      <c r="R1767" s="157">
        <f>G1767*P1767</f>
        <v>56822174.899875015</v>
      </c>
      <c r="S1767" s="83">
        <f>SUM(Q1767:R1767)</f>
        <v>219171246.04237506</v>
      </c>
      <c r="T1767" s="156" t="s">
        <v>50</v>
      </c>
      <c r="U1767" s="176"/>
      <c r="V1767" s="176"/>
      <c r="W1767" s="176"/>
      <c r="X1767" s="44" t="s">
        <v>33</v>
      </c>
      <c r="Y1767" s="44"/>
      <c r="Z1767" s="44" t="s">
        <v>16</v>
      </c>
      <c r="AA1767" s="44" t="s">
        <v>80</v>
      </c>
      <c r="AB1767" s="2">
        <v>241442.02499999999</v>
      </c>
      <c r="AC1767" s="2">
        <v>257090124.08227497</v>
      </c>
      <c r="AD1767" s="2">
        <f>+M1767</f>
        <v>152467.50000000006</v>
      </c>
      <c r="AE1767" s="2">
        <f>+AD1767*14%</f>
        <v>21345.450000000012</v>
      </c>
      <c r="AF1767" s="155">
        <f>+AD1767*35%</f>
        <v>53363.625000000015</v>
      </c>
      <c r="AG1767" s="2">
        <f>+AD1767*F1767</f>
        <v>162349071.14250004</v>
      </c>
      <c r="AH1767" s="2">
        <f>+AE1767*F1767</f>
        <v>22728869.959950011</v>
      </c>
      <c r="AI1767" s="2">
        <f>+AF1767*F1767</f>
        <v>56822174.899875015</v>
      </c>
      <c r="AJ1767" s="2">
        <f>SUM(AG1767:AI1767)</f>
        <v>241900116.00232506</v>
      </c>
      <c r="AK1767" s="2">
        <f>+AD1767*G1767</f>
        <v>162349071.14250004</v>
      </c>
      <c r="AL1767" s="2">
        <f>+AE1767*G1767</f>
        <v>22728869.959950011</v>
      </c>
      <c r="AM1767" s="2">
        <f>+AF1767*G1767</f>
        <v>56822174.899875015</v>
      </c>
      <c r="AN1767" s="155">
        <f>SUM(AK1767:AM1767)</f>
        <v>241900116.00232506</v>
      </c>
      <c r="AQ1767" s="145" t="s">
        <v>525</v>
      </c>
      <c r="AU1767" s="8" t="str">
        <f>+K1767</f>
        <v>Bao gồm</v>
      </c>
      <c r="AV1767" s="8">
        <f>+L1767</f>
        <v>152467.50000000006</v>
      </c>
      <c r="AW1767" s="2">
        <f>+M1767</f>
        <v>152467.50000000006</v>
      </c>
      <c r="AX1767" s="8">
        <f>F1767*AW1767</f>
        <v>162349071.14250004</v>
      </c>
      <c r="AY1767" s="8">
        <f>IF(AQ1767="CT",7%,5%)*AX1767</f>
        <v>11364434.979975004</v>
      </c>
      <c r="AZ1767" s="8">
        <f>AX1767*2%</f>
        <v>3246981.4228500011</v>
      </c>
      <c r="BA1767" s="8">
        <f>IF(BB1767&gt;0,0,AX1767*5%)</f>
        <v>0</v>
      </c>
      <c r="BB1767" s="8">
        <f>(AX1767-BG1767)*35%</f>
        <v>56822174.899875015</v>
      </c>
      <c r="BC1767" s="8">
        <f>+AX1767+AY1767+AZ1767+BA1767+BB1767</f>
        <v>233782662.44520009</v>
      </c>
      <c r="BD1767" s="8">
        <f>AX1767-AT1767</f>
        <v>162349071.14250004</v>
      </c>
      <c r="BE1767" s="2"/>
      <c r="BH1767" s="2"/>
    </row>
    <row r="1768" spans="1:60" ht="34" hidden="1" outlineLevel="1" x14ac:dyDescent="0.2">
      <c r="A1768" s="1" t="s">
        <v>82</v>
      </c>
      <c r="B1768" s="82">
        <v>29</v>
      </c>
      <c r="C1768" s="144" t="s">
        <v>720</v>
      </c>
      <c r="D1768" s="144"/>
      <c r="E1768" s="82" t="s">
        <v>719</v>
      </c>
      <c r="F1768" s="143">
        <v>8</v>
      </c>
      <c r="G1768" s="142">
        <f>+[2]THKL!F1775</f>
        <v>8</v>
      </c>
      <c r="H1768" s="132"/>
      <c r="I1768" s="132"/>
      <c r="J1768" s="132"/>
      <c r="K1768" s="156" t="s">
        <v>89</v>
      </c>
      <c r="L1768" s="157">
        <f>'[3]BDG (XD)'!$AA$1068</f>
        <v>85408.999999999956</v>
      </c>
      <c r="M1768" s="157">
        <f>SUM(K1768:L1768)</f>
        <v>85408.999999999956</v>
      </c>
      <c r="N1768" s="83">
        <f>IF(V1768&lt;&gt;"VTC VHm",_xlfn.XLOOKUP(Z1768,$AC$4015:$AC$4035,$AD$4015:$AD$4035,0)*M1768,_xlfn.XLOOKUP(Z1768,$AC$4015:$AC$4035,$AD$4015:$AD$4035,0)*L1768)</f>
        <v>29893.149999999983</v>
      </c>
      <c r="O1768" s="83">
        <f>IF(V1768&lt;&gt;"VTC VHm",_xlfn.XLOOKUP(Z1768,$AC$4015:$AC$4035,$AE$4015:$AE$4035,0)*M1768,_xlfn.XLOOKUP(Z1768,$AC$4015:$AC$4035,$AE$4015:$AE$4035,0)*L1768)</f>
        <v>0</v>
      </c>
      <c r="P1768" s="83">
        <f>SUM(N1768:O1768)</f>
        <v>29893.149999999983</v>
      </c>
      <c r="Q1768" s="157">
        <f>M1768*G1768</f>
        <v>683271.99999999965</v>
      </c>
      <c r="R1768" s="157">
        <f>G1768*P1768</f>
        <v>239145.19999999987</v>
      </c>
      <c r="S1768" s="83">
        <f>SUM(Q1768:R1768)</f>
        <v>922417.19999999949</v>
      </c>
      <c r="T1768" s="156" t="s">
        <v>50</v>
      </c>
      <c r="U1768" s="132"/>
      <c r="V1768" s="132"/>
      <c r="W1768" s="132"/>
      <c r="X1768" s="44" t="s">
        <v>33</v>
      </c>
      <c r="Y1768" s="44"/>
      <c r="Z1768" s="44" t="s">
        <v>16</v>
      </c>
      <c r="AA1768" s="44" t="s">
        <v>80</v>
      </c>
      <c r="AB1768" s="2">
        <v>334741.57719750004</v>
      </c>
      <c r="AC1768" s="2">
        <v>2677932.6175800003</v>
      </c>
      <c r="AD1768" s="2">
        <f>+M1768</f>
        <v>85408.999999999956</v>
      </c>
      <c r="AE1768" s="2">
        <f>+AD1768*14%</f>
        <v>11957.259999999995</v>
      </c>
      <c r="AF1768" s="155">
        <f>+AD1768*35%</f>
        <v>29893.149999999983</v>
      </c>
      <c r="AG1768" s="2">
        <f>+AD1768*F1768</f>
        <v>683271.99999999965</v>
      </c>
      <c r="AH1768" s="2">
        <f>+AE1768*F1768</f>
        <v>95658.079999999958</v>
      </c>
      <c r="AI1768" s="2">
        <f>+AF1768*F1768</f>
        <v>239145.19999999987</v>
      </c>
      <c r="AJ1768" s="2">
        <f>SUM(AG1768:AI1768)</f>
        <v>1018075.2799999994</v>
      </c>
      <c r="AK1768" s="2">
        <f>+AD1768*G1768</f>
        <v>683271.99999999965</v>
      </c>
      <c r="AL1768" s="2">
        <f>+AE1768*G1768</f>
        <v>95658.079999999958</v>
      </c>
      <c r="AM1768" s="2">
        <f>+AF1768*G1768</f>
        <v>239145.19999999987</v>
      </c>
      <c r="AN1768" s="155">
        <f>SUM(AK1768:AM1768)</f>
        <v>1018075.2799999994</v>
      </c>
      <c r="AQ1768" s="145" t="s">
        <v>525</v>
      </c>
      <c r="AU1768" s="8" t="str">
        <f>+K1768</f>
        <v>Bao gồm</v>
      </c>
      <c r="AV1768" s="8">
        <f>+L1768</f>
        <v>85408.999999999956</v>
      </c>
      <c r="AW1768" s="2">
        <f>+M1768</f>
        <v>85408.999999999956</v>
      </c>
      <c r="AX1768" s="8">
        <f>F1768*AW1768</f>
        <v>683271.99999999965</v>
      </c>
      <c r="AY1768" s="8">
        <f>IF(AQ1768="CT",7%,5%)*AX1768</f>
        <v>47829.039999999979</v>
      </c>
      <c r="AZ1768" s="8">
        <f>AX1768*2%</f>
        <v>13665.439999999993</v>
      </c>
      <c r="BA1768" s="8">
        <f>IF(BB1768&gt;0,0,AX1768*5%)</f>
        <v>0</v>
      </c>
      <c r="BB1768" s="8">
        <f>(AX1768-BG1768)*35%</f>
        <v>239145.19999999987</v>
      </c>
      <c r="BC1768" s="8">
        <f>+AX1768+AY1768+AZ1768+BA1768+BB1768</f>
        <v>983911.67999999935</v>
      </c>
      <c r="BD1768" s="8">
        <f>AX1768-AT1768</f>
        <v>683271.99999999965</v>
      </c>
      <c r="BE1768" s="2"/>
      <c r="BH1768" s="2"/>
    </row>
    <row r="1769" spans="1:60" s="92" customFormat="1" ht="17" collapsed="1" x14ac:dyDescent="0.2">
      <c r="B1769" s="163"/>
      <c r="C1769" s="164" t="s">
        <v>112</v>
      </c>
      <c r="D1769" s="164"/>
      <c r="E1769" s="163"/>
      <c r="F1769" s="162"/>
      <c r="G1769" s="149">
        <f>+[2]THKL!F1776</f>
        <v>0</v>
      </c>
      <c r="H1769" s="158"/>
      <c r="I1769" s="158"/>
      <c r="J1769" s="158"/>
      <c r="K1769" s="159"/>
      <c r="L1769" s="161"/>
      <c r="M1769" s="161">
        <f>SUM(K1769:L1769)</f>
        <v>0</v>
      </c>
      <c r="N1769" s="83">
        <f>IF(V1769&lt;&gt;"VTC VHm",_xlfn.XLOOKUP(Z1769,$AC$4015:$AC$4035,$AD$4015:$AD$4035,0)*M1769,_xlfn.XLOOKUP(Z1769,$AC$4015:$AC$4035,$AD$4015:$AD$4035,0)*L1769)</f>
        <v>0</v>
      </c>
      <c r="O1769" s="83">
        <f>IF(V1769&lt;&gt;"VTC VHm",_xlfn.XLOOKUP(Z1769,$AC$4015:$AC$4035,$AE$4015:$AE$4035,0)*M1769,_xlfn.XLOOKUP(Z1769,$AC$4015:$AC$4035,$AE$4015:$AE$4035,0)*L1769)</f>
        <v>0</v>
      </c>
      <c r="P1769" s="160">
        <f>SUM(N1769:O1769)</f>
        <v>0</v>
      </c>
      <c r="Q1769" s="161">
        <f>M1769*G1769</f>
        <v>0</v>
      </c>
      <c r="R1769" s="161">
        <f>G1769*P1769</f>
        <v>0</v>
      </c>
      <c r="S1769" s="160">
        <f>SUM(Q1769:R1769)</f>
        <v>0</v>
      </c>
      <c r="T1769" s="159"/>
      <c r="U1769" s="158"/>
      <c r="V1769" s="158"/>
      <c r="W1769" s="158"/>
      <c r="X1769" s="94" t="s">
        <v>33</v>
      </c>
      <c r="Y1769" s="94"/>
      <c r="Z1769" s="94" t="s">
        <v>16</v>
      </c>
      <c r="AA1769" s="44" t="s">
        <v>80</v>
      </c>
      <c r="AB1769" s="2"/>
      <c r="AC1769" s="2">
        <v>0</v>
      </c>
      <c r="AD1769" s="93">
        <f>+M1769</f>
        <v>0</v>
      </c>
      <c r="AE1769" s="93">
        <f>+AD1769*14%</f>
        <v>0</v>
      </c>
      <c r="AF1769" s="93">
        <f>+AD1769*35%</f>
        <v>0</v>
      </c>
      <c r="AG1769" s="93">
        <f>+AD1769*F1769</f>
        <v>0</v>
      </c>
      <c r="AH1769" s="93">
        <f>+AE1769*F1769</f>
        <v>0</v>
      </c>
      <c r="AI1769" s="93">
        <f>+AF1769*F1769</f>
        <v>0</v>
      </c>
      <c r="AJ1769" s="93">
        <f>SUM(AG1769:AI1769)</f>
        <v>0</v>
      </c>
      <c r="AK1769" s="93">
        <f>+AD1769*G1769</f>
        <v>0</v>
      </c>
      <c r="AL1769" s="93">
        <f>+AE1769*G1769</f>
        <v>0</v>
      </c>
      <c r="AM1769" s="93">
        <f>+AF1769*G1769</f>
        <v>0</v>
      </c>
      <c r="AN1769" s="93">
        <f>SUM(AK1769:AM1769)</f>
        <v>0</v>
      </c>
      <c r="AQ1769" s="145" t="s">
        <v>525</v>
      </c>
      <c r="AU1769" s="8">
        <f>+K1769</f>
        <v>0</v>
      </c>
      <c r="AV1769" s="8">
        <f>+L1769</f>
        <v>0</v>
      </c>
      <c r="AW1769" s="2">
        <f>+M1769</f>
        <v>0</v>
      </c>
      <c r="AX1769" s="8">
        <f>F1769*AW1769</f>
        <v>0</v>
      </c>
      <c r="AY1769" s="8">
        <f>IF(AQ1769="CT",7%,5%)*AX1769</f>
        <v>0</v>
      </c>
      <c r="AZ1769" s="8">
        <f>AX1769*2%</f>
        <v>0</v>
      </c>
      <c r="BA1769" s="8">
        <f>IF(BB1769&gt;0,0,AX1769*5%)</f>
        <v>0</v>
      </c>
      <c r="BB1769" s="8">
        <f>(AX1769-BG1769)*35%</f>
        <v>0</v>
      </c>
      <c r="BC1769" s="8">
        <f>+AX1769+AY1769+AZ1769+BA1769+BB1769</f>
        <v>0</v>
      </c>
      <c r="BD1769" s="8">
        <f>AX1769-AT1769</f>
        <v>0</v>
      </c>
      <c r="BE1769" s="2"/>
      <c r="BH1769" s="2"/>
    </row>
    <row r="1770" spans="1:60" ht="34" hidden="1" outlineLevel="1" x14ac:dyDescent="0.2">
      <c r="A1770" s="1" t="s">
        <v>989</v>
      </c>
      <c r="B1770" s="82">
        <v>30</v>
      </c>
      <c r="C1770" s="144" t="s">
        <v>735</v>
      </c>
      <c r="D1770" s="144"/>
      <c r="E1770" s="82" t="s">
        <v>52</v>
      </c>
      <c r="F1770" s="143">
        <v>4234.71</v>
      </c>
      <c r="G1770" s="142">
        <f>+[2]THKL!F1777</f>
        <v>4234.71</v>
      </c>
      <c r="H1770" s="176"/>
      <c r="I1770" s="176"/>
      <c r="J1770" s="176"/>
      <c r="K1770" s="156">
        <f>$K$152</f>
        <v>198000</v>
      </c>
      <c r="L1770" s="157">
        <f>$L$152</f>
        <v>207031.93799999985</v>
      </c>
      <c r="M1770" s="157">
        <f>SUM(K1770:L1770)</f>
        <v>405031.93799999985</v>
      </c>
      <c r="N1770" s="83">
        <f>IF(V1770&lt;&gt;"VTC VHm",_xlfn.XLOOKUP(Z1770,$AC$4015:$AC$4035,$AD$4015:$AD$4035,0)*M1770,_xlfn.XLOOKUP(Z1770,$AC$4015:$AC$4035,$AD$4015:$AD$4035,0)*L1770)</f>
        <v>72461.178299999941</v>
      </c>
      <c r="O1770" s="83">
        <f>IF(V1770&lt;&gt;"VTC VHm",_xlfn.XLOOKUP(Z1770,$AC$4015:$AC$4035,$AE$4015:$AE$4035,0)*M1770,_xlfn.XLOOKUP(Z1770,$AC$4015:$AC$4035,$AE$4015:$AE$4035,0)*L1770)</f>
        <v>0</v>
      </c>
      <c r="P1770" s="83">
        <f>SUM(N1770:O1770)</f>
        <v>72461.178299999941</v>
      </c>
      <c r="Q1770" s="157">
        <f>M1770*G1770</f>
        <v>1715192798.1679795</v>
      </c>
      <c r="R1770" s="157">
        <f>G1770*P1770</f>
        <v>306852076.35879278</v>
      </c>
      <c r="S1770" s="83">
        <f>SUM(Q1770:R1770)</f>
        <v>2022044874.5267723</v>
      </c>
      <c r="T1770" s="156" t="s">
        <v>716</v>
      </c>
      <c r="U1770" s="176"/>
      <c r="V1770" s="82" t="s">
        <v>34</v>
      </c>
      <c r="W1770" s="176"/>
      <c r="X1770" s="44" t="s">
        <v>33</v>
      </c>
      <c r="Y1770" s="44"/>
      <c r="Z1770" s="44" t="s">
        <v>16</v>
      </c>
      <c r="AA1770" s="44" t="s">
        <v>80</v>
      </c>
      <c r="AB1770" s="2">
        <v>440287.92672507092</v>
      </c>
      <c r="AC1770" s="2">
        <v>1864491686.1819251</v>
      </c>
      <c r="AD1770" s="2">
        <f>+M1770</f>
        <v>405031.93799999985</v>
      </c>
      <c r="AE1770" s="2">
        <f>+AD1770*14%</f>
        <v>56704.471319999982</v>
      </c>
      <c r="AF1770" s="155">
        <f>+AD1770*35%</f>
        <v>141761.17829999994</v>
      </c>
      <c r="AG1770" s="2">
        <f>+AD1770*F1770</f>
        <v>1715192798.1679795</v>
      </c>
      <c r="AH1770" s="2">
        <f>+AE1770*F1770</f>
        <v>240126991.74351713</v>
      </c>
      <c r="AI1770" s="2">
        <f>+AF1770*F1770</f>
        <v>600317479.35879278</v>
      </c>
      <c r="AJ1770" s="2">
        <f>SUM(AG1770:AI1770)</f>
        <v>2555637269.2702894</v>
      </c>
      <c r="AK1770" s="2">
        <f>+AD1770*G1770</f>
        <v>1715192798.1679795</v>
      </c>
      <c r="AL1770" s="2">
        <f>+AE1770*G1770</f>
        <v>240126991.74351713</v>
      </c>
      <c r="AM1770" s="2">
        <f>+AF1770*G1770</f>
        <v>600317479.35879278</v>
      </c>
      <c r="AN1770" s="155">
        <f>SUM(AK1770:AM1770)</f>
        <v>2555637269.2702894</v>
      </c>
      <c r="AQ1770" s="145" t="s">
        <v>525</v>
      </c>
      <c r="AU1770" s="8">
        <f>+K1770</f>
        <v>198000</v>
      </c>
      <c r="AV1770" s="8">
        <f>+L1770</f>
        <v>207031.93799999985</v>
      </c>
      <c r="AW1770" s="2">
        <f>+M1770</f>
        <v>405031.93799999985</v>
      </c>
      <c r="AX1770" s="8">
        <f>F1770*AW1770</f>
        <v>1715192798.1679795</v>
      </c>
      <c r="AY1770" s="8">
        <f>IF(AQ1770="CT",7%,5%)*AX1770</f>
        <v>120063495.87175858</v>
      </c>
      <c r="AZ1770" s="8">
        <f>AX1770*2%</f>
        <v>34303855.963359587</v>
      </c>
      <c r="BA1770" s="8">
        <f>IF(BB1770&gt;0,0,AX1770*5%)</f>
        <v>0</v>
      </c>
      <c r="BB1770" s="8">
        <f>(AX1770-BG1770)*35%</f>
        <v>600317479.35879278</v>
      </c>
      <c r="BC1770" s="8">
        <f>+AX1770+AY1770+AZ1770+BA1770+BB1770</f>
        <v>2469877629.3618908</v>
      </c>
      <c r="BD1770" s="8">
        <f>AX1770-AT1770</f>
        <v>1715192798.1679795</v>
      </c>
      <c r="BE1770" s="2"/>
      <c r="BH1770" s="2"/>
    </row>
    <row r="1771" spans="1:60" s="177" customFormat="1" ht="34" hidden="1" outlineLevel="1" x14ac:dyDescent="0.2">
      <c r="A1771" s="177" t="s">
        <v>82</v>
      </c>
      <c r="B1771" s="181">
        <v>31</v>
      </c>
      <c r="C1771" s="182" t="s">
        <v>988</v>
      </c>
      <c r="D1771" s="182"/>
      <c r="E1771" s="181" t="s">
        <v>52</v>
      </c>
      <c r="F1771" s="180">
        <v>247.91</v>
      </c>
      <c r="G1771" s="179">
        <f>+[2]THKL!F1778</f>
        <v>247.91</v>
      </c>
      <c r="H1771" s="178"/>
      <c r="I1771" s="178"/>
      <c r="J1771" s="178"/>
      <c r="K1771" s="125" t="s">
        <v>89</v>
      </c>
      <c r="L1771" s="216">
        <v>838000</v>
      </c>
      <c r="M1771" s="84">
        <f>SUM(K1771:L1771)</f>
        <v>838000</v>
      </c>
      <c r="N1771" s="83">
        <f>IF(V1771&lt;&gt;"VTC VHm",_xlfn.XLOOKUP(Z1771,$AC$4015:$AC$4035,$AD$4015:$AD$4035,0)*M1771,_xlfn.XLOOKUP(Z1771,$AC$4015:$AC$4035,$AD$4015:$AD$4035,0)*L1771)</f>
        <v>0</v>
      </c>
      <c r="O1771" s="83">
        <f>IF(V1771&lt;&gt;"VTC VHm",_xlfn.XLOOKUP(Z1771,$AC$4015:$AC$4035,$AE$4015:$AE$4035,0)*M1771,_xlfn.XLOOKUP(Z1771,$AC$4015:$AC$4035,$AE$4015:$AE$4035,0)*L1771)</f>
        <v>0</v>
      </c>
      <c r="P1771" s="105">
        <f>SUM(N1771:O1771)</f>
        <v>0</v>
      </c>
      <c r="Q1771" s="84">
        <f>M1771*G1771</f>
        <v>207748580</v>
      </c>
      <c r="R1771" s="84">
        <f>G1771*P1771</f>
        <v>0</v>
      </c>
      <c r="S1771" s="105">
        <f>SUM(Q1771:R1771)</f>
        <v>207748580</v>
      </c>
      <c r="T1771" s="125" t="s">
        <v>688</v>
      </c>
      <c r="U1771" s="178"/>
      <c r="V1771" s="178"/>
      <c r="W1771" s="178"/>
      <c r="X1771" s="81" t="s">
        <v>33</v>
      </c>
      <c r="Y1771" s="81"/>
      <c r="Z1771" s="81" t="s">
        <v>5</v>
      </c>
      <c r="AA1771" s="81" t="s">
        <v>80</v>
      </c>
      <c r="AB1771" s="2">
        <v>482884.05</v>
      </c>
      <c r="AC1771" s="2">
        <v>119711784.8355</v>
      </c>
      <c r="AD1771" s="220">
        <f>+M1771</f>
        <v>838000</v>
      </c>
      <c r="AE1771" s="102">
        <f>+AD1771*14%</f>
        <v>117320.00000000001</v>
      </c>
      <c r="AF1771" s="102">
        <f>+AD1771*35%</f>
        <v>293300</v>
      </c>
      <c r="AG1771" s="102">
        <f>+AD1771*F1771</f>
        <v>207748580</v>
      </c>
      <c r="AH1771" s="102">
        <f>+AE1771*F1771</f>
        <v>29084801.200000003</v>
      </c>
      <c r="AI1771" s="102">
        <f>+AF1771*F1771</f>
        <v>72712003</v>
      </c>
      <c r="AJ1771" s="102">
        <f>SUM(AG1771:AI1771)</f>
        <v>309545384.19999999</v>
      </c>
      <c r="AK1771" s="102">
        <f>+AD1771*G1771</f>
        <v>207748580</v>
      </c>
      <c r="AL1771" s="102">
        <f>+AE1771*G1771</f>
        <v>29084801.200000003</v>
      </c>
      <c r="AM1771" s="102">
        <f>+AF1771*G1771</f>
        <v>72712003</v>
      </c>
      <c r="AN1771" s="102">
        <f>SUM(AK1771:AM1771)</f>
        <v>309545384.19999999</v>
      </c>
      <c r="AQ1771" s="145" t="s">
        <v>525</v>
      </c>
      <c r="AU1771" s="8" t="str">
        <f>+K1771</f>
        <v>Bao gồm</v>
      </c>
      <c r="AV1771" s="8">
        <f>+L1771</f>
        <v>838000</v>
      </c>
      <c r="AW1771" s="2">
        <f>+M1771</f>
        <v>838000</v>
      </c>
      <c r="AX1771" s="8">
        <f>F1771*AW1771</f>
        <v>207748580</v>
      </c>
      <c r="AY1771" s="8">
        <f>IF(AQ1771="CT",7%,5%)*AX1771</f>
        <v>14542400.600000001</v>
      </c>
      <c r="AZ1771" s="8">
        <f>AX1771*2%</f>
        <v>4154971.6</v>
      </c>
      <c r="BA1771" s="8">
        <f>IF(BB1771&gt;0,0,AX1771*5%)</f>
        <v>0</v>
      </c>
      <c r="BB1771" s="8">
        <f>(AX1771-BG1771)*35%</f>
        <v>72712003</v>
      </c>
      <c r="BC1771" s="8">
        <f>+AX1771+AY1771+AZ1771+BA1771+BB1771</f>
        <v>299157955.19999999</v>
      </c>
      <c r="BD1771" s="8">
        <f>AX1771-AT1771</f>
        <v>207748580</v>
      </c>
      <c r="BE1771" s="2"/>
      <c r="BH1771" s="2"/>
    </row>
    <row r="1772" spans="1:60" ht="34" hidden="1" outlineLevel="1" x14ac:dyDescent="0.2">
      <c r="A1772" s="1" t="s">
        <v>987</v>
      </c>
      <c r="B1772" s="82">
        <v>32</v>
      </c>
      <c r="C1772" s="144" t="s">
        <v>887</v>
      </c>
      <c r="D1772" s="144"/>
      <c r="E1772" s="82" t="s">
        <v>52</v>
      </c>
      <c r="F1772" s="143">
        <v>74</v>
      </c>
      <c r="G1772" s="142">
        <f>+[2]THKL!F1779</f>
        <v>74</v>
      </c>
      <c r="H1772" s="132"/>
      <c r="I1772" s="132"/>
      <c r="J1772" s="132"/>
      <c r="K1772" s="156" t="str">
        <f>$K$159</f>
        <v>Bao gồm</v>
      </c>
      <c r="L1772" s="157">
        <f>$L$159</f>
        <v>109895.88855555556</v>
      </c>
      <c r="M1772" s="157">
        <f>SUM(K1772:L1772)</f>
        <v>109895.88855555556</v>
      </c>
      <c r="N1772" s="83">
        <f>IF(V1772&lt;&gt;"VTC VHm",_xlfn.XLOOKUP(Z1772,$AC$4015:$AC$4035,$AD$4015:$AD$4035,0)*M1772,_xlfn.XLOOKUP(Z1772,$AC$4015:$AC$4035,$AD$4015:$AD$4035,0)*L1772)</f>
        <v>38463.560994444444</v>
      </c>
      <c r="O1772" s="83">
        <f>IF(V1772&lt;&gt;"VTC VHm",_xlfn.XLOOKUP(Z1772,$AC$4015:$AC$4035,$AE$4015:$AE$4035,0)*M1772,_xlfn.XLOOKUP(Z1772,$AC$4015:$AC$4035,$AE$4015:$AE$4035,0)*L1772)</f>
        <v>0</v>
      </c>
      <c r="P1772" s="83">
        <f>SUM(N1772:O1772)</f>
        <v>38463.560994444444</v>
      </c>
      <c r="Q1772" s="157">
        <f>M1772*G1772</f>
        <v>8132295.7531111119</v>
      </c>
      <c r="R1772" s="157">
        <f>G1772*P1772</f>
        <v>2846303.513588889</v>
      </c>
      <c r="S1772" s="83">
        <f>SUM(Q1772:R1772)</f>
        <v>10978599.266700001</v>
      </c>
      <c r="T1772" s="125" t="s">
        <v>103</v>
      </c>
      <c r="U1772" s="132"/>
      <c r="V1772" s="132"/>
      <c r="W1772" s="132"/>
      <c r="X1772" s="44" t="s">
        <v>33</v>
      </c>
      <c r="Y1772" s="44"/>
      <c r="Z1772" s="44" t="s">
        <v>16</v>
      </c>
      <c r="AA1772" s="44" t="s">
        <v>80</v>
      </c>
      <c r="AB1772" s="2">
        <v>63418.406507145934</v>
      </c>
      <c r="AC1772" s="2">
        <v>4692962.0815287987</v>
      </c>
      <c r="AD1772" s="2">
        <f>+M1772</f>
        <v>109895.88855555556</v>
      </c>
      <c r="AE1772" s="2">
        <f>+AD1772*14%</f>
        <v>15385.424397777781</v>
      </c>
      <c r="AF1772" s="155">
        <f>+AD1772*35%</f>
        <v>38463.560994444444</v>
      </c>
      <c r="AG1772" s="2">
        <f>+AD1772*F1772</f>
        <v>8132295.7531111119</v>
      </c>
      <c r="AH1772" s="2">
        <f>+AE1772*F1772</f>
        <v>1138521.4054355558</v>
      </c>
      <c r="AI1772" s="2">
        <f>+AF1772*F1772</f>
        <v>2846303.513588889</v>
      </c>
      <c r="AJ1772" s="2">
        <f>SUM(AG1772:AI1772)</f>
        <v>12117120.672135556</v>
      </c>
      <c r="AK1772" s="2">
        <f>+AD1772*G1772</f>
        <v>8132295.7531111119</v>
      </c>
      <c r="AL1772" s="2">
        <f>+AE1772*G1772</f>
        <v>1138521.4054355558</v>
      </c>
      <c r="AM1772" s="2">
        <f>+AF1772*G1772</f>
        <v>2846303.513588889</v>
      </c>
      <c r="AN1772" s="155">
        <f>SUM(AK1772:AM1772)</f>
        <v>12117120.672135556</v>
      </c>
      <c r="AQ1772" s="145" t="s">
        <v>525</v>
      </c>
      <c r="AU1772" s="8" t="str">
        <f>+K1772</f>
        <v>Bao gồm</v>
      </c>
      <c r="AV1772" s="8">
        <f>+L1772</f>
        <v>109895.88855555556</v>
      </c>
      <c r="AW1772" s="2">
        <f>+M1772</f>
        <v>109895.88855555556</v>
      </c>
      <c r="AX1772" s="8">
        <f>F1772*AW1772</f>
        <v>8132295.7531111119</v>
      </c>
      <c r="AY1772" s="8">
        <f>IF(AQ1772="CT",7%,5%)*AX1772</f>
        <v>569260.70271777792</v>
      </c>
      <c r="AZ1772" s="8">
        <f>AX1772*2%</f>
        <v>162645.91506222225</v>
      </c>
      <c r="BA1772" s="8">
        <f>IF(BB1772&gt;0,0,AX1772*5%)</f>
        <v>0</v>
      </c>
      <c r="BB1772" s="8">
        <f>(AX1772-BG1772)*35%</f>
        <v>2846303.513588889</v>
      </c>
      <c r="BC1772" s="8">
        <f>+AX1772+AY1772+AZ1772+BA1772+BB1772</f>
        <v>11710505.884480001</v>
      </c>
      <c r="BD1772" s="8">
        <f>AX1772-AT1772</f>
        <v>8132295.7531111119</v>
      </c>
      <c r="BE1772" s="2"/>
      <c r="BH1772" s="2"/>
    </row>
    <row r="1773" spans="1:60" ht="34" hidden="1" outlineLevel="1" x14ac:dyDescent="0.2">
      <c r="A1773" s="1" t="s">
        <v>980</v>
      </c>
      <c r="B1773" s="82">
        <v>33</v>
      </c>
      <c r="C1773" s="144" t="s">
        <v>986</v>
      </c>
      <c r="D1773" s="144"/>
      <c r="E1773" s="82" t="s">
        <v>52</v>
      </c>
      <c r="F1773" s="143">
        <v>224.54</v>
      </c>
      <c r="G1773" s="142">
        <f>+[2]THKL!F1780</f>
        <v>224.54</v>
      </c>
      <c r="H1773" s="132"/>
      <c r="I1773" s="132"/>
      <c r="J1773" s="132"/>
      <c r="K1773" s="156">
        <f>$K$163</f>
        <v>198000</v>
      </c>
      <c r="L1773" s="157">
        <f>$L$152</f>
        <v>207031.93799999985</v>
      </c>
      <c r="M1773" s="157">
        <f>SUM(K1773:L1773)</f>
        <v>405031.93799999985</v>
      </c>
      <c r="N1773" s="83">
        <f>IF(V1773&lt;&gt;"VTC VHm",_xlfn.XLOOKUP(Z1773,$AC$4015:$AC$4035,$AD$4015:$AD$4035,0)*M1773,_xlfn.XLOOKUP(Z1773,$AC$4015:$AC$4035,$AD$4015:$AD$4035,0)*L1773)</f>
        <v>72461.178299999941</v>
      </c>
      <c r="O1773" s="83">
        <f>IF(V1773&lt;&gt;"VTC VHm",_xlfn.XLOOKUP(Z1773,$AC$4015:$AC$4035,$AE$4015:$AE$4035,0)*M1773,_xlfn.XLOOKUP(Z1773,$AC$4015:$AC$4035,$AE$4015:$AE$4035,0)*L1773)</f>
        <v>0</v>
      </c>
      <c r="P1773" s="83">
        <f>SUM(N1773:O1773)</f>
        <v>72461.178299999941</v>
      </c>
      <c r="Q1773" s="157">
        <f>M1773*G1773</f>
        <v>90945871.358519956</v>
      </c>
      <c r="R1773" s="157">
        <f>G1773*P1773</f>
        <v>16270432.975481987</v>
      </c>
      <c r="S1773" s="83">
        <f>SUM(Q1773:R1773)</f>
        <v>107216304.33400194</v>
      </c>
      <c r="T1773" s="156" t="s">
        <v>716</v>
      </c>
      <c r="U1773" s="132"/>
      <c r="V1773" s="82" t="s">
        <v>34</v>
      </c>
      <c r="W1773" s="132"/>
      <c r="X1773" s="44" t="s">
        <v>33</v>
      </c>
      <c r="Y1773" s="44"/>
      <c r="Z1773" s="44" t="s">
        <v>16</v>
      </c>
      <c r="AA1773" s="44" t="s">
        <v>80</v>
      </c>
      <c r="AB1773" s="2">
        <v>404088.85005416692</v>
      </c>
      <c r="AC1773" s="2">
        <v>90734110.391162634</v>
      </c>
      <c r="AD1773" s="2">
        <f>+M1773</f>
        <v>405031.93799999985</v>
      </c>
      <c r="AE1773" s="2">
        <f>+AD1773*14%</f>
        <v>56704.471319999982</v>
      </c>
      <c r="AF1773" s="155">
        <f>+AD1773*35%</f>
        <v>141761.17829999994</v>
      </c>
      <c r="AG1773" s="2">
        <f>+AD1773*F1773</f>
        <v>90945871.358519956</v>
      </c>
      <c r="AH1773" s="2">
        <f>+AE1773*F1773</f>
        <v>12732421.990192795</v>
      </c>
      <c r="AI1773" s="2">
        <f>+AF1773*F1773</f>
        <v>31831054.975481987</v>
      </c>
      <c r="AJ1773" s="2">
        <f>SUM(AG1773:AI1773)</f>
        <v>135509348.32419473</v>
      </c>
      <c r="AK1773" s="2">
        <f>+AD1773*G1773</f>
        <v>90945871.358519956</v>
      </c>
      <c r="AL1773" s="2">
        <f>+AE1773*G1773</f>
        <v>12732421.990192795</v>
      </c>
      <c r="AM1773" s="2">
        <f>+AF1773*G1773</f>
        <v>31831054.975481987</v>
      </c>
      <c r="AN1773" s="155">
        <f>SUM(AK1773:AM1773)</f>
        <v>135509348.32419473</v>
      </c>
      <c r="AQ1773" s="145" t="s">
        <v>525</v>
      </c>
      <c r="AU1773" s="8">
        <f>+K1773</f>
        <v>198000</v>
      </c>
      <c r="AV1773" s="8">
        <f>+L1773</f>
        <v>207031.93799999985</v>
      </c>
      <c r="AW1773" s="2">
        <f>+M1773</f>
        <v>405031.93799999985</v>
      </c>
      <c r="AX1773" s="8">
        <f>F1773*AW1773</f>
        <v>90945871.358519956</v>
      </c>
      <c r="AY1773" s="8">
        <f>IF(AQ1773="CT",7%,5%)*AX1773</f>
        <v>6366210.9950963976</v>
      </c>
      <c r="AZ1773" s="8">
        <f>AX1773*2%</f>
        <v>1818917.4271703991</v>
      </c>
      <c r="BA1773" s="8">
        <f>IF(BB1773&gt;0,0,AX1773*5%)</f>
        <v>0</v>
      </c>
      <c r="BB1773" s="8">
        <f>(AX1773-BG1773)*35%</f>
        <v>31831054.975481983</v>
      </c>
      <c r="BC1773" s="8">
        <f>+AX1773+AY1773+AZ1773+BA1773+BB1773</f>
        <v>130962054.75626874</v>
      </c>
      <c r="BD1773" s="8">
        <f>AX1773-AT1773</f>
        <v>90945871.358519956</v>
      </c>
      <c r="BE1773" s="2"/>
      <c r="BH1773" s="2"/>
    </row>
    <row r="1774" spans="1:60" ht="34" hidden="1" outlineLevel="1" x14ac:dyDescent="0.2">
      <c r="A1774" s="1" t="s">
        <v>985</v>
      </c>
      <c r="B1774" s="82">
        <v>34</v>
      </c>
      <c r="C1774" s="144" t="s">
        <v>886</v>
      </c>
      <c r="D1774" s="144"/>
      <c r="E1774" s="82" t="s">
        <v>52</v>
      </c>
      <c r="F1774" s="143">
        <v>718.5</v>
      </c>
      <c r="G1774" s="142">
        <f>+[2]THKL!F1781</f>
        <v>718.5</v>
      </c>
      <c r="H1774" s="132"/>
      <c r="I1774" s="132"/>
      <c r="J1774" s="132"/>
      <c r="K1774" s="156">
        <f>$K$164</f>
        <v>390000</v>
      </c>
      <c r="L1774" s="157">
        <f>$L$1451</f>
        <v>125541.6</v>
      </c>
      <c r="M1774" s="157">
        <f>SUM(K1774:L1774)</f>
        <v>515541.6</v>
      </c>
      <c r="N1774" s="83">
        <f>IF(V1774&lt;&gt;"VTC VHm",_xlfn.XLOOKUP(Z1774,$AC$4015:$AC$4035,$AD$4015:$AD$4035,0)*M1774,_xlfn.XLOOKUP(Z1774,$AC$4015:$AC$4035,$AD$4015:$AD$4035,0)*L1774)</f>
        <v>43939.56</v>
      </c>
      <c r="O1774" s="83">
        <f>IF(V1774&lt;&gt;"VTC VHm",_xlfn.XLOOKUP(Z1774,$AC$4015:$AC$4035,$AE$4015:$AE$4035,0)*M1774,_xlfn.XLOOKUP(Z1774,$AC$4015:$AC$4035,$AE$4015:$AE$4035,0)*L1774)</f>
        <v>0</v>
      </c>
      <c r="P1774" s="83">
        <f>SUM(N1774:O1774)</f>
        <v>43939.56</v>
      </c>
      <c r="Q1774" s="157">
        <f>M1774*G1774</f>
        <v>370416639.59999996</v>
      </c>
      <c r="R1774" s="157">
        <f>G1774*P1774</f>
        <v>31570573.859999999</v>
      </c>
      <c r="S1774" s="83">
        <f>SUM(Q1774:R1774)</f>
        <v>401987213.45999998</v>
      </c>
      <c r="T1774" s="156" t="s">
        <v>716</v>
      </c>
      <c r="U1774" s="132"/>
      <c r="V1774" s="82" t="s">
        <v>34</v>
      </c>
      <c r="W1774" s="132"/>
      <c r="X1774" s="44" t="s">
        <v>33</v>
      </c>
      <c r="Y1774" s="44"/>
      <c r="Z1774" s="44" t="s">
        <v>16</v>
      </c>
      <c r="AA1774" s="44" t="s">
        <v>80</v>
      </c>
      <c r="AB1774" s="2">
        <v>562870.23663589614</v>
      </c>
      <c r="AC1774" s="2">
        <v>404422265.0228914</v>
      </c>
      <c r="AD1774" s="2">
        <f>+M1774</f>
        <v>515541.6</v>
      </c>
      <c r="AE1774" s="2">
        <f>+AD1774*14%</f>
        <v>72175.824000000008</v>
      </c>
      <c r="AF1774" s="155">
        <f>+AD1774*35%</f>
        <v>180439.55999999997</v>
      </c>
      <c r="AG1774" s="2">
        <f>+AD1774*F1774</f>
        <v>370416639.59999996</v>
      </c>
      <c r="AH1774" s="2">
        <f>+AE1774*F1774</f>
        <v>51858329.544000007</v>
      </c>
      <c r="AI1774" s="2">
        <f>+AF1774*F1774</f>
        <v>129645823.85999998</v>
      </c>
      <c r="AJ1774" s="2">
        <f>SUM(AG1774:AI1774)</f>
        <v>551920793.00399995</v>
      </c>
      <c r="AK1774" s="2">
        <f>+AD1774*G1774</f>
        <v>370416639.59999996</v>
      </c>
      <c r="AL1774" s="2">
        <f>+AE1774*G1774</f>
        <v>51858329.544000007</v>
      </c>
      <c r="AM1774" s="2">
        <f>+AF1774*G1774</f>
        <v>129645823.85999998</v>
      </c>
      <c r="AN1774" s="155">
        <f>SUM(AK1774:AM1774)</f>
        <v>551920793.00399995</v>
      </c>
      <c r="AQ1774" s="145" t="s">
        <v>525</v>
      </c>
      <c r="AU1774" s="8">
        <f>+K1774</f>
        <v>390000</v>
      </c>
      <c r="AV1774" s="8">
        <f>+L1774</f>
        <v>125541.6</v>
      </c>
      <c r="AW1774" s="2">
        <f>+M1774</f>
        <v>515541.6</v>
      </c>
      <c r="AX1774" s="8">
        <f>F1774*AW1774</f>
        <v>370416639.59999996</v>
      </c>
      <c r="AY1774" s="8">
        <f>IF(AQ1774="CT",7%,5%)*AX1774</f>
        <v>25929164.772</v>
      </c>
      <c r="AZ1774" s="8">
        <f>AX1774*2%</f>
        <v>7408332.7919999994</v>
      </c>
      <c r="BA1774" s="8">
        <f>IF(BB1774&gt;0,0,AX1774*5%)</f>
        <v>0</v>
      </c>
      <c r="BB1774" s="8">
        <f>(AX1774-BG1774)*35%</f>
        <v>129645823.85999998</v>
      </c>
      <c r="BC1774" s="8">
        <f>+AX1774+AY1774+AZ1774+BA1774+BB1774</f>
        <v>533399961.02399993</v>
      </c>
      <c r="BD1774" s="8">
        <f>AX1774-AT1774</f>
        <v>370416639.59999996</v>
      </c>
      <c r="BE1774" s="2"/>
      <c r="BH1774" s="2"/>
    </row>
    <row r="1775" spans="1:60" ht="34" hidden="1" outlineLevel="1" x14ac:dyDescent="0.2">
      <c r="A1775" s="1" t="s">
        <v>979</v>
      </c>
      <c r="B1775" s="82">
        <v>35</v>
      </c>
      <c r="C1775" s="144" t="s">
        <v>715</v>
      </c>
      <c r="D1775" s="144"/>
      <c r="E1775" s="82" t="s">
        <v>52</v>
      </c>
      <c r="F1775" s="143">
        <v>139.52520000000001</v>
      </c>
      <c r="G1775" s="142">
        <f>+[2]THKL!F1782</f>
        <v>139.52520000000001</v>
      </c>
      <c r="H1775" s="132"/>
      <c r="I1775" s="132"/>
      <c r="J1775" s="132"/>
      <c r="K1775" s="156" t="str">
        <f>$K$165</f>
        <v>Bao gồm</v>
      </c>
      <c r="L1775" s="157">
        <f>$L$165</f>
        <v>2260000</v>
      </c>
      <c r="M1775" s="157">
        <f>SUM(K1775:L1775)</f>
        <v>2260000</v>
      </c>
      <c r="N1775" s="83">
        <f>IF(V1775&lt;&gt;"VTC VHm",_xlfn.XLOOKUP(Z1775,$AC$4015:$AC$4035,$AD$4015:$AD$4035,0)*M1775,_xlfn.XLOOKUP(Z1775,$AC$4015:$AC$4035,$AD$4015:$AD$4035,0)*L1775)</f>
        <v>113000</v>
      </c>
      <c r="O1775" s="83">
        <f>IF(V1775&lt;&gt;"VTC VHm",_xlfn.XLOOKUP(Z1775,$AC$4015:$AC$4035,$AE$4015:$AE$4035,0)*M1775,_xlfn.XLOOKUP(Z1775,$AC$4015:$AC$4035,$AE$4015:$AE$4035,0)*L1775)</f>
        <v>0</v>
      </c>
      <c r="P1775" s="83">
        <f>SUM(N1775:O1775)</f>
        <v>113000</v>
      </c>
      <c r="Q1775" s="157">
        <f>M1775*G1775</f>
        <v>315326952</v>
      </c>
      <c r="R1775" s="157">
        <f>G1775*P1775</f>
        <v>15766347.600000001</v>
      </c>
      <c r="S1775" s="83">
        <f>SUM(Q1775:R1775)</f>
        <v>331093299.60000002</v>
      </c>
      <c r="T1775" s="156" t="s">
        <v>100</v>
      </c>
      <c r="U1775" s="132"/>
      <c r="V1775" s="132"/>
      <c r="W1775" s="132"/>
      <c r="X1775" s="44" t="s">
        <v>33</v>
      </c>
      <c r="Y1775" s="44"/>
      <c r="Z1775" s="44" t="s">
        <v>11</v>
      </c>
      <c r="AA1775" s="44" t="s">
        <v>80</v>
      </c>
      <c r="AB1775" s="2">
        <v>2337714.1818811591</v>
      </c>
      <c r="AC1775" s="2">
        <v>326170038.76980513</v>
      </c>
      <c r="AD1775" s="2">
        <f>+M1775</f>
        <v>2260000</v>
      </c>
      <c r="AE1775" s="2">
        <f>+AD1775*14%</f>
        <v>316400.00000000006</v>
      </c>
      <c r="AF1775" s="155">
        <f>+AD1775*35%</f>
        <v>791000</v>
      </c>
      <c r="AG1775" s="2">
        <f>+AD1775*F1775</f>
        <v>315326952</v>
      </c>
      <c r="AH1775" s="2">
        <f>+AE1775*F1775</f>
        <v>44145773.280000009</v>
      </c>
      <c r="AI1775" s="2">
        <f>+AF1775*F1775</f>
        <v>110364433.2</v>
      </c>
      <c r="AJ1775" s="2">
        <f>SUM(AG1775:AI1775)</f>
        <v>469837158.48000002</v>
      </c>
      <c r="AK1775" s="2">
        <f>+AD1775*G1775</f>
        <v>315326952</v>
      </c>
      <c r="AL1775" s="2">
        <f>+AE1775*G1775</f>
        <v>44145773.280000009</v>
      </c>
      <c r="AM1775" s="2">
        <f>+AF1775*G1775</f>
        <v>110364433.2</v>
      </c>
      <c r="AN1775" s="155">
        <f>SUM(AK1775:AM1775)</f>
        <v>469837158.48000002</v>
      </c>
      <c r="AQ1775" s="145" t="s">
        <v>525</v>
      </c>
      <c r="AU1775" s="8" t="str">
        <f>+K1775</f>
        <v>Bao gồm</v>
      </c>
      <c r="AV1775" s="8">
        <f>+L1775</f>
        <v>2260000</v>
      </c>
      <c r="AW1775" s="2">
        <f>+M1775</f>
        <v>2260000</v>
      </c>
      <c r="AX1775" s="8">
        <f>F1775*AW1775</f>
        <v>315326952</v>
      </c>
      <c r="AY1775" s="8">
        <f>IF(AQ1775="CT",7%,5%)*AX1775</f>
        <v>22072886.640000001</v>
      </c>
      <c r="AZ1775" s="8">
        <f>AX1775*2%</f>
        <v>6306539.04</v>
      </c>
      <c r="BA1775" s="8">
        <f>IF(BB1775&gt;0,0,AX1775*5%)</f>
        <v>0</v>
      </c>
      <c r="BB1775" s="8">
        <f>(AX1775-BG1775)*35%</f>
        <v>110364433.19999999</v>
      </c>
      <c r="BC1775" s="8">
        <f>+AX1775+AY1775+AZ1775+BA1775+BB1775</f>
        <v>454070810.88</v>
      </c>
      <c r="BD1775" s="8">
        <f>AX1775-AT1775</f>
        <v>315326952</v>
      </c>
      <c r="BE1775" s="2"/>
      <c r="BH1775" s="2"/>
    </row>
    <row r="1776" spans="1:60" ht="34" hidden="1" outlineLevel="1" x14ac:dyDescent="0.2">
      <c r="A1776" s="1" t="s">
        <v>984</v>
      </c>
      <c r="B1776" s="82">
        <v>36</v>
      </c>
      <c r="C1776" s="144" t="s">
        <v>885</v>
      </c>
      <c r="D1776" s="144"/>
      <c r="E1776" s="82" t="s">
        <v>52</v>
      </c>
      <c r="F1776" s="143">
        <v>186.42500000000001</v>
      </c>
      <c r="G1776" s="142">
        <f>+[2]THKL!F1783</f>
        <v>186.42500000000001</v>
      </c>
      <c r="H1776" s="132"/>
      <c r="I1776" s="132"/>
      <c r="J1776" s="132"/>
      <c r="K1776" s="156">
        <f>$K$152</f>
        <v>198000</v>
      </c>
      <c r="L1776" s="157">
        <f>'[3]BDG (XD)'!$AA$1081</f>
        <v>263876.0280000004</v>
      </c>
      <c r="M1776" s="157">
        <f>SUM(K1776:L1776)</f>
        <v>461876.0280000004</v>
      </c>
      <c r="N1776" s="83">
        <f>IF(V1776&lt;&gt;"VTC VHm",_xlfn.XLOOKUP(Z1776,$AC$4015:$AC$4035,$AD$4015:$AD$4035,0)*M1776,_xlfn.XLOOKUP(Z1776,$AC$4015:$AC$4035,$AD$4015:$AD$4035,0)*L1776)</f>
        <v>92356.609800000137</v>
      </c>
      <c r="O1776" s="83">
        <f>IF(V1776&lt;&gt;"VTC VHm",_xlfn.XLOOKUP(Z1776,$AC$4015:$AC$4035,$AE$4015:$AE$4035,0)*M1776,_xlfn.XLOOKUP(Z1776,$AC$4015:$AC$4035,$AE$4015:$AE$4035,0)*L1776)</f>
        <v>0</v>
      </c>
      <c r="P1776" s="83">
        <f>SUM(N1776:O1776)</f>
        <v>92356.609800000137</v>
      </c>
      <c r="Q1776" s="157">
        <f>M1776*G1776</f>
        <v>86105238.519900084</v>
      </c>
      <c r="R1776" s="157">
        <f>G1776*P1776</f>
        <v>17217580.981965028</v>
      </c>
      <c r="S1776" s="83">
        <f>SUM(Q1776:R1776)</f>
        <v>103322819.50186512</v>
      </c>
      <c r="T1776" s="156" t="s">
        <v>716</v>
      </c>
      <c r="U1776" s="132"/>
      <c r="V1776" s="82" t="s">
        <v>34</v>
      </c>
      <c r="W1776" s="132"/>
      <c r="X1776" s="44" t="s">
        <v>33</v>
      </c>
      <c r="Y1776" s="44"/>
      <c r="Z1776" s="44" t="s">
        <v>16</v>
      </c>
      <c r="AA1776" s="44" t="s">
        <v>80</v>
      </c>
      <c r="AB1776" s="2">
        <v>509490.20067615865</v>
      </c>
      <c r="AC1776" s="2">
        <v>94981710.661052883</v>
      </c>
      <c r="AD1776" s="2">
        <f>+M1776</f>
        <v>461876.0280000004</v>
      </c>
      <c r="AE1776" s="2">
        <f>+AD1776*14%</f>
        <v>64662.64392000006</v>
      </c>
      <c r="AF1776" s="155">
        <f>+AD1776*35%</f>
        <v>161656.60980000012</v>
      </c>
      <c r="AG1776" s="2">
        <f>+AD1776*F1776</f>
        <v>86105238.519900084</v>
      </c>
      <c r="AH1776" s="2">
        <f>+AE1776*F1776</f>
        <v>12054733.392786011</v>
      </c>
      <c r="AI1776" s="2">
        <f>+AF1776*F1776</f>
        <v>30136833.481965024</v>
      </c>
      <c r="AJ1776" s="2">
        <f>SUM(AG1776:AI1776)</f>
        <v>128296805.39465111</v>
      </c>
      <c r="AK1776" s="2">
        <f>+AD1776*G1776</f>
        <v>86105238.519900084</v>
      </c>
      <c r="AL1776" s="2">
        <f>+AE1776*G1776</f>
        <v>12054733.392786011</v>
      </c>
      <c r="AM1776" s="2">
        <f>+AF1776*G1776</f>
        <v>30136833.481965024</v>
      </c>
      <c r="AN1776" s="155">
        <f>SUM(AK1776:AM1776)</f>
        <v>128296805.39465111</v>
      </c>
      <c r="AQ1776" s="145" t="s">
        <v>525</v>
      </c>
      <c r="AU1776" s="8">
        <f>+K1776</f>
        <v>198000</v>
      </c>
      <c r="AV1776" s="8">
        <f>+L1776</f>
        <v>263876.0280000004</v>
      </c>
      <c r="AW1776" s="2">
        <f>+M1776</f>
        <v>461876.0280000004</v>
      </c>
      <c r="AX1776" s="8">
        <f>F1776*AW1776</f>
        <v>86105238.519900084</v>
      </c>
      <c r="AY1776" s="8">
        <f>IF(AQ1776="CT",7%,5%)*AX1776</f>
        <v>6027366.6963930065</v>
      </c>
      <c r="AZ1776" s="8">
        <f>AX1776*2%</f>
        <v>1722104.7703980017</v>
      </c>
      <c r="BA1776" s="8">
        <f>IF(BB1776&gt;0,0,AX1776*5%)</f>
        <v>0</v>
      </c>
      <c r="BB1776" s="8">
        <f>(AX1776-BG1776)*35%</f>
        <v>30136833.481965028</v>
      </c>
      <c r="BC1776" s="8">
        <f>+AX1776+AY1776+AZ1776+BA1776+BB1776</f>
        <v>123991543.46865612</v>
      </c>
      <c r="BD1776" s="8">
        <f>AX1776-AT1776</f>
        <v>86105238.519900084</v>
      </c>
      <c r="BE1776" s="2"/>
      <c r="BH1776" s="2"/>
    </row>
    <row r="1777" spans="1:60" ht="17" hidden="1" outlineLevel="1" x14ac:dyDescent="0.2">
      <c r="A1777" s="1" t="s">
        <v>108</v>
      </c>
      <c r="B1777" s="82">
        <v>37</v>
      </c>
      <c r="C1777" s="144" t="s">
        <v>983</v>
      </c>
      <c r="D1777" s="144"/>
      <c r="E1777" s="82" t="s">
        <v>129</v>
      </c>
      <c r="F1777" s="143">
        <v>211.47200000000001</v>
      </c>
      <c r="G1777" s="142">
        <f>+[2]THKL!F1784</f>
        <v>211.47200000000001</v>
      </c>
      <c r="H1777" s="132"/>
      <c r="I1777" s="132"/>
      <c r="J1777" s="132"/>
      <c r="K1777" s="156" t="str">
        <f>$K$168</f>
        <v>Bao gồm</v>
      </c>
      <c r="L1777" s="157">
        <f>$L$168</f>
        <v>125000</v>
      </c>
      <c r="M1777" s="157">
        <f>SUM(K1777:L1777)</f>
        <v>125000</v>
      </c>
      <c r="N1777" s="83">
        <f>IF(V1777&lt;&gt;"VTC VHm",_xlfn.XLOOKUP(Z1777,$AC$4015:$AC$4035,$AD$4015:$AD$4035,0)*M1777,_xlfn.XLOOKUP(Z1777,$AC$4015:$AC$4035,$AD$4015:$AD$4035,0)*L1777)</f>
        <v>0</v>
      </c>
      <c r="O1777" s="83">
        <f>IF(V1777&lt;&gt;"VTC VHm",_xlfn.XLOOKUP(Z1777,$AC$4015:$AC$4035,$AE$4015:$AE$4035,0)*M1777,_xlfn.XLOOKUP(Z1777,$AC$4015:$AC$4035,$AE$4015:$AE$4035,0)*L1777)</f>
        <v>0</v>
      </c>
      <c r="P1777" s="83">
        <f>SUM(N1777:O1777)</f>
        <v>0</v>
      </c>
      <c r="Q1777" s="157">
        <f>M1777*G1777</f>
        <v>26434000</v>
      </c>
      <c r="R1777" s="157">
        <f>G1777*P1777</f>
        <v>0</v>
      </c>
      <c r="S1777" s="83">
        <f>SUM(Q1777:R1777)</f>
        <v>26434000</v>
      </c>
      <c r="T1777" s="156" t="s">
        <v>688</v>
      </c>
      <c r="U1777" s="132"/>
      <c r="V1777" s="132"/>
      <c r="W1777" s="132"/>
      <c r="X1777" s="44" t="s">
        <v>33</v>
      </c>
      <c r="Y1777" s="44"/>
      <c r="Z1777" s="44" t="s">
        <v>3</v>
      </c>
      <c r="AA1777" s="44" t="s">
        <v>80</v>
      </c>
      <c r="AB1777" s="2">
        <v>88952.324999999997</v>
      </c>
      <c r="AC1777" s="2">
        <v>18810926.0724</v>
      </c>
      <c r="AD1777" s="2">
        <f>+M1777</f>
        <v>125000</v>
      </c>
      <c r="AE1777" s="2">
        <f>+AD1777*14%</f>
        <v>17500</v>
      </c>
      <c r="AF1777" s="155">
        <f>+AD1777*35%</f>
        <v>43750</v>
      </c>
      <c r="AG1777" s="2">
        <f>+AD1777*F1777</f>
        <v>26434000</v>
      </c>
      <c r="AH1777" s="2">
        <f>+AE1777*F1777</f>
        <v>3700760</v>
      </c>
      <c r="AI1777" s="2">
        <f>+AF1777*F1777</f>
        <v>9251900</v>
      </c>
      <c r="AJ1777" s="2">
        <f>SUM(AG1777:AI1777)</f>
        <v>39386660</v>
      </c>
      <c r="AK1777" s="2">
        <f>+AD1777*G1777</f>
        <v>26434000</v>
      </c>
      <c r="AL1777" s="2">
        <f>+AE1777*G1777</f>
        <v>3700760</v>
      </c>
      <c r="AM1777" s="2">
        <f>+AF1777*G1777</f>
        <v>9251900</v>
      </c>
      <c r="AN1777" s="155">
        <f>SUM(AK1777:AM1777)</f>
        <v>39386660</v>
      </c>
      <c r="AQ1777" s="145" t="s">
        <v>525</v>
      </c>
      <c r="AU1777" s="8" t="str">
        <f>+K1777</f>
        <v>Bao gồm</v>
      </c>
      <c r="AV1777" s="8">
        <f>+L1777</f>
        <v>125000</v>
      </c>
      <c r="AW1777" s="2">
        <f>+M1777</f>
        <v>125000</v>
      </c>
      <c r="AX1777" s="8">
        <f>F1777*AW1777</f>
        <v>26434000</v>
      </c>
      <c r="AY1777" s="8">
        <f>IF(AQ1777="CT",7%,5%)*AX1777</f>
        <v>1850380.0000000002</v>
      </c>
      <c r="AZ1777" s="8">
        <f>AX1777*2%</f>
        <v>528680</v>
      </c>
      <c r="BA1777" s="8">
        <f>IF(BB1777&gt;0,0,AX1777*5%)</f>
        <v>0</v>
      </c>
      <c r="BB1777" s="8">
        <f>(AX1777-BG1777)*35%</f>
        <v>9251900</v>
      </c>
      <c r="BC1777" s="8">
        <f>+AX1777+AY1777+AZ1777+BA1777+BB1777</f>
        <v>38064960</v>
      </c>
      <c r="BD1777" s="8">
        <f>AX1777-AT1777</f>
        <v>26434000</v>
      </c>
      <c r="BE1777" s="2"/>
      <c r="BH1777" s="2"/>
    </row>
    <row r="1778" spans="1:60" s="92" customFormat="1" ht="17" collapsed="1" x14ac:dyDescent="0.2">
      <c r="B1778" s="163"/>
      <c r="C1778" s="164" t="s">
        <v>109</v>
      </c>
      <c r="D1778" s="164"/>
      <c r="E1778" s="163"/>
      <c r="F1778" s="162"/>
      <c r="G1778" s="149">
        <f>+[2]THKL!F1785</f>
        <v>0</v>
      </c>
      <c r="H1778" s="158"/>
      <c r="I1778" s="158"/>
      <c r="J1778" s="158"/>
      <c r="K1778" s="159"/>
      <c r="L1778" s="161"/>
      <c r="M1778" s="161">
        <f>SUM(K1778:L1778)</f>
        <v>0</v>
      </c>
      <c r="N1778" s="83">
        <f>IF(V1778&lt;&gt;"VTC VHm",_xlfn.XLOOKUP(Z1778,$AC$4015:$AC$4035,$AD$4015:$AD$4035,0)*M1778,_xlfn.XLOOKUP(Z1778,$AC$4015:$AC$4035,$AD$4015:$AD$4035,0)*L1778)</f>
        <v>0</v>
      </c>
      <c r="O1778" s="83">
        <f>IF(V1778&lt;&gt;"VTC VHm",_xlfn.XLOOKUP(Z1778,$AC$4015:$AC$4035,$AE$4015:$AE$4035,0)*M1778,_xlfn.XLOOKUP(Z1778,$AC$4015:$AC$4035,$AE$4015:$AE$4035,0)*L1778)</f>
        <v>0</v>
      </c>
      <c r="P1778" s="160">
        <f>SUM(N1778:O1778)</f>
        <v>0</v>
      </c>
      <c r="Q1778" s="161">
        <f>M1778*G1778</f>
        <v>0</v>
      </c>
      <c r="R1778" s="161">
        <f>G1778*P1778</f>
        <v>0</v>
      </c>
      <c r="S1778" s="160">
        <f>SUM(Q1778:R1778)</f>
        <v>0</v>
      </c>
      <c r="T1778" s="159"/>
      <c r="U1778" s="158"/>
      <c r="V1778" s="158"/>
      <c r="W1778" s="158"/>
      <c r="X1778" s="94" t="s">
        <v>33</v>
      </c>
      <c r="Y1778" s="94"/>
      <c r="Z1778" s="94"/>
      <c r="AA1778" s="44" t="s">
        <v>80</v>
      </c>
      <c r="AB1778" s="2"/>
      <c r="AC1778" s="2">
        <v>0</v>
      </c>
      <c r="AD1778" s="93">
        <f>+M1778</f>
        <v>0</v>
      </c>
      <c r="AE1778" s="93">
        <f>+AD1778*14%</f>
        <v>0</v>
      </c>
      <c r="AF1778" s="93">
        <f>+AD1778*35%</f>
        <v>0</v>
      </c>
      <c r="AG1778" s="93">
        <f>+AD1778*F1778</f>
        <v>0</v>
      </c>
      <c r="AH1778" s="93">
        <f>+AE1778*F1778</f>
        <v>0</v>
      </c>
      <c r="AI1778" s="93">
        <f>+AF1778*F1778</f>
        <v>0</v>
      </c>
      <c r="AJ1778" s="93">
        <f>SUM(AG1778:AI1778)</f>
        <v>0</v>
      </c>
      <c r="AK1778" s="93">
        <f>+AD1778*G1778</f>
        <v>0</v>
      </c>
      <c r="AL1778" s="93">
        <f>+AE1778*G1778</f>
        <v>0</v>
      </c>
      <c r="AM1778" s="93">
        <f>+AF1778*G1778</f>
        <v>0</v>
      </c>
      <c r="AN1778" s="93">
        <f>SUM(AK1778:AM1778)</f>
        <v>0</v>
      </c>
      <c r="AQ1778" s="145" t="s">
        <v>525</v>
      </c>
      <c r="AU1778" s="8">
        <f>+K1778</f>
        <v>0</v>
      </c>
      <c r="AV1778" s="8">
        <f>+L1778</f>
        <v>0</v>
      </c>
      <c r="AW1778" s="2">
        <f>+M1778</f>
        <v>0</v>
      </c>
      <c r="AX1778" s="8">
        <f>F1778*AW1778</f>
        <v>0</v>
      </c>
      <c r="AY1778" s="8">
        <f>IF(AQ1778="CT",7%,5%)*AX1778</f>
        <v>0</v>
      </c>
      <c r="AZ1778" s="8">
        <f>AX1778*2%</f>
        <v>0</v>
      </c>
      <c r="BA1778" s="8">
        <f>IF(BB1778&gt;0,0,AX1778*5%)</f>
        <v>0</v>
      </c>
      <c r="BB1778" s="8">
        <f>(AX1778-BG1778)*35%</f>
        <v>0</v>
      </c>
      <c r="BC1778" s="8">
        <f>+AX1778+AY1778+AZ1778+BA1778+BB1778</f>
        <v>0</v>
      </c>
      <c r="BD1778" s="8">
        <f>AX1778-AT1778</f>
        <v>0</v>
      </c>
      <c r="BE1778" s="2"/>
      <c r="BH1778" s="2"/>
    </row>
    <row r="1779" spans="1:60" ht="17" hidden="1" outlineLevel="1" x14ac:dyDescent="0.2">
      <c r="A1779" s="1" t="s">
        <v>977</v>
      </c>
      <c r="B1779" s="82">
        <v>38</v>
      </c>
      <c r="C1779" s="144" t="s">
        <v>883</v>
      </c>
      <c r="D1779" s="144"/>
      <c r="E1779" s="82" t="s">
        <v>52</v>
      </c>
      <c r="F1779" s="143">
        <v>1567.2950000000001</v>
      </c>
      <c r="G1779" s="142">
        <f>+[2]THKL!F1786</f>
        <v>1567.2950000000001</v>
      </c>
      <c r="H1779" s="176"/>
      <c r="I1779" s="176"/>
      <c r="J1779" s="176"/>
      <c r="K1779" s="156" t="str">
        <f>$K$170</f>
        <v>Bao gồm</v>
      </c>
      <c r="L1779" s="157">
        <f>$L$170</f>
        <v>181350</v>
      </c>
      <c r="M1779" s="157">
        <f>SUM(K1779:L1779)</f>
        <v>181350</v>
      </c>
      <c r="N1779" s="83">
        <f>IF(V1779&lt;&gt;"VTC VHm",_xlfn.XLOOKUP(Z1779,$AC$4015:$AC$4035,$AD$4015:$AD$4035,0)*M1779,_xlfn.XLOOKUP(Z1779,$AC$4015:$AC$4035,$AD$4015:$AD$4035,0)*L1779)</f>
        <v>63472.499999999993</v>
      </c>
      <c r="O1779" s="83">
        <f>IF(V1779&lt;&gt;"VTC VHm",_xlfn.XLOOKUP(Z1779,$AC$4015:$AC$4035,$AE$4015:$AE$4035,0)*M1779,_xlfn.XLOOKUP(Z1779,$AC$4015:$AC$4035,$AE$4015:$AE$4035,0)*L1779)</f>
        <v>0</v>
      </c>
      <c r="P1779" s="83">
        <f>SUM(N1779:O1779)</f>
        <v>63472.499999999993</v>
      </c>
      <c r="Q1779" s="157">
        <f>M1779*G1779</f>
        <v>284228948.25</v>
      </c>
      <c r="R1779" s="157">
        <f>G1779*P1779</f>
        <v>99480131.887499988</v>
      </c>
      <c r="S1779" s="83">
        <f>SUM(Q1779:R1779)</f>
        <v>383709080.13749999</v>
      </c>
      <c r="T1779" s="156" t="s">
        <v>50</v>
      </c>
      <c r="U1779" s="176"/>
      <c r="V1779" s="176"/>
      <c r="W1779" s="176"/>
      <c r="X1779" s="44" t="s">
        <v>33</v>
      </c>
      <c r="Y1779" s="44"/>
      <c r="Z1779" s="44" t="s">
        <v>14</v>
      </c>
      <c r="AA1779" s="44" t="s">
        <v>80</v>
      </c>
      <c r="AB1779" s="2">
        <v>299480.18301011249</v>
      </c>
      <c r="AC1779" s="2">
        <v>469373793.43083429</v>
      </c>
      <c r="AD1779" s="2">
        <f>+M1779</f>
        <v>181350</v>
      </c>
      <c r="AE1779" s="2">
        <f>+AD1779*14%</f>
        <v>25389.000000000004</v>
      </c>
      <c r="AF1779" s="155">
        <f>+AD1779*35%</f>
        <v>63472.499999999993</v>
      </c>
      <c r="AG1779" s="2">
        <f>+AD1779*F1779</f>
        <v>284228948.25</v>
      </c>
      <c r="AH1779" s="2">
        <f>+AE1779*F1779</f>
        <v>39792052.75500001</v>
      </c>
      <c r="AI1779" s="2">
        <f>+AF1779*F1779</f>
        <v>99480131.887499988</v>
      </c>
      <c r="AJ1779" s="2">
        <f>SUM(AG1779:AI1779)</f>
        <v>423501132.89249998</v>
      </c>
      <c r="AK1779" s="2">
        <f>+AD1779*G1779</f>
        <v>284228948.25</v>
      </c>
      <c r="AL1779" s="2">
        <f>+AE1779*G1779</f>
        <v>39792052.75500001</v>
      </c>
      <c r="AM1779" s="2">
        <f>+AF1779*G1779</f>
        <v>99480131.887499988</v>
      </c>
      <c r="AN1779" s="155">
        <f>SUM(AK1779:AM1779)</f>
        <v>423501132.89249998</v>
      </c>
      <c r="AQ1779" s="145" t="s">
        <v>525</v>
      </c>
      <c r="AU1779" s="8" t="str">
        <f>+K1779</f>
        <v>Bao gồm</v>
      </c>
      <c r="AV1779" s="8">
        <f>+L1779</f>
        <v>181350</v>
      </c>
      <c r="AW1779" s="2">
        <f>+M1779</f>
        <v>181350</v>
      </c>
      <c r="AX1779" s="8">
        <f>F1779*AW1779</f>
        <v>284228948.25</v>
      </c>
      <c r="AY1779" s="8">
        <f>IF(AQ1779="CT",7%,5%)*AX1779</f>
        <v>19896026.377500001</v>
      </c>
      <c r="AZ1779" s="8">
        <f>AX1779*2%</f>
        <v>5684578.9649999999</v>
      </c>
      <c r="BA1779" s="8">
        <f>IF(BB1779&gt;0,0,AX1779*5%)</f>
        <v>0</v>
      </c>
      <c r="BB1779" s="8">
        <f>(AX1779-BG1779)*35%</f>
        <v>99480131.887499988</v>
      </c>
      <c r="BC1779" s="8">
        <f>+AX1779+AY1779+AZ1779+BA1779+BB1779</f>
        <v>409289685.47999996</v>
      </c>
      <c r="BD1779" s="8">
        <f>AX1779-AT1779</f>
        <v>284228948.25</v>
      </c>
      <c r="BE1779" s="2"/>
      <c r="BH1779" s="2"/>
    </row>
    <row r="1780" spans="1:60" ht="17" hidden="1" outlineLevel="1" x14ac:dyDescent="0.2">
      <c r="A1780" s="1" t="s">
        <v>982</v>
      </c>
      <c r="B1780" s="82">
        <v>39</v>
      </c>
      <c r="C1780" s="144" t="s">
        <v>882</v>
      </c>
      <c r="D1780" s="144"/>
      <c r="E1780" s="82" t="s">
        <v>52</v>
      </c>
      <c r="F1780" s="143">
        <v>2811.8</v>
      </c>
      <c r="G1780" s="142">
        <f>+[2]THKL!F1787</f>
        <v>2811.8</v>
      </c>
      <c r="H1780" s="176"/>
      <c r="I1780" s="176"/>
      <c r="J1780" s="176"/>
      <c r="K1780" s="156" t="str">
        <f>$K$171</f>
        <v>Bao gồm</v>
      </c>
      <c r="L1780" s="157">
        <f>$L$171</f>
        <v>164799.99999999997</v>
      </c>
      <c r="M1780" s="157">
        <f>SUM(K1780:L1780)</f>
        <v>164799.99999999997</v>
      </c>
      <c r="N1780" s="83">
        <f>IF(V1780&lt;&gt;"VTC VHm",_xlfn.XLOOKUP(Z1780,$AC$4015:$AC$4035,$AD$4015:$AD$4035,0)*M1780,_xlfn.XLOOKUP(Z1780,$AC$4015:$AC$4035,$AD$4015:$AD$4035,0)*L1780)</f>
        <v>57679.999999999985</v>
      </c>
      <c r="O1780" s="83">
        <f>IF(V1780&lt;&gt;"VTC VHm",_xlfn.XLOOKUP(Z1780,$AC$4015:$AC$4035,$AE$4015:$AE$4035,0)*M1780,_xlfn.XLOOKUP(Z1780,$AC$4015:$AC$4035,$AE$4015:$AE$4035,0)*L1780)</f>
        <v>0</v>
      </c>
      <c r="P1780" s="83">
        <f>SUM(N1780:O1780)</f>
        <v>57679.999999999985</v>
      </c>
      <c r="Q1780" s="157">
        <f>M1780*G1780</f>
        <v>463384639.99999994</v>
      </c>
      <c r="R1780" s="157">
        <f>G1780*P1780</f>
        <v>162184623.99999997</v>
      </c>
      <c r="S1780" s="83">
        <f>SUM(Q1780:R1780)</f>
        <v>625569263.99999988</v>
      </c>
      <c r="T1780" s="156" t="s">
        <v>50</v>
      </c>
      <c r="U1780" s="176"/>
      <c r="V1780" s="176"/>
      <c r="W1780" s="176"/>
      <c r="X1780" s="44" t="s">
        <v>33</v>
      </c>
      <c r="Y1780" s="44"/>
      <c r="Z1780" s="44" t="s">
        <v>14</v>
      </c>
      <c r="AA1780" s="44" t="s">
        <v>80</v>
      </c>
      <c r="AB1780" s="2">
        <v>222853.28658648004</v>
      </c>
      <c r="AC1780" s="2">
        <v>626618871.22386467</v>
      </c>
      <c r="AD1780" s="2">
        <f>+M1780</f>
        <v>164799.99999999997</v>
      </c>
      <c r="AE1780" s="2">
        <f>+AD1780*14%</f>
        <v>23071.999999999996</v>
      </c>
      <c r="AF1780" s="155">
        <f>+AD1780*35%</f>
        <v>57679.999999999985</v>
      </c>
      <c r="AG1780" s="2">
        <f>+AD1780*F1780</f>
        <v>463384639.99999994</v>
      </c>
      <c r="AH1780" s="2">
        <f>+AE1780*F1780</f>
        <v>64873849.599999994</v>
      </c>
      <c r="AI1780" s="2">
        <f>+AF1780*F1780</f>
        <v>162184623.99999997</v>
      </c>
      <c r="AJ1780" s="2">
        <f>SUM(AG1780:AI1780)</f>
        <v>690443113.5999999</v>
      </c>
      <c r="AK1780" s="2">
        <f>+AD1780*G1780</f>
        <v>463384639.99999994</v>
      </c>
      <c r="AL1780" s="2">
        <f>+AE1780*G1780</f>
        <v>64873849.599999994</v>
      </c>
      <c r="AM1780" s="2">
        <f>+AF1780*G1780</f>
        <v>162184623.99999997</v>
      </c>
      <c r="AN1780" s="155">
        <f>SUM(AK1780:AM1780)</f>
        <v>690443113.5999999</v>
      </c>
      <c r="AQ1780" s="145" t="s">
        <v>525</v>
      </c>
      <c r="AU1780" s="8" t="str">
        <f>+K1780</f>
        <v>Bao gồm</v>
      </c>
      <c r="AV1780" s="8">
        <f>+L1780</f>
        <v>164799.99999999997</v>
      </c>
      <c r="AW1780" s="2">
        <f>+M1780</f>
        <v>164799.99999999997</v>
      </c>
      <c r="AX1780" s="8">
        <f>F1780*AW1780</f>
        <v>463384639.99999994</v>
      </c>
      <c r="AY1780" s="8">
        <f>IF(AQ1780="CT",7%,5%)*AX1780</f>
        <v>32436924.800000001</v>
      </c>
      <c r="AZ1780" s="8">
        <f>AX1780*2%</f>
        <v>9267692.7999999989</v>
      </c>
      <c r="BA1780" s="8">
        <f>IF(BB1780&gt;0,0,AX1780*5%)</f>
        <v>0</v>
      </c>
      <c r="BB1780" s="8">
        <f>(AX1780-BG1780)*35%</f>
        <v>162184623.99999997</v>
      </c>
      <c r="BC1780" s="8">
        <f>+AX1780+AY1780+AZ1780+BA1780+BB1780</f>
        <v>667273881.5999999</v>
      </c>
      <c r="BD1780" s="8">
        <f>AX1780-AT1780</f>
        <v>463384639.99999994</v>
      </c>
      <c r="BE1780" s="2"/>
      <c r="BH1780" s="2"/>
    </row>
    <row r="1781" spans="1:60" ht="17" hidden="1" outlineLevel="1" x14ac:dyDescent="0.2">
      <c r="A1781" s="1" t="s">
        <v>977</v>
      </c>
      <c r="B1781" s="82">
        <v>40</v>
      </c>
      <c r="C1781" s="144" t="s">
        <v>880</v>
      </c>
      <c r="D1781" s="144"/>
      <c r="E1781" s="82" t="s">
        <v>52</v>
      </c>
      <c r="F1781" s="143">
        <v>67.905000000000001</v>
      </c>
      <c r="G1781" s="142">
        <f>+[2]THKL!F1788</f>
        <v>67.905000000000001</v>
      </c>
      <c r="H1781" s="132"/>
      <c r="I1781" s="132"/>
      <c r="J1781" s="132"/>
      <c r="K1781" s="156" t="str">
        <f>$K$172</f>
        <v>Bao gồm</v>
      </c>
      <c r="L1781" s="157">
        <f>$L$172</f>
        <v>211081.00000000026</v>
      </c>
      <c r="M1781" s="157">
        <f>SUM(K1781:L1781)</f>
        <v>211081.00000000026</v>
      </c>
      <c r="N1781" s="83">
        <f>IF(V1781&lt;&gt;"VTC VHm",_xlfn.XLOOKUP(Z1781,$AC$4015:$AC$4035,$AD$4015:$AD$4035,0)*M1781,_xlfn.XLOOKUP(Z1781,$AC$4015:$AC$4035,$AD$4015:$AD$4035,0)*L1781)</f>
        <v>73878.350000000093</v>
      </c>
      <c r="O1781" s="83">
        <f>IF(V1781&lt;&gt;"VTC VHm",_xlfn.XLOOKUP(Z1781,$AC$4015:$AC$4035,$AE$4015:$AE$4035,0)*M1781,_xlfn.XLOOKUP(Z1781,$AC$4015:$AC$4035,$AE$4015:$AE$4035,0)*L1781)</f>
        <v>0</v>
      </c>
      <c r="P1781" s="83">
        <f>SUM(N1781:O1781)</f>
        <v>73878.350000000093</v>
      </c>
      <c r="Q1781" s="157">
        <f>M1781*G1781</f>
        <v>14333455.305000018</v>
      </c>
      <c r="R1781" s="157">
        <f>G1781*P1781</f>
        <v>5016709.3567500068</v>
      </c>
      <c r="S1781" s="83">
        <f>SUM(Q1781:R1781)</f>
        <v>19350164.661750026</v>
      </c>
      <c r="T1781" s="156" t="s">
        <v>50</v>
      </c>
      <c r="U1781" s="132"/>
      <c r="V1781" s="132"/>
      <c r="W1781" s="132"/>
      <c r="X1781" s="44" t="s">
        <v>33</v>
      </c>
      <c r="Y1781" s="44"/>
      <c r="Z1781" s="44" t="s">
        <v>14</v>
      </c>
      <c r="AA1781" s="44" t="s">
        <v>80</v>
      </c>
      <c r="AB1781" s="2">
        <v>326833.02294761251</v>
      </c>
      <c r="AC1781" s="2">
        <v>22193596.423257627</v>
      </c>
      <c r="AD1781" s="2">
        <f>+M1781</f>
        <v>211081.00000000026</v>
      </c>
      <c r="AE1781" s="2">
        <f>+AD1781*14%</f>
        <v>29551.34000000004</v>
      </c>
      <c r="AF1781" s="155">
        <f>+AD1781*35%</f>
        <v>73878.350000000093</v>
      </c>
      <c r="AG1781" s="2">
        <f>+AD1781*F1781</f>
        <v>14333455.305000018</v>
      </c>
      <c r="AH1781" s="2">
        <f>+AE1781*F1781</f>
        <v>2006683.7427000029</v>
      </c>
      <c r="AI1781" s="2">
        <f>+AF1781*F1781</f>
        <v>5016709.3567500068</v>
      </c>
      <c r="AJ1781" s="2">
        <f>SUM(AG1781:AI1781)</f>
        <v>21356848.404450029</v>
      </c>
      <c r="AK1781" s="2">
        <f>+AD1781*G1781</f>
        <v>14333455.305000018</v>
      </c>
      <c r="AL1781" s="2">
        <f>+AE1781*G1781</f>
        <v>2006683.7427000029</v>
      </c>
      <c r="AM1781" s="2">
        <f>+AF1781*G1781</f>
        <v>5016709.3567500068</v>
      </c>
      <c r="AN1781" s="155">
        <f>SUM(AK1781:AM1781)</f>
        <v>21356848.404450029</v>
      </c>
      <c r="AQ1781" s="145" t="s">
        <v>525</v>
      </c>
      <c r="AU1781" s="8" t="str">
        <f>+K1781</f>
        <v>Bao gồm</v>
      </c>
      <c r="AV1781" s="8">
        <f>+L1781</f>
        <v>211081.00000000026</v>
      </c>
      <c r="AW1781" s="2">
        <f>+M1781</f>
        <v>211081.00000000026</v>
      </c>
      <c r="AX1781" s="8">
        <f>F1781*AW1781</f>
        <v>14333455.305000018</v>
      </c>
      <c r="AY1781" s="8">
        <f>IF(AQ1781="CT",7%,5%)*AX1781</f>
        <v>1003341.8713500014</v>
      </c>
      <c r="AZ1781" s="8">
        <f>AX1781*2%</f>
        <v>286669.10610000038</v>
      </c>
      <c r="BA1781" s="8">
        <f>IF(BB1781&gt;0,0,AX1781*5%)</f>
        <v>0</v>
      </c>
      <c r="BB1781" s="8">
        <f>(AX1781-BG1781)*35%</f>
        <v>5016709.3567500059</v>
      </c>
      <c r="BC1781" s="8">
        <f>+AX1781+AY1781+AZ1781+BA1781+BB1781</f>
        <v>20640175.639200024</v>
      </c>
      <c r="BD1781" s="8">
        <f>AX1781-AT1781</f>
        <v>14333455.305000018</v>
      </c>
      <c r="BE1781" s="2"/>
      <c r="BH1781" s="2"/>
    </row>
    <row r="1782" spans="1:60" ht="17" hidden="1" outlineLevel="1" x14ac:dyDescent="0.2">
      <c r="A1782" s="1" t="s">
        <v>976</v>
      </c>
      <c r="B1782" s="82">
        <v>41</v>
      </c>
      <c r="C1782" s="144" t="s">
        <v>881</v>
      </c>
      <c r="D1782" s="144"/>
      <c r="E1782" s="82" t="s">
        <v>52</v>
      </c>
      <c r="F1782" s="143">
        <v>1635.2</v>
      </c>
      <c r="G1782" s="142">
        <f>+[2]THKL!F1789</f>
        <v>1635.2</v>
      </c>
      <c r="H1782" s="176"/>
      <c r="I1782" s="176"/>
      <c r="J1782" s="176"/>
      <c r="K1782" s="156" t="str">
        <f>$K$129</f>
        <v>Bao gồm</v>
      </c>
      <c r="L1782" s="244">
        <f>$L$129</f>
        <v>21438.4656</v>
      </c>
      <c r="M1782" s="157">
        <f>SUM(K1782:L1782)</f>
        <v>21438.4656</v>
      </c>
      <c r="N1782" s="83">
        <f>IF(V1782&lt;&gt;"VTC VHm",_xlfn.XLOOKUP(Z1782,$AC$4015:$AC$4035,$AD$4015:$AD$4035,0)*M1782,_xlfn.XLOOKUP(Z1782,$AC$4015:$AC$4035,$AD$4015:$AD$4035,0)*L1782)</f>
        <v>7503.4629599999989</v>
      </c>
      <c r="O1782" s="83">
        <f>IF(V1782&lt;&gt;"VTC VHm",_xlfn.XLOOKUP(Z1782,$AC$4015:$AC$4035,$AE$4015:$AE$4035,0)*M1782,_xlfn.XLOOKUP(Z1782,$AC$4015:$AC$4035,$AE$4015:$AE$4035,0)*L1782)</f>
        <v>0</v>
      </c>
      <c r="P1782" s="83">
        <f>SUM(N1782:O1782)</f>
        <v>7503.4629599999989</v>
      </c>
      <c r="Q1782" s="157">
        <f>M1782*G1782</f>
        <v>35056178.94912</v>
      </c>
      <c r="R1782" s="157">
        <f>G1782*P1782</f>
        <v>12269662.632191999</v>
      </c>
      <c r="S1782" s="83">
        <f>SUM(Q1782:R1782)</f>
        <v>47325841.581312001</v>
      </c>
      <c r="T1782" s="165" t="s">
        <v>100</v>
      </c>
      <c r="U1782" s="176"/>
      <c r="V1782" s="176"/>
      <c r="W1782" s="176"/>
      <c r="X1782" s="44" t="s">
        <v>33</v>
      </c>
      <c r="Y1782" s="44"/>
      <c r="Z1782" s="44" t="s">
        <v>14</v>
      </c>
      <c r="AA1782" s="44" t="s">
        <v>80</v>
      </c>
      <c r="AB1782" s="2">
        <v>48568.255241112754</v>
      </c>
      <c r="AC1782" s="2">
        <v>79418810.970267579</v>
      </c>
      <c r="AD1782" s="2">
        <f>+M1782</f>
        <v>21438.4656</v>
      </c>
      <c r="AE1782" s="2">
        <f>+AD1782*14%</f>
        <v>3001.3851840000002</v>
      </c>
      <c r="AF1782" s="155">
        <f>+AD1782*35%</f>
        <v>7503.4629599999989</v>
      </c>
      <c r="AG1782" s="2">
        <f>+AD1782*F1782</f>
        <v>35056178.94912</v>
      </c>
      <c r="AH1782" s="2">
        <f>+AE1782*F1782</f>
        <v>4907865.0528768003</v>
      </c>
      <c r="AI1782" s="2">
        <f>+AF1782*F1782</f>
        <v>12269662.632191999</v>
      </c>
      <c r="AJ1782" s="2">
        <f>SUM(AG1782:AI1782)</f>
        <v>52233706.634188801</v>
      </c>
      <c r="AK1782" s="2">
        <f>+AD1782*G1782</f>
        <v>35056178.94912</v>
      </c>
      <c r="AL1782" s="2">
        <f>+AE1782*G1782</f>
        <v>4907865.0528768003</v>
      </c>
      <c r="AM1782" s="2">
        <f>+AF1782*G1782</f>
        <v>12269662.632191999</v>
      </c>
      <c r="AN1782" s="155">
        <f>SUM(AK1782:AM1782)</f>
        <v>52233706.634188801</v>
      </c>
      <c r="AQ1782" s="145" t="s">
        <v>525</v>
      </c>
      <c r="AU1782" s="8" t="str">
        <f>+K1782</f>
        <v>Bao gồm</v>
      </c>
      <c r="AV1782" s="8">
        <f>+L1782</f>
        <v>21438.4656</v>
      </c>
      <c r="AW1782" s="2">
        <f>+M1782</f>
        <v>21438.4656</v>
      </c>
      <c r="AX1782" s="8">
        <f>F1782*AW1782</f>
        <v>35056178.94912</v>
      </c>
      <c r="AY1782" s="8">
        <f>IF(AQ1782="CT",7%,5%)*AX1782</f>
        <v>2453932.5264384001</v>
      </c>
      <c r="AZ1782" s="8">
        <f>AX1782*2%</f>
        <v>701123.57898240001</v>
      </c>
      <c r="BA1782" s="8">
        <f>IF(BB1782&gt;0,0,AX1782*5%)</f>
        <v>0</v>
      </c>
      <c r="BB1782" s="8">
        <f>(AX1782-BG1782)*35%</f>
        <v>12269662.632191999</v>
      </c>
      <c r="BC1782" s="8">
        <f>+AX1782+AY1782+AZ1782+BA1782+BB1782</f>
        <v>50480897.686732799</v>
      </c>
      <c r="BD1782" s="8">
        <f>AX1782-AT1782</f>
        <v>35056178.94912</v>
      </c>
      <c r="BE1782" s="2"/>
      <c r="BH1782" s="2"/>
    </row>
    <row r="1783" spans="1:60" ht="34" hidden="1" outlineLevel="1" x14ac:dyDescent="0.2">
      <c r="A1783" s="1" t="s">
        <v>975</v>
      </c>
      <c r="B1783" s="82">
        <v>42</v>
      </c>
      <c r="C1783" s="144" t="s">
        <v>740</v>
      </c>
      <c r="D1783" s="144"/>
      <c r="E1783" s="82" t="s">
        <v>52</v>
      </c>
      <c r="F1783" s="143">
        <v>1635.2</v>
      </c>
      <c r="G1783" s="142">
        <f>+[2]THKL!F1790</f>
        <v>1635.2</v>
      </c>
      <c r="H1783" s="176"/>
      <c r="I1783" s="176"/>
      <c r="J1783" s="176"/>
      <c r="K1783" s="156" t="str">
        <f>$K$131</f>
        <v>Bao gồm</v>
      </c>
      <c r="L1783" s="157">
        <f>$L$131</f>
        <v>41916.36</v>
      </c>
      <c r="M1783" s="157">
        <f>SUM(K1783:L1783)</f>
        <v>41916.36</v>
      </c>
      <c r="N1783" s="83">
        <f>IF(V1783&lt;&gt;"VTC VHm",_xlfn.XLOOKUP(Z1783,$AC$4015:$AC$4035,$AD$4015:$AD$4035,0)*M1783,_xlfn.XLOOKUP(Z1783,$AC$4015:$AC$4035,$AD$4015:$AD$4035,0)*L1783)</f>
        <v>14670.725999999999</v>
      </c>
      <c r="O1783" s="83">
        <f>IF(V1783&lt;&gt;"VTC VHm",_xlfn.XLOOKUP(Z1783,$AC$4015:$AC$4035,$AE$4015:$AE$4035,0)*M1783,_xlfn.XLOOKUP(Z1783,$AC$4015:$AC$4035,$AE$4015:$AE$4035,0)*L1783)</f>
        <v>0</v>
      </c>
      <c r="P1783" s="83">
        <f>SUM(N1783:O1783)</f>
        <v>14670.725999999999</v>
      </c>
      <c r="Q1783" s="157">
        <f>M1783*G1783</f>
        <v>68541631.872000009</v>
      </c>
      <c r="R1783" s="157">
        <f>G1783*P1783</f>
        <v>23989571.155199997</v>
      </c>
      <c r="S1783" s="83">
        <f>SUM(Q1783:R1783)</f>
        <v>92531203.027200013</v>
      </c>
      <c r="T1783" s="156" t="s">
        <v>50</v>
      </c>
      <c r="U1783" s="176"/>
      <c r="V1783" s="176"/>
      <c r="W1783" s="176"/>
      <c r="X1783" s="44" t="s">
        <v>33</v>
      </c>
      <c r="Y1783" s="44"/>
      <c r="Z1783" s="44" t="s">
        <v>14</v>
      </c>
      <c r="AA1783" s="44" t="s">
        <v>80</v>
      </c>
      <c r="AB1783" s="2">
        <v>102887.81838657794</v>
      </c>
      <c r="AC1783" s="2">
        <v>168242160.62573224</v>
      </c>
      <c r="AD1783" s="2">
        <f>+M1783</f>
        <v>41916.36</v>
      </c>
      <c r="AE1783" s="2">
        <f>+AD1783*14%</f>
        <v>5868.2904000000008</v>
      </c>
      <c r="AF1783" s="155">
        <f>+AD1783*35%</f>
        <v>14670.725999999999</v>
      </c>
      <c r="AG1783" s="2">
        <f>+AD1783*F1783</f>
        <v>68541631.872000009</v>
      </c>
      <c r="AH1783" s="2">
        <f>+AE1783*F1783</f>
        <v>9595828.4620800018</v>
      </c>
      <c r="AI1783" s="2">
        <f>+AF1783*F1783</f>
        <v>23989571.155199997</v>
      </c>
      <c r="AJ1783" s="2">
        <f>SUM(AG1783:AI1783)</f>
        <v>102127031.48928002</v>
      </c>
      <c r="AK1783" s="2">
        <f>+AD1783*G1783</f>
        <v>68541631.872000009</v>
      </c>
      <c r="AL1783" s="2">
        <f>+AE1783*G1783</f>
        <v>9595828.4620800018</v>
      </c>
      <c r="AM1783" s="2">
        <f>+AF1783*G1783</f>
        <v>23989571.155199997</v>
      </c>
      <c r="AN1783" s="155">
        <f>SUM(AK1783:AM1783)</f>
        <v>102127031.48928002</v>
      </c>
      <c r="AQ1783" s="145" t="s">
        <v>525</v>
      </c>
      <c r="AU1783" s="8" t="str">
        <f>+K1783</f>
        <v>Bao gồm</v>
      </c>
      <c r="AV1783" s="8">
        <f>+L1783</f>
        <v>41916.36</v>
      </c>
      <c r="AW1783" s="2">
        <f>+M1783</f>
        <v>41916.36</v>
      </c>
      <c r="AX1783" s="8">
        <f>F1783*AW1783</f>
        <v>68541631.872000009</v>
      </c>
      <c r="AY1783" s="8">
        <f>IF(AQ1783="CT",7%,5%)*AX1783</f>
        <v>4797914.2310400009</v>
      </c>
      <c r="AZ1783" s="8">
        <f>AX1783*2%</f>
        <v>1370832.6374400002</v>
      </c>
      <c r="BA1783" s="8">
        <f>IF(BB1783&gt;0,0,AX1783*5%)</f>
        <v>0</v>
      </c>
      <c r="BB1783" s="8">
        <f>(AX1783-BG1783)*35%</f>
        <v>23989571.155200001</v>
      </c>
      <c r="BC1783" s="8">
        <f>+AX1783+AY1783+AZ1783+BA1783+BB1783</f>
        <v>98699949.89568001</v>
      </c>
      <c r="BD1783" s="8">
        <f>AX1783-AT1783</f>
        <v>68541631.872000009</v>
      </c>
      <c r="BE1783" s="2"/>
      <c r="BH1783" s="2"/>
    </row>
    <row r="1784" spans="1:60" ht="17" hidden="1" outlineLevel="1" x14ac:dyDescent="0.2">
      <c r="A1784" s="1" t="s">
        <v>82</v>
      </c>
      <c r="B1784" s="82">
        <v>43</v>
      </c>
      <c r="C1784" s="144" t="s">
        <v>724</v>
      </c>
      <c r="D1784" s="144"/>
      <c r="E1784" s="82" t="s">
        <v>85</v>
      </c>
      <c r="F1784" s="143">
        <v>80</v>
      </c>
      <c r="G1784" s="142">
        <f>+[2]THKL!F1791</f>
        <v>80</v>
      </c>
      <c r="H1784" s="132"/>
      <c r="I1784" s="132"/>
      <c r="J1784" s="132"/>
      <c r="K1784" s="156" t="str">
        <f>$K$175</f>
        <v>Bao gồm</v>
      </c>
      <c r="L1784" s="157">
        <f>$L$175</f>
        <v>360000</v>
      </c>
      <c r="M1784" s="157">
        <f>SUM(K1784:L1784)</f>
        <v>360000</v>
      </c>
      <c r="N1784" s="83">
        <f>IF(V1784&lt;&gt;"VTC VHm",_xlfn.XLOOKUP(Z1784,$AC$4015:$AC$4035,$AD$4015:$AD$4035,0)*M1784,_xlfn.XLOOKUP(Z1784,$AC$4015:$AC$4035,$AD$4015:$AD$4035,0)*L1784)</f>
        <v>125999.99999999999</v>
      </c>
      <c r="O1784" s="83">
        <f>IF(V1784&lt;&gt;"VTC VHm",_xlfn.XLOOKUP(Z1784,$AC$4015:$AC$4035,$AE$4015:$AE$4035,0)*M1784,_xlfn.XLOOKUP(Z1784,$AC$4015:$AC$4035,$AE$4015:$AE$4035,0)*L1784)</f>
        <v>0</v>
      </c>
      <c r="P1784" s="83">
        <f>SUM(N1784:O1784)</f>
        <v>125999.99999999999</v>
      </c>
      <c r="Q1784" s="157">
        <f>M1784*G1784</f>
        <v>28800000</v>
      </c>
      <c r="R1784" s="157">
        <f>G1784*P1784</f>
        <v>10079999.999999998</v>
      </c>
      <c r="S1784" s="83">
        <f>SUM(Q1784:R1784)</f>
        <v>38880000</v>
      </c>
      <c r="T1784" s="156" t="s">
        <v>50</v>
      </c>
      <c r="U1784" s="132"/>
      <c r="V1784" s="132"/>
      <c r="W1784" s="132"/>
      <c r="X1784" s="44" t="s">
        <v>33</v>
      </c>
      <c r="Y1784" s="44"/>
      <c r="Z1784" s="44" t="s">
        <v>14</v>
      </c>
      <c r="AA1784" s="44" t="s">
        <v>80</v>
      </c>
      <c r="AB1784" s="2">
        <v>211839.96198750002</v>
      </c>
      <c r="AC1784" s="2">
        <v>16947196.959000003</v>
      </c>
      <c r="AD1784" s="2">
        <f>+M1784</f>
        <v>360000</v>
      </c>
      <c r="AE1784" s="2">
        <f>+AD1784*14%</f>
        <v>50400.000000000007</v>
      </c>
      <c r="AF1784" s="155">
        <f>+AD1784*35%</f>
        <v>125999.99999999999</v>
      </c>
      <c r="AG1784" s="2">
        <f>+AD1784*F1784</f>
        <v>28800000</v>
      </c>
      <c r="AH1784" s="2">
        <f>+AE1784*F1784</f>
        <v>4032000.0000000005</v>
      </c>
      <c r="AI1784" s="2">
        <f>+AF1784*F1784</f>
        <v>10079999.999999998</v>
      </c>
      <c r="AJ1784" s="2">
        <f>SUM(AG1784:AI1784)</f>
        <v>42912000</v>
      </c>
      <c r="AK1784" s="2">
        <f>+AD1784*G1784</f>
        <v>28800000</v>
      </c>
      <c r="AL1784" s="2">
        <f>+AE1784*G1784</f>
        <v>4032000.0000000005</v>
      </c>
      <c r="AM1784" s="2">
        <f>+AF1784*G1784</f>
        <v>10079999.999999998</v>
      </c>
      <c r="AN1784" s="155">
        <f>SUM(AK1784:AM1784)</f>
        <v>42912000</v>
      </c>
      <c r="AQ1784" s="145" t="s">
        <v>525</v>
      </c>
      <c r="AU1784" s="8" t="str">
        <f>+K1784</f>
        <v>Bao gồm</v>
      </c>
      <c r="AV1784" s="8">
        <f>+L1784</f>
        <v>360000</v>
      </c>
      <c r="AW1784" s="2">
        <f>+M1784</f>
        <v>360000</v>
      </c>
      <c r="AX1784" s="8">
        <f>F1784*AW1784</f>
        <v>28800000</v>
      </c>
      <c r="AY1784" s="8">
        <f>IF(AQ1784="CT",7%,5%)*AX1784</f>
        <v>2016000.0000000002</v>
      </c>
      <c r="AZ1784" s="8">
        <f>AX1784*2%</f>
        <v>576000</v>
      </c>
      <c r="BA1784" s="8">
        <f>IF(BB1784&gt;0,0,AX1784*5%)</f>
        <v>0</v>
      </c>
      <c r="BB1784" s="8">
        <f>(AX1784-BG1784)*35%</f>
        <v>10080000</v>
      </c>
      <c r="BC1784" s="8">
        <f>+AX1784+AY1784+AZ1784+BA1784+BB1784</f>
        <v>41472000</v>
      </c>
      <c r="BD1784" s="8">
        <f>AX1784-AT1784</f>
        <v>28800000</v>
      </c>
      <c r="BE1784" s="2"/>
      <c r="BH1784" s="2"/>
    </row>
    <row r="1785" spans="1:60" s="92" customFormat="1" ht="17" collapsed="1" x14ac:dyDescent="0.2">
      <c r="B1785" s="163"/>
      <c r="C1785" s="164" t="s">
        <v>721</v>
      </c>
      <c r="D1785" s="164"/>
      <c r="E1785" s="163"/>
      <c r="F1785" s="162"/>
      <c r="G1785" s="149">
        <f>+[2]THKL!F1792</f>
        <v>0</v>
      </c>
      <c r="H1785" s="158"/>
      <c r="I1785" s="158"/>
      <c r="J1785" s="158"/>
      <c r="K1785" s="159"/>
      <c r="L1785" s="161"/>
      <c r="M1785" s="161">
        <f>SUM(K1785:L1785)</f>
        <v>0</v>
      </c>
      <c r="N1785" s="83">
        <f>IF(V1785&lt;&gt;"VTC VHm",_xlfn.XLOOKUP(Z1785,$AC$4015:$AC$4035,$AD$4015:$AD$4035,0)*M1785,_xlfn.XLOOKUP(Z1785,$AC$4015:$AC$4035,$AD$4015:$AD$4035,0)*L1785)</f>
        <v>0</v>
      </c>
      <c r="O1785" s="83">
        <f>IF(V1785&lt;&gt;"VTC VHm",_xlfn.XLOOKUP(Z1785,$AC$4015:$AC$4035,$AE$4015:$AE$4035,0)*M1785,_xlfn.XLOOKUP(Z1785,$AC$4015:$AC$4035,$AE$4015:$AE$4035,0)*L1785)</f>
        <v>0</v>
      </c>
      <c r="P1785" s="160">
        <f>SUM(N1785:O1785)</f>
        <v>0</v>
      </c>
      <c r="Q1785" s="161">
        <f>M1785*G1785</f>
        <v>0</v>
      </c>
      <c r="R1785" s="161">
        <f>G1785*P1785</f>
        <v>0</v>
      </c>
      <c r="S1785" s="160">
        <f>SUM(Q1785:R1785)</f>
        <v>0</v>
      </c>
      <c r="T1785" s="159"/>
      <c r="U1785" s="158"/>
      <c r="V1785" s="158"/>
      <c r="W1785" s="158"/>
      <c r="X1785" s="94" t="s">
        <v>33</v>
      </c>
      <c r="Y1785" s="94"/>
      <c r="Z1785" s="94"/>
      <c r="AA1785" s="44" t="s">
        <v>80</v>
      </c>
      <c r="AB1785" s="2"/>
      <c r="AC1785" s="2">
        <v>0</v>
      </c>
      <c r="AD1785" s="93">
        <f>+M1785</f>
        <v>0</v>
      </c>
      <c r="AE1785" s="93">
        <f>+AD1785*14%</f>
        <v>0</v>
      </c>
      <c r="AF1785" s="93">
        <f>+AD1785*35%</f>
        <v>0</v>
      </c>
      <c r="AG1785" s="93">
        <f>+AD1785*F1785</f>
        <v>0</v>
      </c>
      <c r="AH1785" s="93">
        <f>+AE1785*F1785</f>
        <v>0</v>
      </c>
      <c r="AI1785" s="93">
        <f>+AF1785*F1785</f>
        <v>0</v>
      </c>
      <c r="AJ1785" s="93">
        <f>SUM(AG1785:AI1785)</f>
        <v>0</v>
      </c>
      <c r="AK1785" s="93">
        <f>+AD1785*G1785</f>
        <v>0</v>
      </c>
      <c r="AL1785" s="93">
        <f>+AE1785*G1785</f>
        <v>0</v>
      </c>
      <c r="AM1785" s="93">
        <f>+AF1785*G1785</f>
        <v>0</v>
      </c>
      <c r="AN1785" s="93">
        <f>SUM(AK1785:AM1785)</f>
        <v>0</v>
      </c>
      <c r="AQ1785" s="145" t="s">
        <v>525</v>
      </c>
      <c r="AU1785" s="8">
        <f>+K1785</f>
        <v>0</v>
      </c>
      <c r="AV1785" s="8">
        <f>+L1785</f>
        <v>0</v>
      </c>
      <c r="AW1785" s="2">
        <f>+M1785</f>
        <v>0</v>
      </c>
      <c r="AX1785" s="8">
        <f>F1785*AW1785</f>
        <v>0</v>
      </c>
      <c r="AY1785" s="8">
        <f>IF(AQ1785="CT",7%,5%)*AX1785</f>
        <v>0</v>
      </c>
      <c r="AZ1785" s="8">
        <f>AX1785*2%</f>
        <v>0</v>
      </c>
      <c r="BA1785" s="8">
        <f>IF(BB1785&gt;0,0,AX1785*5%)</f>
        <v>0</v>
      </c>
      <c r="BB1785" s="8">
        <f>(AX1785-BG1785)*35%</f>
        <v>0</v>
      </c>
      <c r="BC1785" s="8">
        <f>+AX1785+AY1785+AZ1785+BA1785+BB1785</f>
        <v>0</v>
      </c>
      <c r="BD1785" s="8">
        <f>AX1785-AT1785</f>
        <v>0</v>
      </c>
      <c r="BE1785" s="2"/>
      <c r="BH1785" s="2"/>
    </row>
    <row r="1786" spans="1:60" ht="34" hidden="1" outlineLevel="1" x14ac:dyDescent="0.2">
      <c r="A1786" s="1" t="s">
        <v>82</v>
      </c>
      <c r="B1786" s="82">
        <v>44</v>
      </c>
      <c r="C1786" s="144" t="s">
        <v>720</v>
      </c>
      <c r="D1786" s="144"/>
      <c r="E1786" s="82" t="s">
        <v>719</v>
      </c>
      <c r="F1786" s="143">
        <v>40</v>
      </c>
      <c r="G1786" s="142">
        <f>+[2]THKL!F1793</f>
        <v>40</v>
      </c>
      <c r="H1786" s="132"/>
      <c r="I1786" s="132"/>
      <c r="J1786" s="132"/>
      <c r="K1786" s="156" t="s">
        <v>89</v>
      </c>
      <c r="L1786" s="157">
        <f>'[3]BDG (XD)'!$AA$1068</f>
        <v>85408.999999999956</v>
      </c>
      <c r="M1786" s="157">
        <f>SUM(K1786:L1786)</f>
        <v>85408.999999999956</v>
      </c>
      <c r="N1786" s="83">
        <f>IF(V1786&lt;&gt;"VTC VHm",_xlfn.XLOOKUP(Z1786,$AC$4015:$AC$4035,$AD$4015:$AD$4035,0)*M1786,_xlfn.XLOOKUP(Z1786,$AC$4015:$AC$4035,$AD$4015:$AD$4035,0)*L1786)</f>
        <v>29893.149999999983</v>
      </c>
      <c r="O1786" s="83">
        <f>IF(V1786&lt;&gt;"VTC VHm",_xlfn.XLOOKUP(Z1786,$AC$4015:$AC$4035,$AE$4015:$AE$4035,0)*M1786,_xlfn.XLOOKUP(Z1786,$AC$4015:$AC$4035,$AE$4015:$AE$4035,0)*L1786)</f>
        <v>0</v>
      </c>
      <c r="P1786" s="83">
        <f>SUM(N1786:O1786)</f>
        <v>29893.149999999983</v>
      </c>
      <c r="Q1786" s="157">
        <f>M1786*G1786</f>
        <v>3416359.9999999981</v>
      </c>
      <c r="R1786" s="157">
        <f>G1786*P1786</f>
        <v>1195725.9999999993</v>
      </c>
      <c r="S1786" s="83">
        <f>SUM(Q1786:R1786)</f>
        <v>4612085.9999999972</v>
      </c>
      <c r="T1786" s="156" t="s">
        <v>50</v>
      </c>
      <c r="U1786" s="132"/>
      <c r="V1786" s="132"/>
      <c r="W1786" s="132"/>
      <c r="X1786" s="44" t="s">
        <v>33</v>
      </c>
      <c r="Y1786" s="44"/>
      <c r="Z1786" s="44" t="s">
        <v>16</v>
      </c>
      <c r="AA1786" s="44" t="s">
        <v>80</v>
      </c>
      <c r="AB1786" s="2">
        <v>334741.57719750004</v>
      </c>
      <c r="AC1786" s="2">
        <v>13389663.087900002</v>
      </c>
      <c r="AD1786" s="2">
        <f>+M1786</f>
        <v>85408.999999999956</v>
      </c>
      <c r="AE1786" s="2">
        <f>+AD1786*14%</f>
        <v>11957.259999999995</v>
      </c>
      <c r="AF1786" s="155">
        <f>+AD1786*35%</f>
        <v>29893.149999999983</v>
      </c>
      <c r="AG1786" s="2">
        <f>+AD1786*F1786</f>
        <v>3416359.9999999981</v>
      </c>
      <c r="AH1786" s="2">
        <f>+AE1786*F1786</f>
        <v>478290.39999999979</v>
      </c>
      <c r="AI1786" s="2">
        <f>+AF1786*F1786</f>
        <v>1195725.9999999993</v>
      </c>
      <c r="AJ1786" s="2">
        <f>SUM(AG1786:AI1786)</f>
        <v>5090376.3999999976</v>
      </c>
      <c r="AK1786" s="2">
        <f>+AD1786*G1786</f>
        <v>3416359.9999999981</v>
      </c>
      <c r="AL1786" s="2">
        <f>+AE1786*G1786</f>
        <v>478290.39999999979</v>
      </c>
      <c r="AM1786" s="2">
        <f>+AF1786*G1786</f>
        <v>1195725.9999999993</v>
      </c>
      <c r="AN1786" s="155">
        <f>SUM(AK1786:AM1786)</f>
        <v>5090376.3999999976</v>
      </c>
      <c r="AQ1786" s="145" t="s">
        <v>525</v>
      </c>
      <c r="AU1786" s="8" t="str">
        <f>+K1786</f>
        <v>Bao gồm</v>
      </c>
      <c r="AV1786" s="8">
        <f>+L1786</f>
        <v>85408.999999999956</v>
      </c>
      <c r="AW1786" s="2">
        <f>+M1786</f>
        <v>85408.999999999956</v>
      </c>
      <c r="AX1786" s="8">
        <f>F1786*AW1786</f>
        <v>3416359.9999999981</v>
      </c>
      <c r="AY1786" s="8">
        <f>IF(AQ1786="CT",7%,5%)*AX1786</f>
        <v>239145.1999999999</v>
      </c>
      <c r="AZ1786" s="8">
        <f>AX1786*2%</f>
        <v>68327.199999999968</v>
      </c>
      <c r="BA1786" s="8">
        <f>IF(BB1786&gt;0,0,AX1786*5%)</f>
        <v>0</v>
      </c>
      <c r="BB1786" s="8">
        <f>(AX1786-BG1786)*35%</f>
        <v>1195725.9999999993</v>
      </c>
      <c r="BC1786" s="8">
        <f>+AX1786+AY1786+AZ1786+BA1786+BB1786</f>
        <v>4919558.3999999976</v>
      </c>
      <c r="BD1786" s="8">
        <f>AX1786-AT1786</f>
        <v>3416359.9999999981</v>
      </c>
      <c r="BE1786" s="2"/>
      <c r="BH1786" s="2"/>
    </row>
    <row r="1787" spans="1:60" ht="17" hidden="1" outlineLevel="1" x14ac:dyDescent="0.2">
      <c r="A1787" s="1" t="s">
        <v>82</v>
      </c>
      <c r="B1787" s="82">
        <v>45</v>
      </c>
      <c r="C1787" s="144" t="s">
        <v>718</v>
      </c>
      <c r="D1787" s="144"/>
      <c r="E1787" s="82" t="s">
        <v>52</v>
      </c>
      <c r="F1787" s="143">
        <v>221.471</v>
      </c>
      <c r="G1787" s="142">
        <f>+[2]THKL!F1794</f>
        <v>221.471</v>
      </c>
      <c r="H1787" s="132"/>
      <c r="I1787" s="132"/>
      <c r="J1787" s="132"/>
      <c r="K1787" s="156" t="str">
        <f>$K$795</f>
        <v>Bao gồm</v>
      </c>
      <c r="L1787" s="157">
        <f>$L$795</f>
        <v>152467.50000000006</v>
      </c>
      <c r="M1787" s="157">
        <f>SUM(K1787:L1787)</f>
        <v>152467.50000000006</v>
      </c>
      <c r="N1787" s="83">
        <f>IF(V1787&lt;&gt;"VTC VHm",_xlfn.XLOOKUP(Z1787,$AC$4015:$AC$4035,$AD$4015:$AD$4035,0)*M1787,_xlfn.XLOOKUP(Z1787,$AC$4015:$AC$4035,$AD$4015:$AD$4035,0)*L1787)</f>
        <v>53363.625000000015</v>
      </c>
      <c r="O1787" s="83">
        <f>IF(V1787&lt;&gt;"VTC VHm",_xlfn.XLOOKUP(Z1787,$AC$4015:$AC$4035,$AE$4015:$AE$4035,0)*M1787,_xlfn.XLOOKUP(Z1787,$AC$4015:$AC$4035,$AE$4015:$AE$4035,0)*L1787)</f>
        <v>0</v>
      </c>
      <c r="P1787" s="83">
        <f>SUM(N1787:O1787)</f>
        <v>53363.625000000015</v>
      </c>
      <c r="Q1787" s="157">
        <f>M1787*G1787</f>
        <v>33767129.69250001</v>
      </c>
      <c r="R1787" s="157">
        <f>G1787*P1787</f>
        <v>11818495.392375004</v>
      </c>
      <c r="S1787" s="83">
        <f>SUM(Q1787:R1787)</f>
        <v>45585625.084875017</v>
      </c>
      <c r="T1787" s="156"/>
      <c r="U1787" s="132"/>
      <c r="V1787" s="132"/>
      <c r="W1787" s="132"/>
      <c r="X1787" s="44" t="s">
        <v>33</v>
      </c>
      <c r="Y1787" s="44"/>
      <c r="Z1787" s="44" t="s">
        <v>16</v>
      </c>
      <c r="AA1787" s="44" t="s">
        <v>80</v>
      </c>
      <c r="AB1787" s="2">
        <v>241442.02499999999</v>
      </c>
      <c r="AC1787" s="2">
        <v>53472406.718774997</v>
      </c>
      <c r="AD1787" s="2">
        <f>+M1787</f>
        <v>152467.50000000006</v>
      </c>
      <c r="AE1787" s="2">
        <f>+AD1787*14%</f>
        <v>21345.450000000012</v>
      </c>
      <c r="AF1787" s="155">
        <f>+AD1787*35%</f>
        <v>53363.625000000015</v>
      </c>
      <c r="AG1787" s="2">
        <f>+AD1787*F1787</f>
        <v>33767129.69250001</v>
      </c>
      <c r="AH1787" s="2">
        <f>+AE1787*F1787</f>
        <v>4727398.1569500025</v>
      </c>
      <c r="AI1787" s="2">
        <f>+AF1787*F1787</f>
        <v>11818495.392375004</v>
      </c>
      <c r="AJ1787" s="2">
        <f>SUM(AG1787:AI1787)</f>
        <v>50313023.241825014</v>
      </c>
      <c r="AK1787" s="2">
        <f>+AD1787*G1787</f>
        <v>33767129.69250001</v>
      </c>
      <c r="AL1787" s="2">
        <f>+AE1787*G1787</f>
        <v>4727398.1569500025</v>
      </c>
      <c r="AM1787" s="2">
        <f>+AF1787*G1787</f>
        <v>11818495.392375004</v>
      </c>
      <c r="AN1787" s="155">
        <f>SUM(AK1787:AM1787)</f>
        <v>50313023.241825014</v>
      </c>
      <c r="AQ1787" s="145" t="s">
        <v>525</v>
      </c>
      <c r="AU1787" s="8" t="str">
        <f>+K1787</f>
        <v>Bao gồm</v>
      </c>
      <c r="AV1787" s="8">
        <f>+L1787</f>
        <v>152467.50000000006</v>
      </c>
      <c r="AW1787" s="2">
        <f>+M1787</f>
        <v>152467.50000000006</v>
      </c>
      <c r="AX1787" s="8">
        <f>F1787*AW1787</f>
        <v>33767129.69250001</v>
      </c>
      <c r="AY1787" s="8">
        <f>IF(AQ1787="CT",7%,5%)*AX1787</f>
        <v>2363699.0784750008</v>
      </c>
      <c r="AZ1787" s="8">
        <f>AX1787*2%</f>
        <v>675342.59385000018</v>
      </c>
      <c r="BA1787" s="8">
        <f>IF(BB1787&gt;0,0,AX1787*5%)</f>
        <v>0</v>
      </c>
      <c r="BB1787" s="8">
        <f>(AX1787-BG1787)*35%</f>
        <v>11818495.392375004</v>
      </c>
      <c r="BC1787" s="8">
        <f>+AX1787+AY1787+AZ1787+BA1787+BB1787</f>
        <v>48624666.757200018</v>
      </c>
      <c r="BD1787" s="8">
        <f>AX1787-AT1787</f>
        <v>33767129.69250001</v>
      </c>
      <c r="BE1787" s="2"/>
      <c r="BH1787" s="2"/>
    </row>
    <row r="1788" spans="1:60" ht="34" hidden="1" outlineLevel="1" x14ac:dyDescent="0.2">
      <c r="A1788" s="1" t="s">
        <v>971</v>
      </c>
      <c r="B1788" s="82">
        <v>46</v>
      </c>
      <c r="C1788" s="144" t="s">
        <v>134</v>
      </c>
      <c r="D1788" s="144"/>
      <c r="E1788" s="82" t="s">
        <v>52</v>
      </c>
      <c r="F1788" s="143">
        <v>108.27</v>
      </c>
      <c r="G1788" s="142">
        <f>+[2]THKL!F1795</f>
        <v>108.27</v>
      </c>
      <c r="H1788" s="132"/>
      <c r="I1788" s="132"/>
      <c r="J1788" s="132"/>
      <c r="K1788" s="156" t="str">
        <f>$K$179</f>
        <v>Bao gồm</v>
      </c>
      <c r="L1788" s="157">
        <f>$L$179</f>
        <v>152467.50000000006</v>
      </c>
      <c r="M1788" s="157">
        <f>SUM(K1788:L1788)</f>
        <v>152467.50000000006</v>
      </c>
      <c r="N1788" s="83">
        <f>IF(V1788&lt;&gt;"VTC VHm",_xlfn.XLOOKUP(Z1788,$AC$4015:$AC$4035,$AD$4015:$AD$4035,0)*M1788,_xlfn.XLOOKUP(Z1788,$AC$4015:$AC$4035,$AD$4015:$AD$4035,0)*L1788)</f>
        <v>53363.625000000015</v>
      </c>
      <c r="O1788" s="83">
        <f>IF(V1788&lt;&gt;"VTC VHm",_xlfn.XLOOKUP(Z1788,$AC$4015:$AC$4035,$AE$4015:$AE$4035,0)*M1788,_xlfn.XLOOKUP(Z1788,$AC$4015:$AC$4035,$AE$4015:$AE$4035,0)*L1788)</f>
        <v>0</v>
      </c>
      <c r="P1788" s="83">
        <f>SUM(N1788:O1788)</f>
        <v>53363.625000000015</v>
      </c>
      <c r="Q1788" s="157">
        <f>M1788*G1788</f>
        <v>16507656.225000005</v>
      </c>
      <c r="R1788" s="157">
        <f>G1788*P1788</f>
        <v>5777679.6787500018</v>
      </c>
      <c r="S1788" s="83">
        <f>SUM(Q1788:R1788)</f>
        <v>22285335.903750006</v>
      </c>
      <c r="T1788" s="165" t="s">
        <v>100</v>
      </c>
      <c r="U1788" s="132"/>
      <c r="V1788" s="132"/>
      <c r="W1788" s="132"/>
      <c r="X1788" s="44" t="s">
        <v>33</v>
      </c>
      <c r="Y1788" s="44"/>
      <c r="Z1788" s="44" t="s">
        <v>16</v>
      </c>
      <c r="AA1788" s="44" t="s">
        <v>80</v>
      </c>
      <c r="AB1788" s="2">
        <v>113207.11687079778</v>
      </c>
      <c r="AC1788" s="2">
        <v>12256934.543601274</v>
      </c>
      <c r="AD1788" s="2">
        <f>+M1788</f>
        <v>152467.50000000006</v>
      </c>
      <c r="AE1788" s="2">
        <f>+AD1788*14%</f>
        <v>21345.450000000012</v>
      </c>
      <c r="AF1788" s="155">
        <f>+AD1788*35%</f>
        <v>53363.625000000015</v>
      </c>
      <c r="AG1788" s="2">
        <f>+AD1788*F1788</f>
        <v>16507656.225000005</v>
      </c>
      <c r="AH1788" s="2">
        <f>+AE1788*F1788</f>
        <v>2311071.8715000013</v>
      </c>
      <c r="AI1788" s="2">
        <f>+AF1788*F1788</f>
        <v>5777679.6787500018</v>
      </c>
      <c r="AJ1788" s="2">
        <f>SUM(AG1788:AI1788)</f>
        <v>24596407.775250006</v>
      </c>
      <c r="AK1788" s="2">
        <f>+AD1788*G1788</f>
        <v>16507656.225000005</v>
      </c>
      <c r="AL1788" s="2">
        <f>+AE1788*G1788</f>
        <v>2311071.8715000013</v>
      </c>
      <c r="AM1788" s="2">
        <f>+AF1788*G1788</f>
        <v>5777679.6787500018</v>
      </c>
      <c r="AN1788" s="155">
        <f>SUM(AK1788:AM1788)</f>
        <v>24596407.775250006</v>
      </c>
      <c r="AQ1788" s="145" t="s">
        <v>525</v>
      </c>
      <c r="AU1788" s="8" t="str">
        <f>+K1788</f>
        <v>Bao gồm</v>
      </c>
      <c r="AV1788" s="8">
        <f>+L1788</f>
        <v>152467.50000000006</v>
      </c>
      <c r="AW1788" s="2">
        <f>+M1788</f>
        <v>152467.50000000006</v>
      </c>
      <c r="AX1788" s="8">
        <f>F1788*AW1788</f>
        <v>16507656.225000005</v>
      </c>
      <c r="AY1788" s="8">
        <f>IF(AQ1788="CT",7%,5%)*AX1788</f>
        <v>1155535.9357500004</v>
      </c>
      <c r="AZ1788" s="8">
        <f>AX1788*2%</f>
        <v>330153.12450000009</v>
      </c>
      <c r="BA1788" s="8">
        <f>IF(BB1788&gt;0,0,AX1788*5%)</f>
        <v>0</v>
      </c>
      <c r="BB1788" s="8">
        <f>(AX1788-BG1788)*35%</f>
        <v>5777679.6787500018</v>
      </c>
      <c r="BC1788" s="8">
        <f>+AX1788+AY1788+AZ1788+BA1788+BB1788</f>
        <v>23771024.964000005</v>
      </c>
      <c r="BD1788" s="8">
        <f>AX1788-AT1788</f>
        <v>16507656.225000005</v>
      </c>
      <c r="BE1788" s="2"/>
      <c r="BH1788" s="2"/>
    </row>
    <row r="1789" spans="1:60" ht="17" hidden="1" outlineLevel="1" x14ac:dyDescent="0.2">
      <c r="A1789" s="1" t="s">
        <v>981</v>
      </c>
      <c r="B1789" s="82">
        <v>47</v>
      </c>
      <c r="C1789" s="144" t="s">
        <v>133</v>
      </c>
      <c r="D1789" s="144"/>
      <c r="E1789" s="82" t="s">
        <v>52</v>
      </c>
      <c r="F1789" s="143">
        <v>221.471</v>
      </c>
      <c r="G1789" s="142">
        <f>+[2]THKL!F1796</f>
        <v>221.471</v>
      </c>
      <c r="H1789" s="132"/>
      <c r="I1789" s="132"/>
      <c r="J1789" s="132"/>
      <c r="K1789" s="156" t="str">
        <f>$K$180</f>
        <v>Bao gồm</v>
      </c>
      <c r="L1789" s="157">
        <f>$L$180</f>
        <v>14905</v>
      </c>
      <c r="M1789" s="157">
        <f>SUM(K1789:L1789)</f>
        <v>14905</v>
      </c>
      <c r="N1789" s="83">
        <f>IF(V1789&lt;&gt;"VTC VHm",_xlfn.XLOOKUP(Z1789,$AC$4015:$AC$4035,$AD$4015:$AD$4035,0)*M1789,_xlfn.XLOOKUP(Z1789,$AC$4015:$AC$4035,$AD$4015:$AD$4035,0)*L1789)</f>
        <v>5216.75</v>
      </c>
      <c r="O1789" s="83">
        <f>IF(V1789&lt;&gt;"VTC VHm",_xlfn.XLOOKUP(Z1789,$AC$4015:$AC$4035,$AE$4015:$AE$4035,0)*M1789,_xlfn.XLOOKUP(Z1789,$AC$4015:$AC$4035,$AE$4015:$AE$4035,0)*L1789)</f>
        <v>0</v>
      </c>
      <c r="P1789" s="83">
        <f>SUM(N1789:O1789)</f>
        <v>5216.75</v>
      </c>
      <c r="Q1789" s="157">
        <f>M1789*G1789</f>
        <v>3301025.2549999999</v>
      </c>
      <c r="R1789" s="157">
        <f>G1789*P1789</f>
        <v>1155358.83925</v>
      </c>
      <c r="S1789" s="83">
        <f>SUM(Q1789:R1789)</f>
        <v>4456384.0942500001</v>
      </c>
      <c r="T1789" s="156"/>
      <c r="U1789" s="132"/>
      <c r="V1789" s="132"/>
      <c r="W1789" s="132"/>
      <c r="X1789" s="44" t="s">
        <v>33</v>
      </c>
      <c r="Y1789" s="44"/>
      <c r="Z1789" s="44" t="s">
        <v>16</v>
      </c>
      <c r="AA1789" s="44" t="s">
        <v>80</v>
      </c>
      <c r="AB1789" s="2">
        <v>175823.80096875</v>
      </c>
      <c r="AC1789" s="2">
        <v>38939873.024350032</v>
      </c>
      <c r="AD1789" s="2">
        <f>+M1789</f>
        <v>14905</v>
      </c>
      <c r="AE1789" s="2">
        <f>+AD1789*14%</f>
        <v>2086.7000000000003</v>
      </c>
      <c r="AF1789" s="155">
        <f>+AD1789*35%</f>
        <v>5216.75</v>
      </c>
      <c r="AG1789" s="2">
        <f>+AD1789*F1789</f>
        <v>3301025.2549999999</v>
      </c>
      <c r="AH1789" s="2">
        <f>+AE1789*F1789</f>
        <v>462143.53570000007</v>
      </c>
      <c r="AI1789" s="2">
        <f>+AF1789*F1789</f>
        <v>1155358.83925</v>
      </c>
      <c r="AJ1789" s="2">
        <f>SUM(AG1789:AI1789)</f>
        <v>4918527.62995</v>
      </c>
      <c r="AK1789" s="2">
        <f>+AD1789*G1789</f>
        <v>3301025.2549999999</v>
      </c>
      <c r="AL1789" s="2">
        <f>+AE1789*G1789</f>
        <v>462143.53570000007</v>
      </c>
      <c r="AM1789" s="2">
        <f>+AF1789*G1789</f>
        <v>1155358.83925</v>
      </c>
      <c r="AN1789" s="155">
        <f>SUM(AK1789:AM1789)</f>
        <v>4918527.62995</v>
      </c>
      <c r="AQ1789" s="145" t="s">
        <v>525</v>
      </c>
      <c r="AU1789" s="8" t="str">
        <f>+K1789</f>
        <v>Bao gồm</v>
      </c>
      <c r="AV1789" s="8">
        <f>+L1789</f>
        <v>14905</v>
      </c>
      <c r="AW1789" s="2">
        <f>+M1789</f>
        <v>14905</v>
      </c>
      <c r="AX1789" s="8">
        <f>F1789*AW1789</f>
        <v>3301025.2549999999</v>
      </c>
      <c r="AY1789" s="8">
        <f>IF(AQ1789="CT",7%,5%)*AX1789</f>
        <v>231071.76785</v>
      </c>
      <c r="AZ1789" s="8">
        <f>AX1789*2%</f>
        <v>66020.505099999995</v>
      </c>
      <c r="BA1789" s="8">
        <f>IF(BB1789&gt;0,0,AX1789*5%)</f>
        <v>0</v>
      </c>
      <c r="BB1789" s="8">
        <f>(AX1789-BG1789)*35%</f>
        <v>1155358.83925</v>
      </c>
      <c r="BC1789" s="8">
        <f>+AX1789+AY1789+AZ1789+BA1789+BB1789</f>
        <v>4753476.3672000002</v>
      </c>
      <c r="BD1789" s="8">
        <f>AX1789-AT1789</f>
        <v>3301025.2549999999</v>
      </c>
      <c r="BE1789" s="2"/>
      <c r="BH1789" s="2"/>
    </row>
    <row r="1790" spans="1:60" ht="34" hidden="1" outlineLevel="1" x14ac:dyDescent="0.2">
      <c r="A1790" s="1" t="s">
        <v>980</v>
      </c>
      <c r="B1790" s="82">
        <v>48</v>
      </c>
      <c r="C1790" s="144" t="s">
        <v>717</v>
      </c>
      <c r="D1790" s="144"/>
      <c r="E1790" s="82" t="s">
        <v>52</v>
      </c>
      <c r="F1790" s="143">
        <v>167.33600000000001</v>
      </c>
      <c r="G1790" s="142">
        <f>+[2]THKL!F1797</f>
        <v>167.33600000000001</v>
      </c>
      <c r="H1790" s="132"/>
      <c r="I1790" s="132"/>
      <c r="J1790" s="132"/>
      <c r="K1790" s="156">
        <f>$K$163</f>
        <v>198000</v>
      </c>
      <c r="L1790" s="157">
        <f>$L$152</f>
        <v>207031.93799999985</v>
      </c>
      <c r="M1790" s="157">
        <f>SUM(K1790:L1790)</f>
        <v>405031.93799999985</v>
      </c>
      <c r="N1790" s="83">
        <f>IF(V1790&lt;&gt;"VTC VHm",_xlfn.XLOOKUP(Z1790,$AC$4015:$AC$4035,$AD$4015:$AD$4035,0)*M1790,_xlfn.XLOOKUP(Z1790,$AC$4015:$AC$4035,$AD$4015:$AD$4035,0)*L1790)</f>
        <v>72461.178299999941</v>
      </c>
      <c r="O1790" s="83">
        <f>IF(V1790&lt;&gt;"VTC VHm",_xlfn.XLOOKUP(Z1790,$AC$4015:$AC$4035,$AE$4015:$AE$4035,0)*M1790,_xlfn.XLOOKUP(Z1790,$AC$4015:$AC$4035,$AE$4015:$AE$4035,0)*L1790)</f>
        <v>0</v>
      </c>
      <c r="P1790" s="83">
        <f>SUM(N1790:O1790)</f>
        <v>72461.178299999941</v>
      </c>
      <c r="Q1790" s="157">
        <f>M1790*G1790</f>
        <v>67776424.377167985</v>
      </c>
      <c r="R1790" s="157">
        <f>G1790*P1790</f>
        <v>12125363.732008791</v>
      </c>
      <c r="S1790" s="83">
        <f>SUM(Q1790:R1790)</f>
        <v>79901788.10917677</v>
      </c>
      <c r="T1790" s="156" t="s">
        <v>716</v>
      </c>
      <c r="U1790" s="132"/>
      <c r="V1790" s="82" t="s">
        <v>34</v>
      </c>
      <c r="W1790" s="132"/>
      <c r="X1790" s="44" t="s">
        <v>33</v>
      </c>
      <c r="Y1790" s="44"/>
      <c r="Z1790" s="44" t="s">
        <v>16</v>
      </c>
      <c r="AA1790" s="44" t="s">
        <v>80</v>
      </c>
      <c r="AB1790" s="2">
        <v>411255.38027447241</v>
      </c>
      <c r="AC1790" s="2">
        <v>68817830.313609123</v>
      </c>
      <c r="AD1790" s="2">
        <f>+M1790</f>
        <v>405031.93799999985</v>
      </c>
      <c r="AE1790" s="2">
        <f>+AD1790*14%</f>
        <v>56704.471319999982</v>
      </c>
      <c r="AF1790" s="155">
        <f>+AD1790*35%</f>
        <v>141761.17829999994</v>
      </c>
      <c r="AG1790" s="2">
        <f>+AD1790*F1790</f>
        <v>67776424.377167985</v>
      </c>
      <c r="AH1790" s="2">
        <f>+AE1790*F1790</f>
        <v>9488699.4128035177</v>
      </c>
      <c r="AI1790" s="2">
        <f>+AF1790*F1790</f>
        <v>23721748.532008793</v>
      </c>
      <c r="AJ1790" s="2">
        <f>SUM(AG1790:AI1790)</f>
        <v>100986872.3219803</v>
      </c>
      <c r="AK1790" s="2">
        <f>+AD1790*G1790</f>
        <v>67776424.377167985</v>
      </c>
      <c r="AL1790" s="2">
        <f>+AE1790*G1790</f>
        <v>9488699.4128035177</v>
      </c>
      <c r="AM1790" s="2">
        <f>+AF1790*G1790</f>
        <v>23721748.532008793</v>
      </c>
      <c r="AN1790" s="155">
        <f>SUM(AK1790:AM1790)</f>
        <v>100986872.3219803</v>
      </c>
      <c r="AQ1790" s="145" t="s">
        <v>525</v>
      </c>
      <c r="AU1790" s="8">
        <f>+K1790</f>
        <v>198000</v>
      </c>
      <c r="AV1790" s="8">
        <f>+L1790</f>
        <v>207031.93799999985</v>
      </c>
      <c r="AW1790" s="2">
        <f>+M1790</f>
        <v>405031.93799999985</v>
      </c>
      <c r="AX1790" s="8">
        <f>F1790*AW1790</f>
        <v>67776424.377167985</v>
      </c>
      <c r="AY1790" s="8">
        <f>IF(AQ1790="CT",7%,5%)*AX1790</f>
        <v>4744349.7064017598</v>
      </c>
      <c r="AZ1790" s="8">
        <f>AX1790*2%</f>
        <v>1355528.4875433596</v>
      </c>
      <c r="BA1790" s="8">
        <f>IF(BB1790&gt;0,0,AX1790*5%)</f>
        <v>0</v>
      </c>
      <c r="BB1790" s="8">
        <f>(AX1790-BG1790)*35%</f>
        <v>23721748.532008793</v>
      </c>
      <c r="BC1790" s="8">
        <f>+AX1790+AY1790+AZ1790+BA1790+BB1790</f>
        <v>97598051.103121907</v>
      </c>
      <c r="BD1790" s="8">
        <f>AX1790-AT1790</f>
        <v>67776424.377167985</v>
      </c>
      <c r="BE1790" s="2"/>
      <c r="BH1790" s="2"/>
    </row>
    <row r="1791" spans="1:60" ht="34" hidden="1" outlineLevel="1" x14ac:dyDescent="0.2">
      <c r="A1791" s="1" t="s">
        <v>979</v>
      </c>
      <c r="B1791" s="82">
        <v>49</v>
      </c>
      <c r="C1791" s="144" t="s">
        <v>715</v>
      </c>
      <c r="D1791" s="144"/>
      <c r="E1791" s="82" t="s">
        <v>52</v>
      </c>
      <c r="F1791" s="143">
        <v>2.133</v>
      </c>
      <c r="G1791" s="142">
        <f>+[2]THKL!F1798</f>
        <v>2.133</v>
      </c>
      <c r="H1791" s="132"/>
      <c r="I1791" s="132"/>
      <c r="J1791" s="132"/>
      <c r="K1791" s="156" t="str">
        <f>$K$165</f>
        <v>Bao gồm</v>
      </c>
      <c r="L1791" s="157">
        <f>$L$165</f>
        <v>2260000</v>
      </c>
      <c r="M1791" s="157">
        <f>SUM(K1791:L1791)</f>
        <v>2260000</v>
      </c>
      <c r="N1791" s="83">
        <f>IF(V1791&lt;&gt;"VTC VHm",_xlfn.XLOOKUP(Z1791,$AC$4015:$AC$4035,$AD$4015:$AD$4035,0)*M1791,_xlfn.XLOOKUP(Z1791,$AC$4015:$AC$4035,$AD$4015:$AD$4035,0)*L1791)</f>
        <v>113000</v>
      </c>
      <c r="O1791" s="83">
        <f>IF(V1791&lt;&gt;"VTC VHm",_xlfn.XLOOKUP(Z1791,$AC$4015:$AC$4035,$AE$4015:$AE$4035,0)*M1791,_xlfn.XLOOKUP(Z1791,$AC$4015:$AC$4035,$AE$4015:$AE$4035,0)*L1791)</f>
        <v>0</v>
      </c>
      <c r="P1791" s="83">
        <f>SUM(N1791:O1791)</f>
        <v>113000</v>
      </c>
      <c r="Q1791" s="157">
        <f>M1791*G1791</f>
        <v>4820580</v>
      </c>
      <c r="R1791" s="157">
        <f>G1791*P1791</f>
        <v>241029</v>
      </c>
      <c r="S1791" s="83">
        <f>SUM(Q1791:R1791)</f>
        <v>5061609</v>
      </c>
      <c r="T1791" s="156" t="s">
        <v>100</v>
      </c>
      <c r="U1791" s="132"/>
      <c r="V1791" s="132"/>
      <c r="W1791" s="132"/>
      <c r="X1791" s="44" t="s">
        <v>33</v>
      </c>
      <c r="Y1791" s="44"/>
      <c r="Z1791" s="44" t="s">
        <v>11</v>
      </c>
      <c r="AA1791" s="44" t="s">
        <v>80</v>
      </c>
      <c r="AB1791" s="2">
        <v>2337714.1818811591</v>
      </c>
      <c r="AC1791" s="2">
        <v>4986344.3499525124</v>
      </c>
      <c r="AD1791" s="2">
        <f>+M1791</f>
        <v>2260000</v>
      </c>
      <c r="AE1791" s="2">
        <f>+AD1791*14%</f>
        <v>316400.00000000006</v>
      </c>
      <c r="AF1791" s="155">
        <f>+AD1791*35%</f>
        <v>791000</v>
      </c>
      <c r="AG1791" s="2">
        <f>+AD1791*F1791</f>
        <v>4820580</v>
      </c>
      <c r="AH1791" s="2">
        <f>+AE1791*F1791</f>
        <v>674881.20000000007</v>
      </c>
      <c r="AI1791" s="2">
        <f>+AF1791*F1791</f>
        <v>1687203</v>
      </c>
      <c r="AJ1791" s="2">
        <f>SUM(AG1791:AI1791)</f>
        <v>7182664.2000000002</v>
      </c>
      <c r="AK1791" s="2">
        <f>+AD1791*G1791</f>
        <v>4820580</v>
      </c>
      <c r="AL1791" s="2">
        <f>+AE1791*G1791</f>
        <v>674881.20000000007</v>
      </c>
      <c r="AM1791" s="2">
        <f>+AF1791*G1791</f>
        <v>1687203</v>
      </c>
      <c r="AN1791" s="155">
        <f>SUM(AK1791:AM1791)</f>
        <v>7182664.2000000002</v>
      </c>
      <c r="AQ1791" s="145" t="s">
        <v>525</v>
      </c>
      <c r="AU1791" s="8" t="str">
        <f>+K1791</f>
        <v>Bao gồm</v>
      </c>
      <c r="AV1791" s="8">
        <f>+L1791</f>
        <v>2260000</v>
      </c>
      <c r="AW1791" s="2">
        <f>+M1791</f>
        <v>2260000</v>
      </c>
      <c r="AX1791" s="8">
        <f>F1791*AW1791</f>
        <v>4820580</v>
      </c>
      <c r="AY1791" s="8">
        <f>IF(AQ1791="CT",7%,5%)*AX1791</f>
        <v>337440.60000000003</v>
      </c>
      <c r="AZ1791" s="8">
        <f>AX1791*2%</f>
        <v>96411.6</v>
      </c>
      <c r="BA1791" s="8">
        <f>IF(BB1791&gt;0,0,AX1791*5%)</f>
        <v>0</v>
      </c>
      <c r="BB1791" s="8">
        <f>(AX1791-BG1791)*35%</f>
        <v>1687203</v>
      </c>
      <c r="BC1791" s="8">
        <f>+AX1791+AY1791+AZ1791+BA1791+BB1791</f>
        <v>6941635.1999999993</v>
      </c>
      <c r="BD1791" s="8">
        <f>AX1791-AT1791</f>
        <v>4820580</v>
      </c>
      <c r="BE1791" s="2"/>
      <c r="BH1791" s="2"/>
    </row>
    <row r="1792" spans="1:60" ht="34" hidden="1" outlineLevel="1" x14ac:dyDescent="0.2">
      <c r="A1792" s="1" t="s">
        <v>978</v>
      </c>
      <c r="B1792" s="82">
        <v>50</v>
      </c>
      <c r="C1792" s="144" t="s">
        <v>714</v>
      </c>
      <c r="D1792" s="144"/>
      <c r="E1792" s="82" t="s">
        <v>52</v>
      </c>
      <c r="F1792" s="143">
        <v>435.45</v>
      </c>
      <c r="G1792" s="142">
        <f>+[2]THKL!F1799</f>
        <v>435.45</v>
      </c>
      <c r="H1792" s="132"/>
      <c r="I1792" s="132"/>
      <c r="J1792" s="132"/>
      <c r="K1792" s="156">
        <f>$K$163</f>
        <v>198000</v>
      </c>
      <c r="L1792" s="157">
        <f>'[3]BDG (XD)'!$AA$1081</f>
        <v>263876.0280000004</v>
      </c>
      <c r="M1792" s="157">
        <f>SUM(K1792:L1792)</f>
        <v>461876.0280000004</v>
      </c>
      <c r="N1792" s="83">
        <f>IF(V1792&lt;&gt;"VTC VHm",_xlfn.XLOOKUP(Z1792,$AC$4015:$AC$4035,$AD$4015:$AD$4035,0)*M1792,_xlfn.XLOOKUP(Z1792,$AC$4015:$AC$4035,$AD$4015:$AD$4035,0)*L1792)</f>
        <v>92356.609800000137</v>
      </c>
      <c r="O1792" s="83">
        <f>IF(V1792&lt;&gt;"VTC VHm",_xlfn.XLOOKUP(Z1792,$AC$4015:$AC$4035,$AE$4015:$AE$4035,0)*M1792,_xlfn.XLOOKUP(Z1792,$AC$4015:$AC$4035,$AE$4015:$AE$4035,0)*L1792)</f>
        <v>0</v>
      </c>
      <c r="P1792" s="83">
        <f>SUM(N1792:O1792)</f>
        <v>92356.609800000137</v>
      </c>
      <c r="Q1792" s="157">
        <f>M1792*G1792</f>
        <v>201123916.39260018</v>
      </c>
      <c r="R1792" s="157">
        <f>G1792*P1792</f>
        <v>40216685.737410061</v>
      </c>
      <c r="S1792" s="83">
        <f>SUM(Q1792:R1792)</f>
        <v>241340602.13001025</v>
      </c>
      <c r="T1792" s="156" t="s">
        <v>716</v>
      </c>
      <c r="U1792" s="132"/>
      <c r="V1792" s="82" t="s">
        <v>34</v>
      </c>
      <c r="W1792" s="132"/>
      <c r="X1792" s="44" t="s">
        <v>33</v>
      </c>
      <c r="Y1792" s="44"/>
      <c r="Z1792" s="44" t="s">
        <v>16</v>
      </c>
      <c r="AA1792" s="44" t="s">
        <v>80</v>
      </c>
      <c r="AB1792" s="2">
        <v>501735.13237737986</v>
      </c>
      <c r="AC1792" s="2">
        <v>218480563.39373004</v>
      </c>
      <c r="AD1792" s="2">
        <f>+M1792</f>
        <v>461876.0280000004</v>
      </c>
      <c r="AE1792" s="2">
        <f>+AD1792*14%</f>
        <v>64662.64392000006</v>
      </c>
      <c r="AF1792" s="155">
        <f>+AD1792*35%</f>
        <v>161656.60980000012</v>
      </c>
      <c r="AG1792" s="2">
        <f>+AD1792*F1792</f>
        <v>201123916.39260018</v>
      </c>
      <c r="AH1792" s="2">
        <f>+AE1792*F1792</f>
        <v>28157348.294964027</v>
      </c>
      <c r="AI1792" s="2">
        <f>+AF1792*F1792</f>
        <v>70393370.737410054</v>
      </c>
      <c r="AJ1792" s="2">
        <f>SUM(AG1792:AI1792)</f>
        <v>299674635.42497426</v>
      </c>
      <c r="AK1792" s="2">
        <f>+AD1792*G1792</f>
        <v>201123916.39260018</v>
      </c>
      <c r="AL1792" s="2">
        <f>+AE1792*G1792</f>
        <v>28157348.294964027</v>
      </c>
      <c r="AM1792" s="2">
        <f>+AF1792*G1792</f>
        <v>70393370.737410054</v>
      </c>
      <c r="AN1792" s="155">
        <f>SUM(AK1792:AM1792)</f>
        <v>299674635.42497426</v>
      </c>
      <c r="AQ1792" s="145" t="s">
        <v>525</v>
      </c>
      <c r="AU1792" s="8">
        <f>+K1792</f>
        <v>198000</v>
      </c>
      <c r="AV1792" s="8">
        <f>+L1792</f>
        <v>263876.0280000004</v>
      </c>
      <c r="AW1792" s="2">
        <f>+M1792</f>
        <v>461876.0280000004</v>
      </c>
      <c r="AX1792" s="8">
        <f>F1792*AW1792</f>
        <v>201123916.39260018</v>
      </c>
      <c r="AY1792" s="8">
        <f>IF(AQ1792="CT",7%,5%)*AX1792</f>
        <v>14078674.147482013</v>
      </c>
      <c r="AZ1792" s="8">
        <f>AX1792*2%</f>
        <v>4022478.3278520037</v>
      </c>
      <c r="BA1792" s="8">
        <f>IF(BB1792&gt;0,0,AX1792*5%)</f>
        <v>0</v>
      </c>
      <c r="BB1792" s="8">
        <f>(AX1792-BG1792)*35%</f>
        <v>70393370.737410054</v>
      </c>
      <c r="BC1792" s="8">
        <f>+AX1792+AY1792+AZ1792+BA1792+BB1792</f>
        <v>289618439.60534424</v>
      </c>
      <c r="BD1792" s="8">
        <f>AX1792-AT1792</f>
        <v>201123916.39260018</v>
      </c>
      <c r="BE1792" s="2"/>
      <c r="BH1792" s="2"/>
    </row>
    <row r="1793" spans="1:60" ht="17" hidden="1" outlineLevel="1" x14ac:dyDescent="0.2">
      <c r="A1793" s="1" t="s">
        <v>977</v>
      </c>
      <c r="B1793" s="82">
        <v>51</v>
      </c>
      <c r="C1793" s="144" t="s">
        <v>880</v>
      </c>
      <c r="D1793" s="144"/>
      <c r="E1793" s="82" t="s">
        <v>52</v>
      </c>
      <c r="F1793" s="143">
        <v>167.33600000000001</v>
      </c>
      <c r="G1793" s="142">
        <f>+[2]THKL!F1800</f>
        <v>167.33600000000001</v>
      </c>
      <c r="H1793" s="132"/>
      <c r="I1793" s="132"/>
      <c r="J1793" s="132"/>
      <c r="K1793" s="156" t="str">
        <f>$K$172</f>
        <v>Bao gồm</v>
      </c>
      <c r="L1793" s="157">
        <f>$L$172</f>
        <v>211081.00000000026</v>
      </c>
      <c r="M1793" s="157">
        <f>SUM(K1793:L1793)</f>
        <v>211081.00000000026</v>
      </c>
      <c r="N1793" s="83">
        <f>IF(V1793&lt;&gt;"VTC VHm",_xlfn.XLOOKUP(Z1793,$AC$4015:$AC$4035,$AD$4015:$AD$4035,0)*M1793,_xlfn.XLOOKUP(Z1793,$AC$4015:$AC$4035,$AD$4015:$AD$4035,0)*L1793)</f>
        <v>73878.350000000093</v>
      </c>
      <c r="O1793" s="83">
        <f>IF(V1793&lt;&gt;"VTC VHm",_xlfn.XLOOKUP(Z1793,$AC$4015:$AC$4035,$AE$4015:$AE$4035,0)*M1793,_xlfn.XLOOKUP(Z1793,$AC$4015:$AC$4035,$AE$4015:$AE$4035,0)*L1793)</f>
        <v>0</v>
      </c>
      <c r="P1793" s="83">
        <f>SUM(N1793:O1793)</f>
        <v>73878.350000000093</v>
      </c>
      <c r="Q1793" s="157">
        <f>M1793*G1793</f>
        <v>35321450.216000043</v>
      </c>
      <c r="R1793" s="157">
        <f>G1793*P1793</f>
        <v>12362507.575600017</v>
      </c>
      <c r="S1793" s="83">
        <f>SUM(Q1793:R1793)</f>
        <v>47683957.791600063</v>
      </c>
      <c r="T1793" s="156" t="s">
        <v>50</v>
      </c>
      <c r="U1793" s="132"/>
      <c r="V1793" s="132"/>
      <c r="W1793" s="132"/>
      <c r="X1793" s="44" t="s">
        <v>33</v>
      </c>
      <c r="Y1793" s="44"/>
      <c r="Z1793" s="44" t="s">
        <v>14</v>
      </c>
      <c r="AA1793" s="44" t="s">
        <v>80</v>
      </c>
      <c r="AB1793" s="2">
        <v>326833.02294761251</v>
      </c>
      <c r="AC1793" s="2">
        <v>54690930.727961689</v>
      </c>
      <c r="AD1793" s="2">
        <f>+M1793</f>
        <v>211081.00000000026</v>
      </c>
      <c r="AE1793" s="2">
        <f>+AD1793*14%</f>
        <v>29551.34000000004</v>
      </c>
      <c r="AF1793" s="155">
        <f>+AD1793*35%</f>
        <v>73878.350000000093</v>
      </c>
      <c r="AG1793" s="2">
        <f>+AD1793*F1793</f>
        <v>35321450.216000043</v>
      </c>
      <c r="AH1793" s="2">
        <f>+AE1793*F1793</f>
        <v>4945003.0302400067</v>
      </c>
      <c r="AI1793" s="2">
        <f>+AF1793*F1793</f>
        <v>12362507.575600017</v>
      </c>
      <c r="AJ1793" s="2">
        <f>SUM(AG1793:AI1793)</f>
        <v>52628960.821840063</v>
      </c>
      <c r="AK1793" s="2">
        <f>+AD1793*G1793</f>
        <v>35321450.216000043</v>
      </c>
      <c r="AL1793" s="2">
        <f>+AE1793*G1793</f>
        <v>4945003.0302400067</v>
      </c>
      <c r="AM1793" s="2">
        <f>+AF1793*G1793</f>
        <v>12362507.575600017</v>
      </c>
      <c r="AN1793" s="155">
        <f>SUM(AK1793:AM1793)</f>
        <v>52628960.821840063</v>
      </c>
      <c r="AQ1793" s="145" t="s">
        <v>525</v>
      </c>
      <c r="AU1793" s="8" t="str">
        <f>+K1793</f>
        <v>Bao gồm</v>
      </c>
      <c r="AV1793" s="8">
        <f>+L1793</f>
        <v>211081.00000000026</v>
      </c>
      <c r="AW1793" s="2">
        <f>+M1793</f>
        <v>211081.00000000026</v>
      </c>
      <c r="AX1793" s="8">
        <f>F1793*AW1793</f>
        <v>35321450.216000043</v>
      </c>
      <c r="AY1793" s="8">
        <f>IF(AQ1793="CT",7%,5%)*AX1793</f>
        <v>2472501.5151200034</v>
      </c>
      <c r="AZ1793" s="8">
        <f>AX1793*2%</f>
        <v>706429.00432000088</v>
      </c>
      <c r="BA1793" s="8">
        <f>IF(BB1793&gt;0,0,AX1793*5%)</f>
        <v>0</v>
      </c>
      <c r="BB1793" s="8">
        <f>(AX1793-BG1793)*35%</f>
        <v>12362507.575600015</v>
      </c>
      <c r="BC1793" s="8">
        <f>+AX1793+AY1793+AZ1793+BA1793+BB1793</f>
        <v>50862888.311040066</v>
      </c>
      <c r="BD1793" s="8">
        <f>AX1793-AT1793</f>
        <v>35321450.216000043</v>
      </c>
      <c r="BE1793" s="2"/>
      <c r="BH1793" s="2"/>
    </row>
    <row r="1794" spans="1:60" ht="17" hidden="1" outlineLevel="1" x14ac:dyDescent="0.2">
      <c r="A1794" s="1" t="s">
        <v>976</v>
      </c>
      <c r="B1794" s="82">
        <v>52</v>
      </c>
      <c r="C1794" s="144" t="s">
        <v>725</v>
      </c>
      <c r="D1794" s="144"/>
      <c r="E1794" s="82" t="s">
        <v>52</v>
      </c>
      <c r="F1794" s="143">
        <v>167.33600000000001</v>
      </c>
      <c r="G1794" s="142">
        <f>+[2]THKL!F1801</f>
        <v>167.33600000000001</v>
      </c>
      <c r="H1794" s="132"/>
      <c r="I1794" s="132"/>
      <c r="J1794" s="132"/>
      <c r="K1794" s="156" t="str">
        <f>$K$129</f>
        <v>Bao gồm</v>
      </c>
      <c r="L1794" s="244">
        <f>$L$129</f>
        <v>21438.4656</v>
      </c>
      <c r="M1794" s="157">
        <f>SUM(K1794:L1794)</f>
        <v>21438.4656</v>
      </c>
      <c r="N1794" s="83">
        <f>IF(V1794&lt;&gt;"VTC VHm",_xlfn.XLOOKUP(Z1794,$AC$4015:$AC$4035,$AD$4015:$AD$4035,0)*M1794,_xlfn.XLOOKUP(Z1794,$AC$4015:$AC$4035,$AD$4015:$AD$4035,0)*L1794)</f>
        <v>7503.4629599999989</v>
      </c>
      <c r="O1794" s="83">
        <f>IF(V1794&lt;&gt;"VTC VHm",_xlfn.XLOOKUP(Z1794,$AC$4015:$AC$4035,$AE$4015:$AE$4035,0)*M1794,_xlfn.XLOOKUP(Z1794,$AC$4015:$AC$4035,$AE$4015:$AE$4035,0)*L1794)</f>
        <v>0</v>
      </c>
      <c r="P1794" s="83">
        <f>SUM(N1794:O1794)</f>
        <v>7503.4629599999989</v>
      </c>
      <c r="Q1794" s="157">
        <f>M1794*G1794</f>
        <v>3587427.0796416001</v>
      </c>
      <c r="R1794" s="157">
        <f>G1794*P1794</f>
        <v>1255599.4778745598</v>
      </c>
      <c r="S1794" s="83">
        <f>SUM(Q1794:R1794)</f>
        <v>4843026.5575161595</v>
      </c>
      <c r="T1794" s="165" t="s">
        <v>100</v>
      </c>
      <c r="U1794" s="132"/>
      <c r="V1794" s="132"/>
      <c r="W1794" s="132"/>
      <c r="X1794" s="44" t="s">
        <v>33</v>
      </c>
      <c r="Y1794" s="44"/>
      <c r="Z1794" s="44" t="s">
        <v>14</v>
      </c>
      <c r="AA1794" s="44" t="s">
        <v>80</v>
      </c>
      <c r="AB1794" s="2">
        <v>48568.255241112754</v>
      </c>
      <c r="AC1794" s="2">
        <v>8127217.5590268448</v>
      </c>
      <c r="AD1794" s="2">
        <f>+M1794</f>
        <v>21438.4656</v>
      </c>
      <c r="AE1794" s="2">
        <f>+AD1794*14%</f>
        <v>3001.3851840000002</v>
      </c>
      <c r="AF1794" s="155">
        <f>+AD1794*35%</f>
        <v>7503.4629599999989</v>
      </c>
      <c r="AG1794" s="2">
        <f>+AD1794*F1794</f>
        <v>3587427.0796416001</v>
      </c>
      <c r="AH1794" s="2">
        <f>+AE1794*F1794</f>
        <v>502239.7911498241</v>
      </c>
      <c r="AI1794" s="2">
        <f>+AF1794*F1794</f>
        <v>1255599.4778745598</v>
      </c>
      <c r="AJ1794" s="2">
        <f>SUM(AG1794:AI1794)</f>
        <v>5345266.3486659843</v>
      </c>
      <c r="AK1794" s="2">
        <f>+AD1794*G1794</f>
        <v>3587427.0796416001</v>
      </c>
      <c r="AL1794" s="2">
        <f>+AE1794*G1794</f>
        <v>502239.7911498241</v>
      </c>
      <c r="AM1794" s="2">
        <f>+AF1794*G1794</f>
        <v>1255599.4778745598</v>
      </c>
      <c r="AN1794" s="155">
        <f>SUM(AK1794:AM1794)</f>
        <v>5345266.3486659843</v>
      </c>
      <c r="AQ1794" s="145" t="s">
        <v>525</v>
      </c>
      <c r="AU1794" s="8" t="str">
        <f>+K1794</f>
        <v>Bao gồm</v>
      </c>
      <c r="AV1794" s="8">
        <f>+L1794</f>
        <v>21438.4656</v>
      </c>
      <c r="AW1794" s="2">
        <f>+M1794</f>
        <v>21438.4656</v>
      </c>
      <c r="AX1794" s="8">
        <f>F1794*AW1794</f>
        <v>3587427.0796416001</v>
      </c>
      <c r="AY1794" s="8">
        <f>IF(AQ1794="CT",7%,5%)*AX1794</f>
        <v>251119.89557491202</v>
      </c>
      <c r="AZ1794" s="8">
        <f>AX1794*2%</f>
        <v>71748.541592832</v>
      </c>
      <c r="BA1794" s="8">
        <f>IF(BB1794&gt;0,0,AX1794*5%)</f>
        <v>0</v>
      </c>
      <c r="BB1794" s="8">
        <f>(AX1794-BG1794)*35%</f>
        <v>1255599.47787456</v>
      </c>
      <c r="BC1794" s="8">
        <f>+AX1794+AY1794+AZ1794+BA1794+BB1794</f>
        <v>5165894.9946839046</v>
      </c>
      <c r="BD1794" s="8">
        <f>AX1794-AT1794</f>
        <v>3587427.0796416001</v>
      </c>
      <c r="BE1794" s="2"/>
      <c r="BH1794" s="2"/>
    </row>
    <row r="1795" spans="1:60" ht="34" hidden="1" outlineLevel="1" x14ac:dyDescent="0.2">
      <c r="A1795" s="1" t="s">
        <v>975</v>
      </c>
      <c r="B1795" s="82">
        <v>53</v>
      </c>
      <c r="C1795" s="144" t="s">
        <v>710</v>
      </c>
      <c r="D1795" s="144"/>
      <c r="E1795" s="82" t="s">
        <v>52</v>
      </c>
      <c r="F1795" s="143">
        <v>167.33600000000001</v>
      </c>
      <c r="G1795" s="142">
        <f>+[2]THKL!F1802</f>
        <v>167.33600000000001</v>
      </c>
      <c r="H1795" s="132"/>
      <c r="I1795" s="132"/>
      <c r="J1795" s="132"/>
      <c r="K1795" s="156" t="str">
        <f>$K$131</f>
        <v>Bao gồm</v>
      </c>
      <c r="L1795" s="157">
        <f>$L$131</f>
        <v>41916.36</v>
      </c>
      <c r="M1795" s="157">
        <f>SUM(K1795:L1795)</f>
        <v>41916.36</v>
      </c>
      <c r="N1795" s="83">
        <f>IF(V1795&lt;&gt;"VTC VHm",_xlfn.XLOOKUP(Z1795,$AC$4015:$AC$4035,$AD$4015:$AD$4035,0)*M1795,_xlfn.XLOOKUP(Z1795,$AC$4015:$AC$4035,$AD$4015:$AD$4035,0)*L1795)</f>
        <v>14670.725999999999</v>
      </c>
      <c r="O1795" s="83">
        <f>IF(V1795&lt;&gt;"VTC VHm",_xlfn.XLOOKUP(Z1795,$AC$4015:$AC$4035,$AE$4015:$AE$4035,0)*M1795,_xlfn.XLOOKUP(Z1795,$AC$4015:$AC$4035,$AE$4015:$AE$4035,0)*L1795)</f>
        <v>0</v>
      </c>
      <c r="P1795" s="83">
        <f>SUM(N1795:O1795)</f>
        <v>14670.725999999999</v>
      </c>
      <c r="Q1795" s="157">
        <f>M1795*G1795</f>
        <v>7014116.0169600006</v>
      </c>
      <c r="R1795" s="157">
        <f>G1795*P1795</f>
        <v>2454940.6059360001</v>
      </c>
      <c r="S1795" s="83">
        <f>SUM(Q1795:R1795)</f>
        <v>9469056.6228960007</v>
      </c>
      <c r="T1795" s="156" t="s">
        <v>50</v>
      </c>
      <c r="U1795" s="132"/>
      <c r="V1795" s="132"/>
      <c r="W1795" s="132"/>
      <c r="X1795" s="44" t="s">
        <v>33</v>
      </c>
      <c r="Y1795" s="44"/>
      <c r="Z1795" s="44" t="s">
        <v>14</v>
      </c>
      <c r="AA1795" s="44" t="s">
        <v>80</v>
      </c>
      <c r="AB1795" s="2">
        <v>102887.81838657794</v>
      </c>
      <c r="AC1795" s="2">
        <v>17216835.977536406</v>
      </c>
      <c r="AD1795" s="2">
        <f>+M1795</f>
        <v>41916.36</v>
      </c>
      <c r="AE1795" s="2">
        <f>+AD1795*14%</f>
        <v>5868.2904000000008</v>
      </c>
      <c r="AF1795" s="155">
        <f>+AD1795*35%</f>
        <v>14670.725999999999</v>
      </c>
      <c r="AG1795" s="2">
        <f>+AD1795*F1795</f>
        <v>7014116.0169600006</v>
      </c>
      <c r="AH1795" s="2">
        <f>+AE1795*F1795</f>
        <v>981976.24237440026</v>
      </c>
      <c r="AI1795" s="2">
        <f>+AF1795*F1795</f>
        <v>2454940.6059360001</v>
      </c>
      <c r="AJ1795" s="2">
        <f>SUM(AG1795:AI1795)</f>
        <v>10451032.865270402</v>
      </c>
      <c r="AK1795" s="2">
        <f>+AD1795*G1795</f>
        <v>7014116.0169600006</v>
      </c>
      <c r="AL1795" s="2">
        <f>+AE1795*G1795</f>
        <v>981976.24237440026</v>
      </c>
      <c r="AM1795" s="2">
        <f>+AF1795*G1795</f>
        <v>2454940.6059360001</v>
      </c>
      <c r="AN1795" s="155">
        <f>SUM(AK1795:AM1795)</f>
        <v>10451032.865270402</v>
      </c>
      <c r="AQ1795" s="145" t="s">
        <v>525</v>
      </c>
      <c r="AU1795" s="8" t="str">
        <f>+K1795</f>
        <v>Bao gồm</v>
      </c>
      <c r="AV1795" s="8">
        <f>+L1795</f>
        <v>41916.36</v>
      </c>
      <c r="AW1795" s="2">
        <f>+M1795</f>
        <v>41916.36</v>
      </c>
      <c r="AX1795" s="8">
        <f>F1795*AW1795</f>
        <v>7014116.0169600006</v>
      </c>
      <c r="AY1795" s="8">
        <f>IF(AQ1795="CT",7%,5%)*AX1795</f>
        <v>490988.12118720007</v>
      </c>
      <c r="AZ1795" s="8">
        <f>AX1795*2%</f>
        <v>140282.32033920003</v>
      </c>
      <c r="BA1795" s="8">
        <f>IF(BB1795&gt;0,0,AX1795*5%)</f>
        <v>0</v>
      </c>
      <c r="BB1795" s="8">
        <f>(AX1795-BG1795)*35%</f>
        <v>2454940.6059360001</v>
      </c>
      <c r="BC1795" s="8">
        <f>+AX1795+AY1795+AZ1795+BA1795+BB1795</f>
        <v>10100327.064422401</v>
      </c>
      <c r="BD1795" s="8">
        <f>AX1795-AT1795</f>
        <v>7014116.0169600006</v>
      </c>
      <c r="BE1795" s="2"/>
      <c r="BH1795" s="2"/>
    </row>
    <row r="1796" spans="1:60" ht="17" hidden="1" outlineLevel="1" x14ac:dyDescent="0.2">
      <c r="A1796" s="1" t="s">
        <v>82</v>
      </c>
      <c r="B1796" s="82">
        <v>54</v>
      </c>
      <c r="C1796" s="144" t="s">
        <v>709</v>
      </c>
      <c r="D1796" s="144"/>
      <c r="E1796" s="82" t="s">
        <v>85</v>
      </c>
      <c r="F1796" s="143">
        <v>13</v>
      </c>
      <c r="G1796" s="142">
        <f>+[2]THKL!F1803</f>
        <v>13</v>
      </c>
      <c r="H1796" s="132"/>
      <c r="I1796" s="132"/>
      <c r="J1796" s="132"/>
      <c r="K1796" s="156" t="str">
        <f>$K$187</f>
        <v>Bao gồm</v>
      </c>
      <c r="L1796" s="157">
        <f>$L$187</f>
        <v>295200</v>
      </c>
      <c r="M1796" s="157">
        <f>SUM(K1796:L1796)</f>
        <v>295200</v>
      </c>
      <c r="N1796" s="83">
        <f>IF(V1796&lt;&gt;"VTC VHm",_xlfn.XLOOKUP(Z1796,$AC$4015:$AC$4035,$AD$4015:$AD$4035,0)*M1796,_xlfn.XLOOKUP(Z1796,$AC$4015:$AC$4035,$AD$4015:$AD$4035,0)*L1796)</f>
        <v>103320</v>
      </c>
      <c r="O1796" s="83">
        <f>IF(V1796&lt;&gt;"VTC VHm",_xlfn.XLOOKUP(Z1796,$AC$4015:$AC$4035,$AE$4015:$AE$4035,0)*M1796,_xlfn.XLOOKUP(Z1796,$AC$4015:$AC$4035,$AE$4015:$AE$4035,0)*L1796)</f>
        <v>0</v>
      </c>
      <c r="P1796" s="83">
        <f>SUM(N1796:O1796)</f>
        <v>103320</v>
      </c>
      <c r="Q1796" s="157">
        <f>M1796*G1796</f>
        <v>3837600</v>
      </c>
      <c r="R1796" s="157">
        <f>G1796*P1796</f>
        <v>1343160</v>
      </c>
      <c r="S1796" s="83">
        <f>SUM(Q1796:R1796)</f>
        <v>5180760</v>
      </c>
      <c r="T1796" s="156" t="s">
        <v>50</v>
      </c>
      <c r="U1796" s="132"/>
      <c r="V1796" s="132"/>
      <c r="W1796" s="132"/>
      <c r="X1796" s="44" t="s">
        <v>33</v>
      </c>
      <c r="Y1796" s="44"/>
      <c r="Z1796" s="44" t="s">
        <v>14</v>
      </c>
      <c r="AA1796" s="44" t="s">
        <v>80</v>
      </c>
      <c r="AB1796" s="2">
        <v>148040.81300249998</v>
      </c>
      <c r="AC1796" s="2">
        <v>1924530.5690324998</v>
      </c>
      <c r="AD1796" s="2">
        <f>+M1796</f>
        <v>295200</v>
      </c>
      <c r="AE1796" s="2">
        <f>+AD1796*14%</f>
        <v>41328.000000000007</v>
      </c>
      <c r="AF1796" s="155">
        <f>+AD1796*35%</f>
        <v>103320</v>
      </c>
      <c r="AG1796" s="2">
        <f>+AD1796*F1796</f>
        <v>3837600</v>
      </c>
      <c r="AH1796" s="2">
        <f>+AE1796*F1796</f>
        <v>537264.00000000012</v>
      </c>
      <c r="AI1796" s="2">
        <f>+AF1796*F1796</f>
        <v>1343160</v>
      </c>
      <c r="AJ1796" s="2">
        <f>SUM(AG1796:AI1796)</f>
        <v>5718024</v>
      </c>
      <c r="AK1796" s="2">
        <f>+AD1796*G1796</f>
        <v>3837600</v>
      </c>
      <c r="AL1796" s="2">
        <f>+AE1796*G1796</f>
        <v>537264.00000000012</v>
      </c>
      <c r="AM1796" s="2">
        <f>+AF1796*G1796</f>
        <v>1343160</v>
      </c>
      <c r="AN1796" s="155">
        <f>SUM(AK1796:AM1796)</f>
        <v>5718024</v>
      </c>
      <c r="AQ1796" s="145" t="s">
        <v>525</v>
      </c>
      <c r="AU1796" s="8" t="str">
        <f>+K1796</f>
        <v>Bao gồm</v>
      </c>
      <c r="AV1796" s="8">
        <f>+L1796</f>
        <v>295200</v>
      </c>
      <c r="AW1796" s="2">
        <f>+M1796</f>
        <v>295200</v>
      </c>
      <c r="AX1796" s="8">
        <f>F1796*AW1796</f>
        <v>3837600</v>
      </c>
      <c r="AY1796" s="8">
        <f>IF(AQ1796="CT",7%,5%)*AX1796</f>
        <v>268632</v>
      </c>
      <c r="AZ1796" s="8">
        <f>AX1796*2%</f>
        <v>76752</v>
      </c>
      <c r="BA1796" s="8">
        <f>IF(BB1796&gt;0,0,AX1796*5%)</f>
        <v>0</v>
      </c>
      <c r="BB1796" s="8">
        <f>(AX1796-BG1796)*35%</f>
        <v>1343160</v>
      </c>
      <c r="BC1796" s="8">
        <f>+AX1796+AY1796+AZ1796+BA1796+BB1796</f>
        <v>5526144</v>
      </c>
      <c r="BD1796" s="8">
        <f>AX1796-AT1796</f>
        <v>3837600</v>
      </c>
      <c r="BE1796" s="2"/>
      <c r="BH1796" s="2"/>
    </row>
    <row r="1797" spans="1:60" ht="17" hidden="1" outlineLevel="1" x14ac:dyDescent="0.2">
      <c r="A1797" s="1" t="s">
        <v>82</v>
      </c>
      <c r="B1797" s="82">
        <v>55</v>
      </c>
      <c r="C1797" s="144" t="s">
        <v>708</v>
      </c>
      <c r="D1797" s="144"/>
      <c r="E1797" s="82" t="s">
        <v>52</v>
      </c>
      <c r="F1797" s="143">
        <v>144.482</v>
      </c>
      <c r="G1797" s="142">
        <f>+[2]THKL!F1804</f>
        <v>144.482</v>
      </c>
      <c r="H1797" s="132"/>
      <c r="I1797" s="132"/>
      <c r="J1797" s="132"/>
      <c r="K1797" s="156">
        <f>$K$188</f>
        <v>940000</v>
      </c>
      <c r="L1797" s="157">
        <f>$L$188</f>
        <v>94000</v>
      </c>
      <c r="M1797" s="157">
        <f>SUM(K1797:L1797)</f>
        <v>1034000</v>
      </c>
      <c r="N1797" s="83">
        <f>IF(V1797&lt;&gt;"VTC VHm",_xlfn.XLOOKUP(Z1797,$AC$4015:$AC$4035,$AD$4015:$AD$4035,0)*M1797,_xlfn.XLOOKUP(Z1797,$AC$4015:$AC$4035,$AD$4015:$AD$4035,0)*L1797)</f>
        <v>361900</v>
      </c>
      <c r="O1797" s="83">
        <f>IF(V1797&lt;&gt;"VTC VHm",_xlfn.XLOOKUP(Z1797,$AC$4015:$AC$4035,$AE$4015:$AE$4035,0)*M1797,_xlfn.XLOOKUP(Z1797,$AC$4015:$AC$4035,$AE$4015:$AE$4035,0)*L1797)</f>
        <v>0</v>
      </c>
      <c r="P1797" s="83">
        <f>SUM(N1797:O1797)</f>
        <v>361900</v>
      </c>
      <c r="Q1797" s="157">
        <f>M1797*G1797</f>
        <v>149394388</v>
      </c>
      <c r="R1797" s="157">
        <f>G1797*P1797</f>
        <v>52288035.799999997</v>
      </c>
      <c r="S1797" s="83">
        <f>SUM(Q1797:R1797)</f>
        <v>201682423.80000001</v>
      </c>
      <c r="T1797" s="156" t="s">
        <v>50</v>
      </c>
      <c r="U1797" s="132"/>
      <c r="V1797" s="132"/>
      <c r="W1797" s="132"/>
      <c r="X1797" s="44" t="s">
        <v>33</v>
      </c>
      <c r="Y1797" s="44"/>
      <c r="Z1797" s="44" t="s">
        <v>6</v>
      </c>
      <c r="AA1797" s="44" t="s">
        <v>80</v>
      </c>
      <c r="AB1797" s="2">
        <v>1677386.7</v>
      </c>
      <c r="AC1797" s="2">
        <v>242352185.18939999</v>
      </c>
      <c r="AD1797" s="2">
        <f>+M1797</f>
        <v>1034000</v>
      </c>
      <c r="AE1797" s="2">
        <f>+AD1797*14%</f>
        <v>144760</v>
      </c>
      <c r="AF1797" s="155">
        <f>+AD1797*35%</f>
        <v>361900</v>
      </c>
      <c r="AG1797" s="2">
        <f>+AD1797*F1797</f>
        <v>149394388</v>
      </c>
      <c r="AH1797" s="2">
        <f>+AE1797*F1797</f>
        <v>20915214.32</v>
      </c>
      <c r="AI1797" s="2">
        <f>+AF1797*F1797</f>
        <v>52288035.799999997</v>
      </c>
      <c r="AJ1797" s="2">
        <f>SUM(AG1797:AI1797)</f>
        <v>222597638.12</v>
      </c>
      <c r="AK1797" s="2">
        <f>+AD1797*G1797</f>
        <v>149394388</v>
      </c>
      <c r="AL1797" s="2">
        <f>+AE1797*G1797</f>
        <v>20915214.32</v>
      </c>
      <c r="AM1797" s="2">
        <f>+AF1797*G1797</f>
        <v>52288035.799999997</v>
      </c>
      <c r="AN1797" s="155">
        <f>SUM(AK1797:AM1797)</f>
        <v>222597638.12</v>
      </c>
      <c r="AQ1797" s="145" t="s">
        <v>525</v>
      </c>
      <c r="AU1797" s="8">
        <f>+K1797</f>
        <v>940000</v>
      </c>
      <c r="AV1797" s="8">
        <f>+L1797</f>
        <v>94000</v>
      </c>
      <c r="AW1797" s="2">
        <f>+M1797</f>
        <v>1034000</v>
      </c>
      <c r="AX1797" s="8">
        <f>F1797*AW1797</f>
        <v>149394388</v>
      </c>
      <c r="AY1797" s="8">
        <f>IF(AQ1797="CT",7%,5%)*AX1797</f>
        <v>10457607.16</v>
      </c>
      <c r="AZ1797" s="8">
        <f>AX1797*2%</f>
        <v>2987887.7600000002</v>
      </c>
      <c r="BA1797" s="8">
        <f>IF(BB1797&gt;0,0,AX1797*5%)</f>
        <v>0</v>
      </c>
      <c r="BB1797" s="8">
        <f>(AX1797-BG1797)*35%</f>
        <v>52288035.799999997</v>
      </c>
      <c r="BC1797" s="8">
        <f>+AX1797+AY1797+AZ1797+BA1797+BB1797</f>
        <v>215127918.71999997</v>
      </c>
      <c r="BD1797" s="8">
        <f>AX1797-AT1797</f>
        <v>149394388</v>
      </c>
      <c r="BE1797" s="2"/>
      <c r="BH1797" s="2"/>
    </row>
    <row r="1798" spans="1:60" ht="17" hidden="1" outlineLevel="1" x14ac:dyDescent="0.2">
      <c r="A1798" s="1" t="s">
        <v>169</v>
      </c>
      <c r="B1798" s="82">
        <v>56</v>
      </c>
      <c r="C1798" s="144" t="s">
        <v>707</v>
      </c>
      <c r="D1798" s="144"/>
      <c r="E1798" s="82" t="s">
        <v>91</v>
      </c>
      <c r="F1798" s="143">
        <v>0.19020000000000001</v>
      </c>
      <c r="G1798" s="142">
        <f>+[2]THKL!F1805</f>
        <v>0.19020000000000001</v>
      </c>
      <c r="H1798" s="132"/>
      <c r="I1798" s="132"/>
      <c r="J1798" s="132"/>
      <c r="K1798" s="156">
        <f>$K$189</f>
        <v>27090000</v>
      </c>
      <c r="L1798" s="157">
        <f>$L$189</f>
        <v>14000000</v>
      </c>
      <c r="M1798" s="157">
        <f>SUM(K1798:L1798)</f>
        <v>41090000</v>
      </c>
      <c r="N1798" s="83">
        <f>IF(V1798&lt;&gt;"VTC VHm",_xlfn.XLOOKUP(Z1798,$AC$4015:$AC$4035,$AD$4015:$AD$4035,0)*M1798,_xlfn.XLOOKUP(Z1798,$AC$4015:$AC$4035,$AD$4015:$AD$4035,0)*L1798)</f>
        <v>2054500</v>
      </c>
      <c r="O1798" s="83">
        <f>IF(V1798&lt;&gt;"VTC VHm",_xlfn.XLOOKUP(Z1798,$AC$4015:$AC$4035,$AE$4015:$AE$4035,0)*M1798,_xlfn.XLOOKUP(Z1798,$AC$4015:$AC$4035,$AE$4015:$AE$4035,0)*L1798)</f>
        <v>0</v>
      </c>
      <c r="P1798" s="83">
        <f>SUM(N1798:O1798)</f>
        <v>2054500</v>
      </c>
      <c r="Q1798" s="157">
        <f>M1798*G1798</f>
        <v>7815318</v>
      </c>
      <c r="R1798" s="157">
        <f>G1798*P1798</f>
        <v>390765.9</v>
      </c>
      <c r="S1798" s="83">
        <f>SUM(Q1798:R1798)</f>
        <v>8206083.9000000004</v>
      </c>
      <c r="T1798" s="156" t="s">
        <v>50</v>
      </c>
      <c r="U1798" s="132"/>
      <c r="V1798" s="132"/>
      <c r="W1798" s="132"/>
      <c r="X1798" s="44" t="s">
        <v>33</v>
      </c>
      <c r="Y1798" s="44"/>
      <c r="Z1798" s="44" t="s">
        <v>11</v>
      </c>
      <c r="AA1798" s="44" t="s">
        <v>80</v>
      </c>
      <c r="AB1798" s="2">
        <v>35496088.937094219</v>
      </c>
      <c r="AC1798" s="2">
        <v>6751356.1158353211</v>
      </c>
      <c r="AD1798" s="2">
        <f>+M1798</f>
        <v>41090000</v>
      </c>
      <c r="AE1798" s="2">
        <f>+AD1798*14%</f>
        <v>5752600.0000000009</v>
      </c>
      <c r="AF1798" s="155">
        <f>+AD1798*35%</f>
        <v>14381500</v>
      </c>
      <c r="AG1798" s="2">
        <f>+AD1798*F1798</f>
        <v>7815318</v>
      </c>
      <c r="AH1798" s="2">
        <f>+AE1798*F1798</f>
        <v>1094144.5200000003</v>
      </c>
      <c r="AI1798" s="2">
        <f>+AF1798*F1798</f>
        <v>2735361.3000000003</v>
      </c>
      <c r="AJ1798" s="2">
        <f>SUM(AG1798:AI1798)</f>
        <v>11644823.82</v>
      </c>
      <c r="AK1798" s="2">
        <f>+AD1798*G1798</f>
        <v>7815318</v>
      </c>
      <c r="AL1798" s="2">
        <f>+AE1798*G1798</f>
        <v>1094144.5200000003</v>
      </c>
      <c r="AM1798" s="2">
        <f>+AF1798*G1798</f>
        <v>2735361.3000000003</v>
      </c>
      <c r="AN1798" s="155">
        <f>SUM(AK1798:AM1798)</f>
        <v>11644823.82</v>
      </c>
      <c r="AQ1798" s="145" t="s">
        <v>525</v>
      </c>
      <c r="AU1798" s="8">
        <f>+K1798</f>
        <v>27090000</v>
      </c>
      <c r="AV1798" s="8">
        <f>+L1798</f>
        <v>14000000</v>
      </c>
      <c r="AW1798" s="2">
        <f>+M1798</f>
        <v>41090000</v>
      </c>
      <c r="AX1798" s="8">
        <f>F1798*AW1798</f>
        <v>7815318</v>
      </c>
      <c r="AY1798" s="8">
        <f>IF(AQ1798="CT",7%,5%)*AX1798</f>
        <v>547072.26</v>
      </c>
      <c r="AZ1798" s="8">
        <f>AX1798*2%</f>
        <v>156306.36000000002</v>
      </c>
      <c r="BA1798" s="8">
        <f>IF(BB1798&gt;0,0,AX1798*5%)</f>
        <v>0</v>
      </c>
      <c r="BB1798" s="8">
        <f>(AX1798-BG1798)*35%</f>
        <v>2735361.3</v>
      </c>
      <c r="BC1798" s="8">
        <f>+AX1798+AY1798+AZ1798+BA1798+BB1798</f>
        <v>11254057.919999998</v>
      </c>
      <c r="BD1798" s="8">
        <f>AX1798-AT1798</f>
        <v>7815318</v>
      </c>
      <c r="BE1798" s="2"/>
      <c r="BH1798" s="2"/>
    </row>
    <row r="1799" spans="1:60" ht="17" hidden="1" outlineLevel="1" x14ac:dyDescent="0.2">
      <c r="A1799" s="1" t="s">
        <v>168</v>
      </c>
      <c r="B1799" s="82">
        <v>57</v>
      </c>
      <c r="C1799" s="144" t="s">
        <v>706</v>
      </c>
      <c r="D1799" s="144"/>
      <c r="E1799" s="82" t="s">
        <v>52</v>
      </c>
      <c r="F1799" s="143">
        <v>14.364000000000001</v>
      </c>
      <c r="G1799" s="142">
        <f>+[2]THKL!F1806</f>
        <v>14.364000000000001</v>
      </c>
      <c r="H1799" s="132"/>
      <c r="I1799" s="132"/>
      <c r="J1799" s="132"/>
      <c r="K1799" s="156" t="str">
        <f>$K$190</f>
        <v>Bao gồm</v>
      </c>
      <c r="L1799" s="157" t="str">
        <f>$L$190</f>
        <v>Bao gồm</v>
      </c>
      <c r="M1799" s="157">
        <f>SUM(K1799:L1799)</f>
        <v>0</v>
      </c>
      <c r="N1799" s="83">
        <f>IF(V1799&lt;&gt;"VTC VHm",_xlfn.XLOOKUP(Z1799,$AC$4015:$AC$4035,$AD$4015:$AD$4035,0)*M1799,_xlfn.XLOOKUP(Z1799,$AC$4015:$AC$4035,$AD$4015:$AD$4035,0)*L1799)</f>
        <v>0</v>
      </c>
      <c r="O1799" s="83">
        <f>IF(V1799&lt;&gt;"VTC VHm",_xlfn.XLOOKUP(Z1799,$AC$4015:$AC$4035,$AE$4015:$AE$4035,0)*M1799,_xlfn.XLOOKUP(Z1799,$AC$4015:$AC$4035,$AE$4015:$AE$4035,0)*L1799)</f>
        <v>0</v>
      </c>
      <c r="P1799" s="83">
        <f>SUM(N1799:O1799)</f>
        <v>0</v>
      </c>
      <c r="Q1799" s="157">
        <f>M1799*G1799</f>
        <v>0</v>
      </c>
      <c r="R1799" s="157">
        <f>G1799*P1799</f>
        <v>0</v>
      </c>
      <c r="S1799" s="83">
        <f>SUM(Q1799:R1799)</f>
        <v>0</v>
      </c>
      <c r="T1799" s="156" t="s">
        <v>50</v>
      </c>
      <c r="U1799" s="132"/>
      <c r="V1799" s="132"/>
      <c r="W1799" s="132"/>
      <c r="X1799" s="44" t="s">
        <v>33</v>
      </c>
      <c r="Y1799" s="44"/>
      <c r="Z1799" s="44" t="s">
        <v>11</v>
      </c>
      <c r="AA1799" s="44" t="s">
        <v>80</v>
      </c>
      <c r="AB1799" s="2">
        <v>202232.7437224827</v>
      </c>
      <c r="AC1799" s="2">
        <v>2904871.1308297417</v>
      </c>
      <c r="AD1799" s="2">
        <f>+M1799</f>
        <v>0</v>
      </c>
      <c r="AE1799" s="2">
        <f>+AD1799*14%</f>
        <v>0</v>
      </c>
      <c r="AF1799" s="155">
        <f>+AD1799*35%</f>
        <v>0</v>
      </c>
      <c r="AG1799" s="2">
        <f>+AD1799*F1799</f>
        <v>0</v>
      </c>
      <c r="AH1799" s="2">
        <f>+AE1799*F1799</f>
        <v>0</v>
      </c>
      <c r="AI1799" s="2">
        <f>+AF1799*F1799</f>
        <v>0</v>
      </c>
      <c r="AJ1799" s="2">
        <f>SUM(AG1799:AI1799)</f>
        <v>0</v>
      </c>
      <c r="AK1799" s="2">
        <f>+AD1799*G1799</f>
        <v>0</v>
      </c>
      <c r="AL1799" s="2">
        <f>+AE1799*G1799</f>
        <v>0</v>
      </c>
      <c r="AM1799" s="2">
        <f>+AF1799*G1799</f>
        <v>0</v>
      </c>
      <c r="AN1799" s="155">
        <f>SUM(AK1799:AM1799)</f>
        <v>0</v>
      </c>
      <c r="AQ1799" s="145" t="s">
        <v>525</v>
      </c>
      <c r="AU1799" s="8" t="str">
        <f>+K1799</f>
        <v>Bao gồm</v>
      </c>
      <c r="AV1799" s="8" t="str">
        <f>+L1799</f>
        <v>Bao gồm</v>
      </c>
      <c r="AW1799" s="2">
        <f>+M1799</f>
        <v>0</v>
      </c>
      <c r="AX1799" s="8">
        <f>F1799*AW1799</f>
        <v>0</v>
      </c>
      <c r="AY1799" s="8">
        <f>IF(AQ1799="CT",7%,5%)*AX1799</f>
        <v>0</v>
      </c>
      <c r="AZ1799" s="8">
        <f>AX1799*2%</f>
        <v>0</v>
      </c>
      <c r="BA1799" s="8">
        <f>IF(BB1799&gt;0,0,AX1799*5%)</f>
        <v>0</v>
      </c>
      <c r="BB1799" s="8">
        <f>(AX1799-BG1799)*35%</f>
        <v>0</v>
      </c>
      <c r="BC1799" s="8">
        <f>+AX1799+AY1799+AZ1799+BA1799+BB1799</f>
        <v>0</v>
      </c>
      <c r="BD1799" s="8">
        <f>AX1799-AT1799</f>
        <v>0</v>
      </c>
      <c r="BE1799" s="2"/>
      <c r="BH1799" s="2"/>
    </row>
    <row r="1800" spans="1:60" ht="17" hidden="1" outlineLevel="1" x14ac:dyDescent="0.2">
      <c r="A1800" s="1" t="s">
        <v>169</v>
      </c>
      <c r="B1800" s="82">
        <v>58</v>
      </c>
      <c r="C1800" s="144" t="s">
        <v>705</v>
      </c>
      <c r="D1800" s="144"/>
      <c r="E1800" s="82" t="s">
        <v>91</v>
      </c>
      <c r="F1800" s="143">
        <v>4.5999999999999999E-3</v>
      </c>
      <c r="G1800" s="142">
        <f>+[2]THKL!F1807</f>
        <v>4.5999999999999999E-3</v>
      </c>
      <c r="H1800" s="132"/>
      <c r="I1800" s="132"/>
      <c r="J1800" s="132"/>
      <c r="K1800" s="156">
        <f>$K$191</f>
        <v>27090000</v>
      </c>
      <c r="L1800" s="157">
        <f>$L$191</f>
        <v>14000000</v>
      </c>
      <c r="M1800" s="157">
        <f>SUM(K1800:L1800)</f>
        <v>41090000</v>
      </c>
      <c r="N1800" s="83">
        <f>IF(V1800&lt;&gt;"VTC VHm",_xlfn.XLOOKUP(Z1800,$AC$4015:$AC$4035,$AD$4015:$AD$4035,0)*M1800,_xlfn.XLOOKUP(Z1800,$AC$4015:$AC$4035,$AD$4015:$AD$4035,0)*L1800)</f>
        <v>0</v>
      </c>
      <c r="O1800" s="83">
        <f>IF(V1800&lt;&gt;"VTC VHm",_xlfn.XLOOKUP(Z1800,$AC$4015:$AC$4035,$AE$4015:$AE$4035,0)*M1800,_xlfn.XLOOKUP(Z1800,$AC$4015:$AC$4035,$AE$4015:$AE$4035,0)*L1800)</f>
        <v>0</v>
      </c>
      <c r="P1800" s="83">
        <f>SUM(N1800:O1800)</f>
        <v>0</v>
      </c>
      <c r="Q1800" s="157">
        <f>M1800*G1800</f>
        <v>189014</v>
      </c>
      <c r="R1800" s="157">
        <f>G1800*P1800</f>
        <v>0</v>
      </c>
      <c r="S1800" s="83">
        <f>SUM(Q1800:R1800)</f>
        <v>189014</v>
      </c>
      <c r="T1800" s="156" t="s">
        <v>50</v>
      </c>
      <c r="U1800" s="132"/>
      <c r="V1800" s="132"/>
      <c r="W1800" s="132"/>
      <c r="X1800" s="44" t="s">
        <v>33</v>
      </c>
      <c r="Y1800" s="44"/>
      <c r="Z1800" s="44" t="s">
        <v>3</v>
      </c>
      <c r="AA1800" s="44" t="s">
        <v>80</v>
      </c>
      <c r="AB1800" s="2">
        <v>35496088.937094219</v>
      </c>
      <c r="AC1800" s="2">
        <v>163282.0091106334</v>
      </c>
      <c r="AD1800" s="2">
        <f>+M1800</f>
        <v>41090000</v>
      </c>
      <c r="AE1800" s="2">
        <f>+AD1800*14%</f>
        <v>5752600.0000000009</v>
      </c>
      <c r="AF1800" s="155">
        <f>+AD1800*35%</f>
        <v>14381500</v>
      </c>
      <c r="AG1800" s="2">
        <f>+AD1800*F1800</f>
        <v>189014</v>
      </c>
      <c r="AH1800" s="2">
        <f>+AE1800*F1800</f>
        <v>26461.960000000003</v>
      </c>
      <c r="AI1800" s="2">
        <f>+AF1800*F1800</f>
        <v>66154.899999999994</v>
      </c>
      <c r="AJ1800" s="2">
        <f>SUM(AG1800:AI1800)</f>
        <v>281630.86</v>
      </c>
      <c r="AK1800" s="2">
        <f>+AD1800*G1800</f>
        <v>189014</v>
      </c>
      <c r="AL1800" s="2">
        <f>+AE1800*G1800</f>
        <v>26461.960000000003</v>
      </c>
      <c r="AM1800" s="2">
        <f>+AF1800*G1800</f>
        <v>66154.899999999994</v>
      </c>
      <c r="AN1800" s="155">
        <f>SUM(AK1800:AM1800)</f>
        <v>281630.86</v>
      </c>
      <c r="AQ1800" s="145" t="s">
        <v>525</v>
      </c>
      <c r="AU1800" s="8">
        <f>+K1800</f>
        <v>27090000</v>
      </c>
      <c r="AV1800" s="8">
        <f>+L1800</f>
        <v>14000000</v>
      </c>
      <c r="AW1800" s="2">
        <f>+M1800</f>
        <v>41090000</v>
      </c>
      <c r="AX1800" s="8">
        <f>F1800*AW1800</f>
        <v>189014</v>
      </c>
      <c r="AY1800" s="8">
        <f>IF(AQ1800="CT",7%,5%)*AX1800</f>
        <v>13230.980000000001</v>
      </c>
      <c r="AZ1800" s="8">
        <f>AX1800*2%</f>
        <v>3780.28</v>
      </c>
      <c r="BA1800" s="8">
        <f>IF(BB1800&gt;0,0,AX1800*5%)</f>
        <v>0</v>
      </c>
      <c r="BB1800" s="8">
        <f>(AX1800-BG1800)*35%</f>
        <v>66154.899999999994</v>
      </c>
      <c r="BC1800" s="8">
        <f>+AX1800+AY1800+AZ1800+BA1800+BB1800</f>
        <v>272180.16000000003</v>
      </c>
      <c r="BD1800" s="8">
        <f>AX1800-AT1800</f>
        <v>189014</v>
      </c>
      <c r="BE1800" s="2"/>
      <c r="BH1800" s="2"/>
    </row>
    <row r="1801" spans="1:60" ht="17" hidden="1" outlineLevel="1" x14ac:dyDescent="0.2">
      <c r="A1801" s="1" t="s">
        <v>168</v>
      </c>
      <c r="B1801" s="82">
        <v>59</v>
      </c>
      <c r="C1801" s="144" t="s">
        <v>704</v>
      </c>
      <c r="D1801" s="144"/>
      <c r="E1801" s="82" t="s">
        <v>52</v>
      </c>
      <c r="F1801" s="143">
        <v>1.0125</v>
      </c>
      <c r="G1801" s="142">
        <f>+[2]THKL!F1808</f>
        <v>1.0125</v>
      </c>
      <c r="H1801" s="132"/>
      <c r="I1801" s="132"/>
      <c r="J1801" s="132"/>
      <c r="K1801" s="156" t="str">
        <f>$K$192</f>
        <v>Bao gồm</v>
      </c>
      <c r="L1801" s="157" t="str">
        <f>$L$192</f>
        <v>Bao gồm</v>
      </c>
      <c r="M1801" s="157">
        <f>SUM(K1801:L1801)</f>
        <v>0</v>
      </c>
      <c r="N1801" s="83">
        <f>IF(V1801&lt;&gt;"VTC VHm",_xlfn.XLOOKUP(Z1801,$AC$4015:$AC$4035,$AD$4015:$AD$4035,0)*M1801,_xlfn.XLOOKUP(Z1801,$AC$4015:$AC$4035,$AD$4015:$AD$4035,0)*L1801)</f>
        <v>0</v>
      </c>
      <c r="O1801" s="83">
        <f>IF(V1801&lt;&gt;"VTC VHm",_xlfn.XLOOKUP(Z1801,$AC$4015:$AC$4035,$AE$4015:$AE$4035,0)*M1801,_xlfn.XLOOKUP(Z1801,$AC$4015:$AC$4035,$AE$4015:$AE$4035,0)*L1801)</f>
        <v>0</v>
      </c>
      <c r="P1801" s="83">
        <f>SUM(N1801:O1801)</f>
        <v>0</v>
      </c>
      <c r="Q1801" s="157">
        <f>M1801*G1801</f>
        <v>0</v>
      </c>
      <c r="R1801" s="157">
        <f>G1801*P1801</f>
        <v>0</v>
      </c>
      <c r="S1801" s="83">
        <f>SUM(Q1801:R1801)</f>
        <v>0</v>
      </c>
      <c r="T1801" s="156" t="s">
        <v>50</v>
      </c>
      <c r="U1801" s="132"/>
      <c r="V1801" s="132"/>
      <c r="W1801" s="132"/>
      <c r="X1801" s="44" t="s">
        <v>33</v>
      </c>
      <c r="Y1801" s="44"/>
      <c r="Z1801" s="44" t="s">
        <v>3</v>
      </c>
      <c r="AA1801" s="44" t="s">
        <v>80</v>
      </c>
      <c r="AB1801" s="2">
        <v>202232.7437224827</v>
      </c>
      <c r="AC1801" s="2">
        <v>204760.65301901373</v>
      </c>
      <c r="AD1801" s="2">
        <f>+M1801</f>
        <v>0</v>
      </c>
      <c r="AE1801" s="2">
        <f>+AD1801*14%</f>
        <v>0</v>
      </c>
      <c r="AF1801" s="155">
        <f>+AD1801*35%</f>
        <v>0</v>
      </c>
      <c r="AG1801" s="2">
        <f>+AD1801*F1801</f>
        <v>0</v>
      </c>
      <c r="AH1801" s="2">
        <f>+AE1801*F1801</f>
        <v>0</v>
      </c>
      <c r="AI1801" s="2">
        <f>+AF1801*F1801</f>
        <v>0</v>
      </c>
      <c r="AJ1801" s="2">
        <f>SUM(AG1801:AI1801)</f>
        <v>0</v>
      </c>
      <c r="AK1801" s="2">
        <f>+AD1801*G1801</f>
        <v>0</v>
      </c>
      <c r="AL1801" s="2">
        <f>+AE1801*G1801</f>
        <v>0</v>
      </c>
      <c r="AM1801" s="2">
        <f>+AF1801*G1801</f>
        <v>0</v>
      </c>
      <c r="AN1801" s="155">
        <f>SUM(AK1801:AM1801)</f>
        <v>0</v>
      </c>
      <c r="AQ1801" s="145" t="s">
        <v>525</v>
      </c>
      <c r="AU1801" s="8" t="str">
        <f>+K1801</f>
        <v>Bao gồm</v>
      </c>
      <c r="AV1801" s="8" t="str">
        <f>+L1801</f>
        <v>Bao gồm</v>
      </c>
      <c r="AW1801" s="2">
        <f>+M1801</f>
        <v>0</v>
      </c>
      <c r="AX1801" s="8">
        <f>F1801*AW1801</f>
        <v>0</v>
      </c>
      <c r="AY1801" s="8">
        <f>IF(AQ1801="CT",7%,5%)*AX1801</f>
        <v>0</v>
      </c>
      <c r="AZ1801" s="8">
        <f>AX1801*2%</f>
        <v>0</v>
      </c>
      <c r="BA1801" s="8">
        <f>IF(BB1801&gt;0,0,AX1801*5%)</f>
        <v>0</v>
      </c>
      <c r="BB1801" s="8">
        <f>(AX1801-BG1801)*35%</f>
        <v>0</v>
      </c>
      <c r="BC1801" s="8">
        <f>+AX1801+AY1801+AZ1801+BA1801+BB1801</f>
        <v>0</v>
      </c>
      <c r="BD1801" s="8">
        <f>AX1801-AT1801</f>
        <v>0</v>
      </c>
      <c r="BE1801" s="2"/>
      <c r="BH1801" s="2"/>
    </row>
    <row r="1802" spans="1:60" ht="34" hidden="1" outlineLevel="1" x14ac:dyDescent="0.2">
      <c r="A1802" s="1" t="s">
        <v>170</v>
      </c>
      <c r="B1802" s="82">
        <v>60</v>
      </c>
      <c r="C1802" s="144" t="s">
        <v>695</v>
      </c>
      <c r="D1802" s="144"/>
      <c r="E1802" s="82" t="s">
        <v>52</v>
      </c>
      <c r="F1802" s="143">
        <v>221.01</v>
      </c>
      <c r="G1802" s="142">
        <f>+[2]THKL!F1809</f>
        <v>221.01</v>
      </c>
      <c r="H1802" s="132"/>
      <c r="I1802" s="132"/>
      <c r="J1802" s="132"/>
      <c r="K1802" s="156">
        <f>$K$193</f>
        <v>45124</v>
      </c>
      <c r="L1802" s="157">
        <f>$L$193</f>
        <v>54000</v>
      </c>
      <c r="M1802" s="157">
        <f>SUM(K1802:L1802)</f>
        <v>99124</v>
      </c>
      <c r="N1802" s="83">
        <f>IF(V1802&lt;&gt;"VTC VHm",_xlfn.XLOOKUP(Z1802,$AC$4015:$AC$4035,$AD$4015:$AD$4035,0)*M1802,_xlfn.XLOOKUP(Z1802,$AC$4015:$AC$4035,$AD$4015:$AD$4035,0)*L1802)</f>
        <v>0</v>
      </c>
      <c r="O1802" s="83">
        <f>IF(V1802&lt;&gt;"VTC VHm",_xlfn.XLOOKUP(Z1802,$AC$4015:$AC$4035,$AE$4015:$AE$4035,0)*M1802,_xlfn.XLOOKUP(Z1802,$AC$4015:$AC$4035,$AE$4015:$AE$4035,0)*L1802)</f>
        <v>0</v>
      </c>
      <c r="P1802" s="83">
        <f>SUM(N1802:O1802)</f>
        <v>0</v>
      </c>
      <c r="Q1802" s="157">
        <f>M1802*G1802</f>
        <v>21907395.239999998</v>
      </c>
      <c r="R1802" s="157">
        <f>G1802*P1802</f>
        <v>0</v>
      </c>
      <c r="S1802" s="83">
        <f>SUM(Q1802:R1802)</f>
        <v>21907395.239999998</v>
      </c>
      <c r="T1802" s="156" t="s">
        <v>50</v>
      </c>
      <c r="U1802" s="132"/>
      <c r="V1802" s="132"/>
      <c r="W1802" s="132"/>
      <c r="X1802" s="44" t="s">
        <v>33</v>
      </c>
      <c r="Y1802" s="44"/>
      <c r="Z1802" s="44" t="s">
        <v>3</v>
      </c>
      <c r="AA1802" s="44" t="s">
        <v>80</v>
      </c>
      <c r="AB1802" s="2">
        <v>189442.18716992252</v>
      </c>
      <c r="AC1802" s="2">
        <v>41868617.78642457</v>
      </c>
      <c r="AD1802" s="2">
        <f>+M1802</f>
        <v>99124</v>
      </c>
      <c r="AE1802" s="2">
        <f>+AD1802*14%</f>
        <v>13877.36</v>
      </c>
      <c r="AF1802" s="155">
        <f>+AD1802*35%</f>
        <v>34693.399999999994</v>
      </c>
      <c r="AG1802" s="2">
        <f>+AD1802*F1802</f>
        <v>21907395.239999998</v>
      </c>
      <c r="AH1802" s="2">
        <f>+AE1802*F1802</f>
        <v>3067035.3336</v>
      </c>
      <c r="AI1802" s="2">
        <f>+AF1802*F1802</f>
        <v>7667588.3339999979</v>
      </c>
      <c r="AJ1802" s="2">
        <f>SUM(AG1802:AI1802)</f>
        <v>32642018.907599997</v>
      </c>
      <c r="AK1802" s="2">
        <f>+AD1802*G1802</f>
        <v>21907395.239999998</v>
      </c>
      <c r="AL1802" s="2">
        <f>+AE1802*G1802</f>
        <v>3067035.3336</v>
      </c>
      <c r="AM1802" s="2">
        <f>+AF1802*G1802</f>
        <v>7667588.3339999979</v>
      </c>
      <c r="AN1802" s="155">
        <f>SUM(AK1802:AM1802)</f>
        <v>32642018.907599997</v>
      </c>
      <c r="AQ1802" s="145" t="s">
        <v>525</v>
      </c>
      <c r="AU1802" s="8">
        <f>+K1802</f>
        <v>45124</v>
      </c>
      <c r="AV1802" s="8">
        <f>+L1802</f>
        <v>54000</v>
      </c>
      <c r="AW1802" s="2">
        <f>+M1802</f>
        <v>99124</v>
      </c>
      <c r="AX1802" s="8">
        <f>F1802*AW1802</f>
        <v>21907395.239999998</v>
      </c>
      <c r="AY1802" s="8">
        <f>IF(AQ1802="CT",7%,5%)*AX1802</f>
        <v>1533517.6668</v>
      </c>
      <c r="AZ1802" s="8">
        <f>AX1802*2%</f>
        <v>438147.90479999996</v>
      </c>
      <c r="BA1802" s="8">
        <f>IF(BB1802&gt;0,0,AX1802*5%)</f>
        <v>0</v>
      </c>
      <c r="BB1802" s="8">
        <f>(AX1802-BG1802)*35%</f>
        <v>7667588.3339999989</v>
      </c>
      <c r="BC1802" s="8">
        <f>+AX1802+AY1802+AZ1802+BA1802+BB1802</f>
        <v>31546649.145599999</v>
      </c>
      <c r="BD1802" s="8">
        <f>AX1802-AT1802</f>
        <v>21907395.239999998</v>
      </c>
      <c r="BE1802" s="2"/>
      <c r="BH1802" s="2"/>
    </row>
    <row r="1803" spans="1:60" ht="51" hidden="1" outlineLevel="1" x14ac:dyDescent="0.2">
      <c r="A1803" s="1" t="s">
        <v>701</v>
      </c>
      <c r="B1803" s="82">
        <v>61</v>
      </c>
      <c r="C1803" s="144" t="s">
        <v>700</v>
      </c>
      <c r="D1803" s="144"/>
      <c r="E1803" s="82" t="s">
        <v>52</v>
      </c>
      <c r="F1803" s="143">
        <v>23.869</v>
      </c>
      <c r="G1803" s="142">
        <f>+[2]THKL!F1810</f>
        <v>23.869</v>
      </c>
      <c r="H1803" s="132"/>
      <c r="I1803" s="132"/>
      <c r="J1803" s="132"/>
      <c r="K1803" s="156" t="str">
        <f>$K$194</f>
        <v>Bao gồm</v>
      </c>
      <c r="L1803" s="157">
        <f>$L$194</f>
        <v>3488500</v>
      </c>
      <c r="M1803" s="157">
        <f>SUM(K1803:L1803)</f>
        <v>3488500</v>
      </c>
      <c r="N1803" s="83">
        <f>IF(V1803&lt;&gt;"VTC VHm",_xlfn.XLOOKUP(Z1803,$AC$4015:$AC$4035,$AD$4015:$AD$4035,0)*M1803,_xlfn.XLOOKUP(Z1803,$AC$4015:$AC$4035,$AD$4015:$AD$4035,0)*L1803)</f>
        <v>174425</v>
      </c>
      <c r="O1803" s="83">
        <f>IF(V1803&lt;&gt;"VTC VHm",_xlfn.XLOOKUP(Z1803,$AC$4015:$AC$4035,$AE$4015:$AE$4035,0)*M1803,_xlfn.XLOOKUP(Z1803,$AC$4015:$AC$4035,$AE$4015:$AE$4035,0)*L1803)</f>
        <v>0</v>
      </c>
      <c r="P1803" s="83">
        <f>SUM(N1803:O1803)</f>
        <v>174425</v>
      </c>
      <c r="Q1803" s="157">
        <f>M1803*G1803</f>
        <v>83267006.5</v>
      </c>
      <c r="R1803" s="157">
        <f>G1803*P1803</f>
        <v>4163350.3250000002</v>
      </c>
      <c r="S1803" s="83">
        <f>SUM(Q1803:R1803)</f>
        <v>87430356.825000003</v>
      </c>
      <c r="T1803" s="156" t="s">
        <v>100</v>
      </c>
      <c r="U1803" s="132"/>
      <c r="V1803" s="132"/>
      <c r="W1803" s="132"/>
      <c r="X1803" s="44" t="s">
        <v>33</v>
      </c>
      <c r="Y1803" s="44"/>
      <c r="Z1803" s="44" t="s">
        <v>11</v>
      </c>
      <c r="AA1803" s="44" t="s">
        <v>80</v>
      </c>
      <c r="AB1803" s="2">
        <v>2313496.7363504698</v>
      </c>
      <c r="AC1803" s="2">
        <v>55220853.59994936</v>
      </c>
      <c r="AD1803" s="2">
        <f>+M1803</f>
        <v>3488500</v>
      </c>
      <c r="AE1803" s="2">
        <f>+AD1803*14%</f>
        <v>488390.00000000006</v>
      </c>
      <c r="AF1803" s="155">
        <f>+AD1803*35%</f>
        <v>1220975</v>
      </c>
      <c r="AG1803" s="2">
        <f>+AD1803*F1803</f>
        <v>83267006.5</v>
      </c>
      <c r="AH1803" s="2">
        <f>+AE1803*F1803</f>
        <v>11657380.910000002</v>
      </c>
      <c r="AI1803" s="2">
        <f>+AF1803*F1803</f>
        <v>29143452.274999999</v>
      </c>
      <c r="AJ1803" s="2">
        <f>SUM(AG1803:AI1803)</f>
        <v>124067839.685</v>
      </c>
      <c r="AK1803" s="2">
        <f>+AD1803*G1803</f>
        <v>83267006.5</v>
      </c>
      <c r="AL1803" s="2">
        <f>+AE1803*G1803</f>
        <v>11657380.910000002</v>
      </c>
      <c r="AM1803" s="2">
        <f>+AF1803*G1803</f>
        <v>29143452.274999999</v>
      </c>
      <c r="AN1803" s="155">
        <f>SUM(AK1803:AM1803)</f>
        <v>124067839.685</v>
      </c>
      <c r="AQ1803" s="145" t="s">
        <v>525</v>
      </c>
      <c r="AU1803" s="8" t="str">
        <f>+K1803</f>
        <v>Bao gồm</v>
      </c>
      <c r="AV1803" s="8">
        <f>+L1803</f>
        <v>3488500</v>
      </c>
      <c r="AW1803" s="2">
        <f>+M1803</f>
        <v>3488500</v>
      </c>
      <c r="AX1803" s="8">
        <f>F1803*AW1803</f>
        <v>83267006.5</v>
      </c>
      <c r="AY1803" s="8">
        <f>IF(AQ1803="CT",7%,5%)*AX1803</f>
        <v>5828690.455000001</v>
      </c>
      <c r="AZ1803" s="8">
        <f>AX1803*2%</f>
        <v>1665340.1300000001</v>
      </c>
      <c r="BA1803" s="8">
        <f>IF(BB1803&gt;0,0,AX1803*5%)</f>
        <v>0</v>
      </c>
      <c r="BB1803" s="8">
        <f>(AX1803-BG1803)*35%</f>
        <v>29143452.274999999</v>
      </c>
      <c r="BC1803" s="8">
        <f>+AX1803+AY1803+AZ1803+BA1803+BB1803</f>
        <v>119904489.35999998</v>
      </c>
      <c r="BD1803" s="8">
        <f>AX1803-AT1803</f>
        <v>83267006.5</v>
      </c>
      <c r="BE1803" s="2"/>
      <c r="BH1803" s="2"/>
    </row>
    <row r="1804" spans="1:60" ht="51" hidden="1" outlineLevel="1" x14ac:dyDescent="0.2">
      <c r="A1804" s="1" t="s">
        <v>82</v>
      </c>
      <c r="B1804" s="82">
        <v>62</v>
      </c>
      <c r="C1804" s="144" t="s">
        <v>699</v>
      </c>
      <c r="D1804" s="144"/>
      <c r="E1804" s="82" t="s">
        <v>52</v>
      </c>
      <c r="F1804" s="143">
        <v>22.085999999999999</v>
      </c>
      <c r="G1804" s="142">
        <f>+[2]THKL!F1811</f>
        <v>22.085999999999999</v>
      </c>
      <c r="H1804" s="132"/>
      <c r="I1804" s="132"/>
      <c r="J1804" s="132"/>
      <c r="K1804" s="156">
        <f>$K$195</f>
        <v>500000</v>
      </c>
      <c r="L1804" s="157">
        <f>$L$195</f>
        <v>150000</v>
      </c>
      <c r="M1804" s="157">
        <f>SUM(K1804:L1804)</f>
        <v>650000</v>
      </c>
      <c r="N1804" s="83">
        <f>IF(V1804&lt;&gt;"VTC VHm",_xlfn.XLOOKUP(Z1804,$AC$4015:$AC$4035,$AD$4015:$AD$4035,0)*M1804,_xlfn.XLOOKUP(Z1804,$AC$4015:$AC$4035,$AD$4015:$AD$4035,0)*L1804)</f>
        <v>0</v>
      </c>
      <c r="O1804" s="83">
        <f>IF(V1804&lt;&gt;"VTC VHm",_xlfn.XLOOKUP(Z1804,$AC$4015:$AC$4035,$AE$4015:$AE$4035,0)*M1804,_xlfn.XLOOKUP(Z1804,$AC$4015:$AC$4035,$AE$4015:$AE$4035,0)*L1804)</f>
        <v>0</v>
      </c>
      <c r="P1804" s="83">
        <f>SUM(N1804:O1804)</f>
        <v>0</v>
      </c>
      <c r="Q1804" s="157">
        <f>M1804*G1804</f>
        <v>14355899.999999998</v>
      </c>
      <c r="R1804" s="157">
        <f>G1804*P1804</f>
        <v>0</v>
      </c>
      <c r="S1804" s="83">
        <f>SUM(Q1804:R1804)</f>
        <v>14355899.999999998</v>
      </c>
      <c r="T1804" s="156" t="s">
        <v>50</v>
      </c>
      <c r="U1804" s="132"/>
      <c r="V1804" s="132"/>
      <c r="W1804" s="132"/>
      <c r="X1804" s="44" t="s">
        <v>33</v>
      </c>
      <c r="Y1804" s="44"/>
      <c r="Z1804" s="44" t="s">
        <v>3</v>
      </c>
      <c r="AA1804" s="44" t="s">
        <v>80</v>
      </c>
      <c r="AB1804" s="2">
        <v>881898.76500000001</v>
      </c>
      <c r="AC1804" s="2">
        <v>19477616.12379</v>
      </c>
      <c r="AD1804" s="2">
        <f>+M1804</f>
        <v>650000</v>
      </c>
      <c r="AE1804" s="2">
        <f>+AD1804*14%</f>
        <v>91000.000000000015</v>
      </c>
      <c r="AF1804" s="155">
        <f>+AD1804*35%</f>
        <v>227500</v>
      </c>
      <c r="AG1804" s="2">
        <f>+AD1804*F1804</f>
        <v>14355899.999999998</v>
      </c>
      <c r="AH1804" s="2">
        <f>+AE1804*F1804</f>
        <v>2009826.0000000002</v>
      </c>
      <c r="AI1804" s="2">
        <f>+AF1804*F1804</f>
        <v>5024565</v>
      </c>
      <c r="AJ1804" s="2">
        <f>SUM(AG1804:AI1804)</f>
        <v>21390291</v>
      </c>
      <c r="AK1804" s="2">
        <f>+AD1804*G1804</f>
        <v>14355899.999999998</v>
      </c>
      <c r="AL1804" s="2">
        <f>+AE1804*G1804</f>
        <v>2009826.0000000002</v>
      </c>
      <c r="AM1804" s="2">
        <f>+AF1804*G1804</f>
        <v>5024565</v>
      </c>
      <c r="AN1804" s="155">
        <f>SUM(AK1804:AM1804)</f>
        <v>21390291</v>
      </c>
      <c r="AQ1804" s="145" t="s">
        <v>525</v>
      </c>
      <c r="AU1804" s="8">
        <f>+K1804</f>
        <v>500000</v>
      </c>
      <c r="AV1804" s="8">
        <f>+L1804</f>
        <v>150000</v>
      </c>
      <c r="AW1804" s="2">
        <f>+M1804</f>
        <v>650000</v>
      </c>
      <c r="AX1804" s="8">
        <f>F1804*AW1804</f>
        <v>14355899.999999998</v>
      </c>
      <c r="AY1804" s="8">
        <f>IF(AQ1804="CT",7%,5%)*AX1804</f>
        <v>1004913</v>
      </c>
      <c r="AZ1804" s="8">
        <f>AX1804*2%</f>
        <v>287117.99999999994</v>
      </c>
      <c r="BA1804" s="8">
        <f>IF(BB1804&gt;0,0,AX1804*5%)</f>
        <v>0</v>
      </c>
      <c r="BB1804" s="8">
        <f>(AX1804-BG1804)*35%</f>
        <v>5024564.9999999991</v>
      </c>
      <c r="BC1804" s="8">
        <f>+AX1804+AY1804+AZ1804+BA1804+BB1804</f>
        <v>20672495.999999996</v>
      </c>
      <c r="BD1804" s="8">
        <f>AX1804-AT1804</f>
        <v>14355899.999999998</v>
      </c>
      <c r="BE1804" s="2"/>
      <c r="BH1804" s="2"/>
    </row>
    <row r="1805" spans="1:60" ht="34" hidden="1" outlineLevel="1" x14ac:dyDescent="0.2">
      <c r="A1805" s="1" t="s">
        <v>82</v>
      </c>
      <c r="B1805" s="82">
        <v>63</v>
      </c>
      <c r="C1805" s="144" t="s">
        <v>703</v>
      </c>
      <c r="D1805" s="144"/>
      <c r="E1805" s="82" t="s">
        <v>64</v>
      </c>
      <c r="F1805" s="143">
        <v>1</v>
      </c>
      <c r="G1805" s="142">
        <f>+[2]THKL!F1812</f>
        <v>1</v>
      </c>
      <c r="H1805" s="132"/>
      <c r="I1805" s="132"/>
      <c r="J1805" s="132"/>
      <c r="K1805" s="156">
        <f>$K$197</f>
        <v>486000</v>
      </c>
      <c r="L1805" s="157">
        <f>$L$197</f>
        <v>97200</v>
      </c>
      <c r="M1805" s="157">
        <f>SUM(K1805:L1805)</f>
        <v>583200</v>
      </c>
      <c r="N1805" s="83">
        <f>IF(V1805&lt;&gt;"VTC VHm",_xlfn.XLOOKUP(Z1805,$AC$4015:$AC$4035,$AD$4015:$AD$4035,0)*M1805,_xlfn.XLOOKUP(Z1805,$AC$4015:$AC$4035,$AD$4015:$AD$4035,0)*L1805)</f>
        <v>0</v>
      </c>
      <c r="O1805" s="83">
        <f>IF(V1805&lt;&gt;"VTC VHm",_xlfn.XLOOKUP(Z1805,$AC$4015:$AC$4035,$AE$4015:$AE$4035,0)*M1805,_xlfn.XLOOKUP(Z1805,$AC$4015:$AC$4035,$AE$4015:$AE$4035,0)*L1805)</f>
        <v>0</v>
      </c>
      <c r="P1805" s="83">
        <f>SUM(N1805:O1805)</f>
        <v>0</v>
      </c>
      <c r="Q1805" s="157">
        <f>M1805*G1805</f>
        <v>583200</v>
      </c>
      <c r="R1805" s="157">
        <f>G1805*P1805</f>
        <v>0</v>
      </c>
      <c r="S1805" s="83">
        <f>SUM(Q1805:R1805)</f>
        <v>583200</v>
      </c>
      <c r="T1805" s="156" t="s">
        <v>702</v>
      </c>
      <c r="U1805" s="132"/>
      <c r="V1805" s="132"/>
      <c r="W1805" s="132"/>
      <c r="X1805" s="44" t="s">
        <v>33</v>
      </c>
      <c r="Y1805" s="44" t="s">
        <v>32</v>
      </c>
      <c r="Z1805" s="44"/>
      <c r="AA1805" s="44" t="s">
        <v>80</v>
      </c>
      <c r="AB1805" s="2">
        <v>5400676.875</v>
      </c>
      <c r="AC1805" s="2">
        <v>5400676.875</v>
      </c>
      <c r="AD1805" s="2">
        <f>+M1805</f>
        <v>583200</v>
      </c>
      <c r="AE1805" s="2">
        <f>+AD1805*14%</f>
        <v>81648.000000000015</v>
      </c>
      <c r="AF1805" s="155">
        <f>+AD1805*35%</f>
        <v>204120</v>
      </c>
      <c r="AG1805" s="2">
        <f>+AD1805*F1805</f>
        <v>583200</v>
      </c>
      <c r="AH1805" s="2">
        <f>+AE1805*F1805</f>
        <v>81648.000000000015</v>
      </c>
      <c r="AI1805" s="2">
        <f>+AF1805*F1805</f>
        <v>204120</v>
      </c>
      <c r="AJ1805" s="2">
        <f>SUM(AG1805:AI1805)</f>
        <v>868968</v>
      </c>
      <c r="AK1805" s="2">
        <f>+AD1805*G1805</f>
        <v>583200</v>
      </c>
      <c r="AL1805" s="2">
        <f>+AE1805*G1805</f>
        <v>81648.000000000015</v>
      </c>
      <c r="AM1805" s="2">
        <f>+AF1805*G1805</f>
        <v>204120</v>
      </c>
      <c r="AN1805" s="155">
        <f>SUM(AK1805:AM1805)</f>
        <v>868968</v>
      </c>
      <c r="AQ1805" s="145" t="s">
        <v>525</v>
      </c>
      <c r="AU1805" s="8">
        <f>+K1805</f>
        <v>486000</v>
      </c>
      <c r="AV1805" s="8">
        <f>+L1805</f>
        <v>97200</v>
      </c>
      <c r="AW1805" s="2">
        <f>+M1805</f>
        <v>583200</v>
      </c>
      <c r="AX1805" s="8">
        <f>F1805*AW1805</f>
        <v>583200</v>
      </c>
      <c r="AY1805" s="8">
        <f>IF(AQ1805="CT",7%,5%)*AX1805</f>
        <v>40824.000000000007</v>
      </c>
      <c r="AZ1805" s="8">
        <f>AX1805*2%</f>
        <v>11664</v>
      </c>
      <c r="BA1805" s="8">
        <f>IF(BB1805&gt;0,0,AX1805*5%)</f>
        <v>0</v>
      </c>
      <c r="BB1805" s="8">
        <f>(AX1805-BG1805)*35%</f>
        <v>204120</v>
      </c>
      <c r="BC1805" s="8">
        <f>+AX1805+AY1805+AZ1805+BA1805+BB1805</f>
        <v>839808</v>
      </c>
      <c r="BD1805" s="8">
        <f>AX1805-AT1805</f>
        <v>583200</v>
      </c>
      <c r="BE1805" s="2"/>
      <c r="BH1805" s="2"/>
    </row>
    <row r="1806" spans="1:60" s="92" customFormat="1" ht="17" collapsed="1" x14ac:dyDescent="0.2">
      <c r="B1806" s="163"/>
      <c r="C1806" s="164" t="s">
        <v>106</v>
      </c>
      <c r="D1806" s="164"/>
      <c r="E1806" s="163"/>
      <c r="F1806" s="162"/>
      <c r="G1806" s="149">
        <f>+[2]THKL!F1813</f>
        <v>0</v>
      </c>
      <c r="H1806" s="158"/>
      <c r="I1806" s="158"/>
      <c r="J1806" s="158"/>
      <c r="K1806" s="170"/>
      <c r="L1806" s="171"/>
      <c r="M1806" s="171"/>
      <c r="N1806" s="83">
        <f>IF(V1806&lt;&gt;"VTC VHm",_xlfn.XLOOKUP(Z1806,$AC$4015:$AC$4035,$AD$4015:$AD$4035,0)*M1806,_xlfn.XLOOKUP(Z1806,$AC$4015:$AC$4035,$AD$4015:$AD$4035,0)*L1806)</f>
        <v>0</v>
      </c>
      <c r="O1806" s="83">
        <f>IF(V1806&lt;&gt;"VTC VHm",_xlfn.XLOOKUP(Z1806,$AC$4015:$AC$4035,$AE$4015:$AE$4035,0)*M1806,_xlfn.XLOOKUP(Z1806,$AC$4015:$AC$4035,$AE$4015:$AE$4035,0)*L1806)</f>
        <v>0</v>
      </c>
      <c r="P1806" s="160"/>
      <c r="Q1806" s="171">
        <f>M1806*G1806</f>
        <v>0</v>
      </c>
      <c r="R1806" s="158">
        <f>N1806*G1806</f>
        <v>0</v>
      </c>
      <c r="S1806" s="160">
        <f>SUM(Q1806:R1806)</f>
        <v>0</v>
      </c>
      <c r="T1806" s="170"/>
      <c r="U1806" s="158"/>
      <c r="V1806" s="158"/>
      <c r="W1806" s="158"/>
      <c r="X1806" s="94"/>
      <c r="Y1806" s="94"/>
      <c r="Z1806" s="94"/>
      <c r="AA1806" s="44" t="s">
        <v>80</v>
      </c>
      <c r="AB1806" s="2"/>
      <c r="AC1806" s="2">
        <v>0</v>
      </c>
      <c r="AD1806" s="93">
        <f>+M1806</f>
        <v>0</v>
      </c>
      <c r="AE1806" s="93">
        <f>+AD1806*14%</f>
        <v>0</v>
      </c>
      <c r="AF1806" s="93">
        <f>+AD1806*35%</f>
        <v>0</v>
      </c>
      <c r="AG1806" s="93">
        <f>+AD1806*F1806</f>
        <v>0</v>
      </c>
      <c r="AH1806" s="93">
        <f>+AE1806*F1806</f>
        <v>0</v>
      </c>
      <c r="AI1806" s="93">
        <f>+AF1806*F1806</f>
        <v>0</v>
      </c>
      <c r="AJ1806" s="93">
        <f>SUM(AG1806:AI1806)</f>
        <v>0</v>
      </c>
      <c r="AK1806" s="93">
        <f>+AD1806*G1806</f>
        <v>0</v>
      </c>
      <c r="AL1806" s="93">
        <f>+AE1806*G1806</f>
        <v>0</v>
      </c>
      <c r="AM1806" s="93">
        <f>+AF1806*G1806</f>
        <v>0</v>
      </c>
      <c r="AN1806" s="93">
        <f>SUM(AK1806:AM1806)</f>
        <v>0</v>
      </c>
      <c r="AQ1806" s="145" t="s">
        <v>525</v>
      </c>
      <c r="AU1806" s="8">
        <f>+K1806</f>
        <v>0</v>
      </c>
      <c r="AV1806" s="8">
        <f>+L1806</f>
        <v>0</v>
      </c>
      <c r="AW1806" s="2">
        <f>+M1806</f>
        <v>0</v>
      </c>
      <c r="AX1806" s="8">
        <f>F1806*AW1806</f>
        <v>0</v>
      </c>
      <c r="AY1806" s="8">
        <f>IF(AQ1806="CT",7%,5%)*AX1806</f>
        <v>0</v>
      </c>
      <c r="AZ1806" s="8">
        <f>AX1806*2%</f>
        <v>0</v>
      </c>
      <c r="BA1806" s="8">
        <f>IF(BB1806&gt;0,0,AX1806*5%)</f>
        <v>0</v>
      </c>
      <c r="BB1806" s="8">
        <f>(AX1806-BG1806)*35%</f>
        <v>0</v>
      </c>
      <c r="BC1806" s="8">
        <f>+AX1806+AY1806+AZ1806+BA1806+BB1806</f>
        <v>0</v>
      </c>
      <c r="BD1806" s="8">
        <f>AX1806-AT1806</f>
        <v>0</v>
      </c>
      <c r="BE1806" s="2"/>
      <c r="BH1806" s="2"/>
    </row>
    <row r="1807" spans="1:60" ht="51" hidden="1" outlineLevel="1" x14ac:dyDescent="0.2">
      <c r="B1807" s="82">
        <v>64</v>
      </c>
      <c r="C1807" s="144" t="s">
        <v>974</v>
      </c>
      <c r="D1807" s="144"/>
      <c r="E1807" s="82" t="s">
        <v>104</v>
      </c>
      <c r="F1807" s="143">
        <v>17.244299999999999</v>
      </c>
      <c r="G1807" s="142">
        <f>+[2]THKL!F1814</f>
        <v>17.244299999999999</v>
      </c>
      <c r="H1807" s="132"/>
      <c r="I1807" s="132"/>
      <c r="J1807" s="132"/>
      <c r="K1807" s="156" t="str">
        <f>$K$112</f>
        <v>Bao gồm</v>
      </c>
      <c r="L1807" s="157">
        <f>$L$112</f>
        <v>5314506.2372727301</v>
      </c>
      <c r="M1807" s="157">
        <f>SUM(K1807:L1807)</f>
        <v>5314506.2372727301</v>
      </c>
      <c r="N1807" s="83">
        <f>IF(V1807&lt;&gt;"VTC VHm",_xlfn.XLOOKUP(Z1807,$AC$4015:$AC$4035,$AD$4015:$AD$4035,0)*M1807,_xlfn.XLOOKUP(Z1807,$AC$4015:$AC$4035,$AD$4015:$AD$4035,0)*L1807)</f>
        <v>1860077.1830454555</v>
      </c>
      <c r="O1807" s="83">
        <f>IF(V1807&lt;&gt;"VTC VHm",_xlfn.XLOOKUP(Z1807,$AC$4015:$AC$4035,$AE$4015:$AE$4035,0)*M1807,_xlfn.XLOOKUP(Z1807,$AC$4015:$AC$4035,$AE$4015:$AE$4035,0)*L1807)</f>
        <v>0</v>
      </c>
      <c r="P1807" s="83">
        <f>SUM(N1807:O1807)</f>
        <v>1860077.1830454555</v>
      </c>
      <c r="Q1807" s="157">
        <f>M1807*G1807</f>
        <v>91644939.907402128</v>
      </c>
      <c r="R1807" s="157">
        <f>G1807*P1807</f>
        <v>32075728.967590746</v>
      </c>
      <c r="S1807" s="83">
        <f>SUM(Q1807:R1807)</f>
        <v>123720668.87499288</v>
      </c>
      <c r="T1807" s="125" t="s">
        <v>103</v>
      </c>
      <c r="U1807" s="132"/>
      <c r="V1807" s="132"/>
      <c r="W1807" s="132"/>
      <c r="X1807" s="44" t="s">
        <v>33</v>
      </c>
      <c r="Y1807" s="44"/>
      <c r="Z1807" s="44" t="s">
        <v>16</v>
      </c>
      <c r="AA1807" s="44" t="s">
        <v>80</v>
      </c>
      <c r="AB1807" s="2">
        <v>4142603.8860601094</v>
      </c>
      <c r="AC1807" s="2">
        <v>71436304.192386344</v>
      </c>
      <c r="AD1807" s="2">
        <f>+M1807</f>
        <v>5314506.2372727301</v>
      </c>
      <c r="AE1807" s="2">
        <f>+AD1807*14%</f>
        <v>744030.87321818224</v>
      </c>
      <c r="AF1807" s="155">
        <f>+AD1807*35%</f>
        <v>1860077.1830454555</v>
      </c>
      <c r="AG1807" s="2">
        <f>+AD1807*F1807</f>
        <v>91644939.907402128</v>
      </c>
      <c r="AH1807" s="2">
        <f>+AE1807*F1807</f>
        <v>12830291.587036299</v>
      </c>
      <c r="AI1807" s="2">
        <f>+AF1807*F1807</f>
        <v>32075728.967590746</v>
      </c>
      <c r="AJ1807" s="2">
        <f>SUM(AG1807:AI1807)</f>
        <v>136550960.46202916</v>
      </c>
      <c r="AK1807" s="2">
        <f>+AD1807*G1807</f>
        <v>91644939.907402128</v>
      </c>
      <c r="AL1807" s="2">
        <f>+AE1807*G1807</f>
        <v>12830291.587036299</v>
      </c>
      <c r="AM1807" s="2">
        <f>+AF1807*G1807</f>
        <v>32075728.967590746</v>
      </c>
      <c r="AN1807" s="155">
        <f>SUM(AK1807:AM1807)</f>
        <v>136550960.46202916</v>
      </c>
      <c r="AQ1807" s="145" t="s">
        <v>525</v>
      </c>
      <c r="AU1807" s="8" t="str">
        <f>+K1807</f>
        <v>Bao gồm</v>
      </c>
      <c r="AV1807" s="8">
        <f>+L1807</f>
        <v>5314506.2372727301</v>
      </c>
      <c r="AW1807" s="2">
        <f>+M1807</f>
        <v>5314506.2372727301</v>
      </c>
      <c r="AX1807" s="8">
        <f>F1807*AW1807</f>
        <v>91644939.907402128</v>
      </c>
      <c r="AY1807" s="8">
        <f>IF(AQ1807="CT",7%,5%)*AX1807</f>
        <v>6415145.7935181493</v>
      </c>
      <c r="AZ1807" s="8">
        <f>AX1807*2%</f>
        <v>1832898.7981480425</v>
      </c>
      <c r="BA1807" s="8">
        <f>IF(BB1807&gt;0,0,AX1807*5%)</f>
        <v>0</v>
      </c>
      <c r="BB1807" s="8">
        <f>(AX1807-BG1807)*35%</f>
        <v>32075728.967590742</v>
      </c>
      <c r="BC1807" s="8">
        <f>+AX1807+AY1807+AZ1807+BA1807+BB1807</f>
        <v>131968713.46665907</v>
      </c>
      <c r="BD1807" s="8">
        <f>AX1807-AT1807</f>
        <v>91644939.907402128</v>
      </c>
      <c r="BE1807" s="2"/>
      <c r="BH1807" s="2"/>
    </row>
    <row r="1808" spans="1:60" ht="34" hidden="1" outlineLevel="1" x14ac:dyDescent="0.2">
      <c r="B1808" s="82">
        <v>65</v>
      </c>
      <c r="C1808" s="144" t="s">
        <v>697</v>
      </c>
      <c r="D1808" s="144"/>
      <c r="E1808" s="82" t="s">
        <v>52</v>
      </c>
      <c r="F1808" s="143">
        <v>368.21440000000001</v>
      </c>
      <c r="G1808" s="142">
        <f>+[2]THKL!F1815</f>
        <v>368.21440000000001</v>
      </c>
      <c r="H1808" s="132"/>
      <c r="I1808" s="132"/>
      <c r="J1808" s="132"/>
      <c r="K1808" s="156" t="str">
        <f>$K$147</f>
        <v>Bao gồm</v>
      </c>
      <c r="L1808" s="157">
        <f>$L$147</f>
        <v>78695.888555555561</v>
      </c>
      <c r="M1808" s="157">
        <f>SUM(K1808:L1808)</f>
        <v>78695.888555555561</v>
      </c>
      <c r="N1808" s="83">
        <f>IF(V1808&lt;&gt;"VTC VHm",_xlfn.XLOOKUP(Z1808,$AC$4015:$AC$4035,$AD$4015:$AD$4035,0)*M1808,_xlfn.XLOOKUP(Z1808,$AC$4015:$AC$4035,$AD$4015:$AD$4035,0)*L1808)</f>
        <v>27543.560994444444</v>
      </c>
      <c r="O1808" s="83">
        <f>IF(V1808&lt;&gt;"VTC VHm",_xlfn.XLOOKUP(Z1808,$AC$4015:$AC$4035,$AE$4015:$AE$4035,0)*M1808,_xlfn.XLOOKUP(Z1808,$AC$4015:$AC$4035,$AE$4015:$AE$4035,0)*L1808)</f>
        <v>0</v>
      </c>
      <c r="P1808" s="83">
        <f>SUM(N1808:O1808)</f>
        <v>27543.560994444444</v>
      </c>
      <c r="Q1808" s="157">
        <f>M1808*G1808</f>
        <v>28976959.386950757</v>
      </c>
      <c r="R1808" s="157">
        <f>G1808*P1808</f>
        <v>10141935.785432765</v>
      </c>
      <c r="S1808" s="83">
        <f>SUM(Q1808:R1808)</f>
        <v>39118895.172383524</v>
      </c>
      <c r="T1808" s="156" t="s">
        <v>50</v>
      </c>
      <c r="U1808" s="132"/>
      <c r="V1808" s="132"/>
      <c r="W1808" s="132"/>
      <c r="X1808" s="44" t="s">
        <v>33</v>
      </c>
      <c r="Y1808" s="44"/>
      <c r="Z1808" s="44" t="s">
        <v>16</v>
      </c>
      <c r="AA1808" s="44" t="s">
        <v>80</v>
      </c>
      <c r="AB1808" s="2">
        <v>54009.645881183438</v>
      </c>
      <c r="AC1808" s="2">
        <v>19887129.352352433</v>
      </c>
      <c r="AD1808" s="2">
        <f>+M1808</f>
        <v>78695.888555555561</v>
      </c>
      <c r="AE1808" s="2">
        <f>+AD1808*14%</f>
        <v>11017.424397777779</v>
      </c>
      <c r="AF1808" s="155">
        <f>+AD1808*35%</f>
        <v>27543.560994444444</v>
      </c>
      <c r="AG1808" s="2">
        <f>+AD1808*F1808</f>
        <v>28976959.386950757</v>
      </c>
      <c r="AH1808" s="2">
        <f>+AE1808*F1808</f>
        <v>4056774.3141731061</v>
      </c>
      <c r="AI1808" s="2">
        <f>+AF1808*F1808</f>
        <v>10141935.785432765</v>
      </c>
      <c r="AJ1808" s="2">
        <f>SUM(AG1808:AI1808)</f>
        <v>43175669.486556627</v>
      </c>
      <c r="AK1808" s="2">
        <f>+AD1808*G1808</f>
        <v>28976959.386950757</v>
      </c>
      <c r="AL1808" s="2">
        <f>+AE1808*G1808</f>
        <v>4056774.3141731061</v>
      </c>
      <c r="AM1808" s="2">
        <f>+AF1808*G1808</f>
        <v>10141935.785432765</v>
      </c>
      <c r="AN1808" s="155">
        <f>SUM(AK1808:AM1808)</f>
        <v>43175669.486556627</v>
      </c>
      <c r="AQ1808" s="145" t="s">
        <v>525</v>
      </c>
      <c r="AU1808" s="8" t="str">
        <f>+K1808</f>
        <v>Bao gồm</v>
      </c>
      <c r="AV1808" s="8">
        <f>+L1808</f>
        <v>78695.888555555561</v>
      </c>
      <c r="AW1808" s="2">
        <f>+M1808</f>
        <v>78695.888555555561</v>
      </c>
      <c r="AX1808" s="8">
        <f>F1808*AW1808</f>
        <v>28976959.386950757</v>
      </c>
      <c r="AY1808" s="8">
        <f>IF(AQ1808="CT",7%,5%)*AX1808</f>
        <v>2028387.1570865533</v>
      </c>
      <c r="AZ1808" s="8">
        <f>AX1808*2%</f>
        <v>579539.18773901521</v>
      </c>
      <c r="BA1808" s="8">
        <f>IF(BB1808&gt;0,0,AX1808*5%)</f>
        <v>0</v>
      </c>
      <c r="BB1808" s="8">
        <f>(AX1808-BG1808)*35%</f>
        <v>10141935.785432765</v>
      </c>
      <c r="BC1808" s="8">
        <f>+AX1808+AY1808+AZ1808+BA1808+BB1808</f>
        <v>41726821.51720909</v>
      </c>
      <c r="BD1808" s="8">
        <f>AX1808-AT1808</f>
        <v>28976959.386950757</v>
      </c>
      <c r="BE1808" s="2"/>
      <c r="BH1808" s="2"/>
    </row>
    <row r="1809" spans="1:60" ht="34" hidden="1" outlineLevel="1" x14ac:dyDescent="0.2">
      <c r="B1809" s="82">
        <v>66</v>
      </c>
      <c r="C1809" s="144" t="s">
        <v>696</v>
      </c>
      <c r="D1809" s="144"/>
      <c r="E1809" s="82" t="s">
        <v>52</v>
      </c>
      <c r="F1809" s="143">
        <v>16.470300000000002</v>
      </c>
      <c r="G1809" s="142">
        <f>+[2]THKL!F1816</f>
        <v>16.470300000000002</v>
      </c>
      <c r="H1809" s="132"/>
      <c r="I1809" s="132"/>
      <c r="J1809" s="132"/>
      <c r="K1809" s="156" t="str">
        <f>$K$121</f>
        <v>Bao gồm</v>
      </c>
      <c r="L1809" s="157">
        <f>$L$121</f>
        <v>207831.07799999954</v>
      </c>
      <c r="M1809" s="157">
        <f>SUM(K1809:L1809)</f>
        <v>207831.07799999954</v>
      </c>
      <c r="N1809" s="83">
        <f>IF(V1809&lt;&gt;"VTC VHm",_xlfn.XLOOKUP(Z1809,$AC$4015:$AC$4035,$AD$4015:$AD$4035,0)*M1809,_xlfn.XLOOKUP(Z1809,$AC$4015:$AC$4035,$AD$4015:$AD$4035,0)*L1809)</f>
        <v>72740.877299999833</v>
      </c>
      <c r="O1809" s="83">
        <f>IF(V1809&lt;&gt;"VTC VHm",_xlfn.XLOOKUP(Z1809,$AC$4015:$AC$4035,$AE$4015:$AE$4035,0)*M1809,_xlfn.XLOOKUP(Z1809,$AC$4015:$AC$4035,$AE$4015:$AE$4035,0)*L1809)</f>
        <v>0</v>
      </c>
      <c r="P1809" s="83">
        <f>SUM(N1809:O1809)</f>
        <v>72740.877299999833</v>
      </c>
      <c r="Q1809" s="157">
        <f>M1809*G1809</f>
        <v>3423040.203983393</v>
      </c>
      <c r="R1809" s="157">
        <f>G1809*P1809</f>
        <v>1198064.0713941874</v>
      </c>
      <c r="S1809" s="83">
        <f>SUM(Q1809:R1809)</f>
        <v>4621104.2753775809</v>
      </c>
      <c r="T1809" s="156" t="s">
        <v>50</v>
      </c>
      <c r="U1809" s="132"/>
      <c r="V1809" s="132"/>
      <c r="W1809" s="132"/>
      <c r="X1809" s="44" t="s">
        <v>33</v>
      </c>
      <c r="Y1809" s="44"/>
      <c r="Z1809" s="44" t="s">
        <v>16</v>
      </c>
      <c r="AA1809" s="44" t="s">
        <v>80</v>
      </c>
      <c r="AB1809" s="2">
        <v>220034.3328696065</v>
      </c>
      <c r="AC1809" s="2">
        <v>3624031.4726622803</v>
      </c>
      <c r="AD1809" s="2">
        <f>+M1809</f>
        <v>207831.07799999954</v>
      </c>
      <c r="AE1809" s="2">
        <f>+AD1809*14%</f>
        <v>29096.350919999939</v>
      </c>
      <c r="AF1809" s="155">
        <f>+AD1809*35%</f>
        <v>72740.877299999833</v>
      </c>
      <c r="AG1809" s="2">
        <f>+AD1809*F1809</f>
        <v>3423040.203983393</v>
      </c>
      <c r="AH1809" s="2">
        <f>+AE1809*F1809</f>
        <v>479225.62855767505</v>
      </c>
      <c r="AI1809" s="2">
        <f>+AF1809*F1809</f>
        <v>1198064.0713941874</v>
      </c>
      <c r="AJ1809" s="2">
        <f>SUM(AG1809:AI1809)</f>
        <v>5100329.9039352555</v>
      </c>
      <c r="AK1809" s="2">
        <f>+AD1809*G1809</f>
        <v>3423040.203983393</v>
      </c>
      <c r="AL1809" s="2">
        <f>+AE1809*G1809</f>
        <v>479225.62855767505</v>
      </c>
      <c r="AM1809" s="2">
        <f>+AF1809*G1809</f>
        <v>1198064.0713941874</v>
      </c>
      <c r="AN1809" s="155">
        <f>SUM(AK1809:AM1809)</f>
        <v>5100329.9039352555</v>
      </c>
      <c r="AQ1809" s="145" t="s">
        <v>525</v>
      </c>
      <c r="AU1809" s="8" t="str">
        <f>+K1809</f>
        <v>Bao gồm</v>
      </c>
      <c r="AV1809" s="8">
        <f>+L1809</f>
        <v>207831.07799999954</v>
      </c>
      <c r="AW1809" s="2">
        <f>+M1809</f>
        <v>207831.07799999954</v>
      </c>
      <c r="AX1809" s="8">
        <f>F1809*AW1809</f>
        <v>3423040.203983393</v>
      </c>
      <c r="AY1809" s="8">
        <f>IF(AQ1809="CT",7%,5%)*AX1809</f>
        <v>239612.81427883753</v>
      </c>
      <c r="AZ1809" s="8">
        <f>AX1809*2%</f>
        <v>68460.804079667869</v>
      </c>
      <c r="BA1809" s="8">
        <f>IF(BB1809&gt;0,0,AX1809*5%)</f>
        <v>0</v>
      </c>
      <c r="BB1809" s="8">
        <f>(AX1809-BG1809)*35%</f>
        <v>1198064.0713941874</v>
      </c>
      <c r="BC1809" s="8">
        <f>+AX1809+AY1809+AZ1809+BA1809+BB1809</f>
        <v>4929177.8937360859</v>
      </c>
      <c r="BD1809" s="8">
        <f>AX1809-AT1809</f>
        <v>3423040.203983393</v>
      </c>
      <c r="BE1809" s="2"/>
      <c r="BH1809" s="2"/>
    </row>
    <row r="1810" spans="1:60" ht="34" hidden="1" outlineLevel="1" x14ac:dyDescent="0.2">
      <c r="B1810" s="82">
        <v>67</v>
      </c>
      <c r="C1810" s="144" t="s">
        <v>110</v>
      </c>
      <c r="D1810" s="144"/>
      <c r="E1810" s="82" t="s">
        <v>52</v>
      </c>
      <c r="F1810" s="143">
        <v>420.07479999999998</v>
      </c>
      <c r="G1810" s="142">
        <f>+[2]THKL!F1817</f>
        <v>420.07479999999998</v>
      </c>
      <c r="H1810" s="132"/>
      <c r="I1810" s="132"/>
      <c r="J1810" s="132"/>
      <c r="K1810" s="156" t="str">
        <f>$K$202</f>
        <v>Bao gồm</v>
      </c>
      <c r="L1810" s="166">
        <f>$L$202</f>
        <v>214238.25</v>
      </c>
      <c r="M1810" s="157">
        <f>SUM(K1810:L1810)</f>
        <v>214238.25</v>
      </c>
      <c r="N1810" s="83">
        <f>IF(V1810&lt;&gt;"VTC VHm",_xlfn.XLOOKUP(Z1810,$AC$4015:$AC$4035,$AD$4015:$AD$4035,0)*M1810,_xlfn.XLOOKUP(Z1810,$AC$4015:$AC$4035,$AD$4015:$AD$4035,0)*L1810)</f>
        <v>10711.9125</v>
      </c>
      <c r="O1810" s="83">
        <f>IF(V1810&lt;&gt;"VTC VHm",_xlfn.XLOOKUP(Z1810,$AC$4015:$AC$4035,$AE$4015:$AE$4035,0)*M1810,_xlfn.XLOOKUP(Z1810,$AC$4015:$AC$4035,$AE$4015:$AE$4035,0)*L1810)</f>
        <v>0</v>
      </c>
      <c r="P1810" s="83">
        <f>SUM(N1810:O1810)</f>
        <v>10711.9125</v>
      </c>
      <c r="Q1810" s="157">
        <f>M1810*G1810</f>
        <v>89996090.0211</v>
      </c>
      <c r="R1810" s="157">
        <f>G1810*P1810</f>
        <v>4499804.5010550003</v>
      </c>
      <c r="S1810" s="83">
        <f>SUM(Q1810:R1810)</f>
        <v>94495894.522155002</v>
      </c>
      <c r="T1810" s="165" t="s">
        <v>100</v>
      </c>
      <c r="U1810" s="132"/>
      <c r="V1810" s="132"/>
      <c r="W1810" s="132"/>
      <c r="X1810" s="44" t="s">
        <v>33</v>
      </c>
      <c r="Y1810" s="44"/>
      <c r="Z1810" s="44" t="s">
        <v>12</v>
      </c>
      <c r="AA1810" s="44" t="s">
        <v>80</v>
      </c>
      <c r="AB1810" s="2">
        <v>260221.10868154501</v>
      </c>
      <c r="AC1810" s="2">
        <v>109312330.18517828</v>
      </c>
      <c r="AD1810" s="2">
        <f>+M1810</f>
        <v>214238.25</v>
      </c>
      <c r="AE1810" s="2">
        <f>+AD1810*14%</f>
        <v>29993.355000000003</v>
      </c>
      <c r="AF1810" s="155">
        <f>+AD1810*35%</f>
        <v>74983.387499999997</v>
      </c>
      <c r="AG1810" s="2">
        <f>+AD1810*F1810</f>
        <v>89996090.0211</v>
      </c>
      <c r="AH1810" s="2">
        <f>+AE1810*F1810</f>
        <v>12599452.602954</v>
      </c>
      <c r="AI1810" s="2">
        <f>+AF1810*F1810</f>
        <v>31498631.507384997</v>
      </c>
      <c r="AJ1810" s="2">
        <f>SUM(AG1810:AI1810)</f>
        <v>134094174.131439</v>
      </c>
      <c r="AK1810" s="2">
        <f>+AD1810*G1810</f>
        <v>89996090.0211</v>
      </c>
      <c r="AL1810" s="2">
        <f>+AE1810*G1810</f>
        <v>12599452.602954</v>
      </c>
      <c r="AM1810" s="2">
        <f>+AF1810*G1810</f>
        <v>31498631.507384997</v>
      </c>
      <c r="AN1810" s="155">
        <f>SUM(AK1810:AM1810)</f>
        <v>134094174.131439</v>
      </c>
      <c r="AQ1810" s="145" t="s">
        <v>525</v>
      </c>
      <c r="AU1810" s="8" t="str">
        <f>+K1810</f>
        <v>Bao gồm</v>
      </c>
      <c r="AV1810" s="8">
        <f>+L1810</f>
        <v>214238.25</v>
      </c>
      <c r="AW1810" s="2">
        <f>+M1810</f>
        <v>214238.25</v>
      </c>
      <c r="AX1810" s="8">
        <f>F1810*AW1810</f>
        <v>89996090.0211</v>
      </c>
      <c r="AY1810" s="8">
        <f>IF(AQ1810="CT",7%,5%)*AX1810</f>
        <v>6299726.3014770001</v>
      </c>
      <c r="AZ1810" s="8">
        <f>AX1810*2%</f>
        <v>1799921.800422</v>
      </c>
      <c r="BA1810" s="8">
        <f>IF(BB1810&gt;0,0,AX1810*5%)</f>
        <v>0</v>
      </c>
      <c r="BB1810" s="8">
        <f>(AX1810-BG1810)*35%</f>
        <v>31498631.507384997</v>
      </c>
      <c r="BC1810" s="8">
        <f>+AX1810+AY1810+AZ1810+BA1810+BB1810</f>
        <v>129594369.630384</v>
      </c>
      <c r="BD1810" s="8">
        <f>AX1810-AT1810</f>
        <v>89996090.0211</v>
      </c>
      <c r="BE1810" s="2"/>
      <c r="BH1810" s="2"/>
    </row>
    <row r="1811" spans="1:60" ht="17" hidden="1" outlineLevel="1" x14ac:dyDescent="0.2">
      <c r="B1811" s="82">
        <v>68</v>
      </c>
      <c r="C1811" s="144" t="s">
        <v>878</v>
      </c>
      <c r="D1811" s="144"/>
      <c r="E1811" s="82" t="s">
        <v>91</v>
      </c>
      <c r="F1811" s="143">
        <v>0.27239999999999998</v>
      </c>
      <c r="G1811" s="142">
        <f>+[2]THKL!F1818</f>
        <v>0.27239999999999998</v>
      </c>
      <c r="H1811" s="132"/>
      <c r="I1811" s="132"/>
      <c r="J1811" s="132"/>
      <c r="K1811" s="156">
        <f>$K$203</f>
        <v>118800000</v>
      </c>
      <c r="L1811" s="157">
        <f>$L$203</f>
        <v>25904000</v>
      </c>
      <c r="M1811" s="157">
        <f>SUM(K1811:L1811)</f>
        <v>144704000</v>
      </c>
      <c r="N1811" s="83">
        <f>IF(V1811&lt;&gt;"VTC VHm",_xlfn.XLOOKUP(Z1811,$AC$4015:$AC$4035,$AD$4015:$AD$4035,0)*M1811,_xlfn.XLOOKUP(Z1811,$AC$4015:$AC$4035,$AD$4015:$AD$4035,0)*L1811)</f>
        <v>0</v>
      </c>
      <c r="O1811" s="83">
        <f>IF(V1811&lt;&gt;"VTC VHm",_xlfn.XLOOKUP(Z1811,$AC$4015:$AC$4035,$AE$4015:$AE$4035,0)*M1811,_xlfn.XLOOKUP(Z1811,$AC$4015:$AC$4035,$AE$4015:$AE$4035,0)*L1811)</f>
        <v>43411200</v>
      </c>
      <c r="P1811" s="83">
        <f>SUM(N1811:O1811)</f>
        <v>43411200</v>
      </c>
      <c r="Q1811" s="157">
        <f>M1811*G1811</f>
        <v>39417369.599999994</v>
      </c>
      <c r="R1811" s="157">
        <f>G1811*P1811</f>
        <v>11825210.879999999</v>
      </c>
      <c r="S1811" s="83">
        <f>SUM(Q1811:R1811)</f>
        <v>51242580.479999989</v>
      </c>
      <c r="T1811" s="156" t="s">
        <v>50</v>
      </c>
      <c r="U1811" s="132"/>
      <c r="V1811" s="132"/>
      <c r="W1811" s="132"/>
      <c r="X1811" s="44" t="s">
        <v>33</v>
      </c>
      <c r="Y1811" s="44"/>
      <c r="Z1811" s="44" t="s">
        <v>10</v>
      </c>
      <c r="AA1811" s="44" t="s">
        <v>80</v>
      </c>
      <c r="AB1811" s="2">
        <v>119080719.38970159</v>
      </c>
      <c r="AC1811" s="2">
        <v>32437587.961754709</v>
      </c>
      <c r="AD1811" s="2">
        <f>+M1811</f>
        <v>144704000</v>
      </c>
      <c r="AE1811" s="2">
        <f>+AD1811*14%</f>
        <v>20258560.000000004</v>
      </c>
      <c r="AF1811" s="155">
        <f>+AD1811*35%</f>
        <v>50646400</v>
      </c>
      <c r="AG1811" s="2">
        <f>+AD1811*F1811</f>
        <v>39417369.599999994</v>
      </c>
      <c r="AH1811" s="2">
        <f>+AE1811*F1811</f>
        <v>5518431.7440000009</v>
      </c>
      <c r="AI1811" s="2">
        <f>+AF1811*F1811</f>
        <v>13796079.359999999</v>
      </c>
      <c r="AJ1811" s="2">
        <f>SUM(AG1811:AI1811)</f>
        <v>58731880.703999996</v>
      </c>
      <c r="AK1811" s="2">
        <f>+AD1811*G1811</f>
        <v>39417369.599999994</v>
      </c>
      <c r="AL1811" s="2">
        <f>+AE1811*G1811</f>
        <v>5518431.7440000009</v>
      </c>
      <c r="AM1811" s="2">
        <f>+AF1811*G1811</f>
        <v>13796079.359999999</v>
      </c>
      <c r="AN1811" s="155">
        <f>SUM(AK1811:AM1811)</f>
        <v>58731880.703999996</v>
      </c>
      <c r="AQ1811" s="145" t="s">
        <v>525</v>
      </c>
      <c r="AU1811" s="8">
        <f>+K1811</f>
        <v>118800000</v>
      </c>
      <c r="AV1811" s="8">
        <f>+L1811</f>
        <v>25904000</v>
      </c>
      <c r="AW1811" s="2">
        <f>+M1811</f>
        <v>144704000</v>
      </c>
      <c r="AX1811" s="8">
        <f>F1811*AW1811</f>
        <v>39417369.599999994</v>
      </c>
      <c r="AY1811" s="8">
        <f>IF(AQ1811="CT",7%,5%)*AX1811</f>
        <v>2759215.872</v>
      </c>
      <c r="AZ1811" s="8">
        <f>AX1811*2%</f>
        <v>788347.39199999988</v>
      </c>
      <c r="BA1811" s="8">
        <f>IF(BB1811&gt;0,0,AX1811*5%)</f>
        <v>0</v>
      </c>
      <c r="BB1811" s="8">
        <f>(AX1811-BG1811)*35%</f>
        <v>13796079.359999998</v>
      </c>
      <c r="BC1811" s="8">
        <f>+AX1811+AY1811+AZ1811+BA1811+BB1811</f>
        <v>56761012.223999992</v>
      </c>
      <c r="BD1811" s="8">
        <f>AX1811-AT1811</f>
        <v>39417369.599999994</v>
      </c>
      <c r="BE1811" s="2"/>
      <c r="BH1811" s="2"/>
    </row>
    <row r="1812" spans="1:60" ht="17" hidden="1" outlineLevel="1" x14ac:dyDescent="0.2">
      <c r="B1812" s="82">
        <v>69</v>
      </c>
      <c r="C1812" s="144" t="s">
        <v>877</v>
      </c>
      <c r="D1812" s="144"/>
      <c r="E1812" s="82" t="s">
        <v>52</v>
      </c>
      <c r="F1812" s="143">
        <v>106.502</v>
      </c>
      <c r="G1812" s="142">
        <f>+[2]THKL!F1819</f>
        <v>106.502</v>
      </c>
      <c r="H1812" s="132"/>
      <c r="I1812" s="132"/>
      <c r="J1812" s="132"/>
      <c r="K1812" s="156" t="str">
        <f>$K$204</f>
        <v>Bao gồm</v>
      </c>
      <c r="L1812" s="157" t="str">
        <f>$L$204</f>
        <v>Bao gồm</v>
      </c>
      <c r="M1812" s="157">
        <f>SUM(K1812:L1812)</f>
        <v>0</v>
      </c>
      <c r="N1812" s="83">
        <f>IF(V1812&lt;&gt;"VTC VHm",_xlfn.XLOOKUP(Z1812,$AC$4015:$AC$4035,$AD$4015:$AD$4035,0)*M1812,_xlfn.XLOOKUP(Z1812,$AC$4015:$AC$4035,$AD$4015:$AD$4035,0)*L1812)</f>
        <v>0</v>
      </c>
      <c r="O1812" s="83">
        <f>IF(V1812&lt;&gt;"VTC VHm",_xlfn.XLOOKUP(Z1812,$AC$4015:$AC$4035,$AE$4015:$AE$4035,0)*M1812,_xlfn.XLOOKUP(Z1812,$AC$4015:$AC$4035,$AE$4015:$AE$4035,0)*L1812)</f>
        <v>0</v>
      </c>
      <c r="P1812" s="83">
        <f>SUM(N1812:O1812)</f>
        <v>0</v>
      </c>
      <c r="Q1812" s="157">
        <f>M1812*G1812</f>
        <v>0</v>
      </c>
      <c r="R1812" s="157">
        <f>G1812*P1812</f>
        <v>0</v>
      </c>
      <c r="S1812" s="83">
        <f>SUM(Q1812:R1812)</f>
        <v>0</v>
      </c>
      <c r="T1812" s="156" t="s">
        <v>50</v>
      </c>
      <c r="U1812" s="132"/>
      <c r="V1812" s="132"/>
      <c r="W1812" s="132"/>
      <c r="X1812" s="44" t="s">
        <v>33</v>
      </c>
      <c r="Y1812" s="44"/>
      <c r="Z1812" s="44" t="s">
        <v>10</v>
      </c>
      <c r="AA1812" s="44" t="s">
        <v>80</v>
      </c>
      <c r="AB1812" s="2">
        <v>229452.15517248271</v>
      </c>
      <c r="AC1812" s="2">
        <v>24437113.430179752</v>
      </c>
      <c r="AD1812" s="2">
        <f>+M1812</f>
        <v>0</v>
      </c>
      <c r="AE1812" s="2">
        <f>+AD1812*14%</f>
        <v>0</v>
      </c>
      <c r="AF1812" s="155">
        <f>+AD1812*35%</f>
        <v>0</v>
      </c>
      <c r="AG1812" s="2">
        <f>+AD1812*F1812</f>
        <v>0</v>
      </c>
      <c r="AH1812" s="2">
        <f>+AE1812*F1812</f>
        <v>0</v>
      </c>
      <c r="AI1812" s="2">
        <f>+AF1812*F1812</f>
        <v>0</v>
      </c>
      <c r="AJ1812" s="2">
        <f>SUM(AG1812:AI1812)</f>
        <v>0</v>
      </c>
      <c r="AK1812" s="2">
        <f>+AD1812*G1812</f>
        <v>0</v>
      </c>
      <c r="AL1812" s="2">
        <f>+AE1812*G1812</f>
        <v>0</v>
      </c>
      <c r="AM1812" s="2">
        <f>+AF1812*G1812</f>
        <v>0</v>
      </c>
      <c r="AN1812" s="155">
        <f>SUM(AK1812:AM1812)</f>
        <v>0</v>
      </c>
      <c r="AQ1812" s="145" t="s">
        <v>525</v>
      </c>
      <c r="AU1812" s="8" t="str">
        <f>+K1812</f>
        <v>Bao gồm</v>
      </c>
      <c r="AV1812" s="8" t="str">
        <f>+L1812</f>
        <v>Bao gồm</v>
      </c>
      <c r="AW1812" s="2">
        <f>+M1812</f>
        <v>0</v>
      </c>
      <c r="AX1812" s="8">
        <f>F1812*AW1812</f>
        <v>0</v>
      </c>
      <c r="AY1812" s="8">
        <f>IF(AQ1812="CT",7%,5%)*AX1812</f>
        <v>0</v>
      </c>
      <c r="AZ1812" s="8">
        <f>AX1812*2%</f>
        <v>0</v>
      </c>
      <c r="BA1812" s="8">
        <f>IF(BB1812&gt;0,0,AX1812*5%)</f>
        <v>0</v>
      </c>
      <c r="BB1812" s="8">
        <f>(AX1812-BG1812)*35%</f>
        <v>0</v>
      </c>
      <c r="BC1812" s="8">
        <f>+AX1812+AY1812+AZ1812+BA1812+BB1812</f>
        <v>0</v>
      </c>
      <c r="BD1812" s="8">
        <f>AX1812-AT1812</f>
        <v>0</v>
      </c>
      <c r="BE1812" s="2"/>
      <c r="BH1812" s="2"/>
    </row>
    <row r="1813" spans="1:60" s="92" customFormat="1" ht="17" collapsed="1" x14ac:dyDescent="0.2">
      <c r="B1813" s="163"/>
      <c r="C1813" s="164" t="s">
        <v>876</v>
      </c>
      <c r="D1813" s="164"/>
      <c r="E1813" s="163"/>
      <c r="F1813" s="162"/>
      <c r="G1813" s="149">
        <f>+[2]THKL!F1820</f>
        <v>0</v>
      </c>
      <c r="H1813" s="158"/>
      <c r="I1813" s="158"/>
      <c r="J1813" s="158"/>
      <c r="K1813" s="159"/>
      <c r="L1813" s="161"/>
      <c r="M1813" s="161">
        <f>SUM(K1813:L1813)</f>
        <v>0</v>
      </c>
      <c r="N1813" s="83">
        <f>IF(V1813&lt;&gt;"VTC VHm",_xlfn.XLOOKUP(Z1813,$AC$4015:$AC$4035,$AD$4015:$AD$4035,0)*M1813,_xlfn.XLOOKUP(Z1813,$AC$4015:$AC$4035,$AD$4015:$AD$4035,0)*L1813)</f>
        <v>0</v>
      </c>
      <c r="O1813" s="83">
        <f>IF(V1813&lt;&gt;"VTC VHm",_xlfn.XLOOKUP(Z1813,$AC$4015:$AC$4035,$AE$4015:$AE$4035,0)*M1813,_xlfn.XLOOKUP(Z1813,$AC$4015:$AC$4035,$AE$4015:$AE$4035,0)*L1813)</f>
        <v>0</v>
      </c>
      <c r="P1813" s="160">
        <f>SUM(N1813:O1813)</f>
        <v>0</v>
      </c>
      <c r="Q1813" s="161">
        <f>M1813*G1813</f>
        <v>0</v>
      </c>
      <c r="R1813" s="161">
        <f>G1813*P1813</f>
        <v>0</v>
      </c>
      <c r="S1813" s="160">
        <f>SUM(Q1813:R1813)</f>
        <v>0</v>
      </c>
      <c r="T1813" s="159"/>
      <c r="U1813" s="158"/>
      <c r="V1813" s="158"/>
      <c r="W1813" s="158"/>
      <c r="X1813" s="94" t="s">
        <v>33</v>
      </c>
      <c r="Y1813" s="94"/>
      <c r="Z1813" s="94"/>
      <c r="AA1813" s="44" t="s">
        <v>80</v>
      </c>
      <c r="AB1813" s="2"/>
      <c r="AC1813" s="2">
        <v>0</v>
      </c>
      <c r="AD1813" s="93">
        <f>+M1813</f>
        <v>0</v>
      </c>
      <c r="AE1813" s="93">
        <f>+AD1813*14%</f>
        <v>0</v>
      </c>
      <c r="AF1813" s="93">
        <f>+AD1813*35%</f>
        <v>0</v>
      </c>
      <c r="AG1813" s="93">
        <f>+AD1813*F1813</f>
        <v>0</v>
      </c>
      <c r="AH1813" s="93">
        <f>+AE1813*F1813</f>
        <v>0</v>
      </c>
      <c r="AI1813" s="93">
        <f>+AF1813*F1813</f>
        <v>0</v>
      </c>
      <c r="AJ1813" s="93">
        <f>SUM(AG1813:AI1813)</f>
        <v>0</v>
      </c>
      <c r="AK1813" s="93">
        <f>+AD1813*G1813</f>
        <v>0</v>
      </c>
      <c r="AL1813" s="93">
        <f>+AE1813*G1813</f>
        <v>0</v>
      </c>
      <c r="AM1813" s="93">
        <f>+AF1813*G1813</f>
        <v>0</v>
      </c>
      <c r="AN1813" s="93">
        <f>SUM(AK1813:AM1813)</f>
        <v>0</v>
      </c>
      <c r="AQ1813" s="145" t="s">
        <v>525</v>
      </c>
      <c r="AU1813" s="8">
        <f>+K1813</f>
        <v>0</v>
      </c>
      <c r="AV1813" s="8">
        <f>+L1813</f>
        <v>0</v>
      </c>
      <c r="AW1813" s="2">
        <f>+M1813</f>
        <v>0</v>
      </c>
      <c r="AX1813" s="8">
        <f>F1813*AW1813</f>
        <v>0</v>
      </c>
      <c r="AY1813" s="8">
        <f>IF(AQ1813="CT",7%,5%)*AX1813</f>
        <v>0</v>
      </c>
      <c r="AZ1813" s="8">
        <f>AX1813*2%</f>
        <v>0</v>
      </c>
      <c r="BA1813" s="8">
        <f>IF(BB1813&gt;0,0,AX1813*5%)</f>
        <v>0</v>
      </c>
      <c r="BB1813" s="8">
        <f>(AX1813-BG1813)*35%</f>
        <v>0</v>
      </c>
      <c r="BC1813" s="8">
        <f>+AX1813+AY1813+AZ1813+BA1813+BB1813</f>
        <v>0</v>
      </c>
      <c r="BD1813" s="8">
        <f>AX1813-AT1813</f>
        <v>0</v>
      </c>
      <c r="BE1813" s="2"/>
      <c r="BH1813" s="2"/>
    </row>
    <row r="1814" spans="1:60" ht="34" hidden="1" outlineLevel="1" x14ac:dyDescent="0.2">
      <c r="A1814" s="1" t="s">
        <v>82</v>
      </c>
      <c r="B1814" s="82">
        <v>70</v>
      </c>
      <c r="C1814" s="144" t="s">
        <v>973</v>
      </c>
      <c r="D1814" s="144"/>
      <c r="E1814" s="82" t="s">
        <v>52</v>
      </c>
      <c r="F1814" s="143">
        <v>32.046999999999997</v>
      </c>
      <c r="G1814" s="142">
        <f>+[2]THKL!F1821</f>
        <v>32.046999999999997</v>
      </c>
      <c r="H1814" s="132"/>
      <c r="I1814" s="132"/>
      <c r="J1814" s="132"/>
      <c r="K1814" s="156" t="str">
        <f>$K$795</f>
        <v>Bao gồm</v>
      </c>
      <c r="L1814" s="157">
        <f>$L$795</f>
        <v>152467.50000000006</v>
      </c>
      <c r="M1814" s="157">
        <f>SUM(K1814:L1814)</f>
        <v>152467.50000000006</v>
      </c>
      <c r="N1814" s="83">
        <f>IF(V1814&lt;&gt;"VTC VHm",_xlfn.XLOOKUP(Z1814,$AC$4015:$AC$4035,$AD$4015:$AD$4035,0)*M1814,_xlfn.XLOOKUP(Z1814,$AC$4015:$AC$4035,$AD$4015:$AD$4035,0)*L1814)</f>
        <v>53363.625000000015</v>
      </c>
      <c r="O1814" s="83">
        <f>IF(V1814&lt;&gt;"VTC VHm",_xlfn.XLOOKUP(Z1814,$AC$4015:$AC$4035,$AE$4015:$AE$4035,0)*M1814,_xlfn.XLOOKUP(Z1814,$AC$4015:$AC$4035,$AE$4015:$AE$4035,0)*L1814)</f>
        <v>0</v>
      </c>
      <c r="P1814" s="83">
        <f>SUM(N1814:O1814)</f>
        <v>53363.625000000015</v>
      </c>
      <c r="Q1814" s="157">
        <f>M1814*G1814</f>
        <v>4886125.9725000011</v>
      </c>
      <c r="R1814" s="157">
        <f>G1814*P1814</f>
        <v>1710144.0903750004</v>
      </c>
      <c r="S1814" s="83">
        <f>SUM(Q1814:R1814)</f>
        <v>6596270.0628750017</v>
      </c>
      <c r="T1814" s="156" t="s">
        <v>50</v>
      </c>
      <c r="U1814" s="132"/>
      <c r="V1814" s="132"/>
      <c r="W1814" s="132"/>
      <c r="X1814" s="44" t="s">
        <v>33</v>
      </c>
      <c r="Y1814" s="44"/>
      <c r="Z1814" s="44" t="s">
        <v>16</v>
      </c>
      <c r="AA1814" s="44" t="s">
        <v>80</v>
      </c>
      <c r="AB1814" s="2">
        <v>287234.68191000004</v>
      </c>
      <c r="AC1814" s="2">
        <v>9205009.8511697706</v>
      </c>
      <c r="AD1814" s="2">
        <f>+M1814</f>
        <v>152467.50000000006</v>
      </c>
      <c r="AE1814" s="2">
        <f>+AD1814*14%</f>
        <v>21345.450000000012</v>
      </c>
      <c r="AF1814" s="155">
        <f>+AD1814*35%</f>
        <v>53363.625000000015</v>
      </c>
      <c r="AG1814" s="2">
        <f>+AD1814*F1814</f>
        <v>4886125.9725000011</v>
      </c>
      <c r="AH1814" s="2">
        <f>+AE1814*F1814</f>
        <v>684057.63615000027</v>
      </c>
      <c r="AI1814" s="2">
        <f>+AF1814*F1814</f>
        <v>1710144.0903750004</v>
      </c>
      <c r="AJ1814" s="2">
        <f>SUM(AG1814:AI1814)</f>
        <v>7280327.6990250023</v>
      </c>
      <c r="AK1814" s="2">
        <f>+AD1814*G1814</f>
        <v>4886125.9725000011</v>
      </c>
      <c r="AL1814" s="2">
        <f>+AE1814*G1814</f>
        <v>684057.63615000027</v>
      </c>
      <c r="AM1814" s="2">
        <f>+AF1814*G1814</f>
        <v>1710144.0903750004</v>
      </c>
      <c r="AN1814" s="155">
        <f>SUM(AK1814:AM1814)</f>
        <v>7280327.6990250023</v>
      </c>
      <c r="AQ1814" s="145" t="s">
        <v>525</v>
      </c>
      <c r="AU1814" s="8" t="str">
        <f>+K1814</f>
        <v>Bao gồm</v>
      </c>
      <c r="AV1814" s="8">
        <f>+L1814</f>
        <v>152467.50000000006</v>
      </c>
      <c r="AW1814" s="2">
        <f>+M1814</f>
        <v>152467.50000000006</v>
      </c>
      <c r="AX1814" s="8">
        <f>F1814*AW1814</f>
        <v>4886125.9725000011</v>
      </c>
      <c r="AY1814" s="8">
        <f>IF(AQ1814="CT",7%,5%)*AX1814</f>
        <v>342028.81807500013</v>
      </c>
      <c r="AZ1814" s="8">
        <f>AX1814*2%</f>
        <v>97722.519450000022</v>
      </c>
      <c r="BA1814" s="8">
        <f>IF(BB1814&gt;0,0,AX1814*5%)</f>
        <v>0</v>
      </c>
      <c r="BB1814" s="8">
        <f>(AX1814-BG1814)*35%</f>
        <v>1710144.0903750004</v>
      </c>
      <c r="BC1814" s="8">
        <f>+AX1814+AY1814+AZ1814+BA1814+BB1814</f>
        <v>7036021.4004000016</v>
      </c>
      <c r="BD1814" s="8">
        <f>AX1814-AT1814</f>
        <v>4886125.9725000011</v>
      </c>
      <c r="BE1814" s="2"/>
      <c r="BH1814" s="2"/>
    </row>
    <row r="1815" spans="1:60" ht="34" hidden="1" outlineLevel="1" x14ac:dyDescent="0.2">
      <c r="A1815" s="1" t="s">
        <v>971</v>
      </c>
      <c r="B1815" s="82">
        <v>71</v>
      </c>
      <c r="C1815" s="144" t="s">
        <v>134</v>
      </c>
      <c r="D1815" s="144"/>
      <c r="E1815" s="82" t="s">
        <v>52</v>
      </c>
      <c r="F1815" s="143">
        <v>8.2919999999999998</v>
      </c>
      <c r="G1815" s="142">
        <f>+[2]THKL!F1822</f>
        <v>8.2919999999999998</v>
      </c>
      <c r="H1815" s="132"/>
      <c r="I1815" s="132"/>
      <c r="J1815" s="132"/>
      <c r="K1815" s="156" t="str">
        <f>$K$179</f>
        <v>Bao gồm</v>
      </c>
      <c r="L1815" s="157">
        <f>$L$179</f>
        <v>152467.50000000006</v>
      </c>
      <c r="M1815" s="157">
        <f>SUM(K1815:L1815)</f>
        <v>152467.50000000006</v>
      </c>
      <c r="N1815" s="83">
        <f>IF(V1815&lt;&gt;"VTC VHm",_xlfn.XLOOKUP(Z1815,$AC$4015:$AC$4035,$AD$4015:$AD$4035,0)*M1815,_xlfn.XLOOKUP(Z1815,$AC$4015:$AC$4035,$AD$4015:$AD$4035,0)*L1815)</f>
        <v>53363.625000000015</v>
      </c>
      <c r="O1815" s="83">
        <f>IF(V1815&lt;&gt;"VTC VHm",_xlfn.XLOOKUP(Z1815,$AC$4015:$AC$4035,$AE$4015:$AE$4035,0)*M1815,_xlfn.XLOOKUP(Z1815,$AC$4015:$AC$4035,$AE$4015:$AE$4035,0)*L1815)</f>
        <v>0</v>
      </c>
      <c r="P1815" s="83">
        <f>SUM(N1815:O1815)</f>
        <v>53363.625000000015</v>
      </c>
      <c r="Q1815" s="157">
        <f>M1815*G1815</f>
        <v>1264260.5100000005</v>
      </c>
      <c r="R1815" s="157">
        <f>G1815*P1815</f>
        <v>442491.1785000001</v>
      </c>
      <c r="S1815" s="83">
        <f>SUM(Q1815:R1815)</f>
        <v>1706751.6885000006</v>
      </c>
      <c r="T1815" s="165" t="s">
        <v>100</v>
      </c>
      <c r="U1815" s="132"/>
      <c r="V1815" s="132"/>
      <c r="W1815" s="132"/>
      <c r="X1815" s="44" t="s">
        <v>33</v>
      </c>
      <c r="Y1815" s="44"/>
      <c r="Z1815" s="44" t="s">
        <v>16</v>
      </c>
      <c r="AA1815" s="44" t="s">
        <v>80</v>
      </c>
      <c r="AB1815" s="2">
        <v>113207.11687079778</v>
      </c>
      <c r="AC1815" s="2">
        <v>938713.41309265513</v>
      </c>
      <c r="AD1815" s="2">
        <f>+M1815</f>
        <v>152467.50000000006</v>
      </c>
      <c r="AE1815" s="2">
        <f>+AD1815*14%</f>
        <v>21345.450000000012</v>
      </c>
      <c r="AF1815" s="155">
        <f>+AD1815*35%</f>
        <v>53363.625000000015</v>
      </c>
      <c r="AG1815" s="2">
        <f>+AD1815*F1815</f>
        <v>1264260.5100000005</v>
      </c>
      <c r="AH1815" s="2">
        <f>+AE1815*F1815</f>
        <v>176996.4714000001</v>
      </c>
      <c r="AI1815" s="2">
        <f>+AF1815*F1815</f>
        <v>442491.1785000001</v>
      </c>
      <c r="AJ1815" s="2">
        <f>SUM(AG1815:AI1815)</f>
        <v>1883748.1599000008</v>
      </c>
      <c r="AK1815" s="2">
        <f>+AD1815*G1815</f>
        <v>1264260.5100000005</v>
      </c>
      <c r="AL1815" s="2">
        <f>+AE1815*G1815</f>
        <v>176996.4714000001</v>
      </c>
      <c r="AM1815" s="2">
        <f>+AF1815*G1815</f>
        <v>442491.1785000001</v>
      </c>
      <c r="AN1815" s="155">
        <f>SUM(AK1815:AM1815)</f>
        <v>1883748.1599000008</v>
      </c>
      <c r="AQ1815" s="145" t="s">
        <v>525</v>
      </c>
      <c r="AU1815" s="8" t="str">
        <f>+K1815</f>
        <v>Bao gồm</v>
      </c>
      <c r="AV1815" s="8">
        <f>+L1815</f>
        <v>152467.50000000006</v>
      </c>
      <c r="AW1815" s="2">
        <f>+M1815</f>
        <v>152467.50000000006</v>
      </c>
      <c r="AX1815" s="8">
        <f>F1815*AW1815</f>
        <v>1264260.5100000005</v>
      </c>
      <c r="AY1815" s="8">
        <f>IF(AQ1815="CT",7%,5%)*AX1815</f>
        <v>88498.235700000048</v>
      </c>
      <c r="AZ1815" s="8">
        <f>AX1815*2%</f>
        <v>25285.210200000009</v>
      </c>
      <c r="BA1815" s="8">
        <f>IF(BB1815&gt;0,0,AX1815*5%)</f>
        <v>0</v>
      </c>
      <c r="BB1815" s="8">
        <f>(AX1815-BG1815)*35%</f>
        <v>442491.17850000015</v>
      </c>
      <c r="BC1815" s="8">
        <f>+AX1815+AY1815+AZ1815+BA1815+BB1815</f>
        <v>1820535.1344000008</v>
      </c>
      <c r="BD1815" s="8">
        <f>AX1815-AT1815</f>
        <v>1264260.5100000005</v>
      </c>
      <c r="BE1815" s="2"/>
      <c r="BH1815" s="2"/>
    </row>
    <row r="1816" spans="1:60" ht="34" hidden="1" outlineLevel="1" x14ac:dyDescent="0.2">
      <c r="A1816" s="1" t="s">
        <v>972</v>
      </c>
      <c r="B1816" s="82">
        <v>72</v>
      </c>
      <c r="C1816" s="144" t="s">
        <v>132</v>
      </c>
      <c r="D1816" s="144"/>
      <c r="E1816" s="82" t="s">
        <v>52</v>
      </c>
      <c r="F1816" s="143">
        <v>10.625999999999999</v>
      </c>
      <c r="G1816" s="142">
        <f>+[2]THKL!F1823</f>
        <v>10.625999999999999</v>
      </c>
      <c r="H1816" s="132"/>
      <c r="I1816" s="132"/>
      <c r="J1816" s="132"/>
      <c r="K1816" s="125" t="str">
        <f>$K$208</f>
        <v>Bao gồm</v>
      </c>
      <c r="L1816" s="84">
        <f>$L$208</f>
        <v>137156.70966666698</v>
      </c>
      <c r="M1816" s="157">
        <f>SUM(K1816:L1816)</f>
        <v>137156.70966666698</v>
      </c>
      <c r="N1816" s="83">
        <f>IF(V1816&lt;&gt;"VTC VHm",_xlfn.XLOOKUP(Z1816,$AC$4015:$AC$4035,$AD$4015:$AD$4035,0)*M1816,_xlfn.XLOOKUP(Z1816,$AC$4015:$AC$4035,$AD$4015:$AD$4035,0)*L1816)</f>
        <v>48004.848383333439</v>
      </c>
      <c r="O1816" s="83">
        <f>IF(V1816&lt;&gt;"VTC VHm",_xlfn.XLOOKUP(Z1816,$AC$4015:$AC$4035,$AE$4015:$AE$4035,0)*M1816,_xlfn.XLOOKUP(Z1816,$AC$4015:$AC$4035,$AE$4015:$AE$4035,0)*L1816)</f>
        <v>0</v>
      </c>
      <c r="P1816" s="83">
        <f>SUM(N1816:O1816)</f>
        <v>48004.848383333439</v>
      </c>
      <c r="Q1816" s="157">
        <f>M1816*G1816</f>
        <v>1457427.1969180033</v>
      </c>
      <c r="R1816" s="157">
        <f>G1816*P1816</f>
        <v>510099.51892130112</v>
      </c>
      <c r="S1816" s="83">
        <f>SUM(Q1816:R1816)</f>
        <v>1967526.7158393045</v>
      </c>
      <c r="T1816" s="125" t="s">
        <v>103</v>
      </c>
      <c r="U1816" s="132"/>
      <c r="V1816" s="132"/>
      <c r="W1816" s="132"/>
      <c r="X1816" s="44" t="s">
        <v>33</v>
      </c>
      <c r="Y1816" s="44"/>
      <c r="Z1816" s="44" t="s">
        <v>16</v>
      </c>
      <c r="AA1816" s="44" t="s">
        <v>80</v>
      </c>
      <c r="AB1816" s="2">
        <v>87378.916419970308</v>
      </c>
      <c r="AC1816" s="2">
        <v>928488.36587860447</v>
      </c>
      <c r="AD1816" s="2">
        <f>+M1816</f>
        <v>137156.70966666698</v>
      </c>
      <c r="AE1816" s="2">
        <f>+AD1816*14%</f>
        <v>19201.939353333379</v>
      </c>
      <c r="AF1816" s="155">
        <f>+AD1816*35%</f>
        <v>48004.848383333439</v>
      </c>
      <c r="AG1816" s="2">
        <f>+AD1816*F1816</f>
        <v>1457427.1969180033</v>
      </c>
      <c r="AH1816" s="2">
        <f>+AE1816*F1816</f>
        <v>204039.80756852048</v>
      </c>
      <c r="AI1816" s="2">
        <f>+AF1816*F1816</f>
        <v>510099.51892130112</v>
      </c>
      <c r="AJ1816" s="2">
        <f>SUM(AG1816:AI1816)</f>
        <v>2171566.5234078248</v>
      </c>
      <c r="AK1816" s="2">
        <f>+AD1816*G1816</f>
        <v>1457427.1969180033</v>
      </c>
      <c r="AL1816" s="2">
        <f>+AE1816*G1816</f>
        <v>204039.80756852048</v>
      </c>
      <c r="AM1816" s="2">
        <f>+AF1816*G1816</f>
        <v>510099.51892130112</v>
      </c>
      <c r="AN1816" s="155">
        <f>SUM(AK1816:AM1816)</f>
        <v>2171566.5234078248</v>
      </c>
      <c r="AQ1816" s="145" t="s">
        <v>525</v>
      </c>
      <c r="AU1816" s="8" t="str">
        <f>+K1816</f>
        <v>Bao gồm</v>
      </c>
      <c r="AV1816" s="8">
        <f>+L1816</f>
        <v>137156.70966666698</v>
      </c>
      <c r="AW1816" s="2">
        <f>+M1816</f>
        <v>137156.70966666698</v>
      </c>
      <c r="AX1816" s="8">
        <f>F1816*AW1816</f>
        <v>1457427.1969180033</v>
      </c>
      <c r="AY1816" s="8">
        <f>IF(AQ1816="CT",7%,5%)*AX1816</f>
        <v>102019.90378426024</v>
      </c>
      <c r="AZ1816" s="8">
        <f>AX1816*2%</f>
        <v>29148.543938360064</v>
      </c>
      <c r="BA1816" s="8">
        <f>IF(BB1816&gt;0,0,AX1816*5%)</f>
        <v>0</v>
      </c>
      <c r="BB1816" s="8">
        <f>(AX1816-BG1816)*35%</f>
        <v>510099.51892130112</v>
      </c>
      <c r="BC1816" s="8">
        <f>+AX1816+AY1816+AZ1816+BA1816+BB1816</f>
        <v>2098695.1635619248</v>
      </c>
      <c r="BD1816" s="8">
        <f>AX1816-AT1816</f>
        <v>1457427.1969180033</v>
      </c>
      <c r="BE1816" s="2"/>
      <c r="BH1816" s="2"/>
    </row>
    <row r="1817" spans="1:60" ht="34" hidden="1" outlineLevel="1" x14ac:dyDescent="0.2">
      <c r="A1817" s="1" t="s">
        <v>971</v>
      </c>
      <c r="B1817" s="82">
        <v>73</v>
      </c>
      <c r="C1817" s="144" t="s">
        <v>131</v>
      </c>
      <c r="D1817" s="144"/>
      <c r="E1817" s="82" t="s">
        <v>52</v>
      </c>
      <c r="F1817" s="143">
        <v>21.420999999999999</v>
      </c>
      <c r="G1817" s="142">
        <f>+[2]THKL!F1824</f>
        <v>21.420999999999999</v>
      </c>
      <c r="H1817" s="132"/>
      <c r="I1817" s="132"/>
      <c r="J1817" s="132"/>
      <c r="K1817" s="156" t="str">
        <f>$K$117</f>
        <v>Bao gồm</v>
      </c>
      <c r="L1817" s="157">
        <f>$L$117</f>
        <v>112916.37900000002</v>
      </c>
      <c r="M1817" s="157">
        <f>SUM(K1817:L1817)</f>
        <v>112916.37900000002</v>
      </c>
      <c r="N1817" s="83">
        <f>IF(V1817&lt;&gt;"VTC VHm",_xlfn.XLOOKUP(Z1817,$AC$4015:$AC$4035,$AD$4015:$AD$4035,0)*M1817,_xlfn.XLOOKUP(Z1817,$AC$4015:$AC$4035,$AD$4015:$AD$4035,0)*L1817)</f>
        <v>39520.732650000005</v>
      </c>
      <c r="O1817" s="83">
        <f>IF(V1817&lt;&gt;"VTC VHm",_xlfn.XLOOKUP(Z1817,$AC$4015:$AC$4035,$AE$4015:$AE$4035,0)*M1817,_xlfn.XLOOKUP(Z1817,$AC$4015:$AC$4035,$AE$4015:$AE$4035,0)*L1817)</f>
        <v>0</v>
      </c>
      <c r="P1817" s="83">
        <f>SUM(N1817:O1817)</f>
        <v>39520.732650000005</v>
      </c>
      <c r="Q1817" s="157">
        <f>M1817*G1817</f>
        <v>2418781.7545590005</v>
      </c>
      <c r="R1817" s="157">
        <f>G1817*P1817</f>
        <v>846573.61409565015</v>
      </c>
      <c r="S1817" s="83">
        <f>SUM(Q1817:R1817)</f>
        <v>3265355.3686546506</v>
      </c>
      <c r="T1817" s="156" t="s">
        <v>50</v>
      </c>
      <c r="U1817" s="132"/>
      <c r="V1817" s="132"/>
      <c r="W1817" s="132"/>
      <c r="X1817" s="44" t="s">
        <v>33</v>
      </c>
      <c r="Y1817" s="44"/>
      <c r="Z1817" s="44" t="s">
        <v>16</v>
      </c>
      <c r="AA1817" s="44" t="s">
        <v>80</v>
      </c>
      <c r="AB1817" s="2">
        <v>90219.294595797794</v>
      </c>
      <c r="AC1817" s="2">
        <v>1932587.5095365844</v>
      </c>
      <c r="AD1817" s="2">
        <f>+M1817</f>
        <v>112916.37900000002</v>
      </c>
      <c r="AE1817" s="2">
        <f>+AD1817*14%</f>
        <v>15808.293060000004</v>
      </c>
      <c r="AF1817" s="155">
        <f>+AD1817*35%</f>
        <v>39520.732650000005</v>
      </c>
      <c r="AG1817" s="2">
        <f>+AD1817*F1817</f>
        <v>2418781.7545590005</v>
      </c>
      <c r="AH1817" s="2">
        <f>+AE1817*F1817</f>
        <v>338629.44563826005</v>
      </c>
      <c r="AI1817" s="2">
        <f>+AF1817*F1817</f>
        <v>846573.61409565015</v>
      </c>
      <c r="AJ1817" s="2">
        <f>SUM(AG1817:AI1817)</f>
        <v>3603984.8142929105</v>
      </c>
      <c r="AK1817" s="2">
        <f>+AD1817*G1817</f>
        <v>2418781.7545590005</v>
      </c>
      <c r="AL1817" s="2">
        <f>+AE1817*G1817</f>
        <v>338629.44563826005</v>
      </c>
      <c r="AM1817" s="2">
        <f>+AF1817*G1817</f>
        <v>846573.61409565015</v>
      </c>
      <c r="AN1817" s="155">
        <f>SUM(AK1817:AM1817)</f>
        <v>3603984.8142929105</v>
      </c>
      <c r="AQ1817" s="145" t="s">
        <v>525</v>
      </c>
      <c r="AU1817" s="8" t="str">
        <f>+K1817</f>
        <v>Bao gồm</v>
      </c>
      <c r="AV1817" s="167">
        <f>'[3]BDG (XD)'!$AA$1017</f>
        <v>115996.95626419202</v>
      </c>
      <c r="AW1817" s="167">
        <f>'[3]BDG (XD)'!$AA$1017</f>
        <v>115996.95626419202</v>
      </c>
      <c r="AX1817" s="8">
        <f>F1817*AW1817</f>
        <v>2484770.8001352572</v>
      </c>
      <c r="AY1817" s="8">
        <f>IF(AQ1817="CT",7%,5%)*AX1817</f>
        <v>173933.95600946801</v>
      </c>
      <c r="AZ1817" s="8">
        <f>AX1817*2%</f>
        <v>49695.416002705148</v>
      </c>
      <c r="BA1817" s="8">
        <f>IF(BB1817&gt;0,0,AX1817*5%)</f>
        <v>0</v>
      </c>
      <c r="BB1817" s="8">
        <f>(AX1817-BG1817)*35%</f>
        <v>869669.78004733997</v>
      </c>
      <c r="BC1817" s="8">
        <f>+AX1817+AY1817+AZ1817+BA1817+BB1817</f>
        <v>3578069.9521947703</v>
      </c>
      <c r="BD1817" s="8">
        <f>AX1817-AT1817</f>
        <v>2484770.8001352572</v>
      </c>
      <c r="BE1817" s="2"/>
      <c r="BH1817" s="2"/>
    </row>
    <row r="1818" spans="1:60" ht="51" hidden="1" outlineLevel="1" x14ac:dyDescent="0.2">
      <c r="A1818" s="1" t="s">
        <v>701</v>
      </c>
      <c r="B1818" s="82">
        <v>74</v>
      </c>
      <c r="C1818" s="144" t="s">
        <v>874</v>
      </c>
      <c r="D1818" s="144"/>
      <c r="E1818" s="82" t="s">
        <v>52</v>
      </c>
      <c r="F1818" s="143">
        <v>91.811999999999998</v>
      </c>
      <c r="G1818" s="142">
        <f>+[2]THKL!F1825</f>
        <v>91.811999999999998</v>
      </c>
      <c r="H1818" s="132"/>
      <c r="I1818" s="132"/>
      <c r="J1818" s="132"/>
      <c r="K1818" s="156" t="str">
        <f>$K$210</f>
        <v>Bao gồm</v>
      </c>
      <c r="L1818" s="157">
        <f>$L$210</f>
        <v>4556009.638173487</v>
      </c>
      <c r="M1818" s="157">
        <f>SUM(K1818:L1818)</f>
        <v>4556009.638173487</v>
      </c>
      <c r="N1818" s="83">
        <f>IF(V1818&lt;&gt;"VTC VHm",_xlfn.XLOOKUP(Z1818,$AC$4015:$AC$4035,$AD$4015:$AD$4035,0)*M1818,_xlfn.XLOOKUP(Z1818,$AC$4015:$AC$4035,$AD$4015:$AD$4035,0)*L1818)</f>
        <v>227800.48190867435</v>
      </c>
      <c r="O1818" s="83">
        <f>IF(V1818&lt;&gt;"VTC VHm",_xlfn.XLOOKUP(Z1818,$AC$4015:$AC$4035,$AE$4015:$AE$4035,0)*M1818,_xlfn.XLOOKUP(Z1818,$AC$4015:$AC$4035,$AE$4015:$AE$4035,0)*L1818)</f>
        <v>0</v>
      </c>
      <c r="P1818" s="83">
        <f>SUM(N1818:O1818)</f>
        <v>227800.48190867435</v>
      </c>
      <c r="Q1818" s="157">
        <f>M1818*G1818</f>
        <v>418296356.89998418</v>
      </c>
      <c r="R1818" s="157">
        <f>G1818*P1818</f>
        <v>20914817.844999209</v>
      </c>
      <c r="S1818" s="83">
        <f>SUM(Q1818:R1818)</f>
        <v>439211174.74498338</v>
      </c>
      <c r="T1818" s="156" t="s">
        <v>100</v>
      </c>
      <c r="U1818" s="132"/>
      <c r="V1818" s="132"/>
      <c r="W1818" s="132"/>
      <c r="X1818" s="44" t="s">
        <v>33</v>
      </c>
      <c r="Y1818" s="44"/>
      <c r="Z1818" s="44" t="s">
        <v>11</v>
      </c>
      <c r="AA1818" s="44" t="s">
        <v>80</v>
      </c>
      <c r="AB1818" s="2">
        <v>4957734.8485942204</v>
      </c>
      <c r="AC1818" s="2">
        <v>455179551.91913253</v>
      </c>
      <c r="AD1818" s="2">
        <f>+M1818</f>
        <v>4556009.638173487</v>
      </c>
      <c r="AE1818" s="2">
        <f>+AD1818*14%</f>
        <v>637841.34934428823</v>
      </c>
      <c r="AF1818" s="155">
        <f>+AD1818*35%</f>
        <v>1594603.3733607205</v>
      </c>
      <c r="AG1818" s="2">
        <f>+AD1818*F1818</f>
        <v>418296356.89998418</v>
      </c>
      <c r="AH1818" s="2">
        <f>+AE1818*F1818</f>
        <v>58561489.965997793</v>
      </c>
      <c r="AI1818" s="2">
        <f>+AF1818*F1818</f>
        <v>146403724.91499448</v>
      </c>
      <c r="AJ1818" s="2">
        <f>SUM(AG1818:AI1818)</f>
        <v>623261571.78097653</v>
      </c>
      <c r="AK1818" s="2">
        <f>+AD1818*G1818</f>
        <v>418296356.89998418</v>
      </c>
      <c r="AL1818" s="2">
        <f>+AE1818*G1818</f>
        <v>58561489.965997793</v>
      </c>
      <c r="AM1818" s="2">
        <f>+AF1818*G1818</f>
        <v>146403724.91499448</v>
      </c>
      <c r="AN1818" s="155">
        <f>SUM(AK1818:AM1818)</f>
        <v>623261571.78097653</v>
      </c>
      <c r="AQ1818" s="145" t="s">
        <v>525</v>
      </c>
      <c r="AU1818" s="8" t="str">
        <f>+K1818</f>
        <v>Bao gồm</v>
      </c>
      <c r="AV1818" s="8">
        <f>+L1818</f>
        <v>4556009.638173487</v>
      </c>
      <c r="AW1818" s="2">
        <f>+M1818</f>
        <v>4556009.638173487</v>
      </c>
      <c r="AX1818" s="8">
        <f>F1818*AW1818</f>
        <v>418296356.89998418</v>
      </c>
      <c r="AY1818" s="8">
        <f>IF(AQ1818="CT",7%,5%)*AX1818</f>
        <v>29280744.982998896</v>
      </c>
      <c r="AZ1818" s="8">
        <f>AX1818*2%</f>
        <v>8365927.1379996836</v>
      </c>
      <c r="BA1818" s="8">
        <f>IF(BB1818&gt;0,0,AX1818*5%)</f>
        <v>0</v>
      </c>
      <c r="BB1818" s="8">
        <f>(AX1818-BG1818)*35%</f>
        <v>146403724.91499445</v>
      </c>
      <c r="BC1818" s="8">
        <f>+AX1818+AY1818+AZ1818+BA1818+BB1818</f>
        <v>602346753.93597722</v>
      </c>
      <c r="BD1818" s="8">
        <f>AX1818-AT1818</f>
        <v>418296356.89998418</v>
      </c>
      <c r="BE1818" s="2"/>
      <c r="BH1818" s="2"/>
    </row>
    <row r="1819" spans="1:60" s="92" customFormat="1" ht="17" collapsed="1" x14ac:dyDescent="0.2">
      <c r="B1819" s="163"/>
      <c r="C1819" s="164" t="s">
        <v>873</v>
      </c>
      <c r="D1819" s="164"/>
      <c r="E1819" s="163"/>
      <c r="F1819" s="162"/>
      <c r="G1819" s="149">
        <f>+[2]THKL!F1826</f>
        <v>0</v>
      </c>
      <c r="H1819" s="158"/>
      <c r="I1819" s="158"/>
      <c r="J1819" s="158"/>
      <c r="K1819" s="159"/>
      <c r="L1819" s="161"/>
      <c r="M1819" s="161">
        <f>SUM(K1819:L1819)</f>
        <v>0</v>
      </c>
      <c r="N1819" s="83">
        <f>IF(V1819&lt;&gt;"VTC VHm",_xlfn.XLOOKUP(Z1819,$AC$4015:$AC$4035,$AD$4015:$AD$4035,0)*M1819,_xlfn.XLOOKUP(Z1819,$AC$4015:$AC$4035,$AD$4015:$AD$4035,0)*L1819)</f>
        <v>0</v>
      </c>
      <c r="O1819" s="83">
        <f>IF(V1819&lt;&gt;"VTC VHm",_xlfn.XLOOKUP(Z1819,$AC$4015:$AC$4035,$AE$4015:$AE$4035,0)*M1819,_xlfn.XLOOKUP(Z1819,$AC$4015:$AC$4035,$AE$4015:$AE$4035,0)*L1819)</f>
        <v>0</v>
      </c>
      <c r="P1819" s="160">
        <f>SUM(N1819:O1819)</f>
        <v>0</v>
      </c>
      <c r="Q1819" s="161">
        <f>M1819*G1819</f>
        <v>0</v>
      </c>
      <c r="R1819" s="161">
        <f>G1819*P1819</f>
        <v>0</v>
      </c>
      <c r="S1819" s="160">
        <f>SUM(Q1819:R1819)</f>
        <v>0</v>
      </c>
      <c r="T1819" s="159"/>
      <c r="U1819" s="158"/>
      <c r="V1819" s="158"/>
      <c r="W1819" s="158"/>
      <c r="X1819" s="94" t="s">
        <v>33</v>
      </c>
      <c r="Y1819" s="94"/>
      <c r="Z1819" s="94"/>
      <c r="AA1819" s="44" t="s">
        <v>80</v>
      </c>
      <c r="AB1819" s="2"/>
      <c r="AC1819" s="2">
        <v>0</v>
      </c>
      <c r="AD1819" s="93">
        <f>+M1819</f>
        <v>0</v>
      </c>
      <c r="AE1819" s="93">
        <f>+AD1819*14%</f>
        <v>0</v>
      </c>
      <c r="AF1819" s="93">
        <f>+AD1819*35%</f>
        <v>0</v>
      </c>
      <c r="AG1819" s="93">
        <f>+AD1819*F1819</f>
        <v>0</v>
      </c>
      <c r="AH1819" s="93">
        <f>+AE1819*F1819</f>
        <v>0</v>
      </c>
      <c r="AI1819" s="93">
        <f>+AF1819*F1819</f>
        <v>0</v>
      </c>
      <c r="AJ1819" s="93">
        <f>SUM(AG1819:AI1819)</f>
        <v>0</v>
      </c>
      <c r="AK1819" s="93">
        <f>+AD1819*G1819</f>
        <v>0</v>
      </c>
      <c r="AL1819" s="93">
        <f>+AE1819*G1819</f>
        <v>0</v>
      </c>
      <c r="AM1819" s="93">
        <f>+AF1819*G1819</f>
        <v>0</v>
      </c>
      <c r="AN1819" s="93">
        <f>SUM(AK1819:AM1819)</f>
        <v>0</v>
      </c>
      <c r="AQ1819" s="145" t="s">
        <v>525</v>
      </c>
      <c r="AU1819" s="8">
        <f>+K1819</f>
        <v>0</v>
      </c>
      <c r="AV1819" s="8">
        <f>+L1819</f>
        <v>0</v>
      </c>
      <c r="AW1819" s="2">
        <f>+M1819</f>
        <v>0</v>
      </c>
      <c r="AX1819" s="8">
        <f>F1819*AW1819</f>
        <v>0</v>
      </c>
      <c r="AY1819" s="8">
        <f>IF(AQ1819="CT",7%,5%)*AX1819</f>
        <v>0</v>
      </c>
      <c r="AZ1819" s="8">
        <f>AX1819*2%</f>
        <v>0</v>
      </c>
      <c r="BA1819" s="8">
        <f>IF(BB1819&gt;0,0,AX1819*5%)</f>
        <v>0</v>
      </c>
      <c r="BB1819" s="8">
        <f>(AX1819-BG1819)*35%</f>
        <v>0</v>
      </c>
      <c r="BC1819" s="8">
        <f>+AX1819+AY1819+AZ1819+BA1819+BB1819</f>
        <v>0</v>
      </c>
      <c r="BD1819" s="8">
        <f>AX1819-AT1819</f>
        <v>0</v>
      </c>
      <c r="BE1819" s="2"/>
      <c r="BH1819" s="2"/>
    </row>
    <row r="1820" spans="1:60" ht="17" hidden="1" outlineLevel="1" x14ac:dyDescent="0.2">
      <c r="A1820" s="1" t="s">
        <v>871</v>
      </c>
      <c r="B1820" s="82"/>
      <c r="C1820" s="144" t="s">
        <v>692</v>
      </c>
      <c r="D1820" s="144"/>
      <c r="E1820" s="82"/>
      <c r="F1820" s="143"/>
      <c r="G1820" s="142">
        <f>+[2]THKL!F1827</f>
        <v>0</v>
      </c>
      <c r="H1820" s="132"/>
      <c r="I1820" s="132"/>
      <c r="J1820" s="132"/>
      <c r="K1820" s="156"/>
      <c r="L1820" s="157"/>
      <c r="M1820" s="157">
        <f>SUM(K1820:L1820)</f>
        <v>0</v>
      </c>
      <c r="N1820" s="83">
        <f>IF(V1820&lt;&gt;"VTC VHm",_xlfn.XLOOKUP(Z1820,$AC$4015:$AC$4035,$AD$4015:$AD$4035,0)*M1820,_xlfn.XLOOKUP(Z1820,$AC$4015:$AC$4035,$AD$4015:$AD$4035,0)*L1820)</f>
        <v>0</v>
      </c>
      <c r="O1820" s="83">
        <f>IF(V1820&lt;&gt;"VTC VHm",_xlfn.XLOOKUP(Z1820,$AC$4015:$AC$4035,$AE$4015:$AE$4035,0)*M1820,_xlfn.XLOOKUP(Z1820,$AC$4015:$AC$4035,$AE$4015:$AE$4035,0)*L1820)</f>
        <v>0</v>
      </c>
      <c r="P1820" s="83">
        <f>SUM(N1820:O1820)</f>
        <v>0</v>
      </c>
      <c r="Q1820" s="157">
        <f>M1820*G1820</f>
        <v>0</v>
      </c>
      <c r="R1820" s="157">
        <f>G1820*P1820</f>
        <v>0</v>
      </c>
      <c r="S1820" s="83">
        <f>SUM(Q1820:R1820)</f>
        <v>0</v>
      </c>
      <c r="T1820" s="156"/>
      <c r="U1820" s="132"/>
      <c r="V1820" s="132"/>
      <c r="W1820" s="132"/>
      <c r="X1820" s="44" t="s">
        <v>33</v>
      </c>
      <c r="Y1820" s="44"/>
      <c r="Z1820" s="44"/>
      <c r="AA1820" s="44" t="s">
        <v>80</v>
      </c>
      <c r="AC1820" s="2">
        <v>0</v>
      </c>
      <c r="AD1820" s="2">
        <f>+M1820</f>
        <v>0</v>
      </c>
      <c r="AE1820" s="2">
        <f>+AD1820*14%</f>
        <v>0</v>
      </c>
      <c r="AF1820" s="155">
        <f>+AD1820*35%</f>
        <v>0</v>
      </c>
      <c r="AG1820" s="2">
        <f>+AD1820*F1820</f>
        <v>0</v>
      </c>
      <c r="AH1820" s="2">
        <f>+AE1820*F1820</f>
        <v>0</v>
      </c>
      <c r="AI1820" s="2">
        <f>+AF1820*F1820</f>
        <v>0</v>
      </c>
      <c r="AJ1820" s="2">
        <f>SUM(AG1820:AI1820)</f>
        <v>0</v>
      </c>
      <c r="AK1820" s="2">
        <f>+AD1820*G1820</f>
        <v>0</v>
      </c>
      <c r="AL1820" s="2">
        <f>+AE1820*G1820</f>
        <v>0</v>
      </c>
      <c r="AM1820" s="2">
        <f>+AF1820*G1820</f>
        <v>0</v>
      </c>
      <c r="AN1820" s="155">
        <f>SUM(AK1820:AM1820)</f>
        <v>0</v>
      </c>
      <c r="AQ1820" s="145" t="s">
        <v>525</v>
      </c>
      <c r="AU1820" s="8">
        <f>+K1820</f>
        <v>0</v>
      </c>
      <c r="AV1820" s="8">
        <f>+L1820</f>
        <v>0</v>
      </c>
      <c r="AW1820" s="2">
        <f>+M1820</f>
        <v>0</v>
      </c>
      <c r="AX1820" s="8">
        <f>F1820*AW1820</f>
        <v>0</v>
      </c>
      <c r="AY1820" s="8">
        <f>IF(AQ1820="CT",7%,5%)*AX1820</f>
        <v>0</v>
      </c>
      <c r="AZ1820" s="8">
        <f>AX1820*2%</f>
        <v>0</v>
      </c>
      <c r="BA1820" s="8">
        <f>IF(BB1820&gt;0,0,AX1820*5%)</f>
        <v>0</v>
      </c>
      <c r="BB1820" s="8">
        <f>(AX1820-BG1820)*35%</f>
        <v>0</v>
      </c>
      <c r="BC1820" s="8">
        <f>+AX1820+AY1820+AZ1820+BA1820+BB1820</f>
        <v>0</v>
      </c>
      <c r="BD1820" s="8">
        <f>AX1820-AT1820</f>
        <v>0</v>
      </c>
      <c r="BE1820" s="2"/>
      <c r="BH1820" s="2"/>
    </row>
    <row r="1821" spans="1:60" ht="17" hidden="1" outlineLevel="1" x14ac:dyDescent="0.2">
      <c r="A1821" s="1" t="s">
        <v>82</v>
      </c>
      <c r="B1821" s="82">
        <v>76</v>
      </c>
      <c r="C1821" s="144" t="s">
        <v>872</v>
      </c>
      <c r="D1821" s="144"/>
      <c r="E1821" s="82" t="s">
        <v>52</v>
      </c>
      <c r="F1821" s="143">
        <v>59.4</v>
      </c>
      <c r="G1821" s="142">
        <f>+[2]THKL!F1828</f>
        <v>59.400000000000013</v>
      </c>
      <c r="H1821" s="132"/>
      <c r="I1821" s="132"/>
      <c r="J1821" s="132"/>
      <c r="K1821" s="156">
        <f>$K$214</f>
        <v>0</v>
      </c>
      <c r="L1821" s="157">
        <f>$L$214</f>
        <v>0</v>
      </c>
      <c r="M1821" s="157">
        <v>3800000</v>
      </c>
      <c r="N1821" s="83">
        <f>IF(V1821&lt;&gt;"VTC VHm",_xlfn.XLOOKUP(Z1821,$AC$4015:$AC$4035,$AD$4015:$AD$4035,0)*M1821,_xlfn.XLOOKUP(Z1821,$AC$4015:$AC$4035,$AD$4015:$AD$4035,0)*L1821)</f>
        <v>114000</v>
      </c>
      <c r="O1821" s="83">
        <f>IF(V1821&lt;&gt;"VTC VHm",_xlfn.XLOOKUP(Z1821,$AC$4015:$AC$4035,$AE$4015:$AE$4035,0)*M1821,_xlfn.XLOOKUP(Z1821,$AC$4015:$AC$4035,$AE$4015:$AE$4035,0)*L1821)</f>
        <v>0</v>
      </c>
      <c r="P1821" s="83">
        <f>SUM(N1821:O1821)</f>
        <v>114000</v>
      </c>
      <c r="Q1821" s="157">
        <f>M1821*G1821</f>
        <v>225720000.00000006</v>
      </c>
      <c r="R1821" s="157">
        <f>G1821*P1821</f>
        <v>6771600.0000000019</v>
      </c>
      <c r="S1821" s="83">
        <f>SUM(Q1821:R1821)</f>
        <v>232491600.00000006</v>
      </c>
      <c r="T1821" s="156" t="s">
        <v>50</v>
      </c>
      <c r="U1821" s="132"/>
      <c r="V1821" s="132"/>
      <c r="W1821" s="132"/>
      <c r="X1821" s="44" t="s">
        <v>33</v>
      </c>
      <c r="Y1821" s="44"/>
      <c r="Z1821" s="44" t="s">
        <v>9</v>
      </c>
      <c r="AA1821" s="44" t="s">
        <v>80</v>
      </c>
      <c r="AB1821" s="2">
        <v>8757332.2520474996</v>
      </c>
      <c r="AC1821" s="2">
        <v>520185535.77162147</v>
      </c>
      <c r="AD1821" s="2">
        <f>+M1821</f>
        <v>3800000</v>
      </c>
      <c r="AE1821" s="2">
        <f>+AD1821*14%</f>
        <v>532000</v>
      </c>
      <c r="AF1821" s="155">
        <f>+AD1821*35%</f>
        <v>1330000</v>
      </c>
      <c r="AG1821" s="2">
        <f>+AD1821*F1821</f>
        <v>225720000</v>
      </c>
      <c r="AH1821" s="2">
        <f>+AE1821*F1821</f>
        <v>31600800</v>
      </c>
      <c r="AI1821" s="2">
        <f>+AF1821*F1821</f>
        <v>79002000</v>
      </c>
      <c r="AJ1821" s="2">
        <f>SUM(AG1821:AI1821)</f>
        <v>336322800</v>
      </c>
      <c r="AK1821" s="2">
        <f>+AD1821*G1821</f>
        <v>225720000.00000006</v>
      </c>
      <c r="AL1821" s="2">
        <f>+AE1821*G1821</f>
        <v>31600800.000000007</v>
      </c>
      <c r="AM1821" s="2">
        <f>+AF1821*G1821</f>
        <v>79002000.000000015</v>
      </c>
      <c r="AN1821" s="155">
        <f>SUM(AK1821:AM1821)</f>
        <v>336322800.00000006</v>
      </c>
      <c r="AQ1821" s="145" t="s">
        <v>525</v>
      </c>
      <c r="AU1821" s="8">
        <f>+K1821</f>
        <v>0</v>
      </c>
      <c r="AV1821" s="8">
        <f>+L1821</f>
        <v>0</v>
      </c>
      <c r="AW1821" s="2">
        <f>+M1821</f>
        <v>3800000</v>
      </c>
      <c r="AX1821" s="8">
        <f>F1821*AW1821</f>
        <v>225720000</v>
      </c>
      <c r="AY1821" s="8">
        <f>IF(AQ1821="CT",7%,5%)*AX1821</f>
        <v>15800400.000000002</v>
      </c>
      <c r="AZ1821" s="8">
        <f>AX1821*2%</f>
        <v>4514400</v>
      </c>
      <c r="BA1821" s="8">
        <f>IF(BB1821&gt;0,0,AX1821*5%)</f>
        <v>0</v>
      </c>
      <c r="BB1821" s="8">
        <f>(AX1821-BG1821)*35%</f>
        <v>79002000</v>
      </c>
      <c r="BC1821" s="8">
        <f>+AX1821+AY1821+AZ1821+BA1821+BB1821</f>
        <v>325036800</v>
      </c>
      <c r="BD1821" s="8">
        <f>AX1821-AT1821</f>
        <v>225720000</v>
      </c>
      <c r="BE1821" s="2"/>
      <c r="BH1821" s="2"/>
    </row>
    <row r="1822" spans="1:60" ht="17" hidden="1" outlineLevel="1" x14ac:dyDescent="0.2">
      <c r="A1822" s="1" t="s">
        <v>82</v>
      </c>
      <c r="B1822" s="82">
        <v>77</v>
      </c>
      <c r="C1822" s="144" t="s">
        <v>872</v>
      </c>
      <c r="D1822" s="144"/>
      <c r="E1822" s="82" t="s">
        <v>52</v>
      </c>
      <c r="F1822" s="143">
        <v>16.170000000000002</v>
      </c>
      <c r="G1822" s="142">
        <f>+[2]THKL!F1829</f>
        <v>13.860000000000001</v>
      </c>
      <c r="H1822" s="132"/>
      <c r="I1822" s="132"/>
      <c r="J1822" s="132"/>
      <c r="K1822" s="156">
        <f>$K$214</f>
        <v>0</v>
      </c>
      <c r="L1822" s="157">
        <f>$L$214</f>
        <v>0</v>
      </c>
      <c r="M1822" s="157">
        <f>+M1821</f>
        <v>3800000</v>
      </c>
      <c r="N1822" s="83">
        <f>IF(V1822&lt;&gt;"VTC VHm",_xlfn.XLOOKUP(Z1822,$AC$4015:$AC$4035,$AD$4015:$AD$4035,0)*M1822,_xlfn.XLOOKUP(Z1822,$AC$4015:$AC$4035,$AD$4015:$AD$4035,0)*L1822)</f>
        <v>114000</v>
      </c>
      <c r="O1822" s="83">
        <f>IF(V1822&lt;&gt;"VTC VHm",_xlfn.XLOOKUP(Z1822,$AC$4015:$AC$4035,$AE$4015:$AE$4035,0)*M1822,_xlfn.XLOOKUP(Z1822,$AC$4015:$AC$4035,$AE$4015:$AE$4035,0)*L1822)</f>
        <v>0</v>
      </c>
      <c r="P1822" s="83">
        <f>SUM(N1822:O1822)</f>
        <v>114000</v>
      </c>
      <c r="Q1822" s="157">
        <f>M1822*G1822</f>
        <v>52668000.000000007</v>
      </c>
      <c r="R1822" s="157">
        <f>G1822*P1822</f>
        <v>1580040.0000000002</v>
      </c>
      <c r="S1822" s="83">
        <f>SUM(Q1822:R1822)</f>
        <v>54248040.000000007</v>
      </c>
      <c r="T1822" s="156" t="s">
        <v>50</v>
      </c>
      <c r="U1822" s="132"/>
      <c r="V1822" s="132"/>
      <c r="W1822" s="132"/>
      <c r="X1822" s="44" t="s">
        <v>33</v>
      </c>
      <c r="Y1822" s="44"/>
      <c r="Z1822" s="44" t="s">
        <v>9</v>
      </c>
      <c r="AA1822" s="44" t="s">
        <v>80</v>
      </c>
      <c r="AB1822" s="2">
        <v>6044081.7492000014</v>
      </c>
      <c r="AC1822" s="2">
        <v>97732801.884564027</v>
      </c>
      <c r="AD1822" s="2">
        <f>+M1822</f>
        <v>3800000</v>
      </c>
      <c r="AE1822" s="2">
        <f>+AD1822*14%</f>
        <v>532000</v>
      </c>
      <c r="AF1822" s="155">
        <f>+AD1822*35%</f>
        <v>1330000</v>
      </c>
      <c r="AG1822" s="2">
        <f>+AD1822*F1822</f>
        <v>61446000.000000007</v>
      </c>
      <c r="AH1822" s="2">
        <f>+AE1822*F1822</f>
        <v>8602440</v>
      </c>
      <c r="AI1822" s="2">
        <f>+AF1822*F1822</f>
        <v>21506100.000000004</v>
      </c>
      <c r="AJ1822" s="2">
        <f>SUM(AG1822:AI1822)</f>
        <v>91554540</v>
      </c>
      <c r="AK1822" s="2">
        <f>+AD1822*G1822</f>
        <v>52668000.000000007</v>
      </c>
      <c r="AL1822" s="2">
        <f>+AE1822*G1822</f>
        <v>7373520.0000000009</v>
      </c>
      <c r="AM1822" s="2">
        <f>+AF1822*G1822</f>
        <v>18433800</v>
      </c>
      <c r="AN1822" s="155">
        <f>SUM(AK1822:AM1822)</f>
        <v>78475320</v>
      </c>
      <c r="AQ1822" s="145" t="s">
        <v>525</v>
      </c>
      <c r="AU1822" s="8">
        <f>+K1822</f>
        <v>0</v>
      </c>
      <c r="AV1822" s="8">
        <f>+L1822</f>
        <v>0</v>
      </c>
      <c r="AW1822" s="2">
        <f>+M1822</f>
        <v>3800000</v>
      </c>
      <c r="AX1822" s="8">
        <f>F1822*AW1822</f>
        <v>61446000.000000007</v>
      </c>
      <c r="AY1822" s="8">
        <f>IF(AQ1822="CT",7%,5%)*AX1822</f>
        <v>4301220.0000000009</v>
      </c>
      <c r="AZ1822" s="8">
        <f>AX1822*2%</f>
        <v>1228920.0000000002</v>
      </c>
      <c r="BA1822" s="8">
        <f>IF(BB1822&gt;0,0,AX1822*5%)</f>
        <v>0</v>
      </c>
      <c r="BB1822" s="8">
        <f>(AX1822-BG1822)*35%</f>
        <v>21506100</v>
      </c>
      <c r="BC1822" s="8">
        <f>+AX1822+AY1822+AZ1822+BA1822+BB1822</f>
        <v>88482240</v>
      </c>
      <c r="BD1822" s="8">
        <f>AX1822-AT1822</f>
        <v>61446000.000000007</v>
      </c>
      <c r="BE1822" s="2"/>
      <c r="BH1822" s="2"/>
    </row>
    <row r="1823" spans="1:60" ht="17" hidden="1" outlineLevel="1" x14ac:dyDescent="0.2">
      <c r="A1823" s="1" t="s">
        <v>82</v>
      </c>
      <c r="B1823" s="82">
        <v>78</v>
      </c>
      <c r="C1823" s="144" t="s">
        <v>83</v>
      </c>
      <c r="D1823" s="144"/>
      <c r="E1823" s="82" t="s">
        <v>52</v>
      </c>
      <c r="F1823" s="143">
        <v>22.77</v>
      </c>
      <c r="G1823" s="142">
        <f>+[2]THKL!F1830</f>
        <v>22.77</v>
      </c>
      <c r="H1823" s="132"/>
      <c r="I1823" s="132"/>
      <c r="J1823" s="132"/>
      <c r="K1823" s="156">
        <f>$K$217</f>
        <v>0</v>
      </c>
      <c r="L1823" s="157">
        <f>$L$217</f>
        <v>0</v>
      </c>
      <c r="M1823" s="157">
        <f>+M1822</f>
        <v>3800000</v>
      </c>
      <c r="N1823" s="83">
        <f>IF(V1823&lt;&gt;"VTC VHm",_xlfn.XLOOKUP(Z1823,$AC$4015:$AC$4035,$AD$4015:$AD$4035,0)*M1823,_xlfn.XLOOKUP(Z1823,$AC$4015:$AC$4035,$AD$4015:$AD$4035,0)*L1823)</f>
        <v>114000</v>
      </c>
      <c r="O1823" s="83">
        <f>IF(V1823&lt;&gt;"VTC VHm",_xlfn.XLOOKUP(Z1823,$AC$4015:$AC$4035,$AE$4015:$AE$4035,0)*M1823,_xlfn.XLOOKUP(Z1823,$AC$4015:$AC$4035,$AE$4015:$AE$4035,0)*L1823)</f>
        <v>0</v>
      </c>
      <c r="P1823" s="83">
        <f>SUM(N1823:O1823)</f>
        <v>114000</v>
      </c>
      <c r="Q1823" s="157">
        <f>M1823*G1823</f>
        <v>86526000</v>
      </c>
      <c r="R1823" s="157">
        <f>G1823*P1823</f>
        <v>2595780</v>
      </c>
      <c r="S1823" s="83">
        <f>SUM(Q1823:R1823)</f>
        <v>89121780</v>
      </c>
      <c r="T1823" s="156" t="s">
        <v>50</v>
      </c>
      <c r="U1823" s="132"/>
      <c r="V1823" s="132"/>
      <c r="W1823" s="132"/>
      <c r="X1823" s="44" t="s">
        <v>33</v>
      </c>
      <c r="Y1823" s="44"/>
      <c r="Z1823" s="44" t="s">
        <v>9</v>
      </c>
      <c r="AA1823" s="44" t="s">
        <v>80</v>
      </c>
      <c r="AB1823" s="2">
        <v>6044081.7492000014</v>
      </c>
      <c r="AC1823" s="2">
        <v>137623741.42928404</v>
      </c>
      <c r="AD1823" s="2">
        <f>+M1823</f>
        <v>3800000</v>
      </c>
      <c r="AE1823" s="2">
        <f>+AD1823*14%</f>
        <v>532000</v>
      </c>
      <c r="AF1823" s="155">
        <f>+AD1823*35%</f>
        <v>1330000</v>
      </c>
      <c r="AG1823" s="2">
        <f>+AD1823*F1823</f>
        <v>86526000</v>
      </c>
      <c r="AH1823" s="2">
        <f>+AE1823*F1823</f>
        <v>12113640</v>
      </c>
      <c r="AI1823" s="2">
        <f>+AF1823*F1823</f>
        <v>30284100</v>
      </c>
      <c r="AJ1823" s="2">
        <f>SUM(AG1823:AI1823)</f>
        <v>128923740</v>
      </c>
      <c r="AK1823" s="2">
        <f>+AD1823*G1823</f>
        <v>86526000</v>
      </c>
      <c r="AL1823" s="2">
        <f>+AE1823*G1823</f>
        <v>12113640</v>
      </c>
      <c r="AM1823" s="2">
        <f>+AF1823*G1823</f>
        <v>30284100</v>
      </c>
      <c r="AN1823" s="155">
        <f>SUM(AK1823:AM1823)</f>
        <v>128923740</v>
      </c>
      <c r="AQ1823" s="145" t="s">
        <v>525</v>
      </c>
      <c r="AU1823" s="8">
        <f>+K1823</f>
        <v>0</v>
      </c>
      <c r="AV1823" s="8">
        <f>+L1823</f>
        <v>0</v>
      </c>
      <c r="AW1823" s="2">
        <f>+M1823</f>
        <v>3800000</v>
      </c>
      <c r="AX1823" s="8">
        <f>F1823*AW1823</f>
        <v>86526000</v>
      </c>
      <c r="AY1823" s="8">
        <f>IF(AQ1823="CT",7%,5%)*AX1823</f>
        <v>6056820.0000000009</v>
      </c>
      <c r="AZ1823" s="8">
        <f>AX1823*2%</f>
        <v>1730520</v>
      </c>
      <c r="BA1823" s="8">
        <f>IF(BB1823&gt;0,0,AX1823*5%)</f>
        <v>0</v>
      </c>
      <c r="BB1823" s="8">
        <f>(AX1823-BG1823)*35%</f>
        <v>30284099.999999996</v>
      </c>
      <c r="BC1823" s="8">
        <f>+AX1823+AY1823+AZ1823+BA1823+BB1823</f>
        <v>124597440</v>
      </c>
      <c r="BD1823" s="8">
        <f>AX1823-AT1823</f>
        <v>86526000</v>
      </c>
      <c r="BE1823" s="2"/>
      <c r="BH1823" s="2"/>
    </row>
    <row r="1824" spans="1:60" ht="17" hidden="1" outlineLevel="1" x14ac:dyDescent="0.2">
      <c r="A1824" s="1" t="s">
        <v>82</v>
      </c>
      <c r="B1824" s="82">
        <v>79</v>
      </c>
      <c r="C1824" s="144" t="s">
        <v>84</v>
      </c>
      <c r="D1824" s="144"/>
      <c r="E1824" s="82" t="s">
        <v>52</v>
      </c>
      <c r="F1824" s="143">
        <v>199.87</v>
      </c>
      <c r="G1824" s="142">
        <f>+[2]THKL!F1831</f>
        <v>199.86999999999995</v>
      </c>
      <c r="H1824" s="132"/>
      <c r="I1824" s="132"/>
      <c r="J1824" s="132"/>
      <c r="K1824" s="156">
        <f>$K$219</f>
        <v>0</v>
      </c>
      <c r="L1824" s="157">
        <f>$L$219</f>
        <v>0</v>
      </c>
      <c r="M1824" s="157">
        <v>3500000</v>
      </c>
      <c r="N1824" s="83">
        <f>IF(V1824&lt;&gt;"VTC VHm",_xlfn.XLOOKUP(Z1824,$AC$4015:$AC$4035,$AD$4015:$AD$4035,0)*M1824,_xlfn.XLOOKUP(Z1824,$AC$4015:$AC$4035,$AD$4015:$AD$4035,0)*L1824)</f>
        <v>105000</v>
      </c>
      <c r="O1824" s="83">
        <f>IF(V1824&lt;&gt;"VTC VHm",_xlfn.XLOOKUP(Z1824,$AC$4015:$AC$4035,$AE$4015:$AE$4035,0)*M1824,_xlfn.XLOOKUP(Z1824,$AC$4015:$AC$4035,$AE$4015:$AE$4035,0)*L1824)</f>
        <v>0</v>
      </c>
      <c r="P1824" s="83">
        <f>SUM(N1824:O1824)</f>
        <v>105000</v>
      </c>
      <c r="Q1824" s="157">
        <f>M1824*G1824</f>
        <v>699544999.99999976</v>
      </c>
      <c r="R1824" s="157">
        <f>G1824*P1824</f>
        <v>20986349.999999996</v>
      </c>
      <c r="S1824" s="83">
        <f>SUM(Q1824:R1824)</f>
        <v>720531349.99999976</v>
      </c>
      <c r="T1824" s="156" t="s">
        <v>50</v>
      </c>
      <c r="U1824" s="132"/>
      <c r="V1824" s="132"/>
      <c r="W1824" s="132"/>
      <c r="X1824" s="44" t="s">
        <v>33</v>
      </c>
      <c r="Y1824" s="44"/>
      <c r="Z1824" s="44" t="s">
        <v>9</v>
      </c>
      <c r="AA1824" s="44" t="s">
        <v>80</v>
      </c>
      <c r="AB1824" s="2">
        <v>5999033.7503250008</v>
      </c>
      <c r="AC1824" s="2">
        <v>1199026875.677458</v>
      </c>
      <c r="AD1824" s="2">
        <f>+M1824</f>
        <v>3500000</v>
      </c>
      <c r="AE1824" s="2">
        <f>+AD1824*14%</f>
        <v>490000.00000000006</v>
      </c>
      <c r="AF1824" s="155">
        <f>+AD1824*35%</f>
        <v>1225000</v>
      </c>
      <c r="AG1824" s="2">
        <f>+AD1824*F1824</f>
        <v>699545000</v>
      </c>
      <c r="AH1824" s="2">
        <f>+AE1824*F1824</f>
        <v>97936300.000000015</v>
      </c>
      <c r="AI1824" s="2">
        <f>+AF1824*F1824</f>
        <v>244840750</v>
      </c>
      <c r="AJ1824" s="2">
        <f>SUM(AG1824:AI1824)</f>
        <v>1042322050</v>
      </c>
      <c r="AK1824" s="2">
        <f>+AD1824*G1824</f>
        <v>699544999.99999976</v>
      </c>
      <c r="AL1824" s="2">
        <f>+AE1824*G1824</f>
        <v>97936299.999999985</v>
      </c>
      <c r="AM1824" s="2">
        <f>+AF1824*G1824</f>
        <v>244840749.99999994</v>
      </c>
      <c r="AN1824" s="155">
        <f>SUM(AK1824:AM1824)</f>
        <v>1042322049.9999998</v>
      </c>
      <c r="AQ1824" s="145" t="s">
        <v>525</v>
      </c>
      <c r="AU1824" s="8">
        <f>+K1824</f>
        <v>0</v>
      </c>
      <c r="AV1824" s="8">
        <f>+L1824</f>
        <v>0</v>
      </c>
      <c r="AW1824" s="2">
        <f>+M1824</f>
        <v>3500000</v>
      </c>
      <c r="AX1824" s="8">
        <f>F1824*AW1824</f>
        <v>699545000</v>
      </c>
      <c r="AY1824" s="8">
        <f>IF(AQ1824="CT",7%,5%)*AX1824</f>
        <v>48968150.000000007</v>
      </c>
      <c r="AZ1824" s="8">
        <f>AX1824*2%</f>
        <v>13990900</v>
      </c>
      <c r="BA1824" s="8">
        <f>IF(BB1824&gt;0,0,AX1824*5%)</f>
        <v>0</v>
      </c>
      <c r="BB1824" s="8">
        <f>(AX1824-BG1824)*35%</f>
        <v>244840749.99999997</v>
      </c>
      <c r="BC1824" s="8">
        <f>+AX1824+AY1824+AZ1824+BA1824+BB1824</f>
        <v>1007344800</v>
      </c>
      <c r="BD1824" s="8">
        <f>AX1824-AT1824</f>
        <v>699545000</v>
      </c>
      <c r="BE1824" s="2"/>
      <c r="BH1824" s="2"/>
    </row>
    <row r="1825" spans="1:60" ht="34" hidden="1" outlineLevel="1" x14ac:dyDescent="0.2">
      <c r="A1825" s="1" t="s">
        <v>82</v>
      </c>
      <c r="B1825" s="82">
        <v>80</v>
      </c>
      <c r="C1825" s="144" t="s">
        <v>970</v>
      </c>
      <c r="D1825" s="144"/>
      <c r="E1825" s="82" t="s">
        <v>52</v>
      </c>
      <c r="F1825" s="143">
        <v>12</v>
      </c>
      <c r="G1825" s="142">
        <f>+[2]THKL!F1832</f>
        <v>12</v>
      </c>
      <c r="H1825" s="132"/>
      <c r="I1825" s="132"/>
      <c r="J1825" s="132"/>
      <c r="K1825" s="156">
        <v>7200000</v>
      </c>
      <c r="L1825" s="157"/>
      <c r="M1825" s="157">
        <f>SUM(K1825:L1825)</f>
        <v>7200000</v>
      </c>
      <c r="N1825" s="83">
        <f>IF(V1825&lt;&gt;"VTC VHm",_xlfn.XLOOKUP(Z1825,$AC$4015:$AC$4035,$AD$4015:$AD$4035,0)*M1825,_xlfn.XLOOKUP(Z1825,$AC$4015:$AC$4035,$AD$4015:$AD$4035,0)*L1825)</f>
        <v>216000</v>
      </c>
      <c r="O1825" s="83">
        <f>IF(V1825&lt;&gt;"VTC VHm",_xlfn.XLOOKUP(Z1825,$AC$4015:$AC$4035,$AE$4015:$AE$4035,0)*M1825,_xlfn.XLOOKUP(Z1825,$AC$4015:$AC$4035,$AE$4015:$AE$4035,0)*L1825)</f>
        <v>0</v>
      </c>
      <c r="P1825" s="83">
        <f>SUM(N1825:O1825)</f>
        <v>216000</v>
      </c>
      <c r="Q1825" s="157">
        <f>M1825*G1825</f>
        <v>86400000</v>
      </c>
      <c r="R1825" s="157">
        <f>G1825*P1825</f>
        <v>2592000</v>
      </c>
      <c r="S1825" s="83">
        <f>SUM(Q1825:R1825)</f>
        <v>88992000</v>
      </c>
      <c r="T1825" s="156"/>
      <c r="U1825" s="132"/>
      <c r="V1825" s="132"/>
      <c r="W1825" s="132"/>
      <c r="X1825" s="44" t="s">
        <v>33</v>
      </c>
      <c r="Y1825" s="44"/>
      <c r="Z1825" s="44" t="s">
        <v>9</v>
      </c>
      <c r="AA1825" s="44" t="s">
        <v>80</v>
      </c>
      <c r="AB1825" s="2">
        <v>5999033.7503250008</v>
      </c>
      <c r="AC1825" s="2">
        <v>71988405.003900006</v>
      </c>
      <c r="AD1825" s="2">
        <f>+M1825</f>
        <v>7200000</v>
      </c>
      <c r="AE1825" s="2">
        <f>+AD1825*14%</f>
        <v>1008000.0000000001</v>
      </c>
      <c r="AF1825" s="155">
        <f>+AD1825*35%</f>
        <v>2520000</v>
      </c>
      <c r="AG1825" s="2">
        <f>+AD1825*F1825</f>
        <v>86400000</v>
      </c>
      <c r="AH1825" s="2">
        <f>+AE1825*F1825</f>
        <v>12096000.000000002</v>
      </c>
      <c r="AI1825" s="2">
        <f>+AF1825*F1825</f>
        <v>30240000</v>
      </c>
      <c r="AJ1825" s="2">
        <f>SUM(AG1825:AI1825)</f>
        <v>128736000</v>
      </c>
      <c r="AK1825" s="2">
        <f>+AD1825*G1825</f>
        <v>86400000</v>
      </c>
      <c r="AL1825" s="2">
        <f>+AE1825*G1825</f>
        <v>12096000.000000002</v>
      </c>
      <c r="AM1825" s="2">
        <f>+AF1825*G1825</f>
        <v>30240000</v>
      </c>
      <c r="AN1825" s="155">
        <f>SUM(AK1825:AM1825)</f>
        <v>128736000</v>
      </c>
      <c r="AQ1825" s="145" t="s">
        <v>525</v>
      </c>
      <c r="AU1825" s="8">
        <f>+K1825</f>
        <v>7200000</v>
      </c>
      <c r="AV1825" s="8">
        <f>+L1825</f>
        <v>0</v>
      </c>
      <c r="AW1825" s="2">
        <f>+M1825</f>
        <v>7200000</v>
      </c>
      <c r="AX1825" s="8">
        <f>F1825*AW1825</f>
        <v>86400000</v>
      </c>
      <c r="AY1825" s="8">
        <f>IF(AQ1825="CT",7%,5%)*AX1825</f>
        <v>6048000.0000000009</v>
      </c>
      <c r="AZ1825" s="8">
        <f>AX1825*2%</f>
        <v>1728000</v>
      </c>
      <c r="BA1825" s="8">
        <f>IF(BB1825&gt;0,0,AX1825*5%)</f>
        <v>0</v>
      </c>
      <c r="BB1825" s="8">
        <f>(AX1825-BG1825)*35%</f>
        <v>30239999.999999996</v>
      </c>
      <c r="BC1825" s="8">
        <f>+AX1825+AY1825+AZ1825+BA1825+BB1825</f>
        <v>124416000</v>
      </c>
      <c r="BD1825" s="8">
        <f>AX1825-AT1825</f>
        <v>86400000</v>
      </c>
      <c r="BE1825" s="2"/>
      <c r="BH1825" s="2"/>
    </row>
    <row r="1826" spans="1:60" ht="34" hidden="1" outlineLevel="1" x14ac:dyDescent="0.2">
      <c r="A1826" s="1" t="s">
        <v>82</v>
      </c>
      <c r="B1826" s="243">
        <v>81</v>
      </c>
      <c r="C1826" s="144" t="s">
        <v>969</v>
      </c>
      <c r="D1826" s="144"/>
      <c r="E1826" s="243"/>
      <c r="F1826" s="242">
        <v>30.36</v>
      </c>
      <c r="G1826" s="241">
        <f>+[2]THKL!F1833</f>
        <v>30.36</v>
      </c>
      <c r="H1826" s="240"/>
      <c r="I1826" s="240"/>
      <c r="J1826" s="240"/>
      <c r="K1826" s="156">
        <f>'[3]BDG (XD)'!$Y$1742</f>
        <v>1501301</v>
      </c>
      <c r="L1826" s="157">
        <f>'[3]BDG (XD)'!$Z$1742</f>
        <v>540000</v>
      </c>
      <c r="M1826" s="157">
        <f>SUM(K1826:L1826)</f>
        <v>2041301</v>
      </c>
      <c r="N1826" s="83">
        <f>IF(V1826&lt;&gt;"VTC VHm",_xlfn.XLOOKUP(Z1826,$AC$4015:$AC$4035,$AD$4015:$AD$4035,0)*M1826,_xlfn.XLOOKUP(Z1826,$AC$4015:$AC$4035,$AD$4015:$AD$4035,0)*L1826)</f>
        <v>61239.03</v>
      </c>
      <c r="O1826" s="83">
        <f>IF(V1826&lt;&gt;"VTC VHm",_xlfn.XLOOKUP(Z1826,$AC$4015:$AC$4035,$AE$4015:$AE$4035,0)*M1826,_xlfn.XLOOKUP(Z1826,$AC$4015:$AC$4035,$AE$4015:$AE$4035,0)*L1826)</f>
        <v>0</v>
      </c>
      <c r="P1826" s="83">
        <f>SUM(N1826:O1826)</f>
        <v>61239.03</v>
      </c>
      <c r="Q1826" s="157">
        <f>M1826*G1826</f>
        <v>61973898.359999999</v>
      </c>
      <c r="R1826" s="157">
        <f>G1826*P1826</f>
        <v>1859216.9508</v>
      </c>
      <c r="S1826" s="83">
        <f>SUM(Q1826:R1826)</f>
        <v>63833115.310800001</v>
      </c>
      <c r="T1826" s="156"/>
      <c r="U1826" s="240"/>
      <c r="V1826" s="240"/>
      <c r="W1826" s="240"/>
      <c r="X1826" s="44" t="s">
        <v>33</v>
      </c>
      <c r="Y1826" s="44"/>
      <c r="Z1826" s="44" t="s">
        <v>9</v>
      </c>
      <c r="AA1826" s="44" t="s">
        <v>80</v>
      </c>
      <c r="AB1826" s="2">
        <v>5999033.7503250008</v>
      </c>
      <c r="AC1826" s="2">
        <v>182130664.65986702</v>
      </c>
      <c r="AD1826" s="2">
        <f>+M1826</f>
        <v>2041301</v>
      </c>
      <c r="AE1826" s="2">
        <f>+AD1826*14%</f>
        <v>285782.14</v>
      </c>
      <c r="AF1826" s="155">
        <f>+AD1826*35%</f>
        <v>714455.35</v>
      </c>
      <c r="AG1826" s="2">
        <f>+AD1826*F1826</f>
        <v>61973898.359999999</v>
      </c>
      <c r="AH1826" s="2">
        <f>+AE1826*F1826</f>
        <v>8676345.7704000007</v>
      </c>
      <c r="AI1826" s="2">
        <f>+AF1826*F1826</f>
        <v>21690864.425999999</v>
      </c>
      <c r="AJ1826" s="2">
        <f>SUM(AG1826:AI1826)</f>
        <v>92341108.556400001</v>
      </c>
      <c r="AK1826" s="2">
        <f>+AD1826*G1826</f>
        <v>61973898.359999999</v>
      </c>
      <c r="AL1826" s="2">
        <f>+AE1826*G1826</f>
        <v>8676345.7704000007</v>
      </c>
      <c r="AM1826" s="2">
        <f>+AF1826*G1826</f>
        <v>21690864.425999999</v>
      </c>
      <c r="AN1826" s="155">
        <f>SUM(AK1826:AM1826)</f>
        <v>92341108.556400001</v>
      </c>
      <c r="AQ1826" s="145" t="s">
        <v>525</v>
      </c>
      <c r="AU1826" s="8">
        <f>+K1826</f>
        <v>1501301</v>
      </c>
      <c r="AV1826" s="8">
        <f>+L1826</f>
        <v>540000</v>
      </c>
      <c r="AW1826" s="2">
        <f>+M1826</f>
        <v>2041301</v>
      </c>
      <c r="AX1826" s="8">
        <f>F1826*AW1826</f>
        <v>61973898.359999999</v>
      </c>
      <c r="AY1826" s="8">
        <f>IF(AQ1826="CT",7%,5%)*AX1826</f>
        <v>4338172.8852000004</v>
      </c>
      <c r="AZ1826" s="8">
        <f>AX1826*2%</f>
        <v>1239477.9672000001</v>
      </c>
      <c r="BA1826" s="8">
        <f>IF(BB1826&gt;0,0,AX1826*5%)</f>
        <v>0</v>
      </c>
      <c r="BB1826" s="8">
        <f>(AX1826-BG1826)*35%</f>
        <v>21690864.425999999</v>
      </c>
      <c r="BC1826" s="8">
        <f>+AX1826+AY1826+AZ1826+BA1826+BB1826</f>
        <v>89242413.638400003</v>
      </c>
      <c r="BD1826" s="8">
        <f>AX1826-AT1826</f>
        <v>61973898.359999999</v>
      </c>
      <c r="BE1826" s="2"/>
      <c r="BH1826" s="2"/>
    </row>
    <row r="1827" spans="1:60" ht="34" hidden="1" outlineLevel="1" x14ac:dyDescent="0.2">
      <c r="B1827" s="243"/>
      <c r="C1827" s="144" t="s">
        <v>968</v>
      </c>
      <c r="D1827" s="144"/>
      <c r="E1827" s="243"/>
      <c r="F1827" s="242"/>
      <c r="G1827" s="241"/>
      <c r="H1827" s="240"/>
      <c r="I1827" s="240"/>
      <c r="J1827" s="240"/>
      <c r="K1827" s="156" t="str">
        <f>$K$258</f>
        <v>Bao gồm</v>
      </c>
      <c r="L1827" s="157" t="str">
        <f>$L$258</f>
        <v>Bao gồm</v>
      </c>
      <c r="M1827" s="157">
        <f>SUM(K1827:L1827)</f>
        <v>0</v>
      </c>
      <c r="N1827" s="83">
        <f>IF(V1827&lt;&gt;"VTC VHm",_xlfn.XLOOKUP(Z1827,$AC$4015:$AC$4035,$AD$4015:$AD$4035,0)*M1827,_xlfn.XLOOKUP(Z1827,$AC$4015:$AC$4035,$AD$4015:$AD$4035,0)*L1827)</f>
        <v>0</v>
      </c>
      <c r="O1827" s="83">
        <f>IF(V1827&lt;&gt;"VTC VHm",_xlfn.XLOOKUP(Z1827,$AC$4015:$AC$4035,$AE$4015:$AE$4035,0)*M1827,_xlfn.XLOOKUP(Z1827,$AC$4015:$AC$4035,$AE$4015:$AE$4035,0)*L1827)</f>
        <v>0</v>
      </c>
      <c r="P1827" s="83">
        <f>SUM(N1827:O1827)</f>
        <v>0</v>
      </c>
      <c r="Q1827" s="157">
        <f>M1827*G1827</f>
        <v>0</v>
      </c>
      <c r="R1827" s="157">
        <f>G1827*P1827</f>
        <v>0</v>
      </c>
      <c r="S1827" s="83">
        <f>SUM(Q1827:R1827)</f>
        <v>0</v>
      </c>
      <c r="T1827" s="156"/>
      <c r="U1827" s="240"/>
      <c r="V1827" s="240"/>
      <c r="W1827" s="240"/>
      <c r="X1827" s="44" t="s">
        <v>33</v>
      </c>
      <c r="Y1827" s="44"/>
      <c r="Z1827" s="44" t="s">
        <v>9</v>
      </c>
      <c r="AA1827" s="44" t="s">
        <v>80</v>
      </c>
      <c r="AC1827" s="2">
        <v>0</v>
      </c>
      <c r="AD1827" s="2">
        <f>+M1827</f>
        <v>0</v>
      </c>
      <c r="AE1827" s="2">
        <f>+AD1827*14%</f>
        <v>0</v>
      </c>
      <c r="AF1827" s="155">
        <f>+AD1827*35%</f>
        <v>0</v>
      </c>
      <c r="AG1827" s="2">
        <f>+AD1827*F1827</f>
        <v>0</v>
      </c>
      <c r="AH1827" s="2">
        <f>+AE1827*F1827</f>
        <v>0</v>
      </c>
      <c r="AI1827" s="2">
        <f>+AF1827*F1827</f>
        <v>0</v>
      </c>
      <c r="AJ1827" s="2">
        <f>SUM(AG1827:AI1827)</f>
        <v>0</v>
      </c>
      <c r="AK1827" s="2">
        <f>+AD1827*G1827</f>
        <v>0</v>
      </c>
      <c r="AL1827" s="2">
        <f>+AE1827*G1827</f>
        <v>0</v>
      </c>
      <c r="AM1827" s="2">
        <f>+AF1827*G1827</f>
        <v>0</v>
      </c>
      <c r="AN1827" s="155">
        <f>SUM(AK1827:AM1827)</f>
        <v>0</v>
      </c>
      <c r="AQ1827" s="145" t="s">
        <v>525</v>
      </c>
      <c r="AU1827" s="8" t="str">
        <f>+K1827</f>
        <v>Bao gồm</v>
      </c>
      <c r="AV1827" s="8" t="str">
        <f>+L1827</f>
        <v>Bao gồm</v>
      </c>
      <c r="AW1827" s="2">
        <f>+M1827</f>
        <v>0</v>
      </c>
      <c r="AX1827" s="8">
        <f>F1827*AW1827</f>
        <v>0</v>
      </c>
      <c r="AY1827" s="8">
        <f>IF(AQ1827="CT",7%,5%)*AX1827</f>
        <v>0</v>
      </c>
      <c r="AZ1827" s="8">
        <f>AX1827*2%</f>
        <v>0</v>
      </c>
      <c r="BA1827" s="8">
        <f>IF(BB1827&gt;0,0,AX1827*5%)</f>
        <v>0</v>
      </c>
      <c r="BB1827" s="8">
        <f>(AX1827-BG1827)*35%</f>
        <v>0</v>
      </c>
      <c r="BC1827" s="8">
        <f>+AX1827+AY1827+AZ1827+BA1827+BB1827</f>
        <v>0</v>
      </c>
      <c r="BD1827" s="8">
        <f>AX1827-AT1827</f>
        <v>0</v>
      </c>
      <c r="BE1827" s="2"/>
      <c r="BH1827" s="2"/>
    </row>
    <row r="1828" spans="1:60" ht="34" hidden="1" outlineLevel="1" x14ac:dyDescent="0.2">
      <c r="A1828" s="1" t="s">
        <v>459</v>
      </c>
      <c r="B1828" s="82">
        <v>83</v>
      </c>
      <c r="C1828" s="144" t="s">
        <v>689</v>
      </c>
      <c r="D1828" s="144"/>
      <c r="E1828" s="82" t="s">
        <v>52</v>
      </c>
      <c r="F1828" s="143">
        <v>25.96</v>
      </c>
      <c r="G1828" s="142">
        <f>+[2]THKL!F1835</f>
        <v>23.76</v>
      </c>
      <c r="H1828" s="132"/>
      <c r="I1828" s="132"/>
      <c r="J1828" s="132"/>
      <c r="K1828" s="156">
        <f>6188000/(0.77*2.2)</f>
        <v>3652892.5619834708</v>
      </c>
      <c r="L1828" s="157" t="s">
        <v>89</v>
      </c>
      <c r="M1828" s="157">
        <f>SUM(K1828:L1828)</f>
        <v>3652892.5619834708</v>
      </c>
      <c r="N1828" s="83">
        <f>IF(V1828&lt;&gt;"VTC VHm",_xlfn.XLOOKUP(Z1828,$AC$4015:$AC$4035,$AD$4015:$AD$4035,0)*M1828,_xlfn.XLOOKUP(Z1828,$AC$4015:$AC$4035,$AD$4015:$AD$4035,0)*L1828)</f>
        <v>0</v>
      </c>
      <c r="O1828" s="83">
        <f>IF(V1828&lt;&gt;"VTC VHm",_xlfn.XLOOKUP(Z1828,$AC$4015:$AC$4035,$AE$4015:$AE$4035,0)*M1828,_xlfn.XLOOKUP(Z1828,$AC$4015:$AC$4035,$AE$4015:$AE$4035,0)*L1828)</f>
        <v>0</v>
      </c>
      <c r="P1828" s="83">
        <f>SUM(N1828:O1828)</f>
        <v>0</v>
      </c>
      <c r="Q1828" s="157">
        <f>M1828*G1828</f>
        <v>86792727.272727266</v>
      </c>
      <c r="R1828" s="157">
        <f>G1828*P1828</f>
        <v>0</v>
      </c>
      <c r="S1828" s="83">
        <f>SUM(Q1828:R1828)</f>
        <v>86792727.272727266</v>
      </c>
      <c r="T1828" s="156" t="s">
        <v>688</v>
      </c>
      <c r="U1828" s="132"/>
      <c r="V1828" s="132"/>
      <c r="W1828" s="132"/>
      <c r="X1828" s="44" t="s">
        <v>33</v>
      </c>
      <c r="Y1828" s="44"/>
      <c r="Z1828" s="44" t="s">
        <v>4</v>
      </c>
      <c r="AA1828" s="44" t="s">
        <v>80</v>
      </c>
      <c r="AB1828" s="2">
        <v>3939317.25</v>
      </c>
      <c r="AC1828" s="2">
        <v>102264675.81</v>
      </c>
      <c r="AD1828" s="2">
        <f>+M1828</f>
        <v>3652892.5619834708</v>
      </c>
      <c r="AE1828" s="2">
        <f>+AD1828*14%</f>
        <v>511404.95867768594</v>
      </c>
      <c r="AF1828" s="155">
        <f>+AD1828*35%</f>
        <v>1278512.3966942148</v>
      </c>
      <c r="AG1828" s="2">
        <f>+AD1828*F1828</f>
        <v>94829090.909090906</v>
      </c>
      <c r="AH1828" s="2">
        <f>+AE1828*F1828</f>
        <v>13276072.727272727</v>
      </c>
      <c r="AI1828" s="2">
        <f>+AF1828*F1828</f>
        <v>33190181.818181816</v>
      </c>
      <c r="AJ1828" s="2">
        <f>SUM(AG1828:AI1828)</f>
        <v>141295345.45454544</v>
      </c>
      <c r="AK1828" s="2">
        <f>+AD1828*G1828</f>
        <v>86792727.272727266</v>
      </c>
      <c r="AL1828" s="2">
        <f>+AE1828*G1828</f>
        <v>12150981.818181818</v>
      </c>
      <c r="AM1828" s="2">
        <f>+AF1828*G1828</f>
        <v>30377454.545454547</v>
      </c>
      <c r="AN1828" s="155">
        <f>SUM(AK1828:AM1828)</f>
        <v>129321163.63636363</v>
      </c>
      <c r="AQ1828" s="145" t="s">
        <v>525</v>
      </c>
      <c r="AU1828" s="8">
        <f>+K1828</f>
        <v>3652892.5619834708</v>
      </c>
      <c r="AV1828" s="8" t="str">
        <f>+L1828</f>
        <v>Bao gồm</v>
      </c>
      <c r="AW1828" s="2">
        <f>+M1828</f>
        <v>3652892.5619834708</v>
      </c>
      <c r="AX1828" s="8">
        <f>F1828*AW1828</f>
        <v>94829090.909090906</v>
      </c>
      <c r="AY1828" s="8">
        <f>IF(AQ1828="CT",7%,5%)*AX1828</f>
        <v>6638036.3636363642</v>
      </c>
      <c r="AZ1828" s="8">
        <f>AX1828*2%</f>
        <v>1896581.8181818181</v>
      </c>
      <c r="BA1828" s="8">
        <f>IF(BB1828&gt;0,0,AX1828*5%)</f>
        <v>0</v>
      </c>
      <c r="BB1828" s="8">
        <f>(AX1828-BG1828)*35%</f>
        <v>33190181.818181816</v>
      </c>
      <c r="BC1828" s="8">
        <f>+AX1828+AY1828+AZ1828+BA1828+BB1828</f>
        <v>136553890.90909091</v>
      </c>
      <c r="BD1828" s="8">
        <f>AX1828-AT1828</f>
        <v>94829090.909090906</v>
      </c>
      <c r="BE1828" s="2"/>
      <c r="BH1828" s="2"/>
    </row>
    <row r="1829" spans="1:60" ht="34" hidden="1" outlineLevel="1" x14ac:dyDescent="0.2">
      <c r="A1829" s="1" t="s">
        <v>459</v>
      </c>
      <c r="B1829" s="243">
        <v>85</v>
      </c>
      <c r="C1829" s="144" t="s">
        <v>870</v>
      </c>
      <c r="D1829" s="144"/>
      <c r="E1829" s="243" t="s">
        <v>52</v>
      </c>
      <c r="F1829" s="242">
        <v>1234.846</v>
      </c>
      <c r="G1829" s="241">
        <f>+[2]THKL!F1836</f>
        <v>1234.8460000000002</v>
      </c>
      <c r="H1829" s="252"/>
      <c r="I1829" s="252"/>
      <c r="J1829" s="252"/>
      <c r="K1829" s="156">
        <f>'[3]BDG (XD)'!$Y$1883</f>
        <v>1996358.5401136363</v>
      </c>
      <c r="L1829" s="157">
        <f>'[3]BDG (XD)'!$Z$1883</f>
        <v>300000</v>
      </c>
      <c r="M1829" s="157">
        <f>SUM(K1829:L1829)</f>
        <v>2296358.5401136363</v>
      </c>
      <c r="N1829" s="83">
        <f>IF(V1829&lt;&gt;"VTC VHm",_xlfn.XLOOKUP(Z1829,$AC$4015:$AC$4035,$AD$4015:$AD$4035,0)*M1829,_xlfn.XLOOKUP(Z1829,$AC$4015:$AC$4035,$AD$4015:$AD$4035,0)*L1829)</f>
        <v>803725.48903977266</v>
      </c>
      <c r="O1829" s="83">
        <f>IF(V1829&lt;&gt;"VTC VHm",_xlfn.XLOOKUP(Z1829,$AC$4015:$AC$4035,$AE$4015:$AE$4035,0)*M1829,_xlfn.XLOOKUP(Z1829,$AC$4015:$AC$4035,$AE$4015:$AE$4035,0)*L1829)</f>
        <v>0</v>
      </c>
      <c r="P1829" s="83">
        <f>SUM(N1829:O1829)</f>
        <v>803725.48903977266</v>
      </c>
      <c r="Q1829" s="157">
        <f>M1829*G1829</f>
        <v>2835649157.8251638</v>
      </c>
      <c r="R1829" s="157">
        <f>G1829*P1829</f>
        <v>992477205.23880732</v>
      </c>
      <c r="S1829" s="83">
        <f>SUM(Q1829:R1829)</f>
        <v>3828126363.063971</v>
      </c>
      <c r="T1829" s="156"/>
      <c r="U1829" s="252"/>
      <c r="V1829" s="252"/>
      <c r="W1829" s="252"/>
      <c r="X1829" s="44" t="s">
        <v>33</v>
      </c>
      <c r="Y1829" s="44"/>
      <c r="Z1829" s="44" t="s">
        <v>6</v>
      </c>
      <c r="AA1829" s="44" t="s">
        <v>80</v>
      </c>
      <c r="AB1829" s="2">
        <v>3583507.95</v>
      </c>
      <c r="AC1829" s="2">
        <v>4425080458.0257006</v>
      </c>
      <c r="AD1829" s="2">
        <f>+M1829</f>
        <v>2296358.5401136363</v>
      </c>
      <c r="AE1829" s="2">
        <f>+AD1829*14%</f>
        <v>321490.19561590912</v>
      </c>
      <c r="AF1829" s="155">
        <f>+AD1829*35%</f>
        <v>803725.48903977266</v>
      </c>
      <c r="AG1829" s="2">
        <f>+AD1829*F1829</f>
        <v>2835649157.8251634</v>
      </c>
      <c r="AH1829" s="2">
        <f>+AE1829*F1829</f>
        <v>396990882.09552294</v>
      </c>
      <c r="AI1829" s="2">
        <f>+AF1829*F1829</f>
        <v>992477205.23880708</v>
      </c>
      <c r="AJ1829" s="2">
        <f>SUM(AG1829:AI1829)</f>
        <v>4225117245.1594934</v>
      </c>
      <c r="AK1829" s="2">
        <f>+AD1829*G1829</f>
        <v>2835649157.8251638</v>
      </c>
      <c r="AL1829" s="2">
        <f>+AE1829*G1829</f>
        <v>396990882.095523</v>
      </c>
      <c r="AM1829" s="2">
        <f>+AF1829*G1829</f>
        <v>992477205.23880732</v>
      </c>
      <c r="AN1829" s="155">
        <f>SUM(AK1829:AM1829)</f>
        <v>4225117245.1594939</v>
      </c>
      <c r="AQ1829" s="145" t="s">
        <v>525</v>
      </c>
      <c r="AU1829" s="8">
        <f>+K1829</f>
        <v>1996358.5401136363</v>
      </c>
      <c r="AV1829" s="8">
        <f>+L1829</f>
        <v>300000</v>
      </c>
      <c r="AW1829" s="2">
        <f>+M1829</f>
        <v>2296358.5401136363</v>
      </c>
      <c r="AX1829" s="8">
        <f>F1829*AW1829</f>
        <v>2835649157.8251634</v>
      </c>
      <c r="AY1829" s="8">
        <f>IF(AQ1829="CT",7%,5%)*AX1829</f>
        <v>198495441.04776144</v>
      </c>
      <c r="AZ1829" s="8">
        <f>AX1829*2%</f>
        <v>56712983.156503268</v>
      </c>
      <c r="BA1829" s="8">
        <f>IF(BB1829&gt;0,0,AX1829*5%)</f>
        <v>0</v>
      </c>
      <c r="BB1829" s="8">
        <f>(AX1829-BG1829)*35%</f>
        <v>992477205.23880708</v>
      </c>
      <c r="BC1829" s="8">
        <f>+AX1829+AY1829+AZ1829+BA1829+BB1829</f>
        <v>4083334787.2682352</v>
      </c>
      <c r="BD1829" s="8">
        <f>AX1829-AT1829</f>
        <v>2835649157.8251634</v>
      </c>
      <c r="BE1829" s="2"/>
      <c r="BH1829" s="2"/>
    </row>
    <row r="1830" spans="1:60" ht="34" hidden="1" outlineLevel="1" x14ac:dyDescent="0.2">
      <c r="B1830" s="243"/>
      <c r="C1830" s="144" t="s">
        <v>683</v>
      </c>
      <c r="D1830" s="144"/>
      <c r="E1830" s="243"/>
      <c r="F1830" s="242"/>
      <c r="G1830" s="241"/>
      <c r="H1830" s="252"/>
      <c r="I1830" s="252"/>
      <c r="J1830" s="252"/>
      <c r="K1830" s="156" t="s">
        <v>89</v>
      </c>
      <c r="L1830" s="157" t="s">
        <v>89</v>
      </c>
      <c r="M1830" s="157">
        <f>SUM(K1830:L1830)</f>
        <v>0</v>
      </c>
      <c r="N1830" s="83">
        <f>IF(V1830&lt;&gt;"VTC VHm",_xlfn.XLOOKUP(Z1830,$AC$4015:$AC$4035,$AD$4015:$AD$4035,0)*M1830,_xlfn.XLOOKUP(Z1830,$AC$4015:$AC$4035,$AD$4015:$AD$4035,0)*L1830)</f>
        <v>0</v>
      </c>
      <c r="O1830" s="83">
        <f>IF(V1830&lt;&gt;"VTC VHm",_xlfn.XLOOKUP(Z1830,$AC$4015:$AC$4035,$AE$4015:$AE$4035,0)*M1830,_xlfn.XLOOKUP(Z1830,$AC$4015:$AC$4035,$AE$4015:$AE$4035,0)*L1830)</f>
        <v>0</v>
      </c>
      <c r="P1830" s="83">
        <f>SUM(N1830:O1830)</f>
        <v>0</v>
      </c>
      <c r="Q1830" s="157">
        <f>M1830*G1830</f>
        <v>0</v>
      </c>
      <c r="R1830" s="157">
        <f>G1830*P1830</f>
        <v>0</v>
      </c>
      <c r="S1830" s="83">
        <f>SUM(Q1830:R1830)</f>
        <v>0</v>
      </c>
      <c r="T1830" s="156"/>
      <c r="U1830" s="252"/>
      <c r="V1830" s="252"/>
      <c r="W1830" s="252"/>
      <c r="X1830" s="44" t="s">
        <v>33</v>
      </c>
      <c r="Y1830" s="44"/>
      <c r="Z1830" s="44" t="s">
        <v>6</v>
      </c>
      <c r="AA1830" s="44" t="s">
        <v>80</v>
      </c>
      <c r="AC1830" s="2">
        <v>0</v>
      </c>
      <c r="AD1830" s="2">
        <f>+M1830</f>
        <v>0</v>
      </c>
      <c r="AE1830" s="2">
        <f>+AD1830*14%</f>
        <v>0</v>
      </c>
      <c r="AF1830" s="155">
        <f>+AD1830*35%</f>
        <v>0</v>
      </c>
      <c r="AG1830" s="2">
        <f>+AD1830*F1830</f>
        <v>0</v>
      </c>
      <c r="AH1830" s="2">
        <f>+AE1830*F1830</f>
        <v>0</v>
      </c>
      <c r="AI1830" s="2">
        <f>+AF1830*F1830</f>
        <v>0</v>
      </c>
      <c r="AJ1830" s="2">
        <f>SUM(AG1830:AI1830)</f>
        <v>0</v>
      </c>
      <c r="AK1830" s="2">
        <f>+AD1830*G1830</f>
        <v>0</v>
      </c>
      <c r="AL1830" s="2">
        <f>+AE1830*G1830</f>
        <v>0</v>
      </c>
      <c r="AM1830" s="2">
        <f>+AF1830*G1830</f>
        <v>0</v>
      </c>
      <c r="AN1830" s="155">
        <f>SUM(AK1830:AM1830)</f>
        <v>0</v>
      </c>
      <c r="AQ1830" s="145" t="s">
        <v>525</v>
      </c>
      <c r="AU1830" s="8" t="str">
        <f>+K1830</f>
        <v>Bao gồm</v>
      </c>
      <c r="AV1830" s="8" t="str">
        <f>+L1830</f>
        <v>Bao gồm</v>
      </c>
      <c r="AW1830" s="2">
        <f>+M1830</f>
        <v>0</v>
      </c>
      <c r="AX1830" s="8">
        <f>F1830*AW1830</f>
        <v>0</v>
      </c>
      <c r="AY1830" s="8">
        <f>IF(AQ1830="CT",7%,5%)*AX1830</f>
        <v>0</v>
      </c>
      <c r="AZ1830" s="8">
        <f>AX1830*2%</f>
        <v>0</v>
      </c>
      <c r="BA1830" s="8">
        <f>IF(BB1830&gt;0,0,AX1830*5%)</f>
        <v>0</v>
      </c>
      <c r="BB1830" s="8">
        <f>(AX1830-BG1830)*35%</f>
        <v>0</v>
      </c>
      <c r="BC1830" s="8">
        <f>+AX1830+AY1830+AZ1830+BA1830+BB1830</f>
        <v>0</v>
      </c>
      <c r="BD1830" s="8">
        <f>AX1830-AT1830</f>
        <v>0</v>
      </c>
      <c r="BE1830" s="2"/>
      <c r="BH1830" s="2"/>
    </row>
    <row r="1831" spans="1:60" ht="34" hidden="1" outlineLevel="1" x14ac:dyDescent="0.2">
      <c r="B1831" s="243"/>
      <c r="C1831" s="144" t="s">
        <v>685</v>
      </c>
      <c r="D1831" s="144"/>
      <c r="E1831" s="243"/>
      <c r="F1831" s="242"/>
      <c r="G1831" s="241"/>
      <c r="H1831" s="252"/>
      <c r="I1831" s="252"/>
      <c r="J1831" s="252"/>
      <c r="K1831" s="156">
        <f>K1829*25%</f>
        <v>499089.63502840907</v>
      </c>
      <c r="L1831" s="157">
        <f>L1829*15%</f>
        <v>45000</v>
      </c>
      <c r="M1831" s="157">
        <f>SUM(K1831:L1831)</f>
        <v>544089.63502840907</v>
      </c>
      <c r="N1831" s="83">
        <f>IF(V1831&lt;&gt;"VTC VHm",_xlfn.XLOOKUP(Z1831,$AC$4015:$AC$4035,$AD$4015:$AD$4035,0)*M1831,_xlfn.XLOOKUP(Z1831,$AC$4015:$AC$4035,$AD$4015:$AD$4035,0)*L1831)</f>
        <v>190431.37225994316</v>
      </c>
      <c r="O1831" s="83">
        <f>IF(V1831&lt;&gt;"VTC VHm",_xlfn.XLOOKUP(Z1831,$AC$4015:$AC$4035,$AE$4015:$AE$4035,0)*M1831,_xlfn.XLOOKUP(Z1831,$AC$4015:$AC$4035,$AE$4015:$AE$4035,0)*L1831)</f>
        <v>0</v>
      </c>
      <c r="P1831" s="83">
        <f>SUM(N1831:O1831)</f>
        <v>190431.37225994316</v>
      </c>
      <c r="Q1831" s="157">
        <f>M1831*G1831</f>
        <v>0</v>
      </c>
      <c r="R1831" s="157">
        <f>G1831*P1831</f>
        <v>0</v>
      </c>
      <c r="S1831" s="83">
        <f>SUM(Q1831:R1831)</f>
        <v>0</v>
      </c>
      <c r="T1831" s="156"/>
      <c r="U1831" s="252"/>
      <c r="V1831" s="252"/>
      <c r="W1831" s="252"/>
      <c r="X1831" s="44" t="s">
        <v>33</v>
      </c>
      <c r="Y1831" s="44"/>
      <c r="Z1831" s="44" t="s">
        <v>6</v>
      </c>
      <c r="AA1831" s="44" t="s">
        <v>80</v>
      </c>
      <c r="AC1831" s="2">
        <v>0</v>
      </c>
      <c r="AD1831" s="2">
        <f>+M1831</f>
        <v>544089.63502840907</v>
      </c>
      <c r="AE1831" s="2">
        <f>+AD1831*14%</f>
        <v>76172.54890397728</v>
      </c>
      <c r="AF1831" s="155">
        <f>+AD1831*35%</f>
        <v>190431.37225994316</v>
      </c>
      <c r="AG1831" s="2">
        <f>+AD1831*F1831</f>
        <v>0</v>
      </c>
      <c r="AH1831" s="2">
        <f>+AE1831*F1831</f>
        <v>0</v>
      </c>
      <c r="AI1831" s="2">
        <f>+AF1831*F1831</f>
        <v>0</v>
      </c>
      <c r="AJ1831" s="2">
        <f>SUM(AG1831:AI1831)</f>
        <v>0</v>
      </c>
      <c r="AK1831" s="2">
        <f>+AD1831*G1831</f>
        <v>0</v>
      </c>
      <c r="AL1831" s="2">
        <f>+AE1831*G1831</f>
        <v>0</v>
      </c>
      <c r="AM1831" s="2">
        <f>+AF1831*G1831</f>
        <v>0</v>
      </c>
      <c r="AN1831" s="155">
        <f>SUM(AK1831:AM1831)</f>
        <v>0</v>
      </c>
      <c r="AQ1831" s="145" t="s">
        <v>525</v>
      </c>
      <c r="AU1831" s="8">
        <f>+K1831</f>
        <v>499089.63502840907</v>
      </c>
      <c r="AV1831" s="8">
        <f>+L1831</f>
        <v>45000</v>
      </c>
      <c r="AW1831" s="2">
        <f>+M1831</f>
        <v>544089.63502840907</v>
      </c>
      <c r="AX1831" s="8">
        <f>F1831*AW1831</f>
        <v>0</v>
      </c>
      <c r="AY1831" s="8">
        <f>IF(AQ1831="CT",7%,5%)*AX1831</f>
        <v>0</v>
      </c>
      <c r="AZ1831" s="8">
        <f>AX1831*2%</f>
        <v>0</v>
      </c>
      <c r="BA1831" s="8">
        <f>IF(BB1831&gt;0,0,AX1831*5%)</f>
        <v>0</v>
      </c>
      <c r="BB1831" s="8">
        <f>(AX1831-BG1831)*35%</f>
        <v>0</v>
      </c>
      <c r="BC1831" s="8">
        <f>+AX1831+AY1831+AZ1831+BA1831+BB1831</f>
        <v>0</v>
      </c>
      <c r="BD1831" s="8">
        <f>AX1831-AT1831</f>
        <v>0</v>
      </c>
      <c r="BE1831" s="2"/>
      <c r="BH1831" s="2"/>
    </row>
    <row r="1832" spans="1:60" ht="34" hidden="1" outlineLevel="1" x14ac:dyDescent="0.2">
      <c r="A1832" s="1" t="s">
        <v>459</v>
      </c>
      <c r="B1832" s="243">
        <v>86</v>
      </c>
      <c r="C1832" s="144" t="s">
        <v>684</v>
      </c>
      <c r="D1832" s="144"/>
      <c r="E1832" s="243" t="s">
        <v>52</v>
      </c>
      <c r="F1832" s="242">
        <v>25.445</v>
      </c>
      <c r="G1832" s="241">
        <f>+[2]THKL!F1839</f>
        <v>25.445</v>
      </c>
      <c r="H1832" s="240"/>
      <c r="I1832" s="240"/>
      <c r="J1832" s="240"/>
      <c r="K1832" s="156">
        <f>$K$1453</f>
        <v>1560495.4646048548</v>
      </c>
      <c r="L1832" s="157">
        <f>$L$1453</f>
        <v>300000</v>
      </c>
      <c r="M1832" s="157">
        <f>SUM(K1832:L1832)</f>
        <v>1860495.4646048548</v>
      </c>
      <c r="N1832" s="83">
        <f>IF(V1832&lt;&gt;"VTC VHm",_xlfn.XLOOKUP(Z1832,$AC$4015:$AC$4035,$AD$4015:$AD$4035,0)*M1832,_xlfn.XLOOKUP(Z1832,$AC$4015:$AC$4035,$AD$4015:$AD$4035,0)*L1832)</f>
        <v>651173.4126116992</v>
      </c>
      <c r="O1832" s="83">
        <f>IF(V1832&lt;&gt;"VTC VHm",_xlfn.XLOOKUP(Z1832,$AC$4015:$AC$4035,$AE$4015:$AE$4035,0)*M1832,_xlfn.XLOOKUP(Z1832,$AC$4015:$AC$4035,$AE$4015:$AE$4035,0)*L1832)</f>
        <v>0</v>
      </c>
      <c r="P1832" s="83">
        <f>SUM(N1832:O1832)</f>
        <v>651173.4126116992</v>
      </c>
      <c r="Q1832" s="157">
        <f>M1832*G1832</f>
        <v>47340307.096870534</v>
      </c>
      <c r="R1832" s="157">
        <f>G1832*P1832</f>
        <v>16569107.483904686</v>
      </c>
      <c r="S1832" s="83">
        <f>SUM(Q1832:R1832)</f>
        <v>63909414.580775216</v>
      </c>
      <c r="T1832" s="156"/>
      <c r="U1832" s="240"/>
      <c r="V1832" s="240"/>
      <c r="W1832" s="240"/>
      <c r="X1832" s="44" t="s">
        <v>33</v>
      </c>
      <c r="Y1832" s="44"/>
      <c r="Z1832" s="44" t="s">
        <v>6</v>
      </c>
      <c r="AA1832" s="44" t="s">
        <v>80</v>
      </c>
      <c r="AB1832" s="2">
        <v>3991417.8975</v>
      </c>
      <c r="AC1832" s="2">
        <v>101561628.40188751</v>
      </c>
      <c r="AD1832" s="2">
        <f>+M1832</f>
        <v>1860495.4646048548</v>
      </c>
      <c r="AE1832" s="2">
        <f>+AD1832*14%</f>
        <v>260469.3650446797</v>
      </c>
      <c r="AF1832" s="155">
        <f>+AD1832*35%</f>
        <v>651173.4126116992</v>
      </c>
      <c r="AG1832" s="2">
        <f>+AD1832*F1832</f>
        <v>47340307.096870534</v>
      </c>
      <c r="AH1832" s="2">
        <f>+AE1832*F1832</f>
        <v>6627642.9935618751</v>
      </c>
      <c r="AI1832" s="2">
        <f>+AF1832*F1832</f>
        <v>16569107.483904686</v>
      </c>
      <c r="AJ1832" s="2">
        <f>SUM(AG1832:AI1832)</f>
        <v>70537057.574337095</v>
      </c>
      <c r="AK1832" s="2">
        <f>+AD1832*G1832</f>
        <v>47340307.096870534</v>
      </c>
      <c r="AL1832" s="2">
        <f>+AE1832*G1832</f>
        <v>6627642.9935618751</v>
      </c>
      <c r="AM1832" s="2">
        <f>+AF1832*G1832</f>
        <v>16569107.483904686</v>
      </c>
      <c r="AN1832" s="155">
        <f>SUM(AK1832:AM1832)</f>
        <v>70537057.574337095</v>
      </c>
      <c r="AQ1832" s="145" t="s">
        <v>525</v>
      </c>
      <c r="AU1832" s="8">
        <f>+K1832</f>
        <v>1560495.4646048548</v>
      </c>
      <c r="AV1832" s="8">
        <f>+L1832</f>
        <v>300000</v>
      </c>
      <c r="AW1832" s="2">
        <f>+M1832</f>
        <v>1860495.4646048548</v>
      </c>
      <c r="AX1832" s="8">
        <f>F1832*AW1832</f>
        <v>47340307.096870534</v>
      </c>
      <c r="AY1832" s="8">
        <f>IF(AQ1832="CT",7%,5%)*AX1832</f>
        <v>3313821.4967809375</v>
      </c>
      <c r="AZ1832" s="8">
        <f>AX1832*2%</f>
        <v>946806.14193741069</v>
      </c>
      <c r="BA1832" s="8">
        <f>IF(BB1832&gt;0,0,AX1832*5%)</f>
        <v>0</v>
      </c>
      <c r="BB1832" s="8">
        <f>(AX1832-BG1832)*35%</f>
        <v>16569107.483904686</v>
      </c>
      <c r="BC1832" s="8">
        <f>+AX1832+AY1832+AZ1832+BA1832+BB1832</f>
        <v>68170042.219493568</v>
      </c>
      <c r="BD1832" s="8">
        <f>AX1832-AT1832</f>
        <v>47340307.096870534</v>
      </c>
      <c r="BE1832" s="2"/>
      <c r="BH1832" s="2"/>
    </row>
    <row r="1833" spans="1:60" ht="34" hidden="1" outlineLevel="1" x14ac:dyDescent="0.2">
      <c r="B1833" s="243"/>
      <c r="C1833" s="144" t="s">
        <v>683</v>
      </c>
      <c r="D1833" s="144"/>
      <c r="E1833" s="243"/>
      <c r="F1833" s="242"/>
      <c r="G1833" s="241"/>
      <c r="H1833" s="240"/>
      <c r="I1833" s="240"/>
      <c r="J1833" s="240"/>
      <c r="K1833" s="156" t="s">
        <v>89</v>
      </c>
      <c r="L1833" s="157" t="s">
        <v>89</v>
      </c>
      <c r="M1833" s="157">
        <f>SUM(K1833:L1833)</f>
        <v>0</v>
      </c>
      <c r="N1833" s="83">
        <f>IF(V1833&lt;&gt;"VTC VHm",_xlfn.XLOOKUP(Z1833,$AC$4015:$AC$4035,$AD$4015:$AD$4035,0)*M1833,_xlfn.XLOOKUP(Z1833,$AC$4015:$AC$4035,$AD$4015:$AD$4035,0)*L1833)</f>
        <v>0</v>
      </c>
      <c r="O1833" s="83">
        <f>IF(V1833&lt;&gt;"VTC VHm",_xlfn.XLOOKUP(Z1833,$AC$4015:$AC$4035,$AE$4015:$AE$4035,0)*M1833,_xlfn.XLOOKUP(Z1833,$AC$4015:$AC$4035,$AE$4015:$AE$4035,0)*L1833)</f>
        <v>0</v>
      </c>
      <c r="P1833" s="83">
        <f>SUM(N1833:O1833)</f>
        <v>0</v>
      </c>
      <c r="Q1833" s="157">
        <f>M1833*G1833</f>
        <v>0</v>
      </c>
      <c r="R1833" s="157">
        <f>G1833*P1833</f>
        <v>0</v>
      </c>
      <c r="S1833" s="83">
        <f>SUM(Q1833:R1833)</f>
        <v>0</v>
      </c>
      <c r="T1833" s="156"/>
      <c r="U1833" s="240"/>
      <c r="V1833" s="240"/>
      <c r="W1833" s="240"/>
      <c r="X1833" s="44" t="s">
        <v>33</v>
      </c>
      <c r="Y1833" s="44"/>
      <c r="Z1833" s="44" t="s">
        <v>6</v>
      </c>
      <c r="AA1833" s="44" t="s">
        <v>80</v>
      </c>
      <c r="AC1833" s="2">
        <v>0</v>
      </c>
      <c r="AD1833" s="2">
        <f>+M1833</f>
        <v>0</v>
      </c>
      <c r="AE1833" s="2">
        <f>+AD1833*14%</f>
        <v>0</v>
      </c>
      <c r="AF1833" s="155">
        <f>+AD1833*35%</f>
        <v>0</v>
      </c>
      <c r="AG1833" s="2">
        <f>+AD1833*F1833</f>
        <v>0</v>
      </c>
      <c r="AH1833" s="2">
        <f>+AE1833*F1833</f>
        <v>0</v>
      </c>
      <c r="AI1833" s="2">
        <f>+AF1833*F1833</f>
        <v>0</v>
      </c>
      <c r="AJ1833" s="2">
        <f>SUM(AG1833:AI1833)</f>
        <v>0</v>
      </c>
      <c r="AK1833" s="2">
        <f>+AD1833*G1833</f>
        <v>0</v>
      </c>
      <c r="AL1833" s="2">
        <f>+AE1833*G1833</f>
        <v>0</v>
      </c>
      <c r="AM1833" s="2">
        <f>+AF1833*G1833</f>
        <v>0</v>
      </c>
      <c r="AN1833" s="155">
        <f>SUM(AK1833:AM1833)</f>
        <v>0</v>
      </c>
      <c r="AQ1833" s="145" t="s">
        <v>525</v>
      </c>
      <c r="AU1833" s="8" t="str">
        <f>+K1833</f>
        <v>Bao gồm</v>
      </c>
      <c r="AV1833" s="8" t="str">
        <f>+L1833</f>
        <v>Bao gồm</v>
      </c>
      <c r="AW1833" s="2">
        <f>+M1833</f>
        <v>0</v>
      </c>
      <c r="AX1833" s="8">
        <f>F1833*AW1833</f>
        <v>0</v>
      </c>
      <c r="AY1833" s="8">
        <f>IF(AQ1833="CT",7%,5%)*AX1833</f>
        <v>0</v>
      </c>
      <c r="AZ1833" s="8">
        <f>AX1833*2%</f>
        <v>0</v>
      </c>
      <c r="BA1833" s="8">
        <f>IF(BB1833&gt;0,0,AX1833*5%)</f>
        <v>0</v>
      </c>
      <c r="BB1833" s="8">
        <f>(AX1833-BG1833)*35%</f>
        <v>0</v>
      </c>
      <c r="BC1833" s="8">
        <f>+AX1833+AY1833+AZ1833+BA1833+BB1833</f>
        <v>0</v>
      </c>
      <c r="BD1833" s="8">
        <f>AX1833-AT1833</f>
        <v>0</v>
      </c>
      <c r="BE1833" s="2"/>
      <c r="BH1833" s="2"/>
    </row>
    <row r="1834" spans="1:60" ht="34" hidden="1" outlineLevel="1" x14ac:dyDescent="0.2">
      <c r="B1834" s="243"/>
      <c r="C1834" s="144" t="s">
        <v>685</v>
      </c>
      <c r="D1834" s="144"/>
      <c r="E1834" s="243"/>
      <c r="F1834" s="242"/>
      <c r="G1834" s="241"/>
      <c r="H1834" s="240"/>
      <c r="I1834" s="240"/>
      <c r="J1834" s="240"/>
      <c r="K1834" s="156"/>
      <c r="L1834" s="157"/>
      <c r="M1834" s="157">
        <f>SUM(K1834:L1834)</f>
        <v>0</v>
      </c>
      <c r="N1834" s="83">
        <f>IF(V1834&lt;&gt;"VTC VHm",_xlfn.XLOOKUP(Z1834,$AC$4015:$AC$4035,$AD$4015:$AD$4035,0)*M1834,_xlfn.XLOOKUP(Z1834,$AC$4015:$AC$4035,$AD$4015:$AD$4035,0)*L1834)</f>
        <v>0</v>
      </c>
      <c r="O1834" s="83">
        <f>IF(V1834&lt;&gt;"VTC VHm",_xlfn.XLOOKUP(Z1834,$AC$4015:$AC$4035,$AE$4015:$AE$4035,0)*M1834,_xlfn.XLOOKUP(Z1834,$AC$4015:$AC$4035,$AE$4015:$AE$4035,0)*L1834)</f>
        <v>0</v>
      </c>
      <c r="P1834" s="83">
        <f>SUM(N1834:O1834)</f>
        <v>0</v>
      </c>
      <c r="Q1834" s="157">
        <f>M1834*G1834</f>
        <v>0</v>
      </c>
      <c r="R1834" s="157">
        <f>G1834*P1834</f>
        <v>0</v>
      </c>
      <c r="S1834" s="83">
        <f>SUM(Q1834:R1834)</f>
        <v>0</v>
      </c>
      <c r="T1834" s="156"/>
      <c r="U1834" s="240"/>
      <c r="V1834" s="240"/>
      <c r="W1834" s="240"/>
      <c r="X1834" s="44" t="s">
        <v>33</v>
      </c>
      <c r="Y1834" s="44"/>
      <c r="Z1834" s="44" t="s">
        <v>6</v>
      </c>
      <c r="AA1834" s="44" t="s">
        <v>80</v>
      </c>
      <c r="AC1834" s="2">
        <v>0</v>
      </c>
      <c r="AD1834" s="2">
        <f>+M1834</f>
        <v>0</v>
      </c>
      <c r="AE1834" s="2">
        <f>+AD1834*14%</f>
        <v>0</v>
      </c>
      <c r="AF1834" s="155">
        <f>+AD1834*35%</f>
        <v>0</v>
      </c>
      <c r="AG1834" s="2">
        <f>+AD1834*F1834</f>
        <v>0</v>
      </c>
      <c r="AH1834" s="2">
        <f>+AE1834*F1834</f>
        <v>0</v>
      </c>
      <c r="AI1834" s="2">
        <f>+AF1834*F1834</f>
        <v>0</v>
      </c>
      <c r="AJ1834" s="2">
        <f>SUM(AG1834:AI1834)</f>
        <v>0</v>
      </c>
      <c r="AK1834" s="2">
        <f>+AD1834*G1834</f>
        <v>0</v>
      </c>
      <c r="AL1834" s="2">
        <f>+AE1834*G1834</f>
        <v>0</v>
      </c>
      <c r="AM1834" s="2">
        <f>+AF1834*G1834</f>
        <v>0</v>
      </c>
      <c r="AN1834" s="155">
        <f>SUM(AK1834:AM1834)</f>
        <v>0</v>
      </c>
      <c r="AQ1834" s="145" t="s">
        <v>525</v>
      </c>
      <c r="AU1834" s="8">
        <f>+K1834</f>
        <v>0</v>
      </c>
      <c r="AV1834" s="8">
        <f>+L1834</f>
        <v>0</v>
      </c>
      <c r="AW1834" s="2">
        <f>+M1834</f>
        <v>0</v>
      </c>
      <c r="AX1834" s="8">
        <f>F1834*AW1834</f>
        <v>0</v>
      </c>
      <c r="AY1834" s="8">
        <f>IF(AQ1834="CT",7%,5%)*AX1834</f>
        <v>0</v>
      </c>
      <c r="AZ1834" s="8">
        <f>AX1834*2%</f>
        <v>0</v>
      </c>
      <c r="BA1834" s="8">
        <f>IF(BB1834&gt;0,0,AX1834*5%)</f>
        <v>0</v>
      </c>
      <c r="BB1834" s="8">
        <f>(AX1834-BG1834)*35%</f>
        <v>0</v>
      </c>
      <c r="BC1834" s="8">
        <f>+AX1834+AY1834+AZ1834+BA1834+BB1834</f>
        <v>0</v>
      </c>
      <c r="BD1834" s="8">
        <f>AX1834-AT1834</f>
        <v>0</v>
      </c>
      <c r="BE1834" s="2"/>
      <c r="BH1834" s="2"/>
    </row>
    <row r="1835" spans="1:60" ht="34" hidden="1" outlineLevel="1" x14ac:dyDescent="0.2">
      <c r="B1835" s="243"/>
      <c r="C1835" s="144" t="s">
        <v>869</v>
      </c>
      <c r="D1835" s="144"/>
      <c r="E1835" s="243"/>
      <c r="F1835" s="242"/>
      <c r="G1835" s="241"/>
      <c r="H1835" s="240"/>
      <c r="I1835" s="240"/>
      <c r="J1835" s="240"/>
      <c r="K1835" s="156">
        <f>K1832*25%</f>
        <v>390123.8661512137</v>
      </c>
      <c r="L1835" s="157">
        <f>L1832*15%</f>
        <v>45000</v>
      </c>
      <c r="M1835" s="157">
        <f>SUM(K1835:L1835)</f>
        <v>435123.8661512137</v>
      </c>
      <c r="N1835" s="83">
        <f>IF(V1835&lt;&gt;"VTC VHm",_xlfn.XLOOKUP(Z1835,$AC$4015:$AC$4035,$AD$4015:$AD$4035,0)*M1835,_xlfn.XLOOKUP(Z1835,$AC$4015:$AC$4035,$AD$4015:$AD$4035,0)*L1835)</f>
        <v>152293.3531529248</v>
      </c>
      <c r="O1835" s="83">
        <f>IF(V1835&lt;&gt;"VTC VHm",_xlfn.XLOOKUP(Z1835,$AC$4015:$AC$4035,$AE$4015:$AE$4035,0)*M1835,_xlfn.XLOOKUP(Z1835,$AC$4015:$AC$4035,$AE$4015:$AE$4035,0)*L1835)</f>
        <v>0</v>
      </c>
      <c r="P1835" s="83">
        <f>SUM(N1835:O1835)</f>
        <v>152293.3531529248</v>
      </c>
      <c r="Q1835" s="157">
        <f>M1835*G1835</f>
        <v>0</v>
      </c>
      <c r="R1835" s="157">
        <f>G1835*P1835</f>
        <v>0</v>
      </c>
      <c r="S1835" s="83">
        <f>SUM(Q1835:R1835)</f>
        <v>0</v>
      </c>
      <c r="T1835" s="156"/>
      <c r="U1835" s="240"/>
      <c r="V1835" s="240"/>
      <c r="W1835" s="240"/>
      <c r="X1835" s="44" t="s">
        <v>33</v>
      </c>
      <c r="Y1835" s="44"/>
      <c r="Z1835" s="44" t="s">
        <v>6</v>
      </c>
      <c r="AA1835" s="44" t="s">
        <v>80</v>
      </c>
      <c r="AC1835" s="2">
        <v>0</v>
      </c>
      <c r="AD1835" s="2">
        <f>+M1835</f>
        <v>435123.8661512137</v>
      </c>
      <c r="AE1835" s="2">
        <f>+AD1835*14%</f>
        <v>60917.341261169924</v>
      </c>
      <c r="AF1835" s="155">
        <f>+AD1835*35%</f>
        <v>152293.3531529248</v>
      </c>
      <c r="AG1835" s="2">
        <f>+AD1835*F1835</f>
        <v>0</v>
      </c>
      <c r="AH1835" s="2">
        <f>+AE1835*F1835</f>
        <v>0</v>
      </c>
      <c r="AI1835" s="2">
        <f>+AF1835*F1835</f>
        <v>0</v>
      </c>
      <c r="AJ1835" s="2">
        <f>SUM(AG1835:AI1835)</f>
        <v>0</v>
      </c>
      <c r="AK1835" s="2">
        <f>+AD1835*G1835</f>
        <v>0</v>
      </c>
      <c r="AL1835" s="2">
        <f>+AE1835*G1835</f>
        <v>0</v>
      </c>
      <c r="AM1835" s="2">
        <f>+AF1835*G1835</f>
        <v>0</v>
      </c>
      <c r="AN1835" s="155">
        <f>SUM(AK1835:AM1835)</f>
        <v>0</v>
      </c>
      <c r="AQ1835" s="145" t="s">
        <v>525</v>
      </c>
      <c r="AU1835" s="8">
        <f>+K1835</f>
        <v>390123.8661512137</v>
      </c>
      <c r="AV1835" s="8">
        <f>+L1835</f>
        <v>45000</v>
      </c>
      <c r="AW1835" s="2">
        <f>+M1835</f>
        <v>435123.8661512137</v>
      </c>
      <c r="AX1835" s="8">
        <f>F1835*AW1835</f>
        <v>0</v>
      </c>
      <c r="AY1835" s="8">
        <f>IF(AQ1835="CT",7%,5%)*AX1835</f>
        <v>0</v>
      </c>
      <c r="AZ1835" s="8">
        <f>AX1835*2%</f>
        <v>0</v>
      </c>
      <c r="BA1835" s="8">
        <f>IF(BB1835&gt;0,0,AX1835*5%)</f>
        <v>0</v>
      </c>
      <c r="BB1835" s="8">
        <f>(AX1835-BG1835)*35%</f>
        <v>0</v>
      </c>
      <c r="BC1835" s="8">
        <f>+AX1835+AY1835+AZ1835+BA1835+BB1835</f>
        <v>0</v>
      </c>
      <c r="BD1835" s="8">
        <f>AX1835-AT1835</f>
        <v>0</v>
      </c>
      <c r="BE1835" s="2"/>
      <c r="BH1835" s="2"/>
    </row>
    <row r="1836" spans="1:60" ht="17" hidden="1" outlineLevel="1" x14ac:dyDescent="0.2">
      <c r="B1836" s="82">
        <v>87</v>
      </c>
      <c r="C1836" s="144" t="s">
        <v>677</v>
      </c>
      <c r="D1836" s="144"/>
      <c r="E1836" s="82" t="s">
        <v>52</v>
      </c>
      <c r="F1836" s="143">
        <v>1260.2909999999999</v>
      </c>
      <c r="G1836" s="142">
        <f>+[2]THKL!F1843</f>
        <v>1260.2910000000002</v>
      </c>
      <c r="H1836" s="176"/>
      <c r="I1836" s="176"/>
      <c r="J1836" s="176"/>
      <c r="K1836" s="156" t="s">
        <v>89</v>
      </c>
      <c r="L1836" s="157" t="s">
        <v>89</v>
      </c>
      <c r="M1836" s="157">
        <f>SUM(K1836:L1836)</f>
        <v>0</v>
      </c>
      <c r="N1836" s="83">
        <f>IF(V1836&lt;&gt;"VTC VHm",_xlfn.XLOOKUP(Z1836,$AC$4015:$AC$4035,$AD$4015:$AD$4035,0)*M1836,_xlfn.XLOOKUP(Z1836,$AC$4015:$AC$4035,$AD$4015:$AD$4035,0)*L1836)</f>
        <v>0</v>
      </c>
      <c r="O1836" s="83">
        <f>IF(V1836&lt;&gt;"VTC VHm",_xlfn.XLOOKUP(Z1836,$AC$4015:$AC$4035,$AE$4015:$AE$4035,0)*M1836,_xlfn.XLOOKUP(Z1836,$AC$4015:$AC$4035,$AE$4015:$AE$4035,0)*L1836)</f>
        <v>0</v>
      </c>
      <c r="P1836" s="83">
        <f>SUM(N1836:O1836)</f>
        <v>0</v>
      </c>
      <c r="Q1836" s="157">
        <f>M1836*G1836</f>
        <v>0</v>
      </c>
      <c r="R1836" s="157">
        <f>G1836*P1836</f>
        <v>0</v>
      </c>
      <c r="S1836" s="83">
        <f>SUM(Q1836:R1836)</f>
        <v>0</v>
      </c>
      <c r="T1836" s="156"/>
      <c r="U1836" s="176"/>
      <c r="V1836" s="176"/>
      <c r="W1836" s="176"/>
      <c r="X1836" s="44" t="s">
        <v>33</v>
      </c>
      <c r="Y1836" s="44"/>
      <c r="Z1836" s="44" t="s">
        <v>6</v>
      </c>
      <c r="AA1836" s="44" t="s">
        <v>80</v>
      </c>
      <c r="AB1836" s="2">
        <v>120916.32639075001</v>
      </c>
      <c r="AC1836" s="2">
        <v>152389757.90332472</v>
      </c>
      <c r="AD1836" s="2">
        <f>+M1836</f>
        <v>0</v>
      </c>
      <c r="AE1836" s="2">
        <f>+AD1836*14%</f>
        <v>0</v>
      </c>
      <c r="AF1836" s="155">
        <f>+AD1836*35%</f>
        <v>0</v>
      </c>
      <c r="AG1836" s="2">
        <f>+AD1836*F1836</f>
        <v>0</v>
      </c>
      <c r="AH1836" s="2">
        <f>+AE1836*F1836</f>
        <v>0</v>
      </c>
      <c r="AI1836" s="2">
        <f>+AF1836*F1836</f>
        <v>0</v>
      </c>
      <c r="AJ1836" s="2">
        <f>SUM(AG1836:AI1836)</f>
        <v>0</v>
      </c>
      <c r="AK1836" s="2">
        <f>+AD1836*G1836</f>
        <v>0</v>
      </c>
      <c r="AL1836" s="2">
        <f>+AE1836*G1836</f>
        <v>0</v>
      </c>
      <c r="AM1836" s="2">
        <f>+AF1836*G1836</f>
        <v>0</v>
      </c>
      <c r="AN1836" s="155">
        <f>SUM(AK1836:AM1836)</f>
        <v>0</v>
      </c>
      <c r="AQ1836" s="145" t="s">
        <v>525</v>
      </c>
      <c r="AU1836" s="8" t="str">
        <f>+K1836</f>
        <v>Bao gồm</v>
      </c>
      <c r="AV1836" s="8" t="str">
        <f>+L1836</f>
        <v>Bao gồm</v>
      </c>
      <c r="AW1836" s="2">
        <f>+M1836</f>
        <v>0</v>
      </c>
      <c r="AX1836" s="8">
        <f>F1836*AW1836</f>
        <v>0</v>
      </c>
      <c r="AY1836" s="8">
        <f>IF(AQ1836="CT",7%,5%)*AX1836</f>
        <v>0</v>
      </c>
      <c r="AZ1836" s="8">
        <f>AX1836*2%</f>
        <v>0</v>
      </c>
      <c r="BA1836" s="8">
        <f>IF(BB1836&gt;0,0,AX1836*5%)</f>
        <v>0</v>
      </c>
      <c r="BB1836" s="8">
        <f>(AX1836-BG1836)*35%</f>
        <v>0</v>
      </c>
      <c r="BC1836" s="8">
        <f>+AX1836+AY1836+AZ1836+BA1836+BB1836</f>
        <v>0</v>
      </c>
      <c r="BD1836" s="8">
        <f>AX1836-AT1836</f>
        <v>0</v>
      </c>
      <c r="BE1836" s="2"/>
      <c r="BH1836" s="2"/>
    </row>
    <row r="1837" spans="1:60" s="92" customFormat="1" ht="17" collapsed="1" x14ac:dyDescent="0.2">
      <c r="B1837" s="163"/>
      <c r="C1837" s="164" t="s">
        <v>868</v>
      </c>
      <c r="D1837" s="164"/>
      <c r="E1837" s="163"/>
      <c r="F1837" s="162"/>
      <c r="G1837" s="149">
        <f>+[2]THKL!F1844</f>
        <v>0</v>
      </c>
      <c r="H1837" s="158"/>
      <c r="I1837" s="158"/>
      <c r="J1837" s="158"/>
      <c r="K1837" s="159"/>
      <c r="L1837" s="161"/>
      <c r="M1837" s="161">
        <f>SUM(K1837:L1837)</f>
        <v>0</v>
      </c>
      <c r="N1837" s="83">
        <f>IF(V1837&lt;&gt;"VTC VHm",_xlfn.XLOOKUP(Z1837,$AC$4015:$AC$4035,$AD$4015:$AD$4035,0)*M1837,_xlfn.XLOOKUP(Z1837,$AC$4015:$AC$4035,$AD$4015:$AD$4035,0)*L1837)</f>
        <v>0</v>
      </c>
      <c r="O1837" s="83">
        <f>IF(V1837&lt;&gt;"VTC VHm",_xlfn.XLOOKUP(Z1837,$AC$4015:$AC$4035,$AE$4015:$AE$4035,0)*M1837,_xlfn.XLOOKUP(Z1837,$AC$4015:$AC$4035,$AE$4015:$AE$4035,0)*L1837)</f>
        <v>0</v>
      </c>
      <c r="P1837" s="160">
        <f>SUM(N1837:O1837)</f>
        <v>0</v>
      </c>
      <c r="Q1837" s="161">
        <f>M1837*G1837</f>
        <v>0</v>
      </c>
      <c r="R1837" s="161">
        <f>G1837*P1837</f>
        <v>0</v>
      </c>
      <c r="S1837" s="160">
        <f>SUM(Q1837:R1837)</f>
        <v>0</v>
      </c>
      <c r="T1837" s="159"/>
      <c r="U1837" s="158"/>
      <c r="V1837" s="158"/>
      <c r="W1837" s="158"/>
      <c r="X1837" s="94" t="s">
        <v>33</v>
      </c>
      <c r="Y1837" s="94"/>
      <c r="Z1837" s="94"/>
      <c r="AA1837" s="44" t="s">
        <v>80</v>
      </c>
      <c r="AB1837" s="2"/>
      <c r="AC1837" s="2">
        <v>0</v>
      </c>
      <c r="AD1837" s="93">
        <f>+M1837</f>
        <v>0</v>
      </c>
      <c r="AE1837" s="93">
        <f>+AD1837*14%</f>
        <v>0</v>
      </c>
      <c r="AF1837" s="93">
        <f>+AD1837*35%</f>
        <v>0</v>
      </c>
      <c r="AG1837" s="93">
        <f>+AD1837*F1837</f>
        <v>0</v>
      </c>
      <c r="AH1837" s="93">
        <f>+AE1837*F1837</f>
        <v>0</v>
      </c>
      <c r="AI1837" s="93">
        <f>+AF1837*F1837</f>
        <v>0</v>
      </c>
      <c r="AJ1837" s="93">
        <f>SUM(AG1837:AI1837)</f>
        <v>0</v>
      </c>
      <c r="AK1837" s="93">
        <f>+AD1837*G1837</f>
        <v>0</v>
      </c>
      <c r="AL1837" s="93">
        <f>+AE1837*G1837</f>
        <v>0</v>
      </c>
      <c r="AM1837" s="93">
        <f>+AF1837*G1837</f>
        <v>0</v>
      </c>
      <c r="AN1837" s="93">
        <f>SUM(AK1837:AM1837)</f>
        <v>0</v>
      </c>
      <c r="AQ1837" s="145" t="s">
        <v>525</v>
      </c>
      <c r="AU1837" s="8">
        <f>+K1837</f>
        <v>0</v>
      </c>
      <c r="AV1837" s="8">
        <f>+L1837</f>
        <v>0</v>
      </c>
      <c r="AW1837" s="2">
        <f>+M1837</f>
        <v>0</v>
      </c>
      <c r="AX1837" s="8">
        <f>F1837*AW1837</f>
        <v>0</v>
      </c>
      <c r="AY1837" s="8">
        <f>IF(AQ1837="CT",7%,5%)*AX1837</f>
        <v>0</v>
      </c>
      <c r="AZ1837" s="8">
        <f>AX1837*2%</f>
        <v>0</v>
      </c>
      <c r="BA1837" s="8">
        <f>IF(BB1837&gt;0,0,AX1837*5%)</f>
        <v>0</v>
      </c>
      <c r="BB1837" s="8">
        <f>(AX1837-BG1837)*35%</f>
        <v>0</v>
      </c>
      <c r="BC1837" s="8">
        <f>+AX1837+AY1837+AZ1837+BA1837+BB1837</f>
        <v>0</v>
      </c>
      <c r="BD1837" s="8">
        <f>AX1837-AT1837</f>
        <v>0</v>
      </c>
      <c r="BE1837" s="2"/>
      <c r="BH1837" s="2"/>
    </row>
    <row r="1838" spans="1:60" ht="17" hidden="1" outlineLevel="1" x14ac:dyDescent="0.2">
      <c r="B1838" s="82">
        <v>88</v>
      </c>
      <c r="C1838" s="144" t="s">
        <v>867</v>
      </c>
      <c r="D1838" s="144"/>
      <c r="E1838" s="82" t="s">
        <v>91</v>
      </c>
      <c r="F1838" s="143">
        <v>3.3132000000000001</v>
      </c>
      <c r="G1838" s="142">
        <f>+[2]THKL!F1845</f>
        <v>3.3132000000000001</v>
      </c>
      <c r="H1838" s="132"/>
      <c r="I1838" s="132"/>
      <c r="J1838" s="132"/>
      <c r="K1838" s="156">
        <f>$K$257</f>
        <v>25704000</v>
      </c>
      <c r="L1838" s="157">
        <f>$L$257</f>
        <v>28696000</v>
      </c>
      <c r="M1838" s="157">
        <f>SUM(K1838:L1838)</f>
        <v>54400000</v>
      </c>
      <c r="N1838" s="83">
        <f>IF(V1838&lt;&gt;"VTC VHm",_xlfn.XLOOKUP(Z1838,$AC$4015:$AC$4035,$AD$4015:$AD$4035,0)*M1838,_xlfn.XLOOKUP(Z1838,$AC$4015:$AC$4035,$AD$4015:$AD$4035,0)*L1838)</f>
        <v>0</v>
      </c>
      <c r="O1838" s="83">
        <f>IF(V1838&lt;&gt;"VTC VHm",_xlfn.XLOOKUP(Z1838,$AC$4015:$AC$4035,$AE$4015:$AE$4035,0)*M1838,_xlfn.XLOOKUP(Z1838,$AC$4015:$AC$4035,$AE$4015:$AE$4035,0)*L1838)</f>
        <v>16320000</v>
      </c>
      <c r="P1838" s="83">
        <f>SUM(N1838:O1838)</f>
        <v>16320000</v>
      </c>
      <c r="Q1838" s="157">
        <f>M1838*G1838</f>
        <v>180238080</v>
      </c>
      <c r="R1838" s="157">
        <f>G1838*P1838</f>
        <v>54071424</v>
      </c>
      <c r="S1838" s="83">
        <f>SUM(Q1838:R1838)</f>
        <v>234309504</v>
      </c>
      <c r="T1838" s="156" t="s">
        <v>50</v>
      </c>
      <c r="U1838" s="132"/>
      <c r="V1838" s="132"/>
      <c r="W1838" s="132"/>
      <c r="X1838" s="44" t="s">
        <v>33</v>
      </c>
      <c r="Y1838" s="44"/>
      <c r="Z1838" s="44" t="s">
        <v>10</v>
      </c>
      <c r="AA1838" s="44" t="s">
        <v>80</v>
      </c>
      <c r="AB1838" s="2">
        <v>37927481.875248075</v>
      </c>
      <c r="AC1838" s="2">
        <v>125661332.94907193</v>
      </c>
      <c r="AD1838" s="2">
        <f>+M1838</f>
        <v>54400000</v>
      </c>
      <c r="AE1838" s="2">
        <f>+AD1838*14%</f>
        <v>7616000.0000000009</v>
      </c>
      <c r="AF1838" s="155">
        <f>+AD1838*35%</f>
        <v>19040000</v>
      </c>
      <c r="AG1838" s="2">
        <f>+AD1838*F1838</f>
        <v>180238080</v>
      </c>
      <c r="AH1838" s="2">
        <f>+AE1838*F1838</f>
        <v>25233331.200000003</v>
      </c>
      <c r="AI1838" s="2">
        <f>+AF1838*F1838</f>
        <v>63083328</v>
      </c>
      <c r="AJ1838" s="2">
        <f>SUM(AG1838:AI1838)</f>
        <v>268554739.19999999</v>
      </c>
      <c r="AK1838" s="2">
        <f>+AD1838*G1838</f>
        <v>180238080</v>
      </c>
      <c r="AL1838" s="2">
        <f>+AE1838*G1838</f>
        <v>25233331.200000003</v>
      </c>
      <c r="AM1838" s="2">
        <f>+AF1838*G1838</f>
        <v>63083328</v>
      </c>
      <c r="AN1838" s="155">
        <f>SUM(AK1838:AM1838)</f>
        <v>268554739.19999999</v>
      </c>
      <c r="AQ1838" s="145" t="s">
        <v>525</v>
      </c>
      <c r="AU1838" s="8">
        <f>+K1838</f>
        <v>25704000</v>
      </c>
      <c r="AV1838" s="8">
        <f>+L1838</f>
        <v>28696000</v>
      </c>
      <c r="AW1838" s="2">
        <f>+M1838</f>
        <v>54400000</v>
      </c>
      <c r="AX1838" s="8">
        <f>F1838*AW1838</f>
        <v>180238080</v>
      </c>
      <c r="AY1838" s="8">
        <f>IF(AQ1838="CT",7%,5%)*AX1838</f>
        <v>12616665.600000001</v>
      </c>
      <c r="AZ1838" s="8">
        <f>AX1838*2%</f>
        <v>3604761.6</v>
      </c>
      <c r="BA1838" s="8">
        <f>IF(BB1838&gt;0,0,AX1838*5%)</f>
        <v>0</v>
      </c>
      <c r="BB1838" s="8">
        <f>(AX1838-BG1838)*35%</f>
        <v>63083327.999999993</v>
      </c>
      <c r="BC1838" s="8">
        <f>+AX1838+AY1838+AZ1838+BA1838+BB1838</f>
        <v>259542835.19999999</v>
      </c>
      <c r="BD1838" s="8">
        <f>AX1838-AT1838</f>
        <v>180238080</v>
      </c>
      <c r="BE1838" s="2"/>
      <c r="BH1838" s="2"/>
    </row>
    <row r="1839" spans="1:60" ht="17" hidden="1" outlineLevel="1" x14ac:dyDescent="0.2">
      <c r="B1839" s="82">
        <v>89</v>
      </c>
      <c r="C1839" s="144" t="s">
        <v>967</v>
      </c>
      <c r="D1839" s="144"/>
      <c r="E1839" s="82" t="s">
        <v>52</v>
      </c>
      <c r="F1839" s="143">
        <v>371.04</v>
      </c>
      <c r="G1839" s="142">
        <f>+[2]THKL!F1846</f>
        <v>371.04</v>
      </c>
      <c r="H1839" s="132"/>
      <c r="I1839" s="132"/>
      <c r="J1839" s="132"/>
      <c r="K1839" s="156" t="s">
        <v>89</v>
      </c>
      <c r="L1839" s="157" t="s">
        <v>89</v>
      </c>
      <c r="M1839" s="157">
        <f>SUM(K1839:L1839)</f>
        <v>0</v>
      </c>
      <c r="N1839" s="83">
        <f>IF(V1839&lt;&gt;"VTC VHm",_xlfn.XLOOKUP(Z1839,$AC$4015:$AC$4035,$AD$4015:$AD$4035,0)*M1839,_xlfn.XLOOKUP(Z1839,$AC$4015:$AC$4035,$AD$4015:$AD$4035,0)*L1839)</f>
        <v>0</v>
      </c>
      <c r="O1839" s="83">
        <f>IF(V1839&lt;&gt;"VTC VHm",_xlfn.XLOOKUP(Z1839,$AC$4015:$AC$4035,$AE$4015:$AE$4035,0)*M1839,_xlfn.XLOOKUP(Z1839,$AC$4015:$AC$4035,$AE$4015:$AE$4035,0)*L1839)</f>
        <v>0</v>
      </c>
      <c r="P1839" s="83">
        <f>SUM(N1839:O1839)</f>
        <v>0</v>
      </c>
      <c r="Q1839" s="157">
        <f>M1839*G1839</f>
        <v>0</v>
      </c>
      <c r="R1839" s="157">
        <f>G1839*P1839</f>
        <v>0</v>
      </c>
      <c r="S1839" s="83">
        <f>SUM(Q1839:R1839)</f>
        <v>0</v>
      </c>
      <c r="T1839" s="156"/>
      <c r="U1839" s="132"/>
      <c r="V1839" s="132"/>
      <c r="W1839" s="132"/>
      <c r="X1839" s="44" t="s">
        <v>33</v>
      </c>
      <c r="Y1839" s="44"/>
      <c r="Z1839" s="44" t="s">
        <v>10</v>
      </c>
      <c r="AA1839" s="44" t="s">
        <v>80</v>
      </c>
      <c r="AB1839" s="2">
        <v>202232.7437224827</v>
      </c>
      <c r="AC1839" s="2">
        <v>75036437.230789989</v>
      </c>
      <c r="AD1839" s="2">
        <f>+M1839</f>
        <v>0</v>
      </c>
      <c r="AE1839" s="2">
        <f>+AD1839*14%</f>
        <v>0</v>
      </c>
      <c r="AF1839" s="155">
        <f>+AD1839*35%</f>
        <v>0</v>
      </c>
      <c r="AG1839" s="2">
        <f>+AD1839*F1839</f>
        <v>0</v>
      </c>
      <c r="AH1839" s="2">
        <f>+AE1839*F1839</f>
        <v>0</v>
      </c>
      <c r="AI1839" s="2">
        <f>+AF1839*F1839</f>
        <v>0</v>
      </c>
      <c r="AJ1839" s="2">
        <f>SUM(AG1839:AI1839)</f>
        <v>0</v>
      </c>
      <c r="AK1839" s="2">
        <f>+AD1839*G1839</f>
        <v>0</v>
      </c>
      <c r="AL1839" s="2">
        <f>+AE1839*G1839</f>
        <v>0</v>
      </c>
      <c r="AM1839" s="2">
        <f>+AF1839*G1839</f>
        <v>0</v>
      </c>
      <c r="AN1839" s="155">
        <f>SUM(AK1839:AM1839)</f>
        <v>0</v>
      </c>
      <c r="AQ1839" s="145" t="s">
        <v>525</v>
      </c>
      <c r="AU1839" s="8" t="str">
        <f>+K1839</f>
        <v>Bao gồm</v>
      </c>
      <c r="AV1839" s="8" t="str">
        <f>+L1839</f>
        <v>Bao gồm</v>
      </c>
      <c r="AW1839" s="2">
        <f>+M1839</f>
        <v>0</v>
      </c>
      <c r="AX1839" s="8">
        <f>F1839*AW1839</f>
        <v>0</v>
      </c>
      <c r="AY1839" s="8">
        <f>IF(AQ1839="CT",7%,5%)*AX1839</f>
        <v>0</v>
      </c>
      <c r="AZ1839" s="8">
        <f>AX1839*2%</f>
        <v>0</v>
      </c>
      <c r="BA1839" s="8">
        <f>IF(BB1839&gt;0,0,AX1839*5%)</f>
        <v>0</v>
      </c>
      <c r="BB1839" s="8">
        <f>(AX1839-BG1839)*35%</f>
        <v>0</v>
      </c>
      <c r="BC1839" s="8">
        <f>+AX1839+AY1839+AZ1839+BA1839+BB1839</f>
        <v>0</v>
      </c>
      <c r="BD1839" s="8">
        <f>AX1839-AT1839</f>
        <v>0</v>
      </c>
      <c r="BE1839" s="2"/>
      <c r="BH1839" s="2"/>
    </row>
    <row r="1840" spans="1:60" ht="34" hidden="1" outlineLevel="1" x14ac:dyDescent="0.2">
      <c r="B1840" s="82">
        <v>90</v>
      </c>
      <c r="C1840" s="144" t="s">
        <v>695</v>
      </c>
      <c r="D1840" s="144"/>
      <c r="E1840" s="82" t="s">
        <v>52</v>
      </c>
      <c r="F1840" s="143">
        <v>266.31270000000001</v>
      </c>
      <c r="G1840" s="142">
        <f>+[2]THKL!F1847</f>
        <v>266.31270000000001</v>
      </c>
      <c r="H1840" s="132"/>
      <c r="I1840" s="132"/>
      <c r="J1840" s="132"/>
      <c r="K1840" s="156">
        <f>$K$193</f>
        <v>45124</v>
      </c>
      <c r="L1840" s="157">
        <f>$L$193</f>
        <v>54000</v>
      </c>
      <c r="M1840" s="157">
        <f>SUM(K1840:L1840)</f>
        <v>99124</v>
      </c>
      <c r="N1840" s="83">
        <f>IF(V1840&lt;&gt;"VTC VHm",_xlfn.XLOOKUP(Z1840,$AC$4015:$AC$4035,$AD$4015:$AD$4035,0)*M1840,_xlfn.XLOOKUP(Z1840,$AC$4015:$AC$4035,$AD$4015:$AD$4035,0)*L1840)</f>
        <v>0</v>
      </c>
      <c r="O1840" s="83">
        <f>IF(V1840&lt;&gt;"VTC VHm",_xlfn.XLOOKUP(Z1840,$AC$4015:$AC$4035,$AE$4015:$AE$4035,0)*M1840,_xlfn.XLOOKUP(Z1840,$AC$4015:$AC$4035,$AE$4015:$AE$4035,0)*L1840)</f>
        <v>29737.199999999997</v>
      </c>
      <c r="P1840" s="83">
        <f>SUM(N1840:O1840)</f>
        <v>29737.199999999997</v>
      </c>
      <c r="Q1840" s="157">
        <f>M1840*G1840</f>
        <v>26397980.0748</v>
      </c>
      <c r="R1840" s="157">
        <f>G1840*P1840</f>
        <v>7919394.0224399995</v>
      </c>
      <c r="S1840" s="83">
        <f>SUM(Q1840:R1840)</f>
        <v>34317374.097240001</v>
      </c>
      <c r="T1840" s="156" t="s">
        <v>50</v>
      </c>
      <c r="U1840" s="132"/>
      <c r="V1840" s="132"/>
      <c r="W1840" s="132"/>
      <c r="X1840" s="44" t="s">
        <v>33</v>
      </c>
      <c r="Y1840" s="44"/>
      <c r="Z1840" s="44" t="s">
        <v>10</v>
      </c>
      <c r="AA1840" s="44" t="s">
        <v>80</v>
      </c>
      <c r="AB1840" s="2">
        <v>120355.83270793501</v>
      </c>
      <c r="AC1840" s="2">
        <v>32052286.769198485</v>
      </c>
      <c r="AD1840" s="2">
        <f>+M1840</f>
        <v>99124</v>
      </c>
      <c r="AE1840" s="2">
        <f>+AD1840*14%</f>
        <v>13877.36</v>
      </c>
      <c r="AF1840" s="155">
        <f>+AD1840*35%</f>
        <v>34693.399999999994</v>
      </c>
      <c r="AG1840" s="2">
        <f>+AD1840*F1840</f>
        <v>26397980.0748</v>
      </c>
      <c r="AH1840" s="2">
        <f>+AE1840*F1840</f>
        <v>3695717.2104720003</v>
      </c>
      <c r="AI1840" s="2">
        <f>+AF1840*F1840</f>
        <v>9239293.0261799991</v>
      </c>
      <c r="AJ1840" s="2">
        <f>SUM(AG1840:AI1840)</f>
        <v>39332990.311452001</v>
      </c>
      <c r="AK1840" s="2">
        <f>+AD1840*G1840</f>
        <v>26397980.0748</v>
      </c>
      <c r="AL1840" s="2">
        <f>+AE1840*G1840</f>
        <v>3695717.2104720003</v>
      </c>
      <c r="AM1840" s="2">
        <f>+AF1840*G1840</f>
        <v>9239293.0261799991</v>
      </c>
      <c r="AN1840" s="155">
        <f>SUM(AK1840:AM1840)</f>
        <v>39332990.311452001</v>
      </c>
      <c r="AQ1840" s="145" t="s">
        <v>525</v>
      </c>
      <c r="AU1840" s="8">
        <f>+K1840</f>
        <v>45124</v>
      </c>
      <c r="AV1840" s="8">
        <f>+L1840</f>
        <v>54000</v>
      </c>
      <c r="AW1840" s="2">
        <f>+M1840</f>
        <v>99124</v>
      </c>
      <c r="AX1840" s="8">
        <f>F1840*AW1840</f>
        <v>26397980.0748</v>
      </c>
      <c r="AY1840" s="8">
        <f>IF(AQ1840="CT",7%,5%)*AX1840</f>
        <v>1847858.6052360001</v>
      </c>
      <c r="AZ1840" s="8">
        <f>AX1840*2%</f>
        <v>527959.60149599996</v>
      </c>
      <c r="BA1840" s="8">
        <f>IF(BB1840&gt;0,0,AX1840*5%)</f>
        <v>0</v>
      </c>
      <c r="BB1840" s="8">
        <f>(AX1840-BG1840)*35%</f>
        <v>9239293.0261799991</v>
      </c>
      <c r="BC1840" s="8">
        <f>+AX1840+AY1840+AZ1840+BA1840+BB1840</f>
        <v>38013091.307712004</v>
      </c>
      <c r="BD1840" s="8">
        <f>AX1840-AT1840</f>
        <v>26397980.0748</v>
      </c>
      <c r="BE1840" s="2"/>
      <c r="BH1840" s="2"/>
    </row>
    <row r="1841" spans="2:60" ht="34" hidden="1" outlineLevel="1" x14ac:dyDescent="0.2">
      <c r="B1841" s="181">
        <v>91</v>
      </c>
      <c r="C1841" s="182" t="s">
        <v>966</v>
      </c>
      <c r="D1841" s="182"/>
      <c r="E1841" s="181" t="s">
        <v>52</v>
      </c>
      <c r="F1841" s="180">
        <v>103.53</v>
      </c>
      <c r="G1841" s="179">
        <f>+[2]THKL!F1848</f>
        <v>103.53</v>
      </c>
      <c r="H1841" s="132"/>
      <c r="I1841" s="132"/>
      <c r="J1841" s="132"/>
      <c r="K1841" s="125">
        <f>'[3]BDG (XD)'!$Y$1301</f>
        <v>561833.33333333326</v>
      </c>
      <c r="L1841" s="84">
        <f>'[3]BDG (XD)'!$Z$1301</f>
        <v>249766.66666666674</v>
      </c>
      <c r="M1841" s="84">
        <f>SUM(K1841:L1841)</f>
        <v>811600</v>
      </c>
      <c r="N1841" s="83">
        <f>IF(V1841&lt;&gt;"VTC VHm",_xlfn.XLOOKUP(Z1841,$AC$4015:$AC$4035,$AD$4015:$AD$4035,0)*M1841,_xlfn.XLOOKUP(Z1841,$AC$4015:$AC$4035,$AD$4015:$AD$4035,0)*L1841)</f>
        <v>0</v>
      </c>
      <c r="O1841" s="83">
        <f>IF(V1841&lt;&gt;"VTC VHm",_xlfn.XLOOKUP(Z1841,$AC$4015:$AC$4035,$AE$4015:$AE$4035,0)*M1841,_xlfn.XLOOKUP(Z1841,$AC$4015:$AC$4035,$AE$4015:$AE$4035,0)*L1841)</f>
        <v>243480</v>
      </c>
      <c r="P1841" s="83">
        <f>SUM(N1841:O1841)</f>
        <v>243480</v>
      </c>
      <c r="Q1841" s="157">
        <f>M1841*G1841</f>
        <v>84024948</v>
      </c>
      <c r="R1841" s="157">
        <f>G1841*P1841</f>
        <v>25207484.399999999</v>
      </c>
      <c r="S1841" s="83">
        <f>SUM(Q1841:R1841)</f>
        <v>109232432.40000001</v>
      </c>
      <c r="T1841" s="156"/>
      <c r="U1841" s="132"/>
      <c r="V1841" s="132"/>
      <c r="W1841" s="132"/>
      <c r="X1841" s="44" t="s">
        <v>33</v>
      </c>
      <c r="Y1841" s="44"/>
      <c r="Z1841" s="44" t="s">
        <v>10</v>
      </c>
      <c r="AA1841" s="44" t="s">
        <v>80</v>
      </c>
      <c r="AB1841" s="2">
        <v>4447616.25</v>
      </c>
      <c r="AC1841" s="2">
        <v>460461710.36250001</v>
      </c>
      <c r="AD1841" s="2">
        <f>+M1841</f>
        <v>811600</v>
      </c>
      <c r="AE1841" s="2">
        <f>+AD1841*14%</f>
        <v>113624.00000000001</v>
      </c>
      <c r="AF1841" s="155">
        <f>+AD1841*35%</f>
        <v>284060</v>
      </c>
      <c r="AG1841" s="2">
        <f>+AD1841*F1841</f>
        <v>84024948</v>
      </c>
      <c r="AH1841" s="2">
        <f>+AE1841*F1841</f>
        <v>11763492.720000003</v>
      </c>
      <c r="AI1841" s="2">
        <f>+AF1841*F1841</f>
        <v>29408731.800000001</v>
      </c>
      <c r="AJ1841" s="2">
        <f>SUM(AG1841:AI1841)</f>
        <v>125197172.52</v>
      </c>
      <c r="AK1841" s="2">
        <f>+AD1841*G1841</f>
        <v>84024948</v>
      </c>
      <c r="AL1841" s="2">
        <f>+AE1841*G1841</f>
        <v>11763492.720000003</v>
      </c>
      <c r="AM1841" s="2">
        <f>+AF1841*G1841</f>
        <v>29408731.800000001</v>
      </c>
      <c r="AN1841" s="155">
        <f>SUM(AK1841:AM1841)</f>
        <v>125197172.52</v>
      </c>
      <c r="AQ1841" s="145" t="s">
        <v>525</v>
      </c>
      <c r="AU1841" s="8">
        <f>+K1841</f>
        <v>561833.33333333326</v>
      </c>
      <c r="AV1841" s="8">
        <f>+L1841</f>
        <v>249766.66666666674</v>
      </c>
      <c r="AW1841" s="2">
        <f>+M1841</f>
        <v>811600</v>
      </c>
      <c r="AX1841" s="8">
        <f>F1841*AW1841</f>
        <v>84024948</v>
      </c>
      <c r="AY1841" s="8">
        <f>IF(AQ1841="CT",7%,5%)*AX1841</f>
        <v>5881746.3600000003</v>
      </c>
      <c r="AZ1841" s="8">
        <f>AX1841*2%</f>
        <v>1680498.96</v>
      </c>
      <c r="BA1841" s="8">
        <f>IF(BB1841&gt;0,0,AX1841*5%)</f>
        <v>0</v>
      </c>
      <c r="BB1841" s="8">
        <f>(AX1841-BG1841)*35%</f>
        <v>29408731.799999997</v>
      </c>
      <c r="BC1841" s="8">
        <f>+AX1841+AY1841+AZ1841+BA1841+BB1841</f>
        <v>120995925.11999999</v>
      </c>
      <c r="BD1841" s="8">
        <f>AX1841-AT1841</f>
        <v>84024948</v>
      </c>
      <c r="BE1841" s="2"/>
      <c r="BH1841" s="2"/>
    </row>
    <row r="1842" spans="2:60" s="92" customFormat="1" ht="17" collapsed="1" x14ac:dyDescent="0.2">
      <c r="B1842" s="163"/>
      <c r="C1842" s="164" t="s">
        <v>965</v>
      </c>
      <c r="D1842" s="164"/>
      <c r="E1842" s="163"/>
      <c r="F1842" s="162"/>
      <c r="G1842" s="149">
        <f>+[2]THKL!F1849</f>
        <v>0</v>
      </c>
      <c r="H1842" s="158"/>
      <c r="I1842" s="158"/>
      <c r="J1842" s="158"/>
      <c r="K1842" s="159"/>
      <c r="L1842" s="161"/>
      <c r="M1842" s="161">
        <f>SUM(K1842:L1842)</f>
        <v>0</v>
      </c>
      <c r="N1842" s="83">
        <f>IF(V1842&lt;&gt;"VTC VHm",_xlfn.XLOOKUP(Z1842,$AC$4015:$AC$4035,$AD$4015:$AD$4035,0)*M1842,_xlfn.XLOOKUP(Z1842,$AC$4015:$AC$4035,$AD$4015:$AD$4035,0)*L1842)</f>
        <v>0</v>
      </c>
      <c r="O1842" s="83">
        <f>IF(V1842&lt;&gt;"VTC VHm",_xlfn.XLOOKUP(Z1842,$AC$4015:$AC$4035,$AE$4015:$AE$4035,0)*M1842,_xlfn.XLOOKUP(Z1842,$AC$4015:$AC$4035,$AE$4015:$AE$4035,0)*L1842)</f>
        <v>0</v>
      </c>
      <c r="P1842" s="160">
        <f>SUM(N1842:O1842)</f>
        <v>0</v>
      </c>
      <c r="Q1842" s="161">
        <f>M1842*G1842</f>
        <v>0</v>
      </c>
      <c r="R1842" s="161">
        <f>G1842*P1842</f>
        <v>0</v>
      </c>
      <c r="S1842" s="160">
        <f>SUM(Q1842:R1842)</f>
        <v>0</v>
      </c>
      <c r="T1842" s="159"/>
      <c r="U1842" s="158"/>
      <c r="V1842" s="158"/>
      <c r="W1842" s="158"/>
      <c r="X1842" s="94" t="s">
        <v>33</v>
      </c>
      <c r="Y1842" s="94"/>
      <c r="Z1842" s="94" t="s">
        <v>10</v>
      </c>
      <c r="AA1842" s="44" t="s">
        <v>80</v>
      </c>
      <c r="AB1842" s="2"/>
      <c r="AC1842" s="2">
        <v>0</v>
      </c>
      <c r="AD1842" s="93">
        <f>+M1842</f>
        <v>0</v>
      </c>
      <c r="AE1842" s="93">
        <f>+AD1842*14%</f>
        <v>0</v>
      </c>
      <c r="AF1842" s="93">
        <f>+AD1842*35%</f>
        <v>0</v>
      </c>
      <c r="AG1842" s="93">
        <f>+AD1842*F1842</f>
        <v>0</v>
      </c>
      <c r="AH1842" s="93">
        <f>+AE1842*F1842</f>
        <v>0</v>
      </c>
      <c r="AI1842" s="93">
        <f>+AF1842*F1842</f>
        <v>0</v>
      </c>
      <c r="AJ1842" s="93">
        <f>SUM(AG1842:AI1842)</f>
        <v>0</v>
      </c>
      <c r="AK1842" s="93">
        <f>+AD1842*G1842</f>
        <v>0</v>
      </c>
      <c r="AL1842" s="93">
        <f>+AE1842*G1842</f>
        <v>0</v>
      </c>
      <c r="AM1842" s="93">
        <f>+AF1842*G1842</f>
        <v>0</v>
      </c>
      <c r="AN1842" s="93">
        <f>SUM(AK1842:AM1842)</f>
        <v>0</v>
      </c>
      <c r="AQ1842" s="145" t="s">
        <v>525</v>
      </c>
      <c r="AU1842" s="8">
        <f>+K1842</f>
        <v>0</v>
      </c>
      <c r="AV1842" s="8">
        <f>+L1842</f>
        <v>0</v>
      </c>
      <c r="AW1842" s="2">
        <f>+M1842</f>
        <v>0</v>
      </c>
      <c r="AX1842" s="8">
        <f>F1842*AW1842</f>
        <v>0</v>
      </c>
      <c r="AY1842" s="8">
        <f>IF(AQ1842="CT",7%,5%)*AX1842</f>
        <v>0</v>
      </c>
      <c r="AZ1842" s="8">
        <f>AX1842*2%</f>
        <v>0</v>
      </c>
      <c r="BA1842" s="8">
        <f>IF(BB1842&gt;0,0,AX1842*5%)</f>
        <v>0</v>
      </c>
      <c r="BB1842" s="8">
        <f>(AX1842-BG1842)*35%</f>
        <v>0</v>
      </c>
      <c r="BC1842" s="8">
        <f>+AX1842+AY1842+AZ1842+BA1842+BB1842</f>
        <v>0</v>
      </c>
      <c r="BD1842" s="8">
        <f>AX1842-AT1842</f>
        <v>0</v>
      </c>
      <c r="BE1842" s="2"/>
      <c r="BH1842" s="2"/>
    </row>
    <row r="1843" spans="2:60" ht="17" hidden="1" outlineLevel="1" x14ac:dyDescent="0.2">
      <c r="B1843" s="82">
        <v>92</v>
      </c>
      <c r="C1843" s="144" t="s">
        <v>98</v>
      </c>
      <c r="D1843" s="144"/>
      <c r="E1843" s="82" t="s">
        <v>91</v>
      </c>
      <c r="F1843" s="143">
        <v>6.3173000000000004</v>
      </c>
      <c r="G1843" s="142">
        <f>+[2]THKL!F1850</f>
        <v>6.3173000000000004</v>
      </c>
      <c r="H1843" s="132"/>
      <c r="I1843" s="132"/>
      <c r="J1843" s="132"/>
      <c r="K1843" s="156">
        <f>$K$257</f>
        <v>25704000</v>
      </c>
      <c r="L1843" s="157">
        <f>$L$257</f>
        <v>28696000</v>
      </c>
      <c r="M1843" s="157">
        <f>SUM(K1843:L1843)</f>
        <v>54400000</v>
      </c>
      <c r="N1843" s="83">
        <f>IF(V1843&lt;&gt;"VTC VHm",_xlfn.XLOOKUP(Z1843,$AC$4015:$AC$4035,$AD$4015:$AD$4035,0)*M1843,_xlfn.XLOOKUP(Z1843,$AC$4015:$AC$4035,$AD$4015:$AD$4035,0)*L1843)</f>
        <v>0</v>
      </c>
      <c r="O1843" s="83">
        <f>IF(V1843&lt;&gt;"VTC VHm",_xlfn.XLOOKUP(Z1843,$AC$4015:$AC$4035,$AE$4015:$AE$4035,0)*M1843,_xlfn.XLOOKUP(Z1843,$AC$4015:$AC$4035,$AE$4015:$AE$4035,0)*L1843)</f>
        <v>16320000</v>
      </c>
      <c r="P1843" s="83">
        <f>SUM(N1843:O1843)</f>
        <v>16320000</v>
      </c>
      <c r="Q1843" s="157">
        <f>M1843*G1843</f>
        <v>343661120</v>
      </c>
      <c r="R1843" s="157">
        <f>G1843*P1843</f>
        <v>103098336</v>
      </c>
      <c r="S1843" s="83">
        <f>SUM(Q1843:R1843)</f>
        <v>446759456</v>
      </c>
      <c r="T1843" s="156" t="s">
        <v>50</v>
      </c>
      <c r="U1843" s="132"/>
      <c r="V1843" s="132"/>
      <c r="W1843" s="132"/>
      <c r="X1843" s="44" t="s">
        <v>33</v>
      </c>
      <c r="Y1843" s="44"/>
      <c r="Z1843" s="44" t="s">
        <v>10</v>
      </c>
      <c r="AA1843" s="44" t="s">
        <v>80</v>
      </c>
      <c r="AB1843" s="2">
        <v>35496088.937094219</v>
      </c>
      <c r="AC1843" s="2">
        <v>224239442.64230531</v>
      </c>
      <c r="AD1843" s="2">
        <f>+M1843</f>
        <v>54400000</v>
      </c>
      <c r="AE1843" s="2">
        <f>+AD1843*14%</f>
        <v>7616000.0000000009</v>
      </c>
      <c r="AF1843" s="155">
        <f>+AD1843*35%</f>
        <v>19040000</v>
      </c>
      <c r="AG1843" s="2">
        <f>+AD1843*F1843</f>
        <v>343661120</v>
      </c>
      <c r="AH1843" s="2">
        <f>+AE1843*F1843</f>
        <v>48112556.800000012</v>
      </c>
      <c r="AI1843" s="2">
        <f>+AF1843*F1843</f>
        <v>120281392</v>
      </c>
      <c r="AJ1843" s="2">
        <f>SUM(AG1843:AI1843)</f>
        <v>512055068.80000001</v>
      </c>
      <c r="AK1843" s="2">
        <f>+AD1843*G1843</f>
        <v>343661120</v>
      </c>
      <c r="AL1843" s="2">
        <f>+AE1843*G1843</f>
        <v>48112556.800000012</v>
      </c>
      <c r="AM1843" s="2">
        <f>+AF1843*G1843</f>
        <v>120281392</v>
      </c>
      <c r="AN1843" s="155">
        <f>SUM(AK1843:AM1843)</f>
        <v>512055068.80000001</v>
      </c>
      <c r="AQ1843" s="145" t="s">
        <v>525</v>
      </c>
      <c r="AU1843" s="8">
        <f>+K1843</f>
        <v>25704000</v>
      </c>
      <c r="AV1843" s="8">
        <f>+L1843</f>
        <v>28696000</v>
      </c>
      <c r="AW1843" s="2">
        <f>+M1843</f>
        <v>54400000</v>
      </c>
      <c r="AX1843" s="8">
        <f>F1843*AW1843</f>
        <v>343661120</v>
      </c>
      <c r="AY1843" s="8">
        <f>IF(AQ1843="CT",7%,5%)*AX1843</f>
        <v>24056278.400000002</v>
      </c>
      <c r="AZ1843" s="8">
        <f>AX1843*2%</f>
        <v>6873222.4000000004</v>
      </c>
      <c r="BA1843" s="8">
        <f>IF(BB1843&gt;0,0,AX1843*5%)</f>
        <v>0</v>
      </c>
      <c r="BB1843" s="8">
        <f>(AX1843-BG1843)*35%</f>
        <v>120281391.99999999</v>
      </c>
      <c r="BC1843" s="8">
        <f>+AX1843+AY1843+AZ1843+BA1843+BB1843</f>
        <v>494872012.79999995</v>
      </c>
      <c r="BD1843" s="8">
        <f>AX1843-AT1843</f>
        <v>343661120</v>
      </c>
      <c r="BE1843" s="2"/>
      <c r="BH1843" s="2"/>
    </row>
    <row r="1844" spans="2:60" ht="17" hidden="1" outlineLevel="1" x14ac:dyDescent="0.2">
      <c r="B1844" s="82">
        <v>93</v>
      </c>
      <c r="C1844" s="144" t="s">
        <v>694</v>
      </c>
      <c r="D1844" s="144"/>
      <c r="E1844" s="82" t="s">
        <v>52</v>
      </c>
      <c r="F1844" s="143">
        <v>61.5824</v>
      </c>
      <c r="G1844" s="142">
        <f>+[2]THKL!F1851</f>
        <v>61.5824</v>
      </c>
      <c r="H1844" s="132"/>
      <c r="I1844" s="132"/>
      <c r="J1844" s="132"/>
      <c r="K1844" s="156" t="str">
        <f>$K$258</f>
        <v>Bao gồm</v>
      </c>
      <c r="L1844" s="157" t="str">
        <f>$L$258</f>
        <v>Bao gồm</v>
      </c>
      <c r="M1844" s="157">
        <f>SUM(K1844:L1844)</f>
        <v>0</v>
      </c>
      <c r="N1844" s="83">
        <f>IF(V1844&lt;&gt;"VTC VHm",_xlfn.XLOOKUP(Z1844,$AC$4015:$AC$4035,$AD$4015:$AD$4035,0)*M1844,_xlfn.XLOOKUP(Z1844,$AC$4015:$AC$4035,$AD$4015:$AD$4035,0)*L1844)</f>
        <v>0</v>
      </c>
      <c r="O1844" s="83">
        <f>IF(V1844&lt;&gt;"VTC VHm",_xlfn.XLOOKUP(Z1844,$AC$4015:$AC$4035,$AE$4015:$AE$4035,0)*M1844,_xlfn.XLOOKUP(Z1844,$AC$4015:$AC$4035,$AE$4015:$AE$4035,0)*L1844)</f>
        <v>0</v>
      </c>
      <c r="P1844" s="83">
        <f>SUM(N1844:O1844)</f>
        <v>0</v>
      </c>
      <c r="Q1844" s="157">
        <f>M1844*G1844</f>
        <v>0</v>
      </c>
      <c r="R1844" s="157">
        <f>G1844*P1844</f>
        <v>0</v>
      </c>
      <c r="S1844" s="83">
        <f>SUM(Q1844:R1844)</f>
        <v>0</v>
      </c>
      <c r="T1844" s="156"/>
      <c r="U1844" s="132"/>
      <c r="V1844" s="132"/>
      <c r="W1844" s="132"/>
      <c r="X1844" s="44" t="s">
        <v>33</v>
      </c>
      <c r="Y1844" s="44"/>
      <c r="Z1844" s="44" t="s">
        <v>10</v>
      </c>
      <c r="AA1844" s="44" t="s">
        <v>80</v>
      </c>
      <c r="AB1844" s="2">
        <v>202232.7437224827</v>
      </c>
      <c r="AC1844" s="2">
        <v>12453977.717015419</v>
      </c>
      <c r="AD1844" s="2">
        <f>+M1844</f>
        <v>0</v>
      </c>
      <c r="AE1844" s="2">
        <f>+AD1844*14%</f>
        <v>0</v>
      </c>
      <c r="AF1844" s="155">
        <f>+AD1844*35%</f>
        <v>0</v>
      </c>
      <c r="AG1844" s="2">
        <f>+AD1844*F1844</f>
        <v>0</v>
      </c>
      <c r="AH1844" s="2">
        <f>+AE1844*F1844</f>
        <v>0</v>
      </c>
      <c r="AI1844" s="2">
        <f>+AF1844*F1844</f>
        <v>0</v>
      </c>
      <c r="AJ1844" s="2">
        <f>SUM(AG1844:AI1844)</f>
        <v>0</v>
      </c>
      <c r="AK1844" s="2">
        <f>+AD1844*G1844</f>
        <v>0</v>
      </c>
      <c r="AL1844" s="2">
        <f>+AE1844*G1844</f>
        <v>0</v>
      </c>
      <c r="AM1844" s="2">
        <f>+AF1844*G1844</f>
        <v>0</v>
      </c>
      <c r="AN1844" s="155">
        <f>SUM(AK1844:AM1844)</f>
        <v>0</v>
      </c>
      <c r="AQ1844" s="145" t="s">
        <v>525</v>
      </c>
      <c r="AU1844" s="8" t="str">
        <f>+K1844</f>
        <v>Bao gồm</v>
      </c>
      <c r="AV1844" s="8" t="str">
        <f>+L1844</f>
        <v>Bao gồm</v>
      </c>
      <c r="AW1844" s="2">
        <f>+M1844</f>
        <v>0</v>
      </c>
      <c r="AX1844" s="8">
        <f>F1844*AW1844</f>
        <v>0</v>
      </c>
      <c r="AY1844" s="8">
        <f>IF(AQ1844="CT",7%,5%)*AX1844</f>
        <v>0</v>
      </c>
      <c r="AZ1844" s="8">
        <f>AX1844*2%</f>
        <v>0</v>
      </c>
      <c r="BA1844" s="8">
        <f>IF(BB1844&gt;0,0,AX1844*5%)</f>
        <v>0</v>
      </c>
      <c r="BB1844" s="8">
        <f>(AX1844-BG1844)*35%</f>
        <v>0</v>
      </c>
      <c r="BC1844" s="8">
        <f>+AX1844+AY1844+AZ1844+BA1844+BB1844</f>
        <v>0</v>
      </c>
      <c r="BD1844" s="8">
        <f>AX1844-AT1844</f>
        <v>0</v>
      </c>
      <c r="BE1844" s="2"/>
      <c r="BH1844" s="2"/>
    </row>
    <row r="1845" spans="2:60" ht="34" hidden="1" outlineLevel="1" x14ac:dyDescent="0.2">
      <c r="B1845" s="82">
        <v>94</v>
      </c>
      <c r="C1845" s="144" t="s">
        <v>695</v>
      </c>
      <c r="D1845" s="144"/>
      <c r="E1845" s="82" t="s">
        <v>52</v>
      </c>
      <c r="F1845" s="143">
        <v>604.96299999999997</v>
      </c>
      <c r="G1845" s="142">
        <f>+[2]THKL!F1852</f>
        <v>604.96299999999997</v>
      </c>
      <c r="H1845" s="132"/>
      <c r="I1845" s="132"/>
      <c r="J1845" s="132"/>
      <c r="K1845" s="156">
        <f>$K$193</f>
        <v>45124</v>
      </c>
      <c r="L1845" s="157">
        <f>$L$193</f>
        <v>54000</v>
      </c>
      <c r="M1845" s="157">
        <f>SUM(K1845:L1845)</f>
        <v>99124</v>
      </c>
      <c r="N1845" s="83">
        <f>IF(V1845&lt;&gt;"VTC VHm",_xlfn.XLOOKUP(Z1845,$AC$4015:$AC$4035,$AD$4015:$AD$4035,0)*M1845,_xlfn.XLOOKUP(Z1845,$AC$4015:$AC$4035,$AD$4015:$AD$4035,0)*L1845)</f>
        <v>0</v>
      </c>
      <c r="O1845" s="83">
        <f>IF(V1845&lt;&gt;"VTC VHm",_xlfn.XLOOKUP(Z1845,$AC$4015:$AC$4035,$AE$4015:$AE$4035,0)*M1845,_xlfn.XLOOKUP(Z1845,$AC$4015:$AC$4035,$AE$4015:$AE$4035,0)*L1845)</f>
        <v>29737.199999999997</v>
      </c>
      <c r="P1845" s="83">
        <f>SUM(N1845:O1845)</f>
        <v>29737.199999999997</v>
      </c>
      <c r="Q1845" s="157">
        <f>M1845*G1845</f>
        <v>59966352.411999993</v>
      </c>
      <c r="R1845" s="157">
        <f>G1845*P1845</f>
        <v>17989905.723599996</v>
      </c>
      <c r="S1845" s="83">
        <f>SUM(Q1845:R1845)</f>
        <v>77956258.135599986</v>
      </c>
      <c r="T1845" s="156" t="s">
        <v>50</v>
      </c>
      <c r="U1845" s="132"/>
      <c r="V1845" s="132"/>
      <c r="W1845" s="132"/>
      <c r="X1845" s="44" t="s">
        <v>33</v>
      </c>
      <c r="Y1845" s="44"/>
      <c r="Z1845" s="44" t="s">
        <v>10</v>
      </c>
      <c r="AA1845" s="44" t="s">
        <v>80</v>
      </c>
      <c r="AB1845" s="2">
        <v>189442.18716992252</v>
      </c>
      <c r="AC1845" s="2">
        <v>114605513.87687783</v>
      </c>
      <c r="AD1845" s="2">
        <f>+M1845</f>
        <v>99124</v>
      </c>
      <c r="AE1845" s="2">
        <f>+AD1845*14%</f>
        <v>13877.36</v>
      </c>
      <c r="AF1845" s="155">
        <f>+AD1845*35%</f>
        <v>34693.399999999994</v>
      </c>
      <c r="AG1845" s="2">
        <f>+AD1845*F1845</f>
        <v>59966352.411999993</v>
      </c>
      <c r="AH1845" s="2">
        <f>+AE1845*F1845</f>
        <v>8395289.3376799989</v>
      </c>
      <c r="AI1845" s="2">
        <f>+AF1845*F1845</f>
        <v>20988223.344199996</v>
      </c>
      <c r="AJ1845" s="2">
        <f>SUM(AG1845:AI1845)</f>
        <v>89349865.093879998</v>
      </c>
      <c r="AK1845" s="2">
        <f>+AD1845*G1845</f>
        <v>59966352.411999993</v>
      </c>
      <c r="AL1845" s="2">
        <f>+AE1845*G1845</f>
        <v>8395289.3376799989</v>
      </c>
      <c r="AM1845" s="2">
        <f>+AF1845*G1845</f>
        <v>20988223.344199996</v>
      </c>
      <c r="AN1845" s="155">
        <f>SUM(AK1845:AM1845)</f>
        <v>89349865.093879998</v>
      </c>
      <c r="AQ1845" s="145" t="s">
        <v>525</v>
      </c>
      <c r="AU1845" s="8">
        <f>+K1845</f>
        <v>45124</v>
      </c>
      <c r="AV1845" s="8">
        <f>+L1845</f>
        <v>54000</v>
      </c>
      <c r="AW1845" s="2">
        <f>+M1845</f>
        <v>99124</v>
      </c>
      <c r="AX1845" s="8">
        <f>F1845*AW1845</f>
        <v>59966352.411999993</v>
      </c>
      <c r="AY1845" s="8">
        <f>IF(AQ1845="CT",7%,5%)*AX1845</f>
        <v>4197644.6688399995</v>
      </c>
      <c r="AZ1845" s="8">
        <f>AX1845*2%</f>
        <v>1199327.0482399999</v>
      </c>
      <c r="BA1845" s="8">
        <f>IF(BB1845&gt;0,0,AX1845*5%)</f>
        <v>0</v>
      </c>
      <c r="BB1845" s="8">
        <f>(AX1845-BG1845)*35%</f>
        <v>20988223.344199996</v>
      </c>
      <c r="BC1845" s="8">
        <f>+AX1845+AY1845+AZ1845+BA1845+BB1845</f>
        <v>86351547.473279983</v>
      </c>
      <c r="BD1845" s="8">
        <f>AX1845-AT1845</f>
        <v>59966352.411999993</v>
      </c>
      <c r="BE1845" s="2"/>
      <c r="BH1845" s="2"/>
    </row>
    <row r="1846" spans="2:60" s="92" customFormat="1" ht="17" collapsed="1" x14ac:dyDescent="0.2">
      <c r="B1846" s="163"/>
      <c r="C1846" s="164" t="s">
        <v>676</v>
      </c>
      <c r="D1846" s="164"/>
      <c r="E1846" s="163"/>
      <c r="F1846" s="162"/>
      <c r="G1846" s="149">
        <f>+[2]THKL!F1853</f>
        <v>0</v>
      </c>
      <c r="H1846" s="158"/>
      <c r="I1846" s="158"/>
      <c r="J1846" s="158"/>
      <c r="K1846" s="159"/>
      <c r="L1846" s="161"/>
      <c r="M1846" s="161">
        <f>SUM(K1846:L1846)</f>
        <v>0</v>
      </c>
      <c r="N1846" s="83">
        <f>IF(V1846&lt;&gt;"VTC VHm",_xlfn.XLOOKUP(Z1846,$AC$4015:$AC$4035,$AD$4015:$AD$4035,0)*M1846,_xlfn.XLOOKUP(Z1846,$AC$4015:$AC$4035,$AD$4015:$AD$4035,0)*L1846)</f>
        <v>0</v>
      </c>
      <c r="O1846" s="83">
        <f>IF(V1846&lt;&gt;"VTC VHm",_xlfn.XLOOKUP(Z1846,$AC$4015:$AC$4035,$AE$4015:$AE$4035,0)*M1846,_xlfn.XLOOKUP(Z1846,$AC$4015:$AC$4035,$AE$4015:$AE$4035,0)*L1846)</f>
        <v>0</v>
      </c>
      <c r="P1846" s="160">
        <f>SUM(N1846:O1846)</f>
        <v>0</v>
      </c>
      <c r="Q1846" s="161">
        <f>M1846*G1846</f>
        <v>0</v>
      </c>
      <c r="R1846" s="161">
        <f>G1846*P1846</f>
        <v>0</v>
      </c>
      <c r="S1846" s="160">
        <f>SUM(Q1846:R1846)</f>
        <v>0</v>
      </c>
      <c r="T1846" s="159"/>
      <c r="U1846" s="158"/>
      <c r="V1846" s="158"/>
      <c r="W1846" s="158"/>
      <c r="X1846" s="94" t="s">
        <v>33</v>
      </c>
      <c r="Y1846" s="94"/>
      <c r="Z1846" s="94"/>
      <c r="AA1846" s="44" t="s">
        <v>80</v>
      </c>
      <c r="AB1846" s="2"/>
      <c r="AC1846" s="2">
        <v>0</v>
      </c>
      <c r="AD1846" s="93">
        <f>+M1846</f>
        <v>0</v>
      </c>
      <c r="AE1846" s="93">
        <f>+AD1846*14%</f>
        <v>0</v>
      </c>
      <c r="AF1846" s="93">
        <f>+AD1846*35%</f>
        <v>0</v>
      </c>
      <c r="AG1846" s="93">
        <f>+AD1846*F1846</f>
        <v>0</v>
      </c>
      <c r="AH1846" s="93">
        <f>+AE1846*F1846</f>
        <v>0</v>
      </c>
      <c r="AI1846" s="93">
        <f>+AF1846*F1846</f>
        <v>0</v>
      </c>
      <c r="AJ1846" s="93">
        <f>SUM(AG1846:AI1846)</f>
        <v>0</v>
      </c>
      <c r="AK1846" s="93">
        <f>+AD1846*G1846</f>
        <v>0</v>
      </c>
      <c r="AL1846" s="93">
        <f>+AE1846*G1846</f>
        <v>0</v>
      </c>
      <c r="AM1846" s="93">
        <f>+AF1846*G1846</f>
        <v>0</v>
      </c>
      <c r="AN1846" s="93">
        <f>SUM(AK1846:AM1846)</f>
        <v>0</v>
      </c>
      <c r="AQ1846" s="145" t="s">
        <v>525</v>
      </c>
      <c r="AU1846" s="8">
        <f>+K1846</f>
        <v>0</v>
      </c>
      <c r="AV1846" s="8">
        <f>+L1846</f>
        <v>0</v>
      </c>
      <c r="AW1846" s="2">
        <f>+M1846</f>
        <v>0</v>
      </c>
      <c r="AX1846" s="8">
        <f>F1846*AW1846</f>
        <v>0</v>
      </c>
      <c r="AY1846" s="8">
        <f>IF(AQ1846="CT",7%,5%)*AX1846</f>
        <v>0</v>
      </c>
      <c r="AZ1846" s="8">
        <f>AX1846*2%</f>
        <v>0</v>
      </c>
      <c r="BA1846" s="8">
        <f>IF(BB1846&gt;0,0,AX1846*5%)</f>
        <v>0</v>
      </c>
      <c r="BB1846" s="8">
        <f>(AX1846-BG1846)*35%</f>
        <v>0</v>
      </c>
      <c r="BC1846" s="8">
        <f>+AX1846+AY1846+AZ1846+BA1846+BB1846</f>
        <v>0</v>
      </c>
      <c r="BD1846" s="8">
        <f>AX1846-AT1846</f>
        <v>0</v>
      </c>
      <c r="BE1846" s="2"/>
      <c r="BH1846" s="2"/>
    </row>
    <row r="1847" spans="2:60" ht="34" hidden="1" outlineLevel="1" x14ac:dyDescent="0.2">
      <c r="B1847" s="82">
        <v>95</v>
      </c>
      <c r="C1847" s="144" t="s">
        <v>675</v>
      </c>
      <c r="D1847" s="144"/>
      <c r="E1847" s="82" t="s">
        <v>52</v>
      </c>
      <c r="F1847" s="143">
        <v>48.173400000000001</v>
      </c>
      <c r="G1847" s="142">
        <f>+[2]THKL!F1854</f>
        <v>48.173400000000001</v>
      </c>
      <c r="H1847" s="132"/>
      <c r="I1847" s="132"/>
      <c r="J1847" s="132"/>
      <c r="K1847" s="156" t="str">
        <f>$K$261</f>
        <v>Bao gồm</v>
      </c>
      <c r="L1847" s="157">
        <f>$L$261</f>
        <v>2098000</v>
      </c>
      <c r="M1847" s="157">
        <f>SUM(K1847:L1847)</f>
        <v>2098000</v>
      </c>
      <c r="N1847" s="83">
        <f>IF(V1847&lt;&gt;"VTC VHm",_xlfn.XLOOKUP(Z1847,$AC$4015:$AC$4035,$AD$4015:$AD$4035,0)*M1847,_xlfn.XLOOKUP(Z1847,$AC$4015:$AC$4035,$AD$4015:$AD$4035,0)*L1847)</f>
        <v>104900</v>
      </c>
      <c r="O1847" s="83">
        <f>IF(V1847&lt;&gt;"VTC VHm",_xlfn.XLOOKUP(Z1847,$AC$4015:$AC$4035,$AE$4015:$AE$4035,0)*M1847,_xlfn.XLOOKUP(Z1847,$AC$4015:$AC$4035,$AE$4015:$AE$4035,0)*L1847)</f>
        <v>0</v>
      </c>
      <c r="P1847" s="83">
        <f>SUM(N1847:O1847)</f>
        <v>104900</v>
      </c>
      <c r="Q1847" s="157">
        <f>M1847*G1847</f>
        <v>101067793.2</v>
      </c>
      <c r="R1847" s="157">
        <f>G1847*P1847</f>
        <v>5053389.66</v>
      </c>
      <c r="S1847" s="83">
        <f>SUM(Q1847:R1847)</f>
        <v>106121182.86</v>
      </c>
      <c r="T1847" s="156" t="s">
        <v>100</v>
      </c>
      <c r="U1847" s="132"/>
      <c r="V1847" s="132"/>
      <c r="W1847" s="132"/>
      <c r="X1847" s="44" t="s">
        <v>33</v>
      </c>
      <c r="Y1847" s="44"/>
      <c r="Z1847" s="44" t="s">
        <v>11</v>
      </c>
      <c r="AA1847" s="44" t="s">
        <v>80</v>
      </c>
      <c r="AB1847" s="2">
        <v>2290307.0911023091</v>
      </c>
      <c r="AC1847" s="2">
        <v>110331879.62250797</v>
      </c>
      <c r="AD1847" s="2">
        <f>+M1847</f>
        <v>2098000</v>
      </c>
      <c r="AE1847" s="2">
        <f>+AD1847*14%</f>
        <v>293720</v>
      </c>
      <c r="AF1847" s="155">
        <f>+AD1847*35%</f>
        <v>734300</v>
      </c>
      <c r="AG1847" s="2">
        <f>+AD1847*F1847</f>
        <v>101067793.2</v>
      </c>
      <c r="AH1847" s="2">
        <f>+AE1847*F1847</f>
        <v>14149491.048</v>
      </c>
      <c r="AI1847" s="2">
        <f>+AF1847*F1847</f>
        <v>35373727.619999997</v>
      </c>
      <c r="AJ1847" s="2">
        <f>SUM(AG1847:AI1847)</f>
        <v>150591011.868</v>
      </c>
      <c r="AK1847" s="2">
        <f>+AD1847*G1847</f>
        <v>101067793.2</v>
      </c>
      <c r="AL1847" s="2">
        <f>+AE1847*G1847</f>
        <v>14149491.048</v>
      </c>
      <c r="AM1847" s="2">
        <f>+AF1847*G1847</f>
        <v>35373727.619999997</v>
      </c>
      <c r="AN1847" s="155">
        <f>SUM(AK1847:AM1847)</f>
        <v>150591011.868</v>
      </c>
      <c r="AQ1847" s="145" t="s">
        <v>525</v>
      </c>
      <c r="AU1847" s="8" t="str">
        <f>+K1847</f>
        <v>Bao gồm</v>
      </c>
      <c r="AV1847" s="8">
        <f>+L1847</f>
        <v>2098000</v>
      </c>
      <c r="AW1847" s="2">
        <f>+M1847</f>
        <v>2098000</v>
      </c>
      <c r="AX1847" s="8">
        <f>F1847*AW1847</f>
        <v>101067793.2</v>
      </c>
      <c r="AY1847" s="8">
        <f>IF(AQ1847="CT",7%,5%)*AX1847</f>
        <v>7074745.5240000011</v>
      </c>
      <c r="AZ1847" s="8">
        <f>AX1847*2%</f>
        <v>2021355.8640000001</v>
      </c>
      <c r="BA1847" s="8">
        <f>IF(BB1847&gt;0,0,AX1847*5%)</f>
        <v>0</v>
      </c>
      <c r="BB1847" s="8">
        <f>(AX1847-BG1847)*35%</f>
        <v>35373727.619999997</v>
      </c>
      <c r="BC1847" s="8">
        <f>+AX1847+AY1847+AZ1847+BA1847+BB1847</f>
        <v>145537622.208</v>
      </c>
      <c r="BD1847" s="8">
        <f>AX1847-AT1847</f>
        <v>101067793.2</v>
      </c>
      <c r="BE1847" s="2"/>
      <c r="BH1847" s="2"/>
    </row>
    <row r="1848" spans="2:60" ht="51" hidden="1" outlineLevel="1" x14ac:dyDescent="0.2">
      <c r="B1848" s="82">
        <v>96</v>
      </c>
      <c r="C1848" s="144" t="s">
        <v>105</v>
      </c>
      <c r="D1848" s="144"/>
      <c r="E1848" s="82" t="s">
        <v>104</v>
      </c>
      <c r="F1848" s="143">
        <v>2.1897000000000002</v>
      </c>
      <c r="G1848" s="142">
        <f>+[2]THKL!F1855</f>
        <v>2.1897000000000002</v>
      </c>
      <c r="H1848" s="132"/>
      <c r="I1848" s="132"/>
      <c r="J1848" s="132"/>
      <c r="K1848" s="156" t="str">
        <f>$K$112</f>
        <v>Bao gồm</v>
      </c>
      <c r="L1848" s="157">
        <f>$L$112</f>
        <v>5314506.2372727301</v>
      </c>
      <c r="M1848" s="157">
        <f>SUM(K1848:L1848)</f>
        <v>5314506.2372727301</v>
      </c>
      <c r="N1848" s="83">
        <f>IF(V1848&lt;&gt;"VTC VHm",_xlfn.XLOOKUP(Z1848,$AC$4015:$AC$4035,$AD$4015:$AD$4035,0)*M1848,_xlfn.XLOOKUP(Z1848,$AC$4015:$AC$4035,$AD$4015:$AD$4035,0)*L1848)</f>
        <v>1860077.1830454555</v>
      </c>
      <c r="O1848" s="83">
        <f>IF(V1848&lt;&gt;"VTC VHm",_xlfn.XLOOKUP(Z1848,$AC$4015:$AC$4035,$AE$4015:$AE$4035,0)*M1848,_xlfn.XLOOKUP(Z1848,$AC$4015:$AC$4035,$AE$4015:$AE$4035,0)*L1848)</f>
        <v>0</v>
      </c>
      <c r="P1848" s="83">
        <f>SUM(N1848:O1848)</f>
        <v>1860077.1830454555</v>
      </c>
      <c r="Q1848" s="157">
        <f>M1848*G1848</f>
        <v>11637174.307756098</v>
      </c>
      <c r="R1848" s="157">
        <f>G1848*P1848</f>
        <v>4073011.0077146343</v>
      </c>
      <c r="S1848" s="83">
        <f>SUM(Q1848:R1848)</f>
        <v>15710185.315470733</v>
      </c>
      <c r="T1848" s="125" t="s">
        <v>103</v>
      </c>
      <c r="U1848" s="132"/>
      <c r="V1848" s="132"/>
      <c r="W1848" s="132"/>
      <c r="X1848" s="44" t="s">
        <v>33</v>
      </c>
      <c r="Y1848" s="44"/>
      <c r="Z1848" s="44" t="s">
        <v>16</v>
      </c>
      <c r="AA1848" s="44" t="s">
        <v>80</v>
      </c>
      <c r="AB1848" s="2">
        <v>3920255.004903289</v>
      </c>
      <c r="AC1848" s="2">
        <v>8584182.3842367325</v>
      </c>
      <c r="AD1848" s="2">
        <f>+M1848</f>
        <v>5314506.2372727301</v>
      </c>
      <c r="AE1848" s="2">
        <f>+AD1848*14%</f>
        <v>744030.87321818224</v>
      </c>
      <c r="AF1848" s="155">
        <f>+AD1848*35%</f>
        <v>1860077.1830454555</v>
      </c>
      <c r="AG1848" s="2">
        <f>+AD1848*F1848</f>
        <v>11637174.307756098</v>
      </c>
      <c r="AH1848" s="2">
        <f>+AE1848*F1848</f>
        <v>1629204.4030858539</v>
      </c>
      <c r="AI1848" s="2">
        <f>+AF1848*F1848</f>
        <v>4073011.0077146343</v>
      </c>
      <c r="AJ1848" s="2">
        <f>SUM(AG1848:AI1848)</f>
        <v>17339389.718556587</v>
      </c>
      <c r="AK1848" s="2">
        <f>+AD1848*G1848</f>
        <v>11637174.307756098</v>
      </c>
      <c r="AL1848" s="2">
        <f>+AE1848*G1848</f>
        <v>1629204.4030858539</v>
      </c>
      <c r="AM1848" s="2">
        <f>+AF1848*G1848</f>
        <v>4073011.0077146343</v>
      </c>
      <c r="AN1848" s="155">
        <f>SUM(AK1848:AM1848)</f>
        <v>17339389.718556587</v>
      </c>
      <c r="AQ1848" s="145" t="s">
        <v>525</v>
      </c>
      <c r="AU1848" s="8" t="str">
        <f>+K1848</f>
        <v>Bao gồm</v>
      </c>
      <c r="AV1848" s="8">
        <f>+L1848</f>
        <v>5314506.2372727301</v>
      </c>
      <c r="AW1848" s="2">
        <f>+M1848</f>
        <v>5314506.2372727301</v>
      </c>
      <c r="AX1848" s="8">
        <f>F1848*AW1848</f>
        <v>11637174.307756098</v>
      </c>
      <c r="AY1848" s="8">
        <f>IF(AQ1848="CT",7%,5%)*AX1848</f>
        <v>814602.20154292695</v>
      </c>
      <c r="AZ1848" s="8">
        <f>AX1848*2%</f>
        <v>232743.48615512197</v>
      </c>
      <c r="BA1848" s="8">
        <f>IF(BB1848&gt;0,0,AX1848*5%)</f>
        <v>0</v>
      </c>
      <c r="BB1848" s="8">
        <f>(AX1848-BG1848)*35%</f>
        <v>4073011.0077146338</v>
      </c>
      <c r="BC1848" s="8">
        <f>+AX1848+AY1848+AZ1848+BA1848+BB1848</f>
        <v>16757531.00316878</v>
      </c>
      <c r="BD1848" s="8">
        <f>AX1848-AT1848</f>
        <v>11637174.307756098</v>
      </c>
      <c r="BE1848" s="2"/>
      <c r="BH1848" s="2"/>
    </row>
    <row r="1849" spans="2:60" s="92" customFormat="1" ht="17" collapsed="1" x14ac:dyDescent="0.2">
      <c r="B1849" s="163"/>
      <c r="C1849" s="164" t="s">
        <v>865</v>
      </c>
      <c r="D1849" s="164"/>
      <c r="E1849" s="163"/>
      <c r="F1849" s="162"/>
      <c r="G1849" s="149">
        <f>+[2]THKL!F1856</f>
        <v>0</v>
      </c>
      <c r="H1849" s="158"/>
      <c r="I1849" s="158"/>
      <c r="J1849" s="158"/>
      <c r="K1849" s="159"/>
      <c r="L1849" s="161"/>
      <c r="M1849" s="161">
        <f>SUM(K1849:L1849)</f>
        <v>0</v>
      </c>
      <c r="N1849" s="83">
        <f>IF(V1849&lt;&gt;"VTC VHm",_xlfn.XLOOKUP(Z1849,$AC$4015:$AC$4035,$AD$4015:$AD$4035,0)*M1849,_xlfn.XLOOKUP(Z1849,$AC$4015:$AC$4035,$AD$4015:$AD$4035,0)*L1849)</f>
        <v>0</v>
      </c>
      <c r="O1849" s="83">
        <f>IF(V1849&lt;&gt;"VTC VHm",_xlfn.XLOOKUP(Z1849,$AC$4015:$AC$4035,$AE$4015:$AE$4035,0)*M1849,_xlfn.XLOOKUP(Z1849,$AC$4015:$AC$4035,$AE$4015:$AE$4035,0)*L1849)</f>
        <v>0</v>
      </c>
      <c r="P1849" s="160">
        <f>SUM(N1849:O1849)</f>
        <v>0</v>
      </c>
      <c r="Q1849" s="161">
        <f>M1849*G1849</f>
        <v>0</v>
      </c>
      <c r="R1849" s="161">
        <f>G1849*P1849</f>
        <v>0</v>
      </c>
      <c r="S1849" s="160">
        <f>SUM(Q1849:R1849)</f>
        <v>0</v>
      </c>
      <c r="T1849" s="159"/>
      <c r="U1849" s="158"/>
      <c r="V1849" s="158"/>
      <c r="W1849" s="158"/>
      <c r="X1849" s="94" t="s">
        <v>33</v>
      </c>
      <c r="Y1849" s="94"/>
      <c r="Z1849" s="94"/>
      <c r="AA1849" s="44" t="s">
        <v>80</v>
      </c>
      <c r="AB1849" s="2"/>
      <c r="AC1849" s="2">
        <v>0</v>
      </c>
      <c r="AD1849" s="93">
        <f>+M1849</f>
        <v>0</v>
      </c>
      <c r="AE1849" s="93">
        <f>+AD1849*14%</f>
        <v>0</v>
      </c>
      <c r="AF1849" s="93">
        <f>+AD1849*35%</f>
        <v>0</v>
      </c>
      <c r="AG1849" s="93">
        <f>+AD1849*F1849</f>
        <v>0</v>
      </c>
      <c r="AH1849" s="93">
        <f>+AE1849*F1849</f>
        <v>0</v>
      </c>
      <c r="AI1849" s="93">
        <f>+AF1849*F1849</f>
        <v>0</v>
      </c>
      <c r="AJ1849" s="93">
        <f>SUM(AG1849:AI1849)</f>
        <v>0</v>
      </c>
      <c r="AK1849" s="93">
        <f>+AD1849*G1849</f>
        <v>0</v>
      </c>
      <c r="AL1849" s="93">
        <f>+AE1849*G1849</f>
        <v>0</v>
      </c>
      <c r="AM1849" s="93">
        <f>+AF1849*G1849</f>
        <v>0</v>
      </c>
      <c r="AN1849" s="93">
        <f>SUM(AK1849:AM1849)</f>
        <v>0</v>
      </c>
      <c r="AQ1849" s="145" t="s">
        <v>525</v>
      </c>
      <c r="AU1849" s="8">
        <f>+K1849</f>
        <v>0</v>
      </c>
      <c r="AV1849" s="8">
        <f>+L1849</f>
        <v>0</v>
      </c>
      <c r="AW1849" s="2">
        <f>+M1849</f>
        <v>0</v>
      </c>
      <c r="AX1849" s="8">
        <f>F1849*AW1849</f>
        <v>0</v>
      </c>
      <c r="AY1849" s="8">
        <f>IF(AQ1849="CT",7%,5%)*AX1849</f>
        <v>0</v>
      </c>
      <c r="AZ1849" s="8">
        <f>AX1849*2%</f>
        <v>0</v>
      </c>
      <c r="BA1849" s="8">
        <f>IF(BB1849&gt;0,0,AX1849*5%)</f>
        <v>0</v>
      </c>
      <c r="BB1849" s="8">
        <f>(AX1849-BG1849)*35%</f>
        <v>0</v>
      </c>
      <c r="BC1849" s="8">
        <f>+AX1849+AY1849+AZ1849+BA1849+BB1849</f>
        <v>0</v>
      </c>
      <c r="BD1849" s="8">
        <f>AX1849-AT1849</f>
        <v>0</v>
      </c>
      <c r="BE1849" s="2"/>
      <c r="BH1849" s="2"/>
    </row>
    <row r="1850" spans="2:60" ht="34" hidden="1" outlineLevel="1" x14ac:dyDescent="0.2">
      <c r="B1850" s="82">
        <v>97</v>
      </c>
      <c r="C1850" s="144" t="s">
        <v>864</v>
      </c>
      <c r="D1850" s="144"/>
      <c r="E1850" s="82" t="s">
        <v>52</v>
      </c>
      <c r="F1850" s="143">
        <v>40.446100000000001</v>
      </c>
      <c r="G1850" s="142">
        <f>+[2]THKL!F1857</f>
        <v>40.446100000000001</v>
      </c>
      <c r="H1850" s="132"/>
      <c r="I1850" s="132"/>
      <c r="J1850" s="132"/>
      <c r="K1850" s="156" t="str">
        <f>$K$842</f>
        <v>Bao gồm</v>
      </c>
      <c r="L1850" s="157">
        <f>$L$842</f>
        <v>1263000</v>
      </c>
      <c r="M1850" s="157">
        <f>SUM(K1850:L1850)</f>
        <v>1263000</v>
      </c>
      <c r="N1850" s="83">
        <f>IF(V1850&lt;&gt;"VTC VHm",_xlfn.XLOOKUP(Z1850,$AC$4015:$AC$4035,$AD$4015:$AD$4035,0)*M1850,_xlfn.XLOOKUP(Z1850,$AC$4015:$AC$4035,$AD$4015:$AD$4035,0)*L1850)</f>
        <v>63150</v>
      </c>
      <c r="O1850" s="83">
        <f>IF(V1850&lt;&gt;"VTC VHm",_xlfn.XLOOKUP(Z1850,$AC$4015:$AC$4035,$AE$4015:$AE$4035,0)*M1850,_xlfn.XLOOKUP(Z1850,$AC$4015:$AC$4035,$AE$4015:$AE$4035,0)*L1850)</f>
        <v>0</v>
      </c>
      <c r="P1850" s="83">
        <f>SUM(N1850:O1850)</f>
        <v>63150</v>
      </c>
      <c r="Q1850" s="157">
        <f>M1850*G1850</f>
        <v>51083424.300000004</v>
      </c>
      <c r="R1850" s="157">
        <f>G1850*P1850</f>
        <v>2554171.2149999999</v>
      </c>
      <c r="S1850" s="83">
        <f>SUM(Q1850:R1850)</f>
        <v>53637595.515000001</v>
      </c>
      <c r="T1850" s="156" t="s">
        <v>100</v>
      </c>
      <c r="U1850" s="132"/>
      <c r="V1850" s="132"/>
      <c r="W1850" s="132"/>
      <c r="X1850" s="44" t="s">
        <v>33</v>
      </c>
      <c r="Y1850" s="44"/>
      <c r="Z1850" s="44" t="s">
        <v>11</v>
      </c>
      <c r="AA1850" s="44" t="s">
        <v>80</v>
      </c>
      <c r="AB1850" s="2">
        <v>1106353.7104798113</v>
      </c>
      <c r="AC1850" s="2">
        <v>44747692.809437498</v>
      </c>
      <c r="AD1850" s="2">
        <f>+M1850</f>
        <v>1263000</v>
      </c>
      <c r="AE1850" s="2">
        <f>+AD1850*14%</f>
        <v>176820.00000000003</v>
      </c>
      <c r="AF1850" s="155">
        <f>+AD1850*35%</f>
        <v>442050</v>
      </c>
      <c r="AG1850" s="2">
        <f>+AD1850*F1850</f>
        <v>51083424.300000004</v>
      </c>
      <c r="AH1850" s="2">
        <f>+AE1850*F1850</f>
        <v>7151679.4020000016</v>
      </c>
      <c r="AI1850" s="2">
        <f>+AF1850*F1850</f>
        <v>17879198.504999999</v>
      </c>
      <c r="AJ1850" s="2">
        <f>SUM(AG1850:AI1850)</f>
        <v>76114302.207000002</v>
      </c>
      <c r="AK1850" s="2">
        <f>+AD1850*G1850</f>
        <v>51083424.300000004</v>
      </c>
      <c r="AL1850" s="2">
        <f>+AE1850*G1850</f>
        <v>7151679.4020000016</v>
      </c>
      <c r="AM1850" s="2">
        <f>+AF1850*G1850</f>
        <v>17879198.504999999</v>
      </c>
      <c r="AN1850" s="155">
        <f>SUM(AK1850:AM1850)</f>
        <v>76114302.207000002</v>
      </c>
      <c r="AQ1850" s="145" t="s">
        <v>525</v>
      </c>
      <c r="AU1850" s="8" t="str">
        <f>+K1850</f>
        <v>Bao gồm</v>
      </c>
      <c r="AV1850" s="8">
        <f>+L1850</f>
        <v>1263000</v>
      </c>
      <c r="AW1850" s="2">
        <f>+M1850</f>
        <v>1263000</v>
      </c>
      <c r="AX1850" s="8">
        <f>F1850*AW1850</f>
        <v>51083424.300000004</v>
      </c>
      <c r="AY1850" s="8">
        <f>IF(AQ1850="CT",7%,5%)*AX1850</f>
        <v>3575839.7010000008</v>
      </c>
      <c r="AZ1850" s="8">
        <f>AX1850*2%</f>
        <v>1021668.4860000001</v>
      </c>
      <c r="BA1850" s="8">
        <f>IF(BB1850&gt;0,0,AX1850*5%)</f>
        <v>0</v>
      </c>
      <c r="BB1850" s="8">
        <f>(AX1850-BG1850)*35%</f>
        <v>17879198.504999999</v>
      </c>
      <c r="BC1850" s="8">
        <f>+AX1850+AY1850+AZ1850+BA1850+BB1850</f>
        <v>73560130.991999999</v>
      </c>
      <c r="BD1850" s="8">
        <f>AX1850-AT1850</f>
        <v>51083424.300000004</v>
      </c>
      <c r="BE1850" s="2"/>
      <c r="BH1850" s="2"/>
    </row>
    <row r="1851" spans="2:60" ht="17" hidden="1" outlineLevel="1" x14ac:dyDescent="0.2">
      <c r="B1851" s="82">
        <v>98</v>
      </c>
      <c r="C1851" s="144" t="s">
        <v>863</v>
      </c>
      <c r="D1851" s="144"/>
      <c r="E1851" s="82" t="s">
        <v>450</v>
      </c>
      <c r="F1851" s="143">
        <v>17.0684</v>
      </c>
      <c r="G1851" s="142">
        <f>+[2]THKL!F1858</f>
        <v>17.0684</v>
      </c>
      <c r="H1851" s="132"/>
      <c r="I1851" s="132"/>
      <c r="J1851" s="132"/>
      <c r="K1851" s="156"/>
      <c r="L1851" s="157">
        <f>'[3]BDG (XD)'!$Z$1119*10</f>
        <v>313040</v>
      </c>
      <c r="M1851" s="157">
        <f>SUM(K1851:L1851)</f>
        <v>313040</v>
      </c>
      <c r="N1851" s="83">
        <f>IF(V1851&lt;&gt;"VTC VHm",_xlfn.XLOOKUP(Z1851,$AC$4015:$AC$4035,$AD$4015:$AD$4035,0)*M1851,_xlfn.XLOOKUP(Z1851,$AC$4015:$AC$4035,$AD$4015:$AD$4035,0)*L1851)</f>
        <v>15652</v>
      </c>
      <c r="O1851" s="83">
        <f>IF(V1851&lt;&gt;"VTC VHm",_xlfn.XLOOKUP(Z1851,$AC$4015:$AC$4035,$AE$4015:$AE$4035,0)*M1851,_xlfn.XLOOKUP(Z1851,$AC$4015:$AC$4035,$AE$4015:$AE$4035,0)*L1851)</f>
        <v>0</v>
      </c>
      <c r="P1851" s="83">
        <f>SUM(N1851:O1851)</f>
        <v>15652</v>
      </c>
      <c r="Q1851" s="157">
        <f>M1851*G1851</f>
        <v>5343091.9359999998</v>
      </c>
      <c r="R1851" s="157">
        <f>G1851*P1851</f>
        <v>267154.5968</v>
      </c>
      <c r="S1851" s="83">
        <f>SUM(Q1851:R1851)</f>
        <v>5610246.5328000002</v>
      </c>
      <c r="T1851" s="156" t="s">
        <v>50</v>
      </c>
      <c r="U1851" s="132"/>
      <c r="V1851" s="132"/>
      <c r="W1851" s="132"/>
      <c r="X1851" s="44" t="s">
        <v>33</v>
      </c>
      <c r="Y1851" s="44"/>
      <c r="Z1851" s="44" t="s">
        <v>11</v>
      </c>
      <c r="AA1851" s="44" t="s">
        <v>80</v>
      </c>
      <c r="AB1851" s="2">
        <v>295482.49397369998</v>
      </c>
      <c r="AC1851" s="2">
        <v>5043413.4001407009</v>
      </c>
      <c r="AD1851" s="2">
        <f>+M1851</f>
        <v>313040</v>
      </c>
      <c r="AE1851" s="2">
        <f>+AD1851*14%</f>
        <v>43825.600000000006</v>
      </c>
      <c r="AF1851" s="155">
        <f>+AD1851*35%</f>
        <v>109564</v>
      </c>
      <c r="AG1851" s="2">
        <f>+AD1851*F1851</f>
        <v>5343091.9359999998</v>
      </c>
      <c r="AH1851" s="2">
        <f>+AE1851*F1851</f>
        <v>748032.87104000011</v>
      </c>
      <c r="AI1851" s="2">
        <f>+AF1851*F1851</f>
        <v>1870082.1776000001</v>
      </c>
      <c r="AJ1851" s="2">
        <f>SUM(AG1851:AI1851)</f>
        <v>7961206.9846400004</v>
      </c>
      <c r="AK1851" s="2">
        <f>+AD1851*G1851</f>
        <v>5343091.9359999998</v>
      </c>
      <c r="AL1851" s="2">
        <f>+AE1851*G1851</f>
        <v>748032.87104000011</v>
      </c>
      <c r="AM1851" s="2">
        <f>+AF1851*G1851</f>
        <v>1870082.1776000001</v>
      </c>
      <c r="AN1851" s="155">
        <f>SUM(AK1851:AM1851)</f>
        <v>7961206.9846400004</v>
      </c>
      <c r="AQ1851" s="145" t="s">
        <v>525</v>
      </c>
      <c r="AU1851" s="8">
        <f>+K1851</f>
        <v>0</v>
      </c>
      <c r="AV1851" s="8">
        <f>+L1851</f>
        <v>313040</v>
      </c>
      <c r="AW1851" s="2">
        <f>+M1851</f>
        <v>313040</v>
      </c>
      <c r="AX1851" s="8">
        <f>F1851*AW1851</f>
        <v>5343091.9359999998</v>
      </c>
      <c r="AY1851" s="8">
        <f>IF(AQ1851="CT",7%,5%)*AX1851</f>
        <v>374016.43552</v>
      </c>
      <c r="AZ1851" s="8">
        <f>AX1851*2%</f>
        <v>106861.83872</v>
      </c>
      <c r="BA1851" s="8">
        <f>IF(BB1851&gt;0,0,AX1851*5%)</f>
        <v>0</v>
      </c>
      <c r="BB1851" s="8">
        <f>(AX1851-BG1851)*35%</f>
        <v>1870082.1775999998</v>
      </c>
      <c r="BC1851" s="8">
        <f>+AX1851+AY1851+AZ1851+BA1851+BB1851</f>
        <v>7694052.38784</v>
      </c>
      <c r="BD1851" s="8">
        <f>AX1851-AT1851</f>
        <v>5343091.9359999998</v>
      </c>
      <c r="BE1851" s="2"/>
      <c r="BH1851" s="2"/>
    </row>
    <row r="1852" spans="2:60" ht="17" hidden="1" outlineLevel="1" x14ac:dyDescent="0.2">
      <c r="B1852" s="82">
        <v>99</v>
      </c>
      <c r="C1852" s="144" t="s">
        <v>862</v>
      </c>
      <c r="D1852" s="144"/>
      <c r="E1852" s="82" t="s">
        <v>91</v>
      </c>
      <c r="F1852" s="143">
        <v>0.17380000000000001</v>
      </c>
      <c r="G1852" s="142">
        <f>+[2]THKL!F1859</f>
        <v>0.17380000000000001</v>
      </c>
      <c r="H1852" s="132"/>
      <c r="I1852" s="132"/>
      <c r="J1852" s="132"/>
      <c r="K1852" s="156">
        <f>$K$203</f>
        <v>118800000</v>
      </c>
      <c r="L1852" s="157">
        <f>$L$203</f>
        <v>25904000</v>
      </c>
      <c r="M1852" s="157">
        <f>SUM(K1852:L1852)</f>
        <v>144704000</v>
      </c>
      <c r="N1852" s="83">
        <f>IF(V1852&lt;&gt;"VTC VHm",_xlfn.XLOOKUP(Z1852,$AC$4015:$AC$4035,$AD$4015:$AD$4035,0)*M1852,_xlfn.XLOOKUP(Z1852,$AC$4015:$AC$4035,$AD$4015:$AD$4035,0)*L1852)</f>
        <v>9066400</v>
      </c>
      <c r="O1852" s="83">
        <f>IF(V1852&lt;&gt;"VTC VHm",_xlfn.XLOOKUP(Z1852,$AC$4015:$AC$4035,$AE$4015:$AE$4035,0)*M1852,_xlfn.XLOOKUP(Z1852,$AC$4015:$AC$4035,$AE$4015:$AE$4035,0)*L1852)</f>
        <v>0</v>
      </c>
      <c r="P1852" s="83">
        <f>SUM(N1852:O1852)</f>
        <v>9066400</v>
      </c>
      <c r="Q1852" s="157">
        <f>M1852*G1852</f>
        <v>25149555.200000003</v>
      </c>
      <c r="R1852" s="157">
        <f>G1852*P1852</f>
        <v>1575740.32</v>
      </c>
      <c r="S1852" s="83">
        <f>SUM(Q1852:R1852)</f>
        <v>26725295.520000003</v>
      </c>
      <c r="T1852" s="156" t="s">
        <v>50</v>
      </c>
      <c r="U1852" s="132"/>
      <c r="V1852" s="82" t="s">
        <v>34</v>
      </c>
      <c r="W1852" s="132"/>
      <c r="X1852" s="44" t="s">
        <v>33</v>
      </c>
      <c r="Y1852" s="44"/>
      <c r="Z1852" s="44" t="s">
        <v>16</v>
      </c>
      <c r="AA1852" s="44" t="s">
        <v>80</v>
      </c>
      <c r="AB1852" s="2">
        <v>119080719.38970159</v>
      </c>
      <c r="AC1852" s="2">
        <v>20696229.029930137</v>
      </c>
      <c r="AD1852" s="2">
        <f>+M1852</f>
        <v>144704000</v>
      </c>
      <c r="AE1852" s="2">
        <f>+AD1852*14%</f>
        <v>20258560.000000004</v>
      </c>
      <c r="AF1852" s="155">
        <f>+AD1852*35%</f>
        <v>50646400</v>
      </c>
      <c r="AG1852" s="2">
        <f>+AD1852*F1852</f>
        <v>25149555.200000003</v>
      </c>
      <c r="AH1852" s="2">
        <f>+AE1852*F1852</f>
        <v>3520937.7280000011</v>
      </c>
      <c r="AI1852" s="2">
        <f>+AF1852*F1852</f>
        <v>8802344.3200000003</v>
      </c>
      <c r="AJ1852" s="2">
        <f>SUM(AG1852:AI1852)</f>
        <v>37472837.248000003</v>
      </c>
      <c r="AK1852" s="2">
        <f>+AD1852*G1852</f>
        <v>25149555.200000003</v>
      </c>
      <c r="AL1852" s="2">
        <f>+AE1852*G1852</f>
        <v>3520937.7280000011</v>
      </c>
      <c r="AM1852" s="2">
        <f>+AF1852*G1852</f>
        <v>8802344.3200000003</v>
      </c>
      <c r="AN1852" s="155">
        <f>SUM(AK1852:AM1852)</f>
        <v>37472837.248000003</v>
      </c>
      <c r="AQ1852" s="145" t="s">
        <v>525</v>
      </c>
      <c r="AU1852" s="8">
        <f>+K1852</f>
        <v>118800000</v>
      </c>
      <c r="AV1852" s="8">
        <f>+L1852</f>
        <v>25904000</v>
      </c>
      <c r="AW1852" s="2">
        <f>+M1852</f>
        <v>144704000</v>
      </c>
      <c r="AX1852" s="8">
        <f>F1852*AW1852</f>
        <v>25149555.200000003</v>
      </c>
      <c r="AY1852" s="8">
        <f>IF(AQ1852="CT",7%,5%)*AX1852</f>
        <v>1760468.8640000003</v>
      </c>
      <c r="AZ1852" s="8">
        <f>AX1852*2%</f>
        <v>502991.10400000005</v>
      </c>
      <c r="BA1852" s="8">
        <f>IF(BB1852&gt;0,0,AX1852*5%)</f>
        <v>0</v>
      </c>
      <c r="BB1852" s="8">
        <f>(AX1852-BG1852)*35%</f>
        <v>8802344.3200000003</v>
      </c>
      <c r="BC1852" s="8">
        <f>+AX1852+AY1852+AZ1852+BA1852+BB1852</f>
        <v>36215359.488000005</v>
      </c>
      <c r="BD1852" s="8">
        <f>AX1852-AT1852</f>
        <v>25149555.200000003</v>
      </c>
      <c r="BE1852" s="2"/>
      <c r="BH1852" s="2"/>
    </row>
    <row r="1853" spans="2:60" ht="17" hidden="1" outlineLevel="1" x14ac:dyDescent="0.2">
      <c r="B1853" s="82">
        <v>100</v>
      </c>
      <c r="C1853" s="144" t="s">
        <v>861</v>
      </c>
      <c r="D1853" s="144"/>
      <c r="E1853" s="82" t="s">
        <v>52</v>
      </c>
      <c r="F1853" s="143">
        <v>25.4556</v>
      </c>
      <c r="G1853" s="142">
        <f>+[2]THKL!F1860</f>
        <v>25.4556</v>
      </c>
      <c r="H1853" s="132"/>
      <c r="I1853" s="132"/>
      <c r="J1853" s="132"/>
      <c r="K1853" s="156" t="str">
        <f>$K$204</f>
        <v>Bao gồm</v>
      </c>
      <c r="L1853" s="157" t="str">
        <f>$L$204</f>
        <v>Bao gồm</v>
      </c>
      <c r="M1853" s="157">
        <f>SUM(K1853:L1853)</f>
        <v>0</v>
      </c>
      <c r="N1853" s="83">
        <f>IF(V1853&lt;&gt;"VTC VHm",_xlfn.XLOOKUP(Z1853,$AC$4015:$AC$4035,$AD$4015:$AD$4035,0)*M1853,_xlfn.XLOOKUP(Z1853,$AC$4015:$AC$4035,$AD$4015:$AD$4035,0)*L1853)</f>
        <v>0</v>
      </c>
      <c r="O1853" s="83">
        <f>IF(V1853&lt;&gt;"VTC VHm",_xlfn.XLOOKUP(Z1853,$AC$4015:$AC$4035,$AE$4015:$AE$4035,0)*M1853,_xlfn.XLOOKUP(Z1853,$AC$4015:$AC$4035,$AE$4015:$AE$4035,0)*L1853)</f>
        <v>0</v>
      </c>
      <c r="P1853" s="83">
        <f>SUM(N1853:O1853)</f>
        <v>0</v>
      </c>
      <c r="Q1853" s="157">
        <f>M1853*G1853</f>
        <v>0</v>
      </c>
      <c r="R1853" s="157">
        <f>G1853*P1853</f>
        <v>0</v>
      </c>
      <c r="S1853" s="83">
        <f>SUM(Q1853:R1853)</f>
        <v>0</v>
      </c>
      <c r="T1853" s="156" t="s">
        <v>50</v>
      </c>
      <c r="U1853" s="132"/>
      <c r="V1853" s="132"/>
      <c r="W1853" s="132"/>
      <c r="X1853" s="44" t="s">
        <v>33</v>
      </c>
      <c r="Y1853" s="44"/>
      <c r="Z1853" s="44" t="s">
        <v>16</v>
      </c>
      <c r="AA1853" s="44" t="s">
        <v>80</v>
      </c>
      <c r="AB1853" s="2">
        <v>229452.15517248271</v>
      </c>
      <c r="AC1853" s="2">
        <v>5840842.2812086511</v>
      </c>
      <c r="AD1853" s="2">
        <f>+M1853</f>
        <v>0</v>
      </c>
      <c r="AE1853" s="2">
        <f>+AD1853*14%</f>
        <v>0</v>
      </c>
      <c r="AF1853" s="155">
        <f>+AD1853*35%</f>
        <v>0</v>
      </c>
      <c r="AG1853" s="2">
        <f>+AD1853*F1853</f>
        <v>0</v>
      </c>
      <c r="AH1853" s="2">
        <f>+AE1853*F1853</f>
        <v>0</v>
      </c>
      <c r="AI1853" s="2">
        <f>+AF1853*F1853</f>
        <v>0</v>
      </c>
      <c r="AJ1853" s="2">
        <f>SUM(AG1853:AI1853)</f>
        <v>0</v>
      </c>
      <c r="AK1853" s="2">
        <f>+AD1853*G1853</f>
        <v>0</v>
      </c>
      <c r="AL1853" s="2">
        <f>+AE1853*G1853</f>
        <v>0</v>
      </c>
      <c r="AM1853" s="2">
        <f>+AF1853*G1853</f>
        <v>0</v>
      </c>
      <c r="AN1853" s="155">
        <f>SUM(AK1853:AM1853)</f>
        <v>0</v>
      </c>
      <c r="AQ1853" s="145" t="s">
        <v>525</v>
      </c>
      <c r="AU1853" s="8" t="str">
        <f>+K1853</f>
        <v>Bao gồm</v>
      </c>
      <c r="AV1853" s="8" t="str">
        <f>+L1853</f>
        <v>Bao gồm</v>
      </c>
      <c r="AW1853" s="2">
        <f>+M1853</f>
        <v>0</v>
      </c>
      <c r="AX1853" s="8">
        <f>F1853*AW1853</f>
        <v>0</v>
      </c>
      <c r="AY1853" s="8">
        <f>IF(AQ1853="CT",7%,5%)*AX1853</f>
        <v>0</v>
      </c>
      <c r="AZ1853" s="8">
        <f>AX1853*2%</f>
        <v>0</v>
      </c>
      <c r="BA1853" s="8">
        <f>IF(BB1853&gt;0,0,AX1853*5%)</f>
        <v>0</v>
      </c>
      <c r="BB1853" s="8">
        <f>(AX1853-BG1853)*35%</f>
        <v>0</v>
      </c>
      <c r="BC1853" s="8">
        <f>+AX1853+AY1853+AZ1853+BA1853+BB1853</f>
        <v>0</v>
      </c>
      <c r="BD1853" s="8">
        <f>AX1853-AT1853</f>
        <v>0</v>
      </c>
      <c r="BE1853" s="2"/>
      <c r="BH1853" s="2"/>
    </row>
    <row r="1854" spans="2:60" s="92" customFormat="1" ht="17" collapsed="1" x14ac:dyDescent="0.2">
      <c r="B1854" s="163"/>
      <c r="C1854" s="164" t="s">
        <v>860</v>
      </c>
      <c r="D1854" s="164"/>
      <c r="E1854" s="163"/>
      <c r="F1854" s="162"/>
      <c r="G1854" s="149">
        <f>+[2]THKL!F1861</f>
        <v>0</v>
      </c>
      <c r="H1854" s="158"/>
      <c r="I1854" s="158"/>
      <c r="J1854" s="158"/>
      <c r="K1854" s="159"/>
      <c r="L1854" s="161"/>
      <c r="M1854" s="161">
        <f>SUM(K1854:L1854)</f>
        <v>0</v>
      </c>
      <c r="N1854" s="83">
        <f>IF(V1854&lt;&gt;"VTC VHm",_xlfn.XLOOKUP(Z1854,$AC$4015:$AC$4035,$AD$4015:$AD$4035,0)*M1854,_xlfn.XLOOKUP(Z1854,$AC$4015:$AC$4035,$AD$4015:$AD$4035,0)*L1854)</f>
        <v>0</v>
      </c>
      <c r="O1854" s="83">
        <f>IF(V1854&lt;&gt;"VTC VHm",_xlfn.XLOOKUP(Z1854,$AC$4015:$AC$4035,$AE$4015:$AE$4035,0)*M1854,_xlfn.XLOOKUP(Z1854,$AC$4015:$AC$4035,$AE$4015:$AE$4035,0)*L1854)</f>
        <v>0</v>
      </c>
      <c r="P1854" s="160">
        <f>SUM(N1854:O1854)</f>
        <v>0</v>
      </c>
      <c r="Q1854" s="161">
        <f>M1854*G1854</f>
        <v>0</v>
      </c>
      <c r="R1854" s="161">
        <f>G1854*P1854</f>
        <v>0</v>
      </c>
      <c r="S1854" s="160">
        <f>SUM(Q1854:R1854)</f>
        <v>0</v>
      </c>
      <c r="T1854" s="159"/>
      <c r="U1854" s="158"/>
      <c r="V1854" s="158"/>
      <c r="W1854" s="158"/>
      <c r="X1854" s="94" t="s">
        <v>33</v>
      </c>
      <c r="Y1854" s="94"/>
      <c r="Z1854" s="94" t="s">
        <v>16</v>
      </c>
      <c r="AA1854" s="44" t="s">
        <v>80</v>
      </c>
      <c r="AB1854" s="2"/>
      <c r="AC1854" s="2">
        <v>0</v>
      </c>
      <c r="AD1854" s="93">
        <f>+M1854</f>
        <v>0</v>
      </c>
      <c r="AE1854" s="93">
        <f>+AD1854*14%</f>
        <v>0</v>
      </c>
      <c r="AF1854" s="93">
        <f>+AD1854*35%</f>
        <v>0</v>
      </c>
      <c r="AG1854" s="93">
        <f>+AD1854*F1854</f>
        <v>0</v>
      </c>
      <c r="AH1854" s="93">
        <f>+AE1854*F1854</f>
        <v>0</v>
      </c>
      <c r="AI1854" s="93">
        <f>+AF1854*F1854</f>
        <v>0</v>
      </c>
      <c r="AJ1854" s="93">
        <f>SUM(AG1854:AI1854)</f>
        <v>0</v>
      </c>
      <c r="AK1854" s="93">
        <f>+AD1854*G1854</f>
        <v>0</v>
      </c>
      <c r="AL1854" s="93">
        <f>+AE1854*G1854</f>
        <v>0</v>
      </c>
      <c r="AM1854" s="93">
        <f>+AF1854*G1854</f>
        <v>0</v>
      </c>
      <c r="AN1854" s="93">
        <f>SUM(AK1854:AM1854)</f>
        <v>0</v>
      </c>
      <c r="AQ1854" s="145" t="s">
        <v>525</v>
      </c>
      <c r="AU1854" s="8">
        <f>+K1854</f>
        <v>0</v>
      </c>
      <c r="AV1854" s="8">
        <f>+L1854</f>
        <v>0</v>
      </c>
      <c r="AW1854" s="2">
        <f>+M1854</f>
        <v>0</v>
      </c>
      <c r="AX1854" s="8">
        <f>F1854*AW1854</f>
        <v>0</v>
      </c>
      <c r="AY1854" s="8">
        <f>IF(AQ1854="CT",7%,5%)*AX1854</f>
        <v>0</v>
      </c>
      <c r="AZ1854" s="8">
        <f>AX1854*2%</f>
        <v>0</v>
      </c>
      <c r="BA1854" s="8">
        <f>IF(BB1854&gt;0,0,AX1854*5%)</f>
        <v>0</v>
      </c>
      <c r="BB1854" s="8">
        <f>(AX1854-BG1854)*35%</f>
        <v>0</v>
      </c>
      <c r="BC1854" s="8">
        <f>+AX1854+AY1854+AZ1854+BA1854+BB1854</f>
        <v>0</v>
      </c>
      <c r="BD1854" s="8">
        <f>AX1854-AT1854</f>
        <v>0</v>
      </c>
      <c r="BE1854" s="2"/>
      <c r="BH1854" s="2"/>
    </row>
    <row r="1855" spans="2:60" ht="34" hidden="1" outlineLevel="1" x14ac:dyDescent="0.2">
      <c r="B1855" s="82">
        <v>101</v>
      </c>
      <c r="C1855" s="144" t="s">
        <v>859</v>
      </c>
      <c r="D1855" s="144"/>
      <c r="E1855" s="82" t="s">
        <v>104</v>
      </c>
      <c r="F1855" s="143">
        <v>1.9576</v>
      </c>
      <c r="G1855" s="142">
        <f>+[2]THKL!F1862</f>
        <v>1.9576</v>
      </c>
      <c r="H1855" s="132"/>
      <c r="I1855" s="132"/>
      <c r="J1855" s="132"/>
      <c r="K1855" s="156" t="str">
        <f>$K$271</f>
        <v>Bao gồm</v>
      </c>
      <c r="L1855" s="157">
        <f>$L$271</f>
        <v>1965722.2222222222</v>
      </c>
      <c r="M1855" s="157">
        <f>SUM(K1855:L1855)</f>
        <v>1965722.2222222222</v>
      </c>
      <c r="N1855" s="83">
        <f>IF(V1855&lt;&gt;"VTC VHm",_xlfn.XLOOKUP(Z1855,$AC$4015:$AC$4035,$AD$4015:$AD$4035,0)*M1855,_xlfn.XLOOKUP(Z1855,$AC$4015:$AC$4035,$AD$4015:$AD$4035,0)*L1855)</f>
        <v>688002.77777777775</v>
      </c>
      <c r="O1855" s="83">
        <f>IF(V1855&lt;&gt;"VTC VHm",_xlfn.XLOOKUP(Z1855,$AC$4015:$AC$4035,$AE$4015:$AE$4035,0)*M1855,_xlfn.XLOOKUP(Z1855,$AC$4015:$AC$4035,$AE$4015:$AE$4035,0)*L1855)</f>
        <v>0</v>
      </c>
      <c r="P1855" s="83">
        <f>SUM(N1855:O1855)</f>
        <v>688002.77777777775</v>
      </c>
      <c r="Q1855" s="157">
        <f>M1855*G1855</f>
        <v>3848097.8222222221</v>
      </c>
      <c r="R1855" s="157">
        <f>G1855*P1855</f>
        <v>1346834.2377777777</v>
      </c>
      <c r="S1855" s="83">
        <f>SUM(Q1855:R1855)</f>
        <v>5194932.0599999996</v>
      </c>
      <c r="T1855" s="125" t="s">
        <v>103</v>
      </c>
      <c r="U1855" s="132"/>
      <c r="V1855" s="132"/>
      <c r="W1855" s="132"/>
      <c r="X1855" s="44" t="s">
        <v>33</v>
      </c>
      <c r="Y1855" s="44"/>
      <c r="Z1855" s="44" t="s">
        <v>16</v>
      </c>
      <c r="AA1855" s="44" t="s">
        <v>80</v>
      </c>
      <c r="AB1855" s="2">
        <v>2083289.5106077923</v>
      </c>
      <c r="AC1855" s="2">
        <v>4078247.545965814</v>
      </c>
      <c r="AD1855" s="2">
        <f>+M1855</f>
        <v>1965722.2222222222</v>
      </c>
      <c r="AE1855" s="2">
        <f>+AD1855*14%</f>
        <v>275201.11111111112</v>
      </c>
      <c r="AF1855" s="155">
        <f>+AD1855*35%</f>
        <v>688002.77777777775</v>
      </c>
      <c r="AG1855" s="2">
        <f>+AD1855*F1855</f>
        <v>3848097.8222222221</v>
      </c>
      <c r="AH1855" s="2">
        <f>+AE1855*F1855</f>
        <v>538733.69511111116</v>
      </c>
      <c r="AI1855" s="2">
        <f>+AF1855*F1855</f>
        <v>1346834.2377777777</v>
      </c>
      <c r="AJ1855" s="2">
        <f>SUM(AG1855:AI1855)</f>
        <v>5733665.7551111113</v>
      </c>
      <c r="AK1855" s="2">
        <f>+AD1855*G1855</f>
        <v>3848097.8222222221</v>
      </c>
      <c r="AL1855" s="2">
        <f>+AE1855*G1855</f>
        <v>538733.69511111116</v>
      </c>
      <c r="AM1855" s="2">
        <f>+AF1855*G1855</f>
        <v>1346834.2377777777</v>
      </c>
      <c r="AN1855" s="155">
        <f>SUM(AK1855:AM1855)</f>
        <v>5733665.7551111113</v>
      </c>
      <c r="AQ1855" s="145" t="s">
        <v>525</v>
      </c>
      <c r="AU1855" s="8">
        <f>+BH1855</f>
        <v>250000</v>
      </c>
      <c r="AV1855" s="8">
        <f>+L1855</f>
        <v>1965722.2222222222</v>
      </c>
      <c r="AW1855" s="2">
        <f>+AU1855+AV1855</f>
        <v>2215722.222222222</v>
      </c>
      <c r="AX1855" s="8">
        <f>F1855*AW1855</f>
        <v>4337497.8222222216</v>
      </c>
      <c r="AY1855" s="8">
        <f>IF(AQ1855="CT",7%,5%)*AX1855</f>
        <v>303624.84755555552</v>
      </c>
      <c r="AZ1855" s="8">
        <f>AX1855*2%</f>
        <v>86749.95644444444</v>
      </c>
      <c r="BA1855" s="8">
        <f>IF(BB1855&gt;0,0,AX1855*5%)</f>
        <v>0</v>
      </c>
      <c r="BB1855" s="8">
        <f>(AX1855-BG1855)*35%</f>
        <v>1518124.2377777775</v>
      </c>
      <c r="BC1855" s="8">
        <f>+AX1855+AY1855+AZ1855+BA1855+BB1855</f>
        <v>6245996.8639999982</v>
      </c>
      <c r="BD1855" s="8">
        <f>AX1855-AT1855</f>
        <v>4337497.8222222216</v>
      </c>
      <c r="BE1855" s="2"/>
      <c r="BH1855" s="2">
        <v>250000</v>
      </c>
    </row>
    <row r="1856" spans="2:60" ht="51" hidden="1" outlineLevel="1" x14ac:dyDescent="0.2">
      <c r="B1856" s="82">
        <v>102</v>
      </c>
      <c r="C1856" s="144" t="s">
        <v>764</v>
      </c>
      <c r="D1856" s="144"/>
      <c r="E1856" s="82" t="s">
        <v>91</v>
      </c>
      <c r="F1856" s="143">
        <v>9.4299999999999995E-2</v>
      </c>
      <c r="G1856" s="142">
        <f>+[2]THKL!F1863</f>
        <v>9.4299999999999995E-2</v>
      </c>
      <c r="H1856" s="132"/>
      <c r="I1856" s="132"/>
      <c r="J1856" s="132"/>
      <c r="K1856" s="156">
        <f>$K$4010*1000</f>
        <v>15050000</v>
      </c>
      <c r="L1856" s="157">
        <f>'[3]BDG (XD)'!$AA$966*1000</f>
        <v>7690671</v>
      </c>
      <c r="M1856" s="157">
        <f>SUM(K1856:L1856)</f>
        <v>22740671</v>
      </c>
      <c r="N1856" s="83">
        <f>IF(V1856&lt;&gt;"VTC VHm",_xlfn.XLOOKUP(Z1856,$AC$4015:$AC$4035,$AD$4015:$AD$4035,0)*M1856,_xlfn.XLOOKUP(Z1856,$AC$4015:$AC$4035,$AD$4015:$AD$4035,0)*L1856)</f>
        <v>2691734.8499999996</v>
      </c>
      <c r="O1856" s="83">
        <f>IF(V1856&lt;&gt;"VTC VHm",_xlfn.XLOOKUP(Z1856,$AC$4015:$AC$4035,$AE$4015:$AE$4035,0)*M1856,_xlfn.XLOOKUP(Z1856,$AC$4015:$AC$4035,$AE$4015:$AE$4035,0)*L1856)</f>
        <v>0</v>
      </c>
      <c r="P1856" s="83">
        <f>SUM(N1856:O1856)</f>
        <v>2691734.8499999996</v>
      </c>
      <c r="Q1856" s="157">
        <f>M1856*G1856</f>
        <v>2144445.2752999999</v>
      </c>
      <c r="R1856" s="157">
        <f>G1856*P1856</f>
        <v>253830.59635499996</v>
      </c>
      <c r="S1856" s="83">
        <f>SUM(Q1856:R1856)</f>
        <v>2398275.8716549999</v>
      </c>
      <c r="T1856" s="156"/>
      <c r="U1856" s="132"/>
      <c r="V1856" s="82" t="s">
        <v>34</v>
      </c>
      <c r="W1856" s="132"/>
      <c r="X1856" s="44" t="s">
        <v>33</v>
      </c>
      <c r="Y1856" s="44"/>
      <c r="Z1856" s="44" t="s">
        <v>16</v>
      </c>
      <c r="AA1856" s="44" t="s">
        <v>80</v>
      </c>
      <c r="AB1856" s="2">
        <v>24121329.560974319</v>
      </c>
      <c r="AC1856" s="2">
        <v>2274641.3775998782</v>
      </c>
      <c r="AD1856" s="2">
        <f>+M1856</f>
        <v>22740671</v>
      </c>
      <c r="AE1856" s="2">
        <f>+AD1856*14%</f>
        <v>3183693.9400000004</v>
      </c>
      <c r="AF1856" s="155">
        <f>+AD1856*35%</f>
        <v>7959234.8499999996</v>
      </c>
      <c r="AG1856" s="2">
        <f>+AD1856*F1856</f>
        <v>2144445.2752999999</v>
      </c>
      <c r="AH1856" s="2">
        <f>+AE1856*F1856</f>
        <v>300222.33854200004</v>
      </c>
      <c r="AI1856" s="2">
        <f>+AF1856*F1856</f>
        <v>750555.84635499993</v>
      </c>
      <c r="AJ1856" s="2">
        <f>SUM(AG1856:AI1856)</f>
        <v>3195223.4601969998</v>
      </c>
      <c r="AK1856" s="2">
        <f>+AD1856*G1856</f>
        <v>2144445.2752999999</v>
      </c>
      <c r="AL1856" s="2">
        <f>+AE1856*G1856</f>
        <v>300222.33854200004</v>
      </c>
      <c r="AM1856" s="2">
        <f>+AF1856*G1856</f>
        <v>750555.84635499993</v>
      </c>
      <c r="AN1856" s="155">
        <f>SUM(AK1856:AM1856)</f>
        <v>3195223.4601969998</v>
      </c>
      <c r="AQ1856" s="145" t="s">
        <v>525</v>
      </c>
      <c r="AU1856" s="8">
        <f>+K1856</f>
        <v>15050000</v>
      </c>
      <c r="AV1856" s="8">
        <f>+L1856</f>
        <v>7690671</v>
      </c>
      <c r="AW1856" s="2">
        <f>+M1856</f>
        <v>22740671</v>
      </c>
      <c r="AX1856" s="8">
        <f>F1856*AW1856</f>
        <v>2144445.2752999999</v>
      </c>
      <c r="AY1856" s="8">
        <f>IF(AQ1856="CT",7%,5%)*AX1856</f>
        <v>150111.16927099999</v>
      </c>
      <c r="AZ1856" s="8">
        <f>AX1856*2%</f>
        <v>42888.905505999996</v>
      </c>
      <c r="BA1856" s="8">
        <f>IF(BB1856&gt;0,0,AX1856*5%)</f>
        <v>0</v>
      </c>
      <c r="BB1856" s="8">
        <f>(AX1856-BG1856)*35%</f>
        <v>253830.59635499993</v>
      </c>
      <c r="BC1856" s="8">
        <f>+AX1856+AY1856+AZ1856+BA1856+BB1856</f>
        <v>2591275.946432</v>
      </c>
      <c r="BD1856" s="8">
        <f>AX1856-AT1856</f>
        <v>2144445.2752999999</v>
      </c>
      <c r="BE1856" s="2"/>
      <c r="BG1856" s="7">
        <f>+K1856*F1856</f>
        <v>1419215</v>
      </c>
      <c r="BH1856" s="2"/>
    </row>
    <row r="1857" spans="1:60" ht="34" hidden="1" outlineLevel="1" x14ac:dyDescent="0.2">
      <c r="B1857" s="82">
        <v>103</v>
      </c>
      <c r="C1857" s="144" t="s">
        <v>157</v>
      </c>
      <c r="D1857" s="144"/>
      <c r="E1857" s="82" t="s">
        <v>91</v>
      </c>
      <c r="F1857" s="143">
        <v>0.26079999999999998</v>
      </c>
      <c r="G1857" s="142">
        <f>+[2]THKL!F1864</f>
        <v>0.26079999999999998</v>
      </c>
      <c r="H1857" s="132"/>
      <c r="I1857" s="132"/>
      <c r="J1857" s="132"/>
      <c r="K1857" s="156">
        <f>$K$16</f>
        <v>29073975</v>
      </c>
      <c r="L1857" s="157">
        <f>$L$16</f>
        <v>12460275</v>
      </c>
      <c r="M1857" s="157">
        <f>SUM(K1857:L1857)</f>
        <v>41534250</v>
      </c>
      <c r="N1857" s="83">
        <f>IF(V1857&lt;&gt;"VTC VHm",_xlfn.XLOOKUP(Z1857,$AC$4015:$AC$4035,$AD$4015:$AD$4035,0)*M1857,_xlfn.XLOOKUP(Z1857,$AC$4015:$AC$4035,$AD$4015:$AD$4035,0)*L1857)</f>
        <v>4361096.25</v>
      </c>
      <c r="O1857" s="83">
        <f>IF(V1857&lt;&gt;"VTC VHm",_xlfn.XLOOKUP(Z1857,$AC$4015:$AC$4035,$AE$4015:$AE$4035,0)*M1857,_xlfn.XLOOKUP(Z1857,$AC$4015:$AC$4035,$AE$4015:$AE$4035,0)*L1857)</f>
        <v>0</v>
      </c>
      <c r="P1857" s="83">
        <f>SUM(N1857:O1857)</f>
        <v>4361096.25</v>
      </c>
      <c r="Q1857" s="157">
        <f>M1857*G1857</f>
        <v>10832132.399999999</v>
      </c>
      <c r="R1857" s="157">
        <f>G1857*P1857</f>
        <v>1137373.902</v>
      </c>
      <c r="S1857" s="83">
        <f>SUM(Q1857:R1857)</f>
        <v>11969506.301999999</v>
      </c>
      <c r="T1857" s="156" t="s">
        <v>50</v>
      </c>
      <c r="U1857" s="132"/>
      <c r="V1857" s="82" t="s">
        <v>34</v>
      </c>
      <c r="W1857" s="132"/>
      <c r="X1857" s="44" t="s">
        <v>33</v>
      </c>
      <c r="Y1857" s="44"/>
      <c r="Z1857" s="44" t="s">
        <v>16</v>
      </c>
      <c r="AA1857" s="44" t="s">
        <v>80</v>
      </c>
      <c r="AB1857" s="2">
        <v>34935138.757555217</v>
      </c>
      <c r="AC1857" s="2">
        <v>9111084.1879703999</v>
      </c>
      <c r="AD1857" s="2">
        <f>+M1857</f>
        <v>41534250</v>
      </c>
      <c r="AE1857" s="2">
        <f>+AD1857*14%</f>
        <v>5814795.0000000009</v>
      </c>
      <c r="AF1857" s="155">
        <f>+AD1857*35%</f>
        <v>14536987.5</v>
      </c>
      <c r="AG1857" s="2">
        <f>+AD1857*F1857</f>
        <v>10832132.399999999</v>
      </c>
      <c r="AH1857" s="2">
        <f>+AE1857*F1857</f>
        <v>1516498.5360000001</v>
      </c>
      <c r="AI1857" s="2">
        <f>+AF1857*F1857</f>
        <v>3791246.34</v>
      </c>
      <c r="AJ1857" s="2">
        <f>SUM(AG1857:AI1857)</f>
        <v>16139877.275999999</v>
      </c>
      <c r="AK1857" s="2">
        <f>+AD1857*G1857</f>
        <v>10832132.399999999</v>
      </c>
      <c r="AL1857" s="2">
        <f>+AE1857*G1857</f>
        <v>1516498.5360000001</v>
      </c>
      <c r="AM1857" s="2">
        <f>+AF1857*G1857</f>
        <v>3791246.34</v>
      </c>
      <c r="AN1857" s="155">
        <f>SUM(AK1857:AM1857)</f>
        <v>16139877.275999999</v>
      </c>
      <c r="AQ1857" s="145" t="s">
        <v>525</v>
      </c>
      <c r="AU1857" s="8">
        <f>+K1857</f>
        <v>29073975</v>
      </c>
      <c r="AV1857" s="8">
        <f>+L1857</f>
        <v>12460275</v>
      </c>
      <c r="AW1857" s="2">
        <f>+M1857</f>
        <v>41534250</v>
      </c>
      <c r="AX1857" s="8">
        <f>F1857*AW1857</f>
        <v>10832132.399999999</v>
      </c>
      <c r="AY1857" s="8">
        <f>IF(AQ1857="CT",7%,5%)*AX1857</f>
        <v>758249.26799999992</v>
      </c>
      <c r="AZ1857" s="8">
        <f>AX1857*2%</f>
        <v>216642.64799999999</v>
      </c>
      <c r="BA1857" s="8">
        <f>IF(BB1857&gt;0,0,AX1857*5%)</f>
        <v>0</v>
      </c>
      <c r="BB1857" s="8">
        <f>(AX1857-BG1857)*35%</f>
        <v>3791246.3399999994</v>
      </c>
      <c r="BC1857" s="8">
        <f>+AX1857+AY1857+AZ1857+BA1857+BB1857</f>
        <v>15598270.655999998</v>
      </c>
      <c r="BD1857" s="8">
        <f>AX1857-AT1857</f>
        <v>10832132.399999999</v>
      </c>
      <c r="BE1857" s="2"/>
      <c r="BH1857" s="2"/>
    </row>
    <row r="1858" spans="1:60" ht="34" hidden="1" outlineLevel="1" x14ac:dyDescent="0.2">
      <c r="B1858" s="82">
        <v>104</v>
      </c>
      <c r="C1858" s="144" t="s">
        <v>156</v>
      </c>
      <c r="D1858" s="144"/>
      <c r="E1858" s="82" t="s">
        <v>91</v>
      </c>
      <c r="F1858" s="143">
        <v>0.26079999999999998</v>
      </c>
      <c r="G1858" s="142">
        <f>+[2]THKL!F1865</f>
        <v>0.26079999999999998</v>
      </c>
      <c r="H1858" s="132"/>
      <c r="I1858" s="132"/>
      <c r="J1858" s="132"/>
      <c r="K1858" s="48" t="s">
        <v>89</v>
      </c>
      <c r="L1858" s="47" t="s">
        <v>89</v>
      </c>
      <c r="M1858" s="47">
        <f>SUM(K1858:L1858)</f>
        <v>0</v>
      </c>
      <c r="N1858" s="83">
        <f>IF(V1858&lt;&gt;"VTC VHm",_xlfn.XLOOKUP(Z1858,$AC$4015:$AC$4035,$AD$4015:$AD$4035,0)*M1858,_xlfn.XLOOKUP(Z1858,$AC$4015:$AC$4035,$AD$4015:$AD$4035,0)*L1858)</f>
        <v>0</v>
      </c>
      <c r="O1858" s="83">
        <f>IF(V1858&lt;&gt;"VTC VHm",_xlfn.XLOOKUP(Z1858,$AC$4015:$AC$4035,$AE$4015:$AE$4035,0)*M1858,_xlfn.XLOOKUP(Z1858,$AC$4015:$AC$4035,$AE$4015:$AE$4035,0)*L1858)</f>
        <v>0</v>
      </c>
      <c r="P1858" s="83">
        <f>SUM(N1858:O1858)</f>
        <v>0</v>
      </c>
      <c r="Q1858" s="47">
        <f>M1858*G1858</f>
        <v>0</v>
      </c>
      <c r="R1858" s="47">
        <f>G1858*P1858</f>
        <v>0</v>
      </c>
      <c r="S1858" s="83">
        <f>SUM(Q1858:R1858)</f>
        <v>0</v>
      </c>
      <c r="T1858" s="48" t="s">
        <v>50</v>
      </c>
      <c r="U1858" s="132"/>
      <c r="V1858" s="82"/>
      <c r="W1858" s="132"/>
      <c r="X1858" s="44" t="s">
        <v>33</v>
      </c>
      <c r="Y1858" s="44"/>
      <c r="Z1858" s="44" t="s">
        <v>16</v>
      </c>
      <c r="AA1858" s="44" t="s">
        <v>80</v>
      </c>
      <c r="AB1858" s="2">
        <v>7872000.4009100944</v>
      </c>
      <c r="AC1858" s="2">
        <v>2053017.7045573525</v>
      </c>
      <c r="AD1858" s="2">
        <f>+M1858</f>
        <v>0</v>
      </c>
      <c r="AE1858" s="2">
        <f>+AD1858*14%</f>
        <v>0</v>
      </c>
      <c r="AF1858" s="2">
        <f>+AD1858*35%</f>
        <v>0</v>
      </c>
      <c r="AG1858" s="2">
        <f>+AD1858*F1858</f>
        <v>0</v>
      </c>
      <c r="AH1858" s="2">
        <f>+AE1858*F1858</f>
        <v>0</v>
      </c>
      <c r="AI1858" s="2">
        <f>+AF1858*F1858</f>
        <v>0</v>
      </c>
      <c r="AJ1858" s="2">
        <f>SUM(AG1858:AI1858)</f>
        <v>0</v>
      </c>
      <c r="AK1858" s="2">
        <f>+AD1858*G1858</f>
        <v>0</v>
      </c>
      <c r="AL1858" s="2">
        <f>+AE1858*G1858</f>
        <v>0</v>
      </c>
      <c r="AM1858" s="2">
        <f>+AF1858*G1858</f>
        <v>0</v>
      </c>
      <c r="AN1858" s="2">
        <f>SUM(AK1858:AM1858)</f>
        <v>0</v>
      </c>
      <c r="AQ1858" s="145" t="s">
        <v>525</v>
      </c>
      <c r="AU1858" s="8" t="str">
        <f>+K1858</f>
        <v>Bao gồm</v>
      </c>
      <c r="AV1858" s="8" t="str">
        <f>+L1858</f>
        <v>Bao gồm</v>
      </c>
      <c r="AW1858" s="2">
        <f>+M1858</f>
        <v>0</v>
      </c>
      <c r="AX1858" s="8">
        <f>F1858*AW1858</f>
        <v>0</v>
      </c>
      <c r="AY1858" s="8">
        <f>IF(AQ1858="CT",7%,5%)*AX1858</f>
        <v>0</v>
      </c>
      <c r="AZ1858" s="8">
        <f>AX1858*2%</f>
        <v>0</v>
      </c>
      <c r="BA1858" s="8">
        <f>IF(BB1858&gt;0,0,AX1858*5%)</f>
        <v>0</v>
      </c>
      <c r="BB1858" s="8">
        <f>(AX1858-BG1858)*35%</f>
        <v>0</v>
      </c>
      <c r="BC1858" s="8">
        <f>+AX1858+AY1858+AZ1858+BA1858+BB1858</f>
        <v>0</v>
      </c>
      <c r="BD1858" s="8">
        <f>AX1858-AT1858</f>
        <v>0</v>
      </c>
      <c r="BE1858" s="2"/>
      <c r="BH1858" s="2"/>
    </row>
    <row r="1859" spans="1:60" ht="17" hidden="1" outlineLevel="1" x14ac:dyDescent="0.2">
      <c r="B1859" s="82">
        <v>105</v>
      </c>
      <c r="C1859" s="144" t="s">
        <v>858</v>
      </c>
      <c r="D1859" s="144"/>
      <c r="E1859" s="82" t="s">
        <v>120</v>
      </c>
      <c r="F1859" s="143">
        <v>0.2447</v>
      </c>
      <c r="G1859" s="142">
        <f>+[2]THKL!F1866</f>
        <v>0.2447</v>
      </c>
      <c r="H1859" s="132"/>
      <c r="I1859" s="132"/>
      <c r="J1859" s="132"/>
      <c r="K1859" s="156" t="str">
        <f>$K$885</f>
        <v>Bao gồm</v>
      </c>
      <c r="L1859" s="157">
        <f>$L$885</f>
        <v>36278130.841121487</v>
      </c>
      <c r="M1859" s="157">
        <f>SUM(K1859:L1859)</f>
        <v>36278130.841121487</v>
      </c>
      <c r="N1859" s="83">
        <f>IF(V1859&lt;&gt;"VTC VHm",_xlfn.XLOOKUP(Z1859,$AC$4015:$AC$4035,$AD$4015:$AD$4035,0)*M1859,_xlfn.XLOOKUP(Z1859,$AC$4015:$AC$4035,$AD$4015:$AD$4035,0)*L1859)</f>
        <v>12697345.794392521</v>
      </c>
      <c r="O1859" s="83">
        <f>IF(V1859&lt;&gt;"VTC VHm",_xlfn.XLOOKUP(Z1859,$AC$4015:$AC$4035,$AE$4015:$AE$4035,0)*M1859,_xlfn.XLOOKUP(Z1859,$AC$4015:$AC$4035,$AE$4015:$AE$4035,0)*L1859)</f>
        <v>0</v>
      </c>
      <c r="P1859" s="83">
        <f>SUM(N1859:O1859)</f>
        <v>12697345.794392521</v>
      </c>
      <c r="Q1859" s="157">
        <f>M1859*G1859</f>
        <v>8877258.6168224271</v>
      </c>
      <c r="R1859" s="157">
        <f>G1859*P1859</f>
        <v>3107040.51588785</v>
      </c>
      <c r="S1859" s="83">
        <f>SUM(Q1859:R1859)</f>
        <v>11984299.132710278</v>
      </c>
      <c r="T1859" s="156"/>
      <c r="U1859" s="132"/>
      <c r="V1859" s="132"/>
      <c r="W1859" s="132"/>
      <c r="X1859" s="44" t="s">
        <v>33</v>
      </c>
      <c r="Y1859" s="44"/>
      <c r="Z1859" s="44" t="s">
        <v>16</v>
      </c>
      <c r="AA1859" s="44" t="s">
        <v>80</v>
      </c>
      <c r="AB1859" s="2">
        <v>18568216.476768751</v>
      </c>
      <c r="AC1859" s="2">
        <v>4543642.5718653137</v>
      </c>
      <c r="AD1859" s="2">
        <f>+M1859</f>
        <v>36278130.841121487</v>
      </c>
      <c r="AE1859" s="2">
        <f>+AD1859*14%</f>
        <v>5078938.3177570086</v>
      </c>
      <c r="AF1859" s="155">
        <f>+AD1859*35%</f>
        <v>12697345.794392521</v>
      </c>
      <c r="AG1859" s="2">
        <f>+AD1859*F1859</f>
        <v>8877258.6168224271</v>
      </c>
      <c r="AH1859" s="2">
        <f>+AE1859*F1859</f>
        <v>1242816.2063551401</v>
      </c>
      <c r="AI1859" s="2">
        <f>+AF1859*F1859</f>
        <v>3107040.51588785</v>
      </c>
      <c r="AJ1859" s="2">
        <f>SUM(AG1859:AI1859)</f>
        <v>13227115.339065418</v>
      </c>
      <c r="AK1859" s="2">
        <f>+AD1859*G1859</f>
        <v>8877258.6168224271</v>
      </c>
      <c r="AL1859" s="2">
        <f>+AE1859*G1859</f>
        <v>1242816.2063551401</v>
      </c>
      <c r="AM1859" s="2">
        <f>+AF1859*G1859</f>
        <v>3107040.51588785</v>
      </c>
      <c r="AN1859" s="155">
        <f>SUM(AK1859:AM1859)</f>
        <v>13227115.339065418</v>
      </c>
      <c r="AQ1859" s="145" t="s">
        <v>525</v>
      </c>
      <c r="AU1859" s="8" t="str">
        <f>+K1859</f>
        <v>Bao gồm</v>
      </c>
      <c r="AV1859" s="8">
        <f>+L1859</f>
        <v>36278130.841121487</v>
      </c>
      <c r="AW1859" s="2">
        <f>+M1859</f>
        <v>36278130.841121487</v>
      </c>
      <c r="AX1859" s="8">
        <f>F1859*AW1859</f>
        <v>8877258.6168224271</v>
      </c>
      <c r="AY1859" s="8">
        <f>IF(AQ1859="CT",7%,5%)*AX1859</f>
        <v>621408.10317756992</v>
      </c>
      <c r="AZ1859" s="8">
        <f>AX1859*2%</f>
        <v>177545.17233644854</v>
      </c>
      <c r="BA1859" s="8">
        <f>IF(BB1859&gt;0,0,AX1859*5%)</f>
        <v>0</v>
      </c>
      <c r="BB1859" s="8">
        <f>(AX1859-BG1859)*35%</f>
        <v>3107040.5158878495</v>
      </c>
      <c r="BC1859" s="8">
        <f>+AX1859+AY1859+AZ1859+BA1859+BB1859</f>
        <v>12783252.408224294</v>
      </c>
      <c r="BD1859" s="8">
        <f>AX1859-AT1859</f>
        <v>8877258.6168224271</v>
      </c>
      <c r="BE1859" s="2"/>
      <c r="BH1859" s="2"/>
    </row>
    <row r="1860" spans="1:60" s="92" customFormat="1" ht="17" collapsed="1" x14ac:dyDescent="0.2">
      <c r="B1860" s="163"/>
      <c r="C1860" s="164" t="s">
        <v>99</v>
      </c>
      <c r="D1860" s="164"/>
      <c r="E1860" s="163"/>
      <c r="F1860" s="162"/>
      <c r="G1860" s="149">
        <f>+[2]THKL!F1867</f>
        <v>0</v>
      </c>
      <c r="H1860" s="158"/>
      <c r="I1860" s="158"/>
      <c r="J1860" s="158"/>
      <c r="K1860" s="159"/>
      <c r="L1860" s="161"/>
      <c r="M1860" s="161">
        <f>SUM(K1860:L1860)</f>
        <v>0</v>
      </c>
      <c r="N1860" s="83">
        <f>IF(V1860&lt;&gt;"VTC VHm",_xlfn.XLOOKUP(Z1860,$AC$4015:$AC$4035,$AD$4015:$AD$4035,0)*M1860,_xlfn.XLOOKUP(Z1860,$AC$4015:$AC$4035,$AD$4015:$AD$4035,0)*L1860)</f>
        <v>0</v>
      </c>
      <c r="O1860" s="83">
        <f>IF(V1860&lt;&gt;"VTC VHm",_xlfn.XLOOKUP(Z1860,$AC$4015:$AC$4035,$AE$4015:$AE$4035,0)*M1860,_xlfn.XLOOKUP(Z1860,$AC$4015:$AC$4035,$AE$4015:$AE$4035,0)*L1860)</f>
        <v>0</v>
      </c>
      <c r="P1860" s="160">
        <f>SUM(N1860:O1860)</f>
        <v>0</v>
      </c>
      <c r="Q1860" s="161">
        <f>M1860*G1860</f>
        <v>0</v>
      </c>
      <c r="R1860" s="161">
        <f>G1860*P1860</f>
        <v>0</v>
      </c>
      <c r="S1860" s="160">
        <f>SUM(Q1860:R1860)</f>
        <v>0</v>
      </c>
      <c r="T1860" s="159"/>
      <c r="U1860" s="158"/>
      <c r="V1860" s="158"/>
      <c r="W1860" s="158"/>
      <c r="X1860" s="94" t="s">
        <v>33</v>
      </c>
      <c r="Y1860" s="94"/>
      <c r="Z1860" s="94"/>
      <c r="AA1860" s="44" t="s">
        <v>80</v>
      </c>
      <c r="AB1860" s="2"/>
      <c r="AC1860" s="2">
        <v>0</v>
      </c>
      <c r="AD1860" s="93">
        <f>+M1860</f>
        <v>0</v>
      </c>
      <c r="AE1860" s="93">
        <f>+AD1860*14%</f>
        <v>0</v>
      </c>
      <c r="AF1860" s="93">
        <f>+AD1860*35%</f>
        <v>0</v>
      </c>
      <c r="AG1860" s="93">
        <f>+AD1860*F1860</f>
        <v>0</v>
      </c>
      <c r="AH1860" s="93">
        <f>+AE1860*F1860</f>
        <v>0</v>
      </c>
      <c r="AI1860" s="93">
        <f>+AF1860*F1860</f>
        <v>0</v>
      </c>
      <c r="AJ1860" s="93">
        <f>SUM(AG1860:AI1860)</f>
        <v>0</v>
      </c>
      <c r="AK1860" s="93">
        <f>+AD1860*G1860</f>
        <v>0</v>
      </c>
      <c r="AL1860" s="93">
        <f>+AE1860*G1860</f>
        <v>0</v>
      </c>
      <c r="AM1860" s="93">
        <f>+AF1860*G1860</f>
        <v>0</v>
      </c>
      <c r="AN1860" s="93">
        <f>SUM(AK1860:AM1860)</f>
        <v>0</v>
      </c>
      <c r="AQ1860" s="145" t="s">
        <v>525</v>
      </c>
      <c r="AU1860" s="8">
        <f>+K1860</f>
        <v>0</v>
      </c>
      <c r="AV1860" s="8">
        <f>+L1860</f>
        <v>0</v>
      </c>
      <c r="AW1860" s="2">
        <f>+M1860</f>
        <v>0</v>
      </c>
      <c r="AX1860" s="8">
        <f>F1860*AW1860</f>
        <v>0</v>
      </c>
      <c r="AY1860" s="8">
        <f>IF(AQ1860="CT",7%,5%)*AX1860</f>
        <v>0</v>
      </c>
      <c r="AZ1860" s="8">
        <f>AX1860*2%</f>
        <v>0</v>
      </c>
      <c r="BA1860" s="8">
        <f>IF(BB1860&gt;0,0,AX1860*5%)</f>
        <v>0</v>
      </c>
      <c r="BB1860" s="8">
        <f>(AX1860-BG1860)*35%</f>
        <v>0</v>
      </c>
      <c r="BC1860" s="8">
        <f>+AX1860+AY1860+AZ1860+BA1860+BB1860</f>
        <v>0</v>
      </c>
      <c r="BD1860" s="8">
        <f>AX1860-AT1860</f>
        <v>0</v>
      </c>
      <c r="BE1860" s="2"/>
      <c r="BH1860" s="2"/>
    </row>
    <row r="1861" spans="1:60" ht="51" hidden="1" outlineLevel="1" x14ac:dyDescent="0.2">
      <c r="A1861" s="1" t="s">
        <v>82</v>
      </c>
      <c r="B1861" s="82">
        <v>106</v>
      </c>
      <c r="C1861" s="144" t="s">
        <v>673</v>
      </c>
      <c r="D1861" s="144"/>
      <c r="E1861" s="82" t="s">
        <v>85</v>
      </c>
      <c r="F1861" s="143">
        <v>86</v>
      </c>
      <c r="G1861" s="142">
        <f>+[2]THKL!F1868</f>
        <v>86</v>
      </c>
      <c r="H1861" s="132"/>
      <c r="I1861" s="132"/>
      <c r="J1861" s="132"/>
      <c r="K1861" s="156" t="str">
        <f>$K$202</f>
        <v>Bao gồm</v>
      </c>
      <c r="L1861" s="222">
        <v>952486</v>
      </c>
      <c r="M1861" s="157">
        <f>SUM(K1861:L1861)</f>
        <v>952486</v>
      </c>
      <c r="N1861" s="83">
        <f>IF(V1861&lt;&gt;"VTC VHm",_xlfn.XLOOKUP(Z1861,$AC$4015:$AC$4035,$AD$4015:$AD$4035,0)*M1861,_xlfn.XLOOKUP(Z1861,$AC$4015:$AC$4035,$AD$4015:$AD$4035,0)*L1861)</f>
        <v>0</v>
      </c>
      <c r="O1861" s="83">
        <f>IF(V1861&lt;&gt;"VTC VHm",_xlfn.XLOOKUP(Z1861,$AC$4015:$AC$4035,$AE$4015:$AE$4035,0)*M1861,_xlfn.XLOOKUP(Z1861,$AC$4015:$AC$4035,$AE$4015:$AE$4035,0)*L1861)</f>
        <v>0</v>
      </c>
      <c r="P1861" s="83">
        <f>SUM(N1861:O1861)</f>
        <v>0</v>
      </c>
      <c r="Q1861" s="157">
        <f>M1861*G1861</f>
        <v>81913796</v>
      </c>
      <c r="R1861" s="157">
        <f>G1861*P1861</f>
        <v>0</v>
      </c>
      <c r="S1861" s="83">
        <f>SUM(Q1861:R1861)</f>
        <v>81913796</v>
      </c>
      <c r="T1861" s="156" t="s">
        <v>457</v>
      </c>
      <c r="U1861" s="132"/>
      <c r="V1861" s="132"/>
      <c r="W1861" s="132"/>
      <c r="X1861" s="44" t="s">
        <v>33</v>
      </c>
      <c r="Y1861" s="44"/>
      <c r="Z1861" s="44" t="s">
        <v>1</v>
      </c>
      <c r="AA1861" s="44" t="s">
        <v>80</v>
      </c>
      <c r="AB1861" s="2">
        <v>698911.125</v>
      </c>
      <c r="AC1861" s="2">
        <v>60106356.75</v>
      </c>
      <c r="AD1861" s="2">
        <f>+M1861</f>
        <v>952486</v>
      </c>
      <c r="AE1861" s="2">
        <f>+AD1861*14%</f>
        <v>133348.04</v>
      </c>
      <c r="AF1861" s="155">
        <f>+AD1861*35%</f>
        <v>333370.09999999998</v>
      </c>
      <c r="AG1861" s="2">
        <f>+AD1861*F1861</f>
        <v>81913796</v>
      </c>
      <c r="AH1861" s="2">
        <f>+AE1861*F1861</f>
        <v>11467931.440000001</v>
      </c>
      <c r="AI1861" s="2">
        <f>+AF1861*F1861</f>
        <v>28669828.599999998</v>
      </c>
      <c r="AJ1861" s="2">
        <f>SUM(AG1861:AI1861)</f>
        <v>122051556.03999999</v>
      </c>
      <c r="AK1861" s="2">
        <f>+AD1861*G1861</f>
        <v>81913796</v>
      </c>
      <c r="AL1861" s="2">
        <f>+AE1861*G1861</f>
        <v>11467931.440000001</v>
      </c>
      <c r="AM1861" s="2">
        <f>+AF1861*G1861</f>
        <v>28669828.599999998</v>
      </c>
      <c r="AN1861" s="155">
        <f>SUM(AK1861:AM1861)</f>
        <v>122051556.03999999</v>
      </c>
      <c r="AQ1861" s="145" t="s">
        <v>525</v>
      </c>
      <c r="AU1861" s="8" t="str">
        <f>+K1861</f>
        <v>Bao gồm</v>
      </c>
      <c r="AV1861" s="8">
        <f>+L1861</f>
        <v>952486</v>
      </c>
      <c r="AW1861" s="2">
        <f>+M1861</f>
        <v>952486</v>
      </c>
      <c r="AX1861" s="8">
        <f>F1861*AW1861</f>
        <v>81913796</v>
      </c>
      <c r="AY1861" s="8">
        <f>IF(AQ1861="CT",7%,5%)*AX1861</f>
        <v>5733965.7200000007</v>
      </c>
      <c r="AZ1861" s="8">
        <f>AX1861*2%</f>
        <v>1638275.92</v>
      </c>
      <c r="BA1861" s="8">
        <f>IF(BB1861&gt;0,0,AX1861*5%)</f>
        <v>0</v>
      </c>
      <c r="BB1861" s="8">
        <f>(AX1861-BG1861)*35%</f>
        <v>28669828.599999998</v>
      </c>
      <c r="BC1861" s="8">
        <f>+AX1861+AY1861+AZ1861+BA1861+BB1861</f>
        <v>117955866.23999999</v>
      </c>
      <c r="BD1861" s="8">
        <f>AX1861-AT1861</f>
        <v>81913796</v>
      </c>
      <c r="BE1861" s="2"/>
      <c r="BH1861" s="2"/>
    </row>
    <row r="1862" spans="1:60" ht="34" hidden="1" outlineLevel="1" x14ac:dyDescent="0.2">
      <c r="B1862" s="82">
        <v>107</v>
      </c>
      <c r="C1862" s="144" t="s">
        <v>857</v>
      </c>
      <c r="D1862" s="144"/>
      <c r="E1862" s="82" t="s">
        <v>91</v>
      </c>
      <c r="F1862" s="143">
        <v>3.09E-2</v>
      </c>
      <c r="G1862" s="142">
        <f>+[2]THKL!F1869</f>
        <v>3.09E-2</v>
      </c>
      <c r="H1862" s="132"/>
      <c r="I1862" s="132"/>
      <c r="J1862" s="132"/>
      <c r="K1862" s="156">
        <f>$K$288</f>
        <v>118800000</v>
      </c>
      <c r="L1862" s="157">
        <f>$L$288</f>
        <v>25904000</v>
      </c>
      <c r="M1862" s="157">
        <f>SUM(K1862:L1862)</f>
        <v>144704000</v>
      </c>
      <c r="N1862" s="83">
        <f>IF(V1862&lt;&gt;"VTC VHm",_xlfn.XLOOKUP(Z1862,$AC$4015:$AC$4035,$AD$4015:$AD$4035,0)*M1862,_xlfn.XLOOKUP(Z1862,$AC$4015:$AC$4035,$AD$4015:$AD$4035,0)*L1862)</f>
        <v>0</v>
      </c>
      <c r="O1862" s="83">
        <f>IF(V1862&lt;&gt;"VTC VHm",_xlfn.XLOOKUP(Z1862,$AC$4015:$AC$4035,$AE$4015:$AE$4035,0)*M1862,_xlfn.XLOOKUP(Z1862,$AC$4015:$AC$4035,$AE$4015:$AE$4035,0)*L1862)</f>
        <v>43411200</v>
      </c>
      <c r="P1862" s="83">
        <f>SUM(N1862:O1862)</f>
        <v>43411200</v>
      </c>
      <c r="Q1862" s="157">
        <f>M1862*G1862</f>
        <v>4471353.5999999996</v>
      </c>
      <c r="R1862" s="157">
        <f>G1862*P1862</f>
        <v>1341406.08</v>
      </c>
      <c r="S1862" s="83">
        <f>SUM(Q1862:R1862)</f>
        <v>5812759.6799999997</v>
      </c>
      <c r="T1862" s="156" t="s">
        <v>50</v>
      </c>
      <c r="U1862" s="132"/>
      <c r="V1862" s="132"/>
      <c r="W1862" s="132"/>
      <c r="X1862" s="44" t="s">
        <v>33</v>
      </c>
      <c r="Y1862" s="44"/>
      <c r="Z1862" s="44" t="s">
        <v>10</v>
      </c>
      <c r="AA1862" s="44" t="s">
        <v>80</v>
      </c>
      <c r="AB1862" s="2">
        <v>119080719.38970159</v>
      </c>
      <c r="AC1862" s="2">
        <v>3679594.2291417792</v>
      </c>
      <c r="AD1862" s="2">
        <f>+M1862</f>
        <v>144704000</v>
      </c>
      <c r="AE1862" s="2">
        <f>+AD1862*14%</f>
        <v>20258560.000000004</v>
      </c>
      <c r="AF1862" s="155">
        <f>+AD1862*35%</f>
        <v>50646400</v>
      </c>
      <c r="AG1862" s="2">
        <f>+AD1862*F1862</f>
        <v>4471353.5999999996</v>
      </c>
      <c r="AH1862" s="2">
        <f>+AE1862*F1862</f>
        <v>625989.50400000007</v>
      </c>
      <c r="AI1862" s="2">
        <f>+AF1862*F1862</f>
        <v>1564973.76</v>
      </c>
      <c r="AJ1862" s="2">
        <f>SUM(AG1862:AI1862)</f>
        <v>6662316.8639999991</v>
      </c>
      <c r="AK1862" s="2">
        <f>+AD1862*G1862</f>
        <v>4471353.5999999996</v>
      </c>
      <c r="AL1862" s="2">
        <f>+AE1862*G1862</f>
        <v>625989.50400000007</v>
      </c>
      <c r="AM1862" s="2">
        <f>+AF1862*G1862</f>
        <v>1564973.76</v>
      </c>
      <c r="AN1862" s="155">
        <f>SUM(AK1862:AM1862)</f>
        <v>6662316.8639999991</v>
      </c>
      <c r="AQ1862" s="145" t="s">
        <v>525</v>
      </c>
      <c r="AU1862" s="8">
        <f>+K1862</f>
        <v>118800000</v>
      </c>
      <c r="AV1862" s="8">
        <f>+L1862</f>
        <v>25904000</v>
      </c>
      <c r="AW1862" s="2">
        <f>+M1862</f>
        <v>144704000</v>
      </c>
      <c r="AX1862" s="8">
        <f>F1862*AW1862</f>
        <v>4471353.5999999996</v>
      </c>
      <c r="AY1862" s="8">
        <f>IF(AQ1862="CT",7%,5%)*AX1862</f>
        <v>312994.75199999998</v>
      </c>
      <c r="AZ1862" s="8">
        <f>AX1862*2%</f>
        <v>89427.072</v>
      </c>
      <c r="BA1862" s="8">
        <f>IF(BB1862&gt;0,0,AX1862*5%)</f>
        <v>0</v>
      </c>
      <c r="BB1862" s="8">
        <f>(AX1862-BG1862)*35%</f>
        <v>1564973.7599999998</v>
      </c>
      <c r="BC1862" s="8">
        <f>+AX1862+AY1862+AZ1862+BA1862+BB1862</f>
        <v>6438749.1839999994</v>
      </c>
      <c r="BD1862" s="8">
        <f>AX1862-AT1862</f>
        <v>4471353.5999999996</v>
      </c>
      <c r="BE1862" s="2"/>
      <c r="BH1862" s="2"/>
    </row>
    <row r="1863" spans="1:60" ht="34" hidden="1" outlineLevel="1" x14ac:dyDescent="0.2">
      <c r="B1863" s="82">
        <v>108</v>
      </c>
      <c r="C1863" s="144" t="s">
        <v>856</v>
      </c>
      <c r="D1863" s="144"/>
      <c r="E1863" s="82" t="s">
        <v>52</v>
      </c>
      <c r="F1863" s="143">
        <v>2.1040000000000001</v>
      </c>
      <c r="G1863" s="142">
        <f>+[2]THKL!F1870</f>
        <v>2.1040000000000001</v>
      </c>
      <c r="H1863" s="132"/>
      <c r="I1863" s="132"/>
      <c r="J1863" s="132"/>
      <c r="K1863" s="156" t="s">
        <v>89</v>
      </c>
      <c r="L1863" s="157" t="s">
        <v>89</v>
      </c>
      <c r="M1863" s="157">
        <f>SUM(K1863:L1863)</f>
        <v>0</v>
      </c>
      <c r="N1863" s="83">
        <f>IF(V1863&lt;&gt;"VTC VHm",_xlfn.XLOOKUP(Z1863,$AC$4015:$AC$4035,$AD$4015:$AD$4035,0)*M1863,_xlfn.XLOOKUP(Z1863,$AC$4015:$AC$4035,$AD$4015:$AD$4035,0)*L1863)</f>
        <v>0</v>
      </c>
      <c r="O1863" s="83">
        <f>IF(V1863&lt;&gt;"VTC VHm",_xlfn.XLOOKUP(Z1863,$AC$4015:$AC$4035,$AE$4015:$AE$4035,0)*M1863,_xlfn.XLOOKUP(Z1863,$AC$4015:$AC$4035,$AE$4015:$AE$4035,0)*L1863)</f>
        <v>0</v>
      </c>
      <c r="P1863" s="83">
        <f>SUM(N1863:O1863)</f>
        <v>0</v>
      </c>
      <c r="Q1863" s="157">
        <f>M1863*G1863</f>
        <v>0</v>
      </c>
      <c r="R1863" s="157">
        <f>G1863*P1863</f>
        <v>0</v>
      </c>
      <c r="S1863" s="83">
        <f>SUM(Q1863:R1863)</f>
        <v>0</v>
      </c>
      <c r="T1863" s="156"/>
      <c r="U1863" s="132"/>
      <c r="V1863" s="132"/>
      <c r="W1863" s="132"/>
      <c r="X1863" s="44" t="s">
        <v>33</v>
      </c>
      <c r="Y1863" s="44"/>
      <c r="Z1863" s="44" t="s">
        <v>10</v>
      </c>
      <c r="AA1863" s="44" t="s">
        <v>80</v>
      </c>
      <c r="AB1863" s="2">
        <v>229452.15517248271</v>
      </c>
      <c r="AC1863" s="2">
        <v>482767.33448290365</v>
      </c>
      <c r="AD1863" s="2">
        <f>+M1863</f>
        <v>0</v>
      </c>
      <c r="AE1863" s="2">
        <f>+AD1863*14%</f>
        <v>0</v>
      </c>
      <c r="AF1863" s="155">
        <f>+AD1863*35%</f>
        <v>0</v>
      </c>
      <c r="AG1863" s="2">
        <f>+AD1863*F1863</f>
        <v>0</v>
      </c>
      <c r="AH1863" s="2">
        <f>+AE1863*F1863</f>
        <v>0</v>
      </c>
      <c r="AI1863" s="2">
        <f>+AF1863*F1863</f>
        <v>0</v>
      </c>
      <c r="AJ1863" s="2">
        <f>SUM(AG1863:AI1863)</f>
        <v>0</v>
      </c>
      <c r="AK1863" s="2">
        <f>+AD1863*G1863</f>
        <v>0</v>
      </c>
      <c r="AL1863" s="2">
        <f>+AE1863*G1863</f>
        <v>0</v>
      </c>
      <c r="AM1863" s="2">
        <f>+AF1863*G1863</f>
        <v>0</v>
      </c>
      <c r="AN1863" s="155">
        <f>SUM(AK1863:AM1863)</f>
        <v>0</v>
      </c>
      <c r="AQ1863" s="145" t="s">
        <v>525</v>
      </c>
      <c r="AU1863" s="8" t="str">
        <f>+K1863</f>
        <v>Bao gồm</v>
      </c>
      <c r="AV1863" s="8" t="str">
        <f>+L1863</f>
        <v>Bao gồm</v>
      </c>
      <c r="AW1863" s="2">
        <f>+M1863</f>
        <v>0</v>
      </c>
      <c r="AX1863" s="8">
        <f>F1863*AW1863</f>
        <v>0</v>
      </c>
      <c r="AY1863" s="8">
        <f>IF(AQ1863="CT",7%,5%)*AX1863</f>
        <v>0</v>
      </c>
      <c r="AZ1863" s="8">
        <f>AX1863*2%</f>
        <v>0</v>
      </c>
      <c r="BA1863" s="8">
        <f>IF(BB1863&gt;0,0,AX1863*5%)</f>
        <v>0</v>
      </c>
      <c r="BB1863" s="8">
        <f>(AX1863-BG1863)*35%</f>
        <v>0</v>
      </c>
      <c r="BC1863" s="8">
        <f>+AX1863+AY1863+AZ1863+BA1863+BB1863</f>
        <v>0</v>
      </c>
      <c r="BD1863" s="8">
        <f>AX1863-AT1863</f>
        <v>0</v>
      </c>
      <c r="BE1863" s="2"/>
      <c r="BH1863" s="2"/>
    </row>
    <row r="1864" spans="1:60" s="92" customFormat="1" ht="17" collapsed="1" x14ac:dyDescent="0.2">
      <c r="B1864" s="163"/>
      <c r="C1864" s="164" t="s">
        <v>672</v>
      </c>
      <c r="D1864" s="164"/>
      <c r="E1864" s="163"/>
      <c r="F1864" s="162"/>
      <c r="G1864" s="149">
        <f>+[2]THKL!F1871</f>
        <v>0</v>
      </c>
      <c r="H1864" s="158"/>
      <c r="I1864" s="158"/>
      <c r="J1864" s="158"/>
      <c r="K1864" s="159"/>
      <c r="L1864" s="161"/>
      <c r="M1864" s="161">
        <f>SUM(K1864:L1864)</f>
        <v>0</v>
      </c>
      <c r="N1864" s="83">
        <f>IF(V1864&lt;&gt;"VTC VHm",_xlfn.XLOOKUP(Z1864,$AC$4015:$AC$4035,$AD$4015:$AD$4035,0)*M1864,_xlfn.XLOOKUP(Z1864,$AC$4015:$AC$4035,$AD$4015:$AD$4035,0)*L1864)</f>
        <v>0</v>
      </c>
      <c r="O1864" s="83">
        <f>IF(V1864&lt;&gt;"VTC VHm",_xlfn.XLOOKUP(Z1864,$AC$4015:$AC$4035,$AE$4015:$AE$4035,0)*M1864,_xlfn.XLOOKUP(Z1864,$AC$4015:$AC$4035,$AE$4015:$AE$4035,0)*L1864)</f>
        <v>0</v>
      </c>
      <c r="P1864" s="160">
        <f>SUM(N1864:O1864)</f>
        <v>0</v>
      </c>
      <c r="Q1864" s="161">
        <f>M1864*G1864</f>
        <v>0</v>
      </c>
      <c r="R1864" s="161">
        <f>G1864*P1864</f>
        <v>0</v>
      </c>
      <c r="S1864" s="160">
        <f>SUM(Q1864:R1864)</f>
        <v>0</v>
      </c>
      <c r="T1864" s="159"/>
      <c r="U1864" s="158"/>
      <c r="V1864" s="158"/>
      <c r="W1864" s="158"/>
      <c r="X1864" s="94" t="s">
        <v>33</v>
      </c>
      <c r="Y1864" s="94"/>
      <c r="Z1864" s="94" t="s">
        <v>10</v>
      </c>
      <c r="AA1864" s="44" t="s">
        <v>80</v>
      </c>
      <c r="AB1864" s="2"/>
      <c r="AC1864" s="2">
        <v>0</v>
      </c>
      <c r="AD1864" s="93">
        <f>+M1864</f>
        <v>0</v>
      </c>
      <c r="AE1864" s="93">
        <f>+AD1864*14%</f>
        <v>0</v>
      </c>
      <c r="AF1864" s="93">
        <f>+AD1864*35%</f>
        <v>0</v>
      </c>
      <c r="AG1864" s="93">
        <f>+AD1864*F1864</f>
        <v>0</v>
      </c>
      <c r="AH1864" s="93">
        <f>+AE1864*F1864</f>
        <v>0</v>
      </c>
      <c r="AI1864" s="93">
        <f>+AF1864*F1864</f>
        <v>0</v>
      </c>
      <c r="AJ1864" s="93">
        <f>SUM(AG1864:AI1864)</f>
        <v>0</v>
      </c>
      <c r="AK1864" s="93">
        <f>+AD1864*G1864</f>
        <v>0</v>
      </c>
      <c r="AL1864" s="93">
        <f>+AE1864*G1864</f>
        <v>0</v>
      </c>
      <c r="AM1864" s="93">
        <f>+AF1864*G1864</f>
        <v>0</v>
      </c>
      <c r="AN1864" s="93">
        <f>SUM(AK1864:AM1864)</f>
        <v>0</v>
      </c>
      <c r="AQ1864" s="145" t="s">
        <v>525</v>
      </c>
      <c r="AU1864" s="8">
        <f>+K1864</f>
        <v>0</v>
      </c>
      <c r="AV1864" s="8">
        <f>+L1864</f>
        <v>0</v>
      </c>
      <c r="AW1864" s="2">
        <f>+M1864</f>
        <v>0</v>
      </c>
      <c r="AX1864" s="8">
        <f>F1864*AW1864</f>
        <v>0</v>
      </c>
      <c r="AY1864" s="8">
        <f>IF(AQ1864="CT",7%,5%)*AX1864</f>
        <v>0</v>
      </c>
      <c r="AZ1864" s="8">
        <f>AX1864*2%</f>
        <v>0</v>
      </c>
      <c r="BA1864" s="8">
        <f>IF(BB1864&gt;0,0,AX1864*5%)</f>
        <v>0</v>
      </c>
      <c r="BB1864" s="8">
        <f>(AX1864-BG1864)*35%</f>
        <v>0</v>
      </c>
      <c r="BC1864" s="8">
        <f>+AX1864+AY1864+AZ1864+BA1864+BB1864</f>
        <v>0</v>
      </c>
      <c r="BD1864" s="8">
        <f>AX1864-AT1864</f>
        <v>0</v>
      </c>
      <c r="BE1864" s="2"/>
      <c r="BH1864" s="2"/>
    </row>
    <row r="1865" spans="1:60" ht="17" hidden="1" outlineLevel="1" x14ac:dyDescent="0.2">
      <c r="B1865" s="82">
        <v>109</v>
      </c>
      <c r="C1865" s="144" t="s">
        <v>671</v>
      </c>
      <c r="D1865" s="144"/>
      <c r="E1865" s="82" t="s">
        <v>120</v>
      </c>
      <c r="F1865" s="143">
        <v>39.707000000000001</v>
      </c>
      <c r="G1865" s="142">
        <f>+[2]THKL!F1872</f>
        <v>39.707000000000001</v>
      </c>
      <c r="H1865" s="132"/>
      <c r="I1865" s="132"/>
      <c r="J1865" s="132"/>
      <c r="K1865" s="238" t="s">
        <v>668</v>
      </c>
      <c r="L1865" s="237"/>
      <c r="M1865" s="157">
        <f>SUM(K1865:L1865)</f>
        <v>0</v>
      </c>
      <c r="N1865" s="83">
        <f>IF(V1865&lt;&gt;"VTC VHm",_xlfn.XLOOKUP(Z1865,$AC$4015:$AC$4035,$AD$4015:$AD$4035,0)*M1865,_xlfn.XLOOKUP(Z1865,$AC$4015:$AC$4035,$AD$4015:$AD$4035,0)*L1865)</f>
        <v>0</v>
      </c>
      <c r="O1865" s="83">
        <f>IF(V1865&lt;&gt;"VTC VHm",_xlfn.XLOOKUP(Z1865,$AC$4015:$AC$4035,$AE$4015:$AE$4035,0)*M1865,_xlfn.XLOOKUP(Z1865,$AC$4015:$AC$4035,$AE$4015:$AE$4035,0)*L1865)</f>
        <v>0</v>
      </c>
      <c r="P1865" s="83">
        <f>SUM(N1865:O1865)</f>
        <v>0</v>
      </c>
      <c r="Q1865" s="157">
        <f>M1865*G1865</f>
        <v>0</v>
      </c>
      <c r="R1865" s="157">
        <f>G1865*P1865</f>
        <v>0</v>
      </c>
      <c r="S1865" s="83">
        <f>SUM(Q1865:R1865)</f>
        <v>0</v>
      </c>
      <c r="T1865" s="156"/>
      <c r="U1865" s="132"/>
      <c r="V1865" s="132"/>
      <c r="W1865" s="132"/>
      <c r="X1865" s="44" t="s">
        <v>33</v>
      </c>
      <c r="Y1865" s="44"/>
      <c r="Z1865" s="44" t="s">
        <v>10</v>
      </c>
      <c r="AA1865" s="44" t="s">
        <v>80</v>
      </c>
      <c r="AB1865" s="2">
        <v>2947989.0717402673</v>
      </c>
      <c r="AC1865" s="2">
        <v>117055802.0715908</v>
      </c>
      <c r="AD1865" s="2">
        <f>+M1865</f>
        <v>0</v>
      </c>
      <c r="AE1865" s="2">
        <f>+AD1865*14%</f>
        <v>0</v>
      </c>
      <c r="AF1865" s="155">
        <f>+AD1865*35%</f>
        <v>0</v>
      </c>
      <c r="AG1865" s="2">
        <f>+AD1865*F1865</f>
        <v>0</v>
      </c>
      <c r="AH1865" s="2">
        <f>+AE1865*F1865</f>
        <v>0</v>
      </c>
      <c r="AI1865" s="2">
        <f>+AF1865*F1865</f>
        <v>0</v>
      </c>
      <c r="AJ1865" s="2">
        <f>SUM(AG1865:AI1865)</f>
        <v>0</v>
      </c>
      <c r="AK1865" s="2">
        <f>+AD1865*G1865</f>
        <v>0</v>
      </c>
      <c r="AL1865" s="2">
        <f>+AE1865*G1865</f>
        <v>0</v>
      </c>
      <c r="AM1865" s="2">
        <f>+AF1865*G1865</f>
        <v>0</v>
      </c>
      <c r="AN1865" s="155">
        <f>SUM(AK1865:AM1865)</f>
        <v>0</v>
      </c>
      <c r="AQ1865" s="145" t="s">
        <v>525</v>
      </c>
      <c r="AU1865" s="8" t="str">
        <f>+K1865</f>
        <v>- Lấy theo đúng ĐM Nhà nước.
- Tính trong chi phí chung của dự án: Cẩu tháp, thuê cẩu Kato, vận thăng…</v>
      </c>
      <c r="AV1865" s="8">
        <f>+L1865</f>
        <v>0</v>
      </c>
      <c r="AW1865" s="2">
        <f>+M1865</f>
        <v>0</v>
      </c>
      <c r="AX1865" s="8">
        <f>F1865*AW1865</f>
        <v>0</v>
      </c>
      <c r="AY1865" s="8">
        <f>IF(AQ1865="CT",7%,5%)*AX1865</f>
        <v>0</v>
      </c>
      <c r="AZ1865" s="8">
        <f>AX1865*2%</f>
        <v>0</v>
      </c>
      <c r="BA1865" s="8">
        <f>IF(BB1865&gt;0,0,AX1865*5%)</f>
        <v>0</v>
      </c>
      <c r="BB1865" s="8">
        <f>(AX1865-BG1865)*35%</f>
        <v>0</v>
      </c>
      <c r="BC1865" s="8">
        <f>+AX1865+AY1865+AZ1865+BA1865+BB1865</f>
        <v>0</v>
      </c>
      <c r="BD1865" s="8">
        <f>AX1865-AT1865</f>
        <v>0</v>
      </c>
      <c r="BE1865" s="2"/>
      <c r="BH1865" s="2"/>
    </row>
    <row r="1866" spans="1:60" ht="17" hidden="1" outlineLevel="1" x14ac:dyDescent="0.2">
      <c r="B1866" s="82">
        <v>110</v>
      </c>
      <c r="C1866" s="144" t="s">
        <v>670</v>
      </c>
      <c r="D1866" s="144"/>
      <c r="E1866" s="82" t="s">
        <v>120</v>
      </c>
      <c r="F1866" s="143">
        <v>8.6555999999999997</v>
      </c>
      <c r="G1866" s="142">
        <f>+[2]THKL!F1873</f>
        <v>8.6555999999999997</v>
      </c>
      <c r="H1866" s="132"/>
      <c r="I1866" s="132"/>
      <c r="J1866" s="132"/>
      <c r="K1866" s="238" t="s">
        <v>668</v>
      </c>
      <c r="L1866" s="237"/>
      <c r="M1866" s="157">
        <f>SUM(K1866:L1866)</f>
        <v>0</v>
      </c>
      <c r="N1866" s="83">
        <f>IF(V1866&lt;&gt;"VTC VHm",_xlfn.XLOOKUP(Z1866,$AC$4015:$AC$4035,$AD$4015:$AD$4035,0)*M1866,_xlfn.XLOOKUP(Z1866,$AC$4015:$AC$4035,$AD$4015:$AD$4035,0)*L1866)</f>
        <v>0</v>
      </c>
      <c r="O1866" s="83">
        <f>IF(V1866&lt;&gt;"VTC VHm",_xlfn.XLOOKUP(Z1866,$AC$4015:$AC$4035,$AE$4015:$AE$4035,0)*M1866,_xlfn.XLOOKUP(Z1866,$AC$4015:$AC$4035,$AE$4015:$AE$4035,0)*L1866)</f>
        <v>0</v>
      </c>
      <c r="P1866" s="83">
        <f>SUM(N1866:O1866)</f>
        <v>0</v>
      </c>
      <c r="Q1866" s="157">
        <f>M1866*G1866</f>
        <v>0</v>
      </c>
      <c r="R1866" s="157">
        <f>G1866*P1866</f>
        <v>0</v>
      </c>
      <c r="S1866" s="83">
        <f>SUM(Q1866:R1866)</f>
        <v>0</v>
      </c>
      <c r="T1866" s="156"/>
      <c r="U1866" s="132"/>
      <c r="V1866" s="132"/>
      <c r="W1866" s="132"/>
      <c r="X1866" s="44" t="s">
        <v>33</v>
      </c>
      <c r="Y1866" s="44"/>
      <c r="Z1866" s="44" t="s">
        <v>10</v>
      </c>
      <c r="AA1866" s="44" t="s">
        <v>80</v>
      </c>
      <c r="AB1866" s="2">
        <v>2153199.8026109999</v>
      </c>
      <c r="AC1866" s="2">
        <v>18637236.211479772</v>
      </c>
      <c r="AD1866" s="2">
        <f>+M1866</f>
        <v>0</v>
      </c>
      <c r="AE1866" s="2">
        <f>+AD1866*14%</f>
        <v>0</v>
      </c>
      <c r="AF1866" s="155">
        <f>+AD1866*35%</f>
        <v>0</v>
      </c>
      <c r="AG1866" s="2">
        <f>+AD1866*F1866</f>
        <v>0</v>
      </c>
      <c r="AH1866" s="2">
        <f>+AE1866*F1866</f>
        <v>0</v>
      </c>
      <c r="AI1866" s="2">
        <f>+AF1866*F1866</f>
        <v>0</v>
      </c>
      <c r="AJ1866" s="2">
        <f>SUM(AG1866:AI1866)</f>
        <v>0</v>
      </c>
      <c r="AK1866" s="2">
        <f>+AD1866*G1866</f>
        <v>0</v>
      </c>
      <c r="AL1866" s="2">
        <f>+AE1866*G1866</f>
        <v>0</v>
      </c>
      <c r="AM1866" s="2">
        <f>+AF1866*G1866</f>
        <v>0</v>
      </c>
      <c r="AN1866" s="155">
        <f>SUM(AK1866:AM1866)</f>
        <v>0</v>
      </c>
      <c r="AQ1866" s="145" t="s">
        <v>525</v>
      </c>
      <c r="AU1866" s="8" t="str">
        <f>+K1866</f>
        <v>- Lấy theo đúng ĐM Nhà nước.
- Tính trong chi phí chung của dự án: Cẩu tháp, thuê cẩu Kato, vận thăng…</v>
      </c>
      <c r="AV1866" s="8">
        <f>+L1866</f>
        <v>0</v>
      </c>
      <c r="AW1866" s="2">
        <f>+M1866</f>
        <v>0</v>
      </c>
      <c r="AX1866" s="8">
        <f>F1866*AW1866</f>
        <v>0</v>
      </c>
      <c r="AY1866" s="8">
        <f>IF(AQ1866="CT",7%,5%)*AX1866</f>
        <v>0</v>
      </c>
      <c r="AZ1866" s="8">
        <f>AX1866*2%</f>
        <v>0</v>
      </c>
      <c r="BA1866" s="8">
        <f>IF(BB1866&gt;0,0,AX1866*5%)</f>
        <v>0</v>
      </c>
      <c r="BB1866" s="8">
        <f>(AX1866-BG1866)*35%</f>
        <v>0</v>
      </c>
      <c r="BC1866" s="8">
        <f>+AX1866+AY1866+AZ1866+BA1866+BB1866</f>
        <v>0</v>
      </c>
      <c r="BD1866" s="8">
        <f>AX1866-AT1866</f>
        <v>0</v>
      </c>
      <c r="BE1866" s="2"/>
      <c r="BH1866" s="2"/>
    </row>
    <row r="1867" spans="1:60" ht="34" hidden="1" outlineLevel="1" x14ac:dyDescent="0.2">
      <c r="B1867" s="82">
        <v>111</v>
      </c>
      <c r="C1867" s="144" t="s">
        <v>669</v>
      </c>
      <c r="D1867" s="144"/>
      <c r="E1867" s="82" t="s">
        <v>120</v>
      </c>
      <c r="F1867" s="143">
        <v>8.6555999999999997</v>
      </c>
      <c r="G1867" s="142">
        <f>+[2]THKL!F1874</f>
        <v>8.6555999999999997</v>
      </c>
      <c r="H1867" s="132"/>
      <c r="I1867" s="132"/>
      <c r="J1867" s="132"/>
      <c r="K1867" s="238" t="s">
        <v>668</v>
      </c>
      <c r="L1867" s="237"/>
      <c r="M1867" s="157">
        <f>SUM(K1867:L1867)</f>
        <v>0</v>
      </c>
      <c r="N1867" s="83">
        <f>IF(V1867&lt;&gt;"VTC VHm",_xlfn.XLOOKUP(Z1867,$AC$4015:$AC$4035,$AD$4015:$AD$4035,0)*M1867,_xlfn.XLOOKUP(Z1867,$AC$4015:$AC$4035,$AD$4015:$AD$4035,0)*L1867)</f>
        <v>0</v>
      </c>
      <c r="O1867" s="83">
        <f>IF(V1867&lt;&gt;"VTC VHm",_xlfn.XLOOKUP(Z1867,$AC$4015:$AC$4035,$AE$4015:$AE$4035,0)*M1867,_xlfn.XLOOKUP(Z1867,$AC$4015:$AC$4035,$AE$4015:$AE$4035,0)*L1867)</f>
        <v>0</v>
      </c>
      <c r="P1867" s="83">
        <f>SUM(N1867:O1867)</f>
        <v>0</v>
      </c>
      <c r="Q1867" s="157">
        <f>M1867*G1867</f>
        <v>0</v>
      </c>
      <c r="R1867" s="157">
        <f>G1867*P1867</f>
        <v>0</v>
      </c>
      <c r="S1867" s="83">
        <f>SUM(Q1867:R1867)</f>
        <v>0</v>
      </c>
      <c r="T1867" s="156"/>
      <c r="U1867" s="132"/>
      <c r="V1867" s="132"/>
      <c r="W1867" s="132"/>
      <c r="X1867" s="44" t="s">
        <v>33</v>
      </c>
      <c r="Y1867" s="44"/>
      <c r="Z1867" s="44" t="s">
        <v>10</v>
      </c>
      <c r="AA1867" s="44" t="s">
        <v>80</v>
      </c>
      <c r="AB1867" s="2">
        <v>447977.2261338</v>
      </c>
      <c r="AC1867" s="2">
        <v>3877511.6785237193</v>
      </c>
      <c r="AD1867" s="2">
        <f>+M1867</f>
        <v>0</v>
      </c>
      <c r="AE1867" s="2">
        <f>+AD1867*14%</f>
        <v>0</v>
      </c>
      <c r="AF1867" s="155">
        <f>+AD1867*35%</f>
        <v>0</v>
      </c>
      <c r="AG1867" s="2">
        <f>+AD1867*F1867</f>
        <v>0</v>
      </c>
      <c r="AH1867" s="2">
        <f>+AE1867*F1867</f>
        <v>0</v>
      </c>
      <c r="AI1867" s="2">
        <f>+AF1867*F1867</f>
        <v>0</v>
      </c>
      <c r="AJ1867" s="2">
        <f>SUM(AG1867:AI1867)</f>
        <v>0</v>
      </c>
      <c r="AK1867" s="2">
        <f>+AD1867*G1867</f>
        <v>0</v>
      </c>
      <c r="AL1867" s="2">
        <f>+AE1867*G1867</f>
        <v>0</v>
      </c>
      <c r="AM1867" s="2">
        <f>+AF1867*G1867</f>
        <v>0</v>
      </c>
      <c r="AN1867" s="155">
        <f>SUM(AK1867:AM1867)</f>
        <v>0</v>
      </c>
      <c r="AQ1867" s="145" t="s">
        <v>525</v>
      </c>
      <c r="AU1867" s="8" t="str">
        <f>+K1867</f>
        <v>- Lấy theo đúng ĐM Nhà nước.
- Tính trong chi phí chung của dự án: Cẩu tháp, thuê cẩu Kato, vận thăng…</v>
      </c>
      <c r="AV1867" s="8">
        <f>+L1867</f>
        <v>0</v>
      </c>
      <c r="AW1867" s="2">
        <f>+M1867</f>
        <v>0</v>
      </c>
      <c r="AX1867" s="8">
        <f>F1867*AW1867</f>
        <v>0</v>
      </c>
      <c r="AY1867" s="8">
        <f>IF(AQ1867="CT",7%,5%)*AX1867</f>
        <v>0</v>
      </c>
      <c r="AZ1867" s="8">
        <f>AX1867*2%</f>
        <v>0</v>
      </c>
      <c r="BA1867" s="8">
        <f>IF(BB1867&gt;0,0,AX1867*5%)</f>
        <v>0</v>
      </c>
      <c r="BB1867" s="8">
        <f>(AX1867-BG1867)*35%</f>
        <v>0</v>
      </c>
      <c r="BC1867" s="8">
        <f>+AX1867+AY1867+AZ1867+BA1867+BB1867</f>
        <v>0</v>
      </c>
      <c r="BD1867" s="8">
        <f>AX1867-AT1867</f>
        <v>0</v>
      </c>
      <c r="BE1867" s="2"/>
      <c r="BH1867" s="2"/>
    </row>
    <row r="1868" spans="1:60" s="92" customFormat="1" ht="17" collapsed="1" x14ac:dyDescent="0.2">
      <c r="B1868" s="163"/>
      <c r="C1868" s="164" t="s">
        <v>855</v>
      </c>
      <c r="D1868" s="164"/>
      <c r="E1868" s="163"/>
      <c r="F1868" s="162"/>
      <c r="G1868" s="149">
        <f>+[2]THKL!F1875</f>
        <v>0</v>
      </c>
      <c r="H1868" s="158"/>
      <c r="I1868" s="158"/>
      <c r="J1868" s="158"/>
      <c r="K1868" s="159"/>
      <c r="L1868" s="161"/>
      <c r="M1868" s="161">
        <f>SUM(K1868:L1868)</f>
        <v>0</v>
      </c>
      <c r="N1868" s="83">
        <f>IF(V1868&lt;&gt;"VTC VHm",_xlfn.XLOOKUP(Z1868,$AC$4015:$AC$4035,$AD$4015:$AD$4035,0)*M1868,_xlfn.XLOOKUP(Z1868,$AC$4015:$AC$4035,$AD$4015:$AD$4035,0)*L1868)</f>
        <v>0</v>
      </c>
      <c r="O1868" s="83">
        <f>IF(V1868&lt;&gt;"VTC VHm",_xlfn.XLOOKUP(Z1868,$AC$4015:$AC$4035,$AE$4015:$AE$4035,0)*M1868,_xlfn.XLOOKUP(Z1868,$AC$4015:$AC$4035,$AE$4015:$AE$4035,0)*L1868)</f>
        <v>0</v>
      </c>
      <c r="P1868" s="160">
        <f>SUM(N1868:O1868)</f>
        <v>0</v>
      </c>
      <c r="Q1868" s="161">
        <f>M1868*G1868</f>
        <v>0</v>
      </c>
      <c r="R1868" s="161">
        <f>G1868*P1868</f>
        <v>0</v>
      </c>
      <c r="S1868" s="160">
        <f>SUM(Q1868:R1868)</f>
        <v>0</v>
      </c>
      <c r="T1868" s="159"/>
      <c r="U1868" s="158"/>
      <c r="V1868" s="158"/>
      <c r="W1868" s="158"/>
      <c r="X1868" s="94" t="s">
        <v>33</v>
      </c>
      <c r="Y1868" s="94"/>
      <c r="Z1868" s="94" t="s">
        <v>10</v>
      </c>
      <c r="AA1868" s="44" t="s">
        <v>80</v>
      </c>
      <c r="AB1868" s="2"/>
      <c r="AC1868" s="2">
        <v>0</v>
      </c>
      <c r="AD1868" s="93">
        <f>+M1868</f>
        <v>0</v>
      </c>
      <c r="AE1868" s="93">
        <f>+AD1868*14%</f>
        <v>0</v>
      </c>
      <c r="AF1868" s="93">
        <f>+AD1868*35%</f>
        <v>0</v>
      </c>
      <c r="AG1868" s="93">
        <f>+AD1868*F1868</f>
        <v>0</v>
      </c>
      <c r="AH1868" s="93">
        <f>+AE1868*F1868</f>
        <v>0</v>
      </c>
      <c r="AI1868" s="93">
        <f>+AF1868*F1868</f>
        <v>0</v>
      </c>
      <c r="AJ1868" s="93">
        <f>SUM(AG1868:AI1868)</f>
        <v>0</v>
      </c>
      <c r="AK1868" s="93">
        <f>+AD1868*G1868</f>
        <v>0</v>
      </c>
      <c r="AL1868" s="93">
        <f>+AE1868*G1868</f>
        <v>0</v>
      </c>
      <c r="AM1868" s="93">
        <f>+AF1868*G1868</f>
        <v>0</v>
      </c>
      <c r="AN1868" s="93">
        <f>SUM(AK1868:AM1868)</f>
        <v>0</v>
      </c>
      <c r="AQ1868" s="145" t="s">
        <v>525</v>
      </c>
      <c r="AU1868" s="8">
        <f>+K1868</f>
        <v>0</v>
      </c>
      <c r="AV1868" s="8">
        <f>+L1868</f>
        <v>0</v>
      </c>
      <c r="AW1868" s="2">
        <f>+M1868</f>
        <v>0</v>
      </c>
      <c r="AX1868" s="8">
        <f>F1868*AW1868</f>
        <v>0</v>
      </c>
      <c r="AY1868" s="8">
        <f>IF(AQ1868="CT",7%,5%)*AX1868</f>
        <v>0</v>
      </c>
      <c r="AZ1868" s="8">
        <f>AX1868*2%</f>
        <v>0</v>
      </c>
      <c r="BA1868" s="8">
        <f>IF(BB1868&gt;0,0,AX1868*5%)</f>
        <v>0</v>
      </c>
      <c r="BB1868" s="8">
        <f>(AX1868-BG1868)*35%</f>
        <v>0</v>
      </c>
      <c r="BC1868" s="8">
        <f>+AX1868+AY1868+AZ1868+BA1868+BB1868</f>
        <v>0</v>
      </c>
      <c r="BD1868" s="8">
        <f>AX1868-AT1868</f>
        <v>0</v>
      </c>
      <c r="BE1868" s="2"/>
      <c r="BH1868" s="2"/>
    </row>
    <row r="1869" spans="1:60" ht="34" hidden="1" outlineLevel="1" x14ac:dyDescent="0.2">
      <c r="B1869" s="82">
        <v>112</v>
      </c>
      <c r="C1869" s="144" t="s">
        <v>854</v>
      </c>
      <c r="D1869" s="144"/>
      <c r="E1869" s="82" t="s">
        <v>104</v>
      </c>
      <c r="F1869" s="143">
        <v>1042.92</v>
      </c>
      <c r="G1869" s="142">
        <f>+[2]THKL!F1876</f>
        <v>1042.92</v>
      </c>
      <c r="H1869" s="176"/>
      <c r="I1869" s="176"/>
      <c r="J1869" s="176"/>
      <c r="K1869" s="238" t="s">
        <v>668</v>
      </c>
      <c r="L1869" s="237"/>
      <c r="M1869" s="157">
        <f>SUM(K1869:L1869)</f>
        <v>0</v>
      </c>
      <c r="N1869" s="83">
        <f>IF(V1869&lt;&gt;"VTC VHm",_xlfn.XLOOKUP(Z1869,$AC$4015:$AC$4035,$AD$4015:$AD$4035,0)*M1869,_xlfn.XLOOKUP(Z1869,$AC$4015:$AC$4035,$AD$4015:$AD$4035,0)*L1869)</f>
        <v>0</v>
      </c>
      <c r="O1869" s="83">
        <f>IF(V1869&lt;&gt;"VTC VHm",_xlfn.XLOOKUP(Z1869,$AC$4015:$AC$4035,$AE$4015:$AE$4035,0)*M1869,_xlfn.XLOOKUP(Z1869,$AC$4015:$AC$4035,$AE$4015:$AE$4035,0)*L1869)</f>
        <v>0</v>
      </c>
      <c r="P1869" s="83">
        <f>SUM(N1869:O1869)</f>
        <v>0</v>
      </c>
      <c r="Q1869" s="157">
        <f>M1869*G1869</f>
        <v>0</v>
      </c>
      <c r="R1869" s="157">
        <f>G1869*P1869</f>
        <v>0</v>
      </c>
      <c r="S1869" s="83">
        <f>SUM(Q1869:R1869)</f>
        <v>0</v>
      </c>
      <c r="T1869" s="156"/>
      <c r="U1869" s="176"/>
      <c r="V1869" s="176"/>
      <c r="W1869" s="176"/>
      <c r="X1869" s="44" t="s">
        <v>33</v>
      </c>
      <c r="Y1869" s="44"/>
      <c r="Z1869" s="44" t="s">
        <v>10</v>
      </c>
      <c r="AA1869" s="44" t="s">
        <v>80</v>
      </c>
      <c r="AB1869" s="2">
        <v>203817.72031252499</v>
      </c>
      <c r="AC1869" s="2">
        <v>212565576.86833858</v>
      </c>
      <c r="AD1869" s="2">
        <f>+M1869</f>
        <v>0</v>
      </c>
      <c r="AE1869" s="2">
        <f>+AD1869*14%</f>
        <v>0</v>
      </c>
      <c r="AF1869" s="155">
        <f>+AD1869*35%</f>
        <v>0</v>
      </c>
      <c r="AG1869" s="2">
        <f>+AD1869*F1869</f>
        <v>0</v>
      </c>
      <c r="AH1869" s="2">
        <f>+AE1869*F1869</f>
        <v>0</v>
      </c>
      <c r="AI1869" s="2">
        <f>+AF1869*F1869</f>
        <v>0</v>
      </c>
      <c r="AJ1869" s="2">
        <f>SUM(AG1869:AI1869)</f>
        <v>0</v>
      </c>
      <c r="AK1869" s="2">
        <f>+AD1869*G1869</f>
        <v>0</v>
      </c>
      <c r="AL1869" s="2">
        <f>+AE1869*G1869</f>
        <v>0</v>
      </c>
      <c r="AM1869" s="2">
        <f>+AF1869*G1869</f>
        <v>0</v>
      </c>
      <c r="AN1869" s="155">
        <f>SUM(AK1869:AM1869)</f>
        <v>0</v>
      </c>
      <c r="AQ1869" s="145" t="s">
        <v>525</v>
      </c>
      <c r="AU1869" s="8" t="str">
        <f>+K1869</f>
        <v>- Lấy theo đúng ĐM Nhà nước.
- Tính trong chi phí chung của dự án: Cẩu tháp, thuê cẩu Kato, vận thăng…</v>
      </c>
      <c r="AV1869" s="8">
        <f>+L1869</f>
        <v>0</v>
      </c>
      <c r="AW1869" s="2">
        <f>+M1869</f>
        <v>0</v>
      </c>
      <c r="AX1869" s="8">
        <f>F1869*AW1869</f>
        <v>0</v>
      </c>
      <c r="AY1869" s="8">
        <f>IF(AQ1869="CT",7%,5%)*AX1869</f>
        <v>0</v>
      </c>
      <c r="AZ1869" s="8">
        <f>AX1869*2%</f>
        <v>0</v>
      </c>
      <c r="BA1869" s="8">
        <f>IF(BB1869&gt;0,0,AX1869*5%)</f>
        <v>0</v>
      </c>
      <c r="BB1869" s="8">
        <f>(AX1869-BG1869)*35%</f>
        <v>0</v>
      </c>
      <c r="BC1869" s="8">
        <f>+AX1869+AY1869+AZ1869+BA1869+BB1869</f>
        <v>0</v>
      </c>
      <c r="BD1869" s="8">
        <f>AX1869-AT1869</f>
        <v>0</v>
      </c>
      <c r="BE1869" s="2"/>
      <c r="BH1869" s="2"/>
    </row>
    <row r="1870" spans="1:60" ht="34" hidden="1" outlineLevel="1" x14ac:dyDescent="0.2">
      <c r="B1870" s="82">
        <v>113</v>
      </c>
      <c r="C1870" s="144" t="s">
        <v>853</v>
      </c>
      <c r="D1870" s="144"/>
      <c r="E1870" s="82" t="s">
        <v>91</v>
      </c>
      <c r="F1870" s="143">
        <v>24.38</v>
      </c>
      <c r="G1870" s="142">
        <f>+[2]THKL!F1877</f>
        <v>24.38</v>
      </c>
      <c r="H1870" s="132"/>
      <c r="I1870" s="132"/>
      <c r="J1870" s="132"/>
      <c r="K1870" s="238" t="s">
        <v>668</v>
      </c>
      <c r="L1870" s="237"/>
      <c r="M1870" s="157">
        <f>SUM(K1870:L1870)</f>
        <v>0</v>
      </c>
      <c r="N1870" s="83">
        <f>IF(V1870&lt;&gt;"VTC VHm",_xlfn.XLOOKUP(Z1870,$AC$4015:$AC$4035,$AD$4015:$AD$4035,0)*M1870,_xlfn.XLOOKUP(Z1870,$AC$4015:$AC$4035,$AD$4015:$AD$4035,0)*L1870)</f>
        <v>0</v>
      </c>
      <c r="O1870" s="83">
        <f>IF(V1870&lt;&gt;"VTC VHm",_xlfn.XLOOKUP(Z1870,$AC$4015:$AC$4035,$AE$4015:$AE$4035,0)*M1870,_xlfn.XLOOKUP(Z1870,$AC$4015:$AC$4035,$AE$4015:$AE$4035,0)*L1870)</f>
        <v>0</v>
      </c>
      <c r="P1870" s="83">
        <f>SUM(N1870:O1870)</f>
        <v>0</v>
      </c>
      <c r="Q1870" s="157">
        <f>M1870*G1870</f>
        <v>0</v>
      </c>
      <c r="R1870" s="157">
        <f>G1870*P1870</f>
        <v>0</v>
      </c>
      <c r="S1870" s="83">
        <f>SUM(Q1870:R1870)</f>
        <v>0</v>
      </c>
      <c r="T1870" s="156"/>
      <c r="U1870" s="132"/>
      <c r="V1870" s="132"/>
      <c r="W1870" s="132"/>
      <c r="X1870" s="44" t="s">
        <v>33</v>
      </c>
      <c r="Y1870" s="44"/>
      <c r="Z1870" s="44" t="s">
        <v>10</v>
      </c>
      <c r="AA1870" s="44" t="s">
        <v>80</v>
      </c>
      <c r="AB1870" s="2">
        <v>203182.80403162501</v>
      </c>
      <c r="AC1870" s="2">
        <v>4953596.7622910179</v>
      </c>
      <c r="AD1870" s="2">
        <f>+M1870</f>
        <v>0</v>
      </c>
      <c r="AE1870" s="2">
        <f>+AD1870*14%</f>
        <v>0</v>
      </c>
      <c r="AF1870" s="155">
        <f>+AD1870*35%</f>
        <v>0</v>
      </c>
      <c r="AG1870" s="2">
        <f>+AD1870*F1870</f>
        <v>0</v>
      </c>
      <c r="AH1870" s="2">
        <f>+AE1870*F1870</f>
        <v>0</v>
      </c>
      <c r="AI1870" s="2">
        <f>+AF1870*F1870</f>
        <v>0</v>
      </c>
      <c r="AJ1870" s="2">
        <f>SUM(AG1870:AI1870)</f>
        <v>0</v>
      </c>
      <c r="AK1870" s="2">
        <f>+AD1870*G1870</f>
        <v>0</v>
      </c>
      <c r="AL1870" s="2">
        <f>+AE1870*G1870</f>
        <v>0</v>
      </c>
      <c r="AM1870" s="2">
        <f>+AF1870*G1870</f>
        <v>0</v>
      </c>
      <c r="AN1870" s="155">
        <f>SUM(AK1870:AM1870)</f>
        <v>0</v>
      </c>
      <c r="AQ1870" s="145" t="s">
        <v>525</v>
      </c>
      <c r="AU1870" s="8" t="str">
        <f>+K1870</f>
        <v>- Lấy theo đúng ĐM Nhà nước.
- Tính trong chi phí chung của dự án: Cẩu tháp, thuê cẩu Kato, vận thăng…</v>
      </c>
      <c r="AV1870" s="8">
        <f>+L1870</f>
        <v>0</v>
      </c>
      <c r="AW1870" s="2">
        <f>+M1870</f>
        <v>0</v>
      </c>
      <c r="AX1870" s="8">
        <f>F1870*AW1870</f>
        <v>0</v>
      </c>
      <c r="AY1870" s="8">
        <f>IF(AQ1870="CT",7%,5%)*AX1870</f>
        <v>0</v>
      </c>
      <c r="AZ1870" s="8">
        <f>AX1870*2%</f>
        <v>0</v>
      </c>
      <c r="BA1870" s="8">
        <f>IF(BB1870&gt;0,0,AX1870*5%)</f>
        <v>0</v>
      </c>
      <c r="BB1870" s="8">
        <f>(AX1870-BG1870)*35%</f>
        <v>0</v>
      </c>
      <c r="BC1870" s="8">
        <f>+AX1870+AY1870+AZ1870+BA1870+BB1870</f>
        <v>0</v>
      </c>
      <c r="BD1870" s="8">
        <f>AX1870-AT1870</f>
        <v>0</v>
      </c>
      <c r="BE1870" s="2"/>
      <c r="BH1870" s="2"/>
    </row>
    <row r="1871" spans="1:60" ht="34" hidden="1" outlineLevel="1" x14ac:dyDescent="0.2">
      <c r="B1871" s="82">
        <v>114</v>
      </c>
      <c r="C1871" s="144" t="s">
        <v>852</v>
      </c>
      <c r="D1871" s="144"/>
      <c r="E1871" s="82" t="s">
        <v>849</v>
      </c>
      <c r="F1871" s="143">
        <v>605.46</v>
      </c>
      <c r="G1871" s="142">
        <f>+[2]THKL!F1878</f>
        <v>605.46</v>
      </c>
      <c r="H1871" s="132"/>
      <c r="I1871" s="132"/>
      <c r="J1871" s="132"/>
      <c r="K1871" s="238" t="s">
        <v>668</v>
      </c>
      <c r="L1871" s="237"/>
      <c r="M1871" s="157">
        <f>SUM(K1871:L1871)</f>
        <v>0</v>
      </c>
      <c r="N1871" s="83">
        <f>IF(V1871&lt;&gt;"VTC VHm",_xlfn.XLOOKUP(Z1871,$AC$4015:$AC$4035,$AD$4015:$AD$4035,0)*M1871,_xlfn.XLOOKUP(Z1871,$AC$4015:$AC$4035,$AD$4015:$AD$4035,0)*L1871)</f>
        <v>0</v>
      </c>
      <c r="O1871" s="83">
        <f>IF(V1871&lt;&gt;"VTC VHm",_xlfn.XLOOKUP(Z1871,$AC$4015:$AC$4035,$AE$4015:$AE$4035,0)*M1871,_xlfn.XLOOKUP(Z1871,$AC$4015:$AC$4035,$AE$4015:$AE$4035,0)*L1871)</f>
        <v>0</v>
      </c>
      <c r="P1871" s="83">
        <f>SUM(N1871:O1871)</f>
        <v>0</v>
      </c>
      <c r="Q1871" s="157">
        <f>M1871*G1871</f>
        <v>0</v>
      </c>
      <c r="R1871" s="157">
        <f>G1871*P1871</f>
        <v>0</v>
      </c>
      <c r="S1871" s="83">
        <f>SUM(Q1871:R1871)</f>
        <v>0</v>
      </c>
      <c r="T1871" s="156"/>
      <c r="U1871" s="132"/>
      <c r="V1871" s="132"/>
      <c r="W1871" s="132"/>
      <c r="X1871" s="44" t="s">
        <v>33</v>
      </c>
      <c r="Y1871" s="44"/>
      <c r="Z1871" s="44" t="s">
        <v>10</v>
      </c>
      <c r="AA1871" s="44" t="s">
        <v>80</v>
      </c>
      <c r="AB1871" s="2">
        <v>79098.593075700002</v>
      </c>
      <c r="AC1871" s="2">
        <v>47891034.163613327</v>
      </c>
      <c r="AD1871" s="2">
        <f>+M1871</f>
        <v>0</v>
      </c>
      <c r="AE1871" s="2">
        <f>+AD1871*14%</f>
        <v>0</v>
      </c>
      <c r="AF1871" s="155">
        <f>+AD1871*35%</f>
        <v>0</v>
      </c>
      <c r="AG1871" s="2">
        <f>+AD1871*F1871</f>
        <v>0</v>
      </c>
      <c r="AH1871" s="2">
        <f>+AE1871*F1871</f>
        <v>0</v>
      </c>
      <c r="AI1871" s="2">
        <f>+AF1871*F1871</f>
        <v>0</v>
      </c>
      <c r="AJ1871" s="2">
        <f>SUM(AG1871:AI1871)</f>
        <v>0</v>
      </c>
      <c r="AK1871" s="2">
        <f>+AD1871*G1871</f>
        <v>0</v>
      </c>
      <c r="AL1871" s="2">
        <f>+AE1871*G1871</f>
        <v>0</v>
      </c>
      <c r="AM1871" s="2">
        <f>+AF1871*G1871</f>
        <v>0</v>
      </c>
      <c r="AN1871" s="155">
        <f>SUM(AK1871:AM1871)</f>
        <v>0</v>
      </c>
      <c r="AQ1871" s="145" t="s">
        <v>525</v>
      </c>
      <c r="AU1871" s="8" t="str">
        <f>+K1871</f>
        <v>- Lấy theo đúng ĐM Nhà nước.
- Tính trong chi phí chung của dự án: Cẩu tháp, thuê cẩu Kato, vận thăng…</v>
      </c>
      <c r="AV1871" s="8">
        <f>+L1871</f>
        <v>0</v>
      </c>
      <c r="AW1871" s="2">
        <f>+M1871</f>
        <v>0</v>
      </c>
      <c r="AX1871" s="8">
        <f>F1871*AW1871</f>
        <v>0</v>
      </c>
      <c r="AY1871" s="8">
        <f>IF(AQ1871="CT",7%,5%)*AX1871</f>
        <v>0</v>
      </c>
      <c r="AZ1871" s="8">
        <f>AX1871*2%</f>
        <v>0</v>
      </c>
      <c r="BA1871" s="8">
        <f>IF(BB1871&gt;0,0,AX1871*5%)</f>
        <v>0</v>
      </c>
      <c r="BB1871" s="8">
        <f>(AX1871-BG1871)*35%</f>
        <v>0</v>
      </c>
      <c r="BC1871" s="8">
        <f>+AX1871+AY1871+AZ1871+BA1871+BB1871</f>
        <v>0</v>
      </c>
      <c r="BD1871" s="8">
        <f>AX1871-AT1871</f>
        <v>0</v>
      </c>
      <c r="BE1871" s="2"/>
      <c r="BH1871" s="2"/>
    </row>
    <row r="1872" spans="1:60" ht="34" hidden="1" outlineLevel="1" x14ac:dyDescent="0.2">
      <c r="B1872" s="82">
        <v>115</v>
      </c>
      <c r="C1872" s="144" t="s">
        <v>851</v>
      </c>
      <c r="D1872" s="144"/>
      <c r="E1872" s="82" t="s">
        <v>91</v>
      </c>
      <c r="F1872" s="143">
        <v>292.58999999999997</v>
      </c>
      <c r="G1872" s="142">
        <f>+[2]THKL!F1879</f>
        <v>292.58999999999997</v>
      </c>
      <c r="H1872" s="132"/>
      <c r="I1872" s="132"/>
      <c r="J1872" s="132"/>
      <c r="K1872" s="238" t="s">
        <v>668</v>
      </c>
      <c r="L1872" s="237"/>
      <c r="M1872" s="157">
        <f>SUM(K1872:L1872)</f>
        <v>0</v>
      </c>
      <c r="N1872" s="83">
        <f>IF(V1872&lt;&gt;"VTC VHm",_xlfn.XLOOKUP(Z1872,$AC$4015:$AC$4035,$AD$4015:$AD$4035,0)*M1872,_xlfn.XLOOKUP(Z1872,$AC$4015:$AC$4035,$AD$4015:$AD$4035,0)*L1872)</f>
        <v>0</v>
      </c>
      <c r="O1872" s="83">
        <f>IF(V1872&lt;&gt;"VTC VHm",_xlfn.XLOOKUP(Z1872,$AC$4015:$AC$4035,$AE$4015:$AE$4035,0)*M1872,_xlfn.XLOOKUP(Z1872,$AC$4015:$AC$4035,$AE$4015:$AE$4035,0)*L1872)</f>
        <v>0</v>
      </c>
      <c r="P1872" s="83">
        <f>SUM(N1872:O1872)</f>
        <v>0</v>
      </c>
      <c r="Q1872" s="157">
        <f>M1872*G1872</f>
        <v>0</v>
      </c>
      <c r="R1872" s="157">
        <f>G1872*P1872</f>
        <v>0</v>
      </c>
      <c r="S1872" s="83">
        <f>SUM(Q1872:R1872)</f>
        <v>0</v>
      </c>
      <c r="T1872" s="156"/>
      <c r="U1872" s="132"/>
      <c r="V1872" s="132"/>
      <c r="W1872" s="132"/>
      <c r="X1872" s="44" t="s">
        <v>33</v>
      </c>
      <c r="Y1872" s="44"/>
      <c r="Z1872" s="44" t="s">
        <v>10</v>
      </c>
      <c r="AA1872" s="44" t="s">
        <v>80</v>
      </c>
      <c r="AB1872" s="2">
        <v>206688.02122815</v>
      </c>
      <c r="AC1872" s="2">
        <v>60474848.131144404</v>
      </c>
      <c r="AD1872" s="2">
        <f>+M1872</f>
        <v>0</v>
      </c>
      <c r="AE1872" s="2">
        <f>+AD1872*14%</f>
        <v>0</v>
      </c>
      <c r="AF1872" s="155">
        <f>+AD1872*35%</f>
        <v>0</v>
      </c>
      <c r="AG1872" s="2">
        <f>+AD1872*F1872</f>
        <v>0</v>
      </c>
      <c r="AH1872" s="2">
        <f>+AE1872*F1872</f>
        <v>0</v>
      </c>
      <c r="AI1872" s="2">
        <f>+AF1872*F1872</f>
        <v>0</v>
      </c>
      <c r="AJ1872" s="2">
        <f>SUM(AG1872:AI1872)</f>
        <v>0</v>
      </c>
      <c r="AK1872" s="2">
        <f>+AD1872*G1872</f>
        <v>0</v>
      </c>
      <c r="AL1872" s="2">
        <f>+AE1872*G1872</f>
        <v>0</v>
      </c>
      <c r="AM1872" s="2">
        <f>+AF1872*G1872</f>
        <v>0</v>
      </c>
      <c r="AN1872" s="155">
        <f>SUM(AK1872:AM1872)</f>
        <v>0</v>
      </c>
      <c r="AQ1872" s="145" t="s">
        <v>525</v>
      </c>
      <c r="AU1872" s="8" t="str">
        <f>+K1872</f>
        <v>- Lấy theo đúng ĐM Nhà nước.
- Tính trong chi phí chung của dự án: Cẩu tháp, thuê cẩu Kato, vận thăng…</v>
      </c>
      <c r="AV1872" s="8">
        <f>+L1872</f>
        <v>0</v>
      </c>
      <c r="AW1872" s="2">
        <f>+M1872</f>
        <v>0</v>
      </c>
      <c r="AX1872" s="8">
        <f>F1872*AW1872</f>
        <v>0</v>
      </c>
      <c r="AY1872" s="8">
        <f>IF(AQ1872="CT",7%,5%)*AX1872</f>
        <v>0</v>
      </c>
      <c r="AZ1872" s="8">
        <f>AX1872*2%</f>
        <v>0</v>
      </c>
      <c r="BA1872" s="8">
        <f>IF(BB1872&gt;0,0,AX1872*5%)</f>
        <v>0</v>
      </c>
      <c r="BB1872" s="8">
        <f>(AX1872-BG1872)*35%</f>
        <v>0</v>
      </c>
      <c r="BC1872" s="8">
        <f>+AX1872+AY1872+AZ1872+BA1872+BB1872</f>
        <v>0</v>
      </c>
      <c r="BD1872" s="8">
        <f>AX1872-AT1872</f>
        <v>0</v>
      </c>
      <c r="BE1872" s="2"/>
      <c r="BH1872" s="2"/>
    </row>
    <row r="1873" spans="1:60" ht="34" hidden="1" outlineLevel="1" x14ac:dyDescent="0.2">
      <c r="B1873" s="82">
        <v>116</v>
      </c>
      <c r="C1873" s="144" t="s">
        <v>850</v>
      </c>
      <c r="D1873" s="144"/>
      <c r="E1873" s="82" t="s">
        <v>849</v>
      </c>
      <c r="F1873" s="143">
        <v>159.22</v>
      </c>
      <c r="G1873" s="142">
        <f>+[2]THKL!F1880</f>
        <v>159.22</v>
      </c>
      <c r="H1873" s="132"/>
      <c r="I1873" s="132"/>
      <c r="J1873" s="132"/>
      <c r="K1873" s="238" t="s">
        <v>668</v>
      </c>
      <c r="L1873" s="237"/>
      <c r="M1873" s="157">
        <f>SUM(K1873:L1873)</f>
        <v>0</v>
      </c>
      <c r="N1873" s="83">
        <f>IF(V1873&lt;&gt;"VTC VHm",_xlfn.XLOOKUP(Z1873,$AC$4015:$AC$4035,$AD$4015:$AD$4035,0)*M1873,_xlfn.XLOOKUP(Z1873,$AC$4015:$AC$4035,$AD$4015:$AD$4035,0)*L1873)</f>
        <v>0</v>
      </c>
      <c r="O1873" s="83">
        <f>IF(V1873&lt;&gt;"VTC VHm",_xlfn.XLOOKUP(Z1873,$AC$4015:$AC$4035,$AE$4015:$AE$4035,0)*M1873,_xlfn.XLOOKUP(Z1873,$AC$4015:$AC$4035,$AE$4015:$AE$4035,0)*L1873)</f>
        <v>0</v>
      </c>
      <c r="P1873" s="83">
        <f>SUM(N1873:O1873)</f>
        <v>0</v>
      </c>
      <c r="Q1873" s="157">
        <f>M1873*G1873</f>
        <v>0</v>
      </c>
      <c r="R1873" s="157">
        <f>G1873*P1873</f>
        <v>0</v>
      </c>
      <c r="S1873" s="83">
        <f>SUM(Q1873:R1873)</f>
        <v>0</v>
      </c>
      <c r="T1873" s="156"/>
      <c r="U1873" s="132"/>
      <c r="V1873" s="132"/>
      <c r="W1873" s="132"/>
      <c r="X1873" s="44" t="s">
        <v>33</v>
      </c>
      <c r="Y1873" s="44"/>
      <c r="Z1873" s="44" t="s">
        <v>10</v>
      </c>
      <c r="AA1873" s="44" t="s">
        <v>80</v>
      </c>
      <c r="AB1873" s="2">
        <v>604085.73544934997</v>
      </c>
      <c r="AC1873" s="2">
        <v>96182530.798245504</v>
      </c>
      <c r="AD1873" s="2">
        <f>+M1873</f>
        <v>0</v>
      </c>
      <c r="AE1873" s="2">
        <f>+AD1873*14%</f>
        <v>0</v>
      </c>
      <c r="AF1873" s="155">
        <f>+AD1873*35%</f>
        <v>0</v>
      </c>
      <c r="AG1873" s="2">
        <f>+AD1873*F1873</f>
        <v>0</v>
      </c>
      <c r="AH1873" s="2">
        <f>+AE1873*F1873</f>
        <v>0</v>
      </c>
      <c r="AI1873" s="2">
        <f>+AF1873*F1873</f>
        <v>0</v>
      </c>
      <c r="AJ1873" s="2">
        <f>SUM(AG1873:AI1873)</f>
        <v>0</v>
      </c>
      <c r="AK1873" s="2">
        <f>+AD1873*G1873</f>
        <v>0</v>
      </c>
      <c r="AL1873" s="2">
        <f>+AE1873*G1873</f>
        <v>0</v>
      </c>
      <c r="AM1873" s="2">
        <f>+AF1873*G1873</f>
        <v>0</v>
      </c>
      <c r="AN1873" s="155">
        <f>SUM(AK1873:AM1873)</f>
        <v>0</v>
      </c>
      <c r="AQ1873" s="145" t="s">
        <v>525</v>
      </c>
      <c r="AU1873" s="8" t="str">
        <f>+K1873</f>
        <v>- Lấy theo đúng ĐM Nhà nước.
- Tính trong chi phí chung của dự án: Cẩu tháp, thuê cẩu Kato, vận thăng…</v>
      </c>
      <c r="AV1873" s="8">
        <f>+L1873</f>
        <v>0</v>
      </c>
      <c r="AW1873" s="2">
        <f>+M1873</f>
        <v>0</v>
      </c>
      <c r="AX1873" s="8">
        <f>F1873*AW1873</f>
        <v>0</v>
      </c>
      <c r="AY1873" s="8">
        <f>IF(AQ1873="CT",7%,5%)*AX1873</f>
        <v>0</v>
      </c>
      <c r="AZ1873" s="8">
        <f>AX1873*2%</f>
        <v>0</v>
      </c>
      <c r="BA1873" s="8">
        <f>IF(BB1873&gt;0,0,AX1873*5%)</f>
        <v>0</v>
      </c>
      <c r="BB1873" s="8">
        <f>(AX1873-BG1873)*35%</f>
        <v>0</v>
      </c>
      <c r="BC1873" s="8">
        <f>+AX1873+AY1873+AZ1873+BA1873+BB1873</f>
        <v>0</v>
      </c>
      <c r="BD1873" s="8">
        <f>AX1873-AT1873</f>
        <v>0</v>
      </c>
      <c r="BE1873" s="2"/>
      <c r="BH1873" s="2"/>
    </row>
    <row r="1874" spans="1:60" s="92" customFormat="1" ht="17" collapsed="1" x14ac:dyDescent="0.2">
      <c r="B1874" s="163" t="s">
        <v>964</v>
      </c>
      <c r="C1874" s="164" t="s">
        <v>666</v>
      </c>
      <c r="D1874" s="164"/>
      <c r="E1874" s="163"/>
      <c r="F1874" s="162"/>
      <c r="G1874" s="149">
        <f>'[1]BoQ HSYC'!F1874</f>
        <v>0</v>
      </c>
      <c r="H1874" s="184">
        <f>'[1]BoQ HSYC'!G1874</f>
        <v>0</v>
      </c>
      <c r="I1874" s="184">
        <f>'[1]BoQ HSYC'!H1874</f>
        <v>0</v>
      </c>
      <c r="J1874" s="184">
        <f>'[1]BoQ HSYC'!I1874</f>
        <v>0</v>
      </c>
      <c r="K1874" s="170">
        <f>'[1]BoQ HSYC'!J1874</f>
        <v>0</v>
      </c>
      <c r="L1874" s="171">
        <f>'[1]BoQ HSYC'!K1874</f>
        <v>0</v>
      </c>
      <c r="M1874" s="171">
        <f>'[1]BoQ HSYC'!L1874</f>
        <v>0</v>
      </c>
      <c r="N1874" s="183">
        <f>'[1]BoQ HSYC'!M1874</f>
        <v>0</v>
      </c>
      <c r="O1874" s="183">
        <f>'[1]BoQ HSYC'!N1874</f>
        <v>0</v>
      </c>
      <c r="P1874" s="160">
        <f>'[1]BoQ HSYC'!O1874</f>
        <v>0</v>
      </c>
      <c r="Q1874" s="171">
        <f>'[1]BoQ HSYC'!P1874</f>
        <v>0</v>
      </c>
      <c r="R1874" s="158">
        <f>'[1]BoQ HSYC'!Q1874</f>
        <v>0</v>
      </c>
      <c r="S1874" s="160">
        <f>'[1]BoQ HSYC'!R1874</f>
        <v>0</v>
      </c>
      <c r="T1874" s="170">
        <f>'[1]BoQ HSYC'!S1874</f>
        <v>0</v>
      </c>
      <c r="U1874" s="158">
        <f>'[1]BoQ HSYC'!T1874</f>
        <v>0</v>
      </c>
      <c r="V1874" s="158">
        <f>'[1]BoQ HSYC'!U1874</f>
        <v>0</v>
      </c>
      <c r="W1874" s="158">
        <f>'[1]BoQ HSYC'!V1874</f>
        <v>0</v>
      </c>
      <c r="X1874" s="94" t="str">
        <f>'[1]BoQ HSYC'!W1874</f>
        <v>ME</v>
      </c>
      <c r="Y1874" s="94"/>
      <c r="Z1874" s="94"/>
      <c r="AA1874" s="44"/>
      <c r="AB1874" s="2">
        <v>0</v>
      </c>
      <c r="AC1874" s="2">
        <v>0</v>
      </c>
      <c r="AD1874" s="93">
        <f>+M1874</f>
        <v>0</v>
      </c>
      <c r="AE1874" s="93">
        <f>+AD1874*14%</f>
        <v>0</v>
      </c>
      <c r="AF1874" s="93">
        <f>+AD1874*35%</f>
        <v>0</v>
      </c>
      <c r="AG1874" s="93">
        <f>+AD1874*F1874</f>
        <v>0</v>
      </c>
      <c r="AH1874" s="93">
        <f>+AE1874*F1874</f>
        <v>0</v>
      </c>
      <c r="AI1874" s="93">
        <f>+AF1874*F1874</f>
        <v>0</v>
      </c>
      <c r="AJ1874" s="93">
        <f>SUM(AG1874:AI1874)</f>
        <v>0</v>
      </c>
      <c r="AK1874" s="93">
        <f>+AD1874*G1874</f>
        <v>0</v>
      </c>
      <c r="AL1874" s="93">
        <f>+AE1874*G1874</f>
        <v>0</v>
      </c>
      <c r="AM1874" s="93">
        <f>+AF1874*G1874</f>
        <v>0</v>
      </c>
      <c r="AN1874" s="93">
        <f>SUM(AK1874:AM1874)</f>
        <v>0</v>
      </c>
      <c r="AQ1874" s="145" t="s">
        <v>525</v>
      </c>
      <c r="AU1874" s="8">
        <f>+K1874</f>
        <v>0</v>
      </c>
      <c r="AV1874" s="8">
        <f>+L1874</f>
        <v>0</v>
      </c>
      <c r="AW1874" s="2">
        <f>+M1874</f>
        <v>0</v>
      </c>
      <c r="AX1874" s="8">
        <f>F1874*AW1874</f>
        <v>0</v>
      </c>
      <c r="AY1874" s="8">
        <f>IF(AQ1874="CT",7%,5%)*AX1874</f>
        <v>0</v>
      </c>
      <c r="AZ1874" s="8">
        <f>AX1874*2%</f>
        <v>0</v>
      </c>
      <c r="BA1874" s="8">
        <f>IF(BB1874&gt;0,0,AX1874*5%)</f>
        <v>0</v>
      </c>
      <c r="BB1874" s="8">
        <f>(AX1874-BG1874)*35%</f>
        <v>0</v>
      </c>
      <c r="BC1874" s="8">
        <f>+AX1874+AY1874+AZ1874+BA1874+BB1874</f>
        <v>0</v>
      </c>
      <c r="BD1874" s="8">
        <f>AX1874-AT1874</f>
        <v>0</v>
      </c>
      <c r="BE1874" s="2"/>
      <c r="BH1874" s="2"/>
    </row>
    <row r="1875" spans="1:60" ht="17" hidden="1" outlineLevel="1" x14ac:dyDescent="0.2">
      <c r="B1875" s="82"/>
      <c r="C1875" s="144" t="s">
        <v>847</v>
      </c>
      <c r="D1875" s="144"/>
      <c r="E1875" s="82"/>
      <c r="F1875" s="143"/>
      <c r="G1875" s="142">
        <f>'[1]BoQ HSYC'!F1875</f>
        <v>0</v>
      </c>
      <c r="H1875" s="185">
        <f>'[1]BoQ HSYC'!G1875</f>
        <v>0</v>
      </c>
      <c r="I1875" s="185">
        <f>'[1]BoQ HSYC'!H1875</f>
        <v>0</v>
      </c>
      <c r="J1875" s="185">
        <f>'[1]BoQ HSYC'!I1875</f>
        <v>0</v>
      </c>
      <c r="K1875" s="48">
        <f>'[1]BoQ HSYC'!J1875</f>
        <v>0</v>
      </c>
      <c r="L1875" s="47">
        <f>'[1]BoQ HSYC'!K1875</f>
        <v>0</v>
      </c>
      <c r="M1875" s="47">
        <f>'[1]BoQ HSYC'!L1875</f>
        <v>0</v>
      </c>
      <c r="N1875" s="183">
        <f>'[1]BoQ HSYC'!M1875</f>
        <v>0</v>
      </c>
      <c r="O1875" s="183">
        <f>'[1]BoQ HSYC'!N1875</f>
        <v>0</v>
      </c>
      <c r="P1875" s="83">
        <f>'[1]BoQ HSYC'!O1875</f>
        <v>0</v>
      </c>
      <c r="Q1875" s="47">
        <f>'[1]BoQ HSYC'!P1875</f>
        <v>0</v>
      </c>
      <c r="R1875" s="132">
        <f>'[1]BoQ HSYC'!Q1875</f>
        <v>0</v>
      </c>
      <c r="S1875" s="83">
        <f>'[1]BoQ HSYC'!R1875</f>
        <v>0</v>
      </c>
      <c r="T1875" s="48">
        <f>'[1]BoQ HSYC'!S1875</f>
        <v>0</v>
      </c>
      <c r="U1875" s="132">
        <f>'[1]BoQ HSYC'!T1875</f>
        <v>0</v>
      </c>
      <c r="V1875" s="132">
        <f>'[1]BoQ HSYC'!U1875</f>
        <v>0</v>
      </c>
      <c r="W1875" s="132">
        <f>'[1]BoQ HSYC'!V1875</f>
        <v>0</v>
      </c>
      <c r="X1875" s="44" t="str">
        <f>'[1]BoQ HSYC'!W1875</f>
        <v>ME</v>
      </c>
      <c r="Y1875" s="44"/>
      <c r="Z1875" s="44"/>
      <c r="AA1875" s="44"/>
      <c r="AB1875" s="2">
        <v>0</v>
      </c>
      <c r="AC1875" s="2">
        <v>0</v>
      </c>
      <c r="AD1875" s="2">
        <f>+M1875</f>
        <v>0</v>
      </c>
      <c r="AE1875" s="2">
        <f>+AD1875*14%</f>
        <v>0</v>
      </c>
      <c r="AF1875" s="155">
        <f>+AD1875*35%</f>
        <v>0</v>
      </c>
      <c r="AG1875" s="2">
        <f>+AD1875*F1875</f>
        <v>0</v>
      </c>
      <c r="AH1875" s="2">
        <f>+AE1875*F1875</f>
        <v>0</v>
      </c>
      <c r="AI1875" s="2">
        <f>+AF1875*F1875</f>
        <v>0</v>
      </c>
      <c r="AJ1875" s="2">
        <f>SUM(AG1875:AI1875)</f>
        <v>0</v>
      </c>
      <c r="AK1875" s="2">
        <f>+AD1875*G1875</f>
        <v>0</v>
      </c>
      <c r="AL1875" s="2">
        <f>+AE1875*G1875</f>
        <v>0</v>
      </c>
      <c r="AM1875" s="2">
        <f>+AF1875*G1875</f>
        <v>0</v>
      </c>
      <c r="AN1875" s="155">
        <f>SUM(AK1875:AM1875)</f>
        <v>0</v>
      </c>
      <c r="AQ1875" s="145" t="s">
        <v>525</v>
      </c>
      <c r="AU1875" s="8">
        <f>+K1875</f>
        <v>0</v>
      </c>
      <c r="AV1875" s="8">
        <f>+L1875</f>
        <v>0</v>
      </c>
      <c r="AW1875" s="2">
        <f>+M1875</f>
        <v>0</v>
      </c>
      <c r="AX1875" s="8">
        <f>F1875*AW1875</f>
        <v>0</v>
      </c>
      <c r="AY1875" s="8">
        <f>IF(AQ1875="CT",7%,5%)*AX1875</f>
        <v>0</v>
      </c>
      <c r="AZ1875" s="8">
        <f>AX1875*2%</f>
        <v>0</v>
      </c>
      <c r="BA1875" s="8">
        <f>IF(BB1875&gt;0,0,AX1875*5%)</f>
        <v>0</v>
      </c>
      <c r="BB1875" s="8"/>
      <c r="BC1875" s="8">
        <f>+AX1875+AY1875+AZ1875+BA1875+BB1875</f>
        <v>0</v>
      </c>
      <c r="BD1875" s="8">
        <f>AX1875-AT1875</f>
        <v>0</v>
      </c>
      <c r="BE1875" s="2"/>
      <c r="BH1875" s="2"/>
    </row>
    <row r="1876" spans="1:60" ht="17" hidden="1" outlineLevel="1" x14ac:dyDescent="0.2">
      <c r="A1876" s="1" t="s">
        <v>108</v>
      </c>
      <c r="B1876" s="82">
        <v>2</v>
      </c>
      <c r="C1876" s="144" t="s">
        <v>665</v>
      </c>
      <c r="D1876" s="144"/>
      <c r="E1876" s="82" t="s">
        <v>664</v>
      </c>
      <c r="F1876" s="143">
        <v>1</v>
      </c>
      <c r="G1876" s="142">
        <f>'[1]BoQ HSYC'!F1876</f>
        <v>1</v>
      </c>
      <c r="H1876" s="185">
        <f>'[1]BoQ HSYC'!G1876</f>
        <v>0</v>
      </c>
      <c r="I1876" s="185">
        <f>'[1]BoQ HSYC'!H1876</f>
        <v>0</v>
      </c>
      <c r="J1876" s="185">
        <f>'[1]BoQ HSYC'!I1876</f>
        <v>0</v>
      </c>
      <c r="K1876" s="48">
        <f>'[1]BoQ HSYC'!J1876</f>
        <v>286677000</v>
      </c>
      <c r="L1876" s="47">
        <f>'[1]BoQ HSYC'!K1876</f>
        <v>0</v>
      </c>
      <c r="M1876" s="47">
        <f>'[1]BoQ HSYC'!L1876</f>
        <v>286677000</v>
      </c>
      <c r="N1876" s="183">
        <f>'[1]BoQ HSYC'!M1876</f>
        <v>0</v>
      </c>
      <c r="O1876" s="183">
        <f>'[1]BoQ HSYC'!N1876</f>
        <v>0</v>
      </c>
      <c r="P1876" s="83">
        <f>'[1]BoQ HSYC'!O1876</f>
        <v>0</v>
      </c>
      <c r="Q1876" s="47">
        <f>'[1]BoQ HSYC'!P1876</f>
        <v>286677000</v>
      </c>
      <c r="R1876" s="132">
        <f>'[1]BoQ HSYC'!Q1876</f>
        <v>0</v>
      </c>
      <c r="S1876" s="83">
        <f>'[1]BoQ HSYC'!R1876</f>
        <v>286677000</v>
      </c>
      <c r="T1876" s="48">
        <f>'[1]BoQ HSYC'!S1876</f>
        <v>0</v>
      </c>
      <c r="U1876" s="132">
        <f>'[1]BoQ HSYC'!T1876</f>
        <v>0</v>
      </c>
      <c r="V1876" s="132" t="str">
        <f>'[1]BoQ HSYC'!U1876</f>
        <v>Báo giá NCC</v>
      </c>
      <c r="W1876" s="132" t="str">
        <f>'[1]BoQ HSYC'!V1876</f>
        <v>Báo giá NCC</v>
      </c>
      <c r="X1876" s="44" t="str">
        <f>'[1]BoQ HSYC'!W1876</f>
        <v>ME</v>
      </c>
      <c r="Y1876" s="44"/>
      <c r="Z1876" s="44"/>
      <c r="AA1876" s="44"/>
      <c r="AB1876" s="2">
        <v>364297893.30000001</v>
      </c>
      <c r="AC1876" s="2">
        <v>364297893.30000001</v>
      </c>
      <c r="AD1876" s="2">
        <f>+M1876</f>
        <v>286677000</v>
      </c>
      <c r="AE1876" s="2">
        <f>+AD1876*14%</f>
        <v>40134780.000000007</v>
      </c>
      <c r="AF1876" s="155">
        <f>+AD1876*35%</f>
        <v>100336950</v>
      </c>
      <c r="AG1876" s="2">
        <f>+AD1876*F1876</f>
        <v>286677000</v>
      </c>
      <c r="AH1876" s="2">
        <f>+AE1876*F1876</f>
        <v>40134780.000000007</v>
      </c>
      <c r="AI1876" s="2">
        <f>+AF1876*F1876</f>
        <v>100336950</v>
      </c>
      <c r="AJ1876" s="2">
        <f>SUM(AG1876:AI1876)</f>
        <v>427148730</v>
      </c>
      <c r="AK1876" s="2">
        <f>+AD1876*G1876</f>
        <v>286677000</v>
      </c>
      <c r="AL1876" s="2">
        <f>+AE1876*G1876</f>
        <v>40134780.000000007</v>
      </c>
      <c r="AM1876" s="2">
        <f>+AF1876*G1876</f>
        <v>100336950</v>
      </c>
      <c r="AN1876" s="155">
        <f>SUM(AK1876:AM1876)</f>
        <v>427148730</v>
      </c>
      <c r="AQ1876" s="145" t="s">
        <v>525</v>
      </c>
      <c r="AU1876" s="8"/>
      <c r="AV1876" s="8"/>
      <c r="AW1876" s="2">
        <f>+'[2]BoQ HSYC-Đạt'!AT1876</f>
        <v>292410540</v>
      </c>
      <c r="AX1876" s="8">
        <f>F1876*AW1876</f>
        <v>292410540</v>
      </c>
      <c r="AY1876" s="8">
        <f>IF(AQ1876="CT",7%,5%)*AX1876</f>
        <v>20468737.800000001</v>
      </c>
      <c r="AZ1876" s="8">
        <f>AX1876*2%</f>
        <v>5848210.7999999998</v>
      </c>
      <c r="BA1876" s="8">
        <f>IF(BB1876&gt;0,0,AX1876*5%)</f>
        <v>14620527</v>
      </c>
      <c r="BB1876" s="8"/>
      <c r="BC1876" s="8">
        <f>+AX1876+AY1876+AZ1876+BA1876+BB1876</f>
        <v>333348015.60000002</v>
      </c>
      <c r="BD1876" s="8">
        <f>AX1876-AT1876</f>
        <v>292410540</v>
      </c>
      <c r="BE1876" s="2"/>
      <c r="BH1876" s="2"/>
    </row>
    <row r="1877" spans="1:60" ht="17" hidden="1" outlineLevel="1" x14ac:dyDescent="0.2">
      <c r="B1877" s="82"/>
      <c r="C1877" s="144" t="s">
        <v>963</v>
      </c>
      <c r="D1877" s="144"/>
      <c r="E1877" s="82"/>
      <c r="F1877" s="143"/>
      <c r="G1877" s="142">
        <f>'[1]BoQ HSYC'!F1877</f>
        <v>0</v>
      </c>
      <c r="H1877" s="185">
        <f>'[1]BoQ HSYC'!G1877</f>
        <v>0</v>
      </c>
      <c r="I1877" s="185">
        <f>'[1]BoQ HSYC'!H1877</f>
        <v>0</v>
      </c>
      <c r="J1877" s="185">
        <f>'[1]BoQ HSYC'!I1877</f>
        <v>0</v>
      </c>
      <c r="K1877" s="48">
        <f>'[1]BoQ HSYC'!J1877</f>
        <v>0</v>
      </c>
      <c r="L1877" s="47">
        <f>'[1]BoQ HSYC'!K1877</f>
        <v>0</v>
      </c>
      <c r="M1877" s="47">
        <f>'[1]BoQ HSYC'!L1877</f>
        <v>0</v>
      </c>
      <c r="N1877" s="183">
        <f>'[1]BoQ HSYC'!M1877</f>
        <v>0</v>
      </c>
      <c r="O1877" s="183">
        <f>'[1]BoQ HSYC'!N1877</f>
        <v>0</v>
      </c>
      <c r="P1877" s="83">
        <f>'[1]BoQ HSYC'!O1877</f>
        <v>0</v>
      </c>
      <c r="Q1877" s="47">
        <f>'[1]BoQ HSYC'!P1877</f>
        <v>0</v>
      </c>
      <c r="R1877" s="132">
        <f>'[1]BoQ HSYC'!Q1877</f>
        <v>0</v>
      </c>
      <c r="S1877" s="83">
        <f>'[1]BoQ HSYC'!R1877</f>
        <v>0</v>
      </c>
      <c r="T1877" s="48">
        <f>'[1]BoQ HSYC'!S1877</f>
        <v>0</v>
      </c>
      <c r="U1877" s="132">
        <f>'[1]BoQ HSYC'!T1877</f>
        <v>0</v>
      </c>
      <c r="V1877" s="132">
        <f>'[1]BoQ HSYC'!U1877</f>
        <v>0</v>
      </c>
      <c r="W1877" s="132">
        <f>'[1]BoQ HSYC'!V1877</f>
        <v>0</v>
      </c>
      <c r="X1877" s="44" t="str">
        <f>'[1]BoQ HSYC'!W1877</f>
        <v>ME</v>
      </c>
      <c r="Y1877" s="44"/>
      <c r="Z1877" s="44"/>
      <c r="AA1877" s="44"/>
      <c r="AB1877" s="2">
        <v>0</v>
      </c>
      <c r="AC1877" s="2">
        <v>0</v>
      </c>
      <c r="AD1877" s="2">
        <f>+M1877</f>
        <v>0</v>
      </c>
      <c r="AE1877" s="2">
        <f>+AD1877*14%</f>
        <v>0</v>
      </c>
      <c r="AF1877" s="155">
        <f>+AD1877*35%</f>
        <v>0</v>
      </c>
      <c r="AG1877" s="2">
        <f>+AD1877*F1877</f>
        <v>0</v>
      </c>
      <c r="AH1877" s="2">
        <f>+AE1877*F1877</f>
        <v>0</v>
      </c>
      <c r="AI1877" s="2">
        <f>+AF1877*F1877</f>
        <v>0</v>
      </c>
      <c r="AJ1877" s="2">
        <f>SUM(AG1877:AI1877)</f>
        <v>0</v>
      </c>
      <c r="AK1877" s="2">
        <f>+AD1877*G1877</f>
        <v>0</v>
      </c>
      <c r="AL1877" s="2">
        <f>+AE1877*G1877</f>
        <v>0</v>
      </c>
      <c r="AM1877" s="2">
        <f>+AF1877*G1877</f>
        <v>0</v>
      </c>
      <c r="AN1877" s="155">
        <f>SUM(AK1877:AM1877)</f>
        <v>0</v>
      </c>
      <c r="AQ1877" s="145" t="s">
        <v>525</v>
      </c>
      <c r="AU1877" s="8"/>
      <c r="AV1877" s="8"/>
      <c r="AW1877" s="2">
        <f>+'[2]BoQ HSYC-Đạt'!AT1877</f>
        <v>0</v>
      </c>
      <c r="AX1877" s="8">
        <f>F1877*AW1877</f>
        <v>0</v>
      </c>
      <c r="AY1877" s="8">
        <f>IF(AQ1877="CT",7%,5%)*AX1877</f>
        <v>0</v>
      </c>
      <c r="AZ1877" s="8">
        <f>AX1877*2%</f>
        <v>0</v>
      </c>
      <c r="BA1877" s="8">
        <f>IF(BB1877&gt;0,0,AX1877*5%)</f>
        <v>0</v>
      </c>
      <c r="BB1877" s="8"/>
      <c r="BC1877" s="8">
        <f>+AX1877+AY1877+AZ1877+BA1877+BB1877</f>
        <v>0</v>
      </c>
      <c r="BD1877" s="8">
        <f>AX1877-AT1877</f>
        <v>0</v>
      </c>
      <c r="BE1877" s="2"/>
      <c r="BH1877" s="2"/>
    </row>
    <row r="1878" spans="1:60" ht="17" hidden="1" outlineLevel="1" x14ac:dyDescent="0.2">
      <c r="B1878" s="82"/>
      <c r="C1878" s="144" t="s">
        <v>962</v>
      </c>
      <c r="D1878" s="144"/>
      <c r="E1878" s="82"/>
      <c r="F1878" s="143"/>
      <c r="G1878" s="142">
        <f>'[1]BoQ HSYC'!F1878</f>
        <v>0</v>
      </c>
      <c r="H1878" s="185">
        <f>'[1]BoQ HSYC'!G1878</f>
        <v>0</v>
      </c>
      <c r="I1878" s="185">
        <f>'[1]BoQ HSYC'!H1878</f>
        <v>0</v>
      </c>
      <c r="J1878" s="185">
        <f>'[1]BoQ HSYC'!I1878</f>
        <v>0</v>
      </c>
      <c r="K1878" s="48">
        <f>'[1]BoQ HSYC'!J1878</f>
        <v>0</v>
      </c>
      <c r="L1878" s="47">
        <f>'[1]BoQ HSYC'!K1878</f>
        <v>0</v>
      </c>
      <c r="M1878" s="47">
        <f>'[1]BoQ HSYC'!L1878</f>
        <v>0</v>
      </c>
      <c r="N1878" s="183">
        <f>'[1]BoQ HSYC'!M1878</f>
        <v>0</v>
      </c>
      <c r="O1878" s="183">
        <f>'[1]BoQ HSYC'!N1878</f>
        <v>0</v>
      </c>
      <c r="P1878" s="83">
        <f>'[1]BoQ HSYC'!O1878</f>
        <v>0</v>
      </c>
      <c r="Q1878" s="47">
        <f>'[1]BoQ HSYC'!P1878</f>
        <v>0</v>
      </c>
      <c r="R1878" s="132">
        <f>'[1]BoQ HSYC'!Q1878</f>
        <v>0</v>
      </c>
      <c r="S1878" s="83">
        <f>'[1]BoQ HSYC'!R1878</f>
        <v>0</v>
      </c>
      <c r="T1878" s="48">
        <f>'[1]BoQ HSYC'!S1878</f>
        <v>0</v>
      </c>
      <c r="U1878" s="132">
        <f>'[1]BoQ HSYC'!T1878</f>
        <v>0</v>
      </c>
      <c r="V1878" s="132">
        <f>'[1]BoQ HSYC'!U1878</f>
        <v>0</v>
      </c>
      <c r="W1878" s="132">
        <f>'[1]BoQ HSYC'!V1878</f>
        <v>0</v>
      </c>
      <c r="X1878" s="44" t="str">
        <f>'[1]BoQ HSYC'!W1878</f>
        <v>ME</v>
      </c>
      <c r="Y1878" s="44"/>
      <c r="Z1878" s="44"/>
      <c r="AA1878" s="44"/>
      <c r="AB1878" s="2">
        <v>0</v>
      </c>
      <c r="AC1878" s="2">
        <v>0</v>
      </c>
      <c r="AD1878" s="2">
        <f>+M1878</f>
        <v>0</v>
      </c>
      <c r="AE1878" s="2">
        <f>+AD1878*14%</f>
        <v>0</v>
      </c>
      <c r="AF1878" s="155">
        <f>+AD1878*35%</f>
        <v>0</v>
      </c>
      <c r="AG1878" s="2">
        <f>+AD1878*F1878</f>
        <v>0</v>
      </c>
      <c r="AH1878" s="2">
        <f>+AE1878*F1878</f>
        <v>0</v>
      </c>
      <c r="AI1878" s="2">
        <f>+AF1878*F1878</f>
        <v>0</v>
      </c>
      <c r="AJ1878" s="2">
        <f>SUM(AG1878:AI1878)</f>
        <v>0</v>
      </c>
      <c r="AK1878" s="2">
        <f>+AD1878*G1878</f>
        <v>0</v>
      </c>
      <c r="AL1878" s="2">
        <f>+AE1878*G1878</f>
        <v>0</v>
      </c>
      <c r="AM1878" s="2">
        <f>+AF1878*G1878</f>
        <v>0</v>
      </c>
      <c r="AN1878" s="155">
        <f>SUM(AK1878:AM1878)</f>
        <v>0</v>
      </c>
      <c r="AQ1878" s="145" t="s">
        <v>525</v>
      </c>
      <c r="AU1878" s="8"/>
      <c r="AV1878" s="8"/>
      <c r="AW1878" s="2">
        <f>+'[2]BoQ HSYC-Đạt'!AT1878</f>
        <v>0</v>
      </c>
      <c r="AX1878" s="8">
        <f>F1878*AW1878</f>
        <v>0</v>
      </c>
      <c r="AY1878" s="8">
        <f>IF(AQ1878="CT",7%,5%)*AX1878</f>
        <v>0</v>
      </c>
      <c r="AZ1878" s="8">
        <f>AX1878*2%</f>
        <v>0</v>
      </c>
      <c r="BA1878" s="8">
        <f>IF(BB1878&gt;0,0,AX1878*5%)</f>
        <v>0</v>
      </c>
      <c r="BB1878" s="8"/>
      <c r="BC1878" s="8">
        <f>+AX1878+AY1878+AZ1878+BA1878+BB1878</f>
        <v>0</v>
      </c>
      <c r="BD1878" s="8">
        <f>AX1878-AT1878</f>
        <v>0</v>
      </c>
      <c r="BE1878" s="2"/>
      <c r="BH1878" s="2"/>
    </row>
    <row r="1879" spans="1:60" ht="17" hidden="1" outlineLevel="1" x14ac:dyDescent="0.2">
      <c r="B1879" s="82"/>
      <c r="C1879" s="144" t="s">
        <v>961</v>
      </c>
      <c r="D1879" s="144"/>
      <c r="E1879" s="82"/>
      <c r="F1879" s="143"/>
      <c r="G1879" s="142">
        <f>'[1]BoQ HSYC'!F1879</f>
        <v>0</v>
      </c>
      <c r="H1879" s="185">
        <f>'[1]BoQ HSYC'!G1879</f>
        <v>0</v>
      </c>
      <c r="I1879" s="185">
        <f>'[1]BoQ HSYC'!H1879</f>
        <v>0</v>
      </c>
      <c r="J1879" s="185">
        <f>'[1]BoQ HSYC'!I1879</f>
        <v>0</v>
      </c>
      <c r="K1879" s="48">
        <f>'[1]BoQ HSYC'!J1879</f>
        <v>0</v>
      </c>
      <c r="L1879" s="47">
        <f>'[1]BoQ HSYC'!K1879</f>
        <v>0</v>
      </c>
      <c r="M1879" s="47">
        <f>'[1]BoQ HSYC'!L1879</f>
        <v>0</v>
      </c>
      <c r="N1879" s="183">
        <f>'[1]BoQ HSYC'!M1879</f>
        <v>0</v>
      </c>
      <c r="O1879" s="183">
        <f>'[1]BoQ HSYC'!N1879</f>
        <v>0</v>
      </c>
      <c r="P1879" s="83">
        <f>'[1]BoQ HSYC'!O1879</f>
        <v>0</v>
      </c>
      <c r="Q1879" s="47">
        <f>'[1]BoQ HSYC'!P1879</f>
        <v>0</v>
      </c>
      <c r="R1879" s="132">
        <f>'[1]BoQ HSYC'!Q1879</f>
        <v>0</v>
      </c>
      <c r="S1879" s="83">
        <f>'[1]BoQ HSYC'!R1879</f>
        <v>0</v>
      </c>
      <c r="T1879" s="48">
        <f>'[1]BoQ HSYC'!S1879</f>
        <v>0</v>
      </c>
      <c r="U1879" s="132">
        <f>'[1]BoQ HSYC'!T1879</f>
        <v>0</v>
      </c>
      <c r="V1879" s="132">
        <f>'[1]BoQ HSYC'!U1879</f>
        <v>0</v>
      </c>
      <c r="W1879" s="132">
        <f>'[1]BoQ HSYC'!V1879</f>
        <v>0</v>
      </c>
      <c r="X1879" s="44" t="str">
        <f>'[1]BoQ HSYC'!W1879</f>
        <v>ME</v>
      </c>
      <c r="Y1879" s="44"/>
      <c r="Z1879" s="44"/>
      <c r="AA1879" s="44"/>
      <c r="AB1879" s="2">
        <v>0</v>
      </c>
      <c r="AC1879" s="2">
        <v>0</v>
      </c>
      <c r="AD1879" s="2">
        <f>+M1879</f>
        <v>0</v>
      </c>
      <c r="AE1879" s="2">
        <f>+AD1879*14%</f>
        <v>0</v>
      </c>
      <c r="AF1879" s="155">
        <f>+AD1879*35%</f>
        <v>0</v>
      </c>
      <c r="AG1879" s="2">
        <f>+AD1879*F1879</f>
        <v>0</v>
      </c>
      <c r="AH1879" s="2">
        <f>+AE1879*F1879</f>
        <v>0</v>
      </c>
      <c r="AI1879" s="2">
        <f>+AF1879*F1879</f>
        <v>0</v>
      </c>
      <c r="AJ1879" s="2">
        <f>SUM(AG1879:AI1879)</f>
        <v>0</v>
      </c>
      <c r="AK1879" s="2">
        <f>+AD1879*G1879</f>
        <v>0</v>
      </c>
      <c r="AL1879" s="2">
        <f>+AE1879*G1879</f>
        <v>0</v>
      </c>
      <c r="AM1879" s="2">
        <f>+AF1879*G1879</f>
        <v>0</v>
      </c>
      <c r="AN1879" s="155">
        <f>SUM(AK1879:AM1879)</f>
        <v>0</v>
      </c>
      <c r="AQ1879" s="145" t="s">
        <v>525</v>
      </c>
      <c r="AU1879" s="8"/>
      <c r="AV1879" s="8"/>
      <c r="AW1879" s="2">
        <f>+'[2]BoQ HSYC-Đạt'!AT1879</f>
        <v>0</v>
      </c>
      <c r="AX1879" s="8">
        <f>F1879*AW1879</f>
        <v>0</v>
      </c>
      <c r="AY1879" s="8">
        <f>IF(AQ1879="CT",7%,5%)*AX1879</f>
        <v>0</v>
      </c>
      <c r="AZ1879" s="8">
        <f>AX1879*2%</f>
        <v>0</v>
      </c>
      <c r="BA1879" s="8">
        <f>IF(BB1879&gt;0,0,AX1879*5%)</f>
        <v>0</v>
      </c>
      <c r="BB1879" s="8"/>
      <c r="BC1879" s="8">
        <f>+AX1879+AY1879+AZ1879+BA1879+BB1879</f>
        <v>0</v>
      </c>
      <c r="BD1879" s="8">
        <f>AX1879-AT1879</f>
        <v>0</v>
      </c>
      <c r="BE1879" s="2"/>
      <c r="BH1879" s="2"/>
    </row>
    <row r="1880" spans="1:60" ht="17" hidden="1" outlineLevel="1" x14ac:dyDescent="0.2">
      <c r="B1880" s="82"/>
      <c r="C1880" s="144" t="s">
        <v>960</v>
      </c>
      <c r="D1880" s="144"/>
      <c r="E1880" s="82"/>
      <c r="F1880" s="143"/>
      <c r="G1880" s="142">
        <f>'[1]BoQ HSYC'!F1880</f>
        <v>0</v>
      </c>
      <c r="H1880" s="185">
        <f>'[1]BoQ HSYC'!G1880</f>
        <v>0</v>
      </c>
      <c r="I1880" s="185">
        <f>'[1]BoQ HSYC'!H1880</f>
        <v>0</v>
      </c>
      <c r="J1880" s="185">
        <f>'[1]BoQ HSYC'!I1880</f>
        <v>0</v>
      </c>
      <c r="K1880" s="48">
        <f>'[1]BoQ HSYC'!J1880</f>
        <v>0</v>
      </c>
      <c r="L1880" s="47">
        <f>'[1]BoQ HSYC'!K1880</f>
        <v>0</v>
      </c>
      <c r="M1880" s="47">
        <f>'[1]BoQ HSYC'!L1880</f>
        <v>0</v>
      </c>
      <c r="N1880" s="183">
        <f>'[1]BoQ HSYC'!M1880</f>
        <v>0</v>
      </c>
      <c r="O1880" s="183">
        <f>'[1]BoQ HSYC'!N1880</f>
        <v>0</v>
      </c>
      <c r="P1880" s="83">
        <f>'[1]BoQ HSYC'!O1880</f>
        <v>0</v>
      </c>
      <c r="Q1880" s="47">
        <f>'[1]BoQ HSYC'!P1880</f>
        <v>0</v>
      </c>
      <c r="R1880" s="132">
        <f>'[1]BoQ HSYC'!Q1880</f>
        <v>0</v>
      </c>
      <c r="S1880" s="83">
        <f>'[1]BoQ HSYC'!R1880</f>
        <v>0</v>
      </c>
      <c r="T1880" s="48">
        <f>'[1]BoQ HSYC'!S1880</f>
        <v>0</v>
      </c>
      <c r="U1880" s="132">
        <f>'[1]BoQ HSYC'!T1880</f>
        <v>0</v>
      </c>
      <c r="V1880" s="132">
        <f>'[1]BoQ HSYC'!U1880</f>
        <v>0</v>
      </c>
      <c r="W1880" s="132">
        <f>'[1]BoQ HSYC'!V1880</f>
        <v>0</v>
      </c>
      <c r="X1880" s="44" t="str">
        <f>'[1]BoQ HSYC'!W1880</f>
        <v>ME</v>
      </c>
      <c r="Y1880" s="44"/>
      <c r="Z1880" s="44"/>
      <c r="AA1880" s="44"/>
      <c r="AB1880" s="2">
        <v>0</v>
      </c>
      <c r="AC1880" s="2">
        <v>0</v>
      </c>
      <c r="AD1880" s="2">
        <f>+M1880</f>
        <v>0</v>
      </c>
      <c r="AE1880" s="2">
        <f>+AD1880*14%</f>
        <v>0</v>
      </c>
      <c r="AF1880" s="155">
        <f>+AD1880*35%</f>
        <v>0</v>
      </c>
      <c r="AG1880" s="2">
        <f>+AD1880*F1880</f>
        <v>0</v>
      </c>
      <c r="AH1880" s="2">
        <f>+AE1880*F1880</f>
        <v>0</v>
      </c>
      <c r="AI1880" s="2">
        <f>+AF1880*F1880</f>
        <v>0</v>
      </c>
      <c r="AJ1880" s="2">
        <f>SUM(AG1880:AI1880)</f>
        <v>0</v>
      </c>
      <c r="AK1880" s="2">
        <f>+AD1880*G1880</f>
        <v>0</v>
      </c>
      <c r="AL1880" s="2">
        <f>+AE1880*G1880</f>
        <v>0</v>
      </c>
      <c r="AM1880" s="2">
        <f>+AF1880*G1880</f>
        <v>0</v>
      </c>
      <c r="AN1880" s="155">
        <f>SUM(AK1880:AM1880)</f>
        <v>0</v>
      </c>
      <c r="AQ1880" s="145" t="s">
        <v>525</v>
      </c>
      <c r="AU1880" s="8"/>
      <c r="AV1880" s="8"/>
      <c r="AW1880" s="2">
        <f>+'[2]BoQ HSYC-Đạt'!AT1880</f>
        <v>0</v>
      </c>
      <c r="AX1880" s="8">
        <f>F1880*AW1880</f>
        <v>0</v>
      </c>
      <c r="AY1880" s="8">
        <f>IF(AQ1880="CT",7%,5%)*AX1880</f>
        <v>0</v>
      </c>
      <c r="AZ1880" s="8">
        <f>AX1880*2%</f>
        <v>0</v>
      </c>
      <c r="BA1880" s="8">
        <f>IF(BB1880&gt;0,0,AX1880*5%)</f>
        <v>0</v>
      </c>
      <c r="BB1880" s="8"/>
      <c r="BC1880" s="8">
        <f>+AX1880+AY1880+AZ1880+BA1880+BB1880</f>
        <v>0</v>
      </c>
      <c r="BD1880" s="8">
        <f>AX1880-AT1880</f>
        <v>0</v>
      </c>
      <c r="BE1880" s="2"/>
      <c r="BH1880" s="2"/>
    </row>
    <row r="1881" spans="1:60" ht="17" hidden="1" outlineLevel="1" x14ac:dyDescent="0.2">
      <c r="B1881" s="82"/>
      <c r="C1881" s="144" t="s">
        <v>662</v>
      </c>
      <c r="D1881" s="144"/>
      <c r="E1881" s="82"/>
      <c r="F1881" s="143"/>
      <c r="G1881" s="142">
        <f>'[1]BoQ HSYC'!F1881</f>
        <v>0</v>
      </c>
      <c r="H1881" s="185">
        <f>'[1]BoQ HSYC'!G1881</f>
        <v>0</v>
      </c>
      <c r="I1881" s="185">
        <f>'[1]BoQ HSYC'!H1881</f>
        <v>0</v>
      </c>
      <c r="J1881" s="185">
        <f>'[1]BoQ HSYC'!I1881</f>
        <v>0</v>
      </c>
      <c r="K1881" s="48">
        <f>'[1]BoQ HSYC'!J1881</f>
        <v>0</v>
      </c>
      <c r="L1881" s="47">
        <f>'[1]BoQ HSYC'!K1881</f>
        <v>0</v>
      </c>
      <c r="M1881" s="47">
        <f>'[1]BoQ HSYC'!L1881</f>
        <v>0</v>
      </c>
      <c r="N1881" s="183">
        <f>'[1]BoQ HSYC'!M1881</f>
        <v>0</v>
      </c>
      <c r="O1881" s="183">
        <f>'[1]BoQ HSYC'!N1881</f>
        <v>0</v>
      </c>
      <c r="P1881" s="83">
        <f>'[1]BoQ HSYC'!O1881</f>
        <v>0</v>
      </c>
      <c r="Q1881" s="47">
        <f>'[1]BoQ HSYC'!P1881</f>
        <v>0</v>
      </c>
      <c r="R1881" s="132">
        <f>'[1]BoQ HSYC'!Q1881</f>
        <v>0</v>
      </c>
      <c r="S1881" s="83">
        <f>'[1]BoQ HSYC'!R1881</f>
        <v>0</v>
      </c>
      <c r="T1881" s="48">
        <f>'[1]BoQ HSYC'!S1881</f>
        <v>0</v>
      </c>
      <c r="U1881" s="132">
        <f>'[1]BoQ HSYC'!T1881</f>
        <v>0</v>
      </c>
      <c r="V1881" s="132">
        <f>'[1]BoQ HSYC'!U1881</f>
        <v>0</v>
      </c>
      <c r="W1881" s="132">
        <f>'[1]BoQ HSYC'!V1881</f>
        <v>0</v>
      </c>
      <c r="X1881" s="44" t="str">
        <f>'[1]BoQ HSYC'!W1881</f>
        <v>ME</v>
      </c>
      <c r="Y1881" s="44"/>
      <c r="Z1881" s="44"/>
      <c r="AA1881" s="44"/>
      <c r="AB1881" s="2">
        <v>0</v>
      </c>
      <c r="AC1881" s="2">
        <v>0</v>
      </c>
      <c r="AD1881" s="2">
        <f>+M1881</f>
        <v>0</v>
      </c>
      <c r="AE1881" s="2">
        <f>+AD1881*14%</f>
        <v>0</v>
      </c>
      <c r="AF1881" s="155">
        <f>+AD1881*35%</f>
        <v>0</v>
      </c>
      <c r="AG1881" s="2">
        <f>+AD1881*F1881</f>
        <v>0</v>
      </c>
      <c r="AH1881" s="2">
        <f>+AE1881*F1881</f>
        <v>0</v>
      </c>
      <c r="AI1881" s="2">
        <f>+AF1881*F1881</f>
        <v>0</v>
      </c>
      <c r="AJ1881" s="2">
        <f>SUM(AG1881:AI1881)</f>
        <v>0</v>
      </c>
      <c r="AK1881" s="2">
        <f>+AD1881*G1881</f>
        <v>0</v>
      </c>
      <c r="AL1881" s="2">
        <f>+AE1881*G1881</f>
        <v>0</v>
      </c>
      <c r="AM1881" s="2">
        <f>+AF1881*G1881</f>
        <v>0</v>
      </c>
      <c r="AN1881" s="155">
        <f>SUM(AK1881:AM1881)</f>
        <v>0</v>
      </c>
      <c r="AQ1881" s="145" t="s">
        <v>525</v>
      </c>
      <c r="AU1881" s="8"/>
      <c r="AV1881" s="8"/>
      <c r="AW1881" s="2">
        <f>+'[2]BoQ HSYC-Đạt'!AT1881</f>
        <v>0</v>
      </c>
      <c r="AX1881" s="8">
        <f>F1881*AW1881</f>
        <v>0</v>
      </c>
      <c r="AY1881" s="8">
        <f>IF(AQ1881="CT",7%,5%)*AX1881</f>
        <v>0</v>
      </c>
      <c r="AZ1881" s="8">
        <f>AX1881*2%</f>
        <v>0</v>
      </c>
      <c r="BA1881" s="8">
        <f>IF(BB1881&gt;0,0,AX1881*5%)</f>
        <v>0</v>
      </c>
      <c r="BB1881" s="8"/>
      <c r="BC1881" s="8">
        <f>+AX1881+AY1881+AZ1881+BA1881+BB1881</f>
        <v>0</v>
      </c>
      <c r="BD1881" s="8">
        <f>AX1881-AT1881</f>
        <v>0</v>
      </c>
      <c r="BE1881" s="2"/>
      <c r="BH1881" s="2"/>
    </row>
    <row r="1882" spans="1:60" ht="17" hidden="1" outlineLevel="1" x14ac:dyDescent="0.2">
      <c r="B1882" s="82"/>
      <c r="C1882" s="144" t="s">
        <v>959</v>
      </c>
      <c r="D1882" s="144"/>
      <c r="E1882" s="82"/>
      <c r="F1882" s="143"/>
      <c r="G1882" s="142">
        <f>'[1]BoQ HSYC'!F1882</f>
        <v>0</v>
      </c>
      <c r="H1882" s="185">
        <f>'[1]BoQ HSYC'!G1882</f>
        <v>0</v>
      </c>
      <c r="I1882" s="185">
        <f>'[1]BoQ HSYC'!H1882</f>
        <v>0</v>
      </c>
      <c r="J1882" s="185">
        <f>'[1]BoQ HSYC'!I1882</f>
        <v>0</v>
      </c>
      <c r="K1882" s="48">
        <f>'[1]BoQ HSYC'!J1882</f>
        <v>0</v>
      </c>
      <c r="L1882" s="47">
        <f>'[1]BoQ HSYC'!K1882</f>
        <v>0</v>
      </c>
      <c r="M1882" s="47">
        <f>'[1]BoQ HSYC'!L1882</f>
        <v>0</v>
      </c>
      <c r="N1882" s="183">
        <f>'[1]BoQ HSYC'!M1882</f>
        <v>0</v>
      </c>
      <c r="O1882" s="183">
        <f>'[1]BoQ HSYC'!N1882</f>
        <v>0</v>
      </c>
      <c r="P1882" s="83">
        <f>'[1]BoQ HSYC'!O1882</f>
        <v>0</v>
      </c>
      <c r="Q1882" s="47">
        <f>'[1]BoQ HSYC'!P1882</f>
        <v>0</v>
      </c>
      <c r="R1882" s="132">
        <f>'[1]BoQ HSYC'!Q1882</f>
        <v>0</v>
      </c>
      <c r="S1882" s="83">
        <f>'[1]BoQ HSYC'!R1882</f>
        <v>0</v>
      </c>
      <c r="T1882" s="48">
        <f>'[1]BoQ HSYC'!S1882</f>
        <v>0</v>
      </c>
      <c r="U1882" s="132">
        <f>'[1]BoQ HSYC'!T1882</f>
        <v>0</v>
      </c>
      <c r="V1882" s="132">
        <f>'[1]BoQ HSYC'!U1882</f>
        <v>0</v>
      </c>
      <c r="W1882" s="132">
        <f>'[1]BoQ HSYC'!V1882</f>
        <v>0</v>
      </c>
      <c r="X1882" s="44" t="str">
        <f>'[1]BoQ HSYC'!W1882</f>
        <v>ME</v>
      </c>
      <c r="Y1882" s="44"/>
      <c r="Z1882" s="44"/>
      <c r="AA1882" s="44"/>
      <c r="AB1882" s="2">
        <v>0</v>
      </c>
      <c r="AC1882" s="2">
        <v>0</v>
      </c>
      <c r="AD1882" s="2">
        <f>+M1882</f>
        <v>0</v>
      </c>
      <c r="AE1882" s="2">
        <f>+AD1882*14%</f>
        <v>0</v>
      </c>
      <c r="AF1882" s="155">
        <f>+AD1882*35%</f>
        <v>0</v>
      </c>
      <c r="AG1882" s="2">
        <f>+AD1882*F1882</f>
        <v>0</v>
      </c>
      <c r="AH1882" s="2">
        <f>+AE1882*F1882</f>
        <v>0</v>
      </c>
      <c r="AI1882" s="2">
        <f>+AF1882*F1882</f>
        <v>0</v>
      </c>
      <c r="AJ1882" s="2">
        <f>SUM(AG1882:AI1882)</f>
        <v>0</v>
      </c>
      <c r="AK1882" s="2">
        <f>+AD1882*G1882</f>
        <v>0</v>
      </c>
      <c r="AL1882" s="2">
        <f>+AE1882*G1882</f>
        <v>0</v>
      </c>
      <c r="AM1882" s="2">
        <f>+AF1882*G1882</f>
        <v>0</v>
      </c>
      <c r="AN1882" s="155">
        <f>SUM(AK1882:AM1882)</f>
        <v>0</v>
      </c>
      <c r="AQ1882" s="145" t="s">
        <v>525</v>
      </c>
      <c r="AU1882" s="8"/>
      <c r="AV1882" s="8"/>
      <c r="AW1882" s="2">
        <f>+'[2]BoQ HSYC-Đạt'!AT1882</f>
        <v>0</v>
      </c>
      <c r="AX1882" s="8">
        <f>F1882*AW1882</f>
        <v>0</v>
      </c>
      <c r="AY1882" s="8">
        <f>IF(AQ1882="CT",7%,5%)*AX1882</f>
        <v>0</v>
      </c>
      <c r="AZ1882" s="8">
        <f>AX1882*2%</f>
        <v>0</v>
      </c>
      <c r="BA1882" s="8">
        <f>IF(BB1882&gt;0,0,AX1882*5%)</f>
        <v>0</v>
      </c>
      <c r="BB1882" s="8"/>
      <c r="BC1882" s="8">
        <f>+AX1882+AY1882+AZ1882+BA1882+BB1882</f>
        <v>0</v>
      </c>
      <c r="BD1882" s="8">
        <f>AX1882-AT1882</f>
        <v>0</v>
      </c>
      <c r="BE1882" s="2"/>
      <c r="BH1882" s="2"/>
    </row>
    <row r="1883" spans="1:60" ht="17" hidden="1" outlineLevel="1" x14ac:dyDescent="0.2">
      <c r="B1883" s="82"/>
      <c r="C1883" s="144" t="s">
        <v>845</v>
      </c>
      <c r="D1883" s="144"/>
      <c r="E1883" s="82"/>
      <c r="F1883" s="143"/>
      <c r="G1883" s="142">
        <f>'[1]BoQ HSYC'!F1883</f>
        <v>0</v>
      </c>
      <c r="H1883" s="185">
        <f>'[1]BoQ HSYC'!G1883</f>
        <v>0</v>
      </c>
      <c r="I1883" s="185">
        <f>'[1]BoQ HSYC'!H1883</f>
        <v>0</v>
      </c>
      <c r="J1883" s="185">
        <f>'[1]BoQ HSYC'!I1883</f>
        <v>0</v>
      </c>
      <c r="K1883" s="48">
        <f>'[1]BoQ HSYC'!J1883</f>
        <v>0</v>
      </c>
      <c r="L1883" s="47">
        <f>'[1]BoQ HSYC'!K1883</f>
        <v>0</v>
      </c>
      <c r="M1883" s="47">
        <f>'[1]BoQ HSYC'!L1883</f>
        <v>0</v>
      </c>
      <c r="N1883" s="183">
        <f>'[1]BoQ HSYC'!M1883</f>
        <v>0</v>
      </c>
      <c r="O1883" s="183">
        <f>'[1]BoQ HSYC'!N1883</f>
        <v>0</v>
      </c>
      <c r="P1883" s="83">
        <f>'[1]BoQ HSYC'!O1883</f>
        <v>0</v>
      </c>
      <c r="Q1883" s="47">
        <f>'[1]BoQ HSYC'!P1883</f>
        <v>0</v>
      </c>
      <c r="R1883" s="132">
        <f>'[1]BoQ HSYC'!Q1883</f>
        <v>0</v>
      </c>
      <c r="S1883" s="83">
        <f>'[1]BoQ HSYC'!R1883</f>
        <v>0</v>
      </c>
      <c r="T1883" s="48">
        <f>'[1]BoQ HSYC'!S1883</f>
        <v>0</v>
      </c>
      <c r="U1883" s="132">
        <f>'[1]BoQ HSYC'!T1883</f>
        <v>0</v>
      </c>
      <c r="V1883" s="132">
        <f>'[1]BoQ HSYC'!U1883</f>
        <v>0</v>
      </c>
      <c r="W1883" s="132">
        <f>'[1]BoQ HSYC'!V1883</f>
        <v>0</v>
      </c>
      <c r="X1883" s="44" t="str">
        <f>'[1]BoQ HSYC'!W1883</f>
        <v>ME</v>
      </c>
      <c r="Y1883" s="44"/>
      <c r="Z1883" s="44"/>
      <c r="AA1883" s="44"/>
      <c r="AB1883" s="2">
        <v>0</v>
      </c>
      <c r="AC1883" s="2">
        <v>0</v>
      </c>
      <c r="AD1883" s="2">
        <f>+M1883</f>
        <v>0</v>
      </c>
      <c r="AE1883" s="2">
        <f>+AD1883*14%</f>
        <v>0</v>
      </c>
      <c r="AF1883" s="155">
        <f>+AD1883*35%</f>
        <v>0</v>
      </c>
      <c r="AG1883" s="2">
        <f>+AD1883*F1883</f>
        <v>0</v>
      </c>
      <c r="AH1883" s="2">
        <f>+AE1883*F1883</f>
        <v>0</v>
      </c>
      <c r="AI1883" s="2">
        <f>+AF1883*F1883</f>
        <v>0</v>
      </c>
      <c r="AJ1883" s="2">
        <f>SUM(AG1883:AI1883)</f>
        <v>0</v>
      </c>
      <c r="AK1883" s="2">
        <f>+AD1883*G1883</f>
        <v>0</v>
      </c>
      <c r="AL1883" s="2">
        <f>+AE1883*G1883</f>
        <v>0</v>
      </c>
      <c r="AM1883" s="2">
        <f>+AF1883*G1883</f>
        <v>0</v>
      </c>
      <c r="AN1883" s="155">
        <f>SUM(AK1883:AM1883)</f>
        <v>0</v>
      </c>
      <c r="AQ1883" s="145" t="s">
        <v>525</v>
      </c>
      <c r="AU1883" s="8"/>
      <c r="AV1883" s="8"/>
      <c r="AW1883" s="2">
        <f>+'[2]BoQ HSYC-Đạt'!AT1883</f>
        <v>0</v>
      </c>
      <c r="AX1883" s="8">
        <f>F1883*AW1883</f>
        <v>0</v>
      </c>
      <c r="AY1883" s="8">
        <f>IF(AQ1883="CT",7%,5%)*AX1883</f>
        <v>0</v>
      </c>
      <c r="AZ1883" s="8">
        <f>AX1883*2%</f>
        <v>0</v>
      </c>
      <c r="BA1883" s="8">
        <f>IF(BB1883&gt;0,0,AX1883*5%)</f>
        <v>0</v>
      </c>
      <c r="BB1883" s="8"/>
      <c r="BC1883" s="8">
        <f>+AX1883+AY1883+AZ1883+BA1883+BB1883</f>
        <v>0</v>
      </c>
      <c r="BD1883" s="8">
        <f>AX1883-AT1883</f>
        <v>0</v>
      </c>
      <c r="BE1883" s="2"/>
      <c r="BH1883" s="2"/>
    </row>
    <row r="1884" spans="1:60" ht="17" hidden="1" outlineLevel="1" x14ac:dyDescent="0.2">
      <c r="B1884" s="82"/>
      <c r="C1884" s="144" t="s">
        <v>844</v>
      </c>
      <c r="D1884" s="144"/>
      <c r="E1884" s="82"/>
      <c r="F1884" s="143"/>
      <c r="G1884" s="142">
        <f>'[1]BoQ HSYC'!F1884</f>
        <v>0</v>
      </c>
      <c r="H1884" s="185">
        <f>'[1]BoQ HSYC'!G1884</f>
        <v>0</v>
      </c>
      <c r="I1884" s="185">
        <f>'[1]BoQ HSYC'!H1884</f>
        <v>0</v>
      </c>
      <c r="J1884" s="185">
        <f>'[1]BoQ HSYC'!I1884</f>
        <v>0</v>
      </c>
      <c r="K1884" s="48">
        <f>'[1]BoQ HSYC'!J1884</f>
        <v>0</v>
      </c>
      <c r="L1884" s="47">
        <f>'[1]BoQ HSYC'!K1884</f>
        <v>0</v>
      </c>
      <c r="M1884" s="47">
        <f>'[1]BoQ HSYC'!L1884</f>
        <v>0</v>
      </c>
      <c r="N1884" s="183">
        <f>'[1]BoQ HSYC'!M1884</f>
        <v>0</v>
      </c>
      <c r="O1884" s="183">
        <f>'[1]BoQ HSYC'!N1884</f>
        <v>0</v>
      </c>
      <c r="P1884" s="83">
        <f>'[1]BoQ HSYC'!O1884</f>
        <v>0</v>
      </c>
      <c r="Q1884" s="47">
        <f>'[1]BoQ HSYC'!P1884</f>
        <v>0</v>
      </c>
      <c r="R1884" s="132">
        <f>'[1]BoQ HSYC'!Q1884</f>
        <v>0</v>
      </c>
      <c r="S1884" s="83">
        <f>'[1]BoQ HSYC'!R1884</f>
        <v>0</v>
      </c>
      <c r="T1884" s="48">
        <f>'[1]BoQ HSYC'!S1884</f>
        <v>0</v>
      </c>
      <c r="U1884" s="132">
        <f>'[1]BoQ HSYC'!T1884</f>
        <v>0</v>
      </c>
      <c r="V1884" s="132">
        <f>'[1]BoQ HSYC'!U1884</f>
        <v>0</v>
      </c>
      <c r="W1884" s="132">
        <f>'[1]BoQ HSYC'!V1884</f>
        <v>0</v>
      </c>
      <c r="X1884" s="44" t="str">
        <f>'[1]BoQ HSYC'!W1884</f>
        <v>ME</v>
      </c>
      <c r="Y1884" s="44"/>
      <c r="Z1884" s="44"/>
      <c r="AA1884" s="44"/>
      <c r="AB1884" s="2">
        <v>0</v>
      </c>
      <c r="AC1884" s="2">
        <v>0</v>
      </c>
      <c r="AD1884" s="2">
        <f>+M1884</f>
        <v>0</v>
      </c>
      <c r="AE1884" s="2">
        <f>+AD1884*14%</f>
        <v>0</v>
      </c>
      <c r="AF1884" s="155">
        <f>+AD1884*35%</f>
        <v>0</v>
      </c>
      <c r="AG1884" s="2">
        <f>+AD1884*F1884</f>
        <v>0</v>
      </c>
      <c r="AH1884" s="2">
        <f>+AE1884*F1884</f>
        <v>0</v>
      </c>
      <c r="AI1884" s="2">
        <f>+AF1884*F1884</f>
        <v>0</v>
      </c>
      <c r="AJ1884" s="2">
        <f>SUM(AG1884:AI1884)</f>
        <v>0</v>
      </c>
      <c r="AK1884" s="2">
        <f>+AD1884*G1884</f>
        <v>0</v>
      </c>
      <c r="AL1884" s="2">
        <f>+AE1884*G1884</f>
        <v>0</v>
      </c>
      <c r="AM1884" s="2">
        <f>+AF1884*G1884</f>
        <v>0</v>
      </c>
      <c r="AN1884" s="155">
        <f>SUM(AK1884:AM1884)</f>
        <v>0</v>
      </c>
      <c r="AQ1884" s="145" t="s">
        <v>525</v>
      </c>
      <c r="AU1884" s="8"/>
      <c r="AV1884" s="8"/>
      <c r="AW1884" s="2">
        <f>+'[2]BoQ HSYC-Đạt'!AT1884</f>
        <v>0</v>
      </c>
      <c r="AX1884" s="8">
        <f>F1884*AW1884</f>
        <v>0</v>
      </c>
      <c r="AY1884" s="8">
        <f>IF(AQ1884="CT",7%,5%)*AX1884</f>
        <v>0</v>
      </c>
      <c r="AZ1884" s="8">
        <f>AX1884*2%</f>
        <v>0</v>
      </c>
      <c r="BA1884" s="8">
        <f>IF(BB1884&gt;0,0,AX1884*5%)</f>
        <v>0</v>
      </c>
      <c r="BB1884" s="8"/>
      <c r="BC1884" s="8">
        <f>+AX1884+AY1884+AZ1884+BA1884+BB1884</f>
        <v>0</v>
      </c>
      <c r="BD1884" s="8">
        <f>AX1884-AT1884</f>
        <v>0</v>
      </c>
      <c r="BE1884" s="2"/>
      <c r="BH1884" s="2"/>
    </row>
    <row r="1885" spans="1:60" ht="17" hidden="1" outlineLevel="1" x14ac:dyDescent="0.2">
      <c r="B1885" s="82"/>
      <c r="C1885" s="144" t="s">
        <v>843</v>
      </c>
      <c r="D1885" s="144"/>
      <c r="E1885" s="82"/>
      <c r="F1885" s="143"/>
      <c r="G1885" s="142">
        <f>'[1]BoQ HSYC'!F1885</f>
        <v>0</v>
      </c>
      <c r="H1885" s="185">
        <f>'[1]BoQ HSYC'!G1885</f>
        <v>0</v>
      </c>
      <c r="I1885" s="185">
        <f>'[1]BoQ HSYC'!H1885</f>
        <v>0</v>
      </c>
      <c r="J1885" s="185">
        <f>'[1]BoQ HSYC'!I1885</f>
        <v>0</v>
      </c>
      <c r="K1885" s="48">
        <f>'[1]BoQ HSYC'!J1885</f>
        <v>0</v>
      </c>
      <c r="L1885" s="47">
        <f>'[1]BoQ HSYC'!K1885</f>
        <v>0</v>
      </c>
      <c r="M1885" s="47">
        <f>'[1]BoQ HSYC'!L1885</f>
        <v>0</v>
      </c>
      <c r="N1885" s="183">
        <f>'[1]BoQ HSYC'!M1885</f>
        <v>0</v>
      </c>
      <c r="O1885" s="183">
        <f>'[1]BoQ HSYC'!N1885</f>
        <v>0</v>
      </c>
      <c r="P1885" s="83">
        <f>'[1]BoQ HSYC'!O1885</f>
        <v>0</v>
      </c>
      <c r="Q1885" s="47">
        <f>'[1]BoQ HSYC'!P1885</f>
        <v>0</v>
      </c>
      <c r="R1885" s="132">
        <f>'[1]BoQ HSYC'!Q1885</f>
        <v>0</v>
      </c>
      <c r="S1885" s="83">
        <f>'[1]BoQ HSYC'!R1885</f>
        <v>0</v>
      </c>
      <c r="T1885" s="48">
        <f>'[1]BoQ HSYC'!S1885</f>
        <v>0</v>
      </c>
      <c r="U1885" s="132">
        <f>'[1]BoQ HSYC'!T1885</f>
        <v>0</v>
      </c>
      <c r="V1885" s="132">
        <f>'[1]BoQ HSYC'!U1885</f>
        <v>0</v>
      </c>
      <c r="W1885" s="132">
        <f>'[1]BoQ HSYC'!V1885</f>
        <v>0</v>
      </c>
      <c r="X1885" s="44" t="str">
        <f>'[1]BoQ HSYC'!W1885</f>
        <v>ME</v>
      </c>
      <c r="Y1885" s="44"/>
      <c r="Z1885" s="44"/>
      <c r="AA1885" s="44"/>
      <c r="AB1885" s="2">
        <v>0</v>
      </c>
      <c r="AC1885" s="2">
        <v>0</v>
      </c>
      <c r="AD1885" s="2">
        <f>+M1885</f>
        <v>0</v>
      </c>
      <c r="AE1885" s="2">
        <f>+AD1885*14%</f>
        <v>0</v>
      </c>
      <c r="AF1885" s="155">
        <f>+AD1885*35%</f>
        <v>0</v>
      </c>
      <c r="AG1885" s="2">
        <f>+AD1885*F1885</f>
        <v>0</v>
      </c>
      <c r="AH1885" s="2">
        <f>+AE1885*F1885</f>
        <v>0</v>
      </c>
      <c r="AI1885" s="2">
        <f>+AF1885*F1885</f>
        <v>0</v>
      </c>
      <c r="AJ1885" s="2">
        <f>SUM(AG1885:AI1885)</f>
        <v>0</v>
      </c>
      <c r="AK1885" s="2">
        <f>+AD1885*G1885</f>
        <v>0</v>
      </c>
      <c r="AL1885" s="2">
        <f>+AE1885*G1885</f>
        <v>0</v>
      </c>
      <c r="AM1885" s="2">
        <f>+AF1885*G1885</f>
        <v>0</v>
      </c>
      <c r="AN1885" s="155">
        <f>SUM(AK1885:AM1885)</f>
        <v>0</v>
      </c>
      <c r="AQ1885" s="145" t="s">
        <v>525</v>
      </c>
      <c r="AU1885" s="8"/>
      <c r="AV1885" s="8"/>
      <c r="AW1885" s="2">
        <f>+'[2]BoQ HSYC-Đạt'!AT1885</f>
        <v>0</v>
      </c>
      <c r="AX1885" s="8">
        <f>F1885*AW1885</f>
        <v>0</v>
      </c>
      <c r="AY1885" s="8">
        <f>IF(AQ1885="CT",7%,5%)*AX1885</f>
        <v>0</v>
      </c>
      <c r="AZ1885" s="8">
        <f>AX1885*2%</f>
        <v>0</v>
      </c>
      <c r="BA1885" s="8">
        <f>IF(BB1885&gt;0,0,AX1885*5%)</f>
        <v>0</v>
      </c>
      <c r="BB1885" s="8"/>
      <c r="BC1885" s="8">
        <f>+AX1885+AY1885+AZ1885+BA1885+BB1885</f>
        <v>0</v>
      </c>
      <c r="BD1885" s="8">
        <f>AX1885-AT1885</f>
        <v>0</v>
      </c>
      <c r="BE1885" s="2"/>
      <c r="BH1885" s="2"/>
    </row>
    <row r="1886" spans="1:60" ht="17" hidden="1" outlineLevel="1" x14ac:dyDescent="0.2">
      <c r="B1886" s="82"/>
      <c r="C1886" s="144" t="s">
        <v>922</v>
      </c>
      <c r="D1886" s="144"/>
      <c r="E1886" s="82"/>
      <c r="F1886" s="143"/>
      <c r="G1886" s="142">
        <f>'[1]BoQ HSYC'!F1886</f>
        <v>0</v>
      </c>
      <c r="H1886" s="185">
        <f>'[1]BoQ HSYC'!G1886</f>
        <v>0</v>
      </c>
      <c r="I1886" s="185">
        <f>'[1]BoQ HSYC'!H1886</f>
        <v>0</v>
      </c>
      <c r="J1886" s="185">
        <f>'[1]BoQ HSYC'!I1886</f>
        <v>0</v>
      </c>
      <c r="K1886" s="48">
        <f>'[1]BoQ HSYC'!J1886</f>
        <v>0</v>
      </c>
      <c r="L1886" s="47">
        <f>'[1]BoQ HSYC'!K1886</f>
        <v>0</v>
      </c>
      <c r="M1886" s="47">
        <f>'[1]BoQ HSYC'!L1886</f>
        <v>0</v>
      </c>
      <c r="N1886" s="183">
        <f>'[1]BoQ HSYC'!M1886</f>
        <v>0</v>
      </c>
      <c r="O1886" s="183">
        <f>'[1]BoQ HSYC'!N1886</f>
        <v>0</v>
      </c>
      <c r="P1886" s="83">
        <f>'[1]BoQ HSYC'!O1886</f>
        <v>0</v>
      </c>
      <c r="Q1886" s="47">
        <f>'[1]BoQ HSYC'!P1886</f>
        <v>0</v>
      </c>
      <c r="R1886" s="132">
        <f>'[1]BoQ HSYC'!Q1886</f>
        <v>0</v>
      </c>
      <c r="S1886" s="83">
        <f>'[1]BoQ HSYC'!R1886</f>
        <v>0</v>
      </c>
      <c r="T1886" s="48">
        <f>'[1]BoQ HSYC'!S1886</f>
        <v>0</v>
      </c>
      <c r="U1886" s="132">
        <f>'[1]BoQ HSYC'!T1886</f>
        <v>0</v>
      </c>
      <c r="V1886" s="132">
        <f>'[1]BoQ HSYC'!U1886</f>
        <v>0</v>
      </c>
      <c r="W1886" s="132">
        <f>'[1]BoQ HSYC'!V1886</f>
        <v>0</v>
      </c>
      <c r="X1886" s="44" t="str">
        <f>'[1]BoQ HSYC'!W1886</f>
        <v>ME</v>
      </c>
      <c r="Y1886" s="44"/>
      <c r="Z1886" s="44"/>
      <c r="AA1886" s="44"/>
      <c r="AB1886" s="2">
        <v>0</v>
      </c>
      <c r="AC1886" s="2">
        <v>0</v>
      </c>
      <c r="AD1886" s="2">
        <f>+M1886</f>
        <v>0</v>
      </c>
      <c r="AE1886" s="2">
        <f>+AD1886*14%</f>
        <v>0</v>
      </c>
      <c r="AF1886" s="155">
        <f>+AD1886*35%</f>
        <v>0</v>
      </c>
      <c r="AG1886" s="2">
        <f>+AD1886*F1886</f>
        <v>0</v>
      </c>
      <c r="AH1886" s="2">
        <f>+AE1886*F1886</f>
        <v>0</v>
      </c>
      <c r="AI1886" s="2">
        <f>+AF1886*F1886</f>
        <v>0</v>
      </c>
      <c r="AJ1886" s="2">
        <f>SUM(AG1886:AI1886)</f>
        <v>0</v>
      </c>
      <c r="AK1886" s="2">
        <f>+AD1886*G1886</f>
        <v>0</v>
      </c>
      <c r="AL1886" s="2">
        <f>+AE1886*G1886</f>
        <v>0</v>
      </c>
      <c r="AM1886" s="2">
        <f>+AF1886*G1886</f>
        <v>0</v>
      </c>
      <c r="AN1886" s="155">
        <f>SUM(AK1886:AM1886)</f>
        <v>0</v>
      </c>
      <c r="AQ1886" s="145" t="s">
        <v>525</v>
      </c>
      <c r="AU1886" s="8"/>
      <c r="AV1886" s="8"/>
      <c r="AW1886" s="2">
        <f>+'[2]BoQ HSYC-Đạt'!AT1886</f>
        <v>0</v>
      </c>
      <c r="AX1886" s="8">
        <f>F1886*AW1886</f>
        <v>0</v>
      </c>
      <c r="AY1886" s="8">
        <f>IF(AQ1886="CT",7%,5%)*AX1886</f>
        <v>0</v>
      </c>
      <c r="AZ1886" s="8">
        <f>AX1886*2%</f>
        <v>0</v>
      </c>
      <c r="BA1886" s="8">
        <f>IF(BB1886&gt;0,0,AX1886*5%)</f>
        <v>0</v>
      </c>
      <c r="BB1886" s="8"/>
      <c r="BC1886" s="8">
        <f>+AX1886+AY1886+AZ1886+BA1886+BB1886</f>
        <v>0</v>
      </c>
      <c r="BD1886" s="8">
        <f>AX1886-AT1886</f>
        <v>0</v>
      </c>
      <c r="BE1886" s="2"/>
      <c r="BH1886" s="2"/>
    </row>
    <row r="1887" spans="1:60" ht="17" hidden="1" outlineLevel="1" x14ac:dyDescent="0.2">
      <c r="B1887" s="82"/>
      <c r="C1887" s="144" t="s">
        <v>958</v>
      </c>
      <c r="D1887" s="144"/>
      <c r="E1887" s="82"/>
      <c r="F1887" s="143"/>
      <c r="G1887" s="142">
        <f>'[1]BoQ HSYC'!F1887</f>
        <v>0</v>
      </c>
      <c r="H1887" s="185">
        <f>'[1]BoQ HSYC'!G1887</f>
        <v>0</v>
      </c>
      <c r="I1887" s="185">
        <f>'[1]BoQ HSYC'!H1887</f>
        <v>0</v>
      </c>
      <c r="J1887" s="185">
        <f>'[1]BoQ HSYC'!I1887</f>
        <v>0</v>
      </c>
      <c r="K1887" s="48">
        <f>'[1]BoQ HSYC'!J1887</f>
        <v>0</v>
      </c>
      <c r="L1887" s="47">
        <f>'[1]BoQ HSYC'!K1887</f>
        <v>0</v>
      </c>
      <c r="M1887" s="47">
        <f>'[1]BoQ HSYC'!L1887</f>
        <v>0</v>
      </c>
      <c r="N1887" s="183">
        <f>'[1]BoQ HSYC'!M1887</f>
        <v>0</v>
      </c>
      <c r="O1887" s="183">
        <f>'[1]BoQ HSYC'!N1887</f>
        <v>0</v>
      </c>
      <c r="P1887" s="83">
        <f>'[1]BoQ HSYC'!O1887</f>
        <v>0</v>
      </c>
      <c r="Q1887" s="47">
        <f>'[1]BoQ HSYC'!P1887</f>
        <v>0</v>
      </c>
      <c r="R1887" s="132">
        <f>'[1]BoQ HSYC'!Q1887</f>
        <v>0</v>
      </c>
      <c r="S1887" s="83">
        <f>'[1]BoQ HSYC'!R1887</f>
        <v>0</v>
      </c>
      <c r="T1887" s="48">
        <f>'[1]BoQ HSYC'!S1887</f>
        <v>0</v>
      </c>
      <c r="U1887" s="132">
        <f>'[1]BoQ HSYC'!T1887</f>
        <v>0</v>
      </c>
      <c r="V1887" s="132">
        <f>'[1]BoQ HSYC'!U1887</f>
        <v>0</v>
      </c>
      <c r="W1887" s="132">
        <f>'[1]BoQ HSYC'!V1887</f>
        <v>0</v>
      </c>
      <c r="X1887" s="44" t="str">
        <f>'[1]BoQ HSYC'!W1887</f>
        <v>ME</v>
      </c>
      <c r="Y1887" s="44"/>
      <c r="Z1887" s="44"/>
      <c r="AA1887" s="44"/>
      <c r="AB1887" s="2">
        <v>0</v>
      </c>
      <c r="AC1887" s="2">
        <v>0</v>
      </c>
      <c r="AD1887" s="2">
        <f>+M1887</f>
        <v>0</v>
      </c>
      <c r="AE1887" s="2">
        <f>+AD1887*14%</f>
        <v>0</v>
      </c>
      <c r="AF1887" s="155">
        <f>+AD1887*35%</f>
        <v>0</v>
      </c>
      <c r="AG1887" s="2">
        <f>+AD1887*F1887</f>
        <v>0</v>
      </c>
      <c r="AH1887" s="2">
        <f>+AE1887*F1887</f>
        <v>0</v>
      </c>
      <c r="AI1887" s="2">
        <f>+AF1887*F1887</f>
        <v>0</v>
      </c>
      <c r="AJ1887" s="2">
        <f>SUM(AG1887:AI1887)</f>
        <v>0</v>
      </c>
      <c r="AK1887" s="2">
        <f>+AD1887*G1887</f>
        <v>0</v>
      </c>
      <c r="AL1887" s="2">
        <f>+AE1887*G1887</f>
        <v>0</v>
      </c>
      <c r="AM1887" s="2">
        <f>+AF1887*G1887</f>
        <v>0</v>
      </c>
      <c r="AN1887" s="155">
        <f>SUM(AK1887:AM1887)</f>
        <v>0</v>
      </c>
      <c r="AQ1887" s="145" t="s">
        <v>525</v>
      </c>
      <c r="AU1887" s="8"/>
      <c r="AV1887" s="8"/>
      <c r="AW1887" s="2">
        <f>+'[2]BoQ HSYC-Đạt'!AT1887</f>
        <v>0</v>
      </c>
      <c r="AX1887" s="8">
        <f>F1887*AW1887</f>
        <v>0</v>
      </c>
      <c r="AY1887" s="8">
        <f>IF(AQ1887="CT",7%,5%)*AX1887</f>
        <v>0</v>
      </c>
      <c r="AZ1887" s="8">
        <f>AX1887*2%</f>
        <v>0</v>
      </c>
      <c r="BA1887" s="8">
        <f>IF(BB1887&gt;0,0,AX1887*5%)</f>
        <v>0</v>
      </c>
      <c r="BB1887" s="8"/>
      <c r="BC1887" s="8">
        <f>+AX1887+AY1887+AZ1887+BA1887+BB1887</f>
        <v>0</v>
      </c>
      <c r="BD1887" s="8">
        <f>AX1887-AT1887</f>
        <v>0</v>
      </c>
      <c r="BE1887" s="2"/>
      <c r="BH1887" s="2"/>
    </row>
    <row r="1888" spans="1:60" ht="17" hidden="1" outlineLevel="1" x14ac:dyDescent="0.2">
      <c r="B1888" s="82"/>
      <c r="C1888" s="144" t="s">
        <v>842</v>
      </c>
      <c r="D1888" s="144"/>
      <c r="E1888" s="82"/>
      <c r="F1888" s="143"/>
      <c r="G1888" s="142">
        <f>'[1]BoQ HSYC'!F1888</f>
        <v>0</v>
      </c>
      <c r="H1888" s="185">
        <f>'[1]BoQ HSYC'!G1888</f>
        <v>0</v>
      </c>
      <c r="I1888" s="185">
        <f>'[1]BoQ HSYC'!H1888</f>
        <v>0</v>
      </c>
      <c r="J1888" s="185">
        <f>'[1]BoQ HSYC'!I1888</f>
        <v>0</v>
      </c>
      <c r="K1888" s="48">
        <f>'[1]BoQ HSYC'!J1888</f>
        <v>0</v>
      </c>
      <c r="L1888" s="47">
        <f>'[1]BoQ HSYC'!K1888</f>
        <v>0</v>
      </c>
      <c r="M1888" s="47">
        <f>'[1]BoQ HSYC'!L1888</f>
        <v>0</v>
      </c>
      <c r="N1888" s="183">
        <f>'[1]BoQ HSYC'!M1888</f>
        <v>0</v>
      </c>
      <c r="O1888" s="183">
        <f>'[1]BoQ HSYC'!N1888</f>
        <v>0</v>
      </c>
      <c r="P1888" s="83">
        <f>'[1]BoQ HSYC'!O1888</f>
        <v>0</v>
      </c>
      <c r="Q1888" s="47">
        <f>'[1]BoQ HSYC'!P1888</f>
        <v>0</v>
      </c>
      <c r="R1888" s="132">
        <f>'[1]BoQ HSYC'!Q1888</f>
        <v>0</v>
      </c>
      <c r="S1888" s="83">
        <f>'[1]BoQ HSYC'!R1888</f>
        <v>0</v>
      </c>
      <c r="T1888" s="48">
        <f>'[1]BoQ HSYC'!S1888</f>
        <v>0</v>
      </c>
      <c r="U1888" s="132">
        <f>'[1]BoQ HSYC'!T1888</f>
        <v>0</v>
      </c>
      <c r="V1888" s="132">
        <f>'[1]BoQ HSYC'!U1888</f>
        <v>0</v>
      </c>
      <c r="W1888" s="132">
        <f>'[1]BoQ HSYC'!V1888</f>
        <v>0</v>
      </c>
      <c r="X1888" s="44" t="str">
        <f>'[1]BoQ HSYC'!W1888</f>
        <v>ME</v>
      </c>
      <c r="Y1888" s="44"/>
      <c r="Z1888" s="44"/>
      <c r="AA1888" s="44"/>
      <c r="AB1888" s="2">
        <v>0</v>
      </c>
      <c r="AC1888" s="2">
        <v>0</v>
      </c>
      <c r="AD1888" s="2">
        <f>+M1888</f>
        <v>0</v>
      </c>
      <c r="AE1888" s="2">
        <f>+AD1888*14%</f>
        <v>0</v>
      </c>
      <c r="AF1888" s="155">
        <f>+AD1888*35%</f>
        <v>0</v>
      </c>
      <c r="AG1888" s="2">
        <f>+AD1888*F1888</f>
        <v>0</v>
      </c>
      <c r="AH1888" s="2">
        <f>+AE1888*F1888</f>
        <v>0</v>
      </c>
      <c r="AI1888" s="2">
        <f>+AF1888*F1888</f>
        <v>0</v>
      </c>
      <c r="AJ1888" s="2">
        <f>SUM(AG1888:AI1888)</f>
        <v>0</v>
      </c>
      <c r="AK1888" s="2">
        <f>+AD1888*G1888</f>
        <v>0</v>
      </c>
      <c r="AL1888" s="2">
        <f>+AE1888*G1888</f>
        <v>0</v>
      </c>
      <c r="AM1888" s="2">
        <f>+AF1888*G1888</f>
        <v>0</v>
      </c>
      <c r="AN1888" s="155">
        <f>SUM(AK1888:AM1888)</f>
        <v>0</v>
      </c>
      <c r="AQ1888" s="145" t="s">
        <v>525</v>
      </c>
      <c r="AU1888" s="8"/>
      <c r="AV1888" s="8"/>
      <c r="AW1888" s="2">
        <f>+'[2]BoQ HSYC-Đạt'!AT1888</f>
        <v>0</v>
      </c>
      <c r="AX1888" s="8">
        <f>F1888*AW1888</f>
        <v>0</v>
      </c>
      <c r="AY1888" s="8">
        <f>IF(AQ1888="CT",7%,5%)*AX1888</f>
        <v>0</v>
      </c>
      <c r="AZ1888" s="8">
        <f>AX1888*2%</f>
        <v>0</v>
      </c>
      <c r="BA1888" s="8">
        <f>IF(BB1888&gt;0,0,AX1888*5%)</f>
        <v>0</v>
      </c>
      <c r="BB1888" s="8"/>
      <c r="BC1888" s="8">
        <f>+AX1888+AY1888+AZ1888+BA1888+BB1888</f>
        <v>0</v>
      </c>
      <c r="BD1888" s="8">
        <f>AX1888-AT1888</f>
        <v>0</v>
      </c>
      <c r="BE1888" s="2"/>
      <c r="BH1888" s="2"/>
    </row>
    <row r="1889" spans="1:60" ht="17" hidden="1" outlineLevel="1" x14ac:dyDescent="0.2">
      <c r="B1889" s="82"/>
      <c r="C1889" s="144" t="s">
        <v>841</v>
      </c>
      <c r="D1889" s="144"/>
      <c r="E1889" s="82"/>
      <c r="F1889" s="143"/>
      <c r="G1889" s="142">
        <f>'[1]BoQ HSYC'!F1889</f>
        <v>0</v>
      </c>
      <c r="H1889" s="185">
        <f>'[1]BoQ HSYC'!G1889</f>
        <v>0</v>
      </c>
      <c r="I1889" s="185">
        <f>'[1]BoQ HSYC'!H1889</f>
        <v>0</v>
      </c>
      <c r="J1889" s="185">
        <f>'[1]BoQ HSYC'!I1889</f>
        <v>0</v>
      </c>
      <c r="K1889" s="48">
        <f>'[1]BoQ HSYC'!J1889</f>
        <v>0</v>
      </c>
      <c r="L1889" s="47">
        <f>'[1]BoQ HSYC'!K1889</f>
        <v>0</v>
      </c>
      <c r="M1889" s="47">
        <f>'[1]BoQ HSYC'!L1889</f>
        <v>0</v>
      </c>
      <c r="N1889" s="183">
        <f>'[1]BoQ HSYC'!M1889</f>
        <v>0</v>
      </c>
      <c r="O1889" s="183">
        <f>'[1]BoQ HSYC'!N1889</f>
        <v>0</v>
      </c>
      <c r="P1889" s="83">
        <f>'[1]BoQ HSYC'!O1889</f>
        <v>0</v>
      </c>
      <c r="Q1889" s="47">
        <f>'[1]BoQ HSYC'!P1889</f>
        <v>0</v>
      </c>
      <c r="R1889" s="132">
        <f>'[1]BoQ HSYC'!Q1889</f>
        <v>0</v>
      </c>
      <c r="S1889" s="83">
        <f>'[1]BoQ HSYC'!R1889</f>
        <v>0</v>
      </c>
      <c r="T1889" s="48">
        <f>'[1]BoQ HSYC'!S1889</f>
        <v>0</v>
      </c>
      <c r="U1889" s="132">
        <f>'[1]BoQ HSYC'!T1889</f>
        <v>0</v>
      </c>
      <c r="V1889" s="132">
        <f>'[1]BoQ HSYC'!U1889</f>
        <v>0</v>
      </c>
      <c r="W1889" s="132">
        <f>'[1]BoQ HSYC'!V1889</f>
        <v>0</v>
      </c>
      <c r="X1889" s="44" t="str">
        <f>'[1]BoQ HSYC'!W1889</f>
        <v>ME</v>
      </c>
      <c r="Y1889" s="44"/>
      <c r="Z1889" s="44"/>
      <c r="AA1889" s="44"/>
      <c r="AB1889" s="2">
        <v>0</v>
      </c>
      <c r="AC1889" s="2">
        <v>0</v>
      </c>
      <c r="AD1889" s="2">
        <f>+M1889</f>
        <v>0</v>
      </c>
      <c r="AE1889" s="2">
        <f>+AD1889*14%</f>
        <v>0</v>
      </c>
      <c r="AF1889" s="155">
        <f>+AD1889*35%</f>
        <v>0</v>
      </c>
      <c r="AG1889" s="2">
        <f>+AD1889*F1889</f>
        <v>0</v>
      </c>
      <c r="AH1889" s="2">
        <f>+AE1889*F1889</f>
        <v>0</v>
      </c>
      <c r="AI1889" s="2">
        <f>+AF1889*F1889</f>
        <v>0</v>
      </c>
      <c r="AJ1889" s="2">
        <f>SUM(AG1889:AI1889)</f>
        <v>0</v>
      </c>
      <c r="AK1889" s="2">
        <f>+AD1889*G1889</f>
        <v>0</v>
      </c>
      <c r="AL1889" s="2">
        <f>+AE1889*G1889</f>
        <v>0</v>
      </c>
      <c r="AM1889" s="2">
        <f>+AF1889*G1889</f>
        <v>0</v>
      </c>
      <c r="AN1889" s="155">
        <f>SUM(AK1889:AM1889)</f>
        <v>0</v>
      </c>
      <c r="AQ1889" s="145" t="s">
        <v>525</v>
      </c>
      <c r="AU1889" s="8"/>
      <c r="AV1889" s="8"/>
      <c r="AW1889" s="2">
        <f>+'[2]BoQ HSYC-Đạt'!AT1889</f>
        <v>0</v>
      </c>
      <c r="AX1889" s="8">
        <f>F1889*AW1889</f>
        <v>0</v>
      </c>
      <c r="AY1889" s="8">
        <f>IF(AQ1889="CT",7%,5%)*AX1889</f>
        <v>0</v>
      </c>
      <c r="AZ1889" s="8">
        <f>AX1889*2%</f>
        <v>0</v>
      </c>
      <c r="BA1889" s="8">
        <f>IF(BB1889&gt;0,0,AX1889*5%)</f>
        <v>0</v>
      </c>
      <c r="BB1889" s="8"/>
      <c r="BC1889" s="8">
        <f>+AX1889+AY1889+AZ1889+BA1889+BB1889</f>
        <v>0</v>
      </c>
      <c r="BD1889" s="8">
        <f>AX1889-AT1889</f>
        <v>0</v>
      </c>
      <c r="BE1889" s="2"/>
      <c r="BH1889" s="2"/>
    </row>
    <row r="1890" spans="1:60" ht="34" hidden="1" outlineLevel="1" x14ac:dyDescent="0.2">
      <c r="B1890" s="82"/>
      <c r="C1890" s="144" t="s">
        <v>957</v>
      </c>
      <c r="D1890" s="144"/>
      <c r="E1890" s="82"/>
      <c r="F1890" s="143"/>
      <c r="G1890" s="142">
        <f>'[1]BoQ HSYC'!F1890</f>
        <v>0</v>
      </c>
      <c r="H1890" s="185">
        <f>'[1]BoQ HSYC'!G1890</f>
        <v>0</v>
      </c>
      <c r="I1890" s="185">
        <f>'[1]BoQ HSYC'!H1890</f>
        <v>0</v>
      </c>
      <c r="J1890" s="185">
        <f>'[1]BoQ HSYC'!I1890</f>
        <v>0</v>
      </c>
      <c r="K1890" s="48">
        <f>'[1]BoQ HSYC'!J1890</f>
        <v>0</v>
      </c>
      <c r="L1890" s="47">
        <f>'[1]BoQ HSYC'!K1890</f>
        <v>0</v>
      </c>
      <c r="M1890" s="47">
        <f>'[1]BoQ HSYC'!L1890</f>
        <v>0</v>
      </c>
      <c r="N1890" s="183">
        <f>'[1]BoQ HSYC'!M1890</f>
        <v>0</v>
      </c>
      <c r="O1890" s="183">
        <f>'[1]BoQ HSYC'!N1890</f>
        <v>0</v>
      </c>
      <c r="P1890" s="83">
        <f>'[1]BoQ HSYC'!O1890</f>
        <v>0</v>
      </c>
      <c r="Q1890" s="47">
        <f>'[1]BoQ HSYC'!P1890</f>
        <v>0</v>
      </c>
      <c r="R1890" s="132">
        <f>'[1]BoQ HSYC'!Q1890</f>
        <v>0</v>
      </c>
      <c r="S1890" s="83">
        <f>'[1]BoQ HSYC'!R1890</f>
        <v>0</v>
      </c>
      <c r="T1890" s="48">
        <f>'[1]BoQ HSYC'!S1890</f>
        <v>0</v>
      </c>
      <c r="U1890" s="132">
        <f>'[1]BoQ HSYC'!T1890</f>
        <v>0</v>
      </c>
      <c r="V1890" s="132">
        <f>'[1]BoQ HSYC'!U1890</f>
        <v>0</v>
      </c>
      <c r="W1890" s="132">
        <f>'[1]BoQ HSYC'!V1890</f>
        <v>0</v>
      </c>
      <c r="X1890" s="44" t="str">
        <f>'[1]BoQ HSYC'!W1890</f>
        <v>ME</v>
      </c>
      <c r="Y1890" s="44"/>
      <c r="Z1890" s="44"/>
      <c r="AA1890" s="44"/>
      <c r="AB1890" s="2">
        <v>0</v>
      </c>
      <c r="AC1890" s="2">
        <v>0</v>
      </c>
      <c r="AD1890" s="2">
        <f>+M1890</f>
        <v>0</v>
      </c>
      <c r="AE1890" s="2">
        <f>+AD1890*14%</f>
        <v>0</v>
      </c>
      <c r="AF1890" s="155">
        <f>+AD1890*35%</f>
        <v>0</v>
      </c>
      <c r="AG1890" s="2">
        <f>+AD1890*F1890</f>
        <v>0</v>
      </c>
      <c r="AH1890" s="2">
        <f>+AE1890*F1890</f>
        <v>0</v>
      </c>
      <c r="AI1890" s="2">
        <f>+AF1890*F1890</f>
        <v>0</v>
      </c>
      <c r="AJ1890" s="2">
        <f>SUM(AG1890:AI1890)</f>
        <v>0</v>
      </c>
      <c r="AK1890" s="2">
        <f>+AD1890*G1890</f>
        <v>0</v>
      </c>
      <c r="AL1890" s="2">
        <f>+AE1890*G1890</f>
        <v>0</v>
      </c>
      <c r="AM1890" s="2">
        <f>+AF1890*G1890</f>
        <v>0</v>
      </c>
      <c r="AN1890" s="155">
        <f>SUM(AK1890:AM1890)</f>
        <v>0</v>
      </c>
      <c r="AQ1890" s="145" t="s">
        <v>525</v>
      </c>
      <c r="AU1890" s="8"/>
      <c r="AV1890" s="8"/>
      <c r="AW1890" s="2">
        <f>+'[2]BoQ HSYC-Đạt'!AT1890</f>
        <v>0</v>
      </c>
      <c r="AX1890" s="8">
        <f>F1890*AW1890</f>
        <v>0</v>
      </c>
      <c r="AY1890" s="8">
        <f>IF(AQ1890="CT",7%,5%)*AX1890</f>
        <v>0</v>
      </c>
      <c r="AZ1890" s="8">
        <f>AX1890*2%</f>
        <v>0</v>
      </c>
      <c r="BA1890" s="8">
        <f>IF(BB1890&gt;0,0,AX1890*5%)</f>
        <v>0</v>
      </c>
      <c r="BB1890" s="8"/>
      <c r="BC1890" s="8">
        <f>+AX1890+AY1890+AZ1890+BA1890+BB1890</f>
        <v>0</v>
      </c>
      <c r="BD1890" s="8">
        <f>AX1890-AT1890</f>
        <v>0</v>
      </c>
      <c r="BE1890" s="2"/>
      <c r="BH1890" s="2"/>
    </row>
    <row r="1891" spans="1:60" ht="17" hidden="1" outlineLevel="1" x14ac:dyDescent="0.2">
      <c r="B1891" s="82"/>
      <c r="C1891" s="144" t="s">
        <v>956</v>
      </c>
      <c r="D1891" s="144"/>
      <c r="E1891" s="82"/>
      <c r="F1891" s="143"/>
      <c r="G1891" s="142">
        <f>'[1]BoQ HSYC'!F1891</f>
        <v>0</v>
      </c>
      <c r="H1891" s="185">
        <f>'[1]BoQ HSYC'!G1891</f>
        <v>0</v>
      </c>
      <c r="I1891" s="185">
        <f>'[1]BoQ HSYC'!H1891</f>
        <v>0</v>
      </c>
      <c r="J1891" s="185">
        <f>'[1]BoQ HSYC'!I1891</f>
        <v>0</v>
      </c>
      <c r="K1891" s="48">
        <f>'[1]BoQ HSYC'!J1891</f>
        <v>0</v>
      </c>
      <c r="L1891" s="47">
        <f>'[1]BoQ HSYC'!K1891</f>
        <v>0</v>
      </c>
      <c r="M1891" s="47">
        <f>'[1]BoQ HSYC'!L1891</f>
        <v>0</v>
      </c>
      <c r="N1891" s="183">
        <f>'[1]BoQ HSYC'!M1891</f>
        <v>0</v>
      </c>
      <c r="O1891" s="183">
        <f>'[1]BoQ HSYC'!N1891</f>
        <v>0</v>
      </c>
      <c r="P1891" s="83">
        <f>'[1]BoQ HSYC'!O1891</f>
        <v>0</v>
      </c>
      <c r="Q1891" s="47">
        <f>'[1]BoQ HSYC'!P1891</f>
        <v>0</v>
      </c>
      <c r="R1891" s="132">
        <f>'[1]BoQ HSYC'!Q1891</f>
        <v>0</v>
      </c>
      <c r="S1891" s="83">
        <f>'[1]BoQ HSYC'!R1891</f>
        <v>0</v>
      </c>
      <c r="T1891" s="48">
        <f>'[1]BoQ HSYC'!S1891</f>
        <v>0</v>
      </c>
      <c r="U1891" s="132">
        <f>'[1]BoQ HSYC'!T1891</f>
        <v>0</v>
      </c>
      <c r="V1891" s="132">
        <f>'[1]BoQ HSYC'!U1891</f>
        <v>0</v>
      </c>
      <c r="W1891" s="132">
        <f>'[1]BoQ HSYC'!V1891</f>
        <v>0</v>
      </c>
      <c r="X1891" s="44" t="str">
        <f>'[1]BoQ HSYC'!W1891</f>
        <v>ME</v>
      </c>
      <c r="Y1891" s="44"/>
      <c r="Z1891" s="44"/>
      <c r="AA1891" s="44"/>
      <c r="AB1891" s="2">
        <v>0</v>
      </c>
      <c r="AC1891" s="2">
        <v>0</v>
      </c>
      <c r="AD1891" s="2">
        <f>+M1891</f>
        <v>0</v>
      </c>
      <c r="AE1891" s="2">
        <f>+AD1891*14%</f>
        <v>0</v>
      </c>
      <c r="AF1891" s="155">
        <f>+AD1891*35%</f>
        <v>0</v>
      </c>
      <c r="AG1891" s="2">
        <f>+AD1891*F1891</f>
        <v>0</v>
      </c>
      <c r="AH1891" s="2">
        <f>+AE1891*F1891</f>
        <v>0</v>
      </c>
      <c r="AI1891" s="2">
        <f>+AF1891*F1891</f>
        <v>0</v>
      </c>
      <c r="AJ1891" s="2">
        <f>SUM(AG1891:AI1891)</f>
        <v>0</v>
      </c>
      <c r="AK1891" s="2">
        <f>+AD1891*G1891</f>
        <v>0</v>
      </c>
      <c r="AL1891" s="2">
        <f>+AE1891*G1891</f>
        <v>0</v>
      </c>
      <c r="AM1891" s="2">
        <f>+AF1891*G1891</f>
        <v>0</v>
      </c>
      <c r="AN1891" s="155">
        <f>SUM(AK1891:AM1891)</f>
        <v>0</v>
      </c>
      <c r="AQ1891" s="145" t="s">
        <v>525</v>
      </c>
      <c r="AU1891" s="8"/>
      <c r="AV1891" s="8"/>
      <c r="AW1891" s="2">
        <f>+'[2]BoQ HSYC-Đạt'!AT1891</f>
        <v>0</v>
      </c>
      <c r="AX1891" s="8">
        <f>F1891*AW1891</f>
        <v>0</v>
      </c>
      <c r="AY1891" s="8">
        <f>IF(AQ1891="CT",7%,5%)*AX1891</f>
        <v>0</v>
      </c>
      <c r="AZ1891" s="8">
        <f>AX1891*2%</f>
        <v>0</v>
      </c>
      <c r="BA1891" s="8">
        <f>IF(BB1891&gt;0,0,AX1891*5%)</f>
        <v>0</v>
      </c>
      <c r="BB1891" s="8"/>
      <c r="BC1891" s="8">
        <f>+AX1891+AY1891+AZ1891+BA1891+BB1891</f>
        <v>0</v>
      </c>
      <c r="BD1891" s="8">
        <f>AX1891-AT1891</f>
        <v>0</v>
      </c>
      <c r="BE1891" s="2"/>
      <c r="BH1891" s="2"/>
    </row>
    <row r="1892" spans="1:60" ht="34" hidden="1" outlineLevel="1" x14ac:dyDescent="0.2">
      <c r="B1892" s="82"/>
      <c r="C1892" s="144" t="s">
        <v>838</v>
      </c>
      <c r="D1892" s="144"/>
      <c r="E1892" s="82"/>
      <c r="F1892" s="143"/>
      <c r="G1892" s="142">
        <f>'[1]BoQ HSYC'!F1892</f>
        <v>0</v>
      </c>
      <c r="H1892" s="185">
        <f>'[1]BoQ HSYC'!G1892</f>
        <v>0</v>
      </c>
      <c r="I1892" s="185">
        <f>'[1]BoQ HSYC'!H1892</f>
        <v>0</v>
      </c>
      <c r="J1892" s="185">
        <f>'[1]BoQ HSYC'!I1892</f>
        <v>0</v>
      </c>
      <c r="K1892" s="48">
        <f>'[1]BoQ HSYC'!J1892</f>
        <v>0</v>
      </c>
      <c r="L1892" s="47">
        <f>'[1]BoQ HSYC'!K1892</f>
        <v>0</v>
      </c>
      <c r="M1892" s="47">
        <f>'[1]BoQ HSYC'!L1892</f>
        <v>0</v>
      </c>
      <c r="N1892" s="183">
        <f>'[1]BoQ HSYC'!M1892</f>
        <v>0</v>
      </c>
      <c r="O1892" s="183">
        <f>'[1]BoQ HSYC'!N1892</f>
        <v>0</v>
      </c>
      <c r="P1892" s="83">
        <f>'[1]BoQ HSYC'!O1892</f>
        <v>0</v>
      </c>
      <c r="Q1892" s="47">
        <f>'[1]BoQ HSYC'!P1892</f>
        <v>0</v>
      </c>
      <c r="R1892" s="132">
        <f>'[1]BoQ HSYC'!Q1892</f>
        <v>0</v>
      </c>
      <c r="S1892" s="83">
        <f>'[1]BoQ HSYC'!R1892</f>
        <v>0</v>
      </c>
      <c r="T1892" s="48">
        <f>'[1]BoQ HSYC'!S1892</f>
        <v>0</v>
      </c>
      <c r="U1892" s="132">
        <f>'[1]BoQ HSYC'!T1892</f>
        <v>0</v>
      </c>
      <c r="V1892" s="132" t="str">
        <f>'[1]BoQ HSYC'!U1892</f>
        <v>VT: HĐK, NC:BĐG Q2/2026</v>
      </c>
      <c r="W1892" s="132" t="str">
        <f>'[1]BoQ HSYC'!V1892</f>
        <v>VT: HĐK, NC:BĐG Q2/2026</v>
      </c>
      <c r="X1892" s="44" t="str">
        <f>'[1]BoQ HSYC'!W1892</f>
        <v>ME</v>
      </c>
      <c r="Y1892" s="44"/>
      <c r="Z1892" s="44"/>
      <c r="AA1892" s="44"/>
      <c r="AB1892" s="2">
        <v>0</v>
      </c>
      <c r="AC1892" s="2">
        <v>0</v>
      </c>
      <c r="AD1892" s="2">
        <f>+M1892</f>
        <v>0</v>
      </c>
      <c r="AE1892" s="2">
        <f>+AD1892*14%</f>
        <v>0</v>
      </c>
      <c r="AF1892" s="155">
        <f>+AD1892*35%</f>
        <v>0</v>
      </c>
      <c r="AG1892" s="2">
        <f>+AD1892*F1892</f>
        <v>0</v>
      </c>
      <c r="AH1892" s="2">
        <f>+AE1892*F1892</f>
        <v>0</v>
      </c>
      <c r="AI1892" s="2">
        <f>+AF1892*F1892</f>
        <v>0</v>
      </c>
      <c r="AJ1892" s="2">
        <f>SUM(AG1892:AI1892)</f>
        <v>0</v>
      </c>
      <c r="AK1892" s="2">
        <f>+AD1892*G1892</f>
        <v>0</v>
      </c>
      <c r="AL1892" s="2">
        <f>+AE1892*G1892</f>
        <v>0</v>
      </c>
      <c r="AM1892" s="2">
        <f>+AF1892*G1892</f>
        <v>0</v>
      </c>
      <c r="AN1892" s="155">
        <f>SUM(AK1892:AM1892)</f>
        <v>0</v>
      </c>
      <c r="AQ1892" s="145" t="s">
        <v>525</v>
      </c>
      <c r="AU1892" s="8"/>
      <c r="AV1892" s="8"/>
      <c r="AW1892" s="2">
        <f>+'[2]BoQ HSYC-Đạt'!AT1892</f>
        <v>0</v>
      </c>
      <c r="AX1892" s="8">
        <f>F1892*AW1892</f>
        <v>0</v>
      </c>
      <c r="AY1892" s="8">
        <f>IF(AQ1892="CT",7%,5%)*AX1892</f>
        <v>0</v>
      </c>
      <c r="AZ1892" s="8">
        <f>AX1892*2%</f>
        <v>0</v>
      </c>
      <c r="BA1892" s="8">
        <f>IF(BB1892&gt;0,0,AX1892*5%)</f>
        <v>0</v>
      </c>
      <c r="BB1892" s="8"/>
      <c r="BC1892" s="8">
        <f>+AX1892+AY1892+AZ1892+BA1892+BB1892</f>
        <v>0</v>
      </c>
      <c r="BD1892" s="8">
        <f>AX1892-AT1892</f>
        <v>0</v>
      </c>
      <c r="BE1892" s="2"/>
      <c r="BH1892" s="2"/>
    </row>
    <row r="1893" spans="1:60" ht="17" hidden="1" outlineLevel="1" x14ac:dyDescent="0.2">
      <c r="B1893" s="82"/>
      <c r="C1893" s="144" t="s">
        <v>656</v>
      </c>
      <c r="D1893" s="144"/>
      <c r="E1893" s="82"/>
      <c r="F1893" s="143"/>
      <c r="G1893" s="142">
        <f>'[1]BoQ HSYC'!F1893</f>
        <v>0</v>
      </c>
      <c r="H1893" s="185">
        <f>'[1]BoQ HSYC'!G1893</f>
        <v>0</v>
      </c>
      <c r="I1893" s="185">
        <f>'[1]BoQ HSYC'!H1893</f>
        <v>0</v>
      </c>
      <c r="J1893" s="185">
        <f>'[1]BoQ HSYC'!I1893</f>
        <v>0</v>
      </c>
      <c r="K1893" s="48">
        <f>'[1]BoQ HSYC'!J1893</f>
        <v>0</v>
      </c>
      <c r="L1893" s="47">
        <f>'[1]BoQ HSYC'!K1893</f>
        <v>0</v>
      </c>
      <c r="M1893" s="47">
        <f>'[1]BoQ HSYC'!L1893</f>
        <v>0</v>
      </c>
      <c r="N1893" s="183">
        <f>'[1]BoQ HSYC'!M1893</f>
        <v>0</v>
      </c>
      <c r="O1893" s="183">
        <f>'[1]BoQ HSYC'!N1893</f>
        <v>0</v>
      </c>
      <c r="P1893" s="83">
        <f>'[1]BoQ HSYC'!O1893</f>
        <v>0</v>
      </c>
      <c r="Q1893" s="47">
        <f>'[1]BoQ HSYC'!P1893</f>
        <v>0</v>
      </c>
      <c r="R1893" s="132">
        <f>'[1]BoQ HSYC'!Q1893</f>
        <v>0</v>
      </c>
      <c r="S1893" s="83">
        <f>'[1]BoQ HSYC'!R1893</f>
        <v>0</v>
      </c>
      <c r="T1893" s="48">
        <f>'[1]BoQ HSYC'!S1893</f>
        <v>0</v>
      </c>
      <c r="U1893" s="132">
        <f>'[1]BoQ HSYC'!T1893</f>
        <v>0</v>
      </c>
      <c r="V1893" s="132">
        <f>'[1]BoQ HSYC'!U1893</f>
        <v>0</v>
      </c>
      <c r="W1893" s="132">
        <f>'[1]BoQ HSYC'!V1893</f>
        <v>0</v>
      </c>
      <c r="X1893" s="44" t="str">
        <f>'[1]BoQ HSYC'!W1893</f>
        <v>ME</v>
      </c>
      <c r="Y1893" s="44"/>
      <c r="Z1893" s="44"/>
      <c r="AA1893" s="44"/>
      <c r="AB1893" s="2">
        <v>0</v>
      </c>
      <c r="AC1893" s="2">
        <v>0</v>
      </c>
      <c r="AD1893" s="2">
        <f>+M1893</f>
        <v>0</v>
      </c>
      <c r="AE1893" s="2">
        <f>+AD1893*14%</f>
        <v>0</v>
      </c>
      <c r="AF1893" s="155">
        <f>+AD1893*35%</f>
        <v>0</v>
      </c>
      <c r="AG1893" s="2">
        <f>+AD1893*F1893</f>
        <v>0</v>
      </c>
      <c r="AH1893" s="2">
        <f>+AE1893*F1893</f>
        <v>0</v>
      </c>
      <c r="AI1893" s="2">
        <f>+AF1893*F1893</f>
        <v>0</v>
      </c>
      <c r="AJ1893" s="2">
        <f>SUM(AG1893:AI1893)</f>
        <v>0</v>
      </c>
      <c r="AK1893" s="2">
        <f>+AD1893*G1893</f>
        <v>0</v>
      </c>
      <c r="AL1893" s="2">
        <f>+AE1893*G1893</f>
        <v>0</v>
      </c>
      <c r="AM1893" s="2">
        <f>+AF1893*G1893</f>
        <v>0</v>
      </c>
      <c r="AN1893" s="155">
        <f>SUM(AK1893:AM1893)</f>
        <v>0</v>
      </c>
      <c r="AQ1893" s="145" t="s">
        <v>525</v>
      </c>
      <c r="AU1893" s="8"/>
      <c r="AV1893" s="8"/>
      <c r="AW1893" s="2">
        <f>+'[2]BoQ HSYC-Đạt'!AT1893</f>
        <v>0</v>
      </c>
      <c r="AX1893" s="8">
        <f>F1893*AW1893</f>
        <v>0</v>
      </c>
      <c r="AY1893" s="8">
        <f>IF(AQ1893="CT",7%,5%)*AX1893</f>
        <v>0</v>
      </c>
      <c r="AZ1893" s="8">
        <f>AX1893*2%</f>
        <v>0</v>
      </c>
      <c r="BA1893" s="8">
        <f>IF(BB1893&gt;0,0,AX1893*5%)</f>
        <v>0</v>
      </c>
      <c r="BB1893" s="8"/>
      <c r="BC1893" s="8">
        <f>+AX1893+AY1893+AZ1893+BA1893+BB1893</f>
        <v>0</v>
      </c>
      <c r="BD1893" s="8">
        <f>AX1893-AT1893</f>
        <v>0</v>
      </c>
      <c r="BE1893" s="2"/>
      <c r="BH1893" s="2"/>
    </row>
    <row r="1894" spans="1:60" ht="17" hidden="1" outlineLevel="1" x14ac:dyDescent="0.2">
      <c r="B1894" s="82"/>
      <c r="C1894" s="144" t="s">
        <v>655</v>
      </c>
      <c r="D1894" s="144"/>
      <c r="E1894" s="82"/>
      <c r="F1894" s="143"/>
      <c r="G1894" s="142">
        <f>'[1]BoQ HSYC'!F1894</f>
        <v>0</v>
      </c>
      <c r="H1894" s="185">
        <f>'[1]BoQ HSYC'!G1894</f>
        <v>0</v>
      </c>
      <c r="I1894" s="185">
        <f>'[1]BoQ HSYC'!H1894</f>
        <v>0</v>
      </c>
      <c r="J1894" s="185">
        <f>'[1]BoQ HSYC'!I1894</f>
        <v>0</v>
      </c>
      <c r="K1894" s="48">
        <f>'[1]BoQ HSYC'!J1894</f>
        <v>0</v>
      </c>
      <c r="L1894" s="47">
        <f>'[1]BoQ HSYC'!K1894</f>
        <v>0</v>
      </c>
      <c r="M1894" s="47">
        <f>'[1]BoQ HSYC'!L1894</f>
        <v>0</v>
      </c>
      <c r="N1894" s="183">
        <f>'[1]BoQ HSYC'!M1894</f>
        <v>0</v>
      </c>
      <c r="O1894" s="183">
        <f>'[1]BoQ HSYC'!N1894</f>
        <v>0</v>
      </c>
      <c r="P1894" s="83">
        <f>'[1]BoQ HSYC'!O1894</f>
        <v>0</v>
      </c>
      <c r="Q1894" s="47">
        <f>'[1]BoQ HSYC'!P1894</f>
        <v>0</v>
      </c>
      <c r="R1894" s="132">
        <f>'[1]BoQ HSYC'!Q1894</f>
        <v>0</v>
      </c>
      <c r="S1894" s="83">
        <f>'[1]BoQ HSYC'!R1894</f>
        <v>0</v>
      </c>
      <c r="T1894" s="48">
        <f>'[1]BoQ HSYC'!S1894</f>
        <v>0</v>
      </c>
      <c r="U1894" s="132">
        <f>'[1]BoQ HSYC'!T1894</f>
        <v>0</v>
      </c>
      <c r="V1894" s="132">
        <f>'[1]BoQ HSYC'!U1894</f>
        <v>0</v>
      </c>
      <c r="W1894" s="132">
        <f>'[1]BoQ HSYC'!V1894</f>
        <v>0</v>
      </c>
      <c r="X1894" s="44" t="str">
        <f>'[1]BoQ HSYC'!W1894</f>
        <v>ME</v>
      </c>
      <c r="Y1894" s="44"/>
      <c r="Z1894" s="44"/>
      <c r="AA1894" s="44"/>
      <c r="AB1894" s="2">
        <v>0</v>
      </c>
      <c r="AC1894" s="2">
        <v>0</v>
      </c>
      <c r="AD1894" s="2">
        <f>+M1894</f>
        <v>0</v>
      </c>
      <c r="AE1894" s="2">
        <f>+AD1894*14%</f>
        <v>0</v>
      </c>
      <c r="AF1894" s="155">
        <f>+AD1894*35%</f>
        <v>0</v>
      </c>
      <c r="AG1894" s="2">
        <f>+AD1894*F1894</f>
        <v>0</v>
      </c>
      <c r="AH1894" s="2">
        <f>+AE1894*F1894</f>
        <v>0</v>
      </c>
      <c r="AI1894" s="2">
        <f>+AF1894*F1894</f>
        <v>0</v>
      </c>
      <c r="AJ1894" s="2">
        <f>SUM(AG1894:AI1894)</f>
        <v>0</v>
      </c>
      <c r="AK1894" s="2">
        <f>+AD1894*G1894</f>
        <v>0</v>
      </c>
      <c r="AL1894" s="2">
        <f>+AE1894*G1894</f>
        <v>0</v>
      </c>
      <c r="AM1894" s="2">
        <f>+AF1894*G1894</f>
        <v>0</v>
      </c>
      <c r="AN1894" s="155">
        <f>SUM(AK1894:AM1894)</f>
        <v>0</v>
      </c>
      <c r="AQ1894" s="145" t="s">
        <v>525</v>
      </c>
      <c r="AU1894" s="8"/>
      <c r="AV1894" s="8"/>
      <c r="AW1894" s="2">
        <f>+'[2]BoQ HSYC-Đạt'!AT1894</f>
        <v>0</v>
      </c>
      <c r="AX1894" s="8">
        <f>F1894*AW1894</f>
        <v>0</v>
      </c>
      <c r="AY1894" s="8">
        <f>IF(AQ1894="CT",7%,5%)*AX1894</f>
        <v>0</v>
      </c>
      <c r="AZ1894" s="8">
        <f>AX1894*2%</f>
        <v>0</v>
      </c>
      <c r="BA1894" s="8">
        <f>IF(BB1894&gt;0,0,AX1894*5%)</f>
        <v>0</v>
      </c>
      <c r="BB1894" s="8"/>
      <c r="BC1894" s="8">
        <f>+AX1894+AY1894+AZ1894+BA1894+BB1894</f>
        <v>0</v>
      </c>
      <c r="BD1894" s="8">
        <f>AX1894-AT1894</f>
        <v>0</v>
      </c>
      <c r="BE1894" s="2"/>
      <c r="BH1894" s="2"/>
    </row>
    <row r="1895" spans="1:60" ht="17" hidden="1" outlineLevel="1" x14ac:dyDescent="0.2">
      <c r="B1895" s="82"/>
      <c r="C1895" s="144" t="s">
        <v>654</v>
      </c>
      <c r="D1895" s="144"/>
      <c r="E1895" s="82"/>
      <c r="F1895" s="143"/>
      <c r="G1895" s="142">
        <f>'[1]BoQ HSYC'!F1895</f>
        <v>0</v>
      </c>
      <c r="H1895" s="185">
        <f>'[1]BoQ HSYC'!G1895</f>
        <v>0</v>
      </c>
      <c r="I1895" s="185">
        <f>'[1]BoQ HSYC'!H1895</f>
        <v>0</v>
      </c>
      <c r="J1895" s="185">
        <f>'[1]BoQ HSYC'!I1895</f>
        <v>0</v>
      </c>
      <c r="K1895" s="48">
        <f>'[1]BoQ HSYC'!J1895</f>
        <v>0</v>
      </c>
      <c r="L1895" s="47">
        <f>'[1]BoQ HSYC'!K1895</f>
        <v>0</v>
      </c>
      <c r="M1895" s="47">
        <f>'[1]BoQ HSYC'!L1895</f>
        <v>0</v>
      </c>
      <c r="N1895" s="183">
        <f>'[1]BoQ HSYC'!M1895</f>
        <v>0</v>
      </c>
      <c r="O1895" s="183">
        <f>'[1]BoQ HSYC'!N1895</f>
        <v>0</v>
      </c>
      <c r="P1895" s="83">
        <f>'[1]BoQ HSYC'!O1895</f>
        <v>0</v>
      </c>
      <c r="Q1895" s="47">
        <f>'[1]BoQ HSYC'!P1895</f>
        <v>0</v>
      </c>
      <c r="R1895" s="132">
        <f>'[1]BoQ HSYC'!Q1895</f>
        <v>0</v>
      </c>
      <c r="S1895" s="83">
        <f>'[1]BoQ HSYC'!R1895</f>
        <v>0</v>
      </c>
      <c r="T1895" s="48">
        <f>'[1]BoQ HSYC'!S1895</f>
        <v>0</v>
      </c>
      <c r="U1895" s="132">
        <f>'[1]BoQ HSYC'!T1895</f>
        <v>0</v>
      </c>
      <c r="V1895" s="132">
        <f>'[1]BoQ HSYC'!U1895</f>
        <v>0</v>
      </c>
      <c r="W1895" s="132">
        <f>'[1]BoQ HSYC'!V1895</f>
        <v>0</v>
      </c>
      <c r="X1895" s="44" t="str">
        <f>'[1]BoQ HSYC'!W1895</f>
        <v>ME</v>
      </c>
      <c r="Y1895" s="44"/>
      <c r="Z1895" s="44"/>
      <c r="AA1895" s="44"/>
      <c r="AB1895" s="2">
        <v>0</v>
      </c>
      <c r="AC1895" s="2">
        <v>0</v>
      </c>
      <c r="AD1895" s="2">
        <f>+M1895</f>
        <v>0</v>
      </c>
      <c r="AE1895" s="2">
        <f>+AD1895*14%</f>
        <v>0</v>
      </c>
      <c r="AF1895" s="155">
        <f>+AD1895*35%</f>
        <v>0</v>
      </c>
      <c r="AG1895" s="2">
        <f>+AD1895*F1895</f>
        <v>0</v>
      </c>
      <c r="AH1895" s="2">
        <f>+AE1895*F1895</f>
        <v>0</v>
      </c>
      <c r="AI1895" s="2">
        <f>+AF1895*F1895</f>
        <v>0</v>
      </c>
      <c r="AJ1895" s="2">
        <f>SUM(AG1895:AI1895)</f>
        <v>0</v>
      </c>
      <c r="AK1895" s="2">
        <f>+AD1895*G1895</f>
        <v>0</v>
      </c>
      <c r="AL1895" s="2">
        <f>+AE1895*G1895</f>
        <v>0</v>
      </c>
      <c r="AM1895" s="2">
        <f>+AF1895*G1895</f>
        <v>0</v>
      </c>
      <c r="AN1895" s="155">
        <f>SUM(AK1895:AM1895)</f>
        <v>0</v>
      </c>
      <c r="AQ1895" s="145" t="s">
        <v>525</v>
      </c>
      <c r="AU1895" s="8"/>
      <c r="AV1895" s="8"/>
      <c r="AW1895" s="2">
        <f>+'[2]BoQ HSYC-Đạt'!AT1895</f>
        <v>0</v>
      </c>
      <c r="AX1895" s="8">
        <f>F1895*AW1895</f>
        <v>0</v>
      </c>
      <c r="AY1895" s="8">
        <f>IF(AQ1895="CT",7%,5%)*AX1895</f>
        <v>0</v>
      </c>
      <c r="AZ1895" s="8">
        <f>AX1895*2%</f>
        <v>0</v>
      </c>
      <c r="BA1895" s="8">
        <f>IF(BB1895&gt;0,0,AX1895*5%)</f>
        <v>0</v>
      </c>
      <c r="BB1895" s="8"/>
      <c r="BC1895" s="8">
        <f>+AX1895+AY1895+AZ1895+BA1895+BB1895</f>
        <v>0</v>
      </c>
      <c r="BD1895" s="8">
        <f>AX1895-AT1895</f>
        <v>0</v>
      </c>
      <c r="BE1895" s="2"/>
      <c r="BH1895" s="2"/>
    </row>
    <row r="1896" spans="1:60" ht="17" hidden="1" outlineLevel="1" x14ac:dyDescent="0.2">
      <c r="B1896" s="82"/>
      <c r="C1896" s="144" t="s">
        <v>837</v>
      </c>
      <c r="D1896" s="144"/>
      <c r="E1896" s="82"/>
      <c r="F1896" s="143"/>
      <c r="G1896" s="142">
        <f>'[1]BoQ HSYC'!F1896</f>
        <v>0</v>
      </c>
      <c r="H1896" s="185">
        <f>'[1]BoQ HSYC'!G1896</f>
        <v>0</v>
      </c>
      <c r="I1896" s="185">
        <f>'[1]BoQ HSYC'!H1896</f>
        <v>0</v>
      </c>
      <c r="J1896" s="185">
        <f>'[1]BoQ HSYC'!I1896</f>
        <v>0</v>
      </c>
      <c r="K1896" s="48">
        <f>'[1]BoQ HSYC'!J1896</f>
        <v>0</v>
      </c>
      <c r="L1896" s="47">
        <f>'[1]BoQ HSYC'!K1896</f>
        <v>0</v>
      </c>
      <c r="M1896" s="47">
        <f>'[1]BoQ HSYC'!L1896</f>
        <v>0</v>
      </c>
      <c r="N1896" s="183">
        <f>'[1]BoQ HSYC'!M1896</f>
        <v>0</v>
      </c>
      <c r="O1896" s="183">
        <f>'[1]BoQ HSYC'!N1896</f>
        <v>0</v>
      </c>
      <c r="P1896" s="83">
        <f>'[1]BoQ HSYC'!O1896</f>
        <v>0</v>
      </c>
      <c r="Q1896" s="47">
        <f>'[1]BoQ HSYC'!P1896</f>
        <v>0</v>
      </c>
      <c r="R1896" s="132">
        <f>'[1]BoQ HSYC'!Q1896</f>
        <v>0</v>
      </c>
      <c r="S1896" s="83">
        <f>'[1]BoQ HSYC'!R1896</f>
        <v>0</v>
      </c>
      <c r="T1896" s="48">
        <f>'[1]BoQ HSYC'!S1896</f>
        <v>0</v>
      </c>
      <c r="U1896" s="132">
        <f>'[1]BoQ HSYC'!T1896</f>
        <v>0</v>
      </c>
      <c r="V1896" s="132">
        <f>'[1]BoQ HSYC'!U1896</f>
        <v>0</v>
      </c>
      <c r="W1896" s="132">
        <f>'[1]BoQ HSYC'!V1896</f>
        <v>0</v>
      </c>
      <c r="X1896" s="44" t="str">
        <f>'[1]BoQ HSYC'!W1896</f>
        <v>ME</v>
      </c>
      <c r="Y1896" s="44"/>
      <c r="Z1896" s="44"/>
      <c r="AA1896" s="44"/>
      <c r="AB1896" s="2">
        <v>0</v>
      </c>
      <c r="AC1896" s="2">
        <v>0</v>
      </c>
      <c r="AD1896" s="2">
        <f>+M1896</f>
        <v>0</v>
      </c>
      <c r="AE1896" s="2">
        <f>+AD1896*14%</f>
        <v>0</v>
      </c>
      <c r="AF1896" s="155">
        <f>+AD1896*35%</f>
        <v>0</v>
      </c>
      <c r="AG1896" s="2">
        <f>+AD1896*F1896</f>
        <v>0</v>
      </c>
      <c r="AH1896" s="2">
        <f>+AE1896*F1896</f>
        <v>0</v>
      </c>
      <c r="AI1896" s="2">
        <f>+AF1896*F1896</f>
        <v>0</v>
      </c>
      <c r="AJ1896" s="2">
        <f>SUM(AG1896:AI1896)</f>
        <v>0</v>
      </c>
      <c r="AK1896" s="2">
        <f>+AD1896*G1896</f>
        <v>0</v>
      </c>
      <c r="AL1896" s="2">
        <f>+AE1896*G1896</f>
        <v>0</v>
      </c>
      <c r="AM1896" s="2">
        <f>+AF1896*G1896</f>
        <v>0</v>
      </c>
      <c r="AN1896" s="155">
        <f>SUM(AK1896:AM1896)</f>
        <v>0</v>
      </c>
      <c r="AQ1896" s="145" t="s">
        <v>525</v>
      </c>
      <c r="AU1896" s="8"/>
      <c r="AV1896" s="8"/>
      <c r="AW1896" s="2">
        <f>+'[2]BoQ HSYC-Đạt'!AT1896</f>
        <v>0</v>
      </c>
      <c r="AX1896" s="8">
        <f>F1896*AW1896</f>
        <v>0</v>
      </c>
      <c r="AY1896" s="8">
        <f>IF(AQ1896="CT",7%,5%)*AX1896</f>
        <v>0</v>
      </c>
      <c r="AZ1896" s="8">
        <f>AX1896*2%</f>
        <v>0</v>
      </c>
      <c r="BA1896" s="8">
        <f>IF(BB1896&gt;0,0,AX1896*5%)</f>
        <v>0</v>
      </c>
      <c r="BB1896" s="8"/>
      <c r="BC1896" s="8">
        <f>+AX1896+AY1896+AZ1896+BA1896+BB1896</f>
        <v>0</v>
      </c>
      <c r="BD1896" s="8">
        <f>AX1896-AT1896</f>
        <v>0</v>
      </c>
      <c r="BE1896" s="2"/>
      <c r="BH1896" s="2"/>
    </row>
    <row r="1897" spans="1:60" ht="17" hidden="1" outlineLevel="1" x14ac:dyDescent="0.2">
      <c r="A1897" s="1" t="s">
        <v>108</v>
      </c>
      <c r="B1897" s="82">
        <v>3</v>
      </c>
      <c r="C1897" s="144" t="s">
        <v>836</v>
      </c>
      <c r="D1897" s="144"/>
      <c r="E1897" s="82" t="s">
        <v>664</v>
      </c>
      <c r="F1897" s="143">
        <v>1</v>
      </c>
      <c r="G1897" s="142">
        <f>'[1]BoQ HSYC'!F1897</f>
        <v>1</v>
      </c>
      <c r="H1897" s="185">
        <f>'[1]BoQ HSYC'!G1897</f>
        <v>0</v>
      </c>
      <c r="I1897" s="185">
        <f>'[1]BoQ HSYC'!H1897</f>
        <v>0</v>
      </c>
      <c r="J1897" s="185">
        <f>'[1]BoQ HSYC'!I1897</f>
        <v>0</v>
      </c>
      <c r="K1897" s="48">
        <f>'[1]BoQ HSYC'!J1897</f>
        <v>36980000</v>
      </c>
      <c r="L1897" s="47">
        <f>'[1]BoQ HSYC'!K1897</f>
        <v>0</v>
      </c>
      <c r="M1897" s="47">
        <f>'[1]BoQ HSYC'!L1897</f>
        <v>36980000</v>
      </c>
      <c r="N1897" s="183">
        <f>'[1]BoQ HSYC'!M1897</f>
        <v>0</v>
      </c>
      <c r="O1897" s="183">
        <f>'[1]BoQ HSYC'!N1897</f>
        <v>0</v>
      </c>
      <c r="P1897" s="83">
        <f>'[1]BoQ HSYC'!O1897</f>
        <v>0</v>
      </c>
      <c r="Q1897" s="47">
        <f>'[1]BoQ HSYC'!P1897</f>
        <v>36980000</v>
      </c>
      <c r="R1897" s="132">
        <f>'[1]BoQ HSYC'!Q1897</f>
        <v>0</v>
      </c>
      <c r="S1897" s="83">
        <f>'[1]BoQ HSYC'!R1897</f>
        <v>36980000</v>
      </c>
      <c r="T1897" s="48">
        <f>'[1]BoQ HSYC'!S1897</f>
        <v>0</v>
      </c>
      <c r="U1897" s="132">
        <f>'[1]BoQ HSYC'!T1897</f>
        <v>0</v>
      </c>
      <c r="V1897" s="132" t="str">
        <f>'[1]BoQ HSYC'!U1897</f>
        <v>Báo giá NCC</v>
      </c>
      <c r="W1897" s="132" t="str">
        <f>'[1]BoQ HSYC'!V1897</f>
        <v>Báo giá NCC</v>
      </c>
      <c r="X1897" s="44" t="str">
        <f>'[1]BoQ HSYC'!W1897</f>
        <v>ME</v>
      </c>
      <c r="Y1897" s="44"/>
      <c r="Z1897" s="44"/>
      <c r="AA1897" s="44"/>
      <c r="AB1897" s="2">
        <v>46992242.549999997</v>
      </c>
      <c r="AC1897" s="2">
        <v>46992242.549999997</v>
      </c>
      <c r="AD1897" s="2">
        <f>+M1897</f>
        <v>36980000</v>
      </c>
      <c r="AE1897" s="2">
        <f>+AD1897*14%</f>
        <v>5177200.0000000009</v>
      </c>
      <c r="AF1897" s="155">
        <f>+AD1897*35%</f>
        <v>12943000</v>
      </c>
      <c r="AG1897" s="2">
        <f>+AD1897*F1897</f>
        <v>36980000</v>
      </c>
      <c r="AH1897" s="2">
        <f>+AE1897*F1897</f>
        <v>5177200.0000000009</v>
      </c>
      <c r="AI1897" s="2">
        <f>+AF1897*F1897</f>
        <v>12943000</v>
      </c>
      <c r="AJ1897" s="2">
        <f>SUM(AG1897:AI1897)</f>
        <v>55100200</v>
      </c>
      <c r="AK1897" s="2">
        <f>+AD1897*G1897</f>
        <v>36980000</v>
      </c>
      <c r="AL1897" s="2">
        <f>+AE1897*G1897</f>
        <v>5177200.0000000009</v>
      </c>
      <c r="AM1897" s="2">
        <f>+AF1897*G1897</f>
        <v>12943000</v>
      </c>
      <c r="AN1897" s="155">
        <f>SUM(AK1897:AM1897)</f>
        <v>55100200</v>
      </c>
      <c r="AQ1897" s="145" t="s">
        <v>525</v>
      </c>
      <c r="AU1897" s="8"/>
      <c r="AV1897" s="8"/>
      <c r="AW1897" s="2">
        <f>+'[2]BoQ HSYC-Đạt'!AT1897</f>
        <v>37719600</v>
      </c>
      <c r="AX1897" s="8">
        <f>F1897*AW1897</f>
        <v>37719600</v>
      </c>
      <c r="AY1897" s="8">
        <f>IF(AQ1897="CT",7%,5%)*AX1897</f>
        <v>2640372.0000000005</v>
      </c>
      <c r="AZ1897" s="8">
        <f>AX1897*2%</f>
        <v>754392</v>
      </c>
      <c r="BA1897" s="8">
        <f>IF(BB1897&gt;0,0,AX1897*5%)</f>
        <v>1885980</v>
      </c>
      <c r="BB1897" s="8"/>
      <c r="BC1897" s="8">
        <f>+AX1897+AY1897+AZ1897+BA1897+BB1897</f>
        <v>43000344</v>
      </c>
      <c r="BD1897" s="8">
        <f>AX1897-AT1897</f>
        <v>37719600</v>
      </c>
      <c r="BE1897" s="2"/>
      <c r="BH1897" s="2"/>
    </row>
    <row r="1898" spans="1:60" ht="17" hidden="1" outlineLevel="1" x14ac:dyDescent="0.2">
      <c r="B1898" s="82"/>
      <c r="C1898" s="144" t="s">
        <v>947</v>
      </c>
      <c r="D1898" s="144"/>
      <c r="E1898" s="82"/>
      <c r="F1898" s="143"/>
      <c r="G1898" s="142">
        <f>'[1]BoQ HSYC'!F1898</f>
        <v>0</v>
      </c>
      <c r="H1898" s="185">
        <f>'[1]BoQ HSYC'!G1898</f>
        <v>0</v>
      </c>
      <c r="I1898" s="185">
        <f>'[1]BoQ HSYC'!H1898</f>
        <v>0</v>
      </c>
      <c r="J1898" s="185">
        <f>'[1]BoQ HSYC'!I1898</f>
        <v>0</v>
      </c>
      <c r="K1898" s="48">
        <f>'[1]BoQ HSYC'!J1898</f>
        <v>0</v>
      </c>
      <c r="L1898" s="47">
        <f>'[1]BoQ HSYC'!K1898</f>
        <v>0</v>
      </c>
      <c r="M1898" s="47">
        <f>'[1]BoQ HSYC'!L1898</f>
        <v>0</v>
      </c>
      <c r="N1898" s="183">
        <f>'[1]BoQ HSYC'!M1898</f>
        <v>0</v>
      </c>
      <c r="O1898" s="183">
        <f>'[1]BoQ HSYC'!N1898</f>
        <v>0</v>
      </c>
      <c r="P1898" s="83">
        <f>'[1]BoQ HSYC'!O1898</f>
        <v>0</v>
      </c>
      <c r="Q1898" s="47">
        <f>'[1]BoQ HSYC'!P1898</f>
        <v>0</v>
      </c>
      <c r="R1898" s="132">
        <f>'[1]BoQ HSYC'!Q1898</f>
        <v>0</v>
      </c>
      <c r="S1898" s="83">
        <f>'[1]BoQ HSYC'!R1898</f>
        <v>0</v>
      </c>
      <c r="T1898" s="48">
        <f>'[1]BoQ HSYC'!S1898</f>
        <v>0</v>
      </c>
      <c r="U1898" s="132">
        <f>'[1]BoQ HSYC'!T1898</f>
        <v>0</v>
      </c>
      <c r="V1898" s="132">
        <f>'[1]BoQ HSYC'!U1898</f>
        <v>0</v>
      </c>
      <c r="W1898" s="132">
        <f>'[1]BoQ HSYC'!V1898</f>
        <v>0</v>
      </c>
      <c r="X1898" s="44" t="str">
        <f>'[1]BoQ HSYC'!W1898</f>
        <v>ME</v>
      </c>
      <c r="Y1898" s="44"/>
      <c r="Z1898" s="44"/>
      <c r="AA1898" s="44"/>
      <c r="AB1898" s="2">
        <v>0</v>
      </c>
      <c r="AC1898" s="2">
        <v>0</v>
      </c>
      <c r="AD1898" s="2">
        <f>+M1898</f>
        <v>0</v>
      </c>
      <c r="AE1898" s="2">
        <f>+AD1898*14%</f>
        <v>0</v>
      </c>
      <c r="AF1898" s="155">
        <f>+AD1898*35%</f>
        <v>0</v>
      </c>
      <c r="AG1898" s="2">
        <f>+AD1898*F1898</f>
        <v>0</v>
      </c>
      <c r="AH1898" s="2">
        <f>+AE1898*F1898</f>
        <v>0</v>
      </c>
      <c r="AI1898" s="2">
        <f>+AF1898*F1898</f>
        <v>0</v>
      </c>
      <c r="AJ1898" s="2">
        <f>SUM(AG1898:AI1898)</f>
        <v>0</v>
      </c>
      <c r="AK1898" s="2">
        <f>+AD1898*G1898</f>
        <v>0</v>
      </c>
      <c r="AL1898" s="2">
        <f>+AE1898*G1898</f>
        <v>0</v>
      </c>
      <c r="AM1898" s="2">
        <f>+AF1898*G1898</f>
        <v>0</v>
      </c>
      <c r="AN1898" s="155">
        <f>SUM(AK1898:AM1898)</f>
        <v>0</v>
      </c>
      <c r="AQ1898" s="145" t="s">
        <v>525</v>
      </c>
      <c r="AU1898" s="8"/>
      <c r="AV1898" s="8"/>
      <c r="AW1898" s="2">
        <f>+'[2]BoQ HSYC-Đạt'!AT1898</f>
        <v>0</v>
      </c>
      <c r="AX1898" s="8">
        <f>F1898*AW1898</f>
        <v>0</v>
      </c>
      <c r="AY1898" s="8">
        <f>IF(AQ1898="CT",7%,5%)*AX1898</f>
        <v>0</v>
      </c>
      <c r="AZ1898" s="8">
        <f>AX1898*2%</f>
        <v>0</v>
      </c>
      <c r="BA1898" s="8">
        <f>IF(BB1898&gt;0,0,AX1898*5%)</f>
        <v>0</v>
      </c>
      <c r="BB1898" s="8"/>
      <c r="BC1898" s="8">
        <f>+AX1898+AY1898+AZ1898+BA1898+BB1898</f>
        <v>0</v>
      </c>
      <c r="BD1898" s="8">
        <f>AX1898-AT1898</f>
        <v>0</v>
      </c>
      <c r="BE1898" s="2"/>
      <c r="BH1898" s="2"/>
    </row>
    <row r="1899" spans="1:60" ht="17" hidden="1" outlineLevel="1" x14ac:dyDescent="0.2">
      <c r="B1899" s="82"/>
      <c r="C1899" s="144" t="s">
        <v>921</v>
      </c>
      <c r="D1899" s="144"/>
      <c r="E1899" s="82"/>
      <c r="F1899" s="143"/>
      <c r="G1899" s="142">
        <f>'[1]BoQ HSYC'!F1899</f>
        <v>0</v>
      </c>
      <c r="H1899" s="185">
        <f>'[1]BoQ HSYC'!G1899</f>
        <v>0</v>
      </c>
      <c r="I1899" s="185">
        <f>'[1]BoQ HSYC'!H1899</f>
        <v>0</v>
      </c>
      <c r="J1899" s="185">
        <f>'[1]BoQ HSYC'!I1899</f>
        <v>0</v>
      </c>
      <c r="K1899" s="48">
        <f>'[1]BoQ HSYC'!J1899</f>
        <v>0</v>
      </c>
      <c r="L1899" s="47">
        <f>'[1]BoQ HSYC'!K1899</f>
        <v>0</v>
      </c>
      <c r="M1899" s="47">
        <f>'[1]BoQ HSYC'!L1899</f>
        <v>0</v>
      </c>
      <c r="N1899" s="183">
        <f>'[1]BoQ HSYC'!M1899</f>
        <v>0</v>
      </c>
      <c r="O1899" s="183">
        <f>'[1]BoQ HSYC'!N1899</f>
        <v>0</v>
      </c>
      <c r="P1899" s="83">
        <f>'[1]BoQ HSYC'!O1899</f>
        <v>0</v>
      </c>
      <c r="Q1899" s="47">
        <f>'[1]BoQ HSYC'!P1899</f>
        <v>0</v>
      </c>
      <c r="R1899" s="132">
        <f>'[1]BoQ HSYC'!Q1899</f>
        <v>0</v>
      </c>
      <c r="S1899" s="83">
        <f>'[1]BoQ HSYC'!R1899</f>
        <v>0</v>
      </c>
      <c r="T1899" s="48">
        <f>'[1]BoQ HSYC'!S1899</f>
        <v>0</v>
      </c>
      <c r="U1899" s="132">
        <f>'[1]BoQ HSYC'!T1899</f>
        <v>0</v>
      </c>
      <c r="V1899" s="132">
        <f>'[1]BoQ HSYC'!U1899</f>
        <v>0</v>
      </c>
      <c r="W1899" s="132">
        <f>'[1]BoQ HSYC'!V1899</f>
        <v>0</v>
      </c>
      <c r="X1899" s="44" t="str">
        <f>'[1]BoQ HSYC'!W1899</f>
        <v>ME</v>
      </c>
      <c r="Y1899" s="44"/>
      <c r="Z1899" s="44"/>
      <c r="AA1899" s="44"/>
      <c r="AB1899" s="2">
        <v>0</v>
      </c>
      <c r="AC1899" s="2">
        <v>0</v>
      </c>
      <c r="AD1899" s="2">
        <f>+M1899</f>
        <v>0</v>
      </c>
      <c r="AE1899" s="2">
        <f>+AD1899*14%</f>
        <v>0</v>
      </c>
      <c r="AF1899" s="155">
        <f>+AD1899*35%</f>
        <v>0</v>
      </c>
      <c r="AG1899" s="2">
        <f>+AD1899*F1899</f>
        <v>0</v>
      </c>
      <c r="AH1899" s="2">
        <f>+AE1899*F1899</f>
        <v>0</v>
      </c>
      <c r="AI1899" s="2">
        <f>+AF1899*F1899</f>
        <v>0</v>
      </c>
      <c r="AJ1899" s="2">
        <f>SUM(AG1899:AI1899)</f>
        <v>0</v>
      </c>
      <c r="AK1899" s="2">
        <f>+AD1899*G1899</f>
        <v>0</v>
      </c>
      <c r="AL1899" s="2">
        <f>+AE1899*G1899</f>
        <v>0</v>
      </c>
      <c r="AM1899" s="2">
        <f>+AF1899*G1899</f>
        <v>0</v>
      </c>
      <c r="AN1899" s="155">
        <f>SUM(AK1899:AM1899)</f>
        <v>0</v>
      </c>
      <c r="AQ1899" s="145" t="s">
        <v>525</v>
      </c>
      <c r="AU1899" s="8"/>
      <c r="AV1899" s="8"/>
      <c r="AW1899" s="2">
        <f>+'[2]BoQ HSYC-Đạt'!AT1899</f>
        <v>0</v>
      </c>
      <c r="AX1899" s="8">
        <f>F1899*AW1899</f>
        <v>0</v>
      </c>
      <c r="AY1899" s="8">
        <f>IF(AQ1899="CT",7%,5%)*AX1899</f>
        <v>0</v>
      </c>
      <c r="AZ1899" s="8">
        <f>AX1899*2%</f>
        <v>0</v>
      </c>
      <c r="BA1899" s="8">
        <f>IF(BB1899&gt;0,0,AX1899*5%)</f>
        <v>0</v>
      </c>
      <c r="BB1899" s="8"/>
      <c r="BC1899" s="8">
        <f>+AX1899+AY1899+AZ1899+BA1899+BB1899</f>
        <v>0</v>
      </c>
      <c r="BD1899" s="8">
        <f>AX1899-AT1899</f>
        <v>0</v>
      </c>
      <c r="BE1899" s="2"/>
      <c r="BH1899" s="2"/>
    </row>
    <row r="1900" spans="1:60" ht="17" hidden="1" outlineLevel="1" x14ac:dyDescent="0.2">
      <c r="B1900" s="82"/>
      <c r="C1900" s="144" t="s">
        <v>832</v>
      </c>
      <c r="D1900" s="144"/>
      <c r="E1900" s="82"/>
      <c r="F1900" s="143"/>
      <c r="G1900" s="142">
        <f>'[1]BoQ HSYC'!F1900</f>
        <v>0</v>
      </c>
      <c r="H1900" s="185">
        <f>'[1]BoQ HSYC'!G1900</f>
        <v>0</v>
      </c>
      <c r="I1900" s="185">
        <f>'[1]BoQ HSYC'!H1900</f>
        <v>0</v>
      </c>
      <c r="J1900" s="185">
        <f>'[1]BoQ HSYC'!I1900</f>
        <v>0</v>
      </c>
      <c r="K1900" s="48">
        <f>'[1]BoQ HSYC'!J1900</f>
        <v>0</v>
      </c>
      <c r="L1900" s="47">
        <f>'[1]BoQ HSYC'!K1900</f>
        <v>0</v>
      </c>
      <c r="M1900" s="47">
        <f>'[1]BoQ HSYC'!L1900</f>
        <v>0</v>
      </c>
      <c r="N1900" s="183">
        <f>'[1]BoQ HSYC'!M1900</f>
        <v>0</v>
      </c>
      <c r="O1900" s="183">
        <f>'[1]BoQ HSYC'!N1900</f>
        <v>0</v>
      </c>
      <c r="P1900" s="83">
        <f>'[1]BoQ HSYC'!O1900</f>
        <v>0</v>
      </c>
      <c r="Q1900" s="47">
        <f>'[1]BoQ HSYC'!P1900</f>
        <v>0</v>
      </c>
      <c r="R1900" s="132">
        <f>'[1]BoQ HSYC'!Q1900</f>
        <v>0</v>
      </c>
      <c r="S1900" s="83">
        <f>'[1]BoQ HSYC'!R1900</f>
        <v>0</v>
      </c>
      <c r="T1900" s="48">
        <f>'[1]BoQ HSYC'!S1900</f>
        <v>0</v>
      </c>
      <c r="U1900" s="132">
        <f>'[1]BoQ HSYC'!T1900</f>
        <v>0</v>
      </c>
      <c r="V1900" s="132">
        <f>'[1]BoQ HSYC'!U1900</f>
        <v>0</v>
      </c>
      <c r="W1900" s="132">
        <f>'[1]BoQ HSYC'!V1900</f>
        <v>0</v>
      </c>
      <c r="X1900" s="44" t="str">
        <f>'[1]BoQ HSYC'!W1900</f>
        <v>ME</v>
      </c>
      <c r="Y1900" s="44"/>
      <c r="Z1900" s="44"/>
      <c r="AA1900" s="44"/>
      <c r="AB1900" s="2">
        <v>0</v>
      </c>
      <c r="AC1900" s="2">
        <v>0</v>
      </c>
      <c r="AD1900" s="2">
        <f>+M1900</f>
        <v>0</v>
      </c>
      <c r="AE1900" s="2">
        <f>+AD1900*14%</f>
        <v>0</v>
      </c>
      <c r="AF1900" s="155">
        <f>+AD1900*35%</f>
        <v>0</v>
      </c>
      <c r="AG1900" s="2">
        <f>+AD1900*F1900</f>
        <v>0</v>
      </c>
      <c r="AH1900" s="2">
        <f>+AE1900*F1900</f>
        <v>0</v>
      </c>
      <c r="AI1900" s="2">
        <f>+AF1900*F1900</f>
        <v>0</v>
      </c>
      <c r="AJ1900" s="2">
        <f>SUM(AG1900:AI1900)</f>
        <v>0</v>
      </c>
      <c r="AK1900" s="2">
        <f>+AD1900*G1900</f>
        <v>0</v>
      </c>
      <c r="AL1900" s="2">
        <f>+AE1900*G1900</f>
        <v>0</v>
      </c>
      <c r="AM1900" s="2">
        <f>+AF1900*G1900</f>
        <v>0</v>
      </c>
      <c r="AN1900" s="155">
        <f>SUM(AK1900:AM1900)</f>
        <v>0</v>
      </c>
      <c r="AQ1900" s="145" t="s">
        <v>525</v>
      </c>
      <c r="AU1900" s="8"/>
      <c r="AV1900" s="8"/>
      <c r="AW1900" s="2">
        <f>+'[2]BoQ HSYC-Đạt'!AT1900</f>
        <v>0</v>
      </c>
      <c r="AX1900" s="8">
        <f>F1900*AW1900</f>
        <v>0</v>
      </c>
      <c r="AY1900" s="8">
        <f>IF(AQ1900="CT",7%,5%)*AX1900</f>
        <v>0</v>
      </c>
      <c r="AZ1900" s="8">
        <f>AX1900*2%</f>
        <v>0</v>
      </c>
      <c r="BA1900" s="8">
        <f>IF(BB1900&gt;0,0,AX1900*5%)</f>
        <v>0</v>
      </c>
      <c r="BB1900" s="8"/>
      <c r="BC1900" s="8">
        <f>+AX1900+AY1900+AZ1900+BA1900+BB1900</f>
        <v>0</v>
      </c>
      <c r="BD1900" s="8">
        <f>AX1900-AT1900</f>
        <v>0</v>
      </c>
      <c r="BE1900" s="2"/>
      <c r="BH1900" s="2"/>
    </row>
    <row r="1901" spans="1:60" ht="17" hidden="1" outlineLevel="1" x14ac:dyDescent="0.2">
      <c r="B1901" s="82"/>
      <c r="C1901" s="144" t="s">
        <v>658</v>
      </c>
      <c r="D1901" s="144"/>
      <c r="E1901" s="82"/>
      <c r="F1901" s="143"/>
      <c r="G1901" s="142">
        <f>'[1]BoQ HSYC'!F1901</f>
        <v>0</v>
      </c>
      <c r="H1901" s="185">
        <f>'[1]BoQ HSYC'!G1901</f>
        <v>0</v>
      </c>
      <c r="I1901" s="185">
        <f>'[1]BoQ HSYC'!H1901</f>
        <v>0</v>
      </c>
      <c r="J1901" s="185">
        <f>'[1]BoQ HSYC'!I1901</f>
        <v>0</v>
      </c>
      <c r="K1901" s="48">
        <f>'[1]BoQ HSYC'!J1901</f>
        <v>0</v>
      </c>
      <c r="L1901" s="47">
        <f>'[1]BoQ HSYC'!K1901</f>
        <v>0</v>
      </c>
      <c r="M1901" s="47">
        <f>'[1]BoQ HSYC'!L1901</f>
        <v>0</v>
      </c>
      <c r="N1901" s="183">
        <f>'[1]BoQ HSYC'!M1901</f>
        <v>0</v>
      </c>
      <c r="O1901" s="183">
        <f>'[1]BoQ HSYC'!N1901</f>
        <v>0</v>
      </c>
      <c r="P1901" s="83">
        <f>'[1]BoQ HSYC'!O1901</f>
        <v>0</v>
      </c>
      <c r="Q1901" s="47">
        <f>'[1]BoQ HSYC'!P1901</f>
        <v>0</v>
      </c>
      <c r="R1901" s="132">
        <f>'[1]BoQ HSYC'!Q1901</f>
        <v>0</v>
      </c>
      <c r="S1901" s="83">
        <f>'[1]BoQ HSYC'!R1901</f>
        <v>0</v>
      </c>
      <c r="T1901" s="48">
        <f>'[1]BoQ HSYC'!S1901</f>
        <v>0</v>
      </c>
      <c r="U1901" s="132">
        <f>'[1]BoQ HSYC'!T1901</f>
        <v>0</v>
      </c>
      <c r="V1901" s="132">
        <f>'[1]BoQ HSYC'!U1901</f>
        <v>0</v>
      </c>
      <c r="W1901" s="132">
        <f>'[1]BoQ HSYC'!V1901</f>
        <v>0</v>
      </c>
      <c r="X1901" s="44" t="str">
        <f>'[1]BoQ HSYC'!W1901</f>
        <v>ME</v>
      </c>
      <c r="Y1901" s="44"/>
      <c r="Z1901" s="44"/>
      <c r="AA1901" s="44"/>
      <c r="AB1901" s="2">
        <v>0</v>
      </c>
      <c r="AC1901" s="2">
        <v>0</v>
      </c>
      <c r="AD1901" s="2">
        <f>+M1901</f>
        <v>0</v>
      </c>
      <c r="AE1901" s="2">
        <f>+AD1901*14%</f>
        <v>0</v>
      </c>
      <c r="AF1901" s="155">
        <f>+AD1901*35%</f>
        <v>0</v>
      </c>
      <c r="AG1901" s="2">
        <f>+AD1901*F1901</f>
        <v>0</v>
      </c>
      <c r="AH1901" s="2">
        <f>+AE1901*F1901</f>
        <v>0</v>
      </c>
      <c r="AI1901" s="2">
        <f>+AF1901*F1901</f>
        <v>0</v>
      </c>
      <c r="AJ1901" s="2">
        <f>SUM(AG1901:AI1901)</f>
        <v>0</v>
      </c>
      <c r="AK1901" s="2">
        <f>+AD1901*G1901</f>
        <v>0</v>
      </c>
      <c r="AL1901" s="2">
        <f>+AE1901*G1901</f>
        <v>0</v>
      </c>
      <c r="AM1901" s="2">
        <f>+AF1901*G1901</f>
        <v>0</v>
      </c>
      <c r="AN1901" s="155">
        <f>SUM(AK1901:AM1901)</f>
        <v>0</v>
      </c>
      <c r="AQ1901" s="145" t="s">
        <v>525</v>
      </c>
      <c r="AU1901" s="8"/>
      <c r="AV1901" s="8"/>
      <c r="AW1901" s="2">
        <f>+'[2]BoQ HSYC-Đạt'!AT1901</f>
        <v>0</v>
      </c>
      <c r="AX1901" s="8">
        <f>F1901*AW1901</f>
        <v>0</v>
      </c>
      <c r="AY1901" s="8">
        <f>IF(AQ1901="CT",7%,5%)*AX1901</f>
        <v>0</v>
      </c>
      <c r="AZ1901" s="8">
        <f>AX1901*2%</f>
        <v>0</v>
      </c>
      <c r="BA1901" s="8">
        <f>IF(BB1901&gt;0,0,AX1901*5%)</f>
        <v>0</v>
      </c>
      <c r="BB1901" s="8"/>
      <c r="BC1901" s="8">
        <f>+AX1901+AY1901+AZ1901+BA1901+BB1901</f>
        <v>0</v>
      </c>
      <c r="BD1901" s="8">
        <f>AX1901-AT1901</f>
        <v>0</v>
      </c>
      <c r="BE1901" s="2"/>
      <c r="BH1901" s="2"/>
    </row>
    <row r="1902" spans="1:60" ht="17" hidden="1" outlineLevel="1" x14ac:dyDescent="0.2">
      <c r="B1902" s="82"/>
      <c r="C1902" s="144" t="s">
        <v>657</v>
      </c>
      <c r="D1902" s="144"/>
      <c r="E1902" s="82"/>
      <c r="F1902" s="143"/>
      <c r="G1902" s="142">
        <f>'[1]BoQ HSYC'!F1902</f>
        <v>0</v>
      </c>
      <c r="H1902" s="185">
        <f>'[1]BoQ HSYC'!G1902</f>
        <v>0</v>
      </c>
      <c r="I1902" s="185">
        <f>'[1]BoQ HSYC'!H1902</f>
        <v>0</v>
      </c>
      <c r="J1902" s="185">
        <f>'[1]BoQ HSYC'!I1902</f>
        <v>0</v>
      </c>
      <c r="K1902" s="48">
        <f>'[1]BoQ HSYC'!J1902</f>
        <v>0</v>
      </c>
      <c r="L1902" s="47">
        <f>'[1]BoQ HSYC'!K1902</f>
        <v>0</v>
      </c>
      <c r="M1902" s="47">
        <f>'[1]BoQ HSYC'!L1902</f>
        <v>0</v>
      </c>
      <c r="N1902" s="183">
        <f>'[1]BoQ HSYC'!M1902</f>
        <v>0</v>
      </c>
      <c r="O1902" s="183">
        <f>'[1]BoQ HSYC'!N1902</f>
        <v>0</v>
      </c>
      <c r="P1902" s="83">
        <f>'[1]BoQ HSYC'!O1902</f>
        <v>0</v>
      </c>
      <c r="Q1902" s="47">
        <f>'[1]BoQ HSYC'!P1902</f>
        <v>0</v>
      </c>
      <c r="R1902" s="132">
        <f>'[1]BoQ HSYC'!Q1902</f>
        <v>0</v>
      </c>
      <c r="S1902" s="83">
        <f>'[1]BoQ HSYC'!R1902</f>
        <v>0</v>
      </c>
      <c r="T1902" s="48">
        <f>'[1]BoQ HSYC'!S1902</f>
        <v>0</v>
      </c>
      <c r="U1902" s="132">
        <f>'[1]BoQ HSYC'!T1902</f>
        <v>0</v>
      </c>
      <c r="V1902" s="132">
        <f>'[1]BoQ HSYC'!U1902</f>
        <v>0</v>
      </c>
      <c r="W1902" s="132">
        <f>'[1]BoQ HSYC'!V1902</f>
        <v>0</v>
      </c>
      <c r="X1902" s="44" t="str">
        <f>'[1]BoQ HSYC'!W1902</f>
        <v>ME</v>
      </c>
      <c r="Y1902" s="44"/>
      <c r="Z1902" s="44"/>
      <c r="AA1902" s="44"/>
      <c r="AB1902" s="2">
        <v>0</v>
      </c>
      <c r="AC1902" s="2">
        <v>0</v>
      </c>
      <c r="AD1902" s="2">
        <f>+M1902</f>
        <v>0</v>
      </c>
      <c r="AE1902" s="2">
        <f>+AD1902*14%</f>
        <v>0</v>
      </c>
      <c r="AF1902" s="155">
        <f>+AD1902*35%</f>
        <v>0</v>
      </c>
      <c r="AG1902" s="2">
        <f>+AD1902*F1902</f>
        <v>0</v>
      </c>
      <c r="AH1902" s="2">
        <f>+AE1902*F1902</f>
        <v>0</v>
      </c>
      <c r="AI1902" s="2">
        <f>+AF1902*F1902</f>
        <v>0</v>
      </c>
      <c r="AJ1902" s="2">
        <f>SUM(AG1902:AI1902)</f>
        <v>0</v>
      </c>
      <c r="AK1902" s="2">
        <f>+AD1902*G1902</f>
        <v>0</v>
      </c>
      <c r="AL1902" s="2">
        <f>+AE1902*G1902</f>
        <v>0</v>
      </c>
      <c r="AM1902" s="2">
        <f>+AF1902*G1902</f>
        <v>0</v>
      </c>
      <c r="AN1902" s="155">
        <f>SUM(AK1902:AM1902)</f>
        <v>0</v>
      </c>
      <c r="AQ1902" s="145" t="s">
        <v>525</v>
      </c>
      <c r="AU1902" s="8"/>
      <c r="AV1902" s="8"/>
      <c r="AW1902" s="2">
        <f>+'[2]BoQ HSYC-Đạt'!AT1902</f>
        <v>0</v>
      </c>
      <c r="AX1902" s="8">
        <f>F1902*AW1902</f>
        <v>0</v>
      </c>
      <c r="AY1902" s="8">
        <f>IF(AQ1902="CT",7%,5%)*AX1902</f>
        <v>0</v>
      </c>
      <c r="AZ1902" s="8">
        <f>AX1902*2%</f>
        <v>0</v>
      </c>
      <c r="BA1902" s="8">
        <f>IF(BB1902&gt;0,0,AX1902*5%)</f>
        <v>0</v>
      </c>
      <c r="BB1902" s="8"/>
      <c r="BC1902" s="8">
        <f>+AX1902+AY1902+AZ1902+BA1902+BB1902</f>
        <v>0</v>
      </c>
      <c r="BD1902" s="8">
        <f>AX1902-AT1902</f>
        <v>0</v>
      </c>
      <c r="BE1902" s="2"/>
      <c r="BH1902" s="2"/>
    </row>
    <row r="1903" spans="1:60" ht="17" hidden="1" outlineLevel="1" x14ac:dyDescent="0.2">
      <c r="B1903" s="82"/>
      <c r="C1903" s="144" t="s">
        <v>952</v>
      </c>
      <c r="D1903" s="144"/>
      <c r="E1903" s="82"/>
      <c r="F1903" s="143"/>
      <c r="G1903" s="142">
        <f>'[1]BoQ HSYC'!F1903</f>
        <v>0</v>
      </c>
      <c r="H1903" s="185">
        <f>'[1]BoQ HSYC'!G1903</f>
        <v>0</v>
      </c>
      <c r="I1903" s="185">
        <f>'[1]BoQ HSYC'!H1903</f>
        <v>0</v>
      </c>
      <c r="J1903" s="185">
        <f>'[1]BoQ HSYC'!I1903</f>
        <v>0</v>
      </c>
      <c r="K1903" s="48">
        <f>'[1]BoQ HSYC'!J1903</f>
        <v>0</v>
      </c>
      <c r="L1903" s="47">
        <f>'[1]BoQ HSYC'!K1903</f>
        <v>0</v>
      </c>
      <c r="M1903" s="47">
        <f>'[1]BoQ HSYC'!L1903</f>
        <v>0</v>
      </c>
      <c r="N1903" s="183">
        <f>'[1]BoQ HSYC'!M1903</f>
        <v>0</v>
      </c>
      <c r="O1903" s="183">
        <f>'[1]BoQ HSYC'!N1903</f>
        <v>0</v>
      </c>
      <c r="P1903" s="83">
        <f>'[1]BoQ HSYC'!O1903</f>
        <v>0</v>
      </c>
      <c r="Q1903" s="47">
        <f>'[1]BoQ HSYC'!P1903</f>
        <v>0</v>
      </c>
      <c r="R1903" s="132">
        <f>'[1]BoQ HSYC'!Q1903</f>
        <v>0</v>
      </c>
      <c r="S1903" s="83">
        <f>'[1]BoQ HSYC'!R1903</f>
        <v>0</v>
      </c>
      <c r="T1903" s="48">
        <f>'[1]BoQ HSYC'!S1903</f>
        <v>0</v>
      </c>
      <c r="U1903" s="132">
        <f>'[1]BoQ HSYC'!T1903</f>
        <v>0</v>
      </c>
      <c r="V1903" s="132">
        <f>'[1]BoQ HSYC'!U1903</f>
        <v>0</v>
      </c>
      <c r="W1903" s="132">
        <f>'[1]BoQ HSYC'!V1903</f>
        <v>0</v>
      </c>
      <c r="X1903" s="44" t="str">
        <f>'[1]BoQ HSYC'!W1903</f>
        <v>ME</v>
      </c>
      <c r="Y1903" s="44"/>
      <c r="Z1903" s="44"/>
      <c r="AA1903" s="44"/>
      <c r="AB1903" s="2">
        <v>0</v>
      </c>
      <c r="AC1903" s="2">
        <v>0</v>
      </c>
      <c r="AD1903" s="2">
        <f>+M1903</f>
        <v>0</v>
      </c>
      <c r="AE1903" s="2">
        <f>+AD1903*14%</f>
        <v>0</v>
      </c>
      <c r="AF1903" s="155">
        <f>+AD1903*35%</f>
        <v>0</v>
      </c>
      <c r="AG1903" s="2">
        <f>+AD1903*F1903</f>
        <v>0</v>
      </c>
      <c r="AH1903" s="2">
        <f>+AE1903*F1903</f>
        <v>0</v>
      </c>
      <c r="AI1903" s="2">
        <f>+AF1903*F1903</f>
        <v>0</v>
      </c>
      <c r="AJ1903" s="2">
        <f>SUM(AG1903:AI1903)</f>
        <v>0</v>
      </c>
      <c r="AK1903" s="2">
        <f>+AD1903*G1903</f>
        <v>0</v>
      </c>
      <c r="AL1903" s="2">
        <f>+AE1903*G1903</f>
        <v>0</v>
      </c>
      <c r="AM1903" s="2">
        <f>+AF1903*G1903</f>
        <v>0</v>
      </c>
      <c r="AN1903" s="155">
        <f>SUM(AK1903:AM1903)</f>
        <v>0</v>
      </c>
      <c r="AQ1903" s="145" t="s">
        <v>525</v>
      </c>
      <c r="AU1903" s="8"/>
      <c r="AV1903" s="8"/>
      <c r="AW1903" s="2">
        <f>+'[2]BoQ HSYC-Đạt'!AT1903</f>
        <v>0</v>
      </c>
      <c r="AX1903" s="8">
        <f>F1903*AW1903</f>
        <v>0</v>
      </c>
      <c r="AY1903" s="8">
        <f>IF(AQ1903="CT",7%,5%)*AX1903</f>
        <v>0</v>
      </c>
      <c r="AZ1903" s="8">
        <f>AX1903*2%</f>
        <v>0</v>
      </c>
      <c r="BA1903" s="8">
        <f>IF(BB1903&gt;0,0,AX1903*5%)</f>
        <v>0</v>
      </c>
      <c r="BB1903" s="8"/>
      <c r="BC1903" s="8">
        <f>+AX1903+AY1903+AZ1903+BA1903+BB1903</f>
        <v>0</v>
      </c>
      <c r="BD1903" s="8">
        <f>AX1903-AT1903</f>
        <v>0</v>
      </c>
      <c r="BE1903" s="2"/>
      <c r="BH1903" s="2"/>
    </row>
    <row r="1904" spans="1:60" ht="17" hidden="1" outlineLevel="1" x14ac:dyDescent="0.2">
      <c r="B1904" s="82"/>
      <c r="C1904" s="144" t="s">
        <v>656</v>
      </c>
      <c r="D1904" s="144"/>
      <c r="E1904" s="82"/>
      <c r="F1904" s="143"/>
      <c r="G1904" s="142">
        <f>'[1]BoQ HSYC'!F1904</f>
        <v>0</v>
      </c>
      <c r="H1904" s="185">
        <f>'[1]BoQ HSYC'!G1904</f>
        <v>0</v>
      </c>
      <c r="I1904" s="185">
        <f>'[1]BoQ HSYC'!H1904</f>
        <v>0</v>
      </c>
      <c r="J1904" s="185">
        <f>'[1]BoQ HSYC'!I1904</f>
        <v>0</v>
      </c>
      <c r="K1904" s="48">
        <f>'[1]BoQ HSYC'!J1904</f>
        <v>0</v>
      </c>
      <c r="L1904" s="47">
        <f>'[1]BoQ HSYC'!K1904</f>
        <v>0</v>
      </c>
      <c r="M1904" s="47">
        <f>'[1]BoQ HSYC'!L1904</f>
        <v>0</v>
      </c>
      <c r="N1904" s="183">
        <f>'[1]BoQ HSYC'!M1904</f>
        <v>0</v>
      </c>
      <c r="O1904" s="183">
        <f>'[1]BoQ HSYC'!N1904</f>
        <v>0</v>
      </c>
      <c r="P1904" s="83">
        <f>'[1]BoQ HSYC'!O1904</f>
        <v>0</v>
      </c>
      <c r="Q1904" s="47">
        <f>'[1]BoQ HSYC'!P1904</f>
        <v>0</v>
      </c>
      <c r="R1904" s="132">
        <f>'[1]BoQ HSYC'!Q1904</f>
        <v>0</v>
      </c>
      <c r="S1904" s="83">
        <f>'[1]BoQ HSYC'!R1904</f>
        <v>0</v>
      </c>
      <c r="T1904" s="48">
        <f>'[1]BoQ HSYC'!S1904</f>
        <v>0</v>
      </c>
      <c r="U1904" s="132">
        <f>'[1]BoQ HSYC'!T1904</f>
        <v>0</v>
      </c>
      <c r="V1904" s="132">
        <f>'[1]BoQ HSYC'!U1904</f>
        <v>0</v>
      </c>
      <c r="W1904" s="132">
        <f>'[1]BoQ HSYC'!V1904</f>
        <v>0</v>
      </c>
      <c r="X1904" s="44" t="str">
        <f>'[1]BoQ HSYC'!W1904</f>
        <v>ME</v>
      </c>
      <c r="Y1904" s="44"/>
      <c r="Z1904" s="44"/>
      <c r="AA1904" s="44"/>
      <c r="AB1904" s="2">
        <v>0</v>
      </c>
      <c r="AC1904" s="2">
        <v>0</v>
      </c>
      <c r="AD1904" s="2">
        <f>+M1904</f>
        <v>0</v>
      </c>
      <c r="AE1904" s="2">
        <f>+AD1904*14%</f>
        <v>0</v>
      </c>
      <c r="AF1904" s="155">
        <f>+AD1904*35%</f>
        <v>0</v>
      </c>
      <c r="AG1904" s="2">
        <f>+AD1904*F1904</f>
        <v>0</v>
      </c>
      <c r="AH1904" s="2">
        <f>+AE1904*F1904</f>
        <v>0</v>
      </c>
      <c r="AI1904" s="2">
        <f>+AF1904*F1904</f>
        <v>0</v>
      </c>
      <c r="AJ1904" s="2">
        <f>SUM(AG1904:AI1904)</f>
        <v>0</v>
      </c>
      <c r="AK1904" s="2">
        <f>+AD1904*G1904</f>
        <v>0</v>
      </c>
      <c r="AL1904" s="2">
        <f>+AE1904*G1904</f>
        <v>0</v>
      </c>
      <c r="AM1904" s="2">
        <f>+AF1904*G1904</f>
        <v>0</v>
      </c>
      <c r="AN1904" s="155">
        <f>SUM(AK1904:AM1904)</f>
        <v>0</v>
      </c>
      <c r="AQ1904" s="145" t="s">
        <v>525</v>
      </c>
      <c r="AU1904" s="8"/>
      <c r="AV1904" s="8"/>
      <c r="AW1904" s="2">
        <f>+'[2]BoQ HSYC-Đạt'!AT1904</f>
        <v>0</v>
      </c>
      <c r="AX1904" s="8">
        <f>F1904*AW1904</f>
        <v>0</v>
      </c>
      <c r="AY1904" s="8">
        <f>IF(AQ1904="CT",7%,5%)*AX1904</f>
        <v>0</v>
      </c>
      <c r="AZ1904" s="8">
        <f>AX1904*2%</f>
        <v>0</v>
      </c>
      <c r="BA1904" s="8">
        <f>IF(BB1904&gt;0,0,AX1904*5%)</f>
        <v>0</v>
      </c>
      <c r="BB1904" s="8"/>
      <c r="BC1904" s="8">
        <f>+AX1904+AY1904+AZ1904+BA1904+BB1904</f>
        <v>0</v>
      </c>
      <c r="BD1904" s="8">
        <f>AX1904-AT1904</f>
        <v>0</v>
      </c>
      <c r="BE1904" s="2"/>
      <c r="BH1904" s="2"/>
    </row>
    <row r="1905" spans="1:60" ht="17" hidden="1" outlineLevel="1" x14ac:dyDescent="0.2">
      <c r="B1905" s="82"/>
      <c r="C1905" s="144" t="s">
        <v>655</v>
      </c>
      <c r="D1905" s="144"/>
      <c r="E1905" s="82"/>
      <c r="F1905" s="143"/>
      <c r="G1905" s="142">
        <f>'[1]BoQ HSYC'!F1905</f>
        <v>0</v>
      </c>
      <c r="H1905" s="185">
        <f>'[1]BoQ HSYC'!G1905</f>
        <v>0</v>
      </c>
      <c r="I1905" s="185">
        <f>'[1]BoQ HSYC'!H1905</f>
        <v>0</v>
      </c>
      <c r="J1905" s="185">
        <f>'[1]BoQ HSYC'!I1905</f>
        <v>0</v>
      </c>
      <c r="K1905" s="48">
        <f>'[1]BoQ HSYC'!J1905</f>
        <v>0</v>
      </c>
      <c r="L1905" s="47">
        <f>'[1]BoQ HSYC'!K1905</f>
        <v>0</v>
      </c>
      <c r="M1905" s="47">
        <f>'[1]BoQ HSYC'!L1905</f>
        <v>0</v>
      </c>
      <c r="N1905" s="183">
        <f>'[1]BoQ HSYC'!M1905</f>
        <v>0</v>
      </c>
      <c r="O1905" s="183">
        <f>'[1]BoQ HSYC'!N1905</f>
        <v>0</v>
      </c>
      <c r="P1905" s="83">
        <f>'[1]BoQ HSYC'!O1905</f>
        <v>0</v>
      </c>
      <c r="Q1905" s="47">
        <f>'[1]BoQ HSYC'!P1905</f>
        <v>0</v>
      </c>
      <c r="R1905" s="132">
        <f>'[1]BoQ HSYC'!Q1905</f>
        <v>0</v>
      </c>
      <c r="S1905" s="83">
        <f>'[1]BoQ HSYC'!R1905</f>
        <v>0</v>
      </c>
      <c r="T1905" s="48">
        <f>'[1]BoQ HSYC'!S1905</f>
        <v>0</v>
      </c>
      <c r="U1905" s="132">
        <f>'[1]BoQ HSYC'!T1905</f>
        <v>0</v>
      </c>
      <c r="V1905" s="132">
        <f>'[1]BoQ HSYC'!U1905</f>
        <v>0</v>
      </c>
      <c r="W1905" s="132">
        <f>'[1]BoQ HSYC'!V1905</f>
        <v>0</v>
      </c>
      <c r="X1905" s="44" t="str">
        <f>'[1]BoQ HSYC'!W1905</f>
        <v>ME</v>
      </c>
      <c r="Y1905" s="44"/>
      <c r="Z1905" s="44"/>
      <c r="AA1905" s="44"/>
      <c r="AB1905" s="2">
        <v>0</v>
      </c>
      <c r="AC1905" s="2">
        <v>0</v>
      </c>
      <c r="AD1905" s="2">
        <f>+M1905</f>
        <v>0</v>
      </c>
      <c r="AE1905" s="2">
        <f>+AD1905*14%</f>
        <v>0</v>
      </c>
      <c r="AF1905" s="155">
        <f>+AD1905*35%</f>
        <v>0</v>
      </c>
      <c r="AG1905" s="2">
        <f>+AD1905*F1905</f>
        <v>0</v>
      </c>
      <c r="AH1905" s="2">
        <f>+AE1905*F1905</f>
        <v>0</v>
      </c>
      <c r="AI1905" s="2">
        <f>+AF1905*F1905</f>
        <v>0</v>
      </c>
      <c r="AJ1905" s="2">
        <f>SUM(AG1905:AI1905)</f>
        <v>0</v>
      </c>
      <c r="AK1905" s="2">
        <f>+AD1905*G1905</f>
        <v>0</v>
      </c>
      <c r="AL1905" s="2">
        <f>+AE1905*G1905</f>
        <v>0</v>
      </c>
      <c r="AM1905" s="2">
        <f>+AF1905*G1905</f>
        <v>0</v>
      </c>
      <c r="AN1905" s="155">
        <f>SUM(AK1905:AM1905)</f>
        <v>0</v>
      </c>
      <c r="AQ1905" s="145" t="s">
        <v>525</v>
      </c>
      <c r="AU1905" s="8"/>
      <c r="AV1905" s="8"/>
      <c r="AW1905" s="2">
        <f>+'[2]BoQ HSYC-Đạt'!AT1905</f>
        <v>0</v>
      </c>
      <c r="AX1905" s="8">
        <f>F1905*AW1905</f>
        <v>0</v>
      </c>
      <c r="AY1905" s="8">
        <f>IF(AQ1905="CT",7%,5%)*AX1905</f>
        <v>0</v>
      </c>
      <c r="AZ1905" s="8">
        <f>AX1905*2%</f>
        <v>0</v>
      </c>
      <c r="BA1905" s="8">
        <f>IF(BB1905&gt;0,0,AX1905*5%)</f>
        <v>0</v>
      </c>
      <c r="BB1905" s="8"/>
      <c r="BC1905" s="8">
        <f>+AX1905+AY1905+AZ1905+BA1905+BB1905</f>
        <v>0</v>
      </c>
      <c r="BD1905" s="8">
        <f>AX1905-AT1905</f>
        <v>0</v>
      </c>
      <c r="BE1905" s="2"/>
      <c r="BH1905" s="2"/>
    </row>
    <row r="1906" spans="1:60" ht="17" hidden="1" outlineLevel="1" x14ac:dyDescent="0.2">
      <c r="B1906" s="82"/>
      <c r="C1906" s="144" t="s">
        <v>654</v>
      </c>
      <c r="D1906" s="144"/>
      <c r="E1906" s="82"/>
      <c r="F1906" s="143"/>
      <c r="G1906" s="142">
        <f>'[1]BoQ HSYC'!F1906</f>
        <v>0</v>
      </c>
      <c r="H1906" s="185">
        <f>'[1]BoQ HSYC'!G1906</f>
        <v>0</v>
      </c>
      <c r="I1906" s="185">
        <f>'[1]BoQ HSYC'!H1906</f>
        <v>0</v>
      </c>
      <c r="J1906" s="185">
        <f>'[1]BoQ HSYC'!I1906</f>
        <v>0</v>
      </c>
      <c r="K1906" s="48">
        <f>'[1]BoQ HSYC'!J1906</f>
        <v>0</v>
      </c>
      <c r="L1906" s="47">
        <f>'[1]BoQ HSYC'!K1906</f>
        <v>0</v>
      </c>
      <c r="M1906" s="47">
        <f>'[1]BoQ HSYC'!L1906</f>
        <v>0</v>
      </c>
      <c r="N1906" s="183">
        <f>'[1]BoQ HSYC'!M1906</f>
        <v>0</v>
      </c>
      <c r="O1906" s="183">
        <f>'[1]BoQ HSYC'!N1906</f>
        <v>0</v>
      </c>
      <c r="P1906" s="83">
        <f>'[1]BoQ HSYC'!O1906</f>
        <v>0</v>
      </c>
      <c r="Q1906" s="47">
        <f>'[1]BoQ HSYC'!P1906</f>
        <v>0</v>
      </c>
      <c r="R1906" s="132">
        <f>'[1]BoQ HSYC'!Q1906</f>
        <v>0</v>
      </c>
      <c r="S1906" s="83">
        <f>'[1]BoQ HSYC'!R1906</f>
        <v>0</v>
      </c>
      <c r="T1906" s="48">
        <f>'[1]BoQ HSYC'!S1906</f>
        <v>0</v>
      </c>
      <c r="U1906" s="132">
        <f>'[1]BoQ HSYC'!T1906</f>
        <v>0</v>
      </c>
      <c r="V1906" s="132">
        <f>'[1]BoQ HSYC'!U1906</f>
        <v>0</v>
      </c>
      <c r="W1906" s="132">
        <f>'[1]BoQ HSYC'!V1906</f>
        <v>0</v>
      </c>
      <c r="X1906" s="44" t="str">
        <f>'[1]BoQ HSYC'!W1906</f>
        <v>ME</v>
      </c>
      <c r="Y1906" s="44"/>
      <c r="Z1906" s="44"/>
      <c r="AA1906" s="44"/>
      <c r="AB1906" s="2">
        <v>0</v>
      </c>
      <c r="AC1906" s="2">
        <v>0</v>
      </c>
      <c r="AD1906" s="2">
        <f>+M1906</f>
        <v>0</v>
      </c>
      <c r="AE1906" s="2">
        <f>+AD1906*14%</f>
        <v>0</v>
      </c>
      <c r="AF1906" s="155">
        <f>+AD1906*35%</f>
        <v>0</v>
      </c>
      <c r="AG1906" s="2">
        <f>+AD1906*F1906</f>
        <v>0</v>
      </c>
      <c r="AH1906" s="2">
        <f>+AE1906*F1906</f>
        <v>0</v>
      </c>
      <c r="AI1906" s="2">
        <f>+AF1906*F1906</f>
        <v>0</v>
      </c>
      <c r="AJ1906" s="2">
        <f>SUM(AG1906:AI1906)</f>
        <v>0</v>
      </c>
      <c r="AK1906" s="2">
        <f>+AD1906*G1906</f>
        <v>0</v>
      </c>
      <c r="AL1906" s="2">
        <f>+AE1906*G1906</f>
        <v>0</v>
      </c>
      <c r="AM1906" s="2">
        <f>+AF1906*G1906</f>
        <v>0</v>
      </c>
      <c r="AN1906" s="155">
        <f>SUM(AK1906:AM1906)</f>
        <v>0</v>
      </c>
      <c r="AQ1906" s="145" t="s">
        <v>525</v>
      </c>
      <c r="AU1906" s="8"/>
      <c r="AV1906" s="8"/>
      <c r="AW1906" s="2">
        <f>+'[2]BoQ HSYC-Đạt'!AT1906</f>
        <v>0</v>
      </c>
      <c r="AX1906" s="8">
        <f>F1906*AW1906</f>
        <v>0</v>
      </c>
      <c r="AY1906" s="8">
        <f>IF(AQ1906="CT",7%,5%)*AX1906</f>
        <v>0</v>
      </c>
      <c r="AZ1906" s="8">
        <f>AX1906*2%</f>
        <v>0</v>
      </c>
      <c r="BA1906" s="8">
        <f>IF(BB1906&gt;0,0,AX1906*5%)</f>
        <v>0</v>
      </c>
      <c r="BB1906" s="8"/>
      <c r="BC1906" s="8">
        <f>+AX1906+AY1906+AZ1906+BA1906+BB1906</f>
        <v>0</v>
      </c>
      <c r="BD1906" s="8">
        <f>AX1906-AT1906</f>
        <v>0</v>
      </c>
      <c r="BE1906" s="2"/>
      <c r="BH1906" s="2"/>
    </row>
    <row r="1907" spans="1:60" ht="17" hidden="1" outlineLevel="1" x14ac:dyDescent="0.2">
      <c r="B1907" s="82"/>
      <c r="C1907" s="144" t="s">
        <v>831</v>
      </c>
      <c r="D1907" s="144"/>
      <c r="E1907" s="82"/>
      <c r="F1907" s="143"/>
      <c r="G1907" s="142">
        <f>'[1]BoQ HSYC'!F1907</f>
        <v>0</v>
      </c>
      <c r="H1907" s="185">
        <f>'[1]BoQ HSYC'!G1907</f>
        <v>0</v>
      </c>
      <c r="I1907" s="185">
        <f>'[1]BoQ HSYC'!H1907</f>
        <v>0</v>
      </c>
      <c r="J1907" s="185">
        <f>'[1]BoQ HSYC'!I1907</f>
        <v>0</v>
      </c>
      <c r="K1907" s="48">
        <f>'[1]BoQ HSYC'!J1907</f>
        <v>0</v>
      </c>
      <c r="L1907" s="47">
        <f>'[1]BoQ HSYC'!K1907</f>
        <v>0</v>
      </c>
      <c r="M1907" s="47">
        <f>'[1]BoQ HSYC'!L1907</f>
        <v>0</v>
      </c>
      <c r="N1907" s="183">
        <f>'[1]BoQ HSYC'!M1907</f>
        <v>0</v>
      </c>
      <c r="O1907" s="183">
        <f>'[1]BoQ HSYC'!N1907</f>
        <v>0</v>
      </c>
      <c r="P1907" s="83">
        <f>'[1]BoQ HSYC'!O1907</f>
        <v>0</v>
      </c>
      <c r="Q1907" s="47">
        <f>'[1]BoQ HSYC'!P1907</f>
        <v>0</v>
      </c>
      <c r="R1907" s="132">
        <f>'[1]BoQ HSYC'!Q1907</f>
        <v>0</v>
      </c>
      <c r="S1907" s="83">
        <f>'[1]BoQ HSYC'!R1907</f>
        <v>0</v>
      </c>
      <c r="T1907" s="48">
        <f>'[1]BoQ HSYC'!S1907</f>
        <v>0</v>
      </c>
      <c r="U1907" s="132">
        <f>'[1]BoQ HSYC'!T1907</f>
        <v>0</v>
      </c>
      <c r="V1907" s="132">
        <f>'[1]BoQ HSYC'!U1907</f>
        <v>0</v>
      </c>
      <c r="W1907" s="132">
        <f>'[1]BoQ HSYC'!V1907</f>
        <v>0</v>
      </c>
      <c r="X1907" s="44" t="str">
        <f>'[1]BoQ HSYC'!W1907</f>
        <v>ME</v>
      </c>
      <c r="Y1907" s="44"/>
      <c r="Z1907" s="44"/>
      <c r="AA1907" s="44"/>
      <c r="AB1907" s="2">
        <v>0</v>
      </c>
      <c r="AC1907" s="2">
        <v>0</v>
      </c>
      <c r="AD1907" s="2">
        <f>+M1907</f>
        <v>0</v>
      </c>
      <c r="AE1907" s="2">
        <f>+AD1907*14%</f>
        <v>0</v>
      </c>
      <c r="AF1907" s="155">
        <f>+AD1907*35%</f>
        <v>0</v>
      </c>
      <c r="AG1907" s="2">
        <f>+AD1907*F1907</f>
        <v>0</v>
      </c>
      <c r="AH1907" s="2">
        <f>+AE1907*F1907</f>
        <v>0</v>
      </c>
      <c r="AI1907" s="2">
        <f>+AF1907*F1907</f>
        <v>0</v>
      </c>
      <c r="AJ1907" s="2">
        <f>SUM(AG1907:AI1907)</f>
        <v>0</v>
      </c>
      <c r="AK1907" s="2">
        <f>+AD1907*G1907</f>
        <v>0</v>
      </c>
      <c r="AL1907" s="2">
        <f>+AE1907*G1907</f>
        <v>0</v>
      </c>
      <c r="AM1907" s="2">
        <f>+AF1907*G1907</f>
        <v>0</v>
      </c>
      <c r="AN1907" s="155">
        <f>SUM(AK1907:AM1907)</f>
        <v>0</v>
      </c>
      <c r="AQ1907" s="145" t="s">
        <v>525</v>
      </c>
      <c r="AU1907" s="8"/>
      <c r="AV1907" s="8"/>
      <c r="AW1907" s="2">
        <f>+'[2]BoQ HSYC-Đạt'!AT1907</f>
        <v>0</v>
      </c>
      <c r="AX1907" s="8">
        <f>F1907*AW1907</f>
        <v>0</v>
      </c>
      <c r="AY1907" s="8">
        <f>IF(AQ1907="CT",7%,5%)*AX1907</f>
        <v>0</v>
      </c>
      <c r="AZ1907" s="8">
        <f>AX1907*2%</f>
        <v>0</v>
      </c>
      <c r="BA1907" s="8">
        <f>IF(BB1907&gt;0,0,AX1907*5%)</f>
        <v>0</v>
      </c>
      <c r="BB1907" s="8"/>
      <c r="BC1907" s="8">
        <f>+AX1907+AY1907+AZ1907+BA1907+BB1907</f>
        <v>0</v>
      </c>
      <c r="BD1907" s="8">
        <f>AX1907-AT1907</f>
        <v>0</v>
      </c>
      <c r="BE1907" s="2"/>
      <c r="BH1907" s="2"/>
    </row>
    <row r="1908" spans="1:60" ht="17" hidden="1" outlineLevel="1" x14ac:dyDescent="0.2">
      <c r="A1908" s="1" t="s">
        <v>108</v>
      </c>
      <c r="B1908" s="82">
        <v>4</v>
      </c>
      <c r="C1908" s="144" t="s">
        <v>835</v>
      </c>
      <c r="D1908" s="144"/>
      <c r="E1908" s="82" t="s">
        <v>664</v>
      </c>
      <c r="F1908" s="143">
        <v>1</v>
      </c>
      <c r="G1908" s="142">
        <f>'[1]BoQ HSYC'!F1908</f>
        <v>1</v>
      </c>
      <c r="H1908" s="185">
        <f>'[1]BoQ HSYC'!G1908</f>
        <v>0</v>
      </c>
      <c r="I1908" s="185">
        <f>'[1]BoQ HSYC'!H1908</f>
        <v>0</v>
      </c>
      <c r="J1908" s="185">
        <f>'[1]BoQ HSYC'!I1908</f>
        <v>0</v>
      </c>
      <c r="K1908" s="48">
        <f>'[1]BoQ HSYC'!J1908</f>
        <v>38540000</v>
      </c>
      <c r="L1908" s="47">
        <f>'[1]BoQ HSYC'!K1908</f>
        <v>0</v>
      </c>
      <c r="M1908" s="47">
        <f>'[1]BoQ HSYC'!L1908</f>
        <v>38540000</v>
      </c>
      <c r="N1908" s="183">
        <f>'[1]BoQ HSYC'!M1908</f>
        <v>0</v>
      </c>
      <c r="O1908" s="183">
        <f>'[1]BoQ HSYC'!N1908</f>
        <v>0</v>
      </c>
      <c r="P1908" s="83">
        <f>'[1]BoQ HSYC'!O1908</f>
        <v>0</v>
      </c>
      <c r="Q1908" s="47">
        <f>'[1]BoQ HSYC'!P1908</f>
        <v>38540000</v>
      </c>
      <c r="R1908" s="132">
        <f>'[1]BoQ HSYC'!Q1908</f>
        <v>0</v>
      </c>
      <c r="S1908" s="83">
        <f>'[1]BoQ HSYC'!R1908</f>
        <v>38540000</v>
      </c>
      <c r="T1908" s="48">
        <f>'[1]BoQ HSYC'!S1908</f>
        <v>0</v>
      </c>
      <c r="U1908" s="132">
        <f>'[1]BoQ HSYC'!T1908</f>
        <v>0</v>
      </c>
      <c r="V1908" s="132" t="str">
        <f>'[1]BoQ HSYC'!U1908</f>
        <v>Báo giá NCC</v>
      </c>
      <c r="W1908" s="132" t="str">
        <f>'[1]BoQ HSYC'!V1908</f>
        <v>Báo giá NCC</v>
      </c>
      <c r="X1908" s="44" t="str">
        <f>'[1]BoQ HSYC'!W1908</f>
        <v>ME</v>
      </c>
      <c r="Y1908" s="44"/>
      <c r="Z1908" s="44"/>
      <c r="AA1908" s="44"/>
      <c r="AB1908" s="2">
        <v>48974608.649999999</v>
      </c>
      <c r="AC1908" s="2">
        <v>48974608.649999999</v>
      </c>
      <c r="AD1908" s="2">
        <f>+M1908</f>
        <v>38540000</v>
      </c>
      <c r="AE1908" s="2">
        <f>+AD1908*14%</f>
        <v>5395600.0000000009</v>
      </c>
      <c r="AF1908" s="155">
        <f>+AD1908*35%</f>
        <v>13489000</v>
      </c>
      <c r="AG1908" s="2">
        <f>+AD1908*F1908</f>
        <v>38540000</v>
      </c>
      <c r="AH1908" s="2">
        <f>+AE1908*F1908</f>
        <v>5395600.0000000009</v>
      </c>
      <c r="AI1908" s="2">
        <f>+AF1908*F1908</f>
        <v>13489000</v>
      </c>
      <c r="AJ1908" s="2">
        <f>SUM(AG1908:AI1908)</f>
        <v>57424600</v>
      </c>
      <c r="AK1908" s="2">
        <f>+AD1908*G1908</f>
        <v>38540000</v>
      </c>
      <c r="AL1908" s="2">
        <f>+AE1908*G1908</f>
        <v>5395600.0000000009</v>
      </c>
      <c r="AM1908" s="2">
        <f>+AF1908*G1908</f>
        <v>13489000</v>
      </c>
      <c r="AN1908" s="155">
        <f>SUM(AK1908:AM1908)</f>
        <v>57424600</v>
      </c>
      <c r="AQ1908" s="145" t="s">
        <v>525</v>
      </c>
      <c r="AU1908" s="8"/>
      <c r="AV1908" s="8"/>
      <c r="AW1908" s="2">
        <f>+'[2]BoQ HSYC-Đạt'!AT1908</f>
        <v>39310800</v>
      </c>
      <c r="AX1908" s="8">
        <f>F1908*AW1908</f>
        <v>39310800</v>
      </c>
      <c r="AY1908" s="8">
        <f>IF(AQ1908="CT",7%,5%)*AX1908</f>
        <v>2751756.0000000005</v>
      </c>
      <c r="AZ1908" s="8">
        <f>AX1908*2%</f>
        <v>786216</v>
      </c>
      <c r="BA1908" s="8">
        <f>IF(BB1908&gt;0,0,AX1908*5%)</f>
        <v>1965540</v>
      </c>
      <c r="BB1908" s="8"/>
      <c r="BC1908" s="8">
        <f>+AX1908+AY1908+AZ1908+BA1908+BB1908</f>
        <v>44814312</v>
      </c>
      <c r="BD1908" s="8">
        <f>AX1908-AT1908</f>
        <v>39310800</v>
      </c>
      <c r="BE1908" s="2"/>
      <c r="BH1908" s="2"/>
    </row>
    <row r="1909" spans="1:60" ht="17" hidden="1" outlineLevel="1" x14ac:dyDescent="0.2">
      <c r="B1909" s="82"/>
      <c r="C1909" s="144" t="s">
        <v>833</v>
      </c>
      <c r="D1909" s="144"/>
      <c r="E1909" s="82"/>
      <c r="F1909" s="143"/>
      <c r="G1909" s="142">
        <f>'[1]BoQ HSYC'!F1909</f>
        <v>0</v>
      </c>
      <c r="H1909" s="185">
        <f>'[1]BoQ HSYC'!G1909</f>
        <v>0</v>
      </c>
      <c r="I1909" s="185">
        <f>'[1]BoQ HSYC'!H1909</f>
        <v>0</v>
      </c>
      <c r="J1909" s="185">
        <f>'[1]BoQ HSYC'!I1909</f>
        <v>0</v>
      </c>
      <c r="K1909" s="48">
        <f>'[1]BoQ HSYC'!J1909</f>
        <v>0</v>
      </c>
      <c r="L1909" s="47">
        <f>'[1]BoQ HSYC'!K1909</f>
        <v>0</v>
      </c>
      <c r="M1909" s="47">
        <f>'[1]BoQ HSYC'!L1909</f>
        <v>0</v>
      </c>
      <c r="N1909" s="183">
        <f>'[1]BoQ HSYC'!M1909</f>
        <v>0</v>
      </c>
      <c r="O1909" s="183">
        <f>'[1]BoQ HSYC'!N1909</f>
        <v>0</v>
      </c>
      <c r="P1909" s="83">
        <f>'[1]BoQ HSYC'!O1909</f>
        <v>0</v>
      </c>
      <c r="Q1909" s="47">
        <f>'[1]BoQ HSYC'!P1909</f>
        <v>0</v>
      </c>
      <c r="R1909" s="132">
        <f>'[1]BoQ HSYC'!Q1909</f>
        <v>0</v>
      </c>
      <c r="S1909" s="83">
        <f>'[1]BoQ HSYC'!R1909</f>
        <v>0</v>
      </c>
      <c r="T1909" s="48">
        <f>'[1]BoQ HSYC'!S1909</f>
        <v>0</v>
      </c>
      <c r="U1909" s="132">
        <f>'[1]BoQ HSYC'!T1909</f>
        <v>0</v>
      </c>
      <c r="V1909" s="132">
        <f>'[1]BoQ HSYC'!U1909</f>
        <v>0</v>
      </c>
      <c r="W1909" s="132">
        <f>'[1]BoQ HSYC'!V1909</f>
        <v>0</v>
      </c>
      <c r="X1909" s="44" t="str">
        <f>'[1]BoQ HSYC'!W1909</f>
        <v>ME</v>
      </c>
      <c r="Y1909" s="44"/>
      <c r="Z1909" s="44"/>
      <c r="AA1909" s="44"/>
      <c r="AB1909" s="2">
        <v>0</v>
      </c>
      <c r="AC1909" s="2">
        <v>0</v>
      </c>
      <c r="AD1909" s="2">
        <f>+M1909</f>
        <v>0</v>
      </c>
      <c r="AE1909" s="2">
        <f>+AD1909*14%</f>
        <v>0</v>
      </c>
      <c r="AF1909" s="155">
        <f>+AD1909*35%</f>
        <v>0</v>
      </c>
      <c r="AG1909" s="2">
        <f>+AD1909*F1909</f>
        <v>0</v>
      </c>
      <c r="AH1909" s="2">
        <f>+AE1909*F1909</f>
        <v>0</v>
      </c>
      <c r="AI1909" s="2">
        <f>+AF1909*F1909</f>
        <v>0</v>
      </c>
      <c r="AJ1909" s="2">
        <f>SUM(AG1909:AI1909)</f>
        <v>0</v>
      </c>
      <c r="AK1909" s="2">
        <f>+AD1909*G1909</f>
        <v>0</v>
      </c>
      <c r="AL1909" s="2">
        <f>+AE1909*G1909</f>
        <v>0</v>
      </c>
      <c r="AM1909" s="2">
        <f>+AF1909*G1909</f>
        <v>0</v>
      </c>
      <c r="AN1909" s="155">
        <f>SUM(AK1909:AM1909)</f>
        <v>0</v>
      </c>
      <c r="AQ1909" s="145" t="s">
        <v>525</v>
      </c>
      <c r="AU1909" s="8"/>
      <c r="AV1909" s="8"/>
      <c r="AW1909" s="2">
        <f>+'[2]BoQ HSYC-Đạt'!AT1909</f>
        <v>0</v>
      </c>
      <c r="AX1909" s="8">
        <f>F1909*AW1909</f>
        <v>0</v>
      </c>
      <c r="AY1909" s="8">
        <f>IF(AQ1909="CT",7%,5%)*AX1909</f>
        <v>0</v>
      </c>
      <c r="AZ1909" s="8">
        <f>AX1909*2%</f>
        <v>0</v>
      </c>
      <c r="BA1909" s="8">
        <f>IF(BB1909&gt;0,0,AX1909*5%)</f>
        <v>0</v>
      </c>
      <c r="BB1909" s="8"/>
      <c r="BC1909" s="8">
        <f>+AX1909+AY1909+AZ1909+BA1909+BB1909</f>
        <v>0</v>
      </c>
      <c r="BD1909" s="8">
        <f>AX1909-AT1909</f>
        <v>0</v>
      </c>
      <c r="BE1909" s="2"/>
      <c r="BH1909" s="2"/>
    </row>
    <row r="1910" spans="1:60" ht="17" hidden="1" outlineLevel="1" x14ac:dyDescent="0.2">
      <c r="B1910" s="82"/>
      <c r="C1910" s="144" t="s">
        <v>921</v>
      </c>
      <c r="D1910" s="144"/>
      <c r="E1910" s="82"/>
      <c r="F1910" s="143"/>
      <c r="G1910" s="142">
        <f>'[1]BoQ HSYC'!F1910</f>
        <v>0</v>
      </c>
      <c r="H1910" s="185">
        <f>'[1]BoQ HSYC'!G1910</f>
        <v>0</v>
      </c>
      <c r="I1910" s="185">
        <f>'[1]BoQ HSYC'!H1910</f>
        <v>0</v>
      </c>
      <c r="J1910" s="185">
        <f>'[1]BoQ HSYC'!I1910</f>
        <v>0</v>
      </c>
      <c r="K1910" s="48">
        <f>'[1]BoQ HSYC'!J1910</f>
        <v>0</v>
      </c>
      <c r="L1910" s="47">
        <f>'[1]BoQ HSYC'!K1910</f>
        <v>0</v>
      </c>
      <c r="M1910" s="47">
        <f>'[1]BoQ HSYC'!L1910</f>
        <v>0</v>
      </c>
      <c r="N1910" s="183">
        <f>'[1]BoQ HSYC'!M1910</f>
        <v>0</v>
      </c>
      <c r="O1910" s="183">
        <f>'[1]BoQ HSYC'!N1910</f>
        <v>0</v>
      </c>
      <c r="P1910" s="83">
        <f>'[1]BoQ HSYC'!O1910</f>
        <v>0</v>
      </c>
      <c r="Q1910" s="47">
        <f>'[1]BoQ HSYC'!P1910</f>
        <v>0</v>
      </c>
      <c r="R1910" s="132">
        <f>'[1]BoQ HSYC'!Q1910</f>
        <v>0</v>
      </c>
      <c r="S1910" s="83">
        <f>'[1]BoQ HSYC'!R1910</f>
        <v>0</v>
      </c>
      <c r="T1910" s="48">
        <f>'[1]BoQ HSYC'!S1910</f>
        <v>0</v>
      </c>
      <c r="U1910" s="132">
        <f>'[1]BoQ HSYC'!T1910</f>
        <v>0</v>
      </c>
      <c r="V1910" s="132">
        <f>'[1]BoQ HSYC'!U1910</f>
        <v>0</v>
      </c>
      <c r="W1910" s="132">
        <f>'[1]BoQ HSYC'!V1910</f>
        <v>0</v>
      </c>
      <c r="X1910" s="44" t="str">
        <f>'[1]BoQ HSYC'!W1910</f>
        <v>ME</v>
      </c>
      <c r="Y1910" s="44"/>
      <c r="Z1910" s="44"/>
      <c r="AA1910" s="44"/>
      <c r="AB1910" s="2">
        <v>0</v>
      </c>
      <c r="AC1910" s="2">
        <v>0</v>
      </c>
      <c r="AD1910" s="2">
        <f>+M1910</f>
        <v>0</v>
      </c>
      <c r="AE1910" s="2">
        <f>+AD1910*14%</f>
        <v>0</v>
      </c>
      <c r="AF1910" s="155">
        <f>+AD1910*35%</f>
        <v>0</v>
      </c>
      <c r="AG1910" s="2">
        <f>+AD1910*F1910</f>
        <v>0</v>
      </c>
      <c r="AH1910" s="2">
        <f>+AE1910*F1910</f>
        <v>0</v>
      </c>
      <c r="AI1910" s="2">
        <f>+AF1910*F1910</f>
        <v>0</v>
      </c>
      <c r="AJ1910" s="2">
        <f>SUM(AG1910:AI1910)</f>
        <v>0</v>
      </c>
      <c r="AK1910" s="2">
        <f>+AD1910*G1910</f>
        <v>0</v>
      </c>
      <c r="AL1910" s="2">
        <f>+AE1910*G1910</f>
        <v>0</v>
      </c>
      <c r="AM1910" s="2">
        <f>+AF1910*G1910</f>
        <v>0</v>
      </c>
      <c r="AN1910" s="155">
        <f>SUM(AK1910:AM1910)</f>
        <v>0</v>
      </c>
      <c r="AQ1910" s="145" t="s">
        <v>525</v>
      </c>
      <c r="AU1910" s="8"/>
      <c r="AV1910" s="8"/>
      <c r="AW1910" s="2">
        <f>+'[2]BoQ HSYC-Đạt'!AT1910</f>
        <v>0</v>
      </c>
      <c r="AX1910" s="8">
        <f>F1910*AW1910</f>
        <v>0</v>
      </c>
      <c r="AY1910" s="8">
        <f>IF(AQ1910="CT",7%,5%)*AX1910</f>
        <v>0</v>
      </c>
      <c r="AZ1910" s="8">
        <f>AX1910*2%</f>
        <v>0</v>
      </c>
      <c r="BA1910" s="8">
        <f>IF(BB1910&gt;0,0,AX1910*5%)</f>
        <v>0</v>
      </c>
      <c r="BB1910" s="8"/>
      <c r="BC1910" s="8">
        <f>+AX1910+AY1910+AZ1910+BA1910+BB1910</f>
        <v>0</v>
      </c>
      <c r="BD1910" s="8">
        <f>AX1910-AT1910</f>
        <v>0</v>
      </c>
      <c r="BE1910" s="2"/>
      <c r="BH1910" s="2"/>
    </row>
    <row r="1911" spans="1:60" ht="17" hidden="1" outlineLevel="1" x14ac:dyDescent="0.2">
      <c r="B1911" s="82"/>
      <c r="C1911" s="144" t="s">
        <v>658</v>
      </c>
      <c r="D1911" s="144"/>
      <c r="E1911" s="82"/>
      <c r="F1911" s="143"/>
      <c r="G1911" s="142">
        <f>'[1]BoQ HSYC'!F1911</f>
        <v>0</v>
      </c>
      <c r="H1911" s="185">
        <f>'[1]BoQ HSYC'!G1911</f>
        <v>0</v>
      </c>
      <c r="I1911" s="185">
        <f>'[1]BoQ HSYC'!H1911</f>
        <v>0</v>
      </c>
      <c r="J1911" s="185">
        <f>'[1]BoQ HSYC'!I1911</f>
        <v>0</v>
      </c>
      <c r="K1911" s="48">
        <f>'[1]BoQ HSYC'!J1911</f>
        <v>0</v>
      </c>
      <c r="L1911" s="47">
        <f>'[1]BoQ HSYC'!K1911</f>
        <v>0</v>
      </c>
      <c r="M1911" s="47">
        <f>'[1]BoQ HSYC'!L1911</f>
        <v>0</v>
      </c>
      <c r="N1911" s="183">
        <f>'[1]BoQ HSYC'!M1911</f>
        <v>0</v>
      </c>
      <c r="O1911" s="183">
        <f>'[1]BoQ HSYC'!N1911</f>
        <v>0</v>
      </c>
      <c r="P1911" s="83">
        <f>'[1]BoQ HSYC'!O1911</f>
        <v>0</v>
      </c>
      <c r="Q1911" s="47">
        <f>'[1]BoQ HSYC'!P1911</f>
        <v>0</v>
      </c>
      <c r="R1911" s="132">
        <f>'[1]BoQ HSYC'!Q1911</f>
        <v>0</v>
      </c>
      <c r="S1911" s="83">
        <f>'[1]BoQ HSYC'!R1911</f>
        <v>0</v>
      </c>
      <c r="T1911" s="48">
        <f>'[1]BoQ HSYC'!S1911</f>
        <v>0</v>
      </c>
      <c r="U1911" s="132">
        <f>'[1]BoQ HSYC'!T1911</f>
        <v>0</v>
      </c>
      <c r="V1911" s="132">
        <f>'[1]BoQ HSYC'!U1911</f>
        <v>0</v>
      </c>
      <c r="W1911" s="132">
        <f>'[1]BoQ HSYC'!V1911</f>
        <v>0</v>
      </c>
      <c r="X1911" s="44" t="str">
        <f>'[1]BoQ HSYC'!W1911</f>
        <v>ME</v>
      </c>
      <c r="Y1911" s="44"/>
      <c r="Z1911" s="44"/>
      <c r="AA1911" s="44"/>
      <c r="AB1911" s="2">
        <v>0</v>
      </c>
      <c r="AC1911" s="2">
        <v>0</v>
      </c>
      <c r="AD1911" s="2">
        <f>+M1911</f>
        <v>0</v>
      </c>
      <c r="AE1911" s="2">
        <f>+AD1911*14%</f>
        <v>0</v>
      </c>
      <c r="AF1911" s="155">
        <f>+AD1911*35%</f>
        <v>0</v>
      </c>
      <c r="AG1911" s="2">
        <f>+AD1911*F1911</f>
        <v>0</v>
      </c>
      <c r="AH1911" s="2">
        <f>+AE1911*F1911</f>
        <v>0</v>
      </c>
      <c r="AI1911" s="2">
        <f>+AF1911*F1911</f>
        <v>0</v>
      </c>
      <c r="AJ1911" s="2">
        <f>SUM(AG1911:AI1911)</f>
        <v>0</v>
      </c>
      <c r="AK1911" s="2">
        <f>+AD1911*G1911</f>
        <v>0</v>
      </c>
      <c r="AL1911" s="2">
        <f>+AE1911*G1911</f>
        <v>0</v>
      </c>
      <c r="AM1911" s="2">
        <f>+AF1911*G1911</f>
        <v>0</v>
      </c>
      <c r="AN1911" s="155">
        <f>SUM(AK1911:AM1911)</f>
        <v>0</v>
      </c>
      <c r="AQ1911" s="145" t="s">
        <v>525</v>
      </c>
      <c r="AU1911" s="8"/>
      <c r="AV1911" s="8"/>
      <c r="AW1911" s="2">
        <f>+'[2]BoQ HSYC-Đạt'!AT1911</f>
        <v>0</v>
      </c>
      <c r="AX1911" s="8">
        <f>F1911*AW1911</f>
        <v>0</v>
      </c>
      <c r="AY1911" s="8">
        <f>IF(AQ1911="CT",7%,5%)*AX1911</f>
        <v>0</v>
      </c>
      <c r="AZ1911" s="8">
        <f>AX1911*2%</f>
        <v>0</v>
      </c>
      <c r="BA1911" s="8">
        <f>IF(BB1911&gt;0,0,AX1911*5%)</f>
        <v>0</v>
      </c>
      <c r="BB1911" s="8"/>
      <c r="BC1911" s="8">
        <f>+AX1911+AY1911+AZ1911+BA1911+BB1911</f>
        <v>0</v>
      </c>
      <c r="BD1911" s="8">
        <f>AX1911-AT1911</f>
        <v>0</v>
      </c>
      <c r="BE1911" s="2"/>
      <c r="BH1911" s="2"/>
    </row>
    <row r="1912" spans="1:60" ht="17" hidden="1" outlineLevel="1" x14ac:dyDescent="0.2">
      <c r="B1912" s="82"/>
      <c r="C1912" s="144" t="s">
        <v>657</v>
      </c>
      <c r="D1912" s="144"/>
      <c r="E1912" s="82"/>
      <c r="F1912" s="143"/>
      <c r="G1912" s="142">
        <f>'[1]BoQ HSYC'!F1912</f>
        <v>0</v>
      </c>
      <c r="H1912" s="185">
        <f>'[1]BoQ HSYC'!G1912</f>
        <v>0</v>
      </c>
      <c r="I1912" s="185">
        <f>'[1]BoQ HSYC'!H1912</f>
        <v>0</v>
      </c>
      <c r="J1912" s="185">
        <f>'[1]BoQ HSYC'!I1912</f>
        <v>0</v>
      </c>
      <c r="K1912" s="48">
        <f>'[1]BoQ HSYC'!J1912</f>
        <v>0</v>
      </c>
      <c r="L1912" s="47">
        <f>'[1]BoQ HSYC'!K1912</f>
        <v>0</v>
      </c>
      <c r="M1912" s="47">
        <f>'[1]BoQ HSYC'!L1912</f>
        <v>0</v>
      </c>
      <c r="N1912" s="183">
        <f>'[1]BoQ HSYC'!M1912</f>
        <v>0</v>
      </c>
      <c r="O1912" s="183">
        <f>'[1]BoQ HSYC'!N1912</f>
        <v>0</v>
      </c>
      <c r="P1912" s="83">
        <f>'[1]BoQ HSYC'!O1912</f>
        <v>0</v>
      </c>
      <c r="Q1912" s="47">
        <f>'[1]BoQ HSYC'!P1912</f>
        <v>0</v>
      </c>
      <c r="R1912" s="132">
        <f>'[1]BoQ HSYC'!Q1912</f>
        <v>0</v>
      </c>
      <c r="S1912" s="83">
        <f>'[1]BoQ HSYC'!R1912</f>
        <v>0</v>
      </c>
      <c r="T1912" s="48">
        <f>'[1]BoQ HSYC'!S1912</f>
        <v>0</v>
      </c>
      <c r="U1912" s="132">
        <f>'[1]BoQ HSYC'!T1912</f>
        <v>0</v>
      </c>
      <c r="V1912" s="132">
        <f>'[1]BoQ HSYC'!U1912</f>
        <v>0</v>
      </c>
      <c r="W1912" s="132">
        <f>'[1]BoQ HSYC'!V1912</f>
        <v>0</v>
      </c>
      <c r="X1912" s="44" t="str">
        <f>'[1]BoQ HSYC'!W1912</f>
        <v>ME</v>
      </c>
      <c r="Y1912" s="44"/>
      <c r="Z1912" s="44"/>
      <c r="AA1912" s="44"/>
      <c r="AB1912" s="2">
        <v>0</v>
      </c>
      <c r="AC1912" s="2">
        <v>0</v>
      </c>
      <c r="AD1912" s="2">
        <f>+M1912</f>
        <v>0</v>
      </c>
      <c r="AE1912" s="2">
        <f>+AD1912*14%</f>
        <v>0</v>
      </c>
      <c r="AF1912" s="155">
        <f>+AD1912*35%</f>
        <v>0</v>
      </c>
      <c r="AG1912" s="2">
        <f>+AD1912*F1912</f>
        <v>0</v>
      </c>
      <c r="AH1912" s="2">
        <f>+AE1912*F1912</f>
        <v>0</v>
      </c>
      <c r="AI1912" s="2">
        <f>+AF1912*F1912</f>
        <v>0</v>
      </c>
      <c r="AJ1912" s="2">
        <f>SUM(AG1912:AI1912)</f>
        <v>0</v>
      </c>
      <c r="AK1912" s="2">
        <f>+AD1912*G1912</f>
        <v>0</v>
      </c>
      <c r="AL1912" s="2">
        <f>+AE1912*G1912</f>
        <v>0</v>
      </c>
      <c r="AM1912" s="2">
        <f>+AF1912*G1912</f>
        <v>0</v>
      </c>
      <c r="AN1912" s="155">
        <f>SUM(AK1912:AM1912)</f>
        <v>0</v>
      </c>
      <c r="AQ1912" s="145" t="s">
        <v>525</v>
      </c>
      <c r="AU1912" s="8"/>
      <c r="AV1912" s="8"/>
      <c r="AW1912" s="2">
        <f>+'[2]BoQ HSYC-Đạt'!AT1912</f>
        <v>0</v>
      </c>
      <c r="AX1912" s="8">
        <f>F1912*AW1912</f>
        <v>0</v>
      </c>
      <c r="AY1912" s="8">
        <f>IF(AQ1912="CT",7%,5%)*AX1912</f>
        <v>0</v>
      </c>
      <c r="AZ1912" s="8">
        <f>AX1912*2%</f>
        <v>0</v>
      </c>
      <c r="BA1912" s="8">
        <f>IF(BB1912&gt;0,0,AX1912*5%)</f>
        <v>0</v>
      </c>
      <c r="BB1912" s="8"/>
      <c r="BC1912" s="8">
        <f>+AX1912+AY1912+AZ1912+BA1912+BB1912</f>
        <v>0</v>
      </c>
      <c r="BD1912" s="8">
        <f>AX1912-AT1912</f>
        <v>0</v>
      </c>
      <c r="BE1912" s="2"/>
      <c r="BH1912" s="2"/>
    </row>
    <row r="1913" spans="1:60" ht="17" hidden="1" outlineLevel="1" x14ac:dyDescent="0.2">
      <c r="B1913" s="82"/>
      <c r="C1913" s="144" t="s">
        <v>952</v>
      </c>
      <c r="D1913" s="144"/>
      <c r="E1913" s="82"/>
      <c r="F1913" s="143"/>
      <c r="G1913" s="142">
        <f>'[1]BoQ HSYC'!F1913</f>
        <v>0</v>
      </c>
      <c r="H1913" s="185">
        <f>'[1]BoQ HSYC'!G1913</f>
        <v>0</v>
      </c>
      <c r="I1913" s="185">
        <f>'[1]BoQ HSYC'!H1913</f>
        <v>0</v>
      </c>
      <c r="J1913" s="185">
        <f>'[1]BoQ HSYC'!I1913</f>
        <v>0</v>
      </c>
      <c r="K1913" s="48">
        <f>'[1]BoQ HSYC'!J1913</f>
        <v>0</v>
      </c>
      <c r="L1913" s="47">
        <f>'[1]BoQ HSYC'!K1913</f>
        <v>0</v>
      </c>
      <c r="M1913" s="47">
        <f>'[1]BoQ HSYC'!L1913</f>
        <v>0</v>
      </c>
      <c r="N1913" s="183">
        <f>'[1]BoQ HSYC'!M1913</f>
        <v>0</v>
      </c>
      <c r="O1913" s="183">
        <f>'[1]BoQ HSYC'!N1913</f>
        <v>0</v>
      </c>
      <c r="P1913" s="83">
        <f>'[1]BoQ HSYC'!O1913</f>
        <v>0</v>
      </c>
      <c r="Q1913" s="47">
        <f>'[1]BoQ HSYC'!P1913</f>
        <v>0</v>
      </c>
      <c r="R1913" s="132">
        <f>'[1]BoQ HSYC'!Q1913</f>
        <v>0</v>
      </c>
      <c r="S1913" s="83">
        <f>'[1]BoQ HSYC'!R1913</f>
        <v>0</v>
      </c>
      <c r="T1913" s="48">
        <f>'[1]BoQ HSYC'!S1913</f>
        <v>0</v>
      </c>
      <c r="U1913" s="132">
        <f>'[1]BoQ HSYC'!T1913</f>
        <v>0</v>
      </c>
      <c r="V1913" s="132">
        <f>'[1]BoQ HSYC'!U1913</f>
        <v>0</v>
      </c>
      <c r="W1913" s="132">
        <f>'[1]BoQ HSYC'!V1913</f>
        <v>0</v>
      </c>
      <c r="X1913" s="44" t="str">
        <f>'[1]BoQ HSYC'!W1913</f>
        <v>ME</v>
      </c>
      <c r="Y1913" s="44"/>
      <c r="Z1913" s="44"/>
      <c r="AA1913" s="44"/>
      <c r="AB1913" s="2">
        <v>0</v>
      </c>
      <c r="AC1913" s="2">
        <v>0</v>
      </c>
      <c r="AD1913" s="2">
        <f>+M1913</f>
        <v>0</v>
      </c>
      <c r="AE1913" s="2">
        <f>+AD1913*14%</f>
        <v>0</v>
      </c>
      <c r="AF1913" s="155">
        <f>+AD1913*35%</f>
        <v>0</v>
      </c>
      <c r="AG1913" s="2">
        <f>+AD1913*F1913</f>
        <v>0</v>
      </c>
      <c r="AH1913" s="2">
        <f>+AE1913*F1913</f>
        <v>0</v>
      </c>
      <c r="AI1913" s="2">
        <f>+AF1913*F1913</f>
        <v>0</v>
      </c>
      <c r="AJ1913" s="2">
        <f>SUM(AG1913:AI1913)</f>
        <v>0</v>
      </c>
      <c r="AK1913" s="2">
        <f>+AD1913*G1913</f>
        <v>0</v>
      </c>
      <c r="AL1913" s="2">
        <f>+AE1913*G1913</f>
        <v>0</v>
      </c>
      <c r="AM1913" s="2">
        <f>+AF1913*G1913</f>
        <v>0</v>
      </c>
      <c r="AN1913" s="155">
        <f>SUM(AK1913:AM1913)</f>
        <v>0</v>
      </c>
      <c r="AQ1913" s="145" t="s">
        <v>525</v>
      </c>
      <c r="AU1913" s="8"/>
      <c r="AV1913" s="8"/>
      <c r="AW1913" s="2">
        <f>+'[2]BoQ HSYC-Đạt'!AT1913</f>
        <v>0</v>
      </c>
      <c r="AX1913" s="8">
        <f>F1913*AW1913</f>
        <v>0</v>
      </c>
      <c r="AY1913" s="8">
        <f>IF(AQ1913="CT",7%,5%)*AX1913</f>
        <v>0</v>
      </c>
      <c r="AZ1913" s="8">
        <f>AX1913*2%</f>
        <v>0</v>
      </c>
      <c r="BA1913" s="8">
        <f>IF(BB1913&gt;0,0,AX1913*5%)</f>
        <v>0</v>
      </c>
      <c r="BB1913" s="8"/>
      <c r="BC1913" s="8">
        <f>+AX1913+AY1913+AZ1913+BA1913+BB1913</f>
        <v>0</v>
      </c>
      <c r="BD1913" s="8">
        <f>AX1913-AT1913</f>
        <v>0</v>
      </c>
      <c r="BE1913" s="2"/>
      <c r="BH1913" s="2"/>
    </row>
    <row r="1914" spans="1:60" ht="17" hidden="1" outlineLevel="1" x14ac:dyDescent="0.2">
      <c r="B1914" s="82"/>
      <c r="C1914" s="144" t="s">
        <v>656</v>
      </c>
      <c r="D1914" s="144"/>
      <c r="E1914" s="82"/>
      <c r="F1914" s="143"/>
      <c r="G1914" s="142">
        <f>'[1]BoQ HSYC'!F1914</f>
        <v>0</v>
      </c>
      <c r="H1914" s="185">
        <f>'[1]BoQ HSYC'!G1914</f>
        <v>0</v>
      </c>
      <c r="I1914" s="185">
        <f>'[1]BoQ HSYC'!H1914</f>
        <v>0</v>
      </c>
      <c r="J1914" s="185">
        <f>'[1]BoQ HSYC'!I1914</f>
        <v>0</v>
      </c>
      <c r="K1914" s="48">
        <f>'[1]BoQ HSYC'!J1914</f>
        <v>0</v>
      </c>
      <c r="L1914" s="47">
        <f>'[1]BoQ HSYC'!K1914</f>
        <v>0</v>
      </c>
      <c r="M1914" s="47">
        <f>'[1]BoQ HSYC'!L1914</f>
        <v>0</v>
      </c>
      <c r="N1914" s="183">
        <f>'[1]BoQ HSYC'!M1914</f>
        <v>0</v>
      </c>
      <c r="O1914" s="183">
        <f>'[1]BoQ HSYC'!N1914</f>
        <v>0</v>
      </c>
      <c r="P1914" s="83">
        <f>'[1]BoQ HSYC'!O1914</f>
        <v>0</v>
      </c>
      <c r="Q1914" s="47">
        <f>'[1]BoQ HSYC'!P1914</f>
        <v>0</v>
      </c>
      <c r="R1914" s="132">
        <f>'[1]BoQ HSYC'!Q1914</f>
        <v>0</v>
      </c>
      <c r="S1914" s="83">
        <f>'[1]BoQ HSYC'!R1914</f>
        <v>0</v>
      </c>
      <c r="T1914" s="48">
        <f>'[1]BoQ HSYC'!S1914</f>
        <v>0</v>
      </c>
      <c r="U1914" s="132">
        <f>'[1]BoQ HSYC'!T1914</f>
        <v>0</v>
      </c>
      <c r="V1914" s="132">
        <f>'[1]BoQ HSYC'!U1914</f>
        <v>0</v>
      </c>
      <c r="W1914" s="132">
        <f>'[1]BoQ HSYC'!V1914</f>
        <v>0</v>
      </c>
      <c r="X1914" s="44" t="str">
        <f>'[1]BoQ HSYC'!W1914</f>
        <v>ME</v>
      </c>
      <c r="Y1914" s="44"/>
      <c r="Z1914" s="44"/>
      <c r="AA1914" s="44"/>
      <c r="AB1914" s="2">
        <v>0</v>
      </c>
      <c r="AC1914" s="2">
        <v>0</v>
      </c>
      <c r="AD1914" s="2">
        <f>+M1914</f>
        <v>0</v>
      </c>
      <c r="AE1914" s="2">
        <f>+AD1914*14%</f>
        <v>0</v>
      </c>
      <c r="AF1914" s="155">
        <f>+AD1914*35%</f>
        <v>0</v>
      </c>
      <c r="AG1914" s="2">
        <f>+AD1914*F1914</f>
        <v>0</v>
      </c>
      <c r="AH1914" s="2">
        <f>+AE1914*F1914</f>
        <v>0</v>
      </c>
      <c r="AI1914" s="2">
        <f>+AF1914*F1914</f>
        <v>0</v>
      </c>
      <c r="AJ1914" s="2">
        <f>SUM(AG1914:AI1914)</f>
        <v>0</v>
      </c>
      <c r="AK1914" s="2">
        <f>+AD1914*G1914</f>
        <v>0</v>
      </c>
      <c r="AL1914" s="2">
        <f>+AE1914*G1914</f>
        <v>0</v>
      </c>
      <c r="AM1914" s="2">
        <f>+AF1914*G1914</f>
        <v>0</v>
      </c>
      <c r="AN1914" s="155">
        <f>SUM(AK1914:AM1914)</f>
        <v>0</v>
      </c>
      <c r="AQ1914" s="145" t="s">
        <v>525</v>
      </c>
      <c r="AU1914" s="8"/>
      <c r="AV1914" s="8"/>
      <c r="AW1914" s="2">
        <f>+'[2]BoQ HSYC-Đạt'!AT1914</f>
        <v>0</v>
      </c>
      <c r="AX1914" s="8">
        <f>F1914*AW1914</f>
        <v>0</v>
      </c>
      <c r="AY1914" s="8">
        <f>IF(AQ1914="CT",7%,5%)*AX1914</f>
        <v>0</v>
      </c>
      <c r="AZ1914" s="8">
        <f>AX1914*2%</f>
        <v>0</v>
      </c>
      <c r="BA1914" s="8">
        <f>IF(BB1914&gt;0,0,AX1914*5%)</f>
        <v>0</v>
      </c>
      <c r="BB1914" s="8"/>
      <c r="BC1914" s="8">
        <f>+AX1914+AY1914+AZ1914+BA1914+BB1914</f>
        <v>0</v>
      </c>
      <c r="BD1914" s="8">
        <f>AX1914-AT1914</f>
        <v>0</v>
      </c>
      <c r="BE1914" s="2"/>
      <c r="BH1914" s="2"/>
    </row>
    <row r="1915" spans="1:60" ht="17" hidden="1" outlineLevel="1" x14ac:dyDescent="0.2">
      <c r="B1915" s="82"/>
      <c r="C1915" s="144" t="s">
        <v>655</v>
      </c>
      <c r="D1915" s="144"/>
      <c r="E1915" s="82"/>
      <c r="F1915" s="143"/>
      <c r="G1915" s="142">
        <f>'[1]BoQ HSYC'!F1915</f>
        <v>0</v>
      </c>
      <c r="H1915" s="185">
        <f>'[1]BoQ HSYC'!G1915</f>
        <v>0</v>
      </c>
      <c r="I1915" s="185">
        <f>'[1]BoQ HSYC'!H1915</f>
        <v>0</v>
      </c>
      <c r="J1915" s="185">
        <f>'[1]BoQ HSYC'!I1915</f>
        <v>0</v>
      </c>
      <c r="K1915" s="48">
        <f>'[1]BoQ HSYC'!J1915</f>
        <v>0</v>
      </c>
      <c r="L1915" s="47">
        <f>'[1]BoQ HSYC'!K1915</f>
        <v>0</v>
      </c>
      <c r="M1915" s="47">
        <f>'[1]BoQ HSYC'!L1915</f>
        <v>0</v>
      </c>
      <c r="N1915" s="183">
        <f>'[1]BoQ HSYC'!M1915</f>
        <v>0</v>
      </c>
      <c r="O1915" s="183">
        <f>'[1]BoQ HSYC'!N1915</f>
        <v>0</v>
      </c>
      <c r="P1915" s="83">
        <f>'[1]BoQ HSYC'!O1915</f>
        <v>0</v>
      </c>
      <c r="Q1915" s="47">
        <f>'[1]BoQ HSYC'!P1915</f>
        <v>0</v>
      </c>
      <c r="R1915" s="132">
        <f>'[1]BoQ HSYC'!Q1915</f>
        <v>0</v>
      </c>
      <c r="S1915" s="83">
        <f>'[1]BoQ HSYC'!R1915</f>
        <v>0</v>
      </c>
      <c r="T1915" s="48">
        <f>'[1]BoQ HSYC'!S1915</f>
        <v>0</v>
      </c>
      <c r="U1915" s="132">
        <f>'[1]BoQ HSYC'!T1915</f>
        <v>0</v>
      </c>
      <c r="V1915" s="132">
        <f>'[1]BoQ HSYC'!U1915</f>
        <v>0</v>
      </c>
      <c r="W1915" s="132">
        <f>'[1]BoQ HSYC'!V1915</f>
        <v>0</v>
      </c>
      <c r="X1915" s="44" t="str">
        <f>'[1]BoQ HSYC'!W1915</f>
        <v>ME</v>
      </c>
      <c r="Y1915" s="44"/>
      <c r="Z1915" s="44"/>
      <c r="AA1915" s="44"/>
      <c r="AB1915" s="2">
        <v>0</v>
      </c>
      <c r="AC1915" s="2">
        <v>0</v>
      </c>
      <c r="AD1915" s="2">
        <f>+M1915</f>
        <v>0</v>
      </c>
      <c r="AE1915" s="2">
        <f>+AD1915*14%</f>
        <v>0</v>
      </c>
      <c r="AF1915" s="155">
        <f>+AD1915*35%</f>
        <v>0</v>
      </c>
      <c r="AG1915" s="2">
        <f>+AD1915*F1915</f>
        <v>0</v>
      </c>
      <c r="AH1915" s="2">
        <f>+AE1915*F1915</f>
        <v>0</v>
      </c>
      <c r="AI1915" s="2">
        <f>+AF1915*F1915</f>
        <v>0</v>
      </c>
      <c r="AJ1915" s="2">
        <f>SUM(AG1915:AI1915)</f>
        <v>0</v>
      </c>
      <c r="AK1915" s="2">
        <f>+AD1915*G1915</f>
        <v>0</v>
      </c>
      <c r="AL1915" s="2">
        <f>+AE1915*G1915</f>
        <v>0</v>
      </c>
      <c r="AM1915" s="2">
        <f>+AF1915*G1915</f>
        <v>0</v>
      </c>
      <c r="AN1915" s="155">
        <f>SUM(AK1915:AM1915)</f>
        <v>0</v>
      </c>
      <c r="AQ1915" s="145" t="s">
        <v>525</v>
      </c>
      <c r="AU1915" s="8"/>
      <c r="AV1915" s="8"/>
      <c r="AW1915" s="2">
        <f>+'[2]BoQ HSYC-Đạt'!AT1915</f>
        <v>0</v>
      </c>
      <c r="AX1915" s="8">
        <f>F1915*AW1915</f>
        <v>0</v>
      </c>
      <c r="AY1915" s="8">
        <f>IF(AQ1915="CT",7%,5%)*AX1915</f>
        <v>0</v>
      </c>
      <c r="AZ1915" s="8">
        <f>AX1915*2%</f>
        <v>0</v>
      </c>
      <c r="BA1915" s="8">
        <f>IF(BB1915&gt;0,0,AX1915*5%)</f>
        <v>0</v>
      </c>
      <c r="BB1915" s="8"/>
      <c r="BC1915" s="8">
        <f>+AX1915+AY1915+AZ1915+BA1915+BB1915</f>
        <v>0</v>
      </c>
      <c r="BD1915" s="8">
        <f>AX1915-AT1915</f>
        <v>0</v>
      </c>
      <c r="BE1915" s="2"/>
      <c r="BH1915" s="2"/>
    </row>
    <row r="1916" spans="1:60" ht="17" hidden="1" outlineLevel="1" x14ac:dyDescent="0.2">
      <c r="B1916" s="82"/>
      <c r="C1916" s="144" t="s">
        <v>654</v>
      </c>
      <c r="D1916" s="144"/>
      <c r="E1916" s="82"/>
      <c r="F1916" s="143"/>
      <c r="G1916" s="142">
        <f>'[1]BoQ HSYC'!F1916</f>
        <v>0</v>
      </c>
      <c r="H1916" s="185">
        <f>'[1]BoQ HSYC'!G1916</f>
        <v>0</v>
      </c>
      <c r="I1916" s="185">
        <f>'[1]BoQ HSYC'!H1916</f>
        <v>0</v>
      </c>
      <c r="J1916" s="185">
        <f>'[1]BoQ HSYC'!I1916</f>
        <v>0</v>
      </c>
      <c r="K1916" s="48">
        <f>'[1]BoQ HSYC'!J1916</f>
        <v>0</v>
      </c>
      <c r="L1916" s="47">
        <f>'[1]BoQ HSYC'!K1916</f>
        <v>0</v>
      </c>
      <c r="M1916" s="47">
        <f>'[1]BoQ HSYC'!L1916</f>
        <v>0</v>
      </c>
      <c r="N1916" s="183">
        <f>'[1]BoQ HSYC'!M1916</f>
        <v>0</v>
      </c>
      <c r="O1916" s="183">
        <f>'[1]BoQ HSYC'!N1916</f>
        <v>0</v>
      </c>
      <c r="P1916" s="83">
        <f>'[1]BoQ HSYC'!O1916</f>
        <v>0</v>
      </c>
      <c r="Q1916" s="47">
        <f>'[1]BoQ HSYC'!P1916</f>
        <v>0</v>
      </c>
      <c r="R1916" s="132">
        <f>'[1]BoQ HSYC'!Q1916</f>
        <v>0</v>
      </c>
      <c r="S1916" s="83">
        <f>'[1]BoQ HSYC'!R1916</f>
        <v>0</v>
      </c>
      <c r="T1916" s="48">
        <f>'[1]BoQ HSYC'!S1916</f>
        <v>0</v>
      </c>
      <c r="U1916" s="132">
        <f>'[1]BoQ HSYC'!T1916</f>
        <v>0</v>
      </c>
      <c r="V1916" s="132">
        <f>'[1]BoQ HSYC'!U1916</f>
        <v>0</v>
      </c>
      <c r="W1916" s="132">
        <f>'[1]BoQ HSYC'!V1916</f>
        <v>0</v>
      </c>
      <c r="X1916" s="44" t="str">
        <f>'[1]BoQ HSYC'!W1916</f>
        <v>ME</v>
      </c>
      <c r="Y1916" s="44"/>
      <c r="Z1916" s="44"/>
      <c r="AA1916" s="44"/>
      <c r="AB1916" s="2">
        <v>0</v>
      </c>
      <c r="AC1916" s="2">
        <v>0</v>
      </c>
      <c r="AD1916" s="2">
        <f>+M1916</f>
        <v>0</v>
      </c>
      <c r="AE1916" s="2">
        <f>+AD1916*14%</f>
        <v>0</v>
      </c>
      <c r="AF1916" s="155">
        <f>+AD1916*35%</f>
        <v>0</v>
      </c>
      <c r="AG1916" s="2">
        <f>+AD1916*F1916</f>
        <v>0</v>
      </c>
      <c r="AH1916" s="2">
        <f>+AE1916*F1916</f>
        <v>0</v>
      </c>
      <c r="AI1916" s="2">
        <f>+AF1916*F1916</f>
        <v>0</v>
      </c>
      <c r="AJ1916" s="2">
        <f>SUM(AG1916:AI1916)</f>
        <v>0</v>
      </c>
      <c r="AK1916" s="2">
        <f>+AD1916*G1916</f>
        <v>0</v>
      </c>
      <c r="AL1916" s="2">
        <f>+AE1916*G1916</f>
        <v>0</v>
      </c>
      <c r="AM1916" s="2">
        <f>+AF1916*G1916</f>
        <v>0</v>
      </c>
      <c r="AN1916" s="155">
        <f>SUM(AK1916:AM1916)</f>
        <v>0</v>
      </c>
      <c r="AQ1916" s="145" t="s">
        <v>525</v>
      </c>
      <c r="AU1916" s="8"/>
      <c r="AV1916" s="8"/>
      <c r="AW1916" s="2">
        <f>+'[2]BoQ HSYC-Đạt'!AT1916</f>
        <v>0</v>
      </c>
      <c r="AX1916" s="8">
        <f>F1916*AW1916</f>
        <v>0</v>
      </c>
      <c r="AY1916" s="8">
        <f>IF(AQ1916="CT",7%,5%)*AX1916</f>
        <v>0</v>
      </c>
      <c r="AZ1916" s="8">
        <f>AX1916*2%</f>
        <v>0</v>
      </c>
      <c r="BA1916" s="8">
        <f>IF(BB1916&gt;0,0,AX1916*5%)</f>
        <v>0</v>
      </c>
      <c r="BB1916" s="8"/>
      <c r="BC1916" s="8">
        <f>+AX1916+AY1916+AZ1916+BA1916+BB1916</f>
        <v>0</v>
      </c>
      <c r="BD1916" s="8">
        <f>AX1916-AT1916</f>
        <v>0</v>
      </c>
      <c r="BE1916" s="2"/>
      <c r="BH1916" s="2"/>
    </row>
    <row r="1917" spans="1:60" ht="17" hidden="1" outlineLevel="1" x14ac:dyDescent="0.2">
      <c r="B1917" s="82"/>
      <c r="C1917" s="144" t="s">
        <v>831</v>
      </c>
      <c r="D1917" s="144"/>
      <c r="E1917" s="82"/>
      <c r="F1917" s="143"/>
      <c r="G1917" s="142">
        <f>'[1]BoQ HSYC'!F1917</f>
        <v>0</v>
      </c>
      <c r="H1917" s="185">
        <f>'[1]BoQ HSYC'!G1917</f>
        <v>0</v>
      </c>
      <c r="I1917" s="185">
        <f>'[1]BoQ HSYC'!H1917</f>
        <v>0</v>
      </c>
      <c r="J1917" s="185">
        <f>'[1]BoQ HSYC'!I1917</f>
        <v>0</v>
      </c>
      <c r="K1917" s="48">
        <f>'[1]BoQ HSYC'!J1917</f>
        <v>0</v>
      </c>
      <c r="L1917" s="47">
        <f>'[1]BoQ HSYC'!K1917</f>
        <v>0</v>
      </c>
      <c r="M1917" s="47">
        <f>'[1]BoQ HSYC'!L1917</f>
        <v>0</v>
      </c>
      <c r="N1917" s="183">
        <f>'[1]BoQ HSYC'!M1917</f>
        <v>0</v>
      </c>
      <c r="O1917" s="183">
        <f>'[1]BoQ HSYC'!N1917</f>
        <v>0</v>
      </c>
      <c r="P1917" s="83">
        <f>'[1]BoQ HSYC'!O1917</f>
        <v>0</v>
      </c>
      <c r="Q1917" s="47">
        <f>'[1]BoQ HSYC'!P1917</f>
        <v>0</v>
      </c>
      <c r="R1917" s="132">
        <f>'[1]BoQ HSYC'!Q1917</f>
        <v>0</v>
      </c>
      <c r="S1917" s="83">
        <f>'[1]BoQ HSYC'!R1917</f>
        <v>0</v>
      </c>
      <c r="T1917" s="48">
        <f>'[1]BoQ HSYC'!S1917</f>
        <v>0</v>
      </c>
      <c r="U1917" s="132">
        <f>'[1]BoQ HSYC'!T1917</f>
        <v>0</v>
      </c>
      <c r="V1917" s="132">
        <f>'[1]BoQ HSYC'!U1917</f>
        <v>0</v>
      </c>
      <c r="W1917" s="132">
        <f>'[1]BoQ HSYC'!V1917</f>
        <v>0</v>
      </c>
      <c r="X1917" s="44" t="str">
        <f>'[1]BoQ HSYC'!W1917</f>
        <v>ME</v>
      </c>
      <c r="Y1917" s="44"/>
      <c r="Z1917" s="44"/>
      <c r="AA1917" s="44"/>
      <c r="AB1917" s="2">
        <v>0</v>
      </c>
      <c r="AC1917" s="2">
        <v>0</v>
      </c>
      <c r="AD1917" s="2">
        <f>+M1917</f>
        <v>0</v>
      </c>
      <c r="AE1917" s="2">
        <f>+AD1917*14%</f>
        <v>0</v>
      </c>
      <c r="AF1917" s="155">
        <f>+AD1917*35%</f>
        <v>0</v>
      </c>
      <c r="AG1917" s="2">
        <f>+AD1917*F1917</f>
        <v>0</v>
      </c>
      <c r="AH1917" s="2">
        <f>+AE1917*F1917</f>
        <v>0</v>
      </c>
      <c r="AI1917" s="2">
        <f>+AF1917*F1917</f>
        <v>0</v>
      </c>
      <c r="AJ1917" s="2">
        <f>SUM(AG1917:AI1917)</f>
        <v>0</v>
      </c>
      <c r="AK1917" s="2">
        <f>+AD1917*G1917</f>
        <v>0</v>
      </c>
      <c r="AL1917" s="2">
        <f>+AE1917*G1917</f>
        <v>0</v>
      </c>
      <c r="AM1917" s="2">
        <f>+AF1917*G1917</f>
        <v>0</v>
      </c>
      <c r="AN1917" s="155">
        <f>SUM(AK1917:AM1917)</f>
        <v>0</v>
      </c>
      <c r="AQ1917" s="145" t="s">
        <v>525</v>
      </c>
      <c r="AU1917" s="8"/>
      <c r="AV1917" s="8"/>
      <c r="AW1917" s="2">
        <f>+'[2]BoQ HSYC-Đạt'!AT1917</f>
        <v>0</v>
      </c>
      <c r="AX1917" s="8">
        <f>F1917*AW1917</f>
        <v>0</v>
      </c>
      <c r="AY1917" s="8">
        <f>IF(AQ1917="CT",7%,5%)*AX1917</f>
        <v>0</v>
      </c>
      <c r="AZ1917" s="8">
        <f>AX1917*2%</f>
        <v>0</v>
      </c>
      <c r="BA1917" s="8">
        <f>IF(BB1917&gt;0,0,AX1917*5%)</f>
        <v>0</v>
      </c>
      <c r="BB1917" s="8"/>
      <c r="BC1917" s="8">
        <f>+AX1917+AY1917+AZ1917+BA1917+BB1917</f>
        <v>0</v>
      </c>
      <c r="BD1917" s="8">
        <f>AX1917-AT1917</f>
        <v>0</v>
      </c>
      <c r="BE1917" s="2"/>
      <c r="BH1917" s="2"/>
    </row>
    <row r="1918" spans="1:60" ht="17" hidden="1" outlineLevel="1" x14ac:dyDescent="0.2">
      <c r="A1918" s="1" t="s">
        <v>108</v>
      </c>
      <c r="B1918" s="82">
        <v>5</v>
      </c>
      <c r="C1918" s="144" t="s">
        <v>834</v>
      </c>
      <c r="D1918" s="144"/>
      <c r="E1918" s="82" t="s">
        <v>664</v>
      </c>
      <c r="F1918" s="143">
        <v>1</v>
      </c>
      <c r="G1918" s="142">
        <f>'[1]BoQ HSYC'!F1918</f>
        <v>1</v>
      </c>
      <c r="H1918" s="185">
        <f>'[1]BoQ HSYC'!G1918</f>
        <v>0</v>
      </c>
      <c r="I1918" s="185">
        <f>'[1]BoQ HSYC'!H1918</f>
        <v>0</v>
      </c>
      <c r="J1918" s="185">
        <f>'[1]BoQ HSYC'!I1918</f>
        <v>0</v>
      </c>
      <c r="K1918" s="48">
        <f>'[1]BoQ HSYC'!J1918</f>
        <v>40470000</v>
      </c>
      <c r="L1918" s="47">
        <f>'[1]BoQ HSYC'!K1918</f>
        <v>0</v>
      </c>
      <c r="M1918" s="47">
        <f>'[1]BoQ HSYC'!L1918</f>
        <v>40470000</v>
      </c>
      <c r="N1918" s="183">
        <f>'[1]BoQ HSYC'!M1918</f>
        <v>0</v>
      </c>
      <c r="O1918" s="183">
        <f>'[1]BoQ HSYC'!N1918</f>
        <v>0</v>
      </c>
      <c r="P1918" s="83">
        <f>'[1]BoQ HSYC'!O1918</f>
        <v>0</v>
      </c>
      <c r="Q1918" s="47">
        <f>'[1]BoQ HSYC'!P1918</f>
        <v>40470000</v>
      </c>
      <c r="R1918" s="132">
        <f>'[1]BoQ HSYC'!Q1918</f>
        <v>0</v>
      </c>
      <c r="S1918" s="83">
        <f>'[1]BoQ HSYC'!R1918</f>
        <v>40470000</v>
      </c>
      <c r="T1918" s="48">
        <f>'[1]BoQ HSYC'!S1918</f>
        <v>0</v>
      </c>
      <c r="U1918" s="132">
        <f>'[1]BoQ HSYC'!T1918</f>
        <v>0</v>
      </c>
      <c r="V1918" s="132" t="str">
        <f>'[1]BoQ HSYC'!U1918</f>
        <v>Báo giá NCC</v>
      </c>
      <c r="W1918" s="132" t="str">
        <f>'[1]BoQ HSYC'!V1918</f>
        <v>Báo giá NCC</v>
      </c>
      <c r="X1918" s="44" t="str">
        <f>'[1]BoQ HSYC'!W1918</f>
        <v>ME</v>
      </c>
      <c r="Y1918" s="44"/>
      <c r="Z1918" s="44"/>
      <c r="AA1918" s="44"/>
      <c r="AB1918" s="2">
        <v>51427151.325000003</v>
      </c>
      <c r="AC1918" s="2">
        <v>51427151.325000003</v>
      </c>
      <c r="AD1918" s="2">
        <f>+M1918</f>
        <v>40470000</v>
      </c>
      <c r="AE1918" s="2">
        <f>+AD1918*14%</f>
        <v>5665800.0000000009</v>
      </c>
      <c r="AF1918" s="155">
        <f>+AD1918*35%</f>
        <v>14164500</v>
      </c>
      <c r="AG1918" s="2">
        <f>+AD1918*F1918</f>
        <v>40470000</v>
      </c>
      <c r="AH1918" s="2">
        <f>+AE1918*F1918</f>
        <v>5665800.0000000009</v>
      </c>
      <c r="AI1918" s="2">
        <f>+AF1918*F1918</f>
        <v>14164500</v>
      </c>
      <c r="AJ1918" s="2">
        <f>SUM(AG1918:AI1918)</f>
        <v>60300300</v>
      </c>
      <c r="AK1918" s="2">
        <f>+AD1918*G1918</f>
        <v>40470000</v>
      </c>
      <c r="AL1918" s="2">
        <f>+AE1918*G1918</f>
        <v>5665800.0000000009</v>
      </c>
      <c r="AM1918" s="2">
        <f>+AF1918*G1918</f>
        <v>14164500</v>
      </c>
      <c r="AN1918" s="155">
        <f>SUM(AK1918:AM1918)</f>
        <v>60300300</v>
      </c>
      <c r="AQ1918" s="145" t="s">
        <v>525</v>
      </c>
      <c r="AU1918" s="8"/>
      <c r="AV1918" s="8"/>
      <c r="AW1918" s="2">
        <f>+'[2]BoQ HSYC-Đạt'!AT1918</f>
        <v>41279400</v>
      </c>
      <c r="AX1918" s="8">
        <f>F1918*AW1918</f>
        <v>41279400</v>
      </c>
      <c r="AY1918" s="8">
        <f>IF(AQ1918="CT",7%,5%)*AX1918</f>
        <v>2889558.0000000005</v>
      </c>
      <c r="AZ1918" s="8">
        <f>AX1918*2%</f>
        <v>825588</v>
      </c>
      <c r="BA1918" s="8">
        <f>IF(BB1918&gt;0,0,AX1918*5%)</f>
        <v>2063970</v>
      </c>
      <c r="BB1918" s="8"/>
      <c r="BC1918" s="8">
        <f>+AX1918+AY1918+AZ1918+BA1918+BB1918</f>
        <v>47058516</v>
      </c>
      <c r="BD1918" s="8">
        <f>AX1918-AT1918</f>
        <v>41279400</v>
      </c>
      <c r="BE1918" s="2"/>
      <c r="BH1918" s="2"/>
    </row>
    <row r="1919" spans="1:60" ht="17" hidden="1" outlineLevel="1" x14ac:dyDescent="0.2">
      <c r="B1919" s="82"/>
      <c r="C1919" s="144" t="s">
        <v>947</v>
      </c>
      <c r="D1919" s="144"/>
      <c r="E1919" s="82"/>
      <c r="F1919" s="143"/>
      <c r="G1919" s="142">
        <f>'[1]BoQ HSYC'!F1919</f>
        <v>0</v>
      </c>
      <c r="H1919" s="185">
        <f>'[1]BoQ HSYC'!G1919</f>
        <v>0</v>
      </c>
      <c r="I1919" s="185">
        <f>'[1]BoQ HSYC'!H1919</f>
        <v>0</v>
      </c>
      <c r="J1919" s="185">
        <f>'[1]BoQ HSYC'!I1919</f>
        <v>0</v>
      </c>
      <c r="K1919" s="48">
        <f>'[1]BoQ HSYC'!J1919</f>
        <v>0</v>
      </c>
      <c r="L1919" s="47">
        <f>'[1]BoQ HSYC'!K1919</f>
        <v>0</v>
      </c>
      <c r="M1919" s="47">
        <f>'[1]BoQ HSYC'!L1919</f>
        <v>0</v>
      </c>
      <c r="N1919" s="183">
        <f>'[1]BoQ HSYC'!M1919</f>
        <v>0</v>
      </c>
      <c r="O1919" s="183">
        <f>'[1]BoQ HSYC'!N1919</f>
        <v>0</v>
      </c>
      <c r="P1919" s="83">
        <f>'[1]BoQ HSYC'!O1919</f>
        <v>0</v>
      </c>
      <c r="Q1919" s="47">
        <f>'[1]BoQ HSYC'!P1919</f>
        <v>0</v>
      </c>
      <c r="R1919" s="132">
        <f>'[1]BoQ HSYC'!Q1919</f>
        <v>0</v>
      </c>
      <c r="S1919" s="83">
        <f>'[1]BoQ HSYC'!R1919</f>
        <v>0</v>
      </c>
      <c r="T1919" s="48">
        <f>'[1]BoQ HSYC'!S1919</f>
        <v>0</v>
      </c>
      <c r="U1919" s="132">
        <f>'[1]BoQ HSYC'!T1919</f>
        <v>0</v>
      </c>
      <c r="V1919" s="132">
        <f>'[1]BoQ HSYC'!U1919</f>
        <v>0</v>
      </c>
      <c r="W1919" s="132">
        <f>'[1]BoQ HSYC'!V1919</f>
        <v>0</v>
      </c>
      <c r="X1919" s="44" t="str">
        <f>'[1]BoQ HSYC'!W1919</f>
        <v>ME</v>
      </c>
      <c r="Y1919" s="44"/>
      <c r="Z1919" s="44"/>
      <c r="AA1919" s="44"/>
      <c r="AB1919" s="2">
        <v>0</v>
      </c>
      <c r="AC1919" s="2">
        <v>0</v>
      </c>
      <c r="AD1919" s="2">
        <f>+M1919</f>
        <v>0</v>
      </c>
      <c r="AE1919" s="2">
        <f>+AD1919*14%</f>
        <v>0</v>
      </c>
      <c r="AF1919" s="155">
        <f>+AD1919*35%</f>
        <v>0</v>
      </c>
      <c r="AG1919" s="2">
        <f>+AD1919*F1919</f>
        <v>0</v>
      </c>
      <c r="AH1919" s="2">
        <f>+AE1919*F1919</f>
        <v>0</v>
      </c>
      <c r="AI1919" s="2">
        <f>+AF1919*F1919</f>
        <v>0</v>
      </c>
      <c r="AJ1919" s="2">
        <f>SUM(AG1919:AI1919)</f>
        <v>0</v>
      </c>
      <c r="AK1919" s="2">
        <f>+AD1919*G1919</f>
        <v>0</v>
      </c>
      <c r="AL1919" s="2">
        <f>+AE1919*G1919</f>
        <v>0</v>
      </c>
      <c r="AM1919" s="2">
        <f>+AF1919*G1919</f>
        <v>0</v>
      </c>
      <c r="AN1919" s="155">
        <f>SUM(AK1919:AM1919)</f>
        <v>0</v>
      </c>
      <c r="AQ1919" s="145" t="s">
        <v>525</v>
      </c>
      <c r="AU1919" s="8"/>
      <c r="AV1919" s="8"/>
      <c r="AW1919" s="2">
        <f>+'[2]BoQ HSYC-Đạt'!AT1919</f>
        <v>0</v>
      </c>
      <c r="AX1919" s="8">
        <f>F1919*AW1919</f>
        <v>0</v>
      </c>
      <c r="AY1919" s="8">
        <f>IF(AQ1919="CT",7%,5%)*AX1919</f>
        <v>0</v>
      </c>
      <c r="AZ1919" s="8">
        <f>AX1919*2%</f>
        <v>0</v>
      </c>
      <c r="BA1919" s="8">
        <f>IF(BB1919&gt;0,0,AX1919*5%)</f>
        <v>0</v>
      </c>
      <c r="BB1919" s="8"/>
      <c r="BC1919" s="8">
        <f>+AX1919+AY1919+AZ1919+BA1919+BB1919</f>
        <v>0</v>
      </c>
      <c r="BD1919" s="8">
        <f>AX1919-AT1919</f>
        <v>0</v>
      </c>
      <c r="BE1919" s="2"/>
      <c r="BH1919" s="2"/>
    </row>
    <row r="1920" spans="1:60" ht="17" hidden="1" outlineLevel="1" x14ac:dyDescent="0.2">
      <c r="B1920" s="82"/>
      <c r="C1920" s="144" t="s">
        <v>921</v>
      </c>
      <c r="D1920" s="144"/>
      <c r="E1920" s="82"/>
      <c r="F1920" s="143"/>
      <c r="G1920" s="142">
        <f>'[1]BoQ HSYC'!F1920</f>
        <v>0</v>
      </c>
      <c r="H1920" s="185">
        <f>'[1]BoQ HSYC'!G1920</f>
        <v>0</v>
      </c>
      <c r="I1920" s="185">
        <f>'[1]BoQ HSYC'!H1920</f>
        <v>0</v>
      </c>
      <c r="J1920" s="185">
        <f>'[1]BoQ HSYC'!I1920</f>
        <v>0</v>
      </c>
      <c r="K1920" s="48">
        <f>'[1]BoQ HSYC'!J1920</f>
        <v>0</v>
      </c>
      <c r="L1920" s="47">
        <f>'[1]BoQ HSYC'!K1920</f>
        <v>0</v>
      </c>
      <c r="M1920" s="47">
        <f>'[1]BoQ HSYC'!L1920</f>
        <v>0</v>
      </c>
      <c r="N1920" s="183">
        <f>'[1]BoQ HSYC'!M1920</f>
        <v>0</v>
      </c>
      <c r="O1920" s="183">
        <f>'[1]BoQ HSYC'!N1920</f>
        <v>0</v>
      </c>
      <c r="P1920" s="83">
        <f>'[1]BoQ HSYC'!O1920</f>
        <v>0</v>
      </c>
      <c r="Q1920" s="47">
        <f>'[1]BoQ HSYC'!P1920</f>
        <v>0</v>
      </c>
      <c r="R1920" s="132">
        <f>'[1]BoQ HSYC'!Q1920</f>
        <v>0</v>
      </c>
      <c r="S1920" s="83">
        <f>'[1]BoQ HSYC'!R1920</f>
        <v>0</v>
      </c>
      <c r="T1920" s="48">
        <f>'[1]BoQ HSYC'!S1920</f>
        <v>0</v>
      </c>
      <c r="U1920" s="132">
        <f>'[1]BoQ HSYC'!T1920</f>
        <v>0</v>
      </c>
      <c r="V1920" s="132">
        <f>'[1]BoQ HSYC'!U1920</f>
        <v>0</v>
      </c>
      <c r="W1920" s="132">
        <f>'[1]BoQ HSYC'!V1920</f>
        <v>0</v>
      </c>
      <c r="X1920" s="44" t="str">
        <f>'[1]BoQ HSYC'!W1920</f>
        <v>ME</v>
      </c>
      <c r="Y1920" s="44"/>
      <c r="Z1920" s="44"/>
      <c r="AA1920" s="44"/>
      <c r="AB1920" s="2">
        <v>0</v>
      </c>
      <c r="AC1920" s="2">
        <v>0</v>
      </c>
      <c r="AD1920" s="2">
        <f>+M1920</f>
        <v>0</v>
      </c>
      <c r="AE1920" s="2">
        <f>+AD1920*14%</f>
        <v>0</v>
      </c>
      <c r="AF1920" s="155">
        <f>+AD1920*35%</f>
        <v>0</v>
      </c>
      <c r="AG1920" s="2">
        <f>+AD1920*F1920</f>
        <v>0</v>
      </c>
      <c r="AH1920" s="2">
        <f>+AE1920*F1920</f>
        <v>0</v>
      </c>
      <c r="AI1920" s="2">
        <f>+AF1920*F1920</f>
        <v>0</v>
      </c>
      <c r="AJ1920" s="2">
        <f>SUM(AG1920:AI1920)</f>
        <v>0</v>
      </c>
      <c r="AK1920" s="2">
        <f>+AD1920*G1920</f>
        <v>0</v>
      </c>
      <c r="AL1920" s="2">
        <f>+AE1920*G1920</f>
        <v>0</v>
      </c>
      <c r="AM1920" s="2">
        <f>+AF1920*G1920</f>
        <v>0</v>
      </c>
      <c r="AN1920" s="155">
        <f>SUM(AK1920:AM1920)</f>
        <v>0</v>
      </c>
      <c r="AQ1920" s="145" t="s">
        <v>525</v>
      </c>
      <c r="AU1920" s="8"/>
      <c r="AV1920" s="8"/>
      <c r="AW1920" s="2">
        <f>+'[2]BoQ HSYC-Đạt'!AT1920</f>
        <v>0</v>
      </c>
      <c r="AX1920" s="8">
        <f>F1920*AW1920</f>
        <v>0</v>
      </c>
      <c r="AY1920" s="8">
        <f>IF(AQ1920="CT",7%,5%)*AX1920</f>
        <v>0</v>
      </c>
      <c r="AZ1920" s="8">
        <f>AX1920*2%</f>
        <v>0</v>
      </c>
      <c r="BA1920" s="8">
        <f>IF(BB1920&gt;0,0,AX1920*5%)</f>
        <v>0</v>
      </c>
      <c r="BB1920" s="8"/>
      <c r="BC1920" s="8">
        <f>+AX1920+AY1920+AZ1920+BA1920+BB1920</f>
        <v>0</v>
      </c>
      <c r="BD1920" s="8">
        <f>AX1920-AT1920</f>
        <v>0</v>
      </c>
      <c r="BE1920" s="2"/>
      <c r="BH1920" s="2"/>
    </row>
    <row r="1921" spans="1:60" ht="17" hidden="1" outlineLevel="1" x14ac:dyDescent="0.2">
      <c r="B1921" s="82"/>
      <c r="C1921" s="144" t="s">
        <v>832</v>
      </c>
      <c r="D1921" s="144"/>
      <c r="E1921" s="82"/>
      <c r="F1921" s="143"/>
      <c r="G1921" s="142">
        <f>'[1]BoQ HSYC'!F1921</f>
        <v>0</v>
      </c>
      <c r="H1921" s="185">
        <f>'[1]BoQ HSYC'!G1921</f>
        <v>0</v>
      </c>
      <c r="I1921" s="185">
        <f>'[1]BoQ HSYC'!H1921</f>
        <v>0</v>
      </c>
      <c r="J1921" s="185">
        <f>'[1]BoQ HSYC'!I1921</f>
        <v>0</v>
      </c>
      <c r="K1921" s="48">
        <f>'[1]BoQ HSYC'!J1921</f>
        <v>0</v>
      </c>
      <c r="L1921" s="47">
        <f>'[1]BoQ HSYC'!K1921</f>
        <v>0</v>
      </c>
      <c r="M1921" s="47">
        <f>'[1]BoQ HSYC'!L1921</f>
        <v>0</v>
      </c>
      <c r="N1921" s="183">
        <f>'[1]BoQ HSYC'!M1921</f>
        <v>0</v>
      </c>
      <c r="O1921" s="183">
        <f>'[1]BoQ HSYC'!N1921</f>
        <v>0</v>
      </c>
      <c r="P1921" s="83">
        <f>'[1]BoQ HSYC'!O1921</f>
        <v>0</v>
      </c>
      <c r="Q1921" s="47">
        <f>'[1]BoQ HSYC'!P1921</f>
        <v>0</v>
      </c>
      <c r="R1921" s="132">
        <f>'[1]BoQ HSYC'!Q1921</f>
        <v>0</v>
      </c>
      <c r="S1921" s="83">
        <f>'[1]BoQ HSYC'!R1921</f>
        <v>0</v>
      </c>
      <c r="T1921" s="48">
        <f>'[1]BoQ HSYC'!S1921</f>
        <v>0</v>
      </c>
      <c r="U1921" s="132">
        <f>'[1]BoQ HSYC'!T1921</f>
        <v>0</v>
      </c>
      <c r="V1921" s="132">
        <f>'[1]BoQ HSYC'!U1921</f>
        <v>0</v>
      </c>
      <c r="W1921" s="132">
        <f>'[1]BoQ HSYC'!V1921</f>
        <v>0</v>
      </c>
      <c r="X1921" s="44" t="str">
        <f>'[1]BoQ HSYC'!W1921</f>
        <v>ME</v>
      </c>
      <c r="Y1921" s="44"/>
      <c r="Z1921" s="44"/>
      <c r="AA1921" s="44"/>
      <c r="AB1921" s="2">
        <v>0</v>
      </c>
      <c r="AC1921" s="2">
        <v>0</v>
      </c>
      <c r="AD1921" s="2">
        <f>+M1921</f>
        <v>0</v>
      </c>
      <c r="AE1921" s="2">
        <f>+AD1921*14%</f>
        <v>0</v>
      </c>
      <c r="AF1921" s="155">
        <f>+AD1921*35%</f>
        <v>0</v>
      </c>
      <c r="AG1921" s="2">
        <f>+AD1921*F1921</f>
        <v>0</v>
      </c>
      <c r="AH1921" s="2">
        <f>+AE1921*F1921</f>
        <v>0</v>
      </c>
      <c r="AI1921" s="2">
        <f>+AF1921*F1921</f>
        <v>0</v>
      </c>
      <c r="AJ1921" s="2">
        <f>SUM(AG1921:AI1921)</f>
        <v>0</v>
      </c>
      <c r="AK1921" s="2">
        <f>+AD1921*G1921</f>
        <v>0</v>
      </c>
      <c r="AL1921" s="2">
        <f>+AE1921*G1921</f>
        <v>0</v>
      </c>
      <c r="AM1921" s="2">
        <f>+AF1921*G1921</f>
        <v>0</v>
      </c>
      <c r="AN1921" s="155">
        <f>SUM(AK1921:AM1921)</f>
        <v>0</v>
      </c>
      <c r="AQ1921" s="145" t="s">
        <v>525</v>
      </c>
      <c r="AU1921" s="8"/>
      <c r="AV1921" s="8"/>
      <c r="AW1921" s="2">
        <f>+'[2]BoQ HSYC-Đạt'!AT1921</f>
        <v>0</v>
      </c>
      <c r="AX1921" s="8">
        <f>F1921*AW1921</f>
        <v>0</v>
      </c>
      <c r="AY1921" s="8">
        <f>IF(AQ1921="CT",7%,5%)*AX1921</f>
        <v>0</v>
      </c>
      <c r="AZ1921" s="8">
        <f>AX1921*2%</f>
        <v>0</v>
      </c>
      <c r="BA1921" s="8">
        <f>IF(BB1921&gt;0,0,AX1921*5%)</f>
        <v>0</v>
      </c>
      <c r="BB1921" s="8"/>
      <c r="BC1921" s="8">
        <f>+AX1921+AY1921+AZ1921+BA1921+BB1921</f>
        <v>0</v>
      </c>
      <c r="BD1921" s="8">
        <f>AX1921-AT1921</f>
        <v>0</v>
      </c>
      <c r="BE1921" s="2"/>
      <c r="BH1921" s="2"/>
    </row>
    <row r="1922" spans="1:60" ht="17" hidden="1" outlineLevel="1" x14ac:dyDescent="0.2">
      <c r="B1922" s="82"/>
      <c r="C1922" s="144" t="s">
        <v>658</v>
      </c>
      <c r="D1922" s="144"/>
      <c r="E1922" s="82"/>
      <c r="F1922" s="143"/>
      <c r="G1922" s="142">
        <f>'[1]BoQ HSYC'!F1922</f>
        <v>0</v>
      </c>
      <c r="H1922" s="185">
        <f>'[1]BoQ HSYC'!G1922</f>
        <v>0</v>
      </c>
      <c r="I1922" s="185">
        <f>'[1]BoQ HSYC'!H1922</f>
        <v>0</v>
      </c>
      <c r="J1922" s="185">
        <f>'[1]BoQ HSYC'!I1922</f>
        <v>0</v>
      </c>
      <c r="K1922" s="48">
        <f>'[1]BoQ HSYC'!J1922</f>
        <v>0</v>
      </c>
      <c r="L1922" s="47">
        <f>'[1]BoQ HSYC'!K1922</f>
        <v>0</v>
      </c>
      <c r="M1922" s="47">
        <f>'[1]BoQ HSYC'!L1922</f>
        <v>0</v>
      </c>
      <c r="N1922" s="183">
        <f>'[1]BoQ HSYC'!M1922</f>
        <v>0</v>
      </c>
      <c r="O1922" s="183">
        <f>'[1]BoQ HSYC'!N1922</f>
        <v>0</v>
      </c>
      <c r="P1922" s="83">
        <f>'[1]BoQ HSYC'!O1922</f>
        <v>0</v>
      </c>
      <c r="Q1922" s="47">
        <f>'[1]BoQ HSYC'!P1922</f>
        <v>0</v>
      </c>
      <c r="R1922" s="132">
        <f>'[1]BoQ HSYC'!Q1922</f>
        <v>0</v>
      </c>
      <c r="S1922" s="83">
        <f>'[1]BoQ HSYC'!R1922</f>
        <v>0</v>
      </c>
      <c r="T1922" s="48">
        <f>'[1]BoQ HSYC'!S1922</f>
        <v>0</v>
      </c>
      <c r="U1922" s="132">
        <f>'[1]BoQ HSYC'!T1922</f>
        <v>0</v>
      </c>
      <c r="V1922" s="132">
        <f>'[1]BoQ HSYC'!U1922</f>
        <v>0</v>
      </c>
      <c r="W1922" s="132">
        <f>'[1]BoQ HSYC'!V1922</f>
        <v>0</v>
      </c>
      <c r="X1922" s="44" t="str">
        <f>'[1]BoQ HSYC'!W1922</f>
        <v>ME</v>
      </c>
      <c r="Y1922" s="44"/>
      <c r="Z1922" s="44"/>
      <c r="AA1922" s="44"/>
      <c r="AB1922" s="2">
        <v>0</v>
      </c>
      <c r="AC1922" s="2">
        <v>0</v>
      </c>
      <c r="AD1922" s="2">
        <f>+M1922</f>
        <v>0</v>
      </c>
      <c r="AE1922" s="2">
        <f>+AD1922*14%</f>
        <v>0</v>
      </c>
      <c r="AF1922" s="155">
        <f>+AD1922*35%</f>
        <v>0</v>
      </c>
      <c r="AG1922" s="2">
        <f>+AD1922*F1922</f>
        <v>0</v>
      </c>
      <c r="AH1922" s="2">
        <f>+AE1922*F1922</f>
        <v>0</v>
      </c>
      <c r="AI1922" s="2">
        <f>+AF1922*F1922</f>
        <v>0</v>
      </c>
      <c r="AJ1922" s="2">
        <f>SUM(AG1922:AI1922)</f>
        <v>0</v>
      </c>
      <c r="AK1922" s="2">
        <f>+AD1922*G1922</f>
        <v>0</v>
      </c>
      <c r="AL1922" s="2">
        <f>+AE1922*G1922</f>
        <v>0</v>
      </c>
      <c r="AM1922" s="2">
        <f>+AF1922*G1922</f>
        <v>0</v>
      </c>
      <c r="AN1922" s="155">
        <f>SUM(AK1922:AM1922)</f>
        <v>0</v>
      </c>
      <c r="AQ1922" s="145" t="s">
        <v>525</v>
      </c>
      <c r="AU1922" s="8"/>
      <c r="AV1922" s="8"/>
      <c r="AW1922" s="2">
        <f>+'[2]BoQ HSYC-Đạt'!AT1922</f>
        <v>0</v>
      </c>
      <c r="AX1922" s="8">
        <f>F1922*AW1922</f>
        <v>0</v>
      </c>
      <c r="AY1922" s="8">
        <f>IF(AQ1922="CT",7%,5%)*AX1922</f>
        <v>0</v>
      </c>
      <c r="AZ1922" s="8">
        <f>AX1922*2%</f>
        <v>0</v>
      </c>
      <c r="BA1922" s="8">
        <f>IF(BB1922&gt;0,0,AX1922*5%)</f>
        <v>0</v>
      </c>
      <c r="BB1922" s="8"/>
      <c r="BC1922" s="8">
        <f>+AX1922+AY1922+AZ1922+BA1922+BB1922</f>
        <v>0</v>
      </c>
      <c r="BD1922" s="8">
        <f>AX1922-AT1922</f>
        <v>0</v>
      </c>
      <c r="BE1922" s="2"/>
      <c r="BH1922" s="2"/>
    </row>
    <row r="1923" spans="1:60" ht="17" hidden="1" outlineLevel="1" x14ac:dyDescent="0.2">
      <c r="B1923" s="82"/>
      <c r="C1923" s="144" t="s">
        <v>657</v>
      </c>
      <c r="D1923" s="144"/>
      <c r="E1923" s="82"/>
      <c r="F1923" s="143"/>
      <c r="G1923" s="142">
        <f>'[1]BoQ HSYC'!F1923</f>
        <v>0</v>
      </c>
      <c r="H1923" s="185">
        <f>'[1]BoQ HSYC'!G1923</f>
        <v>0</v>
      </c>
      <c r="I1923" s="185">
        <f>'[1]BoQ HSYC'!H1923</f>
        <v>0</v>
      </c>
      <c r="J1923" s="185">
        <f>'[1]BoQ HSYC'!I1923</f>
        <v>0</v>
      </c>
      <c r="K1923" s="48">
        <f>'[1]BoQ HSYC'!J1923</f>
        <v>0</v>
      </c>
      <c r="L1923" s="47">
        <f>'[1]BoQ HSYC'!K1923</f>
        <v>0</v>
      </c>
      <c r="M1923" s="47">
        <f>'[1]BoQ HSYC'!L1923</f>
        <v>0</v>
      </c>
      <c r="N1923" s="183">
        <f>'[1]BoQ HSYC'!M1923</f>
        <v>0</v>
      </c>
      <c r="O1923" s="183">
        <f>'[1]BoQ HSYC'!N1923</f>
        <v>0</v>
      </c>
      <c r="P1923" s="83">
        <f>'[1]BoQ HSYC'!O1923</f>
        <v>0</v>
      </c>
      <c r="Q1923" s="47">
        <f>'[1]BoQ HSYC'!P1923</f>
        <v>0</v>
      </c>
      <c r="R1923" s="132">
        <f>'[1]BoQ HSYC'!Q1923</f>
        <v>0</v>
      </c>
      <c r="S1923" s="83">
        <f>'[1]BoQ HSYC'!R1923</f>
        <v>0</v>
      </c>
      <c r="T1923" s="48">
        <f>'[1]BoQ HSYC'!S1923</f>
        <v>0</v>
      </c>
      <c r="U1923" s="132">
        <f>'[1]BoQ HSYC'!T1923</f>
        <v>0</v>
      </c>
      <c r="V1923" s="132">
        <f>'[1]BoQ HSYC'!U1923</f>
        <v>0</v>
      </c>
      <c r="W1923" s="132">
        <f>'[1]BoQ HSYC'!V1923</f>
        <v>0</v>
      </c>
      <c r="X1923" s="44" t="str">
        <f>'[1]BoQ HSYC'!W1923</f>
        <v>ME</v>
      </c>
      <c r="Y1923" s="44"/>
      <c r="Z1923" s="44"/>
      <c r="AA1923" s="44"/>
      <c r="AB1923" s="2">
        <v>0</v>
      </c>
      <c r="AC1923" s="2">
        <v>0</v>
      </c>
      <c r="AD1923" s="2">
        <f>+M1923</f>
        <v>0</v>
      </c>
      <c r="AE1923" s="2">
        <f>+AD1923*14%</f>
        <v>0</v>
      </c>
      <c r="AF1923" s="155">
        <f>+AD1923*35%</f>
        <v>0</v>
      </c>
      <c r="AG1923" s="2">
        <f>+AD1923*F1923</f>
        <v>0</v>
      </c>
      <c r="AH1923" s="2">
        <f>+AE1923*F1923</f>
        <v>0</v>
      </c>
      <c r="AI1923" s="2">
        <f>+AF1923*F1923</f>
        <v>0</v>
      </c>
      <c r="AJ1923" s="2">
        <f>SUM(AG1923:AI1923)</f>
        <v>0</v>
      </c>
      <c r="AK1923" s="2">
        <f>+AD1923*G1923</f>
        <v>0</v>
      </c>
      <c r="AL1923" s="2">
        <f>+AE1923*G1923</f>
        <v>0</v>
      </c>
      <c r="AM1923" s="2">
        <f>+AF1923*G1923</f>
        <v>0</v>
      </c>
      <c r="AN1923" s="155">
        <f>SUM(AK1923:AM1923)</f>
        <v>0</v>
      </c>
      <c r="AQ1923" s="145" t="s">
        <v>525</v>
      </c>
      <c r="AU1923" s="8"/>
      <c r="AV1923" s="8"/>
      <c r="AW1923" s="2">
        <f>+'[2]BoQ HSYC-Đạt'!AT1923</f>
        <v>0</v>
      </c>
      <c r="AX1923" s="8">
        <f>F1923*AW1923</f>
        <v>0</v>
      </c>
      <c r="AY1923" s="8">
        <f>IF(AQ1923="CT",7%,5%)*AX1923</f>
        <v>0</v>
      </c>
      <c r="AZ1923" s="8">
        <f>AX1923*2%</f>
        <v>0</v>
      </c>
      <c r="BA1923" s="8">
        <f>IF(BB1923&gt;0,0,AX1923*5%)</f>
        <v>0</v>
      </c>
      <c r="BB1923" s="8"/>
      <c r="BC1923" s="8">
        <f>+AX1923+AY1923+AZ1923+BA1923+BB1923</f>
        <v>0</v>
      </c>
      <c r="BD1923" s="8">
        <f>AX1923-AT1923</f>
        <v>0</v>
      </c>
      <c r="BE1923" s="2"/>
      <c r="BH1923" s="2"/>
    </row>
    <row r="1924" spans="1:60" ht="17" hidden="1" outlineLevel="1" x14ac:dyDescent="0.2">
      <c r="B1924" s="82"/>
      <c r="C1924" s="144" t="s">
        <v>952</v>
      </c>
      <c r="D1924" s="144"/>
      <c r="E1924" s="82"/>
      <c r="F1924" s="143"/>
      <c r="G1924" s="142">
        <f>'[1]BoQ HSYC'!F1924</f>
        <v>0</v>
      </c>
      <c r="H1924" s="185">
        <f>'[1]BoQ HSYC'!G1924</f>
        <v>0</v>
      </c>
      <c r="I1924" s="185">
        <f>'[1]BoQ HSYC'!H1924</f>
        <v>0</v>
      </c>
      <c r="J1924" s="185">
        <f>'[1]BoQ HSYC'!I1924</f>
        <v>0</v>
      </c>
      <c r="K1924" s="48">
        <f>'[1]BoQ HSYC'!J1924</f>
        <v>0</v>
      </c>
      <c r="L1924" s="47">
        <f>'[1]BoQ HSYC'!K1924</f>
        <v>0</v>
      </c>
      <c r="M1924" s="47">
        <f>'[1]BoQ HSYC'!L1924</f>
        <v>0</v>
      </c>
      <c r="N1924" s="183">
        <f>'[1]BoQ HSYC'!M1924</f>
        <v>0</v>
      </c>
      <c r="O1924" s="183">
        <f>'[1]BoQ HSYC'!N1924</f>
        <v>0</v>
      </c>
      <c r="P1924" s="83">
        <f>'[1]BoQ HSYC'!O1924</f>
        <v>0</v>
      </c>
      <c r="Q1924" s="47">
        <f>'[1]BoQ HSYC'!P1924</f>
        <v>0</v>
      </c>
      <c r="R1924" s="132">
        <f>'[1]BoQ HSYC'!Q1924</f>
        <v>0</v>
      </c>
      <c r="S1924" s="83">
        <f>'[1]BoQ HSYC'!R1924</f>
        <v>0</v>
      </c>
      <c r="T1924" s="48">
        <f>'[1]BoQ HSYC'!S1924</f>
        <v>0</v>
      </c>
      <c r="U1924" s="132">
        <f>'[1]BoQ HSYC'!T1924</f>
        <v>0</v>
      </c>
      <c r="V1924" s="132">
        <f>'[1]BoQ HSYC'!U1924</f>
        <v>0</v>
      </c>
      <c r="W1924" s="132">
        <f>'[1]BoQ HSYC'!V1924</f>
        <v>0</v>
      </c>
      <c r="X1924" s="44" t="str">
        <f>'[1]BoQ HSYC'!W1924</f>
        <v>ME</v>
      </c>
      <c r="Y1924" s="44"/>
      <c r="Z1924" s="44"/>
      <c r="AA1924" s="44"/>
      <c r="AB1924" s="2">
        <v>0</v>
      </c>
      <c r="AC1924" s="2">
        <v>0</v>
      </c>
      <c r="AD1924" s="2">
        <f>+M1924</f>
        <v>0</v>
      </c>
      <c r="AE1924" s="2">
        <f>+AD1924*14%</f>
        <v>0</v>
      </c>
      <c r="AF1924" s="155">
        <f>+AD1924*35%</f>
        <v>0</v>
      </c>
      <c r="AG1924" s="2">
        <f>+AD1924*F1924</f>
        <v>0</v>
      </c>
      <c r="AH1924" s="2">
        <f>+AE1924*F1924</f>
        <v>0</v>
      </c>
      <c r="AI1924" s="2">
        <f>+AF1924*F1924</f>
        <v>0</v>
      </c>
      <c r="AJ1924" s="2">
        <f>SUM(AG1924:AI1924)</f>
        <v>0</v>
      </c>
      <c r="AK1924" s="2">
        <f>+AD1924*G1924</f>
        <v>0</v>
      </c>
      <c r="AL1924" s="2">
        <f>+AE1924*G1924</f>
        <v>0</v>
      </c>
      <c r="AM1924" s="2">
        <f>+AF1924*G1924</f>
        <v>0</v>
      </c>
      <c r="AN1924" s="155">
        <f>SUM(AK1924:AM1924)</f>
        <v>0</v>
      </c>
      <c r="AQ1924" s="145" t="s">
        <v>525</v>
      </c>
      <c r="AU1924" s="8"/>
      <c r="AV1924" s="8"/>
      <c r="AW1924" s="2">
        <f>+'[2]BoQ HSYC-Đạt'!AT1924</f>
        <v>0</v>
      </c>
      <c r="AX1924" s="8">
        <f>F1924*AW1924</f>
        <v>0</v>
      </c>
      <c r="AY1924" s="8">
        <f>IF(AQ1924="CT",7%,5%)*AX1924</f>
        <v>0</v>
      </c>
      <c r="AZ1924" s="8">
        <f>AX1924*2%</f>
        <v>0</v>
      </c>
      <c r="BA1924" s="8">
        <f>IF(BB1924&gt;0,0,AX1924*5%)</f>
        <v>0</v>
      </c>
      <c r="BB1924" s="8"/>
      <c r="BC1924" s="8">
        <f>+AX1924+AY1924+AZ1924+BA1924+BB1924</f>
        <v>0</v>
      </c>
      <c r="BD1924" s="8">
        <f>AX1924-AT1924</f>
        <v>0</v>
      </c>
      <c r="BE1924" s="2"/>
      <c r="BH1924" s="2"/>
    </row>
    <row r="1925" spans="1:60" ht="17" hidden="1" outlineLevel="1" x14ac:dyDescent="0.2">
      <c r="B1925" s="82"/>
      <c r="C1925" s="144" t="s">
        <v>656</v>
      </c>
      <c r="D1925" s="144"/>
      <c r="E1925" s="82"/>
      <c r="F1925" s="143"/>
      <c r="G1925" s="142">
        <f>'[1]BoQ HSYC'!F1925</f>
        <v>0</v>
      </c>
      <c r="H1925" s="185">
        <f>'[1]BoQ HSYC'!G1925</f>
        <v>0</v>
      </c>
      <c r="I1925" s="185">
        <f>'[1]BoQ HSYC'!H1925</f>
        <v>0</v>
      </c>
      <c r="J1925" s="185">
        <f>'[1]BoQ HSYC'!I1925</f>
        <v>0</v>
      </c>
      <c r="K1925" s="48">
        <f>'[1]BoQ HSYC'!J1925</f>
        <v>0</v>
      </c>
      <c r="L1925" s="47">
        <f>'[1]BoQ HSYC'!K1925</f>
        <v>0</v>
      </c>
      <c r="M1925" s="47">
        <f>'[1]BoQ HSYC'!L1925</f>
        <v>0</v>
      </c>
      <c r="N1925" s="183">
        <f>'[1]BoQ HSYC'!M1925</f>
        <v>0</v>
      </c>
      <c r="O1925" s="183">
        <f>'[1]BoQ HSYC'!N1925</f>
        <v>0</v>
      </c>
      <c r="P1925" s="83">
        <f>'[1]BoQ HSYC'!O1925</f>
        <v>0</v>
      </c>
      <c r="Q1925" s="47">
        <f>'[1]BoQ HSYC'!P1925</f>
        <v>0</v>
      </c>
      <c r="R1925" s="132">
        <f>'[1]BoQ HSYC'!Q1925</f>
        <v>0</v>
      </c>
      <c r="S1925" s="83">
        <f>'[1]BoQ HSYC'!R1925</f>
        <v>0</v>
      </c>
      <c r="T1925" s="48">
        <f>'[1]BoQ HSYC'!S1925</f>
        <v>0</v>
      </c>
      <c r="U1925" s="132">
        <f>'[1]BoQ HSYC'!T1925</f>
        <v>0</v>
      </c>
      <c r="V1925" s="132">
        <f>'[1]BoQ HSYC'!U1925</f>
        <v>0</v>
      </c>
      <c r="W1925" s="132">
        <f>'[1]BoQ HSYC'!V1925</f>
        <v>0</v>
      </c>
      <c r="X1925" s="44" t="str">
        <f>'[1]BoQ HSYC'!W1925</f>
        <v>ME</v>
      </c>
      <c r="Y1925" s="44"/>
      <c r="Z1925" s="44"/>
      <c r="AA1925" s="44"/>
      <c r="AB1925" s="2">
        <v>0</v>
      </c>
      <c r="AC1925" s="2">
        <v>0</v>
      </c>
      <c r="AD1925" s="2">
        <f>+M1925</f>
        <v>0</v>
      </c>
      <c r="AE1925" s="2">
        <f>+AD1925*14%</f>
        <v>0</v>
      </c>
      <c r="AF1925" s="155">
        <f>+AD1925*35%</f>
        <v>0</v>
      </c>
      <c r="AG1925" s="2">
        <f>+AD1925*F1925</f>
        <v>0</v>
      </c>
      <c r="AH1925" s="2">
        <f>+AE1925*F1925</f>
        <v>0</v>
      </c>
      <c r="AI1925" s="2">
        <f>+AF1925*F1925</f>
        <v>0</v>
      </c>
      <c r="AJ1925" s="2">
        <f>SUM(AG1925:AI1925)</f>
        <v>0</v>
      </c>
      <c r="AK1925" s="2">
        <f>+AD1925*G1925</f>
        <v>0</v>
      </c>
      <c r="AL1925" s="2">
        <f>+AE1925*G1925</f>
        <v>0</v>
      </c>
      <c r="AM1925" s="2">
        <f>+AF1925*G1925</f>
        <v>0</v>
      </c>
      <c r="AN1925" s="155">
        <f>SUM(AK1925:AM1925)</f>
        <v>0</v>
      </c>
      <c r="AQ1925" s="145" t="s">
        <v>525</v>
      </c>
      <c r="AU1925" s="8"/>
      <c r="AV1925" s="8"/>
      <c r="AW1925" s="2">
        <f>+'[2]BoQ HSYC-Đạt'!AT1925</f>
        <v>0</v>
      </c>
      <c r="AX1925" s="8">
        <f>F1925*AW1925</f>
        <v>0</v>
      </c>
      <c r="AY1925" s="8">
        <f>IF(AQ1925="CT",7%,5%)*AX1925</f>
        <v>0</v>
      </c>
      <c r="AZ1925" s="8">
        <f>AX1925*2%</f>
        <v>0</v>
      </c>
      <c r="BA1925" s="8">
        <f>IF(BB1925&gt;0,0,AX1925*5%)</f>
        <v>0</v>
      </c>
      <c r="BB1925" s="8"/>
      <c r="BC1925" s="8">
        <f>+AX1925+AY1925+AZ1925+BA1925+BB1925</f>
        <v>0</v>
      </c>
      <c r="BD1925" s="8">
        <f>AX1925-AT1925</f>
        <v>0</v>
      </c>
      <c r="BE1925" s="2"/>
      <c r="BH1925" s="2"/>
    </row>
    <row r="1926" spans="1:60" ht="17" hidden="1" outlineLevel="1" x14ac:dyDescent="0.2">
      <c r="B1926" s="82"/>
      <c r="C1926" s="144" t="s">
        <v>655</v>
      </c>
      <c r="D1926" s="144"/>
      <c r="E1926" s="82"/>
      <c r="F1926" s="143"/>
      <c r="G1926" s="142">
        <f>'[1]BoQ HSYC'!F1926</f>
        <v>0</v>
      </c>
      <c r="H1926" s="185">
        <f>'[1]BoQ HSYC'!G1926</f>
        <v>0</v>
      </c>
      <c r="I1926" s="185">
        <f>'[1]BoQ HSYC'!H1926</f>
        <v>0</v>
      </c>
      <c r="J1926" s="185">
        <f>'[1]BoQ HSYC'!I1926</f>
        <v>0</v>
      </c>
      <c r="K1926" s="48">
        <f>'[1]BoQ HSYC'!J1926</f>
        <v>0</v>
      </c>
      <c r="L1926" s="47">
        <f>'[1]BoQ HSYC'!K1926</f>
        <v>0</v>
      </c>
      <c r="M1926" s="47">
        <f>'[1]BoQ HSYC'!L1926</f>
        <v>0</v>
      </c>
      <c r="N1926" s="183">
        <f>'[1]BoQ HSYC'!M1926</f>
        <v>0</v>
      </c>
      <c r="O1926" s="183">
        <f>'[1]BoQ HSYC'!N1926</f>
        <v>0</v>
      </c>
      <c r="P1926" s="83">
        <f>'[1]BoQ HSYC'!O1926</f>
        <v>0</v>
      </c>
      <c r="Q1926" s="47">
        <f>'[1]BoQ HSYC'!P1926</f>
        <v>0</v>
      </c>
      <c r="R1926" s="132">
        <f>'[1]BoQ HSYC'!Q1926</f>
        <v>0</v>
      </c>
      <c r="S1926" s="83">
        <f>'[1]BoQ HSYC'!R1926</f>
        <v>0</v>
      </c>
      <c r="T1926" s="48">
        <f>'[1]BoQ HSYC'!S1926</f>
        <v>0</v>
      </c>
      <c r="U1926" s="132">
        <f>'[1]BoQ HSYC'!T1926</f>
        <v>0</v>
      </c>
      <c r="V1926" s="132">
        <f>'[1]BoQ HSYC'!U1926</f>
        <v>0</v>
      </c>
      <c r="W1926" s="132">
        <f>'[1]BoQ HSYC'!V1926</f>
        <v>0</v>
      </c>
      <c r="X1926" s="44" t="str">
        <f>'[1]BoQ HSYC'!W1926</f>
        <v>ME</v>
      </c>
      <c r="Y1926" s="44"/>
      <c r="Z1926" s="44"/>
      <c r="AA1926" s="44"/>
      <c r="AB1926" s="2">
        <v>0</v>
      </c>
      <c r="AC1926" s="2">
        <v>0</v>
      </c>
      <c r="AD1926" s="2">
        <f>+M1926</f>
        <v>0</v>
      </c>
      <c r="AE1926" s="2">
        <f>+AD1926*14%</f>
        <v>0</v>
      </c>
      <c r="AF1926" s="155">
        <f>+AD1926*35%</f>
        <v>0</v>
      </c>
      <c r="AG1926" s="2">
        <f>+AD1926*F1926</f>
        <v>0</v>
      </c>
      <c r="AH1926" s="2">
        <f>+AE1926*F1926</f>
        <v>0</v>
      </c>
      <c r="AI1926" s="2">
        <f>+AF1926*F1926</f>
        <v>0</v>
      </c>
      <c r="AJ1926" s="2">
        <f>SUM(AG1926:AI1926)</f>
        <v>0</v>
      </c>
      <c r="AK1926" s="2">
        <f>+AD1926*G1926</f>
        <v>0</v>
      </c>
      <c r="AL1926" s="2">
        <f>+AE1926*G1926</f>
        <v>0</v>
      </c>
      <c r="AM1926" s="2">
        <f>+AF1926*G1926</f>
        <v>0</v>
      </c>
      <c r="AN1926" s="155">
        <f>SUM(AK1926:AM1926)</f>
        <v>0</v>
      </c>
      <c r="AQ1926" s="145" t="s">
        <v>525</v>
      </c>
      <c r="AU1926" s="8"/>
      <c r="AV1926" s="8"/>
      <c r="AW1926" s="2">
        <f>+'[2]BoQ HSYC-Đạt'!AT1926</f>
        <v>0</v>
      </c>
      <c r="AX1926" s="8">
        <f>F1926*AW1926</f>
        <v>0</v>
      </c>
      <c r="AY1926" s="8">
        <f>IF(AQ1926="CT",7%,5%)*AX1926</f>
        <v>0</v>
      </c>
      <c r="AZ1926" s="8">
        <f>AX1926*2%</f>
        <v>0</v>
      </c>
      <c r="BA1926" s="8">
        <f>IF(BB1926&gt;0,0,AX1926*5%)</f>
        <v>0</v>
      </c>
      <c r="BB1926" s="8"/>
      <c r="BC1926" s="8">
        <f>+AX1926+AY1926+AZ1926+BA1926+BB1926</f>
        <v>0</v>
      </c>
      <c r="BD1926" s="8">
        <f>AX1926-AT1926</f>
        <v>0</v>
      </c>
      <c r="BE1926" s="2"/>
      <c r="BH1926" s="2"/>
    </row>
    <row r="1927" spans="1:60" ht="17" hidden="1" outlineLevel="1" x14ac:dyDescent="0.2">
      <c r="B1927" s="82"/>
      <c r="C1927" s="144" t="s">
        <v>654</v>
      </c>
      <c r="D1927" s="144"/>
      <c r="E1927" s="82"/>
      <c r="F1927" s="143"/>
      <c r="G1927" s="142">
        <f>'[1]BoQ HSYC'!F1927</f>
        <v>0</v>
      </c>
      <c r="H1927" s="185">
        <f>'[1]BoQ HSYC'!G1927</f>
        <v>0</v>
      </c>
      <c r="I1927" s="185">
        <f>'[1]BoQ HSYC'!H1927</f>
        <v>0</v>
      </c>
      <c r="J1927" s="185">
        <f>'[1]BoQ HSYC'!I1927</f>
        <v>0</v>
      </c>
      <c r="K1927" s="48">
        <f>'[1]BoQ HSYC'!J1927</f>
        <v>0</v>
      </c>
      <c r="L1927" s="47">
        <f>'[1]BoQ HSYC'!K1927</f>
        <v>0</v>
      </c>
      <c r="M1927" s="47">
        <f>'[1]BoQ HSYC'!L1927</f>
        <v>0</v>
      </c>
      <c r="N1927" s="183">
        <f>'[1]BoQ HSYC'!M1927</f>
        <v>0</v>
      </c>
      <c r="O1927" s="183">
        <f>'[1]BoQ HSYC'!N1927</f>
        <v>0</v>
      </c>
      <c r="P1927" s="83">
        <f>'[1]BoQ HSYC'!O1927</f>
        <v>0</v>
      </c>
      <c r="Q1927" s="47">
        <f>'[1]BoQ HSYC'!P1927</f>
        <v>0</v>
      </c>
      <c r="R1927" s="132">
        <f>'[1]BoQ HSYC'!Q1927</f>
        <v>0</v>
      </c>
      <c r="S1927" s="83">
        <f>'[1]BoQ HSYC'!R1927</f>
        <v>0</v>
      </c>
      <c r="T1927" s="48">
        <f>'[1]BoQ HSYC'!S1927</f>
        <v>0</v>
      </c>
      <c r="U1927" s="132">
        <f>'[1]BoQ HSYC'!T1927</f>
        <v>0</v>
      </c>
      <c r="V1927" s="132">
        <f>'[1]BoQ HSYC'!U1927</f>
        <v>0</v>
      </c>
      <c r="W1927" s="132">
        <f>'[1]BoQ HSYC'!V1927</f>
        <v>0</v>
      </c>
      <c r="X1927" s="44" t="str">
        <f>'[1]BoQ HSYC'!W1927</f>
        <v>ME</v>
      </c>
      <c r="Y1927" s="44"/>
      <c r="Z1927" s="44"/>
      <c r="AA1927" s="44"/>
      <c r="AB1927" s="2">
        <v>0</v>
      </c>
      <c r="AC1927" s="2">
        <v>0</v>
      </c>
      <c r="AD1927" s="2">
        <f>+M1927</f>
        <v>0</v>
      </c>
      <c r="AE1927" s="2">
        <f>+AD1927*14%</f>
        <v>0</v>
      </c>
      <c r="AF1927" s="155">
        <f>+AD1927*35%</f>
        <v>0</v>
      </c>
      <c r="AG1927" s="2">
        <f>+AD1927*F1927</f>
        <v>0</v>
      </c>
      <c r="AH1927" s="2">
        <f>+AE1927*F1927</f>
        <v>0</v>
      </c>
      <c r="AI1927" s="2">
        <f>+AF1927*F1927</f>
        <v>0</v>
      </c>
      <c r="AJ1927" s="2">
        <f>SUM(AG1927:AI1927)</f>
        <v>0</v>
      </c>
      <c r="AK1927" s="2">
        <f>+AD1927*G1927</f>
        <v>0</v>
      </c>
      <c r="AL1927" s="2">
        <f>+AE1927*G1927</f>
        <v>0</v>
      </c>
      <c r="AM1927" s="2">
        <f>+AF1927*G1927</f>
        <v>0</v>
      </c>
      <c r="AN1927" s="155">
        <f>SUM(AK1927:AM1927)</f>
        <v>0</v>
      </c>
      <c r="AQ1927" s="145" t="s">
        <v>525</v>
      </c>
      <c r="AU1927" s="8"/>
      <c r="AV1927" s="8"/>
      <c r="AW1927" s="2">
        <f>+'[2]BoQ HSYC-Đạt'!AT1927</f>
        <v>0</v>
      </c>
      <c r="AX1927" s="8">
        <f>F1927*AW1927</f>
        <v>0</v>
      </c>
      <c r="AY1927" s="8">
        <f>IF(AQ1927="CT",7%,5%)*AX1927</f>
        <v>0</v>
      </c>
      <c r="AZ1927" s="8">
        <f>AX1927*2%</f>
        <v>0</v>
      </c>
      <c r="BA1927" s="8">
        <f>IF(BB1927&gt;0,0,AX1927*5%)</f>
        <v>0</v>
      </c>
      <c r="BB1927" s="8"/>
      <c r="BC1927" s="8">
        <f>+AX1927+AY1927+AZ1927+BA1927+BB1927</f>
        <v>0</v>
      </c>
      <c r="BD1927" s="8">
        <f>AX1927-AT1927</f>
        <v>0</v>
      </c>
      <c r="BE1927" s="2"/>
      <c r="BH1927" s="2"/>
    </row>
    <row r="1928" spans="1:60" ht="17" hidden="1" outlineLevel="1" x14ac:dyDescent="0.2">
      <c r="B1928" s="82"/>
      <c r="C1928" s="144" t="s">
        <v>831</v>
      </c>
      <c r="D1928" s="144"/>
      <c r="E1928" s="82"/>
      <c r="F1928" s="143"/>
      <c r="G1928" s="142">
        <f>'[1]BoQ HSYC'!F1928</f>
        <v>0</v>
      </c>
      <c r="H1928" s="185">
        <f>'[1]BoQ HSYC'!G1928</f>
        <v>0</v>
      </c>
      <c r="I1928" s="185">
        <f>'[1]BoQ HSYC'!H1928</f>
        <v>0</v>
      </c>
      <c r="J1928" s="185">
        <f>'[1]BoQ HSYC'!I1928</f>
        <v>0</v>
      </c>
      <c r="K1928" s="48">
        <f>'[1]BoQ HSYC'!J1928</f>
        <v>0</v>
      </c>
      <c r="L1928" s="47">
        <f>'[1]BoQ HSYC'!K1928</f>
        <v>0</v>
      </c>
      <c r="M1928" s="47">
        <f>'[1]BoQ HSYC'!L1928</f>
        <v>0</v>
      </c>
      <c r="N1928" s="183">
        <f>'[1]BoQ HSYC'!M1928</f>
        <v>0</v>
      </c>
      <c r="O1928" s="183">
        <f>'[1]BoQ HSYC'!N1928</f>
        <v>0</v>
      </c>
      <c r="P1928" s="83">
        <f>'[1]BoQ HSYC'!O1928</f>
        <v>0</v>
      </c>
      <c r="Q1928" s="47">
        <f>'[1]BoQ HSYC'!P1928</f>
        <v>0</v>
      </c>
      <c r="R1928" s="132">
        <f>'[1]BoQ HSYC'!Q1928</f>
        <v>0</v>
      </c>
      <c r="S1928" s="83">
        <f>'[1]BoQ HSYC'!R1928</f>
        <v>0</v>
      </c>
      <c r="T1928" s="48">
        <f>'[1]BoQ HSYC'!S1928</f>
        <v>0</v>
      </c>
      <c r="U1928" s="132">
        <f>'[1]BoQ HSYC'!T1928</f>
        <v>0</v>
      </c>
      <c r="V1928" s="132">
        <f>'[1]BoQ HSYC'!U1928</f>
        <v>0</v>
      </c>
      <c r="W1928" s="132">
        <f>'[1]BoQ HSYC'!V1928</f>
        <v>0</v>
      </c>
      <c r="X1928" s="44" t="str">
        <f>'[1]BoQ HSYC'!W1928</f>
        <v>ME</v>
      </c>
      <c r="Y1928" s="44"/>
      <c r="Z1928" s="44"/>
      <c r="AA1928" s="44"/>
      <c r="AB1928" s="2">
        <v>0</v>
      </c>
      <c r="AC1928" s="2">
        <v>0</v>
      </c>
      <c r="AD1928" s="2">
        <f>+M1928</f>
        <v>0</v>
      </c>
      <c r="AE1928" s="2">
        <f>+AD1928*14%</f>
        <v>0</v>
      </c>
      <c r="AF1928" s="155">
        <f>+AD1928*35%</f>
        <v>0</v>
      </c>
      <c r="AG1928" s="2">
        <f>+AD1928*F1928</f>
        <v>0</v>
      </c>
      <c r="AH1928" s="2">
        <f>+AE1928*F1928</f>
        <v>0</v>
      </c>
      <c r="AI1928" s="2">
        <f>+AF1928*F1928</f>
        <v>0</v>
      </c>
      <c r="AJ1928" s="2">
        <f>SUM(AG1928:AI1928)</f>
        <v>0</v>
      </c>
      <c r="AK1928" s="2">
        <f>+AD1928*G1928</f>
        <v>0</v>
      </c>
      <c r="AL1928" s="2">
        <f>+AE1928*G1928</f>
        <v>0</v>
      </c>
      <c r="AM1928" s="2">
        <f>+AF1928*G1928</f>
        <v>0</v>
      </c>
      <c r="AN1928" s="155">
        <f>SUM(AK1928:AM1928)</f>
        <v>0</v>
      </c>
      <c r="AQ1928" s="145" t="s">
        <v>525</v>
      </c>
      <c r="AU1928" s="8"/>
      <c r="AV1928" s="8"/>
      <c r="AW1928" s="2">
        <f>+'[2]BoQ HSYC-Đạt'!AT1928</f>
        <v>0</v>
      </c>
      <c r="AX1928" s="8">
        <f>F1928*AW1928</f>
        <v>0</v>
      </c>
      <c r="AY1928" s="8">
        <f>IF(AQ1928="CT",7%,5%)*AX1928</f>
        <v>0</v>
      </c>
      <c r="AZ1928" s="8">
        <f>AX1928*2%</f>
        <v>0</v>
      </c>
      <c r="BA1928" s="8">
        <f>IF(BB1928&gt;0,0,AX1928*5%)</f>
        <v>0</v>
      </c>
      <c r="BB1928" s="8"/>
      <c r="BC1928" s="8">
        <f>+AX1928+AY1928+AZ1928+BA1928+BB1928</f>
        <v>0</v>
      </c>
      <c r="BD1928" s="8">
        <f>AX1928-AT1928</f>
        <v>0</v>
      </c>
      <c r="BE1928" s="2"/>
      <c r="BH1928" s="2"/>
    </row>
    <row r="1929" spans="1:60" ht="17" hidden="1" outlineLevel="1" x14ac:dyDescent="0.2">
      <c r="A1929" s="1" t="s">
        <v>108</v>
      </c>
      <c r="B1929" s="82">
        <v>6</v>
      </c>
      <c r="C1929" s="144" t="s">
        <v>955</v>
      </c>
      <c r="D1929" s="144"/>
      <c r="E1929" s="82" t="s">
        <v>664</v>
      </c>
      <c r="F1929" s="143">
        <v>1</v>
      </c>
      <c r="G1929" s="142">
        <f>'[1]BoQ HSYC'!F1929</f>
        <v>1</v>
      </c>
      <c r="H1929" s="185">
        <f>'[1]BoQ HSYC'!G1929</f>
        <v>0</v>
      </c>
      <c r="I1929" s="185">
        <f>'[1]BoQ HSYC'!H1929</f>
        <v>0</v>
      </c>
      <c r="J1929" s="185">
        <f>'[1]BoQ HSYC'!I1929</f>
        <v>0</v>
      </c>
      <c r="K1929" s="48">
        <f>'[1]BoQ HSYC'!J1929</f>
        <v>36170000</v>
      </c>
      <c r="L1929" s="47">
        <f>'[1]BoQ HSYC'!K1929</f>
        <v>0</v>
      </c>
      <c r="M1929" s="47">
        <f>'[1]BoQ HSYC'!L1929</f>
        <v>36170000</v>
      </c>
      <c r="N1929" s="183">
        <f>'[1]BoQ HSYC'!M1929</f>
        <v>0</v>
      </c>
      <c r="O1929" s="183">
        <f>'[1]BoQ HSYC'!N1929</f>
        <v>0</v>
      </c>
      <c r="P1929" s="83">
        <f>'[1]BoQ HSYC'!O1929</f>
        <v>0</v>
      </c>
      <c r="Q1929" s="47">
        <f>'[1]BoQ HSYC'!P1929</f>
        <v>36170000</v>
      </c>
      <c r="R1929" s="132">
        <f>'[1]BoQ HSYC'!Q1929</f>
        <v>0</v>
      </c>
      <c r="S1929" s="83">
        <f>'[1]BoQ HSYC'!R1929</f>
        <v>36170000</v>
      </c>
      <c r="T1929" s="48">
        <f>'[1]BoQ HSYC'!S1929</f>
        <v>0</v>
      </c>
      <c r="U1929" s="132">
        <f>'[1]BoQ HSYC'!T1929</f>
        <v>0</v>
      </c>
      <c r="V1929" s="132" t="str">
        <f>'[1]BoQ HSYC'!U1929</f>
        <v>Báo giá NCC</v>
      </c>
      <c r="W1929" s="132" t="str">
        <f>'[1]BoQ HSYC'!V1929</f>
        <v>Báo giá NCC</v>
      </c>
      <c r="X1929" s="44" t="str">
        <f>'[1]BoQ HSYC'!W1929</f>
        <v>ME</v>
      </c>
      <c r="Y1929" s="44"/>
      <c r="Z1929" s="44"/>
      <c r="AA1929" s="44"/>
      <c r="AB1929" s="2">
        <v>45962937.075000003</v>
      </c>
      <c r="AC1929" s="2">
        <v>45962937.075000003</v>
      </c>
      <c r="AD1929" s="2">
        <f>+M1929</f>
        <v>36170000</v>
      </c>
      <c r="AE1929" s="2">
        <f>+AD1929*14%</f>
        <v>5063800.0000000009</v>
      </c>
      <c r="AF1929" s="155">
        <f>+AD1929*35%</f>
        <v>12659500</v>
      </c>
      <c r="AG1929" s="2">
        <f>+AD1929*F1929</f>
        <v>36170000</v>
      </c>
      <c r="AH1929" s="2">
        <f>+AE1929*F1929</f>
        <v>5063800.0000000009</v>
      </c>
      <c r="AI1929" s="2">
        <f>+AF1929*F1929</f>
        <v>12659500</v>
      </c>
      <c r="AJ1929" s="2">
        <f>SUM(AG1929:AI1929)</f>
        <v>53893300</v>
      </c>
      <c r="AK1929" s="2">
        <f>+AD1929*G1929</f>
        <v>36170000</v>
      </c>
      <c r="AL1929" s="2">
        <f>+AE1929*G1929</f>
        <v>5063800.0000000009</v>
      </c>
      <c r="AM1929" s="2">
        <f>+AF1929*G1929</f>
        <v>12659500</v>
      </c>
      <c r="AN1929" s="155">
        <f>SUM(AK1929:AM1929)</f>
        <v>53893300</v>
      </c>
      <c r="AQ1929" s="145" t="s">
        <v>525</v>
      </c>
      <c r="AU1929" s="8"/>
      <c r="AV1929" s="8"/>
      <c r="AW1929" s="2">
        <f>+'[2]BoQ HSYC-Đạt'!AT1929</f>
        <v>36893400</v>
      </c>
      <c r="AX1929" s="8">
        <f>F1929*AW1929</f>
        <v>36893400</v>
      </c>
      <c r="AY1929" s="8">
        <f>IF(AQ1929="CT",7%,5%)*AX1929</f>
        <v>2582538.0000000005</v>
      </c>
      <c r="AZ1929" s="8">
        <f>AX1929*2%</f>
        <v>737868</v>
      </c>
      <c r="BA1929" s="8">
        <f>IF(BB1929&gt;0,0,AX1929*5%)</f>
        <v>1844670</v>
      </c>
      <c r="BB1929" s="8"/>
      <c r="BC1929" s="8">
        <f>+AX1929+AY1929+AZ1929+BA1929+BB1929</f>
        <v>42058476</v>
      </c>
      <c r="BD1929" s="8">
        <f>AX1929-AT1929</f>
        <v>36893400</v>
      </c>
      <c r="BE1929" s="2"/>
      <c r="BH1929" s="2"/>
    </row>
    <row r="1930" spans="1:60" ht="17" hidden="1" outlineLevel="1" x14ac:dyDescent="0.2">
      <c r="B1930" s="82"/>
      <c r="C1930" s="144" t="s">
        <v>947</v>
      </c>
      <c r="D1930" s="144"/>
      <c r="E1930" s="82"/>
      <c r="F1930" s="143"/>
      <c r="G1930" s="142">
        <f>'[1]BoQ HSYC'!F1930</f>
        <v>0</v>
      </c>
      <c r="H1930" s="185">
        <f>'[1]BoQ HSYC'!G1930</f>
        <v>0</v>
      </c>
      <c r="I1930" s="185">
        <f>'[1]BoQ HSYC'!H1930</f>
        <v>0</v>
      </c>
      <c r="J1930" s="185">
        <f>'[1]BoQ HSYC'!I1930</f>
        <v>0</v>
      </c>
      <c r="K1930" s="48">
        <f>'[1]BoQ HSYC'!J1930</f>
        <v>0</v>
      </c>
      <c r="L1930" s="47">
        <f>'[1]BoQ HSYC'!K1930</f>
        <v>0</v>
      </c>
      <c r="M1930" s="47">
        <f>'[1]BoQ HSYC'!L1930</f>
        <v>0</v>
      </c>
      <c r="N1930" s="183">
        <f>'[1]BoQ HSYC'!M1930</f>
        <v>0</v>
      </c>
      <c r="O1930" s="183">
        <f>'[1]BoQ HSYC'!N1930</f>
        <v>0</v>
      </c>
      <c r="P1930" s="83">
        <f>'[1]BoQ HSYC'!O1930</f>
        <v>0</v>
      </c>
      <c r="Q1930" s="47">
        <f>'[1]BoQ HSYC'!P1930</f>
        <v>0</v>
      </c>
      <c r="R1930" s="132">
        <f>'[1]BoQ HSYC'!Q1930</f>
        <v>0</v>
      </c>
      <c r="S1930" s="83">
        <f>'[1]BoQ HSYC'!R1930</f>
        <v>0</v>
      </c>
      <c r="T1930" s="48">
        <f>'[1]BoQ HSYC'!S1930</f>
        <v>0</v>
      </c>
      <c r="U1930" s="132">
        <f>'[1]BoQ HSYC'!T1930</f>
        <v>0</v>
      </c>
      <c r="V1930" s="132">
        <f>'[1]BoQ HSYC'!U1930</f>
        <v>0</v>
      </c>
      <c r="W1930" s="132">
        <f>'[1]BoQ HSYC'!V1930</f>
        <v>0</v>
      </c>
      <c r="X1930" s="44" t="str">
        <f>'[1]BoQ HSYC'!W1930</f>
        <v>ME</v>
      </c>
      <c r="Y1930" s="44"/>
      <c r="Z1930" s="44"/>
      <c r="AA1930" s="44"/>
      <c r="AB1930" s="2">
        <v>0</v>
      </c>
      <c r="AC1930" s="2">
        <v>0</v>
      </c>
      <c r="AD1930" s="2">
        <f>+M1930</f>
        <v>0</v>
      </c>
      <c r="AE1930" s="2">
        <f>+AD1930*14%</f>
        <v>0</v>
      </c>
      <c r="AF1930" s="155">
        <f>+AD1930*35%</f>
        <v>0</v>
      </c>
      <c r="AG1930" s="2">
        <f>+AD1930*F1930</f>
        <v>0</v>
      </c>
      <c r="AH1930" s="2">
        <f>+AE1930*F1930</f>
        <v>0</v>
      </c>
      <c r="AI1930" s="2">
        <f>+AF1930*F1930</f>
        <v>0</v>
      </c>
      <c r="AJ1930" s="2">
        <f>SUM(AG1930:AI1930)</f>
        <v>0</v>
      </c>
      <c r="AK1930" s="2">
        <f>+AD1930*G1930</f>
        <v>0</v>
      </c>
      <c r="AL1930" s="2">
        <f>+AE1930*G1930</f>
        <v>0</v>
      </c>
      <c r="AM1930" s="2">
        <f>+AF1930*G1930</f>
        <v>0</v>
      </c>
      <c r="AN1930" s="155">
        <f>SUM(AK1930:AM1930)</f>
        <v>0</v>
      </c>
      <c r="AQ1930" s="145" t="s">
        <v>525</v>
      </c>
      <c r="AU1930" s="8"/>
      <c r="AV1930" s="8"/>
      <c r="AW1930" s="2">
        <f>+'[2]BoQ HSYC-Đạt'!AT1930</f>
        <v>0</v>
      </c>
      <c r="AX1930" s="8">
        <f>F1930*AW1930</f>
        <v>0</v>
      </c>
      <c r="AY1930" s="8">
        <f>IF(AQ1930="CT",7%,5%)*AX1930</f>
        <v>0</v>
      </c>
      <c r="AZ1930" s="8">
        <f>AX1930*2%</f>
        <v>0</v>
      </c>
      <c r="BA1930" s="8">
        <f>IF(BB1930&gt;0,0,AX1930*5%)</f>
        <v>0</v>
      </c>
      <c r="BB1930" s="8"/>
      <c r="BC1930" s="8">
        <f>+AX1930+AY1930+AZ1930+BA1930+BB1930</f>
        <v>0</v>
      </c>
      <c r="BD1930" s="8">
        <f>AX1930-AT1930</f>
        <v>0</v>
      </c>
      <c r="BE1930" s="2"/>
      <c r="BH1930" s="2"/>
    </row>
    <row r="1931" spans="1:60" ht="17" hidden="1" outlineLevel="1" x14ac:dyDescent="0.2">
      <c r="B1931" s="82"/>
      <c r="C1931" s="144" t="s">
        <v>921</v>
      </c>
      <c r="D1931" s="144"/>
      <c r="E1931" s="82"/>
      <c r="F1931" s="143"/>
      <c r="G1931" s="142">
        <f>'[1]BoQ HSYC'!F1931</f>
        <v>0</v>
      </c>
      <c r="H1931" s="185">
        <f>'[1]BoQ HSYC'!G1931</f>
        <v>0</v>
      </c>
      <c r="I1931" s="185">
        <f>'[1]BoQ HSYC'!H1931</f>
        <v>0</v>
      </c>
      <c r="J1931" s="185">
        <f>'[1]BoQ HSYC'!I1931</f>
        <v>0</v>
      </c>
      <c r="K1931" s="48">
        <f>'[1]BoQ HSYC'!J1931</f>
        <v>0</v>
      </c>
      <c r="L1931" s="47">
        <f>'[1]BoQ HSYC'!K1931</f>
        <v>0</v>
      </c>
      <c r="M1931" s="47">
        <f>'[1]BoQ HSYC'!L1931</f>
        <v>0</v>
      </c>
      <c r="N1931" s="183">
        <f>'[1]BoQ HSYC'!M1931</f>
        <v>0</v>
      </c>
      <c r="O1931" s="183">
        <f>'[1]BoQ HSYC'!N1931</f>
        <v>0</v>
      </c>
      <c r="P1931" s="83">
        <f>'[1]BoQ HSYC'!O1931</f>
        <v>0</v>
      </c>
      <c r="Q1931" s="47">
        <f>'[1]BoQ HSYC'!P1931</f>
        <v>0</v>
      </c>
      <c r="R1931" s="132">
        <f>'[1]BoQ HSYC'!Q1931</f>
        <v>0</v>
      </c>
      <c r="S1931" s="83">
        <f>'[1]BoQ HSYC'!R1931</f>
        <v>0</v>
      </c>
      <c r="T1931" s="48">
        <f>'[1]BoQ HSYC'!S1931</f>
        <v>0</v>
      </c>
      <c r="U1931" s="132">
        <f>'[1]BoQ HSYC'!T1931</f>
        <v>0</v>
      </c>
      <c r="V1931" s="132">
        <f>'[1]BoQ HSYC'!U1931</f>
        <v>0</v>
      </c>
      <c r="W1931" s="132">
        <f>'[1]BoQ HSYC'!V1931</f>
        <v>0</v>
      </c>
      <c r="X1931" s="44" t="str">
        <f>'[1]BoQ HSYC'!W1931</f>
        <v>ME</v>
      </c>
      <c r="Y1931" s="44"/>
      <c r="Z1931" s="44"/>
      <c r="AA1931" s="44"/>
      <c r="AB1931" s="2">
        <v>0</v>
      </c>
      <c r="AC1931" s="2">
        <v>0</v>
      </c>
      <c r="AD1931" s="2">
        <f>+M1931</f>
        <v>0</v>
      </c>
      <c r="AE1931" s="2">
        <f>+AD1931*14%</f>
        <v>0</v>
      </c>
      <c r="AF1931" s="155">
        <f>+AD1931*35%</f>
        <v>0</v>
      </c>
      <c r="AG1931" s="2">
        <f>+AD1931*F1931</f>
        <v>0</v>
      </c>
      <c r="AH1931" s="2">
        <f>+AE1931*F1931</f>
        <v>0</v>
      </c>
      <c r="AI1931" s="2">
        <f>+AF1931*F1931</f>
        <v>0</v>
      </c>
      <c r="AJ1931" s="2">
        <f>SUM(AG1931:AI1931)</f>
        <v>0</v>
      </c>
      <c r="AK1931" s="2">
        <f>+AD1931*G1931</f>
        <v>0</v>
      </c>
      <c r="AL1931" s="2">
        <f>+AE1931*G1931</f>
        <v>0</v>
      </c>
      <c r="AM1931" s="2">
        <f>+AF1931*G1931</f>
        <v>0</v>
      </c>
      <c r="AN1931" s="155">
        <f>SUM(AK1931:AM1931)</f>
        <v>0</v>
      </c>
      <c r="AQ1931" s="145" t="s">
        <v>525</v>
      </c>
      <c r="AU1931" s="8"/>
      <c r="AV1931" s="8"/>
      <c r="AW1931" s="2">
        <f>+'[2]BoQ HSYC-Đạt'!AT1931</f>
        <v>0</v>
      </c>
      <c r="AX1931" s="8">
        <f>F1931*AW1931</f>
        <v>0</v>
      </c>
      <c r="AY1931" s="8">
        <f>IF(AQ1931="CT",7%,5%)*AX1931</f>
        <v>0</v>
      </c>
      <c r="AZ1931" s="8">
        <f>AX1931*2%</f>
        <v>0</v>
      </c>
      <c r="BA1931" s="8">
        <f>IF(BB1931&gt;0,0,AX1931*5%)</f>
        <v>0</v>
      </c>
      <c r="BB1931" s="8"/>
      <c r="BC1931" s="8">
        <f>+AX1931+AY1931+AZ1931+BA1931+BB1931</f>
        <v>0</v>
      </c>
      <c r="BD1931" s="8">
        <f>AX1931-AT1931</f>
        <v>0</v>
      </c>
      <c r="BE1931" s="2"/>
      <c r="BH1931" s="2"/>
    </row>
    <row r="1932" spans="1:60" ht="17" hidden="1" outlineLevel="1" x14ac:dyDescent="0.2">
      <c r="B1932" s="82"/>
      <c r="C1932" s="144" t="s">
        <v>832</v>
      </c>
      <c r="D1932" s="144"/>
      <c r="E1932" s="82"/>
      <c r="F1932" s="143"/>
      <c r="G1932" s="142">
        <f>'[1]BoQ HSYC'!F1932</f>
        <v>0</v>
      </c>
      <c r="H1932" s="185">
        <f>'[1]BoQ HSYC'!G1932</f>
        <v>0</v>
      </c>
      <c r="I1932" s="185">
        <f>'[1]BoQ HSYC'!H1932</f>
        <v>0</v>
      </c>
      <c r="J1932" s="185">
        <f>'[1]BoQ HSYC'!I1932</f>
        <v>0</v>
      </c>
      <c r="K1932" s="48">
        <f>'[1]BoQ HSYC'!J1932</f>
        <v>0</v>
      </c>
      <c r="L1932" s="47">
        <f>'[1]BoQ HSYC'!K1932</f>
        <v>0</v>
      </c>
      <c r="M1932" s="47">
        <f>'[1]BoQ HSYC'!L1932</f>
        <v>0</v>
      </c>
      <c r="N1932" s="183">
        <f>'[1]BoQ HSYC'!M1932</f>
        <v>0</v>
      </c>
      <c r="O1932" s="183">
        <f>'[1]BoQ HSYC'!N1932</f>
        <v>0</v>
      </c>
      <c r="P1932" s="83">
        <f>'[1]BoQ HSYC'!O1932</f>
        <v>0</v>
      </c>
      <c r="Q1932" s="47">
        <f>'[1]BoQ HSYC'!P1932</f>
        <v>0</v>
      </c>
      <c r="R1932" s="132">
        <f>'[1]BoQ HSYC'!Q1932</f>
        <v>0</v>
      </c>
      <c r="S1932" s="83">
        <f>'[1]BoQ HSYC'!R1932</f>
        <v>0</v>
      </c>
      <c r="T1932" s="48">
        <f>'[1]BoQ HSYC'!S1932</f>
        <v>0</v>
      </c>
      <c r="U1932" s="132">
        <f>'[1]BoQ HSYC'!T1932</f>
        <v>0</v>
      </c>
      <c r="V1932" s="132">
        <f>'[1]BoQ HSYC'!U1932</f>
        <v>0</v>
      </c>
      <c r="W1932" s="132">
        <f>'[1]BoQ HSYC'!V1932</f>
        <v>0</v>
      </c>
      <c r="X1932" s="44" t="str">
        <f>'[1]BoQ HSYC'!W1932</f>
        <v>ME</v>
      </c>
      <c r="Y1932" s="44"/>
      <c r="Z1932" s="44"/>
      <c r="AA1932" s="44"/>
      <c r="AB1932" s="2">
        <v>0</v>
      </c>
      <c r="AC1932" s="2">
        <v>0</v>
      </c>
      <c r="AD1932" s="2">
        <f>+M1932</f>
        <v>0</v>
      </c>
      <c r="AE1932" s="2">
        <f>+AD1932*14%</f>
        <v>0</v>
      </c>
      <c r="AF1932" s="155">
        <f>+AD1932*35%</f>
        <v>0</v>
      </c>
      <c r="AG1932" s="2">
        <f>+AD1932*F1932</f>
        <v>0</v>
      </c>
      <c r="AH1932" s="2">
        <f>+AE1932*F1932</f>
        <v>0</v>
      </c>
      <c r="AI1932" s="2">
        <f>+AF1932*F1932</f>
        <v>0</v>
      </c>
      <c r="AJ1932" s="2">
        <f>SUM(AG1932:AI1932)</f>
        <v>0</v>
      </c>
      <c r="AK1932" s="2">
        <f>+AD1932*G1932</f>
        <v>0</v>
      </c>
      <c r="AL1932" s="2">
        <f>+AE1932*G1932</f>
        <v>0</v>
      </c>
      <c r="AM1932" s="2">
        <f>+AF1932*G1932</f>
        <v>0</v>
      </c>
      <c r="AN1932" s="155">
        <f>SUM(AK1932:AM1932)</f>
        <v>0</v>
      </c>
      <c r="AQ1932" s="145" t="s">
        <v>525</v>
      </c>
      <c r="AU1932" s="8"/>
      <c r="AV1932" s="8"/>
      <c r="AW1932" s="2">
        <f>+'[2]BoQ HSYC-Đạt'!AT1932</f>
        <v>0</v>
      </c>
      <c r="AX1932" s="8">
        <f>F1932*AW1932</f>
        <v>0</v>
      </c>
      <c r="AY1932" s="8">
        <f>IF(AQ1932="CT",7%,5%)*AX1932</f>
        <v>0</v>
      </c>
      <c r="AZ1932" s="8">
        <f>AX1932*2%</f>
        <v>0</v>
      </c>
      <c r="BA1932" s="8">
        <f>IF(BB1932&gt;0,0,AX1932*5%)</f>
        <v>0</v>
      </c>
      <c r="BB1932" s="8"/>
      <c r="BC1932" s="8">
        <f>+AX1932+AY1932+AZ1932+BA1932+BB1932</f>
        <v>0</v>
      </c>
      <c r="BD1932" s="8">
        <f>AX1932-AT1932</f>
        <v>0</v>
      </c>
      <c r="BE1932" s="2"/>
      <c r="BH1932" s="2"/>
    </row>
    <row r="1933" spans="1:60" ht="17" hidden="1" outlineLevel="1" x14ac:dyDescent="0.2">
      <c r="B1933" s="82"/>
      <c r="C1933" s="144" t="s">
        <v>658</v>
      </c>
      <c r="D1933" s="144"/>
      <c r="E1933" s="82"/>
      <c r="F1933" s="143"/>
      <c r="G1933" s="142">
        <f>'[1]BoQ HSYC'!F1933</f>
        <v>0</v>
      </c>
      <c r="H1933" s="185">
        <f>'[1]BoQ HSYC'!G1933</f>
        <v>0</v>
      </c>
      <c r="I1933" s="185">
        <f>'[1]BoQ HSYC'!H1933</f>
        <v>0</v>
      </c>
      <c r="J1933" s="185">
        <f>'[1]BoQ HSYC'!I1933</f>
        <v>0</v>
      </c>
      <c r="K1933" s="48">
        <f>'[1]BoQ HSYC'!J1933</f>
        <v>0</v>
      </c>
      <c r="L1933" s="47">
        <f>'[1]BoQ HSYC'!K1933</f>
        <v>0</v>
      </c>
      <c r="M1933" s="47">
        <f>'[1]BoQ HSYC'!L1933</f>
        <v>0</v>
      </c>
      <c r="N1933" s="183">
        <f>'[1]BoQ HSYC'!M1933</f>
        <v>0</v>
      </c>
      <c r="O1933" s="183">
        <f>'[1]BoQ HSYC'!N1933</f>
        <v>0</v>
      </c>
      <c r="P1933" s="83">
        <f>'[1]BoQ HSYC'!O1933</f>
        <v>0</v>
      </c>
      <c r="Q1933" s="47">
        <f>'[1]BoQ HSYC'!P1933</f>
        <v>0</v>
      </c>
      <c r="R1933" s="132">
        <f>'[1]BoQ HSYC'!Q1933</f>
        <v>0</v>
      </c>
      <c r="S1933" s="83">
        <f>'[1]BoQ HSYC'!R1933</f>
        <v>0</v>
      </c>
      <c r="T1933" s="48">
        <f>'[1]BoQ HSYC'!S1933</f>
        <v>0</v>
      </c>
      <c r="U1933" s="132">
        <f>'[1]BoQ HSYC'!T1933</f>
        <v>0</v>
      </c>
      <c r="V1933" s="132">
        <f>'[1]BoQ HSYC'!U1933</f>
        <v>0</v>
      </c>
      <c r="W1933" s="132">
        <f>'[1]BoQ HSYC'!V1933</f>
        <v>0</v>
      </c>
      <c r="X1933" s="44" t="str">
        <f>'[1]BoQ HSYC'!W1933</f>
        <v>ME</v>
      </c>
      <c r="Y1933" s="44"/>
      <c r="Z1933" s="44"/>
      <c r="AA1933" s="44"/>
      <c r="AB1933" s="2">
        <v>0</v>
      </c>
      <c r="AC1933" s="2">
        <v>0</v>
      </c>
      <c r="AD1933" s="2">
        <f>+M1933</f>
        <v>0</v>
      </c>
      <c r="AE1933" s="2">
        <f>+AD1933*14%</f>
        <v>0</v>
      </c>
      <c r="AF1933" s="155">
        <f>+AD1933*35%</f>
        <v>0</v>
      </c>
      <c r="AG1933" s="2">
        <f>+AD1933*F1933</f>
        <v>0</v>
      </c>
      <c r="AH1933" s="2">
        <f>+AE1933*F1933</f>
        <v>0</v>
      </c>
      <c r="AI1933" s="2">
        <f>+AF1933*F1933</f>
        <v>0</v>
      </c>
      <c r="AJ1933" s="2">
        <f>SUM(AG1933:AI1933)</f>
        <v>0</v>
      </c>
      <c r="AK1933" s="2">
        <f>+AD1933*G1933</f>
        <v>0</v>
      </c>
      <c r="AL1933" s="2">
        <f>+AE1933*G1933</f>
        <v>0</v>
      </c>
      <c r="AM1933" s="2">
        <f>+AF1933*G1933</f>
        <v>0</v>
      </c>
      <c r="AN1933" s="155">
        <f>SUM(AK1933:AM1933)</f>
        <v>0</v>
      </c>
      <c r="AQ1933" s="145" t="s">
        <v>525</v>
      </c>
      <c r="AU1933" s="8"/>
      <c r="AV1933" s="8"/>
      <c r="AW1933" s="2">
        <f>+'[2]BoQ HSYC-Đạt'!AT1933</f>
        <v>0</v>
      </c>
      <c r="AX1933" s="8">
        <f>F1933*AW1933</f>
        <v>0</v>
      </c>
      <c r="AY1933" s="8">
        <f>IF(AQ1933="CT",7%,5%)*AX1933</f>
        <v>0</v>
      </c>
      <c r="AZ1933" s="8">
        <f>AX1933*2%</f>
        <v>0</v>
      </c>
      <c r="BA1933" s="8">
        <f>IF(BB1933&gt;0,0,AX1933*5%)</f>
        <v>0</v>
      </c>
      <c r="BB1933" s="8"/>
      <c r="BC1933" s="8">
        <f>+AX1933+AY1933+AZ1933+BA1933+BB1933</f>
        <v>0</v>
      </c>
      <c r="BD1933" s="8">
        <f>AX1933-AT1933</f>
        <v>0</v>
      </c>
      <c r="BE1933" s="2"/>
      <c r="BH1933" s="2"/>
    </row>
    <row r="1934" spans="1:60" ht="17" hidden="1" outlineLevel="1" x14ac:dyDescent="0.2">
      <c r="B1934" s="82"/>
      <c r="C1934" s="144" t="s">
        <v>657</v>
      </c>
      <c r="D1934" s="144"/>
      <c r="E1934" s="82"/>
      <c r="F1934" s="143"/>
      <c r="G1934" s="142">
        <f>'[1]BoQ HSYC'!F1934</f>
        <v>0</v>
      </c>
      <c r="H1934" s="185">
        <f>'[1]BoQ HSYC'!G1934</f>
        <v>0</v>
      </c>
      <c r="I1934" s="185">
        <f>'[1]BoQ HSYC'!H1934</f>
        <v>0</v>
      </c>
      <c r="J1934" s="185">
        <f>'[1]BoQ HSYC'!I1934</f>
        <v>0</v>
      </c>
      <c r="K1934" s="48">
        <f>'[1]BoQ HSYC'!J1934</f>
        <v>0</v>
      </c>
      <c r="L1934" s="47">
        <f>'[1]BoQ HSYC'!K1934</f>
        <v>0</v>
      </c>
      <c r="M1934" s="47">
        <f>'[1]BoQ HSYC'!L1934</f>
        <v>0</v>
      </c>
      <c r="N1934" s="183">
        <f>'[1]BoQ HSYC'!M1934</f>
        <v>0</v>
      </c>
      <c r="O1934" s="183">
        <f>'[1]BoQ HSYC'!N1934</f>
        <v>0</v>
      </c>
      <c r="P1934" s="83">
        <f>'[1]BoQ HSYC'!O1934</f>
        <v>0</v>
      </c>
      <c r="Q1934" s="47">
        <f>'[1]BoQ HSYC'!P1934</f>
        <v>0</v>
      </c>
      <c r="R1934" s="132">
        <f>'[1]BoQ HSYC'!Q1934</f>
        <v>0</v>
      </c>
      <c r="S1934" s="83">
        <f>'[1]BoQ HSYC'!R1934</f>
        <v>0</v>
      </c>
      <c r="T1934" s="48">
        <f>'[1]BoQ HSYC'!S1934</f>
        <v>0</v>
      </c>
      <c r="U1934" s="132">
        <f>'[1]BoQ HSYC'!T1934</f>
        <v>0</v>
      </c>
      <c r="V1934" s="132">
        <f>'[1]BoQ HSYC'!U1934</f>
        <v>0</v>
      </c>
      <c r="W1934" s="132">
        <f>'[1]BoQ HSYC'!V1934</f>
        <v>0</v>
      </c>
      <c r="X1934" s="44" t="str">
        <f>'[1]BoQ HSYC'!W1934</f>
        <v>ME</v>
      </c>
      <c r="Y1934" s="44"/>
      <c r="Z1934" s="44"/>
      <c r="AA1934" s="44"/>
      <c r="AB1934" s="2">
        <v>0</v>
      </c>
      <c r="AC1934" s="2">
        <v>0</v>
      </c>
      <c r="AD1934" s="2">
        <f>+M1934</f>
        <v>0</v>
      </c>
      <c r="AE1934" s="2">
        <f>+AD1934*14%</f>
        <v>0</v>
      </c>
      <c r="AF1934" s="155">
        <f>+AD1934*35%</f>
        <v>0</v>
      </c>
      <c r="AG1934" s="2">
        <f>+AD1934*F1934</f>
        <v>0</v>
      </c>
      <c r="AH1934" s="2">
        <f>+AE1934*F1934</f>
        <v>0</v>
      </c>
      <c r="AI1934" s="2">
        <f>+AF1934*F1934</f>
        <v>0</v>
      </c>
      <c r="AJ1934" s="2">
        <f>SUM(AG1934:AI1934)</f>
        <v>0</v>
      </c>
      <c r="AK1934" s="2">
        <f>+AD1934*G1934</f>
        <v>0</v>
      </c>
      <c r="AL1934" s="2">
        <f>+AE1934*G1934</f>
        <v>0</v>
      </c>
      <c r="AM1934" s="2">
        <f>+AF1934*G1934</f>
        <v>0</v>
      </c>
      <c r="AN1934" s="155">
        <f>SUM(AK1934:AM1934)</f>
        <v>0</v>
      </c>
      <c r="AQ1934" s="145" t="s">
        <v>525</v>
      </c>
      <c r="AU1934" s="8"/>
      <c r="AV1934" s="8"/>
      <c r="AW1934" s="2">
        <f>+'[2]BoQ HSYC-Đạt'!AT1934</f>
        <v>0</v>
      </c>
      <c r="AX1934" s="8">
        <f>F1934*AW1934</f>
        <v>0</v>
      </c>
      <c r="AY1934" s="8">
        <f>IF(AQ1934="CT",7%,5%)*AX1934</f>
        <v>0</v>
      </c>
      <c r="AZ1934" s="8">
        <f>AX1934*2%</f>
        <v>0</v>
      </c>
      <c r="BA1934" s="8">
        <f>IF(BB1934&gt;0,0,AX1934*5%)</f>
        <v>0</v>
      </c>
      <c r="BB1934" s="8"/>
      <c r="BC1934" s="8">
        <f>+AX1934+AY1934+AZ1934+BA1934+BB1934</f>
        <v>0</v>
      </c>
      <c r="BD1934" s="8">
        <f>AX1934-AT1934</f>
        <v>0</v>
      </c>
      <c r="BE1934" s="2"/>
      <c r="BH1934" s="2"/>
    </row>
    <row r="1935" spans="1:60" ht="17" hidden="1" outlineLevel="1" x14ac:dyDescent="0.2">
      <c r="B1935" s="82"/>
      <c r="C1935" s="144" t="s">
        <v>952</v>
      </c>
      <c r="D1935" s="144"/>
      <c r="E1935" s="82"/>
      <c r="F1935" s="143"/>
      <c r="G1935" s="142">
        <f>'[1]BoQ HSYC'!F1935</f>
        <v>0</v>
      </c>
      <c r="H1935" s="185">
        <f>'[1]BoQ HSYC'!G1935</f>
        <v>0</v>
      </c>
      <c r="I1935" s="185">
        <f>'[1]BoQ HSYC'!H1935</f>
        <v>0</v>
      </c>
      <c r="J1935" s="185">
        <f>'[1]BoQ HSYC'!I1935</f>
        <v>0</v>
      </c>
      <c r="K1935" s="48">
        <f>'[1]BoQ HSYC'!J1935</f>
        <v>0</v>
      </c>
      <c r="L1935" s="47">
        <f>'[1]BoQ HSYC'!K1935</f>
        <v>0</v>
      </c>
      <c r="M1935" s="47">
        <f>'[1]BoQ HSYC'!L1935</f>
        <v>0</v>
      </c>
      <c r="N1935" s="183">
        <f>'[1]BoQ HSYC'!M1935</f>
        <v>0</v>
      </c>
      <c r="O1935" s="183">
        <f>'[1]BoQ HSYC'!N1935</f>
        <v>0</v>
      </c>
      <c r="P1935" s="83">
        <f>'[1]BoQ HSYC'!O1935</f>
        <v>0</v>
      </c>
      <c r="Q1935" s="47">
        <f>'[1]BoQ HSYC'!P1935</f>
        <v>0</v>
      </c>
      <c r="R1935" s="132">
        <f>'[1]BoQ HSYC'!Q1935</f>
        <v>0</v>
      </c>
      <c r="S1935" s="83">
        <f>'[1]BoQ HSYC'!R1935</f>
        <v>0</v>
      </c>
      <c r="T1935" s="48">
        <f>'[1]BoQ HSYC'!S1935</f>
        <v>0</v>
      </c>
      <c r="U1935" s="132">
        <f>'[1]BoQ HSYC'!T1935</f>
        <v>0</v>
      </c>
      <c r="V1935" s="132">
        <f>'[1]BoQ HSYC'!U1935</f>
        <v>0</v>
      </c>
      <c r="W1935" s="132">
        <f>'[1]BoQ HSYC'!V1935</f>
        <v>0</v>
      </c>
      <c r="X1935" s="44" t="str">
        <f>'[1]BoQ HSYC'!W1935</f>
        <v>ME</v>
      </c>
      <c r="Y1935" s="44"/>
      <c r="Z1935" s="44"/>
      <c r="AA1935" s="44"/>
      <c r="AB1935" s="2">
        <v>0</v>
      </c>
      <c r="AC1935" s="2">
        <v>0</v>
      </c>
      <c r="AD1935" s="2">
        <f>+M1935</f>
        <v>0</v>
      </c>
      <c r="AE1935" s="2">
        <f>+AD1935*14%</f>
        <v>0</v>
      </c>
      <c r="AF1935" s="155">
        <f>+AD1935*35%</f>
        <v>0</v>
      </c>
      <c r="AG1935" s="2">
        <f>+AD1935*F1935</f>
        <v>0</v>
      </c>
      <c r="AH1935" s="2">
        <f>+AE1935*F1935</f>
        <v>0</v>
      </c>
      <c r="AI1935" s="2">
        <f>+AF1935*F1935</f>
        <v>0</v>
      </c>
      <c r="AJ1935" s="2">
        <f>SUM(AG1935:AI1935)</f>
        <v>0</v>
      </c>
      <c r="AK1935" s="2">
        <f>+AD1935*G1935</f>
        <v>0</v>
      </c>
      <c r="AL1935" s="2">
        <f>+AE1935*G1935</f>
        <v>0</v>
      </c>
      <c r="AM1935" s="2">
        <f>+AF1935*G1935</f>
        <v>0</v>
      </c>
      <c r="AN1935" s="155">
        <f>SUM(AK1935:AM1935)</f>
        <v>0</v>
      </c>
      <c r="AQ1935" s="145" t="s">
        <v>525</v>
      </c>
      <c r="AU1935" s="8"/>
      <c r="AV1935" s="8"/>
      <c r="AW1935" s="2">
        <f>+'[2]BoQ HSYC-Đạt'!AT1935</f>
        <v>0</v>
      </c>
      <c r="AX1935" s="8">
        <f>F1935*AW1935</f>
        <v>0</v>
      </c>
      <c r="AY1935" s="8">
        <f>IF(AQ1935="CT",7%,5%)*AX1935</f>
        <v>0</v>
      </c>
      <c r="AZ1935" s="8">
        <f>AX1935*2%</f>
        <v>0</v>
      </c>
      <c r="BA1935" s="8">
        <f>IF(BB1935&gt;0,0,AX1935*5%)</f>
        <v>0</v>
      </c>
      <c r="BB1935" s="8"/>
      <c r="BC1935" s="8">
        <f>+AX1935+AY1935+AZ1935+BA1935+BB1935</f>
        <v>0</v>
      </c>
      <c r="BD1935" s="8">
        <f>AX1935-AT1935</f>
        <v>0</v>
      </c>
      <c r="BE1935" s="2"/>
      <c r="BH1935" s="2"/>
    </row>
    <row r="1936" spans="1:60" ht="17" hidden="1" outlineLevel="1" x14ac:dyDescent="0.2">
      <c r="B1936" s="82"/>
      <c r="C1936" s="144" t="s">
        <v>656</v>
      </c>
      <c r="D1936" s="144"/>
      <c r="E1936" s="82"/>
      <c r="F1936" s="143"/>
      <c r="G1936" s="142">
        <f>'[1]BoQ HSYC'!F1936</f>
        <v>0</v>
      </c>
      <c r="H1936" s="185">
        <f>'[1]BoQ HSYC'!G1936</f>
        <v>0</v>
      </c>
      <c r="I1936" s="185">
        <f>'[1]BoQ HSYC'!H1936</f>
        <v>0</v>
      </c>
      <c r="J1936" s="185">
        <f>'[1]BoQ HSYC'!I1936</f>
        <v>0</v>
      </c>
      <c r="K1936" s="48">
        <f>'[1]BoQ HSYC'!J1936</f>
        <v>0</v>
      </c>
      <c r="L1936" s="47">
        <f>'[1]BoQ HSYC'!K1936</f>
        <v>0</v>
      </c>
      <c r="M1936" s="47">
        <f>'[1]BoQ HSYC'!L1936</f>
        <v>0</v>
      </c>
      <c r="N1936" s="183">
        <f>'[1]BoQ HSYC'!M1936</f>
        <v>0</v>
      </c>
      <c r="O1936" s="183">
        <f>'[1]BoQ HSYC'!N1936</f>
        <v>0</v>
      </c>
      <c r="P1936" s="83">
        <f>'[1]BoQ HSYC'!O1936</f>
        <v>0</v>
      </c>
      <c r="Q1936" s="47">
        <f>'[1]BoQ HSYC'!P1936</f>
        <v>0</v>
      </c>
      <c r="R1936" s="132">
        <f>'[1]BoQ HSYC'!Q1936</f>
        <v>0</v>
      </c>
      <c r="S1936" s="83">
        <f>'[1]BoQ HSYC'!R1936</f>
        <v>0</v>
      </c>
      <c r="T1936" s="48">
        <f>'[1]BoQ HSYC'!S1936</f>
        <v>0</v>
      </c>
      <c r="U1936" s="132">
        <f>'[1]BoQ HSYC'!T1936</f>
        <v>0</v>
      </c>
      <c r="V1936" s="132">
        <f>'[1]BoQ HSYC'!U1936</f>
        <v>0</v>
      </c>
      <c r="W1936" s="132">
        <f>'[1]BoQ HSYC'!V1936</f>
        <v>0</v>
      </c>
      <c r="X1936" s="44" t="str">
        <f>'[1]BoQ HSYC'!W1936</f>
        <v>ME</v>
      </c>
      <c r="Y1936" s="44"/>
      <c r="Z1936" s="44"/>
      <c r="AA1936" s="44"/>
      <c r="AB1936" s="2">
        <v>0</v>
      </c>
      <c r="AC1936" s="2">
        <v>0</v>
      </c>
      <c r="AD1936" s="2">
        <f>+M1936</f>
        <v>0</v>
      </c>
      <c r="AE1936" s="2">
        <f>+AD1936*14%</f>
        <v>0</v>
      </c>
      <c r="AF1936" s="155">
        <f>+AD1936*35%</f>
        <v>0</v>
      </c>
      <c r="AG1936" s="2">
        <f>+AD1936*F1936</f>
        <v>0</v>
      </c>
      <c r="AH1936" s="2">
        <f>+AE1936*F1936</f>
        <v>0</v>
      </c>
      <c r="AI1936" s="2">
        <f>+AF1936*F1936</f>
        <v>0</v>
      </c>
      <c r="AJ1936" s="2">
        <f>SUM(AG1936:AI1936)</f>
        <v>0</v>
      </c>
      <c r="AK1936" s="2">
        <f>+AD1936*G1936</f>
        <v>0</v>
      </c>
      <c r="AL1936" s="2">
        <f>+AE1936*G1936</f>
        <v>0</v>
      </c>
      <c r="AM1936" s="2">
        <f>+AF1936*G1936</f>
        <v>0</v>
      </c>
      <c r="AN1936" s="155">
        <f>SUM(AK1936:AM1936)</f>
        <v>0</v>
      </c>
      <c r="AQ1936" s="145" t="s">
        <v>525</v>
      </c>
      <c r="AU1936" s="8"/>
      <c r="AV1936" s="8"/>
      <c r="AW1936" s="2">
        <f>+'[2]BoQ HSYC-Đạt'!AT1936</f>
        <v>0</v>
      </c>
      <c r="AX1936" s="8">
        <f>F1936*AW1936</f>
        <v>0</v>
      </c>
      <c r="AY1936" s="8">
        <f>IF(AQ1936="CT",7%,5%)*AX1936</f>
        <v>0</v>
      </c>
      <c r="AZ1936" s="8">
        <f>AX1936*2%</f>
        <v>0</v>
      </c>
      <c r="BA1936" s="8">
        <f>IF(BB1936&gt;0,0,AX1936*5%)</f>
        <v>0</v>
      </c>
      <c r="BB1936" s="8"/>
      <c r="BC1936" s="8">
        <f>+AX1936+AY1936+AZ1936+BA1936+BB1936</f>
        <v>0</v>
      </c>
      <c r="BD1936" s="8">
        <f>AX1936-AT1936</f>
        <v>0</v>
      </c>
      <c r="BE1936" s="2"/>
      <c r="BH1936" s="2"/>
    </row>
    <row r="1937" spans="1:60" ht="17" hidden="1" outlineLevel="1" x14ac:dyDescent="0.2">
      <c r="B1937" s="82"/>
      <c r="C1937" s="144" t="s">
        <v>655</v>
      </c>
      <c r="D1937" s="144"/>
      <c r="E1937" s="82"/>
      <c r="F1937" s="143"/>
      <c r="G1937" s="142">
        <f>'[1]BoQ HSYC'!F1937</f>
        <v>0</v>
      </c>
      <c r="H1937" s="185">
        <f>'[1]BoQ HSYC'!G1937</f>
        <v>0</v>
      </c>
      <c r="I1937" s="185">
        <f>'[1]BoQ HSYC'!H1937</f>
        <v>0</v>
      </c>
      <c r="J1937" s="185">
        <f>'[1]BoQ HSYC'!I1937</f>
        <v>0</v>
      </c>
      <c r="K1937" s="48">
        <f>'[1]BoQ HSYC'!J1937</f>
        <v>0</v>
      </c>
      <c r="L1937" s="47">
        <f>'[1]BoQ HSYC'!K1937</f>
        <v>0</v>
      </c>
      <c r="M1937" s="47">
        <f>'[1]BoQ HSYC'!L1937</f>
        <v>0</v>
      </c>
      <c r="N1937" s="183">
        <f>'[1]BoQ HSYC'!M1937</f>
        <v>0</v>
      </c>
      <c r="O1937" s="183">
        <f>'[1]BoQ HSYC'!N1937</f>
        <v>0</v>
      </c>
      <c r="P1937" s="83">
        <f>'[1]BoQ HSYC'!O1937</f>
        <v>0</v>
      </c>
      <c r="Q1937" s="47">
        <f>'[1]BoQ HSYC'!P1937</f>
        <v>0</v>
      </c>
      <c r="R1937" s="132">
        <f>'[1]BoQ HSYC'!Q1937</f>
        <v>0</v>
      </c>
      <c r="S1937" s="83">
        <f>'[1]BoQ HSYC'!R1937</f>
        <v>0</v>
      </c>
      <c r="T1937" s="48">
        <f>'[1]BoQ HSYC'!S1937</f>
        <v>0</v>
      </c>
      <c r="U1937" s="132">
        <f>'[1]BoQ HSYC'!T1937</f>
        <v>0</v>
      </c>
      <c r="V1937" s="132">
        <f>'[1]BoQ HSYC'!U1937</f>
        <v>0</v>
      </c>
      <c r="W1937" s="132">
        <f>'[1]BoQ HSYC'!V1937</f>
        <v>0</v>
      </c>
      <c r="X1937" s="44" t="str">
        <f>'[1]BoQ HSYC'!W1937</f>
        <v>ME</v>
      </c>
      <c r="Y1937" s="44"/>
      <c r="Z1937" s="44"/>
      <c r="AA1937" s="44"/>
      <c r="AB1937" s="2">
        <v>0</v>
      </c>
      <c r="AC1937" s="2">
        <v>0</v>
      </c>
      <c r="AD1937" s="2">
        <f>+M1937</f>
        <v>0</v>
      </c>
      <c r="AE1937" s="2">
        <f>+AD1937*14%</f>
        <v>0</v>
      </c>
      <c r="AF1937" s="155">
        <f>+AD1937*35%</f>
        <v>0</v>
      </c>
      <c r="AG1937" s="2">
        <f>+AD1937*F1937</f>
        <v>0</v>
      </c>
      <c r="AH1937" s="2">
        <f>+AE1937*F1937</f>
        <v>0</v>
      </c>
      <c r="AI1937" s="2">
        <f>+AF1937*F1937</f>
        <v>0</v>
      </c>
      <c r="AJ1937" s="2">
        <f>SUM(AG1937:AI1937)</f>
        <v>0</v>
      </c>
      <c r="AK1937" s="2">
        <f>+AD1937*G1937</f>
        <v>0</v>
      </c>
      <c r="AL1937" s="2">
        <f>+AE1937*G1937</f>
        <v>0</v>
      </c>
      <c r="AM1937" s="2">
        <f>+AF1937*G1937</f>
        <v>0</v>
      </c>
      <c r="AN1937" s="155">
        <f>SUM(AK1937:AM1937)</f>
        <v>0</v>
      </c>
      <c r="AQ1937" s="145" t="s">
        <v>525</v>
      </c>
      <c r="AU1937" s="8"/>
      <c r="AV1937" s="8"/>
      <c r="AW1937" s="2">
        <f>+'[2]BoQ HSYC-Đạt'!AT1937</f>
        <v>0</v>
      </c>
      <c r="AX1937" s="8">
        <f>F1937*AW1937</f>
        <v>0</v>
      </c>
      <c r="AY1937" s="8">
        <f>IF(AQ1937="CT",7%,5%)*AX1937</f>
        <v>0</v>
      </c>
      <c r="AZ1937" s="8">
        <f>AX1937*2%</f>
        <v>0</v>
      </c>
      <c r="BA1937" s="8">
        <f>IF(BB1937&gt;0,0,AX1937*5%)</f>
        <v>0</v>
      </c>
      <c r="BB1937" s="8"/>
      <c r="BC1937" s="8">
        <f>+AX1937+AY1937+AZ1937+BA1937+BB1937</f>
        <v>0</v>
      </c>
      <c r="BD1937" s="8">
        <f>AX1937-AT1937</f>
        <v>0</v>
      </c>
      <c r="BE1937" s="2"/>
      <c r="BH1937" s="2"/>
    </row>
    <row r="1938" spans="1:60" ht="17" hidden="1" outlineLevel="1" x14ac:dyDescent="0.2">
      <c r="B1938" s="82"/>
      <c r="C1938" s="144" t="s">
        <v>654</v>
      </c>
      <c r="D1938" s="144"/>
      <c r="E1938" s="82"/>
      <c r="F1938" s="143"/>
      <c r="G1938" s="142">
        <f>'[1]BoQ HSYC'!F1938</f>
        <v>0</v>
      </c>
      <c r="H1938" s="185">
        <f>'[1]BoQ HSYC'!G1938</f>
        <v>0</v>
      </c>
      <c r="I1938" s="185">
        <f>'[1]BoQ HSYC'!H1938</f>
        <v>0</v>
      </c>
      <c r="J1938" s="185">
        <f>'[1]BoQ HSYC'!I1938</f>
        <v>0</v>
      </c>
      <c r="K1938" s="48">
        <f>'[1]BoQ HSYC'!J1938</f>
        <v>0</v>
      </c>
      <c r="L1938" s="47">
        <f>'[1]BoQ HSYC'!K1938</f>
        <v>0</v>
      </c>
      <c r="M1938" s="47">
        <f>'[1]BoQ HSYC'!L1938</f>
        <v>0</v>
      </c>
      <c r="N1938" s="183">
        <f>'[1]BoQ HSYC'!M1938</f>
        <v>0</v>
      </c>
      <c r="O1938" s="183">
        <f>'[1]BoQ HSYC'!N1938</f>
        <v>0</v>
      </c>
      <c r="P1938" s="83">
        <f>'[1]BoQ HSYC'!O1938</f>
        <v>0</v>
      </c>
      <c r="Q1938" s="47">
        <f>'[1]BoQ HSYC'!P1938</f>
        <v>0</v>
      </c>
      <c r="R1938" s="132">
        <f>'[1]BoQ HSYC'!Q1938</f>
        <v>0</v>
      </c>
      <c r="S1938" s="83">
        <f>'[1]BoQ HSYC'!R1938</f>
        <v>0</v>
      </c>
      <c r="T1938" s="48">
        <f>'[1]BoQ HSYC'!S1938</f>
        <v>0</v>
      </c>
      <c r="U1938" s="132">
        <f>'[1]BoQ HSYC'!T1938</f>
        <v>0</v>
      </c>
      <c r="V1938" s="132">
        <f>'[1]BoQ HSYC'!U1938</f>
        <v>0</v>
      </c>
      <c r="W1938" s="132">
        <f>'[1]BoQ HSYC'!V1938</f>
        <v>0</v>
      </c>
      <c r="X1938" s="44" t="str">
        <f>'[1]BoQ HSYC'!W1938</f>
        <v>ME</v>
      </c>
      <c r="Y1938" s="44"/>
      <c r="Z1938" s="44"/>
      <c r="AA1938" s="44"/>
      <c r="AB1938" s="2">
        <v>0</v>
      </c>
      <c r="AC1938" s="2">
        <v>0</v>
      </c>
      <c r="AD1938" s="2">
        <f>+M1938</f>
        <v>0</v>
      </c>
      <c r="AE1938" s="2">
        <f>+AD1938*14%</f>
        <v>0</v>
      </c>
      <c r="AF1938" s="155">
        <f>+AD1938*35%</f>
        <v>0</v>
      </c>
      <c r="AG1938" s="2">
        <f>+AD1938*F1938</f>
        <v>0</v>
      </c>
      <c r="AH1938" s="2">
        <f>+AE1938*F1938</f>
        <v>0</v>
      </c>
      <c r="AI1938" s="2">
        <f>+AF1938*F1938</f>
        <v>0</v>
      </c>
      <c r="AJ1938" s="2">
        <f>SUM(AG1938:AI1938)</f>
        <v>0</v>
      </c>
      <c r="AK1938" s="2">
        <f>+AD1938*G1938</f>
        <v>0</v>
      </c>
      <c r="AL1938" s="2">
        <f>+AE1938*G1938</f>
        <v>0</v>
      </c>
      <c r="AM1938" s="2">
        <f>+AF1938*G1938</f>
        <v>0</v>
      </c>
      <c r="AN1938" s="155">
        <f>SUM(AK1938:AM1938)</f>
        <v>0</v>
      </c>
      <c r="AQ1938" s="145" t="s">
        <v>525</v>
      </c>
      <c r="AU1938" s="8"/>
      <c r="AV1938" s="8"/>
      <c r="AW1938" s="2">
        <f>+'[2]BoQ HSYC-Đạt'!AT1938</f>
        <v>0</v>
      </c>
      <c r="AX1938" s="8">
        <f>F1938*AW1938</f>
        <v>0</v>
      </c>
      <c r="AY1938" s="8">
        <f>IF(AQ1938="CT",7%,5%)*AX1938</f>
        <v>0</v>
      </c>
      <c r="AZ1938" s="8">
        <f>AX1938*2%</f>
        <v>0</v>
      </c>
      <c r="BA1938" s="8">
        <f>IF(BB1938&gt;0,0,AX1938*5%)</f>
        <v>0</v>
      </c>
      <c r="BB1938" s="8"/>
      <c r="BC1938" s="8">
        <f>+AX1938+AY1938+AZ1938+BA1938+BB1938</f>
        <v>0</v>
      </c>
      <c r="BD1938" s="8">
        <f>AX1938-AT1938</f>
        <v>0</v>
      </c>
      <c r="BE1938" s="2"/>
      <c r="BH1938" s="2"/>
    </row>
    <row r="1939" spans="1:60" ht="17" hidden="1" outlineLevel="1" x14ac:dyDescent="0.2">
      <c r="B1939" s="82"/>
      <c r="C1939" s="144" t="s">
        <v>831</v>
      </c>
      <c r="D1939" s="144"/>
      <c r="E1939" s="82"/>
      <c r="F1939" s="143"/>
      <c r="G1939" s="142">
        <f>'[1]BoQ HSYC'!F1939</f>
        <v>0</v>
      </c>
      <c r="H1939" s="185">
        <f>'[1]BoQ HSYC'!G1939</f>
        <v>0</v>
      </c>
      <c r="I1939" s="185">
        <f>'[1]BoQ HSYC'!H1939</f>
        <v>0</v>
      </c>
      <c r="J1939" s="185">
        <f>'[1]BoQ HSYC'!I1939</f>
        <v>0</v>
      </c>
      <c r="K1939" s="48">
        <f>'[1]BoQ HSYC'!J1939</f>
        <v>0</v>
      </c>
      <c r="L1939" s="47">
        <f>'[1]BoQ HSYC'!K1939</f>
        <v>0</v>
      </c>
      <c r="M1939" s="47">
        <f>'[1]BoQ HSYC'!L1939</f>
        <v>0</v>
      </c>
      <c r="N1939" s="183">
        <f>'[1]BoQ HSYC'!M1939</f>
        <v>0</v>
      </c>
      <c r="O1939" s="183">
        <f>'[1]BoQ HSYC'!N1939</f>
        <v>0</v>
      </c>
      <c r="P1939" s="83">
        <f>'[1]BoQ HSYC'!O1939</f>
        <v>0</v>
      </c>
      <c r="Q1939" s="47">
        <f>'[1]BoQ HSYC'!P1939</f>
        <v>0</v>
      </c>
      <c r="R1939" s="132">
        <f>'[1]BoQ HSYC'!Q1939</f>
        <v>0</v>
      </c>
      <c r="S1939" s="83">
        <f>'[1]BoQ HSYC'!R1939</f>
        <v>0</v>
      </c>
      <c r="T1939" s="48">
        <f>'[1]BoQ HSYC'!S1939</f>
        <v>0</v>
      </c>
      <c r="U1939" s="132">
        <f>'[1]BoQ HSYC'!T1939</f>
        <v>0</v>
      </c>
      <c r="V1939" s="132">
        <f>'[1]BoQ HSYC'!U1939</f>
        <v>0</v>
      </c>
      <c r="W1939" s="132">
        <f>'[1]BoQ HSYC'!V1939</f>
        <v>0</v>
      </c>
      <c r="X1939" s="44" t="str">
        <f>'[1]BoQ HSYC'!W1939</f>
        <v>ME</v>
      </c>
      <c r="Y1939" s="44"/>
      <c r="Z1939" s="44"/>
      <c r="AA1939" s="44"/>
      <c r="AB1939" s="2">
        <v>0</v>
      </c>
      <c r="AC1939" s="2">
        <v>0</v>
      </c>
      <c r="AD1939" s="2">
        <f>+M1939</f>
        <v>0</v>
      </c>
      <c r="AE1939" s="2">
        <f>+AD1939*14%</f>
        <v>0</v>
      </c>
      <c r="AF1939" s="155">
        <f>+AD1939*35%</f>
        <v>0</v>
      </c>
      <c r="AG1939" s="2">
        <f>+AD1939*F1939</f>
        <v>0</v>
      </c>
      <c r="AH1939" s="2">
        <f>+AE1939*F1939</f>
        <v>0</v>
      </c>
      <c r="AI1939" s="2">
        <f>+AF1939*F1939</f>
        <v>0</v>
      </c>
      <c r="AJ1939" s="2">
        <f>SUM(AG1939:AI1939)</f>
        <v>0</v>
      </c>
      <c r="AK1939" s="2">
        <f>+AD1939*G1939</f>
        <v>0</v>
      </c>
      <c r="AL1939" s="2">
        <f>+AE1939*G1939</f>
        <v>0</v>
      </c>
      <c r="AM1939" s="2">
        <f>+AF1939*G1939</f>
        <v>0</v>
      </c>
      <c r="AN1939" s="155">
        <f>SUM(AK1939:AM1939)</f>
        <v>0</v>
      </c>
      <c r="AQ1939" s="145" t="s">
        <v>525</v>
      </c>
      <c r="AU1939" s="8"/>
      <c r="AV1939" s="8"/>
      <c r="AW1939" s="2">
        <f>+'[2]BoQ HSYC-Đạt'!AT1939</f>
        <v>0</v>
      </c>
      <c r="AX1939" s="8">
        <f>F1939*AW1939</f>
        <v>0</v>
      </c>
      <c r="AY1939" s="8">
        <f>IF(AQ1939="CT",7%,5%)*AX1939</f>
        <v>0</v>
      </c>
      <c r="AZ1939" s="8">
        <f>AX1939*2%</f>
        <v>0</v>
      </c>
      <c r="BA1939" s="8">
        <f>IF(BB1939&gt;0,0,AX1939*5%)</f>
        <v>0</v>
      </c>
      <c r="BB1939" s="8"/>
      <c r="BC1939" s="8">
        <f>+AX1939+AY1939+AZ1939+BA1939+BB1939</f>
        <v>0</v>
      </c>
      <c r="BD1939" s="8">
        <f>AX1939-AT1939</f>
        <v>0</v>
      </c>
      <c r="BE1939" s="2"/>
      <c r="BH1939" s="2"/>
    </row>
    <row r="1940" spans="1:60" ht="17" hidden="1" outlineLevel="1" x14ac:dyDescent="0.2">
      <c r="A1940" s="1" t="s">
        <v>108</v>
      </c>
      <c r="B1940" s="82">
        <v>7</v>
      </c>
      <c r="C1940" s="144" t="s">
        <v>954</v>
      </c>
      <c r="D1940" s="144"/>
      <c r="E1940" s="82" t="s">
        <v>664</v>
      </c>
      <c r="F1940" s="143">
        <v>1</v>
      </c>
      <c r="G1940" s="142">
        <f>'[1]BoQ HSYC'!F1940</f>
        <v>1</v>
      </c>
      <c r="H1940" s="185">
        <f>'[1]BoQ HSYC'!G1940</f>
        <v>0</v>
      </c>
      <c r="I1940" s="185">
        <f>'[1]BoQ HSYC'!H1940</f>
        <v>0</v>
      </c>
      <c r="J1940" s="185">
        <f>'[1]BoQ HSYC'!I1940</f>
        <v>0</v>
      </c>
      <c r="K1940" s="48">
        <f>'[1]BoQ HSYC'!J1940</f>
        <v>36170000</v>
      </c>
      <c r="L1940" s="47">
        <f>'[1]BoQ HSYC'!K1940</f>
        <v>0</v>
      </c>
      <c r="M1940" s="47">
        <f>'[1]BoQ HSYC'!L1940</f>
        <v>36170000</v>
      </c>
      <c r="N1940" s="183">
        <f>'[1]BoQ HSYC'!M1940</f>
        <v>0</v>
      </c>
      <c r="O1940" s="183">
        <f>'[1]BoQ HSYC'!N1940</f>
        <v>0</v>
      </c>
      <c r="P1940" s="83">
        <f>'[1]BoQ HSYC'!O1940</f>
        <v>0</v>
      </c>
      <c r="Q1940" s="47">
        <f>'[1]BoQ HSYC'!P1940</f>
        <v>36170000</v>
      </c>
      <c r="R1940" s="132">
        <f>'[1]BoQ HSYC'!Q1940</f>
        <v>0</v>
      </c>
      <c r="S1940" s="83">
        <f>'[1]BoQ HSYC'!R1940</f>
        <v>36170000</v>
      </c>
      <c r="T1940" s="48">
        <f>'[1]BoQ HSYC'!S1940</f>
        <v>0</v>
      </c>
      <c r="U1940" s="132">
        <f>'[1]BoQ HSYC'!T1940</f>
        <v>0</v>
      </c>
      <c r="V1940" s="132" t="str">
        <f>'[1]BoQ HSYC'!U1940</f>
        <v>Báo giá NCC</v>
      </c>
      <c r="W1940" s="132" t="str">
        <f>'[1]BoQ HSYC'!V1940</f>
        <v>Báo giá NCC</v>
      </c>
      <c r="X1940" s="44" t="str">
        <f>'[1]BoQ HSYC'!W1940</f>
        <v>ME</v>
      </c>
      <c r="Y1940" s="44"/>
      <c r="Z1940" s="44"/>
      <c r="AA1940" s="44"/>
      <c r="AB1940" s="2">
        <v>45962937.075000003</v>
      </c>
      <c r="AC1940" s="2">
        <v>45962937.075000003</v>
      </c>
      <c r="AD1940" s="2">
        <f>+M1940</f>
        <v>36170000</v>
      </c>
      <c r="AE1940" s="2">
        <f>+AD1940*14%</f>
        <v>5063800.0000000009</v>
      </c>
      <c r="AF1940" s="155">
        <f>+AD1940*35%</f>
        <v>12659500</v>
      </c>
      <c r="AG1940" s="2">
        <f>+AD1940*F1940</f>
        <v>36170000</v>
      </c>
      <c r="AH1940" s="2">
        <f>+AE1940*F1940</f>
        <v>5063800.0000000009</v>
      </c>
      <c r="AI1940" s="2">
        <f>+AF1940*F1940</f>
        <v>12659500</v>
      </c>
      <c r="AJ1940" s="2">
        <f>SUM(AG1940:AI1940)</f>
        <v>53893300</v>
      </c>
      <c r="AK1940" s="2">
        <f>+AD1940*G1940</f>
        <v>36170000</v>
      </c>
      <c r="AL1940" s="2">
        <f>+AE1940*G1940</f>
        <v>5063800.0000000009</v>
      </c>
      <c r="AM1940" s="2">
        <f>+AF1940*G1940</f>
        <v>12659500</v>
      </c>
      <c r="AN1940" s="155">
        <f>SUM(AK1940:AM1940)</f>
        <v>53893300</v>
      </c>
      <c r="AQ1940" s="145" t="s">
        <v>525</v>
      </c>
      <c r="AU1940" s="8"/>
      <c r="AV1940" s="8"/>
      <c r="AW1940" s="2">
        <f>+'[2]BoQ HSYC-Đạt'!AT1940</f>
        <v>36893400</v>
      </c>
      <c r="AX1940" s="8">
        <f>F1940*AW1940</f>
        <v>36893400</v>
      </c>
      <c r="AY1940" s="8">
        <f>IF(AQ1940="CT",7%,5%)*AX1940</f>
        <v>2582538.0000000005</v>
      </c>
      <c r="AZ1940" s="8">
        <f>AX1940*2%</f>
        <v>737868</v>
      </c>
      <c r="BA1940" s="8">
        <f>IF(BB1940&gt;0,0,AX1940*5%)</f>
        <v>1844670</v>
      </c>
      <c r="BB1940" s="8"/>
      <c r="BC1940" s="8">
        <f>+AX1940+AY1940+AZ1940+BA1940+BB1940</f>
        <v>42058476</v>
      </c>
      <c r="BD1940" s="8">
        <f>AX1940-AT1940</f>
        <v>36893400</v>
      </c>
      <c r="BE1940" s="2"/>
      <c r="BH1940" s="2"/>
    </row>
    <row r="1941" spans="1:60" ht="17" hidden="1" outlineLevel="1" x14ac:dyDescent="0.2">
      <c r="B1941" s="82"/>
      <c r="C1941" s="144" t="s">
        <v>947</v>
      </c>
      <c r="D1941" s="144"/>
      <c r="E1941" s="82"/>
      <c r="F1941" s="143"/>
      <c r="G1941" s="142">
        <f>'[1]BoQ HSYC'!F1941</f>
        <v>0</v>
      </c>
      <c r="H1941" s="185">
        <f>'[1]BoQ HSYC'!G1941</f>
        <v>0</v>
      </c>
      <c r="I1941" s="185">
        <f>'[1]BoQ HSYC'!H1941</f>
        <v>0</v>
      </c>
      <c r="J1941" s="185">
        <f>'[1]BoQ HSYC'!I1941</f>
        <v>0</v>
      </c>
      <c r="K1941" s="48">
        <f>'[1]BoQ HSYC'!J1941</f>
        <v>0</v>
      </c>
      <c r="L1941" s="47">
        <f>'[1]BoQ HSYC'!K1941</f>
        <v>0</v>
      </c>
      <c r="M1941" s="47">
        <f>'[1]BoQ HSYC'!L1941</f>
        <v>0</v>
      </c>
      <c r="N1941" s="183">
        <f>'[1]BoQ HSYC'!M1941</f>
        <v>0</v>
      </c>
      <c r="O1941" s="183">
        <f>'[1]BoQ HSYC'!N1941</f>
        <v>0</v>
      </c>
      <c r="P1941" s="83">
        <f>'[1]BoQ HSYC'!O1941</f>
        <v>0</v>
      </c>
      <c r="Q1941" s="47">
        <f>'[1]BoQ HSYC'!P1941</f>
        <v>0</v>
      </c>
      <c r="R1941" s="132">
        <f>'[1]BoQ HSYC'!Q1941</f>
        <v>0</v>
      </c>
      <c r="S1941" s="83">
        <f>'[1]BoQ HSYC'!R1941</f>
        <v>0</v>
      </c>
      <c r="T1941" s="48">
        <f>'[1]BoQ HSYC'!S1941</f>
        <v>0</v>
      </c>
      <c r="U1941" s="132">
        <f>'[1]BoQ HSYC'!T1941</f>
        <v>0</v>
      </c>
      <c r="V1941" s="132">
        <f>'[1]BoQ HSYC'!U1941</f>
        <v>0</v>
      </c>
      <c r="W1941" s="132">
        <f>'[1]BoQ HSYC'!V1941</f>
        <v>0</v>
      </c>
      <c r="X1941" s="44" t="str">
        <f>'[1]BoQ HSYC'!W1941</f>
        <v>ME</v>
      </c>
      <c r="Y1941" s="44"/>
      <c r="Z1941" s="44"/>
      <c r="AA1941" s="44"/>
      <c r="AB1941" s="2">
        <v>0</v>
      </c>
      <c r="AC1941" s="2">
        <v>0</v>
      </c>
      <c r="AD1941" s="2">
        <f>+M1941</f>
        <v>0</v>
      </c>
      <c r="AE1941" s="2">
        <f>+AD1941*14%</f>
        <v>0</v>
      </c>
      <c r="AF1941" s="155">
        <f>+AD1941*35%</f>
        <v>0</v>
      </c>
      <c r="AG1941" s="2">
        <f>+AD1941*F1941</f>
        <v>0</v>
      </c>
      <c r="AH1941" s="2">
        <f>+AE1941*F1941</f>
        <v>0</v>
      </c>
      <c r="AI1941" s="2">
        <f>+AF1941*F1941</f>
        <v>0</v>
      </c>
      <c r="AJ1941" s="2">
        <f>SUM(AG1941:AI1941)</f>
        <v>0</v>
      </c>
      <c r="AK1941" s="2">
        <f>+AD1941*G1941</f>
        <v>0</v>
      </c>
      <c r="AL1941" s="2">
        <f>+AE1941*G1941</f>
        <v>0</v>
      </c>
      <c r="AM1941" s="2">
        <f>+AF1941*G1941</f>
        <v>0</v>
      </c>
      <c r="AN1941" s="155">
        <f>SUM(AK1941:AM1941)</f>
        <v>0</v>
      </c>
      <c r="AQ1941" s="145" t="s">
        <v>525</v>
      </c>
      <c r="AU1941" s="8"/>
      <c r="AV1941" s="8"/>
      <c r="AW1941" s="2">
        <f>+'[2]BoQ HSYC-Đạt'!AT1941</f>
        <v>0</v>
      </c>
      <c r="AX1941" s="8">
        <f>F1941*AW1941</f>
        <v>0</v>
      </c>
      <c r="AY1941" s="8">
        <f>IF(AQ1941="CT",7%,5%)*AX1941</f>
        <v>0</v>
      </c>
      <c r="AZ1941" s="8">
        <f>AX1941*2%</f>
        <v>0</v>
      </c>
      <c r="BA1941" s="8">
        <f>IF(BB1941&gt;0,0,AX1941*5%)</f>
        <v>0</v>
      </c>
      <c r="BB1941" s="8"/>
      <c r="BC1941" s="8">
        <f>+AX1941+AY1941+AZ1941+BA1941+BB1941</f>
        <v>0</v>
      </c>
      <c r="BD1941" s="8">
        <f>AX1941-AT1941</f>
        <v>0</v>
      </c>
      <c r="BE1941" s="2"/>
      <c r="BH1941" s="2"/>
    </row>
    <row r="1942" spans="1:60" ht="17" hidden="1" outlineLevel="1" x14ac:dyDescent="0.2">
      <c r="B1942" s="82"/>
      <c r="C1942" s="144" t="s">
        <v>921</v>
      </c>
      <c r="D1942" s="144"/>
      <c r="E1942" s="82"/>
      <c r="F1942" s="143"/>
      <c r="G1942" s="142">
        <f>'[1]BoQ HSYC'!F1942</f>
        <v>0</v>
      </c>
      <c r="H1942" s="185">
        <f>'[1]BoQ HSYC'!G1942</f>
        <v>0</v>
      </c>
      <c r="I1942" s="185">
        <f>'[1]BoQ HSYC'!H1942</f>
        <v>0</v>
      </c>
      <c r="J1942" s="185">
        <f>'[1]BoQ HSYC'!I1942</f>
        <v>0</v>
      </c>
      <c r="K1942" s="48">
        <f>'[1]BoQ HSYC'!J1942</f>
        <v>0</v>
      </c>
      <c r="L1942" s="47">
        <f>'[1]BoQ HSYC'!K1942</f>
        <v>0</v>
      </c>
      <c r="M1942" s="47">
        <f>'[1]BoQ HSYC'!L1942</f>
        <v>0</v>
      </c>
      <c r="N1942" s="183">
        <f>'[1]BoQ HSYC'!M1942</f>
        <v>0</v>
      </c>
      <c r="O1942" s="183">
        <f>'[1]BoQ HSYC'!N1942</f>
        <v>0</v>
      </c>
      <c r="P1942" s="83">
        <f>'[1]BoQ HSYC'!O1942</f>
        <v>0</v>
      </c>
      <c r="Q1942" s="47">
        <f>'[1]BoQ HSYC'!P1942</f>
        <v>0</v>
      </c>
      <c r="R1942" s="132">
        <f>'[1]BoQ HSYC'!Q1942</f>
        <v>0</v>
      </c>
      <c r="S1942" s="83">
        <f>'[1]BoQ HSYC'!R1942</f>
        <v>0</v>
      </c>
      <c r="T1942" s="48">
        <f>'[1]BoQ HSYC'!S1942</f>
        <v>0</v>
      </c>
      <c r="U1942" s="132">
        <f>'[1]BoQ HSYC'!T1942</f>
        <v>0</v>
      </c>
      <c r="V1942" s="132">
        <f>'[1]BoQ HSYC'!U1942</f>
        <v>0</v>
      </c>
      <c r="W1942" s="132">
        <f>'[1]BoQ HSYC'!V1942</f>
        <v>0</v>
      </c>
      <c r="X1942" s="44" t="str">
        <f>'[1]BoQ HSYC'!W1942</f>
        <v>ME</v>
      </c>
      <c r="Y1942" s="44"/>
      <c r="Z1942" s="44"/>
      <c r="AA1942" s="44"/>
      <c r="AB1942" s="2">
        <v>0</v>
      </c>
      <c r="AC1942" s="2">
        <v>0</v>
      </c>
      <c r="AD1942" s="2">
        <f>+M1942</f>
        <v>0</v>
      </c>
      <c r="AE1942" s="2">
        <f>+AD1942*14%</f>
        <v>0</v>
      </c>
      <c r="AF1942" s="155">
        <f>+AD1942*35%</f>
        <v>0</v>
      </c>
      <c r="AG1942" s="2">
        <f>+AD1942*F1942</f>
        <v>0</v>
      </c>
      <c r="AH1942" s="2">
        <f>+AE1942*F1942</f>
        <v>0</v>
      </c>
      <c r="AI1942" s="2">
        <f>+AF1942*F1942</f>
        <v>0</v>
      </c>
      <c r="AJ1942" s="2">
        <f>SUM(AG1942:AI1942)</f>
        <v>0</v>
      </c>
      <c r="AK1942" s="2">
        <f>+AD1942*G1942</f>
        <v>0</v>
      </c>
      <c r="AL1942" s="2">
        <f>+AE1942*G1942</f>
        <v>0</v>
      </c>
      <c r="AM1942" s="2">
        <f>+AF1942*G1942</f>
        <v>0</v>
      </c>
      <c r="AN1942" s="155">
        <f>SUM(AK1942:AM1942)</f>
        <v>0</v>
      </c>
      <c r="AQ1942" s="145" t="s">
        <v>525</v>
      </c>
      <c r="AU1942" s="8"/>
      <c r="AV1942" s="8"/>
      <c r="AW1942" s="2">
        <f>+'[2]BoQ HSYC-Đạt'!AT1942</f>
        <v>0</v>
      </c>
      <c r="AX1942" s="8">
        <f>F1942*AW1942</f>
        <v>0</v>
      </c>
      <c r="AY1942" s="8">
        <f>IF(AQ1942="CT",7%,5%)*AX1942</f>
        <v>0</v>
      </c>
      <c r="AZ1942" s="8">
        <f>AX1942*2%</f>
        <v>0</v>
      </c>
      <c r="BA1942" s="8">
        <f>IF(BB1942&gt;0,0,AX1942*5%)</f>
        <v>0</v>
      </c>
      <c r="BB1942" s="8"/>
      <c r="BC1942" s="8">
        <f>+AX1942+AY1942+AZ1942+BA1942+BB1942</f>
        <v>0</v>
      </c>
      <c r="BD1942" s="8">
        <f>AX1942-AT1942</f>
        <v>0</v>
      </c>
      <c r="BE1942" s="2"/>
      <c r="BH1942" s="2"/>
    </row>
    <row r="1943" spans="1:60" ht="17" hidden="1" outlineLevel="1" x14ac:dyDescent="0.2">
      <c r="B1943" s="82"/>
      <c r="C1943" s="144" t="s">
        <v>832</v>
      </c>
      <c r="D1943" s="144"/>
      <c r="E1943" s="82"/>
      <c r="F1943" s="143"/>
      <c r="G1943" s="142">
        <f>'[1]BoQ HSYC'!F1943</f>
        <v>0</v>
      </c>
      <c r="H1943" s="185">
        <f>'[1]BoQ HSYC'!G1943</f>
        <v>0</v>
      </c>
      <c r="I1943" s="185">
        <f>'[1]BoQ HSYC'!H1943</f>
        <v>0</v>
      </c>
      <c r="J1943" s="185">
        <f>'[1]BoQ HSYC'!I1943</f>
        <v>0</v>
      </c>
      <c r="K1943" s="48">
        <f>'[1]BoQ HSYC'!J1943</f>
        <v>0</v>
      </c>
      <c r="L1943" s="47">
        <f>'[1]BoQ HSYC'!K1943</f>
        <v>0</v>
      </c>
      <c r="M1943" s="47">
        <f>'[1]BoQ HSYC'!L1943</f>
        <v>0</v>
      </c>
      <c r="N1943" s="183">
        <f>'[1]BoQ HSYC'!M1943</f>
        <v>0</v>
      </c>
      <c r="O1943" s="183">
        <f>'[1]BoQ HSYC'!N1943</f>
        <v>0</v>
      </c>
      <c r="P1943" s="83">
        <f>'[1]BoQ HSYC'!O1943</f>
        <v>0</v>
      </c>
      <c r="Q1943" s="47">
        <f>'[1]BoQ HSYC'!P1943</f>
        <v>0</v>
      </c>
      <c r="R1943" s="132">
        <f>'[1]BoQ HSYC'!Q1943</f>
        <v>0</v>
      </c>
      <c r="S1943" s="83">
        <f>'[1]BoQ HSYC'!R1943</f>
        <v>0</v>
      </c>
      <c r="T1943" s="48">
        <f>'[1]BoQ HSYC'!S1943</f>
        <v>0</v>
      </c>
      <c r="U1943" s="132">
        <f>'[1]BoQ HSYC'!T1943</f>
        <v>0</v>
      </c>
      <c r="V1943" s="132">
        <f>'[1]BoQ HSYC'!U1943</f>
        <v>0</v>
      </c>
      <c r="W1943" s="132">
        <f>'[1]BoQ HSYC'!V1943</f>
        <v>0</v>
      </c>
      <c r="X1943" s="44" t="str">
        <f>'[1]BoQ HSYC'!W1943</f>
        <v>ME</v>
      </c>
      <c r="Y1943" s="44"/>
      <c r="Z1943" s="44"/>
      <c r="AA1943" s="44"/>
      <c r="AB1943" s="2">
        <v>0</v>
      </c>
      <c r="AC1943" s="2">
        <v>0</v>
      </c>
      <c r="AD1943" s="2">
        <f>+M1943</f>
        <v>0</v>
      </c>
      <c r="AE1943" s="2">
        <f>+AD1943*14%</f>
        <v>0</v>
      </c>
      <c r="AF1943" s="155">
        <f>+AD1943*35%</f>
        <v>0</v>
      </c>
      <c r="AG1943" s="2">
        <f>+AD1943*F1943</f>
        <v>0</v>
      </c>
      <c r="AH1943" s="2">
        <f>+AE1943*F1943</f>
        <v>0</v>
      </c>
      <c r="AI1943" s="2">
        <f>+AF1943*F1943</f>
        <v>0</v>
      </c>
      <c r="AJ1943" s="2">
        <f>SUM(AG1943:AI1943)</f>
        <v>0</v>
      </c>
      <c r="AK1943" s="2">
        <f>+AD1943*G1943</f>
        <v>0</v>
      </c>
      <c r="AL1943" s="2">
        <f>+AE1943*G1943</f>
        <v>0</v>
      </c>
      <c r="AM1943" s="2">
        <f>+AF1943*G1943</f>
        <v>0</v>
      </c>
      <c r="AN1943" s="155">
        <f>SUM(AK1943:AM1943)</f>
        <v>0</v>
      </c>
      <c r="AQ1943" s="145" t="s">
        <v>525</v>
      </c>
      <c r="AU1943" s="8"/>
      <c r="AV1943" s="8"/>
      <c r="AW1943" s="2">
        <f>+'[2]BoQ HSYC-Đạt'!AT1943</f>
        <v>0</v>
      </c>
      <c r="AX1943" s="8">
        <f>F1943*AW1943</f>
        <v>0</v>
      </c>
      <c r="AY1943" s="8">
        <f>IF(AQ1943="CT",7%,5%)*AX1943</f>
        <v>0</v>
      </c>
      <c r="AZ1943" s="8">
        <f>AX1943*2%</f>
        <v>0</v>
      </c>
      <c r="BA1943" s="8">
        <f>IF(BB1943&gt;0,0,AX1943*5%)</f>
        <v>0</v>
      </c>
      <c r="BB1943" s="8"/>
      <c r="BC1943" s="8">
        <f>+AX1943+AY1943+AZ1943+BA1943+BB1943</f>
        <v>0</v>
      </c>
      <c r="BD1943" s="8">
        <f>AX1943-AT1943</f>
        <v>0</v>
      </c>
      <c r="BE1943" s="2"/>
      <c r="BH1943" s="2"/>
    </row>
    <row r="1944" spans="1:60" ht="17" hidden="1" outlineLevel="1" x14ac:dyDescent="0.2">
      <c r="B1944" s="82"/>
      <c r="C1944" s="144" t="s">
        <v>658</v>
      </c>
      <c r="D1944" s="144"/>
      <c r="E1944" s="82"/>
      <c r="F1944" s="143"/>
      <c r="G1944" s="142">
        <f>'[1]BoQ HSYC'!F1944</f>
        <v>0</v>
      </c>
      <c r="H1944" s="185">
        <f>'[1]BoQ HSYC'!G1944</f>
        <v>0</v>
      </c>
      <c r="I1944" s="185">
        <f>'[1]BoQ HSYC'!H1944</f>
        <v>0</v>
      </c>
      <c r="J1944" s="185">
        <f>'[1]BoQ HSYC'!I1944</f>
        <v>0</v>
      </c>
      <c r="K1944" s="48">
        <f>'[1]BoQ HSYC'!J1944</f>
        <v>0</v>
      </c>
      <c r="L1944" s="47">
        <f>'[1]BoQ HSYC'!K1944</f>
        <v>0</v>
      </c>
      <c r="M1944" s="47">
        <f>'[1]BoQ HSYC'!L1944</f>
        <v>0</v>
      </c>
      <c r="N1944" s="183">
        <f>'[1]BoQ HSYC'!M1944</f>
        <v>0</v>
      </c>
      <c r="O1944" s="183">
        <f>'[1]BoQ HSYC'!N1944</f>
        <v>0</v>
      </c>
      <c r="P1944" s="83">
        <f>'[1]BoQ HSYC'!O1944</f>
        <v>0</v>
      </c>
      <c r="Q1944" s="47">
        <f>'[1]BoQ HSYC'!P1944</f>
        <v>0</v>
      </c>
      <c r="R1944" s="132">
        <f>'[1]BoQ HSYC'!Q1944</f>
        <v>0</v>
      </c>
      <c r="S1944" s="83">
        <f>'[1]BoQ HSYC'!R1944</f>
        <v>0</v>
      </c>
      <c r="T1944" s="48">
        <f>'[1]BoQ HSYC'!S1944</f>
        <v>0</v>
      </c>
      <c r="U1944" s="132">
        <f>'[1]BoQ HSYC'!T1944</f>
        <v>0</v>
      </c>
      <c r="V1944" s="132">
        <f>'[1]BoQ HSYC'!U1944</f>
        <v>0</v>
      </c>
      <c r="W1944" s="132">
        <f>'[1]BoQ HSYC'!V1944</f>
        <v>0</v>
      </c>
      <c r="X1944" s="44" t="str">
        <f>'[1]BoQ HSYC'!W1944</f>
        <v>ME</v>
      </c>
      <c r="Y1944" s="44"/>
      <c r="Z1944" s="44"/>
      <c r="AA1944" s="44"/>
      <c r="AB1944" s="2">
        <v>0</v>
      </c>
      <c r="AC1944" s="2">
        <v>0</v>
      </c>
      <c r="AD1944" s="2">
        <f>+M1944</f>
        <v>0</v>
      </c>
      <c r="AE1944" s="2">
        <f>+AD1944*14%</f>
        <v>0</v>
      </c>
      <c r="AF1944" s="155">
        <f>+AD1944*35%</f>
        <v>0</v>
      </c>
      <c r="AG1944" s="2">
        <f>+AD1944*F1944</f>
        <v>0</v>
      </c>
      <c r="AH1944" s="2">
        <f>+AE1944*F1944</f>
        <v>0</v>
      </c>
      <c r="AI1944" s="2">
        <f>+AF1944*F1944</f>
        <v>0</v>
      </c>
      <c r="AJ1944" s="2">
        <f>SUM(AG1944:AI1944)</f>
        <v>0</v>
      </c>
      <c r="AK1944" s="2">
        <f>+AD1944*G1944</f>
        <v>0</v>
      </c>
      <c r="AL1944" s="2">
        <f>+AE1944*G1944</f>
        <v>0</v>
      </c>
      <c r="AM1944" s="2">
        <f>+AF1944*G1944</f>
        <v>0</v>
      </c>
      <c r="AN1944" s="155">
        <f>SUM(AK1944:AM1944)</f>
        <v>0</v>
      </c>
      <c r="AQ1944" s="145" t="s">
        <v>525</v>
      </c>
      <c r="AU1944" s="8"/>
      <c r="AV1944" s="8"/>
      <c r="AW1944" s="2">
        <f>+'[2]BoQ HSYC-Đạt'!AT1944</f>
        <v>0</v>
      </c>
      <c r="AX1944" s="8">
        <f>F1944*AW1944</f>
        <v>0</v>
      </c>
      <c r="AY1944" s="8">
        <f>IF(AQ1944="CT",7%,5%)*AX1944</f>
        <v>0</v>
      </c>
      <c r="AZ1944" s="8">
        <f>AX1944*2%</f>
        <v>0</v>
      </c>
      <c r="BA1944" s="8">
        <f>IF(BB1944&gt;0,0,AX1944*5%)</f>
        <v>0</v>
      </c>
      <c r="BB1944" s="8"/>
      <c r="BC1944" s="8">
        <f>+AX1944+AY1944+AZ1944+BA1944+BB1944</f>
        <v>0</v>
      </c>
      <c r="BD1944" s="8">
        <f>AX1944-AT1944</f>
        <v>0</v>
      </c>
      <c r="BE1944" s="2"/>
      <c r="BH1944" s="2"/>
    </row>
    <row r="1945" spans="1:60" ht="17" hidden="1" outlineLevel="1" x14ac:dyDescent="0.2">
      <c r="B1945" s="82"/>
      <c r="C1945" s="144" t="s">
        <v>657</v>
      </c>
      <c r="D1945" s="144"/>
      <c r="E1945" s="82"/>
      <c r="F1945" s="143"/>
      <c r="G1945" s="142">
        <f>'[1]BoQ HSYC'!F1945</f>
        <v>0</v>
      </c>
      <c r="H1945" s="185">
        <f>'[1]BoQ HSYC'!G1945</f>
        <v>0</v>
      </c>
      <c r="I1945" s="185">
        <f>'[1]BoQ HSYC'!H1945</f>
        <v>0</v>
      </c>
      <c r="J1945" s="185">
        <f>'[1]BoQ HSYC'!I1945</f>
        <v>0</v>
      </c>
      <c r="K1945" s="48">
        <f>'[1]BoQ HSYC'!J1945</f>
        <v>0</v>
      </c>
      <c r="L1945" s="47">
        <f>'[1]BoQ HSYC'!K1945</f>
        <v>0</v>
      </c>
      <c r="M1945" s="47">
        <f>'[1]BoQ HSYC'!L1945</f>
        <v>0</v>
      </c>
      <c r="N1945" s="183">
        <f>'[1]BoQ HSYC'!M1945</f>
        <v>0</v>
      </c>
      <c r="O1945" s="183">
        <f>'[1]BoQ HSYC'!N1945</f>
        <v>0</v>
      </c>
      <c r="P1945" s="83">
        <f>'[1]BoQ HSYC'!O1945</f>
        <v>0</v>
      </c>
      <c r="Q1945" s="47">
        <f>'[1]BoQ HSYC'!P1945</f>
        <v>0</v>
      </c>
      <c r="R1945" s="132">
        <f>'[1]BoQ HSYC'!Q1945</f>
        <v>0</v>
      </c>
      <c r="S1945" s="83">
        <f>'[1]BoQ HSYC'!R1945</f>
        <v>0</v>
      </c>
      <c r="T1945" s="48">
        <f>'[1]BoQ HSYC'!S1945</f>
        <v>0</v>
      </c>
      <c r="U1945" s="132">
        <f>'[1]BoQ HSYC'!T1945</f>
        <v>0</v>
      </c>
      <c r="V1945" s="132">
        <f>'[1]BoQ HSYC'!U1945</f>
        <v>0</v>
      </c>
      <c r="W1945" s="132">
        <f>'[1]BoQ HSYC'!V1945</f>
        <v>0</v>
      </c>
      <c r="X1945" s="44" t="str">
        <f>'[1]BoQ HSYC'!W1945</f>
        <v>ME</v>
      </c>
      <c r="Y1945" s="44"/>
      <c r="Z1945" s="44"/>
      <c r="AA1945" s="44"/>
      <c r="AB1945" s="2">
        <v>0</v>
      </c>
      <c r="AC1945" s="2">
        <v>0</v>
      </c>
      <c r="AD1945" s="2">
        <f>+M1945</f>
        <v>0</v>
      </c>
      <c r="AE1945" s="2">
        <f>+AD1945*14%</f>
        <v>0</v>
      </c>
      <c r="AF1945" s="155">
        <f>+AD1945*35%</f>
        <v>0</v>
      </c>
      <c r="AG1945" s="2">
        <f>+AD1945*F1945</f>
        <v>0</v>
      </c>
      <c r="AH1945" s="2">
        <f>+AE1945*F1945</f>
        <v>0</v>
      </c>
      <c r="AI1945" s="2">
        <f>+AF1945*F1945</f>
        <v>0</v>
      </c>
      <c r="AJ1945" s="2">
        <f>SUM(AG1945:AI1945)</f>
        <v>0</v>
      </c>
      <c r="AK1945" s="2">
        <f>+AD1945*G1945</f>
        <v>0</v>
      </c>
      <c r="AL1945" s="2">
        <f>+AE1945*G1945</f>
        <v>0</v>
      </c>
      <c r="AM1945" s="2">
        <f>+AF1945*G1945</f>
        <v>0</v>
      </c>
      <c r="AN1945" s="155">
        <f>SUM(AK1945:AM1945)</f>
        <v>0</v>
      </c>
      <c r="AQ1945" s="145" t="s">
        <v>525</v>
      </c>
      <c r="AU1945" s="8"/>
      <c r="AV1945" s="8"/>
      <c r="AW1945" s="2">
        <f>+'[2]BoQ HSYC-Đạt'!AT1945</f>
        <v>0</v>
      </c>
      <c r="AX1945" s="8">
        <f>F1945*AW1945</f>
        <v>0</v>
      </c>
      <c r="AY1945" s="8">
        <f>IF(AQ1945="CT",7%,5%)*AX1945</f>
        <v>0</v>
      </c>
      <c r="AZ1945" s="8">
        <f>AX1945*2%</f>
        <v>0</v>
      </c>
      <c r="BA1945" s="8">
        <f>IF(BB1945&gt;0,0,AX1945*5%)</f>
        <v>0</v>
      </c>
      <c r="BB1945" s="8"/>
      <c r="BC1945" s="8">
        <f>+AX1945+AY1945+AZ1945+BA1945+BB1945</f>
        <v>0</v>
      </c>
      <c r="BD1945" s="8">
        <f>AX1945-AT1945</f>
        <v>0</v>
      </c>
      <c r="BE1945" s="2"/>
      <c r="BH1945" s="2"/>
    </row>
    <row r="1946" spans="1:60" ht="17" hidden="1" outlineLevel="1" x14ac:dyDescent="0.2">
      <c r="B1946" s="82"/>
      <c r="C1946" s="144" t="s">
        <v>952</v>
      </c>
      <c r="D1946" s="144"/>
      <c r="E1946" s="82"/>
      <c r="F1946" s="143"/>
      <c r="G1946" s="142">
        <f>'[1]BoQ HSYC'!F1946</f>
        <v>0</v>
      </c>
      <c r="H1946" s="185">
        <f>'[1]BoQ HSYC'!G1946</f>
        <v>0</v>
      </c>
      <c r="I1946" s="185">
        <f>'[1]BoQ HSYC'!H1946</f>
        <v>0</v>
      </c>
      <c r="J1946" s="185">
        <f>'[1]BoQ HSYC'!I1946</f>
        <v>0</v>
      </c>
      <c r="K1946" s="48">
        <f>'[1]BoQ HSYC'!J1946</f>
        <v>0</v>
      </c>
      <c r="L1946" s="47">
        <f>'[1]BoQ HSYC'!K1946</f>
        <v>0</v>
      </c>
      <c r="M1946" s="47">
        <f>'[1]BoQ HSYC'!L1946</f>
        <v>0</v>
      </c>
      <c r="N1946" s="183">
        <f>'[1]BoQ HSYC'!M1946</f>
        <v>0</v>
      </c>
      <c r="O1946" s="183">
        <f>'[1]BoQ HSYC'!N1946</f>
        <v>0</v>
      </c>
      <c r="P1946" s="83">
        <f>'[1]BoQ HSYC'!O1946</f>
        <v>0</v>
      </c>
      <c r="Q1946" s="47">
        <f>'[1]BoQ HSYC'!P1946</f>
        <v>0</v>
      </c>
      <c r="R1946" s="132">
        <f>'[1]BoQ HSYC'!Q1946</f>
        <v>0</v>
      </c>
      <c r="S1946" s="83">
        <f>'[1]BoQ HSYC'!R1946</f>
        <v>0</v>
      </c>
      <c r="T1946" s="48">
        <f>'[1]BoQ HSYC'!S1946</f>
        <v>0</v>
      </c>
      <c r="U1946" s="132">
        <f>'[1]BoQ HSYC'!T1946</f>
        <v>0</v>
      </c>
      <c r="V1946" s="132">
        <f>'[1]BoQ HSYC'!U1946</f>
        <v>0</v>
      </c>
      <c r="W1946" s="132">
        <f>'[1]BoQ HSYC'!V1946</f>
        <v>0</v>
      </c>
      <c r="X1946" s="44" t="str">
        <f>'[1]BoQ HSYC'!W1946</f>
        <v>ME</v>
      </c>
      <c r="Y1946" s="44"/>
      <c r="Z1946" s="44"/>
      <c r="AA1946" s="44"/>
      <c r="AB1946" s="2">
        <v>0</v>
      </c>
      <c r="AC1946" s="2">
        <v>0</v>
      </c>
      <c r="AD1946" s="2">
        <f>+M1946</f>
        <v>0</v>
      </c>
      <c r="AE1946" s="2">
        <f>+AD1946*14%</f>
        <v>0</v>
      </c>
      <c r="AF1946" s="155">
        <f>+AD1946*35%</f>
        <v>0</v>
      </c>
      <c r="AG1946" s="2">
        <f>+AD1946*F1946</f>
        <v>0</v>
      </c>
      <c r="AH1946" s="2">
        <f>+AE1946*F1946</f>
        <v>0</v>
      </c>
      <c r="AI1946" s="2">
        <f>+AF1946*F1946</f>
        <v>0</v>
      </c>
      <c r="AJ1946" s="2">
        <f>SUM(AG1946:AI1946)</f>
        <v>0</v>
      </c>
      <c r="AK1946" s="2">
        <f>+AD1946*G1946</f>
        <v>0</v>
      </c>
      <c r="AL1946" s="2">
        <f>+AE1946*G1946</f>
        <v>0</v>
      </c>
      <c r="AM1946" s="2">
        <f>+AF1946*G1946</f>
        <v>0</v>
      </c>
      <c r="AN1946" s="155">
        <f>SUM(AK1946:AM1946)</f>
        <v>0</v>
      </c>
      <c r="AQ1946" s="145" t="s">
        <v>525</v>
      </c>
      <c r="AU1946" s="8"/>
      <c r="AV1946" s="8"/>
      <c r="AW1946" s="2">
        <f>+'[2]BoQ HSYC-Đạt'!AT1946</f>
        <v>0</v>
      </c>
      <c r="AX1946" s="8">
        <f>F1946*AW1946</f>
        <v>0</v>
      </c>
      <c r="AY1946" s="8">
        <f>IF(AQ1946="CT",7%,5%)*AX1946</f>
        <v>0</v>
      </c>
      <c r="AZ1946" s="8">
        <f>AX1946*2%</f>
        <v>0</v>
      </c>
      <c r="BA1946" s="8">
        <f>IF(BB1946&gt;0,0,AX1946*5%)</f>
        <v>0</v>
      </c>
      <c r="BB1946" s="8"/>
      <c r="BC1946" s="8">
        <f>+AX1946+AY1946+AZ1946+BA1946+BB1946</f>
        <v>0</v>
      </c>
      <c r="BD1946" s="8">
        <f>AX1946-AT1946</f>
        <v>0</v>
      </c>
      <c r="BE1946" s="2"/>
      <c r="BH1946" s="2"/>
    </row>
    <row r="1947" spans="1:60" ht="17" hidden="1" outlineLevel="1" x14ac:dyDescent="0.2">
      <c r="B1947" s="82"/>
      <c r="C1947" s="144" t="s">
        <v>656</v>
      </c>
      <c r="D1947" s="144"/>
      <c r="E1947" s="82"/>
      <c r="F1947" s="143"/>
      <c r="G1947" s="142">
        <f>'[1]BoQ HSYC'!F1947</f>
        <v>0</v>
      </c>
      <c r="H1947" s="185">
        <f>'[1]BoQ HSYC'!G1947</f>
        <v>0</v>
      </c>
      <c r="I1947" s="185">
        <f>'[1]BoQ HSYC'!H1947</f>
        <v>0</v>
      </c>
      <c r="J1947" s="185">
        <f>'[1]BoQ HSYC'!I1947</f>
        <v>0</v>
      </c>
      <c r="K1947" s="48">
        <f>'[1]BoQ HSYC'!J1947</f>
        <v>0</v>
      </c>
      <c r="L1947" s="47">
        <f>'[1]BoQ HSYC'!K1947</f>
        <v>0</v>
      </c>
      <c r="M1947" s="47">
        <f>'[1]BoQ HSYC'!L1947</f>
        <v>0</v>
      </c>
      <c r="N1947" s="183">
        <f>'[1]BoQ HSYC'!M1947</f>
        <v>0</v>
      </c>
      <c r="O1947" s="183">
        <f>'[1]BoQ HSYC'!N1947</f>
        <v>0</v>
      </c>
      <c r="P1947" s="83">
        <f>'[1]BoQ HSYC'!O1947</f>
        <v>0</v>
      </c>
      <c r="Q1947" s="47">
        <f>'[1]BoQ HSYC'!P1947</f>
        <v>0</v>
      </c>
      <c r="R1947" s="132">
        <f>'[1]BoQ HSYC'!Q1947</f>
        <v>0</v>
      </c>
      <c r="S1947" s="83">
        <f>'[1]BoQ HSYC'!R1947</f>
        <v>0</v>
      </c>
      <c r="T1947" s="48">
        <f>'[1]BoQ HSYC'!S1947</f>
        <v>0</v>
      </c>
      <c r="U1947" s="132">
        <f>'[1]BoQ HSYC'!T1947</f>
        <v>0</v>
      </c>
      <c r="V1947" s="132">
        <f>'[1]BoQ HSYC'!U1947</f>
        <v>0</v>
      </c>
      <c r="W1947" s="132">
        <f>'[1]BoQ HSYC'!V1947</f>
        <v>0</v>
      </c>
      <c r="X1947" s="44" t="str">
        <f>'[1]BoQ HSYC'!W1947</f>
        <v>ME</v>
      </c>
      <c r="Y1947" s="44"/>
      <c r="Z1947" s="44"/>
      <c r="AA1947" s="44"/>
      <c r="AB1947" s="2">
        <v>0</v>
      </c>
      <c r="AC1947" s="2">
        <v>0</v>
      </c>
      <c r="AD1947" s="2">
        <f>+M1947</f>
        <v>0</v>
      </c>
      <c r="AE1947" s="2">
        <f>+AD1947*14%</f>
        <v>0</v>
      </c>
      <c r="AF1947" s="155">
        <f>+AD1947*35%</f>
        <v>0</v>
      </c>
      <c r="AG1947" s="2">
        <f>+AD1947*F1947</f>
        <v>0</v>
      </c>
      <c r="AH1947" s="2">
        <f>+AE1947*F1947</f>
        <v>0</v>
      </c>
      <c r="AI1947" s="2">
        <f>+AF1947*F1947</f>
        <v>0</v>
      </c>
      <c r="AJ1947" s="2">
        <f>SUM(AG1947:AI1947)</f>
        <v>0</v>
      </c>
      <c r="AK1947" s="2">
        <f>+AD1947*G1947</f>
        <v>0</v>
      </c>
      <c r="AL1947" s="2">
        <f>+AE1947*G1947</f>
        <v>0</v>
      </c>
      <c r="AM1947" s="2">
        <f>+AF1947*G1947</f>
        <v>0</v>
      </c>
      <c r="AN1947" s="155">
        <f>SUM(AK1947:AM1947)</f>
        <v>0</v>
      </c>
      <c r="AQ1947" s="145" t="s">
        <v>525</v>
      </c>
      <c r="AU1947" s="8"/>
      <c r="AV1947" s="8"/>
      <c r="AW1947" s="2">
        <f>+'[2]BoQ HSYC-Đạt'!AT1947</f>
        <v>0</v>
      </c>
      <c r="AX1947" s="8">
        <f>F1947*AW1947</f>
        <v>0</v>
      </c>
      <c r="AY1947" s="8">
        <f>IF(AQ1947="CT",7%,5%)*AX1947</f>
        <v>0</v>
      </c>
      <c r="AZ1947" s="8">
        <f>AX1947*2%</f>
        <v>0</v>
      </c>
      <c r="BA1947" s="8">
        <f>IF(BB1947&gt;0,0,AX1947*5%)</f>
        <v>0</v>
      </c>
      <c r="BB1947" s="8"/>
      <c r="BC1947" s="8">
        <f>+AX1947+AY1947+AZ1947+BA1947+BB1947</f>
        <v>0</v>
      </c>
      <c r="BD1947" s="8">
        <f>AX1947-AT1947</f>
        <v>0</v>
      </c>
      <c r="BE1947" s="2"/>
      <c r="BH1947" s="2"/>
    </row>
    <row r="1948" spans="1:60" ht="17" hidden="1" outlineLevel="1" x14ac:dyDescent="0.2">
      <c r="B1948" s="82"/>
      <c r="C1948" s="144" t="s">
        <v>655</v>
      </c>
      <c r="D1948" s="144"/>
      <c r="E1948" s="82"/>
      <c r="F1948" s="143"/>
      <c r="G1948" s="142">
        <f>'[1]BoQ HSYC'!F1948</f>
        <v>0</v>
      </c>
      <c r="H1948" s="185">
        <f>'[1]BoQ HSYC'!G1948</f>
        <v>0</v>
      </c>
      <c r="I1948" s="185">
        <f>'[1]BoQ HSYC'!H1948</f>
        <v>0</v>
      </c>
      <c r="J1948" s="185">
        <f>'[1]BoQ HSYC'!I1948</f>
        <v>0</v>
      </c>
      <c r="K1948" s="48">
        <f>'[1]BoQ HSYC'!J1948</f>
        <v>0</v>
      </c>
      <c r="L1948" s="47">
        <f>'[1]BoQ HSYC'!K1948</f>
        <v>0</v>
      </c>
      <c r="M1948" s="47">
        <f>'[1]BoQ HSYC'!L1948</f>
        <v>0</v>
      </c>
      <c r="N1948" s="183">
        <f>'[1]BoQ HSYC'!M1948</f>
        <v>0</v>
      </c>
      <c r="O1948" s="183">
        <f>'[1]BoQ HSYC'!N1948</f>
        <v>0</v>
      </c>
      <c r="P1948" s="83">
        <f>'[1]BoQ HSYC'!O1948</f>
        <v>0</v>
      </c>
      <c r="Q1948" s="47">
        <f>'[1]BoQ HSYC'!P1948</f>
        <v>0</v>
      </c>
      <c r="R1948" s="132">
        <f>'[1]BoQ HSYC'!Q1948</f>
        <v>0</v>
      </c>
      <c r="S1948" s="83">
        <f>'[1]BoQ HSYC'!R1948</f>
        <v>0</v>
      </c>
      <c r="T1948" s="48">
        <f>'[1]BoQ HSYC'!S1948</f>
        <v>0</v>
      </c>
      <c r="U1948" s="132">
        <f>'[1]BoQ HSYC'!T1948</f>
        <v>0</v>
      </c>
      <c r="V1948" s="132">
        <f>'[1]BoQ HSYC'!U1948</f>
        <v>0</v>
      </c>
      <c r="W1948" s="132">
        <f>'[1]BoQ HSYC'!V1948</f>
        <v>0</v>
      </c>
      <c r="X1948" s="44" t="str">
        <f>'[1]BoQ HSYC'!W1948</f>
        <v>ME</v>
      </c>
      <c r="Y1948" s="44"/>
      <c r="Z1948" s="44"/>
      <c r="AA1948" s="44"/>
      <c r="AB1948" s="2">
        <v>0</v>
      </c>
      <c r="AC1948" s="2">
        <v>0</v>
      </c>
      <c r="AD1948" s="2">
        <f>+M1948</f>
        <v>0</v>
      </c>
      <c r="AE1948" s="2">
        <f>+AD1948*14%</f>
        <v>0</v>
      </c>
      <c r="AF1948" s="155">
        <f>+AD1948*35%</f>
        <v>0</v>
      </c>
      <c r="AG1948" s="2">
        <f>+AD1948*F1948</f>
        <v>0</v>
      </c>
      <c r="AH1948" s="2">
        <f>+AE1948*F1948</f>
        <v>0</v>
      </c>
      <c r="AI1948" s="2">
        <f>+AF1948*F1948</f>
        <v>0</v>
      </c>
      <c r="AJ1948" s="2">
        <f>SUM(AG1948:AI1948)</f>
        <v>0</v>
      </c>
      <c r="AK1948" s="2">
        <f>+AD1948*G1948</f>
        <v>0</v>
      </c>
      <c r="AL1948" s="2">
        <f>+AE1948*G1948</f>
        <v>0</v>
      </c>
      <c r="AM1948" s="2">
        <f>+AF1948*G1948</f>
        <v>0</v>
      </c>
      <c r="AN1948" s="155">
        <f>SUM(AK1948:AM1948)</f>
        <v>0</v>
      </c>
      <c r="AQ1948" s="145" t="s">
        <v>525</v>
      </c>
      <c r="AU1948" s="8"/>
      <c r="AV1948" s="8"/>
      <c r="AW1948" s="2">
        <f>+'[2]BoQ HSYC-Đạt'!AT1948</f>
        <v>0</v>
      </c>
      <c r="AX1948" s="8">
        <f>F1948*AW1948</f>
        <v>0</v>
      </c>
      <c r="AY1948" s="8">
        <f>IF(AQ1948="CT",7%,5%)*AX1948</f>
        <v>0</v>
      </c>
      <c r="AZ1948" s="8">
        <f>AX1948*2%</f>
        <v>0</v>
      </c>
      <c r="BA1948" s="8">
        <f>IF(BB1948&gt;0,0,AX1948*5%)</f>
        <v>0</v>
      </c>
      <c r="BB1948" s="8"/>
      <c r="BC1948" s="8">
        <f>+AX1948+AY1948+AZ1948+BA1948+BB1948</f>
        <v>0</v>
      </c>
      <c r="BD1948" s="8">
        <f>AX1948-AT1948</f>
        <v>0</v>
      </c>
      <c r="BE1948" s="2"/>
      <c r="BH1948" s="2"/>
    </row>
    <row r="1949" spans="1:60" ht="17" hidden="1" outlineLevel="1" x14ac:dyDescent="0.2">
      <c r="B1949" s="82"/>
      <c r="C1949" s="144" t="s">
        <v>654</v>
      </c>
      <c r="D1949" s="144"/>
      <c r="E1949" s="82"/>
      <c r="F1949" s="143"/>
      <c r="G1949" s="142">
        <f>'[1]BoQ HSYC'!F1949</f>
        <v>0</v>
      </c>
      <c r="H1949" s="185">
        <f>'[1]BoQ HSYC'!G1949</f>
        <v>0</v>
      </c>
      <c r="I1949" s="185">
        <f>'[1]BoQ HSYC'!H1949</f>
        <v>0</v>
      </c>
      <c r="J1949" s="185">
        <f>'[1]BoQ HSYC'!I1949</f>
        <v>0</v>
      </c>
      <c r="K1949" s="48">
        <f>'[1]BoQ HSYC'!J1949</f>
        <v>0</v>
      </c>
      <c r="L1949" s="47">
        <f>'[1]BoQ HSYC'!K1949</f>
        <v>0</v>
      </c>
      <c r="M1949" s="47">
        <f>'[1]BoQ HSYC'!L1949</f>
        <v>0</v>
      </c>
      <c r="N1949" s="183">
        <f>'[1]BoQ HSYC'!M1949</f>
        <v>0</v>
      </c>
      <c r="O1949" s="183">
        <f>'[1]BoQ HSYC'!N1949</f>
        <v>0</v>
      </c>
      <c r="P1949" s="83">
        <f>'[1]BoQ HSYC'!O1949</f>
        <v>0</v>
      </c>
      <c r="Q1949" s="47">
        <f>'[1]BoQ HSYC'!P1949</f>
        <v>0</v>
      </c>
      <c r="R1949" s="132">
        <f>'[1]BoQ HSYC'!Q1949</f>
        <v>0</v>
      </c>
      <c r="S1949" s="83">
        <f>'[1]BoQ HSYC'!R1949</f>
        <v>0</v>
      </c>
      <c r="T1949" s="48">
        <f>'[1]BoQ HSYC'!S1949</f>
        <v>0</v>
      </c>
      <c r="U1949" s="132">
        <f>'[1]BoQ HSYC'!T1949</f>
        <v>0</v>
      </c>
      <c r="V1949" s="132">
        <f>'[1]BoQ HSYC'!U1949</f>
        <v>0</v>
      </c>
      <c r="W1949" s="132">
        <f>'[1]BoQ HSYC'!V1949</f>
        <v>0</v>
      </c>
      <c r="X1949" s="44" t="str">
        <f>'[1]BoQ HSYC'!W1949</f>
        <v>ME</v>
      </c>
      <c r="Y1949" s="44"/>
      <c r="Z1949" s="44"/>
      <c r="AA1949" s="44"/>
      <c r="AB1949" s="2">
        <v>0</v>
      </c>
      <c r="AC1949" s="2">
        <v>0</v>
      </c>
      <c r="AD1949" s="2">
        <f>+M1949</f>
        <v>0</v>
      </c>
      <c r="AE1949" s="2">
        <f>+AD1949*14%</f>
        <v>0</v>
      </c>
      <c r="AF1949" s="155">
        <f>+AD1949*35%</f>
        <v>0</v>
      </c>
      <c r="AG1949" s="2">
        <f>+AD1949*F1949</f>
        <v>0</v>
      </c>
      <c r="AH1949" s="2">
        <f>+AE1949*F1949</f>
        <v>0</v>
      </c>
      <c r="AI1949" s="2">
        <f>+AF1949*F1949</f>
        <v>0</v>
      </c>
      <c r="AJ1949" s="2">
        <f>SUM(AG1949:AI1949)</f>
        <v>0</v>
      </c>
      <c r="AK1949" s="2">
        <f>+AD1949*G1949</f>
        <v>0</v>
      </c>
      <c r="AL1949" s="2">
        <f>+AE1949*G1949</f>
        <v>0</v>
      </c>
      <c r="AM1949" s="2">
        <f>+AF1949*G1949</f>
        <v>0</v>
      </c>
      <c r="AN1949" s="155">
        <f>SUM(AK1949:AM1949)</f>
        <v>0</v>
      </c>
      <c r="AQ1949" s="145" t="s">
        <v>525</v>
      </c>
      <c r="AU1949" s="8"/>
      <c r="AV1949" s="8"/>
      <c r="AW1949" s="2">
        <f>+'[2]BoQ HSYC-Đạt'!AT1949</f>
        <v>0</v>
      </c>
      <c r="AX1949" s="8">
        <f>F1949*AW1949</f>
        <v>0</v>
      </c>
      <c r="AY1949" s="8">
        <f>IF(AQ1949="CT",7%,5%)*AX1949</f>
        <v>0</v>
      </c>
      <c r="AZ1949" s="8">
        <f>AX1949*2%</f>
        <v>0</v>
      </c>
      <c r="BA1949" s="8">
        <f>IF(BB1949&gt;0,0,AX1949*5%)</f>
        <v>0</v>
      </c>
      <c r="BB1949" s="8"/>
      <c r="BC1949" s="8">
        <f>+AX1949+AY1949+AZ1949+BA1949+BB1949</f>
        <v>0</v>
      </c>
      <c r="BD1949" s="8">
        <f>AX1949-AT1949</f>
        <v>0</v>
      </c>
      <c r="BE1949" s="2"/>
      <c r="BH1949" s="2"/>
    </row>
    <row r="1950" spans="1:60" ht="17" hidden="1" outlineLevel="1" x14ac:dyDescent="0.2">
      <c r="B1950" s="82"/>
      <c r="C1950" s="144" t="s">
        <v>831</v>
      </c>
      <c r="D1950" s="144"/>
      <c r="E1950" s="82"/>
      <c r="F1950" s="143"/>
      <c r="G1950" s="142">
        <f>'[1]BoQ HSYC'!F1950</f>
        <v>0</v>
      </c>
      <c r="H1950" s="185">
        <f>'[1]BoQ HSYC'!G1950</f>
        <v>0</v>
      </c>
      <c r="I1950" s="185">
        <f>'[1]BoQ HSYC'!H1950</f>
        <v>0</v>
      </c>
      <c r="J1950" s="185">
        <f>'[1]BoQ HSYC'!I1950</f>
        <v>0</v>
      </c>
      <c r="K1950" s="48">
        <f>'[1]BoQ HSYC'!J1950</f>
        <v>0</v>
      </c>
      <c r="L1950" s="47">
        <f>'[1]BoQ HSYC'!K1950</f>
        <v>0</v>
      </c>
      <c r="M1950" s="47">
        <f>'[1]BoQ HSYC'!L1950</f>
        <v>0</v>
      </c>
      <c r="N1950" s="183">
        <f>'[1]BoQ HSYC'!M1950</f>
        <v>0</v>
      </c>
      <c r="O1950" s="183">
        <f>'[1]BoQ HSYC'!N1950</f>
        <v>0</v>
      </c>
      <c r="P1950" s="83">
        <f>'[1]BoQ HSYC'!O1950</f>
        <v>0</v>
      </c>
      <c r="Q1950" s="47">
        <f>'[1]BoQ HSYC'!P1950</f>
        <v>0</v>
      </c>
      <c r="R1950" s="132">
        <f>'[1]BoQ HSYC'!Q1950</f>
        <v>0</v>
      </c>
      <c r="S1950" s="83">
        <f>'[1]BoQ HSYC'!R1950</f>
        <v>0</v>
      </c>
      <c r="T1950" s="48">
        <f>'[1]BoQ HSYC'!S1950</f>
        <v>0</v>
      </c>
      <c r="U1950" s="132">
        <f>'[1]BoQ HSYC'!T1950</f>
        <v>0</v>
      </c>
      <c r="V1950" s="132">
        <f>'[1]BoQ HSYC'!U1950</f>
        <v>0</v>
      </c>
      <c r="W1950" s="132">
        <f>'[1]BoQ HSYC'!V1950</f>
        <v>0</v>
      </c>
      <c r="X1950" s="44" t="str">
        <f>'[1]BoQ HSYC'!W1950</f>
        <v>ME</v>
      </c>
      <c r="Y1950" s="44"/>
      <c r="Z1950" s="44"/>
      <c r="AA1950" s="44"/>
      <c r="AB1950" s="2">
        <v>0</v>
      </c>
      <c r="AC1950" s="2">
        <v>0</v>
      </c>
      <c r="AD1950" s="2">
        <f>+M1950</f>
        <v>0</v>
      </c>
      <c r="AE1950" s="2">
        <f>+AD1950*14%</f>
        <v>0</v>
      </c>
      <c r="AF1950" s="155">
        <f>+AD1950*35%</f>
        <v>0</v>
      </c>
      <c r="AG1950" s="2">
        <f>+AD1950*F1950</f>
        <v>0</v>
      </c>
      <c r="AH1950" s="2">
        <f>+AE1950*F1950</f>
        <v>0</v>
      </c>
      <c r="AI1950" s="2">
        <f>+AF1950*F1950</f>
        <v>0</v>
      </c>
      <c r="AJ1950" s="2">
        <f>SUM(AG1950:AI1950)</f>
        <v>0</v>
      </c>
      <c r="AK1950" s="2">
        <f>+AD1950*G1950</f>
        <v>0</v>
      </c>
      <c r="AL1950" s="2">
        <f>+AE1950*G1950</f>
        <v>0</v>
      </c>
      <c r="AM1950" s="2">
        <f>+AF1950*G1950</f>
        <v>0</v>
      </c>
      <c r="AN1950" s="155">
        <f>SUM(AK1950:AM1950)</f>
        <v>0</v>
      </c>
      <c r="AQ1950" s="145" t="s">
        <v>525</v>
      </c>
      <c r="AU1950" s="8"/>
      <c r="AV1950" s="8"/>
      <c r="AW1950" s="2">
        <f>+'[2]BoQ HSYC-Đạt'!AT1950</f>
        <v>0</v>
      </c>
      <c r="AX1950" s="8">
        <f>F1950*AW1950</f>
        <v>0</v>
      </c>
      <c r="AY1950" s="8">
        <f>IF(AQ1950="CT",7%,5%)*AX1950</f>
        <v>0</v>
      </c>
      <c r="AZ1950" s="8">
        <f>AX1950*2%</f>
        <v>0</v>
      </c>
      <c r="BA1950" s="8">
        <f>IF(BB1950&gt;0,0,AX1950*5%)</f>
        <v>0</v>
      </c>
      <c r="BB1950" s="8"/>
      <c r="BC1950" s="8">
        <f>+AX1950+AY1950+AZ1950+BA1950+BB1950</f>
        <v>0</v>
      </c>
      <c r="BD1950" s="8">
        <f>AX1950-AT1950</f>
        <v>0</v>
      </c>
      <c r="BE1950" s="2"/>
      <c r="BH1950" s="2"/>
    </row>
    <row r="1951" spans="1:60" ht="17" hidden="1" outlineLevel="1" x14ac:dyDescent="0.2">
      <c r="A1951" s="1" t="s">
        <v>108</v>
      </c>
      <c r="B1951" s="82">
        <v>8</v>
      </c>
      <c r="C1951" s="144" t="s">
        <v>953</v>
      </c>
      <c r="D1951" s="144"/>
      <c r="E1951" s="82" t="s">
        <v>664</v>
      </c>
      <c r="F1951" s="143">
        <v>1</v>
      </c>
      <c r="G1951" s="142">
        <f>'[1]BoQ HSYC'!F1951</f>
        <v>1</v>
      </c>
      <c r="H1951" s="185">
        <f>'[1]BoQ HSYC'!G1951</f>
        <v>0</v>
      </c>
      <c r="I1951" s="185">
        <f>'[1]BoQ HSYC'!H1951</f>
        <v>0</v>
      </c>
      <c r="J1951" s="185">
        <f>'[1]BoQ HSYC'!I1951</f>
        <v>0</v>
      </c>
      <c r="K1951" s="48">
        <f>'[1]BoQ HSYC'!J1951</f>
        <v>36698000</v>
      </c>
      <c r="L1951" s="47">
        <f>'[1]BoQ HSYC'!K1951</f>
        <v>0</v>
      </c>
      <c r="M1951" s="47">
        <f>'[1]BoQ HSYC'!L1951</f>
        <v>36698000</v>
      </c>
      <c r="N1951" s="183">
        <f>'[1]BoQ HSYC'!M1951</f>
        <v>0</v>
      </c>
      <c r="O1951" s="183">
        <f>'[1]BoQ HSYC'!N1951</f>
        <v>0</v>
      </c>
      <c r="P1951" s="83">
        <f>'[1]BoQ HSYC'!O1951</f>
        <v>0</v>
      </c>
      <c r="Q1951" s="47">
        <f>'[1]BoQ HSYC'!P1951</f>
        <v>36698000</v>
      </c>
      <c r="R1951" s="132">
        <f>'[1]BoQ HSYC'!Q1951</f>
        <v>0</v>
      </c>
      <c r="S1951" s="83">
        <f>'[1]BoQ HSYC'!R1951</f>
        <v>36698000</v>
      </c>
      <c r="T1951" s="48">
        <f>'[1]BoQ HSYC'!S1951</f>
        <v>0</v>
      </c>
      <c r="U1951" s="132">
        <f>'[1]BoQ HSYC'!T1951</f>
        <v>0</v>
      </c>
      <c r="V1951" s="132" t="str">
        <f>'[1]BoQ HSYC'!U1951</f>
        <v>Báo giá NCC</v>
      </c>
      <c r="W1951" s="132" t="str">
        <f>'[1]BoQ HSYC'!V1951</f>
        <v>Báo giá NCC</v>
      </c>
      <c r="X1951" s="44" t="str">
        <f>'[1]BoQ HSYC'!W1951</f>
        <v>ME</v>
      </c>
      <c r="Y1951" s="44"/>
      <c r="Z1951" s="44"/>
      <c r="AA1951" s="44"/>
      <c r="AB1951" s="2">
        <v>46636433.25</v>
      </c>
      <c r="AC1951" s="2">
        <v>46636433.25</v>
      </c>
      <c r="AD1951" s="2">
        <f>+M1951</f>
        <v>36698000</v>
      </c>
      <c r="AE1951" s="2">
        <f>+AD1951*14%</f>
        <v>5137720.0000000009</v>
      </c>
      <c r="AF1951" s="155">
        <f>+AD1951*35%</f>
        <v>12844300</v>
      </c>
      <c r="AG1951" s="2">
        <f>+AD1951*F1951</f>
        <v>36698000</v>
      </c>
      <c r="AH1951" s="2">
        <f>+AE1951*F1951</f>
        <v>5137720.0000000009</v>
      </c>
      <c r="AI1951" s="2">
        <f>+AF1951*F1951</f>
        <v>12844300</v>
      </c>
      <c r="AJ1951" s="2">
        <f>SUM(AG1951:AI1951)</f>
        <v>54680020</v>
      </c>
      <c r="AK1951" s="2">
        <f>+AD1951*G1951</f>
        <v>36698000</v>
      </c>
      <c r="AL1951" s="2">
        <f>+AE1951*G1951</f>
        <v>5137720.0000000009</v>
      </c>
      <c r="AM1951" s="2">
        <f>+AF1951*G1951</f>
        <v>12844300</v>
      </c>
      <c r="AN1951" s="155">
        <f>SUM(AK1951:AM1951)</f>
        <v>54680020</v>
      </c>
      <c r="AQ1951" s="145" t="s">
        <v>525</v>
      </c>
      <c r="AU1951" s="8"/>
      <c r="AV1951" s="8"/>
      <c r="AW1951" s="2">
        <f>+'[2]BoQ HSYC-Đạt'!AT1951</f>
        <v>37431960</v>
      </c>
      <c r="AX1951" s="8">
        <f>F1951*AW1951</f>
        <v>37431960</v>
      </c>
      <c r="AY1951" s="8">
        <f>IF(AQ1951="CT",7%,5%)*AX1951</f>
        <v>2620237.2000000002</v>
      </c>
      <c r="AZ1951" s="8">
        <f>AX1951*2%</f>
        <v>748639.20000000007</v>
      </c>
      <c r="BA1951" s="8">
        <f>IF(BB1951&gt;0,0,AX1951*5%)</f>
        <v>1871598</v>
      </c>
      <c r="BB1951" s="8"/>
      <c r="BC1951" s="8">
        <f>+AX1951+AY1951+AZ1951+BA1951+BB1951</f>
        <v>42672434.400000006</v>
      </c>
      <c r="BD1951" s="8">
        <f>AX1951-AT1951</f>
        <v>37431960</v>
      </c>
      <c r="BE1951" s="2"/>
      <c r="BH1951" s="2"/>
    </row>
    <row r="1952" spans="1:60" ht="17" hidden="1" outlineLevel="1" x14ac:dyDescent="0.2">
      <c r="B1952" s="82"/>
      <c r="C1952" s="144" t="s">
        <v>947</v>
      </c>
      <c r="D1952" s="144"/>
      <c r="E1952" s="82"/>
      <c r="F1952" s="143"/>
      <c r="G1952" s="142">
        <f>'[1]BoQ HSYC'!F1952</f>
        <v>0</v>
      </c>
      <c r="H1952" s="185">
        <f>'[1]BoQ HSYC'!G1952</f>
        <v>0</v>
      </c>
      <c r="I1952" s="185">
        <f>'[1]BoQ HSYC'!H1952</f>
        <v>0</v>
      </c>
      <c r="J1952" s="185">
        <f>'[1]BoQ HSYC'!I1952</f>
        <v>0</v>
      </c>
      <c r="K1952" s="48">
        <f>'[1]BoQ HSYC'!J1952</f>
        <v>0</v>
      </c>
      <c r="L1952" s="47">
        <f>'[1]BoQ HSYC'!K1952</f>
        <v>0</v>
      </c>
      <c r="M1952" s="47">
        <f>'[1]BoQ HSYC'!L1952</f>
        <v>0</v>
      </c>
      <c r="N1952" s="183">
        <f>'[1]BoQ HSYC'!M1952</f>
        <v>0</v>
      </c>
      <c r="O1952" s="183">
        <f>'[1]BoQ HSYC'!N1952</f>
        <v>0</v>
      </c>
      <c r="P1952" s="83">
        <f>'[1]BoQ HSYC'!O1952</f>
        <v>0</v>
      </c>
      <c r="Q1952" s="47">
        <f>'[1]BoQ HSYC'!P1952</f>
        <v>0</v>
      </c>
      <c r="R1952" s="132">
        <f>'[1]BoQ HSYC'!Q1952</f>
        <v>0</v>
      </c>
      <c r="S1952" s="83">
        <f>'[1]BoQ HSYC'!R1952</f>
        <v>0</v>
      </c>
      <c r="T1952" s="48">
        <f>'[1]BoQ HSYC'!S1952</f>
        <v>0</v>
      </c>
      <c r="U1952" s="132">
        <f>'[1]BoQ HSYC'!T1952</f>
        <v>0</v>
      </c>
      <c r="V1952" s="132">
        <f>'[1]BoQ HSYC'!U1952</f>
        <v>0</v>
      </c>
      <c r="W1952" s="132">
        <f>'[1]BoQ HSYC'!V1952</f>
        <v>0</v>
      </c>
      <c r="X1952" s="44" t="str">
        <f>'[1]BoQ HSYC'!W1952</f>
        <v>ME</v>
      </c>
      <c r="Y1952" s="44"/>
      <c r="Z1952" s="44"/>
      <c r="AA1952" s="44"/>
      <c r="AB1952" s="2">
        <v>0</v>
      </c>
      <c r="AC1952" s="2">
        <v>0</v>
      </c>
      <c r="AD1952" s="2">
        <f>+M1952</f>
        <v>0</v>
      </c>
      <c r="AE1952" s="2">
        <f>+AD1952*14%</f>
        <v>0</v>
      </c>
      <c r="AF1952" s="155">
        <f>+AD1952*35%</f>
        <v>0</v>
      </c>
      <c r="AG1952" s="2">
        <f>+AD1952*F1952</f>
        <v>0</v>
      </c>
      <c r="AH1952" s="2">
        <f>+AE1952*F1952</f>
        <v>0</v>
      </c>
      <c r="AI1952" s="2">
        <f>+AF1952*F1952</f>
        <v>0</v>
      </c>
      <c r="AJ1952" s="2">
        <f>SUM(AG1952:AI1952)</f>
        <v>0</v>
      </c>
      <c r="AK1952" s="2">
        <f>+AD1952*G1952</f>
        <v>0</v>
      </c>
      <c r="AL1952" s="2">
        <f>+AE1952*G1952</f>
        <v>0</v>
      </c>
      <c r="AM1952" s="2">
        <f>+AF1952*G1952</f>
        <v>0</v>
      </c>
      <c r="AN1952" s="155">
        <f>SUM(AK1952:AM1952)</f>
        <v>0</v>
      </c>
      <c r="AQ1952" s="145" t="s">
        <v>525</v>
      </c>
      <c r="AU1952" s="8"/>
      <c r="AV1952" s="8"/>
      <c r="AW1952" s="2">
        <f>+'[2]BoQ HSYC-Đạt'!AT1952</f>
        <v>0</v>
      </c>
      <c r="AX1952" s="8">
        <f>F1952*AW1952</f>
        <v>0</v>
      </c>
      <c r="AY1952" s="8">
        <f>IF(AQ1952="CT",7%,5%)*AX1952</f>
        <v>0</v>
      </c>
      <c r="AZ1952" s="8">
        <f>AX1952*2%</f>
        <v>0</v>
      </c>
      <c r="BA1952" s="8">
        <f>IF(BB1952&gt;0,0,AX1952*5%)</f>
        <v>0</v>
      </c>
      <c r="BB1952" s="8"/>
      <c r="BC1952" s="8">
        <f>+AX1952+AY1952+AZ1952+BA1952+BB1952</f>
        <v>0</v>
      </c>
      <c r="BD1952" s="8">
        <f>AX1952-AT1952</f>
        <v>0</v>
      </c>
      <c r="BE1952" s="2"/>
      <c r="BH1952" s="2"/>
    </row>
    <row r="1953" spans="1:60" ht="17" hidden="1" outlineLevel="1" x14ac:dyDescent="0.2">
      <c r="B1953" s="82"/>
      <c r="C1953" s="144" t="s">
        <v>921</v>
      </c>
      <c r="D1953" s="144"/>
      <c r="E1953" s="82"/>
      <c r="F1953" s="143"/>
      <c r="G1953" s="142">
        <f>'[1]BoQ HSYC'!F1953</f>
        <v>0</v>
      </c>
      <c r="H1953" s="185">
        <f>'[1]BoQ HSYC'!G1953</f>
        <v>0</v>
      </c>
      <c r="I1953" s="185">
        <f>'[1]BoQ HSYC'!H1953</f>
        <v>0</v>
      </c>
      <c r="J1953" s="185">
        <f>'[1]BoQ HSYC'!I1953</f>
        <v>0</v>
      </c>
      <c r="K1953" s="48">
        <f>'[1]BoQ HSYC'!J1953</f>
        <v>0</v>
      </c>
      <c r="L1953" s="47">
        <f>'[1]BoQ HSYC'!K1953</f>
        <v>0</v>
      </c>
      <c r="M1953" s="47">
        <f>'[1]BoQ HSYC'!L1953</f>
        <v>0</v>
      </c>
      <c r="N1953" s="183">
        <f>'[1]BoQ HSYC'!M1953</f>
        <v>0</v>
      </c>
      <c r="O1953" s="183">
        <f>'[1]BoQ HSYC'!N1953</f>
        <v>0</v>
      </c>
      <c r="P1953" s="83">
        <f>'[1]BoQ HSYC'!O1953</f>
        <v>0</v>
      </c>
      <c r="Q1953" s="47">
        <f>'[1]BoQ HSYC'!P1953</f>
        <v>0</v>
      </c>
      <c r="R1953" s="132">
        <f>'[1]BoQ HSYC'!Q1953</f>
        <v>0</v>
      </c>
      <c r="S1953" s="83">
        <f>'[1]BoQ HSYC'!R1953</f>
        <v>0</v>
      </c>
      <c r="T1953" s="48">
        <f>'[1]BoQ HSYC'!S1953</f>
        <v>0</v>
      </c>
      <c r="U1953" s="132">
        <f>'[1]BoQ HSYC'!T1953</f>
        <v>0</v>
      </c>
      <c r="V1953" s="132">
        <f>'[1]BoQ HSYC'!U1953</f>
        <v>0</v>
      </c>
      <c r="W1953" s="132">
        <f>'[1]BoQ HSYC'!V1953</f>
        <v>0</v>
      </c>
      <c r="X1953" s="44" t="str">
        <f>'[1]BoQ HSYC'!W1953</f>
        <v>ME</v>
      </c>
      <c r="Y1953" s="44"/>
      <c r="Z1953" s="44"/>
      <c r="AA1953" s="44"/>
      <c r="AB1953" s="2">
        <v>0</v>
      </c>
      <c r="AC1953" s="2">
        <v>0</v>
      </c>
      <c r="AD1953" s="2">
        <f>+M1953</f>
        <v>0</v>
      </c>
      <c r="AE1953" s="2">
        <f>+AD1953*14%</f>
        <v>0</v>
      </c>
      <c r="AF1953" s="155">
        <f>+AD1953*35%</f>
        <v>0</v>
      </c>
      <c r="AG1953" s="2">
        <f>+AD1953*F1953</f>
        <v>0</v>
      </c>
      <c r="AH1953" s="2">
        <f>+AE1953*F1953</f>
        <v>0</v>
      </c>
      <c r="AI1953" s="2">
        <f>+AF1953*F1953</f>
        <v>0</v>
      </c>
      <c r="AJ1953" s="2">
        <f>SUM(AG1953:AI1953)</f>
        <v>0</v>
      </c>
      <c r="AK1953" s="2">
        <f>+AD1953*G1953</f>
        <v>0</v>
      </c>
      <c r="AL1953" s="2">
        <f>+AE1953*G1953</f>
        <v>0</v>
      </c>
      <c r="AM1953" s="2">
        <f>+AF1953*G1953</f>
        <v>0</v>
      </c>
      <c r="AN1953" s="155">
        <f>SUM(AK1953:AM1953)</f>
        <v>0</v>
      </c>
      <c r="AQ1953" s="145" t="s">
        <v>525</v>
      </c>
      <c r="AU1953" s="8"/>
      <c r="AV1953" s="8"/>
      <c r="AW1953" s="2">
        <f>+'[2]BoQ HSYC-Đạt'!AT1953</f>
        <v>0</v>
      </c>
      <c r="AX1953" s="8">
        <f>F1953*AW1953</f>
        <v>0</v>
      </c>
      <c r="AY1953" s="8">
        <f>IF(AQ1953="CT",7%,5%)*AX1953</f>
        <v>0</v>
      </c>
      <c r="AZ1953" s="8">
        <f>AX1953*2%</f>
        <v>0</v>
      </c>
      <c r="BA1953" s="8">
        <f>IF(BB1953&gt;0,0,AX1953*5%)</f>
        <v>0</v>
      </c>
      <c r="BB1953" s="8"/>
      <c r="BC1953" s="8">
        <f>+AX1953+AY1953+AZ1953+BA1953+BB1953</f>
        <v>0</v>
      </c>
      <c r="BD1953" s="8">
        <f>AX1953-AT1953</f>
        <v>0</v>
      </c>
      <c r="BE1953" s="2"/>
      <c r="BH1953" s="2"/>
    </row>
    <row r="1954" spans="1:60" ht="17" hidden="1" outlineLevel="1" x14ac:dyDescent="0.2">
      <c r="B1954" s="82"/>
      <c r="C1954" s="144" t="s">
        <v>832</v>
      </c>
      <c r="D1954" s="144"/>
      <c r="E1954" s="82"/>
      <c r="F1954" s="143"/>
      <c r="G1954" s="142">
        <f>'[1]BoQ HSYC'!F1954</f>
        <v>0</v>
      </c>
      <c r="H1954" s="185">
        <f>'[1]BoQ HSYC'!G1954</f>
        <v>0</v>
      </c>
      <c r="I1954" s="185">
        <f>'[1]BoQ HSYC'!H1954</f>
        <v>0</v>
      </c>
      <c r="J1954" s="185">
        <f>'[1]BoQ HSYC'!I1954</f>
        <v>0</v>
      </c>
      <c r="K1954" s="48">
        <f>'[1]BoQ HSYC'!J1954</f>
        <v>0</v>
      </c>
      <c r="L1954" s="47">
        <f>'[1]BoQ HSYC'!K1954</f>
        <v>0</v>
      </c>
      <c r="M1954" s="47">
        <f>'[1]BoQ HSYC'!L1954</f>
        <v>0</v>
      </c>
      <c r="N1954" s="183">
        <f>'[1]BoQ HSYC'!M1954</f>
        <v>0</v>
      </c>
      <c r="O1954" s="183">
        <f>'[1]BoQ HSYC'!N1954</f>
        <v>0</v>
      </c>
      <c r="P1954" s="83">
        <f>'[1]BoQ HSYC'!O1954</f>
        <v>0</v>
      </c>
      <c r="Q1954" s="47">
        <f>'[1]BoQ HSYC'!P1954</f>
        <v>0</v>
      </c>
      <c r="R1954" s="132">
        <f>'[1]BoQ HSYC'!Q1954</f>
        <v>0</v>
      </c>
      <c r="S1954" s="83">
        <f>'[1]BoQ HSYC'!R1954</f>
        <v>0</v>
      </c>
      <c r="T1954" s="48">
        <f>'[1]BoQ HSYC'!S1954</f>
        <v>0</v>
      </c>
      <c r="U1954" s="132">
        <f>'[1]BoQ HSYC'!T1954</f>
        <v>0</v>
      </c>
      <c r="V1954" s="132">
        <f>'[1]BoQ HSYC'!U1954</f>
        <v>0</v>
      </c>
      <c r="W1954" s="132">
        <f>'[1]BoQ HSYC'!V1954</f>
        <v>0</v>
      </c>
      <c r="X1954" s="44" t="str">
        <f>'[1]BoQ HSYC'!W1954</f>
        <v>ME</v>
      </c>
      <c r="Y1954" s="44"/>
      <c r="Z1954" s="44"/>
      <c r="AA1954" s="44"/>
      <c r="AB1954" s="2">
        <v>0</v>
      </c>
      <c r="AC1954" s="2">
        <v>0</v>
      </c>
      <c r="AD1954" s="2">
        <f>+M1954</f>
        <v>0</v>
      </c>
      <c r="AE1954" s="2">
        <f>+AD1954*14%</f>
        <v>0</v>
      </c>
      <c r="AF1954" s="155">
        <f>+AD1954*35%</f>
        <v>0</v>
      </c>
      <c r="AG1954" s="2">
        <f>+AD1954*F1954</f>
        <v>0</v>
      </c>
      <c r="AH1954" s="2">
        <f>+AE1954*F1954</f>
        <v>0</v>
      </c>
      <c r="AI1954" s="2">
        <f>+AF1954*F1954</f>
        <v>0</v>
      </c>
      <c r="AJ1954" s="2">
        <f>SUM(AG1954:AI1954)</f>
        <v>0</v>
      </c>
      <c r="AK1954" s="2">
        <f>+AD1954*G1954</f>
        <v>0</v>
      </c>
      <c r="AL1954" s="2">
        <f>+AE1954*G1954</f>
        <v>0</v>
      </c>
      <c r="AM1954" s="2">
        <f>+AF1954*G1954</f>
        <v>0</v>
      </c>
      <c r="AN1954" s="155">
        <f>SUM(AK1954:AM1954)</f>
        <v>0</v>
      </c>
      <c r="AQ1954" s="145" t="s">
        <v>525</v>
      </c>
      <c r="AU1954" s="8"/>
      <c r="AV1954" s="8"/>
      <c r="AW1954" s="2">
        <f>+'[2]BoQ HSYC-Đạt'!AT1954</f>
        <v>0</v>
      </c>
      <c r="AX1954" s="8">
        <f>F1954*AW1954</f>
        <v>0</v>
      </c>
      <c r="AY1954" s="8">
        <f>IF(AQ1954="CT",7%,5%)*AX1954</f>
        <v>0</v>
      </c>
      <c r="AZ1954" s="8">
        <f>AX1954*2%</f>
        <v>0</v>
      </c>
      <c r="BA1954" s="8">
        <f>IF(BB1954&gt;0,0,AX1954*5%)</f>
        <v>0</v>
      </c>
      <c r="BB1954" s="8"/>
      <c r="BC1954" s="8">
        <f>+AX1954+AY1954+AZ1954+BA1954+BB1954</f>
        <v>0</v>
      </c>
      <c r="BD1954" s="8">
        <f>AX1954-AT1954</f>
        <v>0</v>
      </c>
      <c r="BE1954" s="2"/>
      <c r="BH1954" s="2"/>
    </row>
    <row r="1955" spans="1:60" ht="17" hidden="1" outlineLevel="1" x14ac:dyDescent="0.2">
      <c r="B1955" s="82"/>
      <c r="C1955" s="144" t="s">
        <v>658</v>
      </c>
      <c r="D1955" s="144"/>
      <c r="E1955" s="82"/>
      <c r="F1955" s="143"/>
      <c r="G1955" s="142">
        <f>'[1]BoQ HSYC'!F1955</f>
        <v>0</v>
      </c>
      <c r="H1955" s="185">
        <f>'[1]BoQ HSYC'!G1955</f>
        <v>0</v>
      </c>
      <c r="I1955" s="185">
        <f>'[1]BoQ HSYC'!H1955</f>
        <v>0</v>
      </c>
      <c r="J1955" s="185">
        <f>'[1]BoQ HSYC'!I1955</f>
        <v>0</v>
      </c>
      <c r="K1955" s="48">
        <f>'[1]BoQ HSYC'!J1955</f>
        <v>0</v>
      </c>
      <c r="L1955" s="47">
        <f>'[1]BoQ HSYC'!K1955</f>
        <v>0</v>
      </c>
      <c r="M1955" s="47">
        <f>'[1]BoQ HSYC'!L1955</f>
        <v>0</v>
      </c>
      <c r="N1955" s="183">
        <f>'[1]BoQ HSYC'!M1955</f>
        <v>0</v>
      </c>
      <c r="O1955" s="183">
        <f>'[1]BoQ HSYC'!N1955</f>
        <v>0</v>
      </c>
      <c r="P1955" s="83">
        <f>'[1]BoQ HSYC'!O1955</f>
        <v>0</v>
      </c>
      <c r="Q1955" s="47">
        <f>'[1]BoQ HSYC'!P1955</f>
        <v>0</v>
      </c>
      <c r="R1955" s="132">
        <f>'[1]BoQ HSYC'!Q1955</f>
        <v>0</v>
      </c>
      <c r="S1955" s="83">
        <f>'[1]BoQ HSYC'!R1955</f>
        <v>0</v>
      </c>
      <c r="T1955" s="48">
        <f>'[1]BoQ HSYC'!S1955</f>
        <v>0</v>
      </c>
      <c r="U1955" s="132">
        <f>'[1]BoQ HSYC'!T1955</f>
        <v>0</v>
      </c>
      <c r="V1955" s="132">
        <f>'[1]BoQ HSYC'!U1955</f>
        <v>0</v>
      </c>
      <c r="W1955" s="132">
        <f>'[1]BoQ HSYC'!V1955</f>
        <v>0</v>
      </c>
      <c r="X1955" s="44" t="str">
        <f>'[1]BoQ HSYC'!W1955</f>
        <v>ME</v>
      </c>
      <c r="Y1955" s="44"/>
      <c r="Z1955" s="44"/>
      <c r="AA1955" s="44"/>
      <c r="AB1955" s="2">
        <v>0</v>
      </c>
      <c r="AC1955" s="2">
        <v>0</v>
      </c>
      <c r="AD1955" s="2">
        <f>+M1955</f>
        <v>0</v>
      </c>
      <c r="AE1955" s="2">
        <f>+AD1955*14%</f>
        <v>0</v>
      </c>
      <c r="AF1955" s="155">
        <f>+AD1955*35%</f>
        <v>0</v>
      </c>
      <c r="AG1955" s="2">
        <f>+AD1955*F1955</f>
        <v>0</v>
      </c>
      <c r="AH1955" s="2">
        <f>+AE1955*F1955</f>
        <v>0</v>
      </c>
      <c r="AI1955" s="2">
        <f>+AF1955*F1955</f>
        <v>0</v>
      </c>
      <c r="AJ1955" s="2">
        <f>SUM(AG1955:AI1955)</f>
        <v>0</v>
      </c>
      <c r="AK1955" s="2">
        <f>+AD1955*G1955</f>
        <v>0</v>
      </c>
      <c r="AL1955" s="2">
        <f>+AE1955*G1955</f>
        <v>0</v>
      </c>
      <c r="AM1955" s="2">
        <f>+AF1955*G1955</f>
        <v>0</v>
      </c>
      <c r="AN1955" s="155">
        <f>SUM(AK1955:AM1955)</f>
        <v>0</v>
      </c>
      <c r="AQ1955" s="145" t="s">
        <v>525</v>
      </c>
      <c r="AU1955" s="8"/>
      <c r="AV1955" s="8"/>
      <c r="AW1955" s="2">
        <f>+'[2]BoQ HSYC-Đạt'!AT1955</f>
        <v>0</v>
      </c>
      <c r="AX1955" s="8">
        <f>F1955*AW1955</f>
        <v>0</v>
      </c>
      <c r="AY1955" s="8">
        <f>IF(AQ1955="CT",7%,5%)*AX1955</f>
        <v>0</v>
      </c>
      <c r="AZ1955" s="8">
        <f>AX1955*2%</f>
        <v>0</v>
      </c>
      <c r="BA1955" s="8">
        <f>IF(BB1955&gt;0,0,AX1955*5%)</f>
        <v>0</v>
      </c>
      <c r="BB1955" s="8"/>
      <c r="BC1955" s="8">
        <f>+AX1955+AY1955+AZ1955+BA1955+BB1955</f>
        <v>0</v>
      </c>
      <c r="BD1955" s="8">
        <f>AX1955-AT1955</f>
        <v>0</v>
      </c>
      <c r="BE1955" s="2"/>
      <c r="BH1955" s="2"/>
    </row>
    <row r="1956" spans="1:60" ht="17" hidden="1" outlineLevel="1" x14ac:dyDescent="0.2">
      <c r="B1956" s="82"/>
      <c r="C1956" s="144" t="s">
        <v>657</v>
      </c>
      <c r="D1956" s="144"/>
      <c r="E1956" s="82"/>
      <c r="F1956" s="143"/>
      <c r="G1956" s="142">
        <f>'[1]BoQ HSYC'!F1956</f>
        <v>0</v>
      </c>
      <c r="H1956" s="185">
        <f>'[1]BoQ HSYC'!G1956</f>
        <v>0</v>
      </c>
      <c r="I1956" s="185">
        <f>'[1]BoQ HSYC'!H1956</f>
        <v>0</v>
      </c>
      <c r="J1956" s="185">
        <f>'[1]BoQ HSYC'!I1956</f>
        <v>0</v>
      </c>
      <c r="K1956" s="48">
        <f>'[1]BoQ HSYC'!J1956</f>
        <v>0</v>
      </c>
      <c r="L1956" s="47">
        <f>'[1]BoQ HSYC'!K1956</f>
        <v>0</v>
      </c>
      <c r="M1956" s="47">
        <f>'[1]BoQ HSYC'!L1956</f>
        <v>0</v>
      </c>
      <c r="N1956" s="183">
        <f>'[1]BoQ HSYC'!M1956</f>
        <v>0</v>
      </c>
      <c r="O1956" s="183">
        <f>'[1]BoQ HSYC'!N1956</f>
        <v>0</v>
      </c>
      <c r="P1956" s="83">
        <f>'[1]BoQ HSYC'!O1956</f>
        <v>0</v>
      </c>
      <c r="Q1956" s="47">
        <f>'[1]BoQ HSYC'!P1956</f>
        <v>0</v>
      </c>
      <c r="R1956" s="132">
        <f>'[1]BoQ HSYC'!Q1956</f>
        <v>0</v>
      </c>
      <c r="S1956" s="83">
        <f>'[1]BoQ HSYC'!R1956</f>
        <v>0</v>
      </c>
      <c r="T1956" s="48">
        <f>'[1]BoQ HSYC'!S1956</f>
        <v>0</v>
      </c>
      <c r="U1956" s="132">
        <f>'[1]BoQ HSYC'!T1956</f>
        <v>0</v>
      </c>
      <c r="V1956" s="132">
        <f>'[1]BoQ HSYC'!U1956</f>
        <v>0</v>
      </c>
      <c r="W1956" s="132">
        <f>'[1]BoQ HSYC'!V1956</f>
        <v>0</v>
      </c>
      <c r="X1956" s="44" t="str">
        <f>'[1]BoQ HSYC'!W1956</f>
        <v>ME</v>
      </c>
      <c r="Y1956" s="44"/>
      <c r="Z1956" s="44"/>
      <c r="AA1956" s="44"/>
      <c r="AB1956" s="2">
        <v>0</v>
      </c>
      <c r="AC1956" s="2">
        <v>0</v>
      </c>
      <c r="AD1956" s="2">
        <f>+M1956</f>
        <v>0</v>
      </c>
      <c r="AE1956" s="2">
        <f>+AD1956*14%</f>
        <v>0</v>
      </c>
      <c r="AF1956" s="155">
        <f>+AD1956*35%</f>
        <v>0</v>
      </c>
      <c r="AG1956" s="2">
        <f>+AD1956*F1956</f>
        <v>0</v>
      </c>
      <c r="AH1956" s="2">
        <f>+AE1956*F1956</f>
        <v>0</v>
      </c>
      <c r="AI1956" s="2">
        <f>+AF1956*F1956</f>
        <v>0</v>
      </c>
      <c r="AJ1956" s="2">
        <f>SUM(AG1956:AI1956)</f>
        <v>0</v>
      </c>
      <c r="AK1956" s="2">
        <f>+AD1956*G1956</f>
        <v>0</v>
      </c>
      <c r="AL1956" s="2">
        <f>+AE1956*G1956</f>
        <v>0</v>
      </c>
      <c r="AM1956" s="2">
        <f>+AF1956*G1956</f>
        <v>0</v>
      </c>
      <c r="AN1956" s="155">
        <f>SUM(AK1956:AM1956)</f>
        <v>0</v>
      </c>
      <c r="AQ1956" s="145" t="s">
        <v>525</v>
      </c>
      <c r="AU1956" s="8"/>
      <c r="AV1956" s="8"/>
      <c r="AW1956" s="2">
        <f>+'[2]BoQ HSYC-Đạt'!AT1956</f>
        <v>0</v>
      </c>
      <c r="AX1956" s="8">
        <f>F1956*AW1956</f>
        <v>0</v>
      </c>
      <c r="AY1956" s="8">
        <f>IF(AQ1956="CT",7%,5%)*AX1956</f>
        <v>0</v>
      </c>
      <c r="AZ1956" s="8">
        <f>AX1956*2%</f>
        <v>0</v>
      </c>
      <c r="BA1956" s="8">
        <f>IF(BB1956&gt;0,0,AX1956*5%)</f>
        <v>0</v>
      </c>
      <c r="BB1956" s="8"/>
      <c r="BC1956" s="8">
        <f>+AX1956+AY1956+AZ1956+BA1956+BB1956</f>
        <v>0</v>
      </c>
      <c r="BD1956" s="8">
        <f>AX1956-AT1956</f>
        <v>0</v>
      </c>
      <c r="BE1956" s="2"/>
      <c r="BH1956" s="2"/>
    </row>
    <row r="1957" spans="1:60" ht="17" hidden="1" outlineLevel="1" x14ac:dyDescent="0.2">
      <c r="B1957" s="82"/>
      <c r="C1957" s="144" t="s">
        <v>952</v>
      </c>
      <c r="D1957" s="144"/>
      <c r="E1957" s="82"/>
      <c r="F1957" s="143"/>
      <c r="G1957" s="142">
        <f>'[1]BoQ HSYC'!F1957</f>
        <v>0</v>
      </c>
      <c r="H1957" s="185">
        <f>'[1]BoQ HSYC'!G1957</f>
        <v>0</v>
      </c>
      <c r="I1957" s="185">
        <f>'[1]BoQ HSYC'!H1957</f>
        <v>0</v>
      </c>
      <c r="J1957" s="185">
        <f>'[1]BoQ HSYC'!I1957</f>
        <v>0</v>
      </c>
      <c r="K1957" s="48">
        <f>'[1]BoQ HSYC'!J1957</f>
        <v>0</v>
      </c>
      <c r="L1957" s="47">
        <f>'[1]BoQ HSYC'!K1957</f>
        <v>0</v>
      </c>
      <c r="M1957" s="47">
        <f>'[1]BoQ HSYC'!L1957</f>
        <v>0</v>
      </c>
      <c r="N1957" s="183">
        <f>'[1]BoQ HSYC'!M1957</f>
        <v>0</v>
      </c>
      <c r="O1957" s="183">
        <f>'[1]BoQ HSYC'!N1957</f>
        <v>0</v>
      </c>
      <c r="P1957" s="83">
        <f>'[1]BoQ HSYC'!O1957</f>
        <v>0</v>
      </c>
      <c r="Q1957" s="47">
        <f>'[1]BoQ HSYC'!P1957</f>
        <v>0</v>
      </c>
      <c r="R1957" s="132">
        <f>'[1]BoQ HSYC'!Q1957</f>
        <v>0</v>
      </c>
      <c r="S1957" s="83">
        <f>'[1]BoQ HSYC'!R1957</f>
        <v>0</v>
      </c>
      <c r="T1957" s="48">
        <f>'[1]BoQ HSYC'!S1957</f>
        <v>0</v>
      </c>
      <c r="U1957" s="132">
        <f>'[1]BoQ HSYC'!T1957</f>
        <v>0</v>
      </c>
      <c r="V1957" s="132">
        <f>'[1]BoQ HSYC'!U1957</f>
        <v>0</v>
      </c>
      <c r="W1957" s="132">
        <f>'[1]BoQ HSYC'!V1957</f>
        <v>0</v>
      </c>
      <c r="X1957" s="44" t="str">
        <f>'[1]BoQ HSYC'!W1957</f>
        <v>ME</v>
      </c>
      <c r="Y1957" s="44"/>
      <c r="Z1957" s="44"/>
      <c r="AA1957" s="44"/>
      <c r="AB1957" s="2">
        <v>0</v>
      </c>
      <c r="AC1957" s="2">
        <v>0</v>
      </c>
      <c r="AD1957" s="2">
        <f>+M1957</f>
        <v>0</v>
      </c>
      <c r="AE1957" s="2">
        <f>+AD1957*14%</f>
        <v>0</v>
      </c>
      <c r="AF1957" s="155">
        <f>+AD1957*35%</f>
        <v>0</v>
      </c>
      <c r="AG1957" s="2">
        <f>+AD1957*F1957</f>
        <v>0</v>
      </c>
      <c r="AH1957" s="2">
        <f>+AE1957*F1957</f>
        <v>0</v>
      </c>
      <c r="AI1957" s="2">
        <f>+AF1957*F1957</f>
        <v>0</v>
      </c>
      <c r="AJ1957" s="2">
        <f>SUM(AG1957:AI1957)</f>
        <v>0</v>
      </c>
      <c r="AK1957" s="2">
        <f>+AD1957*G1957</f>
        <v>0</v>
      </c>
      <c r="AL1957" s="2">
        <f>+AE1957*G1957</f>
        <v>0</v>
      </c>
      <c r="AM1957" s="2">
        <f>+AF1957*G1957</f>
        <v>0</v>
      </c>
      <c r="AN1957" s="155">
        <f>SUM(AK1957:AM1957)</f>
        <v>0</v>
      </c>
      <c r="AQ1957" s="145" t="s">
        <v>525</v>
      </c>
      <c r="AU1957" s="8"/>
      <c r="AV1957" s="8"/>
      <c r="AW1957" s="2">
        <f>+'[2]BoQ HSYC-Đạt'!AT1957</f>
        <v>0</v>
      </c>
      <c r="AX1957" s="8">
        <f>F1957*AW1957</f>
        <v>0</v>
      </c>
      <c r="AY1957" s="8">
        <f>IF(AQ1957="CT",7%,5%)*AX1957</f>
        <v>0</v>
      </c>
      <c r="AZ1957" s="8">
        <f>AX1957*2%</f>
        <v>0</v>
      </c>
      <c r="BA1957" s="8">
        <f>IF(BB1957&gt;0,0,AX1957*5%)</f>
        <v>0</v>
      </c>
      <c r="BB1957" s="8"/>
      <c r="BC1957" s="8">
        <f>+AX1957+AY1957+AZ1957+BA1957+BB1957</f>
        <v>0</v>
      </c>
      <c r="BD1957" s="8">
        <f>AX1957-AT1957</f>
        <v>0</v>
      </c>
      <c r="BE1957" s="2"/>
      <c r="BH1957" s="2"/>
    </row>
    <row r="1958" spans="1:60" ht="17" hidden="1" outlineLevel="1" x14ac:dyDescent="0.2">
      <c r="B1958" s="82"/>
      <c r="C1958" s="144" t="s">
        <v>656</v>
      </c>
      <c r="D1958" s="144"/>
      <c r="E1958" s="82"/>
      <c r="F1958" s="143"/>
      <c r="G1958" s="142">
        <f>'[1]BoQ HSYC'!F1958</f>
        <v>0</v>
      </c>
      <c r="H1958" s="185">
        <f>'[1]BoQ HSYC'!G1958</f>
        <v>0</v>
      </c>
      <c r="I1958" s="185">
        <f>'[1]BoQ HSYC'!H1958</f>
        <v>0</v>
      </c>
      <c r="J1958" s="185">
        <f>'[1]BoQ HSYC'!I1958</f>
        <v>0</v>
      </c>
      <c r="K1958" s="48">
        <f>'[1]BoQ HSYC'!J1958</f>
        <v>0</v>
      </c>
      <c r="L1958" s="47">
        <f>'[1]BoQ HSYC'!K1958</f>
        <v>0</v>
      </c>
      <c r="M1958" s="47">
        <f>'[1]BoQ HSYC'!L1958</f>
        <v>0</v>
      </c>
      <c r="N1958" s="183">
        <f>'[1]BoQ HSYC'!M1958</f>
        <v>0</v>
      </c>
      <c r="O1958" s="183">
        <f>'[1]BoQ HSYC'!N1958</f>
        <v>0</v>
      </c>
      <c r="P1958" s="83">
        <f>'[1]BoQ HSYC'!O1958</f>
        <v>0</v>
      </c>
      <c r="Q1958" s="47">
        <f>'[1]BoQ HSYC'!P1958</f>
        <v>0</v>
      </c>
      <c r="R1958" s="132">
        <f>'[1]BoQ HSYC'!Q1958</f>
        <v>0</v>
      </c>
      <c r="S1958" s="83">
        <f>'[1]BoQ HSYC'!R1958</f>
        <v>0</v>
      </c>
      <c r="T1958" s="48">
        <f>'[1]BoQ HSYC'!S1958</f>
        <v>0</v>
      </c>
      <c r="U1958" s="132">
        <f>'[1]BoQ HSYC'!T1958</f>
        <v>0</v>
      </c>
      <c r="V1958" s="132">
        <f>'[1]BoQ HSYC'!U1958</f>
        <v>0</v>
      </c>
      <c r="W1958" s="132">
        <f>'[1]BoQ HSYC'!V1958</f>
        <v>0</v>
      </c>
      <c r="X1958" s="44" t="str">
        <f>'[1]BoQ HSYC'!W1958</f>
        <v>ME</v>
      </c>
      <c r="Y1958" s="44"/>
      <c r="Z1958" s="44"/>
      <c r="AA1958" s="44"/>
      <c r="AB1958" s="2">
        <v>0</v>
      </c>
      <c r="AC1958" s="2">
        <v>0</v>
      </c>
      <c r="AD1958" s="2">
        <f>+M1958</f>
        <v>0</v>
      </c>
      <c r="AE1958" s="2">
        <f>+AD1958*14%</f>
        <v>0</v>
      </c>
      <c r="AF1958" s="155">
        <f>+AD1958*35%</f>
        <v>0</v>
      </c>
      <c r="AG1958" s="2">
        <f>+AD1958*F1958</f>
        <v>0</v>
      </c>
      <c r="AH1958" s="2">
        <f>+AE1958*F1958</f>
        <v>0</v>
      </c>
      <c r="AI1958" s="2">
        <f>+AF1958*F1958</f>
        <v>0</v>
      </c>
      <c r="AJ1958" s="2">
        <f>SUM(AG1958:AI1958)</f>
        <v>0</v>
      </c>
      <c r="AK1958" s="2">
        <f>+AD1958*G1958</f>
        <v>0</v>
      </c>
      <c r="AL1958" s="2">
        <f>+AE1958*G1958</f>
        <v>0</v>
      </c>
      <c r="AM1958" s="2">
        <f>+AF1958*G1958</f>
        <v>0</v>
      </c>
      <c r="AN1958" s="155">
        <f>SUM(AK1958:AM1958)</f>
        <v>0</v>
      </c>
      <c r="AQ1958" s="145" t="s">
        <v>525</v>
      </c>
      <c r="AU1958" s="8"/>
      <c r="AV1958" s="8"/>
      <c r="AW1958" s="2">
        <f>+'[2]BoQ HSYC-Đạt'!AT1958</f>
        <v>0</v>
      </c>
      <c r="AX1958" s="8">
        <f>F1958*AW1958</f>
        <v>0</v>
      </c>
      <c r="AY1958" s="8">
        <f>IF(AQ1958="CT",7%,5%)*AX1958</f>
        <v>0</v>
      </c>
      <c r="AZ1958" s="8">
        <f>AX1958*2%</f>
        <v>0</v>
      </c>
      <c r="BA1958" s="8">
        <f>IF(BB1958&gt;0,0,AX1958*5%)</f>
        <v>0</v>
      </c>
      <c r="BB1958" s="8"/>
      <c r="BC1958" s="8">
        <f>+AX1958+AY1958+AZ1958+BA1958+BB1958</f>
        <v>0</v>
      </c>
      <c r="BD1958" s="8">
        <f>AX1958-AT1958</f>
        <v>0</v>
      </c>
      <c r="BE1958" s="2"/>
      <c r="BH1958" s="2"/>
    </row>
    <row r="1959" spans="1:60" ht="17" hidden="1" outlineLevel="1" x14ac:dyDescent="0.2">
      <c r="B1959" s="82"/>
      <c r="C1959" s="144" t="s">
        <v>655</v>
      </c>
      <c r="D1959" s="144"/>
      <c r="E1959" s="82"/>
      <c r="F1959" s="143"/>
      <c r="G1959" s="142">
        <f>'[1]BoQ HSYC'!F1959</f>
        <v>0</v>
      </c>
      <c r="H1959" s="185">
        <f>'[1]BoQ HSYC'!G1959</f>
        <v>0</v>
      </c>
      <c r="I1959" s="185">
        <f>'[1]BoQ HSYC'!H1959</f>
        <v>0</v>
      </c>
      <c r="J1959" s="185">
        <f>'[1]BoQ HSYC'!I1959</f>
        <v>0</v>
      </c>
      <c r="K1959" s="48">
        <f>'[1]BoQ HSYC'!J1959</f>
        <v>0</v>
      </c>
      <c r="L1959" s="47">
        <f>'[1]BoQ HSYC'!K1959</f>
        <v>0</v>
      </c>
      <c r="M1959" s="47">
        <f>'[1]BoQ HSYC'!L1959</f>
        <v>0</v>
      </c>
      <c r="N1959" s="183">
        <f>'[1]BoQ HSYC'!M1959</f>
        <v>0</v>
      </c>
      <c r="O1959" s="183">
        <f>'[1]BoQ HSYC'!N1959</f>
        <v>0</v>
      </c>
      <c r="P1959" s="83">
        <f>'[1]BoQ HSYC'!O1959</f>
        <v>0</v>
      </c>
      <c r="Q1959" s="47">
        <f>'[1]BoQ HSYC'!P1959</f>
        <v>0</v>
      </c>
      <c r="R1959" s="132">
        <f>'[1]BoQ HSYC'!Q1959</f>
        <v>0</v>
      </c>
      <c r="S1959" s="83">
        <f>'[1]BoQ HSYC'!R1959</f>
        <v>0</v>
      </c>
      <c r="T1959" s="48">
        <f>'[1]BoQ HSYC'!S1959</f>
        <v>0</v>
      </c>
      <c r="U1959" s="132">
        <f>'[1]BoQ HSYC'!T1959</f>
        <v>0</v>
      </c>
      <c r="V1959" s="132">
        <f>'[1]BoQ HSYC'!U1959</f>
        <v>0</v>
      </c>
      <c r="W1959" s="132">
        <f>'[1]BoQ HSYC'!V1959</f>
        <v>0</v>
      </c>
      <c r="X1959" s="44" t="str">
        <f>'[1]BoQ HSYC'!W1959</f>
        <v>ME</v>
      </c>
      <c r="Y1959" s="44"/>
      <c r="Z1959" s="44"/>
      <c r="AA1959" s="44"/>
      <c r="AB1959" s="2">
        <v>0</v>
      </c>
      <c r="AC1959" s="2">
        <v>0</v>
      </c>
      <c r="AD1959" s="2">
        <f>+M1959</f>
        <v>0</v>
      </c>
      <c r="AE1959" s="2">
        <f>+AD1959*14%</f>
        <v>0</v>
      </c>
      <c r="AF1959" s="155">
        <f>+AD1959*35%</f>
        <v>0</v>
      </c>
      <c r="AG1959" s="2">
        <f>+AD1959*F1959</f>
        <v>0</v>
      </c>
      <c r="AH1959" s="2">
        <f>+AE1959*F1959</f>
        <v>0</v>
      </c>
      <c r="AI1959" s="2">
        <f>+AF1959*F1959</f>
        <v>0</v>
      </c>
      <c r="AJ1959" s="2">
        <f>SUM(AG1959:AI1959)</f>
        <v>0</v>
      </c>
      <c r="AK1959" s="2">
        <f>+AD1959*G1959</f>
        <v>0</v>
      </c>
      <c r="AL1959" s="2">
        <f>+AE1959*G1959</f>
        <v>0</v>
      </c>
      <c r="AM1959" s="2">
        <f>+AF1959*G1959</f>
        <v>0</v>
      </c>
      <c r="AN1959" s="155">
        <f>SUM(AK1959:AM1959)</f>
        <v>0</v>
      </c>
      <c r="AQ1959" s="145" t="s">
        <v>525</v>
      </c>
      <c r="AU1959" s="8"/>
      <c r="AV1959" s="8"/>
      <c r="AW1959" s="2">
        <f>+'[2]BoQ HSYC-Đạt'!AT1959</f>
        <v>0</v>
      </c>
      <c r="AX1959" s="8">
        <f>F1959*AW1959</f>
        <v>0</v>
      </c>
      <c r="AY1959" s="8">
        <f>IF(AQ1959="CT",7%,5%)*AX1959</f>
        <v>0</v>
      </c>
      <c r="AZ1959" s="8">
        <f>AX1959*2%</f>
        <v>0</v>
      </c>
      <c r="BA1959" s="8">
        <f>IF(BB1959&gt;0,0,AX1959*5%)</f>
        <v>0</v>
      </c>
      <c r="BB1959" s="8"/>
      <c r="BC1959" s="8">
        <f>+AX1959+AY1959+AZ1959+BA1959+BB1959</f>
        <v>0</v>
      </c>
      <c r="BD1959" s="8">
        <f>AX1959-AT1959</f>
        <v>0</v>
      </c>
      <c r="BE1959" s="2"/>
      <c r="BH1959" s="2"/>
    </row>
    <row r="1960" spans="1:60" ht="17" hidden="1" outlineLevel="1" x14ac:dyDescent="0.2">
      <c r="B1960" s="82"/>
      <c r="C1960" s="144" t="s">
        <v>654</v>
      </c>
      <c r="D1960" s="144"/>
      <c r="E1960" s="82"/>
      <c r="F1960" s="143"/>
      <c r="G1960" s="142">
        <f>'[1]BoQ HSYC'!F1960</f>
        <v>0</v>
      </c>
      <c r="H1960" s="185">
        <f>'[1]BoQ HSYC'!G1960</f>
        <v>0</v>
      </c>
      <c r="I1960" s="185">
        <f>'[1]BoQ HSYC'!H1960</f>
        <v>0</v>
      </c>
      <c r="J1960" s="185">
        <f>'[1]BoQ HSYC'!I1960</f>
        <v>0</v>
      </c>
      <c r="K1960" s="48">
        <f>'[1]BoQ HSYC'!J1960</f>
        <v>0</v>
      </c>
      <c r="L1960" s="47">
        <f>'[1]BoQ HSYC'!K1960</f>
        <v>0</v>
      </c>
      <c r="M1960" s="47">
        <f>'[1]BoQ HSYC'!L1960</f>
        <v>0</v>
      </c>
      <c r="N1960" s="183">
        <f>'[1]BoQ HSYC'!M1960</f>
        <v>0</v>
      </c>
      <c r="O1960" s="183">
        <f>'[1]BoQ HSYC'!N1960</f>
        <v>0</v>
      </c>
      <c r="P1960" s="83">
        <f>'[1]BoQ HSYC'!O1960</f>
        <v>0</v>
      </c>
      <c r="Q1960" s="47">
        <f>'[1]BoQ HSYC'!P1960</f>
        <v>0</v>
      </c>
      <c r="R1960" s="132">
        <f>'[1]BoQ HSYC'!Q1960</f>
        <v>0</v>
      </c>
      <c r="S1960" s="83">
        <f>'[1]BoQ HSYC'!R1960</f>
        <v>0</v>
      </c>
      <c r="T1960" s="48">
        <f>'[1]BoQ HSYC'!S1960</f>
        <v>0</v>
      </c>
      <c r="U1960" s="132">
        <f>'[1]BoQ HSYC'!T1960</f>
        <v>0</v>
      </c>
      <c r="V1960" s="132">
        <f>'[1]BoQ HSYC'!U1960</f>
        <v>0</v>
      </c>
      <c r="W1960" s="132">
        <f>'[1]BoQ HSYC'!V1960</f>
        <v>0</v>
      </c>
      <c r="X1960" s="44" t="str">
        <f>'[1]BoQ HSYC'!W1960</f>
        <v>ME</v>
      </c>
      <c r="Y1960" s="44"/>
      <c r="Z1960" s="44"/>
      <c r="AA1960" s="44"/>
      <c r="AB1960" s="2">
        <v>0</v>
      </c>
      <c r="AC1960" s="2">
        <v>0</v>
      </c>
      <c r="AD1960" s="2">
        <f>+M1960</f>
        <v>0</v>
      </c>
      <c r="AE1960" s="2">
        <f>+AD1960*14%</f>
        <v>0</v>
      </c>
      <c r="AF1960" s="155">
        <f>+AD1960*35%</f>
        <v>0</v>
      </c>
      <c r="AG1960" s="2">
        <f>+AD1960*F1960</f>
        <v>0</v>
      </c>
      <c r="AH1960" s="2">
        <f>+AE1960*F1960</f>
        <v>0</v>
      </c>
      <c r="AI1960" s="2">
        <f>+AF1960*F1960</f>
        <v>0</v>
      </c>
      <c r="AJ1960" s="2">
        <f>SUM(AG1960:AI1960)</f>
        <v>0</v>
      </c>
      <c r="AK1960" s="2">
        <f>+AD1960*G1960</f>
        <v>0</v>
      </c>
      <c r="AL1960" s="2">
        <f>+AE1960*G1960</f>
        <v>0</v>
      </c>
      <c r="AM1960" s="2">
        <f>+AF1960*G1960</f>
        <v>0</v>
      </c>
      <c r="AN1960" s="155">
        <f>SUM(AK1960:AM1960)</f>
        <v>0</v>
      </c>
      <c r="AQ1960" s="145" t="s">
        <v>525</v>
      </c>
      <c r="AU1960" s="8"/>
      <c r="AV1960" s="8"/>
      <c r="AW1960" s="2">
        <f>+'[2]BoQ HSYC-Đạt'!AT1960</f>
        <v>0</v>
      </c>
      <c r="AX1960" s="8">
        <f>F1960*AW1960</f>
        <v>0</v>
      </c>
      <c r="AY1960" s="8">
        <f>IF(AQ1960="CT",7%,5%)*AX1960</f>
        <v>0</v>
      </c>
      <c r="AZ1960" s="8">
        <f>AX1960*2%</f>
        <v>0</v>
      </c>
      <c r="BA1960" s="8">
        <f>IF(BB1960&gt;0,0,AX1960*5%)</f>
        <v>0</v>
      </c>
      <c r="BB1960" s="8"/>
      <c r="BC1960" s="8">
        <f>+AX1960+AY1960+AZ1960+BA1960+BB1960</f>
        <v>0</v>
      </c>
      <c r="BD1960" s="8">
        <f>AX1960-AT1960</f>
        <v>0</v>
      </c>
      <c r="BE1960" s="2"/>
      <c r="BH1960" s="2"/>
    </row>
    <row r="1961" spans="1:60" ht="17" hidden="1" outlineLevel="1" x14ac:dyDescent="0.2">
      <c r="B1961" s="82"/>
      <c r="C1961" s="144" t="s">
        <v>831</v>
      </c>
      <c r="D1961" s="144"/>
      <c r="E1961" s="82"/>
      <c r="F1961" s="143"/>
      <c r="G1961" s="142">
        <f>'[1]BoQ HSYC'!F1961</f>
        <v>0</v>
      </c>
      <c r="H1961" s="185">
        <f>'[1]BoQ HSYC'!G1961</f>
        <v>0</v>
      </c>
      <c r="I1961" s="185">
        <f>'[1]BoQ HSYC'!H1961</f>
        <v>0</v>
      </c>
      <c r="J1961" s="185">
        <f>'[1]BoQ HSYC'!I1961</f>
        <v>0</v>
      </c>
      <c r="K1961" s="48">
        <f>'[1]BoQ HSYC'!J1961</f>
        <v>0</v>
      </c>
      <c r="L1961" s="47">
        <f>'[1]BoQ HSYC'!K1961</f>
        <v>0</v>
      </c>
      <c r="M1961" s="47">
        <f>'[1]BoQ HSYC'!L1961</f>
        <v>0</v>
      </c>
      <c r="N1961" s="183">
        <f>'[1]BoQ HSYC'!M1961</f>
        <v>0</v>
      </c>
      <c r="O1961" s="183">
        <f>'[1]BoQ HSYC'!N1961</f>
        <v>0</v>
      </c>
      <c r="P1961" s="83">
        <f>'[1]BoQ HSYC'!O1961</f>
        <v>0</v>
      </c>
      <c r="Q1961" s="47">
        <f>'[1]BoQ HSYC'!P1961</f>
        <v>0</v>
      </c>
      <c r="R1961" s="132">
        <f>'[1]BoQ HSYC'!Q1961</f>
        <v>0</v>
      </c>
      <c r="S1961" s="83">
        <f>'[1]BoQ HSYC'!R1961</f>
        <v>0</v>
      </c>
      <c r="T1961" s="48">
        <f>'[1]BoQ HSYC'!S1961</f>
        <v>0</v>
      </c>
      <c r="U1961" s="132">
        <f>'[1]BoQ HSYC'!T1961</f>
        <v>0</v>
      </c>
      <c r="V1961" s="132">
        <f>'[1]BoQ HSYC'!U1961</f>
        <v>0</v>
      </c>
      <c r="W1961" s="132">
        <f>'[1]BoQ HSYC'!V1961</f>
        <v>0</v>
      </c>
      <c r="X1961" s="44" t="str">
        <f>'[1]BoQ HSYC'!W1961</f>
        <v>ME</v>
      </c>
      <c r="Y1961" s="44"/>
      <c r="Z1961" s="44"/>
      <c r="AA1961" s="44"/>
      <c r="AB1961" s="2">
        <v>0</v>
      </c>
      <c r="AC1961" s="2">
        <v>0</v>
      </c>
      <c r="AD1961" s="2">
        <f>+M1961</f>
        <v>0</v>
      </c>
      <c r="AE1961" s="2">
        <f>+AD1961*14%</f>
        <v>0</v>
      </c>
      <c r="AF1961" s="155">
        <f>+AD1961*35%</f>
        <v>0</v>
      </c>
      <c r="AG1961" s="2">
        <f>+AD1961*F1961</f>
        <v>0</v>
      </c>
      <c r="AH1961" s="2">
        <f>+AE1961*F1961</f>
        <v>0</v>
      </c>
      <c r="AI1961" s="2">
        <f>+AF1961*F1961</f>
        <v>0</v>
      </c>
      <c r="AJ1961" s="2">
        <f>SUM(AG1961:AI1961)</f>
        <v>0</v>
      </c>
      <c r="AK1961" s="2">
        <f>+AD1961*G1961</f>
        <v>0</v>
      </c>
      <c r="AL1961" s="2">
        <f>+AE1961*G1961</f>
        <v>0</v>
      </c>
      <c r="AM1961" s="2">
        <f>+AF1961*G1961</f>
        <v>0</v>
      </c>
      <c r="AN1961" s="155">
        <f>SUM(AK1961:AM1961)</f>
        <v>0</v>
      </c>
      <c r="AQ1961" s="145" t="s">
        <v>525</v>
      </c>
      <c r="AU1961" s="8"/>
      <c r="AV1961" s="8"/>
      <c r="AW1961" s="2">
        <f>+'[2]BoQ HSYC-Đạt'!AT1961</f>
        <v>0</v>
      </c>
      <c r="AX1961" s="8">
        <f>F1961*AW1961</f>
        <v>0</v>
      </c>
      <c r="AY1961" s="8">
        <f>IF(AQ1961="CT",7%,5%)*AX1961</f>
        <v>0</v>
      </c>
      <c r="AZ1961" s="8">
        <f>AX1961*2%</f>
        <v>0</v>
      </c>
      <c r="BA1961" s="8">
        <f>IF(BB1961&gt;0,0,AX1961*5%)</f>
        <v>0</v>
      </c>
      <c r="BB1961" s="8"/>
      <c r="BC1961" s="8">
        <f>+AX1961+AY1961+AZ1961+BA1961+BB1961</f>
        <v>0</v>
      </c>
      <c r="BD1961" s="8">
        <f>AX1961-AT1961</f>
        <v>0</v>
      </c>
      <c r="BE1961" s="2"/>
      <c r="BH1961" s="2"/>
    </row>
    <row r="1962" spans="1:60" ht="17" hidden="1" outlineLevel="1" x14ac:dyDescent="0.2">
      <c r="A1962" s="1" t="s">
        <v>108</v>
      </c>
      <c r="B1962" s="82">
        <v>9</v>
      </c>
      <c r="C1962" s="144" t="s">
        <v>951</v>
      </c>
      <c r="D1962" s="144"/>
      <c r="E1962" s="82" t="s">
        <v>664</v>
      </c>
      <c r="F1962" s="143">
        <v>8</v>
      </c>
      <c r="G1962" s="142">
        <f>'[1]BoQ HSYC'!F1962</f>
        <v>8</v>
      </c>
      <c r="H1962" s="185">
        <f>'[1]BoQ HSYC'!G1962</f>
        <v>0</v>
      </c>
      <c r="I1962" s="185">
        <f>'[1]BoQ HSYC'!H1962</f>
        <v>0</v>
      </c>
      <c r="J1962" s="185">
        <f>'[1]BoQ HSYC'!I1962</f>
        <v>0</v>
      </c>
      <c r="K1962" s="48">
        <f>'[1]BoQ HSYC'!J1962</f>
        <v>8970000</v>
      </c>
      <c r="L1962" s="47">
        <f>'[1]BoQ HSYC'!K1962</f>
        <v>0</v>
      </c>
      <c r="M1962" s="47">
        <f>'[1]BoQ HSYC'!L1962</f>
        <v>8970000</v>
      </c>
      <c r="N1962" s="183">
        <f>'[1]BoQ HSYC'!M1962</f>
        <v>0</v>
      </c>
      <c r="O1962" s="183">
        <f>'[1]BoQ HSYC'!N1962</f>
        <v>0</v>
      </c>
      <c r="P1962" s="83">
        <f>'[1]BoQ HSYC'!O1962</f>
        <v>0</v>
      </c>
      <c r="Q1962" s="47">
        <f>'[1]BoQ HSYC'!P1962</f>
        <v>71760000</v>
      </c>
      <c r="R1962" s="132">
        <f>'[1]BoQ HSYC'!Q1962</f>
        <v>0</v>
      </c>
      <c r="S1962" s="83">
        <f>'[1]BoQ HSYC'!R1962</f>
        <v>71760000</v>
      </c>
      <c r="T1962" s="48">
        <f>'[1]BoQ HSYC'!S1962</f>
        <v>0</v>
      </c>
      <c r="U1962" s="132">
        <f>'[1]BoQ HSYC'!T1962</f>
        <v>0</v>
      </c>
      <c r="V1962" s="132" t="str">
        <f>'[1]BoQ HSYC'!U1962</f>
        <v>Báo giá NCC</v>
      </c>
      <c r="W1962" s="132" t="str">
        <f>'[1]BoQ HSYC'!V1962</f>
        <v>Báo giá NCC</v>
      </c>
      <c r="X1962" s="44" t="str">
        <f>'[1]BoQ HSYC'!W1962</f>
        <v>ME</v>
      </c>
      <c r="Y1962" s="44"/>
      <c r="Z1962" s="44"/>
      <c r="AA1962" s="44"/>
      <c r="AB1962" s="2">
        <v>11398605.074999999</v>
      </c>
      <c r="AC1962" s="2">
        <v>91188840.599999994</v>
      </c>
      <c r="AD1962" s="2">
        <f>+M1962</f>
        <v>8970000</v>
      </c>
      <c r="AE1962" s="2">
        <f>+AD1962*14%</f>
        <v>1255800.0000000002</v>
      </c>
      <c r="AF1962" s="155">
        <f>+AD1962*35%</f>
        <v>3139500</v>
      </c>
      <c r="AG1962" s="2">
        <f>+AD1962*F1962</f>
        <v>71760000</v>
      </c>
      <c r="AH1962" s="2">
        <f>+AE1962*F1962</f>
        <v>10046400.000000002</v>
      </c>
      <c r="AI1962" s="2">
        <f>+AF1962*F1962</f>
        <v>25116000</v>
      </c>
      <c r="AJ1962" s="2">
        <f>SUM(AG1962:AI1962)</f>
        <v>106922400</v>
      </c>
      <c r="AK1962" s="2">
        <f>+AD1962*G1962</f>
        <v>71760000</v>
      </c>
      <c r="AL1962" s="2">
        <f>+AE1962*G1962</f>
        <v>10046400.000000002</v>
      </c>
      <c r="AM1962" s="2">
        <f>+AF1962*G1962</f>
        <v>25116000</v>
      </c>
      <c r="AN1962" s="155">
        <f>SUM(AK1962:AM1962)</f>
        <v>106922400</v>
      </c>
      <c r="AQ1962" s="145" t="s">
        <v>525</v>
      </c>
      <c r="AU1962" s="8"/>
      <c r="AV1962" s="8"/>
      <c r="AW1962" s="2">
        <f>+'[2]BoQ HSYC-Đạt'!AT1962</f>
        <v>9149400</v>
      </c>
      <c r="AX1962" s="8">
        <f>F1962*AW1962</f>
        <v>73195200</v>
      </c>
      <c r="AY1962" s="8">
        <f>IF(AQ1962="CT",7%,5%)*AX1962</f>
        <v>5123664.0000000009</v>
      </c>
      <c r="AZ1962" s="8">
        <f>AX1962*2%</f>
        <v>1463904</v>
      </c>
      <c r="BA1962" s="8">
        <f>IF(BB1962&gt;0,0,AX1962*5%)</f>
        <v>3659760</v>
      </c>
      <c r="BB1962" s="8"/>
      <c r="BC1962" s="8">
        <f>+AX1962+AY1962+AZ1962+BA1962+BB1962</f>
        <v>83442528</v>
      </c>
      <c r="BD1962" s="8">
        <f>AX1962-AT1962</f>
        <v>73195200</v>
      </c>
      <c r="BE1962" s="2"/>
      <c r="BH1962" s="2"/>
    </row>
    <row r="1963" spans="1:60" ht="17" hidden="1" outlineLevel="1" x14ac:dyDescent="0.2">
      <c r="B1963" s="82"/>
      <c r="C1963" s="144" t="s">
        <v>827</v>
      </c>
      <c r="D1963" s="144"/>
      <c r="E1963" s="82"/>
      <c r="F1963" s="143"/>
      <c r="G1963" s="142">
        <f>'[1]BoQ HSYC'!F1963</f>
        <v>0</v>
      </c>
      <c r="H1963" s="185">
        <f>'[1]BoQ HSYC'!G1963</f>
        <v>0</v>
      </c>
      <c r="I1963" s="185">
        <f>'[1]BoQ HSYC'!H1963</f>
        <v>0</v>
      </c>
      <c r="J1963" s="185">
        <f>'[1]BoQ HSYC'!I1963</f>
        <v>0</v>
      </c>
      <c r="K1963" s="48">
        <f>'[1]BoQ HSYC'!J1963</f>
        <v>0</v>
      </c>
      <c r="L1963" s="47">
        <f>'[1]BoQ HSYC'!K1963</f>
        <v>0</v>
      </c>
      <c r="M1963" s="47">
        <f>'[1]BoQ HSYC'!L1963</f>
        <v>0</v>
      </c>
      <c r="N1963" s="183">
        <f>'[1]BoQ HSYC'!M1963</f>
        <v>0</v>
      </c>
      <c r="O1963" s="183">
        <f>'[1]BoQ HSYC'!N1963</f>
        <v>0</v>
      </c>
      <c r="P1963" s="83">
        <f>'[1]BoQ HSYC'!O1963</f>
        <v>0</v>
      </c>
      <c r="Q1963" s="47">
        <f>'[1]BoQ HSYC'!P1963</f>
        <v>0</v>
      </c>
      <c r="R1963" s="132">
        <f>'[1]BoQ HSYC'!Q1963</f>
        <v>0</v>
      </c>
      <c r="S1963" s="83">
        <f>'[1]BoQ HSYC'!R1963</f>
        <v>0</v>
      </c>
      <c r="T1963" s="48">
        <f>'[1]BoQ HSYC'!S1963</f>
        <v>0</v>
      </c>
      <c r="U1963" s="132">
        <f>'[1]BoQ HSYC'!T1963</f>
        <v>0</v>
      </c>
      <c r="V1963" s="132">
        <f>'[1]BoQ HSYC'!U1963</f>
        <v>0</v>
      </c>
      <c r="W1963" s="132">
        <f>'[1]BoQ HSYC'!V1963</f>
        <v>0</v>
      </c>
      <c r="X1963" s="44" t="str">
        <f>'[1]BoQ HSYC'!W1963</f>
        <v>ME</v>
      </c>
      <c r="Y1963" s="44"/>
      <c r="Z1963" s="44"/>
      <c r="AA1963" s="44"/>
      <c r="AB1963" s="2">
        <v>0</v>
      </c>
      <c r="AC1963" s="2">
        <v>0</v>
      </c>
      <c r="AD1963" s="2">
        <f>+M1963</f>
        <v>0</v>
      </c>
      <c r="AE1963" s="2">
        <f>+AD1963*14%</f>
        <v>0</v>
      </c>
      <c r="AF1963" s="155">
        <f>+AD1963*35%</f>
        <v>0</v>
      </c>
      <c r="AG1963" s="2">
        <f>+AD1963*F1963</f>
        <v>0</v>
      </c>
      <c r="AH1963" s="2">
        <f>+AE1963*F1963</f>
        <v>0</v>
      </c>
      <c r="AI1963" s="2">
        <f>+AF1963*F1963</f>
        <v>0</v>
      </c>
      <c r="AJ1963" s="2">
        <f>SUM(AG1963:AI1963)</f>
        <v>0</v>
      </c>
      <c r="AK1963" s="2">
        <f>+AD1963*G1963</f>
        <v>0</v>
      </c>
      <c r="AL1963" s="2">
        <f>+AE1963*G1963</f>
        <v>0</v>
      </c>
      <c r="AM1963" s="2">
        <f>+AF1963*G1963</f>
        <v>0</v>
      </c>
      <c r="AN1963" s="155">
        <f>SUM(AK1963:AM1963)</f>
        <v>0</v>
      </c>
      <c r="AQ1963" s="145" t="s">
        <v>525</v>
      </c>
      <c r="AU1963" s="8"/>
      <c r="AV1963" s="8"/>
      <c r="AW1963" s="2">
        <f>+'[2]BoQ HSYC-Đạt'!AT1963</f>
        <v>0</v>
      </c>
      <c r="AX1963" s="8">
        <f>F1963*AW1963</f>
        <v>0</v>
      </c>
      <c r="AY1963" s="8">
        <f>IF(AQ1963="CT",7%,5%)*AX1963</f>
        <v>0</v>
      </c>
      <c r="AZ1963" s="8">
        <f>AX1963*2%</f>
        <v>0</v>
      </c>
      <c r="BA1963" s="8">
        <f>IF(BB1963&gt;0,0,AX1963*5%)</f>
        <v>0</v>
      </c>
      <c r="BB1963" s="8"/>
      <c r="BC1963" s="8">
        <f>+AX1963+AY1963+AZ1963+BA1963+BB1963</f>
        <v>0</v>
      </c>
      <c r="BD1963" s="8">
        <f>AX1963-AT1963</f>
        <v>0</v>
      </c>
      <c r="BE1963" s="2"/>
      <c r="BH1963" s="2"/>
    </row>
    <row r="1964" spans="1:60" ht="17" hidden="1" outlineLevel="1" x14ac:dyDescent="0.2">
      <c r="B1964" s="82"/>
      <c r="C1964" s="144" t="s">
        <v>658</v>
      </c>
      <c r="D1964" s="144"/>
      <c r="E1964" s="82"/>
      <c r="F1964" s="143"/>
      <c r="G1964" s="142">
        <f>'[1]BoQ HSYC'!F1964</f>
        <v>0</v>
      </c>
      <c r="H1964" s="185">
        <f>'[1]BoQ HSYC'!G1964</f>
        <v>0</v>
      </c>
      <c r="I1964" s="185">
        <f>'[1]BoQ HSYC'!H1964</f>
        <v>0</v>
      </c>
      <c r="J1964" s="185">
        <f>'[1]BoQ HSYC'!I1964</f>
        <v>0</v>
      </c>
      <c r="K1964" s="48">
        <f>'[1]BoQ HSYC'!J1964</f>
        <v>0</v>
      </c>
      <c r="L1964" s="47">
        <f>'[1]BoQ HSYC'!K1964</f>
        <v>0</v>
      </c>
      <c r="M1964" s="47">
        <f>'[1]BoQ HSYC'!L1964</f>
        <v>0</v>
      </c>
      <c r="N1964" s="183">
        <f>'[1]BoQ HSYC'!M1964</f>
        <v>0</v>
      </c>
      <c r="O1964" s="183">
        <f>'[1]BoQ HSYC'!N1964</f>
        <v>0</v>
      </c>
      <c r="P1964" s="83">
        <f>'[1]BoQ HSYC'!O1964</f>
        <v>0</v>
      </c>
      <c r="Q1964" s="47">
        <f>'[1]BoQ HSYC'!P1964</f>
        <v>0</v>
      </c>
      <c r="R1964" s="132">
        <f>'[1]BoQ HSYC'!Q1964</f>
        <v>0</v>
      </c>
      <c r="S1964" s="83">
        <f>'[1]BoQ HSYC'!R1964</f>
        <v>0</v>
      </c>
      <c r="T1964" s="48">
        <f>'[1]BoQ HSYC'!S1964</f>
        <v>0</v>
      </c>
      <c r="U1964" s="132">
        <f>'[1]BoQ HSYC'!T1964</f>
        <v>0</v>
      </c>
      <c r="V1964" s="132">
        <f>'[1]BoQ HSYC'!U1964</f>
        <v>0</v>
      </c>
      <c r="W1964" s="132">
        <f>'[1]BoQ HSYC'!V1964</f>
        <v>0</v>
      </c>
      <c r="X1964" s="44" t="str">
        <f>'[1]BoQ HSYC'!W1964</f>
        <v>ME</v>
      </c>
      <c r="Y1964" s="44"/>
      <c r="Z1964" s="44"/>
      <c r="AA1964" s="44"/>
      <c r="AB1964" s="2">
        <v>0</v>
      </c>
      <c r="AC1964" s="2">
        <v>0</v>
      </c>
      <c r="AD1964" s="2">
        <f>+M1964</f>
        <v>0</v>
      </c>
      <c r="AE1964" s="2">
        <f>+AD1964*14%</f>
        <v>0</v>
      </c>
      <c r="AF1964" s="155">
        <f>+AD1964*35%</f>
        <v>0</v>
      </c>
      <c r="AG1964" s="2">
        <f>+AD1964*F1964</f>
        <v>0</v>
      </c>
      <c r="AH1964" s="2">
        <f>+AE1964*F1964</f>
        <v>0</v>
      </c>
      <c r="AI1964" s="2">
        <f>+AF1964*F1964</f>
        <v>0</v>
      </c>
      <c r="AJ1964" s="2">
        <f>SUM(AG1964:AI1964)</f>
        <v>0</v>
      </c>
      <c r="AK1964" s="2">
        <f>+AD1964*G1964</f>
        <v>0</v>
      </c>
      <c r="AL1964" s="2">
        <f>+AE1964*G1964</f>
        <v>0</v>
      </c>
      <c r="AM1964" s="2">
        <f>+AF1964*G1964</f>
        <v>0</v>
      </c>
      <c r="AN1964" s="155">
        <f>SUM(AK1964:AM1964)</f>
        <v>0</v>
      </c>
      <c r="AQ1964" s="145" t="s">
        <v>525</v>
      </c>
      <c r="AU1964" s="8"/>
      <c r="AV1964" s="8"/>
      <c r="AW1964" s="2">
        <f>+'[2]BoQ HSYC-Đạt'!AT1964</f>
        <v>0</v>
      </c>
      <c r="AX1964" s="8">
        <f>F1964*AW1964</f>
        <v>0</v>
      </c>
      <c r="AY1964" s="8">
        <f>IF(AQ1964="CT",7%,5%)*AX1964</f>
        <v>0</v>
      </c>
      <c r="AZ1964" s="8">
        <f>AX1964*2%</f>
        <v>0</v>
      </c>
      <c r="BA1964" s="8">
        <f>IF(BB1964&gt;0,0,AX1964*5%)</f>
        <v>0</v>
      </c>
      <c r="BB1964" s="8"/>
      <c r="BC1964" s="8">
        <f>+AX1964+AY1964+AZ1964+BA1964+BB1964</f>
        <v>0</v>
      </c>
      <c r="BD1964" s="8">
        <f>AX1964-AT1964</f>
        <v>0</v>
      </c>
      <c r="BE1964" s="2"/>
      <c r="BH1964" s="2"/>
    </row>
    <row r="1965" spans="1:60" ht="17" hidden="1" outlineLevel="1" x14ac:dyDescent="0.2">
      <c r="B1965" s="82"/>
      <c r="C1965" s="144" t="s">
        <v>657</v>
      </c>
      <c r="D1965" s="144"/>
      <c r="E1965" s="82"/>
      <c r="F1965" s="143"/>
      <c r="G1965" s="142">
        <f>'[1]BoQ HSYC'!F1965</f>
        <v>0</v>
      </c>
      <c r="H1965" s="185">
        <f>'[1]BoQ HSYC'!G1965</f>
        <v>0</v>
      </c>
      <c r="I1965" s="185">
        <f>'[1]BoQ HSYC'!H1965</f>
        <v>0</v>
      </c>
      <c r="J1965" s="185">
        <f>'[1]BoQ HSYC'!I1965</f>
        <v>0</v>
      </c>
      <c r="K1965" s="48">
        <f>'[1]BoQ HSYC'!J1965</f>
        <v>0</v>
      </c>
      <c r="L1965" s="47">
        <f>'[1]BoQ HSYC'!K1965</f>
        <v>0</v>
      </c>
      <c r="M1965" s="47">
        <f>'[1]BoQ HSYC'!L1965</f>
        <v>0</v>
      </c>
      <c r="N1965" s="183">
        <f>'[1]BoQ HSYC'!M1965</f>
        <v>0</v>
      </c>
      <c r="O1965" s="183">
        <f>'[1]BoQ HSYC'!N1965</f>
        <v>0</v>
      </c>
      <c r="P1965" s="83">
        <f>'[1]BoQ HSYC'!O1965</f>
        <v>0</v>
      </c>
      <c r="Q1965" s="47">
        <f>'[1]BoQ HSYC'!P1965</f>
        <v>0</v>
      </c>
      <c r="R1965" s="132">
        <f>'[1]BoQ HSYC'!Q1965</f>
        <v>0</v>
      </c>
      <c r="S1965" s="83">
        <f>'[1]BoQ HSYC'!R1965</f>
        <v>0</v>
      </c>
      <c r="T1965" s="48">
        <f>'[1]BoQ HSYC'!S1965</f>
        <v>0</v>
      </c>
      <c r="U1965" s="132">
        <f>'[1]BoQ HSYC'!T1965</f>
        <v>0</v>
      </c>
      <c r="V1965" s="132">
        <f>'[1]BoQ HSYC'!U1965</f>
        <v>0</v>
      </c>
      <c r="W1965" s="132">
        <f>'[1]BoQ HSYC'!V1965</f>
        <v>0</v>
      </c>
      <c r="X1965" s="44" t="str">
        <f>'[1]BoQ HSYC'!W1965</f>
        <v>ME</v>
      </c>
      <c r="Y1965" s="44"/>
      <c r="Z1965" s="44"/>
      <c r="AA1965" s="44"/>
      <c r="AB1965" s="2">
        <v>0</v>
      </c>
      <c r="AC1965" s="2">
        <v>0</v>
      </c>
      <c r="AD1965" s="2">
        <f>+M1965</f>
        <v>0</v>
      </c>
      <c r="AE1965" s="2">
        <f>+AD1965*14%</f>
        <v>0</v>
      </c>
      <c r="AF1965" s="155">
        <f>+AD1965*35%</f>
        <v>0</v>
      </c>
      <c r="AG1965" s="2">
        <f>+AD1965*F1965</f>
        <v>0</v>
      </c>
      <c r="AH1965" s="2">
        <f>+AE1965*F1965</f>
        <v>0</v>
      </c>
      <c r="AI1965" s="2">
        <f>+AF1965*F1965</f>
        <v>0</v>
      </c>
      <c r="AJ1965" s="2">
        <f>SUM(AG1965:AI1965)</f>
        <v>0</v>
      </c>
      <c r="AK1965" s="2">
        <f>+AD1965*G1965</f>
        <v>0</v>
      </c>
      <c r="AL1965" s="2">
        <f>+AE1965*G1965</f>
        <v>0</v>
      </c>
      <c r="AM1965" s="2">
        <f>+AF1965*G1965</f>
        <v>0</v>
      </c>
      <c r="AN1965" s="155">
        <f>SUM(AK1965:AM1965)</f>
        <v>0</v>
      </c>
      <c r="AQ1965" s="145" t="s">
        <v>525</v>
      </c>
      <c r="AU1965" s="8"/>
      <c r="AV1965" s="8"/>
      <c r="AW1965" s="2">
        <f>+'[2]BoQ HSYC-Đạt'!AT1965</f>
        <v>0</v>
      </c>
      <c r="AX1965" s="8">
        <f>F1965*AW1965</f>
        <v>0</v>
      </c>
      <c r="AY1965" s="8">
        <f>IF(AQ1965="CT",7%,5%)*AX1965</f>
        <v>0</v>
      </c>
      <c r="AZ1965" s="8">
        <f>AX1965*2%</f>
        <v>0</v>
      </c>
      <c r="BA1965" s="8">
        <f>IF(BB1965&gt;0,0,AX1965*5%)</f>
        <v>0</v>
      </c>
      <c r="BB1965" s="8"/>
      <c r="BC1965" s="8">
        <f>+AX1965+AY1965+AZ1965+BA1965+BB1965</f>
        <v>0</v>
      </c>
      <c r="BD1965" s="8">
        <f>AX1965-AT1965</f>
        <v>0</v>
      </c>
      <c r="BE1965" s="2"/>
      <c r="BH1965" s="2"/>
    </row>
    <row r="1966" spans="1:60" ht="17" hidden="1" outlineLevel="1" x14ac:dyDescent="0.2">
      <c r="B1966" s="82"/>
      <c r="C1966" s="144" t="s">
        <v>826</v>
      </c>
      <c r="D1966" s="144"/>
      <c r="E1966" s="82"/>
      <c r="F1966" s="143"/>
      <c r="G1966" s="142">
        <f>'[1]BoQ HSYC'!F1966</f>
        <v>0</v>
      </c>
      <c r="H1966" s="185">
        <f>'[1]BoQ HSYC'!G1966</f>
        <v>0</v>
      </c>
      <c r="I1966" s="185">
        <f>'[1]BoQ HSYC'!H1966</f>
        <v>0</v>
      </c>
      <c r="J1966" s="185">
        <f>'[1]BoQ HSYC'!I1966</f>
        <v>0</v>
      </c>
      <c r="K1966" s="48">
        <f>'[1]BoQ HSYC'!J1966</f>
        <v>0</v>
      </c>
      <c r="L1966" s="47">
        <f>'[1]BoQ HSYC'!K1966</f>
        <v>0</v>
      </c>
      <c r="M1966" s="47">
        <f>'[1]BoQ HSYC'!L1966</f>
        <v>0</v>
      </c>
      <c r="N1966" s="183">
        <f>'[1]BoQ HSYC'!M1966</f>
        <v>0</v>
      </c>
      <c r="O1966" s="183">
        <f>'[1]BoQ HSYC'!N1966</f>
        <v>0</v>
      </c>
      <c r="P1966" s="83">
        <f>'[1]BoQ HSYC'!O1966</f>
        <v>0</v>
      </c>
      <c r="Q1966" s="47">
        <f>'[1]BoQ HSYC'!P1966</f>
        <v>0</v>
      </c>
      <c r="R1966" s="132">
        <f>'[1]BoQ HSYC'!Q1966</f>
        <v>0</v>
      </c>
      <c r="S1966" s="83">
        <f>'[1]BoQ HSYC'!R1966</f>
        <v>0</v>
      </c>
      <c r="T1966" s="48">
        <f>'[1]BoQ HSYC'!S1966</f>
        <v>0</v>
      </c>
      <c r="U1966" s="132">
        <f>'[1]BoQ HSYC'!T1966</f>
        <v>0</v>
      </c>
      <c r="V1966" s="132">
        <f>'[1]BoQ HSYC'!U1966</f>
        <v>0</v>
      </c>
      <c r="W1966" s="132">
        <f>'[1]BoQ HSYC'!V1966</f>
        <v>0</v>
      </c>
      <c r="X1966" s="44" t="str">
        <f>'[1]BoQ HSYC'!W1966</f>
        <v>ME</v>
      </c>
      <c r="Y1966" s="44"/>
      <c r="Z1966" s="44"/>
      <c r="AA1966" s="44"/>
      <c r="AB1966" s="2">
        <v>0</v>
      </c>
      <c r="AC1966" s="2">
        <v>0</v>
      </c>
      <c r="AD1966" s="2">
        <f>+M1966</f>
        <v>0</v>
      </c>
      <c r="AE1966" s="2">
        <f>+AD1966*14%</f>
        <v>0</v>
      </c>
      <c r="AF1966" s="155">
        <f>+AD1966*35%</f>
        <v>0</v>
      </c>
      <c r="AG1966" s="2">
        <f>+AD1966*F1966</f>
        <v>0</v>
      </c>
      <c r="AH1966" s="2">
        <f>+AE1966*F1966</f>
        <v>0</v>
      </c>
      <c r="AI1966" s="2">
        <f>+AF1966*F1966</f>
        <v>0</v>
      </c>
      <c r="AJ1966" s="2">
        <f>SUM(AG1966:AI1966)</f>
        <v>0</v>
      </c>
      <c r="AK1966" s="2">
        <f>+AD1966*G1966</f>
        <v>0</v>
      </c>
      <c r="AL1966" s="2">
        <f>+AE1966*G1966</f>
        <v>0</v>
      </c>
      <c r="AM1966" s="2">
        <f>+AF1966*G1966</f>
        <v>0</v>
      </c>
      <c r="AN1966" s="155">
        <f>SUM(AK1966:AM1966)</f>
        <v>0</v>
      </c>
      <c r="AQ1966" s="145" t="s">
        <v>525</v>
      </c>
      <c r="AU1966" s="8"/>
      <c r="AV1966" s="8"/>
      <c r="AW1966" s="2">
        <f>+'[2]BoQ HSYC-Đạt'!AT1966</f>
        <v>0</v>
      </c>
      <c r="AX1966" s="8">
        <f>F1966*AW1966</f>
        <v>0</v>
      </c>
      <c r="AY1966" s="8">
        <f>IF(AQ1966="CT",7%,5%)*AX1966</f>
        <v>0</v>
      </c>
      <c r="AZ1966" s="8">
        <f>AX1966*2%</f>
        <v>0</v>
      </c>
      <c r="BA1966" s="8">
        <f>IF(BB1966&gt;0,0,AX1966*5%)</f>
        <v>0</v>
      </c>
      <c r="BB1966" s="8"/>
      <c r="BC1966" s="8">
        <f>+AX1966+AY1966+AZ1966+BA1966+BB1966</f>
        <v>0</v>
      </c>
      <c r="BD1966" s="8">
        <f>AX1966-AT1966</f>
        <v>0</v>
      </c>
      <c r="BE1966" s="2"/>
      <c r="BH1966" s="2"/>
    </row>
    <row r="1967" spans="1:60" ht="17" hidden="1" outlineLevel="1" x14ac:dyDescent="0.2">
      <c r="A1967" s="1" t="s">
        <v>108</v>
      </c>
      <c r="B1967" s="82">
        <v>10</v>
      </c>
      <c r="C1967" s="144" t="s">
        <v>950</v>
      </c>
      <c r="D1967" s="144"/>
      <c r="E1967" s="82" t="s">
        <v>664</v>
      </c>
      <c r="F1967" s="143">
        <v>38</v>
      </c>
      <c r="G1967" s="142">
        <f>'[1]BoQ HSYC'!F1967</f>
        <v>38</v>
      </c>
      <c r="H1967" s="185">
        <f>'[1]BoQ HSYC'!G1967</f>
        <v>0</v>
      </c>
      <c r="I1967" s="185">
        <f>'[1]BoQ HSYC'!H1967</f>
        <v>0</v>
      </c>
      <c r="J1967" s="185">
        <f>'[1]BoQ HSYC'!I1967</f>
        <v>0</v>
      </c>
      <c r="K1967" s="48">
        <f>'[1]BoQ HSYC'!J1967</f>
        <v>6620000</v>
      </c>
      <c r="L1967" s="47">
        <f>'[1]BoQ HSYC'!K1967</f>
        <v>0</v>
      </c>
      <c r="M1967" s="47">
        <f>'[1]BoQ HSYC'!L1967</f>
        <v>6620000</v>
      </c>
      <c r="N1967" s="183">
        <f>'[1]BoQ HSYC'!M1967</f>
        <v>0</v>
      </c>
      <c r="O1967" s="183">
        <f>'[1]BoQ HSYC'!N1967</f>
        <v>0</v>
      </c>
      <c r="P1967" s="83">
        <f>'[1]BoQ HSYC'!O1967</f>
        <v>0</v>
      </c>
      <c r="Q1967" s="47">
        <f>'[1]BoQ HSYC'!P1967</f>
        <v>251560000</v>
      </c>
      <c r="R1967" s="132">
        <f>'[1]BoQ HSYC'!Q1967</f>
        <v>0</v>
      </c>
      <c r="S1967" s="83">
        <f>'[1]BoQ HSYC'!R1967</f>
        <v>251560000</v>
      </c>
      <c r="T1967" s="48">
        <f>'[1]BoQ HSYC'!S1967</f>
        <v>0</v>
      </c>
      <c r="U1967" s="132">
        <f>'[1]BoQ HSYC'!T1967</f>
        <v>0</v>
      </c>
      <c r="V1967" s="132" t="str">
        <f>'[1]BoQ HSYC'!U1967</f>
        <v>Báo giá NCC</v>
      </c>
      <c r="W1967" s="132" t="str">
        <f>'[1]BoQ HSYC'!V1967</f>
        <v>Báo giá NCC</v>
      </c>
      <c r="X1967" s="44" t="str">
        <f>'[1]BoQ HSYC'!W1967</f>
        <v>ME</v>
      </c>
      <c r="Y1967" s="44"/>
      <c r="Z1967" s="44"/>
      <c r="AA1967" s="44"/>
      <c r="AB1967" s="2">
        <v>8412348.4499999993</v>
      </c>
      <c r="AC1967" s="2">
        <v>319669241.09999996</v>
      </c>
      <c r="AD1967" s="2">
        <f>+M1967</f>
        <v>6620000</v>
      </c>
      <c r="AE1967" s="2">
        <f>+AD1967*14%</f>
        <v>926800.00000000012</v>
      </c>
      <c r="AF1967" s="155">
        <f>+AD1967*35%</f>
        <v>2317000</v>
      </c>
      <c r="AG1967" s="2">
        <f>+AD1967*F1967</f>
        <v>251560000</v>
      </c>
      <c r="AH1967" s="2">
        <f>+AE1967*F1967</f>
        <v>35218400.000000007</v>
      </c>
      <c r="AI1967" s="2">
        <f>+AF1967*F1967</f>
        <v>88046000</v>
      </c>
      <c r="AJ1967" s="2">
        <f>SUM(AG1967:AI1967)</f>
        <v>374824400</v>
      </c>
      <c r="AK1967" s="2">
        <f>+AD1967*G1967</f>
        <v>251560000</v>
      </c>
      <c r="AL1967" s="2">
        <f>+AE1967*G1967</f>
        <v>35218400.000000007</v>
      </c>
      <c r="AM1967" s="2">
        <f>+AF1967*G1967</f>
        <v>88046000</v>
      </c>
      <c r="AN1967" s="155">
        <f>SUM(AK1967:AM1967)</f>
        <v>374824400</v>
      </c>
      <c r="AQ1967" s="145" t="s">
        <v>525</v>
      </c>
      <c r="AU1967" s="8"/>
      <c r="AV1967" s="8"/>
      <c r="AW1967" s="2">
        <f>+'[2]BoQ HSYC-Đạt'!AT1967</f>
        <v>6752400</v>
      </c>
      <c r="AX1967" s="8">
        <f>F1967*AW1967</f>
        <v>256591200</v>
      </c>
      <c r="AY1967" s="8">
        <f>IF(AQ1967="CT",7%,5%)*AX1967</f>
        <v>17961384</v>
      </c>
      <c r="AZ1967" s="8">
        <f>AX1967*2%</f>
        <v>5131824</v>
      </c>
      <c r="BA1967" s="8">
        <f>IF(BB1967&gt;0,0,AX1967*5%)</f>
        <v>12829560</v>
      </c>
      <c r="BB1967" s="8"/>
      <c r="BC1967" s="8">
        <f>+AX1967+AY1967+AZ1967+BA1967+BB1967</f>
        <v>292513968</v>
      </c>
      <c r="BD1967" s="8">
        <f>AX1967-AT1967</f>
        <v>256591200</v>
      </c>
      <c r="BE1967" s="2"/>
      <c r="BH1967" s="2"/>
    </row>
    <row r="1968" spans="1:60" ht="17" hidden="1" outlineLevel="1" x14ac:dyDescent="0.2">
      <c r="B1968" s="82"/>
      <c r="C1968" s="144" t="s">
        <v>827</v>
      </c>
      <c r="D1968" s="144"/>
      <c r="E1968" s="82"/>
      <c r="F1968" s="143"/>
      <c r="G1968" s="142">
        <f>'[1]BoQ HSYC'!F1968</f>
        <v>0</v>
      </c>
      <c r="H1968" s="185">
        <f>'[1]BoQ HSYC'!G1968</f>
        <v>0</v>
      </c>
      <c r="I1968" s="185">
        <f>'[1]BoQ HSYC'!H1968</f>
        <v>0</v>
      </c>
      <c r="J1968" s="185">
        <f>'[1]BoQ HSYC'!I1968</f>
        <v>0</v>
      </c>
      <c r="K1968" s="48">
        <f>'[1]BoQ HSYC'!J1968</f>
        <v>0</v>
      </c>
      <c r="L1968" s="47">
        <f>'[1]BoQ HSYC'!K1968</f>
        <v>0</v>
      </c>
      <c r="M1968" s="47">
        <f>'[1]BoQ HSYC'!L1968</f>
        <v>0</v>
      </c>
      <c r="N1968" s="183">
        <f>'[1]BoQ HSYC'!M1968</f>
        <v>0</v>
      </c>
      <c r="O1968" s="183">
        <f>'[1]BoQ HSYC'!N1968</f>
        <v>0</v>
      </c>
      <c r="P1968" s="83">
        <f>'[1]BoQ HSYC'!O1968</f>
        <v>0</v>
      </c>
      <c r="Q1968" s="47">
        <f>'[1]BoQ HSYC'!P1968</f>
        <v>0</v>
      </c>
      <c r="R1968" s="132">
        <f>'[1]BoQ HSYC'!Q1968</f>
        <v>0</v>
      </c>
      <c r="S1968" s="83">
        <f>'[1]BoQ HSYC'!R1968</f>
        <v>0</v>
      </c>
      <c r="T1968" s="48">
        <f>'[1]BoQ HSYC'!S1968</f>
        <v>0</v>
      </c>
      <c r="U1968" s="132">
        <f>'[1]BoQ HSYC'!T1968</f>
        <v>0</v>
      </c>
      <c r="V1968" s="132">
        <f>'[1]BoQ HSYC'!U1968</f>
        <v>0</v>
      </c>
      <c r="W1968" s="132">
        <f>'[1]BoQ HSYC'!V1968</f>
        <v>0</v>
      </c>
      <c r="X1968" s="44" t="str">
        <f>'[1]BoQ HSYC'!W1968</f>
        <v>ME</v>
      </c>
      <c r="Y1968" s="44"/>
      <c r="Z1968" s="44"/>
      <c r="AA1968" s="44"/>
      <c r="AB1968" s="2">
        <v>0</v>
      </c>
      <c r="AC1968" s="2">
        <v>0</v>
      </c>
      <c r="AD1968" s="2">
        <f>+M1968</f>
        <v>0</v>
      </c>
      <c r="AE1968" s="2">
        <f>+AD1968*14%</f>
        <v>0</v>
      </c>
      <c r="AF1968" s="155">
        <f>+AD1968*35%</f>
        <v>0</v>
      </c>
      <c r="AG1968" s="2">
        <f>+AD1968*F1968</f>
        <v>0</v>
      </c>
      <c r="AH1968" s="2">
        <f>+AE1968*F1968</f>
        <v>0</v>
      </c>
      <c r="AI1968" s="2">
        <f>+AF1968*F1968</f>
        <v>0</v>
      </c>
      <c r="AJ1968" s="2">
        <f>SUM(AG1968:AI1968)</f>
        <v>0</v>
      </c>
      <c r="AK1968" s="2">
        <f>+AD1968*G1968</f>
        <v>0</v>
      </c>
      <c r="AL1968" s="2">
        <f>+AE1968*G1968</f>
        <v>0</v>
      </c>
      <c r="AM1968" s="2">
        <f>+AF1968*G1968</f>
        <v>0</v>
      </c>
      <c r="AN1968" s="155">
        <f>SUM(AK1968:AM1968)</f>
        <v>0</v>
      </c>
      <c r="AQ1968" s="145" t="s">
        <v>525</v>
      </c>
      <c r="AU1968" s="8"/>
      <c r="AV1968" s="8"/>
      <c r="AW1968" s="2">
        <f>+'[2]BoQ HSYC-Đạt'!AT1968</f>
        <v>0</v>
      </c>
      <c r="AX1968" s="8">
        <f>F1968*AW1968</f>
        <v>0</v>
      </c>
      <c r="AY1968" s="8">
        <f>IF(AQ1968="CT",7%,5%)*AX1968</f>
        <v>0</v>
      </c>
      <c r="AZ1968" s="8">
        <f>AX1968*2%</f>
        <v>0</v>
      </c>
      <c r="BA1968" s="8">
        <f>IF(BB1968&gt;0,0,AX1968*5%)</f>
        <v>0</v>
      </c>
      <c r="BB1968" s="8"/>
      <c r="BC1968" s="8">
        <f>+AX1968+AY1968+AZ1968+BA1968+BB1968</f>
        <v>0</v>
      </c>
      <c r="BD1968" s="8">
        <f>AX1968-AT1968</f>
        <v>0</v>
      </c>
      <c r="BE1968" s="2"/>
      <c r="BH1968" s="2"/>
    </row>
    <row r="1969" spans="1:60" ht="17" hidden="1" outlineLevel="1" x14ac:dyDescent="0.2">
      <c r="B1969" s="82"/>
      <c r="C1969" s="144" t="s">
        <v>658</v>
      </c>
      <c r="D1969" s="144"/>
      <c r="E1969" s="82"/>
      <c r="F1969" s="143"/>
      <c r="G1969" s="142">
        <f>'[1]BoQ HSYC'!F1969</f>
        <v>0</v>
      </c>
      <c r="H1969" s="185">
        <f>'[1]BoQ HSYC'!G1969</f>
        <v>0</v>
      </c>
      <c r="I1969" s="185">
        <f>'[1]BoQ HSYC'!H1969</f>
        <v>0</v>
      </c>
      <c r="J1969" s="185">
        <f>'[1]BoQ HSYC'!I1969</f>
        <v>0</v>
      </c>
      <c r="K1969" s="48">
        <f>'[1]BoQ HSYC'!J1969</f>
        <v>0</v>
      </c>
      <c r="L1969" s="47">
        <f>'[1]BoQ HSYC'!K1969</f>
        <v>0</v>
      </c>
      <c r="M1969" s="47">
        <f>'[1]BoQ HSYC'!L1969</f>
        <v>0</v>
      </c>
      <c r="N1969" s="183">
        <f>'[1]BoQ HSYC'!M1969</f>
        <v>0</v>
      </c>
      <c r="O1969" s="183">
        <f>'[1]BoQ HSYC'!N1969</f>
        <v>0</v>
      </c>
      <c r="P1969" s="83">
        <f>'[1]BoQ HSYC'!O1969</f>
        <v>0</v>
      </c>
      <c r="Q1969" s="47">
        <f>'[1]BoQ HSYC'!P1969</f>
        <v>0</v>
      </c>
      <c r="R1969" s="132">
        <f>'[1]BoQ HSYC'!Q1969</f>
        <v>0</v>
      </c>
      <c r="S1969" s="83">
        <f>'[1]BoQ HSYC'!R1969</f>
        <v>0</v>
      </c>
      <c r="T1969" s="48">
        <f>'[1]BoQ HSYC'!S1969</f>
        <v>0</v>
      </c>
      <c r="U1969" s="132">
        <f>'[1]BoQ HSYC'!T1969</f>
        <v>0</v>
      </c>
      <c r="V1969" s="132">
        <f>'[1]BoQ HSYC'!U1969</f>
        <v>0</v>
      </c>
      <c r="W1969" s="132">
        <f>'[1]BoQ HSYC'!V1969</f>
        <v>0</v>
      </c>
      <c r="X1969" s="44" t="str">
        <f>'[1]BoQ HSYC'!W1969</f>
        <v>ME</v>
      </c>
      <c r="Y1969" s="44"/>
      <c r="Z1969" s="44"/>
      <c r="AA1969" s="44"/>
      <c r="AB1969" s="2">
        <v>0</v>
      </c>
      <c r="AC1969" s="2">
        <v>0</v>
      </c>
      <c r="AD1969" s="2">
        <f>+M1969</f>
        <v>0</v>
      </c>
      <c r="AE1969" s="2">
        <f>+AD1969*14%</f>
        <v>0</v>
      </c>
      <c r="AF1969" s="155">
        <f>+AD1969*35%</f>
        <v>0</v>
      </c>
      <c r="AG1969" s="2">
        <f>+AD1969*F1969</f>
        <v>0</v>
      </c>
      <c r="AH1969" s="2">
        <f>+AE1969*F1969</f>
        <v>0</v>
      </c>
      <c r="AI1969" s="2">
        <f>+AF1969*F1969</f>
        <v>0</v>
      </c>
      <c r="AJ1969" s="2">
        <f>SUM(AG1969:AI1969)</f>
        <v>0</v>
      </c>
      <c r="AK1969" s="2">
        <f>+AD1969*G1969</f>
        <v>0</v>
      </c>
      <c r="AL1969" s="2">
        <f>+AE1969*G1969</f>
        <v>0</v>
      </c>
      <c r="AM1969" s="2">
        <f>+AF1969*G1969</f>
        <v>0</v>
      </c>
      <c r="AN1969" s="155">
        <f>SUM(AK1969:AM1969)</f>
        <v>0</v>
      </c>
      <c r="AQ1969" s="145" t="s">
        <v>525</v>
      </c>
      <c r="AU1969" s="8"/>
      <c r="AV1969" s="8"/>
      <c r="AW1969" s="2">
        <f>+'[2]BoQ HSYC-Đạt'!AT1969</f>
        <v>0</v>
      </c>
      <c r="AX1969" s="8">
        <f>F1969*AW1969</f>
        <v>0</v>
      </c>
      <c r="AY1969" s="8">
        <f>IF(AQ1969="CT",7%,5%)*AX1969</f>
        <v>0</v>
      </c>
      <c r="AZ1969" s="8">
        <f>AX1969*2%</f>
        <v>0</v>
      </c>
      <c r="BA1969" s="8">
        <f>IF(BB1969&gt;0,0,AX1969*5%)</f>
        <v>0</v>
      </c>
      <c r="BB1969" s="8"/>
      <c r="BC1969" s="8">
        <f>+AX1969+AY1969+AZ1969+BA1969+BB1969</f>
        <v>0</v>
      </c>
      <c r="BD1969" s="8">
        <f>AX1969-AT1969</f>
        <v>0</v>
      </c>
      <c r="BE1969" s="2"/>
      <c r="BH1969" s="2"/>
    </row>
    <row r="1970" spans="1:60" ht="17" hidden="1" outlineLevel="1" x14ac:dyDescent="0.2">
      <c r="B1970" s="82"/>
      <c r="C1970" s="144" t="s">
        <v>657</v>
      </c>
      <c r="D1970" s="144"/>
      <c r="E1970" s="82"/>
      <c r="F1970" s="143"/>
      <c r="G1970" s="142">
        <f>'[1]BoQ HSYC'!F1970</f>
        <v>0</v>
      </c>
      <c r="H1970" s="185">
        <f>'[1]BoQ HSYC'!G1970</f>
        <v>0</v>
      </c>
      <c r="I1970" s="185">
        <f>'[1]BoQ HSYC'!H1970</f>
        <v>0</v>
      </c>
      <c r="J1970" s="185">
        <f>'[1]BoQ HSYC'!I1970</f>
        <v>0</v>
      </c>
      <c r="K1970" s="48">
        <f>'[1]BoQ HSYC'!J1970</f>
        <v>0</v>
      </c>
      <c r="L1970" s="47">
        <f>'[1]BoQ HSYC'!K1970</f>
        <v>0</v>
      </c>
      <c r="M1970" s="47">
        <f>'[1]BoQ HSYC'!L1970</f>
        <v>0</v>
      </c>
      <c r="N1970" s="183">
        <f>'[1]BoQ HSYC'!M1970</f>
        <v>0</v>
      </c>
      <c r="O1970" s="183">
        <f>'[1]BoQ HSYC'!N1970</f>
        <v>0</v>
      </c>
      <c r="P1970" s="83">
        <f>'[1]BoQ HSYC'!O1970</f>
        <v>0</v>
      </c>
      <c r="Q1970" s="47">
        <f>'[1]BoQ HSYC'!P1970</f>
        <v>0</v>
      </c>
      <c r="R1970" s="132">
        <f>'[1]BoQ HSYC'!Q1970</f>
        <v>0</v>
      </c>
      <c r="S1970" s="83">
        <f>'[1]BoQ HSYC'!R1970</f>
        <v>0</v>
      </c>
      <c r="T1970" s="48">
        <f>'[1]BoQ HSYC'!S1970</f>
        <v>0</v>
      </c>
      <c r="U1970" s="132">
        <f>'[1]BoQ HSYC'!T1970</f>
        <v>0</v>
      </c>
      <c r="V1970" s="132">
        <f>'[1]BoQ HSYC'!U1970</f>
        <v>0</v>
      </c>
      <c r="W1970" s="132">
        <f>'[1]BoQ HSYC'!V1970</f>
        <v>0</v>
      </c>
      <c r="X1970" s="44" t="str">
        <f>'[1]BoQ HSYC'!W1970</f>
        <v>ME</v>
      </c>
      <c r="Y1970" s="44"/>
      <c r="Z1970" s="44"/>
      <c r="AA1970" s="44"/>
      <c r="AB1970" s="2">
        <v>0</v>
      </c>
      <c r="AC1970" s="2">
        <v>0</v>
      </c>
      <c r="AD1970" s="2">
        <f>+M1970</f>
        <v>0</v>
      </c>
      <c r="AE1970" s="2">
        <f>+AD1970*14%</f>
        <v>0</v>
      </c>
      <c r="AF1970" s="155">
        <f>+AD1970*35%</f>
        <v>0</v>
      </c>
      <c r="AG1970" s="2">
        <f>+AD1970*F1970</f>
        <v>0</v>
      </c>
      <c r="AH1970" s="2">
        <f>+AE1970*F1970</f>
        <v>0</v>
      </c>
      <c r="AI1970" s="2">
        <f>+AF1970*F1970</f>
        <v>0</v>
      </c>
      <c r="AJ1970" s="2">
        <f>SUM(AG1970:AI1970)</f>
        <v>0</v>
      </c>
      <c r="AK1970" s="2">
        <f>+AD1970*G1970</f>
        <v>0</v>
      </c>
      <c r="AL1970" s="2">
        <f>+AE1970*G1970</f>
        <v>0</v>
      </c>
      <c r="AM1970" s="2">
        <f>+AF1970*G1970</f>
        <v>0</v>
      </c>
      <c r="AN1970" s="155">
        <f>SUM(AK1970:AM1970)</f>
        <v>0</v>
      </c>
      <c r="AQ1970" s="145" t="s">
        <v>525</v>
      </c>
      <c r="AU1970" s="8"/>
      <c r="AV1970" s="8"/>
      <c r="AW1970" s="2">
        <f>+'[2]BoQ HSYC-Đạt'!AT1970</f>
        <v>0</v>
      </c>
      <c r="AX1970" s="8">
        <f>F1970*AW1970</f>
        <v>0</v>
      </c>
      <c r="AY1970" s="8">
        <f>IF(AQ1970="CT",7%,5%)*AX1970</f>
        <v>0</v>
      </c>
      <c r="AZ1970" s="8">
        <f>AX1970*2%</f>
        <v>0</v>
      </c>
      <c r="BA1970" s="8">
        <f>IF(BB1970&gt;0,0,AX1970*5%)</f>
        <v>0</v>
      </c>
      <c r="BB1970" s="8"/>
      <c r="BC1970" s="8">
        <f>+AX1970+AY1970+AZ1970+BA1970+BB1970</f>
        <v>0</v>
      </c>
      <c r="BD1970" s="8">
        <f>AX1970-AT1970</f>
        <v>0</v>
      </c>
      <c r="BE1970" s="2"/>
      <c r="BH1970" s="2"/>
    </row>
    <row r="1971" spans="1:60" ht="17" hidden="1" outlineLevel="1" x14ac:dyDescent="0.2">
      <c r="B1971" s="82"/>
      <c r="C1971" s="144" t="s">
        <v>826</v>
      </c>
      <c r="D1971" s="144"/>
      <c r="E1971" s="82"/>
      <c r="F1971" s="143"/>
      <c r="G1971" s="142">
        <f>'[1]BoQ HSYC'!F1971</f>
        <v>0</v>
      </c>
      <c r="H1971" s="185">
        <f>'[1]BoQ HSYC'!G1971</f>
        <v>0</v>
      </c>
      <c r="I1971" s="185">
        <f>'[1]BoQ HSYC'!H1971</f>
        <v>0</v>
      </c>
      <c r="J1971" s="185">
        <f>'[1]BoQ HSYC'!I1971</f>
        <v>0</v>
      </c>
      <c r="K1971" s="48">
        <f>'[1]BoQ HSYC'!J1971</f>
        <v>0</v>
      </c>
      <c r="L1971" s="47">
        <f>'[1]BoQ HSYC'!K1971</f>
        <v>0</v>
      </c>
      <c r="M1971" s="47">
        <f>'[1]BoQ HSYC'!L1971</f>
        <v>0</v>
      </c>
      <c r="N1971" s="183">
        <f>'[1]BoQ HSYC'!M1971</f>
        <v>0</v>
      </c>
      <c r="O1971" s="183">
        <f>'[1]BoQ HSYC'!N1971</f>
        <v>0</v>
      </c>
      <c r="P1971" s="83">
        <f>'[1]BoQ HSYC'!O1971</f>
        <v>0</v>
      </c>
      <c r="Q1971" s="47">
        <f>'[1]BoQ HSYC'!P1971</f>
        <v>0</v>
      </c>
      <c r="R1971" s="132">
        <f>'[1]BoQ HSYC'!Q1971</f>
        <v>0</v>
      </c>
      <c r="S1971" s="83">
        <f>'[1]BoQ HSYC'!R1971</f>
        <v>0</v>
      </c>
      <c r="T1971" s="48">
        <f>'[1]BoQ HSYC'!S1971</f>
        <v>0</v>
      </c>
      <c r="U1971" s="132">
        <f>'[1]BoQ HSYC'!T1971</f>
        <v>0</v>
      </c>
      <c r="V1971" s="132">
        <f>'[1]BoQ HSYC'!U1971</f>
        <v>0</v>
      </c>
      <c r="W1971" s="132">
        <f>'[1]BoQ HSYC'!V1971</f>
        <v>0</v>
      </c>
      <c r="X1971" s="44" t="str">
        <f>'[1]BoQ HSYC'!W1971</f>
        <v>ME</v>
      </c>
      <c r="Y1971" s="44"/>
      <c r="Z1971" s="44"/>
      <c r="AA1971" s="44"/>
      <c r="AB1971" s="2">
        <v>0</v>
      </c>
      <c r="AC1971" s="2">
        <v>0</v>
      </c>
      <c r="AD1971" s="2">
        <f>+M1971</f>
        <v>0</v>
      </c>
      <c r="AE1971" s="2">
        <f>+AD1971*14%</f>
        <v>0</v>
      </c>
      <c r="AF1971" s="155">
        <f>+AD1971*35%</f>
        <v>0</v>
      </c>
      <c r="AG1971" s="2">
        <f>+AD1971*F1971</f>
        <v>0</v>
      </c>
      <c r="AH1971" s="2">
        <f>+AE1971*F1971</f>
        <v>0</v>
      </c>
      <c r="AI1971" s="2">
        <f>+AF1971*F1971</f>
        <v>0</v>
      </c>
      <c r="AJ1971" s="2">
        <f>SUM(AG1971:AI1971)</f>
        <v>0</v>
      </c>
      <c r="AK1971" s="2">
        <f>+AD1971*G1971</f>
        <v>0</v>
      </c>
      <c r="AL1971" s="2">
        <f>+AE1971*G1971</f>
        <v>0</v>
      </c>
      <c r="AM1971" s="2">
        <f>+AF1971*G1971</f>
        <v>0</v>
      </c>
      <c r="AN1971" s="155">
        <f>SUM(AK1971:AM1971)</f>
        <v>0</v>
      </c>
      <c r="AQ1971" s="145" t="s">
        <v>525</v>
      </c>
      <c r="AU1971" s="8"/>
      <c r="AV1971" s="8"/>
      <c r="AW1971" s="2">
        <f>+'[2]BoQ HSYC-Đạt'!AT1971</f>
        <v>0</v>
      </c>
      <c r="AX1971" s="8">
        <f>F1971*AW1971</f>
        <v>0</v>
      </c>
      <c r="AY1971" s="8">
        <f>IF(AQ1971="CT",7%,5%)*AX1971</f>
        <v>0</v>
      </c>
      <c r="AZ1971" s="8">
        <f>AX1971*2%</f>
        <v>0</v>
      </c>
      <c r="BA1971" s="8">
        <f>IF(BB1971&gt;0,0,AX1971*5%)</f>
        <v>0</v>
      </c>
      <c r="BB1971" s="8"/>
      <c r="BC1971" s="8">
        <f>+AX1971+AY1971+AZ1971+BA1971+BB1971</f>
        <v>0</v>
      </c>
      <c r="BD1971" s="8">
        <f>AX1971-AT1971</f>
        <v>0</v>
      </c>
      <c r="BE1971" s="2"/>
      <c r="BH1971" s="2"/>
    </row>
    <row r="1972" spans="1:60" ht="17" hidden="1" outlineLevel="1" x14ac:dyDescent="0.2">
      <c r="A1972" s="1" t="s">
        <v>108</v>
      </c>
      <c r="B1972" s="82">
        <v>11</v>
      </c>
      <c r="C1972" s="144" t="s">
        <v>949</v>
      </c>
      <c r="D1972" s="144"/>
      <c r="E1972" s="82" t="s">
        <v>664</v>
      </c>
      <c r="F1972" s="143">
        <v>5</v>
      </c>
      <c r="G1972" s="142">
        <f>'[1]BoQ HSYC'!F1972</f>
        <v>5</v>
      </c>
      <c r="H1972" s="185">
        <f>'[1]BoQ HSYC'!G1972</f>
        <v>0</v>
      </c>
      <c r="I1972" s="185">
        <f>'[1]BoQ HSYC'!H1972</f>
        <v>0</v>
      </c>
      <c r="J1972" s="185">
        <f>'[1]BoQ HSYC'!I1972</f>
        <v>0</v>
      </c>
      <c r="K1972" s="48">
        <f>'[1]BoQ HSYC'!J1972</f>
        <v>11100000</v>
      </c>
      <c r="L1972" s="47">
        <f>'[1]BoQ HSYC'!K1972</f>
        <v>0</v>
      </c>
      <c r="M1972" s="47">
        <f>'[1]BoQ HSYC'!L1972</f>
        <v>11100000</v>
      </c>
      <c r="N1972" s="183">
        <f>'[1]BoQ HSYC'!M1972</f>
        <v>0</v>
      </c>
      <c r="O1972" s="183">
        <f>'[1]BoQ HSYC'!N1972</f>
        <v>0</v>
      </c>
      <c r="P1972" s="83">
        <f>'[1]BoQ HSYC'!O1972</f>
        <v>0</v>
      </c>
      <c r="Q1972" s="47">
        <f>'[1]BoQ HSYC'!P1972</f>
        <v>55500000</v>
      </c>
      <c r="R1972" s="132">
        <f>'[1]BoQ HSYC'!Q1972</f>
        <v>0</v>
      </c>
      <c r="S1972" s="83">
        <f>'[1]BoQ HSYC'!R1972</f>
        <v>55500000</v>
      </c>
      <c r="T1972" s="48">
        <f>'[1]BoQ HSYC'!S1972</f>
        <v>0</v>
      </c>
      <c r="U1972" s="132">
        <f>'[1]BoQ HSYC'!T1972</f>
        <v>0</v>
      </c>
      <c r="V1972" s="132" t="str">
        <f>'[1]BoQ HSYC'!U1972</f>
        <v>Báo giá NCC</v>
      </c>
      <c r="W1972" s="132" t="str">
        <f>'[1]BoQ HSYC'!V1972</f>
        <v>Báo giá NCC</v>
      </c>
      <c r="X1972" s="44" t="str">
        <f>'[1]BoQ HSYC'!W1972</f>
        <v>ME</v>
      </c>
      <c r="Y1972" s="44"/>
      <c r="Z1972" s="44"/>
      <c r="AA1972" s="44"/>
      <c r="AB1972" s="2">
        <v>11398605.074999999</v>
      </c>
      <c r="AC1972" s="2">
        <v>56993025.375</v>
      </c>
      <c r="AD1972" s="2">
        <f>+M1972</f>
        <v>11100000</v>
      </c>
      <c r="AE1972" s="2">
        <f>+AD1972*14%</f>
        <v>1554000.0000000002</v>
      </c>
      <c r="AF1972" s="155">
        <f>+AD1972*35%</f>
        <v>3884999.9999999995</v>
      </c>
      <c r="AG1972" s="2">
        <f>+AD1972*F1972</f>
        <v>55500000</v>
      </c>
      <c r="AH1972" s="2">
        <f>+AE1972*F1972</f>
        <v>7770000.0000000009</v>
      </c>
      <c r="AI1972" s="2">
        <f>+AF1972*F1972</f>
        <v>19424999.999999996</v>
      </c>
      <c r="AJ1972" s="2">
        <f>SUM(AG1972:AI1972)</f>
        <v>82695000</v>
      </c>
      <c r="AK1972" s="2">
        <f>+AD1972*G1972</f>
        <v>55500000</v>
      </c>
      <c r="AL1972" s="2">
        <f>+AE1972*G1972</f>
        <v>7770000.0000000009</v>
      </c>
      <c r="AM1972" s="2">
        <f>+AF1972*G1972</f>
        <v>19424999.999999996</v>
      </c>
      <c r="AN1972" s="155">
        <f>SUM(AK1972:AM1972)</f>
        <v>82695000</v>
      </c>
      <c r="AQ1972" s="145" t="s">
        <v>525</v>
      </c>
      <c r="AU1972" s="8"/>
      <c r="AV1972" s="8"/>
      <c r="AW1972" s="2">
        <f>+'[2]BoQ HSYC-Đạt'!AT1972</f>
        <v>11322000</v>
      </c>
      <c r="AX1972" s="8">
        <f>F1972*AW1972</f>
        <v>56610000</v>
      </c>
      <c r="AY1972" s="8">
        <f>IF(AQ1972="CT",7%,5%)*AX1972</f>
        <v>3962700.0000000005</v>
      </c>
      <c r="AZ1972" s="8">
        <f>AX1972*2%</f>
        <v>1132200</v>
      </c>
      <c r="BA1972" s="8">
        <f>IF(BB1972&gt;0,0,AX1972*5%)</f>
        <v>2830500</v>
      </c>
      <c r="BB1972" s="8"/>
      <c r="BC1972" s="8">
        <f>+AX1972+AY1972+AZ1972+BA1972+BB1972</f>
        <v>64535400</v>
      </c>
      <c r="BD1972" s="8">
        <f>AX1972-AT1972</f>
        <v>56610000</v>
      </c>
      <c r="BE1972" s="2"/>
      <c r="BH1972" s="2"/>
    </row>
    <row r="1973" spans="1:60" ht="17" hidden="1" outlineLevel="1" x14ac:dyDescent="0.2">
      <c r="B1973" s="82"/>
      <c r="C1973" s="144" t="s">
        <v>916</v>
      </c>
      <c r="D1973" s="144"/>
      <c r="E1973" s="82"/>
      <c r="F1973" s="143"/>
      <c r="G1973" s="142">
        <f>'[1]BoQ HSYC'!F1973</f>
        <v>0</v>
      </c>
      <c r="H1973" s="185">
        <f>'[1]BoQ HSYC'!G1973</f>
        <v>0</v>
      </c>
      <c r="I1973" s="185">
        <f>'[1]BoQ HSYC'!H1973</f>
        <v>0</v>
      </c>
      <c r="J1973" s="185">
        <f>'[1]BoQ HSYC'!I1973</f>
        <v>0</v>
      </c>
      <c r="K1973" s="48">
        <f>'[1]BoQ HSYC'!J1973</f>
        <v>0</v>
      </c>
      <c r="L1973" s="47">
        <f>'[1]BoQ HSYC'!K1973</f>
        <v>0</v>
      </c>
      <c r="M1973" s="47">
        <f>'[1]BoQ HSYC'!L1973</f>
        <v>0</v>
      </c>
      <c r="N1973" s="183">
        <f>'[1]BoQ HSYC'!M1973</f>
        <v>0</v>
      </c>
      <c r="O1973" s="183">
        <f>'[1]BoQ HSYC'!N1973</f>
        <v>0</v>
      </c>
      <c r="P1973" s="83">
        <f>'[1]BoQ HSYC'!O1973</f>
        <v>0</v>
      </c>
      <c r="Q1973" s="47">
        <f>'[1]BoQ HSYC'!P1973</f>
        <v>0</v>
      </c>
      <c r="R1973" s="132">
        <f>'[1]BoQ HSYC'!Q1973</f>
        <v>0</v>
      </c>
      <c r="S1973" s="83">
        <f>'[1]BoQ HSYC'!R1973</f>
        <v>0</v>
      </c>
      <c r="T1973" s="48">
        <f>'[1]BoQ HSYC'!S1973</f>
        <v>0</v>
      </c>
      <c r="U1973" s="132">
        <f>'[1]BoQ HSYC'!T1973</f>
        <v>0</v>
      </c>
      <c r="V1973" s="132">
        <f>'[1]BoQ HSYC'!U1973</f>
        <v>0</v>
      </c>
      <c r="W1973" s="132">
        <f>'[1]BoQ HSYC'!V1973</f>
        <v>0</v>
      </c>
      <c r="X1973" s="44" t="str">
        <f>'[1]BoQ HSYC'!W1973</f>
        <v>ME</v>
      </c>
      <c r="Y1973" s="44"/>
      <c r="Z1973" s="44"/>
      <c r="AA1973" s="44"/>
      <c r="AB1973" s="2">
        <v>0</v>
      </c>
      <c r="AC1973" s="2">
        <v>0</v>
      </c>
      <c r="AD1973" s="2">
        <f>+M1973</f>
        <v>0</v>
      </c>
      <c r="AE1973" s="2">
        <f>+AD1973*14%</f>
        <v>0</v>
      </c>
      <c r="AF1973" s="155">
        <f>+AD1973*35%</f>
        <v>0</v>
      </c>
      <c r="AG1973" s="2">
        <f>+AD1973*F1973</f>
        <v>0</v>
      </c>
      <c r="AH1973" s="2">
        <f>+AE1973*F1973</f>
        <v>0</v>
      </c>
      <c r="AI1973" s="2">
        <f>+AF1973*F1973</f>
        <v>0</v>
      </c>
      <c r="AJ1973" s="2">
        <f>SUM(AG1973:AI1973)</f>
        <v>0</v>
      </c>
      <c r="AK1973" s="2">
        <f>+AD1973*G1973</f>
        <v>0</v>
      </c>
      <c r="AL1973" s="2">
        <f>+AE1973*G1973</f>
        <v>0</v>
      </c>
      <c r="AM1973" s="2">
        <f>+AF1973*G1973</f>
        <v>0</v>
      </c>
      <c r="AN1973" s="155">
        <f>SUM(AK1973:AM1973)</f>
        <v>0</v>
      </c>
      <c r="AQ1973" s="145" t="s">
        <v>525</v>
      </c>
      <c r="AU1973" s="8"/>
      <c r="AV1973" s="8"/>
      <c r="AW1973" s="2">
        <f>+'[2]BoQ HSYC-Đạt'!AT1973</f>
        <v>0</v>
      </c>
      <c r="AX1973" s="8">
        <f>F1973*AW1973</f>
        <v>0</v>
      </c>
      <c r="AY1973" s="8">
        <f>IF(AQ1973="CT",7%,5%)*AX1973</f>
        <v>0</v>
      </c>
      <c r="AZ1973" s="8">
        <f>AX1973*2%</f>
        <v>0</v>
      </c>
      <c r="BA1973" s="8">
        <f>IF(BB1973&gt;0,0,AX1973*5%)</f>
        <v>0</v>
      </c>
      <c r="BB1973" s="8"/>
      <c r="BC1973" s="8">
        <f>+AX1973+AY1973+AZ1973+BA1973+BB1973</f>
        <v>0</v>
      </c>
      <c r="BD1973" s="8">
        <f>AX1973-AT1973</f>
        <v>0</v>
      </c>
      <c r="BE1973" s="2"/>
      <c r="BH1973" s="2"/>
    </row>
    <row r="1974" spans="1:60" ht="17" hidden="1" outlineLevel="1" x14ac:dyDescent="0.2">
      <c r="B1974" s="82"/>
      <c r="C1974" s="144" t="s">
        <v>658</v>
      </c>
      <c r="D1974" s="144"/>
      <c r="E1974" s="82"/>
      <c r="F1974" s="143"/>
      <c r="G1974" s="142">
        <f>'[1]BoQ HSYC'!F1974</f>
        <v>0</v>
      </c>
      <c r="H1974" s="185">
        <f>'[1]BoQ HSYC'!G1974</f>
        <v>0</v>
      </c>
      <c r="I1974" s="185">
        <f>'[1]BoQ HSYC'!H1974</f>
        <v>0</v>
      </c>
      <c r="J1974" s="185">
        <f>'[1]BoQ HSYC'!I1974</f>
        <v>0</v>
      </c>
      <c r="K1974" s="48">
        <f>'[1]BoQ HSYC'!J1974</f>
        <v>0</v>
      </c>
      <c r="L1974" s="47">
        <f>'[1]BoQ HSYC'!K1974</f>
        <v>0</v>
      </c>
      <c r="M1974" s="47">
        <f>'[1]BoQ HSYC'!L1974</f>
        <v>0</v>
      </c>
      <c r="N1974" s="183">
        <f>'[1]BoQ HSYC'!M1974</f>
        <v>0</v>
      </c>
      <c r="O1974" s="183">
        <f>'[1]BoQ HSYC'!N1974</f>
        <v>0</v>
      </c>
      <c r="P1974" s="83">
        <f>'[1]BoQ HSYC'!O1974</f>
        <v>0</v>
      </c>
      <c r="Q1974" s="47">
        <f>'[1]BoQ HSYC'!P1974</f>
        <v>0</v>
      </c>
      <c r="R1974" s="132">
        <f>'[1]BoQ HSYC'!Q1974</f>
        <v>0</v>
      </c>
      <c r="S1974" s="83">
        <f>'[1]BoQ HSYC'!R1974</f>
        <v>0</v>
      </c>
      <c r="T1974" s="48">
        <f>'[1]BoQ HSYC'!S1974</f>
        <v>0</v>
      </c>
      <c r="U1974" s="132">
        <f>'[1]BoQ HSYC'!T1974</f>
        <v>0</v>
      </c>
      <c r="V1974" s="132">
        <f>'[1]BoQ HSYC'!U1974</f>
        <v>0</v>
      </c>
      <c r="W1974" s="132">
        <f>'[1]BoQ HSYC'!V1974</f>
        <v>0</v>
      </c>
      <c r="X1974" s="44" t="str">
        <f>'[1]BoQ HSYC'!W1974</f>
        <v>ME</v>
      </c>
      <c r="Y1974" s="44"/>
      <c r="Z1974" s="44"/>
      <c r="AA1974" s="44"/>
      <c r="AB1974" s="2">
        <v>0</v>
      </c>
      <c r="AC1974" s="2">
        <v>0</v>
      </c>
      <c r="AD1974" s="2">
        <f>+M1974</f>
        <v>0</v>
      </c>
      <c r="AE1974" s="2">
        <f>+AD1974*14%</f>
        <v>0</v>
      </c>
      <c r="AF1974" s="155">
        <f>+AD1974*35%</f>
        <v>0</v>
      </c>
      <c r="AG1974" s="2">
        <f>+AD1974*F1974</f>
        <v>0</v>
      </c>
      <c r="AH1974" s="2">
        <f>+AE1974*F1974</f>
        <v>0</v>
      </c>
      <c r="AI1974" s="2">
        <f>+AF1974*F1974</f>
        <v>0</v>
      </c>
      <c r="AJ1974" s="2">
        <f>SUM(AG1974:AI1974)</f>
        <v>0</v>
      </c>
      <c r="AK1974" s="2">
        <f>+AD1974*G1974</f>
        <v>0</v>
      </c>
      <c r="AL1974" s="2">
        <f>+AE1974*G1974</f>
        <v>0</v>
      </c>
      <c r="AM1974" s="2">
        <f>+AF1974*G1974</f>
        <v>0</v>
      </c>
      <c r="AN1974" s="155">
        <f>SUM(AK1974:AM1974)</f>
        <v>0</v>
      </c>
      <c r="AQ1974" s="145" t="s">
        <v>525</v>
      </c>
      <c r="AU1974" s="8"/>
      <c r="AV1974" s="8"/>
      <c r="AW1974" s="2">
        <f>+'[2]BoQ HSYC-Đạt'!AT1974</f>
        <v>0</v>
      </c>
      <c r="AX1974" s="8">
        <f>F1974*AW1974</f>
        <v>0</v>
      </c>
      <c r="AY1974" s="8">
        <f>IF(AQ1974="CT",7%,5%)*AX1974</f>
        <v>0</v>
      </c>
      <c r="AZ1974" s="8">
        <f>AX1974*2%</f>
        <v>0</v>
      </c>
      <c r="BA1974" s="8">
        <f>IF(BB1974&gt;0,0,AX1974*5%)</f>
        <v>0</v>
      </c>
      <c r="BB1974" s="8"/>
      <c r="BC1974" s="8">
        <f>+AX1974+AY1974+AZ1974+BA1974+BB1974</f>
        <v>0</v>
      </c>
      <c r="BD1974" s="8">
        <f>AX1974-AT1974</f>
        <v>0</v>
      </c>
      <c r="BE1974" s="2"/>
      <c r="BH1974" s="2"/>
    </row>
    <row r="1975" spans="1:60" ht="17" hidden="1" outlineLevel="1" x14ac:dyDescent="0.2">
      <c r="B1975" s="82"/>
      <c r="C1975" s="144" t="s">
        <v>657</v>
      </c>
      <c r="D1975" s="144"/>
      <c r="E1975" s="82"/>
      <c r="F1975" s="143"/>
      <c r="G1975" s="142">
        <f>'[1]BoQ HSYC'!F1975</f>
        <v>0</v>
      </c>
      <c r="H1975" s="185">
        <f>'[1]BoQ HSYC'!G1975</f>
        <v>0</v>
      </c>
      <c r="I1975" s="185">
        <f>'[1]BoQ HSYC'!H1975</f>
        <v>0</v>
      </c>
      <c r="J1975" s="185">
        <f>'[1]BoQ HSYC'!I1975</f>
        <v>0</v>
      </c>
      <c r="K1975" s="48">
        <f>'[1]BoQ HSYC'!J1975</f>
        <v>0</v>
      </c>
      <c r="L1975" s="47">
        <f>'[1]BoQ HSYC'!K1975</f>
        <v>0</v>
      </c>
      <c r="M1975" s="47">
        <f>'[1]BoQ HSYC'!L1975</f>
        <v>0</v>
      </c>
      <c r="N1975" s="183">
        <f>'[1]BoQ HSYC'!M1975</f>
        <v>0</v>
      </c>
      <c r="O1975" s="183">
        <f>'[1]BoQ HSYC'!N1975</f>
        <v>0</v>
      </c>
      <c r="P1975" s="83">
        <f>'[1]BoQ HSYC'!O1975</f>
        <v>0</v>
      </c>
      <c r="Q1975" s="47">
        <f>'[1]BoQ HSYC'!P1975</f>
        <v>0</v>
      </c>
      <c r="R1975" s="132">
        <f>'[1]BoQ HSYC'!Q1975</f>
        <v>0</v>
      </c>
      <c r="S1975" s="83">
        <f>'[1]BoQ HSYC'!R1975</f>
        <v>0</v>
      </c>
      <c r="T1975" s="48">
        <f>'[1]BoQ HSYC'!S1975</f>
        <v>0</v>
      </c>
      <c r="U1975" s="132">
        <f>'[1]BoQ HSYC'!T1975</f>
        <v>0</v>
      </c>
      <c r="V1975" s="132">
        <f>'[1]BoQ HSYC'!U1975</f>
        <v>0</v>
      </c>
      <c r="W1975" s="132">
        <f>'[1]BoQ HSYC'!V1975</f>
        <v>0</v>
      </c>
      <c r="X1975" s="44" t="str">
        <f>'[1]BoQ HSYC'!W1975</f>
        <v>ME</v>
      </c>
      <c r="Y1975" s="44"/>
      <c r="Z1975" s="44"/>
      <c r="AA1975" s="44"/>
      <c r="AB1975" s="2">
        <v>0</v>
      </c>
      <c r="AC1975" s="2">
        <v>0</v>
      </c>
      <c r="AD1975" s="2">
        <f>+M1975</f>
        <v>0</v>
      </c>
      <c r="AE1975" s="2">
        <f>+AD1975*14%</f>
        <v>0</v>
      </c>
      <c r="AF1975" s="155">
        <f>+AD1975*35%</f>
        <v>0</v>
      </c>
      <c r="AG1975" s="2">
        <f>+AD1975*F1975</f>
        <v>0</v>
      </c>
      <c r="AH1975" s="2">
        <f>+AE1975*F1975</f>
        <v>0</v>
      </c>
      <c r="AI1975" s="2">
        <f>+AF1975*F1975</f>
        <v>0</v>
      </c>
      <c r="AJ1975" s="2">
        <f>SUM(AG1975:AI1975)</f>
        <v>0</v>
      </c>
      <c r="AK1975" s="2">
        <f>+AD1975*G1975</f>
        <v>0</v>
      </c>
      <c r="AL1975" s="2">
        <f>+AE1975*G1975</f>
        <v>0</v>
      </c>
      <c r="AM1975" s="2">
        <f>+AF1975*G1975</f>
        <v>0</v>
      </c>
      <c r="AN1975" s="155">
        <f>SUM(AK1975:AM1975)</f>
        <v>0</v>
      </c>
      <c r="AQ1975" s="145" t="s">
        <v>525</v>
      </c>
      <c r="AU1975" s="8"/>
      <c r="AV1975" s="8"/>
      <c r="AW1975" s="2">
        <f>+'[2]BoQ HSYC-Đạt'!AT1975</f>
        <v>0</v>
      </c>
      <c r="AX1975" s="8">
        <f>F1975*AW1975</f>
        <v>0</v>
      </c>
      <c r="AY1975" s="8">
        <f>IF(AQ1975="CT",7%,5%)*AX1975</f>
        <v>0</v>
      </c>
      <c r="AZ1975" s="8">
        <f>AX1975*2%</f>
        <v>0</v>
      </c>
      <c r="BA1975" s="8">
        <f>IF(BB1975&gt;0,0,AX1975*5%)</f>
        <v>0</v>
      </c>
      <c r="BB1975" s="8"/>
      <c r="BC1975" s="8">
        <f>+AX1975+AY1975+AZ1975+BA1975+BB1975</f>
        <v>0</v>
      </c>
      <c r="BD1975" s="8">
        <f>AX1975-AT1975</f>
        <v>0</v>
      </c>
      <c r="BE1975" s="2"/>
      <c r="BH1975" s="2"/>
    </row>
    <row r="1976" spans="1:60" ht="17" hidden="1" outlineLevel="1" x14ac:dyDescent="0.2">
      <c r="B1976" s="82"/>
      <c r="C1976" s="144" t="s">
        <v>915</v>
      </c>
      <c r="D1976" s="144"/>
      <c r="E1976" s="82"/>
      <c r="F1976" s="143"/>
      <c r="G1976" s="142">
        <f>'[1]BoQ HSYC'!F1976</f>
        <v>0</v>
      </c>
      <c r="H1976" s="185">
        <f>'[1]BoQ HSYC'!G1976</f>
        <v>0</v>
      </c>
      <c r="I1976" s="185">
        <f>'[1]BoQ HSYC'!H1976</f>
        <v>0</v>
      </c>
      <c r="J1976" s="185">
        <f>'[1]BoQ HSYC'!I1976</f>
        <v>0</v>
      </c>
      <c r="K1976" s="48">
        <f>'[1]BoQ HSYC'!J1976</f>
        <v>0</v>
      </c>
      <c r="L1976" s="47">
        <f>'[1]BoQ HSYC'!K1976</f>
        <v>0</v>
      </c>
      <c r="M1976" s="47">
        <f>'[1]BoQ HSYC'!L1976</f>
        <v>0</v>
      </c>
      <c r="N1976" s="183">
        <f>'[1]BoQ HSYC'!M1976</f>
        <v>0</v>
      </c>
      <c r="O1976" s="183">
        <f>'[1]BoQ HSYC'!N1976</f>
        <v>0</v>
      </c>
      <c r="P1976" s="83">
        <f>'[1]BoQ HSYC'!O1976</f>
        <v>0</v>
      </c>
      <c r="Q1976" s="47">
        <f>'[1]BoQ HSYC'!P1976</f>
        <v>0</v>
      </c>
      <c r="R1976" s="132">
        <f>'[1]BoQ HSYC'!Q1976</f>
        <v>0</v>
      </c>
      <c r="S1976" s="83">
        <f>'[1]BoQ HSYC'!R1976</f>
        <v>0</v>
      </c>
      <c r="T1976" s="48">
        <f>'[1]BoQ HSYC'!S1976</f>
        <v>0</v>
      </c>
      <c r="U1976" s="132">
        <f>'[1]BoQ HSYC'!T1976</f>
        <v>0</v>
      </c>
      <c r="V1976" s="132">
        <f>'[1]BoQ HSYC'!U1976</f>
        <v>0</v>
      </c>
      <c r="W1976" s="132">
        <f>'[1]BoQ HSYC'!V1976</f>
        <v>0</v>
      </c>
      <c r="X1976" s="44" t="str">
        <f>'[1]BoQ HSYC'!W1976</f>
        <v>ME</v>
      </c>
      <c r="Y1976" s="44"/>
      <c r="Z1976" s="44"/>
      <c r="AA1976" s="44"/>
      <c r="AB1976" s="2">
        <v>0</v>
      </c>
      <c r="AC1976" s="2">
        <v>0</v>
      </c>
      <c r="AD1976" s="2">
        <f>+M1976</f>
        <v>0</v>
      </c>
      <c r="AE1976" s="2">
        <f>+AD1976*14%</f>
        <v>0</v>
      </c>
      <c r="AF1976" s="155">
        <f>+AD1976*35%</f>
        <v>0</v>
      </c>
      <c r="AG1976" s="2">
        <f>+AD1976*F1976</f>
        <v>0</v>
      </c>
      <c r="AH1976" s="2">
        <f>+AE1976*F1976</f>
        <v>0</v>
      </c>
      <c r="AI1976" s="2">
        <f>+AF1976*F1976</f>
        <v>0</v>
      </c>
      <c r="AJ1976" s="2">
        <f>SUM(AG1976:AI1976)</f>
        <v>0</v>
      </c>
      <c r="AK1976" s="2">
        <f>+AD1976*G1976</f>
        <v>0</v>
      </c>
      <c r="AL1976" s="2">
        <f>+AE1976*G1976</f>
        <v>0</v>
      </c>
      <c r="AM1976" s="2">
        <f>+AF1976*G1976</f>
        <v>0</v>
      </c>
      <c r="AN1976" s="155">
        <f>SUM(AK1976:AM1976)</f>
        <v>0</v>
      </c>
      <c r="AQ1976" s="145" t="s">
        <v>525</v>
      </c>
      <c r="AU1976" s="8"/>
      <c r="AV1976" s="8"/>
      <c r="AW1976" s="2">
        <f>+'[2]BoQ HSYC-Đạt'!AT1976</f>
        <v>0</v>
      </c>
      <c r="AX1976" s="8">
        <f>F1976*AW1976</f>
        <v>0</v>
      </c>
      <c r="AY1976" s="8">
        <f>IF(AQ1976="CT",7%,5%)*AX1976</f>
        <v>0</v>
      </c>
      <c r="AZ1976" s="8">
        <f>AX1976*2%</f>
        <v>0</v>
      </c>
      <c r="BA1976" s="8">
        <f>IF(BB1976&gt;0,0,AX1976*5%)</f>
        <v>0</v>
      </c>
      <c r="BB1976" s="8"/>
      <c r="BC1976" s="8">
        <f>+AX1976+AY1976+AZ1976+BA1976+BB1976</f>
        <v>0</v>
      </c>
      <c r="BD1976" s="8">
        <f>AX1976-AT1976</f>
        <v>0</v>
      </c>
      <c r="BE1976" s="2"/>
      <c r="BH1976" s="2"/>
    </row>
    <row r="1977" spans="1:60" ht="17" hidden="1" outlineLevel="1" x14ac:dyDescent="0.2">
      <c r="A1977" s="1" t="s">
        <v>108</v>
      </c>
      <c r="B1977" s="82">
        <v>12</v>
      </c>
      <c r="C1977" s="144" t="s">
        <v>948</v>
      </c>
      <c r="D1977" s="144"/>
      <c r="E1977" s="82" t="s">
        <v>664</v>
      </c>
      <c r="F1977" s="143">
        <v>1</v>
      </c>
      <c r="G1977" s="142">
        <f>'[1]BoQ HSYC'!F1977</f>
        <v>1</v>
      </c>
      <c r="H1977" s="185">
        <f>'[1]BoQ HSYC'!G1977</f>
        <v>0</v>
      </c>
      <c r="I1977" s="185">
        <f>'[1]BoQ HSYC'!H1977</f>
        <v>0</v>
      </c>
      <c r="J1977" s="185">
        <f>'[1]BoQ HSYC'!I1977</f>
        <v>0</v>
      </c>
      <c r="K1977" s="48">
        <f>'[1]BoQ HSYC'!J1977</f>
        <v>13050000</v>
      </c>
      <c r="L1977" s="47">
        <f>'[1]BoQ HSYC'!K1977</f>
        <v>0</v>
      </c>
      <c r="M1977" s="47">
        <f>'[1]BoQ HSYC'!L1977</f>
        <v>13050000</v>
      </c>
      <c r="N1977" s="183">
        <f>'[1]BoQ HSYC'!M1977</f>
        <v>0</v>
      </c>
      <c r="O1977" s="183">
        <f>'[1]BoQ HSYC'!N1977</f>
        <v>0</v>
      </c>
      <c r="P1977" s="83">
        <f>'[1]BoQ HSYC'!O1977</f>
        <v>0</v>
      </c>
      <c r="Q1977" s="47">
        <f>'[1]BoQ HSYC'!P1977</f>
        <v>13050000</v>
      </c>
      <c r="R1977" s="132">
        <f>'[1]BoQ HSYC'!Q1977</f>
        <v>0</v>
      </c>
      <c r="S1977" s="83">
        <f>'[1]BoQ HSYC'!R1977</f>
        <v>13050000</v>
      </c>
      <c r="T1977" s="48">
        <f>'[1]BoQ HSYC'!S1977</f>
        <v>0</v>
      </c>
      <c r="U1977" s="132">
        <f>'[1]BoQ HSYC'!T1977</f>
        <v>0</v>
      </c>
      <c r="V1977" s="132" t="str">
        <f>'[1]BoQ HSYC'!U1977</f>
        <v>Báo giá NCC</v>
      </c>
      <c r="W1977" s="132" t="str">
        <f>'[1]BoQ HSYC'!V1977</f>
        <v>Báo giá NCC</v>
      </c>
      <c r="X1977" s="44" t="str">
        <f>'[1]BoQ HSYC'!W1977</f>
        <v>ME</v>
      </c>
      <c r="Y1977" s="44"/>
      <c r="Z1977" s="44"/>
      <c r="AA1977" s="44"/>
      <c r="AB1977" s="2">
        <v>16583254.875</v>
      </c>
      <c r="AC1977" s="2">
        <v>16583254.875</v>
      </c>
      <c r="AD1977" s="2">
        <f>+M1977</f>
        <v>13050000</v>
      </c>
      <c r="AE1977" s="2">
        <f>+AD1977*14%</f>
        <v>1827000.0000000002</v>
      </c>
      <c r="AF1977" s="155">
        <f>+AD1977*35%</f>
        <v>4567500</v>
      </c>
      <c r="AG1977" s="2">
        <f>+AD1977*F1977</f>
        <v>13050000</v>
      </c>
      <c r="AH1977" s="2">
        <f>+AE1977*F1977</f>
        <v>1827000.0000000002</v>
      </c>
      <c r="AI1977" s="2">
        <f>+AF1977*F1977</f>
        <v>4567500</v>
      </c>
      <c r="AJ1977" s="2">
        <f>SUM(AG1977:AI1977)</f>
        <v>19444500</v>
      </c>
      <c r="AK1977" s="2">
        <f>+AD1977*G1977</f>
        <v>13050000</v>
      </c>
      <c r="AL1977" s="2">
        <f>+AE1977*G1977</f>
        <v>1827000.0000000002</v>
      </c>
      <c r="AM1977" s="2">
        <f>+AF1977*G1977</f>
        <v>4567500</v>
      </c>
      <c r="AN1977" s="155">
        <f>SUM(AK1977:AM1977)</f>
        <v>19444500</v>
      </c>
      <c r="AQ1977" s="145" t="s">
        <v>525</v>
      </c>
      <c r="AU1977" s="8"/>
      <c r="AV1977" s="8"/>
      <c r="AW1977" s="2">
        <f>+'[2]BoQ HSYC-Đạt'!AT1977</f>
        <v>13311000</v>
      </c>
      <c r="AX1977" s="8">
        <f>F1977*AW1977</f>
        <v>13311000</v>
      </c>
      <c r="AY1977" s="8">
        <f>IF(AQ1977="CT",7%,5%)*AX1977</f>
        <v>931770.00000000012</v>
      </c>
      <c r="AZ1977" s="8">
        <f>AX1977*2%</f>
        <v>266220</v>
      </c>
      <c r="BA1977" s="8">
        <f>IF(BB1977&gt;0,0,AX1977*5%)</f>
        <v>665550</v>
      </c>
      <c r="BB1977" s="8"/>
      <c r="BC1977" s="8">
        <f>+AX1977+AY1977+AZ1977+BA1977+BB1977</f>
        <v>15174540</v>
      </c>
      <c r="BD1977" s="8">
        <f>AX1977-AT1977</f>
        <v>13311000</v>
      </c>
      <c r="BE1977" s="2"/>
      <c r="BH1977" s="2"/>
    </row>
    <row r="1978" spans="1:60" ht="17" hidden="1" outlineLevel="1" x14ac:dyDescent="0.2">
      <c r="B1978" s="82"/>
      <c r="C1978" s="144" t="s">
        <v>947</v>
      </c>
      <c r="D1978" s="144"/>
      <c r="E1978" s="82"/>
      <c r="F1978" s="143"/>
      <c r="G1978" s="142">
        <f>'[1]BoQ HSYC'!F1978</f>
        <v>0</v>
      </c>
      <c r="H1978" s="185">
        <f>'[1]BoQ HSYC'!G1978</f>
        <v>0</v>
      </c>
      <c r="I1978" s="185">
        <f>'[1]BoQ HSYC'!H1978</f>
        <v>0</v>
      </c>
      <c r="J1978" s="185">
        <f>'[1]BoQ HSYC'!I1978</f>
        <v>0</v>
      </c>
      <c r="K1978" s="48">
        <f>'[1]BoQ HSYC'!J1978</f>
        <v>0</v>
      </c>
      <c r="L1978" s="47">
        <f>'[1]BoQ HSYC'!K1978</f>
        <v>0</v>
      </c>
      <c r="M1978" s="47">
        <f>'[1]BoQ HSYC'!L1978</f>
        <v>0</v>
      </c>
      <c r="N1978" s="183">
        <f>'[1]BoQ HSYC'!M1978</f>
        <v>0</v>
      </c>
      <c r="O1978" s="183">
        <f>'[1]BoQ HSYC'!N1978</f>
        <v>0</v>
      </c>
      <c r="P1978" s="83">
        <f>'[1]BoQ HSYC'!O1978</f>
        <v>0</v>
      </c>
      <c r="Q1978" s="47">
        <f>'[1]BoQ HSYC'!P1978</f>
        <v>0</v>
      </c>
      <c r="R1978" s="132">
        <f>'[1]BoQ HSYC'!Q1978</f>
        <v>0</v>
      </c>
      <c r="S1978" s="83">
        <f>'[1]BoQ HSYC'!R1978</f>
        <v>0</v>
      </c>
      <c r="T1978" s="48">
        <f>'[1]BoQ HSYC'!S1978</f>
        <v>0</v>
      </c>
      <c r="U1978" s="132">
        <f>'[1]BoQ HSYC'!T1978</f>
        <v>0</v>
      </c>
      <c r="V1978" s="132">
        <f>'[1]BoQ HSYC'!U1978</f>
        <v>0</v>
      </c>
      <c r="W1978" s="132">
        <f>'[1]BoQ HSYC'!V1978</f>
        <v>0</v>
      </c>
      <c r="X1978" s="44" t="str">
        <f>'[1]BoQ HSYC'!W1978</f>
        <v>ME</v>
      </c>
      <c r="Y1978" s="44"/>
      <c r="Z1978" s="44"/>
      <c r="AA1978" s="44"/>
      <c r="AB1978" s="2">
        <v>0</v>
      </c>
      <c r="AC1978" s="2">
        <v>0</v>
      </c>
      <c r="AD1978" s="2">
        <f>+M1978</f>
        <v>0</v>
      </c>
      <c r="AE1978" s="2">
        <f>+AD1978*14%</f>
        <v>0</v>
      </c>
      <c r="AF1978" s="155">
        <f>+AD1978*35%</f>
        <v>0</v>
      </c>
      <c r="AG1978" s="2">
        <f>+AD1978*F1978</f>
        <v>0</v>
      </c>
      <c r="AH1978" s="2">
        <f>+AE1978*F1978</f>
        <v>0</v>
      </c>
      <c r="AI1978" s="2">
        <f>+AF1978*F1978</f>
        <v>0</v>
      </c>
      <c r="AJ1978" s="2">
        <f>SUM(AG1978:AI1978)</f>
        <v>0</v>
      </c>
      <c r="AK1978" s="2">
        <f>+AD1978*G1978</f>
        <v>0</v>
      </c>
      <c r="AL1978" s="2">
        <f>+AE1978*G1978</f>
        <v>0</v>
      </c>
      <c r="AM1978" s="2">
        <f>+AF1978*G1978</f>
        <v>0</v>
      </c>
      <c r="AN1978" s="155">
        <f>SUM(AK1978:AM1978)</f>
        <v>0</v>
      </c>
      <c r="AQ1978" s="145" t="s">
        <v>525</v>
      </c>
      <c r="AU1978" s="8"/>
      <c r="AV1978" s="8"/>
      <c r="AW1978" s="2">
        <f>+'[2]BoQ HSYC-Đạt'!AT1978</f>
        <v>0</v>
      </c>
      <c r="AX1978" s="8">
        <f>F1978*AW1978</f>
        <v>0</v>
      </c>
      <c r="AY1978" s="8">
        <f>IF(AQ1978="CT",7%,5%)*AX1978</f>
        <v>0</v>
      </c>
      <c r="AZ1978" s="8">
        <f>AX1978*2%</f>
        <v>0</v>
      </c>
      <c r="BA1978" s="8">
        <f>IF(BB1978&gt;0,0,AX1978*5%)</f>
        <v>0</v>
      </c>
      <c r="BB1978" s="8"/>
      <c r="BC1978" s="8">
        <f>+AX1978+AY1978+AZ1978+BA1978+BB1978</f>
        <v>0</v>
      </c>
      <c r="BD1978" s="8">
        <f>AX1978-AT1978</f>
        <v>0</v>
      </c>
      <c r="BE1978" s="2"/>
      <c r="BH1978" s="2"/>
    </row>
    <row r="1979" spans="1:60" ht="17" hidden="1" outlineLevel="1" x14ac:dyDescent="0.2">
      <c r="B1979" s="82"/>
      <c r="C1979" s="144" t="s">
        <v>946</v>
      </c>
      <c r="D1979" s="144"/>
      <c r="E1979" s="82"/>
      <c r="F1979" s="143"/>
      <c r="G1979" s="142">
        <f>'[1]BoQ HSYC'!F1979</f>
        <v>0</v>
      </c>
      <c r="H1979" s="185">
        <f>'[1]BoQ HSYC'!G1979</f>
        <v>0</v>
      </c>
      <c r="I1979" s="185">
        <f>'[1]BoQ HSYC'!H1979</f>
        <v>0</v>
      </c>
      <c r="J1979" s="185">
        <f>'[1]BoQ HSYC'!I1979</f>
        <v>0</v>
      </c>
      <c r="K1979" s="48">
        <f>'[1]BoQ HSYC'!J1979</f>
        <v>0</v>
      </c>
      <c r="L1979" s="47">
        <f>'[1]BoQ HSYC'!K1979</f>
        <v>0</v>
      </c>
      <c r="M1979" s="47">
        <f>'[1]BoQ HSYC'!L1979</f>
        <v>0</v>
      </c>
      <c r="N1979" s="183">
        <f>'[1]BoQ HSYC'!M1979</f>
        <v>0</v>
      </c>
      <c r="O1979" s="183">
        <f>'[1]BoQ HSYC'!N1979</f>
        <v>0</v>
      </c>
      <c r="P1979" s="83">
        <f>'[1]BoQ HSYC'!O1979</f>
        <v>0</v>
      </c>
      <c r="Q1979" s="47">
        <f>'[1]BoQ HSYC'!P1979</f>
        <v>0</v>
      </c>
      <c r="R1979" s="132">
        <f>'[1]BoQ HSYC'!Q1979</f>
        <v>0</v>
      </c>
      <c r="S1979" s="83">
        <f>'[1]BoQ HSYC'!R1979</f>
        <v>0</v>
      </c>
      <c r="T1979" s="48">
        <f>'[1]BoQ HSYC'!S1979</f>
        <v>0</v>
      </c>
      <c r="U1979" s="132">
        <f>'[1]BoQ HSYC'!T1979</f>
        <v>0</v>
      </c>
      <c r="V1979" s="132">
        <f>'[1]BoQ HSYC'!U1979</f>
        <v>0</v>
      </c>
      <c r="W1979" s="132">
        <f>'[1]BoQ HSYC'!V1979</f>
        <v>0</v>
      </c>
      <c r="X1979" s="44" t="str">
        <f>'[1]BoQ HSYC'!W1979</f>
        <v>ME</v>
      </c>
      <c r="Y1979" s="44"/>
      <c r="Z1979" s="44"/>
      <c r="AA1979" s="44"/>
      <c r="AB1979" s="2">
        <v>0</v>
      </c>
      <c r="AC1979" s="2">
        <v>0</v>
      </c>
      <c r="AD1979" s="2">
        <f>+M1979</f>
        <v>0</v>
      </c>
      <c r="AE1979" s="2">
        <f>+AD1979*14%</f>
        <v>0</v>
      </c>
      <c r="AF1979" s="155">
        <f>+AD1979*35%</f>
        <v>0</v>
      </c>
      <c r="AG1979" s="2">
        <f>+AD1979*F1979</f>
        <v>0</v>
      </c>
      <c r="AH1979" s="2">
        <f>+AE1979*F1979</f>
        <v>0</v>
      </c>
      <c r="AI1979" s="2">
        <f>+AF1979*F1979</f>
        <v>0</v>
      </c>
      <c r="AJ1979" s="2">
        <f>SUM(AG1979:AI1979)</f>
        <v>0</v>
      </c>
      <c r="AK1979" s="2">
        <f>+AD1979*G1979</f>
        <v>0</v>
      </c>
      <c r="AL1979" s="2">
        <f>+AE1979*G1979</f>
        <v>0</v>
      </c>
      <c r="AM1979" s="2">
        <f>+AF1979*G1979</f>
        <v>0</v>
      </c>
      <c r="AN1979" s="155">
        <f>SUM(AK1979:AM1979)</f>
        <v>0</v>
      </c>
      <c r="AQ1979" s="145" t="s">
        <v>525</v>
      </c>
      <c r="AU1979" s="8"/>
      <c r="AV1979" s="8"/>
      <c r="AW1979" s="2">
        <f>+'[2]BoQ HSYC-Đạt'!AT1979</f>
        <v>0</v>
      </c>
      <c r="AX1979" s="8">
        <f>F1979*AW1979</f>
        <v>0</v>
      </c>
      <c r="AY1979" s="8">
        <f>IF(AQ1979="CT",7%,5%)*AX1979</f>
        <v>0</v>
      </c>
      <c r="AZ1979" s="8">
        <f>AX1979*2%</f>
        <v>0</v>
      </c>
      <c r="BA1979" s="8">
        <f>IF(BB1979&gt;0,0,AX1979*5%)</f>
        <v>0</v>
      </c>
      <c r="BB1979" s="8"/>
      <c r="BC1979" s="8">
        <f>+AX1979+AY1979+AZ1979+BA1979+BB1979</f>
        <v>0</v>
      </c>
      <c r="BD1979" s="8">
        <f>AX1979-AT1979</f>
        <v>0</v>
      </c>
      <c r="BE1979" s="2"/>
      <c r="BH1979" s="2"/>
    </row>
    <row r="1980" spans="1:60" ht="17" hidden="1" outlineLevel="1" x14ac:dyDescent="0.2">
      <c r="B1980" s="82"/>
      <c r="C1980" s="144" t="s">
        <v>658</v>
      </c>
      <c r="D1980" s="144"/>
      <c r="E1980" s="82"/>
      <c r="F1980" s="143"/>
      <c r="G1980" s="142">
        <f>'[1]BoQ HSYC'!F1980</f>
        <v>0</v>
      </c>
      <c r="H1980" s="185">
        <f>'[1]BoQ HSYC'!G1980</f>
        <v>0</v>
      </c>
      <c r="I1980" s="185">
        <f>'[1]BoQ HSYC'!H1980</f>
        <v>0</v>
      </c>
      <c r="J1980" s="185">
        <f>'[1]BoQ HSYC'!I1980</f>
        <v>0</v>
      </c>
      <c r="K1980" s="48">
        <f>'[1]BoQ HSYC'!J1980</f>
        <v>0</v>
      </c>
      <c r="L1980" s="47">
        <f>'[1]BoQ HSYC'!K1980</f>
        <v>0</v>
      </c>
      <c r="M1980" s="47">
        <f>'[1]BoQ HSYC'!L1980</f>
        <v>0</v>
      </c>
      <c r="N1980" s="183">
        <f>'[1]BoQ HSYC'!M1980</f>
        <v>0</v>
      </c>
      <c r="O1980" s="183">
        <f>'[1]BoQ HSYC'!N1980</f>
        <v>0</v>
      </c>
      <c r="P1980" s="83">
        <f>'[1]BoQ HSYC'!O1980</f>
        <v>0</v>
      </c>
      <c r="Q1980" s="47">
        <f>'[1]BoQ HSYC'!P1980</f>
        <v>0</v>
      </c>
      <c r="R1980" s="132">
        <f>'[1]BoQ HSYC'!Q1980</f>
        <v>0</v>
      </c>
      <c r="S1980" s="83">
        <f>'[1]BoQ HSYC'!R1980</f>
        <v>0</v>
      </c>
      <c r="T1980" s="48">
        <f>'[1]BoQ HSYC'!S1980</f>
        <v>0</v>
      </c>
      <c r="U1980" s="132">
        <f>'[1]BoQ HSYC'!T1980</f>
        <v>0</v>
      </c>
      <c r="V1980" s="132">
        <f>'[1]BoQ HSYC'!U1980</f>
        <v>0</v>
      </c>
      <c r="W1980" s="132">
        <f>'[1]BoQ HSYC'!V1980</f>
        <v>0</v>
      </c>
      <c r="X1980" s="44" t="str">
        <f>'[1]BoQ HSYC'!W1980</f>
        <v>ME</v>
      </c>
      <c r="Y1980" s="44"/>
      <c r="Z1980" s="44"/>
      <c r="AA1980" s="44"/>
      <c r="AB1980" s="2">
        <v>0</v>
      </c>
      <c r="AC1980" s="2">
        <v>0</v>
      </c>
      <c r="AD1980" s="2">
        <f>+M1980</f>
        <v>0</v>
      </c>
      <c r="AE1980" s="2">
        <f>+AD1980*14%</f>
        <v>0</v>
      </c>
      <c r="AF1980" s="155">
        <f>+AD1980*35%</f>
        <v>0</v>
      </c>
      <c r="AG1980" s="2">
        <f>+AD1980*F1980</f>
        <v>0</v>
      </c>
      <c r="AH1980" s="2">
        <f>+AE1980*F1980</f>
        <v>0</v>
      </c>
      <c r="AI1980" s="2">
        <f>+AF1980*F1980</f>
        <v>0</v>
      </c>
      <c r="AJ1980" s="2">
        <f>SUM(AG1980:AI1980)</f>
        <v>0</v>
      </c>
      <c r="AK1980" s="2">
        <f>+AD1980*G1980</f>
        <v>0</v>
      </c>
      <c r="AL1980" s="2">
        <f>+AE1980*G1980</f>
        <v>0</v>
      </c>
      <c r="AM1980" s="2">
        <f>+AF1980*G1980</f>
        <v>0</v>
      </c>
      <c r="AN1980" s="155">
        <f>SUM(AK1980:AM1980)</f>
        <v>0</v>
      </c>
      <c r="AQ1980" s="145" t="s">
        <v>525</v>
      </c>
      <c r="AU1980" s="8"/>
      <c r="AV1980" s="8"/>
      <c r="AW1980" s="2">
        <f>+'[2]BoQ HSYC-Đạt'!AT1980</f>
        <v>0</v>
      </c>
      <c r="AX1980" s="8">
        <f>F1980*AW1980</f>
        <v>0</v>
      </c>
      <c r="AY1980" s="8">
        <f>IF(AQ1980="CT",7%,5%)*AX1980</f>
        <v>0</v>
      </c>
      <c r="AZ1980" s="8">
        <f>AX1980*2%</f>
        <v>0</v>
      </c>
      <c r="BA1980" s="8">
        <f>IF(BB1980&gt;0,0,AX1980*5%)</f>
        <v>0</v>
      </c>
      <c r="BB1980" s="8"/>
      <c r="BC1980" s="8">
        <f>+AX1980+AY1980+AZ1980+BA1980+BB1980</f>
        <v>0</v>
      </c>
      <c r="BD1980" s="8">
        <f>AX1980-AT1980</f>
        <v>0</v>
      </c>
      <c r="BE1980" s="2"/>
      <c r="BH1980" s="2"/>
    </row>
    <row r="1981" spans="1:60" ht="17" hidden="1" outlineLevel="1" x14ac:dyDescent="0.2">
      <c r="B1981" s="82"/>
      <c r="C1981" s="144" t="s">
        <v>831</v>
      </c>
      <c r="D1981" s="144"/>
      <c r="E1981" s="82"/>
      <c r="F1981" s="143"/>
      <c r="G1981" s="142">
        <f>'[1]BoQ HSYC'!F1981</f>
        <v>0</v>
      </c>
      <c r="H1981" s="185">
        <f>'[1]BoQ HSYC'!G1981</f>
        <v>0</v>
      </c>
      <c r="I1981" s="185">
        <f>'[1]BoQ HSYC'!H1981</f>
        <v>0</v>
      </c>
      <c r="J1981" s="185">
        <f>'[1]BoQ HSYC'!I1981</f>
        <v>0</v>
      </c>
      <c r="K1981" s="48">
        <f>'[1]BoQ HSYC'!J1981</f>
        <v>0</v>
      </c>
      <c r="L1981" s="47">
        <f>'[1]BoQ HSYC'!K1981</f>
        <v>0</v>
      </c>
      <c r="M1981" s="47">
        <f>'[1]BoQ HSYC'!L1981</f>
        <v>0</v>
      </c>
      <c r="N1981" s="183">
        <f>'[1]BoQ HSYC'!M1981</f>
        <v>0</v>
      </c>
      <c r="O1981" s="183">
        <f>'[1]BoQ HSYC'!N1981</f>
        <v>0</v>
      </c>
      <c r="P1981" s="83">
        <f>'[1]BoQ HSYC'!O1981</f>
        <v>0</v>
      </c>
      <c r="Q1981" s="47">
        <f>'[1]BoQ HSYC'!P1981</f>
        <v>0</v>
      </c>
      <c r="R1981" s="132">
        <f>'[1]BoQ HSYC'!Q1981</f>
        <v>0</v>
      </c>
      <c r="S1981" s="83">
        <f>'[1]BoQ HSYC'!R1981</f>
        <v>0</v>
      </c>
      <c r="T1981" s="48">
        <f>'[1]BoQ HSYC'!S1981</f>
        <v>0</v>
      </c>
      <c r="U1981" s="132">
        <f>'[1]BoQ HSYC'!T1981</f>
        <v>0</v>
      </c>
      <c r="V1981" s="132">
        <f>'[1]BoQ HSYC'!U1981</f>
        <v>0</v>
      </c>
      <c r="W1981" s="132">
        <f>'[1]BoQ HSYC'!V1981</f>
        <v>0</v>
      </c>
      <c r="X1981" s="44" t="str">
        <f>'[1]BoQ HSYC'!W1981</f>
        <v>ME</v>
      </c>
      <c r="Y1981" s="44"/>
      <c r="Z1981" s="44"/>
      <c r="AA1981" s="44"/>
      <c r="AB1981" s="2">
        <v>0</v>
      </c>
      <c r="AC1981" s="2">
        <v>0</v>
      </c>
      <c r="AD1981" s="2">
        <f>+M1981</f>
        <v>0</v>
      </c>
      <c r="AE1981" s="2">
        <f>+AD1981*14%</f>
        <v>0</v>
      </c>
      <c r="AF1981" s="155">
        <f>+AD1981*35%</f>
        <v>0</v>
      </c>
      <c r="AG1981" s="2">
        <f>+AD1981*F1981</f>
        <v>0</v>
      </c>
      <c r="AH1981" s="2">
        <f>+AE1981*F1981</f>
        <v>0</v>
      </c>
      <c r="AI1981" s="2">
        <f>+AF1981*F1981</f>
        <v>0</v>
      </c>
      <c r="AJ1981" s="2">
        <f>SUM(AG1981:AI1981)</f>
        <v>0</v>
      </c>
      <c r="AK1981" s="2">
        <f>+AD1981*G1981</f>
        <v>0</v>
      </c>
      <c r="AL1981" s="2">
        <f>+AE1981*G1981</f>
        <v>0</v>
      </c>
      <c r="AM1981" s="2">
        <f>+AF1981*G1981</f>
        <v>0</v>
      </c>
      <c r="AN1981" s="155">
        <f>SUM(AK1981:AM1981)</f>
        <v>0</v>
      </c>
      <c r="AQ1981" s="145" t="s">
        <v>525</v>
      </c>
      <c r="AU1981" s="8"/>
      <c r="AV1981" s="8"/>
      <c r="AW1981" s="2">
        <f>+'[2]BoQ HSYC-Đạt'!AT1981</f>
        <v>0</v>
      </c>
      <c r="AX1981" s="8">
        <f>F1981*AW1981</f>
        <v>0</v>
      </c>
      <c r="AY1981" s="8">
        <f>IF(AQ1981="CT",7%,5%)*AX1981</f>
        <v>0</v>
      </c>
      <c r="AZ1981" s="8">
        <f>AX1981*2%</f>
        <v>0</v>
      </c>
      <c r="BA1981" s="8">
        <f>IF(BB1981&gt;0,0,AX1981*5%)</f>
        <v>0</v>
      </c>
      <c r="BB1981" s="8"/>
      <c r="BC1981" s="8">
        <f>+AX1981+AY1981+AZ1981+BA1981+BB1981</f>
        <v>0</v>
      </c>
      <c r="BD1981" s="8">
        <f>AX1981-AT1981</f>
        <v>0</v>
      </c>
      <c r="BE1981" s="2"/>
      <c r="BH1981" s="2"/>
    </row>
    <row r="1982" spans="1:60" ht="17" hidden="1" outlineLevel="1" x14ac:dyDescent="0.2">
      <c r="B1982" s="82">
        <v>13</v>
      </c>
      <c r="C1982" s="144" t="s">
        <v>652</v>
      </c>
      <c r="D1982" s="144"/>
      <c r="E1982" s="82" t="s">
        <v>651</v>
      </c>
      <c r="F1982" s="143">
        <v>59</v>
      </c>
      <c r="G1982" s="142">
        <f>'[1]BoQ HSYC'!F1982</f>
        <v>59</v>
      </c>
      <c r="H1982" s="185">
        <f>'[1]BoQ HSYC'!G1982</f>
        <v>0</v>
      </c>
      <c r="I1982" s="185">
        <f>'[1]BoQ HSYC'!H1982</f>
        <v>0</v>
      </c>
      <c r="J1982" s="185">
        <f>'[1]BoQ HSYC'!I1982</f>
        <v>0</v>
      </c>
      <c r="K1982" s="48">
        <f>'[1]BoQ HSYC'!J1982</f>
        <v>0</v>
      </c>
      <c r="L1982" s="47">
        <f>'[1]BoQ HSYC'!K1982</f>
        <v>1912000</v>
      </c>
      <c r="M1982" s="47">
        <f>'[1]BoQ HSYC'!L1982</f>
        <v>1912000</v>
      </c>
      <c r="N1982" s="183">
        <f>'[1]BoQ HSYC'!M1982</f>
        <v>0</v>
      </c>
      <c r="O1982" s="183">
        <f>'[1]BoQ HSYC'!N1982</f>
        <v>669200</v>
      </c>
      <c r="P1982" s="83">
        <f>'[1]BoQ HSYC'!O1982</f>
        <v>669200</v>
      </c>
      <c r="Q1982" s="47">
        <f>'[1]BoQ HSYC'!P1982</f>
        <v>112808000</v>
      </c>
      <c r="R1982" s="132">
        <f>'[1]BoQ HSYC'!Q1982</f>
        <v>39482800</v>
      </c>
      <c r="S1982" s="83">
        <f>'[1]BoQ HSYC'!R1982</f>
        <v>152290800</v>
      </c>
      <c r="T1982" s="48">
        <f>'[1]BoQ HSYC'!S1982</f>
        <v>0</v>
      </c>
      <c r="U1982" s="132">
        <f>'[1]BoQ HSYC'!T1982</f>
        <v>0</v>
      </c>
      <c r="V1982" s="132" t="str">
        <f>'[1]BoQ HSYC'!U1982</f>
        <v>BĐG Q2/2026</v>
      </c>
      <c r="W1982" s="132" t="str">
        <f>'[1]BoQ HSYC'!V1982</f>
        <v>BĐG Q2/2026</v>
      </c>
      <c r="X1982" s="44" t="str">
        <f>'[1]BoQ HSYC'!W1982</f>
        <v>ME</v>
      </c>
      <c r="Y1982" s="44"/>
      <c r="Z1982" s="44"/>
      <c r="AA1982" s="44"/>
      <c r="AB1982" s="2">
        <v>74304.621887100002</v>
      </c>
      <c r="AC1982" s="2">
        <v>4383972.6913389005</v>
      </c>
      <c r="AD1982" s="2">
        <f>+M1982</f>
        <v>1912000</v>
      </c>
      <c r="AE1982" s="2">
        <f>+AD1982*14%</f>
        <v>267680</v>
      </c>
      <c r="AF1982" s="155">
        <f>+AD1982*35%</f>
        <v>669200</v>
      </c>
      <c r="AG1982" s="2">
        <f>+AD1982*F1982</f>
        <v>112808000</v>
      </c>
      <c r="AH1982" s="2">
        <f>+AE1982*F1982</f>
        <v>15793120</v>
      </c>
      <c r="AI1982" s="2">
        <f>+AF1982*F1982</f>
        <v>39482800</v>
      </c>
      <c r="AJ1982" s="2">
        <f>SUM(AG1982:AI1982)</f>
        <v>168083920</v>
      </c>
      <c r="AK1982" s="2">
        <f>+AD1982*G1982</f>
        <v>112808000</v>
      </c>
      <c r="AL1982" s="2">
        <f>+AE1982*G1982</f>
        <v>15793120</v>
      </c>
      <c r="AM1982" s="2">
        <f>+AF1982*G1982</f>
        <v>39482800</v>
      </c>
      <c r="AN1982" s="155">
        <f>SUM(AK1982:AM1982)</f>
        <v>168083920</v>
      </c>
      <c r="AQ1982" s="145" t="s">
        <v>525</v>
      </c>
      <c r="AU1982" s="8"/>
      <c r="AV1982" s="8"/>
      <c r="AW1982" s="2">
        <f>+'[2]BoQ HSYC-Đạt'!AT1982</f>
        <v>1950240</v>
      </c>
      <c r="AX1982" s="8">
        <f>F1982*AW1982</f>
        <v>115064160</v>
      </c>
      <c r="AY1982" s="8">
        <f>IF(AQ1982="CT",7%,5%)*AX1982</f>
        <v>8054491.2000000011</v>
      </c>
      <c r="AZ1982" s="8">
        <f>AX1982*2%</f>
        <v>2301283.2000000002</v>
      </c>
      <c r="BA1982" s="8">
        <f>IF(BB1982&gt;0,0,AX1982*5%)</f>
        <v>5753208</v>
      </c>
      <c r="BB1982" s="8"/>
      <c r="BC1982" s="8">
        <f>+AX1982+AY1982+AZ1982+BA1982+BB1982</f>
        <v>131173142.40000001</v>
      </c>
      <c r="BD1982" s="8">
        <f>AX1982-AT1982</f>
        <v>115064160</v>
      </c>
      <c r="BE1982" s="2"/>
      <c r="BH1982" s="2"/>
    </row>
    <row r="1983" spans="1:60" ht="17" hidden="1" outlineLevel="1" x14ac:dyDescent="0.2">
      <c r="B1983" s="82"/>
      <c r="C1983" s="144" t="s">
        <v>945</v>
      </c>
      <c r="D1983" s="144"/>
      <c r="E1983" s="82"/>
      <c r="F1983" s="143"/>
      <c r="G1983" s="142">
        <f>'[1]BoQ HSYC'!F1983</f>
        <v>0</v>
      </c>
      <c r="H1983" s="185">
        <f>'[1]BoQ HSYC'!G1983</f>
        <v>0</v>
      </c>
      <c r="I1983" s="185">
        <f>'[1]BoQ HSYC'!H1983</f>
        <v>0</v>
      </c>
      <c r="J1983" s="185">
        <f>'[1]BoQ HSYC'!I1983</f>
        <v>0</v>
      </c>
      <c r="K1983" s="48">
        <f>'[1]BoQ HSYC'!J1983</f>
        <v>0</v>
      </c>
      <c r="L1983" s="47">
        <f>'[1]BoQ HSYC'!K1983</f>
        <v>0</v>
      </c>
      <c r="M1983" s="47">
        <f>'[1]BoQ HSYC'!L1983</f>
        <v>0</v>
      </c>
      <c r="N1983" s="183">
        <f>'[1]BoQ HSYC'!M1983</f>
        <v>0</v>
      </c>
      <c r="O1983" s="183">
        <f>'[1]BoQ HSYC'!N1983</f>
        <v>0</v>
      </c>
      <c r="P1983" s="83">
        <f>'[1]BoQ HSYC'!O1983</f>
        <v>0</v>
      </c>
      <c r="Q1983" s="47">
        <f>'[1]BoQ HSYC'!P1983</f>
        <v>0</v>
      </c>
      <c r="R1983" s="132">
        <f>'[1]BoQ HSYC'!Q1983</f>
        <v>0</v>
      </c>
      <c r="S1983" s="83">
        <f>'[1]BoQ HSYC'!R1983</f>
        <v>0</v>
      </c>
      <c r="T1983" s="48">
        <f>'[1]BoQ HSYC'!S1983</f>
        <v>0</v>
      </c>
      <c r="U1983" s="132">
        <f>'[1]BoQ HSYC'!T1983</f>
        <v>0</v>
      </c>
      <c r="V1983" s="132">
        <f>'[1]BoQ HSYC'!U1983</f>
        <v>0</v>
      </c>
      <c r="W1983" s="132">
        <f>'[1]BoQ HSYC'!V1983</f>
        <v>0</v>
      </c>
      <c r="X1983" s="44" t="str">
        <f>'[1]BoQ HSYC'!W1983</f>
        <v>ME</v>
      </c>
      <c r="Y1983" s="44"/>
      <c r="Z1983" s="44"/>
      <c r="AA1983" s="44"/>
      <c r="AB1983" s="2">
        <v>0</v>
      </c>
      <c r="AC1983" s="2">
        <v>0</v>
      </c>
      <c r="AD1983" s="2">
        <f>+M1983</f>
        <v>0</v>
      </c>
      <c r="AE1983" s="2">
        <f>+AD1983*14%</f>
        <v>0</v>
      </c>
      <c r="AF1983" s="155">
        <f>+AD1983*35%</f>
        <v>0</v>
      </c>
      <c r="AG1983" s="2">
        <f>+AD1983*F1983</f>
        <v>0</v>
      </c>
      <c r="AH1983" s="2">
        <f>+AE1983*F1983</f>
        <v>0</v>
      </c>
      <c r="AI1983" s="2">
        <f>+AF1983*F1983</f>
        <v>0</v>
      </c>
      <c r="AJ1983" s="2">
        <f>SUM(AG1983:AI1983)</f>
        <v>0</v>
      </c>
      <c r="AK1983" s="2">
        <f>+AD1983*G1983</f>
        <v>0</v>
      </c>
      <c r="AL1983" s="2">
        <f>+AE1983*G1983</f>
        <v>0</v>
      </c>
      <c r="AM1983" s="2">
        <f>+AF1983*G1983</f>
        <v>0</v>
      </c>
      <c r="AN1983" s="155">
        <f>SUM(AK1983:AM1983)</f>
        <v>0</v>
      </c>
      <c r="AQ1983" s="145" t="s">
        <v>525</v>
      </c>
      <c r="AU1983" s="8"/>
      <c r="AV1983" s="8"/>
      <c r="AW1983" s="2">
        <f>+'[2]BoQ HSYC-Đạt'!AT1983</f>
        <v>0</v>
      </c>
      <c r="AX1983" s="8">
        <f>F1983*AW1983</f>
        <v>0</v>
      </c>
      <c r="AY1983" s="8">
        <f>IF(AQ1983="CT",7%,5%)*AX1983</f>
        <v>0</v>
      </c>
      <c r="AZ1983" s="8">
        <f>AX1983*2%</f>
        <v>0</v>
      </c>
      <c r="BA1983" s="8">
        <f>IF(BB1983&gt;0,0,AX1983*5%)</f>
        <v>0</v>
      </c>
      <c r="BB1983" s="8"/>
      <c r="BC1983" s="8">
        <f>+AX1983+AY1983+AZ1983+BA1983+BB1983</f>
        <v>0</v>
      </c>
      <c r="BD1983" s="8">
        <f>AX1983-AT1983</f>
        <v>0</v>
      </c>
      <c r="BE1983" s="2"/>
      <c r="BH1983" s="2"/>
    </row>
    <row r="1984" spans="1:60" ht="17" hidden="1" outlineLevel="1" x14ac:dyDescent="0.2">
      <c r="B1984" s="82"/>
      <c r="C1984" s="144" t="s">
        <v>650</v>
      </c>
      <c r="D1984" s="144"/>
      <c r="E1984" s="82"/>
      <c r="F1984" s="143"/>
      <c r="G1984" s="142">
        <f>'[1]BoQ HSYC'!F1984</f>
        <v>0</v>
      </c>
      <c r="H1984" s="185">
        <f>'[1]BoQ HSYC'!G1984</f>
        <v>0</v>
      </c>
      <c r="I1984" s="185">
        <f>'[1]BoQ HSYC'!H1984</f>
        <v>0</v>
      </c>
      <c r="J1984" s="185">
        <f>'[1]BoQ HSYC'!I1984</f>
        <v>0</v>
      </c>
      <c r="K1984" s="48">
        <f>'[1]BoQ HSYC'!J1984</f>
        <v>0</v>
      </c>
      <c r="L1984" s="47">
        <f>'[1]BoQ HSYC'!K1984</f>
        <v>0</v>
      </c>
      <c r="M1984" s="47">
        <f>'[1]BoQ HSYC'!L1984</f>
        <v>0</v>
      </c>
      <c r="N1984" s="183">
        <f>'[1]BoQ HSYC'!M1984</f>
        <v>0</v>
      </c>
      <c r="O1984" s="183">
        <f>'[1]BoQ HSYC'!N1984</f>
        <v>0</v>
      </c>
      <c r="P1984" s="83">
        <f>'[1]BoQ HSYC'!O1984</f>
        <v>0</v>
      </c>
      <c r="Q1984" s="47">
        <f>'[1]BoQ HSYC'!P1984</f>
        <v>0</v>
      </c>
      <c r="R1984" s="132">
        <f>'[1]BoQ HSYC'!Q1984</f>
        <v>0</v>
      </c>
      <c r="S1984" s="83">
        <f>'[1]BoQ HSYC'!R1984</f>
        <v>0</v>
      </c>
      <c r="T1984" s="48">
        <f>'[1]BoQ HSYC'!S1984</f>
        <v>0</v>
      </c>
      <c r="U1984" s="132">
        <f>'[1]BoQ HSYC'!T1984</f>
        <v>0</v>
      </c>
      <c r="V1984" s="132">
        <f>'[1]BoQ HSYC'!U1984</f>
        <v>0</v>
      </c>
      <c r="W1984" s="132">
        <f>'[1]BoQ HSYC'!V1984</f>
        <v>0</v>
      </c>
      <c r="X1984" s="44" t="str">
        <f>'[1]BoQ HSYC'!W1984</f>
        <v>ME</v>
      </c>
      <c r="Y1984" s="44"/>
      <c r="Z1984" s="44"/>
      <c r="AA1984" s="44"/>
      <c r="AB1984" s="2">
        <v>0</v>
      </c>
      <c r="AC1984" s="2">
        <v>0</v>
      </c>
      <c r="AD1984" s="2">
        <f>+M1984</f>
        <v>0</v>
      </c>
      <c r="AE1984" s="2">
        <f>+AD1984*14%</f>
        <v>0</v>
      </c>
      <c r="AF1984" s="155">
        <f>+AD1984*35%</f>
        <v>0</v>
      </c>
      <c r="AG1984" s="2">
        <f>+AD1984*F1984</f>
        <v>0</v>
      </c>
      <c r="AH1984" s="2">
        <f>+AE1984*F1984</f>
        <v>0</v>
      </c>
      <c r="AI1984" s="2">
        <f>+AF1984*F1984</f>
        <v>0</v>
      </c>
      <c r="AJ1984" s="2">
        <f>SUM(AG1984:AI1984)</f>
        <v>0</v>
      </c>
      <c r="AK1984" s="2">
        <f>+AD1984*G1984</f>
        <v>0</v>
      </c>
      <c r="AL1984" s="2">
        <f>+AE1984*G1984</f>
        <v>0</v>
      </c>
      <c r="AM1984" s="2">
        <f>+AF1984*G1984</f>
        <v>0</v>
      </c>
      <c r="AN1984" s="155">
        <f>SUM(AK1984:AM1984)</f>
        <v>0</v>
      </c>
      <c r="AQ1984" s="145" t="s">
        <v>525</v>
      </c>
      <c r="AU1984" s="8"/>
      <c r="AV1984" s="8"/>
      <c r="AW1984" s="2">
        <f>+'[2]BoQ HSYC-Đạt'!AT1984</f>
        <v>0</v>
      </c>
      <c r="AX1984" s="8">
        <f>F1984*AW1984</f>
        <v>0</v>
      </c>
      <c r="AY1984" s="8">
        <f>IF(AQ1984="CT",7%,5%)*AX1984</f>
        <v>0</v>
      </c>
      <c r="AZ1984" s="8">
        <f>AX1984*2%</f>
        <v>0</v>
      </c>
      <c r="BA1984" s="8">
        <f>IF(BB1984&gt;0,0,AX1984*5%)</f>
        <v>0</v>
      </c>
      <c r="BB1984" s="8"/>
      <c r="BC1984" s="8">
        <f>+AX1984+AY1984+AZ1984+BA1984+BB1984</f>
        <v>0</v>
      </c>
      <c r="BD1984" s="8">
        <f>AX1984-AT1984</f>
        <v>0</v>
      </c>
      <c r="BE1984" s="2"/>
      <c r="BH1984" s="2"/>
    </row>
    <row r="1985" spans="2:60" ht="34" hidden="1" outlineLevel="1" x14ac:dyDescent="0.2">
      <c r="B1985" s="82">
        <v>16</v>
      </c>
      <c r="C1985" s="144" t="s">
        <v>649</v>
      </c>
      <c r="D1985" s="144"/>
      <c r="E1985" s="82" t="s">
        <v>85</v>
      </c>
      <c r="F1985" s="143">
        <v>201</v>
      </c>
      <c r="G1985" s="142">
        <f>'[1]BoQ HSYC'!F1985</f>
        <v>201</v>
      </c>
      <c r="H1985" s="185">
        <f>'[1]BoQ HSYC'!G1985</f>
        <v>0</v>
      </c>
      <c r="I1985" s="185">
        <f>'[1]BoQ HSYC'!H1985</f>
        <v>0</v>
      </c>
      <c r="J1985" s="185">
        <f>'[1]BoQ HSYC'!I1985</f>
        <v>0</v>
      </c>
      <c r="K1985" s="48">
        <f>'[1]BoQ HSYC'!J1985</f>
        <v>657195</v>
      </c>
      <c r="L1985" s="47">
        <f>'[1]BoQ HSYC'!K1985</f>
        <v>25297.920000000002</v>
      </c>
      <c r="M1985" s="47">
        <f>'[1]BoQ HSYC'!L1985</f>
        <v>682492.92</v>
      </c>
      <c r="N1985" s="183">
        <f>'[1]BoQ HSYC'!M1985</f>
        <v>0</v>
      </c>
      <c r="O1985" s="183">
        <f>'[1]BoQ HSYC'!N1985</f>
        <v>8854.2720000000008</v>
      </c>
      <c r="P1985" s="83">
        <f>'[1]BoQ HSYC'!O1985</f>
        <v>8854.2720000000008</v>
      </c>
      <c r="Q1985" s="47">
        <f>'[1]BoQ HSYC'!P1985</f>
        <v>137181076.92000002</v>
      </c>
      <c r="R1985" s="132">
        <f>'[1]BoQ HSYC'!Q1985</f>
        <v>1779708.6720000003</v>
      </c>
      <c r="S1985" s="83">
        <f>'[1]BoQ HSYC'!R1985</f>
        <v>138960785.59200001</v>
      </c>
      <c r="T1985" s="48">
        <f>'[1]BoQ HSYC'!S1985</f>
        <v>0</v>
      </c>
      <c r="U1985" s="132">
        <f>'[1]BoQ HSYC'!T1985</f>
        <v>0</v>
      </c>
      <c r="V1985" s="132" t="str">
        <f>'[1]BoQ HSYC'!U1985</f>
        <v>VT: NCC, NC:BĐG Q2/2026</v>
      </c>
      <c r="W1985" s="132" t="str">
        <f>'[1]BoQ HSYC'!V1985</f>
        <v>VT: NCC, NC:BĐG Q2/2026</v>
      </c>
      <c r="X1985" s="44" t="str">
        <f>'[1]BoQ HSYC'!W1985</f>
        <v>ME</v>
      </c>
      <c r="Y1985" s="44"/>
      <c r="Z1985" s="44"/>
      <c r="AA1985" s="44"/>
      <c r="AB1985" s="2">
        <v>407458.83213749999</v>
      </c>
      <c r="AC1985" s="2">
        <v>81899225.259637505</v>
      </c>
      <c r="AD1985" s="2">
        <f>+M1985</f>
        <v>682492.92</v>
      </c>
      <c r="AE1985" s="2">
        <f>+AD1985*14%</f>
        <v>95549.008800000011</v>
      </c>
      <c r="AF1985" s="155">
        <f>+AD1985*35%</f>
        <v>238872.522</v>
      </c>
      <c r="AG1985" s="2">
        <f>+AD1985*F1985</f>
        <v>137181076.92000002</v>
      </c>
      <c r="AH1985" s="2">
        <f>+AE1985*F1985</f>
        <v>19205350.768800002</v>
      </c>
      <c r="AI1985" s="2">
        <f>+AF1985*F1985</f>
        <v>48013376.921999998</v>
      </c>
      <c r="AJ1985" s="2">
        <f>SUM(AG1985:AI1985)</f>
        <v>204399804.6108</v>
      </c>
      <c r="AK1985" s="2">
        <f>+AD1985*G1985</f>
        <v>137181076.92000002</v>
      </c>
      <c r="AL1985" s="2">
        <f>+AE1985*G1985</f>
        <v>19205350.768800002</v>
      </c>
      <c r="AM1985" s="2">
        <f>+AF1985*G1985</f>
        <v>48013376.921999998</v>
      </c>
      <c r="AN1985" s="155">
        <f>SUM(AK1985:AM1985)</f>
        <v>204399804.6108</v>
      </c>
      <c r="AQ1985" s="145" t="s">
        <v>525</v>
      </c>
      <c r="AU1985" s="8"/>
      <c r="AV1985" s="8"/>
      <c r="AW1985" s="2">
        <f>+'[2]BoQ HSYC-Đạt'!AT1985</f>
        <v>328743.87839999999</v>
      </c>
      <c r="AX1985" s="8">
        <f>F1985*AW1985</f>
        <v>66077519.558399998</v>
      </c>
      <c r="AY1985" s="8">
        <f>IF(AQ1985="CT",7%,5%)*AX1985</f>
        <v>4625426.3690880006</v>
      </c>
      <c r="AZ1985" s="8">
        <f>AX1985*2%</f>
        <v>1321550.3911679999</v>
      </c>
      <c r="BA1985" s="8">
        <f>IF(BB1985&gt;0,0,AX1985*5%)</f>
        <v>3303875.97792</v>
      </c>
      <c r="BB1985" s="8"/>
      <c r="BC1985" s="8">
        <f>+AX1985+AY1985+AZ1985+BA1985+BB1985</f>
        <v>75328372.296575993</v>
      </c>
      <c r="BD1985" s="8">
        <f>AX1985-AT1985</f>
        <v>66077519.558399998</v>
      </c>
      <c r="BE1985" s="2"/>
      <c r="BH1985" s="2"/>
    </row>
    <row r="1986" spans="2:60" ht="34" hidden="1" outlineLevel="1" x14ac:dyDescent="0.2">
      <c r="B1986" s="82">
        <v>17</v>
      </c>
      <c r="C1986" s="144" t="s">
        <v>825</v>
      </c>
      <c r="D1986" s="144"/>
      <c r="E1986" s="82" t="s">
        <v>85</v>
      </c>
      <c r="F1986" s="143">
        <v>247</v>
      </c>
      <c r="G1986" s="142">
        <f>'[1]BoQ HSYC'!F1986</f>
        <v>247</v>
      </c>
      <c r="H1986" s="185">
        <f>'[1]BoQ HSYC'!G1986</f>
        <v>0</v>
      </c>
      <c r="I1986" s="185">
        <f>'[1]BoQ HSYC'!H1986</f>
        <v>0</v>
      </c>
      <c r="J1986" s="185">
        <f>'[1]BoQ HSYC'!I1986</f>
        <v>0</v>
      </c>
      <c r="K1986" s="48">
        <f>'[1]BoQ HSYC'!J1986</f>
        <v>657195</v>
      </c>
      <c r="L1986" s="47">
        <f>'[1]BoQ HSYC'!K1986</f>
        <v>25297.920000000002</v>
      </c>
      <c r="M1986" s="47">
        <f>'[1]BoQ HSYC'!L1986</f>
        <v>682492.92</v>
      </c>
      <c r="N1986" s="183">
        <f>'[1]BoQ HSYC'!M1986</f>
        <v>0</v>
      </c>
      <c r="O1986" s="183">
        <f>'[1]BoQ HSYC'!N1986</f>
        <v>8854.2720000000008</v>
      </c>
      <c r="P1986" s="83">
        <f>'[1]BoQ HSYC'!O1986</f>
        <v>8854.2720000000008</v>
      </c>
      <c r="Q1986" s="47">
        <f>'[1]BoQ HSYC'!P1986</f>
        <v>168575751.24000001</v>
      </c>
      <c r="R1986" s="132">
        <f>'[1]BoQ HSYC'!Q1986</f>
        <v>2187005.1840000004</v>
      </c>
      <c r="S1986" s="83">
        <f>'[1]BoQ HSYC'!R1986</f>
        <v>170762756.42400002</v>
      </c>
      <c r="T1986" s="48">
        <f>'[1]BoQ HSYC'!S1986</f>
        <v>0</v>
      </c>
      <c r="U1986" s="132">
        <f>'[1]BoQ HSYC'!T1986</f>
        <v>0</v>
      </c>
      <c r="V1986" s="132" t="str">
        <f>'[1]BoQ HSYC'!U1986</f>
        <v>VT: NCC, NC:BĐG Q2/2026</v>
      </c>
      <c r="W1986" s="132" t="str">
        <f>'[1]BoQ HSYC'!V1986</f>
        <v>VT: NCC, NC:BĐG Q2/2026</v>
      </c>
      <c r="X1986" s="44" t="str">
        <f>'[1]BoQ HSYC'!W1986</f>
        <v>ME</v>
      </c>
      <c r="Y1986" s="44"/>
      <c r="Z1986" s="44"/>
      <c r="AA1986" s="44"/>
      <c r="AB1986" s="2">
        <v>407458.83213749999</v>
      </c>
      <c r="AC1986" s="2">
        <v>100642331.5379625</v>
      </c>
      <c r="AD1986" s="2">
        <f>+M1986</f>
        <v>682492.92</v>
      </c>
      <c r="AE1986" s="2">
        <f>+AD1986*14%</f>
        <v>95549.008800000011</v>
      </c>
      <c r="AF1986" s="155">
        <f>+AD1986*35%</f>
        <v>238872.522</v>
      </c>
      <c r="AG1986" s="2">
        <f>+AD1986*F1986</f>
        <v>168575751.24000001</v>
      </c>
      <c r="AH1986" s="2">
        <f>+AE1986*F1986</f>
        <v>23600605.173600003</v>
      </c>
      <c r="AI1986" s="2">
        <f>+AF1986*F1986</f>
        <v>59001512.934</v>
      </c>
      <c r="AJ1986" s="2">
        <f>SUM(AG1986:AI1986)</f>
        <v>251177869.34760004</v>
      </c>
      <c r="AK1986" s="2">
        <f>+AD1986*G1986</f>
        <v>168575751.24000001</v>
      </c>
      <c r="AL1986" s="2">
        <f>+AE1986*G1986</f>
        <v>23600605.173600003</v>
      </c>
      <c r="AM1986" s="2">
        <f>+AF1986*G1986</f>
        <v>59001512.934</v>
      </c>
      <c r="AN1986" s="155">
        <f>SUM(AK1986:AM1986)</f>
        <v>251177869.34760004</v>
      </c>
      <c r="AQ1986" s="145" t="s">
        <v>525</v>
      </c>
      <c r="AU1986" s="8"/>
      <c r="AV1986" s="8"/>
      <c r="AW1986" s="2">
        <f>+'[2]BoQ HSYC-Đạt'!AT1986</f>
        <v>328743.87839999999</v>
      </c>
      <c r="AX1986" s="8">
        <f>F1986*AW1986</f>
        <v>81199737.9648</v>
      </c>
      <c r="AY1986" s="8">
        <f>IF(AQ1986="CT",7%,5%)*AX1986</f>
        <v>5683981.6575360009</v>
      </c>
      <c r="AZ1986" s="8">
        <f>AX1986*2%</f>
        <v>1623994.759296</v>
      </c>
      <c r="BA1986" s="8">
        <f>IF(BB1986&gt;0,0,AX1986*5%)</f>
        <v>4059986.89824</v>
      </c>
      <c r="BB1986" s="8"/>
      <c r="BC1986" s="8">
        <f>+AX1986+AY1986+AZ1986+BA1986+BB1986</f>
        <v>92567701.279872</v>
      </c>
      <c r="BD1986" s="8">
        <f>AX1986-AT1986</f>
        <v>81199737.9648</v>
      </c>
      <c r="BE1986" s="2"/>
      <c r="BH1986" s="2"/>
    </row>
    <row r="1987" spans="2:60" ht="17" hidden="1" outlineLevel="1" x14ac:dyDescent="0.2">
      <c r="B1987" s="82"/>
      <c r="C1987" s="144" t="s">
        <v>648</v>
      </c>
      <c r="D1987" s="144"/>
      <c r="E1987" s="82"/>
      <c r="F1987" s="143"/>
      <c r="G1987" s="142">
        <f>'[1]BoQ HSYC'!F1987</f>
        <v>0</v>
      </c>
      <c r="H1987" s="185">
        <f>'[1]BoQ HSYC'!G1987</f>
        <v>0</v>
      </c>
      <c r="I1987" s="185">
        <f>'[1]BoQ HSYC'!H1987</f>
        <v>0</v>
      </c>
      <c r="J1987" s="185">
        <f>'[1]BoQ HSYC'!I1987</f>
        <v>0</v>
      </c>
      <c r="K1987" s="48">
        <f>'[1]BoQ HSYC'!J1987</f>
        <v>0</v>
      </c>
      <c r="L1987" s="47">
        <f>'[1]BoQ HSYC'!K1987</f>
        <v>0</v>
      </c>
      <c r="M1987" s="47">
        <f>'[1]BoQ HSYC'!L1987</f>
        <v>0</v>
      </c>
      <c r="N1987" s="183">
        <f>'[1]BoQ HSYC'!M1987</f>
        <v>0</v>
      </c>
      <c r="O1987" s="183">
        <f>'[1]BoQ HSYC'!N1987</f>
        <v>0</v>
      </c>
      <c r="P1987" s="83">
        <f>'[1]BoQ HSYC'!O1987</f>
        <v>0</v>
      </c>
      <c r="Q1987" s="47">
        <f>'[1]BoQ HSYC'!P1987</f>
        <v>0</v>
      </c>
      <c r="R1987" s="132">
        <f>'[1]BoQ HSYC'!Q1987</f>
        <v>0</v>
      </c>
      <c r="S1987" s="83">
        <f>'[1]BoQ HSYC'!R1987</f>
        <v>0</v>
      </c>
      <c r="T1987" s="48">
        <f>'[1]BoQ HSYC'!S1987</f>
        <v>0</v>
      </c>
      <c r="U1987" s="132">
        <f>'[1]BoQ HSYC'!T1987</f>
        <v>0</v>
      </c>
      <c r="V1987" s="132">
        <f>'[1]BoQ HSYC'!U1987</f>
        <v>0</v>
      </c>
      <c r="W1987" s="132">
        <f>'[1]BoQ HSYC'!V1987</f>
        <v>0</v>
      </c>
      <c r="X1987" s="44" t="str">
        <f>'[1]BoQ HSYC'!W1987</f>
        <v>ME</v>
      </c>
      <c r="Y1987" s="44"/>
      <c r="Z1987" s="44"/>
      <c r="AA1987" s="44"/>
      <c r="AB1987" s="2">
        <v>0</v>
      </c>
      <c r="AC1987" s="2">
        <v>0</v>
      </c>
      <c r="AD1987" s="2">
        <f>+M1987</f>
        <v>0</v>
      </c>
      <c r="AE1987" s="2">
        <f>+AD1987*14%</f>
        <v>0</v>
      </c>
      <c r="AF1987" s="155">
        <f>+AD1987*35%</f>
        <v>0</v>
      </c>
      <c r="AG1987" s="2">
        <f>+AD1987*F1987</f>
        <v>0</v>
      </c>
      <c r="AH1987" s="2">
        <f>+AE1987*F1987</f>
        <v>0</v>
      </c>
      <c r="AI1987" s="2">
        <f>+AF1987*F1987</f>
        <v>0</v>
      </c>
      <c r="AJ1987" s="2">
        <f>SUM(AG1987:AI1987)</f>
        <v>0</v>
      </c>
      <c r="AK1987" s="2">
        <f>+AD1987*G1987</f>
        <v>0</v>
      </c>
      <c r="AL1987" s="2">
        <f>+AE1987*G1987</f>
        <v>0</v>
      </c>
      <c r="AM1987" s="2">
        <f>+AF1987*G1987</f>
        <v>0</v>
      </c>
      <c r="AN1987" s="155">
        <f>SUM(AK1987:AM1987)</f>
        <v>0</v>
      </c>
      <c r="AQ1987" s="145" t="s">
        <v>525</v>
      </c>
      <c r="AU1987" s="8"/>
      <c r="AV1987" s="8"/>
      <c r="AW1987" s="2">
        <f>+'[2]BoQ HSYC-Đạt'!AT1987</f>
        <v>0</v>
      </c>
      <c r="AX1987" s="8">
        <f>F1987*AW1987</f>
        <v>0</v>
      </c>
      <c r="AY1987" s="8">
        <f>IF(AQ1987="CT",7%,5%)*AX1987</f>
        <v>0</v>
      </c>
      <c r="AZ1987" s="8">
        <f>AX1987*2%</f>
        <v>0</v>
      </c>
      <c r="BA1987" s="8">
        <f>IF(BB1987&gt;0,0,AX1987*5%)</f>
        <v>0</v>
      </c>
      <c r="BB1987" s="8"/>
      <c r="BC1987" s="8">
        <f>+AX1987+AY1987+AZ1987+BA1987+BB1987</f>
        <v>0</v>
      </c>
      <c r="BD1987" s="8">
        <f>AX1987-AT1987</f>
        <v>0</v>
      </c>
      <c r="BE1987" s="2"/>
      <c r="BH1987" s="2"/>
    </row>
    <row r="1988" spans="2:60" ht="34" hidden="1" outlineLevel="1" x14ac:dyDescent="0.2">
      <c r="B1988" s="82">
        <v>19</v>
      </c>
      <c r="C1988" s="144" t="s">
        <v>646</v>
      </c>
      <c r="D1988" s="144"/>
      <c r="E1988" s="82" t="s">
        <v>64</v>
      </c>
      <c r="F1988" s="143">
        <v>306</v>
      </c>
      <c r="G1988" s="142">
        <f>'[1]BoQ HSYC'!F1988</f>
        <v>306</v>
      </c>
      <c r="H1988" s="185">
        <f>'[1]BoQ HSYC'!G1988</f>
        <v>0</v>
      </c>
      <c r="I1988" s="185">
        <f>'[1]BoQ HSYC'!H1988</f>
        <v>0</v>
      </c>
      <c r="J1988" s="185">
        <f>'[1]BoQ HSYC'!I1988</f>
        <v>0</v>
      </c>
      <c r="K1988" s="48">
        <f>'[1]BoQ HSYC'!J1988</f>
        <v>94200</v>
      </c>
      <c r="L1988" s="47">
        <f>'[1]BoQ HSYC'!K1988</f>
        <v>39528</v>
      </c>
      <c r="M1988" s="47">
        <f>'[1]BoQ HSYC'!L1988</f>
        <v>133728</v>
      </c>
      <c r="N1988" s="183">
        <f>'[1]BoQ HSYC'!M1988</f>
        <v>0</v>
      </c>
      <c r="O1988" s="183">
        <f>'[1]BoQ HSYC'!N1988</f>
        <v>13834.8</v>
      </c>
      <c r="P1988" s="83">
        <f>'[1]BoQ HSYC'!O1988</f>
        <v>13834.8</v>
      </c>
      <c r="Q1988" s="47">
        <f>'[1]BoQ HSYC'!P1988</f>
        <v>40920768</v>
      </c>
      <c r="R1988" s="132">
        <f>'[1]BoQ HSYC'!Q1988</f>
        <v>4233448.8</v>
      </c>
      <c r="S1988" s="83">
        <f>'[1]BoQ HSYC'!R1988</f>
        <v>45154216.799999997</v>
      </c>
      <c r="T1988" s="48">
        <f>'[1]BoQ HSYC'!S1988</f>
        <v>0</v>
      </c>
      <c r="U1988" s="132">
        <f>'[1]BoQ HSYC'!T1988</f>
        <v>1126425</v>
      </c>
      <c r="V1988" s="132" t="str">
        <f>'[1]BoQ HSYC'!U1988</f>
        <v>VT: NCC, NC:BĐG Q2/2026</v>
      </c>
      <c r="W1988" s="132" t="str">
        <f>'[1]BoQ HSYC'!V1988</f>
        <v>VT: NCC, NC:BĐG Q2/2026</v>
      </c>
      <c r="X1988" s="44" t="str">
        <f>'[1]BoQ HSYC'!W1988</f>
        <v>ME</v>
      </c>
      <c r="Y1988" s="44"/>
      <c r="Z1988" s="44"/>
      <c r="AA1988" s="44"/>
      <c r="AB1988" s="2">
        <v>298818.67633777502</v>
      </c>
      <c r="AC1988" s="2">
        <v>91438514.959359154</v>
      </c>
      <c r="AD1988" s="2">
        <f>+M1988</f>
        <v>133728</v>
      </c>
      <c r="AE1988" s="2">
        <f>+AD1988*14%</f>
        <v>18721.920000000002</v>
      </c>
      <c r="AF1988" s="155">
        <f>+AD1988*35%</f>
        <v>46804.799999999996</v>
      </c>
      <c r="AG1988" s="2">
        <f>+AD1988*F1988</f>
        <v>40920768</v>
      </c>
      <c r="AH1988" s="2">
        <f>+AE1988*F1988</f>
        <v>5728907.5200000005</v>
      </c>
      <c r="AI1988" s="2">
        <f>+AF1988*F1988</f>
        <v>14322268.799999999</v>
      </c>
      <c r="AJ1988" s="2">
        <f>SUM(AG1988:AI1988)</f>
        <v>60971944.32</v>
      </c>
      <c r="AK1988" s="2">
        <f>+AD1988*G1988</f>
        <v>40920768</v>
      </c>
      <c r="AL1988" s="2">
        <f>+AE1988*G1988</f>
        <v>5728907.5200000005</v>
      </c>
      <c r="AM1988" s="2">
        <f>+AF1988*G1988</f>
        <v>14322268.799999999</v>
      </c>
      <c r="AN1988" s="155">
        <f>SUM(AK1988:AM1988)</f>
        <v>60971944.32</v>
      </c>
      <c r="AQ1988" s="145" t="s">
        <v>525</v>
      </c>
      <c r="AU1988" s="8"/>
      <c r="AV1988" s="8"/>
      <c r="AW1988" s="2">
        <f>+'[2]BoQ HSYC-Đạt'!AT1988</f>
        <v>147418.56</v>
      </c>
      <c r="AX1988" s="8">
        <f>F1988*AW1988</f>
        <v>45110079.359999999</v>
      </c>
      <c r="AY1988" s="8">
        <f>IF(AQ1988="CT",7%,5%)*AX1988</f>
        <v>3157705.5552000003</v>
      </c>
      <c r="AZ1988" s="8">
        <f>AX1988*2%</f>
        <v>902201.58719999995</v>
      </c>
      <c r="BA1988" s="8">
        <f>IF(BB1988&gt;0,0,AX1988*5%)</f>
        <v>2255503.9679999999</v>
      </c>
      <c r="BB1988" s="8"/>
      <c r="BC1988" s="8">
        <f>+AX1988+AY1988+AZ1988+BA1988+BB1988</f>
        <v>51425490.470400006</v>
      </c>
      <c r="BD1988" s="8">
        <f>AX1988-AT1988</f>
        <v>45110079.359999999</v>
      </c>
      <c r="BE1988" s="2"/>
      <c r="BH1988" s="2"/>
    </row>
    <row r="1989" spans="2:60" ht="34" hidden="1" outlineLevel="1" x14ac:dyDescent="0.2">
      <c r="B1989" s="82">
        <v>20</v>
      </c>
      <c r="C1989" s="144" t="s">
        <v>944</v>
      </c>
      <c r="D1989" s="144"/>
      <c r="E1989" s="82" t="s">
        <v>64</v>
      </c>
      <c r="F1989" s="143">
        <v>41</v>
      </c>
      <c r="G1989" s="142">
        <f>'[1]BoQ HSYC'!F1989</f>
        <v>41</v>
      </c>
      <c r="H1989" s="185">
        <f>'[1]BoQ HSYC'!G1989</f>
        <v>0</v>
      </c>
      <c r="I1989" s="185">
        <f>'[1]BoQ HSYC'!H1989</f>
        <v>0</v>
      </c>
      <c r="J1989" s="185">
        <f>'[1]BoQ HSYC'!I1989</f>
        <v>0</v>
      </c>
      <c r="K1989" s="48">
        <f>'[1]BoQ HSYC'!J1989</f>
        <v>113040</v>
      </c>
      <c r="L1989" s="47">
        <f>'[1]BoQ HSYC'!K1989</f>
        <v>39528</v>
      </c>
      <c r="M1989" s="47">
        <f>'[1]BoQ HSYC'!L1989</f>
        <v>152568</v>
      </c>
      <c r="N1989" s="183">
        <f>'[1]BoQ HSYC'!M1989</f>
        <v>0</v>
      </c>
      <c r="O1989" s="183">
        <f>'[1]BoQ HSYC'!N1989</f>
        <v>13834.8</v>
      </c>
      <c r="P1989" s="83">
        <f>'[1]BoQ HSYC'!O1989</f>
        <v>13834.8</v>
      </c>
      <c r="Q1989" s="47">
        <f>'[1]BoQ HSYC'!P1989</f>
        <v>6255288</v>
      </c>
      <c r="R1989" s="132">
        <f>'[1]BoQ HSYC'!Q1989</f>
        <v>567226.79999999993</v>
      </c>
      <c r="S1989" s="83">
        <f>'[1]BoQ HSYC'!R1989</f>
        <v>6822514.7999999998</v>
      </c>
      <c r="T1989" s="48">
        <f>'[1]BoQ HSYC'!S1989</f>
        <v>0</v>
      </c>
      <c r="U1989" s="132">
        <f>'[1]BoQ HSYC'!T1989</f>
        <v>1126425</v>
      </c>
      <c r="V1989" s="132" t="str">
        <f>'[1]BoQ HSYC'!U1989</f>
        <v>VT: NCC, NC:BĐG Q2/2026</v>
      </c>
      <c r="W1989" s="132" t="str">
        <f>'[1]BoQ HSYC'!V1989</f>
        <v>VT: NCC, NC:BĐG Q2/2026</v>
      </c>
      <c r="X1989" s="44" t="str">
        <f>'[1]BoQ HSYC'!W1989</f>
        <v>ME</v>
      </c>
      <c r="Y1989" s="44"/>
      <c r="Z1989" s="44"/>
      <c r="AA1989" s="44"/>
      <c r="AB1989" s="2">
        <v>641791.024875</v>
      </c>
      <c r="AC1989" s="2">
        <v>26313432.019875001</v>
      </c>
      <c r="AD1989" s="2">
        <f>+M1989</f>
        <v>152568</v>
      </c>
      <c r="AE1989" s="2">
        <f>+AD1989*14%</f>
        <v>21359.52</v>
      </c>
      <c r="AF1989" s="155">
        <f>+AD1989*35%</f>
        <v>53398.799999999996</v>
      </c>
      <c r="AG1989" s="2">
        <f>+AD1989*F1989</f>
        <v>6255288</v>
      </c>
      <c r="AH1989" s="2">
        <f>+AE1989*F1989</f>
        <v>875740.32000000007</v>
      </c>
      <c r="AI1989" s="2">
        <f>+AF1989*F1989</f>
        <v>2189350.7999999998</v>
      </c>
      <c r="AJ1989" s="2">
        <f>SUM(AG1989:AI1989)</f>
        <v>9320379.120000001</v>
      </c>
      <c r="AK1989" s="2">
        <f>+AD1989*G1989</f>
        <v>6255288</v>
      </c>
      <c r="AL1989" s="2">
        <f>+AE1989*G1989</f>
        <v>875740.32000000007</v>
      </c>
      <c r="AM1989" s="2">
        <f>+AF1989*G1989</f>
        <v>2189350.7999999998</v>
      </c>
      <c r="AN1989" s="155">
        <f>SUM(AK1989:AM1989)</f>
        <v>9320379.120000001</v>
      </c>
      <c r="AQ1989" s="145" t="s">
        <v>525</v>
      </c>
      <c r="AU1989" s="8"/>
      <c r="AV1989" s="8"/>
      <c r="AW1989" s="2">
        <f>+'[2]BoQ HSYC-Đạt'!AT1989</f>
        <v>193318.56</v>
      </c>
      <c r="AX1989" s="8">
        <f>F1989*AW1989</f>
        <v>7926060.96</v>
      </c>
      <c r="AY1989" s="8">
        <f>IF(AQ1989="CT",7%,5%)*AX1989</f>
        <v>554824.2672</v>
      </c>
      <c r="AZ1989" s="8">
        <f>AX1989*2%</f>
        <v>158521.21919999999</v>
      </c>
      <c r="BA1989" s="8">
        <f>IF(BB1989&gt;0,0,AX1989*5%)</f>
        <v>396303.04800000001</v>
      </c>
      <c r="BB1989" s="8"/>
      <c r="BC1989" s="8">
        <f>+AX1989+AY1989+AZ1989+BA1989+BB1989</f>
        <v>9035709.4944000002</v>
      </c>
      <c r="BD1989" s="8">
        <f>AX1989-AT1989</f>
        <v>7926060.96</v>
      </c>
      <c r="BE1989" s="2"/>
      <c r="BH1989" s="2"/>
    </row>
    <row r="1990" spans="2:60" ht="34" hidden="1" outlineLevel="1" x14ac:dyDescent="0.2">
      <c r="B1990" s="82">
        <v>21</v>
      </c>
      <c r="C1990" s="144" t="s">
        <v>822</v>
      </c>
      <c r="D1990" s="144"/>
      <c r="E1990" s="82" t="s">
        <v>64</v>
      </c>
      <c r="F1990" s="143">
        <v>24</v>
      </c>
      <c r="G1990" s="142">
        <f>'[1]BoQ HSYC'!F1990</f>
        <v>24</v>
      </c>
      <c r="H1990" s="185">
        <f>'[1]BoQ HSYC'!G1990</f>
        <v>0</v>
      </c>
      <c r="I1990" s="185">
        <f>'[1]BoQ HSYC'!H1990</f>
        <v>0</v>
      </c>
      <c r="J1990" s="185">
        <f>'[1]BoQ HSYC'!I1990</f>
        <v>0</v>
      </c>
      <c r="K1990" s="48">
        <f>'[1]BoQ HSYC'!J1990</f>
        <v>116900</v>
      </c>
      <c r="L1990" s="47">
        <f>'[1]BoQ HSYC'!K1990</f>
        <v>39600</v>
      </c>
      <c r="M1990" s="47">
        <f>'[1]BoQ HSYC'!L1990</f>
        <v>156500</v>
      </c>
      <c r="N1990" s="183">
        <f>'[1]BoQ HSYC'!M1990</f>
        <v>0</v>
      </c>
      <c r="O1990" s="183">
        <f>'[1]BoQ HSYC'!N1990</f>
        <v>13860</v>
      </c>
      <c r="P1990" s="83">
        <f>'[1]BoQ HSYC'!O1990</f>
        <v>13860</v>
      </c>
      <c r="Q1990" s="47">
        <f>'[1]BoQ HSYC'!P1990</f>
        <v>3756000</v>
      </c>
      <c r="R1990" s="132">
        <f>'[1]BoQ HSYC'!Q1990</f>
        <v>332640</v>
      </c>
      <c r="S1990" s="83">
        <f>'[1]BoQ HSYC'!R1990</f>
        <v>4088640</v>
      </c>
      <c r="T1990" s="48">
        <f>'[1]BoQ HSYC'!S1990</f>
        <v>0</v>
      </c>
      <c r="U1990" s="132">
        <f>'[1]BoQ HSYC'!T1990</f>
        <v>1207270</v>
      </c>
      <c r="V1990" s="132" t="str">
        <f>'[1]BoQ HSYC'!U1990</f>
        <v>VT: NCC, NC:BĐG Q2/2026</v>
      </c>
      <c r="W1990" s="132" t="str">
        <f>'[1]BoQ HSYC'!V1990</f>
        <v>VT: NCC, NC:BĐG Q2/2026</v>
      </c>
      <c r="X1990" s="44" t="str">
        <f>'[1]BoQ HSYC'!W1990</f>
        <v>ME</v>
      </c>
      <c r="Y1990" s="44"/>
      <c r="Z1990" s="44"/>
      <c r="AA1990" s="44"/>
      <c r="AB1990" s="2">
        <v>450308.59032720001</v>
      </c>
      <c r="AC1990" s="2">
        <v>10807406.1678528</v>
      </c>
      <c r="AD1990" s="2">
        <f>+M1990</f>
        <v>156500</v>
      </c>
      <c r="AE1990" s="2">
        <f>+AD1990*14%</f>
        <v>21910.000000000004</v>
      </c>
      <c r="AF1990" s="155">
        <f>+AD1990*35%</f>
        <v>54775</v>
      </c>
      <c r="AG1990" s="2">
        <f>+AD1990*F1990</f>
        <v>3756000</v>
      </c>
      <c r="AH1990" s="2">
        <f>+AE1990*F1990</f>
        <v>525840.00000000012</v>
      </c>
      <c r="AI1990" s="2">
        <f>+AF1990*F1990</f>
        <v>1314600</v>
      </c>
      <c r="AJ1990" s="2">
        <f>SUM(AG1990:AI1990)</f>
        <v>5596440</v>
      </c>
      <c r="AK1990" s="2">
        <f>+AD1990*G1990</f>
        <v>3756000</v>
      </c>
      <c r="AL1990" s="2">
        <f>+AE1990*G1990</f>
        <v>525840.00000000012</v>
      </c>
      <c r="AM1990" s="2">
        <f>+AF1990*G1990</f>
        <v>1314600</v>
      </c>
      <c r="AN1990" s="155">
        <f>SUM(AK1990:AM1990)</f>
        <v>5596440</v>
      </c>
      <c r="AQ1990" s="145" t="s">
        <v>525</v>
      </c>
      <c r="AU1990" s="8"/>
      <c r="AV1990" s="8"/>
      <c r="AW1990" s="2">
        <f>+'[2]BoQ HSYC-Đạt'!AT1990</f>
        <v>159630</v>
      </c>
      <c r="AX1990" s="8">
        <f>F1990*AW1990</f>
        <v>3831120</v>
      </c>
      <c r="AY1990" s="8">
        <f>IF(AQ1990="CT",7%,5%)*AX1990</f>
        <v>268178.40000000002</v>
      </c>
      <c r="AZ1990" s="8">
        <f>AX1990*2%</f>
        <v>76622.400000000009</v>
      </c>
      <c r="BA1990" s="8">
        <f>IF(BB1990&gt;0,0,AX1990*5%)</f>
        <v>191556</v>
      </c>
      <c r="BB1990" s="8"/>
      <c r="BC1990" s="8">
        <f>+AX1990+AY1990+AZ1990+BA1990+BB1990</f>
        <v>4367476.8</v>
      </c>
      <c r="BD1990" s="8">
        <f>AX1990-AT1990</f>
        <v>3831120</v>
      </c>
      <c r="BE1990" s="2"/>
      <c r="BH1990" s="2"/>
    </row>
    <row r="1991" spans="2:60" ht="34" hidden="1" outlineLevel="1" x14ac:dyDescent="0.2">
      <c r="B1991" s="82">
        <v>22</v>
      </c>
      <c r="C1991" s="144" t="s">
        <v>820</v>
      </c>
      <c r="D1991" s="144"/>
      <c r="E1991" s="82" t="s">
        <v>64</v>
      </c>
      <c r="F1991" s="143">
        <v>602</v>
      </c>
      <c r="G1991" s="142">
        <f>'[1]BoQ HSYC'!F1991</f>
        <v>602</v>
      </c>
      <c r="H1991" s="185">
        <f>'[1]BoQ HSYC'!G1991</f>
        <v>0</v>
      </c>
      <c r="I1991" s="185">
        <f>'[1]BoQ HSYC'!H1991</f>
        <v>0</v>
      </c>
      <c r="J1991" s="185">
        <f>'[1]BoQ HSYC'!I1991</f>
        <v>0</v>
      </c>
      <c r="K1991" s="48">
        <f>'[1]BoQ HSYC'!J1991</f>
        <v>707000</v>
      </c>
      <c r="L1991" s="47">
        <f>'[1]BoQ HSYC'!K1991</f>
        <v>69257.142857142855</v>
      </c>
      <c r="M1991" s="47">
        <f>'[1]BoQ HSYC'!L1991</f>
        <v>776257.14285714284</v>
      </c>
      <c r="N1991" s="183">
        <f>'[1]BoQ HSYC'!M1991</f>
        <v>0</v>
      </c>
      <c r="O1991" s="183">
        <f>'[1]BoQ HSYC'!N1991</f>
        <v>24239.999999999996</v>
      </c>
      <c r="P1991" s="83">
        <f>'[1]BoQ HSYC'!O1991</f>
        <v>24239.999999999996</v>
      </c>
      <c r="Q1991" s="47">
        <f>'[1]BoQ HSYC'!P1991</f>
        <v>467306800</v>
      </c>
      <c r="R1991" s="132">
        <f>'[1]BoQ HSYC'!Q1991</f>
        <v>14592479.999999998</v>
      </c>
      <c r="S1991" s="83">
        <f>'[1]BoQ HSYC'!R1991</f>
        <v>481899280</v>
      </c>
      <c r="T1991" s="48">
        <f>'[1]BoQ HSYC'!S1991</f>
        <v>0</v>
      </c>
      <c r="U1991" s="132">
        <f>'[1]BoQ HSYC'!T1991</f>
        <v>0</v>
      </c>
      <c r="V1991" s="132" t="str">
        <f>'[1]BoQ HSYC'!U1991</f>
        <v>VT: NCC, NC:BĐG Q2/2026</v>
      </c>
      <c r="W1991" s="132" t="str">
        <f>'[1]BoQ HSYC'!V1991</f>
        <v>VT: NCC, NC:BĐG Q2/2026</v>
      </c>
      <c r="X1991" s="44" t="str">
        <f>'[1]BoQ HSYC'!W1991</f>
        <v>ME</v>
      </c>
      <c r="Y1991" s="44"/>
      <c r="Z1991" s="44"/>
      <c r="AA1991" s="44"/>
      <c r="AB1991" s="2">
        <v>1439373.0119727748</v>
      </c>
      <c r="AC1991" s="2">
        <v>866502553.20761037</v>
      </c>
      <c r="AD1991" s="2">
        <f>+M1991</f>
        <v>776257.14285714284</v>
      </c>
      <c r="AE1991" s="2">
        <f>+AD1991*14%</f>
        <v>108676.00000000001</v>
      </c>
      <c r="AF1991" s="155">
        <f>+AD1991*35%</f>
        <v>271690</v>
      </c>
      <c r="AG1991" s="2">
        <f>+AD1991*F1991</f>
        <v>467306800</v>
      </c>
      <c r="AH1991" s="2">
        <f>+AE1991*F1991</f>
        <v>65422952.000000007</v>
      </c>
      <c r="AI1991" s="2">
        <f>+AF1991*F1991</f>
        <v>163557380</v>
      </c>
      <c r="AJ1991" s="2">
        <f>SUM(AG1991:AI1991)</f>
        <v>696287132</v>
      </c>
      <c r="AK1991" s="2">
        <f>+AD1991*G1991</f>
        <v>467306800</v>
      </c>
      <c r="AL1991" s="2">
        <f>+AE1991*G1991</f>
        <v>65422952.000000007</v>
      </c>
      <c r="AM1991" s="2">
        <f>+AF1991*G1991</f>
        <v>163557380</v>
      </c>
      <c r="AN1991" s="155">
        <f>SUM(AK1991:AM1991)</f>
        <v>696287132</v>
      </c>
      <c r="AQ1991" s="145" t="s">
        <v>525</v>
      </c>
      <c r="AU1991" s="8"/>
      <c r="AV1991" s="8"/>
      <c r="AW1991" s="2">
        <f>+'[2]BoQ HSYC-Đạt'!AT1991</f>
        <v>791782.28571428568</v>
      </c>
      <c r="AX1991" s="8">
        <f>F1991*AW1991</f>
        <v>476652936</v>
      </c>
      <c r="AY1991" s="8">
        <f>IF(AQ1991="CT",7%,5%)*AX1991</f>
        <v>33365705.520000003</v>
      </c>
      <c r="AZ1991" s="8">
        <f>AX1991*2%</f>
        <v>9533058.7200000007</v>
      </c>
      <c r="BA1991" s="8">
        <f>IF(BB1991&gt;0,0,AX1991*5%)</f>
        <v>23832646.800000001</v>
      </c>
      <c r="BB1991" s="8"/>
      <c r="BC1991" s="8">
        <f>+AX1991+AY1991+AZ1991+BA1991+BB1991</f>
        <v>543384347.03999996</v>
      </c>
      <c r="BD1991" s="8">
        <f>AX1991-AT1991</f>
        <v>476652936</v>
      </c>
      <c r="BE1991" s="2"/>
      <c r="BH1991" s="2"/>
    </row>
    <row r="1992" spans="2:60" ht="34" hidden="1" outlineLevel="1" x14ac:dyDescent="0.2">
      <c r="B1992" s="82">
        <v>23</v>
      </c>
      <c r="C1992" s="144" t="s">
        <v>645</v>
      </c>
      <c r="D1992" s="144"/>
      <c r="E1992" s="82" t="s">
        <v>64</v>
      </c>
      <c r="F1992" s="143">
        <v>9</v>
      </c>
      <c r="G1992" s="142">
        <f>'[1]BoQ HSYC'!F1992</f>
        <v>9</v>
      </c>
      <c r="H1992" s="185">
        <f>'[1]BoQ HSYC'!G1992</f>
        <v>0</v>
      </c>
      <c r="I1992" s="185">
        <f>'[1]BoQ HSYC'!H1992</f>
        <v>0</v>
      </c>
      <c r="J1992" s="185">
        <f>'[1]BoQ HSYC'!I1992</f>
        <v>0</v>
      </c>
      <c r="K1992" s="48">
        <f>'[1]BoQ HSYC'!J1992</f>
        <v>100800</v>
      </c>
      <c r="L1992" s="47">
        <f>'[1]BoQ HSYC'!K1992</f>
        <v>49410</v>
      </c>
      <c r="M1992" s="47">
        <f>'[1]BoQ HSYC'!L1992</f>
        <v>150210</v>
      </c>
      <c r="N1992" s="183">
        <f>'[1]BoQ HSYC'!M1992</f>
        <v>0</v>
      </c>
      <c r="O1992" s="183">
        <f>'[1]BoQ HSYC'!N1992</f>
        <v>17293.5</v>
      </c>
      <c r="P1992" s="83">
        <f>'[1]BoQ HSYC'!O1992</f>
        <v>17293.5</v>
      </c>
      <c r="Q1992" s="47">
        <f>'[1]BoQ HSYC'!P1992</f>
        <v>1351890</v>
      </c>
      <c r="R1992" s="132">
        <f>'[1]BoQ HSYC'!Q1992</f>
        <v>155641.5</v>
      </c>
      <c r="S1992" s="83">
        <f>'[1]BoQ HSYC'!R1992</f>
        <v>1507531.5</v>
      </c>
      <c r="T1992" s="48">
        <f>'[1]BoQ HSYC'!S1992</f>
        <v>0</v>
      </c>
      <c r="U1992" s="132">
        <f>'[1]BoQ HSYC'!T1992</f>
        <v>1897730</v>
      </c>
      <c r="V1992" s="132" t="str">
        <f>'[1]BoQ HSYC'!U1992</f>
        <v>VT: NCC, NC:BĐG Q2/2026</v>
      </c>
      <c r="W1992" s="132" t="str">
        <f>'[1]BoQ HSYC'!V1992</f>
        <v>VT: NCC, NC:BĐG Q2/2026</v>
      </c>
      <c r="X1992" s="44" t="str">
        <f>'[1]BoQ HSYC'!W1992</f>
        <v>ME</v>
      </c>
      <c r="Y1992" s="44"/>
      <c r="Z1992" s="44"/>
      <c r="AA1992" s="44"/>
      <c r="AB1992" s="2">
        <v>464987.92234537494</v>
      </c>
      <c r="AC1992" s="2">
        <v>4184891.3011083743</v>
      </c>
      <c r="AD1992" s="2">
        <f>+M1992</f>
        <v>150210</v>
      </c>
      <c r="AE1992" s="2">
        <f>+AD1992*14%</f>
        <v>21029.4</v>
      </c>
      <c r="AF1992" s="155">
        <f>+AD1992*35%</f>
        <v>52573.5</v>
      </c>
      <c r="AG1992" s="2">
        <f>+AD1992*F1992</f>
        <v>1351890</v>
      </c>
      <c r="AH1992" s="2">
        <f>+AE1992*F1992</f>
        <v>189264.6</v>
      </c>
      <c r="AI1992" s="2">
        <f>+AF1992*F1992</f>
        <v>473161.5</v>
      </c>
      <c r="AJ1992" s="2">
        <f>SUM(AG1992:AI1992)</f>
        <v>2014316.1</v>
      </c>
      <c r="AK1992" s="2">
        <f>+AD1992*G1992</f>
        <v>1351890</v>
      </c>
      <c r="AL1992" s="2">
        <f>+AE1992*G1992</f>
        <v>189264.6</v>
      </c>
      <c r="AM1992" s="2">
        <f>+AF1992*G1992</f>
        <v>473161.5</v>
      </c>
      <c r="AN1992" s="155">
        <f>SUM(AK1992:AM1992)</f>
        <v>2014316.1</v>
      </c>
      <c r="AQ1992" s="145" t="s">
        <v>525</v>
      </c>
      <c r="AU1992" s="8"/>
      <c r="AV1992" s="8"/>
      <c r="AW1992" s="2">
        <f>+'[2]BoQ HSYC-Đạt'!AT1992</f>
        <v>366786.9</v>
      </c>
      <c r="AX1992" s="8">
        <f>F1992*AW1992</f>
        <v>3301082.1</v>
      </c>
      <c r="AY1992" s="8">
        <f>IF(AQ1992="CT",7%,5%)*AX1992</f>
        <v>231075.74700000003</v>
      </c>
      <c r="AZ1992" s="8">
        <f>AX1992*2%</f>
        <v>66021.642000000007</v>
      </c>
      <c r="BA1992" s="8">
        <f>IF(BB1992&gt;0,0,AX1992*5%)</f>
        <v>165054.10500000001</v>
      </c>
      <c r="BB1992" s="8"/>
      <c r="BC1992" s="8">
        <f>+AX1992+AY1992+AZ1992+BA1992+BB1992</f>
        <v>3763233.594</v>
      </c>
      <c r="BD1992" s="8">
        <f>AX1992-AT1992</f>
        <v>3301082.1</v>
      </c>
      <c r="BE1992" s="2"/>
      <c r="BH1992" s="2"/>
    </row>
    <row r="1993" spans="2:60" ht="34" hidden="1" outlineLevel="1" x14ac:dyDescent="0.2">
      <c r="B1993" s="82">
        <v>24</v>
      </c>
      <c r="C1993" s="144" t="s">
        <v>821</v>
      </c>
      <c r="D1993" s="144"/>
      <c r="E1993" s="82" t="s">
        <v>64</v>
      </c>
      <c r="F1993" s="143">
        <v>24</v>
      </c>
      <c r="G1993" s="142">
        <f>'[1]BoQ HSYC'!F1993</f>
        <v>24</v>
      </c>
      <c r="H1993" s="185">
        <f>'[1]BoQ HSYC'!G1993</f>
        <v>0</v>
      </c>
      <c r="I1993" s="185">
        <f>'[1]BoQ HSYC'!H1993</f>
        <v>0</v>
      </c>
      <c r="J1993" s="185">
        <f>'[1]BoQ HSYC'!I1993</f>
        <v>0</v>
      </c>
      <c r="K1993" s="48">
        <f>'[1]BoQ HSYC'!J1993</f>
        <v>157500</v>
      </c>
      <c r="L1993" s="47">
        <f>'[1]BoQ HSYC'!K1993</f>
        <v>21082</v>
      </c>
      <c r="M1993" s="47">
        <f>'[1]BoQ HSYC'!L1993</f>
        <v>178582</v>
      </c>
      <c r="N1993" s="183">
        <f>'[1]BoQ HSYC'!M1993</f>
        <v>0</v>
      </c>
      <c r="O1993" s="183">
        <f>'[1]BoQ HSYC'!N1993</f>
        <v>7378.7</v>
      </c>
      <c r="P1993" s="83">
        <f>'[1]BoQ HSYC'!O1993</f>
        <v>7378.7</v>
      </c>
      <c r="Q1993" s="47">
        <f>'[1]BoQ HSYC'!P1993</f>
        <v>4285968</v>
      </c>
      <c r="R1993" s="132">
        <f>'[1]BoQ HSYC'!Q1993</f>
        <v>177088.8</v>
      </c>
      <c r="S1993" s="83">
        <f>'[1]BoQ HSYC'!R1993</f>
        <v>4463056.8</v>
      </c>
      <c r="T1993" s="48">
        <f>'[1]BoQ HSYC'!S1993</f>
        <v>0</v>
      </c>
      <c r="U1993" s="132">
        <f>'[1]BoQ HSYC'!T1993</f>
        <v>0</v>
      </c>
      <c r="V1993" s="132" t="str">
        <f>'[1]BoQ HSYC'!U1993</f>
        <v>VT: NCC, NC:BĐG Q2/2026</v>
      </c>
      <c r="W1993" s="132" t="str">
        <f>'[1]BoQ HSYC'!V1993</f>
        <v>VT: NCC, NC:BĐG Q2/2026</v>
      </c>
      <c r="X1993" s="44" t="str">
        <f>'[1]BoQ HSYC'!W1993</f>
        <v>ME</v>
      </c>
      <c r="Y1993" s="44"/>
      <c r="Z1993" s="44"/>
      <c r="AA1993" s="44"/>
      <c r="AB1993" s="2">
        <v>1282619.3104131287</v>
      </c>
      <c r="AC1993" s="2">
        <v>30782863.449915089</v>
      </c>
      <c r="AD1993" s="2">
        <f>+M1993</f>
        <v>178582</v>
      </c>
      <c r="AE1993" s="2">
        <f>+AD1993*14%</f>
        <v>25001.480000000003</v>
      </c>
      <c r="AF1993" s="155">
        <f>+AD1993*35%</f>
        <v>62503.7</v>
      </c>
      <c r="AG1993" s="2">
        <f>+AD1993*F1993</f>
        <v>4285968</v>
      </c>
      <c r="AH1993" s="2">
        <f>+AE1993*F1993</f>
        <v>600035.52</v>
      </c>
      <c r="AI1993" s="2">
        <f>+AF1993*F1993</f>
        <v>1500088.7999999998</v>
      </c>
      <c r="AJ1993" s="2">
        <f>SUM(AG1993:AI1993)</f>
        <v>6386092.3199999994</v>
      </c>
      <c r="AK1993" s="2">
        <f>+AD1993*G1993</f>
        <v>4285968</v>
      </c>
      <c r="AL1993" s="2">
        <f>+AE1993*G1993</f>
        <v>600035.52</v>
      </c>
      <c r="AM1993" s="2">
        <f>+AF1993*G1993</f>
        <v>1500088.7999999998</v>
      </c>
      <c r="AN1993" s="155">
        <f>SUM(AK1993:AM1993)</f>
        <v>6386092.3199999994</v>
      </c>
      <c r="AQ1993" s="145" t="s">
        <v>525</v>
      </c>
      <c r="AU1993" s="8"/>
      <c r="AV1993" s="8"/>
      <c r="AW1993" s="2">
        <f>+'[2]BoQ HSYC-Đạt'!AT1993</f>
        <v>182153.64</v>
      </c>
      <c r="AX1993" s="8">
        <f>F1993*AW1993</f>
        <v>4371687.3600000003</v>
      </c>
      <c r="AY1993" s="8">
        <f>IF(AQ1993="CT",7%,5%)*AX1993</f>
        <v>306018.11520000006</v>
      </c>
      <c r="AZ1993" s="8">
        <f>AX1993*2%</f>
        <v>87433.747200000013</v>
      </c>
      <c r="BA1993" s="8">
        <f>IF(BB1993&gt;0,0,AX1993*5%)</f>
        <v>218584.36800000002</v>
      </c>
      <c r="BB1993" s="8"/>
      <c r="BC1993" s="8">
        <f>+AX1993+AY1993+AZ1993+BA1993+BB1993</f>
        <v>4983723.5904000001</v>
      </c>
      <c r="BD1993" s="8">
        <f>AX1993-AT1993</f>
        <v>4371687.3600000003</v>
      </c>
      <c r="BE1993" s="2"/>
      <c r="BH1993" s="2"/>
    </row>
    <row r="1994" spans="2:60" ht="34" hidden="1" outlineLevel="1" x14ac:dyDescent="0.2">
      <c r="B1994" s="82">
        <v>25</v>
      </c>
      <c r="C1994" s="144" t="s">
        <v>644</v>
      </c>
      <c r="D1994" s="144"/>
      <c r="E1994" s="82" t="s">
        <v>85</v>
      </c>
      <c r="F1994" s="143">
        <v>84</v>
      </c>
      <c r="G1994" s="142">
        <f>'[1]BoQ HSYC'!F1994</f>
        <v>84</v>
      </c>
      <c r="H1994" s="185">
        <f>'[1]BoQ HSYC'!G1994</f>
        <v>0</v>
      </c>
      <c r="I1994" s="185">
        <f>'[1]BoQ HSYC'!H1994</f>
        <v>0</v>
      </c>
      <c r="J1994" s="185">
        <f>'[1]BoQ HSYC'!I1994</f>
        <v>0</v>
      </c>
      <c r="K1994" s="48">
        <f>'[1]BoQ HSYC'!J1994</f>
        <v>538846</v>
      </c>
      <c r="L1994" s="47">
        <f>'[1]BoQ HSYC'!K1994</f>
        <v>21085.714285714286</v>
      </c>
      <c r="M1994" s="47">
        <f>'[1]BoQ HSYC'!L1994</f>
        <v>559931.71428571432</v>
      </c>
      <c r="N1994" s="183">
        <f>'[1]BoQ HSYC'!M1994</f>
        <v>0</v>
      </c>
      <c r="O1994" s="183">
        <f>'[1]BoQ HSYC'!N1994</f>
        <v>7380</v>
      </c>
      <c r="P1994" s="83">
        <f>'[1]BoQ HSYC'!O1994</f>
        <v>7380</v>
      </c>
      <c r="Q1994" s="47">
        <f>'[1]BoQ HSYC'!P1994</f>
        <v>47034264</v>
      </c>
      <c r="R1994" s="132">
        <f>'[1]BoQ HSYC'!Q1994</f>
        <v>619920</v>
      </c>
      <c r="S1994" s="83">
        <f>'[1]BoQ HSYC'!R1994</f>
        <v>47654184</v>
      </c>
      <c r="T1994" s="48">
        <f>'[1]BoQ HSYC'!S1994</f>
        <v>0</v>
      </c>
      <c r="U1994" s="132">
        <f>'[1]BoQ HSYC'!T1994</f>
        <v>0</v>
      </c>
      <c r="V1994" s="132" t="str">
        <f>'[1]BoQ HSYC'!U1994</f>
        <v>VT: NCC, NC:BĐG Q2/2026</v>
      </c>
      <c r="W1994" s="132" t="str">
        <f>'[1]BoQ HSYC'!V1994</f>
        <v>VT: NCC, NC:BĐG Q2/2026</v>
      </c>
      <c r="X1994" s="44" t="str">
        <f>'[1]BoQ HSYC'!W1994</f>
        <v>ME</v>
      </c>
      <c r="Y1994" s="44"/>
      <c r="Z1994" s="44"/>
      <c r="AA1994" s="44"/>
      <c r="AB1994" s="2">
        <v>217809.29836874999</v>
      </c>
      <c r="AC1994" s="2">
        <v>18295981.062975001</v>
      </c>
      <c r="AD1994" s="2">
        <f>+M1994</f>
        <v>559931.71428571432</v>
      </c>
      <c r="AE1994" s="2">
        <f>+AD1994*14%</f>
        <v>78390.440000000017</v>
      </c>
      <c r="AF1994" s="155">
        <f>+AD1994*35%</f>
        <v>195976.1</v>
      </c>
      <c r="AG1994" s="2">
        <f>+AD1994*F1994</f>
        <v>47034264</v>
      </c>
      <c r="AH1994" s="2">
        <f>+AE1994*F1994</f>
        <v>6584796.9600000018</v>
      </c>
      <c r="AI1994" s="2">
        <f>+AF1994*F1994</f>
        <v>16461992.4</v>
      </c>
      <c r="AJ1994" s="2">
        <f>SUM(AG1994:AI1994)</f>
        <v>70081053.359999999</v>
      </c>
      <c r="AK1994" s="2">
        <f>+AD1994*G1994</f>
        <v>47034264</v>
      </c>
      <c r="AL1994" s="2">
        <f>+AE1994*G1994</f>
        <v>6584796.9600000018</v>
      </c>
      <c r="AM1994" s="2">
        <f>+AF1994*G1994</f>
        <v>16461992.4</v>
      </c>
      <c r="AN1994" s="155">
        <f>SUM(AK1994:AM1994)</f>
        <v>70081053.359999999</v>
      </c>
      <c r="AQ1994" s="145" t="s">
        <v>525</v>
      </c>
      <c r="AU1994" s="8"/>
      <c r="AV1994" s="8"/>
      <c r="AW1994" s="2">
        <f>+'[2]BoQ HSYC-Đạt'!AT1994</f>
        <v>172977.42857142858</v>
      </c>
      <c r="AX1994" s="8">
        <f>F1994*AW1994</f>
        <v>14530104</v>
      </c>
      <c r="AY1994" s="8">
        <f>IF(AQ1994="CT",7%,5%)*AX1994</f>
        <v>1017107.2800000001</v>
      </c>
      <c r="AZ1994" s="8">
        <f>AX1994*2%</f>
        <v>290602.08</v>
      </c>
      <c r="BA1994" s="8">
        <f>IF(BB1994&gt;0,0,AX1994*5%)</f>
        <v>726505.20000000007</v>
      </c>
      <c r="BB1994" s="8"/>
      <c r="BC1994" s="8">
        <f>+AX1994+AY1994+AZ1994+BA1994+BB1994</f>
        <v>16564318.559999999</v>
      </c>
      <c r="BD1994" s="8">
        <f>AX1994-AT1994</f>
        <v>14530104</v>
      </c>
      <c r="BE1994" s="2"/>
      <c r="BH1994" s="2"/>
    </row>
    <row r="1995" spans="2:60" ht="34" hidden="1" outlineLevel="1" x14ac:dyDescent="0.2">
      <c r="B1995" s="82">
        <v>26</v>
      </c>
      <c r="C1995" s="144" t="s">
        <v>643</v>
      </c>
      <c r="D1995" s="144"/>
      <c r="E1995" s="82" t="s">
        <v>85</v>
      </c>
      <c r="F1995" s="143">
        <v>5</v>
      </c>
      <c r="G1995" s="142">
        <f>'[1]BoQ HSYC'!F1995</f>
        <v>5</v>
      </c>
      <c r="H1995" s="185">
        <f>'[1]BoQ HSYC'!G1995</f>
        <v>0</v>
      </c>
      <c r="I1995" s="185">
        <f>'[1]BoQ HSYC'!H1995</f>
        <v>0</v>
      </c>
      <c r="J1995" s="185">
        <f>'[1]BoQ HSYC'!I1995</f>
        <v>0</v>
      </c>
      <c r="K1995" s="48">
        <f>'[1]BoQ HSYC'!J1995</f>
        <v>696465</v>
      </c>
      <c r="L1995" s="47">
        <f>'[1]BoQ HSYC'!K1995</f>
        <v>23142.857142857145</v>
      </c>
      <c r="M1995" s="47">
        <f>'[1]BoQ HSYC'!L1995</f>
        <v>719607.85714285716</v>
      </c>
      <c r="N1995" s="183">
        <f>'[1]BoQ HSYC'!M1995</f>
        <v>0</v>
      </c>
      <c r="O1995" s="183">
        <f>'[1]BoQ HSYC'!N1995</f>
        <v>8100</v>
      </c>
      <c r="P1995" s="83">
        <f>'[1]BoQ HSYC'!O1995</f>
        <v>8100</v>
      </c>
      <c r="Q1995" s="47">
        <f>'[1]BoQ HSYC'!P1995</f>
        <v>3598039.2857142859</v>
      </c>
      <c r="R1995" s="132">
        <f>'[1]BoQ HSYC'!Q1995</f>
        <v>40500</v>
      </c>
      <c r="S1995" s="83">
        <f>'[1]BoQ HSYC'!R1995</f>
        <v>3638539.2857142859</v>
      </c>
      <c r="T1995" s="48">
        <f>'[1]BoQ HSYC'!S1995</f>
        <v>0</v>
      </c>
      <c r="U1995" s="132">
        <f>'[1]BoQ HSYC'!T1995</f>
        <v>0</v>
      </c>
      <c r="V1995" s="132" t="str">
        <f>'[1]BoQ HSYC'!U1995</f>
        <v>VT: NCC, NC:BĐG Q2/2026</v>
      </c>
      <c r="W1995" s="132" t="str">
        <f>'[1]BoQ HSYC'!V1995</f>
        <v>VT: NCC, NC:BĐG Q2/2026</v>
      </c>
      <c r="X1995" s="44" t="str">
        <f>'[1]BoQ HSYC'!W1995</f>
        <v>ME</v>
      </c>
      <c r="Y1995" s="44"/>
      <c r="Z1995" s="44"/>
      <c r="AA1995" s="44"/>
      <c r="AB1995" s="2">
        <v>325986.12692249997</v>
      </c>
      <c r="AC1995" s="2">
        <v>1629930.6346124997</v>
      </c>
      <c r="AD1995" s="2">
        <f>+M1995</f>
        <v>719607.85714285716</v>
      </c>
      <c r="AE1995" s="2">
        <f>+AD1995*14%</f>
        <v>100745.1</v>
      </c>
      <c r="AF1995" s="155">
        <f>+AD1995*35%</f>
        <v>251862.75</v>
      </c>
      <c r="AG1995" s="2">
        <f>+AD1995*F1995</f>
        <v>3598039.2857142859</v>
      </c>
      <c r="AH1995" s="2">
        <f>+AE1995*F1995</f>
        <v>503725.5</v>
      </c>
      <c r="AI1995" s="2">
        <f>+AF1995*F1995</f>
        <v>1259313.75</v>
      </c>
      <c r="AJ1995" s="2">
        <f>SUM(AG1995:AI1995)</f>
        <v>5361078.5357142854</v>
      </c>
      <c r="AK1995" s="2">
        <f>+AD1995*G1995</f>
        <v>3598039.2857142859</v>
      </c>
      <c r="AL1995" s="2">
        <f>+AE1995*G1995</f>
        <v>503725.5</v>
      </c>
      <c r="AM1995" s="2">
        <f>+AF1995*G1995</f>
        <v>1259313.75</v>
      </c>
      <c r="AN1995" s="155">
        <f>SUM(AK1995:AM1995)</f>
        <v>5361078.5357142854</v>
      </c>
      <c r="AQ1995" s="145" t="s">
        <v>525</v>
      </c>
      <c r="AU1995" s="8"/>
      <c r="AV1995" s="8"/>
      <c r="AW1995" s="2">
        <f>+'[2]BoQ HSYC-Đạt'!AT1995</f>
        <v>259225.71428571429</v>
      </c>
      <c r="AX1995" s="8">
        <f>F1995*AW1995</f>
        <v>1296128.5714285714</v>
      </c>
      <c r="AY1995" s="8">
        <f>IF(AQ1995="CT",7%,5%)*AX1995</f>
        <v>90729</v>
      </c>
      <c r="AZ1995" s="8">
        <f>AX1995*2%</f>
        <v>25922.571428571428</v>
      </c>
      <c r="BA1995" s="8">
        <f>IF(BB1995&gt;0,0,AX1995*5%)</f>
        <v>64806.428571428572</v>
      </c>
      <c r="BB1995" s="8"/>
      <c r="BC1995" s="8">
        <f>+AX1995+AY1995+AZ1995+BA1995+BB1995</f>
        <v>1477586.5714285714</v>
      </c>
      <c r="BD1995" s="8">
        <f>AX1995-AT1995</f>
        <v>1296128.5714285714</v>
      </c>
      <c r="BE1995" s="2"/>
      <c r="BH1995" s="2"/>
    </row>
    <row r="1996" spans="2:60" ht="34" hidden="1" outlineLevel="1" x14ac:dyDescent="0.2">
      <c r="B1996" s="82">
        <v>27</v>
      </c>
      <c r="C1996" s="144" t="s">
        <v>819</v>
      </c>
      <c r="D1996" s="144"/>
      <c r="E1996" s="82" t="s">
        <v>85</v>
      </c>
      <c r="F1996" s="143">
        <v>40</v>
      </c>
      <c r="G1996" s="142">
        <f>'[1]BoQ HSYC'!F1996</f>
        <v>40</v>
      </c>
      <c r="H1996" s="185">
        <f>'[1]BoQ HSYC'!G1996</f>
        <v>0</v>
      </c>
      <c r="I1996" s="185">
        <f>'[1]BoQ HSYC'!H1996</f>
        <v>0</v>
      </c>
      <c r="J1996" s="185">
        <f>'[1]BoQ HSYC'!I1996</f>
        <v>0</v>
      </c>
      <c r="K1996" s="48">
        <f>'[1]BoQ HSYC'!J1996</f>
        <v>590898</v>
      </c>
      <c r="L1996" s="47">
        <f>'[1]BoQ HSYC'!K1996</f>
        <v>21085.714285714286</v>
      </c>
      <c r="M1996" s="47">
        <f>'[1]BoQ HSYC'!L1996</f>
        <v>611983.71428571432</v>
      </c>
      <c r="N1996" s="183">
        <f>'[1]BoQ HSYC'!M1996</f>
        <v>0</v>
      </c>
      <c r="O1996" s="183">
        <f>'[1]BoQ HSYC'!N1996</f>
        <v>7380</v>
      </c>
      <c r="P1996" s="83">
        <f>'[1]BoQ HSYC'!O1996</f>
        <v>7380</v>
      </c>
      <c r="Q1996" s="47">
        <f>'[1]BoQ HSYC'!P1996</f>
        <v>24479348.571428575</v>
      </c>
      <c r="R1996" s="132">
        <f>'[1]BoQ HSYC'!Q1996</f>
        <v>295200</v>
      </c>
      <c r="S1996" s="83">
        <f>'[1]BoQ HSYC'!R1996</f>
        <v>24774548.571428575</v>
      </c>
      <c r="T1996" s="48">
        <f>'[1]BoQ HSYC'!S1996</f>
        <v>0</v>
      </c>
      <c r="U1996" s="132">
        <f>'[1]BoQ HSYC'!T1996</f>
        <v>0</v>
      </c>
      <c r="V1996" s="132" t="str">
        <f>'[1]BoQ HSYC'!U1996</f>
        <v>VT: NCC, NC:BĐG Q2/2026</v>
      </c>
      <c r="W1996" s="132" t="str">
        <f>'[1]BoQ HSYC'!V1996</f>
        <v>VT: NCC, NC:BĐG Q2/2026</v>
      </c>
      <c r="X1996" s="44" t="str">
        <f>'[1]BoQ HSYC'!W1996</f>
        <v>ME</v>
      </c>
      <c r="Y1996" s="44"/>
      <c r="Z1996" s="44"/>
      <c r="AA1996" s="44"/>
      <c r="AB1996" s="2">
        <v>281025.80962499999</v>
      </c>
      <c r="AC1996" s="2">
        <v>11241032.385</v>
      </c>
      <c r="AD1996" s="2">
        <f>+M1996</f>
        <v>611983.71428571432</v>
      </c>
      <c r="AE1996" s="2">
        <f>+AD1996*14%</f>
        <v>85677.720000000016</v>
      </c>
      <c r="AF1996" s="155">
        <f>+AD1996*35%</f>
        <v>214194.3</v>
      </c>
      <c r="AG1996" s="2">
        <f>+AD1996*F1996</f>
        <v>24479348.571428575</v>
      </c>
      <c r="AH1996" s="2">
        <f>+AE1996*F1996</f>
        <v>3427108.8000000007</v>
      </c>
      <c r="AI1996" s="2">
        <f>+AF1996*F1996</f>
        <v>8567772</v>
      </c>
      <c r="AJ1996" s="2">
        <f>SUM(AG1996:AI1996)</f>
        <v>36474229.371428579</v>
      </c>
      <c r="AK1996" s="2">
        <f>+AD1996*G1996</f>
        <v>24479348.571428575</v>
      </c>
      <c r="AL1996" s="2">
        <f>+AE1996*G1996</f>
        <v>3427108.8000000007</v>
      </c>
      <c r="AM1996" s="2">
        <f>+AF1996*G1996</f>
        <v>8567772</v>
      </c>
      <c r="AN1996" s="155">
        <f>SUM(AK1996:AM1996)</f>
        <v>36474229.371428579</v>
      </c>
      <c r="AQ1996" s="145" t="s">
        <v>525</v>
      </c>
      <c r="AU1996" s="8"/>
      <c r="AV1996" s="8"/>
      <c r="AW1996" s="2">
        <f>+'[2]BoQ HSYC-Đạt'!AT1996</f>
        <v>223467.42857142858</v>
      </c>
      <c r="AX1996" s="8">
        <f>F1996*AW1996</f>
        <v>8938697.1428571437</v>
      </c>
      <c r="AY1996" s="8">
        <f>IF(AQ1996="CT",7%,5%)*AX1996</f>
        <v>625708.80000000016</v>
      </c>
      <c r="AZ1996" s="8">
        <f>AX1996*2%</f>
        <v>178773.94285714289</v>
      </c>
      <c r="BA1996" s="8">
        <f>IF(BB1996&gt;0,0,AX1996*5%)</f>
        <v>446934.85714285722</v>
      </c>
      <c r="BB1996" s="8"/>
      <c r="BC1996" s="8">
        <f>+AX1996+AY1996+AZ1996+BA1996+BB1996</f>
        <v>10190114.742857143</v>
      </c>
      <c r="BD1996" s="8">
        <f>AX1996-AT1996</f>
        <v>8938697.1428571437</v>
      </c>
      <c r="BE1996" s="2"/>
      <c r="BH1996" s="2"/>
    </row>
    <row r="1997" spans="2:60" ht="34" hidden="1" outlineLevel="1" x14ac:dyDescent="0.2">
      <c r="B1997" s="82">
        <v>28</v>
      </c>
      <c r="C1997" s="144" t="s">
        <v>914</v>
      </c>
      <c r="D1997" s="144"/>
      <c r="E1997" s="82" t="s">
        <v>85</v>
      </c>
      <c r="F1997" s="143">
        <v>20</v>
      </c>
      <c r="G1997" s="142">
        <f>'[1]BoQ HSYC'!F1997</f>
        <v>20</v>
      </c>
      <c r="H1997" s="185">
        <f>'[1]BoQ HSYC'!G1997</f>
        <v>0</v>
      </c>
      <c r="I1997" s="185">
        <f>'[1]BoQ HSYC'!H1997</f>
        <v>0</v>
      </c>
      <c r="J1997" s="185">
        <f>'[1]BoQ HSYC'!I1997</f>
        <v>0</v>
      </c>
      <c r="K1997" s="48">
        <f>'[1]BoQ HSYC'!J1997</f>
        <v>796565</v>
      </c>
      <c r="L1997" s="47">
        <f>'[1]BoQ HSYC'!K1997</f>
        <v>23142.857142857145</v>
      </c>
      <c r="M1997" s="47">
        <f>'[1]BoQ HSYC'!L1997</f>
        <v>819707.85714285716</v>
      </c>
      <c r="N1997" s="183">
        <f>'[1]BoQ HSYC'!M1997</f>
        <v>0</v>
      </c>
      <c r="O1997" s="183">
        <f>'[1]BoQ HSYC'!N1997</f>
        <v>8100</v>
      </c>
      <c r="P1997" s="83">
        <f>'[1]BoQ HSYC'!O1997</f>
        <v>8100</v>
      </c>
      <c r="Q1997" s="47">
        <f>'[1]BoQ HSYC'!P1997</f>
        <v>16394157.142857144</v>
      </c>
      <c r="R1997" s="132">
        <f>'[1]BoQ HSYC'!Q1997</f>
        <v>162000</v>
      </c>
      <c r="S1997" s="83">
        <f>'[1]BoQ HSYC'!R1997</f>
        <v>16556157.142857144</v>
      </c>
      <c r="T1997" s="48">
        <f>'[1]BoQ HSYC'!S1997</f>
        <v>0</v>
      </c>
      <c r="U1997" s="132">
        <f>'[1]BoQ HSYC'!T1997</f>
        <v>0</v>
      </c>
      <c r="V1997" s="132" t="str">
        <f>'[1]BoQ HSYC'!U1997</f>
        <v>VT: NCC, NC:BĐG Q2/2026</v>
      </c>
      <c r="W1997" s="132" t="str">
        <f>'[1]BoQ HSYC'!V1997</f>
        <v>VT: NCC, NC:BĐG Q2/2026</v>
      </c>
      <c r="X1997" s="44" t="str">
        <f>'[1]BoQ HSYC'!W1997</f>
        <v>ME</v>
      </c>
      <c r="Y1997" s="44"/>
      <c r="Z1997" s="44"/>
      <c r="AA1997" s="44"/>
      <c r="AB1997" s="2">
        <v>417298.86540374998</v>
      </c>
      <c r="AC1997" s="2">
        <v>8345977.3080749996</v>
      </c>
      <c r="AD1997" s="2">
        <f>+M1997</f>
        <v>819707.85714285716</v>
      </c>
      <c r="AE1997" s="2">
        <f>+AD1997*14%</f>
        <v>114759.10000000002</v>
      </c>
      <c r="AF1997" s="155">
        <f>+AD1997*35%</f>
        <v>286897.75</v>
      </c>
      <c r="AG1997" s="2">
        <f>+AD1997*F1997</f>
        <v>16394157.142857144</v>
      </c>
      <c r="AH1997" s="2">
        <f>+AE1997*F1997</f>
        <v>2295182.0000000005</v>
      </c>
      <c r="AI1997" s="2">
        <f>+AF1997*F1997</f>
        <v>5737955</v>
      </c>
      <c r="AJ1997" s="2">
        <f>SUM(AG1997:AI1997)</f>
        <v>24427294.142857146</v>
      </c>
      <c r="AK1997" s="2">
        <f>+AD1997*G1997</f>
        <v>16394157.142857144</v>
      </c>
      <c r="AL1997" s="2">
        <f>+AE1997*G1997</f>
        <v>2295182.0000000005</v>
      </c>
      <c r="AM1997" s="2">
        <f>+AF1997*G1997</f>
        <v>5737955</v>
      </c>
      <c r="AN1997" s="155">
        <f>SUM(AK1997:AM1997)</f>
        <v>24427294.142857146</v>
      </c>
      <c r="AQ1997" s="145" t="s">
        <v>525</v>
      </c>
      <c r="AU1997" s="8"/>
      <c r="AV1997" s="8"/>
      <c r="AW1997" s="2">
        <f>+'[2]BoQ HSYC-Đạt'!AT1997</f>
        <v>332155.71428571432</v>
      </c>
      <c r="AX1997" s="8">
        <f>F1997*AW1997</f>
        <v>6643114.2857142864</v>
      </c>
      <c r="AY1997" s="8">
        <f>IF(AQ1997="CT",7%,5%)*AX1997</f>
        <v>465018.00000000012</v>
      </c>
      <c r="AZ1997" s="8">
        <f>AX1997*2%</f>
        <v>132862.28571428574</v>
      </c>
      <c r="BA1997" s="8">
        <f>IF(BB1997&gt;0,0,AX1997*5%)</f>
        <v>332155.71428571432</v>
      </c>
      <c r="BB1997" s="8"/>
      <c r="BC1997" s="8">
        <f>+AX1997+AY1997+AZ1997+BA1997+BB1997</f>
        <v>7573150.2857142864</v>
      </c>
      <c r="BD1997" s="8">
        <f>AX1997-AT1997</f>
        <v>6643114.2857142864</v>
      </c>
      <c r="BE1997" s="2"/>
      <c r="BH1997" s="2"/>
    </row>
    <row r="1998" spans="2:60" ht="17" hidden="1" outlineLevel="1" x14ac:dyDescent="0.2">
      <c r="B1998" s="82"/>
      <c r="C1998" s="144" t="s">
        <v>642</v>
      </c>
      <c r="D1998" s="144"/>
      <c r="E1998" s="82"/>
      <c r="F1998" s="143"/>
      <c r="G1998" s="142">
        <f>'[1]BoQ HSYC'!F1998</f>
        <v>0</v>
      </c>
      <c r="H1998" s="185">
        <f>'[1]BoQ HSYC'!G1998</f>
        <v>0</v>
      </c>
      <c r="I1998" s="185">
        <f>'[1]BoQ HSYC'!H1998</f>
        <v>0</v>
      </c>
      <c r="J1998" s="185">
        <f>'[1]BoQ HSYC'!I1998</f>
        <v>0</v>
      </c>
      <c r="K1998" s="48">
        <f>'[1]BoQ HSYC'!J1998</f>
        <v>0</v>
      </c>
      <c r="L1998" s="47">
        <f>'[1]BoQ HSYC'!K1998</f>
        <v>0</v>
      </c>
      <c r="M1998" s="47">
        <f>'[1]BoQ HSYC'!L1998</f>
        <v>0</v>
      </c>
      <c r="N1998" s="183">
        <f>'[1]BoQ HSYC'!M1998</f>
        <v>0</v>
      </c>
      <c r="O1998" s="183">
        <f>'[1]BoQ HSYC'!N1998</f>
        <v>0</v>
      </c>
      <c r="P1998" s="83">
        <f>'[1]BoQ HSYC'!O1998</f>
        <v>0</v>
      </c>
      <c r="Q1998" s="47">
        <f>'[1]BoQ HSYC'!P1998</f>
        <v>0</v>
      </c>
      <c r="R1998" s="132">
        <f>'[1]BoQ HSYC'!Q1998</f>
        <v>0</v>
      </c>
      <c r="S1998" s="83">
        <f>'[1]BoQ HSYC'!R1998</f>
        <v>0</v>
      </c>
      <c r="T1998" s="48">
        <f>'[1]BoQ HSYC'!S1998</f>
        <v>0</v>
      </c>
      <c r="U1998" s="132">
        <f>'[1]BoQ HSYC'!T1998</f>
        <v>0</v>
      </c>
      <c r="V1998" s="132">
        <f>'[1]BoQ HSYC'!U1998</f>
        <v>0</v>
      </c>
      <c r="W1998" s="132">
        <f>'[1]BoQ HSYC'!V1998</f>
        <v>0</v>
      </c>
      <c r="X1998" s="44" t="str">
        <f>'[1]BoQ HSYC'!W1998</f>
        <v>ME</v>
      </c>
      <c r="Y1998" s="44"/>
      <c r="Z1998" s="44"/>
      <c r="AA1998" s="44"/>
      <c r="AB1998" s="2">
        <v>0</v>
      </c>
      <c r="AC1998" s="2">
        <v>0</v>
      </c>
      <c r="AD1998" s="2">
        <f>+M1998</f>
        <v>0</v>
      </c>
      <c r="AE1998" s="2">
        <f>+AD1998*14%</f>
        <v>0</v>
      </c>
      <c r="AF1998" s="155">
        <f>+AD1998*35%</f>
        <v>0</v>
      </c>
      <c r="AG1998" s="2">
        <f>+AD1998*F1998</f>
        <v>0</v>
      </c>
      <c r="AH1998" s="2">
        <f>+AE1998*F1998</f>
        <v>0</v>
      </c>
      <c r="AI1998" s="2">
        <f>+AF1998*F1998</f>
        <v>0</v>
      </c>
      <c r="AJ1998" s="2">
        <f>SUM(AG1998:AI1998)</f>
        <v>0</v>
      </c>
      <c r="AK1998" s="2">
        <f>+AD1998*G1998</f>
        <v>0</v>
      </c>
      <c r="AL1998" s="2">
        <f>+AE1998*G1998</f>
        <v>0</v>
      </c>
      <c r="AM1998" s="2">
        <f>+AF1998*G1998</f>
        <v>0</v>
      </c>
      <c r="AN1998" s="155">
        <f>SUM(AK1998:AM1998)</f>
        <v>0</v>
      </c>
      <c r="AQ1998" s="145" t="s">
        <v>525</v>
      </c>
      <c r="AU1998" s="8"/>
      <c r="AV1998" s="8"/>
      <c r="AW1998" s="2">
        <f>+'[2]BoQ HSYC-Đạt'!AT1998</f>
        <v>0</v>
      </c>
      <c r="AX1998" s="8">
        <f>F1998*AW1998</f>
        <v>0</v>
      </c>
      <c r="AY1998" s="8">
        <f>IF(AQ1998="CT",7%,5%)*AX1998</f>
        <v>0</v>
      </c>
      <c r="AZ1998" s="8">
        <f>AX1998*2%</f>
        <v>0</v>
      </c>
      <c r="BA1998" s="8">
        <f>IF(BB1998&gt;0,0,AX1998*5%)</f>
        <v>0</v>
      </c>
      <c r="BB1998" s="8"/>
      <c r="BC1998" s="8">
        <f>+AX1998+AY1998+AZ1998+BA1998+BB1998</f>
        <v>0</v>
      </c>
      <c r="BD1998" s="8">
        <f>AX1998-AT1998</f>
        <v>0</v>
      </c>
      <c r="BE1998" s="2"/>
      <c r="BH1998" s="2"/>
    </row>
    <row r="1999" spans="2:60" ht="34" hidden="1" outlineLevel="1" x14ac:dyDescent="0.2">
      <c r="B1999" s="82">
        <v>30</v>
      </c>
      <c r="C1999" s="144" t="s">
        <v>641</v>
      </c>
      <c r="D1999" s="144"/>
      <c r="E1999" s="82" t="s">
        <v>638</v>
      </c>
      <c r="F1999" s="143">
        <v>26.8</v>
      </c>
      <c r="G1999" s="142">
        <f>'[1]BoQ HSYC'!F1999</f>
        <v>26.8</v>
      </c>
      <c r="H1999" s="185">
        <f>'[1]BoQ HSYC'!G1999</f>
        <v>0</v>
      </c>
      <c r="I1999" s="185">
        <f>'[1]BoQ HSYC'!H1999</f>
        <v>0</v>
      </c>
      <c r="J1999" s="185">
        <f>'[1]BoQ HSYC'!I1999</f>
        <v>0</v>
      </c>
      <c r="K1999" s="48">
        <f>'[1]BoQ HSYC'!J1999</f>
        <v>1500000</v>
      </c>
      <c r="L1999" s="47">
        <f>'[1]BoQ HSYC'!K1999</f>
        <v>245179.59655738101</v>
      </c>
      <c r="M1999" s="47">
        <f>'[1]BoQ HSYC'!L1999</f>
        <v>1745179.5965573811</v>
      </c>
      <c r="N1999" s="183">
        <f>'[1]BoQ HSYC'!M1999</f>
        <v>0</v>
      </c>
      <c r="O1999" s="183">
        <f>'[1]BoQ HSYC'!N1999</f>
        <v>85812.858795083346</v>
      </c>
      <c r="P1999" s="83">
        <f>'[1]BoQ HSYC'!O1999</f>
        <v>85812.858795083346</v>
      </c>
      <c r="Q1999" s="47">
        <f>'[1]BoQ HSYC'!P1999</f>
        <v>46770813.187737815</v>
      </c>
      <c r="R1999" s="132">
        <f>'[1]BoQ HSYC'!Q1999</f>
        <v>2299784.6157082338</v>
      </c>
      <c r="S1999" s="83">
        <f>'[1]BoQ HSYC'!R1999</f>
        <v>49070597.803446047</v>
      </c>
      <c r="T1999" s="48">
        <f>'[1]BoQ HSYC'!S1999</f>
        <v>0</v>
      </c>
      <c r="U1999" s="132">
        <f>'[1]BoQ HSYC'!T1999</f>
        <v>9510000</v>
      </c>
      <c r="V1999" s="132" t="str">
        <f>'[1]BoQ HSYC'!U1999</f>
        <v>Vingroup</v>
      </c>
      <c r="W1999" s="132" t="str">
        <f>'[1]BoQ HSYC'!V1999</f>
        <v>Vingroup</v>
      </c>
      <c r="X1999" s="44" t="str">
        <f>'[1]BoQ HSYC'!W1999</f>
        <v>ME</v>
      </c>
      <c r="Y1999" s="44"/>
      <c r="Z1999" s="44"/>
      <c r="AA1999" s="44"/>
      <c r="AB1999" s="2">
        <v>2200538.3365622251</v>
      </c>
      <c r="AC1999" s="2">
        <v>58974427.419867635</v>
      </c>
      <c r="AD1999" s="2">
        <f>+M1999</f>
        <v>1745179.5965573811</v>
      </c>
      <c r="AE1999" s="2">
        <f>+AD1999*14%</f>
        <v>244325.14351803338</v>
      </c>
      <c r="AF1999" s="155">
        <f>+AD1999*35%</f>
        <v>610812.85879508336</v>
      </c>
      <c r="AG1999" s="2">
        <f>+AD1999*F1999</f>
        <v>46770813.187737815</v>
      </c>
      <c r="AH1999" s="2">
        <f>+AE1999*F1999</f>
        <v>6547913.8462832952</v>
      </c>
      <c r="AI1999" s="2">
        <f>+AF1999*F1999</f>
        <v>16369784.615708234</v>
      </c>
      <c r="AJ1999" s="2">
        <f>SUM(AG1999:AI1999)</f>
        <v>69688511.649729341</v>
      </c>
      <c r="AK1999" s="2">
        <f>+AD1999*G1999</f>
        <v>46770813.187737815</v>
      </c>
      <c r="AL1999" s="2">
        <f>+AE1999*G1999</f>
        <v>6547913.8462832952</v>
      </c>
      <c r="AM1999" s="2">
        <f>+AF1999*G1999</f>
        <v>16369784.615708234</v>
      </c>
      <c r="AN1999" s="155">
        <f>SUM(AK1999:AM1999)</f>
        <v>69688511.649729341</v>
      </c>
      <c r="AQ1999" s="145" t="s">
        <v>525</v>
      </c>
      <c r="AU1999" s="8"/>
      <c r="AV1999" s="8"/>
      <c r="AW1999" s="2">
        <f>+'[2]BoQ HSYC-Đạt'!AT1999</f>
        <v>1331471.8884885288</v>
      </c>
      <c r="AX1999" s="8">
        <f>F1999*AW1999</f>
        <v>35683446.611492574</v>
      </c>
      <c r="AY1999" s="8">
        <f>IF(AQ1999="CT",7%,5%)*AX1999</f>
        <v>2497841.2628044803</v>
      </c>
      <c r="AZ1999" s="8">
        <f>AX1999*2%</f>
        <v>713668.93222985149</v>
      </c>
      <c r="BA1999" s="8">
        <f>IF(BB1999&gt;0,0,AX1999*5%)</f>
        <v>1784172.3305746289</v>
      </c>
      <c r="BB1999" s="8"/>
      <c r="BC1999" s="8">
        <f>+AX1999+AY1999+AZ1999+BA1999+BB1999</f>
        <v>40679129.137101538</v>
      </c>
      <c r="BD1999" s="8">
        <f>AX1999-AT1999</f>
        <v>35683446.611492574</v>
      </c>
      <c r="BE1999" s="2"/>
      <c r="BH1999" s="2"/>
    </row>
    <row r="2000" spans="2:60" ht="34" hidden="1" outlineLevel="1" x14ac:dyDescent="0.2">
      <c r="B2000" s="82">
        <v>31</v>
      </c>
      <c r="C2000" s="144" t="s">
        <v>640</v>
      </c>
      <c r="D2000" s="144"/>
      <c r="E2000" s="82" t="s">
        <v>638</v>
      </c>
      <c r="F2000" s="143">
        <v>6</v>
      </c>
      <c r="G2000" s="142">
        <f>'[1]BoQ HSYC'!F2000</f>
        <v>6</v>
      </c>
      <c r="H2000" s="185">
        <f>'[1]BoQ HSYC'!G2000</f>
        <v>0</v>
      </c>
      <c r="I2000" s="185">
        <f>'[1]BoQ HSYC'!H2000</f>
        <v>0</v>
      </c>
      <c r="J2000" s="185">
        <f>'[1]BoQ HSYC'!I2000</f>
        <v>0</v>
      </c>
      <c r="K2000" s="48">
        <f>'[1]BoQ HSYC'!J2000</f>
        <v>1650000</v>
      </c>
      <c r="L2000" s="47">
        <f>'[1]BoQ HSYC'!K2000</f>
        <v>245179.59655738101</v>
      </c>
      <c r="M2000" s="47">
        <f>'[1]BoQ HSYC'!L2000</f>
        <v>1895179.5965573811</v>
      </c>
      <c r="N2000" s="183">
        <f>'[1]BoQ HSYC'!M2000</f>
        <v>0</v>
      </c>
      <c r="O2000" s="183">
        <f>'[1]BoQ HSYC'!N2000</f>
        <v>85812.858795083346</v>
      </c>
      <c r="P2000" s="83">
        <f>'[1]BoQ HSYC'!O2000</f>
        <v>85812.858795083346</v>
      </c>
      <c r="Q2000" s="47">
        <f>'[1]BoQ HSYC'!P2000</f>
        <v>11371077.579344288</v>
      </c>
      <c r="R2000" s="132">
        <f>'[1]BoQ HSYC'!Q2000</f>
        <v>514877.15277050005</v>
      </c>
      <c r="S2000" s="83">
        <f>'[1]BoQ HSYC'!R2000</f>
        <v>11885954.732114788</v>
      </c>
      <c r="T2000" s="48">
        <f>'[1]BoQ HSYC'!S2000</f>
        <v>0</v>
      </c>
      <c r="U2000" s="132">
        <f>'[1]BoQ HSYC'!T2000</f>
        <v>9510000</v>
      </c>
      <c r="V2000" s="132" t="str">
        <f>'[1]BoQ HSYC'!U2000</f>
        <v>Vingroup</v>
      </c>
      <c r="W2000" s="132" t="str">
        <f>'[1]BoQ HSYC'!V2000</f>
        <v>Vingroup</v>
      </c>
      <c r="X2000" s="44" t="str">
        <f>'[1]BoQ HSYC'!W2000</f>
        <v>ME</v>
      </c>
      <c r="Y2000" s="44"/>
      <c r="Z2000" s="44"/>
      <c r="AA2000" s="44"/>
      <c r="AB2000" s="2">
        <v>6098378.0704753501</v>
      </c>
      <c r="AC2000" s="2">
        <v>36590268.422852099</v>
      </c>
      <c r="AD2000" s="2">
        <f>+M2000</f>
        <v>1895179.5965573811</v>
      </c>
      <c r="AE2000" s="2">
        <f>+AD2000*14%</f>
        <v>265325.14351803338</v>
      </c>
      <c r="AF2000" s="155">
        <f>+AD2000*35%</f>
        <v>663312.85879508336</v>
      </c>
      <c r="AG2000" s="2">
        <f>+AD2000*F2000</f>
        <v>11371077.579344288</v>
      </c>
      <c r="AH2000" s="2">
        <f>+AE2000*F2000</f>
        <v>1591950.8611082002</v>
      </c>
      <c r="AI2000" s="2">
        <f>+AF2000*F2000</f>
        <v>3979877.1527705002</v>
      </c>
      <c r="AJ2000" s="2">
        <f>SUM(AG2000:AI2000)</f>
        <v>16942905.593222987</v>
      </c>
      <c r="AK2000" s="2">
        <f>+AD2000*G2000</f>
        <v>11371077.579344288</v>
      </c>
      <c r="AL2000" s="2">
        <f>+AE2000*G2000</f>
        <v>1591950.8611082002</v>
      </c>
      <c r="AM2000" s="2">
        <f>+AF2000*G2000</f>
        <v>3979877.1527705002</v>
      </c>
      <c r="AN2000" s="155">
        <f>SUM(AK2000:AM2000)</f>
        <v>16942905.593222987</v>
      </c>
      <c r="AQ2000" s="145" t="s">
        <v>525</v>
      </c>
      <c r="AU2000" s="8"/>
      <c r="AV2000" s="8"/>
      <c r="AW2000" s="2">
        <f>+'[2]BoQ HSYC-Đạt'!AT2000</f>
        <v>2443083.1884885286</v>
      </c>
      <c r="AX2000" s="8">
        <f>F2000*AW2000</f>
        <v>14658499.130931173</v>
      </c>
      <c r="AY2000" s="8">
        <f>IF(AQ2000="CT",7%,5%)*AX2000</f>
        <v>1026094.9391651822</v>
      </c>
      <c r="AZ2000" s="8">
        <f>AX2000*2%</f>
        <v>293169.98261862347</v>
      </c>
      <c r="BA2000" s="8">
        <f>IF(BB2000&gt;0,0,AX2000*5%)</f>
        <v>732924.95654655865</v>
      </c>
      <c r="BB2000" s="8"/>
      <c r="BC2000" s="8">
        <f>+AX2000+AY2000+AZ2000+BA2000+BB2000</f>
        <v>16710689.009261537</v>
      </c>
      <c r="BD2000" s="8">
        <f>AX2000-AT2000</f>
        <v>14658499.130931173</v>
      </c>
      <c r="BE2000" s="2"/>
      <c r="BH2000" s="2"/>
    </row>
    <row r="2001" spans="2:60" ht="34" hidden="1" outlineLevel="1" x14ac:dyDescent="0.2">
      <c r="B2001" s="82">
        <v>32</v>
      </c>
      <c r="C2001" s="144" t="s">
        <v>639</v>
      </c>
      <c r="D2001" s="144"/>
      <c r="E2001" s="82" t="s">
        <v>638</v>
      </c>
      <c r="F2001" s="143">
        <v>10.199999999999999</v>
      </c>
      <c r="G2001" s="142">
        <f>'[1]BoQ HSYC'!F2001</f>
        <v>10.199999999999999</v>
      </c>
      <c r="H2001" s="185">
        <f>'[1]BoQ HSYC'!G2001</f>
        <v>0</v>
      </c>
      <c r="I2001" s="185">
        <f>'[1]BoQ HSYC'!H2001</f>
        <v>0</v>
      </c>
      <c r="J2001" s="185">
        <f>'[1]BoQ HSYC'!I2001</f>
        <v>0</v>
      </c>
      <c r="K2001" s="48">
        <f>'[1]BoQ HSYC'!J2001</f>
        <v>1450000</v>
      </c>
      <c r="L2001" s="47">
        <f>'[1]BoQ HSYC'!K2001</f>
        <v>245179.59655738101</v>
      </c>
      <c r="M2001" s="47">
        <f>'[1]BoQ HSYC'!L2001</f>
        <v>1695179.5965573811</v>
      </c>
      <c r="N2001" s="183">
        <f>'[1]BoQ HSYC'!M2001</f>
        <v>0</v>
      </c>
      <c r="O2001" s="183">
        <f>'[1]BoQ HSYC'!N2001</f>
        <v>85812.858795083346</v>
      </c>
      <c r="P2001" s="83">
        <f>'[1]BoQ HSYC'!O2001</f>
        <v>85812.858795083346</v>
      </c>
      <c r="Q2001" s="47">
        <f>'[1]BoQ HSYC'!P2001</f>
        <v>17290831.884885285</v>
      </c>
      <c r="R2001" s="132">
        <f>'[1]BoQ HSYC'!Q2001</f>
        <v>875291.15970985009</v>
      </c>
      <c r="S2001" s="83">
        <f>'[1]BoQ HSYC'!R2001</f>
        <v>18166123.044595134</v>
      </c>
      <c r="T2001" s="48">
        <f>'[1]BoQ HSYC'!S2001</f>
        <v>0</v>
      </c>
      <c r="U2001" s="132">
        <f>'[1]BoQ HSYC'!T2001</f>
        <v>16175000</v>
      </c>
      <c r="V2001" s="132" t="str">
        <f>'[1]BoQ HSYC'!U2001</f>
        <v>Vingroup</v>
      </c>
      <c r="W2001" s="132" t="str">
        <f>'[1]BoQ HSYC'!V2001</f>
        <v>Vingroup</v>
      </c>
      <c r="X2001" s="44" t="str">
        <f>'[1]BoQ HSYC'!W2001</f>
        <v>ME</v>
      </c>
      <c r="Y2001" s="44"/>
      <c r="Z2001" s="44"/>
      <c r="AA2001" s="44"/>
      <c r="AB2001" s="2">
        <v>3565711.9064184753</v>
      </c>
      <c r="AC2001" s="2">
        <v>36370261.445468448</v>
      </c>
      <c r="AD2001" s="2">
        <f>+M2001</f>
        <v>1695179.5965573811</v>
      </c>
      <c r="AE2001" s="2">
        <f>+AD2001*14%</f>
        <v>237325.14351803338</v>
      </c>
      <c r="AF2001" s="155">
        <f>+AD2001*35%</f>
        <v>593312.85879508336</v>
      </c>
      <c r="AG2001" s="2">
        <f>+AD2001*F2001</f>
        <v>17290831.884885285</v>
      </c>
      <c r="AH2001" s="2">
        <f>+AE2001*F2001</f>
        <v>2420716.4638839401</v>
      </c>
      <c r="AI2001" s="2">
        <f>+AF2001*F2001</f>
        <v>6051791.1597098494</v>
      </c>
      <c r="AJ2001" s="2">
        <f>SUM(AG2001:AI2001)</f>
        <v>25763339.508479074</v>
      </c>
      <c r="AK2001" s="2">
        <f>+AD2001*G2001</f>
        <v>17290831.884885285</v>
      </c>
      <c r="AL2001" s="2">
        <f>+AE2001*G2001</f>
        <v>2420716.4638839401</v>
      </c>
      <c r="AM2001" s="2">
        <f>+AF2001*G2001</f>
        <v>6051791.1597098494</v>
      </c>
      <c r="AN2001" s="155">
        <f>SUM(AK2001:AM2001)</f>
        <v>25763339.508479074</v>
      </c>
      <c r="AQ2001" s="145" t="s">
        <v>525</v>
      </c>
      <c r="AU2001" s="8"/>
      <c r="AV2001" s="8"/>
      <c r="AW2001" s="2">
        <f>+'[2]BoQ HSYC-Đạt'!AT2001</f>
        <v>2213583.1884885286</v>
      </c>
      <c r="AX2001" s="8">
        <f>F2001*AW2001</f>
        <v>22578548.522582989</v>
      </c>
      <c r="AY2001" s="8">
        <f>IF(AQ2001="CT",7%,5%)*AX2001</f>
        <v>1580498.3965808095</v>
      </c>
      <c r="AZ2001" s="8">
        <f>AX2001*2%</f>
        <v>451570.97045165981</v>
      </c>
      <c r="BA2001" s="8">
        <f>IF(BB2001&gt;0,0,AX2001*5%)</f>
        <v>1128927.4261291495</v>
      </c>
      <c r="BB2001" s="8"/>
      <c r="BC2001" s="8">
        <f>+AX2001+AY2001+AZ2001+BA2001+BB2001</f>
        <v>25739545.315744609</v>
      </c>
      <c r="BD2001" s="8">
        <f>AX2001-AT2001</f>
        <v>22578548.522582989</v>
      </c>
      <c r="BE2001" s="2"/>
      <c r="BH2001" s="2"/>
    </row>
    <row r="2002" spans="2:60" ht="17" hidden="1" outlineLevel="1" x14ac:dyDescent="0.2">
      <c r="B2002" s="82"/>
      <c r="C2002" s="144" t="s">
        <v>818</v>
      </c>
      <c r="D2002" s="144"/>
      <c r="E2002" s="82"/>
      <c r="F2002" s="143"/>
      <c r="G2002" s="142">
        <f>'[1]BoQ HSYC'!F2002</f>
        <v>0</v>
      </c>
      <c r="H2002" s="185">
        <f>'[1]BoQ HSYC'!G2002</f>
        <v>0</v>
      </c>
      <c r="I2002" s="185">
        <f>'[1]BoQ HSYC'!H2002</f>
        <v>0</v>
      </c>
      <c r="J2002" s="185">
        <f>'[1]BoQ HSYC'!I2002</f>
        <v>0</v>
      </c>
      <c r="K2002" s="48">
        <f>'[1]BoQ HSYC'!J2002</f>
        <v>0</v>
      </c>
      <c r="L2002" s="47">
        <f>'[1]BoQ HSYC'!K2002</f>
        <v>0</v>
      </c>
      <c r="M2002" s="47">
        <f>'[1]BoQ HSYC'!L2002</f>
        <v>0</v>
      </c>
      <c r="N2002" s="183">
        <f>'[1]BoQ HSYC'!M2002</f>
        <v>0</v>
      </c>
      <c r="O2002" s="183">
        <f>'[1]BoQ HSYC'!N2002</f>
        <v>0</v>
      </c>
      <c r="P2002" s="83">
        <f>'[1]BoQ HSYC'!O2002</f>
        <v>0</v>
      </c>
      <c r="Q2002" s="47">
        <f>'[1]BoQ HSYC'!P2002</f>
        <v>0</v>
      </c>
      <c r="R2002" s="132">
        <f>'[1]BoQ HSYC'!Q2002</f>
        <v>0</v>
      </c>
      <c r="S2002" s="83">
        <f>'[1]BoQ HSYC'!R2002</f>
        <v>0</v>
      </c>
      <c r="T2002" s="48">
        <f>'[1]BoQ HSYC'!S2002</f>
        <v>0</v>
      </c>
      <c r="U2002" s="132">
        <f>'[1]BoQ HSYC'!T2002</f>
        <v>0</v>
      </c>
      <c r="V2002" s="132">
        <f>'[1]BoQ HSYC'!U2002</f>
        <v>0</v>
      </c>
      <c r="W2002" s="132">
        <f>'[1]BoQ HSYC'!V2002</f>
        <v>0</v>
      </c>
      <c r="X2002" s="44" t="str">
        <f>'[1]BoQ HSYC'!W2002</f>
        <v>ME</v>
      </c>
      <c r="Y2002" s="44"/>
      <c r="Z2002" s="44"/>
      <c r="AA2002" s="44"/>
      <c r="AB2002" s="2">
        <v>0</v>
      </c>
      <c r="AC2002" s="2">
        <v>0</v>
      </c>
      <c r="AD2002" s="2">
        <f>+M2002</f>
        <v>0</v>
      </c>
      <c r="AE2002" s="2">
        <f>+AD2002*14%</f>
        <v>0</v>
      </c>
      <c r="AF2002" s="155">
        <f>+AD2002*35%</f>
        <v>0</v>
      </c>
      <c r="AG2002" s="2">
        <f>+AD2002*F2002</f>
        <v>0</v>
      </c>
      <c r="AH2002" s="2">
        <f>+AE2002*F2002</f>
        <v>0</v>
      </c>
      <c r="AI2002" s="2">
        <f>+AF2002*F2002</f>
        <v>0</v>
      </c>
      <c r="AJ2002" s="2">
        <f>SUM(AG2002:AI2002)</f>
        <v>0</v>
      </c>
      <c r="AK2002" s="2">
        <f>+AD2002*G2002</f>
        <v>0</v>
      </c>
      <c r="AL2002" s="2">
        <f>+AE2002*G2002</f>
        <v>0</v>
      </c>
      <c r="AM2002" s="2">
        <f>+AF2002*G2002</f>
        <v>0</v>
      </c>
      <c r="AN2002" s="155">
        <f>SUM(AK2002:AM2002)</f>
        <v>0</v>
      </c>
      <c r="AQ2002" s="145" t="s">
        <v>525</v>
      </c>
      <c r="AU2002" s="8"/>
      <c r="AV2002" s="8"/>
      <c r="AW2002" s="2">
        <f>+'[2]BoQ HSYC-Đạt'!AT2002</f>
        <v>0</v>
      </c>
      <c r="AX2002" s="8">
        <f>F2002*AW2002</f>
        <v>0</v>
      </c>
      <c r="AY2002" s="8">
        <f>IF(AQ2002="CT",7%,5%)*AX2002</f>
        <v>0</v>
      </c>
      <c r="AZ2002" s="8">
        <f>AX2002*2%</f>
        <v>0</v>
      </c>
      <c r="BA2002" s="8">
        <f>IF(BB2002&gt;0,0,AX2002*5%)</f>
        <v>0</v>
      </c>
      <c r="BB2002" s="8"/>
      <c r="BC2002" s="8">
        <f>+AX2002+AY2002+AZ2002+BA2002+BB2002</f>
        <v>0</v>
      </c>
      <c r="BD2002" s="8">
        <f>AX2002-AT2002</f>
        <v>0</v>
      </c>
      <c r="BE2002" s="2"/>
      <c r="BH2002" s="2"/>
    </row>
    <row r="2003" spans="2:60" ht="34" hidden="1" outlineLevel="1" x14ac:dyDescent="0.2">
      <c r="B2003" s="82">
        <v>36</v>
      </c>
      <c r="C2003" s="144" t="s">
        <v>943</v>
      </c>
      <c r="D2003" s="144"/>
      <c r="E2003" s="82" t="s">
        <v>129</v>
      </c>
      <c r="F2003" s="143">
        <v>185</v>
      </c>
      <c r="G2003" s="142">
        <f>'[1]BoQ HSYC'!F2003</f>
        <v>185</v>
      </c>
      <c r="H2003" s="185">
        <f>'[1]BoQ HSYC'!G2003</f>
        <v>0</v>
      </c>
      <c r="I2003" s="185">
        <f>'[1]BoQ HSYC'!H2003</f>
        <v>0</v>
      </c>
      <c r="J2003" s="185">
        <f>'[1]BoQ HSYC'!I2003</f>
        <v>0</v>
      </c>
      <c r="K2003" s="48">
        <f>'[1]BoQ HSYC'!J2003</f>
        <v>1367856</v>
      </c>
      <c r="L2003" s="47">
        <f>'[1]BoQ HSYC'!K2003</f>
        <v>35278.74</v>
      </c>
      <c r="M2003" s="47">
        <f>'[1]BoQ HSYC'!L2003</f>
        <v>1403134.74</v>
      </c>
      <c r="N2003" s="183">
        <f>'[1]BoQ HSYC'!M2003</f>
        <v>0</v>
      </c>
      <c r="O2003" s="183">
        <f>'[1]BoQ HSYC'!N2003</f>
        <v>12347.558999999999</v>
      </c>
      <c r="P2003" s="83">
        <f>'[1]BoQ HSYC'!O2003</f>
        <v>12347.558999999999</v>
      </c>
      <c r="Q2003" s="47">
        <f>'[1]BoQ HSYC'!P2003</f>
        <v>259579926.90000001</v>
      </c>
      <c r="R2003" s="132">
        <f>'[1]BoQ HSYC'!Q2003</f>
        <v>2284298.415</v>
      </c>
      <c r="S2003" s="83">
        <f>'[1]BoQ HSYC'!R2003</f>
        <v>261864225.315</v>
      </c>
      <c r="T2003" s="48">
        <f>'[1]BoQ HSYC'!S2003</f>
        <v>0</v>
      </c>
      <c r="U2003" s="132">
        <f>'[1]BoQ HSYC'!T2003</f>
        <v>0</v>
      </c>
      <c r="V2003" s="132" t="str">
        <f>'[1]BoQ HSYC'!U2003</f>
        <v>VT: NCC, NC:BĐG Q2/2026</v>
      </c>
      <c r="W2003" s="132" t="str">
        <f>'[1]BoQ HSYC'!V2003</f>
        <v>VT: NCC, NC:BĐG Q2/2026</v>
      </c>
      <c r="X2003" s="44" t="str">
        <f>'[1]BoQ HSYC'!W2003</f>
        <v>ME</v>
      </c>
      <c r="Y2003" s="44"/>
      <c r="Z2003" s="44"/>
      <c r="AA2003" s="44"/>
      <c r="AB2003" s="2">
        <v>1386691.5977926438</v>
      </c>
      <c r="AC2003" s="2">
        <v>256537945.5916391</v>
      </c>
      <c r="AD2003" s="2">
        <f>+M2003</f>
        <v>1403134.74</v>
      </c>
      <c r="AE2003" s="2">
        <f>+AD2003*14%</f>
        <v>196438.86360000001</v>
      </c>
      <c r="AF2003" s="155">
        <f>+AD2003*35%</f>
        <v>491097.15899999999</v>
      </c>
      <c r="AG2003" s="2">
        <f>+AD2003*F2003</f>
        <v>259579926.90000001</v>
      </c>
      <c r="AH2003" s="2">
        <f>+AE2003*F2003</f>
        <v>36341189.766000003</v>
      </c>
      <c r="AI2003" s="2">
        <f>+AF2003*F2003</f>
        <v>90852974.414999992</v>
      </c>
      <c r="AJ2003" s="2">
        <f>SUM(AG2003:AI2003)</f>
        <v>386774091.08099997</v>
      </c>
      <c r="AK2003" s="2">
        <f>+AD2003*G2003</f>
        <v>259579926.90000001</v>
      </c>
      <c r="AL2003" s="2">
        <f>+AE2003*G2003</f>
        <v>36341189.766000003</v>
      </c>
      <c r="AM2003" s="2">
        <f>+AF2003*G2003</f>
        <v>90852974.414999992</v>
      </c>
      <c r="AN2003" s="155">
        <f>SUM(AK2003:AM2003)</f>
        <v>386774091.08099997</v>
      </c>
      <c r="AQ2003" s="145" t="s">
        <v>525</v>
      </c>
      <c r="AU2003" s="8"/>
      <c r="AV2003" s="8"/>
      <c r="AW2003" s="2">
        <f>+'[2]BoQ HSYC-Đạt'!AT2003</f>
        <v>1445228.7822</v>
      </c>
      <c r="AX2003" s="8">
        <f>F2003*AW2003</f>
        <v>267367324.70700002</v>
      </c>
      <c r="AY2003" s="8">
        <f>IF(AQ2003="CT",7%,5%)*AX2003</f>
        <v>18715712.729490004</v>
      </c>
      <c r="AZ2003" s="8">
        <f>AX2003*2%</f>
        <v>5347346.4941400001</v>
      </c>
      <c r="BA2003" s="8">
        <f>IF(BB2003&gt;0,0,AX2003*5%)</f>
        <v>13368366.235350002</v>
      </c>
      <c r="BB2003" s="8"/>
      <c r="BC2003" s="8">
        <f>+AX2003+AY2003+AZ2003+BA2003+BB2003</f>
        <v>304798750.16598004</v>
      </c>
      <c r="BD2003" s="8">
        <f>AX2003-AT2003</f>
        <v>267367324.70700002</v>
      </c>
      <c r="BE2003" s="2"/>
      <c r="BH2003" s="2"/>
    </row>
    <row r="2004" spans="2:60" ht="17" hidden="1" outlineLevel="1" x14ac:dyDescent="0.2">
      <c r="B2004" s="82">
        <v>38</v>
      </c>
      <c r="C2004" s="144" t="s">
        <v>813</v>
      </c>
      <c r="D2004" s="144"/>
      <c r="E2004" s="82" t="s">
        <v>129</v>
      </c>
      <c r="F2004" s="143">
        <v>32</v>
      </c>
      <c r="G2004" s="142">
        <f>'[1]BoQ HSYC'!F2004</f>
        <v>32</v>
      </c>
      <c r="H2004" s="185">
        <f>'[1]BoQ HSYC'!G2004</f>
        <v>0</v>
      </c>
      <c r="I2004" s="185">
        <f>'[1]BoQ HSYC'!H2004</f>
        <v>0</v>
      </c>
      <c r="J2004" s="185">
        <f>'[1]BoQ HSYC'!I2004</f>
        <v>0</v>
      </c>
      <c r="K2004" s="48">
        <f>'[1]BoQ HSYC'!J2004</f>
        <v>301640.60160000005</v>
      </c>
      <c r="L2004" s="47">
        <f>'[1]BoQ HSYC'!K2004</f>
        <v>15653.440000000002</v>
      </c>
      <c r="M2004" s="47">
        <f>'[1]BoQ HSYC'!L2004</f>
        <v>317294.04160000006</v>
      </c>
      <c r="N2004" s="183">
        <f>'[1]BoQ HSYC'!M2004</f>
        <v>105574.21056000001</v>
      </c>
      <c r="O2004" s="183">
        <f>'[1]BoQ HSYC'!N2004</f>
        <v>5478.7040000000006</v>
      </c>
      <c r="P2004" s="83">
        <f>'[1]BoQ HSYC'!O2004</f>
        <v>111052.91456</v>
      </c>
      <c r="Q2004" s="47">
        <f>'[1]BoQ HSYC'!P2004</f>
        <v>10153409.331200002</v>
      </c>
      <c r="R2004" s="132">
        <f>'[1]BoQ HSYC'!Q2004</f>
        <v>3553693.2659200002</v>
      </c>
      <c r="S2004" s="83">
        <f>'[1]BoQ HSYC'!R2004</f>
        <v>13707102.597120002</v>
      </c>
      <c r="T2004" s="48">
        <f>'[1]BoQ HSYC'!S2004</f>
        <v>0</v>
      </c>
      <c r="U2004" s="132">
        <f>'[1]BoQ HSYC'!T2004</f>
        <v>0</v>
      </c>
      <c r="V2004" s="132" t="str">
        <f>'[1]BoQ HSYC'!U2004</f>
        <v>BĐG Q2/2026</v>
      </c>
      <c r="W2004" s="132" t="str">
        <f>'[1]BoQ HSYC'!V2004</f>
        <v>BĐG Q2/2026</v>
      </c>
      <c r="X2004" s="44" t="str">
        <f>'[1]BoQ HSYC'!W2004</f>
        <v>ME</v>
      </c>
      <c r="Y2004" s="44"/>
      <c r="Z2004" s="44"/>
      <c r="AA2004" s="44"/>
      <c r="AB2004" s="2">
        <v>323154.06635724299</v>
      </c>
      <c r="AC2004" s="2">
        <v>10340930.123431776</v>
      </c>
      <c r="AD2004" s="2">
        <f>+M2004</f>
        <v>317294.04160000006</v>
      </c>
      <c r="AE2004" s="2">
        <f>+AD2004*14%</f>
        <v>44421.165824000011</v>
      </c>
      <c r="AF2004" s="155">
        <f>+AD2004*35%</f>
        <v>111052.91456000002</v>
      </c>
      <c r="AG2004" s="2">
        <f>+AD2004*F2004</f>
        <v>10153409.331200002</v>
      </c>
      <c r="AH2004" s="2">
        <f>+AE2004*F2004</f>
        <v>1421477.3063680003</v>
      </c>
      <c r="AI2004" s="2">
        <f>+AF2004*F2004</f>
        <v>3553693.2659200006</v>
      </c>
      <c r="AJ2004" s="2">
        <f>SUM(AG2004:AI2004)</f>
        <v>15128579.903488003</v>
      </c>
      <c r="AK2004" s="2">
        <f>+AD2004*G2004</f>
        <v>10153409.331200002</v>
      </c>
      <c r="AL2004" s="2">
        <f>+AE2004*G2004</f>
        <v>1421477.3063680003</v>
      </c>
      <c r="AM2004" s="2">
        <f>+AF2004*G2004</f>
        <v>3553693.2659200006</v>
      </c>
      <c r="AN2004" s="155">
        <f>SUM(AK2004:AM2004)</f>
        <v>15128579.903488003</v>
      </c>
      <c r="AQ2004" s="145" t="s">
        <v>525</v>
      </c>
      <c r="AU2004" s="8"/>
      <c r="AV2004" s="8"/>
      <c r="AW2004" s="2">
        <f>+'[2]BoQ HSYC-Đạt'!AT2004</f>
        <v>326812.86284800008</v>
      </c>
      <c r="AX2004" s="8">
        <f>F2004*AW2004</f>
        <v>10458011.611136002</v>
      </c>
      <c r="AY2004" s="8">
        <f>IF(AQ2004="CT",7%,5%)*AX2004</f>
        <v>732060.81277952029</v>
      </c>
      <c r="AZ2004" s="8">
        <f>AX2004*2%</f>
        <v>209160.23222272005</v>
      </c>
      <c r="BA2004" s="8">
        <f>IF(BB2004&gt;0,0,AX2004*5%)</f>
        <v>522900.58055680012</v>
      </c>
      <c r="BB2004" s="8"/>
      <c r="BC2004" s="8">
        <f>+AX2004+AY2004+AZ2004+BA2004+BB2004</f>
        <v>11922133.236695042</v>
      </c>
      <c r="BD2004" s="8">
        <f>AX2004-AT2004</f>
        <v>10458011.611136002</v>
      </c>
      <c r="BE2004" s="2"/>
      <c r="BH2004" s="2"/>
    </row>
    <row r="2005" spans="2:60" ht="17" hidden="1" outlineLevel="1" x14ac:dyDescent="0.2">
      <c r="B2005" s="82">
        <v>39</v>
      </c>
      <c r="C2005" s="144" t="s">
        <v>636</v>
      </c>
      <c r="D2005" s="144"/>
      <c r="E2005" s="82" t="s">
        <v>129</v>
      </c>
      <c r="F2005" s="143">
        <v>175</v>
      </c>
      <c r="G2005" s="142">
        <f>'[1]BoQ HSYC'!F2005</f>
        <v>175</v>
      </c>
      <c r="H2005" s="185">
        <f>'[1]BoQ HSYC'!G2005</f>
        <v>0</v>
      </c>
      <c r="I2005" s="185">
        <f>'[1]BoQ HSYC'!H2005</f>
        <v>0</v>
      </c>
      <c r="J2005" s="185">
        <f>'[1]BoQ HSYC'!I2005</f>
        <v>0</v>
      </c>
      <c r="K2005" s="48">
        <f>'[1]BoQ HSYC'!J2005</f>
        <v>178745.83854545455</v>
      </c>
      <c r="L2005" s="47">
        <f>'[1]BoQ HSYC'!K2005</f>
        <v>13045.120000000003</v>
      </c>
      <c r="M2005" s="47">
        <f>'[1]BoQ HSYC'!L2005</f>
        <v>191790.95854545454</v>
      </c>
      <c r="N2005" s="183">
        <f>'[1]BoQ HSYC'!M2005</f>
        <v>62561.043490909091</v>
      </c>
      <c r="O2005" s="183">
        <f>'[1]BoQ HSYC'!N2005</f>
        <v>4565.7920000000004</v>
      </c>
      <c r="P2005" s="83">
        <f>'[1]BoQ HSYC'!O2005</f>
        <v>67126.835490909085</v>
      </c>
      <c r="Q2005" s="47">
        <f>'[1]BoQ HSYC'!P2005</f>
        <v>33563417.745454542</v>
      </c>
      <c r="R2005" s="132">
        <f>'[1]BoQ HSYC'!Q2005</f>
        <v>11747196.210909089</v>
      </c>
      <c r="S2005" s="83">
        <f>'[1]BoQ HSYC'!R2005</f>
        <v>45310613.956363633</v>
      </c>
      <c r="T2005" s="48">
        <f>'[1]BoQ HSYC'!S2005</f>
        <v>0</v>
      </c>
      <c r="U2005" s="132">
        <f>'[1]BoQ HSYC'!T2005</f>
        <v>0</v>
      </c>
      <c r="V2005" s="132" t="str">
        <f>'[1]BoQ HSYC'!U2005</f>
        <v>BĐG Q2/2026</v>
      </c>
      <c r="W2005" s="132" t="str">
        <f>'[1]BoQ HSYC'!V2005</f>
        <v>BĐG Q2/2026</v>
      </c>
      <c r="X2005" s="44" t="str">
        <f>'[1]BoQ HSYC'!W2005</f>
        <v>ME</v>
      </c>
      <c r="Y2005" s="44"/>
      <c r="Z2005" s="44"/>
      <c r="AA2005" s="44"/>
      <c r="AB2005" s="2">
        <v>313878.79546880996</v>
      </c>
      <c r="AC2005" s="2">
        <v>54928789.20704174</v>
      </c>
      <c r="AD2005" s="2">
        <f>+M2005</f>
        <v>191790.95854545454</v>
      </c>
      <c r="AE2005" s="2">
        <f>+AD2005*14%</f>
        <v>26850.734196363639</v>
      </c>
      <c r="AF2005" s="155">
        <f>+AD2005*35%</f>
        <v>67126.835490909085</v>
      </c>
      <c r="AG2005" s="2">
        <f>+AD2005*F2005</f>
        <v>33563417.745454542</v>
      </c>
      <c r="AH2005" s="2">
        <f>+AE2005*F2005</f>
        <v>4698878.4843636369</v>
      </c>
      <c r="AI2005" s="2">
        <f>+AF2005*F2005</f>
        <v>11747196.210909089</v>
      </c>
      <c r="AJ2005" s="2">
        <f>SUM(AG2005:AI2005)</f>
        <v>50009492.440727271</v>
      </c>
      <c r="AK2005" s="2">
        <f>+AD2005*G2005</f>
        <v>33563417.745454542</v>
      </c>
      <c r="AL2005" s="2">
        <f>+AE2005*G2005</f>
        <v>4698878.4843636369</v>
      </c>
      <c r="AM2005" s="2">
        <f>+AF2005*G2005</f>
        <v>11747196.210909089</v>
      </c>
      <c r="AN2005" s="155">
        <f>SUM(AK2005:AM2005)</f>
        <v>50009492.440727271</v>
      </c>
      <c r="AQ2005" s="145" t="s">
        <v>525</v>
      </c>
      <c r="AU2005" s="8"/>
      <c r="AV2005" s="8"/>
      <c r="AW2005" s="2">
        <f>+'[2]BoQ HSYC-Đạt'!AT2005</f>
        <v>197544.68730181819</v>
      </c>
      <c r="AX2005" s="8">
        <f>F2005*AW2005</f>
        <v>34570320.277818181</v>
      </c>
      <c r="AY2005" s="8">
        <f>IF(AQ2005="CT",7%,5%)*AX2005</f>
        <v>2419922.419447273</v>
      </c>
      <c r="AZ2005" s="8">
        <f>AX2005*2%</f>
        <v>691406.40555636364</v>
      </c>
      <c r="BA2005" s="8">
        <f>IF(BB2005&gt;0,0,AX2005*5%)</f>
        <v>1728516.013890909</v>
      </c>
      <c r="BB2005" s="8"/>
      <c r="BC2005" s="8">
        <f>+AX2005+AY2005+AZ2005+BA2005+BB2005</f>
        <v>39410165.116712727</v>
      </c>
      <c r="BD2005" s="8">
        <f>AX2005-AT2005</f>
        <v>34570320.277818181</v>
      </c>
      <c r="BE2005" s="2"/>
      <c r="BH2005" s="2"/>
    </row>
    <row r="2006" spans="2:60" ht="17" hidden="1" outlineLevel="1" x14ac:dyDescent="0.2">
      <c r="B2006" s="82">
        <v>40</v>
      </c>
      <c r="C2006" s="144" t="s">
        <v>630</v>
      </c>
      <c r="D2006" s="144"/>
      <c r="E2006" s="82" t="s">
        <v>129</v>
      </c>
      <c r="F2006" s="143">
        <v>200</v>
      </c>
      <c r="G2006" s="142">
        <f>'[1]BoQ HSYC'!F2006</f>
        <v>200</v>
      </c>
      <c r="H2006" s="185">
        <f>'[1]BoQ HSYC'!G2006</f>
        <v>0</v>
      </c>
      <c r="I2006" s="185">
        <f>'[1]BoQ HSYC'!H2006</f>
        <v>0</v>
      </c>
      <c r="J2006" s="185">
        <f>'[1]BoQ HSYC'!I2006</f>
        <v>0</v>
      </c>
      <c r="K2006" s="48">
        <f>'[1]BoQ HSYC'!J2006</f>
        <v>28746.374400000001</v>
      </c>
      <c r="L2006" s="47">
        <f>'[1]BoQ HSYC'!K2006</f>
        <v>6670</v>
      </c>
      <c r="M2006" s="47">
        <f>'[1]BoQ HSYC'!L2006</f>
        <v>35416.374400000001</v>
      </c>
      <c r="N2006" s="183">
        <f>'[1]BoQ HSYC'!M2006</f>
        <v>10061.231039999999</v>
      </c>
      <c r="O2006" s="183">
        <f>'[1]BoQ HSYC'!N2006</f>
        <v>2334.5</v>
      </c>
      <c r="P2006" s="83">
        <f>'[1]BoQ HSYC'!O2006</f>
        <v>12395.731039999999</v>
      </c>
      <c r="Q2006" s="47">
        <f>'[1]BoQ HSYC'!P2006</f>
        <v>7083274.8799999999</v>
      </c>
      <c r="R2006" s="132">
        <f>'[1]BoQ HSYC'!Q2006</f>
        <v>2479146.2079999996</v>
      </c>
      <c r="S2006" s="83">
        <f>'[1]BoQ HSYC'!R2006</f>
        <v>9562421.0879999995</v>
      </c>
      <c r="T2006" s="48">
        <f>'[1]BoQ HSYC'!S2006</f>
        <v>0</v>
      </c>
      <c r="U2006" s="132">
        <f>'[1]BoQ HSYC'!T2006</f>
        <v>0</v>
      </c>
      <c r="V2006" s="132" t="str">
        <f>'[1]BoQ HSYC'!U2006</f>
        <v>BĐG Q2/2026</v>
      </c>
      <c r="W2006" s="132" t="str">
        <f>'[1]BoQ HSYC'!V2006</f>
        <v>BĐG Q2/2026</v>
      </c>
      <c r="X2006" s="44" t="str">
        <f>'[1]BoQ HSYC'!W2006</f>
        <v>ME</v>
      </c>
      <c r="Y2006" s="44"/>
      <c r="Z2006" s="44"/>
      <c r="AA2006" s="44"/>
      <c r="AB2006" s="2">
        <v>37681.468628388757</v>
      </c>
      <c r="AC2006" s="2">
        <v>7536293.725677751</v>
      </c>
      <c r="AD2006" s="2">
        <f>+M2006</f>
        <v>35416.374400000001</v>
      </c>
      <c r="AE2006" s="2">
        <f>+AD2006*14%</f>
        <v>4958.2924160000002</v>
      </c>
      <c r="AF2006" s="155">
        <f>+AD2006*35%</f>
        <v>12395.731039999999</v>
      </c>
      <c r="AG2006" s="2">
        <f>+AD2006*F2006</f>
        <v>7083274.8799999999</v>
      </c>
      <c r="AH2006" s="2">
        <f>+AE2006*F2006</f>
        <v>991658.48320000002</v>
      </c>
      <c r="AI2006" s="2">
        <f>+AF2006*F2006</f>
        <v>2479146.2079999996</v>
      </c>
      <c r="AJ2006" s="2">
        <f>SUM(AG2006:AI2006)</f>
        <v>10554079.571199998</v>
      </c>
      <c r="AK2006" s="2">
        <f>+AD2006*G2006</f>
        <v>7083274.8799999999</v>
      </c>
      <c r="AL2006" s="2">
        <f>+AE2006*G2006</f>
        <v>991658.48320000002</v>
      </c>
      <c r="AM2006" s="2">
        <f>+AF2006*G2006</f>
        <v>2479146.2079999996</v>
      </c>
      <c r="AN2006" s="155">
        <f>SUM(AK2006:AM2006)</f>
        <v>10554079.571199998</v>
      </c>
      <c r="AQ2006" s="145" t="s">
        <v>525</v>
      </c>
      <c r="AU2006" s="8"/>
      <c r="AV2006" s="8"/>
      <c r="AW2006" s="2">
        <f>+'[2]BoQ HSYC-Đạt'!AT2006</f>
        <v>36478.865632000001</v>
      </c>
      <c r="AX2006" s="8">
        <f>F2006*AW2006</f>
        <v>7295773.1264000004</v>
      </c>
      <c r="AY2006" s="8">
        <f>IF(AQ2006="CT",7%,5%)*AX2006</f>
        <v>510704.11884800007</v>
      </c>
      <c r="AZ2006" s="8">
        <f>AX2006*2%</f>
        <v>145915.462528</v>
      </c>
      <c r="BA2006" s="8">
        <f>IF(BB2006&gt;0,0,AX2006*5%)</f>
        <v>364788.65632000007</v>
      </c>
      <c r="BB2006" s="8"/>
      <c r="BC2006" s="8">
        <f>+AX2006+AY2006+AZ2006+BA2006+BB2006</f>
        <v>8317181.3640959999</v>
      </c>
      <c r="BD2006" s="8">
        <f>AX2006-AT2006</f>
        <v>7295773.1264000004</v>
      </c>
      <c r="BE2006" s="2"/>
      <c r="BH2006" s="2"/>
    </row>
    <row r="2007" spans="2:60" ht="17" hidden="1" outlineLevel="1" x14ac:dyDescent="0.2">
      <c r="B2007" s="82">
        <v>41</v>
      </c>
      <c r="C2007" s="144" t="s">
        <v>809</v>
      </c>
      <c r="D2007" s="144"/>
      <c r="E2007" s="82" t="s">
        <v>129</v>
      </c>
      <c r="F2007" s="143">
        <v>1720</v>
      </c>
      <c r="G2007" s="142">
        <f>'[1]BoQ HSYC'!F2007</f>
        <v>1720</v>
      </c>
      <c r="H2007" s="245">
        <f>'[1]BoQ HSYC'!G2007</f>
        <v>0</v>
      </c>
      <c r="I2007" s="245">
        <f>'[1]BoQ HSYC'!H2007</f>
        <v>0</v>
      </c>
      <c r="J2007" s="245">
        <f>'[1]BoQ HSYC'!I2007</f>
        <v>0</v>
      </c>
      <c r="K2007" s="48">
        <f>'[1]BoQ HSYC'!J2007</f>
        <v>19685.836800000001</v>
      </c>
      <c r="L2007" s="47">
        <f>'[1]BoQ HSYC'!K2007</f>
        <v>5780.97</v>
      </c>
      <c r="M2007" s="47">
        <f>'[1]BoQ HSYC'!L2007</f>
        <v>25466.806800000002</v>
      </c>
      <c r="N2007" s="183">
        <f>'[1]BoQ HSYC'!M2007</f>
        <v>6890.04288</v>
      </c>
      <c r="O2007" s="183">
        <f>'[1]BoQ HSYC'!N2007</f>
        <v>2023.3395</v>
      </c>
      <c r="P2007" s="83">
        <f>'[1]BoQ HSYC'!O2007</f>
        <v>8913.3823799999991</v>
      </c>
      <c r="Q2007" s="47">
        <f>'[1]BoQ HSYC'!P2007</f>
        <v>43802907.696000002</v>
      </c>
      <c r="R2007" s="132">
        <f>'[1]BoQ HSYC'!Q2007</f>
        <v>15331017.693599999</v>
      </c>
      <c r="S2007" s="83">
        <f>'[1]BoQ HSYC'!R2007</f>
        <v>59133925.389600001</v>
      </c>
      <c r="T2007" s="48">
        <f>'[1]BoQ HSYC'!S2007</f>
        <v>0</v>
      </c>
      <c r="U2007" s="176">
        <f>'[1]BoQ HSYC'!T2007</f>
        <v>0</v>
      </c>
      <c r="V2007" s="176" t="str">
        <f>'[1]BoQ HSYC'!U2007</f>
        <v>BĐG Q2/2026</v>
      </c>
      <c r="W2007" s="176" t="str">
        <f>'[1]BoQ HSYC'!V2007</f>
        <v>BĐG Q2/2026</v>
      </c>
      <c r="X2007" s="44" t="str">
        <f>'[1]BoQ HSYC'!W2007</f>
        <v>ME</v>
      </c>
      <c r="Y2007" s="44"/>
      <c r="Z2007" s="44"/>
      <c r="AA2007" s="44"/>
      <c r="AB2007" s="2">
        <v>28890.443777126246</v>
      </c>
      <c r="AC2007" s="2">
        <v>49691563.296657145</v>
      </c>
      <c r="AD2007" s="2">
        <f>+M2007</f>
        <v>25466.806800000002</v>
      </c>
      <c r="AE2007" s="2">
        <f>+AD2007*14%</f>
        <v>3565.3529520000006</v>
      </c>
      <c r="AF2007" s="155">
        <f>+AD2007*35%</f>
        <v>8913.3823800000009</v>
      </c>
      <c r="AG2007" s="2">
        <f>+AD2007*F2007</f>
        <v>43802907.696000002</v>
      </c>
      <c r="AH2007" s="2">
        <f>+AE2007*F2007</f>
        <v>6132407.0774400011</v>
      </c>
      <c r="AI2007" s="2">
        <f>+AF2007*F2007</f>
        <v>15331017.693600001</v>
      </c>
      <c r="AJ2007" s="2">
        <f>SUM(AG2007:AI2007)</f>
        <v>65266332.467040002</v>
      </c>
      <c r="AK2007" s="2">
        <f>+AD2007*G2007</f>
        <v>43802907.696000002</v>
      </c>
      <c r="AL2007" s="2">
        <f>+AE2007*G2007</f>
        <v>6132407.0774400011</v>
      </c>
      <c r="AM2007" s="2">
        <f>+AF2007*G2007</f>
        <v>15331017.693600001</v>
      </c>
      <c r="AN2007" s="155">
        <f>SUM(AK2007:AM2007)</f>
        <v>65266332.467040002</v>
      </c>
      <c r="AQ2007" s="145" t="s">
        <v>525</v>
      </c>
      <c r="AU2007" s="8"/>
      <c r="AV2007" s="8"/>
      <c r="AW2007" s="2">
        <f>+'[2]BoQ HSYC-Đạt'!AT2007</f>
        <v>26230.811004000003</v>
      </c>
      <c r="AX2007" s="8">
        <f>F2007*AW2007</f>
        <v>45116994.926880002</v>
      </c>
      <c r="AY2007" s="8">
        <f>IF(AQ2007="CT",7%,5%)*AX2007</f>
        <v>3158189.6448816005</v>
      </c>
      <c r="AZ2007" s="8">
        <f>AX2007*2%</f>
        <v>902339.89853760006</v>
      </c>
      <c r="BA2007" s="8">
        <f>IF(BB2007&gt;0,0,AX2007*5%)</f>
        <v>2255849.7463440001</v>
      </c>
      <c r="BB2007" s="8"/>
      <c r="BC2007" s="8">
        <f>+AX2007+AY2007+AZ2007+BA2007+BB2007</f>
        <v>51433374.216643199</v>
      </c>
      <c r="BD2007" s="8">
        <f>AX2007-AT2007</f>
        <v>45116994.926880002</v>
      </c>
      <c r="BE2007" s="2"/>
      <c r="BH2007" s="2"/>
    </row>
    <row r="2008" spans="2:60" ht="17" hidden="1" outlineLevel="1" x14ac:dyDescent="0.2">
      <c r="B2008" s="82">
        <v>42</v>
      </c>
      <c r="C2008" s="144" t="s">
        <v>629</v>
      </c>
      <c r="D2008" s="144"/>
      <c r="E2008" s="82" t="s">
        <v>129</v>
      </c>
      <c r="F2008" s="143">
        <v>3136</v>
      </c>
      <c r="G2008" s="142">
        <f>'[1]BoQ HSYC'!F2008</f>
        <v>3136</v>
      </c>
      <c r="H2008" s="245">
        <f>'[1]BoQ HSYC'!G2008</f>
        <v>0</v>
      </c>
      <c r="I2008" s="245">
        <f>'[1]BoQ HSYC'!H2008</f>
        <v>0</v>
      </c>
      <c r="J2008" s="245">
        <f>'[1]BoQ HSYC'!I2008</f>
        <v>0</v>
      </c>
      <c r="K2008" s="48">
        <f>'[1]BoQ HSYC'!J2008</f>
        <v>11863.987200000001</v>
      </c>
      <c r="L2008" s="47">
        <f>'[1]BoQ HSYC'!K2008</f>
        <v>5138.6399999999994</v>
      </c>
      <c r="M2008" s="47">
        <f>'[1]BoQ HSYC'!L2008</f>
        <v>17002.627200000003</v>
      </c>
      <c r="N2008" s="183">
        <f>'[1]BoQ HSYC'!M2008</f>
        <v>4152.39552</v>
      </c>
      <c r="O2008" s="183">
        <f>'[1]BoQ HSYC'!N2008</f>
        <v>1798.5239999999997</v>
      </c>
      <c r="P2008" s="83">
        <f>'[1]BoQ HSYC'!O2008</f>
        <v>5950.9195199999995</v>
      </c>
      <c r="Q2008" s="47">
        <f>'[1]BoQ HSYC'!P2008</f>
        <v>53320238.899200007</v>
      </c>
      <c r="R2008" s="132">
        <f>'[1]BoQ HSYC'!Q2008</f>
        <v>18662083.614719998</v>
      </c>
      <c r="S2008" s="83">
        <f>'[1]BoQ HSYC'!R2008</f>
        <v>71982322.513920009</v>
      </c>
      <c r="T2008" s="48">
        <f>'[1]BoQ HSYC'!S2008</f>
        <v>0</v>
      </c>
      <c r="U2008" s="176">
        <f>'[1]BoQ HSYC'!T2008</f>
        <v>0</v>
      </c>
      <c r="V2008" s="176" t="str">
        <f>'[1]BoQ HSYC'!U2008</f>
        <v>BĐG Q2/2026</v>
      </c>
      <c r="W2008" s="176" t="str">
        <f>'[1]BoQ HSYC'!V2008</f>
        <v>BĐG Q2/2026</v>
      </c>
      <c r="X2008" s="44" t="str">
        <f>'[1]BoQ HSYC'!W2008</f>
        <v>ME</v>
      </c>
      <c r="Y2008" s="44"/>
      <c r="Z2008" s="44"/>
      <c r="AA2008" s="44"/>
      <c r="AB2008" s="2">
        <v>20344.23503962575</v>
      </c>
      <c r="AC2008" s="2">
        <v>63799521.08426635</v>
      </c>
      <c r="AD2008" s="2">
        <f>+M2008</f>
        <v>17002.627200000003</v>
      </c>
      <c r="AE2008" s="2">
        <f>+AD2008*14%</f>
        <v>2380.3678080000004</v>
      </c>
      <c r="AF2008" s="155">
        <f>+AD2008*35%</f>
        <v>5950.9195200000004</v>
      </c>
      <c r="AG2008" s="2">
        <f>+AD2008*F2008</f>
        <v>53320238.899200007</v>
      </c>
      <c r="AH2008" s="2">
        <f>+AE2008*F2008</f>
        <v>7464833.4458880015</v>
      </c>
      <c r="AI2008" s="2">
        <f>+AF2008*F2008</f>
        <v>18662083.614720002</v>
      </c>
      <c r="AJ2008" s="2">
        <f>SUM(AG2008:AI2008)</f>
        <v>79447155.959808007</v>
      </c>
      <c r="AK2008" s="2">
        <f>+AD2008*G2008</f>
        <v>53320238.899200007</v>
      </c>
      <c r="AL2008" s="2">
        <f>+AE2008*G2008</f>
        <v>7464833.4458880015</v>
      </c>
      <c r="AM2008" s="2">
        <f>+AF2008*G2008</f>
        <v>18662083.614720002</v>
      </c>
      <c r="AN2008" s="155">
        <f>SUM(AK2008:AM2008)</f>
        <v>79447155.959808007</v>
      </c>
      <c r="AQ2008" s="145" t="s">
        <v>525</v>
      </c>
      <c r="AU2008" s="8"/>
      <c r="AV2008" s="8"/>
      <c r="AW2008" s="2">
        <f>+'[2]BoQ HSYC-Đạt'!AT2008</f>
        <v>17512.706016000004</v>
      </c>
      <c r="AX2008" s="8">
        <f>F2008*AW2008</f>
        <v>54919846.066176012</v>
      </c>
      <c r="AY2008" s="8">
        <f>IF(AQ2008="CT",7%,5%)*AX2008</f>
        <v>3844389.2246323214</v>
      </c>
      <c r="AZ2008" s="8">
        <f>AX2008*2%</f>
        <v>1098396.9213235204</v>
      </c>
      <c r="BA2008" s="8">
        <f>IF(BB2008&gt;0,0,AX2008*5%)</f>
        <v>2745992.3033088008</v>
      </c>
      <c r="BB2008" s="8"/>
      <c r="BC2008" s="8">
        <f>+AX2008+AY2008+AZ2008+BA2008+BB2008</f>
        <v>62608624.515440658</v>
      </c>
      <c r="BD2008" s="8">
        <f>AX2008-AT2008</f>
        <v>54919846.066176012</v>
      </c>
      <c r="BE2008" s="2"/>
      <c r="BH2008" s="2"/>
    </row>
    <row r="2009" spans="2:60" ht="17" hidden="1" outlineLevel="1" x14ac:dyDescent="0.2">
      <c r="B2009" s="82">
        <v>43</v>
      </c>
      <c r="C2009" s="144" t="s">
        <v>628</v>
      </c>
      <c r="D2009" s="144"/>
      <c r="E2009" s="82" t="s">
        <v>129</v>
      </c>
      <c r="F2009" s="143">
        <v>5480</v>
      </c>
      <c r="G2009" s="142">
        <f>'[1]BoQ HSYC'!F2009</f>
        <v>5480</v>
      </c>
      <c r="H2009" s="245">
        <f>'[1]BoQ HSYC'!G2009</f>
        <v>0</v>
      </c>
      <c r="I2009" s="245">
        <f>'[1]BoQ HSYC'!H2009</f>
        <v>0</v>
      </c>
      <c r="J2009" s="245">
        <f>'[1]BoQ HSYC'!I2009</f>
        <v>0</v>
      </c>
      <c r="K2009" s="48">
        <f>'[1]BoQ HSYC'!J2009</f>
        <v>7288.1855999999998</v>
      </c>
      <c r="L2009" s="47">
        <f>'[1]BoQ HSYC'!K2009</f>
        <v>4348.08</v>
      </c>
      <c r="M2009" s="47">
        <f>'[1]BoQ HSYC'!L2009</f>
        <v>11636.265599999999</v>
      </c>
      <c r="N2009" s="183">
        <f>'[1]BoQ HSYC'!M2009</f>
        <v>2550.8649599999999</v>
      </c>
      <c r="O2009" s="183">
        <f>'[1]BoQ HSYC'!N2009</f>
        <v>1521.828</v>
      </c>
      <c r="P2009" s="83">
        <f>'[1]BoQ HSYC'!O2009</f>
        <v>4072.6929599999999</v>
      </c>
      <c r="Q2009" s="47">
        <f>'[1]BoQ HSYC'!P2009</f>
        <v>63766735.487999991</v>
      </c>
      <c r="R2009" s="132">
        <f>'[1]BoQ HSYC'!Q2009</f>
        <v>22318357.4208</v>
      </c>
      <c r="S2009" s="83">
        <f>'[1]BoQ HSYC'!R2009</f>
        <v>86085092.908799991</v>
      </c>
      <c r="T2009" s="48">
        <f>'[1]BoQ HSYC'!S2009</f>
        <v>0</v>
      </c>
      <c r="U2009" s="176">
        <f>'[1]BoQ HSYC'!T2009</f>
        <v>0</v>
      </c>
      <c r="V2009" s="176" t="str">
        <f>'[1]BoQ HSYC'!U2009</f>
        <v>BĐG Q2/2026</v>
      </c>
      <c r="W2009" s="176" t="str">
        <f>'[1]BoQ HSYC'!V2009</f>
        <v>BĐG Q2/2026</v>
      </c>
      <c r="X2009" s="44" t="str">
        <f>'[1]BoQ HSYC'!W2009</f>
        <v>ME</v>
      </c>
      <c r="Y2009" s="44"/>
      <c r="Z2009" s="44"/>
      <c r="AA2009" s="44"/>
      <c r="AB2009" s="2">
        <v>15824.458503315002</v>
      </c>
      <c r="AC2009" s="2">
        <v>86718032.598166212</v>
      </c>
      <c r="AD2009" s="2">
        <f>+M2009</f>
        <v>11636.265599999999</v>
      </c>
      <c r="AE2009" s="2">
        <f>+AD2009*14%</f>
        <v>1629.077184</v>
      </c>
      <c r="AF2009" s="155">
        <f>+AD2009*35%</f>
        <v>4072.6929599999994</v>
      </c>
      <c r="AG2009" s="2">
        <f>+AD2009*F2009</f>
        <v>63766735.487999991</v>
      </c>
      <c r="AH2009" s="2">
        <f>+AE2009*F2009</f>
        <v>8927342.9683199991</v>
      </c>
      <c r="AI2009" s="2">
        <f>+AF2009*F2009</f>
        <v>22318357.420799997</v>
      </c>
      <c r="AJ2009" s="2">
        <f>SUM(AG2009:AI2009)</f>
        <v>95012435.877119988</v>
      </c>
      <c r="AK2009" s="2">
        <f>+AD2009*G2009</f>
        <v>63766735.487999991</v>
      </c>
      <c r="AL2009" s="2">
        <f>+AE2009*G2009</f>
        <v>8927342.9683199991</v>
      </c>
      <c r="AM2009" s="2">
        <f>+AF2009*G2009</f>
        <v>22318357.420799997</v>
      </c>
      <c r="AN2009" s="155">
        <f>SUM(AK2009:AM2009)</f>
        <v>95012435.877119988</v>
      </c>
      <c r="AQ2009" s="145" t="s">
        <v>525</v>
      </c>
      <c r="AU2009" s="8"/>
      <c r="AV2009" s="8"/>
      <c r="AW2009" s="2">
        <f>+'[2]BoQ HSYC-Đạt'!AT2009</f>
        <v>11985.353567999999</v>
      </c>
      <c r="AX2009" s="8">
        <f>F2009*AW2009</f>
        <v>65679737.552639991</v>
      </c>
      <c r="AY2009" s="8">
        <f>IF(AQ2009="CT",7%,5%)*AX2009</f>
        <v>4597581.6286848001</v>
      </c>
      <c r="AZ2009" s="8">
        <f>AX2009*2%</f>
        <v>1313594.7510527999</v>
      </c>
      <c r="BA2009" s="8">
        <f>IF(BB2009&gt;0,0,AX2009*5%)</f>
        <v>3283986.8776319996</v>
      </c>
      <c r="BB2009" s="8"/>
      <c r="BC2009" s="8">
        <f>+AX2009+AY2009+AZ2009+BA2009+BB2009</f>
        <v>74874900.810009599</v>
      </c>
      <c r="BD2009" s="8">
        <f>AX2009-AT2009</f>
        <v>65679737.552639991</v>
      </c>
      <c r="BE2009" s="2"/>
      <c r="BH2009" s="2"/>
    </row>
    <row r="2010" spans="2:60" ht="17" hidden="1" outlineLevel="1" x14ac:dyDescent="0.2">
      <c r="B2010" s="82"/>
      <c r="C2010" s="144" t="s">
        <v>286</v>
      </c>
      <c r="D2010" s="144"/>
      <c r="E2010" s="82"/>
      <c r="F2010" s="143"/>
      <c r="G2010" s="142">
        <f>'[1]BoQ HSYC'!F2010</f>
        <v>0</v>
      </c>
      <c r="H2010" s="185">
        <f>'[1]BoQ HSYC'!G2010</f>
        <v>0</v>
      </c>
      <c r="I2010" s="185">
        <f>'[1]BoQ HSYC'!H2010</f>
        <v>0</v>
      </c>
      <c r="J2010" s="185">
        <f>'[1]BoQ HSYC'!I2010</f>
        <v>0</v>
      </c>
      <c r="K2010" s="48">
        <f>'[1]BoQ HSYC'!J2010</f>
        <v>0</v>
      </c>
      <c r="L2010" s="47">
        <f>'[1]BoQ HSYC'!K2010</f>
        <v>0</v>
      </c>
      <c r="M2010" s="47">
        <f>'[1]BoQ HSYC'!L2010</f>
        <v>0</v>
      </c>
      <c r="N2010" s="183">
        <f>'[1]BoQ HSYC'!M2010</f>
        <v>0</v>
      </c>
      <c r="O2010" s="183">
        <f>'[1]BoQ HSYC'!N2010</f>
        <v>0</v>
      </c>
      <c r="P2010" s="83">
        <f>'[1]BoQ HSYC'!O2010</f>
        <v>0</v>
      </c>
      <c r="Q2010" s="47">
        <f>'[1]BoQ HSYC'!P2010</f>
        <v>0</v>
      </c>
      <c r="R2010" s="132">
        <f>'[1]BoQ HSYC'!Q2010</f>
        <v>0</v>
      </c>
      <c r="S2010" s="83">
        <f>'[1]BoQ HSYC'!R2010</f>
        <v>0</v>
      </c>
      <c r="T2010" s="48">
        <f>'[1]BoQ HSYC'!S2010</f>
        <v>0</v>
      </c>
      <c r="U2010" s="132">
        <f>'[1]BoQ HSYC'!T2010</f>
        <v>0</v>
      </c>
      <c r="V2010" s="132">
        <f>'[1]BoQ HSYC'!U2010</f>
        <v>0</v>
      </c>
      <c r="W2010" s="132">
        <f>'[1]BoQ HSYC'!V2010</f>
        <v>0</v>
      </c>
      <c r="X2010" s="44" t="str">
        <f>'[1]BoQ HSYC'!W2010</f>
        <v>ME</v>
      </c>
      <c r="Y2010" s="44"/>
      <c r="Z2010" s="44"/>
      <c r="AA2010" s="44"/>
      <c r="AB2010" s="2">
        <v>0</v>
      </c>
      <c r="AC2010" s="2">
        <v>0</v>
      </c>
      <c r="AD2010" s="2">
        <f>+M2010</f>
        <v>0</v>
      </c>
      <c r="AE2010" s="2">
        <f>+AD2010*14%</f>
        <v>0</v>
      </c>
      <c r="AF2010" s="155">
        <f>+AD2010*35%</f>
        <v>0</v>
      </c>
      <c r="AG2010" s="2">
        <f>+AD2010*F2010</f>
        <v>0</v>
      </c>
      <c r="AH2010" s="2">
        <f>+AE2010*F2010</f>
        <v>0</v>
      </c>
      <c r="AI2010" s="2">
        <f>+AF2010*F2010</f>
        <v>0</v>
      </c>
      <c r="AJ2010" s="2">
        <f>SUM(AG2010:AI2010)</f>
        <v>0</v>
      </c>
      <c r="AK2010" s="2">
        <f>+AD2010*G2010</f>
        <v>0</v>
      </c>
      <c r="AL2010" s="2">
        <f>+AE2010*G2010</f>
        <v>0</v>
      </c>
      <c r="AM2010" s="2">
        <f>+AF2010*G2010</f>
        <v>0</v>
      </c>
      <c r="AN2010" s="155">
        <f>SUM(AK2010:AM2010)</f>
        <v>0</v>
      </c>
      <c r="AQ2010" s="145" t="s">
        <v>525</v>
      </c>
      <c r="AU2010" s="8"/>
      <c r="AV2010" s="8"/>
      <c r="AW2010" s="2">
        <f>+'[2]BoQ HSYC-Đạt'!AT2010</f>
        <v>0</v>
      </c>
      <c r="AX2010" s="8">
        <f>F2010*AW2010</f>
        <v>0</v>
      </c>
      <c r="AY2010" s="8">
        <f>IF(AQ2010="CT",7%,5%)*AX2010</f>
        <v>0</v>
      </c>
      <c r="AZ2010" s="8">
        <f>AX2010*2%</f>
        <v>0</v>
      </c>
      <c r="BA2010" s="8">
        <f>IF(BB2010&gt;0,0,AX2010*5%)</f>
        <v>0</v>
      </c>
      <c r="BB2010" s="8"/>
      <c r="BC2010" s="8">
        <f>+AX2010+AY2010+AZ2010+BA2010+BB2010</f>
        <v>0</v>
      </c>
      <c r="BD2010" s="8">
        <f>AX2010-AT2010</f>
        <v>0</v>
      </c>
      <c r="BE2010" s="2"/>
      <c r="BH2010" s="2"/>
    </row>
    <row r="2011" spans="2:60" ht="34" hidden="1" outlineLevel="1" x14ac:dyDescent="0.2">
      <c r="B2011" s="82">
        <v>45</v>
      </c>
      <c r="C2011" s="144" t="s">
        <v>942</v>
      </c>
      <c r="D2011" s="144"/>
      <c r="E2011" s="82" t="s">
        <v>129</v>
      </c>
      <c r="F2011" s="143">
        <v>46.25</v>
      </c>
      <c r="G2011" s="142">
        <f>'[1]BoQ HSYC'!F2011</f>
        <v>46.25</v>
      </c>
      <c r="H2011" s="185">
        <f>'[1]BoQ HSYC'!G2011</f>
        <v>0</v>
      </c>
      <c r="I2011" s="185">
        <f>'[1]BoQ HSYC'!H2011</f>
        <v>0</v>
      </c>
      <c r="J2011" s="185">
        <f>'[1]BoQ HSYC'!I2011</f>
        <v>0</v>
      </c>
      <c r="K2011" s="48">
        <f>'[1]BoQ HSYC'!J2011</f>
        <v>552170</v>
      </c>
      <c r="L2011" s="47">
        <f>'[1]BoQ HSYC'!K2011</f>
        <v>22827.420000000002</v>
      </c>
      <c r="M2011" s="47">
        <f>'[1]BoQ HSYC'!L2011</f>
        <v>574997.42000000004</v>
      </c>
      <c r="N2011" s="183">
        <f>'[1]BoQ HSYC'!M2011</f>
        <v>0</v>
      </c>
      <c r="O2011" s="183">
        <f>'[1]BoQ HSYC'!N2011</f>
        <v>7989.5969999999998</v>
      </c>
      <c r="P2011" s="83">
        <f>'[1]BoQ HSYC'!O2011</f>
        <v>7989.5969999999998</v>
      </c>
      <c r="Q2011" s="47">
        <f>'[1]BoQ HSYC'!P2011</f>
        <v>26593630.675000001</v>
      </c>
      <c r="R2011" s="132">
        <f>'[1]BoQ HSYC'!Q2011</f>
        <v>369518.86125000002</v>
      </c>
      <c r="S2011" s="83">
        <f>'[1]BoQ HSYC'!R2011</f>
        <v>26963149.536249999</v>
      </c>
      <c r="T2011" s="48">
        <f>'[1]BoQ HSYC'!S2011</f>
        <v>0</v>
      </c>
      <c r="U2011" s="132">
        <f>'[1]BoQ HSYC'!T2011</f>
        <v>0</v>
      </c>
      <c r="V2011" s="132" t="str">
        <f>'[1]BoQ HSYC'!U2011</f>
        <v>VT: NCC, NC:BĐG Q2/2026</v>
      </c>
      <c r="W2011" s="132" t="str">
        <f>'[1]BoQ HSYC'!V2011</f>
        <v>VT: NCC, NC:BĐG Q2/2026</v>
      </c>
      <c r="X2011" s="44" t="str">
        <f>'[1]BoQ HSYC'!W2011</f>
        <v>ME</v>
      </c>
      <c r="Y2011" s="44"/>
      <c r="Z2011" s="44"/>
      <c r="AA2011" s="44"/>
      <c r="AB2011" s="2">
        <v>678267.59194537206</v>
      </c>
      <c r="AC2011" s="2">
        <v>31369876.127473459</v>
      </c>
      <c r="AD2011" s="2">
        <f>+M2011</f>
        <v>574997.42000000004</v>
      </c>
      <c r="AE2011" s="2">
        <f>+AD2011*14%</f>
        <v>80499.638800000015</v>
      </c>
      <c r="AF2011" s="155">
        <f>+AD2011*35%</f>
        <v>201249.09700000001</v>
      </c>
      <c r="AG2011" s="2">
        <f>+AD2011*F2011</f>
        <v>26593630.675000001</v>
      </c>
      <c r="AH2011" s="2">
        <f>+AE2011*F2011</f>
        <v>3723108.2945000008</v>
      </c>
      <c r="AI2011" s="2">
        <f>+AF2011*F2011</f>
        <v>9307770.7362500001</v>
      </c>
      <c r="AJ2011" s="2">
        <f>SUM(AG2011:AI2011)</f>
        <v>39624509.705750003</v>
      </c>
      <c r="AK2011" s="2">
        <f>+AD2011*G2011</f>
        <v>26593630.675000001</v>
      </c>
      <c r="AL2011" s="2">
        <f>+AE2011*G2011</f>
        <v>3723108.2945000008</v>
      </c>
      <c r="AM2011" s="2">
        <f>+AF2011*G2011</f>
        <v>9307770.7362500001</v>
      </c>
      <c r="AN2011" s="155">
        <f>SUM(AK2011:AM2011)</f>
        <v>39624509.705750003</v>
      </c>
      <c r="AQ2011" s="145" t="s">
        <v>525</v>
      </c>
      <c r="AU2011" s="8"/>
      <c r="AV2011" s="8"/>
      <c r="AW2011" s="2">
        <f>+'[2]BoQ HSYC-Đạt'!AT2011</f>
        <v>592247.34260000009</v>
      </c>
      <c r="AX2011" s="8">
        <f>F2011*AW2011</f>
        <v>27391439.595250003</v>
      </c>
      <c r="AY2011" s="8">
        <f>IF(AQ2011="CT",7%,5%)*AX2011</f>
        <v>1917400.7716675005</v>
      </c>
      <c r="AZ2011" s="8">
        <f>AX2011*2%</f>
        <v>547828.79190500011</v>
      </c>
      <c r="BA2011" s="8">
        <f>IF(BB2011&gt;0,0,AX2011*5%)</f>
        <v>1369571.9797625002</v>
      </c>
      <c r="BB2011" s="8"/>
      <c r="BC2011" s="8">
        <f>+AX2011+AY2011+AZ2011+BA2011+BB2011</f>
        <v>31226241.138585001</v>
      </c>
      <c r="BD2011" s="8">
        <f>AX2011-AT2011</f>
        <v>27391439.595250003</v>
      </c>
      <c r="BE2011" s="2"/>
      <c r="BH2011" s="2"/>
    </row>
    <row r="2012" spans="2:60" ht="17" hidden="1" outlineLevel="1" x14ac:dyDescent="0.2">
      <c r="B2012" s="82">
        <v>47</v>
      </c>
      <c r="C2012" s="144" t="s">
        <v>810</v>
      </c>
      <c r="D2012" s="144"/>
      <c r="E2012" s="82" t="s">
        <v>129</v>
      </c>
      <c r="F2012" s="143">
        <v>32</v>
      </c>
      <c r="G2012" s="142">
        <f>'[1]BoQ HSYC'!F2012</f>
        <v>32</v>
      </c>
      <c r="H2012" s="185">
        <f>'[1]BoQ HSYC'!G2012</f>
        <v>0</v>
      </c>
      <c r="I2012" s="185">
        <f>'[1]BoQ HSYC'!H2012</f>
        <v>0</v>
      </c>
      <c r="J2012" s="185">
        <f>'[1]BoQ HSYC'!I2012</f>
        <v>0</v>
      </c>
      <c r="K2012" s="48">
        <f>'[1]BoQ HSYC'!J2012</f>
        <v>73094.342400000009</v>
      </c>
      <c r="L2012" s="47">
        <f>'[1]BoQ HSYC'!K2012</f>
        <v>8893.7999999999993</v>
      </c>
      <c r="M2012" s="47">
        <f>'[1]BoQ HSYC'!L2012</f>
        <v>81988.142400000012</v>
      </c>
      <c r="N2012" s="183">
        <f>'[1]BoQ HSYC'!M2012</f>
        <v>25583.019840000001</v>
      </c>
      <c r="O2012" s="183">
        <f>'[1]BoQ HSYC'!N2012</f>
        <v>3112.8299999999995</v>
      </c>
      <c r="P2012" s="83">
        <f>'[1]BoQ HSYC'!O2012</f>
        <v>28695.849839999999</v>
      </c>
      <c r="Q2012" s="47">
        <f>'[1]BoQ HSYC'!P2012</f>
        <v>2623620.5568000004</v>
      </c>
      <c r="R2012" s="132">
        <f>'[1]BoQ HSYC'!Q2012</f>
        <v>918267.19487999997</v>
      </c>
      <c r="S2012" s="83">
        <f>'[1]BoQ HSYC'!R2012</f>
        <v>3541887.7516800002</v>
      </c>
      <c r="T2012" s="48">
        <f>'[1]BoQ HSYC'!S2012</f>
        <v>0</v>
      </c>
      <c r="U2012" s="132">
        <f>'[1]BoQ HSYC'!T2012</f>
        <v>0</v>
      </c>
      <c r="V2012" s="132" t="str">
        <f>'[1]BoQ HSYC'!U2012</f>
        <v>BĐG Q2/2026</v>
      </c>
      <c r="W2012" s="132" t="str">
        <f>'[1]BoQ HSYC'!V2012</f>
        <v>BĐG Q2/2026</v>
      </c>
      <c r="X2012" s="44" t="str">
        <f>'[1]BoQ HSYC'!W2012</f>
        <v>ME</v>
      </c>
      <c r="Y2012" s="44"/>
      <c r="Z2012" s="44"/>
      <c r="AA2012" s="44"/>
      <c r="AB2012" s="2">
        <v>84975.099064729497</v>
      </c>
      <c r="AC2012" s="2">
        <v>2719203.1700713439</v>
      </c>
      <c r="AD2012" s="2">
        <f>+M2012</f>
        <v>81988.142400000012</v>
      </c>
      <c r="AE2012" s="2">
        <f>+AD2012*14%</f>
        <v>11478.339936000002</v>
      </c>
      <c r="AF2012" s="155">
        <f>+AD2012*35%</f>
        <v>28695.849840000003</v>
      </c>
      <c r="AG2012" s="2">
        <f>+AD2012*F2012</f>
        <v>2623620.5568000004</v>
      </c>
      <c r="AH2012" s="2">
        <f>+AE2012*F2012</f>
        <v>367306.87795200007</v>
      </c>
      <c r="AI2012" s="2">
        <f>+AF2012*F2012</f>
        <v>918267.19488000008</v>
      </c>
      <c r="AJ2012" s="2">
        <f>SUM(AG2012:AI2012)</f>
        <v>3909194.6296320008</v>
      </c>
      <c r="AK2012" s="2">
        <f>+AD2012*G2012</f>
        <v>2623620.5568000004</v>
      </c>
      <c r="AL2012" s="2">
        <f>+AE2012*G2012</f>
        <v>367306.87795200007</v>
      </c>
      <c r="AM2012" s="2">
        <f>+AF2012*G2012</f>
        <v>918267.19488000008</v>
      </c>
      <c r="AN2012" s="155">
        <f>SUM(AK2012:AM2012)</f>
        <v>3909194.6296320008</v>
      </c>
      <c r="AQ2012" s="145" t="s">
        <v>525</v>
      </c>
      <c r="AU2012" s="8"/>
      <c r="AV2012" s="8"/>
      <c r="AW2012" s="2">
        <f>+'[2]BoQ HSYC-Đạt'!AT2012</f>
        <v>84447.786672000017</v>
      </c>
      <c r="AX2012" s="8">
        <f>F2012*AW2012</f>
        <v>2702329.1735040005</v>
      </c>
      <c r="AY2012" s="8">
        <f>IF(AQ2012="CT",7%,5%)*AX2012</f>
        <v>189163.04214528005</v>
      </c>
      <c r="AZ2012" s="8">
        <f>AX2012*2%</f>
        <v>54046.583470080011</v>
      </c>
      <c r="BA2012" s="8">
        <f>IF(BB2012&gt;0,0,AX2012*5%)</f>
        <v>135116.45867520003</v>
      </c>
      <c r="BB2012" s="8"/>
      <c r="BC2012" s="8">
        <f>+AX2012+AY2012+AZ2012+BA2012+BB2012</f>
        <v>3080655.2577945609</v>
      </c>
      <c r="BD2012" s="8">
        <f>AX2012-AT2012</f>
        <v>2702329.1735040005</v>
      </c>
      <c r="BE2012" s="2"/>
      <c r="BH2012" s="2"/>
    </row>
    <row r="2013" spans="2:60" ht="17" hidden="1" outlineLevel="1" x14ac:dyDescent="0.2">
      <c r="B2013" s="82">
        <v>48</v>
      </c>
      <c r="C2013" s="144" t="s">
        <v>631</v>
      </c>
      <c r="D2013" s="144"/>
      <c r="E2013" s="82" t="s">
        <v>129</v>
      </c>
      <c r="F2013" s="143">
        <v>175</v>
      </c>
      <c r="G2013" s="142">
        <f>'[1]BoQ HSYC'!F2013</f>
        <v>175</v>
      </c>
      <c r="H2013" s="185">
        <f>'[1]BoQ HSYC'!G2013</f>
        <v>0</v>
      </c>
      <c r="I2013" s="185">
        <f>'[1]BoQ HSYC'!H2013</f>
        <v>0</v>
      </c>
      <c r="J2013" s="185">
        <f>'[1]BoQ HSYC'!I2013</f>
        <v>0</v>
      </c>
      <c r="K2013" s="48">
        <f>'[1]BoQ HSYC'!J2013</f>
        <v>46798.905600000006</v>
      </c>
      <c r="L2013" s="47">
        <f>'[1]BoQ HSYC'!K2013</f>
        <v>7411.5</v>
      </c>
      <c r="M2013" s="47">
        <f>'[1]BoQ HSYC'!L2013</f>
        <v>54210.405600000006</v>
      </c>
      <c r="N2013" s="183">
        <f>'[1]BoQ HSYC'!M2013</f>
        <v>16379.616960000001</v>
      </c>
      <c r="O2013" s="183">
        <f>'[1]BoQ HSYC'!N2013</f>
        <v>2594.0249999999996</v>
      </c>
      <c r="P2013" s="83">
        <f>'[1]BoQ HSYC'!O2013</f>
        <v>18973.641960000001</v>
      </c>
      <c r="Q2013" s="47">
        <f>'[1]BoQ HSYC'!P2013</f>
        <v>9486820.9800000004</v>
      </c>
      <c r="R2013" s="132">
        <f>'[1]BoQ HSYC'!Q2013</f>
        <v>3320387.3430000003</v>
      </c>
      <c r="S2013" s="83">
        <f>'[1]BoQ HSYC'!R2013</f>
        <v>12807208.323000001</v>
      </c>
      <c r="T2013" s="48">
        <f>'[1]BoQ HSYC'!S2013</f>
        <v>0</v>
      </c>
      <c r="U2013" s="132">
        <f>'[1]BoQ HSYC'!T2013</f>
        <v>0</v>
      </c>
      <c r="V2013" s="132" t="str">
        <f>'[1]BoQ HSYC'!U2013</f>
        <v>BĐG Q2/2026</v>
      </c>
      <c r="W2013" s="132" t="str">
        <f>'[1]BoQ HSYC'!V2013</f>
        <v>BĐG Q2/2026</v>
      </c>
      <c r="X2013" s="44" t="str">
        <f>'[1]BoQ HSYC'!W2013</f>
        <v>ME</v>
      </c>
      <c r="Y2013" s="44"/>
      <c r="Z2013" s="44"/>
      <c r="AA2013" s="44"/>
      <c r="AB2013" s="2">
        <v>56117.249833903501</v>
      </c>
      <c r="AC2013" s="2">
        <v>9820518.7209331132</v>
      </c>
      <c r="AD2013" s="2">
        <f>+M2013</f>
        <v>54210.405600000006</v>
      </c>
      <c r="AE2013" s="2">
        <f>+AD2013*14%</f>
        <v>7589.4567840000018</v>
      </c>
      <c r="AF2013" s="155">
        <f>+AD2013*35%</f>
        <v>18973.641960000001</v>
      </c>
      <c r="AG2013" s="2">
        <f>+AD2013*F2013</f>
        <v>9486820.9800000004</v>
      </c>
      <c r="AH2013" s="2">
        <f>+AE2013*F2013</f>
        <v>1328154.9372000003</v>
      </c>
      <c r="AI2013" s="2">
        <f>+AF2013*F2013</f>
        <v>3320387.3430000003</v>
      </c>
      <c r="AJ2013" s="2">
        <f>SUM(AG2013:AI2013)</f>
        <v>14135363.260200001</v>
      </c>
      <c r="AK2013" s="2">
        <f>+AD2013*G2013</f>
        <v>9486820.9800000004</v>
      </c>
      <c r="AL2013" s="2">
        <f>+AE2013*G2013</f>
        <v>1328154.9372000003</v>
      </c>
      <c r="AM2013" s="2">
        <f>+AF2013*G2013</f>
        <v>3320387.3430000003</v>
      </c>
      <c r="AN2013" s="155">
        <f>SUM(AK2013:AM2013)</f>
        <v>14135363.260200001</v>
      </c>
      <c r="AQ2013" s="145" t="s">
        <v>525</v>
      </c>
      <c r="AU2013" s="8"/>
      <c r="AV2013" s="8"/>
      <c r="AW2013" s="2">
        <f>+'[2]BoQ HSYC-Đạt'!AT2013</f>
        <v>55836.717768000002</v>
      </c>
      <c r="AX2013" s="8">
        <f>F2013*AW2013</f>
        <v>9771425.6094000004</v>
      </c>
      <c r="AY2013" s="8">
        <f>IF(AQ2013="CT",7%,5%)*AX2013</f>
        <v>683999.79265800014</v>
      </c>
      <c r="AZ2013" s="8">
        <f>AX2013*2%</f>
        <v>195428.51218800002</v>
      </c>
      <c r="BA2013" s="8">
        <f>IF(BB2013&gt;0,0,AX2013*5%)</f>
        <v>488571.28047000006</v>
      </c>
      <c r="BB2013" s="8"/>
      <c r="BC2013" s="8">
        <f>+AX2013+AY2013+AZ2013+BA2013+BB2013</f>
        <v>11139425.194716001</v>
      </c>
      <c r="BD2013" s="8">
        <f>AX2013-AT2013</f>
        <v>9771425.6094000004</v>
      </c>
      <c r="BE2013" s="2"/>
      <c r="BH2013" s="2"/>
    </row>
    <row r="2014" spans="2:60" ht="17" hidden="1" outlineLevel="1" x14ac:dyDescent="0.2">
      <c r="B2014" s="82">
        <v>49</v>
      </c>
      <c r="C2014" s="144" t="s">
        <v>630</v>
      </c>
      <c r="D2014" s="144"/>
      <c r="E2014" s="82" t="s">
        <v>129</v>
      </c>
      <c r="F2014" s="143">
        <v>100</v>
      </c>
      <c r="G2014" s="142">
        <f>'[1]BoQ HSYC'!F2014</f>
        <v>100</v>
      </c>
      <c r="H2014" s="185">
        <f>'[1]BoQ HSYC'!G2014</f>
        <v>0</v>
      </c>
      <c r="I2014" s="185">
        <f>'[1]BoQ HSYC'!H2014</f>
        <v>0</v>
      </c>
      <c r="J2014" s="185">
        <f>'[1]BoQ HSYC'!I2014</f>
        <v>0</v>
      </c>
      <c r="K2014" s="48">
        <f>'[1]BoQ HSYC'!J2014</f>
        <v>28746.374400000001</v>
      </c>
      <c r="L2014" s="47">
        <f>'[1]BoQ HSYC'!K2014</f>
        <v>6670</v>
      </c>
      <c r="M2014" s="47">
        <f>'[1]BoQ HSYC'!L2014</f>
        <v>35416.374400000001</v>
      </c>
      <c r="N2014" s="183">
        <f>'[1]BoQ HSYC'!M2014</f>
        <v>10061.231039999999</v>
      </c>
      <c r="O2014" s="183">
        <f>'[1]BoQ HSYC'!N2014</f>
        <v>2334.5</v>
      </c>
      <c r="P2014" s="83">
        <f>'[1]BoQ HSYC'!O2014</f>
        <v>12395.731039999999</v>
      </c>
      <c r="Q2014" s="47">
        <f>'[1]BoQ HSYC'!P2014</f>
        <v>3541637.44</v>
      </c>
      <c r="R2014" s="132">
        <f>'[1]BoQ HSYC'!Q2014</f>
        <v>1239573.1039999998</v>
      </c>
      <c r="S2014" s="83">
        <f>'[1]BoQ HSYC'!R2014</f>
        <v>4781210.5439999998</v>
      </c>
      <c r="T2014" s="48">
        <f>'[1]BoQ HSYC'!S2014</f>
        <v>0</v>
      </c>
      <c r="U2014" s="132">
        <f>'[1]BoQ HSYC'!T2014</f>
        <v>0</v>
      </c>
      <c r="V2014" s="132" t="str">
        <f>'[1]BoQ HSYC'!U2014</f>
        <v>BĐG Q2/2026</v>
      </c>
      <c r="W2014" s="132" t="str">
        <f>'[1]BoQ HSYC'!V2014</f>
        <v>BĐG Q2/2026</v>
      </c>
      <c r="X2014" s="44" t="str">
        <f>'[1]BoQ HSYC'!W2014</f>
        <v>ME</v>
      </c>
      <c r="Y2014" s="44"/>
      <c r="Z2014" s="44"/>
      <c r="AA2014" s="44"/>
      <c r="AB2014" s="2">
        <v>37681.468628388757</v>
      </c>
      <c r="AC2014" s="2">
        <v>3768146.8628388755</v>
      </c>
      <c r="AD2014" s="2">
        <f>+M2014</f>
        <v>35416.374400000001</v>
      </c>
      <c r="AE2014" s="2">
        <f>+AD2014*14%</f>
        <v>4958.2924160000002</v>
      </c>
      <c r="AF2014" s="155">
        <f>+AD2014*35%</f>
        <v>12395.731039999999</v>
      </c>
      <c r="AG2014" s="2">
        <f>+AD2014*F2014</f>
        <v>3541637.44</v>
      </c>
      <c r="AH2014" s="2">
        <f>+AE2014*F2014</f>
        <v>495829.24160000001</v>
      </c>
      <c r="AI2014" s="2">
        <f>+AF2014*F2014</f>
        <v>1239573.1039999998</v>
      </c>
      <c r="AJ2014" s="2">
        <f>SUM(AG2014:AI2014)</f>
        <v>5277039.7855999991</v>
      </c>
      <c r="AK2014" s="2">
        <f>+AD2014*G2014</f>
        <v>3541637.44</v>
      </c>
      <c r="AL2014" s="2">
        <f>+AE2014*G2014</f>
        <v>495829.24160000001</v>
      </c>
      <c r="AM2014" s="2">
        <f>+AF2014*G2014</f>
        <v>1239573.1039999998</v>
      </c>
      <c r="AN2014" s="155">
        <f>SUM(AK2014:AM2014)</f>
        <v>5277039.7855999991</v>
      </c>
      <c r="AQ2014" s="145" t="s">
        <v>525</v>
      </c>
      <c r="AU2014" s="8"/>
      <c r="AV2014" s="8"/>
      <c r="AW2014" s="2">
        <f>+'[2]BoQ HSYC-Đạt'!AT2014</f>
        <v>36478.865632000001</v>
      </c>
      <c r="AX2014" s="8">
        <f>F2014*AW2014</f>
        <v>3647886.5632000002</v>
      </c>
      <c r="AY2014" s="8">
        <f>IF(AQ2014="CT",7%,5%)*AX2014</f>
        <v>255352.05942400004</v>
      </c>
      <c r="AZ2014" s="8">
        <f>AX2014*2%</f>
        <v>72957.731264000002</v>
      </c>
      <c r="BA2014" s="8">
        <f>IF(BB2014&gt;0,0,AX2014*5%)</f>
        <v>182394.32816000003</v>
      </c>
      <c r="BB2014" s="8"/>
      <c r="BC2014" s="8">
        <f>+AX2014+AY2014+AZ2014+BA2014+BB2014</f>
        <v>4158590.6820479999</v>
      </c>
      <c r="BD2014" s="8">
        <f>AX2014-AT2014</f>
        <v>3647886.5632000002</v>
      </c>
      <c r="BE2014" s="2"/>
      <c r="BH2014" s="2"/>
    </row>
    <row r="2015" spans="2:60" ht="17" hidden="1" outlineLevel="1" x14ac:dyDescent="0.2">
      <c r="B2015" s="82">
        <v>50</v>
      </c>
      <c r="C2015" s="144" t="s">
        <v>809</v>
      </c>
      <c r="D2015" s="144"/>
      <c r="E2015" s="82" t="s">
        <v>129</v>
      </c>
      <c r="F2015" s="143">
        <v>860</v>
      </c>
      <c r="G2015" s="142">
        <f>'[1]BoQ HSYC'!F2015</f>
        <v>860</v>
      </c>
      <c r="H2015" s="185">
        <f>'[1]BoQ HSYC'!G2015</f>
        <v>0</v>
      </c>
      <c r="I2015" s="185">
        <f>'[1]BoQ HSYC'!H2015</f>
        <v>0</v>
      </c>
      <c r="J2015" s="185">
        <f>'[1]BoQ HSYC'!I2015</f>
        <v>0</v>
      </c>
      <c r="K2015" s="48">
        <f>'[1]BoQ HSYC'!J2015</f>
        <v>19685.836800000001</v>
      </c>
      <c r="L2015" s="47">
        <f>'[1]BoQ HSYC'!K2015</f>
        <v>5780.97</v>
      </c>
      <c r="M2015" s="47">
        <f>'[1]BoQ HSYC'!L2015</f>
        <v>25466.806800000002</v>
      </c>
      <c r="N2015" s="183">
        <f>'[1]BoQ HSYC'!M2015</f>
        <v>6890.04288</v>
      </c>
      <c r="O2015" s="183">
        <f>'[1]BoQ HSYC'!N2015</f>
        <v>2023.3395</v>
      </c>
      <c r="P2015" s="83">
        <f>'[1]BoQ HSYC'!O2015</f>
        <v>8913.3823799999991</v>
      </c>
      <c r="Q2015" s="47">
        <f>'[1]BoQ HSYC'!P2015</f>
        <v>21901453.848000001</v>
      </c>
      <c r="R2015" s="132">
        <f>'[1]BoQ HSYC'!Q2015</f>
        <v>7665508.8467999995</v>
      </c>
      <c r="S2015" s="83">
        <f>'[1]BoQ HSYC'!R2015</f>
        <v>29566962.694800001</v>
      </c>
      <c r="T2015" s="48">
        <f>'[1]BoQ HSYC'!S2015</f>
        <v>0</v>
      </c>
      <c r="U2015" s="132">
        <f>'[1]BoQ HSYC'!T2015</f>
        <v>0</v>
      </c>
      <c r="V2015" s="132" t="str">
        <f>'[1]BoQ HSYC'!U2015</f>
        <v>BĐG Q2/2026</v>
      </c>
      <c r="W2015" s="132" t="str">
        <f>'[1]BoQ HSYC'!V2015</f>
        <v>BĐG Q2/2026</v>
      </c>
      <c r="X2015" s="44" t="str">
        <f>'[1]BoQ HSYC'!W2015</f>
        <v>ME</v>
      </c>
      <c r="Y2015" s="44"/>
      <c r="Z2015" s="44"/>
      <c r="AA2015" s="44"/>
      <c r="AB2015" s="2">
        <v>28890.443777126246</v>
      </c>
      <c r="AC2015" s="2">
        <v>24845781.648328573</v>
      </c>
      <c r="AD2015" s="2">
        <f>+M2015</f>
        <v>25466.806800000002</v>
      </c>
      <c r="AE2015" s="2">
        <f>+AD2015*14%</f>
        <v>3565.3529520000006</v>
      </c>
      <c r="AF2015" s="155">
        <f>+AD2015*35%</f>
        <v>8913.3823800000009</v>
      </c>
      <c r="AG2015" s="2">
        <f>+AD2015*F2015</f>
        <v>21901453.848000001</v>
      </c>
      <c r="AH2015" s="2">
        <f>+AE2015*F2015</f>
        <v>3066203.5387200005</v>
      </c>
      <c r="AI2015" s="2">
        <f>+AF2015*F2015</f>
        <v>7665508.8468000004</v>
      </c>
      <c r="AJ2015" s="2">
        <f>SUM(AG2015:AI2015)</f>
        <v>32633166.233520001</v>
      </c>
      <c r="AK2015" s="2">
        <f>+AD2015*G2015</f>
        <v>21901453.848000001</v>
      </c>
      <c r="AL2015" s="2">
        <f>+AE2015*G2015</f>
        <v>3066203.5387200005</v>
      </c>
      <c r="AM2015" s="2">
        <f>+AF2015*G2015</f>
        <v>7665508.8468000004</v>
      </c>
      <c r="AN2015" s="155">
        <f>SUM(AK2015:AM2015)</f>
        <v>32633166.233520001</v>
      </c>
      <c r="AQ2015" s="145" t="s">
        <v>525</v>
      </c>
      <c r="AU2015" s="8"/>
      <c r="AV2015" s="8"/>
      <c r="AW2015" s="2">
        <f>+'[2]BoQ HSYC-Đạt'!AT2015</f>
        <v>26230.811004000003</v>
      </c>
      <c r="AX2015" s="8">
        <f>F2015*AW2015</f>
        <v>22558497.463440001</v>
      </c>
      <c r="AY2015" s="8">
        <f>IF(AQ2015="CT",7%,5%)*AX2015</f>
        <v>1579094.8224408003</v>
      </c>
      <c r="AZ2015" s="8">
        <f>AX2015*2%</f>
        <v>451169.94926880003</v>
      </c>
      <c r="BA2015" s="8">
        <f>IF(BB2015&gt;0,0,AX2015*5%)</f>
        <v>1127924.8731720001</v>
      </c>
      <c r="BB2015" s="8"/>
      <c r="BC2015" s="8">
        <f>+AX2015+AY2015+AZ2015+BA2015+BB2015</f>
        <v>25716687.1083216</v>
      </c>
      <c r="BD2015" s="8">
        <f>AX2015-AT2015</f>
        <v>22558497.463440001</v>
      </c>
      <c r="BE2015" s="2"/>
      <c r="BH2015" s="2"/>
    </row>
    <row r="2016" spans="2:60" ht="17" hidden="1" outlineLevel="1" x14ac:dyDescent="0.2">
      <c r="B2016" s="82">
        <v>51</v>
      </c>
      <c r="C2016" s="144" t="s">
        <v>629</v>
      </c>
      <c r="D2016" s="144"/>
      <c r="E2016" s="82" t="s">
        <v>129</v>
      </c>
      <c r="F2016" s="143">
        <v>1568</v>
      </c>
      <c r="G2016" s="142">
        <f>'[1]BoQ HSYC'!F2016</f>
        <v>1568</v>
      </c>
      <c r="H2016" s="245">
        <f>'[1]BoQ HSYC'!G2016</f>
        <v>0</v>
      </c>
      <c r="I2016" s="245">
        <f>'[1]BoQ HSYC'!H2016</f>
        <v>0</v>
      </c>
      <c r="J2016" s="245">
        <f>'[1]BoQ HSYC'!I2016</f>
        <v>0</v>
      </c>
      <c r="K2016" s="48">
        <f>'[1]BoQ HSYC'!J2016</f>
        <v>11863.987200000001</v>
      </c>
      <c r="L2016" s="47">
        <f>'[1]BoQ HSYC'!K2016</f>
        <v>5138.6399999999994</v>
      </c>
      <c r="M2016" s="47">
        <f>'[1]BoQ HSYC'!L2016</f>
        <v>17002.627200000003</v>
      </c>
      <c r="N2016" s="183">
        <f>'[1]BoQ HSYC'!M2016</f>
        <v>4152.39552</v>
      </c>
      <c r="O2016" s="183">
        <f>'[1]BoQ HSYC'!N2016</f>
        <v>1798.5239999999997</v>
      </c>
      <c r="P2016" s="83">
        <f>'[1]BoQ HSYC'!O2016</f>
        <v>5950.9195199999995</v>
      </c>
      <c r="Q2016" s="47">
        <f>'[1]BoQ HSYC'!P2016</f>
        <v>26660119.449600004</v>
      </c>
      <c r="R2016" s="132">
        <f>'[1]BoQ HSYC'!Q2016</f>
        <v>9331041.807359999</v>
      </c>
      <c r="S2016" s="83">
        <f>'[1]BoQ HSYC'!R2016</f>
        <v>35991161.256960005</v>
      </c>
      <c r="T2016" s="48">
        <f>'[1]BoQ HSYC'!S2016</f>
        <v>0</v>
      </c>
      <c r="U2016" s="176">
        <f>'[1]BoQ HSYC'!T2016</f>
        <v>0</v>
      </c>
      <c r="V2016" s="176" t="str">
        <f>'[1]BoQ HSYC'!U2016</f>
        <v>BĐG Q2/2026</v>
      </c>
      <c r="W2016" s="176" t="str">
        <f>'[1]BoQ HSYC'!V2016</f>
        <v>BĐG Q2/2026</v>
      </c>
      <c r="X2016" s="44" t="str">
        <f>'[1]BoQ HSYC'!W2016</f>
        <v>ME</v>
      </c>
      <c r="Y2016" s="44"/>
      <c r="Z2016" s="44"/>
      <c r="AA2016" s="44"/>
      <c r="AB2016" s="2">
        <v>20344.23503962575</v>
      </c>
      <c r="AC2016" s="2">
        <v>31899760.542133175</v>
      </c>
      <c r="AD2016" s="2">
        <f>+M2016</f>
        <v>17002.627200000003</v>
      </c>
      <c r="AE2016" s="2">
        <f>+AD2016*14%</f>
        <v>2380.3678080000004</v>
      </c>
      <c r="AF2016" s="155">
        <f>+AD2016*35%</f>
        <v>5950.9195200000004</v>
      </c>
      <c r="AG2016" s="2">
        <f>+AD2016*F2016</f>
        <v>26660119.449600004</v>
      </c>
      <c r="AH2016" s="2">
        <f>+AE2016*F2016</f>
        <v>3732416.7229440007</v>
      </c>
      <c r="AI2016" s="2">
        <f>+AF2016*F2016</f>
        <v>9331041.8073600009</v>
      </c>
      <c r="AJ2016" s="2">
        <f>SUM(AG2016:AI2016)</f>
        <v>39723577.979904003</v>
      </c>
      <c r="AK2016" s="2">
        <f>+AD2016*G2016</f>
        <v>26660119.449600004</v>
      </c>
      <c r="AL2016" s="2">
        <f>+AE2016*G2016</f>
        <v>3732416.7229440007</v>
      </c>
      <c r="AM2016" s="2">
        <f>+AF2016*G2016</f>
        <v>9331041.8073600009</v>
      </c>
      <c r="AN2016" s="155">
        <f>SUM(AK2016:AM2016)</f>
        <v>39723577.979904003</v>
      </c>
      <c r="AQ2016" s="145" t="s">
        <v>525</v>
      </c>
      <c r="AU2016" s="8"/>
      <c r="AV2016" s="8"/>
      <c r="AW2016" s="2">
        <f>+'[2]BoQ HSYC-Đạt'!AT2016</f>
        <v>17512.706016000004</v>
      </c>
      <c r="AX2016" s="8">
        <f>F2016*AW2016</f>
        <v>27459923.033088006</v>
      </c>
      <c r="AY2016" s="8">
        <f>IF(AQ2016="CT",7%,5%)*AX2016</f>
        <v>1922194.6123161607</v>
      </c>
      <c r="AZ2016" s="8">
        <f>AX2016*2%</f>
        <v>549198.46066176018</v>
      </c>
      <c r="BA2016" s="8">
        <f>IF(BB2016&gt;0,0,AX2016*5%)</f>
        <v>1372996.1516544004</v>
      </c>
      <c r="BB2016" s="8"/>
      <c r="BC2016" s="8">
        <f>+AX2016+AY2016+AZ2016+BA2016+BB2016</f>
        <v>31304312.257720329</v>
      </c>
      <c r="BD2016" s="8">
        <f>AX2016-AT2016</f>
        <v>27459923.033088006</v>
      </c>
      <c r="BE2016" s="2"/>
      <c r="BH2016" s="2"/>
    </row>
    <row r="2017" spans="2:60" ht="17" hidden="1" outlineLevel="1" x14ac:dyDescent="0.2">
      <c r="B2017" s="82">
        <v>52</v>
      </c>
      <c r="C2017" s="144" t="s">
        <v>628</v>
      </c>
      <c r="D2017" s="144"/>
      <c r="E2017" s="82" t="s">
        <v>129</v>
      </c>
      <c r="F2017" s="143">
        <v>2740</v>
      </c>
      <c r="G2017" s="142">
        <f>'[1]BoQ HSYC'!F2017</f>
        <v>2740</v>
      </c>
      <c r="H2017" s="245">
        <f>'[1]BoQ HSYC'!G2017</f>
        <v>0</v>
      </c>
      <c r="I2017" s="245">
        <f>'[1]BoQ HSYC'!H2017</f>
        <v>0</v>
      </c>
      <c r="J2017" s="245">
        <f>'[1]BoQ HSYC'!I2017</f>
        <v>0</v>
      </c>
      <c r="K2017" s="48">
        <f>'[1]BoQ HSYC'!J2017</f>
        <v>7288.1855999999998</v>
      </c>
      <c r="L2017" s="47">
        <f>'[1]BoQ HSYC'!K2017</f>
        <v>4348.08</v>
      </c>
      <c r="M2017" s="47">
        <f>'[1]BoQ HSYC'!L2017</f>
        <v>11636.265599999999</v>
      </c>
      <c r="N2017" s="183">
        <f>'[1]BoQ HSYC'!M2017</f>
        <v>2550.8649599999999</v>
      </c>
      <c r="O2017" s="183">
        <f>'[1]BoQ HSYC'!N2017</f>
        <v>1521.828</v>
      </c>
      <c r="P2017" s="83">
        <f>'[1]BoQ HSYC'!O2017</f>
        <v>4072.6929599999999</v>
      </c>
      <c r="Q2017" s="47">
        <f>'[1]BoQ HSYC'!P2017</f>
        <v>31883367.743999995</v>
      </c>
      <c r="R2017" s="132">
        <f>'[1]BoQ HSYC'!Q2017</f>
        <v>11159178.7104</v>
      </c>
      <c r="S2017" s="83">
        <f>'[1]BoQ HSYC'!R2017</f>
        <v>43042546.454399996</v>
      </c>
      <c r="T2017" s="48">
        <f>'[1]BoQ HSYC'!S2017</f>
        <v>0</v>
      </c>
      <c r="U2017" s="176">
        <f>'[1]BoQ HSYC'!T2017</f>
        <v>0</v>
      </c>
      <c r="V2017" s="176" t="str">
        <f>'[1]BoQ HSYC'!U2017</f>
        <v>BĐG Q2/2026</v>
      </c>
      <c r="W2017" s="176" t="str">
        <f>'[1]BoQ HSYC'!V2017</f>
        <v>BĐG Q2/2026</v>
      </c>
      <c r="X2017" s="44" t="str">
        <f>'[1]BoQ HSYC'!W2017</f>
        <v>ME</v>
      </c>
      <c r="Y2017" s="44"/>
      <c r="Z2017" s="44"/>
      <c r="AA2017" s="44"/>
      <c r="AB2017" s="2">
        <v>15824.458503315002</v>
      </c>
      <c r="AC2017" s="2">
        <v>43359016.299083106</v>
      </c>
      <c r="AD2017" s="2">
        <f>+M2017</f>
        <v>11636.265599999999</v>
      </c>
      <c r="AE2017" s="2">
        <f>+AD2017*14%</f>
        <v>1629.077184</v>
      </c>
      <c r="AF2017" s="155">
        <f>+AD2017*35%</f>
        <v>4072.6929599999994</v>
      </c>
      <c r="AG2017" s="2">
        <f>+AD2017*F2017</f>
        <v>31883367.743999995</v>
      </c>
      <c r="AH2017" s="2">
        <f>+AE2017*F2017</f>
        <v>4463671.4841599995</v>
      </c>
      <c r="AI2017" s="2">
        <f>+AF2017*F2017</f>
        <v>11159178.710399998</v>
      </c>
      <c r="AJ2017" s="2">
        <f>SUM(AG2017:AI2017)</f>
        <v>47506217.938559994</v>
      </c>
      <c r="AK2017" s="2">
        <f>+AD2017*G2017</f>
        <v>31883367.743999995</v>
      </c>
      <c r="AL2017" s="2">
        <f>+AE2017*G2017</f>
        <v>4463671.4841599995</v>
      </c>
      <c r="AM2017" s="2">
        <f>+AF2017*G2017</f>
        <v>11159178.710399998</v>
      </c>
      <c r="AN2017" s="155">
        <f>SUM(AK2017:AM2017)</f>
        <v>47506217.938559994</v>
      </c>
      <c r="AQ2017" s="145" t="s">
        <v>525</v>
      </c>
      <c r="AU2017" s="8"/>
      <c r="AV2017" s="8"/>
      <c r="AW2017" s="2">
        <f>+'[2]BoQ HSYC-Đạt'!AT2017</f>
        <v>11985.353567999999</v>
      </c>
      <c r="AX2017" s="8">
        <f>F2017*AW2017</f>
        <v>32839868.776319996</v>
      </c>
      <c r="AY2017" s="8">
        <f>IF(AQ2017="CT",7%,5%)*AX2017</f>
        <v>2298790.8143424001</v>
      </c>
      <c r="AZ2017" s="8">
        <f>AX2017*2%</f>
        <v>656797.37552639993</v>
      </c>
      <c r="BA2017" s="8">
        <f>IF(BB2017&gt;0,0,AX2017*5%)</f>
        <v>1641993.4388159998</v>
      </c>
      <c r="BB2017" s="8"/>
      <c r="BC2017" s="8">
        <f>+AX2017+AY2017+AZ2017+BA2017+BB2017</f>
        <v>37437450.405004799</v>
      </c>
      <c r="BD2017" s="8">
        <f>AX2017-AT2017</f>
        <v>32839868.776319996</v>
      </c>
      <c r="BE2017" s="2"/>
      <c r="BH2017" s="2"/>
    </row>
    <row r="2018" spans="2:60" ht="17" hidden="1" outlineLevel="1" x14ac:dyDescent="0.2">
      <c r="B2018" s="82"/>
      <c r="C2018" s="144" t="s">
        <v>221</v>
      </c>
      <c r="D2018" s="144"/>
      <c r="E2018" s="82"/>
      <c r="F2018" s="143"/>
      <c r="G2018" s="142">
        <f>'[1]BoQ HSYC'!F2018</f>
        <v>0</v>
      </c>
      <c r="H2018" s="185">
        <f>'[1]BoQ HSYC'!G2018</f>
        <v>0</v>
      </c>
      <c r="I2018" s="185">
        <f>'[1]BoQ HSYC'!H2018</f>
        <v>0</v>
      </c>
      <c r="J2018" s="185">
        <f>'[1]BoQ HSYC'!I2018</f>
        <v>0</v>
      </c>
      <c r="K2018" s="48">
        <f>'[1]BoQ HSYC'!J2018</f>
        <v>0</v>
      </c>
      <c r="L2018" s="47">
        <f>'[1]BoQ HSYC'!K2018</f>
        <v>0</v>
      </c>
      <c r="M2018" s="47">
        <f>'[1]BoQ HSYC'!L2018</f>
        <v>0</v>
      </c>
      <c r="N2018" s="183">
        <f>'[1]BoQ HSYC'!M2018</f>
        <v>0</v>
      </c>
      <c r="O2018" s="183">
        <f>'[1]BoQ HSYC'!N2018</f>
        <v>0</v>
      </c>
      <c r="P2018" s="83">
        <f>'[1]BoQ HSYC'!O2018</f>
        <v>0</v>
      </c>
      <c r="Q2018" s="47">
        <f>'[1]BoQ HSYC'!P2018</f>
        <v>0</v>
      </c>
      <c r="R2018" s="132">
        <f>'[1]BoQ HSYC'!Q2018</f>
        <v>0</v>
      </c>
      <c r="S2018" s="83">
        <f>'[1]BoQ HSYC'!R2018</f>
        <v>0</v>
      </c>
      <c r="T2018" s="48">
        <f>'[1]BoQ HSYC'!S2018</f>
        <v>0</v>
      </c>
      <c r="U2018" s="132">
        <f>'[1]BoQ HSYC'!T2018</f>
        <v>0</v>
      </c>
      <c r="V2018" s="132">
        <f>'[1]BoQ HSYC'!U2018</f>
        <v>0</v>
      </c>
      <c r="W2018" s="132">
        <f>'[1]BoQ HSYC'!V2018</f>
        <v>0</v>
      </c>
      <c r="X2018" s="44" t="str">
        <f>'[1]BoQ HSYC'!W2018</f>
        <v>ME</v>
      </c>
      <c r="Y2018" s="44"/>
      <c r="Z2018" s="44"/>
      <c r="AA2018" s="44"/>
      <c r="AB2018" s="2">
        <v>0</v>
      </c>
      <c r="AC2018" s="2">
        <v>0</v>
      </c>
      <c r="AD2018" s="2">
        <f>+M2018</f>
        <v>0</v>
      </c>
      <c r="AE2018" s="2">
        <f>+AD2018*14%</f>
        <v>0</v>
      </c>
      <c r="AF2018" s="155">
        <f>+AD2018*35%</f>
        <v>0</v>
      </c>
      <c r="AG2018" s="2">
        <f>+AD2018*F2018</f>
        <v>0</v>
      </c>
      <c r="AH2018" s="2">
        <f>+AE2018*F2018</f>
        <v>0</v>
      </c>
      <c r="AI2018" s="2">
        <f>+AF2018*F2018</f>
        <v>0</v>
      </c>
      <c r="AJ2018" s="2">
        <f>SUM(AG2018:AI2018)</f>
        <v>0</v>
      </c>
      <c r="AK2018" s="2">
        <f>+AD2018*G2018</f>
        <v>0</v>
      </c>
      <c r="AL2018" s="2">
        <f>+AE2018*G2018</f>
        <v>0</v>
      </c>
      <c r="AM2018" s="2">
        <f>+AF2018*G2018</f>
        <v>0</v>
      </c>
      <c r="AN2018" s="155">
        <f>SUM(AK2018:AM2018)</f>
        <v>0</v>
      </c>
      <c r="AQ2018" s="145" t="s">
        <v>525</v>
      </c>
      <c r="AU2018" s="8"/>
      <c r="AV2018" s="8"/>
      <c r="AW2018" s="2">
        <f>+'[2]BoQ HSYC-Đạt'!AT2018</f>
        <v>0</v>
      </c>
      <c r="AX2018" s="8">
        <f>F2018*AW2018</f>
        <v>0</v>
      </c>
      <c r="AY2018" s="8">
        <f>IF(AQ2018="CT",7%,5%)*AX2018</f>
        <v>0</v>
      </c>
      <c r="AZ2018" s="8">
        <f>AX2018*2%</f>
        <v>0</v>
      </c>
      <c r="BA2018" s="8">
        <f>IF(BB2018&gt;0,0,AX2018*5%)</f>
        <v>0</v>
      </c>
      <c r="BB2018" s="8"/>
      <c r="BC2018" s="8">
        <f>+AX2018+AY2018+AZ2018+BA2018+BB2018</f>
        <v>0</v>
      </c>
      <c r="BD2018" s="8">
        <f>AX2018-AT2018</f>
        <v>0</v>
      </c>
      <c r="BE2018" s="2"/>
      <c r="BH2018" s="2"/>
    </row>
    <row r="2019" spans="2:60" ht="17" hidden="1" outlineLevel="1" x14ac:dyDescent="0.2">
      <c r="B2019" s="82">
        <v>54</v>
      </c>
      <c r="C2019" s="144" t="s">
        <v>800</v>
      </c>
      <c r="D2019" s="144"/>
      <c r="E2019" s="82" t="s">
        <v>129</v>
      </c>
      <c r="F2019" s="143">
        <v>50</v>
      </c>
      <c r="G2019" s="142">
        <f>'[1]BoQ HSYC'!F2019</f>
        <v>50</v>
      </c>
      <c r="H2019" s="185">
        <f>'[1]BoQ HSYC'!G2019</f>
        <v>0</v>
      </c>
      <c r="I2019" s="185">
        <f>'[1]BoQ HSYC'!H2019</f>
        <v>0</v>
      </c>
      <c r="J2019" s="185">
        <f>'[1]BoQ HSYC'!I2019</f>
        <v>0</v>
      </c>
      <c r="K2019" s="48">
        <f>'[1]BoQ HSYC'!J2019</f>
        <v>18309.620160000002</v>
      </c>
      <c r="L2019" s="47">
        <f>'[1]BoQ HSYC'!K2019</f>
        <v>13058.231629090908</v>
      </c>
      <c r="M2019" s="47">
        <f>'[1]BoQ HSYC'!L2019</f>
        <v>31367.85178909091</v>
      </c>
      <c r="N2019" s="183">
        <f>'[1]BoQ HSYC'!M2019</f>
        <v>6408.367056</v>
      </c>
      <c r="O2019" s="183">
        <f>'[1]BoQ HSYC'!N2019</f>
        <v>4570.3810701818174</v>
      </c>
      <c r="P2019" s="83">
        <f>'[1]BoQ HSYC'!O2019</f>
        <v>10978.748126181817</v>
      </c>
      <c r="Q2019" s="47">
        <f>'[1]BoQ HSYC'!P2019</f>
        <v>1568392.5894545454</v>
      </c>
      <c r="R2019" s="132">
        <f>'[1]BoQ HSYC'!Q2019</f>
        <v>548937.4063090909</v>
      </c>
      <c r="S2019" s="83">
        <f>'[1]BoQ HSYC'!R2019</f>
        <v>2117329.9957636362</v>
      </c>
      <c r="T2019" s="48">
        <f>'[1]BoQ HSYC'!S2019</f>
        <v>0</v>
      </c>
      <c r="U2019" s="132">
        <f>'[1]BoQ HSYC'!T2019</f>
        <v>0</v>
      </c>
      <c r="V2019" s="132" t="str">
        <f>'[1]BoQ HSYC'!U2019</f>
        <v>BĐG Q2/2026</v>
      </c>
      <c r="W2019" s="132" t="str">
        <f>'[1]BoQ HSYC'!V2019</f>
        <v>BĐG Q2/2026</v>
      </c>
      <c r="X2019" s="44" t="str">
        <f>'[1]BoQ HSYC'!W2019</f>
        <v>ME</v>
      </c>
      <c r="Y2019" s="44"/>
      <c r="Z2019" s="44"/>
      <c r="AA2019" s="44"/>
      <c r="AB2019" s="2">
        <v>81684.152516009999</v>
      </c>
      <c r="AC2019" s="2">
        <v>4084207.6258005002</v>
      </c>
      <c r="AD2019" s="2">
        <f>+M2019</f>
        <v>31367.85178909091</v>
      </c>
      <c r="AE2019" s="2">
        <f>+AD2019*14%</f>
        <v>4391.4992504727279</v>
      </c>
      <c r="AF2019" s="155">
        <f>+AD2019*35%</f>
        <v>10978.748126181817</v>
      </c>
      <c r="AG2019" s="2">
        <f>+AD2019*F2019</f>
        <v>1568392.5894545454</v>
      </c>
      <c r="AH2019" s="2">
        <f>+AE2019*F2019</f>
        <v>219574.96252363641</v>
      </c>
      <c r="AI2019" s="2">
        <f>+AF2019*F2019</f>
        <v>548937.4063090909</v>
      </c>
      <c r="AJ2019" s="2">
        <f>SUM(AG2019:AI2019)</f>
        <v>2336904.9582872726</v>
      </c>
      <c r="AK2019" s="2">
        <f>+AD2019*G2019</f>
        <v>1568392.5894545454</v>
      </c>
      <c r="AL2019" s="2">
        <f>+AE2019*G2019</f>
        <v>219574.96252363641</v>
      </c>
      <c r="AM2019" s="2">
        <f>+AF2019*G2019</f>
        <v>548937.4063090909</v>
      </c>
      <c r="AN2019" s="155">
        <f>SUM(AK2019:AM2019)</f>
        <v>2336904.9582872726</v>
      </c>
      <c r="AQ2019" s="145" t="s">
        <v>525</v>
      </c>
      <c r="AU2019" s="8"/>
      <c r="AV2019" s="8"/>
      <c r="AW2019" s="2">
        <f>+'[2]BoQ HSYC-Đạt'!AT2019</f>
        <v>34504.636967999999</v>
      </c>
      <c r="AX2019" s="8">
        <f>F2019*AW2019</f>
        <v>1725231.8484</v>
      </c>
      <c r="AY2019" s="8">
        <f>IF(AQ2019="CT",7%,5%)*AX2019</f>
        <v>120766.22938800001</v>
      </c>
      <c r="AZ2019" s="8">
        <f>AX2019*2%</f>
        <v>34504.636967999999</v>
      </c>
      <c r="BA2019" s="8">
        <f>IF(BB2019&gt;0,0,AX2019*5%)</f>
        <v>86261.592420000001</v>
      </c>
      <c r="BB2019" s="8"/>
      <c r="BC2019" s="8">
        <f>+AX2019+AY2019+AZ2019+BA2019+BB2019</f>
        <v>1966764.307176</v>
      </c>
      <c r="BD2019" s="8">
        <f>AX2019-AT2019</f>
        <v>1725231.8484</v>
      </c>
      <c r="BE2019" s="2"/>
      <c r="BH2019" s="2"/>
    </row>
    <row r="2020" spans="2:60" ht="17" hidden="1" outlineLevel="1" x14ac:dyDescent="0.2">
      <c r="B2020" s="82">
        <v>55</v>
      </c>
      <c r="C2020" s="144" t="s">
        <v>808</v>
      </c>
      <c r="D2020" s="144"/>
      <c r="E2020" s="82" t="s">
        <v>129</v>
      </c>
      <c r="F2020" s="143">
        <v>344</v>
      </c>
      <c r="G2020" s="142">
        <f>'[1]BoQ HSYC'!F2020</f>
        <v>344</v>
      </c>
      <c r="H2020" s="185">
        <f>'[1]BoQ HSYC'!G2020</f>
        <v>0</v>
      </c>
      <c r="I2020" s="185">
        <f>'[1]BoQ HSYC'!H2020</f>
        <v>0</v>
      </c>
      <c r="J2020" s="185">
        <f>'[1]BoQ HSYC'!I2020</f>
        <v>0</v>
      </c>
      <c r="K2020" s="48">
        <f>'[1]BoQ HSYC'!J2020</f>
        <v>9102.3004799999999</v>
      </c>
      <c r="L2020" s="47">
        <f>'[1]BoQ HSYC'!K2020</f>
        <v>11375.959690909089</v>
      </c>
      <c r="M2020" s="47">
        <f>'[1]BoQ HSYC'!L2020</f>
        <v>20478.260170909089</v>
      </c>
      <c r="N2020" s="183">
        <f>'[1]BoQ HSYC'!M2020</f>
        <v>3185.8051679999999</v>
      </c>
      <c r="O2020" s="183">
        <f>'[1]BoQ HSYC'!N2020</f>
        <v>3981.5858918181807</v>
      </c>
      <c r="P2020" s="83">
        <f>'[1]BoQ HSYC'!O2020</f>
        <v>7167.391059818181</v>
      </c>
      <c r="Q2020" s="47">
        <f>'[1]BoQ HSYC'!P2020</f>
        <v>7044521.4987927265</v>
      </c>
      <c r="R2020" s="132">
        <f>'[1]BoQ HSYC'!Q2020</f>
        <v>2465582.5245774542</v>
      </c>
      <c r="S2020" s="83">
        <f>'[1]BoQ HSYC'!R2020</f>
        <v>9510104.0233701803</v>
      </c>
      <c r="T2020" s="48">
        <f>'[1]BoQ HSYC'!S2020</f>
        <v>0</v>
      </c>
      <c r="U2020" s="132">
        <f>'[1]BoQ HSYC'!T2020</f>
        <v>0</v>
      </c>
      <c r="V2020" s="132" t="str">
        <f>'[1]BoQ HSYC'!U2020</f>
        <v>BĐG Q2/2026</v>
      </c>
      <c r="W2020" s="132" t="str">
        <f>'[1]BoQ HSYC'!V2020</f>
        <v>BĐG Q2/2026</v>
      </c>
      <c r="X2020" s="44" t="str">
        <f>'[1]BoQ HSYC'!W2020</f>
        <v>ME</v>
      </c>
      <c r="Y2020" s="44"/>
      <c r="Z2020" s="44"/>
      <c r="AA2020" s="44"/>
      <c r="AB2020" s="2">
        <v>67599.929342550007</v>
      </c>
      <c r="AC2020" s="2">
        <v>23254375.693837203</v>
      </c>
      <c r="AD2020" s="2">
        <f>+M2020</f>
        <v>20478.260170909089</v>
      </c>
      <c r="AE2020" s="2">
        <f>+AD2020*14%</f>
        <v>2866.9564239272727</v>
      </c>
      <c r="AF2020" s="155">
        <f>+AD2020*35%</f>
        <v>7167.391059818181</v>
      </c>
      <c r="AG2020" s="2">
        <f>+AD2020*F2020</f>
        <v>7044521.4987927265</v>
      </c>
      <c r="AH2020" s="2">
        <f>+AE2020*F2020</f>
        <v>986233.00983098184</v>
      </c>
      <c r="AI2020" s="2">
        <f>+AF2020*F2020</f>
        <v>2465582.5245774542</v>
      </c>
      <c r="AJ2020" s="2">
        <f>SUM(AG2020:AI2020)</f>
        <v>10496337.033201162</v>
      </c>
      <c r="AK2020" s="2">
        <f>+AD2020*G2020</f>
        <v>7044521.4987927265</v>
      </c>
      <c r="AL2020" s="2">
        <f>+AE2020*G2020</f>
        <v>986233.00983098184</v>
      </c>
      <c r="AM2020" s="2">
        <f>+AF2020*G2020</f>
        <v>2465582.5245774542</v>
      </c>
      <c r="AN2020" s="155">
        <f>SUM(AK2020:AM2020)</f>
        <v>10496337.033201162</v>
      </c>
      <c r="AQ2020" s="145" t="s">
        <v>525</v>
      </c>
      <c r="AU2020" s="8"/>
      <c r="AV2020" s="8"/>
      <c r="AW2020" s="2">
        <f>+'[2]BoQ HSYC-Đạt'!AT2020</f>
        <v>22526.086187999997</v>
      </c>
      <c r="AX2020" s="8">
        <f>F2020*AW2020</f>
        <v>7748973.6486719996</v>
      </c>
      <c r="AY2020" s="8">
        <f>IF(AQ2020="CT",7%,5%)*AX2020</f>
        <v>542428.15540704003</v>
      </c>
      <c r="AZ2020" s="8">
        <f>AX2020*2%</f>
        <v>154979.47297343999</v>
      </c>
      <c r="BA2020" s="8">
        <f>IF(BB2020&gt;0,0,AX2020*5%)</f>
        <v>387448.68243360001</v>
      </c>
      <c r="BB2020" s="8"/>
      <c r="BC2020" s="8">
        <f>+AX2020+AY2020+AZ2020+BA2020+BB2020</f>
        <v>8833829.9594860803</v>
      </c>
      <c r="BD2020" s="8">
        <f>AX2020-AT2020</f>
        <v>7748973.6486719996</v>
      </c>
      <c r="BE2020" s="2"/>
      <c r="BH2020" s="2"/>
    </row>
    <row r="2021" spans="2:60" ht="17" hidden="1" outlineLevel="1" x14ac:dyDescent="0.2">
      <c r="B2021" s="82">
        <v>56</v>
      </c>
      <c r="C2021" s="144" t="s">
        <v>627</v>
      </c>
      <c r="D2021" s="144"/>
      <c r="E2021" s="82" t="s">
        <v>129</v>
      </c>
      <c r="F2021" s="143">
        <v>2585</v>
      </c>
      <c r="G2021" s="142">
        <f>'[1]BoQ HSYC'!F2021</f>
        <v>2585</v>
      </c>
      <c r="H2021" s="245">
        <f>'[1]BoQ HSYC'!G2021</f>
        <v>0</v>
      </c>
      <c r="I2021" s="245">
        <f>'[1]BoQ HSYC'!H2021</f>
        <v>0</v>
      </c>
      <c r="J2021" s="245">
        <f>'[1]BoQ HSYC'!I2021</f>
        <v>0</v>
      </c>
      <c r="K2021" s="48">
        <f>'[1]BoQ HSYC'!J2021</f>
        <v>6669.6739200000002</v>
      </c>
      <c r="L2021" s="47">
        <f>'[1]BoQ HSYC'!K2021</f>
        <v>11375.959690909089</v>
      </c>
      <c r="M2021" s="47">
        <f>'[1]BoQ HSYC'!L2021</f>
        <v>18045.633610909088</v>
      </c>
      <c r="N2021" s="183">
        <f>'[1]BoQ HSYC'!M2021</f>
        <v>2334.3858719999998</v>
      </c>
      <c r="O2021" s="183">
        <f>'[1]BoQ HSYC'!N2021</f>
        <v>3981.5858918181807</v>
      </c>
      <c r="P2021" s="83">
        <f>'[1]BoQ HSYC'!O2021</f>
        <v>6315.971763818181</v>
      </c>
      <c r="Q2021" s="47">
        <f>'[1]BoQ HSYC'!P2021</f>
        <v>46647962.884199992</v>
      </c>
      <c r="R2021" s="132">
        <f>'[1]BoQ HSYC'!Q2021</f>
        <v>16326787.009469997</v>
      </c>
      <c r="S2021" s="83">
        <f>'[1]BoQ HSYC'!R2021</f>
        <v>62974749.893669993</v>
      </c>
      <c r="T2021" s="48">
        <f>'[1]BoQ HSYC'!S2021</f>
        <v>0</v>
      </c>
      <c r="U2021" s="176">
        <f>'[1]BoQ HSYC'!T2021</f>
        <v>0</v>
      </c>
      <c r="V2021" s="176" t="str">
        <f>'[1]BoQ HSYC'!U2021</f>
        <v>BĐG Q2/2026</v>
      </c>
      <c r="W2021" s="176" t="str">
        <f>'[1]BoQ HSYC'!V2021</f>
        <v>BĐG Q2/2026</v>
      </c>
      <c r="X2021" s="44" t="str">
        <f>'[1]BoQ HSYC'!W2021</f>
        <v>ME</v>
      </c>
      <c r="Y2021" s="44"/>
      <c r="Z2021" s="44"/>
      <c r="AA2021" s="44"/>
      <c r="AB2021" s="2">
        <v>64469.697025800007</v>
      </c>
      <c r="AC2021" s="2">
        <v>166654166.81169301</v>
      </c>
      <c r="AD2021" s="2">
        <f>+M2021</f>
        <v>18045.633610909088</v>
      </c>
      <c r="AE2021" s="2">
        <f>+AD2021*14%</f>
        <v>2526.3887055272726</v>
      </c>
      <c r="AF2021" s="155">
        <f>+AD2021*35%</f>
        <v>6315.9717638181801</v>
      </c>
      <c r="AG2021" s="2">
        <f>+AD2021*F2021</f>
        <v>46647962.884199992</v>
      </c>
      <c r="AH2021" s="2">
        <f>+AE2021*F2021</f>
        <v>6530714.8037879998</v>
      </c>
      <c r="AI2021" s="2">
        <f>+AF2021*F2021</f>
        <v>16326787.009469995</v>
      </c>
      <c r="AJ2021" s="2">
        <f>SUM(AG2021:AI2021)</f>
        <v>69505464.697457984</v>
      </c>
      <c r="AK2021" s="2">
        <f>+AD2021*G2021</f>
        <v>46647962.884199992</v>
      </c>
      <c r="AL2021" s="2">
        <f>+AE2021*G2021</f>
        <v>6530714.8037879998</v>
      </c>
      <c r="AM2021" s="2">
        <f>+AF2021*G2021</f>
        <v>16326787.009469995</v>
      </c>
      <c r="AN2021" s="155">
        <f>SUM(AK2021:AM2021)</f>
        <v>69505464.697457984</v>
      </c>
      <c r="AQ2021" s="145" t="s">
        <v>525</v>
      </c>
      <c r="AU2021" s="8"/>
      <c r="AV2021" s="8"/>
      <c r="AW2021" s="2">
        <f>+'[2]BoQ HSYC-Đạt'!AT2021</f>
        <v>19850.196971999998</v>
      </c>
      <c r="AX2021" s="8">
        <f>F2021*AW2021</f>
        <v>51312759.172619991</v>
      </c>
      <c r="AY2021" s="8">
        <f>IF(AQ2021="CT",7%,5%)*AX2021</f>
        <v>3591893.1420833999</v>
      </c>
      <c r="AZ2021" s="8">
        <f>AX2021*2%</f>
        <v>1026255.1834523998</v>
      </c>
      <c r="BA2021" s="8">
        <f>IF(BB2021&gt;0,0,AX2021*5%)</f>
        <v>2565637.9586309996</v>
      </c>
      <c r="BB2021" s="8"/>
      <c r="BC2021" s="8">
        <f>+AX2021+AY2021+AZ2021+BA2021+BB2021</f>
        <v>58496545.456786789</v>
      </c>
      <c r="BD2021" s="8">
        <f>AX2021-AT2021</f>
        <v>51312759.172619991</v>
      </c>
      <c r="BE2021" s="2"/>
      <c r="BH2021" s="2"/>
    </row>
    <row r="2022" spans="2:60" ht="17" hidden="1" outlineLevel="1" x14ac:dyDescent="0.2">
      <c r="B2022" s="82"/>
      <c r="C2022" s="144" t="s">
        <v>807</v>
      </c>
      <c r="D2022" s="144"/>
      <c r="E2022" s="82"/>
      <c r="F2022" s="143"/>
      <c r="G2022" s="142">
        <f>'[1]BoQ HSYC'!F2022</f>
        <v>0</v>
      </c>
      <c r="H2022" s="185">
        <f>'[1]BoQ HSYC'!G2022</f>
        <v>0</v>
      </c>
      <c r="I2022" s="185">
        <f>'[1]BoQ HSYC'!H2022</f>
        <v>0</v>
      </c>
      <c r="J2022" s="185">
        <f>'[1]BoQ HSYC'!I2022</f>
        <v>0</v>
      </c>
      <c r="K2022" s="48">
        <f>'[1]BoQ HSYC'!J2022</f>
        <v>0</v>
      </c>
      <c r="L2022" s="47">
        <f>'[1]BoQ HSYC'!K2022</f>
        <v>0</v>
      </c>
      <c r="M2022" s="47">
        <f>'[1]BoQ HSYC'!L2022</f>
        <v>0</v>
      </c>
      <c r="N2022" s="183">
        <f>'[1]BoQ HSYC'!M2022</f>
        <v>0</v>
      </c>
      <c r="O2022" s="183">
        <f>'[1]BoQ HSYC'!N2022</f>
        <v>0</v>
      </c>
      <c r="P2022" s="83">
        <f>'[1]BoQ HSYC'!O2022</f>
        <v>0</v>
      </c>
      <c r="Q2022" s="47">
        <f>'[1]BoQ HSYC'!P2022</f>
        <v>0</v>
      </c>
      <c r="R2022" s="132">
        <f>'[1]BoQ HSYC'!Q2022</f>
        <v>0</v>
      </c>
      <c r="S2022" s="83">
        <f>'[1]BoQ HSYC'!R2022</f>
        <v>0</v>
      </c>
      <c r="T2022" s="48">
        <f>'[1]BoQ HSYC'!S2022</f>
        <v>0</v>
      </c>
      <c r="U2022" s="132">
        <f>'[1]BoQ HSYC'!T2022</f>
        <v>0</v>
      </c>
      <c r="V2022" s="132">
        <f>'[1]BoQ HSYC'!U2022</f>
        <v>0</v>
      </c>
      <c r="W2022" s="132">
        <f>'[1]BoQ HSYC'!V2022</f>
        <v>0</v>
      </c>
      <c r="X2022" s="44" t="str">
        <f>'[1]BoQ HSYC'!W2022</f>
        <v>ME</v>
      </c>
      <c r="Y2022" s="44"/>
      <c r="Z2022" s="44"/>
      <c r="AA2022" s="44"/>
      <c r="AB2022" s="2">
        <v>0</v>
      </c>
      <c r="AC2022" s="2">
        <v>0</v>
      </c>
      <c r="AD2022" s="2">
        <f>+M2022</f>
        <v>0</v>
      </c>
      <c r="AE2022" s="2">
        <f>+AD2022*14%</f>
        <v>0</v>
      </c>
      <c r="AF2022" s="155">
        <f>+AD2022*35%</f>
        <v>0</v>
      </c>
      <c r="AG2022" s="2">
        <f>+AD2022*F2022</f>
        <v>0</v>
      </c>
      <c r="AH2022" s="2">
        <f>+AE2022*F2022</f>
        <v>0</v>
      </c>
      <c r="AI2022" s="2">
        <f>+AF2022*F2022</f>
        <v>0</v>
      </c>
      <c r="AJ2022" s="2">
        <f>SUM(AG2022:AI2022)</f>
        <v>0</v>
      </c>
      <c r="AK2022" s="2">
        <f>+AD2022*G2022</f>
        <v>0</v>
      </c>
      <c r="AL2022" s="2">
        <f>+AE2022*G2022</f>
        <v>0</v>
      </c>
      <c r="AM2022" s="2">
        <f>+AF2022*G2022</f>
        <v>0</v>
      </c>
      <c r="AN2022" s="155">
        <f>SUM(AK2022:AM2022)</f>
        <v>0</v>
      </c>
      <c r="AQ2022" s="145" t="s">
        <v>525</v>
      </c>
      <c r="AU2022" s="8"/>
      <c r="AV2022" s="8"/>
      <c r="AW2022" s="2">
        <f>+'[2]BoQ HSYC-Đạt'!AT2022</f>
        <v>0</v>
      </c>
      <c r="AX2022" s="8">
        <f>F2022*AW2022</f>
        <v>0</v>
      </c>
      <c r="AY2022" s="8">
        <f>IF(AQ2022="CT",7%,5%)*AX2022</f>
        <v>0</v>
      </c>
      <c r="AZ2022" s="8">
        <f>AX2022*2%</f>
        <v>0</v>
      </c>
      <c r="BA2022" s="8">
        <f>IF(BB2022&gt;0,0,AX2022*5%)</f>
        <v>0</v>
      </c>
      <c r="BB2022" s="8"/>
      <c r="BC2022" s="8">
        <f>+AX2022+AY2022+AZ2022+BA2022+BB2022</f>
        <v>0</v>
      </c>
      <c r="BD2022" s="8">
        <f>AX2022-AT2022</f>
        <v>0</v>
      </c>
      <c r="BE2022" s="2"/>
      <c r="BH2022" s="2"/>
    </row>
    <row r="2023" spans="2:60" ht="17" hidden="1" outlineLevel="1" x14ac:dyDescent="0.2">
      <c r="B2023" s="82">
        <v>58</v>
      </c>
      <c r="C2023" s="144" t="s">
        <v>806</v>
      </c>
      <c r="D2023" s="144"/>
      <c r="E2023" s="82" t="s">
        <v>129</v>
      </c>
      <c r="F2023" s="143">
        <v>20</v>
      </c>
      <c r="G2023" s="142">
        <f>'[1]BoQ HSYC'!F2023</f>
        <v>20</v>
      </c>
      <c r="H2023" s="185">
        <f>'[1]BoQ HSYC'!G2023</f>
        <v>0</v>
      </c>
      <c r="I2023" s="185">
        <f>'[1]BoQ HSYC'!H2023</f>
        <v>0</v>
      </c>
      <c r="J2023" s="185">
        <f>'[1]BoQ HSYC'!I2023</f>
        <v>0</v>
      </c>
      <c r="K2023" s="48">
        <f>'[1]BoQ HSYC'!J2023</f>
        <v>342027.63</v>
      </c>
      <c r="L2023" s="47">
        <f>'[1]BoQ HSYC'!K2023</f>
        <v>79056</v>
      </c>
      <c r="M2023" s="47">
        <f>'[1]BoQ HSYC'!L2023</f>
        <v>421083.63</v>
      </c>
      <c r="N2023" s="183">
        <f>'[1]BoQ HSYC'!M2023</f>
        <v>119709.67049999999</v>
      </c>
      <c r="O2023" s="183">
        <f>'[1]BoQ HSYC'!N2023</f>
        <v>27669.599999999999</v>
      </c>
      <c r="P2023" s="83">
        <f>'[1]BoQ HSYC'!O2023</f>
        <v>147379.27049999998</v>
      </c>
      <c r="Q2023" s="47">
        <f>'[1]BoQ HSYC'!P2023</f>
        <v>8421672.5999999996</v>
      </c>
      <c r="R2023" s="132">
        <f>'[1]BoQ HSYC'!Q2023</f>
        <v>2947585.4099999997</v>
      </c>
      <c r="S2023" s="83">
        <f>'[1]BoQ HSYC'!R2023</f>
        <v>11369258.01</v>
      </c>
      <c r="T2023" s="48">
        <f>'[1]BoQ HSYC'!S2023</f>
        <v>0</v>
      </c>
      <c r="U2023" s="132">
        <f>'[1]BoQ HSYC'!T2023</f>
        <v>0</v>
      </c>
      <c r="V2023" s="132" t="str">
        <f>'[1]BoQ HSYC'!U2023</f>
        <v>BĐG Q2/2026</v>
      </c>
      <c r="W2023" s="132" t="str">
        <f>'[1]BoQ HSYC'!V2023</f>
        <v>BĐG Q2/2026</v>
      </c>
      <c r="X2023" s="44" t="str">
        <f>'[1]BoQ HSYC'!W2023</f>
        <v>ME</v>
      </c>
      <c r="Y2023" s="44"/>
      <c r="Z2023" s="44"/>
      <c r="AA2023" s="44"/>
      <c r="AB2023" s="2">
        <v>396585.89718082495</v>
      </c>
      <c r="AC2023" s="2">
        <v>7931717.9436164992</v>
      </c>
      <c r="AD2023" s="2">
        <f>+M2023</f>
        <v>421083.63</v>
      </c>
      <c r="AE2023" s="2">
        <f>+AD2023*14%</f>
        <v>58951.708200000008</v>
      </c>
      <c r="AF2023" s="155">
        <f>+AD2023*35%</f>
        <v>147379.27049999998</v>
      </c>
      <c r="AG2023" s="2">
        <f>+AD2023*F2023</f>
        <v>8421672.5999999996</v>
      </c>
      <c r="AH2023" s="2">
        <f>+AE2023*F2023</f>
        <v>1179034.1640000001</v>
      </c>
      <c r="AI2023" s="2">
        <f>+AF2023*F2023</f>
        <v>2947585.4099999997</v>
      </c>
      <c r="AJ2023" s="2">
        <f>SUM(AG2023:AI2023)</f>
        <v>12548292.174000001</v>
      </c>
      <c r="AK2023" s="2">
        <f>+AD2023*G2023</f>
        <v>8421672.5999999996</v>
      </c>
      <c r="AL2023" s="2">
        <f>+AE2023*G2023</f>
        <v>1179034.1640000001</v>
      </c>
      <c r="AM2023" s="2">
        <f>+AF2023*G2023</f>
        <v>2947585.4099999997</v>
      </c>
      <c r="AN2023" s="155">
        <f>SUM(AK2023:AM2023)</f>
        <v>12548292.174000001</v>
      </c>
      <c r="AQ2023" s="145" t="s">
        <v>525</v>
      </c>
      <c r="AU2023" s="8"/>
      <c r="AV2023" s="8"/>
      <c r="AW2023" s="2">
        <f>+'[2]BoQ HSYC-Đạt'!AT2023</f>
        <v>463191.99300000002</v>
      </c>
      <c r="AX2023" s="8">
        <f>F2023*AW2023</f>
        <v>9263839.8599999994</v>
      </c>
      <c r="AY2023" s="8">
        <f>IF(AQ2023="CT",7%,5%)*AX2023</f>
        <v>648468.79020000005</v>
      </c>
      <c r="AZ2023" s="8">
        <f>AX2023*2%</f>
        <v>185276.7972</v>
      </c>
      <c r="BA2023" s="8">
        <f>IF(BB2023&gt;0,0,AX2023*5%)</f>
        <v>463191.99300000002</v>
      </c>
      <c r="BB2023" s="8"/>
      <c r="BC2023" s="8">
        <f>+AX2023+AY2023+AZ2023+BA2023+BB2023</f>
        <v>10560777.440400001</v>
      </c>
      <c r="BD2023" s="8">
        <f>AX2023-AT2023</f>
        <v>9263839.8599999994</v>
      </c>
      <c r="BE2023" s="2"/>
      <c r="BH2023" s="2"/>
    </row>
    <row r="2024" spans="2:60" ht="17" hidden="1" outlineLevel="1" x14ac:dyDescent="0.2">
      <c r="B2024" s="82">
        <v>59</v>
      </c>
      <c r="C2024" s="144" t="s">
        <v>805</v>
      </c>
      <c r="D2024" s="144"/>
      <c r="E2024" s="82" t="s">
        <v>129</v>
      </c>
      <c r="F2024" s="143">
        <v>282</v>
      </c>
      <c r="G2024" s="142">
        <f>'[1]BoQ HSYC'!F2024</f>
        <v>282</v>
      </c>
      <c r="H2024" s="185">
        <f>'[1]BoQ HSYC'!G2024</f>
        <v>0</v>
      </c>
      <c r="I2024" s="185">
        <f>'[1]BoQ HSYC'!H2024</f>
        <v>0</v>
      </c>
      <c r="J2024" s="185">
        <f>'[1]BoQ HSYC'!I2024</f>
        <v>0</v>
      </c>
      <c r="K2024" s="48">
        <f>'[1]BoQ HSYC'!J2024</f>
        <v>231732.89999999997</v>
      </c>
      <c r="L2024" s="47">
        <f>'[1]BoQ HSYC'!K2024</f>
        <v>52704</v>
      </c>
      <c r="M2024" s="47">
        <f>'[1]BoQ HSYC'!L2024</f>
        <v>284436.89999999997</v>
      </c>
      <c r="N2024" s="183">
        <f>'[1]BoQ HSYC'!M2024</f>
        <v>81106.514999999985</v>
      </c>
      <c r="O2024" s="183">
        <f>'[1]BoQ HSYC'!N2024</f>
        <v>18446.399999999998</v>
      </c>
      <c r="P2024" s="83">
        <f>'[1]BoQ HSYC'!O2024</f>
        <v>99552.914999999979</v>
      </c>
      <c r="Q2024" s="47">
        <f>'[1]BoQ HSYC'!P2024</f>
        <v>80211205.799999997</v>
      </c>
      <c r="R2024" s="132">
        <f>'[1]BoQ HSYC'!Q2024</f>
        <v>28073922.029999994</v>
      </c>
      <c r="S2024" s="83">
        <f>'[1]BoQ HSYC'!R2024</f>
        <v>108285127.82999998</v>
      </c>
      <c r="T2024" s="48">
        <f>'[1]BoQ HSYC'!S2024</f>
        <v>0</v>
      </c>
      <c r="U2024" s="132">
        <f>'[1]BoQ HSYC'!T2024</f>
        <v>0</v>
      </c>
      <c r="V2024" s="132" t="str">
        <f>'[1]BoQ HSYC'!U2024</f>
        <v>BĐG Q2/2026</v>
      </c>
      <c r="W2024" s="132" t="str">
        <f>'[1]BoQ HSYC'!V2024</f>
        <v>BĐG Q2/2026</v>
      </c>
      <c r="X2024" s="44" t="str">
        <f>'[1]BoQ HSYC'!W2024</f>
        <v>ME</v>
      </c>
      <c r="Y2024" s="44"/>
      <c r="Z2024" s="44"/>
      <c r="AA2024" s="44"/>
      <c r="AB2024" s="2">
        <v>255293.80177001248</v>
      </c>
      <c r="AC2024" s="2">
        <v>71992852.09914352</v>
      </c>
      <c r="AD2024" s="2">
        <f>+M2024</f>
        <v>284436.89999999997</v>
      </c>
      <c r="AE2024" s="2">
        <f>+AD2024*14%</f>
        <v>39821.165999999997</v>
      </c>
      <c r="AF2024" s="155">
        <f>+AD2024*35%</f>
        <v>99552.914999999979</v>
      </c>
      <c r="AG2024" s="2">
        <f>+AD2024*F2024</f>
        <v>80211205.799999997</v>
      </c>
      <c r="AH2024" s="2">
        <f>+AE2024*F2024</f>
        <v>11229568.811999999</v>
      </c>
      <c r="AI2024" s="2">
        <f>+AF2024*F2024</f>
        <v>28073922.029999994</v>
      </c>
      <c r="AJ2024" s="2">
        <f>SUM(AG2024:AI2024)</f>
        <v>119514696.64199999</v>
      </c>
      <c r="AK2024" s="2">
        <f>+AD2024*G2024</f>
        <v>80211205.799999997</v>
      </c>
      <c r="AL2024" s="2">
        <f>+AE2024*G2024</f>
        <v>11229568.811999999</v>
      </c>
      <c r="AM2024" s="2">
        <f>+AF2024*G2024</f>
        <v>28073922.029999994</v>
      </c>
      <c r="AN2024" s="155">
        <f>SUM(AK2024:AM2024)</f>
        <v>119514696.64199999</v>
      </c>
      <c r="AQ2024" s="145" t="s">
        <v>525</v>
      </c>
      <c r="AU2024" s="8"/>
      <c r="AV2024" s="8"/>
      <c r="AW2024" s="2">
        <f>+'[2]BoQ HSYC-Đạt'!AT2024</f>
        <v>312880.58999999997</v>
      </c>
      <c r="AX2024" s="8">
        <f>F2024*AW2024</f>
        <v>88232326.379999995</v>
      </c>
      <c r="AY2024" s="8">
        <f>IF(AQ2024="CT",7%,5%)*AX2024</f>
        <v>6176262.8465999998</v>
      </c>
      <c r="AZ2024" s="8">
        <f>AX2024*2%</f>
        <v>1764646.5275999999</v>
      </c>
      <c r="BA2024" s="8">
        <f>IF(BB2024&gt;0,0,AX2024*5%)</f>
        <v>4411616.3190000001</v>
      </c>
      <c r="BB2024" s="8"/>
      <c r="BC2024" s="8">
        <f>+AX2024+AY2024+AZ2024+BA2024+BB2024</f>
        <v>100584852.0732</v>
      </c>
      <c r="BD2024" s="8">
        <f>AX2024-AT2024</f>
        <v>88232326.379999995</v>
      </c>
      <c r="BE2024" s="2"/>
      <c r="BH2024" s="2"/>
    </row>
    <row r="2025" spans="2:60" ht="17" hidden="1" outlineLevel="1" x14ac:dyDescent="0.2">
      <c r="B2025" s="82"/>
      <c r="C2025" s="144" t="s">
        <v>804</v>
      </c>
      <c r="D2025" s="144"/>
      <c r="E2025" s="82"/>
      <c r="F2025" s="143"/>
      <c r="G2025" s="142">
        <f>'[1]BoQ HSYC'!F2025</f>
        <v>0</v>
      </c>
      <c r="H2025" s="185">
        <f>'[1]BoQ HSYC'!G2025</f>
        <v>0</v>
      </c>
      <c r="I2025" s="185">
        <f>'[1]BoQ HSYC'!H2025</f>
        <v>0</v>
      </c>
      <c r="J2025" s="185">
        <f>'[1]BoQ HSYC'!I2025</f>
        <v>0</v>
      </c>
      <c r="K2025" s="48">
        <f>'[1]BoQ HSYC'!J2025</f>
        <v>0</v>
      </c>
      <c r="L2025" s="47">
        <f>'[1]BoQ HSYC'!K2025</f>
        <v>0</v>
      </c>
      <c r="M2025" s="47">
        <f>'[1]BoQ HSYC'!L2025</f>
        <v>0</v>
      </c>
      <c r="N2025" s="183">
        <f>'[1]BoQ HSYC'!M2025</f>
        <v>0</v>
      </c>
      <c r="O2025" s="183">
        <f>'[1]BoQ HSYC'!N2025</f>
        <v>0</v>
      </c>
      <c r="P2025" s="83">
        <f>'[1]BoQ HSYC'!O2025</f>
        <v>0</v>
      </c>
      <c r="Q2025" s="47">
        <f>'[1]BoQ HSYC'!P2025</f>
        <v>0</v>
      </c>
      <c r="R2025" s="132">
        <f>'[1]BoQ HSYC'!Q2025</f>
        <v>0</v>
      </c>
      <c r="S2025" s="83">
        <f>'[1]BoQ HSYC'!R2025</f>
        <v>0</v>
      </c>
      <c r="T2025" s="48">
        <f>'[1]BoQ HSYC'!S2025</f>
        <v>0</v>
      </c>
      <c r="U2025" s="132">
        <f>'[1]BoQ HSYC'!T2025</f>
        <v>0</v>
      </c>
      <c r="V2025" s="132">
        <f>'[1]BoQ HSYC'!U2025</f>
        <v>0</v>
      </c>
      <c r="W2025" s="132">
        <f>'[1]BoQ HSYC'!V2025</f>
        <v>0</v>
      </c>
      <c r="X2025" s="44" t="str">
        <f>'[1]BoQ HSYC'!W2025</f>
        <v>ME</v>
      </c>
      <c r="Y2025" s="44"/>
      <c r="Z2025" s="44"/>
      <c r="AA2025" s="44"/>
      <c r="AB2025" s="2">
        <v>0</v>
      </c>
      <c r="AC2025" s="2">
        <v>0</v>
      </c>
      <c r="AD2025" s="2">
        <f>+M2025</f>
        <v>0</v>
      </c>
      <c r="AE2025" s="2">
        <f>+AD2025*14%</f>
        <v>0</v>
      </c>
      <c r="AF2025" s="155">
        <f>+AD2025*35%</f>
        <v>0</v>
      </c>
      <c r="AG2025" s="2">
        <f>+AD2025*F2025</f>
        <v>0</v>
      </c>
      <c r="AH2025" s="2">
        <f>+AE2025*F2025</f>
        <v>0</v>
      </c>
      <c r="AI2025" s="2">
        <f>+AF2025*F2025</f>
        <v>0</v>
      </c>
      <c r="AJ2025" s="2">
        <f>SUM(AG2025:AI2025)</f>
        <v>0</v>
      </c>
      <c r="AK2025" s="2">
        <f>+AD2025*G2025</f>
        <v>0</v>
      </c>
      <c r="AL2025" s="2">
        <f>+AE2025*G2025</f>
        <v>0</v>
      </c>
      <c r="AM2025" s="2">
        <f>+AF2025*G2025</f>
        <v>0</v>
      </c>
      <c r="AN2025" s="155">
        <f>SUM(AK2025:AM2025)</f>
        <v>0</v>
      </c>
      <c r="AQ2025" s="145" t="s">
        <v>525</v>
      </c>
      <c r="AU2025" s="8"/>
      <c r="AV2025" s="8"/>
      <c r="AW2025" s="2">
        <f>+'[2]BoQ HSYC-Đạt'!AT2025</f>
        <v>0</v>
      </c>
      <c r="AX2025" s="8">
        <f>F2025*AW2025</f>
        <v>0</v>
      </c>
      <c r="AY2025" s="8">
        <f>IF(AQ2025="CT",7%,5%)*AX2025</f>
        <v>0</v>
      </c>
      <c r="AZ2025" s="8">
        <f>AX2025*2%</f>
        <v>0</v>
      </c>
      <c r="BA2025" s="8">
        <f>IF(BB2025&gt;0,0,AX2025*5%)</f>
        <v>0</v>
      </c>
      <c r="BB2025" s="8"/>
      <c r="BC2025" s="8">
        <f>+AX2025+AY2025+AZ2025+BA2025+BB2025</f>
        <v>0</v>
      </c>
      <c r="BD2025" s="8">
        <f>AX2025-AT2025</f>
        <v>0</v>
      </c>
      <c r="BE2025" s="2"/>
      <c r="BH2025" s="2"/>
    </row>
    <row r="2026" spans="2:60" ht="17" hidden="1" outlineLevel="1" x14ac:dyDescent="0.2">
      <c r="B2026" s="82"/>
      <c r="C2026" s="144" t="s">
        <v>803</v>
      </c>
      <c r="D2026" s="144"/>
      <c r="E2026" s="82"/>
      <c r="F2026" s="143"/>
      <c r="G2026" s="142">
        <f>'[1]BoQ HSYC'!F2026</f>
        <v>0</v>
      </c>
      <c r="H2026" s="185">
        <f>'[1]BoQ HSYC'!G2026</f>
        <v>0</v>
      </c>
      <c r="I2026" s="185">
        <f>'[1]BoQ HSYC'!H2026</f>
        <v>0</v>
      </c>
      <c r="J2026" s="185">
        <f>'[1]BoQ HSYC'!I2026</f>
        <v>0</v>
      </c>
      <c r="K2026" s="48">
        <f>'[1]BoQ HSYC'!J2026</f>
        <v>0</v>
      </c>
      <c r="L2026" s="47">
        <f>'[1]BoQ HSYC'!K2026</f>
        <v>0</v>
      </c>
      <c r="M2026" s="47">
        <f>'[1]BoQ HSYC'!L2026</f>
        <v>0</v>
      </c>
      <c r="N2026" s="183">
        <f>'[1]BoQ HSYC'!M2026</f>
        <v>0</v>
      </c>
      <c r="O2026" s="183">
        <f>'[1]BoQ HSYC'!N2026</f>
        <v>0</v>
      </c>
      <c r="P2026" s="83">
        <f>'[1]BoQ HSYC'!O2026</f>
        <v>0</v>
      </c>
      <c r="Q2026" s="47">
        <f>'[1]BoQ HSYC'!P2026</f>
        <v>0</v>
      </c>
      <c r="R2026" s="132">
        <f>'[1]BoQ HSYC'!Q2026</f>
        <v>0</v>
      </c>
      <c r="S2026" s="83">
        <f>'[1]BoQ HSYC'!R2026</f>
        <v>0</v>
      </c>
      <c r="T2026" s="48">
        <f>'[1]BoQ HSYC'!S2026</f>
        <v>0</v>
      </c>
      <c r="U2026" s="132">
        <f>'[1]BoQ HSYC'!T2026</f>
        <v>0</v>
      </c>
      <c r="V2026" s="132">
        <f>'[1]BoQ HSYC'!U2026</f>
        <v>0</v>
      </c>
      <c r="W2026" s="132">
        <f>'[1]BoQ HSYC'!V2026</f>
        <v>0</v>
      </c>
      <c r="X2026" s="44" t="str">
        <f>'[1]BoQ HSYC'!W2026</f>
        <v>ME</v>
      </c>
      <c r="Y2026" s="44"/>
      <c r="Z2026" s="44"/>
      <c r="AA2026" s="44"/>
      <c r="AB2026" s="2">
        <v>0</v>
      </c>
      <c r="AC2026" s="2">
        <v>0</v>
      </c>
      <c r="AD2026" s="2">
        <f>+M2026</f>
        <v>0</v>
      </c>
      <c r="AE2026" s="2">
        <f>+AD2026*14%</f>
        <v>0</v>
      </c>
      <c r="AF2026" s="155">
        <f>+AD2026*35%</f>
        <v>0</v>
      </c>
      <c r="AG2026" s="2">
        <f>+AD2026*F2026</f>
        <v>0</v>
      </c>
      <c r="AH2026" s="2">
        <f>+AE2026*F2026</f>
        <v>0</v>
      </c>
      <c r="AI2026" s="2">
        <f>+AF2026*F2026</f>
        <v>0</v>
      </c>
      <c r="AJ2026" s="2">
        <f>SUM(AG2026:AI2026)</f>
        <v>0</v>
      </c>
      <c r="AK2026" s="2">
        <f>+AD2026*G2026</f>
        <v>0</v>
      </c>
      <c r="AL2026" s="2">
        <f>+AE2026*G2026</f>
        <v>0</v>
      </c>
      <c r="AM2026" s="2">
        <f>+AF2026*G2026</f>
        <v>0</v>
      </c>
      <c r="AN2026" s="155">
        <f>SUM(AK2026:AM2026)</f>
        <v>0</v>
      </c>
      <c r="AQ2026" s="145" t="s">
        <v>525</v>
      </c>
      <c r="AU2026" s="8"/>
      <c r="AV2026" s="8"/>
      <c r="AW2026" s="2">
        <f>+'[2]BoQ HSYC-Đạt'!AT2026</f>
        <v>0</v>
      </c>
      <c r="AX2026" s="8">
        <f>F2026*AW2026</f>
        <v>0</v>
      </c>
      <c r="AY2026" s="8">
        <f>IF(AQ2026="CT",7%,5%)*AX2026</f>
        <v>0</v>
      </c>
      <c r="AZ2026" s="8">
        <f>AX2026*2%</f>
        <v>0</v>
      </c>
      <c r="BA2026" s="8">
        <f>IF(BB2026&gt;0,0,AX2026*5%)</f>
        <v>0</v>
      </c>
      <c r="BB2026" s="8"/>
      <c r="BC2026" s="8">
        <f>+AX2026+AY2026+AZ2026+BA2026+BB2026</f>
        <v>0</v>
      </c>
      <c r="BD2026" s="8">
        <f>AX2026-AT2026</f>
        <v>0</v>
      </c>
      <c r="BE2026" s="2"/>
      <c r="BH2026" s="2"/>
    </row>
    <row r="2027" spans="2:60" ht="34" hidden="1" outlineLevel="1" x14ac:dyDescent="0.2">
      <c r="B2027" s="82">
        <v>62</v>
      </c>
      <c r="C2027" s="144" t="s">
        <v>802</v>
      </c>
      <c r="D2027" s="144"/>
      <c r="E2027" s="82" t="s">
        <v>249</v>
      </c>
      <c r="F2027" s="143">
        <v>1</v>
      </c>
      <c r="G2027" s="142">
        <f>'[1]BoQ HSYC'!F2027</f>
        <v>1</v>
      </c>
      <c r="H2027" s="185">
        <f>'[1]BoQ HSYC'!G2027</f>
        <v>0</v>
      </c>
      <c r="I2027" s="185">
        <f>'[1]BoQ HSYC'!H2027</f>
        <v>0</v>
      </c>
      <c r="J2027" s="185">
        <f>'[1]BoQ HSYC'!I2027</f>
        <v>0</v>
      </c>
      <c r="K2027" s="48">
        <f>'[1]BoQ HSYC'!J2027</f>
        <v>12978000</v>
      </c>
      <c r="L2027" s="47">
        <f>'[1]BoQ HSYC'!K2027</f>
        <v>361473.1578947368</v>
      </c>
      <c r="M2027" s="47">
        <f>'[1]BoQ HSYC'!L2027</f>
        <v>13339473.157894736</v>
      </c>
      <c r="N2027" s="183">
        <f>'[1]BoQ HSYC'!M2027</f>
        <v>4542300</v>
      </c>
      <c r="O2027" s="183">
        <f>'[1]BoQ HSYC'!N2027</f>
        <v>126515.60526315786</v>
      </c>
      <c r="P2027" s="83">
        <f>'[1]BoQ HSYC'!O2027</f>
        <v>4668815.6052631577</v>
      </c>
      <c r="Q2027" s="47">
        <f>'[1]BoQ HSYC'!P2027</f>
        <v>13339473.157894736</v>
      </c>
      <c r="R2027" s="132">
        <f>'[1]BoQ HSYC'!Q2027</f>
        <v>4668815.6052631577</v>
      </c>
      <c r="S2027" s="83">
        <f>'[1]BoQ HSYC'!R2027</f>
        <v>18008288.763157893</v>
      </c>
      <c r="T2027" s="48">
        <f>'[1]BoQ HSYC'!S2027</f>
        <v>0</v>
      </c>
      <c r="U2027" s="132">
        <f>'[1]BoQ HSYC'!T2027</f>
        <v>0</v>
      </c>
      <c r="V2027" s="132" t="str">
        <f>'[1]BoQ HSYC'!U2027</f>
        <v>BĐG Q2/2026</v>
      </c>
      <c r="W2027" s="132" t="str">
        <f>'[1]BoQ HSYC'!V2027</f>
        <v>BĐG Q2/2026</v>
      </c>
      <c r="X2027" s="44" t="str">
        <f>'[1]BoQ HSYC'!W2027</f>
        <v>ME</v>
      </c>
      <c r="Y2027" s="44"/>
      <c r="Z2027" s="44"/>
      <c r="AA2027" s="44"/>
      <c r="AB2027" s="2">
        <v>23197228.755525</v>
      </c>
      <c r="AC2027" s="2">
        <v>23197228.755525</v>
      </c>
      <c r="AD2027" s="2">
        <f>+M2027</f>
        <v>13339473.157894736</v>
      </c>
      <c r="AE2027" s="2">
        <f>+AD2027*14%</f>
        <v>1867526.2421052633</v>
      </c>
      <c r="AF2027" s="155">
        <f>+AD2027*35%</f>
        <v>4668815.6052631577</v>
      </c>
      <c r="AG2027" s="2">
        <f>+AD2027*F2027</f>
        <v>13339473.157894736</v>
      </c>
      <c r="AH2027" s="2">
        <f>+AE2027*F2027</f>
        <v>1867526.2421052633</v>
      </c>
      <c r="AI2027" s="2">
        <f>+AF2027*F2027</f>
        <v>4668815.6052631577</v>
      </c>
      <c r="AJ2027" s="2">
        <f>SUM(AG2027:AI2027)</f>
        <v>19875815.005263157</v>
      </c>
      <c r="AK2027" s="2">
        <f>+AD2027*G2027</f>
        <v>13339473.157894736</v>
      </c>
      <c r="AL2027" s="2">
        <f>+AE2027*G2027</f>
        <v>1867526.2421052633</v>
      </c>
      <c r="AM2027" s="2">
        <f>+AF2027*G2027</f>
        <v>4668815.6052631577</v>
      </c>
      <c r="AN2027" s="155">
        <f>SUM(AK2027:AM2027)</f>
        <v>19875815.005263157</v>
      </c>
      <c r="AQ2027" s="145" t="s">
        <v>525</v>
      </c>
      <c r="AU2027" s="8"/>
      <c r="AV2027" s="8"/>
      <c r="AW2027" s="2">
        <f>+'[2]BoQ HSYC-Đạt'!AT2027</f>
        <v>13606262.62105263</v>
      </c>
      <c r="AX2027" s="8">
        <f>F2027*AW2027</f>
        <v>13606262.62105263</v>
      </c>
      <c r="AY2027" s="8">
        <f>IF(AQ2027="CT",7%,5%)*AX2027</f>
        <v>952438.3834736842</v>
      </c>
      <c r="AZ2027" s="8">
        <f>AX2027*2%</f>
        <v>272125.2524210526</v>
      </c>
      <c r="BA2027" s="8">
        <f>IF(BB2027&gt;0,0,AX2027*5%)</f>
        <v>680313.13105263154</v>
      </c>
      <c r="BB2027" s="8"/>
      <c r="BC2027" s="8">
        <f>+AX2027+AY2027+AZ2027+BA2027+BB2027</f>
        <v>15511139.388</v>
      </c>
      <c r="BD2027" s="8">
        <f>AX2027-AT2027</f>
        <v>13606262.62105263</v>
      </c>
      <c r="BE2027" s="2"/>
      <c r="BH2027" s="2"/>
    </row>
    <row r="2028" spans="2:60" ht="34" hidden="1" outlineLevel="1" x14ac:dyDescent="0.2">
      <c r="B2028" s="82">
        <v>63</v>
      </c>
      <c r="C2028" s="144" t="s">
        <v>801</v>
      </c>
      <c r="D2028" s="144"/>
      <c r="E2028" s="82" t="s">
        <v>129</v>
      </c>
      <c r="F2028" s="143">
        <v>76</v>
      </c>
      <c r="G2028" s="142">
        <f>'[1]BoQ HSYC'!F2028</f>
        <v>76</v>
      </c>
      <c r="H2028" s="185">
        <f>'[1]BoQ HSYC'!G2028</f>
        <v>0</v>
      </c>
      <c r="I2028" s="185">
        <f>'[1]BoQ HSYC'!H2028</f>
        <v>0</v>
      </c>
      <c r="J2028" s="185">
        <f>'[1]BoQ HSYC'!I2028</f>
        <v>0</v>
      </c>
      <c r="K2028" s="48">
        <f>'[1]BoQ HSYC'!J2028</f>
        <v>293410</v>
      </c>
      <c r="L2028" s="47">
        <f>'[1]BoQ HSYC'!K2028</f>
        <v>16585</v>
      </c>
      <c r="M2028" s="47">
        <f>'[1]BoQ HSYC'!L2028</f>
        <v>309995</v>
      </c>
      <c r="N2028" s="183">
        <f>'[1]BoQ HSYC'!M2028</f>
        <v>0</v>
      </c>
      <c r="O2028" s="183">
        <f>'[1]BoQ HSYC'!N2028</f>
        <v>5804.75</v>
      </c>
      <c r="P2028" s="83">
        <f>'[1]BoQ HSYC'!O2028</f>
        <v>5804.75</v>
      </c>
      <c r="Q2028" s="47">
        <f>'[1]BoQ HSYC'!P2028</f>
        <v>23559620</v>
      </c>
      <c r="R2028" s="132">
        <f>'[1]BoQ HSYC'!Q2028</f>
        <v>441161</v>
      </c>
      <c r="S2028" s="83">
        <f>'[1]BoQ HSYC'!R2028</f>
        <v>24000781</v>
      </c>
      <c r="T2028" s="48">
        <f>'[1]BoQ HSYC'!S2028</f>
        <v>0</v>
      </c>
      <c r="U2028" s="132">
        <f>'[1]BoQ HSYC'!T2028</f>
        <v>0</v>
      </c>
      <c r="V2028" s="132" t="str">
        <f>'[1]BoQ HSYC'!U2028</f>
        <v>VT: NCC, NC:BĐG Q2/2026</v>
      </c>
      <c r="W2028" s="132" t="str">
        <f>'[1]BoQ HSYC'!V2028</f>
        <v>VT: NCC, NC:BĐG Q2/2026</v>
      </c>
      <c r="X2028" s="44" t="str">
        <f>'[1]BoQ HSYC'!W2028</f>
        <v>ME</v>
      </c>
      <c r="Y2028" s="44"/>
      <c r="Z2028" s="44"/>
      <c r="AA2028" s="44"/>
      <c r="AB2028" s="2">
        <v>449283.86589693744</v>
      </c>
      <c r="AC2028" s="2">
        <v>34145573.808167249</v>
      </c>
      <c r="AD2028" s="2">
        <f>+M2028</f>
        <v>309995</v>
      </c>
      <c r="AE2028" s="2">
        <f>+AD2028*14%</f>
        <v>43399.3</v>
      </c>
      <c r="AF2028" s="155">
        <f>+AD2028*35%</f>
        <v>108498.25</v>
      </c>
      <c r="AG2028" s="2">
        <f>+AD2028*F2028</f>
        <v>23559620</v>
      </c>
      <c r="AH2028" s="2">
        <f>+AE2028*F2028</f>
        <v>3298346.8000000003</v>
      </c>
      <c r="AI2028" s="2">
        <f>+AF2028*F2028</f>
        <v>8245867</v>
      </c>
      <c r="AJ2028" s="2">
        <f>SUM(AG2028:AI2028)</f>
        <v>35103833.799999997</v>
      </c>
      <c r="AK2028" s="2">
        <f>+AD2028*G2028</f>
        <v>23559620</v>
      </c>
      <c r="AL2028" s="2">
        <f>+AE2028*G2028</f>
        <v>3298346.8000000003</v>
      </c>
      <c r="AM2028" s="2">
        <f>+AF2028*G2028</f>
        <v>8245867</v>
      </c>
      <c r="AN2028" s="155">
        <f>SUM(AK2028:AM2028)</f>
        <v>35103833.799999997</v>
      </c>
      <c r="AQ2028" s="145" t="s">
        <v>525</v>
      </c>
      <c r="AU2028" s="8"/>
      <c r="AV2028" s="8"/>
      <c r="AW2028" s="2">
        <f>+'[2]BoQ HSYC-Đạt'!AT2028</f>
        <v>319294.84999999998</v>
      </c>
      <c r="AX2028" s="8">
        <f>F2028*AW2028</f>
        <v>24266408.599999998</v>
      </c>
      <c r="AY2028" s="8">
        <f>IF(AQ2028="CT",7%,5%)*AX2028</f>
        <v>1698648.602</v>
      </c>
      <c r="AZ2028" s="8">
        <f>AX2028*2%</f>
        <v>485328.17199999996</v>
      </c>
      <c r="BA2028" s="8">
        <f>IF(BB2028&gt;0,0,AX2028*5%)</f>
        <v>1213320.43</v>
      </c>
      <c r="BB2028" s="8"/>
      <c r="BC2028" s="8">
        <f>+AX2028+AY2028+AZ2028+BA2028+BB2028</f>
        <v>27663705.803999998</v>
      </c>
      <c r="BD2028" s="8">
        <f>AX2028-AT2028</f>
        <v>24266408.599999998</v>
      </c>
      <c r="BE2028" s="2"/>
      <c r="BH2028" s="2"/>
    </row>
    <row r="2029" spans="2:60" ht="17" hidden="1" outlineLevel="1" x14ac:dyDescent="0.2">
      <c r="B2029" s="82">
        <v>64</v>
      </c>
      <c r="C2029" s="144" t="s">
        <v>800</v>
      </c>
      <c r="D2029" s="144"/>
      <c r="E2029" s="82" t="s">
        <v>160</v>
      </c>
      <c r="F2029" s="143">
        <v>0.66</v>
      </c>
      <c r="G2029" s="142">
        <f>'[1]BoQ HSYC'!F2029</f>
        <v>0.66</v>
      </c>
      <c r="H2029" s="185">
        <f>'[1]BoQ HSYC'!G2029</f>
        <v>0</v>
      </c>
      <c r="I2029" s="185">
        <f>'[1]BoQ HSYC'!H2029</f>
        <v>0</v>
      </c>
      <c r="J2029" s="185">
        <f>'[1]BoQ HSYC'!I2029</f>
        <v>0</v>
      </c>
      <c r="K2029" s="48">
        <f>'[1]BoQ HSYC'!J2029</f>
        <v>1830962.0159999998</v>
      </c>
      <c r="L2029" s="47">
        <f>'[1]BoQ HSYC'!K2029</f>
        <v>1305823.1629090901</v>
      </c>
      <c r="M2029" s="47">
        <f>'[1]BoQ HSYC'!L2029</f>
        <v>3136785.1789090899</v>
      </c>
      <c r="N2029" s="183">
        <f>'[1]BoQ HSYC'!M2029</f>
        <v>0</v>
      </c>
      <c r="O2029" s="183">
        <f>'[1]BoQ HSYC'!N2029</f>
        <v>457038.10701818147</v>
      </c>
      <c r="P2029" s="83">
        <f>'[1]BoQ HSYC'!O2029</f>
        <v>457038.10701818147</v>
      </c>
      <c r="Q2029" s="47">
        <f>'[1]BoQ HSYC'!P2029</f>
        <v>2070278.2180799993</v>
      </c>
      <c r="R2029" s="132">
        <f>'[1]BoQ HSYC'!Q2029</f>
        <v>301645.15063199977</v>
      </c>
      <c r="S2029" s="83">
        <f>'[1]BoQ HSYC'!R2029</f>
        <v>2371923.3687119992</v>
      </c>
      <c r="T2029" s="48">
        <f>'[1]BoQ HSYC'!S2029</f>
        <v>0</v>
      </c>
      <c r="U2029" s="132">
        <f>'[1]BoQ HSYC'!T2029</f>
        <v>0</v>
      </c>
      <c r="V2029" s="132">
        <f>'[1]BoQ HSYC'!U2029</f>
        <v>0</v>
      </c>
      <c r="W2029" s="132">
        <f>'[1]BoQ HSYC'!V2029</f>
        <v>0</v>
      </c>
      <c r="X2029" s="44" t="str">
        <f>'[1]BoQ HSYC'!W2029</f>
        <v>ME</v>
      </c>
      <c r="Y2029" s="44"/>
      <c r="Z2029" s="44"/>
      <c r="AA2029" s="44"/>
      <c r="AB2029" s="2">
        <v>3104978.8800279973</v>
      </c>
      <c r="AC2029" s="2">
        <v>2049286.0608184782</v>
      </c>
      <c r="AD2029" s="2">
        <f>+M2029</f>
        <v>3136785.1789090899</v>
      </c>
      <c r="AE2029" s="2">
        <f>+AD2029*14%</f>
        <v>439149.92504727264</v>
      </c>
      <c r="AF2029" s="155">
        <f>+AD2029*35%</f>
        <v>1097874.8126181813</v>
      </c>
      <c r="AG2029" s="2">
        <f>+AD2029*F2029</f>
        <v>2070278.2180799993</v>
      </c>
      <c r="AH2029" s="2">
        <f>+AE2029*F2029</f>
        <v>289838.95053119998</v>
      </c>
      <c r="AI2029" s="2">
        <f>+AF2029*F2029</f>
        <v>724597.37632799975</v>
      </c>
      <c r="AJ2029" s="2">
        <f>SUM(AG2029:AI2029)</f>
        <v>3084714.544939199</v>
      </c>
      <c r="AK2029" s="2">
        <f>+AD2029*G2029</f>
        <v>2070278.2180799993</v>
      </c>
      <c r="AL2029" s="2">
        <f>+AE2029*G2029</f>
        <v>289838.95053119998</v>
      </c>
      <c r="AM2029" s="2">
        <f>+AF2029*G2029</f>
        <v>724597.37632799975</v>
      </c>
      <c r="AN2029" s="155">
        <f>SUM(AK2029:AM2029)</f>
        <v>3084714.544939199</v>
      </c>
      <c r="AQ2029" s="145" t="s">
        <v>525</v>
      </c>
      <c r="AU2029" s="8"/>
      <c r="AV2029" s="8"/>
      <c r="AW2029" s="2">
        <f>+'[2]BoQ HSYC-Đạt'!AT2029</f>
        <v>3450463.6967999991</v>
      </c>
      <c r="AX2029" s="8">
        <f>F2029*AW2029</f>
        <v>2277306.0398879997</v>
      </c>
      <c r="AY2029" s="8">
        <f>IF(AQ2029="CT",7%,5%)*AX2029</f>
        <v>159411.42279215998</v>
      </c>
      <c r="AZ2029" s="8">
        <f>AX2029*2%</f>
        <v>45546.120797759992</v>
      </c>
      <c r="BA2029" s="8">
        <f>IF(BB2029&gt;0,0,AX2029*5%)</f>
        <v>113865.30199439998</v>
      </c>
      <c r="BB2029" s="8"/>
      <c r="BC2029" s="8">
        <f>+AX2029+AY2029+AZ2029+BA2029+BB2029</f>
        <v>2596128.8854723196</v>
      </c>
      <c r="BD2029" s="8">
        <f>AX2029-AT2029</f>
        <v>2277306.0398879997</v>
      </c>
      <c r="BE2029" s="2"/>
      <c r="BH2029" s="2"/>
    </row>
    <row r="2030" spans="2:60" ht="17" hidden="1" outlineLevel="1" x14ac:dyDescent="0.2">
      <c r="B2030" s="82"/>
      <c r="C2030" s="144" t="s">
        <v>799</v>
      </c>
      <c r="D2030" s="144"/>
      <c r="E2030" s="82"/>
      <c r="F2030" s="143"/>
      <c r="G2030" s="142">
        <f>'[1]BoQ HSYC'!F2030</f>
        <v>0</v>
      </c>
      <c r="H2030" s="185">
        <f>'[1]BoQ HSYC'!G2030</f>
        <v>0</v>
      </c>
      <c r="I2030" s="185">
        <f>'[1]BoQ HSYC'!H2030</f>
        <v>0</v>
      </c>
      <c r="J2030" s="185">
        <f>'[1]BoQ HSYC'!I2030</f>
        <v>0</v>
      </c>
      <c r="K2030" s="48">
        <f>'[1]BoQ HSYC'!J2030</f>
        <v>0</v>
      </c>
      <c r="L2030" s="47">
        <f>'[1]BoQ HSYC'!K2030</f>
        <v>0</v>
      </c>
      <c r="M2030" s="47">
        <f>'[1]BoQ HSYC'!L2030</f>
        <v>0</v>
      </c>
      <c r="N2030" s="183">
        <f>'[1]BoQ HSYC'!M2030</f>
        <v>0</v>
      </c>
      <c r="O2030" s="183">
        <f>'[1]BoQ HSYC'!N2030</f>
        <v>0</v>
      </c>
      <c r="P2030" s="83">
        <f>'[1]BoQ HSYC'!O2030</f>
        <v>0</v>
      </c>
      <c r="Q2030" s="47">
        <f>'[1]BoQ HSYC'!P2030</f>
        <v>0</v>
      </c>
      <c r="R2030" s="132">
        <f>'[1]BoQ HSYC'!Q2030</f>
        <v>0</v>
      </c>
      <c r="S2030" s="83">
        <f>'[1]BoQ HSYC'!R2030</f>
        <v>0</v>
      </c>
      <c r="T2030" s="48">
        <f>'[1]BoQ HSYC'!S2030</f>
        <v>0</v>
      </c>
      <c r="U2030" s="132">
        <f>'[1]BoQ HSYC'!T2030</f>
        <v>0</v>
      </c>
      <c r="V2030" s="132">
        <f>'[1]BoQ HSYC'!U2030</f>
        <v>0</v>
      </c>
      <c r="W2030" s="132">
        <f>'[1]BoQ HSYC'!V2030</f>
        <v>0</v>
      </c>
      <c r="X2030" s="44" t="str">
        <f>'[1]BoQ HSYC'!W2030</f>
        <v>ME</v>
      </c>
      <c r="Y2030" s="44"/>
      <c r="Z2030" s="44"/>
      <c r="AA2030" s="44"/>
      <c r="AB2030" s="2">
        <v>0</v>
      </c>
      <c r="AC2030" s="2">
        <v>0</v>
      </c>
      <c r="AD2030" s="2">
        <f>+M2030</f>
        <v>0</v>
      </c>
      <c r="AE2030" s="2">
        <f>+AD2030*14%</f>
        <v>0</v>
      </c>
      <c r="AF2030" s="155">
        <f>+AD2030*35%</f>
        <v>0</v>
      </c>
      <c r="AG2030" s="2">
        <f>+AD2030*F2030</f>
        <v>0</v>
      </c>
      <c r="AH2030" s="2">
        <f>+AE2030*F2030</f>
        <v>0</v>
      </c>
      <c r="AI2030" s="2">
        <f>+AF2030*F2030</f>
        <v>0</v>
      </c>
      <c r="AJ2030" s="2">
        <f>SUM(AG2030:AI2030)</f>
        <v>0</v>
      </c>
      <c r="AK2030" s="2">
        <f>+AD2030*G2030</f>
        <v>0</v>
      </c>
      <c r="AL2030" s="2">
        <f>+AE2030*G2030</f>
        <v>0</v>
      </c>
      <c r="AM2030" s="2">
        <f>+AF2030*G2030</f>
        <v>0</v>
      </c>
      <c r="AN2030" s="155">
        <f>SUM(AK2030:AM2030)</f>
        <v>0</v>
      </c>
      <c r="AQ2030" s="145" t="s">
        <v>525</v>
      </c>
      <c r="AU2030" s="8"/>
      <c r="AV2030" s="8"/>
      <c r="AW2030" s="2">
        <f>+'[2]BoQ HSYC-Đạt'!AT2030</f>
        <v>0</v>
      </c>
      <c r="AX2030" s="8">
        <f>F2030*AW2030</f>
        <v>0</v>
      </c>
      <c r="AY2030" s="8">
        <f>IF(AQ2030="CT",7%,5%)*AX2030</f>
        <v>0</v>
      </c>
      <c r="AZ2030" s="8">
        <f>AX2030*2%</f>
        <v>0</v>
      </c>
      <c r="BA2030" s="8">
        <f>IF(BB2030&gt;0,0,AX2030*5%)</f>
        <v>0</v>
      </c>
      <c r="BB2030" s="8"/>
      <c r="BC2030" s="8">
        <f>+AX2030+AY2030+AZ2030+BA2030+BB2030</f>
        <v>0</v>
      </c>
      <c r="BD2030" s="8">
        <f>AX2030-AT2030</f>
        <v>0</v>
      </c>
      <c r="BE2030" s="2"/>
      <c r="BH2030" s="2"/>
    </row>
    <row r="2031" spans="2:60" ht="17" hidden="1" outlineLevel="1" x14ac:dyDescent="0.2">
      <c r="B2031" s="82">
        <v>66</v>
      </c>
      <c r="C2031" s="144" t="s">
        <v>797</v>
      </c>
      <c r="D2031" s="144"/>
      <c r="E2031" s="82" t="s">
        <v>64</v>
      </c>
      <c r="F2031" s="143">
        <v>5</v>
      </c>
      <c r="G2031" s="142">
        <f>'[1]BoQ HSYC'!F2031</f>
        <v>5</v>
      </c>
      <c r="H2031" s="185">
        <f>'[1]BoQ HSYC'!G2031</f>
        <v>0</v>
      </c>
      <c r="I2031" s="185">
        <f>'[1]BoQ HSYC'!H2031</f>
        <v>0</v>
      </c>
      <c r="J2031" s="185">
        <f>'[1]BoQ HSYC'!I2031</f>
        <v>0</v>
      </c>
      <c r="K2031" s="48">
        <f>'[1]BoQ HSYC'!J2031</f>
        <v>201600</v>
      </c>
      <c r="L2031" s="47">
        <f>'[1]BoQ HSYC'!K2031</f>
        <v>45000</v>
      </c>
      <c r="M2031" s="47">
        <f>'[1]BoQ HSYC'!L2031</f>
        <v>246600</v>
      </c>
      <c r="N2031" s="183">
        <f>'[1]BoQ HSYC'!M2031</f>
        <v>70560</v>
      </c>
      <c r="O2031" s="183">
        <f>'[1]BoQ HSYC'!N2031</f>
        <v>15749.999999999998</v>
      </c>
      <c r="P2031" s="83">
        <f>'[1]BoQ HSYC'!O2031</f>
        <v>86310</v>
      </c>
      <c r="Q2031" s="47">
        <f>'[1]BoQ HSYC'!P2031</f>
        <v>1233000</v>
      </c>
      <c r="R2031" s="132">
        <f>'[1]BoQ HSYC'!Q2031</f>
        <v>431550</v>
      </c>
      <c r="S2031" s="83">
        <f>'[1]BoQ HSYC'!R2031</f>
        <v>1664550</v>
      </c>
      <c r="T2031" s="48">
        <f>'[1]BoQ HSYC'!S2031</f>
        <v>0</v>
      </c>
      <c r="U2031" s="132">
        <f>'[1]BoQ HSYC'!T2031</f>
        <v>0</v>
      </c>
      <c r="V2031" s="132" t="str">
        <f>'[1]BoQ HSYC'!U2031</f>
        <v>BĐG Q2/2026</v>
      </c>
      <c r="W2031" s="132" t="str">
        <f>'[1]BoQ HSYC'!V2031</f>
        <v>BĐG Q2/2026</v>
      </c>
      <c r="X2031" s="44" t="str">
        <f>'[1]BoQ HSYC'!W2031</f>
        <v>ME</v>
      </c>
      <c r="Y2031" s="44"/>
      <c r="Z2031" s="44"/>
      <c r="AA2031" s="44"/>
      <c r="AB2031" s="2">
        <v>837618.80591400003</v>
      </c>
      <c r="AC2031" s="2">
        <v>4188094.0295700002</v>
      </c>
      <c r="AD2031" s="2">
        <f>+M2031</f>
        <v>246600</v>
      </c>
      <c r="AE2031" s="2">
        <f>+AD2031*14%</f>
        <v>34524</v>
      </c>
      <c r="AF2031" s="155">
        <f>+AD2031*35%</f>
        <v>86310</v>
      </c>
      <c r="AG2031" s="2">
        <f>+AD2031*F2031</f>
        <v>1233000</v>
      </c>
      <c r="AH2031" s="2">
        <f>+AE2031*F2031</f>
        <v>172620</v>
      </c>
      <c r="AI2031" s="2">
        <f>+AF2031*F2031</f>
        <v>431550</v>
      </c>
      <c r="AJ2031" s="2">
        <f>SUM(AG2031:AI2031)</f>
        <v>1837170</v>
      </c>
      <c r="AK2031" s="2">
        <f>+AD2031*G2031</f>
        <v>1233000</v>
      </c>
      <c r="AL2031" s="2">
        <f>+AE2031*G2031</f>
        <v>172620</v>
      </c>
      <c r="AM2031" s="2">
        <f>+AF2031*G2031</f>
        <v>431550</v>
      </c>
      <c r="AN2031" s="155">
        <f>SUM(AK2031:AM2031)</f>
        <v>1837170</v>
      </c>
      <c r="AQ2031" s="145" t="s">
        <v>525</v>
      </c>
      <c r="AU2031" s="8"/>
      <c r="AV2031" s="8"/>
      <c r="AW2031" s="2">
        <f>+'[2]BoQ HSYC-Đạt'!AT2031</f>
        <v>251532</v>
      </c>
      <c r="AX2031" s="8">
        <f>F2031*AW2031</f>
        <v>1257660</v>
      </c>
      <c r="AY2031" s="8">
        <f>IF(AQ2031="CT",7%,5%)*AX2031</f>
        <v>88036.200000000012</v>
      </c>
      <c r="AZ2031" s="8">
        <f>AX2031*2%</f>
        <v>25153.200000000001</v>
      </c>
      <c r="BA2031" s="8">
        <f>IF(BB2031&gt;0,0,AX2031*5%)</f>
        <v>62883</v>
      </c>
      <c r="BB2031" s="8"/>
      <c r="BC2031" s="8">
        <f>+AX2031+AY2031+AZ2031+BA2031+BB2031</f>
        <v>1433732.4</v>
      </c>
      <c r="BD2031" s="8">
        <f>AX2031-AT2031</f>
        <v>1257660</v>
      </c>
      <c r="BE2031" s="2"/>
      <c r="BH2031" s="2"/>
    </row>
    <row r="2032" spans="2:60" ht="17" hidden="1" outlineLevel="1" x14ac:dyDescent="0.2">
      <c r="B2032" s="82">
        <v>67</v>
      </c>
      <c r="C2032" s="144" t="s">
        <v>796</v>
      </c>
      <c r="D2032" s="144"/>
      <c r="E2032" s="82" t="s">
        <v>795</v>
      </c>
      <c r="F2032" s="143">
        <v>5</v>
      </c>
      <c r="G2032" s="142">
        <f>'[1]BoQ HSYC'!F2032</f>
        <v>5</v>
      </c>
      <c r="H2032" s="185">
        <f>'[1]BoQ HSYC'!G2032</f>
        <v>0</v>
      </c>
      <c r="I2032" s="185">
        <f>'[1]BoQ HSYC'!H2032</f>
        <v>0</v>
      </c>
      <c r="J2032" s="185">
        <f>'[1]BoQ HSYC'!I2032</f>
        <v>0</v>
      </c>
      <c r="K2032" s="48">
        <f>'[1]BoQ HSYC'!J2032</f>
        <v>150000</v>
      </c>
      <c r="L2032" s="47">
        <f>'[1]BoQ HSYC'!K2032</f>
        <v>50000</v>
      </c>
      <c r="M2032" s="47">
        <f>'[1]BoQ HSYC'!L2032</f>
        <v>200000</v>
      </c>
      <c r="N2032" s="183">
        <f>'[1]BoQ HSYC'!M2032</f>
        <v>52500</v>
      </c>
      <c r="O2032" s="183">
        <f>'[1]BoQ HSYC'!N2032</f>
        <v>17500</v>
      </c>
      <c r="P2032" s="83">
        <f>'[1]BoQ HSYC'!O2032</f>
        <v>70000</v>
      </c>
      <c r="Q2032" s="47">
        <f>'[1]BoQ HSYC'!P2032</f>
        <v>1000000</v>
      </c>
      <c r="R2032" s="132">
        <f>'[1]BoQ HSYC'!Q2032</f>
        <v>350000</v>
      </c>
      <c r="S2032" s="83">
        <f>'[1]BoQ HSYC'!R2032</f>
        <v>1350000</v>
      </c>
      <c r="T2032" s="48">
        <f>'[1]BoQ HSYC'!S2032</f>
        <v>0</v>
      </c>
      <c r="U2032" s="132">
        <f>'[1]BoQ HSYC'!T2032</f>
        <v>0</v>
      </c>
      <c r="V2032" s="132" t="str">
        <f>'[1]BoQ HSYC'!U2032</f>
        <v>BĐG Q2/2026</v>
      </c>
      <c r="W2032" s="132" t="str">
        <f>'[1]BoQ HSYC'!V2032</f>
        <v>BĐG Q2/2026</v>
      </c>
      <c r="X2032" s="44" t="str">
        <f>'[1]BoQ HSYC'!W2032</f>
        <v>ME</v>
      </c>
      <c r="Y2032" s="44"/>
      <c r="Z2032" s="44"/>
      <c r="AA2032" s="44"/>
      <c r="AB2032" s="2">
        <v>152489.70000000001</v>
      </c>
      <c r="AC2032" s="2">
        <v>762448.5</v>
      </c>
      <c r="AD2032" s="2">
        <f>+M2032</f>
        <v>200000</v>
      </c>
      <c r="AE2032" s="2">
        <f>+AD2032*14%</f>
        <v>28000.000000000004</v>
      </c>
      <c r="AF2032" s="155">
        <f>+AD2032*35%</f>
        <v>70000</v>
      </c>
      <c r="AG2032" s="2">
        <f>+AD2032*F2032</f>
        <v>1000000</v>
      </c>
      <c r="AH2032" s="2">
        <f>+AE2032*F2032</f>
        <v>140000.00000000003</v>
      </c>
      <c r="AI2032" s="2">
        <f>+AF2032*F2032</f>
        <v>350000</v>
      </c>
      <c r="AJ2032" s="2">
        <f>SUM(AG2032:AI2032)</f>
        <v>1490000</v>
      </c>
      <c r="AK2032" s="2">
        <f>+AD2032*G2032</f>
        <v>1000000</v>
      </c>
      <c r="AL2032" s="2">
        <f>+AE2032*G2032</f>
        <v>140000.00000000003</v>
      </c>
      <c r="AM2032" s="2">
        <f>+AF2032*G2032</f>
        <v>350000</v>
      </c>
      <c r="AN2032" s="155">
        <f>SUM(AK2032:AM2032)</f>
        <v>1490000</v>
      </c>
      <c r="AQ2032" s="145" t="s">
        <v>525</v>
      </c>
      <c r="AU2032" s="8"/>
      <c r="AV2032" s="8"/>
      <c r="AW2032" s="2">
        <f>+'[2]BoQ HSYC-Đạt'!AT2032</f>
        <v>220000</v>
      </c>
      <c r="AX2032" s="8">
        <f>F2032*AW2032</f>
        <v>1100000</v>
      </c>
      <c r="AY2032" s="8">
        <f>IF(AQ2032="CT",7%,5%)*AX2032</f>
        <v>77000.000000000015</v>
      </c>
      <c r="AZ2032" s="8">
        <f>AX2032*2%</f>
        <v>22000</v>
      </c>
      <c r="BA2032" s="8">
        <f>IF(BB2032&gt;0,0,AX2032*5%)</f>
        <v>55000</v>
      </c>
      <c r="BB2032" s="8"/>
      <c r="BC2032" s="8">
        <f>+AX2032+AY2032+AZ2032+BA2032+BB2032</f>
        <v>1254000</v>
      </c>
      <c r="BD2032" s="8">
        <f>AX2032-AT2032</f>
        <v>1100000</v>
      </c>
      <c r="BE2032" s="2"/>
      <c r="BH2032" s="2"/>
    </row>
    <row r="2033" spans="2:60" ht="34" hidden="1" outlineLevel="1" x14ac:dyDescent="0.2">
      <c r="B2033" s="82">
        <v>68</v>
      </c>
      <c r="C2033" s="144" t="s">
        <v>794</v>
      </c>
      <c r="D2033" s="144"/>
      <c r="E2033" s="82" t="s">
        <v>129</v>
      </c>
      <c r="F2033" s="143">
        <v>20</v>
      </c>
      <c r="G2033" s="142">
        <f>'[1]BoQ HSYC'!F2033</f>
        <v>20</v>
      </c>
      <c r="H2033" s="185">
        <f>'[1]BoQ HSYC'!G2033</f>
        <v>0</v>
      </c>
      <c r="I2033" s="185">
        <f>'[1]BoQ HSYC'!H2033</f>
        <v>0</v>
      </c>
      <c r="J2033" s="185">
        <f>'[1]BoQ HSYC'!I2033</f>
        <v>0</v>
      </c>
      <c r="K2033" s="48">
        <f>'[1]BoQ HSYC'!J2033</f>
        <v>360460</v>
      </c>
      <c r="L2033" s="47">
        <f>'[1]BoQ HSYC'!K2033</f>
        <v>18331</v>
      </c>
      <c r="M2033" s="47">
        <f>'[1]BoQ HSYC'!L2033</f>
        <v>378791</v>
      </c>
      <c r="N2033" s="183">
        <f>'[1]BoQ HSYC'!M2033</f>
        <v>0</v>
      </c>
      <c r="O2033" s="183">
        <f>'[1]BoQ HSYC'!N2033</f>
        <v>6415.8499999999995</v>
      </c>
      <c r="P2033" s="83">
        <f>'[1]BoQ HSYC'!O2033</f>
        <v>6415.8499999999995</v>
      </c>
      <c r="Q2033" s="47">
        <f>'[1]BoQ HSYC'!P2033</f>
        <v>7575820</v>
      </c>
      <c r="R2033" s="132">
        <f>'[1]BoQ HSYC'!Q2033</f>
        <v>128316.99999999999</v>
      </c>
      <c r="S2033" s="83">
        <f>'[1]BoQ HSYC'!R2033</f>
        <v>7704137</v>
      </c>
      <c r="T2033" s="48">
        <f>'[1]BoQ HSYC'!S2033</f>
        <v>0</v>
      </c>
      <c r="U2033" s="132">
        <f>'[1]BoQ HSYC'!T2033</f>
        <v>0</v>
      </c>
      <c r="V2033" s="132" t="str">
        <f>'[1]BoQ HSYC'!U2033</f>
        <v>VT: NCC, NC:BĐG Q2/2026</v>
      </c>
      <c r="W2033" s="132" t="str">
        <f>'[1]BoQ HSYC'!V2033</f>
        <v>VT: NCC, NC:BĐG Q2/2026</v>
      </c>
      <c r="X2033" s="44" t="str">
        <f>'[1]BoQ HSYC'!W2033</f>
        <v>ME</v>
      </c>
      <c r="Y2033" s="44"/>
      <c r="Z2033" s="44"/>
      <c r="AA2033" s="44"/>
      <c r="AB2033" s="2">
        <v>604257.07541776495</v>
      </c>
      <c r="AC2033" s="2">
        <v>12085141.508355299</v>
      </c>
      <c r="AD2033" s="2">
        <f>+M2033</f>
        <v>378791</v>
      </c>
      <c r="AE2033" s="2">
        <f>+AD2033*14%</f>
        <v>53030.740000000005</v>
      </c>
      <c r="AF2033" s="155">
        <f>+AD2033*35%</f>
        <v>132576.85</v>
      </c>
      <c r="AG2033" s="2">
        <f>+AD2033*F2033</f>
        <v>7575820</v>
      </c>
      <c r="AH2033" s="2">
        <f>+AE2033*F2033</f>
        <v>1060614.8</v>
      </c>
      <c r="AI2033" s="2">
        <f>+AF2033*F2033</f>
        <v>2651537</v>
      </c>
      <c r="AJ2033" s="2">
        <f>SUM(AG2033:AI2033)</f>
        <v>11287971.800000001</v>
      </c>
      <c r="AK2033" s="2">
        <f>+AD2033*G2033</f>
        <v>7575820</v>
      </c>
      <c r="AL2033" s="2">
        <f>+AE2033*G2033</f>
        <v>1060614.8</v>
      </c>
      <c r="AM2033" s="2">
        <f>+AF2033*G2033</f>
        <v>2651537</v>
      </c>
      <c r="AN2033" s="155">
        <f>SUM(AK2033:AM2033)</f>
        <v>11287971.800000001</v>
      </c>
      <c r="AQ2033" s="145" t="s">
        <v>525</v>
      </c>
      <c r="AU2033" s="8"/>
      <c r="AV2033" s="8"/>
      <c r="AW2033" s="2">
        <f>+'[2]BoQ HSYC-Đạt'!AT2033</f>
        <v>390154.73</v>
      </c>
      <c r="AX2033" s="8">
        <f>F2033*AW2033</f>
        <v>7803094.5999999996</v>
      </c>
      <c r="AY2033" s="8">
        <f>IF(AQ2033="CT",7%,5%)*AX2033</f>
        <v>546216.62199999997</v>
      </c>
      <c r="AZ2033" s="8">
        <f>AX2033*2%</f>
        <v>156061.89199999999</v>
      </c>
      <c r="BA2033" s="8">
        <f>IF(BB2033&gt;0,0,AX2033*5%)</f>
        <v>390154.73</v>
      </c>
      <c r="BB2033" s="8"/>
      <c r="BC2033" s="8">
        <f>+AX2033+AY2033+AZ2033+BA2033+BB2033</f>
        <v>8895527.8440000005</v>
      </c>
      <c r="BD2033" s="8">
        <f>AX2033-AT2033</f>
        <v>7803094.5999999996</v>
      </c>
      <c r="BE2033" s="2"/>
      <c r="BH2033" s="2"/>
    </row>
    <row r="2034" spans="2:60" ht="17" hidden="1" outlineLevel="1" x14ac:dyDescent="0.2">
      <c r="B2034" s="82"/>
      <c r="C2034" s="144" t="s">
        <v>798</v>
      </c>
      <c r="D2034" s="144"/>
      <c r="E2034" s="82"/>
      <c r="F2034" s="143"/>
      <c r="G2034" s="142">
        <f>'[1]BoQ HSYC'!F2034</f>
        <v>0</v>
      </c>
      <c r="H2034" s="185">
        <f>'[1]BoQ HSYC'!G2034</f>
        <v>0</v>
      </c>
      <c r="I2034" s="185">
        <f>'[1]BoQ HSYC'!H2034</f>
        <v>0</v>
      </c>
      <c r="J2034" s="185">
        <f>'[1]BoQ HSYC'!I2034</f>
        <v>0</v>
      </c>
      <c r="K2034" s="48">
        <f>'[1]BoQ HSYC'!J2034</f>
        <v>0</v>
      </c>
      <c r="L2034" s="47">
        <f>'[1]BoQ HSYC'!K2034</f>
        <v>0</v>
      </c>
      <c r="M2034" s="47">
        <f>'[1]BoQ HSYC'!L2034</f>
        <v>0</v>
      </c>
      <c r="N2034" s="183">
        <f>'[1]BoQ HSYC'!M2034</f>
        <v>0</v>
      </c>
      <c r="O2034" s="183">
        <f>'[1]BoQ HSYC'!N2034</f>
        <v>0</v>
      </c>
      <c r="P2034" s="83">
        <f>'[1]BoQ HSYC'!O2034</f>
        <v>0</v>
      </c>
      <c r="Q2034" s="47">
        <f>'[1]BoQ HSYC'!P2034</f>
        <v>0</v>
      </c>
      <c r="R2034" s="132">
        <f>'[1]BoQ HSYC'!Q2034</f>
        <v>0</v>
      </c>
      <c r="S2034" s="83">
        <f>'[1]BoQ HSYC'!R2034</f>
        <v>0</v>
      </c>
      <c r="T2034" s="48">
        <f>'[1]BoQ HSYC'!S2034</f>
        <v>0</v>
      </c>
      <c r="U2034" s="132">
        <f>'[1]BoQ HSYC'!T2034</f>
        <v>0</v>
      </c>
      <c r="V2034" s="132">
        <f>'[1]BoQ HSYC'!U2034</f>
        <v>0</v>
      </c>
      <c r="W2034" s="132">
        <f>'[1]BoQ HSYC'!V2034</f>
        <v>0</v>
      </c>
      <c r="X2034" s="44" t="str">
        <f>'[1]BoQ HSYC'!W2034</f>
        <v>ME</v>
      </c>
      <c r="Y2034" s="44"/>
      <c r="Z2034" s="44"/>
      <c r="AA2034" s="44"/>
      <c r="AB2034" s="2">
        <v>0</v>
      </c>
      <c r="AC2034" s="2">
        <v>0</v>
      </c>
      <c r="AD2034" s="2">
        <f>+M2034</f>
        <v>0</v>
      </c>
      <c r="AE2034" s="2">
        <f>+AD2034*14%</f>
        <v>0</v>
      </c>
      <c r="AF2034" s="155">
        <f>+AD2034*35%</f>
        <v>0</v>
      </c>
      <c r="AG2034" s="2">
        <f>+AD2034*F2034</f>
        <v>0</v>
      </c>
      <c r="AH2034" s="2">
        <f>+AE2034*F2034</f>
        <v>0</v>
      </c>
      <c r="AI2034" s="2">
        <f>+AF2034*F2034</f>
        <v>0</v>
      </c>
      <c r="AJ2034" s="2">
        <f>SUM(AG2034:AI2034)</f>
        <v>0</v>
      </c>
      <c r="AK2034" s="2">
        <f>+AD2034*G2034</f>
        <v>0</v>
      </c>
      <c r="AL2034" s="2">
        <f>+AE2034*G2034</f>
        <v>0</v>
      </c>
      <c r="AM2034" s="2">
        <f>+AF2034*G2034</f>
        <v>0</v>
      </c>
      <c r="AN2034" s="155">
        <f>SUM(AK2034:AM2034)</f>
        <v>0</v>
      </c>
      <c r="AQ2034" s="145" t="s">
        <v>525</v>
      </c>
      <c r="AU2034" s="8"/>
      <c r="AV2034" s="8"/>
      <c r="AW2034" s="2">
        <f>+'[2]BoQ HSYC-Đạt'!AT2034</f>
        <v>0</v>
      </c>
      <c r="AX2034" s="8">
        <f>F2034*AW2034</f>
        <v>0</v>
      </c>
      <c r="AY2034" s="8">
        <f>IF(AQ2034="CT",7%,5%)*AX2034</f>
        <v>0</v>
      </c>
      <c r="AZ2034" s="8">
        <f>AX2034*2%</f>
        <v>0</v>
      </c>
      <c r="BA2034" s="8">
        <f>IF(BB2034&gt;0,0,AX2034*5%)</f>
        <v>0</v>
      </c>
      <c r="BB2034" s="8"/>
      <c r="BC2034" s="8">
        <f>+AX2034+AY2034+AZ2034+BA2034+BB2034</f>
        <v>0</v>
      </c>
      <c r="BD2034" s="8">
        <f>AX2034-AT2034</f>
        <v>0</v>
      </c>
      <c r="BE2034" s="2"/>
      <c r="BH2034" s="2"/>
    </row>
    <row r="2035" spans="2:60" ht="17" hidden="1" outlineLevel="1" x14ac:dyDescent="0.2">
      <c r="B2035" s="82">
        <v>70</v>
      </c>
      <c r="C2035" s="144" t="s">
        <v>797</v>
      </c>
      <c r="D2035" s="144"/>
      <c r="E2035" s="82" t="s">
        <v>64</v>
      </c>
      <c r="F2035" s="143">
        <v>8</v>
      </c>
      <c r="G2035" s="142">
        <f>'[1]BoQ HSYC'!F2035</f>
        <v>8</v>
      </c>
      <c r="H2035" s="185">
        <f>'[1]BoQ HSYC'!G2035</f>
        <v>0</v>
      </c>
      <c r="I2035" s="185">
        <f>'[1]BoQ HSYC'!H2035</f>
        <v>0</v>
      </c>
      <c r="J2035" s="185">
        <f>'[1]BoQ HSYC'!I2035</f>
        <v>0</v>
      </c>
      <c r="K2035" s="48">
        <f>'[1]BoQ HSYC'!J2035</f>
        <v>201600</v>
      </c>
      <c r="L2035" s="47">
        <f>'[1]BoQ HSYC'!K2035</f>
        <v>45000</v>
      </c>
      <c r="M2035" s="47">
        <f>'[1]BoQ HSYC'!L2035</f>
        <v>246600</v>
      </c>
      <c r="N2035" s="183">
        <f>'[1]BoQ HSYC'!M2035</f>
        <v>70560</v>
      </c>
      <c r="O2035" s="183">
        <f>'[1]BoQ HSYC'!N2035</f>
        <v>15749.999999999998</v>
      </c>
      <c r="P2035" s="83">
        <f>'[1]BoQ HSYC'!O2035</f>
        <v>86310</v>
      </c>
      <c r="Q2035" s="47">
        <f>'[1]BoQ HSYC'!P2035</f>
        <v>1972800</v>
      </c>
      <c r="R2035" s="132">
        <f>'[1]BoQ HSYC'!Q2035</f>
        <v>690480</v>
      </c>
      <c r="S2035" s="83">
        <f>'[1]BoQ HSYC'!R2035</f>
        <v>2663280</v>
      </c>
      <c r="T2035" s="48">
        <f>'[1]BoQ HSYC'!S2035</f>
        <v>0</v>
      </c>
      <c r="U2035" s="132">
        <f>'[1]BoQ HSYC'!T2035</f>
        <v>0</v>
      </c>
      <c r="V2035" s="132" t="str">
        <f>'[1]BoQ HSYC'!U2035</f>
        <v>BĐG Q2/2026</v>
      </c>
      <c r="W2035" s="132" t="str">
        <f>'[1]BoQ HSYC'!V2035</f>
        <v>BĐG Q2/2026</v>
      </c>
      <c r="X2035" s="44" t="str">
        <f>'[1]BoQ HSYC'!W2035</f>
        <v>ME</v>
      </c>
      <c r="Y2035" s="44"/>
      <c r="Z2035" s="44"/>
      <c r="AA2035" s="44"/>
      <c r="AB2035" s="2">
        <v>837618.80591400003</v>
      </c>
      <c r="AC2035" s="2">
        <v>6700950.4473120002</v>
      </c>
      <c r="AD2035" s="2">
        <f>+M2035</f>
        <v>246600</v>
      </c>
      <c r="AE2035" s="2">
        <f>+AD2035*14%</f>
        <v>34524</v>
      </c>
      <c r="AF2035" s="155">
        <f>+AD2035*35%</f>
        <v>86310</v>
      </c>
      <c r="AG2035" s="2">
        <f>+AD2035*F2035</f>
        <v>1972800</v>
      </c>
      <c r="AH2035" s="2">
        <f>+AE2035*F2035</f>
        <v>276192</v>
      </c>
      <c r="AI2035" s="2">
        <f>+AF2035*F2035</f>
        <v>690480</v>
      </c>
      <c r="AJ2035" s="2">
        <f>SUM(AG2035:AI2035)</f>
        <v>2939472</v>
      </c>
      <c r="AK2035" s="2">
        <f>+AD2035*G2035</f>
        <v>1972800</v>
      </c>
      <c r="AL2035" s="2">
        <f>+AE2035*G2035</f>
        <v>276192</v>
      </c>
      <c r="AM2035" s="2">
        <f>+AF2035*G2035</f>
        <v>690480</v>
      </c>
      <c r="AN2035" s="155">
        <f>SUM(AK2035:AM2035)</f>
        <v>2939472</v>
      </c>
      <c r="AQ2035" s="145" t="s">
        <v>525</v>
      </c>
      <c r="AU2035" s="8"/>
      <c r="AV2035" s="8"/>
      <c r="AW2035" s="2">
        <f>+'[2]BoQ HSYC-Đạt'!AT2035</f>
        <v>251532</v>
      </c>
      <c r="AX2035" s="8">
        <f>F2035*AW2035</f>
        <v>2012256</v>
      </c>
      <c r="AY2035" s="8">
        <f>IF(AQ2035="CT",7%,5%)*AX2035</f>
        <v>140857.92000000001</v>
      </c>
      <c r="AZ2035" s="8">
        <f>AX2035*2%</f>
        <v>40245.120000000003</v>
      </c>
      <c r="BA2035" s="8">
        <f>IF(BB2035&gt;0,0,AX2035*5%)</f>
        <v>100612.8</v>
      </c>
      <c r="BB2035" s="8"/>
      <c r="BC2035" s="8">
        <f>+AX2035+AY2035+AZ2035+BA2035+BB2035</f>
        <v>2293971.84</v>
      </c>
      <c r="BD2035" s="8">
        <f>AX2035-AT2035</f>
        <v>2012256</v>
      </c>
      <c r="BE2035" s="2"/>
      <c r="BH2035" s="2"/>
    </row>
    <row r="2036" spans="2:60" ht="17" hidden="1" outlineLevel="1" x14ac:dyDescent="0.2">
      <c r="B2036" s="82">
        <v>71</v>
      </c>
      <c r="C2036" s="144" t="s">
        <v>796</v>
      </c>
      <c r="D2036" s="144"/>
      <c r="E2036" s="82" t="s">
        <v>795</v>
      </c>
      <c r="F2036" s="143">
        <v>8</v>
      </c>
      <c r="G2036" s="142">
        <f>'[1]BoQ HSYC'!F2036</f>
        <v>8</v>
      </c>
      <c r="H2036" s="185">
        <f>'[1]BoQ HSYC'!G2036</f>
        <v>0</v>
      </c>
      <c r="I2036" s="185">
        <f>'[1]BoQ HSYC'!H2036</f>
        <v>0</v>
      </c>
      <c r="J2036" s="185">
        <f>'[1]BoQ HSYC'!I2036</f>
        <v>0</v>
      </c>
      <c r="K2036" s="48">
        <f>'[1]BoQ HSYC'!J2036</f>
        <v>150000</v>
      </c>
      <c r="L2036" s="47">
        <f>'[1]BoQ HSYC'!K2036</f>
        <v>50000</v>
      </c>
      <c r="M2036" s="47">
        <f>'[1]BoQ HSYC'!L2036</f>
        <v>200000</v>
      </c>
      <c r="N2036" s="183">
        <f>'[1]BoQ HSYC'!M2036</f>
        <v>52500</v>
      </c>
      <c r="O2036" s="183">
        <f>'[1]BoQ HSYC'!N2036</f>
        <v>17500</v>
      </c>
      <c r="P2036" s="83">
        <f>'[1]BoQ HSYC'!O2036</f>
        <v>70000</v>
      </c>
      <c r="Q2036" s="47">
        <f>'[1]BoQ HSYC'!P2036</f>
        <v>1600000</v>
      </c>
      <c r="R2036" s="132">
        <f>'[1]BoQ HSYC'!Q2036</f>
        <v>560000</v>
      </c>
      <c r="S2036" s="83">
        <f>'[1]BoQ HSYC'!R2036</f>
        <v>2160000</v>
      </c>
      <c r="T2036" s="48">
        <f>'[1]BoQ HSYC'!S2036</f>
        <v>0</v>
      </c>
      <c r="U2036" s="132">
        <f>'[1]BoQ HSYC'!T2036</f>
        <v>0</v>
      </c>
      <c r="V2036" s="132" t="str">
        <f>'[1]BoQ HSYC'!U2036</f>
        <v>BĐG Q2/2026</v>
      </c>
      <c r="W2036" s="132" t="str">
        <f>'[1]BoQ HSYC'!V2036</f>
        <v>BĐG Q2/2026</v>
      </c>
      <c r="X2036" s="44" t="str">
        <f>'[1]BoQ HSYC'!W2036</f>
        <v>ME</v>
      </c>
      <c r="Y2036" s="44"/>
      <c r="Z2036" s="44"/>
      <c r="AA2036" s="44"/>
      <c r="AB2036" s="2">
        <v>152489.70000000001</v>
      </c>
      <c r="AC2036" s="2">
        <v>1219917.6000000001</v>
      </c>
      <c r="AD2036" s="2">
        <f>+M2036</f>
        <v>200000</v>
      </c>
      <c r="AE2036" s="2">
        <f>+AD2036*14%</f>
        <v>28000.000000000004</v>
      </c>
      <c r="AF2036" s="155">
        <f>+AD2036*35%</f>
        <v>70000</v>
      </c>
      <c r="AG2036" s="2">
        <f>+AD2036*F2036</f>
        <v>1600000</v>
      </c>
      <c r="AH2036" s="2">
        <f>+AE2036*F2036</f>
        <v>224000.00000000003</v>
      </c>
      <c r="AI2036" s="2">
        <f>+AF2036*F2036</f>
        <v>560000</v>
      </c>
      <c r="AJ2036" s="2">
        <f>SUM(AG2036:AI2036)</f>
        <v>2384000</v>
      </c>
      <c r="AK2036" s="2">
        <f>+AD2036*G2036</f>
        <v>1600000</v>
      </c>
      <c r="AL2036" s="2">
        <f>+AE2036*G2036</f>
        <v>224000.00000000003</v>
      </c>
      <c r="AM2036" s="2">
        <f>+AF2036*G2036</f>
        <v>560000</v>
      </c>
      <c r="AN2036" s="155">
        <f>SUM(AK2036:AM2036)</f>
        <v>2384000</v>
      </c>
      <c r="AQ2036" s="145" t="s">
        <v>525</v>
      </c>
      <c r="AU2036" s="8"/>
      <c r="AV2036" s="8"/>
      <c r="AW2036" s="2">
        <f>+'[2]BoQ HSYC-Đạt'!AT2036</f>
        <v>220000</v>
      </c>
      <c r="AX2036" s="8">
        <f>F2036*AW2036</f>
        <v>1760000</v>
      </c>
      <c r="AY2036" s="8">
        <f>IF(AQ2036="CT",7%,5%)*AX2036</f>
        <v>123200.00000000001</v>
      </c>
      <c r="AZ2036" s="8">
        <f>AX2036*2%</f>
        <v>35200</v>
      </c>
      <c r="BA2036" s="8">
        <f>IF(BB2036&gt;0,0,AX2036*5%)</f>
        <v>88000</v>
      </c>
      <c r="BB2036" s="8"/>
      <c r="BC2036" s="8">
        <f>+AX2036+AY2036+AZ2036+BA2036+BB2036</f>
        <v>2006400</v>
      </c>
      <c r="BD2036" s="8">
        <f>AX2036-AT2036</f>
        <v>1760000</v>
      </c>
      <c r="BE2036" s="2"/>
      <c r="BH2036" s="2"/>
    </row>
    <row r="2037" spans="2:60" ht="34" hidden="1" outlineLevel="1" x14ac:dyDescent="0.2">
      <c r="B2037" s="82">
        <v>72</v>
      </c>
      <c r="C2037" s="144" t="s">
        <v>794</v>
      </c>
      <c r="D2037" s="144"/>
      <c r="E2037" s="82" t="s">
        <v>129</v>
      </c>
      <c r="F2037" s="143">
        <v>50</v>
      </c>
      <c r="G2037" s="142">
        <f>'[1]BoQ HSYC'!F2037</f>
        <v>50</v>
      </c>
      <c r="H2037" s="185">
        <f>'[1]BoQ HSYC'!G2037</f>
        <v>0</v>
      </c>
      <c r="I2037" s="185">
        <f>'[1]BoQ HSYC'!H2037</f>
        <v>0</v>
      </c>
      <c r="J2037" s="185">
        <f>'[1]BoQ HSYC'!I2037</f>
        <v>0</v>
      </c>
      <c r="K2037" s="48">
        <f>'[1]BoQ HSYC'!J2037</f>
        <v>360460</v>
      </c>
      <c r="L2037" s="47">
        <f>'[1]BoQ HSYC'!K2037</f>
        <v>18331</v>
      </c>
      <c r="M2037" s="47">
        <f>'[1]BoQ HSYC'!L2037</f>
        <v>378791</v>
      </c>
      <c r="N2037" s="183">
        <f>'[1]BoQ HSYC'!M2037</f>
        <v>0</v>
      </c>
      <c r="O2037" s="183">
        <f>'[1]BoQ HSYC'!N2037</f>
        <v>6415.8499999999995</v>
      </c>
      <c r="P2037" s="83">
        <f>'[1]BoQ HSYC'!O2037</f>
        <v>6415.8499999999995</v>
      </c>
      <c r="Q2037" s="47">
        <f>'[1]BoQ HSYC'!P2037</f>
        <v>18939550</v>
      </c>
      <c r="R2037" s="132">
        <f>'[1]BoQ HSYC'!Q2037</f>
        <v>320792.5</v>
      </c>
      <c r="S2037" s="83">
        <f>'[1]BoQ HSYC'!R2037</f>
        <v>19260342.5</v>
      </c>
      <c r="T2037" s="48">
        <f>'[1]BoQ HSYC'!S2037</f>
        <v>0</v>
      </c>
      <c r="U2037" s="132">
        <f>'[1]BoQ HSYC'!T2037</f>
        <v>0</v>
      </c>
      <c r="V2037" s="132" t="str">
        <f>'[1]BoQ HSYC'!U2037</f>
        <v>VT: NCC, NC:BĐG Q2/2026</v>
      </c>
      <c r="W2037" s="132" t="str">
        <f>'[1]BoQ HSYC'!V2037</f>
        <v>VT: NCC, NC:BĐG Q2/2026</v>
      </c>
      <c r="X2037" s="44" t="str">
        <f>'[1]BoQ HSYC'!W2037</f>
        <v>ME</v>
      </c>
      <c r="Y2037" s="44"/>
      <c r="Z2037" s="44"/>
      <c r="AA2037" s="44"/>
      <c r="AB2037" s="2">
        <v>604257.07541776495</v>
      </c>
      <c r="AC2037" s="2">
        <v>30212853.770888247</v>
      </c>
      <c r="AD2037" s="2">
        <f>+M2037</f>
        <v>378791</v>
      </c>
      <c r="AE2037" s="2">
        <f>+AD2037*14%</f>
        <v>53030.740000000005</v>
      </c>
      <c r="AF2037" s="155">
        <f>+AD2037*35%</f>
        <v>132576.85</v>
      </c>
      <c r="AG2037" s="2">
        <f>+AD2037*F2037</f>
        <v>18939550</v>
      </c>
      <c r="AH2037" s="2">
        <f>+AE2037*F2037</f>
        <v>2651537.0000000005</v>
      </c>
      <c r="AI2037" s="2">
        <f>+AF2037*F2037</f>
        <v>6628842.5</v>
      </c>
      <c r="AJ2037" s="2">
        <f>SUM(AG2037:AI2037)</f>
        <v>28219929.5</v>
      </c>
      <c r="AK2037" s="2">
        <f>+AD2037*G2037</f>
        <v>18939550</v>
      </c>
      <c r="AL2037" s="2">
        <f>+AE2037*G2037</f>
        <v>2651537.0000000005</v>
      </c>
      <c r="AM2037" s="2">
        <f>+AF2037*G2037</f>
        <v>6628842.5</v>
      </c>
      <c r="AN2037" s="155">
        <f>SUM(AK2037:AM2037)</f>
        <v>28219929.5</v>
      </c>
      <c r="AQ2037" s="145" t="s">
        <v>525</v>
      </c>
      <c r="AU2037" s="8"/>
      <c r="AV2037" s="8"/>
      <c r="AW2037" s="2">
        <f>+'[2]BoQ HSYC-Đạt'!AT2037</f>
        <v>390154.73</v>
      </c>
      <c r="AX2037" s="8">
        <f>F2037*AW2037</f>
        <v>19507736.5</v>
      </c>
      <c r="AY2037" s="8">
        <f>IF(AQ2037="CT",7%,5%)*AX2037</f>
        <v>1365541.5550000002</v>
      </c>
      <c r="AZ2037" s="8">
        <f>AX2037*2%</f>
        <v>390154.73</v>
      </c>
      <c r="BA2037" s="8">
        <f>IF(BB2037&gt;0,0,AX2037*5%)</f>
        <v>975386.82500000007</v>
      </c>
      <c r="BB2037" s="8"/>
      <c r="BC2037" s="8">
        <f>+AX2037+AY2037+AZ2037+BA2037+BB2037</f>
        <v>22238819.609999999</v>
      </c>
      <c r="BD2037" s="8">
        <f>AX2037-AT2037</f>
        <v>19507736.5</v>
      </c>
      <c r="BE2037" s="2"/>
      <c r="BH2037" s="2"/>
    </row>
    <row r="2038" spans="2:60" ht="34" hidden="1" outlineLevel="1" x14ac:dyDescent="0.2">
      <c r="B2038" s="82">
        <v>73</v>
      </c>
      <c r="C2038" s="144" t="s">
        <v>793</v>
      </c>
      <c r="D2038" s="144"/>
      <c r="E2038" s="82" t="s">
        <v>129</v>
      </c>
      <c r="F2038" s="143">
        <v>20</v>
      </c>
      <c r="G2038" s="142">
        <f>'[1]BoQ HSYC'!F2038</f>
        <v>20</v>
      </c>
      <c r="H2038" s="185">
        <f>'[1]BoQ HSYC'!G2038</f>
        <v>0</v>
      </c>
      <c r="I2038" s="185">
        <f>'[1]BoQ HSYC'!H2038</f>
        <v>0</v>
      </c>
      <c r="J2038" s="185">
        <f>'[1]BoQ HSYC'!I2038</f>
        <v>0</v>
      </c>
      <c r="K2038" s="48">
        <f>'[1]BoQ HSYC'!J2038</f>
        <v>552170</v>
      </c>
      <c r="L2038" s="47">
        <f>'[1]BoQ HSYC'!K2038</f>
        <v>22827.420000000002</v>
      </c>
      <c r="M2038" s="47">
        <f>'[1]BoQ HSYC'!L2038</f>
        <v>574997.42000000004</v>
      </c>
      <c r="N2038" s="183">
        <f>'[1]BoQ HSYC'!M2038</f>
        <v>0</v>
      </c>
      <c r="O2038" s="183">
        <f>'[1]BoQ HSYC'!N2038</f>
        <v>7989.5969999999998</v>
      </c>
      <c r="P2038" s="83">
        <f>'[1]BoQ HSYC'!O2038</f>
        <v>7989.5969999999998</v>
      </c>
      <c r="Q2038" s="47">
        <f>'[1]BoQ HSYC'!P2038</f>
        <v>11499948.4</v>
      </c>
      <c r="R2038" s="132">
        <f>'[1]BoQ HSYC'!Q2038</f>
        <v>159791.94</v>
      </c>
      <c r="S2038" s="83">
        <f>'[1]BoQ HSYC'!R2038</f>
        <v>11659740.34</v>
      </c>
      <c r="T2038" s="48">
        <f>'[1]BoQ HSYC'!S2038</f>
        <v>0</v>
      </c>
      <c r="U2038" s="132">
        <f>'[1]BoQ HSYC'!T2038</f>
        <v>0</v>
      </c>
      <c r="V2038" s="132" t="str">
        <f>'[1]BoQ HSYC'!U2038</f>
        <v>VT: NCC, NC:BĐG Q2/2026</v>
      </c>
      <c r="W2038" s="132" t="str">
        <f>'[1]BoQ HSYC'!V2038</f>
        <v>VT: NCC, NC:BĐG Q2/2026</v>
      </c>
      <c r="X2038" s="44" t="str">
        <f>'[1]BoQ HSYC'!W2038</f>
        <v>ME</v>
      </c>
      <c r="Y2038" s="44"/>
      <c r="Z2038" s="44"/>
      <c r="AA2038" s="44"/>
      <c r="AB2038" s="2">
        <v>678267.59194537206</v>
      </c>
      <c r="AC2038" s="2">
        <v>13565351.838907441</v>
      </c>
      <c r="AD2038" s="2">
        <f>+M2038</f>
        <v>574997.42000000004</v>
      </c>
      <c r="AE2038" s="2">
        <f>+AD2038*14%</f>
        <v>80499.638800000015</v>
      </c>
      <c r="AF2038" s="155">
        <f>+AD2038*35%</f>
        <v>201249.09700000001</v>
      </c>
      <c r="AG2038" s="2">
        <f>+AD2038*F2038</f>
        <v>11499948.4</v>
      </c>
      <c r="AH2038" s="2">
        <f>+AE2038*F2038</f>
        <v>1609992.7760000003</v>
      </c>
      <c r="AI2038" s="2">
        <f>+AF2038*F2038</f>
        <v>4024981.9400000004</v>
      </c>
      <c r="AJ2038" s="2">
        <f>SUM(AG2038:AI2038)</f>
        <v>17134923.116</v>
      </c>
      <c r="AK2038" s="2">
        <f>+AD2038*G2038</f>
        <v>11499948.4</v>
      </c>
      <c r="AL2038" s="2">
        <f>+AE2038*G2038</f>
        <v>1609992.7760000003</v>
      </c>
      <c r="AM2038" s="2">
        <f>+AF2038*G2038</f>
        <v>4024981.9400000004</v>
      </c>
      <c r="AN2038" s="155">
        <f>SUM(AK2038:AM2038)</f>
        <v>17134923.116</v>
      </c>
      <c r="AQ2038" s="145" t="s">
        <v>525</v>
      </c>
      <c r="AU2038" s="8"/>
      <c r="AV2038" s="8"/>
      <c r="AW2038" s="2">
        <f>+'[2]BoQ HSYC-Đạt'!AT2038</f>
        <v>592247.34260000009</v>
      </c>
      <c r="AX2038" s="8">
        <f>F2038*AW2038</f>
        <v>11844946.852000002</v>
      </c>
      <c r="AY2038" s="8">
        <f>IF(AQ2038="CT",7%,5%)*AX2038</f>
        <v>829146.2796400002</v>
      </c>
      <c r="AZ2038" s="8">
        <f>AX2038*2%</f>
        <v>236898.93704000005</v>
      </c>
      <c r="BA2038" s="8">
        <f>IF(BB2038&gt;0,0,AX2038*5%)</f>
        <v>592247.34260000009</v>
      </c>
      <c r="BB2038" s="8"/>
      <c r="BC2038" s="8">
        <f>+AX2038+AY2038+AZ2038+BA2038+BB2038</f>
        <v>13503239.411280002</v>
      </c>
      <c r="BD2038" s="8">
        <f>AX2038-AT2038</f>
        <v>11844946.852000002</v>
      </c>
      <c r="BE2038" s="2"/>
      <c r="BH2038" s="2"/>
    </row>
    <row r="2039" spans="2:60" s="92" customFormat="1" ht="17" collapsed="1" x14ac:dyDescent="0.2">
      <c r="B2039" s="163" t="s">
        <v>941</v>
      </c>
      <c r="C2039" s="164" t="s">
        <v>410</v>
      </c>
      <c r="D2039" s="164"/>
      <c r="E2039" s="163"/>
      <c r="F2039" s="162"/>
      <c r="G2039" s="149">
        <f>'[1]BoQ HSYC'!F2039</f>
        <v>0</v>
      </c>
      <c r="H2039" s="184">
        <f>'[1]BoQ HSYC'!G2039</f>
        <v>0</v>
      </c>
      <c r="I2039" s="184">
        <f>'[1]BoQ HSYC'!H2039</f>
        <v>0</v>
      </c>
      <c r="J2039" s="184">
        <f>'[1]BoQ HSYC'!I2039</f>
        <v>0</v>
      </c>
      <c r="K2039" s="170">
        <f>'[1]BoQ HSYC'!J2039</f>
        <v>0</v>
      </c>
      <c r="L2039" s="171">
        <f>'[1]BoQ HSYC'!K2039</f>
        <v>0</v>
      </c>
      <c r="M2039" s="171">
        <f>'[1]BoQ HSYC'!L2039</f>
        <v>0</v>
      </c>
      <c r="N2039" s="183">
        <f>'[1]BoQ HSYC'!M2039</f>
        <v>0</v>
      </c>
      <c r="O2039" s="183">
        <f>'[1]BoQ HSYC'!N2039</f>
        <v>0</v>
      </c>
      <c r="P2039" s="160">
        <f>'[1]BoQ HSYC'!O2039</f>
        <v>0</v>
      </c>
      <c r="Q2039" s="171">
        <f>'[1]BoQ HSYC'!P2039</f>
        <v>0</v>
      </c>
      <c r="R2039" s="158">
        <f>'[1]BoQ HSYC'!Q2039</f>
        <v>0</v>
      </c>
      <c r="S2039" s="160">
        <f>'[1]BoQ HSYC'!R2039</f>
        <v>0</v>
      </c>
      <c r="T2039" s="170">
        <f>'[1]BoQ HSYC'!S2039</f>
        <v>0</v>
      </c>
      <c r="U2039" s="158">
        <f>'[1]BoQ HSYC'!T2039</f>
        <v>0</v>
      </c>
      <c r="V2039" s="158">
        <f>'[1]BoQ HSYC'!U2039</f>
        <v>0</v>
      </c>
      <c r="W2039" s="158">
        <f>'[1]BoQ HSYC'!V2039</f>
        <v>0</v>
      </c>
      <c r="X2039" s="94" t="str">
        <f>'[1]BoQ HSYC'!W2039</f>
        <v>ME</v>
      </c>
      <c r="Y2039" s="94"/>
      <c r="Z2039" s="94"/>
      <c r="AA2039" s="44"/>
      <c r="AB2039" s="2">
        <v>0</v>
      </c>
      <c r="AC2039" s="2">
        <v>0</v>
      </c>
      <c r="AD2039" s="93">
        <f>+M2039</f>
        <v>0</v>
      </c>
      <c r="AE2039" s="93">
        <f>+AD2039*14%</f>
        <v>0</v>
      </c>
      <c r="AF2039" s="93">
        <f>+AD2039*35%</f>
        <v>0</v>
      </c>
      <c r="AG2039" s="93">
        <f>+AD2039*F2039</f>
        <v>0</v>
      </c>
      <c r="AH2039" s="93">
        <f>+AE2039*F2039</f>
        <v>0</v>
      </c>
      <c r="AI2039" s="93">
        <f>+AF2039*F2039</f>
        <v>0</v>
      </c>
      <c r="AJ2039" s="93">
        <f>SUM(AG2039:AI2039)</f>
        <v>0</v>
      </c>
      <c r="AK2039" s="93">
        <f>+AD2039*G2039</f>
        <v>0</v>
      </c>
      <c r="AL2039" s="93">
        <f>+AE2039*G2039</f>
        <v>0</v>
      </c>
      <c r="AM2039" s="93">
        <f>+AF2039*G2039</f>
        <v>0</v>
      </c>
      <c r="AN2039" s="93">
        <f>SUM(AK2039:AM2039)</f>
        <v>0</v>
      </c>
      <c r="AQ2039" s="145" t="s">
        <v>525</v>
      </c>
      <c r="AU2039" s="8"/>
      <c r="AV2039" s="8"/>
      <c r="AW2039" s="2">
        <f>+'[2]BoQ HSYC-Đạt'!AT2039</f>
        <v>0</v>
      </c>
      <c r="AX2039" s="8">
        <f>F2039*AW2039</f>
        <v>0</v>
      </c>
      <c r="AY2039" s="8">
        <f>IF(AQ2039="CT",7%,5%)*AX2039</f>
        <v>0</v>
      </c>
      <c r="AZ2039" s="8">
        <f>AX2039*2%</f>
        <v>0</v>
      </c>
      <c r="BA2039" s="8">
        <f>IF(BB2039&gt;0,0,AX2039*5%)</f>
        <v>0</v>
      </c>
      <c r="BB2039" s="8"/>
      <c r="BC2039" s="8">
        <f>+AX2039+AY2039+AZ2039+BA2039+BB2039</f>
        <v>0</v>
      </c>
      <c r="BD2039" s="8">
        <f>AX2039-AT2039</f>
        <v>0</v>
      </c>
      <c r="BE2039" s="2"/>
      <c r="BH2039" s="2"/>
    </row>
    <row r="2040" spans="2:60" ht="34" hidden="1" outlineLevel="1" x14ac:dyDescent="0.2">
      <c r="B2040" s="82">
        <v>1</v>
      </c>
      <c r="C2040" s="144" t="s">
        <v>940</v>
      </c>
      <c r="D2040" s="144"/>
      <c r="E2040" s="82" t="s">
        <v>85</v>
      </c>
      <c r="F2040" s="143">
        <v>1</v>
      </c>
      <c r="G2040" s="142">
        <f>'[1]BoQ HSYC'!F2040</f>
        <v>1</v>
      </c>
      <c r="H2040" s="185">
        <f>'[1]BoQ HSYC'!G2040</f>
        <v>0</v>
      </c>
      <c r="I2040" s="185">
        <f>'[1]BoQ HSYC'!H2040</f>
        <v>0</v>
      </c>
      <c r="J2040" s="185">
        <f>'[1]BoQ HSYC'!I2040</f>
        <v>0</v>
      </c>
      <c r="K2040" s="48">
        <f>'[1]BoQ HSYC'!J2040</f>
        <v>1323757</v>
      </c>
      <c r="L2040" s="47">
        <f>'[1]BoQ HSYC'!K2040</f>
        <v>121580</v>
      </c>
      <c r="M2040" s="47">
        <f>'[1]BoQ HSYC'!L2040</f>
        <v>1445337</v>
      </c>
      <c r="N2040" s="183">
        <f>'[1]BoQ HSYC'!M2040</f>
        <v>0</v>
      </c>
      <c r="O2040" s="183">
        <f>'[1]BoQ HSYC'!N2040</f>
        <v>42553</v>
      </c>
      <c r="P2040" s="83">
        <f>'[1]BoQ HSYC'!O2040</f>
        <v>42553</v>
      </c>
      <c r="Q2040" s="47">
        <f>'[1]BoQ HSYC'!P2040</f>
        <v>1445337</v>
      </c>
      <c r="R2040" s="132">
        <f>'[1]BoQ HSYC'!Q2040</f>
        <v>42553</v>
      </c>
      <c r="S2040" s="83">
        <f>'[1]BoQ HSYC'!R2040</f>
        <v>1487890</v>
      </c>
      <c r="T2040" s="48">
        <f>'[1]BoQ HSYC'!S2040</f>
        <v>0</v>
      </c>
      <c r="U2040" s="132">
        <f>'[1]BoQ HSYC'!T2040</f>
        <v>0</v>
      </c>
      <c r="V2040" s="132" t="str">
        <f>'[1]BoQ HSYC'!U2040</f>
        <v>VT: HĐK, NC:BĐG Q2/2026</v>
      </c>
      <c r="W2040" s="132" t="str">
        <f>'[1]BoQ HSYC'!V2040</f>
        <v>VT: HĐK, NC:BĐG Q2/2026</v>
      </c>
      <c r="X2040" s="44" t="str">
        <f>'[1]BoQ HSYC'!W2040</f>
        <v>ME</v>
      </c>
      <c r="Y2040" s="44"/>
      <c r="Z2040" s="44"/>
      <c r="AA2040" s="44"/>
      <c r="AB2040" s="2">
        <v>2203775.0448120004</v>
      </c>
      <c r="AC2040" s="2">
        <v>2203775.0448120004</v>
      </c>
      <c r="AD2040" s="2">
        <f>+M2040</f>
        <v>1445337</v>
      </c>
      <c r="AE2040" s="2">
        <f>+AD2040*14%</f>
        <v>202347.18000000002</v>
      </c>
      <c r="AF2040" s="155">
        <f>+AD2040*35%</f>
        <v>505867.94999999995</v>
      </c>
      <c r="AG2040" s="2">
        <f>+AD2040*F2040</f>
        <v>1445337</v>
      </c>
      <c r="AH2040" s="2">
        <f>+AE2040*F2040</f>
        <v>202347.18000000002</v>
      </c>
      <c r="AI2040" s="2">
        <f>+AF2040*F2040</f>
        <v>505867.94999999995</v>
      </c>
      <c r="AJ2040" s="2">
        <f>SUM(AG2040:AI2040)</f>
        <v>2153552.13</v>
      </c>
      <c r="AK2040" s="2">
        <f>+AD2040*G2040</f>
        <v>1445337</v>
      </c>
      <c r="AL2040" s="2">
        <f>+AE2040*G2040</f>
        <v>202347.18000000002</v>
      </c>
      <c r="AM2040" s="2">
        <f>+AF2040*G2040</f>
        <v>505867.94999999995</v>
      </c>
      <c r="AN2040" s="155">
        <f>SUM(AK2040:AM2040)</f>
        <v>2153552.13</v>
      </c>
      <c r="AQ2040" s="145" t="s">
        <v>525</v>
      </c>
      <c r="AU2040" s="8"/>
      <c r="AV2040" s="8"/>
      <c r="AW2040" s="2">
        <f>+'[2]BoQ HSYC-Đạt'!AT2040</f>
        <v>1474243.74</v>
      </c>
      <c r="AX2040" s="8">
        <f>F2040*AW2040</f>
        <v>1474243.74</v>
      </c>
      <c r="AY2040" s="8">
        <f>IF(AQ2040="CT",7%,5%)*AX2040</f>
        <v>103197.06180000001</v>
      </c>
      <c r="AZ2040" s="8">
        <f>AX2040*2%</f>
        <v>29484.874800000001</v>
      </c>
      <c r="BA2040" s="8">
        <f>IF(BB2040&gt;0,0,AX2040*5%)</f>
        <v>73712.187000000005</v>
      </c>
      <c r="BB2040" s="8"/>
      <c r="BC2040" s="8">
        <f>+AX2040+AY2040+AZ2040+BA2040+BB2040</f>
        <v>1680637.8636</v>
      </c>
      <c r="BD2040" s="8">
        <f>AX2040-AT2040</f>
        <v>1474243.74</v>
      </c>
      <c r="BE2040" s="2"/>
      <c r="BH2040" s="2"/>
    </row>
    <row r="2041" spans="2:60" s="231" customFormat="1" ht="17" collapsed="1" x14ac:dyDescent="0.2">
      <c r="B2041" s="235"/>
      <c r="C2041" s="236" t="s">
        <v>624</v>
      </c>
      <c r="D2041" s="236"/>
      <c r="E2041" s="235"/>
      <c r="F2041" s="234"/>
      <c r="G2041" s="149"/>
      <c r="H2041" s="247"/>
      <c r="I2041" s="247"/>
      <c r="J2041" s="247"/>
      <c r="K2041" s="170"/>
      <c r="L2041" s="171"/>
      <c r="M2041" s="171"/>
      <c r="N2041" s="83">
        <f>IF(V2041&lt;&gt;"VTC VHm",_xlfn.XLOOKUP(Z2041,$AC$4015:$AC$4035,$AD$4015:$AD$4035,0)*M2041,_xlfn.XLOOKUP(Z2041,$AC$4015:$AC$4035,$AD$4015:$AD$4035,0)*L2041)</f>
        <v>0</v>
      </c>
      <c r="O2041" s="83">
        <f>IF(V2041&lt;&gt;"VTC VHm",_xlfn.XLOOKUP(Z2041,$AC$4015:$AC$4035,$AE$4015:$AE$4035,0)*M2041,_xlfn.XLOOKUP(Z2041,$AC$4015:$AC$4035,$AE$4015:$AE$4035,0)*L2041)</f>
        <v>0</v>
      </c>
      <c r="P2041" s="160"/>
      <c r="Q2041" s="171">
        <f>M2041*G2041</f>
        <v>0</v>
      </c>
      <c r="R2041" s="158">
        <f>N2041*G2041</f>
        <v>0</v>
      </c>
      <c r="S2041" s="160">
        <f>SUM(Q2041:R2041)</f>
        <v>0</v>
      </c>
      <c r="T2041" s="170"/>
      <c r="U2041" s="158"/>
      <c r="V2041" s="158"/>
      <c r="W2041" s="158"/>
      <c r="X2041" s="94"/>
      <c r="Y2041" s="233"/>
      <c r="Z2041" s="233"/>
      <c r="AA2041" s="81"/>
      <c r="AB2041" s="2">
        <v>0</v>
      </c>
      <c r="AC2041" s="2">
        <v>0</v>
      </c>
      <c r="AD2041" s="232">
        <f>+M2041</f>
        <v>0</v>
      </c>
      <c r="AE2041" s="232">
        <f>+AD2041*14%</f>
        <v>0</v>
      </c>
      <c r="AF2041" s="232">
        <f>+AD2041*35%</f>
        <v>0</v>
      </c>
      <c r="AG2041" s="232">
        <f>+AD2041*F2041</f>
        <v>0</v>
      </c>
      <c r="AH2041" s="232">
        <f>+AE2041*F2041</f>
        <v>0</v>
      </c>
      <c r="AI2041" s="232">
        <f>+AF2041*F2041</f>
        <v>0</v>
      </c>
      <c r="AJ2041" s="232">
        <f>SUM(AG2041:AI2041)</f>
        <v>0</v>
      </c>
      <c r="AK2041" s="232">
        <f>+AD2041*G2041</f>
        <v>0</v>
      </c>
      <c r="AL2041" s="232">
        <f>+AE2041*G2041</f>
        <v>0</v>
      </c>
      <c r="AM2041" s="232">
        <f>+AF2041*G2041</f>
        <v>0</v>
      </c>
      <c r="AN2041" s="232">
        <f>SUM(AK2041:AM2041)</f>
        <v>0</v>
      </c>
      <c r="AQ2041" s="145" t="s">
        <v>525</v>
      </c>
      <c r="AU2041" s="8"/>
      <c r="AV2041" s="8"/>
      <c r="AW2041" s="2">
        <f>+'[2]BoQ HSYC-Đạt'!AT2041</f>
        <v>0</v>
      </c>
      <c r="AX2041" s="8">
        <f>F2041*AW2041</f>
        <v>0</v>
      </c>
      <c r="AY2041" s="8">
        <f>IF(AQ2041="CT",7%,5%)*AX2041</f>
        <v>0</v>
      </c>
      <c r="AZ2041" s="8">
        <f>AX2041*2%</f>
        <v>0</v>
      </c>
      <c r="BA2041" s="8">
        <f>IF(BB2041&gt;0,0,AX2041*5%)</f>
        <v>0</v>
      </c>
      <c r="BB2041" s="8"/>
      <c r="BC2041" s="8">
        <f>+AX2041+AY2041+AZ2041+BA2041+BB2041</f>
        <v>0</v>
      </c>
      <c r="BD2041" s="8">
        <f>AX2041-AT2041</f>
        <v>0</v>
      </c>
      <c r="BE2041" s="2"/>
      <c r="BH2041" s="2"/>
    </row>
    <row r="2042" spans="2:60" s="177" customFormat="1" ht="17" hidden="1" outlineLevel="1" x14ac:dyDescent="0.2">
      <c r="B2042" s="181">
        <v>3</v>
      </c>
      <c r="C2042" s="182" t="s">
        <v>623</v>
      </c>
      <c r="D2042" s="182"/>
      <c r="E2042" s="181" t="s">
        <v>64</v>
      </c>
      <c r="F2042" s="180">
        <v>50</v>
      </c>
      <c r="G2042" s="179">
        <f>+[2]THKL!F2049</f>
        <v>33</v>
      </c>
      <c r="H2042" s="178"/>
      <c r="I2042" s="178"/>
      <c r="J2042" s="178"/>
      <c r="K2042" s="125">
        <f>$K$601</f>
        <v>4569886.6500000004</v>
      </c>
      <c r="L2042" s="84">
        <f>$L$601</f>
        <v>419999.99999999994</v>
      </c>
      <c r="M2042" s="84">
        <f>SUM(K2042:L2042)</f>
        <v>4989886.6500000004</v>
      </c>
      <c r="N2042" s="83">
        <f>IF(V2042&lt;&gt;"VTC VHm",_xlfn.XLOOKUP(Z2042,$AC$4015:$AC$4035,$AD$4015:$AD$4035,0)*M2042,_xlfn.XLOOKUP(Z2042,$AC$4015:$AC$4035,$AD$4015:$AD$4035,0)*L2042)</f>
        <v>146999.99999999997</v>
      </c>
      <c r="O2042" s="83">
        <f>IF(V2042&lt;&gt;"VTC VHm",_xlfn.XLOOKUP(Z2042,$AC$4015:$AC$4035,$AE$4015:$AE$4035,0)*M2042,_xlfn.XLOOKUP(Z2042,$AC$4015:$AC$4035,$AE$4015:$AE$4035,0)*L2042)</f>
        <v>0</v>
      </c>
      <c r="P2042" s="105">
        <f>SUM(N2042:O2042)</f>
        <v>146999.99999999997</v>
      </c>
      <c r="Q2042" s="84">
        <f>M2042*G2042</f>
        <v>164666259.45000002</v>
      </c>
      <c r="R2042" s="84">
        <f>G2042*P2042</f>
        <v>4850999.9999999991</v>
      </c>
      <c r="S2042" s="105">
        <f>SUM(Q2042:R2042)</f>
        <v>169517259.45000002</v>
      </c>
      <c r="T2042" s="230" t="s">
        <v>24</v>
      </c>
      <c r="U2042" s="178"/>
      <c r="V2042" s="82" t="s">
        <v>34</v>
      </c>
      <c r="W2042" s="178"/>
      <c r="X2042" s="81" t="s">
        <v>33</v>
      </c>
      <c r="Y2042" s="81" t="s">
        <v>32</v>
      </c>
      <c r="Z2042" s="81" t="s">
        <v>13</v>
      </c>
      <c r="AA2042" s="81" t="s">
        <v>80</v>
      </c>
      <c r="AB2042" s="2">
        <v>8825651.3343790527</v>
      </c>
      <c r="AC2042" s="2">
        <v>441282566.71895266</v>
      </c>
      <c r="AD2042" s="102">
        <f>+M2042</f>
        <v>4989886.6500000004</v>
      </c>
      <c r="AE2042" s="102">
        <f>+AD2042*14%</f>
        <v>698584.13100000017</v>
      </c>
      <c r="AF2042" s="102">
        <f>+AD2042*35%</f>
        <v>1746460.3275000001</v>
      </c>
      <c r="AG2042" s="102">
        <f>+AD2042*F2042</f>
        <v>249494332.50000003</v>
      </c>
      <c r="AH2042" s="102">
        <f>+AE2042*F2042</f>
        <v>34929206.550000012</v>
      </c>
      <c r="AI2042" s="102">
        <f>+AF2042*F2042</f>
        <v>87323016.375</v>
      </c>
      <c r="AJ2042" s="102">
        <f>SUM(AG2042:AI2042)</f>
        <v>371746555.42500007</v>
      </c>
      <c r="AK2042" s="102">
        <f>+AD2042*G2042</f>
        <v>164666259.45000002</v>
      </c>
      <c r="AL2042" s="102">
        <f>+AE2042*G2042</f>
        <v>23053276.323000006</v>
      </c>
      <c r="AM2042" s="102">
        <f>+AF2042*G2042</f>
        <v>57633190.807500005</v>
      </c>
      <c r="AN2042" s="102">
        <f>SUM(AK2042:AM2042)</f>
        <v>245352726.58050004</v>
      </c>
      <c r="AQ2042" s="145" t="s">
        <v>525</v>
      </c>
      <c r="AU2042" s="8"/>
      <c r="AV2042" s="8"/>
      <c r="AW2042" s="2">
        <f>+'[2]BoQ HSYC-Đạt'!AT2042</f>
        <v>5488875.3150000004</v>
      </c>
      <c r="AX2042" s="8">
        <f>F2042*AW2042</f>
        <v>274443765.75</v>
      </c>
      <c r="AY2042" s="8">
        <f>IF(AQ2042="CT",7%,5%)*AX2042</f>
        <v>19211063.602500003</v>
      </c>
      <c r="AZ2042" s="8">
        <f>AX2042*2%</f>
        <v>5488875.3150000004</v>
      </c>
      <c r="BA2042" s="8">
        <f>IF(BB2042&gt;0,0,AX2042*5%)</f>
        <v>13722188.287500001</v>
      </c>
      <c r="BB2042" s="8"/>
      <c r="BC2042" s="8">
        <f>+AX2042+AY2042+AZ2042+BA2042+BB2042</f>
        <v>312865892.95500004</v>
      </c>
      <c r="BD2042" s="8">
        <f>AX2042-AT2042</f>
        <v>274443765.75</v>
      </c>
      <c r="BE2042" s="2"/>
      <c r="BH2042" s="2"/>
    </row>
    <row r="2043" spans="2:60" s="177" customFormat="1" ht="17" hidden="1" outlineLevel="1" x14ac:dyDescent="0.2">
      <c r="B2043" s="181">
        <v>4</v>
      </c>
      <c r="C2043" s="182" t="s">
        <v>622</v>
      </c>
      <c r="D2043" s="182"/>
      <c r="E2043" s="181" t="s">
        <v>85</v>
      </c>
      <c r="F2043" s="180">
        <v>50</v>
      </c>
      <c r="G2043" s="179">
        <f>+[2]THKL!F2050</f>
        <v>33</v>
      </c>
      <c r="H2043" s="178"/>
      <c r="I2043" s="178"/>
      <c r="J2043" s="178"/>
      <c r="K2043" s="125">
        <f>$K$602</f>
        <v>346500</v>
      </c>
      <c r="L2043" s="84">
        <f>$L$602</f>
        <v>29822</v>
      </c>
      <c r="M2043" s="84">
        <f>SUM(K2043:L2043)</f>
        <v>376322</v>
      </c>
      <c r="N2043" s="83">
        <f>IF(V2043&lt;&gt;"VTC VHm",_xlfn.XLOOKUP(Z2043,$AC$4015:$AC$4035,$AD$4015:$AD$4035,0)*M2043,_xlfn.XLOOKUP(Z2043,$AC$4015:$AC$4035,$AD$4015:$AD$4035,0)*L2043)</f>
        <v>10437.699999999999</v>
      </c>
      <c r="O2043" s="83">
        <f>IF(V2043&lt;&gt;"VTC VHm",_xlfn.XLOOKUP(Z2043,$AC$4015:$AC$4035,$AE$4015:$AE$4035,0)*M2043,_xlfn.XLOOKUP(Z2043,$AC$4015:$AC$4035,$AE$4015:$AE$4035,0)*L2043)</f>
        <v>0</v>
      </c>
      <c r="P2043" s="105">
        <f>SUM(N2043:O2043)</f>
        <v>10437.699999999999</v>
      </c>
      <c r="Q2043" s="84">
        <f>M2043*G2043</f>
        <v>12418626</v>
      </c>
      <c r="R2043" s="84">
        <f>G2043*P2043</f>
        <v>344444.1</v>
      </c>
      <c r="S2043" s="105">
        <f>SUM(Q2043:R2043)</f>
        <v>12763070.1</v>
      </c>
      <c r="T2043" s="125" t="s">
        <v>50</v>
      </c>
      <c r="U2043" s="178"/>
      <c r="V2043" s="82" t="s">
        <v>34</v>
      </c>
      <c r="W2043" s="178"/>
      <c r="X2043" s="81" t="s">
        <v>33</v>
      </c>
      <c r="Y2043" s="81" t="s">
        <v>32</v>
      </c>
      <c r="Z2043" s="81" t="s">
        <v>13</v>
      </c>
      <c r="AA2043" s="81" t="s">
        <v>80</v>
      </c>
      <c r="AB2043" s="2">
        <v>607749.36021698255</v>
      </c>
      <c r="AC2043" s="2">
        <v>30387468.010849126</v>
      </c>
      <c r="AD2043" s="102">
        <f>+M2043</f>
        <v>376322</v>
      </c>
      <c r="AE2043" s="102">
        <f>+AD2043*14%</f>
        <v>52685.08</v>
      </c>
      <c r="AF2043" s="102">
        <f>+AD2043*35%</f>
        <v>131712.69999999998</v>
      </c>
      <c r="AG2043" s="102">
        <f>+AD2043*F2043</f>
        <v>18816100</v>
      </c>
      <c r="AH2043" s="102">
        <f>+AE2043*F2043</f>
        <v>2634254</v>
      </c>
      <c r="AI2043" s="102">
        <f>+AF2043*F2043</f>
        <v>6585634.9999999991</v>
      </c>
      <c r="AJ2043" s="102">
        <f>SUM(AG2043:AI2043)</f>
        <v>28035989</v>
      </c>
      <c r="AK2043" s="102">
        <f>+AD2043*G2043</f>
        <v>12418626</v>
      </c>
      <c r="AL2043" s="102">
        <f>+AE2043*G2043</f>
        <v>1738607.6400000001</v>
      </c>
      <c r="AM2043" s="102">
        <f>+AF2043*G2043</f>
        <v>4346519.0999999996</v>
      </c>
      <c r="AN2043" s="102">
        <f>SUM(AK2043:AM2043)</f>
        <v>18503752.740000002</v>
      </c>
      <c r="AQ2043" s="145" t="s">
        <v>525</v>
      </c>
      <c r="AU2043" s="8"/>
      <c r="AV2043" s="8"/>
      <c r="AW2043" s="2">
        <f>+'[2]BoQ HSYC-Đạt'!AT2043</f>
        <v>413954.2</v>
      </c>
      <c r="AX2043" s="8">
        <f>F2043*AW2043</f>
        <v>20697710</v>
      </c>
      <c r="AY2043" s="8">
        <f>IF(AQ2043="CT",7%,5%)*AX2043</f>
        <v>1448839.7000000002</v>
      </c>
      <c r="AZ2043" s="8">
        <f>AX2043*2%</f>
        <v>413954.2</v>
      </c>
      <c r="BA2043" s="8">
        <f>IF(BB2043&gt;0,0,AX2043*5%)</f>
        <v>1034885.5</v>
      </c>
      <c r="BB2043" s="8"/>
      <c r="BC2043" s="8">
        <f>+AX2043+AY2043+AZ2043+BA2043+BB2043</f>
        <v>23595389.399999999</v>
      </c>
      <c r="BD2043" s="8">
        <f>AX2043-AT2043</f>
        <v>20697710</v>
      </c>
      <c r="BE2043" s="2"/>
      <c r="BH2043" s="2"/>
    </row>
    <row r="2044" spans="2:60" s="177" customFormat="1" ht="17" hidden="1" outlineLevel="1" x14ac:dyDescent="0.2">
      <c r="B2044" s="181">
        <v>5</v>
      </c>
      <c r="C2044" s="182" t="s">
        <v>621</v>
      </c>
      <c r="D2044" s="182"/>
      <c r="E2044" s="181" t="s">
        <v>64</v>
      </c>
      <c r="F2044" s="180">
        <v>50</v>
      </c>
      <c r="G2044" s="179">
        <f>+[2]THKL!F2051</f>
        <v>33</v>
      </c>
      <c r="H2044" s="178"/>
      <c r="I2044" s="178"/>
      <c r="J2044" s="178"/>
      <c r="K2044" s="125">
        <f>$K$603</f>
        <v>1480500</v>
      </c>
      <c r="L2044" s="84">
        <f>$L$603</f>
        <v>25693</v>
      </c>
      <c r="M2044" s="84">
        <f>SUM(K2044:L2044)</f>
        <v>1506193</v>
      </c>
      <c r="N2044" s="83">
        <f>IF(V2044&lt;&gt;"VTC VHm",_xlfn.XLOOKUP(Z2044,$AC$4015:$AC$4035,$AD$4015:$AD$4035,0)*M2044,_xlfn.XLOOKUP(Z2044,$AC$4015:$AC$4035,$AD$4015:$AD$4035,0)*L2044)</f>
        <v>8992.5499999999993</v>
      </c>
      <c r="O2044" s="83">
        <f>IF(V2044&lt;&gt;"VTC VHm",_xlfn.XLOOKUP(Z2044,$AC$4015:$AC$4035,$AE$4015:$AE$4035,0)*M2044,_xlfn.XLOOKUP(Z2044,$AC$4015:$AC$4035,$AE$4015:$AE$4035,0)*L2044)</f>
        <v>0</v>
      </c>
      <c r="P2044" s="105">
        <f>SUM(N2044:O2044)</f>
        <v>8992.5499999999993</v>
      </c>
      <c r="Q2044" s="84">
        <f>M2044*G2044</f>
        <v>49704369</v>
      </c>
      <c r="R2044" s="84">
        <f>G2044*P2044</f>
        <v>296754.14999999997</v>
      </c>
      <c r="S2044" s="105">
        <f>SUM(Q2044:R2044)</f>
        <v>50001123.149999999</v>
      </c>
      <c r="T2044" s="230" t="s">
        <v>24</v>
      </c>
      <c r="U2044" s="178"/>
      <c r="V2044" s="82" t="s">
        <v>34</v>
      </c>
      <c r="W2044" s="178"/>
      <c r="X2044" s="81" t="s">
        <v>33</v>
      </c>
      <c r="Y2044" s="81" t="s">
        <v>32</v>
      </c>
      <c r="Z2044" s="81" t="s">
        <v>13</v>
      </c>
      <c r="AA2044" s="81" t="s">
        <v>80</v>
      </c>
      <c r="AB2044" s="2">
        <v>2901977.6472612098</v>
      </c>
      <c r="AC2044" s="2">
        <v>145098882.36306047</v>
      </c>
      <c r="AD2044" s="102">
        <f>+M2044</f>
        <v>1506193</v>
      </c>
      <c r="AE2044" s="102">
        <f>+AD2044*14%</f>
        <v>210867.02000000002</v>
      </c>
      <c r="AF2044" s="102">
        <f>+AD2044*35%</f>
        <v>527167.54999999993</v>
      </c>
      <c r="AG2044" s="102">
        <f>+AD2044*F2044</f>
        <v>75309650</v>
      </c>
      <c r="AH2044" s="102">
        <f>+AE2044*F2044</f>
        <v>10543351</v>
      </c>
      <c r="AI2044" s="102">
        <f>+AF2044*F2044</f>
        <v>26358377.499999996</v>
      </c>
      <c r="AJ2044" s="102">
        <f>SUM(AG2044:AI2044)</f>
        <v>112211378.5</v>
      </c>
      <c r="AK2044" s="102">
        <f>+AD2044*G2044</f>
        <v>49704369</v>
      </c>
      <c r="AL2044" s="102">
        <f>+AE2044*G2044</f>
        <v>6958611.6600000001</v>
      </c>
      <c r="AM2044" s="102">
        <f>+AF2044*G2044</f>
        <v>17396529.149999999</v>
      </c>
      <c r="AN2044" s="102">
        <f>SUM(AK2044:AM2044)</f>
        <v>74059509.810000002</v>
      </c>
      <c r="AQ2044" s="145" t="s">
        <v>525</v>
      </c>
      <c r="AU2044" s="8"/>
      <c r="AV2044" s="8"/>
      <c r="AW2044" s="2">
        <f>+'[2]BoQ HSYC-Đạt'!AT2044</f>
        <v>1656812.3</v>
      </c>
      <c r="AX2044" s="8">
        <f>F2044*AW2044</f>
        <v>82840615</v>
      </c>
      <c r="AY2044" s="8">
        <f>IF(AQ2044="CT",7%,5%)*AX2044</f>
        <v>5798843.0500000007</v>
      </c>
      <c r="AZ2044" s="8">
        <f>AX2044*2%</f>
        <v>1656812.3</v>
      </c>
      <c r="BA2044" s="8">
        <f>IF(BB2044&gt;0,0,AX2044*5%)</f>
        <v>4142030.75</v>
      </c>
      <c r="BB2044" s="8"/>
      <c r="BC2044" s="8">
        <f>+AX2044+AY2044+AZ2044+BA2044+BB2044</f>
        <v>94438301.099999994</v>
      </c>
      <c r="BD2044" s="8">
        <f>AX2044-AT2044</f>
        <v>82840615</v>
      </c>
      <c r="BE2044" s="2"/>
      <c r="BH2044" s="2"/>
    </row>
    <row r="2045" spans="2:60" s="177" customFormat="1" ht="17" hidden="1" outlineLevel="1" x14ac:dyDescent="0.2">
      <c r="B2045" s="181">
        <v>6</v>
      </c>
      <c r="C2045" s="182" t="s">
        <v>620</v>
      </c>
      <c r="D2045" s="182"/>
      <c r="E2045" s="181" t="s">
        <v>64</v>
      </c>
      <c r="F2045" s="180">
        <v>30</v>
      </c>
      <c r="G2045" s="179">
        <f>+[2]THKL!F2052</f>
        <v>24</v>
      </c>
      <c r="H2045" s="178"/>
      <c r="I2045" s="178"/>
      <c r="J2045" s="178"/>
      <c r="K2045" s="125">
        <f>$K$604</f>
        <v>1585500</v>
      </c>
      <c r="L2045" s="84">
        <f>$L$604</f>
        <v>266520</v>
      </c>
      <c r="M2045" s="84">
        <f>SUM(K2045:L2045)</f>
        <v>1852020</v>
      </c>
      <c r="N2045" s="83">
        <f>IF(V2045&lt;&gt;"VTC VHm",_xlfn.XLOOKUP(Z2045,$AC$4015:$AC$4035,$AD$4015:$AD$4035,0)*M2045,_xlfn.XLOOKUP(Z2045,$AC$4015:$AC$4035,$AD$4015:$AD$4035,0)*L2045)</f>
        <v>93282</v>
      </c>
      <c r="O2045" s="83">
        <f>IF(V2045&lt;&gt;"VTC VHm",_xlfn.XLOOKUP(Z2045,$AC$4015:$AC$4035,$AE$4015:$AE$4035,0)*M2045,_xlfn.XLOOKUP(Z2045,$AC$4015:$AC$4035,$AE$4015:$AE$4035,0)*L2045)</f>
        <v>0</v>
      </c>
      <c r="P2045" s="105">
        <f>SUM(N2045:O2045)</f>
        <v>93282</v>
      </c>
      <c r="Q2045" s="84">
        <f>M2045*G2045</f>
        <v>44448480</v>
      </c>
      <c r="R2045" s="84">
        <f>G2045*P2045</f>
        <v>2238768</v>
      </c>
      <c r="S2045" s="105">
        <f>SUM(Q2045:R2045)</f>
        <v>46687248</v>
      </c>
      <c r="T2045" s="230" t="s">
        <v>24</v>
      </c>
      <c r="U2045" s="178"/>
      <c r="V2045" s="82" t="s">
        <v>34</v>
      </c>
      <c r="W2045" s="178"/>
      <c r="X2045" s="81" t="s">
        <v>33</v>
      </c>
      <c r="Y2045" s="81" t="s">
        <v>32</v>
      </c>
      <c r="Z2045" s="81" t="s">
        <v>13</v>
      </c>
      <c r="AA2045" s="81" t="s">
        <v>80</v>
      </c>
      <c r="AB2045" s="2">
        <v>1985261.3248487911</v>
      </c>
      <c r="AC2045" s="2">
        <v>59557839.745463736</v>
      </c>
      <c r="AD2045" s="102">
        <f>+M2045</f>
        <v>1852020</v>
      </c>
      <c r="AE2045" s="102">
        <f>+AD2045*14%</f>
        <v>259282.80000000002</v>
      </c>
      <c r="AF2045" s="102">
        <f>+AD2045*35%</f>
        <v>648207</v>
      </c>
      <c r="AG2045" s="102">
        <f>+AD2045*F2045</f>
        <v>55560600</v>
      </c>
      <c r="AH2045" s="102">
        <f>+AE2045*F2045</f>
        <v>7778484.0000000009</v>
      </c>
      <c r="AI2045" s="102">
        <f>+AF2045*F2045</f>
        <v>19446210</v>
      </c>
      <c r="AJ2045" s="102">
        <f>SUM(AG2045:AI2045)</f>
        <v>82785294</v>
      </c>
      <c r="AK2045" s="102">
        <f>+AD2045*G2045</f>
        <v>44448480</v>
      </c>
      <c r="AL2045" s="102">
        <f>+AE2045*G2045</f>
        <v>6222787.2000000002</v>
      </c>
      <c r="AM2045" s="102">
        <f>+AF2045*G2045</f>
        <v>15556968</v>
      </c>
      <c r="AN2045" s="102">
        <f>SUM(AK2045:AM2045)</f>
        <v>66228235.200000003</v>
      </c>
      <c r="AQ2045" s="145" t="s">
        <v>525</v>
      </c>
      <c r="AU2045" s="8"/>
      <c r="AV2045" s="8"/>
      <c r="AW2045" s="2">
        <f>+'[2]BoQ HSYC-Đạt'!AT2045</f>
        <v>2037222</v>
      </c>
      <c r="AX2045" s="8">
        <f>F2045*AW2045</f>
        <v>61116660</v>
      </c>
      <c r="AY2045" s="8">
        <f>IF(AQ2045="CT",7%,5%)*AX2045</f>
        <v>4278166.2</v>
      </c>
      <c r="AZ2045" s="8">
        <f>AX2045*2%</f>
        <v>1222333.2</v>
      </c>
      <c r="BA2045" s="8">
        <f>IF(BB2045&gt;0,0,AX2045*5%)</f>
        <v>3055833</v>
      </c>
      <c r="BB2045" s="8"/>
      <c r="BC2045" s="8">
        <f>+AX2045+AY2045+AZ2045+BA2045+BB2045</f>
        <v>69672992.400000006</v>
      </c>
      <c r="BD2045" s="8">
        <f>AX2045-AT2045</f>
        <v>61116660</v>
      </c>
      <c r="BE2045" s="2"/>
      <c r="BH2045" s="2"/>
    </row>
    <row r="2046" spans="2:60" s="177" customFormat="1" ht="17" hidden="1" outlineLevel="1" x14ac:dyDescent="0.2">
      <c r="B2046" s="181">
        <v>7</v>
      </c>
      <c r="C2046" s="182" t="s">
        <v>618</v>
      </c>
      <c r="D2046" s="182"/>
      <c r="E2046" s="181" t="s">
        <v>64</v>
      </c>
      <c r="F2046" s="180">
        <v>20</v>
      </c>
      <c r="G2046" s="179">
        <f>+[2]THKL!F2053</f>
        <v>12</v>
      </c>
      <c r="H2046" s="178"/>
      <c r="I2046" s="178"/>
      <c r="J2046" s="178"/>
      <c r="K2046" s="125">
        <f>$K$606</f>
        <v>6643158.9000000004</v>
      </c>
      <c r="L2046" s="84">
        <f>$L$606</f>
        <v>419999.99999999994</v>
      </c>
      <c r="M2046" s="84">
        <f>SUM(K2046:L2046)</f>
        <v>7063158.9000000004</v>
      </c>
      <c r="N2046" s="83">
        <f>IF(V2046&lt;&gt;"VTC VHm",_xlfn.XLOOKUP(Z2046,$AC$4015:$AC$4035,$AD$4015:$AD$4035,0)*M2046,_xlfn.XLOOKUP(Z2046,$AC$4015:$AC$4035,$AD$4015:$AD$4035,0)*L2046)</f>
        <v>146999.99999999997</v>
      </c>
      <c r="O2046" s="83">
        <f>IF(V2046&lt;&gt;"VTC VHm",_xlfn.XLOOKUP(Z2046,$AC$4015:$AC$4035,$AE$4015:$AE$4035,0)*M2046,_xlfn.XLOOKUP(Z2046,$AC$4015:$AC$4035,$AE$4015:$AE$4035,0)*L2046)</f>
        <v>0</v>
      </c>
      <c r="P2046" s="105">
        <f>SUM(N2046:O2046)</f>
        <v>146999.99999999997</v>
      </c>
      <c r="Q2046" s="84">
        <f>M2046*G2046</f>
        <v>84757906.800000012</v>
      </c>
      <c r="R2046" s="84">
        <f>G2046*P2046</f>
        <v>1763999.9999999995</v>
      </c>
      <c r="S2046" s="105">
        <f>SUM(Q2046:R2046)</f>
        <v>86521906.800000012</v>
      </c>
      <c r="T2046" s="230" t="s">
        <v>24</v>
      </c>
      <c r="U2046" s="178"/>
      <c r="V2046" s="82" t="s">
        <v>34</v>
      </c>
      <c r="W2046" s="178"/>
      <c r="X2046" s="81" t="s">
        <v>33</v>
      </c>
      <c r="Y2046" s="81" t="s">
        <v>32</v>
      </c>
      <c r="Z2046" s="81" t="s">
        <v>13</v>
      </c>
      <c r="AA2046" s="81" t="s">
        <v>80</v>
      </c>
      <c r="AB2046" s="2">
        <v>8499844.8448978439</v>
      </c>
      <c r="AC2046" s="2">
        <v>169996896.89795688</v>
      </c>
      <c r="AD2046" s="102">
        <f>+M2046</f>
        <v>7063158.9000000004</v>
      </c>
      <c r="AE2046" s="102">
        <f>+AD2046*14%</f>
        <v>988842.24600000016</v>
      </c>
      <c r="AF2046" s="102">
        <f>+AD2046*35%</f>
        <v>2472105.6149999998</v>
      </c>
      <c r="AG2046" s="102">
        <f>+AD2046*F2046</f>
        <v>141263178</v>
      </c>
      <c r="AH2046" s="102">
        <f>+AE2046*F2046</f>
        <v>19776844.920000002</v>
      </c>
      <c r="AI2046" s="102">
        <f>+AF2046*F2046</f>
        <v>49442112.299999997</v>
      </c>
      <c r="AJ2046" s="102">
        <f>SUM(AG2046:AI2046)</f>
        <v>210482135.22000003</v>
      </c>
      <c r="AK2046" s="102">
        <f>+AD2046*G2046</f>
        <v>84757906.800000012</v>
      </c>
      <c r="AL2046" s="102">
        <f>+AE2046*G2046</f>
        <v>11866106.952000001</v>
      </c>
      <c r="AM2046" s="102">
        <f>+AF2046*G2046</f>
        <v>29665267.379999995</v>
      </c>
      <c r="AN2046" s="102">
        <f>SUM(AK2046:AM2046)</f>
        <v>126289281.13200001</v>
      </c>
      <c r="AQ2046" s="145" t="s">
        <v>525</v>
      </c>
      <c r="AU2046" s="8"/>
      <c r="AV2046" s="8"/>
      <c r="AW2046" s="2">
        <f>+'[2]BoQ HSYC-Đạt'!AT2046</f>
        <v>7769474.790000001</v>
      </c>
      <c r="AX2046" s="8">
        <f>F2046*AW2046</f>
        <v>155389495.80000001</v>
      </c>
      <c r="AY2046" s="8">
        <f>IF(AQ2046="CT",7%,5%)*AX2046</f>
        <v>10877264.706000002</v>
      </c>
      <c r="AZ2046" s="8">
        <f>AX2046*2%</f>
        <v>3107789.9160000002</v>
      </c>
      <c r="BA2046" s="8">
        <f>IF(BB2046&gt;0,0,AX2046*5%)</f>
        <v>7769474.790000001</v>
      </c>
      <c r="BB2046" s="8"/>
      <c r="BC2046" s="8">
        <f>+AX2046+AY2046+AZ2046+BA2046+BB2046</f>
        <v>177144025.21200001</v>
      </c>
      <c r="BD2046" s="8">
        <f>AX2046-AT2046</f>
        <v>155389495.80000001</v>
      </c>
      <c r="BE2046" s="2"/>
      <c r="BH2046" s="2"/>
    </row>
    <row r="2047" spans="2:60" s="177" customFormat="1" ht="17" hidden="1" outlineLevel="1" x14ac:dyDescent="0.2">
      <c r="B2047" s="181">
        <v>8</v>
      </c>
      <c r="C2047" s="182" t="s">
        <v>616</v>
      </c>
      <c r="D2047" s="182"/>
      <c r="E2047" s="181" t="s">
        <v>85</v>
      </c>
      <c r="F2047" s="180">
        <v>20</v>
      </c>
      <c r="G2047" s="179">
        <f>+[2]THKL!F2054</f>
        <v>26</v>
      </c>
      <c r="H2047" s="178"/>
      <c r="I2047" s="178"/>
      <c r="J2047" s="178"/>
      <c r="K2047" s="125">
        <f>$K$608</f>
        <v>456000</v>
      </c>
      <c r="L2047" s="84">
        <f>$L$608</f>
        <v>60000.000000000007</v>
      </c>
      <c r="M2047" s="84">
        <f>SUM(K2047:L2047)</f>
        <v>516000</v>
      </c>
      <c r="N2047" s="83">
        <f>IF(V2047&lt;&gt;"VTC VHm",_xlfn.XLOOKUP(Z2047,$AC$4015:$AC$4035,$AD$4015:$AD$4035,0)*M2047,_xlfn.XLOOKUP(Z2047,$AC$4015:$AC$4035,$AD$4015:$AD$4035,0)*L2047)</f>
        <v>21000</v>
      </c>
      <c r="O2047" s="83">
        <f>IF(V2047&lt;&gt;"VTC VHm",_xlfn.XLOOKUP(Z2047,$AC$4015:$AC$4035,$AE$4015:$AE$4035,0)*M2047,_xlfn.XLOOKUP(Z2047,$AC$4015:$AC$4035,$AE$4015:$AE$4035,0)*L2047)</f>
        <v>0</v>
      </c>
      <c r="P2047" s="105">
        <f>SUM(N2047:O2047)</f>
        <v>21000</v>
      </c>
      <c r="Q2047" s="84">
        <f>M2047*G2047</f>
        <v>13416000</v>
      </c>
      <c r="R2047" s="84">
        <f>G2047*P2047</f>
        <v>546000</v>
      </c>
      <c r="S2047" s="105">
        <f>SUM(Q2047:R2047)</f>
        <v>13962000</v>
      </c>
      <c r="T2047" s="125" t="s">
        <v>50</v>
      </c>
      <c r="U2047" s="178"/>
      <c r="V2047" s="82" t="s">
        <v>34</v>
      </c>
      <c r="W2047" s="178"/>
      <c r="X2047" s="81" t="s">
        <v>33</v>
      </c>
      <c r="Y2047" s="81" t="s">
        <v>32</v>
      </c>
      <c r="Z2047" s="81" t="s">
        <v>13</v>
      </c>
      <c r="AA2047" s="81" t="s">
        <v>80</v>
      </c>
      <c r="AB2047" s="2">
        <v>299102.53934534325</v>
      </c>
      <c r="AC2047" s="2">
        <v>5982050.7869068645</v>
      </c>
      <c r="AD2047" s="102">
        <f>+M2047</f>
        <v>516000</v>
      </c>
      <c r="AE2047" s="102">
        <f>+AD2047*14%</f>
        <v>72240</v>
      </c>
      <c r="AF2047" s="102">
        <f>+AD2047*35%</f>
        <v>180600</v>
      </c>
      <c r="AG2047" s="102">
        <f>+AD2047*F2047</f>
        <v>10320000</v>
      </c>
      <c r="AH2047" s="102">
        <f>+AE2047*F2047</f>
        <v>1444800</v>
      </c>
      <c r="AI2047" s="102">
        <f>+AF2047*F2047</f>
        <v>3612000</v>
      </c>
      <c r="AJ2047" s="102">
        <f>SUM(AG2047:AI2047)</f>
        <v>15376800</v>
      </c>
      <c r="AK2047" s="102">
        <f>+AD2047*G2047</f>
        <v>13416000</v>
      </c>
      <c r="AL2047" s="102">
        <f>+AE2047*G2047</f>
        <v>1878240</v>
      </c>
      <c r="AM2047" s="102">
        <f>+AF2047*G2047</f>
        <v>4695600</v>
      </c>
      <c r="AN2047" s="102">
        <f>SUM(AK2047:AM2047)</f>
        <v>19989840</v>
      </c>
      <c r="AQ2047" s="145" t="s">
        <v>525</v>
      </c>
      <c r="AU2047" s="8"/>
      <c r="AV2047" s="8"/>
      <c r="AW2047" s="2">
        <f>+'[2]BoQ HSYC-Đạt'!AT2047</f>
        <v>567600</v>
      </c>
      <c r="AX2047" s="8">
        <f>F2047*AW2047</f>
        <v>11352000</v>
      </c>
      <c r="AY2047" s="8">
        <f>IF(AQ2047="CT",7%,5%)*AX2047</f>
        <v>794640.00000000012</v>
      </c>
      <c r="AZ2047" s="8">
        <f>AX2047*2%</f>
        <v>227040</v>
      </c>
      <c r="BA2047" s="8">
        <f>IF(BB2047&gt;0,0,AX2047*5%)</f>
        <v>567600</v>
      </c>
      <c r="BB2047" s="8"/>
      <c r="BC2047" s="8">
        <f>+AX2047+AY2047+AZ2047+BA2047+BB2047</f>
        <v>12941280</v>
      </c>
      <c r="BD2047" s="8">
        <f>AX2047-AT2047</f>
        <v>11352000</v>
      </c>
      <c r="BE2047" s="2"/>
      <c r="BH2047" s="2"/>
    </row>
    <row r="2048" spans="2:60" s="92" customFormat="1" ht="17" collapsed="1" x14ac:dyDescent="0.2">
      <c r="B2048" s="163"/>
      <c r="C2048" s="164" t="s">
        <v>615</v>
      </c>
      <c r="D2048" s="164"/>
      <c r="E2048" s="163"/>
      <c r="F2048" s="162"/>
      <c r="G2048" s="149">
        <f>'[1]BoQ HSYC'!F2048</f>
        <v>0</v>
      </c>
      <c r="H2048" s="184">
        <f>'[1]BoQ HSYC'!G2048</f>
        <v>0</v>
      </c>
      <c r="I2048" s="184">
        <f>'[1]BoQ HSYC'!H2048</f>
        <v>0</v>
      </c>
      <c r="J2048" s="184">
        <f>'[1]BoQ HSYC'!I2048</f>
        <v>0</v>
      </c>
      <c r="K2048" s="170">
        <f>'[1]BoQ HSYC'!J2048</f>
        <v>0</v>
      </c>
      <c r="L2048" s="171">
        <f>'[1]BoQ HSYC'!K2048</f>
        <v>0</v>
      </c>
      <c r="M2048" s="171">
        <f>'[1]BoQ HSYC'!L2048</f>
        <v>0</v>
      </c>
      <c r="N2048" s="183">
        <f>'[1]BoQ HSYC'!M2048</f>
        <v>0</v>
      </c>
      <c r="O2048" s="183">
        <f>'[1]BoQ HSYC'!N2048</f>
        <v>0</v>
      </c>
      <c r="P2048" s="160">
        <f>'[1]BoQ HSYC'!O2048</f>
        <v>0</v>
      </c>
      <c r="Q2048" s="171">
        <f>'[1]BoQ HSYC'!P2048</f>
        <v>0</v>
      </c>
      <c r="R2048" s="158">
        <f>'[1]BoQ HSYC'!Q2048</f>
        <v>0</v>
      </c>
      <c r="S2048" s="160">
        <f>'[1]BoQ HSYC'!R2048</f>
        <v>0</v>
      </c>
      <c r="T2048" s="170">
        <f>'[1]BoQ HSYC'!S2048</f>
        <v>0</v>
      </c>
      <c r="U2048" s="158">
        <f>'[1]BoQ HSYC'!T2048</f>
        <v>0</v>
      </c>
      <c r="V2048" s="158">
        <f>'[1]BoQ HSYC'!U2048</f>
        <v>0</v>
      </c>
      <c r="W2048" s="158">
        <f>'[1]BoQ HSYC'!V2048</f>
        <v>0</v>
      </c>
      <c r="X2048" s="94" t="str">
        <f>'[1]BoQ HSYC'!W2048</f>
        <v>ME</v>
      </c>
      <c r="Y2048" s="94"/>
      <c r="Z2048" s="94"/>
      <c r="AA2048" s="44"/>
      <c r="AB2048" s="2">
        <v>0</v>
      </c>
      <c r="AC2048" s="2">
        <v>0</v>
      </c>
      <c r="AD2048" s="93">
        <f>+M2048</f>
        <v>0</v>
      </c>
      <c r="AE2048" s="93">
        <f>+AD2048*14%</f>
        <v>0</v>
      </c>
      <c r="AF2048" s="93">
        <f>+AD2048*35%</f>
        <v>0</v>
      </c>
      <c r="AG2048" s="93">
        <f>+AD2048*F2048</f>
        <v>0</v>
      </c>
      <c r="AH2048" s="93">
        <f>+AE2048*F2048</f>
        <v>0</v>
      </c>
      <c r="AI2048" s="93">
        <f>+AF2048*F2048</f>
        <v>0</v>
      </c>
      <c r="AJ2048" s="93">
        <f>SUM(AG2048:AI2048)</f>
        <v>0</v>
      </c>
      <c r="AK2048" s="93">
        <f>+AD2048*G2048</f>
        <v>0</v>
      </c>
      <c r="AL2048" s="93">
        <f>+AE2048*G2048</f>
        <v>0</v>
      </c>
      <c r="AM2048" s="93">
        <f>+AF2048*G2048</f>
        <v>0</v>
      </c>
      <c r="AN2048" s="93">
        <f>SUM(AK2048:AM2048)</f>
        <v>0</v>
      </c>
      <c r="AQ2048" s="145" t="s">
        <v>525</v>
      </c>
      <c r="AU2048" s="8"/>
      <c r="AV2048" s="8"/>
      <c r="AW2048" s="2">
        <f>+'[2]BoQ HSYC-Đạt'!AT2048</f>
        <v>0</v>
      </c>
      <c r="AX2048" s="8">
        <f>F2048*AW2048</f>
        <v>0</v>
      </c>
      <c r="AY2048" s="8">
        <f>IF(AQ2048="CT",7%,5%)*AX2048</f>
        <v>0</v>
      </c>
      <c r="AZ2048" s="8">
        <f>AX2048*2%</f>
        <v>0</v>
      </c>
      <c r="BA2048" s="8">
        <f>IF(BB2048&gt;0,0,AX2048*5%)</f>
        <v>0</v>
      </c>
      <c r="BB2048" s="8"/>
      <c r="BC2048" s="8">
        <f>+AX2048+AY2048+AZ2048+BA2048+BB2048</f>
        <v>0</v>
      </c>
      <c r="BD2048" s="8">
        <f>AX2048-AT2048</f>
        <v>0</v>
      </c>
      <c r="BE2048" s="2"/>
      <c r="BH2048" s="2"/>
    </row>
    <row r="2049" spans="2:60" ht="17" hidden="1" outlineLevel="1" x14ac:dyDescent="0.2">
      <c r="B2049" s="82">
        <v>10</v>
      </c>
      <c r="C2049" s="144" t="s">
        <v>614</v>
      </c>
      <c r="D2049" s="144"/>
      <c r="E2049" s="82" t="s">
        <v>160</v>
      </c>
      <c r="F2049" s="143">
        <v>1.59</v>
      </c>
      <c r="G2049" s="142">
        <f>'[1]BoQ HSYC'!F2049</f>
        <v>1.59</v>
      </c>
      <c r="H2049" s="185">
        <f>'[1]BoQ HSYC'!G2049</f>
        <v>0</v>
      </c>
      <c r="I2049" s="185">
        <f>'[1]BoQ HSYC'!H2049</f>
        <v>0</v>
      </c>
      <c r="J2049" s="185">
        <f>'[1]BoQ HSYC'!I2049</f>
        <v>0</v>
      </c>
      <c r="K2049" s="48">
        <f>'[1]BoQ HSYC'!J2049</f>
        <v>6089088</v>
      </c>
      <c r="L2049" s="47">
        <f>'[1]BoQ HSYC'!K2049</f>
        <v>3070920</v>
      </c>
      <c r="M2049" s="47">
        <f>'[1]BoQ HSYC'!L2049</f>
        <v>9160008</v>
      </c>
      <c r="N2049" s="183">
        <f>'[1]BoQ HSYC'!M2049</f>
        <v>2131180.7999999998</v>
      </c>
      <c r="O2049" s="183">
        <f>'[1]BoQ HSYC'!N2049</f>
        <v>1074822</v>
      </c>
      <c r="P2049" s="83">
        <f>'[1]BoQ HSYC'!O2049</f>
        <v>3206002.8</v>
      </c>
      <c r="Q2049" s="47">
        <f>'[1]BoQ HSYC'!P2049</f>
        <v>14564412.720000001</v>
      </c>
      <c r="R2049" s="132">
        <f>'[1]BoQ HSYC'!Q2049</f>
        <v>5097544.4519999996</v>
      </c>
      <c r="S2049" s="83">
        <f>'[1]BoQ HSYC'!R2049</f>
        <v>19661957.171999998</v>
      </c>
      <c r="T2049" s="48">
        <f>'[1]BoQ HSYC'!S2049</f>
        <v>0</v>
      </c>
      <c r="U2049" s="132">
        <f>'[1]BoQ HSYC'!T2049</f>
        <v>0</v>
      </c>
      <c r="V2049" s="132" t="str">
        <f>'[1]BoQ HSYC'!U2049</f>
        <v>BĐG Q2/2026</v>
      </c>
      <c r="W2049" s="132" t="str">
        <f>'[1]BoQ HSYC'!V2049</f>
        <v>BĐG Q2/2026</v>
      </c>
      <c r="X2049" s="44" t="str">
        <f>'[1]BoQ HSYC'!W2049</f>
        <v>ME</v>
      </c>
      <c r="Y2049" s="44"/>
      <c r="Z2049" s="44"/>
      <c r="AA2049" s="44"/>
      <c r="AB2049" s="2">
        <v>15732104.145815475</v>
      </c>
      <c r="AC2049" s="2">
        <v>25014045.591846608</v>
      </c>
      <c r="AD2049" s="2">
        <f>+M2049</f>
        <v>9160008</v>
      </c>
      <c r="AE2049" s="2">
        <f>+AD2049*14%</f>
        <v>1282401.1200000001</v>
      </c>
      <c r="AF2049" s="155">
        <f>+AD2049*35%</f>
        <v>3206002.8</v>
      </c>
      <c r="AG2049" s="2">
        <f>+AD2049*F2049</f>
        <v>14564412.720000001</v>
      </c>
      <c r="AH2049" s="2">
        <f>+AE2049*F2049</f>
        <v>2039017.7808000003</v>
      </c>
      <c r="AI2049" s="2">
        <f>+AF2049*F2049</f>
        <v>5097544.4519999996</v>
      </c>
      <c r="AJ2049" s="2">
        <f>SUM(AG2049:AI2049)</f>
        <v>21700974.952799998</v>
      </c>
      <c r="AK2049" s="2">
        <f>+AD2049*G2049</f>
        <v>14564412.720000001</v>
      </c>
      <c r="AL2049" s="2">
        <f>+AE2049*G2049</f>
        <v>2039017.7808000003</v>
      </c>
      <c r="AM2049" s="2">
        <f>+AF2049*G2049</f>
        <v>5097544.4519999996</v>
      </c>
      <c r="AN2049" s="155">
        <f>SUM(AK2049:AM2049)</f>
        <v>21700974.952799998</v>
      </c>
      <c r="AQ2049" s="145" t="s">
        <v>525</v>
      </c>
      <c r="AU2049" s="8"/>
      <c r="AV2049" s="8"/>
      <c r="AW2049" s="2">
        <f>+'[2]BoQ HSYC-Đạt'!AT2049</f>
        <v>10076008.800000001</v>
      </c>
      <c r="AX2049" s="8">
        <f>F2049*AW2049</f>
        <v>16020853.992000002</v>
      </c>
      <c r="AY2049" s="8">
        <f>IF(AQ2049="CT",7%,5%)*AX2049</f>
        <v>1121459.7794400002</v>
      </c>
      <c r="AZ2049" s="8">
        <f>AX2049*2%</f>
        <v>320417.07984000008</v>
      </c>
      <c r="BA2049" s="8">
        <f>IF(BB2049&gt;0,0,AX2049*5%)</f>
        <v>801042.69960000017</v>
      </c>
      <c r="BB2049" s="8"/>
      <c r="BC2049" s="8">
        <f>+AX2049+AY2049+AZ2049+BA2049+BB2049</f>
        <v>18263773.550880004</v>
      </c>
      <c r="BD2049" s="8">
        <f>AX2049-AT2049</f>
        <v>16020853.992000002</v>
      </c>
      <c r="BE2049" s="2"/>
      <c r="BH2049" s="2"/>
    </row>
    <row r="2050" spans="2:60" ht="17" hidden="1" outlineLevel="1" x14ac:dyDescent="0.2">
      <c r="B2050" s="82">
        <v>11</v>
      </c>
      <c r="C2050" s="144" t="s">
        <v>612</v>
      </c>
      <c r="D2050" s="144"/>
      <c r="E2050" s="82" t="s">
        <v>160</v>
      </c>
      <c r="F2050" s="143">
        <v>1.0980000000000001</v>
      </c>
      <c r="G2050" s="142">
        <f>'[1]BoQ HSYC'!F2050</f>
        <v>1.0980000000000001</v>
      </c>
      <c r="H2050" s="185">
        <f>'[1]BoQ HSYC'!G2050</f>
        <v>0</v>
      </c>
      <c r="I2050" s="185">
        <f>'[1]BoQ HSYC'!H2050</f>
        <v>0</v>
      </c>
      <c r="J2050" s="185">
        <f>'[1]BoQ HSYC'!I2050</f>
        <v>0</v>
      </c>
      <c r="K2050" s="48">
        <f>'[1]BoQ HSYC'!J2050</f>
        <v>3305424</v>
      </c>
      <c r="L2050" s="47">
        <f>'[1]BoQ HSYC'!K2050</f>
        <v>2452800</v>
      </c>
      <c r="M2050" s="47">
        <f>'[1]BoQ HSYC'!L2050</f>
        <v>5758224</v>
      </c>
      <c r="N2050" s="183">
        <f>'[1]BoQ HSYC'!M2050</f>
        <v>1156898.3999999999</v>
      </c>
      <c r="O2050" s="183">
        <f>'[1]BoQ HSYC'!N2050</f>
        <v>858480</v>
      </c>
      <c r="P2050" s="83">
        <f>'[1]BoQ HSYC'!O2050</f>
        <v>2015378.4</v>
      </c>
      <c r="Q2050" s="47">
        <f>'[1]BoQ HSYC'!P2050</f>
        <v>6322529.9520000005</v>
      </c>
      <c r="R2050" s="132">
        <f>'[1]BoQ HSYC'!Q2050</f>
        <v>2212885.4832000001</v>
      </c>
      <c r="S2050" s="83">
        <f>'[1]BoQ HSYC'!R2050</f>
        <v>8535415.4352000002</v>
      </c>
      <c r="T2050" s="48">
        <f>'[1]BoQ HSYC'!S2050</f>
        <v>0</v>
      </c>
      <c r="U2050" s="132">
        <f>'[1]BoQ HSYC'!T2050</f>
        <v>0</v>
      </c>
      <c r="V2050" s="132" t="str">
        <f>'[1]BoQ HSYC'!U2050</f>
        <v>BĐG Q2/2026</v>
      </c>
      <c r="W2050" s="132" t="str">
        <f>'[1]BoQ HSYC'!V2050</f>
        <v>BĐG Q2/2026</v>
      </c>
      <c r="X2050" s="44" t="str">
        <f>'[1]BoQ HSYC'!W2050</f>
        <v>ME</v>
      </c>
      <c r="Y2050" s="44"/>
      <c r="Z2050" s="44"/>
      <c r="AA2050" s="44"/>
      <c r="AB2050" s="2">
        <v>8817085.1074291095</v>
      </c>
      <c r="AC2050" s="2">
        <v>9681159.4479571637</v>
      </c>
      <c r="AD2050" s="2">
        <f>+M2050</f>
        <v>5758224</v>
      </c>
      <c r="AE2050" s="2">
        <f>+AD2050*14%</f>
        <v>806151.3600000001</v>
      </c>
      <c r="AF2050" s="155">
        <f>+AD2050*35%</f>
        <v>2015378.4</v>
      </c>
      <c r="AG2050" s="2">
        <f>+AD2050*F2050</f>
        <v>6322529.9520000005</v>
      </c>
      <c r="AH2050" s="2">
        <f>+AE2050*F2050</f>
        <v>885154.19328000024</v>
      </c>
      <c r="AI2050" s="2">
        <f>+AF2050*F2050</f>
        <v>2212885.4832000001</v>
      </c>
      <c r="AJ2050" s="2">
        <f>SUM(AG2050:AI2050)</f>
        <v>9420569.6284800004</v>
      </c>
      <c r="AK2050" s="2">
        <f>+AD2050*G2050</f>
        <v>6322529.9520000005</v>
      </c>
      <c r="AL2050" s="2">
        <f>+AE2050*G2050</f>
        <v>885154.19328000024</v>
      </c>
      <c r="AM2050" s="2">
        <f>+AF2050*G2050</f>
        <v>2212885.4832000001</v>
      </c>
      <c r="AN2050" s="155">
        <f>SUM(AK2050:AM2050)</f>
        <v>9420569.6284800004</v>
      </c>
      <c r="AQ2050" s="145" t="s">
        <v>525</v>
      </c>
      <c r="AU2050" s="8"/>
      <c r="AV2050" s="8"/>
      <c r="AW2050" s="2">
        <f>+'[2]BoQ HSYC-Đạt'!AT2050</f>
        <v>6334046.4000000004</v>
      </c>
      <c r="AX2050" s="8">
        <f>F2050*AW2050</f>
        <v>6954782.9472000012</v>
      </c>
      <c r="AY2050" s="8">
        <f>IF(AQ2050="CT",7%,5%)*AX2050</f>
        <v>486834.80630400014</v>
      </c>
      <c r="AZ2050" s="8">
        <f>AX2050*2%</f>
        <v>139095.65894400002</v>
      </c>
      <c r="BA2050" s="8">
        <f>IF(BB2050&gt;0,0,AX2050*5%)</f>
        <v>347739.14736000006</v>
      </c>
      <c r="BB2050" s="8"/>
      <c r="BC2050" s="8">
        <f>+AX2050+AY2050+AZ2050+BA2050+BB2050</f>
        <v>7928452.5598080019</v>
      </c>
      <c r="BD2050" s="8">
        <f>AX2050-AT2050</f>
        <v>6954782.9472000012</v>
      </c>
      <c r="BE2050" s="2"/>
      <c r="BH2050" s="2"/>
    </row>
    <row r="2051" spans="2:60" ht="17" hidden="1" outlineLevel="1" x14ac:dyDescent="0.2">
      <c r="B2051" s="82">
        <v>12</v>
      </c>
      <c r="C2051" s="144" t="s">
        <v>611</v>
      </c>
      <c r="D2051" s="144"/>
      <c r="E2051" s="82" t="s">
        <v>160</v>
      </c>
      <c r="F2051" s="143">
        <v>1.47</v>
      </c>
      <c r="G2051" s="142">
        <f>'[1]BoQ HSYC'!F2051</f>
        <v>1.47</v>
      </c>
      <c r="H2051" s="185">
        <f>'[1]BoQ HSYC'!G2051</f>
        <v>0</v>
      </c>
      <c r="I2051" s="185">
        <f>'[1]BoQ HSYC'!H2051</f>
        <v>0</v>
      </c>
      <c r="J2051" s="185">
        <f>'[1]BoQ HSYC'!I2051</f>
        <v>0</v>
      </c>
      <c r="K2051" s="48">
        <f>'[1]BoQ HSYC'!J2051</f>
        <v>2390064</v>
      </c>
      <c r="L2051" s="47">
        <f>'[1]BoQ HSYC'!K2051</f>
        <v>2246760</v>
      </c>
      <c r="M2051" s="47">
        <f>'[1]BoQ HSYC'!L2051</f>
        <v>4636824</v>
      </c>
      <c r="N2051" s="183">
        <f>'[1]BoQ HSYC'!M2051</f>
        <v>836522.39999999991</v>
      </c>
      <c r="O2051" s="183">
        <f>'[1]BoQ HSYC'!N2051</f>
        <v>786366</v>
      </c>
      <c r="P2051" s="83">
        <f>'[1]BoQ HSYC'!O2051</f>
        <v>1622888.4</v>
      </c>
      <c r="Q2051" s="47">
        <f>'[1]BoQ HSYC'!P2051</f>
        <v>6816131.2800000003</v>
      </c>
      <c r="R2051" s="132">
        <f>'[1]BoQ HSYC'!Q2051</f>
        <v>2385645.9479999999</v>
      </c>
      <c r="S2051" s="83">
        <f>'[1]BoQ HSYC'!R2051</f>
        <v>9201777.2280000001</v>
      </c>
      <c r="T2051" s="48">
        <f>'[1]BoQ HSYC'!S2051</f>
        <v>0</v>
      </c>
      <c r="U2051" s="132">
        <f>'[1]BoQ HSYC'!T2051</f>
        <v>0</v>
      </c>
      <c r="V2051" s="132" t="str">
        <f>'[1]BoQ HSYC'!U2051</f>
        <v>BĐG Q2/2026</v>
      </c>
      <c r="W2051" s="132" t="str">
        <f>'[1]BoQ HSYC'!V2051</f>
        <v>BĐG Q2/2026</v>
      </c>
      <c r="X2051" s="44" t="str">
        <f>'[1]BoQ HSYC'!W2051</f>
        <v>ME</v>
      </c>
      <c r="Y2051" s="44"/>
      <c r="Z2051" s="44"/>
      <c r="AA2051" s="44"/>
      <c r="AB2051" s="2">
        <v>7127337.0911642965</v>
      </c>
      <c r="AC2051" s="2">
        <v>10477185.524011515</v>
      </c>
      <c r="AD2051" s="2">
        <f>+M2051</f>
        <v>4636824</v>
      </c>
      <c r="AE2051" s="2">
        <f>+AD2051*14%</f>
        <v>649155.3600000001</v>
      </c>
      <c r="AF2051" s="155">
        <f>+AD2051*35%</f>
        <v>1622888.4</v>
      </c>
      <c r="AG2051" s="2">
        <f>+AD2051*F2051</f>
        <v>6816131.2800000003</v>
      </c>
      <c r="AH2051" s="2">
        <f>+AE2051*F2051</f>
        <v>954258.37920000008</v>
      </c>
      <c r="AI2051" s="2">
        <f>+AF2051*F2051</f>
        <v>2385645.9479999999</v>
      </c>
      <c r="AJ2051" s="2">
        <f>SUM(AG2051:AI2051)</f>
        <v>10156035.6072</v>
      </c>
      <c r="AK2051" s="2">
        <f>+AD2051*G2051</f>
        <v>6816131.2800000003</v>
      </c>
      <c r="AL2051" s="2">
        <f>+AE2051*G2051</f>
        <v>954258.37920000008</v>
      </c>
      <c r="AM2051" s="2">
        <f>+AF2051*G2051</f>
        <v>2385645.9479999999</v>
      </c>
      <c r="AN2051" s="155">
        <f>SUM(AK2051:AM2051)</f>
        <v>10156035.6072</v>
      </c>
      <c r="AQ2051" s="145" t="s">
        <v>525</v>
      </c>
      <c r="AU2051" s="8"/>
      <c r="AV2051" s="8"/>
      <c r="AW2051" s="2">
        <f>+'[2]BoQ HSYC-Đạt'!AT2051</f>
        <v>5100506.4000000004</v>
      </c>
      <c r="AX2051" s="8">
        <f>F2051*AW2051</f>
        <v>7497744.4080000008</v>
      </c>
      <c r="AY2051" s="8">
        <f>IF(AQ2051="CT",7%,5%)*AX2051</f>
        <v>524842.10856000008</v>
      </c>
      <c r="AZ2051" s="8">
        <f>AX2051*2%</f>
        <v>149954.88816000003</v>
      </c>
      <c r="BA2051" s="8">
        <f>IF(BB2051&gt;0,0,AX2051*5%)</f>
        <v>374887.22040000005</v>
      </c>
      <c r="BB2051" s="8"/>
      <c r="BC2051" s="8">
        <f>+AX2051+AY2051+AZ2051+BA2051+BB2051</f>
        <v>8547428.6251200009</v>
      </c>
      <c r="BD2051" s="8">
        <f>AX2051-AT2051</f>
        <v>7497744.4080000008</v>
      </c>
      <c r="BE2051" s="2"/>
      <c r="BH2051" s="2"/>
    </row>
    <row r="2052" spans="2:60" ht="17" hidden="1" outlineLevel="1" x14ac:dyDescent="0.2">
      <c r="B2052" s="82">
        <v>13</v>
      </c>
      <c r="C2052" s="144" t="s">
        <v>610</v>
      </c>
      <c r="D2052" s="144"/>
      <c r="E2052" s="82" t="s">
        <v>160</v>
      </c>
      <c r="F2052" s="143">
        <v>1.45</v>
      </c>
      <c r="G2052" s="142">
        <f>'[1]BoQ HSYC'!F2052</f>
        <v>1.45</v>
      </c>
      <c r="H2052" s="185">
        <f>'[1]BoQ HSYC'!G2052</f>
        <v>0</v>
      </c>
      <c r="I2052" s="185">
        <f>'[1]BoQ HSYC'!H2052</f>
        <v>0</v>
      </c>
      <c r="J2052" s="185">
        <f>'[1]BoQ HSYC'!I2052</f>
        <v>0</v>
      </c>
      <c r="K2052" s="48">
        <f>'[1]BoQ HSYC'!J2052</f>
        <v>1338048</v>
      </c>
      <c r="L2052" s="47">
        <f>'[1]BoQ HSYC'!K2052</f>
        <v>2044559.9999999998</v>
      </c>
      <c r="M2052" s="47">
        <f>'[1]BoQ HSYC'!L2052</f>
        <v>3382608</v>
      </c>
      <c r="N2052" s="183">
        <f>'[1]BoQ HSYC'!M2052</f>
        <v>468316.8</v>
      </c>
      <c r="O2052" s="183">
        <f>'[1]BoQ HSYC'!N2052</f>
        <v>715595.99999999988</v>
      </c>
      <c r="P2052" s="83">
        <f>'[1]BoQ HSYC'!O2052</f>
        <v>1183912.7999999998</v>
      </c>
      <c r="Q2052" s="47">
        <f>'[1]BoQ HSYC'!P2052</f>
        <v>4904781.5999999996</v>
      </c>
      <c r="R2052" s="132">
        <f>'[1]BoQ HSYC'!Q2052</f>
        <v>1716673.5599999996</v>
      </c>
      <c r="S2052" s="83">
        <f>'[1]BoQ HSYC'!R2052</f>
        <v>6621455.1599999992</v>
      </c>
      <c r="T2052" s="48">
        <f>'[1]BoQ HSYC'!S2052</f>
        <v>0</v>
      </c>
      <c r="U2052" s="132">
        <f>'[1]BoQ HSYC'!T2052</f>
        <v>0</v>
      </c>
      <c r="V2052" s="132" t="str">
        <f>'[1]BoQ HSYC'!U2052</f>
        <v>BĐG Q2/2026</v>
      </c>
      <c r="W2052" s="132" t="str">
        <f>'[1]BoQ HSYC'!V2052</f>
        <v>BĐG Q2/2026</v>
      </c>
      <c r="X2052" s="44" t="str">
        <f>'[1]BoQ HSYC'!W2052</f>
        <v>ME</v>
      </c>
      <c r="Y2052" s="44"/>
      <c r="Z2052" s="44"/>
      <c r="AA2052" s="44"/>
      <c r="AB2052" s="2">
        <v>4709844.0355790425</v>
      </c>
      <c r="AC2052" s="2">
        <v>6829273.8515896117</v>
      </c>
      <c r="AD2052" s="2">
        <f>+M2052</f>
        <v>3382608</v>
      </c>
      <c r="AE2052" s="2">
        <f>+AD2052*14%</f>
        <v>473565.12000000005</v>
      </c>
      <c r="AF2052" s="155">
        <f>+AD2052*35%</f>
        <v>1183912.7999999998</v>
      </c>
      <c r="AG2052" s="2">
        <f>+AD2052*F2052</f>
        <v>4904781.5999999996</v>
      </c>
      <c r="AH2052" s="2">
        <f>+AE2052*F2052</f>
        <v>686669.424</v>
      </c>
      <c r="AI2052" s="2">
        <f>+AF2052*F2052</f>
        <v>1716673.5599999996</v>
      </c>
      <c r="AJ2052" s="2">
        <f>SUM(AG2052:AI2052)</f>
        <v>7308124.5839999989</v>
      </c>
      <c r="AK2052" s="2">
        <f>+AD2052*G2052</f>
        <v>4904781.5999999996</v>
      </c>
      <c r="AL2052" s="2">
        <f>+AE2052*G2052</f>
        <v>686669.424</v>
      </c>
      <c r="AM2052" s="2">
        <f>+AF2052*G2052</f>
        <v>1716673.5599999996</v>
      </c>
      <c r="AN2052" s="155">
        <f>SUM(AK2052:AM2052)</f>
        <v>7308124.5839999989</v>
      </c>
      <c r="AQ2052" s="145" t="s">
        <v>525</v>
      </c>
      <c r="AU2052" s="8"/>
      <c r="AV2052" s="8"/>
      <c r="AW2052" s="2">
        <f>+'[2]BoQ HSYC-Đạt'!AT2052</f>
        <v>3720868.8</v>
      </c>
      <c r="AX2052" s="8">
        <f>F2052*AW2052</f>
        <v>5395259.7599999998</v>
      </c>
      <c r="AY2052" s="8">
        <f>IF(AQ2052="CT",7%,5%)*AX2052</f>
        <v>377668.18320000003</v>
      </c>
      <c r="AZ2052" s="8">
        <f>AX2052*2%</f>
        <v>107905.1952</v>
      </c>
      <c r="BA2052" s="8">
        <f>IF(BB2052&gt;0,0,AX2052*5%)</f>
        <v>269762.98800000001</v>
      </c>
      <c r="BB2052" s="8"/>
      <c r="BC2052" s="8">
        <f>+AX2052+AY2052+AZ2052+BA2052+BB2052</f>
        <v>6150596.1263999995</v>
      </c>
      <c r="BD2052" s="8">
        <f>AX2052-AT2052</f>
        <v>5395259.7599999998</v>
      </c>
      <c r="BE2052" s="2"/>
      <c r="BH2052" s="2"/>
    </row>
    <row r="2053" spans="2:60" ht="34" hidden="1" outlineLevel="1" x14ac:dyDescent="0.2">
      <c r="B2053" s="82">
        <v>14</v>
      </c>
      <c r="C2053" s="144" t="s">
        <v>399</v>
      </c>
      <c r="D2053" s="144"/>
      <c r="E2053" s="82" t="s">
        <v>160</v>
      </c>
      <c r="F2053" s="143">
        <v>1.59</v>
      </c>
      <c r="G2053" s="142">
        <f>'[1]BoQ HSYC'!F2053</f>
        <v>1.59</v>
      </c>
      <c r="H2053" s="185">
        <f>'[1]BoQ HSYC'!G2053</f>
        <v>0</v>
      </c>
      <c r="I2053" s="185">
        <f>'[1]BoQ HSYC'!H2053</f>
        <v>0</v>
      </c>
      <c r="J2053" s="185">
        <f>'[1]BoQ HSYC'!I2053</f>
        <v>0</v>
      </c>
      <c r="K2053" s="48">
        <f>'[1]BoQ HSYC'!J2053</f>
        <v>0</v>
      </c>
      <c r="L2053" s="47">
        <f>'[1]BoQ HSYC'!K2053</f>
        <v>376857.14285714296</v>
      </c>
      <c r="M2053" s="47">
        <f>'[1]BoQ HSYC'!L2053</f>
        <v>376857.14285714296</v>
      </c>
      <c r="N2053" s="183">
        <f>'[1]BoQ HSYC'!M2053</f>
        <v>0</v>
      </c>
      <c r="O2053" s="183">
        <f>'[1]BoQ HSYC'!N2053</f>
        <v>131900.00000000003</v>
      </c>
      <c r="P2053" s="83">
        <f>'[1]BoQ HSYC'!O2053</f>
        <v>131900.00000000003</v>
      </c>
      <c r="Q2053" s="47">
        <f>'[1]BoQ HSYC'!P2053</f>
        <v>599202.85714285728</v>
      </c>
      <c r="R2053" s="132">
        <f>'[1]BoQ HSYC'!Q2053</f>
        <v>209721.00000000006</v>
      </c>
      <c r="S2053" s="83">
        <f>'[1]BoQ HSYC'!R2053</f>
        <v>808923.85714285728</v>
      </c>
      <c r="T2053" s="48">
        <f>'[1]BoQ HSYC'!S2053</f>
        <v>0</v>
      </c>
      <c r="U2053" s="132">
        <f>'[1]BoQ HSYC'!T2053</f>
        <v>0</v>
      </c>
      <c r="V2053" s="132" t="str">
        <f>'[1]BoQ HSYC'!U2053</f>
        <v>BĐG Q2/2026</v>
      </c>
      <c r="W2053" s="132" t="str">
        <f>'[1]BoQ HSYC'!V2053</f>
        <v>BĐG Q2/2026</v>
      </c>
      <c r="X2053" s="44" t="str">
        <f>'[1]BoQ HSYC'!W2053</f>
        <v>ME</v>
      </c>
      <c r="Y2053" s="44"/>
      <c r="Z2053" s="44"/>
      <c r="AA2053" s="44"/>
      <c r="AB2053" s="2">
        <v>673831.07700906927</v>
      </c>
      <c r="AC2053" s="2">
        <v>1071391.4124444202</v>
      </c>
      <c r="AD2053" s="2">
        <f>+M2053</f>
        <v>376857.14285714296</v>
      </c>
      <c r="AE2053" s="2">
        <f>+AD2053*14%</f>
        <v>52760.000000000022</v>
      </c>
      <c r="AF2053" s="155">
        <f>+AD2053*35%</f>
        <v>131900.00000000003</v>
      </c>
      <c r="AG2053" s="2">
        <f>+AD2053*F2053</f>
        <v>599202.85714285728</v>
      </c>
      <c r="AH2053" s="2">
        <f>+AE2053*F2053</f>
        <v>83888.400000000038</v>
      </c>
      <c r="AI2053" s="2">
        <f>+AF2053*F2053</f>
        <v>209721.00000000006</v>
      </c>
      <c r="AJ2053" s="2">
        <f>SUM(AG2053:AI2053)</f>
        <v>892812.25714285742</v>
      </c>
      <c r="AK2053" s="2">
        <f>+AD2053*G2053</f>
        <v>599202.85714285728</v>
      </c>
      <c r="AL2053" s="2">
        <f>+AE2053*G2053</f>
        <v>83888.400000000038</v>
      </c>
      <c r="AM2053" s="2">
        <f>+AF2053*G2053</f>
        <v>209721.00000000006</v>
      </c>
      <c r="AN2053" s="155">
        <f>SUM(AK2053:AM2053)</f>
        <v>892812.25714285742</v>
      </c>
      <c r="AQ2053" s="145" t="s">
        <v>525</v>
      </c>
      <c r="AU2053" s="8"/>
      <c r="AV2053" s="8"/>
      <c r="AW2053" s="2">
        <f>+'[2]BoQ HSYC-Đạt'!AT2053</f>
        <v>414542.85714285728</v>
      </c>
      <c r="AX2053" s="8">
        <f>F2053*AW2053</f>
        <v>659123.14285714307</v>
      </c>
      <c r="AY2053" s="8">
        <f>IF(AQ2053="CT",7%,5%)*AX2053</f>
        <v>46138.620000000017</v>
      </c>
      <c r="AZ2053" s="8">
        <f>AX2053*2%</f>
        <v>13182.462857142862</v>
      </c>
      <c r="BA2053" s="8">
        <f>IF(BB2053&gt;0,0,AX2053*5%)</f>
        <v>32956.157142857155</v>
      </c>
      <c r="BB2053" s="8"/>
      <c r="BC2053" s="8">
        <f>+AX2053+AY2053+AZ2053+BA2053+BB2053</f>
        <v>751400.38285714318</v>
      </c>
      <c r="BD2053" s="8">
        <f>AX2053-AT2053</f>
        <v>659123.14285714307</v>
      </c>
      <c r="BE2053" s="2"/>
      <c r="BH2053" s="2"/>
    </row>
    <row r="2054" spans="2:60" ht="34" hidden="1" outlineLevel="1" x14ac:dyDescent="0.2">
      <c r="B2054" s="82">
        <v>15</v>
      </c>
      <c r="C2054" s="144" t="s">
        <v>607</v>
      </c>
      <c r="D2054" s="144"/>
      <c r="E2054" s="82" t="s">
        <v>160</v>
      </c>
      <c r="F2054" s="143">
        <v>1.0980000000000001</v>
      </c>
      <c r="G2054" s="142">
        <f>'[1]BoQ HSYC'!F2054</f>
        <v>1.0980000000000001</v>
      </c>
      <c r="H2054" s="185">
        <f>'[1]BoQ HSYC'!G2054</f>
        <v>0</v>
      </c>
      <c r="I2054" s="185">
        <f>'[1]BoQ HSYC'!H2054</f>
        <v>0</v>
      </c>
      <c r="J2054" s="185">
        <f>'[1]BoQ HSYC'!I2054</f>
        <v>0</v>
      </c>
      <c r="K2054" s="48">
        <f>'[1]BoQ HSYC'!J2054</f>
        <v>0</v>
      </c>
      <c r="L2054" s="47">
        <f>'[1]BoQ HSYC'!K2054</f>
        <v>376857.14285714296</v>
      </c>
      <c r="M2054" s="47">
        <f>'[1]BoQ HSYC'!L2054</f>
        <v>376857.14285714296</v>
      </c>
      <c r="N2054" s="183">
        <f>'[1]BoQ HSYC'!M2054</f>
        <v>0</v>
      </c>
      <c r="O2054" s="183">
        <f>'[1]BoQ HSYC'!N2054</f>
        <v>131900.00000000003</v>
      </c>
      <c r="P2054" s="83">
        <f>'[1]BoQ HSYC'!O2054</f>
        <v>131900.00000000003</v>
      </c>
      <c r="Q2054" s="47">
        <f>'[1]BoQ HSYC'!P2054</f>
        <v>413789.14285714302</v>
      </c>
      <c r="R2054" s="132">
        <f>'[1]BoQ HSYC'!Q2054</f>
        <v>144826.20000000004</v>
      </c>
      <c r="S2054" s="83">
        <f>'[1]BoQ HSYC'!R2054</f>
        <v>558615.34285714303</v>
      </c>
      <c r="T2054" s="48">
        <f>'[1]BoQ HSYC'!S2054</f>
        <v>0</v>
      </c>
      <c r="U2054" s="132">
        <f>'[1]BoQ HSYC'!T2054</f>
        <v>0</v>
      </c>
      <c r="V2054" s="132" t="str">
        <f>'[1]BoQ HSYC'!U2054</f>
        <v>BĐG Q2/2026</v>
      </c>
      <c r="W2054" s="132" t="str">
        <f>'[1]BoQ HSYC'!V2054</f>
        <v>BĐG Q2/2026</v>
      </c>
      <c r="X2054" s="44" t="str">
        <f>'[1]BoQ HSYC'!W2054</f>
        <v>ME</v>
      </c>
      <c r="Y2054" s="44"/>
      <c r="Z2054" s="44"/>
      <c r="AA2054" s="44"/>
      <c r="AB2054" s="2">
        <v>598653.18473249441</v>
      </c>
      <c r="AC2054" s="2">
        <v>657321.19683627889</v>
      </c>
      <c r="AD2054" s="2">
        <f>+M2054</f>
        <v>376857.14285714296</v>
      </c>
      <c r="AE2054" s="2">
        <f>+AD2054*14%</f>
        <v>52760.000000000022</v>
      </c>
      <c r="AF2054" s="155">
        <f>+AD2054*35%</f>
        <v>131900.00000000003</v>
      </c>
      <c r="AG2054" s="2">
        <f>+AD2054*F2054</f>
        <v>413789.14285714302</v>
      </c>
      <c r="AH2054" s="2">
        <f>+AE2054*F2054</f>
        <v>57930.480000000025</v>
      </c>
      <c r="AI2054" s="2">
        <f>+AF2054*F2054</f>
        <v>144826.20000000004</v>
      </c>
      <c r="AJ2054" s="2">
        <f>SUM(AG2054:AI2054)</f>
        <v>616545.82285714312</v>
      </c>
      <c r="AK2054" s="2">
        <f>+AD2054*G2054</f>
        <v>413789.14285714302</v>
      </c>
      <c r="AL2054" s="2">
        <f>+AE2054*G2054</f>
        <v>57930.480000000025</v>
      </c>
      <c r="AM2054" s="2">
        <f>+AF2054*G2054</f>
        <v>144826.20000000004</v>
      </c>
      <c r="AN2054" s="155">
        <f>SUM(AK2054:AM2054)</f>
        <v>616545.82285714312</v>
      </c>
      <c r="AQ2054" s="145" t="s">
        <v>525</v>
      </c>
      <c r="AU2054" s="8"/>
      <c r="AV2054" s="8"/>
      <c r="AW2054" s="2">
        <f>+'[2]BoQ HSYC-Đạt'!AT2054</f>
        <v>414542.85714285728</v>
      </c>
      <c r="AX2054" s="8">
        <f>F2054*AW2054</f>
        <v>455168.05714285735</v>
      </c>
      <c r="AY2054" s="8">
        <f>IF(AQ2054="CT",7%,5%)*AX2054</f>
        <v>31861.764000000017</v>
      </c>
      <c r="AZ2054" s="8">
        <f>AX2054*2%</f>
        <v>9103.3611428571476</v>
      </c>
      <c r="BA2054" s="8">
        <f>IF(BB2054&gt;0,0,AX2054*5%)</f>
        <v>22758.402857142868</v>
      </c>
      <c r="BB2054" s="8"/>
      <c r="BC2054" s="8">
        <f>+AX2054+AY2054+AZ2054+BA2054+BB2054</f>
        <v>518891.5851428574</v>
      </c>
      <c r="BD2054" s="8">
        <f>AX2054-AT2054</f>
        <v>455168.05714285735</v>
      </c>
      <c r="BE2054" s="2"/>
      <c r="BH2054" s="2"/>
    </row>
    <row r="2055" spans="2:60" ht="34" hidden="1" outlineLevel="1" x14ac:dyDescent="0.2">
      <c r="B2055" s="82">
        <v>16</v>
      </c>
      <c r="C2055" s="144" t="s">
        <v>606</v>
      </c>
      <c r="D2055" s="144"/>
      <c r="E2055" s="82" t="s">
        <v>160</v>
      </c>
      <c r="F2055" s="143">
        <v>1.47</v>
      </c>
      <c r="G2055" s="142">
        <f>'[1]BoQ HSYC'!F2055</f>
        <v>1.47</v>
      </c>
      <c r="H2055" s="185">
        <f>'[1]BoQ HSYC'!G2055</f>
        <v>0</v>
      </c>
      <c r="I2055" s="185">
        <f>'[1]BoQ HSYC'!H2055</f>
        <v>0</v>
      </c>
      <c r="J2055" s="185">
        <f>'[1]BoQ HSYC'!I2055</f>
        <v>0</v>
      </c>
      <c r="K2055" s="48">
        <f>'[1]BoQ HSYC'!J2055</f>
        <v>0</v>
      </c>
      <c r="L2055" s="47">
        <f>'[1]BoQ HSYC'!K2055</f>
        <v>376857.14285714296</v>
      </c>
      <c r="M2055" s="47">
        <f>'[1]BoQ HSYC'!L2055</f>
        <v>376857.14285714296</v>
      </c>
      <c r="N2055" s="183">
        <f>'[1]BoQ HSYC'!M2055</f>
        <v>0</v>
      </c>
      <c r="O2055" s="183">
        <f>'[1]BoQ HSYC'!N2055</f>
        <v>131900.00000000003</v>
      </c>
      <c r="P2055" s="83">
        <f>'[1]BoQ HSYC'!O2055</f>
        <v>131900.00000000003</v>
      </c>
      <c r="Q2055" s="47">
        <f>'[1]BoQ HSYC'!P2055</f>
        <v>553980.00000000012</v>
      </c>
      <c r="R2055" s="132">
        <f>'[1]BoQ HSYC'!Q2055</f>
        <v>193893.00000000003</v>
      </c>
      <c r="S2055" s="83">
        <f>'[1]BoQ HSYC'!R2055</f>
        <v>747873.00000000012</v>
      </c>
      <c r="T2055" s="48">
        <f>'[1]BoQ HSYC'!S2055</f>
        <v>0</v>
      </c>
      <c r="U2055" s="132">
        <f>'[1]BoQ HSYC'!T2055</f>
        <v>0</v>
      </c>
      <c r="V2055" s="132" t="str">
        <f>'[1]BoQ HSYC'!U2055</f>
        <v>BĐG Q2/2026</v>
      </c>
      <c r="W2055" s="132" t="str">
        <f>'[1]BoQ HSYC'!V2055</f>
        <v>BĐG Q2/2026</v>
      </c>
      <c r="X2055" s="44" t="str">
        <f>'[1]BoQ HSYC'!W2055</f>
        <v>ME</v>
      </c>
      <c r="Y2055" s="44"/>
      <c r="Z2055" s="44"/>
      <c r="AA2055" s="44"/>
      <c r="AB2055" s="2">
        <v>570963.56620955444</v>
      </c>
      <c r="AC2055" s="2">
        <v>839316.44232804503</v>
      </c>
      <c r="AD2055" s="2">
        <f>+M2055</f>
        <v>376857.14285714296</v>
      </c>
      <c r="AE2055" s="2">
        <f>+AD2055*14%</f>
        <v>52760.000000000022</v>
      </c>
      <c r="AF2055" s="155">
        <f>+AD2055*35%</f>
        <v>131900.00000000003</v>
      </c>
      <c r="AG2055" s="2">
        <f>+AD2055*F2055</f>
        <v>553980.00000000012</v>
      </c>
      <c r="AH2055" s="2">
        <f>+AE2055*F2055</f>
        <v>77557.200000000026</v>
      </c>
      <c r="AI2055" s="2">
        <f>+AF2055*F2055</f>
        <v>193893.00000000003</v>
      </c>
      <c r="AJ2055" s="2">
        <f>SUM(AG2055:AI2055)</f>
        <v>825430.20000000019</v>
      </c>
      <c r="AK2055" s="2">
        <f>+AD2055*G2055</f>
        <v>553980.00000000012</v>
      </c>
      <c r="AL2055" s="2">
        <f>+AE2055*G2055</f>
        <v>77557.200000000026</v>
      </c>
      <c r="AM2055" s="2">
        <f>+AF2055*G2055</f>
        <v>193893.00000000003</v>
      </c>
      <c r="AN2055" s="155">
        <f>SUM(AK2055:AM2055)</f>
        <v>825430.20000000019</v>
      </c>
      <c r="AQ2055" s="145" t="s">
        <v>525</v>
      </c>
      <c r="AU2055" s="8"/>
      <c r="AV2055" s="8"/>
      <c r="AW2055" s="2">
        <f>+'[2]BoQ HSYC-Đạt'!AT2055</f>
        <v>414542.85714285728</v>
      </c>
      <c r="AX2055" s="8">
        <f>F2055*AW2055</f>
        <v>609378.00000000023</v>
      </c>
      <c r="AY2055" s="8">
        <f>IF(AQ2055="CT",7%,5%)*AX2055</f>
        <v>42656.460000000021</v>
      </c>
      <c r="AZ2055" s="8">
        <f>AX2055*2%</f>
        <v>12187.560000000005</v>
      </c>
      <c r="BA2055" s="8">
        <f>IF(BB2055&gt;0,0,AX2055*5%)</f>
        <v>30468.900000000012</v>
      </c>
      <c r="BB2055" s="8"/>
      <c r="BC2055" s="8">
        <f>+AX2055+AY2055+AZ2055+BA2055+BB2055</f>
        <v>694690.92000000027</v>
      </c>
      <c r="BD2055" s="8">
        <f>AX2055-AT2055</f>
        <v>609378.00000000023</v>
      </c>
      <c r="BE2055" s="2"/>
      <c r="BH2055" s="2"/>
    </row>
    <row r="2056" spans="2:60" ht="34" hidden="1" outlineLevel="1" x14ac:dyDescent="0.2">
      <c r="B2056" s="82">
        <v>17</v>
      </c>
      <c r="C2056" s="144" t="s">
        <v>605</v>
      </c>
      <c r="D2056" s="144"/>
      <c r="E2056" s="82" t="s">
        <v>160</v>
      </c>
      <c r="F2056" s="143">
        <v>1.45</v>
      </c>
      <c r="G2056" s="142">
        <f>'[1]BoQ HSYC'!F2056</f>
        <v>1.45</v>
      </c>
      <c r="H2056" s="185">
        <f>'[1]BoQ HSYC'!G2056</f>
        <v>0</v>
      </c>
      <c r="I2056" s="185">
        <f>'[1]BoQ HSYC'!H2056</f>
        <v>0</v>
      </c>
      <c r="J2056" s="185">
        <f>'[1]BoQ HSYC'!I2056</f>
        <v>0</v>
      </c>
      <c r="K2056" s="48">
        <f>'[1]BoQ HSYC'!J2056</f>
        <v>0</v>
      </c>
      <c r="L2056" s="47">
        <f>'[1]BoQ HSYC'!K2056</f>
        <v>376857.14285714296</v>
      </c>
      <c r="M2056" s="47">
        <f>'[1]BoQ HSYC'!L2056</f>
        <v>376857.14285714296</v>
      </c>
      <c r="N2056" s="183">
        <f>'[1]BoQ HSYC'!M2056</f>
        <v>0</v>
      </c>
      <c r="O2056" s="183">
        <f>'[1]BoQ HSYC'!N2056</f>
        <v>131900.00000000003</v>
      </c>
      <c r="P2056" s="83">
        <f>'[1]BoQ HSYC'!O2056</f>
        <v>131900.00000000003</v>
      </c>
      <c r="Q2056" s="47">
        <f>'[1]BoQ HSYC'!P2056</f>
        <v>546442.85714285728</v>
      </c>
      <c r="R2056" s="132">
        <f>'[1]BoQ HSYC'!Q2056</f>
        <v>191255.00000000003</v>
      </c>
      <c r="S2056" s="83">
        <f>'[1]BoQ HSYC'!R2056</f>
        <v>737697.85714285728</v>
      </c>
      <c r="T2056" s="48">
        <f>'[1]BoQ HSYC'!S2056</f>
        <v>0</v>
      </c>
      <c r="U2056" s="132">
        <f>'[1]BoQ HSYC'!T2056</f>
        <v>0</v>
      </c>
      <c r="V2056" s="132" t="str">
        <f>'[1]BoQ HSYC'!U2056</f>
        <v>BĐG Q2/2026</v>
      </c>
      <c r="W2056" s="132" t="str">
        <f>'[1]BoQ HSYC'!V2056</f>
        <v>BĐG Q2/2026</v>
      </c>
      <c r="X2056" s="44" t="str">
        <f>'[1]BoQ HSYC'!W2056</f>
        <v>ME</v>
      </c>
      <c r="Y2056" s="44"/>
      <c r="Z2056" s="44"/>
      <c r="AA2056" s="44"/>
      <c r="AB2056" s="2">
        <v>551203.42098184698</v>
      </c>
      <c r="AC2056" s="2">
        <v>799244.96042367804</v>
      </c>
      <c r="AD2056" s="2">
        <f>+M2056</f>
        <v>376857.14285714296</v>
      </c>
      <c r="AE2056" s="2">
        <f>+AD2056*14%</f>
        <v>52760.000000000022</v>
      </c>
      <c r="AF2056" s="155">
        <f>+AD2056*35%</f>
        <v>131900.00000000003</v>
      </c>
      <c r="AG2056" s="2">
        <f>+AD2056*F2056</f>
        <v>546442.85714285728</v>
      </c>
      <c r="AH2056" s="2">
        <f>+AE2056*F2056</f>
        <v>76502.000000000029</v>
      </c>
      <c r="AI2056" s="2">
        <f>+AF2056*F2056</f>
        <v>191255.00000000003</v>
      </c>
      <c r="AJ2056" s="2">
        <f>SUM(AG2056:AI2056)</f>
        <v>814199.85714285728</v>
      </c>
      <c r="AK2056" s="2">
        <f>+AD2056*G2056</f>
        <v>546442.85714285728</v>
      </c>
      <c r="AL2056" s="2">
        <f>+AE2056*G2056</f>
        <v>76502.000000000029</v>
      </c>
      <c r="AM2056" s="2">
        <f>+AF2056*G2056</f>
        <v>191255.00000000003</v>
      </c>
      <c r="AN2056" s="155">
        <f>SUM(AK2056:AM2056)</f>
        <v>814199.85714285728</v>
      </c>
      <c r="AQ2056" s="145" t="s">
        <v>525</v>
      </c>
      <c r="AU2056" s="8"/>
      <c r="AV2056" s="8"/>
      <c r="AW2056" s="2">
        <f>+'[2]BoQ HSYC-Đạt'!AT2056</f>
        <v>414542.85714285728</v>
      </c>
      <c r="AX2056" s="8">
        <f>F2056*AW2056</f>
        <v>601087.14285714307</v>
      </c>
      <c r="AY2056" s="8">
        <f>IF(AQ2056="CT",7%,5%)*AX2056</f>
        <v>42076.10000000002</v>
      </c>
      <c r="AZ2056" s="8">
        <f>AX2056*2%</f>
        <v>12021.742857142861</v>
      </c>
      <c r="BA2056" s="8">
        <f>IF(BB2056&gt;0,0,AX2056*5%)</f>
        <v>30054.357142857156</v>
      </c>
      <c r="BB2056" s="8"/>
      <c r="BC2056" s="8">
        <f>+AX2056+AY2056+AZ2056+BA2056+BB2056</f>
        <v>685239.34285714303</v>
      </c>
      <c r="BD2056" s="8">
        <f>AX2056-AT2056</f>
        <v>601087.14285714307</v>
      </c>
      <c r="BE2056" s="2"/>
      <c r="BH2056" s="2"/>
    </row>
    <row r="2057" spans="2:60" ht="17" hidden="1" outlineLevel="1" x14ac:dyDescent="0.2">
      <c r="B2057" s="82">
        <v>18</v>
      </c>
      <c r="C2057" s="144" t="s">
        <v>602</v>
      </c>
      <c r="D2057" s="144"/>
      <c r="E2057" s="82" t="s">
        <v>85</v>
      </c>
      <c r="F2057" s="143">
        <v>7</v>
      </c>
      <c r="G2057" s="142">
        <f>'[1]BoQ HSYC'!F2057</f>
        <v>7</v>
      </c>
      <c r="H2057" s="185">
        <f>'[1]BoQ HSYC'!G2057</f>
        <v>0</v>
      </c>
      <c r="I2057" s="185">
        <f>'[1]BoQ HSYC'!H2057</f>
        <v>0</v>
      </c>
      <c r="J2057" s="185">
        <f>'[1]BoQ HSYC'!I2057</f>
        <v>0</v>
      </c>
      <c r="K2057" s="48">
        <f>'[1]BoQ HSYC'!J2057</f>
        <v>19277.999999999996</v>
      </c>
      <c r="L2057" s="47">
        <f>'[1]BoQ HSYC'!K2057</f>
        <v>22616</v>
      </c>
      <c r="M2057" s="47">
        <f>'[1]BoQ HSYC'!L2057</f>
        <v>41894</v>
      </c>
      <c r="N2057" s="183">
        <f>'[1]BoQ HSYC'!M2057</f>
        <v>6747.2999999999984</v>
      </c>
      <c r="O2057" s="183">
        <f>'[1]BoQ HSYC'!N2057</f>
        <v>7915.5999999999995</v>
      </c>
      <c r="P2057" s="83">
        <f>'[1]BoQ HSYC'!O2057</f>
        <v>14662.899999999998</v>
      </c>
      <c r="Q2057" s="47">
        <f>'[1]BoQ HSYC'!P2057</f>
        <v>293258</v>
      </c>
      <c r="R2057" s="132">
        <f>'[1]BoQ HSYC'!Q2057</f>
        <v>102640.29999999999</v>
      </c>
      <c r="S2057" s="83">
        <f>'[1]BoQ HSYC'!R2057</f>
        <v>395898.3</v>
      </c>
      <c r="T2057" s="48">
        <f>'[1]BoQ HSYC'!S2057</f>
        <v>0</v>
      </c>
      <c r="U2057" s="132">
        <f>'[1]BoQ HSYC'!T2057</f>
        <v>0</v>
      </c>
      <c r="V2057" s="132" t="str">
        <f>'[1]BoQ HSYC'!U2057</f>
        <v>BĐG Q2/2026</v>
      </c>
      <c r="W2057" s="132" t="str">
        <f>'[1]BoQ HSYC'!V2057</f>
        <v>BĐG Q2/2026</v>
      </c>
      <c r="X2057" s="44" t="str">
        <f>'[1]BoQ HSYC'!W2057</f>
        <v>ME</v>
      </c>
      <c r="Y2057" s="44"/>
      <c r="Z2057" s="44"/>
      <c r="AA2057" s="44"/>
      <c r="AB2057" s="2">
        <v>81295.90954634326</v>
      </c>
      <c r="AC2057" s="2">
        <v>569071.36682440282</v>
      </c>
      <c r="AD2057" s="2">
        <f>+M2057</f>
        <v>41894</v>
      </c>
      <c r="AE2057" s="2">
        <f>+AD2057*14%</f>
        <v>5865.1600000000008</v>
      </c>
      <c r="AF2057" s="155">
        <f>+AD2057*35%</f>
        <v>14662.9</v>
      </c>
      <c r="AG2057" s="2">
        <f>+AD2057*F2057</f>
        <v>293258</v>
      </c>
      <c r="AH2057" s="2">
        <f>+AE2057*F2057</f>
        <v>41056.120000000003</v>
      </c>
      <c r="AI2057" s="2">
        <f>+AF2057*F2057</f>
        <v>102640.3</v>
      </c>
      <c r="AJ2057" s="2">
        <f>SUM(AG2057:AI2057)</f>
        <v>436954.42</v>
      </c>
      <c r="AK2057" s="2">
        <f>+AD2057*G2057</f>
        <v>293258</v>
      </c>
      <c r="AL2057" s="2">
        <f>+AE2057*G2057</f>
        <v>41056.120000000003</v>
      </c>
      <c r="AM2057" s="2">
        <f>+AF2057*G2057</f>
        <v>102640.3</v>
      </c>
      <c r="AN2057" s="155">
        <f>SUM(AK2057:AM2057)</f>
        <v>436954.42</v>
      </c>
      <c r="AQ2057" s="145" t="s">
        <v>525</v>
      </c>
      <c r="AU2057" s="8"/>
      <c r="AV2057" s="8"/>
      <c r="AW2057" s="2">
        <f>+'[2]BoQ HSYC-Đạt'!AT2057</f>
        <v>42731.88</v>
      </c>
      <c r="AX2057" s="8">
        <f>F2057*AW2057</f>
        <v>299123.15999999997</v>
      </c>
      <c r="AY2057" s="8">
        <f>IF(AQ2057="CT",7%,5%)*AX2057</f>
        <v>20938.621200000001</v>
      </c>
      <c r="AZ2057" s="8">
        <f>AX2057*2%</f>
        <v>5982.4631999999992</v>
      </c>
      <c r="BA2057" s="8">
        <f>IF(BB2057&gt;0,0,AX2057*5%)</f>
        <v>14956.157999999999</v>
      </c>
      <c r="BB2057" s="8"/>
      <c r="BC2057" s="8">
        <f>+AX2057+AY2057+AZ2057+BA2057+BB2057</f>
        <v>341000.40239999996</v>
      </c>
      <c r="BD2057" s="8">
        <f>AX2057-AT2057</f>
        <v>299123.15999999997</v>
      </c>
      <c r="BE2057" s="2"/>
      <c r="BH2057" s="2"/>
    </row>
    <row r="2058" spans="2:60" ht="17" hidden="1" outlineLevel="1" x14ac:dyDescent="0.2">
      <c r="B2058" s="82">
        <v>19</v>
      </c>
      <c r="C2058" s="144" t="s">
        <v>600</v>
      </c>
      <c r="D2058" s="144"/>
      <c r="E2058" s="82" t="s">
        <v>85</v>
      </c>
      <c r="F2058" s="143">
        <v>30</v>
      </c>
      <c r="G2058" s="142">
        <f>'[1]BoQ HSYC'!F2058</f>
        <v>30</v>
      </c>
      <c r="H2058" s="185">
        <f>'[1]BoQ HSYC'!G2058</f>
        <v>0</v>
      </c>
      <c r="I2058" s="185">
        <f>'[1]BoQ HSYC'!H2058</f>
        <v>0</v>
      </c>
      <c r="J2058" s="185">
        <f>'[1]BoQ HSYC'!I2058</f>
        <v>0</v>
      </c>
      <c r="K2058" s="48">
        <f>'[1]BoQ HSYC'!J2058</f>
        <v>6762</v>
      </c>
      <c r="L2058" s="47">
        <f>'[1]BoQ HSYC'!K2058</f>
        <v>20461</v>
      </c>
      <c r="M2058" s="47">
        <f>'[1]BoQ HSYC'!L2058</f>
        <v>27223</v>
      </c>
      <c r="N2058" s="183">
        <f>'[1]BoQ HSYC'!M2058</f>
        <v>2366.6999999999998</v>
      </c>
      <c r="O2058" s="183">
        <f>'[1]BoQ HSYC'!N2058</f>
        <v>7161.3499999999995</v>
      </c>
      <c r="P2058" s="83">
        <f>'[1]BoQ HSYC'!O2058</f>
        <v>9528.0499999999993</v>
      </c>
      <c r="Q2058" s="47">
        <f>'[1]BoQ HSYC'!P2058</f>
        <v>816690</v>
      </c>
      <c r="R2058" s="132">
        <f>'[1]BoQ HSYC'!Q2058</f>
        <v>285841.5</v>
      </c>
      <c r="S2058" s="83">
        <f>'[1]BoQ HSYC'!R2058</f>
        <v>1102531.5</v>
      </c>
      <c r="T2058" s="48">
        <f>'[1]BoQ HSYC'!S2058</f>
        <v>0</v>
      </c>
      <c r="U2058" s="132">
        <f>'[1]BoQ HSYC'!T2058</f>
        <v>0</v>
      </c>
      <c r="V2058" s="132" t="str">
        <f>'[1]BoQ HSYC'!U2058</f>
        <v>BĐG Q2/2026</v>
      </c>
      <c r="W2058" s="132" t="str">
        <f>'[1]BoQ HSYC'!V2058</f>
        <v>BĐG Q2/2026</v>
      </c>
      <c r="X2058" s="44" t="str">
        <f>'[1]BoQ HSYC'!W2058</f>
        <v>ME</v>
      </c>
      <c r="Y2058" s="44"/>
      <c r="Z2058" s="44"/>
      <c r="AA2058" s="44"/>
      <c r="AB2058" s="2">
        <v>44889.697919607752</v>
      </c>
      <c r="AC2058" s="2">
        <v>1346690.9375882326</v>
      </c>
      <c r="AD2058" s="2">
        <f>+M2058</f>
        <v>27223</v>
      </c>
      <c r="AE2058" s="2">
        <f>+AD2058*14%</f>
        <v>3811.2200000000003</v>
      </c>
      <c r="AF2058" s="155">
        <f>+AD2058*35%</f>
        <v>9528.0499999999993</v>
      </c>
      <c r="AG2058" s="2">
        <f>+AD2058*F2058</f>
        <v>816690</v>
      </c>
      <c r="AH2058" s="2">
        <f>+AE2058*F2058</f>
        <v>114336.6</v>
      </c>
      <c r="AI2058" s="2">
        <f>+AF2058*F2058</f>
        <v>285841.5</v>
      </c>
      <c r="AJ2058" s="2">
        <f>SUM(AG2058:AI2058)</f>
        <v>1216868.1000000001</v>
      </c>
      <c r="AK2058" s="2">
        <f>+AD2058*G2058</f>
        <v>816690</v>
      </c>
      <c r="AL2058" s="2">
        <f>+AE2058*G2058</f>
        <v>114336.6</v>
      </c>
      <c r="AM2058" s="2">
        <f>+AF2058*G2058</f>
        <v>285841.5</v>
      </c>
      <c r="AN2058" s="155">
        <f>SUM(AK2058:AM2058)</f>
        <v>1216868.1000000001</v>
      </c>
      <c r="AQ2058" s="145" t="s">
        <v>525</v>
      </c>
      <c r="AU2058" s="8"/>
      <c r="AV2058" s="8"/>
      <c r="AW2058" s="2">
        <f>+'[2]BoQ HSYC-Đạt'!AT2058</f>
        <v>27767.46</v>
      </c>
      <c r="AX2058" s="8">
        <f>F2058*AW2058</f>
        <v>833023.79999999993</v>
      </c>
      <c r="AY2058" s="8">
        <f>IF(AQ2058="CT",7%,5%)*AX2058</f>
        <v>58311.665999999997</v>
      </c>
      <c r="AZ2058" s="8">
        <f>AX2058*2%</f>
        <v>16660.475999999999</v>
      </c>
      <c r="BA2058" s="8">
        <f>IF(BB2058&gt;0,0,AX2058*5%)</f>
        <v>41651.19</v>
      </c>
      <c r="BB2058" s="8"/>
      <c r="BC2058" s="8">
        <f>+AX2058+AY2058+AZ2058+BA2058+BB2058</f>
        <v>949647.13199999998</v>
      </c>
      <c r="BD2058" s="8">
        <f>AX2058-AT2058</f>
        <v>833023.79999999993</v>
      </c>
      <c r="BE2058" s="2"/>
      <c r="BH2058" s="2"/>
    </row>
    <row r="2059" spans="2:60" ht="17" hidden="1" outlineLevel="1" x14ac:dyDescent="0.2">
      <c r="B2059" s="82">
        <v>20</v>
      </c>
      <c r="C2059" s="144" t="s">
        <v>599</v>
      </c>
      <c r="D2059" s="144"/>
      <c r="E2059" s="82" t="s">
        <v>85</v>
      </c>
      <c r="F2059" s="143">
        <v>47</v>
      </c>
      <c r="G2059" s="142">
        <f>'[1]BoQ HSYC'!F2059</f>
        <v>47</v>
      </c>
      <c r="H2059" s="185">
        <f>'[1]BoQ HSYC'!G2059</f>
        <v>0</v>
      </c>
      <c r="I2059" s="185">
        <f>'[1]BoQ HSYC'!H2059</f>
        <v>0</v>
      </c>
      <c r="J2059" s="185">
        <f>'[1]BoQ HSYC'!I2059</f>
        <v>0</v>
      </c>
      <c r="K2059" s="48">
        <f>'[1]BoQ HSYC'!J2059</f>
        <v>3864</v>
      </c>
      <c r="L2059" s="47">
        <f>'[1]BoQ HSYC'!K2059</f>
        <v>19750</v>
      </c>
      <c r="M2059" s="47">
        <f>'[1]BoQ HSYC'!L2059</f>
        <v>23614</v>
      </c>
      <c r="N2059" s="183">
        <f>'[1]BoQ HSYC'!M2059</f>
        <v>1352.3999999999999</v>
      </c>
      <c r="O2059" s="183">
        <f>'[1]BoQ HSYC'!N2059</f>
        <v>6912.5</v>
      </c>
      <c r="P2059" s="83">
        <f>'[1]BoQ HSYC'!O2059</f>
        <v>8264.9</v>
      </c>
      <c r="Q2059" s="47">
        <f>'[1]BoQ HSYC'!P2059</f>
        <v>1109858</v>
      </c>
      <c r="R2059" s="132">
        <f>'[1]BoQ HSYC'!Q2059</f>
        <v>388450.3</v>
      </c>
      <c r="S2059" s="83">
        <f>'[1]BoQ HSYC'!R2059</f>
        <v>1498308.3</v>
      </c>
      <c r="T2059" s="48">
        <f>'[1]BoQ HSYC'!S2059</f>
        <v>0</v>
      </c>
      <c r="U2059" s="132">
        <f>'[1]BoQ HSYC'!T2059</f>
        <v>0</v>
      </c>
      <c r="V2059" s="132" t="str">
        <f>'[1]BoQ HSYC'!U2059</f>
        <v>BĐG Q2/2026</v>
      </c>
      <c r="W2059" s="132" t="str">
        <f>'[1]BoQ HSYC'!V2059</f>
        <v>BĐG Q2/2026</v>
      </c>
      <c r="X2059" s="44" t="str">
        <f>'[1]BoQ HSYC'!W2059</f>
        <v>ME</v>
      </c>
      <c r="Y2059" s="44"/>
      <c r="Z2059" s="44"/>
      <c r="AA2059" s="44"/>
      <c r="AB2059" s="2">
        <v>36748.564473159</v>
      </c>
      <c r="AC2059" s="2">
        <v>1727182.5302384731</v>
      </c>
      <c r="AD2059" s="2">
        <f>+M2059</f>
        <v>23614</v>
      </c>
      <c r="AE2059" s="2">
        <f>+AD2059*14%</f>
        <v>3305.9600000000005</v>
      </c>
      <c r="AF2059" s="155">
        <f>+AD2059*35%</f>
        <v>8264.9</v>
      </c>
      <c r="AG2059" s="2">
        <f>+AD2059*F2059</f>
        <v>1109858</v>
      </c>
      <c r="AH2059" s="2">
        <f>+AE2059*F2059</f>
        <v>155380.12000000002</v>
      </c>
      <c r="AI2059" s="2">
        <f>+AF2059*F2059</f>
        <v>388450.3</v>
      </c>
      <c r="AJ2059" s="2">
        <f>SUM(AG2059:AI2059)</f>
        <v>1653688.4200000002</v>
      </c>
      <c r="AK2059" s="2">
        <f>+AD2059*G2059</f>
        <v>1109858</v>
      </c>
      <c r="AL2059" s="2">
        <f>+AE2059*G2059</f>
        <v>155380.12000000002</v>
      </c>
      <c r="AM2059" s="2">
        <f>+AF2059*G2059</f>
        <v>388450.3</v>
      </c>
      <c r="AN2059" s="155">
        <f>SUM(AK2059:AM2059)</f>
        <v>1653688.4200000002</v>
      </c>
      <c r="AQ2059" s="145" t="s">
        <v>525</v>
      </c>
      <c r="AU2059" s="8"/>
      <c r="AV2059" s="8"/>
      <c r="AW2059" s="2">
        <f>+'[2]BoQ HSYC-Đạt'!AT2059</f>
        <v>24086.28</v>
      </c>
      <c r="AX2059" s="8">
        <f>F2059*AW2059</f>
        <v>1132055.1599999999</v>
      </c>
      <c r="AY2059" s="8">
        <f>IF(AQ2059="CT",7%,5%)*AX2059</f>
        <v>79243.861199999999</v>
      </c>
      <c r="AZ2059" s="8">
        <f>AX2059*2%</f>
        <v>22641.103199999998</v>
      </c>
      <c r="BA2059" s="8">
        <f>IF(BB2059&gt;0,0,AX2059*5%)</f>
        <v>56602.758000000002</v>
      </c>
      <c r="BB2059" s="8"/>
      <c r="BC2059" s="8">
        <f>+AX2059+AY2059+AZ2059+BA2059+BB2059</f>
        <v>1290542.8823999998</v>
      </c>
      <c r="BD2059" s="8">
        <f>AX2059-AT2059</f>
        <v>1132055.1599999999</v>
      </c>
      <c r="BE2059" s="2"/>
      <c r="BH2059" s="2"/>
    </row>
    <row r="2060" spans="2:60" ht="17" hidden="1" outlineLevel="1" x14ac:dyDescent="0.2">
      <c r="B2060" s="82">
        <v>21</v>
      </c>
      <c r="C2060" s="144" t="s">
        <v>598</v>
      </c>
      <c r="D2060" s="144"/>
      <c r="E2060" s="82" t="s">
        <v>85</v>
      </c>
      <c r="F2060" s="143">
        <v>59</v>
      </c>
      <c r="G2060" s="142">
        <f>'[1]BoQ HSYC'!F2060</f>
        <v>59</v>
      </c>
      <c r="H2060" s="185">
        <f>'[1]BoQ HSYC'!G2060</f>
        <v>0</v>
      </c>
      <c r="I2060" s="185">
        <f>'[1]BoQ HSYC'!H2060</f>
        <v>0</v>
      </c>
      <c r="J2060" s="185">
        <f>'[1]BoQ HSYC'!I2060</f>
        <v>0</v>
      </c>
      <c r="K2060" s="48">
        <f>'[1]BoQ HSYC'!J2060</f>
        <v>2898</v>
      </c>
      <c r="L2060" s="47">
        <f>'[1]BoQ HSYC'!K2060</f>
        <v>19028</v>
      </c>
      <c r="M2060" s="47">
        <f>'[1]BoQ HSYC'!L2060</f>
        <v>21926</v>
      </c>
      <c r="N2060" s="183">
        <f>'[1]BoQ HSYC'!M2060</f>
        <v>1014.3</v>
      </c>
      <c r="O2060" s="183">
        <f>'[1]BoQ HSYC'!N2060</f>
        <v>6659.7999999999993</v>
      </c>
      <c r="P2060" s="83">
        <f>'[1]BoQ HSYC'!O2060</f>
        <v>7674.0999999999995</v>
      </c>
      <c r="Q2060" s="47">
        <f>'[1]BoQ HSYC'!P2060</f>
        <v>1293634</v>
      </c>
      <c r="R2060" s="132">
        <f>'[1]BoQ HSYC'!Q2060</f>
        <v>452771.89999999997</v>
      </c>
      <c r="S2060" s="83">
        <f>'[1]BoQ HSYC'!R2060</f>
        <v>1746405.9</v>
      </c>
      <c r="T2060" s="48">
        <f>'[1]BoQ HSYC'!S2060</f>
        <v>0</v>
      </c>
      <c r="U2060" s="132">
        <f>'[1]BoQ HSYC'!T2060</f>
        <v>0</v>
      </c>
      <c r="V2060" s="132" t="str">
        <f>'[1]BoQ HSYC'!U2060</f>
        <v>BĐG Q2/2026</v>
      </c>
      <c r="W2060" s="132" t="str">
        <f>'[1]BoQ HSYC'!V2060</f>
        <v>BĐG Q2/2026</v>
      </c>
      <c r="X2060" s="44" t="str">
        <f>'[1]BoQ HSYC'!W2060</f>
        <v>ME</v>
      </c>
      <c r="Y2060" s="44"/>
      <c r="Z2060" s="44"/>
      <c r="AA2060" s="44"/>
      <c r="AB2060" s="2">
        <v>33323.63831374875</v>
      </c>
      <c r="AC2060" s="2">
        <v>1966094.6605111763</v>
      </c>
      <c r="AD2060" s="2">
        <f>+M2060</f>
        <v>21926</v>
      </c>
      <c r="AE2060" s="2">
        <f>+AD2060*14%</f>
        <v>3069.6400000000003</v>
      </c>
      <c r="AF2060" s="155">
        <f>+AD2060*35%</f>
        <v>7674.0999999999995</v>
      </c>
      <c r="AG2060" s="2">
        <f>+AD2060*F2060</f>
        <v>1293634</v>
      </c>
      <c r="AH2060" s="2">
        <f>+AE2060*F2060</f>
        <v>181108.76</v>
      </c>
      <c r="AI2060" s="2">
        <f>+AF2060*F2060</f>
        <v>452771.89999999997</v>
      </c>
      <c r="AJ2060" s="2">
        <f>SUM(AG2060:AI2060)</f>
        <v>1927514.66</v>
      </c>
      <c r="AK2060" s="2">
        <f>+AD2060*G2060</f>
        <v>1293634</v>
      </c>
      <c r="AL2060" s="2">
        <f>+AE2060*G2060</f>
        <v>181108.76</v>
      </c>
      <c r="AM2060" s="2">
        <f>+AF2060*G2060</f>
        <v>452771.89999999997</v>
      </c>
      <c r="AN2060" s="155">
        <f>SUM(AK2060:AM2060)</f>
        <v>1927514.66</v>
      </c>
      <c r="AQ2060" s="145" t="s">
        <v>525</v>
      </c>
      <c r="AU2060" s="8"/>
      <c r="AV2060" s="8"/>
      <c r="AW2060" s="2">
        <f>+'[2]BoQ HSYC-Đạt'!AT2060</f>
        <v>22364.52</v>
      </c>
      <c r="AX2060" s="8">
        <f>F2060*AW2060</f>
        <v>1319506.68</v>
      </c>
      <c r="AY2060" s="8">
        <f>IF(AQ2060="CT",7%,5%)*AX2060</f>
        <v>92365.467600000004</v>
      </c>
      <c r="AZ2060" s="8">
        <f>AX2060*2%</f>
        <v>26390.133600000001</v>
      </c>
      <c r="BA2060" s="8">
        <f>IF(BB2060&gt;0,0,AX2060*5%)</f>
        <v>65975.334000000003</v>
      </c>
      <c r="BB2060" s="8"/>
      <c r="BC2060" s="8">
        <f>+AX2060+AY2060+AZ2060+BA2060+BB2060</f>
        <v>1504237.6152000001</v>
      </c>
      <c r="BD2060" s="8">
        <f>AX2060-AT2060</f>
        <v>1319506.68</v>
      </c>
      <c r="BE2060" s="2"/>
      <c r="BH2060" s="2"/>
    </row>
    <row r="2061" spans="2:60" ht="17" hidden="1" outlineLevel="1" x14ac:dyDescent="0.2">
      <c r="B2061" s="82">
        <v>22</v>
      </c>
      <c r="C2061" s="144" t="s">
        <v>593</v>
      </c>
      <c r="D2061" s="144"/>
      <c r="E2061" s="82" t="s">
        <v>85</v>
      </c>
      <c r="F2061" s="143">
        <v>5</v>
      </c>
      <c r="G2061" s="142">
        <f>'[1]BoQ HSYC'!F2061</f>
        <v>5</v>
      </c>
      <c r="H2061" s="185">
        <f>'[1]BoQ HSYC'!G2061</f>
        <v>0</v>
      </c>
      <c r="I2061" s="185">
        <f>'[1]BoQ HSYC'!H2061</f>
        <v>0</v>
      </c>
      <c r="J2061" s="185">
        <f>'[1]BoQ HSYC'!I2061</f>
        <v>0</v>
      </c>
      <c r="K2061" s="48">
        <f>'[1]BoQ HSYC'!J2061</f>
        <v>26460</v>
      </c>
      <c r="L2061" s="47">
        <f>'[1]BoQ HSYC'!K2061</f>
        <v>33924</v>
      </c>
      <c r="M2061" s="47">
        <f>'[1]BoQ HSYC'!L2061</f>
        <v>60384</v>
      </c>
      <c r="N2061" s="183">
        <f>'[1]BoQ HSYC'!M2061</f>
        <v>9261</v>
      </c>
      <c r="O2061" s="183">
        <f>'[1]BoQ HSYC'!N2061</f>
        <v>11873.4</v>
      </c>
      <c r="P2061" s="83">
        <f>'[1]BoQ HSYC'!O2061</f>
        <v>21134.400000000001</v>
      </c>
      <c r="Q2061" s="47">
        <f>'[1]BoQ HSYC'!P2061</f>
        <v>301920</v>
      </c>
      <c r="R2061" s="132">
        <f>'[1]BoQ HSYC'!Q2061</f>
        <v>105672</v>
      </c>
      <c r="S2061" s="83">
        <f>'[1]BoQ HSYC'!R2061</f>
        <v>407592</v>
      </c>
      <c r="T2061" s="48">
        <f>'[1]BoQ HSYC'!S2061</f>
        <v>0</v>
      </c>
      <c r="U2061" s="132">
        <f>'[1]BoQ HSYC'!T2061</f>
        <v>0</v>
      </c>
      <c r="V2061" s="132" t="str">
        <f>'[1]BoQ HSYC'!U2061</f>
        <v>BĐG Q2/2026</v>
      </c>
      <c r="W2061" s="132" t="str">
        <f>'[1]BoQ HSYC'!V2061</f>
        <v>BĐG Q2/2026</v>
      </c>
      <c r="X2061" s="44" t="str">
        <f>'[1]BoQ HSYC'!W2061</f>
        <v>ME</v>
      </c>
      <c r="Y2061" s="44"/>
      <c r="Z2061" s="44"/>
      <c r="AA2061" s="44"/>
      <c r="AB2061" s="2">
        <v>115937.075641959</v>
      </c>
      <c r="AC2061" s="2">
        <v>579685.37820979499</v>
      </c>
      <c r="AD2061" s="2">
        <f>+M2061</f>
        <v>60384</v>
      </c>
      <c r="AE2061" s="2">
        <f>+AD2061*14%</f>
        <v>8453.76</v>
      </c>
      <c r="AF2061" s="155">
        <f>+AD2061*35%</f>
        <v>21134.399999999998</v>
      </c>
      <c r="AG2061" s="2">
        <f>+AD2061*F2061</f>
        <v>301920</v>
      </c>
      <c r="AH2061" s="2">
        <f>+AE2061*F2061</f>
        <v>42268.800000000003</v>
      </c>
      <c r="AI2061" s="2">
        <f>+AF2061*F2061</f>
        <v>105671.99999999999</v>
      </c>
      <c r="AJ2061" s="2">
        <f>SUM(AG2061:AI2061)</f>
        <v>449860.8</v>
      </c>
      <c r="AK2061" s="2">
        <f>+AD2061*G2061</f>
        <v>301920</v>
      </c>
      <c r="AL2061" s="2">
        <f>+AE2061*G2061</f>
        <v>42268.800000000003</v>
      </c>
      <c r="AM2061" s="2">
        <f>+AF2061*G2061</f>
        <v>105671.99999999999</v>
      </c>
      <c r="AN2061" s="155">
        <f>SUM(AK2061:AM2061)</f>
        <v>449860.8</v>
      </c>
      <c r="AQ2061" s="145" t="s">
        <v>525</v>
      </c>
      <c r="AU2061" s="8"/>
      <c r="AV2061" s="8"/>
      <c r="AW2061" s="2">
        <f>+'[2]BoQ HSYC-Đạt'!AT2061</f>
        <v>61591.68</v>
      </c>
      <c r="AX2061" s="8">
        <f>F2061*AW2061</f>
        <v>307958.40000000002</v>
      </c>
      <c r="AY2061" s="8">
        <f>IF(AQ2061="CT",7%,5%)*AX2061</f>
        <v>21557.088000000003</v>
      </c>
      <c r="AZ2061" s="8">
        <f>AX2061*2%</f>
        <v>6159.1680000000006</v>
      </c>
      <c r="BA2061" s="8">
        <f>IF(BB2061&gt;0,0,AX2061*5%)</f>
        <v>15397.920000000002</v>
      </c>
      <c r="BB2061" s="8"/>
      <c r="BC2061" s="8">
        <f>+AX2061+AY2061+AZ2061+BA2061+BB2061</f>
        <v>351072.576</v>
      </c>
      <c r="BD2061" s="8">
        <f>AX2061-AT2061</f>
        <v>307958.40000000002</v>
      </c>
      <c r="BE2061" s="2"/>
      <c r="BH2061" s="2"/>
    </row>
    <row r="2062" spans="2:60" ht="17" hidden="1" outlineLevel="1" x14ac:dyDescent="0.2">
      <c r="B2062" s="82">
        <v>23</v>
      </c>
      <c r="C2062" s="144" t="s">
        <v>591</v>
      </c>
      <c r="D2062" s="144"/>
      <c r="E2062" s="82" t="s">
        <v>85</v>
      </c>
      <c r="F2062" s="143">
        <v>19</v>
      </c>
      <c r="G2062" s="142">
        <f>'[1]BoQ HSYC'!F2062</f>
        <v>19</v>
      </c>
      <c r="H2062" s="185">
        <f>'[1]BoQ HSYC'!G2062</f>
        <v>0</v>
      </c>
      <c r="I2062" s="185">
        <f>'[1]BoQ HSYC'!H2062</f>
        <v>0</v>
      </c>
      <c r="J2062" s="185">
        <f>'[1]BoQ HSYC'!I2062</f>
        <v>0</v>
      </c>
      <c r="K2062" s="48">
        <f>'[1]BoQ HSYC'!J2062</f>
        <v>8651.9999999999982</v>
      </c>
      <c r="L2062" s="47">
        <f>'[1]BoQ HSYC'!K2062</f>
        <v>30691.5</v>
      </c>
      <c r="M2062" s="47">
        <f>'[1]BoQ HSYC'!L2062</f>
        <v>39343.5</v>
      </c>
      <c r="N2062" s="183">
        <f>'[1]BoQ HSYC'!M2062</f>
        <v>3028.1999999999994</v>
      </c>
      <c r="O2062" s="183">
        <f>'[1]BoQ HSYC'!N2062</f>
        <v>10742.025</v>
      </c>
      <c r="P2062" s="83">
        <f>'[1]BoQ HSYC'!O2062</f>
        <v>13770.224999999999</v>
      </c>
      <c r="Q2062" s="47">
        <f>'[1]BoQ HSYC'!P2062</f>
        <v>747526.5</v>
      </c>
      <c r="R2062" s="132">
        <f>'[1]BoQ HSYC'!Q2062</f>
        <v>261634.27499999997</v>
      </c>
      <c r="S2062" s="83">
        <f>'[1]BoQ HSYC'!R2062</f>
        <v>1009160.7749999999</v>
      </c>
      <c r="T2062" s="48">
        <f>'[1]BoQ HSYC'!S2062</f>
        <v>0</v>
      </c>
      <c r="U2062" s="132">
        <f>'[1]BoQ HSYC'!T2062</f>
        <v>0</v>
      </c>
      <c r="V2062" s="132" t="str">
        <f>'[1]BoQ HSYC'!U2062</f>
        <v>BĐG Q2/2026</v>
      </c>
      <c r="W2062" s="132" t="str">
        <f>'[1]BoQ HSYC'!V2062</f>
        <v>BĐG Q2/2026</v>
      </c>
      <c r="X2062" s="44" t="str">
        <f>'[1]BoQ HSYC'!W2062</f>
        <v>ME</v>
      </c>
      <c r="Y2062" s="44"/>
      <c r="Z2062" s="44"/>
      <c r="AA2062" s="44"/>
      <c r="AB2062" s="2">
        <v>63638.208178751243</v>
      </c>
      <c r="AC2062" s="2">
        <v>1209125.9553962736</v>
      </c>
      <c r="AD2062" s="2">
        <f>+M2062</f>
        <v>39343.5</v>
      </c>
      <c r="AE2062" s="2">
        <f>+AD2062*14%</f>
        <v>5508.09</v>
      </c>
      <c r="AF2062" s="155">
        <f>+AD2062*35%</f>
        <v>13770.224999999999</v>
      </c>
      <c r="AG2062" s="2">
        <f>+AD2062*F2062</f>
        <v>747526.5</v>
      </c>
      <c r="AH2062" s="2">
        <f>+AE2062*F2062</f>
        <v>104653.71</v>
      </c>
      <c r="AI2062" s="2">
        <f>+AF2062*F2062</f>
        <v>261634.27499999997</v>
      </c>
      <c r="AJ2062" s="2">
        <f>SUM(AG2062:AI2062)</f>
        <v>1113814.4849999999</v>
      </c>
      <c r="AK2062" s="2">
        <f>+AD2062*G2062</f>
        <v>747526.5</v>
      </c>
      <c r="AL2062" s="2">
        <f>+AE2062*G2062</f>
        <v>104653.71</v>
      </c>
      <c r="AM2062" s="2">
        <f>+AF2062*G2062</f>
        <v>261634.27499999997</v>
      </c>
      <c r="AN2062" s="155">
        <f>SUM(AK2062:AM2062)</f>
        <v>1113814.4849999999</v>
      </c>
      <c r="AQ2062" s="145" t="s">
        <v>525</v>
      </c>
      <c r="AU2062" s="8"/>
      <c r="AV2062" s="8"/>
      <c r="AW2062" s="2">
        <f>+'[2]BoQ HSYC-Đạt'!AT2062</f>
        <v>40130.370000000003</v>
      </c>
      <c r="AX2062" s="8">
        <f>F2062*AW2062</f>
        <v>762477.03</v>
      </c>
      <c r="AY2062" s="8">
        <f>IF(AQ2062="CT",7%,5%)*AX2062</f>
        <v>53373.392100000005</v>
      </c>
      <c r="AZ2062" s="8">
        <f>AX2062*2%</f>
        <v>15249.5406</v>
      </c>
      <c r="BA2062" s="8">
        <f>IF(BB2062&gt;0,0,AX2062*5%)</f>
        <v>38123.851500000004</v>
      </c>
      <c r="BB2062" s="8"/>
      <c r="BC2062" s="8">
        <f>+AX2062+AY2062+AZ2062+BA2062+BB2062</f>
        <v>869223.81420000002</v>
      </c>
      <c r="BD2062" s="8">
        <f>AX2062-AT2062</f>
        <v>762477.03</v>
      </c>
      <c r="BE2062" s="2"/>
      <c r="BH2062" s="2"/>
    </row>
    <row r="2063" spans="2:60" ht="17" hidden="1" outlineLevel="1" x14ac:dyDescent="0.2">
      <c r="B2063" s="82">
        <v>24</v>
      </c>
      <c r="C2063" s="144" t="s">
        <v>590</v>
      </c>
      <c r="D2063" s="144"/>
      <c r="E2063" s="82" t="s">
        <v>85</v>
      </c>
      <c r="F2063" s="143">
        <v>34</v>
      </c>
      <c r="G2063" s="142">
        <f>'[1]BoQ HSYC'!F2063</f>
        <v>34</v>
      </c>
      <c r="H2063" s="185">
        <f>'[1]BoQ HSYC'!G2063</f>
        <v>0</v>
      </c>
      <c r="I2063" s="185">
        <f>'[1]BoQ HSYC'!H2063</f>
        <v>0</v>
      </c>
      <c r="J2063" s="185">
        <f>'[1]BoQ HSYC'!I2063</f>
        <v>0</v>
      </c>
      <c r="K2063" s="48">
        <f>'[1]BoQ HSYC'!J2063</f>
        <v>5250</v>
      </c>
      <c r="L2063" s="47">
        <f>'[1]BoQ HSYC'!K2063</f>
        <v>29625</v>
      </c>
      <c r="M2063" s="47">
        <f>'[1]BoQ HSYC'!L2063</f>
        <v>34875</v>
      </c>
      <c r="N2063" s="183">
        <f>'[1]BoQ HSYC'!M2063</f>
        <v>1837.4999999999998</v>
      </c>
      <c r="O2063" s="183">
        <f>'[1]BoQ HSYC'!N2063</f>
        <v>10368.75</v>
      </c>
      <c r="P2063" s="83">
        <f>'[1]BoQ HSYC'!O2063</f>
        <v>12206.25</v>
      </c>
      <c r="Q2063" s="47">
        <f>'[1]BoQ HSYC'!P2063</f>
        <v>1185750</v>
      </c>
      <c r="R2063" s="132">
        <f>'[1]BoQ HSYC'!Q2063</f>
        <v>415012.5</v>
      </c>
      <c r="S2063" s="83">
        <f>'[1]BoQ HSYC'!R2063</f>
        <v>1600762.5</v>
      </c>
      <c r="T2063" s="48">
        <f>'[1]BoQ HSYC'!S2063</f>
        <v>0</v>
      </c>
      <c r="U2063" s="132">
        <f>'[1]BoQ HSYC'!T2063</f>
        <v>0</v>
      </c>
      <c r="V2063" s="132" t="str">
        <f>'[1]BoQ HSYC'!U2063</f>
        <v>BĐG Q2/2026</v>
      </c>
      <c r="W2063" s="132" t="str">
        <f>'[1]BoQ HSYC'!V2063</f>
        <v>BĐG Q2/2026</v>
      </c>
      <c r="X2063" s="44" t="str">
        <f>'[1]BoQ HSYC'!W2063</f>
        <v>ME</v>
      </c>
      <c r="Y2063" s="44"/>
      <c r="Z2063" s="44"/>
      <c r="AA2063" s="44"/>
      <c r="AB2063" s="2">
        <v>53793.511904549996</v>
      </c>
      <c r="AC2063" s="2">
        <v>1828979.4047546999</v>
      </c>
      <c r="AD2063" s="2">
        <f>+M2063</f>
        <v>34875</v>
      </c>
      <c r="AE2063" s="2">
        <f>+AD2063*14%</f>
        <v>4882.5000000000009</v>
      </c>
      <c r="AF2063" s="155">
        <f>+AD2063*35%</f>
        <v>12206.25</v>
      </c>
      <c r="AG2063" s="2">
        <f>+AD2063*F2063</f>
        <v>1185750</v>
      </c>
      <c r="AH2063" s="2">
        <f>+AE2063*F2063</f>
        <v>166005.00000000003</v>
      </c>
      <c r="AI2063" s="2">
        <f>+AF2063*F2063</f>
        <v>415012.5</v>
      </c>
      <c r="AJ2063" s="2">
        <f>SUM(AG2063:AI2063)</f>
        <v>1766767.5</v>
      </c>
      <c r="AK2063" s="2">
        <f>+AD2063*G2063</f>
        <v>1185750</v>
      </c>
      <c r="AL2063" s="2">
        <f>+AE2063*G2063</f>
        <v>166005.00000000003</v>
      </c>
      <c r="AM2063" s="2">
        <f>+AF2063*G2063</f>
        <v>415012.5</v>
      </c>
      <c r="AN2063" s="155">
        <f>SUM(AK2063:AM2063)</f>
        <v>1766767.5</v>
      </c>
      <c r="AQ2063" s="145" t="s">
        <v>525</v>
      </c>
      <c r="AU2063" s="8"/>
      <c r="AV2063" s="8"/>
      <c r="AW2063" s="2">
        <f>+'[2]BoQ HSYC-Đạt'!AT2063</f>
        <v>35572.5</v>
      </c>
      <c r="AX2063" s="8">
        <f>F2063*AW2063</f>
        <v>1209465</v>
      </c>
      <c r="AY2063" s="8">
        <f>IF(AQ2063="CT",7%,5%)*AX2063</f>
        <v>84662.55</v>
      </c>
      <c r="AZ2063" s="8">
        <f>AX2063*2%</f>
        <v>24189.3</v>
      </c>
      <c r="BA2063" s="8">
        <f>IF(BB2063&gt;0,0,AX2063*5%)</f>
        <v>60473.25</v>
      </c>
      <c r="BB2063" s="8"/>
      <c r="BC2063" s="8">
        <f>+AX2063+AY2063+AZ2063+BA2063+BB2063</f>
        <v>1378790.1</v>
      </c>
      <c r="BD2063" s="8">
        <f>AX2063-AT2063</f>
        <v>1209465</v>
      </c>
      <c r="BE2063" s="2"/>
      <c r="BH2063" s="2"/>
    </row>
    <row r="2064" spans="2:60" ht="17" hidden="1" outlineLevel="1" x14ac:dyDescent="0.2">
      <c r="B2064" s="82">
        <v>25</v>
      </c>
      <c r="C2064" s="144" t="s">
        <v>589</v>
      </c>
      <c r="D2064" s="144"/>
      <c r="E2064" s="82" t="s">
        <v>85</v>
      </c>
      <c r="F2064" s="143">
        <v>34</v>
      </c>
      <c r="G2064" s="142">
        <f>'[1]BoQ HSYC'!F2064</f>
        <v>34</v>
      </c>
      <c r="H2064" s="185">
        <f>'[1]BoQ HSYC'!G2064</f>
        <v>0</v>
      </c>
      <c r="I2064" s="185">
        <f>'[1]BoQ HSYC'!H2064</f>
        <v>0</v>
      </c>
      <c r="J2064" s="185">
        <f>'[1]BoQ HSYC'!I2064</f>
        <v>0</v>
      </c>
      <c r="K2064" s="48">
        <f>'[1]BoQ HSYC'!J2064</f>
        <v>3402</v>
      </c>
      <c r="L2064" s="47">
        <f>'[1]BoQ HSYC'!K2064</f>
        <v>28542</v>
      </c>
      <c r="M2064" s="47">
        <f>'[1]BoQ HSYC'!L2064</f>
        <v>31944</v>
      </c>
      <c r="N2064" s="183">
        <f>'[1]BoQ HSYC'!M2064</f>
        <v>1190.6999999999998</v>
      </c>
      <c r="O2064" s="183">
        <f>'[1]BoQ HSYC'!N2064</f>
        <v>9989.6999999999989</v>
      </c>
      <c r="P2064" s="83">
        <f>'[1]BoQ HSYC'!O2064</f>
        <v>11180.399999999998</v>
      </c>
      <c r="Q2064" s="47">
        <f>'[1]BoQ HSYC'!P2064</f>
        <v>1086096</v>
      </c>
      <c r="R2064" s="132">
        <f>'[1]BoQ HSYC'!Q2064</f>
        <v>380133.59999999992</v>
      </c>
      <c r="S2064" s="83">
        <f>'[1]BoQ HSYC'!R2064</f>
        <v>1466229.5999999999</v>
      </c>
      <c r="T2064" s="48">
        <f>'[1]BoQ HSYC'!S2064</f>
        <v>0</v>
      </c>
      <c r="U2064" s="132">
        <f>'[1]BoQ HSYC'!T2064</f>
        <v>0</v>
      </c>
      <c r="V2064" s="132" t="str">
        <f>'[1]BoQ HSYC'!U2064</f>
        <v>BĐG Q2/2026</v>
      </c>
      <c r="W2064" s="132" t="str">
        <f>'[1]BoQ HSYC'!V2064</f>
        <v>BĐG Q2/2026</v>
      </c>
      <c r="X2064" s="44" t="str">
        <f>'[1]BoQ HSYC'!W2064</f>
        <v>ME</v>
      </c>
      <c r="Y2064" s="44"/>
      <c r="Z2064" s="44"/>
      <c r="AA2064" s="44"/>
      <c r="AB2064" s="2">
        <v>47618.453575151245</v>
      </c>
      <c r="AC2064" s="2">
        <v>1619027.4215551424</v>
      </c>
      <c r="AD2064" s="2">
        <f>+M2064</f>
        <v>31944</v>
      </c>
      <c r="AE2064" s="2">
        <f>+AD2064*14%</f>
        <v>4472.1600000000008</v>
      </c>
      <c r="AF2064" s="155">
        <f>+AD2064*35%</f>
        <v>11180.4</v>
      </c>
      <c r="AG2064" s="2">
        <f>+AD2064*F2064</f>
        <v>1086096</v>
      </c>
      <c r="AH2064" s="2">
        <f>+AE2064*F2064</f>
        <v>152053.44000000003</v>
      </c>
      <c r="AI2064" s="2">
        <f>+AF2064*F2064</f>
        <v>380133.6</v>
      </c>
      <c r="AJ2064" s="2">
        <f>SUM(AG2064:AI2064)</f>
        <v>1618283.04</v>
      </c>
      <c r="AK2064" s="2">
        <f>+AD2064*G2064</f>
        <v>1086096</v>
      </c>
      <c r="AL2064" s="2">
        <f>+AE2064*G2064</f>
        <v>152053.44000000003</v>
      </c>
      <c r="AM2064" s="2">
        <f>+AF2064*G2064</f>
        <v>380133.6</v>
      </c>
      <c r="AN2064" s="155">
        <f>SUM(AK2064:AM2064)</f>
        <v>1618283.04</v>
      </c>
      <c r="AQ2064" s="145" t="s">
        <v>525</v>
      </c>
      <c r="AU2064" s="8"/>
      <c r="AV2064" s="8"/>
      <c r="AW2064" s="2">
        <f>+'[2]BoQ HSYC-Đạt'!AT2064</f>
        <v>32582.880000000001</v>
      </c>
      <c r="AX2064" s="8">
        <f>F2064*AW2064</f>
        <v>1107817.92</v>
      </c>
      <c r="AY2064" s="8">
        <f>IF(AQ2064="CT",7%,5%)*AX2064</f>
        <v>77547.254400000005</v>
      </c>
      <c r="AZ2064" s="8">
        <f>AX2064*2%</f>
        <v>22156.358399999997</v>
      </c>
      <c r="BA2064" s="8">
        <f>IF(BB2064&gt;0,0,AX2064*5%)</f>
        <v>55390.896000000001</v>
      </c>
      <c r="BB2064" s="8"/>
      <c r="BC2064" s="8">
        <f>+AX2064+AY2064+AZ2064+BA2064+BB2064</f>
        <v>1262912.4287999999</v>
      </c>
      <c r="BD2064" s="8">
        <f>AX2064-AT2064</f>
        <v>1107817.92</v>
      </c>
      <c r="BE2064" s="2"/>
      <c r="BH2064" s="2"/>
    </row>
    <row r="2065" spans="2:60" ht="17" hidden="1" outlineLevel="1" x14ac:dyDescent="0.2">
      <c r="B2065" s="82">
        <v>26</v>
      </c>
      <c r="C2065" s="144" t="s">
        <v>910</v>
      </c>
      <c r="D2065" s="144"/>
      <c r="E2065" s="82" t="s">
        <v>85</v>
      </c>
      <c r="F2065" s="143">
        <v>2</v>
      </c>
      <c r="G2065" s="142">
        <f>'[1]BoQ HSYC'!F2065</f>
        <v>2</v>
      </c>
      <c r="H2065" s="185">
        <f>'[1]BoQ HSYC'!G2065</f>
        <v>0</v>
      </c>
      <c r="I2065" s="185">
        <f>'[1]BoQ HSYC'!H2065</f>
        <v>0</v>
      </c>
      <c r="J2065" s="185">
        <f>'[1]BoQ HSYC'!I2065</f>
        <v>0</v>
      </c>
      <c r="K2065" s="48">
        <f>'[1]BoQ HSYC'!J2065</f>
        <v>35699.999999999993</v>
      </c>
      <c r="L2065" s="47">
        <f>'[1]BoQ HSYC'!K2065</f>
        <v>33924</v>
      </c>
      <c r="M2065" s="47">
        <f>'[1]BoQ HSYC'!L2065</f>
        <v>69624</v>
      </c>
      <c r="N2065" s="183">
        <f>'[1]BoQ HSYC'!M2065</f>
        <v>12494.999999999996</v>
      </c>
      <c r="O2065" s="183">
        <f>'[1]BoQ HSYC'!N2065</f>
        <v>11873.4</v>
      </c>
      <c r="P2065" s="83">
        <f>'[1]BoQ HSYC'!O2065</f>
        <v>24368.399999999994</v>
      </c>
      <c r="Q2065" s="47">
        <f>'[1]BoQ HSYC'!P2065</f>
        <v>139248</v>
      </c>
      <c r="R2065" s="132">
        <f>'[1]BoQ HSYC'!Q2065</f>
        <v>48736.799999999988</v>
      </c>
      <c r="S2065" s="83">
        <f>'[1]BoQ HSYC'!R2065</f>
        <v>187984.8</v>
      </c>
      <c r="T2065" s="48">
        <f>'[1]BoQ HSYC'!S2065</f>
        <v>0</v>
      </c>
      <c r="U2065" s="132">
        <f>'[1]BoQ HSYC'!T2065</f>
        <v>0</v>
      </c>
      <c r="V2065" s="132" t="str">
        <f>'[1]BoQ HSYC'!U2065</f>
        <v>BĐG Q2/2026</v>
      </c>
      <c r="W2065" s="132" t="str">
        <f>'[1]BoQ HSYC'!V2065</f>
        <v>BĐG Q2/2026</v>
      </c>
      <c r="X2065" s="44" t="str">
        <f>'[1]BoQ HSYC'!W2065</f>
        <v>ME</v>
      </c>
      <c r="Y2065" s="44"/>
      <c r="Z2065" s="44"/>
      <c r="AA2065" s="44"/>
      <c r="AB2065" s="2">
        <v>138350.21964225001</v>
      </c>
      <c r="AC2065" s="2">
        <v>276700.43928450003</v>
      </c>
      <c r="AD2065" s="2">
        <f>+M2065</f>
        <v>69624</v>
      </c>
      <c r="AE2065" s="2">
        <f>+AD2065*14%</f>
        <v>9747.36</v>
      </c>
      <c r="AF2065" s="155">
        <f>+AD2065*35%</f>
        <v>24368.399999999998</v>
      </c>
      <c r="AG2065" s="2">
        <f>+AD2065*F2065</f>
        <v>139248</v>
      </c>
      <c r="AH2065" s="2">
        <f>+AE2065*F2065</f>
        <v>19494.72</v>
      </c>
      <c r="AI2065" s="2">
        <f>+AF2065*F2065</f>
        <v>48736.799999999996</v>
      </c>
      <c r="AJ2065" s="2">
        <f>SUM(AG2065:AI2065)</f>
        <v>207479.52</v>
      </c>
      <c r="AK2065" s="2">
        <f>+AD2065*G2065</f>
        <v>139248</v>
      </c>
      <c r="AL2065" s="2">
        <f>+AE2065*G2065</f>
        <v>19494.72</v>
      </c>
      <c r="AM2065" s="2">
        <f>+AF2065*G2065</f>
        <v>48736.799999999996</v>
      </c>
      <c r="AN2065" s="155">
        <f>SUM(AK2065:AM2065)</f>
        <v>207479.52</v>
      </c>
      <c r="AQ2065" s="145" t="s">
        <v>525</v>
      </c>
      <c r="AU2065" s="8"/>
      <c r="AV2065" s="8"/>
      <c r="AW2065" s="2">
        <f>+'[2]BoQ HSYC-Đạt'!AT2065</f>
        <v>71016.479999999996</v>
      </c>
      <c r="AX2065" s="8">
        <f>F2065*AW2065</f>
        <v>142032.95999999999</v>
      </c>
      <c r="AY2065" s="8">
        <f>IF(AQ2065="CT",7%,5%)*AX2065</f>
        <v>9942.3072000000011</v>
      </c>
      <c r="AZ2065" s="8">
        <f>AX2065*2%</f>
        <v>2840.6592000000001</v>
      </c>
      <c r="BA2065" s="8">
        <f>IF(BB2065&gt;0,0,AX2065*5%)</f>
        <v>7101.6480000000001</v>
      </c>
      <c r="BB2065" s="8"/>
      <c r="BC2065" s="8">
        <f>+AX2065+AY2065+AZ2065+BA2065+BB2065</f>
        <v>161917.57439999998</v>
      </c>
      <c r="BD2065" s="8">
        <f>AX2065-AT2065</f>
        <v>142032.95999999999</v>
      </c>
      <c r="BE2065" s="2"/>
      <c r="BH2065" s="2"/>
    </row>
    <row r="2066" spans="2:60" ht="17" hidden="1" outlineLevel="1" x14ac:dyDescent="0.2">
      <c r="B2066" s="82">
        <v>27</v>
      </c>
      <c r="C2066" s="144" t="s">
        <v>583</v>
      </c>
      <c r="D2066" s="144"/>
      <c r="E2066" s="82" t="s">
        <v>85</v>
      </c>
      <c r="F2066" s="143">
        <v>13</v>
      </c>
      <c r="G2066" s="142">
        <f>'[1]BoQ HSYC'!F2066</f>
        <v>13</v>
      </c>
      <c r="H2066" s="185">
        <f>'[1]BoQ HSYC'!G2066</f>
        <v>0</v>
      </c>
      <c r="I2066" s="185">
        <f>'[1]BoQ HSYC'!H2066</f>
        <v>0</v>
      </c>
      <c r="J2066" s="185">
        <f>'[1]BoQ HSYC'!I2066</f>
        <v>0</v>
      </c>
      <c r="K2066" s="48">
        <f>'[1]BoQ HSYC'!J2066</f>
        <v>13440</v>
      </c>
      <c r="L2066" s="47">
        <f>'[1]BoQ HSYC'!K2066</f>
        <v>31776</v>
      </c>
      <c r="M2066" s="47">
        <f>'[1]BoQ HSYC'!L2066</f>
        <v>45216</v>
      </c>
      <c r="N2066" s="183">
        <f>'[1]BoQ HSYC'!M2066</f>
        <v>4704</v>
      </c>
      <c r="O2066" s="183">
        <f>'[1]BoQ HSYC'!N2066</f>
        <v>11121.599999999999</v>
      </c>
      <c r="P2066" s="83">
        <f>'[1]BoQ HSYC'!O2066</f>
        <v>15825.599999999999</v>
      </c>
      <c r="Q2066" s="47">
        <f>'[1]BoQ HSYC'!P2066</f>
        <v>587808</v>
      </c>
      <c r="R2066" s="132">
        <f>'[1]BoQ HSYC'!Q2066</f>
        <v>205732.8</v>
      </c>
      <c r="S2066" s="83">
        <f>'[1]BoQ HSYC'!R2066</f>
        <v>793540.8</v>
      </c>
      <c r="T2066" s="48">
        <f>'[1]BoQ HSYC'!S2066</f>
        <v>0</v>
      </c>
      <c r="U2066" s="132">
        <f>'[1]BoQ HSYC'!T2066</f>
        <v>0</v>
      </c>
      <c r="V2066" s="132" t="str">
        <f>'[1]BoQ HSYC'!U2066</f>
        <v>BĐG Q2/2026</v>
      </c>
      <c r="W2066" s="132" t="str">
        <f>'[1]BoQ HSYC'!V2066</f>
        <v>BĐG Q2/2026</v>
      </c>
      <c r="X2066" s="44" t="str">
        <f>'[1]BoQ HSYC'!W2066</f>
        <v>ME</v>
      </c>
      <c r="Y2066" s="44"/>
      <c r="Z2066" s="44"/>
      <c r="AA2066" s="44"/>
      <c r="AB2066" s="2">
        <v>93084.939083243269</v>
      </c>
      <c r="AC2066" s="2">
        <v>1210104.2080821625</v>
      </c>
      <c r="AD2066" s="2">
        <f>+M2066</f>
        <v>45216</v>
      </c>
      <c r="AE2066" s="2">
        <f>+AD2066*14%</f>
        <v>6330.2400000000007</v>
      </c>
      <c r="AF2066" s="155">
        <f>+AD2066*35%</f>
        <v>15825.599999999999</v>
      </c>
      <c r="AG2066" s="2">
        <f>+AD2066*F2066</f>
        <v>587808</v>
      </c>
      <c r="AH2066" s="2">
        <f>+AE2066*F2066</f>
        <v>82293.12000000001</v>
      </c>
      <c r="AI2066" s="2">
        <f>+AF2066*F2066</f>
        <v>205732.8</v>
      </c>
      <c r="AJ2066" s="2">
        <f>SUM(AG2066:AI2066)</f>
        <v>875833.91999999993</v>
      </c>
      <c r="AK2066" s="2">
        <f>+AD2066*G2066</f>
        <v>587808</v>
      </c>
      <c r="AL2066" s="2">
        <f>+AE2066*G2066</f>
        <v>82293.12000000001</v>
      </c>
      <c r="AM2066" s="2">
        <f>+AF2066*G2066</f>
        <v>205732.8</v>
      </c>
      <c r="AN2066" s="155">
        <f>SUM(AK2066:AM2066)</f>
        <v>875833.91999999993</v>
      </c>
      <c r="AQ2066" s="145" t="s">
        <v>525</v>
      </c>
      <c r="AU2066" s="8"/>
      <c r="AV2066" s="8"/>
      <c r="AW2066" s="2">
        <f>+'[2]BoQ HSYC-Đạt'!AT2066</f>
        <v>46120.32</v>
      </c>
      <c r="AX2066" s="8">
        <f>F2066*AW2066</f>
        <v>599564.16</v>
      </c>
      <c r="AY2066" s="8">
        <f>IF(AQ2066="CT",7%,5%)*AX2066</f>
        <v>41969.491200000004</v>
      </c>
      <c r="AZ2066" s="8">
        <f>AX2066*2%</f>
        <v>11991.283200000002</v>
      </c>
      <c r="BA2066" s="8">
        <f>IF(BB2066&gt;0,0,AX2066*5%)</f>
        <v>29978.208000000002</v>
      </c>
      <c r="BB2066" s="8"/>
      <c r="BC2066" s="8">
        <f>+AX2066+AY2066+AZ2066+BA2066+BB2066</f>
        <v>683503.14240000001</v>
      </c>
      <c r="BD2066" s="8">
        <f>AX2066-AT2066</f>
        <v>599564.16</v>
      </c>
      <c r="BE2066" s="2"/>
      <c r="BH2066" s="2"/>
    </row>
    <row r="2067" spans="2:60" ht="17" hidden="1" outlineLevel="1" x14ac:dyDescent="0.2">
      <c r="B2067" s="82">
        <v>28</v>
      </c>
      <c r="C2067" s="144" t="s">
        <v>582</v>
      </c>
      <c r="D2067" s="144"/>
      <c r="E2067" s="82" t="s">
        <v>85</v>
      </c>
      <c r="F2067" s="143">
        <v>10</v>
      </c>
      <c r="G2067" s="142">
        <f>'[1]BoQ HSYC'!F2067</f>
        <v>10</v>
      </c>
      <c r="H2067" s="185">
        <f>'[1]BoQ HSYC'!G2067</f>
        <v>0</v>
      </c>
      <c r="I2067" s="185">
        <f>'[1]BoQ HSYC'!H2067</f>
        <v>0</v>
      </c>
      <c r="J2067" s="185">
        <f>'[1]BoQ HSYC'!I2067</f>
        <v>0</v>
      </c>
      <c r="K2067" s="48">
        <f>'[1]BoQ HSYC'!J2067</f>
        <v>8651.9999999999982</v>
      </c>
      <c r="L2067" s="47">
        <f>'[1]BoQ HSYC'!K2067</f>
        <v>30691.5</v>
      </c>
      <c r="M2067" s="47">
        <f>'[1]BoQ HSYC'!L2067</f>
        <v>39343.5</v>
      </c>
      <c r="N2067" s="183">
        <f>'[1]BoQ HSYC'!M2067</f>
        <v>3028.1999999999994</v>
      </c>
      <c r="O2067" s="183">
        <f>'[1]BoQ HSYC'!N2067</f>
        <v>10742.025</v>
      </c>
      <c r="P2067" s="83">
        <f>'[1]BoQ HSYC'!O2067</f>
        <v>13770.224999999999</v>
      </c>
      <c r="Q2067" s="47">
        <f>'[1]BoQ HSYC'!P2067</f>
        <v>393435</v>
      </c>
      <c r="R2067" s="132">
        <f>'[1]BoQ HSYC'!Q2067</f>
        <v>137702.25</v>
      </c>
      <c r="S2067" s="83">
        <f>'[1]BoQ HSYC'!R2067</f>
        <v>531137.25</v>
      </c>
      <c r="T2067" s="48">
        <f>'[1]BoQ HSYC'!S2067</f>
        <v>0</v>
      </c>
      <c r="U2067" s="132">
        <f>'[1]BoQ HSYC'!T2067</f>
        <v>0</v>
      </c>
      <c r="V2067" s="132" t="str">
        <f>'[1]BoQ HSYC'!U2067</f>
        <v>BĐG Q2/2026</v>
      </c>
      <c r="W2067" s="132" t="str">
        <f>'[1]BoQ HSYC'!V2067</f>
        <v>BĐG Q2/2026</v>
      </c>
      <c r="X2067" s="44" t="str">
        <f>'[1]BoQ HSYC'!W2067</f>
        <v>ME</v>
      </c>
      <c r="Y2067" s="44"/>
      <c r="Z2067" s="44"/>
      <c r="AA2067" s="44"/>
      <c r="AB2067" s="2">
        <v>65139.111051530985</v>
      </c>
      <c r="AC2067" s="2">
        <v>651391.11051530985</v>
      </c>
      <c r="AD2067" s="2">
        <f>+M2067</f>
        <v>39343.5</v>
      </c>
      <c r="AE2067" s="2">
        <f>+AD2067*14%</f>
        <v>5508.09</v>
      </c>
      <c r="AF2067" s="155">
        <f>+AD2067*35%</f>
        <v>13770.224999999999</v>
      </c>
      <c r="AG2067" s="2">
        <f>+AD2067*F2067</f>
        <v>393435</v>
      </c>
      <c r="AH2067" s="2">
        <f>+AE2067*F2067</f>
        <v>55080.9</v>
      </c>
      <c r="AI2067" s="2">
        <f>+AF2067*F2067</f>
        <v>137702.25</v>
      </c>
      <c r="AJ2067" s="2">
        <f>SUM(AG2067:AI2067)</f>
        <v>586218.15</v>
      </c>
      <c r="AK2067" s="2">
        <f>+AD2067*G2067</f>
        <v>393435</v>
      </c>
      <c r="AL2067" s="2">
        <f>+AE2067*G2067</f>
        <v>55080.9</v>
      </c>
      <c r="AM2067" s="2">
        <f>+AF2067*G2067</f>
        <v>137702.25</v>
      </c>
      <c r="AN2067" s="155">
        <f>SUM(AK2067:AM2067)</f>
        <v>586218.15</v>
      </c>
      <c r="AQ2067" s="145" t="s">
        <v>525</v>
      </c>
      <c r="AU2067" s="8"/>
      <c r="AV2067" s="8"/>
      <c r="AW2067" s="2">
        <f>+'[2]BoQ HSYC-Đạt'!AT2067</f>
        <v>40130.370000000003</v>
      </c>
      <c r="AX2067" s="8">
        <f>F2067*AW2067</f>
        <v>401303.7</v>
      </c>
      <c r="AY2067" s="8">
        <f>IF(AQ2067="CT",7%,5%)*AX2067</f>
        <v>28091.259000000002</v>
      </c>
      <c r="AZ2067" s="8">
        <f>AX2067*2%</f>
        <v>8026.0740000000005</v>
      </c>
      <c r="BA2067" s="8">
        <f>IF(BB2067&gt;0,0,AX2067*5%)</f>
        <v>20065.185000000001</v>
      </c>
      <c r="BB2067" s="8"/>
      <c r="BC2067" s="8">
        <f>+AX2067+AY2067+AZ2067+BA2067+BB2067</f>
        <v>457486.21800000005</v>
      </c>
      <c r="BD2067" s="8">
        <f>AX2067-AT2067</f>
        <v>401303.7</v>
      </c>
      <c r="BE2067" s="2"/>
      <c r="BH2067" s="2"/>
    </row>
    <row r="2068" spans="2:60" ht="17" hidden="1" outlineLevel="1" x14ac:dyDescent="0.2">
      <c r="B2068" s="82">
        <v>29</v>
      </c>
      <c r="C2068" s="144" t="s">
        <v>581</v>
      </c>
      <c r="D2068" s="144"/>
      <c r="E2068" s="82" t="s">
        <v>85</v>
      </c>
      <c r="F2068" s="143">
        <v>28</v>
      </c>
      <c r="G2068" s="142">
        <f>'[1]BoQ HSYC'!F2068</f>
        <v>28</v>
      </c>
      <c r="H2068" s="185">
        <f>'[1]BoQ HSYC'!G2068</f>
        <v>0</v>
      </c>
      <c r="I2068" s="185">
        <f>'[1]BoQ HSYC'!H2068</f>
        <v>0</v>
      </c>
      <c r="J2068" s="185">
        <f>'[1]BoQ HSYC'!I2068</f>
        <v>0</v>
      </c>
      <c r="K2068" s="48">
        <f>'[1]BoQ HSYC'!J2068</f>
        <v>5250</v>
      </c>
      <c r="L2068" s="47">
        <f>'[1]BoQ HSYC'!K2068</f>
        <v>29625</v>
      </c>
      <c r="M2068" s="47">
        <f>'[1]BoQ HSYC'!L2068</f>
        <v>34875</v>
      </c>
      <c r="N2068" s="183">
        <f>'[1]BoQ HSYC'!M2068</f>
        <v>1837.4999999999998</v>
      </c>
      <c r="O2068" s="183">
        <f>'[1]BoQ HSYC'!N2068</f>
        <v>10368.75</v>
      </c>
      <c r="P2068" s="83">
        <f>'[1]BoQ HSYC'!O2068</f>
        <v>12206.25</v>
      </c>
      <c r="Q2068" s="47">
        <f>'[1]BoQ HSYC'!P2068</f>
        <v>976500</v>
      </c>
      <c r="R2068" s="132">
        <f>'[1]BoQ HSYC'!Q2068</f>
        <v>341775</v>
      </c>
      <c r="S2068" s="83">
        <f>'[1]BoQ HSYC'!R2068</f>
        <v>1318275</v>
      </c>
      <c r="T2068" s="48">
        <f>'[1]BoQ HSYC'!S2068</f>
        <v>0</v>
      </c>
      <c r="U2068" s="132">
        <f>'[1]BoQ HSYC'!T2068</f>
        <v>0</v>
      </c>
      <c r="V2068" s="132" t="str">
        <f>'[1]BoQ HSYC'!U2068</f>
        <v>BĐG Q2/2026</v>
      </c>
      <c r="W2068" s="132" t="str">
        <f>'[1]BoQ HSYC'!V2068</f>
        <v>BĐG Q2/2026</v>
      </c>
      <c r="X2068" s="44" t="str">
        <f>'[1]BoQ HSYC'!W2068</f>
        <v>ME</v>
      </c>
      <c r="Y2068" s="44"/>
      <c r="Z2068" s="44"/>
      <c r="AA2068" s="44"/>
      <c r="AB2068" s="2">
        <v>53793.511904549996</v>
      </c>
      <c r="AC2068" s="2">
        <v>1506218.3333273998</v>
      </c>
      <c r="AD2068" s="2">
        <f>+M2068</f>
        <v>34875</v>
      </c>
      <c r="AE2068" s="2">
        <f>+AD2068*14%</f>
        <v>4882.5000000000009</v>
      </c>
      <c r="AF2068" s="155">
        <f>+AD2068*35%</f>
        <v>12206.25</v>
      </c>
      <c r="AG2068" s="2">
        <f>+AD2068*F2068</f>
        <v>976500</v>
      </c>
      <c r="AH2068" s="2">
        <f>+AE2068*F2068</f>
        <v>136710.00000000003</v>
      </c>
      <c r="AI2068" s="2">
        <f>+AF2068*F2068</f>
        <v>341775</v>
      </c>
      <c r="AJ2068" s="2">
        <f>SUM(AG2068:AI2068)</f>
        <v>1454985</v>
      </c>
      <c r="AK2068" s="2">
        <f>+AD2068*G2068</f>
        <v>976500</v>
      </c>
      <c r="AL2068" s="2">
        <f>+AE2068*G2068</f>
        <v>136710.00000000003</v>
      </c>
      <c r="AM2068" s="2">
        <f>+AF2068*G2068</f>
        <v>341775</v>
      </c>
      <c r="AN2068" s="155">
        <f>SUM(AK2068:AM2068)</f>
        <v>1454985</v>
      </c>
      <c r="AQ2068" s="145" t="s">
        <v>525</v>
      </c>
      <c r="AU2068" s="8"/>
      <c r="AV2068" s="8"/>
      <c r="AW2068" s="2">
        <f>+'[2]BoQ HSYC-Đạt'!AT2068</f>
        <v>35572.5</v>
      </c>
      <c r="AX2068" s="8">
        <f>F2068*AW2068</f>
        <v>996030</v>
      </c>
      <c r="AY2068" s="8">
        <f>IF(AQ2068="CT",7%,5%)*AX2068</f>
        <v>69722.100000000006</v>
      </c>
      <c r="AZ2068" s="8">
        <f>AX2068*2%</f>
        <v>19920.600000000002</v>
      </c>
      <c r="BA2068" s="8">
        <f>IF(BB2068&gt;0,0,AX2068*5%)</f>
        <v>49801.5</v>
      </c>
      <c r="BB2068" s="8"/>
      <c r="BC2068" s="8">
        <f>+AX2068+AY2068+AZ2068+BA2068+BB2068</f>
        <v>1135474.2000000002</v>
      </c>
      <c r="BD2068" s="8">
        <f>AX2068-AT2068</f>
        <v>996030</v>
      </c>
      <c r="BE2068" s="2"/>
      <c r="BH2068" s="2"/>
    </row>
    <row r="2069" spans="2:60" ht="17" hidden="1" outlineLevel="1" x14ac:dyDescent="0.2">
      <c r="B2069" s="82">
        <v>30</v>
      </c>
      <c r="C2069" s="144" t="s">
        <v>909</v>
      </c>
      <c r="D2069" s="144"/>
      <c r="E2069" s="82" t="s">
        <v>85</v>
      </c>
      <c r="F2069" s="143">
        <v>2</v>
      </c>
      <c r="G2069" s="142">
        <f>'[1]BoQ HSYC'!F2069</f>
        <v>2</v>
      </c>
      <c r="H2069" s="185">
        <f>'[1]BoQ HSYC'!G2069</f>
        <v>0</v>
      </c>
      <c r="I2069" s="185">
        <f>'[1]BoQ HSYC'!H2069</f>
        <v>0</v>
      </c>
      <c r="J2069" s="185">
        <f>'[1]BoQ HSYC'!I2069</f>
        <v>0</v>
      </c>
      <c r="K2069" s="48">
        <f>'[1]BoQ HSYC'!J2069</f>
        <v>9449.9999999999982</v>
      </c>
      <c r="L2069" s="47">
        <f>'[1]BoQ HSYC'!K2069</f>
        <v>22616</v>
      </c>
      <c r="M2069" s="47">
        <f>'[1]BoQ HSYC'!L2069</f>
        <v>32066</v>
      </c>
      <c r="N2069" s="183">
        <f>'[1]BoQ HSYC'!M2069</f>
        <v>3307.4999999999991</v>
      </c>
      <c r="O2069" s="183">
        <f>'[1]BoQ HSYC'!N2069</f>
        <v>7915.5999999999995</v>
      </c>
      <c r="P2069" s="83">
        <f>'[1]BoQ HSYC'!O2069</f>
        <v>11223.099999999999</v>
      </c>
      <c r="Q2069" s="47">
        <f>'[1]BoQ HSYC'!P2069</f>
        <v>64132</v>
      </c>
      <c r="R2069" s="132">
        <f>'[1]BoQ HSYC'!Q2069</f>
        <v>22446.199999999997</v>
      </c>
      <c r="S2069" s="83">
        <f>'[1]BoQ HSYC'!R2069</f>
        <v>86578.2</v>
      </c>
      <c r="T2069" s="48">
        <f>'[1]BoQ HSYC'!S2069</f>
        <v>0</v>
      </c>
      <c r="U2069" s="132">
        <f>'[1]BoQ HSYC'!T2069</f>
        <v>0</v>
      </c>
      <c r="V2069" s="132" t="str">
        <f>'[1]BoQ HSYC'!U2069</f>
        <v>BĐG Q2/2026</v>
      </c>
      <c r="W2069" s="132" t="str">
        <f>'[1]BoQ HSYC'!V2069</f>
        <v>BĐG Q2/2026</v>
      </c>
      <c r="X2069" s="44" t="str">
        <f>'[1]BoQ HSYC'!W2069</f>
        <v>ME</v>
      </c>
      <c r="Y2069" s="44"/>
      <c r="Z2069" s="44"/>
      <c r="AA2069" s="44"/>
      <c r="AB2069" s="2">
        <v>57496.241385000001</v>
      </c>
      <c r="AC2069" s="2">
        <v>114992.48277</v>
      </c>
      <c r="AD2069" s="2">
        <f>+M2069</f>
        <v>32066</v>
      </c>
      <c r="AE2069" s="2">
        <f>+AD2069*14%</f>
        <v>4489.2400000000007</v>
      </c>
      <c r="AF2069" s="155">
        <f>+AD2069*35%</f>
        <v>11223.099999999999</v>
      </c>
      <c r="AG2069" s="2">
        <f>+AD2069*F2069</f>
        <v>64132</v>
      </c>
      <c r="AH2069" s="2">
        <f>+AE2069*F2069</f>
        <v>8978.4800000000014</v>
      </c>
      <c r="AI2069" s="2">
        <f>+AF2069*F2069</f>
        <v>22446.199999999997</v>
      </c>
      <c r="AJ2069" s="2">
        <f>SUM(AG2069:AI2069)</f>
        <v>95556.68</v>
      </c>
      <c r="AK2069" s="2">
        <f>+AD2069*G2069</f>
        <v>64132</v>
      </c>
      <c r="AL2069" s="2">
        <f>+AE2069*G2069</f>
        <v>8978.4800000000014</v>
      </c>
      <c r="AM2069" s="2">
        <f>+AF2069*G2069</f>
        <v>22446.199999999997</v>
      </c>
      <c r="AN2069" s="155">
        <f>SUM(AK2069:AM2069)</f>
        <v>95556.68</v>
      </c>
      <c r="AQ2069" s="145" t="s">
        <v>525</v>
      </c>
      <c r="AU2069" s="8"/>
      <c r="AV2069" s="8"/>
      <c r="AW2069" s="2">
        <f>+'[2]BoQ HSYC-Đạt'!AT2069</f>
        <v>32707.32</v>
      </c>
      <c r="AX2069" s="8">
        <f>F2069*AW2069</f>
        <v>65414.64</v>
      </c>
      <c r="AY2069" s="8">
        <f>IF(AQ2069="CT",7%,5%)*AX2069</f>
        <v>4579.0248000000001</v>
      </c>
      <c r="AZ2069" s="8">
        <f>AX2069*2%</f>
        <v>1308.2927999999999</v>
      </c>
      <c r="BA2069" s="8">
        <f>IF(BB2069&gt;0,0,AX2069*5%)</f>
        <v>3270.732</v>
      </c>
      <c r="BB2069" s="8"/>
      <c r="BC2069" s="8">
        <f>+AX2069+AY2069+AZ2069+BA2069+BB2069</f>
        <v>74572.689599999998</v>
      </c>
      <c r="BD2069" s="8">
        <f>AX2069-AT2069</f>
        <v>65414.64</v>
      </c>
      <c r="BE2069" s="2"/>
      <c r="BH2069" s="2"/>
    </row>
    <row r="2070" spans="2:60" ht="17" hidden="1" outlineLevel="1" x14ac:dyDescent="0.2">
      <c r="B2070" s="82">
        <v>31</v>
      </c>
      <c r="C2070" s="144" t="s">
        <v>576</v>
      </c>
      <c r="D2070" s="144"/>
      <c r="E2070" s="82" t="s">
        <v>85</v>
      </c>
      <c r="F2070" s="143">
        <v>9</v>
      </c>
      <c r="G2070" s="142">
        <f>'[1]BoQ HSYC'!F2070</f>
        <v>9</v>
      </c>
      <c r="H2070" s="185">
        <f>'[1]BoQ HSYC'!G2070</f>
        <v>0</v>
      </c>
      <c r="I2070" s="185">
        <f>'[1]BoQ HSYC'!H2070</f>
        <v>0</v>
      </c>
      <c r="J2070" s="185">
        <f>'[1]BoQ HSYC'!I2070</f>
        <v>0</v>
      </c>
      <c r="K2070" s="48">
        <f>'[1]BoQ HSYC'!J2070</f>
        <v>3402</v>
      </c>
      <c r="L2070" s="47">
        <f>'[1]BoQ HSYC'!K2070</f>
        <v>20461</v>
      </c>
      <c r="M2070" s="47">
        <f>'[1]BoQ HSYC'!L2070</f>
        <v>23863</v>
      </c>
      <c r="N2070" s="183">
        <f>'[1]BoQ HSYC'!M2070</f>
        <v>1190.6999999999998</v>
      </c>
      <c r="O2070" s="183">
        <f>'[1]BoQ HSYC'!N2070</f>
        <v>7161.3499999999995</v>
      </c>
      <c r="P2070" s="83">
        <f>'[1]BoQ HSYC'!O2070</f>
        <v>8352.0499999999993</v>
      </c>
      <c r="Q2070" s="47">
        <f>'[1]BoQ HSYC'!P2070</f>
        <v>214767</v>
      </c>
      <c r="R2070" s="132">
        <f>'[1]BoQ HSYC'!Q2070</f>
        <v>75168.45</v>
      </c>
      <c r="S2070" s="83">
        <f>'[1]BoQ HSYC'!R2070</f>
        <v>289935.45</v>
      </c>
      <c r="T2070" s="48">
        <f>'[1]BoQ HSYC'!S2070</f>
        <v>0</v>
      </c>
      <c r="U2070" s="132">
        <f>'[1]BoQ HSYC'!T2070</f>
        <v>0</v>
      </c>
      <c r="V2070" s="132" t="str">
        <f>'[1]BoQ HSYC'!U2070</f>
        <v>BĐG Q2/2026</v>
      </c>
      <c r="W2070" s="132" t="str">
        <f>'[1]BoQ HSYC'!V2070</f>
        <v>BĐG Q2/2026</v>
      </c>
      <c r="X2070" s="44" t="str">
        <f>'[1]BoQ HSYC'!W2070</f>
        <v>ME</v>
      </c>
      <c r="Y2070" s="44"/>
      <c r="Z2070" s="44"/>
      <c r="AA2070" s="44"/>
      <c r="AB2070" s="2">
        <v>36687.473414171247</v>
      </c>
      <c r="AC2070" s="2">
        <v>330187.26072754123</v>
      </c>
      <c r="AD2070" s="2">
        <f>+M2070</f>
        <v>23863</v>
      </c>
      <c r="AE2070" s="2">
        <f>+AD2070*14%</f>
        <v>3340.82</v>
      </c>
      <c r="AF2070" s="155">
        <f>+AD2070*35%</f>
        <v>8352.0499999999993</v>
      </c>
      <c r="AG2070" s="2">
        <f>+AD2070*F2070</f>
        <v>214767</v>
      </c>
      <c r="AH2070" s="2">
        <f>+AE2070*F2070</f>
        <v>30067.38</v>
      </c>
      <c r="AI2070" s="2">
        <f>+AF2070*F2070</f>
        <v>75168.45</v>
      </c>
      <c r="AJ2070" s="2">
        <f>SUM(AG2070:AI2070)</f>
        <v>320002.83</v>
      </c>
      <c r="AK2070" s="2">
        <f>+AD2070*G2070</f>
        <v>214767</v>
      </c>
      <c r="AL2070" s="2">
        <f>+AE2070*G2070</f>
        <v>30067.38</v>
      </c>
      <c r="AM2070" s="2">
        <f>+AF2070*G2070</f>
        <v>75168.45</v>
      </c>
      <c r="AN2070" s="155">
        <f>SUM(AK2070:AM2070)</f>
        <v>320002.83</v>
      </c>
      <c r="AQ2070" s="145" t="s">
        <v>525</v>
      </c>
      <c r="AU2070" s="8"/>
      <c r="AV2070" s="8"/>
      <c r="AW2070" s="2">
        <f>+'[2]BoQ HSYC-Đạt'!AT2070</f>
        <v>24340.26</v>
      </c>
      <c r="AX2070" s="8">
        <f>F2070*AW2070</f>
        <v>219062.34</v>
      </c>
      <c r="AY2070" s="8">
        <f>IF(AQ2070="CT",7%,5%)*AX2070</f>
        <v>15334.363800000001</v>
      </c>
      <c r="AZ2070" s="8">
        <f>AX2070*2%</f>
        <v>4381.2467999999999</v>
      </c>
      <c r="BA2070" s="8">
        <f>IF(BB2070&gt;0,0,AX2070*5%)</f>
        <v>10953.117</v>
      </c>
      <c r="BB2070" s="8"/>
      <c r="BC2070" s="8">
        <f>+AX2070+AY2070+AZ2070+BA2070+BB2070</f>
        <v>249731.06759999998</v>
      </c>
      <c r="BD2070" s="8">
        <f>AX2070-AT2070</f>
        <v>219062.34</v>
      </c>
      <c r="BE2070" s="2"/>
      <c r="BH2070" s="2"/>
    </row>
    <row r="2071" spans="2:60" ht="17" hidden="1" outlineLevel="1" x14ac:dyDescent="0.2">
      <c r="B2071" s="82">
        <v>32</v>
      </c>
      <c r="C2071" s="144" t="s">
        <v>575</v>
      </c>
      <c r="D2071" s="144"/>
      <c r="E2071" s="82" t="s">
        <v>85</v>
      </c>
      <c r="F2071" s="143">
        <v>17</v>
      </c>
      <c r="G2071" s="142">
        <f>'[1]BoQ HSYC'!F2071</f>
        <v>17</v>
      </c>
      <c r="H2071" s="185">
        <f>'[1]BoQ HSYC'!G2071</f>
        <v>0</v>
      </c>
      <c r="I2071" s="185">
        <f>'[1]BoQ HSYC'!H2071</f>
        <v>0</v>
      </c>
      <c r="J2071" s="185">
        <f>'[1]BoQ HSYC'!I2071</f>
        <v>0</v>
      </c>
      <c r="K2071" s="48">
        <f>'[1]BoQ HSYC'!J2071</f>
        <v>2393.9999999999995</v>
      </c>
      <c r="L2071" s="47">
        <f>'[1]BoQ HSYC'!K2071</f>
        <v>19750</v>
      </c>
      <c r="M2071" s="47">
        <f>'[1]BoQ HSYC'!L2071</f>
        <v>22144</v>
      </c>
      <c r="N2071" s="183">
        <f>'[1]BoQ HSYC'!M2071</f>
        <v>837.89999999999975</v>
      </c>
      <c r="O2071" s="183">
        <f>'[1]BoQ HSYC'!N2071</f>
        <v>6912.5</v>
      </c>
      <c r="P2071" s="83">
        <f>'[1]BoQ HSYC'!O2071</f>
        <v>7750.4</v>
      </c>
      <c r="Q2071" s="47">
        <f>'[1]BoQ HSYC'!P2071</f>
        <v>376448</v>
      </c>
      <c r="R2071" s="132">
        <f>'[1]BoQ HSYC'!Q2071</f>
        <v>131756.79999999999</v>
      </c>
      <c r="S2071" s="83">
        <f>'[1]BoQ HSYC'!R2071</f>
        <v>508204.79999999999</v>
      </c>
      <c r="T2071" s="48">
        <f>'[1]BoQ HSYC'!S2071</f>
        <v>0</v>
      </c>
      <c r="U2071" s="132">
        <f>'[1]BoQ HSYC'!T2071</f>
        <v>0</v>
      </c>
      <c r="V2071" s="132" t="str">
        <f>'[1]BoQ HSYC'!U2071</f>
        <v>BĐG Q2/2026</v>
      </c>
      <c r="W2071" s="132" t="str">
        <f>'[1]BoQ HSYC'!V2071</f>
        <v>BĐG Q2/2026</v>
      </c>
      <c r="X2071" s="44" t="str">
        <f>'[1]BoQ HSYC'!W2071</f>
        <v>ME</v>
      </c>
      <c r="Y2071" s="44"/>
      <c r="Z2071" s="44"/>
      <c r="AA2071" s="44"/>
      <c r="AB2071" s="2">
        <v>33165.96904693875</v>
      </c>
      <c r="AC2071" s="2">
        <v>563821.47379795869</v>
      </c>
      <c r="AD2071" s="2">
        <f>+M2071</f>
        <v>22144</v>
      </c>
      <c r="AE2071" s="2">
        <f>+AD2071*14%</f>
        <v>3100.1600000000003</v>
      </c>
      <c r="AF2071" s="155">
        <f>+AD2071*35%</f>
        <v>7750.4</v>
      </c>
      <c r="AG2071" s="2">
        <f>+AD2071*F2071</f>
        <v>376448</v>
      </c>
      <c r="AH2071" s="2">
        <f>+AE2071*F2071</f>
        <v>52702.720000000008</v>
      </c>
      <c r="AI2071" s="2">
        <f>+AF2071*F2071</f>
        <v>131756.79999999999</v>
      </c>
      <c r="AJ2071" s="2">
        <f>SUM(AG2071:AI2071)</f>
        <v>560907.52000000002</v>
      </c>
      <c r="AK2071" s="2">
        <f>+AD2071*G2071</f>
        <v>376448</v>
      </c>
      <c r="AL2071" s="2">
        <f>+AE2071*G2071</f>
        <v>52702.720000000008</v>
      </c>
      <c r="AM2071" s="2">
        <f>+AF2071*G2071</f>
        <v>131756.79999999999</v>
      </c>
      <c r="AN2071" s="155">
        <f>SUM(AK2071:AM2071)</f>
        <v>560907.52000000002</v>
      </c>
      <c r="AQ2071" s="145" t="s">
        <v>525</v>
      </c>
      <c r="AU2071" s="8"/>
      <c r="AV2071" s="8"/>
      <c r="AW2071" s="2">
        <f>+'[2]BoQ HSYC-Đạt'!AT2071</f>
        <v>22586.880000000001</v>
      </c>
      <c r="AX2071" s="8">
        <f>F2071*AW2071</f>
        <v>383976.96000000002</v>
      </c>
      <c r="AY2071" s="8">
        <f>IF(AQ2071="CT",7%,5%)*AX2071</f>
        <v>26878.387200000005</v>
      </c>
      <c r="AZ2071" s="8">
        <f>AX2071*2%</f>
        <v>7679.5392000000002</v>
      </c>
      <c r="BA2071" s="8">
        <f>IF(BB2071&gt;0,0,AX2071*5%)</f>
        <v>19198.848000000002</v>
      </c>
      <c r="BB2071" s="8"/>
      <c r="BC2071" s="8">
        <f>+AX2071+AY2071+AZ2071+BA2071+BB2071</f>
        <v>437733.73440000002</v>
      </c>
      <c r="BD2071" s="8">
        <f>AX2071-AT2071</f>
        <v>383976.96000000002</v>
      </c>
      <c r="BE2071" s="2"/>
      <c r="BH2071" s="2"/>
    </row>
    <row r="2072" spans="2:60" ht="17" hidden="1" outlineLevel="1" x14ac:dyDescent="0.2">
      <c r="B2072" s="82">
        <v>33</v>
      </c>
      <c r="C2072" s="144" t="s">
        <v>574</v>
      </c>
      <c r="D2072" s="144"/>
      <c r="E2072" s="82" t="s">
        <v>85</v>
      </c>
      <c r="F2072" s="143">
        <v>130</v>
      </c>
      <c r="G2072" s="142">
        <f>'[1]BoQ HSYC'!F2072</f>
        <v>130</v>
      </c>
      <c r="H2072" s="185">
        <f>'[1]BoQ HSYC'!G2072</f>
        <v>0</v>
      </c>
      <c r="I2072" s="185">
        <f>'[1]BoQ HSYC'!H2072</f>
        <v>0</v>
      </c>
      <c r="J2072" s="185">
        <f>'[1]BoQ HSYC'!I2072</f>
        <v>0</v>
      </c>
      <c r="K2072" s="48">
        <f>'[1]BoQ HSYC'!J2072</f>
        <v>24108</v>
      </c>
      <c r="L2072" s="47">
        <f>'[1]BoQ HSYC'!K2072</f>
        <v>19028</v>
      </c>
      <c r="M2072" s="47">
        <f>'[1]BoQ HSYC'!L2072</f>
        <v>43136</v>
      </c>
      <c r="N2072" s="183">
        <f>'[1]BoQ HSYC'!M2072</f>
        <v>8437.7999999999993</v>
      </c>
      <c r="O2072" s="183">
        <f>'[1]BoQ HSYC'!N2072</f>
        <v>6659.7999999999993</v>
      </c>
      <c r="P2072" s="83">
        <f>'[1]BoQ HSYC'!O2072</f>
        <v>15097.599999999999</v>
      </c>
      <c r="Q2072" s="47">
        <f>'[1]BoQ HSYC'!P2072</f>
        <v>5607680</v>
      </c>
      <c r="R2072" s="132">
        <f>'[1]BoQ HSYC'!Q2072</f>
        <v>1962687.9999999998</v>
      </c>
      <c r="S2072" s="83">
        <f>'[1]BoQ HSYC'!R2072</f>
        <v>7570368</v>
      </c>
      <c r="T2072" s="48">
        <f>'[1]BoQ HSYC'!S2072</f>
        <v>0</v>
      </c>
      <c r="U2072" s="132">
        <f>'[1]BoQ HSYC'!T2072</f>
        <v>0</v>
      </c>
      <c r="V2072" s="132" t="str">
        <f>'[1]BoQ HSYC'!U2072</f>
        <v>BĐG Q2/2026</v>
      </c>
      <c r="W2072" s="132" t="str">
        <f>'[1]BoQ HSYC'!V2072</f>
        <v>BĐG Q2/2026</v>
      </c>
      <c r="X2072" s="44" t="str">
        <f>'[1]BoQ HSYC'!W2072</f>
        <v>ME</v>
      </c>
      <c r="Y2072" s="44"/>
      <c r="Z2072" s="44"/>
      <c r="AA2072" s="44"/>
      <c r="AB2072" s="2">
        <v>72143.77307406225</v>
      </c>
      <c r="AC2072" s="2">
        <v>9378690.4996280931</v>
      </c>
      <c r="AD2072" s="2">
        <f>+M2072</f>
        <v>43136</v>
      </c>
      <c r="AE2072" s="2">
        <f>+AD2072*14%</f>
        <v>6039.0400000000009</v>
      </c>
      <c r="AF2072" s="155">
        <f>+AD2072*35%</f>
        <v>15097.599999999999</v>
      </c>
      <c r="AG2072" s="2">
        <f>+AD2072*F2072</f>
        <v>5607680</v>
      </c>
      <c r="AH2072" s="2">
        <f>+AE2072*F2072</f>
        <v>785075.20000000007</v>
      </c>
      <c r="AI2072" s="2">
        <f>+AF2072*F2072</f>
        <v>1962687.9999999998</v>
      </c>
      <c r="AJ2072" s="2">
        <f>SUM(AG2072:AI2072)</f>
        <v>8355443.2000000002</v>
      </c>
      <c r="AK2072" s="2">
        <f>+AD2072*G2072</f>
        <v>5607680</v>
      </c>
      <c r="AL2072" s="2">
        <f>+AE2072*G2072</f>
        <v>785075.20000000007</v>
      </c>
      <c r="AM2072" s="2">
        <f>+AF2072*G2072</f>
        <v>1962687.9999999998</v>
      </c>
      <c r="AN2072" s="155">
        <f>SUM(AK2072:AM2072)</f>
        <v>8355443.2000000002</v>
      </c>
      <c r="AQ2072" s="145" t="s">
        <v>525</v>
      </c>
      <c r="AU2072" s="8"/>
      <c r="AV2072" s="8"/>
      <c r="AW2072" s="2">
        <f>+'[2]BoQ HSYC-Đạt'!AT2072</f>
        <v>43998.720000000001</v>
      </c>
      <c r="AX2072" s="8">
        <f>F2072*AW2072</f>
        <v>5719833.6000000006</v>
      </c>
      <c r="AY2072" s="8">
        <f>IF(AQ2072="CT",7%,5%)*AX2072</f>
        <v>400388.35200000007</v>
      </c>
      <c r="AZ2072" s="8">
        <f>AX2072*2%</f>
        <v>114396.67200000002</v>
      </c>
      <c r="BA2072" s="8">
        <f>IF(BB2072&gt;0,0,AX2072*5%)</f>
        <v>285991.68000000005</v>
      </c>
      <c r="BB2072" s="8"/>
      <c r="BC2072" s="8">
        <f>+AX2072+AY2072+AZ2072+BA2072+BB2072</f>
        <v>6520610.3040000005</v>
      </c>
      <c r="BD2072" s="8">
        <f>AX2072-AT2072</f>
        <v>5719833.6000000006</v>
      </c>
      <c r="BE2072" s="2"/>
      <c r="BH2072" s="2"/>
    </row>
    <row r="2073" spans="2:60" ht="17" hidden="1" outlineLevel="1" x14ac:dyDescent="0.2">
      <c r="B2073" s="82">
        <v>34</v>
      </c>
      <c r="C2073" s="144" t="s">
        <v>573</v>
      </c>
      <c r="D2073" s="144"/>
      <c r="E2073" s="82" t="s">
        <v>85</v>
      </c>
      <c r="F2073" s="143">
        <v>53</v>
      </c>
      <c r="G2073" s="142">
        <f>'[1]BoQ HSYC'!F2073</f>
        <v>53</v>
      </c>
      <c r="H2073" s="185">
        <f>'[1]BoQ HSYC'!G2073</f>
        <v>0</v>
      </c>
      <c r="I2073" s="185">
        <f>'[1]BoQ HSYC'!H2073</f>
        <v>0</v>
      </c>
      <c r="J2073" s="185">
        <f>'[1]BoQ HSYC'!I2073</f>
        <v>0</v>
      </c>
      <c r="K2073" s="48">
        <f>'[1]BoQ HSYC'!J2073</f>
        <v>11466</v>
      </c>
      <c r="L2073" s="47">
        <f>'[1]BoQ HSYC'!K2073</f>
        <v>22616</v>
      </c>
      <c r="M2073" s="47">
        <f>'[1]BoQ HSYC'!L2073</f>
        <v>34082</v>
      </c>
      <c r="N2073" s="183">
        <f>'[1]BoQ HSYC'!M2073</f>
        <v>4013.1</v>
      </c>
      <c r="O2073" s="183">
        <f>'[1]BoQ HSYC'!N2073</f>
        <v>7915.5999999999995</v>
      </c>
      <c r="P2073" s="83">
        <f>'[1]BoQ HSYC'!O2073</f>
        <v>11928.699999999999</v>
      </c>
      <c r="Q2073" s="47">
        <f>'[1]BoQ HSYC'!P2073</f>
        <v>1806346</v>
      </c>
      <c r="R2073" s="132">
        <f>'[1]BoQ HSYC'!Q2073</f>
        <v>632221.1</v>
      </c>
      <c r="S2073" s="83">
        <f>'[1]BoQ HSYC'!R2073</f>
        <v>2438567.1</v>
      </c>
      <c r="T2073" s="48">
        <f>'[1]BoQ HSYC'!S2073</f>
        <v>0</v>
      </c>
      <c r="U2073" s="132">
        <f>'[1]BoQ HSYC'!T2073</f>
        <v>0</v>
      </c>
      <c r="V2073" s="132" t="str">
        <f>'[1]BoQ HSYC'!U2073</f>
        <v>BĐG Q2/2026</v>
      </c>
      <c r="W2073" s="132" t="str">
        <f>'[1]BoQ HSYC'!V2073</f>
        <v>BĐG Q2/2026</v>
      </c>
      <c r="X2073" s="44" t="str">
        <f>'[1]BoQ HSYC'!W2073</f>
        <v>ME</v>
      </c>
      <c r="Y2073" s="44"/>
      <c r="Z2073" s="44"/>
      <c r="AA2073" s="44"/>
      <c r="AB2073" s="2">
        <v>62348.4405113955</v>
      </c>
      <c r="AC2073" s="2">
        <v>3304467.3471039613</v>
      </c>
      <c r="AD2073" s="2">
        <f>+M2073</f>
        <v>34082</v>
      </c>
      <c r="AE2073" s="2">
        <f>+AD2073*14%</f>
        <v>4771.4800000000005</v>
      </c>
      <c r="AF2073" s="155">
        <f>+AD2073*35%</f>
        <v>11928.699999999999</v>
      </c>
      <c r="AG2073" s="2">
        <f>+AD2073*F2073</f>
        <v>1806346</v>
      </c>
      <c r="AH2073" s="2">
        <f>+AE2073*F2073</f>
        <v>252888.44000000003</v>
      </c>
      <c r="AI2073" s="2">
        <f>+AF2073*F2073</f>
        <v>632221.1</v>
      </c>
      <c r="AJ2073" s="2">
        <f>SUM(AG2073:AI2073)</f>
        <v>2691455.54</v>
      </c>
      <c r="AK2073" s="2">
        <f>+AD2073*G2073</f>
        <v>1806346</v>
      </c>
      <c r="AL2073" s="2">
        <f>+AE2073*G2073</f>
        <v>252888.44000000003</v>
      </c>
      <c r="AM2073" s="2">
        <f>+AF2073*G2073</f>
        <v>632221.1</v>
      </c>
      <c r="AN2073" s="155">
        <f>SUM(AK2073:AM2073)</f>
        <v>2691455.54</v>
      </c>
      <c r="AQ2073" s="145" t="s">
        <v>525</v>
      </c>
      <c r="AU2073" s="8"/>
      <c r="AV2073" s="8"/>
      <c r="AW2073" s="2">
        <f>+'[2]BoQ HSYC-Đạt'!AT2073</f>
        <v>34763.64</v>
      </c>
      <c r="AX2073" s="8">
        <f>F2073*AW2073</f>
        <v>1842472.92</v>
      </c>
      <c r="AY2073" s="8">
        <f>IF(AQ2073="CT",7%,5%)*AX2073</f>
        <v>128973.10440000001</v>
      </c>
      <c r="AZ2073" s="8">
        <f>AX2073*2%</f>
        <v>36849.458399999996</v>
      </c>
      <c r="BA2073" s="8">
        <f>IF(BB2073&gt;0,0,AX2073*5%)</f>
        <v>92123.646000000008</v>
      </c>
      <c r="BB2073" s="8"/>
      <c r="BC2073" s="8">
        <f>+AX2073+AY2073+AZ2073+BA2073+BB2073</f>
        <v>2100419.1288000001</v>
      </c>
      <c r="BD2073" s="8">
        <f>AX2073-AT2073</f>
        <v>1842472.92</v>
      </c>
      <c r="BE2073" s="2"/>
      <c r="BH2073" s="2"/>
    </row>
    <row r="2074" spans="2:60" ht="17" hidden="1" outlineLevel="1" x14ac:dyDescent="0.2">
      <c r="B2074" s="82">
        <v>35</v>
      </c>
      <c r="C2074" s="144" t="s">
        <v>571</v>
      </c>
      <c r="D2074" s="144"/>
      <c r="E2074" s="82" t="s">
        <v>85</v>
      </c>
      <c r="F2074" s="143">
        <v>36.6</v>
      </c>
      <c r="G2074" s="142">
        <f>'[1]BoQ HSYC'!F2074</f>
        <v>36.6</v>
      </c>
      <c r="H2074" s="185">
        <f>'[1]BoQ HSYC'!G2074</f>
        <v>0</v>
      </c>
      <c r="I2074" s="185">
        <f>'[1]BoQ HSYC'!H2074</f>
        <v>0</v>
      </c>
      <c r="J2074" s="185">
        <f>'[1]BoQ HSYC'!I2074</f>
        <v>0</v>
      </c>
      <c r="K2074" s="48">
        <f>'[1]BoQ HSYC'!J2074</f>
        <v>3990</v>
      </c>
      <c r="L2074" s="47">
        <f>'[1]BoQ HSYC'!K2074</f>
        <v>20461</v>
      </c>
      <c r="M2074" s="47">
        <f>'[1]BoQ HSYC'!L2074</f>
        <v>24451</v>
      </c>
      <c r="N2074" s="183">
        <f>'[1]BoQ HSYC'!M2074</f>
        <v>1396.5</v>
      </c>
      <c r="O2074" s="183">
        <f>'[1]BoQ HSYC'!N2074</f>
        <v>7161.3499999999995</v>
      </c>
      <c r="P2074" s="83">
        <f>'[1]BoQ HSYC'!O2074</f>
        <v>8557.8499999999985</v>
      </c>
      <c r="Q2074" s="47">
        <f>'[1]BoQ HSYC'!P2074</f>
        <v>894906.6</v>
      </c>
      <c r="R2074" s="132">
        <f>'[1]BoQ HSYC'!Q2074</f>
        <v>313217.30999999994</v>
      </c>
      <c r="S2074" s="83">
        <f>'[1]BoQ HSYC'!R2074</f>
        <v>1208123.9099999999</v>
      </c>
      <c r="T2074" s="48">
        <f>'[1]BoQ HSYC'!S2074</f>
        <v>0</v>
      </c>
      <c r="U2074" s="132">
        <f>'[1]BoQ HSYC'!T2074</f>
        <v>0</v>
      </c>
      <c r="V2074" s="132" t="str">
        <f>'[1]BoQ HSYC'!U2074</f>
        <v>BĐG Q2/2026</v>
      </c>
      <c r="W2074" s="132" t="str">
        <f>'[1]BoQ HSYC'!V2074</f>
        <v>BĐG Q2/2026</v>
      </c>
      <c r="X2074" s="44" t="str">
        <f>'[1]BoQ HSYC'!W2074</f>
        <v>ME</v>
      </c>
      <c r="Y2074" s="44"/>
      <c r="Z2074" s="44"/>
      <c r="AA2074" s="44"/>
      <c r="AB2074" s="2">
        <v>38188.376286950996</v>
      </c>
      <c r="AC2074" s="2">
        <v>1397694.5721024065</v>
      </c>
      <c r="AD2074" s="2">
        <f>+M2074</f>
        <v>24451</v>
      </c>
      <c r="AE2074" s="2">
        <f>+AD2074*14%</f>
        <v>3423.1400000000003</v>
      </c>
      <c r="AF2074" s="155">
        <f>+AD2074*35%</f>
        <v>8557.85</v>
      </c>
      <c r="AG2074" s="2">
        <f>+AD2074*F2074</f>
        <v>894906.6</v>
      </c>
      <c r="AH2074" s="2">
        <f>+AE2074*F2074</f>
        <v>125286.92400000001</v>
      </c>
      <c r="AI2074" s="2">
        <f>+AF2074*F2074</f>
        <v>313217.31</v>
      </c>
      <c r="AJ2074" s="2">
        <f>SUM(AG2074:AI2074)</f>
        <v>1333410.834</v>
      </c>
      <c r="AK2074" s="2">
        <f>+AD2074*G2074</f>
        <v>894906.6</v>
      </c>
      <c r="AL2074" s="2">
        <f>+AE2074*G2074</f>
        <v>125286.92400000001</v>
      </c>
      <c r="AM2074" s="2">
        <f>+AF2074*G2074</f>
        <v>313217.31</v>
      </c>
      <c r="AN2074" s="155">
        <f>SUM(AK2074:AM2074)</f>
        <v>1333410.834</v>
      </c>
      <c r="AQ2074" s="145" t="s">
        <v>525</v>
      </c>
      <c r="AU2074" s="8"/>
      <c r="AV2074" s="8"/>
      <c r="AW2074" s="2">
        <f>+'[2]BoQ HSYC-Đạt'!AT2074</f>
        <v>24940.02</v>
      </c>
      <c r="AX2074" s="8">
        <f>F2074*AW2074</f>
        <v>912804.73200000008</v>
      </c>
      <c r="AY2074" s="8">
        <f>IF(AQ2074="CT",7%,5%)*AX2074</f>
        <v>63896.331240000014</v>
      </c>
      <c r="AZ2074" s="8">
        <f>AX2074*2%</f>
        <v>18256.094640000003</v>
      </c>
      <c r="BA2074" s="8">
        <f>IF(BB2074&gt;0,0,AX2074*5%)</f>
        <v>45640.236600000004</v>
      </c>
      <c r="BB2074" s="8"/>
      <c r="BC2074" s="8">
        <f>+AX2074+AY2074+AZ2074+BA2074+BB2074</f>
        <v>1040597.39448</v>
      </c>
      <c r="BD2074" s="8">
        <f>AX2074-AT2074</f>
        <v>912804.73200000008</v>
      </c>
      <c r="BE2074" s="2"/>
      <c r="BH2074" s="2"/>
    </row>
    <row r="2075" spans="2:60" ht="17" hidden="1" outlineLevel="1" x14ac:dyDescent="0.2">
      <c r="B2075" s="82">
        <v>36</v>
      </c>
      <c r="C2075" s="144" t="s">
        <v>570</v>
      </c>
      <c r="D2075" s="144"/>
      <c r="E2075" s="82" t="s">
        <v>85</v>
      </c>
      <c r="F2075" s="143">
        <v>49</v>
      </c>
      <c r="G2075" s="142">
        <f>'[1]BoQ HSYC'!F2075</f>
        <v>49</v>
      </c>
      <c r="H2075" s="185">
        <f>'[1]BoQ HSYC'!G2075</f>
        <v>0</v>
      </c>
      <c r="I2075" s="185">
        <f>'[1]BoQ HSYC'!H2075</f>
        <v>0</v>
      </c>
      <c r="J2075" s="185">
        <f>'[1]BoQ HSYC'!I2075</f>
        <v>0</v>
      </c>
      <c r="K2075" s="48">
        <f>'[1]BoQ HSYC'!J2075</f>
        <v>2562</v>
      </c>
      <c r="L2075" s="47">
        <f>'[1]BoQ HSYC'!K2075</f>
        <v>19750</v>
      </c>
      <c r="M2075" s="47">
        <f>'[1]BoQ HSYC'!L2075</f>
        <v>22312</v>
      </c>
      <c r="N2075" s="183">
        <f>'[1]BoQ HSYC'!M2075</f>
        <v>896.69999999999993</v>
      </c>
      <c r="O2075" s="183">
        <f>'[1]BoQ HSYC'!N2075</f>
        <v>6912.5</v>
      </c>
      <c r="P2075" s="83">
        <f>'[1]BoQ HSYC'!O2075</f>
        <v>7809.2</v>
      </c>
      <c r="Q2075" s="47">
        <f>'[1]BoQ HSYC'!P2075</f>
        <v>1093288</v>
      </c>
      <c r="R2075" s="132">
        <f>'[1]BoQ HSYC'!Q2075</f>
        <v>382650.8</v>
      </c>
      <c r="S2075" s="83">
        <f>'[1]BoQ HSYC'!R2075</f>
        <v>1475938.8</v>
      </c>
      <c r="T2075" s="48">
        <f>'[1]BoQ HSYC'!S2075</f>
        <v>0</v>
      </c>
      <c r="U2075" s="132">
        <f>'[1]BoQ HSYC'!T2075</f>
        <v>0</v>
      </c>
      <c r="V2075" s="132" t="str">
        <f>'[1]BoQ HSYC'!U2075</f>
        <v>BĐG Q2/2026</v>
      </c>
      <c r="W2075" s="132" t="str">
        <f>'[1]BoQ HSYC'!V2075</f>
        <v>BĐG Q2/2026</v>
      </c>
      <c r="X2075" s="44" t="str">
        <f>'[1]BoQ HSYC'!W2075</f>
        <v>ME</v>
      </c>
      <c r="Y2075" s="44"/>
      <c r="Z2075" s="44"/>
      <c r="AA2075" s="44"/>
      <c r="AB2075" s="2">
        <v>33628.56739214775</v>
      </c>
      <c r="AC2075" s="2">
        <v>1647799.8022152397</v>
      </c>
      <c r="AD2075" s="2">
        <f>+M2075</f>
        <v>22312</v>
      </c>
      <c r="AE2075" s="2">
        <f>+AD2075*14%</f>
        <v>3123.6800000000003</v>
      </c>
      <c r="AF2075" s="155">
        <f>+AD2075*35%</f>
        <v>7809.2</v>
      </c>
      <c r="AG2075" s="2">
        <f>+AD2075*F2075</f>
        <v>1093288</v>
      </c>
      <c r="AH2075" s="2">
        <f>+AE2075*F2075</f>
        <v>153060.32</v>
      </c>
      <c r="AI2075" s="2">
        <f>+AF2075*F2075</f>
        <v>382650.8</v>
      </c>
      <c r="AJ2075" s="2">
        <f>SUM(AG2075:AI2075)</f>
        <v>1628999.12</v>
      </c>
      <c r="AK2075" s="2">
        <f>+AD2075*G2075</f>
        <v>1093288</v>
      </c>
      <c r="AL2075" s="2">
        <f>+AE2075*G2075</f>
        <v>153060.32</v>
      </c>
      <c r="AM2075" s="2">
        <f>+AF2075*G2075</f>
        <v>382650.8</v>
      </c>
      <c r="AN2075" s="155">
        <f>SUM(AK2075:AM2075)</f>
        <v>1628999.12</v>
      </c>
      <c r="AQ2075" s="145" t="s">
        <v>525</v>
      </c>
      <c r="AU2075" s="8"/>
      <c r="AV2075" s="8"/>
      <c r="AW2075" s="2">
        <f>+'[2]BoQ HSYC-Đạt'!AT2075</f>
        <v>22758.240000000002</v>
      </c>
      <c r="AX2075" s="8">
        <f>F2075*AW2075</f>
        <v>1115153.76</v>
      </c>
      <c r="AY2075" s="8">
        <f>IF(AQ2075="CT",7%,5%)*AX2075</f>
        <v>78060.763200000001</v>
      </c>
      <c r="AZ2075" s="8">
        <f>AX2075*2%</f>
        <v>22303.075199999999</v>
      </c>
      <c r="BA2075" s="8">
        <f>IF(BB2075&gt;0,0,AX2075*5%)</f>
        <v>55757.688000000002</v>
      </c>
      <c r="BB2075" s="8"/>
      <c r="BC2075" s="8">
        <f>+AX2075+AY2075+AZ2075+BA2075+BB2075</f>
        <v>1271275.2864000001</v>
      </c>
      <c r="BD2075" s="8">
        <f>AX2075-AT2075</f>
        <v>1115153.76</v>
      </c>
      <c r="BE2075" s="2"/>
      <c r="BH2075" s="2"/>
    </row>
    <row r="2076" spans="2:60" ht="17" hidden="1" outlineLevel="1" x14ac:dyDescent="0.2">
      <c r="B2076" s="82">
        <v>37</v>
      </c>
      <c r="C2076" s="144" t="s">
        <v>569</v>
      </c>
      <c r="D2076" s="144"/>
      <c r="E2076" s="82" t="s">
        <v>85</v>
      </c>
      <c r="F2076" s="143">
        <v>48.3</v>
      </c>
      <c r="G2076" s="142">
        <f>'[1]BoQ HSYC'!F2076</f>
        <v>48.3</v>
      </c>
      <c r="H2076" s="185">
        <f>'[1]BoQ HSYC'!G2076</f>
        <v>0</v>
      </c>
      <c r="I2076" s="185">
        <f>'[1]BoQ HSYC'!H2076</f>
        <v>0</v>
      </c>
      <c r="J2076" s="185">
        <f>'[1]BoQ HSYC'!I2076</f>
        <v>0</v>
      </c>
      <c r="K2076" s="48">
        <f>'[1]BoQ HSYC'!J2076</f>
        <v>1512</v>
      </c>
      <c r="L2076" s="47">
        <f>'[1]BoQ HSYC'!K2076</f>
        <v>19028</v>
      </c>
      <c r="M2076" s="47">
        <f>'[1]BoQ HSYC'!L2076</f>
        <v>20540</v>
      </c>
      <c r="N2076" s="183">
        <f>'[1]BoQ HSYC'!M2076</f>
        <v>529.19999999999993</v>
      </c>
      <c r="O2076" s="183">
        <f>'[1]BoQ HSYC'!N2076</f>
        <v>6659.7999999999993</v>
      </c>
      <c r="P2076" s="83">
        <f>'[1]BoQ HSYC'!O2076</f>
        <v>7188.9999999999991</v>
      </c>
      <c r="Q2076" s="47">
        <f>'[1]BoQ HSYC'!P2076</f>
        <v>992081.99999999988</v>
      </c>
      <c r="R2076" s="132">
        <f>'[1]BoQ HSYC'!Q2076</f>
        <v>347228.69999999995</v>
      </c>
      <c r="S2076" s="83">
        <f>'[1]BoQ HSYC'!R2076</f>
        <v>1339310.6999999997</v>
      </c>
      <c r="T2076" s="48">
        <f>'[1]BoQ HSYC'!S2076</f>
        <v>0</v>
      </c>
      <c r="U2076" s="132">
        <f>'[1]BoQ HSYC'!T2076</f>
        <v>0</v>
      </c>
      <c r="V2076" s="132" t="str">
        <f>'[1]BoQ HSYC'!U2076</f>
        <v>BĐG Q2/2026</v>
      </c>
      <c r="W2076" s="132" t="str">
        <f>'[1]BoQ HSYC'!V2076</f>
        <v>BĐG Q2/2026</v>
      </c>
      <c r="X2076" s="44" t="str">
        <f>'[1]BoQ HSYC'!W2076</f>
        <v>ME</v>
      </c>
      <c r="Y2076" s="44"/>
      <c r="Z2076" s="44"/>
      <c r="AA2076" s="44"/>
      <c r="AB2076" s="2">
        <v>29973.612934707751</v>
      </c>
      <c r="AC2076" s="2">
        <v>1447725.5047463842</v>
      </c>
      <c r="AD2076" s="2">
        <f>+M2076</f>
        <v>20540</v>
      </c>
      <c r="AE2076" s="2">
        <f>+AD2076*14%</f>
        <v>2875.6000000000004</v>
      </c>
      <c r="AF2076" s="155">
        <f>+AD2076*35%</f>
        <v>7188.9999999999991</v>
      </c>
      <c r="AG2076" s="2">
        <f>+AD2076*F2076</f>
        <v>992081.99999999988</v>
      </c>
      <c r="AH2076" s="2">
        <f>+AE2076*F2076</f>
        <v>138891.48000000001</v>
      </c>
      <c r="AI2076" s="2">
        <f>+AF2076*F2076</f>
        <v>347228.69999999995</v>
      </c>
      <c r="AJ2076" s="2">
        <f>SUM(AG2076:AI2076)</f>
        <v>1478202.18</v>
      </c>
      <c r="AK2076" s="2">
        <f>+AD2076*G2076</f>
        <v>992081.99999999988</v>
      </c>
      <c r="AL2076" s="2">
        <f>+AE2076*G2076</f>
        <v>138891.48000000001</v>
      </c>
      <c r="AM2076" s="2">
        <f>+AF2076*G2076</f>
        <v>347228.69999999995</v>
      </c>
      <c r="AN2076" s="155">
        <f>SUM(AK2076:AM2076)</f>
        <v>1478202.18</v>
      </c>
      <c r="AQ2076" s="145" t="s">
        <v>525</v>
      </c>
      <c r="AU2076" s="8"/>
      <c r="AV2076" s="8"/>
      <c r="AW2076" s="2">
        <f>+'[2]BoQ HSYC-Đạt'!AT2076</f>
        <v>20950.8</v>
      </c>
      <c r="AX2076" s="8">
        <f>F2076*AW2076</f>
        <v>1011923.6399999999</v>
      </c>
      <c r="AY2076" s="8">
        <f>IF(AQ2076="CT",7%,5%)*AX2076</f>
        <v>70834.654800000004</v>
      </c>
      <c r="AZ2076" s="8">
        <f>AX2076*2%</f>
        <v>20238.4728</v>
      </c>
      <c r="BA2076" s="8">
        <f>IF(BB2076&gt;0,0,AX2076*5%)</f>
        <v>50596.182000000001</v>
      </c>
      <c r="BB2076" s="8"/>
      <c r="BC2076" s="8">
        <f>+AX2076+AY2076+AZ2076+BA2076+BB2076</f>
        <v>1153592.9495999999</v>
      </c>
      <c r="BD2076" s="8">
        <f>AX2076-AT2076</f>
        <v>1011923.6399999999</v>
      </c>
      <c r="BE2076" s="2"/>
      <c r="BH2076" s="2"/>
    </row>
    <row r="2077" spans="2:60" ht="34" hidden="1" outlineLevel="1" x14ac:dyDescent="0.2">
      <c r="B2077" s="82">
        <v>38</v>
      </c>
      <c r="C2077" s="144" t="s">
        <v>566</v>
      </c>
      <c r="D2077" s="144"/>
      <c r="E2077" s="82" t="s">
        <v>85</v>
      </c>
      <c r="F2077" s="143">
        <v>1</v>
      </c>
      <c r="G2077" s="142">
        <f>'[1]BoQ HSYC'!F2077</f>
        <v>1</v>
      </c>
      <c r="H2077" s="185">
        <f>'[1]BoQ HSYC'!G2077</f>
        <v>0</v>
      </c>
      <c r="I2077" s="185">
        <f>'[1]BoQ HSYC'!H2077</f>
        <v>0</v>
      </c>
      <c r="J2077" s="185">
        <f>'[1]BoQ HSYC'!I2077</f>
        <v>0</v>
      </c>
      <c r="K2077" s="48">
        <f>'[1]BoQ HSYC'!J2077</f>
        <v>559887</v>
      </c>
      <c r="L2077" s="47">
        <f>'[1]BoQ HSYC'!K2077</f>
        <v>60790</v>
      </c>
      <c r="M2077" s="47">
        <f>'[1]BoQ HSYC'!L2077</f>
        <v>620677</v>
      </c>
      <c r="N2077" s="183">
        <f>'[1]BoQ HSYC'!M2077</f>
        <v>0</v>
      </c>
      <c r="O2077" s="183">
        <f>'[1]BoQ HSYC'!N2077</f>
        <v>21276.5</v>
      </c>
      <c r="P2077" s="83">
        <f>'[1]BoQ HSYC'!O2077</f>
        <v>21276.5</v>
      </c>
      <c r="Q2077" s="47">
        <f>'[1]BoQ HSYC'!P2077</f>
        <v>620677</v>
      </c>
      <c r="R2077" s="132">
        <f>'[1]BoQ HSYC'!Q2077</f>
        <v>21276.5</v>
      </c>
      <c r="S2077" s="83">
        <f>'[1]BoQ HSYC'!R2077</f>
        <v>641953.5</v>
      </c>
      <c r="T2077" s="48">
        <f>'[1]BoQ HSYC'!S2077</f>
        <v>0</v>
      </c>
      <c r="U2077" s="132">
        <f>'[1]BoQ HSYC'!T2077</f>
        <v>0</v>
      </c>
      <c r="V2077" s="132" t="str">
        <f>'[1]BoQ HSYC'!U2077</f>
        <v>VT: HĐK, NC:BĐG Q2/2026</v>
      </c>
      <c r="W2077" s="132" t="str">
        <f>'[1]BoQ HSYC'!V2077</f>
        <v>VT: HĐK, NC:BĐG Q2/2026</v>
      </c>
      <c r="X2077" s="44" t="str">
        <f>'[1]BoQ HSYC'!W2077</f>
        <v>ME</v>
      </c>
      <c r="Y2077" s="44"/>
      <c r="Z2077" s="44"/>
      <c r="AA2077" s="44"/>
      <c r="AB2077" s="2">
        <v>862748.91150813748</v>
      </c>
      <c r="AC2077" s="2">
        <v>862748.91150813748</v>
      </c>
      <c r="AD2077" s="2">
        <f>+M2077</f>
        <v>620677</v>
      </c>
      <c r="AE2077" s="2">
        <f>+AD2077*14%</f>
        <v>86894.780000000013</v>
      </c>
      <c r="AF2077" s="155">
        <f>+AD2077*35%</f>
        <v>217236.94999999998</v>
      </c>
      <c r="AG2077" s="2">
        <f>+AD2077*F2077</f>
        <v>620677</v>
      </c>
      <c r="AH2077" s="2">
        <f>+AE2077*F2077</f>
        <v>86894.780000000013</v>
      </c>
      <c r="AI2077" s="2">
        <f>+AF2077*F2077</f>
        <v>217236.94999999998</v>
      </c>
      <c r="AJ2077" s="2">
        <f>SUM(AG2077:AI2077)</f>
        <v>924808.73</v>
      </c>
      <c r="AK2077" s="2">
        <f>+AD2077*G2077</f>
        <v>620677</v>
      </c>
      <c r="AL2077" s="2">
        <f>+AE2077*G2077</f>
        <v>86894.780000000013</v>
      </c>
      <c r="AM2077" s="2">
        <f>+AF2077*G2077</f>
        <v>217236.94999999998</v>
      </c>
      <c r="AN2077" s="155">
        <f>SUM(AK2077:AM2077)</f>
        <v>924808.73</v>
      </c>
      <c r="AQ2077" s="145" t="s">
        <v>525</v>
      </c>
      <c r="AU2077" s="8"/>
      <c r="AV2077" s="8"/>
      <c r="AW2077" s="2">
        <f>+'[2]BoQ HSYC-Đạt'!AT2077</f>
        <v>633090.54</v>
      </c>
      <c r="AX2077" s="8">
        <f>F2077*AW2077</f>
        <v>633090.54</v>
      </c>
      <c r="AY2077" s="8">
        <f>IF(AQ2077="CT",7%,5%)*AX2077</f>
        <v>44316.337800000008</v>
      </c>
      <c r="AZ2077" s="8">
        <f>AX2077*2%</f>
        <v>12661.810800000001</v>
      </c>
      <c r="BA2077" s="8">
        <f>IF(BB2077&gt;0,0,AX2077*5%)</f>
        <v>31654.527000000002</v>
      </c>
      <c r="BB2077" s="8"/>
      <c r="BC2077" s="8">
        <f>+AX2077+AY2077+AZ2077+BA2077+BB2077</f>
        <v>721723.2156</v>
      </c>
      <c r="BD2077" s="8">
        <f>AX2077-AT2077</f>
        <v>633090.54</v>
      </c>
      <c r="BE2077" s="2"/>
      <c r="BH2077" s="2"/>
    </row>
    <row r="2078" spans="2:60" ht="34" hidden="1" outlineLevel="1" x14ac:dyDescent="0.2">
      <c r="B2078" s="82">
        <v>39</v>
      </c>
      <c r="C2078" s="144" t="s">
        <v>565</v>
      </c>
      <c r="D2078" s="144"/>
      <c r="E2078" s="82" t="s">
        <v>85</v>
      </c>
      <c r="F2078" s="143">
        <v>6</v>
      </c>
      <c r="G2078" s="142">
        <f>'[1]BoQ HSYC'!F2078</f>
        <v>6</v>
      </c>
      <c r="H2078" s="185">
        <f>'[1]BoQ HSYC'!G2078</f>
        <v>0</v>
      </c>
      <c r="I2078" s="185">
        <f>'[1]BoQ HSYC'!H2078</f>
        <v>0</v>
      </c>
      <c r="J2078" s="185">
        <f>'[1]BoQ HSYC'!I2078</f>
        <v>0</v>
      </c>
      <c r="K2078" s="48">
        <f>'[1]BoQ HSYC'!J2078</f>
        <v>429289</v>
      </c>
      <c r="L2078" s="47">
        <f>'[1]BoQ HSYC'!K2078</f>
        <v>50060</v>
      </c>
      <c r="M2078" s="47">
        <f>'[1]BoQ HSYC'!L2078</f>
        <v>479349</v>
      </c>
      <c r="N2078" s="183">
        <f>'[1]BoQ HSYC'!M2078</f>
        <v>0</v>
      </c>
      <c r="O2078" s="183">
        <f>'[1]BoQ HSYC'!N2078</f>
        <v>17521</v>
      </c>
      <c r="P2078" s="83">
        <f>'[1]BoQ HSYC'!O2078</f>
        <v>17521</v>
      </c>
      <c r="Q2078" s="47">
        <f>'[1]BoQ HSYC'!P2078</f>
        <v>2876094</v>
      </c>
      <c r="R2078" s="132">
        <f>'[1]BoQ HSYC'!Q2078</f>
        <v>105126</v>
      </c>
      <c r="S2078" s="83">
        <f>'[1]BoQ HSYC'!R2078</f>
        <v>2981220</v>
      </c>
      <c r="T2078" s="48">
        <f>'[1]BoQ HSYC'!S2078</f>
        <v>0</v>
      </c>
      <c r="U2078" s="132">
        <f>'[1]BoQ HSYC'!T2078</f>
        <v>0</v>
      </c>
      <c r="V2078" s="132" t="str">
        <f>'[1]BoQ HSYC'!U2078</f>
        <v>VT: HĐK, NC:BĐG Q2/2026</v>
      </c>
      <c r="W2078" s="132" t="str">
        <f>'[1]BoQ HSYC'!V2078</f>
        <v>VT: HĐK, NC:BĐG Q2/2026</v>
      </c>
      <c r="X2078" s="44" t="str">
        <f>'[1]BoQ HSYC'!W2078</f>
        <v>ME</v>
      </c>
      <c r="Y2078" s="44"/>
      <c r="Z2078" s="44"/>
      <c r="AA2078" s="44"/>
      <c r="AB2078" s="2">
        <v>665039.17248285003</v>
      </c>
      <c r="AC2078" s="2">
        <v>3990235.0348971002</v>
      </c>
      <c r="AD2078" s="2">
        <f>+M2078</f>
        <v>479349</v>
      </c>
      <c r="AE2078" s="2">
        <f>+AD2078*14%</f>
        <v>67108.86</v>
      </c>
      <c r="AF2078" s="155">
        <f>+AD2078*35%</f>
        <v>167772.15</v>
      </c>
      <c r="AG2078" s="2">
        <f>+AD2078*F2078</f>
        <v>2876094</v>
      </c>
      <c r="AH2078" s="2">
        <f>+AE2078*F2078</f>
        <v>402653.16000000003</v>
      </c>
      <c r="AI2078" s="2">
        <f>+AF2078*F2078</f>
        <v>1006632.8999999999</v>
      </c>
      <c r="AJ2078" s="2">
        <f>SUM(AG2078:AI2078)</f>
        <v>4285380.0600000005</v>
      </c>
      <c r="AK2078" s="2">
        <f>+AD2078*G2078</f>
        <v>2876094</v>
      </c>
      <c r="AL2078" s="2">
        <f>+AE2078*G2078</f>
        <v>402653.16000000003</v>
      </c>
      <c r="AM2078" s="2">
        <f>+AF2078*G2078</f>
        <v>1006632.8999999999</v>
      </c>
      <c r="AN2078" s="155">
        <f>SUM(AK2078:AM2078)</f>
        <v>4285380.0600000005</v>
      </c>
      <c r="AQ2078" s="145" t="s">
        <v>525</v>
      </c>
      <c r="AU2078" s="8"/>
      <c r="AV2078" s="8"/>
      <c r="AW2078" s="2">
        <f>+'[2]BoQ HSYC-Đạt'!AT2078</f>
        <v>488935.98</v>
      </c>
      <c r="AX2078" s="8">
        <f>F2078*AW2078</f>
        <v>2933615.88</v>
      </c>
      <c r="AY2078" s="8">
        <f>IF(AQ2078="CT",7%,5%)*AX2078</f>
        <v>205353.1116</v>
      </c>
      <c r="AZ2078" s="8">
        <f>AX2078*2%</f>
        <v>58672.317600000002</v>
      </c>
      <c r="BA2078" s="8">
        <f>IF(BB2078&gt;0,0,AX2078*5%)</f>
        <v>146680.79399999999</v>
      </c>
      <c r="BB2078" s="8"/>
      <c r="BC2078" s="8">
        <f>+AX2078+AY2078+AZ2078+BA2078+BB2078</f>
        <v>3344322.1031999998</v>
      </c>
      <c r="BD2078" s="8">
        <f>AX2078-AT2078</f>
        <v>2933615.88</v>
      </c>
      <c r="BE2078" s="2"/>
      <c r="BH2078" s="2"/>
    </row>
    <row r="2079" spans="2:60" ht="34" hidden="1" outlineLevel="1" x14ac:dyDescent="0.2">
      <c r="B2079" s="82">
        <v>40</v>
      </c>
      <c r="C2079" s="144" t="s">
        <v>564</v>
      </c>
      <c r="D2079" s="144"/>
      <c r="E2079" s="82" t="s">
        <v>85</v>
      </c>
      <c r="F2079" s="143">
        <v>6</v>
      </c>
      <c r="G2079" s="142">
        <f>'[1]BoQ HSYC'!F2079</f>
        <v>6</v>
      </c>
      <c r="H2079" s="185">
        <f>'[1]BoQ HSYC'!G2079</f>
        <v>0</v>
      </c>
      <c r="I2079" s="185">
        <f>'[1]BoQ HSYC'!H2079</f>
        <v>0</v>
      </c>
      <c r="J2079" s="185">
        <f>'[1]BoQ HSYC'!I2079</f>
        <v>0</v>
      </c>
      <c r="K2079" s="48">
        <f>'[1]BoQ HSYC'!J2079</f>
        <v>429289</v>
      </c>
      <c r="L2079" s="47">
        <f>'[1]BoQ HSYC'!K2079</f>
        <v>35760</v>
      </c>
      <c r="M2079" s="47">
        <f>'[1]BoQ HSYC'!L2079</f>
        <v>465049</v>
      </c>
      <c r="N2079" s="183">
        <f>'[1]BoQ HSYC'!M2079</f>
        <v>0</v>
      </c>
      <c r="O2079" s="183">
        <f>'[1]BoQ HSYC'!N2079</f>
        <v>12516</v>
      </c>
      <c r="P2079" s="83">
        <f>'[1]BoQ HSYC'!O2079</f>
        <v>12516</v>
      </c>
      <c r="Q2079" s="47">
        <f>'[1]BoQ HSYC'!P2079</f>
        <v>2790294</v>
      </c>
      <c r="R2079" s="132">
        <f>'[1]BoQ HSYC'!Q2079</f>
        <v>75096</v>
      </c>
      <c r="S2079" s="83">
        <f>'[1]BoQ HSYC'!R2079</f>
        <v>2865390</v>
      </c>
      <c r="T2079" s="48">
        <f>'[1]BoQ HSYC'!S2079</f>
        <v>0</v>
      </c>
      <c r="U2079" s="132">
        <f>'[1]BoQ HSYC'!T2079</f>
        <v>0</v>
      </c>
      <c r="V2079" s="132" t="str">
        <f>'[1]BoQ HSYC'!U2079</f>
        <v>VT: HĐK, NC:BĐG Q2/2026</v>
      </c>
      <c r="W2079" s="132" t="str">
        <f>'[1]BoQ HSYC'!V2079</f>
        <v>VT: HĐK, NC:BĐG Q2/2026</v>
      </c>
      <c r="X2079" s="44" t="str">
        <f>'[1]BoQ HSYC'!W2079</f>
        <v>ME</v>
      </c>
      <c r="Y2079" s="44"/>
      <c r="Z2079" s="44"/>
      <c r="AA2079" s="44"/>
      <c r="AB2079" s="2">
        <v>428877.07793039992</v>
      </c>
      <c r="AC2079" s="2">
        <v>2573262.4675823995</v>
      </c>
      <c r="AD2079" s="2">
        <f>+M2079</f>
        <v>465049</v>
      </c>
      <c r="AE2079" s="2">
        <f>+AD2079*14%</f>
        <v>65106.860000000008</v>
      </c>
      <c r="AF2079" s="155">
        <f>+AD2079*35%</f>
        <v>162767.15</v>
      </c>
      <c r="AG2079" s="2">
        <f>+AD2079*F2079</f>
        <v>2790294</v>
      </c>
      <c r="AH2079" s="2">
        <f>+AE2079*F2079</f>
        <v>390641.16000000003</v>
      </c>
      <c r="AI2079" s="2">
        <f>+AF2079*F2079</f>
        <v>976602.89999999991</v>
      </c>
      <c r="AJ2079" s="2">
        <f>SUM(AG2079:AI2079)</f>
        <v>4157538.06</v>
      </c>
      <c r="AK2079" s="2">
        <f>+AD2079*G2079</f>
        <v>2790294</v>
      </c>
      <c r="AL2079" s="2">
        <f>+AE2079*G2079</f>
        <v>390641.16000000003</v>
      </c>
      <c r="AM2079" s="2">
        <f>+AF2079*G2079</f>
        <v>976602.89999999991</v>
      </c>
      <c r="AN2079" s="155">
        <f>SUM(AK2079:AM2079)</f>
        <v>4157538.06</v>
      </c>
      <c r="AQ2079" s="145" t="s">
        <v>525</v>
      </c>
      <c r="AU2079" s="8"/>
      <c r="AV2079" s="8"/>
      <c r="AW2079" s="2">
        <f>+'[2]BoQ HSYC-Đạt'!AT2079</f>
        <v>474349.98</v>
      </c>
      <c r="AX2079" s="8">
        <f>F2079*AW2079</f>
        <v>2846099.88</v>
      </c>
      <c r="AY2079" s="8">
        <f>IF(AQ2079="CT",7%,5%)*AX2079</f>
        <v>199226.99160000001</v>
      </c>
      <c r="AZ2079" s="8">
        <f>AX2079*2%</f>
        <v>56921.997600000002</v>
      </c>
      <c r="BA2079" s="8">
        <f>IF(BB2079&gt;0,0,AX2079*5%)</f>
        <v>142304.99400000001</v>
      </c>
      <c r="BB2079" s="8"/>
      <c r="BC2079" s="8">
        <f>+AX2079+AY2079+AZ2079+BA2079+BB2079</f>
        <v>3244553.8631999996</v>
      </c>
      <c r="BD2079" s="8">
        <f>AX2079-AT2079</f>
        <v>2846099.88</v>
      </c>
      <c r="BE2079" s="2"/>
      <c r="BH2079" s="2"/>
    </row>
    <row r="2080" spans="2:60" ht="34" hidden="1" outlineLevel="1" x14ac:dyDescent="0.2">
      <c r="B2080" s="82">
        <v>41</v>
      </c>
      <c r="C2080" s="144" t="s">
        <v>563</v>
      </c>
      <c r="D2080" s="144"/>
      <c r="E2080" s="82" t="s">
        <v>85</v>
      </c>
      <c r="F2080" s="143">
        <v>6</v>
      </c>
      <c r="G2080" s="142">
        <f>'[1]BoQ HSYC'!F2080</f>
        <v>6</v>
      </c>
      <c r="H2080" s="185">
        <f>'[1]BoQ HSYC'!G2080</f>
        <v>0</v>
      </c>
      <c r="I2080" s="185">
        <f>'[1]BoQ HSYC'!H2080</f>
        <v>0</v>
      </c>
      <c r="J2080" s="185">
        <f>'[1]BoQ HSYC'!I2080</f>
        <v>0</v>
      </c>
      <c r="K2080" s="48">
        <f>'[1]BoQ HSYC'!J2080</f>
        <v>216714</v>
      </c>
      <c r="L2080" s="47">
        <f>'[1]BoQ HSYC'!K2080</f>
        <v>32180</v>
      </c>
      <c r="M2080" s="47">
        <f>'[1]BoQ HSYC'!L2080</f>
        <v>248894</v>
      </c>
      <c r="N2080" s="183">
        <f>'[1]BoQ HSYC'!M2080</f>
        <v>0</v>
      </c>
      <c r="O2080" s="183">
        <f>'[1]BoQ HSYC'!N2080</f>
        <v>11263</v>
      </c>
      <c r="P2080" s="83">
        <f>'[1]BoQ HSYC'!O2080</f>
        <v>11263</v>
      </c>
      <c r="Q2080" s="47">
        <f>'[1]BoQ HSYC'!P2080</f>
        <v>1493364</v>
      </c>
      <c r="R2080" s="132">
        <f>'[1]BoQ HSYC'!Q2080</f>
        <v>67578</v>
      </c>
      <c r="S2080" s="83">
        <f>'[1]BoQ HSYC'!R2080</f>
        <v>1560942</v>
      </c>
      <c r="T2080" s="48">
        <f>'[1]BoQ HSYC'!S2080</f>
        <v>0</v>
      </c>
      <c r="U2080" s="132">
        <f>'[1]BoQ HSYC'!T2080</f>
        <v>0</v>
      </c>
      <c r="V2080" s="132" t="str">
        <f>'[1]BoQ HSYC'!U2080</f>
        <v>VT: HĐK, NC:BĐG Q2/2026</v>
      </c>
      <c r="W2080" s="132" t="str">
        <f>'[1]BoQ HSYC'!V2080</f>
        <v>VT: HĐK, NC:BĐG Q2/2026</v>
      </c>
      <c r="X2080" s="44" t="str">
        <f>'[1]BoQ HSYC'!W2080</f>
        <v>ME</v>
      </c>
      <c r="Y2080" s="44"/>
      <c r="Z2080" s="44"/>
      <c r="AA2080" s="44"/>
      <c r="AB2080" s="2">
        <v>336357.40888860001</v>
      </c>
      <c r="AC2080" s="2">
        <v>2018144.4533315999</v>
      </c>
      <c r="AD2080" s="2">
        <f>+M2080</f>
        <v>248894</v>
      </c>
      <c r="AE2080" s="2">
        <f>+AD2080*14%</f>
        <v>34845.160000000003</v>
      </c>
      <c r="AF2080" s="155">
        <f>+AD2080*35%</f>
        <v>87112.9</v>
      </c>
      <c r="AG2080" s="2">
        <f>+AD2080*F2080</f>
        <v>1493364</v>
      </c>
      <c r="AH2080" s="2">
        <f>+AE2080*F2080</f>
        <v>209070.96000000002</v>
      </c>
      <c r="AI2080" s="2">
        <f>+AF2080*F2080</f>
        <v>522677.39999999997</v>
      </c>
      <c r="AJ2080" s="2">
        <f>SUM(AG2080:AI2080)</f>
        <v>2225112.36</v>
      </c>
      <c r="AK2080" s="2">
        <f>+AD2080*G2080</f>
        <v>1493364</v>
      </c>
      <c r="AL2080" s="2">
        <f>+AE2080*G2080</f>
        <v>209070.96000000002</v>
      </c>
      <c r="AM2080" s="2">
        <f>+AF2080*G2080</f>
        <v>522677.39999999997</v>
      </c>
      <c r="AN2080" s="155">
        <f>SUM(AK2080:AM2080)</f>
        <v>2225112.36</v>
      </c>
      <c r="AQ2080" s="145" t="s">
        <v>525</v>
      </c>
      <c r="AU2080" s="8"/>
      <c r="AV2080" s="8"/>
      <c r="AW2080" s="2">
        <f>+'[2]BoQ HSYC-Đạt'!AT2080</f>
        <v>253871.88</v>
      </c>
      <c r="AX2080" s="8">
        <f>F2080*AW2080</f>
        <v>1523231.28</v>
      </c>
      <c r="AY2080" s="8">
        <f>IF(AQ2080="CT",7%,5%)*AX2080</f>
        <v>106626.18960000001</v>
      </c>
      <c r="AZ2080" s="8">
        <f>AX2080*2%</f>
        <v>30464.625599999999</v>
      </c>
      <c r="BA2080" s="8">
        <f>IF(BB2080&gt;0,0,AX2080*5%)</f>
        <v>76161.563999999998</v>
      </c>
      <c r="BB2080" s="8"/>
      <c r="BC2080" s="8">
        <f>+AX2080+AY2080+AZ2080+BA2080+BB2080</f>
        <v>1736483.6591999999</v>
      </c>
      <c r="BD2080" s="8">
        <f>AX2080-AT2080</f>
        <v>1523231.28</v>
      </c>
      <c r="BE2080" s="2"/>
      <c r="BH2080" s="2"/>
    </row>
    <row r="2081" spans="2:60" s="92" customFormat="1" ht="17" collapsed="1" x14ac:dyDescent="0.2">
      <c r="B2081" s="163"/>
      <c r="C2081" s="164" t="s">
        <v>562</v>
      </c>
      <c r="D2081" s="164"/>
      <c r="E2081" s="163"/>
      <c r="F2081" s="162"/>
      <c r="G2081" s="149">
        <f>'[1]BoQ HSYC'!F2081</f>
        <v>0</v>
      </c>
      <c r="H2081" s="184">
        <f>'[1]BoQ HSYC'!G2081</f>
        <v>0</v>
      </c>
      <c r="I2081" s="184">
        <f>'[1]BoQ HSYC'!H2081</f>
        <v>0</v>
      </c>
      <c r="J2081" s="184">
        <f>'[1]BoQ HSYC'!I2081</f>
        <v>0</v>
      </c>
      <c r="K2081" s="170">
        <f>'[1]BoQ HSYC'!J2081</f>
        <v>0</v>
      </c>
      <c r="L2081" s="171">
        <f>'[1]BoQ HSYC'!K2081</f>
        <v>0</v>
      </c>
      <c r="M2081" s="171">
        <f>'[1]BoQ HSYC'!L2081</f>
        <v>0</v>
      </c>
      <c r="N2081" s="183">
        <f>'[1]BoQ HSYC'!M2081</f>
        <v>0</v>
      </c>
      <c r="O2081" s="183">
        <f>'[1]BoQ HSYC'!N2081</f>
        <v>0</v>
      </c>
      <c r="P2081" s="160">
        <f>'[1]BoQ HSYC'!O2081</f>
        <v>0</v>
      </c>
      <c r="Q2081" s="171">
        <f>'[1]BoQ HSYC'!P2081</f>
        <v>0</v>
      </c>
      <c r="R2081" s="158">
        <f>'[1]BoQ HSYC'!Q2081</f>
        <v>0</v>
      </c>
      <c r="S2081" s="160">
        <f>'[1]BoQ HSYC'!R2081</f>
        <v>0</v>
      </c>
      <c r="T2081" s="170">
        <f>'[1]BoQ HSYC'!S2081</f>
        <v>0</v>
      </c>
      <c r="U2081" s="158">
        <f>'[1]BoQ HSYC'!T2081</f>
        <v>0</v>
      </c>
      <c r="V2081" s="158">
        <f>'[1]BoQ HSYC'!U2081</f>
        <v>0</v>
      </c>
      <c r="W2081" s="158">
        <f>'[1]BoQ HSYC'!V2081</f>
        <v>0</v>
      </c>
      <c r="X2081" s="94" t="str">
        <f>'[1]BoQ HSYC'!W2081</f>
        <v>ME</v>
      </c>
      <c r="Y2081" s="94"/>
      <c r="Z2081" s="94"/>
      <c r="AA2081" s="44"/>
      <c r="AB2081" s="2">
        <v>0</v>
      </c>
      <c r="AC2081" s="2">
        <v>0</v>
      </c>
      <c r="AD2081" s="93">
        <f>+M2081</f>
        <v>0</v>
      </c>
      <c r="AE2081" s="93">
        <f>+AD2081*14%</f>
        <v>0</v>
      </c>
      <c r="AF2081" s="93">
        <f>+AD2081*35%</f>
        <v>0</v>
      </c>
      <c r="AG2081" s="93">
        <f>+AD2081*F2081</f>
        <v>0</v>
      </c>
      <c r="AH2081" s="93">
        <f>+AE2081*F2081</f>
        <v>0</v>
      </c>
      <c r="AI2081" s="93">
        <f>+AF2081*F2081</f>
        <v>0</v>
      </c>
      <c r="AJ2081" s="93">
        <f>SUM(AG2081:AI2081)</f>
        <v>0</v>
      </c>
      <c r="AK2081" s="93">
        <f>+AD2081*G2081</f>
        <v>0</v>
      </c>
      <c r="AL2081" s="93">
        <f>+AE2081*G2081</f>
        <v>0</v>
      </c>
      <c r="AM2081" s="93">
        <f>+AF2081*G2081</f>
        <v>0</v>
      </c>
      <c r="AN2081" s="93">
        <f>SUM(AK2081:AM2081)</f>
        <v>0</v>
      </c>
      <c r="AQ2081" s="145" t="s">
        <v>525</v>
      </c>
      <c r="AU2081" s="8"/>
      <c r="AV2081" s="8"/>
      <c r="AW2081" s="2">
        <f>+'[2]BoQ HSYC-Đạt'!AT2081</f>
        <v>0</v>
      </c>
      <c r="AX2081" s="8">
        <f>F2081*AW2081</f>
        <v>0</v>
      </c>
      <c r="AY2081" s="8">
        <f>IF(AQ2081="CT",7%,5%)*AX2081</f>
        <v>0</v>
      </c>
      <c r="AZ2081" s="8">
        <f>AX2081*2%</f>
        <v>0</v>
      </c>
      <c r="BA2081" s="8">
        <f>IF(BB2081&gt;0,0,AX2081*5%)</f>
        <v>0</v>
      </c>
      <c r="BB2081" s="8"/>
      <c r="BC2081" s="8">
        <f>+AX2081+AY2081+AZ2081+BA2081+BB2081</f>
        <v>0</v>
      </c>
      <c r="BD2081" s="8">
        <f>AX2081-AT2081</f>
        <v>0</v>
      </c>
      <c r="BE2081" s="2"/>
      <c r="BH2081" s="2"/>
    </row>
    <row r="2082" spans="2:60" ht="17" hidden="1" outlineLevel="1" x14ac:dyDescent="0.2">
      <c r="B2082" s="82">
        <v>42</v>
      </c>
      <c r="C2082" s="144" t="s">
        <v>531</v>
      </c>
      <c r="D2082" s="144"/>
      <c r="E2082" s="82" t="s">
        <v>160</v>
      </c>
      <c r="F2082" s="143">
        <v>0.2</v>
      </c>
      <c r="G2082" s="142">
        <f>'[1]BoQ HSYC'!F2082</f>
        <v>0.2</v>
      </c>
      <c r="H2082" s="185">
        <f>'[1]BoQ HSYC'!G2082</f>
        <v>0</v>
      </c>
      <c r="I2082" s="185">
        <f>'[1]BoQ HSYC'!H2082</f>
        <v>0</v>
      </c>
      <c r="J2082" s="185">
        <f>'[1]BoQ HSYC'!I2082</f>
        <v>0</v>
      </c>
      <c r="K2082" s="48">
        <f>'[1]BoQ HSYC'!J2082</f>
        <v>36419994</v>
      </c>
      <c r="L2082" s="47">
        <f>'[1]BoQ HSYC'!K2082</f>
        <v>4307040</v>
      </c>
      <c r="M2082" s="47">
        <f>'[1]BoQ HSYC'!L2082</f>
        <v>40727034</v>
      </c>
      <c r="N2082" s="183">
        <f>'[1]BoQ HSYC'!M2082</f>
        <v>12746997.899999999</v>
      </c>
      <c r="O2082" s="183">
        <f>'[1]BoQ HSYC'!N2082</f>
        <v>1507464</v>
      </c>
      <c r="P2082" s="83">
        <f>'[1]BoQ HSYC'!O2082</f>
        <v>14254461.899999999</v>
      </c>
      <c r="Q2082" s="47">
        <f>'[1]BoQ HSYC'!P2082</f>
        <v>8145406.8000000007</v>
      </c>
      <c r="R2082" s="132">
        <f>'[1]BoQ HSYC'!Q2082</f>
        <v>2850892.38</v>
      </c>
      <c r="S2082" s="83">
        <f>'[1]BoQ HSYC'!R2082</f>
        <v>10996299.18</v>
      </c>
      <c r="T2082" s="48">
        <f>'[1]BoQ HSYC'!S2082</f>
        <v>0</v>
      </c>
      <c r="U2082" s="132">
        <f>'[1]BoQ HSYC'!T2082</f>
        <v>0</v>
      </c>
      <c r="V2082" s="132" t="str">
        <f>'[1]BoQ HSYC'!U2082</f>
        <v>BĐG Q2/2026</v>
      </c>
      <c r="W2082" s="132" t="str">
        <f>'[1]BoQ HSYC'!V2082</f>
        <v>BĐG Q2/2026</v>
      </c>
      <c r="X2082" s="44" t="str">
        <f>'[1]BoQ HSYC'!W2082</f>
        <v>ME</v>
      </c>
      <c r="Y2082" s="44"/>
      <c r="Z2082" s="44"/>
      <c r="AA2082" s="44"/>
      <c r="AB2082" s="2">
        <v>41262787.569684044</v>
      </c>
      <c r="AC2082" s="2">
        <v>8252557.5139368093</v>
      </c>
      <c r="AD2082" s="2">
        <f>+M2082</f>
        <v>40727034</v>
      </c>
      <c r="AE2082" s="2">
        <f>+AD2082*14%</f>
        <v>5701784.7600000007</v>
      </c>
      <c r="AF2082" s="155">
        <f>+AD2082*35%</f>
        <v>14254461.899999999</v>
      </c>
      <c r="AG2082" s="2">
        <f>+AD2082*F2082</f>
        <v>8145406.8000000007</v>
      </c>
      <c r="AH2082" s="2">
        <f>+AE2082*F2082</f>
        <v>1140356.9520000003</v>
      </c>
      <c r="AI2082" s="2">
        <f>+AF2082*F2082</f>
        <v>2850892.38</v>
      </c>
      <c r="AJ2082" s="2">
        <f>SUM(AG2082:AI2082)</f>
        <v>12136656.131999999</v>
      </c>
      <c r="AK2082" s="2">
        <f>+AD2082*G2082</f>
        <v>8145406.8000000007</v>
      </c>
      <c r="AL2082" s="2">
        <f>+AE2082*G2082</f>
        <v>1140356.9520000003</v>
      </c>
      <c r="AM2082" s="2">
        <f>+AF2082*G2082</f>
        <v>2850892.38</v>
      </c>
      <c r="AN2082" s="155">
        <f>SUM(AK2082:AM2082)</f>
        <v>12136656.131999999</v>
      </c>
      <c r="AQ2082" s="145" t="s">
        <v>525</v>
      </c>
      <c r="AU2082" s="8"/>
      <c r="AV2082" s="8"/>
      <c r="AW2082" s="2">
        <f>+'[2]BoQ HSYC-Đạt'!AT2082</f>
        <v>44799737.399999999</v>
      </c>
      <c r="AX2082" s="8">
        <f>F2082*AW2082</f>
        <v>8959947.4800000004</v>
      </c>
      <c r="AY2082" s="8">
        <f>IF(AQ2082="CT",7%,5%)*AX2082</f>
        <v>627196.32360000012</v>
      </c>
      <c r="AZ2082" s="8">
        <f>AX2082*2%</f>
        <v>179198.94960000002</v>
      </c>
      <c r="BA2082" s="8">
        <f>IF(BB2082&gt;0,0,AX2082*5%)</f>
        <v>447997.37400000007</v>
      </c>
      <c r="BB2082" s="8"/>
      <c r="BC2082" s="8">
        <f>+AX2082+AY2082+AZ2082+BA2082+BB2082</f>
        <v>10214340.1272</v>
      </c>
      <c r="BD2082" s="8">
        <f>AX2082-AT2082</f>
        <v>8959947.4800000004</v>
      </c>
      <c r="BE2082" s="2"/>
      <c r="BH2082" s="2"/>
    </row>
    <row r="2083" spans="2:60" ht="17" hidden="1" outlineLevel="1" x14ac:dyDescent="0.2">
      <c r="B2083" s="82">
        <v>43</v>
      </c>
      <c r="C2083" s="144" t="s">
        <v>561</v>
      </c>
      <c r="D2083" s="144"/>
      <c r="E2083" s="82" t="s">
        <v>160</v>
      </c>
      <c r="F2083" s="143">
        <v>0.25</v>
      </c>
      <c r="G2083" s="142">
        <f>'[1]BoQ HSYC'!F2083</f>
        <v>0.25</v>
      </c>
      <c r="H2083" s="185">
        <f>'[1]BoQ HSYC'!G2083</f>
        <v>0</v>
      </c>
      <c r="I2083" s="185">
        <f>'[1]BoQ HSYC'!H2083</f>
        <v>0</v>
      </c>
      <c r="J2083" s="185">
        <f>'[1]BoQ HSYC'!I2083</f>
        <v>0</v>
      </c>
      <c r="K2083" s="48">
        <f>'[1]BoQ HSYC'!J2083</f>
        <v>23523708</v>
      </c>
      <c r="L2083" s="47">
        <f>'[1]BoQ HSYC'!K2083</f>
        <v>3420600</v>
      </c>
      <c r="M2083" s="47">
        <f>'[1]BoQ HSYC'!L2083</f>
        <v>26944308</v>
      </c>
      <c r="N2083" s="183">
        <f>'[1]BoQ HSYC'!M2083</f>
        <v>8233297.7999999998</v>
      </c>
      <c r="O2083" s="183">
        <f>'[1]BoQ HSYC'!N2083</f>
        <v>1197210</v>
      </c>
      <c r="P2083" s="83">
        <f>'[1]BoQ HSYC'!O2083</f>
        <v>9430507.8000000007</v>
      </c>
      <c r="Q2083" s="47">
        <f>'[1]BoQ HSYC'!P2083</f>
        <v>6736077</v>
      </c>
      <c r="R2083" s="132">
        <f>'[1]BoQ HSYC'!Q2083</f>
        <v>2357626.9500000002</v>
      </c>
      <c r="S2083" s="83">
        <f>'[1]BoQ HSYC'!R2083</f>
        <v>9093703.9499999993</v>
      </c>
      <c r="T2083" s="48">
        <f>'[1]BoQ HSYC'!S2083</f>
        <v>0</v>
      </c>
      <c r="U2083" s="132">
        <f>'[1]BoQ HSYC'!T2083</f>
        <v>0</v>
      </c>
      <c r="V2083" s="132" t="str">
        <f>'[1]BoQ HSYC'!U2083</f>
        <v>BĐG Q2/2026</v>
      </c>
      <c r="W2083" s="132" t="str">
        <f>'[1]BoQ HSYC'!V2083</f>
        <v>BĐG Q2/2026</v>
      </c>
      <c r="X2083" s="44" t="str">
        <f>'[1]BoQ HSYC'!W2083</f>
        <v>ME</v>
      </c>
      <c r="Y2083" s="44"/>
      <c r="Z2083" s="44"/>
      <c r="AA2083" s="44"/>
      <c r="AB2083" s="2">
        <v>26932640.737063464</v>
      </c>
      <c r="AC2083" s="2">
        <v>6733160.1842658659</v>
      </c>
      <c r="AD2083" s="2">
        <f>+M2083</f>
        <v>26944308</v>
      </c>
      <c r="AE2083" s="2">
        <f>+AD2083*14%</f>
        <v>3772203.1200000006</v>
      </c>
      <c r="AF2083" s="155">
        <f>+AD2083*35%</f>
        <v>9430507.7999999989</v>
      </c>
      <c r="AG2083" s="2">
        <f>+AD2083*F2083</f>
        <v>6736077</v>
      </c>
      <c r="AH2083" s="2">
        <f>+AE2083*F2083</f>
        <v>943050.78000000014</v>
      </c>
      <c r="AI2083" s="2">
        <f>+AF2083*F2083</f>
        <v>2357626.9499999997</v>
      </c>
      <c r="AJ2083" s="2">
        <f>SUM(AG2083:AI2083)</f>
        <v>10036754.73</v>
      </c>
      <c r="AK2083" s="2">
        <f>+AD2083*G2083</f>
        <v>6736077</v>
      </c>
      <c r="AL2083" s="2">
        <f>+AE2083*G2083</f>
        <v>943050.78000000014</v>
      </c>
      <c r="AM2083" s="2">
        <f>+AF2083*G2083</f>
        <v>2357626.9499999997</v>
      </c>
      <c r="AN2083" s="155">
        <f>SUM(AK2083:AM2083)</f>
        <v>10036754.73</v>
      </c>
      <c r="AQ2083" s="145" t="s">
        <v>525</v>
      </c>
      <c r="AU2083" s="8"/>
      <c r="AV2083" s="8"/>
      <c r="AW2083" s="2">
        <f>+'[2]BoQ HSYC-Đạt'!AT2083</f>
        <v>29638738.800000001</v>
      </c>
      <c r="AX2083" s="8">
        <f>F2083*AW2083</f>
        <v>7409684.7000000002</v>
      </c>
      <c r="AY2083" s="8">
        <f>IF(AQ2083="CT",7%,5%)*AX2083</f>
        <v>518677.92900000006</v>
      </c>
      <c r="AZ2083" s="8">
        <f>AX2083*2%</f>
        <v>148193.69400000002</v>
      </c>
      <c r="BA2083" s="8">
        <f>IF(BB2083&gt;0,0,AX2083*5%)</f>
        <v>370484.23500000004</v>
      </c>
      <c r="BB2083" s="8"/>
      <c r="BC2083" s="8">
        <f>+AX2083+AY2083+AZ2083+BA2083+BB2083</f>
        <v>8447040.5580000002</v>
      </c>
      <c r="BD2083" s="8">
        <f>AX2083-AT2083</f>
        <v>7409684.7000000002</v>
      </c>
      <c r="BE2083" s="2"/>
      <c r="BH2083" s="2"/>
    </row>
    <row r="2084" spans="2:60" ht="17" hidden="1" outlineLevel="1" x14ac:dyDescent="0.2">
      <c r="B2084" s="82">
        <v>44</v>
      </c>
      <c r="C2084" s="144" t="s">
        <v>530</v>
      </c>
      <c r="D2084" s="144"/>
      <c r="E2084" s="82" t="s">
        <v>160</v>
      </c>
      <c r="F2084" s="143">
        <v>0.79200000000000004</v>
      </c>
      <c r="G2084" s="142">
        <f>'[1]BoQ HSYC'!F2084</f>
        <v>0.79200000000000004</v>
      </c>
      <c r="H2084" s="185">
        <f>'[1]BoQ HSYC'!G2084</f>
        <v>0</v>
      </c>
      <c r="I2084" s="185">
        <f>'[1]BoQ HSYC'!H2084</f>
        <v>0</v>
      </c>
      <c r="J2084" s="185">
        <f>'[1]BoQ HSYC'!I2084</f>
        <v>0</v>
      </c>
      <c r="K2084" s="48">
        <f>'[1]BoQ HSYC'!J2084</f>
        <v>18789030</v>
      </c>
      <c r="L2084" s="47">
        <f>'[1]BoQ HSYC'!K2084</f>
        <v>3166800</v>
      </c>
      <c r="M2084" s="47">
        <f>'[1]BoQ HSYC'!L2084</f>
        <v>21955830</v>
      </c>
      <c r="N2084" s="183">
        <f>'[1]BoQ HSYC'!M2084</f>
        <v>6576160.5</v>
      </c>
      <c r="O2084" s="183">
        <f>'[1]BoQ HSYC'!N2084</f>
        <v>1108380</v>
      </c>
      <c r="P2084" s="83">
        <f>'[1]BoQ HSYC'!O2084</f>
        <v>7684540.5</v>
      </c>
      <c r="Q2084" s="47">
        <f>'[1]BoQ HSYC'!P2084</f>
        <v>17389017.359999999</v>
      </c>
      <c r="R2084" s="132">
        <f>'[1]BoQ HSYC'!Q2084</f>
        <v>6086156.0760000004</v>
      </c>
      <c r="S2084" s="83">
        <f>'[1]BoQ HSYC'!R2084</f>
        <v>23475173.436000001</v>
      </c>
      <c r="T2084" s="48">
        <f>'[1]BoQ HSYC'!S2084</f>
        <v>0</v>
      </c>
      <c r="U2084" s="132">
        <f>'[1]BoQ HSYC'!T2084</f>
        <v>0</v>
      </c>
      <c r="V2084" s="132" t="str">
        <f>'[1]BoQ HSYC'!U2084</f>
        <v>BĐG Q2/2026</v>
      </c>
      <c r="W2084" s="132" t="str">
        <f>'[1]BoQ HSYC'!V2084</f>
        <v>BĐG Q2/2026</v>
      </c>
      <c r="X2084" s="44" t="str">
        <f>'[1]BoQ HSYC'!W2084</f>
        <v>ME</v>
      </c>
      <c r="Y2084" s="44"/>
      <c r="Z2084" s="44"/>
      <c r="AA2084" s="44"/>
      <c r="AB2084" s="2">
        <v>21286626.100098975</v>
      </c>
      <c r="AC2084" s="2">
        <v>16859007.87127839</v>
      </c>
      <c r="AD2084" s="2">
        <f>+M2084</f>
        <v>21955830</v>
      </c>
      <c r="AE2084" s="2">
        <f>+AD2084*14%</f>
        <v>3073816.2</v>
      </c>
      <c r="AF2084" s="155">
        <f>+AD2084*35%</f>
        <v>7684540.4999999991</v>
      </c>
      <c r="AG2084" s="2">
        <f>+AD2084*F2084</f>
        <v>17389017.359999999</v>
      </c>
      <c r="AH2084" s="2">
        <f>+AE2084*F2084</f>
        <v>2434462.4304000004</v>
      </c>
      <c r="AI2084" s="2">
        <f>+AF2084*F2084</f>
        <v>6086156.0759999994</v>
      </c>
      <c r="AJ2084" s="2">
        <f>SUM(AG2084:AI2084)</f>
        <v>25909635.866399996</v>
      </c>
      <c r="AK2084" s="2">
        <f>+AD2084*G2084</f>
        <v>17389017.359999999</v>
      </c>
      <c r="AL2084" s="2">
        <f>+AE2084*G2084</f>
        <v>2434462.4304000004</v>
      </c>
      <c r="AM2084" s="2">
        <f>+AF2084*G2084</f>
        <v>6086156.0759999994</v>
      </c>
      <c r="AN2084" s="155">
        <f>SUM(AK2084:AM2084)</f>
        <v>25909635.866399996</v>
      </c>
      <c r="AQ2084" s="145" t="s">
        <v>525</v>
      </c>
      <c r="AU2084" s="8"/>
      <c r="AV2084" s="8"/>
      <c r="AW2084" s="2">
        <f>+'[2]BoQ HSYC-Đạt'!AT2084</f>
        <v>24151413</v>
      </c>
      <c r="AX2084" s="8">
        <f>F2084*AW2084</f>
        <v>19127919.096000001</v>
      </c>
      <c r="AY2084" s="8">
        <f>IF(AQ2084="CT",7%,5%)*AX2084</f>
        <v>1338954.3367200003</v>
      </c>
      <c r="AZ2084" s="8">
        <f>AX2084*2%</f>
        <v>382558.38192000001</v>
      </c>
      <c r="BA2084" s="8">
        <f>IF(BB2084&gt;0,0,AX2084*5%)</f>
        <v>956395.95480000007</v>
      </c>
      <c r="BB2084" s="8"/>
      <c r="BC2084" s="8">
        <f>+AX2084+AY2084+AZ2084+BA2084+BB2084</f>
        <v>21805827.769439999</v>
      </c>
      <c r="BD2084" s="8">
        <f>AX2084-AT2084</f>
        <v>19127919.096000001</v>
      </c>
      <c r="BE2084" s="2"/>
      <c r="BH2084" s="2"/>
    </row>
    <row r="2085" spans="2:60" ht="17" hidden="1" outlineLevel="1" x14ac:dyDescent="0.2">
      <c r="B2085" s="82">
        <v>45</v>
      </c>
      <c r="C2085" s="144" t="s">
        <v>560</v>
      </c>
      <c r="D2085" s="144"/>
      <c r="E2085" s="82" t="s">
        <v>160</v>
      </c>
      <c r="F2085" s="143">
        <v>1.3919999999999999</v>
      </c>
      <c r="G2085" s="142">
        <f>'[1]BoQ HSYC'!F2085</f>
        <v>1.3919999999999999</v>
      </c>
      <c r="H2085" s="185">
        <f>'[1]BoQ HSYC'!G2085</f>
        <v>0</v>
      </c>
      <c r="I2085" s="185">
        <f>'[1]BoQ HSYC'!H2085</f>
        <v>0</v>
      </c>
      <c r="J2085" s="185">
        <f>'[1]BoQ HSYC'!I2085</f>
        <v>0</v>
      </c>
      <c r="K2085" s="48">
        <f>'[1]BoQ HSYC'!J2085</f>
        <v>12289680</v>
      </c>
      <c r="L2085" s="47">
        <f>'[1]BoQ HSYC'!K2085</f>
        <v>2913000</v>
      </c>
      <c r="M2085" s="47">
        <f>'[1]BoQ HSYC'!L2085</f>
        <v>15202680</v>
      </c>
      <c r="N2085" s="183">
        <f>'[1]BoQ HSYC'!M2085</f>
        <v>4301388</v>
      </c>
      <c r="O2085" s="183">
        <f>'[1]BoQ HSYC'!N2085</f>
        <v>1019549.9999999999</v>
      </c>
      <c r="P2085" s="83">
        <f>'[1]BoQ HSYC'!O2085</f>
        <v>5320938</v>
      </c>
      <c r="Q2085" s="47">
        <f>'[1]BoQ HSYC'!P2085</f>
        <v>21162130.559999999</v>
      </c>
      <c r="R2085" s="132">
        <f>'[1]BoQ HSYC'!Q2085</f>
        <v>7406745.6959999995</v>
      </c>
      <c r="S2085" s="83">
        <f>'[1]BoQ HSYC'!R2085</f>
        <v>28568876.255999997</v>
      </c>
      <c r="T2085" s="48">
        <f>'[1]BoQ HSYC'!S2085</f>
        <v>0</v>
      </c>
      <c r="U2085" s="132">
        <f>'[1]BoQ HSYC'!T2085</f>
        <v>0</v>
      </c>
      <c r="V2085" s="132" t="str">
        <f>'[1]BoQ HSYC'!U2085</f>
        <v>BĐG Q2/2026</v>
      </c>
      <c r="W2085" s="132" t="str">
        <f>'[1]BoQ HSYC'!V2085</f>
        <v>BĐG Q2/2026</v>
      </c>
      <c r="X2085" s="44" t="str">
        <f>'[1]BoQ HSYC'!W2085</f>
        <v>ME</v>
      </c>
      <c r="Y2085" s="44"/>
      <c r="Z2085" s="44"/>
      <c r="AA2085" s="44"/>
      <c r="AB2085" s="2">
        <v>14180757.839119164</v>
      </c>
      <c r="AC2085" s="2">
        <v>19739614.912053876</v>
      </c>
      <c r="AD2085" s="2">
        <f>+M2085</f>
        <v>15202680</v>
      </c>
      <c r="AE2085" s="2">
        <f>+AD2085*14%</f>
        <v>2128375.2000000002</v>
      </c>
      <c r="AF2085" s="155">
        <f>+AD2085*35%</f>
        <v>5320938</v>
      </c>
      <c r="AG2085" s="2">
        <f>+AD2085*F2085</f>
        <v>21162130.559999999</v>
      </c>
      <c r="AH2085" s="2">
        <f>+AE2085*F2085</f>
        <v>2962698.2784000002</v>
      </c>
      <c r="AI2085" s="2">
        <f>+AF2085*F2085</f>
        <v>7406745.6959999995</v>
      </c>
      <c r="AJ2085" s="2">
        <f>SUM(AG2085:AI2085)</f>
        <v>31531574.534399997</v>
      </c>
      <c r="AK2085" s="2">
        <f>+AD2085*G2085</f>
        <v>21162130.559999999</v>
      </c>
      <c r="AL2085" s="2">
        <f>+AE2085*G2085</f>
        <v>2962698.2784000002</v>
      </c>
      <c r="AM2085" s="2">
        <f>+AF2085*G2085</f>
        <v>7406745.6959999995</v>
      </c>
      <c r="AN2085" s="155">
        <f>SUM(AK2085:AM2085)</f>
        <v>31531574.534399997</v>
      </c>
      <c r="AQ2085" s="145" t="s">
        <v>525</v>
      </c>
      <c r="AU2085" s="8"/>
      <c r="AV2085" s="8"/>
      <c r="AW2085" s="2">
        <f>+'[2]BoQ HSYC-Đạt'!AT2085</f>
        <v>16722948</v>
      </c>
      <c r="AX2085" s="8">
        <f>F2085*AW2085</f>
        <v>23278343.615999997</v>
      </c>
      <c r="AY2085" s="8">
        <f>IF(AQ2085="CT",7%,5%)*AX2085</f>
        <v>1629484.0531199998</v>
      </c>
      <c r="AZ2085" s="8">
        <f>AX2085*2%</f>
        <v>465566.87231999997</v>
      </c>
      <c r="BA2085" s="8">
        <f>IF(BB2085&gt;0,0,AX2085*5%)</f>
        <v>1163917.1808</v>
      </c>
      <c r="BB2085" s="8"/>
      <c r="BC2085" s="8">
        <f>+AX2085+AY2085+AZ2085+BA2085+BB2085</f>
        <v>26537311.722239994</v>
      </c>
      <c r="BD2085" s="8">
        <f>AX2085-AT2085</f>
        <v>23278343.615999997</v>
      </c>
      <c r="BE2085" s="2"/>
      <c r="BH2085" s="2"/>
    </row>
    <row r="2086" spans="2:60" ht="17" hidden="1" outlineLevel="1" x14ac:dyDescent="0.2">
      <c r="B2086" s="82">
        <v>46</v>
      </c>
      <c r="C2086" s="144" t="s">
        <v>559</v>
      </c>
      <c r="D2086" s="144"/>
      <c r="E2086" s="82" t="s">
        <v>160</v>
      </c>
      <c r="F2086" s="143">
        <v>1.462</v>
      </c>
      <c r="G2086" s="142">
        <f>'[1]BoQ HSYC'!F2086</f>
        <v>1.462</v>
      </c>
      <c r="H2086" s="185">
        <f>'[1]BoQ HSYC'!G2086</f>
        <v>0</v>
      </c>
      <c r="I2086" s="185">
        <f>'[1]BoQ HSYC'!H2086</f>
        <v>0</v>
      </c>
      <c r="J2086" s="185">
        <f>'[1]BoQ HSYC'!I2086</f>
        <v>0</v>
      </c>
      <c r="K2086" s="48">
        <f>'[1]BoQ HSYC'!J2086</f>
        <v>7846488</v>
      </c>
      <c r="L2086" s="47">
        <f>'[1]BoQ HSYC'!K2086</f>
        <v>2394120</v>
      </c>
      <c r="M2086" s="47">
        <f>'[1]BoQ HSYC'!L2086</f>
        <v>10240608</v>
      </c>
      <c r="N2086" s="183">
        <f>'[1]BoQ HSYC'!M2086</f>
        <v>2746270.8</v>
      </c>
      <c r="O2086" s="183">
        <f>'[1]BoQ HSYC'!N2086</f>
        <v>837942</v>
      </c>
      <c r="P2086" s="83">
        <f>'[1]BoQ HSYC'!O2086</f>
        <v>3584212.8</v>
      </c>
      <c r="Q2086" s="47">
        <f>'[1]BoQ HSYC'!P2086</f>
        <v>14971768.896</v>
      </c>
      <c r="R2086" s="132">
        <f>'[1]BoQ HSYC'!Q2086</f>
        <v>5240119.1135999998</v>
      </c>
      <c r="S2086" s="83">
        <f>'[1]BoQ HSYC'!R2086</f>
        <v>20211888.009599999</v>
      </c>
      <c r="T2086" s="48">
        <f>'[1]BoQ HSYC'!S2086</f>
        <v>0</v>
      </c>
      <c r="U2086" s="132">
        <f>'[1]BoQ HSYC'!T2086</f>
        <v>0</v>
      </c>
      <c r="V2086" s="132" t="str">
        <f>'[1]BoQ HSYC'!U2086</f>
        <v>BĐG Q2/2026</v>
      </c>
      <c r="W2086" s="132" t="str">
        <f>'[1]BoQ HSYC'!V2086</f>
        <v>BĐG Q2/2026</v>
      </c>
      <c r="X2086" s="44" t="str">
        <f>'[1]BoQ HSYC'!W2086</f>
        <v>ME</v>
      </c>
      <c r="Y2086" s="44"/>
      <c r="Z2086" s="44"/>
      <c r="AA2086" s="44"/>
      <c r="AB2086" s="2">
        <v>10055686.989280764</v>
      </c>
      <c r="AC2086" s="2">
        <v>14701414.378328476</v>
      </c>
      <c r="AD2086" s="2">
        <f>+M2086</f>
        <v>10240608</v>
      </c>
      <c r="AE2086" s="2">
        <f>+AD2086*14%</f>
        <v>1433685.12</v>
      </c>
      <c r="AF2086" s="155">
        <f>+AD2086*35%</f>
        <v>3584212.8</v>
      </c>
      <c r="AG2086" s="2">
        <f>+AD2086*F2086</f>
        <v>14971768.896</v>
      </c>
      <c r="AH2086" s="2">
        <f>+AE2086*F2086</f>
        <v>2096047.6454400001</v>
      </c>
      <c r="AI2086" s="2">
        <f>+AF2086*F2086</f>
        <v>5240119.1135999998</v>
      </c>
      <c r="AJ2086" s="2">
        <f>SUM(AG2086:AI2086)</f>
        <v>22307935.65504</v>
      </c>
      <c r="AK2086" s="2">
        <f>+AD2086*G2086</f>
        <v>14971768.896</v>
      </c>
      <c r="AL2086" s="2">
        <f>+AE2086*G2086</f>
        <v>2096047.6454400001</v>
      </c>
      <c r="AM2086" s="2">
        <f>+AF2086*G2086</f>
        <v>5240119.1135999998</v>
      </c>
      <c r="AN2086" s="155">
        <f>SUM(AK2086:AM2086)</f>
        <v>22307935.65504</v>
      </c>
      <c r="AQ2086" s="145" t="s">
        <v>525</v>
      </c>
      <c r="AU2086" s="8"/>
      <c r="AV2086" s="8"/>
      <c r="AW2086" s="2">
        <f>+'[2]BoQ HSYC-Đạt'!AT2086</f>
        <v>11264668.800000001</v>
      </c>
      <c r="AX2086" s="8">
        <f>F2086*AW2086</f>
        <v>16468945.785600001</v>
      </c>
      <c r="AY2086" s="8">
        <f>IF(AQ2086="CT",7%,5%)*AX2086</f>
        <v>1152826.2049920002</v>
      </c>
      <c r="AZ2086" s="8">
        <f>AX2086*2%</f>
        <v>329378.91571200005</v>
      </c>
      <c r="BA2086" s="8">
        <f>IF(BB2086&gt;0,0,AX2086*5%)</f>
        <v>823447.28928000014</v>
      </c>
      <c r="BB2086" s="8"/>
      <c r="BC2086" s="8">
        <f>+AX2086+AY2086+AZ2086+BA2086+BB2086</f>
        <v>18774598.195584003</v>
      </c>
      <c r="BD2086" s="8">
        <f>AX2086-AT2086</f>
        <v>16468945.785600001</v>
      </c>
      <c r="BE2086" s="2"/>
      <c r="BH2086" s="2"/>
    </row>
    <row r="2087" spans="2:60" ht="17" hidden="1" outlineLevel="1" x14ac:dyDescent="0.2">
      <c r="B2087" s="82">
        <v>47</v>
      </c>
      <c r="C2087" s="144" t="s">
        <v>558</v>
      </c>
      <c r="D2087" s="144"/>
      <c r="E2087" s="82" t="s">
        <v>160</v>
      </c>
      <c r="F2087" s="143">
        <v>0.6</v>
      </c>
      <c r="G2087" s="142">
        <f>'[1]BoQ HSYC'!F2087</f>
        <v>0.6</v>
      </c>
      <c r="H2087" s="185">
        <f>'[1]BoQ HSYC'!G2087</f>
        <v>0</v>
      </c>
      <c r="I2087" s="185">
        <f>'[1]BoQ HSYC'!H2087</f>
        <v>0</v>
      </c>
      <c r="J2087" s="185">
        <f>'[1]BoQ HSYC'!I2087</f>
        <v>0</v>
      </c>
      <c r="K2087" s="48">
        <f>'[1]BoQ HSYC'!J2087</f>
        <v>3844464</v>
      </c>
      <c r="L2087" s="47">
        <f>'[1]BoQ HSYC'!K2087</f>
        <v>2265240</v>
      </c>
      <c r="M2087" s="47">
        <f>'[1]BoQ HSYC'!L2087</f>
        <v>6109704</v>
      </c>
      <c r="N2087" s="183">
        <f>'[1]BoQ HSYC'!M2087</f>
        <v>1345562.4</v>
      </c>
      <c r="O2087" s="183">
        <f>'[1]BoQ HSYC'!N2087</f>
        <v>792834</v>
      </c>
      <c r="P2087" s="83">
        <f>'[1]BoQ HSYC'!O2087</f>
        <v>2138396.4</v>
      </c>
      <c r="Q2087" s="47">
        <f>'[1]BoQ HSYC'!P2087</f>
        <v>3665822.4</v>
      </c>
      <c r="R2087" s="132">
        <f>'[1]BoQ HSYC'!Q2087</f>
        <v>1283037.8399999999</v>
      </c>
      <c r="S2087" s="83">
        <f>'[1]BoQ HSYC'!R2087</f>
        <v>4948860.24</v>
      </c>
      <c r="T2087" s="48">
        <f>'[1]BoQ HSYC'!S2087</f>
        <v>0</v>
      </c>
      <c r="U2087" s="132">
        <f>'[1]BoQ HSYC'!T2087</f>
        <v>0</v>
      </c>
      <c r="V2087" s="132" t="str">
        <f>'[1]BoQ HSYC'!U2087</f>
        <v>BĐG Q2/2026</v>
      </c>
      <c r="W2087" s="132" t="str">
        <f>'[1]BoQ HSYC'!V2087</f>
        <v>BĐG Q2/2026</v>
      </c>
      <c r="X2087" s="44" t="str">
        <f>'[1]BoQ HSYC'!W2087</f>
        <v>ME</v>
      </c>
      <c r="Y2087" s="44"/>
      <c r="Z2087" s="44"/>
      <c r="AA2087" s="44"/>
      <c r="AB2087" s="2">
        <v>6431825.5247725872</v>
      </c>
      <c r="AC2087" s="2">
        <v>3859095.3148635523</v>
      </c>
      <c r="AD2087" s="2">
        <f>+M2087</f>
        <v>6109704</v>
      </c>
      <c r="AE2087" s="2">
        <f>+AD2087*14%</f>
        <v>855358.56</v>
      </c>
      <c r="AF2087" s="155">
        <f>+AD2087*35%</f>
        <v>2138396.4</v>
      </c>
      <c r="AG2087" s="2">
        <f>+AD2087*F2087</f>
        <v>3665822.4</v>
      </c>
      <c r="AH2087" s="2">
        <f>+AE2087*F2087</f>
        <v>513215.136</v>
      </c>
      <c r="AI2087" s="2">
        <f>+AF2087*F2087</f>
        <v>1283037.8399999999</v>
      </c>
      <c r="AJ2087" s="2">
        <f>SUM(AG2087:AI2087)</f>
        <v>5462075.3760000002</v>
      </c>
      <c r="AK2087" s="2">
        <f>+AD2087*G2087</f>
        <v>3665822.4</v>
      </c>
      <c r="AL2087" s="2">
        <f>+AE2087*G2087</f>
        <v>513215.136</v>
      </c>
      <c r="AM2087" s="2">
        <f>+AF2087*G2087</f>
        <v>1283037.8399999999</v>
      </c>
      <c r="AN2087" s="155">
        <f>SUM(AK2087:AM2087)</f>
        <v>5462075.3760000002</v>
      </c>
      <c r="AQ2087" s="145" t="s">
        <v>525</v>
      </c>
      <c r="AU2087" s="8"/>
      <c r="AV2087" s="8"/>
      <c r="AW2087" s="2">
        <f>+'[2]BoQ HSYC-Đạt'!AT2087</f>
        <v>6720674.4000000004</v>
      </c>
      <c r="AX2087" s="8">
        <f>F2087*AW2087</f>
        <v>4032404.64</v>
      </c>
      <c r="AY2087" s="8">
        <f>IF(AQ2087="CT",7%,5%)*AX2087</f>
        <v>282268.32480000006</v>
      </c>
      <c r="AZ2087" s="8">
        <f>AX2087*2%</f>
        <v>80648.092799999999</v>
      </c>
      <c r="BA2087" s="8">
        <f>IF(BB2087&gt;0,0,AX2087*5%)</f>
        <v>201620.23200000002</v>
      </c>
      <c r="BB2087" s="8"/>
      <c r="BC2087" s="8">
        <f>+AX2087+AY2087+AZ2087+BA2087+BB2087</f>
        <v>4596941.2895999998</v>
      </c>
      <c r="BD2087" s="8">
        <f>AX2087-AT2087</f>
        <v>4032404.64</v>
      </c>
      <c r="BE2087" s="2"/>
      <c r="BH2087" s="2"/>
    </row>
    <row r="2088" spans="2:60" ht="17" hidden="1" outlineLevel="1" x14ac:dyDescent="0.2">
      <c r="B2088" s="82">
        <v>48</v>
      </c>
      <c r="C2088" s="144" t="s">
        <v>557</v>
      </c>
      <c r="D2088" s="144"/>
      <c r="E2088" s="82" t="s">
        <v>160</v>
      </c>
      <c r="F2088" s="143">
        <v>0.24</v>
      </c>
      <c r="G2088" s="142">
        <f>'[1]BoQ HSYC'!F2088</f>
        <v>0.24</v>
      </c>
      <c r="H2088" s="185">
        <f>'[1]BoQ HSYC'!G2088</f>
        <v>0</v>
      </c>
      <c r="I2088" s="185">
        <f>'[1]BoQ HSYC'!H2088</f>
        <v>0</v>
      </c>
      <c r="J2088" s="185">
        <f>'[1]BoQ HSYC'!I2088</f>
        <v>0</v>
      </c>
      <c r="K2088" s="48">
        <f>'[1]BoQ HSYC'!J2088</f>
        <v>1961622</v>
      </c>
      <c r="L2088" s="47">
        <f>'[1]BoQ HSYC'!K2088</f>
        <v>1659240.0000000002</v>
      </c>
      <c r="M2088" s="47">
        <f>'[1]BoQ HSYC'!L2088</f>
        <v>3620862</v>
      </c>
      <c r="N2088" s="183">
        <f>'[1]BoQ HSYC'!M2088</f>
        <v>686567.7</v>
      </c>
      <c r="O2088" s="183">
        <f>'[1]BoQ HSYC'!N2088</f>
        <v>580734</v>
      </c>
      <c r="P2088" s="83">
        <f>'[1]BoQ HSYC'!O2088</f>
        <v>1267301.7</v>
      </c>
      <c r="Q2088" s="47">
        <f>'[1]BoQ HSYC'!P2088</f>
        <v>869006.88</v>
      </c>
      <c r="R2088" s="132">
        <f>'[1]BoQ HSYC'!Q2088</f>
        <v>304152.408</v>
      </c>
      <c r="S2088" s="83">
        <f>'[1]BoQ HSYC'!R2088</f>
        <v>1173159.2879999999</v>
      </c>
      <c r="T2088" s="48">
        <f>'[1]BoQ HSYC'!S2088</f>
        <v>0</v>
      </c>
      <c r="U2088" s="132">
        <f>'[1]BoQ HSYC'!T2088</f>
        <v>0</v>
      </c>
      <c r="V2088" s="132" t="str">
        <f>'[1]BoQ HSYC'!U2088</f>
        <v>BĐG Q2/2026</v>
      </c>
      <c r="W2088" s="132" t="str">
        <f>'[1]BoQ HSYC'!V2088</f>
        <v>BĐG Q2/2026</v>
      </c>
      <c r="X2088" s="44" t="str">
        <f>'[1]BoQ HSYC'!W2088</f>
        <v>ME</v>
      </c>
      <c r="Y2088" s="44"/>
      <c r="Z2088" s="44"/>
      <c r="AA2088" s="44"/>
      <c r="AB2088" s="2">
        <v>3726444.0495739877</v>
      </c>
      <c r="AC2088" s="2">
        <v>894346.57189775701</v>
      </c>
      <c r="AD2088" s="2">
        <f>+M2088</f>
        <v>3620862</v>
      </c>
      <c r="AE2088" s="2">
        <f>+AD2088*14%</f>
        <v>506920.68000000005</v>
      </c>
      <c r="AF2088" s="155">
        <f>+AD2088*35%</f>
        <v>1267301.7</v>
      </c>
      <c r="AG2088" s="2">
        <f>+AD2088*F2088</f>
        <v>869006.88</v>
      </c>
      <c r="AH2088" s="2">
        <f>+AE2088*F2088</f>
        <v>121660.96320000001</v>
      </c>
      <c r="AI2088" s="2">
        <f>+AF2088*F2088</f>
        <v>304152.408</v>
      </c>
      <c r="AJ2088" s="2">
        <f>SUM(AG2088:AI2088)</f>
        <v>1294820.2512000001</v>
      </c>
      <c r="AK2088" s="2">
        <f>+AD2088*G2088</f>
        <v>869006.88</v>
      </c>
      <c r="AL2088" s="2">
        <f>+AE2088*G2088</f>
        <v>121660.96320000001</v>
      </c>
      <c r="AM2088" s="2">
        <f>+AF2088*G2088</f>
        <v>304152.408</v>
      </c>
      <c r="AN2088" s="155">
        <f>SUM(AK2088:AM2088)</f>
        <v>1294820.2512000001</v>
      </c>
      <c r="AQ2088" s="145" t="s">
        <v>525</v>
      </c>
      <c r="AU2088" s="8"/>
      <c r="AV2088" s="8"/>
      <c r="AW2088" s="2">
        <f>+'[2]BoQ HSYC-Đạt'!AT2088</f>
        <v>3982948.2</v>
      </c>
      <c r="AX2088" s="8">
        <f>F2088*AW2088</f>
        <v>955907.56799999997</v>
      </c>
      <c r="AY2088" s="8">
        <f>IF(AQ2088="CT",7%,5%)*AX2088</f>
        <v>66913.529760000005</v>
      </c>
      <c r="AZ2088" s="8">
        <f>AX2088*2%</f>
        <v>19118.15136</v>
      </c>
      <c r="BA2088" s="8">
        <f>IF(BB2088&gt;0,0,AX2088*5%)</f>
        <v>47795.378400000001</v>
      </c>
      <c r="BB2088" s="8"/>
      <c r="BC2088" s="8">
        <f>+AX2088+AY2088+AZ2088+BA2088+BB2088</f>
        <v>1089734.6275200001</v>
      </c>
      <c r="BD2088" s="8">
        <f>AX2088-AT2088</f>
        <v>955907.56799999997</v>
      </c>
      <c r="BE2088" s="2"/>
      <c r="BH2088" s="2"/>
    </row>
    <row r="2089" spans="2:60" ht="17" hidden="1" outlineLevel="1" x14ac:dyDescent="0.2">
      <c r="B2089" s="82">
        <v>49</v>
      </c>
      <c r="C2089" s="144" t="s">
        <v>786</v>
      </c>
      <c r="D2089" s="144"/>
      <c r="E2089" s="82" t="s">
        <v>85</v>
      </c>
      <c r="F2089" s="143">
        <v>1</v>
      </c>
      <c r="G2089" s="142">
        <f>'[1]BoQ HSYC'!F2089</f>
        <v>1</v>
      </c>
      <c r="H2089" s="185">
        <f>'[1]BoQ HSYC'!G2089</f>
        <v>0</v>
      </c>
      <c r="I2089" s="185">
        <f>'[1]BoQ HSYC'!H2089</f>
        <v>0</v>
      </c>
      <c r="J2089" s="185">
        <f>'[1]BoQ HSYC'!I2089</f>
        <v>0</v>
      </c>
      <c r="K2089" s="48">
        <f>'[1]BoQ HSYC'!J2089</f>
        <v>641160</v>
      </c>
      <c r="L2089" s="47">
        <f>'[1]BoQ HSYC'!K2089</f>
        <v>44469</v>
      </c>
      <c r="M2089" s="47">
        <f>'[1]BoQ HSYC'!L2089</f>
        <v>685629</v>
      </c>
      <c r="N2089" s="183">
        <f>'[1]BoQ HSYC'!M2089</f>
        <v>224406</v>
      </c>
      <c r="O2089" s="183">
        <f>'[1]BoQ HSYC'!N2089</f>
        <v>15564.15</v>
      </c>
      <c r="P2089" s="83">
        <f>'[1]BoQ HSYC'!O2089</f>
        <v>239970.15</v>
      </c>
      <c r="Q2089" s="47">
        <f>'[1]BoQ HSYC'!P2089</f>
        <v>685629</v>
      </c>
      <c r="R2089" s="132">
        <f>'[1]BoQ HSYC'!Q2089</f>
        <v>239970.15</v>
      </c>
      <c r="S2089" s="83">
        <f>'[1]BoQ HSYC'!R2089</f>
        <v>925599.15</v>
      </c>
      <c r="T2089" s="48">
        <f>'[1]BoQ HSYC'!S2089</f>
        <v>0</v>
      </c>
      <c r="U2089" s="132">
        <f>'[1]BoQ HSYC'!T2089</f>
        <v>0</v>
      </c>
      <c r="V2089" s="132" t="str">
        <f>'[1]BoQ HSYC'!U2089</f>
        <v>BĐG Q2/2026</v>
      </c>
      <c r="W2089" s="132" t="str">
        <f>'[1]BoQ HSYC'!V2089</f>
        <v>BĐG Q2/2026</v>
      </c>
      <c r="X2089" s="44" t="str">
        <f>'[1]BoQ HSYC'!W2089</f>
        <v>ME</v>
      </c>
      <c r="Y2089" s="44"/>
      <c r="Z2089" s="44"/>
      <c r="AA2089" s="44"/>
      <c r="AB2089" s="2">
        <v>930818.27403839992</v>
      </c>
      <c r="AC2089" s="2">
        <v>930818.27403839992</v>
      </c>
      <c r="AD2089" s="2">
        <f>+M2089</f>
        <v>685629</v>
      </c>
      <c r="AE2089" s="2">
        <f>+AD2089*14%</f>
        <v>95988.060000000012</v>
      </c>
      <c r="AF2089" s="155">
        <f>+AD2089*35%</f>
        <v>239970.15</v>
      </c>
      <c r="AG2089" s="2">
        <f>+AD2089*F2089</f>
        <v>685629</v>
      </c>
      <c r="AH2089" s="2">
        <f>+AE2089*F2089</f>
        <v>95988.060000000012</v>
      </c>
      <c r="AI2089" s="2">
        <f>+AF2089*F2089</f>
        <v>239970.15</v>
      </c>
      <c r="AJ2089" s="2">
        <f>SUM(AG2089:AI2089)</f>
        <v>1021587.2100000001</v>
      </c>
      <c r="AK2089" s="2">
        <f>+AD2089*G2089</f>
        <v>685629</v>
      </c>
      <c r="AL2089" s="2">
        <f>+AE2089*G2089</f>
        <v>95988.060000000012</v>
      </c>
      <c r="AM2089" s="2">
        <f>+AF2089*G2089</f>
        <v>239970.15</v>
      </c>
      <c r="AN2089" s="155">
        <f>SUM(AK2089:AM2089)</f>
        <v>1021587.2100000001</v>
      </c>
      <c r="AQ2089" s="145" t="s">
        <v>525</v>
      </c>
      <c r="AU2089" s="8"/>
      <c r="AV2089" s="8"/>
      <c r="AW2089" s="2">
        <f>+'[2]BoQ HSYC-Đạt'!AT2089</f>
        <v>699341.58</v>
      </c>
      <c r="AX2089" s="8">
        <f>F2089*AW2089</f>
        <v>699341.58</v>
      </c>
      <c r="AY2089" s="8">
        <f>IF(AQ2089="CT",7%,5%)*AX2089</f>
        <v>48953.910600000003</v>
      </c>
      <c r="AZ2089" s="8">
        <f>AX2089*2%</f>
        <v>13986.8316</v>
      </c>
      <c r="BA2089" s="8">
        <f>IF(BB2089&gt;0,0,AX2089*5%)</f>
        <v>34967.078999999998</v>
      </c>
      <c r="BB2089" s="8"/>
      <c r="BC2089" s="8">
        <f>+AX2089+AY2089+AZ2089+BA2089+BB2089</f>
        <v>797249.40119999996</v>
      </c>
      <c r="BD2089" s="8">
        <f>AX2089-AT2089</f>
        <v>699341.58</v>
      </c>
      <c r="BE2089" s="2"/>
      <c r="BH2089" s="2"/>
    </row>
    <row r="2090" spans="2:60" ht="17" hidden="1" outlineLevel="1" x14ac:dyDescent="0.2">
      <c r="B2090" s="82">
        <v>50</v>
      </c>
      <c r="C2090" s="144" t="s">
        <v>785</v>
      </c>
      <c r="D2090" s="144"/>
      <c r="E2090" s="82" t="s">
        <v>85</v>
      </c>
      <c r="F2090" s="143">
        <v>1</v>
      </c>
      <c r="G2090" s="142">
        <f>'[1]BoQ HSYC'!F2090</f>
        <v>1</v>
      </c>
      <c r="H2090" s="185">
        <f>'[1]BoQ HSYC'!G2090</f>
        <v>0</v>
      </c>
      <c r="I2090" s="185">
        <f>'[1]BoQ HSYC'!H2090</f>
        <v>0</v>
      </c>
      <c r="J2090" s="185">
        <f>'[1]BoQ HSYC'!I2090</f>
        <v>0</v>
      </c>
      <c r="K2090" s="48">
        <f>'[1]BoQ HSYC'!J2090</f>
        <v>279504</v>
      </c>
      <c r="L2090" s="47">
        <f>'[1]BoQ HSYC'!K2090</f>
        <v>39528</v>
      </c>
      <c r="M2090" s="47">
        <f>'[1]BoQ HSYC'!L2090</f>
        <v>319032</v>
      </c>
      <c r="N2090" s="183">
        <f>'[1]BoQ HSYC'!M2090</f>
        <v>97826.4</v>
      </c>
      <c r="O2090" s="183">
        <f>'[1]BoQ HSYC'!N2090</f>
        <v>13834.8</v>
      </c>
      <c r="P2090" s="83">
        <f>'[1]BoQ HSYC'!O2090</f>
        <v>111661.2</v>
      </c>
      <c r="Q2090" s="47">
        <f>'[1]BoQ HSYC'!P2090</f>
        <v>319032</v>
      </c>
      <c r="R2090" s="132">
        <f>'[1]BoQ HSYC'!Q2090</f>
        <v>111661.2</v>
      </c>
      <c r="S2090" s="83">
        <f>'[1]BoQ HSYC'!R2090</f>
        <v>430693.2</v>
      </c>
      <c r="T2090" s="48">
        <f>'[1]BoQ HSYC'!S2090</f>
        <v>0</v>
      </c>
      <c r="U2090" s="132">
        <f>'[1]BoQ HSYC'!T2090</f>
        <v>0</v>
      </c>
      <c r="V2090" s="132" t="str">
        <f>'[1]BoQ HSYC'!U2090</f>
        <v>BĐG Q2/2026</v>
      </c>
      <c r="W2090" s="132" t="str">
        <f>'[1]BoQ HSYC'!V2090</f>
        <v>BĐG Q2/2026</v>
      </c>
      <c r="X2090" s="44" t="str">
        <f>'[1]BoQ HSYC'!W2090</f>
        <v>ME</v>
      </c>
      <c r="Y2090" s="44"/>
      <c r="Z2090" s="44"/>
      <c r="AA2090" s="44"/>
      <c r="AB2090" s="2">
        <v>360187.91466074996</v>
      </c>
      <c r="AC2090" s="2">
        <v>360187.91466074996</v>
      </c>
      <c r="AD2090" s="2">
        <f>+M2090</f>
        <v>319032</v>
      </c>
      <c r="AE2090" s="2">
        <f>+AD2090*14%</f>
        <v>44664.480000000003</v>
      </c>
      <c r="AF2090" s="155">
        <f>+AD2090*35%</f>
        <v>111661.2</v>
      </c>
      <c r="AG2090" s="2">
        <f>+AD2090*F2090</f>
        <v>319032</v>
      </c>
      <c r="AH2090" s="2">
        <f>+AE2090*F2090</f>
        <v>44664.480000000003</v>
      </c>
      <c r="AI2090" s="2">
        <f>+AF2090*F2090</f>
        <v>111661.2</v>
      </c>
      <c r="AJ2090" s="2">
        <f>SUM(AG2090:AI2090)</f>
        <v>475357.68</v>
      </c>
      <c r="AK2090" s="2">
        <f>+AD2090*G2090</f>
        <v>319032</v>
      </c>
      <c r="AL2090" s="2">
        <f>+AE2090*G2090</f>
        <v>44664.480000000003</v>
      </c>
      <c r="AM2090" s="2">
        <f>+AF2090*G2090</f>
        <v>111661.2</v>
      </c>
      <c r="AN2090" s="155">
        <f>SUM(AK2090:AM2090)</f>
        <v>475357.68</v>
      </c>
      <c r="AQ2090" s="145" t="s">
        <v>525</v>
      </c>
      <c r="AU2090" s="8"/>
      <c r="AV2090" s="8"/>
      <c r="AW2090" s="2">
        <f>+'[2]BoQ HSYC-Đạt'!AT2090</f>
        <v>325412.64</v>
      </c>
      <c r="AX2090" s="8">
        <f>F2090*AW2090</f>
        <v>325412.64</v>
      </c>
      <c r="AY2090" s="8">
        <f>IF(AQ2090="CT",7%,5%)*AX2090</f>
        <v>22778.884800000003</v>
      </c>
      <c r="AZ2090" s="8">
        <f>AX2090*2%</f>
        <v>6508.2528000000002</v>
      </c>
      <c r="BA2090" s="8">
        <f>IF(BB2090&gt;0,0,AX2090*5%)</f>
        <v>16270.632000000001</v>
      </c>
      <c r="BB2090" s="8"/>
      <c r="BC2090" s="8">
        <f>+AX2090+AY2090+AZ2090+BA2090+BB2090</f>
        <v>370970.40960000001</v>
      </c>
      <c r="BD2090" s="8">
        <f>AX2090-AT2090</f>
        <v>325412.64</v>
      </c>
      <c r="BE2090" s="2"/>
      <c r="BH2090" s="2"/>
    </row>
    <row r="2091" spans="2:60" ht="17" hidden="1" outlineLevel="1" x14ac:dyDescent="0.2">
      <c r="B2091" s="82">
        <v>51</v>
      </c>
      <c r="C2091" s="144" t="s">
        <v>556</v>
      </c>
      <c r="D2091" s="144"/>
      <c r="E2091" s="82" t="s">
        <v>85</v>
      </c>
      <c r="F2091" s="143">
        <v>1</v>
      </c>
      <c r="G2091" s="142">
        <f>'[1]BoQ HSYC'!F2091</f>
        <v>1</v>
      </c>
      <c r="H2091" s="185">
        <f>'[1]BoQ HSYC'!G2091</f>
        <v>0</v>
      </c>
      <c r="I2091" s="185">
        <f>'[1]BoQ HSYC'!H2091</f>
        <v>0</v>
      </c>
      <c r="J2091" s="185">
        <f>'[1]BoQ HSYC'!I2091</f>
        <v>0</v>
      </c>
      <c r="K2091" s="48">
        <f>'[1]BoQ HSYC'!J2091</f>
        <v>206784</v>
      </c>
      <c r="L2091" s="47">
        <f>'[1]BoQ HSYC'!K2091</f>
        <v>32118</v>
      </c>
      <c r="M2091" s="47">
        <f>'[1]BoQ HSYC'!L2091</f>
        <v>238902</v>
      </c>
      <c r="N2091" s="183">
        <f>'[1]BoQ HSYC'!M2091</f>
        <v>72374.399999999994</v>
      </c>
      <c r="O2091" s="183">
        <f>'[1]BoQ HSYC'!N2091</f>
        <v>11241.3</v>
      </c>
      <c r="P2091" s="83">
        <f>'[1]BoQ HSYC'!O2091</f>
        <v>83615.7</v>
      </c>
      <c r="Q2091" s="47">
        <f>'[1]BoQ HSYC'!P2091</f>
        <v>238902</v>
      </c>
      <c r="R2091" s="132">
        <f>'[1]BoQ HSYC'!Q2091</f>
        <v>83615.7</v>
      </c>
      <c r="S2091" s="83">
        <f>'[1]BoQ HSYC'!R2091</f>
        <v>322517.7</v>
      </c>
      <c r="T2091" s="48">
        <f>'[1]BoQ HSYC'!S2091</f>
        <v>0</v>
      </c>
      <c r="U2091" s="132">
        <f>'[1]BoQ HSYC'!T2091</f>
        <v>0</v>
      </c>
      <c r="V2091" s="132" t="str">
        <f>'[1]BoQ HSYC'!U2091</f>
        <v>BĐG Q2/2026</v>
      </c>
      <c r="W2091" s="132" t="str">
        <f>'[1]BoQ HSYC'!V2091</f>
        <v>BĐG Q2/2026</v>
      </c>
      <c r="X2091" s="44" t="str">
        <f>'[1]BoQ HSYC'!W2091</f>
        <v>ME</v>
      </c>
      <c r="Y2091" s="44"/>
      <c r="Z2091" s="44"/>
      <c r="AA2091" s="44"/>
      <c r="AB2091" s="2">
        <v>366420.39743430004</v>
      </c>
      <c r="AC2091" s="2">
        <v>366420.39743430004</v>
      </c>
      <c r="AD2091" s="2">
        <f>+M2091</f>
        <v>238902</v>
      </c>
      <c r="AE2091" s="2">
        <f>+AD2091*14%</f>
        <v>33446.280000000006</v>
      </c>
      <c r="AF2091" s="155">
        <f>+AD2091*35%</f>
        <v>83615.7</v>
      </c>
      <c r="AG2091" s="2">
        <f>+AD2091*F2091</f>
        <v>238902</v>
      </c>
      <c r="AH2091" s="2">
        <f>+AE2091*F2091</f>
        <v>33446.280000000006</v>
      </c>
      <c r="AI2091" s="2">
        <f>+AF2091*F2091</f>
        <v>83615.7</v>
      </c>
      <c r="AJ2091" s="2">
        <f>SUM(AG2091:AI2091)</f>
        <v>355963.98000000004</v>
      </c>
      <c r="AK2091" s="2">
        <f>+AD2091*G2091</f>
        <v>238902</v>
      </c>
      <c r="AL2091" s="2">
        <f>+AE2091*G2091</f>
        <v>33446.280000000006</v>
      </c>
      <c r="AM2091" s="2">
        <f>+AF2091*G2091</f>
        <v>83615.7</v>
      </c>
      <c r="AN2091" s="155">
        <f>SUM(AK2091:AM2091)</f>
        <v>355963.98000000004</v>
      </c>
      <c r="AQ2091" s="145" t="s">
        <v>525</v>
      </c>
      <c r="AU2091" s="8"/>
      <c r="AV2091" s="8"/>
      <c r="AW2091" s="2">
        <f>+'[2]BoQ HSYC-Đạt'!AT2091</f>
        <v>243680.04</v>
      </c>
      <c r="AX2091" s="8">
        <f>F2091*AW2091</f>
        <v>243680.04</v>
      </c>
      <c r="AY2091" s="8">
        <f>IF(AQ2091="CT",7%,5%)*AX2091</f>
        <v>17057.602800000001</v>
      </c>
      <c r="AZ2091" s="8">
        <f>AX2091*2%</f>
        <v>4873.6008000000002</v>
      </c>
      <c r="BA2091" s="8">
        <f>IF(BB2091&gt;0,0,AX2091*5%)</f>
        <v>12184.002</v>
      </c>
      <c r="BB2091" s="8"/>
      <c r="BC2091" s="8">
        <f>+AX2091+AY2091+AZ2091+BA2091+BB2091</f>
        <v>277795.24559999997</v>
      </c>
      <c r="BD2091" s="8">
        <f>AX2091-AT2091</f>
        <v>243680.04</v>
      </c>
      <c r="BE2091" s="2"/>
      <c r="BH2091" s="2"/>
    </row>
    <row r="2092" spans="2:60" ht="17" hidden="1" outlineLevel="1" x14ac:dyDescent="0.2">
      <c r="B2092" s="82">
        <v>52</v>
      </c>
      <c r="C2092" s="144" t="s">
        <v>554</v>
      </c>
      <c r="D2092" s="144"/>
      <c r="E2092" s="82" t="s">
        <v>85</v>
      </c>
      <c r="F2092" s="143">
        <v>28</v>
      </c>
      <c r="G2092" s="142">
        <f>'[1]BoQ HSYC'!F2092</f>
        <v>28</v>
      </c>
      <c r="H2092" s="185">
        <f>'[1]BoQ HSYC'!G2092</f>
        <v>0</v>
      </c>
      <c r="I2092" s="185">
        <f>'[1]BoQ HSYC'!H2092</f>
        <v>0</v>
      </c>
      <c r="J2092" s="185">
        <f>'[1]BoQ HSYC'!I2092</f>
        <v>0</v>
      </c>
      <c r="K2092" s="48">
        <f>'[1]BoQ HSYC'!J2092</f>
        <v>88560</v>
      </c>
      <c r="L2092" s="47">
        <f>'[1]BoQ HSYC'!K2092</f>
        <v>29646</v>
      </c>
      <c r="M2092" s="47">
        <f>'[1]BoQ HSYC'!L2092</f>
        <v>118206</v>
      </c>
      <c r="N2092" s="183">
        <f>'[1]BoQ HSYC'!M2092</f>
        <v>30995.999999999996</v>
      </c>
      <c r="O2092" s="183">
        <f>'[1]BoQ HSYC'!N2092</f>
        <v>10376.099999999999</v>
      </c>
      <c r="P2092" s="83">
        <f>'[1]BoQ HSYC'!O2092</f>
        <v>41372.099999999991</v>
      </c>
      <c r="Q2092" s="47">
        <f>'[1]BoQ HSYC'!P2092</f>
        <v>3309768</v>
      </c>
      <c r="R2092" s="132">
        <f>'[1]BoQ HSYC'!Q2092</f>
        <v>1158418.7999999998</v>
      </c>
      <c r="S2092" s="83">
        <f>'[1]BoQ HSYC'!R2092</f>
        <v>4468186.8</v>
      </c>
      <c r="T2092" s="48">
        <f>'[1]BoQ HSYC'!S2092</f>
        <v>0</v>
      </c>
      <c r="U2092" s="132">
        <f>'[1]BoQ HSYC'!T2092</f>
        <v>0</v>
      </c>
      <c r="V2092" s="132" t="str">
        <f>'[1]BoQ HSYC'!U2092</f>
        <v>BĐG Q2/2026</v>
      </c>
      <c r="W2092" s="132" t="str">
        <f>'[1]BoQ HSYC'!V2092</f>
        <v>BĐG Q2/2026</v>
      </c>
      <c r="X2092" s="44" t="str">
        <f>'[1]BoQ HSYC'!W2092</f>
        <v>ME</v>
      </c>
      <c r="Y2092" s="44"/>
      <c r="Z2092" s="44"/>
      <c r="AA2092" s="44"/>
      <c r="AB2092" s="2">
        <v>214000.5377169</v>
      </c>
      <c r="AC2092" s="2">
        <v>5992015.0560732</v>
      </c>
      <c r="AD2092" s="2">
        <f>+M2092</f>
        <v>118206</v>
      </c>
      <c r="AE2092" s="2">
        <f>+AD2092*14%</f>
        <v>16548.84</v>
      </c>
      <c r="AF2092" s="155">
        <f>+AD2092*35%</f>
        <v>41372.1</v>
      </c>
      <c r="AG2092" s="2">
        <f>+AD2092*F2092</f>
        <v>3309768</v>
      </c>
      <c r="AH2092" s="2">
        <f>+AE2092*F2092</f>
        <v>463367.52</v>
      </c>
      <c r="AI2092" s="2">
        <f>+AF2092*F2092</f>
        <v>1158418.8</v>
      </c>
      <c r="AJ2092" s="2">
        <f>SUM(AG2092:AI2092)</f>
        <v>4931554.32</v>
      </c>
      <c r="AK2092" s="2">
        <f>+AD2092*G2092</f>
        <v>3309768</v>
      </c>
      <c r="AL2092" s="2">
        <f>+AE2092*G2092</f>
        <v>463367.52</v>
      </c>
      <c r="AM2092" s="2">
        <f>+AF2092*G2092</f>
        <v>1158418.8</v>
      </c>
      <c r="AN2092" s="155">
        <f>SUM(AK2092:AM2092)</f>
        <v>4931554.32</v>
      </c>
      <c r="AQ2092" s="145" t="s">
        <v>525</v>
      </c>
      <c r="AU2092" s="8"/>
      <c r="AV2092" s="8"/>
      <c r="AW2092" s="2">
        <f>+'[2]BoQ HSYC-Đạt'!AT2092</f>
        <v>120570.12</v>
      </c>
      <c r="AX2092" s="8">
        <f>F2092*AW2092</f>
        <v>3375963.36</v>
      </c>
      <c r="AY2092" s="8">
        <f>IF(AQ2092="CT",7%,5%)*AX2092</f>
        <v>236317.43520000001</v>
      </c>
      <c r="AZ2092" s="8">
        <f>AX2092*2%</f>
        <v>67519.267200000002</v>
      </c>
      <c r="BA2092" s="8">
        <f>IF(BB2092&gt;0,0,AX2092*5%)</f>
        <v>168798.16800000001</v>
      </c>
      <c r="BB2092" s="8"/>
      <c r="BC2092" s="8">
        <f>+AX2092+AY2092+AZ2092+BA2092+BB2092</f>
        <v>3848598.2304000002</v>
      </c>
      <c r="BD2092" s="8">
        <f>AX2092-AT2092</f>
        <v>3375963.36</v>
      </c>
      <c r="BE2092" s="2"/>
      <c r="BH2092" s="2"/>
    </row>
    <row r="2093" spans="2:60" ht="17" hidden="1" outlineLevel="1" x14ac:dyDescent="0.2">
      <c r="B2093" s="82">
        <v>53</v>
      </c>
      <c r="C2093" s="144" t="s">
        <v>553</v>
      </c>
      <c r="D2093" s="144"/>
      <c r="E2093" s="82" t="s">
        <v>85</v>
      </c>
      <c r="F2093" s="143">
        <v>16</v>
      </c>
      <c r="G2093" s="142">
        <f>'[1]BoQ HSYC'!F2093</f>
        <v>16</v>
      </c>
      <c r="H2093" s="185">
        <f>'[1]BoQ HSYC'!G2093</f>
        <v>0</v>
      </c>
      <c r="I2093" s="185">
        <f>'[1]BoQ HSYC'!H2093</f>
        <v>0</v>
      </c>
      <c r="J2093" s="185">
        <f>'[1]BoQ HSYC'!I2093</f>
        <v>0</v>
      </c>
      <c r="K2093" s="48">
        <f>'[1]BoQ HSYC'!J2093</f>
        <v>48240</v>
      </c>
      <c r="L2093" s="47">
        <f>'[1]BoQ HSYC'!K2093</f>
        <v>24705</v>
      </c>
      <c r="M2093" s="47">
        <f>'[1]BoQ HSYC'!L2093</f>
        <v>72945</v>
      </c>
      <c r="N2093" s="183">
        <f>'[1]BoQ HSYC'!M2093</f>
        <v>16884</v>
      </c>
      <c r="O2093" s="183">
        <f>'[1]BoQ HSYC'!N2093</f>
        <v>8646.75</v>
      </c>
      <c r="P2093" s="83">
        <f>'[1]BoQ HSYC'!O2093</f>
        <v>25530.75</v>
      </c>
      <c r="Q2093" s="47">
        <f>'[1]BoQ HSYC'!P2093</f>
        <v>1167120</v>
      </c>
      <c r="R2093" s="132">
        <f>'[1]BoQ HSYC'!Q2093</f>
        <v>408492</v>
      </c>
      <c r="S2093" s="83">
        <f>'[1]BoQ HSYC'!R2093</f>
        <v>1575612</v>
      </c>
      <c r="T2093" s="48">
        <f>'[1]BoQ HSYC'!S2093</f>
        <v>0</v>
      </c>
      <c r="U2093" s="132">
        <f>'[1]BoQ HSYC'!T2093</f>
        <v>0</v>
      </c>
      <c r="V2093" s="132" t="str">
        <f>'[1]BoQ HSYC'!U2093</f>
        <v>BĐG Q2/2026</v>
      </c>
      <c r="W2093" s="132" t="str">
        <f>'[1]BoQ HSYC'!V2093</f>
        <v>BĐG Q2/2026</v>
      </c>
      <c r="X2093" s="44" t="str">
        <f>'[1]BoQ HSYC'!W2093</f>
        <v>ME</v>
      </c>
      <c r="Y2093" s="44"/>
      <c r="Z2093" s="44"/>
      <c r="AA2093" s="44"/>
      <c r="AB2093" s="2">
        <v>128627.05956507</v>
      </c>
      <c r="AC2093" s="2">
        <v>2058032.95304112</v>
      </c>
      <c r="AD2093" s="2">
        <f>+M2093</f>
        <v>72945</v>
      </c>
      <c r="AE2093" s="2">
        <f>+AD2093*14%</f>
        <v>10212.300000000001</v>
      </c>
      <c r="AF2093" s="155">
        <f>+AD2093*35%</f>
        <v>25530.75</v>
      </c>
      <c r="AG2093" s="2">
        <f>+AD2093*F2093</f>
        <v>1167120</v>
      </c>
      <c r="AH2093" s="2">
        <f>+AE2093*F2093</f>
        <v>163396.80000000002</v>
      </c>
      <c r="AI2093" s="2">
        <f>+AF2093*F2093</f>
        <v>408492</v>
      </c>
      <c r="AJ2093" s="2">
        <f>SUM(AG2093:AI2093)</f>
        <v>1739008.8</v>
      </c>
      <c r="AK2093" s="2">
        <f>+AD2093*G2093</f>
        <v>1167120</v>
      </c>
      <c r="AL2093" s="2">
        <f>+AE2093*G2093</f>
        <v>163396.80000000002</v>
      </c>
      <c r="AM2093" s="2">
        <f>+AF2093*G2093</f>
        <v>408492</v>
      </c>
      <c r="AN2093" s="155">
        <f>SUM(AK2093:AM2093)</f>
        <v>1739008.8</v>
      </c>
      <c r="AQ2093" s="145" t="s">
        <v>525</v>
      </c>
      <c r="AU2093" s="8"/>
      <c r="AV2093" s="8"/>
      <c r="AW2093" s="2">
        <f>+'[2]BoQ HSYC-Đạt'!AT2093</f>
        <v>74403.899999999994</v>
      </c>
      <c r="AX2093" s="8">
        <f>F2093*AW2093</f>
        <v>1190462.3999999999</v>
      </c>
      <c r="AY2093" s="8">
        <f>IF(AQ2093="CT",7%,5%)*AX2093</f>
        <v>83332.368000000002</v>
      </c>
      <c r="AZ2093" s="8">
        <f>AX2093*2%</f>
        <v>23809.248</v>
      </c>
      <c r="BA2093" s="8">
        <f>IF(BB2093&gt;0,0,AX2093*5%)</f>
        <v>59523.119999999995</v>
      </c>
      <c r="BB2093" s="8"/>
      <c r="BC2093" s="8">
        <f>+AX2093+AY2093+AZ2093+BA2093+BB2093</f>
        <v>1357127.1359999999</v>
      </c>
      <c r="BD2093" s="8">
        <f>AX2093-AT2093</f>
        <v>1190462.3999999999</v>
      </c>
      <c r="BE2093" s="2"/>
      <c r="BH2093" s="2"/>
    </row>
    <row r="2094" spans="2:60" ht="17" hidden="1" outlineLevel="1" x14ac:dyDescent="0.2">
      <c r="B2094" s="82">
        <v>54</v>
      </c>
      <c r="C2094" s="144" t="s">
        <v>552</v>
      </c>
      <c r="D2094" s="144"/>
      <c r="E2094" s="82" t="s">
        <v>85</v>
      </c>
      <c r="F2094" s="143">
        <v>1</v>
      </c>
      <c r="G2094" s="142">
        <f>'[1]BoQ HSYC'!F2094</f>
        <v>1</v>
      </c>
      <c r="H2094" s="185">
        <f>'[1]BoQ HSYC'!G2094</f>
        <v>0</v>
      </c>
      <c r="I2094" s="185">
        <f>'[1]BoQ HSYC'!H2094</f>
        <v>0</v>
      </c>
      <c r="J2094" s="185">
        <f>'[1]BoQ HSYC'!I2094</f>
        <v>0</v>
      </c>
      <c r="K2094" s="48">
        <f>'[1]BoQ HSYC'!J2094</f>
        <v>468000</v>
      </c>
      <c r="L2094" s="47">
        <f>'[1]BoQ HSYC'!K2094</f>
        <v>44469</v>
      </c>
      <c r="M2094" s="47">
        <f>'[1]BoQ HSYC'!L2094</f>
        <v>512469</v>
      </c>
      <c r="N2094" s="183">
        <f>'[1]BoQ HSYC'!M2094</f>
        <v>163800</v>
      </c>
      <c r="O2094" s="183">
        <f>'[1]BoQ HSYC'!N2094</f>
        <v>15564.15</v>
      </c>
      <c r="P2094" s="83">
        <f>'[1]BoQ HSYC'!O2094</f>
        <v>179364.15</v>
      </c>
      <c r="Q2094" s="47">
        <f>'[1]BoQ HSYC'!P2094</f>
        <v>512469</v>
      </c>
      <c r="R2094" s="132">
        <f>'[1]BoQ HSYC'!Q2094</f>
        <v>179364.15</v>
      </c>
      <c r="S2094" s="83">
        <f>'[1]BoQ HSYC'!R2094</f>
        <v>691833.15</v>
      </c>
      <c r="T2094" s="48">
        <f>'[1]BoQ HSYC'!S2094</f>
        <v>0</v>
      </c>
      <c r="U2094" s="132">
        <f>'[1]BoQ HSYC'!T2094</f>
        <v>0</v>
      </c>
      <c r="V2094" s="132" t="str">
        <f>'[1]BoQ HSYC'!U2094</f>
        <v>BĐG Q2/2026</v>
      </c>
      <c r="W2094" s="132" t="str">
        <f>'[1]BoQ HSYC'!V2094</f>
        <v>BĐG Q2/2026</v>
      </c>
      <c r="X2094" s="44" t="str">
        <f>'[1]BoQ HSYC'!W2094</f>
        <v>ME</v>
      </c>
      <c r="Y2094" s="44"/>
      <c r="Z2094" s="44"/>
      <c r="AA2094" s="44"/>
      <c r="AB2094" s="2">
        <v>693586.87087964977</v>
      </c>
      <c r="AC2094" s="2">
        <v>693586.87087964977</v>
      </c>
      <c r="AD2094" s="2">
        <f>+M2094</f>
        <v>512469</v>
      </c>
      <c r="AE2094" s="2">
        <f>+AD2094*14%</f>
        <v>71745.66</v>
      </c>
      <c r="AF2094" s="155">
        <f>+AD2094*35%</f>
        <v>179364.15</v>
      </c>
      <c r="AG2094" s="2">
        <f>+AD2094*F2094</f>
        <v>512469</v>
      </c>
      <c r="AH2094" s="2">
        <f>+AE2094*F2094</f>
        <v>71745.66</v>
      </c>
      <c r="AI2094" s="2">
        <f>+AF2094*F2094</f>
        <v>179364.15</v>
      </c>
      <c r="AJ2094" s="2">
        <f>SUM(AG2094:AI2094)</f>
        <v>763578.81</v>
      </c>
      <c r="AK2094" s="2">
        <f>+AD2094*G2094</f>
        <v>512469</v>
      </c>
      <c r="AL2094" s="2">
        <f>+AE2094*G2094</f>
        <v>71745.66</v>
      </c>
      <c r="AM2094" s="2">
        <f>+AF2094*G2094</f>
        <v>179364.15</v>
      </c>
      <c r="AN2094" s="155">
        <f>SUM(AK2094:AM2094)</f>
        <v>763578.81</v>
      </c>
      <c r="AQ2094" s="145" t="s">
        <v>525</v>
      </c>
      <c r="AU2094" s="8"/>
      <c r="AV2094" s="8"/>
      <c r="AW2094" s="2">
        <f>+'[2]BoQ HSYC-Đạt'!AT2094</f>
        <v>522718.38</v>
      </c>
      <c r="AX2094" s="8">
        <f>F2094*AW2094</f>
        <v>522718.38</v>
      </c>
      <c r="AY2094" s="8">
        <f>IF(AQ2094="CT",7%,5%)*AX2094</f>
        <v>36590.286600000007</v>
      </c>
      <c r="AZ2094" s="8">
        <f>AX2094*2%</f>
        <v>10454.3676</v>
      </c>
      <c r="BA2094" s="8">
        <f>IF(BB2094&gt;0,0,AX2094*5%)</f>
        <v>26135.919000000002</v>
      </c>
      <c r="BB2094" s="8"/>
      <c r="BC2094" s="8">
        <f>+AX2094+AY2094+AZ2094+BA2094+BB2094</f>
        <v>595898.95319999999</v>
      </c>
      <c r="BD2094" s="8">
        <f>AX2094-AT2094</f>
        <v>522718.38</v>
      </c>
      <c r="BE2094" s="2"/>
      <c r="BH2094" s="2"/>
    </row>
    <row r="2095" spans="2:60" ht="17" hidden="1" outlineLevel="1" x14ac:dyDescent="0.2">
      <c r="B2095" s="82">
        <v>55</v>
      </c>
      <c r="C2095" s="144" t="s">
        <v>551</v>
      </c>
      <c r="D2095" s="144"/>
      <c r="E2095" s="82" t="s">
        <v>85</v>
      </c>
      <c r="F2095" s="143">
        <v>1</v>
      </c>
      <c r="G2095" s="142">
        <f>'[1]BoQ HSYC'!F2095</f>
        <v>1</v>
      </c>
      <c r="H2095" s="185">
        <f>'[1]BoQ HSYC'!G2095</f>
        <v>0</v>
      </c>
      <c r="I2095" s="185">
        <f>'[1]BoQ HSYC'!H2095</f>
        <v>0</v>
      </c>
      <c r="J2095" s="185">
        <f>'[1]BoQ HSYC'!I2095</f>
        <v>0</v>
      </c>
      <c r="K2095" s="48">
        <f>'[1]BoQ HSYC'!J2095</f>
        <v>248400</v>
      </c>
      <c r="L2095" s="47">
        <f>'[1]BoQ HSYC'!K2095</f>
        <v>39528</v>
      </c>
      <c r="M2095" s="47">
        <f>'[1]BoQ HSYC'!L2095</f>
        <v>287928</v>
      </c>
      <c r="N2095" s="183">
        <f>'[1]BoQ HSYC'!M2095</f>
        <v>86940</v>
      </c>
      <c r="O2095" s="183">
        <f>'[1]BoQ HSYC'!N2095</f>
        <v>13834.8</v>
      </c>
      <c r="P2095" s="83">
        <f>'[1]BoQ HSYC'!O2095</f>
        <v>100774.8</v>
      </c>
      <c r="Q2095" s="47">
        <f>'[1]BoQ HSYC'!P2095</f>
        <v>287928</v>
      </c>
      <c r="R2095" s="132">
        <f>'[1]BoQ HSYC'!Q2095</f>
        <v>100774.8</v>
      </c>
      <c r="S2095" s="83">
        <f>'[1]BoQ HSYC'!R2095</f>
        <v>388702.8</v>
      </c>
      <c r="T2095" s="48">
        <f>'[1]BoQ HSYC'!S2095</f>
        <v>0</v>
      </c>
      <c r="U2095" s="132">
        <f>'[1]BoQ HSYC'!T2095</f>
        <v>0</v>
      </c>
      <c r="V2095" s="132" t="str">
        <f>'[1]BoQ HSYC'!U2095</f>
        <v>BĐG Q2/2026</v>
      </c>
      <c r="W2095" s="132" t="str">
        <f>'[1]BoQ HSYC'!V2095</f>
        <v>BĐG Q2/2026</v>
      </c>
      <c r="X2095" s="44" t="str">
        <f>'[1]BoQ HSYC'!W2095</f>
        <v>ME</v>
      </c>
      <c r="Y2095" s="44"/>
      <c r="Z2095" s="44"/>
      <c r="AA2095" s="44"/>
      <c r="AB2095" s="2">
        <v>484591.29926624999</v>
      </c>
      <c r="AC2095" s="2">
        <v>484591.29926624999</v>
      </c>
      <c r="AD2095" s="2">
        <f>+M2095</f>
        <v>287928</v>
      </c>
      <c r="AE2095" s="2">
        <f>+AD2095*14%</f>
        <v>40309.920000000006</v>
      </c>
      <c r="AF2095" s="155">
        <f>+AD2095*35%</f>
        <v>100774.79999999999</v>
      </c>
      <c r="AG2095" s="2">
        <f>+AD2095*F2095</f>
        <v>287928</v>
      </c>
      <c r="AH2095" s="2">
        <f>+AE2095*F2095</f>
        <v>40309.920000000006</v>
      </c>
      <c r="AI2095" s="2">
        <f>+AF2095*F2095</f>
        <v>100774.79999999999</v>
      </c>
      <c r="AJ2095" s="2">
        <f>SUM(AG2095:AI2095)</f>
        <v>429012.72</v>
      </c>
      <c r="AK2095" s="2">
        <f>+AD2095*G2095</f>
        <v>287928</v>
      </c>
      <c r="AL2095" s="2">
        <f>+AE2095*G2095</f>
        <v>40309.920000000006</v>
      </c>
      <c r="AM2095" s="2">
        <f>+AF2095*G2095</f>
        <v>100774.79999999999</v>
      </c>
      <c r="AN2095" s="155">
        <f>SUM(AK2095:AM2095)</f>
        <v>429012.72</v>
      </c>
      <c r="AQ2095" s="145" t="s">
        <v>525</v>
      </c>
      <c r="AU2095" s="8"/>
      <c r="AV2095" s="8"/>
      <c r="AW2095" s="2">
        <f>+'[2]BoQ HSYC-Đạt'!AT2095</f>
        <v>293686.56</v>
      </c>
      <c r="AX2095" s="8">
        <f>F2095*AW2095</f>
        <v>293686.56</v>
      </c>
      <c r="AY2095" s="8">
        <f>IF(AQ2095="CT",7%,5%)*AX2095</f>
        <v>20558.059200000003</v>
      </c>
      <c r="AZ2095" s="8">
        <f>AX2095*2%</f>
        <v>5873.7312000000002</v>
      </c>
      <c r="BA2095" s="8">
        <f>IF(BB2095&gt;0,0,AX2095*5%)</f>
        <v>14684.328000000001</v>
      </c>
      <c r="BB2095" s="8"/>
      <c r="BC2095" s="8">
        <f>+AX2095+AY2095+AZ2095+BA2095+BB2095</f>
        <v>334802.67839999998</v>
      </c>
      <c r="BD2095" s="8">
        <f>AX2095-AT2095</f>
        <v>293686.56</v>
      </c>
      <c r="BE2095" s="2"/>
      <c r="BH2095" s="2"/>
    </row>
    <row r="2096" spans="2:60" ht="17" hidden="1" outlineLevel="1" x14ac:dyDescent="0.2">
      <c r="B2096" s="82">
        <v>56</v>
      </c>
      <c r="C2096" s="144" t="s">
        <v>550</v>
      </c>
      <c r="D2096" s="144"/>
      <c r="E2096" s="82" t="s">
        <v>85</v>
      </c>
      <c r="F2096" s="143">
        <v>2</v>
      </c>
      <c r="G2096" s="142">
        <f>'[1]BoQ HSYC'!F2096</f>
        <v>2</v>
      </c>
      <c r="H2096" s="185">
        <f>'[1]BoQ HSYC'!G2096</f>
        <v>0</v>
      </c>
      <c r="I2096" s="185">
        <f>'[1]BoQ HSYC'!H2096</f>
        <v>0</v>
      </c>
      <c r="J2096" s="185">
        <f>'[1]BoQ HSYC'!I2096</f>
        <v>0</v>
      </c>
      <c r="K2096" s="48">
        <f>'[1]BoQ HSYC'!J2096</f>
        <v>146520</v>
      </c>
      <c r="L2096" s="47">
        <f>'[1]BoQ HSYC'!K2096</f>
        <v>32118</v>
      </c>
      <c r="M2096" s="47">
        <f>'[1]BoQ HSYC'!L2096</f>
        <v>178638</v>
      </c>
      <c r="N2096" s="183">
        <f>'[1]BoQ HSYC'!M2096</f>
        <v>51282</v>
      </c>
      <c r="O2096" s="183">
        <f>'[1]BoQ HSYC'!N2096</f>
        <v>11241.3</v>
      </c>
      <c r="P2096" s="83">
        <f>'[1]BoQ HSYC'!O2096</f>
        <v>62523.3</v>
      </c>
      <c r="Q2096" s="47">
        <f>'[1]BoQ HSYC'!P2096</f>
        <v>357276</v>
      </c>
      <c r="R2096" s="132">
        <f>'[1]BoQ HSYC'!Q2096</f>
        <v>125046.6</v>
      </c>
      <c r="S2096" s="83">
        <f>'[1]BoQ HSYC'!R2096</f>
        <v>482322.6</v>
      </c>
      <c r="T2096" s="48">
        <f>'[1]BoQ HSYC'!S2096</f>
        <v>0</v>
      </c>
      <c r="U2096" s="132">
        <f>'[1]BoQ HSYC'!T2096</f>
        <v>0</v>
      </c>
      <c r="V2096" s="132" t="str">
        <f>'[1]BoQ HSYC'!U2096</f>
        <v>BĐG Q2/2026</v>
      </c>
      <c r="W2096" s="132" t="str">
        <f>'[1]BoQ HSYC'!V2096</f>
        <v>BĐG Q2/2026</v>
      </c>
      <c r="X2096" s="44" t="str">
        <f>'[1]BoQ HSYC'!W2096</f>
        <v>ME</v>
      </c>
      <c r="Y2096" s="44"/>
      <c r="Z2096" s="44"/>
      <c r="AA2096" s="44"/>
      <c r="AB2096" s="2">
        <v>274071.87266579998</v>
      </c>
      <c r="AC2096" s="2">
        <v>548143.74533159996</v>
      </c>
      <c r="AD2096" s="2">
        <f>+M2096</f>
        <v>178638</v>
      </c>
      <c r="AE2096" s="2">
        <f>+AD2096*14%</f>
        <v>25009.320000000003</v>
      </c>
      <c r="AF2096" s="155">
        <f>+AD2096*35%</f>
        <v>62523.299999999996</v>
      </c>
      <c r="AG2096" s="2">
        <f>+AD2096*F2096</f>
        <v>357276</v>
      </c>
      <c r="AH2096" s="2">
        <f>+AE2096*F2096</f>
        <v>50018.640000000007</v>
      </c>
      <c r="AI2096" s="2">
        <f>+AF2096*F2096</f>
        <v>125046.59999999999</v>
      </c>
      <c r="AJ2096" s="2">
        <f>SUM(AG2096:AI2096)</f>
        <v>532341.24</v>
      </c>
      <c r="AK2096" s="2">
        <f>+AD2096*G2096</f>
        <v>357276</v>
      </c>
      <c r="AL2096" s="2">
        <f>+AE2096*G2096</f>
        <v>50018.640000000007</v>
      </c>
      <c r="AM2096" s="2">
        <f>+AF2096*G2096</f>
        <v>125046.59999999999</v>
      </c>
      <c r="AN2096" s="155">
        <f>SUM(AK2096:AM2096)</f>
        <v>532341.24</v>
      </c>
      <c r="AQ2096" s="145" t="s">
        <v>525</v>
      </c>
      <c r="AU2096" s="8"/>
      <c r="AV2096" s="8"/>
      <c r="AW2096" s="2">
        <f>+'[2]BoQ HSYC-Đạt'!AT2096</f>
        <v>182210.76</v>
      </c>
      <c r="AX2096" s="8">
        <f>F2096*AW2096</f>
        <v>364421.52</v>
      </c>
      <c r="AY2096" s="8">
        <f>IF(AQ2096="CT",7%,5%)*AX2096</f>
        <v>25509.506400000002</v>
      </c>
      <c r="AZ2096" s="8">
        <f>AX2096*2%</f>
        <v>7288.4304000000002</v>
      </c>
      <c r="BA2096" s="8">
        <f>IF(BB2096&gt;0,0,AX2096*5%)</f>
        <v>18221.076000000001</v>
      </c>
      <c r="BB2096" s="8"/>
      <c r="BC2096" s="8">
        <f>+AX2096+AY2096+AZ2096+BA2096+BB2096</f>
        <v>415440.53280000004</v>
      </c>
      <c r="BD2096" s="8">
        <f>AX2096-AT2096</f>
        <v>364421.52</v>
      </c>
      <c r="BE2096" s="2"/>
      <c r="BH2096" s="2"/>
    </row>
    <row r="2097" spans="2:60" ht="17" hidden="1" outlineLevel="1" x14ac:dyDescent="0.2">
      <c r="B2097" s="82">
        <v>57</v>
      </c>
      <c r="C2097" s="144" t="s">
        <v>549</v>
      </c>
      <c r="D2097" s="144"/>
      <c r="E2097" s="82" t="s">
        <v>85</v>
      </c>
      <c r="F2097" s="143">
        <v>22</v>
      </c>
      <c r="G2097" s="142">
        <f>'[1]BoQ HSYC'!F2097</f>
        <v>22</v>
      </c>
      <c r="H2097" s="185">
        <f>'[1]BoQ HSYC'!G2097</f>
        <v>0</v>
      </c>
      <c r="I2097" s="185">
        <f>'[1]BoQ HSYC'!H2097</f>
        <v>0</v>
      </c>
      <c r="J2097" s="185">
        <f>'[1]BoQ HSYC'!I2097</f>
        <v>0</v>
      </c>
      <c r="K2097" s="48">
        <f>'[1]BoQ HSYC'!J2097</f>
        <v>67176</v>
      </c>
      <c r="L2097" s="47">
        <f>'[1]BoQ HSYC'!K2097</f>
        <v>29646</v>
      </c>
      <c r="M2097" s="47">
        <f>'[1]BoQ HSYC'!L2097</f>
        <v>96822</v>
      </c>
      <c r="N2097" s="183">
        <f>'[1]BoQ HSYC'!M2097</f>
        <v>23511.599999999999</v>
      </c>
      <c r="O2097" s="183">
        <f>'[1]BoQ HSYC'!N2097</f>
        <v>10376.099999999999</v>
      </c>
      <c r="P2097" s="83">
        <f>'[1]BoQ HSYC'!O2097</f>
        <v>33887.699999999997</v>
      </c>
      <c r="Q2097" s="47">
        <f>'[1]BoQ HSYC'!P2097</f>
        <v>2130084</v>
      </c>
      <c r="R2097" s="132">
        <f>'[1]BoQ HSYC'!Q2097</f>
        <v>745529.39999999991</v>
      </c>
      <c r="S2097" s="83">
        <f>'[1]BoQ HSYC'!R2097</f>
        <v>2875613.4</v>
      </c>
      <c r="T2097" s="48">
        <f>'[1]BoQ HSYC'!S2097</f>
        <v>0</v>
      </c>
      <c r="U2097" s="132">
        <f>'[1]BoQ HSYC'!T2097</f>
        <v>0</v>
      </c>
      <c r="V2097" s="132" t="str">
        <f>'[1]BoQ HSYC'!U2097</f>
        <v>BĐG Q2/2026</v>
      </c>
      <c r="W2097" s="132" t="str">
        <f>'[1]BoQ HSYC'!V2097</f>
        <v>BĐG Q2/2026</v>
      </c>
      <c r="X2097" s="44" t="str">
        <f>'[1]BoQ HSYC'!W2097</f>
        <v>ME</v>
      </c>
      <c r="Y2097" s="44"/>
      <c r="Z2097" s="44"/>
      <c r="AA2097" s="44"/>
      <c r="AB2097" s="2">
        <v>164646.22971390001</v>
      </c>
      <c r="AC2097" s="2">
        <v>3622217.0537058003</v>
      </c>
      <c r="AD2097" s="2">
        <f>+M2097</f>
        <v>96822</v>
      </c>
      <c r="AE2097" s="2">
        <f>+AD2097*14%</f>
        <v>13555.080000000002</v>
      </c>
      <c r="AF2097" s="155">
        <f>+AD2097*35%</f>
        <v>33887.699999999997</v>
      </c>
      <c r="AG2097" s="2">
        <f>+AD2097*F2097</f>
        <v>2130084</v>
      </c>
      <c r="AH2097" s="2">
        <f>+AE2097*F2097</f>
        <v>298211.76</v>
      </c>
      <c r="AI2097" s="2">
        <f>+AF2097*F2097</f>
        <v>745529.39999999991</v>
      </c>
      <c r="AJ2097" s="2">
        <f>SUM(AG2097:AI2097)</f>
        <v>3173825.1599999997</v>
      </c>
      <c r="AK2097" s="2">
        <f>+AD2097*G2097</f>
        <v>2130084</v>
      </c>
      <c r="AL2097" s="2">
        <f>+AE2097*G2097</f>
        <v>298211.76</v>
      </c>
      <c r="AM2097" s="2">
        <f>+AF2097*G2097</f>
        <v>745529.39999999991</v>
      </c>
      <c r="AN2097" s="155">
        <f>SUM(AK2097:AM2097)</f>
        <v>3173825.1599999997</v>
      </c>
      <c r="AQ2097" s="145" t="s">
        <v>525</v>
      </c>
      <c r="AU2097" s="8"/>
      <c r="AV2097" s="8"/>
      <c r="AW2097" s="2">
        <f>+'[2]BoQ HSYC-Đạt'!AT2097</f>
        <v>98758.44</v>
      </c>
      <c r="AX2097" s="8">
        <f>F2097*AW2097</f>
        <v>2172685.6800000002</v>
      </c>
      <c r="AY2097" s="8">
        <f>IF(AQ2097="CT",7%,5%)*AX2097</f>
        <v>152087.99760000003</v>
      </c>
      <c r="AZ2097" s="8">
        <f>AX2097*2%</f>
        <v>43453.713600000003</v>
      </c>
      <c r="BA2097" s="8">
        <f>IF(BB2097&gt;0,0,AX2097*5%)</f>
        <v>108634.28400000001</v>
      </c>
      <c r="BB2097" s="8"/>
      <c r="BC2097" s="8">
        <f>+AX2097+AY2097+AZ2097+BA2097+BB2097</f>
        <v>2476861.6751999999</v>
      </c>
      <c r="BD2097" s="8">
        <f>AX2097-AT2097</f>
        <v>2172685.6800000002</v>
      </c>
      <c r="BE2097" s="2"/>
      <c r="BH2097" s="2"/>
    </row>
    <row r="2098" spans="2:60" ht="17" hidden="1" outlineLevel="1" x14ac:dyDescent="0.2">
      <c r="B2098" s="82">
        <v>58</v>
      </c>
      <c r="C2098" s="144" t="s">
        <v>548</v>
      </c>
      <c r="D2098" s="144"/>
      <c r="E2098" s="82" t="s">
        <v>85</v>
      </c>
      <c r="F2098" s="143">
        <v>24</v>
      </c>
      <c r="G2098" s="142">
        <f>'[1]BoQ HSYC'!F2098</f>
        <v>24</v>
      </c>
      <c r="H2098" s="185">
        <f>'[1]BoQ HSYC'!G2098</f>
        <v>0</v>
      </c>
      <c r="I2098" s="185">
        <f>'[1]BoQ HSYC'!H2098</f>
        <v>0</v>
      </c>
      <c r="J2098" s="185">
        <f>'[1]BoQ HSYC'!I2098</f>
        <v>0</v>
      </c>
      <c r="K2098" s="48">
        <f>'[1]BoQ HSYC'!J2098</f>
        <v>40248</v>
      </c>
      <c r="L2098" s="47">
        <f>'[1]BoQ HSYC'!K2098</f>
        <v>24705</v>
      </c>
      <c r="M2098" s="47">
        <f>'[1]BoQ HSYC'!L2098</f>
        <v>64953</v>
      </c>
      <c r="N2098" s="183">
        <f>'[1]BoQ HSYC'!M2098</f>
        <v>14086.8</v>
      </c>
      <c r="O2098" s="183">
        <f>'[1]BoQ HSYC'!N2098</f>
        <v>8646.75</v>
      </c>
      <c r="P2098" s="83">
        <f>'[1]BoQ HSYC'!O2098</f>
        <v>22733.55</v>
      </c>
      <c r="Q2098" s="47">
        <f>'[1]BoQ HSYC'!P2098</f>
        <v>1558872</v>
      </c>
      <c r="R2098" s="132">
        <f>'[1]BoQ HSYC'!Q2098</f>
        <v>545605.19999999995</v>
      </c>
      <c r="S2098" s="83">
        <f>'[1]BoQ HSYC'!R2098</f>
        <v>2104477.2000000002</v>
      </c>
      <c r="T2098" s="48">
        <f>'[1]BoQ HSYC'!S2098</f>
        <v>0</v>
      </c>
      <c r="U2098" s="132">
        <f>'[1]BoQ HSYC'!T2098</f>
        <v>0</v>
      </c>
      <c r="V2098" s="132" t="str">
        <f>'[1]BoQ HSYC'!U2098</f>
        <v>BĐG Q2/2026</v>
      </c>
      <c r="W2098" s="132" t="str">
        <f>'[1]BoQ HSYC'!V2098</f>
        <v>BĐG Q2/2026</v>
      </c>
      <c r="X2098" s="44" t="str">
        <f>'[1]BoQ HSYC'!W2098</f>
        <v>ME</v>
      </c>
      <c r="Y2098" s="44"/>
      <c r="Z2098" s="44"/>
      <c r="AA2098" s="44"/>
      <c r="AB2098" s="2">
        <v>115779.67526532001</v>
      </c>
      <c r="AC2098" s="2">
        <v>2778712.2063676803</v>
      </c>
      <c r="AD2098" s="2">
        <f>+M2098</f>
        <v>64953</v>
      </c>
      <c r="AE2098" s="2">
        <f>+AD2098*14%</f>
        <v>9093.42</v>
      </c>
      <c r="AF2098" s="155">
        <f>+AD2098*35%</f>
        <v>22733.55</v>
      </c>
      <c r="AG2098" s="2">
        <f>+AD2098*F2098</f>
        <v>1558872</v>
      </c>
      <c r="AH2098" s="2">
        <f>+AE2098*F2098</f>
        <v>218242.08000000002</v>
      </c>
      <c r="AI2098" s="2">
        <f>+AF2098*F2098</f>
        <v>545605.19999999995</v>
      </c>
      <c r="AJ2098" s="2">
        <f>SUM(AG2098:AI2098)</f>
        <v>2322719.2800000003</v>
      </c>
      <c r="AK2098" s="2">
        <f>+AD2098*G2098</f>
        <v>1558872</v>
      </c>
      <c r="AL2098" s="2">
        <f>+AE2098*G2098</f>
        <v>218242.08000000002</v>
      </c>
      <c r="AM2098" s="2">
        <f>+AF2098*G2098</f>
        <v>545605.19999999995</v>
      </c>
      <c r="AN2098" s="155">
        <f>SUM(AK2098:AM2098)</f>
        <v>2322719.2800000003</v>
      </c>
      <c r="AQ2098" s="145" t="s">
        <v>525</v>
      </c>
      <c r="AU2098" s="8"/>
      <c r="AV2098" s="8"/>
      <c r="AW2098" s="2">
        <f>+'[2]BoQ HSYC-Đạt'!AT2098</f>
        <v>66252.06</v>
      </c>
      <c r="AX2098" s="8">
        <f>F2098*AW2098</f>
        <v>1590049.44</v>
      </c>
      <c r="AY2098" s="8">
        <f>IF(AQ2098="CT",7%,5%)*AX2098</f>
        <v>111303.4608</v>
      </c>
      <c r="AZ2098" s="8">
        <f>AX2098*2%</f>
        <v>31800.988799999999</v>
      </c>
      <c r="BA2098" s="8">
        <f>IF(BB2098&gt;0,0,AX2098*5%)</f>
        <v>79502.472000000009</v>
      </c>
      <c r="BB2098" s="8"/>
      <c r="BC2098" s="8">
        <f>+AX2098+AY2098+AZ2098+BA2098+BB2098</f>
        <v>1812656.3615999999</v>
      </c>
      <c r="BD2098" s="8">
        <f>AX2098-AT2098</f>
        <v>1590049.44</v>
      </c>
      <c r="BE2098" s="2"/>
      <c r="BH2098" s="2"/>
    </row>
    <row r="2099" spans="2:60" ht="17" hidden="1" outlineLevel="1" x14ac:dyDescent="0.2">
      <c r="B2099" s="82">
        <v>59</v>
      </c>
      <c r="C2099" s="144" t="s">
        <v>529</v>
      </c>
      <c r="D2099" s="144"/>
      <c r="E2099" s="82" t="s">
        <v>85</v>
      </c>
      <c r="F2099" s="143">
        <v>2</v>
      </c>
      <c r="G2099" s="142">
        <f>'[1]BoQ HSYC'!F2099</f>
        <v>2</v>
      </c>
      <c r="H2099" s="185">
        <f>'[1]BoQ HSYC'!G2099</f>
        <v>0</v>
      </c>
      <c r="I2099" s="185">
        <f>'[1]BoQ HSYC'!H2099</f>
        <v>0</v>
      </c>
      <c r="J2099" s="185">
        <f>'[1]BoQ HSYC'!I2099</f>
        <v>0</v>
      </c>
      <c r="K2099" s="48">
        <f>'[1]BoQ HSYC'!J2099</f>
        <v>198000</v>
      </c>
      <c r="L2099" s="47">
        <f>'[1]BoQ HSYC'!K2099</f>
        <v>29646</v>
      </c>
      <c r="M2099" s="47">
        <f>'[1]BoQ HSYC'!L2099</f>
        <v>227646</v>
      </c>
      <c r="N2099" s="183">
        <f>'[1]BoQ HSYC'!M2099</f>
        <v>69300</v>
      </c>
      <c r="O2099" s="183">
        <f>'[1]BoQ HSYC'!N2099</f>
        <v>10376.099999999999</v>
      </c>
      <c r="P2099" s="83">
        <f>'[1]BoQ HSYC'!O2099</f>
        <v>79676.100000000006</v>
      </c>
      <c r="Q2099" s="47">
        <f>'[1]BoQ HSYC'!P2099</f>
        <v>455292</v>
      </c>
      <c r="R2099" s="132">
        <f>'[1]BoQ HSYC'!Q2099</f>
        <v>159352.20000000001</v>
      </c>
      <c r="S2099" s="83">
        <f>'[1]BoQ HSYC'!R2099</f>
        <v>614644.19999999995</v>
      </c>
      <c r="T2099" s="48">
        <f>'[1]BoQ HSYC'!S2099</f>
        <v>0</v>
      </c>
      <c r="U2099" s="132">
        <f>'[1]BoQ HSYC'!T2099</f>
        <v>0</v>
      </c>
      <c r="V2099" s="132" t="str">
        <f>'[1]BoQ HSYC'!U2099</f>
        <v>BĐG Q2/2026</v>
      </c>
      <c r="W2099" s="132" t="str">
        <f>'[1]BoQ HSYC'!V2099</f>
        <v>BĐG Q2/2026</v>
      </c>
      <c r="X2099" s="44" t="str">
        <f>'[1]BoQ HSYC'!W2099</f>
        <v>ME</v>
      </c>
      <c r="Y2099" s="44"/>
      <c r="Z2099" s="44"/>
      <c r="AA2099" s="44"/>
      <c r="AB2099" s="2">
        <v>317847.57372884994</v>
      </c>
      <c r="AC2099" s="2">
        <v>635695.14745769987</v>
      </c>
      <c r="AD2099" s="2">
        <f>+M2099</f>
        <v>227646</v>
      </c>
      <c r="AE2099" s="2">
        <f>+AD2099*14%</f>
        <v>31870.440000000002</v>
      </c>
      <c r="AF2099" s="155">
        <f>+AD2099*35%</f>
        <v>79676.099999999991</v>
      </c>
      <c r="AG2099" s="2">
        <f>+AD2099*F2099</f>
        <v>455292</v>
      </c>
      <c r="AH2099" s="2">
        <f>+AE2099*F2099</f>
        <v>63740.880000000005</v>
      </c>
      <c r="AI2099" s="2">
        <f>+AF2099*F2099</f>
        <v>159352.19999999998</v>
      </c>
      <c r="AJ2099" s="2">
        <f>SUM(AG2099:AI2099)</f>
        <v>678385.08</v>
      </c>
      <c r="AK2099" s="2">
        <f>+AD2099*G2099</f>
        <v>455292</v>
      </c>
      <c r="AL2099" s="2">
        <f>+AE2099*G2099</f>
        <v>63740.880000000005</v>
      </c>
      <c r="AM2099" s="2">
        <f>+AF2099*G2099</f>
        <v>159352.19999999998</v>
      </c>
      <c r="AN2099" s="155">
        <f>SUM(AK2099:AM2099)</f>
        <v>678385.08</v>
      </c>
      <c r="AQ2099" s="145" t="s">
        <v>525</v>
      </c>
      <c r="AU2099" s="8"/>
      <c r="AV2099" s="8"/>
      <c r="AW2099" s="2">
        <f>+'[2]BoQ HSYC-Đạt'!AT2099</f>
        <v>232198.92</v>
      </c>
      <c r="AX2099" s="8">
        <f>F2099*AW2099</f>
        <v>464397.84</v>
      </c>
      <c r="AY2099" s="8">
        <f>IF(AQ2099="CT",7%,5%)*AX2099</f>
        <v>32507.848800000003</v>
      </c>
      <c r="AZ2099" s="8">
        <f>AX2099*2%</f>
        <v>9287.9567999999999</v>
      </c>
      <c r="BA2099" s="8">
        <f>IF(BB2099&gt;0,0,AX2099*5%)</f>
        <v>23219.892000000003</v>
      </c>
      <c r="BB2099" s="8"/>
      <c r="BC2099" s="8">
        <f>+AX2099+AY2099+AZ2099+BA2099+BB2099</f>
        <v>529413.53760000004</v>
      </c>
      <c r="BD2099" s="8">
        <f>AX2099-AT2099</f>
        <v>464397.84</v>
      </c>
      <c r="BE2099" s="2"/>
      <c r="BH2099" s="2"/>
    </row>
    <row r="2100" spans="2:60" ht="17" hidden="1" outlineLevel="1" x14ac:dyDescent="0.2">
      <c r="B2100" s="82">
        <v>60</v>
      </c>
      <c r="C2100" s="144" t="s">
        <v>547</v>
      </c>
      <c r="D2100" s="144"/>
      <c r="E2100" s="82" t="s">
        <v>85</v>
      </c>
      <c r="F2100" s="143">
        <v>2</v>
      </c>
      <c r="G2100" s="142">
        <f>'[1]BoQ HSYC'!F2100</f>
        <v>2</v>
      </c>
      <c r="H2100" s="185">
        <f>'[1]BoQ HSYC'!G2100</f>
        <v>0</v>
      </c>
      <c r="I2100" s="185">
        <f>'[1]BoQ HSYC'!H2100</f>
        <v>0</v>
      </c>
      <c r="J2100" s="185">
        <f>'[1]BoQ HSYC'!I2100</f>
        <v>0</v>
      </c>
      <c r="K2100" s="48">
        <f>'[1]BoQ HSYC'!J2100</f>
        <v>125496</v>
      </c>
      <c r="L2100" s="47">
        <f>'[1]BoQ HSYC'!K2100</f>
        <v>26352</v>
      </c>
      <c r="M2100" s="47">
        <f>'[1]BoQ HSYC'!L2100</f>
        <v>151848</v>
      </c>
      <c r="N2100" s="183">
        <f>'[1]BoQ HSYC'!M2100</f>
        <v>43923.6</v>
      </c>
      <c r="O2100" s="183">
        <f>'[1]BoQ HSYC'!N2100</f>
        <v>9223.1999999999989</v>
      </c>
      <c r="P2100" s="83">
        <f>'[1]BoQ HSYC'!O2100</f>
        <v>53146.799999999996</v>
      </c>
      <c r="Q2100" s="47">
        <f>'[1]BoQ HSYC'!P2100</f>
        <v>303696</v>
      </c>
      <c r="R2100" s="132">
        <f>'[1]BoQ HSYC'!Q2100</f>
        <v>106293.59999999999</v>
      </c>
      <c r="S2100" s="83">
        <f>'[1]BoQ HSYC'!R2100</f>
        <v>409989.6</v>
      </c>
      <c r="T2100" s="48">
        <f>'[1]BoQ HSYC'!S2100</f>
        <v>0</v>
      </c>
      <c r="U2100" s="132">
        <f>'[1]BoQ HSYC'!T2100</f>
        <v>0</v>
      </c>
      <c r="V2100" s="132" t="str">
        <f>'[1]BoQ HSYC'!U2100</f>
        <v>BĐG Q2/2026</v>
      </c>
      <c r="W2100" s="132" t="str">
        <f>'[1]BoQ HSYC'!V2100</f>
        <v>BĐG Q2/2026</v>
      </c>
      <c r="X2100" s="44" t="str">
        <f>'[1]BoQ HSYC'!W2100</f>
        <v>ME</v>
      </c>
      <c r="Y2100" s="44"/>
      <c r="Z2100" s="44"/>
      <c r="AA2100" s="44"/>
      <c r="AB2100" s="2">
        <v>187972.52829299998</v>
      </c>
      <c r="AC2100" s="2">
        <v>375945.05658599996</v>
      </c>
      <c r="AD2100" s="2">
        <f>+M2100</f>
        <v>151848</v>
      </c>
      <c r="AE2100" s="2">
        <f>+AD2100*14%</f>
        <v>21258.720000000001</v>
      </c>
      <c r="AF2100" s="155">
        <f>+AD2100*35%</f>
        <v>53146.799999999996</v>
      </c>
      <c r="AG2100" s="2">
        <f>+AD2100*F2100</f>
        <v>303696</v>
      </c>
      <c r="AH2100" s="2">
        <f>+AE2100*F2100</f>
        <v>42517.440000000002</v>
      </c>
      <c r="AI2100" s="2">
        <f>+AF2100*F2100</f>
        <v>106293.59999999999</v>
      </c>
      <c r="AJ2100" s="2">
        <f>SUM(AG2100:AI2100)</f>
        <v>452507.04</v>
      </c>
      <c r="AK2100" s="2">
        <f>+AD2100*G2100</f>
        <v>303696</v>
      </c>
      <c r="AL2100" s="2">
        <f>+AE2100*G2100</f>
        <v>42517.440000000002</v>
      </c>
      <c r="AM2100" s="2">
        <f>+AF2100*G2100</f>
        <v>106293.59999999999</v>
      </c>
      <c r="AN2100" s="155">
        <f>SUM(AK2100:AM2100)</f>
        <v>452507.04</v>
      </c>
      <c r="AQ2100" s="145" t="s">
        <v>525</v>
      </c>
      <c r="AU2100" s="8"/>
      <c r="AV2100" s="8"/>
      <c r="AW2100" s="2">
        <f>+'[2]BoQ HSYC-Đạt'!AT2100</f>
        <v>154884.96</v>
      </c>
      <c r="AX2100" s="8">
        <f>F2100*AW2100</f>
        <v>309769.92</v>
      </c>
      <c r="AY2100" s="8">
        <f>IF(AQ2100="CT",7%,5%)*AX2100</f>
        <v>21683.894400000001</v>
      </c>
      <c r="AZ2100" s="8">
        <f>AX2100*2%</f>
        <v>6195.3984</v>
      </c>
      <c r="BA2100" s="8">
        <f>IF(BB2100&gt;0,0,AX2100*5%)</f>
        <v>15488.495999999999</v>
      </c>
      <c r="BB2100" s="8"/>
      <c r="BC2100" s="8">
        <f>+AX2100+AY2100+AZ2100+BA2100+BB2100</f>
        <v>353137.70879999996</v>
      </c>
      <c r="BD2100" s="8">
        <f>AX2100-AT2100</f>
        <v>309769.92</v>
      </c>
      <c r="BE2100" s="2"/>
      <c r="BH2100" s="2"/>
    </row>
    <row r="2101" spans="2:60" ht="17" hidden="1" outlineLevel="1" x14ac:dyDescent="0.2">
      <c r="B2101" s="82">
        <v>61</v>
      </c>
      <c r="C2101" s="144" t="s">
        <v>528</v>
      </c>
      <c r="D2101" s="144"/>
      <c r="E2101" s="82" t="s">
        <v>85</v>
      </c>
      <c r="F2101" s="143">
        <v>2</v>
      </c>
      <c r="G2101" s="142">
        <f>'[1]BoQ HSYC'!F2101</f>
        <v>2</v>
      </c>
      <c r="H2101" s="185">
        <f>'[1]BoQ HSYC'!G2101</f>
        <v>0</v>
      </c>
      <c r="I2101" s="185">
        <f>'[1]BoQ HSYC'!H2101</f>
        <v>0</v>
      </c>
      <c r="J2101" s="185">
        <f>'[1]BoQ HSYC'!I2101</f>
        <v>0</v>
      </c>
      <c r="K2101" s="48">
        <f>'[1]BoQ HSYC'!J2101</f>
        <v>77688</v>
      </c>
      <c r="L2101" s="47">
        <f>'[1]BoQ HSYC'!K2101</f>
        <v>21412</v>
      </c>
      <c r="M2101" s="47">
        <f>'[1]BoQ HSYC'!L2101</f>
        <v>99100</v>
      </c>
      <c r="N2101" s="183">
        <f>'[1]BoQ HSYC'!M2101</f>
        <v>27190.799999999999</v>
      </c>
      <c r="O2101" s="183">
        <f>'[1]BoQ HSYC'!N2101</f>
        <v>7494.2</v>
      </c>
      <c r="P2101" s="83">
        <f>'[1]BoQ HSYC'!O2101</f>
        <v>34685</v>
      </c>
      <c r="Q2101" s="47">
        <f>'[1]BoQ HSYC'!P2101</f>
        <v>198200</v>
      </c>
      <c r="R2101" s="132">
        <f>'[1]BoQ HSYC'!Q2101</f>
        <v>69370</v>
      </c>
      <c r="S2101" s="83">
        <f>'[1]BoQ HSYC'!R2101</f>
        <v>267570</v>
      </c>
      <c r="T2101" s="48">
        <f>'[1]BoQ HSYC'!S2101</f>
        <v>0</v>
      </c>
      <c r="U2101" s="132">
        <f>'[1]BoQ HSYC'!T2101</f>
        <v>0</v>
      </c>
      <c r="V2101" s="132" t="str">
        <f>'[1]BoQ HSYC'!U2101</f>
        <v>BĐG Q2/2026</v>
      </c>
      <c r="W2101" s="132" t="str">
        <f>'[1]BoQ HSYC'!V2101</f>
        <v>BĐG Q2/2026</v>
      </c>
      <c r="X2101" s="44" t="str">
        <f>'[1]BoQ HSYC'!W2101</f>
        <v>ME</v>
      </c>
      <c r="Y2101" s="44"/>
      <c r="Z2101" s="44"/>
      <c r="AA2101" s="44"/>
      <c r="AB2101" s="2">
        <v>142009.99785719998</v>
      </c>
      <c r="AC2101" s="2">
        <v>284019.99571439996</v>
      </c>
      <c r="AD2101" s="2">
        <f>+M2101</f>
        <v>99100</v>
      </c>
      <c r="AE2101" s="2">
        <f>+AD2101*14%</f>
        <v>13874.000000000002</v>
      </c>
      <c r="AF2101" s="155">
        <f>+AD2101*35%</f>
        <v>34685</v>
      </c>
      <c r="AG2101" s="2">
        <f>+AD2101*F2101</f>
        <v>198200</v>
      </c>
      <c r="AH2101" s="2">
        <f>+AE2101*F2101</f>
        <v>27748.000000000004</v>
      </c>
      <c r="AI2101" s="2">
        <f>+AF2101*F2101</f>
        <v>69370</v>
      </c>
      <c r="AJ2101" s="2">
        <f>SUM(AG2101:AI2101)</f>
        <v>295318</v>
      </c>
      <c r="AK2101" s="2">
        <f>+AD2101*G2101</f>
        <v>198200</v>
      </c>
      <c r="AL2101" s="2">
        <f>+AE2101*G2101</f>
        <v>27748.000000000004</v>
      </c>
      <c r="AM2101" s="2">
        <f>+AF2101*G2101</f>
        <v>69370</v>
      </c>
      <c r="AN2101" s="155">
        <f>SUM(AK2101:AM2101)</f>
        <v>295318</v>
      </c>
      <c r="AQ2101" s="145" t="s">
        <v>525</v>
      </c>
      <c r="AU2101" s="8"/>
      <c r="AV2101" s="8"/>
      <c r="AW2101" s="2">
        <f>+'[2]BoQ HSYC-Đạt'!AT2101</f>
        <v>101082</v>
      </c>
      <c r="AX2101" s="8">
        <f>F2101*AW2101</f>
        <v>202164</v>
      </c>
      <c r="AY2101" s="8">
        <f>IF(AQ2101="CT",7%,5%)*AX2101</f>
        <v>14151.480000000001</v>
      </c>
      <c r="AZ2101" s="8">
        <f>AX2101*2%</f>
        <v>4043.28</v>
      </c>
      <c r="BA2101" s="8">
        <f>IF(BB2101&gt;0,0,AX2101*5%)</f>
        <v>10108.200000000001</v>
      </c>
      <c r="BB2101" s="8"/>
      <c r="BC2101" s="8">
        <f>+AX2101+AY2101+AZ2101+BA2101+BB2101</f>
        <v>230466.96000000002</v>
      </c>
      <c r="BD2101" s="8">
        <f>AX2101-AT2101</f>
        <v>202164</v>
      </c>
      <c r="BE2101" s="2"/>
      <c r="BH2101" s="2"/>
    </row>
    <row r="2102" spans="2:60" ht="17" hidden="1" outlineLevel="1" x14ac:dyDescent="0.2">
      <c r="B2102" s="82">
        <v>62</v>
      </c>
      <c r="C2102" s="144" t="s">
        <v>546</v>
      </c>
      <c r="D2102" s="144"/>
      <c r="E2102" s="82" t="s">
        <v>85</v>
      </c>
      <c r="F2102" s="143">
        <v>53</v>
      </c>
      <c r="G2102" s="142">
        <f>'[1]BoQ HSYC'!F2102</f>
        <v>53</v>
      </c>
      <c r="H2102" s="185">
        <f>'[1]BoQ HSYC'!G2102</f>
        <v>0</v>
      </c>
      <c r="I2102" s="185">
        <f>'[1]BoQ HSYC'!H2102</f>
        <v>0</v>
      </c>
      <c r="J2102" s="185">
        <f>'[1]BoQ HSYC'!I2102</f>
        <v>0</v>
      </c>
      <c r="K2102" s="48">
        <f>'[1]BoQ HSYC'!J2102</f>
        <v>39456</v>
      </c>
      <c r="L2102" s="47">
        <f>'[1]BoQ HSYC'!K2102</f>
        <v>19764</v>
      </c>
      <c r="M2102" s="47">
        <f>'[1]BoQ HSYC'!L2102</f>
        <v>59220</v>
      </c>
      <c r="N2102" s="183">
        <f>'[1]BoQ HSYC'!M2102</f>
        <v>13809.599999999999</v>
      </c>
      <c r="O2102" s="183">
        <f>'[1]BoQ HSYC'!N2102</f>
        <v>6917.4</v>
      </c>
      <c r="P2102" s="83">
        <f>'[1]BoQ HSYC'!O2102</f>
        <v>20727</v>
      </c>
      <c r="Q2102" s="47">
        <f>'[1]BoQ HSYC'!P2102</f>
        <v>3138660</v>
      </c>
      <c r="R2102" s="132">
        <f>'[1]BoQ HSYC'!Q2102</f>
        <v>1098531</v>
      </c>
      <c r="S2102" s="83">
        <f>'[1]BoQ HSYC'!R2102</f>
        <v>4237191</v>
      </c>
      <c r="T2102" s="48">
        <f>'[1]BoQ HSYC'!S2102</f>
        <v>0</v>
      </c>
      <c r="U2102" s="132">
        <f>'[1]BoQ HSYC'!T2102</f>
        <v>0</v>
      </c>
      <c r="V2102" s="132" t="str">
        <f>'[1]BoQ HSYC'!U2102</f>
        <v>BĐG Q2/2026</v>
      </c>
      <c r="W2102" s="132" t="str">
        <f>'[1]BoQ HSYC'!V2102</f>
        <v>BĐG Q2/2026</v>
      </c>
      <c r="X2102" s="44" t="str">
        <f>'[1]BoQ HSYC'!W2102</f>
        <v>ME</v>
      </c>
      <c r="Y2102" s="44"/>
      <c r="Z2102" s="44"/>
      <c r="AA2102" s="44"/>
      <c r="AB2102" s="2">
        <v>98655.19378110001</v>
      </c>
      <c r="AC2102" s="2">
        <v>5228725.2703983001</v>
      </c>
      <c r="AD2102" s="2">
        <f>+M2102</f>
        <v>59220</v>
      </c>
      <c r="AE2102" s="2">
        <f>+AD2102*14%</f>
        <v>8290.8000000000011</v>
      </c>
      <c r="AF2102" s="155">
        <f>+AD2102*35%</f>
        <v>20727</v>
      </c>
      <c r="AG2102" s="2">
        <f>+AD2102*F2102</f>
        <v>3138660</v>
      </c>
      <c r="AH2102" s="2">
        <f>+AE2102*F2102</f>
        <v>439412.40000000008</v>
      </c>
      <c r="AI2102" s="2">
        <f>+AF2102*F2102</f>
        <v>1098531</v>
      </c>
      <c r="AJ2102" s="2">
        <f>SUM(AG2102:AI2102)</f>
        <v>4676603.4000000004</v>
      </c>
      <c r="AK2102" s="2">
        <f>+AD2102*G2102</f>
        <v>3138660</v>
      </c>
      <c r="AL2102" s="2">
        <f>+AE2102*G2102</f>
        <v>439412.40000000008</v>
      </c>
      <c r="AM2102" s="2">
        <f>+AF2102*G2102</f>
        <v>1098531</v>
      </c>
      <c r="AN2102" s="155">
        <f>SUM(AK2102:AM2102)</f>
        <v>4676603.4000000004</v>
      </c>
      <c r="AQ2102" s="145" t="s">
        <v>525</v>
      </c>
      <c r="AU2102" s="8"/>
      <c r="AV2102" s="8"/>
      <c r="AW2102" s="2">
        <f>+'[2]BoQ HSYC-Đạt'!AT2102</f>
        <v>60404.4</v>
      </c>
      <c r="AX2102" s="8">
        <f>F2102*AW2102</f>
        <v>3201433.2</v>
      </c>
      <c r="AY2102" s="8">
        <f>IF(AQ2102="CT",7%,5%)*AX2102</f>
        <v>224100.32400000002</v>
      </c>
      <c r="AZ2102" s="8">
        <f>AX2102*2%</f>
        <v>64028.664000000004</v>
      </c>
      <c r="BA2102" s="8">
        <f>IF(BB2102&gt;0,0,AX2102*5%)</f>
        <v>160071.66000000003</v>
      </c>
      <c r="BB2102" s="8"/>
      <c r="BC2102" s="8">
        <f>+AX2102+AY2102+AZ2102+BA2102+BB2102</f>
        <v>3649633.8480000002</v>
      </c>
      <c r="BD2102" s="8">
        <f>AX2102-AT2102</f>
        <v>3201433.2</v>
      </c>
      <c r="BE2102" s="2"/>
      <c r="BH2102" s="2"/>
    </row>
    <row r="2103" spans="2:60" ht="17" hidden="1" outlineLevel="1" x14ac:dyDescent="0.2">
      <c r="B2103" s="82">
        <v>63</v>
      </c>
      <c r="C2103" s="144" t="s">
        <v>545</v>
      </c>
      <c r="D2103" s="144"/>
      <c r="E2103" s="82" t="s">
        <v>85</v>
      </c>
      <c r="F2103" s="143">
        <v>36</v>
      </c>
      <c r="G2103" s="142">
        <f>'[1]BoQ HSYC'!F2103</f>
        <v>36</v>
      </c>
      <c r="H2103" s="185">
        <f>'[1]BoQ HSYC'!G2103</f>
        <v>0</v>
      </c>
      <c r="I2103" s="185">
        <f>'[1]BoQ HSYC'!H2103</f>
        <v>0</v>
      </c>
      <c r="J2103" s="185">
        <f>'[1]BoQ HSYC'!I2103</f>
        <v>0</v>
      </c>
      <c r="K2103" s="48">
        <f>'[1]BoQ HSYC'!J2103</f>
        <v>24408</v>
      </c>
      <c r="L2103" s="47">
        <f>'[1]BoQ HSYC'!K2103</f>
        <v>16470</v>
      </c>
      <c r="M2103" s="47">
        <f>'[1]BoQ HSYC'!L2103</f>
        <v>40878</v>
      </c>
      <c r="N2103" s="183">
        <f>'[1]BoQ HSYC'!M2103</f>
        <v>8542.7999999999993</v>
      </c>
      <c r="O2103" s="183">
        <f>'[1]BoQ HSYC'!N2103</f>
        <v>5764.5</v>
      </c>
      <c r="P2103" s="83">
        <f>'[1]BoQ HSYC'!O2103</f>
        <v>14307.3</v>
      </c>
      <c r="Q2103" s="47">
        <f>'[1]BoQ HSYC'!P2103</f>
        <v>1471608</v>
      </c>
      <c r="R2103" s="132">
        <f>'[1]BoQ HSYC'!Q2103</f>
        <v>515062.8</v>
      </c>
      <c r="S2103" s="83">
        <f>'[1]BoQ HSYC'!R2103</f>
        <v>1986670.8</v>
      </c>
      <c r="T2103" s="48">
        <f>'[1]BoQ HSYC'!S2103</f>
        <v>0</v>
      </c>
      <c r="U2103" s="132">
        <f>'[1]BoQ HSYC'!T2103</f>
        <v>0</v>
      </c>
      <c r="V2103" s="132" t="str">
        <f>'[1]BoQ HSYC'!U2103</f>
        <v>BĐG Q2/2026</v>
      </c>
      <c r="W2103" s="132" t="str">
        <f>'[1]BoQ HSYC'!V2103</f>
        <v>BĐG Q2/2026</v>
      </c>
      <c r="X2103" s="44" t="str">
        <f>'[1]BoQ HSYC'!W2103</f>
        <v>ME</v>
      </c>
      <c r="Y2103" s="44"/>
      <c r="Z2103" s="44"/>
      <c r="AA2103" s="44"/>
      <c r="AB2103" s="2">
        <v>87277.794940380001</v>
      </c>
      <c r="AC2103" s="2">
        <v>3142000.6178536802</v>
      </c>
      <c r="AD2103" s="2">
        <f>+M2103</f>
        <v>40878</v>
      </c>
      <c r="AE2103" s="2">
        <f>+AD2103*14%</f>
        <v>5722.920000000001</v>
      </c>
      <c r="AF2103" s="155">
        <f>+AD2103*35%</f>
        <v>14307.3</v>
      </c>
      <c r="AG2103" s="2">
        <f>+AD2103*F2103</f>
        <v>1471608</v>
      </c>
      <c r="AH2103" s="2">
        <f>+AE2103*F2103</f>
        <v>206025.12000000002</v>
      </c>
      <c r="AI2103" s="2">
        <f>+AF2103*F2103</f>
        <v>515062.8</v>
      </c>
      <c r="AJ2103" s="2">
        <f>SUM(AG2103:AI2103)</f>
        <v>2192695.92</v>
      </c>
      <c r="AK2103" s="2">
        <f>+AD2103*G2103</f>
        <v>1471608</v>
      </c>
      <c r="AL2103" s="2">
        <f>+AE2103*G2103</f>
        <v>206025.12000000002</v>
      </c>
      <c r="AM2103" s="2">
        <f>+AF2103*G2103</f>
        <v>515062.8</v>
      </c>
      <c r="AN2103" s="155">
        <f>SUM(AK2103:AM2103)</f>
        <v>2192695.92</v>
      </c>
      <c r="AQ2103" s="145" t="s">
        <v>525</v>
      </c>
      <c r="AU2103" s="8"/>
      <c r="AV2103" s="8"/>
      <c r="AW2103" s="2">
        <f>+'[2]BoQ HSYC-Đạt'!AT2103</f>
        <v>41695.56</v>
      </c>
      <c r="AX2103" s="8">
        <f>F2103*AW2103</f>
        <v>1501040.16</v>
      </c>
      <c r="AY2103" s="8">
        <f>IF(AQ2103="CT",7%,5%)*AX2103</f>
        <v>105072.81120000001</v>
      </c>
      <c r="AZ2103" s="8">
        <f>AX2103*2%</f>
        <v>30020.803199999998</v>
      </c>
      <c r="BA2103" s="8">
        <f>IF(BB2103&gt;0,0,AX2103*5%)</f>
        <v>75052.008000000002</v>
      </c>
      <c r="BB2103" s="8"/>
      <c r="BC2103" s="8">
        <f>+AX2103+AY2103+AZ2103+BA2103+BB2103</f>
        <v>1711185.7823999999</v>
      </c>
      <c r="BD2103" s="8">
        <f>AX2103-AT2103</f>
        <v>1501040.16</v>
      </c>
      <c r="BE2103" s="2"/>
      <c r="BH2103" s="2"/>
    </row>
    <row r="2104" spans="2:60" ht="17" hidden="1" outlineLevel="1" x14ac:dyDescent="0.2">
      <c r="B2104" s="82">
        <v>64</v>
      </c>
      <c r="C2104" s="144" t="s">
        <v>544</v>
      </c>
      <c r="D2104" s="144"/>
      <c r="E2104" s="82" t="s">
        <v>85</v>
      </c>
      <c r="F2104" s="143">
        <v>12</v>
      </c>
      <c r="G2104" s="142">
        <f>'[1]BoQ HSYC'!F2104</f>
        <v>12</v>
      </c>
      <c r="H2104" s="185">
        <f>'[1]BoQ HSYC'!G2104</f>
        <v>0</v>
      </c>
      <c r="I2104" s="185">
        <f>'[1]BoQ HSYC'!H2104</f>
        <v>0</v>
      </c>
      <c r="J2104" s="185">
        <f>'[1]BoQ HSYC'!I2104</f>
        <v>0</v>
      </c>
      <c r="K2104" s="48">
        <f>'[1]BoQ HSYC'!J2104</f>
        <v>12816</v>
      </c>
      <c r="L2104" s="47">
        <f>'[1]BoQ HSYC'!K2104</f>
        <v>12847</v>
      </c>
      <c r="M2104" s="47">
        <f>'[1]BoQ HSYC'!L2104</f>
        <v>25663</v>
      </c>
      <c r="N2104" s="183">
        <f>'[1]BoQ HSYC'!M2104</f>
        <v>4485.5999999999995</v>
      </c>
      <c r="O2104" s="183">
        <f>'[1]BoQ HSYC'!N2104</f>
        <v>4496.45</v>
      </c>
      <c r="P2104" s="83">
        <f>'[1]BoQ HSYC'!O2104</f>
        <v>8982.0499999999993</v>
      </c>
      <c r="Q2104" s="47">
        <f>'[1]BoQ HSYC'!P2104</f>
        <v>307956</v>
      </c>
      <c r="R2104" s="132">
        <f>'[1]BoQ HSYC'!Q2104</f>
        <v>107784.59999999999</v>
      </c>
      <c r="S2104" s="83">
        <f>'[1]BoQ HSYC'!R2104</f>
        <v>415740.6</v>
      </c>
      <c r="T2104" s="48">
        <f>'[1]BoQ HSYC'!S2104</f>
        <v>0</v>
      </c>
      <c r="U2104" s="132">
        <f>'[1]BoQ HSYC'!T2104</f>
        <v>0</v>
      </c>
      <c r="V2104" s="132" t="str">
        <f>'[1]BoQ HSYC'!U2104</f>
        <v>BĐG Q2/2026</v>
      </c>
      <c r="W2104" s="132" t="str">
        <f>'[1]BoQ HSYC'!V2104</f>
        <v>BĐG Q2/2026</v>
      </c>
      <c r="X2104" s="44" t="str">
        <f>'[1]BoQ HSYC'!W2104</f>
        <v>ME</v>
      </c>
      <c r="Y2104" s="44"/>
      <c r="Z2104" s="44"/>
      <c r="AA2104" s="44"/>
      <c r="AB2104" s="2">
        <v>52329.915763949997</v>
      </c>
      <c r="AC2104" s="2">
        <v>627958.98916739994</v>
      </c>
      <c r="AD2104" s="2">
        <f>+M2104</f>
        <v>25663</v>
      </c>
      <c r="AE2104" s="2">
        <f>+AD2104*14%</f>
        <v>3592.82</v>
      </c>
      <c r="AF2104" s="155">
        <f>+AD2104*35%</f>
        <v>8982.0499999999993</v>
      </c>
      <c r="AG2104" s="2">
        <f>+AD2104*F2104</f>
        <v>307956</v>
      </c>
      <c r="AH2104" s="2">
        <f>+AE2104*F2104</f>
        <v>43113.840000000004</v>
      </c>
      <c r="AI2104" s="2">
        <f>+AF2104*F2104</f>
        <v>107784.59999999999</v>
      </c>
      <c r="AJ2104" s="2">
        <f>SUM(AG2104:AI2104)</f>
        <v>458854.44</v>
      </c>
      <c r="AK2104" s="2">
        <f>+AD2104*G2104</f>
        <v>307956</v>
      </c>
      <c r="AL2104" s="2">
        <f>+AE2104*G2104</f>
        <v>43113.840000000004</v>
      </c>
      <c r="AM2104" s="2">
        <f>+AF2104*G2104</f>
        <v>107784.59999999999</v>
      </c>
      <c r="AN2104" s="155">
        <f>SUM(AK2104:AM2104)</f>
        <v>458854.44</v>
      </c>
      <c r="AQ2104" s="145" t="s">
        <v>525</v>
      </c>
      <c r="AU2104" s="8"/>
      <c r="AV2104" s="8"/>
      <c r="AW2104" s="2">
        <f>+'[2]BoQ HSYC-Đạt'!AT2104</f>
        <v>26176.26</v>
      </c>
      <c r="AX2104" s="8">
        <f>F2104*AW2104</f>
        <v>314115.12</v>
      </c>
      <c r="AY2104" s="8">
        <f>IF(AQ2104="CT",7%,5%)*AX2104</f>
        <v>21988.058400000002</v>
      </c>
      <c r="AZ2104" s="8">
        <f>AX2104*2%</f>
        <v>6282.3024000000005</v>
      </c>
      <c r="BA2104" s="8">
        <f>IF(BB2104&gt;0,0,AX2104*5%)</f>
        <v>15705.756000000001</v>
      </c>
      <c r="BB2104" s="8"/>
      <c r="BC2104" s="8">
        <f>+AX2104+AY2104+AZ2104+BA2104+BB2104</f>
        <v>358091.23679999996</v>
      </c>
      <c r="BD2104" s="8">
        <f>AX2104-AT2104</f>
        <v>314115.12</v>
      </c>
      <c r="BE2104" s="2"/>
      <c r="BH2104" s="2"/>
    </row>
    <row r="2105" spans="2:60" ht="17" hidden="1" outlineLevel="1" x14ac:dyDescent="0.2">
      <c r="B2105" s="82">
        <v>65</v>
      </c>
      <c r="C2105" s="144" t="s">
        <v>543</v>
      </c>
      <c r="D2105" s="144"/>
      <c r="E2105" s="82" t="s">
        <v>85</v>
      </c>
      <c r="F2105" s="143">
        <v>24</v>
      </c>
      <c r="G2105" s="142">
        <f>'[1]BoQ HSYC'!F2105</f>
        <v>24</v>
      </c>
      <c r="H2105" s="185">
        <f>'[1]BoQ HSYC'!G2105</f>
        <v>0</v>
      </c>
      <c r="I2105" s="185">
        <f>'[1]BoQ HSYC'!H2105</f>
        <v>0</v>
      </c>
      <c r="J2105" s="185">
        <f>'[1]BoQ HSYC'!I2105</f>
        <v>0</v>
      </c>
      <c r="K2105" s="48">
        <f>'[1]BoQ HSYC'!J2105</f>
        <v>3528</v>
      </c>
      <c r="L2105" s="47">
        <f>'[1]BoQ HSYC'!K2105</f>
        <v>11530</v>
      </c>
      <c r="M2105" s="47">
        <f>'[1]BoQ HSYC'!L2105</f>
        <v>15058</v>
      </c>
      <c r="N2105" s="183">
        <f>'[1]BoQ HSYC'!M2105</f>
        <v>1234.8</v>
      </c>
      <c r="O2105" s="183">
        <f>'[1]BoQ HSYC'!N2105</f>
        <v>4035.4999999999995</v>
      </c>
      <c r="P2105" s="83">
        <f>'[1]BoQ HSYC'!O2105</f>
        <v>5270.2999999999993</v>
      </c>
      <c r="Q2105" s="47">
        <f>'[1]BoQ HSYC'!P2105</f>
        <v>361392</v>
      </c>
      <c r="R2105" s="132">
        <f>'[1]BoQ HSYC'!Q2105</f>
        <v>126487.19999999998</v>
      </c>
      <c r="S2105" s="83">
        <f>'[1]BoQ HSYC'!R2105</f>
        <v>487879.19999999995</v>
      </c>
      <c r="T2105" s="48">
        <f>'[1]BoQ HSYC'!S2105</f>
        <v>0</v>
      </c>
      <c r="U2105" s="132">
        <f>'[1]BoQ HSYC'!T2105</f>
        <v>0</v>
      </c>
      <c r="V2105" s="132" t="str">
        <f>'[1]BoQ HSYC'!U2105</f>
        <v>BĐG Q2/2026</v>
      </c>
      <c r="W2105" s="132" t="str">
        <f>'[1]BoQ HSYC'!V2105</f>
        <v>BĐG Q2/2026</v>
      </c>
      <c r="X2105" s="44" t="str">
        <f>'[1]BoQ HSYC'!W2105</f>
        <v>ME</v>
      </c>
      <c r="Y2105" s="44"/>
      <c r="Z2105" s="44"/>
      <c r="AA2105" s="44"/>
      <c r="AB2105" s="2">
        <v>40688.877480900002</v>
      </c>
      <c r="AC2105" s="2">
        <v>976533.05954160006</v>
      </c>
      <c r="AD2105" s="2">
        <f>+M2105</f>
        <v>15058</v>
      </c>
      <c r="AE2105" s="2">
        <f>+AD2105*14%</f>
        <v>2108.1200000000003</v>
      </c>
      <c r="AF2105" s="155">
        <f>+AD2105*35%</f>
        <v>5270.2999999999993</v>
      </c>
      <c r="AG2105" s="2">
        <f>+AD2105*F2105</f>
        <v>361392</v>
      </c>
      <c r="AH2105" s="2">
        <f>+AE2105*F2105</f>
        <v>50594.880000000005</v>
      </c>
      <c r="AI2105" s="2">
        <f>+AF2105*F2105</f>
        <v>126487.19999999998</v>
      </c>
      <c r="AJ2105" s="2">
        <f>SUM(AG2105:AI2105)</f>
        <v>538474.07999999996</v>
      </c>
      <c r="AK2105" s="2">
        <f>+AD2105*G2105</f>
        <v>361392</v>
      </c>
      <c r="AL2105" s="2">
        <f>+AE2105*G2105</f>
        <v>50594.880000000005</v>
      </c>
      <c r="AM2105" s="2">
        <f>+AF2105*G2105</f>
        <v>126487.19999999998</v>
      </c>
      <c r="AN2105" s="155">
        <f>SUM(AK2105:AM2105)</f>
        <v>538474.07999999996</v>
      </c>
      <c r="AQ2105" s="145" t="s">
        <v>525</v>
      </c>
      <c r="AU2105" s="8"/>
      <c r="AV2105" s="8"/>
      <c r="AW2105" s="2">
        <f>+'[2]BoQ HSYC-Đạt'!AT2105</f>
        <v>15359.16</v>
      </c>
      <c r="AX2105" s="8">
        <f>F2105*AW2105</f>
        <v>368619.83999999997</v>
      </c>
      <c r="AY2105" s="8">
        <f>IF(AQ2105="CT",7%,5%)*AX2105</f>
        <v>25803.388800000001</v>
      </c>
      <c r="AZ2105" s="8">
        <f>AX2105*2%</f>
        <v>7372.3967999999995</v>
      </c>
      <c r="BA2105" s="8">
        <f>IF(BB2105&gt;0,0,AX2105*5%)</f>
        <v>18430.991999999998</v>
      </c>
      <c r="BB2105" s="8"/>
      <c r="BC2105" s="8">
        <f>+AX2105+AY2105+AZ2105+BA2105+BB2105</f>
        <v>420226.6176</v>
      </c>
      <c r="BD2105" s="8">
        <f>AX2105-AT2105</f>
        <v>368619.83999999997</v>
      </c>
      <c r="BE2105" s="2"/>
      <c r="BH2105" s="2"/>
    </row>
    <row r="2106" spans="2:60" ht="17" hidden="1" outlineLevel="1" x14ac:dyDescent="0.2">
      <c r="B2106" s="82">
        <v>66</v>
      </c>
      <c r="C2106" s="144" t="s">
        <v>542</v>
      </c>
      <c r="D2106" s="144"/>
      <c r="E2106" s="82" t="s">
        <v>85</v>
      </c>
      <c r="F2106" s="143">
        <v>24</v>
      </c>
      <c r="G2106" s="142">
        <f>'[1]BoQ HSYC'!F2106</f>
        <v>24</v>
      </c>
      <c r="H2106" s="185">
        <f>'[1]BoQ HSYC'!G2106</f>
        <v>0</v>
      </c>
      <c r="I2106" s="185">
        <f>'[1]BoQ HSYC'!H2106</f>
        <v>0</v>
      </c>
      <c r="J2106" s="185">
        <f>'[1]BoQ HSYC'!I2106</f>
        <v>0</v>
      </c>
      <c r="K2106" s="48">
        <f>'[1]BoQ HSYC'!J2106</f>
        <v>13230</v>
      </c>
      <c r="L2106" s="47">
        <f>'[1]BoQ HSYC'!K2106</f>
        <v>16470</v>
      </c>
      <c r="M2106" s="47">
        <f>'[1]BoQ HSYC'!L2106</f>
        <v>29700</v>
      </c>
      <c r="N2106" s="183">
        <f>'[1]BoQ HSYC'!M2106</f>
        <v>4630.5</v>
      </c>
      <c r="O2106" s="183">
        <f>'[1]BoQ HSYC'!N2106</f>
        <v>5764.5</v>
      </c>
      <c r="P2106" s="83">
        <f>'[1]BoQ HSYC'!O2106</f>
        <v>10395</v>
      </c>
      <c r="Q2106" s="47">
        <f>'[1]BoQ HSYC'!P2106</f>
        <v>712800</v>
      </c>
      <c r="R2106" s="132">
        <f>'[1]BoQ HSYC'!Q2106</f>
        <v>249480</v>
      </c>
      <c r="S2106" s="83">
        <f>'[1]BoQ HSYC'!R2106</f>
        <v>962280</v>
      </c>
      <c r="T2106" s="48">
        <f>'[1]BoQ HSYC'!S2106</f>
        <v>0</v>
      </c>
      <c r="U2106" s="132">
        <f>'[1]BoQ HSYC'!T2106</f>
        <v>0</v>
      </c>
      <c r="V2106" s="132" t="str">
        <f>'[1]BoQ HSYC'!U2106</f>
        <v>BĐG Q2/2026</v>
      </c>
      <c r="W2106" s="132" t="str">
        <f>'[1]BoQ HSYC'!V2106</f>
        <v>BĐG Q2/2026</v>
      </c>
      <c r="X2106" s="44" t="str">
        <f>'[1]BoQ HSYC'!W2106</f>
        <v>ME</v>
      </c>
      <c r="Y2106" s="44"/>
      <c r="Z2106" s="44"/>
      <c r="AA2106" s="44"/>
      <c r="AB2106" s="2">
        <v>63491.05371213</v>
      </c>
      <c r="AC2106" s="2">
        <v>1523785.28909112</v>
      </c>
      <c r="AD2106" s="2">
        <f>+M2106</f>
        <v>29700</v>
      </c>
      <c r="AE2106" s="2">
        <f>+AD2106*14%</f>
        <v>4158</v>
      </c>
      <c r="AF2106" s="155">
        <f>+AD2106*35%</f>
        <v>10395</v>
      </c>
      <c r="AG2106" s="2">
        <f>+AD2106*F2106</f>
        <v>712800</v>
      </c>
      <c r="AH2106" s="2">
        <f>+AE2106*F2106</f>
        <v>99792</v>
      </c>
      <c r="AI2106" s="2">
        <f>+AF2106*F2106</f>
        <v>249480</v>
      </c>
      <c r="AJ2106" s="2">
        <f>SUM(AG2106:AI2106)</f>
        <v>1062072</v>
      </c>
      <c r="AK2106" s="2">
        <f>+AD2106*G2106</f>
        <v>712800</v>
      </c>
      <c r="AL2106" s="2">
        <f>+AE2106*G2106</f>
        <v>99792</v>
      </c>
      <c r="AM2106" s="2">
        <f>+AF2106*G2106</f>
        <v>249480</v>
      </c>
      <c r="AN2106" s="155">
        <f>SUM(AK2106:AM2106)</f>
        <v>1062072</v>
      </c>
      <c r="AQ2106" s="145" t="s">
        <v>525</v>
      </c>
      <c r="AU2106" s="8"/>
      <c r="AV2106" s="8"/>
      <c r="AW2106" s="2">
        <f>+'[2]BoQ HSYC-Đạt'!AT2106</f>
        <v>30294</v>
      </c>
      <c r="AX2106" s="8">
        <f>F2106*AW2106</f>
        <v>727056</v>
      </c>
      <c r="AY2106" s="8">
        <f>IF(AQ2106="CT",7%,5%)*AX2106</f>
        <v>50893.920000000006</v>
      </c>
      <c r="AZ2106" s="8">
        <f>AX2106*2%</f>
        <v>14541.12</v>
      </c>
      <c r="BA2106" s="8">
        <f>IF(BB2106&gt;0,0,AX2106*5%)</f>
        <v>36352.800000000003</v>
      </c>
      <c r="BB2106" s="8"/>
      <c r="BC2106" s="8">
        <f>+AX2106+AY2106+AZ2106+BA2106+BB2106</f>
        <v>828843.84000000008</v>
      </c>
      <c r="BD2106" s="8">
        <f>AX2106-AT2106</f>
        <v>727056</v>
      </c>
      <c r="BE2106" s="2"/>
      <c r="BH2106" s="2"/>
    </row>
    <row r="2107" spans="2:60" ht="17" hidden="1" outlineLevel="1" x14ac:dyDescent="0.2">
      <c r="B2107" s="82">
        <v>67</v>
      </c>
      <c r="C2107" s="144" t="s">
        <v>541</v>
      </c>
      <c r="D2107" s="144"/>
      <c r="E2107" s="82" t="s">
        <v>85</v>
      </c>
      <c r="F2107" s="143">
        <v>24</v>
      </c>
      <c r="G2107" s="142">
        <f>'[1]BoQ HSYC'!F2107</f>
        <v>24</v>
      </c>
      <c r="H2107" s="185">
        <f>'[1]BoQ HSYC'!G2107</f>
        <v>0</v>
      </c>
      <c r="I2107" s="185">
        <f>'[1]BoQ HSYC'!H2107</f>
        <v>0</v>
      </c>
      <c r="J2107" s="185">
        <f>'[1]BoQ HSYC'!I2107</f>
        <v>0</v>
      </c>
      <c r="K2107" s="48">
        <f>'[1]BoQ HSYC'!J2107</f>
        <v>7128</v>
      </c>
      <c r="L2107" s="47">
        <f>'[1]BoQ HSYC'!K2107</f>
        <v>12847</v>
      </c>
      <c r="M2107" s="47">
        <f>'[1]BoQ HSYC'!L2107</f>
        <v>19975</v>
      </c>
      <c r="N2107" s="183">
        <f>'[1]BoQ HSYC'!M2107</f>
        <v>2494.7999999999997</v>
      </c>
      <c r="O2107" s="183">
        <f>'[1]BoQ HSYC'!N2107</f>
        <v>4496.45</v>
      </c>
      <c r="P2107" s="83">
        <f>'[1]BoQ HSYC'!O2107</f>
        <v>6991.25</v>
      </c>
      <c r="Q2107" s="47">
        <f>'[1]BoQ HSYC'!P2107</f>
        <v>479400</v>
      </c>
      <c r="R2107" s="132">
        <f>'[1]BoQ HSYC'!Q2107</f>
        <v>167790</v>
      </c>
      <c r="S2107" s="83">
        <f>'[1]BoQ HSYC'!R2107</f>
        <v>647190</v>
      </c>
      <c r="T2107" s="48">
        <f>'[1]BoQ HSYC'!S2107</f>
        <v>0</v>
      </c>
      <c r="U2107" s="132">
        <f>'[1]BoQ HSYC'!T2107</f>
        <v>0</v>
      </c>
      <c r="V2107" s="132" t="str">
        <f>'[1]BoQ HSYC'!U2107</f>
        <v>BĐG Q2/2026</v>
      </c>
      <c r="W2107" s="132" t="str">
        <f>'[1]BoQ HSYC'!V2107</f>
        <v>BĐG Q2/2026</v>
      </c>
      <c r="X2107" s="44" t="str">
        <f>'[1]BoQ HSYC'!W2107</f>
        <v>ME</v>
      </c>
      <c r="Y2107" s="44"/>
      <c r="Z2107" s="44"/>
      <c r="AA2107" s="44"/>
      <c r="AB2107" s="2">
        <v>46860.237299700006</v>
      </c>
      <c r="AC2107" s="2">
        <v>1124645.6951928001</v>
      </c>
      <c r="AD2107" s="2">
        <f>+M2107</f>
        <v>19975</v>
      </c>
      <c r="AE2107" s="2">
        <f>+AD2107*14%</f>
        <v>2796.5000000000005</v>
      </c>
      <c r="AF2107" s="155">
        <f>+AD2107*35%</f>
        <v>6991.25</v>
      </c>
      <c r="AG2107" s="2">
        <f>+AD2107*F2107</f>
        <v>479400</v>
      </c>
      <c r="AH2107" s="2">
        <f>+AE2107*F2107</f>
        <v>67116.000000000015</v>
      </c>
      <c r="AI2107" s="2">
        <f>+AF2107*F2107</f>
        <v>167790</v>
      </c>
      <c r="AJ2107" s="2">
        <f>SUM(AG2107:AI2107)</f>
        <v>714306</v>
      </c>
      <c r="AK2107" s="2">
        <f>+AD2107*G2107</f>
        <v>479400</v>
      </c>
      <c r="AL2107" s="2">
        <f>+AE2107*G2107</f>
        <v>67116.000000000015</v>
      </c>
      <c r="AM2107" s="2">
        <f>+AF2107*G2107</f>
        <v>167790</v>
      </c>
      <c r="AN2107" s="155">
        <f>SUM(AK2107:AM2107)</f>
        <v>714306</v>
      </c>
      <c r="AQ2107" s="145" t="s">
        <v>525</v>
      </c>
      <c r="AU2107" s="8"/>
      <c r="AV2107" s="8"/>
      <c r="AW2107" s="2">
        <f>+'[2]BoQ HSYC-Đạt'!AT2107</f>
        <v>20374.5</v>
      </c>
      <c r="AX2107" s="8">
        <f>F2107*AW2107</f>
        <v>488988</v>
      </c>
      <c r="AY2107" s="8">
        <f>IF(AQ2107="CT",7%,5%)*AX2107</f>
        <v>34229.160000000003</v>
      </c>
      <c r="AZ2107" s="8">
        <f>AX2107*2%</f>
        <v>9779.76</v>
      </c>
      <c r="BA2107" s="8">
        <f>IF(BB2107&gt;0,0,AX2107*5%)</f>
        <v>24449.4</v>
      </c>
      <c r="BB2107" s="8"/>
      <c r="BC2107" s="8">
        <f>+AX2107+AY2107+AZ2107+BA2107+BB2107</f>
        <v>557446.32000000007</v>
      </c>
      <c r="BD2107" s="8">
        <f>AX2107-AT2107</f>
        <v>488988</v>
      </c>
      <c r="BE2107" s="2"/>
      <c r="BH2107" s="2"/>
    </row>
    <row r="2108" spans="2:60" ht="17" hidden="1" outlineLevel="1" x14ac:dyDescent="0.2">
      <c r="B2108" s="82">
        <v>68</v>
      </c>
      <c r="C2108" s="144" t="s">
        <v>540</v>
      </c>
      <c r="D2108" s="144"/>
      <c r="E2108" s="82" t="s">
        <v>85</v>
      </c>
      <c r="F2108" s="143">
        <v>1</v>
      </c>
      <c r="G2108" s="142">
        <f>'[1]BoQ HSYC'!F2108</f>
        <v>1</v>
      </c>
      <c r="H2108" s="185">
        <f>'[1]BoQ HSYC'!G2108</f>
        <v>0</v>
      </c>
      <c r="I2108" s="185">
        <f>'[1]BoQ HSYC'!H2108</f>
        <v>0</v>
      </c>
      <c r="J2108" s="185">
        <f>'[1]BoQ HSYC'!I2108</f>
        <v>0</v>
      </c>
      <c r="K2108" s="48">
        <f>'[1]BoQ HSYC'!J2108</f>
        <v>52848</v>
      </c>
      <c r="L2108" s="47">
        <f>'[1]BoQ HSYC'!K2108</f>
        <v>19764</v>
      </c>
      <c r="M2108" s="47">
        <f>'[1]BoQ HSYC'!L2108</f>
        <v>72612</v>
      </c>
      <c r="N2108" s="183">
        <f>'[1]BoQ HSYC'!M2108</f>
        <v>18496.8</v>
      </c>
      <c r="O2108" s="183">
        <f>'[1]BoQ HSYC'!N2108</f>
        <v>6917.4</v>
      </c>
      <c r="P2108" s="83">
        <f>'[1]BoQ HSYC'!O2108</f>
        <v>25414.199999999997</v>
      </c>
      <c r="Q2108" s="47">
        <f>'[1]BoQ HSYC'!P2108</f>
        <v>72612</v>
      </c>
      <c r="R2108" s="132">
        <f>'[1]BoQ HSYC'!Q2108</f>
        <v>25414.199999999997</v>
      </c>
      <c r="S2108" s="83">
        <f>'[1]BoQ HSYC'!R2108</f>
        <v>98026.2</v>
      </c>
      <c r="T2108" s="48">
        <f>'[1]BoQ HSYC'!S2108</f>
        <v>0</v>
      </c>
      <c r="U2108" s="132">
        <f>'[1]BoQ HSYC'!T2108</f>
        <v>0</v>
      </c>
      <c r="V2108" s="132" t="str">
        <f>'[1]BoQ HSYC'!U2108</f>
        <v>BĐG Q2/2026</v>
      </c>
      <c r="W2108" s="132" t="str">
        <f>'[1]BoQ HSYC'!V2108</f>
        <v>BĐG Q2/2026</v>
      </c>
      <c r="X2108" s="44" t="str">
        <f>'[1]BoQ HSYC'!W2108</f>
        <v>ME</v>
      </c>
      <c r="Y2108" s="44"/>
      <c r="Z2108" s="44"/>
      <c r="AA2108" s="44"/>
      <c r="AB2108" s="2">
        <v>110739.36713235</v>
      </c>
      <c r="AC2108" s="2">
        <v>110739.36713235</v>
      </c>
      <c r="AD2108" s="2">
        <f>+M2108</f>
        <v>72612</v>
      </c>
      <c r="AE2108" s="2">
        <f>+AD2108*14%</f>
        <v>10165.68</v>
      </c>
      <c r="AF2108" s="155">
        <f>+AD2108*35%</f>
        <v>25414.199999999997</v>
      </c>
      <c r="AG2108" s="2">
        <f>+AD2108*F2108</f>
        <v>72612</v>
      </c>
      <c r="AH2108" s="2">
        <f>+AE2108*F2108</f>
        <v>10165.68</v>
      </c>
      <c r="AI2108" s="2">
        <f>+AF2108*F2108</f>
        <v>25414.199999999997</v>
      </c>
      <c r="AJ2108" s="2">
        <f>SUM(AG2108:AI2108)</f>
        <v>108191.87999999999</v>
      </c>
      <c r="AK2108" s="2">
        <f>+AD2108*G2108</f>
        <v>72612</v>
      </c>
      <c r="AL2108" s="2">
        <f>+AE2108*G2108</f>
        <v>10165.68</v>
      </c>
      <c r="AM2108" s="2">
        <f>+AF2108*G2108</f>
        <v>25414.199999999997</v>
      </c>
      <c r="AN2108" s="155">
        <f>SUM(AK2108:AM2108)</f>
        <v>108191.87999999999</v>
      </c>
      <c r="AQ2108" s="145" t="s">
        <v>525</v>
      </c>
      <c r="AU2108" s="8"/>
      <c r="AV2108" s="8"/>
      <c r="AW2108" s="2">
        <f>+'[2]BoQ HSYC-Đạt'!AT2108</f>
        <v>74064.240000000005</v>
      </c>
      <c r="AX2108" s="8">
        <f>F2108*AW2108</f>
        <v>74064.240000000005</v>
      </c>
      <c r="AY2108" s="8">
        <f>IF(AQ2108="CT",7%,5%)*AX2108</f>
        <v>5184.4968000000008</v>
      </c>
      <c r="AZ2108" s="8">
        <f>AX2108*2%</f>
        <v>1481.2848000000001</v>
      </c>
      <c r="BA2108" s="8">
        <f>IF(BB2108&gt;0,0,AX2108*5%)</f>
        <v>3703.2120000000004</v>
      </c>
      <c r="BB2108" s="8"/>
      <c r="BC2108" s="8">
        <f>+AX2108+AY2108+AZ2108+BA2108+BB2108</f>
        <v>84433.233600000007</v>
      </c>
      <c r="BD2108" s="8">
        <f>AX2108-AT2108</f>
        <v>74064.240000000005</v>
      </c>
      <c r="BE2108" s="2"/>
      <c r="BH2108" s="2"/>
    </row>
    <row r="2109" spans="2:60" ht="17" hidden="1" outlineLevel="1" x14ac:dyDescent="0.2">
      <c r="B2109" s="82">
        <v>69</v>
      </c>
      <c r="C2109" s="144" t="s">
        <v>539</v>
      </c>
      <c r="D2109" s="144"/>
      <c r="E2109" s="82" t="s">
        <v>85</v>
      </c>
      <c r="F2109" s="143">
        <v>1</v>
      </c>
      <c r="G2109" s="142">
        <f>'[1]BoQ HSYC'!F2109</f>
        <v>1</v>
      </c>
      <c r="H2109" s="185">
        <f>'[1]BoQ HSYC'!G2109</f>
        <v>0</v>
      </c>
      <c r="I2109" s="185">
        <f>'[1]BoQ HSYC'!H2109</f>
        <v>0</v>
      </c>
      <c r="J2109" s="185">
        <f>'[1]BoQ HSYC'!I2109</f>
        <v>0</v>
      </c>
      <c r="K2109" s="48">
        <f>'[1]BoQ HSYC'!J2109</f>
        <v>25848</v>
      </c>
      <c r="L2109" s="47">
        <f>'[1]BoQ HSYC'!K2109</f>
        <v>16470</v>
      </c>
      <c r="M2109" s="47">
        <f>'[1]BoQ HSYC'!L2109</f>
        <v>42318</v>
      </c>
      <c r="N2109" s="183">
        <f>'[1]BoQ HSYC'!M2109</f>
        <v>9046.7999999999993</v>
      </c>
      <c r="O2109" s="183">
        <f>'[1]BoQ HSYC'!N2109</f>
        <v>5764.5</v>
      </c>
      <c r="P2109" s="83">
        <f>'[1]BoQ HSYC'!O2109</f>
        <v>14811.3</v>
      </c>
      <c r="Q2109" s="47">
        <f>'[1]BoQ HSYC'!P2109</f>
        <v>42318</v>
      </c>
      <c r="R2109" s="132">
        <f>'[1]BoQ HSYC'!Q2109</f>
        <v>14811.3</v>
      </c>
      <c r="S2109" s="83">
        <f>'[1]BoQ HSYC'!R2109</f>
        <v>57129.3</v>
      </c>
      <c r="T2109" s="48">
        <f>'[1]BoQ HSYC'!S2109</f>
        <v>0</v>
      </c>
      <c r="U2109" s="132">
        <f>'[1]BoQ HSYC'!T2109</f>
        <v>0</v>
      </c>
      <c r="V2109" s="132" t="str">
        <f>'[1]BoQ HSYC'!U2109</f>
        <v>BĐG Q2/2026</v>
      </c>
      <c r="W2109" s="132" t="str">
        <f>'[1]BoQ HSYC'!V2109</f>
        <v>BĐG Q2/2026</v>
      </c>
      <c r="X2109" s="44" t="str">
        <f>'[1]BoQ HSYC'!W2109</f>
        <v>ME</v>
      </c>
      <c r="Y2109" s="44"/>
      <c r="Z2109" s="44"/>
      <c r="AA2109" s="44"/>
      <c r="AB2109" s="2">
        <v>103686.83033313</v>
      </c>
      <c r="AC2109" s="2">
        <v>103686.83033313</v>
      </c>
      <c r="AD2109" s="2">
        <f>+M2109</f>
        <v>42318</v>
      </c>
      <c r="AE2109" s="2">
        <f>+AD2109*14%</f>
        <v>5924.52</v>
      </c>
      <c r="AF2109" s="155">
        <f>+AD2109*35%</f>
        <v>14811.3</v>
      </c>
      <c r="AG2109" s="2">
        <f>+AD2109*F2109</f>
        <v>42318</v>
      </c>
      <c r="AH2109" s="2">
        <f>+AE2109*F2109</f>
        <v>5924.52</v>
      </c>
      <c r="AI2109" s="2">
        <f>+AF2109*F2109</f>
        <v>14811.3</v>
      </c>
      <c r="AJ2109" s="2">
        <f>SUM(AG2109:AI2109)</f>
        <v>63053.820000000007</v>
      </c>
      <c r="AK2109" s="2">
        <f>+AD2109*G2109</f>
        <v>42318</v>
      </c>
      <c r="AL2109" s="2">
        <f>+AE2109*G2109</f>
        <v>5924.52</v>
      </c>
      <c r="AM2109" s="2">
        <f>+AF2109*G2109</f>
        <v>14811.3</v>
      </c>
      <c r="AN2109" s="155">
        <f>SUM(AK2109:AM2109)</f>
        <v>63053.820000000007</v>
      </c>
      <c r="AQ2109" s="145" t="s">
        <v>525</v>
      </c>
      <c r="AU2109" s="8"/>
      <c r="AV2109" s="8"/>
      <c r="AW2109" s="2">
        <f>+'[2]BoQ HSYC-Đạt'!AT2109</f>
        <v>43164.36</v>
      </c>
      <c r="AX2109" s="8">
        <f>F2109*AW2109</f>
        <v>43164.36</v>
      </c>
      <c r="AY2109" s="8">
        <f>IF(AQ2109="CT",7%,5%)*AX2109</f>
        <v>3021.5052000000005</v>
      </c>
      <c r="AZ2109" s="8">
        <f>AX2109*2%</f>
        <v>863.28719999999998</v>
      </c>
      <c r="BA2109" s="8">
        <f>IF(BB2109&gt;0,0,AX2109*5%)</f>
        <v>2158.2180000000003</v>
      </c>
      <c r="BB2109" s="8"/>
      <c r="BC2109" s="8">
        <f>+AX2109+AY2109+AZ2109+BA2109+BB2109</f>
        <v>49207.3704</v>
      </c>
      <c r="BD2109" s="8">
        <f>AX2109-AT2109</f>
        <v>43164.36</v>
      </c>
      <c r="BE2109" s="2"/>
      <c r="BH2109" s="2"/>
    </row>
    <row r="2110" spans="2:60" ht="17" hidden="1" outlineLevel="1" x14ac:dyDescent="0.2">
      <c r="B2110" s="82">
        <v>70</v>
      </c>
      <c r="C2110" s="144" t="s">
        <v>538</v>
      </c>
      <c r="D2110" s="144"/>
      <c r="E2110" s="82" t="s">
        <v>85</v>
      </c>
      <c r="F2110" s="143">
        <v>1</v>
      </c>
      <c r="G2110" s="142">
        <f>'[1]BoQ HSYC'!F2110</f>
        <v>1</v>
      </c>
      <c r="H2110" s="185">
        <f>'[1]BoQ HSYC'!G2110</f>
        <v>0</v>
      </c>
      <c r="I2110" s="185">
        <f>'[1]BoQ HSYC'!H2110</f>
        <v>0</v>
      </c>
      <c r="J2110" s="185">
        <f>'[1]BoQ HSYC'!I2110</f>
        <v>0</v>
      </c>
      <c r="K2110" s="48">
        <f>'[1]BoQ HSYC'!J2110</f>
        <v>14688</v>
      </c>
      <c r="L2110" s="47">
        <f>'[1]BoQ HSYC'!K2110</f>
        <v>12847</v>
      </c>
      <c r="M2110" s="47">
        <f>'[1]BoQ HSYC'!L2110</f>
        <v>27535</v>
      </c>
      <c r="N2110" s="183">
        <f>'[1]BoQ HSYC'!M2110</f>
        <v>5140.7999999999993</v>
      </c>
      <c r="O2110" s="183">
        <f>'[1]BoQ HSYC'!N2110</f>
        <v>4496.45</v>
      </c>
      <c r="P2110" s="83">
        <f>'[1]BoQ HSYC'!O2110</f>
        <v>9637.25</v>
      </c>
      <c r="Q2110" s="47">
        <f>'[1]BoQ HSYC'!P2110</f>
        <v>27535</v>
      </c>
      <c r="R2110" s="132">
        <f>'[1]BoQ HSYC'!Q2110</f>
        <v>9637.25</v>
      </c>
      <c r="S2110" s="83">
        <f>'[1]BoQ HSYC'!R2110</f>
        <v>37172.25</v>
      </c>
      <c r="T2110" s="48">
        <f>'[1]BoQ HSYC'!S2110</f>
        <v>0</v>
      </c>
      <c r="U2110" s="132">
        <f>'[1]BoQ HSYC'!T2110</f>
        <v>0</v>
      </c>
      <c r="V2110" s="132" t="str">
        <f>'[1]BoQ HSYC'!U2110</f>
        <v>BĐG Q2/2026</v>
      </c>
      <c r="W2110" s="132" t="str">
        <f>'[1]BoQ HSYC'!V2110</f>
        <v>BĐG Q2/2026</v>
      </c>
      <c r="X2110" s="44" t="str">
        <f>'[1]BoQ HSYC'!W2110</f>
        <v>ME</v>
      </c>
      <c r="Y2110" s="44"/>
      <c r="Z2110" s="44"/>
      <c r="AA2110" s="44"/>
      <c r="AB2110" s="2">
        <v>60216.428898450002</v>
      </c>
      <c r="AC2110" s="2">
        <v>60216.428898450002</v>
      </c>
      <c r="AD2110" s="2">
        <f>+M2110</f>
        <v>27535</v>
      </c>
      <c r="AE2110" s="2">
        <f>+AD2110*14%</f>
        <v>3854.9000000000005</v>
      </c>
      <c r="AF2110" s="155">
        <f>+AD2110*35%</f>
        <v>9637.25</v>
      </c>
      <c r="AG2110" s="2">
        <f>+AD2110*F2110</f>
        <v>27535</v>
      </c>
      <c r="AH2110" s="2">
        <f>+AE2110*F2110</f>
        <v>3854.9000000000005</v>
      </c>
      <c r="AI2110" s="2">
        <f>+AF2110*F2110</f>
        <v>9637.25</v>
      </c>
      <c r="AJ2110" s="2">
        <f>SUM(AG2110:AI2110)</f>
        <v>41027.15</v>
      </c>
      <c r="AK2110" s="2">
        <f>+AD2110*G2110</f>
        <v>27535</v>
      </c>
      <c r="AL2110" s="2">
        <f>+AE2110*G2110</f>
        <v>3854.9000000000005</v>
      </c>
      <c r="AM2110" s="2">
        <f>+AF2110*G2110</f>
        <v>9637.25</v>
      </c>
      <c r="AN2110" s="155">
        <f>SUM(AK2110:AM2110)</f>
        <v>41027.15</v>
      </c>
      <c r="AQ2110" s="145" t="s">
        <v>525</v>
      </c>
      <c r="AU2110" s="8"/>
      <c r="AV2110" s="8"/>
      <c r="AW2110" s="2">
        <f>+'[2]BoQ HSYC-Đạt'!AT2110</f>
        <v>28085.7</v>
      </c>
      <c r="AX2110" s="8">
        <f>F2110*AW2110</f>
        <v>28085.7</v>
      </c>
      <c r="AY2110" s="8">
        <f>IF(AQ2110="CT",7%,5%)*AX2110</f>
        <v>1965.9990000000003</v>
      </c>
      <c r="AZ2110" s="8">
        <f>AX2110*2%</f>
        <v>561.71400000000006</v>
      </c>
      <c r="BA2110" s="8">
        <f>IF(BB2110&gt;0,0,AX2110*5%)</f>
        <v>1404.2850000000001</v>
      </c>
      <c r="BB2110" s="8"/>
      <c r="BC2110" s="8">
        <f>+AX2110+AY2110+AZ2110+BA2110+BB2110</f>
        <v>32017.698</v>
      </c>
      <c r="BD2110" s="8">
        <f>AX2110-AT2110</f>
        <v>28085.7</v>
      </c>
      <c r="BE2110" s="2"/>
      <c r="BH2110" s="2"/>
    </row>
    <row r="2111" spans="2:60" ht="17" hidden="1" outlineLevel="1" x14ac:dyDescent="0.2">
      <c r="B2111" s="82">
        <v>71</v>
      </c>
      <c r="C2111" s="144" t="s">
        <v>537</v>
      </c>
      <c r="D2111" s="144"/>
      <c r="E2111" s="82" t="s">
        <v>85</v>
      </c>
      <c r="F2111" s="143">
        <v>12</v>
      </c>
      <c r="G2111" s="142">
        <f>'[1]BoQ HSYC'!F2111</f>
        <v>12</v>
      </c>
      <c r="H2111" s="185">
        <f>'[1]BoQ HSYC'!G2111</f>
        <v>0</v>
      </c>
      <c r="I2111" s="185">
        <f>'[1]BoQ HSYC'!H2111</f>
        <v>0</v>
      </c>
      <c r="J2111" s="185">
        <f>'[1]BoQ HSYC'!I2111</f>
        <v>0</v>
      </c>
      <c r="K2111" s="48">
        <f>'[1]BoQ HSYC'!J2111</f>
        <v>4608</v>
      </c>
      <c r="L2111" s="47">
        <f>'[1]BoQ HSYC'!K2111</f>
        <v>11530</v>
      </c>
      <c r="M2111" s="47">
        <f>'[1]BoQ HSYC'!L2111</f>
        <v>16138</v>
      </c>
      <c r="N2111" s="183">
        <f>'[1]BoQ HSYC'!M2111</f>
        <v>1612.8</v>
      </c>
      <c r="O2111" s="183">
        <f>'[1]BoQ HSYC'!N2111</f>
        <v>4035.4999999999995</v>
      </c>
      <c r="P2111" s="83">
        <f>'[1]BoQ HSYC'!O2111</f>
        <v>5648.2999999999993</v>
      </c>
      <c r="Q2111" s="47">
        <f>'[1]BoQ HSYC'!P2111</f>
        <v>193656</v>
      </c>
      <c r="R2111" s="132">
        <f>'[1]BoQ HSYC'!Q2111</f>
        <v>67779.599999999991</v>
      </c>
      <c r="S2111" s="83">
        <f>'[1]BoQ HSYC'!R2111</f>
        <v>261435.59999999998</v>
      </c>
      <c r="T2111" s="48">
        <f>'[1]BoQ HSYC'!S2111</f>
        <v>0</v>
      </c>
      <c r="U2111" s="132">
        <f>'[1]BoQ HSYC'!T2111</f>
        <v>0</v>
      </c>
      <c r="V2111" s="132" t="str">
        <f>'[1]BoQ HSYC'!U2111</f>
        <v>BĐG Q2/2026</v>
      </c>
      <c r="W2111" s="132" t="str">
        <f>'[1]BoQ HSYC'!V2111</f>
        <v>BĐG Q2/2026</v>
      </c>
      <c r="X2111" s="44" t="str">
        <f>'[1]BoQ HSYC'!W2111</f>
        <v>ME</v>
      </c>
      <c r="Y2111" s="44"/>
      <c r="Z2111" s="44"/>
      <c r="AA2111" s="44"/>
      <c r="AB2111" s="2">
        <v>42469.703027400006</v>
      </c>
      <c r="AC2111" s="2">
        <v>509636.43632880005</v>
      </c>
      <c r="AD2111" s="2">
        <f>+M2111</f>
        <v>16138</v>
      </c>
      <c r="AE2111" s="2">
        <f>+AD2111*14%</f>
        <v>2259.3200000000002</v>
      </c>
      <c r="AF2111" s="155">
        <f>+AD2111*35%</f>
        <v>5648.2999999999993</v>
      </c>
      <c r="AG2111" s="2">
        <f>+AD2111*F2111</f>
        <v>193656</v>
      </c>
      <c r="AH2111" s="2">
        <f>+AE2111*F2111</f>
        <v>27111.840000000004</v>
      </c>
      <c r="AI2111" s="2">
        <f>+AF2111*F2111</f>
        <v>67779.599999999991</v>
      </c>
      <c r="AJ2111" s="2">
        <f>SUM(AG2111:AI2111)</f>
        <v>288547.44</v>
      </c>
      <c r="AK2111" s="2">
        <f>+AD2111*G2111</f>
        <v>193656</v>
      </c>
      <c r="AL2111" s="2">
        <f>+AE2111*G2111</f>
        <v>27111.840000000004</v>
      </c>
      <c r="AM2111" s="2">
        <f>+AF2111*G2111</f>
        <v>67779.599999999991</v>
      </c>
      <c r="AN2111" s="155">
        <f>SUM(AK2111:AM2111)</f>
        <v>288547.44</v>
      </c>
      <c r="AQ2111" s="145" t="s">
        <v>525</v>
      </c>
      <c r="AU2111" s="8"/>
      <c r="AV2111" s="8"/>
      <c r="AW2111" s="2">
        <f>+'[2]BoQ HSYC-Đạt'!AT2111</f>
        <v>16460.759999999998</v>
      </c>
      <c r="AX2111" s="8">
        <f>F2111*AW2111</f>
        <v>197529.12</v>
      </c>
      <c r="AY2111" s="8">
        <f>IF(AQ2111="CT",7%,5%)*AX2111</f>
        <v>13827.038400000001</v>
      </c>
      <c r="AZ2111" s="8">
        <f>AX2111*2%</f>
        <v>3950.5823999999998</v>
      </c>
      <c r="BA2111" s="8">
        <f>IF(BB2111&gt;0,0,AX2111*5%)</f>
        <v>9876.4560000000001</v>
      </c>
      <c r="BB2111" s="8"/>
      <c r="BC2111" s="8">
        <f>+AX2111+AY2111+AZ2111+BA2111+BB2111</f>
        <v>225183.19680000001</v>
      </c>
      <c r="BD2111" s="8">
        <f>AX2111-AT2111</f>
        <v>197529.12</v>
      </c>
      <c r="BE2111" s="2"/>
      <c r="BH2111" s="2"/>
    </row>
    <row r="2112" spans="2:60" ht="17" hidden="1" outlineLevel="1" x14ac:dyDescent="0.2">
      <c r="B2112" s="82">
        <v>72</v>
      </c>
      <c r="C2112" s="144" t="s">
        <v>536</v>
      </c>
      <c r="D2112" s="144"/>
      <c r="E2112" s="82" t="s">
        <v>85</v>
      </c>
      <c r="F2112" s="143">
        <v>8</v>
      </c>
      <c r="G2112" s="142">
        <f>'[1]BoQ HSYC'!F2112</f>
        <v>8</v>
      </c>
      <c r="H2112" s="185">
        <f>'[1]BoQ HSYC'!G2112</f>
        <v>0</v>
      </c>
      <c r="I2112" s="185">
        <f>'[1]BoQ HSYC'!H2112</f>
        <v>0</v>
      </c>
      <c r="J2112" s="185">
        <f>'[1]BoQ HSYC'!I2112</f>
        <v>0</v>
      </c>
      <c r="K2112" s="48">
        <f>'[1]BoQ HSYC'!J2112</f>
        <v>87696</v>
      </c>
      <c r="L2112" s="47">
        <f>'[1]BoQ HSYC'!K2112</f>
        <v>9882</v>
      </c>
      <c r="M2112" s="47">
        <f>'[1]BoQ HSYC'!L2112</f>
        <v>97578</v>
      </c>
      <c r="N2112" s="183">
        <f>'[1]BoQ HSYC'!M2112</f>
        <v>0</v>
      </c>
      <c r="O2112" s="183">
        <f>'[1]BoQ HSYC'!N2112</f>
        <v>3458.7</v>
      </c>
      <c r="P2112" s="83">
        <f>'[1]BoQ HSYC'!O2112</f>
        <v>3458.7</v>
      </c>
      <c r="Q2112" s="47">
        <f>'[1]BoQ HSYC'!P2112</f>
        <v>780624</v>
      </c>
      <c r="R2112" s="132">
        <f>'[1]BoQ HSYC'!Q2112</f>
        <v>27669.599999999999</v>
      </c>
      <c r="S2112" s="83">
        <f>'[1]BoQ HSYC'!R2112</f>
        <v>808293.6</v>
      </c>
      <c r="T2112" s="48">
        <f>'[1]BoQ HSYC'!S2112</f>
        <v>0</v>
      </c>
      <c r="U2112" s="132">
        <f>'[1]BoQ HSYC'!T2112</f>
        <v>0</v>
      </c>
      <c r="V2112" s="132">
        <f>'[1]BoQ HSYC'!U2112</f>
        <v>0</v>
      </c>
      <c r="W2112" s="132">
        <f>'[1]BoQ HSYC'!V2112</f>
        <v>0</v>
      </c>
      <c r="X2112" s="44" t="str">
        <f>'[1]BoQ HSYC'!W2112</f>
        <v>ME</v>
      </c>
      <c r="Y2112" s="44"/>
      <c r="Z2112" s="44"/>
      <c r="AA2112" s="44"/>
      <c r="AB2112" s="2">
        <v>214000.5377169</v>
      </c>
      <c r="AC2112" s="2">
        <v>1712004.3017352</v>
      </c>
      <c r="AD2112" s="2">
        <f>+M2112</f>
        <v>97578</v>
      </c>
      <c r="AE2112" s="2">
        <f>+AD2112*14%</f>
        <v>13660.920000000002</v>
      </c>
      <c r="AF2112" s="155">
        <f>+AD2112*35%</f>
        <v>34152.299999999996</v>
      </c>
      <c r="AG2112" s="2">
        <f>+AD2112*F2112</f>
        <v>780624</v>
      </c>
      <c r="AH2112" s="2">
        <f>+AE2112*F2112</f>
        <v>109287.36000000002</v>
      </c>
      <c r="AI2112" s="2">
        <f>+AF2112*F2112</f>
        <v>273218.39999999997</v>
      </c>
      <c r="AJ2112" s="2">
        <f>SUM(AG2112:AI2112)</f>
        <v>1163129.76</v>
      </c>
      <c r="AK2112" s="2">
        <f>+AD2112*G2112</f>
        <v>780624</v>
      </c>
      <c r="AL2112" s="2">
        <f>+AE2112*G2112</f>
        <v>109287.36000000002</v>
      </c>
      <c r="AM2112" s="2">
        <f>+AF2112*G2112</f>
        <v>273218.39999999997</v>
      </c>
      <c r="AN2112" s="155">
        <f>SUM(AK2112:AM2112)</f>
        <v>1163129.76</v>
      </c>
      <c r="AQ2112" s="145" t="s">
        <v>525</v>
      </c>
      <c r="AU2112" s="8"/>
      <c r="AV2112" s="8"/>
      <c r="AW2112" s="2">
        <f>+'[2]BoQ HSYC-Đạt'!AT2112</f>
        <v>99529.56</v>
      </c>
      <c r="AX2112" s="8">
        <f>F2112*AW2112</f>
        <v>796236.48</v>
      </c>
      <c r="AY2112" s="8">
        <f>IF(AQ2112="CT",7%,5%)*AX2112</f>
        <v>55736.553600000007</v>
      </c>
      <c r="AZ2112" s="8">
        <f>AX2112*2%</f>
        <v>15924.729600000001</v>
      </c>
      <c r="BA2112" s="8">
        <f>IF(BB2112&gt;0,0,AX2112*5%)</f>
        <v>39811.824000000001</v>
      </c>
      <c r="BB2112" s="8"/>
      <c r="BC2112" s="8">
        <f>+AX2112+AY2112+AZ2112+BA2112+BB2112</f>
        <v>907709.58719999995</v>
      </c>
      <c r="BD2112" s="8">
        <f>AX2112-AT2112</f>
        <v>796236.48</v>
      </c>
      <c r="BE2112" s="2"/>
      <c r="BH2112" s="2"/>
    </row>
    <row r="2113" spans="2:60" ht="17" hidden="1" outlineLevel="1" x14ac:dyDescent="0.2">
      <c r="B2113" s="82">
        <v>73</v>
      </c>
      <c r="C2113" s="144" t="s">
        <v>535</v>
      </c>
      <c r="D2113" s="144"/>
      <c r="E2113" s="82" t="s">
        <v>85</v>
      </c>
      <c r="F2113" s="143">
        <v>8</v>
      </c>
      <c r="G2113" s="142">
        <f>'[1]BoQ HSYC'!F2113</f>
        <v>8</v>
      </c>
      <c r="H2113" s="185">
        <f>'[1]BoQ HSYC'!G2113</f>
        <v>0</v>
      </c>
      <c r="I2113" s="185">
        <f>'[1]BoQ HSYC'!H2113</f>
        <v>0</v>
      </c>
      <c r="J2113" s="185">
        <f>'[1]BoQ HSYC'!I2113</f>
        <v>0</v>
      </c>
      <c r="K2113" s="48">
        <f>'[1]BoQ HSYC'!J2113</f>
        <v>55656</v>
      </c>
      <c r="L2113" s="47">
        <f>'[1]BoQ HSYC'!K2113</f>
        <v>8235</v>
      </c>
      <c r="M2113" s="47">
        <f>'[1]BoQ HSYC'!L2113</f>
        <v>63891</v>
      </c>
      <c r="N2113" s="183">
        <f>'[1]BoQ HSYC'!M2113</f>
        <v>0</v>
      </c>
      <c r="O2113" s="183">
        <f>'[1]BoQ HSYC'!N2113</f>
        <v>2882.25</v>
      </c>
      <c r="P2113" s="83">
        <f>'[1]BoQ HSYC'!O2113</f>
        <v>2882.25</v>
      </c>
      <c r="Q2113" s="47">
        <f>'[1]BoQ HSYC'!P2113</f>
        <v>511128</v>
      </c>
      <c r="R2113" s="132">
        <f>'[1]BoQ HSYC'!Q2113</f>
        <v>23058</v>
      </c>
      <c r="S2113" s="83">
        <f>'[1]BoQ HSYC'!R2113</f>
        <v>534186</v>
      </c>
      <c r="T2113" s="48">
        <f>'[1]BoQ HSYC'!S2113</f>
        <v>0</v>
      </c>
      <c r="U2113" s="132">
        <f>'[1]BoQ HSYC'!T2113</f>
        <v>0</v>
      </c>
      <c r="V2113" s="132">
        <f>'[1]BoQ HSYC'!U2113</f>
        <v>0</v>
      </c>
      <c r="W2113" s="132">
        <f>'[1]BoQ HSYC'!V2113</f>
        <v>0</v>
      </c>
      <c r="X2113" s="44" t="str">
        <f>'[1]BoQ HSYC'!W2113</f>
        <v>ME</v>
      </c>
      <c r="Y2113" s="44"/>
      <c r="Z2113" s="44"/>
      <c r="AA2113" s="44"/>
      <c r="AB2113" s="2">
        <v>156993.06648432001</v>
      </c>
      <c r="AC2113" s="2">
        <v>1255944.5318745601</v>
      </c>
      <c r="AD2113" s="2">
        <f>+M2113</f>
        <v>63891</v>
      </c>
      <c r="AE2113" s="2">
        <f>+AD2113*14%</f>
        <v>8944.7400000000016</v>
      </c>
      <c r="AF2113" s="155">
        <f>+AD2113*35%</f>
        <v>22361.85</v>
      </c>
      <c r="AG2113" s="2">
        <f>+AD2113*F2113</f>
        <v>511128</v>
      </c>
      <c r="AH2113" s="2">
        <f>+AE2113*F2113</f>
        <v>71557.920000000013</v>
      </c>
      <c r="AI2113" s="2">
        <f>+AF2113*F2113</f>
        <v>178894.8</v>
      </c>
      <c r="AJ2113" s="2">
        <f>SUM(AG2113:AI2113)</f>
        <v>761580.72</v>
      </c>
      <c r="AK2113" s="2">
        <f>+AD2113*G2113</f>
        <v>511128</v>
      </c>
      <c r="AL2113" s="2">
        <f>+AE2113*G2113</f>
        <v>71557.920000000013</v>
      </c>
      <c r="AM2113" s="2">
        <f>+AF2113*G2113</f>
        <v>178894.8</v>
      </c>
      <c r="AN2113" s="155">
        <f>SUM(AK2113:AM2113)</f>
        <v>761580.72</v>
      </c>
      <c r="AQ2113" s="145" t="s">
        <v>525</v>
      </c>
      <c r="AU2113" s="8"/>
      <c r="AV2113" s="8"/>
      <c r="AW2113" s="2">
        <f>+'[2]BoQ HSYC-Đạt'!AT2113</f>
        <v>65168.82</v>
      </c>
      <c r="AX2113" s="8">
        <f>F2113*AW2113</f>
        <v>521350.56</v>
      </c>
      <c r="AY2113" s="8">
        <f>IF(AQ2113="CT",7%,5%)*AX2113</f>
        <v>36494.539200000007</v>
      </c>
      <c r="AZ2113" s="8">
        <f>AX2113*2%</f>
        <v>10427.011200000001</v>
      </c>
      <c r="BA2113" s="8">
        <f>IF(BB2113&gt;0,0,AX2113*5%)</f>
        <v>26067.528000000002</v>
      </c>
      <c r="BB2113" s="8"/>
      <c r="BC2113" s="8">
        <f>+AX2113+AY2113+AZ2113+BA2113+BB2113</f>
        <v>594339.63840000005</v>
      </c>
      <c r="BD2113" s="8">
        <f>AX2113-AT2113</f>
        <v>521350.56</v>
      </c>
      <c r="BE2113" s="2"/>
      <c r="BH2113" s="2"/>
    </row>
    <row r="2114" spans="2:60" ht="17" hidden="1" outlineLevel="1" x14ac:dyDescent="0.2">
      <c r="B2114" s="82">
        <v>74</v>
      </c>
      <c r="C2114" s="144" t="s">
        <v>534</v>
      </c>
      <c r="D2114" s="144"/>
      <c r="E2114" s="82" t="s">
        <v>85</v>
      </c>
      <c r="F2114" s="143">
        <v>14</v>
      </c>
      <c r="G2114" s="142">
        <f>'[1]BoQ HSYC'!F2114</f>
        <v>14</v>
      </c>
      <c r="H2114" s="185">
        <f>'[1]BoQ HSYC'!G2114</f>
        <v>0</v>
      </c>
      <c r="I2114" s="185">
        <f>'[1]BoQ HSYC'!H2114</f>
        <v>0</v>
      </c>
      <c r="J2114" s="185">
        <f>'[1]BoQ HSYC'!I2114</f>
        <v>0</v>
      </c>
      <c r="K2114" s="48">
        <f>'[1]BoQ HSYC'!J2114</f>
        <v>87696</v>
      </c>
      <c r="L2114" s="47">
        <f>'[1]BoQ HSYC'!K2114</f>
        <v>9882</v>
      </c>
      <c r="M2114" s="47">
        <f>'[1]BoQ HSYC'!L2114</f>
        <v>97578</v>
      </c>
      <c r="N2114" s="183">
        <f>'[1]BoQ HSYC'!M2114</f>
        <v>30693.599999999999</v>
      </c>
      <c r="O2114" s="183">
        <f>'[1]BoQ HSYC'!N2114</f>
        <v>3458.7</v>
      </c>
      <c r="P2114" s="83">
        <f>'[1]BoQ HSYC'!O2114</f>
        <v>34152.299999999996</v>
      </c>
      <c r="Q2114" s="47">
        <f>'[1]BoQ HSYC'!P2114</f>
        <v>1366092</v>
      </c>
      <c r="R2114" s="132">
        <f>'[1]BoQ HSYC'!Q2114</f>
        <v>478132.19999999995</v>
      </c>
      <c r="S2114" s="83">
        <f>'[1]BoQ HSYC'!R2114</f>
        <v>1844224.2</v>
      </c>
      <c r="T2114" s="48">
        <f>'[1]BoQ HSYC'!S2114</f>
        <v>0</v>
      </c>
      <c r="U2114" s="132">
        <f>'[1]BoQ HSYC'!T2114</f>
        <v>0</v>
      </c>
      <c r="V2114" s="132" t="str">
        <f>'[1]BoQ HSYC'!U2114</f>
        <v>BĐG Q2/2026</v>
      </c>
      <c r="W2114" s="132" t="str">
        <f>'[1]BoQ HSYC'!V2114</f>
        <v>BĐG Q2/2026</v>
      </c>
      <c r="X2114" s="44" t="str">
        <f>'[1]BoQ HSYC'!W2114</f>
        <v>ME</v>
      </c>
      <c r="Y2114" s="44"/>
      <c r="Z2114" s="44"/>
      <c r="AA2114" s="44"/>
      <c r="AB2114" s="2">
        <v>80697.015526050003</v>
      </c>
      <c r="AC2114" s="2">
        <v>1129758.2173647</v>
      </c>
      <c r="AD2114" s="2">
        <f>+M2114</f>
        <v>97578</v>
      </c>
      <c r="AE2114" s="2">
        <f>+AD2114*14%</f>
        <v>13660.920000000002</v>
      </c>
      <c r="AF2114" s="155">
        <f>+AD2114*35%</f>
        <v>34152.299999999996</v>
      </c>
      <c r="AG2114" s="2">
        <f>+AD2114*F2114</f>
        <v>1366092</v>
      </c>
      <c r="AH2114" s="2">
        <f>+AE2114*F2114</f>
        <v>191252.88000000003</v>
      </c>
      <c r="AI2114" s="2">
        <f>+AF2114*F2114</f>
        <v>478132.19999999995</v>
      </c>
      <c r="AJ2114" s="2">
        <f>SUM(AG2114:AI2114)</f>
        <v>2035477.08</v>
      </c>
      <c r="AK2114" s="2">
        <f>+AD2114*G2114</f>
        <v>1366092</v>
      </c>
      <c r="AL2114" s="2">
        <f>+AE2114*G2114</f>
        <v>191252.88000000003</v>
      </c>
      <c r="AM2114" s="2">
        <f>+AF2114*G2114</f>
        <v>478132.19999999995</v>
      </c>
      <c r="AN2114" s="155">
        <f>SUM(AK2114:AM2114)</f>
        <v>2035477.08</v>
      </c>
      <c r="AQ2114" s="145" t="s">
        <v>525</v>
      </c>
      <c r="AU2114" s="8"/>
      <c r="AV2114" s="8"/>
      <c r="AW2114" s="2">
        <f>+'[2]BoQ HSYC-Đạt'!AT2114</f>
        <v>99529.56</v>
      </c>
      <c r="AX2114" s="8">
        <f>F2114*AW2114</f>
        <v>1393413.8399999999</v>
      </c>
      <c r="AY2114" s="8">
        <f>IF(AQ2114="CT",7%,5%)*AX2114</f>
        <v>97538.968800000002</v>
      </c>
      <c r="AZ2114" s="8">
        <f>AX2114*2%</f>
        <v>27868.276799999996</v>
      </c>
      <c r="BA2114" s="8">
        <f>IF(BB2114&gt;0,0,AX2114*5%)</f>
        <v>69670.691999999995</v>
      </c>
      <c r="BB2114" s="8"/>
      <c r="BC2114" s="8">
        <f>+AX2114+AY2114+AZ2114+BA2114+BB2114</f>
        <v>1588491.7775999999</v>
      </c>
      <c r="BD2114" s="8">
        <f>AX2114-AT2114</f>
        <v>1393413.8399999999</v>
      </c>
      <c r="BE2114" s="2"/>
      <c r="BH2114" s="2"/>
    </row>
    <row r="2115" spans="2:60" ht="17" hidden="1" outlineLevel="1" x14ac:dyDescent="0.2">
      <c r="B2115" s="82">
        <v>75</v>
      </c>
      <c r="C2115" s="144" t="s">
        <v>533</v>
      </c>
      <c r="D2115" s="144"/>
      <c r="E2115" s="82" t="s">
        <v>85</v>
      </c>
      <c r="F2115" s="143">
        <v>14</v>
      </c>
      <c r="G2115" s="142">
        <f>'[1]BoQ HSYC'!F2115</f>
        <v>14</v>
      </c>
      <c r="H2115" s="185">
        <f>'[1]BoQ HSYC'!G2115</f>
        <v>0</v>
      </c>
      <c r="I2115" s="185">
        <f>'[1]BoQ HSYC'!H2115</f>
        <v>0</v>
      </c>
      <c r="J2115" s="185">
        <f>'[1]BoQ HSYC'!I2115</f>
        <v>0</v>
      </c>
      <c r="K2115" s="48">
        <f>'[1]BoQ HSYC'!J2115</f>
        <v>55656</v>
      </c>
      <c r="L2115" s="47">
        <f>'[1]BoQ HSYC'!K2115</f>
        <v>8235</v>
      </c>
      <c r="M2115" s="47">
        <f>'[1]BoQ HSYC'!L2115</f>
        <v>63891</v>
      </c>
      <c r="N2115" s="183">
        <f>'[1]BoQ HSYC'!M2115</f>
        <v>19479.599999999999</v>
      </c>
      <c r="O2115" s="183">
        <f>'[1]BoQ HSYC'!N2115</f>
        <v>2882.25</v>
      </c>
      <c r="P2115" s="83">
        <f>'[1]BoQ HSYC'!O2115</f>
        <v>22361.85</v>
      </c>
      <c r="Q2115" s="47">
        <f>'[1]BoQ HSYC'!P2115</f>
        <v>894474</v>
      </c>
      <c r="R2115" s="132">
        <f>'[1]BoQ HSYC'!Q2115</f>
        <v>313065.89999999997</v>
      </c>
      <c r="S2115" s="83">
        <f>'[1]BoQ HSYC'!R2115</f>
        <v>1207539.8999999999</v>
      </c>
      <c r="T2115" s="48">
        <f>'[1]BoQ HSYC'!S2115</f>
        <v>0</v>
      </c>
      <c r="U2115" s="132">
        <f>'[1]BoQ HSYC'!T2115</f>
        <v>0</v>
      </c>
      <c r="V2115" s="132" t="str">
        <f>'[1]BoQ HSYC'!U2115</f>
        <v>BĐG Q2/2026</v>
      </c>
      <c r="W2115" s="132" t="str">
        <f>'[1]BoQ HSYC'!V2115</f>
        <v>BĐG Q2/2026</v>
      </c>
      <c r="X2115" s="44" t="str">
        <f>'[1]BoQ HSYC'!W2115</f>
        <v>ME</v>
      </c>
      <c r="Y2115" s="44"/>
      <c r="Z2115" s="44"/>
      <c r="AA2115" s="44"/>
      <c r="AB2115" s="2">
        <v>61679.081509031254</v>
      </c>
      <c r="AC2115" s="2">
        <v>863507.14112643758</v>
      </c>
      <c r="AD2115" s="2">
        <f>+M2115</f>
        <v>63891</v>
      </c>
      <c r="AE2115" s="2">
        <f>+AD2115*14%</f>
        <v>8944.7400000000016</v>
      </c>
      <c r="AF2115" s="155">
        <f>+AD2115*35%</f>
        <v>22361.85</v>
      </c>
      <c r="AG2115" s="2">
        <f>+AD2115*F2115</f>
        <v>894474</v>
      </c>
      <c r="AH2115" s="2">
        <f>+AE2115*F2115</f>
        <v>125226.36000000002</v>
      </c>
      <c r="AI2115" s="2">
        <f>+AF2115*F2115</f>
        <v>313065.89999999997</v>
      </c>
      <c r="AJ2115" s="2">
        <f>SUM(AG2115:AI2115)</f>
        <v>1332766.26</v>
      </c>
      <c r="AK2115" s="2">
        <f>+AD2115*G2115</f>
        <v>894474</v>
      </c>
      <c r="AL2115" s="2">
        <f>+AE2115*G2115</f>
        <v>125226.36000000002</v>
      </c>
      <c r="AM2115" s="2">
        <f>+AF2115*G2115</f>
        <v>313065.89999999997</v>
      </c>
      <c r="AN2115" s="155">
        <f>SUM(AK2115:AM2115)</f>
        <v>1332766.26</v>
      </c>
      <c r="AQ2115" s="145" t="s">
        <v>525</v>
      </c>
      <c r="AU2115" s="8"/>
      <c r="AV2115" s="8"/>
      <c r="AW2115" s="2">
        <f>+'[2]BoQ HSYC-Đạt'!AT2115</f>
        <v>65168.82</v>
      </c>
      <c r="AX2115" s="8">
        <f>F2115*AW2115</f>
        <v>912363.48</v>
      </c>
      <c r="AY2115" s="8">
        <f>IF(AQ2115="CT",7%,5%)*AX2115</f>
        <v>63865.443600000006</v>
      </c>
      <c r="AZ2115" s="8">
        <f>AX2115*2%</f>
        <v>18247.2696</v>
      </c>
      <c r="BA2115" s="8">
        <f>IF(BB2115&gt;0,0,AX2115*5%)</f>
        <v>45618.173999999999</v>
      </c>
      <c r="BB2115" s="8"/>
      <c r="BC2115" s="8">
        <f>+AX2115+AY2115+AZ2115+BA2115+BB2115</f>
        <v>1040094.3672</v>
      </c>
      <c r="BD2115" s="8">
        <f>AX2115-AT2115</f>
        <v>912363.48</v>
      </c>
      <c r="BE2115" s="2"/>
      <c r="BH2115" s="2"/>
    </row>
    <row r="2116" spans="2:60" s="92" customFormat="1" ht="17" collapsed="1" x14ac:dyDescent="0.2">
      <c r="B2116" s="163"/>
      <c r="C2116" s="164" t="s">
        <v>532</v>
      </c>
      <c r="D2116" s="164"/>
      <c r="E2116" s="163"/>
      <c r="F2116" s="162"/>
      <c r="G2116" s="149">
        <f>'[1]BoQ HSYC'!F2116</f>
        <v>0</v>
      </c>
      <c r="H2116" s="184">
        <f>'[1]BoQ HSYC'!G2116</f>
        <v>0</v>
      </c>
      <c r="I2116" s="184">
        <f>'[1]BoQ HSYC'!H2116</f>
        <v>0</v>
      </c>
      <c r="J2116" s="184">
        <f>'[1]BoQ HSYC'!I2116</f>
        <v>0</v>
      </c>
      <c r="K2116" s="170">
        <f>'[1]BoQ HSYC'!J2116</f>
        <v>0</v>
      </c>
      <c r="L2116" s="171">
        <f>'[1]BoQ HSYC'!K2116</f>
        <v>0</v>
      </c>
      <c r="M2116" s="171">
        <f>'[1]BoQ HSYC'!L2116</f>
        <v>0</v>
      </c>
      <c r="N2116" s="183">
        <f>'[1]BoQ HSYC'!M2116</f>
        <v>0</v>
      </c>
      <c r="O2116" s="183">
        <f>'[1]BoQ HSYC'!N2116</f>
        <v>0</v>
      </c>
      <c r="P2116" s="160">
        <f>'[1]BoQ HSYC'!O2116</f>
        <v>0</v>
      </c>
      <c r="Q2116" s="171">
        <f>'[1]BoQ HSYC'!P2116</f>
        <v>0</v>
      </c>
      <c r="R2116" s="158">
        <f>'[1]BoQ HSYC'!Q2116</f>
        <v>0</v>
      </c>
      <c r="S2116" s="160">
        <f>'[1]BoQ HSYC'!R2116</f>
        <v>0</v>
      </c>
      <c r="T2116" s="170">
        <f>'[1]BoQ HSYC'!S2116</f>
        <v>0</v>
      </c>
      <c r="U2116" s="158">
        <f>'[1]BoQ HSYC'!T2116</f>
        <v>0</v>
      </c>
      <c r="V2116" s="158">
        <f>'[1]BoQ HSYC'!U2116</f>
        <v>0</v>
      </c>
      <c r="W2116" s="158">
        <f>'[1]BoQ HSYC'!V2116</f>
        <v>0</v>
      </c>
      <c r="X2116" s="94" t="str">
        <f>'[1]BoQ HSYC'!W2116</f>
        <v>ME</v>
      </c>
      <c r="Y2116" s="94"/>
      <c r="Z2116" s="94"/>
      <c r="AA2116" s="44"/>
      <c r="AB2116" s="2">
        <v>0</v>
      </c>
      <c r="AC2116" s="2">
        <v>0</v>
      </c>
      <c r="AD2116" s="93">
        <f>+M2116</f>
        <v>0</v>
      </c>
      <c r="AE2116" s="93">
        <f>+AD2116*14%</f>
        <v>0</v>
      </c>
      <c r="AF2116" s="93">
        <f>+AD2116*35%</f>
        <v>0</v>
      </c>
      <c r="AG2116" s="93">
        <f>+AD2116*F2116</f>
        <v>0</v>
      </c>
      <c r="AH2116" s="93">
        <f>+AE2116*F2116</f>
        <v>0</v>
      </c>
      <c r="AI2116" s="93">
        <f>+AF2116*F2116</f>
        <v>0</v>
      </c>
      <c r="AJ2116" s="93">
        <f>SUM(AG2116:AI2116)</f>
        <v>0</v>
      </c>
      <c r="AK2116" s="93">
        <f>+AD2116*G2116</f>
        <v>0</v>
      </c>
      <c r="AL2116" s="93">
        <f>+AE2116*G2116</f>
        <v>0</v>
      </c>
      <c r="AM2116" s="93">
        <f>+AF2116*G2116</f>
        <v>0</v>
      </c>
      <c r="AN2116" s="93">
        <f>SUM(AK2116:AM2116)</f>
        <v>0</v>
      </c>
      <c r="AQ2116" s="145" t="s">
        <v>525</v>
      </c>
      <c r="AU2116" s="8"/>
      <c r="AV2116" s="8"/>
      <c r="AW2116" s="2">
        <f>+'[2]BoQ HSYC-Đạt'!AT2116</f>
        <v>0</v>
      </c>
      <c r="AX2116" s="8">
        <f>F2116*AW2116</f>
        <v>0</v>
      </c>
      <c r="AY2116" s="8">
        <f>IF(AQ2116="CT",7%,5%)*AX2116</f>
        <v>0</v>
      </c>
      <c r="AZ2116" s="8">
        <f>AX2116*2%</f>
        <v>0</v>
      </c>
      <c r="BA2116" s="8">
        <f>IF(BB2116&gt;0,0,AX2116*5%)</f>
        <v>0</v>
      </c>
      <c r="BB2116" s="8"/>
      <c r="BC2116" s="8">
        <f>+AX2116+AY2116+AZ2116+BA2116+BB2116</f>
        <v>0</v>
      </c>
      <c r="BD2116" s="8">
        <f>AX2116-AT2116</f>
        <v>0</v>
      </c>
      <c r="BE2116" s="2"/>
      <c r="BH2116" s="2"/>
    </row>
    <row r="2117" spans="2:60" ht="17" hidden="1" outlineLevel="1" x14ac:dyDescent="0.2">
      <c r="B2117" s="82">
        <v>76</v>
      </c>
      <c r="C2117" s="144" t="s">
        <v>531</v>
      </c>
      <c r="D2117" s="144"/>
      <c r="E2117" s="82" t="s">
        <v>160</v>
      </c>
      <c r="F2117" s="143">
        <v>0.8</v>
      </c>
      <c r="G2117" s="142">
        <f>'[1]BoQ HSYC'!F2117</f>
        <v>0.8</v>
      </c>
      <c r="H2117" s="185">
        <f>'[1]BoQ HSYC'!G2117</f>
        <v>0</v>
      </c>
      <c r="I2117" s="185">
        <f>'[1]BoQ HSYC'!H2117</f>
        <v>0</v>
      </c>
      <c r="J2117" s="185">
        <f>'[1]BoQ HSYC'!I2117</f>
        <v>0</v>
      </c>
      <c r="K2117" s="48">
        <f>'[1]BoQ HSYC'!J2117</f>
        <v>36419994</v>
      </c>
      <c r="L2117" s="47">
        <f>'[1]BoQ HSYC'!K2117</f>
        <v>4307040</v>
      </c>
      <c r="M2117" s="47">
        <f>'[1]BoQ HSYC'!L2117</f>
        <v>40727034</v>
      </c>
      <c r="N2117" s="183">
        <f>'[1]BoQ HSYC'!M2117</f>
        <v>12746997.899999999</v>
      </c>
      <c r="O2117" s="183">
        <f>'[1]BoQ HSYC'!N2117</f>
        <v>1507464</v>
      </c>
      <c r="P2117" s="83">
        <f>'[1]BoQ HSYC'!O2117</f>
        <v>14254461.899999999</v>
      </c>
      <c r="Q2117" s="47">
        <f>'[1]BoQ HSYC'!P2117</f>
        <v>32581627.200000003</v>
      </c>
      <c r="R2117" s="132">
        <f>'[1]BoQ HSYC'!Q2117</f>
        <v>11403569.52</v>
      </c>
      <c r="S2117" s="83">
        <f>'[1]BoQ HSYC'!R2117</f>
        <v>43985196.719999999</v>
      </c>
      <c r="T2117" s="48">
        <f>'[1]BoQ HSYC'!S2117</f>
        <v>0</v>
      </c>
      <c r="U2117" s="132">
        <f>'[1]BoQ HSYC'!T2117</f>
        <v>0</v>
      </c>
      <c r="V2117" s="132" t="str">
        <f>'[1]BoQ HSYC'!U2117</f>
        <v>BĐG Q2/2026</v>
      </c>
      <c r="W2117" s="132" t="str">
        <f>'[1]BoQ HSYC'!V2117</f>
        <v>BĐG Q2/2026</v>
      </c>
      <c r="X2117" s="44" t="str">
        <f>'[1]BoQ HSYC'!W2117</f>
        <v>ME</v>
      </c>
      <c r="Y2117" s="44"/>
      <c r="Z2117" s="44"/>
      <c r="AA2117" s="44"/>
      <c r="AB2117" s="2">
        <v>41262787.569684044</v>
      </c>
      <c r="AC2117" s="2">
        <v>33010230.055747237</v>
      </c>
      <c r="AD2117" s="2">
        <f>+M2117</f>
        <v>40727034</v>
      </c>
      <c r="AE2117" s="2">
        <f>+AD2117*14%</f>
        <v>5701784.7600000007</v>
      </c>
      <c r="AF2117" s="155">
        <f>+AD2117*35%</f>
        <v>14254461.899999999</v>
      </c>
      <c r="AG2117" s="2">
        <f>+AD2117*F2117</f>
        <v>32581627.200000003</v>
      </c>
      <c r="AH2117" s="2">
        <f>+AE2117*F2117</f>
        <v>4561427.8080000011</v>
      </c>
      <c r="AI2117" s="2">
        <f>+AF2117*F2117</f>
        <v>11403569.52</v>
      </c>
      <c r="AJ2117" s="2">
        <f>SUM(AG2117:AI2117)</f>
        <v>48546624.527999997</v>
      </c>
      <c r="AK2117" s="2">
        <f>+AD2117*G2117</f>
        <v>32581627.200000003</v>
      </c>
      <c r="AL2117" s="2">
        <f>+AE2117*G2117</f>
        <v>4561427.8080000011</v>
      </c>
      <c r="AM2117" s="2">
        <f>+AF2117*G2117</f>
        <v>11403569.52</v>
      </c>
      <c r="AN2117" s="155">
        <f>SUM(AK2117:AM2117)</f>
        <v>48546624.527999997</v>
      </c>
      <c r="AQ2117" s="145" t="s">
        <v>525</v>
      </c>
      <c r="AU2117" s="8"/>
      <c r="AV2117" s="8"/>
      <c r="AW2117" s="2">
        <f>+'[2]BoQ HSYC-Đạt'!AT2117</f>
        <v>44799737.399999999</v>
      </c>
      <c r="AX2117" s="8">
        <f>F2117*AW2117</f>
        <v>35839789.920000002</v>
      </c>
      <c r="AY2117" s="8">
        <f>IF(AQ2117="CT",7%,5%)*AX2117</f>
        <v>2508785.2944000005</v>
      </c>
      <c r="AZ2117" s="8">
        <f>AX2117*2%</f>
        <v>716795.79840000009</v>
      </c>
      <c r="BA2117" s="8">
        <f>IF(BB2117&gt;0,0,AX2117*5%)</f>
        <v>1791989.4960000003</v>
      </c>
      <c r="BB2117" s="8"/>
      <c r="BC2117" s="8">
        <f>+AX2117+AY2117+AZ2117+BA2117+BB2117</f>
        <v>40857360.5088</v>
      </c>
      <c r="BD2117" s="8">
        <f>AX2117-AT2117</f>
        <v>35839789.920000002</v>
      </c>
      <c r="BE2117" s="2"/>
      <c r="BH2117" s="2"/>
    </row>
    <row r="2118" spans="2:60" ht="17" hidden="1" outlineLevel="1" x14ac:dyDescent="0.2">
      <c r="B2118" s="82">
        <v>77</v>
      </c>
      <c r="C2118" s="144" t="s">
        <v>530</v>
      </c>
      <c r="D2118" s="144"/>
      <c r="E2118" s="82" t="s">
        <v>160</v>
      </c>
      <c r="F2118" s="143">
        <v>0.62</v>
      </c>
      <c r="G2118" s="142">
        <f>'[1]BoQ HSYC'!F2118</f>
        <v>0.62</v>
      </c>
      <c r="H2118" s="185">
        <f>'[1]BoQ HSYC'!G2118</f>
        <v>0</v>
      </c>
      <c r="I2118" s="185">
        <f>'[1]BoQ HSYC'!H2118</f>
        <v>0</v>
      </c>
      <c r="J2118" s="185">
        <f>'[1]BoQ HSYC'!I2118</f>
        <v>0</v>
      </c>
      <c r="K2118" s="48">
        <f>'[1]BoQ HSYC'!J2118</f>
        <v>18789030</v>
      </c>
      <c r="L2118" s="47">
        <f>'[1]BoQ HSYC'!K2118</f>
        <v>3166800</v>
      </c>
      <c r="M2118" s="47">
        <f>'[1]BoQ HSYC'!L2118</f>
        <v>21955830</v>
      </c>
      <c r="N2118" s="183">
        <f>'[1]BoQ HSYC'!M2118</f>
        <v>6576160.5</v>
      </c>
      <c r="O2118" s="183">
        <f>'[1]BoQ HSYC'!N2118</f>
        <v>1108380</v>
      </c>
      <c r="P2118" s="83">
        <f>'[1]BoQ HSYC'!O2118</f>
        <v>7684540.5</v>
      </c>
      <c r="Q2118" s="47">
        <f>'[1]BoQ HSYC'!P2118</f>
        <v>13612614.6</v>
      </c>
      <c r="R2118" s="132">
        <f>'[1]BoQ HSYC'!Q2118</f>
        <v>4764415.1100000003</v>
      </c>
      <c r="S2118" s="83">
        <f>'[1]BoQ HSYC'!R2118</f>
        <v>18377029.710000001</v>
      </c>
      <c r="T2118" s="48">
        <f>'[1]BoQ HSYC'!S2118</f>
        <v>0</v>
      </c>
      <c r="U2118" s="132">
        <f>'[1]BoQ HSYC'!T2118</f>
        <v>0</v>
      </c>
      <c r="V2118" s="132" t="str">
        <f>'[1]BoQ HSYC'!U2118</f>
        <v>BĐG Q2/2026</v>
      </c>
      <c r="W2118" s="132" t="str">
        <f>'[1]BoQ HSYC'!V2118</f>
        <v>BĐG Q2/2026</v>
      </c>
      <c r="X2118" s="44" t="str">
        <f>'[1]BoQ HSYC'!W2118</f>
        <v>ME</v>
      </c>
      <c r="Y2118" s="44"/>
      <c r="Z2118" s="44"/>
      <c r="AA2118" s="44"/>
      <c r="AB2118" s="2">
        <v>21286626.100098975</v>
      </c>
      <c r="AC2118" s="2">
        <v>13197708.182061365</v>
      </c>
      <c r="AD2118" s="2">
        <f>+M2118</f>
        <v>21955830</v>
      </c>
      <c r="AE2118" s="2">
        <f>+AD2118*14%</f>
        <v>3073816.2</v>
      </c>
      <c r="AF2118" s="155">
        <f>+AD2118*35%</f>
        <v>7684540.4999999991</v>
      </c>
      <c r="AG2118" s="2">
        <f>+AD2118*F2118</f>
        <v>13612614.6</v>
      </c>
      <c r="AH2118" s="2">
        <f>+AE2118*F2118</f>
        <v>1905766.044</v>
      </c>
      <c r="AI2118" s="2">
        <f>+AF2118*F2118</f>
        <v>4764415.1099999994</v>
      </c>
      <c r="AJ2118" s="2">
        <f>SUM(AG2118:AI2118)</f>
        <v>20282795.754000001</v>
      </c>
      <c r="AK2118" s="2">
        <f>+AD2118*G2118</f>
        <v>13612614.6</v>
      </c>
      <c r="AL2118" s="2">
        <f>+AE2118*G2118</f>
        <v>1905766.044</v>
      </c>
      <c r="AM2118" s="2">
        <f>+AF2118*G2118</f>
        <v>4764415.1099999994</v>
      </c>
      <c r="AN2118" s="155">
        <f>SUM(AK2118:AM2118)</f>
        <v>20282795.754000001</v>
      </c>
      <c r="AQ2118" s="145" t="s">
        <v>525</v>
      </c>
      <c r="AU2118" s="8"/>
      <c r="AV2118" s="8"/>
      <c r="AW2118" s="2">
        <f>+'[2]BoQ HSYC-Đạt'!AT2118</f>
        <v>24151413</v>
      </c>
      <c r="AX2118" s="8">
        <f>F2118*AW2118</f>
        <v>14973876.060000001</v>
      </c>
      <c r="AY2118" s="8">
        <f>IF(AQ2118="CT",7%,5%)*AX2118</f>
        <v>1048171.3242000001</v>
      </c>
      <c r="AZ2118" s="8">
        <f>AX2118*2%</f>
        <v>299477.52120000002</v>
      </c>
      <c r="BA2118" s="8">
        <f>IF(BB2118&gt;0,0,AX2118*5%)</f>
        <v>748693.80300000007</v>
      </c>
      <c r="BB2118" s="8"/>
      <c r="BC2118" s="8">
        <f>+AX2118+AY2118+AZ2118+BA2118+BB2118</f>
        <v>17070218.7084</v>
      </c>
      <c r="BD2118" s="8">
        <f>AX2118-AT2118</f>
        <v>14973876.060000001</v>
      </c>
      <c r="BE2118" s="2"/>
      <c r="BH2118" s="2"/>
    </row>
    <row r="2119" spans="2:60" ht="17" hidden="1" outlineLevel="1" x14ac:dyDescent="0.2">
      <c r="B2119" s="82">
        <v>78</v>
      </c>
      <c r="C2119" s="144" t="s">
        <v>559</v>
      </c>
      <c r="D2119" s="144"/>
      <c r="E2119" s="82" t="s">
        <v>160</v>
      </c>
      <c r="F2119" s="143">
        <v>0.32</v>
      </c>
      <c r="G2119" s="142">
        <f>'[1]BoQ HSYC'!F2119</f>
        <v>0.32</v>
      </c>
      <c r="H2119" s="185">
        <f>'[1]BoQ HSYC'!G2119</f>
        <v>0</v>
      </c>
      <c r="I2119" s="185">
        <f>'[1]BoQ HSYC'!H2119</f>
        <v>0</v>
      </c>
      <c r="J2119" s="185">
        <f>'[1]BoQ HSYC'!I2119</f>
        <v>0</v>
      </c>
      <c r="K2119" s="48">
        <f>'[1]BoQ HSYC'!J2119</f>
        <v>7846488</v>
      </c>
      <c r="L2119" s="47">
        <f>'[1]BoQ HSYC'!K2119</f>
        <v>2394120</v>
      </c>
      <c r="M2119" s="47">
        <f>'[1]BoQ HSYC'!L2119</f>
        <v>10240608</v>
      </c>
      <c r="N2119" s="183">
        <f>'[1]BoQ HSYC'!M2119</f>
        <v>2746270.8</v>
      </c>
      <c r="O2119" s="183">
        <f>'[1]BoQ HSYC'!N2119</f>
        <v>837942</v>
      </c>
      <c r="P2119" s="83">
        <f>'[1]BoQ HSYC'!O2119</f>
        <v>3584212.8</v>
      </c>
      <c r="Q2119" s="47">
        <f>'[1]BoQ HSYC'!P2119</f>
        <v>3276994.5600000001</v>
      </c>
      <c r="R2119" s="132">
        <f>'[1]BoQ HSYC'!Q2119</f>
        <v>1146948.0959999999</v>
      </c>
      <c r="S2119" s="83">
        <f>'[1]BoQ HSYC'!R2119</f>
        <v>4423942.6559999995</v>
      </c>
      <c r="T2119" s="48">
        <f>'[1]BoQ HSYC'!S2119</f>
        <v>0</v>
      </c>
      <c r="U2119" s="132">
        <f>'[1]BoQ HSYC'!T2119</f>
        <v>0</v>
      </c>
      <c r="V2119" s="132" t="str">
        <f>'[1]BoQ HSYC'!U2119</f>
        <v>BĐG Q2/2026</v>
      </c>
      <c r="W2119" s="132" t="str">
        <f>'[1]BoQ HSYC'!V2119</f>
        <v>BĐG Q2/2026</v>
      </c>
      <c r="X2119" s="44" t="str">
        <f>'[1]BoQ HSYC'!W2119</f>
        <v>ME</v>
      </c>
      <c r="Y2119" s="44"/>
      <c r="Z2119" s="44"/>
      <c r="AA2119" s="44"/>
      <c r="AB2119" s="2">
        <v>10055686.989280764</v>
      </c>
      <c r="AC2119" s="2">
        <v>3217819.8365698447</v>
      </c>
      <c r="AD2119" s="2">
        <f>+M2119</f>
        <v>10240608</v>
      </c>
      <c r="AE2119" s="2">
        <f>+AD2119*14%</f>
        <v>1433685.12</v>
      </c>
      <c r="AF2119" s="155">
        <f>+AD2119*35%</f>
        <v>3584212.8</v>
      </c>
      <c r="AG2119" s="2">
        <f>+AD2119*F2119</f>
        <v>3276994.5600000001</v>
      </c>
      <c r="AH2119" s="2">
        <f>+AE2119*F2119</f>
        <v>458779.23840000003</v>
      </c>
      <c r="AI2119" s="2">
        <f>+AF2119*F2119</f>
        <v>1146948.0959999999</v>
      </c>
      <c r="AJ2119" s="2">
        <f>SUM(AG2119:AI2119)</f>
        <v>4882721.8944000006</v>
      </c>
      <c r="AK2119" s="2">
        <f>+AD2119*G2119</f>
        <v>3276994.5600000001</v>
      </c>
      <c r="AL2119" s="2">
        <f>+AE2119*G2119</f>
        <v>458779.23840000003</v>
      </c>
      <c r="AM2119" s="2">
        <f>+AF2119*G2119</f>
        <v>1146948.0959999999</v>
      </c>
      <c r="AN2119" s="155">
        <f>SUM(AK2119:AM2119)</f>
        <v>4882721.8944000006</v>
      </c>
      <c r="AQ2119" s="145" t="s">
        <v>525</v>
      </c>
      <c r="AU2119" s="8"/>
      <c r="AV2119" s="8"/>
      <c r="AW2119" s="2">
        <f>+'[2]BoQ HSYC-Đạt'!AT2119</f>
        <v>11264668.800000001</v>
      </c>
      <c r="AX2119" s="8">
        <f>F2119*AW2119</f>
        <v>3604694.0160000003</v>
      </c>
      <c r="AY2119" s="8">
        <f>IF(AQ2119="CT",7%,5%)*AX2119</f>
        <v>252328.58112000005</v>
      </c>
      <c r="AZ2119" s="8">
        <f>AX2119*2%</f>
        <v>72093.880320000011</v>
      </c>
      <c r="BA2119" s="8">
        <f>IF(BB2119&gt;0,0,AX2119*5%)</f>
        <v>180234.70080000002</v>
      </c>
      <c r="BB2119" s="8"/>
      <c r="BC2119" s="8">
        <f>+AX2119+AY2119+AZ2119+BA2119+BB2119</f>
        <v>4109351.1782400007</v>
      </c>
      <c r="BD2119" s="8">
        <f>AX2119-AT2119</f>
        <v>3604694.0160000003</v>
      </c>
      <c r="BE2119" s="2"/>
      <c r="BH2119" s="2"/>
    </row>
    <row r="2120" spans="2:60" ht="17" hidden="1" outlineLevel="1" x14ac:dyDescent="0.2">
      <c r="B2120" s="82">
        <v>79</v>
      </c>
      <c r="C2120" s="144" t="s">
        <v>939</v>
      </c>
      <c r="D2120" s="144"/>
      <c r="E2120" s="82" t="s">
        <v>160</v>
      </c>
      <c r="F2120" s="143">
        <v>0.5</v>
      </c>
      <c r="G2120" s="142">
        <f>'[1]BoQ HSYC'!F2120</f>
        <v>0.5</v>
      </c>
      <c r="H2120" s="185">
        <f>'[1]BoQ HSYC'!G2120</f>
        <v>0</v>
      </c>
      <c r="I2120" s="185">
        <f>'[1]BoQ HSYC'!H2120</f>
        <v>0</v>
      </c>
      <c r="J2120" s="185">
        <f>'[1]BoQ HSYC'!I2120</f>
        <v>0</v>
      </c>
      <c r="K2120" s="48">
        <f>'[1]BoQ HSYC'!J2120</f>
        <v>5467332</v>
      </c>
      <c r="L2120" s="47">
        <f>'[1]BoQ HSYC'!K2120</f>
        <v>2329680</v>
      </c>
      <c r="M2120" s="47">
        <f>'[1]BoQ HSYC'!L2120</f>
        <v>7797012</v>
      </c>
      <c r="N2120" s="183">
        <f>'[1]BoQ HSYC'!M2120</f>
        <v>1913566.2</v>
      </c>
      <c r="O2120" s="183">
        <f>'[1]BoQ HSYC'!N2120</f>
        <v>815388</v>
      </c>
      <c r="P2120" s="83">
        <f>'[1]BoQ HSYC'!O2120</f>
        <v>2728954.2</v>
      </c>
      <c r="Q2120" s="47">
        <f>'[1]BoQ HSYC'!P2120</f>
        <v>3898506</v>
      </c>
      <c r="R2120" s="132">
        <f>'[1]BoQ HSYC'!Q2120</f>
        <v>1364477.1</v>
      </c>
      <c r="S2120" s="83">
        <f>'[1]BoQ HSYC'!R2120</f>
        <v>5262983.0999999996</v>
      </c>
      <c r="T2120" s="48">
        <f>'[1]BoQ HSYC'!S2120</f>
        <v>0</v>
      </c>
      <c r="U2120" s="132">
        <f>'[1]BoQ HSYC'!T2120</f>
        <v>0</v>
      </c>
      <c r="V2120" s="132" t="str">
        <f>'[1]BoQ HSYC'!U2120</f>
        <v>BĐG Q2/2026</v>
      </c>
      <c r="W2120" s="132" t="str">
        <f>'[1]BoQ HSYC'!V2120</f>
        <v>BĐG Q2/2026</v>
      </c>
      <c r="X2120" s="44" t="str">
        <f>'[1]BoQ HSYC'!W2120</f>
        <v>ME</v>
      </c>
      <c r="Y2120" s="44"/>
      <c r="Z2120" s="44"/>
      <c r="AA2120" s="44"/>
      <c r="AB2120" s="2">
        <v>6431825.5247725872</v>
      </c>
      <c r="AC2120" s="2">
        <v>3215912.7623862936</v>
      </c>
      <c r="AD2120" s="2">
        <f>+M2120</f>
        <v>7797012</v>
      </c>
      <c r="AE2120" s="2">
        <f>+AD2120*14%</f>
        <v>1091581.6800000002</v>
      </c>
      <c r="AF2120" s="155">
        <f>+AD2120*35%</f>
        <v>2728954.1999999997</v>
      </c>
      <c r="AG2120" s="2">
        <f>+AD2120*F2120</f>
        <v>3898506</v>
      </c>
      <c r="AH2120" s="2">
        <f>+AE2120*F2120</f>
        <v>545790.84000000008</v>
      </c>
      <c r="AI2120" s="2">
        <f>+AF2120*F2120</f>
        <v>1364477.0999999999</v>
      </c>
      <c r="AJ2120" s="2">
        <f>SUM(AG2120:AI2120)</f>
        <v>5808773.9399999995</v>
      </c>
      <c r="AK2120" s="2">
        <f>+AD2120*G2120</f>
        <v>3898506</v>
      </c>
      <c r="AL2120" s="2">
        <f>+AE2120*G2120</f>
        <v>545790.84000000008</v>
      </c>
      <c r="AM2120" s="2">
        <f>+AF2120*G2120</f>
        <v>1364477.0999999999</v>
      </c>
      <c r="AN2120" s="155">
        <f>SUM(AK2120:AM2120)</f>
        <v>5808773.9399999995</v>
      </c>
      <c r="AQ2120" s="145" t="s">
        <v>525</v>
      </c>
      <c r="AU2120" s="8"/>
      <c r="AV2120" s="8"/>
      <c r="AW2120" s="2">
        <f>+'[2]BoQ HSYC-Đạt'!AT2120</f>
        <v>8576713.1999999993</v>
      </c>
      <c r="AX2120" s="8">
        <f>F2120*AW2120</f>
        <v>4288356.5999999996</v>
      </c>
      <c r="AY2120" s="8">
        <f>IF(AQ2120="CT",7%,5%)*AX2120</f>
        <v>300184.962</v>
      </c>
      <c r="AZ2120" s="8">
        <f>AX2120*2%</f>
        <v>85767.131999999998</v>
      </c>
      <c r="BA2120" s="8">
        <f>IF(BB2120&gt;0,0,AX2120*5%)</f>
        <v>214417.83</v>
      </c>
      <c r="BB2120" s="8"/>
      <c r="BC2120" s="8">
        <f>+AX2120+AY2120+AZ2120+BA2120+BB2120</f>
        <v>4888726.5240000002</v>
      </c>
      <c r="BD2120" s="8">
        <f>AX2120-AT2120</f>
        <v>4288356.5999999996</v>
      </c>
      <c r="BE2120" s="2"/>
      <c r="BH2120" s="2"/>
    </row>
    <row r="2121" spans="2:60" ht="17" hidden="1" outlineLevel="1" x14ac:dyDescent="0.2">
      <c r="B2121" s="82">
        <v>80</v>
      </c>
      <c r="C2121" s="144" t="s">
        <v>529</v>
      </c>
      <c r="D2121" s="144"/>
      <c r="E2121" s="82" t="s">
        <v>85</v>
      </c>
      <c r="F2121" s="143">
        <v>32</v>
      </c>
      <c r="G2121" s="142">
        <f>'[1]BoQ HSYC'!F2121</f>
        <v>32</v>
      </c>
      <c r="H2121" s="185">
        <f>'[1]BoQ HSYC'!G2121</f>
        <v>0</v>
      </c>
      <c r="I2121" s="185">
        <f>'[1]BoQ HSYC'!H2121</f>
        <v>0</v>
      </c>
      <c r="J2121" s="185">
        <f>'[1]BoQ HSYC'!I2121</f>
        <v>0</v>
      </c>
      <c r="K2121" s="48">
        <f>'[1]BoQ HSYC'!J2121</f>
        <v>198000</v>
      </c>
      <c r="L2121" s="47">
        <f>'[1]BoQ HSYC'!K2121</f>
        <v>29646</v>
      </c>
      <c r="M2121" s="47">
        <f>'[1]BoQ HSYC'!L2121</f>
        <v>227646</v>
      </c>
      <c r="N2121" s="183">
        <f>'[1]BoQ HSYC'!M2121</f>
        <v>69300</v>
      </c>
      <c r="O2121" s="183">
        <f>'[1]BoQ HSYC'!N2121</f>
        <v>10376.099999999999</v>
      </c>
      <c r="P2121" s="83">
        <f>'[1]BoQ HSYC'!O2121</f>
        <v>79676.100000000006</v>
      </c>
      <c r="Q2121" s="47">
        <f>'[1]BoQ HSYC'!P2121</f>
        <v>7284672</v>
      </c>
      <c r="R2121" s="132">
        <f>'[1]BoQ HSYC'!Q2121</f>
        <v>2549635.2000000002</v>
      </c>
      <c r="S2121" s="83">
        <f>'[1]BoQ HSYC'!R2121</f>
        <v>9834307.1999999993</v>
      </c>
      <c r="T2121" s="48">
        <f>'[1]BoQ HSYC'!S2121</f>
        <v>0</v>
      </c>
      <c r="U2121" s="132">
        <f>'[1]BoQ HSYC'!T2121</f>
        <v>0</v>
      </c>
      <c r="V2121" s="132" t="str">
        <f>'[1]BoQ HSYC'!U2121</f>
        <v>BĐG Q2/2026</v>
      </c>
      <c r="W2121" s="132" t="str">
        <f>'[1]BoQ HSYC'!V2121</f>
        <v>BĐG Q2/2026</v>
      </c>
      <c r="X2121" s="44" t="str">
        <f>'[1]BoQ HSYC'!W2121</f>
        <v>ME</v>
      </c>
      <c r="Y2121" s="44"/>
      <c r="Z2121" s="44"/>
      <c r="AA2121" s="44"/>
      <c r="AB2121" s="2">
        <v>317847.57372884994</v>
      </c>
      <c r="AC2121" s="2">
        <v>10171122.359323198</v>
      </c>
      <c r="AD2121" s="2">
        <f>+M2121</f>
        <v>227646</v>
      </c>
      <c r="AE2121" s="2">
        <f>+AD2121*14%</f>
        <v>31870.440000000002</v>
      </c>
      <c r="AF2121" s="155">
        <f>+AD2121*35%</f>
        <v>79676.099999999991</v>
      </c>
      <c r="AG2121" s="2">
        <f>+AD2121*F2121</f>
        <v>7284672</v>
      </c>
      <c r="AH2121" s="2">
        <f>+AE2121*F2121</f>
        <v>1019854.0800000001</v>
      </c>
      <c r="AI2121" s="2">
        <f>+AF2121*F2121</f>
        <v>2549635.1999999997</v>
      </c>
      <c r="AJ2121" s="2">
        <f>SUM(AG2121:AI2121)</f>
        <v>10854161.279999999</v>
      </c>
      <c r="AK2121" s="2">
        <f>+AD2121*G2121</f>
        <v>7284672</v>
      </c>
      <c r="AL2121" s="2">
        <f>+AE2121*G2121</f>
        <v>1019854.0800000001</v>
      </c>
      <c r="AM2121" s="2">
        <f>+AF2121*G2121</f>
        <v>2549635.1999999997</v>
      </c>
      <c r="AN2121" s="155">
        <f>SUM(AK2121:AM2121)</f>
        <v>10854161.279999999</v>
      </c>
      <c r="AQ2121" s="145" t="s">
        <v>525</v>
      </c>
      <c r="AU2121" s="8"/>
      <c r="AV2121" s="8"/>
      <c r="AW2121" s="2">
        <f>+'[2]BoQ HSYC-Đạt'!AT2121</f>
        <v>232198.92</v>
      </c>
      <c r="AX2121" s="8">
        <f>F2121*AW2121</f>
        <v>7430365.4400000004</v>
      </c>
      <c r="AY2121" s="8">
        <f>IF(AQ2121="CT",7%,5%)*AX2121</f>
        <v>520125.58080000005</v>
      </c>
      <c r="AZ2121" s="8">
        <f>AX2121*2%</f>
        <v>148607.3088</v>
      </c>
      <c r="BA2121" s="8">
        <f>IF(BB2121&gt;0,0,AX2121*5%)</f>
        <v>371518.27200000006</v>
      </c>
      <c r="BB2121" s="8"/>
      <c r="BC2121" s="8">
        <f>+AX2121+AY2121+AZ2121+BA2121+BB2121</f>
        <v>8470616.6016000006</v>
      </c>
      <c r="BD2121" s="8">
        <f>AX2121-AT2121</f>
        <v>7430365.4400000004</v>
      </c>
      <c r="BE2121" s="2"/>
      <c r="BH2121" s="2"/>
    </row>
    <row r="2122" spans="2:60" ht="17" hidden="1" outlineLevel="1" x14ac:dyDescent="0.2">
      <c r="B2122" s="82">
        <v>81</v>
      </c>
      <c r="C2122" s="144" t="s">
        <v>528</v>
      </c>
      <c r="D2122" s="144"/>
      <c r="E2122" s="82" t="s">
        <v>85</v>
      </c>
      <c r="F2122" s="143">
        <v>30</v>
      </c>
      <c r="G2122" s="142">
        <f>'[1]BoQ HSYC'!F2122</f>
        <v>30</v>
      </c>
      <c r="H2122" s="185">
        <f>'[1]BoQ HSYC'!G2122</f>
        <v>0</v>
      </c>
      <c r="I2122" s="185">
        <f>'[1]BoQ HSYC'!H2122</f>
        <v>0</v>
      </c>
      <c r="J2122" s="185">
        <f>'[1]BoQ HSYC'!I2122</f>
        <v>0</v>
      </c>
      <c r="K2122" s="48">
        <f>'[1]BoQ HSYC'!J2122</f>
        <v>77688</v>
      </c>
      <c r="L2122" s="47">
        <f>'[1]BoQ HSYC'!K2122</f>
        <v>21412</v>
      </c>
      <c r="M2122" s="47">
        <f>'[1]BoQ HSYC'!L2122</f>
        <v>99100</v>
      </c>
      <c r="N2122" s="183">
        <f>'[1]BoQ HSYC'!M2122</f>
        <v>27190.799999999999</v>
      </c>
      <c r="O2122" s="183">
        <f>'[1]BoQ HSYC'!N2122</f>
        <v>7494.2</v>
      </c>
      <c r="P2122" s="83">
        <f>'[1]BoQ HSYC'!O2122</f>
        <v>34685</v>
      </c>
      <c r="Q2122" s="47">
        <f>'[1]BoQ HSYC'!P2122</f>
        <v>2973000</v>
      </c>
      <c r="R2122" s="132">
        <f>'[1]BoQ HSYC'!Q2122</f>
        <v>1040550</v>
      </c>
      <c r="S2122" s="83">
        <f>'[1]BoQ HSYC'!R2122</f>
        <v>4013550</v>
      </c>
      <c r="T2122" s="48">
        <f>'[1]BoQ HSYC'!S2122</f>
        <v>0</v>
      </c>
      <c r="U2122" s="132">
        <f>'[1]BoQ HSYC'!T2122</f>
        <v>0</v>
      </c>
      <c r="V2122" s="132" t="str">
        <f>'[1]BoQ HSYC'!U2122</f>
        <v>BĐG Q2/2026</v>
      </c>
      <c r="W2122" s="132" t="str">
        <f>'[1]BoQ HSYC'!V2122</f>
        <v>BĐG Q2/2026</v>
      </c>
      <c r="X2122" s="44" t="str">
        <f>'[1]BoQ HSYC'!W2122</f>
        <v>ME</v>
      </c>
      <c r="Y2122" s="44"/>
      <c r="Z2122" s="44"/>
      <c r="AA2122" s="44"/>
      <c r="AB2122" s="2">
        <v>142009.99785719998</v>
      </c>
      <c r="AC2122" s="2">
        <v>4260299.9357159995</v>
      </c>
      <c r="AD2122" s="2">
        <f>+M2122</f>
        <v>99100</v>
      </c>
      <c r="AE2122" s="2">
        <f>+AD2122*14%</f>
        <v>13874.000000000002</v>
      </c>
      <c r="AF2122" s="155">
        <f>+AD2122*35%</f>
        <v>34685</v>
      </c>
      <c r="AG2122" s="2">
        <f>+AD2122*F2122</f>
        <v>2973000</v>
      </c>
      <c r="AH2122" s="2">
        <f>+AE2122*F2122</f>
        <v>416220.00000000006</v>
      </c>
      <c r="AI2122" s="2">
        <f>+AF2122*F2122</f>
        <v>1040550</v>
      </c>
      <c r="AJ2122" s="2">
        <f>SUM(AG2122:AI2122)</f>
        <v>4429770</v>
      </c>
      <c r="AK2122" s="2">
        <f>+AD2122*G2122</f>
        <v>2973000</v>
      </c>
      <c r="AL2122" s="2">
        <f>+AE2122*G2122</f>
        <v>416220.00000000006</v>
      </c>
      <c r="AM2122" s="2">
        <f>+AF2122*G2122</f>
        <v>1040550</v>
      </c>
      <c r="AN2122" s="155">
        <f>SUM(AK2122:AM2122)</f>
        <v>4429770</v>
      </c>
      <c r="AQ2122" s="145" t="s">
        <v>525</v>
      </c>
      <c r="AU2122" s="8"/>
      <c r="AV2122" s="8"/>
      <c r="AW2122" s="2">
        <f>+'[2]BoQ HSYC-Đạt'!AT2122</f>
        <v>101082</v>
      </c>
      <c r="AX2122" s="8">
        <f>F2122*AW2122</f>
        <v>3032460</v>
      </c>
      <c r="AY2122" s="8">
        <f>IF(AQ2122="CT",7%,5%)*AX2122</f>
        <v>212272.2</v>
      </c>
      <c r="AZ2122" s="8">
        <f>AX2122*2%</f>
        <v>60649.200000000004</v>
      </c>
      <c r="BA2122" s="8">
        <f>IF(BB2122&gt;0,0,AX2122*5%)</f>
        <v>151623</v>
      </c>
      <c r="BB2122" s="8"/>
      <c r="BC2122" s="8">
        <f>+AX2122+AY2122+AZ2122+BA2122+BB2122</f>
        <v>3457004.4000000004</v>
      </c>
      <c r="BD2122" s="8">
        <f>AX2122-AT2122</f>
        <v>3032460</v>
      </c>
      <c r="BE2122" s="2"/>
      <c r="BH2122" s="2"/>
    </row>
    <row r="2123" spans="2:60" ht="17" hidden="1" outlineLevel="1" x14ac:dyDescent="0.2">
      <c r="B2123" s="82">
        <v>82</v>
      </c>
      <c r="C2123" s="144" t="s">
        <v>545</v>
      </c>
      <c r="D2123" s="144"/>
      <c r="E2123" s="82" t="s">
        <v>85</v>
      </c>
      <c r="F2123" s="143">
        <v>34</v>
      </c>
      <c r="G2123" s="142">
        <f>'[1]BoQ HSYC'!F2123</f>
        <v>34</v>
      </c>
      <c r="H2123" s="185">
        <f>'[1]BoQ HSYC'!G2123</f>
        <v>0</v>
      </c>
      <c r="I2123" s="185">
        <f>'[1]BoQ HSYC'!H2123</f>
        <v>0</v>
      </c>
      <c r="J2123" s="185">
        <f>'[1]BoQ HSYC'!I2123</f>
        <v>0</v>
      </c>
      <c r="K2123" s="48">
        <f>'[1]BoQ HSYC'!J2123</f>
        <v>24408</v>
      </c>
      <c r="L2123" s="47">
        <f>'[1]BoQ HSYC'!K2123</f>
        <v>16470</v>
      </c>
      <c r="M2123" s="47">
        <f>'[1]BoQ HSYC'!L2123</f>
        <v>40878</v>
      </c>
      <c r="N2123" s="183">
        <f>'[1]BoQ HSYC'!M2123</f>
        <v>8542.7999999999993</v>
      </c>
      <c r="O2123" s="183">
        <f>'[1]BoQ HSYC'!N2123</f>
        <v>5764.5</v>
      </c>
      <c r="P2123" s="83">
        <f>'[1]BoQ HSYC'!O2123</f>
        <v>14307.3</v>
      </c>
      <c r="Q2123" s="47">
        <f>'[1]BoQ HSYC'!P2123</f>
        <v>1389852</v>
      </c>
      <c r="R2123" s="132">
        <f>'[1]BoQ HSYC'!Q2123</f>
        <v>486448.19999999995</v>
      </c>
      <c r="S2123" s="83">
        <f>'[1]BoQ HSYC'!R2123</f>
        <v>1876300.2</v>
      </c>
      <c r="T2123" s="48">
        <f>'[1]BoQ HSYC'!S2123</f>
        <v>0</v>
      </c>
      <c r="U2123" s="132">
        <f>'[1]BoQ HSYC'!T2123</f>
        <v>0</v>
      </c>
      <c r="V2123" s="132" t="str">
        <f>'[1]BoQ HSYC'!U2123</f>
        <v>BĐG Q2/2026</v>
      </c>
      <c r="W2123" s="132" t="str">
        <f>'[1]BoQ HSYC'!V2123</f>
        <v>BĐG Q2/2026</v>
      </c>
      <c r="X2123" s="44" t="str">
        <f>'[1]BoQ HSYC'!W2123</f>
        <v>ME</v>
      </c>
      <c r="Y2123" s="44"/>
      <c r="Z2123" s="44"/>
      <c r="AA2123" s="44"/>
      <c r="AB2123" s="2">
        <v>87277.794940380001</v>
      </c>
      <c r="AC2123" s="2">
        <v>2967445.0279729199</v>
      </c>
      <c r="AD2123" s="2">
        <f>+M2123</f>
        <v>40878</v>
      </c>
      <c r="AE2123" s="2">
        <f>+AD2123*14%</f>
        <v>5722.920000000001</v>
      </c>
      <c r="AF2123" s="155">
        <f>+AD2123*35%</f>
        <v>14307.3</v>
      </c>
      <c r="AG2123" s="2">
        <f>+AD2123*F2123</f>
        <v>1389852</v>
      </c>
      <c r="AH2123" s="2">
        <f>+AE2123*F2123</f>
        <v>194579.28000000003</v>
      </c>
      <c r="AI2123" s="2">
        <f>+AF2123*F2123</f>
        <v>486448.19999999995</v>
      </c>
      <c r="AJ2123" s="2">
        <f>SUM(AG2123:AI2123)</f>
        <v>2070879.48</v>
      </c>
      <c r="AK2123" s="2">
        <f>+AD2123*G2123</f>
        <v>1389852</v>
      </c>
      <c r="AL2123" s="2">
        <f>+AE2123*G2123</f>
        <v>194579.28000000003</v>
      </c>
      <c r="AM2123" s="2">
        <f>+AF2123*G2123</f>
        <v>486448.19999999995</v>
      </c>
      <c r="AN2123" s="155">
        <f>SUM(AK2123:AM2123)</f>
        <v>2070879.48</v>
      </c>
      <c r="AQ2123" s="145" t="s">
        <v>525</v>
      </c>
      <c r="AU2123" s="8"/>
      <c r="AV2123" s="8"/>
      <c r="AW2123" s="2">
        <f>+'[2]BoQ HSYC-Đạt'!AT2123</f>
        <v>41695.56</v>
      </c>
      <c r="AX2123" s="8">
        <f>F2123*AW2123</f>
        <v>1417649.04</v>
      </c>
      <c r="AY2123" s="8">
        <f>IF(AQ2123="CT",7%,5%)*AX2123</f>
        <v>99235.43280000001</v>
      </c>
      <c r="AZ2123" s="8">
        <f>AX2123*2%</f>
        <v>28352.980800000001</v>
      </c>
      <c r="BA2123" s="8">
        <f>IF(BB2123&gt;0,0,AX2123*5%)</f>
        <v>70882.452000000005</v>
      </c>
      <c r="BB2123" s="8"/>
      <c r="BC2123" s="8">
        <f>+AX2123+AY2123+AZ2123+BA2123+BB2123</f>
        <v>1616119.9056000002</v>
      </c>
      <c r="BD2123" s="8">
        <f>AX2123-AT2123</f>
        <v>1417649.04</v>
      </c>
      <c r="BE2123" s="2"/>
      <c r="BH2123" s="2"/>
    </row>
    <row r="2124" spans="2:60" ht="17" hidden="1" outlineLevel="1" x14ac:dyDescent="0.2">
      <c r="B2124" s="82">
        <v>83</v>
      </c>
      <c r="C2124" s="144" t="s">
        <v>938</v>
      </c>
      <c r="D2124" s="144"/>
      <c r="E2124" s="82" t="s">
        <v>85</v>
      </c>
      <c r="F2124" s="143">
        <v>24</v>
      </c>
      <c r="G2124" s="142">
        <f>'[1]BoQ HSYC'!F2124</f>
        <v>24</v>
      </c>
      <c r="H2124" s="185">
        <f>'[1]BoQ HSYC'!G2124</f>
        <v>0</v>
      </c>
      <c r="I2124" s="185">
        <f>'[1]BoQ HSYC'!H2124</f>
        <v>0</v>
      </c>
      <c r="J2124" s="185">
        <f>'[1]BoQ HSYC'!I2124</f>
        <v>0</v>
      </c>
      <c r="K2124" s="48">
        <f>'[1]BoQ HSYC'!J2124</f>
        <v>18000</v>
      </c>
      <c r="L2124" s="47">
        <f>'[1]BoQ HSYC'!K2124</f>
        <v>14659</v>
      </c>
      <c r="M2124" s="47">
        <f>'[1]BoQ HSYC'!L2124</f>
        <v>32659</v>
      </c>
      <c r="N2124" s="183">
        <f>'[1]BoQ HSYC'!M2124</f>
        <v>6300</v>
      </c>
      <c r="O2124" s="183">
        <f>'[1]BoQ HSYC'!N2124</f>
        <v>5130.6499999999996</v>
      </c>
      <c r="P2124" s="83">
        <f>'[1]BoQ HSYC'!O2124</f>
        <v>11430.65</v>
      </c>
      <c r="Q2124" s="47">
        <f>'[1]BoQ HSYC'!P2124</f>
        <v>783816</v>
      </c>
      <c r="R2124" s="132">
        <f>'[1]BoQ HSYC'!Q2124</f>
        <v>274335.59999999998</v>
      </c>
      <c r="S2124" s="83">
        <f>'[1]BoQ HSYC'!R2124</f>
        <v>1058151.6000000001</v>
      </c>
      <c r="T2124" s="48">
        <f>'[1]BoQ HSYC'!S2124</f>
        <v>0</v>
      </c>
      <c r="U2124" s="132">
        <f>'[1]BoQ HSYC'!T2124</f>
        <v>0</v>
      </c>
      <c r="V2124" s="132" t="str">
        <f>'[1]BoQ HSYC'!U2124</f>
        <v>BĐG Q2/2026</v>
      </c>
      <c r="W2124" s="132" t="str">
        <f>'[1]BoQ HSYC'!V2124</f>
        <v>BĐG Q2/2026</v>
      </c>
      <c r="X2124" s="44" t="str">
        <f>'[1]BoQ HSYC'!W2124</f>
        <v>ME</v>
      </c>
      <c r="Y2124" s="44"/>
      <c r="Z2124" s="44"/>
      <c r="AA2124" s="44"/>
      <c r="AB2124" s="2">
        <v>65453.53515525</v>
      </c>
      <c r="AC2124" s="2">
        <v>1570884.8437260001</v>
      </c>
      <c r="AD2124" s="2">
        <f>+M2124</f>
        <v>32659</v>
      </c>
      <c r="AE2124" s="2">
        <f>+AD2124*14%</f>
        <v>4572.26</v>
      </c>
      <c r="AF2124" s="155">
        <f>+AD2124*35%</f>
        <v>11430.65</v>
      </c>
      <c r="AG2124" s="2">
        <f>+AD2124*F2124</f>
        <v>783816</v>
      </c>
      <c r="AH2124" s="2">
        <f>+AE2124*F2124</f>
        <v>109734.24</v>
      </c>
      <c r="AI2124" s="2">
        <f>+AF2124*F2124</f>
        <v>274335.59999999998</v>
      </c>
      <c r="AJ2124" s="2">
        <f>SUM(AG2124:AI2124)</f>
        <v>1167885.8399999999</v>
      </c>
      <c r="AK2124" s="2">
        <f>+AD2124*G2124</f>
        <v>783816</v>
      </c>
      <c r="AL2124" s="2">
        <f>+AE2124*G2124</f>
        <v>109734.24</v>
      </c>
      <c r="AM2124" s="2">
        <f>+AF2124*G2124</f>
        <v>274335.59999999998</v>
      </c>
      <c r="AN2124" s="155">
        <f>SUM(AK2124:AM2124)</f>
        <v>1167885.8399999999</v>
      </c>
      <c r="AQ2124" s="145" t="s">
        <v>525</v>
      </c>
      <c r="AU2124" s="8"/>
      <c r="AV2124" s="8"/>
      <c r="AW2124" s="2">
        <f>+'[2]BoQ HSYC-Đạt'!AT2124</f>
        <v>33312.18</v>
      </c>
      <c r="AX2124" s="8">
        <f>F2124*AW2124</f>
        <v>799492.32000000007</v>
      </c>
      <c r="AY2124" s="8">
        <f>IF(AQ2124="CT",7%,5%)*AX2124</f>
        <v>55964.462400000011</v>
      </c>
      <c r="AZ2124" s="8">
        <f>AX2124*2%</f>
        <v>15989.846400000002</v>
      </c>
      <c r="BA2124" s="8">
        <f>IF(BB2124&gt;0,0,AX2124*5%)</f>
        <v>39974.616000000009</v>
      </c>
      <c r="BB2124" s="8"/>
      <c r="BC2124" s="8">
        <f>+AX2124+AY2124+AZ2124+BA2124+BB2124</f>
        <v>911421.2448000001</v>
      </c>
      <c r="BD2124" s="8">
        <f>AX2124-AT2124</f>
        <v>799492.32000000007</v>
      </c>
      <c r="BE2124" s="2"/>
      <c r="BH2124" s="2"/>
    </row>
    <row r="2125" spans="2:60" ht="34" hidden="1" outlineLevel="1" x14ac:dyDescent="0.2">
      <c r="B2125" s="82">
        <v>84</v>
      </c>
      <c r="C2125" s="144" t="s">
        <v>527</v>
      </c>
      <c r="D2125" s="144"/>
      <c r="E2125" s="82" t="s">
        <v>85</v>
      </c>
      <c r="F2125" s="143">
        <v>8</v>
      </c>
      <c r="G2125" s="142">
        <f>'[1]BoQ HSYC'!F2125</f>
        <v>8</v>
      </c>
      <c r="H2125" s="185">
        <f>'[1]BoQ HSYC'!G2125</f>
        <v>0</v>
      </c>
      <c r="I2125" s="185">
        <f>'[1]BoQ HSYC'!H2125</f>
        <v>0</v>
      </c>
      <c r="J2125" s="185">
        <f>'[1]BoQ HSYC'!I2125</f>
        <v>0</v>
      </c>
      <c r="K2125" s="48">
        <f>'[1]BoQ HSYC'!J2125</f>
        <v>336000</v>
      </c>
      <c r="L2125" s="47">
        <f>'[1]BoQ HSYC'!K2125</f>
        <v>66000</v>
      </c>
      <c r="M2125" s="47">
        <f>'[1]BoQ HSYC'!L2125</f>
        <v>402000</v>
      </c>
      <c r="N2125" s="183">
        <f>'[1]BoQ HSYC'!M2125</f>
        <v>0</v>
      </c>
      <c r="O2125" s="183">
        <f>'[1]BoQ HSYC'!N2125</f>
        <v>23100</v>
      </c>
      <c r="P2125" s="83">
        <f>'[1]BoQ HSYC'!O2125</f>
        <v>23100</v>
      </c>
      <c r="Q2125" s="47">
        <f>'[1]BoQ HSYC'!P2125</f>
        <v>3216000</v>
      </c>
      <c r="R2125" s="132">
        <f>'[1]BoQ HSYC'!Q2125</f>
        <v>184800</v>
      </c>
      <c r="S2125" s="83">
        <f>'[1]BoQ HSYC'!R2125</f>
        <v>3400800</v>
      </c>
      <c r="T2125" s="48">
        <f>'[1]BoQ HSYC'!S2125</f>
        <v>0</v>
      </c>
      <c r="U2125" s="132">
        <f>'[1]BoQ HSYC'!T2125</f>
        <v>0</v>
      </c>
      <c r="V2125" s="132" t="str">
        <f>'[1]BoQ HSYC'!U2125</f>
        <v>VT: NCC, NC:BĐG Q2/2026</v>
      </c>
      <c r="W2125" s="132" t="str">
        <f>'[1]BoQ HSYC'!V2125</f>
        <v>VT: NCC, NC:BĐG Q2/2026</v>
      </c>
      <c r="X2125" s="44" t="str">
        <f>'[1]BoQ HSYC'!W2125</f>
        <v>ME</v>
      </c>
      <c r="Y2125" s="44"/>
      <c r="Z2125" s="44"/>
      <c r="AA2125" s="44"/>
      <c r="AB2125" s="2">
        <v>247078.7051007</v>
      </c>
      <c r="AC2125" s="2">
        <v>1976629.6408056</v>
      </c>
      <c r="AD2125" s="2">
        <f>+M2125</f>
        <v>402000</v>
      </c>
      <c r="AE2125" s="2">
        <f>+AD2125*14%</f>
        <v>56280.000000000007</v>
      </c>
      <c r="AF2125" s="155">
        <f>+AD2125*35%</f>
        <v>140700</v>
      </c>
      <c r="AG2125" s="2">
        <f>+AD2125*F2125</f>
        <v>3216000</v>
      </c>
      <c r="AH2125" s="2">
        <f>+AE2125*F2125</f>
        <v>450240.00000000006</v>
      </c>
      <c r="AI2125" s="2">
        <f>+AF2125*F2125</f>
        <v>1125600</v>
      </c>
      <c r="AJ2125" s="2">
        <f>SUM(AG2125:AI2125)</f>
        <v>4791840</v>
      </c>
      <c r="AK2125" s="2">
        <f>+AD2125*G2125</f>
        <v>3216000</v>
      </c>
      <c r="AL2125" s="2">
        <f>+AE2125*G2125</f>
        <v>450240.00000000006</v>
      </c>
      <c r="AM2125" s="2">
        <f>+AF2125*G2125</f>
        <v>1125600</v>
      </c>
      <c r="AN2125" s="155">
        <f>SUM(AK2125:AM2125)</f>
        <v>4791840</v>
      </c>
      <c r="AQ2125" s="145" t="s">
        <v>525</v>
      </c>
      <c r="AU2125" s="8"/>
      <c r="AV2125" s="8"/>
      <c r="AW2125" s="2">
        <f>+'[2]BoQ HSYC-Đạt'!AT2125</f>
        <v>410040</v>
      </c>
      <c r="AX2125" s="8">
        <f>F2125*AW2125</f>
        <v>3280320</v>
      </c>
      <c r="AY2125" s="8">
        <f>IF(AQ2125="CT",7%,5%)*AX2125</f>
        <v>229622.40000000002</v>
      </c>
      <c r="AZ2125" s="8">
        <f>AX2125*2%</f>
        <v>65606.399999999994</v>
      </c>
      <c r="BA2125" s="8">
        <f>IF(BB2125&gt;0,0,AX2125*5%)</f>
        <v>164016</v>
      </c>
      <c r="BB2125" s="8"/>
      <c r="BC2125" s="8">
        <f>+AX2125+AY2125+AZ2125+BA2125+BB2125</f>
        <v>3739564.8</v>
      </c>
      <c r="BD2125" s="8">
        <f>AX2125-AT2125</f>
        <v>3280320</v>
      </c>
      <c r="BE2125" s="2"/>
      <c r="BH2125" s="2"/>
    </row>
    <row r="2126" spans="2:60" ht="34" hidden="1" outlineLevel="1" x14ac:dyDescent="0.2">
      <c r="B2126" s="82">
        <v>85</v>
      </c>
      <c r="C2126" s="144" t="s">
        <v>784</v>
      </c>
      <c r="D2126" s="144"/>
      <c r="E2126" s="82" t="s">
        <v>85</v>
      </c>
      <c r="F2126" s="143">
        <v>4</v>
      </c>
      <c r="G2126" s="142">
        <f>'[1]BoQ HSYC'!F2126</f>
        <v>4</v>
      </c>
      <c r="H2126" s="185">
        <f>'[1]BoQ HSYC'!G2126</f>
        <v>0</v>
      </c>
      <c r="I2126" s="185">
        <f>'[1]BoQ HSYC'!H2126</f>
        <v>0</v>
      </c>
      <c r="J2126" s="185">
        <f>'[1]BoQ HSYC'!I2126</f>
        <v>0</v>
      </c>
      <c r="K2126" s="48">
        <f>'[1]BoQ HSYC'!J2126</f>
        <v>192000</v>
      </c>
      <c r="L2126" s="47">
        <f>'[1]BoQ HSYC'!K2126</f>
        <v>60000.000000000007</v>
      </c>
      <c r="M2126" s="47">
        <f>'[1]BoQ HSYC'!L2126</f>
        <v>252000</v>
      </c>
      <c r="N2126" s="183">
        <f>'[1]BoQ HSYC'!M2126</f>
        <v>0</v>
      </c>
      <c r="O2126" s="183">
        <f>'[1]BoQ HSYC'!N2126</f>
        <v>21000</v>
      </c>
      <c r="P2126" s="83">
        <f>'[1]BoQ HSYC'!O2126</f>
        <v>21000</v>
      </c>
      <c r="Q2126" s="47">
        <f>'[1]BoQ HSYC'!P2126</f>
        <v>1008000</v>
      </c>
      <c r="R2126" s="132">
        <f>'[1]BoQ HSYC'!Q2126</f>
        <v>84000</v>
      </c>
      <c r="S2126" s="83">
        <f>'[1]BoQ HSYC'!R2126</f>
        <v>1092000</v>
      </c>
      <c r="T2126" s="48">
        <f>'[1]BoQ HSYC'!S2126</f>
        <v>0</v>
      </c>
      <c r="U2126" s="132">
        <f>'[1]BoQ HSYC'!T2126</f>
        <v>0</v>
      </c>
      <c r="V2126" s="132" t="str">
        <f>'[1]BoQ HSYC'!U2126</f>
        <v>VT: NCC, NC:BĐG Q2/2026</v>
      </c>
      <c r="W2126" s="132" t="str">
        <f>'[1]BoQ HSYC'!V2126</f>
        <v>VT: NCC, NC:BĐG Q2/2026</v>
      </c>
      <c r="X2126" s="44" t="str">
        <f>'[1]BoQ HSYC'!W2126</f>
        <v>ME</v>
      </c>
      <c r="Y2126" s="44"/>
      <c r="Z2126" s="44"/>
      <c r="AA2126" s="44"/>
      <c r="AB2126" s="2">
        <v>174029.43941988001</v>
      </c>
      <c r="AC2126" s="2">
        <v>696117.75767952006</v>
      </c>
      <c r="AD2126" s="2">
        <f>+M2126</f>
        <v>252000</v>
      </c>
      <c r="AE2126" s="2">
        <f>+AD2126*14%</f>
        <v>35280</v>
      </c>
      <c r="AF2126" s="155">
        <f>+AD2126*35%</f>
        <v>88200</v>
      </c>
      <c r="AG2126" s="2">
        <f>+AD2126*F2126</f>
        <v>1008000</v>
      </c>
      <c r="AH2126" s="2">
        <f>+AE2126*F2126</f>
        <v>141120</v>
      </c>
      <c r="AI2126" s="2">
        <f>+AF2126*F2126</f>
        <v>352800</v>
      </c>
      <c r="AJ2126" s="2">
        <f>SUM(AG2126:AI2126)</f>
        <v>1501920</v>
      </c>
      <c r="AK2126" s="2">
        <f>+AD2126*G2126</f>
        <v>1008000</v>
      </c>
      <c r="AL2126" s="2">
        <f>+AE2126*G2126</f>
        <v>141120</v>
      </c>
      <c r="AM2126" s="2">
        <f>+AF2126*G2126</f>
        <v>352800</v>
      </c>
      <c r="AN2126" s="155">
        <f>SUM(AK2126:AM2126)</f>
        <v>1501920</v>
      </c>
      <c r="AQ2126" s="145" t="s">
        <v>525</v>
      </c>
      <c r="AU2126" s="8"/>
      <c r="AV2126" s="8"/>
      <c r="AW2126" s="2">
        <f>+'[2]BoQ HSYC-Đạt'!AT2126</f>
        <v>257040</v>
      </c>
      <c r="AX2126" s="8">
        <f>F2126*AW2126</f>
        <v>1028160</v>
      </c>
      <c r="AY2126" s="8">
        <f>IF(AQ2126="CT",7%,5%)*AX2126</f>
        <v>71971.200000000012</v>
      </c>
      <c r="AZ2126" s="8">
        <f>AX2126*2%</f>
        <v>20563.2</v>
      </c>
      <c r="BA2126" s="8">
        <f>IF(BB2126&gt;0,0,AX2126*5%)</f>
        <v>51408</v>
      </c>
      <c r="BB2126" s="8"/>
      <c r="BC2126" s="8">
        <f>+AX2126+AY2126+AZ2126+BA2126+BB2126</f>
        <v>1172102.3999999999</v>
      </c>
      <c r="BD2126" s="8">
        <f>AX2126-AT2126</f>
        <v>1028160</v>
      </c>
      <c r="BE2126" s="2"/>
      <c r="BH2126" s="2"/>
    </row>
    <row r="2127" spans="2:60" ht="34" hidden="1" outlineLevel="1" x14ac:dyDescent="0.2">
      <c r="B2127" s="82">
        <v>86</v>
      </c>
      <c r="C2127" s="144" t="s">
        <v>937</v>
      </c>
      <c r="D2127" s="144"/>
      <c r="E2127" s="82" t="s">
        <v>85</v>
      </c>
      <c r="F2127" s="143">
        <v>30</v>
      </c>
      <c r="G2127" s="142">
        <f>'[1]BoQ HSYC'!F2127</f>
        <v>30</v>
      </c>
      <c r="H2127" s="185">
        <f>'[1]BoQ HSYC'!G2127</f>
        <v>0</v>
      </c>
      <c r="I2127" s="185">
        <f>'[1]BoQ HSYC'!H2127</f>
        <v>0</v>
      </c>
      <c r="J2127" s="185">
        <f>'[1]BoQ HSYC'!I2127</f>
        <v>0</v>
      </c>
      <c r="K2127" s="48">
        <f>'[1]BoQ HSYC'!J2127</f>
        <v>150000</v>
      </c>
      <c r="L2127" s="47">
        <f>'[1]BoQ HSYC'!K2127</f>
        <v>56400</v>
      </c>
      <c r="M2127" s="47">
        <f>'[1]BoQ HSYC'!L2127</f>
        <v>206400</v>
      </c>
      <c r="N2127" s="183">
        <f>'[1]BoQ HSYC'!M2127</f>
        <v>0</v>
      </c>
      <c r="O2127" s="183">
        <f>'[1]BoQ HSYC'!N2127</f>
        <v>19740</v>
      </c>
      <c r="P2127" s="83">
        <f>'[1]BoQ HSYC'!O2127</f>
        <v>19740</v>
      </c>
      <c r="Q2127" s="47">
        <f>'[1]BoQ HSYC'!P2127</f>
        <v>6192000</v>
      </c>
      <c r="R2127" s="132">
        <f>'[1]BoQ HSYC'!Q2127</f>
        <v>592200</v>
      </c>
      <c r="S2127" s="83">
        <f>'[1]BoQ HSYC'!R2127</f>
        <v>6784200</v>
      </c>
      <c r="T2127" s="48">
        <f>'[1]BoQ HSYC'!S2127</f>
        <v>0</v>
      </c>
      <c r="U2127" s="132">
        <f>'[1]BoQ HSYC'!T2127</f>
        <v>0</v>
      </c>
      <c r="V2127" s="132" t="str">
        <f>'[1]BoQ HSYC'!U2127</f>
        <v>VT: NCC, NC:BĐG Q2/2026</v>
      </c>
      <c r="W2127" s="132" t="str">
        <f>'[1]BoQ HSYC'!V2127</f>
        <v>VT: NCC, NC:BĐG Q2/2026</v>
      </c>
      <c r="X2127" s="44" t="str">
        <f>'[1]BoQ HSYC'!W2127</f>
        <v>ME</v>
      </c>
      <c r="Y2127" s="44"/>
      <c r="Z2127" s="44"/>
      <c r="AA2127" s="44"/>
      <c r="AB2127" s="2">
        <v>147604.0825017</v>
      </c>
      <c r="AC2127" s="2">
        <v>4428122.4750509998</v>
      </c>
      <c r="AD2127" s="2">
        <f>+M2127</f>
        <v>206400</v>
      </c>
      <c r="AE2127" s="2">
        <f>+AD2127*14%</f>
        <v>28896.000000000004</v>
      </c>
      <c r="AF2127" s="155">
        <f>+AD2127*35%</f>
        <v>72240</v>
      </c>
      <c r="AG2127" s="2">
        <f>+AD2127*F2127</f>
        <v>6192000</v>
      </c>
      <c r="AH2127" s="2">
        <f>+AE2127*F2127</f>
        <v>866880.00000000012</v>
      </c>
      <c r="AI2127" s="2">
        <f>+AF2127*F2127</f>
        <v>2167200</v>
      </c>
      <c r="AJ2127" s="2">
        <f>SUM(AG2127:AI2127)</f>
        <v>9226080</v>
      </c>
      <c r="AK2127" s="2">
        <f>+AD2127*G2127</f>
        <v>6192000</v>
      </c>
      <c r="AL2127" s="2">
        <f>+AE2127*G2127</f>
        <v>866880.00000000012</v>
      </c>
      <c r="AM2127" s="2">
        <f>+AF2127*G2127</f>
        <v>2167200</v>
      </c>
      <c r="AN2127" s="155">
        <f>SUM(AK2127:AM2127)</f>
        <v>9226080</v>
      </c>
      <c r="AQ2127" s="145" t="s">
        <v>525</v>
      </c>
      <c r="AU2127" s="8"/>
      <c r="AV2127" s="8"/>
      <c r="AW2127" s="2">
        <f>+'[2]BoQ HSYC-Đạt'!AT2127</f>
        <v>210528</v>
      </c>
      <c r="AX2127" s="8">
        <f>F2127*AW2127</f>
        <v>6315840</v>
      </c>
      <c r="AY2127" s="8">
        <f>IF(AQ2127="CT",7%,5%)*AX2127</f>
        <v>442108.80000000005</v>
      </c>
      <c r="AZ2127" s="8">
        <f>AX2127*2%</f>
        <v>126316.8</v>
      </c>
      <c r="BA2127" s="8">
        <f>IF(BB2127&gt;0,0,AX2127*5%)</f>
        <v>315792</v>
      </c>
      <c r="BB2127" s="8"/>
      <c r="BC2127" s="8">
        <f>+AX2127+AY2127+AZ2127+BA2127+BB2127</f>
        <v>7200057.5999999996</v>
      </c>
      <c r="BD2127" s="8">
        <f>AX2127-AT2127</f>
        <v>6315840</v>
      </c>
      <c r="BE2127" s="2"/>
      <c r="BH2127" s="2"/>
    </row>
    <row r="2128" spans="2:60" s="133" customFormat="1" ht="34" collapsed="1" x14ac:dyDescent="0.2">
      <c r="B2128" s="139" t="s">
        <v>936</v>
      </c>
      <c r="C2128" s="141" t="s">
        <v>935</v>
      </c>
      <c r="D2128" s="141"/>
      <c r="E2128" s="139"/>
      <c r="F2128" s="139"/>
      <c r="G2128" s="139"/>
      <c r="H2128" s="138"/>
      <c r="I2128" s="138"/>
      <c r="J2128" s="138"/>
      <c r="K2128" s="140"/>
      <c r="L2128" s="140"/>
      <c r="M2128" s="138"/>
      <c r="N2128" s="138">
        <f>IF(V2128&lt;&gt;"VTC VHm",_xlfn.XLOOKUP(Z2128,$AC$4015:$AC$4035,$AD$4015:$AD$4035,0)*M2128,_xlfn.XLOOKUP(Z2128,$AC$4015:$AC$4035,$AD$4015:$AD$4035,0)*L2128)</f>
        <v>0</v>
      </c>
      <c r="O2128" s="138">
        <f>IF(V2128&lt;&gt;"VTC VHm",_xlfn.XLOOKUP(Z2128,$AC$4015:$AC$4035,$AE$4015:$AE$4035,0)*M2128,_xlfn.XLOOKUP(Z2128,$AC$4015:$AC$4035,$AE$4015:$AE$4035,0)*L2128)</f>
        <v>0</v>
      </c>
      <c r="P2128" s="138"/>
      <c r="Q2128" s="138">
        <f>M2128*G2128</f>
        <v>0</v>
      </c>
      <c r="R2128" s="138">
        <f>N2128*G2128</f>
        <v>0</v>
      </c>
      <c r="S2128" s="138">
        <f>SUM(Q2128:R2128)</f>
        <v>0</v>
      </c>
      <c r="T2128" s="139"/>
      <c r="U2128" s="138"/>
      <c r="V2128" s="138"/>
      <c r="W2128" s="138"/>
      <c r="X2128" s="137"/>
      <c r="Y2128" s="137"/>
      <c r="Z2128" s="137"/>
      <c r="AA2128" s="136"/>
      <c r="AB2128" s="135"/>
      <c r="AC2128" s="246">
        <f>SUM(AC2129:AC2483)</f>
        <v>21678117647.029987</v>
      </c>
      <c r="AD2128" s="246"/>
      <c r="AE2128" s="246"/>
      <c r="AF2128" s="246"/>
      <c r="AG2128" s="246">
        <f>SUM(AG2129:AG2483)</f>
        <v>19621453965.764584</v>
      </c>
      <c r="AH2128" s="246">
        <f>SUM(AH2129:AH2483)</f>
        <v>2747003555.2070446</v>
      </c>
      <c r="AI2128" s="246">
        <f>SUM(AI2129:AI2483)</f>
        <v>6867508888.0176039</v>
      </c>
      <c r="AJ2128" s="246">
        <f>SUM(AJ2129:AJ2483)</f>
        <v>29235966408.989235</v>
      </c>
      <c r="AK2128" s="246">
        <f>SUM(AK2129:AK2483)</f>
        <v>19685956942.031063</v>
      </c>
      <c r="AL2128" s="246">
        <f>SUM(AL2129:AL2483)</f>
        <v>2756033971.8843508</v>
      </c>
      <c r="AM2128" s="246">
        <f>SUM(AM2129:AM2483)</f>
        <v>6890084929.7108707</v>
      </c>
      <c r="AN2128" s="246">
        <f>SUM(AN2129:AN2483)</f>
        <v>29332075843.626286</v>
      </c>
      <c r="AP2128" s="133">
        <v>10</v>
      </c>
      <c r="AQ2128" s="145" t="s">
        <v>525</v>
      </c>
      <c r="AU2128" s="8">
        <f>+K2128</f>
        <v>0</v>
      </c>
      <c r="AV2128" s="8">
        <f>+L2128</f>
        <v>0</v>
      </c>
      <c r="AW2128" s="2">
        <f>+M2128</f>
        <v>0</v>
      </c>
      <c r="AX2128" s="246">
        <f>SUM(AX2129:AX2483)</f>
        <v>19947660316.950237</v>
      </c>
      <c r="AY2128" s="246">
        <f>SUM(AY2129:AY2483)</f>
        <v>1396336222.1865163</v>
      </c>
      <c r="AZ2128" s="246">
        <f>SUM(AZ2129:AZ2483)</f>
        <v>398953206.33900493</v>
      </c>
      <c r="BA2128" s="246">
        <f>SUM(BA2129:BA2483)</f>
        <v>83075154.209370852</v>
      </c>
      <c r="BB2128" s="246">
        <f>SUM(BB2129:BB2483)</f>
        <v>5713376274.4669876</v>
      </c>
      <c r="BC2128" s="246">
        <f>SUM(BC2129:BC2483)</f>
        <v>27539401174.152134</v>
      </c>
      <c r="BD2128" s="246">
        <f>SUM(BD2129:BD2483)</f>
        <v>19947660316.950237</v>
      </c>
      <c r="BE2128" s="2"/>
      <c r="BH2128" s="2"/>
    </row>
    <row r="2129" spans="2:60" s="92" customFormat="1" ht="15.75" customHeight="1" x14ac:dyDescent="0.2">
      <c r="B2129" s="163" t="s">
        <v>934</v>
      </c>
      <c r="C2129" s="164" t="s">
        <v>164</v>
      </c>
      <c r="D2129" s="164"/>
      <c r="E2129" s="163"/>
      <c r="F2129" s="162"/>
      <c r="G2129" s="149"/>
      <c r="H2129" s="158"/>
      <c r="I2129" s="158"/>
      <c r="J2129" s="158"/>
      <c r="K2129" s="170"/>
      <c r="L2129" s="171"/>
      <c r="M2129" s="171"/>
      <c r="N2129" s="83">
        <f>IF(V2129&lt;&gt;"VTC VHm",_xlfn.XLOOKUP(Z2129,$AC$4015:$AC$4035,$AD$4015:$AD$4035,0)*M2129,_xlfn.XLOOKUP(Z2129,$AC$4015:$AC$4035,$AD$4015:$AD$4035,0)*L2129)</f>
        <v>0</v>
      </c>
      <c r="O2129" s="83">
        <f>IF(V2129&lt;&gt;"VTC VHm",_xlfn.XLOOKUP(Z2129,$AC$4015:$AC$4035,$AE$4015:$AE$4035,0)*M2129,_xlfn.XLOOKUP(Z2129,$AC$4015:$AC$4035,$AE$4015:$AE$4035,0)*L2129)</f>
        <v>0</v>
      </c>
      <c r="P2129" s="160"/>
      <c r="Q2129" s="171">
        <f>M2129*G2129</f>
        <v>0</v>
      </c>
      <c r="R2129" s="158">
        <f>N2129*G2129</f>
        <v>0</v>
      </c>
      <c r="S2129" s="160">
        <f>SUM(Q2129:R2129)</f>
        <v>0</v>
      </c>
      <c r="T2129" s="170"/>
      <c r="U2129" s="158"/>
      <c r="V2129" s="158"/>
      <c r="W2129" s="158"/>
      <c r="X2129" s="94"/>
      <c r="Y2129" s="94"/>
      <c r="Z2129" s="94"/>
      <c r="AA2129" s="44"/>
      <c r="AB2129" s="2"/>
      <c r="AC2129" s="2"/>
      <c r="AD2129" s="93">
        <f>+M2129</f>
        <v>0</v>
      </c>
      <c r="AE2129" s="93">
        <f>+AD2129*14%</f>
        <v>0</v>
      </c>
      <c r="AF2129" s="93">
        <f>+AD2129*35%</f>
        <v>0</v>
      </c>
      <c r="AG2129" s="93">
        <f>+AD2129*F2129</f>
        <v>0</v>
      </c>
      <c r="AH2129" s="93">
        <f>+AE2129*F2129</f>
        <v>0</v>
      </c>
      <c r="AI2129" s="93">
        <f>+AF2129*F2129</f>
        <v>0</v>
      </c>
      <c r="AJ2129" s="93">
        <f>SUM(AG2129:AI2129)</f>
        <v>0</v>
      </c>
      <c r="AK2129" s="93">
        <f>+AD2129*G2129</f>
        <v>0</v>
      </c>
      <c r="AL2129" s="93">
        <f>+AE2129*G2129</f>
        <v>0</v>
      </c>
      <c r="AM2129" s="93">
        <f>+AF2129*G2129</f>
        <v>0</v>
      </c>
      <c r="AN2129" s="93">
        <f>SUM(AK2129:AM2129)</f>
        <v>0</v>
      </c>
      <c r="AQ2129" s="145" t="s">
        <v>525</v>
      </c>
      <c r="AU2129" s="8">
        <f>+K2129</f>
        <v>0</v>
      </c>
      <c r="AV2129" s="8">
        <f>+L2129</f>
        <v>0</v>
      </c>
      <c r="AW2129" s="2">
        <f>+M2129</f>
        <v>0</v>
      </c>
      <c r="AX2129" s="8">
        <f>F2129*AW2129</f>
        <v>0</v>
      </c>
      <c r="AY2129" s="8">
        <f>IF(AQ2129="CT",7%,5%)*AX2129</f>
        <v>0</v>
      </c>
      <c r="AZ2129" s="8">
        <f>AX2129*2%</f>
        <v>0</v>
      </c>
      <c r="BA2129" s="8">
        <f>IF(BB2129&gt;0,0,AX2129*5%)</f>
        <v>0</v>
      </c>
      <c r="BB2129" s="8">
        <f>(AX2129-BG2129)*35%</f>
        <v>0</v>
      </c>
      <c r="BC2129" s="8">
        <f>+AX2129+AY2129+AZ2129+BA2129+BB2129</f>
        <v>0</v>
      </c>
      <c r="BD2129" s="8">
        <f>AX2129-AT2129</f>
        <v>0</v>
      </c>
      <c r="BE2129" s="2"/>
      <c r="BH2129" s="2"/>
    </row>
    <row r="2130" spans="2:60" s="92" customFormat="1" ht="17" collapsed="1" x14ac:dyDescent="0.2">
      <c r="B2130" s="163"/>
      <c r="C2130" s="164" t="s">
        <v>163</v>
      </c>
      <c r="D2130" s="164"/>
      <c r="E2130" s="163"/>
      <c r="F2130" s="162"/>
      <c r="G2130" s="149"/>
      <c r="H2130" s="158"/>
      <c r="I2130" s="158"/>
      <c r="J2130" s="158"/>
      <c r="K2130" s="159"/>
      <c r="L2130" s="161"/>
      <c r="M2130" s="161">
        <f>SUM(K2130:L2130)</f>
        <v>0</v>
      </c>
      <c r="N2130" s="83">
        <f>IF(V2130&lt;&gt;"VTC VHm",_xlfn.XLOOKUP(Z2130,$AC$4015:$AC$4035,$AD$4015:$AD$4035,0)*M2130,_xlfn.XLOOKUP(Z2130,$AC$4015:$AC$4035,$AD$4015:$AD$4035,0)*L2130)</f>
        <v>0</v>
      </c>
      <c r="O2130" s="83">
        <f>IF(V2130&lt;&gt;"VTC VHm",_xlfn.XLOOKUP(Z2130,$AC$4015:$AC$4035,$AE$4015:$AE$4035,0)*M2130,_xlfn.XLOOKUP(Z2130,$AC$4015:$AC$4035,$AE$4015:$AE$4035,0)*L2130)</f>
        <v>0</v>
      </c>
      <c r="P2130" s="160">
        <f>SUM(N2130:O2130)</f>
        <v>0</v>
      </c>
      <c r="Q2130" s="161">
        <f>M2130*G2130</f>
        <v>0</v>
      </c>
      <c r="R2130" s="161">
        <f>G2130*P2130</f>
        <v>0</v>
      </c>
      <c r="S2130" s="160">
        <f>SUM(Q2130:R2130)</f>
        <v>0</v>
      </c>
      <c r="T2130" s="159"/>
      <c r="U2130" s="158"/>
      <c r="V2130" s="158"/>
      <c r="W2130" s="158"/>
      <c r="X2130" s="94" t="s">
        <v>33</v>
      </c>
      <c r="Y2130" s="94"/>
      <c r="Z2130" s="94" t="s">
        <v>17</v>
      </c>
      <c r="AA2130" s="44">
        <v>7000064996</v>
      </c>
      <c r="AB2130" s="2"/>
      <c r="AC2130" s="2"/>
      <c r="AD2130" s="93">
        <f>+M2130</f>
        <v>0</v>
      </c>
      <c r="AE2130" s="93">
        <f>+AD2130*14%</f>
        <v>0</v>
      </c>
      <c r="AF2130" s="93">
        <f>+AD2130*35%</f>
        <v>0</v>
      </c>
      <c r="AG2130" s="93">
        <f>+AD2130*F2130</f>
        <v>0</v>
      </c>
      <c r="AH2130" s="93">
        <f>+AE2130*F2130</f>
        <v>0</v>
      </c>
      <c r="AI2130" s="93">
        <f>+AF2130*F2130</f>
        <v>0</v>
      </c>
      <c r="AJ2130" s="93">
        <f>SUM(AG2130:AI2130)</f>
        <v>0</v>
      </c>
      <c r="AK2130" s="93">
        <f>+AD2130*G2130</f>
        <v>0</v>
      </c>
      <c r="AL2130" s="93">
        <f>+AE2130*G2130</f>
        <v>0</v>
      </c>
      <c r="AM2130" s="93">
        <f>+AF2130*G2130</f>
        <v>0</v>
      </c>
      <c r="AN2130" s="93">
        <f>SUM(AK2130:AM2130)</f>
        <v>0</v>
      </c>
      <c r="AQ2130" s="145" t="s">
        <v>525</v>
      </c>
      <c r="AU2130" s="8">
        <f>+K2130</f>
        <v>0</v>
      </c>
      <c r="AV2130" s="8">
        <f>+L2130</f>
        <v>0</v>
      </c>
      <c r="AW2130" s="2">
        <f>+M2130</f>
        <v>0</v>
      </c>
      <c r="AX2130" s="8">
        <f>F2130*AW2130</f>
        <v>0</v>
      </c>
      <c r="AY2130" s="8">
        <f>IF(AQ2130="CT",7%,5%)*AX2130</f>
        <v>0</v>
      </c>
      <c r="AZ2130" s="8">
        <f>AX2130*2%</f>
        <v>0</v>
      </c>
      <c r="BA2130" s="8">
        <f>IF(BB2130&gt;0,0,AX2130*5%)</f>
        <v>0</v>
      </c>
      <c r="BB2130" s="8">
        <f>(AX2130-BG2130)*35%</f>
        <v>0</v>
      </c>
      <c r="BC2130" s="8">
        <f>+AX2130+AY2130+AZ2130+BA2130+BB2130</f>
        <v>0</v>
      </c>
      <c r="BD2130" s="8">
        <f>AX2130-AT2130</f>
        <v>0</v>
      </c>
      <c r="BE2130" s="2"/>
      <c r="BH2130" s="2"/>
    </row>
    <row r="2131" spans="2:60" ht="51" hidden="1" outlineLevel="1" x14ac:dyDescent="0.2">
      <c r="B2131" s="82">
        <v>1</v>
      </c>
      <c r="C2131" s="144" t="s">
        <v>933</v>
      </c>
      <c r="D2131" s="144"/>
      <c r="E2131" s="82" t="s">
        <v>160</v>
      </c>
      <c r="F2131" s="143">
        <v>37.51</v>
      </c>
      <c r="G2131" s="142">
        <f>+[2]THKL!F2139</f>
        <v>37.51</v>
      </c>
      <c r="H2131" s="132"/>
      <c r="I2131" s="132"/>
      <c r="J2131" s="132"/>
      <c r="K2131" s="156">
        <f>$K$1312</f>
        <v>26000000</v>
      </c>
      <c r="L2131" s="157">
        <f>$L$1312</f>
        <v>6600000</v>
      </c>
      <c r="M2131" s="157">
        <f>SUM(K2131:L2131)</f>
        <v>32600000</v>
      </c>
      <c r="N2131" s="83">
        <f>IF(V2131&lt;&gt;"VTC VHm",_xlfn.XLOOKUP(Z2131,$AC$4015:$AC$4035,$AD$4015:$AD$4035,0)*M2131,_xlfn.XLOOKUP(Z2131,$AC$4015:$AC$4035,$AD$4015:$AD$4035,0)*L2131)</f>
        <v>11410000</v>
      </c>
      <c r="O2131" s="83">
        <f>IF(V2131&lt;&gt;"VTC VHm",_xlfn.XLOOKUP(Z2131,$AC$4015:$AC$4035,$AE$4015:$AE$4035,0)*M2131,_xlfn.XLOOKUP(Z2131,$AC$4015:$AC$4035,$AE$4015:$AE$4035,0)*L2131)</f>
        <v>0</v>
      </c>
      <c r="P2131" s="83">
        <f>SUM(N2131:O2131)</f>
        <v>11410000</v>
      </c>
      <c r="Q2131" s="157">
        <f>M2131*G2131</f>
        <v>1222826000</v>
      </c>
      <c r="R2131" s="157">
        <f>G2131*P2131</f>
        <v>427989100</v>
      </c>
      <c r="S2131" s="83">
        <f>SUM(Q2131:R2131)</f>
        <v>1650815100</v>
      </c>
      <c r="T2131" s="156" t="s">
        <v>50</v>
      </c>
      <c r="U2131" s="132"/>
      <c r="V2131" s="132"/>
      <c r="W2131" s="132"/>
      <c r="X2131" s="44" t="s">
        <v>33</v>
      </c>
      <c r="Y2131" s="44"/>
      <c r="Z2131" s="44" t="s">
        <v>17</v>
      </c>
      <c r="AA2131" s="44">
        <v>7000064996</v>
      </c>
      <c r="AB2131" s="2">
        <v>63425408.94218348</v>
      </c>
      <c r="AC2131" s="2">
        <v>2379087089.4213023</v>
      </c>
      <c r="AD2131" s="2">
        <f>+M2131</f>
        <v>32600000</v>
      </c>
      <c r="AE2131" s="2">
        <f>+AD2131*14%</f>
        <v>4564000</v>
      </c>
      <c r="AF2131" s="155">
        <f>+AD2131*35%</f>
        <v>11410000</v>
      </c>
      <c r="AG2131" s="2">
        <f>+AD2131*F2131</f>
        <v>1222826000</v>
      </c>
      <c r="AH2131" s="2">
        <f>+AE2131*F2131</f>
        <v>171195640</v>
      </c>
      <c r="AI2131" s="2">
        <f>+AF2131*F2131</f>
        <v>427989100</v>
      </c>
      <c r="AJ2131" s="2">
        <f>SUM(AG2131:AI2131)</f>
        <v>1822010740</v>
      </c>
      <c r="AK2131" s="2">
        <f>+AD2131*G2131</f>
        <v>1222826000</v>
      </c>
      <c r="AL2131" s="2">
        <f>+AE2131*G2131</f>
        <v>171195640</v>
      </c>
      <c r="AM2131" s="2">
        <f>+AF2131*G2131</f>
        <v>427989100</v>
      </c>
      <c r="AN2131" s="155">
        <f>SUM(AK2131:AM2131)</f>
        <v>1822010740</v>
      </c>
      <c r="AQ2131" s="145" t="s">
        <v>525</v>
      </c>
      <c r="AU2131" s="8">
        <f>+K2131</f>
        <v>26000000</v>
      </c>
      <c r="AV2131" s="8">
        <f>+L2131+BH2131</f>
        <v>7714684.293540962</v>
      </c>
      <c r="AW2131" s="8">
        <f>+AU2131+AV2131</f>
        <v>33714684.293540962</v>
      </c>
      <c r="AX2131" s="8">
        <f>F2131*AW2131</f>
        <v>1264637807.8507214</v>
      </c>
      <c r="AY2131" s="8">
        <f>IF(AQ2131="CT",7%,5%)*AX2131</f>
        <v>88524646.549550503</v>
      </c>
      <c r="AZ2131" s="8">
        <f>AX2131*2%</f>
        <v>25292756.15701443</v>
      </c>
      <c r="BA2131" s="8">
        <f>IF(BB2131&gt;0,0,AX2131*5%)</f>
        <v>0</v>
      </c>
      <c r="BB2131" s="8">
        <f>(AX2131-BG2131)*35%</f>
        <v>442623232.74775243</v>
      </c>
      <c r="BC2131" s="8">
        <f>+AX2131+AY2131+AZ2131+BA2131+BB2131</f>
        <v>1821078443.3050387</v>
      </c>
      <c r="BD2131" s="8">
        <f>AX2131-AT2131</f>
        <v>1264637807.8507214</v>
      </c>
      <c r="BE2131" s="2"/>
      <c r="BH2131" s="2">
        <f>+'[2]Giá BT'!$J$56</f>
        <v>1114684.2935409618</v>
      </c>
    </row>
    <row r="2132" spans="2:60" ht="51" hidden="1" outlineLevel="1" x14ac:dyDescent="0.2">
      <c r="B2132" s="82">
        <v>2</v>
      </c>
      <c r="C2132" s="144" t="s">
        <v>779</v>
      </c>
      <c r="D2132" s="144"/>
      <c r="E2132" s="82" t="s">
        <v>160</v>
      </c>
      <c r="F2132" s="143">
        <v>1.1499999999999999</v>
      </c>
      <c r="G2132" s="142">
        <f>+[2]THKL!F2140</f>
        <v>1.1499999999999999</v>
      </c>
      <c r="H2132" s="132"/>
      <c r="I2132" s="132"/>
      <c r="J2132" s="132"/>
      <c r="K2132" s="156">
        <f>$K$1312</f>
        <v>26000000</v>
      </c>
      <c r="L2132" s="157">
        <f>$L$1312</f>
        <v>6600000</v>
      </c>
      <c r="M2132" s="157">
        <f>SUM(K2132:L2132)</f>
        <v>32600000</v>
      </c>
      <c r="N2132" s="83">
        <f>IF(V2132&lt;&gt;"VTC VHm",_xlfn.XLOOKUP(Z2132,$AC$4015:$AC$4035,$AD$4015:$AD$4035,0)*M2132,_xlfn.XLOOKUP(Z2132,$AC$4015:$AC$4035,$AD$4015:$AD$4035,0)*L2132)</f>
        <v>11410000</v>
      </c>
      <c r="O2132" s="83">
        <f>IF(V2132&lt;&gt;"VTC VHm",_xlfn.XLOOKUP(Z2132,$AC$4015:$AC$4035,$AE$4015:$AE$4035,0)*M2132,_xlfn.XLOOKUP(Z2132,$AC$4015:$AC$4035,$AE$4015:$AE$4035,0)*L2132)</f>
        <v>0</v>
      </c>
      <c r="P2132" s="83">
        <f>SUM(N2132:O2132)</f>
        <v>11410000</v>
      </c>
      <c r="Q2132" s="157">
        <f>M2132*G2132</f>
        <v>37490000</v>
      </c>
      <c r="R2132" s="157">
        <f>G2132*P2132</f>
        <v>13121499.999999998</v>
      </c>
      <c r="S2132" s="83">
        <f>SUM(Q2132:R2132)</f>
        <v>50611500</v>
      </c>
      <c r="T2132" s="156" t="s">
        <v>50</v>
      </c>
      <c r="U2132" s="132"/>
      <c r="V2132" s="132"/>
      <c r="W2132" s="132"/>
      <c r="X2132" s="44" t="s">
        <v>33</v>
      </c>
      <c r="Y2132" s="44"/>
      <c r="Z2132" s="44" t="s">
        <v>17</v>
      </c>
      <c r="AA2132" s="44">
        <v>7000064996</v>
      </c>
      <c r="AB2132" s="2">
        <v>13758066.270780975</v>
      </c>
      <c r="AC2132" s="2">
        <v>15821776.211398119</v>
      </c>
      <c r="AD2132" s="2">
        <f>+M2132</f>
        <v>32600000</v>
      </c>
      <c r="AE2132" s="2">
        <f>+AD2132*14%</f>
        <v>4564000</v>
      </c>
      <c r="AF2132" s="155">
        <f>+AD2132*35%</f>
        <v>11410000</v>
      </c>
      <c r="AG2132" s="2">
        <f>+AD2132*F2132</f>
        <v>37490000</v>
      </c>
      <c r="AH2132" s="2">
        <f>+AE2132*F2132</f>
        <v>5248600</v>
      </c>
      <c r="AI2132" s="2">
        <f>+AF2132*F2132</f>
        <v>13121499.999999998</v>
      </c>
      <c r="AJ2132" s="2">
        <f>SUM(AG2132:AI2132)</f>
        <v>55860100</v>
      </c>
      <c r="AK2132" s="2">
        <f>+AD2132*G2132</f>
        <v>37490000</v>
      </c>
      <c r="AL2132" s="2">
        <f>+AE2132*G2132</f>
        <v>5248600</v>
      </c>
      <c r="AM2132" s="2">
        <f>+AF2132*G2132</f>
        <v>13121499.999999998</v>
      </c>
      <c r="AN2132" s="155">
        <f>SUM(AK2132:AM2132)</f>
        <v>55860100</v>
      </c>
      <c r="AQ2132" s="145" t="s">
        <v>525</v>
      </c>
      <c r="AU2132" s="8">
        <f>+K2132</f>
        <v>26000000</v>
      </c>
      <c r="AV2132" s="8">
        <f>+L2132</f>
        <v>6600000</v>
      </c>
      <c r="AW2132" s="2">
        <f>+M2132</f>
        <v>32600000</v>
      </c>
      <c r="AX2132" s="8">
        <f>F2132*AW2132</f>
        <v>37490000</v>
      </c>
      <c r="AY2132" s="8">
        <f>IF(AQ2132="CT",7%,5%)*AX2132</f>
        <v>2624300.0000000005</v>
      </c>
      <c r="AZ2132" s="8">
        <f>AX2132*2%</f>
        <v>749800</v>
      </c>
      <c r="BA2132" s="8">
        <f>IF(BB2132&gt;0,0,AX2132*5%)</f>
        <v>0</v>
      </c>
      <c r="BB2132" s="8">
        <f>(AX2132-BG2132)*35%</f>
        <v>13121500</v>
      </c>
      <c r="BC2132" s="8">
        <f>+AX2132+AY2132+AZ2132+BA2132+BB2132</f>
        <v>53985600</v>
      </c>
      <c r="BD2132" s="8">
        <f>AX2132-AT2132</f>
        <v>37490000</v>
      </c>
      <c r="BE2132" s="2"/>
      <c r="BH2132" s="2"/>
    </row>
    <row r="2133" spans="2:60" ht="34" hidden="1" outlineLevel="1" x14ac:dyDescent="0.2">
      <c r="B2133" s="82">
        <v>3</v>
      </c>
      <c r="C2133" s="144" t="s">
        <v>159</v>
      </c>
      <c r="D2133" s="144"/>
      <c r="E2133" s="82" t="s">
        <v>158</v>
      </c>
      <c r="F2133" s="143">
        <v>204</v>
      </c>
      <c r="G2133" s="142">
        <f>+[2]THKL!F2141</f>
        <v>204</v>
      </c>
      <c r="H2133" s="132"/>
      <c r="I2133" s="132"/>
      <c r="J2133" s="132"/>
      <c r="K2133" s="156"/>
      <c r="L2133" s="157" t="s">
        <v>89</v>
      </c>
      <c r="M2133" s="157">
        <f>SUM(K2133:L2133)</f>
        <v>0</v>
      </c>
      <c r="N2133" s="83">
        <f>IF(V2133&lt;&gt;"VTC VHm",_xlfn.XLOOKUP(Z2133,$AC$4015:$AC$4035,$AD$4015:$AD$4035,0)*M2133,_xlfn.XLOOKUP(Z2133,$AC$4015:$AC$4035,$AD$4015:$AD$4035,0)*L2133)</f>
        <v>0</v>
      </c>
      <c r="O2133" s="83">
        <f>IF(V2133&lt;&gt;"VTC VHm",_xlfn.XLOOKUP(Z2133,$AC$4015:$AC$4035,$AE$4015:$AE$4035,0)*M2133,_xlfn.XLOOKUP(Z2133,$AC$4015:$AC$4035,$AE$4015:$AE$4035,0)*L2133)</f>
        <v>0</v>
      </c>
      <c r="P2133" s="83">
        <f>SUM(N2133:O2133)</f>
        <v>0</v>
      </c>
      <c r="Q2133" s="157">
        <f>M2133*G2133</f>
        <v>0</v>
      </c>
      <c r="R2133" s="157">
        <f>G2133*P2133</f>
        <v>0</v>
      </c>
      <c r="S2133" s="83">
        <f>SUM(Q2133:R2133)</f>
        <v>0</v>
      </c>
      <c r="T2133" s="156" t="s">
        <v>50</v>
      </c>
      <c r="U2133" s="132"/>
      <c r="V2133" s="132"/>
      <c r="W2133" s="132"/>
      <c r="X2133" s="44" t="s">
        <v>33</v>
      </c>
      <c r="Y2133" s="44"/>
      <c r="Z2133" s="44" t="s">
        <v>17</v>
      </c>
      <c r="AA2133" s="44">
        <v>7000064996</v>
      </c>
      <c r="AB2133" s="2">
        <v>623759.60187772277</v>
      </c>
      <c r="AC2133" s="2">
        <v>127246958.78305544</v>
      </c>
      <c r="AD2133" s="2">
        <f>+M2133</f>
        <v>0</v>
      </c>
      <c r="AE2133" s="2">
        <f>+AD2133*14%</f>
        <v>0</v>
      </c>
      <c r="AF2133" s="155">
        <f>+AD2133*35%</f>
        <v>0</v>
      </c>
      <c r="AG2133" s="2">
        <f>+AD2133*F2133</f>
        <v>0</v>
      </c>
      <c r="AH2133" s="2">
        <f>+AE2133*F2133</f>
        <v>0</v>
      </c>
      <c r="AI2133" s="2">
        <f>+AF2133*F2133</f>
        <v>0</v>
      </c>
      <c r="AJ2133" s="2">
        <f>SUM(AG2133:AI2133)</f>
        <v>0</v>
      </c>
      <c r="AK2133" s="2">
        <f>+AD2133*G2133</f>
        <v>0</v>
      </c>
      <c r="AL2133" s="2">
        <f>+AE2133*G2133</f>
        <v>0</v>
      </c>
      <c r="AM2133" s="2">
        <f>+AF2133*G2133</f>
        <v>0</v>
      </c>
      <c r="AN2133" s="155">
        <f>SUM(AK2133:AM2133)</f>
        <v>0</v>
      </c>
      <c r="AQ2133" s="145" t="s">
        <v>525</v>
      </c>
      <c r="AU2133" s="8">
        <f>+K2133</f>
        <v>0</v>
      </c>
      <c r="AV2133" s="8" t="str">
        <f>+L2133</f>
        <v>Bao gồm</v>
      </c>
      <c r="AW2133" s="2">
        <f>+M2133</f>
        <v>0</v>
      </c>
      <c r="AX2133" s="8">
        <f>F2133*AW2133</f>
        <v>0</v>
      </c>
      <c r="AY2133" s="8">
        <f>IF(AQ2133="CT",7%,5%)*AX2133</f>
        <v>0</v>
      </c>
      <c r="AZ2133" s="8">
        <f>AX2133*2%</f>
        <v>0</v>
      </c>
      <c r="BA2133" s="8">
        <f>IF(BB2133&gt;0,0,AX2133*5%)</f>
        <v>0</v>
      </c>
      <c r="BB2133" s="8">
        <f>(AX2133-BG2133)*35%</f>
        <v>0</v>
      </c>
      <c r="BC2133" s="8">
        <f>+AX2133+AY2133+AZ2133+BA2133+BB2133</f>
        <v>0</v>
      </c>
      <c r="BD2133" s="8">
        <f>AX2133-AT2133</f>
        <v>0</v>
      </c>
      <c r="BE2133" s="2"/>
      <c r="BH2133" s="2"/>
    </row>
    <row r="2134" spans="2:60" ht="34" hidden="1" outlineLevel="1" x14ac:dyDescent="0.2">
      <c r="B2134" s="82">
        <v>4</v>
      </c>
      <c r="C2134" s="144" t="s">
        <v>777</v>
      </c>
      <c r="D2134" s="144"/>
      <c r="E2134" s="82" t="s">
        <v>104</v>
      </c>
      <c r="F2134" s="143">
        <v>0.13389999999999999</v>
      </c>
      <c r="G2134" s="142">
        <f>+[2]THKL!F2142</f>
        <v>0.13389999999999999</v>
      </c>
      <c r="H2134" s="132"/>
      <c r="I2134" s="132"/>
      <c r="J2134" s="132"/>
      <c r="K2134" s="156"/>
      <c r="L2134" s="157">
        <f>$L$11</f>
        <v>1320000</v>
      </c>
      <c r="M2134" s="157">
        <f>SUM(K2134:L2134)</f>
        <v>1320000</v>
      </c>
      <c r="N2134" s="83">
        <f>IF(V2134&lt;&gt;"VTC VHm",_xlfn.XLOOKUP(Z2134,$AC$4015:$AC$4035,$AD$4015:$AD$4035,0)*M2134,_xlfn.XLOOKUP(Z2134,$AC$4015:$AC$4035,$AD$4015:$AD$4035,0)*L2134)</f>
        <v>461999.99999999994</v>
      </c>
      <c r="O2134" s="83">
        <f>IF(V2134&lt;&gt;"VTC VHm",_xlfn.XLOOKUP(Z2134,$AC$4015:$AC$4035,$AE$4015:$AE$4035,0)*M2134,_xlfn.XLOOKUP(Z2134,$AC$4015:$AC$4035,$AE$4015:$AE$4035,0)*L2134)</f>
        <v>0</v>
      </c>
      <c r="P2134" s="83">
        <f>SUM(N2134:O2134)</f>
        <v>461999.99999999994</v>
      </c>
      <c r="Q2134" s="157">
        <f>M2134*G2134</f>
        <v>176748</v>
      </c>
      <c r="R2134" s="157">
        <f>G2134*P2134</f>
        <v>61861.799999999988</v>
      </c>
      <c r="S2134" s="83">
        <f>SUM(Q2134:R2134)</f>
        <v>238609.8</v>
      </c>
      <c r="T2134" s="156" t="s">
        <v>50</v>
      </c>
      <c r="U2134" s="132"/>
      <c r="V2134" s="132"/>
      <c r="W2134" s="132"/>
      <c r="X2134" s="44" t="s">
        <v>33</v>
      </c>
      <c r="Y2134" s="44"/>
      <c r="Z2134" s="44" t="s">
        <v>16</v>
      </c>
      <c r="AA2134" s="44" t="s">
        <v>80</v>
      </c>
      <c r="AB2134" s="2">
        <v>934250.6176780425</v>
      </c>
      <c r="AC2134" s="2">
        <v>125096.15770708988</v>
      </c>
      <c r="AD2134" s="2">
        <f>+M2134</f>
        <v>1320000</v>
      </c>
      <c r="AE2134" s="2">
        <f>+AD2134*14%</f>
        <v>184800.00000000003</v>
      </c>
      <c r="AF2134" s="155">
        <f>+AD2134*35%</f>
        <v>461999.99999999994</v>
      </c>
      <c r="AG2134" s="2">
        <f>+AD2134*F2134</f>
        <v>176748</v>
      </c>
      <c r="AH2134" s="2">
        <f>+AE2134*F2134</f>
        <v>24744.720000000001</v>
      </c>
      <c r="AI2134" s="2">
        <f>+AF2134*F2134</f>
        <v>61861.799999999988</v>
      </c>
      <c r="AJ2134" s="2">
        <f>SUM(AG2134:AI2134)</f>
        <v>263354.52</v>
      </c>
      <c r="AK2134" s="2">
        <f>+AD2134*G2134</f>
        <v>176748</v>
      </c>
      <c r="AL2134" s="2">
        <f>+AE2134*G2134</f>
        <v>24744.720000000001</v>
      </c>
      <c r="AM2134" s="2">
        <f>+AF2134*G2134</f>
        <v>61861.799999999988</v>
      </c>
      <c r="AN2134" s="155">
        <f>SUM(AK2134:AM2134)</f>
        <v>263354.52</v>
      </c>
      <c r="AQ2134" s="145" t="s">
        <v>525</v>
      </c>
      <c r="AU2134" s="8">
        <f>+K2134</f>
        <v>0</v>
      </c>
      <c r="AV2134" s="8">
        <f>+L2134</f>
        <v>1320000</v>
      </c>
      <c r="AW2134" s="2">
        <f>+M2134</f>
        <v>1320000</v>
      </c>
      <c r="AX2134" s="8">
        <f>F2134*AW2134</f>
        <v>176748</v>
      </c>
      <c r="AY2134" s="8">
        <f>IF(AQ2134="CT",7%,5%)*AX2134</f>
        <v>12372.36</v>
      </c>
      <c r="AZ2134" s="8">
        <f>AX2134*2%</f>
        <v>3534.96</v>
      </c>
      <c r="BA2134" s="8">
        <f>IF(BB2134&gt;0,0,AX2134*5%)</f>
        <v>0</v>
      </c>
      <c r="BB2134" s="8">
        <f>(AX2134-BG2134)*35%</f>
        <v>61861.799999999996</v>
      </c>
      <c r="BC2134" s="8">
        <f>+AX2134+AY2134+AZ2134+BA2134+BB2134</f>
        <v>254517.11999999997</v>
      </c>
      <c r="BD2134" s="8">
        <f>AX2134-AT2134</f>
        <v>176748</v>
      </c>
      <c r="BE2134" s="2"/>
      <c r="BH2134" s="2"/>
    </row>
    <row r="2135" spans="2:60" ht="34" hidden="1" outlineLevel="1" x14ac:dyDescent="0.2">
      <c r="B2135" s="82">
        <v>5</v>
      </c>
      <c r="C2135" s="144" t="s">
        <v>151</v>
      </c>
      <c r="D2135" s="144"/>
      <c r="E2135" s="82" t="s">
        <v>148</v>
      </c>
      <c r="F2135" s="143">
        <v>0.13389999999999999</v>
      </c>
      <c r="G2135" s="142">
        <f>+[2]THKL!F2143</f>
        <v>0.13389999999999999</v>
      </c>
      <c r="H2135" s="132"/>
      <c r="I2135" s="132"/>
      <c r="J2135" s="132"/>
      <c r="K2135" s="156"/>
      <c r="L2135" s="157">
        <f>$L$722</f>
        <v>2953658.0966941249</v>
      </c>
      <c r="M2135" s="157">
        <f>SUM(K2135:L2135)</f>
        <v>2953658.0966941249</v>
      </c>
      <c r="N2135" s="83">
        <f>IF(V2135&lt;&gt;"VTC VHm",_xlfn.XLOOKUP(Z2135,$AC$4015:$AC$4035,$AD$4015:$AD$4035,0)*M2135,_xlfn.XLOOKUP(Z2135,$AC$4015:$AC$4035,$AD$4015:$AD$4035,0)*L2135)</f>
        <v>1033780.3338429437</v>
      </c>
      <c r="O2135" s="83">
        <f>IF(V2135&lt;&gt;"VTC VHm",_xlfn.XLOOKUP(Z2135,$AC$4015:$AC$4035,$AE$4015:$AE$4035,0)*M2135,_xlfn.XLOOKUP(Z2135,$AC$4015:$AC$4035,$AE$4015:$AE$4035,0)*L2135)</f>
        <v>0</v>
      </c>
      <c r="P2135" s="83">
        <f>SUM(N2135:O2135)</f>
        <v>1033780.3338429437</v>
      </c>
      <c r="Q2135" s="157">
        <f>M2135*G2135</f>
        <v>395494.81914734328</v>
      </c>
      <c r="R2135" s="157">
        <f>G2135*P2135</f>
        <v>138423.18670157014</v>
      </c>
      <c r="S2135" s="83">
        <f>SUM(Q2135:R2135)</f>
        <v>533918.00584891345</v>
      </c>
      <c r="T2135" s="156" t="s">
        <v>50</v>
      </c>
      <c r="U2135" s="132"/>
      <c r="V2135" s="132"/>
      <c r="W2135" s="132"/>
      <c r="X2135" s="44" t="s">
        <v>33</v>
      </c>
      <c r="Y2135" s="44"/>
      <c r="Z2135" s="44" t="s">
        <v>16</v>
      </c>
      <c r="AA2135" s="44" t="s">
        <v>80</v>
      </c>
      <c r="AB2135" s="2">
        <v>1708702.2275047724</v>
      </c>
      <c r="AC2135" s="2">
        <v>228795.228262889</v>
      </c>
      <c r="AD2135" s="2">
        <f>+M2135</f>
        <v>2953658.0966941249</v>
      </c>
      <c r="AE2135" s="2">
        <f>+AD2135*14%</f>
        <v>413512.13353717752</v>
      </c>
      <c r="AF2135" s="155">
        <f>+AD2135*35%</f>
        <v>1033780.3338429437</v>
      </c>
      <c r="AG2135" s="2">
        <f>+AD2135*F2135</f>
        <v>395494.81914734328</v>
      </c>
      <c r="AH2135" s="2">
        <f>+AE2135*F2135</f>
        <v>55369.274680628063</v>
      </c>
      <c r="AI2135" s="2">
        <f>+AF2135*F2135</f>
        <v>138423.18670157014</v>
      </c>
      <c r="AJ2135" s="2">
        <f>SUM(AG2135:AI2135)</f>
        <v>589287.28052954155</v>
      </c>
      <c r="AK2135" s="2">
        <f>+AD2135*G2135</f>
        <v>395494.81914734328</v>
      </c>
      <c r="AL2135" s="2">
        <f>+AE2135*G2135</f>
        <v>55369.274680628063</v>
      </c>
      <c r="AM2135" s="2">
        <f>+AF2135*G2135</f>
        <v>138423.18670157014</v>
      </c>
      <c r="AN2135" s="155">
        <f>SUM(AK2135:AM2135)</f>
        <v>589287.28052954155</v>
      </c>
      <c r="AQ2135" s="145" t="s">
        <v>525</v>
      </c>
      <c r="AU2135" s="8">
        <f>+K2135</f>
        <v>0</v>
      </c>
      <c r="AV2135" s="167">
        <f>'[3]BDG (XD)'!$AA$920*100</f>
        <v>2140724.6755856499</v>
      </c>
      <c r="AW2135" s="167">
        <f>'[3]BDG (XD)'!$AA$920*100</f>
        <v>2140724.6755856499</v>
      </c>
      <c r="AX2135" s="8">
        <f>F2135*AW2135</f>
        <v>286643.03406091849</v>
      </c>
      <c r="AY2135" s="8">
        <f>IF(AQ2135="CT",7%,5%)*AX2135</f>
        <v>20065.012384264297</v>
      </c>
      <c r="AZ2135" s="8">
        <f>AX2135*2%</f>
        <v>5732.8606812183698</v>
      </c>
      <c r="BA2135" s="8">
        <f>IF(BB2135&gt;0,0,AX2135*5%)</f>
        <v>0</v>
      </c>
      <c r="BB2135" s="8">
        <f>(AX2135-BG2135)*35%</f>
        <v>100325.06192132147</v>
      </c>
      <c r="BC2135" s="8">
        <f>+AX2135+AY2135+AZ2135+BA2135+BB2135</f>
        <v>412765.96904772264</v>
      </c>
      <c r="BD2135" s="8">
        <f>AX2135-AT2135</f>
        <v>286643.03406091849</v>
      </c>
      <c r="BE2135" s="2"/>
      <c r="BH2135" s="2"/>
    </row>
    <row r="2136" spans="2:60" ht="60.75" hidden="1" customHeight="1" outlineLevel="1" x14ac:dyDescent="0.2">
      <c r="B2136" s="82">
        <v>6</v>
      </c>
      <c r="C2136" s="144" t="s">
        <v>146</v>
      </c>
      <c r="D2136" s="144"/>
      <c r="E2136" s="82" t="s">
        <v>104</v>
      </c>
      <c r="F2136" s="143">
        <v>2.3252000000000002</v>
      </c>
      <c r="G2136" s="142">
        <f>+[2]THKL!F2144</f>
        <v>2.3252000000000002</v>
      </c>
      <c r="H2136" s="132"/>
      <c r="I2136" s="132"/>
      <c r="J2136" s="132"/>
      <c r="K2136" s="156" t="str">
        <f>$K$723</f>
        <v>Bao gồm</v>
      </c>
      <c r="L2136" s="157">
        <f>$L$723</f>
        <v>1951845.7932777775</v>
      </c>
      <c r="M2136" s="157">
        <f>SUM(K2136:L2136)</f>
        <v>1951845.7932777775</v>
      </c>
      <c r="N2136" s="83">
        <f>IF(V2136&lt;&gt;"VTC VHm",_xlfn.XLOOKUP(Z2136,$AC$4015:$AC$4035,$AD$4015:$AD$4035,0)*M2136,_xlfn.XLOOKUP(Z2136,$AC$4015:$AC$4035,$AD$4015:$AD$4035,0)*L2136)</f>
        <v>683146.02764722204</v>
      </c>
      <c r="O2136" s="83">
        <f>IF(V2136&lt;&gt;"VTC VHm",_xlfn.XLOOKUP(Z2136,$AC$4015:$AC$4035,$AE$4015:$AE$4035,0)*M2136,_xlfn.XLOOKUP(Z2136,$AC$4015:$AC$4035,$AE$4015:$AE$4035,0)*L2136)</f>
        <v>0</v>
      </c>
      <c r="P2136" s="83">
        <f>SUM(N2136:O2136)</f>
        <v>683146.02764722204</v>
      </c>
      <c r="Q2136" s="157">
        <f>M2136*G2136</f>
        <v>4538431.838529489</v>
      </c>
      <c r="R2136" s="157">
        <f>G2136*P2136</f>
        <v>1588451.1434853207</v>
      </c>
      <c r="S2136" s="83">
        <f>SUM(Q2136:R2136)</f>
        <v>6126882.9820148097</v>
      </c>
      <c r="T2136" s="156" t="s">
        <v>50</v>
      </c>
      <c r="U2136" s="132"/>
      <c r="V2136" s="132"/>
      <c r="W2136" s="132"/>
      <c r="X2136" s="44" t="s">
        <v>33</v>
      </c>
      <c r="Y2136" s="44"/>
      <c r="Z2136" s="44" t="s">
        <v>16</v>
      </c>
      <c r="AA2136" s="44" t="s">
        <v>80</v>
      </c>
      <c r="AB2136" s="2">
        <v>2157518.4888439113</v>
      </c>
      <c r="AC2136" s="2">
        <v>5016661.9902598625</v>
      </c>
      <c r="AD2136" s="2">
        <f>+M2136</f>
        <v>1951845.7932777775</v>
      </c>
      <c r="AE2136" s="2">
        <f>+AD2136*14%</f>
        <v>273258.41105888889</v>
      </c>
      <c r="AF2136" s="155">
        <f>+AD2136*35%</f>
        <v>683146.02764722204</v>
      </c>
      <c r="AG2136" s="2">
        <f>+AD2136*F2136</f>
        <v>4538431.838529489</v>
      </c>
      <c r="AH2136" s="2">
        <f>+AE2136*F2136</f>
        <v>635380.45739412843</v>
      </c>
      <c r="AI2136" s="2">
        <f>+AF2136*F2136</f>
        <v>1588451.1434853207</v>
      </c>
      <c r="AJ2136" s="2">
        <f>SUM(AG2136:AI2136)</f>
        <v>6762263.4394089384</v>
      </c>
      <c r="AK2136" s="2">
        <f>+AD2136*G2136</f>
        <v>4538431.838529489</v>
      </c>
      <c r="AL2136" s="2">
        <f>+AE2136*G2136</f>
        <v>635380.45739412843</v>
      </c>
      <c r="AM2136" s="2">
        <f>+AF2136*G2136</f>
        <v>1588451.1434853207</v>
      </c>
      <c r="AN2136" s="155">
        <f>SUM(AK2136:AM2136)</f>
        <v>6762263.4394089384</v>
      </c>
      <c r="AQ2136" s="145" t="s">
        <v>525</v>
      </c>
      <c r="AU2136" s="8">
        <f>+BH2136</f>
        <v>250000</v>
      </c>
      <c r="AV2136" s="8">
        <f>+L2136</f>
        <v>1951845.7932777775</v>
      </c>
      <c r="AW2136" s="2">
        <f>+AU2136+AV2136</f>
        <v>2201845.7932777777</v>
      </c>
      <c r="AX2136" s="8">
        <f>F2136*AW2136</f>
        <v>5119731.838529489</v>
      </c>
      <c r="AY2136" s="8">
        <f>IF(AQ2136="CT",7%,5%)*AX2136</f>
        <v>358381.22869706427</v>
      </c>
      <c r="AZ2136" s="8">
        <f>AX2136*2%</f>
        <v>102394.63677058979</v>
      </c>
      <c r="BA2136" s="8">
        <f>IF(BB2136&gt;0,0,AX2136*5%)</f>
        <v>0</v>
      </c>
      <c r="BB2136" s="8">
        <f>(AX2136-BG2136)*35%</f>
        <v>1791906.143485321</v>
      </c>
      <c r="BC2136" s="8">
        <f>+AX2136+AY2136+AZ2136+BA2136+BB2136</f>
        <v>7372413.8474824643</v>
      </c>
      <c r="BD2136" s="8">
        <f>AX2136-AT2136</f>
        <v>5119731.838529489</v>
      </c>
      <c r="BE2136" s="2"/>
      <c r="BH2136" s="2">
        <v>250000</v>
      </c>
    </row>
    <row r="2137" spans="2:60" ht="34" hidden="1" outlineLevel="1" x14ac:dyDescent="0.2">
      <c r="B2137" s="82">
        <v>7</v>
      </c>
      <c r="C2137" s="144" t="s">
        <v>137</v>
      </c>
      <c r="D2137" s="144"/>
      <c r="E2137" s="82" t="s">
        <v>91</v>
      </c>
      <c r="F2137" s="143">
        <v>0.49869999999999998</v>
      </c>
      <c r="G2137" s="142">
        <f>+[2]THKL!F2145</f>
        <v>0.49869999999999998</v>
      </c>
      <c r="H2137" s="132"/>
      <c r="I2137" s="132"/>
      <c r="J2137" s="132"/>
      <c r="K2137" s="156">
        <f>$L$4010*1000</f>
        <v>15266666.666666666</v>
      </c>
      <c r="L2137" s="157">
        <f>'[3]BDG (XD)'!$AA$963*1000</f>
        <v>7690671</v>
      </c>
      <c r="M2137" s="157">
        <f>SUM(K2137:L2137)</f>
        <v>22957337.666666664</v>
      </c>
      <c r="N2137" s="83">
        <f>IF(V2137&lt;&gt;"VTC VHm",_xlfn.XLOOKUP(Z2137,$AC$4015:$AC$4035,$AD$4015:$AD$4035,0)*M2137,_xlfn.XLOOKUP(Z2137,$AC$4015:$AC$4035,$AD$4015:$AD$4035,0)*L2137)</f>
        <v>2691734.8499999996</v>
      </c>
      <c r="O2137" s="83">
        <f>IF(V2137&lt;&gt;"VTC VHm",_xlfn.XLOOKUP(Z2137,$AC$4015:$AC$4035,$AE$4015:$AE$4035,0)*M2137,_xlfn.XLOOKUP(Z2137,$AC$4015:$AC$4035,$AE$4015:$AE$4035,0)*L2137)</f>
        <v>0</v>
      </c>
      <c r="P2137" s="83">
        <f>SUM(N2137:O2137)</f>
        <v>2691734.8499999996</v>
      </c>
      <c r="Q2137" s="157">
        <f>M2137*G2137</f>
        <v>11448824.294366665</v>
      </c>
      <c r="R2137" s="157">
        <f>G2137*P2137</f>
        <v>1342368.1696949997</v>
      </c>
      <c r="S2137" s="83">
        <f>SUM(Q2137:R2137)</f>
        <v>12791192.464061664</v>
      </c>
      <c r="T2137" s="156" t="s">
        <v>50</v>
      </c>
      <c r="U2137" s="132"/>
      <c r="V2137" s="82" t="s">
        <v>34</v>
      </c>
      <c r="W2137" s="132"/>
      <c r="X2137" s="44" t="s">
        <v>33</v>
      </c>
      <c r="Y2137" s="44"/>
      <c r="Z2137" s="44" t="s">
        <v>16</v>
      </c>
      <c r="AA2137" s="44" t="s">
        <v>80</v>
      </c>
      <c r="AB2137" s="2">
        <v>22099173.197620202</v>
      </c>
      <c r="AC2137" s="2">
        <v>11020857.673653195</v>
      </c>
      <c r="AD2137" s="2">
        <f>+M2137</f>
        <v>22957337.666666664</v>
      </c>
      <c r="AE2137" s="2">
        <f>+AD2137*14%</f>
        <v>3214027.2733333334</v>
      </c>
      <c r="AF2137" s="155">
        <f>+AD2137*35%</f>
        <v>8035068.1833333317</v>
      </c>
      <c r="AG2137" s="2">
        <f>+AD2137*F2137</f>
        <v>11448824.294366665</v>
      </c>
      <c r="AH2137" s="2">
        <f>+AE2137*F2137</f>
        <v>1602835.4012113332</v>
      </c>
      <c r="AI2137" s="2">
        <f>+AF2137*F2137</f>
        <v>4007088.5030283323</v>
      </c>
      <c r="AJ2137" s="2">
        <f>SUM(AG2137:AI2137)</f>
        <v>17058748.198606331</v>
      </c>
      <c r="AK2137" s="2">
        <f>+AD2137*G2137</f>
        <v>11448824.294366665</v>
      </c>
      <c r="AL2137" s="2">
        <f>+AE2137*G2137</f>
        <v>1602835.4012113332</v>
      </c>
      <c r="AM2137" s="2">
        <f>+AF2137*G2137</f>
        <v>4007088.5030283323</v>
      </c>
      <c r="AN2137" s="155">
        <f>SUM(AK2137:AM2137)</f>
        <v>17058748.198606331</v>
      </c>
      <c r="AQ2137" s="145" t="s">
        <v>525</v>
      </c>
      <c r="AU2137" s="8">
        <f>+K2137</f>
        <v>15266666.666666666</v>
      </c>
      <c r="AV2137" s="8">
        <f>+L2137</f>
        <v>7690671</v>
      </c>
      <c r="AW2137" s="2">
        <f>+M2137</f>
        <v>22957337.666666664</v>
      </c>
      <c r="AX2137" s="8">
        <f>F2137*AW2137</f>
        <v>11448824.294366665</v>
      </c>
      <c r="AY2137" s="8">
        <f>IF(AQ2137="CT",7%,5%)*AX2137</f>
        <v>801417.70060566661</v>
      </c>
      <c r="AZ2137" s="8">
        <f>AX2137*2%</f>
        <v>228976.48588733331</v>
      </c>
      <c r="BA2137" s="8">
        <f>IF(BB2137&gt;0,0,AX2137*5%)</f>
        <v>0</v>
      </c>
      <c r="BB2137" s="8">
        <f>(AX2137-BG2137)*35%</f>
        <v>1342368.1696949997</v>
      </c>
      <c r="BC2137" s="8">
        <f>+AX2137+AY2137+AZ2137+BA2137+BB2137</f>
        <v>13821586.650554664</v>
      </c>
      <c r="BD2137" s="8">
        <f>AX2137-AT2137</f>
        <v>11448824.294366665</v>
      </c>
      <c r="BE2137" s="2"/>
      <c r="BG2137" s="7">
        <f>+K2137*F2137</f>
        <v>7613486.666666666</v>
      </c>
      <c r="BH2137" s="2"/>
    </row>
    <row r="2138" spans="2:60" ht="34" hidden="1" outlineLevel="1" x14ac:dyDescent="0.2">
      <c r="B2138" s="82">
        <v>8</v>
      </c>
      <c r="C2138" s="144" t="s">
        <v>138</v>
      </c>
      <c r="D2138" s="144"/>
      <c r="E2138" s="82" t="s">
        <v>91</v>
      </c>
      <c r="F2138" s="143">
        <v>0.13800000000000001</v>
      </c>
      <c r="G2138" s="142">
        <f>+[2]THKL!F2146</f>
        <v>0.13800000000000001</v>
      </c>
      <c r="H2138" s="132"/>
      <c r="I2138" s="132"/>
      <c r="J2138" s="132"/>
      <c r="K2138" s="156">
        <f>$K$4010*1000</f>
        <v>15050000</v>
      </c>
      <c r="L2138" s="157">
        <f>'[3]BDG (XD)'!$AA$962*1000</f>
        <v>7690671</v>
      </c>
      <c r="M2138" s="157">
        <f>SUM(K2138:L2138)</f>
        <v>22740671</v>
      </c>
      <c r="N2138" s="83">
        <f>IF(V2138&lt;&gt;"VTC VHm",_xlfn.XLOOKUP(Z2138,$AC$4015:$AC$4035,$AD$4015:$AD$4035,0)*M2138,_xlfn.XLOOKUP(Z2138,$AC$4015:$AC$4035,$AD$4015:$AD$4035,0)*L2138)</f>
        <v>2691734.8499999996</v>
      </c>
      <c r="O2138" s="83">
        <f>IF(V2138&lt;&gt;"VTC VHm",_xlfn.XLOOKUP(Z2138,$AC$4015:$AC$4035,$AE$4015:$AE$4035,0)*M2138,_xlfn.XLOOKUP(Z2138,$AC$4015:$AC$4035,$AE$4015:$AE$4035,0)*L2138)</f>
        <v>0</v>
      </c>
      <c r="P2138" s="83">
        <f>SUM(N2138:O2138)</f>
        <v>2691734.8499999996</v>
      </c>
      <c r="Q2138" s="157">
        <f>M2138*G2138</f>
        <v>3138212.5980000002</v>
      </c>
      <c r="R2138" s="157">
        <f>G2138*P2138</f>
        <v>371459.4093</v>
      </c>
      <c r="S2138" s="83">
        <f>SUM(Q2138:R2138)</f>
        <v>3509672.0073000002</v>
      </c>
      <c r="T2138" s="156" t="s">
        <v>50</v>
      </c>
      <c r="U2138" s="132"/>
      <c r="V2138" s="82" t="s">
        <v>34</v>
      </c>
      <c r="W2138" s="132"/>
      <c r="X2138" s="44" t="s">
        <v>33</v>
      </c>
      <c r="Y2138" s="44"/>
      <c r="Z2138" s="44" t="s">
        <v>16</v>
      </c>
      <c r="AA2138" s="44" t="s">
        <v>80</v>
      </c>
      <c r="AB2138" s="2">
        <v>22922131.999585498</v>
      </c>
      <c r="AC2138" s="2">
        <v>3163254.2159427991</v>
      </c>
      <c r="AD2138" s="2">
        <f>+M2138</f>
        <v>22740671</v>
      </c>
      <c r="AE2138" s="2">
        <f>+AD2138*14%</f>
        <v>3183693.9400000004</v>
      </c>
      <c r="AF2138" s="155">
        <f>+AD2138*35%</f>
        <v>7959234.8499999996</v>
      </c>
      <c r="AG2138" s="2">
        <f>+AD2138*F2138</f>
        <v>3138212.5980000002</v>
      </c>
      <c r="AH2138" s="2">
        <f>+AE2138*F2138</f>
        <v>439349.7637200001</v>
      </c>
      <c r="AI2138" s="2">
        <f>+AF2138*F2138</f>
        <v>1098374.4092999999</v>
      </c>
      <c r="AJ2138" s="2">
        <f>SUM(AG2138:AI2138)</f>
        <v>4675936.7710200008</v>
      </c>
      <c r="AK2138" s="2">
        <f>+AD2138*G2138</f>
        <v>3138212.5980000002</v>
      </c>
      <c r="AL2138" s="2">
        <f>+AE2138*G2138</f>
        <v>439349.7637200001</v>
      </c>
      <c r="AM2138" s="2">
        <f>+AF2138*G2138</f>
        <v>1098374.4092999999</v>
      </c>
      <c r="AN2138" s="155">
        <f>SUM(AK2138:AM2138)</f>
        <v>4675936.7710200008</v>
      </c>
      <c r="AQ2138" s="145" t="s">
        <v>525</v>
      </c>
      <c r="AU2138" s="8">
        <f>+K2138</f>
        <v>15050000</v>
      </c>
      <c r="AV2138" s="8">
        <f>+L2138</f>
        <v>7690671</v>
      </c>
      <c r="AW2138" s="2">
        <f>+M2138</f>
        <v>22740671</v>
      </c>
      <c r="AX2138" s="8">
        <f>F2138*AW2138</f>
        <v>3138212.5980000002</v>
      </c>
      <c r="AY2138" s="8">
        <f>IF(AQ2138="CT",7%,5%)*AX2138</f>
        <v>219674.88186000002</v>
      </c>
      <c r="AZ2138" s="8">
        <f>AX2138*2%</f>
        <v>62764.251960000009</v>
      </c>
      <c r="BA2138" s="8">
        <f>IF(BB2138&gt;0,0,AX2138*5%)</f>
        <v>0</v>
      </c>
      <c r="BB2138" s="8">
        <f>(AX2138-BG2138)*35%</f>
        <v>371459.4093</v>
      </c>
      <c r="BC2138" s="8">
        <f>+AX2138+AY2138+AZ2138+BA2138+BB2138</f>
        <v>3792111.1411200003</v>
      </c>
      <c r="BD2138" s="8">
        <f>AX2138-AT2138</f>
        <v>3138212.5980000002</v>
      </c>
      <c r="BE2138" s="2"/>
      <c r="BG2138" s="7">
        <f>+K2138*F2138</f>
        <v>2076900.0000000002</v>
      </c>
      <c r="BH2138" s="2"/>
    </row>
    <row r="2139" spans="2:60" ht="34" hidden="1" outlineLevel="1" x14ac:dyDescent="0.2">
      <c r="B2139" s="82">
        <v>9</v>
      </c>
      <c r="C2139" s="144" t="s">
        <v>157</v>
      </c>
      <c r="D2139" s="144"/>
      <c r="E2139" s="82" t="s">
        <v>91</v>
      </c>
      <c r="F2139" s="143">
        <v>6.08E-2</v>
      </c>
      <c r="G2139" s="142">
        <f>+[2]THKL!F2147</f>
        <v>6.08E-2</v>
      </c>
      <c r="H2139" s="132"/>
      <c r="I2139" s="132"/>
      <c r="J2139" s="132"/>
      <c r="K2139" s="156">
        <f>$K$16</f>
        <v>29073975</v>
      </c>
      <c r="L2139" s="157">
        <f>$L$16</f>
        <v>12460275</v>
      </c>
      <c r="M2139" s="157">
        <f>SUM(K2139:L2139)</f>
        <v>41534250</v>
      </c>
      <c r="N2139" s="83">
        <f>IF(V2139&lt;&gt;"VTC VHm",_xlfn.XLOOKUP(Z2139,$AC$4015:$AC$4035,$AD$4015:$AD$4035,0)*M2139,_xlfn.XLOOKUP(Z2139,$AC$4015:$AC$4035,$AD$4015:$AD$4035,0)*L2139)</f>
        <v>4361096.25</v>
      </c>
      <c r="O2139" s="83">
        <f>IF(V2139&lt;&gt;"VTC VHm",_xlfn.XLOOKUP(Z2139,$AC$4015:$AC$4035,$AE$4015:$AE$4035,0)*M2139,_xlfn.XLOOKUP(Z2139,$AC$4015:$AC$4035,$AE$4015:$AE$4035,0)*L2139)</f>
        <v>0</v>
      </c>
      <c r="P2139" s="83">
        <f>SUM(N2139:O2139)</f>
        <v>4361096.25</v>
      </c>
      <c r="Q2139" s="157">
        <f>M2139*G2139</f>
        <v>2525282.4</v>
      </c>
      <c r="R2139" s="157">
        <f>G2139*P2139</f>
        <v>265154.652</v>
      </c>
      <c r="S2139" s="83">
        <f>SUM(Q2139:R2139)</f>
        <v>2790437.0520000001</v>
      </c>
      <c r="T2139" s="156" t="s">
        <v>50</v>
      </c>
      <c r="U2139" s="132"/>
      <c r="V2139" s="82" t="s">
        <v>34</v>
      </c>
      <c r="W2139" s="132"/>
      <c r="X2139" s="44" t="s">
        <v>33</v>
      </c>
      <c r="Y2139" s="44"/>
      <c r="Z2139" s="44" t="s">
        <v>16</v>
      </c>
      <c r="AA2139" s="44" t="s">
        <v>80</v>
      </c>
      <c r="AB2139" s="2">
        <v>34935138.757555217</v>
      </c>
      <c r="AC2139" s="2">
        <v>2124056.4364593574</v>
      </c>
      <c r="AD2139" s="2">
        <f>+M2139</f>
        <v>41534250</v>
      </c>
      <c r="AE2139" s="2">
        <f>+AD2139*14%</f>
        <v>5814795.0000000009</v>
      </c>
      <c r="AF2139" s="155">
        <f>+AD2139*35%</f>
        <v>14536987.5</v>
      </c>
      <c r="AG2139" s="2">
        <f>+AD2139*F2139</f>
        <v>2525282.4</v>
      </c>
      <c r="AH2139" s="2">
        <f>+AE2139*F2139</f>
        <v>353539.53600000008</v>
      </c>
      <c r="AI2139" s="2">
        <f>+AF2139*F2139</f>
        <v>883848.84</v>
      </c>
      <c r="AJ2139" s="2">
        <f>SUM(AG2139:AI2139)</f>
        <v>3762670.7759999996</v>
      </c>
      <c r="AK2139" s="2">
        <f>+AD2139*G2139</f>
        <v>2525282.4</v>
      </c>
      <c r="AL2139" s="2">
        <f>+AE2139*G2139</f>
        <v>353539.53600000008</v>
      </c>
      <c r="AM2139" s="2">
        <f>+AF2139*G2139</f>
        <v>883848.84</v>
      </c>
      <c r="AN2139" s="155">
        <f>SUM(AK2139:AM2139)</f>
        <v>3762670.7759999996</v>
      </c>
      <c r="AQ2139" s="145" t="s">
        <v>525</v>
      </c>
      <c r="AU2139" s="8">
        <f>+K2139</f>
        <v>29073975</v>
      </c>
      <c r="AV2139" s="8">
        <f>+L2139</f>
        <v>12460275</v>
      </c>
      <c r="AW2139" s="2">
        <f>+M2139</f>
        <v>41534250</v>
      </c>
      <c r="AX2139" s="8">
        <f>F2139*AW2139</f>
        <v>2525282.4</v>
      </c>
      <c r="AY2139" s="8">
        <f>IF(AQ2139="CT",7%,5%)*AX2139</f>
        <v>176769.76800000001</v>
      </c>
      <c r="AZ2139" s="8">
        <f>AX2139*2%</f>
        <v>50505.648000000001</v>
      </c>
      <c r="BA2139" s="8">
        <f>IF(BB2139&gt;0,0,AX2139*5%)</f>
        <v>0</v>
      </c>
      <c r="BB2139" s="8">
        <f>(AX2139-BG2139)*35%</f>
        <v>883848.84</v>
      </c>
      <c r="BC2139" s="8">
        <f>+AX2139+AY2139+AZ2139+BA2139+BB2139</f>
        <v>3636406.656</v>
      </c>
      <c r="BD2139" s="8">
        <f>AX2139-AT2139</f>
        <v>2525282.4</v>
      </c>
      <c r="BE2139" s="2"/>
      <c r="BH2139" s="2"/>
    </row>
    <row r="2140" spans="2:60" ht="34" hidden="1" outlineLevel="1" x14ac:dyDescent="0.2">
      <c r="B2140" s="82">
        <v>10</v>
      </c>
      <c r="C2140" s="144" t="s">
        <v>156</v>
      </c>
      <c r="D2140" s="144"/>
      <c r="E2140" s="82" t="s">
        <v>91</v>
      </c>
      <c r="F2140" s="143">
        <v>6.08E-2</v>
      </c>
      <c r="G2140" s="142">
        <f>+[2]THKL!F2148</f>
        <v>6.08E-2</v>
      </c>
      <c r="H2140" s="132"/>
      <c r="I2140" s="132"/>
      <c r="J2140" s="132"/>
      <c r="K2140" s="48" t="s">
        <v>89</v>
      </c>
      <c r="L2140" s="47" t="s">
        <v>89</v>
      </c>
      <c r="M2140" s="47">
        <f>SUM(K2140:L2140)</f>
        <v>0</v>
      </c>
      <c r="N2140" s="83">
        <f>IF(V2140&lt;&gt;"VTC VHm",_xlfn.XLOOKUP(Z2140,$AC$4015:$AC$4035,$AD$4015:$AD$4035,0)*M2140,_xlfn.XLOOKUP(Z2140,$AC$4015:$AC$4035,$AD$4015:$AD$4035,0)*L2140)</f>
        <v>0</v>
      </c>
      <c r="O2140" s="83">
        <f>IF(V2140&lt;&gt;"VTC VHm",_xlfn.XLOOKUP(Z2140,$AC$4015:$AC$4035,$AE$4015:$AE$4035,0)*M2140,_xlfn.XLOOKUP(Z2140,$AC$4015:$AC$4035,$AE$4015:$AE$4035,0)*L2140)</f>
        <v>0</v>
      </c>
      <c r="P2140" s="83">
        <f>SUM(N2140:O2140)</f>
        <v>0</v>
      </c>
      <c r="Q2140" s="47">
        <f>M2140*G2140</f>
        <v>0</v>
      </c>
      <c r="R2140" s="47">
        <f>G2140*P2140</f>
        <v>0</v>
      </c>
      <c r="S2140" s="83">
        <f>SUM(Q2140:R2140)</f>
        <v>0</v>
      </c>
      <c r="T2140" s="48" t="s">
        <v>50</v>
      </c>
      <c r="U2140" s="132"/>
      <c r="V2140" s="82"/>
      <c r="W2140" s="132"/>
      <c r="X2140" s="44" t="s">
        <v>33</v>
      </c>
      <c r="Y2140" s="44"/>
      <c r="Z2140" s="44" t="s">
        <v>16</v>
      </c>
      <c r="AA2140" s="44" t="s">
        <v>80</v>
      </c>
      <c r="AB2140" s="2">
        <v>7872000.4009100944</v>
      </c>
      <c r="AC2140" s="2">
        <v>478617.62437533372</v>
      </c>
      <c r="AD2140" s="2">
        <f>+M2140</f>
        <v>0</v>
      </c>
      <c r="AE2140" s="2">
        <f>+AD2140*14%</f>
        <v>0</v>
      </c>
      <c r="AF2140" s="2">
        <f>+AD2140*35%</f>
        <v>0</v>
      </c>
      <c r="AG2140" s="2">
        <f>+AD2140*F2140</f>
        <v>0</v>
      </c>
      <c r="AH2140" s="2">
        <f>+AE2140*F2140</f>
        <v>0</v>
      </c>
      <c r="AI2140" s="2">
        <f>+AF2140*F2140</f>
        <v>0</v>
      </c>
      <c r="AJ2140" s="2">
        <f>SUM(AG2140:AI2140)</f>
        <v>0</v>
      </c>
      <c r="AK2140" s="2">
        <f>+AD2140*G2140</f>
        <v>0</v>
      </c>
      <c r="AL2140" s="2">
        <f>+AE2140*G2140</f>
        <v>0</v>
      </c>
      <c r="AM2140" s="2">
        <f>+AF2140*G2140</f>
        <v>0</v>
      </c>
      <c r="AN2140" s="2">
        <f>SUM(AK2140:AM2140)</f>
        <v>0</v>
      </c>
      <c r="AQ2140" s="145" t="s">
        <v>525</v>
      </c>
      <c r="AU2140" s="8" t="str">
        <f>+K2140</f>
        <v>Bao gồm</v>
      </c>
      <c r="AV2140" s="8" t="str">
        <f>+L2140</f>
        <v>Bao gồm</v>
      </c>
      <c r="AW2140" s="2">
        <f>+M2140</f>
        <v>0</v>
      </c>
      <c r="AX2140" s="8">
        <f>F2140*AW2140</f>
        <v>0</v>
      </c>
      <c r="AY2140" s="8">
        <f>IF(AQ2140="CT",7%,5%)*AX2140</f>
        <v>0</v>
      </c>
      <c r="AZ2140" s="8">
        <f>AX2140*2%</f>
        <v>0</v>
      </c>
      <c r="BA2140" s="8">
        <f>IF(BB2140&gt;0,0,AX2140*5%)</f>
        <v>0</v>
      </c>
      <c r="BB2140" s="8">
        <f>(AX2140-BG2140)*35%</f>
        <v>0</v>
      </c>
      <c r="BC2140" s="8">
        <f>+AX2140+AY2140+AZ2140+BA2140+BB2140</f>
        <v>0</v>
      </c>
      <c r="BD2140" s="8">
        <f>AX2140-AT2140</f>
        <v>0</v>
      </c>
      <c r="BE2140" s="2"/>
      <c r="BH2140" s="2"/>
    </row>
    <row r="2141" spans="2:60" s="92" customFormat="1" ht="17" collapsed="1" x14ac:dyDescent="0.2">
      <c r="B2141" s="163"/>
      <c r="C2141" s="164" t="s">
        <v>155</v>
      </c>
      <c r="D2141" s="164"/>
      <c r="E2141" s="163"/>
      <c r="F2141" s="162"/>
      <c r="G2141" s="149">
        <f>+[2]THKL!F2149</f>
        <v>0</v>
      </c>
      <c r="H2141" s="158"/>
      <c r="I2141" s="158"/>
      <c r="J2141" s="158"/>
      <c r="K2141" s="159"/>
      <c r="L2141" s="161"/>
      <c r="M2141" s="161">
        <f>SUM(K2141:L2141)</f>
        <v>0</v>
      </c>
      <c r="N2141" s="83">
        <f>IF(V2141&lt;&gt;"VTC VHm",_xlfn.XLOOKUP(Z2141,$AC$4015:$AC$4035,$AD$4015:$AD$4035,0)*M2141,_xlfn.XLOOKUP(Z2141,$AC$4015:$AC$4035,$AD$4015:$AD$4035,0)*L2141)</f>
        <v>0</v>
      </c>
      <c r="O2141" s="83">
        <f>IF(V2141&lt;&gt;"VTC VHm",_xlfn.XLOOKUP(Z2141,$AC$4015:$AC$4035,$AE$4015:$AE$4035,0)*M2141,_xlfn.XLOOKUP(Z2141,$AC$4015:$AC$4035,$AE$4015:$AE$4035,0)*L2141)</f>
        <v>0</v>
      </c>
      <c r="P2141" s="160">
        <f>SUM(N2141:O2141)</f>
        <v>0</v>
      </c>
      <c r="Q2141" s="161">
        <f>M2141*G2141</f>
        <v>0</v>
      </c>
      <c r="R2141" s="161">
        <f>G2141*P2141</f>
        <v>0</v>
      </c>
      <c r="S2141" s="160">
        <f>SUM(Q2141:R2141)</f>
        <v>0</v>
      </c>
      <c r="T2141" s="159"/>
      <c r="U2141" s="158"/>
      <c r="V2141" s="158"/>
      <c r="W2141" s="158"/>
      <c r="X2141" s="94" t="s">
        <v>33</v>
      </c>
      <c r="Y2141" s="94"/>
      <c r="Z2141" s="94" t="s">
        <v>16</v>
      </c>
      <c r="AA2141" s="44" t="s">
        <v>80</v>
      </c>
      <c r="AB2141" s="2"/>
      <c r="AC2141" s="2">
        <v>0</v>
      </c>
      <c r="AD2141" s="93">
        <f>+M2141</f>
        <v>0</v>
      </c>
      <c r="AE2141" s="93">
        <f>+AD2141*14%</f>
        <v>0</v>
      </c>
      <c r="AF2141" s="93">
        <f>+AD2141*35%</f>
        <v>0</v>
      </c>
      <c r="AG2141" s="93">
        <f>+AD2141*F2141</f>
        <v>0</v>
      </c>
      <c r="AH2141" s="93">
        <f>+AE2141*F2141</f>
        <v>0</v>
      </c>
      <c r="AI2141" s="93">
        <f>+AF2141*F2141</f>
        <v>0</v>
      </c>
      <c r="AJ2141" s="93">
        <f>SUM(AG2141:AI2141)</f>
        <v>0</v>
      </c>
      <c r="AK2141" s="93">
        <f>+AD2141*G2141</f>
        <v>0</v>
      </c>
      <c r="AL2141" s="93">
        <f>+AE2141*G2141</f>
        <v>0</v>
      </c>
      <c r="AM2141" s="93">
        <f>+AF2141*G2141</f>
        <v>0</v>
      </c>
      <c r="AN2141" s="93">
        <f>SUM(AK2141:AM2141)</f>
        <v>0</v>
      </c>
      <c r="AQ2141" s="145" t="s">
        <v>525</v>
      </c>
      <c r="AU2141" s="8">
        <f>+K2141</f>
        <v>0</v>
      </c>
      <c r="AV2141" s="8">
        <f>+L2141</f>
        <v>0</v>
      </c>
      <c r="AW2141" s="2">
        <f>+M2141</f>
        <v>0</v>
      </c>
      <c r="AX2141" s="8">
        <f>F2141*AW2141</f>
        <v>0</v>
      </c>
      <c r="AY2141" s="8">
        <f>IF(AQ2141="CT",7%,5%)*AX2141</f>
        <v>0</v>
      </c>
      <c r="AZ2141" s="8">
        <f>AX2141*2%</f>
        <v>0</v>
      </c>
      <c r="BA2141" s="8">
        <f>IF(BB2141&gt;0,0,AX2141*5%)</f>
        <v>0</v>
      </c>
      <c r="BB2141" s="8">
        <f>(AX2141-BG2141)*35%</f>
        <v>0</v>
      </c>
      <c r="BC2141" s="8">
        <f>+AX2141+AY2141+AZ2141+BA2141+BB2141</f>
        <v>0</v>
      </c>
      <c r="BD2141" s="8">
        <f>AX2141-AT2141</f>
        <v>0</v>
      </c>
      <c r="BE2141" s="2"/>
      <c r="BH2141" s="2"/>
    </row>
    <row r="2142" spans="2:60" ht="34" hidden="1" outlineLevel="1" x14ac:dyDescent="0.2">
      <c r="B2142" s="82">
        <v>11</v>
      </c>
      <c r="C2142" s="144" t="s">
        <v>198</v>
      </c>
      <c r="D2142" s="144"/>
      <c r="E2142" s="82" t="s">
        <v>148</v>
      </c>
      <c r="F2142" s="143">
        <v>0.84599999999999997</v>
      </c>
      <c r="G2142" s="142">
        <f>+'[2]Công trình B2'!P34</f>
        <v>0.872</v>
      </c>
      <c r="H2142" s="132"/>
      <c r="I2142" s="132"/>
      <c r="J2142" s="132"/>
      <c r="K2142" s="156"/>
      <c r="L2142" s="157">
        <f>$L$19</f>
        <v>4358677.8</v>
      </c>
      <c r="M2142" s="157">
        <f>SUM(K2142:L2142)</f>
        <v>4358677.8</v>
      </c>
      <c r="N2142" s="83">
        <f>IF(V2142&lt;&gt;"VTC VHm",_xlfn.XLOOKUP(Z2142,$AC$4015:$AC$4035,$AD$4015:$AD$4035,0)*M2142,_xlfn.XLOOKUP(Z2142,$AC$4015:$AC$4035,$AD$4015:$AD$4035,0)*L2142)</f>
        <v>1525537.2299999997</v>
      </c>
      <c r="O2142" s="83">
        <f>IF(V2142&lt;&gt;"VTC VHm",_xlfn.XLOOKUP(Z2142,$AC$4015:$AC$4035,$AE$4015:$AE$4035,0)*M2142,_xlfn.XLOOKUP(Z2142,$AC$4015:$AC$4035,$AE$4015:$AE$4035,0)*L2142)</f>
        <v>0</v>
      </c>
      <c r="P2142" s="83">
        <f>SUM(N2142:O2142)</f>
        <v>1525537.2299999997</v>
      </c>
      <c r="Q2142" s="157">
        <f>M2142*G2142</f>
        <v>3800767.0415999996</v>
      </c>
      <c r="R2142" s="157">
        <f>G2142*P2142</f>
        <v>1330268.4645599998</v>
      </c>
      <c r="S2142" s="83">
        <f>SUM(Q2142:R2142)</f>
        <v>5131035.5061599994</v>
      </c>
      <c r="T2142" s="156" t="s">
        <v>50</v>
      </c>
      <c r="U2142" s="132"/>
      <c r="V2142" s="132"/>
      <c r="W2142" s="132"/>
      <c r="X2142" s="44" t="s">
        <v>33</v>
      </c>
      <c r="Y2142" s="44"/>
      <c r="Z2142" s="44" t="s">
        <v>16</v>
      </c>
      <c r="AA2142" s="44" t="s">
        <v>80</v>
      </c>
      <c r="AB2142" s="2">
        <v>2291638.9771197448</v>
      </c>
      <c r="AC2142" s="2">
        <v>1938726.5746433041</v>
      </c>
      <c r="AD2142" s="2">
        <f>+M2142</f>
        <v>4358677.8</v>
      </c>
      <c r="AE2142" s="2">
        <f>+AD2142*14%</f>
        <v>610214.89199999999</v>
      </c>
      <c r="AF2142" s="155">
        <f>+AD2142*35%</f>
        <v>1525537.2299999997</v>
      </c>
      <c r="AG2142" s="2">
        <f>+AD2142*F2142</f>
        <v>3687441.4187999996</v>
      </c>
      <c r="AH2142" s="2">
        <f>+AE2142*F2142</f>
        <v>516241.79863199999</v>
      </c>
      <c r="AI2142" s="2">
        <f>+AF2142*F2142</f>
        <v>1290604.4965799998</v>
      </c>
      <c r="AJ2142" s="2">
        <f>SUM(AG2142:AI2142)</f>
        <v>5494287.7140119998</v>
      </c>
      <c r="AK2142" s="2">
        <f>+AD2142*G2142</f>
        <v>3800767.0415999996</v>
      </c>
      <c r="AL2142" s="2">
        <f>+AE2142*G2142</f>
        <v>532107.385824</v>
      </c>
      <c r="AM2142" s="2">
        <f>+AF2142*G2142</f>
        <v>1330268.4645599998</v>
      </c>
      <c r="AN2142" s="155">
        <f>SUM(AK2142:AM2142)</f>
        <v>5663142.8919839989</v>
      </c>
      <c r="AQ2142" s="145" t="s">
        <v>525</v>
      </c>
      <c r="AU2142" s="8">
        <f>+K2142</f>
        <v>0</v>
      </c>
      <c r="AV2142" s="8">
        <f>+L2142</f>
        <v>4358677.8</v>
      </c>
      <c r="AW2142" s="2">
        <f>+M2142</f>
        <v>4358677.8</v>
      </c>
      <c r="AX2142" s="8">
        <f>F2142*AW2142</f>
        <v>3687441.4187999996</v>
      </c>
      <c r="AY2142" s="8">
        <f>IF(AQ2142="CT",7%,5%)*AX2142</f>
        <v>258120.899316</v>
      </c>
      <c r="AZ2142" s="8">
        <f>AX2142*2%</f>
        <v>73748.82837599999</v>
      </c>
      <c r="BA2142" s="8">
        <f>IF(BB2142&gt;0,0,AX2142*5%)</f>
        <v>0</v>
      </c>
      <c r="BB2142" s="8">
        <f>(AX2142-BG2142)*35%</f>
        <v>1290604.4965799998</v>
      </c>
      <c r="BC2142" s="8">
        <f>+AX2142+AY2142+AZ2142+BA2142+BB2142</f>
        <v>5309915.6430719988</v>
      </c>
      <c r="BD2142" s="8">
        <f>AX2142-AT2142</f>
        <v>3687441.4187999996</v>
      </c>
      <c r="BE2142" s="2"/>
      <c r="BH2142" s="2"/>
    </row>
    <row r="2143" spans="2:60" ht="34" hidden="1" outlineLevel="1" x14ac:dyDescent="0.2">
      <c r="B2143" s="82">
        <v>12</v>
      </c>
      <c r="C2143" s="144" t="s">
        <v>153</v>
      </c>
      <c r="D2143" s="144"/>
      <c r="E2143" s="82" t="s">
        <v>104</v>
      </c>
      <c r="F2143" s="143">
        <v>19.316199999999998</v>
      </c>
      <c r="G2143" s="142">
        <f>+'[2]Công trình B2'!P50</f>
        <v>19.6051</v>
      </c>
      <c r="H2143" s="132"/>
      <c r="I2143" s="132"/>
      <c r="J2143" s="132"/>
      <c r="K2143" s="156"/>
      <c r="L2143" s="157">
        <f>$L$730</f>
        <v>251876.31</v>
      </c>
      <c r="M2143" s="157">
        <f>SUM(K2143:L2143)</f>
        <v>251876.31</v>
      </c>
      <c r="N2143" s="83">
        <f>IF(V2143&lt;&gt;"VTC VHm",_xlfn.XLOOKUP(Z2143,$AC$4015:$AC$4035,$AD$4015:$AD$4035,0)*M2143,_xlfn.XLOOKUP(Z2143,$AC$4015:$AC$4035,$AD$4015:$AD$4035,0)*L2143)</f>
        <v>88156.708499999993</v>
      </c>
      <c r="O2143" s="83">
        <f>IF(V2143&lt;&gt;"VTC VHm",_xlfn.XLOOKUP(Z2143,$AC$4015:$AC$4035,$AE$4015:$AE$4035,0)*M2143,_xlfn.XLOOKUP(Z2143,$AC$4015:$AC$4035,$AE$4015:$AE$4035,0)*L2143)</f>
        <v>0</v>
      </c>
      <c r="P2143" s="83">
        <f>SUM(N2143:O2143)</f>
        <v>88156.708499999993</v>
      </c>
      <c r="Q2143" s="157">
        <f>M2143*G2143</f>
        <v>4938060.2451809999</v>
      </c>
      <c r="R2143" s="157">
        <f>G2143*P2143</f>
        <v>1728321.0858133498</v>
      </c>
      <c r="S2143" s="83">
        <f>SUM(Q2143:R2143)</f>
        <v>6666381.3309943499</v>
      </c>
      <c r="T2143" s="156" t="s">
        <v>50</v>
      </c>
      <c r="U2143" s="132"/>
      <c r="V2143" s="132"/>
      <c r="W2143" s="132"/>
      <c r="X2143" s="44" t="s">
        <v>33</v>
      </c>
      <c r="Y2143" s="44"/>
      <c r="Z2143" s="44" t="s">
        <v>16</v>
      </c>
      <c r="AA2143" s="44" t="s">
        <v>80</v>
      </c>
      <c r="AB2143" s="2">
        <v>203791.365009375</v>
      </c>
      <c r="AC2143" s="2">
        <v>3936474.7647940894</v>
      </c>
      <c r="AD2143" s="2">
        <f>+M2143</f>
        <v>251876.31</v>
      </c>
      <c r="AE2143" s="2">
        <f>+AD2143*14%</f>
        <v>35262.683400000002</v>
      </c>
      <c r="AF2143" s="155">
        <f>+AD2143*35%</f>
        <v>88156.708499999993</v>
      </c>
      <c r="AG2143" s="2">
        <f>+AD2143*F2143</f>
        <v>4865293.1792219998</v>
      </c>
      <c r="AH2143" s="2">
        <f>+AE2143*F2143</f>
        <v>681141.04509108001</v>
      </c>
      <c r="AI2143" s="2">
        <f>+AF2143*F2143</f>
        <v>1702852.6127276998</v>
      </c>
      <c r="AJ2143" s="2">
        <f>SUM(AG2143:AI2143)</f>
        <v>7249286.8370407801</v>
      </c>
      <c r="AK2143" s="2">
        <f>+AD2143*G2143</f>
        <v>4938060.2451809999</v>
      </c>
      <c r="AL2143" s="2">
        <f>+AE2143*G2143</f>
        <v>691328.43432534009</v>
      </c>
      <c r="AM2143" s="2">
        <f>+AF2143*G2143</f>
        <v>1728321.0858133498</v>
      </c>
      <c r="AN2143" s="155">
        <f>SUM(AK2143:AM2143)</f>
        <v>7357709.7653196901</v>
      </c>
      <c r="AQ2143" s="145" t="s">
        <v>525</v>
      </c>
      <c r="AU2143" s="8">
        <f>+K2143</f>
        <v>0</v>
      </c>
      <c r="AV2143" s="8">
        <f>+L2143</f>
        <v>251876.31</v>
      </c>
      <c r="AW2143" s="2">
        <f>+M2143</f>
        <v>251876.31</v>
      </c>
      <c r="AX2143" s="8">
        <f>F2143*AW2143</f>
        <v>4865293.1792219998</v>
      </c>
      <c r="AY2143" s="8">
        <f>IF(AQ2143="CT",7%,5%)*AX2143</f>
        <v>340570.52254554001</v>
      </c>
      <c r="AZ2143" s="8">
        <f>AX2143*2%</f>
        <v>97305.863584439998</v>
      </c>
      <c r="BA2143" s="8">
        <f>IF(BB2143&gt;0,0,AX2143*5%)</f>
        <v>0</v>
      </c>
      <c r="BB2143" s="8">
        <f>(AX2143-BG2143)*35%</f>
        <v>1702852.6127276998</v>
      </c>
      <c r="BC2143" s="8">
        <f>+AX2143+AY2143+AZ2143+BA2143+BB2143</f>
        <v>7006022.1780796796</v>
      </c>
      <c r="BD2143" s="8">
        <f>AX2143-AT2143</f>
        <v>4865293.1792219998</v>
      </c>
      <c r="BE2143" s="2"/>
      <c r="BH2143" s="2"/>
    </row>
    <row r="2144" spans="2:60" ht="34" hidden="1" outlineLevel="1" x14ac:dyDescent="0.2">
      <c r="B2144" s="82">
        <v>13</v>
      </c>
      <c r="C2144" s="144" t="s">
        <v>152</v>
      </c>
      <c r="D2144" s="144"/>
      <c r="E2144" s="82" t="s">
        <v>148</v>
      </c>
      <c r="F2144" s="143">
        <v>2.6800000000000001E-2</v>
      </c>
      <c r="G2144" s="142">
        <f>+[2]THKL!F2152</f>
        <v>2.6800000000000001E-2</v>
      </c>
      <c r="H2144" s="132"/>
      <c r="I2144" s="132"/>
      <c r="J2144" s="132"/>
      <c r="K2144" s="156"/>
      <c r="L2144" s="157">
        <f>$L$22</f>
        <v>4731750</v>
      </c>
      <c r="M2144" s="157">
        <f>SUM(K2144:L2144)</f>
        <v>4731750</v>
      </c>
      <c r="N2144" s="83">
        <f>IF(V2144&lt;&gt;"VTC VHm",_xlfn.XLOOKUP(Z2144,$AC$4015:$AC$4035,$AD$4015:$AD$4035,0)*M2144,_xlfn.XLOOKUP(Z2144,$AC$4015:$AC$4035,$AD$4015:$AD$4035,0)*L2144)</f>
        <v>1656112.5</v>
      </c>
      <c r="O2144" s="83">
        <f>IF(V2144&lt;&gt;"VTC VHm",_xlfn.XLOOKUP(Z2144,$AC$4015:$AC$4035,$AE$4015:$AE$4035,0)*M2144,_xlfn.XLOOKUP(Z2144,$AC$4015:$AC$4035,$AE$4015:$AE$4035,0)*L2144)</f>
        <v>0</v>
      </c>
      <c r="P2144" s="83">
        <f>SUM(N2144:O2144)</f>
        <v>1656112.5</v>
      </c>
      <c r="Q2144" s="157">
        <f>M2144*G2144</f>
        <v>126810.90000000001</v>
      </c>
      <c r="R2144" s="157">
        <f>G2144*P2144</f>
        <v>44383.815000000002</v>
      </c>
      <c r="S2144" s="83">
        <f>SUM(Q2144:R2144)</f>
        <v>171194.71500000003</v>
      </c>
      <c r="T2144" s="156" t="s">
        <v>50</v>
      </c>
      <c r="U2144" s="132"/>
      <c r="V2144" s="132"/>
      <c r="W2144" s="132"/>
      <c r="X2144" s="44" t="s">
        <v>33</v>
      </c>
      <c r="Y2144" s="44"/>
      <c r="Z2144" s="44" t="s">
        <v>16</v>
      </c>
      <c r="AA2144" s="44" t="s">
        <v>80</v>
      </c>
      <c r="AB2144" s="2">
        <v>3687298.2852585004</v>
      </c>
      <c r="AC2144" s="2">
        <v>98819.594044927813</v>
      </c>
      <c r="AD2144" s="2">
        <f>+M2144</f>
        <v>4731750</v>
      </c>
      <c r="AE2144" s="2">
        <f>+AD2144*14%</f>
        <v>662445.00000000012</v>
      </c>
      <c r="AF2144" s="155">
        <f>+AD2144*35%</f>
        <v>1656112.5</v>
      </c>
      <c r="AG2144" s="2">
        <f>+AD2144*F2144</f>
        <v>126810.90000000001</v>
      </c>
      <c r="AH2144" s="2">
        <f>+AE2144*F2144</f>
        <v>17753.526000000005</v>
      </c>
      <c r="AI2144" s="2">
        <f>+AF2144*F2144</f>
        <v>44383.815000000002</v>
      </c>
      <c r="AJ2144" s="2">
        <f>SUM(AG2144:AI2144)</f>
        <v>188948.24100000001</v>
      </c>
      <c r="AK2144" s="2">
        <f>+AD2144*G2144</f>
        <v>126810.90000000001</v>
      </c>
      <c r="AL2144" s="2">
        <f>+AE2144*G2144</f>
        <v>17753.526000000005</v>
      </c>
      <c r="AM2144" s="2">
        <f>+AF2144*G2144</f>
        <v>44383.815000000002</v>
      </c>
      <c r="AN2144" s="155">
        <f>SUM(AK2144:AM2144)</f>
        <v>188948.24100000001</v>
      </c>
      <c r="AQ2144" s="145" t="s">
        <v>525</v>
      </c>
      <c r="AU2144" s="8">
        <f>+K2144</f>
        <v>0</v>
      </c>
      <c r="AV2144" s="8">
        <f>+L2144</f>
        <v>4731750</v>
      </c>
      <c r="AW2144" s="2">
        <f>+M2144</f>
        <v>4731750</v>
      </c>
      <c r="AX2144" s="8">
        <f>F2144*AW2144</f>
        <v>126810.90000000001</v>
      </c>
      <c r="AY2144" s="8">
        <f>IF(AQ2144="CT",7%,5%)*AX2144</f>
        <v>8876.7630000000008</v>
      </c>
      <c r="AZ2144" s="8">
        <f>AX2144*2%</f>
        <v>2536.2180000000003</v>
      </c>
      <c r="BA2144" s="8">
        <f>IF(BB2144&gt;0,0,AX2144*5%)</f>
        <v>0</v>
      </c>
      <c r="BB2144" s="8">
        <f>(AX2144-BG2144)*35%</f>
        <v>44383.815000000002</v>
      </c>
      <c r="BC2144" s="8">
        <f>+AX2144+AY2144+AZ2144+BA2144+BB2144</f>
        <v>182607.696</v>
      </c>
      <c r="BD2144" s="8">
        <f>AX2144-AT2144</f>
        <v>126810.90000000001</v>
      </c>
      <c r="BE2144" s="2"/>
      <c r="BH2144" s="2"/>
    </row>
    <row r="2145" spans="2:60" ht="34" hidden="1" outlineLevel="1" x14ac:dyDescent="0.2">
      <c r="B2145" s="82">
        <v>14</v>
      </c>
      <c r="C2145" s="144" t="s">
        <v>152</v>
      </c>
      <c r="D2145" s="144"/>
      <c r="E2145" s="82" t="s">
        <v>148</v>
      </c>
      <c r="F2145" s="143">
        <v>2.0276999999999998</v>
      </c>
      <c r="G2145" s="142">
        <f>+[2]THKL!F2153</f>
        <v>2.0276999999999998</v>
      </c>
      <c r="H2145" s="132"/>
      <c r="I2145" s="132"/>
      <c r="J2145" s="132"/>
      <c r="K2145" s="156"/>
      <c r="L2145" s="157">
        <f>$L$22</f>
        <v>4731750</v>
      </c>
      <c r="M2145" s="157">
        <f>SUM(K2145:L2145)</f>
        <v>4731750</v>
      </c>
      <c r="N2145" s="83">
        <f>IF(V2145&lt;&gt;"VTC VHm",_xlfn.XLOOKUP(Z2145,$AC$4015:$AC$4035,$AD$4015:$AD$4035,0)*M2145,_xlfn.XLOOKUP(Z2145,$AC$4015:$AC$4035,$AD$4015:$AD$4035,0)*L2145)</f>
        <v>1656112.5</v>
      </c>
      <c r="O2145" s="83">
        <f>IF(V2145&lt;&gt;"VTC VHm",_xlfn.XLOOKUP(Z2145,$AC$4015:$AC$4035,$AE$4015:$AE$4035,0)*M2145,_xlfn.XLOOKUP(Z2145,$AC$4015:$AC$4035,$AE$4015:$AE$4035,0)*L2145)</f>
        <v>0</v>
      </c>
      <c r="P2145" s="83">
        <f>SUM(N2145:O2145)</f>
        <v>1656112.5</v>
      </c>
      <c r="Q2145" s="157">
        <f>M2145*G2145</f>
        <v>9594569.4749999996</v>
      </c>
      <c r="R2145" s="157">
        <f>G2145*P2145</f>
        <v>3358099.3162499997</v>
      </c>
      <c r="S2145" s="83">
        <f>SUM(Q2145:R2145)</f>
        <v>12952668.79125</v>
      </c>
      <c r="T2145" s="156" t="s">
        <v>50</v>
      </c>
      <c r="U2145" s="132"/>
      <c r="V2145" s="132"/>
      <c r="W2145" s="132"/>
      <c r="X2145" s="44" t="s">
        <v>33</v>
      </c>
      <c r="Y2145" s="44"/>
      <c r="Z2145" s="44" t="s">
        <v>16</v>
      </c>
      <c r="AA2145" s="44" t="s">
        <v>80</v>
      </c>
      <c r="AB2145" s="2">
        <v>3687298.2852585004</v>
      </c>
      <c r="AC2145" s="2">
        <v>7476734.7330186609</v>
      </c>
      <c r="AD2145" s="2">
        <f>+M2145</f>
        <v>4731750</v>
      </c>
      <c r="AE2145" s="2">
        <f>+AD2145*14%</f>
        <v>662445.00000000012</v>
      </c>
      <c r="AF2145" s="155">
        <f>+AD2145*35%</f>
        <v>1656112.5</v>
      </c>
      <c r="AG2145" s="2">
        <f>+AD2145*F2145</f>
        <v>9594569.4749999996</v>
      </c>
      <c r="AH2145" s="2">
        <f>+AE2145*F2145</f>
        <v>1343239.7265000001</v>
      </c>
      <c r="AI2145" s="2">
        <f>+AF2145*F2145</f>
        <v>3358099.3162499997</v>
      </c>
      <c r="AJ2145" s="2">
        <f>SUM(AG2145:AI2145)</f>
        <v>14295908.517750001</v>
      </c>
      <c r="AK2145" s="2">
        <f>+AD2145*G2145</f>
        <v>9594569.4749999996</v>
      </c>
      <c r="AL2145" s="2">
        <f>+AE2145*G2145</f>
        <v>1343239.7265000001</v>
      </c>
      <c r="AM2145" s="2">
        <f>+AF2145*G2145</f>
        <v>3358099.3162499997</v>
      </c>
      <c r="AN2145" s="155">
        <f>SUM(AK2145:AM2145)</f>
        <v>14295908.517750001</v>
      </c>
      <c r="AQ2145" s="145" t="s">
        <v>525</v>
      </c>
      <c r="AU2145" s="8">
        <f>+K2145</f>
        <v>0</v>
      </c>
      <c r="AV2145" s="8">
        <f>+L2145</f>
        <v>4731750</v>
      </c>
      <c r="AW2145" s="2">
        <f>+M2145</f>
        <v>4731750</v>
      </c>
      <c r="AX2145" s="8">
        <f>F2145*AW2145</f>
        <v>9594569.4749999996</v>
      </c>
      <c r="AY2145" s="8">
        <f>IF(AQ2145="CT",7%,5%)*AX2145</f>
        <v>671619.86325000005</v>
      </c>
      <c r="AZ2145" s="8">
        <f>AX2145*2%</f>
        <v>191891.38949999999</v>
      </c>
      <c r="BA2145" s="8">
        <f>IF(BB2145&gt;0,0,AX2145*5%)</f>
        <v>0</v>
      </c>
      <c r="BB2145" s="8">
        <f>(AX2145-BG2145)*35%</f>
        <v>3358099.3162499997</v>
      </c>
      <c r="BC2145" s="8">
        <f>+AX2145+AY2145+AZ2145+BA2145+BB2145</f>
        <v>13816180.044</v>
      </c>
      <c r="BD2145" s="8">
        <f>AX2145-AT2145</f>
        <v>9594569.4749999996</v>
      </c>
      <c r="BE2145" s="2"/>
      <c r="BH2145" s="2"/>
    </row>
    <row r="2146" spans="2:60" ht="34" hidden="1" outlineLevel="1" x14ac:dyDescent="0.2">
      <c r="B2146" s="82">
        <v>15</v>
      </c>
      <c r="C2146" s="144" t="s">
        <v>195</v>
      </c>
      <c r="D2146" s="144"/>
      <c r="E2146" s="82" t="s">
        <v>104</v>
      </c>
      <c r="F2146" s="143">
        <v>8.7362000000000002</v>
      </c>
      <c r="G2146" s="142">
        <f>+'[2]Công trình B2'!P80</f>
        <v>8.8531999999999993</v>
      </c>
      <c r="H2146" s="132"/>
      <c r="I2146" s="132"/>
      <c r="J2146" s="132"/>
      <c r="K2146" s="156" t="str">
        <f>$K$23</f>
        <v>Bao gồm</v>
      </c>
      <c r="L2146" s="157">
        <f>$L$23</f>
        <v>1796521.3602777775</v>
      </c>
      <c r="M2146" s="157">
        <f>SUM(K2146:L2146)</f>
        <v>1796521.3602777775</v>
      </c>
      <c r="N2146" s="83">
        <f>IF(V2146&lt;&gt;"VTC VHm",_xlfn.XLOOKUP(Z2146,$AC$4015:$AC$4035,$AD$4015:$AD$4035,0)*M2146,_xlfn.XLOOKUP(Z2146,$AC$4015:$AC$4035,$AD$4015:$AD$4035,0)*L2146)</f>
        <v>628782.47609722207</v>
      </c>
      <c r="O2146" s="83">
        <f>IF(V2146&lt;&gt;"VTC VHm",_xlfn.XLOOKUP(Z2146,$AC$4015:$AC$4035,$AE$4015:$AE$4035,0)*M2146,_xlfn.XLOOKUP(Z2146,$AC$4015:$AC$4035,$AE$4015:$AE$4035,0)*L2146)</f>
        <v>0</v>
      </c>
      <c r="P2146" s="83">
        <f>SUM(N2146:O2146)</f>
        <v>628782.47609722207</v>
      </c>
      <c r="Q2146" s="157">
        <f>M2146*G2146</f>
        <v>15904962.906811219</v>
      </c>
      <c r="R2146" s="157">
        <f>G2146*P2146</f>
        <v>5566737.0173839256</v>
      </c>
      <c r="S2146" s="83">
        <f>SUM(Q2146:R2146)</f>
        <v>21471699.924195144</v>
      </c>
      <c r="T2146" s="156" t="s">
        <v>50</v>
      </c>
      <c r="U2146" s="132"/>
      <c r="V2146" s="132"/>
      <c r="W2146" s="132"/>
      <c r="X2146" s="44" t="s">
        <v>33</v>
      </c>
      <c r="Y2146" s="44"/>
      <c r="Z2146" s="44" t="s">
        <v>16</v>
      </c>
      <c r="AA2146" s="44" t="s">
        <v>80</v>
      </c>
      <c r="AB2146" s="2">
        <v>1660893.9670542059</v>
      </c>
      <c r="AC2146" s="2">
        <v>14509901.874978954</v>
      </c>
      <c r="AD2146" s="2">
        <f>+M2146</f>
        <v>1796521.3602777775</v>
      </c>
      <c r="AE2146" s="2">
        <f>+AD2146*14%</f>
        <v>251512.99043888887</v>
      </c>
      <c r="AF2146" s="155">
        <f>+AD2146*35%</f>
        <v>628782.47609722207</v>
      </c>
      <c r="AG2146" s="2">
        <f>+AD2146*F2146</f>
        <v>15694769.90765872</v>
      </c>
      <c r="AH2146" s="2">
        <f>+AE2146*F2146</f>
        <v>2197267.7870722208</v>
      </c>
      <c r="AI2146" s="2">
        <f>+AF2146*F2146</f>
        <v>5493169.4676805511</v>
      </c>
      <c r="AJ2146" s="2">
        <f>SUM(AG2146:AI2146)</f>
        <v>23385207.162411492</v>
      </c>
      <c r="AK2146" s="2">
        <f>+AD2146*G2146</f>
        <v>15904962.906811219</v>
      </c>
      <c r="AL2146" s="2">
        <f>+AE2146*G2146</f>
        <v>2226694.8069535708</v>
      </c>
      <c r="AM2146" s="2">
        <f>+AF2146*G2146</f>
        <v>5566737.0173839256</v>
      </c>
      <c r="AN2146" s="155">
        <f>SUM(AK2146:AM2146)</f>
        <v>23698394.731148716</v>
      </c>
      <c r="AQ2146" s="145" t="s">
        <v>525</v>
      </c>
      <c r="AU2146" s="8">
        <f>+BH2146</f>
        <v>250000</v>
      </c>
      <c r="AV2146" s="8">
        <f>+L2146</f>
        <v>1796521.3602777775</v>
      </c>
      <c r="AW2146" s="2">
        <f>+AU2146+AV2146</f>
        <v>2046521.3602777775</v>
      </c>
      <c r="AX2146" s="8">
        <f>F2146*AW2146</f>
        <v>17878819.907658722</v>
      </c>
      <c r="AY2146" s="8">
        <f>IF(AQ2146="CT",7%,5%)*AX2146</f>
        <v>1251517.3935361106</v>
      </c>
      <c r="AZ2146" s="8">
        <f>AX2146*2%</f>
        <v>357576.39815317444</v>
      </c>
      <c r="BA2146" s="8">
        <f>IF(BB2146&gt;0,0,AX2146*5%)</f>
        <v>0</v>
      </c>
      <c r="BB2146" s="8">
        <f>(AX2146-BG2146)*35%</f>
        <v>6257586.967680552</v>
      </c>
      <c r="BC2146" s="8">
        <f>+AX2146+AY2146+AZ2146+BA2146+BB2146</f>
        <v>25745500.667028558</v>
      </c>
      <c r="BD2146" s="8">
        <f>AX2146-AT2146</f>
        <v>17878819.907658722</v>
      </c>
      <c r="BE2146" s="2"/>
      <c r="BH2146" s="2">
        <v>250000</v>
      </c>
    </row>
    <row r="2147" spans="2:60" ht="62.25" hidden="1" customHeight="1" outlineLevel="1" x14ac:dyDescent="0.2">
      <c r="B2147" s="82">
        <v>16</v>
      </c>
      <c r="C2147" s="144" t="s">
        <v>146</v>
      </c>
      <c r="D2147" s="144"/>
      <c r="E2147" s="82" t="s">
        <v>104</v>
      </c>
      <c r="F2147" s="143">
        <v>92.499099999999999</v>
      </c>
      <c r="G2147" s="142">
        <f>+'[2]Công trình B2'!P95</f>
        <v>94.060100000000006</v>
      </c>
      <c r="H2147" s="132"/>
      <c r="I2147" s="132"/>
      <c r="J2147" s="132"/>
      <c r="K2147" s="156" t="str">
        <f>$K$723</f>
        <v>Bao gồm</v>
      </c>
      <c r="L2147" s="157">
        <f>$L$723</f>
        <v>1951845.7932777775</v>
      </c>
      <c r="M2147" s="157">
        <f>SUM(K2147:L2147)</f>
        <v>1951845.7932777775</v>
      </c>
      <c r="N2147" s="83">
        <f>IF(V2147&lt;&gt;"VTC VHm",_xlfn.XLOOKUP(Z2147,$AC$4015:$AC$4035,$AD$4015:$AD$4035,0)*M2147,_xlfn.XLOOKUP(Z2147,$AC$4015:$AC$4035,$AD$4015:$AD$4035,0)*L2147)</f>
        <v>683146.02764722204</v>
      </c>
      <c r="O2147" s="83">
        <f>IF(V2147&lt;&gt;"VTC VHm",_xlfn.XLOOKUP(Z2147,$AC$4015:$AC$4035,$AE$4015:$AE$4035,0)*M2147,_xlfn.XLOOKUP(Z2147,$AC$4015:$AC$4035,$AE$4015:$AE$4035,0)*L2147)</f>
        <v>0</v>
      </c>
      <c r="P2147" s="83">
        <f>SUM(N2147:O2147)</f>
        <v>683146.02764722204</v>
      </c>
      <c r="Q2147" s="157">
        <f>M2147*G2147</f>
        <v>183590810.50028709</v>
      </c>
      <c r="R2147" s="157">
        <f>G2147*P2147</f>
        <v>64256783.675100476</v>
      </c>
      <c r="S2147" s="83">
        <f>SUM(Q2147:R2147)</f>
        <v>247847594.17538756</v>
      </c>
      <c r="T2147" s="156" t="s">
        <v>50</v>
      </c>
      <c r="U2147" s="132"/>
      <c r="V2147" s="132"/>
      <c r="W2147" s="132"/>
      <c r="X2147" s="44" t="s">
        <v>33</v>
      </c>
      <c r="Y2147" s="44"/>
      <c r="Z2147" s="44" t="s">
        <v>16</v>
      </c>
      <c r="AA2147" s="44" t="s">
        <v>80</v>
      </c>
      <c r="AB2147" s="2">
        <v>2120038.1743677477</v>
      </c>
      <c r="AC2147" s="2">
        <v>196101623.09465975</v>
      </c>
      <c r="AD2147" s="2">
        <f>+M2147</f>
        <v>1951845.7932777775</v>
      </c>
      <c r="AE2147" s="2">
        <f>+AD2147*14%</f>
        <v>273258.41105888889</v>
      </c>
      <c r="AF2147" s="155">
        <f>+AD2147*35%</f>
        <v>683146.02764722204</v>
      </c>
      <c r="AG2147" s="2">
        <f>+AD2147*F2147</f>
        <v>180543979.21698046</v>
      </c>
      <c r="AH2147" s="2">
        <f>+AE2147*F2147</f>
        <v>25276157.090377267</v>
      </c>
      <c r="AI2147" s="2">
        <f>+AF2147*F2147</f>
        <v>63190392.725943156</v>
      </c>
      <c r="AJ2147" s="2">
        <f>SUM(AG2147:AI2147)</f>
        <v>269010529.03330088</v>
      </c>
      <c r="AK2147" s="2">
        <f>+AD2147*G2147</f>
        <v>183590810.50028709</v>
      </c>
      <c r="AL2147" s="2">
        <f>+AE2147*G2147</f>
        <v>25702713.470040195</v>
      </c>
      <c r="AM2147" s="2">
        <f>+AF2147*G2147</f>
        <v>64256783.675100476</v>
      </c>
      <c r="AN2147" s="155">
        <f>SUM(AK2147:AM2147)</f>
        <v>273550307.64542776</v>
      </c>
      <c r="AQ2147" s="145" t="s">
        <v>525</v>
      </c>
      <c r="AU2147" s="8">
        <f>+BH2147</f>
        <v>250000</v>
      </c>
      <c r="AV2147" s="8">
        <f>+L2147</f>
        <v>1951845.7932777775</v>
      </c>
      <c r="AW2147" s="2">
        <f>+AU2147+AV2147</f>
        <v>2201845.7932777777</v>
      </c>
      <c r="AX2147" s="8">
        <f>F2147*AW2147</f>
        <v>203668754.21698049</v>
      </c>
      <c r="AY2147" s="8">
        <f>IF(AQ2147="CT",7%,5%)*AX2147</f>
        <v>14256812.795188636</v>
      </c>
      <c r="AZ2147" s="8">
        <f>AX2147*2%</f>
        <v>4073375.0843396098</v>
      </c>
      <c r="BA2147" s="8">
        <f>IF(BB2147&gt;0,0,AX2147*5%)</f>
        <v>0</v>
      </c>
      <c r="BB2147" s="8">
        <f>(AX2147-BG2147)*35%</f>
        <v>71284063.975943163</v>
      </c>
      <c r="BC2147" s="8">
        <f>+AX2147+AY2147+AZ2147+BA2147+BB2147</f>
        <v>293283006.07245189</v>
      </c>
      <c r="BD2147" s="8">
        <f>AX2147-AT2147</f>
        <v>203668754.21698049</v>
      </c>
      <c r="BE2147" s="2"/>
      <c r="BH2147" s="2">
        <v>250000</v>
      </c>
    </row>
    <row r="2148" spans="2:60" ht="34" hidden="1" outlineLevel="1" x14ac:dyDescent="0.2">
      <c r="B2148" s="82">
        <v>17</v>
      </c>
      <c r="C2148" s="144" t="s">
        <v>138</v>
      </c>
      <c r="D2148" s="144"/>
      <c r="E2148" s="82" t="s">
        <v>91</v>
      </c>
      <c r="F2148" s="143">
        <v>2.0682999999999998</v>
      </c>
      <c r="G2148" s="142">
        <f>+[2]THKL!F2156</f>
        <v>2.0682999999999998</v>
      </c>
      <c r="H2148" s="132"/>
      <c r="I2148" s="132"/>
      <c r="J2148" s="132"/>
      <c r="K2148" s="156">
        <f>$K$4010*1000</f>
        <v>15050000</v>
      </c>
      <c r="L2148" s="157">
        <f>'[3]BDG (XD)'!$AA$962*1000</f>
        <v>7690671</v>
      </c>
      <c r="M2148" s="157">
        <f>SUM(K2148:L2148)</f>
        <v>22740671</v>
      </c>
      <c r="N2148" s="83">
        <f>IF(V2148&lt;&gt;"VTC VHm",_xlfn.XLOOKUP(Z2148,$AC$4015:$AC$4035,$AD$4015:$AD$4035,0)*M2148,_xlfn.XLOOKUP(Z2148,$AC$4015:$AC$4035,$AD$4015:$AD$4035,0)*L2148)</f>
        <v>2691734.8499999996</v>
      </c>
      <c r="O2148" s="83">
        <f>IF(V2148&lt;&gt;"VTC VHm",_xlfn.XLOOKUP(Z2148,$AC$4015:$AC$4035,$AE$4015:$AE$4035,0)*M2148,_xlfn.XLOOKUP(Z2148,$AC$4015:$AC$4035,$AE$4015:$AE$4035,0)*L2148)</f>
        <v>0</v>
      </c>
      <c r="P2148" s="83">
        <f>SUM(N2148:O2148)</f>
        <v>2691734.8499999996</v>
      </c>
      <c r="Q2148" s="157">
        <f>M2148*G2148</f>
        <v>47034529.829299994</v>
      </c>
      <c r="R2148" s="157">
        <f>G2148*P2148</f>
        <v>5567315.1902549984</v>
      </c>
      <c r="S2148" s="83">
        <f>SUM(Q2148:R2148)</f>
        <v>52601845.019554995</v>
      </c>
      <c r="T2148" s="156" t="s">
        <v>50</v>
      </c>
      <c r="U2148" s="132"/>
      <c r="V2148" s="82" t="s">
        <v>34</v>
      </c>
      <c r="W2148" s="132"/>
      <c r="X2148" s="44" t="s">
        <v>33</v>
      </c>
      <c r="Y2148" s="44"/>
      <c r="Z2148" s="44" t="s">
        <v>16</v>
      </c>
      <c r="AA2148" s="44" t="s">
        <v>80</v>
      </c>
      <c r="AB2148" s="2">
        <v>22922131.999585498</v>
      </c>
      <c r="AC2148" s="2">
        <v>47409845.614742681</v>
      </c>
      <c r="AD2148" s="2">
        <f>+M2148</f>
        <v>22740671</v>
      </c>
      <c r="AE2148" s="2">
        <f>+AD2148*14%</f>
        <v>3183693.9400000004</v>
      </c>
      <c r="AF2148" s="155">
        <f>+AD2148*35%</f>
        <v>7959234.8499999996</v>
      </c>
      <c r="AG2148" s="2">
        <f>+AD2148*F2148</f>
        <v>47034529.829299994</v>
      </c>
      <c r="AH2148" s="2">
        <f>+AE2148*F2148</f>
        <v>6584834.1761020003</v>
      </c>
      <c r="AI2148" s="2">
        <f>+AF2148*F2148</f>
        <v>16462085.440254997</v>
      </c>
      <c r="AJ2148" s="2">
        <f>SUM(AG2148:AI2148)</f>
        <v>70081449.445656985</v>
      </c>
      <c r="AK2148" s="2">
        <f>+AD2148*G2148</f>
        <v>47034529.829299994</v>
      </c>
      <c r="AL2148" s="2">
        <f>+AE2148*G2148</f>
        <v>6584834.1761020003</v>
      </c>
      <c r="AM2148" s="2">
        <f>+AF2148*G2148</f>
        <v>16462085.440254997</v>
      </c>
      <c r="AN2148" s="155">
        <f>SUM(AK2148:AM2148)</f>
        <v>70081449.445656985</v>
      </c>
      <c r="AQ2148" s="145" t="s">
        <v>525</v>
      </c>
      <c r="AU2148" s="8">
        <f>+K2148</f>
        <v>15050000</v>
      </c>
      <c r="AV2148" s="8">
        <f>+L2148</f>
        <v>7690671</v>
      </c>
      <c r="AW2148" s="2">
        <f>+M2148</f>
        <v>22740671</v>
      </c>
      <c r="AX2148" s="8">
        <f>F2148*AW2148</f>
        <v>47034529.829299994</v>
      </c>
      <c r="AY2148" s="8">
        <f>IF(AQ2148="CT",7%,5%)*AX2148</f>
        <v>3292417.0880509997</v>
      </c>
      <c r="AZ2148" s="8">
        <f>AX2148*2%</f>
        <v>940690.59658599994</v>
      </c>
      <c r="BA2148" s="8">
        <f>IF(BB2148&gt;0,0,AX2148*5%)</f>
        <v>0</v>
      </c>
      <c r="BB2148" s="8">
        <f>(AX2148-BG2148)*35%</f>
        <v>5567315.1902549984</v>
      </c>
      <c r="BC2148" s="8">
        <f>+AX2148+AY2148+AZ2148+BA2148+BB2148</f>
        <v>56834952.70419199</v>
      </c>
      <c r="BD2148" s="8">
        <f>AX2148-AT2148</f>
        <v>47034529.829299994</v>
      </c>
      <c r="BE2148" s="2"/>
      <c r="BG2148" s="7">
        <f>+K2148*F2148</f>
        <v>31127914.999999996</v>
      </c>
      <c r="BH2148" s="2"/>
    </row>
    <row r="2149" spans="2:60" ht="34" hidden="1" outlineLevel="1" x14ac:dyDescent="0.2">
      <c r="B2149" s="82">
        <v>18</v>
      </c>
      <c r="C2149" s="144" t="s">
        <v>137</v>
      </c>
      <c r="D2149" s="144"/>
      <c r="E2149" s="82" t="s">
        <v>91</v>
      </c>
      <c r="F2149" s="143">
        <v>5.1050000000000004</v>
      </c>
      <c r="G2149" s="142">
        <f>+[2]THKL!F2157</f>
        <v>5.1050000000000004</v>
      </c>
      <c r="H2149" s="132"/>
      <c r="I2149" s="132"/>
      <c r="J2149" s="132"/>
      <c r="K2149" s="156">
        <f>$L$4010*1000</f>
        <v>15266666.666666666</v>
      </c>
      <c r="L2149" s="157">
        <f>'[3]BDG (XD)'!$AA$963*1000</f>
        <v>7690671</v>
      </c>
      <c r="M2149" s="157">
        <f>SUM(K2149:L2149)</f>
        <v>22957337.666666664</v>
      </c>
      <c r="N2149" s="83">
        <f>IF(V2149&lt;&gt;"VTC VHm",_xlfn.XLOOKUP(Z2149,$AC$4015:$AC$4035,$AD$4015:$AD$4035,0)*M2149,_xlfn.XLOOKUP(Z2149,$AC$4015:$AC$4035,$AD$4015:$AD$4035,0)*L2149)</f>
        <v>2691734.8499999996</v>
      </c>
      <c r="O2149" s="83">
        <f>IF(V2149&lt;&gt;"VTC VHm",_xlfn.XLOOKUP(Z2149,$AC$4015:$AC$4035,$AE$4015:$AE$4035,0)*M2149,_xlfn.XLOOKUP(Z2149,$AC$4015:$AC$4035,$AE$4015:$AE$4035,0)*L2149)</f>
        <v>0</v>
      </c>
      <c r="P2149" s="83">
        <f>SUM(N2149:O2149)</f>
        <v>2691734.8499999996</v>
      </c>
      <c r="Q2149" s="157">
        <f>M2149*G2149</f>
        <v>117197208.78833333</v>
      </c>
      <c r="R2149" s="157">
        <f>G2149*P2149</f>
        <v>13741306.409249999</v>
      </c>
      <c r="S2149" s="83">
        <f>SUM(Q2149:R2149)</f>
        <v>130938515.19758332</v>
      </c>
      <c r="T2149" s="156" t="s">
        <v>50</v>
      </c>
      <c r="U2149" s="132"/>
      <c r="V2149" s="82" t="s">
        <v>34</v>
      </c>
      <c r="W2149" s="132"/>
      <c r="X2149" s="44" t="s">
        <v>33</v>
      </c>
      <c r="Y2149" s="44"/>
      <c r="Z2149" s="44" t="s">
        <v>16</v>
      </c>
      <c r="AA2149" s="44" t="s">
        <v>80</v>
      </c>
      <c r="AB2149" s="2">
        <v>22099173.197620202</v>
      </c>
      <c r="AC2149" s="2">
        <v>112816279.17385115</v>
      </c>
      <c r="AD2149" s="2">
        <f>+M2149</f>
        <v>22957337.666666664</v>
      </c>
      <c r="AE2149" s="2">
        <f>+AD2149*14%</f>
        <v>3214027.2733333334</v>
      </c>
      <c r="AF2149" s="155">
        <f>+AD2149*35%</f>
        <v>8035068.1833333317</v>
      </c>
      <c r="AG2149" s="2">
        <f>+AD2149*F2149</f>
        <v>117197208.78833333</v>
      </c>
      <c r="AH2149" s="2">
        <f>+AE2149*F2149</f>
        <v>16407609.230366668</v>
      </c>
      <c r="AI2149" s="2">
        <f>+AF2149*F2149</f>
        <v>41019023.075916663</v>
      </c>
      <c r="AJ2149" s="2">
        <f>SUM(AG2149:AI2149)</f>
        <v>174623841.09461665</v>
      </c>
      <c r="AK2149" s="2">
        <f>+AD2149*G2149</f>
        <v>117197208.78833333</v>
      </c>
      <c r="AL2149" s="2">
        <f>+AE2149*G2149</f>
        <v>16407609.230366668</v>
      </c>
      <c r="AM2149" s="2">
        <f>+AF2149*G2149</f>
        <v>41019023.075916663</v>
      </c>
      <c r="AN2149" s="155">
        <f>SUM(AK2149:AM2149)</f>
        <v>174623841.09461665</v>
      </c>
      <c r="AQ2149" s="145" t="s">
        <v>525</v>
      </c>
      <c r="AU2149" s="8">
        <f>+K2149</f>
        <v>15266666.666666666</v>
      </c>
      <c r="AV2149" s="8">
        <f>+L2149</f>
        <v>7690671</v>
      </c>
      <c r="AW2149" s="2">
        <f>+M2149</f>
        <v>22957337.666666664</v>
      </c>
      <c r="AX2149" s="8">
        <f>F2149*AW2149</f>
        <v>117197208.78833333</v>
      </c>
      <c r="AY2149" s="8">
        <f>IF(AQ2149="CT",7%,5%)*AX2149</f>
        <v>8203804.6151833339</v>
      </c>
      <c r="AZ2149" s="8">
        <f>AX2149*2%</f>
        <v>2343944.1757666664</v>
      </c>
      <c r="BA2149" s="8">
        <f>IF(BB2149&gt;0,0,AX2149*5%)</f>
        <v>0</v>
      </c>
      <c r="BB2149" s="8">
        <f>(AX2149-BG2149)*35%</f>
        <v>13741306.409249993</v>
      </c>
      <c r="BC2149" s="8">
        <f>+AX2149+AY2149+AZ2149+BA2149+BB2149</f>
        <v>141486263.98853332</v>
      </c>
      <c r="BD2149" s="8">
        <f>AX2149-AT2149</f>
        <v>117197208.78833333</v>
      </c>
      <c r="BE2149" s="2"/>
      <c r="BG2149" s="7">
        <f>+K2149*F2149</f>
        <v>77936333.333333343</v>
      </c>
      <c r="BH2149" s="2"/>
    </row>
    <row r="2150" spans="2:60" ht="34" hidden="1" outlineLevel="1" x14ac:dyDescent="0.2">
      <c r="B2150" s="82">
        <v>19</v>
      </c>
      <c r="C2150" s="144" t="s">
        <v>145</v>
      </c>
      <c r="D2150" s="144"/>
      <c r="E2150" s="82" t="s">
        <v>91</v>
      </c>
      <c r="F2150" s="143">
        <v>4.1976000000000004</v>
      </c>
      <c r="G2150" s="142">
        <f>+[2]THKL!F2158</f>
        <v>4.1976000000000004</v>
      </c>
      <c r="H2150" s="132"/>
      <c r="I2150" s="132"/>
      <c r="J2150" s="132"/>
      <c r="K2150" s="156">
        <f>$L$4010*1000</f>
        <v>15266666.666666666</v>
      </c>
      <c r="L2150" s="157">
        <f>'[3]BDG (XD)'!$AA$963*1000</f>
        <v>7690671</v>
      </c>
      <c r="M2150" s="157">
        <f>SUM(K2150:L2150)</f>
        <v>22957337.666666664</v>
      </c>
      <c r="N2150" s="83">
        <f>IF(V2150&lt;&gt;"VTC VHm",_xlfn.XLOOKUP(Z2150,$AC$4015:$AC$4035,$AD$4015:$AD$4035,0)*M2150,_xlfn.XLOOKUP(Z2150,$AC$4015:$AC$4035,$AD$4015:$AD$4035,0)*L2150)</f>
        <v>2691734.8499999996</v>
      </c>
      <c r="O2150" s="83">
        <f>IF(V2150&lt;&gt;"VTC VHm",_xlfn.XLOOKUP(Z2150,$AC$4015:$AC$4035,$AE$4015:$AE$4035,0)*M2150,_xlfn.XLOOKUP(Z2150,$AC$4015:$AC$4035,$AE$4015:$AE$4035,0)*L2150)</f>
        <v>0</v>
      </c>
      <c r="P2150" s="83">
        <f>SUM(N2150:O2150)</f>
        <v>2691734.8499999996</v>
      </c>
      <c r="Q2150" s="157">
        <f>M2150*G2150</f>
        <v>96365720.589599997</v>
      </c>
      <c r="R2150" s="157">
        <f>G2150*P2150</f>
        <v>11298826.206359999</v>
      </c>
      <c r="S2150" s="83">
        <f>SUM(Q2150:R2150)</f>
        <v>107664546.79595999</v>
      </c>
      <c r="T2150" s="156" t="s">
        <v>50</v>
      </c>
      <c r="U2150" s="132"/>
      <c r="V2150" s="82" t="s">
        <v>34</v>
      </c>
      <c r="W2150" s="132"/>
      <c r="X2150" s="44" t="s">
        <v>33</v>
      </c>
      <c r="Y2150" s="44"/>
      <c r="Z2150" s="44" t="s">
        <v>16</v>
      </c>
      <c r="AA2150" s="44" t="s">
        <v>80</v>
      </c>
      <c r="AB2150" s="2">
        <v>21490498.208404496</v>
      </c>
      <c r="AC2150" s="2">
        <v>90208515.279598728</v>
      </c>
      <c r="AD2150" s="2">
        <f>+M2150</f>
        <v>22957337.666666664</v>
      </c>
      <c r="AE2150" s="2">
        <f>+AD2150*14%</f>
        <v>3214027.2733333334</v>
      </c>
      <c r="AF2150" s="155">
        <f>+AD2150*35%</f>
        <v>8035068.1833333317</v>
      </c>
      <c r="AG2150" s="2">
        <f>+AD2150*F2150</f>
        <v>96365720.589599997</v>
      </c>
      <c r="AH2150" s="2">
        <f>+AE2150*F2150</f>
        <v>13491200.882544002</v>
      </c>
      <c r="AI2150" s="2">
        <f>+AF2150*F2150</f>
        <v>33728002.206359997</v>
      </c>
      <c r="AJ2150" s="2">
        <f>SUM(AG2150:AI2150)</f>
        <v>143584923.67850399</v>
      </c>
      <c r="AK2150" s="2">
        <f>+AD2150*G2150</f>
        <v>96365720.589599997</v>
      </c>
      <c r="AL2150" s="2">
        <f>+AE2150*G2150</f>
        <v>13491200.882544002</v>
      </c>
      <c r="AM2150" s="2">
        <f>+AF2150*G2150</f>
        <v>33728002.206359997</v>
      </c>
      <c r="AN2150" s="155">
        <f>SUM(AK2150:AM2150)</f>
        <v>143584923.67850399</v>
      </c>
      <c r="AQ2150" s="145" t="s">
        <v>525</v>
      </c>
      <c r="AU2150" s="8">
        <f>+K2150</f>
        <v>15266666.666666666</v>
      </c>
      <c r="AV2150" s="8">
        <f>+L2150</f>
        <v>7690671</v>
      </c>
      <c r="AW2150" s="2">
        <f>+M2150</f>
        <v>22957337.666666664</v>
      </c>
      <c r="AX2150" s="8">
        <f>F2150*AW2150</f>
        <v>96365720.589599997</v>
      </c>
      <c r="AY2150" s="8">
        <f>IF(AQ2150="CT",7%,5%)*AX2150</f>
        <v>6745600.4412720008</v>
      </c>
      <c r="AZ2150" s="8">
        <f>AX2150*2%</f>
        <v>1927314.4117920001</v>
      </c>
      <c r="BA2150" s="8">
        <f>IF(BB2150&gt;0,0,AX2150*5%)</f>
        <v>0</v>
      </c>
      <c r="BB2150" s="8">
        <f>(AX2150-BG2150)*35%</f>
        <v>11298826.206359996</v>
      </c>
      <c r="BC2150" s="8">
        <f>+AX2150+AY2150+AZ2150+BA2150+BB2150</f>
        <v>116337461.64902399</v>
      </c>
      <c r="BD2150" s="8">
        <f>AX2150-AT2150</f>
        <v>96365720.589599997</v>
      </c>
      <c r="BE2150" s="2"/>
      <c r="BG2150" s="7">
        <f>+K2150*F2150</f>
        <v>64083360.000000007</v>
      </c>
      <c r="BH2150" s="2"/>
    </row>
    <row r="2151" spans="2:60" ht="17" hidden="1" outlineLevel="1" x14ac:dyDescent="0.2">
      <c r="B2151" s="82">
        <v>20</v>
      </c>
      <c r="C2151" s="144" t="s">
        <v>144</v>
      </c>
      <c r="D2151" s="144"/>
      <c r="E2151" s="82" t="s">
        <v>120</v>
      </c>
      <c r="F2151" s="143">
        <v>2.0171000000000001</v>
      </c>
      <c r="G2151" s="142">
        <f>+'[2]Công trình B2'!P122</f>
        <v>2.0362</v>
      </c>
      <c r="H2151" s="132"/>
      <c r="I2151" s="132"/>
      <c r="J2151" s="132"/>
      <c r="K2151" s="156" t="s">
        <v>89</v>
      </c>
      <c r="L2151" s="157">
        <f>'[3]BDG (XD)'!$AA$953*100</f>
        <v>26537135.877452388</v>
      </c>
      <c r="M2151" s="157">
        <f>SUM(K2151:L2151)</f>
        <v>26537135.877452388</v>
      </c>
      <c r="N2151" s="83">
        <f>IF(V2151&lt;&gt;"VTC VHm",_xlfn.XLOOKUP(Z2151,$AC$4015:$AC$4035,$AD$4015:$AD$4035,0)*M2151,_xlfn.XLOOKUP(Z2151,$AC$4015:$AC$4035,$AD$4015:$AD$4035,0)*L2151)</f>
        <v>9287997.5571083352</v>
      </c>
      <c r="O2151" s="83">
        <f>IF(V2151&lt;&gt;"VTC VHm",_xlfn.XLOOKUP(Z2151,$AC$4015:$AC$4035,$AE$4015:$AE$4035,0)*M2151,_xlfn.XLOOKUP(Z2151,$AC$4015:$AC$4035,$AE$4015:$AE$4035,0)*L2151)</f>
        <v>0</v>
      </c>
      <c r="P2151" s="83">
        <f>SUM(N2151:O2151)</f>
        <v>9287997.5571083352</v>
      </c>
      <c r="Q2151" s="157">
        <f>M2151*G2151</f>
        <v>54034916.073668554</v>
      </c>
      <c r="R2151" s="157">
        <f>G2151*P2151</f>
        <v>18912220.625783991</v>
      </c>
      <c r="S2151" s="83">
        <f>SUM(Q2151:R2151)</f>
        <v>72947136.699452549</v>
      </c>
      <c r="T2151" s="156" t="s">
        <v>50</v>
      </c>
      <c r="U2151" s="132"/>
      <c r="V2151" s="132"/>
      <c r="W2151" s="132"/>
      <c r="X2151" s="44" t="s">
        <v>33</v>
      </c>
      <c r="Y2151" s="44"/>
      <c r="Z2151" s="44" t="s">
        <v>16</v>
      </c>
      <c r="AA2151" s="44" t="s">
        <v>80</v>
      </c>
      <c r="AB2151" s="2">
        <v>12803353.586476473</v>
      </c>
      <c r="AC2151" s="2">
        <v>25825644.519281697</v>
      </c>
      <c r="AD2151" s="2">
        <f>+M2151</f>
        <v>26537135.877452388</v>
      </c>
      <c r="AE2151" s="2">
        <f>+AD2151*14%</f>
        <v>3715199.0228433348</v>
      </c>
      <c r="AF2151" s="155">
        <f>+AD2151*35%</f>
        <v>9287997.5571083352</v>
      </c>
      <c r="AG2151" s="2">
        <f>+AD2151*F2151</f>
        <v>53528056.778409213</v>
      </c>
      <c r="AH2151" s="2">
        <f>+AE2151*F2151</f>
        <v>7493927.9489772907</v>
      </c>
      <c r="AI2151" s="2">
        <f>+AF2151*F2151</f>
        <v>18734819.872443225</v>
      </c>
      <c r="AJ2151" s="2">
        <f>SUM(AG2151:AI2151)</f>
        <v>79756804.599829733</v>
      </c>
      <c r="AK2151" s="2">
        <f>+AD2151*G2151</f>
        <v>54034916.073668554</v>
      </c>
      <c r="AL2151" s="2">
        <f>+AE2151*G2151</f>
        <v>7564888.2503135987</v>
      </c>
      <c r="AM2151" s="2">
        <f>+AF2151*G2151</f>
        <v>18912220.625783991</v>
      </c>
      <c r="AN2151" s="155">
        <f>SUM(AK2151:AM2151)</f>
        <v>80512024.949766144</v>
      </c>
      <c r="AQ2151" s="145" t="s">
        <v>525</v>
      </c>
      <c r="AU2151" s="8" t="str">
        <f>+K2151</f>
        <v>Bao gồm</v>
      </c>
      <c r="AV2151" s="8">
        <f>+L2151</f>
        <v>26537135.877452388</v>
      </c>
      <c r="AW2151" s="2">
        <f>+M2151</f>
        <v>26537135.877452388</v>
      </c>
      <c r="AX2151" s="8">
        <f>F2151*AW2151</f>
        <v>53528056.778409213</v>
      </c>
      <c r="AY2151" s="8">
        <f>IF(AQ2151="CT",7%,5%)*AX2151</f>
        <v>3746963.9744886453</v>
      </c>
      <c r="AZ2151" s="8">
        <f>AX2151*2%</f>
        <v>1070561.1355681843</v>
      </c>
      <c r="BA2151" s="8">
        <f>IF(BB2151&gt;0,0,AX2151*5%)</f>
        <v>0</v>
      </c>
      <c r="BB2151" s="8">
        <f>(AX2151-BG2151)*35%</f>
        <v>18734819.872443222</v>
      </c>
      <c r="BC2151" s="8">
        <f>+AX2151+AY2151+AZ2151+BA2151+BB2151</f>
        <v>77080401.760909259</v>
      </c>
      <c r="BD2151" s="8">
        <f>AX2151-AT2151</f>
        <v>53528056.778409213</v>
      </c>
      <c r="BE2151" s="2"/>
      <c r="BH2151" s="2"/>
    </row>
    <row r="2152" spans="2:60" ht="17" hidden="1" outlineLevel="1" x14ac:dyDescent="0.2">
      <c r="B2152" s="82">
        <v>21</v>
      </c>
      <c r="C2152" s="144" t="s">
        <v>193</v>
      </c>
      <c r="D2152" s="144"/>
      <c r="E2152" s="82" t="s">
        <v>120</v>
      </c>
      <c r="F2152" s="143">
        <v>3.4607999999999999</v>
      </c>
      <c r="G2152" s="142">
        <f>+[2]THKL!F2160</f>
        <v>3.4607999999999999</v>
      </c>
      <c r="H2152" s="132"/>
      <c r="I2152" s="132"/>
      <c r="J2152" s="132"/>
      <c r="K2152" s="156" t="s">
        <v>89</v>
      </c>
      <c r="L2152" s="157">
        <f>'[3]BDG (XD)'!$AA$953*100</f>
        <v>26537135.877452388</v>
      </c>
      <c r="M2152" s="157">
        <f>SUM(K2152:L2152)</f>
        <v>26537135.877452388</v>
      </c>
      <c r="N2152" s="83">
        <f>IF(V2152&lt;&gt;"VTC VHm",_xlfn.XLOOKUP(Z2152,$AC$4015:$AC$4035,$AD$4015:$AD$4035,0)*M2152,_xlfn.XLOOKUP(Z2152,$AC$4015:$AC$4035,$AD$4015:$AD$4035,0)*L2152)</f>
        <v>9287997.5571083352</v>
      </c>
      <c r="O2152" s="83">
        <f>IF(V2152&lt;&gt;"VTC VHm",_xlfn.XLOOKUP(Z2152,$AC$4015:$AC$4035,$AE$4015:$AE$4035,0)*M2152,_xlfn.XLOOKUP(Z2152,$AC$4015:$AC$4035,$AE$4015:$AE$4035,0)*L2152)</f>
        <v>0</v>
      </c>
      <c r="P2152" s="83">
        <f>SUM(N2152:O2152)</f>
        <v>9287997.5571083352</v>
      </c>
      <c r="Q2152" s="157">
        <f>M2152*G2152</f>
        <v>91839719.844687223</v>
      </c>
      <c r="R2152" s="157">
        <f>G2152*P2152</f>
        <v>32143901.945640527</v>
      </c>
      <c r="S2152" s="83">
        <f>SUM(Q2152:R2152)</f>
        <v>123983621.79032776</v>
      </c>
      <c r="T2152" s="156" t="s">
        <v>50</v>
      </c>
      <c r="U2152" s="132"/>
      <c r="V2152" s="132"/>
      <c r="W2152" s="132"/>
      <c r="X2152" s="44" t="s">
        <v>33</v>
      </c>
      <c r="Y2152" s="44"/>
      <c r="Z2152" s="44" t="s">
        <v>16</v>
      </c>
      <c r="AA2152" s="44" t="s">
        <v>80</v>
      </c>
      <c r="AB2152" s="2">
        <v>7121076.0487219077</v>
      </c>
      <c r="AC2152" s="2">
        <v>24644619.989416778</v>
      </c>
      <c r="AD2152" s="2">
        <f>+M2152</f>
        <v>26537135.877452388</v>
      </c>
      <c r="AE2152" s="2">
        <f>+AD2152*14%</f>
        <v>3715199.0228433348</v>
      </c>
      <c r="AF2152" s="155">
        <f>+AD2152*35%</f>
        <v>9287997.5571083352</v>
      </c>
      <c r="AG2152" s="2">
        <f>+AD2152*F2152</f>
        <v>91839719.844687223</v>
      </c>
      <c r="AH2152" s="2">
        <f>+AE2152*F2152</f>
        <v>12857560.778256213</v>
      </c>
      <c r="AI2152" s="2">
        <f>+AF2152*F2152</f>
        <v>32143901.945640527</v>
      </c>
      <c r="AJ2152" s="2">
        <f>SUM(AG2152:AI2152)</f>
        <v>136841182.56858397</v>
      </c>
      <c r="AK2152" s="2">
        <f>+AD2152*G2152</f>
        <v>91839719.844687223</v>
      </c>
      <c r="AL2152" s="2">
        <f>+AE2152*G2152</f>
        <v>12857560.778256213</v>
      </c>
      <c r="AM2152" s="2">
        <f>+AF2152*G2152</f>
        <v>32143901.945640527</v>
      </c>
      <c r="AN2152" s="155">
        <f>SUM(AK2152:AM2152)</f>
        <v>136841182.56858397</v>
      </c>
      <c r="AQ2152" s="145" t="s">
        <v>525</v>
      </c>
      <c r="AU2152" s="8" t="str">
        <f>+K2152</f>
        <v>Bao gồm</v>
      </c>
      <c r="AV2152" s="8">
        <f>+L2152</f>
        <v>26537135.877452388</v>
      </c>
      <c r="AW2152" s="2">
        <f>+M2152</f>
        <v>26537135.877452388</v>
      </c>
      <c r="AX2152" s="8">
        <f>F2152*AW2152</f>
        <v>91839719.844687223</v>
      </c>
      <c r="AY2152" s="8">
        <f>IF(AQ2152="CT",7%,5%)*AX2152</f>
        <v>6428780.3891281066</v>
      </c>
      <c r="AZ2152" s="8">
        <f>AX2152*2%</f>
        <v>1836794.3968937446</v>
      </c>
      <c r="BA2152" s="8">
        <f>IF(BB2152&gt;0,0,AX2152*5%)</f>
        <v>0</v>
      </c>
      <c r="BB2152" s="8">
        <f>(AX2152-BG2152)*35%</f>
        <v>32143901.945640527</v>
      </c>
      <c r="BC2152" s="8">
        <f>+AX2152+AY2152+AZ2152+BA2152+BB2152</f>
        <v>132249196.57634959</v>
      </c>
      <c r="BD2152" s="8">
        <f>AX2152-AT2152</f>
        <v>91839719.844687223</v>
      </c>
      <c r="BE2152" s="2"/>
      <c r="BH2152" s="2"/>
    </row>
    <row r="2153" spans="2:60" s="92" customFormat="1" ht="17" collapsed="1" x14ac:dyDescent="0.2">
      <c r="B2153" s="163"/>
      <c r="C2153" s="164" t="s">
        <v>128</v>
      </c>
      <c r="D2153" s="164"/>
      <c r="E2153" s="163"/>
      <c r="F2153" s="162"/>
      <c r="G2153" s="149">
        <f>+[2]THKL!F2161</f>
        <v>0</v>
      </c>
      <c r="H2153" s="158"/>
      <c r="I2153" s="158"/>
      <c r="J2153" s="158"/>
      <c r="K2153" s="159"/>
      <c r="L2153" s="161"/>
      <c r="M2153" s="161">
        <f>SUM(K2153:L2153)</f>
        <v>0</v>
      </c>
      <c r="N2153" s="83">
        <f>IF(V2153&lt;&gt;"VTC VHm",_xlfn.XLOOKUP(Z2153,$AC$4015:$AC$4035,$AD$4015:$AD$4035,0)*M2153,_xlfn.XLOOKUP(Z2153,$AC$4015:$AC$4035,$AD$4015:$AD$4035,0)*L2153)</f>
        <v>0</v>
      </c>
      <c r="O2153" s="83">
        <f>IF(V2153&lt;&gt;"VTC VHm",_xlfn.XLOOKUP(Z2153,$AC$4015:$AC$4035,$AE$4015:$AE$4035,0)*M2153,_xlfn.XLOOKUP(Z2153,$AC$4015:$AC$4035,$AE$4015:$AE$4035,0)*L2153)</f>
        <v>0</v>
      </c>
      <c r="P2153" s="160">
        <f>SUM(N2153:O2153)</f>
        <v>0</v>
      </c>
      <c r="Q2153" s="161">
        <f>M2153*G2153</f>
        <v>0</v>
      </c>
      <c r="R2153" s="161">
        <f>G2153*P2153</f>
        <v>0</v>
      </c>
      <c r="S2153" s="160">
        <f>SUM(Q2153:R2153)</f>
        <v>0</v>
      </c>
      <c r="T2153" s="159"/>
      <c r="U2153" s="158"/>
      <c r="V2153" s="158"/>
      <c r="W2153" s="158"/>
      <c r="X2153" s="94" t="s">
        <v>33</v>
      </c>
      <c r="Y2153" s="94"/>
      <c r="Z2153" s="94" t="s">
        <v>16</v>
      </c>
      <c r="AA2153" s="44" t="s">
        <v>80</v>
      </c>
      <c r="AB2153" s="2"/>
      <c r="AC2153" s="2">
        <v>0</v>
      </c>
      <c r="AD2153" s="93">
        <f>+M2153</f>
        <v>0</v>
      </c>
      <c r="AE2153" s="93">
        <f>+AD2153*14%</f>
        <v>0</v>
      </c>
      <c r="AF2153" s="93">
        <f>+AD2153*35%</f>
        <v>0</v>
      </c>
      <c r="AG2153" s="93">
        <f>+AD2153*F2153</f>
        <v>0</v>
      </c>
      <c r="AH2153" s="93">
        <f>+AE2153*F2153</f>
        <v>0</v>
      </c>
      <c r="AI2153" s="93">
        <f>+AF2153*F2153</f>
        <v>0</v>
      </c>
      <c r="AJ2153" s="93">
        <f>SUM(AG2153:AI2153)</f>
        <v>0</v>
      </c>
      <c r="AK2153" s="93">
        <f>+AD2153*G2153</f>
        <v>0</v>
      </c>
      <c r="AL2153" s="93">
        <f>+AE2153*G2153</f>
        <v>0</v>
      </c>
      <c r="AM2153" s="93">
        <f>+AF2153*G2153</f>
        <v>0</v>
      </c>
      <c r="AN2153" s="93">
        <f>SUM(AK2153:AM2153)</f>
        <v>0</v>
      </c>
      <c r="AQ2153" s="145" t="s">
        <v>525</v>
      </c>
      <c r="AU2153" s="8">
        <f>+K2153</f>
        <v>0</v>
      </c>
      <c r="AV2153" s="8">
        <f>+L2153</f>
        <v>0</v>
      </c>
      <c r="AW2153" s="2">
        <f>+M2153</f>
        <v>0</v>
      </c>
      <c r="AX2153" s="8">
        <f>F2153*AW2153</f>
        <v>0</v>
      </c>
      <c r="AY2153" s="8">
        <f>IF(AQ2153="CT",7%,5%)*AX2153</f>
        <v>0</v>
      </c>
      <c r="AZ2153" s="8">
        <f>AX2153*2%</f>
        <v>0</v>
      </c>
      <c r="BA2153" s="8">
        <f>IF(BB2153&gt;0,0,AX2153*5%)</f>
        <v>0</v>
      </c>
      <c r="BB2153" s="8">
        <f>(AX2153-BG2153)*35%</f>
        <v>0</v>
      </c>
      <c r="BC2153" s="8">
        <f>+AX2153+AY2153+AZ2153+BA2153+BB2153</f>
        <v>0</v>
      </c>
      <c r="BD2153" s="8">
        <f>AX2153-AT2153</f>
        <v>0</v>
      </c>
      <c r="BE2153" s="2"/>
      <c r="BH2153" s="2"/>
    </row>
    <row r="2154" spans="2:60" ht="34" hidden="1" outlineLevel="1" x14ac:dyDescent="0.2">
      <c r="B2154" s="82">
        <v>22</v>
      </c>
      <c r="C2154" s="144" t="s">
        <v>143</v>
      </c>
      <c r="D2154" s="144"/>
      <c r="E2154" s="82" t="s">
        <v>104</v>
      </c>
      <c r="F2154" s="143">
        <v>147.2039</v>
      </c>
      <c r="G2154" s="142">
        <f>+[2]THKL!F2162</f>
        <v>147.2039</v>
      </c>
      <c r="H2154" s="132"/>
      <c r="I2154" s="132"/>
      <c r="J2154" s="132"/>
      <c r="K2154" s="156" t="str">
        <f>$K$1691</f>
        <v>Bao gồm</v>
      </c>
      <c r="L2154" s="157">
        <f>$L$1691</f>
        <v>1951845.7932777775</v>
      </c>
      <c r="M2154" s="157">
        <f>SUM(K2154:L2154)</f>
        <v>1951845.7932777775</v>
      </c>
      <c r="N2154" s="83">
        <f>IF(V2154&lt;&gt;"VTC VHm",_xlfn.XLOOKUP(Z2154,$AC$4015:$AC$4035,$AD$4015:$AD$4035,0)*M2154,_xlfn.XLOOKUP(Z2154,$AC$4015:$AC$4035,$AD$4015:$AD$4035,0)*L2154)</f>
        <v>683146.02764722204</v>
      </c>
      <c r="O2154" s="83">
        <f>IF(V2154&lt;&gt;"VTC VHm",_xlfn.XLOOKUP(Z2154,$AC$4015:$AC$4035,$AE$4015:$AE$4035,0)*M2154,_xlfn.XLOOKUP(Z2154,$AC$4015:$AC$4035,$AE$4015:$AE$4035,0)*L2154)</f>
        <v>0</v>
      </c>
      <c r="P2154" s="83">
        <f>SUM(N2154:O2154)</f>
        <v>683146.02764722204</v>
      </c>
      <c r="Q2154" s="157">
        <f>M2154*G2154</f>
        <v>287319312.96908265</v>
      </c>
      <c r="R2154" s="157">
        <f>G2154*P2154</f>
        <v>100561759.53917891</v>
      </c>
      <c r="S2154" s="83">
        <f>SUM(Q2154:R2154)</f>
        <v>387881072.50826156</v>
      </c>
      <c r="T2154" s="156" t="s">
        <v>50</v>
      </c>
      <c r="U2154" s="132"/>
      <c r="V2154" s="132"/>
      <c r="W2154" s="132"/>
      <c r="X2154" s="44" t="s">
        <v>33</v>
      </c>
      <c r="Y2154" s="44"/>
      <c r="Z2154" s="44" t="s">
        <v>16</v>
      </c>
      <c r="AA2154" s="44" t="s">
        <v>80</v>
      </c>
      <c r="AB2154" s="2">
        <v>2108758.964564879</v>
      </c>
      <c r="AC2154" s="2">
        <v>310417543.74391198</v>
      </c>
      <c r="AD2154" s="2">
        <f>+M2154</f>
        <v>1951845.7932777775</v>
      </c>
      <c r="AE2154" s="2">
        <f>+AD2154*14%</f>
        <v>273258.41105888889</v>
      </c>
      <c r="AF2154" s="155">
        <f>+AD2154*35%</f>
        <v>683146.02764722204</v>
      </c>
      <c r="AG2154" s="2">
        <f>+AD2154*F2154</f>
        <v>287319312.96908265</v>
      </c>
      <c r="AH2154" s="2">
        <f>+AE2154*F2154</f>
        <v>40224703.815671578</v>
      </c>
      <c r="AI2154" s="2">
        <f>+AF2154*F2154</f>
        <v>100561759.53917891</v>
      </c>
      <c r="AJ2154" s="2">
        <f>SUM(AG2154:AI2154)</f>
        <v>428105776.32393312</v>
      </c>
      <c r="AK2154" s="2">
        <f>+AD2154*G2154</f>
        <v>287319312.96908265</v>
      </c>
      <c r="AL2154" s="2">
        <f>+AE2154*G2154</f>
        <v>40224703.815671578</v>
      </c>
      <c r="AM2154" s="2">
        <f>+AF2154*G2154</f>
        <v>100561759.53917891</v>
      </c>
      <c r="AN2154" s="155">
        <f>SUM(AK2154:AM2154)</f>
        <v>428105776.32393312</v>
      </c>
      <c r="AQ2154" s="145" t="s">
        <v>525</v>
      </c>
      <c r="AU2154" s="8">
        <f>+BH2154</f>
        <v>250000</v>
      </c>
      <c r="AV2154" s="8">
        <f>+L2154</f>
        <v>1951845.7932777775</v>
      </c>
      <c r="AW2154" s="2">
        <f>+AU2154+AV2154</f>
        <v>2201845.7932777777</v>
      </c>
      <c r="AX2154" s="8">
        <f>F2154*AW2154</f>
        <v>324120287.96908265</v>
      </c>
      <c r="AY2154" s="8">
        <f>IF(AQ2154="CT",7%,5%)*AX2154</f>
        <v>22688420.157835789</v>
      </c>
      <c r="AZ2154" s="8">
        <f>AX2154*2%</f>
        <v>6482405.7593816528</v>
      </c>
      <c r="BA2154" s="8">
        <f>IF(BB2154&gt;0,0,AX2154*5%)</f>
        <v>0</v>
      </c>
      <c r="BB2154" s="8">
        <f>(AX2154-BG2154)*35%</f>
        <v>113442100.78917892</v>
      </c>
      <c r="BC2154" s="8">
        <f>+AX2154+AY2154+AZ2154+BA2154+BB2154</f>
        <v>466733214.67547899</v>
      </c>
      <c r="BD2154" s="8">
        <f>AX2154-AT2154</f>
        <v>324120287.96908265</v>
      </c>
      <c r="BE2154" s="2"/>
      <c r="BH2154" s="2">
        <v>250000</v>
      </c>
    </row>
    <row r="2155" spans="2:60" s="92" customFormat="1" ht="17" hidden="1" outlineLevel="1" x14ac:dyDescent="0.2">
      <c r="B2155" s="163"/>
      <c r="C2155" s="164" t="s">
        <v>773</v>
      </c>
      <c r="D2155" s="164"/>
      <c r="E2155" s="163"/>
      <c r="F2155" s="162"/>
      <c r="G2155" s="149">
        <f>+[2]THKL!F2163</f>
        <v>0</v>
      </c>
      <c r="H2155" s="158"/>
      <c r="I2155" s="158"/>
      <c r="J2155" s="158"/>
      <c r="K2155" s="159"/>
      <c r="L2155" s="161"/>
      <c r="M2155" s="161">
        <f>SUM(K2155:L2155)</f>
        <v>0</v>
      </c>
      <c r="N2155" s="83">
        <f>IF(V2155&lt;&gt;"VTC VHm",_xlfn.XLOOKUP(Z2155,$AC$4015:$AC$4035,$AD$4015:$AD$4035,0)*M2155,_xlfn.XLOOKUP(Z2155,$AC$4015:$AC$4035,$AD$4015:$AD$4035,0)*L2155)</f>
        <v>0</v>
      </c>
      <c r="O2155" s="83">
        <f>IF(V2155&lt;&gt;"VTC VHm",_xlfn.XLOOKUP(Z2155,$AC$4015:$AC$4035,$AE$4015:$AE$4035,0)*M2155,_xlfn.XLOOKUP(Z2155,$AC$4015:$AC$4035,$AE$4015:$AE$4035,0)*L2155)</f>
        <v>0</v>
      </c>
      <c r="P2155" s="160">
        <f>SUM(N2155:O2155)</f>
        <v>0</v>
      </c>
      <c r="Q2155" s="161">
        <f>M2155*G2155</f>
        <v>0</v>
      </c>
      <c r="R2155" s="161">
        <f>G2155*P2155</f>
        <v>0</v>
      </c>
      <c r="S2155" s="160">
        <f>SUM(Q2155:R2155)</f>
        <v>0</v>
      </c>
      <c r="T2155" s="159"/>
      <c r="U2155" s="158"/>
      <c r="V2155" s="158"/>
      <c r="W2155" s="158"/>
      <c r="X2155" s="94" t="s">
        <v>33</v>
      </c>
      <c r="Y2155" s="94"/>
      <c r="Z2155" s="94" t="s">
        <v>16</v>
      </c>
      <c r="AA2155" s="94" t="s">
        <v>80</v>
      </c>
      <c r="AB2155" s="2"/>
      <c r="AC2155" s="2">
        <v>0</v>
      </c>
      <c r="AD2155" s="93">
        <f>+M2155</f>
        <v>0</v>
      </c>
      <c r="AE2155" s="93">
        <f>+AD2155*14%</f>
        <v>0</v>
      </c>
      <c r="AF2155" s="93">
        <f>+AD2155*35%</f>
        <v>0</v>
      </c>
      <c r="AG2155" s="93">
        <f>+AD2155*F2155</f>
        <v>0</v>
      </c>
      <c r="AH2155" s="93">
        <f>+AE2155*F2155</f>
        <v>0</v>
      </c>
      <c r="AI2155" s="93">
        <f>+AF2155*F2155</f>
        <v>0</v>
      </c>
      <c r="AJ2155" s="93">
        <f>SUM(AG2155:AI2155)</f>
        <v>0</v>
      </c>
      <c r="AK2155" s="93">
        <f>+AD2155*G2155</f>
        <v>0</v>
      </c>
      <c r="AL2155" s="93">
        <f>+AE2155*G2155</f>
        <v>0</v>
      </c>
      <c r="AM2155" s="93">
        <f>+AF2155*G2155</f>
        <v>0</v>
      </c>
      <c r="AN2155" s="93">
        <f>SUM(AK2155:AM2155)</f>
        <v>0</v>
      </c>
      <c r="AQ2155" s="145" t="s">
        <v>525</v>
      </c>
      <c r="AU2155" s="8">
        <f>+K2155</f>
        <v>0</v>
      </c>
      <c r="AV2155" s="8">
        <f>+L2155</f>
        <v>0</v>
      </c>
      <c r="AW2155" s="2">
        <f>+M2155</f>
        <v>0</v>
      </c>
      <c r="AX2155" s="8">
        <f>F2155*AW2155</f>
        <v>0</v>
      </c>
      <c r="AY2155" s="8">
        <f>IF(AQ2155="CT",7%,5%)*AX2155</f>
        <v>0</v>
      </c>
      <c r="AZ2155" s="8">
        <f>AX2155*2%</f>
        <v>0</v>
      </c>
      <c r="BA2155" s="8">
        <f>IF(BB2155&gt;0,0,AX2155*5%)</f>
        <v>0</v>
      </c>
      <c r="BB2155" s="8">
        <f>(AX2155-BG2155)*35%</f>
        <v>0</v>
      </c>
      <c r="BC2155" s="8">
        <f>+AX2155+AY2155+AZ2155+BA2155+BB2155</f>
        <v>0</v>
      </c>
      <c r="BD2155" s="8">
        <f>AX2155-AT2155</f>
        <v>0</v>
      </c>
      <c r="BE2155" s="2"/>
      <c r="BH2155" s="2"/>
    </row>
    <row r="2156" spans="2:60" ht="51" hidden="1" outlineLevel="1" x14ac:dyDescent="0.2">
      <c r="B2156" s="82">
        <v>23</v>
      </c>
      <c r="C2156" s="144" t="s">
        <v>932</v>
      </c>
      <c r="D2156" s="144"/>
      <c r="E2156" s="82" t="s">
        <v>104</v>
      </c>
      <c r="F2156" s="143">
        <v>59.4</v>
      </c>
      <c r="G2156" s="142">
        <f>+[2]THKL!F2164</f>
        <v>59.4</v>
      </c>
      <c r="H2156" s="132"/>
      <c r="I2156" s="132"/>
      <c r="J2156" s="132"/>
      <c r="K2156" s="156" t="str">
        <f>$K$744</f>
        <v>Bao gồm</v>
      </c>
      <c r="L2156" s="157">
        <f>$L$744</f>
        <v>2038654.4787777774</v>
      </c>
      <c r="M2156" s="157">
        <f>SUM(K2156:L2156)</f>
        <v>2038654.4787777774</v>
      </c>
      <c r="N2156" s="83">
        <f>IF(V2156&lt;&gt;"VTC VHm",_xlfn.XLOOKUP(Z2156,$AC$4015:$AC$4035,$AD$4015:$AD$4035,0)*M2156,_xlfn.XLOOKUP(Z2156,$AC$4015:$AC$4035,$AD$4015:$AD$4035,0)*L2156)</f>
        <v>713529.06757222209</v>
      </c>
      <c r="O2156" s="83">
        <f>IF(V2156&lt;&gt;"VTC VHm",_xlfn.XLOOKUP(Z2156,$AC$4015:$AC$4035,$AE$4015:$AE$4035,0)*M2156,_xlfn.XLOOKUP(Z2156,$AC$4015:$AC$4035,$AE$4015:$AE$4035,0)*L2156)</f>
        <v>0</v>
      </c>
      <c r="P2156" s="83">
        <f>SUM(N2156:O2156)</f>
        <v>713529.06757222209</v>
      </c>
      <c r="Q2156" s="157">
        <f>M2156*G2156</f>
        <v>121096076.03939998</v>
      </c>
      <c r="R2156" s="157">
        <f>G2156*P2156</f>
        <v>42383626.613789991</v>
      </c>
      <c r="S2156" s="83">
        <f>SUM(Q2156:R2156)</f>
        <v>163479702.65318996</v>
      </c>
      <c r="T2156" s="156" t="s">
        <v>50</v>
      </c>
      <c r="U2156" s="132"/>
      <c r="V2156" s="132"/>
      <c r="W2156" s="132"/>
      <c r="X2156" s="44" t="s">
        <v>33</v>
      </c>
      <c r="Y2156" s="44"/>
      <c r="Z2156" s="44" t="s">
        <v>16</v>
      </c>
      <c r="AA2156" s="44" t="s">
        <v>80</v>
      </c>
      <c r="AB2156" s="2">
        <v>2685392.1259670281</v>
      </c>
      <c r="AC2156" s="2">
        <v>159512292.28244147</v>
      </c>
      <c r="AD2156" s="2">
        <f>+M2156</f>
        <v>2038654.4787777774</v>
      </c>
      <c r="AE2156" s="2">
        <f>+AD2156*14%</f>
        <v>285411.62702888885</v>
      </c>
      <c r="AF2156" s="155">
        <f>+AD2156*35%</f>
        <v>713529.06757222209</v>
      </c>
      <c r="AG2156" s="2">
        <f>+AD2156*F2156</f>
        <v>121096076.03939998</v>
      </c>
      <c r="AH2156" s="2">
        <f>+AE2156*F2156</f>
        <v>16953450.645515997</v>
      </c>
      <c r="AI2156" s="2">
        <f>+AF2156*F2156</f>
        <v>42383626.613789991</v>
      </c>
      <c r="AJ2156" s="2">
        <f>SUM(AG2156:AI2156)</f>
        <v>180433153.298706</v>
      </c>
      <c r="AK2156" s="2">
        <f>+AD2156*G2156</f>
        <v>121096076.03939998</v>
      </c>
      <c r="AL2156" s="2">
        <f>+AE2156*G2156</f>
        <v>16953450.645515997</v>
      </c>
      <c r="AM2156" s="2">
        <f>+AF2156*G2156</f>
        <v>42383626.613789991</v>
      </c>
      <c r="AN2156" s="155">
        <f>SUM(AK2156:AM2156)</f>
        <v>180433153.298706</v>
      </c>
      <c r="AQ2156" s="145" t="s">
        <v>525</v>
      </c>
      <c r="AU2156" s="8">
        <f>+BH2156</f>
        <v>250000</v>
      </c>
      <c r="AV2156" s="8">
        <f>+L2156</f>
        <v>2038654.4787777774</v>
      </c>
      <c r="AW2156" s="2">
        <f>+AU2156+AV2156</f>
        <v>2288654.4787777774</v>
      </c>
      <c r="AX2156" s="8">
        <f>F2156*AW2156</f>
        <v>135946076.03939998</v>
      </c>
      <c r="AY2156" s="8">
        <f>IF(AQ2156="CT",7%,5%)*AX2156</f>
        <v>9516225.3227580003</v>
      </c>
      <c r="AZ2156" s="8">
        <f>AX2156*2%</f>
        <v>2718921.5207879995</v>
      </c>
      <c r="BA2156" s="8">
        <f>IF(BB2156&gt;0,0,AX2156*5%)</f>
        <v>0</v>
      </c>
      <c r="BB2156" s="8">
        <f>(AX2156-BG2156)*35%</f>
        <v>47581126.613789991</v>
      </c>
      <c r="BC2156" s="8">
        <f>+AX2156+AY2156+AZ2156+BA2156+BB2156</f>
        <v>195762349.49673599</v>
      </c>
      <c r="BD2156" s="8">
        <f>AX2156-AT2156</f>
        <v>135946076.03939998</v>
      </c>
      <c r="BE2156" s="2"/>
      <c r="BH2156" s="2">
        <v>250000</v>
      </c>
    </row>
    <row r="2157" spans="2:60" ht="51" hidden="1" outlineLevel="1" x14ac:dyDescent="0.2">
      <c r="B2157" s="82">
        <v>24</v>
      </c>
      <c r="C2157" s="144" t="s">
        <v>903</v>
      </c>
      <c r="D2157" s="144"/>
      <c r="E2157" s="82" t="s">
        <v>104</v>
      </c>
      <c r="F2157" s="143">
        <v>4.3036000000000003</v>
      </c>
      <c r="G2157" s="142">
        <f>+[2]THKL!F2165</f>
        <v>4.3036000000000003</v>
      </c>
      <c r="H2157" s="132"/>
      <c r="I2157" s="132"/>
      <c r="J2157" s="132"/>
      <c r="K2157" s="156" t="str">
        <f>$K$744</f>
        <v>Bao gồm</v>
      </c>
      <c r="L2157" s="157">
        <f>$L$744</f>
        <v>2038654.4787777774</v>
      </c>
      <c r="M2157" s="157">
        <f>SUM(K2157:L2157)</f>
        <v>2038654.4787777774</v>
      </c>
      <c r="N2157" s="83">
        <f>IF(V2157&lt;&gt;"VTC VHm",_xlfn.XLOOKUP(Z2157,$AC$4015:$AC$4035,$AD$4015:$AD$4035,0)*M2157,_xlfn.XLOOKUP(Z2157,$AC$4015:$AC$4035,$AD$4015:$AD$4035,0)*L2157)</f>
        <v>713529.06757222209</v>
      </c>
      <c r="O2157" s="83">
        <f>IF(V2157&lt;&gt;"VTC VHm",_xlfn.XLOOKUP(Z2157,$AC$4015:$AC$4035,$AE$4015:$AE$4035,0)*M2157,_xlfn.XLOOKUP(Z2157,$AC$4015:$AC$4035,$AE$4015:$AE$4035,0)*L2157)</f>
        <v>0</v>
      </c>
      <c r="P2157" s="83">
        <f>SUM(N2157:O2157)</f>
        <v>713529.06757222209</v>
      </c>
      <c r="Q2157" s="157">
        <f>M2157*G2157</f>
        <v>8773553.4148680437</v>
      </c>
      <c r="R2157" s="157">
        <f>G2157*P2157</f>
        <v>3070743.6952038151</v>
      </c>
      <c r="S2157" s="83">
        <f>SUM(Q2157:R2157)</f>
        <v>11844297.110071858</v>
      </c>
      <c r="T2157" s="156" t="s">
        <v>50</v>
      </c>
      <c r="U2157" s="132"/>
      <c r="V2157" s="132"/>
      <c r="W2157" s="132"/>
      <c r="X2157" s="44" t="s">
        <v>33</v>
      </c>
      <c r="Y2157" s="44"/>
      <c r="Z2157" s="44" t="s">
        <v>16</v>
      </c>
      <c r="AA2157" s="44" t="s">
        <v>80</v>
      </c>
      <c r="AB2157" s="2">
        <v>3010074.0089606876</v>
      </c>
      <c r="AC2157" s="2">
        <v>12954154.504963215</v>
      </c>
      <c r="AD2157" s="2">
        <f>+M2157</f>
        <v>2038654.4787777774</v>
      </c>
      <c r="AE2157" s="2">
        <f>+AD2157*14%</f>
        <v>285411.62702888885</v>
      </c>
      <c r="AF2157" s="155">
        <f>+AD2157*35%</f>
        <v>713529.06757222209</v>
      </c>
      <c r="AG2157" s="2">
        <f>+AD2157*F2157</f>
        <v>8773553.4148680437</v>
      </c>
      <c r="AH2157" s="2">
        <f>+AE2157*F2157</f>
        <v>1228297.4780815262</v>
      </c>
      <c r="AI2157" s="2">
        <f>+AF2157*F2157</f>
        <v>3070743.6952038151</v>
      </c>
      <c r="AJ2157" s="2">
        <f>SUM(AG2157:AI2157)</f>
        <v>13072594.588153385</v>
      </c>
      <c r="AK2157" s="2">
        <f>+AD2157*G2157</f>
        <v>8773553.4148680437</v>
      </c>
      <c r="AL2157" s="2">
        <f>+AE2157*G2157</f>
        <v>1228297.4780815262</v>
      </c>
      <c r="AM2157" s="2">
        <f>+AF2157*G2157</f>
        <v>3070743.6952038151</v>
      </c>
      <c r="AN2157" s="155">
        <f>SUM(AK2157:AM2157)</f>
        <v>13072594.588153385</v>
      </c>
      <c r="AQ2157" s="145" t="s">
        <v>525</v>
      </c>
      <c r="AU2157" s="8">
        <f>+BH2157</f>
        <v>250000</v>
      </c>
      <c r="AV2157" s="8">
        <f>+L2157</f>
        <v>2038654.4787777774</v>
      </c>
      <c r="AW2157" s="2">
        <f>+AU2157+AV2157</f>
        <v>2288654.4787777774</v>
      </c>
      <c r="AX2157" s="8">
        <f>F2157*AW2157</f>
        <v>9849453.4148680437</v>
      </c>
      <c r="AY2157" s="8">
        <f>IF(AQ2157="CT",7%,5%)*AX2157</f>
        <v>689461.73904076312</v>
      </c>
      <c r="AZ2157" s="8">
        <f>AX2157*2%</f>
        <v>196989.06829736088</v>
      </c>
      <c r="BA2157" s="8">
        <f>IF(BB2157&gt;0,0,AX2157*5%)</f>
        <v>0</v>
      </c>
      <c r="BB2157" s="8">
        <f>(AX2157-BG2157)*35%</f>
        <v>3447308.6952038151</v>
      </c>
      <c r="BC2157" s="8">
        <f>+AX2157+AY2157+AZ2157+BA2157+BB2157</f>
        <v>14183212.917409983</v>
      </c>
      <c r="BD2157" s="8">
        <f>AX2157-AT2157</f>
        <v>9849453.4148680437</v>
      </c>
      <c r="BE2157" s="2"/>
      <c r="BH2157" s="2">
        <v>250000</v>
      </c>
    </row>
    <row r="2158" spans="2:60" ht="51" hidden="1" outlineLevel="1" x14ac:dyDescent="0.2">
      <c r="B2158" s="82">
        <v>25</v>
      </c>
      <c r="C2158" s="144" t="s">
        <v>771</v>
      </c>
      <c r="D2158" s="144"/>
      <c r="E2158" s="82" t="s">
        <v>91</v>
      </c>
      <c r="F2158" s="143">
        <v>1.8771</v>
      </c>
      <c r="G2158" s="142">
        <f>+[2]THKL!F2166</f>
        <v>1.8771</v>
      </c>
      <c r="H2158" s="132"/>
      <c r="I2158" s="132"/>
      <c r="J2158" s="132"/>
      <c r="K2158" s="156">
        <f>$K$4010*1000</f>
        <v>15050000</v>
      </c>
      <c r="L2158" s="157">
        <f>'[3]BDG (XD)'!$AA$964*1000</f>
        <v>7690671</v>
      </c>
      <c r="M2158" s="157">
        <f>SUM(K2158:L2158)</f>
        <v>22740671</v>
      </c>
      <c r="N2158" s="83">
        <f>IF(V2158&lt;&gt;"VTC VHm",_xlfn.XLOOKUP(Z2158,$AC$4015:$AC$4035,$AD$4015:$AD$4035,0)*M2158,_xlfn.XLOOKUP(Z2158,$AC$4015:$AC$4035,$AD$4015:$AD$4035,0)*L2158)</f>
        <v>2691734.8499999996</v>
      </c>
      <c r="O2158" s="83">
        <f>IF(V2158&lt;&gt;"VTC VHm",_xlfn.XLOOKUP(Z2158,$AC$4015:$AC$4035,$AE$4015:$AE$4035,0)*M2158,_xlfn.XLOOKUP(Z2158,$AC$4015:$AC$4035,$AE$4015:$AE$4035,0)*L2158)</f>
        <v>0</v>
      </c>
      <c r="P2158" s="83">
        <f>SUM(N2158:O2158)</f>
        <v>2691734.8499999996</v>
      </c>
      <c r="Q2158" s="157">
        <f>M2158*G2158</f>
        <v>42686513.534099996</v>
      </c>
      <c r="R2158" s="157">
        <f>G2158*P2158</f>
        <v>5052655.486934999</v>
      </c>
      <c r="S2158" s="83">
        <f>SUM(Q2158:R2158)</f>
        <v>47739169.021034993</v>
      </c>
      <c r="T2158" s="156" t="s">
        <v>50</v>
      </c>
      <c r="U2158" s="132"/>
      <c r="V2158" s="82" t="s">
        <v>34</v>
      </c>
      <c r="W2158" s="132"/>
      <c r="X2158" s="44" t="s">
        <v>33</v>
      </c>
      <c r="Y2158" s="44"/>
      <c r="Z2158" s="44" t="s">
        <v>16</v>
      </c>
      <c r="AA2158" s="44" t="s">
        <v>80</v>
      </c>
      <c r="AB2158" s="2">
        <v>24322254.655574158</v>
      </c>
      <c r="AC2158" s="2">
        <v>45655304.213978253</v>
      </c>
      <c r="AD2158" s="2">
        <f>+M2158</f>
        <v>22740671</v>
      </c>
      <c r="AE2158" s="2">
        <f>+AD2158*14%</f>
        <v>3183693.9400000004</v>
      </c>
      <c r="AF2158" s="155">
        <f>+AD2158*35%</f>
        <v>7959234.8499999996</v>
      </c>
      <c r="AG2158" s="2">
        <f>+AD2158*F2158</f>
        <v>42686513.534099996</v>
      </c>
      <c r="AH2158" s="2">
        <f>+AE2158*F2158</f>
        <v>5976111.8947740011</v>
      </c>
      <c r="AI2158" s="2">
        <f>+AF2158*F2158</f>
        <v>14940279.736934999</v>
      </c>
      <c r="AJ2158" s="2">
        <f>SUM(AG2158:AI2158)</f>
        <v>63602905.165808998</v>
      </c>
      <c r="AK2158" s="2">
        <f>+AD2158*G2158</f>
        <v>42686513.534099996</v>
      </c>
      <c r="AL2158" s="2">
        <f>+AE2158*G2158</f>
        <v>5976111.8947740011</v>
      </c>
      <c r="AM2158" s="2">
        <f>+AF2158*G2158</f>
        <v>14940279.736934999</v>
      </c>
      <c r="AN2158" s="155">
        <f>SUM(AK2158:AM2158)</f>
        <v>63602905.165808998</v>
      </c>
      <c r="AQ2158" s="145" t="s">
        <v>525</v>
      </c>
      <c r="AU2158" s="8">
        <f>+K2158</f>
        <v>15050000</v>
      </c>
      <c r="AV2158" s="8">
        <f>+L2158</f>
        <v>7690671</v>
      </c>
      <c r="AW2158" s="2">
        <f>+M2158</f>
        <v>22740671</v>
      </c>
      <c r="AX2158" s="8">
        <f>F2158*AW2158</f>
        <v>42686513.534099996</v>
      </c>
      <c r="AY2158" s="8">
        <f>IF(AQ2158="CT",7%,5%)*AX2158</f>
        <v>2988055.9473870001</v>
      </c>
      <c r="AZ2158" s="8">
        <f>AX2158*2%</f>
        <v>853730.27068199997</v>
      </c>
      <c r="BA2158" s="8">
        <f>IF(BB2158&gt;0,0,AX2158*5%)</f>
        <v>0</v>
      </c>
      <c r="BB2158" s="8">
        <f>(AX2158-BG2158)*35%</f>
        <v>5052655.4869349981</v>
      </c>
      <c r="BC2158" s="8">
        <f>+AX2158+AY2158+AZ2158+BA2158+BB2158</f>
        <v>51580955.239103995</v>
      </c>
      <c r="BD2158" s="8">
        <f>AX2158-AT2158</f>
        <v>42686513.534099996</v>
      </c>
      <c r="BE2158" s="2"/>
      <c r="BG2158" s="7">
        <f>+K2158*F2158</f>
        <v>28250355</v>
      </c>
      <c r="BH2158" s="2"/>
    </row>
    <row r="2159" spans="2:60" ht="51" hidden="1" outlineLevel="1" x14ac:dyDescent="0.2">
      <c r="B2159" s="82">
        <v>26</v>
      </c>
      <c r="C2159" s="144" t="s">
        <v>770</v>
      </c>
      <c r="D2159" s="144"/>
      <c r="E2159" s="82" t="s">
        <v>91</v>
      </c>
      <c r="F2159" s="143">
        <v>6.5721999999999996</v>
      </c>
      <c r="G2159" s="142">
        <f>+[2]THKL!F2167</f>
        <v>6.5721999999999996</v>
      </c>
      <c r="H2159" s="132"/>
      <c r="I2159" s="132"/>
      <c r="J2159" s="132"/>
      <c r="K2159" s="156">
        <f>$L$4010*1000</f>
        <v>15266666.666666666</v>
      </c>
      <c r="L2159" s="157">
        <f>'[3]BDG (XD)'!$AA$965*1000</f>
        <v>7690671</v>
      </c>
      <c r="M2159" s="157">
        <f>SUM(K2159:L2159)</f>
        <v>22957337.666666664</v>
      </c>
      <c r="N2159" s="83">
        <f>IF(V2159&lt;&gt;"VTC VHm",_xlfn.XLOOKUP(Z2159,$AC$4015:$AC$4035,$AD$4015:$AD$4035,0)*M2159,_xlfn.XLOOKUP(Z2159,$AC$4015:$AC$4035,$AD$4015:$AD$4035,0)*L2159)</f>
        <v>2691734.8499999996</v>
      </c>
      <c r="O2159" s="83">
        <f>IF(V2159&lt;&gt;"VTC VHm",_xlfn.XLOOKUP(Z2159,$AC$4015:$AC$4035,$AE$4015:$AE$4035,0)*M2159,_xlfn.XLOOKUP(Z2159,$AC$4015:$AC$4035,$AE$4015:$AE$4035,0)*L2159)</f>
        <v>0</v>
      </c>
      <c r="P2159" s="83">
        <f>SUM(N2159:O2159)</f>
        <v>2691734.8499999996</v>
      </c>
      <c r="Q2159" s="157">
        <f>M2159*G2159</f>
        <v>150880214.61286664</v>
      </c>
      <c r="R2159" s="157">
        <f>G2159*P2159</f>
        <v>17690619.781169996</v>
      </c>
      <c r="S2159" s="83">
        <f>SUM(Q2159:R2159)</f>
        <v>168570834.39403665</v>
      </c>
      <c r="T2159" s="156" t="s">
        <v>50</v>
      </c>
      <c r="U2159" s="132"/>
      <c r="V2159" s="82" t="s">
        <v>34</v>
      </c>
      <c r="W2159" s="132"/>
      <c r="X2159" s="44" t="s">
        <v>33</v>
      </c>
      <c r="Y2159" s="44"/>
      <c r="Z2159" s="44" t="s">
        <v>16</v>
      </c>
      <c r="AA2159" s="44" t="s">
        <v>80</v>
      </c>
      <c r="AB2159" s="2">
        <v>22802958.863063376</v>
      </c>
      <c r="AC2159" s="2">
        <v>149865606.2398251</v>
      </c>
      <c r="AD2159" s="2">
        <f>+M2159</f>
        <v>22957337.666666664</v>
      </c>
      <c r="AE2159" s="2">
        <f>+AD2159*14%</f>
        <v>3214027.2733333334</v>
      </c>
      <c r="AF2159" s="155">
        <f>+AD2159*35%</f>
        <v>8035068.1833333317</v>
      </c>
      <c r="AG2159" s="2">
        <f>+AD2159*F2159</f>
        <v>150880214.61286664</v>
      </c>
      <c r="AH2159" s="2">
        <f>+AE2159*F2159</f>
        <v>21123230.045801334</v>
      </c>
      <c r="AI2159" s="2">
        <f>+AF2159*F2159</f>
        <v>52808075.114503317</v>
      </c>
      <c r="AJ2159" s="2">
        <f>SUM(AG2159:AI2159)</f>
        <v>224811519.77317131</v>
      </c>
      <c r="AK2159" s="2">
        <f>+AD2159*G2159</f>
        <v>150880214.61286664</v>
      </c>
      <c r="AL2159" s="2">
        <f>+AE2159*G2159</f>
        <v>21123230.045801334</v>
      </c>
      <c r="AM2159" s="2">
        <f>+AF2159*G2159</f>
        <v>52808075.114503317</v>
      </c>
      <c r="AN2159" s="155">
        <f>SUM(AK2159:AM2159)</f>
        <v>224811519.77317131</v>
      </c>
      <c r="AQ2159" s="145" t="s">
        <v>525</v>
      </c>
      <c r="AU2159" s="8">
        <f>+K2159</f>
        <v>15266666.666666666</v>
      </c>
      <c r="AV2159" s="8">
        <f>+L2159</f>
        <v>7690671</v>
      </c>
      <c r="AW2159" s="2">
        <f>+M2159</f>
        <v>22957337.666666664</v>
      </c>
      <c r="AX2159" s="8">
        <f>F2159*AW2159</f>
        <v>150880214.61286664</v>
      </c>
      <c r="AY2159" s="8">
        <f>IF(AQ2159="CT",7%,5%)*AX2159</f>
        <v>10561615.022900665</v>
      </c>
      <c r="AZ2159" s="8">
        <f>AX2159*2%</f>
        <v>3017604.2922573327</v>
      </c>
      <c r="BA2159" s="8">
        <f>IF(BB2159&gt;0,0,AX2159*5%)</f>
        <v>0</v>
      </c>
      <c r="BB2159" s="8">
        <f>(AX2159-BG2159)*35%</f>
        <v>17690619.781169992</v>
      </c>
      <c r="BC2159" s="8">
        <f>+AX2159+AY2159+AZ2159+BA2159+BB2159</f>
        <v>182150053.70919463</v>
      </c>
      <c r="BD2159" s="8">
        <f>AX2159-AT2159</f>
        <v>150880214.61286664</v>
      </c>
      <c r="BE2159" s="2"/>
      <c r="BG2159" s="7">
        <f>+K2159*F2159</f>
        <v>100335586.66666666</v>
      </c>
      <c r="BH2159" s="2"/>
    </row>
    <row r="2160" spans="2:60" ht="51" hidden="1" outlineLevel="1" x14ac:dyDescent="0.2">
      <c r="B2160" s="82">
        <v>27</v>
      </c>
      <c r="C2160" s="144" t="s">
        <v>902</v>
      </c>
      <c r="D2160" s="144"/>
      <c r="E2160" s="82" t="s">
        <v>91</v>
      </c>
      <c r="F2160" s="143">
        <v>6.9268000000000001</v>
      </c>
      <c r="G2160" s="142">
        <f>+[2]THKL!F2168</f>
        <v>6.9268000000000001</v>
      </c>
      <c r="H2160" s="132"/>
      <c r="I2160" s="132"/>
      <c r="J2160" s="132"/>
      <c r="K2160" s="156">
        <f>$L$4010*1000</f>
        <v>15266666.666666666</v>
      </c>
      <c r="L2160" s="157">
        <f>'[3]BDG (XD)'!$AA$965*1000</f>
        <v>7690671</v>
      </c>
      <c r="M2160" s="157">
        <f>SUM(K2160:L2160)</f>
        <v>22957337.666666664</v>
      </c>
      <c r="N2160" s="83">
        <f>IF(V2160&lt;&gt;"VTC VHm",_xlfn.XLOOKUP(Z2160,$AC$4015:$AC$4035,$AD$4015:$AD$4035,0)*M2160,_xlfn.XLOOKUP(Z2160,$AC$4015:$AC$4035,$AD$4015:$AD$4035,0)*L2160)</f>
        <v>2691734.8499999996</v>
      </c>
      <c r="O2160" s="83">
        <f>IF(V2160&lt;&gt;"VTC VHm",_xlfn.XLOOKUP(Z2160,$AC$4015:$AC$4035,$AE$4015:$AE$4035,0)*M2160,_xlfn.XLOOKUP(Z2160,$AC$4015:$AC$4035,$AE$4015:$AE$4035,0)*L2160)</f>
        <v>0</v>
      </c>
      <c r="P2160" s="83">
        <f>SUM(N2160:O2160)</f>
        <v>2691734.8499999996</v>
      </c>
      <c r="Q2160" s="157">
        <f>M2160*G2160</f>
        <v>159020886.54946664</v>
      </c>
      <c r="R2160" s="157">
        <f>G2160*P2160</f>
        <v>18645108.958979998</v>
      </c>
      <c r="S2160" s="83">
        <f>SUM(Q2160:R2160)</f>
        <v>177665995.50844663</v>
      </c>
      <c r="T2160" s="156" t="s">
        <v>50</v>
      </c>
      <c r="U2160" s="132"/>
      <c r="V2160" s="82" t="s">
        <v>34</v>
      </c>
      <c r="W2160" s="132"/>
      <c r="X2160" s="44" t="s">
        <v>33</v>
      </c>
      <c r="Y2160" s="44"/>
      <c r="Z2160" s="44" t="s">
        <v>16</v>
      </c>
      <c r="AA2160" s="44" t="s">
        <v>80</v>
      </c>
      <c r="AB2160" s="2">
        <v>22491793.057441685</v>
      </c>
      <c r="AC2160" s="2">
        <v>155796152.15028706</v>
      </c>
      <c r="AD2160" s="2">
        <f>+M2160</f>
        <v>22957337.666666664</v>
      </c>
      <c r="AE2160" s="2">
        <f>+AD2160*14%</f>
        <v>3214027.2733333334</v>
      </c>
      <c r="AF2160" s="155">
        <f>+AD2160*35%</f>
        <v>8035068.1833333317</v>
      </c>
      <c r="AG2160" s="2">
        <f>+AD2160*F2160</f>
        <v>159020886.54946664</v>
      </c>
      <c r="AH2160" s="2">
        <f>+AE2160*F2160</f>
        <v>22262924.116925333</v>
      </c>
      <c r="AI2160" s="2">
        <f>+AF2160*F2160</f>
        <v>55657310.292313322</v>
      </c>
      <c r="AJ2160" s="2">
        <f>SUM(AG2160:AI2160)</f>
        <v>236941120.95870531</v>
      </c>
      <c r="AK2160" s="2">
        <f>+AD2160*G2160</f>
        <v>159020886.54946664</v>
      </c>
      <c r="AL2160" s="2">
        <f>+AE2160*G2160</f>
        <v>22262924.116925333</v>
      </c>
      <c r="AM2160" s="2">
        <f>+AF2160*G2160</f>
        <v>55657310.292313322</v>
      </c>
      <c r="AN2160" s="155">
        <f>SUM(AK2160:AM2160)</f>
        <v>236941120.95870531</v>
      </c>
      <c r="AQ2160" s="145" t="s">
        <v>525</v>
      </c>
      <c r="AU2160" s="8">
        <f>+K2160</f>
        <v>15266666.666666666</v>
      </c>
      <c r="AV2160" s="8">
        <f>+L2160</f>
        <v>7690671</v>
      </c>
      <c r="AW2160" s="2">
        <f>+M2160</f>
        <v>22957337.666666664</v>
      </c>
      <c r="AX2160" s="8">
        <f>F2160*AW2160</f>
        <v>159020886.54946664</v>
      </c>
      <c r="AY2160" s="8">
        <f>IF(AQ2160="CT",7%,5%)*AX2160</f>
        <v>11131462.058462666</v>
      </c>
      <c r="AZ2160" s="8">
        <f>AX2160*2%</f>
        <v>3180417.7309893328</v>
      </c>
      <c r="BA2160" s="8">
        <f>IF(BB2160&gt;0,0,AX2160*5%)</f>
        <v>0</v>
      </c>
      <c r="BB2160" s="8">
        <f>(AX2160-BG2160)*35%</f>
        <v>18645108.958979994</v>
      </c>
      <c r="BC2160" s="8">
        <f>+AX2160+AY2160+AZ2160+BA2160+BB2160</f>
        <v>191977875.29789865</v>
      </c>
      <c r="BD2160" s="8">
        <f>AX2160-AT2160</f>
        <v>159020886.54946664</v>
      </c>
      <c r="BE2160" s="2"/>
      <c r="BG2160" s="7">
        <f>+K2160*F2160</f>
        <v>105749146.66666666</v>
      </c>
      <c r="BH2160" s="2"/>
    </row>
    <row r="2161" spans="2:60" ht="34" hidden="1" outlineLevel="1" x14ac:dyDescent="0.2">
      <c r="B2161" s="82">
        <v>28</v>
      </c>
      <c r="C2161" s="144" t="s">
        <v>187</v>
      </c>
      <c r="D2161" s="144"/>
      <c r="E2161" s="82" t="s">
        <v>120</v>
      </c>
      <c r="F2161" s="143">
        <v>7.4607999999999999</v>
      </c>
      <c r="G2161" s="142">
        <f>+[2]THKL!F2169</f>
        <v>7.4607999999999999</v>
      </c>
      <c r="H2161" s="132"/>
      <c r="I2161" s="132"/>
      <c r="J2161" s="132"/>
      <c r="K2161" s="156" t="s">
        <v>89</v>
      </c>
      <c r="L2161" s="157">
        <f>'[3]BDG (XD)'!$AA$953*100</f>
        <v>26537135.877452388</v>
      </c>
      <c r="M2161" s="157">
        <f>SUM(K2161:L2161)</f>
        <v>26537135.877452388</v>
      </c>
      <c r="N2161" s="83">
        <f>IF(V2161&lt;&gt;"VTC VHm",_xlfn.XLOOKUP(Z2161,$AC$4015:$AC$4035,$AD$4015:$AD$4035,0)*M2161,_xlfn.XLOOKUP(Z2161,$AC$4015:$AC$4035,$AD$4015:$AD$4035,0)*L2161)</f>
        <v>9287997.5571083352</v>
      </c>
      <c r="O2161" s="83">
        <f>IF(V2161&lt;&gt;"VTC VHm",_xlfn.XLOOKUP(Z2161,$AC$4015:$AC$4035,$AE$4015:$AE$4035,0)*M2161,_xlfn.XLOOKUP(Z2161,$AC$4015:$AC$4035,$AE$4015:$AE$4035,0)*L2161)</f>
        <v>0</v>
      </c>
      <c r="P2161" s="83">
        <f>SUM(N2161:O2161)</f>
        <v>9287997.5571083352</v>
      </c>
      <c r="Q2161" s="157">
        <f>M2161*G2161</f>
        <v>197988263.35449678</v>
      </c>
      <c r="R2161" s="157">
        <f>G2161*P2161</f>
        <v>69295892.17407386</v>
      </c>
      <c r="S2161" s="83">
        <f>SUM(Q2161:R2161)</f>
        <v>267284155.52857065</v>
      </c>
      <c r="T2161" s="156" t="s">
        <v>50</v>
      </c>
      <c r="U2161" s="132"/>
      <c r="V2161" s="132"/>
      <c r="W2161" s="132"/>
      <c r="X2161" s="44" t="s">
        <v>33</v>
      </c>
      <c r="Y2161" s="44"/>
      <c r="Z2161" s="44" t="s">
        <v>16</v>
      </c>
      <c r="AA2161" s="44" t="s">
        <v>80</v>
      </c>
      <c r="AB2161" s="2">
        <v>12764743.332693798</v>
      </c>
      <c r="AC2161" s="2">
        <v>95235197.056561887</v>
      </c>
      <c r="AD2161" s="2">
        <f>+M2161</f>
        <v>26537135.877452388</v>
      </c>
      <c r="AE2161" s="2">
        <f>+AD2161*14%</f>
        <v>3715199.0228433348</v>
      </c>
      <c r="AF2161" s="155">
        <f>+AD2161*35%</f>
        <v>9287997.5571083352</v>
      </c>
      <c r="AG2161" s="2">
        <f>+AD2161*F2161</f>
        <v>197988263.35449678</v>
      </c>
      <c r="AH2161" s="2">
        <f>+AE2161*F2161</f>
        <v>27718356.869629551</v>
      </c>
      <c r="AI2161" s="2">
        <f>+AF2161*F2161</f>
        <v>69295892.17407386</v>
      </c>
      <c r="AJ2161" s="2">
        <f>SUM(AG2161:AI2161)</f>
        <v>295002512.39820021</v>
      </c>
      <c r="AK2161" s="2">
        <f>+AD2161*G2161</f>
        <v>197988263.35449678</v>
      </c>
      <c r="AL2161" s="2">
        <f>+AE2161*G2161</f>
        <v>27718356.869629551</v>
      </c>
      <c r="AM2161" s="2">
        <f>+AF2161*G2161</f>
        <v>69295892.17407386</v>
      </c>
      <c r="AN2161" s="155">
        <f>SUM(AK2161:AM2161)</f>
        <v>295002512.39820021</v>
      </c>
      <c r="AQ2161" s="145" t="s">
        <v>525</v>
      </c>
      <c r="AU2161" s="8" t="str">
        <f>+K2161</f>
        <v>Bao gồm</v>
      </c>
      <c r="AV2161" s="8">
        <f>+L2161</f>
        <v>26537135.877452388</v>
      </c>
      <c r="AW2161" s="2">
        <f>+M2161</f>
        <v>26537135.877452388</v>
      </c>
      <c r="AX2161" s="8">
        <f>F2161*AW2161</f>
        <v>197988263.35449678</v>
      </c>
      <c r="AY2161" s="8">
        <f>IF(AQ2161="CT",7%,5%)*AX2161</f>
        <v>13859178.434814775</v>
      </c>
      <c r="AZ2161" s="8">
        <f>AX2161*2%</f>
        <v>3959765.2670899355</v>
      </c>
      <c r="BA2161" s="8">
        <f>IF(BB2161&gt;0,0,AX2161*5%)</f>
        <v>0</v>
      </c>
      <c r="BB2161" s="8">
        <f>(AX2161-BG2161)*35%</f>
        <v>69295892.174073875</v>
      </c>
      <c r="BC2161" s="8">
        <f>+AX2161+AY2161+AZ2161+BA2161+BB2161</f>
        <v>285103099.23047537</v>
      </c>
      <c r="BD2161" s="8">
        <f>AX2161-AT2161</f>
        <v>197988263.35449678</v>
      </c>
      <c r="BE2161" s="2"/>
      <c r="BH2161" s="2"/>
    </row>
    <row r="2162" spans="2:60" s="92" customFormat="1" ht="17" hidden="1" outlineLevel="1" x14ac:dyDescent="0.2">
      <c r="B2162" s="163"/>
      <c r="C2162" s="164" t="s">
        <v>769</v>
      </c>
      <c r="D2162" s="164"/>
      <c r="E2162" s="163"/>
      <c r="F2162" s="162"/>
      <c r="G2162" s="149">
        <f>+[2]THKL!F2170</f>
        <v>0</v>
      </c>
      <c r="H2162" s="158"/>
      <c r="I2162" s="158"/>
      <c r="J2162" s="158"/>
      <c r="K2162" s="159"/>
      <c r="L2162" s="161"/>
      <c r="M2162" s="161">
        <f>SUM(K2162:L2162)</f>
        <v>0</v>
      </c>
      <c r="N2162" s="83">
        <f>IF(V2162&lt;&gt;"VTC VHm",_xlfn.XLOOKUP(Z2162,$AC$4015:$AC$4035,$AD$4015:$AD$4035,0)*M2162,_xlfn.XLOOKUP(Z2162,$AC$4015:$AC$4035,$AD$4015:$AD$4035,0)*L2162)</f>
        <v>0</v>
      </c>
      <c r="O2162" s="83">
        <f>IF(V2162&lt;&gt;"VTC VHm",_xlfn.XLOOKUP(Z2162,$AC$4015:$AC$4035,$AE$4015:$AE$4035,0)*M2162,_xlfn.XLOOKUP(Z2162,$AC$4015:$AC$4035,$AE$4015:$AE$4035,0)*L2162)</f>
        <v>0</v>
      </c>
      <c r="P2162" s="160">
        <f>SUM(N2162:O2162)</f>
        <v>0</v>
      </c>
      <c r="Q2162" s="161">
        <f>M2162*G2162</f>
        <v>0</v>
      </c>
      <c r="R2162" s="161">
        <f>G2162*P2162</f>
        <v>0</v>
      </c>
      <c r="S2162" s="160">
        <f>SUM(Q2162:R2162)</f>
        <v>0</v>
      </c>
      <c r="T2162" s="159"/>
      <c r="U2162" s="158"/>
      <c r="V2162" s="158"/>
      <c r="W2162" s="158"/>
      <c r="X2162" s="94" t="s">
        <v>33</v>
      </c>
      <c r="Y2162" s="94"/>
      <c r="Z2162" s="94" t="s">
        <v>16</v>
      </c>
      <c r="AA2162" s="94" t="s">
        <v>80</v>
      </c>
      <c r="AB2162" s="2">
        <v>0</v>
      </c>
      <c r="AC2162" s="2">
        <v>0</v>
      </c>
      <c r="AD2162" s="93">
        <f>+M2162</f>
        <v>0</v>
      </c>
      <c r="AE2162" s="93">
        <f>+AD2162*14%</f>
        <v>0</v>
      </c>
      <c r="AF2162" s="93">
        <f>+AD2162*35%</f>
        <v>0</v>
      </c>
      <c r="AG2162" s="93">
        <f>+AD2162*F2162</f>
        <v>0</v>
      </c>
      <c r="AH2162" s="93">
        <f>+AE2162*F2162</f>
        <v>0</v>
      </c>
      <c r="AI2162" s="93">
        <f>+AF2162*F2162</f>
        <v>0</v>
      </c>
      <c r="AJ2162" s="93">
        <f>SUM(AG2162:AI2162)</f>
        <v>0</v>
      </c>
      <c r="AK2162" s="93">
        <f>+AD2162*G2162</f>
        <v>0</v>
      </c>
      <c r="AL2162" s="93">
        <f>+AE2162*G2162</f>
        <v>0</v>
      </c>
      <c r="AM2162" s="93">
        <f>+AF2162*G2162</f>
        <v>0</v>
      </c>
      <c r="AN2162" s="93">
        <f>SUM(AK2162:AM2162)</f>
        <v>0</v>
      </c>
      <c r="AQ2162" s="145" t="s">
        <v>525</v>
      </c>
      <c r="AU2162" s="8">
        <f>+K2162</f>
        <v>0</v>
      </c>
      <c r="AV2162" s="8">
        <f>+L2162</f>
        <v>0</v>
      </c>
      <c r="AW2162" s="2">
        <f>+M2162</f>
        <v>0</v>
      </c>
      <c r="AX2162" s="8">
        <f>F2162*AW2162</f>
        <v>0</v>
      </c>
      <c r="AY2162" s="8">
        <f>IF(AQ2162="CT",7%,5%)*AX2162</f>
        <v>0</v>
      </c>
      <c r="AZ2162" s="8">
        <f>AX2162*2%</f>
        <v>0</v>
      </c>
      <c r="BA2162" s="8">
        <f>IF(BB2162&gt;0,0,AX2162*5%)</f>
        <v>0</v>
      </c>
      <c r="BB2162" s="8">
        <f>(AX2162-BG2162)*35%</f>
        <v>0</v>
      </c>
      <c r="BC2162" s="8">
        <f>+AX2162+AY2162+AZ2162+BA2162+BB2162</f>
        <v>0</v>
      </c>
      <c r="BD2162" s="8">
        <f>AX2162-AT2162</f>
        <v>0</v>
      </c>
      <c r="BE2162" s="2"/>
      <c r="BH2162" s="2"/>
    </row>
    <row r="2163" spans="2:60" ht="34" hidden="1" outlineLevel="1" x14ac:dyDescent="0.2">
      <c r="B2163" s="82">
        <v>29</v>
      </c>
      <c r="C2163" s="144" t="s">
        <v>127</v>
      </c>
      <c r="D2163" s="144"/>
      <c r="E2163" s="82" t="s">
        <v>104</v>
      </c>
      <c r="F2163" s="143">
        <v>156.88159999999999</v>
      </c>
      <c r="G2163" s="142">
        <f>+[2]THKL!F2171</f>
        <v>156.88159999999999</v>
      </c>
      <c r="H2163" s="132"/>
      <c r="I2163" s="132"/>
      <c r="J2163" s="132"/>
      <c r="K2163" s="156" t="str">
        <f>$K$750</f>
        <v>Bao gồm</v>
      </c>
      <c r="L2163" s="157">
        <f>$L$750</f>
        <v>2123825.9787777774</v>
      </c>
      <c r="M2163" s="157">
        <f>SUM(K2163:L2163)</f>
        <v>2123825.9787777774</v>
      </c>
      <c r="N2163" s="83">
        <f>IF(V2163&lt;&gt;"VTC VHm",_xlfn.XLOOKUP(Z2163,$AC$4015:$AC$4035,$AD$4015:$AD$4035,0)*M2163,_xlfn.XLOOKUP(Z2163,$AC$4015:$AC$4035,$AD$4015:$AD$4035,0)*L2163)</f>
        <v>743339.092572222</v>
      </c>
      <c r="O2163" s="83">
        <f>IF(V2163&lt;&gt;"VTC VHm",_xlfn.XLOOKUP(Z2163,$AC$4015:$AC$4035,$AE$4015:$AE$4035,0)*M2163,_xlfn.XLOOKUP(Z2163,$AC$4015:$AC$4035,$AE$4015:$AE$4035,0)*L2163)</f>
        <v>0</v>
      </c>
      <c r="P2163" s="83">
        <f>SUM(N2163:O2163)</f>
        <v>743339.092572222</v>
      </c>
      <c r="Q2163" s="157">
        <f>M2163*G2163</f>
        <v>333189217.67222375</v>
      </c>
      <c r="R2163" s="157">
        <f>G2163*P2163</f>
        <v>116616226.1852783</v>
      </c>
      <c r="S2163" s="83">
        <f>SUM(Q2163:R2163)</f>
        <v>449805443.85750204</v>
      </c>
      <c r="T2163" s="156" t="s">
        <v>50</v>
      </c>
      <c r="U2163" s="132"/>
      <c r="V2163" s="132"/>
      <c r="W2163" s="132"/>
      <c r="X2163" s="44" t="s">
        <v>33</v>
      </c>
      <c r="Y2163" s="44"/>
      <c r="Z2163" s="44" t="s">
        <v>16</v>
      </c>
      <c r="AA2163" s="44" t="s">
        <v>80</v>
      </c>
      <c r="AB2163" s="2">
        <v>2521473.7047307859</v>
      </c>
      <c r="AC2163" s="2">
        <v>395572829.15609324</v>
      </c>
      <c r="AD2163" s="2">
        <f>+M2163</f>
        <v>2123825.9787777774</v>
      </c>
      <c r="AE2163" s="2">
        <f>+AD2163*14%</f>
        <v>297335.63702888886</v>
      </c>
      <c r="AF2163" s="155">
        <f>+AD2163*35%</f>
        <v>743339.092572222</v>
      </c>
      <c r="AG2163" s="2">
        <f>+AD2163*F2163</f>
        <v>333189217.67222375</v>
      </c>
      <c r="AH2163" s="2">
        <f>+AE2163*F2163</f>
        <v>46646490.474111326</v>
      </c>
      <c r="AI2163" s="2">
        <f>+AF2163*F2163</f>
        <v>116616226.1852783</v>
      </c>
      <c r="AJ2163" s="2">
        <f>SUM(AG2163:AI2163)</f>
        <v>496451934.33161336</v>
      </c>
      <c r="AK2163" s="2">
        <f>+AD2163*G2163</f>
        <v>333189217.67222375</v>
      </c>
      <c r="AL2163" s="2">
        <f>+AE2163*G2163</f>
        <v>46646490.474111326</v>
      </c>
      <c r="AM2163" s="2">
        <f>+AF2163*G2163</f>
        <v>116616226.1852783</v>
      </c>
      <c r="AN2163" s="155">
        <f>SUM(AK2163:AM2163)</f>
        <v>496451934.33161336</v>
      </c>
      <c r="AQ2163" s="145" t="s">
        <v>525</v>
      </c>
      <c r="AU2163" s="8">
        <f>+BH2163</f>
        <v>250000</v>
      </c>
      <c r="AV2163" s="8">
        <f>+L2163</f>
        <v>2123825.9787777774</v>
      </c>
      <c r="AW2163" s="2">
        <f>+AU2163+AV2163</f>
        <v>2373825.9787777774</v>
      </c>
      <c r="AX2163" s="8">
        <f>F2163*AW2163</f>
        <v>372409617.67222375</v>
      </c>
      <c r="AY2163" s="8">
        <f>IF(AQ2163="CT",7%,5%)*AX2163</f>
        <v>26068673.237055663</v>
      </c>
      <c r="AZ2163" s="8">
        <f>AX2163*2%</f>
        <v>7448192.3534444747</v>
      </c>
      <c r="BA2163" s="8">
        <f>IF(BB2163&gt;0,0,AX2163*5%)</f>
        <v>0</v>
      </c>
      <c r="BB2163" s="8">
        <f>(AX2163-BG2163)*35%</f>
        <v>130343366.1852783</v>
      </c>
      <c r="BC2163" s="8">
        <f>+AX2163+AY2163+AZ2163+BA2163+BB2163</f>
        <v>536269849.44800216</v>
      </c>
      <c r="BD2163" s="8">
        <f>AX2163-AT2163</f>
        <v>372409617.67222375</v>
      </c>
      <c r="BE2163" s="2"/>
      <c r="BH2163" s="2">
        <v>250000</v>
      </c>
    </row>
    <row r="2164" spans="2:60" ht="51" hidden="1" outlineLevel="1" x14ac:dyDescent="0.2">
      <c r="B2164" s="82">
        <v>30</v>
      </c>
      <c r="C2164" s="144" t="s">
        <v>191</v>
      </c>
      <c r="D2164" s="144"/>
      <c r="E2164" s="82" t="s">
        <v>91</v>
      </c>
      <c r="F2164" s="143">
        <v>7.4036999999999997</v>
      </c>
      <c r="G2164" s="142">
        <f>+[2]THKL!F2172</f>
        <v>7.4036999999999997</v>
      </c>
      <c r="H2164" s="132"/>
      <c r="I2164" s="132"/>
      <c r="J2164" s="132"/>
      <c r="K2164" s="156">
        <f>$K$4010*1000</f>
        <v>15050000</v>
      </c>
      <c r="L2164" s="157">
        <f>'[3]BDG (XD)'!$AA$967*1000</f>
        <v>7690671</v>
      </c>
      <c r="M2164" s="157">
        <f>SUM(K2164:L2164)</f>
        <v>22740671</v>
      </c>
      <c r="N2164" s="83">
        <f>IF(V2164&lt;&gt;"VTC VHm",_xlfn.XLOOKUP(Z2164,$AC$4015:$AC$4035,$AD$4015:$AD$4035,0)*M2164,_xlfn.XLOOKUP(Z2164,$AC$4015:$AC$4035,$AD$4015:$AD$4035,0)*L2164)</f>
        <v>2691734.8499999996</v>
      </c>
      <c r="O2164" s="83">
        <f>IF(V2164&lt;&gt;"VTC VHm",_xlfn.XLOOKUP(Z2164,$AC$4015:$AC$4035,$AE$4015:$AE$4035,0)*M2164,_xlfn.XLOOKUP(Z2164,$AC$4015:$AC$4035,$AE$4015:$AE$4035,0)*L2164)</f>
        <v>0</v>
      </c>
      <c r="P2164" s="83">
        <f>SUM(N2164:O2164)</f>
        <v>2691734.8499999996</v>
      </c>
      <c r="Q2164" s="157">
        <f>M2164*G2164</f>
        <v>168365105.8827</v>
      </c>
      <c r="R2164" s="157">
        <f>G2164*P2164</f>
        <v>19928797.308944996</v>
      </c>
      <c r="S2164" s="83">
        <f>SUM(Q2164:R2164)</f>
        <v>188293903.191645</v>
      </c>
      <c r="T2164" s="156" t="s">
        <v>50</v>
      </c>
      <c r="U2164" s="132"/>
      <c r="V2164" s="82" t="s">
        <v>34</v>
      </c>
      <c r="W2164" s="132"/>
      <c r="X2164" s="44" t="s">
        <v>33</v>
      </c>
      <c r="Y2164" s="44"/>
      <c r="Z2164" s="44" t="s">
        <v>16</v>
      </c>
      <c r="AA2164" s="44" t="s">
        <v>80</v>
      </c>
      <c r="AB2164" s="2">
        <v>24758731.006874155</v>
      </c>
      <c r="AC2164" s="2">
        <v>183306216.75559416</v>
      </c>
      <c r="AD2164" s="2">
        <f>+M2164</f>
        <v>22740671</v>
      </c>
      <c r="AE2164" s="2">
        <f>+AD2164*14%</f>
        <v>3183693.9400000004</v>
      </c>
      <c r="AF2164" s="155">
        <f>+AD2164*35%</f>
        <v>7959234.8499999996</v>
      </c>
      <c r="AG2164" s="2">
        <f>+AD2164*F2164</f>
        <v>168365105.8827</v>
      </c>
      <c r="AH2164" s="2">
        <f>+AE2164*F2164</f>
        <v>23571114.823578004</v>
      </c>
      <c r="AI2164" s="2">
        <f>+AF2164*F2164</f>
        <v>58927787.058944993</v>
      </c>
      <c r="AJ2164" s="2">
        <f>SUM(AG2164:AI2164)</f>
        <v>250864007.765223</v>
      </c>
      <c r="AK2164" s="2">
        <f>+AD2164*G2164</f>
        <v>168365105.8827</v>
      </c>
      <c r="AL2164" s="2">
        <f>+AE2164*G2164</f>
        <v>23571114.823578004</v>
      </c>
      <c r="AM2164" s="2">
        <f>+AF2164*G2164</f>
        <v>58927787.058944993</v>
      </c>
      <c r="AN2164" s="155">
        <f>SUM(AK2164:AM2164)</f>
        <v>250864007.765223</v>
      </c>
      <c r="AQ2164" s="145" t="s">
        <v>525</v>
      </c>
      <c r="AU2164" s="8">
        <f>+K2164</f>
        <v>15050000</v>
      </c>
      <c r="AV2164" s="8">
        <f>+L2164</f>
        <v>7690671</v>
      </c>
      <c r="AW2164" s="2">
        <f>+M2164</f>
        <v>22740671</v>
      </c>
      <c r="AX2164" s="8">
        <f>F2164*AW2164</f>
        <v>168365105.8827</v>
      </c>
      <c r="AY2164" s="8">
        <f>IF(AQ2164="CT",7%,5%)*AX2164</f>
        <v>11785557.411789</v>
      </c>
      <c r="AZ2164" s="8">
        <f>AX2164*2%</f>
        <v>3367302.1176539999</v>
      </c>
      <c r="BA2164" s="8">
        <f>IF(BB2164&gt;0,0,AX2164*5%)</f>
        <v>0</v>
      </c>
      <c r="BB2164" s="8">
        <f>(AX2164-BG2164)*35%</f>
        <v>19928797.308944996</v>
      </c>
      <c r="BC2164" s="8">
        <f>+AX2164+AY2164+AZ2164+BA2164+BB2164</f>
        <v>203446762.72108799</v>
      </c>
      <c r="BD2164" s="8">
        <f>AX2164-AT2164</f>
        <v>168365105.8827</v>
      </c>
      <c r="BE2164" s="2"/>
      <c r="BG2164" s="7">
        <f>+K2164*F2164</f>
        <v>111425685</v>
      </c>
      <c r="BH2164" s="2"/>
    </row>
    <row r="2165" spans="2:60" ht="51" hidden="1" outlineLevel="1" x14ac:dyDescent="0.2">
      <c r="B2165" s="82">
        <v>31</v>
      </c>
      <c r="C2165" s="144" t="s">
        <v>768</v>
      </c>
      <c r="D2165" s="144"/>
      <c r="E2165" s="82" t="s">
        <v>91</v>
      </c>
      <c r="F2165" s="143">
        <v>14.2226</v>
      </c>
      <c r="G2165" s="142">
        <f>+[2]THKL!F2173</f>
        <v>14.2226</v>
      </c>
      <c r="H2165" s="132"/>
      <c r="I2165" s="132"/>
      <c r="J2165" s="132"/>
      <c r="K2165" s="156">
        <f>$L$4010*1000</f>
        <v>15266666.666666666</v>
      </c>
      <c r="L2165" s="157">
        <f>'[3]BDG (XD)'!$AA$967*1000</f>
        <v>7690671</v>
      </c>
      <c r="M2165" s="157">
        <f>SUM(K2165:L2165)</f>
        <v>22957337.666666664</v>
      </c>
      <c r="N2165" s="83">
        <f>IF(V2165&lt;&gt;"VTC VHm",_xlfn.XLOOKUP(Z2165,$AC$4015:$AC$4035,$AD$4015:$AD$4035,0)*M2165,_xlfn.XLOOKUP(Z2165,$AC$4015:$AC$4035,$AD$4015:$AD$4035,0)*L2165)</f>
        <v>2691734.8499999996</v>
      </c>
      <c r="O2165" s="83">
        <f>IF(V2165&lt;&gt;"VTC VHm",_xlfn.XLOOKUP(Z2165,$AC$4015:$AC$4035,$AE$4015:$AE$4035,0)*M2165,_xlfn.XLOOKUP(Z2165,$AC$4015:$AC$4035,$AE$4015:$AE$4035,0)*L2165)</f>
        <v>0</v>
      </c>
      <c r="P2165" s="83">
        <f>SUM(N2165:O2165)</f>
        <v>2691734.8499999996</v>
      </c>
      <c r="Q2165" s="157">
        <f>M2165*G2165</f>
        <v>326513030.69793332</v>
      </c>
      <c r="R2165" s="157">
        <f>G2165*P2165</f>
        <v>38283468.077609994</v>
      </c>
      <c r="S2165" s="83">
        <f>SUM(Q2165:R2165)</f>
        <v>364796498.77554333</v>
      </c>
      <c r="T2165" s="156" t="s">
        <v>50</v>
      </c>
      <c r="U2165" s="132"/>
      <c r="V2165" s="82" t="s">
        <v>34</v>
      </c>
      <c r="W2165" s="132"/>
      <c r="X2165" s="44" t="s">
        <v>33</v>
      </c>
      <c r="Y2165" s="44"/>
      <c r="Z2165" s="44" t="s">
        <v>16</v>
      </c>
      <c r="AA2165" s="44" t="s">
        <v>80</v>
      </c>
      <c r="AB2165" s="2">
        <v>22857568.06301016</v>
      </c>
      <c r="AC2165" s="2">
        <v>325094047.53296828</v>
      </c>
      <c r="AD2165" s="2">
        <f>+M2165</f>
        <v>22957337.666666664</v>
      </c>
      <c r="AE2165" s="2">
        <f>+AD2165*14%</f>
        <v>3214027.2733333334</v>
      </c>
      <c r="AF2165" s="155">
        <f>+AD2165*35%</f>
        <v>8035068.1833333317</v>
      </c>
      <c r="AG2165" s="2">
        <f>+AD2165*F2165</f>
        <v>326513030.69793332</v>
      </c>
      <c r="AH2165" s="2">
        <f>+AE2165*F2165</f>
        <v>45711824.297710665</v>
      </c>
      <c r="AI2165" s="2">
        <f>+AF2165*F2165</f>
        <v>114279560.74427664</v>
      </c>
      <c r="AJ2165" s="2">
        <f>SUM(AG2165:AI2165)</f>
        <v>486504415.73992062</v>
      </c>
      <c r="AK2165" s="2">
        <f>+AD2165*G2165</f>
        <v>326513030.69793332</v>
      </c>
      <c r="AL2165" s="2">
        <f>+AE2165*G2165</f>
        <v>45711824.297710665</v>
      </c>
      <c r="AM2165" s="2">
        <f>+AF2165*G2165</f>
        <v>114279560.74427664</v>
      </c>
      <c r="AN2165" s="155">
        <f>SUM(AK2165:AM2165)</f>
        <v>486504415.73992062</v>
      </c>
      <c r="AQ2165" s="145" t="s">
        <v>525</v>
      </c>
      <c r="AU2165" s="8">
        <f>+K2165</f>
        <v>15266666.666666666</v>
      </c>
      <c r="AV2165" s="8">
        <f>+L2165</f>
        <v>7690671</v>
      </c>
      <c r="AW2165" s="2">
        <f>+M2165</f>
        <v>22957337.666666664</v>
      </c>
      <c r="AX2165" s="8">
        <f>F2165*AW2165</f>
        <v>326513030.69793332</v>
      </c>
      <c r="AY2165" s="8">
        <f>IF(AQ2165="CT",7%,5%)*AX2165</f>
        <v>22855912.148855336</v>
      </c>
      <c r="AZ2165" s="8">
        <f>AX2165*2%</f>
        <v>6530260.6139586661</v>
      </c>
      <c r="BA2165" s="8">
        <f>IF(BB2165&gt;0,0,AX2165*5%)</f>
        <v>0</v>
      </c>
      <c r="BB2165" s="8">
        <f>(AX2165-BG2165)*35%</f>
        <v>38283468.077610001</v>
      </c>
      <c r="BC2165" s="8">
        <f>+AX2165+AY2165+AZ2165+BA2165+BB2165</f>
        <v>394182671.53835732</v>
      </c>
      <c r="BD2165" s="8">
        <f>AX2165-AT2165</f>
        <v>326513030.69793332</v>
      </c>
      <c r="BE2165" s="2"/>
      <c r="BG2165" s="7">
        <f>+K2165*F2165</f>
        <v>217131693.33333331</v>
      </c>
      <c r="BH2165" s="2"/>
    </row>
    <row r="2166" spans="2:60" ht="51" hidden="1" outlineLevel="1" x14ac:dyDescent="0.2">
      <c r="B2166" s="82">
        <v>32</v>
      </c>
      <c r="C2166" s="144" t="s">
        <v>767</v>
      </c>
      <c r="D2166" s="144"/>
      <c r="E2166" s="82" t="s">
        <v>91</v>
      </c>
      <c r="F2166" s="143">
        <v>23.099399999999999</v>
      </c>
      <c r="G2166" s="142">
        <f>+[2]THKL!F2174</f>
        <v>23.099399999999999</v>
      </c>
      <c r="H2166" s="132"/>
      <c r="I2166" s="132"/>
      <c r="J2166" s="132"/>
      <c r="K2166" s="156">
        <f>$L$4010*1000</f>
        <v>15266666.666666666</v>
      </c>
      <c r="L2166" s="157">
        <f>'[3]BDG (XD)'!$AA$967*1000</f>
        <v>7690671</v>
      </c>
      <c r="M2166" s="157">
        <f>SUM(K2166:L2166)</f>
        <v>22957337.666666664</v>
      </c>
      <c r="N2166" s="83">
        <f>IF(V2166&lt;&gt;"VTC VHm",_xlfn.XLOOKUP(Z2166,$AC$4015:$AC$4035,$AD$4015:$AD$4035,0)*M2166,_xlfn.XLOOKUP(Z2166,$AC$4015:$AC$4035,$AD$4015:$AD$4035,0)*L2166)</f>
        <v>2691734.8499999996</v>
      </c>
      <c r="O2166" s="83">
        <f>IF(V2166&lt;&gt;"VTC VHm",_xlfn.XLOOKUP(Z2166,$AC$4015:$AC$4035,$AE$4015:$AE$4035,0)*M2166,_xlfn.XLOOKUP(Z2166,$AC$4015:$AC$4035,$AE$4015:$AE$4035,0)*L2166)</f>
        <v>0</v>
      </c>
      <c r="P2166" s="83">
        <f>SUM(N2166:O2166)</f>
        <v>2691734.8499999996</v>
      </c>
      <c r="Q2166" s="157">
        <f>M2166*G2166</f>
        <v>530300725.69739991</v>
      </c>
      <c r="R2166" s="157">
        <f>G2166*P2166</f>
        <v>62177459.994089991</v>
      </c>
      <c r="S2166" s="83">
        <f>SUM(Q2166:R2166)</f>
        <v>592478185.69148993</v>
      </c>
      <c r="T2166" s="156" t="s">
        <v>50</v>
      </c>
      <c r="U2166" s="132"/>
      <c r="V2166" s="82" t="s">
        <v>34</v>
      </c>
      <c r="W2166" s="132"/>
      <c r="X2166" s="44" t="s">
        <v>33</v>
      </c>
      <c r="Y2166" s="44"/>
      <c r="Z2166" s="44" t="s">
        <v>16</v>
      </c>
      <c r="AA2166" s="44" t="s">
        <v>80</v>
      </c>
      <c r="AB2166" s="2">
        <v>22565753.319565415</v>
      </c>
      <c r="AC2166" s="2">
        <v>521255362.22996932</v>
      </c>
      <c r="AD2166" s="2">
        <f>+M2166</f>
        <v>22957337.666666664</v>
      </c>
      <c r="AE2166" s="2">
        <f>+AD2166*14%</f>
        <v>3214027.2733333334</v>
      </c>
      <c r="AF2166" s="155">
        <f>+AD2166*35%</f>
        <v>8035068.1833333317</v>
      </c>
      <c r="AG2166" s="2">
        <f>+AD2166*F2166</f>
        <v>530300725.69739991</v>
      </c>
      <c r="AH2166" s="2">
        <f>+AE2166*F2166</f>
        <v>74242101.597635999</v>
      </c>
      <c r="AI2166" s="2">
        <f>+AF2166*F2166</f>
        <v>185605253.99408996</v>
      </c>
      <c r="AJ2166" s="2">
        <f>SUM(AG2166:AI2166)</f>
        <v>790148081.28912592</v>
      </c>
      <c r="AK2166" s="2">
        <f>+AD2166*G2166</f>
        <v>530300725.69739991</v>
      </c>
      <c r="AL2166" s="2">
        <f>+AE2166*G2166</f>
        <v>74242101.597635999</v>
      </c>
      <c r="AM2166" s="2">
        <f>+AF2166*G2166</f>
        <v>185605253.99408996</v>
      </c>
      <c r="AN2166" s="155">
        <f>SUM(AK2166:AM2166)</f>
        <v>790148081.28912592</v>
      </c>
      <c r="AQ2166" s="145" t="s">
        <v>525</v>
      </c>
      <c r="AU2166" s="8">
        <f>+K2166</f>
        <v>15266666.666666666</v>
      </c>
      <c r="AV2166" s="8">
        <f>+L2166</f>
        <v>7690671</v>
      </c>
      <c r="AW2166" s="2">
        <f>+M2166</f>
        <v>22957337.666666664</v>
      </c>
      <c r="AX2166" s="8">
        <f>F2166*AW2166</f>
        <v>530300725.69739991</v>
      </c>
      <c r="AY2166" s="8">
        <f>IF(AQ2166="CT",7%,5%)*AX2166</f>
        <v>37121050.798818</v>
      </c>
      <c r="AZ2166" s="8">
        <f>AX2166*2%</f>
        <v>10606014.513947999</v>
      </c>
      <c r="BA2166" s="8">
        <f>IF(BB2166&gt;0,0,AX2166*5%)</f>
        <v>0</v>
      </c>
      <c r="BB2166" s="8">
        <f>(AX2166-BG2166)*35%</f>
        <v>62177459.994089969</v>
      </c>
      <c r="BC2166" s="8">
        <f>+AX2166+AY2166+AZ2166+BA2166+BB2166</f>
        <v>640205251.00425589</v>
      </c>
      <c r="BD2166" s="8">
        <f>AX2166-AT2166</f>
        <v>530300725.69739991</v>
      </c>
      <c r="BE2166" s="2"/>
      <c r="BG2166" s="7">
        <f>+K2166*F2166</f>
        <v>352650840</v>
      </c>
      <c r="BH2166" s="2"/>
    </row>
    <row r="2167" spans="2:60" ht="17" hidden="1" outlineLevel="1" x14ac:dyDescent="0.2">
      <c r="B2167" s="82">
        <v>33</v>
      </c>
      <c r="C2167" s="144" t="s">
        <v>124</v>
      </c>
      <c r="D2167" s="144"/>
      <c r="E2167" s="82" t="s">
        <v>120</v>
      </c>
      <c r="F2167" s="143">
        <v>11.8125</v>
      </c>
      <c r="G2167" s="142">
        <f>+[2]THKL!F2175</f>
        <v>11.8125</v>
      </c>
      <c r="H2167" s="132"/>
      <c r="I2167" s="132"/>
      <c r="J2167" s="132"/>
      <c r="K2167" s="156" t="s">
        <v>89</v>
      </c>
      <c r="L2167" s="157">
        <f>'[3]BDG (XD)'!$AA$955*100</f>
        <v>26537135.877452388</v>
      </c>
      <c r="M2167" s="157">
        <f>SUM(K2167:L2167)</f>
        <v>26537135.877452388</v>
      </c>
      <c r="N2167" s="83">
        <f>IF(V2167&lt;&gt;"VTC VHm",_xlfn.XLOOKUP(Z2167,$AC$4015:$AC$4035,$AD$4015:$AD$4035,0)*M2167,_xlfn.XLOOKUP(Z2167,$AC$4015:$AC$4035,$AD$4015:$AD$4035,0)*L2167)</f>
        <v>9287997.5571083352</v>
      </c>
      <c r="O2167" s="83">
        <f>IF(V2167&lt;&gt;"VTC VHm",_xlfn.XLOOKUP(Z2167,$AC$4015:$AC$4035,$AE$4015:$AE$4035,0)*M2167,_xlfn.XLOOKUP(Z2167,$AC$4015:$AC$4035,$AE$4015:$AE$4035,0)*L2167)</f>
        <v>0</v>
      </c>
      <c r="P2167" s="83">
        <f>SUM(N2167:O2167)</f>
        <v>9287997.5571083352</v>
      </c>
      <c r="Q2167" s="157">
        <f>M2167*G2167</f>
        <v>313469917.55240631</v>
      </c>
      <c r="R2167" s="157">
        <f>G2167*P2167</f>
        <v>109714471.14334221</v>
      </c>
      <c r="S2167" s="83">
        <f>SUM(Q2167:R2167)</f>
        <v>423184388.69574851</v>
      </c>
      <c r="T2167" s="156" t="s">
        <v>50</v>
      </c>
      <c r="U2167" s="132"/>
      <c r="V2167" s="132"/>
      <c r="W2167" s="132"/>
      <c r="X2167" s="44" t="s">
        <v>33</v>
      </c>
      <c r="Y2167" s="44"/>
      <c r="Z2167" s="44" t="s">
        <v>16</v>
      </c>
      <c r="AA2167" s="44" t="s">
        <v>80</v>
      </c>
      <c r="AB2167" s="2">
        <v>13827954.24186608</v>
      </c>
      <c r="AC2167" s="2">
        <v>163342709.48204306</v>
      </c>
      <c r="AD2167" s="2">
        <f>+M2167</f>
        <v>26537135.877452388</v>
      </c>
      <c r="AE2167" s="2">
        <f>+AD2167*14%</f>
        <v>3715199.0228433348</v>
      </c>
      <c r="AF2167" s="155">
        <f>+AD2167*35%</f>
        <v>9287997.5571083352</v>
      </c>
      <c r="AG2167" s="2">
        <f>+AD2167*F2167</f>
        <v>313469917.55240631</v>
      </c>
      <c r="AH2167" s="2">
        <f>+AE2167*F2167</f>
        <v>43885788.457336895</v>
      </c>
      <c r="AI2167" s="2">
        <f>+AF2167*F2167</f>
        <v>109714471.14334221</v>
      </c>
      <c r="AJ2167" s="2">
        <f>SUM(AG2167:AI2167)</f>
        <v>467070177.15308541</v>
      </c>
      <c r="AK2167" s="2">
        <f>+AD2167*G2167</f>
        <v>313469917.55240631</v>
      </c>
      <c r="AL2167" s="2">
        <f>+AE2167*G2167</f>
        <v>43885788.457336895</v>
      </c>
      <c r="AM2167" s="2">
        <f>+AF2167*G2167</f>
        <v>109714471.14334221</v>
      </c>
      <c r="AN2167" s="155">
        <f>SUM(AK2167:AM2167)</f>
        <v>467070177.15308541</v>
      </c>
      <c r="AQ2167" s="145" t="s">
        <v>525</v>
      </c>
      <c r="AU2167" s="8" t="str">
        <f>+K2167</f>
        <v>Bao gồm</v>
      </c>
      <c r="AV2167" s="8">
        <f>+L2167</f>
        <v>26537135.877452388</v>
      </c>
      <c r="AW2167" s="2">
        <f>+M2167</f>
        <v>26537135.877452388</v>
      </c>
      <c r="AX2167" s="8">
        <f>F2167*AW2167</f>
        <v>313469917.55240631</v>
      </c>
      <c r="AY2167" s="8">
        <f>IF(AQ2167="CT",7%,5%)*AX2167</f>
        <v>21942894.228668444</v>
      </c>
      <c r="AZ2167" s="8">
        <f>AX2167*2%</f>
        <v>6269398.3510481268</v>
      </c>
      <c r="BA2167" s="8">
        <f>IF(BB2167&gt;0,0,AX2167*5%)</f>
        <v>0</v>
      </c>
      <c r="BB2167" s="8">
        <f>(AX2167-BG2167)*35%</f>
        <v>109714471.1433422</v>
      </c>
      <c r="BC2167" s="8">
        <f>+AX2167+AY2167+AZ2167+BA2167+BB2167</f>
        <v>451396681.27546507</v>
      </c>
      <c r="BD2167" s="8">
        <f>AX2167-AT2167</f>
        <v>313469917.55240631</v>
      </c>
      <c r="BE2167" s="2"/>
      <c r="BH2167" s="2"/>
    </row>
    <row r="2168" spans="2:60" s="92" customFormat="1" ht="17" hidden="1" outlineLevel="1" x14ac:dyDescent="0.2">
      <c r="B2168" s="163"/>
      <c r="C2168" s="164" t="s">
        <v>766</v>
      </c>
      <c r="D2168" s="164"/>
      <c r="E2168" s="163"/>
      <c r="F2168" s="162"/>
      <c r="G2168" s="149">
        <f>+[2]THKL!F2176</f>
        <v>0</v>
      </c>
      <c r="H2168" s="158"/>
      <c r="I2168" s="158"/>
      <c r="J2168" s="158"/>
      <c r="K2168" s="159"/>
      <c r="L2168" s="161"/>
      <c r="M2168" s="161">
        <f>SUM(K2168:L2168)</f>
        <v>0</v>
      </c>
      <c r="N2168" s="83">
        <f>IF(V2168&lt;&gt;"VTC VHm",_xlfn.XLOOKUP(Z2168,$AC$4015:$AC$4035,$AD$4015:$AD$4035,0)*M2168,_xlfn.XLOOKUP(Z2168,$AC$4015:$AC$4035,$AD$4015:$AD$4035,0)*L2168)</f>
        <v>0</v>
      </c>
      <c r="O2168" s="83">
        <f>IF(V2168&lt;&gt;"VTC VHm",_xlfn.XLOOKUP(Z2168,$AC$4015:$AC$4035,$AE$4015:$AE$4035,0)*M2168,_xlfn.XLOOKUP(Z2168,$AC$4015:$AC$4035,$AE$4015:$AE$4035,0)*L2168)</f>
        <v>0</v>
      </c>
      <c r="P2168" s="160">
        <f>SUM(N2168:O2168)</f>
        <v>0</v>
      </c>
      <c r="Q2168" s="161">
        <f>M2168*G2168</f>
        <v>0</v>
      </c>
      <c r="R2168" s="161">
        <f>G2168*P2168</f>
        <v>0</v>
      </c>
      <c r="S2168" s="160">
        <f>SUM(Q2168:R2168)</f>
        <v>0</v>
      </c>
      <c r="T2168" s="159"/>
      <c r="U2168" s="158"/>
      <c r="V2168" s="158"/>
      <c r="W2168" s="158"/>
      <c r="X2168" s="94" t="s">
        <v>33</v>
      </c>
      <c r="Y2168" s="94"/>
      <c r="Z2168" s="94" t="s">
        <v>16</v>
      </c>
      <c r="AA2168" s="94" t="s">
        <v>80</v>
      </c>
      <c r="AB2168" s="2">
        <v>0</v>
      </c>
      <c r="AC2168" s="2">
        <v>0</v>
      </c>
      <c r="AD2168" s="93">
        <f>+M2168</f>
        <v>0</v>
      </c>
      <c r="AE2168" s="93">
        <f>+AD2168*14%</f>
        <v>0</v>
      </c>
      <c r="AF2168" s="93">
        <f>+AD2168*35%</f>
        <v>0</v>
      </c>
      <c r="AG2168" s="93">
        <f>+AD2168*F2168</f>
        <v>0</v>
      </c>
      <c r="AH2168" s="93">
        <f>+AE2168*F2168</f>
        <v>0</v>
      </c>
      <c r="AI2168" s="93">
        <f>+AF2168*F2168</f>
        <v>0</v>
      </c>
      <c r="AJ2168" s="93">
        <f>SUM(AG2168:AI2168)</f>
        <v>0</v>
      </c>
      <c r="AK2168" s="93">
        <f>+AD2168*G2168</f>
        <v>0</v>
      </c>
      <c r="AL2168" s="93">
        <f>+AE2168*G2168</f>
        <v>0</v>
      </c>
      <c r="AM2168" s="93">
        <f>+AF2168*G2168</f>
        <v>0</v>
      </c>
      <c r="AN2168" s="93">
        <f>SUM(AK2168:AM2168)</f>
        <v>0</v>
      </c>
      <c r="AQ2168" s="145" t="s">
        <v>525</v>
      </c>
      <c r="AU2168" s="8">
        <f>+K2168</f>
        <v>0</v>
      </c>
      <c r="AV2168" s="8">
        <f>+L2168</f>
        <v>0</v>
      </c>
      <c r="AW2168" s="2">
        <f>+M2168</f>
        <v>0</v>
      </c>
      <c r="AX2168" s="8">
        <f>F2168*AW2168</f>
        <v>0</v>
      </c>
      <c r="AY2168" s="8">
        <f>IF(AQ2168="CT",7%,5%)*AX2168</f>
        <v>0</v>
      </c>
      <c r="AZ2168" s="8">
        <f>AX2168*2%</f>
        <v>0</v>
      </c>
      <c r="BA2168" s="8">
        <f>IF(BB2168&gt;0,0,AX2168*5%)</f>
        <v>0</v>
      </c>
      <c r="BB2168" s="8">
        <f>(AX2168-BG2168)*35%</f>
        <v>0</v>
      </c>
      <c r="BC2168" s="8">
        <f>+AX2168+AY2168+AZ2168+BA2168+BB2168</f>
        <v>0</v>
      </c>
      <c r="BD2168" s="8">
        <f>AX2168-AT2168</f>
        <v>0</v>
      </c>
      <c r="BE2168" s="2"/>
      <c r="BH2168" s="2"/>
    </row>
    <row r="2169" spans="2:60" ht="34" hidden="1" outlineLevel="1" x14ac:dyDescent="0.2">
      <c r="B2169" s="82">
        <v>34</v>
      </c>
      <c r="C2169" s="144" t="s">
        <v>765</v>
      </c>
      <c r="D2169" s="144"/>
      <c r="E2169" s="82" t="s">
        <v>104</v>
      </c>
      <c r="F2169" s="143">
        <v>485.25319999999999</v>
      </c>
      <c r="G2169" s="142">
        <f>+[2]THKL!F2177</f>
        <v>485.25319999999999</v>
      </c>
      <c r="H2169" s="132"/>
      <c r="I2169" s="132"/>
      <c r="J2169" s="132"/>
      <c r="K2169" s="156" t="str">
        <f>$K$750</f>
        <v>Bao gồm</v>
      </c>
      <c r="L2169" s="157">
        <f>$L$750</f>
        <v>2123825.9787777774</v>
      </c>
      <c r="M2169" s="157">
        <f>SUM(K2169:L2169)</f>
        <v>2123825.9787777774</v>
      </c>
      <c r="N2169" s="83">
        <f>IF(V2169&lt;&gt;"VTC VHm",_xlfn.XLOOKUP(Z2169,$AC$4015:$AC$4035,$AD$4015:$AD$4035,0)*M2169,_xlfn.XLOOKUP(Z2169,$AC$4015:$AC$4035,$AD$4015:$AD$4035,0)*L2169)</f>
        <v>743339.092572222</v>
      </c>
      <c r="O2169" s="83">
        <f>IF(V2169&lt;&gt;"VTC VHm",_xlfn.XLOOKUP(Z2169,$AC$4015:$AC$4035,$AE$4015:$AE$4035,0)*M2169,_xlfn.XLOOKUP(Z2169,$AC$4015:$AC$4035,$AE$4015:$AE$4035,0)*L2169)</f>
        <v>0</v>
      </c>
      <c r="P2169" s="83">
        <f>SUM(N2169:O2169)</f>
        <v>743339.092572222</v>
      </c>
      <c r="Q2169" s="157">
        <f>M2169*G2169</f>
        <v>1030593352.4450486</v>
      </c>
      <c r="R2169" s="157">
        <f>G2169*P2169</f>
        <v>360707673.35576695</v>
      </c>
      <c r="S2169" s="83">
        <f>SUM(Q2169:R2169)</f>
        <v>1391301025.8008156</v>
      </c>
      <c r="T2169" s="156" t="s">
        <v>50</v>
      </c>
      <c r="U2169" s="132"/>
      <c r="V2169" s="132"/>
      <c r="W2169" s="132"/>
      <c r="X2169" s="44" t="s">
        <v>33</v>
      </c>
      <c r="Y2169" s="44"/>
      <c r="Z2169" s="44" t="s">
        <v>16</v>
      </c>
      <c r="AA2169" s="44" t="s">
        <v>80</v>
      </c>
      <c r="AB2169" s="2">
        <v>2521473.7047307859</v>
      </c>
      <c r="AC2169" s="2">
        <v>1223553183.9364691</v>
      </c>
      <c r="AD2169" s="2">
        <f>+M2169</f>
        <v>2123825.9787777774</v>
      </c>
      <c r="AE2169" s="2">
        <f>+AD2169*14%</f>
        <v>297335.63702888886</v>
      </c>
      <c r="AF2169" s="155">
        <f>+AD2169*35%</f>
        <v>743339.092572222</v>
      </c>
      <c r="AG2169" s="2">
        <f>+AD2169*F2169</f>
        <v>1030593352.4450486</v>
      </c>
      <c r="AH2169" s="2">
        <f>+AE2169*F2169</f>
        <v>144283069.34230682</v>
      </c>
      <c r="AI2169" s="2">
        <f>+AF2169*F2169</f>
        <v>360707673.35576695</v>
      </c>
      <c r="AJ2169" s="2">
        <f>SUM(AG2169:AI2169)</f>
        <v>1535584095.1431224</v>
      </c>
      <c r="AK2169" s="2">
        <f>+AD2169*G2169</f>
        <v>1030593352.4450486</v>
      </c>
      <c r="AL2169" s="2">
        <f>+AE2169*G2169</f>
        <v>144283069.34230682</v>
      </c>
      <c r="AM2169" s="2">
        <f>+AF2169*G2169</f>
        <v>360707673.35576695</v>
      </c>
      <c r="AN2169" s="155">
        <f>SUM(AK2169:AM2169)</f>
        <v>1535584095.1431224</v>
      </c>
      <c r="AQ2169" s="145" t="s">
        <v>525</v>
      </c>
      <c r="AU2169" s="8">
        <f>+BH2169</f>
        <v>250000</v>
      </c>
      <c r="AV2169" s="8">
        <f>+L2169</f>
        <v>2123825.9787777774</v>
      </c>
      <c r="AW2169" s="2">
        <f>+AU2169+AV2169</f>
        <v>2373825.9787777774</v>
      </c>
      <c r="AX2169" s="8">
        <f>F2169*AW2169</f>
        <v>1151906652.4450486</v>
      </c>
      <c r="AY2169" s="8">
        <f>IF(AQ2169="CT",7%,5%)*AX2169</f>
        <v>80633465.671153411</v>
      </c>
      <c r="AZ2169" s="8">
        <f>AX2169*2%</f>
        <v>23038133.048900973</v>
      </c>
      <c r="BA2169" s="8">
        <f>IF(BB2169&gt;0,0,AX2169*5%)</f>
        <v>0</v>
      </c>
      <c r="BB2169" s="8">
        <f>(AX2169-BG2169)*35%</f>
        <v>403167328.35576695</v>
      </c>
      <c r="BC2169" s="8">
        <f>+AX2169+AY2169+AZ2169+BA2169+BB2169</f>
        <v>1658745579.52087</v>
      </c>
      <c r="BD2169" s="8">
        <f>AX2169-AT2169</f>
        <v>1151906652.4450486</v>
      </c>
      <c r="BE2169" s="2"/>
      <c r="BH2169" s="2">
        <v>250000</v>
      </c>
    </row>
    <row r="2170" spans="2:60" ht="51" hidden="1" outlineLevel="1" x14ac:dyDescent="0.2">
      <c r="B2170" s="82">
        <v>35</v>
      </c>
      <c r="C2170" s="144" t="s">
        <v>764</v>
      </c>
      <c r="D2170" s="144"/>
      <c r="E2170" s="82" t="s">
        <v>91</v>
      </c>
      <c r="F2170" s="143">
        <v>50.030500000000004</v>
      </c>
      <c r="G2170" s="142">
        <f>+[2]THKL!F2178</f>
        <v>50.030500000000004</v>
      </c>
      <c r="H2170" s="132"/>
      <c r="I2170" s="132"/>
      <c r="J2170" s="132"/>
      <c r="K2170" s="156">
        <f>$K$4010*1000</f>
        <v>15050000</v>
      </c>
      <c r="L2170" s="157">
        <f>'[3]BDG (XD)'!$AA$966*1000</f>
        <v>7690671</v>
      </c>
      <c r="M2170" s="157">
        <f>SUM(K2170:L2170)</f>
        <v>22740671</v>
      </c>
      <c r="N2170" s="83">
        <f>IF(V2170&lt;&gt;"VTC VHm",_xlfn.XLOOKUP(Z2170,$AC$4015:$AC$4035,$AD$4015:$AD$4035,0)*M2170,_xlfn.XLOOKUP(Z2170,$AC$4015:$AC$4035,$AD$4015:$AD$4035,0)*L2170)</f>
        <v>2691734.8499999996</v>
      </c>
      <c r="O2170" s="83">
        <f>IF(V2170&lt;&gt;"VTC VHm",_xlfn.XLOOKUP(Z2170,$AC$4015:$AC$4035,$AE$4015:$AE$4035,0)*M2170,_xlfn.XLOOKUP(Z2170,$AC$4015:$AC$4035,$AE$4015:$AE$4035,0)*L2170)</f>
        <v>0</v>
      </c>
      <c r="P2170" s="83">
        <f>SUM(N2170:O2170)</f>
        <v>2691734.8499999996</v>
      </c>
      <c r="Q2170" s="157">
        <f>M2170*G2170</f>
        <v>1137727140.4655001</v>
      </c>
      <c r="R2170" s="157">
        <f>G2170*P2170</f>
        <v>134668840.412925</v>
      </c>
      <c r="S2170" s="83">
        <f>SUM(Q2170:R2170)</f>
        <v>1272395980.8784251</v>
      </c>
      <c r="T2170" s="156"/>
      <c r="U2170" s="132"/>
      <c r="V2170" s="82" t="s">
        <v>34</v>
      </c>
      <c r="W2170" s="132"/>
      <c r="X2170" s="44" t="s">
        <v>33</v>
      </c>
      <c r="Y2170" s="44"/>
      <c r="Z2170" s="44" t="s">
        <v>16</v>
      </c>
      <c r="AA2170" s="44" t="s">
        <v>80</v>
      </c>
      <c r="AB2170" s="2">
        <v>24121329.560974319</v>
      </c>
      <c r="AC2170" s="2">
        <v>1206802178.6003258</v>
      </c>
      <c r="AD2170" s="2">
        <f>+M2170</f>
        <v>22740671</v>
      </c>
      <c r="AE2170" s="2">
        <f>+AD2170*14%</f>
        <v>3183693.9400000004</v>
      </c>
      <c r="AF2170" s="155">
        <f>+AD2170*35%</f>
        <v>7959234.8499999996</v>
      </c>
      <c r="AG2170" s="2">
        <f>+AD2170*F2170</f>
        <v>1137727140.4655001</v>
      </c>
      <c r="AH2170" s="2">
        <f>+AE2170*F2170</f>
        <v>159281799.66517004</v>
      </c>
      <c r="AI2170" s="2">
        <f>+AF2170*F2170</f>
        <v>398204499.162925</v>
      </c>
      <c r="AJ2170" s="2">
        <f>SUM(AG2170:AI2170)</f>
        <v>1695213439.2935951</v>
      </c>
      <c r="AK2170" s="2">
        <f>+AD2170*G2170</f>
        <v>1137727140.4655001</v>
      </c>
      <c r="AL2170" s="2">
        <f>+AE2170*G2170</f>
        <v>159281799.66517004</v>
      </c>
      <c r="AM2170" s="2">
        <f>+AF2170*G2170</f>
        <v>398204499.162925</v>
      </c>
      <c r="AN2170" s="155">
        <f>SUM(AK2170:AM2170)</f>
        <v>1695213439.2935951</v>
      </c>
      <c r="AQ2170" s="145" t="s">
        <v>525</v>
      </c>
      <c r="AU2170" s="8">
        <f>+K2170</f>
        <v>15050000</v>
      </c>
      <c r="AV2170" s="8">
        <f>+L2170</f>
        <v>7690671</v>
      </c>
      <c r="AW2170" s="2">
        <f>+M2170</f>
        <v>22740671</v>
      </c>
      <c r="AX2170" s="8">
        <f>F2170*AW2170</f>
        <v>1137727140.4655001</v>
      </c>
      <c r="AY2170" s="8">
        <f>IF(AQ2170="CT",7%,5%)*AX2170</f>
        <v>79640899.832585022</v>
      </c>
      <c r="AZ2170" s="8">
        <f>AX2170*2%</f>
        <v>22754542.809310004</v>
      </c>
      <c r="BA2170" s="8">
        <f>IF(BB2170&gt;0,0,AX2170*5%)</f>
        <v>0</v>
      </c>
      <c r="BB2170" s="8">
        <f>(AX2170-BG2170)*35%</f>
        <v>134668840.41292503</v>
      </c>
      <c r="BC2170" s="8">
        <f>+AX2170+AY2170+AZ2170+BA2170+BB2170</f>
        <v>1374791423.5203202</v>
      </c>
      <c r="BD2170" s="8">
        <f>AX2170-AT2170</f>
        <v>1137727140.4655001</v>
      </c>
      <c r="BE2170" s="2"/>
      <c r="BG2170" s="7">
        <f>+K2170*F2170</f>
        <v>752959025</v>
      </c>
      <c r="BH2170" s="2"/>
    </row>
    <row r="2171" spans="2:60" ht="51" hidden="1" outlineLevel="1" x14ac:dyDescent="0.2">
      <c r="B2171" s="82">
        <v>36</v>
      </c>
      <c r="C2171" s="144" t="s">
        <v>763</v>
      </c>
      <c r="D2171" s="144"/>
      <c r="E2171" s="82" t="s">
        <v>91</v>
      </c>
      <c r="F2171" s="143">
        <v>2.3294999999999999</v>
      </c>
      <c r="G2171" s="142">
        <f>+[2]THKL!F2179</f>
        <v>2.3294999999999999</v>
      </c>
      <c r="H2171" s="132"/>
      <c r="I2171" s="132"/>
      <c r="J2171" s="132"/>
      <c r="K2171" s="156">
        <f>$L$4010*1000</f>
        <v>15266666.666666666</v>
      </c>
      <c r="L2171" s="157">
        <f>'[3]BDG (XD)'!$AA$967*1000</f>
        <v>7690671</v>
      </c>
      <c r="M2171" s="157">
        <f>SUM(K2171:L2171)</f>
        <v>22957337.666666664</v>
      </c>
      <c r="N2171" s="83">
        <f>IF(V2171&lt;&gt;"VTC VHm",_xlfn.XLOOKUP(Z2171,$AC$4015:$AC$4035,$AD$4015:$AD$4035,0)*M2171,_xlfn.XLOOKUP(Z2171,$AC$4015:$AC$4035,$AD$4015:$AD$4035,0)*L2171)</f>
        <v>2691734.8499999996</v>
      </c>
      <c r="O2171" s="83">
        <f>IF(V2171&lt;&gt;"VTC VHm",_xlfn.XLOOKUP(Z2171,$AC$4015:$AC$4035,$AE$4015:$AE$4035,0)*M2171,_xlfn.XLOOKUP(Z2171,$AC$4015:$AC$4035,$AE$4015:$AE$4035,0)*L2171)</f>
        <v>0</v>
      </c>
      <c r="P2171" s="83">
        <f>SUM(N2171:O2171)</f>
        <v>2691734.8499999996</v>
      </c>
      <c r="Q2171" s="157">
        <f>M2171*G2171</f>
        <v>53479118.09449999</v>
      </c>
      <c r="R2171" s="157">
        <f>G2171*P2171</f>
        <v>6270396.333074999</v>
      </c>
      <c r="S2171" s="83">
        <f>SUM(Q2171:R2171)</f>
        <v>59749514.427574992</v>
      </c>
      <c r="T2171" s="156"/>
      <c r="U2171" s="132"/>
      <c r="V2171" s="82" t="s">
        <v>34</v>
      </c>
      <c r="W2171" s="132"/>
      <c r="X2171" s="44" t="s">
        <v>33</v>
      </c>
      <c r="Y2171" s="44"/>
      <c r="Z2171" s="44" t="s">
        <v>16</v>
      </c>
      <c r="AA2171" s="44" t="s">
        <v>80</v>
      </c>
      <c r="AB2171" s="2">
        <v>23026519.640607826</v>
      </c>
      <c r="AC2171" s="2">
        <v>53640277.502795927</v>
      </c>
      <c r="AD2171" s="2">
        <f>+M2171</f>
        <v>22957337.666666664</v>
      </c>
      <c r="AE2171" s="2">
        <f>+AD2171*14%</f>
        <v>3214027.2733333334</v>
      </c>
      <c r="AF2171" s="155">
        <f>+AD2171*35%</f>
        <v>8035068.1833333317</v>
      </c>
      <c r="AG2171" s="2">
        <f>+AD2171*F2171</f>
        <v>53479118.09449999</v>
      </c>
      <c r="AH2171" s="2">
        <f>+AE2171*F2171</f>
        <v>7487076.5332300002</v>
      </c>
      <c r="AI2171" s="2">
        <f>+AF2171*F2171</f>
        <v>18717691.333074994</v>
      </c>
      <c r="AJ2171" s="2">
        <f>SUM(AG2171:AI2171)</f>
        <v>79683885.960804984</v>
      </c>
      <c r="AK2171" s="2">
        <f>+AD2171*G2171</f>
        <v>53479118.09449999</v>
      </c>
      <c r="AL2171" s="2">
        <f>+AE2171*G2171</f>
        <v>7487076.5332300002</v>
      </c>
      <c r="AM2171" s="2">
        <f>+AF2171*G2171</f>
        <v>18717691.333074994</v>
      </c>
      <c r="AN2171" s="155">
        <f>SUM(AK2171:AM2171)</f>
        <v>79683885.960804984</v>
      </c>
      <c r="AQ2171" s="145" t="s">
        <v>525</v>
      </c>
      <c r="AU2171" s="8">
        <f>+K2171</f>
        <v>15266666.666666666</v>
      </c>
      <c r="AV2171" s="8">
        <f>+L2171</f>
        <v>7690671</v>
      </c>
      <c r="AW2171" s="2">
        <f>+M2171</f>
        <v>22957337.666666664</v>
      </c>
      <c r="AX2171" s="8">
        <f>F2171*AW2171</f>
        <v>53479118.09449999</v>
      </c>
      <c r="AY2171" s="8">
        <f>IF(AQ2171="CT",7%,5%)*AX2171</f>
        <v>3743538.2666149996</v>
      </c>
      <c r="AZ2171" s="8">
        <f>AX2171*2%</f>
        <v>1069582.3618899998</v>
      </c>
      <c r="BA2171" s="8">
        <f>IF(BB2171&gt;0,0,AX2171*5%)</f>
        <v>0</v>
      </c>
      <c r="BB2171" s="8">
        <f>(AX2171-BG2171)*35%</f>
        <v>6270396.3330749962</v>
      </c>
      <c r="BC2171" s="8">
        <f>+AX2171+AY2171+AZ2171+BA2171+BB2171</f>
        <v>64562635.056079991</v>
      </c>
      <c r="BD2171" s="8">
        <f>AX2171-AT2171</f>
        <v>53479118.09449999</v>
      </c>
      <c r="BE2171" s="2"/>
      <c r="BG2171" s="7">
        <f>+K2171*F2171</f>
        <v>35563700</v>
      </c>
      <c r="BH2171" s="2"/>
    </row>
    <row r="2172" spans="2:60" ht="17" hidden="1" outlineLevel="1" x14ac:dyDescent="0.2">
      <c r="B2172" s="82">
        <v>37</v>
      </c>
      <c r="C2172" s="144" t="s">
        <v>762</v>
      </c>
      <c r="D2172" s="144"/>
      <c r="E2172" s="82" t="s">
        <v>120</v>
      </c>
      <c r="F2172" s="143">
        <v>31.8811</v>
      </c>
      <c r="G2172" s="142">
        <f>+[2]THKL!F2180</f>
        <v>31.8811</v>
      </c>
      <c r="H2172" s="132"/>
      <c r="I2172" s="132"/>
      <c r="J2172" s="132"/>
      <c r="K2172" s="156" t="s">
        <v>89</v>
      </c>
      <c r="L2172" s="157">
        <f>'[3]BDG (XD)'!$AA$955*100</f>
        <v>26537135.877452388</v>
      </c>
      <c r="M2172" s="157">
        <f>SUM(K2172:L2172)</f>
        <v>26537135.877452388</v>
      </c>
      <c r="N2172" s="83">
        <f>IF(V2172&lt;&gt;"VTC VHm",_xlfn.XLOOKUP(Z2172,$AC$4015:$AC$4035,$AD$4015:$AD$4035,0)*M2172,_xlfn.XLOOKUP(Z2172,$AC$4015:$AC$4035,$AD$4015:$AD$4035,0)*L2172)</f>
        <v>9287997.5571083352</v>
      </c>
      <c r="O2172" s="83">
        <f>IF(V2172&lt;&gt;"VTC VHm",_xlfn.XLOOKUP(Z2172,$AC$4015:$AC$4035,$AE$4015:$AE$4035,0)*M2172,_xlfn.XLOOKUP(Z2172,$AC$4015:$AC$4035,$AE$4015:$AE$4035,0)*L2172)</f>
        <v>0</v>
      </c>
      <c r="P2172" s="83">
        <f>SUM(N2172:O2172)</f>
        <v>9287997.5571083352</v>
      </c>
      <c r="Q2172" s="157">
        <f>M2172*G2172</f>
        <v>846033082.62264729</v>
      </c>
      <c r="R2172" s="157">
        <f>G2172*P2172</f>
        <v>296111578.91792655</v>
      </c>
      <c r="S2172" s="83">
        <f>SUM(Q2172:R2172)</f>
        <v>1142144661.5405738</v>
      </c>
      <c r="T2172" s="156" t="s">
        <v>50</v>
      </c>
      <c r="U2172" s="132"/>
      <c r="V2172" s="132"/>
      <c r="W2172" s="132"/>
      <c r="X2172" s="44" t="s">
        <v>33</v>
      </c>
      <c r="Y2172" s="44"/>
      <c r="Z2172" s="44" t="s">
        <v>16</v>
      </c>
      <c r="AA2172" s="44" t="s">
        <v>80</v>
      </c>
      <c r="AB2172" s="2">
        <v>12907757.255386183</v>
      </c>
      <c r="AC2172" s="2">
        <v>411513499.83469242</v>
      </c>
      <c r="AD2172" s="2">
        <f>+M2172</f>
        <v>26537135.877452388</v>
      </c>
      <c r="AE2172" s="2">
        <f>+AD2172*14%</f>
        <v>3715199.0228433348</v>
      </c>
      <c r="AF2172" s="155">
        <f>+AD2172*35%</f>
        <v>9287997.5571083352</v>
      </c>
      <c r="AG2172" s="2">
        <f>+AD2172*F2172</f>
        <v>846033082.62264729</v>
      </c>
      <c r="AH2172" s="2">
        <f>+AE2172*F2172</f>
        <v>118444631.56717063</v>
      </c>
      <c r="AI2172" s="2">
        <f>+AF2172*F2172</f>
        <v>296111578.91792655</v>
      </c>
      <c r="AJ2172" s="2">
        <f>SUM(AG2172:AI2172)</f>
        <v>1260589293.1077445</v>
      </c>
      <c r="AK2172" s="2">
        <f>+AD2172*G2172</f>
        <v>846033082.62264729</v>
      </c>
      <c r="AL2172" s="2">
        <f>+AE2172*G2172</f>
        <v>118444631.56717063</v>
      </c>
      <c r="AM2172" s="2">
        <f>+AF2172*G2172</f>
        <v>296111578.91792655</v>
      </c>
      <c r="AN2172" s="155">
        <f>SUM(AK2172:AM2172)</f>
        <v>1260589293.1077445</v>
      </c>
      <c r="AQ2172" s="145" t="s">
        <v>525</v>
      </c>
      <c r="AU2172" s="8" t="str">
        <f>+K2172</f>
        <v>Bao gồm</v>
      </c>
      <c r="AV2172" s="8">
        <f>+L2172</f>
        <v>26537135.877452388</v>
      </c>
      <c r="AW2172" s="2">
        <f>+M2172</f>
        <v>26537135.877452388</v>
      </c>
      <c r="AX2172" s="8">
        <f>F2172*AW2172</f>
        <v>846033082.62264729</v>
      </c>
      <c r="AY2172" s="8">
        <f>IF(AQ2172="CT",7%,5%)*AX2172</f>
        <v>59222315.783585317</v>
      </c>
      <c r="AZ2172" s="8">
        <f>AX2172*2%</f>
        <v>16920661.652452946</v>
      </c>
      <c r="BA2172" s="8">
        <f>IF(BB2172&gt;0,0,AX2172*5%)</f>
        <v>0</v>
      </c>
      <c r="BB2172" s="8">
        <f>(AX2172-BG2172)*35%</f>
        <v>296111578.91792655</v>
      </c>
      <c r="BC2172" s="8">
        <f>+AX2172+AY2172+AZ2172+BA2172+BB2172</f>
        <v>1218287638.9766121</v>
      </c>
      <c r="BD2172" s="8">
        <f>AX2172-AT2172</f>
        <v>846033082.62264729</v>
      </c>
      <c r="BE2172" s="2"/>
      <c r="BH2172" s="2"/>
    </row>
    <row r="2173" spans="2:60" ht="51" hidden="1" outlineLevel="1" x14ac:dyDescent="0.2">
      <c r="B2173" s="82">
        <v>38</v>
      </c>
      <c r="C2173" s="144" t="s">
        <v>931</v>
      </c>
      <c r="D2173" s="144"/>
      <c r="E2173" s="82" t="s">
        <v>104</v>
      </c>
      <c r="F2173" s="143">
        <v>12.2637</v>
      </c>
      <c r="G2173" s="142">
        <f>+[2]THKL!F2181</f>
        <v>12.2637</v>
      </c>
      <c r="H2173" s="132"/>
      <c r="I2173" s="132"/>
      <c r="J2173" s="132"/>
      <c r="K2173" s="156" t="str">
        <f>$K$761</f>
        <v>Bao gồm</v>
      </c>
      <c r="L2173" s="157">
        <f>$L$761</f>
        <v>2086493.0457777777</v>
      </c>
      <c r="M2173" s="157">
        <f>SUM(K2173:L2173)</f>
        <v>2086493.0457777777</v>
      </c>
      <c r="N2173" s="83">
        <f>IF(V2173&lt;&gt;"VTC VHm",_xlfn.XLOOKUP(Z2173,$AC$4015:$AC$4035,$AD$4015:$AD$4035,0)*M2173,_xlfn.XLOOKUP(Z2173,$AC$4015:$AC$4035,$AD$4015:$AD$4035,0)*L2173)</f>
        <v>730272.56602222216</v>
      </c>
      <c r="O2173" s="83">
        <f>IF(V2173&lt;&gt;"VTC VHm",_xlfn.XLOOKUP(Z2173,$AC$4015:$AC$4035,$AE$4015:$AE$4035,0)*M2173,_xlfn.XLOOKUP(Z2173,$AC$4015:$AC$4035,$AE$4015:$AE$4035,0)*L2173)</f>
        <v>0</v>
      </c>
      <c r="P2173" s="83">
        <f>SUM(N2173:O2173)</f>
        <v>730272.56602222216</v>
      </c>
      <c r="Q2173" s="157">
        <f>M2173*G2173</f>
        <v>25588124.765504934</v>
      </c>
      <c r="R2173" s="157">
        <f>G2173*P2173</f>
        <v>8955843.6679267269</v>
      </c>
      <c r="S2173" s="83">
        <f>SUM(Q2173:R2173)</f>
        <v>34543968.433431663</v>
      </c>
      <c r="T2173" s="156" t="s">
        <v>50</v>
      </c>
      <c r="U2173" s="132"/>
      <c r="V2173" s="132"/>
      <c r="W2173" s="132"/>
      <c r="X2173" s="44" t="s">
        <v>33</v>
      </c>
      <c r="Y2173" s="44"/>
      <c r="Z2173" s="44" t="s">
        <v>16</v>
      </c>
      <c r="AA2173" s="44" t="s">
        <v>80</v>
      </c>
      <c r="AB2173" s="2">
        <v>2371606.776734415</v>
      </c>
      <c r="AC2173" s="2">
        <v>29084674.027837846</v>
      </c>
      <c r="AD2173" s="2">
        <f>+M2173</f>
        <v>2086493.0457777777</v>
      </c>
      <c r="AE2173" s="2">
        <f>+AD2173*14%</f>
        <v>292109.02640888892</v>
      </c>
      <c r="AF2173" s="155">
        <f>+AD2173*35%</f>
        <v>730272.56602222216</v>
      </c>
      <c r="AG2173" s="2">
        <f>+AD2173*F2173</f>
        <v>25588124.765504934</v>
      </c>
      <c r="AH2173" s="2">
        <f>+AE2173*F2173</f>
        <v>3582337.4671706911</v>
      </c>
      <c r="AI2173" s="2">
        <f>+AF2173*F2173</f>
        <v>8955843.6679267269</v>
      </c>
      <c r="AJ2173" s="2">
        <f>SUM(AG2173:AI2173)</f>
        <v>38126305.900602356</v>
      </c>
      <c r="AK2173" s="2">
        <f>+AD2173*G2173</f>
        <v>25588124.765504934</v>
      </c>
      <c r="AL2173" s="2">
        <f>+AE2173*G2173</f>
        <v>3582337.4671706911</v>
      </c>
      <c r="AM2173" s="2">
        <f>+AF2173*G2173</f>
        <v>8955843.6679267269</v>
      </c>
      <c r="AN2173" s="155">
        <f>SUM(AK2173:AM2173)</f>
        <v>38126305.900602356</v>
      </c>
      <c r="AQ2173" s="145" t="s">
        <v>525</v>
      </c>
      <c r="AU2173" s="8">
        <f>+BH2173</f>
        <v>250000</v>
      </c>
      <c r="AV2173" s="8">
        <f>+L2173</f>
        <v>2086493.0457777777</v>
      </c>
      <c r="AW2173" s="2">
        <f>+AU2173+AV2173</f>
        <v>2336493.0457777777</v>
      </c>
      <c r="AX2173" s="8">
        <f>F2173*AW2173</f>
        <v>28654049.765504934</v>
      </c>
      <c r="AY2173" s="8">
        <f>IF(AQ2173="CT",7%,5%)*AX2173</f>
        <v>2005783.4835853456</v>
      </c>
      <c r="AZ2173" s="8">
        <f>AX2173*2%</f>
        <v>573080.99531009875</v>
      </c>
      <c r="BA2173" s="8">
        <f>IF(BB2173&gt;0,0,AX2173*5%)</f>
        <v>0</v>
      </c>
      <c r="BB2173" s="8">
        <f>(AX2173-BG2173)*35%</f>
        <v>10028917.417926727</v>
      </c>
      <c r="BC2173" s="8">
        <f>+AX2173+AY2173+AZ2173+BA2173+BB2173</f>
        <v>41261831.662327103</v>
      </c>
      <c r="BD2173" s="8">
        <f>AX2173-AT2173</f>
        <v>28654049.765504934</v>
      </c>
      <c r="BE2173" s="2"/>
      <c r="BH2173" s="2">
        <v>250000</v>
      </c>
    </row>
    <row r="2174" spans="2:60" ht="51" hidden="1" outlineLevel="1" x14ac:dyDescent="0.2">
      <c r="B2174" s="82">
        <v>39</v>
      </c>
      <c r="C2174" s="144" t="s">
        <v>759</v>
      </c>
      <c r="D2174" s="144"/>
      <c r="E2174" s="82" t="s">
        <v>91</v>
      </c>
      <c r="F2174" s="143">
        <v>0.67120000000000002</v>
      </c>
      <c r="G2174" s="142">
        <f>+[2]THKL!F2182</f>
        <v>0.67120000000000002</v>
      </c>
      <c r="H2174" s="132"/>
      <c r="I2174" s="132"/>
      <c r="J2174" s="132"/>
      <c r="K2174" s="156">
        <f>$K$4010*1000</f>
        <v>15050000</v>
      </c>
      <c r="L2174" s="157">
        <f>'[3]BDG (XD)'!$AA$968*1000</f>
        <v>8321571</v>
      </c>
      <c r="M2174" s="157">
        <f>SUM(K2174:L2174)</f>
        <v>23371571</v>
      </c>
      <c r="N2174" s="83">
        <f>IF(V2174&lt;&gt;"VTC VHm",_xlfn.XLOOKUP(Z2174,$AC$4015:$AC$4035,$AD$4015:$AD$4035,0)*M2174,_xlfn.XLOOKUP(Z2174,$AC$4015:$AC$4035,$AD$4015:$AD$4035,0)*L2174)</f>
        <v>2912549.8499999996</v>
      </c>
      <c r="O2174" s="83">
        <f>IF(V2174&lt;&gt;"VTC VHm",_xlfn.XLOOKUP(Z2174,$AC$4015:$AC$4035,$AE$4015:$AE$4035,0)*M2174,_xlfn.XLOOKUP(Z2174,$AC$4015:$AC$4035,$AE$4015:$AE$4035,0)*L2174)</f>
        <v>0</v>
      </c>
      <c r="P2174" s="83">
        <f>SUM(N2174:O2174)</f>
        <v>2912549.8499999996</v>
      </c>
      <c r="Q2174" s="157">
        <f>M2174*G2174</f>
        <v>15686998.4552</v>
      </c>
      <c r="R2174" s="157">
        <f>G2174*P2174</f>
        <v>1954903.4593199999</v>
      </c>
      <c r="S2174" s="83">
        <f>SUM(Q2174:R2174)</f>
        <v>17641901.914519999</v>
      </c>
      <c r="T2174" s="156"/>
      <c r="U2174" s="132"/>
      <c r="V2174" s="82" t="s">
        <v>34</v>
      </c>
      <c r="W2174" s="132"/>
      <c r="X2174" s="44" t="s">
        <v>33</v>
      </c>
      <c r="Y2174" s="44"/>
      <c r="Z2174" s="44" t="s">
        <v>16</v>
      </c>
      <c r="AA2174" s="44" t="s">
        <v>80</v>
      </c>
      <c r="AB2174" s="2">
        <v>25636029.312910501</v>
      </c>
      <c r="AC2174" s="2">
        <v>17206902.87482553</v>
      </c>
      <c r="AD2174" s="2">
        <f>+M2174</f>
        <v>23371571</v>
      </c>
      <c r="AE2174" s="2">
        <f>+AD2174*14%</f>
        <v>3272019.9400000004</v>
      </c>
      <c r="AF2174" s="155">
        <f>+AD2174*35%</f>
        <v>8180049.8499999996</v>
      </c>
      <c r="AG2174" s="2">
        <f>+AD2174*F2174</f>
        <v>15686998.4552</v>
      </c>
      <c r="AH2174" s="2">
        <f>+AE2174*F2174</f>
        <v>2196179.7837280002</v>
      </c>
      <c r="AI2174" s="2">
        <f>+AF2174*F2174</f>
        <v>5490449.4593199994</v>
      </c>
      <c r="AJ2174" s="2">
        <f>SUM(AG2174:AI2174)</f>
        <v>23373627.698247999</v>
      </c>
      <c r="AK2174" s="2">
        <f>+AD2174*G2174</f>
        <v>15686998.4552</v>
      </c>
      <c r="AL2174" s="2">
        <f>+AE2174*G2174</f>
        <v>2196179.7837280002</v>
      </c>
      <c r="AM2174" s="2">
        <f>+AF2174*G2174</f>
        <v>5490449.4593199994</v>
      </c>
      <c r="AN2174" s="155">
        <f>SUM(AK2174:AM2174)</f>
        <v>23373627.698247999</v>
      </c>
      <c r="AQ2174" s="145" t="s">
        <v>525</v>
      </c>
      <c r="AU2174" s="8">
        <f>+K2174</f>
        <v>15050000</v>
      </c>
      <c r="AV2174" s="8">
        <f>+L2174</f>
        <v>8321571</v>
      </c>
      <c r="AW2174" s="2">
        <f>+M2174</f>
        <v>23371571</v>
      </c>
      <c r="AX2174" s="8">
        <f>F2174*AW2174</f>
        <v>15686998.4552</v>
      </c>
      <c r="AY2174" s="8">
        <f>IF(AQ2174="CT",7%,5%)*AX2174</f>
        <v>1098089.8918640001</v>
      </c>
      <c r="AZ2174" s="8">
        <f>AX2174*2%</f>
        <v>313739.96910400002</v>
      </c>
      <c r="BA2174" s="8">
        <f>IF(BB2174&gt;0,0,AX2174*5%)</f>
        <v>0</v>
      </c>
      <c r="BB2174" s="8">
        <f>(AX2174-BG2174)*35%</f>
        <v>1954903.4593199997</v>
      </c>
      <c r="BC2174" s="8">
        <f>+AX2174+AY2174+AZ2174+BA2174+BB2174</f>
        <v>19053731.775488</v>
      </c>
      <c r="BD2174" s="8">
        <f>AX2174-AT2174</f>
        <v>15686998.4552</v>
      </c>
      <c r="BE2174" s="2"/>
      <c r="BG2174" s="7">
        <f>+K2174*F2174</f>
        <v>10101560</v>
      </c>
      <c r="BH2174" s="2"/>
    </row>
    <row r="2175" spans="2:60" ht="51" hidden="1" outlineLevel="1" x14ac:dyDescent="0.2">
      <c r="B2175" s="82">
        <v>40</v>
      </c>
      <c r="C2175" s="144" t="s">
        <v>758</v>
      </c>
      <c r="D2175" s="144"/>
      <c r="E2175" s="82" t="s">
        <v>91</v>
      </c>
      <c r="F2175" s="143">
        <v>0.72970000000000002</v>
      </c>
      <c r="G2175" s="142">
        <f>+[2]THKL!F2183</f>
        <v>0.72970000000000002</v>
      </c>
      <c r="H2175" s="132"/>
      <c r="I2175" s="132"/>
      <c r="J2175" s="132"/>
      <c r="K2175" s="156">
        <f>$L$4010*1000</f>
        <v>15266666.666666666</v>
      </c>
      <c r="L2175" s="157">
        <f>'[3]BDG (XD)'!$AA$969*1000</f>
        <v>8321571</v>
      </c>
      <c r="M2175" s="157">
        <f>SUM(K2175:L2175)</f>
        <v>23588237.666666664</v>
      </c>
      <c r="N2175" s="83">
        <f>IF(V2175&lt;&gt;"VTC VHm",_xlfn.XLOOKUP(Z2175,$AC$4015:$AC$4035,$AD$4015:$AD$4035,0)*M2175,_xlfn.XLOOKUP(Z2175,$AC$4015:$AC$4035,$AD$4015:$AD$4035,0)*L2175)</f>
        <v>2912549.8499999996</v>
      </c>
      <c r="O2175" s="83">
        <f>IF(V2175&lt;&gt;"VTC VHm",_xlfn.XLOOKUP(Z2175,$AC$4015:$AC$4035,$AE$4015:$AE$4035,0)*M2175,_xlfn.XLOOKUP(Z2175,$AC$4015:$AC$4035,$AE$4015:$AE$4035,0)*L2175)</f>
        <v>0</v>
      </c>
      <c r="P2175" s="83">
        <f>SUM(N2175:O2175)</f>
        <v>2912549.8499999996</v>
      </c>
      <c r="Q2175" s="157">
        <f>M2175*G2175</f>
        <v>17212337.025366664</v>
      </c>
      <c r="R2175" s="157">
        <f>G2175*P2175</f>
        <v>2125287.6255449997</v>
      </c>
      <c r="S2175" s="83">
        <f>SUM(Q2175:R2175)</f>
        <v>19337624.650911663</v>
      </c>
      <c r="T2175" s="156"/>
      <c r="U2175" s="132"/>
      <c r="V2175" s="82" t="s">
        <v>34</v>
      </c>
      <c r="W2175" s="132"/>
      <c r="X2175" s="44" t="s">
        <v>33</v>
      </c>
      <c r="Y2175" s="44"/>
      <c r="Z2175" s="44" t="s">
        <v>16</v>
      </c>
      <c r="AA2175" s="44" t="s">
        <v>80</v>
      </c>
      <c r="AB2175" s="2">
        <v>24919627.177100372</v>
      </c>
      <c r="AC2175" s="2">
        <v>18183851.951130141</v>
      </c>
      <c r="AD2175" s="2">
        <f>+M2175</f>
        <v>23588237.666666664</v>
      </c>
      <c r="AE2175" s="2">
        <f>+AD2175*14%</f>
        <v>3302353.2733333334</v>
      </c>
      <c r="AF2175" s="155">
        <f>+AD2175*35%</f>
        <v>8255883.1833333317</v>
      </c>
      <c r="AG2175" s="2">
        <f>+AD2175*F2175</f>
        <v>17212337.025366664</v>
      </c>
      <c r="AH2175" s="2">
        <f>+AE2175*F2175</f>
        <v>2409727.1835513334</v>
      </c>
      <c r="AI2175" s="2">
        <f>+AF2175*F2175</f>
        <v>6024317.9588783318</v>
      </c>
      <c r="AJ2175" s="2">
        <f>SUM(AG2175:AI2175)</f>
        <v>25646382.167796329</v>
      </c>
      <c r="AK2175" s="2">
        <f>+AD2175*G2175</f>
        <v>17212337.025366664</v>
      </c>
      <c r="AL2175" s="2">
        <f>+AE2175*G2175</f>
        <v>2409727.1835513334</v>
      </c>
      <c r="AM2175" s="2">
        <f>+AF2175*G2175</f>
        <v>6024317.9588783318</v>
      </c>
      <c r="AN2175" s="155">
        <f>SUM(AK2175:AM2175)</f>
        <v>25646382.167796329</v>
      </c>
      <c r="AQ2175" s="145" t="s">
        <v>525</v>
      </c>
      <c r="AU2175" s="8">
        <f>+K2175</f>
        <v>15266666.666666666</v>
      </c>
      <c r="AV2175" s="8">
        <f>+L2175</f>
        <v>8321571</v>
      </c>
      <c r="AW2175" s="2">
        <f>+M2175</f>
        <v>23588237.666666664</v>
      </c>
      <c r="AX2175" s="8">
        <f>F2175*AW2175</f>
        <v>17212337.025366664</v>
      </c>
      <c r="AY2175" s="8">
        <f>IF(AQ2175="CT",7%,5%)*AX2175</f>
        <v>1204863.5917756667</v>
      </c>
      <c r="AZ2175" s="8">
        <f>AX2175*2%</f>
        <v>344246.74050733331</v>
      </c>
      <c r="BA2175" s="8">
        <f>IF(BB2175&gt;0,0,AX2175*5%)</f>
        <v>0</v>
      </c>
      <c r="BB2175" s="8">
        <f>(AX2175-BG2175)*35%</f>
        <v>2125287.6255449993</v>
      </c>
      <c r="BC2175" s="8">
        <f>+AX2175+AY2175+AZ2175+BA2175+BB2175</f>
        <v>20886734.983194664</v>
      </c>
      <c r="BD2175" s="8">
        <f>AX2175-AT2175</f>
        <v>17212337.025366664</v>
      </c>
      <c r="BE2175" s="2"/>
      <c r="BG2175" s="7">
        <f>+K2175*F2175</f>
        <v>11140086.666666666</v>
      </c>
      <c r="BH2175" s="2"/>
    </row>
    <row r="2176" spans="2:60" ht="34" hidden="1" outlineLevel="1" x14ac:dyDescent="0.2">
      <c r="B2176" s="82">
        <v>41</v>
      </c>
      <c r="C2176" s="144" t="s">
        <v>280</v>
      </c>
      <c r="D2176" s="144"/>
      <c r="E2176" s="82" t="s">
        <v>120</v>
      </c>
      <c r="F2176" s="143">
        <v>2.4253</v>
      </c>
      <c r="G2176" s="142">
        <f>+[2]THKL!F2184</f>
        <v>2.4253</v>
      </c>
      <c r="H2176" s="132"/>
      <c r="I2176" s="132"/>
      <c r="J2176" s="132"/>
      <c r="K2176" s="156" t="s">
        <v>89</v>
      </c>
      <c r="L2176" s="157">
        <f>'[3]BDG (XD)'!$AA$953*100</f>
        <v>26537135.877452388</v>
      </c>
      <c r="M2176" s="157">
        <f>SUM(K2176:L2176)</f>
        <v>26537135.877452388</v>
      </c>
      <c r="N2176" s="83">
        <f>IF(V2176&lt;&gt;"VTC VHm",_xlfn.XLOOKUP(Z2176,$AC$4015:$AC$4035,$AD$4015:$AD$4035,0)*M2176,_xlfn.XLOOKUP(Z2176,$AC$4015:$AC$4035,$AD$4015:$AD$4035,0)*L2176)</f>
        <v>9287997.5571083352</v>
      </c>
      <c r="O2176" s="83">
        <f>IF(V2176&lt;&gt;"VTC VHm",_xlfn.XLOOKUP(Z2176,$AC$4015:$AC$4035,$AE$4015:$AE$4035,0)*M2176,_xlfn.XLOOKUP(Z2176,$AC$4015:$AC$4035,$AE$4015:$AE$4035,0)*L2176)</f>
        <v>0</v>
      </c>
      <c r="P2176" s="83">
        <f>SUM(N2176:O2176)</f>
        <v>9287997.5571083352</v>
      </c>
      <c r="Q2176" s="157">
        <f>M2176*G2176</f>
        <v>64360515.64358528</v>
      </c>
      <c r="R2176" s="157">
        <f>G2176*P2176</f>
        <v>22526180.475254845</v>
      </c>
      <c r="S2176" s="83">
        <f>SUM(Q2176:R2176)</f>
        <v>86886696.118840128</v>
      </c>
      <c r="T2176" s="156" t="s">
        <v>50</v>
      </c>
      <c r="U2176" s="132"/>
      <c r="V2176" s="132"/>
      <c r="W2176" s="132"/>
      <c r="X2176" s="44" t="s">
        <v>33</v>
      </c>
      <c r="Y2176" s="44"/>
      <c r="Z2176" s="44" t="s">
        <v>16</v>
      </c>
      <c r="AA2176" s="44" t="s">
        <v>80</v>
      </c>
      <c r="AB2176" s="2">
        <v>9861205.6853036508</v>
      </c>
      <c r="AC2176" s="2">
        <v>23916382.148566943</v>
      </c>
      <c r="AD2176" s="2">
        <f>+M2176</f>
        <v>26537135.877452388</v>
      </c>
      <c r="AE2176" s="2">
        <f>+AD2176*14%</f>
        <v>3715199.0228433348</v>
      </c>
      <c r="AF2176" s="155">
        <f>+AD2176*35%</f>
        <v>9287997.5571083352</v>
      </c>
      <c r="AG2176" s="2">
        <f>+AD2176*F2176</f>
        <v>64360515.64358528</v>
      </c>
      <c r="AH2176" s="2">
        <f>+AE2176*F2176</f>
        <v>9010472.1901019402</v>
      </c>
      <c r="AI2176" s="2">
        <f>+AF2176*F2176</f>
        <v>22526180.475254845</v>
      </c>
      <c r="AJ2176" s="2">
        <f>SUM(AG2176:AI2176)</f>
        <v>95897168.308942065</v>
      </c>
      <c r="AK2176" s="2">
        <f>+AD2176*G2176</f>
        <v>64360515.64358528</v>
      </c>
      <c r="AL2176" s="2">
        <f>+AE2176*G2176</f>
        <v>9010472.1901019402</v>
      </c>
      <c r="AM2176" s="2">
        <f>+AF2176*G2176</f>
        <v>22526180.475254845</v>
      </c>
      <c r="AN2176" s="155">
        <f>SUM(AK2176:AM2176)</f>
        <v>95897168.308942065</v>
      </c>
      <c r="AQ2176" s="145" t="s">
        <v>525</v>
      </c>
      <c r="AU2176" s="8" t="str">
        <f>+K2176</f>
        <v>Bao gồm</v>
      </c>
      <c r="AV2176" s="8">
        <f>+L2176</f>
        <v>26537135.877452388</v>
      </c>
      <c r="AW2176" s="2">
        <f>+M2176</f>
        <v>26537135.877452388</v>
      </c>
      <c r="AX2176" s="8">
        <f>F2176*AW2176</f>
        <v>64360515.64358528</v>
      </c>
      <c r="AY2176" s="8">
        <f>IF(AQ2176="CT",7%,5%)*AX2176</f>
        <v>4505236.0950509701</v>
      </c>
      <c r="AZ2176" s="8">
        <f>AX2176*2%</f>
        <v>1287210.3128717055</v>
      </c>
      <c r="BA2176" s="8">
        <f>IF(BB2176&gt;0,0,AX2176*5%)</f>
        <v>0</v>
      </c>
      <c r="BB2176" s="8">
        <f>(AX2176-BG2176)*35%</f>
        <v>22526180.475254845</v>
      </c>
      <c r="BC2176" s="8">
        <f>+AX2176+AY2176+AZ2176+BA2176+BB2176</f>
        <v>92679142.526762813</v>
      </c>
      <c r="BD2176" s="8">
        <f>AX2176-AT2176</f>
        <v>64360515.64358528</v>
      </c>
      <c r="BE2176" s="2"/>
      <c r="BH2176" s="2"/>
    </row>
    <row r="2177" spans="2:60" ht="34" hidden="1" outlineLevel="1" x14ac:dyDescent="0.2">
      <c r="B2177" s="82">
        <v>42</v>
      </c>
      <c r="C2177" s="144" t="s">
        <v>898</v>
      </c>
      <c r="D2177" s="144"/>
      <c r="E2177" s="82" t="s">
        <v>104</v>
      </c>
      <c r="F2177" s="143">
        <v>29.5336</v>
      </c>
      <c r="G2177" s="142">
        <f>+[2]THKL!F2185</f>
        <v>29.5336</v>
      </c>
      <c r="H2177" s="132"/>
      <c r="I2177" s="132"/>
      <c r="J2177" s="132"/>
      <c r="K2177" s="156" t="str">
        <f>$K$765</f>
        <v>Bao gồm</v>
      </c>
      <c r="L2177" s="157">
        <f>$L$765</f>
        <v>2145700</v>
      </c>
      <c r="M2177" s="157">
        <f>SUM(K2177:L2177)</f>
        <v>2145700</v>
      </c>
      <c r="N2177" s="83">
        <f>IF(V2177&lt;&gt;"VTC VHm",_xlfn.XLOOKUP(Z2177,$AC$4015:$AC$4035,$AD$4015:$AD$4035,0)*M2177,_xlfn.XLOOKUP(Z2177,$AC$4015:$AC$4035,$AD$4015:$AD$4035,0)*L2177)</f>
        <v>750995</v>
      </c>
      <c r="O2177" s="83">
        <f>IF(V2177&lt;&gt;"VTC VHm",_xlfn.XLOOKUP(Z2177,$AC$4015:$AC$4035,$AE$4015:$AE$4035,0)*M2177,_xlfn.XLOOKUP(Z2177,$AC$4015:$AC$4035,$AE$4015:$AE$4035,0)*L2177)</f>
        <v>0</v>
      </c>
      <c r="P2177" s="83">
        <f>SUM(N2177:O2177)</f>
        <v>750995</v>
      </c>
      <c r="Q2177" s="157">
        <f>M2177*G2177</f>
        <v>63370245.520000003</v>
      </c>
      <c r="R2177" s="157">
        <f>G2177*P2177</f>
        <v>22179585.932</v>
      </c>
      <c r="S2177" s="83">
        <f>SUM(Q2177:R2177)</f>
        <v>85549831.452000007</v>
      </c>
      <c r="T2177" s="125" t="s">
        <v>103</v>
      </c>
      <c r="U2177" s="132"/>
      <c r="V2177" s="132"/>
      <c r="W2177" s="132"/>
      <c r="X2177" s="44" t="s">
        <v>33</v>
      </c>
      <c r="Y2177" s="44"/>
      <c r="Z2177" s="44" t="s">
        <v>16</v>
      </c>
      <c r="AA2177" s="44" t="s">
        <v>80</v>
      </c>
      <c r="AB2177" s="2">
        <v>2394024.9575619171</v>
      </c>
      <c r="AC2177" s="2">
        <v>70704175.486650631</v>
      </c>
      <c r="AD2177" s="2">
        <f>+M2177</f>
        <v>2145700</v>
      </c>
      <c r="AE2177" s="2">
        <f>+AD2177*14%</f>
        <v>300398</v>
      </c>
      <c r="AF2177" s="155">
        <f>+AD2177*35%</f>
        <v>750995</v>
      </c>
      <c r="AG2177" s="2">
        <f>+AD2177*F2177</f>
        <v>63370245.520000003</v>
      </c>
      <c r="AH2177" s="2">
        <f>+AE2177*F2177</f>
        <v>8871834.3728</v>
      </c>
      <c r="AI2177" s="2">
        <f>+AF2177*F2177</f>
        <v>22179585.932</v>
      </c>
      <c r="AJ2177" s="2">
        <f>SUM(AG2177:AI2177)</f>
        <v>94421665.8248</v>
      </c>
      <c r="AK2177" s="2">
        <f>+AD2177*G2177</f>
        <v>63370245.520000003</v>
      </c>
      <c r="AL2177" s="2">
        <f>+AE2177*G2177</f>
        <v>8871834.3728</v>
      </c>
      <c r="AM2177" s="2">
        <f>+AF2177*G2177</f>
        <v>22179585.932</v>
      </c>
      <c r="AN2177" s="155">
        <f>SUM(AK2177:AM2177)</f>
        <v>94421665.8248</v>
      </c>
      <c r="AQ2177" s="145" t="s">
        <v>525</v>
      </c>
      <c r="AU2177" s="8">
        <f>+BH2177</f>
        <v>250000</v>
      </c>
      <c r="AV2177" s="8">
        <f>+L2177</f>
        <v>2145700</v>
      </c>
      <c r="AW2177" s="2">
        <f>+AU2177+AV2177</f>
        <v>2395700</v>
      </c>
      <c r="AX2177" s="8">
        <f>F2177*AW2177</f>
        <v>70753645.519999996</v>
      </c>
      <c r="AY2177" s="8">
        <f>IF(AQ2177="CT",7%,5%)*AX2177</f>
        <v>4952755.1864</v>
      </c>
      <c r="AZ2177" s="8">
        <f>AX2177*2%</f>
        <v>1415072.9103999999</v>
      </c>
      <c r="BA2177" s="8">
        <f>IF(BB2177&gt;0,0,AX2177*5%)</f>
        <v>0</v>
      </c>
      <c r="BB2177" s="8">
        <f>(AX2177-BG2177)*35%</f>
        <v>24763775.931999996</v>
      </c>
      <c r="BC2177" s="8">
        <f>+AX2177+AY2177+AZ2177+BA2177+BB2177</f>
        <v>101885249.54879999</v>
      </c>
      <c r="BD2177" s="8">
        <f>AX2177-AT2177</f>
        <v>70753645.519999996</v>
      </c>
      <c r="BE2177" s="2"/>
      <c r="BH2177" s="2">
        <v>250000</v>
      </c>
    </row>
    <row r="2178" spans="2:60" ht="51" hidden="1" outlineLevel="1" x14ac:dyDescent="0.2">
      <c r="B2178" s="82">
        <v>43</v>
      </c>
      <c r="C2178" s="144" t="s">
        <v>897</v>
      </c>
      <c r="D2178" s="144"/>
      <c r="E2178" s="82" t="s">
        <v>91</v>
      </c>
      <c r="F2178" s="143">
        <v>0.91990000000000005</v>
      </c>
      <c r="G2178" s="142">
        <f>+[2]THKL!F2186</f>
        <v>0.91990000000000005</v>
      </c>
      <c r="H2178" s="132"/>
      <c r="I2178" s="132"/>
      <c r="J2178" s="132"/>
      <c r="K2178" s="156">
        <f>$K$4010*1000</f>
        <v>15050000</v>
      </c>
      <c r="L2178" s="157">
        <f>'[3]BDG (XD)'!$AA$972*1000</f>
        <v>8321571</v>
      </c>
      <c r="M2178" s="157">
        <f>SUM(K2178:L2178)</f>
        <v>23371571</v>
      </c>
      <c r="N2178" s="83">
        <f>IF(V2178&lt;&gt;"VTC VHm",_xlfn.XLOOKUP(Z2178,$AC$4015:$AC$4035,$AD$4015:$AD$4035,0)*M2178,_xlfn.XLOOKUP(Z2178,$AC$4015:$AC$4035,$AD$4015:$AD$4035,0)*L2178)</f>
        <v>2912549.8499999996</v>
      </c>
      <c r="O2178" s="83">
        <f>IF(V2178&lt;&gt;"VTC VHm",_xlfn.XLOOKUP(Z2178,$AC$4015:$AC$4035,$AE$4015:$AE$4035,0)*M2178,_xlfn.XLOOKUP(Z2178,$AC$4015:$AC$4035,$AE$4015:$AE$4035,0)*L2178)</f>
        <v>0</v>
      </c>
      <c r="P2178" s="83">
        <f>SUM(N2178:O2178)</f>
        <v>2912549.8499999996</v>
      </c>
      <c r="Q2178" s="157">
        <f>M2178*G2178</f>
        <v>21499508.162900001</v>
      </c>
      <c r="R2178" s="157">
        <f>G2178*P2178</f>
        <v>2679254.6070149997</v>
      </c>
      <c r="S2178" s="83">
        <f>SUM(Q2178:R2178)</f>
        <v>24178762.769915</v>
      </c>
      <c r="T2178" s="156"/>
      <c r="U2178" s="132"/>
      <c r="V2178" s="82" t="s">
        <v>34</v>
      </c>
      <c r="W2178" s="132"/>
      <c r="X2178" s="44" t="s">
        <v>33</v>
      </c>
      <c r="Y2178" s="44"/>
      <c r="Z2178" s="44" t="s">
        <v>16</v>
      </c>
      <c r="AA2178" s="44" t="s">
        <v>80</v>
      </c>
      <c r="AB2178" s="2">
        <v>25406405.592674155</v>
      </c>
      <c r="AC2178" s="2">
        <v>23371352.504700955</v>
      </c>
      <c r="AD2178" s="2">
        <f>+M2178</f>
        <v>23371571</v>
      </c>
      <c r="AE2178" s="2">
        <f>+AD2178*14%</f>
        <v>3272019.9400000004</v>
      </c>
      <c r="AF2178" s="155">
        <f>+AD2178*35%</f>
        <v>8180049.8499999996</v>
      </c>
      <c r="AG2178" s="2">
        <f>+AD2178*F2178</f>
        <v>21499508.162900001</v>
      </c>
      <c r="AH2178" s="2">
        <f>+AE2178*F2178</f>
        <v>3009931.1428060005</v>
      </c>
      <c r="AI2178" s="2">
        <f>+AF2178*F2178</f>
        <v>7524827.8570149997</v>
      </c>
      <c r="AJ2178" s="2">
        <f>SUM(AG2178:AI2178)</f>
        <v>32034267.162721001</v>
      </c>
      <c r="AK2178" s="2">
        <f>+AD2178*G2178</f>
        <v>21499508.162900001</v>
      </c>
      <c r="AL2178" s="2">
        <f>+AE2178*G2178</f>
        <v>3009931.1428060005</v>
      </c>
      <c r="AM2178" s="2">
        <f>+AF2178*G2178</f>
        <v>7524827.8570149997</v>
      </c>
      <c r="AN2178" s="155">
        <f>SUM(AK2178:AM2178)</f>
        <v>32034267.162721001</v>
      </c>
      <c r="AQ2178" s="145" t="s">
        <v>525</v>
      </c>
      <c r="AU2178" s="8">
        <f>+K2178</f>
        <v>15050000</v>
      </c>
      <c r="AV2178" s="8">
        <f>+L2178</f>
        <v>8321571</v>
      </c>
      <c r="AW2178" s="2">
        <f>+M2178</f>
        <v>23371571</v>
      </c>
      <c r="AX2178" s="8">
        <f>F2178*AW2178</f>
        <v>21499508.162900001</v>
      </c>
      <c r="AY2178" s="8">
        <f>IF(AQ2178="CT",7%,5%)*AX2178</f>
        <v>1504965.5714030003</v>
      </c>
      <c r="AZ2178" s="8">
        <f>AX2178*2%</f>
        <v>429990.16325800004</v>
      </c>
      <c r="BA2178" s="8">
        <f>IF(BB2178&gt;0,0,AX2178*5%)</f>
        <v>0</v>
      </c>
      <c r="BB2178" s="8">
        <f>(AX2178-BG2178)*35%</f>
        <v>2679254.6070150002</v>
      </c>
      <c r="BC2178" s="8">
        <f>+AX2178+AY2178+AZ2178+BA2178+BB2178</f>
        <v>26113718.504576001</v>
      </c>
      <c r="BD2178" s="8">
        <f>AX2178-AT2178</f>
        <v>21499508.162900001</v>
      </c>
      <c r="BE2178" s="2"/>
      <c r="BG2178" s="7">
        <f>+K2178*F2178</f>
        <v>13844495</v>
      </c>
      <c r="BH2178" s="2"/>
    </row>
    <row r="2179" spans="2:60" ht="51" hidden="1" outlineLevel="1" x14ac:dyDescent="0.2">
      <c r="B2179" s="82">
        <v>44</v>
      </c>
      <c r="C2179" s="144" t="s">
        <v>896</v>
      </c>
      <c r="D2179" s="144"/>
      <c r="E2179" s="82" t="s">
        <v>91</v>
      </c>
      <c r="F2179" s="143">
        <v>2.0569000000000002</v>
      </c>
      <c r="G2179" s="142">
        <f>+[2]THKL!F2187</f>
        <v>2.0569000000000002</v>
      </c>
      <c r="H2179" s="132"/>
      <c r="I2179" s="132"/>
      <c r="J2179" s="132"/>
      <c r="K2179" s="156">
        <f>$L$4010*1000</f>
        <v>15266666.666666666</v>
      </c>
      <c r="L2179" s="157">
        <f>'[3]BDG (XD)'!$AA$973*1000</f>
        <v>8321571</v>
      </c>
      <c r="M2179" s="157">
        <f>SUM(K2179:L2179)</f>
        <v>23588237.666666664</v>
      </c>
      <c r="N2179" s="83">
        <f>IF(V2179&lt;&gt;"VTC VHm",_xlfn.XLOOKUP(Z2179,$AC$4015:$AC$4035,$AD$4015:$AD$4035,0)*M2179,_xlfn.XLOOKUP(Z2179,$AC$4015:$AC$4035,$AD$4015:$AD$4035,0)*L2179)</f>
        <v>2912549.8499999996</v>
      </c>
      <c r="O2179" s="83">
        <f>IF(V2179&lt;&gt;"VTC VHm",_xlfn.XLOOKUP(Z2179,$AC$4015:$AC$4035,$AE$4015:$AE$4035,0)*M2179,_xlfn.XLOOKUP(Z2179,$AC$4015:$AC$4035,$AE$4015:$AE$4035,0)*L2179)</f>
        <v>0</v>
      </c>
      <c r="P2179" s="83">
        <f>SUM(N2179:O2179)</f>
        <v>2912549.8499999996</v>
      </c>
      <c r="Q2179" s="157">
        <f>M2179*G2179</f>
        <v>48518646.056566663</v>
      </c>
      <c r="R2179" s="157">
        <f>G2179*P2179</f>
        <v>5990823.7864649994</v>
      </c>
      <c r="S2179" s="83">
        <f>SUM(Q2179:R2179)</f>
        <v>54509469.84303166</v>
      </c>
      <c r="T2179" s="156"/>
      <c r="U2179" s="132"/>
      <c r="V2179" s="82" t="s">
        <v>34</v>
      </c>
      <c r="W2179" s="132"/>
      <c r="X2179" s="44" t="s">
        <v>33</v>
      </c>
      <c r="Y2179" s="44"/>
      <c r="Z2179" s="44" t="s">
        <v>16</v>
      </c>
      <c r="AA2179" s="44" t="s">
        <v>80</v>
      </c>
      <c r="AB2179" s="2">
        <v>24230349.577257819</v>
      </c>
      <c r="AC2179" s="2">
        <v>49839406.04546161</v>
      </c>
      <c r="AD2179" s="2">
        <f>+M2179</f>
        <v>23588237.666666664</v>
      </c>
      <c r="AE2179" s="2">
        <f>+AD2179*14%</f>
        <v>3302353.2733333334</v>
      </c>
      <c r="AF2179" s="155">
        <f>+AD2179*35%</f>
        <v>8255883.1833333317</v>
      </c>
      <c r="AG2179" s="2">
        <f>+AD2179*F2179</f>
        <v>48518646.056566663</v>
      </c>
      <c r="AH2179" s="2">
        <f>+AE2179*F2179</f>
        <v>6792610.4479193343</v>
      </c>
      <c r="AI2179" s="2">
        <f>+AF2179*F2179</f>
        <v>16981526.119798332</v>
      </c>
      <c r="AJ2179" s="2">
        <f>SUM(AG2179:AI2179)</f>
        <v>72292782.624284327</v>
      </c>
      <c r="AK2179" s="2">
        <f>+AD2179*G2179</f>
        <v>48518646.056566663</v>
      </c>
      <c r="AL2179" s="2">
        <f>+AE2179*G2179</f>
        <v>6792610.4479193343</v>
      </c>
      <c r="AM2179" s="2">
        <f>+AF2179*G2179</f>
        <v>16981526.119798332</v>
      </c>
      <c r="AN2179" s="155">
        <f>SUM(AK2179:AM2179)</f>
        <v>72292782.624284327</v>
      </c>
      <c r="AQ2179" s="145" t="s">
        <v>525</v>
      </c>
      <c r="AU2179" s="8">
        <f>+K2179</f>
        <v>15266666.666666666</v>
      </c>
      <c r="AV2179" s="8">
        <f>+L2179</f>
        <v>8321571</v>
      </c>
      <c r="AW2179" s="2">
        <f>+M2179</f>
        <v>23588237.666666664</v>
      </c>
      <c r="AX2179" s="8">
        <f>F2179*AW2179</f>
        <v>48518646.056566663</v>
      </c>
      <c r="AY2179" s="8">
        <f>IF(AQ2179="CT",7%,5%)*AX2179</f>
        <v>3396305.2239596667</v>
      </c>
      <c r="AZ2179" s="8">
        <f>AX2179*2%</f>
        <v>970372.92113133334</v>
      </c>
      <c r="BA2179" s="8">
        <f>IF(BB2179&gt;0,0,AX2179*5%)</f>
        <v>0</v>
      </c>
      <c r="BB2179" s="8">
        <f>(AX2179-BG2179)*35%</f>
        <v>5990823.7864649976</v>
      </c>
      <c r="BC2179" s="8">
        <f>+AX2179+AY2179+AZ2179+BA2179+BB2179</f>
        <v>58876147.988122664</v>
      </c>
      <c r="BD2179" s="8">
        <f>AX2179-AT2179</f>
        <v>48518646.056566663</v>
      </c>
      <c r="BE2179" s="2"/>
      <c r="BG2179" s="7">
        <f>+K2179*F2179</f>
        <v>31402006.666666668</v>
      </c>
      <c r="BH2179" s="2"/>
    </row>
    <row r="2180" spans="2:60" ht="17" hidden="1" outlineLevel="1" x14ac:dyDescent="0.2">
      <c r="B2180" s="82">
        <v>45</v>
      </c>
      <c r="C2180" s="144" t="s">
        <v>121</v>
      </c>
      <c r="D2180" s="144"/>
      <c r="E2180" s="82" t="s">
        <v>120</v>
      </c>
      <c r="F2180" s="143">
        <v>2.6957</v>
      </c>
      <c r="G2180" s="142">
        <f>+[2]THKL!F2188</f>
        <v>2.6957</v>
      </c>
      <c r="H2180" s="132"/>
      <c r="I2180" s="132"/>
      <c r="J2180" s="132"/>
      <c r="K2180" s="156" t="s">
        <v>89</v>
      </c>
      <c r="L2180" s="157">
        <f>'[3]BDG (XD)'!$AA$957*100</f>
        <v>34319465.124706388</v>
      </c>
      <c r="M2180" s="157">
        <f>SUM(K2180:L2180)</f>
        <v>34319465.124706388</v>
      </c>
      <c r="N2180" s="83">
        <f>IF(V2180&lt;&gt;"VTC VHm",_xlfn.XLOOKUP(Z2180,$AC$4015:$AC$4035,$AD$4015:$AD$4035,0)*M2180,_xlfn.XLOOKUP(Z2180,$AC$4015:$AC$4035,$AD$4015:$AD$4035,0)*L2180)</f>
        <v>12011812.793647235</v>
      </c>
      <c r="O2180" s="83">
        <f>IF(V2180&lt;&gt;"VTC VHm",_xlfn.XLOOKUP(Z2180,$AC$4015:$AC$4035,$AE$4015:$AE$4035,0)*M2180,_xlfn.XLOOKUP(Z2180,$AC$4015:$AC$4035,$AE$4015:$AE$4035,0)*L2180)</f>
        <v>0</v>
      </c>
      <c r="P2180" s="83">
        <f>SUM(N2180:O2180)</f>
        <v>12011812.793647235</v>
      </c>
      <c r="Q2180" s="157">
        <f>M2180*G2180</f>
        <v>92514982.136671007</v>
      </c>
      <c r="R2180" s="157">
        <f>G2180*P2180</f>
        <v>32380243.74783485</v>
      </c>
      <c r="S2180" s="83">
        <f>SUM(Q2180:R2180)</f>
        <v>124895225.88450585</v>
      </c>
      <c r="T2180" s="156"/>
      <c r="U2180" s="132"/>
      <c r="V2180" s="132"/>
      <c r="W2180" s="132"/>
      <c r="X2180" s="44" t="s">
        <v>33</v>
      </c>
      <c r="Y2180" s="44"/>
      <c r="Z2180" s="44" t="s">
        <v>16</v>
      </c>
      <c r="AA2180" s="44" t="s">
        <v>80</v>
      </c>
      <c r="AB2180" s="2">
        <v>19646646.000324748</v>
      </c>
      <c r="AC2180" s="2">
        <v>52961463.623075426</v>
      </c>
      <c r="AD2180" s="2">
        <f>+M2180</f>
        <v>34319465.124706388</v>
      </c>
      <c r="AE2180" s="2">
        <f>+AD2180*14%</f>
        <v>4804725.1174588948</v>
      </c>
      <c r="AF2180" s="155">
        <f>+AD2180*35%</f>
        <v>12011812.793647235</v>
      </c>
      <c r="AG2180" s="2">
        <f>+AD2180*F2180</f>
        <v>92514982.136671007</v>
      </c>
      <c r="AH2180" s="2">
        <f>+AE2180*F2180</f>
        <v>12952097.499133943</v>
      </c>
      <c r="AI2180" s="2">
        <f>+AF2180*F2180</f>
        <v>32380243.74783485</v>
      </c>
      <c r="AJ2180" s="2">
        <f>SUM(AG2180:AI2180)</f>
        <v>137847323.38363981</v>
      </c>
      <c r="AK2180" s="2">
        <f>+AD2180*G2180</f>
        <v>92514982.136671007</v>
      </c>
      <c r="AL2180" s="2">
        <f>+AE2180*G2180</f>
        <v>12952097.499133943</v>
      </c>
      <c r="AM2180" s="2">
        <f>+AF2180*G2180</f>
        <v>32380243.74783485</v>
      </c>
      <c r="AN2180" s="155">
        <f>SUM(AK2180:AM2180)</f>
        <v>137847323.38363981</v>
      </c>
      <c r="AQ2180" s="145" t="s">
        <v>525</v>
      </c>
      <c r="AU2180" s="8" t="str">
        <f>+K2180</f>
        <v>Bao gồm</v>
      </c>
      <c r="AV2180" s="8">
        <f>+L2180</f>
        <v>34319465.124706388</v>
      </c>
      <c r="AW2180" s="2">
        <f>+M2180</f>
        <v>34319465.124706388</v>
      </c>
      <c r="AX2180" s="8">
        <f>F2180*AW2180</f>
        <v>92514982.136671007</v>
      </c>
      <c r="AY2180" s="8">
        <f>IF(AQ2180="CT",7%,5%)*AX2180</f>
        <v>6476048.7495669713</v>
      </c>
      <c r="AZ2180" s="8">
        <f>AX2180*2%</f>
        <v>1850299.6427334202</v>
      </c>
      <c r="BA2180" s="8">
        <f>IF(BB2180&gt;0,0,AX2180*5%)</f>
        <v>0</v>
      </c>
      <c r="BB2180" s="8">
        <f>(AX2180-BG2180)*35%</f>
        <v>32380243.74783485</v>
      </c>
      <c r="BC2180" s="8">
        <f>+AX2180+AY2180+AZ2180+BA2180+BB2180</f>
        <v>133221574.27680625</v>
      </c>
      <c r="BD2180" s="8">
        <f>AX2180-AT2180</f>
        <v>92514982.136671007</v>
      </c>
      <c r="BE2180" s="2"/>
      <c r="BH2180" s="2"/>
    </row>
    <row r="2181" spans="2:60" s="92" customFormat="1" ht="17" collapsed="1" x14ac:dyDescent="0.2">
      <c r="B2181" s="163" t="s">
        <v>930</v>
      </c>
      <c r="C2181" s="164" t="s">
        <v>119</v>
      </c>
      <c r="D2181" s="164"/>
      <c r="E2181" s="163"/>
      <c r="F2181" s="162"/>
      <c r="G2181" s="149">
        <f>+[2]THKL!F2189</f>
        <v>0</v>
      </c>
      <c r="H2181" s="158"/>
      <c r="I2181" s="158"/>
      <c r="J2181" s="158"/>
      <c r="K2181" s="159"/>
      <c r="L2181" s="161"/>
      <c r="M2181" s="161">
        <f>SUM(K2181:L2181)</f>
        <v>0</v>
      </c>
      <c r="N2181" s="83">
        <f>IF(V2181&lt;&gt;"VTC VHm",_xlfn.XLOOKUP(Z2181,$AC$4015:$AC$4035,$AD$4015:$AD$4035,0)*M2181,_xlfn.XLOOKUP(Z2181,$AC$4015:$AC$4035,$AD$4015:$AD$4035,0)*L2181)</f>
        <v>0</v>
      </c>
      <c r="O2181" s="83">
        <f>IF(V2181&lt;&gt;"VTC VHm",_xlfn.XLOOKUP(Z2181,$AC$4015:$AC$4035,$AE$4015:$AE$4035,0)*M2181,_xlfn.XLOOKUP(Z2181,$AC$4015:$AC$4035,$AE$4015:$AE$4035,0)*L2181)</f>
        <v>0</v>
      </c>
      <c r="P2181" s="160">
        <f>SUM(N2181:O2181)</f>
        <v>0</v>
      </c>
      <c r="Q2181" s="161">
        <f>M2181*G2181</f>
        <v>0</v>
      </c>
      <c r="R2181" s="161">
        <f>G2181*P2181</f>
        <v>0</v>
      </c>
      <c r="S2181" s="160">
        <f>SUM(Q2181:R2181)</f>
        <v>0</v>
      </c>
      <c r="T2181" s="159"/>
      <c r="U2181" s="158"/>
      <c r="V2181" s="158"/>
      <c r="W2181" s="158"/>
      <c r="X2181" s="94" t="s">
        <v>33</v>
      </c>
      <c r="Y2181" s="94"/>
      <c r="Z2181" s="94" t="s">
        <v>16</v>
      </c>
      <c r="AA2181" s="44" t="s">
        <v>80</v>
      </c>
      <c r="AB2181" s="2"/>
      <c r="AC2181" s="2">
        <v>0</v>
      </c>
      <c r="AD2181" s="93">
        <f>+M2181</f>
        <v>0</v>
      </c>
      <c r="AE2181" s="93">
        <f>+AD2181*14%</f>
        <v>0</v>
      </c>
      <c r="AF2181" s="93">
        <f>+AD2181*35%</f>
        <v>0</v>
      </c>
      <c r="AG2181" s="93">
        <f>+AD2181*F2181</f>
        <v>0</v>
      </c>
      <c r="AH2181" s="93">
        <f>+AE2181*F2181</f>
        <v>0</v>
      </c>
      <c r="AI2181" s="93">
        <f>+AF2181*F2181</f>
        <v>0</v>
      </c>
      <c r="AJ2181" s="93">
        <f>SUM(AG2181:AI2181)</f>
        <v>0</v>
      </c>
      <c r="AK2181" s="93">
        <f>+AD2181*G2181</f>
        <v>0</v>
      </c>
      <c r="AL2181" s="93">
        <f>+AE2181*G2181</f>
        <v>0</v>
      </c>
      <c r="AM2181" s="93">
        <f>+AF2181*G2181</f>
        <v>0</v>
      </c>
      <c r="AN2181" s="93">
        <f>SUM(AK2181:AM2181)</f>
        <v>0</v>
      </c>
      <c r="AQ2181" s="145" t="s">
        <v>525</v>
      </c>
      <c r="AU2181" s="8">
        <f>+K2181</f>
        <v>0</v>
      </c>
      <c r="AV2181" s="8">
        <f>+L2181</f>
        <v>0</v>
      </c>
      <c r="AW2181" s="2">
        <f>+M2181</f>
        <v>0</v>
      </c>
      <c r="AX2181" s="8">
        <f>F2181*AW2181</f>
        <v>0</v>
      </c>
      <c r="AY2181" s="8">
        <f>IF(AQ2181="CT",7%,5%)*AX2181</f>
        <v>0</v>
      </c>
      <c r="AZ2181" s="8">
        <f>AX2181*2%</f>
        <v>0</v>
      </c>
      <c r="BA2181" s="8">
        <f>IF(BB2181&gt;0,0,AX2181*5%)</f>
        <v>0</v>
      </c>
      <c r="BB2181" s="8">
        <f>(AX2181-BG2181)*35%</f>
        <v>0</v>
      </c>
      <c r="BC2181" s="8">
        <f>+AX2181+AY2181+AZ2181+BA2181+BB2181</f>
        <v>0</v>
      </c>
      <c r="BD2181" s="8">
        <f>AX2181-AT2181</f>
        <v>0</v>
      </c>
      <c r="BE2181" s="2"/>
      <c r="BH2181" s="2"/>
    </row>
    <row r="2182" spans="2:60" s="92" customFormat="1" ht="17" collapsed="1" x14ac:dyDescent="0.2">
      <c r="B2182" s="163"/>
      <c r="C2182" s="164" t="s">
        <v>118</v>
      </c>
      <c r="D2182" s="164"/>
      <c r="E2182" s="163"/>
      <c r="F2182" s="162"/>
      <c r="G2182" s="149">
        <f>+[2]THKL!F2190</f>
        <v>0</v>
      </c>
      <c r="H2182" s="158"/>
      <c r="I2182" s="158"/>
      <c r="J2182" s="158"/>
      <c r="K2182" s="159"/>
      <c r="L2182" s="161"/>
      <c r="M2182" s="161">
        <f>SUM(K2182:L2182)</f>
        <v>0</v>
      </c>
      <c r="N2182" s="83">
        <f>IF(V2182&lt;&gt;"VTC VHm",_xlfn.XLOOKUP(Z2182,$AC$4015:$AC$4035,$AD$4015:$AD$4035,0)*M2182,_xlfn.XLOOKUP(Z2182,$AC$4015:$AC$4035,$AD$4015:$AD$4035,0)*L2182)</f>
        <v>0</v>
      </c>
      <c r="O2182" s="83">
        <f>IF(V2182&lt;&gt;"VTC VHm",_xlfn.XLOOKUP(Z2182,$AC$4015:$AC$4035,$AE$4015:$AE$4035,0)*M2182,_xlfn.XLOOKUP(Z2182,$AC$4015:$AC$4035,$AE$4015:$AE$4035,0)*L2182)</f>
        <v>0</v>
      </c>
      <c r="P2182" s="160">
        <f>SUM(N2182:O2182)</f>
        <v>0</v>
      </c>
      <c r="Q2182" s="161">
        <f>M2182*G2182</f>
        <v>0</v>
      </c>
      <c r="R2182" s="161">
        <f>G2182*P2182</f>
        <v>0</v>
      </c>
      <c r="S2182" s="160">
        <f>SUM(Q2182:R2182)</f>
        <v>0</v>
      </c>
      <c r="T2182" s="159"/>
      <c r="U2182" s="158"/>
      <c r="V2182" s="158"/>
      <c r="W2182" s="158"/>
      <c r="X2182" s="94" t="s">
        <v>33</v>
      </c>
      <c r="Y2182" s="94"/>
      <c r="Z2182" s="94" t="s">
        <v>16</v>
      </c>
      <c r="AA2182" s="44" t="s">
        <v>80</v>
      </c>
      <c r="AB2182" s="2"/>
      <c r="AC2182" s="2">
        <v>0</v>
      </c>
      <c r="AD2182" s="93">
        <f>+M2182</f>
        <v>0</v>
      </c>
      <c r="AE2182" s="93">
        <f>+AD2182*14%</f>
        <v>0</v>
      </c>
      <c r="AF2182" s="93">
        <f>+AD2182*35%</f>
        <v>0</v>
      </c>
      <c r="AG2182" s="93">
        <f>+AD2182*F2182</f>
        <v>0</v>
      </c>
      <c r="AH2182" s="93">
        <f>+AE2182*F2182</f>
        <v>0</v>
      </c>
      <c r="AI2182" s="93">
        <f>+AF2182*F2182</f>
        <v>0</v>
      </c>
      <c r="AJ2182" s="93">
        <f>SUM(AG2182:AI2182)</f>
        <v>0</v>
      </c>
      <c r="AK2182" s="93">
        <f>+AD2182*G2182</f>
        <v>0</v>
      </c>
      <c r="AL2182" s="93">
        <f>+AE2182*G2182</f>
        <v>0</v>
      </c>
      <c r="AM2182" s="93">
        <f>+AF2182*G2182</f>
        <v>0</v>
      </c>
      <c r="AN2182" s="93">
        <f>SUM(AK2182:AM2182)</f>
        <v>0</v>
      </c>
      <c r="AQ2182" s="145" t="s">
        <v>525</v>
      </c>
      <c r="AU2182" s="8">
        <f>+K2182</f>
        <v>0</v>
      </c>
      <c r="AV2182" s="8">
        <f>+L2182</f>
        <v>0</v>
      </c>
      <c r="AW2182" s="2">
        <f>+M2182</f>
        <v>0</v>
      </c>
      <c r="AX2182" s="8">
        <f>F2182*AW2182</f>
        <v>0</v>
      </c>
      <c r="AY2182" s="8">
        <f>IF(AQ2182="CT",7%,5%)*AX2182</f>
        <v>0</v>
      </c>
      <c r="AZ2182" s="8">
        <f>AX2182*2%</f>
        <v>0</v>
      </c>
      <c r="BA2182" s="8">
        <f>IF(BB2182&gt;0,0,AX2182*5%)</f>
        <v>0</v>
      </c>
      <c r="BB2182" s="8">
        <f>(AX2182-BG2182)*35%</f>
        <v>0</v>
      </c>
      <c r="BC2182" s="8">
        <f>+AX2182+AY2182+AZ2182+BA2182+BB2182</f>
        <v>0</v>
      </c>
      <c r="BD2182" s="8">
        <f>AX2182-AT2182</f>
        <v>0</v>
      </c>
      <c r="BE2182" s="2"/>
      <c r="BH2182" s="2"/>
    </row>
    <row r="2183" spans="2:60" ht="51" hidden="1" outlineLevel="1" x14ac:dyDescent="0.2">
      <c r="B2183" s="82">
        <v>1</v>
      </c>
      <c r="C2183" s="144" t="s">
        <v>754</v>
      </c>
      <c r="D2183" s="144"/>
      <c r="E2183" s="82" t="s">
        <v>104</v>
      </c>
      <c r="F2183" s="143">
        <v>451.71879999999999</v>
      </c>
      <c r="G2183" s="142">
        <f>+[2]THKL!F2191</f>
        <v>451.71879999999999</v>
      </c>
      <c r="H2183" s="132"/>
      <c r="I2183" s="132"/>
      <c r="J2183" s="132"/>
      <c r="K2183" s="125" t="str">
        <f>$K$110</f>
        <v>Bao gồm</v>
      </c>
      <c r="L2183" s="84">
        <f>$L$110</f>
        <v>4534506.2372727301</v>
      </c>
      <c r="M2183" s="157">
        <f>SUM(K2183:L2183)</f>
        <v>4534506.2372727301</v>
      </c>
      <c r="N2183" s="83">
        <f>IF(V2183&lt;&gt;"VTC VHm",_xlfn.XLOOKUP(Z2183,$AC$4015:$AC$4035,$AD$4015:$AD$4035,0)*M2183,_xlfn.XLOOKUP(Z2183,$AC$4015:$AC$4035,$AD$4015:$AD$4035,0)*L2183)</f>
        <v>1587077.1830454555</v>
      </c>
      <c r="O2183" s="83">
        <f>IF(V2183&lt;&gt;"VTC VHm",_xlfn.XLOOKUP(Z2183,$AC$4015:$AC$4035,$AE$4015:$AE$4035,0)*M2183,_xlfn.XLOOKUP(Z2183,$AC$4015:$AC$4035,$AE$4015:$AE$4035,0)*L2183)</f>
        <v>0</v>
      </c>
      <c r="P2183" s="83">
        <f>SUM(N2183:O2183)</f>
        <v>1587077.1830454555</v>
      </c>
      <c r="Q2183" s="157">
        <f>M2183*G2183</f>
        <v>2048321716.0933528</v>
      </c>
      <c r="R2183" s="157">
        <f>G2183*P2183</f>
        <v>716912600.6326735</v>
      </c>
      <c r="S2183" s="83">
        <f>SUM(Q2183:R2183)</f>
        <v>2765234316.7260265</v>
      </c>
      <c r="T2183" s="125" t="s">
        <v>103</v>
      </c>
      <c r="U2183" s="132"/>
      <c r="V2183" s="132"/>
      <c r="W2183" s="132"/>
      <c r="X2183" s="44" t="s">
        <v>33</v>
      </c>
      <c r="Y2183" s="44"/>
      <c r="Z2183" s="44" t="s">
        <v>16</v>
      </c>
      <c r="AA2183" s="44" t="s">
        <v>80</v>
      </c>
      <c r="AB2183" s="2">
        <v>3251317.0613636253</v>
      </c>
      <c r="AC2183" s="2">
        <v>1468681041.3787031</v>
      </c>
      <c r="AD2183" s="2">
        <f>+M2183</f>
        <v>4534506.2372727301</v>
      </c>
      <c r="AE2183" s="2">
        <f>+AD2183*14%</f>
        <v>634830.87321818224</v>
      </c>
      <c r="AF2183" s="155">
        <f>+AD2183*35%</f>
        <v>1587077.1830454555</v>
      </c>
      <c r="AG2183" s="2">
        <f>+AD2183*F2183</f>
        <v>2048321716.0933528</v>
      </c>
      <c r="AH2183" s="2">
        <f>+AE2183*F2183</f>
        <v>286765040.2530694</v>
      </c>
      <c r="AI2183" s="2">
        <f>+AF2183*F2183</f>
        <v>716912600.6326735</v>
      </c>
      <c r="AJ2183" s="2">
        <f>SUM(AG2183:AI2183)</f>
        <v>3051999356.9790955</v>
      </c>
      <c r="AK2183" s="2">
        <f>+AD2183*G2183</f>
        <v>2048321716.0933528</v>
      </c>
      <c r="AL2183" s="2">
        <f>+AE2183*G2183</f>
        <v>286765040.2530694</v>
      </c>
      <c r="AM2183" s="2">
        <f>+AF2183*G2183</f>
        <v>716912600.6326735</v>
      </c>
      <c r="AN2183" s="155">
        <f>SUM(AK2183:AM2183)</f>
        <v>3051999356.9790955</v>
      </c>
      <c r="AQ2183" s="145" t="s">
        <v>525</v>
      </c>
      <c r="AU2183" s="8" t="str">
        <f>+K2183</f>
        <v>Bao gồm</v>
      </c>
      <c r="AV2183" s="8">
        <f>+L2183</f>
        <v>4534506.2372727301</v>
      </c>
      <c r="AW2183" s="2">
        <f>+M2183</f>
        <v>4534506.2372727301</v>
      </c>
      <c r="AX2183" s="8">
        <f>F2183*AW2183</f>
        <v>2048321716.0933528</v>
      </c>
      <c r="AY2183" s="8">
        <f>IF(AQ2183="CT",7%,5%)*AX2183</f>
        <v>143382520.1265347</v>
      </c>
      <c r="AZ2183" s="8">
        <f>AX2183*2%</f>
        <v>40966434.321867056</v>
      </c>
      <c r="BA2183" s="8">
        <f>IF(BB2183&gt;0,0,AX2183*5%)</f>
        <v>0</v>
      </c>
      <c r="BB2183" s="8">
        <f>(AX2183-BG2183)*35%</f>
        <v>716912600.63267338</v>
      </c>
      <c r="BC2183" s="8">
        <f>+AX2183+AY2183+AZ2183+BA2183+BB2183</f>
        <v>2949583271.174428</v>
      </c>
      <c r="BD2183" s="8">
        <f>AX2183-AT2183</f>
        <v>2048321716.0933528</v>
      </c>
      <c r="BE2183" s="2"/>
      <c r="BH2183" s="2"/>
    </row>
    <row r="2184" spans="2:60" ht="51" hidden="1" outlineLevel="1" x14ac:dyDescent="0.2">
      <c r="B2184" s="82">
        <v>2</v>
      </c>
      <c r="C2184" s="144" t="s">
        <v>894</v>
      </c>
      <c r="D2184" s="144"/>
      <c r="E2184" s="82" t="s">
        <v>104</v>
      </c>
      <c r="F2184" s="143">
        <v>44.0383</v>
      </c>
      <c r="G2184" s="142">
        <f>+[2]THKL!F2192</f>
        <v>44.0383</v>
      </c>
      <c r="H2184" s="132"/>
      <c r="I2184" s="132"/>
      <c r="J2184" s="132"/>
      <c r="K2184" s="156" t="str">
        <f>$K$111</f>
        <v>Bao gồm</v>
      </c>
      <c r="L2184" s="157">
        <f>$L$111</f>
        <v>5231283.6372727267</v>
      </c>
      <c r="M2184" s="157">
        <f>SUM(K2184:L2184)</f>
        <v>5231283.6372727267</v>
      </c>
      <c r="N2184" s="83">
        <f>IF(V2184&lt;&gt;"VTC VHm",_xlfn.XLOOKUP(Z2184,$AC$4015:$AC$4035,$AD$4015:$AD$4035,0)*M2184,_xlfn.XLOOKUP(Z2184,$AC$4015:$AC$4035,$AD$4015:$AD$4035,0)*L2184)</f>
        <v>1830949.2730454542</v>
      </c>
      <c r="O2184" s="83">
        <f>IF(V2184&lt;&gt;"VTC VHm",_xlfn.XLOOKUP(Z2184,$AC$4015:$AC$4035,$AE$4015:$AE$4035,0)*M2184,_xlfn.XLOOKUP(Z2184,$AC$4015:$AC$4035,$AE$4015:$AE$4035,0)*L2184)</f>
        <v>0</v>
      </c>
      <c r="P2184" s="83">
        <f>SUM(N2184:O2184)</f>
        <v>1830949.2730454542</v>
      </c>
      <c r="Q2184" s="157">
        <f>M2184*G2184</f>
        <v>230376838.20330751</v>
      </c>
      <c r="R2184" s="157">
        <f>G2184*P2184</f>
        <v>80631893.371157616</v>
      </c>
      <c r="S2184" s="83">
        <f>SUM(Q2184:R2184)</f>
        <v>311008731.57446516</v>
      </c>
      <c r="T2184" s="156" t="s">
        <v>50</v>
      </c>
      <c r="U2184" s="132"/>
      <c r="V2184" s="132"/>
      <c r="W2184" s="132"/>
      <c r="X2184" s="44" t="s">
        <v>33</v>
      </c>
      <c r="Y2184" s="44"/>
      <c r="Z2184" s="44" t="s">
        <v>16</v>
      </c>
      <c r="AA2184" s="44" t="s">
        <v>80</v>
      </c>
      <c r="AB2184" s="2">
        <v>3440611.1407696251</v>
      </c>
      <c r="AC2184" s="2">
        <v>151518665.60055497</v>
      </c>
      <c r="AD2184" s="2">
        <f>+M2184</f>
        <v>5231283.6372727267</v>
      </c>
      <c r="AE2184" s="2">
        <f>+AD2184*14%</f>
        <v>732379.70921818179</v>
      </c>
      <c r="AF2184" s="155">
        <f>+AD2184*35%</f>
        <v>1830949.2730454542</v>
      </c>
      <c r="AG2184" s="2">
        <f>+AD2184*F2184</f>
        <v>230376838.20330751</v>
      </c>
      <c r="AH2184" s="2">
        <f>+AE2184*F2184</f>
        <v>32252757.348463055</v>
      </c>
      <c r="AI2184" s="2">
        <f>+AF2184*F2184</f>
        <v>80631893.371157616</v>
      </c>
      <c r="AJ2184" s="2">
        <f>SUM(AG2184:AI2184)</f>
        <v>343261488.92292821</v>
      </c>
      <c r="AK2184" s="2">
        <f>+AD2184*G2184</f>
        <v>230376838.20330751</v>
      </c>
      <c r="AL2184" s="2">
        <f>+AE2184*G2184</f>
        <v>32252757.348463055</v>
      </c>
      <c r="AM2184" s="2">
        <f>+AF2184*G2184</f>
        <v>80631893.371157616</v>
      </c>
      <c r="AN2184" s="155">
        <f>SUM(AK2184:AM2184)</f>
        <v>343261488.92292821</v>
      </c>
      <c r="AQ2184" s="145" t="s">
        <v>525</v>
      </c>
      <c r="AU2184" s="8" t="str">
        <f>+K2184</f>
        <v>Bao gồm</v>
      </c>
      <c r="AV2184" s="8">
        <f>+L2184</f>
        <v>5231283.6372727267</v>
      </c>
      <c r="AW2184" s="2">
        <f>+M2184</f>
        <v>5231283.6372727267</v>
      </c>
      <c r="AX2184" s="8">
        <f>F2184*AW2184</f>
        <v>230376838.20330751</v>
      </c>
      <c r="AY2184" s="8">
        <f>IF(AQ2184="CT",7%,5%)*AX2184</f>
        <v>16126378.674231527</v>
      </c>
      <c r="AZ2184" s="8">
        <f>AX2184*2%</f>
        <v>4607536.7640661504</v>
      </c>
      <c r="BA2184" s="8">
        <f>IF(BB2184&gt;0,0,AX2184*5%)</f>
        <v>0</v>
      </c>
      <c r="BB2184" s="8">
        <f>(AX2184-BG2184)*35%</f>
        <v>80631893.371157616</v>
      </c>
      <c r="BC2184" s="8">
        <f>+AX2184+AY2184+AZ2184+BA2184+BB2184</f>
        <v>331742647.01276278</v>
      </c>
      <c r="BD2184" s="8">
        <f>AX2184-AT2184</f>
        <v>230376838.20330751</v>
      </c>
      <c r="BE2184" s="2"/>
      <c r="BH2184" s="2"/>
    </row>
    <row r="2185" spans="2:60" ht="51" hidden="1" outlineLevel="1" x14ac:dyDescent="0.2">
      <c r="B2185" s="82">
        <v>3</v>
      </c>
      <c r="C2185" s="144" t="s">
        <v>753</v>
      </c>
      <c r="D2185" s="144"/>
      <c r="E2185" s="82" t="s">
        <v>104</v>
      </c>
      <c r="F2185" s="143">
        <v>107.9166</v>
      </c>
      <c r="G2185" s="142">
        <f>+[2]THKL!F2193</f>
        <v>107.9166</v>
      </c>
      <c r="H2185" s="132"/>
      <c r="I2185" s="132"/>
      <c r="J2185" s="132"/>
      <c r="K2185" s="156" t="str">
        <f>$K$112</f>
        <v>Bao gồm</v>
      </c>
      <c r="L2185" s="157">
        <f>$L$112</f>
        <v>5314506.2372727301</v>
      </c>
      <c r="M2185" s="157">
        <f>SUM(K2185:L2185)</f>
        <v>5314506.2372727301</v>
      </c>
      <c r="N2185" s="83">
        <f>IF(V2185&lt;&gt;"VTC VHm",_xlfn.XLOOKUP(Z2185,$AC$4015:$AC$4035,$AD$4015:$AD$4035,0)*M2185,_xlfn.XLOOKUP(Z2185,$AC$4015:$AC$4035,$AD$4015:$AD$4035,0)*L2185)</f>
        <v>1860077.1830454555</v>
      </c>
      <c r="O2185" s="83">
        <f>IF(V2185&lt;&gt;"VTC VHm",_xlfn.XLOOKUP(Z2185,$AC$4015:$AC$4035,$AE$4015:$AE$4035,0)*M2185,_xlfn.XLOOKUP(Z2185,$AC$4015:$AC$4035,$AE$4015:$AE$4035,0)*L2185)</f>
        <v>0</v>
      </c>
      <c r="P2185" s="83">
        <f>SUM(N2185:O2185)</f>
        <v>1860077.1830454555</v>
      </c>
      <c r="Q2185" s="157">
        <f>M2185*G2185</f>
        <v>573523443.80526626</v>
      </c>
      <c r="R2185" s="157">
        <f>G2185*P2185</f>
        <v>200733205.3318432</v>
      </c>
      <c r="S2185" s="83">
        <f>SUM(Q2185:R2185)</f>
        <v>774256649.13710952</v>
      </c>
      <c r="T2185" s="125" t="s">
        <v>103</v>
      </c>
      <c r="U2185" s="132"/>
      <c r="V2185" s="132"/>
      <c r="W2185" s="132"/>
      <c r="X2185" s="44" t="s">
        <v>33</v>
      </c>
      <c r="Y2185" s="44"/>
      <c r="Z2185" s="44" t="s">
        <v>16</v>
      </c>
      <c r="AA2185" s="44" t="s">
        <v>80</v>
      </c>
      <c r="AB2185" s="2">
        <v>4142603.8860601094</v>
      </c>
      <c r="AC2185" s="2">
        <v>447055726.53039443</v>
      </c>
      <c r="AD2185" s="2">
        <f>+M2185</f>
        <v>5314506.2372727301</v>
      </c>
      <c r="AE2185" s="2">
        <f>+AD2185*14%</f>
        <v>744030.87321818224</v>
      </c>
      <c r="AF2185" s="155">
        <f>+AD2185*35%</f>
        <v>1860077.1830454555</v>
      </c>
      <c r="AG2185" s="2">
        <f>+AD2185*F2185</f>
        <v>573523443.80526626</v>
      </c>
      <c r="AH2185" s="2">
        <f>+AE2185*F2185</f>
        <v>80293282.132737294</v>
      </c>
      <c r="AI2185" s="2">
        <f>+AF2185*F2185</f>
        <v>200733205.3318432</v>
      </c>
      <c r="AJ2185" s="2">
        <f>SUM(AG2185:AI2185)</f>
        <v>854549931.26984668</v>
      </c>
      <c r="AK2185" s="2">
        <f>+AD2185*G2185</f>
        <v>573523443.80526626</v>
      </c>
      <c r="AL2185" s="2">
        <f>+AE2185*G2185</f>
        <v>80293282.132737294</v>
      </c>
      <c r="AM2185" s="2">
        <f>+AF2185*G2185</f>
        <v>200733205.3318432</v>
      </c>
      <c r="AN2185" s="155">
        <f>SUM(AK2185:AM2185)</f>
        <v>854549931.26984668</v>
      </c>
      <c r="AQ2185" s="145" t="s">
        <v>525</v>
      </c>
      <c r="AU2185" s="8" t="str">
        <f>+K2185</f>
        <v>Bao gồm</v>
      </c>
      <c r="AV2185" s="8">
        <f>+L2185</f>
        <v>5314506.2372727301</v>
      </c>
      <c r="AW2185" s="2">
        <f>+M2185</f>
        <v>5314506.2372727301</v>
      </c>
      <c r="AX2185" s="8">
        <f>F2185*AW2185</f>
        <v>573523443.80526626</v>
      </c>
      <c r="AY2185" s="8">
        <f>IF(AQ2185="CT",7%,5%)*AX2185</f>
        <v>40146641.066368639</v>
      </c>
      <c r="AZ2185" s="8">
        <f>AX2185*2%</f>
        <v>11470468.876105325</v>
      </c>
      <c r="BA2185" s="8">
        <f>IF(BB2185&gt;0,0,AX2185*5%)</f>
        <v>0</v>
      </c>
      <c r="BB2185" s="8">
        <f>(AX2185-BG2185)*35%</f>
        <v>200733205.33184317</v>
      </c>
      <c r="BC2185" s="8">
        <f>+AX2185+AY2185+AZ2185+BA2185+BB2185</f>
        <v>825873759.07958341</v>
      </c>
      <c r="BD2185" s="8">
        <f>AX2185-AT2185</f>
        <v>573523443.80526626</v>
      </c>
      <c r="BE2185" s="2"/>
      <c r="BH2185" s="2"/>
    </row>
    <row r="2186" spans="2:60" ht="34" hidden="1" outlineLevel="1" x14ac:dyDescent="0.2">
      <c r="B2186" s="82">
        <v>5</v>
      </c>
      <c r="C2186" s="144" t="s">
        <v>752</v>
      </c>
      <c r="D2186" s="144"/>
      <c r="E2186" s="82" t="s">
        <v>751</v>
      </c>
      <c r="F2186" s="143">
        <v>3530.2556</v>
      </c>
      <c r="G2186" s="142">
        <f>+[2]THKL!F2194</f>
        <v>3530.2556</v>
      </c>
      <c r="H2186" s="176"/>
      <c r="I2186" s="176"/>
      <c r="J2186" s="176"/>
      <c r="K2186" s="156">
        <f>$K$113</f>
        <v>1902.3200000000002</v>
      </c>
      <c r="L2186" s="157">
        <f>$L$113</f>
        <v>16085.919579540383</v>
      </c>
      <c r="M2186" s="157">
        <f>SUM(K2186:L2186)</f>
        <v>17988.239579540383</v>
      </c>
      <c r="N2186" s="83">
        <f>IF(V2186&lt;&gt;"VTC VHm",_xlfn.XLOOKUP(Z2186,$AC$4015:$AC$4035,$AD$4015:$AD$4035,0)*M2186,_xlfn.XLOOKUP(Z2186,$AC$4015:$AC$4035,$AD$4015:$AD$4035,0)*L2186)</f>
        <v>6295.8838528391334</v>
      </c>
      <c r="O2186" s="83">
        <f>IF(V2186&lt;&gt;"VTC VHm",_xlfn.XLOOKUP(Z2186,$AC$4015:$AC$4035,$AE$4015:$AE$4035,0)*M2186,_xlfn.XLOOKUP(Z2186,$AC$4015:$AC$4035,$AE$4015:$AE$4035,0)*L2186)</f>
        <v>0</v>
      </c>
      <c r="P2186" s="83">
        <f>SUM(N2186:O2186)</f>
        <v>6295.8838528391334</v>
      </c>
      <c r="Q2186" s="157">
        <f>M2186*G2186</f>
        <v>63503083.509814084</v>
      </c>
      <c r="R2186" s="157">
        <f>G2186*P2186</f>
        <v>22226079.228434928</v>
      </c>
      <c r="S2186" s="83">
        <f>SUM(Q2186:R2186)</f>
        <v>85729162.738249004</v>
      </c>
      <c r="T2186" s="156" t="s">
        <v>50</v>
      </c>
      <c r="U2186" s="176"/>
      <c r="V2186" s="176"/>
      <c r="W2186" s="176"/>
      <c r="X2186" s="44" t="s">
        <v>33</v>
      </c>
      <c r="Y2186" s="44"/>
      <c r="Z2186" s="44" t="s">
        <v>16</v>
      </c>
      <c r="AA2186" s="44" t="s">
        <v>80</v>
      </c>
      <c r="AB2186" s="2">
        <v>6879.0136865999993</v>
      </c>
      <c r="AC2186" s="2">
        <v>24284676.589596294</v>
      </c>
      <c r="AD2186" s="2">
        <f>+M2186</f>
        <v>17988.239579540383</v>
      </c>
      <c r="AE2186" s="2">
        <f>+AD2186*14%</f>
        <v>2518.3535411356538</v>
      </c>
      <c r="AF2186" s="155">
        <f>+AD2186*35%</f>
        <v>6295.8838528391334</v>
      </c>
      <c r="AG2186" s="2">
        <f>+AD2186*F2186</f>
        <v>63503083.509814084</v>
      </c>
      <c r="AH2186" s="2">
        <f>+AE2186*F2186</f>
        <v>8890431.6913739722</v>
      </c>
      <c r="AI2186" s="2">
        <f>+AF2186*F2186</f>
        <v>22226079.228434928</v>
      </c>
      <c r="AJ2186" s="2">
        <f>SUM(AG2186:AI2186)</f>
        <v>94619594.429622978</v>
      </c>
      <c r="AK2186" s="2">
        <f>+AD2186*G2186</f>
        <v>63503083.509814084</v>
      </c>
      <c r="AL2186" s="2">
        <f>+AE2186*G2186</f>
        <v>8890431.6913739722</v>
      </c>
      <c r="AM2186" s="2">
        <f>+AF2186*G2186</f>
        <v>22226079.228434928</v>
      </c>
      <c r="AN2186" s="155">
        <f>SUM(AK2186:AM2186)</f>
        <v>94619594.429622978</v>
      </c>
      <c r="AQ2186" s="145" t="s">
        <v>525</v>
      </c>
      <c r="AU2186" s="8">
        <f>+K2186</f>
        <v>1902.3200000000002</v>
      </c>
      <c r="AV2186" s="8">
        <f>+L2186</f>
        <v>16085.919579540383</v>
      </c>
      <c r="AW2186" s="2">
        <f>+M2186</f>
        <v>17988.239579540383</v>
      </c>
      <c r="AX2186" s="8">
        <f>F2186*AW2186</f>
        <v>63503083.509814084</v>
      </c>
      <c r="AY2186" s="8">
        <f>IF(AQ2186="CT",7%,5%)*AX2186</f>
        <v>4445215.8456869861</v>
      </c>
      <c r="AZ2186" s="8">
        <f>AX2186*2%</f>
        <v>1270061.6701962817</v>
      </c>
      <c r="BA2186" s="8">
        <f>IF(BB2186&gt;0,0,AX2186*5%)</f>
        <v>0</v>
      </c>
      <c r="BB2186" s="8">
        <f>(AX2186-BG2186)*35%</f>
        <v>22226079.228434928</v>
      </c>
      <c r="BC2186" s="8">
        <f>+AX2186+AY2186+AZ2186+BA2186+BB2186</f>
        <v>91444440.254132271</v>
      </c>
      <c r="BD2186" s="8">
        <f>AX2186-AT2186</f>
        <v>63503083.509814084</v>
      </c>
      <c r="BE2186" s="2"/>
      <c r="BH2186" s="2"/>
    </row>
    <row r="2187" spans="2:60" ht="51" hidden="1" outlineLevel="1" x14ac:dyDescent="0.2">
      <c r="B2187" s="82">
        <v>6</v>
      </c>
      <c r="C2187" s="144" t="s">
        <v>750</v>
      </c>
      <c r="D2187" s="144"/>
      <c r="E2187" s="82" t="s">
        <v>91</v>
      </c>
      <c r="F2187" s="143">
        <v>0.55789999999999995</v>
      </c>
      <c r="G2187" s="142">
        <f>+[2]THKL!F2195</f>
        <v>0.55789999999999995</v>
      </c>
      <c r="H2187" s="132"/>
      <c r="I2187" s="132"/>
      <c r="J2187" s="132"/>
      <c r="K2187" s="156">
        <f>$K$4010*1000</f>
        <v>15050000</v>
      </c>
      <c r="L2187" s="157">
        <f>'[3]BDG (XD)'!$AA$964*1000</f>
        <v>7690671</v>
      </c>
      <c r="M2187" s="157">
        <f>SUM(K2187:L2187)</f>
        <v>22740671</v>
      </c>
      <c r="N2187" s="83">
        <f>IF(V2187&lt;&gt;"VTC VHm",_xlfn.XLOOKUP(Z2187,$AC$4015:$AC$4035,$AD$4015:$AD$4035,0)*M2187,_xlfn.XLOOKUP(Z2187,$AC$4015:$AC$4035,$AD$4015:$AD$4035,0)*L2187)</f>
        <v>2691734.8499999996</v>
      </c>
      <c r="O2187" s="83">
        <f>IF(V2187&lt;&gt;"VTC VHm",_xlfn.XLOOKUP(Z2187,$AC$4015:$AC$4035,$AE$4015:$AE$4035,0)*M2187,_xlfn.XLOOKUP(Z2187,$AC$4015:$AC$4035,$AE$4015:$AE$4035,0)*L2187)</f>
        <v>0</v>
      </c>
      <c r="P2187" s="83">
        <f>SUM(N2187:O2187)</f>
        <v>2691734.8499999996</v>
      </c>
      <c r="Q2187" s="157">
        <f>M2187*G2187</f>
        <v>12687020.350899998</v>
      </c>
      <c r="R2187" s="157">
        <f>G2187*P2187</f>
        <v>1501718.8728149997</v>
      </c>
      <c r="S2187" s="83">
        <f>SUM(Q2187:R2187)</f>
        <v>14188739.223714998</v>
      </c>
      <c r="T2187" s="156" t="s">
        <v>50</v>
      </c>
      <c r="U2187" s="132"/>
      <c r="V2187" s="82" t="s">
        <v>34</v>
      </c>
      <c r="W2187" s="132"/>
      <c r="X2187" s="44" t="s">
        <v>33</v>
      </c>
      <c r="Y2187" s="44"/>
      <c r="Z2187" s="44" t="s">
        <v>16</v>
      </c>
      <c r="AA2187" s="44" t="s">
        <v>80</v>
      </c>
      <c r="AB2187" s="2">
        <v>24906178.967625346</v>
      </c>
      <c r="AC2187" s="2">
        <v>13895157.24603818</v>
      </c>
      <c r="AD2187" s="2">
        <f>+M2187</f>
        <v>22740671</v>
      </c>
      <c r="AE2187" s="2">
        <f>+AD2187*14%</f>
        <v>3183693.9400000004</v>
      </c>
      <c r="AF2187" s="155">
        <f>+AD2187*35%</f>
        <v>7959234.8499999996</v>
      </c>
      <c r="AG2187" s="2">
        <f>+AD2187*F2187</f>
        <v>12687020.350899998</v>
      </c>
      <c r="AH2187" s="2">
        <f>+AE2187*F2187</f>
        <v>1776182.8491260002</v>
      </c>
      <c r="AI2187" s="2">
        <f>+AF2187*F2187</f>
        <v>4440457.122814999</v>
      </c>
      <c r="AJ2187" s="2">
        <f>SUM(AG2187:AI2187)</f>
        <v>18903660.322840996</v>
      </c>
      <c r="AK2187" s="2">
        <f>+AD2187*G2187</f>
        <v>12687020.350899998</v>
      </c>
      <c r="AL2187" s="2">
        <f>+AE2187*G2187</f>
        <v>1776182.8491260002</v>
      </c>
      <c r="AM2187" s="2">
        <f>+AF2187*G2187</f>
        <v>4440457.122814999</v>
      </c>
      <c r="AN2187" s="155">
        <f>SUM(AK2187:AM2187)</f>
        <v>18903660.322840996</v>
      </c>
      <c r="AQ2187" s="145" t="s">
        <v>525</v>
      </c>
      <c r="AU2187" s="8">
        <f>+K2187</f>
        <v>15050000</v>
      </c>
      <c r="AV2187" s="8">
        <f>+L2187</f>
        <v>7690671</v>
      </c>
      <c r="AW2187" s="2">
        <f>+M2187</f>
        <v>22740671</v>
      </c>
      <c r="AX2187" s="8">
        <f>F2187*AW2187</f>
        <v>12687020.350899998</v>
      </c>
      <c r="AY2187" s="8">
        <f>IF(AQ2187="CT",7%,5%)*AX2187</f>
        <v>888091.42456299998</v>
      </c>
      <c r="AZ2187" s="8">
        <f>AX2187*2%</f>
        <v>253740.40701799997</v>
      </c>
      <c r="BA2187" s="8">
        <f>IF(BB2187&gt;0,0,AX2187*5%)</f>
        <v>0</v>
      </c>
      <c r="BB2187" s="8">
        <f>(AX2187-BG2187)*35%</f>
        <v>1501718.8728149992</v>
      </c>
      <c r="BC2187" s="8">
        <f>+AX2187+AY2187+AZ2187+BA2187+BB2187</f>
        <v>15330571.055295998</v>
      </c>
      <c r="BD2187" s="8">
        <f>AX2187-AT2187</f>
        <v>12687020.350899998</v>
      </c>
      <c r="BE2187" s="2"/>
      <c r="BG2187" s="7">
        <f>+K2187*F2187</f>
        <v>8396395</v>
      </c>
      <c r="BH2187" s="2"/>
    </row>
    <row r="2188" spans="2:60" s="92" customFormat="1" ht="17" collapsed="1" x14ac:dyDescent="0.2">
      <c r="B2188" s="163"/>
      <c r="C2188" s="164" t="s">
        <v>175</v>
      </c>
      <c r="D2188" s="164"/>
      <c r="E2188" s="163"/>
      <c r="F2188" s="162"/>
      <c r="G2188" s="149">
        <f>+[2]THKL!F2196</f>
        <v>0</v>
      </c>
      <c r="H2188" s="158"/>
      <c r="I2188" s="158"/>
      <c r="J2188" s="158"/>
      <c r="K2188" s="159"/>
      <c r="L2188" s="161"/>
      <c r="M2188" s="161">
        <f>SUM(K2188:L2188)</f>
        <v>0</v>
      </c>
      <c r="N2188" s="83">
        <f>IF(V2188&lt;&gt;"VTC VHm",_xlfn.XLOOKUP(Z2188,$AC$4015:$AC$4035,$AD$4015:$AD$4035,0)*M2188,_xlfn.XLOOKUP(Z2188,$AC$4015:$AC$4035,$AD$4015:$AD$4035,0)*L2188)</f>
        <v>0</v>
      </c>
      <c r="O2188" s="83">
        <f>IF(V2188&lt;&gt;"VTC VHm",_xlfn.XLOOKUP(Z2188,$AC$4015:$AC$4035,$AE$4015:$AE$4035,0)*M2188,_xlfn.XLOOKUP(Z2188,$AC$4015:$AC$4035,$AE$4015:$AE$4035,0)*L2188)</f>
        <v>0</v>
      </c>
      <c r="P2188" s="160">
        <f>SUM(N2188:O2188)</f>
        <v>0</v>
      </c>
      <c r="Q2188" s="161">
        <f>M2188*G2188</f>
        <v>0</v>
      </c>
      <c r="R2188" s="161">
        <f>G2188*P2188</f>
        <v>0</v>
      </c>
      <c r="S2188" s="160">
        <f>SUM(Q2188:R2188)</f>
        <v>0</v>
      </c>
      <c r="T2188" s="159"/>
      <c r="U2188" s="158"/>
      <c r="V2188" s="158"/>
      <c r="W2188" s="158"/>
      <c r="X2188" s="94" t="s">
        <v>33</v>
      </c>
      <c r="Y2188" s="94"/>
      <c r="Z2188" s="94" t="s">
        <v>16</v>
      </c>
      <c r="AA2188" s="44" t="s">
        <v>80</v>
      </c>
      <c r="AB2188" s="2"/>
      <c r="AC2188" s="2">
        <v>0</v>
      </c>
      <c r="AD2188" s="93">
        <f>+M2188</f>
        <v>0</v>
      </c>
      <c r="AE2188" s="93">
        <f>+AD2188*14%</f>
        <v>0</v>
      </c>
      <c r="AF2188" s="93">
        <f>+AD2188*35%</f>
        <v>0</v>
      </c>
      <c r="AG2188" s="93">
        <f>+AD2188*F2188</f>
        <v>0</v>
      </c>
      <c r="AH2188" s="93">
        <f>+AE2188*F2188</f>
        <v>0</v>
      </c>
      <c r="AI2188" s="93">
        <f>+AF2188*F2188</f>
        <v>0</v>
      </c>
      <c r="AJ2188" s="93">
        <f>SUM(AG2188:AI2188)</f>
        <v>0</v>
      </c>
      <c r="AK2188" s="93">
        <f>+AD2188*G2188</f>
        <v>0</v>
      </c>
      <c r="AL2188" s="93">
        <f>+AE2188*G2188</f>
        <v>0</v>
      </c>
      <c r="AM2188" s="93">
        <f>+AF2188*G2188</f>
        <v>0</v>
      </c>
      <c r="AN2188" s="93">
        <f>SUM(AK2188:AM2188)</f>
        <v>0</v>
      </c>
      <c r="AQ2188" s="145" t="s">
        <v>525</v>
      </c>
      <c r="AU2188" s="8">
        <f>+K2188</f>
        <v>0</v>
      </c>
      <c r="AV2188" s="8">
        <f>+L2188</f>
        <v>0</v>
      </c>
      <c r="AW2188" s="2">
        <f>+M2188</f>
        <v>0</v>
      </c>
      <c r="AX2188" s="8">
        <f>F2188*AW2188</f>
        <v>0</v>
      </c>
      <c r="AY2188" s="8">
        <f>IF(AQ2188="CT",7%,5%)*AX2188</f>
        <v>0</v>
      </c>
      <c r="AZ2188" s="8">
        <f>AX2188*2%</f>
        <v>0</v>
      </c>
      <c r="BA2188" s="8">
        <f>IF(BB2188&gt;0,0,AX2188*5%)</f>
        <v>0</v>
      </c>
      <c r="BB2188" s="8">
        <f>(AX2188-BG2188)*35%</f>
        <v>0</v>
      </c>
      <c r="BC2188" s="8">
        <f>+AX2188+AY2188+AZ2188+BA2188+BB2188</f>
        <v>0</v>
      </c>
      <c r="BD2188" s="8">
        <f>AX2188-AT2188</f>
        <v>0</v>
      </c>
      <c r="BE2188" s="2"/>
      <c r="BH2188" s="2"/>
    </row>
    <row r="2189" spans="2:60" ht="34" hidden="1" outlineLevel="1" x14ac:dyDescent="0.2">
      <c r="B2189" s="82">
        <v>7</v>
      </c>
      <c r="C2189" s="144" t="s">
        <v>203</v>
      </c>
      <c r="D2189" s="144"/>
      <c r="E2189" s="82" t="s">
        <v>52</v>
      </c>
      <c r="F2189" s="143">
        <v>1956.7639999999999</v>
      </c>
      <c r="G2189" s="142">
        <f>+[2]THKL!F2197</f>
        <v>1956.7639999999999</v>
      </c>
      <c r="H2189" s="176"/>
      <c r="I2189" s="176"/>
      <c r="J2189" s="176"/>
      <c r="K2189" s="156" t="str">
        <f>$K$116</f>
        <v>Bao gồm</v>
      </c>
      <c r="L2189" s="157">
        <f>$L$116</f>
        <v>207831.07800000013</v>
      </c>
      <c r="M2189" s="157">
        <f>SUM(K2189:L2189)</f>
        <v>207831.07800000013</v>
      </c>
      <c r="N2189" s="83">
        <f>IF(V2189&lt;&gt;"VTC VHm",_xlfn.XLOOKUP(Z2189,$AC$4015:$AC$4035,$AD$4015:$AD$4035,0)*M2189,_xlfn.XLOOKUP(Z2189,$AC$4015:$AC$4035,$AD$4015:$AD$4035,0)*L2189)</f>
        <v>72740.877300000036</v>
      </c>
      <c r="O2189" s="83">
        <f>IF(V2189&lt;&gt;"VTC VHm",_xlfn.XLOOKUP(Z2189,$AC$4015:$AC$4035,$AE$4015:$AE$4035,0)*M2189,_xlfn.XLOOKUP(Z2189,$AC$4015:$AC$4035,$AE$4015:$AE$4035,0)*L2189)</f>
        <v>0</v>
      </c>
      <c r="P2189" s="83">
        <f>SUM(N2189:O2189)</f>
        <v>72740.877300000036</v>
      </c>
      <c r="Q2189" s="157">
        <f>M2189*G2189</f>
        <v>406676371.51159221</v>
      </c>
      <c r="R2189" s="157">
        <f>G2189*P2189</f>
        <v>142336730.02905726</v>
      </c>
      <c r="S2189" s="83">
        <f>SUM(Q2189:R2189)</f>
        <v>549013101.54064941</v>
      </c>
      <c r="T2189" s="156" t="s">
        <v>50</v>
      </c>
      <c r="U2189" s="176"/>
      <c r="V2189" s="176"/>
      <c r="W2189" s="176"/>
      <c r="X2189" s="44" t="s">
        <v>33</v>
      </c>
      <c r="Y2189" s="44"/>
      <c r="Z2189" s="44" t="s">
        <v>16</v>
      </c>
      <c r="AA2189" s="44" t="s">
        <v>80</v>
      </c>
      <c r="AB2189" s="2">
        <v>111339.11804579778</v>
      </c>
      <c r="AC2189" s="2">
        <v>217864377.98376742</v>
      </c>
      <c r="AD2189" s="2">
        <f>+M2189</f>
        <v>207831.07800000013</v>
      </c>
      <c r="AE2189" s="2">
        <f>+AD2189*14%</f>
        <v>29096.350920000019</v>
      </c>
      <c r="AF2189" s="155">
        <f>+AD2189*35%</f>
        <v>72740.877300000036</v>
      </c>
      <c r="AG2189" s="2">
        <f>+AD2189*F2189</f>
        <v>406676371.51159221</v>
      </c>
      <c r="AH2189" s="2">
        <f>+AE2189*F2189</f>
        <v>56934692.011622913</v>
      </c>
      <c r="AI2189" s="2">
        <f>+AF2189*F2189</f>
        <v>142336730.02905726</v>
      </c>
      <c r="AJ2189" s="2">
        <f>SUM(AG2189:AI2189)</f>
        <v>605947793.55227232</v>
      </c>
      <c r="AK2189" s="2">
        <f>+AD2189*G2189</f>
        <v>406676371.51159221</v>
      </c>
      <c r="AL2189" s="2">
        <f>+AE2189*G2189</f>
        <v>56934692.011622913</v>
      </c>
      <c r="AM2189" s="2">
        <f>+AF2189*G2189</f>
        <v>142336730.02905726</v>
      </c>
      <c r="AN2189" s="155">
        <f>SUM(AK2189:AM2189)</f>
        <v>605947793.55227232</v>
      </c>
      <c r="AQ2189" s="145" t="s">
        <v>525</v>
      </c>
      <c r="AU2189" s="8" t="str">
        <f>+K2189</f>
        <v>Bao gồm</v>
      </c>
      <c r="AV2189" s="8">
        <f>+L2189</f>
        <v>207831.07800000013</v>
      </c>
      <c r="AW2189" s="2">
        <f>+M2189</f>
        <v>207831.07800000013</v>
      </c>
      <c r="AX2189" s="8">
        <f>F2189*AW2189</f>
        <v>406676371.51159221</v>
      </c>
      <c r="AY2189" s="8">
        <f>IF(AQ2189="CT",7%,5%)*AX2189</f>
        <v>28467346.005811457</v>
      </c>
      <c r="AZ2189" s="8">
        <f>AX2189*2%</f>
        <v>8133527.4302318441</v>
      </c>
      <c r="BA2189" s="8">
        <f>IF(BB2189&gt;0,0,AX2189*5%)</f>
        <v>0</v>
      </c>
      <c r="BB2189" s="8">
        <f>(AX2189-BG2189)*35%</f>
        <v>142336730.02905726</v>
      </c>
      <c r="BC2189" s="8">
        <f>+AX2189+AY2189+AZ2189+BA2189+BB2189</f>
        <v>585613974.9766928</v>
      </c>
      <c r="BD2189" s="8">
        <f>AX2189-AT2189</f>
        <v>406676371.51159221</v>
      </c>
      <c r="BE2189" s="2"/>
      <c r="BH2189" s="2"/>
    </row>
    <row r="2190" spans="2:60" ht="34" hidden="1" outlineLevel="1" x14ac:dyDescent="0.2">
      <c r="B2190" s="82">
        <v>8</v>
      </c>
      <c r="C2190" s="144" t="s">
        <v>116</v>
      </c>
      <c r="D2190" s="144"/>
      <c r="E2190" s="82" t="s">
        <v>52</v>
      </c>
      <c r="F2190" s="143">
        <v>3969.9180000000001</v>
      </c>
      <c r="G2190" s="142">
        <f>+[2]THKL!F2198</f>
        <v>3969.9180000000001</v>
      </c>
      <c r="H2190" s="176"/>
      <c r="I2190" s="176"/>
      <c r="J2190" s="176"/>
      <c r="K2190" s="156" t="str">
        <f>$K$117</f>
        <v>Bao gồm</v>
      </c>
      <c r="L2190" s="157">
        <f>$L$117</f>
        <v>112916.37900000002</v>
      </c>
      <c r="M2190" s="157">
        <f>SUM(K2190:L2190)</f>
        <v>112916.37900000002</v>
      </c>
      <c r="N2190" s="83">
        <f>IF(V2190&lt;&gt;"VTC VHm",_xlfn.XLOOKUP(Z2190,$AC$4015:$AC$4035,$AD$4015:$AD$4035,0)*M2190,_xlfn.XLOOKUP(Z2190,$AC$4015:$AC$4035,$AD$4015:$AD$4035,0)*L2190)</f>
        <v>39520.732650000005</v>
      </c>
      <c r="O2190" s="83">
        <f>IF(V2190&lt;&gt;"VTC VHm",_xlfn.XLOOKUP(Z2190,$AC$4015:$AC$4035,$AE$4015:$AE$4035,0)*M2190,_xlfn.XLOOKUP(Z2190,$AC$4015:$AC$4035,$AE$4015:$AE$4035,0)*L2190)</f>
        <v>0</v>
      </c>
      <c r="P2190" s="83">
        <f>SUM(N2190:O2190)</f>
        <v>39520.732650000005</v>
      </c>
      <c r="Q2190" s="157">
        <f>M2190*G2190</f>
        <v>448268765.48692209</v>
      </c>
      <c r="R2190" s="157">
        <f>G2190*P2190</f>
        <v>156894067.92042273</v>
      </c>
      <c r="S2190" s="83">
        <f>SUM(Q2190:R2190)</f>
        <v>605162833.40734482</v>
      </c>
      <c r="T2190" s="156" t="s">
        <v>50</v>
      </c>
      <c r="U2190" s="176"/>
      <c r="V2190" s="176"/>
      <c r="W2190" s="176"/>
      <c r="X2190" s="44" t="s">
        <v>33</v>
      </c>
      <c r="Y2190" s="44"/>
      <c r="Z2190" s="44" t="s">
        <v>16</v>
      </c>
      <c r="AA2190" s="44" t="s">
        <v>80</v>
      </c>
      <c r="AB2190" s="2">
        <v>87299.586896016393</v>
      </c>
      <c r="AC2190" s="2">
        <v>346572201.41105962</v>
      </c>
      <c r="AD2190" s="2">
        <f>+M2190</f>
        <v>112916.37900000002</v>
      </c>
      <c r="AE2190" s="2">
        <f>+AD2190*14%</f>
        <v>15808.293060000004</v>
      </c>
      <c r="AF2190" s="155">
        <f>+AD2190*35%</f>
        <v>39520.732650000005</v>
      </c>
      <c r="AG2190" s="2">
        <f>+AD2190*F2190</f>
        <v>448268765.48692209</v>
      </c>
      <c r="AH2190" s="2">
        <f>+AE2190*F2190</f>
        <v>62757627.168169096</v>
      </c>
      <c r="AI2190" s="2">
        <f>+AF2190*F2190</f>
        <v>156894067.92042273</v>
      </c>
      <c r="AJ2190" s="2">
        <f>SUM(AG2190:AI2190)</f>
        <v>667920460.57551384</v>
      </c>
      <c r="AK2190" s="2">
        <f>+AD2190*G2190</f>
        <v>448268765.48692209</v>
      </c>
      <c r="AL2190" s="2">
        <f>+AE2190*G2190</f>
        <v>62757627.168169096</v>
      </c>
      <c r="AM2190" s="2">
        <f>+AF2190*G2190</f>
        <v>156894067.92042273</v>
      </c>
      <c r="AN2190" s="155">
        <f>SUM(AK2190:AM2190)</f>
        <v>667920460.57551384</v>
      </c>
      <c r="AQ2190" s="145" t="s">
        <v>525</v>
      </c>
      <c r="AU2190" s="8" t="str">
        <f>+K2190</f>
        <v>Bao gồm</v>
      </c>
      <c r="AV2190" s="8">
        <f>+L2190</f>
        <v>112916.37900000002</v>
      </c>
      <c r="AW2190" s="2">
        <f>+M2190</f>
        <v>112916.37900000002</v>
      </c>
      <c r="AX2190" s="8">
        <f>F2190*AW2190</f>
        <v>448268765.48692209</v>
      </c>
      <c r="AY2190" s="8">
        <f>IF(AQ2190="CT",7%,5%)*AX2190</f>
        <v>31378813.584084548</v>
      </c>
      <c r="AZ2190" s="8">
        <f>AX2190*2%</f>
        <v>8965375.3097384423</v>
      </c>
      <c r="BA2190" s="8">
        <f>IF(BB2190&gt;0,0,AX2190*5%)</f>
        <v>0</v>
      </c>
      <c r="BB2190" s="8">
        <f>(AX2190-BG2190)*35%</f>
        <v>156894067.92042273</v>
      </c>
      <c r="BC2190" s="8">
        <f>+AX2190+AY2190+AZ2190+BA2190+BB2190</f>
        <v>645507022.30116785</v>
      </c>
      <c r="BD2190" s="8">
        <f>AX2190-AT2190</f>
        <v>448268765.48692209</v>
      </c>
      <c r="BE2190" s="2"/>
      <c r="BH2190" s="2"/>
    </row>
    <row r="2191" spans="2:60" ht="34" hidden="1" outlineLevel="1" x14ac:dyDescent="0.2">
      <c r="B2191" s="82">
        <v>9</v>
      </c>
      <c r="C2191" s="144" t="s">
        <v>929</v>
      </c>
      <c r="D2191" s="144"/>
      <c r="E2191" s="82" t="s">
        <v>52</v>
      </c>
      <c r="F2191" s="143">
        <v>21.6</v>
      </c>
      <c r="G2191" s="142">
        <f>+[2]THKL!F2199</f>
        <v>21.6</v>
      </c>
      <c r="H2191" s="132"/>
      <c r="I2191" s="132"/>
      <c r="J2191" s="132"/>
      <c r="K2191" s="156" t="str">
        <f>$K$116</f>
        <v>Bao gồm</v>
      </c>
      <c r="L2191" s="157">
        <f>$L$116</f>
        <v>207831.07800000013</v>
      </c>
      <c r="M2191" s="157">
        <f>SUM(K2191:L2191)</f>
        <v>207831.07800000013</v>
      </c>
      <c r="N2191" s="83">
        <f>IF(V2191&lt;&gt;"VTC VHm",_xlfn.XLOOKUP(Z2191,$AC$4015:$AC$4035,$AD$4015:$AD$4035,0)*M2191,_xlfn.XLOOKUP(Z2191,$AC$4015:$AC$4035,$AD$4015:$AD$4035,0)*L2191)</f>
        <v>72740.877300000036</v>
      </c>
      <c r="O2191" s="83">
        <f>IF(V2191&lt;&gt;"VTC VHm",_xlfn.XLOOKUP(Z2191,$AC$4015:$AC$4035,$AE$4015:$AE$4035,0)*M2191,_xlfn.XLOOKUP(Z2191,$AC$4015:$AC$4035,$AE$4015:$AE$4035,0)*L2191)</f>
        <v>0</v>
      </c>
      <c r="P2191" s="83">
        <f>SUM(N2191:O2191)</f>
        <v>72740.877300000036</v>
      </c>
      <c r="Q2191" s="157">
        <f>M2191*G2191</f>
        <v>4489151.2848000033</v>
      </c>
      <c r="R2191" s="157">
        <f>G2191*P2191</f>
        <v>1571202.9496800008</v>
      </c>
      <c r="S2191" s="83">
        <f>SUM(Q2191:R2191)</f>
        <v>6060354.2344800038</v>
      </c>
      <c r="T2191" s="156" t="s">
        <v>50</v>
      </c>
      <c r="U2191" s="132"/>
      <c r="V2191" s="132"/>
      <c r="W2191" s="132"/>
      <c r="X2191" s="44" t="s">
        <v>33</v>
      </c>
      <c r="Y2191" s="44"/>
      <c r="Z2191" s="44" t="s">
        <v>16</v>
      </c>
      <c r="AA2191" s="44" t="s">
        <v>80</v>
      </c>
      <c r="AB2191" s="2">
        <v>220034.3328696065</v>
      </c>
      <c r="AC2191" s="2">
        <v>4752741.5899835005</v>
      </c>
      <c r="AD2191" s="2">
        <f>+M2191</f>
        <v>207831.07800000013</v>
      </c>
      <c r="AE2191" s="2">
        <f>+AD2191*14%</f>
        <v>29096.350920000019</v>
      </c>
      <c r="AF2191" s="155">
        <f>+AD2191*35%</f>
        <v>72740.877300000036</v>
      </c>
      <c r="AG2191" s="2">
        <f>+AD2191*F2191</f>
        <v>4489151.2848000033</v>
      </c>
      <c r="AH2191" s="2">
        <f>+AE2191*F2191</f>
        <v>628481.17987200047</v>
      </c>
      <c r="AI2191" s="2">
        <f>+AF2191*F2191</f>
        <v>1571202.9496800008</v>
      </c>
      <c r="AJ2191" s="2">
        <f>SUM(AG2191:AI2191)</f>
        <v>6688835.4143520044</v>
      </c>
      <c r="AK2191" s="2">
        <f>+AD2191*G2191</f>
        <v>4489151.2848000033</v>
      </c>
      <c r="AL2191" s="2">
        <f>+AE2191*G2191</f>
        <v>628481.17987200047</v>
      </c>
      <c r="AM2191" s="2">
        <f>+AF2191*G2191</f>
        <v>1571202.9496800008</v>
      </c>
      <c r="AN2191" s="155">
        <f>SUM(AK2191:AM2191)</f>
        <v>6688835.4143520044</v>
      </c>
      <c r="AQ2191" s="145" t="s">
        <v>525</v>
      </c>
      <c r="AU2191" s="8" t="str">
        <f>+K2191</f>
        <v>Bao gồm</v>
      </c>
      <c r="AV2191" s="8">
        <f>+L2191</f>
        <v>207831.07800000013</v>
      </c>
      <c r="AW2191" s="2">
        <f>+M2191</f>
        <v>207831.07800000013</v>
      </c>
      <c r="AX2191" s="8">
        <f>F2191*AW2191</f>
        <v>4489151.2848000033</v>
      </c>
      <c r="AY2191" s="8">
        <f>IF(AQ2191="CT",7%,5%)*AX2191</f>
        <v>314240.58993600024</v>
      </c>
      <c r="AZ2191" s="8">
        <f>AX2191*2%</f>
        <v>89783.02569600007</v>
      </c>
      <c r="BA2191" s="8">
        <f>IF(BB2191&gt;0,0,AX2191*5%)</f>
        <v>0</v>
      </c>
      <c r="BB2191" s="8">
        <f>(AX2191-BG2191)*35%</f>
        <v>1571202.949680001</v>
      </c>
      <c r="BC2191" s="8">
        <f>+AX2191+AY2191+AZ2191+BA2191+BB2191</f>
        <v>6464377.8501120042</v>
      </c>
      <c r="BD2191" s="8">
        <f>AX2191-AT2191</f>
        <v>4489151.2848000033</v>
      </c>
      <c r="BE2191" s="2"/>
      <c r="BH2191" s="2"/>
    </row>
    <row r="2192" spans="2:60" ht="34" hidden="1" outlineLevel="1" x14ac:dyDescent="0.2">
      <c r="B2192" s="82">
        <v>10</v>
      </c>
      <c r="C2192" s="144" t="s">
        <v>749</v>
      </c>
      <c r="D2192" s="144"/>
      <c r="E2192" s="82" t="s">
        <v>52</v>
      </c>
      <c r="F2192" s="143">
        <v>206.82769999999999</v>
      </c>
      <c r="G2192" s="142">
        <f>+[2]THKL!F2200</f>
        <v>206.82769999999999</v>
      </c>
      <c r="H2192" s="132"/>
      <c r="I2192" s="132"/>
      <c r="J2192" s="132"/>
      <c r="K2192" s="156" t="str">
        <f>$K$121</f>
        <v>Bao gồm</v>
      </c>
      <c r="L2192" s="157">
        <f>$L$121</f>
        <v>207831.07799999954</v>
      </c>
      <c r="M2192" s="157">
        <f>SUM(K2192:L2192)</f>
        <v>207831.07799999954</v>
      </c>
      <c r="N2192" s="83">
        <f>IF(V2192&lt;&gt;"VTC VHm",_xlfn.XLOOKUP(Z2192,$AC$4015:$AC$4035,$AD$4015:$AD$4035,0)*M2192,_xlfn.XLOOKUP(Z2192,$AC$4015:$AC$4035,$AD$4015:$AD$4035,0)*L2192)</f>
        <v>72740.877299999833</v>
      </c>
      <c r="O2192" s="83">
        <f>IF(V2192&lt;&gt;"VTC VHm",_xlfn.XLOOKUP(Z2192,$AC$4015:$AC$4035,$AE$4015:$AE$4035,0)*M2192,_xlfn.XLOOKUP(Z2192,$AC$4015:$AC$4035,$AE$4015:$AE$4035,0)*L2192)</f>
        <v>0</v>
      </c>
      <c r="P2192" s="83">
        <f>SUM(N2192:O2192)</f>
        <v>72740.877299999833</v>
      </c>
      <c r="Q2192" s="157">
        <f>M2192*G2192</f>
        <v>42985223.851260506</v>
      </c>
      <c r="R2192" s="157">
        <f>G2192*P2192</f>
        <v>15044828.347941175</v>
      </c>
      <c r="S2192" s="83">
        <f>SUM(Q2192:R2192)</f>
        <v>58030052.199201681</v>
      </c>
      <c r="T2192" s="156" t="s">
        <v>50</v>
      </c>
      <c r="U2192" s="132"/>
      <c r="V2192" s="132"/>
      <c r="W2192" s="132"/>
      <c r="X2192" s="44" t="s">
        <v>33</v>
      </c>
      <c r="Y2192" s="44"/>
      <c r="Z2192" s="44" t="s">
        <v>16</v>
      </c>
      <c r="AA2192" s="44" t="s">
        <v>80</v>
      </c>
      <c r="AB2192" s="2">
        <v>216942.8776580733</v>
      </c>
      <c r="AC2192" s="2">
        <v>44869796.417400688</v>
      </c>
      <c r="AD2192" s="2">
        <f>+M2192</f>
        <v>207831.07799999954</v>
      </c>
      <c r="AE2192" s="2">
        <f>+AD2192*14%</f>
        <v>29096.350919999939</v>
      </c>
      <c r="AF2192" s="155">
        <f>+AD2192*35%</f>
        <v>72740.877299999833</v>
      </c>
      <c r="AG2192" s="2">
        <f>+AD2192*F2192</f>
        <v>42985223.851260506</v>
      </c>
      <c r="AH2192" s="2">
        <f>+AE2192*F2192</f>
        <v>6017931.3391764713</v>
      </c>
      <c r="AI2192" s="2">
        <f>+AF2192*F2192</f>
        <v>15044828.347941175</v>
      </c>
      <c r="AJ2192" s="2">
        <f>SUM(AG2192:AI2192)</f>
        <v>64047983.538378149</v>
      </c>
      <c r="AK2192" s="2">
        <f>+AD2192*G2192</f>
        <v>42985223.851260506</v>
      </c>
      <c r="AL2192" s="2">
        <f>+AE2192*G2192</f>
        <v>6017931.3391764713</v>
      </c>
      <c r="AM2192" s="2">
        <f>+AF2192*G2192</f>
        <v>15044828.347941175</v>
      </c>
      <c r="AN2192" s="155">
        <f>SUM(AK2192:AM2192)</f>
        <v>64047983.538378149</v>
      </c>
      <c r="AQ2192" s="145" t="s">
        <v>525</v>
      </c>
      <c r="AU2192" s="8" t="str">
        <f>+K2192</f>
        <v>Bao gồm</v>
      </c>
      <c r="AV2192" s="8">
        <f>+L2192</f>
        <v>207831.07799999954</v>
      </c>
      <c r="AW2192" s="2">
        <f>+M2192</f>
        <v>207831.07799999954</v>
      </c>
      <c r="AX2192" s="8">
        <f>F2192*AW2192</f>
        <v>42985223.851260506</v>
      </c>
      <c r="AY2192" s="8">
        <f>IF(AQ2192="CT",7%,5%)*AX2192</f>
        <v>3008965.6695882357</v>
      </c>
      <c r="AZ2192" s="8">
        <f>AX2192*2%</f>
        <v>859704.47702521016</v>
      </c>
      <c r="BA2192" s="8">
        <f>IF(BB2192&gt;0,0,AX2192*5%)</f>
        <v>0</v>
      </c>
      <c r="BB2192" s="8">
        <f>(AX2192-BG2192)*35%</f>
        <v>15044828.347941175</v>
      </c>
      <c r="BC2192" s="8">
        <f>+AX2192+AY2192+AZ2192+BA2192+BB2192</f>
        <v>61898722.34581513</v>
      </c>
      <c r="BD2192" s="8">
        <f>AX2192-AT2192</f>
        <v>42985223.851260506</v>
      </c>
      <c r="BE2192" s="2"/>
      <c r="BH2192" s="2"/>
    </row>
    <row r="2193" spans="2:61" ht="34" hidden="1" outlineLevel="1" x14ac:dyDescent="0.2">
      <c r="B2193" s="82">
        <v>11</v>
      </c>
      <c r="C2193" s="144" t="s">
        <v>115</v>
      </c>
      <c r="D2193" s="144"/>
      <c r="E2193" s="82" t="s">
        <v>52</v>
      </c>
      <c r="F2193" s="143">
        <v>150.10380000000001</v>
      </c>
      <c r="G2193" s="142">
        <f>+[2]THKL!F2201</f>
        <v>150.10380000000001</v>
      </c>
      <c r="H2193" s="132"/>
      <c r="I2193" s="132"/>
      <c r="J2193" s="132"/>
      <c r="K2193" s="156" t="str">
        <f>$K$122</f>
        <v>Bao gồm</v>
      </c>
      <c r="L2193" s="157">
        <f>$L$122</f>
        <v>207831.07799999954</v>
      </c>
      <c r="M2193" s="157">
        <f>SUM(K2193:L2193)</f>
        <v>207831.07799999954</v>
      </c>
      <c r="N2193" s="83">
        <f>IF(V2193&lt;&gt;"VTC VHm",_xlfn.XLOOKUP(Z2193,$AC$4015:$AC$4035,$AD$4015:$AD$4035,0)*M2193,_xlfn.XLOOKUP(Z2193,$AC$4015:$AC$4035,$AD$4015:$AD$4035,0)*L2193)</f>
        <v>72740.877299999833</v>
      </c>
      <c r="O2193" s="83">
        <f>IF(V2193&lt;&gt;"VTC VHm",_xlfn.XLOOKUP(Z2193,$AC$4015:$AC$4035,$AE$4015:$AE$4035,0)*M2193,_xlfn.XLOOKUP(Z2193,$AC$4015:$AC$4035,$AE$4015:$AE$4035,0)*L2193)</f>
        <v>0</v>
      </c>
      <c r="P2193" s="83">
        <f>SUM(N2193:O2193)</f>
        <v>72740.877299999833</v>
      </c>
      <c r="Q2193" s="157">
        <f>M2193*G2193</f>
        <v>31196234.565896332</v>
      </c>
      <c r="R2193" s="157">
        <f>G2193*P2193</f>
        <v>10918682.098063715</v>
      </c>
      <c r="S2193" s="83">
        <f>SUM(Q2193:R2193)</f>
        <v>42114916.663960047</v>
      </c>
      <c r="T2193" s="156" t="s">
        <v>50</v>
      </c>
      <c r="U2193" s="132"/>
      <c r="V2193" s="132"/>
      <c r="W2193" s="132"/>
      <c r="X2193" s="44" t="s">
        <v>33</v>
      </c>
      <c r="Y2193" s="44"/>
      <c r="Z2193" s="44" t="s">
        <v>16</v>
      </c>
      <c r="AA2193" s="44" t="s">
        <v>80</v>
      </c>
      <c r="AB2193" s="2">
        <v>220034.3328696065</v>
      </c>
      <c r="AC2193" s="2">
        <v>33027989.494192842</v>
      </c>
      <c r="AD2193" s="2">
        <f>+M2193</f>
        <v>207831.07799999954</v>
      </c>
      <c r="AE2193" s="2">
        <f>+AD2193*14%</f>
        <v>29096.350919999939</v>
      </c>
      <c r="AF2193" s="155">
        <f>+AD2193*35%</f>
        <v>72740.877299999833</v>
      </c>
      <c r="AG2193" s="2">
        <f>+AD2193*F2193</f>
        <v>31196234.565896332</v>
      </c>
      <c r="AH2193" s="2">
        <f>+AE2193*F2193</f>
        <v>4367472.8392254869</v>
      </c>
      <c r="AI2193" s="2">
        <f>+AF2193*F2193</f>
        <v>10918682.098063715</v>
      </c>
      <c r="AJ2193" s="2">
        <f>SUM(AG2193:AI2193)</f>
        <v>46482389.503185533</v>
      </c>
      <c r="AK2193" s="2">
        <f>+AD2193*G2193</f>
        <v>31196234.565896332</v>
      </c>
      <c r="AL2193" s="2">
        <f>+AE2193*G2193</f>
        <v>4367472.8392254869</v>
      </c>
      <c r="AM2193" s="2">
        <f>+AF2193*G2193</f>
        <v>10918682.098063715</v>
      </c>
      <c r="AN2193" s="155">
        <f>SUM(AK2193:AM2193)</f>
        <v>46482389.503185533</v>
      </c>
      <c r="AQ2193" s="145" t="s">
        <v>525</v>
      </c>
      <c r="AU2193" s="8" t="str">
        <f>+K2193</f>
        <v>Bao gồm</v>
      </c>
      <c r="AV2193" s="8">
        <f>+L2193</f>
        <v>207831.07799999954</v>
      </c>
      <c r="AW2193" s="2">
        <f>+M2193</f>
        <v>207831.07799999954</v>
      </c>
      <c r="AX2193" s="8">
        <f>F2193*AW2193</f>
        <v>31196234.565896332</v>
      </c>
      <c r="AY2193" s="8">
        <f>IF(AQ2193="CT",7%,5%)*AX2193</f>
        <v>2183736.4196127434</v>
      </c>
      <c r="AZ2193" s="8">
        <f>AX2193*2%</f>
        <v>623924.69131792663</v>
      </c>
      <c r="BA2193" s="8">
        <f>IF(BB2193&gt;0,0,AX2193*5%)</f>
        <v>0</v>
      </c>
      <c r="BB2193" s="8">
        <f>(AX2193-BG2193)*35%</f>
        <v>10918682.098063715</v>
      </c>
      <c r="BC2193" s="8">
        <f>+AX2193+AY2193+AZ2193+BA2193+BB2193</f>
        <v>44922577.774890713</v>
      </c>
      <c r="BD2193" s="8">
        <f>AX2193-AT2193</f>
        <v>31196234.565896332</v>
      </c>
      <c r="BE2193" s="2"/>
      <c r="BH2193" s="2"/>
    </row>
    <row r="2194" spans="2:61" ht="17" hidden="1" outlineLevel="1" x14ac:dyDescent="0.2">
      <c r="B2194" s="82">
        <v>12</v>
      </c>
      <c r="C2194" s="144" t="s">
        <v>892</v>
      </c>
      <c r="D2194" s="144"/>
      <c r="E2194" s="82" t="s">
        <v>52</v>
      </c>
      <c r="F2194" s="143">
        <v>47.12</v>
      </c>
      <c r="G2194" s="142">
        <f>+[2]THKL!F2202</f>
        <v>47.12</v>
      </c>
      <c r="H2194" s="132"/>
      <c r="I2194" s="132"/>
      <c r="J2194" s="132"/>
      <c r="K2194" s="156" t="str">
        <f>$K$123</f>
        <v>Bao gồm</v>
      </c>
      <c r="L2194" s="157">
        <f>$L$123</f>
        <v>207831.07800000013</v>
      </c>
      <c r="M2194" s="157">
        <f>SUM(K2194:L2194)</f>
        <v>207831.07800000013</v>
      </c>
      <c r="N2194" s="83">
        <f>IF(V2194&lt;&gt;"VTC VHm",_xlfn.XLOOKUP(Z2194,$AC$4015:$AC$4035,$AD$4015:$AD$4035,0)*M2194,_xlfn.XLOOKUP(Z2194,$AC$4015:$AC$4035,$AD$4015:$AD$4035,0)*L2194)</f>
        <v>72740.877300000036</v>
      </c>
      <c r="O2194" s="83">
        <f>IF(V2194&lt;&gt;"VTC VHm",_xlfn.XLOOKUP(Z2194,$AC$4015:$AC$4035,$AE$4015:$AE$4035,0)*M2194,_xlfn.XLOOKUP(Z2194,$AC$4015:$AC$4035,$AE$4015:$AE$4035,0)*L2194)</f>
        <v>0</v>
      </c>
      <c r="P2194" s="83">
        <f>SUM(N2194:O2194)</f>
        <v>72740.877300000036</v>
      </c>
      <c r="Q2194" s="157">
        <f>M2194*G2194</f>
        <v>9793000.395360006</v>
      </c>
      <c r="R2194" s="157">
        <f>G2194*P2194</f>
        <v>3427550.1383760017</v>
      </c>
      <c r="S2194" s="83">
        <f>SUM(Q2194:R2194)</f>
        <v>13220550.533736007</v>
      </c>
      <c r="T2194" s="156" t="s">
        <v>50</v>
      </c>
      <c r="U2194" s="132"/>
      <c r="V2194" s="132"/>
      <c r="W2194" s="132"/>
      <c r="X2194" s="44" t="s">
        <v>33</v>
      </c>
      <c r="Y2194" s="44"/>
      <c r="Z2194" s="44" t="s">
        <v>16</v>
      </c>
      <c r="AA2194" s="44" t="s">
        <v>80</v>
      </c>
      <c r="AB2194" s="2">
        <v>212392.28613915647</v>
      </c>
      <c r="AC2194" s="2">
        <v>10007924.522877052</v>
      </c>
      <c r="AD2194" s="2">
        <f>+M2194</f>
        <v>207831.07800000013</v>
      </c>
      <c r="AE2194" s="2">
        <f>+AD2194*14%</f>
        <v>29096.350920000019</v>
      </c>
      <c r="AF2194" s="155">
        <f>+AD2194*35%</f>
        <v>72740.877300000036</v>
      </c>
      <c r="AG2194" s="2">
        <f>+AD2194*F2194</f>
        <v>9793000.395360006</v>
      </c>
      <c r="AH2194" s="2">
        <f>+AE2194*F2194</f>
        <v>1371020.0553504007</v>
      </c>
      <c r="AI2194" s="2">
        <f>+AF2194*F2194</f>
        <v>3427550.1383760017</v>
      </c>
      <c r="AJ2194" s="2">
        <f>SUM(AG2194:AI2194)</f>
        <v>14591570.589086408</v>
      </c>
      <c r="AK2194" s="2">
        <f>+AD2194*G2194</f>
        <v>9793000.395360006</v>
      </c>
      <c r="AL2194" s="2">
        <f>+AE2194*G2194</f>
        <v>1371020.0553504007</v>
      </c>
      <c r="AM2194" s="2">
        <f>+AF2194*G2194</f>
        <v>3427550.1383760017</v>
      </c>
      <c r="AN2194" s="155">
        <f>SUM(AK2194:AM2194)</f>
        <v>14591570.589086408</v>
      </c>
      <c r="AQ2194" s="145" t="s">
        <v>525</v>
      </c>
      <c r="AU2194" s="8" t="str">
        <f>+K2194</f>
        <v>Bao gồm</v>
      </c>
      <c r="AV2194" s="8">
        <f>+L2194</f>
        <v>207831.07800000013</v>
      </c>
      <c r="AW2194" s="2">
        <f>+M2194</f>
        <v>207831.07800000013</v>
      </c>
      <c r="AX2194" s="8">
        <f>F2194*AW2194</f>
        <v>9793000.395360006</v>
      </c>
      <c r="AY2194" s="8">
        <f>IF(AQ2194="CT",7%,5%)*AX2194</f>
        <v>685510.02767520049</v>
      </c>
      <c r="AZ2194" s="8">
        <f>AX2194*2%</f>
        <v>195860.00790720014</v>
      </c>
      <c r="BA2194" s="8">
        <f>IF(BB2194&gt;0,0,AX2194*5%)</f>
        <v>0</v>
      </c>
      <c r="BB2194" s="8">
        <f>(AX2194-BG2194)*35%</f>
        <v>3427550.1383760017</v>
      </c>
      <c r="BC2194" s="8">
        <f>+AX2194+AY2194+AZ2194+BA2194+BB2194</f>
        <v>14101920.569318408</v>
      </c>
      <c r="BD2194" s="8">
        <f>AX2194-AT2194</f>
        <v>9793000.395360006</v>
      </c>
      <c r="BE2194" s="2"/>
      <c r="BH2194" s="2"/>
    </row>
    <row r="2195" spans="2:61" ht="17" hidden="1" outlineLevel="1" x14ac:dyDescent="0.2">
      <c r="B2195" s="82">
        <v>13</v>
      </c>
      <c r="C2195" s="144" t="s">
        <v>748</v>
      </c>
      <c r="D2195" s="144"/>
      <c r="E2195" s="82" t="s">
        <v>52</v>
      </c>
      <c r="F2195" s="143">
        <v>824.54880000000003</v>
      </c>
      <c r="G2195" s="142">
        <f>+[2]THKL!F2203</f>
        <v>824.54880000000003</v>
      </c>
      <c r="H2195" s="132"/>
      <c r="I2195" s="132"/>
      <c r="J2195" s="132"/>
      <c r="K2195" s="156" t="str">
        <f>$K$116</f>
        <v>Bao gồm</v>
      </c>
      <c r="L2195" s="157">
        <f>$L$116</f>
        <v>207831.07800000013</v>
      </c>
      <c r="M2195" s="157">
        <f>SUM(K2195:L2195)</f>
        <v>207831.07800000013</v>
      </c>
      <c r="N2195" s="83">
        <f>IF(V2195&lt;&gt;"VTC VHm",_xlfn.XLOOKUP(Z2195,$AC$4015:$AC$4035,$AD$4015:$AD$4035,0)*M2195,_xlfn.XLOOKUP(Z2195,$AC$4015:$AC$4035,$AD$4015:$AD$4035,0)*L2195)</f>
        <v>72740.877300000036</v>
      </c>
      <c r="O2195" s="83">
        <f>IF(V2195&lt;&gt;"VTC VHm",_xlfn.XLOOKUP(Z2195,$AC$4015:$AC$4035,$AE$4015:$AE$4035,0)*M2195,_xlfn.XLOOKUP(Z2195,$AC$4015:$AC$4035,$AE$4015:$AE$4035,0)*L2195)</f>
        <v>0</v>
      </c>
      <c r="P2195" s="83">
        <f>SUM(N2195:O2195)</f>
        <v>72740.877300000036</v>
      </c>
      <c r="Q2195" s="157">
        <f>M2195*G2195</f>
        <v>171366865.96760651</v>
      </c>
      <c r="R2195" s="157">
        <f>G2195*P2195</f>
        <v>59978403.088662274</v>
      </c>
      <c r="S2195" s="83">
        <f>SUM(Q2195:R2195)</f>
        <v>231345269.05626878</v>
      </c>
      <c r="T2195" s="156"/>
      <c r="U2195" s="132"/>
      <c r="V2195" s="132"/>
      <c r="W2195" s="132"/>
      <c r="X2195" s="44" t="s">
        <v>33</v>
      </c>
      <c r="Y2195" s="44"/>
      <c r="Z2195" s="44" t="s">
        <v>16</v>
      </c>
      <c r="AA2195" s="44" t="s">
        <v>80</v>
      </c>
      <c r="AB2195" s="2">
        <v>212392.28613915647</v>
      </c>
      <c r="AC2195" s="2">
        <v>175127804.6652981</v>
      </c>
      <c r="AD2195" s="2">
        <f>+M2195</f>
        <v>207831.07800000013</v>
      </c>
      <c r="AE2195" s="2">
        <f>+AD2195*14%</f>
        <v>29096.350920000019</v>
      </c>
      <c r="AF2195" s="155">
        <f>+AD2195*35%</f>
        <v>72740.877300000036</v>
      </c>
      <c r="AG2195" s="2">
        <f>+AD2195*F2195</f>
        <v>171366865.96760651</v>
      </c>
      <c r="AH2195" s="2">
        <f>+AE2195*F2195</f>
        <v>23991361.235464912</v>
      </c>
      <c r="AI2195" s="2">
        <f>+AF2195*F2195</f>
        <v>59978403.088662274</v>
      </c>
      <c r="AJ2195" s="2">
        <f>SUM(AG2195:AI2195)</f>
        <v>255336630.29173368</v>
      </c>
      <c r="AK2195" s="2">
        <f>+AD2195*G2195</f>
        <v>171366865.96760651</v>
      </c>
      <c r="AL2195" s="2">
        <f>+AE2195*G2195</f>
        <v>23991361.235464912</v>
      </c>
      <c r="AM2195" s="2">
        <f>+AF2195*G2195</f>
        <v>59978403.088662274</v>
      </c>
      <c r="AN2195" s="155">
        <f>SUM(AK2195:AM2195)</f>
        <v>255336630.29173368</v>
      </c>
      <c r="AQ2195" s="145" t="s">
        <v>525</v>
      </c>
      <c r="AU2195" s="8" t="str">
        <f>+K2195</f>
        <v>Bao gồm</v>
      </c>
      <c r="AV2195" s="8">
        <f>+L2195</f>
        <v>207831.07800000013</v>
      </c>
      <c r="AW2195" s="2">
        <f>+M2195</f>
        <v>207831.07800000013</v>
      </c>
      <c r="AX2195" s="8">
        <f>F2195*AW2195</f>
        <v>171366865.96760651</v>
      </c>
      <c r="AY2195" s="8">
        <f>IF(AQ2195="CT",7%,5%)*AX2195</f>
        <v>11995680.617732458</v>
      </c>
      <c r="AZ2195" s="8">
        <f>AX2195*2%</f>
        <v>3427337.3193521304</v>
      </c>
      <c r="BA2195" s="8">
        <f>IF(BB2195&gt;0,0,AX2195*5%)</f>
        <v>0</v>
      </c>
      <c r="BB2195" s="8">
        <f>(AX2195-BG2195)*35%</f>
        <v>59978403.088662274</v>
      </c>
      <c r="BC2195" s="8">
        <f>+AX2195+AY2195+AZ2195+BA2195+BB2195</f>
        <v>246768286.99335337</v>
      </c>
      <c r="BD2195" s="8">
        <f>AX2195-AT2195</f>
        <v>171366865.96760651</v>
      </c>
      <c r="BE2195" s="2"/>
      <c r="BH2195" s="2"/>
    </row>
    <row r="2196" spans="2:61" s="92" customFormat="1" ht="15.75" customHeight="1" collapsed="1" x14ac:dyDescent="0.2">
      <c r="B2196" s="163"/>
      <c r="C2196" s="164" t="s">
        <v>747</v>
      </c>
      <c r="D2196" s="164"/>
      <c r="E2196" s="163"/>
      <c r="F2196" s="162"/>
      <c r="G2196" s="149">
        <f>+[2]THKL!F2204</f>
        <v>0</v>
      </c>
      <c r="H2196" s="158"/>
      <c r="I2196" s="158"/>
      <c r="J2196" s="158"/>
      <c r="K2196" s="159"/>
      <c r="L2196" s="161"/>
      <c r="M2196" s="161">
        <f>SUM(K2196:L2196)</f>
        <v>0</v>
      </c>
      <c r="N2196" s="83">
        <f>IF(V2196&lt;&gt;"VTC VHm",_xlfn.XLOOKUP(Z2196,$AC$4015:$AC$4035,$AD$4015:$AD$4035,0)*M2196,_xlfn.XLOOKUP(Z2196,$AC$4015:$AC$4035,$AD$4015:$AD$4035,0)*L2196)</f>
        <v>0</v>
      </c>
      <c r="O2196" s="83">
        <f>IF(V2196&lt;&gt;"VTC VHm",_xlfn.XLOOKUP(Z2196,$AC$4015:$AC$4035,$AE$4015:$AE$4035,0)*M2196,_xlfn.XLOOKUP(Z2196,$AC$4015:$AC$4035,$AE$4015:$AE$4035,0)*L2196)</f>
        <v>0</v>
      </c>
      <c r="P2196" s="160">
        <f>SUM(N2196:O2196)</f>
        <v>0</v>
      </c>
      <c r="Q2196" s="161">
        <f>M2196*G2196</f>
        <v>0</v>
      </c>
      <c r="R2196" s="161">
        <f>G2196*P2196</f>
        <v>0</v>
      </c>
      <c r="S2196" s="160">
        <f>SUM(Q2196:R2196)</f>
        <v>0</v>
      </c>
      <c r="T2196" s="159"/>
      <c r="U2196" s="158"/>
      <c r="V2196" s="158"/>
      <c r="W2196" s="158"/>
      <c r="X2196" s="94" t="s">
        <v>33</v>
      </c>
      <c r="Y2196" s="94"/>
      <c r="Z2196" s="94"/>
      <c r="AA2196" s="44" t="s">
        <v>80</v>
      </c>
      <c r="AB2196" s="2"/>
      <c r="AC2196" s="2">
        <v>0</v>
      </c>
      <c r="AD2196" s="93">
        <f>+M2196</f>
        <v>0</v>
      </c>
      <c r="AE2196" s="93">
        <f>+AD2196*14%</f>
        <v>0</v>
      </c>
      <c r="AF2196" s="93">
        <f>+AD2196*35%</f>
        <v>0</v>
      </c>
      <c r="AG2196" s="93">
        <f>+AD2196*F2196</f>
        <v>0</v>
      </c>
      <c r="AH2196" s="93">
        <f>+AE2196*F2196</f>
        <v>0</v>
      </c>
      <c r="AI2196" s="93">
        <f>+AF2196*F2196</f>
        <v>0</v>
      </c>
      <c r="AJ2196" s="93">
        <f>SUM(AG2196:AI2196)</f>
        <v>0</v>
      </c>
      <c r="AK2196" s="93">
        <f>+AD2196*G2196</f>
        <v>0</v>
      </c>
      <c r="AL2196" s="93">
        <f>+AE2196*G2196</f>
        <v>0</v>
      </c>
      <c r="AM2196" s="93">
        <f>+AF2196*G2196</f>
        <v>0</v>
      </c>
      <c r="AN2196" s="93">
        <f>SUM(AK2196:AM2196)</f>
        <v>0</v>
      </c>
      <c r="AQ2196" s="145" t="s">
        <v>525</v>
      </c>
      <c r="AU2196" s="8">
        <f>+K2196</f>
        <v>0</v>
      </c>
      <c r="AV2196" s="8">
        <f>+L2196</f>
        <v>0</v>
      </c>
      <c r="AW2196" s="2">
        <f>+M2196</f>
        <v>0</v>
      </c>
      <c r="AX2196" s="8">
        <f>F2196*AW2196</f>
        <v>0</v>
      </c>
      <c r="AY2196" s="8">
        <f>IF(AQ2196="CT",7%,5%)*AX2196</f>
        <v>0</v>
      </c>
      <c r="AZ2196" s="8">
        <f>AX2196*2%</f>
        <v>0</v>
      </c>
      <c r="BA2196" s="8">
        <f>IF(BB2196&gt;0,0,AX2196*5%)</f>
        <v>0</v>
      </c>
      <c r="BB2196" s="8">
        <f>(AX2196-BG2196)*35%</f>
        <v>0</v>
      </c>
      <c r="BC2196" s="8">
        <f>+AX2196+AY2196+AZ2196+BA2196+BB2196</f>
        <v>0</v>
      </c>
      <c r="BD2196" s="8">
        <f>AX2196-AT2196</f>
        <v>0</v>
      </c>
      <c r="BE2196" s="2"/>
      <c r="BH2196" s="2"/>
    </row>
    <row r="2197" spans="2:61" ht="17" hidden="1" outlineLevel="1" x14ac:dyDescent="0.2">
      <c r="B2197" s="82">
        <v>14</v>
      </c>
      <c r="C2197" s="144" t="s">
        <v>928</v>
      </c>
      <c r="D2197" s="144"/>
      <c r="E2197" s="82" t="s">
        <v>52</v>
      </c>
      <c r="F2197" s="143">
        <v>1956.7639999999999</v>
      </c>
      <c r="G2197" s="142">
        <f>+[2]THKL!F2205</f>
        <v>1956.7639999999999</v>
      </c>
      <c r="H2197" s="176"/>
      <c r="I2197" s="176"/>
      <c r="J2197" s="176"/>
      <c r="K2197" s="156" t="s">
        <v>89</v>
      </c>
      <c r="L2197" s="244">
        <f>138320/4*2</f>
        <v>69160</v>
      </c>
      <c r="M2197" s="157">
        <f>SUM(K2197:L2197)</f>
        <v>69160</v>
      </c>
      <c r="N2197" s="83">
        <f>IF(V2197&lt;&gt;"VTC VHm",_xlfn.XLOOKUP(Z2197,$AC$4015:$AC$4035,$AD$4015:$AD$4035,0)*M2197,_xlfn.XLOOKUP(Z2197,$AC$4015:$AC$4035,$AD$4015:$AD$4035,0)*L2197)</f>
        <v>24206</v>
      </c>
      <c r="O2197" s="83">
        <f>IF(V2197&lt;&gt;"VTC VHm",_xlfn.XLOOKUP(Z2197,$AC$4015:$AC$4035,$AE$4015:$AE$4035,0)*M2197,_xlfn.XLOOKUP(Z2197,$AC$4015:$AC$4035,$AE$4015:$AE$4035,0)*L2197)</f>
        <v>0</v>
      </c>
      <c r="P2197" s="83">
        <f>SUM(N2197:O2197)</f>
        <v>24206</v>
      </c>
      <c r="Q2197" s="157">
        <f>M2197*G2197</f>
        <v>135329798.23999998</v>
      </c>
      <c r="R2197" s="157">
        <f>G2197*P2197</f>
        <v>47365429.383999996</v>
      </c>
      <c r="S2197" s="83">
        <f>SUM(Q2197:R2197)</f>
        <v>182695227.62399998</v>
      </c>
      <c r="T2197" s="165" t="s">
        <v>100</v>
      </c>
      <c r="U2197" s="176"/>
      <c r="V2197" s="176"/>
      <c r="W2197" s="176"/>
      <c r="X2197" s="44" t="s">
        <v>33</v>
      </c>
      <c r="Y2197" s="44"/>
      <c r="Z2197" s="44" t="s">
        <v>14</v>
      </c>
      <c r="AA2197" s="44" t="s">
        <v>80</v>
      </c>
      <c r="AB2197" s="2">
        <v>41528.314091112756</v>
      </c>
      <c r="AC2197" s="2">
        <v>81261109.994182155</v>
      </c>
      <c r="AD2197" s="2">
        <f>+M2197</f>
        <v>69160</v>
      </c>
      <c r="AE2197" s="2">
        <f>+AD2197*14%</f>
        <v>9682.4000000000015</v>
      </c>
      <c r="AF2197" s="155">
        <f>+AD2197*35%</f>
        <v>24206</v>
      </c>
      <c r="AG2197" s="2">
        <f>+AD2197*F2197</f>
        <v>135329798.23999998</v>
      </c>
      <c r="AH2197" s="2">
        <f>+AE2197*F2197</f>
        <v>18946171.753600001</v>
      </c>
      <c r="AI2197" s="2">
        <f>+AF2197*F2197</f>
        <v>47365429.383999996</v>
      </c>
      <c r="AJ2197" s="2">
        <f>SUM(AG2197:AI2197)</f>
        <v>201641399.37759998</v>
      </c>
      <c r="AK2197" s="2">
        <f>+AD2197*G2197</f>
        <v>135329798.23999998</v>
      </c>
      <c r="AL2197" s="2">
        <f>+AE2197*G2197</f>
        <v>18946171.753600001</v>
      </c>
      <c r="AM2197" s="2">
        <f>+AF2197*G2197</f>
        <v>47365429.383999996</v>
      </c>
      <c r="AN2197" s="155">
        <f>SUM(AK2197:AM2197)</f>
        <v>201641399.37759998</v>
      </c>
      <c r="AQ2197" s="145" t="s">
        <v>525</v>
      </c>
      <c r="AU2197" s="8" t="str">
        <f>+K2197</f>
        <v>Bao gồm</v>
      </c>
      <c r="AV2197" s="8">
        <f>+L2197</f>
        <v>69160</v>
      </c>
      <c r="AW2197" s="2">
        <f>+M2197</f>
        <v>69160</v>
      </c>
      <c r="AX2197" s="8">
        <f>F2197*AW2197</f>
        <v>135329798.23999998</v>
      </c>
      <c r="AY2197" s="8">
        <f>IF(AQ2197="CT",7%,5%)*AX2197</f>
        <v>9473085.8767999988</v>
      </c>
      <c r="AZ2197" s="8">
        <f>AX2197*2%</f>
        <v>2706595.9647999997</v>
      </c>
      <c r="BA2197" s="8">
        <f>IF(BB2197&gt;0,0,AX2197*5%)</f>
        <v>0</v>
      </c>
      <c r="BB2197" s="8">
        <f>(AX2197-BG2197)*35%</f>
        <v>47365429.383999988</v>
      </c>
      <c r="BC2197" s="8">
        <f>+AX2197+AY2197+AZ2197+BA2197+BB2197</f>
        <v>194874909.46559995</v>
      </c>
      <c r="BD2197" s="8">
        <f>AX2197-AT2197</f>
        <v>135329798.23999998</v>
      </c>
      <c r="BE2197" s="2"/>
      <c r="BH2197" s="2"/>
    </row>
    <row r="2198" spans="2:61" ht="17" hidden="1" outlineLevel="1" x14ac:dyDescent="0.2">
      <c r="B2198" s="82">
        <v>15</v>
      </c>
      <c r="C2198" s="144" t="s">
        <v>891</v>
      </c>
      <c r="D2198" s="144"/>
      <c r="E2198" s="82" t="s">
        <v>52</v>
      </c>
      <c r="F2198" s="143">
        <v>996.25260000000003</v>
      </c>
      <c r="G2198" s="142">
        <f>+[2]THKL!F2206</f>
        <v>996.25260000000003</v>
      </c>
      <c r="H2198" s="132"/>
      <c r="I2198" s="132"/>
      <c r="J2198" s="132"/>
      <c r="K2198" s="156" t="s">
        <v>89</v>
      </c>
      <c r="L2198" s="244">
        <f>138320/4*2</f>
        <v>69160</v>
      </c>
      <c r="M2198" s="157">
        <f>SUM(K2198:L2198)</f>
        <v>69160</v>
      </c>
      <c r="N2198" s="83">
        <f>IF(V2198&lt;&gt;"VTC VHm",_xlfn.XLOOKUP(Z2198,$AC$4015:$AC$4035,$AD$4015:$AD$4035,0)*M2198,_xlfn.XLOOKUP(Z2198,$AC$4015:$AC$4035,$AD$4015:$AD$4035,0)*L2198)</f>
        <v>24206</v>
      </c>
      <c r="O2198" s="83">
        <f>IF(V2198&lt;&gt;"VTC VHm",_xlfn.XLOOKUP(Z2198,$AC$4015:$AC$4035,$AE$4015:$AE$4035,0)*M2198,_xlfn.XLOOKUP(Z2198,$AC$4015:$AC$4035,$AE$4015:$AE$4035,0)*L2198)</f>
        <v>0</v>
      </c>
      <c r="P2198" s="83">
        <f>SUM(N2198:O2198)</f>
        <v>24206</v>
      </c>
      <c r="Q2198" s="157">
        <f>M2198*G2198</f>
        <v>68900829.816</v>
      </c>
      <c r="R2198" s="157">
        <f>G2198*P2198</f>
        <v>24115290.435600001</v>
      </c>
      <c r="S2198" s="83">
        <f>SUM(Q2198:R2198)</f>
        <v>93016120.251599997</v>
      </c>
      <c r="T2198" s="165" t="s">
        <v>100</v>
      </c>
      <c r="U2198" s="132"/>
      <c r="V2198" s="132"/>
      <c r="W2198" s="132"/>
      <c r="X2198" s="44" t="s">
        <v>33</v>
      </c>
      <c r="Y2198" s="44"/>
      <c r="Z2198" s="44" t="s">
        <v>14</v>
      </c>
      <c r="AA2198" s="44" t="s">
        <v>80</v>
      </c>
      <c r="AB2198" s="2">
        <v>48568.255241112754</v>
      </c>
      <c r="AC2198" s="2">
        <v>48386250.561422206</v>
      </c>
      <c r="AD2198" s="2">
        <f>+M2198</f>
        <v>69160</v>
      </c>
      <c r="AE2198" s="2">
        <f>+AD2198*14%</f>
        <v>9682.4000000000015</v>
      </c>
      <c r="AF2198" s="155">
        <f>+AD2198*35%</f>
        <v>24206</v>
      </c>
      <c r="AG2198" s="2">
        <f>+AD2198*F2198</f>
        <v>68900829.816</v>
      </c>
      <c r="AH2198" s="2">
        <f>+AE2198*F2198</f>
        <v>9646116.1742400024</v>
      </c>
      <c r="AI2198" s="2">
        <f>+AF2198*F2198</f>
        <v>24115290.435600001</v>
      </c>
      <c r="AJ2198" s="2">
        <f>SUM(AG2198:AI2198)</f>
        <v>102662236.42584001</v>
      </c>
      <c r="AK2198" s="2">
        <f>+AD2198*G2198</f>
        <v>68900829.816</v>
      </c>
      <c r="AL2198" s="2">
        <f>+AE2198*G2198</f>
        <v>9646116.1742400024</v>
      </c>
      <c r="AM2198" s="2">
        <f>+AF2198*G2198</f>
        <v>24115290.435600001</v>
      </c>
      <c r="AN2198" s="155">
        <f>SUM(AK2198:AM2198)</f>
        <v>102662236.42584001</v>
      </c>
      <c r="AQ2198" s="145" t="s">
        <v>525</v>
      </c>
      <c r="AU2198" s="8" t="str">
        <f>+K2198</f>
        <v>Bao gồm</v>
      </c>
      <c r="AV2198" s="8">
        <f>+L2198</f>
        <v>69160</v>
      </c>
      <c r="AW2198" s="2">
        <f>+M2198</f>
        <v>69160</v>
      </c>
      <c r="AX2198" s="8">
        <f>F2198*AW2198</f>
        <v>68900829.816</v>
      </c>
      <c r="AY2198" s="8">
        <f>IF(AQ2198="CT",7%,5%)*AX2198</f>
        <v>4823058.0871200003</v>
      </c>
      <c r="AZ2198" s="8">
        <f>AX2198*2%</f>
        <v>1378016.59632</v>
      </c>
      <c r="BA2198" s="8">
        <f>IF(BB2198&gt;0,0,AX2198*5%)</f>
        <v>0</v>
      </c>
      <c r="BB2198" s="8">
        <f>(AX2198-BG2198)*35%</f>
        <v>24115290.435599998</v>
      </c>
      <c r="BC2198" s="8">
        <f>+AX2198+AY2198+AZ2198+BA2198+BB2198</f>
        <v>99217194.935039997</v>
      </c>
      <c r="BD2198" s="8">
        <f>AX2198-AT2198</f>
        <v>68900829.816</v>
      </c>
      <c r="BE2198" s="2"/>
      <c r="BH2198" s="2"/>
    </row>
    <row r="2199" spans="2:61" ht="17" hidden="1" outlineLevel="1" x14ac:dyDescent="0.2">
      <c r="B2199" s="82">
        <v>16</v>
      </c>
      <c r="C2199" s="144" t="s">
        <v>744</v>
      </c>
      <c r="D2199" s="144"/>
      <c r="E2199" s="82" t="s">
        <v>52</v>
      </c>
      <c r="F2199" s="143">
        <v>3150.741</v>
      </c>
      <c r="G2199" s="142">
        <f>+[2]THKL!F2207</f>
        <v>3150.741</v>
      </c>
      <c r="H2199" s="176"/>
      <c r="I2199" s="176"/>
      <c r="J2199" s="176"/>
      <c r="K2199" s="156" t="str">
        <f>$K$129</f>
        <v>Bao gồm</v>
      </c>
      <c r="L2199" s="244">
        <f>$L$129</f>
        <v>21438.4656</v>
      </c>
      <c r="M2199" s="157">
        <f>SUM(K2199:L2199)</f>
        <v>21438.4656</v>
      </c>
      <c r="N2199" s="83">
        <f>IF(V2199&lt;&gt;"VTC VHm",_xlfn.XLOOKUP(Z2199,$AC$4015:$AC$4035,$AD$4015:$AD$4035,0)*M2199,_xlfn.XLOOKUP(Z2199,$AC$4015:$AC$4035,$AD$4015:$AD$4035,0)*L2199)</f>
        <v>7503.4629599999989</v>
      </c>
      <c r="O2199" s="83">
        <f>IF(V2199&lt;&gt;"VTC VHm",_xlfn.XLOOKUP(Z2199,$AC$4015:$AC$4035,$AE$4015:$AE$4035,0)*M2199,_xlfn.XLOOKUP(Z2199,$AC$4015:$AC$4035,$AE$4015:$AE$4035,0)*L2199)</f>
        <v>0</v>
      </c>
      <c r="P2199" s="83">
        <f>SUM(N2199:O2199)</f>
        <v>7503.4629599999989</v>
      </c>
      <c r="Q2199" s="157">
        <f>M2199*G2199</f>
        <v>67547052.543009594</v>
      </c>
      <c r="R2199" s="157">
        <f>G2199*P2199</f>
        <v>23641468.390053358</v>
      </c>
      <c r="S2199" s="83">
        <f>SUM(Q2199:R2199)</f>
        <v>91188520.933062956</v>
      </c>
      <c r="T2199" s="165" t="s">
        <v>100</v>
      </c>
      <c r="U2199" s="176"/>
      <c r="V2199" s="176"/>
      <c r="W2199" s="176"/>
      <c r="X2199" s="44" t="s">
        <v>33</v>
      </c>
      <c r="Y2199" s="44"/>
      <c r="Z2199" s="44" t="s">
        <v>14</v>
      </c>
      <c r="AA2199" s="44" t="s">
        <v>80</v>
      </c>
      <c r="AB2199" s="2">
        <v>41528.314091112756</v>
      </c>
      <c r="AC2199" s="2">
        <v>130844961.8677467</v>
      </c>
      <c r="AD2199" s="2">
        <f>+M2199</f>
        <v>21438.4656</v>
      </c>
      <c r="AE2199" s="2">
        <f>+AD2199*14%</f>
        <v>3001.3851840000002</v>
      </c>
      <c r="AF2199" s="155">
        <f>+AD2199*35%</f>
        <v>7503.4629599999989</v>
      </c>
      <c r="AG2199" s="2">
        <f>+AD2199*F2199</f>
        <v>67547052.543009594</v>
      </c>
      <c r="AH2199" s="2">
        <f>+AE2199*F2199</f>
        <v>9456587.3560213447</v>
      </c>
      <c r="AI2199" s="2">
        <f>+AF2199*F2199</f>
        <v>23641468.390053358</v>
      </c>
      <c r="AJ2199" s="2">
        <f>SUM(AG2199:AI2199)</f>
        <v>100645108.2890843</v>
      </c>
      <c r="AK2199" s="2">
        <f>+AD2199*G2199</f>
        <v>67547052.543009594</v>
      </c>
      <c r="AL2199" s="2">
        <f>+AE2199*G2199</f>
        <v>9456587.3560213447</v>
      </c>
      <c r="AM2199" s="2">
        <f>+AF2199*G2199</f>
        <v>23641468.390053358</v>
      </c>
      <c r="AN2199" s="155">
        <f>SUM(AK2199:AM2199)</f>
        <v>100645108.2890843</v>
      </c>
      <c r="AQ2199" s="145" t="s">
        <v>525</v>
      </c>
      <c r="AU2199" s="8" t="str">
        <f>+K2199</f>
        <v>Bao gồm</v>
      </c>
      <c r="AV2199" s="8">
        <v>34580</v>
      </c>
      <c r="AW2199" s="8">
        <v>34580</v>
      </c>
      <c r="AX2199" s="8">
        <f>F2199*AW2199</f>
        <v>108952623.78</v>
      </c>
      <c r="AY2199" s="8">
        <f>IF(AQ2199="CT",7%,5%)*AX2199</f>
        <v>7626683.6646000007</v>
      </c>
      <c r="AZ2199" s="8">
        <f>AX2199*2%</f>
        <v>2179052.4756</v>
      </c>
      <c r="BA2199" s="8">
        <f>IF(BB2199&gt;0,0,AX2199*5%)</f>
        <v>0</v>
      </c>
      <c r="BB2199" s="8">
        <f>(AX2199-BG2199)*35%</f>
        <v>38133418.322999999</v>
      </c>
      <c r="BC2199" s="8">
        <f>+AX2199+AY2199+AZ2199+BA2199+BB2199</f>
        <v>156891778.2432</v>
      </c>
      <c r="BD2199" s="8">
        <f>AX2199-AT2199</f>
        <v>108952623.78</v>
      </c>
      <c r="BE2199" s="2"/>
      <c r="BH2199" s="2"/>
      <c r="BI2199" s="1" t="s">
        <v>743</v>
      </c>
    </row>
    <row r="2200" spans="2:61" ht="34" hidden="1" outlineLevel="1" x14ac:dyDescent="0.2">
      <c r="B2200" s="82">
        <v>17</v>
      </c>
      <c r="C2200" s="144" t="s">
        <v>889</v>
      </c>
      <c r="D2200" s="144"/>
      <c r="E2200" s="82" t="s">
        <v>52</v>
      </c>
      <c r="F2200" s="143">
        <v>253.9477</v>
      </c>
      <c r="G2200" s="142">
        <f>+[2]THKL!F2208</f>
        <v>253.9477</v>
      </c>
      <c r="H2200" s="132"/>
      <c r="I2200" s="132"/>
      <c r="J2200" s="132"/>
      <c r="K2200" s="156" t="str">
        <f>$K$129</f>
        <v>Bao gồm</v>
      </c>
      <c r="L2200" s="244">
        <f>$L$129</f>
        <v>21438.4656</v>
      </c>
      <c r="M2200" s="157">
        <f>SUM(K2200:L2200)</f>
        <v>21438.4656</v>
      </c>
      <c r="N2200" s="83">
        <f>IF(V2200&lt;&gt;"VTC VHm",_xlfn.XLOOKUP(Z2200,$AC$4015:$AC$4035,$AD$4015:$AD$4035,0)*M2200,_xlfn.XLOOKUP(Z2200,$AC$4015:$AC$4035,$AD$4015:$AD$4035,0)*L2200)</f>
        <v>7503.4629599999989</v>
      </c>
      <c r="O2200" s="83">
        <f>IF(V2200&lt;&gt;"VTC VHm",_xlfn.XLOOKUP(Z2200,$AC$4015:$AC$4035,$AE$4015:$AE$4035,0)*M2200,_xlfn.XLOOKUP(Z2200,$AC$4015:$AC$4035,$AE$4015:$AE$4035,0)*L2200)</f>
        <v>0</v>
      </c>
      <c r="P2200" s="83">
        <f>SUM(N2200:O2200)</f>
        <v>7503.4629599999989</v>
      </c>
      <c r="Q2200" s="157">
        <f>M2200*G2200</f>
        <v>5444249.03064912</v>
      </c>
      <c r="R2200" s="157">
        <f>G2200*P2200</f>
        <v>1905487.1607271917</v>
      </c>
      <c r="S2200" s="83">
        <f>SUM(Q2200:R2200)</f>
        <v>7349736.1913763117</v>
      </c>
      <c r="T2200" s="165" t="s">
        <v>100</v>
      </c>
      <c r="U2200" s="132"/>
      <c r="V2200" s="132"/>
      <c r="W2200" s="132"/>
      <c r="X2200" s="44" t="s">
        <v>33</v>
      </c>
      <c r="Y2200" s="44"/>
      <c r="Z2200" s="44" t="s">
        <v>14</v>
      </c>
      <c r="AA2200" s="44" t="s">
        <v>80</v>
      </c>
      <c r="AB2200" s="2">
        <v>48568.255241112754</v>
      </c>
      <c r="AC2200" s="2">
        <v>12333796.711493529</v>
      </c>
      <c r="AD2200" s="2">
        <f>+M2200</f>
        <v>21438.4656</v>
      </c>
      <c r="AE2200" s="2">
        <f>+AD2200*14%</f>
        <v>3001.3851840000002</v>
      </c>
      <c r="AF2200" s="155">
        <f>+AD2200*35%</f>
        <v>7503.4629599999989</v>
      </c>
      <c r="AG2200" s="2">
        <f>+AD2200*F2200</f>
        <v>5444249.03064912</v>
      </c>
      <c r="AH2200" s="2">
        <f>+AE2200*F2200</f>
        <v>762194.8642908769</v>
      </c>
      <c r="AI2200" s="2">
        <f>+AF2200*F2200</f>
        <v>1905487.1607271917</v>
      </c>
      <c r="AJ2200" s="2">
        <f>SUM(AG2200:AI2200)</f>
        <v>8111931.0556671889</v>
      </c>
      <c r="AK2200" s="2">
        <f>+AD2200*G2200</f>
        <v>5444249.03064912</v>
      </c>
      <c r="AL2200" s="2">
        <f>+AE2200*G2200</f>
        <v>762194.8642908769</v>
      </c>
      <c r="AM2200" s="2">
        <f>+AF2200*G2200</f>
        <v>1905487.1607271917</v>
      </c>
      <c r="AN2200" s="155">
        <f>SUM(AK2200:AM2200)</f>
        <v>8111931.0556671889</v>
      </c>
      <c r="AQ2200" s="145" t="s">
        <v>525</v>
      </c>
      <c r="AU2200" s="8" t="str">
        <f>+K2200</f>
        <v>Bao gồm</v>
      </c>
      <c r="AV2200" s="8">
        <f>+L2200</f>
        <v>21438.4656</v>
      </c>
      <c r="AW2200" s="2">
        <f>+M2200</f>
        <v>21438.4656</v>
      </c>
      <c r="AX2200" s="8">
        <f>F2200*AW2200</f>
        <v>5444249.03064912</v>
      </c>
      <c r="AY2200" s="8">
        <f>IF(AQ2200="CT",7%,5%)*AX2200</f>
        <v>381097.43214543845</v>
      </c>
      <c r="AZ2200" s="8">
        <f>AX2200*2%</f>
        <v>108884.9806129824</v>
      </c>
      <c r="BA2200" s="8">
        <f>IF(BB2200&gt;0,0,AX2200*5%)</f>
        <v>0</v>
      </c>
      <c r="BB2200" s="8">
        <f>(AX2200-BG2200)*35%</f>
        <v>1905487.1607271919</v>
      </c>
      <c r="BC2200" s="8">
        <f>+AX2200+AY2200+AZ2200+BA2200+BB2200</f>
        <v>7839718.6041347319</v>
      </c>
      <c r="BD2200" s="8">
        <f>AX2200-AT2200</f>
        <v>5444249.03064912</v>
      </c>
      <c r="BE2200" s="2"/>
      <c r="BH2200" s="2"/>
    </row>
    <row r="2201" spans="2:61" ht="34" hidden="1" outlineLevel="1" x14ac:dyDescent="0.2">
      <c r="B2201" s="82">
        <v>18</v>
      </c>
      <c r="C2201" s="144" t="s">
        <v>741</v>
      </c>
      <c r="D2201" s="144"/>
      <c r="E2201" s="82" t="s">
        <v>52</v>
      </c>
      <c r="F2201" s="143">
        <v>2953.0165999999999</v>
      </c>
      <c r="G2201" s="142">
        <f>+[2]THKL!F2209</f>
        <v>2953.0165999999999</v>
      </c>
      <c r="H2201" s="176"/>
      <c r="I2201" s="176"/>
      <c r="J2201" s="176"/>
      <c r="K2201" s="156" t="str">
        <f>$K$130</f>
        <v>Bao gồm</v>
      </c>
      <c r="L2201" s="157">
        <f>$L$130</f>
        <v>121824.03600000001</v>
      </c>
      <c r="M2201" s="157">
        <f>SUM(K2201:L2201)</f>
        <v>121824.03600000001</v>
      </c>
      <c r="N2201" s="83">
        <f>IF(V2201&lt;&gt;"VTC VHm",_xlfn.XLOOKUP(Z2201,$AC$4015:$AC$4035,$AD$4015:$AD$4035,0)*M2201,_xlfn.XLOOKUP(Z2201,$AC$4015:$AC$4035,$AD$4015:$AD$4035,0)*L2201)</f>
        <v>42638.412600000003</v>
      </c>
      <c r="O2201" s="83">
        <f>IF(V2201&lt;&gt;"VTC VHm",_xlfn.XLOOKUP(Z2201,$AC$4015:$AC$4035,$AE$4015:$AE$4035,0)*M2201,_xlfn.XLOOKUP(Z2201,$AC$4015:$AC$4035,$AE$4015:$AE$4035,0)*L2201)</f>
        <v>0</v>
      </c>
      <c r="P2201" s="83">
        <f>SUM(N2201:O2201)</f>
        <v>42638.412600000003</v>
      </c>
      <c r="Q2201" s="157">
        <f>M2201*G2201</f>
        <v>359748400.58699763</v>
      </c>
      <c r="R2201" s="157">
        <f>G2201*P2201</f>
        <v>125911940.20544916</v>
      </c>
      <c r="S2201" s="83">
        <f>SUM(Q2201:R2201)</f>
        <v>485660340.79244679</v>
      </c>
      <c r="T2201" s="156" t="s">
        <v>50</v>
      </c>
      <c r="U2201" s="176"/>
      <c r="V2201" s="176"/>
      <c r="W2201" s="176"/>
      <c r="X2201" s="44" t="s">
        <v>33</v>
      </c>
      <c r="Y2201" s="44"/>
      <c r="Z2201" s="44" t="s">
        <v>14</v>
      </c>
      <c r="AA2201" s="44" t="s">
        <v>80</v>
      </c>
      <c r="AB2201" s="2">
        <v>94977.295697983049</v>
      </c>
      <c r="AC2201" s="2">
        <v>280469530.81925255</v>
      </c>
      <c r="AD2201" s="2">
        <f>+M2201</f>
        <v>121824.03600000001</v>
      </c>
      <c r="AE2201" s="2">
        <f>+AD2201*14%</f>
        <v>17055.365040000004</v>
      </c>
      <c r="AF2201" s="155">
        <f>+AD2201*35%</f>
        <v>42638.412600000003</v>
      </c>
      <c r="AG2201" s="2">
        <f>+AD2201*F2201</f>
        <v>359748400.58699763</v>
      </c>
      <c r="AH2201" s="2">
        <f>+AE2201*F2201</f>
        <v>50364776.082179673</v>
      </c>
      <c r="AI2201" s="2">
        <f>+AF2201*F2201</f>
        <v>125911940.20544916</v>
      </c>
      <c r="AJ2201" s="2">
        <f>SUM(AG2201:AI2201)</f>
        <v>536025116.87462646</v>
      </c>
      <c r="AK2201" s="2">
        <f>+AD2201*G2201</f>
        <v>359748400.58699763</v>
      </c>
      <c r="AL2201" s="2">
        <f>+AE2201*G2201</f>
        <v>50364776.082179673</v>
      </c>
      <c r="AM2201" s="2">
        <f>+AF2201*G2201</f>
        <v>125911940.20544916</v>
      </c>
      <c r="AN2201" s="155">
        <f>SUM(AK2201:AM2201)</f>
        <v>536025116.87462646</v>
      </c>
      <c r="AQ2201" s="145" t="s">
        <v>525</v>
      </c>
      <c r="AU2201" s="8" t="str">
        <f>+K2201</f>
        <v>Bao gồm</v>
      </c>
      <c r="AV2201" s="8">
        <f>+L2201</f>
        <v>121824.03600000001</v>
      </c>
      <c r="AW2201" s="2">
        <f>+M2201</f>
        <v>121824.03600000001</v>
      </c>
      <c r="AX2201" s="8">
        <f>F2201*AW2201</f>
        <v>359748400.58699763</v>
      </c>
      <c r="AY2201" s="8">
        <f>IF(AQ2201="CT",7%,5%)*AX2201</f>
        <v>25182388.041089837</v>
      </c>
      <c r="AZ2201" s="8">
        <f>AX2201*2%</f>
        <v>7194968.0117399525</v>
      </c>
      <c r="BA2201" s="8">
        <f>IF(BB2201&gt;0,0,AX2201*5%)</f>
        <v>0</v>
      </c>
      <c r="BB2201" s="8">
        <f>(AX2201-BG2201)*35%</f>
        <v>125911940.20544916</v>
      </c>
      <c r="BC2201" s="8">
        <f>+AX2201+AY2201+AZ2201+BA2201+BB2201</f>
        <v>518037696.84527659</v>
      </c>
      <c r="BD2201" s="8">
        <f>AX2201-AT2201</f>
        <v>359748400.58699763</v>
      </c>
      <c r="BE2201" s="2"/>
      <c r="BH2201" s="2"/>
    </row>
    <row r="2202" spans="2:61" ht="34" hidden="1" outlineLevel="1" x14ac:dyDescent="0.2">
      <c r="B2202" s="82">
        <v>19</v>
      </c>
      <c r="C2202" s="144" t="s">
        <v>740</v>
      </c>
      <c r="D2202" s="144"/>
      <c r="E2202" s="82" t="s">
        <v>52</v>
      </c>
      <c r="F2202" s="143">
        <v>4223.8657000000003</v>
      </c>
      <c r="G2202" s="142">
        <f>+[2]THKL!F2210</f>
        <v>4223.8657000000003</v>
      </c>
      <c r="H2202" s="176"/>
      <c r="I2202" s="176"/>
      <c r="J2202" s="176"/>
      <c r="K2202" s="156" t="str">
        <f>$K$131</f>
        <v>Bao gồm</v>
      </c>
      <c r="L2202" s="157">
        <f>$L$131</f>
        <v>41916.36</v>
      </c>
      <c r="M2202" s="157">
        <f>SUM(K2202:L2202)</f>
        <v>41916.36</v>
      </c>
      <c r="N2202" s="83">
        <f>IF(V2202&lt;&gt;"VTC VHm",_xlfn.XLOOKUP(Z2202,$AC$4015:$AC$4035,$AD$4015:$AD$4035,0)*M2202,_xlfn.XLOOKUP(Z2202,$AC$4015:$AC$4035,$AD$4015:$AD$4035,0)*L2202)</f>
        <v>14670.725999999999</v>
      </c>
      <c r="O2202" s="83">
        <f>IF(V2202&lt;&gt;"VTC VHm",_xlfn.XLOOKUP(Z2202,$AC$4015:$AC$4035,$AE$4015:$AE$4035,0)*M2202,_xlfn.XLOOKUP(Z2202,$AC$4015:$AC$4035,$AE$4015:$AE$4035,0)*L2202)</f>
        <v>0</v>
      </c>
      <c r="P2202" s="83">
        <f>SUM(N2202:O2202)</f>
        <v>14670.725999999999</v>
      </c>
      <c r="Q2202" s="157">
        <f>M2202*G2202</f>
        <v>177049075.272852</v>
      </c>
      <c r="R2202" s="157">
        <f>G2202*P2202</f>
        <v>61967176.345498197</v>
      </c>
      <c r="S2202" s="83">
        <f>SUM(Q2202:R2202)</f>
        <v>239016251.61835021</v>
      </c>
      <c r="T2202" s="156" t="s">
        <v>50</v>
      </c>
      <c r="U2202" s="176"/>
      <c r="V2202" s="176"/>
      <c r="W2202" s="176"/>
      <c r="X2202" s="44" t="s">
        <v>33</v>
      </c>
      <c r="Y2202" s="44"/>
      <c r="Z2202" s="44" t="s">
        <v>14</v>
      </c>
      <c r="AA2202" s="44" t="s">
        <v>80</v>
      </c>
      <c r="AB2202" s="2">
        <v>102887.81838657794</v>
      </c>
      <c r="AC2202" s="2">
        <v>434584327.03089595</v>
      </c>
      <c r="AD2202" s="2">
        <f>+M2202</f>
        <v>41916.36</v>
      </c>
      <c r="AE2202" s="2">
        <f>+AD2202*14%</f>
        <v>5868.2904000000008</v>
      </c>
      <c r="AF2202" s="155">
        <f>+AD2202*35%</f>
        <v>14670.725999999999</v>
      </c>
      <c r="AG2202" s="2">
        <f>+AD2202*F2202</f>
        <v>177049075.272852</v>
      </c>
      <c r="AH2202" s="2">
        <f>+AE2202*F2202</f>
        <v>24786870.538199283</v>
      </c>
      <c r="AI2202" s="2">
        <f>+AF2202*F2202</f>
        <v>61967176.345498197</v>
      </c>
      <c r="AJ2202" s="2">
        <f>SUM(AG2202:AI2202)</f>
        <v>263803122.15654948</v>
      </c>
      <c r="AK2202" s="2">
        <f>+AD2202*G2202</f>
        <v>177049075.272852</v>
      </c>
      <c r="AL2202" s="2">
        <f>+AE2202*G2202</f>
        <v>24786870.538199283</v>
      </c>
      <c r="AM2202" s="2">
        <f>+AF2202*G2202</f>
        <v>61967176.345498197</v>
      </c>
      <c r="AN2202" s="155">
        <f>SUM(AK2202:AM2202)</f>
        <v>263803122.15654948</v>
      </c>
      <c r="AQ2202" s="145" t="s">
        <v>525</v>
      </c>
      <c r="AU2202" s="8" t="str">
        <f>+K2202</f>
        <v>Bao gồm</v>
      </c>
      <c r="AV2202" s="8">
        <f>+L2202</f>
        <v>41916.36</v>
      </c>
      <c r="AW2202" s="2">
        <f>+M2202</f>
        <v>41916.36</v>
      </c>
      <c r="AX2202" s="8">
        <f>F2202*AW2202</f>
        <v>177049075.272852</v>
      </c>
      <c r="AY2202" s="8">
        <f>IF(AQ2202="CT",7%,5%)*AX2202</f>
        <v>12393435.269099642</v>
      </c>
      <c r="AZ2202" s="8">
        <f>AX2202*2%</f>
        <v>3540981.5054570399</v>
      </c>
      <c r="BA2202" s="8">
        <f>IF(BB2202&gt;0,0,AX2202*5%)</f>
        <v>0</v>
      </c>
      <c r="BB2202" s="8">
        <f>(AX2202-BG2202)*35%</f>
        <v>61967176.345498197</v>
      </c>
      <c r="BC2202" s="8">
        <f>+AX2202+AY2202+AZ2202+BA2202+BB2202</f>
        <v>254950668.3929069</v>
      </c>
      <c r="BD2202" s="8">
        <f>AX2202-AT2202</f>
        <v>177049075.272852</v>
      </c>
      <c r="BE2202" s="2"/>
      <c r="BH2202" s="2"/>
    </row>
    <row r="2203" spans="2:61" ht="17" hidden="1" outlineLevel="1" x14ac:dyDescent="0.2">
      <c r="B2203" s="82">
        <v>20</v>
      </c>
      <c r="C2203" s="144" t="s">
        <v>888</v>
      </c>
      <c r="D2203" s="144"/>
      <c r="E2203" s="82" t="s">
        <v>129</v>
      </c>
      <c r="F2203" s="143">
        <v>281.43</v>
      </c>
      <c r="G2203" s="142">
        <f>+[2]THKL!F2211</f>
        <v>281.43</v>
      </c>
      <c r="H2203" s="132"/>
      <c r="I2203" s="132"/>
      <c r="J2203" s="132"/>
      <c r="K2203" s="156" t="str">
        <f>$K$135</f>
        <v>Bao gồm</v>
      </c>
      <c r="L2203" s="157">
        <f>$L$135</f>
        <v>60000</v>
      </c>
      <c r="M2203" s="157">
        <f>SUM(K2203:L2203)</f>
        <v>60000</v>
      </c>
      <c r="N2203" s="83">
        <f>IF(V2203&lt;&gt;"VTC VHm",_xlfn.XLOOKUP(Z2203,$AC$4015:$AC$4035,$AD$4015:$AD$4035,0)*M2203,_xlfn.XLOOKUP(Z2203,$AC$4015:$AC$4035,$AD$4015:$AD$4035,0)*L2203)</f>
        <v>21000</v>
      </c>
      <c r="O2203" s="83">
        <f>IF(V2203&lt;&gt;"VTC VHm",_xlfn.XLOOKUP(Z2203,$AC$4015:$AC$4035,$AE$4015:$AE$4035,0)*M2203,_xlfn.XLOOKUP(Z2203,$AC$4015:$AC$4035,$AE$4015:$AE$4035,0)*L2203)</f>
        <v>0</v>
      </c>
      <c r="P2203" s="83">
        <f>SUM(N2203:O2203)</f>
        <v>21000</v>
      </c>
      <c r="Q2203" s="157">
        <f>M2203*G2203</f>
        <v>16885800</v>
      </c>
      <c r="R2203" s="157">
        <f>G2203*P2203</f>
        <v>5910030</v>
      </c>
      <c r="S2203" s="83">
        <f>SUM(Q2203:R2203)</f>
        <v>22795830</v>
      </c>
      <c r="T2203" s="156" t="s">
        <v>50</v>
      </c>
      <c r="U2203" s="132"/>
      <c r="V2203" s="132"/>
      <c r="W2203" s="132"/>
      <c r="X2203" s="44" t="s">
        <v>33</v>
      </c>
      <c r="Y2203" s="44"/>
      <c r="Z2203" s="44" t="s">
        <v>16</v>
      </c>
      <c r="AA2203" s="44" t="s">
        <v>80</v>
      </c>
      <c r="AB2203" s="2">
        <v>111368.1368087044</v>
      </c>
      <c r="AC2203" s="2">
        <v>31342334.742073677</v>
      </c>
      <c r="AD2203" s="2">
        <f>+M2203</f>
        <v>60000</v>
      </c>
      <c r="AE2203" s="2">
        <f>+AD2203*14%</f>
        <v>8400</v>
      </c>
      <c r="AF2203" s="155">
        <f>+AD2203*35%</f>
        <v>21000</v>
      </c>
      <c r="AG2203" s="2">
        <f>+AD2203*F2203</f>
        <v>16885800</v>
      </c>
      <c r="AH2203" s="2">
        <f>+AE2203*F2203</f>
        <v>2364012</v>
      </c>
      <c r="AI2203" s="2">
        <f>+AF2203*F2203</f>
        <v>5910030</v>
      </c>
      <c r="AJ2203" s="2">
        <f>SUM(AG2203:AI2203)</f>
        <v>25159842</v>
      </c>
      <c r="AK2203" s="2">
        <f>+AD2203*G2203</f>
        <v>16885800</v>
      </c>
      <c r="AL2203" s="2">
        <f>+AE2203*G2203</f>
        <v>2364012</v>
      </c>
      <c r="AM2203" s="2">
        <f>+AF2203*G2203</f>
        <v>5910030</v>
      </c>
      <c r="AN2203" s="155">
        <f>SUM(AK2203:AM2203)</f>
        <v>25159842</v>
      </c>
      <c r="AQ2203" s="145" t="s">
        <v>525</v>
      </c>
      <c r="AU2203" s="8" t="str">
        <f>+K2203</f>
        <v>Bao gồm</v>
      </c>
      <c r="AV2203" s="8">
        <f>+L2203</f>
        <v>60000</v>
      </c>
      <c r="AW2203" s="2">
        <f>+M2203</f>
        <v>60000</v>
      </c>
      <c r="AX2203" s="8">
        <f>F2203*AW2203</f>
        <v>16885800</v>
      </c>
      <c r="AY2203" s="8">
        <f>IF(AQ2203="CT",7%,5%)*AX2203</f>
        <v>1182006</v>
      </c>
      <c r="AZ2203" s="8">
        <f>AX2203*2%</f>
        <v>337716</v>
      </c>
      <c r="BA2203" s="8">
        <f>IF(BB2203&gt;0,0,AX2203*5%)</f>
        <v>0</v>
      </c>
      <c r="BB2203" s="8">
        <f>(AX2203-BG2203)*35%</f>
        <v>5910030</v>
      </c>
      <c r="BC2203" s="8">
        <f>+AX2203+AY2203+AZ2203+BA2203+BB2203</f>
        <v>24315552</v>
      </c>
      <c r="BD2203" s="8">
        <f>AX2203-AT2203</f>
        <v>16885800</v>
      </c>
      <c r="BE2203" s="2"/>
      <c r="BH2203" s="2"/>
    </row>
    <row r="2204" spans="2:61" ht="17" hidden="1" outlineLevel="1" x14ac:dyDescent="0.2">
      <c r="B2204" s="82">
        <v>21</v>
      </c>
      <c r="C2204" s="144" t="s">
        <v>201</v>
      </c>
      <c r="D2204" s="144"/>
      <c r="E2204" s="82" t="s">
        <v>129</v>
      </c>
      <c r="F2204" s="143">
        <v>1822.778</v>
      </c>
      <c r="G2204" s="142">
        <f>+[2]THKL!F2212</f>
        <v>1822.778</v>
      </c>
      <c r="H2204" s="176"/>
      <c r="I2204" s="176"/>
      <c r="J2204" s="176"/>
      <c r="K2204" s="156" t="str">
        <f>$K$136</f>
        <v>Bao gồm</v>
      </c>
      <c r="L2204" s="157">
        <f>$L$136</f>
        <v>60000</v>
      </c>
      <c r="M2204" s="157">
        <f>SUM(K2204:L2204)</f>
        <v>60000</v>
      </c>
      <c r="N2204" s="83">
        <f>IF(V2204&lt;&gt;"VTC VHm",_xlfn.XLOOKUP(Z2204,$AC$4015:$AC$4035,$AD$4015:$AD$4035,0)*M2204,_xlfn.XLOOKUP(Z2204,$AC$4015:$AC$4035,$AD$4015:$AD$4035,0)*L2204)</f>
        <v>21000</v>
      </c>
      <c r="O2204" s="83">
        <f>IF(V2204&lt;&gt;"VTC VHm",_xlfn.XLOOKUP(Z2204,$AC$4015:$AC$4035,$AE$4015:$AE$4035,0)*M2204,_xlfn.XLOOKUP(Z2204,$AC$4015:$AC$4035,$AE$4015:$AE$4035,0)*L2204)</f>
        <v>0</v>
      </c>
      <c r="P2204" s="83">
        <f>SUM(N2204:O2204)</f>
        <v>21000</v>
      </c>
      <c r="Q2204" s="157">
        <f>M2204*G2204</f>
        <v>109366680</v>
      </c>
      <c r="R2204" s="157">
        <f>G2204*P2204</f>
        <v>38278338</v>
      </c>
      <c r="S2204" s="83">
        <f>SUM(Q2204:R2204)</f>
        <v>147645018</v>
      </c>
      <c r="T2204" s="156" t="s">
        <v>50</v>
      </c>
      <c r="U2204" s="176"/>
      <c r="V2204" s="176"/>
      <c r="W2204" s="176"/>
      <c r="X2204" s="44" t="s">
        <v>33</v>
      </c>
      <c r="Y2204" s="44"/>
      <c r="Z2204" s="44" t="s">
        <v>16</v>
      </c>
      <c r="AA2204" s="44" t="s">
        <v>80</v>
      </c>
      <c r="AB2204" s="2">
        <v>48898.925128484501</v>
      </c>
      <c r="AC2204" s="2">
        <v>89131884.947848722</v>
      </c>
      <c r="AD2204" s="2">
        <f>+M2204</f>
        <v>60000</v>
      </c>
      <c r="AE2204" s="2">
        <f>+AD2204*14%</f>
        <v>8400</v>
      </c>
      <c r="AF2204" s="155">
        <f>+AD2204*35%</f>
        <v>21000</v>
      </c>
      <c r="AG2204" s="2">
        <f>+AD2204*F2204</f>
        <v>109366680</v>
      </c>
      <c r="AH2204" s="2">
        <f>+AE2204*F2204</f>
        <v>15311335.199999999</v>
      </c>
      <c r="AI2204" s="2">
        <f>+AF2204*F2204</f>
        <v>38278338</v>
      </c>
      <c r="AJ2204" s="2">
        <f>SUM(AG2204:AI2204)</f>
        <v>162956353.19999999</v>
      </c>
      <c r="AK2204" s="2">
        <f>+AD2204*G2204</f>
        <v>109366680</v>
      </c>
      <c r="AL2204" s="2">
        <f>+AE2204*G2204</f>
        <v>15311335.199999999</v>
      </c>
      <c r="AM2204" s="2">
        <f>+AF2204*G2204</f>
        <v>38278338</v>
      </c>
      <c r="AN2204" s="155">
        <f>SUM(AK2204:AM2204)</f>
        <v>162956353.19999999</v>
      </c>
      <c r="AQ2204" s="145" t="s">
        <v>525</v>
      </c>
      <c r="AU2204" s="8" t="str">
        <f>+K2204</f>
        <v>Bao gồm</v>
      </c>
      <c r="AV2204" s="8">
        <f>+L2204</f>
        <v>60000</v>
      </c>
      <c r="AW2204" s="2">
        <f>+M2204</f>
        <v>60000</v>
      </c>
      <c r="AX2204" s="8">
        <f>F2204*AW2204</f>
        <v>109366680</v>
      </c>
      <c r="AY2204" s="8">
        <f>IF(AQ2204="CT",7%,5%)*AX2204</f>
        <v>7655667.6000000006</v>
      </c>
      <c r="AZ2204" s="8">
        <f>AX2204*2%</f>
        <v>2187333.6</v>
      </c>
      <c r="BA2204" s="8">
        <f>IF(BB2204&gt;0,0,AX2204*5%)</f>
        <v>0</v>
      </c>
      <c r="BB2204" s="8">
        <f>(AX2204-BG2204)*35%</f>
        <v>38278338</v>
      </c>
      <c r="BC2204" s="8">
        <f>+AX2204+AY2204+AZ2204+BA2204+BB2204</f>
        <v>157488019.19999999</v>
      </c>
      <c r="BD2204" s="8">
        <f>AX2204-AT2204</f>
        <v>109366680</v>
      </c>
      <c r="BE2204" s="2"/>
      <c r="BH2204" s="2"/>
    </row>
    <row r="2205" spans="2:61" s="92" customFormat="1" ht="17" collapsed="1" x14ac:dyDescent="0.2">
      <c r="B2205" s="163"/>
      <c r="C2205" s="164" t="s">
        <v>739</v>
      </c>
      <c r="D2205" s="164"/>
      <c r="E2205" s="163"/>
      <c r="F2205" s="162"/>
      <c r="G2205" s="149">
        <f>+[2]THKL!F2213</f>
        <v>0</v>
      </c>
      <c r="H2205" s="158"/>
      <c r="I2205" s="158"/>
      <c r="J2205" s="158"/>
      <c r="K2205" s="159"/>
      <c r="L2205" s="161"/>
      <c r="M2205" s="161">
        <f>SUM(K2205:L2205)</f>
        <v>0</v>
      </c>
      <c r="N2205" s="83">
        <f>IF(V2205&lt;&gt;"VTC VHm",_xlfn.XLOOKUP(Z2205,$AC$4015:$AC$4035,$AD$4015:$AD$4035,0)*M2205,_xlfn.XLOOKUP(Z2205,$AC$4015:$AC$4035,$AD$4015:$AD$4035,0)*L2205)</f>
        <v>0</v>
      </c>
      <c r="O2205" s="83">
        <f>IF(V2205&lt;&gt;"VTC VHm",_xlfn.XLOOKUP(Z2205,$AC$4015:$AC$4035,$AE$4015:$AE$4035,0)*M2205,_xlfn.XLOOKUP(Z2205,$AC$4015:$AC$4035,$AE$4015:$AE$4035,0)*L2205)</f>
        <v>0</v>
      </c>
      <c r="P2205" s="160">
        <f>SUM(N2205:O2205)</f>
        <v>0</v>
      </c>
      <c r="Q2205" s="161">
        <f>M2205*G2205</f>
        <v>0</v>
      </c>
      <c r="R2205" s="161">
        <f>G2205*P2205</f>
        <v>0</v>
      </c>
      <c r="S2205" s="160">
        <f>SUM(Q2205:R2205)</f>
        <v>0</v>
      </c>
      <c r="T2205" s="159"/>
      <c r="U2205" s="158"/>
      <c r="V2205" s="158"/>
      <c r="W2205" s="158"/>
      <c r="X2205" s="94" t="s">
        <v>33</v>
      </c>
      <c r="Y2205" s="94"/>
      <c r="Z2205" s="94" t="s">
        <v>16</v>
      </c>
      <c r="AA2205" s="44" t="s">
        <v>80</v>
      </c>
      <c r="AB2205" s="2"/>
      <c r="AC2205" s="2">
        <v>0</v>
      </c>
      <c r="AD2205" s="93">
        <f>+M2205</f>
        <v>0</v>
      </c>
      <c r="AE2205" s="93">
        <f>+AD2205*14%</f>
        <v>0</v>
      </c>
      <c r="AF2205" s="93">
        <f>+AD2205*35%</f>
        <v>0</v>
      </c>
      <c r="AG2205" s="93">
        <f>+AD2205*F2205</f>
        <v>0</v>
      </c>
      <c r="AH2205" s="93">
        <f>+AE2205*F2205</f>
        <v>0</v>
      </c>
      <c r="AI2205" s="93">
        <f>+AF2205*F2205</f>
        <v>0</v>
      </c>
      <c r="AJ2205" s="93">
        <f>SUM(AG2205:AI2205)</f>
        <v>0</v>
      </c>
      <c r="AK2205" s="93">
        <f>+AD2205*G2205</f>
        <v>0</v>
      </c>
      <c r="AL2205" s="93">
        <f>+AE2205*G2205</f>
        <v>0</v>
      </c>
      <c r="AM2205" s="93">
        <f>+AF2205*G2205</f>
        <v>0</v>
      </c>
      <c r="AN2205" s="93">
        <f>SUM(AK2205:AM2205)</f>
        <v>0</v>
      </c>
      <c r="AQ2205" s="145" t="s">
        <v>525</v>
      </c>
      <c r="AU2205" s="8">
        <f>+K2205</f>
        <v>0</v>
      </c>
      <c r="AV2205" s="8">
        <f>+L2205</f>
        <v>0</v>
      </c>
      <c r="AW2205" s="2">
        <f>+M2205</f>
        <v>0</v>
      </c>
      <c r="AX2205" s="8">
        <f>F2205*AW2205</f>
        <v>0</v>
      </c>
      <c r="AY2205" s="8">
        <f>IF(AQ2205="CT",7%,5%)*AX2205</f>
        <v>0</v>
      </c>
      <c r="AZ2205" s="8">
        <f>AX2205*2%</f>
        <v>0</v>
      </c>
      <c r="BA2205" s="8">
        <f>IF(BB2205&gt;0,0,AX2205*5%)</f>
        <v>0</v>
      </c>
      <c r="BB2205" s="8">
        <f>(AX2205-BG2205)*35%</f>
        <v>0</v>
      </c>
      <c r="BC2205" s="8">
        <f>+AX2205+AY2205+AZ2205+BA2205+BB2205</f>
        <v>0</v>
      </c>
      <c r="BD2205" s="8">
        <f>AX2205-AT2205</f>
        <v>0</v>
      </c>
      <c r="BE2205" s="2"/>
      <c r="BH2205" s="2"/>
    </row>
    <row r="2206" spans="2:61" ht="17" hidden="1" outlineLevel="1" x14ac:dyDescent="0.2">
      <c r="B2206" s="82">
        <v>22</v>
      </c>
      <c r="C2206" s="144" t="s">
        <v>718</v>
      </c>
      <c r="D2206" s="144"/>
      <c r="E2206" s="82" t="s">
        <v>52</v>
      </c>
      <c r="F2206" s="143">
        <v>916.83</v>
      </c>
      <c r="G2206" s="142">
        <f>+[2]THKL!F2214</f>
        <v>916.83</v>
      </c>
      <c r="H2206" s="132"/>
      <c r="I2206" s="132"/>
      <c r="J2206" s="132"/>
      <c r="K2206" s="156" t="str">
        <f>$K$795</f>
        <v>Bao gồm</v>
      </c>
      <c r="L2206" s="157">
        <f>$L$795</f>
        <v>152467.50000000006</v>
      </c>
      <c r="M2206" s="157">
        <f>SUM(K2206:L2206)</f>
        <v>152467.50000000006</v>
      </c>
      <c r="N2206" s="83">
        <f>IF(V2206&lt;&gt;"VTC VHm",_xlfn.XLOOKUP(Z2206,$AC$4015:$AC$4035,$AD$4015:$AD$4035,0)*M2206,_xlfn.XLOOKUP(Z2206,$AC$4015:$AC$4035,$AD$4015:$AD$4035,0)*L2206)</f>
        <v>53363.625000000015</v>
      </c>
      <c r="O2206" s="83">
        <f>IF(V2206&lt;&gt;"VTC VHm",_xlfn.XLOOKUP(Z2206,$AC$4015:$AC$4035,$AE$4015:$AE$4035,0)*M2206,_xlfn.XLOOKUP(Z2206,$AC$4015:$AC$4035,$AE$4015:$AE$4035,0)*L2206)</f>
        <v>0</v>
      </c>
      <c r="P2206" s="83">
        <f>SUM(N2206:O2206)</f>
        <v>53363.625000000015</v>
      </c>
      <c r="Q2206" s="157">
        <f>M2206*G2206</f>
        <v>139786778.02500007</v>
      </c>
      <c r="R2206" s="157">
        <f>G2206*P2206</f>
        <v>48925372.308750018</v>
      </c>
      <c r="S2206" s="83">
        <f>SUM(Q2206:R2206)</f>
        <v>188712150.33375007</v>
      </c>
      <c r="T2206" s="156"/>
      <c r="U2206" s="132"/>
      <c r="V2206" s="132"/>
      <c r="W2206" s="132"/>
      <c r="X2206" s="44" t="s">
        <v>33</v>
      </c>
      <c r="Y2206" s="44"/>
      <c r="Z2206" s="44" t="s">
        <v>16</v>
      </c>
      <c r="AA2206" s="44" t="s">
        <v>80</v>
      </c>
      <c r="AB2206" s="2">
        <v>241442.02499999999</v>
      </c>
      <c r="AC2206" s="2">
        <v>221361291.78075001</v>
      </c>
      <c r="AD2206" s="2">
        <f>+M2206</f>
        <v>152467.50000000006</v>
      </c>
      <c r="AE2206" s="2">
        <f>+AD2206*14%</f>
        <v>21345.450000000012</v>
      </c>
      <c r="AF2206" s="155">
        <f>+AD2206*35%</f>
        <v>53363.625000000015</v>
      </c>
      <c r="AG2206" s="2">
        <f>+AD2206*F2206</f>
        <v>139786778.02500007</v>
      </c>
      <c r="AH2206" s="2">
        <f>+AE2206*F2206</f>
        <v>19570148.923500013</v>
      </c>
      <c r="AI2206" s="2">
        <f>+AF2206*F2206</f>
        <v>48925372.308750018</v>
      </c>
      <c r="AJ2206" s="2">
        <f>SUM(AG2206:AI2206)</f>
        <v>208282299.25725007</v>
      </c>
      <c r="AK2206" s="2">
        <f>+AD2206*G2206</f>
        <v>139786778.02500007</v>
      </c>
      <c r="AL2206" s="2">
        <f>+AE2206*G2206</f>
        <v>19570148.923500013</v>
      </c>
      <c r="AM2206" s="2">
        <f>+AF2206*G2206</f>
        <v>48925372.308750018</v>
      </c>
      <c r="AN2206" s="155">
        <f>SUM(AK2206:AM2206)</f>
        <v>208282299.25725007</v>
      </c>
      <c r="AQ2206" s="145" t="s">
        <v>525</v>
      </c>
      <c r="AU2206" s="8" t="str">
        <f>+K2206</f>
        <v>Bao gồm</v>
      </c>
      <c r="AV2206" s="8">
        <f>+L2206</f>
        <v>152467.50000000006</v>
      </c>
      <c r="AW2206" s="2">
        <f>+M2206</f>
        <v>152467.50000000006</v>
      </c>
      <c r="AX2206" s="8">
        <f>F2206*AW2206</f>
        <v>139786778.02500007</v>
      </c>
      <c r="AY2206" s="8">
        <f>IF(AQ2206="CT",7%,5%)*AX2206</f>
        <v>9785074.4617500063</v>
      </c>
      <c r="AZ2206" s="8">
        <f>AX2206*2%</f>
        <v>2795735.5605000015</v>
      </c>
      <c r="BA2206" s="8">
        <f>IF(BB2206&gt;0,0,AX2206*5%)</f>
        <v>0</v>
      </c>
      <c r="BB2206" s="8">
        <f>(AX2206-BG2206)*35%</f>
        <v>48925372.308750018</v>
      </c>
      <c r="BC2206" s="8">
        <f>+AX2206+AY2206+AZ2206+BA2206+BB2206</f>
        <v>201292960.35600007</v>
      </c>
      <c r="BD2206" s="8">
        <f>AX2206-AT2206</f>
        <v>139786778.02500007</v>
      </c>
      <c r="BE2206" s="2"/>
      <c r="BH2206" s="2"/>
    </row>
    <row r="2207" spans="2:61" s="92" customFormat="1" ht="17" collapsed="1" x14ac:dyDescent="0.2">
      <c r="B2207" s="163"/>
      <c r="C2207" s="164" t="s">
        <v>112</v>
      </c>
      <c r="D2207" s="164"/>
      <c r="E2207" s="163"/>
      <c r="F2207" s="162"/>
      <c r="G2207" s="149">
        <f>+[2]THKL!F2215</f>
        <v>0</v>
      </c>
      <c r="H2207" s="158"/>
      <c r="I2207" s="158"/>
      <c r="J2207" s="158"/>
      <c r="K2207" s="159"/>
      <c r="L2207" s="161"/>
      <c r="M2207" s="161">
        <f>SUM(K2207:L2207)</f>
        <v>0</v>
      </c>
      <c r="N2207" s="83">
        <f>IF(V2207&lt;&gt;"VTC VHm",_xlfn.XLOOKUP(Z2207,$AC$4015:$AC$4035,$AD$4015:$AD$4035,0)*M2207,_xlfn.XLOOKUP(Z2207,$AC$4015:$AC$4035,$AD$4015:$AD$4035,0)*L2207)</f>
        <v>0</v>
      </c>
      <c r="O2207" s="83">
        <f>IF(V2207&lt;&gt;"VTC VHm",_xlfn.XLOOKUP(Z2207,$AC$4015:$AC$4035,$AE$4015:$AE$4035,0)*M2207,_xlfn.XLOOKUP(Z2207,$AC$4015:$AC$4035,$AE$4015:$AE$4035,0)*L2207)</f>
        <v>0</v>
      </c>
      <c r="P2207" s="160">
        <f>SUM(N2207:O2207)</f>
        <v>0</v>
      </c>
      <c r="Q2207" s="161">
        <f>M2207*G2207</f>
        <v>0</v>
      </c>
      <c r="R2207" s="161">
        <f>G2207*P2207</f>
        <v>0</v>
      </c>
      <c r="S2207" s="160">
        <f>SUM(Q2207:R2207)</f>
        <v>0</v>
      </c>
      <c r="T2207" s="159"/>
      <c r="U2207" s="158"/>
      <c r="V2207" s="158"/>
      <c r="W2207" s="158"/>
      <c r="X2207" s="94" t="s">
        <v>33</v>
      </c>
      <c r="Y2207" s="94"/>
      <c r="Z2207" s="94" t="s">
        <v>16</v>
      </c>
      <c r="AA2207" s="44" t="s">
        <v>80</v>
      </c>
      <c r="AB2207" s="2"/>
      <c r="AC2207" s="2">
        <v>0</v>
      </c>
      <c r="AD2207" s="93">
        <f>+M2207</f>
        <v>0</v>
      </c>
      <c r="AE2207" s="93">
        <f>+AD2207*14%</f>
        <v>0</v>
      </c>
      <c r="AF2207" s="93">
        <f>+AD2207*35%</f>
        <v>0</v>
      </c>
      <c r="AG2207" s="93">
        <f>+AD2207*F2207</f>
        <v>0</v>
      </c>
      <c r="AH2207" s="93">
        <f>+AE2207*F2207</f>
        <v>0</v>
      </c>
      <c r="AI2207" s="93">
        <f>+AF2207*F2207</f>
        <v>0</v>
      </c>
      <c r="AJ2207" s="93">
        <f>SUM(AG2207:AI2207)</f>
        <v>0</v>
      </c>
      <c r="AK2207" s="93">
        <f>+AD2207*G2207</f>
        <v>0</v>
      </c>
      <c r="AL2207" s="93">
        <f>+AE2207*G2207</f>
        <v>0</v>
      </c>
      <c r="AM2207" s="93">
        <f>+AF2207*G2207</f>
        <v>0</v>
      </c>
      <c r="AN2207" s="93">
        <f>SUM(AK2207:AM2207)</f>
        <v>0</v>
      </c>
      <c r="AQ2207" s="145" t="s">
        <v>525</v>
      </c>
      <c r="AU2207" s="8">
        <f>+K2207</f>
        <v>0</v>
      </c>
      <c r="AV2207" s="8">
        <f>+L2207</f>
        <v>0</v>
      </c>
      <c r="AW2207" s="2">
        <f>+M2207</f>
        <v>0</v>
      </c>
      <c r="AX2207" s="8">
        <f>F2207*AW2207</f>
        <v>0</v>
      </c>
      <c r="AY2207" s="8">
        <f>IF(AQ2207="CT",7%,5%)*AX2207</f>
        <v>0</v>
      </c>
      <c r="AZ2207" s="8">
        <f>AX2207*2%</f>
        <v>0</v>
      </c>
      <c r="BA2207" s="8">
        <f>IF(BB2207&gt;0,0,AX2207*5%)</f>
        <v>0</v>
      </c>
      <c r="BB2207" s="8">
        <f>(AX2207-BG2207)*35%</f>
        <v>0</v>
      </c>
      <c r="BC2207" s="8">
        <f>+AX2207+AY2207+AZ2207+BA2207+BB2207</f>
        <v>0</v>
      </c>
      <c r="BD2207" s="8">
        <f>AX2207-AT2207</f>
        <v>0</v>
      </c>
      <c r="BE2207" s="2"/>
      <c r="BH2207" s="2"/>
    </row>
    <row r="2208" spans="2:61" ht="34" hidden="1" outlineLevel="1" x14ac:dyDescent="0.2">
      <c r="B2208" s="82">
        <v>25</v>
      </c>
      <c r="C2208" s="144" t="s">
        <v>735</v>
      </c>
      <c r="D2208" s="144"/>
      <c r="E2208" s="82" t="s">
        <v>52</v>
      </c>
      <c r="F2208" s="143">
        <v>2024.31</v>
      </c>
      <c r="G2208" s="142">
        <f>+[2]THKL!F2216</f>
        <v>2024.31</v>
      </c>
      <c r="H2208" s="176"/>
      <c r="I2208" s="176"/>
      <c r="J2208" s="176"/>
      <c r="K2208" s="156">
        <f>$K$152</f>
        <v>198000</v>
      </c>
      <c r="L2208" s="157">
        <f>$L$152</f>
        <v>207031.93799999985</v>
      </c>
      <c r="M2208" s="157">
        <f>SUM(K2208:L2208)</f>
        <v>405031.93799999985</v>
      </c>
      <c r="N2208" s="83">
        <f>IF(V2208&lt;&gt;"VTC VHm",_xlfn.XLOOKUP(Z2208,$AC$4015:$AC$4035,$AD$4015:$AD$4035,0)*M2208,_xlfn.XLOOKUP(Z2208,$AC$4015:$AC$4035,$AD$4015:$AD$4035,0)*L2208)</f>
        <v>72461.178299999941</v>
      </c>
      <c r="O2208" s="83">
        <f>IF(V2208&lt;&gt;"VTC VHm",_xlfn.XLOOKUP(Z2208,$AC$4015:$AC$4035,$AE$4015:$AE$4035,0)*M2208,_xlfn.XLOOKUP(Z2208,$AC$4015:$AC$4035,$AE$4015:$AE$4035,0)*L2208)</f>
        <v>0</v>
      </c>
      <c r="P2208" s="83">
        <f>SUM(N2208:O2208)</f>
        <v>72461.178299999941</v>
      </c>
      <c r="Q2208" s="157">
        <f>M2208*G2208</f>
        <v>819910202.41277969</v>
      </c>
      <c r="R2208" s="157">
        <f>G2208*P2208</f>
        <v>146683887.84447289</v>
      </c>
      <c r="S2208" s="83">
        <f>SUM(Q2208:R2208)</f>
        <v>966594090.25725257</v>
      </c>
      <c r="T2208" s="156" t="s">
        <v>716</v>
      </c>
      <c r="U2208" s="176"/>
      <c r="V2208" s="82" t="s">
        <v>34</v>
      </c>
      <c r="W2208" s="176"/>
      <c r="X2208" s="44" t="s">
        <v>33</v>
      </c>
      <c r="Y2208" s="44"/>
      <c r="Z2208" s="44" t="s">
        <v>16</v>
      </c>
      <c r="AA2208" s="44" t="s">
        <v>80</v>
      </c>
      <c r="AB2208" s="2">
        <v>440287.92672507092</v>
      </c>
      <c r="AC2208" s="2">
        <v>891279252.94882834</v>
      </c>
      <c r="AD2208" s="2">
        <f>+M2208</f>
        <v>405031.93799999985</v>
      </c>
      <c r="AE2208" s="2">
        <f>+AD2208*14%</f>
        <v>56704.471319999982</v>
      </c>
      <c r="AF2208" s="155">
        <f>+AD2208*35%</f>
        <v>141761.17829999994</v>
      </c>
      <c r="AG2208" s="2">
        <f>+AD2208*F2208</f>
        <v>819910202.41277969</v>
      </c>
      <c r="AH2208" s="2">
        <f>+AE2208*F2208</f>
        <v>114787428.33778916</v>
      </c>
      <c r="AI2208" s="2">
        <f>+AF2208*F2208</f>
        <v>286968570.84447289</v>
      </c>
      <c r="AJ2208" s="2">
        <f>SUM(AG2208:AI2208)</f>
        <v>1221666201.5950418</v>
      </c>
      <c r="AK2208" s="2">
        <f>+AD2208*G2208</f>
        <v>819910202.41277969</v>
      </c>
      <c r="AL2208" s="2">
        <f>+AE2208*G2208</f>
        <v>114787428.33778916</v>
      </c>
      <c r="AM2208" s="2">
        <f>+AF2208*G2208</f>
        <v>286968570.84447289</v>
      </c>
      <c r="AN2208" s="155">
        <f>SUM(AK2208:AM2208)</f>
        <v>1221666201.5950418</v>
      </c>
      <c r="AQ2208" s="145" t="s">
        <v>525</v>
      </c>
      <c r="AU2208" s="8">
        <f>+K2208</f>
        <v>198000</v>
      </c>
      <c r="AV2208" s="8">
        <f>+L2208</f>
        <v>207031.93799999985</v>
      </c>
      <c r="AW2208" s="2">
        <f>+M2208</f>
        <v>405031.93799999985</v>
      </c>
      <c r="AX2208" s="8">
        <f>F2208*AW2208</f>
        <v>819910202.41277969</v>
      </c>
      <c r="AY2208" s="8">
        <f>IF(AQ2208="CT",7%,5%)*AX2208</f>
        <v>57393714.168894581</v>
      </c>
      <c r="AZ2208" s="8">
        <f>AX2208*2%</f>
        <v>16398204.048255594</v>
      </c>
      <c r="BA2208" s="8">
        <f>IF(BB2208&gt;0,0,AX2208*5%)</f>
        <v>0</v>
      </c>
      <c r="BB2208" s="8">
        <f>(AX2208-BG2208)*35%</f>
        <v>286968570.84447289</v>
      </c>
      <c r="BC2208" s="8">
        <f>+AX2208+AY2208+AZ2208+BA2208+BB2208</f>
        <v>1180670691.4744027</v>
      </c>
      <c r="BD2208" s="8">
        <f>AX2208-AT2208</f>
        <v>819910202.41277969</v>
      </c>
      <c r="BE2208" s="2"/>
      <c r="BH2208" s="2"/>
    </row>
    <row r="2209" spans="1:60" ht="34" hidden="1" outlineLevel="1" x14ac:dyDescent="0.2">
      <c r="B2209" s="82">
        <v>26</v>
      </c>
      <c r="C2209" s="144" t="s">
        <v>886</v>
      </c>
      <c r="D2209" s="144"/>
      <c r="E2209" s="82" t="s">
        <v>52</v>
      </c>
      <c r="F2209" s="143">
        <v>854.94</v>
      </c>
      <c r="G2209" s="142">
        <f>+[2]THKL!F2217</f>
        <v>854.94</v>
      </c>
      <c r="H2209" s="132"/>
      <c r="I2209" s="132"/>
      <c r="J2209" s="132"/>
      <c r="K2209" s="156">
        <f>$K$164</f>
        <v>390000</v>
      </c>
      <c r="L2209" s="157">
        <f>$L$152</f>
        <v>207031.93799999985</v>
      </c>
      <c r="M2209" s="157">
        <f>SUM(K2209:L2209)</f>
        <v>597031.93799999985</v>
      </c>
      <c r="N2209" s="83">
        <f>IF(V2209&lt;&gt;"VTC VHm",_xlfn.XLOOKUP(Z2209,$AC$4015:$AC$4035,$AD$4015:$AD$4035,0)*M2209,_xlfn.XLOOKUP(Z2209,$AC$4015:$AC$4035,$AD$4015:$AD$4035,0)*L2209)</f>
        <v>72461.178299999941</v>
      </c>
      <c r="O2209" s="83">
        <f>IF(V2209&lt;&gt;"VTC VHm",_xlfn.XLOOKUP(Z2209,$AC$4015:$AC$4035,$AE$4015:$AE$4035,0)*M2209,_xlfn.XLOOKUP(Z2209,$AC$4015:$AC$4035,$AE$4015:$AE$4035,0)*L2209)</f>
        <v>0</v>
      </c>
      <c r="P2209" s="83">
        <f>SUM(N2209:O2209)</f>
        <v>72461.178299999941</v>
      </c>
      <c r="Q2209" s="157">
        <f>M2209*G2209</f>
        <v>510426485.07371992</v>
      </c>
      <c r="R2209" s="157">
        <f>G2209*P2209</f>
        <v>61949959.775801957</v>
      </c>
      <c r="S2209" s="83">
        <f>SUM(Q2209:R2209)</f>
        <v>572376444.84952188</v>
      </c>
      <c r="T2209" s="156" t="s">
        <v>716</v>
      </c>
      <c r="U2209" s="132"/>
      <c r="V2209" s="82" t="s">
        <v>34</v>
      </c>
      <c r="W2209" s="132"/>
      <c r="X2209" s="44" t="s">
        <v>33</v>
      </c>
      <c r="Y2209" s="44"/>
      <c r="Z2209" s="44" t="s">
        <v>16</v>
      </c>
      <c r="AA2209" s="44" t="s">
        <v>80</v>
      </c>
      <c r="AB2209" s="2">
        <v>562870.23663589614</v>
      </c>
      <c r="AC2209" s="2">
        <v>481220280.10949308</v>
      </c>
      <c r="AD2209" s="2">
        <f>+M2209</f>
        <v>597031.93799999985</v>
      </c>
      <c r="AE2209" s="2">
        <f>+AD2209*14%</f>
        <v>83584.471319999982</v>
      </c>
      <c r="AF2209" s="155">
        <f>+AD2209*35%</f>
        <v>208961.17829999994</v>
      </c>
      <c r="AG2209" s="2">
        <f>+AD2209*F2209</f>
        <v>510426485.07371992</v>
      </c>
      <c r="AH2209" s="2">
        <f>+AE2209*F2209</f>
        <v>71459707.910320789</v>
      </c>
      <c r="AI2209" s="2">
        <f>+AF2209*F2209</f>
        <v>178649269.77580196</v>
      </c>
      <c r="AJ2209" s="2">
        <f>SUM(AG2209:AI2209)</f>
        <v>760535462.75984263</v>
      </c>
      <c r="AK2209" s="2">
        <f>+AD2209*G2209</f>
        <v>510426485.07371992</v>
      </c>
      <c r="AL2209" s="2">
        <f>+AE2209*G2209</f>
        <v>71459707.910320789</v>
      </c>
      <c r="AM2209" s="2">
        <f>+AF2209*G2209</f>
        <v>178649269.77580196</v>
      </c>
      <c r="AN2209" s="155">
        <f>SUM(AK2209:AM2209)</f>
        <v>760535462.75984263</v>
      </c>
      <c r="AQ2209" s="145" t="s">
        <v>525</v>
      </c>
      <c r="AU2209" s="8">
        <f>+K2209</f>
        <v>390000</v>
      </c>
      <c r="AV2209" s="8">
        <f>+L2209</f>
        <v>207031.93799999985</v>
      </c>
      <c r="AW2209" s="2">
        <f>+M2209</f>
        <v>597031.93799999985</v>
      </c>
      <c r="AX2209" s="8">
        <f>F2209*AW2209</f>
        <v>510426485.07371992</v>
      </c>
      <c r="AY2209" s="8">
        <f>IF(AQ2209="CT",7%,5%)*AX2209</f>
        <v>35729853.955160394</v>
      </c>
      <c r="AZ2209" s="8">
        <f>AX2209*2%</f>
        <v>10208529.701474398</v>
      </c>
      <c r="BA2209" s="8">
        <f>IF(BB2209&gt;0,0,AX2209*5%)</f>
        <v>0</v>
      </c>
      <c r="BB2209" s="8">
        <f>(AX2209-BG2209)*35%</f>
        <v>178649269.77580196</v>
      </c>
      <c r="BC2209" s="8">
        <f>+AX2209+AY2209+AZ2209+BA2209+BB2209</f>
        <v>735014138.50615668</v>
      </c>
      <c r="BD2209" s="8">
        <f>AX2209-AT2209</f>
        <v>510426485.07371992</v>
      </c>
      <c r="BE2209" s="2"/>
      <c r="BH2209" s="2"/>
    </row>
    <row r="2210" spans="1:60" ht="34" hidden="1" outlineLevel="1" x14ac:dyDescent="0.2">
      <c r="B2210" s="82">
        <v>27</v>
      </c>
      <c r="C2210" s="144" t="s">
        <v>715</v>
      </c>
      <c r="D2210" s="144"/>
      <c r="E2210" s="82" t="s">
        <v>52</v>
      </c>
      <c r="F2210" s="143">
        <v>46.4724</v>
      </c>
      <c r="G2210" s="142">
        <f>+[2]THKL!F2218</f>
        <v>46.4724</v>
      </c>
      <c r="H2210" s="132"/>
      <c r="I2210" s="132"/>
      <c r="J2210" s="132"/>
      <c r="K2210" s="156" t="str">
        <f>$K$165</f>
        <v>Bao gồm</v>
      </c>
      <c r="L2210" s="157">
        <f>$L$165</f>
        <v>2260000</v>
      </c>
      <c r="M2210" s="157">
        <f>SUM(K2210:L2210)</f>
        <v>2260000</v>
      </c>
      <c r="N2210" s="83">
        <f>IF(V2210&lt;&gt;"VTC VHm",_xlfn.XLOOKUP(Z2210,$AC$4015:$AC$4035,$AD$4015:$AD$4035,0)*M2210,_xlfn.XLOOKUP(Z2210,$AC$4015:$AC$4035,$AD$4015:$AD$4035,0)*L2210)</f>
        <v>113000</v>
      </c>
      <c r="O2210" s="83">
        <f>IF(V2210&lt;&gt;"VTC VHm",_xlfn.XLOOKUP(Z2210,$AC$4015:$AC$4035,$AE$4015:$AE$4035,0)*M2210,_xlfn.XLOOKUP(Z2210,$AC$4015:$AC$4035,$AE$4015:$AE$4035,0)*L2210)</f>
        <v>0</v>
      </c>
      <c r="P2210" s="83">
        <f>SUM(N2210:O2210)</f>
        <v>113000</v>
      </c>
      <c r="Q2210" s="157">
        <f>M2210*G2210</f>
        <v>105027624</v>
      </c>
      <c r="R2210" s="157">
        <f>G2210*P2210</f>
        <v>5251381.2</v>
      </c>
      <c r="S2210" s="83">
        <f>SUM(Q2210:R2210)</f>
        <v>110279005.2</v>
      </c>
      <c r="T2210" s="156" t="s">
        <v>100</v>
      </c>
      <c r="U2210" s="132"/>
      <c r="V2210" s="132"/>
      <c r="W2210" s="132"/>
      <c r="X2210" s="44" t="s">
        <v>33</v>
      </c>
      <c r="Y2210" s="44"/>
      <c r="Z2210" s="44" t="s">
        <v>11</v>
      </c>
      <c r="AA2210" s="44" t="s">
        <v>80</v>
      </c>
      <c r="AB2210" s="2">
        <v>2337714.1818811591</v>
      </c>
      <c r="AC2210" s="2">
        <v>108639188.54605398</v>
      </c>
      <c r="AD2210" s="2">
        <f>+M2210</f>
        <v>2260000</v>
      </c>
      <c r="AE2210" s="2">
        <f>+AD2210*14%</f>
        <v>316400.00000000006</v>
      </c>
      <c r="AF2210" s="155">
        <f>+AD2210*35%</f>
        <v>791000</v>
      </c>
      <c r="AG2210" s="2">
        <f>+AD2210*F2210</f>
        <v>105027624</v>
      </c>
      <c r="AH2210" s="2">
        <f>+AE2210*F2210</f>
        <v>14703867.360000003</v>
      </c>
      <c r="AI2210" s="2">
        <f>+AF2210*F2210</f>
        <v>36759668.399999999</v>
      </c>
      <c r="AJ2210" s="2">
        <f>SUM(AG2210:AI2210)</f>
        <v>156491159.75999999</v>
      </c>
      <c r="AK2210" s="2">
        <f>+AD2210*G2210</f>
        <v>105027624</v>
      </c>
      <c r="AL2210" s="2">
        <f>+AE2210*G2210</f>
        <v>14703867.360000003</v>
      </c>
      <c r="AM2210" s="2">
        <f>+AF2210*G2210</f>
        <v>36759668.399999999</v>
      </c>
      <c r="AN2210" s="155">
        <f>SUM(AK2210:AM2210)</f>
        <v>156491159.75999999</v>
      </c>
      <c r="AQ2210" s="145" t="s">
        <v>525</v>
      </c>
      <c r="AU2210" s="8" t="str">
        <f>+K2210</f>
        <v>Bao gồm</v>
      </c>
      <c r="AV2210" s="8">
        <f>+L2210</f>
        <v>2260000</v>
      </c>
      <c r="AW2210" s="2">
        <f>+M2210</f>
        <v>2260000</v>
      </c>
      <c r="AX2210" s="8">
        <f>F2210*AW2210</f>
        <v>105027624</v>
      </c>
      <c r="AY2210" s="8">
        <f>IF(AQ2210="CT",7%,5%)*AX2210</f>
        <v>7351933.6800000006</v>
      </c>
      <c r="AZ2210" s="8">
        <f>AX2210*2%</f>
        <v>2100552.48</v>
      </c>
      <c r="BA2210" s="8">
        <f>IF(BB2210&gt;0,0,AX2210*5%)</f>
        <v>0</v>
      </c>
      <c r="BB2210" s="8">
        <f>(AX2210-BG2210)*35%</f>
        <v>36759668.399999999</v>
      </c>
      <c r="BC2210" s="8">
        <f>+AX2210+AY2210+AZ2210+BA2210+BB2210</f>
        <v>151239778.56</v>
      </c>
      <c r="BD2210" s="8">
        <f>AX2210-AT2210</f>
        <v>105027624</v>
      </c>
      <c r="BE2210" s="2"/>
      <c r="BH2210" s="2"/>
    </row>
    <row r="2211" spans="1:60" ht="34" hidden="1" outlineLevel="1" x14ac:dyDescent="0.2">
      <c r="B2211" s="82">
        <v>28</v>
      </c>
      <c r="C2211" s="144" t="s">
        <v>885</v>
      </c>
      <c r="D2211" s="144"/>
      <c r="E2211" s="82" t="s">
        <v>52</v>
      </c>
      <c r="F2211" s="143">
        <v>93.027000000000001</v>
      </c>
      <c r="G2211" s="142">
        <f>+[2]THKL!F2219</f>
        <v>93.027000000000001</v>
      </c>
      <c r="H2211" s="132"/>
      <c r="I2211" s="132"/>
      <c r="J2211" s="132"/>
      <c r="K2211" s="156">
        <f>$K$152</f>
        <v>198000</v>
      </c>
      <c r="L2211" s="157">
        <f>'[3]BDG (XD)'!$AA$1081</f>
        <v>263876.0280000004</v>
      </c>
      <c r="M2211" s="157">
        <f>SUM(K2211:L2211)</f>
        <v>461876.0280000004</v>
      </c>
      <c r="N2211" s="83">
        <f>IF(V2211&lt;&gt;"VTC VHm",_xlfn.XLOOKUP(Z2211,$AC$4015:$AC$4035,$AD$4015:$AD$4035,0)*M2211,_xlfn.XLOOKUP(Z2211,$AC$4015:$AC$4035,$AD$4015:$AD$4035,0)*L2211)</f>
        <v>92356.609800000137</v>
      </c>
      <c r="O2211" s="83">
        <f>IF(V2211&lt;&gt;"VTC VHm",_xlfn.XLOOKUP(Z2211,$AC$4015:$AC$4035,$AE$4015:$AE$4035,0)*M2211,_xlfn.XLOOKUP(Z2211,$AC$4015:$AC$4035,$AE$4015:$AE$4035,0)*L2211)</f>
        <v>0</v>
      </c>
      <c r="P2211" s="83">
        <f>SUM(N2211:O2211)</f>
        <v>92356.609800000137</v>
      </c>
      <c r="Q2211" s="157">
        <f>M2211*G2211</f>
        <v>42966941.256756037</v>
      </c>
      <c r="R2211" s="157">
        <f>G2211*P2211</f>
        <v>8591658.3398646135</v>
      </c>
      <c r="S2211" s="83">
        <f>SUM(Q2211:R2211)</f>
        <v>51558599.596620649</v>
      </c>
      <c r="T2211" s="156" t="s">
        <v>716</v>
      </c>
      <c r="U2211" s="132"/>
      <c r="V2211" s="82" t="s">
        <v>34</v>
      </c>
      <c r="W2211" s="132"/>
      <c r="X2211" s="44" t="s">
        <v>33</v>
      </c>
      <c r="Y2211" s="44"/>
      <c r="Z2211" s="44" t="s">
        <v>16</v>
      </c>
      <c r="AA2211" s="44" t="s">
        <v>80</v>
      </c>
      <c r="AB2211" s="2">
        <v>509490.20067615865</v>
      </c>
      <c r="AC2211" s="2">
        <v>47396344.898301013</v>
      </c>
      <c r="AD2211" s="2">
        <f>+M2211</f>
        <v>461876.0280000004</v>
      </c>
      <c r="AE2211" s="2">
        <f>+AD2211*14%</f>
        <v>64662.64392000006</v>
      </c>
      <c r="AF2211" s="155">
        <f>+AD2211*35%</f>
        <v>161656.60980000012</v>
      </c>
      <c r="AG2211" s="2">
        <f>+AD2211*F2211</f>
        <v>42966941.256756037</v>
      </c>
      <c r="AH2211" s="2">
        <f>+AE2211*F2211</f>
        <v>6015371.775945846</v>
      </c>
      <c r="AI2211" s="2">
        <f>+AF2211*F2211</f>
        <v>15038429.439864611</v>
      </c>
      <c r="AJ2211" s="2">
        <f>SUM(AG2211:AI2211)</f>
        <v>64020742.472566493</v>
      </c>
      <c r="AK2211" s="2">
        <f>+AD2211*G2211</f>
        <v>42966941.256756037</v>
      </c>
      <c r="AL2211" s="2">
        <f>+AE2211*G2211</f>
        <v>6015371.775945846</v>
      </c>
      <c r="AM2211" s="2">
        <f>+AF2211*G2211</f>
        <v>15038429.439864611</v>
      </c>
      <c r="AN2211" s="155">
        <f>SUM(AK2211:AM2211)</f>
        <v>64020742.472566493</v>
      </c>
      <c r="AQ2211" s="145" t="s">
        <v>525</v>
      </c>
      <c r="AU2211" s="8">
        <f>+K2211</f>
        <v>198000</v>
      </c>
      <c r="AV2211" s="8">
        <f>+L2211</f>
        <v>263876.0280000004</v>
      </c>
      <c r="AW2211" s="2">
        <f>+M2211</f>
        <v>461876.0280000004</v>
      </c>
      <c r="AX2211" s="8">
        <f>F2211*AW2211</f>
        <v>42966941.256756037</v>
      </c>
      <c r="AY2211" s="8">
        <f>IF(AQ2211="CT",7%,5%)*AX2211</f>
        <v>3007685.887972923</v>
      </c>
      <c r="AZ2211" s="8">
        <f>AX2211*2%</f>
        <v>859338.82513512077</v>
      </c>
      <c r="BA2211" s="8">
        <f>IF(BB2211&gt;0,0,AX2211*5%)</f>
        <v>0</v>
      </c>
      <c r="BB2211" s="8">
        <f>(AX2211-BG2211)*35%</f>
        <v>15038429.439864611</v>
      </c>
      <c r="BC2211" s="8">
        <f>+AX2211+AY2211+AZ2211+BA2211+BB2211</f>
        <v>61872395.409728691</v>
      </c>
      <c r="BD2211" s="8">
        <f>AX2211-AT2211</f>
        <v>42966941.256756037</v>
      </c>
      <c r="BE2211" s="2"/>
      <c r="BH2211" s="2"/>
    </row>
    <row r="2212" spans="1:60" s="92" customFormat="1" ht="17" collapsed="1" x14ac:dyDescent="0.2">
      <c r="B2212" s="163"/>
      <c r="C2212" s="164" t="s">
        <v>109</v>
      </c>
      <c r="D2212" s="164"/>
      <c r="E2212" s="163"/>
      <c r="F2212" s="162"/>
      <c r="G2212" s="149">
        <f>+[2]THKL!F2220</f>
        <v>0</v>
      </c>
      <c r="H2212" s="158"/>
      <c r="I2212" s="158"/>
      <c r="J2212" s="158"/>
      <c r="K2212" s="159"/>
      <c r="L2212" s="161"/>
      <c r="M2212" s="161">
        <f>SUM(K2212:L2212)</f>
        <v>0</v>
      </c>
      <c r="N2212" s="83">
        <f>IF(V2212&lt;&gt;"VTC VHm",_xlfn.XLOOKUP(Z2212,$AC$4015:$AC$4035,$AD$4015:$AD$4035,0)*M2212,_xlfn.XLOOKUP(Z2212,$AC$4015:$AC$4035,$AD$4015:$AD$4035,0)*L2212)</f>
        <v>0</v>
      </c>
      <c r="O2212" s="83">
        <f>IF(V2212&lt;&gt;"VTC VHm",_xlfn.XLOOKUP(Z2212,$AC$4015:$AC$4035,$AE$4015:$AE$4035,0)*M2212,_xlfn.XLOOKUP(Z2212,$AC$4015:$AC$4035,$AE$4015:$AE$4035,0)*L2212)</f>
        <v>0</v>
      </c>
      <c r="P2212" s="160">
        <f>SUM(N2212:O2212)</f>
        <v>0</v>
      </c>
      <c r="Q2212" s="161">
        <f>M2212*G2212</f>
        <v>0</v>
      </c>
      <c r="R2212" s="161">
        <f>G2212*P2212</f>
        <v>0</v>
      </c>
      <c r="S2212" s="160">
        <f>SUM(Q2212:R2212)</f>
        <v>0</v>
      </c>
      <c r="T2212" s="159"/>
      <c r="U2212" s="158"/>
      <c r="V2212" s="158"/>
      <c r="W2212" s="158"/>
      <c r="X2212" s="94" t="s">
        <v>33</v>
      </c>
      <c r="Y2212" s="94"/>
      <c r="Z2212" s="94" t="s">
        <v>14</v>
      </c>
      <c r="AA2212" s="44" t="s">
        <v>80</v>
      </c>
      <c r="AB2212" s="2"/>
      <c r="AC2212" s="2">
        <v>0</v>
      </c>
      <c r="AD2212" s="93">
        <f>+M2212</f>
        <v>0</v>
      </c>
      <c r="AE2212" s="93">
        <f>+AD2212*14%</f>
        <v>0</v>
      </c>
      <c r="AF2212" s="93">
        <f>+AD2212*35%</f>
        <v>0</v>
      </c>
      <c r="AG2212" s="93">
        <f>+AD2212*F2212</f>
        <v>0</v>
      </c>
      <c r="AH2212" s="93">
        <f>+AE2212*F2212</f>
        <v>0</v>
      </c>
      <c r="AI2212" s="93">
        <f>+AF2212*F2212</f>
        <v>0</v>
      </c>
      <c r="AJ2212" s="93">
        <f>SUM(AG2212:AI2212)</f>
        <v>0</v>
      </c>
      <c r="AK2212" s="93">
        <f>+AD2212*G2212</f>
        <v>0</v>
      </c>
      <c r="AL2212" s="93">
        <f>+AE2212*G2212</f>
        <v>0</v>
      </c>
      <c r="AM2212" s="93">
        <f>+AF2212*G2212</f>
        <v>0</v>
      </c>
      <c r="AN2212" s="93">
        <f>SUM(AK2212:AM2212)</f>
        <v>0</v>
      </c>
      <c r="AQ2212" s="145" t="s">
        <v>525</v>
      </c>
      <c r="AU2212" s="8">
        <f>+K2212</f>
        <v>0</v>
      </c>
      <c r="AV2212" s="8">
        <f>+L2212</f>
        <v>0</v>
      </c>
      <c r="AW2212" s="2">
        <f>+M2212</f>
        <v>0</v>
      </c>
      <c r="AX2212" s="8">
        <f>F2212*AW2212</f>
        <v>0</v>
      </c>
      <c r="AY2212" s="8">
        <f>IF(AQ2212="CT",7%,5%)*AX2212</f>
        <v>0</v>
      </c>
      <c r="AZ2212" s="8">
        <f>AX2212*2%</f>
        <v>0</v>
      </c>
      <c r="BA2212" s="8">
        <f>IF(BB2212&gt;0,0,AX2212*5%)</f>
        <v>0</v>
      </c>
      <c r="BB2212" s="8">
        <f>(AX2212-BG2212)*35%</f>
        <v>0</v>
      </c>
      <c r="BC2212" s="8">
        <f>+AX2212+AY2212+AZ2212+BA2212+BB2212</f>
        <v>0</v>
      </c>
      <c r="BD2212" s="8">
        <f>AX2212-AT2212</f>
        <v>0</v>
      </c>
      <c r="BE2212" s="2"/>
      <c r="BH2212" s="2"/>
    </row>
    <row r="2213" spans="1:60" ht="17" hidden="1" outlineLevel="1" x14ac:dyDescent="0.2">
      <c r="B2213" s="82">
        <v>29</v>
      </c>
      <c r="C2213" s="144" t="s">
        <v>883</v>
      </c>
      <c r="D2213" s="144"/>
      <c r="E2213" s="82" t="s">
        <v>52</v>
      </c>
      <c r="F2213" s="143">
        <v>563.08799999999997</v>
      </c>
      <c r="G2213" s="142">
        <f>+[2]THKL!F2221</f>
        <v>563.08799999999997</v>
      </c>
      <c r="H2213" s="132"/>
      <c r="I2213" s="132"/>
      <c r="J2213" s="132"/>
      <c r="K2213" s="156" t="str">
        <f>$K$170</f>
        <v>Bao gồm</v>
      </c>
      <c r="L2213" s="157">
        <f>$L$170</f>
        <v>181350</v>
      </c>
      <c r="M2213" s="157">
        <f>SUM(K2213:L2213)</f>
        <v>181350</v>
      </c>
      <c r="N2213" s="83">
        <f>IF(V2213&lt;&gt;"VTC VHm",_xlfn.XLOOKUP(Z2213,$AC$4015:$AC$4035,$AD$4015:$AD$4035,0)*M2213,_xlfn.XLOOKUP(Z2213,$AC$4015:$AC$4035,$AD$4015:$AD$4035,0)*L2213)</f>
        <v>63472.499999999993</v>
      </c>
      <c r="O2213" s="83">
        <f>IF(V2213&lt;&gt;"VTC VHm",_xlfn.XLOOKUP(Z2213,$AC$4015:$AC$4035,$AE$4015:$AE$4035,0)*M2213,_xlfn.XLOOKUP(Z2213,$AC$4015:$AC$4035,$AE$4015:$AE$4035,0)*L2213)</f>
        <v>0</v>
      </c>
      <c r="P2213" s="83">
        <f>SUM(N2213:O2213)</f>
        <v>63472.499999999993</v>
      </c>
      <c r="Q2213" s="157">
        <f>M2213*G2213</f>
        <v>102116008.8</v>
      </c>
      <c r="R2213" s="157">
        <f>G2213*P2213</f>
        <v>35740603.079999991</v>
      </c>
      <c r="S2213" s="83">
        <f>SUM(Q2213:R2213)</f>
        <v>137856611.88</v>
      </c>
      <c r="T2213" s="156" t="s">
        <v>50</v>
      </c>
      <c r="U2213" s="132"/>
      <c r="V2213" s="132"/>
      <c r="W2213" s="132"/>
      <c r="X2213" s="44" t="s">
        <v>33</v>
      </c>
      <c r="Y2213" s="44"/>
      <c r="Z2213" s="44" t="s">
        <v>14</v>
      </c>
      <c r="AA2213" s="44" t="s">
        <v>80</v>
      </c>
      <c r="AB2213" s="2">
        <v>299480.18301011249</v>
      </c>
      <c r="AC2213" s="2">
        <v>168633697.29079822</v>
      </c>
      <c r="AD2213" s="2">
        <f>+M2213</f>
        <v>181350</v>
      </c>
      <c r="AE2213" s="2">
        <f>+AD2213*14%</f>
        <v>25389.000000000004</v>
      </c>
      <c r="AF2213" s="155">
        <f>+AD2213*35%</f>
        <v>63472.499999999993</v>
      </c>
      <c r="AG2213" s="2">
        <f>+AD2213*F2213</f>
        <v>102116008.8</v>
      </c>
      <c r="AH2213" s="2">
        <f>+AE2213*F2213</f>
        <v>14296241.232000001</v>
      </c>
      <c r="AI2213" s="2">
        <f>+AF2213*F2213</f>
        <v>35740603.079999991</v>
      </c>
      <c r="AJ2213" s="2">
        <f>SUM(AG2213:AI2213)</f>
        <v>152152853.11199999</v>
      </c>
      <c r="AK2213" s="2">
        <f>+AD2213*G2213</f>
        <v>102116008.8</v>
      </c>
      <c r="AL2213" s="2">
        <f>+AE2213*G2213</f>
        <v>14296241.232000001</v>
      </c>
      <c r="AM2213" s="2">
        <f>+AF2213*G2213</f>
        <v>35740603.079999991</v>
      </c>
      <c r="AN2213" s="155">
        <f>SUM(AK2213:AM2213)</f>
        <v>152152853.11199999</v>
      </c>
      <c r="AQ2213" s="145" t="s">
        <v>525</v>
      </c>
      <c r="AU2213" s="8" t="str">
        <f>+K2213</f>
        <v>Bao gồm</v>
      </c>
      <c r="AV2213" s="8">
        <f>+L2213</f>
        <v>181350</v>
      </c>
      <c r="AW2213" s="2">
        <f>+M2213</f>
        <v>181350</v>
      </c>
      <c r="AX2213" s="8">
        <f>F2213*AW2213</f>
        <v>102116008.8</v>
      </c>
      <c r="AY2213" s="8">
        <f>IF(AQ2213="CT",7%,5%)*AX2213</f>
        <v>7148120.6160000004</v>
      </c>
      <c r="AZ2213" s="8">
        <f>AX2213*2%</f>
        <v>2042320.176</v>
      </c>
      <c r="BA2213" s="8">
        <f>IF(BB2213&gt;0,0,AX2213*5%)</f>
        <v>0</v>
      </c>
      <c r="BB2213" s="8">
        <f>(AX2213-BG2213)*35%</f>
        <v>35740603.079999998</v>
      </c>
      <c r="BC2213" s="8">
        <f>+AX2213+AY2213+AZ2213+BA2213+BB2213</f>
        <v>147047052.67199999</v>
      </c>
      <c r="BD2213" s="8">
        <f>AX2213-AT2213</f>
        <v>102116008.8</v>
      </c>
      <c r="BE2213" s="2"/>
      <c r="BH2213" s="2"/>
    </row>
    <row r="2214" spans="1:60" ht="17" hidden="1" outlineLevel="1" x14ac:dyDescent="0.2">
      <c r="B2214" s="82">
        <v>30</v>
      </c>
      <c r="C2214" s="144" t="s">
        <v>882</v>
      </c>
      <c r="D2214" s="144"/>
      <c r="E2214" s="82" t="s">
        <v>52</v>
      </c>
      <c r="F2214" s="143">
        <v>1464.702</v>
      </c>
      <c r="G2214" s="142">
        <f>+[2]THKL!F2222</f>
        <v>1464.702</v>
      </c>
      <c r="H2214" s="176"/>
      <c r="I2214" s="176"/>
      <c r="J2214" s="176"/>
      <c r="K2214" s="156" t="str">
        <f>$K$171</f>
        <v>Bao gồm</v>
      </c>
      <c r="L2214" s="157">
        <f>$L$171</f>
        <v>164799.99999999997</v>
      </c>
      <c r="M2214" s="157">
        <f>SUM(K2214:L2214)</f>
        <v>164799.99999999997</v>
      </c>
      <c r="N2214" s="83">
        <f>IF(V2214&lt;&gt;"VTC VHm",_xlfn.XLOOKUP(Z2214,$AC$4015:$AC$4035,$AD$4015:$AD$4035,0)*M2214,_xlfn.XLOOKUP(Z2214,$AC$4015:$AC$4035,$AD$4015:$AD$4035,0)*L2214)</f>
        <v>57679.999999999985</v>
      </c>
      <c r="O2214" s="83">
        <f>IF(V2214&lt;&gt;"VTC VHm",_xlfn.XLOOKUP(Z2214,$AC$4015:$AC$4035,$AE$4015:$AE$4035,0)*M2214,_xlfn.XLOOKUP(Z2214,$AC$4015:$AC$4035,$AE$4015:$AE$4035,0)*L2214)</f>
        <v>0</v>
      </c>
      <c r="P2214" s="83">
        <f>SUM(N2214:O2214)</f>
        <v>57679.999999999985</v>
      </c>
      <c r="Q2214" s="157">
        <f>M2214*G2214</f>
        <v>241382889.59999996</v>
      </c>
      <c r="R2214" s="157">
        <f>G2214*P2214</f>
        <v>84484011.359999985</v>
      </c>
      <c r="S2214" s="83">
        <f>SUM(Q2214:R2214)</f>
        <v>325866900.95999992</v>
      </c>
      <c r="T2214" s="156" t="s">
        <v>50</v>
      </c>
      <c r="U2214" s="176"/>
      <c r="V2214" s="176"/>
      <c r="W2214" s="176"/>
      <c r="X2214" s="44" t="s">
        <v>33</v>
      </c>
      <c r="Y2214" s="44"/>
      <c r="Z2214" s="44" t="s">
        <v>14</v>
      </c>
      <c r="AA2214" s="44" t="s">
        <v>80</v>
      </c>
      <c r="AB2214" s="2">
        <v>222853.28658648004</v>
      </c>
      <c r="AC2214" s="2">
        <v>326413654.56979048</v>
      </c>
      <c r="AD2214" s="2">
        <f>+M2214</f>
        <v>164799.99999999997</v>
      </c>
      <c r="AE2214" s="2">
        <f>+AD2214*14%</f>
        <v>23071.999999999996</v>
      </c>
      <c r="AF2214" s="155">
        <f>+AD2214*35%</f>
        <v>57679.999999999985</v>
      </c>
      <c r="AG2214" s="2">
        <f>+AD2214*F2214</f>
        <v>241382889.59999996</v>
      </c>
      <c r="AH2214" s="2">
        <f>+AE2214*F2214</f>
        <v>33793604.543999992</v>
      </c>
      <c r="AI2214" s="2">
        <f>+AF2214*F2214</f>
        <v>84484011.359999985</v>
      </c>
      <c r="AJ2214" s="2">
        <f>SUM(AG2214:AI2214)</f>
        <v>359660505.50399995</v>
      </c>
      <c r="AK2214" s="2">
        <f>+AD2214*G2214</f>
        <v>241382889.59999996</v>
      </c>
      <c r="AL2214" s="2">
        <f>+AE2214*G2214</f>
        <v>33793604.543999992</v>
      </c>
      <c r="AM2214" s="2">
        <f>+AF2214*G2214</f>
        <v>84484011.359999985</v>
      </c>
      <c r="AN2214" s="155">
        <f>SUM(AK2214:AM2214)</f>
        <v>359660505.50399995</v>
      </c>
      <c r="AQ2214" s="145" t="s">
        <v>525</v>
      </c>
      <c r="AU2214" s="8" t="str">
        <f>+K2214</f>
        <v>Bao gồm</v>
      </c>
      <c r="AV2214" s="8">
        <f>+L2214</f>
        <v>164799.99999999997</v>
      </c>
      <c r="AW2214" s="2">
        <f>+M2214</f>
        <v>164799.99999999997</v>
      </c>
      <c r="AX2214" s="8">
        <f>F2214*AW2214</f>
        <v>241382889.59999996</v>
      </c>
      <c r="AY2214" s="8">
        <f>IF(AQ2214="CT",7%,5%)*AX2214</f>
        <v>16896802.272</v>
      </c>
      <c r="AZ2214" s="8">
        <f>AX2214*2%</f>
        <v>4827657.7919999994</v>
      </c>
      <c r="BA2214" s="8">
        <f>IF(BB2214&gt;0,0,AX2214*5%)</f>
        <v>0</v>
      </c>
      <c r="BB2214" s="8">
        <f>(AX2214-BG2214)*35%</f>
        <v>84484011.359999985</v>
      </c>
      <c r="BC2214" s="8">
        <f>+AX2214+AY2214+AZ2214+BA2214+BB2214</f>
        <v>347591361.02399993</v>
      </c>
      <c r="BD2214" s="8">
        <f>AX2214-AT2214</f>
        <v>241382889.59999996</v>
      </c>
      <c r="BE2214" s="2"/>
      <c r="BH2214" s="2"/>
    </row>
    <row r="2215" spans="1:60" ht="17" hidden="1" outlineLevel="1" x14ac:dyDescent="0.2">
      <c r="B2215" s="82">
        <v>31</v>
      </c>
      <c r="C2215" s="144" t="s">
        <v>880</v>
      </c>
      <c r="D2215" s="144"/>
      <c r="E2215" s="82" t="s">
        <v>52</v>
      </c>
      <c r="F2215" s="143">
        <v>18.082699999999999</v>
      </c>
      <c r="G2215" s="142">
        <f>+[2]THKL!F2223</f>
        <v>18.082699999999999</v>
      </c>
      <c r="H2215" s="132"/>
      <c r="I2215" s="132"/>
      <c r="J2215" s="132"/>
      <c r="K2215" s="156" t="str">
        <f>$K$172</f>
        <v>Bao gồm</v>
      </c>
      <c r="L2215" s="157">
        <f>$L$172</f>
        <v>211081.00000000026</v>
      </c>
      <c r="M2215" s="157">
        <f>SUM(K2215:L2215)</f>
        <v>211081.00000000026</v>
      </c>
      <c r="N2215" s="83">
        <f>IF(V2215&lt;&gt;"VTC VHm",_xlfn.XLOOKUP(Z2215,$AC$4015:$AC$4035,$AD$4015:$AD$4035,0)*M2215,_xlfn.XLOOKUP(Z2215,$AC$4015:$AC$4035,$AD$4015:$AD$4035,0)*L2215)</f>
        <v>73878.350000000093</v>
      </c>
      <c r="O2215" s="83">
        <f>IF(V2215&lt;&gt;"VTC VHm",_xlfn.XLOOKUP(Z2215,$AC$4015:$AC$4035,$AE$4015:$AE$4035,0)*M2215,_xlfn.XLOOKUP(Z2215,$AC$4015:$AC$4035,$AE$4015:$AE$4035,0)*L2215)</f>
        <v>0</v>
      </c>
      <c r="P2215" s="83">
        <f>SUM(N2215:O2215)</f>
        <v>73878.350000000093</v>
      </c>
      <c r="Q2215" s="157">
        <f>M2215*G2215</f>
        <v>3816914.3987000044</v>
      </c>
      <c r="R2215" s="157">
        <f>G2215*P2215</f>
        <v>1335920.0395450017</v>
      </c>
      <c r="S2215" s="83">
        <f>SUM(Q2215:R2215)</f>
        <v>5152834.4382450059</v>
      </c>
      <c r="T2215" s="156" t="s">
        <v>50</v>
      </c>
      <c r="U2215" s="132"/>
      <c r="V2215" s="132"/>
      <c r="W2215" s="132"/>
      <c r="X2215" s="44" t="s">
        <v>33</v>
      </c>
      <c r="Y2215" s="44"/>
      <c r="Z2215" s="44" t="s">
        <v>14</v>
      </c>
      <c r="AA2215" s="44" t="s">
        <v>80</v>
      </c>
      <c r="AB2215" s="2">
        <v>326833.02294761251</v>
      </c>
      <c r="AC2215" s="2">
        <v>5910023.5040547922</v>
      </c>
      <c r="AD2215" s="2">
        <f>+M2215</f>
        <v>211081.00000000026</v>
      </c>
      <c r="AE2215" s="2">
        <f>+AD2215*14%</f>
        <v>29551.34000000004</v>
      </c>
      <c r="AF2215" s="155">
        <f>+AD2215*35%</f>
        <v>73878.350000000093</v>
      </c>
      <c r="AG2215" s="2">
        <f>+AD2215*F2215</f>
        <v>3816914.3987000044</v>
      </c>
      <c r="AH2215" s="2">
        <f>+AE2215*F2215</f>
        <v>534368.01581800065</v>
      </c>
      <c r="AI2215" s="2">
        <f>+AF2215*F2215</f>
        <v>1335920.0395450017</v>
      </c>
      <c r="AJ2215" s="2">
        <f>SUM(AG2215:AI2215)</f>
        <v>5687202.4540630067</v>
      </c>
      <c r="AK2215" s="2">
        <f>+AD2215*G2215</f>
        <v>3816914.3987000044</v>
      </c>
      <c r="AL2215" s="2">
        <f>+AE2215*G2215</f>
        <v>534368.01581800065</v>
      </c>
      <c r="AM2215" s="2">
        <f>+AF2215*G2215</f>
        <v>1335920.0395450017</v>
      </c>
      <c r="AN2215" s="155">
        <f>SUM(AK2215:AM2215)</f>
        <v>5687202.4540630067</v>
      </c>
      <c r="AQ2215" s="145" t="s">
        <v>525</v>
      </c>
      <c r="AU2215" s="8" t="str">
        <f>+K2215</f>
        <v>Bao gồm</v>
      </c>
      <c r="AV2215" s="8">
        <f>+L2215</f>
        <v>211081.00000000026</v>
      </c>
      <c r="AW2215" s="2">
        <f>+M2215</f>
        <v>211081.00000000026</v>
      </c>
      <c r="AX2215" s="8">
        <f>F2215*AW2215</f>
        <v>3816914.3987000044</v>
      </c>
      <c r="AY2215" s="8">
        <f>IF(AQ2215="CT",7%,5%)*AX2215</f>
        <v>267184.00790900033</v>
      </c>
      <c r="AZ2215" s="8">
        <f>AX2215*2%</f>
        <v>76338.287974000094</v>
      </c>
      <c r="BA2215" s="8">
        <f>IF(BB2215&gt;0,0,AX2215*5%)</f>
        <v>0</v>
      </c>
      <c r="BB2215" s="8">
        <f>(AX2215-BG2215)*35%</f>
        <v>1335920.0395450015</v>
      </c>
      <c r="BC2215" s="8">
        <f>+AX2215+AY2215+AZ2215+BA2215+BB2215</f>
        <v>5496356.7341280058</v>
      </c>
      <c r="BD2215" s="8">
        <f>AX2215-AT2215</f>
        <v>3816914.3987000044</v>
      </c>
      <c r="BE2215" s="2"/>
      <c r="BH2215" s="2"/>
    </row>
    <row r="2216" spans="1:60" ht="17" hidden="1" outlineLevel="1" x14ac:dyDescent="0.2">
      <c r="B2216" s="82">
        <v>32</v>
      </c>
      <c r="C2216" s="144" t="s">
        <v>927</v>
      </c>
      <c r="D2216" s="144"/>
      <c r="E2216" s="82" t="s">
        <v>52</v>
      </c>
      <c r="F2216" s="143">
        <v>581.17070000000001</v>
      </c>
      <c r="G2216" s="142">
        <f>+[2]THKL!F2224</f>
        <v>581.17070000000001</v>
      </c>
      <c r="H2216" s="132"/>
      <c r="I2216" s="132"/>
      <c r="J2216" s="132"/>
      <c r="K2216" s="156" t="str">
        <f>$K$129</f>
        <v>Bao gồm</v>
      </c>
      <c r="L2216" s="244">
        <f>$L$129</f>
        <v>21438.4656</v>
      </c>
      <c r="M2216" s="157">
        <f>SUM(K2216:L2216)</f>
        <v>21438.4656</v>
      </c>
      <c r="N2216" s="83">
        <f>IF(V2216&lt;&gt;"VTC VHm",_xlfn.XLOOKUP(Z2216,$AC$4015:$AC$4035,$AD$4015:$AD$4035,0)*M2216,_xlfn.XLOOKUP(Z2216,$AC$4015:$AC$4035,$AD$4015:$AD$4035,0)*L2216)</f>
        <v>7503.4629599999989</v>
      </c>
      <c r="O2216" s="83">
        <f>IF(V2216&lt;&gt;"VTC VHm",_xlfn.XLOOKUP(Z2216,$AC$4015:$AC$4035,$AE$4015:$AE$4035,0)*M2216,_xlfn.XLOOKUP(Z2216,$AC$4015:$AC$4035,$AE$4015:$AE$4035,0)*L2216)</f>
        <v>0</v>
      </c>
      <c r="P2216" s="83">
        <f>SUM(N2216:O2216)</f>
        <v>7503.4629599999989</v>
      </c>
      <c r="Q2216" s="157">
        <f>M2216*G2216</f>
        <v>12459408.059677919</v>
      </c>
      <c r="R2216" s="157">
        <f>G2216*P2216</f>
        <v>4360792.8208872713</v>
      </c>
      <c r="S2216" s="83">
        <f>SUM(Q2216:R2216)</f>
        <v>16820200.880565189</v>
      </c>
      <c r="T2216" s="165" t="s">
        <v>100</v>
      </c>
      <c r="U2216" s="132"/>
      <c r="V2216" s="132"/>
      <c r="W2216" s="132"/>
      <c r="X2216" s="44" t="s">
        <v>33</v>
      </c>
      <c r="Y2216" s="44"/>
      <c r="Z2216" s="44" t="s">
        <v>14</v>
      </c>
      <c r="AA2216" s="44" t="s">
        <v>80</v>
      </c>
      <c r="AB2216" s="2">
        <v>48568.255241112754</v>
      </c>
      <c r="AC2216" s="2">
        <v>28226446.896256167</v>
      </c>
      <c r="AD2216" s="2">
        <f>+M2216</f>
        <v>21438.4656</v>
      </c>
      <c r="AE2216" s="2">
        <f>+AD2216*14%</f>
        <v>3001.3851840000002</v>
      </c>
      <c r="AF2216" s="155">
        <f>+AD2216*35%</f>
        <v>7503.4629599999989</v>
      </c>
      <c r="AG2216" s="2">
        <f>+AD2216*F2216</f>
        <v>12459408.059677919</v>
      </c>
      <c r="AH2216" s="2">
        <f>+AE2216*F2216</f>
        <v>1744317.1283549089</v>
      </c>
      <c r="AI2216" s="2">
        <f>+AF2216*F2216</f>
        <v>4360792.8208872713</v>
      </c>
      <c r="AJ2216" s="2">
        <f>SUM(AG2216:AI2216)</f>
        <v>18564518.0089201</v>
      </c>
      <c r="AK2216" s="2">
        <f>+AD2216*G2216</f>
        <v>12459408.059677919</v>
      </c>
      <c r="AL2216" s="2">
        <f>+AE2216*G2216</f>
        <v>1744317.1283549089</v>
      </c>
      <c r="AM2216" s="2">
        <f>+AF2216*G2216</f>
        <v>4360792.8208872713</v>
      </c>
      <c r="AN2216" s="155">
        <f>SUM(AK2216:AM2216)</f>
        <v>18564518.0089201</v>
      </c>
      <c r="AQ2216" s="145" t="s">
        <v>525</v>
      </c>
      <c r="AU2216" s="8" t="str">
        <f>+K2216</f>
        <v>Bao gồm</v>
      </c>
      <c r="AV2216" s="8">
        <f>+L2216</f>
        <v>21438.4656</v>
      </c>
      <c r="AW2216" s="2">
        <f>+M2216</f>
        <v>21438.4656</v>
      </c>
      <c r="AX2216" s="8">
        <f>F2216*AW2216</f>
        <v>12459408.059677919</v>
      </c>
      <c r="AY2216" s="8">
        <f>IF(AQ2216="CT",7%,5%)*AX2216</f>
        <v>872158.56417745445</v>
      </c>
      <c r="AZ2216" s="8">
        <f>AX2216*2%</f>
        <v>249188.16119355839</v>
      </c>
      <c r="BA2216" s="8">
        <f>IF(BB2216&gt;0,0,AX2216*5%)</f>
        <v>0</v>
      </c>
      <c r="BB2216" s="8">
        <f>(AX2216-BG2216)*35%</f>
        <v>4360792.8208872713</v>
      </c>
      <c r="BC2216" s="8">
        <f>+AX2216+AY2216+AZ2216+BA2216+BB2216</f>
        <v>17941547.605936207</v>
      </c>
      <c r="BD2216" s="8">
        <f>AX2216-AT2216</f>
        <v>12459408.059677919</v>
      </c>
      <c r="BE2216" s="2"/>
      <c r="BH2216" s="2"/>
    </row>
    <row r="2217" spans="1:60" ht="34" hidden="1" outlineLevel="1" x14ac:dyDescent="0.2">
      <c r="B2217" s="82">
        <v>33</v>
      </c>
      <c r="C2217" s="144" t="s">
        <v>740</v>
      </c>
      <c r="D2217" s="144"/>
      <c r="E2217" s="82" t="s">
        <v>52</v>
      </c>
      <c r="F2217" s="143">
        <v>581.17070000000001</v>
      </c>
      <c r="G2217" s="142">
        <f>+[2]THKL!F2225</f>
        <v>581.17070000000001</v>
      </c>
      <c r="H2217" s="132"/>
      <c r="I2217" s="132"/>
      <c r="J2217" s="132"/>
      <c r="K2217" s="156" t="str">
        <f>$K$131</f>
        <v>Bao gồm</v>
      </c>
      <c r="L2217" s="157">
        <f>$L$131</f>
        <v>41916.36</v>
      </c>
      <c r="M2217" s="157">
        <f>SUM(K2217:L2217)</f>
        <v>41916.36</v>
      </c>
      <c r="N2217" s="83">
        <f>IF(V2217&lt;&gt;"VTC VHm",_xlfn.XLOOKUP(Z2217,$AC$4015:$AC$4035,$AD$4015:$AD$4035,0)*M2217,_xlfn.XLOOKUP(Z2217,$AC$4015:$AC$4035,$AD$4015:$AD$4035,0)*L2217)</f>
        <v>14670.725999999999</v>
      </c>
      <c r="O2217" s="83">
        <f>IF(V2217&lt;&gt;"VTC VHm",_xlfn.XLOOKUP(Z2217,$AC$4015:$AC$4035,$AE$4015:$AE$4035,0)*M2217,_xlfn.XLOOKUP(Z2217,$AC$4015:$AC$4035,$AE$4015:$AE$4035,0)*L2217)</f>
        <v>0</v>
      </c>
      <c r="P2217" s="83">
        <f>SUM(N2217:O2217)</f>
        <v>14670.725999999999</v>
      </c>
      <c r="Q2217" s="157">
        <f>M2217*G2217</f>
        <v>24360560.282652002</v>
      </c>
      <c r="R2217" s="157">
        <f>G2217*P2217</f>
        <v>8526196.0989282001</v>
      </c>
      <c r="S2217" s="83">
        <f>SUM(Q2217:R2217)</f>
        <v>32886756.381580204</v>
      </c>
      <c r="T2217" s="156" t="s">
        <v>50</v>
      </c>
      <c r="U2217" s="132"/>
      <c r="V2217" s="132"/>
      <c r="W2217" s="132"/>
      <c r="X2217" s="44" t="s">
        <v>33</v>
      </c>
      <c r="Y2217" s="44"/>
      <c r="Z2217" s="44" t="s">
        <v>14</v>
      </c>
      <c r="AA2217" s="44" t="s">
        <v>80</v>
      </c>
      <c r="AB2217" s="2">
        <v>102887.81838657794</v>
      </c>
      <c r="AC2217" s="2">
        <v>59795385.433200374</v>
      </c>
      <c r="AD2217" s="2">
        <f>+M2217</f>
        <v>41916.36</v>
      </c>
      <c r="AE2217" s="2">
        <f>+AD2217*14%</f>
        <v>5868.2904000000008</v>
      </c>
      <c r="AF2217" s="155">
        <f>+AD2217*35%</f>
        <v>14670.725999999999</v>
      </c>
      <c r="AG2217" s="2">
        <f>+AD2217*F2217</f>
        <v>24360560.282652002</v>
      </c>
      <c r="AH2217" s="2">
        <f>+AE2217*F2217</f>
        <v>3410478.4395712805</v>
      </c>
      <c r="AI2217" s="2">
        <f>+AF2217*F2217</f>
        <v>8526196.0989282001</v>
      </c>
      <c r="AJ2217" s="2">
        <f>SUM(AG2217:AI2217)</f>
        <v>36297234.82115148</v>
      </c>
      <c r="AK2217" s="2">
        <f>+AD2217*G2217</f>
        <v>24360560.282652002</v>
      </c>
      <c r="AL2217" s="2">
        <f>+AE2217*G2217</f>
        <v>3410478.4395712805</v>
      </c>
      <c r="AM2217" s="2">
        <f>+AF2217*G2217</f>
        <v>8526196.0989282001</v>
      </c>
      <c r="AN2217" s="155">
        <f>SUM(AK2217:AM2217)</f>
        <v>36297234.82115148</v>
      </c>
      <c r="AQ2217" s="145" t="s">
        <v>525</v>
      </c>
      <c r="AU2217" s="8" t="str">
        <f>+K2217</f>
        <v>Bao gồm</v>
      </c>
      <c r="AV2217" s="8">
        <f>+L2217</f>
        <v>41916.36</v>
      </c>
      <c r="AW2217" s="2">
        <f>+M2217</f>
        <v>41916.36</v>
      </c>
      <c r="AX2217" s="8">
        <f>F2217*AW2217</f>
        <v>24360560.282652002</v>
      </c>
      <c r="AY2217" s="8">
        <f>IF(AQ2217="CT",7%,5%)*AX2217</f>
        <v>1705239.2197856402</v>
      </c>
      <c r="AZ2217" s="8">
        <f>AX2217*2%</f>
        <v>487211.20565304003</v>
      </c>
      <c r="BA2217" s="8">
        <f>IF(BB2217&gt;0,0,AX2217*5%)</f>
        <v>0</v>
      </c>
      <c r="BB2217" s="8">
        <f>(AX2217-BG2217)*35%</f>
        <v>8526196.0989282001</v>
      </c>
      <c r="BC2217" s="8">
        <f>+AX2217+AY2217+AZ2217+BA2217+BB2217</f>
        <v>35079206.807018884</v>
      </c>
      <c r="BD2217" s="8">
        <f>AX2217-AT2217</f>
        <v>24360560.282652002</v>
      </c>
      <c r="BE2217" s="2"/>
      <c r="BH2217" s="2"/>
    </row>
    <row r="2218" spans="1:60" ht="17" hidden="1" outlineLevel="1" x14ac:dyDescent="0.2">
      <c r="A2218" s="1" t="s">
        <v>82</v>
      </c>
      <c r="B2218" s="82">
        <v>34</v>
      </c>
      <c r="C2218" s="144" t="s">
        <v>724</v>
      </c>
      <c r="D2218" s="144"/>
      <c r="E2218" s="82" t="s">
        <v>85</v>
      </c>
      <c r="F2218" s="143">
        <v>40</v>
      </c>
      <c r="G2218" s="142">
        <f>+[2]THKL!F2226</f>
        <v>40</v>
      </c>
      <c r="H2218" s="132"/>
      <c r="I2218" s="132"/>
      <c r="J2218" s="132"/>
      <c r="K2218" s="156" t="str">
        <f>$K$175</f>
        <v>Bao gồm</v>
      </c>
      <c r="L2218" s="157">
        <f>$L$175</f>
        <v>360000</v>
      </c>
      <c r="M2218" s="157">
        <f>SUM(K2218:L2218)</f>
        <v>360000</v>
      </c>
      <c r="N2218" s="83">
        <f>IF(V2218&lt;&gt;"VTC VHm",_xlfn.XLOOKUP(Z2218,$AC$4015:$AC$4035,$AD$4015:$AD$4035,0)*M2218,_xlfn.XLOOKUP(Z2218,$AC$4015:$AC$4035,$AD$4015:$AD$4035,0)*L2218)</f>
        <v>125999.99999999999</v>
      </c>
      <c r="O2218" s="83">
        <f>IF(V2218&lt;&gt;"VTC VHm",_xlfn.XLOOKUP(Z2218,$AC$4015:$AC$4035,$AE$4015:$AE$4035,0)*M2218,_xlfn.XLOOKUP(Z2218,$AC$4015:$AC$4035,$AE$4015:$AE$4035,0)*L2218)</f>
        <v>0</v>
      </c>
      <c r="P2218" s="83">
        <f>SUM(N2218:O2218)</f>
        <v>125999.99999999999</v>
      </c>
      <c r="Q2218" s="157">
        <f>M2218*G2218</f>
        <v>14400000</v>
      </c>
      <c r="R2218" s="157">
        <f>G2218*P2218</f>
        <v>5039999.9999999991</v>
      </c>
      <c r="S2218" s="83">
        <f>SUM(Q2218:R2218)</f>
        <v>19440000</v>
      </c>
      <c r="T2218" s="156" t="s">
        <v>50</v>
      </c>
      <c r="U2218" s="132"/>
      <c r="V2218" s="132"/>
      <c r="W2218" s="132"/>
      <c r="X2218" s="44" t="s">
        <v>33</v>
      </c>
      <c r="Y2218" s="44"/>
      <c r="Z2218" s="44" t="s">
        <v>14</v>
      </c>
      <c r="AA2218" s="44" t="s">
        <v>80</v>
      </c>
      <c r="AB2218" s="2">
        <v>211839.96198750002</v>
      </c>
      <c r="AC2218" s="2">
        <v>8473598.4795000013</v>
      </c>
      <c r="AD2218" s="2">
        <f>+M2218</f>
        <v>360000</v>
      </c>
      <c r="AE2218" s="2">
        <f>+AD2218*14%</f>
        <v>50400.000000000007</v>
      </c>
      <c r="AF2218" s="155">
        <f>+AD2218*35%</f>
        <v>125999.99999999999</v>
      </c>
      <c r="AG2218" s="2">
        <f>+AD2218*F2218</f>
        <v>14400000</v>
      </c>
      <c r="AH2218" s="2">
        <f>+AE2218*F2218</f>
        <v>2016000.0000000002</v>
      </c>
      <c r="AI2218" s="2">
        <f>+AF2218*F2218</f>
        <v>5039999.9999999991</v>
      </c>
      <c r="AJ2218" s="2">
        <f>SUM(AG2218:AI2218)</f>
        <v>21456000</v>
      </c>
      <c r="AK2218" s="2">
        <f>+AD2218*G2218</f>
        <v>14400000</v>
      </c>
      <c r="AL2218" s="2">
        <f>+AE2218*G2218</f>
        <v>2016000.0000000002</v>
      </c>
      <c r="AM2218" s="2">
        <f>+AF2218*G2218</f>
        <v>5039999.9999999991</v>
      </c>
      <c r="AN2218" s="155">
        <f>SUM(AK2218:AM2218)</f>
        <v>21456000</v>
      </c>
      <c r="AQ2218" s="145" t="s">
        <v>525</v>
      </c>
      <c r="AU2218" s="8" t="str">
        <f>+K2218</f>
        <v>Bao gồm</v>
      </c>
      <c r="AV2218" s="8">
        <f>+L2218</f>
        <v>360000</v>
      </c>
      <c r="AW2218" s="2">
        <f>+M2218</f>
        <v>360000</v>
      </c>
      <c r="AX2218" s="8">
        <f>F2218*AW2218</f>
        <v>14400000</v>
      </c>
      <c r="AY2218" s="8">
        <f>IF(AQ2218="CT",7%,5%)*AX2218</f>
        <v>1008000.0000000001</v>
      </c>
      <c r="AZ2218" s="8">
        <f>AX2218*2%</f>
        <v>288000</v>
      </c>
      <c r="BA2218" s="8">
        <f>IF(BB2218&gt;0,0,AX2218*5%)</f>
        <v>0</v>
      </c>
      <c r="BB2218" s="8">
        <f>(AX2218-BG2218)*35%</f>
        <v>5040000</v>
      </c>
      <c r="BC2218" s="8">
        <f>+AX2218+AY2218+AZ2218+BA2218+BB2218</f>
        <v>20736000</v>
      </c>
      <c r="BD2218" s="8">
        <f>AX2218-AT2218</f>
        <v>14400000</v>
      </c>
      <c r="BE2218" s="2"/>
      <c r="BH2218" s="2"/>
    </row>
    <row r="2219" spans="1:60" s="92" customFormat="1" ht="17" collapsed="1" x14ac:dyDescent="0.2">
      <c r="B2219" s="163"/>
      <c r="C2219" s="164" t="s">
        <v>721</v>
      </c>
      <c r="D2219" s="164"/>
      <c r="E2219" s="163"/>
      <c r="F2219" s="162"/>
      <c r="G2219" s="149">
        <f>+[2]THKL!F2227</f>
        <v>0</v>
      </c>
      <c r="H2219" s="158"/>
      <c r="I2219" s="158"/>
      <c r="J2219" s="158"/>
      <c r="K2219" s="159"/>
      <c r="L2219" s="161"/>
      <c r="M2219" s="161">
        <f>SUM(K2219:L2219)</f>
        <v>0</v>
      </c>
      <c r="N2219" s="83">
        <f>IF(V2219&lt;&gt;"VTC VHm",_xlfn.XLOOKUP(Z2219,$AC$4015:$AC$4035,$AD$4015:$AD$4035,0)*M2219,_xlfn.XLOOKUP(Z2219,$AC$4015:$AC$4035,$AD$4015:$AD$4035,0)*L2219)</f>
        <v>0</v>
      </c>
      <c r="O2219" s="83">
        <f>IF(V2219&lt;&gt;"VTC VHm",_xlfn.XLOOKUP(Z2219,$AC$4015:$AC$4035,$AE$4015:$AE$4035,0)*M2219,_xlfn.XLOOKUP(Z2219,$AC$4015:$AC$4035,$AE$4015:$AE$4035,0)*L2219)</f>
        <v>0</v>
      </c>
      <c r="P2219" s="160">
        <f>SUM(N2219:O2219)</f>
        <v>0</v>
      </c>
      <c r="Q2219" s="161">
        <f>M2219*G2219</f>
        <v>0</v>
      </c>
      <c r="R2219" s="161">
        <f>G2219*P2219</f>
        <v>0</v>
      </c>
      <c r="S2219" s="160">
        <f>SUM(Q2219:R2219)</f>
        <v>0</v>
      </c>
      <c r="T2219" s="159"/>
      <c r="U2219" s="158"/>
      <c r="V2219" s="158"/>
      <c r="W2219" s="158"/>
      <c r="X2219" s="94" t="s">
        <v>33</v>
      </c>
      <c r="Y2219" s="94"/>
      <c r="Z2219" s="94" t="s">
        <v>16</v>
      </c>
      <c r="AA2219" s="44" t="s">
        <v>80</v>
      </c>
      <c r="AB2219" s="2"/>
      <c r="AC2219" s="2">
        <v>0</v>
      </c>
      <c r="AD2219" s="93">
        <f>+M2219</f>
        <v>0</v>
      </c>
      <c r="AE2219" s="93">
        <f>+AD2219*14%</f>
        <v>0</v>
      </c>
      <c r="AF2219" s="93">
        <f>+AD2219*35%</f>
        <v>0</v>
      </c>
      <c r="AG2219" s="93">
        <f>+AD2219*F2219</f>
        <v>0</v>
      </c>
      <c r="AH2219" s="93">
        <f>+AE2219*F2219</f>
        <v>0</v>
      </c>
      <c r="AI2219" s="93">
        <f>+AF2219*F2219</f>
        <v>0</v>
      </c>
      <c r="AJ2219" s="93">
        <f>SUM(AG2219:AI2219)</f>
        <v>0</v>
      </c>
      <c r="AK2219" s="93">
        <f>+AD2219*G2219</f>
        <v>0</v>
      </c>
      <c r="AL2219" s="93">
        <f>+AE2219*G2219</f>
        <v>0</v>
      </c>
      <c r="AM2219" s="93">
        <f>+AF2219*G2219</f>
        <v>0</v>
      </c>
      <c r="AN2219" s="93">
        <f>SUM(AK2219:AM2219)</f>
        <v>0</v>
      </c>
      <c r="AQ2219" s="145" t="s">
        <v>525</v>
      </c>
      <c r="AU2219" s="8">
        <f>+K2219</f>
        <v>0</v>
      </c>
      <c r="AV2219" s="8">
        <f>+L2219</f>
        <v>0</v>
      </c>
      <c r="AW2219" s="2">
        <f>+M2219</f>
        <v>0</v>
      </c>
      <c r="AX2219" s="8">
        <f>F2219*AW2219</f>
        <v>0</v>
      </c>
      <c r="AY2219" s="8">
        <f>IF(AQ2219="CT",7%,5%)*AX2219</f>
        <v>0</v>
      </c>
      <c r="AZ2219" s="8">
        <f>AX2219*2%</f>
        <v>0</v>
      </c>
      <c r="BA2219" s="8">
        <f>IF(BB2219&gt;0,0,AX2219*5%)</f>
        <v>0</v>
      </c>
      <c r="BB2219" s="8">
        <f>(AX2219-BG2219)*35%</f>
        <v>0</v>
      </c>
      <c r="BC2219" s="8">
        <f>+AX2219+AY2219+AZ2219+BA2219+BB2219</f>
        <v>0</v>
      </c>
      <c r="BD2219" s="8">
        <f>AX2219-AT2219</f>
        <v>0</v>
      </c>
      <c r="BE2219" s="2"/>
      <c r="BH2219" s="2"/>
    </row>
    <row r="2220" spans="1:60" ht="34" hidden="1" outlineLevel="1" x14ac:dyDescent="0.2">
      <c r="A2220" s="1" t="s">
        <v>82</v>
      </c>
      <c r="B2220" s="82">
        <v>35</v>
      </c>
      <c r="C2220" s="144" t="s">
        <v>720</v>
      </c>
      <c r="D2220" s="144"/>
      <c r="E2220" s="82" t="s">
        <v>719</v>
      </c>
      <c r="F2220" s="143">
        <v>40</v>
      </c>
      <c r="G2220" s="142">
        <f>+[2]THKL!F2228</f>
        <v>40</v>
      </c>
      <c r="H2220" s="132"/>
      <c r="I2220" s="132"/>
      <c r="J2220" s="132"/>
      <c r="K2220" s="156" t="s">
        <v>89</v>
      </c>
      <c r="L2220" s="157">
        <f>'[3]BDG (XD)'!$AA$1068</f>
        <v>85408.999999999956</v>
      </c>
      <c r="M2220" s="157">
        <f>SUM(K2220:L2220)</f>
        <v>85408.999999999956</v>
      </c>
      <c r="N2220" s="83">
        <f>IF(V2220&lt;&gt;"VTC VHm",_xlfn.XLOOKUP(Z2220,$AC$4015:$AC$4035,$AD$4015:$AD$4035,0)*M2220,_xlfn.XLOOKUP(Z2220,$AC$4015:$AC$4035,$AD$4015:$AD$4035,0)*L2220)</f>
        <v>29893.149999999983</v>
      </c>
      <c r="O2220" s="83">
        <f>IF(V2220&lt;&gt;"VTC VHm",_xlfn.XLOOKUP(Z2220,$AC$4015:$AC$4035,$AE$4015:$AE$4035,0)*M2220,_xlfn.XLOOKUP(Z2220,$AC$4015:$AC$4035,$AE$4015:$AE$4035,0)*L2220)</f>
        <v>0</v>
      </c>
      <c r="P2220" s="83">
        <f>SUM(N2220:O2220)</f>
        <v>29893.149999999983</v>
      </c>
      <c r="Q2220" s="157">
        <f>M2220*G2220</f>
        <v>3416359.9999999981</v>
      </c>
      <c r="R2220" s="157">
        <f>G2220*P2220</f>
        <v>1195725.9999999993</v>
      </c>
      <c r="S2220" s="83">
        <f>SUM(Q2220:R2220)</f>
        <v>4612085.9999999972</v>
      </c>
      <c r="T2220" s="156"/>
      <c r="U2220" s="132"/>
      <c r="V2220" s="132"/>
      <c r="W2220" s="132"/>
      <c r="X2220" s="44" t="s">
        <v>33</v>
      </c>
      <c r="Y2220" s="44"/>
      <c r="Z2220" s="44" t="s">
        <v>16</v>
      </c>
      <c r="AA2220" s="44" t="s">
        <v>80</v>
      </c>
      <c r="AB2220" s="2">
        <v>334741.57719750004</v>
      </c>
      <c r="AC2220" s="2">
        <v>13389663.087900002</v>
      </c>
      <c r="AD2220" s="2">
        <f>+M2220</f>
        <v>85408.999999999956</v>
      </c>
      <c r="AE2220" s="2">
        <f>+AD2220*14%</f>
        <v>11957.259999999995</v>
      </c>
      <c r="AF2220" s="155">
        <f>+AD2220*35%</f>
        <v>29893.149999999983</v>
      </c>
      <c r="AG2220" s="2">
        <f>+AD2220*F2220</f>
        <v>3416359.9999999981</v>
      </c>
      <c r="AH2220" s="2">
        <f>+AE2220*F2220</f>
        <v>478290.39999999979</v>
      </c>
      <c r="AI2220" s="2">
        <f>+AF2220*F2220</f>
        <v>1195725.9999999993</v>
      </c>
      <c r="AJ2220" s="2">
        <f>SUM(AG2220:AI2220)</f>
        <v>5090376.3999999976</v>
      </c>
      <c r="AK2220" s="2">
        <f>+AD2220*G2220</f>
        <v>3416359.9999999981</v>
      </c>
      <c r="AL2220" s="2">
        <f>+AE2220*G2220</f>
        <v>478290.39999999979</v>
      </c>
      <c r="AM2220" s="2">
        <f>+AF2220*G2220</f>
        <v>1195725.9999999993</v>
      </c>
      <c r="AN2220" s="155">
        <f>SUM(AK2220:AM2220)</f>
        <v>5090376.3999999976</v>
      </c>
      <c r="AQ2220" s="145" t="s">
        <v>525</v>
      </c>
      <c r="AU2220" s="8" t="str">
        <f>+K2220</f>
        <v>Bao gồm</v>
      </c>
      <c r="AV2220" s="8">
        <f>+L2220</f>
        <v>85408.999999999956</v>
      </c>
      <c r="AW2220" s="2">
        <f>+M2220</f>
        <v>85408.999999999956</v>
      </c>
      <c r="AX2220" s="8">
        <f>F2220*AW2220</f>
        <v>3416359.9999999981</v>
      </c>
      <c r="AY2220" s="8">
        <f>IF(AQ2220="CT",7%,5%)*AX2220</f>
        <v>239145.1999999999</v>
      </c>
      <c r="AZ2220" s="8">
        <f>AX2220*2%</f>
        <v>68327.199999999968</v>
      </c>
      <c r="BA2220" s="8">
        <f>IF(BB2220&gt;0,0,AX2220*5%)</f>
        <v>0</v>
      </c>
      <c r="BB2220" s="8">
        <f>(AX2220-BG2220)*35%</f>
        <v>1195725.9999999993</v>
      </c>
      <c r="BC2220" s="8">
        <f>+AX2220+AY2220+AZ2220+BA2220+BB2220</f>
        <v>4919558.3999999976</v>
      </c>
      <c r="BD2220" s="8">
        <f>AX2220-AT2220</f>
        <v>3416359.9999999981</v>
      </c>
      <c r="BE2220" s="2"/>
      <c r="BH2220" s="2"/>
    </row>
    <row r="2221" spans="1:60" ht="17" hidden="1" outlineLevel="1" x14ac:dyDescent="0.2">
      <c r="A2221" s="1" t="s">
        <v>82</v>
      </c>
      <c r="B2221" s="82">
        <v>36</v>
      </c>
      <c r="C2221" s="144" t="s">
        <v>718</v>
      </c>
      <c r="D2221" s="144"/>
      <c r="E2221" s="82" t="s">
        <v>52</v>
      </c>
      <c r="F2221" s="143">
        <v>221.471</v>
      </c>
      <c r="G2221" s="142">
        <f>+[2]THKL!F2229</f>
        <v>221.471</v>
      </c>
      <c r="H2221" s="132"/>
      <c r="I2221" s="132"/>
      <c r="J2221" s="132"/>
      <c r="K2221" s="156" t="str">
        <f>$K$795</f>
        <v>Bao gồm</v>
      </c>
      <c r="L2221" s="157">
        <f>$L$795</f>
        <v>152467.50000000006</v>
      </c>
      <c r="M2221" s="157">
        <f>SUM(K2221:L2221)</f>
        <v>152467.50000000006</v>
      </c>
      <c r="N2221" s="83">
        <f>IF(V2221&lt;&gt;"VTC VHm",_xlfn.XLOOKUP(Z2221,$AC$4015:$AC$4035,$AD$4015:$AD$4035,0)*M2221,_xlfn.XLOOKUP(Z2221,$AC$4015:$AC$4035,$AD$4015:$AD$4035,0)*L2221)</f>
        <v>53363.625000000015</v>
      </c>
      <c r="O2221" s="83">
        <f>IF(V2221&lt;&gt;"VTC VHm",_xlfn.XLOOKUP(Z2221,$AC$4015:$AC$4035,$AE$4015:$AE$4035,0)*M2221,_xlfn.XLOOKUP(Z2221,$AC$4015:$AC$4035,$AE$4015:$AE$4035,0)*L2221)</f>
        <v>0</v>
      </c>
      <c r="P2221" s="83">
        <f>SUM(N2221:O2221)</f>
        <v>53363.625000000015</v>
      </c>
      <c r="Q2221" s="157">
        <f>M2221*G2221</f>
        <v>33767129.69250001</v>
      </c>
      <c r="R2221" s="157">
        <f>G2221*P2221</f>
        <v>11818495.392375004</v>
      </c>
      <c r="S2221" s="83">
        <f>SUM(Q2221:R2221)</f>
        <v>45585625.084875017</v>
      </c>
      <c r="T2221" s="156"/>
      <c r="U2221" s="132"/>
      <c r="V2221" s="132"/>
      <c r="W2221" s="132"/>
      <c r="X2221" s="44" t="s">
        <v>33</v>
      </c>
      <c r="Y2221" s="44"/>
      <c r="Z2221" s="44" t="s">
        <v>16</v>
      </c>
      <c r="AA2221" s="44" t="s">
        <v>80</v>
      </c>
      <c r="AB2221" s="2">
        <v>241442.02499999999</v>
      </c>
      <c r="AC2221" s="2">
        <v>53472406.718774997</v>
      </c>
      <c r="AD2221" s="2">
        <f>+M2221</f>
        <v>152467.50000000006</v>
      </c>
      <c r="AE2221" s="2">
        <f>+AD2221*14%</f>
        <v>21345.450000000012</v>
      </c>
      <c r="AF2221" s="155">
        <f>+AD2221*35%</f>
        <v>53363.625000000015</v>
      </c>
      <c r="AG2221" s="2">
        <f>+AD2221*F2221</f>
        <v>33767129.69250001</v>
      </c>
      <c r="AH2221" s="2">
        <f>+AE2221*F2221</f>
        <v>4727398.1569500025</v>
      </c>
      <c r="AI2221" s="2">
        <f>+AF2221*F2221</f>
        <v>11818495.392375004</v>
      </c>
      <c r="AJ2221" s="2">
        <f>SUM(AG2221:AI2221)</f>
        <v>50313023.241825014</v>
      </c>
      <c r="AK2221" s="2">
        <f>+AD2221*G2221</f>
        <v>33767129.69250001</v>
      </c>
      <c r="AL2221" s="2">
        <f>+AE2221*G2221</f>
        <v>4727398.1569500025</v>
      </c>
      <c r="AM2221" s="2">
        <f>+AF2221*G2221</f>
        <v>11818495.392375004</v>
      </c>
      <c r="AN2221" s="155">
        <f>SUM(AK2221:AM2221)</f>
        <v>50313023.241825014</v>
      </c>
      <c r="AQ2221" s="145" t="s">
        <v>525</v>
      </c>
      <c r="AU2221" s="8" t="str">
        <f>+K2221</f>
        <v>Bao gồm</v>
      </c>
      <c r="AV2221" s="8">
        <f>+L2221</f>
        <v>152467.50000000006</v>
      </c>
      <c r="AW2221" s="2">
        <f>+M2221</f>
        <v>152467.50000000006</v>
      </c>
      <c r="AX2221" s="8">
        <f>F2221*AW2221</f>
        <v>33767129.69250001</v>
      </c>
      <c r="AY2221" s="8">
        <f>IF(AQ2221="CT",7%,5%)*AX2221</f>
        <v>2363699.0784750008</v>
      </c>
      <c r="AZ2221" s="8">
        <f>AX2221*2%</f>
        <v>675342.59385000018</v>
      </c>
      <c r="BA2221" s="8">
        <f>IF(BB2221&gt;0,0,AX2221*5%)</f>
        <v>0</v>
      </c>
      <c r="BB2221" s="8">
        <f>(AX2221-BG2221)*35%</f>
        <v>11818495.392375004</v>
      </c>
      <c r="BC2221" s="8">
        <f>+AX2221+AY2221+AZ2221+BA2221+BB2221</f>
        <v>48624666.757200018</v>
      </c>
      <c r="BD2221" s="8">
        <f>AX2221-AT2221</f>
        <v>33767129.69250001</v>
      </c>
      <c r="BE2221" s="2"/>
      <c r="BH2221" s="2"/>
    </row>
    <row r="2222" spans="1:60" ht="34" hidden="1" outlineLevel="1" x14ac:dyDescent="0.2">
      <c r="B2222" s="82">
        <v>37</v>
      </c>
      <c r="C2222" s="144" t="s">
        <v>134</v>
      </c>
      <c r="D2222" s="144"/>
      <c r="E2222" s="82" t="s">
        <v>52</v>
      </c>
      <c r="F2222" s="143">
        <v>108.27</v>
      </c>
      <c r="G2222" s="142">
        <f>+[2]THKL!F2230</f>
        <v>108.27</v>
      </c>
      <c r="H2222" s="132"/>
      <c r="I2222" s="132"/>
      <c r="J2222" s="132"/>
      <c r="K2222" s="156" t="str">
        <f>$K$179</f>
        <v>Bao gồm</v>
      </c>
      <c r="L2222" s="157">
        <f>$L$179</f>
        <v>152467.50000000006</v>
      </c>
      <c r="M2222" s="157">
        <f>SUM(K2222:L2222)</f>
        <v>152467.50000000006</v>
      </c>
      <c r="N2222" s="83">
        <f>IF(V2222&lt;&gt;"VTC VHm",_xlfn.XLOOKUP(Z2222,$AC$4015:$AC$4035,$AD$4015:$AD$4035,0)*M2222,_xlfn.XLOOKUP(Z2222,$AC$4015:$AC$4035,$AD$4015:$AD$4035,0)*L2222)</f>
        <v>53363.625000000015</v>
      </c>
      <c r="O2222" s="83">
        <f>IF(V2222&lt;&gt;"VTC VHm",_xlfn.XLOOKUP(Z2222,$AC$4015:$AC$4035,$AE$4015:$AE$4035,0)*M2222,_xlfn.XLOOKUP(Z2222,$AC$4015:$AC$4035,$AE$4015:$AE$4035,0)*L2222)</f>
        <v>0</v>
      </c>
      <c r="P2222" s="83">
        <f>SUM(N2222:O2222)</f>
        <v>53363.625000000015</v>
      </c>
      <c r="Q2222" s="157">
        <f>M2222*G2222</f>
        <v>16507656.225000005</v>
      </c>
      <c r="R2222" s="157">
        <f>G2222*P2222</f>
        <v>5777679.6787500018</v>
      </c>
      <c r="S2222" s="83">
        <f>SUM(Q2222:R2222)</f>
        <v>22285335.903750006</v>
      </c>
      <c r="T2222" s="165" t="s">
        <v>100</v>
      </c>
      <c r="U2222" s="132"/>
      <c r="V2222" s="132"/>
      <c r="W2222" s="132"/>
      <c r="X2222" s="44" t="s">
        <v>33</v>
      </c>
      <c r="Y2222" s="44"/>
      <c r="Z2222" s="44" t="s">
        <v>16</v>
      </c>
      <c r="AA2222" s="44" t="s">
        <v>80</v>
      </c>
      <c r="AB2222" s="2">
        <v>113207.11687079778</v>
      </c>
      <c r="AC2222" s="2">
        <v>12256934.543601274</v>
      </c>
      <c r="AD2222" s="2">
        <f>+M2222</f>
        <v>152467.50000000006</v>
      </c>
      <c r="AE2222" s="2">
        <f>+AD2222*14%</f>
        <v>21345.450000000012</v>
      </c>
      <c r="AF2222" s="155">
        <f>+AD2222*35%</f>
        <v>53363.625000000015</v>
      </c>
      <c r="AG2222" s="2">
        <f>+AD2222*F2222</f>
        <v>16507656.225000005</v>
      </c>
      <c r="AH2222" s="2">
        <f>+AE2222*F2222</f>
        <v>2311071.8715000013</v>
      </c>
      <c r="AI2222" s="2">
        <f>+AF2222*F2222</f>
        <v>5777679.6787500018</v>
      </c>
      <c r="AJ2222" s="2">
        <f>SUM(AG2222:AI2222)</f>
        <v>24596407.775250006</v>
      </c>
      <c r="AK2222" s="2">
        <f>+AD2222*G2222</f>
        <v>16507656.225000005</v>
      </c>
      <c r="AL2222" s="2">
        <f>+AE2222*G2222</f>
        <v>2311071.8715000013</v>
      </c>
      <c r="AM2222" s="2">
        <f>+AF2222*G2222</f>
        <v>5777679.6787500018</v>
      </c>
      <c r="AN2222" s="155">
        <f>SUM(AK2222:AM2222)</f>
        <v>24596407.775250006</v>
      </c>
      <c r="AQ2222" s="145" t="s">
        <v>525</v>
      </c>
      <c r="AU2222" s="8" t="str">
        <f>+K2222</f>
        <v>Bao gồm</v>
      </c>
      <c r="AV2222" s="8">
        <f>+L2222</f>
        <v>152467.50000000006</v>
      </c>
      <c r="AW2222" s="2">
        <f>+M2222</f>
        <v>152467.50000000006</v>
      </c>
      <c r="AX2222" s="8">
        <f>F2222*AW2222</f>
        <v>16507656.225000005</v>
      </c>
      <c r="AY2222" s="8">
        <f>IF(AQ2222="CT",7%,5%)*AX2222</f>
        <v>1155535.9357500004</v>
      </c>
      <c r="AZ2222" s="8">
        <f>AX2222*2%</f>
        <v>330153.12450000009</v>
      </c>
      <c r="BA2222" s="8">
        <f>IF(BB2222&gt;0,0,AX2222*5%)</f>
        <v>0</v>
      </c>
      <c r="BB2222" s="8">
        <f>(AX2222-BG2222)*35%</f>
        <v>5777679.6787500018</v>
      </c>
      <c r="BC2222" s="8">
        <f>+AX2222+AY2222+AZ2222+BA2222+BB2222</f>
        <v>23771024.964000005</v>
      </c>
      <c r="BD2222" s="8">
        <f>AX2222-AT2222</f>
        <v>16507656.225000005</v>
      </c>
      <c r="BE2222" s="2"/>
      <c r="BH2222" s="2"/>
    </row>
    <row r="2223" spans="1:60" ht="17" hidden="1" outlineLevel="1" x14ac:dyDescent="0.2">
      <c r="B2223" s="82">
        <v>38</v>
      </c>
      <c r="C2223" s="144" t="s">
        <v>133</v>
      </c>
      <c r="D2223" s="144"/>
      <c r="E2223" s="82" t="s">
        <v>52</v>
      </c>
      <c r="F2223" s="143">
        <v>221.471</v>
      </c>
      <c r="G2223" s="142">
        <f>+[2]THKL!F2231</f>
        <v>221.471</v>
      </c>
      <c r="H2223" s="132"/>
      <c r="I2223" s="132"/>
      <c r="J2223" s="132"/>
      <c r="K2223" s="156" t="str">
        <f>$K$180</f>
        <v>Bao gồm</v>
      </c>
      <c r="L2223" s="157">
        <f>$L$180</f>
        <v>14905</v>
      </c>
      <c r="M2223" s="157">
        <f>SUM(K2223:L2223)</f>
        <v>14905</v>
      </c>
      <c r="N2223" s="83">
        <f>IF(V2223&lt;&gt;"VTC VHm",_xlfn.XLOOKUP(Z2223,$AC$4015:$AC$4035,$AD$4015:$AD$4035,0)*M2223,_xlfn.XLOOKUP(Z2223,$AC$4015:$AC$4035,$AD$4015:$AD$4035,0)*L2223)</f>
        <v>5216.75</v>
      </c>
      <c r="O2223" s="83">
        <f>IF(V2223&lt;&gt;"VTC VHm",_xlfn.XLOOKUP(Z2223,$AC$4015:$AC$4035,$AE$4015:$AE$4035,0)*M2223,_xlfn.XLOOKUP(Z2223,$AC$4015:$AC$4035,$AE$4015:$AE$4035,0)*L2223)</f>
        <v>0</v>
      </c>
      <c r="P2223" s="83">
        <f>SUM(N2223:O2223)</f>
        <v>5216.75</v>
      </c>
      <c r="Q2223" s="157">
        <f>M2223*G2223</f>
        <v>3301025.2549999999</v>
      </c>
      <c r="R2223" s="157">
        <f>G2223*P2223</f>
        <v>1155358.83925</v>
      </c>
      <c r="S2223" s="83">
        <f>SUM(Q2223:R2223)</f>
        <v>4456384.0942500001</v>
      </c>
      <c r="T2223" s="156"/>
      <c r="U2223" s="132"/>
      <c r="V2223" s="132"/>
      <c r="W2223" s="132"/>
      <c r="X2223" s="44" t="s">
        <v>33</v>
      </c>
      <c r="Y2223" s="44"/>
      <c r="Z2223" s="44" t="s">
        <v>16</v>
      </c>
      <c r="AA2223" s="44" t="s">
        <v>80</v>
      </c>
      <c r="AB2223" s="2">
        <v>175823.80096875</v>
      </c>
      <c r="AC2223" s="2">
        <v>38939873.024350032</v>
      </c>
      <c r="AD2223" s="2">
        <f>+M2223</f>
        <v>14905</v>
      </c>
      <c r="AE2223" s="2">
        <f>+AD2223*14%</f>
        <v>2086.7000000000003</v>
      </c>
      <c r="AF2223" s="155">
        <f>+AD2223*35%</f>
        <v>5216.75</v>
      </c>
      <c r="AG2223" s="2">
        <f>+AD2223*F2223</f>
        <v>3301025.2549999999</v>
      </c>
      <c r="AH2223" s="2">
        <f>+AE2223*F2223</f>
        <v>462143.53570000007</v>
      </c>
      <c r="AI2223" s="2">
        <f>+AF2223*F2223</f>
        <v>1155358.83925</v>
      </c>
      <c r="AJ2223" s="2">
        <f>SUM(AG2223:AI2223)</f>
        <v>4918527.62995</v>
      </c>
      <c r="AK2223" s="2">
        <f>+AD2223*G2223</f>
        <v>3301025.2549999999</v>
      </c>
      <c r="AL2223" s="2">
        <f>+AE2223*G2223</f>
        <v>462143.53570000007</v>
      </c>
      <c r="AM2223" s="2">
        <f>+AF2223*G2223</f>
        <v>1155358.83925</v>
      </c>
      <c r="AN2223" s="155">
        <f>SUM(AK2223:AM2223)</f>
        <v>4918527.62995</v>
      </c>
      <c r="AQ2223" s="145" t="s">
        <v>525</v>
      </c>
      <c r="AU2223" s="8" t="str">
        <f>+K2223</f>
        <v>Bao gồm</v>
      </c>
      <c r="AV2223" s="8">
        <f>+L2223</f>
        <v>14905</v>
      </c>
      <c r="AW2223" s="2">
        <f>+M2223</f>
        <v>14905</v>
      </c>
      <c r="AX2223" s="8">
        <f>F2223*AW2223</f>
        <v>3301025.2549999999</v>
      </c>
      <c r="AY2223" s="8">
        <f>IF(AQ2223="CT",7%,5%)*AX2223</f>
        <v>231071.76785</v>
      </c>
      <c r="AZ2223" s="8">
        <f>AX2223*2%</f>
        <v>66020.505099999995</v>
      </c>
      <c r="BA2223" s="8">
        <f>IF(BB2223&gt;0,0,AX2223*5%)</f>
        <v>0</v>
      </c>
      <c r="BB2223" s="8">
        <f>(AX2223-BG2223)*35%</f>
        <v>1155358.83925</v>
      </c>
      <c r="BC2223" s="8">
        <f>+AX2223+AY2223+AZ2223+BA2223+BB2223</f>
        <v>4753476.3672000002</v>
      </c>
      <c r="BD2223" s="8">
        <f>AX2223-AT2223</f>
        <v>3301025.2549999999</v>
      </c>
      <c r="BE2223" s="2"/>
      <c r="BH2223" s="2"/>
    </row>
    <row r="2224" spans="1:60" ht="34" hidden="1" outlineLevel="1" x14ac:dyDescent="0.2">
      <c r="B2224" s="82">
        <v>39</v>
      </c>
      <c r="C2224" s="144" t="s">
        <v>717</v>
      </c>
      <c r="D2224" s="144"/>
      <c r="E2224" s="82" t="s">
        <v>52</v>
      </c>
      <c r="F2224" s="143">
        <v>167.33600000000001</v>
      </c>
      <c r="G2224" s="142">
        <f>+[2]THKL!F2232</f>
        <v>167.33600000000001</v>
      </c>
      <c r="H2224" s="132"/>
      <c r="I2224" s="132"/>
      <c r="J2224" s="132"/>
      <c r="K2224" s="156">
        <f>$K$163</f>
        <v>198000</v>
      </c>
      <c r="L2224" s="157">
        <f>$L$152</f>
        <v>207031.93799999985</v>
      </c>
      <c r="M2224" s="157">
        <f>SUM(K2224:L2224)</f>
        <v>405031.93799999985</v>
      </c>
      <c r="N2224" s="83">
        <f>IF(V2224&lt;&gt;"VTC VHm",_xlfn.XLOOKUP(Z2224,$AC$4015:$AC$4035,$AD$4015:$AD$4035,0)*M2224,_xlfn.XLOOKUP(Z2224,$AC$4015:$AC$4035,$AD$4015:$AD$4035,0)*L2224)</f>
        <v>72461.178299999941</v>
      </c>
      <c r="O2224" s="83">
        <f>IF(V2224&lt;&gt;"VTC VHm",_xlfn.XLOOKUP(Z2224,$AC$4015:$AC$4035,$AE$4015:$AE$4035,0)*M2224,_xlfn.XLOOKUP(Z2224,$AC$4015:$AC$4035,$AE$4015:$AE$4035,0)*L2224)</f>
        <v>0</v>
      </c>
      <c r="P2224" s="83">
        <f>SUM(N2224:O2224)</f>
        <v>72461.178299999941</v>
      </c>
      <c r="Q2224" s="157">
        <f>M2224*G2224</f>
        <v>67776424.377167985</v>
      </c>
      <c r="R2224" s="157">
        <f>G2224*P2224</f>
        <v>12125363.732008791</v>
      </c>
      <c r="S2224" s="83">
        <f>SUM(Q2224:R2224)</f>
        <v>79901788.10917677</v>
      </c>
      <c r="T2224" s="156" t="s">
        <v>716</v>
      </c>
      <c r="U2224" s="132"/>
      <c r="V2224" s="82" t="s">
        <v>34</v>
      </c>
      <c r="W2224" s="132"/>
      <c r="X2224" s="44" t="s">
        <v>33</v>
      </c>
      <c r="Y2224" s="44"/>
      <c r="Z2224" s="44" t="s">
        <v>16</v>
      </c>
      <c r="AA2224" s="44" t="s">
        <v>80</v>
      </c>
      <c r="AB2224" s="2">
        <v>404088.85005416692</v>
      </c>
      <c r="AC2224" s="2">
        <v>67618611.812664077</v>
      </c>
      <c r="AD2224" s="2">
        <f>+M2224</f>
        <v>405031.93799999985</v>
      </c>
      <c r="AE2224" s="2">
        <f>+AD2224*14%</f>
        <v>56704.471319999982</v>
      </c>
      <c r="AF2224" s="155">
        <f>+AD2224*35%</f>
        <v>141761.17829999994</v>
      </c>
      <c r="AG2224" s="2">
        <f>+AD2224*F2224</f>
        <v>67776424.377167985</v>
      </c>
      <c r="AH2224" s="2">
        <f>+AE2224*F2224</f>
        <v>9488699.4128035177</v>
      </c>
      <c r="AI2224" s="2">
        <f>+AF2224*F2224</f>
        <v>23721748.532008793</v>
      </c>
      <c r="AJ2224" s="2">
        <f>SUM(AG2224:AI2224)</f>
        <v>100986872.3219803</v>
      </c>
      <c r="AK2224" s="2">
        <f>+AD2224*G2224</f>
        <v>67776424.377167985</v>
      </c>
      <c r="AL2224" s="2">
        <f>+AE2224*G2224</f>
        <v>9488699.4128035177</v>
      </c>
      <c r="AM2224" s="2">
        <f>+AF2224*G2224</f>
        <v>23721748.532008793</v>
      </c>
      <c r="AN2224" s="155">
        <f>SUM(AK2224:AM2224)</f>
        <v>100986872.3219803</v>
      </c>
      <c r="AQ2224" s="145" t="s">
        <v>525</v>
      </c>
      <c r="AU2224" s="8">
        <f>+K2224</f>
        <v>198000</v>
      </c>
      <c r="AV2224" s="8">
        <f>+L2224</f>
        <v>207031.93799999985</v>
      </c>
      <c r="AW2224" s="2">
        <f>+M2224</f>
        <v>405031.93799999985</v>
      </c>
      <c r="AX2224" s="8">
        <f>F2224*AW2224</f>
        <v>67776424.377167985</v>
      </c>
      <c r="AY2224" s="8">
        <f>IF(AQ2224="CT",7%,5%)*AX2224</f>
        <v>4744349.7064017598</v>
      </c>
      <c r="AZ2224" s="8">
        <f>AX2224*2%</f>
        <v>1355528.4875433596</v>
      </c>
      <c r="BA2224" s="8">
        <f>IF(BB2224&gt;0,0,AX2224*5%)</f>
        <v>0</v>
      </c>
      <c r="BB2224" s="8">
        <f>(AX2224-BG2224)*35%</f>
        <v>23721748.532008793</v>
      </c>
      <c r="BC2224" s="8">
        <f>+AX2224+AY2224+AZ2224+BA2224+BB2224</f>
        <v>97598051.103121907</v>
      </c>
      <c r="BD2224" s="8">
        <f>AX2224-AT2224</f>
        <v>67776424.377167985</v>
      </c>
      <c r="BE2224" s="2"/>
      <c r="BH2224" s="2"/>
    </row>
    <row r="2225" spans="1:60" ht="34" hidden="1" outlineLevel="1" x14ac:dyDescent="0.2">
      <c r="B2225" s="82">
        <v>40</v>
      </c>
      <c r="C2225" s="144" t="s">
        <v>715</v>
      </c>
      <c r="D2225" s="144"/>
      <c r="E2225" s="82" t="s">
        <v>52</v>
      </c>
      <c r="F2225" s="143">
        <v>2.133</v>
      </c>
      <c r="G2225" s="142">
        <f>+[2]THKL!F2233</f>
        <v>2.133</v>
      </c>
      <c r="H2225" s="132"/>
      <c r="I2225" s="132"/>
      <c r="J2225" s="132"/>
      <c r="K2225" s="156" t="str">
        <f>$K$165</f>
        <v>Bao gồm</v>
      </c>
      <c r="L2225" s="157">
        <f>$L$165</f>
        <v>2260000</v>
      </c>
      <c r="M2225" s="157">
        <f>SUM(K2225:L2225)</f>
        <v>2260000</v>
      </c>
      <c r="N2225" s="83">
        <f>IF(V2225&lt;&gt;"VTC VHm",_xlfn.XLOOKUP(Z2225,$AC$4015:$AC$4035,$AD$4015:$AD$4035,0)*M2225,_xlfn.XLOOKUP(Z2225,$AC$4015:$AC$4035,$AD$4015:$AD$4035,0)*L2225)</f>
        <v>113000</v>
      </c>
      <c r="O2225" s="83">
        <f>IF(V2225&lt;&gt;"VTC VHm",_xlfn.XLOOKUP(Z2225,$AC$4015:$AC$4035,$AE$4015:$AE$4035,0)*M2225,_xlfn.XLOOKUP(Z2225,$AC$4015:$AC$4035,$AE$4015:$AE$4035,0)*L2225)</f>
        <v>0</v>
      </c>
      <c r="P2225" s="83">
        <f>SUM(N2225:O2225)</f>
        <v>113000</v>
      </c>
      <c r="Q2225" s="157">
        <f>M2225*G2225</f>
        <v>4820580</v>
      </c>
      <c r="R2225" s="157">
        <f>G2225*P2225</f>
        <v>241029</v>
      </c>
      <c r="S2225" s="83">
        <f>SUM(Q2225:R2225)</f>
        <v>5061609</v>
      </c>
      <c r="T2225" s="156" t="s">
        <v>100</v>
      </c>
      <c r="U2225" s="132"/>
      <c r="V2225" s="132"/>
      <c r="W2225" s="132"/>
      <c r="X2225" s="44" t="s">
        <v>33</v>
      </c>
      <c r="Y2225" s="44"/>
      <c r="Z2225" s="44" t="s">
        <v>11</v>
      </c>
      <c r="AA2225" s="44" t="s">
        <v>80</v>
      </c>
      <c r="AB2225" s="2">
        <v>2337714.1818811591</v>
      </c>
      <c r="AC2225" s="2">
        <v>4986344.3499525124</v>
      </c>
      <c r="AD2225" s="2">
        <f>+M2225</f>
        <v>2260000</v>
      </c>
      <c r="AE2225" s="2">
        <f>+AD2225*14%</f>
        <v>316400.00000000006</v>
      </c>
      <c r="AF2225" s="155">
        <f>+AD2225*35%</f>
        <v>791000</v>
      </c>
      <c r="AG2225" s="2">
        <f>+AD2225*F2225</f>
        <v>4820580</v>
      </c>
      <c r="AH2225" s="2">
        <f>+AE2225*F2225</f>
        <v>674881.20000000007</v>
      </c>
      <c r="AI2225" s="2">
        <f>+AF2225*F2225</f>
        <v>1687203</v>
      </c>
      <c r="AJ2225" s="2">
        <f>SUM(AG2225:AI2225)</f>
        <v>7182664.2000000002</v>
      </c>
      <c r="AK2225" s="2">
        <f>+AD2225*G2225</f>
        <v>4820580</v>
      </c>
      <c r="AL2225" s="2">
        <f>+AE2225*G2225</f>
        <v>674881.20000000007</v>
      </c>
      <c r="AM2225" s="2">
        <f>+AF2225*G2225</f>
        <v>1687203</v>
      </c>
      <c r="AN2225" s="155">
        <f>SUM(AK2225:AM2225)</f>
        <v>7182664.2000000002</v>
      </c>
      <c r="AQ2225" s="145" t="s">
        <v>525</v>
      </c>
      <c r="AU2225" s="8" t="str">
        <f>+K2225</f>
        <v>Bao gồm</v>
      </c>
      <c r="AV2225" s="8">
        <f>+L2225</f>
        <v>2260000</v>
      </c>
      <c r="AW2225" s="2">
        <f>+M2225</f>
        <v>2260000</v>
      </c>
      <c r="AX2225" s="8">
        <f>F2225*AW2225</f>
        <v>4820580</v>
      </c>
      <c r="AY2225" s="8">
        <f>IF(AQ2225="CT",7%,5%)*AX2225</f>
        <v>337440.60000000003</v>
      </c>
      <c r="AZ2225" s="8">
        <f>AX2225*2%</f>
        <v>96411.6</v>
      </c>
      <c r="BA2225" s="8">
        <f>IF(BB2225&gt;0,0,AX2225*5%)</f>
        <v>0</v>
      </c>
      <c r="BB2225" s="8">
        <f>(AX2225-BG2225)*35%</f>
        <v>1687203</v>
      </c>
      <c r="BC2225" s="8">
        <f>+AX2225+AY2225+AZ2225+BA2225+BB2225</f>
        <v>6941635.1999999993</v>
      </c>
      <c r="BD2225" s="8">
        <f>AX2225-AT2225</f>
        <v>4820580</v>
      </c>
      <c r="BE2225" s="2"/>
      <c r="BH2225" s="2"/>
    </row>
    <row r="2226" spans="1:60" ht="34" hidden="1" outlineLevel="1" x14ac:dyDescent="0.2">
      <c r="B2226" s="82">
        <v>41</v>
      </c>
      <c r="C2226" s="144" t="s">
        <v>714</v>
      </c>
      <c r="D2226" s="144"/>
      <c r="E2226" s="82" t="s">
        <v>52</v>
      </c>
      <c r="F2226" s="143">
        <v>435.45</v>
      </c>
      <c r="G2226" s="142">
        <f>+[2]THKL!F2234</f>
        <v>435.45</v>
      </c>
      <c r="H2226" s="132"/>
      <c r="I2226" s="132"/>
      <c r="J2226" s="132"/>
      <c r="K2226" s="156">
        <f>$K$163</f>
        <v>198000</v>
      </c>
      <c r="L2226" s="157">
        <f>'[3]BDG (XD)'!$AA$1081</f>
        <v>263876.0280000004</v>
      </c>
      <c r="M2226" s="157">
        <f>SUM(K2226:L2226)</f>
        <v>461876.0280000004</v>
      </c>
      <c r="N2226" s="83">
        <f>IF(V2226&lt;&gt;"VTC VHm",_xlfn.XLOOKUP(Z2226,$AC$4015:$AC$4035,$AD$4015:$AD$4035,0)*M2226,_xlfn.XLOOKUP(Z2226,$AC$4015:$AC$4035,$AD$4015:$AD$4035,0)*L2226)</f>
        <v>92356.609800000137</v>
      </c>
      <c r="O2226" s="83">
        <f>IF(V2226&lt;&gt;"VTC VHm",_xlfn.XLOOKUP(Z2226,$AC$4015:$AC$4035,$AE$4015:$AE$4035,0)*M2226,_xlfn.XLOOKUP(Z2226,$AC$4015:$AC$4035,$AE$4015:$AE$4035,0)*L2226)</f>
        <v>0</v>
      </c>
      <c r="P2226" s="83">
        <f>SUM(N2226:O2226)</f>
        <v>92356.609800000137</v>
      </c>
      <c r="Q2226" s="157">
        <f>M2226*G2226</f>
        <v>201123916.39260018</v>
      </c>
      <c r="R2226" s="157">
        <f>G2226*P2226</f>
        <v>40216685.737410061</v>
      </c>
      <c r="S2226" s="83">
        <f>SUM(Q2226:R2226)</f>
        <v>241340602.13001025</v>
      </c>
      <c r="T2226" s="156" t="s">
        <v>716</v>
      </c>
      <c r="U2226" s="132"/>
      <c r="V2226" s="82" t="s">
        <v>34</v>
      </c>
      <c r="W2226" s="132"/>
      <c r="X2226" s="44" t="s">
        <v>33</v>
      </c>
      <c r="Y2226" s="44"/>
      <c r="Z2226" s="44" t="s">
        <v>16</v>
      </c>
      <c r="AA2226" s="44" t="s">
        <v>80</v>
      </c>
      <c r="AB2226" s="2">
        <v>470965.1079283891</v>
      </c>
      <c r="AC2226" s="2">
        <v>205081756.24741703</v>
      </c>
      <c r="AD2226" s="2">
        <f>+M2226</f>
        <v>461876.0280000004</v>
      </c>
      <c r="AE2226" s="2">
        <f>+AD2226*14%</f>
        <v>64662.64392000006</v>
      </c>
      <c r="AF2226" s="155">
        <f>+AD2226*35%</f>
        <v>161656.60980000012</v>
      </c>
      <c r="AG2226" s="2">
        <f>+AD2226*F2226</f>
        <v>201123916.39260018</v>
      </c>
      <c r="AH2226" s="2">
        <f>+AE2226*F2226</f>
        <v>28157348.294964027</v>
      </c>
      <c r="AI2226" s="2">
        <f>+AF2226*F2226</f>
        <v>70393370.737410054</v>
      </c>
      <c r="AJ2226" s="2">
        <f>SUM(AG2226:AI2226)</f>
        <v>299674635.42497426</v>
      </c>
      <c r="AK2226" s="2">
        <f>+AD2226*G2226</f>
        <v>201123916.39260018</v>
      </c>
      <c r="AL2226" s="2">
        <f>+AE2226*G2226</f>
        <v>28157348.294964027</v>
      </c>
      <c r="AM2226" s="2">
        <f>+AF2226*G2226</f>
        <v>70393370.737410054</v>
      </c>
      <c r="AN2226" s="155">
        <f>SUM(AK2226:AM2226)</f>
        <v>299674635.42497426</v>
      </c>
      <c r="AQ2226" s="145" t="s">
        <v>525</v>
      </c>
      <c r="AU2226" s="8">
        <f>+K2226</f>
        <v>198000</v>
      </c>
      <c r="AV2226" s="8">
        <f>+L2226</f>
        <v>263876.0280000004</v>
      </c>
      <c r="AW2226" s="2">
        <f>+M2226</f>
        <v>461876.0280000004</v>
      </c>
      <c r="AX2226" s="8">
        <f>F2226*AW2226</f>
        <v>201123916.39260018</v>
      </c>
      <c r="AY2226" s="8">
        <f>IF(AQ2226="CT",7%,5%)*AX2226</f>
        <v>14078674.147482013</v>
      </c>
      <c r="AZ2226" s="8">
        <f>AX2226*2%</f>
        <v>4022478.3278520037</v>
      </c>
      <c r="BA2226" s="8">
        <f>IF(BB2226&gt;0,0,AX2226*5%)</f>
        <v>0</v>
      </c>
      <c r="BB2226" s="8">
        <f>(AX2226-BG2226)*35%</f>
        <v>70393370.737410054</v>
      </c>
      <c r="BC2226" s="8">
        <f>+AX2226+AY2226+AZ2226+BA2226+BB2226</f>
        <v>289618439.60534424</v>
      </c>
      <c r="BD2226" s="8">
        <f>AX2226-AT2226</f>
        <v>201123916.39260018</v>
      </c>
      <c r="BE2226" s="2"/>
      <c r="BH2226" s="2"/>
    </row>
    <row r="2227" spans="1:60" ht="17" hidden="1" outlineLevel="1" x14ac:dyDescent="0.2">
      <c r="B2227" s="82">
        <v>42</v>
      </c>
      <c r="C2227" s="144" t="s">
        <v>880</v>
      </c>
      <c r="D2227" s="144"/>
      <c r="E2227" s="82" t="s">
        <v>52</v>
      </c>
      <c r="F2227" s="143">
        <v>167.33600000000001</v>
      </c>
      <c r="G2227" s="142">
        <f>+[2]THKL!F2235</f>
        <v>167.33600000000001</v>
      </c>
      <c r="H2227" s="132"/>
      <c r="I2227" s="132"/>
      <c r="J2227" s="132"/>
      <c r="K2227" s="156" t="str">
        <f>$K$172</f>
        <v>Bao gồm</v>
      </c>
      <c r="L2227" s="157">
        <f>$L$172</f>
        <v>211081.00000000026</v>
      </c>
      <c r="M2227" s="157">
        <f>SUM(K2227:L2227)</f>
        <v>211081.00000000026</v>
      </c>
      <c r="N2227" s="83">
        <f>IF(V2227&lt;&gt;"VTC VHm",_xlfn.XLOOKUP(Z2227,$AC$4015:$AC$4035,$AD$4015:$AD$4035,0)*M2227,_xlfn.XLOOKUP(Z2227,$AC$4015:$AC$4035,$AD$4015:$AD$4035,0)*L2227)</f>
        <v>73878.350000000093</v>
      </c>
      <c r="O2227" s="83">
        <f>IF(V2227&lt;&gt;"VTC VHm",_xlfn.XLOOKUP(Z2227,$AC$4015:$AC$4035,$AE$4015:$AE$4035,0)*M2227,_xlfn.XLOOKUP(Z2227,$AC$4015:$AC$4035,$AE$4015:$AE$4035,0)*L2227)</f>
        <v>0</v>
      </c>
      <c r="P2227" s="83">
        <f>SUM(N2227:O2227)</f>
        <v>73878.350000000093</v>
      </c>
      <c r="Q2227" s="157">
        <f>M2227*G2227</f>
        <v>35321450.216000043</v>
      </c>
      <c r="R2227" s="157">
        <f>G2227*P2227</f>
        <v>12362507.575600017</v>
      </c>
      <c r="S2227" s="83">
        <f>SUM(Q2227:R2227)</f>
        <v>47683957.791600063</v>
      </c>
      <c r="T2227" s="156" t="s">
        <v>50</v>
      </c>
      <c r="U2227" s="132"/>
      <c r="V2227" s="132"/>
      <c r="W2227" s="132"/>
      <c r="X2227" s="44" t="s">
        <v>33</v>
      </c>
      <c r="Y2227" s="44"/>
      <c r="Z2227" s="44" t="s">
        <v>14</v>
      </c>
      <c r="AA2227" s="44" t="s">
        <v>80</v>
      </c>
      <c r="AB2227" s="2">
        <v>326833.02294761251</v>
      </c>
      <c r="AC2227" s="2">
        <v>54690930.727961689</v>
      </c>
      <c r="AD2227" s="2">
        <f>+M2227</f>
        <v>211081.00000000026</v>
      </c>
      <c r="AE2227" s="2">
        <f>+AD2227*14%</f>
        <v>29551.34000000004</v>
      </c>
      <c r="AF2227" s="155">
        <f>+AD2227*35%</f>
        <v>73878.350000000093</v>
      </c>
      <c r="AG2227" s="2">
        <f>+AD2227*F2227</f>
        <v>35321450.216000043</v>
      </c>
      <c r="AH2227" s="2">
        <f>+AE2227*F2227</f>
        <v>4945003.0302400067</v>
      </c>
      <c r="AI2227" s="2">
        <f>+AF2227*F2227</f>
        <v>12362507.575600017</v>
      </c>
      <c r="AJ2227" s="2">
        <f>SUM(AG2227:AI2227)</f>
        <v>52628960.821840063</v>
      </c>
      <c r="AK2227" s="2">
        <f>+AD2227*G2227</f>
        <v>35321450.216000043</v>
      </c>
      <c r="AL2227" s="2">
        <f>+AE2227*G2227</f>
        <v>4945003.0302400067</v>
      </c>
      <c r="AM2227" s="2">
        <f>+AF2227*G2227</f>
        <v>12362507.575600017</v>
      </c>
      <c r="AN2227" s="155">
        <f>SUM(AK2227:AM2227)</f>
        <v>52628960.821840063</v>
      </c>
      <c r="AQ2227" s="145" t="s">
        <v>525</v>
      </c>
      <c r="AU2227" s="8" t="str">
        <f>+K2227</f>
        <v>Bao gồm</v>
      </c>
      <c r="AV2227" s="8">
        <f>+L2227</f>
        <v>211081.00000000026</v>
      </c>
      <c r="AW2227" s="2">
        <f>+M2227</f>
        <v>211081.00000000026</v>
      </c>
      <c r="AX2227" s="8">
        <f>F2227*AW2227</f>
        <v>35321450.216000043</v>
      </c>
      <c r="AY2227" s="8">
        <f>IF(AQ2227="CT",7%,5%)*AX2227</f>
        <v>2472501.5151200034</v>
      </c>
      <c r="AZ2227" s="8">
        <f>AX2227*2%</f>
        <v>706429.00432000088</v>
      </c>
      <c r="BA2227" s="8">
        <f>IF(BB2227&gt;0,0,AX2227*5%)</f>
        <v>0</v>
      </c>
      <c r="BB2227" s="8">
        <f>(AX2227-BG2227)*35%</f>
        <v>12362507.575600015</v>
      </c>
      <c r="BC2227" s="8">
        <f>+AX2227+AY2227+AZ2227+BA2227+BB2227</f>
        <v>50862888.311040066</v>
      </c>
      <c r="BD2227" s="8">
        <f>AX2227-AT2227</f>
        <v>35321450.216000043</v>
      </c>
      <c r="BE2227" s="2"/>
      <c r="BH2227" s="2"/>
    </row>
    <row r="2228" spans="1:60" ht="17" hidden="1" outlineLevel="1" x14ac:dyDescent="0.2">
      <c r="B2228" s="82">
        <v>43</v>
      </c>
      <c r="C2228" s="144" t="s">
        <v>725</v>
      </c>
      <c r="D2228" s="144"/>
      <c r="E2228" s="82" t="s">
        <v>52</v>
      </c>
      <c r="F2228" s="143">
        <v>167.33600000000001</v>
      </c>
      <c r="G2228" s="142">
        <f>+[2]THKL!F2236</f>
        <v>167.33600000000001</v>
      </c>
      <c r="H2228" s="132"/>
      <c r="I2228" s="132"/>
      <c r="J2228" s="132"/>
      <c r="K2228" s="156" t="str">
        <f>$K$129</f>
        <v>Bao gồm</v>
      </c>
      <c r="L2228" s="244">
        <f>$L$129</f>
        <v>21438.4656</v>
      </c>
      <c r="M2228" s="157">
        <f>SUM(K2228:L2228)</f>
        <v>21438.4656</v>
      </c>
      <c r="N2228" s="83">
        <f>IF(V2228&lt;&gt;"VTC VHm",_xlfn.XLOOKUP(Z2228,$AC$4015:$AC$4035,$AD$4015:$AD$4035,0)*M2228,_xlfn.XLOOKUP(Z2228,$AC$4015:$AC$4035,$AD$4015:$AD$4035,0)*L2228)</f>
        <v>7503.4629599999989</v>
      </c>
      <c r="O2228" s="83">
        <f>IF(V2228&lt;&gt;"VTC VHm",_xlfn.XLOOKUP(Z2228,$AC$4015:$AC$4035,$AE$4015:$AE$4035,0)*M2228,_xlfn.XLOOKUP(Z2228,$AC$4015:$AC$4035,$AE$4015:$AE$4035,0)*L2228)</f>
        <v>0</v>
      </c>
      <c r="P2228" s="83">
        <f>SUM(N2228:O2228)</f>
        <v>7503.4629599999989</v>
      </c>
      <c r="Q2228" s="157">
        <f>M2228*G2228</f>
        <v>3587427.0796416001</v>
      </c>
      <c r="R2228" s="157">
        <f>G2228*P2228</f>
        <v>1255599.4778745598</v>
      </c>
      <c r="S2228" s="83">
        <f>SUM(Q2228:R2228)</f>
        <v>4843026.5575161595</v>
      </c>
      <c r="T2228" s="165" t="s">
        <v>100</v>
      </c>
      <c r="U2228" s="132"/>
      <c r="V2228" s="132"/>
      <c r="W2228" s="132"/>
      <c r="X2228" s="44" t="s">
        <v>33</v>
      </c>
      <c r="Y2228" s="44"/>
      <c r="Z2228" s="44" t="s">
        <v>14</v>
      </c>
      <c r="AA2228" s="44" t="s">
        <v>80</v>
      </c>
      <c r="AB2228" s="2">
        <v>48568.255241112754</v>
      </c>
      <c r="AC2228" s="2">
        <v>8127217.5590268448</v>
      </c>
      <c r="AD2228" s="2">
        <f>+M2228</f>
        <v>21438.4656</v>
      </c>
      <c r="AE2228" s="2">
        <f>+AD2228*14%</f>
        <v>3001.3851840000002</v>
      </c>
      <c r="AF2228" s="155">
        <f>+AD2228*35%</f>
        <v>7503.4629599999989</v>
      </c>
      <c r="AG2228" s="2">
        <f>+AD2228*F2228</f>
        <v>3587427.0796416001</v>
      </c>
      <c r="AH2228" s="2">
        <f>+AE2228*F2228</f>
        <v>502239.7911498241</v>
      </c>
      <c r="AI2228" s="2">
        <f>+AF2228*F2228</f>
        <v>1255599.4778745598</v>
      </c>
      <c r="AJ2228" s="2">
        <f>SUM(AG2228:AI2228)</f>
        <v>5345266.3486659843</v>
      </c>
      <c r="AK2228" s="2">
        <f>+AD2228*G2228</f>
        <v>3587427.0796416001</v>
      </c>
      <c r="AL2228" s="2">
        <f>+AE2228*G2228</f>
        <v>502239.7911498241</v>
      </c>
      <c r="AM2228" s="2">
        <f>+AF2228*G2228</f>
        <v>1255599.4778745598</v>
      </c>
      <c r="AN2228" s="155">
        <f>SUM(AK2228:AM2228)</f>
        <v>5345266.3486659843</v>
      </c>
      <c r="AQ2228" s="145" t="s">
        <v>525</v>
      </c>
      <c r="AU2228" s="8" t="str">
        <f>+K2228</f>
        <v>Bao gồm</v>
      </c>
      <c r="AV2228" s="8">
        <f>+L2228</f>
        <v>21438.4656</v>
      </c>
      <c r="AW2228" s="2">
        <f>+M2228</f>
        <v>21438.4656</v>
      </c>
      <c r="AX2228" s="8">
        <f>F2228*AW2228</f>
        <v>3587427.0796416001</v>
      </c>
      <c r="AY2228" s="8">
        <f>IF(AQ2228="CT",7%,5%)*AX2228</f>
        <v>251119.89557491202</v>
      </c>
      <c r="AZ2228" s="8">
        <f>AX2228*2%</f>
        <v>71748.541592832</v>
      </c>
      <c r="BA2228" s="8">
        <f>IF(BB2228&gt;0,0,AX2228*5%)</f>
        <v>0</v>
      </c>
      <c r="BB2228" s="8">
        <f>(AX2228-BG2228)*35%</f>
        <v>1255599.47787456</v>
      </c>
      <c r="BC2228" s="8">
        <f>+AX2228+AY2228+AZ2228+BA2228+BB2228</f>
        <v>5165894.9946839046</v>
      </c>
      <c r="BD2228" s="8">
        <f>AX2228-AT2228</f>
        <v>3587427.0796416001</v>
      </c>
      <c r="BE2228" s="2"/>
      <c r="BH2228" s="2"/>
    </row>
    <row r="2229" spans="1:60" ht="34" hidden="1" outlineLevel="1" x14ac:dyDescent="0.2">
      <c r="B2229" s="82">
        <v>44</v>
      </c>
      <c r="C2229" s="144" t="s">
        <v>710</v>
      </c>
      <c r="D2229" s="144"/>
      <c r="E2229" s="82" t="s">
        <v>52</v>
      </c>
      <c r="F2229" s="143">
        <v>167.33600000000001</v>
      </c>
      <c r="G2229" s="142">
        <f>+[2]THKL!F2237</f>
        <v>167.33600000000001</v>
      </c>
      <c r="H2229" s="132"/>
      <c r="I2229" s="132"/>
      <c r="J2229" s="132"/>
      <c r="K2229" s="156" t="str">
        <f>$K$131</f>
        <v>Bao gồm</v>
      </c>
      <c r="L2229" s="157">
        <f>$L$131</f>
        <v>41916.36</v>
      </c>
      <c r="M2229" s="157">
        <f>SUM(K2229:L2229)</f>
        <v>41916.36</v>
      </c>
      <c r="N2229" s="83">
        <f>IF(V2229&lt;&gt;"VTC VHm",_xlfn.XLOOKUP(Z2229,$AC$4015:$AC$4035,$AD$4015:$AD$4035,0)*M2229,_xlfn.XLOOKUP(Z2229,$AC$4015:$AC$4035,$AD$4015:$AD$4035,0)*L2229)</f>
        <v>14670.725999999999</v>
      </c>
      <c r="O2229" s="83">
        <f>IF(V2229&lt;&gt;"VTC VHm",_xlfn.XLOOKUP(Z2229,$AC$4015:$AC$4035,$AE$4015:$AE$4035,0)*M2229,_xlfn.XLOOKUP(Z2229,$AC$4015:$AC$4035,$AE$4015:$AE$4035,0)*L2229)</f>
        <v>0</v>
      </c>
      <c r="P2229" s="83">
        <f>SUM(N2229:O2229)</f>
        <v>14670.725999999999</v>
      </c>
      <c r="Q2229" s="157">
        <f>M2229*G2229</f>
        <v>7014116.0169600006</v>
      </c>
      <c r="R2229" s="157">
        <f>G2229*P2229</f>
        <v>2454940.6059360001</v>
      </c>
      <c r="S2229" s="83">
        <f>SUM(Q2229:R2229)</f>
        <v>9469056.6228960007</v>
      </c>
      <c r="T2229" s="156" t="s">
        <v>50</v>
      </c>
      <c r="U2229" s="132"/>
      <c r="V2229" s="132"/>
      <c r="W2229" s="132"/>
      <c r="X2229" s="44" t="s">
        <v>33</v>
      </c>
      <c r="Y2229" s="44"/>
      <c r="Z2229" s="44" t="s">
        <v>14</v>
      </c>
      <c r="AA2229" s="44" t="s">
        <v>80</v>
      </c>
      <c r="AB2229" s="2">
        <v>102887.81838657794</v>
      </c>
      <c r="AC2229" s="2">
        <v>17216835.977536406</v>
      </c>
      <c r="AD2229" s="2">
        <f>+M2229</f>
        <v>41916.36</v>
      </c>
      <c r="AE2229" s="2">
        <f>+AD2229*14%</f>
        <v>5868.2904000000008</v>
      </c>
      <c r="AF2229" s="155">
        <f>+AD2229*35%</f>
        <v>14670.725999999999</v>
      </c>
      <c r="AG2229" s="2">
        <f>+AD2229*F2229</f>
        <v>7014116.0169600006</v>
      </c>
      <c r="AH2229" s="2">
        <f>+AE2229*F2229</f>
        <v>981976.24237440026</v>
      </c>
      <c r="AI2229" s="2">
        <f>+AF2229*F2229</f>
        <v>2454940.6059360001</v>
      </c>
      <c r="AJ2229" s="2">
        <f>SUM(AG2229:AI2229)</f>
        <v>10451032.865270402</v>
      </c>
      <c r="AK2229" s="2">
        <f>+AD2229*G2229</f>
        <v>7014116.0169600006</v>
      </c>
      <c r="AL2229" s="2">
        <f>+AE2229*G2229</f>
        <v>981976.24237440026</v>
      </c>
      <c r="AM2229" s="2">
        <f>+AF2229*G2229</f>
        <v>2454940.6059360001</v>
      </c>
      <c r="AN2229" s="155">
        <f>SUM(AK2229:AM2229)</f>
        <v>10451032.865270402</v>
      </c>
      <c r="AQ2229" s="145" t="s">
        <v>525</v>
      </c>
      <c r="AU2229" s="8" t="str">
        <f>+K2229</f>
        <v>Bao gồm</v>
      </c>
      <c r="AV2229" s="8">
        <f>+L2229</f>
        <v>41916.36</v>
      </c>
      <c r="AW2229" s="2">
        <f>+M2229</f>
        <v>41916.36</v>
      </c>
      <c r="AX2229" s="8">
        <f>F2229*AW2229</f>
        <v>7014116.0169600006</v>
      </c>
      <c r="AY2229" s="8">
        <f>IF(AQ2229="CT",7%,5%)*AX2229</f>
        <v>490988.12118720007</v>
      </c>
      <c r="AZ2229" s="8">
        <f>AX2229*2%</f>
        <v>140282.32033920003</v>
      </c>
      <c r="BA2229" s="8">
        <f>IF(BB2229&gt;0,0,AX2229*5%)</f>
        <v>0</v>
      </c>
      <c r="BB2229" s="8">
        <f>(AX2229-BG2229)*35%</f>
        <v>2454940.6059360001</v>
      </c>
      <c r="BC2229" s="8">
        <f>+AX2229+AY2229+AZ2229+BA2229+BB2229</f>
        <v>10100327.064422401</v>
      </c>
      <c r="BD2229" s="8">
        <f>AX2229-AT2229</f>
        <v>7014116.0169600006</v>
      </c>
      <c r="BE2229" s="2"/>
      <c r="BH2229" s="2"/>
    </row>
    <row r="2230" spans="1:60" ht="17" hidden="1" outlineLevel="1" x14ac:dyDescent="0.2">
      <c r="A2230" s="1" t="s">
        <v>82</v>
      </c>
      <c r="B2230" s="82">
        <v>45</v>
      </c>
      <c r="C2230" s="144" t="s">
        <v>709</v>
      </c>
      <c r="D2230" s="144"/>
      <c r="E2230" s="82" t="s">
        <v>85</v>
      </c>
      <c r="F2230" s="143">
        <v>13</v>
      </c>
      <c r="G2230" s="142">
        <f>+[2]THKL!F2238</f>
        <v>13</v>
      </c>
      <c r="H2230" s="132"/>
      <c r="I2230" s="132"/>
      <c r="J2230" s="132"/>
      <c r="K2230" s="156" t="str">
        <f>$K$187</f>
        <v>Bao gồm</v>
      </c>
      <c r="L2230" s="157">
        <f>$L$187</f>
        <v>295200</v>
      </c>
      <c r="M2230" s="157">
        <f>SUM(K2230:L2230)</f>
        <v>295200</v>
      </c>
      <c r="N2230" s="83">
        <f>IF(V2230&lt;&gt;"VTC VHm",_xlfn.XLOOKUP(Z2230,$AC$4015:$AC$4035,$AD$4015:$AD$4035,0)*M2230,_xlfn.XLOOKUP(Z2230,$AC$4015:$AC$4035,$AD$4015:$AD$4035,0)*L2230)</f>
        <v>103320</v>
      </c>
      <c r="O2230" s="83">
        <f>IF(V2230&lt;&gt;"VTC VHm",_xlfn.XLOOKUP(Z2230,$AC$4015:$AC$4035,$AE$4015:$AE$4035,0)*M2230,_xlfn.XLOOKUP(Z2230,$AC$4015:$AC$4035,$AE$4015:$AE$4035,0)*L2230)</f>
        <v>0</v>
      </c>
      <c r="P2230" s="83">
        <f>SUM(N2230:O2230)</f>
        <v>103320</v>
      </c>
      <c r="Q2230" s="157">
        <f>M2230*G2230</f>
        <v>3837600</v>
      </c>
      <c r="R2230" s="157">
        <f>G2230*P2230</f>
        <v>1343160</v>
      </c>
      <c r="S2230" s="83">
        <f>SUM(Q2230:R2230)</f>
        <v>5180760</v>
      </c>
      <c r="T2230" s="156" t="s">
        <v>50</v>
      </c>
      <c r="U2230" s="132"/>
      <c r="V2230" s="132"/>
      <c r="W2230" s="132"/>
      <c r="X2230" s="44" t="s">
        <v>33</v>
      </c>
      <c r="Y2230" s="44"/>
      <c r="Z2230" s="44" t="s">
        <v>14</v>
      </c>
      <c r="AA2230" s="44" t="s">
        <v>80</v>
      </c>
      <c r="AB2230" s="2">
        <v>148040.81300249998</v>
      </c>
      <c r="AC2230" s="2">
        <v>1924530.5690324998</v>
      </c>
      <c r="AD2230" s="2">
        <f>+M2230</f>
        <v>295200</v>
      </c>
      <c r="AE2230" s="2">
        <f>+AD2230*14%</f>
        <v>41328.000000000007</v>
      </c>
      <c r="AF2230" s="155">
        <f>+AD2230*35%</f>
        <v>103320</v>
      </c>
      <c r="AG2230" s="2">
        <f>+AD2230*F2230</f>
        <v>3837600</v>
      </c>
      <c r="AH2230" s="2">
        <f>+AE2230*F2230</f>
        <v>537264.00000000012</v>
      </c>
      <c r="AI2230" s="2">
        <f>+AF2230*F2230</f>
        <v>1343160</v>
      </c>
      <c r="AJ2230" s="2">
        <f>SUM(AG2230:AI2230)</f>
        <v>5718024</v>
      </c>
      <c r="AK2230" s="2">
        <f>+AD2230*G2230</f>
        <v>3837600</v>
      </c>
      <c r="AL2230" s="2">
        <f>+AE2230*G2230</f>
        <v>537264.00000000012</v>
      </c>
      <c r="AM2230" s="2">
        <f>+AF2230*G2230</f>
        <v>1343160</v>
      </c>
      <c r="AN2230" s="155">
        <f>SUM(AK2230:AM2230)</f>
        <v>5718024</v>
      </c>
      <c r="AQ2230" s="145" t="s">
        <v>525</v>
      </c>
      <c r="AU2230" s="8" t="str">
        <f>+K2230</f>
        <v>Bao gồm</v>
      </c>
      <c r="AV2230" s="8">
        <f>+L2230</f>
        <v>295200</v>
      </c>
      <c r="AW2230" s="2">
        <f>+M2230</f>
        <v>295200</v>
      </c>
      <c r="AX2230" s="8">
        <f>F2230*AW2230</f>
        <v>3837600</v>
      </c>
      <c r="AY2230" s="8">
        <f>IF(AQ2230="CT",7%,5%)*AX2230</f>
        <v>268632</v>
      </c>
      <c r="AZ2230" s="8">
        <f>AX2230*2%</f>
        <v>76752</v>
      </c>
      <c r="BA2230" s="8">
        <f>IF(BB2230&gt;0,0,AX2230*5%)</f>
        <v>0</v>
      </c>
      <c r="BB2230" s="8">
        <f>(AX2230-BG2230)*35%</f>
        <v>1343160</v>
      </c>
      <c r="BC2230" s="8">
        <f>+AX2230+AY2230+AZ2230+BA2230+BB2230</f>
        <v>5526144</v>
      </c>
      <c r="BD2230" s="8">
        <f>AX2230-AT2230</f>
        <v>3837600</v>
      </c>
      <c r="BE2230" s="2"/>
      <c r="BH2230" s="2"/>
    </row>
    <row r="2231" spans="1:60" ht="17" hidden="1" outlineLevel="1" x14ac:dyDescent="0.2">
      <c r="A2231" s="1" t="s">
        <v>82</v>
      </c>
      <c r="B2231" s="82">
        <v>46</v>
      </c>
      <c r="C2231" s="144" t="s">
        <v>708</v>
      </c>
      <c r="D2231" s="144"/>
      <c r="E2231" s="82" t="s">
        <v>52</v>
      </c>
      <c r="F2231" s="143">
        <v>144.482</v>
      </c>
      <c r="G2231" s="142">
        <f>+[2]THKL!F2239</f>
        <v>144.482</v>
      </c>
      <c r="H2231" s="132"/>
      <c r="I2231" s="132"/>
      <c r="J2231" s="132"/>
      <c r="K2231" s="156">
        <f>$K$188</f>
        <v>940000</v>
      </c>
      <c r="L2231" s="157">
        <f>$L$188</f>
        <v>94000</v>
      </c>
      <c r="M2231" s="157">
        <f>SUM(K2231:L2231)</f>
        <v>1034000</v>
      </c>
      <c r="N2231" s="83">
        <f>IF(V2231&lt;&gt;"VTC VHm",_xlfn.XLOOKUP(Z2231,$AC$4015:$AC$4035,$AD$4015:$AD$4035,0)*M2231,_xlfn.XLOOKUP(Z2231,$AC$4015:$AC$4035,$AD$4015:$AD$4035,0)*L2231)</f>
        <v>361900</v>
      </c>
      <c r="O2231" s="83">
        <f>IF(V2231&lt;&gt;"VTC VHm",_xlfn.XLOOKUP(Z2231,$AC$4015:$AC$4035,$AE$4015:$AE$4035,0)*M2231,_xlfn.XLOOKUP(Z2231,$AC$4015:$AC$4035,$AE$4015:$AE$4035,0)*L2231)</f>
        <v>0</v>
      </c>
      <c r="P2231" s="83">
        <f>SUM(N2231:O2231)</f>
        <v>361900</v>
      </c>
      <c r="Q2231" s="157">
        <f>M2231*G2231</f>
        <v>149394388</v>
      </c>
      <c r="R2231" s="157">
        <f>G2231*P2231</f>
        <v>52288035.799999997</v>
      </c>
      <c r="S2231" s="83">
        <f>SUM(Q2231:R2231)</f>
        <v>201682423.80000001</v>
      </c>
      <c r="T2231" s="156" t="s">
        <v>50</v>
      </c>
      <c r="U2231" s="132"/>
      <c r="V2231" s="132"/>
      <c r="W2231" s="132"/>
      <c r="X2231" s="44" t="s">
        <v>33</v>
      </c>
      <c r="Y2231" s="44"/>
      <c r="Z2231" s="44" t="s">
        <v>6</v>
      </c>
      <c r="AA2231" s="44" t="s">
        <v>80</v>
      </c>
      <c r="AB2231" s="2">
        <v>1677386.7</v>
      </c>
      <c r="AC2231" s="2">
        <v>242352185.18939999</v>
      </c>
      <c r="AD2231" s="2">
        <f>+M2231</f>
        <v>1034000</v>
      </c>
      <c r="AE2231" s="2">
        <f>+AD2231*14%</f>
        <v>144760</v>
      </c>
      <c r="AF2231" s="155">
        <f>+AD2231*35%</f>
        <v>361900</v>
      </c>
      <c r="AG2231" s="2">
        <f>+AD2231*F2231</f>
        <v>149394388</v>
      </c>
      <c r="AH2231" s="2">
        <f>+AE2231*F2231</f>
        <v>20915214.32</v>
      </c>
      <c r="AI2231" s="2">
        <f>+AF2231*F2231</f>
        <v>52288035.799999997</v>
      </c>
      <c r="AJ2231" s="2">
        <f>SUM(AG2231:AI2231)</f>
        <v>222597638.12</v>
      </c>
      <c r="AK2231" s="2">
        <f>+AD2231*G2231</f>
        <v>149394388</v>
      </c>
      <c r="AL2231" s="2">
        <f>+AE2231*G2231</f>
        <v>20915214.32</v>
      </c>
      <c r="AM2231" s="2">
        <f>+AF2231*G2231</f>
        <v>52288035.799999997</v>
      </c>
      <c r="AN2231" s="155">
        <f>SUM(AK2231:AM2231)</f>
        <v>222597638.12</v>
      </c>
      <c r="AQ2231" s="145" t="s">
        <v>525</v>
      </c>
      <c r="AU2231" s="8">
        <f>+K2231</f>
        <v>940000</v>
      </c>
      <c r="AV2231" s="8">
        <f>+L2231</f>
        <v>94000</v>
      </c>
      <c r="AW2231" s="2">
        <f>+M2231</f>
        <v>1034000</v>
      </c>
      <c r="AX2231" s="8">
        <f>F2231*AW2231</f>
        <v>149394388</v>
      </c>
      <c r="AY2231" s="8">
        <f>IF(AQ2231="CT",7%,5%)*AX2231</f>
        <v>10457607.16</v>
      </c>
      <c r="AZ2231" s="8">
        <f>AX2231*2%</f>
        <v>2987887.7600000002</v>
      </c>
      <c r="BA2231" s="8">
        <f>IF(BB2231&gt;0,0,AX2231*5%)</f>
        <v>0</v>
      </c>
      <c r="BB2231" s="8">
        <f>(AX2231-BG2231)*35%</f>
        <v>52288035.799999997</v>
      </c>
      <c r="BC2231" s="8">
        <f>+AX2231+AY2231+AZ2231+BA2231+BB2231</f>
        <v>215127918.71999997</v>
      </c>
      <c r="BD2231" s="8">
        <f>AX2231-AT2231</f>
        <v>149394388</v>
      </c>
      <c r="BE2231" s="2"/>
      <c r="BH2231" s="2"/>
    </row>
    <row r="2232" spans="1:60" ht="17" hidden="1" outlineLevel="1" x14ac:dyDescent="0.2">
      <c r="B2232" s="82">
        <v>47</v>
      </c>
      <c r="C2232" s="144" t="s">
        <v>707</v>
      </c>
      <c r="D2232" s="144"/>
      <c r="E2232" s="82" t="s">
        <v>91</v>
      </c>
      <c r="F2232" s="143">
        <v>0.1116</v>
      </c>
      <c r="G2232" s="142">
        <f>+[2]THKL!F2240</f>
        <v>0.1116</v>
      </c>
      <c r="H2232" s="132"/>
      <c r="I2232" s="132"/>
      <c r="J2232" s="132"/>
      <c r="K2232" s="156">
        <f>$K$189</f>
        <v>27090000</v>
      </c>
      <c r="L2232" s="157">
        <f>$L$189</f>
        <v>14000000</v>
      </c>
      <c r="M2232" s="157">
        <f>SUM(K2232:L2232)</f>
        <v>41090000</v>
      </c>
      <c r="N2232" s="83">
        <f>IF(V2232&lt;&gt;"VTC VHm",_xlfn.XLOOKUP(Z2232,$AC$4015:$AC$4035,$AD$4015:$AD$4035,0)*M2232,_xlfn.XLOOKUP(Z2232,$AC$4015:$AC$4035,$AD$4015:$AD$4035,0)*L2232)</f>
        <v>2054500</v>
      </c>
      <c r="O2232" s="83">
        <f>IF(V2232&lt;&gt;"VTC VHm",_xlfn.XLOOKUP(Z2232,$AC$4015:$AC$4035,$AE$4015:$AE$4035,0)*M2232,_xlfn.XLOOKUP(Z2232,$AC$4015:$AC$4035,$AE$4015:$AE$4035,0)*L2232)</f>
        <v>0</v>
      </c>
      <c r="P2232" s="83">
        <f>SUM(N2232:O2232)</f>
        <v>2054500</v>
      </c>
      <c r="Q2232" s="157">
        <f>M2232*G2232</f>
        <v>4585644</v>
      </c>
      <c r="R2232" s="157">
        <f>G2232*P2232</f>
        <v>229282.2</v>
      </c>
      <c r="S2232" s="83">
        <f>SUM(Q2232:R2232)</f>
        <v>4814926.2</v>
      </c>
      <c r="T2232" s="156" t="s">
        <v>50</v>
      </c>
      <c r="U2232" s="132"/>
      <c r="V2232" s="132"/>
      <c r="W2232" s="132"/>
      <c r="X2232" s="44" t="s">
        <v>33</v>
      </c>
      <c r="Y2232" s="44"/>
      <c r="Z2232" s="44" t="s">
        <v>11</v>
      </c>
      <c r="AA2232" s="44" t="s">
        <v>80</v>
      </c>
      <c r="AB2232" s="2">
        <v>35496088.937094219</v>
      </c>
      <c r="AC2232" s="2">
        <v>3961363.525379715</v>
      </c>
      <c r="AD2232" s="2">
        <f>+M2232</f>
        <v>41090000</v>
      </c>
      <c r="AE2232" s="2">
        <f>+AD2232*14%</f>
        <v>5752600.0000000009</v>
      </c>
      <c r="AF2232" s="155">
        <f>+AD2232*35%</f>
        <v>14381500</v>
      </c>
      <c r="AG2232" s="2">
        <f>+AD2232*F2232</f>
        <v>4585644</v>
      </c>
      <c r="AH2232" s="2">
        <f>+AE2232*F2232</f>
        <v>641990.16000000015</v>
      </c>
      <c r="AI2232" s="2">
        <f>+AF2232*F2232</f>
        <v>1604975.4000000001</v>
      </c>
      <c r="AJ2232" s="2">
        <f>SUM(AG2232:AI2232)</f>
        <v>6832609.5600000005</v>
      </c>
      <c r="AK2232" s="2">
        <f>+AD2232*G2232</f>
        <v>4585644</v>
      </c>
      <c r="AL2232" s="2">
        <f>+AE2232*G2232</f>
        <v>641990.16000000015</v>
      </c>
      <c r="AM2232" s="2">
        <f>+AF2232*G2232</f>
        <v>1604975.4000000001</v>
      </c>
      <c r="AN2232" s="155">
        <f>SUM(AK2232:AM2232)</f>
        <v>6832609.5600000005</v>
      </c>
      <c r="AQ2232" s="145" t="s">
        <v>525</v>
      </c>
      <c r="AU2232" s="8">
        <f>+K2232</f>
        <v>27090000</v>
      </c>
      <c r="AV2232" s="8">
        <f>+L2232</f>
        <v>14000000</v>
      </c>
      <c r="AW2232" s="2">
        <f>+M2232</f>
        <v>41090000</v>
      </c>
      <c r="AX2232" s="8">
        <f>F2232*AW2232</f>
        <v>4585644</v>
      </c>
      <c r="AY2232" s="8">
        <f>IF(AQ2232="CT",7%,5%)*AX2232</f>
        <v>320995.08</v>
      </c>
      <c r="AZ2232" s="8">
        <f>AX2232*2%</f>
        <v>91712.88</v>
      </c>
      <c r="BA2232" s="8">
        <f>IF(BB2232&gt;0,0,AX2232*5%)</f>
        <v>0</v>
      </c>
      <c r="BB2232" s="8">
        <f>(AX2232-BG2232)*35%</f>
        <v>1604975.4</v>
      </c>
      <c r="BC2232" s="8">
        <f>+AX2232+AY2232+AZ2232+BA2232+BB2232</f>
        <v>6603327.3599999994</v>
      </c>
      <c r="BD2232" s="8">
        <f>AX2232-AT2232</f>
        <v>4585644</v>
      </c>
      <c r="BE2232" s="2"/>
      <c r="BH2232" s="2"/>
    </row>
    <row r="2233" spans="1:60" ht="17" hidden="1" outlineLevel="1" x14ac:dyDescent="0.2">
      <c r="B2233" s="82">
        <v>48</v>
      </c>
      <c r="C2233" s="144" t="s">
        <v>706</v>
      </c>
      <c r="D2233" s="144"/>
      <c r="E2233" s="82" t="s">
        <v>52</v>
      </c>
      <c r="F2233" s="143">
        <v>7.1639999999999997</v>
      </c>
      <c r="G2233" s="142">
        <f>+[2]THKL!F2241</f>
        <v>7.1639999999999997</v>
      </c>
      <c r="H2233" s="132"/>
      <c r="I2233" s="132"/>
      <c r="J2233" s="132"/>
      <c r="K2233" s="156" t="str">
        <f>$K$190</f>
        <v>Bao gồm</v>
      </c>
      <c r="L2233" s="157" t="str">
        <f>$L$190</f>
        <v>Bao gồm</v>
      </c>
      <c r="M2233" s="157">
        <f>SUM(K2233:L2233)</f>
        <v>0</v>
      </c>
      <c r="N2233" s="83">
        <f>IF(V2233&lt;&gt;"VTC VHm",_xlfn.XLOOKUP(Z2233,$AC$4015:$AC$4035,$AD$4015:$AD$4035,0)*M2233,_xlfn.XLOOKUP(Z2233,$AC$4015:$AC$4035,$AD$4015:$AD$4035,0)*L2233)</f>
        <v>0</v>
      </c>
      <c r="O2233" s="83">
        <f>IF(V2233&lt;&gt;"VTC VHm",_xlfn.XLOOKUP(Z2233,$AC$4015:$AC$4035,$AE$4015:$AE$4035,0)*M2233,_xlfn.XLOOKUP(Z2233,$AC$4015:$AC$4035,$AE$4015:$AE$4035,0)*L2233)</f>
        <v>0</v>
      </c>
      <c r="P2233" s="83">
        <f>SUM(N2233:O2233)</f>
        <v>0</v>
      </c>
      <c r="Q2233" s="157">
        <f>M2233*G2233</f>
        <v>0</v>
      </c>
      <c r="R2233" s="157">
        <f>G2233*P2233</f>
        <v>0</v>
      </c>
      <c r="S2233" s="83">
        <f>SUM(Q2233:R2233)</f>
        <v>0</v>
      </c>
      <c r="T2233" s="156" t="s">
        <v>50</v>
      </c>
      <c r="U2233" s="132"/>
      <c r="V2233" s="132"/>
      <c r="W2233" s="132"/>
      <c r="X2233" s="44" t="s">
        <v>33</v>
      </c>
      <c r="Y2233" s="44"/>
      <c r="Z2233" s="44" t="s">
        <v>11</v>
      </c>
      <c r="AA2233" s="44" t="s">
        <v>80</v>
      </c>
      <c r="AB2233" s="2">
        <v>202232.7437224827</v>
      </c>
      <c r="AC2233" s="2">
        <v>1448795.376027866</v>
      </c>
      <c r="AD2233" s="2">
        <f>+M2233</f>
        <v>0</v>
      </c>
      <c r="AE2233" s="2">
        <f>+AD2233*14%</f>
        <v>0</v>
      </c>
      <c r="AF2233" s="155">
        <f>+AD2233*35%</f>
        <v>0</v>
      </c>
      <c r="AG2233" s="2">
        <f>+AD2233*F2233</f>
        <v>0</v>
      </c>
      <c r="AH2233" s="2">
        <f>+AE2233*F2233</f>
        <v>0</v>
      </c>
      <c r="AI2233" s="2">
        <f>+AF2233*F2233</f>
        <v>0</v>
      </c>
      <c r="AJ2233" s="2">
        <f>SUM(AG2233:AI2233)</f>
        <v>0</v>
      </c>
      <c r="AK2233" s="2">
        <f>+AD2233*G2233</f>
        <v>0</v>
      </c>
      <c r="AL2233" s="2">
        <f>+AE2233*G2233</f>
        <v>0</v>
      </c>
      <c r="AM2233" s="2">
        <f>+AF2233*G2233</f>
        <v>0</v>
      </c>
      <c r="AN2233" s="155">
        <f>SUM(AK2233:AM2233)</f>
        <v>0</v>
      </c>
      <c r="AQ2233" s="145" t="s">
        <v>525</v>
      </c>
      <c r="AU2233" s="8" t="str">
        <f>+K2233</f>
        <v>Bao gồm</v>
      </c>
      <c r="AV2233" s="8" t="str">
        <f>+L2233</f>
        <v>Bao gồm</v>
      </c>
      <c r="AW2233" s="2">
        <f>+M2233</f>
        <v>0</v>
      </c>
      <c r="AX2233" s="8">
        <f>F2233*AW2233</f>
        <v>0</v>
      </c>
      <c r="AY2233" s="8">
        <f>IF(AQ2233="CT",7%,5%)*AX2233</f>
        <v>0</v>
      </c>
      <c r="AZ2233" s="8">
        <f>AX2233*2%</f>
        <v>0</v>
      </c>
      <c r="BA2233" s="8">
        <f>IF(BB2233&gt;0,0,AX2233*5%)</f>
        <v>0</v>
      </c>
      <c r="BB2233" s="8">
        <f>(AX2233-BG2233)*35%</f>
        <v>0</v>
      </c>
      <c r="BC2233" s="8">
        <f>+AX2233+AY2233+AZ2233+BA2233+BB2233</f>
        <v>0</v>
      </c>
      <c r="BD2233" s="8">
        <f>AX2233-AT2233</f>
        <v>0</v>
      </c>
      <c r="BE2233" s="2"/>
      <c r="BH2233" s="2"/>
    </row>
    <row r="2234" spans="1:60" ht="17" hidden="1" outlineLevel="1" x14ac:dyDescent="0.2">
      <c r="B2234" s="82">
        <v>49</v>
      </c>
      <c r="C2234" s="144" t="s">
        <v>705</v>
      </c>
      <c r="D2234" s="144"/>
      <c r="E2234" s="82" t="s">
        <v>91</v>
      </c>
      <c r="F2234" s="143">
        <v>4.5999999999999999E-3</v>
      </c>
      <c r="G2234" s="142">
        <f>+[2]THKL!F2242</f>
        <v>4.5999999999999999E-3</v>
      </c>
      <c r="H2234" s="132"/>
      <c r="I2234" s="132"/>
      <c r="J2234" s="132"/>
      <c r="K2234" s="156">
        <f>$K$191</f>
        <v>27090000</v>
      </c>
      <c r="L2234" s="157">
        <f>$L$191</f>
        <v>14000000</v>
      </c>
      <c r="M2234" s="157">
        <f>SUM(K2234:L2234)</f>
        <v>41090000</v>
      </c>
      <c r="N2234" s="83">
        <f>IF(V2234&lt;&gt;"VTC VHm",_xlfn.XLOOKUP(Z2234,$AC$4015:$AC$4035,$AD$4015:$AD$4035,0)*M2234,_xlfn.XLOOKUP(Z2234,$AC$4015:$AC$4035,$AD$4015:$AD$4035,0)*L2234)</f>
        <v>0</v>
      </c>
      <c r="O2234" s="83">
        <f>IF(V2234&lt;&gt;"VTC VHm",_xlfn.XLOOKUP(Z2234,$AC$4015:$AC$4035,$AE$4015:$AE$4035,0)*M2234,_xlfn.XLOOKUP(Z2234,$AC$4015:$AC$4035,$AE$4015:$AE$4035,0)*L2234)</f>
        <v>0</v>
      </c>
      <c r="P2234" s="83">
        <f>SUM(N2234:O2234)</f>
        <v>0</v>
      </c>
      <c r="Q2234" s="157">
        <f>M2234*G2234</f>
        <v>189014</v>
      </c>
      <c r="R2234" s="157">
        <f>G2234*P2234</f>
        <v>0</v>
      </c>
      <c r="S2234" s="83">
        <f>SUM(Q2234:R2234)</f>
        <v>189014</v>
      </c>
      <c r="T2234" s="156" t="s">
        <v>50</v>
      </c>
      <c r="U2234" s="132"/>
      <c r="V2234" s="132"/>
      <c r="W2234" s="132"/>
      <c r="X2234" s="44" t="s">
        <v>33</v>
      </c>
      <c r="Y2234" s="44"/>
      <c r="Z2234" s="44" t="s">
        <v>3</v>
      </c>
      <c r="AA2234" s="44" t="s">
        <v>80</v>
      </c>
      <c r="AB2234" s="2">
        <v>35496088.937094219</v>
      </c>
      <c r="AC2234" s="2">
        <v>163282.0091106334</v>
      </c>
      <c r="AD2234" s="2">
        <f>+M2234</f>
        <v>41090000</v>
      </c>
      <c r="AE2234" s="2">
        <f>+AD2234*14%</f>
        <v>5752600.0000000009</v>
      </c>
      <c r="AF2234" s="155">
        <f>+AD2234*35%</f>
        <v>14381500</v>
      </c>
      <c r="AG2234" s="2">
        <f>+AD2234*F2234</f>
        <v>189014</v>
      </c>
      <c r="AH2234" s="2">
        <f>+AE2234*F2234</f>
        <v>26461.960000000003</v>
      </c>
      <c r="AI2234" s="2">
        <f>+AF2234*F2234</f>
        <v>66154.899999999994</v>
      </c>
      <c r="AJ2234" s="2">
        <f>SUM(AG2234:AI2234)</f>
        <v>281630.86</v>
      </c>
      <c r="AK2234" s="2">
        <f>+AD2234*G2234</f>
        <v>189014</v>
      </c>
      <c r="AL2234" s="2">
        <f>+AE2234*G2234</f>
        <v>26461.960000000003</v>
      </c>
      <c r="AM2234" s="2">
        <f>+AF2234*G2234</f>
        <v>66154.899999999994</v>
      </c>
      <c r="AN2234" s="155">
        <f>SUM(AK2234:AM2234)</f>
        <v>281630.86</v>
      </c>
      <c r="AQ2234" s="145" t="s">
        <v>525</v>
      </c>
      <c r="AU2234" s="8">
        <f>+K2234</f>
        <v>27090000</v>
      </c>
      <c r="AV2234" s="8">
        <f>+L2234</f>
        <v>14000000</v>
      </c>
      <c r="AW2234" s="2">
        <f>+M2234</f>
        <v>41090000</v>
      </c>
      <c r="AX2234" s="8">
        <f>F2234*AW2234</f>
        <v>189014</v>
      </c>
      <c r="AY2234" s="8">
        <f>IF(AQ2234="CT",7%,5%)*AX2234</f>
        <v>13230.980000000001</v>
      </c>
      <c r="AZ2234" s="8">
        <f>AX2234*2%</f>
        <v>3780.28</v>
      </c>
      <c r="BA2234" s="8">
        <f>IF(BB2234&gt;0,0,AX2234*5%)</f>
        <v>0</v>
      </c>
      <c r="BB2234" s="8">
        <f>(AX2234-BG2234)*35%</f>
        <v>66154.899999999994</v>
      </c>
      <c r="BC2234" s="8">
        <f>+AX2234+AY2234+AZ2234+BA2234+BB2234</f>
        <v>272180.16000000003</v>
      </c>
      <c r="BD2234" s="8">
        <f>AX2234-AT2234</f>
        <v>189014</v>
      </c>
      <c r="BE2234" s="2"/>
      <c r="BH2234" s="2"/>
    </row>
    <row r="2235" spans="1:60" ht="17" hidden="1" outlineLevel="1" x14ac:dyDescent="0.2">
      <c r="B2235" s="82">
        <v>50</v>
      </c>
      <c r="C2235" s="144" t="s">
        <v>704</v>
      </c>
      <c r="D2235" s="144"/>
      <c r="E2235" s="82" t="s">
        <v>52</v>
      </c>
      <c r="F2235" s="143">
        <v>0.54</v>
      </c>
      <c r="G2235" s="142">
        <f>+[2]THKL!F2243</f>
        <v>0.54</v>
      </c>
      <c r="H2235" s="132"/>
      <c r="I2235" s="132"/>
      <c r="J2235" s="132"/>
      <c r="K2235" s="156" t="str">
        <f>$K$192</f>
        <v>Bao gồm</v>
      </c>
      <c r="L2235" s="157" t="str">
        <f>$L$192</f>
        <v>Bao gồm</v>
      </c>
      <c r="M2235" s="157">
        <f>SUM(K2235:L2235)</f>
        <v>0</v>
      </c>
      <c r="N2235" s="83">
        <f>IF(V2235&lt;&gt;"VTC VHm",_xlfn.XLOOKUP(Z2235,$AC$4015:$AC$4035,$AD$4015:$AD$4035,0)*M2235,_xlfn.XLOOKUP(Z2235,$AC$4015:$AC$4035,$AD$4015:$AD$4035,0)*L2235)</f>
        <v>0</v>
      </c>
      <c r="O2235" s="83">
        <f>IF(V2235&lt;&gt;"VTC VHm",_xlfn.XLOOKUP(Z2235,$AC$4015:$AC$4035,$AE$4015:$AE$4035,0)*M2235,_xlfn.XLOOKUP(Z2235,$AC$4015:$AC$4035,$AE$4015:$AE$4035,0)*L2235)</f>
        <v>0</v>
      </c>
      <c r="P2235" s="83">
        <f>SUM(N2235:O2235)</f>
        <v>0</v>
      </c>
      <c r="Q2235" s="157">
        <f>M2235*G2235</f>
        <v>0</v>
      </c>
      <c r="R2235" s="157">
        <f>G2235*P2235</f>
        <v>0</v>
      </c>
      <c r="S2235" s="83">
        <f>SUM(Q2235:R2235)</f>
        <v>0</v>
      </c>
      <c r="T2235" s="156" t="s">
        <v>50</v>
      </c>
      <c r="U2235" s="132"/>
      <c r="V2235" s="132"/>
      <c r="W2235" s="132"/>
      <c r="X2235" s="44" t="s">
        <v>33</v>
      </c>
      <c r="Y2235" s="44"/>
      <c r="Z2235" s="44" t="s">
        <v>3</v>
      </c>
      <c r="AA2235" s="44" t="s">
        <v>80</v>
      </c>
      <c r="AB2235" s="2">
        <v>202232.7437224827</v>
      </c>
      <c r="AC2235" s="2">
        <v>109205.68161014066</v>
      </c>
      <c r="AD2235" s="2">
        <f>+M2235</f>
        <v>0</v>
      </c>
      <c r="AE2235" s="2">
        <f>+AD2235*14%</f>
        <v>0</v>
      </c>
      <c r="AF2235" s="155">
        <f>+AD2235*35%</f>
        <v>0</v>
      </c>
      <c r="AG2235" s="2">
        <f>+AD2235*F2235</f>
        <v>0</v>
      </c>
      <c r="AH2235" s="2">
        <f>+AE2235*F2235</f>
        <v>0</v>
      </c>
      <c r="AI2235" s="2">
        <f>+AF2235*F2235</f>
        <v>0</v>
      </c>
      <c r="AJ2235" s="2">
        <f>SUM(AG2235:AI2235)</f>
        <v>0</v>
      </c>
      <c r="AK2235" s="2">
        <f>+AD2235*G2235</f>
        <v>0</v>
      </c>
      <c r="AL2235" s="2">
        <f>+AE2235*G2235</f>
        <v>0</v>
      </c>
      <c r="AM2235" s="2">
        <f>+AF2235*G2235</f>
        <v>0</v>
      </c>
      <c r="AN2235" s="155">
        <f>SUM(AK2235:AM2235)</f>
        <v>0</v>
      </c>
      <c r="AQ2235" s="145" t="s">
        <v>525</v>
      </c>
      <c r="AU2235" s="8" t="str">
        <f>+K2235</f>
        <v>Bao gồm</v>
      </c>
      <c r="AV2235" s="8" t="str">
        <f>+L2235</f>
        <v>Bao gồm</v>
      </c>
      <c r="AW2235" s="2">
        <f>+M2235</f>
        <v>0</v>
      </c>
      <c r="AX2235" s="8">
        <f>F2235*AW2235</f>
        <v>0</v>
      </c>
      <c r="AY2235" s="8">
        <f>IF(AQ2235="CT",7%,5%)*AX2235</f>
        <v>0</v>
      </c>
      <c r="AZ2235" s="8">
        <f>AX2235*2%</f>
        <v>0</v>
      </c>
      <c r="BA2235" s="8">
        <f>IF(BB2235&gt;0,0,AX2235*5%)</f>
        <v>0</v>
      </c>
      <c r="BB2235" s="8">
        <f>(AX2235-BG2235)*35%</f>
        <v>0</v>
      </c>
      <c r="BC2235" s="8">
        <f>+AX2235+AY2235+AZ2235+BA2235+BB2235</f>
        <v>0</v>
      </c>
      <c r="BD2235" s="8">
        <f>AX2235-AT2235</f>
        <v>0</v>
      </c>
      <c r="BE2235" s="2"/>
      <c r="BH2235" s="2"/>
    </row>
    <row r="2236" spans="1:60" ht="34" hidden="1" outlineLevel="1" x14ac:dyDescent="0.2">
      <c r="B2236" s="82">
        <v>51</v>
      </c>
      <c r="C2236" s="144" t="s">
        <v>695</v>
      </c>
      <c r="D2236" s="144"/>
      <c r="E2236" s="82" t="s">
        <v>52</v>
      </c>
      <c r="F2236" s="143">
        <v>132.066</v>
      </c>
      <c r="G2236" s="142">
        <f>+[2]THKL!F2244</f>
        <v>132.066</v>
      </c>
      <c r="H2236" s="132"/>
      <c r="I2236" s="132"/>
      <c r="J2236" s="132"/>
      <c r="K2236" s="156">
        <f>$K$193</f>
        <v>45124</v>
      </c>
      <c r="L2236" s="157">
        <f>$L$193</f>
        <v>54000</v>
      </c>
      <c r="M2236" s="157">
        <f>SUM(K2236:L2236)</f>
        <v>99124</v>
      </c>
      <c r="N2236" s="83">
        <f>IF(V2236&lt;&gt;"VTC VHm",_xlfn.XLOOKUP(Z2236,$AC$4015:$AC$4035,$AD$4015:$AD$4035,0)*M2236,_xlfn.XLOOKUP(Z2236,$AC$4015:$AC$4035,$AD$4015:$AD$4035,0)*L2236)</f>
        <v>0</v>
      </c>
      <c r="O2236" s="83">
        <f>IF(V2236&lt;&gt;"VTC VHm",_xlfn.XLOOKUP(Z2236,$AC$4015:$AC$4035,$AE$4015:$AE$4035,0)*M2236,_xlfn.XLOOKUP(Z2236,$AC$4015:$AC$4035,$AE$4015:$AE$4035,0)*L2236)</f>
        <v>0</v>
      </c>
      <c r="P2236" s="83">
        <f>SUM(N2236:O2236)</f>
        <v>0</v>
      </c>
      <c r="Q2236" s="157">
        <f>M2236*G2236</f>
        <v>13090910.184</v>
      </c>
      <c r="R2236" s="157">
        <f>G2236*P2236</f>
        <v>0</v>
      </c>
      <c r="S2236" s="83">
        <f>SUM(Q2236:R2236)</f>
        <v>13090910.184</v>
      </c>
      <c r="T2236" s="156" t="s">
        <v>50</v>
      </c>
      <c r="U2236" s="132"/>
      <c r="V2236" s="132"/>
      <c r="W2236" s="132"/>
      <c r="X2236" s="44" t="s">
        <v>33</v>
      </c>
      <c r="Y2236" s="44"/>
      <c r="Z2236" s="44" t="s">
        <v>3</v>
      </c>
      <c r="AA2236" s="44" t="s">
        <v>80</v>
      </c>
      <c r="AB2236" s="2">
        <v>189442.18716992252</v>
      </c>
      <c r="AC2236" s="2">
        <v>25018871.890782986</v>
      </c>
      <c r="AD2236" s="2">
        <f>+M2236</f>
        <v>99124</v>
      </c>
      <c r="AE2236" s="2">
        <f>+AD2236*14%</f>
        <v>13877.36</v>
      </c>
      <c r="AF2236" s="155">
        <f>+AD2236*35%</f>
        <v>34693.399999999994</v>
      </c>
      <c r="AG2236" s="2">
        <f>+AD2236*F2236</f>
        <v>13090910.184</v>
      </c>
      <c r="AH2236" s="2">
        <f>+AE2236*F2236</f>
        <v>1832727.42576</v>
      </c>
      <c r="AI2236" s="2">
        <f>+AF2236*F2236</f>
        <v>4581818.5643999996</v>
      </c>
      <c r="AJ2236" s="2">
        <f>SUM(AG2236:AI2236)</f>
        <v>19505456.17416</v>
      </c>
      <c r="AK2236" s="2">
        <f>+AD2236*G2236</f>
        <v>13090910.184</v>
      </c>
      <c r="AL2236" s="2">
        <f>+AE2236*G2236</f>
        <v>1832727.42576</v>
      </c>
      <c r="AM2236" s="2">
        <f>+AF2236*G2236</f>
        <v>4581818.5643999996</v>
      </c>
      <c r="AN2236" s="155">
        <f>SUM(AK2236:AM2236)</f>
        <v>19505456.17416</v>
      </c>
      <c r="AQ2236" s="145" t="s">
        <v>525</v>
      </c>
      <c r="AU2236" s="8">
        <f>+K2236</f>
        <v>45124</v>
      </c>
      <c r="AV2236" s="8">
        <f>+L2236</f>
        <v>54000</v>
      </c>
      <c r="AW2236" s="2">
        <f>+M2236</f>
        <v>99124</v>
      </c>
      <c r="AX2236" s="8">
        <f>F2236*AW2236</f>
        <v>13090910.184</v>
      </c>
      <c r="AY2236" s="8">
        <f>IF(AQ2236="CT",7%,5%)*AX2236</f>
        <v>916363.71288000012</v>
      </c>
      <c r="AZ2236" s="8">
        <f>AX2236*2%</f>
        <v>261818.20368000001</v>
      </c>
      <c r="BA2236" s="8">
        <f>IF(BB2236&gt;0,0,AX2236*5%)</f>
        <v>0</v>
      </c>
      <c r="BB2236" s="8">
        <f>(AX2236-BG2236)*35%</f>
        <v>4581818.5643999996</v>
      </c>
      <c r="BC2236" s="8">
        <f>+AX2236+AY2236+AZ2236+BA2236+BB2236</f>
        <v>18850910.664960001</v>
      </c>
      <c r="BD2236" s="8">
        <f>AX2236-AT2236</f>
        <v>13090910.184</v>
      </c>
      <c r="BE2236" s="2"/>
      <c r="BH2236" s="2"/>
    </row>
    <row r="2237" spans="1:60" ht="51" hidden="1" outlineLevel="1" x14ac:dyDescent="0.2">
      <c r="B2237" s="82">
        <v>52</v>
      </c>
      <c r="C2237" s="144" t="s">
        <v>700</v>
      </c>
      <c r="D2237" s="144"/>
      <c r="E2237" s="82" t="s">
        <v>52</v>
      </c>
      <c r="F2237" s="143">
        <v>23.869</v>
      </c>
      <c r="G2237" s="142">
        <f>+[2]THKL!F2245</f>
        <v>23.869</v>
      </c>
      <c r="H2237" s="132"/>
      <c r="I2237" s="132"/>
      <c r="J2237" s="132"/>
      <c r="K2237" s="156" t="str">
        <f>$K$194</f>
        <v>Bao gồm</v>
      </c>
      <c r="L2237" s="157">
        <f>$L$194</f>
        <v>3488500</v>
      </c>
      <c r="M2237" s="157">
        <f>SUM(K2237:L2237)</f>
        <v>3488500</v>
      </c>
      <c r="N2237" s="83">
        <f>IF(V2237&lt;&gt;"VTC VHm",_xlfn.XLOOKUP(Z2237,$AC$4015:$AC$4035,$AD$4015:$AD$4035,0)*M2237,_xlfn.XLOOKUP(Z2237,$AC$4015:$AC$4035,$AD$4015:$AD$4035,0)*L2237)</f>
        <v>174425</v>
      </c>
      <c r="O2237" s="83">
        <f>IF(V2237&lt;&gt;"VTC VHm",_xlfn.XLOOKUP(Z2237,$AC$4015:$AC$4035,$AE$4015:$AE$4035,0)*M2237,_xlfn.XLOOKUP(Z2237,$AC$4015:$AC$4035,$AE$4015:$AE$4035,0)*L2237)</f>
        <v>0</v>
      </c>
      <c r="P2237" s="83">
        <f>SUM(N2237:O2237)</f>
        <v>174425</v>
      </c>
      <c r="Q2237" s="157">
        <f>M2237*G2237</f>
        <v>83267006.5</v>
      </c>
      <c r="R2237" s="157">
        <f>G2237*P2237</f>
        <v>4163350.3250000002</v>
      </c>
      <c r="S2237" s="83">
        <f>SUM(Q2237:R2237)</f>
        <v>87430356.825000003</v>
      </c>
      <c r="T2237" s="156" t="s">
        <v>100</v>
      </c>
      <c r="U2237" s="132"/>
      <c r="V2237" s="132"/>
      <c r="W2237" s="132"/>
      <c r="X2237" s="44" t="s">
        <v>33</v>
      </c>
      <c r="Y2237" s="44"/>
      <c r="Z2237" s="44" t="s">
        <v>11</v>
      </c>
      <c r="AA2237" s="44" t="s">
        <v>80</v>
      </c>
      <c r="AB2237" s="2">
        <v>2313496.7363504698</v>
      </c>
      <c r="AC2237" s="2">
        <v>55220853.59994936</v>
      </c>
      <c r="AD2237" s="2">
        <f>+M2237</f>
        <v>3488500</v>
      </c>
      <c r="AE2237" s="2">
        <f>+AD2237*14%</f>
        <v>488390.00000000006</v>
      </c>
      <c r="AF2237" s="155">
        <f>+AD2237*35%</f>
        <v>1220975</v>
      </c>
      <c r="AG2237" s="2">
        <f>+AD2237*F2237</f>
        <v>83267006.5</v>
      </c>
      <c r="AH2237" s="2">
        <f>+AE2237*F2237</f>
        <v>11657380.910000002</v>
      </c>
      <c r="AI2237" s="2">
        <f>+AF2237*F2237</f>
        <v>29143452.274999999</v>
      </c>
      <c r="AJ2237" s="2">
        <f>SUM(AG2237:AI2237)</f>
        <v>124067839.685</v>
      </c>
      <c r="AK2237" s="2">
        <f>+AD2237*G2237</f>
        <v>83267006.5</v>
      </c>
      <c r="AL2237" s="2">
        <f>+AE2237*G2237</f>
        <v>11657380.910000002</v>
      </c>
      <c r="AM2237" s="2">
        <f>+AF2237*G2237</f>
        <v>29143452.274999999</v>
      </c>
      <c r="AN2237" s="155">
        <f>SUM(AK2237:AM2237)</f>
        <v>124067839.685</v>
      </c>
      <c r="AQ2237" s="145" t="s">
        <v>525</v>
      </c>
      <c r="AU2237" s="8" t="str">
        <f>+K2237</f>
        <v>Bao gồm</v>
      </c>
      <c r="AV2237" s="8">
        <f>+L2237</f>
        <v>3488500</v>
      </c>
      <c r="AW2237" s="2">
        <f>+M2237</f>
        <v>3488500</v>
      </c>
      <c r="AX2237" s="8">
        <f>F2237*AW2237</f>
        <v>83267006.5</v>
      </c>
      <c r="AY2237" s="8">
        <f>IF(AQ2237="CT",7%,5%)*AX2237</f>
        <v>5828690.455000001</v>
      </c>
      <c r="AZ2237" s="8">
        <f>AX2237*2%</f>
        <v>1665340.1300000001</v>
      </c>
      <c r="BA2237" s="8">
        <f>IF(BB2237&gt;0,0,AX2237*5%)</f>
        <v>0</v>
      </c>
      <c r="BB2237" s="8">
        <f>(AX2237-BG2237)*35%</f>
        <v>29143452.274999999</v>
      </c>
      <c r="BC2237" s="8">
        <f>+AX2237+AY2237+AZ2237+BA2237+BB2237</f>
        <v>119904489.35999998</v>
      </c>
      <c r="BD2237" s="8">
        <f>AX2237-AT2237</f>
        <v>83267006.5</v>
      </c>
      <c r="BE2237" s="2"/>
      <c r="BH2237" s="2"/>
    </row>
    <row r="2238" spans="1:60" ht="51" hidden="1" outlineLevel="1" x14ac:dyDescent="0.2">
      <c r="A2238" s="1" t="s">
        <v>82</v>
      </c>
      <c r="B2238" s="82">
        <v>53</v>
      </c>
      <c r="C2238" s="144" t="s">
        <v>699</v>
      </c>
      <c r="D2238" s="144"/>
      <c r="E2238" s="82" t="s">
        <v>52</v>
      </c>
      <c r="F2238" s="143">
        <v>22.085999999999999</v>
      </c>
      <c r="G2238" s="142">
        <f>+[2]THKL!F2246</f>
        <v>22.085999999999999</v>
      </c>
      <c r="H2238" s="132"/>
      <c r="I2238" s="132"/>
      <c r="J2238" s="132"/>
      <c r="K2238" s="156">
        <f>$K$195</f>
        <v>500000</v>
      </c>
      <c r="L2238" s="157">
        <f>$L$195</f>
        <v>150000</v>
      </c>
      <c r="M2238" s="157">
        <f>SUM(K2238:L2238)</f>
        <v>650000</v>
      </c>
      <c r="N2238" s="83">
        <f>IF(V2238&lt;&gt;"VTC VHm",_xlfn.XLOOKUP(Z2238,$AC$4015:$AC$4035,$AD$4015:$AD$4035,0)*M2238,_xlfn.XLOOKUP(Z2238,$AC$4015:$AC$4035,$AD$4015:$AD$4035,0)*L2238)</f>
        <v>0</v>
      </c>
      <c r="O2238" s="83">
        <f>IF(V2238&lt;&gt;"VTC VHm",_xlfn.XLOOKUP(Z2238,$AC$4015:$AC$4035,$AE$4015:$AE$4035,0)*M2238,_xlfn.XLOOKUP(Z2238,$AC$4015:$AC$4035,$AE$4015:$AE$4035,0)*L2238)</f>
        <v>0</v>
      </c>
      <c r="P2238" s="83">
        <f>SUM(N2238:O2238)</f>
        <v>0</v>
      </c>
      <c r="Q2238" s="157">
        <f>M2238*G2238</f>
        <v>14355899.999999998</v>
      </c>
      <c r="R2238" s="157">
        <f>G2238*P2238</f>
        <v>0</v>
      </c>
      <c r="S2238" s="83">
        <f>SUM(Q2238:R2238)</f>
        <v>14355899.999999998</v>
      </c>
      <c r="T2238" s="156" t="s">
        <v>50</v>
      </c>
      <c r="U2238" s="132"/>
      <c r="V2238" s="132"/>
      <c r="W2238" s="132"/>
      <c r="X2238" s="44" t="s">
        <v>33</v>
      </c>
      <c r="Y2238" s="44"/>
      <c r="Z2238" s="44" t="s">
        <v>3</v>
      </c>
      <c r="AA2238" s="44" t="s">
        <v>80</v>
      </c>
      <c r="AB2238" s="2">
        <v>881898.76500000001</v>
      </c>
      <c r="AC2238" s="2">
        <v>19477616.12379</v>
      </c>
      <c r="AD2238" s="2">
        <f>+M2238</f>
        <v>650000</v>
      </c>
      <c r="AE2238" s="2">
        <f>+AD2238*14%</f>
        <v>91000.000000000015</v>
      </c>
      <c r="AF2238" s="155">
        <f>+AD2238*35%</f>
        <v>227500</v>
      </c>
      <c r="AG2238" s="2">
        <f>+AD2238*F2238</f>
        <v>14355899.999999998</v>
      </c>
      <c r="AH2238" s="2">
        <f>+AE2238*F2238</f>
        <v>2009826.0000000002</v>
      </c>
      <c r="AI2238" s="2">
        <f>+AF2238*F2238</f>
        <v>5024565</v>
      </c>
      <c r="AJ2238" s="2">
        <f>SUM(AG2238:AI2238)</f>
        <v>21390291</v>
      </c>
      <c r="AK2238" s="2">
        <f>+AD2238*G2238</f>
        <v>14355899.999999998</v>
      </c>
      <c r="AL2238" s="2">
        <f>+AE2238*G2238</f>
        <v>2009826.0000000002</v>
      </c>
      <c r="AM2238" s="2">
        <f>+AF2238*G2238</f>
        <v>5024565</v>
      </c>
      <c r="AN2238" s="155">
        <f>SUM(AK2238:AM2238)</f>
        <v>21390291</v>
      </c>
      <c r="AQ2238" s="145" t="s">
        <v>525</v>
      </c>
      <c r="AU2238" s="8">
        <f>+K2238</f>
        <v>500000</v>
      </c>
      <c r="AV2238" s="8">
        <f>+L2238</f>
        <v>150000</v>
      </c>
      <c r="AW2238" s="2">
        <f>+M2238</f>
        <v>650000</v>
      </c>
      <c r="AX2238" s="8">
        <f>F2238*AW2238</f>
        <v>14355899.999999998</v>
      </c>
      <c r="AY2238" s="8">
        <f>IF(AQ2238="CT",7%,5%)*AX2238</f>
        <v>1004913</v>
      </c>
      <c r="AZ2238" s="8">
        <f>AX2238*2%</f>
        <v>287117.99999999994</v>
      </c>
      <c r="BA2238" s="8">
        <f>IF(BB2238&gt;0,0,AX2238*5%)</f>
        <v>0</v>
      </c>
      <c r="BB2238" s="8">
        <f>(AX2238-BG2238)*35%</f>
        <v>5024564.9999999991</v>
      </c>
      <c r="BC2238" s="8">
        <f>+AX2238+AY2238+AZ2238+BA2238+BB2238</f>
        <v>20672495.999999996</v>
      </c>
      <c r="BD2238" s="8">
        <f>AX2238-AT2238</f>
        <v>14355899.999999998</v>
      </c>
      <c r="BE2238" s="2"/>
      <c r="BH2238" s="2"/>
    </row>
    <row r="2239" spans="1:60" ht="15.75" hidden="1" customHeight="1" outlineLevel="1" x14ac:dyDescent="0.2">
      <c r="A2239" s="1" t="s">
        <v>82</v>
      </c>
      <c r="B2239" s="82">
        <v>54</v>
      </c>
      <c r="C2239" s="144" t="s">
        <v>703</v>
      </c>
      <c r="D2239" s="144"/>
      <c r="E2239" s="82" t="s">
        <v>64</v>
      </c>
      <c r="F2239" s="143">
        <v>1</v>
      </c>
      <c r="G2239" s="142">
        <f>+[2]THKL!F2247</f>
        <v>1</v>
      </c>
      <c r="H2239" s="132"/>
      <c r="I2239" s="132"/>
      <c r="J2239" s="132"/>
      <c r="K2239" s="156">
        <f>$K$197</f>
        <v>486000</v>
      </c>
      <c r="L2239" s="157">
        <f>$L$197</f>
        <v>97200</v>
      </c>
      <c r="M2239" s="157">
        <f>SUM(K2239:L2239)</f>
        <v>583200</v>
      </c>
      <c r="N2239" s="83">
        <f>IF(V2239&lt;&gt;"VTC VHm",_xlfn.XLOOKUP(Z2239,$AC$4015:$AC$4035,$AD$4015:$AD$4035,0)*M2239,_xlfn.XLOOKUP(Z2239,$AC$4015:$AC$4035,$AD$4015:$AD$4035,0)*L2239)</f>
        <v>0</v>
      </c>
      <c r="O2239" s="83">
        <f>IF(V2239&lt;&gt;"VTC VHm",_xlfn.XLOOKUP(Z2239,$AC$4015:$AC$4035,$AE$4015:$AE$4035,0)*M2239,_xlfn.XLOOKUP(Z2239,$AC$4015:$AC$4035,$AE$4015:$AE$4035,0)*L2239)</f>
        <v>0</v>
      </c>
      <c r="P2239" s="83">
        <f>SUM(N2239:O2239)</f>
        <v>0</v>
      </c>
      <c r="Q2239" s="157">
        <f>M2239*G2239</f>
        <v>583200</v>
      </c>
      <c r="R2239" s="157">
        <f>G2239*P2239</f>
        <v>0</v>
      </c>
      <c r="S2239" s="83">
        <f>SUM(Q2239:R2239)</f>
        <v>583200</v>
      </c>
      <c r="T2239" s="156" t="s">
        <v>702</v>
      </c>
      <c r="U2239" s="132"/>
      <c r="V2239" s="132"/>
      <c r="W2239" s="132"/>
      <c r="X2239" s="44" t="s">
        <v>33</v>
      </c>
      <c r="Y2239" s="44" t="s">
        <v>32</v>
      </c>
      <c r="Z2239" s="44"/>
      <c r="AA2239" s="44" t="s">
        <v>80</v>
      </c>
      <c r="AB2239" s="2">
        <v>5400676.875</v>
      </c>
      <c r="AC2239" s="2">
        <v>5400676.875</v>
      </c>
      <c r="AD2239" s="2">
        <f>+M2239</f>
        <v>583200</v>
      </c>
      <c r="AE2239" s="2">
        <f>+AD2239*14%</f>
        <v>81648.000000000015</v>
      </c>
      <c r="AF2239" s="155">
        <f>+AD2239*35%</f>
        <v>204120</v>
      </c>
      <c r="AG2239" s="2">
        <f>+AD2239*F2239</f>
        <v>583200</v>
      </c>
      <c r="AH2239" s="2">
        <f>+AE2239*F2239</f>
        <v>81648.000000000015</v>
      </c>
      <c r="AI2239" s="2">
        <f>+AF2239*F2239</f>
        <v>204120</v>
      </c>
      <c r="AJ2239" s="2">
        <f>SUM(AG2239:AI2239)</f>
        <v>868968</v>
      </c>
      <c r="AK2239" s="2">
        <f>+AD2239*G2239</f>
        <v>583200</v>
      </c>
      <c r="AL2239" s="2">
        <f>+AE2239*G2239</f>
        <v>81648.000000000015</v>
      </c>
      <c r="AM2239" s="2">
        <f>+AF2239*G2239</f>
        <v>204120</v>
      </c>
      <c r="AN2239" s="155">
        <f>SUM(AK2239:AM2239)</f>
        <v>868968</v>
      </c>
      <c r="AQ2239" s="145" t="s">
        <v>525</v>
      </c>
      <c r="AU2239" s="8">
        <f>+K2239</f>
        <v>486000</v>
      </c>
      <c r="AV2239" s="8">
        <f>+L2239</f>
        <v>97200</v>
      </c>
      <c r="AW2239" s="2">
        <f>+M2239</f>
        <v>583200</v>
      </c>
      <c r="AX2239" s="8">
        <f>F2239*AW2239</f>
        <v>583200</v>
      </c>
      <c r="AY2239" s="8">
        <f>IF(AQ2239="CT",7%,5%)*AX2239</f>
        <v>40824.000000000007</v>
      </c>
      <c r="AZ2239" s="8">
        <f>AX2239*2%</f>
        <v>11664</v>
      </c>
      <c r="BA2239" s="8">
        <f>IF(BB2239&gt;0,0,AX2239*5%)</f>
        <v>0</v>
      </c>
      <c r="BB2239" s="8">
        <f>(AX2239-BG2239)*35%</f>
        <v>204120</v>
      </c>
      <c r="BC2239" s="8">
        <f>+AX2239+AY2239+AZ2239+BA2239+BB2239</f>
        <v>839808</v>
      </c>
      <c r="BD2239" s="8">
        <f>AX2239-AT2239</f>
        <v>583200</v>
      </c>
      <c r="BE2239" s="2"/>
      <c r="BH2239" s="2"/>
    </row>
    <row r="2240" spans="1:60" s="92" customFormat="1" ht="15.75" customHeight="1" collapsed="1" x14ac:dyDescent="0.2">
      <c r="B2240" s="163"/>
      <c r="C2240" s="164" t="s">
        <v>106</v>
      </c>
      <c r="D2240" s="164"/>
      <c r="E2240" s="163"/>
      <c r="F2240" s="162"/>
      <c r="G2240" s="149">
        <f>+[2]THKL!F2248</f>
        <v>0</v>
      </c>
      <c r="H2240" s="158"/>
      <c r="I2240" s="158"/>
      <c r="J2240" s="158"/>
      <c r="K2240" s="159"/>
      <c r="L2240" s="161"/>
      <c r="M2240" s="161">
        <f>SUM(K2240:L2240)</f>
        <v>0</v>
      </c>
      <c r="N2240" s="83">
        <f>IF(V2240&lt;&gt;"VTC VHm",_xlfn.XLOOKUP(Z2240,$AC$4015:$AC$4035,$AD$4015:$AD$4035,0)*M2240,_xlfn.XLOOKUP(Z2240,$AC$4015:$AC$4035,$AD$4015:$AD$4035,0)*L2240)</f>
        <v>0</v>
      </c>
      <c r="O2240" s="83">
        <f>IF(V2240&lt;&gt;"VTC VHm",_xlfn.XLOOKUP(Z2240,$AC$4015:$AC$4035,$AE$4015:$AE$4035,0)*M2240,_xlfn.XLOOKUP(Z2240,$AC$4015:$AC$4035,$AE$4015:$AE$4035,0)*L2240)</f>
        <v>0</v>
      </c>
      <c r="P2240" s="160">
        <f>SUM(N2240:O2240)</f>
        <v>0</v>
      </c>
      <c r="Q2240" s="161">
        <f>M2240*G2240</f>
        <v>0</v>
      </c>
      <c r="R2240" s="161">
        <f>G2240*P2240</f>
        <v>0</v>
      </c>
      <c r="S2240" s="160">
        <f>SUM(Q2240:R2240)</f>
        <v>0</v>
      </c>
      <c r="T2240" s="159"/>
      <c r="U2240" s="158"/>
      <c r="V2240" s="158"/>
      <c r="W2240" s="158"/>
      <c r="X2240" s="94" t="s">
        <v>33</v>
      </c>
      <c r="Y2240" s="94"/>
      <c r="Z2240" s="94"/>
      <c r="AA2240" s="44" t="s">
        <v>80</v>
      </c>
      <c r="AB2240" s="2"/>
      <c r="AC2240" s="2">
        <v>0</v>
      </c>
      <c r="AD2240" s="93">
        <f>+M2240</f>
        <v>0</v>
      </c>
      <c r="AE2240" s="93">
        <f>+AD2240*14%</f>
        <v>0</v>
      </c>
      <c r="AF2240" s="93">
        <f>+AD2240*35%</f>
        <v>0</v>
      </c>
      <c r="AG2240" s="93">
        <f>+AD2240*F2240</f>
        <v>0</v>
      </c>
      <c r="AH2240" s="93">
        <f>+AE2240*F2240</f>
        <v>0</v>
      </c>
      <c r="AI2240" s="93">
        <f>+AF2240*F2240</f>
        <v>0</v>
      </c>
      <c r="AJ2240" s="93">
        <f>SUM(AG2240:AI2240)</f>
        <v>0</v>
      </c>
      <c r="AK2240" s="93">
        <f>+AD2240*G2240</f>
        <v>0</v>
      </c>
      <c r="AL2240" s="93">
        <f>+AE2240*G2240</f>
        <v>0</v>
      </c>
      <c r="AM2240" s="93">
        <f>+AF2240*G2240</f>
        <v>0</v>
      </c>
      <c r="AN2240" s="93">
        <f>SUM(AK2240:AM2240)</f>
        <v>0</v>
      </c>
      <c r="AQ2240" s="145" t="s">
        <v>525</v>
      </c>
      <c r="AU2240" s="8">
        <f>+K2240</f>
        <v>0</v>
      </c>
      <c r="AV2240" s="8">
        <f>+L2240</f>
        <v>0</v>
      </c>
      <c r="AW2240" s="2">
        <f>+M2240</f>
        <v>0</v>
      </c>
      <c r="AX2240" s="8">
        <f>F2240*AW2240</f>
        <v>0</v>
      </c>
      <c r="AY2240" s="8">
        <f>IF(AQ2240="CT",7%,5%)*AX2240</f>
        <v>0</v>
      </c>
      <c r="AZ2240" s="8">
        <f>AX2240*2%</f>
        <v>0</v>
      </c>
      <c r="BA2240" s="8">
        <f>IF(BB2240&gt;0,0,AX2240*5%)</f>
        <v>0</v>
      </c>
      <c r="BB2240" s="8">
        <f>(AX2240-BG2240)*35%</f>
        <v>0</v>
      </c>
      <c r="BC2240" s="8">
        <f>+AX2240+AY2240+AZ2240+BA2240+BB2240</f>
        <v>0</v>
      </c>
      <c r="BD2240" s="8">
        <f>AX2240-AT2240</f>
        <v>0</v>
      </c>
      <c r="BE2240" s="2"/>
      <c r="BH2240" s="2"/>
    </row>
    <row r="2241" spans="1:60" ht="51" hidden="1" outlineLevel="1" x14ac:dyDescent="0.2">
      <c r="B2241" s="82">
        <v>55</v>
      </c>
      <c r="C2241" s="144" t="s">
        <v>698</v>
      </c>
      <c r="D2241" s="144"/>
      <c r="E2241" s="82" t="s">
        <v>104</v>
      </c>
      <c r="F2241" s="143">
        <v>32.464799999999997</v>
      </c>
      <c r="G2241" s="142">
        <f>+[2]THKL!F2249</f>
        <v>32.464799999999997</v>
      </c>
      <c r="H2241" s="132"/>
      <c r="I2241" s="132"/>
      <c r="J2241" s="132"/>
      <c r="K2241" s="156" t="str">
        <f>$K$112</f>
        <v>Bao gồm</v>
      </c>
      <c r="L2241" s="157">
        <f>$L$112</f>
        <v>5314506.2372727301</v>
      </c>
      <c r="M2241" s="157">
        <f>SUM(K2241:L2241)</f>
        <v>5314506.2372727301</v>
      </c>
      <c r="N2241" s="83">
        <f>IF(V2241&lt;&gt;"VTC VHm",_xlfn.XLOOKUP(Z2241,$AC$4015:$AC$4035,$AD$4015:$AD$4035,0)*M2241,_xlfn.XLOOKUP(Z2241,$AC$4015:$AC$4035,$AD$4015:$AD$4035,0)*L2241)</f>
        <v>1860077.1830454555</v>
      </c>
      <c r="O2241" s="83">
        <f>IF(V2241&lt;&gt;"VTC VHm",_xlfn.XLOOKUP(Z2241,$AC$4015:$AC$4035,$AE$4015:$AE$4035,0)*M2241,_xlfn.XLOOKUP(Z2241,$AC$4015:$AC$4035,$AE$4015:$AE$4035,0)*L2241)</f>
        <v>0</v>
      </c>
      <c r="P2241" s="83">
        <f>SUM(N2241:O2241)</f>
        <v>1860077.1830454555</v>
      </c>
      <c r="Q2241" s="157">
        <f>M2241*G2241</f>
        <v>172534382.09181172</v>
      </c>
      <c r="R2241" s="157">
        <f>G2241*P2241</f>
        <v>60387033.732134096</v>
      </c>
      <c r="S2241" s="83">
        <f>SUM(Q2241:R2241)</f>
        <v>232921415.82394582</v>
      </c>
      <c r="T2241" s="125" t="s">
        <v>103</v>
      </c>
      <c r="U2241" s="132"/>
      <c r="V2241" s="132"/>
      <c r="W2241" s="132"/>
      <c r="X2241" s="44" t="s">
        <v>33</v>
      </c>
      <c r="Y2241" s="44"/>
      <c r="Z2241" s="44" t="s">
        <v>16</v>
      </c>
      <c r="AA2241" s="44" t="s">
        <v>80</v>
      </c>
      <c r="AB2241" s="2">
        <v>4142603.8860601094</v>
      </c>
      <c r="AC2241" s="2">
        <v>134488806.64016423</v>
      </c>
      <c r="AD2241" s="2">
        <f>+M2241</f>
        <v>5314506.2372727301</v>
      </c>
      <c r="AE2241" s="2">
        <f>+AD2241*14%</f>
        <v>744030.87321818224</v>
      </c>
      <c r="AF2241" s="155">
        <f>+AD2241*35%</f>
        <v>1860077.1830454555</v>
      </c>
      <c r="AG2241" s="2">
        <f>+AD2241*F2241</f>
        <v>172534382.09181172</v>
      </c>
      <c r="AH2241" s="2">
        <f>+AE2241*F2241</f>
        <v>24154813.492853642</v>
      </c>
      <c r="AI2241" s="2">
        <f>+AF2241*F2241</f>
        <v>60387033.732134096</v>
      </c>
      <c r="AJ2241" s="2">
        <f>SUM(AG2241:AI2241)</f>
        <v>257076229.31679946</v>
      </c>
      <c r="AK2241" s="2">
        <f>+AD2241*G2241</f>
        <v>172534382.09181172</v>
      </c>
      <c r="AL2241" s="2">
        <f>+AE2241*G2241</f>
        <v>24154813.492853642</v>
      </c>
      <c r="AM2241" s="2">
        <f>+AF2241*G2241</f>
        <v>60387033.732134096</v>
      </c>
      <c r="AN2241" s="155">
        <f>SUM(AK2241:AM2241)</f>
        <v>257076229.31679946</v>
      </c>
      <c r="AQ2241" s="145" t="s">
        <v>525</v>
      </c>
      <c r="AU2241" s="8" t="str">
        <f>+K2241</f>
        <v>Bao gồm</v>
      </c>
      <c r="AV2241" s="8">
        <f>+L2241</f>
        <v>5314506.2372727301</v>
      </c>
      <c r="AW2241" s="2">
        <f>+M2241</f>
        <v>5314506.2372727301</v>
      </c>
      <c r="AX2241" s="8">
        <f>F2241*AW2241</f>
        <v>172534382.09181172</v>
      </c>
      <c r="AY2241" s="8">
        <f>IF(AQ2241="CT",7%,5%)*AX2241</f>
        <v>12077406.746426821</v>
      </c>
      <c r="AZ2241" s="8">
        <f>AX2241*2%</f>
        <v>3450687.6418362344</v>
      </c>
      <c r="BA2241" s="8">
        <f>IF(BB2241&gt;0,0,AX2241*5%)</f>
        <v>0</v>
      </c>
      <c r="BB2241" s="8">
        <f>(AX2241-BG2241)*35%</f>
        <v>60387033.732134096</v>
      </c>
      <c r="BC2241" s="8">
        <f>+AX2241+AY2241+AZ2241+BA2241+BB2241</f>
        <v>248449510.21220887</v>
      </c>
      <c r="BD2241" s="8">
        <f>AX2241-AT2241</f>
        <v>172534382.09181172</v>
      </c>
      <c r="BE2241" s="2"/>
      <c r="BH2241" s="2"/>
    </row>
    <row r="2242" spans="1:60" ht="34" hidden="1" outlineLevel="1" x14ac:dyDescent="0.2">
      <c r="B2242" s="82">
        <v>56</v>
      </c>
      <c r="C2242" s="144" t="s">
        <v>879</v>
      </c>
      <c r="D2242" s="144"/>
      <c r="E2242" s="82" t="s">
        <v>52</v>
      </c>
      <c r="F2242" s="143">
        <v>268.89</v>
      </c>
      <c r="G2242" s="142">
        <f>+[2]THKL!F2250</f>
        <v>268.89</v>
      </c>
      <c r="H2242" s="132"/>
      <c r="I2242" s="132"/>
      <c r="J2242" s="132"/>
      <c r="K2242" s="156" t="str">
        <f>$K$842</f>
        <v>Bao gồm</v>
      </c>
      <c r="L2242" s="157">
        <f>$L$842</f>
        <v>1263000</v>
      </c>
      <c r="M2242" s="157">
        <f>SUM(K2242:L2242)</f>
        <v>1263000</v>
      </c>
      <c r="N2242" s="83">
        <f>IF(V2242&lt;&gt;"VTC VHm",_xlfn.XLOOKUP(Z2242,$AC$4015:$AC$4035,$AD$4015:$AD$4035,0)*M2242,_xlfn.XLOOKUP(Z2242,$AC$4015:$AC$4035,$AD$4015:$AD$4035,0)*L2242)</f>
        <v>63150</v>
      </c>
      <c r="O2242" s="83">
        <f>IF(V2242&lt;&gt;"VTC VHm",_xlfn.XLOOKUP(Z2242,$AC$4015:$AC$4035,$AE$4015:$AE$4035,0)*M2242,_xlfn.XLOOKUP(Z2242,$AC$4015:$AC$4035,$AE$4015:$AE$4035,0)*L2242)</f>
        <v>0</v>
      </c>
      <c r="P2242" s="83">
        <f>SUM(N2242:O2242)</f>
        <v>63150</v>
      </c>
      <c r="Q2242" s="157">
        <f>M2242*G2242</f>
        <v>339608070</v>
      </c>
      <c r="R2242" s="157">
        <f>G2242*P2242</f>
        <v>16980403.5</v>
      </c>
      <c r="S2242" s="83">
        <f>SUM(Q2242:R2242)</f>
        <v>356588473.5</v>
      </c>
      <c r="T2242" s="156" t="s">
        <v>100</v>
      </c>
      <c r="U2242" s="132"/>
      <c r="V2242" s="132"/>
      <c r="W2242" s="132"/>
      <c r="X2242" s="44" t="s">
        <v>33</v>
      </c>
      <c r="Y2242" s="44"/>
      <c r="Z2242" s="44" t="s">
        <v>11</v>
      </c>
      <c r="AA2242" s="44" t="s">
        <v>80</v>
      </c>
      <c r="AB2242" s="2">
        <v>1175366.8697229843</v>
      </c>
      <c r="AC2242" s="2">
        <v>316044397.59981322</v>
      </c>
      <c r="AD2242" s="2">
        <f>+M2242</f>
        <v>1263000</v>
      </c>
      <c r="AE2242" s="2">
        <f>+AD2242*14%</f>
        <v>176820.00000000003</v>
      </c>
      <c r="AF2242" s="155">
        <f>+AD2242*35%</f>
        <v>442050</v>
      </c>
      <c r="AG2242" s="2">
        <f>+AD2242*F2242</f>
        <v>339608070</v>
      </c>
      <c r="AH2242" s="2">
        <f>+AE2242*F2242</f>
        <v>47545129.800000004</v>
      </c>
      <c r="AI2242" s="2">
        <f>+AF2242*F2242</f>
        <v>118862824.5</v>
      </c>
      <c r="AJ2242" s="2">
        <f>SUM(AG2242:AI2242)</f>
        <v>506016024.30000001</v>
      </c>
      <c r="AK2242" s="2">
        <f>+AD2242*G2242</f>
        <v>339608070</v>
      </c>
      <c r="AL2242" s="2">
        <f>+AE2242*G2242</f>
        <v>47545129.800000004</v>
      </c>
      <c r="AM2242" s="2">
        <f>+AF2242*G2242</f>
        <v>118862824.5</v>
      </c>
      <c r="AN2242" s="155">
        <f>SUM(AK2242:AM2242)</f>
        <v>506016024.30000001</v>
      </c>
      <c r="AQ2242" s="145" t="s">
        <v>525</v>
      </c>
      <c r="AU2242" s="8" t="str">
        <f>+K2242</f>
        <v>Bao gồm</v>
      </c>
      <c r="AV2242" s="8">
        <f>+L2242</f>
        <v>1263000</v>
      </c>
      <c r="AW2242" s="2">
        <f>+M2242</f>
        <v>1263000</v>
      </c>
      <c r="AX2242" s="8">
        <f>F2242*AW2242</f>
        <v>339608070</v>
      </c>
      <c r="AY2242" s="8">
        <f>IF(AQ2242="CT",7%,5%)*AX2242</f>
        <v>23772564.900000002</v>
      </c>
      <c r="AZ2242" s="8">
        <f>AX2242*2%</f>
        <v>6792161.4000000004</v>
      </c>
      <c r="BA2242" s="8">
        <f>IF(BB2242&gt;0,0,AX2242*5%)</f>
        <v>0</v>
      </c>
      <c r="BB2242" s="8">
        <f>(AX2242-BG2242)*35%</f>
        <v>118862824.49999999</v>
      </c>
      <c r="BC2242" s="8">
        <f>+AX2242+AY2242+AZ2242+BA2242+BB2242</f>
        <v>489035620.79999995</v>
      </c>
      <c r="BD2242" s="8">
        <f>AX2242-AT2242</f>
        <v>339608070</v>
      </c>
      <c r="BE2242" s="2"/>
      <c r="BH2242" s="2"/>
    </row>
    <row r="2243" spans="1:60" ht="17" hidden="1" outlineLevel="1" x14ac:dyDescent="0.2">
      <c r="B2243" s="82">
        <v>57</v>
      </c>
      <c r="C2243" s="144" t="s">
        <v>878</v>
      </c>
      <c r="D2243" s="144"/>
      <c r="E2243" s="82" t="s">
        <v>91</v>
      </c>
      <c r="F2243" s="143">
        <v>0.30420000000000003</v>
      </c>
      <c r="G2243" s="142">
        <f>+[2]THKL!F2251</f>
        <v>0.30420000000000003</v>
      </c>
      <c r="H2243" s="132"/>
      <c r="I2243" s="132"/>
      <c r="J2243" s="132"/>
      <c r="K2243" s="156">
        <f>$K$203</f>
        <v>118800000</v>
      </c>
      <c r="L2243" s="157">
        <f>$L$203</f>
        <v>25904000</v>
      </c>
      <c r="M2243" s="157">
        <f>SUM(K2243:L2243)</f>
        <v>144704000</v>
      </c>
      <c r="N2243" s="83">
        <f>IF(V2243&lt;&gt;"VTC VHm",_xlfn.XLOOKUP(Z2243,$AC$4015:$AC$4035,$AD$4015:$AD$4035,0)*M2243,_xlfn.XLOOKUP(Z2243,$AC$4015:$AC$4035,$AD$4015:$AD$4035,0)*L2243)</f>
        <v>0</v>
      </c>
      <c r="O2243" s="83">
        <f>IF(V2243&lt;&gt;"VTC VHm",_xlfn.XLOOKUP(Z2243,$AC$4015:$AC$4035,$AE$4015:$AE$4035,0)*M2243,_xlfn.XLOOKUP(Z2243,$AC$4015:$AC$4035,$AE$4015:$AE$4035,0)*L2243)</f>
        <v>43411200</v>
      </c>
      <c r="P2243" s="83">
        <f>SUM(N2243:O2243)</f>
        <v>43411200</v>
      </c>
      <c r="Q2243" s="157">
        <f>M2243*G2243</f>
        <v>44018956.800000004</v>
      </c>
      <c r="R2243" s="157">
        <f>G2243*P2243</f>
        <v>13205687.040000001</v>
      </c>
      <c r="S2243" s="83">
        <f>SUM(Q2243:R2243)</f>
        <v>57224643.840000004</v>
      </c>
      <c r="T2243" s="156" t="s">
        <v>50</v>
      </c>
      <c r="U2243" s="132"/>
      <c r="V2243" s="132"/>
      <c r="W2243" s="132"/>
      <c r="X2243" s="44" t="s">
        <v>33</v>
      </c>
      <c r="Y2243" s="44"/>
      <c r="Z2243" s="44" t="s">
        <v>10</v>
      </c>
      <c r="AA2243" s="44" t="s">
        <v>80</v>
      </c>
      <c r="AB2243" s="2">
        <v>119080719.38970159</v>
      </c>
      <c r="AC2243" s="2">
        <v>36224354.838347226</v>
      </c>
      <c r="AD2243" s="2">
        <f>+M2243</f>
        <v>144704000</v>
      </c>
      <c r="AE2243" s="2">
        <f>+AD2243*14%</f>
        <v>20258560.000000004</v>
      </c>
      <c r="AF2243" s="155">
        <f>+AD2243*35%</f>
        <v>50646400</v>
      </c>
      <c r="AG2243" s="2">
        <f>+AD2243*F2243</f>
        <v>44018956.800000004</v>
      </c>
      <c r="AH2243" s="2">
        <f>+AE2243*F2243</f>
        <v>6162653.9520000014</v>
      </c>
      <c r="AI2243" s="2">
        <f>+AF2243*F2243</f>
        <v>15406634.880000001</v>
      </c>
      <c r="AJ2243" s="2">
        <f>SUM(AG2243:AI2243)</f>
        <v>65588245.632000007</v>
      </c>
      <c r="AK2243" s="2">
        <f>+AD2243*G2243</f>
        <v>44018956.800000004</v>
      </c>
      <c r="AL2243" s="2">
        <f>+AE2243*G2243</f>
        <v>6162653.9520000014</v>
      </c>
      <c r="AM2243" s="2">
        <f>+AF2243*G2243</f>
        <v>15406634.880000001</v>
      </c>
      <c r="AN2243" s="155">
        <f>SUM(AK2243:AM2243)</f>
        <v>65588245.632000007</v>
      </c>
      <c r="AQ2243" s="145" t="s">
        <v>525</v>
      </c>
      <c r="AU2243" s="8">
        <f>+K2243</f>
        <v>118800000</v>
      </c>
      <c r="AV2243" s="8">
        <f>+L2243</f>
        <v>25904000</v>
      </c>
      <c r="AW2243" s="2">
        <f>+M2243</f>
        <v>144704000</v>
      </c>
      <c r="AX2243" s="8">
        <f>F2243*AW2243</f>
        <v>44018956.800000004</v>
      </c>
      <c r="AY2243" s="8">
        <f>IF(AQ2243="CT",7%,5%)*AX2243</f>
        <v>3081326.9760000007</v>
      </c>
      <c r="AZ2243" s="8">
        <f>AX2243*2%</f>
        <v>880379.13600000006</v>
      </c>
      <c r="BA2243" s="8">
        <f>IF(BB2243&gt;0,0,AX2243*5%)</f>
        <v>0</v>
      </c>
      <c r="BB2243" s="8">
        <f>(AX2243-BG2243)*35%</f>
        <v>15406634.880000001</v>
      </c>
      <c r="BC2243" s="8">
        <f>+AX2243+AY2243+AZ2243+BA2243+BB2243</f>
        <v>63387297.792000011</v>
      </c>
      <c r="BD2243" s="8">
        <f>AX2243-AT2243</f>
        <v>44018956.800000004</v>
      </c>
      <c r="BE2243" s="2"/>
      <c r="BH2243" s="2"/>
    </row>
    <row r="2244" spans="1:60" ht="17" hidden="1" outlineLevel="1" x14ac:dyDescent="0.2">
      <c r="B2244" s="82">
        <v>58</v>
      </c>
      <c r="C2244" s="144" t="s">
        <v>926</v>
      </c>
      <c r="D2244" s="144"/>
      <c r="E2244" s="82" t="s">
        <v>52</v>
      </c>
      <c r="F2244" s="143">
        <v>108.2092</v>
      </c>
      <c r="G2244" s="142">
        <f>+[2]THKL!F2252</f>
        <v>108.2092</v>
      </c>
      <c r="H2244" s="132"/>
      <c r="I2244" s="132"/>
      <c r="J2244" s="132"/>
      <c r="K2244" s="156" t="str">
        <f>$K$204</f>
        <v>Bao gồm</v>
      </c>
      <c r="L2244" s="157" t="str">
        <f>$L$204</f>
        <v>Bao gồm</v>
      </c>
      <c r="M2244" s="157">
        <f>SUM(K2244:L2244)</f>
        <v>0</v>
      </c>
      <c r="N2244" s="83">
        <f>IF(V2244&lt;&gt;"VTC VHm",_xlfn.XLOOKUP(Z2244,$AC$4015:$AC$4035,$AD$4015:$AD$4035,0)*M2244,_xlfn.XLOOKUP(Z2244,$AC$4015:$AC$4035,$AD$4015:$AD$4035,0)*L2244)</f>
        <v>0</v>
      </c>
      <c r="O2244" s="83">
        <f>IF(V2244&lt;&gt;"VTC VHm",_xlfn.XLOOKUP(Z2244,$AC$4015:$AC$4035,$AE$4015:$AE$4035,0)*M2244,_xlfn.XLOOKUP(Z2244,$AC$4015:$AC$4035,$AE$4015:$AE$4035,0)*L2244)</f>
        <v>0</v>
      </c>
      <c r="P2244" s="83">
        <f>SUM(N2244:O2244)</f>
        <v>0</v>
      </c>
      <c r="Q2244" s="157">
        <f>M2244*G2244</f>
        <v>0</v>
      </c>
      <c r="R2244" s="157">
        <f>G2244*P2244</f>
        <v>0</v>
      </c>
      <c r="S2244" s="83">
        <f>SUM(Q2244:R2244)</f>
        <v>0</v>
      </c>
      <c r="T2244" s="156" t="s">
        <v>50</v>
      </c>
      <c r="U2244" s="132"/>
      <c r="V2244" s="132"/>
      <c r="W2244" s="132"/>
      <c r="X2244" s="44" t="s">
        <v>33</v>
      </c>
      <c r="Y2244" s="44"/>
      <c r="Z2244" s="44" t="s">
        <v>10</v>
      </c>
      <c r="AA2244" s="44" t="s">
        <v>80</v>
      </c>
      <c r="AB2244" s="2">
        <v>229452.15517248271</v>
      </c>
      <c r="AC2244" s="2">
        <v>24828834.149490215</v>
      </c>
      <c r="AD2244" s="2">
        <f>+M2244</f>
        <v>0</v>
      </c>
      <c r="AE2244" s="2">
        <f>+AD2244*14%</f>
        <v>0</v>
      </c>
      <c r="AF2244" s="155">
        <f>+AD2244*35%</f>
        <v>0</v>
      </c>
      <c r="AG2244" s="2">
        <f>+AD2244*F2244</f>
        <v>0</v>
      </c>
      <c r="AH2244" s="2">
        <f>+AE2244*F2244</f>
        <v>0</v>
      </c>
      <c r="AI2244" s="2">
        <f>+AF2244*F2244</f>
        <v>0</v>
      </c>
      <c r="AJ2244" s="2">
        <f>SUM(AG2244:AI2244)</f>
        <v>0</v>
      </c>
      <c r="AK2244" s="2">
        <f>+AD2244*G2244</f>
        <v>0</v>
      </c>
      <c r="AL2244" s="2">
        <f>+AE2244*G2244</f>
        <v>0</v>
      </c>
      <c r="AM2244" s="2">
        <f>+AF2244*G2244</f>
        <v>0</v>
      </c>
      <c r="AN2244" s="155">
        <f>SUM(AK2244:AM2244)</f>
        <v>0</v>
      </c>
      <c r="AQ2244" s="145" t="s">
        <v>525</v>
      </c>
      <c r="AU2244" s="8" t="str">
        <f>+K2244</f>
        <v>Bao gồm</v>
      </c>
      <c r="AV2244" s="8" t="str">
        <f>+L2244</f>
        <v>Bao gồm</v>
      </c>
      <c r="AW2244" s="2">
        <f>+M2244</f>
        <v>0</v>
      </c>
      <c r="AX2244" s="8">
        <f>F2244*AW2244</f>
        <v>0</v>
      </c>
      <c r="AY2244" s="8">
        <f>IF(AQ2244="CT",7%,5%)*AX2244</f>
        <v>0</v>
      </c>
      <c r="AZ2244" s="8">
        <f>AX2244*2%</f>
        <v>0</v>
      </c>
      <c r="BA2244" s="8">
        <f>IF(BB2244&gt;0,0,AX2244*5%)</f>
        <v>0</v>
      </c>
      <c r="BB2244" s="8">
        <f>(AX2244-BG2244)*35%</f>
        <v>0</v>
      </c>
      <c r="BC2244" s="8">
        <f>+AX2244+AY2244+AZ2244+BA2244+BB2244</f>
        <v>0</v>
      </c>
      <c r="BD2244" s="8">
        <f>AX2244-AT2244</f>
        <v>0</v>
      </c>
      <c r="BE2244" s="2"/>
      <c r="BH2244" s="2"/>
    </row>
    <row r="2245" spans="1:60" s="92" customFormat="1" ht="15.75" customHeight="1" collapsed="1" x14ac:dyDescent="0.2">
      <c r="B2245" s="163"/>
      <c r="C2245" s="164" t="s">
        <v>873</v>
      </c>
      <c r="D2245" s="164"/>
      <c r="E2245" s="163"/>
      <c r="F2245" s="162"/>
      <c r="G2245" s="149">
        <f>+[2]THKL!F2253</f>
        <v>0</v>
      </c>
      <c r="H2245" s="158"/>
      <c r="I2245" s="158"/>
      <c r="J2245" s="158"/>
      <c r="K2245" s="159"/>
      <c r="L2245" s="161"/>
      <c r="M2245" s="161">
        <f>SUM(K2245:L2245)</f>
        <v>0</v>
      </c>
      <c r="N2245" s="83">
        <f>IF(V2245&lt;&gt;"VTC VHm",_xlfn.XLOOKUP(Z2245,$AC$4015:$AC$4035,$AD$4015:$AD$4035,0)*M2245,_xlfn.XLOOKUP(Z2245,$AC$4015:$AC$4035,$AD$4015:$AD$4035,0)*L2245)</f>
        <v>0</v>
      </c>
      <c r="O2245" s="83">
        <f>IF(V2245&lt;&gt;"VTC VHm",_xlfn.XLOOKUP(Z2245,$AC$4015:$AC$4035,$AE$4015:$AE$4035,0)*M2245,_xlfn.XLOOKUP(Z2245,$AC$4015:$AC$4035,$AE$4015:$AE$4035,0)*L2245)</f>
        <v>0</v>
      </c>
      <c r="P2245" s="160">
        <f>SUM(N2245:O2245)</f>
        <v>0</v>
      </c>
      <c r="Q2245" s="161">
        <f>M2245*G2245</f>
        <v>0</v>
      </c>
      <c r="R2245" s="161">
        <f>G2245*P2245</f>
        <v>0</v>
      </c>
      <c r="S2245" s="160">
        <f>SUM(Q2245:R2245)</f>
        <v>0</v>
      </c>
      <c r="T2245" s="159"/>
      <c r="U2245" s="158"/>
      <c r="V2245" s="158"/>
      <c r="W2245" s="158"/>
      <c r="X2245" s="94" t="s">
        <v>33</v>
      </c>
      <c r="Y2245" s="94"/>
      <c r="Z2245" s="94"/>
      <c r="AA2245" s="44" t="s">
        <v>80</v>
      </c>
      <c r="AB2245" s="2"/>
      <c r="AC2245" s="2">
        <v>0</v>
      </c>
      <c r="AD2245" s="93">
        <f>+M2245</f>
        <v>0</v>
      </c>
      <c r="AE2245" s="93">
        <f>+AD2245*14%</f>
        <v>0</v>
      </c>
      <c r="AF2245" s="93">
        <f>+AD2245*35%</f>
        <v>0</v>
      </c>
      <c r="AG2245" s="93">
        <f>+AD2245*F2245</f>
        <v>0</v>
      </c>
      <c r="AH2245" s="93">
        <f>+AE2245*F2245</f>
        <v>0</v>
      </c>
      <c r="AI2245" s="93">
        <f>+AF2245*F2245</f>
        <v>0</v>
      </c>
      <c r="AJ2245" s="93">
        <f>SUM(AG2245:AI2245)</f>
        <v>0</v>
      </c>
      <c r="AK2245" s="93">
        <f>+AD2245*G2245</f>
        <v>0</v>
      </c>
      <c r="AL2245" s="93">
        <f>+AE2245*G2245</f>
        <v>0</v>
      </c>
      <c r="AM2245" s="93">
        <f>+AF2245*G2245</f>
        <v>0</v>
      </c>
      <c r="AN2245" s="93">
        <f>SUM(AK2245:AM2245)</f>
        <v>0</v>
      </c>
      <c r="AQ2245" s="145" t="s">
        <v>525</v>
      </c>
      <c r="AU2245" s="8">
        <f>+K2245</f>
        <v>0</v>
      </c>
      <c r="AV2245" s="8">
        <f>+L2245</f>
        <v>0</v>
      </c>
      <c r="AW2245" s="2">
        <f>+M2245</f>
        <v>0</v>
      </c>
      <c r="AX2245" s="8">
        <f>F2245*AW2245</f>
        <v>0</v>
      </c>
      <c r="AY2245" s="8">
        <f>IF(AQ2245="CT",7%,5%)*AX2245</f>
        <v>0</v>
      </c>
      <c r="AZ2245" s="8">
        <f>AX2245*2%</f>
        <v>0</v>
      </c>
      <c r="BA2245" s="8">
        <f>IF(BB2245&gt;0,0,AX2245*5%)</f>
        <v>0</v>
      </c>
      <c r="BB2245" s="8">
        <f>(AX2245-BG2245)*35%</f>
        <v>0</v>
      </c>
      <c r="BC2245" s="8">
        <f>+AX2245+AY2245+AZ2245+BA2245+BB2245</f>
        <v>0</v>
      </c>
      <c r="BD2245" s="8">
        <f>AX2245-AT2245</f>
        <v>0</v>
      </c>
      <c r="BE2245" s="2"/>
      <c r="BH2245" s="2"/>
    </row>
    <row r="2246" spans="1:60" s="92" customFormat="1" ht="15.75" hidden="1" customHeight="1" outlineLevel="1" x14ac:dyDescent="0.2">
      <c r="B2246" s="163"/>
      <c r="C2246" s="164" t="s">
        <v>692</v>
      </c>
      <c r="D2246" s="164"/>
      <c r="E2246" s="163"/>
      <c r="F2246" s="162"/>
      <c r="G2246" s="149">
        <f>+[2]THKL!F2254</f>
        <v>0</v>
      </c>
      <c r="H2246" s="158"/>
      <c r="I2246" s="158"/>
      <c r="J2246" s="158"/>
      <c r="K2246" s="159"/>
      <c r="L2246" s="161"/>
      <c r="M2246" s="161">
        <f>SUM(K2246:L2246)</f>
        <v>0</v>
      </c>
      <c r="N2246" s="83">
        <f>IF(V2246&lt;&gt;"VTC VHm",_xlfn.XLOOKUP(Z2246,$AC$4015:$AC$4035,$AD$4015:$AD$4035,0)*M2246,_xlfn.XLOOKUP(Z2246,$AC$4015:$AC$4035,$AD$4015:$AD$4035,0)*L2246)</f>
        <v>0</v>
      </c>
      <c r="O2246" s="83">
        <f>IF(V2246&lt;&gt;"VTC VHm",_xlfn.XLOOKUP(Z2246,$AC$4015:$AC$4035,$AE$4015:$AE$4035,0)*M2246,_xlfn.XLOOKUP(Z2246,$AC$4015:$AC$4035,$AE$4015:$AE$4035,0)*L2246)</f>
        <v>0</v>
      </c>
      <c r="P2246" s="160">
        <f>SUM(N2246:O2246)</f>
        <v>0</v>
      </c>
      <c r="Q2246" s="161">
        <f>M2246*G2246</f>
        <v>0</v>
      </c>
      <c r="R2246" s="161">
        <f>G2246*P2246</f>
        <v>0</v>
      </c>
      <c r="S2246" s="160">
        <f>SUM(Q2246:R2246)</f>
        <v>0</v>
      </c>
      <c r="T2246" s="159"/>
      <c r="U2246" s="158"/>
      <c r="V2246" s="158"/>
      <c r="W2246" s="158"/>
      <c r="X2246" s="94" t="s">
        <v>33</v>
      </c>
      <c r="Y2246" s="94"/>
      <c r="Z2246" s="94"/>
      <c r="AA2246" s="94" t="s">
        <v>80</v>
      </c>
      <c r="AB2246" s="2"/>
      <c r="AC2246" s="2">
        <v>0</v>
      </c>
      <c r="AD2246" s="93">
        <f>+M2246</f>
        <v>0</v>
      </c>
      <c r="AE2246" s="93">
        <f>+AD2246*14%</f>
        <v>0</v>
      </c>
      <c r="AF2246" s="93">
        <f>+AD2246*35%</f>
        <v>0</v>
      </c>
      <c r="AG2246" s="93">
        <f>+AD2246*F2246</f>
        <v>0</v>
      </c>
      <c r="AH2246" s="93">
        <f>+AE2246*F2246</f>
        <v>0</v>
      </c>
      <c r="AI2246" s="93">
        <f>+AF2246*F2246</f>
        <v>0</v>
      </c>
      <c r="AJ2246" s="93">
        <f>SUM(AG2246:AI2246)</f>
        <v>0</v>
      </c>
      <c r="AK2246" s="93">
        <f>+AD2246*G2246</f>
        <v>0</v>
      </c>
      <c r="AL2246" s="93">
        <f>+AE2246*G2246</f>
        <v>0</v>
      </c>
      <c r="AM2246" s="93">
        <f>+AF2246*G2246</f>
        <v>0</v>
      </c>
      <c r="AN2246" s="93">
        <f>SUM(AK2246:AM2246)</f>
        <v>0</v>
      </c>
      <c r="AQ2246" s="145" t="s">
        <v>525</v>
      </c>
      <c r="AU2246" s="8">
        <f>+K2246</f>
        <v>0</v>
      </c>
      <c r="AV2246" s="8">
        <f>+L2246</f>
        <v>0</v>
      </c>
      <c r="AW2246" s="2">
        <f>+M2246</f>
        <v>0</v>
      </c>
      <c r="AX2246" s="8">
        <f>F2246*AW2246</f>
        <v>0</v>
      </c>
      <c r="AY2246" s="8">
        <f>IF(AQ2246="CT",7%,5%)*AX2246</f>
        <v>0</v>
      </c>
      <c r="AZ2246" s="8">
        <f>AX2246*2%</f>
        <v>0</v>
      </c>
      <c r="BA2246" s="8">
        <f>IF(BB2246&gt;0,0,AX2246*5%)</f>
        <v>0</v>
      </c>
      <c r="BB2246" s="8">
        <f>(AX2246-BG2246)*35%</f>
        <v>0</v>
      </c>
      <c r="BC2246" s="8">
        <f>+AX2246+AY2246+AZ2246+BA2246+BB2246</f>
        <v>0</v>
      </c>
      <c r="BD2246" s="8">
        <f>AX2246-AT2246</f>
        <v>0</v>
      </c>
      <c r="BE2246" s="2"/>
      <c r="BH2246" s="2"/>
    </row>
    <row r="2247" spans="1:60" ht="17" hidden="1" outlineLevel="1" x14ac:dyDescent="0.2">
      <c r="A2247" s="1" t="s">
        <v>82</v>
      </c>
      <c r="B2247" s="82">
        <v>60</v>
      </c>
      <c r="C2247" s="144" t="s">
        <v>872</v>
      </c>
      <c r="D2247" s="144"/>
      <c r="E2247" s="82" t="s">
        <v>52</v>
      </c>
      <c r="F2247" s="143">
        <v>8.91</v>
      </c>
      <c r="G2247" s="142">
        <f>+[2]THKL!F2255</f>
        <v>26.730000000000004</v>
      </c>
      <c r="H2247" s="132"/>
      <c r="I2247" s="132"/>
      <c r="J2247" s="132"/>
      <c r="K2247" s="156">
        <f>$K$214</f>
        <v>0</v>
      </c>
      <c r="L2247" s="157">
        <f>$L$214</f>
        <v>0</v>
      </c>
      <c r="M2247" s="157">
        <v>3800000</v>
      </c>
      <c r="N2247" s="83">
        <f>IF(V2247&lt;&gt;"VTC VHm",_xlfn.XLOOKUP(Z2247,$AC$4015:$AC$4035,$AD$4015:$AD$4035,0)*M2247,_xlfn.XLOOKUP(Z2247,$AC$4015:$AC$4035,$AD$4015:$AD$4035,0)*L2247)</f>
        <v>114000</v>
      </c>
      <c r="O2247" s="83">
        <f>IF(V2247&lt;&gt;"VTC VHm",_xlfn.XLOOKUP(Z2247,$AC$4015:$AC$4035,$AE$4015:$AE$4035,0)*M2247,_xlfn.XLOOKUP(Z2247,$AC$4015:$AC$4035,$AE$4015:$AE$4035,0)*L2247)</f>
        <v>0</v>
      </c>
      <c r="P2247" s="83">
        <f>SUM(N2247:O2247)</f>
        <v>114000</v>
      </c>
      <c r="Q2247" s="157">
        <f>M2247*G2247</f>
        <v>101574000.00000001</v>
      </c>
      <c r="R2247" s="157">
        <f>G2247*P2247</f>
        <v>3047220.0000000005</v>
      </c>
      <c r="S2247" s="83">
        <f>SUM(Q2247:R2247)</f>
        <v>104621220.00000001</v>
      </c>
      <c r="T2247" s="156" t="s">
        <v>50</v>
      </c>
      <c r="U2247" s="132"/>
      <c r="V2247" s="132"/>
      <c r="W2247" s="132"/>
      <c r="X2247" s="44" t="s">
        <v>33</v>
      </c>
      <c r="Y2247" s="44"/>
      <c r="Z2247" s="44" t="s">
        <v>9</v>
      </c>
      <c r="AA2247" s="44" t="s">
        <v>80</v>
      </c>
      <c r="AB2247" s="2">
        <v>8757332.2520474996</v>
      </c>
      <c r="AC2247" s="2">
        <v>78027830.36574322</v>
      </c>
      <c r="AD2247" s="2">
        <f>+M2247</f>
        <v>3800000</v>
      </c>
      <c r="AE2247" s="2">
        <f>+AD2247*14%</f>
        <v>532000</v>
      </c>
      <c r="AF2247" s="155">
        <f>+AD2247*35%</f>
        <v>1330000</v>
      </c>
      <c r="AG2247" s="2">
        <f>+AD2247*F2247</f>
        <v>33858000</v>
      </c>
      <c r="AH2247" s="2">
        <f>+AE2247*F2247</f>
        <v>4740120</v>
      </c>
      <c r="AI2247" s="2">
        <f>+AF2247*F2247</f>
        <v>11850300</v>
      </c>
      <c r="AJ2247" s="2">
        <f>SUM(AG2247:AI2247)</f>
        <v>50448420</v>
      </c>
      <c r="AK2247" s="2">
        <f>+AD2247*G2247</f>
        <v>101574000.00000001</v>
      </c>
      <c r="AL2247" s="2">
        <f>+AE2247*G2247</f>
        <v>14220360.000000002</v>
      </c>
      <c r="AM2247" s="2">
        <f>+AF2247*G2247</f>
        <v>35550900.000000007</v>
      </c>
      <c r="AN2247" s="155">
        <f>SUM(AK2247:AM2247)</f>
        <v>151345260.00000003</v>
      </c>
      <c r="AQ2247" s="145" t="s">
        <v>525</v>
      </c>
      <c r="AU2247" s="8">
        <f>+K2247</f>
        <v>0</v>
      </c>
      <c r="AV2247" s="8">
        <f>+L2247</f>
        <v>0</v>
      </c>
      <c r="AW2247" s="2">
        <f>+M2247</f>
        <v>3800000</v>
      </c>
      <c r="AX2247" s="8">
        <f>F2247*AW2247</f>
        <v>33858000</v>
      </c>
      <c r="AY2247" s="8">
        <f>IF(AQ2247="CT",7%,5%)*AX2247</f>
        <v>2370060</v>
      </c>
      <c r="AZ2247" s="8">
        <f>AX2247*2%</f>
        <v>677160</v>
      </c>
      <c r="BA2247" s="8">
        <f>IF(BB2247&gt;0,0,AX2247*5%)</f>
        <v>0</v>
      </c>
      <c r="BB2247" s="8">
        <f>(AX2247-BG2247)*35%</f>
        <v>11850300</v>
      </c>
      <c r="BC2247" s="8">
        <f>+AX2247+AY2247+AZ2247+BA2247+BB2247</f>
        <v>48755520</v>
      </c>
      <c r="BD2247" s="8">
        <f>AX2247-AT2247</f>
        <v>33858000</v>
      </c>
      <c r="BE2247" s="2"/>
      <c r="BH2247" s="2"/>
    </row>
    <row r="2248" spans="1:60" ht="17" hidden="1" outlineLevel="1" x14ac:dyDescent="0.2">
      <c r="A2248" s="1" t="s">
        <v>82</v>
      </c>
      <c r="B2248" s="82">
        <v>61</v>
      </c>
      <c r="C2248" s="144" t="s">
        <v>872</v>
      </c>
      <c r="D2248" s="144"/>
      <c r="E2248" s="82" t="s">
        <v>52</v>
      </c>
      <c r="F2248" s="143">
        <v>7.26</v>
      </c>
      <c r="G2248" s="142">
        <f>+[2]THKL!F2256</f>
        <v>5.94</v>
      </c>
      <c r="H2248" s="132"/>
      <c r="I2248" s="132"/>
      <c r="J2248" s="132"/>
      <c r="K2248" s="156">
        <f>$K$214</f>
        <v>0</v>
      </c>
      <c r="L2248" s="157">
        <f>$L$214</f>
        <v>0</v>
      </c>
      <c r="M2248" s="157">
        <f>+M2247</f>
        <v>3800000</v>
      </c>
      <c r="N2248" s="83">
        <f>IF(V2248&lt;&gt;"VTC VHm",_xlfn.XLOOKUP(Z2248,$AC$4015:$AC$4035,$AD$4015:$AD$4035,0)*M2248,_xlfn.XLOOKUP(Z2248,$AC$4015:$AC$4035,$AD$4015:$AD$4035,0)*L2248)</f>
        <v>114000</v>
      </c>
      <c r="O2248" s="83">
        <f>IF(V2248&lt;&gt;"VTC VHm",_xlfn.XLOOKUP(Z2248,$AC$4015:$AC$4035,$AE$4015:$AE$4035,0)*M2248,_xlfn.XLOOKUP(Z2248,$AC$4015:$AC$4035,$AE$4015:$AE$4035,0)*L2248)</f>
        <v>0</v>
      </c>
      <c r="P2248" s="83">
        <f>SUM(N2248:O2248)</f>
        <v>114000</v>
      </c>
      <c r="Q2248" s="157">
        <f>M2248*G2248</f>
        <v>22572000</v>
      </c>
      <c r="R2248" s="157">
        <f>G2248*P2248</f>
        <v>677160</v>
      </c>
      <c r="S2248" s="83">
        <f>SUM(Q2248:R2248)</f>
        <v>23249160</v>
      </c>
      <c r="T2248" s="156" t="s">
        <v>50</v>
      </c>
      <c r="U2248" s="132"/>
      <c r="V2248" s="132"/>
      <c r="W2248" s="132"/>
      <c r="X2248" s="44" t="s">
        <v>33</v>
      </c>
      <c r="Y2248" s="44"/>
      <c r="Z2248" s="44" t="s">
        <v>9</v>
      </c>
      <c r="AA2248" s="44" t="s">
        <v>80</v>
      </c>
      <c r="AB2248" s="2">
        <v>5987321.2706174999</v>
      </c>
      <c r="AC2248" s="2">
        <v>43467952.424683049</v>
      </c>
      <c r="AD2248" s="2">
        <f>+M2248</f>
        <v>3800000</v>
      </c>
      <c r="AE2248" s="2">
        <f>+AD2248*14%</f>
        <v>532000</v>
      </c>
      <c r="AF2248" s="155">
        <f>+AD2248*35%</f>
        <v>1330000</v>
      </c>
      <c r="AG2248" s="2">
        <f>+AD2248*F2248</f>
        <v>27588000</v>
      </c>
      <c r="AH2248" s="2">
        <f>+AE2248*F2248</f>
        <v>3862320</v>
      </c>
      <c r="AI2248" s="2">
        <f>+AF2248*F2248</f>
        <v>9655800</v>
      </c>
      <c r="AJ2248" s="2">
        <f>SUM(AG2248:AI2248)</f>
        <v>41106120</v>
      </c>
      <c r="AK2248" s="2">
        <f>+AD2248*G2248</f>
        <v>22572000</v>
      </c>
      <c r="AL2248" s="2">
        <f>+AE2248*G2248</f>
        <v>3160080</v>
      </c>
      <c r="AM2248" s="2">
        <f>+AF2248*G2248</f>
        <v>7900200.0000000009</v>
      </c>
      <c r="AN2248" s="155">
        <f>SUM(AK2248:AM2248)</f>
        <v>33632280</v>
      </c>
      <c r="AQ2248" s="145" t="s">
        <v>525</v>
      </c>
      <c r="AU2248" s="8">
        <f>+K2248</f>
        <v>0</v>
      </c>
      <c r="AV2248" s="8">
        <f>+L2248</f>
        <v>0</v>
      </c>
      <c r="AW2248" s="2">
        <f>+M2248</f>
        <v>3800000</v>
      </c>
      <c r="AX2248" s="8">
        <f>F2248*AW2248</f>
        <v>27588000</v>
      </c>
      <c r="AY2248" s="8">
        <f>IF(AQ2248="CT",7%,5%)*AX2248</f>
        <v>1931160.0000000002</v>
      </c>
      <c r="AZ2248" s="8">
        <f>AX2248*2%</f>
        <v>551760</v>
      </c>
      <c r="BA2248" s="8">
        <f>IF(BB2248&gt;0,0,AX2248*5%)</f>
        <v>0</v>
      </c>
      <c r="BB2248" s="8">
        <f>(AX2248-BG2248)*35%</f>
        <v>9655800</v>
      </c>
      <c r="BC2248" s="8">
        <f>+AX2248+AY2248+AZ2248+BA2248+BB2248</f>
        <v>39726720</v>
      </c>
      <c r="BD2248" s="8">
        <f>AX2248-AT2248</f>
        <v>27588000</v>
      </c>
      <c r="BE2248" s="2"/>
      <c r="BH2248" s="2"/>
    </row>
    <row r="2249" spans="1:60" ht="17" hidden="1" outlineLevel="1" x14ac:dyDescent="0.2">
      <c r="A2249" s="1" t="s">
        <v>82</v>
      </c>
      <c r="B2249" s="82">
        <v>62</v>
      </c>
      <c r="C2249" s="144" t="s">
        <v>83</v>
      </c>
      <c r="D2249" s="144"/>
      <c r="E2249" s="82" t="s">
        <v>52</v>
      </c>
      <c r="F2249" s="143">
        <v>10.119999999999999</v>
      </c>
      <c r="G2249" s="142">
        <f>+[2]THKL!F2257</f>
        <v>10.119999999999999</v>
      </c>
      <c r="H2249" s="132"/>
      <c r="I2249" s="132"/>
      <c r="J2249" s="132"/>
      <c r="K2249" s="156">
        <f>$K$217</f>
        <v>0</v>
      </c>
      <c r="L2249" s="157">
        <f>$L$217</f>
        <v>0</v>
      </c>
      <c r="M2249" s="157">
        <f>+M2248</f>
        <v>3800000</v>
      </c>
      <c r="N2249" s="83">
        <f>IF(V2249&lt;&gt;"VTC VHm",_xlfn.XLOOKUP(Z2249,$AC$4015:$AC$4035,$AD$4015:$AD$4035,0)*M2249,_xlfn.XLOOKUP(Z2249,$AC$4015:$AC$4035,$AD$4015:$AD$4035,0)*L2249)</f>
        <v>114000</v>
      </c>
      <c r="O2249" s="83">
        <f>IF(V2249&lt;&gt;"VTC VHm",_xlfn.XLOOKUP(Z2249,$AC$4015:$AC$4035,$AE$4015:$AE$4035,0)*M2249,_xlfn.XLOOKUP(Z2249,$AC$4015:$AC$4035,$AE$4015:$AE$4035,0)*L2249)</f>
        <v>0</v>
      </c>
      <c r="P2249" s="83">
        <f>SUM(N2249:O2249)</f>
        <v>114000</v>
      </c>
      <c r="Q2249" s="157">
        <f>M2249*G2249</f>
        <v>38456000</v>
      </c>
      <c r="R2249" s="157">
        <f>G2249*P2249</f>
        <v>1153680</v>
      </c>
      <c r="S2249" s="83">
        <f>SUM(Q2249:R2249)</f>
        <v>39609680</v>
      </c>
      <c r="T2249" s="156" t="s">
        <v>50</v>
      </c>
      <c r="U2249" s="132"/>
      <c r="V2249" s="132"/>
      <c r="W2249" s="132"/>
      <c r="X2249" s="44" t="s">
        <v>33</v>
      </c>
      <c r="Y2249" s="44"/>
      <c r="Z2249" s="44" t="s">
        <v>9</v>
      </c>
      <c r="AA2249" s="44" t="s">
        <v>80</v>
      </c>
      <c r="AB2249" s="2">
        <v>5935496.3753250008</v>
      </c>
      <c r="AC2249" s="2">
        <v>60067223.318289004</v>
      </c>
      <c r="AD2249" s="2">
        <f>+M2249</f>
        <v>3800000</v>
      </c>
      <c r="AE2249" s="2">
        <f>+AD2249*14%</f>
        <v>532000</v>
      </c>
      <c r="AF2249" s="155">
        <f>+AD2249*35%</f>
        <v>1330000</v>
      </c>
      <c r="AG2249" s="2">
        <f>+AD2249*F2249</f>
        <v>38456000</v>
      </c>
      <c r="AH2249" s="2">
        <f>+AE2249*F2249</f>
        <v>5383840</v>
      </c>
      <c r="AI2249" s="2">
        <f>+AF2249*F2249</f>
        <v>13459599.999999998</v>
      </c>
      <c r="AJ2249" s="2">
        <f>SUM(AG2249:AI2249)</f>
        <v>57299440</v>
      </c>
      <c r="AK2249" s="2">
        <f>+AD2249*G2249</f>
        <v>38456000</v>
      </c>
      <c r="AL2249" s="2">
        <f>+AE2249*G2249</f>
        <v>5383840</v>
      </c>
      <c r="AM2249" s="2">
        <f>+AF2249*G2249</f>
        <v>13459599.999999998</v>
      </c>
      <c r="AN2249" s="155">
        <f>SUM(AK2249:AM2249)</f>
        <v>57299440</v>
      </c>
      <c r="AQ2249" s="145" t="s">
        <v>525</v>
      </c>
      <c r="AU2249" s="8">
        <f>+K2249</f>
        <v>0</v>
      </c>
      <c r="AV2249" s="8">
        <f>+L2249</f>
        <v>0</v>
      </c>
      <c r="AW2249" s="2">
        <f>+M2249</f>
        <v>3800000</v>
      </c>
      <c r="AX2249" s="8">
        <f>F2249*AW2249</f>
        <v>38456000</v>
      </c>
      <c r="AY2249" s="8">
        <f>IF(AQ2249="CT",7%,5%)*AX2249</f>
        <v>2691920.0000000005</v>
      </c>
      <c r="AZ2249" s="8">
        <f>AX2249*2%</f>
        <v>769120</v>
      </c>
      <c r="BA2249" s="8">
        <f>IF(BB2249&gt;0,0,AX2249*5%)</f>
        <v>0</v>
      </c>
      <c r="BB2249" s="8">
        <f>(AX2249-BG2249)*35%</f>
        <v>13459600</v>
      </c>
      <c r="BC2249" s="8">
        <f>+AX2249+AY2249+AZ2249+BA2249+BB2249</f>
        <v>55376640</v>
      </c>
      <c r="BD2249" s="8">
        <f>AX2249-AT2249</f>
        <v>38456000</v>
      </c>
      <c r="BE2249" s="2"/>
      <c r="BH2249" s="2"/>
    </row>
    <row r="2250" spans="1:60" ht="17" hidden="1" outlineLevel="1" x14ac:dyDescent="0.2">
      <c r="A2250" s="1" t="s">
        <v>82</v>
      </c>
      <c r="B2250" s="82">
        <v>63</v>
      </c>
      <c r="C2250" s="144" t="s">
        <v>84</v>
      </c>
      <c r="D2250" s="144"/>
      <c r="E2250" s="82" t="s">
        <v>52</v>
      </c>
      <c r="F2250" s="143">
        <v>96.14</v>
      </c>
      <c r="G2250" s="142">
        <f>+[2]THKL!F2258</f>
        <v>96.58</v>
      </c>
      <c r="H2250" s="132"/>
      <c r="I2250" s="132"/>
      <c r="J2250" s="132"/>
      <c r="K2250" s="156">
        <f>$K$219</f>
        <v>0</v>
      </c>
      <c r="L2250" s="157">
        <f>$L$219</f>
        <v>0</v>
      </c>
      <c r="M2250" s="157">
        <v>3500000</v>
      </c>
      <c r="N2250" s="83">
        <f>IF(V2250&lt;&gt;"VTC VHm",_xlfn.XLOOKUP(Z2250,$AC$4015:$AC$4035,$AD$4015:$AD$4035,0)*M2250,_xlfn.XLOOKUP(Z2250,$AC$4015:$AC$4035,$AD$4015:$AD$4035,0)*L2250)</f>
        <v>105000</v>
      </c>
      <c r="O2250" s="83">
        <f>IF(V2250&lt;&gt;"VTC VHm",_xlfn.XLOOKUP(Z2250,$AC$4015:$AC$4035,$AE$4015:$AE$4035,0)*M2250,_xlfn.XLOOKUP(Z2250,$AC$4015:$AC$4035,$AE$4015:$AE$4035,0)*L2250)</f>
        <v>0</v>
      </c>
      <c r="P2250" s="83">
        <f>SUM(N2250:O2250)</f>
        <v>105000</v>
      </c>
      <c r="Q2250" s="157">
        <f>M2250*G2250</f>
        <v>338030000</v>
      </c>
      <c r="R2250" s="157">
        <f>G2250*P2250</f>
        <v>10140900</v>
      </c>
      <c r="S2250" s="83">
        <f>SUM(Q2250:R2250)</f>
        <v>348170900</v>
      </c>
      <c r="T2250" s="156" t="s">
        <v>50</v>
      </c>
      <c r="U2250" s="132"/>
      <c r="V2250" s="132"/>
      <c r="W2250" s="132"/>
      <c r="X2250" s="44" t="s">
        <v>33</v>
      </c>
      <c r="Y2250" s="44"/>
      <c r="Z2250" s="44" t="s">
        <v>9</v>
      </c>
      <c r="AA2250" s="44" t="s">
        <v>80</v>
      </c>
      <c r="AB2250" s="2">
        <v>5999033.7503250008</v>
      </c>
      <c r="AC2250" s="2">
        <v>576747104.75624561</v>
      </c>
      <c r="AD2250" s="2">
        <f>+M2250</f>
        <v>3500000</v>
      </c>
      <c r="AE2250" s="2">
        <f>+AD2250*14%</f>
        <v>490000.00000000006</v>
      </c>
      <c r="AF2250" s="155">
        <f>+AD2250*35%</f>
        <v>1225000</v>
      </c>
      <c r="AG2250" s="2">
        <f>+AD2250*F2250</f>
        <v>336490000</v>
      </c>
      <c r="AH2250" s="2">
        <f>+AE2250*F2250</f>
        <v>47108600.000000007</v>
      </c>
      <c r="AI2250" s="2">
        <f>+AF2250*F2250</f>
        <v>117771500</v>
      </c>
      <c r="AJ2250" s="2">
        <f>SUM(AG2250:AI2250)</f>
        <v>501370100</v>
      </c>
      <c r="AK2250" s="2">
        <f>+AD2250*G2250</f>
        <v>338030000</v>
      </c>
      <c r="AL2250" s="2">
        <f>+AE2250*G2250</f>
        <v>47324200.000000007</v>
      </c>
      <c r="AM2250" s="2">
        <f>+AF2250*G2250</f>
        <v>118310500</v>
      </c>
      <c r="AN2250" s="155">
        <f>SUM(AK2250:AM2250)</f>
        <v>503664700</v>
      </c>
      <c r="AQ2250" s="145" t="s">
        <v>525</v>
      </c>
      <c r="AU2250" s="8">
        <f>+K2250</f>
        <v>0</v>
      </c>
      <c r="AV2250" s="8">
        <f>+L2250</f>
        <v>0</v>
      </c>
      <c r="AW2250" s="2">
        <f>+M2250</f>
        <v>3500000</v>
      </c>
      <c r="AX2250" s="8">
        <f>F2250*AW2250</f>
        <v>336490000</v>
      </c>
      <c r="AY2250" s="8">
        <f>IF(AQ2250="CT",7%,5%)*AX2250</f>
        <v>23554300.000000004</v>
      </c>
      <c r="AZ2250" s="8">
        <f>AX2250*2%</f>
        <v>6729800</v>
      </c>
      <c r="BA2250" s="8">
        <f>IF(BB2250&gt;0,0,AX2250*5%)</f>
        <v>0</v>
      </c>
      <c r="BB2250" s="8">
        <f>(AX2250-BG2250)*35%</f>
        <v>117771499.99999999</v>
      </c>
      <c r="BC2250" s="8">
        <f>+AX2250+AY2250+AZ2250+BA2250+BB2250</f>
        <v>484545600</v>
      </c>
      <c r="BD2250" s="8">
        <f>AX2250-AT2250</f>
        <v>336490000</v>
      </c>
      <c r="BE2250" s="2"/>
      <c r="BH2250" s="2"/>
    </row>
    <row r="2251" spans="1:60" ht="17" hidden="1" outlineLevel="1" x14ac:dyDescent="0.2">
      <c r="A2251" s="1" t="s">
        <v>82</v>
      </c>
      <c r="B2251" s="82">
        <v>64</v>
      </c>
      <c r="C2251" s="144" t="s">
        <v>84</v>
      </c>
      <c r="D2251" s="144"/>
      <c r="E2251" s="82" t="s">
        <v>52</v>
      </c>
      <c r="F2251" s="143">
        <v>2.97</v>
      </c>
      <c r="G2251" s="142">
        <f>+[2]THKL!F2259</f>
        <v>0</v>
      </c>
      <c r="H2251" s="132"/>
      <c r="I2251" s="132"/>
      <c r="J2251" s="132"/>
      <c r="K2251" s="156">
        <f>$K$219</f>
        <v>0</v>
      </c>
      <c r="L2251" s="157">
        <f>$L$219</f>
        <v>0</v>
      </c>
      <c r="M2251" s="157">
        <f>+M2250</f>
        <v>3500000</v>
      </c>
      <c r="N2251" s="83">
        <f>IF(V2251&lt;&gt;"VTC VHm",_xlfn.XLOOKUP(Z2251,$AC$4015:$AC$4035,$AD$4015:$AD$4035,0)*M2251,_xlfn.XLOOKUP(Z2251,$AC$4015:$AC$4035,$AD$4015:$AD$4035,0)*L2251)</f>
        <v>105000</v>
      </c>
      <c r="O2251" s="83">
        <f>IF(V2251&lt;&gt;"VTC VHm",_xlfn.XLOOKUP(Z2251,$AC$4015:$AC$4035,$AE$4015:$AE$4035,0)*M2251,_xlfn.XLOOKUP(Z2251,$AC$4015:$AC$4035,$AE$4015:$AE$4035,0)*L2251)</f>
        <v>0</v>
      </c>
      <c r="P2251" s="83">
        <f>SUM(N2251:O2251)</f>
        <v>105000</v>
      </c>
      <c r="Q2251" s="157">
        <f>M2251*G2251</f>
        <v>0</v>
      </c>
      <c r="R2251" s="157">
        <f>G2251*P2251</f>
        <v>0</v>
      </c>
      <c r="S2251" s="83">
        <f>SUM(Q2251:R2251)</f>
        <v>0</v>
      </c>
      <c r="T2251" s="156" t="s">
        <v>50</v>
      </c>
      <c r="U2251" s="132"/>
      <c r="V2251" s="132"/>
      <c r="W2251" s="132"/>
      <c r="X2251" s="44" t="s">
        <v>33</v>
      </c>
      <c r="Y2251" s="44"/>
      <c r="Z2251" s="44" t="s">
        <v>9</v>
      </c>
      <c r="AA2251" s="44" t="s">
        <v>80</v>
      </c>
      <c r="AB2251" s="2">
        <v>5830120.9096349999</v>
      </c>
      <c r="AC2251" s="2">
        <v>17315459.10161595</v>
      </c>
      <c r="AD2251" s="2">
        <f>+M2251</f>
        <v>3500000</v>
      </c>
      <c r="AE2251" s="2">
        <f>+AD2251*14%</f>
        <v>490000.00000000006</v>
      </c>
      <c r="AF2251" s="155">
        <f>+AD2251*35%</f>
        <v>1225000</v>
      </c>
      <c r="AG2251" s="2">
        <f>+AD2251*F2251</f>
        <v>10395000</v>
      </c>
      <c r="AH2251" s="2">
        <f>+AE2251*F2251</f>
        <v>1455300.0000000002</v>
      </c>
      <c r="AI2251" s="2">
        <f>+AF2251*F2251</f>
        <v>3638250.0000000005</v>
      </c>
      <c r="AJ2251" s="2">
        <f>SUM(AG2251:AI2251)</f>
        <v>15488550</v>
      </c>
      <c r="AK2251" s="2">
        <f>+AD2251*G2251</f>
        <v>0</v>
      </c>
      <c r="AL2251" s="2">
        <f>+AE2251*G2251</f>
        <v>0</v>
      </c>
      <c r="AM2251" s="2">
        <f>+AF2251*G2251</f>
        <v>0</v>
      </c>
      <c r="AN2251" s="155">
        <f>SUM(AK2251:AM2251)</f>
        <v>0</v>
      </c>
      <c r="AQ2251" s="145" t="s">
        <v>525</v>
      </c>
      <c r="AU2251" s="8">
        <f>+K2251</f>
        <v>0</v>
      </c>
      <c r="AV2251" s="8">
        <f>+L2251</f>
        <v>0</v>
      </c>
      <c r="AW2251" s="2">
        <f>+M2251</f>
        <v>3500000</v>
      </c>
      <c r="AX2251" s="8">
        <f>F2251*AW2251</f>
        <v>10395000</v>
      </c>
      <c r="AY2251" s="8">
        <f>IF(AQ2251="CT",7%,5%)*AX2251</f>
        <v>727650.00000000012</v>
      </c>
      <c r="AZ2251" s="8">
        <f>AX2251*2%</f>
        <v>207900</v>
      </c>
      <c r="BA2251" s="8">
        <f>IF(BB2251&gt;0,0,AX2251*5%)</f>
        <v>0</v>
      </c>
      <c r="BB2251" s="8">
        <f>(AX2251-BG2251)*35%</f>
        <v>3638250</v>
      </c>
      <c r="BC2251" s="8">
        <f>+AX2251+AY2251+AZ2251+BA2251+BB2251</f>
        <v>14968800</v>
      </c>
      <c r="BD2251" s="8">
        <f>AX2251-AT2251</f>
        <v>10395000</v>
      </c>
      <c r="BE2251" s="2"/>
      <c r="BH2251" s="2"/>
    </row>
    <row r="2252" spans="1:60" ht="34" hidden="1" outlineLevel="1" x14ac:dyDescent="0.2">
      <c r="A2252" s="1" t="s">
        <v>82</v>
      </c>
      <c r="B2252" s="82">
        <v>65</v>
      </c>
      <c r="C2252" s="144" t="s">
        <v>925</v>
      </c>
      <c r="D2252" s="144"/>
      <c r="E2252" s="82" t="s">
        <v>52</v>
      </c>
      <c r="F2252" s="143">
        <v>12.6</v>
      </c>
      <c r="G2252" s="142">
        <f>+[2]THKL!F2260</f>
        <v>12.6</v>
      </c>
      <c r="H2252" s="132"/>
      <c r="I2252" s="132"/>
      <c r="J2252" s="132"/>
      <c r="K2252" s="156">
        <f>K1825</f>
        <v>7200000</v>
      </c>
      <c r="L2252" s="157"/>
      <c r="M2252" s="157">
        <f>SUM(K2252:L2252)</f>
        <v>7200000</v>
      </c>
      <c r="N2252" s="83">
        <f>IF(V2252&lt;&gt;"VTC VHm",_xlfn.XLOOKUP(Z2252,$AC$4015:$AC$4035,$AD$4015:$AD$4035,0)*M2252,_xlfn.XLOOKUP(Z2252,$AC$4015:$AC$4035,$AD$4015:$AD$4035,0)*L2252)</f>
        <v>216000</v>
      </c>
      <c r="O2252" s="83">
        <f>IF(V2252&lt;&gt;"VTC VHm",_xlfn.XLOOKUP(Z2252,$AC$4015:$AC$4035,$AE$4015:$AE$4035,0)*M2252,_xlfn.XLOOKUP(Z2252,$AC$4015:$AC$4035,$AE$4015:$AE$4035,0)*L2252)</f>
        <v>0</v>
      </c>
      <c r="P2252" s="83">
        <f>SUM(N2252:O2252)</f>
        <v>216000</v>
      </c>
      <c r="Q2252" s="157">
        <f>M2252*G2252</f>
        <v>90720000</v>
      </c>
      <c r="R2252" s="157">
        <f>G2252*P2252</f>
        <v>2721600</v>
      </c>
      <c r="S2252" s="83">
        <f>SUM(Q2252:R2252)</f>
        <v>93441600</v>
      </c>
      <c r="T2252" s="156"/>
      <c r="U2252" s="132"/>
      <c r="V2252" s="132"/>
      <c r="W2252" s="132"/>
      <c r="X2252" s="44" t="s">
        <v>33</v>
      </c>
      <c r="Y2252" s="44"/>
      <c r="Z2252" s="44" t="s">
        <v>9</v>
      </c>
      <c r="AA2252" s="44" t="s">
        <v>80</v>
      </c>
      <c r="AB2252" s="2">
        <v>4009143.5543775</v>
      </c>
      <c r="AC2252" s="2">
        <v>50515208.785156496</v>
      </c>
      <c r="AD2252" s="2">
        <f>+M2252</f>
        <v>7200000</v>
      </c>
      <c r="AE2252" s="2">
        <f>+AD2252*14%</f>
        <v>1008000.0000000001</v>
      </c>
      <c r="AF2252" s="155">
        <f>+AD2252*35%</f>
        <v>2520000</v>
      </c>
      <c r="AG2252" s="2">
        <f>+AD2252*F2252</f>
        <v>90720000</v>
      </c>
      <c r="AH2252" s="2">
        <f>+AE2252*F2252</f>
        <v>12700800.000000002</v>
      </c>
      <c r="AI2252" s="2">
        <f>+AF2252*F2252</f>
        <v>31752000</v>
      </c>
      <c r="AJ2252" s="2">
        <f>SUM(AG2252:AI2252)</f>
        <v>135172800</v>
      </c>
      <c r="AK2252" s="2">
        <f>+AD2252*G2252</f>
        <v>90720000</v>
      </c>
      <c r="AL2252" s="2">
        <f>+AE2252*G2252</f>
        <v>12700800.000000002</v>
      </c>
      <c r="AM2252" s="2">
        <f>+AF2252*G2252</f>
        <v>31752000</v>
      </c>
      <c r="AN2252" s="155">
        <f>SUM(AK2252:AM2252)</f>
        <v>135172800</v>
      </c>
      <c r="AQ2252" s="145" t="s">
        <v>525</v>
      </c>
      <c r="AU2252" s="8">
        <f>+K2252</f>
        <v>7200000</v>
      </c>
      <c r="AV2252" s="8">
        <f>+L2252</f>
        <v>0</v>
      </c>
      <c r="AW2252" s="2">
        <f>+M2252</f>
        <v>7200000</v>
      </c>
      <c r="AX2252" s="8">
        <f>F2252*AW2252</f>
        <v>90720000</v>
      </c>
      <c r="AY2252" s="8">
        <f>IF(AQ2252="CT",7%,5%)*AX2252</f>
        <v>6350400.0000000009</v>
      </c>
      <c r="AZ2252" s="8">
        <f>AX2252*2%</f>
        <v>1814400</v>
      </c>
      <c r="BA2252" s="8">
        <f>IF(BB2252&gt;0,0,AX2252*5%)</f>
        <v>0</v>
      </c>
      <c r="BB2252" s="8">
        <f>(AX2252-BG2252)*35%</f>
        <v>31751999.999999996</v>
      </c>
      <c r="BC2252" s="8">
        <f>+AX2252+AY2252+AZ2252+BA2252+BB2252</f>
        <v>130636800</v>
      </c>
      <c r="BD2252" s="8">
        <f>AX2252-AT2252</f>
        <v>90720000</v>
      </c>
      <c r="BE2252" s="2"/>
      <c r="BH2252" s="2"/>
    </row>
    <row r="2253" spans="1:60" s="92" customFormat="1" ht="15.75" hidden="1" customHeight="1" outlineLevel="1" x14ac:dyDescent="0.2">
      <c r="B2253" s="163"/>
      <c r="C2253" s="164" t="s">
        <v>690</v>
      </c>
      <c r="D2253" s="164"/>
      <c r="E2253" s="163"/>
      <c r="F2253" s="162"/>
      <c r="G2253" s="149">
        <f>+[2]THKL!F2261</f>
        <v>0</v>
      </c>
      <c r="H2253" s="158"/>
      <c r="I2253" s="158"/>
      <c r="J2253" s="158"/>
      <c r="K2253" s="159"/>
      <c r="L2253" s="161"/>
      <c r="M2253" s="161">
        <f>SUM(K2253:L2253)</f>
        <v>0</v>
      </c>
      <c r="N2253" s="83">
        <f>IF(V2253&lt;&gt;"VTC VHm",_xlfn.XLOOKUP(Z2253,$AC$4015:$AC$4035,$AD$4015:$AD$4035,0)*M2253,_xlfn.XLOOKUP(Z2253,$AC$4015:$AC$4035,$AD$4015:$AD$4035,0)*L2253)</f>
        <v>0</v>
      </c>
      <c r="O2253" s="83">
        <f>IF(V2253&lt;&gt;"VTC VHm",_xlfn.XLOOKUP(Z2253,$AC$4015:$AC$4035,$AE$4015:$AE$4035,0)*M2253,_xlfn.XLOOKUP(Z2253,$AC$4015:$AC$4035,$AE$4015:$AE$4035,0)*L2253)</f>
        <v>0</v>
      </c>
      <c r="P2253" s="160">
        <f>SUM(N2253:O2253)</f>
        <v>0</v>
      </c>
      <c r="Q2253" s="161">
        <f>M2253*G2253</f>
        <v>0</v>
      </c>
      <c r="R2253" s="161">
        <f>G2253*P2253</f>
        <v>0</v>
      </c>
      <c r="S2253" s="160">
        <f>SUM(Q2253:R2253)</f>
        <v>0</v>
      </c>
      <c r="T2253" s="159"/>
      <c r="U2253" s="158"/>
      <c r="V2253" s="158"/>
      <c r="W2253" s="158"/>
      <c r="X2253" s="94" t="s">
        <v>33</v>
      </c>
      <c r="Y2253" s="94"/>
      <c r="Z2253" s="94"/>
      <c r="AA2253" s="94" t="s">
        <v>80</v>
      </c>
      <c r="AB2253" s="2"/>
      <c r="AC2253" s="2">
        <v>0</v>
      </c>
      <c r="AD2253" s="93">
        <f>+M2253</f>
        <v>0</v>
      </c>
      <c r="AE2253" s="93">
        <f>+AD2253*14%</f>
        <v>0</v>
      </c>
      <c r="AF2253" s="93">
        <f>+AD2253*35%</f>
        <v>0</v>
      </c>
      <c r="AG2253" s="93">
        <f>+AD2253*F2253</f>
        <v>0</v>
      </c>
      <c r="AH2253" s="93">
        <f>+AE2253*F2253</f>
        <v>0</v>
      </c>
      <c r="AI2253" s="93">
        <f>+AF2253*F2253</f>
        <v>0</v>
      </c>
      <c r="AJ2253" s="93">
        <f>SUM(AG2253:AI2253)</f>
        <v>0</v>
      </c>
      <c r="AK2253" s="93">
        <f>+AD2253*G2253</f>
        <v>0</v>
      </c>
      <c r="AL2253" s="93">
        <f>+AE2253*G2253</f>
        <v>0</v>
      </c>
      <c r="AM2253" s="93">
        <f>+AF2253*G2253</f>
        <v>0</v>
      </c>
      <c r="AN2253" s="93">
        <f>SUM(AK2253:AM2253)</f>
        <v>0</v>
      </c>
      <c r="AQ2253" s="145" t="s">
        <v>525</v>
      </c>
      <c r="AU2253" s="8">
        <f>+K2253</f>
        <v>0</v>
      </c>
      <c r="AV2253" s="8">
        <f>+L2253</f>
        <v>0</v>
      </c>
      <c r="AW2253" s="2">
        <f>+M2253</f>
        <v>0</v>
      </c>
      <c r="AX2253" s="8">
        <f>F2253*AW2253</f>
        <v>0</v>
      </c>
      <c r="AY2253" s="8">
        <f>IF(AQ2253="CT",7%,5%)*AX2253</f>
        <v>0</v>
      </c>
      <c r="AZ2253" s="8">
        <f>AX2253*2%</f>
        <v>0</v>
      </c>
      <c r="BA2253" s="8">
        <f>IF(BB2253&gt;0,0,AX2253*5%)</f>
        <v>0</v>
      </c>
      <c r="BB2253" s="8">
        <f>(AX2253-BG2253)*35%</f>
        <v>0</v>
      </c>
      <c r="BC2253" s="8">
        <f>+AX2253+AY2253+AZ2253+BA2253+BB2253</f>
        <v>0</v>
      </c>
      <c r="BD2253" s="8">
        <f>AX2253-AT2253</f>
        <v>0</v>
      </c>
      <c r="BE2253" s="2"/>
      <c r="BH2253" s="2"/>
    </row>
    <row r="2254" spans="1:60" ht="34" hidden="1" outlineLevel="1" x14ac:dyDescent="0.2">
      <c r="A2254" s="1" t="s">
        <v>82</v>
      </c>
      <c r="B2254" s="82">
        <v>67</v>
      </c>
      <c r="C2254" s="144" t="s">
        <v>689</v>
      </c>
      <c r="D2254" s="144"/>
      <c r="E2254" s="82" t="s">
        <v>52</v>
      </c>
      <c r="F2254" s="143">
        <v>13.86</v>
      </c>
      <c r="G2254" s="142">
        <f>+[2]THKL!F2262</f>
        <v>13.860000000000001</v>
      </c>
      <c r="H2254" s="132"/>
      <c r="I2254" s="132"/>
      <c r="J2254" s="132"/>
      <c r="K2254" s="156">
        <f>6188000/(0.77*2.2)</f>
        <v>3652892.5619834708</v>
      </c>
      <c r="L2254" s="157" t="s">
        <v>89</v>
      </c>
      <c r="M2254" s="157">
        <f>SUM(K2254:L2254)</f>
        <v>3652892.5619834708</v>
      </c>
      <c r="N2254" s="83">
        <f>IF(V2254&lt;&gt;"VTC VHm",_xlfn.XLOOKUP(Z2254,$AC$4015:$AC$4035,$AD$4015:$AD$4035,0)*M2254,_xlfn.XLOOKUP(Z2254,$AC$4015:$AC$4035,$AD$4015:$AD$4035,0)*L2254)</f>
        <v>0</v>
      </c>
      <c r="O2254" s="83">
        <f>IF(V2254&lt;&gt;"VTC VHm",_xlfn.XLOOKUP(Z2254,$AC$4015:$AC$4035,$AE$4015:$AE$4035,0)*M2254,_xlfn.XLOOKUP(Z2254,$AC$4015:$AC$4035,$AE$4015:$AE$4035,0)*L2254)</f>
        <v>0</v>
      </c>
      <c r="P2254" s="83">
        <f>SUM(N2254:O2254)</f>
        <v>0</v>
      </c>
      <c r="Q2254" s="157">
        <f>M2254*G2254</f>
        <v>50629090.909090906</v>
      </c>
      <c r="R2254" s="157">
        <f>G2254*P2254</f>
        <v>0</v>
      </c>
      <c r="S2254" s="83">
        <f>SUM(Q2254:R2254)</f>
        <v>50629090.909090906</v>
      </c>
      <c r="T2254" s="156" t="s">
        <v>688</v>
      </c>
      <c r="U2254" s="132"/>
      <c r="V2254" s="132"/>
      <c r="W2254" s="132"/>
      <c r="X2254" s="44" t="s">
        <v>33</v>
      </c>
      <c r="Y2254" s="44"/>
      <c r="Z2254" s="44" t="s">
        <v>4</v>
      </c>
      <c r="AA2254" s="44" t="s">
        <v>80</v>
      </c>
      <c r="AB2254" s="2">
        <v>3939317.25</v>
      </c>
      <c r="AC2254" s="2">
        <v>54598937.085000001</v>
      </c>
      <c r="AD2254" s="2">
        <f>+M2254</f>
        <v>3652892.5619834708</v>
      </c>
      <c r="AE2254" s="2">
        <f>+AD2254*14%</f>
        <v>511404.95867768594</v>
      </c>
      <c r="AF2254" s="155">
        <f>+AD2254*35%</f>
        <v>1278512.3966942148</v>
      </c>
      <c r="AG2254" s="2">
        <f>+AD2254*F2254</f>
        <v>50629090.909090906</v>
      </c>
      <c r="AH2254" s="2">
        <f>+AE2254*F2254</f>
        <v>7088072.7272727266</v>
      </c>
      <c r="AI2254" s="2">
        <f>+AF2254*F2254</f>
        <v>17720181.818181816</v>
      </c>
      <c r="AJ2254" s="2">
        <f>SUM(AG2254:AI2254)</f>
        <v>75437345.454545453</v>
      </c>
      <c r="AK2254" s="2">
        <f>+AD2254*G2254</f>
        <v>50629090.909090906</v>
      </c>
      <c r="AL2254" s="2">
        <f>+AE2254*G2254</f>
        <v>7088072.7272727275</v>
      </c>
      <c r="AM2254" s="2">
        <f>+AF2254*G2254</f>
        <v>17720181.81818182</v>
      </c>
      <c r="AN2254" s="155">
        <f>SUM(AK2254:AM2254)</f>
        <v>75437345.454545453</v>
      </c>
      <c r="AQ2254" s="145" t="s">
        <v>525</v>
      </c>
      <c r="AU2254" s="8">
        <f>+K2254</f>
        <v>3652892.5619834708</v>
      </c>
      <c r="AV2254" s="8" t="str">
        <f>+L2254</f>
        <v>Bao gồm</v>
      </c>
      <c r="AW2254" s="2">
        <f>+M2254</f>
        <v>3652892.5619834708</v>
      </c>
      <c r="AX2254" s="8">
        <f>F2254*AW2254</f>
        <v>50629090.909090906</v>
      </c>
      <c r="AY2254" s="8">
        <f>IF(AQ2254="CT",7%,5%)*AX2254</f>
        <v>3544036.3636363638</v>
      </c>
      <c r="AZ2254" s="8">
        <f>AX2254*2%</f>
        <v>1012581.8181818181</v>
      </c>
      <c r="BA2254" s="8">
        <f>IF(BB2254&gt;0,0,AX2254*5%)</f>
        <v>0</v>
      </c>
      <c r="BB2254" s="8">
        <f>(AX2254-BG2254)*35%</f>
        <v>17720181.818181816</v>
      </c>
      <c r="BC2254" s="8">
        <f>+AX2254+AY2254+AZ2254+BA2254+BB2254</f>
        <v>72905890.909090906</v>
      </c>
      <c r="BD2254" s="8">
        <f>AX2254-AT2254</f>
        <v>50629090.909090906</v>
      </c>
      <c r="BE2254" s="2"/>
      <c r="BH2254" s="2"/>
    </row>
    <row r="2255" spans="1:60" s="92" customFormat="1" ht="17" hidden="1" outlineLevel="1" x14ac:dyDescent="0.2">
      <c r="B2255" s="163"/>
      <c r="C2255" s="164" t="s">
        <v>687</v>
      </c>
      <c r="D2255" s="164"/>
      <c r="E2255" s="163"/>
      <c r="F2255" s="162"/>
      <c r="G2255" s="149">
        <f>+[2]THKL!F2263</f>
        <v>0</v>
      </c>
      <c r="H2255" s="158"/>
      <c r="I2255" s="158"/>
      <c r="J2255" s="158"/>
      <c r="K2255" s="159"/>
      <c r="L2255" s="161"/>
      <c r="M2255" s="161">
        <f>SUM(K2255:L2255)</f>
        <v>0</v>
      </c>
      <c r="N2255" s="83">
        <f>IF(V2255&lt;&gt;"VTC VHm",_xlfn.XLOOKUP(Z2255,$AC$4015:$AC$4035,$AD$4015:$AD$4035,0)*M2255,_xlfn.XLOOKUP(Z2255,$AC$4015:$AC$4035,$AD$4015:$AD$4035,0)*L2255)</f>
        <v>0</v>
      </c>
      <c r="O2255" s="83">
        <f>IF(V2255&lt;&gt;"VTC VHm",_xlfn.XLOOKUP(Z2255,$AC$4015:$AC$4035,$AE$4015:$AE$4035,0)*M2255,_xlfn.XLOOKUP(Z2255,$AC$4015:$AC$4035,$AE$4015:$AE$4035,0)*L2255)</f>
        <v>0</v>
      </c>
      <c r="P2255" s="160">
        <f>SUM(N2255:O2255)</f>
        <v>0</v>
      </c>
      <c r="Q2255" s="161">
        <f>M2255*G2255</f>
        <v>0</v>
      </c>
      <c r="R2255" s="161">
        <f>G2255*P2255</f>
        <v>0</v>
      </c>
      <c r="S2255" s="160">
        <f>SUM(Q2255:R2255)</f>
        <v>0</v>
      </c>
      <c r="T2255" s="159"/>
      <c r="U2255" s="158"/>
      <c r="V2255" s="158"/>
      <c r="W2255" s="158"/>
      <c r="X2255" s="94" t="s">
        <v>33</v>
      </c>
      <c r="Y2255" s="94"/>
      <c r="Z2255" s="94" t="s">
        <v>6</v>
      </c>
      <c r="AA2255" s="94" t="s">
        <v>80</v>
      </c>
      <c r="AB2255" s="2"/>
      <c r="AC2255" s="2">
        <v>0</v>
      </c>
      <c r="AD2255" s="93">
        <f>+M2255</f>
        <v>0</v>
      </c>
      <c r="AE2255" s="93">
        <f>+AD2255*14%</f>
        <v>0</v>
      </c>
      <c r="AF2255" s="93">
        <f>+AD2255*35%</f>
        <v>0</v>
      </c>
      <c r="AG2255" s="93">
        <f>+AD2255*F2255</f>
        <v>0</v>
      </c>
      <c r="AH2255" s="93">
        <f>+AE2255*F2255</f>
        <v>0</v>
      </c>
      <c r="AI2255" s="93">
        <f>+AF2255*F2255</f>
        <v>0</v>
      </c>
      <c r="AJ2255" s="93">
        <f>SUM(AG2255:AI2255)</f>
        <v>0</v>
      </c>
      <c r="AK2255" s="93">
        <f>+AD2255*G2255</f>
        <v>0</v>
      </c>
      <c r="AL2255" s="93">
        <f>+AE2255*G2255</f>
        <v>0</v>
      </c>
      <c r="AM2255" s="93">
        <f>+AF2255*G2255</f>
        <v>0</v>
      </c>
      <c r="AN2255" s="93">
        <f>SUM(AK2255:AM2255)</f>
        <v>0</v>
      </c>
      <c r="AQ2255" s="145" t="s">
        <v>525</v>
      </c>
      <c r="AU2255" s="8">
        <f>+K2255</f>
        <v>0</v>
      </c>
      <c r="AV2255" s="8">
        <f>+L2255</f>
        <v>0</v>
      </c>
      <c r="AW2255" s="2">
        <f>+M2255</f>
        <v>0</v>
      </c>
      <c r="AX2255" s="8">
        <f>F2255*AW2255</f>
        <v>0</v>
      </c>
      <c r="AY2255" s="8">
        <f>IF(AQ2255="CT",7%,5%)*AX2255</f>
        <v>0</v>
      </c>
      <c r="AZ2255" s="8">
        <f>AX2255*2%</f>
        <v>0</v>
      </c>
      <c r="BA2255" s="8">
        <f>IF(BB2255&gt;0,0,AX2255*5%)</f>
        <v>0</v>
      </c>
      <c r="BB2255" s="8">
        <f>(AX2255-BG2255)*35%</f>
        <v>0</v>
      </c>
      <c r="BC2255" s="8">
        <f>+AX2255+AY2255+AZ2255+BA2255+BB2255</f>
        <v>0</v>
      </c>
      <c r="BD2255" s="8">
        <f>AX2255-AT2255</f>
        <v>0</v>
      </c>
      <c r="BE2255" s="2"/>
      <c r="BH2255" s="2"/>
    </row>
    <row r="2256" spans="1:60" ht="34" hidden="1" outlineLevel="1" x14ac:dyDescent="0.2">
      <c r="A2256" s="1" t="s">
        <v>82</v>
      </c>
      <c r="B2256" s="243">
        <v>69</v>
      </c>
      <c r="C2256" s="144" t="s">
        <v>870</v>
      </c>
      <c r="D2256" s="144"/>
      <c r="E2256" s="243" t="s">
        <v>52</v>
      </c>
      <c r="F2256" s="242">
        <v>424.06</v>
      </c>
      <c r="G2256" s="241">
        <f>+[2]THKL!F2264</f>
        <v>424.06000000000006</v>
      </c>
      <c r="H2256" s="240"/>
      <c r="I2256" s="240"/>
      <c r="J2256" s="240"/>
      <c r="K2256" s="156">
        <f>$K$1829</f>
        <v>1996358.5401136363</v>
      </c>
      <c r="L2256" s="157">
        <f>$L$1829</f>
        <v>300000</v>
      </c>
      <c r="M2256" s="157">
        <f>SUM(K2256:L2256)</f>
        <v>2296358.5401136363</v>
      </c>
      <c r="N2256" s="83">
        <f>IF(V2256&lt;&gt;"VTC VHm",_xlfn.XLOOKUP(Z2256,$AC$4015:$AC$4035,$AD$4015:$AD$4035,0)*M2256,_xlfn.XLOOKUP(Z2256,$AC$4015:$AC$4035,$AD$4015:$AD$4035,0)*L2256)</f>
        <v>803725.48903977266</v>
      </c>
      <c r="O2256" s="83">
        <f>IF(V2256&lt;&gt;"VTC VHm",_xlfn.XLOOKUP(Z2256,$AC$4015:$AC$4035,$AE$4015:$AE$4035,0)*M2256,_xlfn.XLOOKUP(Z2256,$AC$4015:$AC$4035,$AE$4015:$AE$4035,0)*L2256)</f>
        <v>0</v>
      </c>
      <c r="P2256" s="83">
        <f>SUM(N2256:O2256)</f>
        <v>803725.48903977266</v>
      </c>
      <c r="Q2256" s="157">
        <f>M2256*G2256</f>
        <v>973793802.52058876</v>
      </c>
      <c r="R2256" s="157">
        <f>G2256*P2256</f>
        <v>340827830.88220602</v>
      </c>
      <c r="S2256" s="83">
        <f>SUM(Q2256:R2256)</f>
        <v>1314621633.4027948</v>
      </c>
      <c r="T2256" s="156"/>
      <c r="U2256" s="240"/>
      <c r="V2256" s="240"/>
      <c r="W2256" s="240"/>
      <c r="X2256" s="44" t="s">
        <v>33</v>
      </c>
      <c r="Y2256" s="44"/>
      <c r="Z2256" s="44" t="s">
        <v>6</v>
      </c>
      <c r="AA2256" s="44" t="s">
        <v>80</v>
      </c>
      <c r="AB2256" s="2">
        <v>3583507.95</v>
      </c>
      <c r="AC2256" s="2">
        <v>1519622381.2770002</v>
      </c>
      <c r="AD2256" s="2">
        <f>+M2256</f>
        <v>2296358.5401136363</v>
      </c>
      <c r="AE2256" s="2">
        <f>+AD2256*14%</f>
        <v>321490.19561590912</v>
      </c>
      <c r="AF2256" s="155">
        <f>+AD2256*35%</f>
        <v>803725.48903977266</v>
      </c>
      <c r="AG2256" s="2">
        <f>+AD2256*F2256</f>
        <v>973793802.52058864</v>
      </c>
      <c r="AH2256" s="2">
        <f>+AE2256*F2256</f>
        <v>136331132.35288242</v>
      </c>
      <c r="AI2256" s="2">
        <f>+AF2256*F2256</f>
        <v>340827830.88220602</v>
      </c>
      <c r="AJ2256" s="2">
        <f>SUM(AG2256:AI2256)</f>
        <v>1450952765.755677</v>
      </c>
      <c r="AK2256" s="2">
        <f>+AD2256*G2256</f>
        <v>973793802.52058876</v>
      </c>
      <c r="AL2256" s="2">
        <f>+AE2256*G2256</f>
        <v>136331132.35288244</v>
      </c>
      <c r="AM2256" s="2">
        <f>+AF2256*G2256</f>
        <v>340827830.88220602</v>
      </c>
      <c r="AN2256" s="155">
        <f>SUM(AK2256:AM2256)</f>
        <v>1450952765.7556772</v>
      </c>
      <c r="AQ2256" s="145" t="s">
        <v>525</v>
      </c>
      <c r="AU2256" s="8">
        <f>+K2256</f>
        <v>1996358.5401136363</v>
      </c>
      <c r="AV2256" s="8">
        <f>+L2256</f>
        <v>300000</v>
      </c>
      <c r="AW2256" s="2">
        <f>+M2256</f>
        <v>2296358.5401136363</v>
      </c>
      <c r="AX2256" s="8">
        <f>F2256*AW2256</f>
        <v>973793802.52058864</v>
      </c>
      <c r="AY2256" s="8">
        <f>IF(AQ2256="CT",7%,5%)*AX2256</f>
        <v>68165566.176441208</v>
      </c>
      <c r="AZ2256" s="8">
        <f>AX2256*2%</f>
        <v>19475876.050411772</v>
      </c>
      <c r="BA2256" s="8">
        <f>IF(BB2256&gt;0,0,AX2256*5%)</f>
        <v>0</v>
      </c>
      <c r="BB2256" s="8">
        <f>(AX2256-BG2256)*35%</f>
        <v>340827830.88220602</v>
      </c>
      <c r="BC2256" s="8">
        <f>+AX2256+AY2256+AZ2256+BA2256+BB2256</f>
        <v>1402263075.6296477</v>
      </c>
      <c r="BD2256" s="8">
        <f>AX2256-AT2256</f>
        <v>973793802.52058864</v>
      </c>
      <c r="BE2256" s="2"/>
      <c r="BH2256" s="2"/>
    </row>
    <row r="2257" spans="1:60" ht="34" hidden="1" outlineLevel="1" x14ac:dyDescent="0.2">
      <c r="B2257" s="243"/>
      <c r="C2257" s="144" t="s">
        <v>683</v>
      </c>
      <c r="D2257" s="144"/>
      <c r="E2257" s="243"/>
      <c r="F2257" s="242"/>
      <c r="G2257" s="241"/>
      <c r="H2257" s="240"/>
      <c r="I2257" s="240"/>
      <c r="J2257" s="240"/>
      <c r="K2257" s="156" t="s">
        <v>89</v>
      </c>
      <c r="L2257" s="157" t="s">
        <v>89</v>
      </c>
      <c r="M2257" s="157">
        <f>SUM(K2257:L2257)</f>
        <v>0</v>
      </c>
      <c r="N2257" s="83">
        <f>IF(V2257&lt;&gt;"VTC VHm",_xlfn.XLOOKUP(Z2257,$AC$4015:$AC$4035,$AD$4015:$AD$4035,0)*M2257,_xlfn.XLOOKUP(Z2257,$AC$4015:$AC$4035,$AD$4015:$AD$4035,0)*L2257)</f>
        <v>0</v>
      </c>
      <c r="O2257" s="83">
        <f>IF(V2257&lt;&gt;"VTC VHm",_xlfn.XLOOKUP(Z2257,$AC$4015:$AC$4035,$AE$4015:$AE$4035,0)*M2257,_xlfn.XLOOKUP(Z2257,$AC$4015:$AC$4035,$AE$4015:$AE$4035,0)*L2257)</f>
        <v>0</v>
      </c>
      <c r="P2257" s="83">
        <f>SUM(N2257:O2257)</f>
        <v>0</v>
      </c>
      <c r="Q2257" s="157">
        <f>M2257*G2257</f>
        <v>0</v>
      </c>
      <c r="R2257" s="157">
        <f>G2257*P2257</f>
        <v>0</v>
      </c>
      <c r="S2257" s="83">
        <f>SUM(Q2257:R2257)</f>
        <v>0</v>
      </c>
      <c r="T2257" s="156"/>
      <c r="U2257" s="240"/>
      <c r="V2257" s="240"/>
      <c r="W2257" s="240"/>
      <c r="X2257" s="44" t="s">
        <v>33</v>
      </c>
      <c r="Y2257" s="44"/>
      <c r="Z2257" s="44" t="s">
        <v>6</v>
      </c>
      <c r="AA2257" s="44" t="s">
        <v>80</v>
      </c>
      <c r="AC2257" s="2">
        <v>0</v>
      </c>
      <c r="AD2257" s="2">
        <f>+M2257</f>
        <v>0</v>
      </c>
      <c r="AE2257" s="2">
        <f>+AD2257*14%</f>
        <v>0</v>
      </c>
      <c r="AF2257" s="155">
        <f>+AD2257*35%</f>
        <v>0</v>
      </c>
      <c r="AG2257" s="2">
        <f>+AD2257*F2257</f>
        <v>0</v>
      </c>
      <c r="AH2257" s="2">
        <f>+AE2257*F2257</f>
        <v>0</v>
      </c>
      <c r="AI2257" s="2">
        <f>+AF2257*F2257</f>
        <v>0</v>
      </c>
      <c r="AJ2257" s="2">
        <f>SUM(AG2257:AI2257)</f>
        <v>0</v>
      </c>
      <c r="AK2257" s="2">
        <f>+AD2257*G2257</f>
        <v>0</v>
      </c>
      <c r="AL2257" s="2">
        <f>+AE2257*G2257</f>
        <v>0</v>
      </c>
      <c r="AM2257" s="2">
        <f>+AF2257*G2257</f>
        <v>0</v>
      </c>
      <c r="AN2257" s="155">
        <f>SUM(AK2257:AM2257)</f>
        <v>0</v>
      </c>
      <c r="AQ2257" s="145" t="s">
        <v>525</v>
      </c>
      <c r="AU2257" s="8" t="str">
        <f>+K2257</f>
        <v>Bao gồm</v>
      </c>
      <c r="AV2257" s="8" t="str">
        <f>+L2257</f>
        <v>Bao gồm</v>
      </c>
      <c r="AW2257" s="2">
        <f>+M2257</f>
        <v>0</v>
      </c>
      <c r="AX2257" s="8">
        <f>F2257*AW2257</f>
        <v>0</v>
      </c>
      <c r="AY2257" s="8">
        <f>IF(AQ2257="CT",7%,5%)*AX2257</f>
        <v>0</v>
      </c>
      <c r="AZ2257" s="8">
        <f>AX2257*2%</f>
        <v>0</v>
      </c>
      <c r="BA2257" s="8">
        <f>IF(BB2257&gt;0,0,AX2257*5%)</f>
        <v>0</v>
      </c>
      <c r="BB2257" s="8">
        <f>(AX2257-BG2257)*35%</f>
        <v>0</v>
      </c>
      <c r="BC2257" s="8">
        <f>+AX2257+AY2257+AZ2257+BA2257+BB2257</f>
        <v>0</v>
      </c>
      <c r="BD2257" s="8">
        <f>AX2257-AT2257</f>
        <v>0</v>
      </c>
      <c r="BE2257" s="2"/>
      <c r="BH2257" s="2"/>
    </row>
    <row r="2258" spans="1:60" ht="34" hidden="1" outlineLevel="1" x14ac:dyDescent="0.2">
      <c r="B2258" s="243"/>
      <c r="C2258" s="144" t="s">
        <v>685</v>
      </c>
      <c r="D2258" s="144"/>
      <c r="E2258" s="243"/>
      <c r="F2258" s="242"/>
      <c r="G2258" s="241"/>
      <c r="H2258" s="240"/>
      <c r="I2258" s="240"/>
      <c r="J2258" s="240"/>
      <c r="K2258" s="156">
        <f>K2256*15%</f>
        <v>299453.78101704543</v>
      </c>
      <c r="L2258" s="157">
        <f>L2256*15%</f>
        <v>45000</v>
      </c>
      <c r="M2258" s="157">
        <f>SUM(K2258:L2258)</f>
        <v>344453.78101704543</v>
      </c>
      <c r="N2258" s="83">
        <f>IF(V2258&lt;&gt;"VTC VHm",_xlfn.XLOOKUP(Z2258,$AC$4015:$AC$4035,$AD$4015:$AD$4035,0)*M2258,_xlfn.XLOOKUP(Z2258,$AC$4015:$AC$4035,$AD$4015:$AD$4035,0)*L2258)</f>
        <v>120558.8233559659</v>
      </c>
      <c r="O2258" s="83">
        <f>IF(V2258&lt;&gt;"VTC VHm",_xlfn.XLOOKUP(Z2258,$AC$4015:$AC$4035,$AE$4015:$AE$4035,0)*M2258,_xlfn.XLOOKUP(Z2258,$AC$4015:$AC$4035,$AE$4015:$AE$4035,0)*L2258)</f>
        <v>0</v>
      </c>
      <c r="P2258" s="83">
        <f>SUM(N2258:O2258)</f>
        <v>120558.8233559659</v>
      </c>
      <c r="Q2258" s="157">
        <f>M2258*G2258</f>
        <v>0</v>
      </c>
      <c r="R2258" s="157">
        <f>G2258*P2258</f>
        <v>0</v>
      </c>
      <c r="S2258" s="83">
        <f>SUM(Q2258:R2258)</f>
        <v>0</v>
      </c>
      <c r="T2258" s="156"/>
      <c r="U2258" s="240"/>
      <c r="V2258" s="240"/>
      <c r="W2258" s="240"/>
      <c r="X2258" s="44" t="s">
        <v>33</v>
      </c>
      <c r="Y2258" s="44"/>
      <c r="Z2258" s="44" t="s">
        <v>6</v>
      </c>
      <c r="AA2258" s="44" t="s">
        <v>80</v>
      </c>
      <c r="AC2258" s="2">
        <v>0</v>
      </c>
      <c r="AD2258" s="2">
        <f>+M2258</f>
        <v>344453.78101704543</v>
      </c>
      <c r="AE2258" s="2">
        <f>+AD2258*14%</f>
        <v>48223.529342386362</v>
      </c>
      <c r="AF2258" s="155">
        <f>+AD2258*35%</f>
        <v>120558.8233559659</v>
      </c>
      <c r="AG2258" s="2">
        <f>+AD2258*F2258</f>
        <v>0</v>
      </c>
      <c r="AH2258" s="2">
        <f>+AE2258*F2258</f>
        <v>0</v>
      </c>
      <c r="AI2258" s="2">
        <f>+AF2258*F2258</f>
        <v>0</v>
      </c>
      <c r="AJ2258" s="2">
        <f>SUM(AG2258:AI2258)</f>
        <v>0</v>
      </c>
      <c r="AK2258" s="2">
        <f>+AD2258*G2258</f>
        <v>0</v>
      </c>
      <c r="AL2258" s="2">
        <f>+AE2258*G2258</f>
        <v>0</v>
      </c>
      <c r="AM2258" s="2">
        <f>+AF2258*G2258</f>
        <v>0</v>
      </c>
      <c r="AN2258" s="155">
        <f>SUM(AK2258:AM2258)</f>
        <v>0</v>
      </c>
      <c r="AQ2258" s="145" t="s">
        <v>525</v>
      </c>
      <c r="AU2258" s="8">
        <f>+K2258</f>
        <v>299453.78101704543</v>
      </c>
      <c r="AV2258" s="8">
        <f>+L2258</f>
        <v>45000</v>
      </c>
      <c r="AW2258" s="2">
        <f>+M2258</f>
        <v>344453.78101704543</v>
      </c>
      <c r="AX2258" s="8">
        <f>F2258*AW2258</f>
        <v>0</v>
      </c>
      <c r="AY2258" s="8">
        <f>IF(AQ2258="CT",7%,5%)*AX2258</f>
        <v>0</v>
      </c>
      <c r="AZ2258" s="8">
        <f>AX2258*2%</f>
        <v>0</v>
      </c>
      <c r="BA2258" s="8">
        <f>IF(BB2258&gt;0,0,AX2258*5%)</f>
        <v>0</v>
      </c>
      <c r="BB2258" s="8">
        <f>(AX2258-BG2258)*35%</f>
        <v>0</v>
      </c>
      <c r="BC2258" s="8">
        <f>+AX2258+AY2258+AZ2258+BA2258+BB2258</f>
        <v>0</v>
      </c>
      <c r="BD2258" s="8">
        <f>AX2258-AT2258</f>
        <v>0</v>
      </c>
      <c r="BE2258" s="2"/>
      <c r="BH2258" s="2"/>
    </row>
    <row r="2259" spans="1:60" ht="34" hidden="1" outlineLevel="1" x14ac:dyDescent="0.2">
      <c r="A2259" s="1" t="s">
        <v>82</v>
      </c>
      <c r="B2259" s="243">
        <v>70</v>
      </c>
      <c r="C2259" s="144" t="s">
        <v>684</v>
      </c>
      <c r="D2259" s="144"/>
      <c r="E2259" s="243" t="s">
        <v>52</v>
      </c>
      <c r="F2259" s="242">
        <v>10.99</v>
      </c>
      <c r="G2259" s="241">
        <f>+[2]THKL!F2267</f>
        <v>10.99</v>
      </c>
      <c r="H2259" s="240"/>
      <c r="I2259" s="240"/>
      <c r="J2259" s="240"/>
      <c r="K2259" s="156">
        <f>$K$1453</f>
        <v>1560495.4646048548</v>
      </c>
      <c r="L2259" s="157">
        <f>$L$1453</f>
        <v>300000</v>
      </c>
      <c r="M2259" s="157">
        <f>SUM(K2259:L2259)</f>
        <v>1860495.4646048548</v>
      </c>
      <c r="N2259" s="83">
        <f>IF(V2259&lt;&gt;"VTC VHm",_xlfn.XLOOKUP(Z2259,$AC$4015:$AC$4035,$AD$4015:$AD$4035,0)*M2259,_xlfn.XLOOKUP(Z2259,$AC$4015:$AC$4035,$AD$4015:$AD$4035,0)*L2259)</f>
        <v>651173.4126116992</v>
      </c>
      <c r="O2259" s="83">
        <f>IF(V2259&lt;&gt;"VTC VHm",_xlfn.XLOOKUP(Z2259,$AC$4015:$AC$4035,$AE$4015:$AE$4035,0)*M2259,_xlfn.XLOOKUP(Z2259,$AC$4015:$AC$4035,$AE$4015:$AE$4035,0)*L2259)</f>
        <v>0</v>
      </c>
      <c r="P2259" s="83">
        <f>SUM(N2259:O2259)</f>
        <v>651173.4126116992</v>
      </c>
      <c r="Q2259" s="157">
        <f>M2259*G2259</f>
        <v>20446845.156007353</v>
      </c>
      <c r="R2259" s="157">
        <f>G2259*P2259</f>
        <v>7156395.8046025746</v>
      </c>
      <c r="S2259" s="83">
        <f>SUM(Q2259:R2259)</f>
        <v>27603240.960609928</v>
      </c>
      <c r="T2259" s="156"/>
      <c r="U2259" s="240"/>
      <c r="V2259" s="240"/>
      <c r="W2259" s="240"/>
      <c r="X2259" s="44" t="s">
        <v>33</v>
      </c>
      <c r="Y2259" s="44"/>
      <c r="Z2259" s="44" t="s">
        <v>6</v>
      </c>
      <c r="AA2259" s="44" t="s">
        <v>80</v>
      </c>
      <c r="AB2259" s="2">
        <v>3991417.8975</v>
      </c>
      <c r="AC2259" s="2">
        <v>43865682.693525001</v>
      </c>
      <c r="AD2259" s="2">
        <f>+M2259</f>
        <v>1860495.4646048548</v>
      </c>
      <c r="AE2259" s="2">
        <f>+AD2259*14%</f>
        <v>260469.3650446797</v>
      </c>
      <c r="AF2259" s="155">
        <f>+AD2259*35%</f>
        <v>651173.4126116992</v>
      </c>
      <c r="AG2259" s="2">
        <f>+AD2259*F2259</f>
        <v>20446845.156007353</v>
      </c>
      <c r="AH2259" s="2">
        <f>+AE2259*F2259</f>
        <v>2862558.3218410299</v>
      </c>
      <c r="AI2259" s="2">
        <f>+AF2259*F2259</f>
        <v>7156395.8046025746</v>
      </c>
      <c r="AJ2259" s="2">
        <f>SUM(AG2259:AI2259)</f>
        <v>30465799.282450959</v>
      </c>
      <c r="AK2259" s="2">
        <f>+AD2259*G2259</f>
        <v>20446845.156007353</v>
      </c>
      <c r="AL2259" s="2">
        <f>+AE2259*G2259</f>
        <v>2862558.3218410299</v>
      </c>
      <c r="AM2259" s="2">
        <f>+AF2259*G2259</f>
        <v>7156395.8046025746</v>
      </c>
      <c r="AN2259" s="155">
        <f>SUM(AK2259:AM2259)</f>
        <v>30465799.282450959</v>
      </c>
      <c r="AQ2259" s="145" t="s">
        <v>525</v>
      </c>
      <c r="AU2259" s="8">
        <f>+K2259</f>
        <v>1560495.4646048548</v>
      </c>
      <c r="AV2259" s="8">
        <f>+L2259</f>
        <v>300000</v>
      </c>
      <c r="AW2259" s="2">
        <f>+M2259</f>
        <v>1860495.4646048548</v>
      </c>
      <c r="AX2259" s="8">
        <f>F2259*AW2259</f>
        <v>20446845.156007353</v>
      </c>
      <c r="AY2259" s="8">
        <f>IF(AQ2259="CT",7%,5%)*AX2259</f>
        <v>1431279.160920515</v>
      </c>
      <c r="AZ2259" s="8">
        <f>AX2259*2%</f>
        <v>408936.90312014706</v>
      </c>
      <c r="BA2259" s="8">
        <f>IF(BB2259&gt;0,0,AX2259*5%)</f>
        <v>0</v>
      </c>
      <c r="BB2259" s="8">
        <f>(AX2259-BG2259)*35%</f>
        <v>7156395.8046025736</v>
      </c>
      <c r="BC2259" s="8">
        <f>+AX2259+AY2259+AZ2259+BA2259+BB2259</f>
        <v>29443457.024650592</v>
      </c>
      <c r="BD2259" s="8">
        <f>AX2259-AT2259</f>
        <v>20446845.156007353</v>
      </c>
      <c r="BE2259" s="2"/>
      <c r="BH2259" s="2"/>
    </row>
    <row r="2260" spans="1:60" ht="34" hidden="1" outlineLevel="1" x14ac:dyDescent="0.2">
      <c r="B2260" s="243"/>
      <c r="C2260" s="144" t="s">
        <v>683</v>
      </c>
      <c r="D2260" s="144"/>
      <c r="E2260" s="243"/>
      <c r="F2260" s="242"/>
      <c r="G2260" s="241"/>
      <c r="H2260" s="240"/>
      <c r="I2260" s="240"/>
      <c r="J2260" s="240"/>
      <c r="K2260" s="156" t="s">
        <v>89</v>
      </c>
      <c r="L2260" s="157" t="s">
        <v>89</v>
      </c>
      <c r="M2260" s="157">
        <f>SUM(K2260:L2260)</f>
        <v>0</v>
      </c>
      <c r="N2260" s="83">
        <f>IF(V2260&lt;&gt;"VTC VHm",_xlfn.XLOOKUP(Z2260,$AC$4015:$AC$4035,$AD$4015:$AD$4035,0)*M2260,_xlfn.XLOOKUP(Z2260,$AC$4015:$AC$4035,$AD$4015:$AD$4035,0)*L2260)</f>
        <v>0</v>
      </c>
      <c r="O2260" s="83">
        <f>IF(V2260&lt;&gt;"VTC VHm",_xlfn.XLOOKUP(Z2260,$AC$4015:$AC$4035,$AE$4015:$AE$4035,0)*M2260,_xlfn.XLOOKUP(Z2260,$AC$4015:$AC$4035,$AE$4015:$AE$4035,0)*L2260)</f>
        <v>0</v>
      </c>
      <c r="P2260" s="83">
        <f>SUM(N2260:O2260)</f>
        <v>0</v>
      </c>
      <c r="Q2260" s="157">
        <f>M2260*G2260</f>
        <v>0</v>
      </c>
      <c r="R2260" s="157">
        <f>G2260*P2260</f>
        <v>0</v>
      </c>
      <c r="S2260" s="83">
        <f>SUM(Q2260:R2260)</f>
        <v>0</v>
      </c>
      <c r="T2260" s="156"/>
      <c r="U2260" s="240"/>
      <c r="V2260" s="240"/>
      <c r="W2260" s="240"/>
      <c r="X2260" s="44" t="s">
        <v>33</v>
      </c>
      <c r="Y2260" s="44"/>
      <c r="Z2260" s="44" t="s">
        <v>6</v>
      </c>
      <c r="AA2260" s="44" t="s">
        <v>80</v>
      </c>
      <c r="AC2260" s="2">
        <v>0</v>
      </c>
      <c r="AD2260" s="2">
        <f>+M2260</f>
        <v>0</v>
      </c>
      <c r="AE2260" s="2">
        <f>+AD2260*14%</f>
        <v>0</v>
      </c>
      <c r="AF2260" s="155">
        <f>+AD2260*35%</f>
        <v>0</v>
      </c>
      <c r="AG2260" s="2">
        <f>+AD2260*F2260</f>
        <v>0</v>
      </c>
      <c r="AH2260" s="2">
        <f>+AE2260*F2260</f>
        <v>0</v>
      </c>
      <c r="AI2260" s="2">
        <f>+AF2260*F2260</f>
        <v>0</v>
      </c>
      <c r="AJ2260" s="2">
        <f>SUM(AG2260:AI2260)</f>
        <v>0</v>
      </c>
      <c r="AK2260" s="2">
        <f>+AD2260*G2260</f>
        <v>0</v>
      </c>
      <c r="AL2260" s="2">
        <f>+AE2260*G2260</f>
        <v>0</v>
      </c>
      <c r="AM2260" s="2">
        <f>+AF2260*G2260</f>
        <v>0</v>
      </c>
      <c r="AN2260" s="155">
        <f>SUM(AK2260:AM2260)</f>
        <v>0</v>
      </c>
      <c r="AQ2260" s="145" t="s">
        <v>525</v>
      </c>
      <c r="AU2260" s="8" t="str">
        <f>+K2260</f>
        <v>Bao gồm</v>
      </c>
      <c r="AV2260" s="8" t="str">
        <f>+L2260</f>
        <v>Bao gồm</v>
      </c>
      <c r="AW2260" s="2">
        <f>+M2260</f>
        <v>0</v>
      </c>
      <c r="AX2260" s="8">
        <f>F2260*AW2260</f>
        <v>0</v>
      </c>
      <c r="AY2260" s="8">
        <f>IF(AQ2260="CT",7%,5%)*AX2260</f>
        <v>0</v>
      </c>
      <c r="AZ2260" s="8">
        <f>AX2260*2%</f>
        <v>0</v>
      </c>
      <c r="BA2260" s="8">
        <f>IF(BB2260&gt;0,0,AX2260*5%)</f>
        <v>0</v>
      </c>
      <c r="BB2260" s="8">
        <f>(AX2260-BG2260)*35%</f>
        <v>0</v>
      </c>
      <c r="BC2260" s="8">
        <f>+AX2260+AY2260+AZ2260+BA2260+BB2260</f>
        <v>0</v>
      </c>
      <c r="BD2260" s="8">
        <f>AX2260-AT2260</f>
        <v>0</v>
      </c>
      <c r="BE2260" s="2"/>
      <c r="BH2260" s="2"/>
    </row>
    <row r="2261" spans="1:60" ht="34" hidden="1" outlineLevel="1" x14ac:dyDescent="0.2">
      <c r="B2261" s="243"/>
      <c r="C2261" s="144" t="s">
        <v>685</v>
      </c>
      <c r="D2261" s="144"/>
      <c r="E2261" s="243"/>
      <c r="F2261" s="242"/>
      <c r="G2261" s="241"/>
      <c r="H2261" s="240"/>
      <c r="I2261" s="240"/>
      <c r="J2261" s="240"/>
      <c r="K2261" s="156"/>
      <c r="L2261" s="157"/>
      <c r="M2261" s="157">
        <f>SUM(K2261:L2261)</f>
        <v>0</v>
      </c>
      <c r="N2261" s="83">
        <f>IF(V2261&lt;&gt;"VTC VHm",_xlfn.XLOOKUP(Z2261,$AC$4015:$AC$4035,$AD$4015:$AD$4035,0)*M2261,_xlfn.XLOOKUP(Z2261,$AC$4015:$AC$4035,$AD$4015:$AD$4035,0)*L2261)</f>
        <v>0</v>
      </c>
      <c r="O2261" s="83">
        <f>IF(V2261&lt;&gt;"VTC VHm",_xlfn.XLOOKUP(Z2261,$AC$4015:$AC$4035,$AE$4015:$AE$4035,0)*M2261,_xlfn.XLOOKUP(Z2261,$AC$4015:$AC$4035,$AE$4015:$AE$4035,0)*L2261)</f>
        <v>0</v>
      </c>
      <c r="P2261" s="83">
        <f>SUM(N2261:O2261)</f>
        <v>0</v>
      </c>
      <c r="Q2261" s="157">
        <f>M2261*G2261</f>
        <v>0</v>
      </c>
      <c r="R2261" s="157">
        <f>G2261*P2261</f>
        <v>0</v>
      </c>
      <c r="S2261" s="83">
        <f>SUM(Q2261:R2261)</f>
        <v>0</v>
      </c>
      <c r="T2261" s="156"/>
      <c r="U2261" s="240"/>
      <c r="V2261" s="240"/>
      <c r="W2261" s="240"/>
      <c r="X2261" s="44" t="s">
        <v>33</v>
      </c>
      <c r="Y2261" s="44"/>
      <c r="Z2261" s="44" t="s">
        <v>6</v>
      </c>
      <c r="AA2261" s="44" t="s">
        <v>80</v>
      </c>
      <c r="AC2261" s="2">
        <v>0</v>
      </c>
      <c r="AD2261" s="2">
        <f>+M2261</f>
        <v>0</v>
      </c>
      <c r="AE2261" s="2">
        <f>+AD2261*14%</f>
        <v>0</v>
      </c>
      <c r="AF2261" s="155">
        <f>+AD2261*35%</f>
        <v>0</v>
      </c>
      <c r="AG2261" s="2">
        <f>+AD2261*F2261</f>
        <v>0</v>
      </c>
      <c r="AH2261" s="2">
        <f>+AE2261*F2261</f>
        <v>0</v>
      </c>
      <c r="AI2261" s="2">
        <f>+AF2261*F2261</f>
        <v>0</v>
      </c>
      <c r="AJ2261" s="2">
        <f>SUM(AG2261:AI2261)</f>
        <v>0</v>
      </c>
      <c r="AK2261" s="2">
        <f>+AD2261*G2261</f>
        <v>0</v>
      </c>
      <c r="AL2261" s="2">
        <f>+AE2261*G2261</f>
        <v>0</v>
      </c>
      <c r="AM2261" s="2">
        <f>+AF2261*G2261</f>
        <v>0</v>
      </c>
      <c r="AN2261" s="155">
        <f>SUM(AK2261:AM2261)</f>
        <v>0</v>
      </c>
      <c r="AQ2261" s="145" t="s">
        <v>525</v>
      </c>
      <c r="AU2261" s="8">
        <f>+K2261</f>
        <v>0</v>
      </c>
      <c r="AV2261" s="8">
        <f>+L2261</f>
        <v>0</v>
      </c>
      <c r="AW2261" s="2">
        <f>+M2261</f>
        <v>0</v>
      </c>
      <c r="AX2261" s="8">
        <f>F2261*AW2261</f>
        <v>0</v>
      </c>
      <c r="AY2261" s="8">
        <f>IF(AQ2261="CT",7%,5%)*AX2261</f>
        <v>0</v>
      </c>
      <c r="AZ2261" s="8">
        <f>AX2261*2%</f>
        <v>0</v>
      </c>
      <c r="BA2261" s="8">
        <f>IF(BB2261&gt;0,0,AX2261*5%)</f>
        <v>0</v>
      </c>
      <c r="BB2261" s="8">
        <f>(AX2261-BG2261)*35%</f>
        <v>0</v>
      </c>
      <c r="BC2261" s="8">
        <f>+AX2261+AY2261+AZ2261+BA2261+BB2261</f>
        <v>0</v>
      </c>
      <c r="BD2261" s="8">
        <f>AX2261-AT2261</f>
        <v>0</v>
      </c>
      <c r="BE2261" s="2"/>
      <c r="BH2261" s="2"/>
    </row>
    <row r="2262" spans="1:60" ht="34" hidden="1" outlineLevel="1" x14ac:dyDescent="0.2">
      <c r="B2262" s="243"/>
      <c r="C2262" s="144" t="s">
        <v>869</v>
      </c>
      <c r="D2262" s="144"/>
      <c r="E2262" s="243"/>
      <c r="F2262" s="242"/>
      <c r="G2262" s="241"/>
      <c r="H2262" s="240"/>
      <c r="I2262" s="240"/>
      <c r="J2262" s="240"/>
      <c r="K2262" s="156">
        <f>K2259*15%</f>
        <v>234074.31969072821</v>
      </c>
      <c r="L2262" s="157">
        <f>L2259*15%</f>
        <v>45000</v>
      </c>
      <c r="M2262" s="157">
        <f>SUM(K2262:L2262)</f>
        <v>279074.31969072821</v>
      </c>
      <c r="N2262" s="83">
        <f>IF(V2262&lt;&gt;"VTC VHm",_xlfn.XLOOKUP(Z2262,$AC$4015:$AC$4035,$AD$4015:$AD$4035,0)*M2262,_xlfn.XLOOKUP(Z2262,$AC$4015:$AC$4035,$AD$4015:$AD$4035,0)*L2262)</f>
        <v>97676.011891754868</v>
      </c>
      <c r="O2262" s="83">
        <f>IF(V2262&lt;&gt;"VTC VHm",_xlfn.XLOOKUP(Z2262,$AC$4015:$AC$4035,$AE$4015:$AE$4035,0)*M2262,_xlfn.XLOOKUP(Z2262,$AC$4015:$AC$4035,$AE$4015:$AE$4035,0)*L2262)</f>
        <v>0</v>
      </c>
      <c r="P2262" s="83">
        <f>SUM(N2262:O2262)</f>
        <v>97676.011891754868</v>
      </c>
      <c r="Q2262" s="157">
        <f>M2262*G2262</f>
        <v>0</v>
      </c>
      <c r="R2262" s="157">
        <f>G2262*P2262</f>
        <v>0</v>
      </c>
      <c r="S2262" s="83">
        <f>SUM(Q2262:R2262)</f>
        <v>0</v>
      </c>
      <c r="T2262" s="156"/>
      <c r="U2262" s="240"/>
      <c r="V2262" s="240"/>
      <c r="W2262" s="240"/>
      <c r="X2262" s="44" t="s">
        <v>33</v>
      </c>
      <c r="Y2262" s="44"/>
      <c r="Z2262" s="44" t="s">
        <v>6</v>
      </c>
      <c r="AA2262" s="44" t="s">
        <v>80</v>
      </c>
      <c r="AC2262" s="2">
        <v>0</v>
      </c>
      <c r="AD2262" s="2">
        <f>+M2262</f>
        <v>279074.31969072821</v>
      </c>
      <c r="AE2262" s="2">
        <f>+AD2262*14%</f>
        <v>39070.404756701952</v>
      </c>
      <c r="AF2262" s="155">
        <f>+AD2262*35%</f>
        <v>97676.011891754868</v>
      </c>
      <c r="AG2262" s="2">
        <f>+AD2262*F2262</f>
        <v>0</v>
      </c>
      <c r="AH2262" s="2">
        <f>+AE2262*F2262</f>
        <v>0</v>
      </c>
      <c r="AI2262" s="2">
        <f>+AF2262*F2262</f>
        <v>0</v>
      </c>
      <c r="AJ2262" s="2">
        <f>SUM(AG2262:AI2262)</f>
        <v>0</v>
      </c>
      <c r="AK2262" s="2">
        <f>+AD2262*G2262</f>
        <v>0</v>
      </c>
      <c r="AL2262" s="2">
        <f>+AE2262*G2262</f>
        <v>0</v>
      </c>
      <c r="AM2262" s="2">
        <f>+AF2262*G2262</f>
        <v>0</v>
      </c>
      <c r="AN2262" s="155">
        <f>SUM(AK2262:AM2262)</f>
        <v>0</v>
      </c>
      <c r="AQ2262" s="145" t="s">
        <v>525</v>
      </c>
      <c r="AU2262" s="8">
        <f>+K2262</f>
        <v>234074.31969072821</v>
      </c>
      <c r="AV2262" s="8">
        <f>+L2262</f>
        <v>45000</v>
      </c>
      <c r="AW2262" s="2">
        <f>+M2262</f>
        <v>279074.31969072821</v>
      </c>
      <c r="AX2262" s="8">
        <f>F2262*AW2262</f>
        <v>0</v>
      </c>
      <c r="AY2262" s="8">
        <f>IF(AQ2262="CT",7%,5%)*AX2262</f>
        <v>0</v>
      </c>
      <c r="AZ2262" s="8">
        <f>AX2262*2%</f>
        <v>0</v>
      </c>
      <c r="BA2262" s="8">
        <f>IF(BB2262&gt;0,0,AX2262*5%)</f>
        <v>0</v>
      </c>
      <c r="BB2262" s="8">
        <f>(AX2262-BG2262)*35%</f>
        <v>0</v>
      </c>
      <c r="BC2262" s="8">
        <f>+AX2262+AY2262+AZ2262+BA2262+BB2262</f>
        <v>0</v>
      </c>
      <c r="BD2262" s="8">
        <f>AX2262-AT2262</f>
        <v>0</v>
      </c>
      <c r="BE2262" s="2"/>
      <c r="BH2262" s="2"/>
    </row>
    <row r="2263" spans="1:60" ht="17" hidden="1" outlineLevel="1" x14ac:dyDescent="0.2">
      <c r="B2263" s="82">
        <v>71</v>
      </c>
      <c r="C2263" s="144" t="s">
        <v>677</v>
      </c>
      <c r="D2263" s="144"/>
      <c r="E2263" s="82" t="s">
        <v>52</v>
      </c>
      <c r="F2263" s="143">
        <v>435.05</v>
      </c>
      <c r="G2263" s="142">
        <f>+[2]THKL!F2271</f>
        <v>435.05000000000007</v>
      </c>
      <c r="H2263" s="132"/>
      <c r="I2263" s="132"/>
      <c r="J2263" s="132"/>
      <c r="K2263" s="156" t="s">
        <v>89</v>
      </c>
      <c r="L2263" s="157" t="s">
        <v>89</v>
      </c>
      <c r="M2263" s="157">
        <f>SUM(K2263:L2263)</f>
        <v>0</v>
      </c>
      <c r="N2263" s="83">
        <f>IF(V2263&lt;&gt;"VTC VHm",_xlfn.XLOOKUP(Z2263,$AC$4015:$AC$4035,$AD$4015:$AD$4035,0)*M2263,_xlfn.XLOOKUP(Z2263,$AC$4015:$AC$4035,$AD$4015:$AD$4035,0)*L2263)</f>
        <v>0</v>
      </c>
      <c r="O2263" s="83">
        <f>IF(V2263&lt;&gt;"VTC VHm",_xlfn.XLOOKUP(Z2263,$AC$4015:$AC$4035,$AE$4015:$AE$4035,0)*M2263,_xlfn.XLOOKUP(Z2263,$AC$4015:$AC$4035,$AE$4015:$AE$4035,0)*L2263)</f>
        <v>0</v>
      </c>
      <c r="P2263" s="83">
        <f>SUM(N2263:O2263)</f>
        <v>0</v>
      </c>
      <c r="Q2263" s="157">
        <f>M2263*G2263</f>
        <v>0</v>
      </c>
      <c r="R2263" s="157">
        <f>G2263*P2263</f>
        <v>0</v>
      </c>
      <c r="S2263" s="83">
        <f>SUM(Q2263:R2263)</f>
        <v>0</v>
      </c>
      <c r="T2263" s="156"/>
      <c r="U2263" s="132"/>
      <c r="V2263" s="132"/>
      <c r="W2263" s="132"/>
      <c r="X2263" s="44" t="s">
        <v>33</v>
      </c>
      <c r="Y2263" s="44"/>
      <c r="Z2263" s="44" t="s">
        <v>6</v>
      </c>
      <c r="AA2263" s="44" t="s">
        <v>80</v>
      </c>
      <c r="AB2263" s="2">
        <v>120916.32639075001</v>
      </c>
      <c r="AC2263" s="2">
        <v>52604647.796295792</v>
      </c>
      <c r="AD2263" s="2">
        <f>+M2263</f>
        <v>0</v>
      </c>
      <c r="AE2263" s="2">
        <f>+AD2263*14%</f>
        <v>0</v>
      </c>
      <c r="AF2263" s="155">
        <f>+AD2263*35%</f>
        <v>0</v>
      </c>
      <c r="AG2263" s="2">
        <f>+AD2263*F2263</f>
        <v>0</v>
      </c>
      <c r="AH2263" s="2">
        <f>+AE2263*F2263</f>
        <v>0</v>
      </c>
      <c r="AI2263" s="2">
        <f>+AF2263*F2263</f>
        <v>0</v>
      </c>
      <c r="AJ2263" s="2">
        <f>SUM(AG2263:AI2263)</f>
        <v>0</v>
      </c>
      <c r="AK2263" s="2">
        <f>+AD2263*G2263</f>
        <v>0</v>
      </c>
      <c r="AL2263" s="2">
        <f>+AE2263*G2263</f>
        <v>0</v>
      </c>
      <c r="AM2263" s="2">
        <f>+AF2263*G2263</f>
        <v>0</v>
      </c>
      <c r="AN2263" s="155">
        <f>SUM(AK2263:AM2263)</f>
        <v>0</v>
      </c>
      <c r="AQ2263" s="145" t="s">
        <v>525</v>
      </c>
      <c r="AU2263" s="8" t="str">
        <f>+K2263</f>
        <v>Bao gồm</v>
      </c>
      <c r="AV2263" s="8" t="str">
        <f>+L2263</f>
        <v>Bao gồm</v>
      </c>
      <c r="AW2263" s="2">
        <f>+M2263</f>
        <v>0</v>
      </c>
      <c r="AX2263" s="8">
        <f>F2263*AW2263</f>
        <v>0</v>
      </c>
      <c r="AY2263" s="8">
        <f>IF(AQ2263="CT",7%,5%)*AX2263</f>
        <v>0</v>
      </c>
      <c r="AZ2263" s="8">
        <f>AX2263*2%</f>
        <v>0</v>
      </c>
      <c r="BA2263" s="8">
        <f>IF(BB2263&gt;0,0,AX2263*5%)</f>
        <v>0</v>
      </c>
      <c r="BB2263" s="8">
        <f>(AX2263-BG2263)*35%</f>
        <v>0</v>
      </c>
      <c r="BC2263" s="8">
        <f>+AX2263+AY2263+AZ2263+BA2263+BB2263</f>
        <v>0</v>
      </c>
      <c r="BD2263" s="8">
        <f>AX2263-AT2263</f>
        <v>0</v>
      </c>
      <c r="BE2263" s="2"/>
      <c r="BH2263" s="2"/>
    </row>
    <row r="2264" spans="1:60" s="92" customFormat="1" ht="15.75" customHeight="1" collapsed="1" x14ac:dyDescent="0.2">
      <c r="B2264" s="163"/>
      <c r="C2264" s="164" t="s">
        <v>868</v>
      </c>
      <c r="D2264" s="164"/>
      <c r="E2264" s="163"/>
      <c r="F2264" s="162"/>
      <c r="G2264" s="149">
        <f>+[2]THKL!F2272</f>
        <v>0</v>
      </c>
      <c r="H2264" s="158"/>
      <c r="I2264" s="158"/>
      <c r="J2264" s="158"/>
      <c r="K2264" s="159"/>
      <c r="L2264" s="161"/>
      <c r="M2264" s="161">
        <f>SUM(K2264:L2264)</f>
        <v>0</v>
      </c>
      <c r="N2264" s="83">
        <f>IF(V2264&lt;&gt;"VTC VHm",_xlfn.XLOOKUP(Z2264,$AC$4015:$AC$4035,$AD$4015:$AD$4035,0)*M2264,_xlfn.XLOOKUP(Z2264,$AC$4015:$AC$4035,$AD$4015:$AD$4035,0)*L2264)</f>
        <v>0</v>
      </c>
      <c r="O2264" s="83">
        <f>IF(V2264&lt;&gt;"VTC VHm",_xlfn.XLOOKUP(Z2264,$AC$4015:$AC$4035,$AE$4015:$AE$4035,0)*M2264,_xlfn.XLOOKUP(Z2264,$AC$4015:$AC$4035,$AE$4015:$AE$4035,0)*L2264)</f>
        <v>0</v>
      </c>
      <c r="P2264" s="160">
        <f>SUM(N2264:O2264)</f>
        <v>0</v>
      </c>
      <c r="Q2264" s="161">
        <f>M2264*G2264</f>
        <v>0</v>
      </c>
      <c r="R2264" s="161">
        <f>G2264*P2264</f>
        <v>0</v>
      </c>
      <c r="S2264" s="160">
        <f>SUM(Q2264:R2264)</f>
        <v>0</v>
      </c>
      <c r="T2264" s="159"/>
      <c r="U2264" s="158"/>
      <c r="V2264" s="158"/>
      <c r="W2264" s="158"/>
      <c r="X2264" s="94" t="s">
        <v>33</v>
      </c>
      <c r="Y2264" s="94"/>
      <c r="Z2264" s="94"/>
      <c r="AA2264" s="44" t="s">
        <v>80</v>
      </c>
      <c r="AB2264" s="2"/>
      <c r="AC2264" s="2">
        <v>0</v>
      </c>
      <c r="AD2264" s="93">
        <f>+M2264</f>
        <v>0</v>
      </c>
      <c r="AE2264" s="93">
        <f>+AD2264*14%</f>
        <v>0</v>
      </c>
      <c r="AF2264" s="93">
        <f>+AD2264*35%</f>
        <v>0</v>
      </c>
      <c r="AG2264" s="93">
        <f>+AD2264*F2264</f>
        <v>0</v>
      </c>
      <c r="AH2264" s="93">
        <f>+AE2264*F2264</f>
        <v>0</v>
      </c>
      <c r="AI2264" s="93">
        <f>+AF2264*F2264</f>
        <v>0</v>
      </c>
      <c r="AJ2264" s="93">
        <f>SUM(AG2264:AI2264)</f>
        <v>0</v>
      </c>
      <c r="AK2264" s="93">
        <f>+AD2264*G2264</f>
        <v>0</v>
      </c>
      <c r="AL2264" s="93">
        <f>+AE2264*G2264</f>
        <v>0</v>
      </c>
      <c r="AM2264" s="93">
        <f>+AF2264*G2264</f>
        <v>0</v>
      </c>
      <c r="AN2264" s="93">
        <f>SUM(AK2264:AM2264)</f>
        <v>0</v>
      </c>
      <c r="AQ2264" s="145" t="s">
        <v>525</v>
      </c>
      <c r="AU2264" s="8">
        <f>+K2264</f>
        <v>0</v>
      </c>
      <c r="AV2264" s="8">
        <f>+L2264</f>
        <v>0</v>
      </c>
      <c r="AW2264" s="2">
        <f>+M2264</f>
        <v>0</v>
      </c>
      <c r="AX2264" s="8">
        <f>F2264*AW2264</f>
        <v>0</v>
      </c>
      <c r="AY2264" s="8">
        <f>IF(AQ2264="CT",7%,5%)*AX2264</f>
        <v>0</v>
      </c>
      <c r="AZ2264" s="8">
        <f>AX2264*2%</f>
        <v>0</v>
      </c>
      <c r="BA2264" s="8">
        <f>IF(BB2264&gt;0,0,AX2264*5%)</f>
        <v>0</v>
      </c>
      <c r="BB2264" s="8">
        <f>(AX2264-BG2264)*35%</f>
        <v>0</v>
      </c>
      <c r="BC2264" s="8">
        <f>+AX2264+AY2264+AZ2264+BA2264+BB2264</f>
        <v>0</v>
      </c>
      <c r="BD2264" s="8">
        <f>AX2264-AT2264</f>
        <v>0</v>
      </c>
      <c r="BE2264" s="2"/>
      <c r="BH2264" s="2"/>
    </row>
    <row r="2265" spans="1:60" ht="17" hidden="1" outlineLevel="1" x14ac:dyDescent="0.2">
      <c r="B2265" s="82">
        <v>72</v>
      </c>
      <c r="C2265" s="144" t="s">
        <v>867</v>
      </c>
      <c r="D2265" s="144"/>
      <c r="E2265" s="82" t="s">
        <v>91</v>
      </c>
      <c r="F2265" s="143">
        <v>0.41160000000000002</v>
      </c>
      <c r="G2265" s="142">
        <f>+[2]THKL!F2273</f>
        <v>0.41160000000000002</v>
      </c>
      <c r="H2265" s="132"/>
      <c r="I2265" s="132"/>
      <c r="J2265" s="132"/>
      <c r="K2265" s="156">
        <f>$K$257</f>
        <v>25704000</v>
      </c>
      <c r="L2265" s="157">
        <f>$L$257</f>
        <v>28696000</v>
      </c>
      <c r="M2265" s="157">
        <f>SUM(K2265:L2265)</f>
        <v>54400000</v>
      </c>
      <c r="N2265" s="83">
        <f>IF(V2265&lt;&gt;"VTC VHm",_xlfn.XLOOKUP(Z2265,$AC$4015:$AC$4035,$AD$4015:$AD$4035,0)*M2265,_xlfn.XLOOKUP(Z2265,$AC$4015:$AC$4035,$AD$4015:$AD$4035,0)*L2265)</f>
        <v>0</v>
      </c>
      <c r="O2265" s="83">
        <f>IF(V2265&lt;&gt;"VTC VHm",_xlfn.XLOOKUP(Z2265,$AC$4015:$AC$4035,$AE$4015:$AE$4035,0)*M2265,_xlfn.XLOOKUP(Z2265,$AC$4015:$AC$4035,$AE$4015:$AE$4035,0)*L2265)</f>
        <v>16320000</v>
      </c>
      <c r="P2265" s="83">
        <f>SUM(N2265:O2265)</f>
        <v>16320000</v>
      </c>
      <c r="Q2265" s="157">
        <f>M2265*G2265</f>
        <v>22391040</v>
      </c>
      <c r="R2265" s="157">
        <f>G2265*P2265</f>
        <v>6717312</v>
      </c>
      <c r="S2265" s="83">
        <f>SUM(Q2265:R2265)</f>
        <v>29108352</v>
      </c>
      <c r="T2265" s="156" t="s">
        <v>50</v>
      </c>
      <c r="U2265" s="132"/>
      <c r="V2265" s="132"/>
      <c r="W2265" s="132"/>
      <c r="X2265" s="44" t="s">
        <v>33</v>
      </c>
      <c r="Y2265" s="44"/>
      <c r="Z2265" s="44" t="s">
        <v>10</v>
      </c>
      <c r="AA2265" s="44" t="s">
        <v>80</v>
      </c>
      <c r="AB2265" s="2">
        <v>37927481.875248075</v>
      </c>
      <c r="AC2265" s="2">
        <v>15610951.539852109</v>
      </c>
      <c r="AD2265" s="2">
        <f>+M2265</f>
        <v>54400000</v>
      </c>
      <c r="AE2265" s="2">
        <f>+AD2265*14%</f>
        <v>7616000.0000000009</v>
      </c>
      <c r="AF2265" s="155">
        <f>+AD2265*35%</f>
        <v>19040000</v>
      </c>
      <c r="AG2265" s="2">
        <f>+AD2265*F2265</f>
        <v>22391040</v>
      </c>
      <c r="AH2265" s="2">
        <f>+AE2265*F2265</f>
        <v>3134745.6000000006</v>
      </c>
      <c r="AI2265" s="2">
        <f>+AF2265*F2265</f>
        <v>7836864</v>
      </c>
      <c r="AJ2265" s="2">
        <f>SUM(AG2265:AI2265)</f>
        <v>33362649.600000001</v>
      </c>
      <c r="AK2265" s="2">
        <f>+AD2265*G2265</f>
        <v>22391040</v>
      </c>
      <c r="AL2265" s="2">
        <f>+AE2265*G2265</f>
        <v>3134745.6000000006</v>
      </c>
      <c r="AM2265" s="2">
        <f>+AF2265*G2265</f>
        <v>7836864</v>
      </c>
      <c r="AN2265" s="155">
        <f>SUM(AK2265:AM2265)</f>
        <v>33362649.600000001</v>
      </c>
      <c r="AQ2265" s="145" t="s">
        <v>525</v>
      </c>
      <c r="AU2265" s="8">
        <f>+K2265</f>
        <v>25704000</v>
      </c>
      <c r="AV2265" s="8">
        <f>+L2265</f>
        <v>28696000</v>
      </c>
      <c r="AW2265" s="2">
        <f>+M2265</f>
        <v>54400000</v>
      </c>
      <c r="AX2265" s="8">
        <f>F2265*AW2265</f>
        <v>22391040</v>
      </c>
      <c r="AY2265" s="8">
        <f>IF(AQ2265="CT",7%,5%)*AX2265</f>
        <v>1567372.8</v>
      </c>
      <c r="AZ2265" s="8">
        <f>AX2265*2%</f>
        <v>447820.79999999999</v>
      </c>
      <c r="BA2265" s="8">
        <f>IF(BB2265&gt;0,0,AX2265*5%)</f>
        <v>0</v>
      </c>
      <c r="BB2265" s="8">
        <f>(AX2265-BG2265)*35%</f>
        <v>7836863.9999999991</v>
      </c>
      <c r="BC2265" s="8">
        <f>+AX2265+AY2265+AZ2265+BA2265+BB2265</f>
        <v>32243097.600000001</v>
      </c>
      <c r="BD2265" s="8">
        <f>AX2265-AT2265</f>
        <v>22391040</v>
      </c>
      <c r="BE2265" s="2"/>
      <c r="BH2265" s="2"/>
    </row>
    <row r="2266" spans="1:60" ht="17" hidden="1" outlineLevel="1" x14ac:dyDescent="0.2">
      <c r="B2266" s="82">
        <v>73</v>
      </c>
      <c r="C2266" s="144" t="s">
        <v>866</v>
      </c>
      <c r="D2266" s="144"/>
      <c r="E2266" s="82" t="s">
        <v>52</v>
      </c>
      <c r="F2266" s="143">
        <v>34.761400000000002</v>
      </c>
      <c r="G2266" s="142">
        <f>+[2]THKL!F2274</f>
        <v>34.761400000000002</v>
      </c>
      <c r="H2266" s="132"/>
      <c r="I2266" s="132"/>
      <c r="J2266" s="132"/>
      <c r="K2266" s="156" t="str">
        <f>$K$204</f>
        <v>Bao gồm</v>
      </c>
      <c r="L2266" s="157" t="str">
        <f>$K$204</f>
        <v>Bao gồm</v>
      </c>
      <c r="M2266" s="157">
        <f>SUM(K2266:L2266)</f>
        <v>0</v>
      </c>
      <c r="N2266" s="83">
        <f>IF(V2266&lt;&gt;"VTC VHm",_xlfn.XLOOKUP(Z2266,$AC$4015:$AC$4035,$AD$4015:$AD$4035,0)*M2266,_xlfn.XLOOKUP(Z2266,$AC$4015:$AC$4035,$AD$4015:$AD$4035,0)*L2266)</f>
        <v>0</v>
      </c>
      <c r="O2266" s="83">
        <f>IF(V2266&lt;&gt;"VTC VHm",_xlfn.XLOOKUP(Z2266,$AC$4015:$AC$4035,$AE$4015:$AE$4035,0)*M2266,_xlfn.XLOOKUP(Z2266,$AC$4015:$AC$4035,$AE$4015:$AE$4035,0)*L2266)</f>
        <v>0</v>
      </c>
      <c r="P2266" s="83">
        <f>SUM(N2266:O2266)</f>
        <v>0</v>
      </c>
      <c r="Q2266" s="157">
        <f>M2266*G2266</f>
        <v>0</v>
      </c>
      <c r="R2266" s="157">
        <f>G2266*P2266</f>
        <v>0</v>
      </c>
      <c r="S2266" s="83">
        <f>SUM(Q2266:R2266)</f>
        <v>0</v>
      </c>
      <c r="T2266" s="156"/>
      <c r="U2266" s="132"/>
      <c r="V2266" s="132"/>
      <c r="W2266" s="132"/>
      <c r="X2266" s="44" t="s">
        <v>33</v>
      </c>
      <c r="Y2266" s="44"/>
      <c r="Z2266" s="44" t="s">
        <v>10</v>
      </c>
      <c r="AA2266" s="44" t="s">
        <v>80</v>
      </c>
      <c r="AB2266" s="2">
        <v>202232.7437224827</v>
      </c>
      <c r="AC2266" s="2">
        <v>7029893.2976347106</v>
      </c>
      <c r="AD2266" s="2">
        <f>+M2266</f>
        <v>0</v>
      </c>
      <c r="AE2266" s="2">
        <f>+AD2266*14%</f>
        <v>0</v>
      </c>
      <c r="AF2266" s="155">
        <f>+AD2266*35%</f>
        <v>0</v>
      </c>
      <c r="AG2266" s="2">
        <f>+AD2266*F2266</f>
        <v>0</v>
      </c>
      <c r="AH2266" s="2">
        <f>+AE2266*F2266</f>
        <v>0</v>
      </c>
      <c r="AI2266" s="2">
        <f>+AF2266*F2266</f>
        <v>0</v>
      </c>
      <c r="AJ2266" s="2">
        <f>SUM(AG2266:AI2266)</f>
        <v>0</v>
      </c>
      <c r="AK2266" s="2">
        <f>+AD2266*G2266</f>
        <v>0</v>
      </c>
      <c r="AL2266" s="2">
        <f>+AE2266*G2266</f>
        <v>0</v>
      </c>
      <c r="AM2266" s="2">
        <f>+AF2266*G2266</f>
        <v>0</v>
      </c>
      <c r="AN2266" s="155">
        <f>SUM(AK2266:AM2266)</f>
        <v>0</v>
      </c>
      <c r="AQ2266" s="145" t="s">
        <v>525</v>
      </c>
      <c r="AU2266" s="8" t="str">
        <f>+K2266</f>
        <v>Bao gồm</v>
      </c>
      <c r="AV2266" s="8" t="str">
        <f>+L2266</f>
        <v>Bao gồm</v>
      </c>
      <c r="AW2266" s="2">
        <f>+M2266</f>
        <v>0</v>
      </c>
      <c r="AX2266" s="8">
        <f>F2266*AW2266</f>
        <v>0</v>
      </c>
      <c r="AY2266" s="8">
        <f>IF(AQ2266="CT",7%,5%)*AX2266</f>
        <v>0</v>
      </c>
      <c r="AZ2266" s="8">
        <f>AX2266*2%</f>
        <v>0</v>
      </c>
      <c r="BA2266" s="8">
        <f>IF(BB2266&gt;0,0,AX2266*5%)</f>
        <v>0</v>
      </c>
      <c r="BB2266" s="8">
        <f>(AX2266-BG2266)*35%</f>
        <v>0</v>
      </c>
      <c r="BC2266" s="8">
        <f>+AX2266+AY2266+AZ2266+BA2266+BB2266</f>
        <v>0</v>
      </c>
      <c r="BD2266" s="8">
        <f>AX2266-AT2266</f>
        <v>0</v>
      </c>
      <c r="BE2266" s="2"/>
      <c r="BH2266" s="2"/>
    </row>
    <row r="2267" spans="1:60" ht="34" hidden="1" outlineLevel="1" x14ac:dyDescent="0.2">
      <c r="B2267" s="82">
        <v>74</v>
      </c>
      <c r="C2267" s="144" t="s">
        <v>695</v>
      </c>
      <c r="D2267" s="144"/>
      <c r="E2267" s="82" t="s">
        <v>52</v>
      </c>
      <c r="F2267" s="143">
        <v>32.9724</v>
      </c>
      <c r="G2267" s="142">
        <f>+[2]THKL!F2275</f>
        <v>32.9724</v>
      </c>
      <c r="H2267" s="132"/>
      <c r="I2267" s="132"/>
      <c r="J2267" s="132"/>
      <c r="K2267" s="156">
        <f>$K$193</f>
        <v>45124</v>
      </c>
      <c r="L2267" s="157">
        <f>$L$193</f>
        <v>54000</v>
      </c>
      <c r="M2267" s="157">
        <f>SUM(K2267:L2267)</f>
        <v>99124</v>
      </c>
      <c r="N2267" s="83">
        <f>IF(V2267&lt;&gt;"VTC VHm",_xlfn.XLOOKUP(Z2267,$AC$4015:$AC$4035,$AD$4015:$AD$4035,0)*M2267,_xlfn.XLOOKUP(Z2267,$AC$4015:$AC$4035,$AD$4015:$AD$4035,0)*L2267)</f>
        <v>0</v>
      </c>
      <c r="O2267" s="83">
        <f>IF(V2267&lt;&gt;"VTC VHm",_xlfn.XLOOKUP(Z2267,$AC$4015:$AC$4035,$AE$4015:$AE$4035,0)*M2267,_xlfn.XLOOKUP(Z2267,$AC$4015:$AC$4035,$AE$4015:$AE$4035,0)*L2267)</f>
        <v>29737.199999999997</v>
      </c>
      <c r="P2267" s="83">
        <f>SUM(N2267:O2267)</f>
        <v>29737.199999999997</v>
      </c>
      <c r="Q2267" s="157">
        <f>M2267*G2267</f>
        <v>3268356.1776000001</v>
      </c>
      <c r="R2267" s="157">
        <f>G2267*P2267</f>
        <v>980506.85327999992</v>
      </c>
      <c r="S2267" s="83">
        <f>SUM(Q2267:R2267)</f>
        <v>4248863.0308800004</v>
      </c>
      <c r="T2267" s="156" t="s">
        <v>50</v>
      </c>
      <c r="U2267" s="132"/>
      <c r="V2267" s="132"/>
      <c r="W2267" s="132"/>
      <c r="X2267" s="44" t="s">
        <v>33</v>
      </c>
      <c r="Y2267" s="44"/>
      <c r="Z2267" s="44" t="s">
        <v>10</v>
      </c>
      <c r="AA2267" s="44" t="s">
        <v>80</v>
      </c>
      <c r="AB2267" s="2">
        <v>189442.18716992252</v>
      </c>
      <c r="AC2267" s="2">
        <v>6246363.5722415531</v>
      </c>
      <c r="AD2267" s="2">
        <f>+M2267</f>
        <v>99124</v>
      </c>
      <c r="AE2267" s="2">
        <f>+AD2267*14%</f>
        <v>13877.36</v>
      </c>
      <c r="AF2267" s="155">
        <f>+AD2267*35%</f>
        <v>34693.399999999994</v>
      </c>
      <c r="AG2267" s="2">
        <f>+AD2267*F2267</f>
        <v>3268356.1776000001</v>
      </c>
      <c r="AH2267" s="2">
        <f>+AE2267*F2267</f>
        <v>457569.864864</v>
      </c>
      <c r="AI2267" s="2">
        <f>+AF2267*F2267</f>
        <v>1143924.6621599998</v>
      </c>
      <c r="AJ2267" s="2">
        <f>SUM(AG2267:AI2267)</f>
        <v>4869850.704624</v>
      </c>
      <c r="AK2267" s="2">
        <f>+AD2267*G2267</f>
        <v>3268356.1776000001</v>
      </c>
      <c r="AL2267" s="2">
        <f>+AE2267*G2267</f>
        <v>457569.864864</v>
      </c>
      <c r="AM2267" s="2">
        <f>+AF2267*G2267</f>
        <v>1143924.6621599998</v>
      </c>
      <c r="AN2267" s="155">
        <f>SUM(AK2267:AM2267)</f>
        <v>4869850.704624</v>
      </c>
      <c r="AQ2267" s="145" t="s">
        <v>525</v>
      </c>
      <c r="AU2267" s="8">
        <f>+K2267</f>
        <v>45124</v>
      </c>
      <c r="AV2267" s="8">
        <f>+L2267</f>
        <v>54000</v>
      </c>
      <c r="AW2267" s="2">
        <f>+M2267</f>
        <v>99124</v>
      </c>
      <c r="AX2267" s="8">
        <f>F2267*AW2267</f>
        <v>3268356.1776000001</v>
      </c>
      <c r="AY2267" s="8">
        <f>IF(AQ2267="CT",7%,5%)*AX2267</f>
        <v>228784.93243200003</v>
      </c>
      <c r="AZ2267" s="8">
        <f>AX2267*2%</f>
        <v>65367.123552000005</v>
      </c>
      <c r="BA2267" s="8">
        <f>IF(BB2267&gt;0,0,AX2267*5%)</f>
        <v>0</v>
      </c>
      <c r="BB2267" s="8">
        <f>(AX2267-BG2267)*35%</f>
        <v>1143924.6621599998</v>
      </c>
      <c r="BC2267" s="8">
        <f>+AX2267+AY2267+AZ2267+BA2267+BB2267</f>
        <v>4706432.8957439996</v>
      </c>
      <c r="BD2267" s="8">
        <f>AX2267-AT2267</f>
        <v>3268356.1776000001</v>
      </c>
      <c r="BE2267" s="2"/>
      <c r="BH2267" s="2"/>
    </row>
    <row r="2268" spans="1:60" s="92" customFormat="1" ht="15.75" customHeight="1" collapsed="1" x14ac:dyDescent="0.2">
      <c r="B2268" s="163"/>
      <c r="C2268" s="164" t="s">
        <v>676</v>
      </c>
      <c r="D2268" s="164"/>
      <c r="E2268" s="163"/>
      <c r="F2268" s="162"/>
      <c r="G2268" s="149">
        <f>+[2]THKL!F2276</f>
        <v>0</v>
      </c>
      <c r="H2268" s="158"/>
      <c r="I2268" s="158"/>
      <c r="J2268" s="158"/>
      <c r="K2268" s="159"/>
      <c r="L2268" s="161"/>
      <c r="M2268" s="161">
        <f>SUM(K2268:L2268)</f>
        <v>0</v>
      </c>
      <c r="N2268" s="83">
        <f>IF(V2268&lt;&gt;"VTC VHm",_xlfn.XLOOKUP(Z2268,$AC$4015:$AC$4035,$AD$4015:$AD$4035,0)*M2268,_xlfn.XLOOKUP(Z2268,$AC$4015:$AC$4035,$AD$4015:$AD$4035,0)*L2268)</f>
        <v>0</v>
      </c>
      <c r="O2268" s="83">
        <f>IF(V2268&lt;&gt;"VTC VHm",_xlfn.XLOOKUP(Z2268,$AC$4015:$AC$4035,$AE$4015:$AE$4035,0)*M2268,_xlfn.XLOOKUP(Z2268,$AC$4015:$AC$4035,$AE$4015:$AE$4035,0)*L2268)</f>
        <v>0</v>
      </c>
      <c r="P2268" s="160">
        <f>SUM(N2268:O2268)</f>
        <v>0</v>
      </c>
      <c r="Q2268" s="161">
        <f>M2268*G2268</f>
        <v>0</v>
      </c>
      <c r="R2268" s="161">
        <f>G2268*P2268</f>
        <v>0</v>
      </c>
      <c r="S2268" s="160">
        <f>SUM(Q2268:R2268)</f>
        <v>0</v>
      </c>
      <c r="T2268" s="159"/>
      <c r="U2268" s="158"/>
      <c r="V2268" s="158"/>
      <c r="W2268" s="158"/>
      <c r="X2268" s="94" t="s">
        <v>33</v>
      </c>
      <c r="Y2268" s="94"/>
      <c r="Z2268" s="94"/>
      <c r="AA2268" s="44" t="s">
        <v>80</v>
      </c>
      <c r="AB2268" s="2"/>
      <c r="AC2268" s="2">
        <v>0</v>
      </c>
      <c r="AD2268" s="93">
        <f>+M2268</f>
        <v>0</v>
      </c>
      <c r="AE2268" s="93">
        <f>+AD2268*14%</f>
        <v>0</v>
      </c>
      <c r="AF2268" s="93">
        <f>+AD2268*35%</f>
        <v>0</v>
      </c>
      <c r="AG2268" s="93">
        <f>+AD2268*F2268</f>
        <v>0</v>
      </c>
      <c r="AH2268" s="93">
        <f>+AE2268*F2268</f>
        <v>0</v>
      </c>
      <c r="AI2268" s="93">
        <f>+AF2268*F2268</f>
        <v>0</v>
      </c>
      <c r="AJ2268" s="93">
        <f>SUM(AG2268:AI2268)</f>
        <v>0</v>
      </c>
      <c r="AK2268" s="93">
        <f>+AD2268*G2268</f>
        <v>0</v>
      </c>
      <c r="AL2268" s="93">
        <f>+AE2268*G2268</f>
        <v>0</v>
      </c>
      <c r="AM2268" s="93">
        <f>+AF2268*G2268</f>
        <v>0</v>
      </c>
      <c r="AN2268" s="93">
        <f>SUM(AK2268:AM2268)</f>
        <v>0</v>
      </c>
      <c r="AQ2268" s="145" t="s">
        <v>525</v>
      </c>
      <c r="AU2268" s="8">
        <f>+K2268</f>
        <v>0</v>
      </c>
      <c r="AV2268" s="8">
        <f>+L2268</f>
        <v>0</v>
      </c>
      <c r="AW2268" s="2">
        <f>+M2268</f>
        <v>0</v>
      </c>
      <c r="AX2268" s="8">
        <f>F2268*AW2268</f>
        <v>0</v>
      </c>
      <c r="AY2268" s="8">
        <f>IF(AQ2268="CT",7%,5%)*AX2268</f>
        <v>0</v>
      </c>
      <c r="AZ2268" s="8">
        <f>AX2268*2%</f>
        <v>0</v>
      </c>
      <c r="BA2268" s="8">
        <f>IF(BB2268&gt;0,0,AX2268*5%)</f>
        <v>0</v>
      </c>
      <c r="BB2268" s="8">
        <f>(AX2268-BG2268)*35%</f>
        <v>0</v>
      </c>
      <c r="BC2268" s="8">
        <f>+AX2268+AY2268+AZ2268+BA2268+BB2268</f>
        <v>0</v>
      </c>
      <c r="BD2268" s="8">
        <f>AX2268-AT2268</f>
        <v>0</v>
      </c>
      <c r="BE2268" s="2"/>
      <c r="BH2268" s="2"/>
    </row>
    <row r="2269" spans="1:60" ht="34" hidden="1" outlineLevel="1" x14ac:dyDescent="0.2">
      <c r="B2269" s="82">
        <v>75</v>
      </c>
      <c r="C2269" s="144" t="s">
        <v>675</v>
      </c>
      <c r="D2269" s="144"/>
      <c r="E2269" s="82" t="s">
        <v>52</v>
      </c>
      <c r="F2269" s="143">
        <v>32.012300000000003</v>
      </c>
      <c r="G2269" s="142">
        <f>+[2]THKL!F2277</f>
        <v>32.012300000000003</v>
      </c>
      <c r="H2269" s="132"/>
      <c r="I2269" s="132"/>
      <c r="J2269" s="132"/>
      <c r="K2269" s="156" t="str">
        <f>$K$261</f>
        <v>Bao gồm</v>
      </c>
      <c r="L2269" s="157">
        <f>$L$261</f>
        <v>2098000</v>
      </c>
      <c r="M2269" s="157">
        <f>SUM(K2269:L2269)</f>
        <v>2098000</v>
      </c>
      <c r="N2269" s="83">
        <f>IF(V2269&lt;&gt;"VTC VHm",_xlfn.XLOOKUP(Z2269,$AC$4015:$AC$4035,$AD$4015:$AD$4035,0)*M2269,_xlfn.XLOOKUP(Z2269,$AC$4015:$AC$4035,$AD$4015:$AD$4035,0)*L2269)</f>
        <v>104900</v>
      </c>
      <c r="O2269" s="83">
        <f>IF(V2269&lt;&gt;"VTC VHm",_xlfn.XLOOKUP(Z2269,$AC$4015:$AC$4035,$AE$4015:$AE$4035,0)*M2269,_xlfn.XLOOKUP(Z2269,$AC$4015:$AC$4035,$AE$4015:$AE$4035,0)*L2269)</f>
        <v>0</v>
      </c>
      <c r="P2269" s="83">
        <f>SUM(N2269:O2269)</f>
        <v>104900</v>
      </c>
      <c r="Q2269" s="157">
        <f>M2269*G2269</f>
        <v>67161805.400000006</v>
      </c>
      <c r="R2269" s="157">
        <f>G2269*P2269</f>
        <v>3358090.2700000005</v>
      </c>
      <c r="S2269" s="83">
        <f>SUM(Q2269:R2269)</f>
        <v>70519895.670000002</v>
      </c>
      <c r="T2269" s="156" t="s">
        <v>100</v>
      </c>
      <c r="U2269" s="132"/>
      <c r="V2269" s="132"/>
      <c r="W2269" s="132"/>
      <c r="X2269" s="44" t="s">
        <v>33</v>
      </c>
      <c r="Y2269" s="44"/>
      <c r="Z2269" s="44" t="s">
        <v>11</v>
      </c>
      <c r="AA2269" s="44" t="s">
        <v>80</v>
      </c>
      <c r="AB2269" s="2">
        <v>2290307.0911023091</v>
      </c>
      <c r="AC2269" s="2">
        <v>73317997.692494452</v>
      </c>
      <c r="AD2269" s="2">
        <f>+M2269</f>
        <v>2098000</v>
      </c>
      <c r="AE2269" s="2">
        <f>+AD2269*14%</f>
        <v>293720</v>
      </c>
      <c r="AF2269" s="155">
        <f>+AD2269*35%</f>
        <v>734300</v>
      </c>
      <c r="AG2269" s="2">
        <f>+AD2269*F2269</f>
        <v>67161805.400000006</v>
      </c>
      <c r="AH2269" s="2">
        <f>+AE2269*F2269</f>
        <v>9402652.756000001</v>
      </c>
      <c r="AI2269" s="2">
        <f>+AF2269*F2269</f>
        <v>23506631.890000001</v>
      </c>
      <c r="AJ2269" s="2">
        <f>SUM(AG2269:AI2269)</f>
        <v>100071090.046</v>
      </c>
      <c r="AK2269" s="2">
        <f>+AD2269*G2269</f>
        <v>67161805.400000006</v>
      </c>
      <c r="AL2269" s="2">
        <f>+AE2269*G2269</f>
        <v>9402652.756000001</v>
      </c>
      <c r="AM2269" s="2">
        <f>+AF2269*G2269</f>
        <v>23506631.890000001</v>
      </c>
      <c r="AN2269" s="155">
        <f>SUM(AK2269:AM2269)</f>
        <v>100071090.046</v>
      </c>
      <c r="AQ2269" s="145" t="s">
        <v>525</v>
      </c>
      <c r="AU2269" s="8" t="str">
        <f>+K2269</f>
        <v>Bao gồm</v>
      </c>
      <c r="AV2269" s="8">
        <f>+L2269</f>
        <v>2098000</v>
      </c>
      <c r="AW2269" s="2">
        <f>+M2269</f>
        <v>2098000</v>
      </c>
      <c r="AX2269" s="8">
        <f>F2269*AW2269</f>
        <v>67161805.400000006</v>
      </c>
      <c r="AY2269" s="8">
        <f>IF(AQ2269="CT",7%,5%)*AX2269</f>
        <v>4701326.3780000005</v>
      </c>
      <c r="AZ2269" s="8">
        <f>AX2269*2%</f>
        <v>1343236.1080000002</v>
      </c>
      <c r="BA2269" s="8">
        <f>IF(BB2269&gt;0,0,AX2269*5%)</f>
        <v>0</v>
      </c>
      <c r="BB2269" s="8">
        <f>(AX2269-BG2269)*35%</f>
        <v>23506631.890000001</v>
      </c>
      <c r="BC2269" s="8">
        <f>+AX2269+AY2269+AZ2269+BA2269+BB2269</f>
        <v>96712999.776000008</v>
      </c>
      <c r="BD2269" s="8">
        <f>AX2269-AT2269</f>
        <v>67161805.400000006</v>
      </c>
      <c r="BE2269" s="2"/>
      <c r="BH2269" s="2"/>
    </row>
    <row r="2270" spans="1:60" ht="51" hidden="1" outlineLevel="1" x14ac:dyDescent="0.2">
      <c r="B2270" s="82">
        <v>76</v>
      </c>
      <c r="C2270" s="144" t="s">
        <v>674</v>
      </c>
      <c r="D2270" s="144"/>
      <c r="E2270" s="82" t="s">
        <v>104</v>
      </c>
      <c r="F2270" s="143">
        <v>2.7412999999999998</v>
      </c>
      <c r="G2270" s="142">
        <f>+[2]THKL!F2278</f>
        <v>2.7412999999999998</v>
      </c>
      <c r="H2270" s="132"/>
      <c r="I2270" s="132"/>
      <c r="J2270" s="132"/>
      <c r="K2270" s="156" t="str">
        <f>$K$112</f>
        <v>Bao gồm</v>
      </c>
      <c r="L2270" s="157">
        <f>$L$112</f>
        <v>5314506.2372727301</v>
      </c>
      <c r="M2270" s="157">
        <f>SUM(K2270:L2270)</f>
        <v>5314506.2372727301</v>
      </c>
      <c r="N2270" s="83">
        <f>IF(V2270&lt;&gt;"VTC VHm",_xlfn.XLOOKUP(Z2270,$AC$4015:$AC$4035,$AD$4015:$AD$4035,0)*M2270,_xlfn.XLOOKUP(Z2270,$AC$4015:$AC$4035,$AD$4015:$AD$4035,0)*L2270)</f>
        <v>1860077.1830454555</v>
      </c>
      <c r="O2270" s="83">
        <f>IF(V2270&lt;&gt;"VTC VHm",_xlfn.XLOOKUP(Z2270,$AC$4015:$AC$4035,$AE$4015:$AE$4035,0)*M2270,_xlfn.XLOOKUP(Z2270,$AC$4015:$AC$4035,$AE$4015:$AE$4035,0)*L2270)</f>
        <v>0</v>
      </c>
      <c r="P2270" s="83">
        <f>SUM(N2270:O2270)</f>
        <v>1860077.1830454555</v>
      </c>
      <c r="Q2270" s="157">
        <f>M2270*G2270</f>
        <v>14568655.948235733</v>
      </c>
      <c r="R2270" s="157">
        <f>G2270*P2270</f>
        <v>5099029.5818825066</v>
      </c>
      <c r="S2270" s="83">
        <f>SUM(Q2270:R2270)</f>
        <v>19667685.530118242</v>
      </c>
      <c r="T2270" s="125" t="s">
        <v>103</v>
      </c>
      <c r="U2270" s="132"/>
      <c r="V2270" s="132"/>
      <c r="W2270" s="132"/>
      <c r="X2270" s="44" t="s">
        <v>33</v>
      </c>
      <c r="Y2270" s="44"/>
      <c r="Z2270" s="44" t="s">
        <v>16</v>
      </c>
      <c r="AA2270" s="44" t="s">
        <v>80</v>
      </c>
      <c r="AB2270" s="2">
        <v>3920255.004903289</v>
      </c>
      <c r="AC2270" s="2">
        <v>10746595.044941386</v>
      </c>
      <c r="AD2270" s="2">
        <f>+M2270</f>
        <v>5314506.2372727301</v>
      </c>
      <c r="AE2270" s="2">
        <f>+AD2270*14%</f>
        <v>744030.87321818224</v>
      </c>
      <c r="AF2270" s="155">
        <f>+AD2270*35%</f>
        <v>1860077.1830454555</v>
      </c>
      <c r="AG2270" s="2">
        <f>+AD2270*F2270</f>
        <v>14568655.948235733</v>
      </c>
      <c r="AH2270" s="2">
        <f>+AE2270*F2270</f>
        <v>2039611.8327530029</v>
      </c>
      <c r="AI2270" s="2">
        <f>+AF2270*F2270</f>
        <v>5099029.5818825066</v>
      </c>
      <c r="AJ2270" s="2">
        <f>SUM(AG2270:AI2270)</f>
        <v>21707297.362871245</v>
      </c>
      <c r="AK2270" s="2">
        <f>+AD2270*G2270</f>
        <v>14568655.948235733</v>
      </c>
      <c r="AL2270" s="2">
        <f>+AE2270*G2270</f>
        <v>2039611.8327530029</v>
      </c>
      <c r="AM2270" s="2">
        <f>+AF2270*G2270</f>
        <v>5099029.5818825066</v>
      </c>
      <c r="AN2270" s="155">
        <f>SUM(AK2270:AM2270)</f>
        <v>21707297.362871245</v>
      </c>
      <c r="AQ2270" s="145" t="s">
        <v>525</v>
      </c>
      <c r="AU2270" s="8" t="str">
        <f>+K2270</f>
        <v>Bao gồm</v>
      </c>
      <c r="AV2270" s="8">
        <f>+L2270</f>
        <v>5314506.2372727301</v>
      </c>
      <c r="AW2270" s="2">
        <f>+M2270</f>
        <v>5314506.2372727301</v>
      </c>
      <c r="AX2270" s="8">
        <f>F2270*AW2270</f>
        <v>14568655.948235733</v>
      </c>
      <c r="AY2270" s="8">
        <f>IF(AQ2270="CT",7%,5%)*AX2270</f>
        <v>1019805.9163765014</v>
      </c>
      <c r="AZ2270" s="8">
        <f>AX2270*2%</f>
        <v>291373.1189647147</v>
      </c>
      <c r="BA2270" s="8">
        <f>IF(BB2270&gt;0,0,AX2270*5%)</f>
        <v>0</v>
      </c>
      <c r="BB2270" s="8">
        <f>(AX2270-BG2270)*35%</f>
        <v>5099029.5818825066</v>
      </c>
      <c r="BC2270" s="8">
        <f>+AX2270+AY2270+AZ2270+BA2270+BB2270</f>
        <v>20978864.565459456</v>
      </c>
      <c r="BD2270" s="8">
        <f>AX2270-AT2270</f>
        <v>14568655.948235733</v>
      </c>
      <c r="BE2270" s="2"/>
      <c r="BH2270" s="2"/>
    </row>
    <row r="2271" spans="1:60" s="92" customFormat="1" ht="15.75" customHeight="1" collapsed="1" x14ac:dyDescent="0.2">
      <c r="B2271" s="163"/>
      <c r="C2271" s="164" t="s">
        <v>865</v>
      </c>
      <c r="D2271" s="164"/>
      <c r="E2271" s="163"/>
      <c r="F2271" s="162"/>
      <c r="G2271" s="149">
        <f>+[2]THKL!F2279</f>
        <v>0</v>
      </c>
      <c r="H2271" s="158"/>
      <c r="I2271" s="158"/>
      <c r="J2271" s="158"/>
      <c r="K2271" s="159"/>
      <c r="L2271" s="161"/>
      <c r="M2271" s="161">
        <f>SUM(K2271:L2271)</f>
        <v>0</v>
      </c>
      <c r="N2271" s="83">
        <f>IF(V2271&lt;&gt;"VTC VHm",_xlfn.XLOOKUP(Z2271,$AC$4015:$AC$4035,$AD$4015:$AD$4035,0)*M2271,_xlfn.XLOOKUP(Z2271,$AC$4015:$AC$4035,$AD$4015:$AD$4035,0)*L2271)</f>
        <v>0</v>
      </c>
      <c r="O2271" s="83">
        <f>IF(V2271&lt;&gt;"VTC VHm",_xlfn.XLOOKUP(Z2271,$AC$4015:$AC$4035,$AE$4015:$AE$4035,0)*M2271,_xlfn.XLOOKUP(Z2271,$AC$4015:$AC$4035,$AE$4015:$AE$4035,0)*L2271)</f>
        <v>0</v>
      </c>
      <c r="P2271" s="160">
        <f>SUM(N2271:O2271)</f>
        <v>0</v>
      </c>
      <c r="Q2271" s="161">
        <f>M2271*G2271</f>
        <v>0</v>
      </c>
      <c r="R2271" s="161">
        <f>G2271*P2271</f>
        <v>0</v>
      </c>
      <c r="S2271" s="160">
        <f>SUM(Q2271:R2271)</f>
        <v>0</v>
      </c>
      <c r="T2271" s="159"/>
      <c r="U2271" s="158"/>
      <c r="V2271" s="158"/>
      <c r="W2271" s="158"/>
      <c r="X2271" s="94" t="s">
        <v>33</v>
      </c>
      <c r="Y2271" s="94"/>
      <c r="Z2271" s="94"/>
      <c r="AA2271" s="44" t="s">
        <v>80</v>
      </c>
      <c r="AB2271" s="2"/>
      <c r="AC2271" s="2">
        <v>0</v>
      </c>
      <c r="AD2271" s="93">
        <f>+M2271</f>
        <v>0</v>
      </c>
      <c r="AE2271" s="93">
        <f>+AD2271*14%</f>
        <v>0</v>
      </c>
      <c r="AF2271" s="93">
        <f>+AD2271*35%</f>
        <v>0</v>
      </c>
      <c r="AG2271" s="93">
        <f>+AD2271*F2271</f>
        <v>0</v>
      </c>
      <c r="AH2271" s="93">
        <f>+AE2271*F2271</f>
        <v>0</v>
      </c>
      <c r="AI2271" s="93">
        <f>+AF2271*F2271</f>
        <v>0</v>
      </c>
      <c r="AJ2271" s="93">
        <f>SUM(AG2271:AI2271)</f>
        <v>0</v>
      </c>
      <c r="AK2271" s="93">
        <f>+AD2271*G2271</f>
        <v>0</v>
      </c>
      <c r="AL2271" s="93">
        <f>+AE2271*G2271</f>
        <v>0</v>
      </c>
      <c r="AM2271" s="93">
        <f>+AF2271*G2271</f>
        <v>0</v>
      </c>
      <c r="AN2271" s="93">
        <f>SUM(AK2271:AM2271)</f>
        <v>0</v>
      </c>
      <c r="AQ2271" s="145" t="s">
        <v>525</v>
      </c>
      <c r="AU2271" s="8">
        <f>+K2271</f>
        <v>0</v>
      </c>
      <c r="AV2271" s="8">
        <f>+L2271</f>
        <v>0</v>
      </c>
      <c r="AW2271" s="2">
        <f>+M2271</f>
        <v>0</v>
      </c>
      <c r="AX2271" s="8">
        <f>F2271*AW2271</f>
        <v>0</v>
      </c>
      <c r="AY2271" s="8">
        <f>IF(AQ2271="CT",7%,5%)*AX2271</f>
        <v>0</v>
      </c>
      <c r="AZ2271" s="8">
        <f>AX2271*2%</f>
        <v>0</v>
      </c>
      <c r="BA2271" s="8">
        <f>IF(BB2271&gt;0,0,AX2271*5%)</f>
        <v>0</v>
      </c>
      <c r="BB2271" s="8">
        <f>(AX2271-BG2271)*35%</f>
        <v>0</v>
      </c>
      <c r="BC2271" s="8">
        <f>+AX2271+AY2271+AZ2271+BA2271+BB2271</f>
        <v>0</v>
      </c>
      <c r="BD2271" s="8">
        <f>AX2271-AT2271</f>
        <v>0</v>
      </c>
      <c r="BE2271" s="2"/>
      <c r="BH2271" s="2"/>
    </row>
    <row r="2272" spans="1:60" ht="34" hidden="1" outlineLevel="1" x14ac:dyDescent="0.2">
      <c r="B2272" s="82">
        <v>77</v>
      </c>
      <c r="C2272" s="144" t="s">
        <v>864</v>
      </c>
      <c r="D2272" s="144"/>
      <c r="E2272" s="82" t="s">
        <v>52</v>
      </c>
      <c r="F2272" s="143">
        <v>18.143799999999999</v>
      </c>
      <c r="G2272" s="142">
        <f>+[2]THKL!F2280</f>
        <v>18.143799999999999</v>
      </c>
      <c r="H2272" s="132"/>
      <c r="I2272" s="132"/>
      <c r="J2272" s="132"/>
      <c r="K2272" s="156" t="str">
        <f>$K$842</f>
        <v>Bao gồm</v>
      </c>
      <c r="L2272" s="157">
        <f>$L$842</f>
        <v>1263000</v>
      </c>
      <c r="M2272" s="157">
        <f>SUM(K2272:L2272)</f>
        <v>1263000</v>
      </c>
      <c r="N2272" s="83">
        <f>IF(V2272&lt;&gt;"VTC VHm",_xlfn.XLOOKUP(Z2272,$AC$4015:$AC$4035,$AD$4015:$AD$4035,0)*M2272,_xlfn.XLOOKUP(Z2272,$AC$4015:$AC$4035,$AD$4015:$AD$4035,0)*L2272)</f>
        <v>63150</v>
      </c>
      <c r="O2272" s="83">
        <f>IF(V2272&lt;&gt;"VTC VHm",_xlfn.XLOOKUP(Z2272,$AC$4015:$AC$4035,$AE$4015:$AE$4035,0)*M2272,_xlfn.XLOOKUP(Z2272,$AC$4015:$AC$4035,$AE$4015:$AE$4035,0)*L2272)</f>
        <v>0</v>
      </c>
      <c r="P2272" s="83">
        <f>SUM(N2272:O2272)</f>
        <v>63150</v>
      </c>
      <c r="Q2272" s="157">
        <f>M2272*G2272</f>
        <v>22915619.399999999</v>
      </c>
      <c r="R2272" s="157">
        <f>G2272*P2272</f>
        <v>1145780.97</v>
      </c>
      <c r="S2272" s="83">
        <f>SUM(Q2272:R2272)</f>
        <v>24061400.369999997</v>
      </c>
      <c r="T2272" s="156" t="s">
        <v>100</v>
      </c>
      <c r="U2272" s="132"/>
      <c r="V2272" s="132"/>
      <c r="W2272" s="132"/>
      <c r="X2272" s="44" t="s">
        <v>33</v>
      </c>
      <c r="Y2272" s="44"/>
      <c r="Z2272" s="44" t="s">
        <v>11</v>
      </c>
      <c r="AA2272" s="44" t="s">
        <v>80</v>
      </c>
      <c r="AB2272" s="2">
        <v>1106353.7104798113</v>
      </c>
      <c r="AC2272" s="2">
        <v>20073460.452203598</v>
      </c>
      <c r="AD2272" s="2">
        <f>+M2272</f>
        <v>1263000</v>
      </c>
      <c r="AE2272" s="2">
        <f>+AD2272*14%</f>
        <v>176820.00000000003</v>
      </c>
      <c r="AF2272" s="155">
        <f>+AD2272*35%</f>
        <v>442050</v>
      </c>
      <c r="AG2272" s="2">
        <f>+AD2272*F2272</f>
        <v>22915619.399999999</v>
      </c>
      <c r="AH2272" s="2">
        <f>+AE2272*F2272</f>
        <v>3208186.7160000005</v>
      </c>
      <c r="AI2272" s="2">
        <f>+AF2272*F2272</f>
        <v>8020466.7899999991</v>
      </c>
      <c r="AJ2272" s="2">
        <f>SUM(AG2272:AI2272)</f>
        <v>34144272.906000003</v>
      </c>
      <c r="AK2272" s="2">
        <f>+AD2272*G2272</f>
        <v>22915619.399999999</v>
      </c>
      <c r="AL2272" s="2">
        <f>+AE2272*G2272</f>
        <v>3208186.7160000005</v>
      </c>
      <c r="AM2272" s="2">
        <f>+AF2272*G2272</f>
        <v>8020466.7899999991</v>
      </c>
      <c r="AN2272" s="155">
        <f>SUM(AK2272:AM2272)</f>
        <v>34144272.906000003</v>
      </c>
      <c r="AQ2272" s="145" t="s">
        <v>525</v>
      </c>
      <c r="AU2272" s="8" t="str">
        <f>+K2272</f>
        <v>Bao gồm</v>
      </c>
      <c r="AV2272" s="8">
        <f>+L2272</f>
        <v>1263000</v>
      </c>
      <c r="AW2272" s="2">
        <f>+M2272</f>
        <v>1263000</v>
      </c>
      <c r="AX2272" s="8">
        <f>F2272*AW2272</f>
        <v>22915619.399999999</v>
      </c>
      <c r="AY2272" s="8">
        <f>IF(AQ2272="CT",7%,5%)*AX2272</f>
        <v>1604093.358</v>
      </c>
      <c r="AZ2272" s="8">
        <f>AX2272*2%</f>
        <v>458312.38799999998</v>
      </c>
      <c r="BA2272" s="8">
        <f>IF(BB2272&gt;0,0,AX2272*5%)</f>
        <v>0</v>
      </c>
      <c r="BB2272" s="8">
        <f>(AX2272-BG2272)*35%</f>
        <v>8020466.7899999991</v>
      </c>
      <c r="BC2272" s="8">
        <f>+AX2272+AY2272+AZ2272+BA2272+BB2272</f>
        <v>32998491.935999997</v>
      </c>
      <c r="BD2272" s="8">
        <f>AX2272-AT2272</f>
        <v>22915619.399999999</v>
      </c>
      <c r="BE2272" s="2"/>
      <c r="BH2272" s="2"/>
    </row>
    <row r="2273" spans="1:60" ht="15.75" hidden="1" customHeight="1" outlineLevel="1" x14ac:dyDescent="0.2">
      <c r="B2273" s="82">
        <v>78</v>
      </c>
      <c r="C2273" s="144" t="s">
        <v>863</v>
      </c>
      <c r="D2273" s="144"/>
      <c r="E2273" s="82" t="s">
        <v>450</v>
      </c>
      <c r="F2273" s="143">
        <v>7.9080000000000004</v>
      </c>
      <c r="G2273" s="142">
        <f>+[2]THKL!F2281</f>
        <v>7.9080000000000004</v>
      </c>
      <c r="H2273" s="132"/>
      <c r="I2273" s="132"/>
      <c r="J2273" s="132"/>
      <c r="K2273" s="156"/>
      <c r="L2273" s="157">
        <f>'[3]BDG (XD)'!$Z$1119*10</f>
        <v>313040</v>
      </c>
      <c r="M2273" s="157">
        <f>SUM(K2273:L2273)</f>
        <v>313040</v>
      </c>
      <c r="N2273" s="83">
        <f>IF(V2273&lt;&gt;"VTC VHm",_xlfn.XLOOKUP(Z2273,$AC$4015:$AC$4035,$AD$4015:$AD$4035,0)*M2273,_xlfn.XLOOKUP(Z2273,$AC$4015:$AC$4035,$AD$4015:$AD$4035,0)*L2273)</f>
        <v>0</v>
      </c>
      <c r="O2273" s="83">
        <f>IF(V2273&lt;&gt;"VTC VHm",_xlfn.XLOOKUP(Z2273,$AC$4015:$AC$4035,$AE$4015:$AE$4035,0)*M2273,_xlfn.XLOOKUP(Z2273,$AC$4015:$AC$4035,$AE$4015:$AE$4035,0)*L2273)</f>
        <v>0</v>
      </c>
      <c r="P2273" s="83">
        <f>SUM(N2273:O2273)</f>
        <v>0</v>
      </c>
      <c r="Q2273" s="157">
        <f>M2273*G2273</f>
        <v>2475520.3200000003</v>
      </c>
      <c r="R2273" s="157">
        <f>G2273*P2273</f>
        <v>0</v>
      </c>
      <c r="S2273" s="83">
        <f>SUM(Q2273:R2273)</f>
        <v>2475520.3200000003</v>
      </c>
      <c r="T2273" s="156"/>
      <c r="U2273" s="132"/>
      <c r="V2273" s="132"/>
      <c r="W2273" s="132"/>
      <c r="X2273" s="44" t="s">
        <v>33</v>
      </c>
      <c r="Y2273" s="44"/>
      <c r="Z2273" s="44"/>
      <c r="AA2273" s="44" t="s">
        <v>80</v>
      </c>
      <c r="AB2273" s="2">
        <v>295482.49397369998</v>
      </c>
      <c r="AC2273" s="2">
        <v>2336675.5623440198</v>
      </c>
      <c r="AD2273" s="2">
        <f>+M2273</f>
        <v>313040</v>
      </c>
      <c r="AE2273" s="2">
        <f>+AD2273*14%</f>
        <v>43825.600000000006</v>
      </c>
      <c r="AF2273" s="155">
        <f>+AD2273*35%</f>
        <v>109564</v>
      </c>
      <c r="AG2273" s="2">
        <f>+AD2273*F2273</f>
        <v>2475520.3200000003</v>
      </c>
      <c r="AH2273" s="2">
        <f>+AE2273*F2273</f>
        <v>346572.84480000008</v>
      </c>
      <c r="AI2273" s="2">
        <f>+AF2273*F2273</f>
        <v>866432.11200000008</v>
      </c>
      <c r="AJ2273" s="2">
        <f>SUM(AG2273:AI2273)</f>
        <v>3688525.2768000006</v>
      </c>
      <c r="AK2273" s="2">
        <f>+AD2273*G2273</f>
        <v>2475520.3200000003</v>
      </c>
      <c r="AL2273" s="2">
        <f>+AE2273*G2273</f>
        <v>346572.84480000008</v>
      </c>
      <c r="AM2273" s="2">
        <f>+AF2273*G2273</f>
        <v>866432.11200000008</v>
      </c>
      <c r="AN2273" s="155">
        <f>SUM(AK2273:AM2273)</f>
        <v>3688525.2768000006</v>
      </c>
      <c r="AQ2273" s="145" t="s">
        <v>525</v>
      </c>
      <c r="AU2273" s="8">
        <f>+K2273</f>
        <v>0</v>
      </c>
      <c r="AV2273" s="8">
        <f>+L2273</f>
        <v>313040</v>
      </c>
      <c r="AW2273" s="2">
        <f>+M2273</f>
        <v>313040</v>
      </c>
      <c r="AX2273" s="8">
        <f>F2273*AW2273</f>
        <v>2475520.3200000003</v>
      </c>
      <c r="AY2273" s="8">
        <f>IF(AQ2273="CT",7%,5%)*AX2273</f>
        <v>173286.42240000004</v>
      </c>
      <c r="AZ2273" s="8">
        <f>AX2273*2%</f>
        <v>49510.406400000007</v>
      </c>
      <c r="BA2273" s="8">
        <f>IF(BB2273&gt;0,0,AX2273*5%)</f>
        <v>0</v>
      </c>
      <c r="BB2273" s="8">
        <f>(AX2273-BG2273)*35%</f>
        <v>866432.11200000008</v>
      </c>
      <c r="BC2273" s="8">
        <f>+AX2273+AY2273+AZ2273+BA2273+BB2273</f>
        <v>3564749.2608000007</v>
      </c>
      <c r="BD2273" s="8">
        <f>AX2273-AT2273</f>
        <v>2475520.3200000003</v>
      </c>
      <c r="BE2273" s="2"/>
      <c r="BH2273" s="2"/>
    </row>
    <row r="2274" spans="1:60" ht="17" hidden="1" outlineLevel="1" x14ac:dyDescent="0.2">
      <c r="B2274" s="82">
        <v>79</v>
      </c>
      <c r="C2274" s="144" t="s">
        <v>862</v>
      </c>
      <c r="D2274" s="144"/>
      <c r="E2274" s="82" t="s">
        <v>91</v>
      </c>
      <c r="F2274" s="143">
        <v>6.7000000000000004E-2</v>
      </c>
      <c r="G2274" s="142">
        <f>+[2]THKL!F2282</f>
        <v>6.7000000000000004E-2</v>
      </c>
      <c r="H2274" s="132"/>
      <c r="I2274" s="132"/>
      <c r="J2274" s="132"/>
      <c r="K2274" s="156">
        <f>$K$203</f>
        <v>118800000</v>
      </c>
      <c r="L2274" s="157">
        <f>$L$203</f>
        <v>25904000</v>
      </c>
      <c r="M2274" s="157">
        <f>SUM(K2274:L2274)</f>
        <v>144704000</v>
      </c>
      <c r="N2274" s="83">
        <f>IF(V2274&lt;&gt;"VTC VHm",_xlfn.XLOOKUP(Z2274,$AC$4015:$AC$4035,$AD$4015:$AD$4035,0)*M2274,_xlfn.XLOOKUP(Z2274,$AC$4015:$AC$4035,$AD$4015:$AD$4035,0)*L2274)</f>
        <v>0</v>
      </c>
      <c r="O2274" s="83">
        <f>IF(V2274&lt;&gt;"VTC VHm",_xlfn.XLOOKUP(Z2274,$AC$4015:$AC$4035,$AE$4015:$AE$4035,0)*M2274,_xlfn.XLOOKUP(Z2274,$AC$4015:$AC$4035,$AE$4015:$AE$4035,0)*L2274)</f>
        <v>43411200</v>
      </c>
      <c r="P2274" s="83">
        <f>SUM(N2274:O2274)</f>
        <v>43411200</v>
      </c>
      <c r="Q2274" s="157">
        <f>M2274*G2274</f>
        <v>9695168</v>
      </c>
      <c r="R2274" s="157">
        <f>G2274*P2274</f>
        <v>2908550.4000000004</v>
      </c>
      <c r="S2274" s="83">
        <f>SUM(Q2274:R2274)</f>
        <v>12603718.4</v>
      </c>
      <c r="T2274" s="156" t="s">
        <v>50</v>
      </c>
      <c r="U2274" s="132"/>
      <c r="V2274" s="132"/>
      <c r="W2274" s="132"/>
      <c r="X2274" s="44" t="s">
        <v>33</v>
      </c>
      <c r="Y2274" s="44"/>
      <c r="Z2274" s="44" t="s">
        <v>10</v>
      </c>
      <c r="AA2274" s="44" t="s">
        <v>80</v>
      </c>
      <c r="AB2274" s="2">
        <v>119080719.38970159</v>
      </c>
      <c r="AC2274" s="2">
        <v>7978408.1991100069</v>
      </c>
      <c r="AD2274" s="2">
        <f>+M2274</f>
        <v>144704000</v>
      </c>
      <c r="AE2274" s="2">
        <f>+AD2274*14%</f>
        <v>20258560.000000004</v>
      </c>
      <c r="AF2274" s="155">
        <f>+AD2274*35%</f>
        <v>50646400</v>
      </c>
      <c r="AG2274" s="2">
        <f>+AD2274*F2274</f>
        <v>9695168</v>
      </c>
      <c r="AH2274" s="2">
        <f>+AE2274*F2274</f>
        <v>1357323.5200000003</v>
      </c>
      <c r="AI2274" s="2">
        <f>+AF2274*F2274</f>
        <v>3393308.8000000003</v>
      </c>
      <c r="AJ2274" s="2">
        <f>SUM(AG2274:AI2274)</f>
        <v>14445800.32</v>
      </c>
      <c r="AK2274" s="2">
        <f>+AD2274*G2274</f>
        <v>9695168</v>
      </c>
      <c r="AL2274" s="2">
        <f>+AE2274*G2274</f>
        <v>1357323.5200000003</v>
      </c>
      <c r="AM2274" s="2">
        <f>+AF2274*G2274</f>
        <v>3393308.8000000003</v>
      </c>
      <c r="AN2274" s="155">
        <f>SUM(AK2274:AM2274)</f>
        <v>14445800.32</v>
      </c>
      <c r="AQ2274" s="145" t="s">
        <v>525</v>
      </c>
      <c r="AU2274" s="8">
        <f>+K2274</f>
        <v>118800000</v>
      </c>
      <c r="AV2274" s="8">
        <f>+L2274</f>
        <v>25904000</v>
      </c>
      <c r="AW2274" s="2">
        <f>+M2274</f>
        <v>144704000</v>
      </c>
      <c r="AX2274" s="8">
        <f>F2274*AW2274</f>
        <v>9695168</v>
      </c>
      <c r="AY2274" s="8">
        <f>IF(AQ2274="CT",7%,5%)*AX2274</f>
        <v>678661.76</v>
      </c>
      <c r="AZ2274" s="8">
        <f>AX2274*2%</f>
        <v>193903.36000000002</v>
      </c>
      <c r="BA2274" s="8">
        <f>IF(BB2274&gt;0,0,AX2274*5%)</f>
        <v>0</v>
      </c>
      <c r="BB2274" s="8">
        <f>(AX2274-BG2274)*35%</f>
        <v>3393308.8</v>
      </c>
      <c r="BC2274" s="8">
        <f>+AX2274+AY2274+AZ2274+BA2274+BB2274</f>
        <v>13961041.919999998</v>
      </c>
      <c r="BD2274" s="8">
        <f>AX2274-AT2274</f>
        <v>9695168</v>
      </c>
      <c r="BE2274" s="2"/>
      <c r="BH2274" s="2"/>
    </row>
    <row r="2275" spans="1:60" ht="17" hidden="1" outlineLevel="1" x14ac:dyDescent="0.2">
      <c r="B2275" s="82">
        <v>80</v>
      </c>
      <c r="C2275" s="144" t="s">
        <v>861</v>
      </c>
      <c r="D2275" s="144"/>
      <c r="E2275" s="82" t="s">
        <v>52</v>
      </c>
      <c r="F2275" s="143">
        <v>10.557</v>
      </c>
      <c r="G2275" s="142">
        <f>+[2]THKL!F2283</f>
        <v>10.557</v>
      </c>
      <c r="H2275" s="132"/>
      <c r="I2275" s="132"/>
      <c r="J2275" s="132"/>
      <c r="K2275" s="156" t="str">
        <f>$K$204</f>
        <v>Bao gồm</v>
      </c>
      <c r="L2275" s="157" t="str">
        <f>$L$204</f>
        <v>Bao gồm</v>
      </c>
      <c r="M2275" s="157">
        <f>SUM(K2275:L2275)</f>
        <v>0</v>
      </c>
      <c r="N2275" s="83">
        <f>IF(V2275&lt;&gt;"VTC VHm",_xlfn.XLOOKUP(Z2275,$AC$4015:$AC$4035,$AD$4015:$AD$4035,0)*M2275,_xlfn.XLOOKUP(Z2275,$AC$4015:$AC$4035,$AD$4015:$AD$4035,0)*L2275)</f>
        <v>0</v>
      </c>
      <c r="O2275" s="83">
        <f>IF(V2275&lt;&gt;"VTC VHm",_xlfn.XLOOKUP(Z2275,$AC$4015:$AC$4035,$AE$4015:$AE$4035,0)*M2275,_xlfn.XLOOKUP(Z2275,$AC$4015:$AC$4035,$AE$4015:$AE$4035,0)*L2275)</f>
        <v>0</v>
      </c>
      <c r="P2275" s="83">
        <f>SUM(N2275:O2275)</f>
        <v>0</v>
      </c>
      <c r="Q2275" s="157">
        <f>M2275*G2275</f>
        <v>0</v>
      </c>
      <c r="R2275" s="157">
        <f>G2275*P2275</f>
        <v>0</v>
      </c>
      <c r="S2275" s="83">
        <f>SUM(Q2275:R2275)</f>
        <v>0</v>
      </c>
      <c r="T2275" s="156" t="s">
        <v>50</v>
      </c>
      <c r="U2275" s="132"/>
      <c r="V2275" s="132"/>
      <c r="W2275" s="132"/>
      <c r="X2275" s="44" t="s">
        <v>33</v>
      </c>
      <c r="Y2275" s="44"/>
      <c r="Z2275" s="44" t="s">
        <v>10</v>
      </c>
      <c r="AA2275" s="44" t="s">
        <v>80</v>
      </c>
      <c r="AB2275" s="2">
        <v>229452.15517248271</v>
      </c>
      <c r="AC2275" s="2">
        <v>2422326.4021558999</v>
      </c>
      <c r="AD2275" s="2">
        <f>+M2275</f>
        <v>0</v>
      </c>
      <c r="AE2275" s="2">
        <f>+AD2275*14%</f>
        <v>0</v>
      </c>
      <c r="AF2275" s="155">
        <f>+AD2275*35%</f>
        <v>0</v>
      </c>
      <c r="AG2275" s="2">
        <f>+AD2275*F2275</f>
        <v>0</v>
      </c>
      <c r="AH2275" s="2">
        <f>+AE2275*F2275</f>
        <v>0</v>
      </c>
      <c r="AI2275" s="2">
        <f>+AF2275*F2275</f>
        <v>0</v>
      </c>
      <c r="AJ2275" s="2">
        <f>SUM(AG2275:AI2275)</f>
        <v>0</v>
      </c>
      <c r="AK2275" s="2">
        <f>+AD2275*G2275</f>
        <v>0</v>
      </c>
      <c r="AL2275" s="2">
        <f>+AE2275*G2275</f>
        <v>0</v>
      </c>
      <c r="AM2275" s="2">
        <f>+AF2275*G2275</f>
        <v>0</v>
      </c>
      <c r="AN2275" s="155">
        <f>SUM(AK2275:AM2275)</f>
        <v>0</v>
      </c>
      <c r="AQ2275" s="145" t="s">
        <v>525</v>
      </c>
      <c r="AU2275" s="8" t="str">
        <f>+K2275</f>
        <v>Bao gồm</v>
      </c>
      <c r="AV2275" s="8" t="str">
        <f>+L2275</f>
        <v>Bao gồm</v>
      </c>
      <c r="AW2275" s="2">
        <f>+M2275</f>
        <v>0</v>
      </c>
      <c r="AX2275" s="8">
        <f>F2275*AW2275</f>
        <v>0</v>
      </c>
      <c r="AY2275" s="8">
        <f>IF(AQ2275="CT",7%,5%)*AX2275</f>
        <v>0</v>
      </c>
      <c r="AZ2275" s="8">
        <f>AX2275*2%</f>
        <v>0</v>
      </c>
      <c r="BA2275" s="8">
        <f>IF(BB2275&gt;0,0,AX2275*5%)</f>
        <v>0</v>
      </c>
      <c r="BB2275" s="8">
        <f>(AX2275-BG2275)*35%</f>
        <v>0</v>
      </c>
      <c r="BC2275" s="8">
        <f>+AX2275+AY2275+AZ2275+BA2275+BB2275</f>
        <v>0</v>
      </c>
      <c r="BD2275" s="8">
        <f>AX2275-AT2275</f>
        <v>0</v>
      </c>
      <c r="BE2275" s="2"/>
      <c r="BH2275" s="2"/>
    </row>
    <row r="2276" spans="1:60" s="92" customFormat="1" ht="17" collapsed="1" x14ac:dyDescent="0.2">
      <c r="B2276" s="163"/>
      <c r="C2276" s="164" t="s">
        <v>860</v>
      </c>
      <c r="D2276" s="164"/>
      <c r="E2276" s="163"/>
      <c r="F2276" s="162"/>
      <c r="G2276" s="149">
        <f>+[2]THKL!F2284</f>
        <v>0</v>
      </c>
      <c r="H2276" s="158"/>
      <c r="I2276" s="158"/>
      <c r="J2276" s="158"/>
      <c r="K2276" s="159"/>
      <c r="L2276" s="161"/>
      <c r="M2276" s="161">
        <f>SUM(K2276:L2276)</f>
        <v>0</v>
      </c>
      <c r="N2276" s="83">
        <f>IF(V2276&lt;&gt;"VTC VHm",_xlfn.XLOOKUP(Z2276,$AC$4015:$AC$4035,$AD$4015:$AD$4035,0)*M2276,_xlfn.XLOOKUP(Z2276,$AC$4015:$AC$4035,$AD$4015:$AD$4035,0)*L2276)</f>
        <v>0</v>
      </c>
      <c r="O2276" s="83">
        <f>IF(V2276&lt;&gt;"VTC VHm",_xlfn.XLOOKUP(Z2276,$AC$4015:$AC$4035,$AE$4015:$AE$4035,0)*M2276,_xlfn.XLOOKUP(Z2276,$AC$4015:$AC$4035,$AE$4015:$AE$4035,0)*L2276)</f>
        <v>0</v>
      </c>
      <c r="P2276" s="160">
        <f>SUM(N2276:O2276)</f>
        <v>0</v>
      </c>
      <c r="Q2276" s="161">
        <f>M2276*G2276</f>
        <v>0</v>
      </c>
      <c r="R2276" s="161">
        <f>G2276*P2276</f>
        <v>0</v>
      </c>
      <c r="S2276" s="160">
        <f>SUM(Q2276:R2276)</f>
        <v>0</v>
      </c>
      <c r="T2276" s="159"/>
      <c r="U2276" s="158"/>
      <c r="V2276" s="158"/>
      <c r="W2276" s="158"/>
      <c r="X2276" s="94" t="s">
        <v>33</v>
      </c>
      <c r="Y2276" s="94"/>
      <c r="Z2276" s="94" t="s">
        <v>16</v>
      </c>
      <c r="AA2276" s="44" t="s">
        <v>80</v>
      </c>
      <c r="AB2276" s="2"/>
      <c r="AC2276" s="2">
        <v>0</v>
      </c>
      <c r="AD2276" s="93">
        <f>+M2276</f>
        <v>0</v>
      </c>
      <c r="AE2276" s="93">
        <f>+AD2276*14%</f>
        <v>0</v>
      </c>
      <c r="AF2276" s="93">
        <f>+AD2276*35%</f>
        <v>0</v>
      </c>
      <c r="AG2276" s="93">
        <f>+AD2276*F2276</f>
        <v>0</v>
      </c>
      <c r="AH2276" s="93">
        <f>+AE2276*F2276</f>
        <v>0</v>
      </c>
      <c r="AI2276" s="93">
        <f>+AF2276*F2276</f>
        <v>0</v>
      </c>
      <c r="AJ2276" s="93">
        <f>SUM(AG2276:AI2276)</f>
        <v>0</v>
      </c>
      <c r="AK2276" s="93">
        <f>+AD2276*G2276</f>
        <v>0</v>
      </c>
      <c r="AL2276" s="93">
        <f>+AE2276*G2276</f>
        <v>0</v>
      </c>
      <c r="AM2276" s="93">
        <f>+AF2276*G2276</f>
        <v>0</v>
      </c>
      <c r="AN2276" s="93">
        <f>SUM(AK2276:AM2276)</f>
        <v>0</v>
      </c>
      <c r="AQ2276" s="145" t="s">
        <v>525</v>
      </c>
      <c r="AU2276" s="8">
        <f>+K2276</f>
        <v>0</v>
      </c>
      <c r="AV2276" s="8">
        <f>+L2276</f>
        <v>0</v>
      </c>
      <c r="AW2276" s="2">
        <f>+M2276</f>
        <v>0</v>
      </c>
      <c r="AX2276" s="8">
        <f>F2276*AW2276</f>
        <v>0</v>
      </c>
      <c r="AY2276" s="8">
        <f>IF(AQ2276="CT",7%,5%)*AX2276</f>
        <v>0</v>
      </c>
      <c r="AZ2276" s="8">
        <f>AX2276*2%</f>
        <v>0</v>
      </c>
      <c r="BA2276" s="8">
        <f>IF(BB2276&gt;0,0,AX2276*5%)</f>
        <v>0</v>
      </c>
      <c r="BB2276" s="8">
        <f>(AX2276-BG2276)*35%</f>
        <v>0</v>
      </c>
      <c r="BC2276" s="8">
        <f>+AX2276+AY2276+AZ2276+BA2276+BB2276</f>
        <v>0</v>
      </c>
      <c r="BD2276" s="8">
        <f>AX2276-AT2276</f>
        <v>0</v>
      </c>
      <c r="BE2276" s="2"/>
      <c r="BH2276" s="2"/>
    </row>
    <row r="2277" spans="1:60" ht="34" hidden="1" outlineLevel="1" x14ac:dyDescent="0.2">
      <c r="B2277" s="82">
        <v>81</v>
      </c>
      <c r="C2277" s="144" t="s">
        <v>859</v>
      </c>
      <c r="D2277" s="144"/>
      <c r="E2277" s="82" t="s">
        <v>104</v>
      </c>
      <c r="F2277" s="143">
        <v>0.41489999999999999</v>
      </c>
      <c r="G2277" s="142">
        <f>+[2]THKL!F2285</f>
        <v>0.41489999999999999</v>
      </c>
      <c r="H2277" s="132"/>
      <c r="I2277" s="132"/>
      <c r="J2277" s="132"/>
      <c r="K2277" s="156" t="str">
        <f>$K$271</f>
        <v>Bao gồm</v>
      </c>
      <c r="L2277" s="157">
        <f>$L$271</f>
        <v>1965722.2222222222</v>
      </c>
      <c r="M2277" s="157">
        <f>SUM(K2277:L2277)</f>
        <v>1965722.2222222222</v>
      </c>
      <c r="N2277" s="83">
        <f>IF(V2277&lt;&gt;"VTC VHm",_xlfn.XLOOKUP(Z2277,$AC$4015:$AC$4035,$AD$4015:$AD$4035,0)*M2277,_xlfn.XLOOKUP(Z2277,$AC$4015:$AC$4035,$AD$4015:$AD$4035,0)*L2277)</f>
        <v>688002.77777777775</v>
      </c>
      <c r="O2277" s="83">
        <f>IF(V2277&lt;&gt;"VTC VHm",_xlfn.XLOOKUP(Z2277,$AC$4015:$AC$4035,$AE$4015:$AE$4035,0)*M2277,_xlfn.XLOOKUP(Z2277,$AC$4015:$AC$4035,$AE$4015:$AE$4035,0)*L2277)</f>
        <v>0</v>
      </c>
      <c r="P2277" s="83">
        <f>SUM(N2277:O2277)</f>
        <v>688002.77777777775</v>
      </c>
      <c r="Q2277" s="157">
        <f>M2277*G2277</f>
        <v>815578.15</v>
      </c>
      <c r="R2277" s="157">
        <f>G2277*P2277</f>
        <v>285452.35249999998</v>
      </c>
      <c r="S2277" s="83">
        <f>SUM(Q2277:R2277)</f>
        <v>1101030.5024999999</v>
      </c>
      <c r="T2277" s="125" t="s">
        <v>103</v>
      </c>
      <c r="U2277" s="132"/>
      <c r="V2277" s="132"/>
      <c r="W2277" s="132"/>
      <c r="X2277" s="44" t="s">
        <v>33</v>
      </c>
      <c r="Y2277" s="44"/>
      <c r="Z2277" s="44" t="s">
        <v>16</v>
      </c>
      <c r="AA2277" s="44" t="s">
        <v>80</v>
      </c>
      <c r="AB2277" s="2">
        <v>2124078.4621387711</v>
      </c>
      <c r="AC2277" s="2">
        <v>881280.15394137613</v>
      </c>
      <c r="AD2277" s="2">
        <f>+M2277</f>
        <v>1965722.2222222222</v>
      </c>
      <c r="AE2277" s="2">
        <f>+AD2277*14%</f>
        <v>275201.11111111112</v>
      </c>
      <c r="AF2277" s="155">
        <f>+AD2277*35%</f>
        <v>688002.77777777775</v>
      </c>
      <c r="AG2277" s="2">
        <f>+AD2277*F2277</f>
        <v>815578.15</v>
      </c>
      <c r="AH2277" s="2">
        <f>+AE2277*F2277</f>
        <v>114180.94100000001</v>
      </c>
      <c r="AI2277" s="2">
        <f>+AF2277*F2277</f>
        <v>285452.35249999998</v>
      </c>
      <c r="AJ2277" s="2">
        <f>SUM(AG2277:AI2277)</f>
        <v>1215211.4435000001</v>
      </c>
      <c r="AK2277" s="2">
        <f>+AD2277*G2277</f>
        <v>815578.15</v>
      </c>
      <c r="AL2277" s="2">
        <f>+AE2277*G2277</f>
        <v>114180.94100000001</v>
      </c>
      <c r="AM2277" s="2">
        <f>+AF2277*G2277</f>
        <v>285452.35249999998</v>
      </c>
      <c r="AN2277" s="155">
        <f>SUM(AK2277:AM2277)</f>
        <v>1215211.4435000001</v>
      </c>
      <c r="AQ2277" s="145" t="s">
        <v>525</v>
      </c>
      <c r="AU2277" s="8">
        <f>+BH2277</f>
        <v>250000</v>
      </c>
      <c r="AV2277" s="8">
        <f>+L2277</f>
        <v>1965722.2222222222</v>
      </c>
      <c r="AW2277" s="2">
        <f>+AU2277+AV2277</f>
        <v>2215722.222222222</v>
      </c>
      <c r="AX2277" s="8">
        <f>F2277*AW2277</f>
        <v>919303.14999999991</v>
      </c>
      <c r="AY2277" s="8">
        <f>IF(AQ2277="CT",7%,5%)*AX2277</f>
        <v>64351.220500000003</v>
      </c>
      <c r="AZ2277" s="8">
        <f>AX2277*2%</f>
        <v>18386.062999999998</v>
      </c>
      <c r="BA2277" s="8">
        <f>IF(BB2277&gt;0,0,AX2277*5%)</f>
        <v>0</v>
      </c>
      <c r="BB2277" s="8">
        <f>(AX2277-BG2277)*35%</f>
        <v>321756.10249999992</v>
      </c>
      <c r="BC2277" s="8">
        <f>+AX2277+AY2277+AZ2277+BA2277+BB2277</f>
        <v>1323796.5359999998</v>
      </c>
      <c r="BD2277" s="8">
        <f>AX2277-AT2277</f>
        <v>919303.14999999991</v>
      </c>
      <c r="BE2277" s="2"/>
      <c r="BH2277" s="2">
        <v>250000</v>
      </c>
    </row>
    <row r="2278" spans="1:60" ht="51" hidden="1" outlineLevel="1" x14ac:dyDescent="0.2">
      <c r="B2278" s="82">
        <v>82</v>
      </c>
      <c r="C2278" s="144" t="s">
        <v>764</v>
      </c>
      <c r="D2278" s="144"/>
      <c r="E2278" s="82" t="s">
        <v>91</v>
      </c>
      <c r="F2278" s="143">
        <v>2.9000000000000001E-2</v>
      </c>
      <c r="G2278" s="142">
        <f>+[2]THKL!F2286</f>
        <v>2.9000000000000001E-2</v>
      </c>
      <c r="H2278" s="132"/>
      <c r="I2278" s="132"/>
      <c r="J2278" s="132"/>
      <c r="K2278" s="156">
        <f>$K$4010*1000</f>
        <v>15050000</v>
      </c>
      <c r="L2278" s="157">
        <f>'[3]BDG (XD)'!$AA$966*1000</f>
        <v>7690671</v>
      </c>
      <c r="M2278" s="157">
        <f>SUM(K2278:L2278)</f>
        <v>22740671</v>
      </c>
      <c r="N2278" s="83">
        <f>IF(V2278&lt;&gt;"VTC VHm",_xlfn.XLOOKUP(Z2278,$AC$4015:$AC$4035,$AD$4015:$AD$4035,0)*M2278,_xlfn.XLOOKUP(Z2278,$AC$4015:$AC$4035,$AD$4015:$AD$4035,0)*L2278)</f>
        <v>2691734.8499999996</v>
      </c>
      <c r="O2278" s="83">
        <f>IF(V2278&lt;&gt;"VTC VHm",_xlfn.XLOOKUP(Z2278,$AC$4015:$AC$4035,$AE$4015:$AE$4035,0)*M2278,_xlfn.XLOOKUP(Z2278,$AC$4015:$AC$4035,$AE$4015:$AE$4035,0)*L2278)</f>
        <v>0</v>
      </c>
      <c r="P2278" s="83">
        <f>SUM(N2278:O2278)</f>
        <v>2691734.8499999996</v>
      </c>
      <c r="Q2278" s="157">
        <f>M2278*G2278</f>
        <v>659479.45900000003</v>
      </c>
      <c r="R2278" s="157">
        <f>G2278*P2278</f>
        <v>78060.310649999999</v>
      </c>
      <c r="S2278" s="83">
        <f>SUM(Q2278:R2278)</f>
        <v>737539.76965000003</v>
      </c>
      <c r="T2278" s="156"/>
      <c r="U2278" s="132"/>
      <c r="V2278" s="82" t="s">
        <v>34</v>
      </c>
      <c r="W2278" s="132"/>
      <c r="X2278" s="44" t="s">
        <v>33</v>
      </c>
      <c r="Y2278" s="44"/>
      <c r="Z2278" s="44" t="s">
        <v>16</v>
      </c>
      <c r="AA2278" s="44" t="s">
        <v>80</v>
      </c>
      <c r="AB2278" s="2">
        <v>24121329.560974319</v>
      </c>
      <c r="AC2278" s="2">
        <v>699518.55726825527</v>
      </c>
      <c r="AD2278" s="2">
        <f>+M2278</f>
        <v>22740671</v>
      </c>
      <c r="AE2278" s="2">
        <f>+AD2278*14%</f>
        <v>3183693.9400000004</v>
      </c>
      <c r="AF2278" s="155">
        <f>+AD2278*35%</f>
        <v>7959234.8499999996</v>
      </c>
      <c r="AG2278" s="2">
        <f>+AD2278*F2278</f>
        <v>659479.45900000003</v>
      </c>
      <c r="AH2278" s="2">
        <f>+AE2278*F2278</f>
        <v>92327.124260000011</v>
      </c>
      <c r="AI2278" s="2">
        <f>+AF2278*F2278</f>
        <v>230817.81065</v>
      </c>
      <c r="AJ2278" s="2">
        <f>SUM(AG2278:AI2278)</f>
        <v>982624.39390999998</v>
      </c>
      <c r="AK2278" s="2">
        <f>+AD2278*G2278</f>
        <v>659479.45900000003</v>
      </c>
      <c r="AL2278" s="2">
        <f>+AE2278*G2278</f>
        <v>92327.124260000011</v>
      </c>
      <c r="AM2278" s="2">
        <f>+AF2278*G2278</f>
        <v>230817.81065</v>
      </c>
      <c r="AN2278" s="155">
        <f>SUM(AK2278:AM2278)</f>
        <v>982624.39390999998</v>
      </c>
      <c r="AQ2278" s="145" t="s">
        <v>525</v>
      </c>
      <c r="AU2278" s="8">
        <f>+K2278</f>
        <v>15050000</v>
      </c>
      <c r="AV2278" s="8">
        <f>+L2278</f>
        <v>7690671</v>
      </c>
      <c r="AW2278" s="2">
        <f>+M2278</f>
        <v>22740671</v>
      </c>
      <c r="AX2278" s="8">
        <f>F2278*AW2278</f>
        <v>659479.45900000003</v>
      </c>
      <c r="AY2278" s="8">
        <f>IF(AQ2278="CT",7%,5%)*AX2278</f>
        <v>46163.562130000006</v>
      </c>
      <c r="AZ2278" s="8">
        <f>AX2278*2%</f>
        <v>13189.589180000001</v>
      </c>
      <c r="BA2278" s="8">
        <f>IF(BB2278&gt;0,0,AX2278*5%)</f>
        <v>0</v>
      </c>
      <c r="BB2278" s="8">
        <f>(AX2278-BG2278)*35%</f>
        <v>78060.310649999999</v>
      </c>
      <c r="BC2278" s="8">
        <f>+AX2278+AY2278+AZ2278+BA2278+BB2278</f>
        <v>796892.92096000002</v>
      </c>
      <c r="BD2278" s="8">
        <f>AX2278-AT2278</f>
        <v>659479.45900000003</v>
      </c>
      <c r="BE2278" s="2"/>
      <c r="BG2278" s="7">
        <f>+K2278*F2278</f>
        <v>436450</v>
      </c>
      <c r="BH2278" s="2"/>
    </row>
    <row r="2279" spans="1:60" ht="34" hidden="1" outlineLevel="1" x14ac:dyDescent="0.2">
      <c r="B2279" s="82">
        <v>83</v>
      </c>
      <c r="C2279" s="144" t="s">
        <v>157</v>
      </c>
      <c r="D2279" s="144"/>
      <c r="E2279" s="82" t="s">
        <v>91</v>
      </c>
      <c r="F2279" s="143">
        <v>8.9300000000000004E-2</v>
      </c>
      <c r="G2279" s="142">
        <f>+[2]THKL!F2287</f>
        <v>8.9300000000000004E-2</v>
      </c>
      <c r="H2279" s="132"/>
      <c r="I2279" s="132"/>
      <c r="J2279" s="132"/>
      <c r="K2279" s="156">
        <f>$K$16</f>
        <v>29073975</v>
      </c>
      <c r="L2279" s="157">
        <f>$L$16</f>
        <v>12460275</v>
      </c>
      <c r="M2279" s="157">
        <f>SUM(K2279:L2279)</f>
        <v>41534250</v>
      </c>
      <c r="N2279" s="83">
        <f>IF(V2279&lt;&gt;"VTC VHm",_xlfn.XLOOKUP(Z2279,$AC$4015:$AC$4035,$AD$4015:$AD$4035,0)*M2279,_xlfn.XLOOKUP(Z2279,$AC$4015:$AC$4035,$AD$4015:$AD$4035,0)*L2279)</f>
        <v>4361096.25</v>
      </c>
      <c r="O2279" s="83">
        <f>IF(V2279&lt;&gt;"VTC VHm",_xlfn.XLOOKUP(Z2279,$AC$4015:$AC$4035,$AE$4015:$AE$4035,0)*M2279,_xlfn.XLOOKUP(Z2279,$AC$4015:$AC$4035,$AE$4015:$AE$4035,0)*L2279)</f>
        <v>0</v>
      </c>
      <c r="P2279" s="83">
        <f>SUM(N2279:O2279)</f>
        <v>4361096.25</v>
      </c>
      <c r="Q2279" s="157">
        <f>M2279*G2279</f>
        <v>3709008.5250000004</v>
      </c>
      <c r="R2279" s="157">
        <f>G2279*P2279</f>
        <v>389445.89512500004</v>
      </c>
      <c r="S2279" s="83">
        <f>SUM(Q2279:R2279)</f>
        <v>4098454.4201250002</v>
      </c>
      <c r="T2279" s="156" t="s">
        <v>50</v>
      </c>
      <c r="U2279" s="132"/>
      <c r="V2279" s="82" t="s">
        <v>34</v>
      </c>
      <c r="W2279" s="132"/>
      <c r="X2279" s="44" t="s">
        <v>33</v>
      </c>
      <c r="Y2279" s="44"/>
      <c r="Z2279" s="44" t="s">
        <v>16</v>
      </c>
      <c r="AA2279" s="44" t="s">
        <v>80</v>
      </c>
      <c r="AB2279" s="2">
        <v>34935138.757555217</v>
      </c>
      <c r="AC2279" s="2">
        <v>3119707.8910496808</v>
      </c>
      <c r="AD2279" s="2">
        <f>+M2279</f>
        <v>41534250</v>
      </c>
      <c r="AE2279" s="2">
        <f>+AD2279*14%</f>
        <v>5814795.0000000009</v>
      </c>
      <c r="AF2279" s="155">
        <f>+AD2279*35%</f>
        <v>14536987.5</v>
      </c>
      <c r="AG2279" s="2">
        <f>+AD2279*F2279</f>
        <v>3709008.5250000004</v>
      </c>
      <c r="AH2279" s="2">
        <f>+AE2279*F2279</f>
        <v>519261.19350000011</v>
      </c>
      <c r="AI2279" s="2">
        <f>+AF2279*F2279</f>
        <v>1298152.9837500001</v>
      </c>
      <c r="AJ2279" s="2">
        <f>SUM(AG2279:AI2279)</f>
        <v>5526422.7022500001</v>
      </c>
      <c r="AK2279" s="2">
        <f>+AD2279*G2279</f>
        <v>3709008.5250000004</v>
      </c>
      <c r="AL2279" s="2">
        <f>+AE2279*G2279</f>
        <v>519261.19350000011</v>
      </c>
      <c r="AM2279" s="2">
        <f>+AF2279*G2279</f>
        <v>1298152.9837500001</v>
      </c>
      <c r="AN2279" s="155">
        <f>SUM(AK2279:AM2279)</f>
        <v>5526422.7022500001</v>
      </c>
      <c r="AQ2279" s="145" t="s">
        <v>525</v>
      </c>
      <c r="AU2279" s="8">
        <f>+K2279</f>
        <v>29073975</v>
      </c>
      <c r="AV2279" s="8">
        <f>+L2279</f>
        <v>12460275</v>
      </c>
      <c r="AW2279" s="2">
        <f>+M2279</f>
        <v>41534250</v>
      </c>
      <c r="AX2279" s="8">
        <f>F2279*AW2279</f>
        <v>3709008.5250000004</v>
      </c>
      <c r="AY2279" s="8">
        <f>IF(AQ2279="CT",7%,5%)*AX2279</f>
        <v>259630.59675000006</v>
      </c>
      <c r="AZ2279" s="8">
        <f>AX2279*2%</f>
        <v>74180.170500000007</v>
      </c>
      <c r="BA2279" s="8">
        <f>IF(BB2279&gt;0,0,AX2279*5%)</f>
        <v>0</v>
      </c>
      <c r="BB2279" s="8">
        <f>(AX2279-BG2279)*35%</f>
        <v>1298152.9837500001</v>
      </c>
      <c r="BC2279" s="8">
        <f>+AX2279+AY2279+AZ2279+BA2279+BB2279</f>
        <v>5340972.2760000005</v>
      </c>
      <c r="BD2279" s="8">
        <f>AX2279-AT2279</f>
        <v>3709008.5250000004</v>
      </c>
      <c r="BE2279" s="2"/>
      <c r="BH2279" s="2"/>
    </row>
    <row r="2280" spans="1:60" ht="34" hidden="1" outlineLevel="1" x14ac:dyDescent="0.2">
      <c r="B2280" s="82">
        <v>84</v>
      </c>
      <c r="C2280" s="144" t="s">
        <v>156</v>
      </c>
      <c r="D2280" s="144"/>
      <c r="E2280" s="82" t="s">
        <v>91</v>
      </c>
      <c r="F2280" s="143">
        <v>8.9300000000000004E-2</v>
      </c>
      <c r="G2280" s="142">
        <f>+[2]THKL!F2288</f>
        <v>8.9300000000000004E-2</v>
      </c>
      <c r="H2280" s="132"/>
      <c r="I2280" s="132"/>
      <c r="J2280" s="132"/>
      <c r="K2280" s="48" t="s">
        <v>89</v>
      </c>
      <c r="L2280" s="47" t="s">
        <v>89</v>
      </c>
      <c r="M2280" s="47">
        <f>SUM(K2280:L2280)</f>
        <v>0</v>
      </c>
      <c r="N2280" s="83">
        <f>IF(V2280&lt;&gt;"VTC VHm",_xlfn.XLOOKUP(Z2280,$AC$4015:$AC$4035,$AD$4015:$AD$4035,0)*M2280,_xlfn.XLOOKUP(Z2280,$AC$4015:$AC$4035,$AD$4015:$AD$4035,0)*L2280)</f>
        <v>0</v>
      </c>
      <c r="O2280" s="83">
        <f>IF(V2280&lt;&gt;"VTC VHm",_xlfn.XLOOKUP(Z2280,$AC$4015:$AC$4035,$AE$4015:$AE$4035,0)*M2280,_xlfn.XLOOKUP(Z2280,$AC$4015:$AC$4035,$AE$4015:$AE$4035,0)*L2280)</f>
        <v>0</v>
      </c>
      <c r="P2280" s="83">
        <f>SUM(N2280:O2280)</f>
        <v>0</v>
      </c>
      <c r="Q2280" s="47">
        <f>M2280*G2280</f>
        <v>0</v>
      </c>
      <c r="R2280" s="47">
        <f>G2280*P2280</f>
        <v>0</v>
      </c>
      <c r="S2280" s="83">
        <f>SUM(Q2280:R2280)</f>
        <v>0</v>
      </c>
      <c r="T2280" s="48" t="s">
        <v>50</v>
      </c>
      <c r="U2280" s="132"/>
      <c r="V2280" s="82"/>
      <c r="W2280" s="132"/>
      <c r="X2280" s="44" t="s">
        <v>33</v>
      </c>
      <c r="Y2280" s="44"/>
      <c r="Z2280" s="44" t="s">
        <v>16</v>
      </c>
      <c r="AA2280" s="44" t="s">
        <v>80</v>
      </c>
      <c r="AB2280" s="2">
        <v>7872000.4009100944</v>
      </c>
      <c r="AC2280" s="2">
        <v>702969.63580127142</v>
      </c>
      <c r="AD2280" s="2">
        <f>+M2280</f>
        <v>0</v>
      </c>
      <c r="AE2280" s="2">
        <f>+AD2280*14%</f>
        <v>0</v>
      </c>
      <c r="AF2280" s="2">
        <f>+AD2280*35%</f>
        <v>0</v>
      </c>
      <c r="AG2280" s="2">
        <f>+AD2280*F2280</f>
        <v>0</v>
      </c>
      <c r="AH2280" s="2">
        <f>+AE2280*F2280</f>
        <v>0</v>
      </c>
      <c r="AI2280" s="2">
        <f>+AF2280*F2280</f>
        <v>0</v>
      </c>
      <c r="AJ2280" s="2">
        <f>SUM(AG2280:AI2280)</f>
        <v>0</v>
      </c>
      <c r="AK2280" s="2">
        <f>+AD2280*G2280</f>
        <v>0</v>
      </c>
      <c r="AL2280" s="2">
        <f>+AE2280*G2280</f>
        <v>0</v>
      </c>
      <c r="AM2280" s="2">
        <f>+AF2280*G2280</f>
        <v>0</v>
      </c>
      <c r="AN2280" s="2">
        <f>SUM(AK2280:AM2280)</f>
        <v>0</v>
      </c>
      <c r="AQ2280" s="145" t="s">
        <v>525</v>
      </c>
      <c r="AU2280" s="8" t="str">
        <f>+K2280</f>
        <v>Bao gồm</v>
      </c>
      <c r="AV2280" s="8" t="str">
        <f>+L2280</f>
        <v>Bao gồm</v>
      </c>
      <c r="AW2280" s="2">
        <f>+M2280</f>
        <v>0</v>
      </c>
      <c r="AX2280" s="8">
        <f>F2280*AW2280</f>
        <v>0</v>
      </c>
      <c r="AY2280" s="8">
        <f>IF(AQ2280="CT",7%,5%)*AX2280</f>
        <v>0</v>
      </c>
      <c r="AZ2280" s="8">
        <f>AX2280*2%</f>
        <v>0</v>
      </c>
      <c r="BA2280" s="8">
        <f>IF(BB2280&gt;0,0,AX2280*5%)</f>
        <v>0</v>
      </c>
      <c r="BB2280" s="8">
        <f>(AX2280-BG2280)*35%</f>
        <v>0</v>
      </c>
      <c r="BC2280" s="8">
        <f>+AX2280+AY2280+AZ2280+BA2280+BB2280</f>
        <v>0</v>
      </c>
      <c r="BD2280" s="8">
        <f>AX2280-AT2280</f>
        <v>0</v>
      </c>
      <c r="BE2280" s="2"/>
      <c r="BH2280" s="2"/>
    </row>
    <row r="2281" spans="1:60" ht="17" hidden="1" outlineLevel="1" x14ac:dyDescent="0.2">
      <c r="B2281" s="82">
        <v>85</v>
      </c>
      <c r="C2281" s="144" t="s">
        <v>858</v>
      </c>
      <c r="D2281" s="144"/>
      <c r="E2281" s="82" t="s">
        <v>120</v>
      </c>
      <c r="F2281" s="143">
        <v>5.1900000000000002E-2</v>
      </c>
      <c r="G2281" s="142">
        <f>+[2]THKL!F2289</f>
        <v>5.1900000000000002E-2</v>
      </c>
      <c r="H2281" s="132"/>
      <c r="I2281" s="132"/>
      <c r="J2281" s="132"/>
      <c r="K2281" s="156" t="str">
        <f>$K$1859</f>
        <v>Bao gồm</v>
      </c>
      <c r="L2281" s="157">
        <f>$L$1859</f>
        <v>36278130.841121487</v>
      </c>
      <c r="M2281" s="157">
        <f>SUM(K2281:L2281)</f>
        <v>36278130.841121487</v>
      </c>
      <c r="N2281" s="83">
        <f>IF(V2281&lt;&gt;"VTC VHm",_xlfn.XLOOKUP(Z2281,$AC$4015:$AC$4035,$AD$4015:$AD$4035,0)*M2281,_xlfn.XLOOKUP(Z2281,$AC$4015:$AC$4035,$AD$4015:$AD$4035,0)*L2281)</f>
        <v>12697345.794392521</v>
      </c>
      <c r="O2281" s="83">
        <f>IF(V2281&lt;&gt;"VTC VHm",_xlfn.XLOOKUP(Z2281,$AC$4015:$AC$4035,$AE$4015:$AE$4035,0)*M2281,_xlfn.XLOOKUP(Z2281,$AC$4015:$AC$4035,$AE$4015:$AE$4035,0)*L2281)</f>
        <v>0</v>
      </c>
      <c r="P2281" s="83">
        <f>SUM(N2281:O2281)</f>
        <v>12697345.794392521</v>
      </c>
      <c r="Q2281" s="157">
        <f>M2281*G2281</f>
        <v>1882834.9906542052</v>
      </c>
      <c r="R2281" s="157">
        <f>G2281*P2281</f>
        <v>658992.24672897183</v>
      </c>
      <c r="S2281" s="83">
        <f>SUM(Q2281:R2281)</f>
        <v>2541827.237383177</v>
      </c>
      <c r="T2281" s="156"/>
      <c r="U2281" s="132"/>
      <c r="V2281" s="132"/>
      <c r="W2281" s="132"/>
      <c r="X2281" s="44" t="s">
        <v>33</v>
      </c>
      <c r="Y2281" s="44"/>
      <c r="Z2281" s="44" t="s">
        <v>16</v>
      </c>
      <c r="AA2281" s="44" t="s">
        <v>80</v>
      </c>
      <c r="AB2281" s="2">
        <v>18568216.476768751</v>
      </c>
      <c r="AC2281" s="2">
        <v>963690.43514429824</v>
      </c>
      <c r="AD2281" s="2">
        <f>+M2281</f>
        <v>36278130.841121487</v>
      </c>
      <c r="AE2281" s="2">
        <f>+AD2281*14%</f>
        <v>5078938.3177570086</v>
      </c>
      <c r="AF2281" s="155">
        <f>+AD2281*35%</f>
        <v>12697345.794392521</v>
      </c>
      <c r="AG2281" s="2">
        <f>+AD2281*F2281</f>
        <v>1882834.9906542052</v>
      </c>
      <c r="AH2281" s="2">
        <f>+AE2281*F2281</f>
        <v>263596.89869158878</v>
      </c>
      <c r="AI2281" s="2">
        <f>+AF2281*F2281</f>
        <v>658992.24672897183</v>
      </c>
      <c r="AJ2281" s="2">
        <f>SUM(AG2281:AI2281)</f>
        <v>2805424.1360747656</v>
      </c>
      <c r="AK2281" s="2">
        <f>+AD2281*G2281</f>
        <v>1882834.9906542052</v>
      </c>
      <c r="AL2281" s="2">
        <f>+AE2281*G2281</f>
        <v>263596.89869158878</v>
      </c>
      <c r="AM2281" s="2">
        <f>+AF2281*G2281</f>
        <v>658992.24672897183</v>
      </c>
      <c r="AN2281" s="155">
        <f>SUM(AK2281:AM2281)</f>
        <v>2805424.1360747656</v>
      </c>
      <c r="AQ2281" s="145" t="s">
        <v>525</v>
      </c>
      <c r="AU2281" s="8" t="str">
        <f>+K2281</f>
        <v>Bao gồm</v>
      </c>
      <c r="AV2281" s="8">
        <f>+L2281</f>
        <v>36278130.841121487</v>
      </c>
      <c r="AW2281" s="2">
        <f>+M2281</f>
        <v>36278130.841121487</v>
      </c>
      <c r="AX2281" s="8">
        <f>F2281*AW2281</f>
        <v>1882834.9906542052</v>
      </c>
      <c r="AY2281" s="8">
        <f>IF(AQ2281="CT",7%,5%)*AX2281</f>
        <v>131798.44934579439</v>
      </c>
      <c r="AZ2281" s="8">
        <f>AX2281*2%</f>
        <v>37656.699813084102</v>
      </c>
      <c r="BA2281" s="8">
        <f>IF(BB2281&gt;0,0,AX2281*5%)</f>
        <v>0</v>
      </c>
      <c r="BB2281" s="8">
        <f>(AX2281-BG2281)*35%</f>
        <v>658992.24672897183</v>
      </c>
      <c r="BC2281" s="8">
        <f>+AX2281+AY2281+AZ2281+BA2281+BB2281</f>
        <v>2711282.3865420558</v>
      </c>
      <c r="BD2281" s="8">
        <f>AX2281-AT2281</f>
        <v>1882834.9906542052</v>
      </c>
      <c r="BE2281" s="2"/>
      <c r="BH2281" s="2"/>
    </row>
    <row r="2282" spans="1:60" s="92" customFormat="1" ht="17" collapsed="1" x14ac:dyDescent="0.2">
      <c r="B2282" s="163"/>
      <c r="C2282" s="164" t="s">
        <v>99</v>
      </c>
      <c r="D2282" s="164"/>
      <c r="E2282" s="163"/>
      <c r="F2282" s="162"/>
      <c r="G2282" s="149">
        <f>+[2]THKL!F2290</f>
        <v>0</v>
      </c>
      <c r="H2282" s="158"/>
      <c r="I2282" s="158"/>
      <c r="J2282" s="158"/>
      <c r="K2282" s="159"/>
      <c r="L2282" s="161"/>
      <c r="M2282" s="161">
        <f>SUM(K2282:L2282)</f>
        <v>0</v>
      </c>
      <c r="N2282" s="83">
        <f>IF(V2282&lt;&gt;"VTC VHm",_xlfn.XLOOKUP(Z2282,$AC$4015:$AC$4035,$AD$4015:$AD$4035,0)*M2282,_xlfn.XLOOKUP(Z2282,$AC$4015:$AC$4035,$AD$4015:$AD$4035,0)*L2282)</f>
        <v>0</v>
      </c>
      <c r="O2282" s="83">
        <f>IF(V2282&lt;&gt;"VTC VHm",_xlfn.XLOOKUP(Z2282,$AC$4015:$AC$4035,$AE$4015:$AE$4035,0)*M2282,_xlfn.XLOOKUP(Z2282,$AC$4015:$AC$4035,$AE$4015:$AE$4035,0)*L2282)</f>
        <v>0</v>
      </c>
      <c r="P2282" s="160">
        <f>SUM(N2282:O2282)</f>
        <v>0</v>
      </c>
      <c r="Q2282" s="161">
        <f>M2282*G2282</f>
        <v>0</v>
      </c>
      <c r="R2282" s="161">
        <f>G2282*P2282</f>
        <v>0</v>
      </c>
      <c r="S2282" s="160">
        <f>SUM(Q2282:R2282)</f>
        <v>0</v>
      </c>
      <c r="T2282" s="159"/>
      <c r="U2282" s="158"/>
      <c r="V2282" s="158"/>
      <c r="W2282" s="158"/>
      <c r="X2282" s="94" t="s">
        <v>33</v>
      </c>
      <c r="Y2282" s="94"/>
      <c r="Z2282" s="94" t="s">
        <v>16</v>
      </c>
      <c r="AA2282" s="44" t="s">
        <v>80</v>
      </c>
      <c r="AB2282" s="2"/>
      <c r="AC2282" s="2">
        <v>0</v>
      </c>
      <c r="AD2282" s="93">
        <f>+M2282</f>
        <v>0</v>
      </c>
      <c r="AE2282" s="93">
        <f>+AD2282*14%</f>
        <v>0</v>
      </c>
      <c r="AF2282" s="93">
        <f>+AD2282*35%</f>
        <v>0</v>
      </c>
      <c r="AG2282" s="93">
        <f>+AD2282*F2282</f>
        <v>0</v>
      </c>
      <c r="AH2282" s="93">
        <f>+AE2282*F2282</f>
        <v>0</v>
      </c>
      <c r="AI2282" s="93">
        <f>+AF2282*F2282</f>
        <v>0</v>
      </c>
      <c r="AJ2282" s="93">
        <f>SUM(AG2282:AI2282)</f>
        <v>0</v>
      </c>
      <c r="AK2282" s="93">
        <f>+AD2282*G2282</f>
        <v>0</v>
      </c>
      <c r="AL2282" s="93">
        <f>+AE2282*G2282</f>
        <v>0</v>
      </c>
      <c r="AM2282" s="93">
        <f>+AF2282*G2282</f>
        <v>0</v>
      </c>
      <c r="AN2282" s="93">
        <f>SUM(AK2282:AM2282)</f>
        <v>0</v>
      </c>
      <c r="AQ2282" s="145" t="s">
        <v>525</v>
      </c>
      <c r="AU2282" s="8">
        <f>+K2282</f>
        <v>0</v>
      </c>
      <c r="AV2282" s="8">
        <f>+L2282</f>
        <v>0</v>
      </c>
      <c r="AW2282" s="2">
        <f>+M2282</f>
        <v>0</v>
      </c>
      <c r="AX2282" s="8">
        <f>F2282*AW2282</f>
        <v>0</v>
      </c>
      <c r="AY2282" s="8">
        <f>IF(AQ2282="CT",7%,5%)*AX2282</f>
        <v>0</v>
      </c>
      <c r="AZ2282" s="8">
        <f>AX2282*2%</f>
        <v>0</v>
      </c>
      <c r="BA2282" s="8">
        <f>IF(BB2282&gt;0,0,AX2282*5%)</f>
        <v>0</v>
      </c>
      <c r="BB2282" s="8">
        <f>(AX2282-BG2282)*35%</f>
        <v>0</v>
      </c>
      <c r="BC2282" s="8">
        <f>+AX2282+AY2282+AZ2282+BA2282+BB2282</f>
        <v>0</v>
      </c>
      <c r="BD2282" s="8">
        <f>AX2282-AT2282</f>
        <v>0</v>
      </c>
      <c r="BE2282" s="2"/>
      <c r="BH2282" s="2"/>
    </row>
    <row r="2283" spans="1:60" ht="51" hidden="1" outlineLevel="1" x14ac:dyDescent="0.2">
      <c r="A2283" s="1" t="s">
        <v>82</v>
      </c>
      <c r="B2283" s="82">
        <v>86</v>
      </c>
      <c r="C2283" s="144" t="s">
        <v>673</v>
      </c>
      <c r="D2283" s="144"/>
      <c r="E2283" s="82" t="s">
        <v>85</v>
      </c>
      <c r="F2283" s="143">
        <v>63</v>
      </c>
      <c r="G2283" s="142">
        <f>+[2]THKL!F2291</f>
        <v>63</v>
      </c>
      <c r="H2283" s="132"/>
      <c r="I2283" s="132"/>
      <c r="J2283" s="132"/>
      <c r="K2283" s="156" t="str">
        <f>$K$202</f>
        <v>Bao gồm</v>
      </c>
      <c r="L2283" s="222">
        <v>952486</v>
      </c>
      <c r="M2283" s="157">
        <f>SUM(K2283:L2283)</f>
        <v>952486</v>
      </c>
      <c r="N2283" s="83">
        <f>IF(V2283&lt;&gt;"VTC VHm",_xlfn.XLOOKUP(Z2283,$AC$4015:$AC$4035,$AD$4015:$AD$4035,0)*M2283,_xlfn.XLOOKUP(Z2283,$AC$4015:$AC$4035,$AD$4015:$AD$4035,0)*L2283)</f>
        <v>0</v>
      </c>
      <c r="O2283" s="83">
        <f>IF(V2283&lt;&gt;"VTC VHm",_xlfn.XLOOKUP(Z2283,$AC$4015:$AC$4035,$AE$4015:$AE$4035,0)*M2283,_xlfn.XLOOKUP(Z2283,$AC$4015:$AC$4035,$AE$4015:$AE$4035,0)*L2283)</f>
        <v>0</v>
      </c>
      <c r="P2283" s="83">
        <f>SUM(N2283:O2283)</f>
        <v>0</v>
      </c>
      <c r="Q2283" s="157">
        <f>M2283*G2283</f>
        <v>60006618</v>
      </c>
      <c r="R2283" s="157">
        <f>G2283*P2283</f>
        <v>0</v>
      </c>
      <c r="S2283" s="83">
        <f>SUM(Q2283:R2283)</f>
        <v>60006618</v>
      </c>
      <c r="T2283" s="156" t="s">
        <v>457</v>
      </c>
      <c r="U2283" s="132"/>
      <c r="V2283" s="132"/>
      <c r="W2283" s="132"/>
      <c r="X2283" s="44" t="s">
        <v>33</v>
      </c>
      <c r="Y2283" s="44"/>
      <c r="Z2283" s="44" t="s">
        <v>1</v>
      </c>
      <c r="AA2283" s="44" t="s">
        <v>80</v>
      </c>
      <c r="AB2283" s="2">
        <v>698911.125</v>
      </c>
      <c r="AC2283" s="2">
        <v>44031400.875</v>
      </c>
      <c r="AD2283" s="2">
        <f>+M2283</f>
        <v>952486</v>
      </c>
      <c r="AE2283" s="2">
        <f>+AD2283*14%</f>
        <v>133348.04</v>
      </c>
      <c r="AF2283" s="155">
        <f>+AD2283*35%</f>
        <v>333370.09999999998</v>
      </c>
      <c r="AG2283" s="2">
        <f>+AD2283*F2283</f>
        <v>60006618</v>
      </c>
      <c r="AH2283" s="2">
        <f>+AE2283*F2283</f>
        <v>8400926.5200000014</v>
      </c>
      <c r="AI2283" s="2">
        <f>+AF2283*F2283</f>
        <v>21002316.299999997</v>
      </c>
      <c r="AJ2283" s="2">
        <f>SUM(AG2283:AI2283)</f>
        <v>89409860.819999993</v>
      </c>
      <c r="AK2283" s="2">
        <f>+AD2283*G2283</f>
        <v>60006618</v>
      </c>
      <c r="AL2283" s="2">
        <f>+AE2283*G2283</f>
        <v>8400926.5200000014</v>
      </c>
      <c r="AM2283" s="2">
        <f>+AF2283*G2283</f>
        <v>21002316.299999997</v>
      </c>
      <c r="AN2283" s="155">
        <f>SUM(AK2283:AM2283)</f>
        <v>89409860.819999993</v>
      </c>
      <c r="AQ2283" s="145" t="s">
        <v>525</v>
      </c>
      <c r="AU2283" s="8" t="str">
        <f>+K2283</f>
        <v>Bao gồm</v>
      </c>
      <c r="AV2283" s="8">
        <f>+L2283</f>
        <v>952486</v>
      </c>
      <c r="AW2283" s="2">
        <f>+M2283</f>
        <v>952486</v>
      </c>
      <c r="AX2283" s="8">
        <f>F2283*AW2283</f>
        <v>60006618</v>
      </c>
      <c r="AY2283" s="8">
        <f>IF(AQ2283="CT",7%,5%)*AX2283</f>
        <v>4200463.2600000007</v>
      </c>
      <c r="AZ2283" s="8">
        <f>AX2283*2%</f>
        <v>1200132.3600000001</v>
      </c>
      <c r="BA2283" s="8">
        <f>IF(BB2283&gt;0,0,AX2283*5%)</f>
        <v>0</v>
      </c>
      <c r="BB2283" s="8">
        <f>(AX2283-BG2283)*35%</f>
        <v>21002316.299999997</v>
      </c>
      <c r="BC2283" s="8">
        <f>+AX2283+AY2283+AZ2283+BA2283+BB2283</f>
        <v>86409529.919999987</v>
      </c>
      <c r="BD2283" s="8">
        <f>AX2283-AT2283</f>
        <v>60006618</v>
      </c>
      <c r="BE2283" s="2"/>
      <c r="BH2283" s="2"/>
    </row>
    <row r="2284" spans="1:60" s="92" customFormat="1" ht="17" collapsed="1" x14ac:dyDescent="0.2">
      <c r="B2284" s="163"/>
      <c r="C2284" s="164" t="s">
        <v>672</v>
      </c>
      <c r="D2284" s="164"/>
      <c r="E2284" s="163"/>
      <c r="F2284" s="162"/>
      <c r="G2284" s="149">
        <f>+[2]THKL!F2292</f>
        <v>0</v>
      </c>
      <c r="H2284" s="158"/>
      <c r="I2284" s="158"/>
      <c r="J2284" s="158"/>
      <c r="K2284" s="159"/>
      <c r="L2284" s="161"/>
      <c r="M2284" s="161">
        <f>SUM(K2284:L2284)</f>
        <v>0</v>
      </c>
      <c r="N2284" s="83">
        <f>IF(V2284&lt;&gt;"VTC VHm",_xlfn.XLOOKUP(Z2284,$AC$4015:$AC$4035,$AD$4015:$AD$4035,0)*M2284,_xlfn.XLOOKUP(Z2284,$AC$4015:$AC$4035,$AD$4015:$AD$4035,0)*L2284)</f>
        <v>0</v>
      </c>
      <c r="O2284" s="83">
        <f>IF(V2284&lt;&gt;"VTC VHm",_xlfn.XLOOKUP(Z2284,$AC$4015:$AC$4035,$AE$4015:$AE$4035,0)*M2284,_xlfn.XLOOKUP(Z2284,$AC$4015:$AC$4035,$AE$4015:$AE$4035,0)*L2284)</f>
        <v>0</v>
      </c>
      <c r="P2284" s="160">
        <f>SUM(N2284:O2284)</f>
        <v>0</v>
      </c>
      <c r="Q2284" s="161">
        <f>M2284*G2284</f>
        <v>0</v>
      </c>
      <c r="R2284" s="161">
        <f>G2284*P2284</f>
        <v>0</v>
      </c>
      <c r="S2284" s="160">
        <f>SUM(Q2284:R2284)</f>
        <v>0</v>
      </c>
      <c r="T2284" s="159"/>
      <c r="U2284" s="158"/>
      <c r="V2284" s="158"/>
      <c r="W2284" s="158"/>
      <c r="X2284" s="94" t="s">
        <v>33</v>
      </c>
      <c r="Y2284" s="94"/>
      <c r="Z2284" s="94" t="s">
        <v>16</v>
      </c>
      <c r="AA2284" s="44" t="s">
        <v>80</v>
      </c>
      <c r="AB2284" s="2"/>
      <c r="AC2284" s="2">
        <v>0</v>
      </c>
      <c r="AD2284" s="93">
        <f>+M2284</f>
        <v>0</v>
      </c>
      <c r="AE2284" s="93">
        <f>+AD2284*14%</f>
        <v>0</v>
      </c>
      <c r="AF2284" s="93">
        <f>+AD2284*35%</f>
        <v>0</v>
      </c>
      <c r="AG2284" s="93">
        <f>+AD2284*F2284</f>
        <v>0</v>
      </c>
      <c r="AH2284" s="93">
        <f>+AE2284*F2284</f>
        <v>0</v>
      </c>
      <c r="AI2284" s="93">
        <f>+AF2284*F2284</f>
        <v>0</v>
      </c>
      <c r="AJ2284" s="93">
        <f>SUM(AG2284:AI2284)</f>
        <v>0</v>
      </c>
      <c r="AK2284" s="93">
        <f>+AD2284*G2284</f>
        <v>0</v>
      </c>
      <c r="AL2284" s="93">
        <f>+AE2284*G2284</f>
        <v>0</v>
      </c>
      <c r="AM2284" s="93">
        <f>+AF2284*G2284</f>
        <v>0</v>
      </c>
      <c r="AN2284" s="93">
        <f>SUM(AK2284:AM2284)</f>
        <v>0</v>
      </c>
      <c r="AQ2284" s="145" t="s">
        <v>525</v>
      </c>
      <c r="AU2284" s="8">
        <f>+K2284</f>
        <v>0</v>
      </c>
      <c r="AV2284" s="8">
        <f>+L2284</f>
        <v>0</v>
      </c>
      <c r="AW2284" s="2">
        <f>+M2284</f>
        <v>0</v>
      </c>
      <c r="AX2284" s="8">
        <f>F2284*AW2284</f>
        <v>0</v>
      </c>
      <c r="AY2284" s="8">
        <f>IF(AQ2284="CT",7%,5%)*AX2284</f>
        <v>0</v>
      </c>
      <c r="AZ2284" s="8">
        <f>AX2284*2%</f>
        <v>0</v>
      </c>
      <c r="BA2284" s="8">
        <f>IF(BB2284&gt;0,0,AX2284*5%)</f>
        <v>0</v>
      </c>
      <c r="BB2284" s="8">
        <f>(AX2284-BG2284)*35%</f>
        <v>0</v>
      </c>
      <c r="BC2284" s="8">
        <f>+AX2284+AY2284+AZ2284+BA2284+BB2284</f>
        <v>0</v>
      </c>
      <c r="BD2284" s="8">
        <f>AX2284-AT2284</f>
        <v>0</v>
      </c>
      <c r="BE2284" s="2"/>
      <c r="BH2284" s="2"/>
    </row>
    <row r="2285" spans="1:60" ht="17" hidden="1" outlineLevel="1" x14ac:dyDescent="0.2">
      <c r="B2285" s="82">
        <v>87</v>
      </c>
      <c r="C2285" s="144" t="s">
        <v>671</v>
      </c>
      <c r="D2285" s="144"/>
      <c r="E2285" s="82" t="s">
        <v>120</v>
      </c>
      <c r="F2285" s="143">
        <v>23.878</v>
      </c>
      <c r="G2285" s="142">
        <f>+[2]THKL!F2293</f>
        <v>23.878</v>
      </c>
      <c r="H2285" s="132"/>
      <c r="I2285" s="132"/>
      <c r="J2285" s="132"/>
      <c r="K2285" s="238" t="s">
        <v>668</v>
      </c>
      <c r="L2285" s="237"/>
      <c r="M2285" s="157">
        <f>SUM(K2285:L2285)</f>
        <v>0</v>
      </c>
      <c r="N2285" s="83">
        <f>IF(V2285&lt;&gt;"VTC VHm",_xlfn.XLOOKUP(Z2285,$AC$4015:$AC$4035,$AD$4015:$AD$4035,0)*M2285,_xlfn.XLOOKUP(Z2285,$AC$4015:$AC$4035,$AD$4015:$AD$4035,0)*L2285)</f>
        <v>0</v>
      </c>
      <c r="O2285" s="83">
        <f>IF(V2285&lt;&gt;"VTC VHm",_xlfn.XLOOKUP(Z2285,$AC$4015:$AC$4035,$AE$4015:$AE$4035,0)*M2285,_xlfn.XLOOKUP(Z2285,$AC$4015:$AC$4035,$AE$4015:$AE$4035,0)*L2285)</f>
        <v>0</v>
      </c>
      <c r="P2285" s="83">
        <f>SUM(N2285:O2285)</f>
        <v>0</v>
      </c>
      <c r="Q2285" s="157">
        <f>M2285*G2285</f>
        <v>0</v>
      </c>
      <c r="R2285" s="157">
        <f>G2285*P2285</f>
        <v>0</v>
      </c>
      <c r="S2285" s="83">
        <f>SUM(Q2285:R2285)</f>
        <v>0</v>
      </c>
      <c r="T2285" s="156"/>
      <c r="U2285" s="132"/>
      <c r="V2285" s="132"/>
      <c r="W2285" s="132"/>
      <c r="X2285" s="44" t="s">
        <v>33</v>
      </c>
      <c r="Y2285" s="44"/>
      <c r="Z2285" s="44" t="s">
        <v>16</v>
      </c>
      <c r="AA2285" s="44" t="s">
        <v>80</v>
      </c>
      <c r="AB2285" s="2">
        <v>2947989.0717402673</v>
      </c>
      <c r="AC2285" s="2">
        <v>70392083.055014104</v>
      </c>
      <c r="AD2285" s="2">
        <f>+M2285</f>
        <v>0</v>
      </c>
      <c r="AE2285" s="2">
        <f>+AD2285*14%</f>
        <v>0</v>
      </c>
      <c r="AF2285" s="155">
        <f>+AD2285*35%</f>
        <v>0</v>
      </c>
      <c r="AG2285" s="2">
        <f>+AD2285*F2285</f>
        <v>0</v>
      </c>
      <c r="AH2285" s="2">
        <f>+AE2285*F2285</f>
        <v>0</v>
      </c>
      <c r="AI2285" s="2">
        <f>+AF2285*F2285</f>
        <v>0</v>
      </c>
      <c r="AJ2285" s="2">
        <f>SUM(AG2285:AI2285)</f>
        <v>0</v>
      </c>
      <c r="AK2285" s="2">
        <f>+AD2285*G2285</f>
        <v>0</v>
      </c>
      <c r="AL2285" s="2">
        <f>+AE2285*G2285</f>
        <v>0</v>
      </c>
      <c r="AM2285" s="2">
        <f>+AF2285*G2285</f>
        <v>0</v>
      </c>
      <c r="AN2285" s="155">
        <f>SUM(AK2285:AM2285)</f>
        <v>0</v>
      </c>
      <c r="AQ2285" s="145" t="s">
        <v>525</v>
      </c>
      <c r="AU2285" s="8" t="str">
        <f>+K2285</f>
        <v>- Lấy theo đúng ĐM Nhà nước.
- Tính trong chi phí chung của dự án: Cẩu tháp, thuê cẩu Kato, vận thăng…</v>
      </c>
      <c r="AV2285" s="8">
        <f>+L2285</f>
        <v>0</v>
      </c>
      <c r="AW2285" s="2">
        <f>+M2285</f>
        <v>0</v>
      </c>
      <c r="AX2285" s="8">
        <f>F2285*AW2285</f>
        <v>0</v>
      </c>
      <c r="AY2285" s="8">
        <f>IF(AQ2285="CT",7%,5%)*AX2285</f>
        <v>0</v>
      </c>
      <c r="AZ2285" s="8">
        <f>AX2285*2%</f>
        <v>0</v>
      </c>
      <c r="BA2285" s="8">
        <f>IF(BB2285&gt;0,0,AX2285*5%)</f>
        <v>0</v>
      </c>
      <c r="BB2285" s="8">
        <f>(AX2285-BG2285)*35%</f>
        <v>0</v>
      </c>
      <c r="BC2285" s="8">
        <f>+AX2285+AY2285+AZ2285+BA2285+BB2285</f>
        <v>0</v>
      </c>
      <c r="BD2285" s="8">
        <f>AX2285-AT2285</f>
        <v>0</v>
      </c>
      <c r="BE2285" s="2"/>
      <c r="BH2285" s="2"/>
    </row>
    <row r="2286" spans="1:60" ht="17" hidden="1" outlineLevel="1" x14ac:dyDescent="0.2">
      <c r="B2286" s="82">
        <v>88</v>
      </c>
      <c r="C2286" s="144" t="s">
        <v>670</v>
      </c>
      <c r="D2286" s="144"/>
      <c r="E2286" s="82" t="s">
        <v>120</v>
      </c>
      <c r="F2286" s="143">
        <v>8.8467000000000002</v>
      </c>
      <c r="G2286" s="142">
        <f>+[2]THKL!F2294</f>
        <v>8.8467000000000002</v>
      </c>
      <c r="H2286" s="132"/>
      <c r="I2286" s="132"/>
      <c r="J2286" s="132"/>
      <c r="K2286" s="238" t="s">
        <v>668</v>
      </c>
      <c r="L2286" s="237"/>
      <c r="M2286" s="157">
        <f>SUM(K2286:L2286)</f>
        <v>0</v>
      </c>
      <c r="N2286" s="83">
        <f>IF(V2286&lt;&gt;"VTC VHm",_xlfn.XLOOKUP(Z2286,$AC$4015:$AC$4035,$AD$4015:$AD$4035,0)*M2286,_xlfn.XLOOKUP(Z2286,$AC$4015:$AC$4035,$AD$4015:$AD$4035,0)*L2286)</f>
        <v>0</v>
      </c>
      <c r="O2286" s="83">
        <f>IF(V2286&lt;&gt;"VTC VHm",_xlfn.XLOOKUP(Z2286,$AC$4015:$AC$4035,$AE$4015:$AE$4035,0)*M2286,_xlfn.XLOOKUP(Z2286,$AC$4015:$AC$4035,$AE$4015:$AE$4035,0)*L2286)</f>
        <v>0</v>
      </c>
      <c r="P2286" s="83">
        <f>SUM(N2286:O2286)</f>
        <v>0</v>
      </c>
      <c r="Q2286" s="157">
        <f>M2286*G2286</f>
        <v>0</v>
      </c>
      <c r="R2286" s="157">
        <f>G2286*P2286</f>
        <v>0</v>
      </c>
      <c r="S2286" s="83">
        <f>SUM(Q2286:R2286)</f>
        <v>0</v>
      </c>
      <c r="T2286" s="156"/>
      <c r="U2286" s="132"/>
      <c r="V2286" s="132"/>
      <c r="W2286" s="132"/>
      <c r="X2286" s="44" t="s">
        <v>33</v>
      </c>
      <c r="Y2286" s="44"/>
      <c r="Z2286" s="44" t="s">
        <v>16</v>
      </c>
      <c r="AA2286" s="44" t="s">
        <v>80</v>
      </c>
      <c r="AB2286" s="2">
        <v>1692594.7519304999</v>
      </c>
      <c r="AC2286" s="2">
        <v>14973877.991903555</v>
      </c>
      <c r="AD2286" s="2">
        <f>+M2286</f>
        <v>0</v>
      </c>
      <c r="AE2286" s="2">
        <f>+AD2286*14%</f>
        <v>0</v>
      </c>
      <c r="AF2286" s="155">
        <f>+AD2286*35%</f>
        <v>0</v>
      </c>
      <c r="AG2286" s="2">
        <f>+AD2286*F2286</f>
        <v>0</v>
      </c>
      <c r="AH2286" s="2">
        <f>+AE2286*F2286</f>
        <v>0</v>
      </c>
      <c r="AI2286" s="2">
        <f>+AF2286*F2286</f>
        <v>0</v>
      </c>
      <c r="AJ2286" s="2">
        <f>SUM(AG2286:AI2286)</f>
        <v>0</v>
      </c>
      <c r="AK2286" s="2">
        <f>+AD2286*G2286</f>
        <v>0</v>
      </c>
      <c r="AL2286" s="2">
        <f>+AE2286*G2286</f>
        <v>0</v>
      </c>
      <c r="AM2286" s="2">
        <f>+AF2286*G2286</f>
        <v>0</v>
      </c>
      <c r="AN2286" s="155">
        <f>SUM(AK2286:AM2286)</f>
        <v>0</v>
      </c>
      <c r="AQ2286" s="145" t="s">
        <v>525</v>
      </c>
      <c r="AU2286" s="8" t="str">
        <f>+K2286</f>
        <v>- Lấy theo đúng ĐM Nhà nước.
- Tính trong chi phí chung của dự án: Cẩu tháp, thuê cẩu Kato, vận thăng…</v>
      </c>
      <c r="AV2286" s="8">
        <f>+L2286</f>
        <v>0</v>
      </c>
      <c r="AW2286" s="2">
        <f>+M2286</f>
        <v>0</v>
      </c>
      <c r="AX2286" s="8">
        <f>F2286*AW2286</f>
        <v>0</v>
      </c>
      <c r="AY2286" s="8">
        <f>IF(AQ2286="CT",7%,5%)*AX2286</f>
        <v>0</v>
      </c>
      <c r="AZ2286" s="8">
        <f>AX2286*2%</f>
        <v>0</v>
      </c>
      <c r="BA2286" s="8">
        <f>IF(BB2286&gt;0,0,AX2286*5%)</f>
        <v>0</v>
      </c>
      <c r="BB2286" s="8">
        <f>(AX2286-BG2286)*35%</f>
        <v>0</v>
      </c>
      <c r="BC2286" s="8">
        <f>+AX2286+AY2286+AZ2286+BA2286+BB2286</f>
        <v>0</v>
      </c>
      <c r="BD2286" s="8">
        <f>AX2286-AT2286</f>
        <v>0</v>
      </c>
      <c r="BE2286" s="2"/>
      <c r="BH2286" s="2"/>
    </row>
    <row r="2287" spans="1:60" ht="34" hidden="1" outlineLevel="1" x14ac:dyDescent="0.2">
      <c r="B2287" s="82">
        <v>89</v>
      </c>
      <c r="C2287" s="144" t="s">
        <v>669</v>
      </c>
      <c r="D2287" s="144"/>
      <c r="E2287" s="82" t="s">
        <v>120</v>
      </c>
      <c r="F2287" s="143">
        <v>8.8467000000000002</v>
      </c>
      <c r="G2287" s="142">
        <f>+[2]THKL!F2295</f>
        <v>8.8467000000000002</v>
      </c>
      <c r="H2287" s="132"/>
      <c r="I2287" s="132"/>
      <c r="J2287" s="132"/>
      <c r="K2287" s="238" t="s">
        <v>668</v>
      </c>
      <c r="L2287" s="237"/>
      <c r="M2287" s="157">
        <f>SUM(K2287:L2287)</f>
        <v>0</v>
      </c>
      <c r="N2287" s="83">
        <f>IF(V2287&lt;&gt;"VTC VHm",_xlfn.XLOOKUP(Z2287,$AC$4015:$AC$4035,$AD$4015:$AD$4035,0)*M2287,_xlfn.XLOOKUP(Z2287,$AC$4015:$AC$4035,$AD$4015:$AD$4035,0)*L2287)</f>
        <v>0</v>
      </c>
      <c r="O2287" s="83">
        <f>IF(V2287&lt;&gt;"VTC VHm",_xlfn.XLOOKUP(Z2287,$AC$4015:$AC$4035,$AE$4015:$AE$4035,0)*M2287,_xlfn.XLOOKUP(Z2287,$AC$4015:$AC$4035,$AE$4015:$AE$4035,0)*L2287)</f>
        <v>0</v>
      </c>
      <c r="P2287" s="83">
        <f>SUM(N2287:O2287)</f>
        <v>0</v>
      </c>
      <c r="Q2287" s="157">
        <f>M2287*G2287</f>
        <v>0</v>
      </c>
      <c r="R2287" s="157">
        <f>G2287*P2287</f>
        <v>0</v>
      </c>
      <c r="S2287" s="83">
        <f>SUM(Q2287:R2287)</f>
        <v>0</v>
      </c>
      <c r="T2287" s="156"/>
      <c r="U2287" s="132"/>
      <c r="V2287" s="132"/>
      <c r="W2287" s="132"/>
      <c r="X2287" s="44" t="s">
        <v>33</v>
      </c>
      <c r="Y2287" s="44"/>
      <c r="Z2287" s="44" t="s">
        <v>16</v>
      </c>
      <c r="AA2287" s="44" t="s">
        <v>80</v>
      </c>
      <c r="AB2287" s="2">
        <v>392947.20066689997</v>
      </c>
      <c r="AC2287" s="2">
        <v>3476286.0001398642</v>
      </c>
      <c r="AD2287" s="2">
        <f>+M2287</f>
        <v>0</v>
      </c>
      <c r="AE2287" s="2">
        <f>+AD2287*14%</f>
        <v>0</v>
      </c>
      <c r="AF2287" s="155">
        <f>+AD2287*35%</f>
        <v>0</v>
      </c>
      <c r="AG2287" s="2">
        <f>+AD2287*F2287</f>
        <v>0</v>
      </c>
      <c r="AH2287" s="2">
        <f>+AE2287*F2287</f>
        <v>0</v>
      </c>
      <c r="AI2287" s="2">
        <f>+AF2287*F2287</f>
        <v>0</v>
      </c>
      <c r="AJ2287" s="2">
        <f>SUM(AG2287:AI2287)</f>
        <v>0</v>
      </c>
      <c r="AK2287" s="2">
        <f>+AD2287*G2287</f>
        <v>0</v>
      </c>
      <c r="AL2287" s="2">
        <f>+AE2287*G2287</f>
        <v>0</v>
      </c>
      <c r="AM2287" s="2">
        <f>+AF2287*G2287</f>
        <v>0</v>
      </c>
      <c r="AN2287" s="155">
        <f>SUM(AK2287:AM2287)</f>
        <v>0</v>
      </c>
      <c r="AQ2287" s="145" t="s">
        <v>525</v>
      </c>
      <c r="AU2287" s="8" t="str">
        <f>+K2287</f>
        <v>- Lấy theo đúng ĐM Nhà nước.
- Tính trong chi phí chung của dự án: Cẩu tháp, thuê cẩu Kato, vận thăng…</v>
      </c>
      <c r="AV2287" s="8">
        <f>+L2287</f>
        <v>0</v>
      </c>
      <c r="AW2287" s="2">
        <f>+M2287</f>
        <v>0</v>
      </c>
      <c r="AX2287" s="8">
        <f>F2287*AW2287</f>
        <v>0</v>
      </c>
      <c r="AY2287" s="8">
        <f>IF(AQ2287="CT",7%,5%)*AX2287</f>
        <v>0</v>
      </c>
      <c r="AZ2287" s="8">
        <f>AX2287*2%</f>
        <v>0</v>
      </c>
      <c r="BA2287" s="8">
        <f>IF(BB2287&gt;0,0,AX2287*5%)</f>
        <v>0</v>
      </c>
      <c r="BB2287" s="8">
        <f>(AX2287-BG2287)*35%</f>
        <v>0</v>
      </c>
      <c r="BC2287" s="8">
        <f>+AX2287+AY2287+AZ2287+BA2287+BB2287</f>
        <v>0</v>
      </c>
      <c r="BD2287" s="8">
        <f>AX2287-AT2287</f>
        <v>0</v>
      </c>
      <c r="BE2287" s="2"/>
      <c r="BH2287" s="2"/>
    </row>
    <row r="2288" spans="1:60" s="92" customFormat="1" ht="17" collapsed="1" x14ac:dyDescent="0.2">
      <c r="B2288" s="163"/>
      <c r="C2288" s="164" t="s">
        <v>855</v>
      </c>
      <c r="D2288" s="164"/>
      <c r="E2288" s="163"/>
      <c r="F2288" s="162"/>
      <c r="G2288" s="149">
        <f>+[2]THKL!F2296</f>
        <v>0</v>
      </c>
      <c r="H2288" s="158"/>
      <c r="I2288" s="158"/>
      <c r="J2288" s="158"/>
      <c r="K2288" s="159"/>
      <c r="L2288" s="161"/>
      <c r="M2288" s="161">
        <f>SUM(K2288:L2288)</f>
        <v>0</v>
      </c>
      <c r="N2288" s="83">
        <f>IF(V2288&lt;&gt;"VTC VHm",_xlfn.XLOOKUP(Z2288,$AC$4015:$AC$4035,$AD$4015:$AD$4035,0)*M2288,_xlfn.XLOOKUP(Z2288,$AC$4015:$AC$4035,$AD$4015:$AD$4035,0)*L2288)</f>
        <v>0</v>
      </c>
      <c r="O2288" s="83">
        <f>IF(V2288&lt;&gt;"VTC VHm",_xlfn.XLOOKUP(Z2288,$AC$4015:$AC$4035,$AE$4015:$AE$4035,0)*M2288,_xlfn.XLOOKUP(Z2288,$AC$4015:$AC$4035,$AE$4015:$AE$4035,0)*L2288)</f>
        <v>0</v>
      </c>
      <c r="P2288" s="160">
        <f>SUM(N2288:O2288)</f>
        <v>0</v>
      </c>
      <c r="Q2288" s="161">
        <f>M2288*G2288</f>
        <v>0</v>
      </c>
      <c r="R2288" s="161">
        <f>G2288*P2288</f>
        <v>0</v>
      </c>
      <c r="S2288" s="160">
        <f>SUM(Q2288:R2288)</f>
        <v>0</v>
      </c>
      <c r="T2288" s="159"/>
      <c r="U2288" s="158"/>
      <c r="V2288" s="158"/>
      <c r="W2288" s="158"/>
      <c r="X2288" s="94" t="s">
        <v>33</v>
      </c>
      <c r="Y2288" s="94"/>
      <c r="Z2288" s="94" t="s">
        <v>16</v>
      </c>
      <c r="AA2288" s="44" t="s">
        <v>80</v>
      </c>
      <c r="AB2288" s="2"/>
      <c r="AC2288" s="2">
        <v>0</v>
      </c>
      <c r="AD2288" s="93">
        <f>+M2288</f>
        <v>0</v>
      </c>
      <c r="AE2288" s="93">
        <f>+AD2288*14%</f>
        <v>0</v>
      </c>
      <c r="AF2288" s="93">
        <f>+AD2288*35%</f>
        <v>0</v>
      </c>
      <c r="AG2288" s="93">
        <f>+AD2288*F2288</f>
        <v>0</v>
      </c>
      <c r="AH2288" s="93">
        <f>+AE2288*F2288</f>
        <v>0</v>
      </c>
      <c r="AI2288" s="93">
        <f>+AF2288*F2288</f>
        <v>0</v>
      </c>
      <c r="AJ2288" s="93">
        <f>SUM(AG2288:AI2288)</f>
        <v>0</v>
      </c>
      <c r="AK2288" s="93">
        <f>+AD2288*G2288</f>
        <v>0</v>
      </c>
      <c r="AL2288" s="93">
        <f>+AE2288*G2288</f>
        <v>0</v>
      </c>
      <c r="AM2288" s="93">
        <f>+AF2288*G2288</f>
        <v>0</v>
      </c>
      <c r="AN2288" s="93">
        <f>SUM(AK2288:AM2288)</f>
        <v>0</v>
      </c>
      <c r="AQ2288" s="145" t="s">
        <v>525</v>
      </c>
      <c r="AU2288" s="8">
        <f>+K2288</f>
        <v>0</v>
      </c>
      <c r="AV2288" s="8">
        <f>+L2288</f>
        <v>0</v>
      </c>
      <c r="AW2288" s="2">
        <f>+M2288</f>
        <v>0</v>
      </c>
      <c r="AX2288" s="8">
        <f>F2288*AW2288</f>
        <v>0</v>
      </c>
      <c r="AY2288" s="8">
        <f>IF(AQ2288="CT",7%,5%)*AX2288</f>
        <v>0</v>
      </c>
      <c r="AZ2288" s="8">
        <f>AX2288*2%</f>
        <v>0</v>
      </c>
      <c r="BA2288" s="8">
        <f>IF(BB2288&gt;0,0,AX2288*5%)</f>
        <v>0</v>
      </c>
      <c r="BB2288" s="8">
        <f>(AX2288-BG2288)*35%</f>
        <v>0</v>
      </c>
      <c r="BC2288" s="8">
        <f>+AX2288+AY2288+AZ2288+BA2288+BB2288</f>
        <v>0</v>
      </c>
      <c r="BD2288" s="8">
        <f>AX2288-AT2288</f>
        <v>0</v>
      </c>
      <c r="BE2288" s="2"/>
      <c r="BH2288" s="2"/>
    </row>
    <row r="2289" spans="1:60" ht="34" hidden="1" outlineLevel="1" x14ac:dyDescent="0.2">
      <c r="B2289" s="82">
        <v>90</v>
      </c>
      <c r="C2289" s="144" t="s">
        <v>854</v>
      </c>
      <c r="D2289" s="144"/>
      <c r="E2289" s="82" t="s">
        <v>104</v>
      </c>
      <c r="F2289" s="143">
        <v>598.74</v>
      </c>
      <c r="G2289" s="142">
        <f>+[2]THKL!F2297</f>
        <v>598.74</v>
      </c>
      <c r="H2289" s="132"/>
      <c r="I2289" s="132"/>
      <c r="J2289" s="132"/>
      <c r="K2289" s="238" t="s">
        <v>668</v>
      </c>
      <c r="L2289" s="237"/>
      <c r="M2289" s="157">
        <f>SUM(K2289:L2289)</f>
        <v>0</v>
      </c>
      <c r="N2289" s="83">
        <f>IF(V2289&lt;&gt;"VTC VHm",_xlfn.XLOOKUP(Z2289,$AC$4015:$AC$4035,$AD$4015:$AD$4035,0)*M2289,_xlfn.XLOOKUP(Z2289,$AC$4015:$AC$4035,$AD$4015:$AD$4035,0)*L2289)</f>
        <v>0</v>
      </c>
      <c r="O2289" s="83">
        <f>IF(V2289&lt;&gt;"VTC VHm",_xlfn.XLOOKUP(Z2289,$AC$4015:$AC$4035,$AE$4015:$AE$4035,0)*M2289,_xlfn.XLOOKUP(Z2289,$AC$4015:$AC$4035,$AE$4015:$AE$4035,0)*L2289)</f>
        <v>0</v>
      </c>
      <c r="P2289" s="83">
        <f>SUM(N2289:O2289)</f>
        <v>0</v>
      </c>
      <c r="Q2289" s="157">
        <f>M2289*G2289</f>
        <v>0</v>
      </c>
      <c r="R2289" s="157">
        <f>G2289*P2289</f>
        <v>0</v>
      </c>
      <c r="S2289" s="83">
        <f>SUM(Q2289:R2289)</f>
        <v>0</v>
      </c>
      <c r="T2289" s="156"/>
      <c r="U2289" s="132"/>
      <c r="V2289" s="132"/>
      <c r="W2289" s="132"/>
      <c r="X2289" s="44" t="s">
        <v>33</v>
      </c>
      <c r="Y2289" s="44"/>
      <c r="Z2289" s="44" t="s">
        <v>16</v>
      </c>
      <c r="AA2289" s="44" t="s">
        <v>80</v>
      </c>
      <c r="AB2289" s="2">
        <v>203817.72031252499</v>
      </c>
      <c r="AC2289" s="2">
        <v>122033821.85992122</v>
      </c>
      <c r="AD2289" s="2">
        <f>+M2289</f>
        <v>0</v>
      </c>
      <c r="AE2289" s="2">
        <f>+AD2289*14%</f>
        <v>0</v>
      </c>
      <c r="AF2289" s="155">
        <f>+AD2289*35%</f>
        <v>0</v>
      </c>
      <c r="AG2289" s="2">
        <f>+AD2289*F2289</f>
        <v>0</v>
      </c>
      <c r="AH2289" s="2">
        <f>+AE2289*F2289</f>
        <v>0</v>
      </c>
      <c r="AI2289" s="2">
        <f>+AF2289*F2289</f>
        <v>0</v>
      </c>
      <c r="AJ2289" s="2">
        <f>SUM(AG2289:AI2289)</f>
        <v>0</v>
      </c>
      <c r="AK2289" s="2">
        <f>+AD2289*G2289</f>
        <v>0</v>
      </c>
      <c r="AL2289" s="2">
        <f>+AE2289*G2289</f>
        <v>0</v>
      </c>
      <c r="AM2289" s="2">
        <f>+AF2289*G2289</f>
        <v>0</v>
      </c>
      <c r="AN2289" s="155">
        <f>SUM(AK2289:AM2289)</f>
        <v>0</v>
      </c>
      <c r="AQ2289" s="145" t="s">
        <v>525</v>
      </c>
      <c r="AU2289" s="8" t="str">
        <f>+K2289</f>
        <v>- Lấy theo đúng ĐM Nhà nước.
- Tính trong chi phí chung của dự án: Cẩu tháp, thuê cẩu Kato, vận thăng…</v>
      </c>
      <c r="AV2289" s="8">
        <f>+L2289</f>
        <v>0</v>
      </c>
      <c r="AW2289" s="2">
        <f>+M2289</f>
        <v>0</v>
      </c>
      <c r="AX2289" s="8">
        <f>F2289*AW2289</f>
        <v>0</v>
      </c>
      <c r="AY2289" s="8">
        <f>IF(AQ2289="CT",7%,5%)*AX2289</f>
        <v>0</v>
      </c>
      <c r="AZ2289" s="8">
        <f>AX2289*2%</f>
        <v>0</v>
      </c>
      <c r="BA2289" s="8">
        <f>IF(BB2289&gt;0,0,AX2289*5%)</f>
        <v>0</v>
      </c>
      <c r="BB2289" s="8">
        <f>(AX2289-BG2289)*35%</f>
        <v>0</v>
      </c>
      <c r="BC2289" s="8">
        <f>+AX2289+AY2289+AZ2289+BA2289+BB2289</f>
        <v>0</v>
      </c>
      <c r="BD2289" s="8">
        <f>AX2289-AT2289</f>
        <v>0</v>
      </c>
      <c r="BE2289" s="2"/>
      <c r="BH2289" s="2"/>
    </row>
    <row r="2290" spans="1:60" ht="34" hidden="1" outlineLevel="1" x14ac:dyDescent="0.2">
      <c r="B2290" s="82">
        <v>91</v>
      </c>
      <c r="C2290" s="144" t="s">
        <v>853</v>
      </c>
      <c r="D2290" s="144"/>
      <c r="E2290" s="82" t="s">
        <v>91</v>
      </c>
      <c r="F2290" s="143">
        <v>13.74</v>
      </c>
      <c r="G2290" s="142">
        <f>+[2]THKL!F2298</f>
        <v>13.74</v>
      </c>
      <c r="H2290" s="132"/>
      <c r="I2290" s="132"/>
      <c r="J2290" s="132"/>
      <c r="K2290" s="238" t="s">
        <v>668</v>
      </c>
      <c r="L2290" s="237"/>
      <c r="M2290" s="157">
        <f>SUM(K2290:L2290)</f>
        <v>0</v>
      </c>
      <c r="N2290" s="83">
        <f>IF(V2290&lt;&gt;"VTC VHm",_xlfn.XLOOKUP(Z2290,$AC$4015:$AC$4035,$AD$4015:$AD$4035,0)*M2290,_xlfn.XLOOKUP(Z2290,$AC$4015:$AC$4035,$AD$4015:$AD$4035,0)*L2290)</f>
        <v>0</v>
      </c>
      <c r="O2290" s="83">
        <f>IF(V2290&lt;&gt;"VTC VHm",_xlfn.XLOOKUP(Z2290,$AC$4015:$AC$4035,$AE$4015:$AE$4035,0)*M2290,_xlfn.XLOOKUP(Z2290,$AC$4015:$AC$4035,$AE$4015:$AE$4035,0)*L2290)</f>
        <v>0</v>
      </c>
      <c r="P2290" s="83">
        <f>SUM(N2290:O2290)</f>
        <v>0</v>
      </c>
      <c r="Q2290" s="157">
        <f>M2290*G2290</f>
        <v>0</v>
      </c>
      <c r="R2290" s="157">
        <f>G2290*P2290</f>
        <v>0</v>
      </c>
      <c r="S2290" s="83">
        <f>SUM(Q2290:R2290)</f>
        <v>0</v>
      </c>
      <c r="T2290" s="156"/>
      <c r="U2290" s="132"/>
      <c r="V2290" s="82" t="s">
        <v>34</v>
      </c>
      <c r="W2290" s="132"/>
      <c r="X2290" s="44" t="s">
        <v>33</v>
      </c>
      <c r="Y2290" s="44"/>
      <c r="Z2290" s="44" t="s">
        <v>16</v>
      </c>
      <c r="AA2290" s="44" t="s">
        <v>80</v>
      </c>
      <c r="AB2290" s="2">
        <v>203182.80403162501</v>
      </c>
      <c r="AC2290" s="2">
        <v>2791731.7273945278</v>
      </c>
      <c r="AD2290" s="2">
        <f>+M2290</f>
        <v>0</v>
      </c>
      <c r="AE2290" s="2">
        <f>+AD2290*14%</f>
        <v>0</v>
      </c>
      <c r="AF2290" s="155">
        <f>+AD2290*35%</f>
        <v>0</v>
      </c>
      <c r="AG2290" s="2">
        <f>+AD2290*F2290</f>
        <v>0</v>
      </c>
      <c r="AH2290" s="2">
        <f>+AE2290*F2290</f>
        <v>0</v>
      </c>
      <c r="AI2290" s="2">
        <f>+AF2290*F2290</f>
        <v>0</v>
      </c>
      <c r="AJ2290" s="2">
        <f>SUM(AG2290:AI2290)</f>
        <v>0</v>
      </c>
      <c r="AK2290" s="2">
        <f>+AD2290*G2290</f>
        <v>0</v>
      </c>
      <c r="AL2290" s="2">
        <f>+AE2290*G2290</f>
        <v>0</v>
      </c>
      <c r="AM2290" s="2">
        <f>+AF2290*G2290</f>
        <v>0</v>
      </c>
      <c r="AN2290" s="155">
        <f>SUM(AK2290:AM2290)</f>
        <v>0</v>
      </c>
      <c r="AQ2290" s="145" t="s">
        <v>525</v>
      </c>
      <c r="AU2290" s="8" t="str">
        <f>+K2290</f>
        <v>- Lấy theo đúng ĐM Nhà nước.
- Tính trong chi phí chung của dự án: Cẩu tháp, thuê cẩu Kato, vận thăng…</v>
      </c>
      <c r="AV2290" s="8">
        <f>+L2290</f>
        <v>0</v>
      </c>
      <c r="AW2290" s="2">
        <f>+M2290</f>
        <v>0</v>
      </c>
      <c r="AX2290" s="8">
        <f>F2290*AW2290</f>
        <v>0</v>
      </c>
      <c r="AY2290" s="8">
        <f>IF(AQ2290="CT",7%,5%)*AX2290</f>
        <v>0</v>
      </c>
      <c r="AZ2290" s="8">
        <f>AX2290*2%</f>
        <v>0</v>
      </c>
      <c r="BA2290" s="8">
        <f>IF(BB2290&gt;0,0,AX2290*5%)</f>
        <v>0</v>
      </c>
      <c r="BB2290" s="8">
        <f>(AX2290-BG2290)*35%</f>
        <v>0</v>
      </c>
      <c r="BC2290" s="8">
        <f>+AX2290+AY2290+AZ2290+BA2290+BB2290</f>
        <v>0</v>
      </c>
      <c r="BD2290" s="8">
        <f>AX2290-AT2290</f>
        <v>0</v>
      </c>
      <c r="BE2290" s="2"/>
      <c r="BH2290" s="2"/>
    </row>
    <row r="2291" spans="1:60" ht="34" hidden="1" outlineLevel="1" x14ac:dyDescent="0.2">
      <c r="B2291" s="82">
        <v>92</v>
      </c>
      <c r="C2291" s="144" t="s">
        <v>852</v>
      </c>
      <c r="D2291" s="144"/>
      <c r="E2291" s="82" t="s">
        <v>849</v>
      </c>
      <c r="F2291" s="143">
        <v>340</v>
      </c>
      <c r="G2291" s="142">
        <f>+[2]THKL!F2299</f>
        <v>340</v>
      </c>
      <c r="H2291" s="132"/>
      <c r="I2291" s="132"/>
      <c r="J2291" s="132"/>
      <c r="K2291" s="238" t="s">
        <v>668</v>
      </c>
      <c r="L2291" s="237"/>
      <c r="M2291" s="157">
        <f>SUM(K2291:L2291)</f>
        <v>0</v>
      </c>
      <c r="N2291" s="83">
        <f>IF(V2291&lt;&gt;"VTC VHm",_xlfn.XLOOKUP(Z2291,$AC$4015:$AC$4035,$AD$4015:$AD$4035,0)*M2291,_xlfn.XLOOKUP(Z2291,$AC$4015:$AC$4035,$AD$4015:$AD$4035,0)*L2291)</f>
        <v>0</v>
      </c>
      <c r="O2291" s="83">
        <f>IF(V2291&lt;&gt;"VTC VHm",_xlfn.XLOOKUP(Z2291,$AC$4015:$AC$4035,$AE$4015:$AE$4035,0)*M2291,_xlfn.XLOOKUP(Z2291,$AC$4015:$AC$4035,$AE$4015:$AE$4035,0)*L2291)</f>
        <v>0</v>
      </c>
      <c r="P2291" s="83">
        <f>SUM(N2291:O2291)</f>
        <v>0</v>
      </c>
      <c r="Q2291" s="157">
        <f>M2291*G2291</f>
        <v>0</v>
      </c>
      <c r="R2291" s="157">
        <f>G2291*P2291</f>
        <v>0</v>
      </c>
      <c r="S2291" s="83">
        <f>SUM(Q2291:R2291)</f>
        <v>0</v>
      </c>
      <c r="T2291" s="156"/>
      <c r="U2291" s="132"/>
      <c r="V2291" s="132"/>
      <c r="W2291" s="132"/>
      <c r="X2291" s="44" t="s">
        <v>33</v>
      </c>
      <c r="Y2291" s="44"/>
      <c r="Z2291" s="44" t="s">
        <v>16</v>
      </c>
      <c r="AA2291" s="44" t="s">
        <v>80</v>
      </c>
      <c r="AB2291" s="2">
        <v>79098.593075700002</v>
      </c>
      <c r="AC2291" s="2">
        <v>26893521.645738002</v>
      </c>
      <c r="AD2291" s="2">
        <f>+M2291</f>
        <v>0</v>
      </c>
      <c r="AE2291" s="2">
        <f>+AD2291*14%</f>
        <v>0</v>
      </c>
      <c r="AF2291" s="155">
        <f>+AD2291*35%</f>
        <v>0</v>
      </c>
      <c r="AG2291" s="2">
        <f>+AD2291*F2291</f>
        <v>0</v>
      </c>
      <c r="AH2291" s="2">
        <f>+AE2291*F2291</f>
        <v>0</v>
      </c>
      <c r="AI2291" s="2">
        <f>+AF2291*F2291</f>
        <v>0</v>
      </c>
      <c r="AJ2291" s="2">
        <f>SUM(AG2291:AI2291)</f>
        <v>0</v>
      </c>
      <c r="AK2291" s="2">
        <f>+AD2291*G2291</f>
        <v>0</v>
      </c>
      <c r="AL2291" s="2">
        <f>+AE2291*G2291</f>
        <v>0</v>
      </c>
      <c r="AM2291" s="2">
        <f>+AF2291*G2291</f>
        <v>0</v>
      </c>
      <c r="AN2291" s="155">
        <f>SUM(AK2291:AM2291)</f>
        <v>0</v>
      </c>
      <c r="AQ2291" s="145" t="s">
        <v>525</v>
      </c>
      <c r="AU2291" s="8" t="str">
        <f>+K2291</f>
        <v>- Lấy theo đúng ĐM Nhà nước.
- Tính trong chi phí chung của dự án: Cẩu tháp, thuê cẩu Kato, vận thăng…</v>
      </c>
      <c r="AV2291" s="8">
        <f>+L2291</f>
        <v>0</v>
      </c>
      <c r="AW2291" s="2">
        <f>+M2291</f>
        <v>0</v>
      </c>
      <c r="AX2291" s="8">
        <f>F2291*AW2291</f>
        <v>0</v>
      </c>
      <c r="AY2291" s="8">
        <f>IF(AQ2291="CT",7%,5%)*AX2291</f>
        <v>0</v>
      </c>
      <c r="AZ2291" s="8">
        <f>AX2291*2%</f>
        <v>0</v>
      </c>
      <c r="BA2291" s="8">
        <f>IF(BB2291&gt;0,0,AX2291*5%)</f>
        <v>0</v>
      </c>
      <c r="BB2291" s="8">
        <f>(AX2291-BG2291)*35%</f>
        <v>0</v>
      </c>
      <c r="BC2291" s="8">
        <f>+AX2291+AY2291+AZ2291+BA2291+BB2291</f>
        <v>0</v>
      </c>
      <c r="BD2291" s="8">
        <f>AX2291-AT2291</f>
        <v>0</v>
      </c>
      <c r="BE2291" s="2"/>
      <c r="BH2291" s="2"/>
    </row>
    <row r="2292" spans="1:60" ht="34" hidden="1" outlineLevel="1" x14ac:dyDescent="0.2">
      <c r="B2292" s="82">
        <v>93</v>
      </c>
      <c r="C2292" s="144" t="s">
        <v>851</v>
      </c>
      <c r="D2292" s="144"/>
      <c r="E2292" s="82" t="s">
        <v>91</v>
      </c>
      <c r="F2292" s="143">
        <v>167.86</v>
      </c>
      <c r="G2292" s="142">
        <f>+[2]THKL!F2300</f>
        <v>167.86</v>
      </c>
      <c r="H2292" s="132"/>
      <c r="I2292" s="132"/>
      <c r="J2292" s="132"/>
      <c r="K2292" s="238" t="s">
        <v>668</v>
      </c>
      <c r="L2292" s="237"/>
      <c r="M2292" s="157">
        <f>SUM(K2292:L2292)</f>
        <v>0</v>
      </c>
      <c r="N2292" s="83">
        <f>IF(V2292&lt;&gt;"VTC VHm",_xlfn.XLOOKUP(Z2292,$AC$4015:$AC$4035,$AD$4015:$AD$4035,0)*M2292,_xlfn.XLOOKUP(Z2292,$AC$4015:$AC$4035,$AD$4015:$AD$4035,0)*L2292)</f>
        <v>0</v>
      </c>
      <c r="O2292" s="83">
        <f>IF(V2292&lt;&gt;"VTC VHm",_xlfn.XLOOKUP(Z2292,$AC$4015:$AC$4035,$AE$4015:$AE$4035,0)*M2292,_xlfn.XLOOKUP(Z2292,$AC$4015:$AC$4035,$AE$4015:$AE$4035,0)*L2292)</f>
        <v>0</v>
      </c>
      <c r="P2292" s="83">
        <f>SUM(N2292:O2292)</f>
        <v>0</v>
      </c>
      <c r="Q2292" s="157">
        <f>M2292*G2292</f>
        <v>0</v>
      </c>
      <c r="R2292" s="157">
        <f>G2292*P2292</f>
        <v>0</v>
      </c>
      <c r="S2292" s="83">
        <f>SUM(Q2292:R2292)</f>
        <v>0</v>
      </c>
      <c r="T2292" s="156"/>
      <c r="U2292" s="132"/>
      <c r="V2292" s="82" t="s">
        <v>34</v>
      </c>
      <c r="W2292" s="132"/>
      <c r="X2292" s="44" t="s">
        <v>33</v>
      </c>
      <c r="Y2292" s="44"/>
      <c r="Z2292" s="44" t="s">
        <v>16</v>
      </c>
      <c r="AA2292" s="44" t="s">
        <v>80</v>
      </c>
      <c r="AB2292" s="2">
        <v>206688.02122815</v>
      </c>
      <c r="AC2292" s="2">
        <v>34694651.243357264</v>
      </c>
      <c r="AD2292" s="2">
        <f>+M2292</f>
        <v>0</v>
      </c>
      <c r="AE2292" s="2">
        <f>+AD2292*14%</f>
        <v>0</v>
      </c>
      <c r="AF2292" s="155">
        <f>+AD2292*35%</f>
        <v>0</v>
      </c>
      <c r="AG2292" s="2">
        <f>+AD2292*F2292</f>
        <v>0</v>
      </c>
      <c r="AH2292" s="2">
        <f>+AE2292*F2292</f>
        <v>0</v>
      </c>
      <c r="AI2292" s="2">
        <f>+AF2292*F2292</f>
        <v>0</v>
      </c>
      <c r="AJ2292" s="2">
        <f>SUM(AG2292:AI2292)</f>
        <v>0</v>
      </c>
      <c r="AK2292" s="2">
        <f>+AD2292*G2292</f>
        <v>0</v>
      </c>
      <c r="AL2292" s="2">
        <f>+AE2292*G2292</f>
        <v>0</v>
      </c>
      <c r="AM2292" s="2">
        <f>+AF2292*G2292</f>
        <v>0</v>
      </c>
      <c r="AN2292" s="155">
        <f>SUM(AK2292:AM2292)</f>
        <v>0</v>
      </c>
      <c r="AQ2292" s="145" t="s">
        <v>525</v>
      </c>
      <c r="AU2292" s="8" t="str">
        <f>+K2292</f>
        <v>- Lấy theo đúng ĐM Nhà nước.
- Tính trong chi phí chung của dự án: Cẩu tháp, thuê cẩu Kato, vận thăng…</v>
      </c>
      <c r="AV2292" s="8">
        <f>+L2292</f>
        <v>0</v>
      </c>
      <c r="AW2292" s="2">
        <f>+M2292</f>
        <v>0</v>
      </c>
      <c r="AX2292" s="8">
        <f>F2292*AW2292</f>
        <v>0</v>
      </c>
      <c r="AY2292" s="8">
        <f>IF(AQ2292="CT",7%,5%)*AX2292</f>
        <v>0</v>
      </c>
      <c r="AZ2292" s="8">
        <f>AX2292*2%</f>
        <v>0</v>
      </c>
      <c r="BA2292" s="8">
        <f>IF(BB2292&gt;0,0,AX2292*5%)</f>
        <v>0</v>
      </c>
      <c r="BB2292" s="8">
        <f>(AX2292-BG2292)*35%</f>
        <v>0</v>
      </c>
      <c r="BC2292" s="8">
        <f>+AX2292+AY2292+AZ2292+BA2292+BB2292</f>
        <v>0</v>
      </c>
      <c r="BD2292" s="8">
        <f>AX2292-AT2292</f>
        <v>0</v>
      </c>
      <c r="BE2292" s="2"/>
      <c r="BH2292" s="2"/>
    </row>
    <row r="2293" spans="1:60" ht="34" hidden="1" outlineLevel="1" x14ac:dyDescent="0.2">
      <c r="B2293" s="82">
        <v>94</v>
      </c>
      <c r="C2293" s="144" t="s">
        <v>850</v>
      </c>
      <c r="D2293" s="144"/>
      <c r="E2293" s="82" t="s">
        <v>849</v>
      </c>
      <c r="F2293" s="143">
        <v>63.51</v>
      </c>
      <c r="G2293" s="142">
        <f>+[2]THKL!F2301</f>
        <v>63.51</v>
      </c>
      <c r="H2293" s="132"/>
      <c r="I2293" s="132"/>
      <c r="J2293" s="132"/>
      <c r="K2293" s="238" t="s">
        <v>668</v>
      </c>
      <c r="L2293" s="237"/>
      <c r="M2293" s="157">
        <f>SUM(K2293:L2293)</f>
        <v>0</v>
      </c>
      <c r="N2293" s="83">
        <f>IF(V2293&lt;&gt;"VTC VHm",_xlfn.XLOOKUP(Z2293,$AC$4015:$AC$4035,$AD$4015:$AD$4035,0)*M2293,_xlfn.XLOOKUP(Z2293,$AC$4015:$AC$4035,$AD$4015:$AD$4035,0)*L2293)</f>
        <v>0</v>
      </c>
      <c r="O2293" s="83">
        <f>IF(V2293&lt;&gt;"VTC VHm",_xlfn.XLOOKUP(Z2293,$AC$4015:$AC$4035,$AE$4015:$AE$4035,0)*M2293,_xlfn.XLOOKUP(Z2293,$AC$4015:$AC$4035,$AE$4015:$AE$4035,0)*L2293)</f>
        <v>0</v>
      </c>
      <c r="P2293" s="83">
        <f>SUM(N2293:O2293)</f>
        <v>0</v>
      </c>
      <c r="Q2293" s="157">
        <f>M2293*G2293</f>
        <v>0</v>
      </c>
      <c r="R2293" s="157">
        <f>G2293*P2293</f>
        <v>0</v>
      </c>
      <c r="S2293" s="83">
        <f>SUM(Q2293:R2293)</f>
        <v>0</v>
      </c>
      <c r="T2293" s="156"/>
      <c r="U2293" s="132"/>
      <c r="V2293" s="132"/>
      <c r="W2293" s="132"/>
      <c r="X2293" s="44" t="s">
        <v>33</v>
      </c>
      <c r="Y2293" s="44"/>
      <c r="Z2293" s="44" t="s">
        <v>16</v>
      </c>
      <c r="AA2293" s="44" t="s">
        <v>80</v>
      </c>
      <c r="AB2293" s="2">
        <v>604085.73544934997</v>
      </c>
      <c r="AC2293" s="2">
        <v>38365485.058388218</v>
      </c>
      <c r="AD2293" s="2">
        <f>+M2293</f>
        <v>0</v>
      </c>
      <c r="AE2293" s="2">
        <f>+AD2293*14%</f>
        <v>0</v>
      </c>
      <c r="AF2293" s="155">
        <f>+AD2293*35%</f>
        <v>0</v>
      </c>
      <c r="AG2293" s="2">
        <f>+AD2293*F2293</f>
        <v>0</v>
      </c>
      <c r="AH2293" s="2">
        <f>+AE2293*F2293</f>
        <v>0</v>
      </c>
      <c r="AI2293" s="2">
        <f>+AF2293*F2293</f>
        <v>0</v>
      </c>
      <c r="AJ2293" s="2">
        <f>SUM(AG2293:AI2293)</f>
        <v>0</v>
      </c>
      <c r="AK2293" s="2">
        <f>+AD2293*G2293</f>
        <v>0</v>
      </c>
      <c r="AL2293" s="2">
        <f>+AE2293*G2293</f>
        <v>0</v>
      </c>
      <c r="AM2293" s="2">
        <f>+AF2293*G2293</f>
        <v>0</v>
      </c>
      <c r="AN2293" s="155">
        <f>SUM(AK2293:AM2293)</f>
        <v>0</v>
      </c>
      <c r="AQ2293" s="145" t="s">
        <v>525</v>
      </c>
      <c r="AU2293" s="8" t="str">
        <f>+K2293</f>
        <v>- Lấy theo đúng ĐM Nhà nước.
- Tính trong chi phí chung của dự án: Cẩu tháp, thuê cẩu Kato, vận thăng…</v>
      </c>
      <c r="AV2293" s="8">
        <f>+L2293</f>
        <v>0</v>
      </c>
      <c r="AW2293" s="2">
        <f>+M2293</f>
        <v>0</v>
      </c>
      <c r="AX2293" s="8">
        <f>F2293*AW2293</f>
        <v>0</v>
      </c>
      <c r="AY2293" s="8">
        <f>IF(AQ2293="CT",7%,5%)*AX2293</f>
        <v>0</v>
      </c>
      <c r="AZ2293" s="8">
        <f>AX2293*2%</f>
        <v>0</v>
      </c>
      <c r="BA2293" s="8">
        <f>IF(BB2293&gt;0,0,AX2293*5%)</f>
        <v>0</v>
      </c>
      <c r="BB2293" s="8">
        <f>(AX2293-BG2293)*35%</f>
        <v>0</v>
      </c>
      <c r="BC2293" s="8">
        <f>+AX2293+AY2293+AZ2293+BA2293+BB2293</f>
        <v>0</v>
      </c>
      <c r="BD2293" s="8">
        <f>AX2293-AT2293</f>
        <v>0</v>
      </c>
      <c r="BE2293" s="2"/>
      <c r="BH2293" s="2"/>
    </row>
    <row r="2294" spans="1:60" s="92" customFormat="1" ht="17" collapsed="1" x14ac:dyDescent="0.2">
      <c r="B2294" s="163" t="s">
        <v>924</v>
      </c>
      <c r="C2294" s="164" t="s">
        <v>666</v>
      </c>
      <c r="D2294" s="164"/>
      <c r="E2294" s="163"/>
      <c r="F2294" s="162"/>
      <c r="G2294" s="149">
        <f>'[1]BoQ HSYC'!F2294</f>
        <v>0</v>
      </c>
      <c r="H2294" s="184">
        <f>'[1]BoQ HSYC'!G2294</f>
        <v>0</v>
      </c>
      <c r="I2294" s="184">
        <f>'[1]BoQ HSYC'!H2294</f>
        <v>0</v>
      </c>
      <c r="J2294" s="184">
        <f>'[1]BoQ HSYC'!I2294</f>
        <v>0</v>
      </c>
      <c r="K2294" s="170">
        <f>'[1]BoQ HSYC'!J2294</f>
        <v>0</v>
      </c>
      <c r="L2294" s="171">
        <f>'[1]BoQ HSYC'!K2294</f>
        <v>0</v>
      </c>
      <c r="M2294" s="171">
        <f>'[1]BoQ HSYC'!L2294</f>
        <v>0</v>
      </c>
      <c r="N2294" s="183">
        <f>'[1]BoQ HSYC'!M2294</f>
        <v>0</v>
      </c>
      <c r="O2294" s="183">
        <f>'[1]BoQ HSYC'!N2294</f>
        <v>0</v>
      </c>
      <c r="P2294" s="160">
        <f>'[1]BoQ HSYC'!O2294</f>
        <v>0</v>
      </c>
      <c r="Q2294" s="171">
        <f>'[1]BoQ HSYC'!P2294</f>
        <v>0</v>
      </c>
      <c r="R2294" s="158">
        <f>'[1]BoQ HSYC'!Q2294</f>
        <v>0</v>
      </c>
      <c r="S2294" s="160">
        <f>'[1]BoQ HSYC'!R2294</f>
        <v>0</v>
      </c>
      <c r="T2294" s="170">
        <f>'[1]BoQ HSYC'!S2294</f>
        <v>0</v>
      </c>
      <c r="U2294" s="158">
        <f>'[1]BoQ HSYC'!T2294</f>
        <v>0</v>
      </c>
      <c r="V2294" s="158">
        <f>'[1]BoQ HSYC'!U2294</f>
        <v>0</v>
      </c>
      <c r="W2294" s="158">
        <f>'[1]BoQ HSYC'!V2294</f>
        <v>0</v>
      </c>
      <c r="X2294" s="94" t="str">
        <f>'[1]BoQ HSYC'!W2294</f>
        <v>ME</v>
      </c>
      <c r="Y2294" s="94"/>
      <c r="Z2294" s="94"/>
      <c r="AA2294" s="44"/>
      <c r="AB2294" s="2">
        <v>0</v>
      </c>
      <c r="AC2294" s="2">
        <v>0</v>
      </c>
      <c r="AD2294" s="93">
        <f>+M2294</f>
        <v>0</v>
      </c>
      <c r="AE2294" s="93">
        <f>+AD2294*14%</f>
        <v>0</v>
      </c>
      <c r="AF2294" s="93">
        <f>+AD2294*35%</f>
        <v>0</v>
      </c>
      <c r="AG2294" s="93">
        <f>+AD2294*F2294</f>
        <v>0</v>
      </c>
      <c r="AH2294" s="93">
        <f>+AE2294*F2294</f>
        <v>0</v>
      </c>
      <c r="AI2294" s="93">
        <f>+AF2294*F2294</f>
        <v>0</v>
      </c>
      <c r="AJ2294" s="93">
        <f>SUM(AG2294:AI2294)</f>
        <v>0</v>
      </c>
      <c r="AK2294" s="93">
        <f>+AD2294*G2294</f>
        <v>0</v>
      </c>
      <c r="AL2294" s="93">
        <f>+AE2294*G2294</f>
        <v>0</v>
      </c>
      <c r="AM2294" s="93">
        <f>+AF2294*G2294</f>
        <v>0</v>
      </c>
      <c r="AN2294" s="93">
        <f>SUM(AK2294:AM2294)</f>
        <v>0</v>
      </c>
      <c r="AQ2294" s="145" t="s">
        <v>525</v>
      </c>
      <c r="AU2294" s="8">
        <f>+K2294</f>
        <v>0</v>
      </c>
      <c r="AV2294" s="8">
        <f>+L2294</f>
        <v>0</v>
      </c>
      <c r="AW2294" s="2">
        <f>+M2294</f>
        <v>0</v>
      </c>
      <c r="AX2294" s="8">
        <f>F2294*AW2294</f>
        <v>0</v>
      </c>
      <c r="AY2294" s="8">
        <f>IF(AQ2294="CT",7%,5%)*AX2294</f>
        <v>0</v>
      </c>
      <c r="AZ2294" s="8">
        <f>AX2294*2%</f>
        <v>0</v>
      </c>
      <c r="BA2294" s="8">
        <f>IF(BB2294&gt;0,0,AX2294*5%)</f>
        <v>0</v>
      </c>
      <c r="BB2294" s="8">
        <f>(AX2294-BG2294)*35%</f>
        <v>0</v>
      </c>
      <c r="BC2294" s="8">
        <f>+AX2294+AY2294+AZ2294+BA2294+BB2294</f>
        <v>0</v>
      </c>
      <c r="BD2294" s="8">
        <f>AX2294-AT2294</f>
        <v>0</v>
      </c>
      <c r="BE2294" s="2"/>
      <c r="BH2294" s="2"/>
    </row>
    <row r="2295" spans="1:60" ht="17" hidden="1" outlineLevel="1" x14ac:dyDescent="0.2">
      <c r="B2295" s="82"/>
      <c r="C2295" s="144" t="s">
        <v>847</v>
      </c>
      <c r="D2295" s="144"/>
      <c r="E2295" s="82"/>
      <c r="F2295" s="143"/>
      <c r="G2295" s="142">
        <f>'[1]BoQ HSYC'!F2295</f>
        <v>0</v>
      </c>
      <c r="H2295" s="185">
        <f>'[1]BoQ HSYC'!G2295</f>
        <v>0</v>
      </c>
      <c r="I2295" s="185">
        <f>'[1]BoQ HSYC'!H2295</f>
        <v>0</v>
      </c>
      <c r="J2295" s="185">
        <f>'[1]BoQ HSYC'!I2295</f>
        <v>0</v>
      </c>
      <c r="K2295" s="48">
        <f>'[1]BoQ HSYC'!J2295</f>
        <v>0</v>
      </c>
      <c r="L2295" s="47">
        <f>'[1]BoQ HSYC'!K2295</f>
        <v>0</v>
      </c>
      <c r="M2295" s="47">
        <f>'[1]BoQ HSYC'!L2295</f>
        <v>0</v>
      </c>
      <c r="N2295" s="183">
        <f>'[1]BoQ HSYC'!M2295</f>
        <v>0</v>
      </c>
      <c r="O2295" s="183">
        <f>'[1]BoQ HSYC'!N2295</f>
        <v>0</v>
      </c>
      <c r="P2295" s="83">
        <f>'[1]BoQ HSYC'!O2295</f>
        <v>0</v>
      </c>
      <c r="Q2295" s="47">
        <f>'[1]BoQ HSYC'!P2295</f>
        <v>0</v>
      </c>
      <c r="R2295" s="132">
        <f>'[1]BoQ HSYC'!Q2295</f>
        <v>0</v>
      </c>
      <c r="S2295" s="83">
        <f>'[1]BoQ HSYC'!R2295</f>
        <v>0</v>
      </c>
      <c r="T2295" s="48">
        <f>'[1]BoQ HSYC'!S2295</f>
        <v>0</v>
      </c>
      <c r="U2295" s="132">
        <f>'[1]BoQ HSYC'!T2295</f>
        <v>0</v>
      </c>
      <c r="V2295" s="132">
        <f>'[1]BoQ HSYC'!U2295</f>
        <v>0</v>
      </c>
      <c r="W2295" s="132">
        <f>'[1]BoQ HSYC'!V2295</f>
        <v>0</v>
      </c>
      <c r="X2295" s="44" t="str">
        <f>'[1]BoQ HSYC'!W2295</f>
        <v>ME</v>
      </c>
      <c r="Y2295" s="44"/>
      <c r="Z2295" s="44"/>
      <c r="AA2295" s="44"/>
      <c r="AB2295" s="2">
        <v>0</v>
      </c>
      <c r="AC2295" s="2">
        <v>0</v>
      </c>
      <c r="AD2295" s="2">
        <f>+M2295</f>
        <v>0</v>
      </c>
      <c r="AE2295" s="2">
        <f>+AD2295*14%</f>
        <v>0</v>
      </c>
      <c r="AF2295" s="155">
        <f>+AD2295*35%</f>
        <v>0</v>
      </c>
      <c r="AG2295" s="2">
        <f>+AD2295*F2295</f>
        <v>0</v>
      </c>
      <c r="AH2295" s="2">
        <f>+AE2295*F2295</f>
        <v>0</v>
      </c>
      <c r="AI2295" s="2">
        <f>+AF2295*F2295</f>
        <v>0</v>
      </c>
      <c r="AJ2295" s="2">
        <f>SUM(AG2295:AI2295)</f>
        <v>0</v>
      </c>
      <c r="AK2295" s="2">
        <f>+AD2295*G2295</f>
        <v>0</v>
      </c>
      <c r="AL2295" s="2">
        <f>+AE2295*G2295</f>
        <v>0</v>
      </c>
      <c r="AM2295" s="2">
        <f>+AF2295*G2295</f>
        <v>0</v>
      </c>
      <c r="AN2295" s="155">
        <f>SUM(AK2295:AM2295)</f>
        <v>0</v>
      </c>
      <c r="AQ2295" s="145" t="s">
        <v>525</v>
      </c>
      <c r="AU2295" s="8"/>
      <c r="AV2295" s="8"/>
      <c r="AW2295" s="2"/>
      <c r="AX2295" s="8">
        <f>F2295*AW2295</f>
        <v>0</v>
      </c>
      <c r="AY2295" s="8">
        <f>IF(AQ2295="CT",7%,5%)*AX2295</f>
        <v>0</v>
      </c>
      <c r="AZ2295" s="8">
        <f>AX2295*2%</f>
        <v>0</v>
      </c>
      <c r="BA2295" s="8">
        <f>IF(BB2295&gt;0,0,AX2295*5%)</f>
        <v>0</v>
      </c>
      <c r="BB2295" s="8"/>
      <c r="BC2295" s="8">
        <f>+AX2295+AY2295+AZ2295+BA2295+BB2295</f>
        <v>0</v>
      </c>
      <c r="BD2295" s="8">
        <f>AX2295-AT2295</f>
        <v>0</v>
      </c>
      <c r="BE2295" s="2"/>
      <c r="BH2295" s="2"/>
    </row>
    <row r="2296" spans="1:60" ht="17" hidden="1" outlineLevel="1" x14ac:dyDescent="0.2">
      <c r="A2296" s="1" t="s">
        <v>108</v>
      </c>
      <c r="B2296" s="82">
        <v>2</v>
      </c>
      <c r="C2296" s="144" t="s">
        <v>665</v>
      </c>
      <c r="D2296" s="144"/>
      <c r="E2296" s="82" t="s">
        <v>664</v>
      </c>
      <c r="F2296" s="143">
        <v>1</v>
      </c>
      <c r="G2296" s="142">
        <f>'[1]BoQ HSYC'!F2296</f>
        <v>1</v>
      </c>
      <c r="H2296" s="185">
        <f>'[1]BoQ HSYC'!G2296</f>
        <v>0</v>
      </c>
      <c r="I2296" s="185">
        <f>'[1]BoQ HSYC'!H2296</f>
        <v>0</v>
      </c>
      <c r="J2296" s="185">
        <f>'[1]BoQ HSYC'!I2296</f>
        <v>0</v>
      </c>
      <c r="K2296" s="48">
        <f>'[1]BoQ HSYC'!J2296</f>
        <v>146891000</v>
      </c>
      <c r="L2296" s="47">
        <f>'[1]BoQ HSYC'!K2296</f>
        <v>0</v>
      </c>
      <c r="M2296" s="47">
        <f>'[1]BoQ HSYC'!L2296</f>
        <v>146891000</v>
      </c>
      <c r="N2296" s="183">
        <f>'[1]BoQ HSYC'!M2296</f>
        <v>0</v>
      </c>
      <c r="O2296" s="183">
        <f>'[1]BoQ HSYC'!N2296</f>
        <v>0</v>
      </c>
      <c r="P2296" s="83">
        <f>'[1]BoQ HSYC'!O2296</f>
        <v>0</v>
      </c>
      <c r="Q2296" s="47">
        <f>'[1]BoQ HSYC'!P2296</f>
        <v>146891000</v>
      </c>
      <c r="R2296" s="132">
        <f>'[1]BoQ HSYC'!Q2296</f>
        <v>0</v>
      </c>
      <c r="S2296" s="83">
        <f>'[1]BoQ HSYC'!R2296</f>
        <v>146891000</v>
      </c>
      <c r="T2296" s="48">
        <f>'[1]BoQ HSYC'!S2296</f>
        <v>0</v>
      </c>
      <c r="U2296" s="132">
        <f>'[1]BoQ HSYC'!T2296</f>
        <v>0</v>
      </c>
      <c r="V2296" s="132" t="str">
        <f>'[1]BoQ HSYC'!U2296</f>
        <v>Báo giá NCC</v>
      </c>
      <c r="W2296" s="132" t="str">
        <f>'[1]BoQ HSYC'!V2296</f>
        <v>Báo giá NCC</v>
      </c>
      <c r="X2296" s="44" t="str">
        <f>'[1]BoQ HSYC'!W2296</f>
        <v>ME</v>
      </c>
      <c r="Y2296" s="44"/>
      <c r="Z2296" s="44"/>
      <c r="AA2296" s="44"/>
      <c r="AB2296" s="2">
        <v>186660100.27500001</v>
      </c>
      <c r="AC2296" s="2">
        <v>186660100.27500001</v>
      </c>
      <c r="AD2296" s="2">
        <f>+M2296</f>
        <v>146891000</v>
      </c>
      <c r="AE2296" s="2">
        <f>+AD2296*14%</f>
        <v>20564740.000000004</v>
      </c>
      <c r="AF2296" s="155">
        <f>+AD2296*35%</f>
        <v>51411850</v>
      </c>
      <c r="AG2296" s="2">
        <f>+AD2296*F2296</f>
        <v>146891000</v>
      </c>
      <c r="AH2296" s="2">
        <f>+AE2296*F2296</f>
        <v>20564740.000000004</v>
      </c>
      <c r="AI2296" s="2">
        <f>+AF2296*F2296</f>
        <v>51411850</v>
      </c>
      <c r="AJ2296" s="2">
        <f>SUM(AG2296:AI2296)</f>
        <v>218867590</v>
      </c>
      <c r="AK2296" s="2">
        <f>+AD2296*G2296</f>
        <v>146891000</v>
      </c>
      <c r="AL2296" s="2">
        <f>+AE2296*G2296</f>
        <v>20564740.000000004</v>
      </c>
      <c r="AM2296" s="2">
        <f>+AF2296*G2296</f>
        <v>51411850</v>
      </c>
      <c r="AN2296" s="155">
        <f>SUM(AK2296:AM2296)</f>
        <v>218867590</v>
      </c>
      <c r="AQ2296" s="145" t="s">
        <v>525</v>
      </c>
      <c r="AU2296" s="8"/>
      <c r="AV2296" s="8"/>
      <c r="AW2296" s="2">
        <f>+'[2]BoQ HSYC-Đạt'!AT2296</f>
        <v>149828820</v>
      </c>
      <c r="AX2296" s="8">
        <f>F2296*AW2296</f>
        <v>149828820</v>
      </c>
      <c r="AY2296" s="8">
        <f>IF(AQ2296="CT",7%,5%)*AX2296</f>
        <v>10488017.4</v>
      </c>
      <c r="AZ2296" s="8">
        <f>AX2296*2%</f>
        <v>2996576.4</v>
      </c>
      <c r="BA2296" s="8">
        <f>IF(BB2296&gt;0,0,AX2296*5%)</f>
        <v>7491441</v>
      </c>
      <c r="BB2296" s="8"/>
      <c r="BC2296" s="8">
        <f>+AX2296+AY2296+AZ2296+BA2296+BB2296</f>
        <v>170804854.80000001</v>
      </c>
      <c r="BD2296" s="8">
        <f>AX2296-AT2296</f>
        <v>149828820</v>
      </c>
      <c r="BE2296" s="2"/>
      <c r="BH2296" s="2"/>
    </row>
    <row r="2297" spans="1:60" ht="17" hidden="1" outlineLevel="1" x14ac:dyDescent="0.2">
      <c r="B2297" s="82"/>
      <c r="C2297" s="144" t="s">
        <v>846</v>
      </c>
      <c r="D2297" s="144"/>
      <c r="E2297" s="82"/>
      <c r="F2297" s="143"/>
      <c r="G2297" s="142">
        <f>'[1]BoQ HSYC'!F2297</f>
        <v>0</v>
      </c>
      <c r="H2297" s="185">
        <f>'[1]BoQ HSYC'!G2297</f>
        <v>0</v>
      </c>
      <c r="I2297" s="185">
        <f>'[1]BoQ HSYC'!H2297</f>
        <v>0</v>
      </c>
      <c r="J2297" s="185">
        <f>'[1]BoQ HSYC'!I2297</f>
        <v>0</v>
      </c>
      <c r="K2297" s="48">
        <f>'[1]BoQ HSYC'!J2297</f>
        <v>0</v>
      </c>
      <c r="L2297" s="47">
        <f>'[1]BoQ HSYC'!K2297</f>
        <v>0</v>
      </c>
      <c r="M2297" s="47">
        <f>'[1]BoQ HSYC'!L2297</f>
        <v>0</v>
      </c>
      <c r="N2297" s="183">
        <f>'[1]BoQ HSYC'!M2297</f>
        <v>0</v>
      </c>
      <c r="O2297" s="183">
        <f>'[1]BoQ HSYC'!N2297</f>
        <v>0</v>
      </c>
      <c r="P2297" s="83">
        <f>'[1]BoQ HSYC'!O2297</f>
        <v>0</v>
      </c>
      <c r="Q2297" s="47">
        <f>'[1]BoQ HSYC'!P2297</f>
        <v>0</v>
      </c>
      <c r="R2297" s="132">
        <f>'[1]BoQ HSYC'!Q2297</f>
        <v>0</v>
      </c>
      <c r="S2297" s="83">
        <f>'[1]BoQ HSYC'!R2297</f>
        <v>0</v>
      </c>
      <c r="T2297" s="48">
        <f>'[1]BoQ HSYC'!S2297</f>
        <v>0</v>
      </c>
      <c r="U2297" s="132">
        <f>'[1]BoQ HSYC'!T2297</f>
        <v>0</v>
      </c>
      <c r="V2297" s="132">
        <f>'[1]BoQ HSYC'!U2297</f>
        <v>0</v>
      </c>
      <c r="W2297" s="132">
        <f>'[1]BoQ HSYC'!V2297</f>
        <v>0</v>
      </c>
      <c r="X2297" s="44" t="str">
        <f>'[1]BoQ HSYC'!W2297</f>
        <v>ME</v>
      </c>
      <c r="Y2297" s="44"/>
      <c r="Z2297" s="44"/>
      <c r="AA2297" s="44"/>
      <c r="AB2297" s="2">
        <v>0</v>
      </c>
      <c r="AC2297" s="2">
        <v>0</v>
      </c>
      <c r="AD2297" s="2">
        <f>+M2297</f>
        <v>0</v>
      </c>
      <c r="AE2297" s="2">
        <f>+AD2297*14%</f>
        <v>0</v>
      </c>
      <c r="AF2297" s="155">
        <f>+AD2297*35%</f>
        <v>0</v>
      </c>
      <c r="AG2297" s="2">
        <f>+AD2297*F2297</f>
        <v>0</v>
      </c>
      <c r="AH2297" s="2">
        <f>+AE2297*F2297</f>
        <v>0</v>
      </c>
      <c r="AI2297" s="2">
        <f>+AF2297*F2297</f>
        <v>0</v>
      </c>
      <c r="AJ2297" s="2">
        <f>SUM(AG2297:AI2297)</f>
        <v>0</v>
      </c>
      <c r="AK2297" s="2">
        <f>+AD2297*G2297</f>
        <v>0</v>
      </c>
      <c r="AL2297" s="2">
        <f>+AE2297*G2297</f>
        <v>0</v>
      </c>
      <c r="AM2297" s="2">
        <f>+AF2297*G2297</f>
        <v>0</v>
      </c>
      <c r="AN2297" s="155">
        <f>SUM(AK2297:AM2297)</f>
        <v>0</v>
      </c>
      <c r="AQ2297" s="145" t="s">
        <v>525</v>
      </c>
      <c r="AU2297" s="8"/>
      <c r="AV2297" s="8"/>
      <c r="AW2297" s="2">
        <f>+'[2]BoQ HSYC-Đạt'!AT2297</f>
        <v>0</v>
      </c>
      <c r="AX2297" s="8">
        <f>F2297*AW2297</f>
        <v>0</v>
      </c>
      <c r="AY2297" s="8">
        <f>IF(AQ2297="CT",7%,5%)*AX2297</f>
        <v>0</v>
      </c>
      <c r="AZ2297" s="8">
        <f>AX2297*2%</f>
        <v>0</v>
      </c>
      <c r="BA2297" s="8">
        <f>IF(BB2297&gt;0,0,AX2297*5%)</f>
        <v>0</v>
      </c>
      <c r="BB2297" s="8"/>
      <c r="BC2297" s="8">
        <f>+AX2297+AY2297+AZ2297+BA2297+BB2297</f>
        <v>0</v>
      </c>
      <c r="BD2297" s="8">
        <f>AX2297-AT2297</f>
        <v>0</v>
      </c>
      <c r="BE2297" s="2"/>
      <c r="BH2297" s="2"/>
    </row>
    <row r="2298" spans="1:60" ht="17" hidden="1" outlineLevel="1" x14ac:dyDescent="0.2">
      <c r="B2298" s="82"/>
      <c r="C2298" s="144" t="s">
        <v>923</v>
      </c>
      <c r="D2298" s="144"/>
      <c r="E2298" s="82"/>
      <c r="F2298" s="143"/>
      <c r="G2298" s="142">
        <f>'[1]BoQ HSYC'!F2298</f>
        <v>0</v>
      </c>
      <c r="H2298" s="185">
        <f>'[1]BoQ HSYC'!G2298</f>
        <v>0</v>
      </c>
      <c r="I2298" s="185">
        <f>'[1]BoQ HSYC'!H2298</f>
        <v>0</v>
      </c>
      <c r="J2298" s="185">
        <f>'[1]BoQ HSYC'!I2298</f>
        <v>0</v>
      </c>
      <c r="K2298" s="48">
        <f>'[1]BoQ HSYC'!J2298</f>
        <v>0</v>
      </c>
      <c r="L2298" s="47">
        <f>'[1]BoQ HSYC'!K2298</f>
        <v>0</v>
      </c>
      <c r="M2298" s="47">
        <f>'[1]BoQ HSYC'!L2298</f>
        <v>0</v>
      </c>
      <c r="N2298" s="183">
        <f>'[1]BoQ HSYC'!M2298</f>
        <v>0</v>
      </c>
      <c r="O2298" s="183">
        <f>'[1]BoQ HSYC'!N2298</f>
        <v>0</v>
      </c>
      <c r="P2298" s="83">
        <f>'[1]BoQ HSYC'!O2298</f>
        <v>0</v>
      </c>
      <c r="Q2298" s="47">
        <f>'[1]BoQ HSYC'!P2298</f>
        <v>0</v>
      </c>
      <c r="R2298" s="132">
        <f>'[1]BoQ HSYC'!Q2298</f>
        <v>0</v>
      </c>
      <c r="S2298" s="83">
        <f>'[1]BoQ HSYC'!R2298</f>
        <v>0</v>
      </c>
      <c r="T2298" s="48">
        <f>'[1]BoQ HSYC'!S2298</f>
        <v>0</v>
      </c>
      <c r="U2298" s="132">
        <f>'[1]BoQ HSYC'!T2298</f>
        <v>0</v>
      </c>
      <c r="V2298" s="132">
        <f>'[1]BoQ HSYC'!U2298</f>
        <v>0</v>
      </c>
      <c r="W2298" s="132">
        <f>'[1]BoQ HSYC'!V2298</f>
        <v>0</v>
      </c>
      <c r="X2298" s="44" t="str">
        <f>'[1]BoQ HSYC'!W2298</f>
        <v>ME</v>
      </c>
      <c r="Y2298" s="44"/>
      <c r="Z2298" s="44"/>
      <c r="AA2298" s="44"/>
      <c r="AB2298" s="2">
        <v>0</v>
      </c>
      <c r="AC2298" s="2">
        <v>0</v>
      </c>
      <c r="AD2298" s="2">
        <f>+M2298</f>
        <v>0</v>
      </c>
      <c r="AE2298" s="2">
        <f>+AD2298*14%</f>
        <v>0</v>
      </c>
      <c r="AF2298" s="155">
        <f>+AD2298*35%</f>
        <v>0</v>
      </c>
      <c r="AG2298" s="2">
        <f>+AD2298*F2298</f>
        <v>0</v>
      </c>
      <c r="AH2298" s="2">
        <f>+AE2298*F2298</f>
        <v>0</v>
      </c>
      <c r="AI2298" s="2">
        <f>+AF2298*F2298</f>
        <v>0</v>
      </c>
      <c r="AJ2298" s="2">
        <f>SUM(AG2298:AI2298)</f>
        <v>0</v>
      </c>
      <c r="AK2298" s="2">
        <f>+AD2298*G2298</f>
        <v>0</v>
      </c>
      <c r="AL2298" s="2">
        <f>+AE2298*G2298</f>
        <v>0</v>
      </c>
      <c r="AM2298" s="2">
        <f>+AF2298*G2298</f>
        <v>0</v>
      </c>
      <c r="AN2298" s="155">
        <f>SUM(AK2298:AM2298)</f>
        <v>0</v>
      </c>
      <c r="AQ2298" s="145" t="s">
        <v>525</v>
      </c>
      <c r="AU2298" s="8"/>
      <c r="AV2298" s="8"/>
      <c r="AW2298" s="2">
        <f>+'[2]BoQ HSYC-Đạt'!AT2298</f>
        <v>0</v>
      </c>
      <c r="AX2298" s="8">
        <f>F2298*AW2298</f>
        <v>0</v>
      </c>
      <c r="AY2298" s="8">
        <f>IF(AQ2298="CT",7%,5%)*AX2298</f>
        <v>0</v>
      </c>
      <c r="AZ2298" s="8">
        <f>AX2298*2%</f>
        <v>0</v>
      </c>
      <c r="BA2298" s="8">
        <f>IF(BB2298&gt;0,0,AX2298*5%)</f>
        <v>0</v>
      </c>
      <c r="BB2298" s="8"/>
      <c r="BC2298" s="8">
        <f>+AX2298+AY2298+AZ2298+BA2298+BB2298</f>
        <v>0</v>
      </c>
      <c r="BD2298" s="8">
        <f>AX2298-AT2298</f>
        <v>0</v>
      </c>
      <c r="BE2298" s="2"/>
      <c r="BH2298" s="2"/>
    </row>
    <row r="2299" spans="1:60" ht="17" hidden="1" outlineLevel="1" x14ac:dyDescent="0.2">
      <c r="B2299" s="82"/>
      <c r="C2299" s="144" t="s">
        <v>662</v>
      </c>
      <c r="D2299" s="144"/>
      <c r="E2299" s="82"/>
      <c r="F2299" s="143"/>
      <c r="G2299" s="142">
        <f>'[1]BoQ HSYC'!F2299</f>
        <v>0</v>
      </c>
      <c r="H2299" s="185">
        <f>'[1]BoQ HSYC'!G2299</f>
        <v>0</v>
      </c>
      <c r="I2299" s="185">
        <f>'[1]BoQ HSYC'!H2299</f>
        <v>0</v>
      </c>
      <c r="J2299" s="185">
        <f>'[1]BoQ HSYC'!I2299</f>
        <v>0</v>
      </c>
      <c r="K2299" s="48">
        <f>'[1]BoQ HSYC'!J2299</f>
        <v>0</v>
      </c>
      <c r="L2299" s="47">
        <f>'[1]BoQ HSYC'!K2299</f>
        <v>0</v>
      </c>
      <c r="M2299" s="47">
        <f>'[1]BoQ HSYC'!L2299</f>
        <v>0</v>
      </c>
      <c r="N2299" s="183">
        <f>'[1]BoQ HSYC'!M2299</f>
        <v>0</v>
      </c>
      <c r="O2299" s="183">
        <f>'[1]BoQ HSYC'!N2299</f>
        <v>0</v>
      </c>
      <c r="P2299" s="83">
        <f>'[1]BoQ HSYC'!O2299</f>
        <v>0</v>
      </c>
      <c r="Q2299" s="47">
        <f>'[1]BoQ HSYC'!P2299</f>
        <v>0</v>
      </c>
      <c r="R2299" s="132">
        <f>'[1]BoQ HSYC'!Q2299</f>
        <v>0</v>
      </c>
      <c r="S2299" s="83">
        <f>'[1]BoQ HSYC'!R2299</f>
        <v>0</v>
      </c>
      <c r="T2299" s="48">
        <f>'[1]BoQ HSYC'!S2299</f>
        <v>0</v>
      </c>
      <c r="U2299" s="132">
        <f>'[1]BoQ HSYC'!T2299</f>
        <v>0</v>
      </c>
      <c r="V2299" s="132">
        <f>'[1]BoQ HSYC'!U2299</f>
        <v>0</v>
      </c>
      <c r="W2299" s="132">
        <f>'[1]BoQ HSYC'!V2299</f>
        <v>0</v>
      </c>
      <c r="X2299" s="44" t="str">
        <f>'[1]BoQ HSYC'!W2299</f>
        <v>ME</v>
      </c>
      <c r="Y2299" s="44"/>
      <c r="Z2299" s="44"/>
      <c r="AA2299" s="44"/>
      <c r="AB2299" s="2">
        <v>0</v>
      </c>
      <c r="AC2299" s="2">
        <v>0</v>
      </c>
      <c r="AD2299" s="2">
        <f>+M2299</f>
        <v>0</v>
      </c>
      <c r="AE2299" s="2">
        <f>+AD2299*14%</f>
        <v>0</v>
      </c>
      <c r="AF2299" s="155">
        <f>+AD2299*35%</f>
        <v>0</v>
      </c>
      <c r="AG2299" s="2">
        <f>+AD2299*F2299</f>
        <v>0</v>
      </c>
      <c r="AH2299" s="2">
        <f>+AE2299*F2299</f>
        <v>0</v>
      </c>
      <c r="AI2299" s="2">
        <f>+AF2299*F2299</f>
        <v>0</v>
      </c>
      <c r="AJ2299" s="2">
        <f>SUM(AG2299:AI2299)</f>
        <v>0</v>
      </c>
      <c r="AK2299" s="2">
        <f>+AD2299*G2299</f>
        <v>0</v>
      </c>
      <c r="AL2299" s="2">
        <f>+AE2299*G2299</f>
        <v>0</v>
      </c>
      <c r="AM2299" s="2">
        <f>+AF2299*G2299</f>
        <v>0</v>
      </c>
      <c r="AN2299" s="155">
        <f>SUM(AK2299:AM2299)</f>
        <v>0</v>
      </c>
      <c r="AQ2299" s="145" t="s">
        <v>525</v>
      </c>
      <c r="AU2299" s="8"/>
      <c r="AV2299" s="8"/>
      <c r="AW2299" s="2">
        <f>+'[2]BoQ HSYC-Đạt'!AT2299</f>
        <v>0</v>
      </c>
      <c r="AX2299" s="8">
        <f>F2299*AW2299</f>
        <v>0</v>
      </c>
      <c r="AY2299" s="8">
        <f>IF(AQ2299="CT",7%,5%)*AX2299</f>
        <v>0</v>
      </c>
      <c r="AZ2299" s="8">
        <f>AX2299*2%</f>
        <v>0</v>
      </c>
      <c r="BA2299" s="8">
        <f>IF(BB2299&gt;0,0,AX2299*5%)</f>
        <v>0</v>
      </c>
      <c r="BB2299" s="8"/>
      <c r="BC2299" s="8">
        <f>+AX2299+AY2299+AZ2299+BA2299+BB2299</f>
        <v>0</v>
      </c>
      <c r="BD2299" s="8">
        <f>AX2299-AT2299</f>
        <v>0</v>
      </c>
      <c r="BE2299" s="2"/>
      <c r="BH2299" s="2"/>
    </row>
    <row r="2300" spans="1:60" ht="17" hidden="1" outlineLevel="1" x14ac:dyDescent="0.2">
      <c r="B2300" s="82"/>
      <c r="C2300" s="144" t="s">
        <v>845</v>
      </c>
      <c r="D2300" s="144"/>
      <c r="E2300" s="82"/>
      <c r="F2300" s="143"/>
      <c r="G2300" s="142">
        <f>'[1]BoQ HSYC'!F2300</f>
        <v>0</v>
      </c>
      <c r="H2300" s="185">
        <f>'[1]BoQ HSYC'!G2300</f>
        <v>0</v>
      </c>
      <c r="I2300" s="185">
        <f>'[1]BoQ HSYC'!H2300</f>
        <v>0</v>
      </c>
      <c r="J2300" s="185">
        <f>'[1]BoQ HSYC'!I2300</f>
        <v>0</v>
      </c>
      <c r="K2300" s="48">
        <f>'[1]BoQ HSYC'!J2300</f>
        <v>0</v>
      </c>
      <c r="L2300" s="47">
        <f>'[1]BoQ HSYC'!K2300</f>
        <v>0</v>
      </c>
      <c r="M2300" s="47">
        <f>'[1]BoQ HSYC'!L2300</f>
        <v>0</v>
      </c>
      <c r="N2300" s="183">
        <f>'[1]BoQ HSYC'!M2300</f>
        <v>0</v>
      </c>
      <c r="O2300" s="183">
        <f>'[1]BoQ HSYC'!N2300</f>
        <v>0</v>
      </c>
      <c r="P2300" s="83">
        <f>'[1]BoQ HSYC'!O2300</f>
        <v>0</v>
      </c>
      <c r="Q2300" s="47">
        <f>'[1]BoQ HSYC'!P2300</f>
        <v>0</v>
      </c>
      <c r="R2300" s="132">
        <f>'[1]BoQ HSYC'!Q2300</f>
        <v>0</v>
      </c>
      <c r="S2300" s="83">
        <f>'[1]BoQ HSYC'!R2300</f>
        <v>0</v>
      </c>
      <c r="T2300" s="48">
        <f>'[1]BoQ HSYC'!S2300</f>
        <v>0</v>
      </c>
      <c r="U2300" s="132">
        <f>'[1]BoQ HSYC'!T2300</f>
        <v>0</v>
      </c>
      <c r="V2300" s="132">
        <f>'[1]BoQ HSYC'!U2300</f>
        <v>0</v>
      </c>
      <c r="W2300" s="132">
        <f>'[1]BoQ HSYC'!V2300</f>
        <v>0</v>
      </c>
      <c r="X2300" s="44" t="str">
        <f>'[1]BoQ HSYC'!W2300</f>
        <v>ME</v>
      </c>
      <c r="Y2300" s="44"/>
      <c r="Z2300" s="44"/>
      <c r="AA2300" s="44"/>
      <c r="AB2300" s="2">
        <v>0</v>
      </c>
      <c r="AC2300" s="2">
        <v>0</v>
      </c>
      <c r="AD2300" s="2">
        <f>+M2300</f>
        <v>0</v>
      </c>
      <c r="AE2300" s="2">
        <f>+AD2300*14%</f>
        <v>0</v>
      </c>
      <c r="AF2300" s="155">
        <f>+AD2300*35%</f>
        <v>0</v>
      </c>
      <c r="AG2300" s="2">
        <f>+AD2300*F2300</f>
        <v>0</v>
      </c>
      <c r="AH2300" s="2">
        <f>+AE2300*F2300</f>
        <v>0</v>
      </c>
      <c r="AI2300" s="2">
        <f>+AF2300*F2300</f>
        <v>0</v>
      </c>
      <c r="AJ2300" s="2">
        <f>SUM(AG2300:AI2300)</f>
        <v>0</v>
      </c>
      <c r="AK2300" s="2">
        <f>+AD2300*G2300</f>
        <v>0</v>
      </c>
      <c r="AL2300" s="2">
        <f>+AE2300*G2300</f>
        <v>0</v>
      </c>
      <c r="AM2300" s="2">
        <f>+AF2300*G2300</f>
        <v>0</v>
      </c>
      <c r="AN2300" s="155">
        <f>SUM(AK2300:AM2300)</f>
        <v>0</v>
      </c>
      <c r="AQ2300" s="145" t="s">
        <v>525</v>
      </c>
      <c r="AU2300" s="8"/>
      <c r="AV2300" s="8"/>
      <c r="AW2300" s="2">
        <f>+'[2]BoQ HSYC-Đạt'!AT2300</f>
        <v>0</v>
      </c>
      <c r="AX2300" s="8">
        <f>F2300*AW2300</f>
        <v>0</v>
      </c>
      <c r="AY2300" s="8">
        <f>IF(AQ2300="CT",7%,5%)*AX2300</f>
        <v>0</v>
      </c>
      <c r="AZ2300" s="8">
        <f>AX2300*2%</f>
        <v>0</v>
      </c>
      <c r="BA2300" s="8">
        <f>IF(BB2300&gt;0,0,AX2300*5%)</f>
        <v>0</v>
      </c>
      <c r="BB2300" s="8"/>
      <c r="BC2300" s="8">
        <f>+AX2300+AY2300+AZ2300+BA2300+BB2300</f>
        <v>0</v>
      </c>
      <c r="BD2300" s="8">
        <f>AX2300-AT2300</f>
        <v>0</v>
      </c>
      <c r="BE2300" s="2"/>
      <c r="BH2300" s="2"/>
    </row>
    <row r="2301" spans="1:60" ht="17" hidden="1" outlineLevel="1" x14ac:dyDescent="0.2">
      <c r="B2301" s="82"/>
      <c r="C2301" s="144" t="s">
        <v>844</v>
      </c>
      <c r="D2301" s="144"/>
      <c r="E2301" s="82"/>
      <c r="F2301" s="143"/>
      <c r="G2301" s="142">
        <f>'[1]BoQ HSYC'!F2301</f>
        <v>0</v>
      </c>
      <c r="H2301" s="185">
        <f>'[1]BoQ HSYC'!G2301</f>
        <v>0</v>
      </c>
      <c r="I2301" s="185">
        <f>'[1]BoQ HSYC'!H2301</f>
        <v>0</v>
      </c>
      <c r="J2301" s="185">
        <f>'[1]BoQ HSYC'!I2301</f>
        <v>0</v>
      </c>
      <c r="K2301" s="48">
        <f>'[1]BoQ HSYC'!J2301</f>
        <v>0</v>
      </c>
      <c r="L2301" s="47">
        <f>'[1]BoQ HSYC'!K2301</f>
        <v>0</v>
      </c>
      <c r="M2301" s="47">
        <f>'[1]BoQ HSYC'!L2301</f>
        <v>0</v>
      </c>
      <c r="N2301" s="183">
        <f>'[1]BoQ HSYC'!M2301</f>
        <v>0</v>
      </c>
      <c r="O2301" s="183">
        <f>'[1]BoQ HSYC'!N2301</f>
        <v>0</v>
      </c>
      <c r="P2301" s="83">
        <f>'[1]BoQ HSYC'!O2301</f>
        <v>0</v>
      </c>
      <c r="Q2301" s="47">
        <f>'[1]BoQ HSYC'!P2301</f>
        <v>0</v>
      </c>
      <c r="R2301" s="132">
        <f>'[1]BoQ HSYC'!Q2301</f>
        <v>0</v>
      </c>
      <c r="S2301" s="83">
        <f>'[1]BoQ HSYC'!R2301</f>
        <v>0</v>
      </c>
      <c r="T2301" s="48">
        <f>'[1]BoQ HSYC'!S2301</f>
        <v>0</v>
      </c>
      <c r="U2301" s="132">
        <f>'[1]BoQ HSYC'!T2301</f>
        <v>0</v>
      </c>
      <c r="V2301" s="132">
        <f>'[1]BoQ HSYC'!U2301</f>
        <v>0</v>
      </c>
      <c r="W2301" s="132">
        <f>'[1]BoQ HSYC'!V2301</f>
        <v>0</v>
      </c>
      <c r="X2301" s="44" t="str">
        <f>'[1]BoQ HSYC'!W2301</f>
        <v>ME</v>
      </c>
      <c r="Y2301" s="44"/>
      <c r="Z2301" s="44"/>
      <c r="AA2301" s="44"/>
      <c r="AB2301" s="2">
        <v>0</v>
      </c>
      <c r="AC2301" s="2">
        <v>0</v>
      </c>
      <c r="AD2301" s="2">
        <f>+M2301</f>
        <v>0</v>
      </c>
      <c r="AE2301" s="2">
        <f>+AD2301*14%</f>
        <v>0</v>
      </c>
      <c r="AF2301" s="155">
        <f>+AD2301*35%</f>
        <v>0</v>
      </c>
      <c r="AG2301" s="2">
        <f>+AD2301*F2301</f>
        <v>0</v>
      </c>
      <c r="AH2301" s="2">
        <f>+AE2301*F2301</f>
        <v>0</v>
      </c>
      <c r="AI2301" s="2">
        <f>+AF2301*F2301</f>
        <v>0</v>
      </c>
      <c r="AJ2301" s="2">
        <f>SUM(AG2301:AI2301)</f>
        <v>0</v>
      </c>
      <c r="AK2301" s="2">
        <f>+AD2301*G2301</f>
        <v>0</v>
      </c>
      <c r="AL2301" s="2">
        <f>+AE2301*G2301</f>
        <v>0</v>
      </c>
      <c r="AM2301" s="2">
        <f>+AF2301*G2301</f>
        <v>0</v>
      </c>
      <c r="AN2301" s="155">
        <f>SUM(AK2301:AM2301)</f>
        <v>0</v>
      </c>
      <c r="AQ2301" s="145" t="s">
        <v>525</v>
      </c>
      <c r="AU2301" s="8"/>
      <c r="AV2301" s="8"/>
      <c r="AW2301" s="2">
        <f>+'[2]BoQ HSYC-Đạt'!AT2301</f>
        <v>0</v>
      </c>
      <c r="AX2301" s="8">
        <f>F2301*AW2301</f>
        <v>0</v>
      </c>
      <c r="AY2301" s="8">
        <f>IF(AQ2301="CT",7%,5%)*AX2301</f>
        <v>0</v>
      </c>
      <c r="AZ2301" s="8">
        <f>AX2301*2%</f>
        <v>0</v>
      </c>
      <c r="BA2301" s="8">
        <f>IF(BB2301&gt;0,0,AX2301*5%)</f>
        <v>0</v>
      </c>
      <c r="BB2301" s="8"/>
      <c r="BC2301" s="8">
        <f>+AX2301+AY2301+AZ2301+BA2301+BB2301</f>
        <v>0</v>
      </c>
      <c r="BD2301" s="8">
        <f>AX2301-AT2301</f>
        <v>0</v>
      </c>
      <c r="BE2301" s="2"/>
      <c r="BH2301" s="2"/>
    </row>
    <row r="2302" spans="1:60" ht="17" hidden="1" outlineLevel="1" x14ac:dyDescent="0.2">
      <c r="B2302" s="82"/>
      <c r="C2302" s="144" t="s">
        <v>843</v>
      </c>
      <c r="D2302" s="144"/>
      <c r="E2302" s="82"/>
      <c r="F2302" s="143"/>
      <c r="G2302" s="142">
        <f>'[1]BoQ HSYC'!F2302</f>
        <v>0</v>
      </c>
      <c r="H2302" s="185">
        <f>'[1]BoQ HSYC'!G2302</f>
        <v>0</v>
      </c>
      <c r="I2302" s="185">
        <f>'[1]BoQ HSYC'!H2302</f>
        <v>0</v>
      </c>
      <c r="J2302" s="185">
        <f>'[1]BoQ HSYC'!I2302</f>
        <v>0</v>
      </c>
      <c r="K2302" s="48">
        <f>'[1]BoQ HSYC'!J2302</f>
        <v>0</v>
      </c>
      <c r="L2302" s="47">
        <f>'[1]BoQ HSYC'!K2302</f>
        <v>0</v>
      </c>
      <c r="M2302" s="47">
        <f>'[1]BoQ HSYC'!L2302</f>
        <v>0</v>
      </c>
      <c r="N2302" s="183">
        <f>'[1]BoQ HSYC'!M2302</f>
        <v>0</v>
      </c>
      <c r="O2302" s="183">
        <f>'[1]BoQ HSYC'!N2302</f>
        <v>0</v>
      </c>
      <c r="P2302" s="83">
        <f>'[1]BoQ HSYC'!O2302</f>
        <v>0</v>
      </c>
      <c r="Q2302" s="47">
        <f>'[1]BoQ HSYC'!P2302</f>
        <v>0</v>
      </c>
      <c r="R2302" s="132">
        <f>'[1]BoQ HSYC'!Q2302</f>
        <v>0</v>
      </c>
      <c r="S2302" s="83">
        <f>'[1]BoQ HSYC'!R2302</f>
        <v>0</v>
      </c>
      <c r="T2302" s="48">
        <f>'[1]BoQ HSYC'!S2302</f>
        <v>0</v>
      </c>
      <c r="U2302" s="132">
        <f>'[1]BoQ HSYC'!T2302</f>
        <v>0</v>
      </c>
      <c r="V2302" s="132">
        <f>'[1]BoQ HSYC'!U2302</f>
        <v>0</v>
      </c>
      <c r="W2302" s="132">
        <f>'[1]BoQ HSYC'!V2302</f>
        <v>0</v>
      </c>
      <c r="X2302" s="44" t="str">
        <f>'[1]BoQ HSYC'!W2302</f>
        <v>ME</v>
      </c>
      <c r="Y2302" s="44"/>
      <c r="Z2302" s="44"/>
      <c r="AA2302" s="44"/>
      <c r="AB2302" s="2">
        <v>0</v>
      </c>
      <c r="AC2302" s="2">
        <v>0</v>
      </c>
      <c r="AD2302" s="2">
        <f>+M2302</f>
        <v>0</v>
      </c>
      <c r="AE2302" s="2">
        <f>+AD2302*14%</f>
        <v>0</v>
      </c>
      <c r="AF2302" s="155">
        <f>+AD2302*35%</f>
        <v>0</v>
      </c>
      <c r="AG2302" s="2">
        <f>+AD2302*F2302</f>
        <v>0</v>
      </c>
      <c r="AH2302" s="2">
        <f>+AE2302*F2302</f>
        <v>0</v>
      </c>
      <c r="AI2302" s="2">
        <f>+AF2302*F2302</f>
        <v>0</v>
      </c>
      <c r="AJ2302" s="2">
        <f>SUM(AG2302:AI2302)</f>
        <v>0</v>
      </c>
      <c r="AK2302" s="2">
        <f>+AD2302*G2302</f>
        <v>0</v>
      </c>
      <c r="AL2302" s="2">
        <f>+AE2302*G2302</f>
        <v>0</v>
      </c>
      <c r="AM2302" s="2">
        <f>+AF2302*G2302</f>
        <v>0</v>
      </c>
      <c r="AN2302" s="155">
        <f>SUM(AK2302:AM2302)</f>
        <v>0</v>
      </c>
      <c r="AQ2302" s="145" t="s">
        <v>525</v>
      </c>
      <c r="AU2302" s="8"/>
      <c r="AV2302" s="8"/>
      <c r="AW2302" s="2">
        <f>+'[2]BoQ HSYC-Đạt'!AT2302</f>
        <v>0</v>
      </c>
      <c r="AX2302" s="8">
        <f>F2302*AW2302</f>
        <v>0</v>
      </c>
      <c r="AY2302" s="8">
        <f>IF(AQ2302="CT",7%,5%)*AX2302</f>
        <v>0</v>
      </c>
      <c r="AZ2302" s="8">
        <f>AX2302*2%</f>
        <v>0</v>
      </c>
      <c r="BA2302" s="8">
        <f>IF(BB2302&gt;0,0,AX2302*5%)</f>
        <v>0</v>
      </c>
      <c r="BB2302" s="8"/>
      <c r="BC2302" s="8">
        <f>+AX2302+AY2302+AZ2302+BA2302+BB2302</f>
        <v>0</v>
      </c>
      <c r="BD2302" s="8">
        <f>AX2302-AT2302</f>
        <v>0</v>
      </c>
      <c r="BE2302" s="2"/>
      <c r="BH2302" s="2"/>
    </row>
    <row r="2303" spans="1:60" ht="17" hidden="1" outlineLevel="1" x14ac:dyDescent="0.2">
      <c r="B2303" s="82"/>
      <c r="C2303" s="144" t="s">
        <v>922</v>
      </c>
      <c r="D2303" s="144"/>
      <c r="E2303" s="82"/>
      <c r="F2303" s="143"/>
      <c r="G2303" s="142">
        <f>'[1]BoQ HSYC'!F2303</f>
        <v>0</v>
      </c>
      <c r="H2303" s="185">
        <f>'[1]BoQ HSYC'!G2303</f>
        <v>0</v>
      </c>
      <c r="I2303" s="185">
        <f>'[1]BoQ HSYC'!H2303</f>
        <v>0</v>
      </c>
      <c r="J2303" s="185">
        <f>'[1]BoQ HSYC'!I2303</f>
        <v>0</v>
      </c>
      <c r="K2303" s="48">
        <f>'[1]BoQ HSYC'!J2303</f>
        <v>0</v>
      </c>
      <c r="L2303" s="47">
        <f>'[1]BoQ HSYC'!K2303</f>
        <v>0</v>
      </c>
      <c r="M2303" s="47">
        <f>'[1]BoQ HSYC'!L2303</f>
        <v>0</v>
      </c>
      <c r="N2303" s="183">
        <f>'[1]BoQ HSYC'!M2303</f>
        <v>0</v>
      </c>
      <c r="O2303" s="183">
        <f>'[1]BoQ HSYC'!N2303</f>
        <v>0</v>
      </c>
      <c r="P2303" s="83">
        <f>'[1]BoQ HSYC'!O2303</f>
        <v>0</v>
      </c>
      <c r="Q2303" s="47">
        <f>'[1]BoQ HSYC'!P2303</f>
        <v>0</v>
      </c>
      <c r="R2303" s="132">
        <f>'[1]BoQ HSYC'!Q2303</f>
        <v>0</v>
      </c>
      <c r="S2303" s="83">
        <f>'[1]BoQ HSYC'!R2303</f>
        <v>0</v>
      </c>
      <c r="T2303" s="48">
        <f>'[1]BoQ HSYC'!S2303</f>
        <v>0</v>
      </c>
      <c r="U2303" s="132">
        <f>'[1]BoQ HSYC'!T2303</f>
        <v>0</v>
      </c>
      <c r="V2303" s="132">
        <f>'[1]BoQ HSYC'!U2303</f>
        <v>0</v>
      </c>
      <c r="W2303" s="132">
        <f>'[1]BoQ HSYC'!V2303</f>
        <v>0</v>
      </c>
      <c r="X2303" s="44" t="str">
        <f>'[1]BoQ HSYC'!W2303</f>
        <v>ME</v>
      </c>
      <c r="Y2303" s="44"/>
      <c r="Z2303" s="44"/>
      <c r="AA2303" s="44"/>
      <c r="AB2303" s="2">
        <v>0</v>
      </c>
      <c r="AC2303" s="2">
        <v>0</v>
      </c>
      <c r="AD2303" s="2">
        <f>+M2303</f>
        <v>0</v>
      </c>
      <c r="AE2303" s="2">
        <f>+AD2303*14%</f>
        <v>0</v>
      </c>
      <c r="AF2303" s="155">
        <f>+AD2303*35%</f>
        <v>0</v>
      </c>
      <c r="AG2303" s="2">
        <f>+AD2303*F2303</f>
        <v>0</v>
      </c>
      <c r="AH2303" s="2">
        <f>+AE2303*F2303</f>
        <v>0</v>
      </c>
      <c r="AI2303" s="2">
        <f>+AF2303*F2303</f>
        <v>0</v>
      </c>
      <c r="AJ2303" s="2">
        <f>SUM(AG2303:AI2303)</f>
        <v>0</v>
      </c>
      <c r="AK2303" s="2">
        <f>+AD2303*G2303</f>
        <v>0</v>
      </c>
      <c r="AL2303" s="2">
        <f>+AE2303*G2303</f>
        <v>0</v>
      </c>
      <c r="AM2303" s="2">
        <f>+AF2303*G2303</f>
        <v>0</v>
      </c>
      <c r="AN2303" s="155">
        <f>SUM(AK2303:AM2303)</f>
        <v>0</v>
      </c>
      <c r="AQ2303" s="145" t="s">
        <v>525</v>
      </c>
      <c r="AU2303" s="8"/>
      <c r="AV2303" s="8"/>
      <c r="AW2303" s="2">
        <f>+'[2]BoQ HSYC-Đạt'!AT2303</f>
        <v>0</v>
      </c>
      <c r="AX2303" s="8">
        <f>F2303*AW2303</f>
        <v>0</v>
      </c>
      <c r="AY2303" s="8">
        <f>IF(AQ2303="CT",7%,5%)*AX2303</f>
        <v>0</v>
      </c>
      <c r="AZ2303" s="8">
        <f>AX2303*2%</f>
        <v>0</v>
      </c>
      <c r="BA2303" s="8">
        <f>IF(BB2303&gt;0,0,AX2303*5%)</f>
        <v>0</v>
      </c>
      <c r="BB2303" s="8"/>
      <c r="BC2303" s="8">
        <f>+AX2303+AY2303+AZ2303+BA2303+BB2303</f>
        <v>0</v>
      </c>
      <c r="BD2303" s="8">
        <f>AX2303-AT2303</f>
        <v>0</v>
      </c>
      <c r="BE2303" s="2"/>
      <c r="BH2303" s="2"/>
    </row>
    <row r="2304" spans="1:60" ht="17" hidden="1" outlineLevel="1" x14ac:dyDescent="0.2">
      <c r="B2304" s="82"/>
      <c r="C2304" s="144" t="s">
        <v>842</v>
      </c>
      <c r="D2304" s="144"/>
      <c r="E2304" s="82"/>
      <c r="F2304" s="143"/>
      <c r="G2304" s="142">
        <f>'[1]BoQ HSYC'!F2304</f>
        <v>0</v>
      </c>
      <c r="H2304" s="185">
        <f>'[1]BoQ HSYC'!G2304</f>
        <v>0</v>
      </c>
      <c r="I2304" s="185">
        <f>'[1]BoQ HSYC'!H2304</f>
        <v>0</v>
      </c>
      <c r="J2304" s="185">
        <f>'[1]BoQ HSYC'!I2304</f>
        <v>0</v>
      </c>
      <c r="K2304" s="48">
        <f>'[1]BoQ HSYC'!J2304</f>
        <v>0</v>
      </c>
      <c r="L2304" s="47">
        <f>'[1]BoQ HSYC'!K2304</f>
        <v>0</v>
      </c>
      <c r="M2304" s="47">
        <f>'[1]BoQ HSYC'!L2304</f>
        <v>0</v>
      </c>
      <c r="N2304" s="183">
        <f>'[1]BoQ HSYC'!M2304</f>
        <v>0</v>
      </c>
      <c r="O2304" s="183">
        <f>'[1]BoQ HSYC'!N2304</f>
        <v>0</v>
      </c>
      <c r="P2304" s="83">
        <f>'[1]BoQ HSYC'!O2304</f>
        <v>0</v>
      </c>
      <c r="Q2304" s="47">
        <f>'[1]BoQ HSYC'!P2304</f>
        <v>0</v>
      </c>
      <c r="R2304" s="132">
        <f>'[1]BoQ HSYC'!Q2304</f>
        <v>0</v>
      </c>
      <c r="S2304" s="83">
        <f>'[1]BoQ HSYC'!R2304</f>
        <v>0</v>
      </c>
      <c r="T2304" s="48">
        <f>'[1]BoQ HSYC'!S2304</f>
        <v>0</v>
      </c>
      <c r="U2304" s="132">
        <f>'[1]BoQ HSYC'!T2304</f>
        <v>0</v>
      </c>
      <c r="V2304" s="132">
        <f>'[1]BoQ HSYC'!U2304</f>
        <v>0</v>
      </c>
      <c r="W2304" s="132">
        <f>'[1]BoQ HSYC'!V2304</f>
        <v>0</v>
      </c>
      <c r="X2304" s="44" t="str">
        <f>'[1]BoQ HSYC'!W2304</f>
        <v>ME</v>
      </c>
      <c r="Y2304" s="44"/>
      <c r="Z2304" s="44"/>
      <c r="AA2304" s="44"/>
      <c r="AB2304" s="2">
        <v>0</v>
      </c>
      <c r="AC2304" s="2">
        <v>0</v>
      </c>
      <c r="AD2304" s="2">
        <f>+M2304</f>
        <v>0</v>
      </c>
      <c r="AE2304" s="2">
        <f>+AD2304*14%</f>
        <v>0</v>
      </c>
      <c r="AF2304" s="155">
        <f>+AD2304*35%</f>
        <v>0</v>
      </c>
      <c r="AG2304" s="2">
        <f>+AD2304*F2304</f>
        <v>0</v>
      </c>
      <c r="AH2304" s="2">
        <f>+AE2304*F2304</f>
        <v>0</v>
      </c>
      <c r="AI2304" s="2">
        <f>+AF2304*F2304</f>
        <v>0</v>
      </c>
      <c r="AJ2304" s="2">
        <f>SUM(AG2304:AI2304)</f>
        <v>0</v>
      </c>
      <c r="AK2304" s="2">
        <f>+AD2304*G2304</f>
        <v>0</v>
      </c>
      <c r="AL2304" s="2">
        <f>+AE2304*G2304</f>
        <v>0</v>
      </c>
      <c r="AM2304" s="2">
        <f>+AF2304*G2304</f>
        <v>0</v>
      </c>
      <c r="AN2304" s="155">
        <f>SUM(AK2304:AM2304)</f>
        <v>0</v>
      </c>
      <c r="AQ2304" s="145" t="s">
        <v>525</v>
      </c>
      <c r="AU2304" s="8"/>
      <c r="AV2304" s="8"/>
      <c r="AW2304" s="2">
        <f>+'[2]BoQ HSYC-Đạt'!AT2304</f>
        <v>0</v>
      </c>
      <c r="AX2304" s="8">
        <f>F2304*AW2304</f>
        <v>0</v>
      </c>
      <c r="AY2304" s="8">
        <f>IF(AQ2304="CT",7%,5%)*AX2304</f>
        <v>0</v>
      </c>
      <c r="AZ2304" s="8">
        <f>AX2304*2%</f>
        <v>0</v>
      </c>
      <c r="BA2304" s="8">
        <f>IF(BB2304&gt;0,0,AX2304*5%)</f>
        <v>0</v>
      </c>
      <c r="BB2304" s="8"/>
      <c r="BC2304" s="8">
        <f>+AX2304+AY2304+AZ2304+BA2304+BB2304</f>
        <v>0</v>
      </c>
      <c r="BD2304" s="8">
        <f>AX2304-AT2304</f>
        <v>0</v>
      </c>
      <c r="BE2304" s="2"/>
      <c r="BH2304" s="2"/>
    </row>
    <row r="2305" spans="1:60" ht="17" hidden="1" outlineLevel="1" x14ac:dyDescent="0.2">
      <c r="B2305" s="82"/>
      <c r="C2305" s="144" t="s">
        <v>841</v>
      </c>
      <c r="D2305" s="144"/>
      <c r="E2305" s="82"/>
      <c r="F2305" s="143"/>
      <c r="G2305" s="142">
        <f>'[1]BoQ HSYC'!F2305</f>
        <v>0</v>
      </c>
      <c r="H2305" s="185">
        <f>'[1]BoQ HSYC'!G2305</f>
        <v>0</v>
      </c>
      <c r="I2305" s="185">
        <f>'[1]BoQ HSYC'!H2305</f>
        <v>0</v>
      </c>
      <c r="J2305" s="185">
        <f>'[1]BoQ HSYC'!I2305</f>
        <v>0</v>
      </c>
      <c r="K2305" s="48">
        <f>'[1]BoQ HSYC'!J2305</f>
        <v>0</v>
      </c>
      <c r="L2305" s="47">
        <f>'[1]BoQ HSYC'!K2305</f>
        <v>0</v>
      </c>
      <c r="M2305" s="47">
        <f>'[1]BoQ HSYC'!L2305</f>
        <v>0</v>
      </c>
      <c r="N2305" s="183">
        <f>'[1]BoQ HSYC'!M2305</f>
        <v>0</v>
      </c>
      <c r="O2305" s="183">
        <f>'[1]BoQ HSYC'!N2305</f>
        <v>0</v>
      </c>
      <c r="P2305" s="83">
        <f>'[1]BoQ HSYC'!O2305</f>
        <v>0</v>
      </c>
      <c r="Q2305" s="47">
        <f>'[1]BoQ HSYC'!P2305</f>
        <v>0</v>
      </c>
      <c r="R2305" s="132">
        <f>'[1]BoQ HSYC'!Q2305</f>
        <v>0</v>
      </c>
      <c r="S2305" s="83">
        <f>'[1]BoQ HSYC'!R2305</f>
        <v>0</v>
      </c>
      <c r="T2305" s="48">
        <f>'[1]BoQ HSYC'!S2305</f>
        <v>0</v>
      </c>
      <c r="U2305" s="132">
        <f>'[1]BoQ HSYC'!T2305</f>
        <v>0</v>
      </c>
      <c r="V2305" s="132">
        <f>'[1]BoQ HSYC'!U2305</f>
        <v>0</v>
      </c>
      <c r="W2305" s="132">
        <f>'[1]BoQ HSYC'!V2305</f>
        <v>0</v>
      </c>
      <c r="X2305" s="44" t="str">
        <f>'[1]BoQ HSYC'!W2305</f>
        <v>ME</v>
      </c>
      <c r="Y2305" s="44"/>
      <c r="Z2305" s="44"/>
      <c r="AA2305" s="44"/>
      <c r="AB2305" s="2">
        <v>0</v>
      </c>
      <c r="AC2305" s="2">
        <v>0</v>
      </c>
      <c r="AD2305" s="2">
        <f>+M2305</f>
        <v>0</v>
      </c>
      <c r="AE2305" s="2">
        <f>+AD2305*14%</f>
        <v>0</v>
      </c>
      <c r="AF2305" s="155">
        <f>+AD2305*35%</f>
        <v>0</v>
      </c>
      <c r="AG2305" s="2">
        <f>+AD2305*F2305</f>
        <v>0</v>
      </c>
      <c r="AH2305" s="2">
        <f>+AE2305*F2305</f>
        <v>0</v>
      </c>
      <c r="AI2305" s="2">
        <f>+AF2305*F2305</f>
        <v>0</v>
      </c>
      <c r="AJ2305" s="2">
        <f>SUM(AG2305:AI2305)</f>
        <v>0</v>
      </c>
      <c r="AK2305" s="2">
        <f>+AD2305*G2305</f>
        <v>0</v>
      </c>
      <c r="AL2305" s="2">
        <f>+AE2305*G2305</f>
        <v>0</v>
      </c>
      <c r="AM2305" s="2">
        <f>+AF2305*G2305</f>
        <v>0</v>
      </c>
      <c r="AN2305" s="155">
        <f>SUM(AK2305:AM2305)</f>
        <v>0</v>
      </c>
      <c r="AQ2305" s="145" t="s">
        <v>525</v>
      </c>
      <c r="AU2305" s="8"/>
      <c r="AV2305" s="8"/>
      <c r="AW2305" s="2">
        <f>+'[2]BoQ HSYC-Đạt'!AT2305</f>
        <v>0</v>
      </c>
      <c r="AX2305" s="8">
        <f>F2305*AW2305</f>
        <v>0</v>
      </c>
      <c r="AY2305" s="8">
        <f>IF(AQ2305="CT",7%,5%)*AX2305</f>
        <v>0</v>
      </c>
      <c r="AZ2305" s="8">
        <f>AX2305*2%</f>
        <v>0</v>
      </c>
      <c r="BA2305" s="8">
        <f>IF(BB2305&gt;0,0,AX2305*5%)</f>
        <v>0</v>
      </c>
      <c r="BB2305" s="8"/>
      <c r="BC2305" s="8">
        <f>+AX2305+AY2305+AZ2305+BA2305+BB2305</f>
        <v>0</v>
      </c>
      <c r="BD2305" s="8">
        <f>AX2305-AT2305</f>
        <v>0</v>
      </c>
      <c r="BE2305" s="2"/>
      <c r="BH2305" s="2"/>
    </row>
    <row r="2306" spans="1:60" ht="34" hidden="1" outlineLevel="1" x14ac:dyDescent="0.2">
      <c r="B2306" s="82"/>
      <c r="C2306" s="144" t="s">
        <v>840</v>
      </c>
      <c r="D2306" s="144"/>
      <c r="E2306" s="82"/>
      <c r="F2306" s="143"/>
      <c r="G2306" s="142">
        <f>'[1]BoQ HSYC'!F2306</f>
        <v>0</v>
      </c>
      <c r="H2306" s="185">
        <f>'[1]BoQ HSYC'!G2306</f>
        <v>0</v>
      </c>
      <c r="I2306" s="185">
        <f>'[1]BoQ HSYC'!H2306</f>
        <v>0</v>
      </c>
      <c r="J2306" s="185">
        <f>'[1]BoQ HSYC'!I2306</f>
        <v>0</v>
      </c>
      <c r="K2306" s="48">
        <f>'[1]BoQ HSYC'!J2306</f>
        <v>0</v>
      </c>
      <c r="L2306" s="47">
        <f>'[1]BoQ HSYC'!K2306</f>
        <v>0</v>
      </c>
      <c r="M2306" s="47">
        <f>'[1]BoQ HSYC'!L2306</f>
        <v>0</v>
      </c>
      <c r="N2306" s="183">
        <f>'[1]BoQ HSYC'!M2306</f>
        <v>0</v>
      </c>
      <c r="O2306" s="183">
        <f>'[1]BoQ HSYC'!N2306</f>
        <v>0</v>
      </c>
      <c r="P2306" s="83">
        <f>'[1]BoQ HSYC'!O2306</f>
        <v>0</v>
      </c>
      <c r="Q2306" s="47">
        <f>'[1]BoQ HSYC'!P2306</f>
        <v>0</v>
      </c>
      <c r="R2306" s="132">
        <f>'[1]BoQ HSYC'!Q2306</f>
        <v>0</v>
      </c>
      <c r="S2306" s="83">
        <f>'[1]BoQ HSYC'!R2306</f>
        <v>0</v>
      </c>
      <c r="T2306" s="48">
        <f>'[1]BoQ HSYC'!S2306</f>
        <v>0</v>
      </c>
      <c r="U2306" s="132">
        <f>'[1]BoQ HSYC'!T2306</f>
        <v>0</v>
      </c>
      <c r="V2306" s="132">
        <f>'[1]BoQ HSYC'!U2306</f>
        <v>0</v>
      </c>
      <c r="W2306" s="132">
        <f>'[1]BoQ HSYC'!V2306</f>
        <v>0</v>
      </c>
      <c r="X2306" s="44" t="str">
        <f>'[1]BoQ HSYC'!W2306</f>
        <v>ME</v>
      </c>
      <c r="Y2306" s="44"/>
      <c r="Z2306" s="44"/>
      <c r="AA2306" s="44"/>
      <c r="AB2306" s="2">
        <v>0</v>
      </c>
      <c r="AC2306" s="2">
        <v>0</v>
      </c>
      <c r="AD2306" s="2">
        <f>+M2306</f>
        <v>0</v>
      </c>
      <c r="AE2306" s="2">
        <f>+AD2306*14%</f>
        <v>0</v>
      </c>
      <c r="AF2306" s="155">
        <f>+AD2306*35%</f>
        <v>0</v>
      </c>
      <c r="AG2306" s="2">
        <f>+AD2306*F2306</f>
        <v>0</v>
      </c>
      <c r="AH2306" s="2">
        <f>+AE2306*F2306</f>
        <v>0</v>
      </c>
      <c r="AI2306" s="2">
        <f>+AF2306*F2306</f>
        <v>0</v>
      </c>
      <c r="AJ2306" s="2">
        <f>SUM(AG2306:AI2306)</f>
        <v>0</v>
      </c>
      <c r="AK2306" s="2">
        <f>+AD2306*G2306</f>
        <v>0</v>
      </c>
      <c r="AL2306" s="2">
        <f>+AE2306*G2306</f>
        <v>0</v>
      </c>
      <c r="AM2306" s="2">
        <f>+AF2306*G2306</f>
        <v>0</v>
      </c>
      <c r="AN2306" s="155">
        <f>SUM(AK2306:AM2306)</f>
        <v>0</v>
      </c>
      <c r="AQ2306" s="145" t="s">
        <v>525</v>
      </c>
      <c r="AU2306" s="8"/>
      <c r="AV2306" s="8"/>
      <c r="AW2306" s="2">
        <f>+'[2]BoQ HSYC-Đạt'!AT2306</f>
        <v>0</v>
      </c>
      <c r="AX2306" s="8">
        <f>F2306*AW2306</f>
        <v>0</v>
      </c>
      <c r="AY2306" s="8">
        <f>IF(AQ2306="CT",7%,5%)*AX2306</f>
        <v>0</v>
      </c>
      <c r="AZ2306" s="8">
        <f>AX2306*2%</f>
        <v>0</v>
      </c>
      <c r="BA2306" s="8">
        <f>IF(BB2306&gt;0,0,AX2306*5%)</f>
        <v>0</v>
      </c>
      <c r="BB2306" s="8"/>
      <c r="BC2306" s="8">
        <f>+AX2306+AY2306+AZ2306+BA2306+BB2306</f>
        <v>0</v>
      </c>
      <c r="BD2306" s="8">
        <f>AX2306-AT2306</f>
        <v>0</v>
      </c>
      <c r="BE2306" s="2"/>
      <c r="BH2306" s="2"/>
    </row>
    <row r="2307" spans="1:60" ht="17" hidden="1" outlineLevel="1" x14ac:dyDescent="0.2">
      <c r="B2307" s="82"/>
      <c r="C2307" s="144" t="s">
        <v>839</v>
      </c>
      <c r="D2307" s="144"/>
      <c r="E2307" s="82"/>
      <c r="F2307" s="143"/>
      <c r="G2307" s="142">
        <f>'[1]BoQ HSYC'!F2307</f>
        <v>0</v>
      </c>
      <c r="H2307" s="185">
        <f>'[1]BoQ HSYC'!G2307</f>
        <v>0</v>
      </c>
      <c r="I2307" s="185">
        <f>'[1]BoQ HSYC'!H2307</f>
        <v>0</v>
      </c>
      <c r="J2307" s="185">
        <f>'[1]BoQ HSYC'!I2307</f>
        <v>0</v>
      </c>
      <c r="K2307" s="48">
        <f>'[1]BoQ HSYC'!J2307</f>
        <v>0</v>
      </c>
      <c r="L2307" s="47">
        <f>'[1]BoQ HSYC'!K2307</f>
        <v>0</v>
      </c>
      <c r="M2307" s="47">
        <f>'[1]BoQ HSYC'!L2307</f>
        <v>0</v>
      </c>
      <c r="N2307" s="183">
        <f>'[1]BoQ HSYC'!M2307</f>
        <v>0</v>
      </c>
      <c r="O2307" s="183">
        <f>'[1]BoQ HSYC'!N2307</f>
        <v>0</v>
      </c>
      <c r="P2307" s="83">
        <f>'[1]BoQ HSYC'!O2307</f>
        <v>0</v>
      </c>
      <c r="Q2307" s="47">
        <f>'[1]BoQ HSYC'!P2307</f>
        <v>0</v>
      </c>
      <c r="R2307" s="132">
        <f>'[1]BoQ HSYC'!Q2307</f>
        <v>0</v>
      </c>
      <c r="S2307" s="83">
        <f>'[1]BoQ HSYC'!R2307</f>
        <v>0</v>
      </c>
      <c r="T2307" s="48">
        <f>'[1]BoQ HSYC'!S2307</f>
        <v>0</v>
      </c>
      <c r="U2307" s="132">
        <f>'[1]BoQ HSYC'!T2307</f>
        <v>0</v>
      </c>
      <c r="V2307" s="132">
        <f>'[1]BoQ HSYC'!U2307</f>
        <v>0</v>
      </c>
      <c r="W2307" s="132">
        <f>'[1]BoQ HSYC'!V2307</f>
        <v>0</v>
      </c>
      <c r="X2307" s="44" t="str">
        <f>'[1]BoQ HSYC'!W2307</f>
        <v>ME</v>
      </c>
      <c r="Y2307" s="44"/>
      <c r="Z2307" s="44"/>
      <c r="AA2307" s="44"/>
      <c r="AB2307" s="2">
        <v>0</v>
      </c>
      <c r="AC2307" s="2">
        <v>0</v>
      </c>
      <c r="AD2307" s="2">
        <f>+M2307</f>
        <v>0</v>
      </c>
      <c r="AE2307" s="2">
        <f>+AD2307*14%</f>
        <v>0</v>
      </c>
      <c r="AF2307" s="155">
        <f>+AD2307*35%</f>
        <v>0</v>
      </c>
      <c r="AG2307" s="2">
        <f>+AD2307*F2307</f>
        <v>0</v>
      </c>
      <c r="AH2307" s="2">
        <f>+AE2307*F2307</f>
        <v>0</v>
      </c>
      <c r="AI2307" s="2">
        <f>+AF2307*F2307</f>
        <v>0</v>
      </c>
      <c r="AJ2307" s="2">
        <f>SUM(AG2307:AI2307)</f>
        <v>0</v>
      </c>
      <c r="AK2307" s="2">
        <f>+AD2307*G2307</f>
        <v>0</v>
      </c>
      <c r="AL2307" s="2">
        <f>+AE2307*G2307</f>
        <v>0</v>
      </c>
      <c r="AM2307" s="2">
        <f>+AF2307*G2307</f>
        <v>0</v>
      </c>
      <c r="AN2307" s="155">
        <f>SUM(AK2307:AM2307)</f>
        <v>0</v>
      </c>
      <c r="AQ2307" s="145" t="s">
        <v>525</v>
      </c>
      <c r="AU2307" s="8"/>
      <c r="AV2307" s="8"/>
      <c r="AW2307" s="2">
        <f>+'[2]BoQ HSYC-Đạt'!AT2307</f>
        <v>0</v>
      </c>
      <c r="AX2307" s="8">
        <f>F2307*AW2307</f>
        <v>0</v>
      </c>
      <c r="AY2307" s="8">
        <f>IF(AQ2307="CT",7%,5%)*AX2307</f>
        <v>0</v>
      </c>
      <c r="AZ2307" s="8">
        <f>AX2307*2%</f>
        <v>0</v>
      </c>
      <c r="BA2307" s="8">
        <f>IF(BB2307&gt;0,0,AX2307*5%)</f>
        <v>0</v>
      </c>
      <c r="BB2307" s="8"/>
      <c r="BC2307" s="8">
        <f>+AX2307+AY2307+AZ2307+BA2307+BB2307</f>
        <v>0</v>
      </c>
      <c r="BD2307" s="8">
        <f>AX2307-AT2307</f>
        <v>0</v>
      </c>
      <c r="BE2307" s="2"/>
      <c r="BH2307" s="2"/>
    </row>
    <row r="2308" spans="1:60" ht="34" hidden="1" outlineLevel="1" x14ac:dyDescent="0.2">
      <c r="B2308" s="82"/>
      <c r="C2308" s="144" t="s">
        <v>838</v>
      </c>
      <c r="D2308" s="144"/>
      <c r="E2308" s="82"/>
      <c r="F2308" s="143"/>
      <c r="G2308" s="142">
        <f>'[1]BoQ HSYC'!F2308</f>
        <v>0</v>
      </c>
      <c r="H2308" s="185">
        <f>'[1]BoQ HSYC'!G2308</f>
        <v>0</v>
      </c>
      <c r="I2308" s="185">
        <f>'[1]BoQ HSYC'!H2308</f>
        <v>0</v>
      </c>
      <c r="J2308" s="185">
        <f>'[1]BoQ HSYC'!I2308</f>
        <v>0</v>
      </c>
      <c r="K2308" s="48">
        <f>'[1]BoQ HSYC'!J2308</f>
        <v>0</v>
      </c>
      <c r="L2308" s="47">
        <f>'[1]BoQ HSYC'!K2308</f>
        <v>0</v>
      </c>
      <c r="M2308" s="47">
        <f>'[1]BoQ HSYC'!L2308</f>
        <v>0</v>
      </c>
      <c r="N2308" s="183">
        <f>'[1]BoQ HSYC'!M2308</f>
        <v>0</v>
      </c>
      <c r="O2308" s="183">
        <f>'[1]BoQ HSYC'!N2308</f>
        <v>0</v>
      </c>
      <c r="P2308" s="83">
        <f>'[1]BoQ HSYC'!O2308</f>
        <v>0</v>
      </c>
      <c r="Q2308" s="47">
        <f>'[1]BoQ HSYC'!P2308</f>
        <v>0</v>
      </c>
      <c r="R2308" s="132">
        <f>'[1]BoQ HSYC'!Q2308</f>
        <v>0</v>
      </c>
      <c r="S2308" s="83">
        <f>'[1]BoQ HSYC'!R2308</f>
        <v>0</v>
      </c>
      <c r="T2308" s="48">
        <f>'[1]BoQ HSYC'!S2308</f>
        <v>0</v>
      </c>
      <c r="U2308" s="132">
        <f>'[1]BoQ HSYC'!T2308</f>
        <v>0</v>
      </c>
      <c r="V2308" s="132" t="str">
        <f>'[1]BoQ HSYC'!U2308</f>
        <v>VT: HĐK, NC:BĐG Q2/2026</v>
      </c>
      <c r="W2308" s="132" t="str">
        <f>'[1]BoQ HSYC'!V2308</f>
        <v>VT: HĐK, NC:BĐG Q2/2026</v>
      </c>
      <c r="X2308" s="44" t="str">
        <f>'[1]BoQ HSYC'!W2308</f>
        <v>ME</v>
      </c>
      <c r="Y2308" s="44"/>
      <c r="Z2308" s="44"/>
      <c r="AA2308" s="44"/>
      <c r="AB2308" s="2">
        <v>0</v>
      </c>
      <c r="AC2308" s="2">
        <v>0</v>
      </c>
      <c r="AD2308" s="2">
        <f>+M2308</f>
        <v>0</v>
      </c>
      <c r="AE2308" s="2">
        <f>+AD2308*14%</f>
        <v>0</v>
      </c>
      <c r="AF2308" s="155">
        <f>+AD2308*35%</f>
        <v>0</v>
      </c>
      <c r="AG2308" s="2">
        <f>+AD2308*F2308</f>
        <v>0</v>
      </c>
      <c r="AH2308" s="2">
        <f>+AE2308*F2308</f>
        <v>0</v>
      </c>
      <c r="AI2308" s="2">
        <f>+AF2308*F2308</f>
        <v>0</v>
      </c>
      <c r="AJ2308" s="2">
        <f>SUM(AG2308:AI2308)</f>
        <v>0</v>
      </c>
      <c r="AK2308" s="2">
        <f>+AD2308*G2308</f>
        <v>0</v>
      </c>
      <c r="AL2308" s="2">
        <f>+AE2308*G2308</f>
        <v>0</v>
      </c>
      <c r="AM2308" s="2">
        <f>+AF2308*G2308</f>
        <v>0</v>
      </c>
      <c r="AN2308" s="155">
        <f>SUM(AK2308:AM2308)</f>
        <v>0</v>
      </c>
      <c r="AQ2308" s="145" t="s">
        <v>525</v>
      </c>
      <c r="AU2308" s="8"/>
      <c r="AV2308" s="8"/>
      <c r="AW2308" s="2">
        <f>+'[2]BoQ HSYC-Đạt'!AT2308</f>
        <v>0</v>
      </c>
      <c r="AX2308" s="8">
        <f>F2308*AW2308</f>
        <v>0</v>
      </c>
      <c r="AY2308" s="8">
        <f>IF(AQ2308="CT",7%,5%)*AX2308</f>
        <v>0</v>
      </c>
      <c r="AZ2308" s="8">
        <f>AX2308*2%</f>
        <v>0</v>
      </c>
      <c r="BA2308" s="8">
        <f>IF(BB2308&gt;0,0,AX2308*5%)</f>
        <v>0</v>
      </c>
      <c r="BB2308" s="8"/>
      <c r="BC2308" s="8">
        <f>+AX2308+AY2308+AZ2308+BA2308+BB2308</f>
        <v>0</v>
      </c>
      <c r="BD2308" s="8">
        <f>AX2308-AT2308</f>
        <v>0</v>
      </c>
      <c r="BE2308" s="2"/>
      <c r="BH2308" s="2"/>
    </row>
    <row r="2309" spans="1:60" ht="17" hidden="1" outlineLevel="1" x14ac:dyDescent="0.2">
      <c r="B2309" s="82"/>
      <c r="C2309" s="144" t="s">
        <v>656</v>
      </c>
      <c r="D2309" s="144"/>
      <c r="E2309" s="82"/>
      <c r="F2309" s="143"/>
      <c r="G2309" s="142">
        <f>'[1]BoQ HSYC'!F2309</f>
        <v>0</v>
      </c>
      <c r="H2309" s="185">
        <f>'[1]BoQ HSYC'!G2309</f>
        <v>0</v>
      </c>
      <c r="I2309" s="185">
        <f>'[1]BoQ HSYC'!H2309</f>
        <v>0</v>
      </c>
      <c r="J2309" s="185">
        <f>'[1]BoQ HSYC'!I2309</f>
        <v>0</v>
      </c>
      <c r="K2309" s="48">
        <f>'[1]BoQ HSYC'!J2309</f>
        <v>0</v>
      </c>
      <c r="L2309" s="47">
        <f>'[1]BoQ HSYC'!K2309</f>
        <v>0</v>
      </c>
      <c r="M2309" s="47">
        <f>'[1]BoQ HSYC'!L2309</f>
        <v>0</v>
      </c>
      <c r="N2309" s="183">
        <f>'[1]BoQ HSYC'!M2309</f>
        <v>0</v>
      </c>
      <c r="O2309" s="183">
        <f>'[1]BoQ HSYC'!N2309</f>
        <v>0</v>
      </c>
      <c r="P2309" s="83">
        <f>'[1]BoQ HSYC'!O2309</f>
        <v>0</v>
      </c>
      <c r="Q2309" s="47">
        <f>'[1]BoQ HSYC'!P2309</f>
        <v>0</v>
      </c>
      <c r="R2309" s="132">
        <f>'[1]BoQ HSYC'!Q2309</f>
        <v>0</v>
      </c>
      <c r="S2309" s="83">
        <f>'[1]BoQ HSYC'!R2309</f>
        <v>0</v>
      </c>
      <c r="T2309" s="48">
        <f>'[1]BoQ HSYC'!S2309</f>
        <v>0</v>
      </c>
      <c r="U2309" s="132">
        <f>'[1]BoQ HSYC'!T2309</f>
        <v>0</v>
      </c>
      <c r="V2309" s="132">
        <f>'[1]BoQ HSYC'!U2309</f>
        <v>0</v>
      </c>
      <c r="W2309" s="132">
        <f>'[1]BoQ HSYC'!V2309</f>
        <v>0</v>
      </c>
      <c r="X2309" s="44" t="str">
        <f>'[1]BoQ HSYC'!W2309</f>
        <v>ME</v>
      </c>
      <c r="Y2309" s="44"/>
      <c r="Z2309" s="44"/>
      <c r="AA2309" s="44"/>
      <c r="AB2309" s="2">
        <v>0</v>
      </c>
      <c r="AC2309" s="2">
        <v>0</v>
      </c>
      <c r="AD2309" s="2">
        <f>+M2309</f>
        <v>0</v>
      </c>
      <c r="AE2309" s="2">
        <f>+AD2309*14%</f>
        <v>0</v>
      </c>
      <c r="AF2309" s="155">
        <f>+AD2309*35%</f>
        <v>0</v>
      </c>
      <c r="AG2309" s="2">
        <f>+AD2309*F2309</f>
        <v>0</v>
      </c>
      <c r="AH2309" s="2">
        <f>+AE2309*F2309</f>
        <v>0</v>
      </c>
      <c r="AI2309" s="2">
        <f>+AF2309*F2309</f>
        <v>0</v>
      </c>
      <c r="AJ2309" s="2">
        <f>SUM(AG2309:AI2309)</f>
        <v>0</v>
      </c>
      <c r="AK2309" s="2">
        <f>+AD2309*G2309</f>
        <v>0</v>
      </c>
      <c r="AL2309" s="2">
        <f>+AE2309*G2309</f>
        <v>0</v>
      </c>
      <c r="AM2309" s="2">
        <f>+AF2309*G2309</f>
        <v>0</v>
      </c>
      <c r="AN2309" s="155">
        <f>SUM(AK2309:AM2309)</f>
        <v>0</v>
      </c>
      <c r="AQ2309" s="145" t="s">
        <v>525</v>
      </c>
      <c r="AU2309" s="8"/>
      <c r="AV2309" s="8"/>
      <c r="AW2309" s="2">
        <f>+'[2]BoQ HSYC-Đạt'!AT2309</f>
        <v>0</v>
      </c>
      <c r="AX2309" s="8">
        <f>F2309*AW2309</f>
        <v>0</v>
      </c>
      <c r="AY2309" s="8">
        <f>IF(AQ2309="CT",7%,5%)*AX2309</f>
        <v>0</v>
      </c>
      <c r="AZ2309" s="8">
        <f>AX2309*2%</f>
        <v>0</v>
      </c>
      <c r="BA2309" s="8">
        <f>IF(BB2309&gt;0,0,AX2309*5%)</f>
        <v>0</v>
      </c>
      <c r="BB2309" s="8"/>
      <c r="BC2309" s="8">
        <f>+AX2309+AY2309+AZ2309+BA2309+BB2309</f>
        <v>0</v>
      </c>
      <c r="BD2309" s="8">
        <f>AX2309-AT2309</f>
        <v>0</v>
      </c>
      <c r="BE2309" s="2"/>
      <c r="BH2309" s="2"/>
    </row>
    <row r="2310" spans="1:60" ht="17" hidden="1" outlineLevel="1" x14ac:dyDescent="0.2">
      <c r="B2310" s="82"/>
      <c r="C2310" s="144" t="s">
        <v>655</v>
      </c>
      <c r="D2310" s="144"/>
      <c r="E2310" s="82"/>
      <c r="F2310" s="143"/>
      <c r="G2310" s="142">
        <f>'[1]BoQ HSYC'!F2310</f>
        <v>0</v>
      </c>
      <c r="H2310" s="185">
        <f>'[1]BoQ HSYC'!G2310</f>
        <v>0</v>
      </c>
      <c r="I2310" s="185">
        <f>'[1]BoQ HSYC'!H2310</f>
        <v>0</v>
      </c>
      <c r="J2310" s="185">
        <f>'[1]BoQ HSYC'!I2310</f>
        <v>0</v>
      </c>
      <c r="K2310" s="48">
        <f>'[1]BoQ HSYC'!J2310</f>
        <v>0</v>
      </c>
      <c r="L2310" s="47">
        <f>'[1]BoQ HSYC'!K2310</f>
        <v>0</v>
      </c>
      <c r="M2310" s="47">
        <f>'[1]BoQ HSYC'!L2310</f>
        <v>0</v>
      </c>
      <c r="N2310" s="183">
        <f>'[1]BoQ HSYC'!M2310</f>
        <v>0</v>
      </c>
      <c r="O2310" s="183">
        <f>'[1]BoQ HSYC'!N2310</f>
        <v>0</v>
      </c>
      <c r="P2310" s="83">
        <f>'[1]BoQ HSYC'!O2310</f>
        <v>0</v>
      </c>
      <c r="Q2310" s="47">
        <f>'[1]BoQ HSYC'!P2310</f>
        <v>0</v>
      </c>
      <c r="R2310" s="132">
        <f>'[1]BoQ HSYC'!Q2310</f>
        <v>0</v>
      </c>
      <c r="S2310" s="83">
        <f>'[1]BoQ HSYC'!R2310</f>
        <v>0</v>
      </c>
      <c r="T2310" s="48">
        <f>'[1]BoQ HSYC'!S2310</f>
        <v>0</v>
      </c>
      <c r="U2310" s="132">
        <f>'[1]BoQ HSYC'!T2310</f>
        <v>0</v>
      </c>
      <c r="V2310" s="132">
        <f>'[1]BoQ HSYC'!U2310</f>
        <v>0</v>
      </c>
      <c r="W2310" s="132">
        <f>'[1]BoQ HSYC'!V2310</f>
        <v>0</v>
      </c>
      <c r="X2310" s="44" t="str">
        <f>'[1]BoQ HSYC'!W2310</f>
        <v>ME</v>
      </c>
      <c r="Y2310" s="44"/>
      <c r="Z2310" s="44"/>
      <c r="AA2310" s="44"/>
      <c r="AB2310" s="2">
        <v>0</v>
      </c>
      <c r="AC2310" s="2">
        <v>0</v>
      </c>
      <c r="AD2310" s="2">
        <f>+M2310</f>
        <v>0</v>
      </c>
      <c r="AE2310" s="2">
        <f>+AD2310*14%</f>
        <v>0</v>
      </c>
      <c r="AF2310" s="155">
        <f>+AD2310*35%</f>
        <v>0</v>
      </c>
      <c r="AG2310" s="2">
        <f>+AD2310*F2310</f>
        <v>0</v>
      </c>
      <c r="AH2310" s="2">
        <f>+AE2310*F2310</f>
        <v>0</v>
      </c>
      <c r="AI2310" s="2">
        <f>+AF2310*F2310</f>
        <v>0</v>
      </c>
      <c r="AJ2310" s="2">
        <f>SUM(AG2310:AI2310)</f>
        <v>0</v>
      </c>
      <c r="AK2310" s="2">
        <f>+AD2310*G2310</f>
        <v>0</v>
      </c>
      <c r="AL2310" s="2">
        <f>+AE2310*G2310</f>
        <v>0</v>
      </c>
      <c r="AM2310" s="2">
        <f>+AF2310*G2310</f>
        <v>0</v>
      </c>
      <c r="AN2310" s="155">
        <f>SUM(AK2310:AM2310)</f>
        <v>0</v>
      </c>
      <c r="AQ2310" s="145" t="s">
        <v>525</v>
      </c>
      <c r="AU2310" s="8"/>
      <c r="AV2310" s="8"/>
      <c r="AW2310" s="2">
        <f>+'[2]BoQ HSYC-Đạt'!AT2310</f>
        <v>0</v>
      </c>
      <c r="AX2310" s="8">
        <f>F2310*AW2310</f>
        <v>0</v>
      </c>
      <c r="AY2310" s="8">
        <f>IF(AQ2310="CT",7%,5%)*AX2310</f>
        <v>0</v>
      </c>
      <c r="AZ2310" s="8">
        <f>AX2310*2%</f>
        <v>0</v>
      </c>
      <c r="BA2310" s="8">
        <f>IF(BB2310&gt;0,0,AX2310*5%)</f>
        <v>0</v>
      </c>
      <c r="BB2310" s="8"/>
      <c r="BC2310" s="8">
        <f>+AX2310+AY2310+AZ2310+BA2310+BB2310</f>
        <v>0</v>
      </c>
      <c r="BD2310" s="8">
        <f>AX2310-AT2310</f>
        <v>0</v>
      </c>
      <c r="BE2310" s="2"/>
      <c r="BH2310" s="2"/>
    </row>
    <row r="2311" spans="1:60" ht="17" hidden="1" outlineLevel="1" x14ac:dyDescent="0.2">
      <c r="B2311" s="82"/>
      <c r="C2311" s="144" t="s">
        <v>654</v>
      </c>
      <c r="D2311" s="144"/>
      <c r="E2311" s="82"/>
      <c r="F2311" s="143"/>
      <c r="G2311" s="142">
        <f>'[1]BoQ HSYC'!F2311</f>
        <v>0</v>
      </c>
      <c r="H2311" s="185">
        <f>'[1]BoQ HSYC'!G2311</f>
        <v>0</v>
      </c>
      <c r="I2311" s="185">
        <f>'[1]BoQ HSYC'!H2311</f>
        <v>0</v>
      </c>
      <c r="J2311" s="185">
        <f>'[1]BoQ HSYC'!I2311</f>
        <v>0</v>
      </c>
      <c r="K2311" s="48">
        <f>'[1]BoQ HSYC'!J2311</f>
        <v>0</v>
      </c>
      <c r="L2311" s="47">
        <f>'[1]BoQ HSYC'!K2311</f>
        <v>0</v>
      </c>
      <c r="M2311" s="47">
        <f>'[1]BoQ HSYC'!L2311</f>
        <v>0</v>
      </c>
      <c r="N2311" s="183">
        <f>'[1]BoQ HSYC'!M2311</f>
        <v>0</v>
      </c>
      <c r="O2311" s="183">
        <f>'[1]BoQ HSYC'!N2311</f>
        <v>0</v>
      </c>
      <c r="P2311" s="83">
        <f>'[1]BoQ HSYC'!O2311</f>
        <v>0</v>
      </c>
      <c r="Q2311" s="47">
        <f>'[1]BoQ HSYC'!P2311</f>
        <v>0</v>
      </c>
      <c r="R2311" s="132">
        <f>'[1]BoQ HSYC'!Q2311</f>
        <v>0</v>
      </c>
      <c r="S2311" s="83">
        <f>'[1]BoQ HSYC'!R2311</f>
        <v>0</v>
      </c>
      <c r="T2311" s="48">
        <f>'[1]BoQ HSYC'!S2311</f>
        <v>0</v>
      </c>
      <c r="U2311" s="132">
        <f>'[1]BoQ HSYC'!T2311</f>
        <v>0</v>
      </c>
      <c r="V2311" s="132">
        <f>'[1]BoQ HSYC'!U2311</f>
        <v>0</v>
      </c>
      <c r="W2311" s="132">
        <f>'[1]BoQ HSYC'!V2311</f>
        <v>0</v>
      </c>
      <c r="X2311" s="44" t="str">
        <f>'[1]BoQ HSYC'!W2311</f>
        <v>ME</v>
      </c>
      <c r="Y2311" s="44"/>
      <c r="Z2311" s="44"/>
      <c r="AA2311" s="44"/>
      <c r="AB2311" s="2">
        <v>0</v>
      </c>
      <c r="AC2311" s="2">
        <v>0</v>
      </c>
      <c r="AD2311" s="2">
        <f>+M2311</f>
        <v>0</v>
      </c>
      <c r="AE2311" s="2">
        <f>+AD2311*14%</f>
        <v>0</v>
      </c>
      <c r="AF2311" s="155">
        <f>+AD2311*35%</f>
        <v>0</v>
      </c>
      <c r="AG2311" s="2">
        <f>+AD2311*F2311</f>
        <v>0</v>
      </c>
      <c r="AH2311" s="2">
        <f>+AE2311*F2311</f>
        <v>0</v>
      </c>
      <c r="AI2311" s="2">
        <f>+AF2311*F2311</f>
        <v>0</v>
      </c>
      <c r="AJ2311" s="2">
        <f>SUM(AG2311:AI2311)</f>
        <v>0</v>
      </c>
      <c r="AK2311" s="2">
        <f>+AD2311*G2311</f>
        <v>0</v>
      </c>
      <c r="AL2311" s="2">
        <f>+AE2311*G2311</f>
        <v>0</v>
      </c>
      <c r="AM2311" s="2">
        <f>+AF2311*G2311</f>
        <v>0</v>
      </c>
      <c r="AN2311" s="155">
        <f>SUM(AK2311:AM2311)</f>
        <v>0</v>
      </c>
      <c r="AQ2311" s="145" t="s">
        <v>525</v>
      </c>
      <c r="AU2311" s="8"/>
      <c r="AV2311" s="8"/>
      <c r="AW2311" s="2">
        <f>+'[2]BoQ HSYC-Đạt'!AT2311</f>
        <v>0</v>
      </c>
      <c r="AX2311" s="8">
        <f>F2311*AW2311</f>
        <v>0</v>
      </c>
      <c r="AY2311" s="8">
        <f>IF(AQ2311="CT",7%,5%)*AX2311</f>
        <v>0</v>
      </c>
      <c r="AZ2311" s="8">
        <f>AX2311*2%</f>
        <v>0</v>
      </c>
      <c r="BA2311" s="8">
        <f>IF(BB2311&gt;0,0,AX2311*5%)</f>
        <v>0</v>
      </c>
      <c r="BB2311" s="8"/>
      <c r="BC2311" s="8">
        <f>+AX2311+AY2311+AZ2311+BA2311+BB2311</f>
        <v>0</v>
      </c>
      <c r="BD2311" s="8">
        <f>AX2311-AT2311</f>
        <v>0</v>
      </c>
      <c r="BE2311" s="2"/>
      <c r="BH2311" s="2"/>
    </row>
    <row r="2312" spans="1:60" ht="17" hidden="1" outlineLevel="1" x14ac:dyDescent="0.2">
      <c r="B2312" s="82"/>
      <c r="C2312" s="144" t="s">
        <v>837</v>
      </c>
      <c r="D2312" s="144"/>
      <c r="E2312" s="82"/>
      <c r="F2312" s="143"/>
      <c r="G2312" s="142">
        <f>'[1]BoQ HSYC'!F2312</f>
        <v>0</v>
      </c>
      <c r="H2312" s="185">
        <f>'[1]BoQ HSYC'!G2312</f>
        <v>0</v>
      </c>
      <c r="I2312" s="185">
        <f>'[1]BoQ HSYC'!H2312</f>
        <v>0</v>
      </c>
      <c r="J2312" s="185">
        <f>'[1]BoQ HSYC'!I2312</f>
        <v>0</v>
      </c>
      <c r="K2312" s="48">
        <f>'[1]BoQ HSYC'!J2312</f>
        <v>0</v>
      </c>
      <c r="L2312" s="47">
        <f>'[1]BoQ HSYC'!K2312</f>
        <v>0</v>
      </c>
      <c r="M2312" s="47">
        <f>'[1]BoQ HSYC'!L2312</f>
        <v>0</v>
      </c>
      <c r="N2312" s="183">
        <f>'[1]BoQ HSYC'!M2312</f>
        <v>0</v>
      </c>
      <c r="O2312" s="183">
        <f>'[1]BoQ HSYC'!N2312</f>
        <v>0</v>
      </c>
      <c r="P2312" s="83">
        <f>'[1]BoQ HSYC'!O2312</f>
        <v>0</v>
      </c>
      <c r="Q2312" s="47">
        <f>'[1]BoQ HSYC'!P2312</f>
        <v>0</v>
      </c>
      <c r="R2312" s="132">
        <f>'[1]BoQ HSYC'!Q2312</f>
        <v>0</v>
      </c>
      <c r="S2312" s="83">
        <f>'[1]BoQ HSYC'!R2312</f>
        <v>0</v>
      </c>
      <c r="T2312" s="48">
        <f>'[1]BoQ HSYC'!S2312</f>
        <v>0</v>
      </c>
      <c r="U2312" s="132">
        <f>'[1]BoQ HSYC'!T2312</f>
        <v>0</v>
      </c>
      <c r="V2312" s="132">
        <f>'[1]BoQ HSYC'!U2312</f>
        <v>0</v>
      </c>
      <c r="W2312" s="132">
        <f>'[1]BoQ HSYC'!V2312</f>
        <v>0</v>
      </c>
      <c r="X2312" s="44" t="str">
        <f>'[1]BoQ HSYC'!W2312</f>
        <v>ME</v>
      </c>
      <c r="Y2312" s="44"/>
      <c r="Z2312" s="44"/>
      <c r="AA2312" s="44"/>
      <c r="AB2312" s="2">
        <v>0</v>
      </c>
      <c r="AC2312" s="2">
        <v>0</v>
      </c>
      <c r="AD2312" s="2">
        <f>+M2312</f>
        <v>0</v>
      </c>
      <c r="AE2312" s="2">
        <f>+AD2312*14%</f>
        <v>0</v>
      </c>
      <c r="AF2312" s="155">
        <f>+AD2312*35%</f>
        <v>0</v>
      </c>
      <c r="AG2312" s="2">
        <f>+AD2312*F2312</f>
        <v>0</v>
      </c>
      <c r="AH2312" s="2">
        <f>+AE2312*F2312</f>
        <v>0</v>
      </c>
      <c r="AI2312" s="2">
        <f>+AF2312*F2312</f>
        <v>0</v>
      </c>
      <c r="AJ2312" s="2">
        <f>SUM(AG2312:AI2312)</f>
        <v>0</v>
      </c>
      <c r="AK2312" s="2">
        <f>+AD2312*G2312</f>
        <v>0</v>
      </c>
      <c r="AL2312" s="2">
        <f>+AE2312*G2312</f>
        <v>0</v>
      </c>
      <c r="AM2312" s="2">
        <f>+AF2312*G2312</f>
        <v>0</v>
      </c>
      <c r="AN2312" s="155">
        <f>SUM(AK2312:AM2312)</f>
        <v>0</v>
      </c>
      <c r="AQ2312" s="145" t="s">
        <v>525</v>
      </c>
      <c r="AU2312" s="8"/>
      <c r="AV2312" s="8"/>
      <c r="AW2312" s="2">
        <f>+'[2]BoQ HSYC-Đạt'!AT2312</f>
        <v>0</v>
      </c>
      <c r="AX2312" s="8">
        <f>F2312*AW2312</f>
        <v>0</v>
      </c>
      <c r="AY2312" s="8">
        <f>IF(AQ2312="CT",7%,5%)*AX2312</f>
        <v>0</v>
      </c>
      <c r="AZ2312" s="8">
        <f>AX2312*2%</f>
        <v>0</v>
      </c>
      <c r="BA2312" s="8">
        <f>IF(BB2312&gt;0,0,AX2312*5%)</f>
        <v>0</v>
      </c>
      <c r="BB2312" s="8"/>
      <c r="BC2312" s="8">
        <f>+AX2312+AY2312+AZ2312+BA2312+BB2312</f>
        <v>0</v>
      </c>
      <c r="BD2312" s="8">
        <f>AX2312-AT2312</f>
        <v>0</v>
      </c>
      <c r="BE2312" s="2"/>
      <c r="BH2312" s="2"/>
    </row>
    <row r="2313" spans="1:60" ht="17" hidden="1" outlineLevel="1" x14ac:dyDescent="0.2">
      <c r="A2313" s="1" t="s">
        <v>108</v>
      </c>
      <c r="B2313" s="82">
        <v>3</v>
      </c>
      <c r="C2313" s="144" t="s">
        <v>836</v>
      </c>
      <c r="D2313" s="144"/>
      <c r="E2313" s="82" t="s">
        <v>664</v>
      </c>
      <c r="F2313" s="143">
        <v>2</v>
      </c>
      <c r="G2313" s="142">
        <f>'[1]BoQ HSYC'!F2313</f>
        <v>2</v>
      </c>
      <c r="H2313" s="185">
        <f>'[1]BoQ HSYC'!G2313</f>
        <v>0</v>
      </c>
      <c r="I2313" s="185">
        <f>'[1]BoQ HSYC'!H2313</f>
        <v>0</v>
      </c>
      <c r="J2313" s="185">
        <f>'[1]BoQ HSYC'!I2313</f>
        <v>0</v>
      </c>
      <c r="K2313" s="48">
        <f>'[1]BoQ HSYC'!J2313</f>
        <v>32570000</v>
      </c>
      <c r="L2313" s="47">
        <f>'[1]BoQ HSYC'!K2313</f>
        <v>0</v>
      </c>
      <c r="M2313" s="47">
        <f>'[1]BoQ HSYC'!L2313</f>
        <v>32570000</v>
      </c>
      <c r="N2313" s="183">
        <f>'[1]BoQ HSYC'!M2313</f>
        <v>0</v>
      </c>
      <c r="O2313" s="183">
        <f>'[1]BoQ HSYC'!N2313</f>
        <v>0</v>
      </c>
      <c r="P2313" s="83">
        <f>'[1]BoQ HSYC'!O2313</f>
        <v>0</v>
      </c>
      <c r="Q2313" s="47">
        <f>'[1]BoQ HSYC'!P2313</f>
        <v>65140000</v>
      </c>
      <c r="R2313" s="132">
        <f>'[1]BoQ HSYC'!Q2313</f>
        <v>0</v>
      </c>
      <c r="S2313" s="83">
        <f>'[1]BoQ HSYC'!R2313</f>
        <v>65140000</v>
      </c>
      <c r="T2313" s="48">
        <f>'[1]BoQ HSYC'!S2313</f>
        <v>0</v>
      </c>
      <c r="U2313" s="132">
        <f>'[1]BoQ HSYC'!T2313</f>
        <v>0</v>
      </c>
      <c r="V2313" s="132" t="str">
        <f>'[1]BoQ HSYC'!U2313</f>
        <v>Báo giá NCC</v>
      </c>
      <c r="W2313" s="132" t="str">
        <f>'[1]BoQ HSYC'!V2313</f>
        <v>Báo giá NCC</v>
      </c>
      <c r="X2313" s="44" t="str">
        <f>'[1]BoQ HSYC'!W2313</f>
        <v>ME</v>
      </c>
      <c r="Y2313" s="44"/>
      <c r="Z2313" s="44"/>
      <c r="AA2313" s="44"/>
      <c r="AB2313" s="2">
        <v>41388246.075000003</v>
      </c>
      <c r="AC2313" s="2">
        <v>82776492.150000006</v>
      </c>
      <c r="AD2313" s="2">
        <f>+M2313</f>
        <v>32570000</v>
      </c>
      <c r="AE2313" s="2">
        <f>+AD2313*14%</f>
        <v>4559800</v>
      </c>
      <c r="AF2313" s="155">
        <f>+AD2313*35%</f>
        <v>11399500</v>
      </c>
      <c r="AG2313" s="2">
        <f>+AD2313*F2313</f>
        <v>65140000</v>
      </c>
      <c r="AH2313" s="2">
        <f>+AE2313*F2313</f>
        <v>9119600</v>
      </c>
      <c r="AI2313" s="2">
        <f>+AF2313*F2313</f>
        <v>22799000</v>
      </c>
      <c r="AJ2313" s="2">
        <f>SUM(AG2313:AI2313)</f>
        <v>97058600</v>
      </c>
      <c r="AK2313" s="2">
        <f>+AD2313*G2313</f>
        <v>65140000</v>
      </c>
      <c r="AL2313" s="2">
        <f>+AE2313*G2313</f>
        <v>9119600</v>
      </c>
      <c r="AM2313" s="2">
        <f>+AF2313*G2313</f>
        <v>22799000</v>
      </c>
      <c r="AN2313" s="155">
        <f>SUM(AK2313:AM2313)</f>
        <v>97058600</v>
      </c>
      <c r="AQ2313" s="145" t="s">
        <v>525</v>
      </c>
      <c r="AU2313" s="8"/>
      <c r="AV2313" s="8"/>
      <c r="AW2313" s="2">
        <f>+'[2]BoQ HSYC-Đạt'!AT2313</f>
        <v>33221400</v>
      </c>
      <c r="AX2313" s="8">
        <f>F2313*AW2313</f>
        <v>66442800</v>
      </c>
      <c r="AY2313" s="8">
        <f>IF(AQ2313="CT",7%,5%)*AX2313</f>
        <v>4650996</v>
      </c>
      <c r="AZ2313" s="8">
        <f>AX2313*2%</f>
        <v>1328856</v>
      </c>
      <c r="BA2313" s="8">
        <f>IF(BB2313&gt;0,0,AX2313*5%)</f>
        <v>3322140</v>
      </c>
      <c r="BB2313" s="8"/>
      <c r="BC2313" s="8">
        <f>+AX2313+AY2313+AZ2313+BA2313+BB2313</f>
        <v>75744792</v>
      </c>
      <c r="BD2313" s="8">
        <f>AX2313-AT2313</f>
        <v>66442800</v>
      </c>
      <c r="BE2313" s="2"/>
      <c r="BH2313" s="2"/>
    </row>
    <row r="2314" spans="1:60" ht="17" hidden="1" outlineLevel="1" x14ac:dyDescent="0.2">
      <c r="B2314" s="82"/>
      <c r="C2314" s="144" t="s">
        <v>920</v>
      </c>
      <c r="D2314" s="144"/>
      <c r="E2314" s="82"/>
      <c r="F2314" s="143"/>
      <c r="G2314" s="142">
        <f>'[1]BoQ HSYC'!F2314</f>
        <v>0</v>
      </c>
      <c r="H2314" s="185">
        <f>'[1]BoQ HSYC'!G2314</f>
        <v>0</v>
      </c>
      <c r="I2314" s="185">
        <f>'[1]BoQ HSYC'!H2314</f>
        <v>0</v>
      </c>
      <c r="J2314" s="185">
        <f>'[1]BoQ HSYC'!I2314</f>
        <v>0</v>
      </c>
      <c r="K2314" s="48">
        <f>'[1]BoQ HSYC'!J2314</f>
        <v>0</v>
      </c>
      <c r="L2314" s="47">
        <f>'[1]BoQ HSYC'!K2314</f>
        <v>0</v>
      </c>
      <c r="M2314" s="47">
        <f>'[1]BoQ HSYC'!L2314</f>
        <v>0</v>
      </c>
      <c r="N2314" s="183">
        <f>'[1]BoQ HSYC'!M2314</f>
        <v>0</v>
      </c>
      <c r="O2314" s="183">
        <f>'[1]BoQ HSYC'!N2314</f>
        <v>0</v>
      </c>
      <c r="P2314" s="83">
        <f>'[1]BoQ HSYC'!O2314</f>
        <v>0</v>
      </c>
      <c r="Q2314" s="47">
        <f>'[1]BoQ HSYC'!P2314</f>
        <v>0</v>
      </c>
      <c r="R2314" s="132">
        <f>'[1]BoQ HSYC'!Q2314</f>
        <v>0</v>
      </c>
      <c r="S2314" s="83">
        <f>'[1]BoQ HSYC'!R2314</f>
        <v>0</v>
      </c>
      <c r="T2314" s="48">
        <f>'[1]BoQ HSYC'!S2314</f>
        <v>0</v>
      </c>
      <c r="U2314" s="132">
        <f>'[1]BoQ HSYC'!T2314</f>
        <v>0</v>
      </c>
      <c r="V2314" s="132">
        <f>'[1]BoQ HSYC'!U2314</f>
        <v>0</v>
      </c>
      <c r="W2314" s="132">
        <f>'[1]BoQ HSYC'!V2314</f>
        <v>0</v>
      </c>
      <c r="X2314" s="44" t="str">
        <f>'[1]BoQ HSYC'!W2314</f>
        <v>ME</v>
      </c>
      <c r="Y2314" s="44"/>
      <c r="Z2314" s="44"/>
      <c r="AA2314" s="44"/>
      <c r="AB2314" s="2">
        <v>0</v>
      </c>
      <c r="AC2314" s="2">
        <v>0</v>
      </c>
      <c r="AD2314" s="2">
        <f>+M2314</f>
        <v>0</v>
      </c>
      <c r="AE2314" s="2">
        <f>+AD2314*14%</f>
        <v>0</v>
      </c>
      <c r="AF2314" s="155">
        <f>+AD2314*35%</f>
        <v>0</v>
      </c>
      <c r="AG2314" s="2">
        <f>+AD2314*F2314</f>
        <v>0</v>
      </c>
      <c r="AH2314" s="2">
        <f>+AE2314*F2314</f>
        <v>0</v>
      </c>
      <c r="AI2314" s="2">
        <f>+AF2314*F2314</f>
        <v>0</v>
      </c>
      <c r="AJ2314" s="2">
        <f>SUM(AG2314:AI2314)</f>
        <v>0</v>
      </c>
      <c r="AK2314" s="2">
        <f>+AD2314*G2314</f>
        <v>0</v>
      </c>
      <c r="AL2314" s="2">
        <f>+AE2314*G2314</f>
        <v>0</v>
      </c>
      <c r="AM2314" s="2">
        <f>+AF2314*G2314</f>
        <v>0</v>
      </c>
      <c r="AN2314" s="155">
        <f>SUM(AK2314:AM2314)</f>
        <v>0</v>
      </c>
      <c r="AQ2314" s="145" t="s">
        <v>525</v>
      </c>
      <c r="AU2314" s="8"/>
      <c r="AV2314" s="8"/>
      <c r="AW2314" s="2">
        <f>+'[2]BoQ HSYC-Đạt'!AT2314</f>
        <v>0</v>
      </c>
      <c r="AX2314" s="8">
        <f>F2314*AW2314</f>
        <v>0</v>
      </c>
      <c r="AY2314" s="8">
        <f>IF(AQ2314="CT",7%,5%)*AX2314</f>
        <v>0</v>
      </c>
      <c r="AZ2314" s="8">
        <f>AX2314*2%</f>
        <v>0</v>
      </c>
      <c r="BA2314" s="8">
        <f>IF(BB2314&gt;0,0,AX2314*5%)</f>
        <v>0</v>
      </c>
      <c r="BB2314" s="8"/>
      <c r="BC2314" s="8">
        <f>+AX2314+AY2314+AZ2314+BA2314+BB2314</f>
        <v>0</v>
      </c>
      <c r="BD2314" s="8">
        <f>AX2314-AT2314</f>
        <v>0</v>
      </c>
      <c r="BE2314" s="2"/>
      <c r="BH2314" s="2"/>
    </row>
    <row r="2315" spans="1:60" ht="17" hidden="1" outlineLevel="1" x14ac:dyDescent="0.2">
      <c r="B2315" s="82"/>
      <c r="C2315" s="144" t="s">
        <v>921</v>
      </c>
      <c r="D2315" s="144"/>
      <c r="E2315" s="82"/>
      <c r="F2315" s="143"/>
      <c r="G2315" s="142">
        <f>'[1]BoQ HSYC'!F2315</f>
        <v>0</v>
      </c>
      <c r="H2315" s="185">
        <f>'[1]BoQ HSYC'!G2315</f>
        <v>0</v>
      </c>
      <c r="I2315" s="185">
        <f>'[1]BoQ HSYC'!H2315</f>
        <v>0</v>
      </c>
      <c r="J2315" s="185">
        <f>'[1]BoQ HSYC'!I2315</f>
        <v>0</v>
      </c>
      <c r="K2315" s="48">
        <f>'[1]BoQ HSYC'!J2315</f>
        <v>0</v>
      </c>
      <c r="L2315" s="47">
        <f>'[1]BoQ HSYC'!K2315</f>
        <v>0</v>
      </c>
      <c r="M2315" s="47">
        <f>'[1]BoQ HSYC'!L2315</f>
        <v>0</v>
      </c>
      <c r="N2315" s="183">
        <f>'[1]BoQ HSYC'!M2315</f>
        <v>0</v>
      </c>
      <c r="O2315" s="183">
        <f>'[1]BoQ HSYC'!N2315</f>
        <v>0</v>
      </c>
      <c r="P2315" s="83">
        <f>'[1]BoQ HSYC'!O2315</f>
        <v>0</v>
      </c>
      <c r="Q2315" s="47">
        <f>'[1]BoQ HSYC'!P2315</f>
        <v>0</v>
      </c>
      <c r="R2315" s="132">
        <f>'[1]BoQ HSYC'!Q2315</f>
        <v>0</v>
      </c>
      <c r="S2315" s="83">
        <f>'[1]BoQ HSYC'!R2315</f>
        <v>0</v>
      </c>
      <c r="T2315" s="48">
        <f>'[1]BoQ HSYC'!S2315</f>
        <v>0</v>
      </c>
      <c r="U2315" s="132">
        <f>'[1]BoQ HSYC'!T2315</f>
        <v>0</v>
      </c>
      <c r="V2315" s="132">
        <f>'[1]BoQ HSYC'!U2315</f>
        <v>0</v>
      </c>
      <c r="W2315" s="132">
        <f>'[1]BoQ HSYC'!V2315</f>
        <v>0</v>
      </c>
      <c r="X2315" s="44" t="str">
        <f>'[1]BoQ HSYC'!W2315</f>
        <v>ME</v>
      </c>
      <c r="Y2315" s="44"/>
      <c r="Z2315" s="44"/>
      <c r="AA2315" s="44"/>
      <c r="AB2315" s="2">
        <v>0</v>
      </c>
      <c r="AC2315" s="2">
        <v>0</v>
      </c>
      <c r="AD2315" s="2">
        <f>+M2315</f>
        <v>0</v>
      </c>
      <c r="AE2315" s="2">
        <f>+AD2315*14%</f>
        <v>0</v>
      </c>
      <c r="AF2315" s="155">
        <f>+AD2315*35%</f>
        <v>0</v>
      </c>
      <c r="AG2315" s="2">
        <f>+AD2315*F2315</f>
        <v>0</v>
      </c>
      <c r="AH2315" s="2">
        <f>+AE2315*F2315</f>
        <v>0</v>
      </c>
      <c r="AI2315" s="2">
        <f>+AF2315*F2315</f>
        <v>0</v>
      </c>
      <c r="AJ2315" s="2">
        <f>SUM(AG2315:AI2315)</f>
        <v>0</v>
      </c>
      <c r="AK2315" s="2">
        <f>+AD2315*G2315</f>
        <v>0</v>
      </c>
      <c r="AL2315" s="2">
        <f>+AE2315*G2315</f>
        <v>0</v>
      </c>
      <c r="AM2315" s="2">
        <f>+AF2315*G2315</f>
        <v>0</v>
      </c>
      <c r="AN2315" s="155">
        <f>SUM(AK2315:AM2315)</f>
        <v>0</v>
      </c>
      <c r="AQ2315" s="145" t="s">
        <v>525</v>
      </c>
      <c r="AU2315" s="8"/>
      <c r="AV2315" s="8"/>
      <c r="AW2315" s="2">
        <f>+'[2]BoQ HSYC-Đạt'!AT2315</f>
        <v>0</v>
      </c>
      <c r="AX2315" s="8">
        <f>F2315*AW2315</f>
        <v>0</v>
      </c>
      <c r="AY2315" s="8">
        <f>IF(AQ2315="CT",7%,5%)*AX2315</f>
        <v>0</v>
      </c>
      <c r="AZ2315" s="8">
        <f>AX2315*2%</f>
        <v>0</v>
      </c>
      <c r="BA2315" s="8">
        <f>IF(BB2315&gt;0,0,AX2315*5%)</f>
        <v>0</v>
      </c>
      <c r="BB2315" s="8"/>
      <c r="BC2315" s="8">
        <f>+AX2315+AY2315+AZ2315+BA2315+BB2315</f>
        <v>0</v>
      </c>
      <c r="BD2315" s="8">
        <f>AX2315-AT2315</f>
        <v>0</v>
      </c>
      <c r="BE2315" s="2"/>
      <c r="BH2315" s="2"/>
    </row>
    <row r="2316" spans="1:60" ht="17" hidden="1" outlineLevel="1" x14ac:dyDescent="0.2">
      <c r="B2316" s="82"/>
      <c r="C2316" s="144" t="s">
        <v>658</v>
      </c>
      <c r="D2316" s="144"/>
      <c r="E2316" s="82"/>
      <c r="F2316" s="143"/>
      <c r="G2316" s="142">
        <f>'[1]BoQ HSYC'!F2316</f>
        <v>0</v>
      </c>
      <c r="H2316" s="185">
        <f>'[1]BoQ HSYC'!G2316</f>
        <v>0</v>
      </c>
      <c r="I2316" s="185">
        <f>'[1]BoQ HSYC'!H2316</f>
        <v>0</v>
      </c>
      <c r="J2316" s="185">
        <f>'[1]BoQ HSYC'!I2316</f>
        <v>0</v>
      </c>
      <c r="K2316" s="48">
        <f>'[1]BoQ HSYC'!J2316</f>
        <v>0</v>
      </c>
      <c r="L2316" s="47">
        <f>'[1]BoQ HSYC'!K2316</f>
        <v>0</v>
      </c>
      <c r="M2316" s="47">
        <f>'[1]BoQ HSYC'!L2316</f>
        <v>0</v>
      </c>
      <c r="N2316" s="183">
        <f>'[1]BoQ HSYC'!M2316</f>
        <v>0</v>
      </c>
      <c r="O2316" s="183">
        <f>'[1]BoQ HSYC'!N2316</f>
        <v>0</v>
      </c>
      <c r="P2316" s="83">
        <f>'[1]BoQ HSYC'!O2316</f>
        <v>0</v>
      </c>
      <c r="Q2316" s="47">
        <f>'[1]BoQ HSYC'!P2316</f>
        <v>0</v>
      </c>
      <c r="R2316" s="132">
        <f>'[1]BoQ HSYC'!Q2316</f>
        <v>0</v>
      </c>
      <c r="S2316" s="83">
        <f>'[1]BoQ HSYC'!R2316</f>
        <v>0</v>
      </c>
      <c r="T2316" s="48">
        <f>'[1]BoQ HSYC'!S2316</f>
        <v>0</v>
      </c>
      <c r="U2316" s="132">
        <f>'[1]BoQ HSYC'!T2316</f>
        <v>0</v>
      </c>
      <c r="V2316" s="132">
        <f>'[1]BoQ HSYC'!U2316</f>
        <v>0</v>
      </c>
      <c r="W2316" s="132">
        <f>'[1]BoQ HSYC'!V2316</f>
        <v>0</v>
      </c>
      <c r="X2316" s="44" t="str">
        <f>'[1]BoQ HSYC'!W2316</f>
        <v>ME</v>
      </c>
      <c r="Y2316" s="44"/>
      <c r="Z2316" s="44"/>
      <c r="AA2316" s="44"/>
      <c r="AB2316" s="2">
        <v>0</v>
      </c>
      <c r="AC2316" s="2">
        <v>0</v>
      </c>
      <c r="AD2316" s="2">
        <f>+M2316</f>
        <v>0</v>
      </c>
      <c r="AE2316" s="2">
        <f>+AD2316*14%</f>
        <v>0</v>
      </c>
      <c r="AF2316" s="155">
        <f>+AD2316*35%</f>
        <v>0</v>
      </c>
      <c r="AG2316" s="2">
        <f>+AD2316*F2316</f>
        <v>0</v>
      </c>
      <c r="AH2316" s="2">
        <f>+AE2316*F2316</f>
        <v>0</v>
      </c>
      <c r="AI2316" s="2">
        <f>+AF2316*F2316</f>
        <v>0</v>
      </c>
      <c r="AJ2316" s="2">
        <f>SUM(AG2316:AI2316)</f>
        <v>0</v>
      </c>
      <c r="AK2316" s="2">
        <f>+AD2316*G2316</f>
        <v>0</v>
      </c>
      <c r="AL2316" s="2">
        <f>+AE2316*G2316</f>
        <v>0</v>
      </c>
      <c r="AM2316" s="2">
        <f>+AF2316*G2316</f>
        <v>0</v>
      </c>
      <c r="AN2316" s="155">
        <f>SUM(AK2316:AM2316)</f>
        <v>0</v>
      </c>
      <c r="AQ2316" s="145" t="s">
        <v>525</v>
      </c>
      <c r="AU2316" s="8"/>
      <c r="AV2316" s="8"/>
      <c r="AW2316" s="2">
        <f>+'[2]BoQ HSYC-Đạt'!AT2316</f>
        <v>0</v>
      </c>
      <c r="AX2316" s="8">
        <f>F2316*AW2316</f>
        <v>0</v>
      </c>
      <c r="AY2316" s="8">
        <f>IF(AQ2316="CT",7%,5%)*AX2316</f>
        <v>0</v>
      </c>
      <c r="AZ2316" s="8">
        <f>AX2316*2%</f>
        <v>0</v>
      </c>
      <c r="BA2316" s="8">
        <f>IF(BB2316&gt;0,0,AX2316*5%)</f>
        <v>0</v>
      </c>
      <c r="BB2316" s="8"/>
      <c r="BC2316" s="8">
        <f>+AX2316+AY2316+AZ2316+BA2316+BB2316</f>
        <v>0</v>
      </c>
      <c r="BD2316" s="8">
        <f>AX2316-AT2316</f>
        <v>0</v>
      </c>
      <c r="BE2316" s="2"/>
      <c r="BH2316" s="2"/>
    </row>
    <row r="2317" spans="1:60" ht="17" hidden="1" outlineLevel="1" x14ac:dyDescent="0.2">
      <c r="B2317" s="82"/>
      <c r="C2317" s="144" t="s">
        <v>657</v>
      </c>
      <c r="D2317" s="144"/>
      <c r="E2317" s="82"/>
      <c r="F2317" s="143"/>
      <c r="G2317" s="142">
        <f>'[1]BoQ HSYC'!F2317</f>
        <v>0</v>
      </c>
      <c r="H2317" s="185">
        <f>'[1]BoQ HSYC'!G2317</f>
        <v>0</v>
      </c>
      <c r="I2317" s="185">
        <f>'[1]BoQ HSYC'!H2317</f>
        <v>0</v>
      </c>
      <c r="J2317" s="185">
        <f>'[1]BoQ HSYC'!I2317</f>
        <v>0</v>
      </c>
      <c r="K2317" s="48">
        <f>'[1]BoQ HSYC'!J2317</f>
        <v>0</v>
      </c>
      <c r="L2317" s="47">
        <f>'[1]BoQ HSYC'!K2317</f>
        <v>0</v>
      </c>
      <c r="M2317" s="47">
        <f>'[1]BoQ HSYC'!L2317</f>
        <v>0</v>
      </c>
      <c r="N2317" s="183">
        <f>'[1]BoQ HSYC'!M2317</f>
        <v>0</v>
      </c>
      <c r="O2317" s="183">
        <f>'[1]BoQ HSYC'!N2317</f>
        <v>0</v>
      </c>
      <c r="P2317" s="83">
        <f>'[1]BoQ HSYC'!O2317</f>
        <v>0</v>
      </c>
      <c r="Q2317" s="47">
        <f>'[1]BoQ HSYC'!P2317</f>
        <v>0</v>
      </c>
      <c r="R2317" s="132">
        <f>'[1]BoQ HSYC'!Q2317</f>
        <v>0</v>
      </c>
      <c r="S2317" s="83">
        <f>'[1]BoQ HSYC'!R2317</f>
        <v>0</v>
      </c>
      <c r="T2317" s="48">
        <f>'[1]BoQ HSYC'!S2317</f>
        <v>0</v>
      </c>
      <c r="U2317" s="132">
        <f>'[1]BoQ HSYC'!T2317</f>
        <v>0</v>
      </c>
      <c r="V2317" s="132">
        <f>'[1]BoQ HSYC'!U2317</f>
        <v>0</v>
      </c>
      <c r="W2317" s="132">
        <f>'[1]BoQ HSYC'!V2317</f>
        <v>0</v>
      </c>
      <c r="X2317" s="44" t="str">
        <f>'[1]BoQ HSYC'!W2317</f>
        <v>ME</v>
      </c>
      <c r="Y2317" s="44"/>
      <c r="Z2317" s="44"/>
      <c r="AA2317" s="44"/>
      <c r="AB2317" s="2">
        <v>0</v>
      </c>
      <c r="AC2317" s="2">
        <v>0</v>
      </c>
      <c r="AD2317" s="2">
        <f>+M2317</f>
        <v>0</v>
      </c>
      <c r="AE2317" s="2">
        <f>+AD2317*14%</f>
        <v>0</v>
      </c>
      <c r="AF2317" s="155">
        <f>+AD2317*35%</f>
        <v>0</v>
      </c>
      <c r="AG2317" s="2">
        <f>+AD2317*F2317</f>
        <v>0</v>
      </c>
      <c r="AH2317" s="2">
        <f>+AE2317*F2317</f>
        <v>0</v>
      </c>
      <c r="AI2317" s="2">
        <f>+AF2317*F2317</f>
        <v>0</v>
      </c>
      <c r="AJ2317" s="2">
        <f>SUM(AG2317:AI2317)</f>
        <v>0</v>
      </c>
      <c r="AK2317" s="2">
        <f>+AD2317*G2317</f>
        <v>0</v>
      </c>
      <c r="AL2317" s="2">
        <f>+AE2317*G2317</f>
        <v>0</v>
      </c>
      <c r="AM2317" s="2">
        <f>+AF2317*G2317</f>
        <v>0</v>
      </c>
      <c r="AN2317" s="155">
        <f>SUM(AK2317:AM2317)</f>
        <v>0</v>
      </c>
      <c r="AQ2317" s="145" t="s">
        <v>525</v>
      </c>
      <c r="AU2317" s="8"/>
      <c r="AV2317" s="8"/>
      <c r="AW2317" s="2">
        <f>+'[2]BoQ HSYC-Đạt'!AT2317</f>
        <v>0</v>
      </c>
      <c r="AX2317" s="8">
        <f>F2317*AW2317</f>
        <v>0</v>
      </c>
      <c r="AY2317" s="8">
        <f>IF(AQ2317="CT",7%,5%)*AX2317</f>
        <v>0</v>
      </c>
      <c r="AZ2317" s="8">
        <f>AX2317*2%</f>
        <v>0</v>
      </c>
      <c r="BA2317" s="8">
        <f>IF(BB2317&gt;0,0,AX2317*5%)</f>
        <v>0</v>
      </c>
      <c r="BB2317" s="8"/>
      <c r="BC2317" s="8">
        <f>+AX2317+AY2317+AZ2317+BA2317+BB2317</f>
        <v>0</v>
      </c>
      <c r="BD2317" s="8">
        <f>AX2317-AT2317</f>
        <v>0</v>
      </c>
      <c r="BE2317" s="2"/>
      <c r="BH2317" s="2"/>
    </row>
    <row r="2318" spans="1:60" ht="17" hidden="1" outlineLevel="1" x14ac:dyDescent="0.2">
      <c r="B2318" s="82"/>
      <c r="C2318" s="144" t="s">
        <v>656</v>
      </c>
      <c r="D2318" s="144"/>
      <c r="E2318" s="82"/>
      <c r="F2318" s="143"/>
      <c r="G2318" s="142">
        <f>'[1]BoQ HSYC'!F2318</f>
        <v>0</v>
      </c>
      <c r="H2318" s="185">
        <f>'[1]BoQ HSYC'!G2318</f>
        <v>0</v>
      </c>
      <c r="I2318" s="185">
        <f>'[1]BoQ HSYC'!H2318</f>
        <v>0</v>
      </c>
      <c r="J2318" s="185">
        <f>'[1]BoQ HSYC'!I2318</f>
        <v>0</v>
      </c>
      <c r="K2318" s="48">
        <f>'[1]BoQ HSYC'!J2318</f>
        <v>0</v>
      </c>
      <c r="L2318" s="47">
        <f>'[1]BoQ HSYC'!K2318</f>
        <v>0</v>
      </c>
      <c r="M2318" s="47">
        <f>'[1]BoQ HSYC'!L2318</f>
        <v>0</v>
      </c>
      <c r="N2318" s="183">
        <f>'[1]BoQ HSYC'!M2318</f>
        <v>0</v>
      </c>
      <c r="O2318" s="183">
        <f>'[1]BoQ HSYC'!N2318</f>
        <v>0</v>
      </c>
      <c r="P2318" s="83">
        <f>'[1]BoQ HSYC'!O2318</f>
        <v>0</v>
      </c>
      <c r="Q2318" s="47">
        <f>'[1]BoQ HSYC'!P2318</f>
        <v>0</v>
      </c>
      <c r="R2318" s="132">
        <f>'[1]BoQ HSYC'!Q2318</f>
        <v>0</v>
      </c>
      <c r="S2318" s="83">
        <f>'[1]BoQ HSYC'!R2318</f>
        <v>0</v>
      </c>
      <c r="T2318" s="48">
        <f>'[1]BoQ HSYC'!S2318</f>
        <v>0</v>
      </c>
      <c r="U2318" s="132">
        <f>'[1]BoQ HSYC'!T2318</f>
        <v>0</v>
      </c>
      <c r="V2318" s="132">
        <f>'[1]BoQ HSYC'!U2318</f>
        <v>0</v>
      </c>
      <c r="W2318" s="132">
        <f>'[1]BoQ HSYC'!V2318</f>
        <v>0</v>
      </c>
      <c r="X2318" s="44" t="str">
        <f>'[1]BoQ HSYC'!W2318</f>
        <v>ME</v>
      </c>
      <c r="Y2318" s="44"/>
      <c r="Z2318" s="44"/>
      <c r="AA2318" s="44"/>
      <c r="AB2318" s="2">
        <v>0</v>
      </c>
      <c r="AC2318" s="2">
        <v>0</v>
      </c>
      <c r="AD2318" s="2">
        <f>+M2318</f>
        <v>0</v>
      </c>
      <c r="AE2318" s="2">
        <f>+AD2318*14%</f>
        <v>0</v>
      </c>
      <c r="AF2318" s="155">
        <f>+AD2318*35%</f>
        <v>0</v>
      </c>
      <c r="AG2318" s="2">
        <f>+AD2318*F2318</f>
        <v>0</v>
      </c>
      <c r="AH2318" s="2">
        <f>+AE2318*F2318</f>
        <v>0</v>
      </c>
      <c r="AI2318" s="2">
        <f>+AF2318*F2318</f>
        <v>0</v>
      </c>
      <c r="AJ2318" s="2">
        <f>SUM(AG2318:AI2318)</f>
        <v>0</v>
      </c>
      <c r="AK2318" s="2">
        <f>+AD2318*G2318</f>
        <v>0</v>
      </c>
      <c r="AL2318" s="2">
        <f>+AE2318*G2318</f>
        <v>0</v>
      </c>
      <c r="AM2318" s="2">
        <f>+AF2318*G2318</f>
        <v>0</v>
      </c>
      <c r="AN2318" s="155">
        <f>SUM(AK2318:AM2318)</f>
        <v>0</v>
      </c>
      <c r="AQ2318" s="145" t="s">
        <v>525</v>
      </c>
      <c r="AU2318" s="8"/>
      <c r="AV2318" s="8"/>
      <c r="AW2318" s="2">
        <f>+'[2]BoQ HSYC-Đạt'!AT2318</f>
        <v>0</v>
      </c>
      <c r="AX2318" s="8">
        <f>F2318*AW2318</f>
        <v>0</v>
      </c>
      <c r="AY2318" s="8">
        <f>IF(AQ2318="CT",7%,5%)*AX2318</f>
        <v>0</v>
      </c>
      <c r="AZ2318" s="8">
        <f>AX2318*2%</f>
        <v>0</v>
      </c>
      <c r="BA2318" s="8">
        <f>IF(BB2318&gt;0,0,AX2318*5%)</f>
        <v>0</v>
      </c>
      <c r="BB2318" s="8"/>
      <c r="BC2318" s="8">
        <f>+AX2318+AY2318+AZ2318+BA2318+BB2318</f>
        <v>0</v>
      </c>
      <c r="BD2318" s="8">
        <f>AX2318-AT2318</f>
        <v>0</v>
      </c>
      <c r="BE2318" s="2"/>
      <c r="BH2318" s="2"/>
    </row>
    <row r="2319" spans="1:60" ht="17" hidden="1" outlineLevel="1" x14ac:dyDescent="0.2">
      <c r="B2319" s="82"/>
      <c r="C2319" s="144" t="s">
        <v>655</v>
      </c>
      <c r="D2319" s="144"/>
      <c r="E2319" s="82"/>
      <c r="F2319" s="143"/>
      <c r="G2319" s="142">
        <f>'[1]BoQ HSYC'!F2319</f>
        <v>0</v>
      </c>
      <c r="H2319" s="185">
        <f>'[1]BoQ HSYC'!G2319</f>
        <v>0</v>
      </c>
      <c r="I2319" s="185">
        <f>'[1]BoQ HSYC'!H2319</f>
        <v>0</v>
      </c>
      <c r="J2319" s="185">
        <f>'[1]BoQ HSYC'!I2319</f>
        <v>0</v>
      </c>
      <c r="K2319" s="48">
        <f>'[1]BoQ HSYC'!J2319</f>
        <v>0</v>
      </c>
      <c r="L2319" s="47">
        <f>'[1]BoQ HSYC'!K2319</f>
        <v>0</v>
      </c>
      <c r="M2319" s="47">
        <f>'[1]BoQ HSYC'!L2319</f>
        <v>0</v>
      </c>
      <c r="N2319" s="183">
        <f>'[1]BoQ HSYC'!M2319</f>
        <v>0</v>
      </c>
      <c r="O2319" s="183">
        <f>'[1]BoQ HSYC'!N2319</f>
        <v>0</v>
      </c>
      <c r="P2319" s="83">
        <f>'[1]BoQ HSYC'!O2319</f>
        <v>0</v>
      </c>
      <c r="Q2319" s="47">
        <f>'[1]BoQ HSYC'!P2319</f>
        <v>0</v>
      </c>
      <c r="R2319" s="132">
        <f>'[1]BoQ HSYC'!Q2319</f>
        <v>0</v>
      </c>
      <c r="S2319" s="83">
        <f>'[1]BoQ HSYC'!R2319</f>
        <v>0</v>
      </c>
      <c r="T2319" s="48">
        <f>'[1]BoQ HSYC'!S2319</f>
        <v>0</v>
      </c>
      <c r="U2319" s="132">
        <f>'[1]BoQ HSYC'!T2319</f>
        <v>0</v>
      </c>
      <c r="V2319" s="132">
        <f>'[1]BoQ HSYC'!U2319</f>
        <v>0</v>
      </c>
      <c r="W2319" s="132">
        <f>'[1]BoQ HSYC'!V2319</f>
        <v>0</v>
      </c>
      <c r="X2319" s="44" t="str">
        <f>'[1]BoQ HSYC'!W2319</f>
        <v>ME</v>
      </c>
      <c r="Y2319" s="44"/>
      <c r="Z2319" s="44"/>
      <c r="AA2319" s="44"/>
      <c r="AB2319" s="2">
        <v>0</v>
      </c>
      <c r="AC2319" s="2">
        <v>0</v>
      </c>
      <c r="AD2319" s="2">
        <f>+M2319</f>
        <v>0</v>
      </c>
      <c r="AE2319" s="2">
        <f>+AD2319*14%</f>
        <v>0</v>
      </c>
      <c r="AF2319" s="155">
        <f>+AD2319*35%</f>
        <v>0</v>
      </c>
      <c r="AG2319" s="2">
        <f>+AD2319*F2319</f>
        <v>0</v>
      </c>
      <c r="AH2319" s="2">
        <f>+AE2319*F2319</f>
        <v>0</v>
      </c>
      <c r="AI2319" s="2">
        <f>+AF2319*F2319</f>
        <v>0</v>
      </c>
      <c r="AJ2319" s="2">
        <f>SUM(AG2319:AI2319)</f>
        <v>0</v>
      </c>
      <c r="AK2319" s="2">
        <f>+AD2319*G2319</f>
        <v>0</v>
      </c>
      <c r="AL2319" s="2">
        <f>+AE2319*G2319</f>
        <v>0</v>
      </c>
      <c r="AM2319" s="2">
        <f>+AF2319*G2319</f>
        <v>0</v>
      </c>
      <c r="AN2319" s="155">
        <f>SUM(AK2319:AM2319)</f>
        <v>0</v>
      </c>
      <c r="AQ2319" s="145" t="s">
        <v>525</v>
      </c>
      <c r="AU2319" s="8"/>
      <c r="AV2319" s="8"/>
      <c r="AW2319" s="2">
        <f>+'[2]BoQ HSYC-Đạt'!AT2319</f>
        <v>0</v>
      </c>
      <c r="AX2319" s="8">
        <f>F2319*AW2319</f>
        <v>0</v>
      </c>
      <c r="AY2319" s="8">
        <f>IF(AQ2319="CT",7%,5%)*AX2319</f>
        <v>0</v>
      </c>
      <c r="AZ2319" s="8">
        <f>AX2319*2%</f>
        <v>0</v>
      </c>
      <c r="BA2319" s="8">
        <f>IF(BB2319&gt;0,0,AX2319*5%)</f>
        <v>0</v>
      </c>
      <c r="BB2319" s="8"/>
      <c r="BC2319" s="8">
        <f>+AX2319+AY2319+AZ2319+BA2319+BB2319</f>
        <v>0</v>
      </c>
      <c r="BD2319" s="8">
        <f>AX2319-AT2319</f>
        <v>0</v>
      </c>
      <c r="BE2319" s="2"/>
      <c r="BH2319" s="2"/>
    </row>
    <row r="2320" spans="1:60" ht="17" hidden="1" outlineLevel="1" x14ac:dyDescent="0.2">
      <c r="B2320" s="82"/>
      <c r="C2320" s="144" t="s">
        <v>654</v>
      </c>
      <c r="D2320" s="144"/>
      <c r="E2320" s="82"/>
      <c r="F2320" s="143"/>
      <c r="G2320" s="142">
        <f>'[1]BoQ HSYC'!F2320</f>
        <v>0</v>
      </c>
      <c r="H2320" s="185">
        <f>'[1]BoQ HSYC'!G2320</f>
        <v>0</v>
      </c>
      <c r="I2320" s="185">
        <f>'[1]BoQ HSYC'!H2320</f>
        <v>0</v>
      </c>
      <c r="J2320" s="185">
        <f>'[1]BoQ HSYC'!I2320</f>
        <v>0</v>
      </c>
      <c r="K2320" s="48">
        <f>'[1]BoQ HSYC'!J2320</f>
        <v>0</v>
      </c>
      <c r="L2320" s="47">
        <f>'[1]BoQ HSYC'!K2320</f>
        <v>0</v>
      </c>
      <c r="M2320" s="47">
        <f>'[1]BoQ HSYC'!L2320</f>
        <v>0</v>
      </c>
      <c r="N2320" s="183">
        <f>'[1]BoQ HSYC'!M2320</f>
        <v>0</v>
      </c>
      <c r="O2320" s="183">
        <f>'[1]BoQ HSYC'!N2320</f>
        <v>0</v>
      </c>
      <c r="P2320" s="83">
        <f>'[1]BoQ HSYC'!O2320</f>
        <v>0</v>
      </c>
      <c r="Q2320" s="47">
        <f>'[1]BoQ HSYC'!P2320</f>
        <v>0</v>
      </c>
      <c r="R2320" s="132">
        <f>'[1]BoQ HSYC'!Q2320</f>
        <v>0</v>
      </c>
      <c r="S2320" s="83">
        <f>'[1]BoQ HSYC'!R2320</f>
        <v>0</v>
      </c>
      <c r="T2320" s="48">
        <f>'[1]BoQ HSYC'!S2320</f>
        <v>0</v>
      </c>
      <c r="U2320" s="132">
        <f>'[1]BoQ HSYC'!T2320</f>
        <v>0</v>
      </c>
      <c r="V2320" s="132">
        <f>'[1]BoQ HSYC'!U2320</f>
        <v>0</v>
      </c>
      <c r="W2320" s="132">
        <f>'[1]BoQ HSYC'!V2320</f>
        <v>0</v>
      </c>
      <c r="X2320" s="44" t="str">
        <f>'[1]BoQ HSYC'!W2320</f>
        <v>ME</v>
      </c>
      <c r="Y2320" s="44"/>
      <c r="Z2320" s="44"/>
      <c r="AA2320" s="44"/>
      <c r="AB2320" s="2">
        <v>0</v>
      </c>
      <c r="AC2320" s="2">
        <v>0</v>
      </c>
      <c r="AD2320" s="2">
        <f>+M2320</f>
        <v>0</v>
      </c>
      <c r="AE2320" s="2">
        <f>+AD2320*14%</f>
        <v>0</v>
      </c>
      <c r="AF2320" s="155">
        <f>+AD2320*35%</f>
        <v>0</v>
      </c>
      <c r="AG2320" s="2">
        <f>+AD2320*F2320</f>
        <v>0</v>
      </c>
      <c r="AH2320" s="2">
        <f>+AE2320*F2320</f>
        <v>0</v>
      </c>
      <c r="AI2320" s="2">
        <f>+AF2320*F2320</f>
        <v>0</v>
      </c>
      <c r="AJ2320" s="2">
        <f>SUM(AG2320:AI2320)</f>
        <v>0</v>
      </c>
      <c r="AK2320" s="2">
        <f>+AD2320*G2320</f>
        <v>0</v>
      </c>
      <c r="AL2320" s="2">
        <f>+AE2320*G2320</f>
        <v>0</v>
      </c>
      <c r="AM2320" s="2">
        <f>+AF2320*G2320</f>
        <v>0</v>
      </c>
      <c r="AN2320" s="155">
        <f>SUM(AK2320:AM2320)</f>
        <v>0</v>
      </c>
      <c r="AQ2320" s="145" t="s">
        <v>525</v>
      </c>
      <c r="AU2320" s="8"/>
      <c r="AV2320" s="8"/>
      <c r="AW2320" s="2">
        <f>+'[2]BoQ HSYC-Đạt'!AT2320</f>
        <v>0</v>
      </c>
      <c r="AX2320" s="8">
        <f>F2320*AW2320</f>
        <v>0</v>
      </c>
      <c r="AY2320" s="8">
        <f>IF(AQ2320="CT",7%,5%)*AX2320</f>
        <v>0</v>
      </c>
      <c r="AZ2320" s="8">
        <f>AX2320*2%</f>
        <v>0</v>
      </c>
      <c r="BA2320" s="8">
        <f>IF(BB2320&gt;0,0,AX2320*5%)</f>
        <v>0</v>
      </c>
      <c r="BB2320" s="8"/>
      <c r="BC2320" s="8">
        <f>+AX2320+AY2320+AZ2320+BA2320+BB2320</f>
        <v>0</v>
      </c>
      <c r="BD2320" s="8">
        <f>AX2320-AT2320</f>
        <v>0</v>
      </c>
      <c r="BE2320" s="2"/>
      <c r="BH2320" s="2"/>
    </row>
    <row r="2321" spans="1:60" ht="17" hidden="1" outlineLevel="1" x14ac:dyDescent="0.2">
      <c r="B2321" s="82"/>
      <c r="C2321" s="144" t="s">
        <v>831</v>
      </c>
      <c r="D2321" s="144"/>
      <c r="E2321" s="82"/>
      <c r="F2321" s="143"/>
      <c r="G2321" s="142">
        <f>'[1]BoQ HSYC'!F2321</f>
        <v>0</v>
      </c>
      <c r="H2321" s="185">
        <f>'[1]BoQ HSYC'!G2321</f>
        <v>0</v>
      </c>
      <c r="I2321" s="185">
        <f>'[1]BoQ HSYC'!H2321</f>
        <v>0</v>
      </c>
      <c r="J2321" s="185">
        <f>'[1]BoQ HSYC'!I2321</f>
        <v>0</v>
      </c>
      <c r="K2321" s="48">
        <f>'[1]BoQ HSYC'!J2321</f>
        <v>0</v>
      </c>
      <c r="L2321" s="47">
        <f>'[1]BoQ HSYC'!K2321</f>
        <v>0</v>
      </c>
      <c r="M2321" s="47">
        <f>'[1]BoQ HSYC'!L2321</f>
        <v>0</v>
      </c>
      <c r="N2321" s="183">
        <f>'[1]BoQ HSYC'!M2321</f>
        <v>0</v>
      </c>
      <c r="O2321" s="183">
        <f>'[1]BoQ HSYC'!N2321</f>
        <v>0</v>
      </c>
      <c r="P2321" s="83">
        <f>'[1]BoQ HSYC'!O2321</f>
        <v>0</v>
      </c>
      <c r="Q2321" s="47">
        <f>'[1]BoQ HSYC'!P2321</f>
        <v>0</v>
      </c>
      <c r="R2321" s="132">
        <f>'[1]BoQ HSYC'!Q2321</f>
        <v>0</v>
      </c>
      <c r="S2321" s="83">
        <f>'[1]BoQ HSYC'!R2321</f>
        <v>0</v>
      </c>
      <c r="T2321" s="48">
        <f>'[1]BoQ HSYC'!S2321</f>
        <v>0</v>
      </c>
      <c r="U2321" s="132">
        <f>'[1]BoQ HSYC'!T2321</f>
        <v>0</v>
      </c>
      <c r="V2321" s="132">
        <f>'[1]BoQ HSYC'!U2321</f>
        <v>0</v>
      </c>
      <c r="W2321" s="132">
        <f>'[1]BoQ HSYC'!V2321</f>
        <v>0</v>
      </c>
      <c r="X2321" s="44" t="str">
        <f>'[1]BoQ HSYC'!W2321</f>
        <v>ME</v>
      </c>
      <c r="Y2321" s="44"/>
      <c r="Z2321" s="44"/>
      <c r="AA2321" s="44"/>
      <c r="AB2321" s="2">
        <v>0</v>
      </c>
      <c r="AC2321" s="2">
        <v>0</v>
      </c>
      <c r="AD2321" s="2">
        <f>+M2321</f>
        <v>0</v>
      </c>
      <c r="AE2321" s="2">
        <f>+AD2321*14%</f>
        <v>0</v>
      </c>
      <c r="AF2321" s="155">
        <f>+AD2321*35%</f>
        <v>0</v>
      </c>
      <c r="AG2321" s="2">
        <f>+AD2321*F2321</f>
        <v>0</v>
      </c>
      <c r="AH2321" s="2">
        <f>+AE2321*F2321</f>
        <v>0</v>
      </c>
      <c r="AI2321" s="2">
        <f>+AF2321*F2321</f>
        <v>0</v>
      </c>
      <c r="AJ2321" s="2">
        <f>SUM(AG2321:AI2321)</f>
        <v>0</v>
      </c>
      <c r="AK2321" s="2">
        <f>+AD2321*G2321</f>
        <v>0</v>
      </c>
      <c r="AL2321" s="2">
        <f>+AE2321*G2321</f>
        <v>0</v>
      </c>
      <c r="AM2321" s="2">
        <f>+AF2321*G2321</f>
        <v>0</v>
      </c>
      <c r="AN2321" s="155">
        <f>SUM(AK2321:AM2321)</f>
        <v>0</v>
      </c>
      <c r="AQ2321" s="145" t="s">
        <v>525</v>
      </c>
      <c r="AU2321" s="8"/>
      <c r="AV2321" s="8"/>
      <c r="AW2321" s="2">
        <f>+'[2]BoQ HSYC-Đạt'!AT2321</f>
        <v>0</v>
      </c>
      <c r="AX2321" s="8">
        <f>F2321*AW2321</f>
        <v>0</v>
      </c>
      <c r="AY2321" s="8">
        <f>IF(AQ2321="CT",7%,5%)*AX2321</f>
        <v>0</v>
      </c>
      <c r="AZ2321" s="8">
        <f>AX2321*2%</f>
        <v>0</v>
      </c>
      <c r="BA2321" s="8">
        <f>IF(BB2321&gt;0,0,AX2321*5%)</f>
        <v>0</v>
      </c>
      <c r="BB2321" s="8"/>
      <c r="BC2321" s="8">
        <f>+AX2321+AY2321+AZ2321+BA2321+BB2321</f>
        <v>0</v>
      </c>
      <c r="BD2321" s="8">
        <f>AX2321-AT2321</f>
        <v>0</v>
      </c>
      <c r="BE2321" s="2"/>
      <c r="BH2321" s="2"/>
    </row>
    <row r="2322" spans="1:60" ht="17" hidden="1" outlineLevel="1" x14ac:dyDescent="0.2">
      <c r="A2322" s="1" t="s">
        <v>108</v>
      </c>
      <c r="B2322" s="82">
        <v>4</v>
      </c>
      <c r="C2322" s="144" t="s">
        <v>835</v>
      </c>
      <c r="D2322" s="144"/>
      <c r="E2322" s="82" t="s">
        <v>664</v>
      </c>
      <c r="F2322" s="143">
        <v>1</v>
      </c>
      <c r="G2322" s="142">
        <f>'[1]BoQ HSYC'!F2322</f>
        <v>1</v>
      </c>
      <c r="H2322" s="185">
        <f>'[1]BoQ HSYC'!G2322</f>
        <v>0</v>
      </c>
      <c r="I2322" s="185">
        <f>'[1]BoQ HSYC'!H2322</f>
        <v>0</v>
      </c>
      <c r="J2322" s="185">
        <f>'[1]BoQ HSYC'!I2322</f>
        <v>0</v>
      </c>
      <c r="K2322" s="48">
        <f>'[1]BoQ HSYC'!J2322</f>
        <v>31510000</v>
      </c>
      <c r="L2322" s="47">
        <f>'[1]BoQ HSYC'!K2322</f>
        <v>0</v>
      </c>
      <c r="M2322" s="47">
        <f>'[1]BoQ HSYC'!L2322</f>
        <v>31510000</v>
      </c>
      <c r="N2322" s="183">
        <f>'[1]BoQ HSYC'!M2322</f>
        <v>0</v>
      </c>
      <c r="O2322" s="183">
        <f>'[1]BoQ HSYC'!N2322</f>
        <v>0</v>
      </c>
      <c r="P2322" s="83">
        <f>'[1]BoQ HSYC'!O2322</f>
        <v>0</v>
      </c>
      <c r="Q2322" s="47">
        <f>'[1]BoQ HSYC'!P2322</f>
        <v>31510000</v>
      </c>
      <c r="R2322" s="132">
        <f>'[1]BoQ HSYC'!Q2322</f>
        <v>0</v>
      </c>
      <c r="S2322" s="83">
        <f>'[1]BoQ HSYC'!R2322</f>
        <v>31510000</v>
      </c>
      <c r="T2322" s="48">
        <f>'[1]BoQ HSYC'!S2322</f>
        <v>0</v>
      </c>
      <c r="U2322" s="132">
        <f>'[1]BoQ HSYC'!T2322</f>
        <v>0</v>
      </c>
      <c r="V2322" s="132" t="str">
        <f>'[1]BoQ HSYC'!U2322</f>
        <v>Báo giá NCC</v>
      </c>
      <c r="W2322" s="132" t="str">
        <f>'[1]BoQ HSYC'!V2322</f>
        <v>Báo giá NCC</v>
      </c>
      <c r="X2322" s="44" t="str">
        <f>'[1]BoQ HSYC'!W2322</f>
        <v>ME</v>
      </c>
      <c r="Y2322" s="44"/>
      <c r="Z2322" s="44"/>
      <c r="AA2322" s="44"/>
      <c r="AB2322" s="2">
        <v>40041253.725000001</v>
      </c>
      <c r="AC2322" s="2">
        <v>40041253.725000001</v>
      </c>
      <c r="AD2322" s="2">
        <f>+M2322</f>
        <v>31510000</v>
      </c>
      <c r="AE2322" s="2">
        <f>+AD2322*14%</f>
        <v>4411400</v>
      </c>
      <c r="AF2322" s="155">
        <f>+AD2322*35%</f>
        <v>11028500</v>
      </c>
      <c r="AG2322" s="2">
        <f>+AD2322*F2322</f>
        <v>31510000</v>
      </c>
      <c r="AH2322" s="2">
        <f>+AE2322*F2322</f>
        <v>4411400</v>
      </c>
      <c r="AI2322" s="2">
        <f>+AF2322*F2322</f>
        <v>11028500</v>
      </c>
      <c r="AJ2322" s="2">
        <f>SUM(AG2322:AI2322)</f>
        <v>46949900</v>
      </c>
      <c r="AK2322" s="2">
        <f>+AD2322*G2322</f>
        <v>31510000</v>
      </c>
      <c r="AL2322" s="2">
        <f>+AE2322*G2322</f>
        <v>4411400</v>
      </c>
      <c r="AM2322" s="2">
        <f>+AF2322*G2322</f>
        <v>11028500</v>
      </c>
      <c r="AN2322" s="155">
        <f>SUM(AK2322:AM2322)</f>
        <v>46949900</v>
      </c>
      <c r="AQ2322" s="145" t="s">
        <v>525</v>
      </c>
      <c r="AU2322" s="8"/>
      <c r="AV2322" s="8"/>
      <c r="AW2322" s="2">
        <f>+'[2]BoQ HSYC-Đạt'!AT2322</f>
        <v>32140200</v>
      </c>
      <c r="AX2322" s="8">
        <f>F2322*AW2322</f>
        <v>32140200</v>
      </c>
      <c r="AY2322" s="8">
        <f>IF(AQ2322="CT",7%,5%)*AX2322</f>
        <v>2249814</v>
      </c>
      <c r="AZ2322" s="8">
        <f>AX2322*2%</f>
        <v>642804</v>
      </c>
      <c r="BA2322" s="8">
        <f>IF(BB2322&gt;0,0,AX2322*5%)</f>
        <v>1607010</v>
      </c>
      <c r="BB2322" s="8"/>
      <c r="BC2322" s="8">
        <f>+AX2322+AY2322+AZ2322+BA2322+BB2322</f>
        <v>36639828</v>
      </c>
      <c r="BD2322" s="8">
        <f>AX2322-AT2322</f>
        <v>32140200</v>
      </c>
      <c r="BE2322" s="2"/>
      <c r="BH2322" s="2"/>
    </row>
    <row r="2323" spans="1:60" ht="17" hidden="1" outlineLevel="1" x14ac:dyDescent="0.2">
      <c r="B2323" s="82"/>
      <c r="C2323" s="144" t="s">
        <v>920</v>
      </c>
      <c r="D2323" s="144"/>
      <c r="E2323" s="82"/>
      <c r="F2323" s="143"/>
      <c r="G2323" s="142">
        <f>'[1]BoQ HSYC'!F2323</f>
        <v>0</v>
      </c>
      <c r="H2323" s="185">
        <f>'[1]BoQ HSYC'!G2323</f>
        <v>0</v>
      </c>
      <c r="I2323" s="185">
        <f>'[1]BoQ HSYC'!H2323</f>
        <v>0</v>
      </c>
      <c r="J2323" s="185">
        <f>'[1]BoQ HSYC'!I2323</f>
        <v>0</v>
      </c>
      <c r="K2323" s="48">
        <f>'[1]BoQ HSYC'!J2323</f>
        <v>0</v>
      </c>
      <c r="L2323" s="47">
        <f>'[1]BoQ HSYC'!K2323</f>
        <v>0</v>
      </c>
      <c r="M2323" s="47">
        <f>'[1]BoQ HSYC'!L2323</f>
        <v>0</v>
      </c>
      <c r="N2323" s="183">
        <f>'[1]BoQ HSYC'!M2323</f>
        <v>0</v>
      </c>
      <c r="O2323" s="183">
        <f>'[1]BoQ HSYC'!N2323</f>
        <v>0</v>
      </c>
      <c r="P2323" s="83">
        <f>'[1]BoQ HSYC'!O2323</f>
        <v>0</v>
      </c>
      <c r="Q2323" s="47">
        <f>'[1]BoQ HSYC'!P2323</f>
        <v>0</v>
      </c>
      <c r="R2323" s="132">
        <f>'[1]BoQ HSYC'!Q2323</f>
        <v>0</v>
      </c>
      <c r="S2323" s="83">
        <f>'[1]BoQ HSYC'!R2323</f>
        <v>0</v>
      </c>
      <c r="T2323" s="48">
        <f>'[1]BoQ HSYC'!S2323</f>
        <v>0</v>
      </c>
      <c r="U2323" s="132">
        <f>'[1]BoQ HSYC'!T2323</f>
        <v>0</v>
      </c>
      <c r="V2323" s="132">
        <f>'[1]BoQ HSYC'!U2323</f>
        <v>0</v>
      </c>
      <c r="W2323" s="132">
        <f>'[1]BoQ HSYC'!V2323</f>
        <v>0</v>
      </c>
      <c r="X2323" s="44" t="str">
        <f>'[1]BoQ HSYC'!W2323</f>
        <v>ME</v>
      </c>
      <c r="Y2323" s="44"/>
      <c r="Z2323" s="44"/>
      <c r="AA2323" s="44"/>
      <c r="AB2323" s="2">
        <v>0</v>
      </c>
      <c r="AC2323" s="2">
        <v>0</v>
      </c>
      <c r="AD2323" s="2">
        <f>+M2323</f>
        <v>0</v>
      </c>
      <c r="AE2323" s="2">
        <f>+AD2323*14%</f>
        <v>0</v>
      </c>
      <c r="AF2323" s="155">
        <f>+AD2323*35%</f>
        <v>0</v>
      </c>
      <c r="AG2323" s="2">
        <f>+AD2323*F2323</f>
        <v>0</v>
      </c>
      <c r="AH2323" s="2">
        <f>+AE2323*F2323</f>
        <v>0</v>
      </c>
      <c r="AI2323" s="2">
        <f>+AF2323*F2323</f>
        <v>0</v>
      </c>
      <c r="AJ2323" s="2">
        <f>SUM(AG2323:AI2323)</f>
        <v>0</v>
      </c>
      <c r="AK2323" s="2">
        <f>+AD2323*G2323</f>
        <v>0</v>
      </c>
      <c r="AL2323" s="2">
        <f>+AE2323*G2323</f>
        <v>0</v>
      </c>
      <c r="AM2323" s="2">
        <f>+AF2323*G2323</f>
        <v>0</v>
      </c>
      <c r="AN2323" s="155">
        <f>SUM(AK2323:AM2323)</f>
        <v>0</v>
      </c>
      <c r="AQ2323" s="145" t="s">
        <v>525</v>
      </c>
      <c r="AU2323" s="8"/>
      <c r="AV2323" s="8"/>
      <c r="AW2323" s="2">
        <f>+'[2]BoQ HSYC-Đạt'!AT2323</f>
        <v>0</v>
      </c>
      <c r="AX2323" s="8">
        <f>F2323*AW2323</f>
        <v>0</v>
      </c>
      <c r="AY2323" s="8">
        <f>IF(AQ2323="CT",7%,5%)*AX2323</f>
        <v>0</v>
      </c>
      <c r="AZ2323" s="8">
        <f>AX2323*2%</f>
        <v>0</v>
      </c>
      <c r="BA2323" s="8">
        <f>IF(BB2323&gt;0,0,AX2323*5%)</f>
        <v>0</v>
      </c>
      <c r="BB2323" s="8"/>
      <c r="BC2323" s="8">
        <f>+AX2323+AY2323+AZ2323+BA2323+BB2323</f>
        <v>0</v>
      </c>
      <c r="BD2323" s="8">
        <f>AX2323-AT2323</f>
        <v>0</v>
      </c>
      <c r="BE2323" s="2"/>
      <c r="BH2323" s="2"/>
    </row>
    <row r="2324" spans="1:60" ht="17" hidden="1" outlineLevel="1" x14ac:dyDescent="0.2">
      <c r="B2324" s="82"/>
      <c r="C2324" s="144" t="s">
        <v>921</v>
      </c>
      <c r="D2324" s="144"/>
      <c r="E2324" s="82"/>
      <c r="F2324" s="143"/>
      <c r="G2324" s="142">
        <f>'[1]BoQ HSYC'!F2324</f>
        <v>0</v>
      </c>
      <c r="H2324" s="185">
        <f>'[1]BoQ HSYC'!G2324</f>
        <v>0</v>
      </c>
      <c r="I2324" s="185">
        <f>'[1]BoQ HSYC'!H2324</f>
        <v>0</v>
      </c>
      <c r="J2324" s="185">
        <f>'[1]BoQ HSYC'!I2324</f>
        <v>0</v>
      </c>
      <c r="K2324" s="48">
        <f>'[1]BoQ HSYC'!J2324</f>
        <v>0</v>
      </c>
      <c r="L2324" s="47">
        <f>'[1]BoQ HSYC'!K2324</f>
        <v>0</v>
      </c>
      <c r="M2324" s="47">
        <f>'[1]BoQ HSYC'!L2324</f>
        <v>0</v>
      </c>
      <c r="N2324" s="183">
        <f>'[1]BoQ HSYC'!M2324</f>
        <v>0</v>
      </c>
      <c r="O2324" s="183">
        <f>'[1]BoQ HSYC'!N2324</f>
        <v>0</v>
      </c>
      <c r="P2324" s="83">
        <f>'[1]BoQ HSYC'!O2324</f>
        <v>0</v>
      </c>
      <c r="Q2324" s="47">
        <f>'[1]BoQ HSYC'!P2324</f>
        <v>0</v>
      </c>
      <c r="R2324" s="132">
        <f>'[1]BoQ HSYC'!Q2324</f>
        <v>0</v>
      </c>
      <c r="S2324" s="83">
        <f>'[1]BoQ HSYC'!R2324</f>
        <v>0</v>
      </c>
      <c r="T2324" s="48">
        <f>'[1]BoQ HSYC'!S2324</f>
        <v>0</v>
      </c>
      <c r="U2324" s="132">
        <f>'[1]BoQ HSYC'!T2324</f>
        <v>0</v>
      </c>
      <c r="V2324" s="132">
        <f>'[1]BoQ HSYC'!U2324</f>
        <v>0</v>
      </c>
      <c r="W2324" s="132">
        <f>'[1]BoQ HSYC'!V2324</f>
        <v>0</v>
      </c>
      <c r="X2324" s="44" t="str">
        <f>'[1]BoQ HSYC'!W2324</f>
        <v>ME</v>
      </c>
      <c r="Y2324" s="44"/>
      <c r="Z2324" s="44"/>
      <c r="AA2324" s="44"/>
      <c r="AB2324" s="2">
        <v>0</v>
      </c>
      <c r="AC2324" s="2">
        <v>0</v>
      </c>
      <c r="AD2324" s="2">
        <f>+M2324</f>
        <v>0</v>
      </c>
      <c r="AE2324" s="2">
        <f>+AD2324*14%</f>
        <v>0</v>
      </c>
      <c r="AF2324" s="155">
        <f>+AD2324*35%</f>
        <v>0</v>
      </c>
      <c r="AG2324" s="2">
        <f>+AD2324*F2324</f>
        <v>0</v>
      </c>
      <c r="AH2324" s="2">
        <f>+AE2324*F2324</f>
        <v>0</v>
      </c>
      <c r="AI2324" s="2">
        <f>+AF2324*F2324</f>
        <v>0</v>
      </c>
      <c r="AJ2324" s="2">
        <f>SUM(AG2324:AI2324)</f>
        <v>0</v>
      </c>
      <c r="AK2324" s="2">
        <f>+AD2324*G2324</f>
        <v>0</v>
      </c>
      <c r="AL2324" s="2">
        <f>+AE2324*G2324</f>
        <v>0</v>
      </c>
      <c r="AM2324" s="2">
        <f>+AF2324*G2324</f>
        <v>0</v>
      </c>
      <c r="AN2324" s="155">
        <f>SUM(AK2324:AM2324)</f>
        <v>0</v>
      </c>
      <c r="AQ2324" s="145" t="s">
        <v>525</v>
      </c>
      <c r="AU2324" s="8"/>
      <c r="AV2324" s="8"/>
      <c r="AW2324" s="2">
        <f>+'[2]BoQ HSYC-Đạt'!AT2324</f>
        <v>0</v>
      </c>
      <c r="AX2324" s="8">
        <f>F2324*AW2324</f>
        <v>0</v>
      </c>
      <c r="AY2324" s="8">
        <f>IF(AQ2324="CT",7%,5%)*AX2324</f>
        <v>0</v>
      </c>
      <c r="AZ2324" s="8">
        <f>AX2324*2%</f>
        <v>0</v>
      </c>
      <c r="BA2324" s="8">
        <f>IF(BB2324&gt;0,0,AX2324*5%)</f>
        <v>0</v>
      </c>
      <c r="BB2324" s="8"/>
      <c r="BC2324" s="8">
        <f>+AX2324+AY2324+AZ2324+BA2324+BB2324</f>
        <v>0</v>
      </c>
      <c r="BD2324" s="8">
        <f>AX2324-AT2324</f>
        <v>0</v>
      </c>
      <c r="BE2324" s="2"/>
      <c r="BH2324" s="2"/>
    </row>
    <row r="2325" spans="1:60" ht="17" hidden="1" outlineLevel="1" x14ac:dyDescent="0.2">
      <c r="B2325" s="82"/>
      <c r="C2325" s="144" t="s">
        <v>658</v>
      </c>
      <c r="D2325" s="144"/>
      <c r="E2325" s="82"/>
      <c r="F2325" s="143"/>
      <c r="G2325" s="142">
        <f>'[1]BoQ HSYC'!F2325</f>
        <v>0</v>
      </c>
      <c r="H2325" s="185">
        <f>'[1]BoQ HSYC'!G2325</f>
        <v>0</v>
      </c>
      <c r="I2325" s="185">
        <f>'[1]BoQ HSYC'!H2325</f>
        <v>0</v>
      </c>
      <c r="J2325" s="185">
        <f>'[1]BoQ HSYC'!I2325</f>
        <v>0</v>
      </c>
      <c r="K2325" s="48">
        <f>'[1]BoQ HSYC'!J2325</f>
        <v>0</v>
      </c>
      <c r="L2325" s="47">
        <f>'[1]BoQ HSYC'!K2325</f>
        <v>0</v>
      </c>
      <c r="M2325" s="47">
        <f>'[1]BoQ HSYC'!L2325</f>
        <v>0</v>
      </c>
      <c r="N2325" s="183">
        <f>'[1]BoQ HSYC'!M2325</f>
        <v>0</v>
      </c>
      <c r="O2325" s="183">
        <f>'[1]BoQ HSYC'!N2325</f>
        <v>0</v>
      </c>
      <c r="P2325" s="83">
        <f>'[1]BoQ HSYC'!O2325</f>
        <v>0</v>
      </c>
      <c r="Q2325" s="47">
        <f>'[1]BoQ HSYC'!P2325</f>
        <v>0</v>
      </c>
      <c r="R2325" s="132">
        <f>'[1]BoQ HSYC'!Q2325</f>
        <v>0</v>
      </c>
      <c r="S2325" s="83">
        <f>'[1]BoQ HSYC'!R2325</f>
        <v>0</v>
      </c>
      <c r="T2325" s="48">
        <f>'[1]BoQ HSYC'!S2325</f>
        <v>0</v>
      </c>
      <c r="U2325" s="132">
        <f>'[1]BoQ HSYC'!T2325</f>
        <v>0</v>
      </c>
      <c r="V2325" s="132">
        <f>'[1]BoQ HSYC'!U2325</f>
        <v>0</v>
      </c>
      <c r="W2325" s="132">
        <f>'[1]BoQ HSYC'!V2325</f>
        <v>0</v>
      </c>
      <c r="X2325" s="44" t="str">
        <f>'[1]BoQ HSYC'!W2325</f>
        <v>ME</v>
      </c>
      <c r="Y2325" s="44"/>
      <c r="Z2325" s="44"/>
      <c r="AA2325" s="44"/>
      <c r="AB2325" s="2">
        <v>0</v>
      </c>
      <c r="AC2325" s="2">
        <v>0</v>
      </c>
      <c r="AD2325" s="2">
        <f>+M2325</f>
        <v>0</v>
      </c>
      <c r="AE2325" s="2">
        <f>+AD2325*14%</f>
        <v>0</v>
      </c>
      <c r="AF2325" s="155">
        <f>+AD2325*35%</f>
        <v>0</v>
      </c>
      <c r="AG2325" s="2">
        <f>+AD2325*F2325</f>
        <v>0</v>
      </c>
      <c r="AH2325" s="2">
        <f>+AE2325*F2325</f>
        <v>0</v>
      </c>
      <c r="AI2325" s="2">
        <f>+AF2325*F2325</f>
        <v>0</v>
      </c>
      <c r="AJ2325" s="2">
        <f>SUM(AG2325:AI2325)</f>
        <v>0</v>
      </c>
      <c r="AK2325" s="2">
        <f>+AD2325*G2325</f>
        <v>0</v>
      </c>
      <c r="AL2325" s="2">
        <f>+AE2325*G2325</f>
        <v>0</v>
      </c>
      <c r="AM2325" s="2">
        <f>+AF2325*G2325</f>
        <v>0</v>
      </c>
      <c r="AN2325" s="155">
        <f>SUM(AK2325:AM2325)</f>
        <v>0</v>
      </c>
      <c r="AQ2325" s="145" t="s">
        <v>525</v>
      </c>
      <c r="AU2325" s="8"/>
      <c r="AV2325" s="8"/>
      <c r="AW2325" s="2">
        <f>+'[2]BoQ HSYC-Đạt'!AT2325</f>
        <v>0</v>
      </c>
      <c r="AX2325" s="8">
        <f>F2325*AW2325</f>
        <v>0</v>
      </c>
      <c r="AY2325" s="8">
        <f>IF(AQ2325="CT",7%,5%)*AX2325</f>
        <v>0</v>
      </c>
      <c r="AZ2325" s="8">
        <f>AX2325*2%</f>
        <v>0</v>
      </c>
      <c r="BA2325" s="8">
        <f>IF(BB2325&gt;0,0,AX2325*5%)</f>
        <v>0</v>
      </c>
      <c r="BB2325" s="8"/>
      <c r="BC2325" s="8">
        <f>+AX2325+AY2325+AZ2325+BA2325+BB2325</f>
        <v>0</v>
      </c>
      <c r="BD2325" s="8">
        <f>AX2325-AT2325</f>
        <v>0</v>
      </c>
      <c r="BE2325" s="2"/>
      <c r="BH2325" s="2"/>
    </row>
    <row r="2326" spans="1:60" ht="17" hidden="1" outlineLevel="1" x14ac:dyDescent="0.2">
      <c r="B2326" s="82"/>
      <c r="C2326" s="144" t="s">
        <v>657</v>
      </c>
      <c r="D2326" s="144"/>
      <c r="E2326" s="82"/>
      <c r="F2326" s="143"/>
      <c r="G2326" s="142">
        <f>'[1]BoQ HSYC'!F2326</f>
        <v>0</v>
      </c>
      <c r="H2326" s="185">
        <f>'[1]BoQ HSYC'!G2326</f>
        <v>0</v>
      </c>
      <c r="I2326" s="185">
        <f>'[1]BoQ HSYC'!H2326</f>
        <v>0</v>
      </c>
      <c r="J2326" s="185">
        <f>'[1]BoQ HSYC'!I2326</f>
        <v>0</v>
      </c>
      <c r="K2326" s="48">
        <f>'[1]BoQ HSYC'!J2326</f>
        <v>0</v>
      </c>
      <c r="L2326" s="47">
        <f>'[1]BoQ HSYC'!K2326</f>
        <v>0</v>
      </c>
      <c r="M2326" s="47">
        <f>'[1]BoQ HSYC'!L2326</f>
        <v>0</v>
      </c>
      <c r="N2326" s="183">
        <f>'[1]BoQ HSYC'!M2326</f>
        <v>0</v>
      </c>
      <c r="O2326" s="183">
        <f>'[1]BoQ HSYC'!N2326</f>
        <v>0</v>
      </c>
      <c r="P2326" s="83">
        <f>'[1]BoQ HSYC'!O2326</f>
        <v>0</v>
      </c>
      <c r="Q2326" s="47">
        <f>'[1]BoQ HSYC'!P2326</f>
        <v>0</v>
      </c>
      <c r="R2326" s="132">
        <f>'[1]BoQ HSYC'!Q2326</f>
        <v>0</v>
      </c>
      <c r="S2326" s="83">
        <f>'[1]BoQ HSYC'!R2326</f>
        <v>0</v>
      </c>
      <c r="T2326" s="48">
        <f>'[1]BoQ HSYC'!S2326</f>
        <v>0</v>
      </c>
      <c r="U2326" s="132">
        <f>'[1]BoQ HSYC'!T2326</f>
        <v>0</v>
      </c>
      <c r="V2326" s="132">
        <f>'[1]BoQ HSYC'!U2326</f>
        <v>0</v>
      </c>
      <c r="W2326" s="132">
        <f>'[1]BoQ HSYC'!V2326</f>
        <v>0</v>
      </c>
      <c r="X2326" s="44" t="str">
        <f>'[1]BoQ HSYC'!W2326</f>
        <v>ME</v>
      </c>
      <c r="Y2326" s="44"/>
      <c r="Z2326" s="44"/>
      <c r="AA2326" s="44"/>
      <c r="AB2326" s="2">
        <v>0</v>
      </c>
      <c r="AC2326" s="2">
        <v>0</v>
      </c>
      <c r="AD2326" s="2">
        <f>+M2326</f>
        <v>0</v>
      </c>
      <c r="AE2326" s="2">
        <f>+AD2326*14%</f>
        <v>0</v>
      </c>
      <c r="AF2326" s="155">
        <f>+AD2326*35%</f>
        <v>0</v>
      </c>
      <c r="AG2326" s="2">
        <f>+AD2326*F2326</f>
        <v>0</v>
      </c>
      <c r="AH2326" s="2">
        <f>+AE2326*F2326</f>
        <v>0</v>
      </c>
      <c r="AI2326" s="2">
        <f>+AF2326*F2326</f>
        <v>0</v>
      </c>
      <c r="AJ2326" s="2">
        <f>SUM(AG2326:AI2326)</f>
        <v>0</v>
      </c>
      <c r="AK2326" s="2">
        <f>+AD2326*G2326</f>
        <v>0</v>
      </c>
      <c r="AL2326" s="2">
        <f>+AE2326*G2326</f>
        <v>0</v>
      </c>
      <c r="AM2326" s="2">
        <f>+AF2326*G2326</f>
        <v>0</v>
      </c>
      <c r="AN2326" s="155">
        <f>SUM(AK2326:AM2326)</f>
        <v>0</v>
      </c>
      <c r="AQ2326" s="145" t="s">
        <v>525</v>
      </c>
      <c r="AU2326" s="8"/>
      <c r="AV2326" s="8"/>
      <c r="AW2326" s="2">
        <f>+'[2]BoQ HSYC-Đạt'!AT2326</f>
        <v>0</v>
      </c>
      <c r="AX2326" s="8">
        <f>F2326*AW2326</f>
        <v>0</v>
      </c>
      <c r="AY2326" s="8">
        <f>IF(AQ2326="CT",7%,5%)*AX2326</f>
        <v>0</v>
      </c>
      <c r="AZ2326" s="8">
        <f>AX2326*2%</f>
        <v>0</v>
      </c>
      <c r="BA2326" s="8">
        <f>IF(BB2326&gt;0,0,AX2326*5%)</f>
        <v>0</v>
      </c>
      <c r="BB2326" s="8"/>
      <c r="BC2326" s="8">
        <f>+AX2326+AY2326+AZ2326+BA2326+BB2326</f>
        <v>0</v>
      </c>
      <c r="BD2326" s="8">
        <f>AX2326-AT2326</f>
        <v>0</v>
      </c>
      <c r="BE2326" s="2"/>
      <c r="BH2326" s="2"/>
    </row>
    <row r="2327" spans="1:60" ht="17" hidden="1" outlineLevel="1" x14ac:dyDescent="0.2">
      <c r="B2327" s="82"/>
      <c r="C2327" s="144" t="s">
        <v>656</v>
      </c>
      <c r="D2327" s="144"/>
      <c r="E2327" s="82"/>
      <c r="F2327" s="143"/>
      <c r="G2327" s="142">
        <f>'[1]BoQ HSYC'!F2327</f>
        <v>0</v>
      </c>
      <c r="H2327" s="185">
        <f>'[1]BoQ HSYC'!G2327</f>
        <v>0</v>
      </c>
      <c r="I2327" s="185">
        <f>'[1]BoQ HSYC'!H2327</f>
        <v>0</v>
      </c>
      <c r="J2327" s="185">
        <f>'[1]BoQ HSYC'!I2327</f>
        <v>0</v>
      </c>
      <c r="K2327" s="48">
        <f>'[1]BoQ HSYC'!J2327</f>
        <v>0</v>
      </c>
      <c r="L2327" s="47">
        <f>'[1]BoQ HSYC'!K2327</f>
        <v>0</v>
      </c>
      <c r="M2327" s="47">
        <f>'[1]BoQ HSYC'!L2327</f>
        <v>0</v>
      </c>
      <c r="N2327" s="183">
        <f>'[1]BoQ HSYC'!M2327</f>
        <v>0</v>
      </c>
      <c r="O2327" s="183">
        <f>'[1]BoQ HSYC'!N2327</f>
        <v>0</v>
      </c>
      <c r="P2327" s="83">
        <f>'[1]BoQ HSYC'!O2327</f>
        <v>0</v>
      </c>
      <c r="Q2327" s="47">
        <f>'[1]BoQ HSYC'!P2327</f>
        <v>0</v>
      </c>
      <c r="R2327" s="132">
        <f>'[1]BoQ HSYC'!Q2327</f>
        <v>0</v>
      </c>
      <c r="S2327" s="83">
        <f>'[1]BoQ HSYC'!R2327</f>
        <v>0</v>
      </c>
      <c r="T2327" s="48">
        <f>'[1]BoQ HSYC'!S2327</f>
        <v>0</v>
      </c>
      <c r="U2327" s="132">
        <f>'[1]BoQ HSYC'!T2327</f>
        <v>0</v>
      </c>
      <c r="V2327" s="132">
        <f>'[1]BoQ HSYC'!U2327</f>
        <v>0</v>
      </c>
      <c r="W2327" s="132">
        <f>'[1]BoQ HSYC'!V2327</f>
        <v>0</v>
      </c>
      <c r="X2327" s="44" t="str">
        <f>'[1]BoQ HSYC'!W2327</f>
        <v>ME</v>
      </c>
      <c r="Y2327" s="44"/>
      <c r="Z2327" s="44"/>
      <c r="AA2327" s="44"/>
      <c r="AB2327" s="2">
        <v>0</v>
      </c>
      <c r="AC2327" s="2">
        <v>0</v>
      </c>
      <c r="AD2327" s="2">
        <f>+M2327</f>
        <v>0</v>
      </c>
      <c r="AE2327" s="2">
        <f>+AD2327*14%</f>
        <v>0</v>
      </c>
      <c r="AF2327" s="155">
        <f>+AD2327*35%</f>
        <v>0</v>
      </c>
      <c r="AG2327" s="2">
        <f>+AD2327*F2327</f>
        <v>0</v>
      </c>
      <c r="AH2327" s="2">
        <f>+AE2327*F2327</f>
        <v>0</v>
      </c>
      <c r="AI2327" s="2">
        <f>+AF2327*F2327</f>
        <v>0</v>
      </c>
      <c r="AJ2327" s="2">
        <f>SUM(AG2327:AI2327)</f>
        <v>0</v>
      </c>
      <c r="AK2327" s="2">
        <f>+AD2327*G2327</f>
        <v>0</v>
      </c>
      <c r="AL2327" s="2">
        <f>+AE2327*G2327</f>
        <v>0</v>
      </c>
      <c r="AM2327" s="2">
        <f>+AF2327*G2327</f>
        <v>0</v>
      </c>
      <c r="AN2327" s="155">
        <f>SUM(AK2327:AM2327)</f>
        <v>0</v>
      </c>
      <c r="AQ2327" s="145" t="s">
        <v>525</v>
      </c>
      <c r="AU2327" s="8"/>
      <c r="AV2327" s="8"/>
      <c r="AW2327" s="2">
        <f>+'[2]BoQ HSYC-Đạt'!AT2327</f>
        <v>0</v>
      </c>
      <c r="AX2327" s="8">
        <f>F2327*AW2327</f>
        <v>0</v>
      </c>
      <c r="AY2327" s="8">
        <f>IF(AQ2327="CT",7%,5%)*AX2327</f>
        <v>0</v>
      </c>
      <c r="AZ2327" s="8">
        <f>AX2327*2%</f>
        <v>0</v>
      </c>
      <c r="BA2327" s="8">
        <f>IF(BB2327&gt;0,0,AX2327*5%)</f>
        <v>0</v>
      </c>
      <c r="BB2327" s="8"/>
      <c r="BC2327" s="8">
        <f>+AX2327+AY2327+AZ2327+BA2327+BB2327</f>
        <v>0</v>
      </c>
      <c r="BD2327" s="8">
        <f>AX2327-AT2327</f>
        <v>0</v>
      </c>
      <c r="BE2327" s="2"/>
      <c r="BH2327" s="2"/>
    </row>
    <row r="2328" spans="1:60" ht="17" hidden="1" outlineLevel="1" x14ac:dyDescent="0.2">
      <c r="B2328" s="82"/>
      <c r="C2328" s="144" t="s">
        <v>655</v>
      </c>
      <c r="D2328" s="144"/>
      <c r="E2328" s="82"/>
      <c r="F2328" s="143"/>
      <c r="G2328" s="142">
        <f>'[1]BoQ HSYC'!F2328</f>
        <v>0</v>
      </c>
      <c r="H2328" s="185">
        <f>'[1]BoQ HSYC'!G2328</f>
        <v>0</v>
      </c>
      <c r="I2328" s="185">
        <f>'[1]BoQ HSYC'!H2328</f>
        <v>0</v>
      </c>
      <c r="J2328" s="185">
        <f>'[1]BoQ HSYC'!I2328</f>
        <v>0</v>
      </c>
      <c r="K2328" s="48">
        <f>'[1]BoQ HSYC'!J2328</f>
        <v>0</v>
      </c>
      <c r="L2328" s="47">
        <f>'[1]BoQ HSYC'!K2328</f>
        <v>0</v>
      </c>
      <c r="M2328" s="47">
        <f>'[1]BoQ HSYC'!L2328</f>
        <v>0</v>
      </c>
      <c r="N2328" s="183">
        <f>'[1]BoQ HSYC'!M2328</f>
        <v>0</v>
      </c>
      <c r="O2328" s="183">
        <f>'[1]BoQ HSYC'!N2328</f>
        <v>0</v>
      </c>
      <c r="P2328" s="83">
        <f>'[1]BoQ HSYC'!O2328</f>
        <v>0</v>
      </c>
      <c r="Q2328" s="47">
        <f>'[1]BoQ HSYC'!P2328</f>
        <v>0</v>
      </c>
      <c r="R2328" s="132">
        <f>'[1]BoQ HSYC'!Q2328</f>
        <v>0</v>
      </c>
      <c r="S2328" s="83">
        <f>'[1]BoQ HSYC'!R2328</f>
        <v>0</v>
      </c>
      <c r="T2328" s="48">
        <f>'[1]BoQ HSYC'!S2328</f>
        <v>0</v>
      </c>
      <c r="U2328" s="132">
        <f>'[1]BoQ HSYC'!T2328</f>
        <v>0</v>
      </c>
      <c r="V2328" s="132">
        <f>'[1]BoQ HSYC'!U2328</f>
        <v>0</v>
      </c>
      <c r="W2328" s="132">
        <f>'[1]BoQ HSYC'!V2328</f>
        <v>0</v>
      </c>
      <c r="X2328" s="44" t="str">
        <f>'[1]BoQ HSYC'!W2328</f>
        <v>ME</v>
      </c>
      <c r="Y2328" s="44"/>
      <c r="Z2328" s="44"/>
      <c r="AA2328" s="44"/>
      <c r="AB2328" s="2">
        <v>0</v>
      </c>
      <c r="AC2328" s="2">
        <v>0</v>
      </c>
      <c r="AD2328" s="2">
        <f>+M2328</f>
        <v>0</v>
      </c>
      <c r="AE2328" s="2">
        <f>+AD2328*14%</f>
        <v>0</v>
      </c>
      <c r="AF2328" s="155">
        <f>+AD2328*35%</f>
        <v>0</v>
      </c>
      <c r="AG2328" s="2">
        <f>+AD2328*F2328</f>
        <v>0</v>
      </c>
      <c r="AH2328" s="2">
        <f>+AE2328*F2328</f>
        <v>0</v>
      </c>
      <c r="AI2328" s="2">
        <f>+AF2328*F2328</f>
        <v>0</v>
      </c>
      <c r="AJ2328" s="2">
        <f>SUM(AG2328:AI2328)</f>
        <v>0</v>
      </c>
      <c r="AK2328" s="2">
        <f>+AD2328*G2328</f>
        <v>0</v>
      </c>
      <c r="AL2328" s="2">
        <f>+AE2328*G2328</f>
        <v>0</v>
      </c>
      <c r="AM2328" s="2">
        <f>+AF2328*G2328</f>
        <v>0</v>
      </c>
      <c r="AN2328" s="155">
        <f>SUM(AK2328:AM2328)</f>
        <v>0</v>
      </c>
      <c r="AQ2328" s="145" t="s">
        <v>525</v>
      </c>
      <c r="AU2328" s="8"/>
      <c r="AV2328" s="8"/>
      <c r="AW2328" s="2">
        <f>+'[2]BoQ HSYC-Đạt'!AT2328</f>
        <v>0</v>
      </c>
      <c r="AX2328" s="8">
        <f>F2328*AW2328</f>
        <v>0</v>
      </c>
      <c r="AY2328" s="8">
        <f>IF(AQ2328="CT",7%,5%)*AX2328</f>
        <v>0</v>
      </c>
      <c r="AZ2328" s="8">
        <f>AX2328*2%</f>
        <v>0</v>
      </c>
      <c r="BA2328" s="8">
        <f>IF(BB2328&gt;0,0,AX2328*5%)</f>
        <v>0</v>
      </c>
      <c r="BB2328" s="8"/>
      <c r="BC2328" s="8">
        <f>+AX2328+AY2328+AZ2328+BA2328+BB2328</f>
        <v>0</v>
      </c>
      <c r="BD2328" s="8">
        <f>AX2328-AT2328</f>
        <v>0</v>
      </c>
      <c r="BE2328" s="2"/>
      <c r="BH2328" s="2"/>
    </row>
    <row r="2329" spans="1:60" ht="17" hidden="1" outlineLevel="1" x14ac:dyDescent="0.2">
      <c r="B2329" s="82"/>
      <c r="C2329" s="144" t="s">
        <v>654</v>
      </c>
      <c r="D2329" s="144"/>
      <c r="E2329" s="82"/>
      <c r="F2329" s="143"/>
      <c r="G2329" s="142">
        <f>'[1]BoQ HSYC'!F2329</f>
        <v>0</v>
      </c>
      <c r="H2329" s="185">
        <f>'[1]BoQ HSYC'!G2329</f>
        <v>0</v>
      </c>
      <c r="I2329" s="185">
        <f>'[1]BoQ HSYC'!H2329</f>
        <v>0</v>
      </c>
      <c r="J2329" s="185">
        <f>'[1]BoQ HSYC'!I2329</f>
        <v>0</v>
      </c>
      <c r="K2329" s="48">
        <f>'[1]BoQ HSYC'!J2329</f>
        <v>0</v>
      </c>
      <c r="L2329" s="47">
        <f>'[1]BoQ HSYC'!K2329</f>
        <v>0</v>
      </c>
      <c r="M2329" s="47">
        <f>'[1]BoQ HSYC'!L2329</f>
        <v>0</v>
      </c>
      <c r="N2329" s="183">
        <f>'[1]BoQ HSYC'!M2329</f>
        <v>0</v>
      </c>
      <c r="O2329" s="183">
        <f>'[1]BoQ HSYC'!N2329</f>
        <v>0</v>
      </c>
      <c r="P2329" s="83">
        <f>'[1]BoQ HSYC'!O2329</f>
        <v>0</v>
      </c>
      <c r="Q2329" s="47">
        <f>'[1]BoQ HSYC'!P2329</f>
        <v>0</v>
      </c>
      <c r="R2329" s="132">
        <f>'[1]BoQ HSYC'!Q2329</f>
        <v>0</v>
      </c>
      <c r="S2329" s="83">
        <f>'[1]BoQ HSYC'!R2329</f>
        <v>0</v>
      </c>
      <c r="T2329" s="48">
        <f>'[1]BoQ HSYC'!S2329</f>
        <v>0</v>
      </c>
      <c r="U2329" s="132">
        <f>'[1]BoQ HSYC'!T2329</f>
        <v>0</v>
      </c>
      <c r="V2329" s="132">
        <f>'[1]BoQ HSYC'!U2329</f>
        <v>0</v>
      </c>
      <c r="W2329" s="132">
        <f>'[1]BoQ HSYC'!V2329</f>
        <v>0</v>
      </c>
      <c r="X2329" s="44" t="str">
        <f>'[1]BoQ HSYC'!W2329</f>
        <v>ME</v>
      </c>
      <c r="Y2329" s="44"/>
      <c r="Z2329" s="44"/>
      <c r="AA2329" s="44"/>
      <c r="AB2329" s="2">
        <v>0</v>
      </c>
      <c r="AC2329" s="2">
        <v>0</v>
      </c>
      <c r="AD2329" s="2">
        <f>+M2329</f>
        <v>0</v>
      </c>
      <c r="AE2329" s="2">
        <f>+AD2329*14%</f>
        <v>0</v>
      </c>
      <c r="AF2329" s="155">
        <f>+AD2329*35%</f>
        <v>0</v>
      </c>
      <c r="AG2329" s="2">
        <f>+AD2329*F2329</f>
        <v>0</v>
      </c>
      <c r="AH2329" s="2">
        <f>+AE2329*F2329</f>
        <v>0</v>
      </c>
      <c r="AI2329" s="2">
        <f>+AF2329*F2329</f>
        <v>0</v>
      </c>
      <c r="AJ2329" s="2">
        <f>SUM(AG2329:AI2329)</f>
        <v>0</v>
      </c>
      <c r="AK2329" s="2">
        <f>+AD2329*G2329</f>
        <v>0</v>
      </c>
      <c r="AL2329" s="2">
        <f>+AE2329*G2329</f>
        <v>0</v>
      </c>
      <c r="AM2329" s="2">
        <f>+AF2329*G2329</f>
        <v>0</v>
      </c>
      <c r="AN2329" s="155">
        <f>SUM(AK2329:AM2329)</f>
        <v>0</v>
      </c>
      <c r="AQ2329" s="145" t="s">
        <v>525</v>
      </c>
      <c r="AU2329" s="8"/>
      <c r="AV2329" s="8"/>
      <c r="AW2329" s="2">
        <f>+'[2]BoQ HSYC-Đạt'!AT2329</f>
        <v>0</v>
      </c>
      <c r="AX2329" s="8">
        <f>F2329*AW2329</f>
        <v>0</v>
      </c>
      <c r="AY2329" s="8">
        <f>IF(AQ2329="CT",7%,5%)*AX2329</f>
        <v>0</v>
      </c>
      <c r="AZ2329" s="8">
        <f>AX2329*2%</f>
        <v>0</v>
      </c>
      <c r="BA2329" s="8">
        <f>IF(BB2329&gt;0,0,AX2329*5%)</f>
        <v>0</v>
      </c>
      <c r="BB2329" s="8"/>
      <c r="BC2329" s="8">
        <f>+AX2329+AY2329+AZ2329+BA2329+BB2329</f>
        <v>0</v>
      </c>
      <c r="BD2329" s="8">
        <f>AX2329-AT2329</f>
        <v>0</v>
      </c>
      <c r="BE2329" s="2"/>
      <c r="BH2329" s="2"/>
    </row>
    <row r="2330" spans="1:60" ht="17" hidden="1" outlineLevel="1" x14ac:dyDescent="0.2">
      <c r="B2330" s="82"/>
      <c r="C2330" s="144" t="s">
        <v>831</v>
      </c>
      <c r="D2330" s="144"/>
      <c r="E2330" s="82"/>
      <c r="F2330" s="143"/>
      <c r="G2330" s="142">
        <f>'[1]BoQ HSYC'!F2330</f>
        <v>0</v>
      </c>
      <c r="H2330" s="185">
        <f>'[1]BoQ HSYC'!G2330</f>
        <v>0</v>
      </c>
      <c r="I2330" s="185">
        <f>'[1]BoQ HSYC'!H2330</f>
        <v>0</v>
      </c>
      <c r="J2330" s="185">
        <f>'[1]BoQ HSYC'!I2330</f>
        <v>0</v>
      </c>
      <c r="K2330" s="48">
        <f>'[1]BoQ HSYC'!J2330</f>
        <v>0</v>
      </c>
      <c r="L2330" s="47">
        <f>'[1]BoQ HSYC'!K2330</f>
        <v>0</v>
      </c>
      <c r="M2330" s="47">
        <f>'[1]BoQ HSYC'!L2330</f>
        <v>0</v>
      </c>
      <c r="N2330" s="183">
        <f>'[1]BoQ HSYC'!M2330</f>
        <v>0</v>
      </c>
      <c r="O2330" s="183">
        <f>'[1]BoQ HSYC'!N2330</f>
        <v>0</v>
      </c>
      <c r="P2330" s="83">
        <f>'[1]BoQ HSYC'!O2330</f>
        <v>0</v>
      </c>
      <c r="Q2330" s="47">
        <f>'[1]BoQ HSYC'!P2330</f>
        <v>0</v>
      </c>
      <c r="R2330" s="132">
        <f>'[1]BoQ HSYC'!Q2330</f>
        <v>0</v>
      </c>
      <c r="S2330" s="83">
        <f>'[1]BoQ HSYC'!R2330</f>
        <v>0</v>
      </c>
      <c r="T2330" s="48">
        <f>'[1]BoQ HSYC'!S2330</f>
        <v>0</v>
      </c>
      <c r="U2330" s="132">
        <f>'[1]BoQ HSYC'!T2330</f>
        <v>0</v>
      </c>
      <c r="V2330" s="132">
        <f>'[1]BoQ HSYC'!U2330</f>
        <v>0</v>
      </c>
      <c r="W2330" s="132">
        <f>'[1]BoQ HSYC'!V2330</f>
        <v>0</v>
      </c>
      <c r="X2330" s="44" t="str">
        <f>'[1]BoQ HSYC'!W2330</f>
        <v>ME</v>
      </c>
      <c r="Y2330" s="44"/>
      <c r="Z2330" s="44"/>
      <c r="AA2330" s="44"/>
      <c r="AB2330" s="2">
        <v>0</v>
      </c>
      <c r="AC2330" s="2">
        <v>0</v>
      </c>
      <c r="AD2330" s="2">
        <f>+M2330</f>
        <v>0</v>
      </c>
      <c r="AE2330" s="2">
        <f>+AD2330*14%</f>
        <v>0</v>
      </c>
      <c r="AF2330" s="155">
        <f>+AD2330*35%</f>
        <v>0</v>
      </c>
      <c r="AG2330" s="2">
        <f>+AD2330*F2330</f>
        <v>0</v>
      </c>
      <c r="AH2330" s="2">
        <f>+AE2330*F2330</f>
        <v>0</v>
      </c>
      <c r="AI2330" s="2">
        <f>+AF2330*F2330</f>
        <v>0</v>
      </c>
      <c r="AJ2330" s="2">
        <f>SUM(AG2330:AI2330)</f>
        <v>0</v>
      </c>
      <c r="AK2330" s="2">
        <f>+AD2330*G2330</f>
        <v>0</v>
      </c>
      <c r="AL2330" s="2">
        <f>+AE2330*G2330</f>
        <v>0</v>
      </c>
      <c r="AM2330" s="2">
        <f>+AF2330*G2330</f>
        <v>0</v>
      </c>
      <c r="AN2330" s="155">
        <f>SUM(AK2330:AM2330)</f>
        <v>0</v>
      </c>
      <c r="AQ2330" s="145" t="s">
        <v>525</v>
      </c>
      <c r="AU2330" s="8"/>
      <c r="AV2330" s="8"/>
      <c r="AW2330" s="2">
        <f>+'[2]BoQ HSYC-Đạt'!AT2330</f>
        <v>0</v>
      </c>
      <c r="AX2330" s="8">
        <f>F2330*AW2330</f>
        <v>0</v>
      </c>
      <c r="AY2330" s="8">
        <f>IF(AQ2330="CT",7%,5%)*AX2330</f>
        <v>0</v>
      </c>
      <c r="AZ2330" s="8">
        <f>AX2330*2%</f>
        <v>0</v>
      </c>
      <c r="BA2330" s="8">
        <f>IF(BB2330&gt;0,0,AX2330*5%)</f>
        <v>0</v>
      </c>
      <c r="BB2330" s="8"/>
      <c r="BC2330" s="8">
        <f>+AX2330+AY2330+AZ2330+BA2330+BB2330</f>
        <v>0</v>
      </c>
      <c r="BD2330" s="8">
        <f>AX2330-AT2330</f>
        <v>0</v>
      </c>
      <c r="BE2330" s="2"/>
      <c r="BH2330" s="2"/>
    </row>
    <row r="2331" spans="1:60" ht="17" hidden="1" outlineLevel="1" x14ac:dyDescent="0.2">
      <c r="A2331" s="1" t="s">
        <v>108</v>
      </c>
      <c r="B2331" s="82">
        <v>5</v>
      </c>
      <c r="C2331" s="144" t="s">
        <v>834</v>
      </c>
      <c r="D2331" s="144"/>
      <c r="E2331" s="82" t="s">
        <v>664</v>
      </c>
      <c r="F2331" s="143">
        <v>1</v>
      </c>
      <c r="G2331" s="142">
        <f>'[1]BoQ HSYC'!F2331</f>
        <v>1</v>
      </c>
      <c r="H2331" s="185">
        <f>'[1]BoQ HSYC'!G2331</f>
        <v>0</v>
      </c>
      <c r="I2331" s="185">
        <f>'[1]BoQ HSYC'!H2331</f>
        <v>0</v>
      </c>
      <c r="J2331" s="185">
        <f>'[1]BoQ HSYC'!I2331</f>
        <v>0</v>
      </c>
      <c r="K2331" s="48">
        <f>'[1]BoQ HSYC'!J2331</f>
        <v>29480000</v>
      </c>
      <c r="L2331" s="47">
        <f>'[1]BoQ HSYC'!K2331</f>
        <v>0</v>
      </c>
      <c r="M2331" s="47">
        <f>'[1]BoQ HSYC'!L2331</f>
        <v>29480000</v>
      </c>
      <c r="N2331" s="183">
        <f>'[1]BoQ HSYC'!M2331</f>
        <v>0</v>
      </c>
      <c r="O2331" s="183">
        <f>'[1]BoQ HSYC'!N2331</f>
        <v>0</v>
      </c>
      <c r="P2331" s="83">
        <f>'[1]BoQ HSYC'!O2331</f>
        <v>0</v>
      </c>
      <c r="Q2331" s="47">
        <f>'[1]BoQ HSYC'!P2331</f>
        <v>29480000</v>
      </c>
      <c r="R2331" s="132">
        <f>'[1]BoQ HSYC'!Q2331</f>
        <v>0</v>
      </c>
      <c r="S2331" s="83">
        <f>'[1]BoQ HSYC'!R2331</f>
        <v>29480000</v>
      </c>
      <c r="T2331" s="48">
        <f>'[1]BoQ HSYC'!S2331</f>
        <v>0</v>
      </c>
      <c r="U2331" s="132">
        <f>'[1]BoQ HSYC'!T2331</f>
        <v>0</v>
      </c>
      <c r="V2331" s="132" t="str">
        <f>'[1]BoQ HSYC'!U2331</f>
        <v>Báo giá NCC</v>
      </c>
      <c r="W2331" s="132" t="str">
        <f>'[1]BoQ HSYC'!V2331</f>
        <v>Báo giá NCC</v>
      </c>
      <c r="X2331" s="44" t="str">
        <f>'[1]BoQ HSYC'!W2331</f>
        <v>ME</v>
      </c>
      <c r="Y2331" s="44"/>
      <c r="Z2331" s="44"/>
      <c r="AA2331" s="44"/>
      <c r="AB2331" s="2">
        <v>37461636.299999997</v>
      </c>
      <c r="AC2331" s="2">
        <v>37461636.299999997</v>
      </c>
      <c r="AD2331" s="2">
        <f>+M2331</f>
        <v>29480000</v>
      </c>
      <c r="AE2331" s="2">
        <f>+AD2331*14%</f>
        <v>4127200.0000000005</v>
      </c>
      <c r="AF2331" s="155">
        <f>+AD2331*35%</f>
        <v>10318000</v>
      </c>
      <c r="AG2331" s="2">
        <f>+AD2331*F2331</f>
        <v>29480000</v>
      </c>
      <c r="AH2331" s="2">
        <f>+AE2331*F2331</f>
        <v>4127200.0000000005</v>
      </c>
      <c r="AI2331" s="2">
        <f>+AF2331*F2331</f>
        <v>10318000</v>
      </c>
      <c r="AJ2331" s="2">
        <f>SUM(AG2331:AI2331)</f>
        <v>43925200</v>
      </c>
      <c r="AK2331" s="2">
        <f>+AD2331*G2331</f>
        <v>29480000</v>
      </c>
      <c r="AL2331" s="2">
        <f>+AE2331*G2331</f>
        <v>4127200.0000000005</v>
      </c>
      <c r="AM2331" s="2">
        <f>+AF2331*G2331</f>
        <v>10318000</v>
      </c>
      <c r="AN2331" s="155">
        <f>SUM(AK2331:AM2331)</f>
        <v>43925200</v>
      </c>
      <c r="AQ2331" s="145" t="s">
        <v>525</v>
      </c>
      <c r="AU2331" s="8"/>
      <c r="AV2331" s="8"/>
      <c r="AW2331" s="2">
        <f>+'[2]BoQ HSYC-Đạt'!AT2331</f>
        <v>30069600</v>
      </c>
      <c r="AX2331" s="8">
        <f>F2331*AW2331</f>
        <v>30069600</v>
      </c>
      <c r="AY2331" s="8">
        <f>IF(AQ2331="CT",7%,5%)*AX2331</f>
        <v>2104872</v>
      </c>
      <c r="AZ2331" s="8">
        <f>AX2331*2%</f>
        <v>601392</v>
      </c>
      <c r="BA2331" s="8">
        <f>IF(BB2331&gt;0,0,AX2331*5%)</f>
        <v>1503480</v>
      </c>
      <c r="BB2331" s="8"/>
      <c r="BC2331" s="8">
        <f>+AX2331+AY2331+AZ2331+BA2331+BB2331</f>
        <v>34279344</v>
      </c>
      <c r="BD2331" s="8">
        <f>AX2331-AT2331</f>
        <v>30069600</v>
      </c>
      <c r="BE2331" s="2"/>
      <c r="BH2331" s="2"/>
    </row>
    <row r="2332" spans="1:60" ht="17" hidden="1" outlineLevel="1" x14ac:dyDescent="0.2">
      <c r="B2332" s="82"/>
      <c r="C2332" s="144" t="s">
        <v>920</v>
      </c>
      <c r="D2332" s="144"/>
      <c r="E2332" s="82"/>
      <c r="F2332" s="143"/>
      <c r="G2332" s="142">
        <f>'[1]BoQ HSYC'!F2332</f>
        <v>0</v>
      </c>
      <c r="H2332" s="185">
        <f>'[1]BoQ HSYC'!G2332</f>
        <v>0</v>
      </c>
      <c r="I2332" s="185">
        <f>'[1]BoQ HSYC'!H2332</f>
        <v>0</v>
      </c>
      <c r="J2332" s="185">
        <f>'[1]BoQ HSYC'!I2332</f>
        <v>0</v>
      </c>
      <c r="K2332" s="48">
        <f>'[1]BoQ HSYC'!J2332</f>
        <v>0</v>
      </c>
      <c r="L2332" s="47">
        <f>'[1]BoQ HSYC'!K2332</f>
        <v>0</v>
      </c>
      <c r="M2332" s="47">
        <f>'[1]BoQ HSYC'!L2332</f>
        <v>0</v>
      </c>
      <c r="N2332" s="183">
        <f>'[1]BoQ HSYC'!M2332</f>
        <v>0</v>
      </c>
      <c r="O2332" s="183">
        <f>'[1]BoQ HSYC'!N2332</f>
        <v>0</v>
      </c>
      <c r="P2332" s="83">
        <f>'[1]BoQ HSYC'!O2332</f>
        <v>0</v>
      </c>
      <c r="Q2332" s="47">
        <f>'[1]BoQ HSYC'!P2332</f>
        <v>0</v>
      </c>
      <c r="R2332" s="132">
        <f>'[1]BoQ HSYC'!Q2332</f>
        <v>0</v>
      </c>
      <c r="S2332" s="83">
        <f>'[1]BoQ HSYC'!R2332</f>
        <v>0</v>
      </c>
      <c r="T2332" s="48">
        <f>'[1]BoQ HSYC'!S2332</f>
        <v>0</v>
      </c>
      <c r="U2332" s="132">
        <f>'[1]BoQ HSYC'!T2332</f>
        <v>0</v>
      </c>
      <c r="V2332" s="132">
        <f>'[1]BoQ HSYC'!U2332</f>
        <v>0</v>
      </c>
      <c r="W2332" s="132">
        <f>'[1]BoQ HSYC'!V2332</f>
        <v>0</v>
      </c>
      <c r="X2332" s="44" t="str">
        <f>'[1]BoQ HSYC'!W2332</f>
        <v>ME</v>
      </c>
      <c r="Y2332" s="44"/>
      <c r="Z2332" s="44"/>
      <c r="AA2332" s="44"/>
      <c r="AB2332" s="2">
        <v>0</v>
      </c>
      <c r="AC2332" s="2">
        <v>0</v>
      </c>
      <c r="AD2332" s="2">
        <f>+M2332</f>
        <v>0</v>
      </c>
      <c r="AE2332" s="2">
        <f>+AD2332*14%</f>
        <v>0</v>
      </c>
      <c r="AF2332" s="155">
        <f>+AD2332*35%</f>
        <v>0</v>
      </c>
      <c r="AG2332" s="2">
        <f>+AD2332*F2332</f>
        <v>0</v>
      </c>
      <c r="AH2332" s="2">
        <f>+AE2332*F2332</f>
        <v>0</v>
      </c>
      <c r="AI2332" s="2">
        <f>+AF2332*F2332</f>
        <v>0</v>
      </c>
      <c r="AJ2332" s="2">
        <f>SUM(AG2332:AI2332)</f>
        <v>0</v>
      </c>
      <c r="AK2332" s="2">
        <f>+AD2332*G2332</f>
        <v>0</v>
      </c>
      <c r="AL2332" s="2">
        <f>+AE2332*G2332</f>
        <v>0</v>
      </c>
      <c r="AM2332" s="2">
        <f>+AF2332*G2332</f>
        <v>0</v>
      </c>
      <c r="AN2332" s="155">
        <f>SUM(AK2332:AM2332)</f>
        <v>0</v>
      </c>
      <c r="AQ2332" s="145" t="s">
        <v>525</v>
      </c>
      <c r="AU2332" s="8"/>
      <c r="AV2332" s="8"/>
      <c r="AW2332" s="2">
        <f>+'[2]BoQ HSYC-Đạt'!AT2332</f>
        <v>0</v>
      </c>
      <c r="AX2332" s="8">
        <f>F2332*AW2332</f>
        <v>0</v>
      </c>
      <c r="AY2332" s="8">
        <f>IF(AQ2332="CT",7%,5%)*AX2332</f>
        <v>0</v>
      </c>
      <c r="AZ2332" s="8">
        <f>AX2332*2%</f>
        <v>0</v>
      </c>
      <c r="BA2332" s="8">
        <f>IF(BB2332&gt;0,0,AX2332*5%)</f>
        <v>0</v>
      </c>
      <c r="BB2332" s="8"/>
      <c r="BC2332" s="8">
        <f>+AX2332+AY2332+AZ2332+BA2332+BB2332</f>
        <v>0</v>
      </c>
      <c r="BD2332" s="8">
        <f>AX2332-AT2332</f>
        <v>0</v>
      </c>
      <c r="BE2332" s="2"/>
      <c r="BH2332" s="2"/>
    </row>
    <row r="2333" spans="1:60" ht="17" hidden="1" outlineLevel="1" x14ac:dyDescent="0.2">
      <c r="B2333" s="82"/>
      <c r="C2333" s="144" t="s">
        <v>832</v>
      </c>
      <c r="D2333" s="144"/>
      <c r="E2333" s="82"/>
      <c r="F2333" s="143"/>
      <c r="G2333" s="142">
        <f>'[1]BoQ HSYC'!F2333</f>
        <v>0</v>
      </c>
      <c r="H2333" s="185">
        <f>'[1]BoQ HSYC'!G2333</f>
        <v>0</v>
      </c>
      <c r="I2333" s="185">
        <f>'[1]BoQ HSYC'!H2333</f>
        <v>0</v>
      </c>
      <c r="J2333" s="185">
        <f>'[1]BoQ HSYC'!I2333</f>
        <v>0</v>
      </c>
      <c r="K2333" s="48">
        <f>'[1]BoQ HSYC'!J2333</f>
        <v>0</v>
      </c>
      <c r="L2333" s="47">
        <f>'[1]BoQ HSYC'!K2333</f>
        <v>0</v>
      </c>
      <c r="M2333" s="47">
        <f>'[1]BoQ HSYC'!L2333</f>
        <v>0</v>
      </c>
      <c r="N2333" s="183">
        <f>'[1]BoQ HSYC'!M2333</f>
        <v>0</v>
      </c>
      <c r="O2333" s="183">
        <f>'[1]BoQ HSYC'!N2333</f>
        <v>0</v>
      </c>
      <c r="P2333" s="83">
        <f>'[1]BoQ HSYC'!O2333</f>
        <v>0</v>
      </c>
      <c r="Q2333" s="47">
        <f>'[1]BoQ HSYC'!P2333</f>
        <v>0</v>
      </c>
      <c r="R2333" s="132">
        <f>'[1]BoQ HSYC'!Q2333</f>
        <v>0</v>
      </c>
      <c r="S2333" s="83">
        <f>'[1]BoQ HSYC'!R2333</f>
        <v>0</v>
      </c>
      <c r="T2333" s="48">
        <f>'[1]BoQ HSYC'!S2333</f>
        <v>0</v>
      </c>
      <c r="U2333" s="132">
        <f>'[1]BoQ HSYC'!T2333</f>
        <v>0</v>
      </c>
      <c r="V2333" s="132">
        <f>'[1]BoQ HSYC'!U2333</f>
        <v>0</v>
      </c>
      <c r="W2333" s="132">
        <f>'[1]BoQ HSYC'!V2333</f>
        <v>0</v>
      </c>
      <c r="X2333" s="44" t="str">
        <f>'[1]BoQ HSYC'!W2333</f>
        <v>ME</v>
      </c>
      <c r="Y2333" s="44"/>
      <c r="Z2333" s="44"/>
      <c r="AA2333" s="44"/>
      <c r="AB2333" s="2">
        <v>0</v>
      </c>
      <c r="AC2333" s="2">
        <v>0</v>
      </c>
      <c r="AD2333" s="2">
        <f>+M2333</f>
        <v>0</v>
      </c>
      <c r="AE2333" s="2">
        <f>+AD2333*14%</f>
        <v>0</v>
      </c>
      <c r="AF2333" s="155">
        <f>+AD2333*35%</f>
        <v>0</v>
      </c>
      <c r="AG2333" s="2">
        <f>+AD2333*F2333</f>
        <v>0</v>
      </c>
      <c r="AH2333" s="2">
        <f>+AE2333*F2333</f>
        <v>0</v>
      </c>
      <c r="AI2333" s="2">
        <f>+AF2333*F2333</f>
        <v>0</v>
      </c>
      <c r="AJ2333" s="2">
        <f>SUM(AG2333:AI2333)</f>
        <v>0</v>
      </c>
      <c r="AK2333" s="2">
        <f>+AD2333*G2333</f>
        <v>0</v>
      </c>
      <c r="AL2333" s="2">
        <f>+AE2333*G2333</f>
        <v>0</v>
      </c>
      <c r="AM2333" s="2">
        <f>+AF2333*G2333</f>
        <v>0</v>
      </c>
      <c r="AN2333" s="155">
        <f>SUM(AK2333:AM2333)</f>
        <v>0</v>
      </c>
      <c r="AQ2333" s="145" t="s">
        <v>525</v>
      </c>
      <c r="AU2333" s="8"/>
      <c r="AV2333" s="8"/>
      <c r="AW2333" s="2">
        <f>+'[2]BoQ HSYC-Đạt'!AT2333</f>
        <v>0</v>
      </c>
      <c r="AX2333" s="8">
        <f>F2333*AW2333</f>
        <v>0</v>
      </c>
      <c r="AY2333" s="8">
        <f>IF(AQ2333="CT",7%,5%)*AX2333</f>
        <v>0</v>
      </c>
      <c r="AZ2333" s="8">
        <f>AX2333*2%</f>
        <v>0</v>
      </c>
      <c r="BA2333" s="8">
        <f>IF(BB2333&gt;0,0,AX2333*5%)</f>
        <v>0</v>
      </c>
      <c r="BB2333" s="8"/>
      <c r="BC2333" s="8">
        <f>+AX2333+AY2333+AZ2333+BA2333+BB2333</f>
        <v>0</v>
      </c>
      <c r="BD2333" s="8">
        <f>AX2333-AT2333</f>
        <v>0</v>
      </c>
      <c r="BE2333" s="2"/>
      <c r="BH2333" s="2"/>
    </row>
    <row r="2334" spans="1:60" ht="17" hidden="1" outlineLevel="1" x14ac:dyDescent="0.2">
      <c r="B2334" s="82"/>
      <c r="C2334" s="144" t="s">
        <v>658</v>
      </c>
      <c r="D2334" s="144"/>
      <c r="E2334" s="82"/>
      <c r="F2334" s="143"/>
      <c r="G2334" s="142">
        <f>'[1]BoQ HSYC'!F2334</f>
        <v>0</v>
      </c>
      <c r="H2334" s="185">
        <f>'[1]BoQ HSYC'!G2334</f>
        <v>0</v>
      </c>
      <c r="I2334" s="185">
        <f>'[1]BoQ HSYC'!H2334</f>
        <v>0</v>
      </c>
      <c r="J2334" s="185">
        <f>'[1]BoQ HSYC'!I2334</f>
        <v>0</v>
      </c>
      <c r="K2334" s="48">
        <f>'[1]BoQ HSYC'!J2334</f>
        <v>0</v>
      </c>
      <c r="L2334" s="47">
        <f>'[1]BoQ HSYC'!K2334</f>
        <v>0</v>
      </c>
      <c r="M2334" s="47">
        <f>'[1]BoQ HSYC'!L2334</f>
        <v>0</v>
      </c>
      <c r="N2334" s="183">
        <f>'[1]BoQ HSYC'!M2334</f>
        <v>0</v>
      </c>
      <c r="O2334" s="183">
        <f>'[1]BoQ HSYC'!N2334</f>
        <v>0</v>
      </c>
      <c r="P2334" s="83">
        <f>'[1]BoQ HSYC'!O2334</f>
        <v>0</v>
      </c>
      <c r="Q2334" s="47">
        <f>'[1]BoQ HSYC'!P2334</f>
        <v>0</v>
      </c>
      <c r="R2334" s="132">
        <f>'[1]BoQ HSYC'!Q2334</f>
        <v>0</v>
      </c>
      <c r="S2334" s="83">
        <f>'[1]BoQ HSYC'!R2334</f>
        <v>0</v>
      </c>
      <c r="T2334" s="48">
        <f>'[1]BoQ HSYC'!S2334</f>
        <v>0</v>
      </c>
      <c r="U2334" s="132">
        <f>'[1]BoQ HSYC'!T2334</f>
        <v>0</v>
      </c>
      <c r="V2334" s="132">
        <f>'[1]BoQ HSYC'!U2334</f>
        <v>0</v>
      </c>
      <c r="W2334" s="132">
        <f>'[1]BoQ HSYC'!V2334</f>
        <v>0</v>
      </c>
      <c r="X2334" s="44" t="str">
        <f>'[1]BoQ HSYC'!W2334</f>
        <v>ME</v>
      </c>
      <c r="Y2334" s="44"/>
      <c r="Z2334" s="44"/>
      <c r="AA2334" s="44"/>
      <c r="AB2334" s="2">
        <v>0</v>
      </c>
      <c r="AC2334" s="2">
        <v>0</v>
      </c>
      <c r="AD2334" s="2">
        <f>+M2334</f>
        <v>0</v>
      </c>
      <c r="AE2334" s="2">
        <f>+AD2334*14%</f>
        <v>0</v>
      </c>
      <c r="AF2334" s="155">
        <f>+AD2334*35%</f>
        <v>0</v>
      </c>
      <c r="AG2334" s="2">
        <f>+AD2334*F2334</f>
        <v>0</v>
      </c>
      <c r="AH2334" s="2">
        <f>+AE2334*F2334</f>
        <v>0</v>
      </c>
      <c r="AI2334" s="2">
        <f>+AF2334*F2334</f>
        <v>0</v>
      </c>
      <c r="AJ2334" s="2">
        <f>SUM(AG2334:AI2334)</f>
        <v>0</v>
      </c>
      <c r="AK2334" s="2">
        <f>+AD2334*G2334</f>
        <v>0</v>
      </c>
      <c r="AL2334" s="2">
        <f>+AE2334*G2334</f>
        <v>0</v>
      </c>
      <c r="AM2334" s="2">
        <f>+AF2334*G2334</f>
        <v>0</v>
      </c>
      <c r="AN2334" s="155">
        <f>SUM(AK2334:AM2334)</f>
        <v>0</v>
      </c>
      <c r="AQ2334" s="145" t="s">
        <v>525</v>
      </c>
      <c r="AU2334" s="8"/>
      <c r="AV2334" s="8"/>
      <c r="AW2334" s="2">
        <f>+'[2]BoQ HSYC-Đạt'!AT2334</f>
        <v>0</v>
      </c>
      <c r="AX2334" s="8">
        <f>F2334*AW2334</f>
        <v>0</v>
      </c>
      <c r="AY2334" s="8">
        <f>IF(AQ2334="CT",7%,5%)*AX2334</f>
        <v>0</v>
      </c>
      <c r="AZ2334" s="8">
        <f>AX2334*2%</f>
        <v>0</v>
      </c>
      <c r="BA2334" s="8">
        <f>IF(BB2334&gt;0,0,AX2334*5%)</f>
        <v>0</v>
      </c>
      <c r="BB2334" s="8"/>
      <c r="BC2334" s="8">
        <f>+AX2334+AY2334+AZ2334+BA2334+BB2334</f>
        <v>0</v>
      </c>
      <c r="BD2334" s="8">
        <f>AX2334-AT2334</f>
        <v>0</v>
      </c>
      <c r="BE2334" s="2"/>
      <c r="BH2334" s="2"/>
    </row>
    <row r="2335" spans="1:60" ht="17" hidden="1" outlineLevel="1" x14ac:dyDescent="0.2">
      <c r="B2335" s="82"/>
      <c r="C2335" s="144" t="s">
        <v>657</v>
      </c>
      <c r="D2335" s="144"/>
      <c r="E2335" s="82"/>
      <c r="F2335" s="143"/>
      <c r="G2335" s="142">
        <f>'[1]BoQ HSYC'!F2335</f>
        <v>0</v>
      </c>
      <c r="H2335" s="185">
        <f>'[1]BoQ HSYC'!G2335</f>
        <v>0</v>
      </c>
      <c r="I2335" s="185">
        <f>'[1]BoQ HSYC'!H2335</f>
        <v>0</v>
      </c>
      <c r="J2335" s="185">
        <f>'[1]BoQ HSYC'!I2335</f>
        <v>0</v>
      </c>
      <c r="K2335" s="48">
        <f>'[1]BoQ HSYC'!J2335</f>
        <v>0</v>
      </c>
      <c r="L2335" s="47">
        <f>'[1]BoQ HSYC'!K2335</f>
        <v>0</v>
      </c>
      <c r="M2335" s="47">
        <f>'[1]BoQ HSYC'!L2335</f>
        <v>0</v>
      </c>
      <c r="N2335" s="183">
        <f>'[1]BoQ HSYC'!M2335</f>
        <v>0</v>
      </c>
      <c r="O2335" s="183">
        <f>'[1]BoQ HSYC'!N2335</f>
        <v>0</v>
      </c>
      <c r="P2335" s="83">
        <f>'[1]BoQ HSYC'!O2335</f>
        <v>0</v>
      </c>
      <c r="Q2335" s="47">
        <f>'[1]BoQ HSYC'!P2335</f>
        <v>0</v>
      </c>
      <c r="R2335" s="132">
        <f>'[1]BoQ HSYC'!Q2335</f>
        <v>0</v>
      </c>
      <c r="S2335" s="83">
        <f>'[1]BoQ HSYC'!R2335</f>
        <v>0</v>
      </c>
      <c r="T2335" s="48">
        <f>'[1]BoQ HSYC'!S2335</f>
        <v>0</v>
      </c>
      <c r="U2335" s="132">
        <f>'[1]BoQ HSYC'!T2335</f>
        <v>0</v>
      </c>
      <c r="V2335" s="132">
        <f>'[1]BoQ HSYC'!U2335</f>
        <v>0</v>
      </c>
      <c r="W2335" s="132">
        <f>'[1]BoQ HSYC'!V2335</f>
        <v>0</v>
      </c>
      <c r="X2335" s="44" t="str">
        <f>'[1]BoQ HSYC'!W2335</f>
        <v>ME</v>
      </c>
      <c r="Y2335" s="44"/>
      <c r="Z2335" s="44"/>
      <c r="AA2335" s="44"/>
      <c r="AB2335" s="2">
        <v>0</v>
      </c>
      <c r="AC2335" s="2">
        <v>0</v>
      </c>
      <c r="AD2335" s="2">
        <f>+M2335</f>
        <v>0</v>
      </c>
      <c r="AE2335" s="2">
        <f>+AD2335*14%</f>
        <v>0</v>
      </c>
      <c r="AF2335" s="155">
        <f>+AD2335*35%</f>
        <v>0</v>
      </c>
      <c r="AG2335" s="2">
        <f>+AD2335*F2335</f>
        <v>0</v>
      </c>
      <c r="AH2335" s="2">
        <f>+AE2335*F2335</f>
        <v>0</v>
      </c>
      <c r="AI2335" s="2">
        <f>+AF2335*F2335</f>
        <v>0</v>
      </c>
      <c r="AJ2335" s="2">
        <f>SUM(AG2335:AI2335)</f>
        <v>0</v>
      </c>
      <c r="AK2335" s="2">
        <f>+AD2335*G2335</f>
        <v>0</v>
      </c>
      <c r="AL2335" s="2">
        <f>+AE2335*G2335</f>
        <v>0</v>
      </c>
      <c r="AM2335" s="2">
        <f>+AF2335*G2335</f>
        <v>0</v>
      </c>
      <c r="AN2335" s="155">
        <f>SUM(AK2335:AM2335)</f>
        <v>0</v>
      </c>
      <c r="AQ2335" s="145" t="s">
        <v>525</v>
      </c>
      <c r="AU2335" s="8"/>
      <c r="AV2335" s="8"/>
      <c r="AW2335" s="2">
        <f>+'[2]BoQ HSYC-Đạt'!AT2335</f>
        <v>0</v>
      </c>
      <c r="AX2335" s="8">
        <f>F2335*AW2335</f>
        <v>0</v>
      </c>
      <c r="AY2335" s="8">
        <f>IF(AQ2335="CT",7%,5%)*AX2335</f>
        <v>0</v>
      </c>
      <c r="AZ2335" s="8">
        <f>AX2335*2%</f>
        <v>0</v>
      </c>
      <c r="BA2335" s="8">
        <f>IF(BB2335&gt;0,0,AX2335*5%)</f>
        <v>0</v>
      </c>
      <c r="BB2335" s="8"/>
      <c r="BC2335" s="8">
        <f>+AX2335+AY2335+AZ2335+BA2335+BB2335</f>
        <v>0</v>
      </c>
      <c r="BD2335" s="8">
        <f>AX2335-AT2335</f>
        <v>0</v>
      </c>
      <c r="BE2335" s="2"/>
      <c r="BH2335" s="2"/>
    </row>
    <row r="2336" spans="1:60" ht="17" hidden="1" outlineLevel="1" x14ac:dyDescent="0.2">
      <c r="B2336" s="82"/>
      <c r="C2336" s="144" t="s">
        <v>656</v>
      </c>
      <c r="D2336" s="144"/>
      <c r="E2336" s="82"/>
      <c r="F2336" s="143"/>
      <c r="G2336" s="142">
        <f>'[1]BoQ HSYC'!F2336</f>
        <v>0</v>
      </c>
      <c r="H2336" s="185">
        <f>'[1]BoQ HSYC'!G2336</f>
        <v>0</v>
      </c>
      <c r="I2336" s="185">
        <f>'[1]BoQ HSYC'!H2336</f>
        <v>0</v>
      </c>
      <c r="J2336" s="185">
        <f>'[1]BoQ HSYC'!I2336</f>
        <v>0</v>
      </c>
      <c r="K2336" s="48">
        <f>'[1]BoQ HSYC'!J2336</f>
        <v>0</v>
      </c>
      <c r="L2336" s="47">
        <f>'[1]BoQ HSYC'!K2336</f>
        <v>0</v>
      </c>
      <c r="M2336" s="47">
        <f>'[1]BoQ HSYC'!L2336</f>
        <v>0</v>
      </c>
      <c r="N2336" s="183">
        <f>'[1]BoQ HSYC'!M2336</f>
        <v>0</v>
      </c>
      <c r="O2336" s="183">
        <f>'[1]BoQ HSYC'!N2336</f>
        <v>0</v>
      </c>
      <c r="P2336" s="83">
        <f>'[1]BoQ HSYC'!O2336</f>
        <v>0</v>
      </c>
      <c r="Q2336" s="47">
        <f>'[1]BoQ HSYC'!P2336</f>
        <v>0</v>
      </c>
      <c r="R2336" s="132">
        <f>'[1]BoQ HSYC'!Q2336</f>
        <v>0</v>
      </c>
      <c r="S2336" s="83">
        <f>'[1]BoQ HSYC'!R2336</f>
        <v>0</v>
      </c>
      <c r="T2336" s="48">
        <f>'[1]BoQ HSYC'!S2336</f>
        <v>0</v>
      </c>
      <c r="U2336" s="132">
        <f>'[1]BoQ HSYC'!T2336</f>
        <v>0</v>
      </c>
      <c r="V2336" s="132">
        <f>'[1]BoQ HSYC'!U2336</f>
        <v>0</v>
      </c>
      <c r="W2336" s="132">
        <f>'[1]BoQ HSYC'!V2336</f>
        <v>0</v>
      </c>
      <c r="X2336" s="44" t="str">
        <f>'[1]BoQ HSYC'!W2336</f>
        <v>ME</v>
      </c>
      <c r="Y2336" s="44"/>
      <c r="Z2336" s="44"/>
      <c r="AA2336" s="44"/>
      <c r="AB2336" s="2">
        <v>0</v>
      </c>
      <c r="AC2336" s="2">
        <v>0</v>
      </c>
      <c r="AD2336" s="2">
        <f>+M2336</f>
        <v>0</v>
      </c>
      <c r="AE2336" s="2">
        <f>+AD2336*14%</f>
        <v>0</v>
      </c>
      <c r="AF2336" s="155">
        <f>+AD2336*35%</f>
        <v>0</v>
      </c>
      <c r="AG2336" s="2">
        <f>+AD2336*F2336</f>
        <v>0</v>
      </c>
      <c r="AH2336" s="2">
        <f>+AE2336*F2336</f>
        <v>0</v>
      </c>
      <c r="AI2336" s="2">
        <f>+AF2336*F2336</f>
        <v>0</v>
      </c>
      <c r="AJ2336" s="2">
        <f>SUM(AG2336:AI2336)</f>
        <v>0</v>
      </c>
      <c r="AK2336" s="2">
        <f>+AD2336*G2336</f>
        <v>0</v>
      </c>
      <c r="AL2336" s="2">
        <f>+AE2336*G2336</f>
        <v>0</v>
      </c>
      <c r="AM2336" s="2">
        <f>+AF2336*G2336</f>
        <v>0</v>
      </c>
      <c r="AN2336" s="155">
        <f>SUM(AK2336:AM2336)</f>
        <v>0</v>
      </c>
      <c r="AQ2336" s="145" t="s">
        <v>525</v>
      </c>
      <c r="AU2336" s="8"/>
      <c r="AV2336" s="8"/>
      <c r="AW2336" s="2">
        <f>+'[2]BoQ HSYC-Đạt'!AT2336</f>
        <v>0</v>
      </c>
      <c r="AX2336" s="8">
        <f>F2336*AW2336</f>
        <v>0</v>
      </c>
      <c r="AY2336" s="8">
        <f>IF(AQ2336="CT",7%,5%)*AX2336</f>
        <v>0</v>
      </c>
      <c r="AZ2336" s="8">
        <f>AX2336*2%</f>
        <v>0</v>
      </c>
      <c r="BA2336" s="8">
        <f>IF(BB2336&gt;0,0,AX2336*5%)</f>
        <v>0</v>
      </c>
      <c r="BB2336" s="8"/>
      <c r="BC2336" s="8">
        <f>+AX2336+AY2336+AZ2336+BA2336+BB2336</f>
        <v>0</v>
      </c>
      <c r="BD2336" s="8">
        <f>AX2336-AT2336</f>
        <v>0</v>
      </c>
      <c r="BE2336" s="2"/>
      <c r="BH2336" s="2"/>
    </row>
    <row r="2337" spans="1:60" ht="17" hidden="1" outlineLevel="1" x14ac:dyDescent="0.2">
      <c r="B2337" s="82"/>
      <c r="C2337" s="144" t="s">
        <v>655</v>
      </c>
      <c r="D2337" s="144"/>
      <c r="E2337" s="82"/>
      <c r="F2337" s="143"/>
      <c r="G2337" s="142">
        <f>'[1]BoQ HSYC'!F2337</f>
        <v>0</v>
      </c>
      <c r="H2337" s="185">
        <f>'[1]BoQ HSYC'!G2337</f>
        <v>0</v>
      </c>
      <c r="I2337" s="185">
        <f>'[1]BoQ HSYC'!H2337</f>
        <v>0</v>
      </c>
      <c r="J2337" s="185">
        <f>'[1]BoQ HSYC'!I2337</f>
        <v>0</v>
      </c>
      <c r="K2337" s="48">
        <f>'[1]BoQ HSYC'!J2337</f>
        <v>0</v>
      </c>
      <c r="L2337" s="47">
        <f>'[1]BoQ HSYC'!K2337</f>
        <v>0</v>
      </c>
      <c r="M2337" s="47">
        <f>'[1]BoQ HSYC'!L2337</f>
        <v>0</v>
      </c>
      <c r="N2337" s="183">
        <f>'[1]BoQ HSYC'!M2337</f>
        <v>0</v>
      </c>
      <c r="O2337" s="183">
        <f>'[1]BoQ HSYC'!N2337</f>
        <v>0</v>
      </c>
      <c r="P2337" s="83">
        <f>'[1]BoQ HSYC'!O2337</f>
        <v>0</v>
      </c>
      <c r="Q2337" s="47">
        <f>'[1]BoQ HSYC'!P2337</f>
        <v>0</v>
      </c>
      <c r="R2337" s="132">
        <f>'[1]BoQ HSYC'!Q2337</f>
        <v>0</v>
      </c>
      <c r="S2337" s="83">
        <f>'[1]BoQ HSYC'!R2337</f>
        <v>0</v>
      </c>
      <c r="T2337" s="48">
        <f>'[1]BoQ HSYC'!S2337</f>
        <v>0</v>
      </c>
      <c r="U2337" s="132">
        <f>'[1]BoQ HSYC'!T2337</f>
        <v>0</v>
      </c>
      <c r="V2337" s="132">
        <f>'[1]BoQ HSYC'!U2337</f>
        <v>0</v>
      </c>
      <c r="W2337" s="132">
        <f>'[1]BoQ HSYC'!V2337</f>
        <v>0</v>
      </c>
      <c r="X2337" s="44" t="str">
        <f>'[1]BoQ HSYC'!W2337</f>
        <v>ME</v>
      </c>
      <c r="Y2337" s="44"/>
      <c r="Z2337" s="44"/>
      <c r="AA2337" s="44"/>
      <c r="AB2337" s="2">
        <v>0</v>
      </c>
      <c r="AC2337" s="2">
        <v>0</v>
      </c>
      <c r="AD2337" s="2">
        <f>+M2337</f>
        <v>0</v>
      </c>
      <c r="AE2337" s="2">
        <f>+AD2337*14%</f>
        <v>0</v>
      </c>
      <c r="AF2337" s="155">
        <f>+AD2337*35%</f>
        <v>0</v>
      </c>
      <c r="AG2337" s="2">
        <f>+AD2337*F2337</f>
        <v>0</v>
      </c>
      <c r="AH2337" s="2">
        <f>+AE2337*F2337</f>
        <v>0</v>
      </c>
      <c r="AI2337" s="2">
        <f>+AF2337*F2337</f>
        <v>0</v>
      </c>
      <c r="AJ2337" s="2">
        <f>SUM(AG2337:AI2337)</f>
        <v>0</v>
      </c>
      <c r="AK2337" s="2">
        <f>+AD2337*G2337</f>
        <v>0</v>
      </c>
      <c r="AL2337" s="2">
        <f>+AE2337*G2337</f>
        <v>0</v>
      </c>
      <c r="AM2337" s="2">
        <f>+AF2337*G2337</f>
        <v>0</v>
      </c>
      <c r="AN2337" s="155">
        <f>SUM(AK2337:AM2337)</f>
        <v>0</v>
      </c>
      <c r="AQ2337" s="145" t="s">
        <v>525</v>
      </c>
      <c r="AU2337" s="8"/>
      <c r="AV2337" s="8"/>
      <c r="AW2337" s="2">
        <f>+'[2]BoQ HSYC-Đạt'!AT2337</f>
        <v>0</v>
      </c>
      <c r="AX2337" s="8">
        <f>F2337*AW2337</f>
        <v>0</v>
      </c>
      <c r="AY2337" s="8">
        <f>IF(AQ2337="CT",7%,5%)*AX2337</f>
        <v>0</v>
      </c>
      <c r="AZ2337" s="8">
        <f>AX2337*2%</f>
        <v>0</v>
      </c>
      <c r="BA2337" s="8">
        <f>IF(BB2337&gt;0,0,AX2337*5%)</f>
        <v>0</v>
      </c>
      <c r="BB2337" s="8"/>
      <c r="BC2337" s="8">
        <f>+AX2337+AY2337+AZ2337+BA2337+BB2337</f>
        <v>0</v>
      </c>
      <c r="BD2337" s="8">
        <f>AX2337-AT2337</f>
        <v>0</v>
      </c>
      <c r="BE2337" s="2"/>
      <c r="BH2337" s="2"/>
    </row>
    <row r="2338" spans="1:60" ht="17" hidden="1" outlineLevel="1" x14ac:dyDescent="0.2">
      <c r="B2338" s="82"/>
      <c r="C2338" s="144" t="s">
        <v>654</v>
      </c>
      <c r="D2338" s="144"/>
      <c r="E2338" s="82"/>
      <c r="F2338" s="143"/>
      <c r="G2338" s="142">
        <f>'[1]BoQ HSYC'!F2338</f>
        <v>0</v>
      </c>
      <c r="H2338" s="185">
        <f>'[1]BoQ HSYC'!G2338</f>
        <v>0</v>
      </c>
      <c r="I2338" s="185">
        <f>'[1]BoQ HSYC'!H2338</f>
        <v>0</v>
      </c>
      <c r="J2338" s="185">
        <f>'[1]BoQ HSYC'!I2338</f>
        <v>0</v>
      </c>
      <c r="K2338" s="48">
        <f>'[1]BoQ HSYC'!J2338</f>
        <v>0</v>
      </c>
      <c r="L2338" s="47">
        <f>'[1]BoQ HSYC'!K2338</f>
        <v>0</v>
      </c>
      <c r="M2338" s="47">
        <f>'[1]BoQ HSYC'!L2338</f>
        <v>0</v>
      </c>
      <c r="N2338" s="183">
        <f>'[1]BoQ HSYC'!M2338</f>
        <v>0</v>
      </c>
      <c r="O2338" s="183">
        <f>'[1]BoQ HSYC'!N2338</f>
        <v>0</v>
      </c>
      <c r="P2338" s="83">
        <f>'[1]BoQ HSYC'!O2338</f>
        <v>0</v>
      </c>
      <c r="Q2338" s="47">
        <f>'[1]BoQ HSYC'!P2338</f>
        <v>0</v>
      </c>
      <c r="R2338" s="132">
        <f>'[1]BoQ HSYC'!Q2338</f>
        <v>0</v>
      </c>
      <c r="S2338" s="83">
        <f>'[1]BoQ HSYC'!R2338</f>
        <v>0</v>
      </c>
      <c r="T2338" s="48">
        <f>'[1]BoQ HSYC'!S2338</f>
        <v>0</v>
      </c>
      <c r="U2338" s="132">
        <f>'[1]BoQ HSYC'!T2338</f>
        <v>0</v>
      </c>
      <c r="V2338" s="132">
        <f>'[1]BoQ HSYC'!U2338</f>
        <v>0</v>
      </c>
      <c r="W2338" s="132">
        <f>'[1]BoQ HSYC'!V2338</f>
        <v>0</v>
      </c>
      <c r="X2338" s="44" t="str">
        <f>'[1]BoQ HSYC'!W2338</f>
        <v>ME</v>
      </c>
      <c r="Y2338" s="44"/>
      <c r="Z2338" s="44"/>
      <c r="AA2338" s="44"/>
      <c r="AB2338" s="2">
        <v>0</v>
      </c>
      <c r="AC2338" s="2">
        <v>0</v>
      </c>
      <c r="AD2338" s="2">
        <f>+M2338</f>
        <v>0</v>
      </c>
      <c r="AE2338" s="2">
        <f>+AD2338*14%</f>
        <v>0</v>
      </c>
      <c r="AF2338" s="155">
        <f>+AD2338*35%</f>
        <v>0</v>
      </c>
      <c r="AG2338" s="2">
        <f>+AD2338*F2338</f>
        <v>0</v>
      </c>
      <c r="AH2338" s="2">
        <f>+AE2338*F2338</f>
        <v>0</v>
      </c>
      <c r="AI2338" s="2">
        <f>+AF2338*F2338</f>
        <v>0</v>
      </c>
      <c r="AJ2338" s="2">
        <f>SUM(AG2338:AI2338)</f>
        <v>0</v>
      </c>
      <c r="AK2338" s="2">
        <f>+AD2338*G2338</f>
        <v>0</v>
      </c>
      <c r="AL2338" s="2">
        <f>+AE2338*G2338</f>
        <v>0</v>
      </c>
      <c r="AM2338" s="2">
        <f>+AF2338*G2338</f>
        <v>0</v>
      </c>
      <c r="AN2338" s="155">
        <f>SUM(AK2338:AM2338)</f>
        <v>0</v>
      </c>
      <c r="AQ2338" s="145" t="s">
        <v>525</v>
      </c>
      <c r="AU2338" s="8"/>
      <c r="AV2338" s="8"/>
      <c r="AW2338" s="2">
        <f>+'[2]BoQ HSYC-Đạt'!AT2338</f>
        <v>0</v>
      </c>
      <c r="AX2338" s="8">
        <f>F2338*AW2338</f>
        <v>0</v>
      </c>
      <c r="AY2338" s="8">
        <f>IF(AQ2338="CT",7%,5%)*AX2338</f>
        <v>0</v>
      </c>
      <c r="AZ2338" s="8">
        <f>AX2338*2%</f>
        <v>0</v>
      </c>
      <c r="BA2338" s="8">
        <f>IF(BB2338&gt;0,0,AX2338*5%)</f>
        <v>0</v>
      </c>
      <c r="BB2338" s="8"/>
      <c r="BC2338" s="8">
        <f>+AX2338+AY2338+AZ2338+BA2338+BB2338</f>
        <v>0</v>
      </c>
      <c r="BD2338" s="8">
        <f>AX2338-AT2338</f>
        <v>0</v>
      </c>
      <c r="BE2338" s="2"/>
      <c r="BH2338" s="2"/>
    </row>
    <row r="2339" spans="1:60" ht="17" hidden="1" outlineLevel="1" x14ac:dyDescent="0.2">
      <c r="B2339" s="82"/>
      <c r="C2339" s="144" t="s">
        <v>831</v>
      </c>
      <c r="D2339" s="144"/>
      <c r="E2339" s="82"/>
      <c r="F2339" s="143"/>
      <c r="G2339" s="142">
        <f>'[1]BoQ HSYC'!F2339</f>
        <v>0</v>
      </c>
      <c r="H2339" s="185">
        <f>'[1]BoQ HSYC'!G2339</f>
        <v>0</v>
      </c>
      <c r="I2339" s="185">
        <f>'[1]BoQ HSYC'!H2339</f>
        <v>0</v>
      </c>
      <c r="J2339" s="185">
        <f>'[1]BoQ HSYC'!I2339</f>
        <v>0</v>
      </c>
      <c r="K2339" s="48">
        <f>'[1]BoQ HSYC'!J2339</f>
        <v>0</v>
      </c>
      <c r="L2339" s="47">
        <f>'[1]BoQ HSYC'!K2339</f>
        <v>0</v>
      </c>
      <c r="M2339" s="47">
        <f>'[1]BoQ HSYC'!L2339</f>
        <v>0</v>
      </c>
      <c r="N2339" s="183">
        <f>'[1]BoQ HSYC'!M2339</f>
        <v>0</v>
      </c>
      <c r="O2339" s="183">
        <f>'[1]BoQ HSYC'!N2339</f>
        <v>0</v>
      </c>
      <c r="P2339" s="83">
        <f>'[1]BoQ HSYC'!O2339</f>
        <v>0</v>
      </c>
      <c r="Q2339" s="47">
        <f>'[1]BoQ HSYC'!P2339</f>
        <v>0</v>
      </c>
      <c r="R2339" s="132">
        <f>'[1]BoQ HSYC'!Q2339</f>
        <v>0</v>
      </c>
      <c r="S2339" s="83">
        <f>'[1]BoQ HSYC'!R2339</f>
        <v>0</v>
      </c>
      <c r="T2339" s="48">
        <f>'[1]BoQ HSYC'!S2339</f>
        <v>0</v>
      </c>
      <c r="U2339" s="132">
        <f>'[1]BoQ HSYC'!T2339</f>
        <v>0</v>
      </c>
      <c r="V2339" s="132">
        <f>'[1]BoQ HSYC'!U2339</f>
        <v>0</v>
      </c>
      <c r="W2339" s="132">
        <f>'[1]BoQ HSYC'!V2339</f>
        <v>0</v>
      </c>
      <c r="X2339" s="44" t="str">
        <f>'[1]BoQ HSYC'!W2339</f>
        <v>ME</v>
      </c>
      <c r="Y2339" s="44"/>
      <c r="Z2339" s="44"/>
      <c r="AA2339" s="44"/>
      <c r="AB2339" s="2">
        <v>0</v>
      </c>
      <c r="AC2339" s="2">
        <v>0</v>
      </c>
      <c r="AD2339" s="2">
        <f>+M2339</f>
        <v>0</v>
      </c>
      <c r="AE2339" s="2">
        <f>+AD2339*14%</f>
        <v>0</v>
      </c>
      <c r="AF2339" s="155">
        <f>+AD2339*35%</f>
        <v>0</v>
      </c>
      <c r="AG2339" s="2">
        <f>+AD2339*F2339</f>
        <v>0</v>
      </c>
      <c r="AH2339" s="2">
        <f>+AE2339*F2339</f>
        <v>0</v>
      </c>
      <c r="AI2339" s="2">
        <f>+AF2339*F2339</f>
        <v>0</v>
      </c>
      <c r="AJ2339" s="2">
        <f>SUM(AG2339:AI2339)</f>
        <v>0</v>
      </c>
      <c r="AK2339" s="2">
        <f>+AD2339*G2339</f>
        <v>0</v>
      </c>
      <c r="AL2339" s="2">
        <f>+AE2339*G2339</f>
        <v>0</v>
      </c>
      <c r="AM2339" s="2">
        <f>+AF2339*G2339</f>
        <v>0</v>
      </c>
      <c r="AN2339" s="155">
        <f>SUM(AK2339:AM2339)</f>
        <v>0</v>
      </c>
      <c r="AQ2339" s="145" t="s">
        <v>525</v>
      </c>
      <c r="AU2339" s="8"/>
      <c r="AV2339" s="8"/>
      <c r="AW2339" s="2">
        <f>+'[2]BoQ HSYC-Đạt'!AT2339</f>
        <v>0</v>
      </c>
      <c r="AX2339" s="8">
        <f>F2339*AW2339</f>
        <v>0</v>
      </c>
      <c r="AY2339" s="8">
        <f>IF(AQ2339="CT",7%,5%)*AX2339</f>
        <v>0</v>
      </c>
      <c r="AZ2339" s="8">
        <f>AX2339*2%</f>
        <v>0</v>
      </c>
      <c r="BA2339" s="8">
        <f>IF(BB2339&gt;0,0,AX2339*5%)</f>
        <v>0</v>
      </c>
      <c r="BB2339" s="8"/>
      <c r="BC2339" s="8">
        <f>+AX2339+AY2339+AZ2339+BA2339+BB2339</f>
        <v>0</v>
      </c>
      <c r="BD2339" s="8">
        <f>AX2339-AT2339</f>
        <v>0</v>
      </c>
      <c r="BE2339" s="2"/>
      <c r="BH2339" s="2"/>
    </row>
    <row r="2340" spans="1:60" ht="17" hidden="1" outlineLevel="1" x14ac:dyDescent="0.2">
      <c r="A2340" s="1" t="s">
        <v>108</v>
      </c>
      <c r="B2340" s="82">
        <v>6</v>
      </c>
      <c r="C2340" s="144" t="s">
        <v>919</v>
      </c>
      <c r="D2340" s="144"/>
      <c r="E2340" s="82" t="s">
        <v>664</v>
      </c>
      <c r="F2340" s="143">
        <v>5</v>
      </c>
      <c r="G2340" s="142">
        <f>'[1]BoQ HSYC'!F2340</f>
        <v>5</v>
      </c>
      <c r="H2340" s="185">
        <f>'[1]BoQ HSYC'!G2340</f>
        <v>0</v>
      </c>
      <c r="I2340" s="185">
        <f>'[1]BoQ HSYC'!H2340</f>
        <v>0</v>
      </c>
      <c r="J2340" s="185">
        <f>'[1]BoQ HSYC'!I2340</f>
        <v>0</v>
      </c>
      <c r="K2340" s="48">
        <f>'[1]BoQ HSYC'!J2340</f>
        <v>6620000</v>
      </c>
      <c r="L2340" s="47">
        <f>'[1]BoQ HSYC'!K2340</f>
        <v>0</v>
      </c>
      <c r="M2340" s="47">
        <f>'[1]BoQ HSYC'!L2340</f>
        <v>6620000</v>
      </c>
      <c r="N2340" s="183">
        <f>'[1]BoQ HSYC'!M2340</f>
        <v>0</v>
      </c>
      <c r="O2340" s="183">
        <f>'[1]BoQ HSYC'!N2340</f>
        <v>0</v>
      </c>
      <c r="P2340" s="83">
        <f>'[1]BoQ HSYC'!O2340</f>
        <v>0</v>
      </c>
      <c r="Q2340" s="47">
        <f>'[1]BoQ HSYC'!P2340</f>
        <v>33100000</v>
      </c>
      <c r="R2340" s="132">
        <f>'[1]BoQ HSYC'!Q2340</f>
        <v>0</v>
      </c>
      <c r="S2340" s="83">
        <f>'[1]BoQ HSYC'!R2340</f>
        <v>33100000</v>
      </c>
      <c r="T2340" s="48">
        <f>'[1]BoQ HSYC'!S2340</f>
        <v>0</v>
      </c>
      <c r="U2340" s="132">
        <f>'[1]BoQ HSYC'!T2340</f>
        <v>0</v>
      </c>
      <c r="V2340" s="132">
        <f>'[1]BoQ HSYC'!U2340</f>
        <v>0</v>
      </c>
      <c r="W2340" s="132">
        <f>'[1]BoQ HSYC'!V2340</f>
        <v>0</v>
      </c>
      <c r="X2340" s="44" t="str">
        <f>'[1]BoQ HSYC'!W2340</f>
        <v>ME</v>
      </c>
      <c r="Y2340" s="44"/>
      <c r="Z2340" s="44"/>
      <c r="AA2340" s="44"/>
      <c r="AB2340" s="2">
        <v>8412348.4499999993</v>
      </c>
      <c r="AC2340" s="2">
        <v>42061742.25</v>
      </c>
      <c r="AD2340" s="2">
        <f>+M2340</f>
        <v>6620000</v>
      </c>
      <c r="AE2340" s="2">
        <f>+AD2340*14%</f>
        <v>926800.00000000012</v>
      </c>
      <c r="AF2340" s="155">
        <f>+AD2340*35%</f>
        <v>2317000</v>
      </c>
      <c r="AG2340" s="2">
        <f>+AD2340*F2340</f>
        <v>33100000</v>
      </c>
      <c r="AH2340" s="2">
        <f>+AE2340*F2340</f>
        <v>4634000.0000000009</v>
      </c>
      <c r="AI2340" s="2">
        <f>+AF2340*F2340</f>
        <v>11585000</v>
      </c>
      <c r="AJ2340" s="2">
        <f>SUM(AG2340:AI2340)</f>
        <v>49319000</v>
      </c>
      <c r="AK2340" s="2">
        <f>+AD2340*G2340</f>
        <v>33100000</v>
      </c>
      <c r="AL2340" s="2">
        <f>+AE2340*G2340</f>
        <v>4634000.0000000009</v>
      </c>
      <c r="AM2340" s="2">
        <f>+AF2340*G2340</f>
        <v>11585000</v>
      </c>
      <c r="AN2340" s="155">
        <f>SUM(AK2340:AM2340)</f>
        <v>49319000</v>
      </c>
      <c r="AQ2340" s="145" t="s">
        <v>525</v>
      </c>
      <c r="AU2340" s="8"/>
      <c r="AV2340" s="8"/>
      <c r="AW2340" s="2">
        <f>+'[2]BoQ HSYC-Đạt'!AT2340</f>
        <v>6752400</v>
      </c>
      <c r="AX2340" s="8">
        <f>F2340*AW2340</f>
        <v>33762000</v>
      </c>
      <c r="AY2340" s="8">
        <f>IF(AQ2340="CT",7%,5%)*AX2340</f>
        <v>2363340</v>
      </c>
      <c r="AZ2340" s="8">
        <f>AX2340*2%</f>
        <v>675240</v>
      </c>
      <c r="BA2340" s="8">
        <f>IF(BB2340&gt;0,0,AX2340*5%)</f>
        <v>1688100</v>
      </c>
      <c r="BB2340" s="8"/>
      <c r="BC2340" s="8">
        <f>+AX2340+AY2340+AZ2340+BA2340+BB2340</f>
        <v>38488680</v>
      </c>
      <c r="BD2340" s="8">
        <f>AX2340-AT2340</f>
        <v>33762000</v>
      </c>
      <c r="BE2340" s="2"/>
      <c r="BH2340" s="2"/>
    </row>
    <row r="2341" spans="1:60" ht="17" hidden="1" outlineLevel="1" x14ac:dyDescent="0.2">
      <c r="B2341" s="82"/>
      <c r="C2341" s="144" t="s">
        <v>827</v>
      </c>
      <c r="D2341" s="144"/>
      <c r="E2341" s="82"/>
      <c r="F2341" s="143"/>
      <c r="G2341" s="142">
        <f>'[1]BoQ HSYC'!F2341</f>
        <v>0</v>
      </c>
      <c r="H2341" s="185">
        <f>'[1]BoQ HSYC'!G2341</f>
        <v>0</v>
      </c>
      <c r="I2341" s="185">
        <f>'[1]BoQ HSYC'!H2341</f>
        <v>0</v>
      </c>
      <c r="J2341" s="185">
        <f>'[1]BoQ HSYC'!I2341</f>
        <v>0</v>
      </c>
      <c r="K2341" s="48">
        <f>'[1]BoQ HSYC'!J2341</f>
        <v>0</v>
      </c>
      <c r="L2341" s="47">
        <f>'[1]BoQ HSYC'!K2341</f>
        <v>0</v>
      </c>
      <c r="M2341" s="47">
        <f>'[1]BoQ HSYC'!L2341</f>
        <v>0</v>
      </c>
      <c r="N2341" s="183">
        <f>'[1]BoQ HSYC'!M2341</f>
        <v>0</v>
      </c>
      <c r="O2341" s="183">
        <f>'[1]BoQ HSYC'!N2341</f>
        <v>0</v>
      </c>
      <c r="P2341" s="83">
        <f>'[1]BoQ HSYC'!O2341</f>
        <v>0</v>
      </c>
      <c r="Q2341" s="47">
        <f>'[1]BoQ HSYC'!P2341</f>
        <v>0</v>
      </c>
      <c r="R2341" s="132">
        <f>'[1]BoQ HSYC'!Q2341</f>
        <v>0</v>
      </c>
      <c r="S2341" s="83">
        <f>'[1]BoQ HSYC'!R2341</f>
        <v>0</v>
      </c>
      <c r="T2341" s="48">
        <f>'[1]BoQ HSYC'!S2341</f>
        <v>0</v>
      </c>
      <c r="U2341" s="132">
        <f>'[1]BoQ HSYC'!T2341</f>
        <v>0</v>
      </c>
      <c r="V2341" s="132">
        <f>'[1]BoQ HSYC'!U2341</f>
        <v>0</v>
      </c>
      <c r="W2341" s="132">
        <f>'[1]BoQ HSYC'!V2341</f>
        <v>0</v>
      </c>
      <c r="X2341" s="44" t="str">
        <f>'[1]BoQ HSYC'!W2341</f>
        <v>ME</v>
      </c>
      <c r="Y2341" s="44"/>
      <c r="Z2341" s="44"/>
      <c r="AA2341" s="44"/>
      <c r="AB2341" s="2">
        <v>0</v>
      </c>
      <c r="AC2341" s="2">
        <v>0</v>
      </c>
      <c r="AD2341" s="2">
        <f>+M2341</f>
        <v>0</v>
      </c>
      <c r="AE2341" s="2">
        <f>+AD2341*14%</f>
        <v>0</v>
      </c>
      <c r="AF2341" s="155">
        <f>+AD2341*35%</f>
        <v>0</v>
      </c>
      <c r="AG2341" s="2">
        <f>+AD2341*F2341</f>
        <v>0</v>
      </c>
      <c r="AH2341" s="2">
        <f>+AE2341*F2341</f>
        <v>0</v>
      </c>
      <c r="AI2341" s="2">
        <f>+AF2341*F2341</f>
        <v>0</v>
      </c>
      <c r="AJ2341" s="2">
        <f>SUM(AG2341:AI2341)</f>
        <v>0</v>
      </c>
      <c r="AK2341" s="2">
        <f>+AD2341*G2341</f>
        <v>0</v>
      </c>
      <c r="AL2341" s="2">
        <f>+AE2341*G2341</f>
        <v>0</v>
      </c>
      <c r="AM2341" s="2">
        <f>+AF2341*G2341</f>
        <v>0</v>
      </c>
      <c r="AN2341" s="155">
        <f>SUM(AK2341:AM2341)</f>
        <v>0</v>
      </c>
      <c r="AQ2341" s="145" t="s">
        <v>525</v>
      </c>
      <c r="AU2341" s="8"/>
      <c r="AV2341" s="8"/>
      <c r="AW2341" s="2">
        <f>+'[2]BoQ HSYC-Đạt'!AT2341</f>
        <v>0</v>
      </c>
      <c r="AX2341" s="8">
        <f>F2341*AW2341</f>
        <v>0</v>
      </c>
      <c r="AY2341" s="8">
        <f>IF(AQ2341="CT",7%,5%)*AX2341</f>
        <v>0</v>
      </c>
      <c r="AZ2341" s="8">
        <f>AX2341*2%</f>
        <v>0</v>
      </c>
      <c r="BA2341" s="8">
        <f>IF(BB2341&gt;0,0,AX2341*5%)</f>
        <v>0</v>
      </c>
      <c r="BB2341" s="8"/>
      <c r="BC2341" s="8">
        <f>+AX2341+AY2341+AZ2341+BA2341+BB2341</f>
        <v>0</v>
      </c>
      <c r="BD2341" s="8">
        <f>AX2341-AT2341</f>
        <v>0</v>
      </c>
      <c r="BE2341" s="2"/>
      <c r="BH2341" s="2"/>
    </row>
    <row r="2342" spans="1:60" ht="17" hidden="1" outlineLevel="1" x14ac:dyDescent="0.2">
      <c r="B2342" s="82"/>
      <c r="C2342" s="144" t="s">
        <v>658</v>
      </c>
      <c r="D2342" s="144"/>
      <c r="E2342" s="82"/>
      <c r="F2342" s="143"/>
      <c r="G2342" s="142">
        <f>'[1]BoQ HSYC'!F2342</f>
        <v>0</v>
      </c>
      <c r="H2342" s="185">
        <f>'[1]BoQ HSYC'!G2342</f>
        <v>0</v>
      </c>
      <c r="I2342" s="185">
        <f>'[1]BoQ HSYC'!H2342</f>
        <v>0</v>
      </c>
      <c r="J2342" s="185">
        <f>'[1]BoQ HSYC'!I2342</f>
        <v>0</v>
      </c>
      <c r="K2342" s="48">
        <f>'[1]BoQ HSYC'!J2342</f>
        <v>0</v>
      </c>
      <c r="L2342" s="47">
        <f>'[1]BoQ HSYC'!K2342</f>
        <v>0</v>
      </c>
      <c r="M2342" s="47">
        <f>'[1]BoQ HSYC'!L2342</f>
        <v>0</v>
      </c>
      <c r="N2342" s="183">
        <f>'[1]BoQ HSYC'!M2342</f>
        <v>0</v>
      </c>
      <c r="O2342" s="183">
        <f>'[1]BoQ HSYC'!N2342</f>
        <v>0</v>
      </c>
      <c r="P2342" s="83">
        <f>'[1]BoQ HSYC'!O2342</f>
        <v>0</v>
      </c>
      <c r="Q2342" s="47">
        <f>'[1]BoQ HSYC'!P2342</f>
        <v>0</v>
      </c>
      <c r="R2342" s="132">
        <f>'[1]BoQ HSYC'!Q2342</f>
        <v>0</v>
      </c>
      <c r="S2342" s="83">
        <f>'[1]BoQ HSYC'!R2342</f>
        <v>0</v>
      </c>
      <c r="T2342" s="48">
        <f>'[1]BoQ HSYC'!S2342</f>
        <v>0</v>
      </c>
      <c r="U2342" s="132">
        <f>'[1]BoQ HSYC'!T2342</f>
        <v>0</v>
      </c>
      <c r="V2342" s="132">
        <f>'[1]BoQ HSYC'!U2342</f>
        <v>0</v>
      </c>
      <c r="W2342" s="132">
        <f>'[1]BoQ HSYC'!V2342</f>
        <v>0</v>
      </c>
      <c r="X2342" s="44" t="str">
        <f>'[1]BoQ HSYC'!W2342</f>
        <v>ME</v>
      </c>
      <c r="Y2342" s="44"/>
      <c r="Z2342" s="44"/>
      <c r="AA2342" s="44"/>
      <c r="AB2342" s="2">
        <v>0</v>
      </c>
      <c r="AC2342" s="2">
        <v>0</v>
      </c>
      <c r="AD2342" s="2">
        <f>+M2342</f>
        <v>0</v>
      </c>
      <c r="AE2342" s="2">
        <f>+AD2342*14%</f>
        <v>0</v>
      </c>
      <c r="AF2342" s="155">
        <f>+AD2342*35%</f>
        <v>0</v>
      </c>
      <c r="AG2342" s="2">
        <f>+AD2342*F2342</f>
        <v>0</v>
      </c>
      <c r="AH2342" s="2">
        <f>+AE2342*F2342</f>
        <v>0</v>
      </c>
      <c r="AI2342" s="2">
        <f>+AF2342*F2342</f>
        <v>0</v>
      </c>
      <c r="AJ2342" s="2">
        <f>SUM(AG2342:AI2342)</f>
        <v>0</v>
      </c>
      <c r="AK2342" s="2">
        <f>+AD2342*G2342</f>
        <v>0</v>
      </c>
      <c r="AL2342" s="2">
        <f>+AE2342*G2342</f>
        <v>0</v>
      </c>
      <c r="AM2342" s="2">
        <f>+AF2342*G2342</f>
        <v>0</v>
      </c>
      <c r="AN2342" s="155">
        <f>SUM(AK2342:AM2342)</f>
        <v>0</v>
      </c>
      <c r="AQ2342" s="145" t="s">
        <v>525</v>
      </c>
      <c r="AU2342" s="8"/>
      <c r="AV2342" s="8"/>
      <c r="AW2342" s="2">
        <f>+'[2]BoQ HSYC-Đạt'!AT2342</f>
        <v>0</v>
      </c>
      <c r="AX2342" s="8">
        <f>F2342*AW2342</f>
        <v>0</v>
      </c>
      <c r="AY2342" s="8">
        <f>IF(AQ2342="CT",7%,5%)*AX2342</f>
        <v>0</v>
      </c>
      <c r="AZ2342" s="8">
        <f>AX2342*2%</f>
        <v>0</v>
      </c>
      <c r="BA2342" s="8">
        <f>IF(BB2342&gt;0,0,AX2342*5%)</f>
        <v>0</v>
      </c>
      <c r="BB2342" s="8"/>
      <c r="BC2342" s="8">
        <f>+AX2342+AY2342+AZ2342+BA2342+BB2342</f>
        <v>0</v>
      </c>
      <c r="BD2342" s="8">
        <f>AX2342-AT2342</f>
        <v>0</v>
      </c>
      <c r="BE2342" s="2"/>
      <c r="BH2342" s="2"/>
    </row>
    <row r="2343" spans="1:60" ht="17" hidden="1" outlineLevel="1" x14ac:dyDescent="0.2">
      <c r="B2343" s="82"/>
      <c r="C2343" s="144" t="s">
        <v>657</v>
      </c>
      <c r="D2343" s="144"/>
      <c r="E2343" s="82"/>
      <c r="F2343" s="143"/>
      <c r="G2343" s="142">
        <f>'[1]BoQ HSYC'!F2343</f>
        <v>0</v>
      </c>
      <c r="H2343" s="185">
        <f>'[1]BoQ HSYC'!G2343</f>
        <v>0</v>
      </c>
      <c r="I2343" s="185">
        <f>'[1]BoQ HSYC'!H2343</f>
        <v>0</v>
      </c>
      <c r="J2343" s="185">
        <f>'[1]BoQ HSYC'!I2343</f>
        <v>0</v>
      </c>
      <c r="K2343" s="48">
        <f>'[1]BoQ HSYC'!J2343</f>
        <v>0</v>
      </c>
      <c r="L2343" s="47">
        <f>'[1]BoQ HSYC'!K2343</f>
        <v>0</v>
      </c>
      <c r="M2343" s="47">
        <f>'[1]BoQ HSYC'!L2343</f>
        <v>0</v>
      </c>
      <c r="N2343" s="183">
        <f>'[1]BoQ HSYC'!M2343</f>
        <v>0</v>
      </c>
      <c r="O2343" s="183">
        <f>'[1]BoQ HSYC'!N2343</f>
        <v>0</v>
      </c>
      <c r="P2343" s="83">
        <f>'[1]BoQ HSYC'!O2343</f>
        <v>0</v>
      </c>
      <c r="Q2343" s="47">
        <f>'[1]BoQ HSYC'!P2343</f>
        <v>0</v>
      </c>
      <c r="R2343" s="132">
        <f>'[1]BoQ HSYC'!Q2343</f>
        <v>0</v>
      </c>
      <c r="S2343" s="83">
        <f>'[1]BoQ HSYC'!R2343</f>
        <v>0</v>
      </c>
      <c r="T2343" s="48">
        <f>'[1]BoQ HSYC'!S2343</f>
        <v>0</v>
      </c>
      <c r="U2343" s="132">
        <f>'[1]BoQ HSYC'!T2343</f>
        <v>0</v>
      </c>
      <c r="V2343" s="132">
        <f>'[1]BoQ HSYC'!U2343</f>
        <v>0</v>
      </c>
      <c r="W2343" s="132">
        <f>'[1]BoQ HSYC'!V2343</f>
        <v>0</v>
      </c>
      <c r="X2343" s="44" t="str">
        <f>'[1]BoQ HSYC'!W2343</f>
        <v>ME</v>
      </c>
      <c r="Y2343" s="44"/>
      <c r="Z2343" s="44"/>
      <c r="AA2343" s="44"/>
      <c r="AB2343" s="2">
        <v>0</v>
      </c>
      <c r="AC2343" s="2">
        <v>0</v>
      </c>
      <c r="AD2343" s="2">
        <f>+M2343</f>
        <v>0</v>
      </c>
      <c r="AE2343" s="2">
        <f>+AD2343*14%</f>
        <v>0</v>
      </c>
      <c r="AF2343" s="155">
        <f>+AD2343*35%</f>
        <v>0</v>
      </c>
      <c r="AG2343" s="2">
        <f>+AD2343*F2343</f>
        <v>0</v>
      </c>
      <c r="AH2343" s="2">
        <f>+AE2343*F2343</f>
        <v>0</v>
      </c>
      <c r="AI2343" s="2">
        <f>+AF2343*F2343</f>
        <v>0</v>
      </c>
      <c r="AJ2343" s="2">
        <f>SUM(AG2343:AI2343)</f>
        <v>0</v>
      </c>
      <c r="AK2343" s="2">
        <f>+AD2343*G2343</f>
        <v>0</v>
      </c>
      <c r="AL2343" s="2">
        <f>+AE2343*G2343</f>
        <v>0</v>
      </c>
      <c r="AM2343" s="2">
        <f>+AF2343*G2343</f>
        <v>0</v>
      </c>
      <c r="AN2343" s="155">
        <f>SUM(AK2343:AM2343)</f>
        <v>0</v>
      </c>
      <c r="AQ2343" s="145" t="s">
        <v>525</v>
      </c>
      <c r="AU2343" s="8"/>
      <c r="AV2343" s="8"/>
      <c r="AW2343" s="2">
        <f>+'[2]BoQ HSYC-Đạt'!AT2343</f>
        <v>0</v>
      </c>
      <c r="AX2343" s="8">
        <f>F2343*AW2343</f>
        <v>0</v>
      </c>
      <c r="AY2343" s="8">
        <f>IF(AQ2343="CT",7%,5%)*AX2343</f>
        <v>0</v>
      </c>
      <c r="AZ2343" s="8">
        <f>AX2343*2%</f>
        <v>0</v>
      </c>
      <c r="BA2343" s="8">
        <f>IF(BB2343&gt;0,0,AX2343*5%)</f>
        <v>0</v>
      </c>
      <c r="BB2343" s="8"/>
      <c r="BC2343" s="8">
        <f>+AX2343+AY2343+AZ2343+BA2343+BB2343</f>
        <v>0</v>
      </c>
      <c r="BD2343" s="8">
        <f>AX2343-AT2343</f>
        <v>0</v>
      </c>
      <c r="BE2343" s="2"/>
      <c r="BH2343" s="2"/>
    </row>
    <row r="2344" spans="1:60" ht="17" hidden="1" outlineLevel="1" x14ac:dyDescent="0.2">
      <c r="B2344" s="82"/>
      <c r="C2344" s="144" t="s">
        <v>826</v>
      </c>
      <c r="D2344" s="144"/>
      <c r="E2344" s="82"/>
      <c r="F2344" s="143"/>
      <c r="G2344" s="142">
        <f>'[1]BoQ HSYC'!F2344</f>
        <v>0</v>
      </c>
      <c r="H2344" s="185">
        <f>'[1]BoQ HSYC'!G2344</f>
        <v>0</v>
      </c>
      <c r="I2344" s="185">
        <f>'[1]BoQ HSYC'!H2344</f>
        <v>0</v>
      </c>
      <c r="J2344" s="185">
        <f>'[1]BoQ HSYC'!I2344</f>
        <v>0</v>
      </c>
      <c r="K2344" s="48">
        <f>'[1]BoQ HSYC'!J2344</f>
        <v>0</v>
      </c>
      <c r="L2344" s="47">
        <f>'[1]BoQ HSYC'!K2344</f>
        <v>0</v>
      </c>
      <c r="M2344" s="47">
        <f>'[1]BoQ HSYC'!L2344</f>
        <v>0</v>
      </c>
      <c r="N2344" s="183">
        <f>'[1]BoQ HSYC'!M2344</f>
        <v>0</v>
      </c>
      <c r="O2344" s="183">
        <f>'[1]BoQ HSYC'!N2344</f>
        <v>0</v>
      </c>
      <c r="P2344" s="83">
        <f>'[1]BoQ HSYC'!O2344</f>
        <v>0</v>
      </c>
      <c r="Q2344" s="47">
        <f>'[1]BoQ HSYC'!P2344</f>
        <v>0</v>
      </c>
      <c r="R2344" s="132">
        <f>'[1]BoQ HSYC'!Q2344</f>
        <v>0</v>
      </c>
      <c r="S2344" s="83">
        <f>'[1]BoQ HSYC'!R2344</f>
        <v>0</v>
      </c>
      <c r="T2344" s="48">
        <f>'[1]BoQ HSYC'!S2344</f>
        <v>0</v>
      </c>
      <c r="U2344" s="132">
        <f>'[1]BoQ HSYC'!T2344</f>
        <v>0</v>
      </c>
      <c r="V2344" s="132">
        <f>'[1]BoQ HSYC'!U2344</f>
        <v>0</v>
      </c>
      <c r="W2344" s="132">
        <f>'[1]BoQ HSYC'!V2344</f>
        <v>0</v>
      </c>
      <c r="X2344" s="44" t="str">
        <f>'[1]BoQ HSYC'!W2344</f>
        <v>ME</v>
      </c>
      <c r="Y2344" s="44"/>
      <c r="Z2344" s="44"/>
      <c r="AA2344" s="44"/>
      <c r="AB2344" s="2">
        <v>0</v>
      </c>
      <c r="AC2344" s="2">
        <v>0</v>
      </c>
      <c r="AD2344" s="2">
        <f>+M2344</f>
        <v>0</v>
      </c>
      <c r="AE2344" s="2">
        <f>+AD2344*14%</f>
        <v>0</v>
      </c>
      <c r="AF2344" s="155">
        <f>+AD2344*35%</f>
        <v>0</v>
      </c>
      <c r="AG2344" s="2">
        <f>+AD2344*F2344</f>
        <v>0</v>
      </c>
      <c r="AH2344" s="2">
        <f>+AE2344*F2344</f>
        <v>0</v>
      </c>
      <c r="AI2344" s="2">
        <f>+AF2344*F2344</f>
        <v>0</v>
      </c>
      <c r="AJ2344" s="2">
        <f>SUM(AG2344:AI2344)</f>
        <v>0</v>
      </c>
      <c r="AK2344" s="2">
        <f>+AD2344*G2344</f>
        <v>0</v>
      </c>
      <c r="AL2344" s="2">
        <f>+AE2344*G2344</f>
        <v>0</v>
      </c>
      <c r="AM2344" s="2">
        <f>+AF2344*G2344</f>
        <v>0</v>
      </c>
      <c r="AN2344" s="155">
        <f>SUM(AK2344:AM2344)</f>
        <v>0</v>
      </c>
      <c r="AQ2344" s="145" t="s">
        <v>525</v>
      </c>
      <c r="AU2344" s="8"/>
      <c r="AV2344" s="8"/>
      <c r="AW2344" s="2">
        <f>+'[2]BoQ HSYC-Đạt'!AT2344</f>
        <v>0</v>
      </c>
      <c r="AX2344" s="8">
        <f>F2344*AW2344</f>
        <v>0</v>
      </c>
      <c r="AY2344" s="8">
        <f>IF(AQ2344="CT",7%,5%)*AX2344</f>
        <v>0</v>
      </c>
      <c r="AZ2344" s="8">
        <f>AX2344*2%</f>
        <v>0</v>
      </c>
      <c r="BA2344" s="8">
        <f>IF(BB2344&gt;0,0,AX2344*5%)</f>
        <v>0</v>
      </c>
      <c r="BB2344" s="8"/>
      <c r="BC2344" s="8">
        <f>+AX2344+AY2344+AZ2344+BA2344+BB2344</f>
        <v>0</v>
      </c>
      <c r="BD2344" s="8">
        <f>AX2344-AT2344</f>
        <v>0</v>
      </c>
      <c r="BE2344" s="2"/>
      <c r="BH2344" s="2"/>
    </row>
    <row r="2345" spans="1:60" ht="17" hidden="1" outlineLevel="1" x14ac:dyDescent="0.2">
      <c r="A2345" s="1" t="s">
        <v>108</v>
      </c>
      <c r="B2345" s="82">
        <v>7</v>
      </c>
      <c r="C2345" s="144" t="s">
        <v>918</v>
      </c>
      <c r="D2345" s="144"/>
      <c r="E2345" s="82" t="s">
        <v>664</v>
      </c>
      <c r="F2345" s="143">
        <v>2</v>
      </c>
      <c r="G2345" s="142">
        <f>'[1]BoQ HSYC'!F2345</f>
        <v>2</v>
      </c>
      <c r="H2345" s="185">
        <f>'[1]BoQ HSYC'!G2345</f>
        <v>0</v>
      </c>
      <c r="I2345" s="185">
        <f>'[1]BoQ HSYC'!H2345</f>
        <v>0</v>
      </c>
      <c r="J2345" s="185">
        <f>'[1]BoQ HSYC'!I2345</f>
        <v>0</v>
      </c>
      <c r="K2345" s="48">
        <f>'[1]BoQ HSYC'!J2345</f>
        <v>8970000</v>
      </c>
      <c r="L2345" s="47">
        <f>'[1]BoQ HSYC'!K2345</f>
        <v>0</v>
      </c>
      <c r="M2345" s="47">
        <f>'[1]BoQ HSYC'!L2345</f>
        <v>8970000</v>
      </c>
      <c r="N2345" s="183">
        <f>'[1]BoQ HSYC'!M2345</f>
        <v>0</v>
      </c>
      <c r="O2345" s="183">
        <f>'[1]BoQ HSYC'!N2345</f>
        <v>0</v>
      </c>
      <c r="P2345" s="83">
        <f>'[1]BoQ HSYC'!O2345</f>
        <v>0</v>
      </c>
      <c r="Q2345" s="47">
        <f>'[1]BoQ HSYC'!P2345</f>
        <v>17940000</v>
      </c>
      <c r="R2345" s="132">
        <f>'[1]BoQ HSYC'!Q2345</f>
        <v>0</v>
      </c>
      <c r="S2345" s="83">
        <f>'[1]BoQ HSYC'!R2345</f>
        <v>17940000</v>
      </c>
      <c r="T2345" s="48">
        <f>'[1]BoQ HSYC'!S2345</f>
        <v>0</v>
      </c>
      <c r="U2345" s="132">
        <f>'[1]BoQ HSYC'!T2345</f>
        <v>0</v>
      </c>
      <c r="V2345" s="132">
        <f>'[1]BoQ HSYC'!U2345</f>
        <v>0</v>
      </c>
      <c r="W2345" s="132">
        <f>'[1]BoQ HSYC'!V2345</f>
        <v>0</v>
      </c>
      <c r="X2345" s="44" t="str">
        <f>'[1]BoQ HSYC'!W2345</f>
        <v>ME</v>
      </c>
      <c r="Y2345" s="44"/>
      <c r="Z2345" s="44"/>
      <c r="AA2345" s="44"/>
      <c r="AB2345" s="2">
        <v>11398605.074999999</v>
      </c>
      <c r="AC2345" s="2">
        <v>22797210.149999999</v>
      </c>
      <c r="AD2345" s="2">
        <f>+M2345</f>
        <v>8970000</v>
      </c>
      <c r="AE2345" s="2">
        <f>+AD2345*14%</f>
        <v>1255800.0000000002</v>
      </c>
      <c r="AF2345" s="155">
        <f>+AD2345*35%</f>
        <v>3139500</v>
      </c>
      <c r="AG2345" s="2">
        <f>+AD2345*F2345</f>
        <v>17940000</v>
      </c>
      <c r="AH2345" s="2">
        <f>+AE2345*F2345</f>
        <v>2511600.0000000005</v>
      </c>
      <c r="AI2345" s="2">
        <f>+AF2345*F2345</f>
        <v>6279000</v>
      </c>
      <c r="AJ2345" s="2">
        <f>SUM(AG2345:AI2345)</f>
        <v>26730600</v>
      </c>
      <c r="AK2345" s="2">
        <f>+AD2345*G2345</f>
        <v>17940000</v>
      </c>
      <c r="AL2345" s="2">
        <f>+AE2345*G2345</f>
        <v>2511600.0000000005</v>
      </c>
      <c r="AM2345" s="2">
        <f>+AF2345*G2345</f>
        <v>6279000</v>
      </c>
      <c r="AN2345" s="155">
        <f>SUM(AK2345:AM2345)</f>
        <v>26730600</v>
      </c>
      <c r="AQ2345" s="145" t="s">
        <v>525</v>
      </c>
      <c r="AU2345" s="8"/>
      <c r="AV2345" s="8"/>
      <c r="AW2345" s="2">
        <f>+'[2]BoQ HSYC-Đạt'!AT2345</f>
        <v>9149400</v>
      </c>
      <c r="AX2345" s="8">
        <f>F2345*AW2345</f>
        <v>18298800</v>
      </c>
      <c r="AY2345" s="8">
        <f>IF(AQ2345="CT",7%,5%)*AX2345</f>
        <v>1280916.0000000002</v>
      </c>
      <c r="AZ2345" s="8">
        <f>AX2345*2%</f>
        <v>365976</v>
      </c>
      <c r="BA2345" s="8">
        <f>IF(BB2345&gt;0,0,AX2345*5%)</f>
        <v>914940</v>
      </c>
      <c r="BB2345" s="8"/>
      <c r="BC2345" s="8">
        <f>+AX2345+AY2345+AZ2345+BA2345+BB2345</f>
        <v>20860632</v>
      </c>
      <c r="BD2345" s="8">
        <f>AX2345-AT2345</f>
        <v>18298800</v>
      </c>
      <c r="BE2345" s="2"/>
      <c r="BH2345" s="2"/>
    </row>
    <row r="2346" spans="1:60" ht="17" hidden="1" outlineLevel="1" x14ac:dyDescent="0.2">
      <c r="B2346" s="82"/>
      <c r="C2346" s="144" t="s">
        <v>827</v>
      </c>
      <c r="D2346" s="144"/>
      <c r="E2346" s="82"/>
      <c r="F2346" s="143"/>
      <c r="G2346" s="142">
        <f>'[1]BoQ HSYC'!F2346</f>
        <v>0</v>
      </c>
      <c r="H2346" s="185">
        <f>'[1]BoQ HSYC'!G2346</f>
        <v>0</v>
      </c>
      <c r="I2346" s="185">
        <f>'[1]BoQ HSYC'!H2346</f>
        <v>0</v>
      </c>
      <c r="J2346" s="185">
        <f>'[1]BoQ HSYC'!I2346</f>
        <v>0</v>
      </c>
      <c r="K2346" s="48">
        <f>'[1]BoQ HSYC'!J2346</f>
        <v>0</v>
      </c>
      <c r="L2346" s="47">
        <f>'[1]BoQ HSYC'!K2346</f>
        <v>0</v>
      </c>
      <c r="M2346" s="47">
        <f>'[1]BoQ HSYC'!L2346</f>
        <v>0</v>
      </c>
      <c r="N2346" s="183">
        <f>'[1]BoQ HSYC'!M2346</f>
        <v>0</v>
      </c>
      <c r="O2346" s="183">
        <f>'[1]BoQ HSYC'!N2346</f>
        <v>0</v>
      </c>
      <c r="P2346" s="83">
        <f>'[1]BoQ HSYC'!O2346</f>
        <v>0</v>
      </c>
      <c r="Q2346" s="47">
        <f>'[1]BoQ HSYC'!P2346</f>
        <v>0</v>
      </c>
      <c r="R2346" s="132">
        <f>'[1]BoQ HSYC'!Q2346</f>
        <v>0</v>
      </c>
      <c r="S2346" s="83">
        <f>'[1]BoQ HSYC'!R2346</f>
        <v>0</v>
      </c>
      <c r="T2346" s="48">
        <f>'[1]BoQ HSYC'!S2346</f>
        <v>0</v>
      </c>
      <c r="U2346" s="132">
        <f>'[1]BoQ HSYC'!T2346</f>
        <v>0</v>
      </c>
      <c r="V2346" s="132">
        <f>'[1]BoQ HSYC'!U2346</f>
        <v>0</v>
      </c>
      <c r="W2346" s="132">
        <f>'[1]BoQ HSYC'!V2346</f>
        <v>0</v>
      </c>
      <c r="X2346" s="44" t="str">
        <f>'[1]BoQ HSYC'!W2346</f>
        <v>ME</v>
      </c>
      <c r="Y2346" s="44"/>
      <c r="Z2346" s="44"/>
      <c r="AA2346" s="44"/>
      <c r="AB2346" s="2">
        <v>0</v>
      </c>
      <c r="AC2346" s="2">
        <v>0</v>
      </c>
      <c r="AD2346" s="2">
        <f>+M2346</f>
        <v>0</v>
      </c>
      <c r="AE2346" s="2">
        <f>+AD2346*14%</f>
        <v>0</v>
      </c>
      <c r="AF2346" s="155">
        <f>+AD2346*35%</f>
        <v>0</v>
      </c>
      <c r="AG2346" s="2">
        <f>+AD2346*F2346</f>
        <v>0</v>
      </c>
      <c r="AH2346" s="2">
        <f>+AE2346*F2346</f>
        <v>0</v>
      </c>
      <c r="AI2346" s="2">
        <f>+AF2346*F2346</f>
        <v>0</v>
      </c>
      <c r="AJ2346" s="2">
        <f>SUM(AG2346:AI2346)</f>
        <v>0</v>
      </c>
      <c r="AK2346" s="2">
        <f>+AD2346*G2346</f>
        <v>0</v>
      </c>
      <c r="AL2346" s="2">
        <f>+AE2346*G2346</f>
        <v>0</v>
      </c>
      <c r="AM2346" s="2">
        <f>+AF2346*G2346</f>
        <v>0</v>
      </c>
      <c r="AN2346" s="155">
        <f>SUM(AK2346:AM2346)</f>
        <v>0</v>
      </c>
      <c r="AQ2346" s="145" t="s">
        <v>525</v>
      </c>
      <c r="AU2346" s="8"/>
      <c r="AV2346" s="8"/>
      <c r="AW2346" s="2">
        <f>+'[2]BoQ HSYC-Đạt'!AT2346</f>
        <v>0</v>
      </c>
      <c r="AX2346" s="8">
        <f>F2346*AW2346</f>
        <v>0</v>
      </c>
      <c r="AY2346" s="8">
        <f>IF(AQ2346="CT",7%,5%)*AX2346</f>
        <v>0</v>
      </c>
      <c r="AZ2346" s="8">
        <f>AX2346*2%</f>
        <v>0</v>
      </c>
      <c r="BA2346" s="8">
        <f>IF(BB2346&gt;0,0,AX2346*5%)</f>
        <v>0</v>
      </c>
      <c r="BB2346" s="8"/>
      <c r="BC2346" s="8">
        <f>+AX2346+AY2346+AZ2346+BA2346+BB2346</f>
        <v>0</v>
      </c>
      <c r="BD2346" s="8">
        <f>AX2346-AT2346</f>
        <v>0</v>
      </c>
      <c r="BE2346" s="2"/>
      <c r="BH2346" s="2"/>
    </row>
    <row r="2347" spans="1:60" ht="17" hidden="1" outlineLevel="1" x14ac:dyDescent="0.2">
      <c r="B2347" s="82"/>
      <c r="C2347" s="144" t="s">
        <v>658</v>
      </c>
      <c r="D2347" s="144"/>
      <c r="E2347" s="82"/>
      <c r="F2347" s="143"/>
      <c r="G2347" s="142">
        <f>'[1]BoQ HSYC'!F2347</f>
        <v>0</v>
      </c>
      <c r="H2347" s="185">
        <f>'[1]BoQ HSYC'!G2347</f>
        <v>0</v>
      </c>
      <c r="I2347" s="185">
        <f>'[1]BoQ HSYC'!H2347</f>
        <v>0</v>
      </c>
      <c r="J2347" s="185">
        <f>'[1]BoQ HSYC'!I2347</f>
        <v>0</v>
      </c>
      <c r="K2347" s="48">
        <f>'[1]BoQ HSYC'!J2347</f>
        <v>0</v>
      </c>
      <c r="L2347" s="47">
        <f>'[1]BoQ HSYC'!K2347</f>
        <v>0</v>
      </c>
      <c r="M2347" s="47">
        <f>'[1]BoQ HSYC'!L2347</f>
        <v>0</v>
      </c>
      <c r="N2347" s="183">
        <f>'[1]BoQ HSYC'!M2347</f>
        <v>0</v>
      </c>
      <c r="O2347" s="183">
        <f>'[1]BoQ HSYC'!N2347</f>
        <v>0</v>
      </c>
      <c r="P2347" s="83">
        <f>'[1]BoQ HSYC'!O2347</f>
        <v>0</v>
      </c>
      <c r="Q2347" s="47">
        <f>'[1]BoQ HSYC'!P2347</f>
        <v>0</v>
      </c>
      <c r="R2347" s="132">
        <f>'[1]BoQ HSYC'!Q2347</f>
        <v>0</v>
      </c>
      <c r="S2347" s="83">
        <f>'[1]BoQ HSYC'!R2347</f>
        <v>0</v>
      </c>
      <c r="T2347" s="48">
        <f>'[1]BoQ HSYC'!S2347</f>
        <v>0</v>
      </c>
      <c r="U2347" s="132">
        <f>'[1]BoQ HSYC'!T2347</f>
        <v>0</v>
      </c>
      <c r="V2347" s="132">
        <f>'[1]BoQ HSYC'!U2347</f>
        <v>0</v>
      </c>
      <c r="W2347" s="132">
        <f>'[1]BoQ HSYC'!V2347</f>
        <v>0</v>
      </c>
      <c r="X2347" s="44" t="str">
        <f>'[1]BoQ HSYC'!W2347</f>
        <v>ME</v>
      </c>
      <c r="Y2347" s="44"/>
      <c r="Z2347" s="44"/>
      <c r="AA2347" s="44"/>
      <c r="AB2347" s="2">
        <v>0</v>
      </c>
      <c r="AC2347" s="2">
        <v>0</v>
      </c>
      <c r="AD2347" s="2">
        <f>+M2347</f>
        <v>0</v>
      </c>
      <c r="AE2347" s="2">
        <f>+AD2347*14%</f>
        <v>0</v>
      </c>
      <c r="AF2347" s="155">
        <f>+AD2347*35%</f>
        <v>0</v>
      </c>
      <c r="AG2347" s="2">
        <f>+AD2347*F2347</f>
        <v>0</v>
      </c>
      <c r="AH2347" s="2">
        <f>+AE2347*F2347</f>
        <v>0</v>
      </c>
      <c r="AI2347" s="2">
        <f>+AF2347*F2347</f>
        <v>0</v>
      </c>
      <c r="AJ2347" s="2">
        <f>SUM(AG2347:AI2347)</f>
        <v>0</v>
      </c>
      <c r="AK2347" s="2">
        <f>+AD2347*G2347</f>
        <v>0</v>
      </c>
      <c r="AL2347" s="2">
        <f>+AE2347*G2347</f>
        <v>0</v>
      </c>
      <c r="AM2347" s="2">
        <f>+AF2347*G2347</f>
        <v>0</v>
      </c>
      <c r="AN2347" s="155">
        <f>SUM(AK2347:AM2347)</f>
        <v>0</v>
      </c>
      <c r="AQ2347" s="145" t="s">
        <v>525</v>
      </c>
      <c r="AU2347" s="8"/>
      <c r="AV2347" s="8"/>
      <c r="AW2347" s="2">
        <f>+'[2]BoQ HSYC-Đạt'!AT2347</f>
        <v>0</v>
      </c>
      <c r="AX2347" s="8">
        <f>F2347*AW2347</f>
        <v>0</v>
      </c>
      <c r="AY2347" s="8">
        <f>IF(AQ2347="CT",7%,5%)*AX2347</f>
        <v>0</v>
      </c>
      <c r="AZ2347" s="8">
        <f>AX2347*2%</f>
        <v>0</v>
      </c>
      <c r="BA2347" s="8">
        <f>IF(BB2347&gt;0,0,AX2347*5%)</f>
        <v>0</v>
      </c>
      <c r="BB2347" s="8"/>
      <c r="BC2347" s="8">
        <f>+AX2347+AY2347+AZ2347+BA2347+BB2347</f>
        <v>0</v>
      </c>
      <c r="BD2347" s="8">
        <f>AX2347-AT2347</f>
        <v>0</v>
      </c>
      <c r="BE2347" s="2"/>
      <c r="BH2347" s="2"/>
    </row>
    <row r="2348" spans="1:60" ht="17" hidden="1" outlineLevel="1" x14ac:dyDescent="0.2">
      <c r="B2348" s="82"/>
      <c r="C2348" s="144" t="s">
        <v>657</v>
      </c>
      <c r="D2348" s="144"/>
      <c r="E2348" s="82"/>
      <c r="F2348" s="143"/>
      <c r="G2348" s="142">
        <f>'[1]BoQ HSYC'!F2348</f>
        <v>0</v>
      </c>
      <c r="H2348" s="185">
        <f>'[1]BoQ HSYC'!G2348</f>
        <v>0</v>
      </c>
      <c r="I2348" s="185">
        <f>'[1]BoQ HSYC'!H2348</f>
        <v>0</v>
      </c>
      <c r="J2348" s="185">
        <f>'[1]BoQ HSYC'!I2348</f>
        <v>0</v>
      </c>
      <c r="K2348" s="48">
        <f>'[1]BoQ HSYC'!J2348</f>
        <v>0</v>
      </c>
      <c r="L2348" s="47">
        <f>'[1]BoQ HSYC'!K2348</f>
        <v>0</v>
      </c>
      <c r="M2348" s="47">
        <f>'[1]BoQ HSYC'!L2348</f>
        <v>0</v>
      </c>
      <c r="N2348" s="183">
        <f>'[1]BoQ HSYC'!M2348</f>
        <v>0</v>
      </c>
      <c r="O2348" s="183">
        <f>'[1]BoQ HSYC'!N2348</f>
        <v>0</v>
      </c>
      <c r="P2348" s="83">
        <f>'[1]BoQ HSYC'!O2348</f>
        <v>0</v>
      </c>
      <c r="Q2348" s="47">
        <f>'[1]BoQ HSYC'!P2348</f>
        <v>0</v>
      </c>
      <c r="R2348" s="132">
        <f>'[1]BoQ HSYC'!Q2348</f>
        <v>0</v>
      </c>
      <c r="S2348" s="83">
        <f>'[1]BoQ HSYC'!R2348</f>
        <v>0</v>
      </c>
      <c r="T2348" s="48">
        <f>'[1]BoQ HSYC'!S2348</f>
        <v>0</v>
      </c>
      <c r="U2348" s="132">
        <f>'[1]BoQ HSYC'!T2348</f>
        <v>0</v>
      </c>
      <c r="V2348" s="132">
        <f>'[1]BoQ HSYC'!U2348</f>
        <v>0</v>
      </c>
      <c r="W2348" s="132">
        <f>'[1]BoQ HSYC'!V2348</f>
        <v>0</v>
      </c>
      <c r="X2348" s="44" t="str">
        <f>'[1]BoQ HSYC'!W2348</f>
        <v>ME</v>
      </c>
      <c r="Y2348" s="44"/>
      <c r="Z2348" s="44"/>
      <c r="AA2348" s="44"/>
      <c r="AB2348" s="2">
        <v>0</v>
      </c>
      <c r="AC2348" s="2">
        <v>0</v>
      </c>
      <c r="AD2348" s="2">
        <f>+M2348</f>
        <v>0</v>
      </c>
      <c r="AE2348" s="2">
        <f>+AD2348*14%</f>
        <v>0</v>
      </c>
      <c r="AF2348" s="155">
        <f>+AD2348*35%</f>
        <v>0</v>
      </c>
      <c r="AG2348" s="2">
        <f>+AD2348*F2348</f>
        <v>0</v>
      </c>
      <c r="AH2348" s="2">
        <f>+AE2348*F2348</f>
        <v>0</v>
      </c>
      <c r="AI2348" s="2">
        <f>+AF2348*F2348</f>
        <v>0</v>
      </c>
      <c r="AJ2348" s="2">
        <f>SUM(AG2348:AI2348)</f>
        <v>0</v>
      </c>
      <c r="AK2348" s="2">
        <f>+AD2348*G2348</f>
        <v>0</v>
      </c>
      <c r="AL2348" s="2">
        <f>+AE2348*G2348</f>
        <v>0</v>
      </c>
      <c r="AM2348" s="2">
        <f>+AF2348*G2348</f>
        <v>0</v>
      </c>
      <c r="AN2348" s="155">
        <f>SUM(AK2348:AM2348)</f>
        <v>0</v>
      </c>
      <c r="AQ2348" s="145" t="s">
        <v>525</v>
      </c>
      <c r="AU2348" s="8"/>
      <c r="AV2348" s="8"/>
      <c r="AW2348" s="2">
        <f>+'[2]BoQ HSYC-Đạt'!AT2348</f>
        <v>0</v>
      </c>
      <c r="AX2348" s="8">
        <f>F2348*AW2348</f>
        <v>0</v>
      </c>
      <c r="AY2348" s="8">
        <f>IF(AQ2348="CT",7%,5%)*AX2348</f>
        <v>0</v>
      </c>
      <c r="AZ2348" s="8">
        <f>AX2348*2%</f>
        <v>0</v>
      </c>
      <c r="BA2348" s="8">
        <f>IF(BB2348&gt;0,0,AX2348*5%)</f>
        <v>0</v>
      </c>
      <c r="BB2348" s="8"/>
      <c r="BC2348" s="8">
        <f>+AX2348+AY2348+AZ2348+BA2348+BB2348</f>
        <v>0</v>
      </c>
      <c r="BD2348" s="8">
        <f>AX2348-AT2348</f>
        <v>0</v>
      </c>
      <c r="BE2348" s="2"/>
      <c r="BH2348" s="2"/>
    </row>
    <row r="2349" spans="1:60" ht="17" hidden="1" outlineLevel="1" x14ac:dyDescent="0.2">
      <c r="B2349" s="82"/>
      <c r="C2349" s="144" t="s">
        <v>826</v>
      </c>
      <c r="D2349" s="144"/>
      <c r="E2349" s="82"/>
      <c r="F2349" s="143"/>
      <c r="G2349" s="142">
        <f>'[1]BoQ HSYC'!F2349</f>
        <v>0</v>
      </c>
      <c r="H2349" s="185">
        <f>'[1]BoQ HSYC'!G2349</f>
        <v>0</v>
      </c>
      <c r="I2349" s="185">
        <f>'[1]BoQ HSYC'!H2349</f>
        <v>0</v>
      </c>
      <c r="J2349" s="185">
        <f>'[1]BoQ HSYC'!I2349</f>
        <v>0</v>
      </c>
      <c r="K2349" s="48">
        <f>'[1]BoQ HSYC'!J2349</f>
        <v>0</v>
      </c>
      <c r="L2349" s="47">
        <f>'[1]BoQ HSYC'!K2349</f>
        <v>0</v>
      </c>
      <c r="M2349" s="47">
        <f>'[1]BoQ HSYC'!L2349</f>
        <v>0</v>
      </c>
      <c r="N2349" s="183">
        <f>'[1]BoQ HSYC'!M2349</f>
        <v>0</v>
      </c>
      <c r="O2349" s="183">
        <f>'[1]BoQ HSYC'!N2349</f>
        <v>0</v>
      </c>
      <c r="P2349" s="83">
        <f>'[1]BoQ HSYC'!O2349</f>
        <v>0</v>
      </c>
      <c r="Q2349" s="47">
        <f>'[1]BoQ HSYC'!P2349</f>
        <v>0</v>
      </c>
      <c r="R2349" s="132">
        <f>'[1]BoQ HSYC'!Q2349</f>
        <v>0</v>
      </c>
      <c r="S2349" s="83">
        <f>'[1]BoQ HSYC'!R2349</f>
        <v>0</v>
      </c>
      <c r="T2349" s="48">
        <f>'[1]BoQ HSYC'!S2349</f>
        <v>0</v>
      </c>
      <c r="U2349" s="132">
        <f>'[1]BoQ HSYC'!T2349</f>
        <v>0</v>
      </c>
      <c r="V2349" s="132">
        <f>'[1]BoQ HSYC'!U2349</f>
        <v>0</v>
      </c>
      <c r="W2349" s="132">
        <f>'[1]BoQ HSYC'!V2349</f>
        <v>0</v>
      </c>
      <c r="X2349" s="44" t="str">
        <f>'[1]BoQ HSYC'!W2349</f>
        <v>ME</v>
      </c>
      <c r="Y2349" s="44"/>
      <c r="Z2349" s="44"/>
      <c r="AA2349" s="44"/>
      <c r="AB2349" s="2">
        <v>0</v>
      </c>
      <c r="AC2349" s="2">
        <v>0</v>
      </c>
      <c r="AD2349" s="2">
        <f>+M2349</f>
        <v>0</v>
      </c>
      <c r="AE2349" s="2">
        <f>+AD2349*14%</f>
        <v>0</v>
      </c>
      <c r="AF2349" s="155">
        <f>+AD2349*35%</f>
        <v>0</v>
      </c>
      <c r="AG2349" s="2">
        <f>+AD2349*F2349</f>
        <v>0</v>
      </c>
      <c r="AH2349" s="2">
        <f>+AE2349*F2349</f>
        <v>0</v>
      </c>
      <c r="AI2349" s="2">
        <f>+AF2349*F2349</f>
        <v>0</v>
      </c>
      <c r="AJ2349" s="2">
        <f>SUM(AG2349:AI2349)</f>
        <v>0</v>
      </c>
      <c r="AK2349" s="2">
        <f>+AD2349*G2349</f>
        <v>0</v>
      </c>
      <c r="AL2349" s="2">
        <f>+AE2349*G2349</f>
        <v>0</v>
      </c>
      <c r="AM2349" s="2">
        <f>+AF2349*G2349</f>
        <v>0</v>
      </c>
      <c r="AN2349" s="155">
        <f>SUM(AK2349:AM2349)</f>
        <v>0</v>
      </c>
      <c r="AQ2349" s="145" t="s">
        <v>525</v>
      </c>
      <c r="AU2349" s="8"/>
      <c r="AV2349" s="8"/>
      <c r="AW2349" s="2">
        <f>+'[2]BoQ HSYC-Đạt'!AT2349</f>
        <v>0</v>
      </c>
      <c r="AX2349" s="8">
        <f>F2349*AW2349</f>
        <v>0</v>
      </c>
      <c r="AY2349" s="8">
        <f>IF(AQ2349="CT",7%,5%)*AX2349</f>
        <v>0</v>
      </c>
      <c r="AZ2349" s="8">
        <f>AX2349*2%</f>
        <v>0</v>
      </c>
      <c r="BA2349" s="8">
        <f>IF(BB2349&gt;0,0,AX2349*5%)</f>
        <v>0</v>
      </c>
      <c r="BB2349" s="8"/>
      <c r="BC2349" s="8">
        <f>+AX2349+AY2349+AZ2349+BA2349+BB2349</f>
        <v>0</v>
      </c>
      <c r="BD2349" s="8">
        <f>AX2349-AT2349</f>
        <v>0</v>
      </c>
      <c r="BE2349" s="2"/>
      <c r="BH2349" s="2"/>
    </row>
    <row r="2350" spans="1:60" ht="17" hidden="1" outlineLevel="1" x14ac:dyDescent="0.2">
      <c r="A2350" s="1" t="s">
        <v>108</v>
      </c>
      <c r="B2350" s="82">
        <v>8</v>
      </c>
      <c r="C2350" s="144" t="s">
        <v>917</v>
      </c>
      <c r="D2350" s="144"/>
      <c r="E2350" s="82" t="s">
        <v>664</v>
      </c>
      <c r="F2350" s="143">
        <v>19</v>
      </c>
      <c r="G2350" s="142">
        <f>'[1]BoQ HSYC'!F2350</f>
        <v>19</v>
      </c>
      <c r="H2350" s="185">
        <f>'[1]BoQ HSYC'!G2350</f>
        <v>0</v>
      </c>
      <c r="I2350" s="185">
        <f>'[1]BoQ HSYC'!H2350</f>
        <v>0</v>
      </c>
      <c r="J2350" s="185">
        <f>'[1]BoQ HSYC'!I2350</f>
        <v>0</v>
      </c>
      <c r="K2350" s="48">
        <f>'[1]BoQ HSYC'!J2350</f>
        <v>8970000</v>
      </c>
      <c r="L2350" s="47">
        <f>'[1]BoQ HSYC'!K2350</f>
        <v>0</v>
      </c>
      <c r="M2350" s="47">
        <f>'[1]BoQ HSYC'!L2350</f>
        <v>8970000</v>
      </c>
      <c r="N2350" s="183">
        <f>'[1]BoQ HSYC'!M2350</f>
        <v>0</v>
      </c>
      <c r="O2350" s="183">
        <f>'[1]BoQ HSYC'!N2350</f>
        <v>0</v>
      </c>
      <c r="P2350" s="83">
        <f>'[1]BoQ HSYC'!O2350</f>
        <v>0</v>
      </c>
      <c r="Q2350" s="47">
        <f>'[1]BoQ HSYC'!P2350</f>
        <v>170430000</v>
      </c>
      <c r="R2350" s="132">
        <f>'[1]BoQ HSYC'!Q2350</f>
        <v>0</v>
      </c>
      <c r="S2350" s="83">
        <f>'[1]BoQ HSYC'!R2350</f>
        <v>170430000</v>
      </c>
      <c r="T2350" s="48">
        <f>'[1]BoQ HSYC'!S2350</f>
        <v>0</v>
      </c>
      <c r="U2350" s="132">
        <f>'[1]BoQ HSYC'!T2350</f>
        <v>0</v>
      </c>
      <c r="V2350" s="132">
        <f>'[1]BoQ HSYC'!U2350</f>
        <v>0</v>
      </c>
      <c r="W2350" s="132">
        <f>'[1]BoQ HSYC'!V2350</f>
        <v>0</v>
      </c>
      <c r="X2350" s="44" t="str">
        <f>'[1]BoQ HSYC'!W2350</f>
        <v>ME</v>
      </c>
      <c r="Y2350" s="44"/>
      <c r="Z2350" s="44"/>
      <c r="AA2350" s="44"/>
      <c r="AB2350" s="2">
        <v>11398605.074999999</v>
      </c>
      <c r="AC2350" s="2">
        <v>216573496.42499998</v>
      </c>
      <c r="AD2350" s="2">
        <f>+M2350</f>
        <v>8970000</v>
      </c>
      <c r="AE2350" s="2">
        <f>+AD2350*14%</f>
        <v>1255800.0000000002</v>
      </c>
      <c r="AF2350" s="155">
        <f>+AD2350*35%</f>
        <v>3139500</v>
      </c>
      <c r="AG2350" s="2">
        <f>+AD2350*F2350</f>
        <v>170430000</v>
      </c>
      <c r="AH2350" s="2">
        <f>+AE2350*F2350</f>
        <v>23860200.000000004</v>
      </c>
      <c r="AI2350" s="2">
        <f>+AF2350*F2350</f>
        <v>59650500</v>
      </c>
      <c r="AJ2350" s="2">
        <f>SUM(AG2350:AI2350)</f>
        <v>253940700</v>
      </c>
      <c r="AK2350" s="2">
        <f>+AD2350*G2350</f>
        <v>170430000</v>
      </c>
      <c r="AL2350" s="2">
        <f>+AE2350*G2350</f>
        <v>23860200.000000004</v>
      </c>
      <c r="AM2350" s="2">
        <f>+AF2350*G2350</f>
        <v>59650500</v>
      </c>
      <c r="AN2350" s="155">
        <f>SUM(AK2350:AM2350)</f>
        <v>253940700</v>
      </c>
      <c r="AQ2350" s="145" t="s">
        <v>525</v>
      </c>
      <c r="AU2350" s="8"/>
      <c r="AV2350" s="8"/>
      <c r="AW2350" s="2">
        <f>+'[2]BoQ HSYC-Đạt'!AT2350</f>
        <v>9149400</v>
      </c>
      <c r="AX2350" s="8">
        <f>F2350*AW2350</f>
        <v>173838600</v>
      </c>
      <c r="AY2350" s="8">
        <f>IF(AQ2350="CT",7%,5%)*AX2350</f>
        <v>12168702.000000002</v>
      </c>
      <c r="AZ2350" s="8">
        <f>AX2350*2%</f>
        <v>3476772</v>
      </c>
      <c r="BA2350" s="8">
        <f>IF(BB2350&gt;0,0,AX2350*5%)</f>
        <v>8691930</v>
      </c>
      <c r="BB2350" s="8"/>
      <c r="BC2350" s="8">
        <f>+AX2350+AY2350+AZ2350+BA2350+BB2350</f>
        <v>198176004</v>
      </c>
      <c r="BD2350" s="8">
        <f>AX2350-AT2350</f>
        <v>173838600</v>
      </c>
      <c r="BE2350" s="2"/>
      <c r="BH2350" s="2"/>
    </row>
    <row r="2351" spans="1:60" ht="17" hidden="1" outlineLevel="1" x14ac:dyDescent="0.2">
      <c r="B2351" s="82"/>
      <c r="C2351" s="144" t="s">
        <v>916</v>
      </c>
      <c r="D2351" s="144"/>
      <c r="E2351" s="82"/>
      <c r="F2351" s="143"/>
      <c r="G2351" s="142">
        <f>'[1]BoQ HSYC'!F2351</f>
        <v>0</v>
      </c>
      <c r="H2351" s="185">
        <f>'[1]BoQ HSYC'!G2351</f>
        <v>0</v>
      </c>
      <c r="I2351" s="185">
        <f>'[1]BoQ HSYC'!H2351</f>
        <v>0</v>
      </c>
      <c r="J2351" s="185">
        <f>'[1]BoQ HSYC'!I2351</f>
        <v>0</v>
      </c>
      <c r="K2351" s="48">
        <f>'[1]BoQ HSYC'!J2351</f>
        <v>0</v>
      </c>
      <c r="L2351" s="47">
        <f>'[1]BoQ HSYC'!K2351</f>
        <v>0</v>
      </c>
      <c r="M2351" s="47">
        <f>'[1]BoQ HSYC'!L2351</f>
        <v>0</v>
      </c>
      <c r="N2351" s="183">
        <f>'[1]BoQ HSYC'!M2351</f>
        <v>0</v>
      </c>
      <c r="O2351" s="183">
        <f>'[1]BoQ HSYC'!N2351</f>
        <v>0</v>
      </c>
      <c r="P2351" s="83">
        <f>'[1]BoQ HSYC'!O2351</f>
        <v>0</v>
      </c>
      <c r="Q2351" s="47">
        <f>'[1]BoQ HSYC'!P2351</f>
        <v>0</v>
      </c>
      <c r="R2351" s="132">
        <f>'[1]BoQ HSYC'!Q2351</f>
        <v>0</v>
      </c>
      <c r="S2351" s="83">
        <f>'[1]BoQ HSYC'!R2351</f>
        <v>0</v>
      </c>
      <c r="T2351" s="48">
        <f>'[1]BoQ HSYC'!S2351</f>
        <v>0</v>
      </c>
      <c r="U2351" s="132">
        <f>'[1]BoQ HSYC'!T2351</f>
        <v>0</v>
      </c>
      <c r="V2351" s="132">
        <f>'[1]BoQ HSYC'!U2351</f>
        <v>0</v>
      </c>
      <c r="W2351" s="132">
        <f>'[1]BoQ HSYC'!V2351</f>
        <v>0</v>
      </c>
      <c r="X2351" s="44" t="str">
        <f>'[1]BoQ HSYC'!W2351</f>
        <v>ME</v>
      </c>
      <c r="Y2351" s="44"/>
      <c r="Z2351" s="44"/>
      <c r="AA2351" s="44"/>
      <c r="AB2351" s="2">
        <v>0</v>
      </c>
      <c r="AC2351" s="2">
        <v>0</v>
      </c>
      <c r="AD2351" s="2">
        <f>+M2351</f>
        <v>0</v>
      </c>
      <c r="AE2351" s="2">
        <f>+AD2351*14%</f>
        <v>0</v>
      </c>
      <c r="AF2351" s="155">
        <f>+AD2351*35%</f>
        <v>0</v>
      </c>
      <c r="AG2351" s="2">
        <f>+AD2351*F2351</f>
        <v>0</v>
      </c>
      <c r="AH2351" s="2">
        <f>+AE2351*F2351</f>
        <v>0</v>
      </c>
      <c r="AI2351" s="2">
        <f>+AF2351*F2351</f>
        <v>0</v>
      </c>
      <c r="AJ2351" s="2">
        <f>SUM(AG2351:AI2351)</f>
        <v>0</v>
      </c>
      <c r="AK2351" s="2">
        <f>+AD2351*G2351</f>
        <v>0</v>
      </c>
      <c r="AL2351" s="2">
        <f>+AE2351*G2351</f>
        <v>0</v>
      </c>
      <c r="AM2351" s="2">
        <f>+AF2351*G2351</f>
        <v>0</v>
      </c>
      <c r="AN2351" s="155">
        <f>SUM(AK2351:AM2351)</f>
        <v>0</v>
      </c>
      <c r="AQ2351" s="145" t="s">
        <v>525</v>
      </c>
      <c r="AU2351" s="8"/>
      <c r="AV2351" s="8"/>
      <c r="AW2351" s="2">
        <f>+'[2]BoQ HSYC-Đạt'!AT2351</f>
        <v>0</v>
      </c>
      <c r="AX2351" s="8">
        <f>F2351*AW2351</f>
        <v>0</v>
      </c>
      <c r="AY2351" s="8">
        <f>IF(AQ2351="CT",7%,5%)*AX2351</f>
        <v>0</v>
      </c>
      <c r="AZ2351" s="8">
        <f>AX2351*2%</f>
        <v>0</v>
      </c>
      <c r="BA2351" s="8">
        <f>IF(BB2351&gt;0,0,AX2351*5%)</f>
        <v>0</v>
      </c>
      <c r="BB2351" s="8"/>
      <c r="BC2351" s="8">
        <f>+AX2351+AY2351+AZ2351+BA2351+BB2351</f>
        <v>0</v>
      </c>
      <c r="BD2351" s="8">
        <f>AX2351-AT2351</f>
        <v>0</v>
      </c>
      <c r="BE2351" s="2"/>
      <c r="BH2351" s="2"/>
    </row>
    <row r="2352" spans="1:60" ht="17" hidden="1" outlineLevel="1" x14ac:dyDescent="0.2">
      <c r="B2352" s="82"/>
      <c r="C2352" s="144" t="s">
        <v>658</v>
      </c>
      <c r="D2352" s="144"/>
      <c r="E2352" s="82"/>
      <c r="F2352" s="143"/>
      <c r="G2352" s="142">
        <f>'[1]BoQ HSYC'!F2352</f>
        <v>0</v>
      </c>
      <c r="H2352" s="185">
        <f>'[1]BoQ HSYC'!G2352</f>
        <v>0</v>
      </c>
      <c r="I2352" s="185">
        <f>'[1]BoQ HSYC'!H2352</f>
        <v>0</v>
      </c>
      <c r="J2352" s="185">
        <f>'[1]BoQ HSYC'!I2352</f>
        <v>0</v>
      </c>
      <c r="K2352" s="48">
        <f>'[1]BoQ HSYC'!J2352</f>
        <v>0</v>
      </c>
      <c r="L2352" s="47">
        <f>'[1]BoQ HSYC'!K2352</f>
        <v>0</v>
      </c>
      <c r="M2352" s="47">
        <f>'[1]BoQ HSYC'!L2352</f>
        <v>0</v>
      </c>
      <c r="N2352" s="183">
        <f>'[1]BoQ HSYC'!M2352</f>
        <v>0</v>
      </c>
      <c r="O2352" s="183">
        <f>'[1]BoQ HSYC'!N2352</f>
        <v>0</v>
      </c>
      <c r="P2352" s="83">
        <f>'[1]BoQ HSYC'!O2352</f>
        <v>0</v>
      </c>
      <c r="Q2352" s="47">
        <f>'[1]BoQ HSYC'!P2352</f>
        <v>0</v>
      </c>
      <c r="R2352" s="132">
        <f>'[1]BoQ HSYC'!Q2352</f>
        <v>0</v>
      </c>
      <c r="S2352" s="83">
        <f>'[1]BoQ HSYC'!R2352</f>
        <v>0</v>
      </c>
      <c r="T2352" s="48">
        <f>'[1]BoQ HSYC'!S2352</f>
        <v>0</v>
      </c>
      <c r="U2352" s="132">
        <f>'[1]BoQ HSYC'!T2352</f>
        <v>0</v>
      </c>
      <c r="V2352" s="132">
        <f>'[1]BoQ HSYC'!U2352</f>
        <v>0</v>
      </c>
      <c r="W2352" s="132">
        <f>'[1]BoQ HSYC'!V2352</f>
        <v>0</v>
      </c>
      <c r="X2352" s="44" t="str">
        <f>'[1]BoQ HSYC'!W2352</f>
        <v>ME</v>
      </c>
      <c r="Y2352" s="44"/>
      <c r="Z2352" s="44"/>
      <c r="AA2352" s="44"/>
      <c r="AB2352" s="2">
        <v>0</v>
      </c>
      <c r="AC2352" s="2">
        <v>0</v>
      </c>
      <c r="AD2352" s="2">
        <f>+M2352</f>
        <v>0</v>
      </c>
      <c r="AE2352" s="2">
        <f>+AD2352*14%</f>
        <v>0</v>
      </c>
      <c r="AF2352" s="155">
        <f>+AD2352*35%</f>
        <v>0</v>
      </c>
      <c r="AG2352" s="2">
        <f>+AD2352*F2352</f>
        <v>0</v>
      </c>
      <c r="AH2352" s="2">
        <f>+AE2352*F2352</f>
        <v>0</v>
      </c>
      <c r="AI2352" s="2">
        <f>+AF2352*F2352</f>
        <v>0</v>
      </c>
      <c r="AJ2352" s="2">
        <f>SUM(AG2352:AI2352)</f>
        <v>0</v>
      </c>
      <c r="AK2352" s="2">
        <f>+AD2352*G2352</f>
        <v>0</v>
      </c>
      <c r="AL2352" s="2">
        <f>+AE2352*G2352</f>
        <v>0</v>
      </c>
      <c r="AM2352" s="2">
        <f>+AF2352*G2352</f>
        <v>0</v>
      </c>
      <c r="AN2352" s="155">
        <f>SUM(AK2352:AM2352)</f>
        <v>0</v>
      </c>
      <c r="AQ2352" s="145" t="s">
        <v>525</v>
      </c>
      <c r="AU2352" s="8"/>
      <c r="AV2352" s="8"/>
      <c r="AW2352" s="2">
        <f>+'[2]BoQ HSYC-Đạt'!AT2352</f>
        <v>0</v>
      </c>
      <c r="AX2352" s="8">
        <f>F2352*AW2352</f>
        <v>0</v>
      </c>
      <c r="AY2352" s="8">
        <f>IF(AQ2352="CT",7%,5%)*AX2352</f>
        <v>0</v>
      </c>
      <c r="AZ2352" s="8">
        <f>AX2352*2%</f>
        <v>0</v>
      </c>
      <c r="BA2352" s="8">
        <f>IF(BB2352&gt;0,0,AX2352*5%)</f>
        <v>0</v>
      </c>
      <c r="BB2352" s="8"/>
      <c r="BC2352" s="8">
        <f>+AX2352+AY2352+AZ2352+BA2352+BB2352</f>
        <v>0</v>
      </c>
      <c r="BD2352" s="8">
        <f>AX2352-AT2352</f>
        <v>0</v>
      </c>
      <c r="BE2352" s="2"/>
      <c r="BH2352" s="2"/>
    </row>
    <row r="2353" spans="2:60" ht="17" hidden="1" outlineLevel="1" x14ac:dyDescent="0.2">
      <c r="B2353" s="82"/>
      <c r="C2353" s="144" t="s">
        <v>657</v>
      </c>
      <c r="D2353" s="144"/>
      <c r="E2353" s="82"/>
      <c r="F2353" s="143"/>
      <c r="G2353" s="142">
        <f>'[1]BoQ HSYC'!F2353</f>
        <v>0</v>
      </c>
      <c r="H2353" s="185">
        <f>'[1]BoQ HSYC'!G2353</f>
        <v>0</v>
      </c>
      <c r="I2353" s="185">
        <f>'[1]BoQ HSYC'!H2353</f>
        <v>0</v>
      </c>
      <c r="J2353" s="185">
        <f>'[1]BoQ HSYC'!I2353</f>
        <v>0</v>
      </c>
      <c r="K2353" s="48">
        <f>'[1]BoQ HSYC'!J2353</f>
        <v>0</v>
      </c>
      <c r="L2353" s="47">
        <f>'[1]BoQ HSYC'!K2353</f>
        <v>0</v>
      </c>
      <c r="M2353" s="47">
        <f>'[1]BoQ HSYC'!L2353</f>
        <v>0</v>
      </c>
      <c r="N2353" s="183">
        <f>'[1]BoQ HSYC'!M2353</f>
        <v>0</v>
      </c>
      <c r="O2353" s="183">
        <f>'[1]BoQ HSYC'!N2353</f>
        <v>0</v>
      </c>
      <c r="P2353" s="83">
        <f>'[1]BoQ HSYC'!O2353</f>
        <v>0</v>
      </c>
      <c r="Q2353" s="47">
        <f>'[1]BoQ HSYC'!P2353</f>
        <v>0</v>
      </c>
      <c r="R2353" s="132">
        <f>'[1]BoQ HSYC'!Q2353</f>
        <v>0</v>
      </c>
      <c r="S2353" s="83">
        <f>'[1]BoQ HSYC'!R2353</f>
        <v>0</v>
      </c>
      <c r="T2353" s="48">
        <f>'[1]BoQ HSYC'!S2353</f>
        <v>0</v>
      </c>
      <c r="U2353" s="132">
        <f>'[1]BoQ HSYC'!T2353</f>
        <v>0</v>
      </c>
      <c r="V2353" s="132">
        <f>'[1]BoQ HSYC'!U2353</f>
        <v>0</v>
      </c>
      <c r="W2353" s="132">
        <f>'[1]BoQ HSYC'!V2353</f>
        <v>0</v>
      </c>
      <c r="X2353" s="44" t="str">
        <f>'[1]BoQ HSYC'!W2353</f>
        <v>ME</v>
      </c>
      <c r="Y2353" s="44"/>
      <c r="Z2353" s="44"/>
      <c r="AA2353" s="44"/>
      <c r="AB2353" s="2">
        <v>0</v>
      </c>
      <c r="AC2353" s="2">
        <v>0</v>
      </c>
      <c r="AD2353" s="2">
        <f>+M2353</f>
        <v>0</v>
      </c>
      <c r="AE2353" s="2">
        <f>+AD2353*14%</f>
        <v>0</v>
      </c>
      <c r="AF2353" s="155">
        <f>+AD2353*35%</f>
        <v>0</v>
      </c>
      <c r="AG2353" s="2">
        <f>+AD2353*F2353</f>
        <v>0</v>
      </c>
      <c r="AH2353" s="2">
        <f>+AE2353*F2353</f>
        <v>0</v>
      </c>
      <c r="AI2353" s="2">
        <f>+AF2353*F2353</f>
        <v>0</v>
      </c>
      <c r="AJ2353" s="2">
        <f>SUM(AG2353:AI2353)</f>
        <v>0</v>
      </c>
      <c r="AK2353" s="2">
        <f>+AD2353*G2353</f>
        <v>0</v>
      </c>
      <c r="AL2353" s="2">
        <f>+AE2353*G2353</f>
        <v>0</v>
      </c>
      <c r="AM2353" s="2">
        <f>+AF2353*G2353</f>
        <v>0</v>
      </c>
      <c r="AN2353" s="155">
        <f>SUM(AK2353:AM2353)</f>
        <v>0</v>
      </c>
      <c r="AQ2353" s="145" t="s">
        <v>525</v>
      </c>
      <c r="AU2353" s="8"/>
      <c r="AV2353" s="8"/>
      <c r="AW2353" s="2">
        <f>+'[2]BoQ HSYC-Đạt'!AT2353</f>
        <v>0</v>
      </c>
      <c r="AX2353" s="8">
        <f>F2353*AW2353</f>
        <v>0</v>
      </c>
      <c r="AY2353" s="8">
        <f>IF(AQ2353="CT",7%,5%)*AX2353</f>
        <v>0</v>
      </c>
      <c r="AZ2353" s="8">
        <f>AX2353*2%</f>
        <v>0</v>
      </c>
      <c r="BA2353" s="8">
        <f>IF(BB2353&gt;0,0,AX2353*5%)</f>
        <v>0</v>
      </c>
      <c r="BB2353" s="8"/>
      <c r="BC2353" s="8">
        <f>+AX2353+AY2353+AZ2353+BA2353+BB2353</f>
        <v>0</v>
      </c>
      <c r="BD2353" s="8">
        <f>AX2353-AT2353</f>
        <v>0</v>
      </c>
      <c r="BE2353" s="2"/>
      <c r="BH2353" s="2"/>
    </row>
    <row r="2354" spans="2:60" ht="17" hidden="1" outlineLevel="1" x14ac:dyDescent="0.2">
      <c r="B2354" s="82"/>
      <c r="C2354" s="144" t="s">
        <v>915</v>
      </c>
      <c r="D2354" s="144"/>
      <c r="E2354" s="82"/>
      <c r="F2354" s="143"/>
      <c r="G2354" s="142">
        <f>'[1]BoQ HSYC'!F2354</f>
        <v>0</v>
      </c>
      <c r="H2354" s="185">
        <f>'[1]BoQ HSYC'!G2354</f>
        <v>0</v>
      </c>
      <c r="I2354" s="185">
        <f>'[1]BoQ HSYC'!H2354</f>
        <v>0</v>
      </c>
      <c r="J2354" s="185">
        <f>'[1]BoQ HSYC'!I2354</f>
        <v>0</v>
      </c>
      <c r="K2354" s="48">
        <f>'[1]BoQ HSYC'!J2354</f>
        <v>0</v>
      </c>
      <c r="L2354" s="47">
        <f>'[1]BoQ HSYC'!K2354</f>
        <v>0</v>
      </c>
      <c r="M2354" s="47">
        <f>'[1]BoQ HSYC'!L2354</f>
        <v>0</v>
      </c>
      <c r="N2354" s="183">
        <f>'[1]BoQ HSYC'!M2354</f>
        <v>0</v>
      </c>
      <c r="O2354" s="183">
        <f>'[1]BoQ HSYC'!N2354</f>
        <v>0</v>
      </c>
      <c r="P2354" s="83">
        <f>'[1]BoQ HSYC'!O2354</f>
        <v>0</v>
      </c>
      <c r="Q2354" s="47">
        <f>'[1]BoQ HSYC'!P2354</f>
        <v>0</v>
      </c>
      <c r="R2354" s="132">
        <f>'[1]BoQ HSYC'!Q2354</f>
        <v>0</v>
      </c>
      <c r="S2354" s="83">
        <f>'[1]BoQ HSYC'!R2354</f>
        <v>0</v>
      </c>
      <c r="T2354" s="48">
        <f>'[1]BoQ HSYC'!S2354</f>
        <v>0</v>
      </c>
      <c r="U2354" s="132">
        <f>'[1]BoQ HSYC'!T2354</f>
        <v>0</v>
      </c>
      <c r="V2354" s="132">
        <f>'[1]BoQ HSYC'!U2354</f>
        <v>0</v>
      </c>
      <c r="W2354" s="132">
        <f>'[1]BoQ HSYC'!V2354</f>
        <v>0</v>
      </c>
      <c r="X2354" s="44" t="str">
        <f>'[1]BoQ HSYC'!W2354</f>
        <v>ME</v>
      </c>
      <c r="Y2354" s="44"/>
      <c r="Z2354" s="44"/>
      <c r="AA2354" s="44"/>
      <c r="AB2354" s="2">
        <v>0</v>
      </c>
      <c r="AC2354" s="2">
        <v>0</v>
      </c>
      <c r="AD2354" s="2">
        <f>+M2354</f>
        <v>0</v>
      </c>
      <c r="AE2354" s="2">
        <f>+AD2354*14%</f>
        <v>0</v>
      </c>
      <c r="AF2354" s="155">
        <f>+AD2354*35%</f>
        <v>0</v>
      </c>
      <c r="AG2354" s="2">
        <f>+AD2354*F2354</f>
        <v>0</v>
      </c>
      <c r="AH2354" s="2">
        <f>+AE2354*F2354</f>
        <v>0</v>
      </c>
      <c r="AI2354" s="2">
        <f>+AF2354*F2354</f>
        <v>0</v>
      </c>
      <c r="AJ2354" s="2">
        <f>SUM(AG2354:AI2354)</f>
        <v>0</v>
      </c>
      <c r="AK2354" s="2">
        <f>+AD2354*G2354</f>
        <v>0</v>
      </c>
      <c r="AL2354" s="2">
        <f>+AE2354*G2354</f>
        <v>0</v>
      </c>
      <c r="AM2354" s="2">
        <f>+AF2354*G2354</f>
        <v>0</v>
      </c>
      <c r="AN2354" s="155">
        <f>SUM(AK2354:AM2354)</f>
        <v>0</v>
      </c>
      <c r="AQ2354" s="145" t="s">
        <v>525</v>
      </c>
      <c r="AU2354" s="8"/>
      <c r="AV2354" s="8"/>
      <c r="AW2354" s="2">
        <f>+'[2]BoQ HSYC-Đạt'!AT2354</f>
        <v>0</v>
      </c>
      <c r="AX2354" s="8">
        <f>F2354*AW2354</f>
        <v>0</v>
      </c>
      <c r="AY2354" s="8">
        <f>IF(AQ2354="CT",7%,5%)*AX2354</f>
        <v>0</v>
      </c>
      <c r="AZ2354" s="8">
        <f>AX2354*2%</f>
        <v>0</v>
      </c>
      <c r="BA2354" s="8">
        <f>IF(BB2354&gt;0,0,AX2354*5%)</f>
        <v>0</v>
      </c>
      <c r="BB2354" s="8"/>
      <c r="BC2354" s="8">
        <f>+AX2354+AY2354+AZ2354+BA2354+BB2354</f>
        <v>0</v>
      </c>
      <c r="BD2354" s="8">
        <f>AX2354-AT2354</f>
        <v>0</v>
      </c>
      <c r="BE2354" s="2"/>
      <c r="BH2354" s="2"/>
    </row>
    <row r="2355" spans="2:60" ht="17" hidden="1" outlineLevel="1" x14ac:dyDescent="0.2">
      <c r="B2355" s="82">
        <v>9</v>
      </c>
      <c r="C2355" s="144" t="s">
        <v>652</v>
      </c>
      <c r="D2355" s="144"/>
      <c r="E2355" s="82" t="s">
        <v>651</v>
      </c>
      <c r="F2355" s="143">
        <v>31</v>
      </c>
      <c r="G2355" s="142">
        <f>'[1]BoQ HSYC'!F2355</f>
        <v>31</v>
      </c>
      <c r="H2355" s="185">
        <f>'[1]BoQ HSYC'!G2355</f>
        <v>0</v>
      </c>
      <c r="I2355" s="185">
        <f>'[1]BoQ HSYC'!H2355</f>
        <v>0</v>
      </c>
      <c r="J2355" s="185">
        <f>'[1]BoQ HSYC'!I2355</f>
        <v>0</v>
      </c>
      <c r="K2355" s="48">
        <f>'[1]BoQ HSYC'!J2355</f>
        <v>0</v>
      </c>
      <c r="L2355" s="47">
        <f>'[1]BoQ HSYC'!K2355</f>
        <v>1912000</v>
      </c>
      <c r="M2355" s="47">
        <f>'[1]BoQ HSYC'!L2355</f>
        <v>1912000</v>
      </c>
      <c r="N2355" s="183">
        <f>'[1]BoQ HSYC'!M2355</f>
        <v>0</v>
      </c>
      <c r="O2355" s="183">
        <f>'[1]BoQ HSYC'!N2355</f>
        <v>669200</v>
      </c>
      <c r="P2355" s="83">
        <f>'[1]BoQ HSYC'!O2355</f>
        <v>669200</v>
      </c>
      <c r="Q2355" s="47">
        <f>'[1]BoQ HSYC'!P2355</f>
        <v>59272000</v>
      </c>
      <c r="R2355" s="132">
        <f>'[1]BoQ HSYC'!Q2355</f>
        <v>20745200</v>
      </c>
      <c r="S2355" s="83">
        <f>'[1]BoQ HSYC'!R2355</f>
        <v>80017200</v>
      </c>
      <c r="T2355" s="48">
        <f>'[1]BoQ HSYC'!S2355</f>
        <v>0</v>
      </c>
      <c r="U2355" s="132">
        <f>'[1]BoQ HSYC'!T2355</f>
        <v>0</v>
      </c>
      <c r="V2355" s="132" t="str">
        <f>'[1]BoQ HSYC'!U2355</f>
        <v>BĐG Q2/2026</v>
      </c>
      <c r="W2355" s="132" t="str">
        <f>'[1]BoQ HSYC'!V2355</f>
        <v>BĐG Q2/2026</v>
      </c>
      <c r="X2355" s="44" t="str">
        <f>'[1]BoQ HSYC'!W2355</f>
        <v>ME</v>
      </c>
      <c r="Y2355" s="44"/>
      <c r="Z2355" s="44"/>
      <c r="AA2355" s="44"/>
      <c r="AB2355" s="2">
        <v>74304.621887100002</v>
      </c>
      <c r="AC2355" s="2">
        <v>2303443.2785001001</v>
      </c>
      <c r="AD2355" s="2">
        <f>+M2355</f>
        <v>1912000</v>
      </c>
      <c r="AE2355" s="2">
        <f>+AD2355*14%</f>
        <v>267680</v>
      </c>
      <c r="AF2355" s="155">
        <f>+AD2355*35%</f>
        <v>669200</v>
      </c>
      <c r="AG2355" s="2">
        <f>+AD2355*F2355</f>
        <v>59272000</v>
      </c>
      <c r="AH2355" s="2">
        <f>+AE2355*F2355</f>
        <v>8298080</v>
      </c>
      <c r="AI2355" s="2">
        <f>+AF2355*F2355</f>
        <v>20745200</v>
      </c>
      <c r="AJ2355" s="2">
        <f>SUM(AG2355:AI2355)</f>
        <v>88315280</v>
      </c>
      <c r="AK2355" s="2">
        <f>+AD2355*G2355</f>
        <v>59272000</v>
      </c>
      <c r="AL2355" s="2">
        <f>+AE2355*G2355</f>
        <v>8298080</v>
      </c>
      <c r="AM2355" s="2">
        <f>+AF2355*G2355</f>
        <v>20745200</v>
      </c>
      <c r="AN2355" s="155">
        <f>SUM(AK2355:AM2355)</f>
        <v>88315280</v>
      </c>
      <c r="AQ2355" s="145" t="s">
        <v>525</v>
      </c>
      <c r="AU2355" s="8"/>
      <c r="AV2355" s="8"/>
      <c r="AW2355" s="2">
        <f>+'[2]BoQ HSYC-Đạt'!AT2355</f>
        <v>1950240</v>
      </c>
      <c r="AX2355" s="8">
        <f>F2355*AW2355</f>
        <v>60457440</v>
      </c>
      <c r="AY2355" s="8">
        <f>IF(AQ2355="CT",7%,5%)*AX2355</f>
        <v>4232020.8000000007</v>
      </c>
      <c r="AZ2355" s="8">
        <f>AX2355*2%</f>
        <v>1209148.8</v>
      </c>
      <c r="BA2355" s="8">
        <f>IF(BB2355&gt;0,0,AX2355*5%)</f>
        <v>3022872</v>
      </c>
      <c r="BB2355" s="8"/>
      <c r="BC2355" s="8">
        <f>+AX2355+AY2355+AZ2355+BA2355+BB2355</f>
        <v>68921481.599999994</v>
      </c>
      <c r="BD2355" s="8">
        <f>AX2355-AT2355</f>
        <v>60457440</v>
      </c>
      <c r="BE2355" s="2"/>
      <c r="BH2355" s="2"/>
    </row>
    <row r="2356" spans="2:60" ht="17" hidden="1" outlineLevel="1" x14ac:dyDescent="0.2">
      <c r="B2356" s="82"/>
      <c r="C2356" s="144" t="s">
        <v>650</v>
      </c>
      <c r="D2356" s="144"/>
      <c r="E2356" s="82"/>
      <c r="F2356" s="143"/>
      <c r="G2356" s="142">
        <f>'[1]BoQ HSYC'!F2356</f>
        <v>0</v>
      </c>
      <c r="H2356" s="185">
        <f>'[1]BoQ HSYC'!G2356</f>
        <v>0</v>
      </c>
      <c r="I2356" s="185">
        <f>'[1]BoQ HSYC'!H2356</f>
        <v>0</v>
      </c>
      <c r="J2356" s="185">
        <f>'[1]BoQ HSYC'!I2356</f>
        <v>0</v>
      </c>
      <c r="K2356" s="48">
        <f>'[1]BoQ HSYC'!J2356</f>
        <v>0</v>
      </c>
      <c r="L2356" s="47">
        <f>'[1]BoQ HSYC'!K2356</f>
        <v>0</v>
      </c>
      <c r="M2356" s="47">
        <f>'[1]BoQ HSYC'!L2356</f>
        <v>0</v>
      </c>
      <c r="N2356" s="183">
        <f>'[1]BoQ HSYC'!M2356</f>
        <v>0</v>
      </c>
      <c r="O2356" s="183">
        <f>'[1]BoQ HSYC'!N2356</f>
        <v>0</v>
      </c>
      <c r="P2356" s="83">
        <f>'[1]BoQ HSYC'!O2356</f>
        <v>0</v>
      </c>
      <c r="Q2356" s="47">
        <f>'[1]BoQ HSYC'!P2356</f>
        <v>0</v>
      </c>
      <c r="R2356" s="132">
        <f>'[1]BoQ HSYC'!Q2356</f>
        <v>0</v>
      </c>
      <c r="S2356" s="83">
        <f>'[1]BoQ HSYC'!R2356</f>
        <v>0</v>
      </c>
      <c r="T2356" s="48">
        <f>'[1]BoQ HSYC'!S2356</f>
        <v>0</v>
      </c>
      <c r="U2356" s="132">
        <f>'[1]BoQ HSYC'!T2356</f>
        <v>0</v>
      </c>
      <c r="V2356" s="132">
        <f>'[1]BoQ HSYC'!U2356</f>
        <v>0</v>
      </c>
      <c r="W2356" s="132">
        <f>'[1]BoQ HSYC'!V2356</f>
        <v>0</v>
      </c>
      <c r="X2356" s="44" t="str">
        <f>'[1]BoQ HSYC'!W2356</f>
        <v>ME</v>
      </c>
      <c r="Y2356" s="44"/>
      <c r="Z2356" s="44"/>
      <c r="AA2356" s="44"/>
      <c r="AB2356" s="2">
        <v>0</v>
      </c>
      <c r="AC2356" s="2">
        <v>0</v>
      </c>
      <c r="AD2356" s="2">
        <f>+M2356</f>
        <v>0</v>
      </c>
      <c r="AE2356" s="2">
        <f>+AD2356*14%</f>
        <v>0</v>
      </c>
      <c r="AF2356" s="155">
        <f>+AD2356*35%</f>
        <v>0</v>
      </c>
      <c r="AG2356" s="2">
        <f>+AD2356*F2356</f>
        <v>0</v>
      </c>
      <c r="AH2356" s="2">
        <f>+AE2356*F2356</f>
        <v>0</v>
      </c>
      <c r="AI2356" s="2">
        <f>+AF2356*F2356</f>
        <v>0</v>
      </c>
      <c r="AJ2356" s="2">
        <f>SUM(AG2356:AI2356)</f>
        <v>0</v>
      </c>
      <c r="AK2356" s="2">
        <f>+AD2356*G2356</f>
        <v>0</v>
      </c>
      <c r="AL2356" s="2">
        <f>+AE2356*G2356</f>
        <v>0</v>
      </c>
      <c r="AM2356" s="2">
        <f>+AF2356*G2356</f>
        <v>0</v>
      </c>
      <c r="AN2356" s="155">
        <f>SUM(AK2356:AM2356)</f>
        <v>0</v>
      </c>
      <c r="AQ2356" s="145" t="s">
        <v>525</v>
      </c>
      <c r="AU2356" s="8"/>
      <c r="AV2356" s="8"/>
      <c r="AW2356" s="2">
        <f>+'[2]BoQ HSYC-Đạt'!AT2356</f>
        <v>0</v>
      </c>
      <c r="AX2356" s="8">
        <f>F2356*AW2356</f>
        <v>0</v>
      </c>
      <c r="AY2356" s="8">
        <f>IF(AQ2356="CT",7%,5%)*AX2356</f>
        <v>0</v>
      </c>
      <c r="AZ2356" s="8">
        <f>AX2356*2%</f>
        <v>0</v>
      </c>
      <c r="BA2356" s="8">
        <f>IF(BB2356&gt;0,0,AX2356*5%)</f>
        <v>0</v>
      </c>
      <c r="BB2356" s="8"/>
      <c r="BC2356" s="8">
        <f>+AX2356+AY2356+AZ2356+BA2356+BB2356</f>
        <v>0</v>
      </c>
      <c r="BD2356" s="8">
        <f>AX2356-AT2356</f>
        <v>0</v>
      </c>
      <c r="BE2356" s="2"/>
      <c r="BH2356" s="2"/>
    </row>
    <row r="2357" spans="2:60" ht="34" hidden="1" outlineLevel="1" x14ac:dyDescent="0.2">
      <c r="B2357" s="82">
        <v>12</v>
      </c>
      <c r="C2357" s="144" t="s">
        <v>649</v>
      </c>
      <c r="D2357" s="144"/>
      <c r="E2357" s="82" t="s">
        <v>85</v>
      </c>
      <c r="F2357" s="143">
        <v>99</v>
      </c>
      <c r="G2357" s="142">
        <f>'[1]BoQ HSYC'!F2357</f>
        <v>99</v>
      </c>
      <c r="H2357" s="185">
        <f>'[1]BoQ HSYC'!G2357</f>
        <v>0</v>
      </c>
      <c r="I2357" s="185">
        <f>'[1]BoQ HSYC'!H2357</f>
        <v>0</v>
      </c>
      <c r="J2357" s="185">
        <f>'[1]BoQ HSYC'!I2357</f>
        <v>0</v>
      </c>
      <c r="K2357" s="48">
        <f>'[1]BoQ HSYC'!J2357</f>
        <v>657195</v>
      </c>
      <c r="L2357" s="47">
        <f>'[1]BoQ HSYC'!K2357</f>
        <v>25297.920000000002</v>
      </c>
      <c r="M2357" s="47">
        <f>'[1]BoQ HSYC'!L2357</f>
        <v>682492.92</v>
      </c>
      <c r="N2357" s="183">
        <f>'[1]BoQ HSYC'!M2357</f>
        <v>0</v>
      </c>
      <c r="O2357" s="183">
        <f>'[1]BoQ HSYC'!N2357</f>
        <v>8854.2720000000008</v>
      </c>
      <c r="P2357" s="83">
        <f>'[1]BoQ HSYC'!O2357</f>
        <v>8854.2720000000008</v>
      </c>
      <c r="Q2357" s="47">
        <f>'[1]BoQ HSYC'!P2357</f>
        <v>67566799.079999998</v>
      </c>
      <c r="R2357" s="132">
        <f>'[1]BoQ HSYC'!Q2357</f>
        <v>876572.92800000007</v>
      </c>
      <c r="S2357" s="83">
        <f>'[1]BoQ HSYC'!R2357</f>
        <v>68443372.008000001</v>
      </c>
      <c r="T2357" s="48">
        <f>'[1]BoQ HSYC'!S2357</f>
        <v>0</v>
      </c>
      <c r="U2357" s="132">
        <f>'[1]BoQ HSYC'!T2357</f>
        <v>0</v>
      </c>
      <c r="V2357" s="132" t="str">
        <f>'[1]BoQ HSYC'!U2357</f>
        <v>VT: NCC, NC:BĐG Q2/2026</v>
      </c>
      <c r="W2357" s="132" t="str">
        <f>'[1]BoQ HSYC'!V2357</f>
        <v>VT: NCC, NC:BĐG Q2/2026</v>
      </c>
      <c r="X2357" s="44" t="str">
        <f>'[1]BoQ HSYC'!W2357</f>
        <v>ME</v>
      </c>
      <c r="Y2357" s="44"/>
      <c r="Z2357" s="44"/>
      <c r="AA2357" s="44"/>
      <c r="AB2357" s="2">
        <v>407458.83213749999</v>
      </c>
      <c r="AC2357" s="2">
        <v>40338424.381612502</v>
      </c>
      <c r="AD2357" s="2">
        <f>+M2357</f>
        <v>682492.92</v>
      </c>
      <c r="AE2357" s="2">
        <f>+AD2357*14%</f>
        <v>95549.008800000011</v>
      </c>
      <c r="AF2357" s="155">
        <f>+AD2357*35%</f>
        <v>238872.522</v>
      </c>
      <c r="AG2357" s="2">
        <f>+AD2357*F2357</f>
        <v>67566799.079999998</v>
      </c>
      <c r="AH2357" s="2">
        <f>+AE2357*F2357</f>
        <v>9459351.8712000009</v>
      </c>
      <c r="AI2357" s="2">
        <f>+AF2357*F2357</f>
        <v>23648379.677999999</v>
      </c>
      <c r="AJ2357" s="2">
        <f>SUM(AG2357:AI2357)</f>
        <v>100674530.6292</v>
      </c>
      <c r="AK2357" s="2">
        <f>+AD2357*G2357</f>
        <v>67566799.079999998</v>
      </c>
      <c r="AL2357" s="2">
        <f>+AE2357*G2357</f>
        <v>9459351.8712000009</v>
      </c>
      <c r="AM2357" s="2">
        <f>+AF2357*G2357</f>
        <v>23648379.677999999</v>
      </c>
      <c r="AN2357" s="155">
        <f>SUM(AK2357:AM2357)</f>
        <v>100674530.6292</v>
      </c>
      <c r="AQ2357" s="145" t="s">
        <v>525</v>
      </c>
      <c r="AU2357" s="8"/>
      <c r="AV2357" s="8"/>
      <c r="AW2357" s="2">
        <f>+'[2]BoQ HSYC-Đạt'!AT2357</f>
        <v>328743.87839999999</v>
      </c>
      <c r="AX2357" s="8">
        <f>F2357*AW2357</f>
        <v>32545643.961599998</v>
      </c>
      <c r="AY2357" s="8">
        <f>IF(AQ2357="CT",7%,5%)*AX2357</f>
        <v>2278195.0773120001</v>
      </c>
      <c r="AZ2357" s="8">
        <f>AX2357*2%</f>
        <v>650912.87923199998</v>
      </c>
      <c r="BA2357" s="8">
        <f>IF(BB2357&gt;0,0,AX2357*5%)</f>
        <v>1627282.19808</v>
      </c>
      <c r="BB2357" s="8"/>
      <c r="BC2357" s="8">
        <f>+AX2357+AY2357+AZ2357+BA2357+BB2357</f>
        <v>37102034.116223998</v>
      </c>
      <c r="BD2357" s="8">
        <f>AX2357-AT2357</f>
        <v>32545643.961599998</v>
      </c>
      <c r="BE2357" s="2"/>
      <c r="BH2357" s="2"/>
    </row>
    <row r="2358" spans="2:60" ht="34" hidden="1" outlineLevel="1" x14ac:dyDescent="0.2">
      <c r="B2358" s="82">
        <v>13</v>
      </c>
      <c r="C2358" s="144" t="s">
        <v>825</v>
      </c>
      <c r="D2358" s="144"/>
      <c r="E2358" s="82" t="s">
        <v>85</v>
      </c>
      <c r="F2358" s="143">
        <v>47</v>
      </c>
      <c r="G2358" s="142">
        <f>'[1]BoQ HSYC'!F2358</f>
        <v>47</v>
      </c>
      <c r="H2358" s="185">
        <f>'[1]BoQ HSYC'!G2358</f>
        <v>0</v>
      </c>
      <c r="I2358" s="185">
        <f>'[1]BoQ HSYC'!H2358</f>
        <v>0</v>
      </c>
      <c r="J2358" s="185">
        <f>'[1]BoQ HSYC'!I2358</f>
        <v>0</v>
      </c>
      <c r="K2358" s="48">
        <f>'[1]BoQ HSYC'!J2358</f>
        <v>657195</v>
      </c>
      <c r="L2358" s="47">
        <f>'[1]BoQ HSYC'!K2358</f>
        <v>25297.920000000002</v>
      </c>
      <c r="M2358" s="47">
        <f>'[1]BoQ HSYC'!L2358</f>
        <v>682492.92</v>
      </c>
      <c r="N2358" s="183">
        <f>'[1]BoQ HSYC'!M2358</f>
        <v>0</v>
      </c>
      <c r="O2358" s="183">
        <f>'[1]BoQ HSYC'!N2358</f>
        <v>8854.2720000000008</v>
      </c>
      <c r="P2358" s="83">
        <f>'[1]BoQ HSYC'!O2358</f>
        <v>8854.2720000000008</v>
      </c>
      <c r="Q2358" s="47">
        <f>'[1]BoQ HSYC'!P2358</f>
        <v>32077167.240000002</v>
      </c>
      <c r="R2358" s="132">
        <f>'[1]BoQ HSYC'!Q2358</f>
        <v>416150.78400000004</v>
      </c>
      <c r="S2358" s="83">
        <f>'[1]BoQ HSYC'!R2358</f>
        <v>32493318.024000004</v>
      </c>
      <c r="T2358" s="48">
        <f>'[1]BoQ HSYC'!S2358</f>
        <v>0</v>
      </c>
      <c r="U2358" s="132">
        <f>'[1]BoQ HSYC'!T2358</f>
        <v>0</v>
      </c>
      <c r="V2358" s="132" t="str">
        <f>'[1]BoQ HSYC'!U2358</f>
        <v>VT: NCC, NC:BĐG Q2/2026</v>
      </c>
      <c r="W2358" s="132" t="str">
        <f>'[1]BoQ HSYC'!V2358</f>
        <v>VT: NCC, NC:BĐG Q2/2026</v>
      </c>
      <c r="X2358" s="44" t="str">
        <f>'[1]BoQ HSYC'!W2358</f>
        <v>ME</v>
      </c>
      <c r="Y2358" s="44"/>
      <c r="Z2358" s="44"/>
      <c r="AA2358" s="44"/>
      <c r="AB2358" s="2">
        <v>407458.83213749999</v>
      </c>
      <c r="AC2358" s="2">
        <v>19150565.110462498</v>
      </c>
      <c r="AD2358" s="2">
        <f>+M2358</f>
        <v>682492.92</v>
      </c>
      <c r="AE2358" s="2">
        <f>+AD2358*14%</f>
        <v>95549.008800000011</v>
      </c>
      <c r="AF2358" s="155">
        <f>+AD2358*35%</f>
        <v>238872.522</v>
      </c>
      <c r="AG2358" s="2">
        <f>+AD2358*F2358</f>
        <v>32077167.240000002</v>
      </c>
      <c r="AH2358" s="2">
        <f>+AE2358*F2358</f>
        <v>4490803.4136000006</v>
      </c>
      <c r="AI2358" s="2">
        <f>+AF2358*F2358</f>
        <v>11227008.534</v>
      </c>
      <c r="AJ2358" s="2">
        <f>SUM(AG2358:AI2358)</f>
        <v>47794979.187600002</v>
      </c>
      <c r="AK2358" s="2">
        <f>+AD2358*G2358</f>
        <v>32077167.240000002</v>
      </c>
      <c r="AL2358" s="2">
        <f>+AE2358*G2358</f>
        <v>4490803.4136000006</v>
      </c>
      <c r="AM2358" s="2">
        <f>+AF2358*G2358</f>
        <v>11227008.534</v>
      </c>
      <c r="AN2358" s="155">
        <f>SUM(AK2358:AM2358)</f>
        <v>47794979.187600002</v>
      </c>
      <c r="AQ2358" s="145" t="s">
        <v>525</v>
      </c>
      <c r="AU2358" s="8"/>
      <c r="AV2358" s="8"/>
      <c r="AW2358" s="2">
        <f>+'[2]BoQ HSYC-Đạt'!AT2358</f>
        <v>328743.87839999999</v>
      </c>
      <c r="AX2358" s="8">
        <f>F2358*AW2358</f>
        <v>15450962.284799999</v>
      </c>
      <c r="AY2358" s="8">
        <f>IF(AQ2358="CT",7%,5%)*AX2358</f>
        <v>1081567.3599360001</v>
      </c>
      <c r="AZ2358" s="8">
        <f>AX2358*2%</f>
        <v>309019.245696</v>
      </c>
      <c r="BA2358" s="8">
        <f>IF(BB2358&gt;0,0,AX2358*5%)</f>
        <v>772548.11424000002</v>
      </c>
      <c r="BB2358" s="8"/>
      <c r="BC2358" s="8">
        <f>+AX2358+AY2358+AZ2358+BA2358+BB2358</f>
        <v>17614097.004671998</v>
      </c>
      <c r="BD2358" s="8">
        <f>AX2358-AT2358</f>
        <v>15450962.284799999</v>
      </c>
      <c r="BE2358" s="2"/>
      <c r="BH2358" s="2"/>
    </row>
    <row r="2359" spans="2:60" ht="17" hidden="1" outlineLevel="1" x14ac:dyDescent="0.2">
      <c r="B2359" s="82"/>
      <c r="C2359" s="144" t="s">
        <v>648</v>
      </c>
      <c r="D2359" s="144"/>
      <c r="E2359" s="82"/>
      <c r="F2359" s="143"/>
      <c r="G2359" s="142">
        <f>'[1]BoQ HSYC'!F2359</f>
        <v>0</v>
      </c>
      <c r="H2359" s="185">
        <f>'[1]BoQ HSYC'!G2359</f>
        <v>0</v>
      </c>
      <c r="I2359" s="185">
        <f>'[1]BoQ HSYC'!H2359</f>
        <v>0</v>
      </c>
      <c r="J2359" s="185">
        <f>'[1]BoQ HSYC'!I2359</f>
        <v>0</v>
      </c>
      <c r="K2359" s="48">
        <f>'[1]BoQ HSYC'!J2359</f>
        <v>0</v>
      </c>
      <c r="L2359" s="47">
        <f>'[1]BoQ HSYC'!K2359</f>
        <v>0</v>
      </c>
      <c r="M2359" s="47">
        <f>'[1]BoQ HSYC'!L2359</f>
        <v>0</v>
      </c>
      <c r="N2359" s="183">
        <f>'[1]BoQ HSYC'!M2359</f>
        <v>0</v>
      </c>
      <c r="O2359" s="183">
        <f>'[1]BoQ HSYC'!N2359</f>
        <v>0</v>
      </c>
      <c r="P2359" s="83">
        <f>'[1]BoQ HSYC'!O2359</f>
        <v>0</v>
      </c>
      <c r="Q2359" s="47">
        <f>'[1]BoQ HSYC'!P2359</f>
        <v>0</v>
      </c>
      <c r="R2359" s="132">
        <f>'[1]BoQ HSYC'!Q2359</f>
        <v>0</v>
      </c>
      <c r="S2359" s="83">
        <f>'[1]BoQ HSYC'!R2359</f>
        <v>0</v>
      </c>
      <c r="T2359" s="48">
        <f>'[1]BoQ HSYC'!S2359</f>
        <v>0</v>
      </c>
      <c r="U2359" s="132">
        <f>'[1]BoQ HSYC'!T2359</f>
        <v>0</v>
      </c>
      <c r="V2359" s="132">
        <f>'[1]BoQ HSYC'!U2359</f>
        <v>0</v>
      </c>
      <c r="W2359" s="132">
        <f>'[1]BoQ HSYC'!V2359</f>
        <v>0</v>
      </c>
      <c r="X2359" s="44" t="str">
        <f>'[1]BoQ HSYC'!W2359</f>
        <v>ME</v>
      </c>
      <c r="Y2359" s="44"/>
      <c r="Z2359" s="44"/>
      <c r="AA2359" s="44"/>
      <c r="AB2359" s="2">
        <v>0</v>
      </c>
      <c r="AC2359" s="2">
        <v>0</v>
      </c>
      <c r="AD2359" s="2">
        <f>+M2359</f>
        <v>0</v>
      </c>
      <c r="AE2359" s="2">
        <f>+AD2359*14%</f>
        <v>0</v>
      </c>
      <c r="AF2359" s="155">
        <f>+AD2359*35%</f>
        <v>0</v>
      </c>
      <c r="AG2359" s="2">
        <f>+AD2359*F2359</f>
        <v>0</v>
      </c>
      <c r="AH2359" s="2">
        <f>+AE2359*F2359</f>
        <v>0</v>
      </c>
      <c r="AI2359" s="2">
        <f>+AF2359*F2359</f>
        <v>0</v>
      </c>
      <c r="AJ2359" s="2">
        <f>SUM(AG2359:AI2359)</f>
        <v>0</v>
      </c>
      <c r="AK2359" s="2">
        <f>+AD2359*G2359</f>
        <v>0</v>
      </c>
      <c r="AL2359" s="2">
        <f>+AE2359*G2359</f>
        <v>0</v>
      </c>
      <c r="AM2359" s="2">
        <f>+AF2359*G2359</f>
        <v>0</v>
      </c>
      <c r="AN2359" s="155">
        <f>SUM(AK2359:AM2359)</f>
        <v>0</v>
      </c>
      <c r="AQ2359" s="145" t="s">
        <v>525</v>
      </c>
      <c r="AU2359" s="8"/>
      <c r="AV2359" s="8"/>
      <c r="AW2359" s="2">
        <f>+'[2]BoQ HSYC-Đạt'!AT2359</f>
        <v>0</v>
      </c>
      <c r="AX2359" s="8">
        <f>F2359*AW2359</f>
        <v>0</v>
      </c>
      <c r="AY2359" s="8">
        <f>IF(AQ2359="CT",7%,5%)*AX2359</f>
        <v>0</v>
      </c>
      <c r="AZ2359" s="8">
        <f>AX2359*2%</f>
        <v>0</v>
      </c>
      <c r="BA2359" s="8">
        <f>IF(BB2359&gt;0,0,AX2359*5%)</f>
        <v>0</v>
      </c>
      <c r="BB2359" s="8"/>
      <c r="BC2359" s="8">
        <f>+AX2359+AY2359+AZ2359+BA2359+BB2359</f>
        <v>0</v>
      </c>
      <c r="BD2359" s="8">
        <f>AX2359-AT2359</f>
        <v>0</v>
      </c>
      <c r="BE2359" s="2"/>
      <c r="BH2359" s="2"/>
    </row>
    <row r="2360" spans="2:60" ht="34" hidden="1" outlineLevel="1" x14ac:dyDescent="0.2">
      <c r="B2360" s="82">
        <v>15</v>
      </c>
      <c r="C2360" s="144" t="s">
        <v>822</v>
      </c>
      <c r="D2360" s="144"/>
      <c r="E2360" s="82" t="s">
        <v>64</v>
      </c>
      <c r="F2360" s="143">
        <v>183</v>
      </c>
      <c r="G2360" s="142">
        <f>'[1]BoQ HSYC'!F2360</f>
        <v>183</v>
      </c>
      <c r="H2360" s="185">
        <f>'[1]BoQ HSYC'!G2360</f>
        <v>0</v>
      </c>
      <c r="I2360" s="185">
        <f>'[1]BoQ HSYC'!H2360</f>
        <v>0</v>
      </c>
      <c r="J2360" s="185">
        <f>'[1]BoQ HSYC'!I2360</f>
        <v>0</v>
      </c>
      <c r="K2360" s="48">
        <f>'[1]BoQ HSYC'!J2360</f>
        <v>116900</v>
      </c>
      <c r="L2360" s="47">
        <f>'[1]BoQ HSYC'!K2360</f>
        <v>39600</v>
      </c>
      <c r="M2360" s="47">
        <f>'[1]BoQ HSYC'!L2360</f>
        <v>156500</v>
      </c>
      <c r="N2360" s="183">
        <f>'[1]BoQ HSYC'!M2360</f>
        <v>0</v>
      </c>
      <c r="O2360" s="183">
        <f>'[1]BoQ HSYC'!N2360</f>
        <v>13860</v>
      </c>
      <c r="P2360" s="83">
        <f>'[1]BoQ HSYC'!O2360</f>
        <v>13860</v>
      </c>
      <c r="Q2360" s="47">
        <f>'[1]BoQ HSYC'!P2360</f>
        <v>28639500</v>
      </c>
      <c r="R2360" s="132">
        <f>'[1]BoQ HSYC'!Q2360</f>
        <v>2536380</v>
      </c>
      <c r="S2360" s="83">
        <f>'[1]BoQ HSYC'!R2360</f>
        <v>31175880</v>
      </c>
      <c r="T2360" s="48">
        <f>'[1]BoQ HSYC'!S2360</f>
        <v>0</v>
      </c>
      <c r="U2360" s="132">
        <f>'[1]BoQ HSYC'!T2360</f>
        <v>1207270</v>
      </c>
      <c r="V2360" s="132" t="str">
        <f>'[1]BoQ HSYC'!U2360</f>
        <v>VT: NCC, NC:BĐG Q2/2026</v>
      </c>
      <c r="W2360" s="132" t="str">
        <f>'[1]BoQ HSYC'!V2360</f>
        <v>VT: NCC, NC:BĐG Q2/2026</v>
      </c>
      <c r="X2360" s="44" t="str">
        <f>'[1]BoQ HSYC'!W2360</f>
        <v>ME</v>
      </c>
      <c r="Y2360" s="44"/>
      <c r="Z2360" s="44"/>
      <c r="AA2360" s="44"/>
      <c r="AB2360" s="2">
        <v>450308.59032720001</v>
      </c>
      <c r="AC2360" s="2">
        <v>82406472.029877603</v>
      </c>
      <c r="AD2360" s="2">
        <f>+M2360</f>
        <v>156500</v>
      </c>
      <c r="AE2360" s="2">
        <f>+AD2360*14%</f>
        <v>21910.000000000004</v>
      </c>
      <c r="AF2360" s="155">
        <f>+AD2360*35%</f>
        <v>54775</v>
      </c>
      <c r="AG2360" s="2">
        <f>+AD2360*F2360</f>
        <v>28639500</v>
      </c>
      <c r="AH2360" s="2">
        <f>+AE2360*F2360</f>
        <v>4009530.0000000005</v>
      </c>
      <c r="AI2360" s="2">
        <f>+AF2360*F2360</f>
        <v>10023825</v>
      </c>
      <c r="AJ2360" s="2">
        <f>SUM(AG2360:AI2360)</f>
        <v>42672855</v>
      </c>
      <c r="AK2360" s="2">
        <f>+AD2360*G2360</f>
        <v>28639500</v>
      </c>
      <c r="AL2360" s="2">
        <f>+AE2360*G2360</f>
        <v>4009530.0000000005</v>
      </c>
      <c r="AM2360" s="2">
        <f>+AF2360*G2360</f>
        <v>10023825</v>
      </c>
      <c r="AN2360" s="155">
        <f>SUM(AK2360:AM2360)</f>
        <v>42672855</v>
      </c>
      <c r="AQ2360" s="145" t="s">
        <v>525</v>
      </c>
      <c r="AU2360" s="8"/>
      <c r="AV2360" s="8"/>
      <c r="AW2360" s="2">
        <f>+'[2]BoQ HSYC-Đạt'!AT2360</f>
        <v>159630</v>
      </c>
      <c r="AX2360" s="8">
        <f>F2360*AW2360</f>
        <v>29212290</v>
      </c>
      <c r="AY2360" s="8">
        <f>IF(AQ2360="CT",7%,5%)*AX2360</f>
        <v>2044860.3000000003</v>
      </c>
      <c r="AZ2360" s="8">
        <f>AX2360*2%</f>
        <v>584245.80000000005</v>
      </c>
      <c r="BA2360" s="8">
        <f>IF(BB2360&gt;0,0,AX2360*5%)</f>
        <v>1460614.5</v>
      </c>
      <c r="BB2360" s="8"/>
      <c r="BC2360" s="8">
        <f>+AX2360+AY2360+AZ2360+BA2360+BB2360</f>
        <v>33302010.600000001</v>
      </c>
      <c r="BD2360" s="8">
        <f>AX2360-AT2360</f>
        <v>29212290</v>
      </c>
      <c r="BE2360" s="2"/>
      <c r="BH2360" s="2"/>
    </row>
    <row r="2361" spans="2:60" ht="34" hidden="1" outlineLevel="1" x14ac:dyDescent="0.2">
      <c r="B2361" s="82">
        <v>16</v>
      </c>
      <c r="C2361" s="144" t="s">
        <v>820</v>
      </c>
      <c r="D2361" s="144"/>
      <c r="E2361" s="82" t="s">
        <v>64</v>
      </c>
      <c r="F2361" s="143">
        <v>259</v>
      </c>
      <c r="G2361" s="142">
        <f>'[1]BoQ HSYC'!F2361</f>
        <v>259</v>
      </c>
      <c r="H2361" s="185">
        <f>'[1]BoQ HSYC'!G2361</f>
        <v>0</v>
      </c>
      <c r="I2361" s="185">
        <f>'[1]BoQ HSYC'!H2361</f>
        <v>0</v>
      </c>
      <c r="J2361" s="185">
        <f>'[1]BoQ HSYC'!I2361</f>
        <v>0</v>
      </c>
      <c r="K2361" s="48">
        <f>'[1]BoQ HSYC'!J2361</f>
        <v>707000</v>
      </c>
      <c r="L2361" s="47">
        <f>'[1]BoQ HSYC'!K2361</f>
        <v>69257.142857142855</v>
      </c>
      <c r="M2361" s="47">
        <f>'[1]BoQ HSYC'!L2361</f>
        <v>776257.14285714284</v>
      </c>
      <c r="N2361" s="183">
        <f>'[1]BoQ HSYC'!M2361</f>
        <v>0</v>
      </c>
      <c r="O2361" s="183">
        <f>'[1]BoQ HSYC'!N2361</f>
        <v>24239.999999999996</v>
      </c>
      <c r="P2361" s="83">
        <f>'[1]BoQ HSYC'!O2361</f>
        <v>24239.999999999996</v>
      </c>
      <c r="Q2361" s="47">
        <f>'[1]BoQ HSYC'!P2361</f>
        <v>201050600</v>
      </c>
      <c r="R2361" s="132">
        <f>'[1]BoQ HSYC'!Q2361</f>
        <v>6278159.9999999991</v>
      </c>
      <c r="S2361" s="83">
        <f>'[1]BoQ HSYC'!R2361</f>
        <v>207328760</v>
      </c>
      <c r="T2361" s="48">
        <f>'[1]BoQ HSYC'!S2361</f>
        <v>0</v>
      </c>
      <c r="U2361" s="132">
        <f>'[1]BoQ HSYC'!T2361</f>
        <v>0</v>
      </c>
      <c r="V2361" s="132" t="str">
        <f>'[1]BoQ HSYC'!U2361</f>
        <v>VT: NCC, NC:BĐG Q2/2026</v>
      </c>
      <c r="W2361" s="132" t="str">
        <f>'[1]BoQ HSYC'!V2361</f>
        <v>VT: NCC, NC:BĐG Q2/2026</v>
      </c>
      <c r="X2361" s="44" t="str">
        <f>'[1]BoQ HSYC'!W2361</f>
        <v>ME</v>
      </c>
      <c r="Y2361" s="44"/>
      <c r="Z2361" s="44"/>
      <c r="AA2361" s="44"/>
      <c r="AB2361" s="2">
        <v>1439373.0119727748</v>
      </c>
      <c r="AC2361" s="2">
        <v>372797610.10094863</v>
      </c>
      <c r="AD2361" s="2">
        <f>+M2361</f>
        <v>776257.14285714284</v>
      </c>
      <c r="AE2361" s="2">
        <f>+AD2361*14%</f>
        <v>108676.00000000001</v>
      </c>
      <c r="AF2361" s="155">
        <f>+AD2361*35%</f>
        <v>271690</v>
      </c>
      <c r="AG2361" s="2">
        <f>+AD2361*F2361</f>
        <v>201050600</v>
      </c>
      <c r="AH2361" s="2">
        <f>+AE2361*F2361</f>
        <v>28147084.000000004</v>
      </c>
      <c r="AI2361" s="2">
        <f>+AF2361*F2361</f>
        <v>70367710</v>
      </c>
      <c r="AJ2361" s="2">
        <f>SUM(AG2361:AI2361)</f>
        <v>299565394</v>
      </c>
      <c r="AK2361" s="2">
        <f>+AD2361*G2361</f>
        <v>201050600</v>
      </c>
      <c r="AL2361" s="2">
        <f>+AE2361*G2361</f>
        <v>28147084.000000004</v>
      </c>
      <c r="AM2361" s="2">
        <f>+AF2361*G2361</f>
        <v>70367710</v>
      </c>
      <c r="AN2361" s="155">
        <f>SUM(AK2361:AM2361)</f>
        <v>299565394</v>
      </c>
      <c r="AQ2361" s="145" t="s">
        <v>525</v>
      </c>
      <c r="AU2361" s="8"/>
      <c r="AV2361" s="8"/>
      <c r="AW2361" s="2">
        <f>+'[2]BoQ HSYC-Đạt'!AT2361</f>
        <v>791782.28571428568</v>
      </c>
      <c r="AX2361" s="8">
        <f>F2361*AW2361</f>
        <v>205071612</v>
      </c>
      <c r="AY2361" s="8">
        <f>IF(AQ2361="CT",7%,5%)*AX2361</f>
        <v>14355012.840000002</v>
      </c>
      <c r="AZ2361" s="8">
        <f>AX2361*2%</f>
        <v>4101432.24</v>
      </c>
      <c r="BA2361" s="8">
        <f>IF(BB2361&gt;0,0,AX2361*5%)</f>
        <v>10253580.600000001</v>
      </c>
      <c r="BB2361" s="8"/>
      <c r="BC2361" s="8">
        <f>+AX2361+AY2361+AZ2361+BA2361+BB2361</f>
        <v>233781637.68000001</v>
      </c>
      <c r="BD2361" s="8">
        <f>AX2361-AT2361</f>
        <v>205071612</v>
      </c>
      <c r="BE2361" s="2"/>
      <c r="BH2361" s="2"/>
    </row>
    <row r="2362" spans="2:60" ht="34" hidden="1" outlineLevel="1" x14ac:dyDescent="0.2">
      <c r="B2362" s="82">
        <v>17</v>
      </c>
      <c r="C2362" s="144" t="s">
        <v>645</v>
      </c>
      <c r="D2362" s="144"/>
      <c r="E2362" s="82" t="s">
        <v>64</v>
      </c>
      <c r="F2362" s="143">
        <v>3</v>
      </c>
      <c r="G2362" s="142">
        <f>'[1]BoQ HSYC'!F2362</f>
        <v>3</v>
      </c>
      <c r="H2362" s="185">
        <f>'[1]BoQ HSYC'!G2362</f>
        <v>0</v>
      </c>
      <c r="I2362" s="185">
        <f>'[1]BoQ HSYC'!H2362</f>
        <v>0</v>
      </c>
      <c r="J2362" s="185">
        <f>'[1]BoQ HSYC'!I2362</f>
        <v>0</v>
      </c>
      <c r="K2362" s="48">
        <f>'[1]BoQ HSYC'!J2362</f>
        <v>100800</v>
      </c>
      <c r="L2362" s="47">
        <f>'[1]BoQ HSYC'!K2362</f>
        <v>49410</v>
      </c>
      <c r="M2362" s="47">
        <f>'[1]BoQ HSYC'!L2362</f>
        <v>150210</v>
      </c>
      <c r="N2362" s="183">
        <f>'[1]BoQ HSYC'!M2362</f>
        <v>0</v>
      </c>
      <c r="O2362" s="183">
        <f>'[1]BoQ HSYC'!N2362</f>
        <v>17293.5</v>
      </c>
      <c r="P2362" s="83">
        <f>'[1]BoQ HSYC'!O2362</f>
        <v>17293.5</v>
      </c>
      <c r="Q2362" s="47">
        <f>'[1]BoQ HSYC'!P2362</f>
        <v>450630</v>
      </c>
      <c r="R2362" s="132">
        <f>'[1]BoQ HSYC'!Q2362</f>
        <v>51880.5</v>
      </c>
      <c r="S2362" s="83">
        <f>'[1]BoQ HSYC'!R2362</f>
        <v>502510.5</v>
      </c>
      <c r="T2362" s="48">
        <f>'[1]BoQ HSYC'!S2362</f>
        <v>0</v>
      </c>
      <c r="U2362" s="132">
        <f>'[1]BoQ HSYC'!T2362</f>
        <v>1897730</v>
      </c>
      <c r="V2362" s="132" t="str">
        <f>'[1]BoQ HSYC'!U2362</f>
        <v>VT: NCC, NC:BĐG Q2/2026</v>
      </c>
      <c r="W2362" s="132" t="str">
        <f>'[1]BoQ HSYC'!V2362</f>
        <v>VT: NCC, NC:BĐG Q2/2026</v>
      </c>
      <c r="X2362" s="44" t="str">
        <f>'[1]BoQ HSYC'!W2362</f>
        <v>ME</v>
      </c>
      <c r="Y2362" s="44"/>
      <c r="Z2362" s="44"/>
      <c r="AA2362" s="44"/>
      <c r="AB2362" s="2">
        <v>464987.92234537494</v>
      </c>
      <c r="AC2362" s="2">
        <v>1394963.7670361248</v>
      </c>
      <c r="AD2362" s="2">
        <f>+M2362</f>
        <v>150210</v>
      </c>
      <c r="AE2362" s="2">
        <f>+AD2362*14%</f>
        <v>21029.4</v>
      </c>
      <c r="AF2362" s="155">
        <f>+AD2362*35%</f>
        <v>52573.5</v>
      </c>
      <c r="AG2362" s="2">
        <f>+AD2362*F2362</f>
        <v>450630</v>
      </c>
      <c r="AH2362" s="2">
        <f>+AE2362*F2362</f>
        <v>63088.200000000004</v>
      </c>
      <c r="AI2362" s="2">
        <f>+AF2362*F2362</f>
        <v>157720.5</v>
      </c>
      <c r="AJ2362" s="2">
        <f>SUM(AG2362:AI2362)</f>
        <v>671438.7</v>
      </c>
      <c r="AK2362" s="2">
        <f>+AD2362*G2362</f>
        <v>450630</v>
      </c>
      <c r="AL2362" s="2">
        <f>+AE2362*G2362</f>
        <v>63088.200000000004</v>
      </c>
      <c r="AM2362" s="2">
        <f>+AF2362*G2362</f>
        <v>157720.5</v>
      </c>
      <c r="AN2362" s="155">
        <f>SUM(AK2362:AM2362)</f>
        <v>671438.7</v>
      </c>
      <c r="AQ2362" s="145" t="s">
        <v>525</v>
      </c>
      <c r="AU2362" s="8"/>
      <c r="AV2362" s="8"/>
      <c r="AW2362" s="2">
        <f>+'[2]BoQ HSYC-Đạt'!AT2362</f>
        <v>366786.9</v>
      </c>
      <c r="AX2362" s="8">
        <f>F2362*AW2362</f>
        <v>1100360.7000000002</v>
      </c>
      <c r="AY2362" s="8">
        <f>IF(AQ2362="CT",7%,5%)*AX2362</f>
        <v>77025.249000000025</v>
      </c>
      <c r="AZ2362" s="8">
        <f>AX2362*2%</f>
        <v>22007.214000000004</v>
      </c>
      <c r="BA2362" s="8">
        <f>IF(BB2362&gt;0,0,AX2362*5%)</f>
        <v>55018.035000000011</v>
      </c>
      <c r="BB2362" s="8"/>
      <c r="BC2362" s="8">
        <f>+AX2362+AY2362+AZ2362+BA2362+BB2362</f>
        <v>1254411.1980000001</v>
      </c>
      <c r="BD2362" s="8">
        <f>AX2362-AT2362</f>
        <v>1100360.7000000002</v>
      </c>
      <c r="BE2362" s="2"/>
      <c r="BH2362" s="2"/>
    </row>
    <row r="2363" spans="2:60" ht="34" hidden="1" outlineLevel="1" x14ac:dyDescent="0.2">
      <c r="B2363" s="82">
        <v>18</v>
      </c>
      <c r="C2363" s="144" t="s">
        <v>644</v>
      </c>
      <c r="D2363" s="144"/>
      <c r="E2363" s="82" t="s">
        <v>85</v>
      </c>
      <c r="F2363" s="143">
        <v>17</v>
      </c>
      <c r="G2363" s="142">
        <f>'[1]BoQ HSYC'!F2363</f>
        <v>17</v>
      </c>
      <c r="H2363" s="185">
        <f>'[1]BoQ HSYC'!G2363</f>
        <v>0</v>
      </c>
      <c r="I2363" s="185">
        <f>'[1]BoQ HSYC'!H2363</f>
        <v>0</v>
      </c>
      <c r="J2363" s="185">
        <f>'[1]BoQ HSYC'!I2363</f>
        <v>0</v>
      </c>
      <c r="K2363" s="48">
        <f>'[1]BoQ HSYC'!J2363</f>
        <v>538846</v>
      </c>
      <c r="L2363" s="47">
        <f>'[1]BoQ HSYC'!K2363</f>
        <v>21085.714285714286</v>
      </c>
      <c r="M2363" s="47">
        <f>'[1]BoQ HSYC'!L2363</f>
        <v>559931.71428571432</v>
      </c>
      <c r="N2363" s="183">
        <f>'[1]BoQ HSYC'!M2363</f>
        <v>0</v>
      </c>
      <c r="O2363" s="183">
        <f>'[1]BoQ HSYC'!N2363</f>
        <v>7380</v>
      </c>
      <c r="P2363" s="83">
        <f>'[1]BoQ HSYC'!O2363</f>
        <v>7380</v>
      </c>
      <c r="Q2363" s="47">
        <f>'[1]BoQ HSYC'!P2363</f>
        <v>9518839.1428571437</v>
      </c>
      <c r="R2363" s="132">
        <f>'[1]BoQ HSYC'!Q2363</f>
        <v>125460</v>
      </c>
      <c r="S2363" s="83">
        <f>'[1]BoQ HSYC'!R2363</f>
        <v>9644299.1428571437</v>
      </c>
      <c r="T2363" s="48">
        <f>'[1]BoQ HSYC'!S2363</f>
        <v>0</v>
      </c>
      <c r="U2363" s="132">
        <f>'[1]BoQ HSYC'!T2363</f>
        <v>0</v>
      </c>
      <c r="V2363" s="132" t="str">
        <f>'[1]BoQ HSYC'!U2363</f>
        <v>VT: NCC, NC:BĐG Q2/2026</v>
      </c>
      <c r="W2363" s="132" t="str">
        <f>'[1]BoQ HSYC'!V2363</f>
        <v>VT: NCC, NC:BĐG Q2/2026</v>
      </c>
      <c r="X2363" s="44" t="str">
        <f>'[1]BoQ HSYC'!W2363</f>
        <v>ME</v>
      </c>
      <c r="Y2363" s="44"/>
      <c r="Z2363" s="44"/>
      <c r="AA2363" s="44"/>
      <c r="AB2363" s="2">
        <v>217809.29836874999</v>
      </c>
      <c r="AC2363" s="2">
        <v>3702758.0722687501</v>
      </c>
      <c r="AD2363" s="2">
        <f>+M2363</f>
        <v>559931.71428571432</v>
      </c>
      <c r="AE2363" s="2">
        <f>+AD2363*14%</f>
        <v>78390.440000000017</v>
      </c>
      <c r="AF2363" s="155">
        <f>+AD2363*35%</f>
        <v>195976.1</v>
      </c>
      <c r="AG2363" s="2">
        <f>+AD2363*F2363</f>
        <v>9518839.1428571437</v>
      </c>
      <c r="AH2363" s="2">
        <f>+AE2363*F2363</f>
        <v>1332637.4800000002</v>
      </c>
      <c r="AI2363" s="2">
        <f>+AF2363*F2363</f>
        <v>3331593.7</v>
      </c>
      <c r="AJ2363" s="2">
        <f>SUM(AG2363:AI2363)</f>
        <v>14183070.322857145</v>
      </c>
      <c r="AK2363" s="2">
        <f>+AD2363*G2363</f>
        <v>9518839.1428571437</v>
      </c>
      <c r="AL2363" s="2">
        <f>+AE2363*G2363</f>
        <v>1332637.4800000002</v>
      </c>
      <c r="AM2363" s="2">
        <f>+AF2363*G2363</f>
        <v>3331593.7</v>
      </c>
      <c r="AN2363" s="155">
        <f>SUM(AK2363:AM2363)</f>
        <v>14183070.322857145</v>
      </c>
      <c r="AQ2363" s="145" t="s">
        <v>525</v>
      </c>
      <c r="AU2363" s="8"/>
      <c r="AV2363" s="8"/>
      <c r="AW2363" s="2">
        <f>+'[2]BoQ HSYC-Đạt'!AT2363</f>
        <v>172977.42857142858</v>
      </c>
      <c r="AX2363" s="8">
        <f>F2363*AW2363</f>
        <v>2940616.2857142859</v>
      </c>
      <c r="AY2363" s="8">
        <f>IF(AQ2363="CT",7%,5%)*AX2363</f>
        <v>205843.14000000004</v>
      </c>
      <c r="AZ2363" s="8">
        <f>AX2363*2%</f>
        <v>58812.325714285718</v>
      </c>
      <c r="BA2363" s="8">
        <f>IF(BB2363&gt;0,0,AX2363*5%)</f>
        <v>147030.8142857143</v>
      </c>
      <c r="BB2363" s="8"/>
      <c r="BC2363" s="8">
        <f>+AX2363+AY2363+AZ2363+BA2363+BB2363</f>
        <v>3352302.5657142857</v>
      </c>
      <c r="BD2363" s="8">
        <f>AX2363-AT2363</f>
        <v>2940616.2857142859</v>
      </c>
      <c r="BE2363" s="2"/>
      <c r="BH2363" s="2"/>
    </row>
    <row r="2364" spans="2:60" ht="34" hidden="1" outlineLevel="1" x14ac:dyDescent="0.2">
      <c r="B2364" s="82">
        <v>19</v>
      </c>
      <c r="C2364" s="144" t="s">
        <v>643</v>
      </c>
      <c r="D2364" s="144"/>
      <c r="E2364" s="82" t="s">
        <v>85</v>
      </c>
      <c r="F2364" s="143">
        <v>25</v>
      </c>
      <c r="G2364" s="142">
        <f>'[1]BoQ HSYC'!F2364</f>
        <v>25</v>
      </c>
      <c r="H2364" s="185">
        <f>'[1]BoQ HSYC'!G2364</f>
        <v>0</v>
      </c>
      <c r="I2364" s="185">
        <f>'[1]BoQ HSYC'!H2364</f>
        <v>0</v>
      </c>
      <c r="J2364" s="185">
        <f>'[1]BoQ HSYC'!I2364</f>
        <v>0</v>
      </c>
      <c r="K2364" s="48">
        <f>'[1]BoQ HSYC'!J2364</f>
        <v>696465</v>
      </c>
      <c r="L2364" s="47">
        <f>'[1]BoQ HSYC'!K2364</f>
        <v>23142.857142857145</v>
      </c>
      <c r="M2364" s="47">
        <f>'[1]BoQ HSYC'!L2364</f>
        <v>719607.85714285716</v>
      </c>
      <c r="N2364" s="183">
        <f>'[1]BoQ HSYC'!M2364</f>
        <v>0</v>
      </c>
      <c r="O2364" s="183">
        <f>'[1]BoQ HSYC'!N2364</f>
        <v>8100</v>
      </c>
      <c r="P2364" s="83">
        <f>'[1]BoQ HSYC'!O2364</f>
        <v>8100</v>
      </c>
      <c r="Q2364" s="47">
        <f>'[1]BoQ HSYC'!P2364</f>
        <v>17990196.428571429</v>
      </c>
      <c r="R2364" s="132">
        <f>'[1]BoQ HSYC'!Q2364</f>
        <v>202500</v>
      </c>
      <c r="S2364" s="83">
        <f>'[1]BoQ HSYC'!R2364</f>
        <v>18192696.428571429</v>
      </c>
      <c r="T2364" s="48">
        <f>'[1]BoQ HSYC'!S2364</f>
        <v>0</v>
      </c>
      <c r="U2364" s="132">
        <f>'[1]BoQ HSYC'!T2364</f>
        <v>0</v>
      </c>
      <c r="V2364" s="132" t="str">
        <f>'[1]BoQ HSYC'!U2364</f>
        <v>VT: NCC, NC:BĐG Q2/2026</v>
      </c>
      <c r="W2364" s="132" t="str">
        <f>'[1]BoQ HSYC'!V2364</f>
        <v>VT: NCC, NC:BĐG Q2/2026</v>
      </c>
      <c r="X2364" s="44" t="str">
        <f>'[1]BoQ HSYC'!W2364</f>
        <v>ME</v>
      </c>
      <c r="Y2364" s="44"/>
      <c r="Z2364" s="44"/>
      <c r="AA2364" s="44"/>
      <c r="AB2364" s="2">
        <v>325986.12692249997</v>
      </c>
      <c r="AC2364" s="2">
        <v>8149653.1730624996</v>
      </c>
      <c r="AD2364" s="2">
        <f>+M2364</f>
        <v>719607.85714285716</v>
      </c>
      <c r="AE2364" s="2">
        <f>+AD2364*14%</f>
        <v>100745.1</v>
      </c>
      <c r="AF2364" s="155">
        <f>+AD2364*35%</f>
        <v>251862.75</v>
      </c>
      <c r="AG2364" s="2">
        <f>+AD2364*F2364</f>
        <v>17990196.428571429</v>
      </c>
      <c r="AH2364" s="2">
        <f>+AE2364*F2364</f>
        <v>2518627.5</v>
      </c>
      <c r="AI2364" s="2">
        <f>+AF2364*F2364</f>
        <v>6296568.75</v>
      </c>
      <c r="AJ2364" s="2">
        <f>SUM(AG2364:AI2364)</f>
        <v>26805392.678571429</v>
      </c>
      <c r="AK2364" s="2">
        <f>+AD2364*G2364</f>
        <v>17990196.428571429</v>
      </c>
      <c r="AL2364" s="2">
        <f>+AE2364*G2364</f>
        <v>2518627.5</v>
      </c>
      <c r="AM2364" s="2">
        <f>+AF2364*G2364</f>
        <v>6296568.75</v>
      </c>
      <c r="AN2364" s="155">
        <f>SUM(AK2364:AM2364)</f>
        <v>26805392.678571429</v>
      </c>
      <c r="AQ2364" s="145" t="s">
        <v>525</v>
      </c>
      <c r="AU2364" s="8"/>
      <c r="AV2364" s="8"/>
      <c r="AW2364" s="2">
        <f>+'[2]BoQ HSYC-Đạt'!AT2364</f>
        <v>259225.71428571429</v>
      </c>
      <c r="AX2364" s="8">
        <f>F2364*AW2364</f>
        <v>6480642.8571428573</v>
      </c>
      <c r="AY2364" s="8">
        <f>IF(AQ2364="CT",7%,5%)*AX2364</f>
        <v>453645.00000000006</v>
      </c>
      <c r="AZ2364" s="8">
        <f>AX2364*2%</f>
        <v>129612.85714285714</v>
      </c>
      <c r="BA2364" s="8">
        <f>IF(BB2364&gt;0,0,AX2364*5%)</f>
        <v>324032.1428571429</v>
      </c>
      <c r="BB2364" s="8"/>
      <c r="BC2364" s="8">
        <f>+AX2364+AY2364+AZ2364+BA2364+BB2364</f>
        <v>7387932.8571428573</v>
      </c>
      <c r="BD2364" s="8">
        <f>AX2364-AT2364</f>
        <v>6480642.8571428573</v>
      </c>
      <c r="BE2364" s="2"/>
      <c r="BH2364" s="2"/>
    </row>
    <row r="2365" spans="2:60" ht="34" hidden="1" outlineLevel="1" x14ac:dyDescent="0.2">
      <c r="B2365" s="82">
        <v>20</v>
      </c>
      <c r="C2365" s="144" t="s">
        <v>914</v>
      </c>
      <c r="D2365" s="144"/>
      <c r="E2365" s="82" t="s">
        <v>85</v>
      </c>
      <c r="F2365" s="143">
        <v>2</v>
      </c>
      <c r="G2365" s="142">
        <f>'[1]BoQ HSYC'!F2365</f>
        <v>2</v>
      </c>
      <c r="H2365" s="185">
        <f>'[1]BoQ HSYC'!G2365</f>
        <v>0</v>
      </c>
      <c r="I2365" s="185">
        <f>'[1]BoQ HSYC'!H2365</f>
        <v>0</v>
      </c>
      <c r="J2365" s="185">
        <f>'[1]BoQ HSYC'!I2365</f>
        <v>0</v>
      </c>
      <c r="K2365" s="48">
        <f>'[1]BoQ HSYC'!J2365</f>
        <v>796565</v>
      </c>
      <c r="L2365" s="47">
        <f>'[1]BoQ HSYC'!K2365</f>
        <v>23142.857142857145</v>
      </c>
      <c r="M2365" s="47">
        <f>'[1]BoQ HSYC'!L2365</f>
        <v>819707.85714285716</v>
      </c>
      <c r="N2365" s="183">
        <f>'[1]BoQ HSYC'!M2365</f>
        <v>0</v>
      </c>
      <c r="O2365" s="183">
        <f>'[1]BoQ HSYC'!N2365</f>
        <v>8100</v>
      </c>
      <c r="P2365" s="83">
        <f>'[1]BoQ HSYC'!O2365</f>
        <v>8100</v>
      </c>
      <c r="Q2365" s="47">
        <f>'[1]BoQ HSYC'!P2365</f>
        <v>1639415.7142857143</v>
      </c>
      <c r="R2365" s="132">
        <f>'[1]BoQ HSYC'!Q2365</f>
        <v>16200</v>
      </c>
      <c r="S2365" s="83">
        <f>'[1]BoQ HSYC'!R2365</f>
        <v>1655615.7142857143</v>
      </c>
      <c r="T2365" s="48">
        <f>'[1]BoQ HSYC'!S2365</f>
        <v>0</v>
      </c>
      <c r="U2365" s="132">
        <f>'[1]BoQ HSYC'!T2365</f>
        <v>0</v>
      </c>
      <c r="V2365" s="132" t="str">
        <f>'[1]BoQ HSYC'!U2365</f>
        <v>VT: NCC, NC:BĐG Q2/2026</v>
      </c>
      <c r="W2365" s="132" t="str">
        <f>'[1]BoQ HSYC'!V2365</f>
        <v>VT: NCC, NC:BĐG Q2/2026</v>
      </c>
      <c r="X2365" s="44" t="str">
        <f>'[1]BoQ HSYC'!W2365</f>
        <v>ME</v>
      </c>
      <c r="Y2365" s="44"/>
      <c r="Z2365" s="44"/>
      <c r="AA2365" s="44"/>
      <c r="AB2365" s="2">
        <v>417298.86540374998</v>
      </c>
      <c r="AC2365" s="2">
        <v>834597.73080749996</v>
      </c>
      <c r="AD2365" s="2">
        <f>+M2365</f>
        <v>819707.85714285716</v>
      </c>
      <c r="AE2365" s="2">
        <f>+AD2365*14%</f>
        <v>114759.10000000002</v>
      </c>
      <c r="AF2365" s="155">
        <f>+AD2365*35%</f>
        <v>286897.75</v>
      </c>
      <c r="AG2365" s="2">
        <f>+AD2365*F2365</f>
        <v>1639415.7142857143</v>
      </c>
      <c r="AH2365" s="2">
        <f>+AE2365*F2365</f>
        <v>229518.20000000004</v>
      </c>
      <c r="AI2365" s="2">
        <f>+AF2365*F2365</f>
        <v>573795.5</v>
      </c>
      <c r="AJ2365" s="2">
        <f>SUM(AG2365:AI2365)</f>
        <v>2442729.4142857143</v>
      </c>
      <c r="AK2365" s="2">
        <f>+AD2365*G2365</f>
        <v>1639415.7142857143</v>
      </c>
      <c r="AL2365" s="2">
        <f>+AE2365*G2365</f>
        <v>229518.20000000004</v>
      </c>
      <c r="AM2365" s="2">
        <f>+AF2365*G2365</f>
        <v>573795.5</v>
      </c>
      <c r="AN2365" s="155">
        <f>SUM(AK2365:AM2365)</f>
        <v>2442729.4142857143</v>
      </c>
      <c r="AQ2365" s="145" t="s">
        <v>525</v>
      </c>
      <c r="AU2365" s="8"/>
      <c r="AV2365" s="8"/>
      <c r="AW2365" s="2">
        <f>+'[2]BoQ HSYC-Đạt'!AT2365</f>
        <v>332155.71428571432</v>
      </c>
      <c r="AX2365" s="8">
        <f>F2365*AW2365</f>
        <v>664311.42857142864</v>
      </c>
      <c r="AY2365" s="8">
        <f>IF(AQ2365="CT",7%,5%)*AX2365</f>
        <v>46501.80000000001</v>
      </c>
      <c r="AZ2365" s="8">
        <f>AX2365*2%</f>
        <v>13286.228571428574</v>
      </c>
      <c r="BA2365" s="8">
        <f>IF(BB2365&gt;0,0,AX2365*5%)</f>
        <v>33215.571428571435</v>
      </c>
      <c r="BB2365" s="8"/>
      <c r="BC2365" s="8">
        <f>+AX2365+AY2365+AZ2365+BA2365+BB2365</f>
        <v>757315.02857142873</v>
      </c>
      <c r="BD2365" s="8">
        <f>AX2365-AT2365</f>
        <v>664311.42857142864</v>
      </c>
      <c r="BE2365" s="2"/>
      <c r="BH2365" s="2"/>
    </row>
    <row r="2366" spans="2:60" ht="17" hidden="1" outlineLevel="1" x14ac:dyDescent="0.2">
      <c r="B2366" s="82"/>
      <c r="C2366" s="144" t="s">
        <v>642</v>
      </c>
      <c r="D2366" s="144"/>
      <c r="E2366" s="82"/>
      <c r="F2366" s="143"/>
      <c r="G2366" s="142">
        <f>'[1]BoQ HSYC'!F2366</f>
        <v>0</v>
      </c>
      <c r="H2366" s="185">
        <f>'[1]BoQ HSYC'!G2366</f>
        <v>0</v>
      </c>
      <c r="I2366" s="185">
        <f>'[1]BoQ HSYC'!H2366</f>
        <v>0</v>
      </c>
      <c r="J2366" s="185">
        <f>'[1]BoQ HSYC'!I2366</f>
        <v>0</v>
      </c>
      <c r="K2366" s="48">
        <f>'[1]BoQ HSYC'!J2366</f>
        <v>0</v>
      </c>
      <c r="L2366" s="47">
        <f>'[1]BoQ HSYC'!K2366</f>
        <v>0</v>
      </c>
      <c r="M2366" s="47">
        <f>'[1]BoQ HSYC'!L2366</f>
        <v>0</v>
      </c>
      <c r="N2366" s="183">
        <f>'[1]BoQ HSYC'!M2366</f>
        <v>0</v>
      </c>
      <c r="O2366" s="183">
        <f>'[1]BoQ HSYC'!N2366</f>
        <v>0</v>
      </c>
      <c r="P2366" s="83">
        <f>'[1]BoQ HSYC'!O2366</f>
        <v>0</v>
      </c>
      <c r="Q2366" s="47">
        <f>'[1]BoQ HSYC'!P2366</f>
        <v>0</v>
      </c>
      <c r="R2366" s="132">
        <f>'[1]BoQ HSYC'!Q2366</f>
        <v>0</v>
      </c>
      <c r="S2366" s="83">
        <f>'[1]BoQ HSYC'!R2366</f>
        <v>0</v>
      </c>
      <c r="T2366" s="48">
        <f>'[1]BoQ HSYC'!S2366</f>
        <v>0</v>
      </c>
      <c r="U2366" s="132">
        <f>'[1]BoQ HSYC'!T2366</f>
        <v>0</v>
      </c>
      <c r="V2366" s="132">
        <f>'[1]BoQ HSYC'!U2366</f>
        <v>0</v>
      </c>
      <c r="W2366" s="132">
        <f>'[1]BoQ HSYC'!V2366</f>
        <v>0</v>
      </c>
      <c r="X2366" s="44" t="str">
        <f>'[1]BoQ HSYC'!W2366</f>
        <v>ME</v>
      </c>
      <c r="Y2366" s="44"/>
      <c r="Z2366" s="44"/>
      <c r="AA2366" s="44"/>
      <c r="AB2366" s="2">
        <v>0</v>
      </c>
      <c r="AC2366" s="2">
        <v>0</v>
      </c>
      <c r="AD2366" s="2">
        <f>+M2366</f>
        <v>0</v>
      </c>
      <c r="AE2366" s="2">
        <f>+AD2366*14%</f>
        <v>0</v>
      </c>
      <c r="AF2366" s="155">
        <f>+AD2366*35%</f>
        <v>0</v>
      </c>
      <c r="AG2366" s="2">
        <f>+AD2366*F2366</f>
        <v>0</v>
      </c>
      <c r="AH2366" s="2">
        <f>+AE2366*F2366</f>
        <v>0</v>
      </c>
      <c r="AI2366" s="2">
        <f>+AF2366*F2366</f>
        <v>0</v>
      </c>
      <c r="AJ2366" s="2">
        <f>SUM(AG2366:AI2366)</f>
        <v>0</v>
      </c>
      <c r="AK2366" s="2">
        <f>+AD2366*G2366</f>
        <v>0</v>
      </c>
      <c r="AL2366" s="2">
        <f>+AE2366*G2366</f>
        <v>0</v>
      </c>
      <c r="AM2366" s="2">
        <f>+AF2366*G2366</f>
        <v>0</v>
      </c>
      <c r="AN2366" s="155">
        <f>SUM(AK2366:AM2366)</f>
        <v>0</v>
      </c>
      <c r="AQ2366" s="145" t="s">
        <v>525</v>
      </c>
      <c r="AU2366" s="8"/>
      <c r="AV2366" s="8"/>
      <c r="AW2366" s="2">
        <f>+'[2]BoQ HSYC-Đạt'!AT2366</f>
        <v>0</v>
      </c>
      <c r="AX2366" s="8">
        <f>F2366*AW2366</f>
        <v>0</v>
      </c>
      <c r="AY2366" s="8">
        <f>IF(AQ2366="CT",7%,5%)*AX2366</f>
        <v>0</v>
      </c>
      <c r="AZ2366" s="8">
        <f>AX2366*2%</f>
        <v>0</v>
      </c>
      <c r="BA2366" s="8">
        <f>IF(BB2366&gt;0,0,AX2366*5%)</f>
        <v>0</v>
      </c>
      <c r="BB2366" s="8"/>
      <c r="BC2366" s="8">
        <f>+AX2366+AY2366+AZ2366+BA2366+BB2366</f>
        <v>0</v>
      </c>
      <c r="BD2366" s="8">
        <f>AX2366-AT2366</f>
        <v>0</v>
      </c>
      <c r="BE2366" s="2"/>
      <c r="BH2366" s="2"/>
    </row>
    <row r="2367" spans="2:60" ht="34" hidden="1" outlineLevel="1" x14ac:dyDescent="0.2">
      <c r="B2367" s="82">
        <v>22</v>
      </c>
      <c r="C2367" s="144" t="s">
        <v>641</v>
      </c>
      <c r="D2367" s="144"/>
      <c r="E2367" s="82" t="s">
        <v>638</v>
      </c>
      <c r="F2367" s="143">
        <v>12</v>
      </c>
      <c r="G2367" s="142">
        <f>'[1]BoQ HSYC'!F2367</f>
        <v>12</v>
      </c>
      <c r="H2367" s="185">
        <f>'[1]BoQ HSYC'!G2367</f>
        <v>0</v>
      </c>
      <c r="I2367" s="185">
        <f>'[1]BoQ HSYC'!H2367</f>
        <v>0</v>
      </c>
      <c r="J2367" s="185">
        <f>'[1]BoQ HSYC'!I2367</f>
        <v>0</v>
      </c>
      <c r="K2367" s="48">
        <f>'[1]BoQ HSYC'!J2367</f>
        <v>1500000</v>
      </c>
      <c r="L2367" s="47">
        <f>'[1]BoQ HSYC'!K2367</f>
        <v>245179.59655738101</v>
      </c>
      <c r="M2367" s="47">
        <f>'[1]BoQ HSYC'!L2367</f>
        <v>1745179.5965573811</v>
      </c>
      <c r="N2367" s="183">
        <f>'[1]BoQ HSYC'!M2367</f>
        <v>0</v>
      </c>
      <c r="O2367" s="183">
        <f>'[1]BoQ HSYC'!N2367</f>
        <v>85812.858795083346</v>
      </c>
      <c r="P2367" s="83">
        <f>'[1]BoQ HSYC'!O2367</f>
        <v>85812.858795083346</v>
      </c>
      <c r="Q2367" s="47">
        <f>'[1]BoQ HSYC'!P2367</f>
        <v>20942155.158688575</v>
      </c>
      <c r="R2367" s="132">
        <f>'[1]BoQ HSYC'!Q2367</f>
        <v>1029754.3055410001</v>
      </c>
      <c r="S2367" s="83">
        <f>'[1]BoQ HSYC'!R2367</f>
        <v>21971909.464229576</v>
      </c>
      <c r="T2367" s="48">
        <f>'[1]BoQ HSYC'!S2367</f>
        <v>0</v>
      </c>
      <c r="U2367" s="132">
        <f>'[1]BoQ HSYC'!T2367</f>
        <v>9510000</v>
      </c>
      <c r="V2367" s="132" t="str">
        <f>'[1]BoQ HSYC'!U2367</f>
        <v>Vingroup</v>
      </c>
      <c r="W2367" s="132" t="str">
        <f>'[1]BoQ HSYC'!V2367</f>
        <v>Vingroup</v>
      </c>
      <c r="X2367" s="44" t="str">
        <f>'[1]BoQ HSYC'!W2367</f>
        <v>ME</v>
      </c>
      <c r="Y2367" s="44"/>
      <c r="Z2367" s="44"/>
      <c r="AA2367" s="44"/>
      <c r="AB2367" s="2">
        <v>2200538.3365622251</v>
      </c>
      <c r="AC2367" s="2">
        <v>26406460.0387467</v>
      </c>
      <c r="AD2367" s="2">
        <f>+M2367</f>
        <v>1745179.5965573811</v>
      </c>
      <c r="AE2367" s="2">
        <f>+AD2367*14%</f>
        <v>244325.14351803338</v>
      </c>
      <c r="AF2367" s="155">
        <f>+AD2367*35%</f>
        <v>610812.85879508336</v>
      </c>
      <c r="AG2367" s="2">
        <f>+AD2367*F2367</f>
        <v>20942155.158688575</v>
      </c>
      <c r="AH2367" s="2">
        <f>+AE2367*F2367</f>
        <v>2931901.7222164003</v>
      </c>
      <c r="AI2367" s="2">
        <f>+AF2367*F2367</f>
        <v>7329754.3055410003</v>
      </c>
      <c r="AJ2367" s="2">
        <f>SUM(AG2367:AI2367)</f>
        <v>31203811.186445978</v>
      </c>
      <c r="AK2367" s="2">
        <f>+AD2367*G2367</f>
        <v>20942155.158688575</v>
      </c>
      <c r="AL2367" s="2">
        <f>+AE2367*G2367</f>
        <v>2931901.7222164003</v>
      </c>
      <c r="AM2367" s="2">
        <f>+AF2367*G2367</f>
        <v>7329754.3055410003</v>
      </c>
      <c r="AN2367" s="155">
        <f>SUM(AK2367:AM2367)</f>
        <v>31203811.186445978</v>
      </c>
      <c r="AQ2367" s="145" t="s">
        <v>525</v>
      </c>
      <c r="AU2367" s="8"/>
      <c r="AV2367" s="8"/>
      <c r="AW2367" s="2">
        <f>+'[2]BoQ HSYC-Đạt'!AT2367</f>
        <v>1331471.8884885288</v>
      </c>
      <c r="AX2367" s="8">
        <f>F2367*AW2367</f>
        <v>15977662.661862345</v>
      </c>
      <c r="AY2367" s="8">
        <f>IF(AQ2367="CT",7%,5%)*AX2367</f>
        <v>1118436.3863303643</v>
      </c>
      <c r="AZ2367" s="8">
        <f>AX2367*2%</f>
        <v>319553.25323724694</v>
      </c>
      <c r="BA2367" s="8">
        <f>IF(BB2367&gt;0,0,AX2367*5%)</f>
        <v>798883.13309311727</v>
      </c>
      <c r="BB2367" s="8"/>
      <c r="BC2367" s="8">
        <f>+AX2367+AY2367+AZ2367+BA2367+BB2367</f>
        <v>18214535.434523076</v>
      </c>
      <c r="BD2367" s="8">
        <f>AX2367-AT2367</f>
        <v>15977662.661862345</v>
      </c>
      <c r="BE2367" s="2"/>
      <c r="BH2367" s="2"/>
    </row>
    <row r="2368" spans="2:60" ht="34" hidden="1" outlineLevel="1" x14ac:dyDescent="0.2">
      <c r="B2368" s="82">
        <v>23</v>
      </c>
      <c r="C2368" s="144" t="s">
        <v>640</v>
      </c>
      <c r="D2368" s="144"/>
      <c r="E2368" s="82" t="s">
        <v>638</v>
      </c>
      <c r="F2368" s="143">
        <v>3.6</v>
      </c>
      <c r="G2368" s="142">
        <f>'[1]BoQ HSYC'!F2368</f>
        <v>3.6</v>
      </c>
      <c r="H2368" s="185">
        <f>'[1]BoQ HSYC'!G2368</f>
        <v>0</v>
      </c>
      <c r="I2368" s="185">
        <f>'[1]BoQ HSYC'!H2368</f>
        <v>0</v>
      </c>
      <c r="J2368" s="185">
        <f>'[1]BoQ HSYC'!I2368</f>
        <v>0</v>
      </c>
      <c r="K2368" s="48">
        <f>'[1]BoQ HSYC'!J2368</f>
        <v>1650000</v>
      </c>
      <c r="L2368" s="47">
        <f>'[1]BoQ HSYC'!K2368</f>
        <v>245179.59655738101</v>
      </c>
      <c r="M2368" s="47">
        <f>'[1]BoQ HSYC'!L2368</f>
        <v>1895179.5965573811</v>
      </c>
      <c r="N2368" s="183">
        <f>'[1]BoQ HSYC'!M2368</f>
        <v>0</v>
      </c>
      <c r="O2368" s="183">
        <f>'[1]BoQ HSYC'!N2368</f>
        <v>85812.858795083346</v>
      </c>
      <c r="P2368" s="83">
        <f>'[1]BoQ HSYC'!O2368</f>
        <v>85812.858795083346</v>
      </c>
      <c r="Q2368" s="47">
        <f>'[1]BoQ HSYC'!P2368</f>
        <v>6822646.5476065725</v>
      </c>
      <c r="R2368" s="132">
        <f>'[1]BoQ HSYC'!Q2368</f>
        <v>308926.29166230006</v>
      </c>
      <c r="S2368" s="83">
        <f>'[1]BoQ HSYC'!R2368</f>
        <v>7131572.8392688725</v>
      </c>
      <c r="T2368" s="48">
        <f>'[1]BoQ HSYC'!S2368</f>
        <v>0</v>
      </c>
      <c r="U2368" s="132">
        <f>'[1]BoQ HSYC'!T2368</f>
        <v>9510000</v>
      </c>
      <c r="V2368" s="132" t="str">
        <f>'[1]BoQ HSYC'!U2368</f>
        <v>Vingroup</v>
      </c>
      <c r="W2368" s="132" t="str">
        <f>'[1]BoQ HSYC'!V2368</f>
        <v>Vingroup</v>
      </c>
      <c r="X2368" s="44" t="str">
        <f>'[1]BoQ HSYC'!W2368</f>
        <v>ME</v>
      </c>
      <c r="Y2368" s="44"/>
      <c r="Z2368" s="44"/>
      <c r="AA2368" s="44"/>
      <c r="AB2368" s="2">
        <v>6098378.0704753501</v>
      </c>
      <c r="AC2368" s="2">
        <v>21954161.053711262</v>
      </c>
      <c r="AD2368" s="2">
        <f>+M2368</f>
        <v>1895179.5965573811</v>
      </c>
      <c r="AE2368" s="2">
        <f>+AD2368*14%</f>
        <v>265325.14351803338</v>
      </c>
      <c r="AF2368" s="155">
        <f>+AD2368*35%</f>
        <v>663312.85879508336</v>
      </c>
      <c r="AG2368" s="2">
        <f>+AD2368*F2368</f>
        <v>6822646.5476065725</v>
      </c>
      <c r="AH2368" s="2">
        <f>+AE2368*F2368</f>
        <v>955170.51666492014</v>
      </c>
      <c r="AI2368" s="2">
        <f>+AF2368*F2368</f>
        <v>2387926.2916623</v>
      </c>
      <c r="AJ2368" s="2">
        <f>SUM(AG2368:AI2368)</f>
        <v>10165743.355933793</v>
      </c>
      <c r="AK2368" s="2">
        <f>+AD2368*G2368</f>
        <v>6822646.5476065725</v>
      </c>
      <c r="AL2368" s="2">
        <f>+AE2368*G2368</f>
        <v>955170.51666492014</v>
      </c>
      <c r="AM2368" s="2">
        <f>+AF2368*G2368</f>
        <v>2387926.2916623</v>
      </c>
      <c r="AN2368" s="155">
        <f>SUM(AK2368:AM2368)</f>
        <v>10165743.355933793</v>
      </c>
      <c r="AQ2368" s="145" t="s">
        <v>525</v>
      </c>
      <c r="AU2368" s="8"/>
      <c r="AV2368" s="8"/>
      <c r="AW2368" s="2">
        <f>+'[2]BoQ HSYC-Đạt'!AT2368</f>
        <v>2443083.1884885286</v>
      </c>
      <c r="AX2368" s="8">
        <f>F2368*AW2368</f>
        <v>8795099.4785587024</v>
      </c>
      <c r="AY2368" s="8">
        <f>IF(AQ2368="CT",7%,5%)*AX2368</f>
        <v>615656.96349910926</v>
      </c>
      <c r="AZ2368" s="8">
        <f>AX2368*2%</f>
        <v>175901.98957117405</v>
      </c>
      <c r="BA2368" s="8">
        <f>IF(BB2368&gt;0,0,AX2368*5%)</f>
        <v>439754.97392793512</v>
      </c>
      <c r="BB2368" s="8"/>
      <c r="BC2368" s="8">
        <f>+AX2368+AY2368+AZ2368+BA2368+BB2368</f>
        <v>10026413.405556921</v>
      </c>
      <c r="BD2368" s="8">
        <f>AX2368-AT2368</f>
        <v>8795099.4785587024</v>
      </c>
      <c r="BE2368" s="2"/>
      <c r="BH2368" s="2"/>
    </row>
    <row r="2369" spans="2:60" ht="34" hidden="1" outlineLevel="1" x14ac:dyDescent="0.2">
      <c r="B2369" s="82">
        <v>24</v>
      </c>
      <c r="C2369" s="144" t="s">
        <v>639</v>
      </c>
      <c r="D2369" s="144"/>
      <c r="E2369" s="82" t="s">
        <v>638</v>
      </c>
      <c r="F2369" s="143">
        <v>3</v>
      </c>
      <c r="G2369" s="142">
        <f>'[1]BoQ HSYC'!F2369</f>
        <v>3</v>
      </c>
      <c r="H2369" s="185">
        <f>'[1]BoQ HSYC'!G2369</f>
        <v>0</v>
      </c>
      <c r="I2369" s="185">
        <f>'[1]BoQ HSYC'!H2369</f>
        <v>0</v>
      </c>
      <c r="J2369" s="185">
        <f>'[1]BoQ HSYC'!I2369</f>
        <v>0</v>
      </c>
      <c r="K2369" s="48">
        <f>'[1]BoQ HSYC'!J2369</f>
        <v>1450000</v>
      </c>
      <c r="L2369" s="47">
        <f>'[1]BoQ HSYC'!K2369</f>
        <v>245179.59655738101</v>
      </c>
      <c r="M2369" s="47">
        <f>'[1]BoQ HSYC'!L2369</f>
        <v>1695179.5965573811</v>
      </c>
      <c r="N2369" s="183">
        <f>'[1]BoQ HSYC'!M2369</f>
        <v>0</v>
      </c>
      <c r="O2369" s="183">
        <f>'[1]BoQ HSYC'!N2369</f>
        <v>85812.858795083346</v>
      </c>
      <c r="P2369" s="83">
        <f>'[1]BoQ HSYC'!O2369</f>
        <v>85812.858795083346</v>
      </c>
      <c r="Q2369" s="47">
        <f>'[1]BoQ HSYC'!P2369</f>
        <v>5085538.7896721438</v>
      </c>
      <c r="R2369" s="132">
        <f>'[1]BoQ HSYC'!Q2369</f>
        <v>257438.57638525002</v>
      </c>
      <c r="S2369" s="83">
        <f>'[1]BoQ HSYC'!R2369</f>
        <v>5342977.3660573941</v>
      </c>
      <c r="T2369" s="48">
        <f>'[1]BoQ HSYC'!S2369</f>
        <v>0</v>
      </c>
      <c r="U2369" s="132">
        <f>'[1]BoQ HSYC'!T2369</f>
        <v>16175000</v>
      </c>
      <c r="V2369" s="132" t="str">
        <f>'[1]BoQ HSYC'!U2369</f>
        <v>Vingroup</v>
      </c>
      <c r="W2369" s="132" t="str">
        <f>'[1]BoQ HSYC'!V2369</f>
        <v>Vingroup</v>
      </c>
      <c r="X2369" s="44" t="str">
        <f>'[1]BoQ HSYC'!W2369</f>
        <v>ME</v>
      </c>
      <c r="Y2369" s="44"/>
      <c r="Z2369" s="44"/>
      <c r="AA2369" s="44"/>
      <c r="AB2369" s="2">
        <v>3565711.9064184753</v>
      </c>
      <c r="AC2369" s="2">
        <v>10697135.719255425</v>
      </c>
      <c r="AD2369" s="2">
        <f>+M2369</f>
        <v>1695179.5965573811</v>
      </c>
      <c r="AE2369" s="2">
        <f>+AD2369*14%</f>
        <v>237325.14351803338</v>
      </c>
      <c r="AF2369" s="155">
        <f>+AD2369*35%</f>
        <v>593312.85879508336</v>
      </c>
      <c r="AG2369" s="2">
        <f>+AD2369*F2369</f>
        <v>5085538.7896721438</v>
      </c>
      <c r="AH2369" s="2">
        <f>+AE2369*F2369</f>
        <v>711975.43055410008</v>
      </c>
      <c r="AI2369" s="2">
        <f>+AF2369*F2369</f>
        <v>1779938.5763852501</v>
      </c>
      <c r="AJ2369" s="2">
        <f>SUM(AG2369:AI2369)</f>
        <v>7577452.7966114944</v>
      </c>
      <c r="AK2369" s="2">
        <f>+AD2369*G2369</f>
        <v>5085538.7896721438</v>
      </c>
      <c r="AL2369" s="2">
        <f>+AE2369*G2369</f>
        <v>711975.43055410008</v>
      </c>
      <c r="AM2369" s="2">
        <f>+AF2369*G2369</f>
        <v>1779938.5763852501</v>
      </c>
      <c r="AN2369" s="155">
        <f>SUM(AK2369:AM2369)</f>
        <v>7577452.7966114944</v>
      </c>
      <c r="AQ2369" s="145" t="s">
        <v>525</v>
      </c>
      <c r="AU2369" s="8"/>
      <c r="AV2369" s="8"/>
      <c r="AW2369" s="2">
        <f>+'[2]BoQ HSYC-Đạt'!AT2369</f>
        <v>2213583.1884885286</v>
      </c>
      <c r="AX2369" s="8">
        <f>F2369*AW2369</f>
        <v>6640749.5654655863</v>
      </c>
      <c r="AY2369" s="8">
        <f>IF(AQ2369="CT",7%,5%)*AX2369</f>
        <v>464852.46958259109</v>
      </c>
      <c r="AZ2369" s="8">
        <f>AX2369*2%</f>
        <v>132814.99130931174</v>
      </c>
      <c r="BA2369" s="8">
        <f>IF(BB2369&gt;0,0,AX2369*5%)</f>
        <v>332037.47827327932</v>
      </c>
      <c r="BB2369" s="8"/>
      <c r="BC2369" s="8">
        <f>+AX2369+AY2369+AZ2369+BA2369+BB2369</f>
        <v>7570454.5046307687</v>
      </c>
      <c r="BD2369" s="8">
        <f>AX2369-AT2369</f>
        <v>6640749.5654655863</v>
      </c>
      <c r="BE2369" s="2"/>
      <c r="BH2369" s="2"/>
    </row>
    <row r="2370" spans="2:60" ht="17" hidden="1" outlineLevel="1" x14ac:dyDescent="0.2">
      <c r="B2370" s="82"/>
      <c r="C2370" s="144" t="s">
        <v>818</v>
      </c>
      <c r="D2370" s="144"/>
      <c r="E2370" s="82"/>
      <c r="F2370" s="143"/>
      <c r="G2370" s="142">
        <f>'[1]BoQ HSYC'!F2370</f>
        <v>0</v>
      </c>
      <c r="H2370" s="185">
        <f>'[1]BoQ HSYC'!G2370</f>
        <v>0</v>
      </c>
      <c r="I2370" s="185">
        <f>'[1]BoQ HSYC'!H2370</f>
        <v>0</v>
      </c>
      <c r="J2370" s="185">
        <f>'[1]BoQ HSYC'!I2370</f>
        <v>0</v>
      </c>
      <c r="K2370" s="48">
        <f>'[1]BoQ HSYC'!J2370</f>
        <v>0</v>
      </c>
      <c r="L2370" s="47">
        <f>'[1]BoQ HSYC'!K2370</f>
        <v>0</v>
      </c>
      <c r="M2370" s="47">
        <f>'[1]BoQ HSYC'!L2370</f>
        <v>0</v>
      </c>
      <c r="N2370" s="183">
        <f>'[1]BoQ HSYC'!M2370</f>
        <v>0</v>
      </c>
      <c r="O2370" s="183">
        <f>'[1]BoQ HSYC'!N2370</f>
        <v>0</v>
      </c>
      <c r="P2370" s="83">
        <f>'[1]BoQ HSYC'!O2370</f>
        <v>0</v>
      </c>
      <c r="Q2370" s="47">
        <f>'[1]BoQ HSYC'!P2370</f>
        <v>0</v>
      </c>
      <c r="R2370" s="132">
        <f>'[1]BoQ HSYC'!Q2370</f>
        <v>0</v>
      </c>
      <c r="S2370" s="83">
        <f>'[1]BoQ HSYC'!R2370</f>
        <v>0</v>
      </c>
      <c r="T2370" s="48">
        <f>'[1]BoQ HSYC'!S2370</f>
        <v>0</v>
      </c>
      <c r="U2370" s="132">
        <f>'[1]BoQ HSYC'!T2370</f>
        <v>0</v>
      </c>
      <c r="V2370" s="132">
        <f>'[1]BoQ HSYC'!U2370</f>
        <v>0</v>
      </c>
      <c r="W2370" s="132">
        <f>'[1]BoQ HSYC'!V2370</f>
        <v>0</v>
      </c>
      <c r="X2370" s="44" t="str">
        <f>'[1]BoQ HSYC'!W2370</f>
        <v>ME</v>
      </c>
      <c r="Y2370" s="44"/>
      <c r="Z2370" s="44"/>
      <c r="AA2370" s="44"/>
      <c r="AB2370" s="2">
        <v>0</v>
      </c>
      <c r="AC2370" s="2">
        <v>0</v>
      </c>
      <c r="AD2370" s="2">
        <f>+M2370</f>
        <v>0</v>
      </c>
      <c r="AE2370" s="2">
        <f>+AD2370*14%</f>
        <v>0</v>
      </c>
      <c r="AF2370" s="155">
        <f>+AD2370*35%</f>
        <v>0</v>
      </c>
      <c r="AG2370" s="2">
        <f>+AD2370*F2370</f>
        <v>0</v>
      </c>
      <c r="AH2370" s="2">
        <f>+AE2370*F2370</f>
        <v>0</v>
      </c>
      <c r="AI2370" s="2">
        <f>+AF2370*F2370</f>
        <v>0</v>
      </c>
      <c r="AJ2370" s="2">
        <f>SUM(AG2370:AI2370)</f>
        <v>0</v>
      </c>
      <c r="AK2370" s="2">
        <f>+AD2370*G2370</f>
        <v>0</v>
      </c>
      <c r="AL2370" s="2">
        <f>+AE2370*G2370</f>
        <v>0</v>
      </c>
      <c r="AM2370" s="2">
        <f>+AF2370*G2370</f>
        <v>0</v>
      </c>
      <c r="AN2370" s="155">
        <f>SUM(AK2370:AM2370)</f>
        <v>0</v>
      </c>
      <c r="AQ2370" s="145" t="s">
        <v>525</v>
      </c>
      <c r="AU2370" s="8"/>
      <c r="AV2370" s="8"/>
      <c r="AW2370" s="2">
        <f>+'[2]BoQ HSYC-Đạt'!AT2370</f>
        <v>0</v>
      </c>
      <c r="AX2370" s="8">
        <f>F2370*AW2370</f>
        <v>0</v>
      </c>
      <c r="AY2370" s="8">
        <f>IF(AQ2370="CT",7%,5%)*AX2370</f>
        <v>0</v>
      </c>
      <c r="AZ2370" s="8">
        <f>AX2370*2%</f>
        <v>0</v>
      </c>
      <c r="BA2370" s="8">
        <f>IF(BB2370&gt;0,0,AX2370*5%)</f>
        <v>0</v>
      </c>
      <c r="BB2370" s="8"/>
      <c r="BC2370" s="8">
        <f>+AX2370+AY2370+AZ2370+BA2370+BB2370</f>
        <v>0</v>
      </c>
      <c r="BD2370" s="8">
        <f>AX2370-AT2370</f>
        <v>0</v>
      </c>
      <c r="BE2370" s="2"/>
      <c r="BH2370" s="2"/>
    </row>
    <row r="2371" spans="2:60" ht="34" hidden="1" outlineLevel="1" x14ac:dyDescent="0.2">
      <c r="B2371" s="82">
        <v>27</v>
      </c>
      <c r="C2371" s="144" t="s">
        <v>913</v>
      </c>
      <c r="D2371" s="144"/>
      <c r="E2371" s="82" t="s">
        <v>129</v>
      </c>
      <c r="F2371" s="143">
        <v>115</v>
      </c>
      <c r="G2371" s="142">
        <f>'[1]BoQ HSYC'!F2371</f>
        <v>115</v>
      </c>
      <c r="H2371" s="185">
        <f>'[1]BoQ HSYC'!G2371</f>
        <v>0</v>
      </c>
      <c r="I2371" s="185">
        <f>'[1]BoQ HSYC'!H2371</f>
        <v>0</v>
      </c>
      <c r="J2371" s="185">
        <f>'[1]BoQ HSYC'!I2371</f>
        <v>0</v>
      </c>
      <c r="K2371" s="48">
        <f>'[1]BoQ HSYC'!J2371</f>
        <v>462740</v>
      </c>
      <c r="L2371" s="47">
        <f>'[1]BoQ HSYC'!K2371</f>
        <v>20653.379999999997</v>
      </c>
      <c r="M2371" s="47">
        <f>'[1]BoQ HSYC'!L2371</f>
        <v>483393.38</v>
      </c>
      <c r="N2371" s="183">
        <f>'[1]BoQ HSYC'!M2371</f>
        <v>0</v>
      </c>
      <c r="O2371" s="183">
        <f>'[1]BoQ HSYC'!N2371</f>
        <v>7228.6829999999982</v>
      </c>
      <c r="P2371" s="83">
        <f>'[1]BoQ HSYC'!O2371</f>
        <v>7228.6829999999982</v>
      </c>
      <c r="Q2371" s="47">
        <f>'[1]BoQ HSYC'!P2371</f>
        <v>55590238.700000003</v>
      </c>
      <c r="R2371" s="132">
        <f>'[1]BoQ HSYC'!Q2371</f>
        <v>831298.54499999981</v>
      </c>
      <c r="S2371" s="83">
        <f>'[1]BoQ HSYC'!R2371</f>
        <v>56421537.245000005</v>
      </c>
      <c r="T2371" s="48">
        <f>'[1]BoQ HSYC'!S2371</f>
        <v>0</v>
      </c>
      <c r="U2371" s="132">
        <f>'[1]BoQ HSYC'!T2371</f>
        <v>0</v>
      </c>
      <c r="V2371" s="132" t="str">
        <f>'[1]BoQ HSYC'!U2371</f>
        <v>VT: NCC, NC:BĐG Q2/2026</v>
      </c>
      <c r="W2371" s="132" t="str">
        <f>'[1]BoQ HSYC'!V2371</f>
        <v>VT: NCC, NC:BĐG Q2/2026</v>
      </c>
      <c r="X2371" s="44" t="str">
        <f>'[1]BoQ HSYC'!W2371</f>
        <v>ME</v>
      </c>
      <c r="Y2371" s="44"/>
      <c r="Z2371" s="44"/>
      <c r="AA2371" s="44"/>
      <c r="AB2371" s="2">
        <v>555072.94579289039</v>
      </c>
      <c r="AC2371" s="2">
        <v>63833388.766182393</v>
      </c>
      <c r="AD2371" s="2">
        <f>+M2371</f>
        <v>483393.38</v>
      </c>
      <c r="AE2371" s="2">
        <f>+AD2371*14%</f>
        <v>67675.073200000013</v>
      </c>
      <c r="AF2371" s="155">
        <f>+AD2371*35%</f>
        <v>169187.68299999999</v>
      </c>
      <c r="AG2371" s="2">
        <f>+AD2371*F2371</f>
        <v>55590238.700000003</v>
      </c>
      <c r="AH2371" s="2">
        <f>+AE2371*F2371</f>
        <v>7782633.4180000015</v>
      </c>
      <c r="AI2371" s="2">
        <f>+AF2371*F2371</f>
        <v>19456583.544999998</v>
      </c>
      <c r="AJ2371" s="2">
        <f>SUM(AG2371:AI2371)</f>
        <v>82829455.663000003</v>
      </c>
      <c r="AK2371" s="2">
        <f>+AD2371*G2371</f>
        <v>55590238.700000003</v>
      </c>
      <c r="AL2371" s="2">
        <f>+AE2371*G2371</f>
        <v>7782633.4180000015</v>
      </c>
      <c r="AM2371" s="2">
        <f>+AF2371*G2371</f>
        <v>19456583.544999998</v>
      </c>
      <c r="AN2371" s="155">
        <f>SUM(AK2371:AM2371)</f>
        <v>82829455.663000003</v>
      </c>
      <c r="AQ2371" s="145" t="s">
        <v>525</v>
      </c>
      <c r="AU2371" s="8"/>
      <c r="AV2371" s="8"/>
      <c r="AW2371" s="2">
        <f>+'[2]BoQ HSYC-Đạt'!AT2371</f>
        <v>497895.1814</v>
      </c>
      <c r="AX2371" s="8">
        <f>F2371*AW2371</f>
        <v>57257945.861000001</v>
      </c>
      <c r="AY2371" s="8">
        <f>IF(AQ2371="CT",7%,5%)*AX2371</f>
        <v>4008056.2102700006</v>
      </c>
      <c r="AZ2371" s="8">
        <f>AX2371*2%</f>
        <v>1145158.9172199999</v>
      </c>
      <c r="BA2371" s="8">
        <f>IF(BB2371&gt;0,0,AX2371*5%)</f>
        <v>2862897.2930500004</v>
      </c>
      <c r="BB2371" s="8"/>
      <c r="BC2371" s="8">
        <f>+AX2371+AY2371+AZ2371+BA2371+BB2371</f>
        <v>65274058.281539999</v>
      </c>
      <c r="BD2371" s="8">
        <f>AX2371-AT2371</f>
        <v>57257945.861000001</v>
      </c>
      <c r="BE2371" s="2"/>
      <c r="BH2371" s="2"/>
    </row>
    <row r="2372" spans="2:60" ht="17" hidden="1" outlineLevel="1" x14ac:dyDescent="0.2">
      <c r="B2372" s="82">
        <v>28</v>
      </c>
      <c r="C2372" s="144" t="s">
        <v>814</v>
      </c>
      <c r="D2372" s="144"/>
      <c r="E2372" s="82" t="s">
        <v>129</v>
      </c>
      <c r="F2372" s="143">
        <v>44</v>
      </c>
      <c r="G2372" s="142">
        <f>'[1]BoQ HSYC'!F2372</f>
        <v>44</v>
      </c>
      <c r="H2372" s="185">
        <f>'[1]BoQ HSYC'!G2372</f>
        <v>0</v>
      </c>
      <c r="I2372" s="185">
        <f>'[1]BoQ HSYC'!H2372</f>
        <v>0</v>
      </c>
      <c r="J2372" s="185">
        <f>'[1]BoQ HSYC'!I2372</f>
        <v>0</v>
      </c>
      <c r="K2372" s="48">
        <f>'[1]BoQ HSYC'!J2372</f>
        <v>470469.36960000003</v>
      </c>
      <c r="L2372" s="47">
        <f>'[1]BoQ HSYC'!K2372</f>
        <v>18784.480000000003</v>
      </c>
      <c r="M2372" s="47">
        <f>'[1]BoQ HSYC'!L2372</f>
        <v>489253.84960000002</v>
      </c>
      <c r="N2372" s="183">
        <f>'[1]BoQ HSYC'!M2372</f>
        <v>164664.27936000002</v>
      </c>
      <c r="O2372" s="183">
        <f>'[1]BoQ HSYC'!N2372</f>
        <v>6574.5680000000011</v>
      </c>
      <c r="P2372" s="83">
        <f>'[1]BoQ HSYC'!O2372</f>
        <v>171238.84736000001</v>
      </c>
      <c r="Q2372" s="47">
        <f>'[1]BoQ HSYC'!P2372</f>
        <v>21527169.382400002</v>
      </c>
      <c r="R2372" s="132">
        <f>'[1]BoQ HSYC'!Q2372</f>
        <v>7534509.2838400006</v>
      </c>
      <c r="S2372" s="83">
        <f>'[1]BoQ HSYC'!R2372</f>
        <v>29061678.666240003</v>
      </c>
      <c r="T2372" s="48">
        <f>'[1]BoQ HSYC'!S2372</f>
        <v>0</v>
      </c>
      <c r="U2372" s="132">
        <f>'[1]BoQ HSYC'!T2372</f>
        <v>0</v>
      </c>
      <c r="V2372" s="132" t="str">
        <f>'[1]BoQ HSYC'!U2372</f>
        <v>BĐG Q2/2026</v>
      </c>
      <c r="W2372" s="132" t="str">
        <f>'[1]BoQ HSYC'!V2372</f>
        <v>BĐG Q2/2026</v>
      </c>
      <c r="X2372" s="44" t="str">
        <f>'[1]BoQ HSYC'!W2372</f>
        <v>ME</v>
      </c>
      <c r="Y2372" s="44"/>
      <c r="Z2372" s="44"/>
      <c r="AA2372" s="44"/>
      <c r="AB2372" s="2">
        <v>492765.52831473824</v>
      </c>
      <c r="AC2372" s="2">
        <v>21681683.245848484</v>
      </c>
      <c r="AD2372" s="2">
        <f>+M2372</f>
        <v>489253.84960000002</v>
      </c>
      <c r="AE2372" s="2">
        <f>+AD2372*14%</f>
        <v>68495.538944000014</v>
      </c>
      <c r="AF2372" s="155">
        <f>+AD2372*35%</f>
        <v>171238.84735999999</v>
      </c>
      <c r="AG2372" s="2">
        <f>+AD2372*F2372</f>
        <v>21527169.382400002</v>
      </c>
      <c r="AH2372" s="2">
        <f>+AE2372*F2372</f>
        <v>3013803.7135360008</v>
      </c>
      <c r="AI2372" s="2">
        <f>+AF2372*F2372</f>
        <v>7534509.2838399997</v>
      </c>
      <c r="AJ2372" s="2">
        <f>SUM(AG2372:AI2372)</f>
        <v>32075482.379776005</v>
      </c>
      <c r="AK2372" s="2">
        <f>+AD2372*G2372</f>
        <v>21527169.382400002</v>
      </c>
      <c r="AL2372" s="2">
        <f>+AE2372*G2372</f>
        <v>3013803.7135360008</v>
      </c>
      <c r="AM2372" s="2">
        <f>+AF2372*G2372</f>
        <v>7534509.2838399997</v>
      </c>
      <c r="AN2372" s="155">
        <f>SUM(AK2372:AM2372)</f>
        <v>32075482.379776005</v>
      </c>
      <c r="AQ2372" s="145" t="s">
        <v>525</v>
      </c>
      <c r="AU2372" s="8"/>
      <c r="AV2372" s="8"/>
      <c r="AW2372" s="2">
        <f>+'[2]BoQ HSYC-Đạt'!AT2372</f>
        <v>503931.465088</v>
      </c>
      <c r="AX2372" s="8">
        <f>F2372*AW2372</f>
        <v>22172984.463872001</v>
      </c>
      <c r="AY2372" s="8">
        <f>IF(AQ2372="CT",7%,5%)*AX2372</f>
        <v>1552108.9124710402</v>
      </c>
      <c r="AZ2372" s="8">
        <f>AX2372*2%</f>
        <v>443459.68927744002</v>
      </c>
      <c r="BA2372" s="8">
        <f>IF(BB2372&gt;0,0,AX2372*5%)</f>
        <v>1108649.2231936001</v>
      </c>
      <c r="BB2372" s="8"/>
      <c r="BC2372" s="8">
        <f>+AX2372+AY2372+AZ2372+BA2372+BB2372</f>
        <v>25277202.288814083</v>
      </c>
      <c r="BD2372" s="8">
        <f>AX2372-AT2372</f>
        <v>22172984.463872001</v>
      </c>
      <c r="BE2372" s="2"/>
      <c r="BH2372" s="2"/>
    </row>
    <row r="2373" spans="2:60" ht="17" hidden="1" outlineLevel="1" x14ac:dyDescent="0.2">
      <c r="B2373" s="82">
        <v>29</v>
      </c>
      <c r="C2373" s="144" t="s">
        <v>813</v>
      </c>
      <c r="D2373" s="144"/>
      <c r="E2373" s="82" t="s">
        <v>129</v>
      </c>
      <c r="F2373" s="143">
        <v>32</v>
      </c>
      <c r="G2373" s="142">
        <f>'[1]BoQ HSYC'!F2373</f>
        <v>32</v>
      </c>
      <c r="H2373" s="185">
        <f>'[1]BoQ HSYC'!G2373</f>
        <v>0</v>
      </c>
      <c r="I2373" s="185">
        <f>'[1]BoQ HSYC'!H2373</f>
        <v>0</v>
      </c>
      <c r="J2373" s="185">
        <f>'[1]BoQ HSYC'!I2373</f>
        <v>0</v>
      </c>
      <c r="K2373" s="48">
        <f>'[1]BoQ HSYC'!J2373</f>
        <v>301640.60160000005</v>
      </c>
      <c r="L2373" s="47">
        <f>'[1]BoQ HSYC'!K2373</f>
        <v>15653.440000000002</v>
      </c>
      <c r="M2373" s="47">
        <f>'[1]BoQ HSYC'!L2373</f>
        <v>317294.04160000006</v>
      </c>
      <c r="N2373" s="183">
        <f>'[1]BoQ HSYC'!M2373</f>
        <v>105574.21056000001</v>
      </c>
      <c r="O2373" s="183">
        <f>'[1]BoQ HSYC'!N2373</f>
        <v>5478.7040000000006</v>
      </c>
      <c r="P2373" s="83">
        <f>'[1]BoQ HSYC'!O2373</f>
        <v>111052.91456</v>
      </c>
      <c r="Q2373" s="47">
        <f>'[1]BoQ HSYC'!P2373</f>
        <v>10153409.331200002</v>
      </c>
      <c r="R2373" s="132">
        <f>'[1]BoQ HSYC'!Q2373</f>
        <v>3553693.2659200002</v>
      </c>
      <c r="S2373" s="83">
        <f>'[1]BoQ HSYC'!R2373</f>
        <v>13707102.597120002</v>
      </c>
      <c r="T2373" s="48">
        <f>'[1]BoQ HSYC'!S2373</f>
        <v>0</v>
      </c>
      <c r="U2373" s="132">
        <f>'[1]BoQ HSYC'!T2373</f>
        <v>0</v>
      </c>
      <c r="V2373" s="132" t="str">
        <f>'[1]BoQ HSYC'!U2373</f>
        <v>BĐG Q2/2026</v>
      </c>
      <c r="W2373" s="132" t="str">
        <f>'[1]BoQ HSYC'!V2373</f>
        <v>BĐG Q2/2026</v>
      </c>
      <c r="X2373" s="44" t="str">
        <f>'[1]BoQ HSYC'!W2373</f>
        <v>ME</v>
      </c>
      <c r="Y2373" s="44"/>
      <c r="Z2373" s="44"/>
      <c r="AA2373" s="44"/>
      <c r="AB2373" s="2">
        <v>323154.06635724299</v>
      </c>
      <c r="AC2373" s="2">
        <v>10340930.123431776</v>
      </c>
      <c r="AD2373" s="2">
        <f>+M2373</f>
        <v>317294.04160000006</v>
      </c>
      <c r="AE2373" s="2">
        <f>+AD2373*14%</f>
        <v>44421.165824000011</v>
      </c>
      <c r="AF2373" s="155">
        <f>+AD2373*35%</f>
        <v>111052.91456000002</v>
      </c>
      <c r="AG2373" s="2">
        <f>+AD2373*F2373</f>
        <v>10153409.331200002</v>
      </c>
      <c r="AH2373" s="2">
        <f>+AE2373*F2373</f>
        <v>1421477.3063680003</v>
      </c>
      <c r="AI2373" s="2">
        <f>+AF2373*F2373</f>
        <v>3553693.2659200006</v>
      </c>
      <c r="AJ2373" s="2">
        <f>SUM(AG2373:AI2373)</f>
        <v>15128579.903488003</v>
      </c>
      <c r="AK2373" s="2">
        <f>+AD2373*G2373</f>
        <v>10153409.331200002</v>
      </c>
      <c r="AL2373" s="2">
        <f>+AE2373*G2373</f>
        <v>1421477.3063680003</v>
      </c>
      <c r="AM2373" s="2">
        <f>+AF2373*G2373</f>
        <v>3553693.2659200006</v>
      </c>
      <c r="AN2373" s="155">
        <f>SUM(AK2373:AM2373)</f>
        <v>15128579.903488003</v>
      </c>
      <c r="AQ2373" s="145" t="s">
        <v>525</v>
      </c>
      <c r="AU2373" s="8"/>
      <c r="AV2373" s="8"/>
      <c r="AW2373" s="2">
        <f>+'[2]BoQ HSYC-Đạt'!AT2373</f>
        <v>326812.86284800008</v>
      </c>
      <c r="AX2373" s="8">
        <f>F2373*AW2373</f>
        <v>10458011.611136002</v>
      </c>
      <c r="AY2373" s="8">
        <f>IF(AQ2373="CT",7%,5%)*AX2373</f>
        <v>732060.81277952029</v>
      </c>
      <c r="AZ2373" s="8">
        <f>AX2373*2%</f>
        <v>209160.23222272005</v>
      </c>
      <c r="BA2373" s="8">
        <f>IF(BB2373&gt;0,0,AX2373*5%)</f>
        <v>522900.58055680012</v>
      </c>
      <c r="BB2373" s="8"/>
      <c r="BC2373" s="8">
        <f>+AX2373+AY2373+AZ2373+BA2373+BB2373</f>
        <v>11922133.236695042</v>
      </c>
      <c r="BD2373" s="8">
        <f>AX2373-AT2373</f>
        <v>10458011.611136002</v>
      </c>
      <c r="BE2373" s="2"/>
      <c r="BH2373" s="2"/>
    </row>
    <row r="2374" spans="2:60" ht="17" hidden="1" outlineLevel="1" x14ac:dyDescent="0.2">
      <c r="B2374" s="82">
        <v>30</v>
      </c>
      <c r="C2374" s="144" t="s">
        <v>636</v>
      </c>
      <c r="D2374" s="144"/>
      <c r="E2374" s="82" t="s">
        <v>129</v>
      </c>
      <c r="F2374" s="143">
        <v>29</v>
      </c>
      <c r="G2374" s="142">
        <f>'[1]BoQ HSYC'!F2374</f>
        <v>29</v>
      </c>
      <c r="H2374" s="185">
        <f>'[1]BoQ HSYC'!G2374</f>
        <v>0</v>
      </c>
      <c r="I2374" s="185">
        <f>'[1]BoQ HSYC'!H2374</f>
        <v>0</v>
      </c>
      <c r="J2374" s="185">
        <f>'[1]BoQ HSYC'!I2374</f>
        <v>0</v>
      </c>
      <c r="K2374" s="48">
        <f>'[1]BoQ HSYC'!J2374</f>
        <v>178745.83854545455</v>
      </c>
      <c r="L2374" s="47">
        <f>'[1]BoQ HSYC'!K2374</f>
        <v>13045.120000000003</v>
      </c>
      <c r="M2374" s="47">
        <f>'[1]BoQ HSYC'!L2374</f>
        <v>191790.95854545454</v>
      </c>
      <c r="N2374" s="183">
        <f>'[1]BoQ HSYC'!M2374</f>
        <v>62561.043490909091</v>
      </c>
      <c r="O2374" s="183">
        <f>'[1]BoQ HSYC'!N2374</f>
        <v>4565.7920000000004</v>
      </c>
      <c r="P2374" s="83">
        <f>'[1]BoQ HSYC'!O2374</f>
        <v>67126.835490909085</v>
      </c>
      <c r="Q2374" s="47">
        <f>'[1]BoQ HSYC'!P2374</f>
        <v>5561937.797818182</v>
      </c>
      <c r="R2374" s="132">
        <f>'[1]BoQ HSYC'!Q2374</f>
        <v>1946678.2292363634</v>
      </c>
      <c r="S2374" s="83">
        <f>'[1]BoQ HSYC'!R2374</f>
        <v>7508616.0270545455</v>
      </c>
      <c r="T2374" s="48">
        <f>'[1]BoQ HSYC'!S2374</f>
        <v>0</v>
      </c>
      <c r="U2374" s="132">
        <f>'[1]BoQ HSYC'!T2374</f>
        <v>0</v>
      </c>
      <c r="V2374" s="132" t="str">
        <f>'[1]BoQ HSYC'!U2374</f>
        <v>BĐG Q2/2026</v>
      </c>
      <c r="W2374" s="132" t="str">
        <f>'[1]BoQ HSYC'!V2374</f>
        <v>BĐG Q2/2026</v>
      </c>
      <c r="X2374" s="44" t="str">
        <f>'[1]BoQ HSYC'!W2374</f>
        <v>ME</v>
      </c>
      <c r="Y2374" s="44"/>
      <c r="Z2374" s="44"/>
      <c r="AA2374" s="44"/>
      <c r="AB2374" s="2">
        <v>313878.79546880996</v>
      </c>
      <c r="AC2374" s="2">
        <v>9102485.0685954895</v>
      </c>
      <c r="AD2374" s="2">
        <f>+M2374</f>
        <v>191790.95854545454</v>
      </c>
      <c r="AE2374" s="2">
        <f>+AD2374*14%</f>
        <v>26850.734196363639</v>
      </c>
      <c r="AF2374" s="155">
        <f>+AD2374*35%</f>
        <v>67126.835490909085</v>
      </c>
      <c r="AG2374" s="2">
        <f>+AD2374*F2374</f>
        <v>5561937.797818182</v>
      </c>
      <c r="AH2374" s="2">
        <f>+AE2374*F2374</f>
        <v>778671.29169454554</v>
      </c>
      <c r="AI2374" s="2">
        <f>+AF2374*F2374</f>
        <v>1946678.2292363634</v>
      </c>
      <c r="AJ2374" s="2">
        <f>SUM(AG2374:AI2374)</f>
        <v>8287287.3187490907</v>
      </c>
      <c r="AK2374" s="2">
        <f>+AD2374*G2374</f>
        <v>5561937.797818182</v>
      </c>
      <c r="AL2374" s="2">
        <f>+AE2374*G2374</f>
        <v>778671.29169454554</v>
      </c>
      <c r="AM2374" s="2">
        <f>+AF2374*G2374</f>
        <v>1946678.2292363634</v>
      </c>
      <c r="AN2374" s="155">
        <f>SUM(AK2374:AM2374)</f>
        <v>8287287.3187490907</v>
      </c>
      <c r="AQ2374" s="145" t="s">
        <v>525</v>
      </c>
      <c r="AU2374" s="8"/>
      <c r="AV2374" s="8"/>
      <c r="AW2374" s="2">
        <f>+'[2]BoQ HSYC-Đạt'!AT2374</f>
        <v>197544.68730181819</v>
      </c>
      <c r="AX2374" s="8">
        <f>F2374*AW2374</f>
        <v>5728795.9317527274</v>
      </c>
      <c r="AY2374" s="8">
        <f>IF(AQ2374="CT",7%,5%)*AX2374</f>
        <v>401015.71522269095</v>
      </c>
      <c r="AZ2374" s="8">
        <f>AX2374*2%</f>
        <v>114575.91863505455</v>
      </c>
      <c r="BA2374" s="8">
        <f>IF(BB2374&gt;0,0,AX2374*5%)</f>
        <v>286439.7965876364</v>
      </c>
      <c r="BB2374" s="8"/>
      <c r="BC2374" s="8">
        <f>+AX2374+AY2374+AZ2374+BA2374+BB2374</f>
        <v>6530827.3621981097</v>
      </c>
      <c r="BD2374" s="8">
        <f>AX2374-AT2374</f>
        <v>5728795.9317527274</v>
      </c>
      <c r="BE2374" s="2"/>
      <c r="BH2374" s="2"/>
    </row>
    <row r="2375" spans="2:60" ht="17" hidden="1" outlineLevel="1" x14ac:dyDescent="0.2">
      <c r="B2375" s="82">
        <v>31</v>
      </c>
      <c r="C2375" s="144" t="s">
        <v>630</v>
      </c>
      <c r="D2375" s="144"/>
      <c r="E2375" s="82" t="s">
        <v>129</v>
      </c>
      <c r="F2375" s="143">
        <v>760</v>
      </c>
      <c r="G2375" s="142">
        <f>'[1]BoQ HSYC'!F2375</f>
        <v>760</v>
      </c>
      <c r="H2375" s="185">
        <f>'[1]BoQ HSYC'!G2375</f>
        <v>0</v>
      </c>
      <c r="I2375" s="185">
        <f>'[1]BoQ HSYC'!H2375</f>
        <v>0</v>
      </c>
      <c r="J2375" s="185">
        <f>'[1]BoQ HSYC'!I2375</f>
        <v>0</v>
      </c>
      <c r="K2375" s="48">
        <f>'[1]BoQ HSYC'!J2375</f>
        <v>28746.374400000001</v>
      </c>
      <c r="L2375" s="47">
        <f>'[1]BoQ HSYC'!K2375</f>
        <v>6670</v>
      </c>
      <c r="M2375" s="47">
        <f>'[1]BoQ HSYC'!L2375</f>
        <v>35416.374400000001</v>
      </c>
      <c r="N2375" s="183">
        <f>'[1]BoQ HSYC'!M2375</f>
        <v>10061.231039999999</v>
      </c>
      <c r="O2375" s="183">
        <f>'[1]BoQ HSYC'!N2375</f>
        <v>2334.5</v>
      </c>
      <c r="P2375" s="83">
        <f>'[1]BoQ HSYC'!O2375</f>
        <v>12395.731039999999</v>
      </c>
      <c r="Q2375" s="47">
        <f>'[1]BoQ HSYC'!P2375</f>
        <v>26916444.544</v>
      </c>
      <c r="R2375" s="132">
        <f>'[1]BoQ HSYC'!Q2375</f>
        <v>9420755.5903999992</v>
      </c>
      <c r="S2375" s="83">
        <f>'[1]BoQ HSYC'!R2375</f>
        <v>36337200.134399995</v>
      </c>
      <c r="T2375" s="48">
        <f>'[1]BoQ HSYC'!S2375</f>
        <v>0</v>
      </c>
      <c r="U2375" s="132">
        <f>'[1]BoQ HSYC'!T2375</f>
        <v>0</v>
      </c>
      <c r="V2375" s="132" t="str">
        <f>'[1]BoQ HSYC'!U2375</f>
        <v>BĐG Q2/2026</v>
      </c>
      <c r="W2375" s="132" t="str">
        <f>'[1]BoQ HSYC'!V2375</f>
        <v>BĐG Q2/2026</v>
      </c>
      <c r="X2375" s="44" t="str">
        <f>'[1]BoQ HSYC'!W2375</f>
        <v>ME</v>
      </c>
      <c r="Y2375" s="44"/>
      <c r="Z2375" s="44"/>
      <c r="AA2375" s="44"/>
      <c r="AB2375" s="2">
        <v>37681.468628388757</v>
      </c>
      <c r="AC2375" s="2">
        <v>28637916.157575455</v>
      </c>
      <c r="AD2375" s="2">
        <f>+M2375</f>
        <v>35416.374400000001</v>
      </c>
      <c r="AE2375" s="2">
        <f>+AD2375*14%</f>
        <v>4958.2924160000002</v>
      </c>
      <c r="AF2375" s="155">
        <f>+AD2375*35%</f>
        <v>12395.731039999999</v>
      </c>
      <c r="AG2375" s="2">
        <f>+AD2375*F2375</f>
        <v>26916444.544</v>
      </c>
      <c r="AH2375" s="2">
        <f>+AE2375*F2375</f>
        <v>3768302.2361600003</v>
      </c>
      <c r="AI2375" s="2">
        <f>+AF2375*F2375</f>
        <v>9420755.5903999992</v>
      </c>
      <c r="AJ2375" s="2">
        <f>SUM(AG2375:AI2375)</f>
        <v>40105502.370559998</v>
      </c>
      <c r="AK2375" s="2">
        <f>+AD2375*G2375</f>
        <v>26916444.544</v>
      </c>
      <c r="AL2375" s="2">
        <f>+AE2375*G2375</f>
        <v>3768302.2361600003</v>
      </c>
      <c r="AM2375" s="2">
        <f>+AF2375*G2375</f>
        <v>9420755.5903999992</v>
      </c>
      <c r="AN2375" s="155">
        <f>SUM(AK2375:AM2375)</f>
        <v>40105502.370559998</v>
      </c>
      <c r="AQ2375" s="145" t="s">
        <v>525</v>
      </c>
      <c r="AU2375" s="8"/>
      <c r="AV2375" s="8"/>
      <c r="AW2375" s="2">
        <f>+'[2]BoQ HSYC-Đạt'!AT2375</f>
        <v>36478.865632000001</v>
      </c>
      <c r="AX2375" s="8">
        <f>F2375*AW2375</f>
        <v>27723937.880320001</v>
      </c>
      <c r="AY2375" s="8">
        <f>IF(AQ2375="CT",7%,5%)*AX2375</f>
        <v>1940675.6516224004</v>
      </c>
      <c r="AZ2375" s="8">
        <f>AX2375*2%</f>
        <v>554478.75760640006</v>
      </c>
      <c r="BA2375" s="8">
        <f>IF(BB2375&gt;0,0,AX2375*5%)</f>
        <v>1386196.8940160002</v>
      </c>
      <c r="BB2375" s="8"/>
      <c r="BC2375" s="8">
        <f>+AX2375+AY2375+AZ2375+BA2375+BB2375</f>
        <v>31605289.183564801</v>
      </c>
      <c r="BD2375" s="8">
        <f>AX2375-AT2375</f>
        <v>27723937.880320001</v>
      </c>
      <c r="BE2375" s="2"/>
      <c r="BH2375" s="2"/>
    </row>
    <row r="2376" spans="2:60" ht="17" hidden="1" outlineLevel="1" x14ac:dyDescent="0.2">
      <c r="B2376" s="82">
        <v>32</v>
      </c>
      <c r="C2376" s="144" t="s">
        <v>809</v>
      </c>
      <c r="D2376" s="144"/>
      <c r="E2376" s="82" t="s">
        <v>129</v>
      </c>
      <c r="F2376" s="143">
        <v>280</v>
      </c>
      <c r="G2376" s="142">
        <f>'[1]BoQ HSYC'!F2376</f>
        <v>280</v>
      </c>
      <c r="H2376" s="185">
        <f>'[1]BoQ HSYC'!G2376</f>
        <v>0</v>
      </c>
      <c r="I2376" s="185">
        <f>'[1]BoQ HSYC'!H2376</f>
        <v>0</v>
      </c>
      <c r="J2376" s="185">
        <f>'[1]BoQ HSYC'!I2376</f>
        <v>0</v>
      </c>
      <c r="K2376" s="48">
        <f>'[1]BoQ HSYC'!J2376</f>
        <v>19685.836800000001</v>
      </c>
      <c r="L2376" s="47">
        <f>'[1]BoQ HSYC'!K2376</f>
        <v>5780.97</v>
      </c>
      <c r="M2376" s="47">
        <f>'[1]BoQ HSYC'!L2376</f>
        <v>25466.806800000002</v>
      </c>
      <c r="N2376" s="183">
        <f>'[1]BoQ HSYC'!M2376</f>
        <v>6890.04288</v>
      </c>
      <c r="O2376" s="183">
        <f>'[1]BoQ HSYC'!N2376</f>
        <v>2023.3395</v>
      </c>
      <c r="P2376" s="83">
        <f>'[1]BoQ HSYC'!O2376</f>
        <v>8913.3823799999991</v>
      </c>
      <c r="Q2376" s="47">
        <f>'[1]BoQ HSYC'!P2376</f>
        <v>7130705.904000001</v>
      </c>
      <c r="R2376" s="132">
        <f>'[1]BoQ HSYC'!Q2376</f>
        <v>2495747.0663999999</v>
      </c>
      <c r="S2376" s="83">
        <f>'[1]BoQ HSYC'!R2376</f>
        <v>9626452.9704000019</v>
      </c>
      <c r="T2376" s="48">
        <f>'[1]BoQ HSYC'!S2376</f>
        <v>0</v>
      </c>
      <c r="U2376" s="132">
        <f>'[1]BoQ HSYC'!T2376</f>
        <v>0</v>
      </c>
      <c r="V2376" s="132" t="str">
        <f>'[1]BoQ HSYC'!U2376</f>
        <v>BĐG Q2/2026</v>
      </c>
      <c r="W2376" s="132" t="str">
        <f>'[1]BoQ HSYC'!V2376</f>
        <v>BĐG Q2/2026</v>
      </c>
      <c r="X2376" s="44" t="str">
        <f>'[1]BoQ HSYC'!W2376</f>
        <v>ME</v>
      </c>
      <c r="Y2376" s="44"/>
      <c r="Z2376" s="44"/>
      <c r="AA2376" s="44"/>
      <c r="AB2376" s="2">
        <v>28890.443777126246</v>
      </c>
      <c r="AC2376" s="2">
        <v>8089324.2575953491</v>
      </c>
      <c r="AD2376" s="2">
        <f>+M2376</f>
        <v>25466.806800000002</v>
      </c>
      <c r="AE2376" s="2">
        <f>+AD2376*14%</f>
        <v>3565.3529520000006</v>
      </c>
      <c r="AF2376" s="155">
        <f>+AD2376*35%</f>
        <v>8913.3823800000009</v>
      </c>
      <c r="AG2376" s="2">
        <f>+AD2376*F2376</f>
        <v>7130705.904000001</v>
      </c>
      <c r="AH2376" s="2">
        <f>+AE2376*F2376</f>
        <v>998298.82656000019</v>
      </c>
      <c r="AI2376" s="2">
        <f>+AF2376*F2376</f>
        <v>2495747.0664000004</v>
      </c>
      <c r="AJ2376" s="2">
        <f>SUM(AG2376:AI2376)</f>
        <v>10624751.796960002</v>
      </c>
      <c r="AK2376" s="2">
        <f>+AD2376*G2376</f>
        <v>7130705.904000001</v>
      </c>
      <c r="AL2376" s="2">
        <f>+AE2376*G2376</f>
        <v>998298.82656000019</v>
      </c>
      <c r="AM2376" s="2">
        <f>+AF2376*G2376</f>
        <v>2495747.0664000004</v>
      </c>
      <c r="AN2376" s="155">
        <f>SUM(AK2376:AM2376)</f>
        <v>10624751.796960002</v>
      </c>
      <c r="AQ2376" s="145" t="s">
        <v>525</v>
      </c>
      <c r="AU2376" s="8"/>
      <c r="AV2376" s="8"/>
      <c r="AW2376" s="2">
        <f>+'[2]BoQ HSYC-Đạt'!AT2376</f>
        <v>26230.811004000003</v>
      </c>
      <c r="AX2376" s="8">
        <f>F2376*AW2376</f>
        <v>7344627.0811200012</v>
      </c>
      <c r="AY2376" s="8">
        <f>IF(AQ2376="CT",7%,5%)*AX2376</f>
        <v>514123.89567840012</v>
      </c>
      <c r="AZ2376" s="8">
        <f>AX2376*2%</f>
        <v>146892.54162240002</v>
      </c>
      <c r="BA2376" s="8">
        <f>IF(BB2376&gt;0,0,AX2376*5%)</f>
        <v>367231.35405600007</v>
      </c>
      <c r="BB2376" s="8"/>
      <c r="BC2376" s="8">
        <f>+AX2376+AY2376+AZ2376+BA2376+BB2376</f>
        <v>8372874.8724768013</v>
      </c>
      <c r="BD2376" s="8">
        <f>AX2376-AT2376</f>
        <v>7344627.0811200012</v>
      </c>
      <c r="BE2376" s="2"/>
      <c r="BH2376" s="2"/>
    </row>
    <row r="2377" spans="2:60" ht="17" hidden="1" outlineLevel="1" x14ac:dyDescent="0.2">
      <c r="B2377" s="82">
        <v>33</v>
      </c>
      <c r="C2377" s="144" t="s">
        <v>629</v>
      </c>
      <c r="D2377" s="144"/>
      <c r="E2377" s="82" t="s">
        <v>129</v>
      </c>
      <c r="F2377" s="143">
        <v>329</v>
      </c>
      <c r="G2377" s="142">
        <f>'[1]BoQ HSYC'!F2377</f>
        <v>329</v>
      </c>
      <c r="H2377" s="185">
        <f>'[1]BoQ HSYC'!G2377</f>
        <v>0</v>
      </c>
      <c r="I2377" s="185">
        <f>'[1]BoQ HSYC'!H2377</f>
        <v>0</v>
      </c>
      <c r="J2377" s="185">
        <f>'[1]BoQ HSYC'!I2377</f>
        <v>0</v>
      </c>
      <c r="K2377" s="48">
        <f>'[1]BoQ HSYC'!J2377</f>
        <v>11863.987200000001</v>
      </c>
      <c r="L2377" s="47">
        <f>'[1]BoQ HSYC'!K2377</f>
        <v>5138.6399999999994</v>
      </c>
      <c r="M2377" s="47">
        <f>'[1]BoQ HSYC'!L2377</f>
        <v>17002.627200000003</v>
      </c>
      <c r="N2377" s="183">
        <f>'[1]BoQ HSYC'!M2377</f>
        <v>4152.39552</v>
      </c>
      <c r="O2377" s="183">
        <f>'[1]BoQ HSYC'!N2377</f>
        <v>1798.5239999999997</v>
      </c>
      <c r="P2377" s="83">
        <f>'[1]BoQ HSYC'!O2377</f>
        <v>5950.9195199999995</v>
      </c>
      <c r="Q2377" s="47">
        <f>'[1]BoQ HSYC'!P2377</f>
        <v>5593864.3488000007</v>
      </c>
      <c r="R2377" s="132">
        <f>'[1]BoQ HSYC'!Q2377</f>
        <v>1957852.5220799998</v>
      </c>
      <c r="S2377" s="83">
        <f>'[1]BoQ HSYC'!R2377</f>
        <v>7551716.8708800003</v>
      </c>
      <c r="T2377" s="48">
        <f>'[1]BoQ HSYC'!S2377</f>
        <v>0</v>
      </c>
      <c r="U2377" s="132">
        <f>'[1]BoQ HSYC'!T2377</f>
        <v>0</v>
      </c>
      <c r="V2377" s="132" t="str">
        <f>'[1]BoQ HSYC'!U2377</f>
        <v>BĐG Q2/2026</v>
      </c>
      <c r="W2377" s="132" t="str">
        <f>'[1]BoQ HSYC'!V2377</f>
        <v>BĐG Q2/2026</v>
      </c>
      <c r="X2377" s="44" t="str">
        <f>'[1]BoQ HSYC'!W2377</f>
        <v>ME</v>
      </c>
      <c r="Y2377" s="44"/>
      <c r="Z2377" s="44"/>
      <c r="AA2377" s="44"/>
      <c r="AB2377" s="2">
        <v>20344.23503962575</v>
      </c>
      <c r="AC2377" s="2">
        <v>6693253.3280368717</v>
      </c>
      <c r="AD2377" s="2">
        <f>+M2377</f>
        <v>17002.627200000003</v>
      </c>
      <c r="AE2377" s="2">
        <f>+AD2377*14%</f>
        <v>2380.3678080000004</v>
      </c>
      <c r="AF2377" s="155">
        <f>+AD2377*35%</f>
        <v>5950.9195200000004</v>
      </c>
      <c r="AG2377" s="2">
        <f>+AD2377*F2377</f>
        <v>5593864.3488000007</v>
      </c>
      <c r="AH2377" s="2">
        <f>+AE2377*F2377</f>
        <v>783141.0088320002</v>
      </c>
      <c r="AI2377" s="2">
        <f>+AF2377*F2377</f>
        <v>1957852.52208</v>
      </c>
      <c r="AJ2377" s="2">
        <f>SUM(AG2377:AI2377)</f>
        <v>8334857.8797120005</v>
      </c>
      <c r="AK2377" s="2">
        <f>+AD2377*G2377</f>
        <v>5593864.3488000007</v>
      </c>
      <c r="AL2377" s="2">
        <f>+AE2377*G2377</f>
        <v>783141.0088320002</v>
      </c>
      <c r="AM2377" s="2">
        <f>+AF2377*G2377</f>
        <v>1957852.52208</v>
      </c>
      <c r="AN2377" s="155">
        <f>SUM(AK2377:AM2377)</f>
        <v>8334857.8797120005</v>
      </c>
      <c r="AQ2377" s="145" t="s">
        <v>525</v>
      </c>
      <c r="AU2377" s="8"/>
      <c r="AV2377" s="8"/>
      <c r="AW2377" s="2">
        <f>+'[2]BoQ HSYC-Đạt'!AT2377</f>
        <v>17512.706016000004</v>
      </c>
      <c r="AX2377" s="8">
        <f>F2377*AW2377</f>
        <v>5761680.2792640012</v>
      </c>
      <c r="AY2377" s="8">
        <f>IF(AQ2377="CT",7%,5%)*AX2377</f>
        <v>403317.61954848014</v>
      </c>
      <c r="AZ2377" s="8">
        <f>AX2377*2%</f>
        <v>115233.60558528002</v>
      </c>
      <c r="BA2377" s="8">
        <f>IF(BB2377&gt;0,0,AX2377*5%)</f>
        <v>288084.01396320009</v>
      </c>
      <c r="BB2377" s="8"/>
      <c r="BC2377" s="8">
        <f>+AX2377+AY2377+AZ2377+BA2377+BB2377</f>
        <v>6568315.5183609612</v>
      </c>
      <c r="BD2377" s="8">
        <f>AX2377-AT2377</f>
        <v>5761680.2792640012</v>
      </c>
      <c r="BE2377" s="2"/>
      <c r="BH2377" s="2"/>
    </row>
    <row r="2378" spans="2:60" ht="17" hidden="1" outlineLevel="1" x14ac:dyDescent="0.2">
      <c r="B2378" s="82">
        <v>34</v>
      </c>
      <c r="C2378" s="144" t="s">
        <v>628</v>
      </c>
      <c r="D2378" s="144"/>
      <c r="E2378" s="82" t="s">
        <v>129</v>
      </c>
      <c r="F2378" s="143">
        <v>1596</v>
      </c>
      <c r="G2378" s="142">
        <f>'[1]BoQ HSYC'!F2378</f>
        <v>1596</v>
      </c>
      <c r="H2378" s="245">
        <f>'[1]BoQ HSYC'!G2378</f>
        <v>0</v>
      </c>
      <c r="I2378" s="245">
        <f>'[1]BoQ HSYC'!H2378</f>
        <v>0</v>
      </c>
      <c r="J2378" s="245">
        <f>'[1]BoQ HSYC'!I2378</f>
        <v>0</v>
      </c>
      <c r="K2378" s="48">
        <f>'[1]BoQ HSYC'!J2378</f>
        <v>7288.1855999999998</v>
      </c>
      <c r="L2378" s="47">
        <f>'[1]BoQ HSYC'!K2378</f>
        <v>4348.08</v>
      </c>
      <c r="M2378" s="47">
        <f>'[1]BoQ HSYC'!L2378</f>
        <v>11636.265599999999</v>
      </c>
      <c r="N2378" s="183">
        <f>'[1]BoQ HSYC'!M2378</f>
        <v>2550.8649599999999</v>
      </c>
      <c r="O2378" s="183">
        <f>'[1]BoQ HSYC'!N2378</f>
        <v>1521.828</v>
      </c>
      <c r="P2378" s="83">
        <f>'[1]BoQ HSYC'!O2378</f>
        <v>4072.6929599999999</v>
      </c>
      <c r="Q2378" s="47">
        <f>'[1]BoQ HSYC'!P2378</f>
        <v>18571479.897599999</v>
      </c>
      <c r="R2378" s="132">
        <f>'[1]BoQ HSYC'!Q2378</f>
        <v>6500017.96416</v>
      </c>
      <c r="S2378" s="83">
        <f>'[1]BoQ HSYC'!R2378</f>
        <v>25071497.861759998</v>
      </c>
      <c r="T2378" s="48">
        <f>'[1]BoQ HSYC'!S2378</f>
        <v>0</v>
      </c>
      <c r="U2378" s="176">
        <f>'[1]BoQ HSYC'!T2378</f>
        <v>0</v>
      </c>
      <c r="V2378" s="176" t="str">
        <f>'[1]BoQ HSYC'!U2378</f>
        <v>BĐG Q2/2026</v>
      </c>
      <c r="W2378" s="176" t="str">
        <f>'[1]BoQ HSYC'!V2378</f>
        <v>BĐG Q2/2026</v>
      </c>
      <c r="X2378" s="44" t="str">
        <f>'[1]BoQ HSYC'!W2378</f>
        <v>ME</v>
      </c>
      <c r="Y2378" s="44"/>
      <c r="Z2378" s="44"/>
      <c r="AA2378" s="44"/>
      <c r="AB2378" s="2">
        <v>15824.458503315002</v>
      </c>
      <c r="AC2378" s="2">
        <v>25255835.771290742</v>
      </c>
      <c r="AD2378" s="2">
        <f>+M2378</f>
        <v>11636.265599999999</v>
      </c>
      <c r="AE2378" s="2">
        <f>+AD2378*14%</f>
        <v>1629.077184</v>
      </c>
      <c r="AF2378" s="155">
        <f>+AD2378*35%</f>
        <v>4072.6929599999994</v>
      </c>
      <c r="AG2378" s="2">
        <f>+AD2378*F2378</f>
        <v>18571479.897599999</v>
      </c>
      <c r="AH2378" s="2">
        <f>+AE2378*F2378</f>
        <v>2600007.185664</v>
      </c>
      <c r="AI2378" s="2">
        <f>+AF2378*F2378</f>
        <v>6500017.964159999</v>
      </c>
      <c r="AJ2378" s="2">
        <f>SUM(AG2378:AI2378)</f>
        <v>27671505.047424</v>
      </c>
      <c r="AK2378" s="2">
        <f>+AD2378*G2378</f>
        <v>18571479.897599999</v>
      </c>
      <c r="AL2378" s="2">
        <f>+AE2378*G2378</f>
        <v>2600007.185664</v>
      </c>
      <c r="AM2378" s="2">
        <f>+AF2378*G2378</f>
        <v>6500017.964159999</v>
      </c>
      <c r="AN2378" s="155">
        <f>SUM(AK2378:AM2378)</f>
        <v>27671505.047424</v>
      </c>
      <c r="AQ2378" s="145" t="s">
        <v>525</v>
      </c>
      <c r="AU2378" s="8"/>
      <c r="AV2378" s="8"/>
      <c r="AW2378" s="2">
        <f>+'[2]BoQ HSYC-Đạt'!AT2378</f>
        <v>11985.353567999999</v>
      </c>
      <c r="AX2378" s="8">
        <f>F2378*AW2378</f>
        <v>19128624.294527996</v>
      </c>
      <c r="AY2378" s="8">
        <f>IF(AQ2378="CT",7%,5%)*AX2378</f>
        <v>1339003.7006169599</v>
      </c>
      <c r="AZ2378" s="8">
        <f>AX2378*2%</f>
        <v>382572.48589055991</v>
      </c>
      <c r="BA2378" s="8">
        <f>IF(BB2378&gt;0,0,AX2378*5%)</f>
        <v>956431.21472639986</v>
      </c>
      <c r="BB2378" s="8"/>
      <c r="BC2378" s="8">
        <f>+AX2378+AY2378+AZ2378+BA2378+BB2378</f>
        <v>21806631.695761915</v>
      </c>
      <c r="BD2378" s="8">
        <f>AX2378-AT2378</f>
        <v>19128624.294527996</v>
      </c>
      <c r="BE2378" s="2"/>
      <c r="BH2378" s="2"/>
    </row>
    <row r="2379" spans="2:60" ht="17" hidden="1" outlineLevel="1" x14ac:dyDescent="0.2">
      <c r="B2379" s="82"/>
      <c r="C2379" s="144" t="s">
        <v>286</v>
      </c>
      <c r="D2379" s="144"/>
      <c r="E2379" s="82"/>
      <c r="F2379" s="143"/>
      <c r="G2379" s="142">
        <f>'[1]BoQ HSYC'!F2379</f>
        <v>0</v>
      </c>
      <c r="H2379" s="185">
        <f>'[1]BoQ HSYC'!G2379</f>
        <v>0</v>
      </c>
      <c r="I2379" s="185">
        <f>'[1]BoQ HSYC'!H2379</f>
        <v>0</v>
      </c>
      <c r="J2379" s="185">
        <f>'[1]BoQ HSYC'!I2379</f>
        <v>0</v>
      </c>
      <c r="K2379" s="48">
        <f>'[1]BoQ HSYC'!J2379</f>
        <v>0</v>
      </c>
      <c r="L2379" s="47">
        <f>'[1]BoQ HSYC'!K2379</f>
        <v>0</v>
      </c>
      <c r="M2379" s="47">
        <f>'[1]BoQ HSYC'!L2379</f>
        <v>0</v>
      </c>
      <c r="N2379" s="183">
        <f>'[1]BoQ HSYC'!M2379</f>
        <v>0</v>
      </c>
      <c r="O2379" s="183">
        <f>'[1]BoQ HSYC'!N2379</f>
        <v>0</v>
      </c>
      <c r="P2379" s="83">
        <f>'[1]BoQ HSYC'!O2379</f>
        <v>0</v>
      </c>
      <c r="Q2379" s="47">
        <f>'[1]BoQ HSYC'!P2379</f>
        <v>0</v>
      </c>
      <c r="R2379" s="132">
        <f>'[1]BoQ HSYC'!Q2379</f>
        <v>0</v>
      </c>
      <c r="S2379" s="83">
        <f>'[1]BoQ HSYC'!R2379</f>
        <v>0</v>
      </c>
      <c r="T2379" s="48">
        <f>'[1]BoQ HSYC'!S2379</f>
        <v>0</v>
      </c>
      <c r="U2379" s="132">
        <f>'[1]BoQ HSYC'!T2379</f>
        <v>0</v>
      </c>
      <c r="V2379" s="132">
        <f>'[1]BoQ HSYC'!U2379</f>
        <v>0</v>
      </c>
      <c r="W2379" s="132">
        <f>'[1]BoQ HSYC'!V2379</f>
        <v>0</v>
      </c>
      <c r="X2379" s="44" t="str">
        <f>'[1]BoQ HSYC'!W2379</f>
        <v>ME</v>
      </c>
      <c r="Y2379" s="44"/>
      <c r="Z2379" s="44"/>
      <c r="AA2379" s="44"/>
      <c r="AB2379" s="2">
        <v>0</v>
      </c>
      <c r="AC2379" s="2">
        <v>0</v>
      </c>
      <c r="AD2379" s="2">
        <f>+M2379</f>
        <v>0</v>
      </c>
      <c r="AE2379" s="2">
        <f>+AD2379*14%</f>
        <v>0</v>
      </c>
      <c r="AF2379" s="155">
        <f>+AD2379*35%</f>
        <v>0</v>
      </c>
      <c r="AG2379" s="2">
        <f>+AD2379*F2379</f>
        <v>0</v>
      </c>
      <c r="AH2379" s="2">
        <f>+AE2379*F2379</f>
        <v>0</v>
      </c>
      <c r="AI2379" s="2">
        <f>+AF2379*F2379</f>
        <v>0</v>
      </c>
      <c r="AJ2379" s="2">
        <f>SUM(AG2379:AI2379)</f>
        <v>0</v>
      </c>
      <c r="AK2379" s="2">
        <f>+AD2379*G2379</f>
        <v>0</v>
      </c>
      <c r="AL2379" s="2">
        <f>+AE2379*G2379</f>
        <v>0</v>
      </c>
      <c r="AM2379" s="2">
        <f>+AF2379*G2379</f>
        <v>0</v>
      </c>
      <c r="AN2379" s="155">
        <f>SUM(AK2379:AM2379)</f>
        <v>0</v>
      </c>
      <c r="AQ2379" s="145" t="s">
        <v>525</v>
      </c>
      <c r="AU2379" s="8"/>
      <c r="AV2379" s="8"/>
      <c r="AW2379" s="2">
        <f>+'[2]BoQ HSYC-Đạt'!AT2379</f>
        <v>0</v>
      </c>
      <c r="AX2379" s="8">
        <f>F2379*AW2379</f>
        <v>0</v>
      </c>
      <c r="AY2379" s="8">
        <f>IF(AQ2379="CT",7%,5%)*AX2379</f>
        <v>0</v>
      </c>
      <c r="AZ2379" s="8">
        <f>AX2379*2%</f>
        <v>0</v>
      </c>
      <c r="BA2379" s="8">
        <f>IF(BB2379&gt;0,0,AX2379*5%)</f>
        <v>0</v>
      </c>
      <c r="BB2379" s="8"/>
      <c r="BC2379" s="8">
        <f>+AX2379+AY2379+AZ2379+BA2379+BB2379</f>
        <v>0</v>
      </c>
      <c r="BD2379" s="8">
        <f>AX2379-AT2379</f>
        <v>0</v>
      </c>
      <c r="BE2379" s="2"/>
      <c r="BH2379" s="2"/>
    </row>
    <row r="2380" spans="2:60" ht="34" hidden="1" outlineLevel="1" x14ac:dyDescent="0.2">
      <c r="B2380" s="82">
        <v>36</v>
      </c>
      <c r="C2380" s="144" t="s">
        <v>912</v>
      </c>
      <c r="D2380" s="144"/>
      <c r="E2380" s="82" t="s">
        <v>129</v>
      </c>
      <c r="F2380" s="143">
        <v>115</v>
      </c>
      <c r="G2380" s="142">
        <f>'[1]BoQ HSYC'!F2380</f>
        <v>115</v>
      </c>
      <c r="H2380" s="185">
        <f>'[1]BoQ HSYC'!G2380</f>
        <v>0</v>
      </c>
      <c r="I2380" s="185">
        <f>'[1]BoQ HSYC'!H2380</f>
        <v>0</v>
      </c>
      <c r="J2380" s="185">
        <f>'[1]BoQ HSYC'!I2380</f>
        <v>0</v>
      </c>
      <c r="K2380" s="48">
        <f>'[1]BoQ HSYC'!J2380</f>
        <v>293410</v>
      </c>
      <c r="L2380" s="47">
        <f>'[1]BoQ HSYC'!K2380</f>
        <v>16585.289999999997</v>
      </c>
      <c r="M2380" s="47">
        <f>'[1]BoQ HSYC'!L2380</f>
        <v>309995.28999999998</v>
      </c>
      <c r="N2380" s="183">
        <f>'[1]BoQ HSYC'!M2380</f>
        <v>0</v>
      </c>
      <c r="O2380" s="183">
        <f>'[1]BoQ HSYC'!N2380</f>
        <v>5804.8514999999989</v>
      </c>
      <c r="P2380" s="83">
        <f>'[1]BoQ HSYC'!O2380</f>
        <v>5804.8514999999989</v>
      </c>
      <c r="Q2380" s="47">
        <f>'[1]BoQ HSYC'!P2380</f>
        <v>35649458.349999994</v>
      </c>
      <c r="R2380" s="132">
        <f>'[1]BoQ HSYC'!Q2380</f>
        <v>667557.92249999987</v>
      </c>
      <c r="S2380" s="83">
        <f>'[1]BoQ HSYC'!R2380</f>
        <v>36317016.272499993</v>
      </c>
      <c r="T2380" s="48">
        <f>'[1]BoQ HSYC'!S2380</f>
        <v>0</v>
      </c>
      <c r="U2380" s="132">
        <f>'[1]BoQ HSYC'!T2380</f>
        <v>0</v>
      </c>
      <c r="V2380" s="132" t="str">
        <f>'[1]BoQ HSYC'!U2380</f>
        <v>VT: NCC, NC:BĐG Q2/2026</v>
      </c>
      <c r="W2380" s="132" t="str">
        <f>'[1]BoQ HSYC'!V2380</f>
        <v>VT: NCC, NC:BĐG Q2/2026</v>
      </c>
      <c r="X2380" s="44" t="str">
        <f>'[1]BoQ HSYC'!W2380</f>
        <v>ME</v>
      </c>
      <c r="Y2380" s="44"/>
      <c r="Z2380" s="44"/>
      <c r="AA2380" s="44"/>
      <c r="AB2380" s="2">
        <v>320829.146378565</v>
      </c>
      <c r="AC2380" s="2">
        <v>36895351.833534978</v>
      </c>
      <c r="AD2380" s="2">
        <f>+M2380</f>
        <v>309995.28999999998</v>
      </c>
      <c r="AE2380" s="2">
        <f>+AD2380*14%</f>
        <v>43399.340600000003</v>
      </c>
      <c r="AF2380" s="155">
        <f>+AD2380*35%</f>
        <v>108498.35149999999</v>
      </c>
      <c r="AG2380" s="2">
        <f>+AD2380*F2380</f>
        <v>35649458.349999994</v>
      </c>
      <c r="AH2380" s="2">
        <f>+AE2380*F2380</f>
        <v>4990924.1690000007</v>
      </c>
      <c r="AI2380" s="2">
        <f>+AF2380*F2380</f>
        <v>12477310.422499999</v>
      </c>
      <c r="AJ2380" s="2">
        <f>SUM(AG2380:AI2380)</f>
        <v>53117692.941499993</v>
      </c>
      <c r="AK2380" s="2">
        <f>+AD2380*G2380</f>
        <v>35649458.349999994</v>
      </c>
      <c r="AL2380" s="2">
        <f>+AE2380*G2380</f>
        <v>4990924.1690000007</v>
      </c>
      <c r="AM2380" s="2">
        <f>+AF2380*G2380</f>
        <v>12477310.422499999</v>
      </c>
      <c r="AN2380" s="155">
        <f>SUM(AK2380:AM2380)</f>
        <v>53117692.941499993</v>
      </c>
      <c r="AQ2380" s="145" t="s">
        <v>525</v>
      </c>
      <c r="AU2380" s="8"/>
      <c r="AV2380" s="8"/>
      <c r="AW2380" s="2">
        <f>+'[2]BoQ HSYC-Đạt'!AT2380</f>
        <v>319295.14869999996</v>
      </c>
      <c r="AX2380" s="8">
        <f>F2380*AW2380</f>
        <v>36718942.100499995</v>
      </c>
      <c r="AY2380" s="8">
        <f>IF(AQ2380="CT",7%,5%)*AX2380</f>
        <v>2570325.9470349997</v>
      </c>
      <c r="AZ2380" s="8">
        <f>AX2380*2%</f>
        <v>734378.84200999991</v>
      </c>
      <c r="BA2380" s="8">
        <f>IF(BB2380&gt;0,0,AX2380*5%)</f>
        <v>1835947.1050249999</v>
      </c>
      <c r="BB2380" s="8"/>
      <c r="BC2380" s="8">
        <f>+AX2380+AY2380+AZ2380+BA2380+BB2380</f>
        <v>41859593.994569995</v>
      </c>
      <c r="BD2380" s="8">
        <f>AX2380-AT2380</f>
        <v>36718942.100499995</v>
      </c>
      <c r="BE2380" s="2"/>
      <c r="BH2380" s="2"/>
    </row>
    <row r="2381" spans="2:60" ht="17" hidden="1" outlineLevel="1" x14ac:dyDescent="0.2">
      <c r="B2381" s="82">
        <v>37</v>
      </c>
      <c r="C2381" s="144" t="s">
        <v>810</v>
      </c>
      <c r="D2381" s="144"/>
      <c r="E2381" s="82" t="s">
        <v>129</v>
      </c>
      <c r="F2381" s="143">
        <v>76</v>
      </c>
      <c r="G2381" s="142">
        <f>'[1]BoQ HSYC'!F2381</f>
        <v>76</v>
      </c>
      <c r="H2381" s="185">
        <f>'[1]BoQ HSYC'!G2381</f>
        <v>0</v>
      </c>
      <c r="I2381" s="185">
        <f>'[1]BoQ HSYC'!H2381</f>
        <v>0</v>
      </c>
      <c r="J2381" s="185">
        <f>'[1]BoQ HSYC'!I2381</f>
        <v>0</v>
      </c>
      <c r="K2381" s="48">
        <f>'[1]BoQ HSYC'!J2381</f>
        <v>73094.342400000009</v>
      </c>
      <c r="L2381" s="47">
        <f>'[1]BoQ HSYC'!K2381</f>
        <v>8893.7999999999993</v>
      </c>
      <c r="M2381" s="47">
        <f>'[1]BoQ HSYC'!L2381</f>
        <v>81988.142400000012</v>
      </c>
      <c r="N2381" s="183">
        <f>'[1]BoQ HSYC'!M2381</f>
        <v>25583.019840000001</v>
      </c>
      <c r="O2381" s="183">
        <f>'[1]BoQ HSYC'!N2381</f>
        <v>3112.8299999999995</v>
      </c>
      <c r="P2381" s="83">
        <f>'[1]BoQ HSYC'!O2381</f>
        <v>28695.849839999999</v>
      </c>
      <c r="Q2381" s="47">
        <f>'[1]BoQ HSYC'!P2381</f>
        <v>6231098.8224000009</v>
      </c>
      <c r="R2381" s="132">
        <f>'[1]BoQ HSYC'!Q2381</f>
        <v>2180884.5878399997</v>
      </c>
      <c r="S2381" s="83">
        <f>'[1]BoQ HSYC'!R2381</f>
        <v>8411983.4102400001</v>
      </c>
      <c r="T2381" s="48">
        <f>'[1]BoQ HSYC'!S2381</f>
        <v>0</v>
      </c>
      <c r="U2381" s="132">
        <f>'[1]BoQ HSYC'!T2381</f>
        <v>0</v>
      </c>
      <c r="V2381" s="132" t="str">
        <f>'[1]BoQ HSYC'!U2381</f>
        <v>BĐG Q2/2026</v>
      </c>
      <c r="W2381" s="132" t="str">
        <f>'[1]BoQ HSYC'!V2381</f>
        <v>BĐG Q2/2026</v>
      </c>
      <c r="X2381" s="44" t="str">
        <f>'[1]BoQ HSYC'!W2381</f>
        <v>ME</v>
      </c>
      <c r="Y2381" s="44"/>
      <c r="Z2381" s="44"/>
      <c r="AA2381" s="44"/>
      <c r="AB2381" s="2">
        <v>84975.099064729497</v>
      </c>
      <c r="AC2381" s="2">
        <v>6458107.5289194416</v>
      </c>
      <c r="AD2381" s="2">
        <f>+M2381</f>
        <v>81988.142400000012</v>
      </c>
      <c r="AE2381" s="2">
        <f>+AD2381*14%</f>
        <v>11478.339936000002</v>
      </c>
      <c r="AF2381" s="155">
        <f>+AD2381*35%</f>
        <v>28695.849840000003</v>
      </c>
      <c r="AG2381" s="2">
        <f>+AD2381*F2381</f>
        <v>6231098.8224000009</v>
      </c>
      <c r="AH2381" s="2">
        <f>+AE2381*F2381</f>
        <v>872353.83513600018</v>
      </c>
      <c r="AI2381" s="2">
        <f>+AF2381*F2381</f>
        <v>2180884.5878400002</v>
      </c>
      <c r="AJ2381" s="2">
        <f>SUM(AG2381:AI2381)</f>
        <v>9284337.245376002</v>
      </c>
      <c r="AK2381" s="2">
        <f>+AD2381*G2381</f>
        <v>6231098.8224000009</v>
      </c>
      <c r="AL2381" s="2">
        <f>+AE2381*G2381</f>
        <v>872353.83513600018</v>
      </c>
      <c r="AM2381" s="2">
        <f>+AF2381*G2381</f>
        <v>2180884.5878400002</v>
      </c>
      <c r="AN2381" s="155">
        <f>SUM(AK2381:AM2381)</f>
        <v>9284337.245376002</v>
      </c>
      <c r="AQ2381" s="145" t="s">
        <v>525</v>
      </c>
      <c r="AU2381" s="8"/>
      <c r="AV2381" s="8"/>
      <c r="AW2381" s="2">
        <f>+'[2]BoQ HSYC-Đạt'!AT2381</f>
        <v>84447.786672000017</v>
      </c>
      <c r="AX2381" s="8">
        <f>F2381*AW2381</f>
        <v>6418031.787072001</v>
      </c>
      <c r="AY2381" s="8">
        <f>IF(AQ2381="CT",7%,5%)*AX2381</f>
        <v>449262.22509504011</v>
      </c>
      <c r="AZ2381" s="8">
        <f>AX2381*2%</f>
        <v>128360.63574144003</v>
      </c>
      <c r="BA2381" s="8">
        <f>IF(BB2381&gt;0,0,AX2381*5%)</f>
        <v>320901.58935360005</v>
      </c>
      <c r="BB2381" s="8"/>
      <c r="BC2381" s="8">
        <f>+AX2381+AY2381+AZ2381+BA2381+BB2381</f>
        <v>7316556.2372620814</v>
      </c>
      <c r="BD2381" s="8">
        <f>AX2381-AT2381</f>
        <v>6418031.787072001</v>
      </c>
      <c r="BE2381" s="2"/>
      <c r="BH2381" s="2"/>
    </row>
    <row r="2382" spans="2:60" ht="17" hidden="1" outlineLevel="1" x14ac:dyDescent="0.2">
      <c r="B2382" s="82">
        <v>38</v>
      </c>
      <c r="C2382" s="144" t="s">
        <v>631</v>
      </c>
      <c r="D2382" s="144"/>
      <c r="E2382" s="82" t="s">
        <v>129</v>
      </c>
      <c r="F2382" s="143">
        <v>29</v>
      </c>
      <c r="G2382" s="142">
        <f>'[1]BoQ HSYC'!F2382</f>
        <v>29</v>
      </c>
      <c r="H2382" s="185">
        <f>'[1]BoQ HSYC'!G2382</f>
        <v>0</v>
      </c>
      <c r="I2382" s="185">
        <f>'[1]BoQ HSYC'!H2382</f>
        <v>0</v>
      </c>
      <c r="J2382" s="185">
        <f>'[1]BoQ HSYC'!I2382</f>
        <v>0</v>
      </c>
      <c r="K2382" s="48">
        <f>'[1]BoQ HSYC'!J2382</f>
        <v>46798.905600000006</v>
      </c>
      <c r="L2382" s="47">
        <f>'[1]BoQ HSYC'!K2382</f>
        <v>7411.5</v>
      </c>
      <c r="M2382" s="47">
        <f>'[1]BoQ HSYC'!L2382</f>
        <v>54210.405600000006</v>
      </c>
      <c r="N2382" s="183">
        <f>'[1]BoQ HSYC'!M2382</f>
        <v>16379.616960000001</v>
      </c>
      <c r="O2382" s="183">
        <f>'[1]BoQ HSYC'!N2382</f>
        <v>2594.0249999999996</v>
      </c>
      <c r="P2382" s="83">
        <f>'[1]BoQ HSYC'!O2382</f>
        <v>18973.641960000001</v>
      </c>
      <c r="Q2382" s="47">
        <f>'[1]BoQ HSYC'!P2382</f>
        <v>1572101.7624000001</v>
      </c>
      <c r="R2382" s="132">
        <f>'[1]BoQ HSYC'!Q2382</f>
        <v>550235.61684000003</v>
      </c>
      <c r="S2382" s="83">
        <f>'[1]BoQ HSYC'!R2382</f>
        <v>2122337.3792400002</v>
      </c>
      <c r="T2382" s="48">
        <f>'[1]BoQ HSYC'!S2382</f>
        <v>0</v>
      </c>
      <c r="U2382" s="132">
        <f>'[1]BoQ HSYC'!T2382</f>
        <v>0</v>
      </c>
      <c r="V2382" s="132" t="str">
        <f>'[1]BoQ HSYC'!U2382</f>
        <v>BĐG Q2/2026</v>
      </c>
      <c r="W2382" s="132" t="str">
        <f>'[1]BoQ HSYC'!V2382</f>
        <v>BĐG Q2/2026</v>
      </c>
      <c r="X2382" s="44" t="str">
        <f>'[1]BoQ HSYC'!W2382</f>
        <v>ME</v>
      </c>
      <c r="Y2382" s="44"/>
      <c r="Z2382" s="44"/>
      <c r="AA2382" s="44"/>
      <c r="AB2382" s="2">
        <v>56117.249833903501</v>
      </c>
      <c r="AC2382" s="2">
        <v>1627400.2451832015</v>
      </c>
      <c r="AD2382" s="2">
        <f>+M2382</f>
        <v>54210.405600000006</v>
      </c>
      <c r="AE2382" s="2">
        <f>+AD2382*14%</f>
        <v>7589.4567840000018</v>
      </c>
      <c r="AF2382" s="155">
        <f>+AD2382*35%</f>
        <v>18973.641960000001</v>
      </c>
      <c r="AG2382" s="2">
        <f>+AD2382*F2382</f>
        <v>1572101.7624000001</v>
      </c>
      <c r="AH2382" s="2">
        <f>+AE2382*F2382</f>
        <v>220094.24673600006</v>
      </c>
      <c r="AI2382" s="2">
        <f>+AF2382*F2382</f>
        <v>550235.61684000003</v>
      </c>
      <c r="AJ2382" s="2">
        <f>SUM(AG2382:AI2382)</f>
        <v>2342431.625976</v>
      </c>
      <c r="AK2382" s="2">
        <f>+AD2382*G2382</f>
        <v>1572101.7624000001</v>
      </c>
      <c r="AL2382" s="2">
        <f>+AE2382*G2382</f>
        <v>220094.24673600006</v>
      </c>
      <c r="AM2382" s="2">
        <f>+AF2382*G2382</f>
        <v>550235.61684000003</v>
      </c>
      <c r="AN2382" s="155">
        <f>SUM(AK2382:AM2382)</f>
        <v>2342431.625976</v>
      </c>
      <c r="AQ2382" s="145" t="s">
        <v>525</v>
      </c>
      <c r="AU2382" s="8"/>
      <c r="AV2382" s="8"/>
      <c r="AW2382" s="2">
        <f>+'[2]BoQ HSYC-Đạt'!AT2382</f>
        <v>55836.717768000002</v>
      </c>
      <c r="AX2382" s="8">
        <f>F2382*AW2382</f>
        <v>1619264.8152720002</v>
      </c>
      <c r="AY2382" s="8">
        <f>IF(AQ2382="CT",7%,5%)*AX2382</f>
        <v>113348.53706904002</v>
      </c>
      <c r="AZ2382" s="8">
        <f>AX2382*2%</f>
        <v>32385.296305440002</v>
      </c>
      <c r="BA2382" s="8">
        <f>IF(BB2382&gt;0,0,AX2382*5%)</f>
        <v>80963.240763600013</v>
      </c>
      <c r="BB2382" s="8"/>
      <c r="BC2382" s="8">
        <f>+AX2382+AY2382+AZ2382+BA2382+BB2382</f>
        <v>1845961.8894100802</v>
      </c>
      <c r="BD2382" s="8">
        <f>AX2382-AT2382</f>
        <v>1619264.8152720002</v>
      </c>
      <c r="BE2382" s="2"/>
      <c r="BH2382" s="2"/>
    </row>
    <row r="2383" spans="2:60" ht="17" hidden="1" outlineLevel="1" x14ac:dyDescent="0.2">
      <c r="B2383" s="82">
        <v>39</v>
      </c>
      <c r="C2383" s="144" t="s">
        <v>630</v>
      </c>
      <c r="D2383" s="144"/>
      <c r="E2383" s="82" t="s">
        <v>129</v>
      </c>
      <c r="F2383" s="143">
        <v>380</v>
      </c>
      <c r="G2383" s="142">
        <f>'[1]BoQ HSYC'!F2383</f>
        <v>380</v>
      </c>
      <c r="H2383" s="185">
        <f>'[1]BoQ HSYC'!G2383</f>
        <v>0</v>
      </c>
      <c r="I2383" s="185">
        <f>'[1]BoQ HSYC'!H2383</f>
        <v>0</v>
      </c>
      <c r="J2383" s="185">
        <f>'[1]BoQ HSYC'!I2383</f>
        <v>0</v>
      </c>
      <c r="K2383" s="48">
        <f>'[1]BoQ HSYC'!J2383</f>
        <v>28746.374400000001</v>
      </c>
      <c r="L2383" s="47">
        <f>'[1]BoQ HSYC'!K2383</f>
        <v>6670</v>
      </c>
      <c r="M2383" s="47">
        <f>'[1]BoQ HSYC'!L2383</f>
        <v>35416.374400000001</v>
      </c>
      <c r="N2383" s="183">
        <f>'[1]BoQ HSYC'!M2383</f>
        <v>10061.231039999999</v>
      </c>
      <c r="O2383" s="183">
        <f>'[1]BoQ HSYC'!N2383</f>
        <v>2334.5</v>
      </c>
      <c r="P2383" s="83">
        <f>'[1]BoQ HSYC'!O2383</f>
        <v>12395.731039999999</v>
      </c>
      <c r="Q2383" s="47">
        <f>'[1]BoQ HSYC'!P2383</f>
        <v>13458222.272</v>
      </c>
      <c r="R2383" s="132">
        <f>'[1]BoQ HSYC'!Q2383</f>
        <v>4710377.7951999996</v>
      </c>
      <c r="S2383" s="83">
        <f>'[1]BoQ HSYC'!R2383</f>
        <v>18168600.067199998</v>
      </c>
      <c r="T2383" s="48">
        <f>'[1]BoQ HSYC'!S2383</f>
        <v>0</v>
      </c>
      <c r="U2383" s="132">
        <f>'[1]BoQ HSYC'!T2383</f>
        <v>0</v>
      </c>
      <c r="V2383" s="132" t="str">
        <f>'[1]BoQ HSYC'!U2383</f>
        <v>BĐG Q2/2026</v>
      </c>
      <c r="W2383" s="132" t="str">
        <f>'[1]BoQ HSYC'!V2383</f>
        <v>BĐG Q2/2026</v>
      </c>
      <c r="X2383" s="44" t="str">
        <f>'[1]BoQ HSYC'!W2383</f>
        <v>ME</v>
      </c>
      <c r="Y2383" s="44"/>
      <c r="Z2383" s="44"/>
      <c r="AA2383" s="44"/>
      <c r="AB2383" s="2">
        <v>37681.468628388757</v>
      </c>
      <c r="AC2383" s="2">
        <v>14318958.078787727</v>
      </c>
      <c r="AD2383" s="2">
        <f>+M2383</f>
        <v>35416.374400000001</v>
      </c>
      <c r="AE2383" s="2">
        <f>+AD2383*14%</f>
        <v>4958.2924160000002</v>
      </c>
      <c r="AF2383" s="155">
        <f>+AD2383*35%</f>
        <v>12395.731039999999</v>
      </c>
      <c r="AG2383" s="2">
        <f>+AD2383*F2383</f>
        <v>13458222.272</v>
      </c>
      <c r="AH2383" s="2">
        <f>+AE2383*F2383</f>
        <v>1884151.1180800002</v>
      </c>
      <c r="AI2383" s="2">
        <f>+AF2383*F2383</f>
        <v>4710377.7951999996</v>
      </c>
      <c r="AJ2383" s="2">
        <f>SUM(AG2383:AI2383)</f>
        <v>20052751.185279999</v>
      </c>
      <c r="AK2383" s="2">
        <f>+AD2383*G2383</f>
        <v>13458222.272</v>
      </c>
      <c r="AL2383" s="2">
        <f>+AE2383*G2383</f>
        <v>1884151.1180800002</v>
      </c>
      <c r="AM2383" s="2">
        <f>+AF2383*G2383</f>
        <v>4710377.7951999996</v>
      </c>
      <c r="AN2383" s="155">
        <f>SUM(AK2383:AM2383)</f>
        <v>20052751.185279999</v>
      </c>
      <c r="AQ2383" s="145" t="s">
        <v>525</v>
      </c>
      <c r="AU2383" s="8"/>
      <c r="AV2383" s="8"/>
      <c r="AW2383" s="2">
        <f>+'[2]BoQ HSYC-Đạt'!AT2383</f>
        <v>36478.865632000001</v>
      </c>
      <c r="AX2383" s="8">
        <f>F2383*AW2383</f>
        <v>13861968.940160001</v>
      </c>
      <c r="AY2383" s="8">
        <f>IF(AQ2383="CT",7%,5%)*AX2383</f>
        <v>970337.82581120019</v>
      </c>
      <c r="AZ2383" s="8">
        <f>AX2383*2%</f>
        <v>277239.37880320003</v>
      </c>
      <c r="BA2383" s="8">
        <f>IF(BB2383&gt;0,0,AX2383*5%)</f>
        <v>693098.4470080001</v>
      </c>
      <c r="BB2383" s="8"/>
      <c r="BC2383" s="8">
        <f>+AX2383+AY2383+AZ2383+BA2383+BB2383</f>
        <v>15802644.5917824</v>
      </c>
      <c r="BD2383" s="8">
        <f>AX2383-AT2383</f>
        <v>13861968.940160001</v>
      </c>
      <c r="BE2383" s="2"/>
      <c r="BH2383" s="2"/>
    </row>
    <row r="2384" spans="2:60" ht="17" hidden="1" outlineLevel="1" x14ac:dyDescent="0.2">
      <c r="B2384" s="82">
        <v>40</v>
      </c>
      <c r="C2384" s="144" t="s">
        <v>809</v>
      </c>
      <c r="D2384" s="144"/>
      <c r="E2384" s="82" t="s">
        <v>129</v>
      </c>
      <c r="F2384" s="143">
        <v>140</v>
      </c>
      <c r="G2384" s="142">
        <f>'[1]BoQ HSYC'!F2384</f>
        <v>140</v>
      </c>
      <c r="H2384" s="185">
        <f>'[1]BoQ HSYC'!G2384</f>
        <v>0</v>
      </c>
      <c r="I2384" s="185">
        <f>'[1]BoQ HSYC'!H2384</f>
        <v>0</v>
      </c>
      <c r="J2384" s="185">
        <f>'[1]BoQ HSYC'!I2384</f>
        <v>0</v>
      </c>
      <c r="K2384" s="48">
        <f>'[1]BoQ HSYC'!J2384</f>
        <v>19685.836800000001</v>
      </c>
      <c r="L2384" s="47">
        <f>'[1]BoQ HSYC'!K2384</f>
        <v>5780.97</v>
      </c>
      <c r="M2384" s="47">
        <f>'[1]BoQ HSYC'!L2384</f>
        <v>25466.806800000002</v>
      </c>
      <c r="N2384" s="183">
        <f>'[1]BoQ HSYC'!M2384</f>
        <v>6890.04288</v>
      </c>
      <c r="O2384" s="183">
        <f>'[1]BoQ HSYC'!N2384</f>
        <v>2023.3395</v>
      </c>
      <c r="P2384" s="83">
        <f>'[1]BoQ HSYC'!O2384</f>
        <v>8913.3823799999991</v>
      </c>
      <c r="Q2384" s="47">
        <f>'[1]BoQ HSYC'!P2384</f>
        <v>3565352.9520000005</v>
      </c>
      <c r="R2384" s="132">
        <f>'[1]BoQ HSYC'!Q2384</f>
        <v>1247873.5331999999</v>
      </c>
      <c r="S2384" s="83">
        <f>'[1]BoQ HSYC'!R2384</f>
        <v>4813226.4852000009</v>
      </c>
      <c r="T2384" s="48">
        <f>'[1]BoQ HSYC'!S2384</f>
        <v>0</v>
      </c>
      <c r="U2384" s="132">
        <f>'[1]BoQ HSYC'!T2384</f>
        <v>0</v>
      </c>
      <c r="V2384" s="132" t="str">
        <f>'[1]BoQ HSYC'!U2384</f>
        <v>BĐG Q2/2026</v>
      </c>
      <c r="W2384" s="132" t="str">
        <f>'[1]BoQ HSYC'!V2384</f>
        <v>BĐG Q2/2026</v>
      </c>
      <c r="X2384" s="44" t="str">
        <f>'[1]BoQ HSYC'!W2384</f>
        <v>ME</v>
      </c>
      <c r="Y2384" s="44"/>
      <c r="Z2384" s="44"/>
      <c r="AA2384" s="44"/>
      <c r="AB2384" s="2">
        <v>28890.443777126246</v>
      </c>
      <c r="AC2384" s="2">
        <v>4044662.1287976746</v>
      </c>
      <c r="AD2384" s="2">
        <f>+M2384</f>
        <v>25466.806800000002</v>
      </c>
      <c r="AE2384" s="2">
        <f>+AD2384*14%</f>
        <v>3565.3529520000006</v>
      </c>
      <c r="AF2384" s="155">
        <f>+AD2384*35%</f>
        <v>8913.3823800000009</v>
      </c>
      <c r="AG2384" s="2">
        <f>+AD2384*F2384</f>
        <v>3565352.9520000005</v>
      </c>
      <c r="AH2384" s="2">
        <f>+AE2384*F2384</f>
        <v>499149.4132800001</v>
      </c>
      <c r="AI2384" s="2">
        <f>+AF2384*F2384</f>
        <v>1247873.5332000002</v>
      </c>
      <c r="AJ2384" s="2">
        <f>SUM(AG2384:AI2384)</f>
        <v>5312375.8984800009</v>
      </c>
      <c r="AK2384" s="2">
        <f>+AD2384*G2384</f>
        <v>3565352.9520000005</v>
      </c>
      <c r="AL2384" s="2">
        <f>+AE2384*G2384</f>
        <v>499149.4132800001</v>
      </c>
      <c r="AM2384" s="2">
        <f>+AF2384*G2384</f>
        <v>1247873.5332000002</v>
      </c>
      <c r="AN2384" s="155">
        <f>SUM(AK2384:AM2384)</f>
        <v>5312375.8984800009</v>
      </c>
      <c r="AQ2384" s="145" t="s">
        <v>525</v>
      </c>
      <c r="AU2384" s="8"/>
      <c r="AV2384" s="8"/>
      <c r="AW2384" s="2">
        <f>+'[2]BoQ HSYC-Đạt'!AT2384</f>
        <v>26230.811004000003</v>
      </c>
      <c r="AX2384" s="8">
        <f>F2384*AW2384</f>
        <v>3672313.5405600006</v>
      </c>
      <c r="AY2384" s="8">
        <f>IF(AQ2384="CT",7%,5%)*AX2384</f>
        <v>257061.94783920006</v>
      </c>
      <c r="AZ2384" s="8">
        <f>AX2384*2%</f>
        <v>73446.270811200011</v>
      </c>
      <c r="BA2384" s="8">
        <f>IF(BB2384&gt;0,0,AX2384*5%)</f>
        <v>183615.67702800003</v>
      </c>
      <c r="BB2384" s="8"/>
      <c r="BC2384" s="8">
        <f>+AX2384+AY2384+AZ2384+BA2384+BB2384</f>
        <v>4186437.4362384006</v>
      </c>
      <c r="BD2384" s="8">
        <f>AX2384-AT2384</f>
        <v>3672313.5405600006</v>
      </c>
      <c r="BE2384" s="2"/>
      <c r="BH2384" s="2"/>
    </row>
    <row r="2385" spans="1:60" ht="17" hidden="1" outlineLevel="1" x14ac:dyDescent="0.2">
      <c r="B2385" s="82">
        <v>41</v>
      </c>
      <c r="C2385" s="144" t="s">
        <v>629</v>
      </c>
      <c r="D2385" s="144"/>
      <c r="E2385" s="82" t="s">
        <v>129</v>
      </c>
      <c r="F2385" s="143">
        <v>444.5</v>
      </c>
      <c r="G2385" s="142">
        <f>'[1]BoQ HSYC'!F2385</f>
        <v>444.5</v>
      </c>
      <c r="H2385" s="185">
        <f>'[1]BoQ HSYC'!G2385</f>
        <v>0</v>
      </c>
      <c r="I2385" s="185">
        <f>'[1]BoQ HSYC'!H2385</f>
        <v>0</v>
      </c>
      <c r="J2385" s="185">
        <f>'[1]BoQ HSYC'!I2385</f>
        <v>0</v>
      </c>
      <c r="K2385" s="48">
        <f>'[1]BoQ HSYC'!J2385</f>
        <v>11863.987200000001</v>
      </c>
      <c r="L2385" s="47">
        <f>'[1]BoQ HSYC'!K2385</f>
        <v>5138.6399999999994</v>
      </c>
      <c r="M2385" s="47">
        <f>'[1]BoQ HSYC'!L2385</f>
        <v>17002.627200000003</v>
      </c>
      <c r="N2385" s="183">
        <f>'[1]BoQ HSYC'!M2385</f>
        <v>4152.39552</v>
      </c>
      <c r="O2385" s="183">
        <f>'[1]BoQ HSYC'!N2385</f>
        <v>1798.5239999999997</v>
      </c>
      <c r="P2385" s="83">
        <f>'[1]BoQ HSYC'!O2385</f>
        <v>5950.9195199999995</v>
      </c>
      <c r="Q2385" s="47">
        <f>'[1]BoQ HSYC'!P2385</f>
        <v>7557667.7904000012</v>
      </c>
      <c r="R2385" s="132">
        <f>'[1]BoQ HSYC'!Q2385</f>
        <v>2645183.7266399995</v>
      </c>
      <c r="S2385" s="83">
        <f>'[1]BoQ HSYC'!R2385</f>
        <v>10202851.517040001</v>
      </c>
      <c r="T2385" s="48">
        <f>'[1]BoQ HSYC'!S2385</f>
        <v>0</v>
      </c>
      <c r="U2385" s="132">
        <f>'[1]BoQ HSYC'!T2385</f>
        <v>0</v>
      </c>
      <c r="V2385" s="132" t="str">
        <f>'[1]BoQ HSYC'!U2385</f>
        <v>BĐG Q2/2026</v>
      </c>
      <c r="W2385" s="132" t="str">
        <f>'[1]BoQ HSYC'!V2385</f>
        <v>BĐG Q2/2026</v>
      </c>
      <c r="X2385" s="44" t="str">
        <f>'[1]BoQ HSYC'!W2385</f>
        <v>ME</v>
      </c>
      <c r="Y2385" s="44"/>
      <c r="Z2385" s="44"/>
      <c r="AA2385" s="44"/>
      <c r="AB2385" s="2">
        <v>20344.23503962575</v>
      </c>
      <c r="AC2385" s="2">
        <v>9043012.4751136452</v>
      </c>
      <c r="AD2385" s="2">
        <f>+M2385</f>
        <v>17002.627200000003</v>
      </c>
      <c r="AE2385" s="2">
        <f>+AD2385*14%</f>
        <v>2380.3678080000004</v>
      </c>
      <c r="AF2385" s="155">
        <f>+AD2385*35%</f>
        <v>5950.9195200000004</v>
      </c>
      <c r="AG2385" s="2">
        <f>+AD2385*F2385</f>
        <v>7557667.7904000012</v>
      </c>
      <c r="AH2385" s="2">
        <f>+AE2385*F2385</f>
        <v>1058073.4906560001</v>
      </c>
      <c r="AI2385" s="2">
        <f>+AF2385*F2385</f>
        <v>2645183.72664</v>
      </c>
      <c r="AJ2385" s="2">
        <f>SUM(AG2385:AI2385)</f>
        <v>11260925.007696003</v>
      </c>
      <c r="AK2385" s="2">
        <f>+AD2385*G2385</f>
        <v>7557667.7904000012</v>
      </c>
      <c r="AL2385" s="2">
        <f>+AE2385*G2385</f>
        <v>1058073.4906560001</v>
      </c>
      <c r="AM2385" s="2">
        <f>+AF2385*G2385</f>
        <v>2645183.72664</v>
      </c>
      <c r="AN2385" s="155">
        <f>SUM(AK2385:AM2385)</f>
        <v>11260925.007696003</v>
      </c>
      <c r="AQ2385" s="145" t="s">
        <v>525</v>
      </c>
      <c r="AU2385" s="8"/>
      <c r="AV2385" s="8"/>
      <c r="AW2385" s="2">
        <f>+'[2]BoQ HSYC-Đạt'!AT2385</f>
        <v>17512.706016000004</v>
      </c>
      <c r="AX2385" s="8">
        <f>F2385*AW2385</f>
        <v>7784397.8241120018</v>
      </c>
      <c r="AY2385" s="8">
        <f>IF(AQ2385="CT",7%,5%)*AX2385</f>
        <v>544907.84768784023</v>
      </c>
      <c r="AZ2385" s="8">
        <f>AX2385*2%</f>
        <v>155687.95648224003</v>
      </c>
      <c r="BA2385" s="8">
        <f>IF(BB2385&gt;0,0,AX2385*5%)</f>
        <v>389219.89120560011</v>
      </c>
      <c r="BB2385" s="8"/>
      <c r="BC2385" s="8">
        <f>+AX2385+AY2385+AZ2385+BA2385+BB2385</f>
        <v>8874213.5194876827</v>
      </c>
      <c r="BD2385" s="8">
        <f>AX2385-AT2385</f>
        <v>7784397.8241120018</v>
      </c>
      <c r="BE2385" s="2"/>
      <c r="BH2385" s="2"/>
    </row>
    <row r="2386" spans="1:60" ht="17" hidden="1" outlineLevel="1" x14ac:dyDescent="0.2">
      <c r="B2386" s="82">
        <v>42</v>
      </c>
      <c r="C2386" s="144" t="s">
        <v>628</v>
      </c>
      <c r="D2386" s="144"/>
      <c r="E2386" s="82" t="s">
        <v>129</v>
      </c>
      <c r="F2386" s="143">
        <v>798</v>
      </c>
      <c r="G2386" s="142">
        <f>'[1]BoQ HSYC'!F2386</f>
        <v>798</v>
      </c>
      <c r="H2386" s="185">
        <f>'[1]BoQ HSYC'!G2386</f>
        <v>0</v>
      </c>
      <c r="I2386" s="185">
        <f>'[1]BoQ HSYC'!H2386</f>
        <v>0</v>
      </c>
      <c r="J2386" s="185">
        <f>'[1]BoQ HSYC'!I2386</f>
        <v>0</v>
      </c>
      <c r="K2386" s="48">
        <f>'[1]BoQ HSYC'!J2386</f>
        <v>7288.1855999999998</v>
      </c>
      <c r="L2386" s="47">
        <f>'[1]BoQ HSYC'!K2386</f>
        <v>4348.08</v>
      </c>
      <c r="M2386" s="47">
        <f>'[1]BoQ HSYC'!L2386</f>
        <v>11636.265599999999</v>
      </c>
      <c r="N2386" s="183">
        <f>'[1]BoQ HSYC'!M2386</f>
        <v>2550.8649599999999</v>
      </c>
      <c r="O2386" s="183">
        <f>'[1]BoQ HSYC'!N2386</f>
        <v>1521.828</v>
      </c>
      <c r="P2386" s="83">
        <f>'[1]BoQ HSYC'!O2386</f>
        <v>4072.6929599999999</v>
      </c>
      <c r="Q2386" s="47">
        <f>'[1]BoQ HSYC'!P2386</f>
        <v>9285739.9487999994</v>
      </c>
      <c r="R2386" s="132">
        <f>'[1]BoQ HSYC'!Q2386</f>
        <v>3250008.98208</v>
      </c>
      <c r="S2386" s="83">
        <f>'[1]BoQ HSYC'!R2386</f>
        <v>12535748.930879999</v>
      </c>
      <c r="T2386" s="48">
        <f>'[1]BoQ HSYC'!S2386</f>
        <v>0</v>
      </c>
      <c r="U2386" s="132">
        <f>'[1]BoQ HSYC'!T2386</f>
        <v>0</v>
      </c>
      <c r="V2386" s="132" t="str">
        <f>'[1]BoQ HSYC'!U2386</f>
        <v>BĐG Q2/2026</v>
      </c>
      <c r="W2386" s="132" t="str">
        <f>'[1]BoQ HSYC'!V2386</f>
        <v>BĐG Q2/2026</v>
      </c>
      <c r="X2386" s="44" t="str">
        <f>'[1]BoQ HSYC'!W2386</f>
        <v>ME</v>
      </c>
      <c r="Y2386" s="44"/>
      <c r="Z2386" s="44"/>
      <c r="AA2386" s="44"/>
      <c r="AB2386" s="2">
        <v>15824.458503315002</v>
      </c>
      <c r="AC2386" s="2">
        <v>12627917.885645371</v>
      </c>
      <c r="AD2386" s="2">
        <f>+M2386</f>
        <v>11636.265599999999</v>
      </c>
      <c r="AE2386" s="2">
        <f>+AD2386*14%</f>
        <v>1629.077184</v>
      </c>
      <c r="AF2386" s="155">
        <f>+AD2386*35%</f>
        <v>4072.6929599999994</v>
      </c>
      <c r="AG2386" s="2">
        <f>+AD2386*F2386</f>
        <v>9285739.9487999994</v>
      </c>
      <c r="AH2386" s="2">
        <f>+AE2386*F2386</f>
        <v>1300003.592832</v>
      </c>
      <c r="AI2386" s="2">
        <f>+AF2386*F2386</f>
        <v>3250008.9820799995</v>
      </c>
      <c r="AJ2386" s="2">
        <f>SUM(AG2386:AI2386)</f>
        <v>13835752.523712</v>
      </c>
      <c r="AK2386" s="2">
        <f>+AD2386*G2386</f>
        <v>9285739.9487999994</v>
      </c>
      <c r="AL2386" s="2">
        <f>+AE2386*G2386</f>
        <v>1300003.592832</v>
      </c>
      <c r="AM2386" s="2">
        <f>+AF2386*G2386</f>
        <v>3250008.9820799995</v>
      </c>
      <c r="AN2386" s="155">
        <f>SUM(AK2386:AM2386)</f>
        <v>13835752.523712</v>
      </c>
      <c r="AQ2386" s="145" t="s">
        <v>525</v>
      </c>
      <c r="AU2386" s="8"/>
      <c r="AV2386" s="8"/>
      <c r="AW2386" s="2">
        <f>+'[2]BoQ HSYC-Đạt'!AT2386</f>
        <v>11985.353567999999</v>
      </c>
      <c r="AX2386" s="8">
        <f>F2386*AW2386</f>
        <v>9564312.1472639982</v>
      </c>
      <c r="AY2386" s="8">
        <f>IF(AQ2386="CT",7%,5%)*AX2386</f>
        <v>669501.85030847997</v>
      </c>
      <c r="AZ2386" s="8">
        <f>AX2386*2%</f>
        <v>191286.24294527996</v>
      </c>
      <c r="BA2386" s="8">
        <f>IF(BB2386&gt;0,0,AX2386*5%)</f>
        <v>478215.60736319993</v>
      </c>
      <c r="BB2386" s="8"/>
      <c r="BC2386" s="8">
        <f>+AX2386+AY2386+AZ2386+BA2386+BB2386</f>
        <v>10903315.847880958</v>
      </c>
      <c r="BD2386" s="8">
        <f>AX2386-AT2386</f>
        <v>9564312.1472639982</v>
      </c>
      <c r="BE2386" s="2"/>
      <c r="BH2386" s="2"/>
    </row>
    <row r="2387" spans="1:60" ht="17" hidden="1" outlineLevel="1" x14ac:dyDescent="0.2">
      <c r="B2387" s="82"/>
      <c r="C2387" s="144" t="s">
        <v>221</v>
      </c>
      <c r="D2387" s="144"/>
      <c r="E2387" s="82"/>
      <c r="F2387" s="143"/>
      <c r="G2387" s="142">
        <f>'[1]BoQ HSYC'!F2387</f>
        <v>0</v>
      </c>
      <c r="H2387" s="185">
        <f>'[1]BoQ HSYC'!G2387</f>
        <v>0</v>
      </c>
      <c r="I2387" s="185">
        <f>'[1]BoQ HSYC'!H2387</f>
        <v>0</v>
      </c>
      <c r="J2387" s="185">
        <f>'[1]BoQ HSYC'!I2387</f>
        <v>0</v>
      </c>
      <c r="K2387" s="48">
        <f>'[1]BoQ HSYC'!J2387</f>
        <v>0</v>
      </c>
      <c r="L2387" s="47">
        <f>'[1]BoQ HSYC'!K2387</f>
        <v>0</v>
      </c>
      <c r="M2387" s="47">
        <f>'[1]BoQ HSYC'!L2387</f>
        <v>0</v>
      </c>
      <c r="N2387" s="183">
        <f>'[1]BoQ HSYC'!M2387</f>
        <v>0</v>
      </c>
      <c r="O2387" s="183">
        <f>'[1]BoQ HSYC'!N2387</f>
        <v>0</v>
      </c>
      <c r="P2387" s="83">
        <f>'[1]BoQ HSYC'!O2387</f>
        <v>0</v>
      </c>
      <c r="Q2387" s="47">
        <f>'[1]BoQ HSYC'!P2387</f>
        <v>0</v>
      </c>
      <c r="R2387" s="132">
        <f>'[1]BoQ HSYC'!Q2387</f>
        <v>0</v>
      </c>
      <c r="S2387" s="83">
        <f>'[1]BoQ HSYC'!R2387</f>
        <v>0</v>
      </c>
      <c r="T2387" s="48">
        <f>'[1]BoQ HSYC'!S2387</f>
        <v>0</v>
      </c>
      <c r="U2387" s="132">
        <f>'[1]BoQ HSYC'!T2387</f>
        <v>0</v>
      </c>
      <c r="V2387" s="132">
        <f>'[1]BoQ HSYC'!U2387</f>
        <v>0</v>
      </c>
      <c r="W2387" s="132">
        <f>'[1]BoQ HSYC'!V2387</f>
        <v>0</v>
      </c>
      <c r="X2387" s="44" t="str">
        <f>'[1]BoQ HSYC'!W2387</f>
        <v>ME</v>
      </c>
      <c r="Y2387" s="44"/>
      <c r="Z2387" s="44"/>
      <c r="AA2387" s="44"/>
      <c r="AB2387" s="2">
        <v>0</v>
      </c>
      <c r="AC2387" s="2">
        <v>0</v>
      </c>
      <c r="AD2387" s="2">
        <f>+M2387</f>
        <v>0</v>
      </c>
      <c r="AE2387" s="2">
        <f>+AD2387*14%</f>
        <v>0</v>
      </c>
      <c r="AF2387" s="155">
        <f>+AD2387*35%</f>
        <v>0</v>
      </c>
      <c r="AG2387" s="2">
        <f>+AD2387*F2387</f>
        <v>0</v>
      </c>
      <c r="AH2387" s="2">
        <f>+AE2387*F2387</f>
        <v>0</v>
      </c>
      <c r="AI2387" s="2">
        <f>+AF2387*F2387</f>
        <v>0</v>
      </c>
      <c r="AJ2387" s="2">
        <f>SUM(AG2387:AI2387)</f>
        <v>0</v>
      </c>
      <c r="AK2387" s="2">
        <f>+AD2387*G2387</f>
        <v>0</v>
      </c>
      <c r="AL2387" s="2">
        <f>+AE2387*G2387</f>
        <v>0</v>
      </c>
      <c r="AM2387" s="2">
        <f>+AF2387*G2387</f>
        <v>0</v>
      </c>
      <c r="AN2387" s="155">
        <f>SUM(AK2387:AM2387)</f>
        <v>0</v>
      </c>
      <c r="AQ2387" s="145" t="s">
        <v>525</v>
      </c>
      <c r="AU2387" s="8"/>
      <c r="AV2387" s="8"/>
      <c r="AW2387" s="2">
        <f>+'[2]BoQ HSYC-Đạt'!AT2387</f>
        <v>0</v>
      </c>
      <c r="AX2387" s="8">
        <f>F2387*AW2387</f>
        <v>0</v>
      </c>
      <c r="AY2387" s="8">
        <f>IF(AQ2387="CT",7%,5%)*AX2387</f>
        <v>0</v>
      </c>
      <c r="AZ2387" s="8">
        <f>AX2387*2%</f>
        <v>0</v>
      </c>
      <c r="BA2387" s="8">
        <f>IF(BB2387&gt;0,0,AX2387*5%)</f>
        <v>0</v>
      </c>
      <c r="BB2387" s="8"/>
      <c r="BC2387" s="8">
        <f>+AX2387+AY2387+AZ2387+BA2387+BB2387</f>
        <v>0</v>
      </c>
      <c r="BD2387" s="8">
        <f>AX2387-AT2387</f>
        <v>0</v>
      </c>
      <c r="BE2387" s="2"/>
      <c r="BH2387" s="2"/>
    </row>
    <row r="2388" spans="1:60" ht="17" hidden="1" outlineLevel="1" x14ac:dyDescent="0.2">
      <c r="B2388" s="82">
        <v>44</v>
      </c>
      <c r="C2388" s="144" t="s">
        <v>627</v>
      </c>
      <c r="D2388" s="144"/>
      <c r="E2388" s="82" t="s">
        <v>129</v>
      </c>
      <c r="F2388" s="143">
        <v>746</v>
      </c>
      <c r="G2388" s="142">
        <f>'[1]BoQ HSYC'!F2388</f>
        <v>746</v>
      </c>
      <c r="H2388" s="185">
        <f>'[1]BoQ HSYC'!G2388</f>
        <v>0</v>
      </c>
      <c r="I2388" s="185">
        <f>'[1]BoQ HSYC'!H2388</f>
        <v>0</v>
      </c>
      <c r="J2388" s="185">
        <f>'[1]BoQ HSYC'!I2388</f>
        <v>0</v>
      </c>
      <c r="K2388" s="48">
        <f>'[1]BoQ HSYC'!J2388</f>
        <v>6669.6739200000002</v>
      </c>
      <c r="L2388" s="47">
        <f>'[1]BoQ HSYC'!K2388</f>
        <v>11375.959690909089</v>
      </c>
      <c r="M2388" s="47">
        <f>'[1]BoQ HSYC'!L2388</f>
        <v>18045.633610909088</v>
      </c>
      <c r="N2388" s="183">
        <f>'[1]BoQ HSYC'!M2388</f>
        <v>2334.3858719999998</v>
      </c>
      <c r="O2388" s="183">
        <f>'[1]BoQ HSYC'!N2388</f>
        <v>3981.5858918181807</v>
      </c>
      <c r="P2388" s="83">
        <f>'[1]BoQ HSYC'!O2388</f>
        <v>6315.971763818181</v>
      </c>
      <c r="Q2388" s="47">
        <f>'[1]BoQ HSYC'!P2388</f>
        <v>13462042.67373818</v>
      </c>
      <c r="R2388" s="132">
        <f>'[1]BoQ HSYC'!Q2388</f>
        <v>4711714.9358083634</v>
      </c>
      <c r="S2388" s="83">
        <f>'[1]BoQ HSYC'!R2388</f>
        <v>18173757.609546542</v>
      </c>
      <c r="T2388" s="48">
        <f>'[1]BoQ HSYC'!S2388</f>
        <v>0</v>
      </c>
      <c r="U2388" s="132">
        <f>'[1]BoQ HSYC'!T2388</f>
        <v>0</v>
      </c>
      <c r="V2388" s="132" t="str">
        <f>'[1]BoQ HSYC'!U2388</f>
        <v>BĐG Q2/2026</v>
      </c>
      <c r="W2388" s="132" t="str">
        <f>'[1]BoQ HSYC'!V2388</f>
        <v>BĐG Q2/2026</v>
      </c>
      <c r="X2388" s="44" t="str">
        <f>'[1]BoQ HSYC'!W2388</f>
        <v>ME</v>
      </c>
      <c r="Y2388" s="44"/>
      <c r="Z2388" s="44"/>
      <c r="AA2388" s="44"/>
      <c r="AB2388" s="2">
        <v>64469.697025800007</v>
      </c>
      <c r="AC2388" s="2">
        <v>48094393.981246807</v>
      </c>
      <c r="AD2388" s="2">
        <f>+M2388</f>
        <v>18045.633610909088</v>
      </c>
      <c r="AE2388" s="2">
        <f>+AD2388*14%</f>
        <v>2526.3887055272726</v>
      </c>
      <c r="AF2388" s="155">
        <f>+AD2388*35%</f>
        <v>6315.9717638181801</v>
      </c>
      <c r="AG2388" s="2">
        <f>+AD2388*F2388</f>
        <v>13462042.67373818</v>
      </c>
      <c r="AH2388" s="2">
        <f>+AE2388*F2388</f>
        <v>1884685.9743233453</v>
      </c>
      <c r="AI2388" s="2">
        <f>+AF2388*F2388</f>
        <v>4711714.9358083624</v>
      </c>
      <c r="AJ2388" s="2">
        <f>SUM(AG2388:AI2388)</f>
        <v>20058443.583869889</v>
      </c>
      <c r="AK2388" s="2">
        <f>+AD2388*G2388</f>
        <v>13462042.67373818</v>
      </c>
      <c r="AL2388" s="2">
        <f>+AE2388*G2388</f>
        <v>1884685.9743233453</v>
      </c>
      <c r="AM2388" s="2">
        <f>+AF2388*G2388</f>
        <v>4711714.9358083624</v>
      </c>
      <c r="AN2388" s="155">
        <f>SUM(AK2388:AM2388)</f>
        <v>20058443.583869889</v>
      </c>
      <c r="AQ2388" s="145" t="s">
        <v>525</v>
      </c>
      <c r="AU2388" s="8"/>
      <c r="AV2388" s="8"/>
      <c r="AW2388" s="2">
        <f>+'[2]BoQ HSYC-Đạt'!AT2388</f>
        <v>19850.196971999998</v>
      </c>
      <c r="AX2388" s="8">
        <f>F2388*AW2388</f>
        <v>14808246.941111999</v>
      </c>
      <c r="AY2388" s="8">
        <f>IF(AQ2388="CT",7%,5%)*AX2388</f>
        <v>1036577.28587784</v>
      </c>
      <c r="AZ2388" s="8">
        <f>AX2388*2%</f>
        <v>296164.93882223999</v>
      </c>
      <c r="BA2388" s="8">
        <f>IF(BB2388&gt;0,0,AX2388*5%)</f>
        <v>740412.34705560002</v>
      </c>
      <c r="BB2388" s="8"/>
      <c r="BC2388" s="8">
        <f>+AX2388+AY2388+AZ2388+BA2388+BB2388</f>
        <v>16881401.512867678</v>
      </c>
      <c r="BD2388" s="8">
        <f>AX2388-AT2388</f>
        <v>14808246.941111999</v>
      </c>
      <c r="BE2388" s="2"/>
      <c r="BH2388" s="2"/>
    </row>
    <row r="2389" spans="1:60" ht="17" hidden="1" outlineLevel="1" x14ac:dyDescent="0.2">
      <c r="B2389" s="82"/>
      <c r="C2389" s="144" t="s">
        <v>807</v>
      </c>
      <c r="D2389" s="144"/>
      <c r="E2389" s="82"/>
      <c r="F2389" s="143"/>
      <c r="G2389" s="142">
        <f>'[1]BoQ HSYC'!F2389</f>
        <v>0</v>
      </c>
      <c r="H2389" s="185">
        <f>'[1]BoQ HSYC'!G2389</f>
        <v>0</v>
      </c>
      <c r="I2389" s="185">
        <f>'[1]BoQ HSYC'!H2389</f>
        <v>0</v>
      </c>
      <c r="J2389" s="185">
        <f>'[1]BoQ HSYC'!I2389</f>
        <v>0</v>
      </c>
      <c r="K2389" s="48">
        <f>'[1]BoQ HSYC'!J2389</f>
        <v>0</v>
      </c>
      <c r="L2389" s="47">
        <f>'[1]BoQ HSYC'!K2389</f>
        <v>0</v>
      </c>
      <c r="M2389" s="47">
        <f>'[1]BoQ HSYC'!L2389</f>
        <v>0</v>
      </c>
      <c r="N2389" s="183">
        <f>'[1]BoQ HSYC'!M2389</f>
        <v>0</v>
      </c>
      <c r="O2389" s="183">
        <f>'[1]BoQ HSYC'!N2389</f>
        <v>0</v>
      </c>
      <c r="P2389" s="83">
        <f>'[1]BoQ HSYC'!O2389</f>
        <v>0</v>
      </c>
      <c r="Q2389" s="47">
        <f>'[1]BoQ HSYC'!P2389</f>
        <v>0</v>
      </c>
      <c r="R2389" s="132">
        <f>'[1]BoQ HSYC'!Q2389</f>
        <v>0</v>
      </c>
      <c r="S2389" s="83">
        <f>'[1]BoQ HSYC'!R2389</f>
        <v>0</v>
      </c>
      <c r="T2389" s="48">
        <f>'[1]BoQ HSYC'!S2389</f>
        <v>0</v>
      </c>
      <c r="U2389" s="132">
        <f>'[1]BoQ HSYC'!T2389</f>
        <v>0</v>
      </c>
      <c r="V2389" s="132">
        <f>'[1]BoQ HSYC'!U2389</f>
        <v>0</v>
      </c>
      <c r="W2389" s="132">
        <f>'[1]BoQ HSYC'!V2389</f>
        <v>0</v>
      </c>
      <c r="X2389" s="44" t="str">
        <f>'[1]BoQ HSYC'!W2389</f>
        <v>ME</v>
      </c>
      <c r="Y2389" s="44"/>
      <c r="Z2389" s="44"/>
      <c r="AA2389" s="44"/>
      <c r="AB2389" s="2">
        <v>0</v>
      </c>
      <c r="AC2389" s="2">
        <v>0</v>
      </c>
      <c r="AD2389" s="2">
        <f>+M2389</f>
        <v>0</v>
      </c>
      <c r="AE2389" s="2">
        <f>+AD2389*14%</f>
        <v>0</v>
      </c>
      <c r="AF2389" s="155">
        <f>+AD2389*35%</f>
        <v>0</v>
      </c>
      <c r="AG2389" s="2">
        <f>+AD2389*F2389</f>
        <v>0</v>
      </c>
      <c r="AH2389" s="2">
        <f>+AE2389*F2389</f>
        <v>0</v>
      </c>
      <c r="AI2389" s="2">
        <f>+AF2389*F2389</f>
        <v>0</v>
      </c>
      <c r="AJ2389" s="2">
        <f>SUM(AG2389:AI2389)</f>
        <v>0</v>
      </c>
      <c r="AK2389" s="2">
        <f>+AD2389*G2389</f>
        <v>0</v>
      </c>
      <c r="AL2389" s="2">
        <f>+AE2389*G2389</f>
        <v>0</v>
      </c>
      <c r="AM2389" s="2">
        <f>+AF2389*G2389</f>
        <v>0</v>
      </c>
      <c r="AN2389" s="155">
        <f>SUM(AK2389:AM2389)</f>
        <v>0</v>
      </c>
      <c r="AQ2389" s="145" t="s">
        <v>525</v>
      </c>
      <c r="AU2389" s="8"/>
      <c r="AV2389" s="8"/>
      <c r="AW2389" s="2">
        <f>+'[2]BoQ HSYC-Đạt'!AT2389</f>
        <v>0</v>
      </c>
      <c r="AX2389" s="8">
        <f>F2389*AW2389</f>
        <v>0</v>
      </c>
      <c r="AY2389" s="8">
        <f>IF(AQ2389="CT",7%,5%)*AX2389</f>
        <v>0</v>
      </c>
      <c r="AZ2389" s="8">
        <f>AX2389*2%</f>
        <v>0</v>
      </c>
      <c r="BA2389" s="8">
        <f>IF(BB2389&gt;0,0,AX2389*5%)</f>
        <v>0</v>
      </c>
      <c r="BB2389" s="8"/>
      <c r="BC2389" s="8">
        <f>+AX2389+AY2389+AZ2389+BA2389+BB2389</f>
        <v>0</v>
      </c>
      <c r="BD2389" s="8">
        <f>AX2389-AT2389</f>
        <v>0</v>
      </c>
      <c r="BE2389" s="2"/>
      <c r="BH2389" s="2"/>
    </row>
    <row r="2390" spans="1:60" ht="17" hidden="1" outlineLevel="1" x14ac:dyDescent="0.2">
      <c r="B2390" s="82">
        <v>46</v>
      </c>
      <c r="C2390" s="144" t="s">
        <v>806</v>
      </c>
      <c r="D2390" s="144"/>
      <c r="E2390" s="82" t="s">
        <v>129</v>
      </c>
      <c r="F2390" s="143">
        <v>12</v>
      </c>
      <c r="G2390" s="142">
        <f>'[1]BoQ HSYC'!F2390</f>
        <v>12</v>
      </c>
      <c r="H2390" s="185">
        <f>'[1]BoQ HSYC'!G2390</f>
        <v>0</v>
      </c>
      <c r="I2390" s="185">
        <f>'[1]BoQ HSYC'!H2390</f>
        <v>0</v>
      </c>
      <c r="J2390" s="185">
        <f>'[1]BoQ HSYC'!I2390</f>
        <v>0</v>
      </c>
      <c r="K2390" s="48">
        <f>'[1]BoQ HSYC'!J2390</f>
        <v>342027.63</v>
      </c>
      <c r="L2390" s="47">
        <f>'[1]BoQ HSYC'!K2390</f>
        <v>79056</v>
      </c>
      <c r="M2390" s="47">
        <f>'[1]BoQ HSYC'!L2390</f>
        <v>421083.63</v>
      </c>
      <c r="N2390" s="183">
        <f>'[1]BoQ HSYC'!M2390</f>
        <v>119709.67049999999</v>
      </c>
      <c r="O2390" s="183">
        <f>'[1]BoQ HSYC'!N2390</f>
        <v>27669.599999999999</v>
      </c>
      <c r="P2390" s="83">
        <f>'[1]BoQ HSYC'!O2390</f>
        <v>147379.27049999998</v>
      </c>
      <c r="Q2390" s="47">
        <f>'[1]BoQ HSYC'!P2390</f>
        <v>5053003.5600000005</v>
      </c>
      <c r="R2390" s="132">
        <f>'[1]BoQ HSYC'!Q2390</f>
        <v>1768551.2459999998</v>
      </c>
      <c r="S2390" s="83">
        <f>'[1]BoQ HSYC'!R2390</f>
        <v>6821554.8059999999</v>
      </c>
      <c r="T2390" s="48">
        <f>'[1]BoQ HSYC'!S2390</f>
        <v>0</v>
      </c>
      <c r="U2390" s="132">
        <f>'[1]BoQ HSYC'!T2390</f>
        <v>0</v>
      </c>
      <c r="V2390" s="132" t="str">
        <f>'[1]BoQ HSYC'!U2390</f>
        <v>BĐG Q2/2026</v>
      </c>
      <c r="W2390" s="132" t="str">
        <f>'[1]BoQ HSYC'!V2390</f>
        <v>BĐG Q2/2026</v>
      </c>
      <c r="X2390" s="44" t="str">
        <f>'[1]BoQ HSYC'!W2390</f>
        <v>ME</v>
      </c>
      <c r="Y2390" s="44"/>
      <c r="Z2390" s="44"/>
      <c r="AA2390" s="44"/>
      <c r="AB2390" s="2">
        <v>396585.89718082495</v>
      </c>
      <c r="AC2390" s="2">
        <v>4759030.7661698991</v>
      </c>
      <c r="AD2390" s="2">
        <f>+M2390</f>
        <v>421083.63</v>
      </c>
      <c r="AE2390" s="2">
        <f>+AD2390*14%</f>
        <v>58951.708200000008</v>
      </c>
      <c r="AF2390" s="155">
        <f>+AD2390*35%</f>
        <v>147379.27049999998</v>
      </c>
      <c r="AG2390" s="2">
        <f>+AD2390*F2390</f>
        <v>5053003.5600000005</v>
      </c>
      <c r="AH2390" s="2">
        <f>+AE2390*F2390</f>
        <v>707420.49840000016</v>
      </c>
      <c r="AI2390" s="2">
        <f>+AF2390*F2390</f>
        <v>1768551.2459999998</v>
      </c>
      <c r="AJ2390" s="2">
        <f>SUM(AG2390:AI2390)</f>
        <v>7528975.3044000007</v>
      </c>
      <c r="AK2390" s="2">
        <f>+AD2390*G2390</f>
        <v>5053003.5600000005</v>
      </c>
      <c r="AL2390" s="2">
        <f>+AE2390*G2390</f>
        <v>707420.49840000016</v>
      </c>
      <c r="AM2390" s="2">
        <f>+AF2390*G2390</f>
        <v>1768551.2459999998</v>
      </c>
      <c r="AN2390" s="155">
        <f>SUM(AK2390:AM2390)</f>
        <v>7528975.3044000007</v>
      </c>
      <c r="AQ2390" s="145" t="s">
        <v>525</v>
      </c>
      <c r="AU2390" s="8"/>
      <c r="AV2390" s="8"/>
      <c r="AW2390" s="2">
        <f>+'[2]BoQ HSYC-Đạt'!AT2390</f>
        <v>463191.99300000002</v>
      </c>
      <c r="AX2390" s="8">
        <f>F2390*AW2390</f>
        <v>5558303.9160000002</v>
      </c>
      <c r="AY2390" s="8">
        <f>IF(AQ2390="CT",7%,5%)*AX2390</f>
        <v>389081.27412000007</v>
      </c>
      <c r="AZ2390" s="8">
        <f>AX2390*2%</f>
        <v>111166.07832</v>
      </c>
      <c r="BA2390" s="8">
        <f>IF(BB2390&gt;0,0,AX2390*5%)</f>
        <v>277915.19580000004</v>
      </c>
      <c r="BB2390" s="8"/>
      <c r="BC2390" s="8">
        <f>+AX2390+AY2390+AZ2390+BA2390+BB2390</f>
        <v>6336466.4642400006</v>
      </c>
      <c r="BD2390" s="8">
        <f>AX2390-AT2390</f>
        <v>5558303.9160000002</v>
      </c>
      <c r="BE2390" s="2"/>
      <c r="BH2390" s="2"/>
    </row>
    <row r="2391" spans="1:60" ht="17" hidden="1" outlineLevel="1" x14ac:dyDescent="0.2">
      <c r="B2391" s="82">
        <v>47</v>
      </c>
      <c r="C2391" s="144" t="s">
        <v>805</v>
      </c>
      <c r="D2391" s="144"/>
      <c r="E2391" s="82" t="s">
        <v>129</v>
      </c>
      <c r="F2391" s="143">
        <v>153</v>
      </c>
      <c r="G2391" s="142">
        <f>'[1]BoQ HSYC'!F2391</f>
        <v>153</v>
      </c>
      <c r="H2391" s="185">
        <f>'[1]BoQ HSYC'!G2391</f>
        <v>0</v>
      </c>
      <c r="I2391" s="185">
        <f>'[1]BoQ HSYC'!H2391</f>
        <v>0</v>
      </c>
      <c r="J2391" s="185">
        <f>'[1]BoQ HSYC'!I2391</f>
        <v>0</v>
      </c>
      <c r="K2391" s="48">
        <f>'[1]BoQ HSYC'!J2391</f>
        <v>231732.89999999997</v>
      </c>
      <c r="L2391" s="47">
        <f>'[1]BoQ HSYC'!K2391</f>
        <v>52704</v>
      </c>
      <c r="M2391" s="47">
        <f>'[1]BoQ HSYC'!L2391</f>
        <v>284436.89999999997</v>
      </c>
      <c r="N2391" s="183">
        <f>'[1]BoQ HSYC'!M2391</f>
        <v>81106.514999999985</v>
      </c>
      <c r="O2391" s="183">
        <f>'[1]BoQ HSYC'!N2391</f>
        <v>18446.399999999998</v>
      </c>
      <c r="P2391" s="83">
        <f>'[1]BoQ HSYC'!O2391</f>
        <v>99552.914999999979</v>
      </c>
      <c r="Q2391" s="47">
        <f>'[1]BoQ HSYC'!P2391</f>
        <v>43518845.699999996</v>
      </c>
      <c r="R2391" s="132">
        <f>'[1]BoQ HSYC'!Q2391</f>
        <v>15231595.994999997</v>
      </c>
      <c r="S2391" s="83">
        <f>'[1]BoQ HSYC'!R2391</f>
        <v>58750441.694999993</v>
      </c>
      <c r="T2391" s="48">
        <f>'[1]BoQ HSYC'!S2391</f>
        <v>0</v>
      </c>
      <c r="U2391" s="132">
        <f>'[1]BoQ HSYC'!T2391</f>
        <v>0</v>
      </c>
      <c r="V2391" s="132" t="str">
        <f>'[1]BoQ HSYC'!U2391</f>
        <v>BĐG Q2/2026</v>
      </c>
      <c r="W2391" s="132" t="str">
        <f>'[1]BoQ HSYC'!V2391</f>
        <v>BĐG Q2/2026</v>
      </c>
      <c r="X2391" s="44" t="str">
        <f>'[1]BoQ HSYC'!W2391</f>
        <v>ME</v>
      </c>
      <c r="Y2391" s="44"/>
      <c r="Z2391" s="44"/>
      <c r="AA2391" s="44"/>
      <c r="AB2391" s="2">
        <v>255293.80177001248</v>
      </c>
      <c r="AC2391" s="2">
        <v>39059951.670811906</v>
      </c>
      <c r="AD2391" s="2">
        <f>+M2391</f>
        <v>284436.89999999997</v>
      </c>
      <c r="AE2391" s="2">
        <f>+AD2391*14%</f>
        <v>39821.165999999997</v>
      </c>
      <c r="AF2391" s="155">
        <f>+AD2391*35%</f>
        <v>99552.914999999979</v>
      </c>
      <c r="AG2391" s="2">
        <f>+AD2391*F2391</f>
        <v>43518845.699999996</v>
      </c>
      <c r="AH2391" s="2">
        <f>+AE2391*F2391</f>
        <v>6092638.398</v>
      </c>
      <c r="AI2391" s="2">
        <f>+AF2391*F2391</f>
        <v>15231595.994999997</v>
      </c>
      <c r="AJ2391" s="2">
        <f>SUM(AG2391:AI2391)</f>
        <v>64843080.092999995</v>
      </c>
      <c r="AK2391" s="2">
        <f>+AD2391*G2391</f>
        <v>43518845.699999996</v>
      </c>
      <c r="AL2391" s="2">
        <f>+AE2391*G2391</f>
        <v>6092638.398</v>
      </c>
      <c r="AM2391" s="2">
        <f>+AF2391*G2391</f>
        <v>15231595.994999997</v>
      </c>
      <c r="AN2391" s="155">
        <f>SUM(AK2391:AM2391)</f>
        <v>64843080.092999995</v>
      </c>
      <c r="AQ2391" s="145" t="s">
        <v>525</v>
      </c>
      <c r="AU2391" s="8"/>
      <c r="AV2391" s="8"/>
      <c r="AW2391" s="2">
        <f>+'[2]BoQ HSYC-Đạt'!AT2391</f>
        <v>312880.58999999997</v>
      </c>
      <c r="AX2391" s="8">
        <f>F2391*AW2391</f>
        <v>47870730.269999996</v>
      </c>
      <c r="AY2391" s="8">
        <f>IF(AQ2391="CT",7%,5%)*AX2391</f>
        <v>3350951.1189000001</v>
      </c>
      <c r="AZ2391" s="8">
        <f>AX2391*2%</f>
        <v>957414.60539999988</v>
      </c>
      <c r="BA2391" s="8">
        <f>IF(BB2391&gt;0,0,AX2391*5%)</f>
        <v>2393536.5134999999</v>
      </c>
      <c r="BB2391" s="8"/>
      <c r="BC2391" s="8">
        <f>+AX2391+AY2391+AZ2391+BA2391+BB2391</f>
        <v>54572632.507799998</v>
      </c>
      <c r="BD2391" s="8">
        <f>AX2391-AT2391</f>
        <v>47870730.269999996</v>
      </c>
      <c r="BE2391" s="2"/>
      <c r="BH2391" s="2"/>
    </row>
    <row r="2392" spans="1:60" ht="17" hidden="1" outlineLevel="1" x14ac:dyDescent="0.2">
      <c r="B2392" s="82"/>
      <c r="C2392" s="144" t="s">
        <v>804</v>
      </c>
      <c r="D2392" s="144"/>
      <c r="E2392" s="82"/>
      <c r="F2392" s="143"/>
      <c r="G2392" s="142">
        <f>'[1]BoQ HSYC'!F2392</f>
        <v>0</v>
      </c>
      <c r="H2392" s="185">
        <f>'[1]BoQ HSYC'!G2392</f>
        <v>0</v>
      </c>
      <c r="I2392" s="185">
        <f>'[1]BoQ HSYC'!H2392</f>
        <v>0</v>
      </c>
      <c r="J2392" s="185">
        <f>'[1]BoQ HSYC'!I2392</f>
        <v>0</v>
      </c>
      <c r="K2392" s="48">
        <f>'[1]BoQ HSYC'!J2392</f>
        <v>0</v>
      </c>
      <c r="L2392" s="47">
        <f>'[1]BoQ HSYC'!K2392</f>
        <v>0</v>
      </c>
      <c r="M2392" s="47">
        <f>'[1]BoQ HSYC'!L2392</f>
        <v>0</v>
      </c>
      <c r="N2392" s="183">
        <f>'[1]BoQ HSYC'!M2392</f>
        <v>0</v>
      </c>
      <c r="O2392" s="183">
        <f>'[1]BoQ HSYC'!N2392</f>
        <v>0</v>
      </c>
      <c r="P2392" s="83">
        <f>'[1]BoQ HSYC'!O2392</f>
        <v>0</v>
      </c>
      <c r="Q2392" s="47">
        <f>'[1]BoQ HSYC'!P2392</f>
        <v>0</v>
      </c>
      <c r="R2392" s="132">
        <f>'[1]BoQ HSYC'!Q2392</f>
        <v>0</v>
      </c>
      <c r="S2392" s="83">
        <f>'[1]BoQ HSYC'!R2392</f>
        <v>0</v>
      </c>
      <c r="T2392" s="48">
        <f>'[1]BoQ HSYC'!S2392</f>
        <v>0</v>
      </c>
      <c r="U2392" s="132">
        <f>'[1]BoQ HSYC'!T2392</f>
        <v>0</v>
      </c>
      <c r="V2392" s="132">
        <f>'[1]BoQ HSYC'!U2392</f>
        <v>0</v>
      </c>
      <c r="W2392" s="132">
        <f>'[1]BoQ HSYC'!V2392</f>
        <v>0</v>
      </c>
      <c r="X2392" s="44" t="str">
        <f>'[1]BoQ HSYC'!W2392</f>
        <v>ME</v>
      </c>
      <c r="Y2392" s="44"/>
      <c r="Z2392" s="44"/>
      <c r="AA2392" s="44"/>
      <c r="AB2392" s="2">
        <v>0</v>
      </c>
      <c r="AC2392" s="2">
        <v>0</v>
      </c>
      <c r="AD2392" s="2">
        <f>+M2392</f>
        <v>0</v>
      </c>
      <c r="AE2392" s="2">
        <f>+AD2392*14%</f>
        <v>0</v>
      </c>
      <c r="AF2392" s="155">
        <f>+AD2392*35%</f>
        <v>0</v>
      </c>
      <c r="AG2392" s="2">
        <f>+AD2392*F2392</f>
        <v>0</v>
      </c>
      <c r="AH2392" s="2">
        <f>+AE2392*F2392</f>
        <v>0</v>
      </c>
      <c r="AI2392" s="2">
        <f>+AF2392*F2392</f>
        <v>0</v>
      </c>
      <c r="AJ2392" s="2">
        <f>SUM(AG2392:AI2392)</f>
        <v>0</v>
      </c>
      <c r="AK2392" s="2">
        <f>+AD2392*G2392</f>
        <v>0</v>
      </c>
      <c r="AL2392" s="2">
        <f>+AE2392*G2392</f>
        <v>0</v>
      </c>
      <c r="AM2392" s="2">
        <f>+AF2392*G2392</f>
        <v>0</v>
      </c>
      <c r="AN2392" s="155">
        <f>SUM(AK2392:AM2392)</f>
        <v>0</v>
      </c>
      <c r="AQ2392" s="145" t="s">
        <v>525</v>
      </c>
      <c r="AU2392" s="8"/>
      <c r="AV2392" s="8"/>
      <c r="AW2392" s="2">
        <f>+'[2]BoQ HSYC-Đạt'!AT2392</f>
        <v>0</v>
      </c>
      <c r="AX2392" s="8">
        <f>F2392*AW2392</f>
        <v>0</v>
      </c>
      <c r="AY2392" s="8">
        <f>IF(AQ2392="CT",7%,5%)*AX2392</f>
        <v>0</v>
      </c>
      <c r="AZ2392" s="8">
        <f>AX2392*2%</f>
        <v>0</v>
      </c>
      <c r="BA2392" s="8">
        <f>IF(BB2392&gt;0,0,AX2392*5%)</f>
        <v>0</v>
      </c>
      <c r="BB2392" s="8"/>
      <c r="BC2392" s="8">
        <f>+AX2392+AY2392+AZ2392+BA2392+BB2392</f>
        <v>0</v>
      </c>
      <c r="BD2392" s="8">
        <f>AX2392-AT2392</f>
        <v>0</v>
      </c>
      <c r="BE2392" s="2"/>
      <c r="BH2392" s="2"/>
    </row>
    <row r="2393" spans="1:60" ht="17" hidden="1" outlineLevel="1" x14ac:dyDescent="0.2">
      <c r="B2393" s="82"/>
      <c r="C2393" s="144" t="s">
        <v>798</v>
      </c>
      <c r="D2393" s="144"/>
      <c r="E2393" s="82"/>
      <c r="F2393" s="143"/>
      <c r="G2393" s="142">
        <f>'[1]BoQ HSYC'!F2393</f>
        <v>0</v>
      </c>
      <c r="H2393" s="185">
        <f>'[1]BoQ HSYC'!G2393</f>
        <v>0</v>
      </c>
      <c r="I2393" s="185">
        <f>'[1]BoQ HSYC'!H2393</f>
        <v>0</v>
      </c>
      <c r="J2393" s="185">
        <f>'[1]BoQ HSYC'!I2393</f>
        <v>0</v>
      </c>
      <c r="K2393" s="48">
        <f>'[1]BoQ HSYC'!J2393</f>
        <v>0</v>
      </c>
      <c r="L2393" s="47">
        <f>'[1]BoQ HSYC'!K2393</f>
        <v>0</v>
      </c>
      <c r="M2393" s="47">
        <f>'[1]BoQ HSYC'!L2393</f>
        <v>0</v>
      </c>
      <c r="N2393" s="183">
        <f>'[1]BoQ HSYC'!M2393</f>
        <v>0</v>
      </c>
      <c r="O2393" s="183">
        <f>'[1]BoQ HSYC'!N2393</f>
        <v>0</v>
      </c>
      <c r="P2393" s="83">
        <f>'[1]BoQ HSYC'!O2393</f>
        <v>0</v>
      </c>
      <c r="Q2393" s="47">
        <f>'[1]BoQ HSYC'!P2393</f>
        <v>0</v>
      </c>
      <c r="R2393" s="132">
        <f>'[1]BoQ HSYC'!Q2393</f>
        <v>0</v>
      </c>
      <c r="S2393" s="83">
        <f>'[1]BoQ HSYC'!R2393</f>
        <v>0</v>
      </c>
      <c r="T2393" s="48">
        <f>'[1]BoQ HSYC'!S2393</f>
        <v>0</v>
      </c>
      <c r="U2393" s="132">
        <f>'[1]BoQ HSYC'!T2393</f>
        <v>0</v>
      </c>
      <c r="V2393" s="132">
        <f>'[1]BoQ HSYC'!U2393</f>
        <v>0</v>
      </c>
      <c r="W2393" s="132">
        <f>'[1]BoQ HSYC'!V2393</f>
        <v>0</v>
      </c>
      <c r="X2393" s="44" t="str">
        <f>'[1]BoQ HSYC'!W2393</f>
        <v>ME</v>
      </c>
      <c r="Y2393" s="44"/>
      <c r="Z2393" s="44"/>
      <c r="AA2393" s="44"/>
      <c r="AB2393" s="2">
        <v>0</v>
      </c>
      <c r="AC2393" s="2">
        <v>0</v>
      </c>
      <c r="AD2393" s="2">
        <f>+M2393</f>
        <v>0</v>
      </c>
      <c r="AE2393" s="2">
        <f>+AD2393*14%</f>
        <v>0</v>
      </c>
      <c r="AF2393" s="155">
        <f>+AD2393*35%</f>
        <v>0</v>
      </c>
      <c r="AG2393" s="2">
        <f>+AD2393*F2393</f>
        <v>0</v>
      </c>
      <c r="AH2393" s="2">
        <f>+AE2393*F2393</f>
        <v>0</v>
      </c>
      <c r="AI2393" s="2">
        <f>+AF2393*F2393</f>
        <v>0</v>
      </c>
      <c r="AJ2393" s="2">
        <f>SUM(AG2393:AI2393)</f>
        <v>0</v>
      </c>
      <c r="AK2393" s="2">
        <f>+AD2393*G2393</f>
        <v>0</v>
      </c>
      <c r="AL2393" s="2">
        <f>+AE2393*G2393</f>
        <v>0</v>
      </c>
      <c r="AM2393" s="2">
        <f>+AF2393*G2393</f>
        <v>0</v>
      </c>
      <c r="AN2393" s="155">
        <f>SUM(AK2393:AM2393)</f>
        <v>0</v>
      </c>
      <c r="AQ2393" s="145" t="s">
        <v>525</v>
      </c>
      <c r="AU2393" s="8"/>
      <c r="AV2393" s="8"/>
      <c r="AW2393" s="2">
        <f>+'[2]BoQ HSYC-Đạt'!AT2393</f>
        <v>0</v>
      </c>
      <c r="AX2393" s="8">
        <f>F2393*AW2393</f>
        <v>0</v>
      </c>
      <c r="AY2393" s="8">
        <f>IF(AQ2393="CT",7%,5%)*AX2393</f>
        <v>0</v>
      </c>
      <c r="AZ2393" s="8">
        <f>AX2393*2%</f>
        <v>0</v>
      </c>
      <c r="BA2393" s="8">
        <f>IF(BB2393&gt;0,0,AX2393*5%)</f>
        <v>0</v>
      </c>
      <c r="BB2393" s="8"/>
      <c r="BC2393" s="8">
        <f>+AX2393+AY2393+AZ2393+BA2393+BB2393</f>
        <v>0</v>
      </c>
      <c r="BD2393" s="8">
        <f>AX2393-AT2393</f>
        <v>0</v>
      </c>
      <c r="BE2393" s="2"/>
      <c r="BH2393" s="2"/>
    </row>
    <row r="2394" spans="1:60" ht="17" hidden="1" outlineLevel="1" x14ac:dyDescent="0.2">
      <c r="B2394" s="82">
        <v>50</v>
      </c>
      <c r="C2394" s="144" t="s">
        <v>797</v>
      </c>
      <c r="D2394" s="144"/>
      <c r="E2394" s="82" t="s">
        <v>64</v>
      </c>
      <c r="F2394" s="143">
        <v>8</v>
      </c>
      <c r="G2394" s="142">
        <f>'[1]BoQ HSYC'!F2394</f>
        <v>8</v>
      </c>
      <c r="H2394" s="185">
        <f>'[1]BoQ HSYC'!G2394</f>
        <v>0</v>
      </c>
      <c r="I2394" s="185">
        <f>'[1]BoQ HSYC'!H2394</f>
        <v>0</v>
      </c>
      <c r="J2394" s="185">
        <f>'[1]BoQ HSYC'!I2394</f>
        <v>0</v>
      </c>
      <c r="K2394" s="48">
        <f>'[1]BoQ HSYC'!J2394</f>
        <v>201600</v>
      </c>
      <c r="L2394" s="47">
        <f>'[1]BoQ HSYC'!K2394</f>
        <v>45000</v>
      </c>
      <c r="M2394" s="47">
        <f>'[1]BoQ HSYC'!L2394</f>
        <v>246600</v>
      </c>
      <c r="N2394" s="183">
        <f>'[1]BoQ HSYC'!M2394</f>
        <v>70560</v>
      </c>
      <c r="O2394" s="183">
        <f>'[1]BoQ HSYC'!N2394</f>
        <v>15749.999999999998</v>
      </c>
      <c r="P2394" s="83">
        <f>'[1]BoQ HSYC'!O2394</f>
        <v>86310</v>
      </c>
      <c r="Q2394" s="47">
        <f>'[1]BoQ HSYC'!P2394</f>
        <v>1972800</v>
      </c>
      <c r="R2394" s="132">
        <f>'[1]BoQ HSYC'!Q2394</f>
        <v>690480</v>
      </c>
      <c r="S2394" s="83">
        <f>'[1]BoQ HSYC'!R2394</f>
        <v>2663280</v>
      </c>
      <c r="T2394" s="48">
        <f>'[1]BoQ HSYC'!S2394</f>
        <v>0</v>
      </c>
      <c r="U2394" s="132">
        <f>'[1]BoQ HSYC'!T2394</f>
        <v>0</v>
      </c>
      <c r="V2394" s="132" t="str">
        <f>'[1]BoQ HSYC'!U2394</f>
        <v>BĐG Q2/2026</v>
      </c>
      <c r="W2394" s="132" t="str">
        <f>'[1]BoQ HSYC'!V2394</f>
        <v>BĐG Q2/2026</v>
      </c>
      <c r="X2394" s="44" t="str">
        <f>'[1]BoQ HSYC'!W2394</f>
        <v>ME</v>
      </c>
      <c r="Y2394" s="44"/>
      <c r="Z2394" s="44"/>
      <c r="AA2394" s="44"/>
      <c r="AB2394" s="2">
        <v>837618.80591400003</v>
      </c>
      <c r="AC2394" s="2">
        <v>6700950.4473120002</v>
      </c>
      <c r="AD2394" s="2">
        <f>+M2394</f>
        <v>246600</v>
      </c>
      <c r="AE2394" s="2">
        <f>+AD2394*14%</f>
        <v>34524</v>
      </c>
      <c r="AF2394" s="155">
        <f>+AD2394*35%</f>
        <v>86310</v>
      </c>
      <c r="AG2394" s="2">
        <f>+AD2394*F2394</f>
        <v>1972800</v>
      </c>
      <c r="AH2394" s="2">
        <f>+AE2394*F2394</f>
        <v>276192</v>
      </c>
      <c r="AI2394" s="2">
        <f>+AF2394*F2394</f>
        <v>690480</v>
      </c>
      <c r="AJ2394" s="2">
        <f>SUM(AG2394:AI2394)</f>
        <v>2939472</v>
      </c>
      <c r="AK2394" s="2">
        <f>+AD2394*G2394</f>
        <v>1972800</v>
      </c>
      <c r="AL2394" s="2">
        <f>+AE2394*G2394</f>
        <v>276192</v>
      </c>
      <c r="AM2394" s="2">
        <f>+AF2394*G2394</f>
        <v>690480</v>
      </c>
      <c r="AN2394" s="155">
        <f>SUM(AK2394:AM2394)</f>
        <v>2939472</v>
      </c>
      <c r="AQ2394" s="145" t="s">
        <v>525</v>
      </c>
      <c r="AU2394" s="8"/>
      <c r="AV2394" s="8"/>
      <c r="AW2394" s="2">
        <f>+'[2]BoQ HSYC-Đạt'!AT2394</f>
        <v>251532</v>
      </c>
      <c r="AX2394" s="8">
        <f>F2394*AW2394</f>
        <v>2012256</v>
      </c>
      <c r="AY2394" s="8">
        <f>IF(AQ2394="CT",7%,5%)*AX2394</f>
        <v>140857.92000000001</v>
      </c>
      <c r="AZ2394" s="8">
        <f>AX2394*2%</f>
        <v>40245.120000000003</v>
      </c>
      <c r="BA2394" s="8">
        <f>IF(BB2394&gt;0,0,AX2394*5%)</f>
        <v>100612.8</v>
      </c>
      <c r="BB2394" s="8"/>
      <c r="BC2394" s="8">
        <f>+AX2394+AY2394+AZ2394+BA2394+BB2394</f>
        <v>2293971.84</v>
      </c>
      <c r="BD2394" s="8">
        <f>AX2394-AT2394</f>
        <v>2012256</v>
      </c>
      <c r="BE2394" s="2"/>
      <c r="BH2394" s="2"/>
    </row>
    <row r="2395" spans="1:60" ht="17" hidden="1" outlineLevel="1" x14ac:dyDescent="0.2">
      <c r="A2395" s="1" t="s">
        <v>108</v>
      </c>
      <c r="B2395" s="82">
        <v>51</v>
      </c>
      <c r="C2395" s="144" t="s">
        <v>796</v>
      </c>
      <c r="D2395" s="144"/>
      <c r="E2395" s="82" t="s">
        <v>795</v>
      </c>
      <c r="F2395" s="143">
        <v>8</v>
      </c>
      <c r="G2395" s="142">
        <f>'[1]BoQ HSYC'!F2395</f>
        <v>8</v>
      </c>
      <c r="H2395" s="185">
        <f>'[1]BoQ HSYC'!G2395</f>
        <v>0</v>
      </c>
      <c r="I2395" s="185">
        <f>'[1]BoQ HSYC'!H2395</f>
        <v>0</v>
      </c>
      <c r="J2395" s="185">
        <f>'[1]BoQ HSYC'!I2395</f>
        <v>0</v>
      </c>
      <c r="K2395" s="48">
        <f>'[1]BoQ HSYC'!J2395</f>
        <v>150000</v>
      </c>
      <c r="L2395" s="47">
        <f>'[1]BoQ HSYC'!K2395</f>
        <v>50000</v>
      </c>
      <c r="M2395" s="47">
        <f>'[1]BoQ HSYC'!L2395</f>
        <v>200000</v>
      </c>
      <c r="N2395" s="183">
        <f>'[1]BoQ HSYC'!M2395</f>
        <v>52500</v>
      </c>
      <c r="O2395" s="183">
        <f>'[1]BoQ HSYC'!N2395</f>
        <v>17500</v>
      </c>
      <c r="P2395" s="83">
        <f>'[1]BoQ HSYC'!O2395</f>
        <v>70000</v>
      </c>
      <c r="Q2395" s="47">
        <f>'[1]BoQ HSYC'!P2395</f>
        <v>1600000</v>
      </c>
      <c r="R2395" s="132">
        <f>'[1]BoQ HSYC'!Q2395</f>
        <v>560000</v>
      </c>
      <c r="S2395" s="83">
        <f>'[1]BoQ HSYC'!R2395</f>
        <v>2160000</v>
      </c>
      <c r="T2395" s="48">
        <f>'[1]BoQ HSYC'!S2395</f>
        <v>0</v>
      </c>
      <c r="U2395" s="132">
        <f>'[1]BoQ HSYC'!T2395</f>
        <v>0</v>
      </c>
      <c r="V2395" s="132" t="str">
        <f>'[1]BoQ HSYC'!U2395</f>
        <v>BĐG Q2/2026</v>
      </c>
      <c r="W2395" s="132" t="str">
        <f>'[1]BoQ HSYC'!V2395</f>
        <v>BĐG Q2/2026</v>
      </c>
      <c r="X2395" s="44" t="str">
        <f>'[1]BoQ HSYC'!W2395</f>
        <v>ME</v>
      </c>
      <c r="Y2395" s="44"/>
      <c r="Z2395" s="44"/>
      <c r="AA2395" s="44"/>
      <c r="AB2395" s="2">
        <v>152489.70000000001</v>
      </c>
      <c r="AC2395" s="2">
        <v>1219917.6000000001</v>
      </c>
      <c r="AD2395" s="2">
        <f>+M2395</f>
        <v>200000</v>
      </c>
      <c r="AE2395" s="2">
        <f>+AD2395*14%</f>
        <v>28000.000000000004</v>
      </c>
      <c r="AF2395" s="155">
        <f>+AD2395*35%</f>
        <v>70000</v>
      </c>
      <c r="AG2395" s="2">
        <f>+AD2395*F2395</f>
        <v>1600000</v>
      </c>
      <c r="AH2395" s="2">
        <f>+AE2395*F2395</f>
        <v>224000.00000000003</v>
      </c>
      <c r="AI2395" s="2">
        <f>+AF2395*F2395</f>
        <v>560000</v>
      </c>
      <c r="AJ2395" s="2">
        <f>SUM(AG2395:AI2395)</f>
        <v>2384000</v>
      </c>
      <c r="AK2395" s="2">
        <f>+AD2395*G2395</f>
        <v>1600000</v>
      </c>
      <c r="AL2395" s="2">
        <f>+AE2395*G2395</f>
        <v>224000.00000000003</v>
      </c>
      <c r="AM2395" s="2">
        <f>+AF2395*G2395</f>
        <v>560000</v>
      </c>
      <c r="AN2395" s="155">
        <f>SUM(AK2395:AM2395)</f>
        <v>2384000</v>
      </c>
      <c r="AQ2395" s="145" t="s">
        <v>525</v>
      </c>
      <c r="AU2395" s="8"/>
      <c r="AV2395" s="8"/>
      <c r="AW2395" s="2">
        <f>+'[2]BoQ HSYC-Đạt'!AT2395</f>
        <v>220000</v>
      </c>
      <c r="AX2395" s="8">
        <f>F2395*AW2395</f>
        <v>1760000</v>
      </c>
      <c r="AY2395" s="8">
        <f>IF(AQ2395="CT",7%,5%)*AX2395</f>
        <v>123200.00000000001</v>
      </c>
      <c r="AZ2395" s="8">
        <f>AX2395*2%</f>
        <v>35200</v>
      </c>
      <c r="BA2395" s="8">
        <f>IF(BB2395&gt;0,0,AX2395*5%)</f>
        <v>88000</v>
      </c>
      <c r="BB2395" s="8"/>
      <c r="BC2395" s="8">
        <f>+AX2395+AY2395+AZ2395+BA2395+BB2395</f>
        <v>2006400</v>
      </c>
      <c r="BD2395" s="8">
        <f>AX2395-AT2395</f>
        <v>1760000</v>
      </c>
      <c r="BE2395" s="2"/>
      <c r="BH2395" s="2"/>
    </row>
    <row r="2396" spans="1:60" ht="34" hidden="1" outlineLevel="1" x14ac:dyDescent="0.2">
      <c r="B2396" s="82">
        <v>52</v>
      </c>
      <c r="C2396" s="144" t="s">
        <v>794</v>
      </c>
      <c r="D2396" s="144"/>
      <c r="E2396" s="82" t="s">
        <v>129</v>
      </c>
      <c r="F2396" s="143">
        <v>50</v>
      </c>
      <c r="G2396" s="142">
        <f>'[1]BoQ HSYC'!F2396</f>
        <v>50</v>
      </c>
      <c r="H2396" s="185">
        <f>'[1]BoQ HSYC'!G2396</f>
        <v>0</v>
      </c>
      <c r="I2396" s="185">
        <f>'[1]BoQ HSYC'!H2396</f>
        <v>0</v>
      </c>
      <c r="J2396" s="185">
        <f>'[1]BoQ HSYC'!I2396</f>
        <v>0</v>
      </c>
      <c r="K2396" s="48">
        <f>'[1]BoQ HSYC'!J2396</f>
        <v>360460</v>
      </c>
      <c r="L2396" s="47">
        <f>'[1]BoQ HSYC'!K2396</f>
        <v>18331</v>
      </c>
      <c r="M2396" s="47">
        <f>'[1]BoQ HSYC'!L2396</f>
        <v>378791</v>
      </c>
      <c r="N2396" s="183">
        <f>'[1]BoQ HSYC'!M2396</f>
        <v>0</v>
      </c>
      <c r="O2396" s="183">
        <f>'[1]BoQ HSYC'!N2396</f>
        <v>6415.8499999999995</v>
      </c>
      <c r="P2396" s="83">
        <f>'[1]BoQ HSYC'!O2396</f>
        <v>6415.8499999999995</v>
      </c>
      <c r="Q2396" s="47">
        <f>'[1]BoQ HSYC'!P2396</f>
        <v>18939550</v>
      </c>
      <c r="R2396" s="132">
        <f>'[1]BoQ HSYC'!Q2396</f>
        <v>320792.5</v>
      </c>
      <c r="S2396" s="83">
        <f>'[1]BoQ HSYC'!R2396</f>
        <v>19260342.5</v>
      </c>
      <c r="T2396" s="48">
        <f>'[1]BoQ HSYC'!S2396</f>
        <v>0</v>
      </c>
      <c r="U2396" s="132">
        <f>'[1]BoQ HSYC'!T2396</f>
        <v>0</v>
      </c>
      <c r="V2396" s="132" t="str">
        <f>'[1]BoQ HSYC'!U2396</f>
        <v>VT: NCC, NC:BĐG Q2/2026</v>
      </c>
      <c r="W2396" s="132" t="str">
        <f>'[1]BoQ HSYC'!V2396</f>
        <v>VT: NCC, NC:BĐG Q2/2026</v>
      </c>
      <c r="X2396" s="44" t="str">
        <f>'[1]BoQ HSYC'!W2396</f>
        <v>ME</v>
      </c>
      <c r="Y2396" s="44"/>
      <c r="Z2396" s="44"/>
      <c r="AA2396" s="44"/>
      <c r="AB2396" s="2">
        <v>604257.07541776495</v>
      </c>
      <c r="AC2396" s="2">
        <v>30212853.770888247</v>
      </c>
      <c r="AD2396" s="2">
        <f>+M2396</f>
        <v>378791</v>
      </c>
      <c r="AE2396" s="2">
        <f>+AD2396*14%</f>
        <v>53030.740000000005</v>
      </c>
      <c r="AF2396" s="155">
        <f>+AD2396*35%</f>
        <v>132576.85</v>
      </c>
      <c r="AG2396" s="2">
        <f>+AD2396*F2396</f>
        <v>18939550</v>
      </c>
      <c r="AH2396" s="2">
        <f>+AE2396*F2396</f>
        <v>2651537.0000000005</v>
      </c>
      <c r="AI2396" s="2">
        <f>+AF2396*F2396</f>
        <v>6628842.5</v>
      </c>
      <c r="AJ2396" s="2">
        <f>SUM(AG2396:AI2396)</f>
        <v>28219929.5</v>
      </c>
      <c r="AK2396" s="2">
        <f>+AD2396*G2396</f>
        <v>18939550</v>
      </c>
      <c r="AL2396" s="2">
        <f>+AE2396*G2396</f>
        <v>2651537.0000000005</v>
      </c>
      <c r="AM2396" s="2">
        <f>+AF2396*G2396</f>
        <v>6628842.5</v>
      </c>
      <c r="AN2396" s="155">
        <f>SUM(AK2396:AM2396)</f>
        <v>28219929.5</v>
      </c>
      <c r="AQ2396" s="145" t="s">
        <v>525</v>
      </c>
      <c r="AU2396" s="8"/>
      <c r="AV2396" s="8"/>
      <c r="AW2396" s="2">
        <f>+'[2]BoQ HSYC-Đạt'!AT2396</f>
        <v>390154.73</v>
      </c>
      <c r="AX2396" s="8">
        <f>F2396*AW2396</f>
        <v>19507736.5</v>
      </c>
      <c r="AY2396" s="8">
        <f>IF(AQ2396="CT",7%,5%)*AX2396</f>
        <v>1365541.5550000002</v>
      </c>
      <c r="AZ2396" s="8">
        <f>AX2396*2%</f>
        <v>390154.73</v>
      </c>
      <c r="BA2396" s="8">
        <f>IF(BB2396&gt;0,0,AX2396*5%)</f>
        <v>975386.82500000007</v>
      </c>
      <c r="BB2396" s="8"/>
      <c r="BC2396" s="8">
        <f>+AX2396+AY2396+AZ2396+BA2396+BB2396</f>
        <v>22238819.609999999</v>
      </c>
      <c r="BD2396" s="8">
        <f>AX2396-AT2396</f>
        <v>19507736.5</v>
      </c>
      <c r="BE2396" s="2"/>
      <c r="BH2396" s="2"/>
    </row>
    <row r="2397" spans="1:60" ht="34" hidden="1" outlineLevel="1" x14ac:dyDescent="0.2">
      <c r="B2397" s="82">
        <v>53</v>
      </c>
      <c r="C2397" s="144" t="s">
        <v>793</v>
      </c>
      <c r="D2397" s="144"/>
      <c r="E2397" s="82" t="s">
        <v>129</v>
      </c>
      <c r="F2397" s="143">
        <v>25</v>
      </c>
      <c r="G2397" s="142">
        <f>'[1]BoQ HSYC'!F2397</f>
        <v>25</v>
      </c>
      <c r="H2397" s="185">
        <f>'[1]BoQ HSYC'!G2397</f>
        <v>0</v>
      </c>
      <c r="I2397" s="185">
        <f>'[1]BoQ HSYC'!H2397</f>
        <v>0</v>
      </c>
      <c r="J2397" s="185">
        <f>'[1]BoQ HSYC'!I2397</f>
        <v>0</v>
      </c>
      <c r="K2397" s="48">
        <f>'[1]BoQ HSYC'!J2397</f>
        <v>552170</v>
      </c>
      <c r="L2397" s="47">
        <f>'[1]BoQ HSYC'!K2397</f>
        <v>22827.420000000002</v>
      </c>
      <c r="M2397" s="47">
        <f>'[1]BoQ HSYC'!L2397</f>
        <v>574997.42000000004</v>
      </c>
      <c r="N2397" s="183">
        <f>'[1]BoQ HSYC'!M2397</f>
        <v>0</v>
      </c>
      <c r="O2397" s="183">
        <f>'[1]BoQ HSYC'!N2397</f>
        <v>7989.5969999999998</v>
      </c>
      <c r="P2397" s="83">
        <f>'[1]BoQ HSYC'!O2397</f>
        <v>7989.5969999999998</v>
      </c>
      <c r="Q2397" s="47">
        <f>'[1]BoQ HSYC'!P2397</f>
        <v>14374935.500000002</v>
      </c>
      <c r="R2397" s="132">
        <f>'[1]BoQ HSYC'!Q2397</f>
        <v>199739.92499999999</v>
      </c>
      <c r="S2397" s="83">
        <f>'[1]BoQ HSYC'!R2397</f>
        <v>14574675.425000003</v>
      </c>
      <c r="T2397" s="48">
        <f>'[1]BoQ HSYC'!S2397</f>
        <v>0</v>
      </c>
      <c r="U2397" s="132">
        <f>'[1]BoQ HSYC'!T2397</f>
        <v>0</v>
      </c>
      <c r="V2397" s="132" t="str">
        <f>'[1]BoQ HSYC'!U2397</f>
        <v>VT: NCC, NC:BĐG Q2/2026</v>
      </c>
      <c r="W2397" s="132" t="str">
        <f>'[1]BoQ HSYC'!V2397</f>
        <v>VT: NCC, NC:BĐG Q2/2026</v>
      </c>
      <c r="X2397" s="44" t="str">
        <f>'[1]BoQ HSYC'!W2397</f>
        <v>ME</v>
      </c>
      <c r="Y2397" s="44"/>
      <c r="Z2397" s="44"/>
      <c r="AA2397" s="44"/>
      <c r="AB2397" s="2">
        <v>678267.59194537206</v>
      </c>
      <c r="AC2397" s="2">
        <v>16956689.798634302</v>
      </c>
      <c r="AD2397" s="2">
        <f>+M2397</f>
        <v>574997.42000000004</v>
      </c>
      <c r="AE2397" s="2">
        <f>+AD2397*14%</f>
        <v>80499.638800000015</v>
      </c>
      <c r="AF2397" s="155">
        <f>+AD2397*35%</f>
        <v>201249.09700000001</v>
      </c>
      <c r="AG2397" s="2">
        <f>+AD2397*F2397</f>
        <v>14374935.500000002</v>
      </c>
      <c r="AH2397" s="2">
        <f>+AE2397*F2397</f>
        <v>2012490.9700000004</v>
      </c>
      <c r="AI2397" s="2">
        <f>+AF2397*F2397</f>
        <v>5031227.4249999998</v>
      </c>
      <c r="AJ2397" s="2">
        <f>SUM(AG2397:AI2397)</f>
        <v>21418653.895000003</v>
      </c>
      <c r="AK2397" s="2">
        <f>+AD2397*G2397</f>
        <v>14374935.500000002</v>
      </c>
      <c r="AL2397" s="2">
        <f>+AE2397*G2397</f>
        <v>2012490.9700000004</v>
      </c>
      <c r="AM2397" s="2">
        <f>+AF2397*G2397</f>
        <v>5031227.4249999998</v>
      </c>
      <c r="AN2397" s="155">
        <f>SUM(AK2397:AM2397)</f>
        <v>21418653.895000003</v>
      </c>
      <c r="AQ2397" s="145" t="s">
        <v>525</v>
      </c>
      <c r="AU2397" s="8"/>
      <c r="AV2397" s="8"/>
      <c r="AW2397" s="2">
        <f>+'[2]BoQ HSYC-Đạt'!AT2397</f>
        <v>592247.34260000009</v>
      </c>
      <c r="AX2397" s="8">
        <f>F2397*AW2397</f>
        <v>14806183.565000001</v>
      </c>
      <c r="AY2397" s="8">
        <f>IF(AQ2397="CT",7%,5%)*AX2397</f>
        <v>1036432.8495500002</v>
      </c>
      <c r="AZ2397" s="8">
        <f>AX2397*2%</f>
        <v>296123.67130000005</v>
      </c>
      <c r="BA2397" s="8">
        <f>IF(BB2397&gt;0,0,AX2397*5%)</f>
        <v>740309.17825000011</v>
      </c>
      <c r="BB2397" s="8"/>
      <c r="BC2397" s="8">
        <f>+AX2397+AY2397+AZ2397+BA2397+BB2397</f>
        <v>16879049.2641</v>
      </c>
      <c r="BD2397" s="8">
        <f>AX2397-AT2397</f>
        <v>14806183.565000001</v>
      </c>
      <c r="BE2397" s="2"/>
      <c r="BH2397" s="2"/>
    </row>
    <row r="2398" spans="1:60" s="92" customFormat="1" ht="17" collapsed="1" x14ac:dyDescent="0.2">
      <c r="B2398" s="163" t="s">
        <v>911</v>
      </c>
      <c r="C2398" s="164" t="s">
        <v>410</v>
      </c>
      <c r="D2398" s="164"/>
      <c r="E2398" s="163"/>
      <c r="F2398" s="162"/>
      <c r="G2398" s="149">
        <f>'[1]BoQ HSYC'!F2398</f>
        <v>0</v>
      </c>
      <c r="H2398" s="184">
        <f>'[1]BoQ HSYC'!G2398</f>
        <v>0</v>
      </c>
      <c r="I2398" s="184">
        <f>'[1]BoQ HSYC'!H2398</f>
        <v>0</v>
      </c>
      <c r="J2398" s="184">
        <f>'[1]BoQ HSYC'!I2398</f>
        <v>0</v>
      </c>
      <c r="K2398" s="170">
        <f>'[1]BoQ HSYC'!J2398</f>
        <v>0</v>
      </c>
      <c r="L2398" s="171">
        <f>'[1]BoQ HSYC'!K2398</f>
        <v>0</v>
      </c>
      <c r="M2398" s="171">
        <f>'[1]BoQ HSYC'!L2398</f>
        <v>0</v>
      </c>
      <c r="N2398" s="183">
        <f>'[1]BoQ HSYC'!M2398</f>
        <v>0</v>
      </c>
      <c r="O2398" s="183">
        <f>'[1]BoQ HSYC'!N2398</f>
        <v>0</v>
      </c>
      <c r="P2398" s="160">
        <f>'[1]BoQ HSYC'!O2398</f>
        <v>0</v>
      </c>
      <c r="Q2398" s="171">
        <f>'[1]BoQ HSYC'!P2398</f>
        <v>0</v>
      </c>
      <c r="R2398" s="158">
        <f>'[1]BoQ HSYC'!Q2398</f>
        <v>0</v>
      </c>
      <c r="S2398" s="160">
        <f>'[1]BoQ HSYC'!R2398</f>
        <v>0</v>
      </c>
      <c r="T2398" s="170">
        <f>'[1]BoQ HSYC'!S2398</f>
        <v>0</v>
      </c>
      <c r="U2398" s="158">
        <f>'[1]BoQ HSYC'!T2398</f>
        <v>0</v>
      </c>
      <c r="V2398" s="158">
        <f>'[1]BoQ HSYC'!U2398</f>
        <v>0</v>
      </c>
      <c r="W2398" s="158">
        <f>'[1]BoQ HSYC'!V2398</f>
        <v>0</v>
      </c>
      <c r="X2398" s="94" t="str">
        <f>'[1]BoQ HSYC'!W2398</f>
        <v>ME</v>
      </c>
      <c r="Y2398" s="94"/>
      <c r="Z2398" s="94"/>
      <c r="AA2398" s="44"/>
      <c r="AB2398" s="2">
        <v>0</v>
      </c>
      <c r="AC2398" s="2">
        <v>0</v>
      </c>
      <c r="AD2398" s="93">
        <f>+M2398</f>
        <v>0</v>
      </c>
      <c r="AE2398" s="93">
        <f>+AD2398*14%</f>
        <v>0</v>
      </c>
      <c r="AF2398" s="93">
        <f>+AD2398*35%</f>
        <v>0</v>
      </c>
      <c r="AG2398" s="93">
        <f>+AD2398*F2398</f>
        <v>0</v>
      </c>
      <c r="AH2398" s="93">
        <f>+AE2398*F2398</f>
        <v>0</v>
      </c>
      <c r="AI2398" s="93">
        <f>+AF2398*F2398</f>
        <v>0</v>
      </c>
      <c r="AJ2398" s="93">
        <f>SUM(AG2398:AI2398)</f>
        <v>0</v>
      </c>
      <c r="AK2398" s="93">
        <f>+AD2398*G2398</f>
        <v>0</v>
      </c>
      <c r="AL2398" s="93">
        <f>+AE2398*G2398</f>
        <v>0</v>
      </c>
      <c r="AM2398" s="93">
        <f>+AF2398*G2398</f>
        <v>0</v>
      </c>
      <c r="AN2398" s="93">
        <f>SUM(AK2398:AM2398)</f>
        <v>0</v>
      </c>
      <c r="AQ2398" s="145" t="s">
        <v>525</v>
      </c>
      <c r="AU2398" s="8"/>
      <c r="AV2398" s="8"/>
      <c r="AW2398" s="2">
        <f>+'[2]BoQ HSYC-Đạt'!AT2398</f>
        <v>0</v>
      </c>
      <c r="AX2398" s="8">
        <f>F2398*AW2398</f>
        <v>0</v>
      </c>
      <c r="AY2398" s="8">
        <f>IF(AQ2398="CT",7%,5%)*AX2398</f>
        <v>0</v>
      </c>
      <c r="AZ2398" s="8">
        <f>AX2398*2%</f>
        <v>0</v>
      </c>
      <c r="BA2398" s="8">
        <f>IF(BB2398&gt;0,0,AX2398*5%)</f>
        <v>0</v>
      </c>
      <c r="BB2398" s="8"/>
      <c r="BC2398" s="8">
        <f>+AX2398+AY2398+AZ2398+BA2398+BB2398</f>
        <v>0</v>
      </c>
      <c r="BD2398" s="8">
        <f>AX2398-AT2398</f>
        <v>0</v>
      </c>
      <c r="BE2398" s="2"/>
      <c r="BH2398" s="2"/>
    </row>
    <row r="2399" spans="1:60" s="92" customFormat="1" ht="17" x14ac:dyDescent="0.2">
      <c r="B2399" s="163"/>
      <c r="C2399" s="164" t="s">
        <v>409</v>
      </c>
      <c r="D2399" s="164"/>
      <c r="E2399" s="163"/>
      <c r="F2399" s="162"/>
      <c r="G2399" s="149">
        <f>'[1]BoQ HSYC'!F2399</f>
        <v>0</v>
      </c>
      <c r="H2399" s="184">
        <f>'[1]BoQ HSYC'!G2399</f>
        <v>0</v>
      </c>
      <c r="I2399" s="184">
        <f>'[1]BoQ HSYC'!H2399</f>
        <v>0</v>
      </c>
      <c r="J2399" s="184">
        <f>'[1]BoQ HSYC'!I2399</f>
        <v>0</v>
      </c>
      <c r="K2399" s="170">
        <f>'[1]BoQ HSYC'!J2399</f>
        <v>0</v>
      </c>
      <c r="L2399" s="171">
        <f>'[1]BoQ HSYC'!K2399</f>
        <v>0</v>
      </c>
      <c r="M2399" s="171">
        <f>'[1]BoQ HSYC'!L2399</f>
        <v>0</v>
      </c>
      <c r="N2399" s="183">
        <f>'[1]BoQ HSYC'!M2399</f>
        <v>0</v>
      </c>
      <c r="O2399" s="183">
        <f>'[1]BoQ HSYC'!N2399</f>
        <v>0</v>
      </c>
      <c r="P2399" s="160">
        <f>'[1]BoQ HSYC'!O2399</f>
        <v>0</v>
      </c>
      <c r="Q2399" s="171">
        <f>'[1]BoQ HSYC'!P2399</f>
        <v>0</v>
      </c>
      <c r="R2399" s="158">
        <f>'[1]BoQ HSYC'!Q2399</f>
        <v>0</v>
      </c>
      <c r="S2399" s="160">
        <f>'[1]BoQ HSYC'!R2399</f>
        <v>0</v>
      </c>
      <c r="T2399" s="170">
        <f>'[1]BoQ HSYC'!S2399</f>
        <v>0</v>
      </c>
      <c r="U2399" s="158">
        <f>'[1]BoQ HSYC'!T2399</f>
        <v>0</v>
      </c>
      <c r="V2399" s="158">
        <f>'[1]BoQ HSYC'!U2399</f>
        <v>0</v>
      </c>
      <c r="W2399" s="158">
        <f>'[1]BoQ HSYC'!V2399</f>
        <v>0</v>
      </c>
      <c r="X2399" s="94" t="str">
        <f>'[1]BoQ HSYC'!W2399</f>
        <v>ME</v>
      </c>
      <c r="Y2399" s="94"/>
      <c r="Z2399" s="94"/>
      <c r="AA2399" s="44"/>
      <c r="AB2399" s="2">
        <v>0</v>
      </c>
      <c r="AC2399" s="2">
        <v>0</v>
      </c>
      <c r="AD2399" s="93">
        <f>+M2399</f>
        <v>0</v>
      </c>
      <c r="AE2399" s="93">
        <f>+AD2399*14%</f>
        <v>0</v>
      </c>
      <c r="AF2399" s="93">
        <f>+AD2399*35%</f>
        <v>0</v>
      </c>
      <c r="AG2399" s="93">
        <f>+AD2399*F2399</f>
        <v>0</v>
      </c>
      <c r="AH2399" s="93">
        <f>+AE2399*F2399</f>
        <v>0</v>
      </c>
      <c r="AI2399" s="93">
        <f>+AF2399*F2399</f>
        <v>0</v>
      </c>
      <c r="AJ2399" s="93">
        <f>SUM(AG2399:AI2399)</f>
        <v>0</v>
      </c>
      <c r="AK2399" s="93">
        <f>+AD2399*G2399</f>
        <v>0</v>
      </c>
      <c r="AL2399" s="93">
        <f>+AE2399*G2399</f>
        <v>0</v>
      </c>
      <c r="AM2399" s="93">
        <f>+AF2399*G2399</f>
        <v>0</v>
      </c>
      <c r="AN2399" s="93">
        <f>SUM(AK2399:AM2399)</f>
        <v>0</v>
      </c>
      <c r="AQ2399" s="145" t="s">
        <v>525</v>
      </c>
      <c r="AU2399" s="8"/>
      <c r="AV2399" s="8"/>
      <c r="AW2399" s="2">
        <f>+'[2]BoQ HSYC-Đạt'!AT2399</f>
        <v>0</v>
      </c>
      <c r="AX2399" s="8">
        <f>F2399*AW2399</f>
        <v>0</v>
      </c>
      <c r="AY2399" s="8">
        <f>IF(AQ2399="CT",7%,5%)*AX2399</f>
        <v>0</v>
      </c>
      <c r="AZ2399" s="8">
        <f>AX2399*2%</f>
        <v>0</v>
      </c>
      <c r="BA2399" s="8">
        <f>IF(BB2399&gt;0,0,AX2399*5%)</f>
        <v>0</v>
      </c>
      <c r="BB2399" s="8"/>
      <c r="BC2399" s="8">
        <f>+AX2399+AY2399+AZ2399+BA2399+BB2399</f>
        <v>0</v>
      </c>
      <c r="BD2399" s="8">
        <f>AX2399-AT2399</f>
        <v>0</v>
      </c>
      <c r="BE2399" s="2"/>
      <c r="BH2399" s="2"/>
    </row>
    <row r="2400" spans="1:60" s="231" customFormat="1" ht="17" collapsed="1" x14ac:dyDescent="0.2">
      <c r="B2400" s="235"/>
      <c r="C2400" s="236" t="s">
        <v>624</v>
      </c>
      <c r="D2400" s="236"/>
      <c r="E2400" s="235"/>
      <c r="F2400" s="234"/>
      <c r="G2400" s="251"/>
      <c r="H2400" s="247"/>
      <c r="I2400" s="247"/>
      <c r="J2400" s="247"/>
      <c r="K2400" s="248"/>
      <c r="L2400" s="250"/>
      <c r="M2400" s="250">
        <f>SUM(K2400:L2400)</f>
        <v>0</v>
      </c>
      <c r="N2400" s="83">
        <f>IF(V2400&lt;&gt;"VTC VHm",_xlfn.XLOOKUP(Z2400,$AC$4015:$AC$4035,$AD$4015:$AD$4035,0)*M2400,_xlfn.XLOOKUP(Z2400,$AC$4015:$AC$4035,$AD$4015:$AD$4035,0)*L2400)</f>
        <v>0</v>
      </c>
      <c r="O2400" s="83">
        <f>IF(V2400&lt;&gt;"VTC VHm",_xlfn.XLOOKUP(Z2400,$AC$4015:$AC$4035,$AE$4015:$AE$4035,0)*M2400,_xlfn.XLOOKUP(Z2400,$AC$4015:$AC$4035,$AE$4015:$AE$4035,0)*L2400)</f>
        <v>0</v>
      </c>
      <c r="P2400" s="249">
        <f>SUM(N2400:O2400)</f>
        <v>0</v>
      </c>
      <c r="Q2400" s="250">
        <f>M2400*G2400</f>
        <v>0</v>
      </c>
      <c r="R2400" s="250">
        <f>G2400*P2400</f>
        <v>0</v>
      </c>
      <c r="S2400" s="249">
        <f>SUM(Q2400:R2400)</f>
        <v>0</v>
      </c>
      <c r="T2400" s="248"/>
      <c r="U2400" s="247"/>
      <c r="V2400" s="247"/>
      <c r="W2400" s="247"/>
      <c r="X2400" s="233" t="s">
        <v>33</v>
      </c>
      <c r="Y2400" s="233"/>
      <c r="Z2400" s="233"/>
      <c r="AA2400" s="81"/>
      <c r="AB2400" s="2">
        <v>0</v>
      </c>
      <c r="AC2400" s="2">
        <v>0</v>
      </c>
      <c r="AD2400" s="232">
        <f>+M2400</f>
        <v>0</v>
      </c>
      <c r="AE2400" s="232">
        <f>+AD2400*14%</f>
        <v>0</v>
      </c>
      <c r="AF2400" s="232">
        <f>+AD2400*35%</f>
        <v>0</v>
      </c>
      <c r="AG2400" s="232">
        <f>+AD2400*F2400</f>
        <v>0</v>
      </c>
      <c r="AH2400" s="232">
        <f>+AE2400*F2400</f>
        <v>0</v>
      </c>
      <c r="AI2400" s="232">
        <f>+AF2400*F2400</f>
        <v>0</v>
      </c>
      <c r="AJ2400" s="232">
        <f>SUM(AG2400:AI2400)</f>
        <v>0</v>
      </c>
      <c r="AK2400" s="232">
        <f>+AD2400*G2400</f>
        <v>0</v>
      </c>
      <c r="AL2400" s="232">
        <f>+AE2400*G2400</f>
        <v>0</v>
      </c>
      <c r="AM2400" s="232">
        <f>+AF2400*G2400</f>
        <v>0</v>
      </c>
      <c r="AN2400" s="232">
        <f>SUM(AK2400:AM2400)</f>
        <v>0</v>
      </c>
      <c r="AQ2400" s="145" t="s">
        <v>525</v>
      </c>
      <c r="AU2400" s="8"/>
      <c r="AV2400" s="8"/>
      <c r="AW2400" s="2">
        <f>+'[2]BoQ HSYC-Đạt'!AT2400</f>
        <v>0</v>
      </c>
      <c r="AX2400" s="8">
        <f>F2400*AW2400</f>
        <v>0</v>
      </c>
      <c r="AY2400" s="8">
        <f>IF(AQ2400="CT",7%,5%)*AX2400</f>
        <v>0</v>
      </c>
      <c r="AZ2400" s="8">
        <f>AX2400*2%</f>
        <v>0</v>
      </c>
      <c r="BA2400" s="8">
        <f>IF(BB2400&gt;0,0,AX2400*5%)</f>
        <v>0</v>
      </c>
      <c r="BB2400" s="8"/>
      <c r="BC2400" s="8">
        <f>+AX2400+AY2400+AZ2400+BA2400+BB2400</f>
        <v>0</v>
      </c>
      <c r="BD2400" s="8">
        <f>AX2400-AT2400</f>
        <v>0</v>
      </c>
      <c r="BE2400" s="2"/>
      <c r="BH2400" s="2"/>
    </row>
    <row r="2401" spans="2:60" s="177" customFormat="1" ht="17" hidden="1" outlineLevel="1" x14ac:dyDescent="0.2">
      <c r="B2401" s="181">
        <v>3</v>
      </c>
      <c r="C2401" s="182" t="s">
        <v>623</v>
      </c>
      <c r="D2401" s="182"/>
      <c r="E2401" s="181" t="s">
        <v>64</v>
      </c>
      <c r="F2401" s="180">
        <v>16</v>
      </c>
      <c r="G2401" s="179">
        <f>+[2]THKL!F2409</f>
        <v>16</v>
      </c>
      <c r="H2401" s="178"/>
      <c r="I2401" s="178"/>
      <c r="J2401" s="178"/>
      <c r="K2401" s="125">
        <f>$K$601</f>
        <v>4569886.6500000004</v>
      </c>
      <c r="L2401" s="84">
        <f>$L$601</f>
        <v>419999.99999999994</v>
      </c>
      <c r="M2401" s="84">
        <f>SUM(K2401:L2401)</f>
        <v>4989886.6500000004</v>
      </c>
      <c r="N2401" s="83">
        <f>IF(V2401&lt;&gt;"VTC VHm",_xlfn.XLOOKUP(Z2401,$AC$4015:$AC$4035,$AD$4015:$AD$4035,0)*M2401,_xlfn.XLOOKUP(Z2401,$AC$4015:$AC$4035,$AD$4015:$AD$4035,0)*L2401)</f>
        <v>146999.99999999997</v>
      </c>
      <c r="O2401" s="83">
        <f>IF(V2401&lt;&gt;"VTC VHm",_xlfn.XLOOKUP(Z2401,$AC$4015:$AC$4035,$AE$4015:$AE$4035,0)*M2401,_xlfn.XLOOKUP(Z2401,$AC$4015:$AC$4035,$AE$4015:$AE$4035,0)*L2401)</f>
        <v>0</v>
      </c>
      <c r="P2401" s="105">
        <f>SUM(N2401:O2401)</f>
        <v>146999.99999999997</v>
      </c>
      <c r="Q2401" s="84">
        <f>M2401*G2401</f>
        <v>79838186.400000006</v>
      </c>
      <c r="R2401" s="84">
        <f>G2401*P2401</f>
        <v>2351999.9999999995</v>
      </c>
      <c r="S2401" s="105">
        <f>SUM(Q2401:R2401)</f>
        <v>82190186.400000006</v>
      </c>
      <c r="T2401" s="230" t="s">
        <v>24</v>
      </c>
      <c r="U2401" s="178"/>
      <c r="V2401" s="82" t="s">
        <v>34</v>
      </c>
      <c r="W2401" s="178"/>
      <c r="X2401" s="81" t="s">
        <v>33</v>
      </c>
      <c r="Y2401" s="81" t="s">
        <v>32</v>
      </c>
      <c r="Z2401" s="81" t="s">
        <v>13</v>
      </c>
      <c r="AA2401" s="81" t="s">
        <v>80</v>
      </c>
      <c r="AB2401" s="2">
        <v>8825651.3343790527</v>
      </c>
      <c r="AC2401" s="2">
        <v>141210421.35006484</v>
      </c>
      <c r="AD2401" s="102">
        <f>+M2401</f>
        <v>4989886.6500000004</v>
      </c>
      <c r="AE2401" s="102">
        <f>+AD2401*14%</f>
        <v>698584.13100000017</v>
      </c>
      <c r="AF2401" s="102">
        <f>+AD2401*35%</f>
        <v>1746460.3275000001</v>
      </c>
      <c r="AG2401" s="102">
        <f>+AD2401*F2401</f>
        <v>79838186.400000006</v>
      </c>
      <c r="AH2401" s="102">
        <f>+AE2401*F2401</f>
        <v>11177346.096000003</v>
      </c>
      <c r="AI2401" s="102">
        <f>+AF2401*F2401</f>
        <v>27943365.240000002</v>
      </c>
      <c r="AJ2401" s="102">
        <f>SUM(AG2401:AI2401)</f>
        <v>118958897.736</v>
      </c>
      <c r="AK2401" s="102">
        <f>+AD2401*G2401</f>
        <v>79838186.400000006</v>
      </c>
      <c r="AL2401" s="102">
        <f>+AE2401*G2401</f>
        <v>11177346.096000003</v>
      </c>
      <c r="AM2401" s="102">
        <f>+AF2401*G2401</f>
        <v>27943365.240000002</v>
      </c>
      <c r="AN2401" s="102">
        <f>SUM(AK2401:AM2401)</f>
        <v>118958897.736</v>
      </c>
      <c r="AQ2401" s="145" t="s">
        <v>525</v>
      </c>
      <c r="AU2401" s="8"/>
      <c r="AV2401" s="8"/>
      <c r="AW2401" s="2">
        <f>+'[2]BoQ HSYC-Đạt'!AT2401</f>
        <v>5488875.3150000004</v>
      </c>
      <c r="AX2401" s="8">
        <f>F2401*AW2401</f>
        <v>87822005.040000007</v>
      </c>
      <c r="AY2401" s="8">
        <f>IF(AQ2401="CT",7%,5%)*AX2401</f>
        <v>6147540.3528000014</v>
      </c>
      <c r="AZ2401" s="8">
        <f>AX2401*2%</f>
        <v>1756440.1008000001</v>
      </c>
      <c r="BA2401" s="8">
        <f>IF(BB2401&gt;0,0,AX2401*5%)</f>
        <v>4391100.2520000003</v>
      </c>
      <c r="BB2401" s="8"/>
      <c r="BC2401" s="8">
        <f>+AX2401+AY2401+AZ2401+BA2401+BB2401</f>
        <v>100117085.74560001</v>
      </c>
      <c r="BD2401" s="8">
        <f>AX2401-AT2401</f>
        <v>87822005.040000007</v>
      </c>
      <c r="BE2401" s="2"/>
      <c r="BH2401" s="2"/>
    </row>
    <row r="2402" spans="2:60" s="177" customFormat="1" ht="17" hidden="1" outlineLevel="1" x14ac:dyDescent="0.2">
      <c r="B2402" s="181">
        <v>4</v>
      </c>
      <c r="C2402" s="182" t="s">
        <v>622</v>
      </c>
      <c r="D2402" s="182"/>
      <c r="E2402" s="181" t="s">
        <v>85</v>
      </c>
      <c r="F2402" s="180">
        <v>16</v>
      </c>
      <c r="G2402" s="179">
        <f>+[2]THKL!F2410</f>
        <v>16</v>
      </c>
      <c r="H2402" s="178"/>
      <c r="I2402" s="178"/>
      <c r="J2402" s="178"/>
      <c r="K2402" s="125">
        <f>$K$602</f>
        <v>346500</v>
      </c>
      <c r="L2402" s="84">
        <f>$L$602</f>
        <v>29822</v>
      </c>
      <c r="M2402" s="84">
        <f>SUM(K2402:L2402)</f>
        <v>376322</v>
      </c>
      <c r="N2402" s="83">
        <f>IF(V2402&lt;&gt;"VTC VHm",_xlfn.XLOOKUP(Z2402,$AC$4015:$AC$4035,$AD$4015:$AD$4035,0)*M2402,_xlfn.XLOOKUP(Z2402,$AC$4015:$AC$4035,$AD$4015:$AD$4035,0)*L2402)</f>
        <v>10437.699999999999</v>
      </c>
      <c r="O2402" s="83">
        <f>IF(V2402&lt;&gt;"VTC VHm",_xlfn.XLOOKUP(Z2402,$AC$4015:$AC$4035,$AE$4015:$AE$4035,0)*M2402,_xlfn.XLOOKUP(Z2402,$AC$4015:$AC$4035,$AE$4015:$AE$4035,0)*L2402)</f>
        <v>0</v>
      </c>
      <c r="P2402" s="105">
        <f>SUM(N2402:O2402)</f>
        <v>10437.699999999999</v>
      </c>
      <c r="Q2402" s="84">
        <f>M2402*G2402</f>
        <v>6021152</v>
      </c>
      <c r="R2402" s="84">
        <f>G2402*P2402</f>
        <v>167003.19999999998</v>
      </c>
      <c r="S2402" s="105">
        <f>SUM(Q2402:R2402)</f>
        <v>6188155.2000000002</v>
      </c>
      <c r="T2402" s="125" t="s">
        <v>50</v>
      </c>
      <c r="U2402" s="178"/>
      <c r="V2402" s="82" t="s">
        <v>34</v>
      </c>
      <c r="W2402" s="178"/>
      <c r="X2402" s="81" t="s">
        <v>33</v>
      </c>
      <c r="Y2402" s="81" t="s">
        <v>32</v>
      </c>
      <c r="Z2402" s="81" t="s">
        <v>13</v>
      </c>
      <c r="AA2402" s="81" t="s">
        <v>80</v>
      </c>
      <c r="AB2402" s="2">
        <v>607749.36021698255</v>
      </c>
      <c r="AC2402" s="2">
        <v>9723989.7634717207</v>
      </c>
      <c r="AD2402" s="102">
        <f>+M2402</f>
        <v>376322</v>
      </c>
      <c r="AE2402" s="102">
        <f>+AD2402*14%</f>
        <v>52685.08</v>
      </c>
      <c r="AF2402" s="102">
        <f>+AD2402*35%</f>
        <v>131712.69999999998</v>
      </c>
      <c r="AG2402" s="102">
        <f>+AD2402*F2402</f>
        <v>6021152</v>
      </c>
      <c r="AH2402" s="102">
        <f>+AE2402*F2402</f>
        <v>842961.28</v>
      </c>
      <c r="AI2402" s="102">
        <f>+AF2402*F2402</f>
        <v>2107403.1999999997</v>
      </c>
      <c r="AJ2402" s="102">
        <f>SUM(AG2402:AI2402)</f>
        <v>8971516.4800000004</v>
      </c>
      <c r="AK2402" s="102">
        <f>+AD2402*G2402</f>
        <v>6021152</v>
      </c>
      <c r="AL2402" s="102">
        <f>+AE2402*G2402</f>
        <v>842961.28</v>
      </c>
      <c r="AM2402" s="102">
        <f>+AF2402*G2402</f>
        <v>2107403.1999999997</v>
      </c>
      <c r="AN2402" s="102">
        <f>SUM(AK2402:AM2402)</f>
        <v>8971516.4800000004</v>
      </c>
      <c r="AQ2402" s="145" t="s">
        <v>525</v>
      </c>
      <c r="AU2402" s="8"/>
      <c r="AV2402" s="8"/>
      <c r="AW2402" s="2">
        <f>+'[2]BoQ HSYC-Đạt'!AT2402</f>
        <v>413954.2</v>
      </c>
      <c r="AX2402" s="8">
        <f>F2402*AW2402</f>
        <v>6623267.2000000002</v>
      </c>
      <c r="AY2402" s="8">
        <f>IF(AQ2402="CT",7%,5%)*AX2402</f>
        <v>463628.70400000009</v>
      </c>
      <c r="AZ2402" s="8">
        <f>AX2402*2%</f>
        <v>132465.34400000001</v>
      </c>
      <c r="BA2402" s="8">
        <f>IF(BB2402&gt;0,0,AX2402*5%)</f>
        <v>331163.36000000004</v>
      </c>
      <c r="BB2402" s="8"/>
      <c r="BC2402" s="8">
        <f>+AX2402+AY2402+AZ2402+BA2402+BB2402</f>
        <v>7550524.608</v>
      </c>
      <c r="BD2402" s="8">
        <f>AX2402-AT2402</f>
        <v>6623267.2000000002</v>
      </c>
      <c r="BE2402" s="2"/>
      <c r="BH2402" s="2"/>
    </row>
    <row r="2403" spans="2:60" s="177" customFormat="1" ht="17" hidden="1" outlineLevel="1" x14ac:dyDescent="0.2">
      <c r="B2403" s="181">
        <v>5</v>
      </c>
      <c r="C2403" s="182" t="s">
        <v>621</v>
      </c>
      <c r="D2403" s="182"/>
      <c r="E2403" s="181" t="s">
        <v>64</v>
      </c>
      <c r="F2403" s="180">
        <v>16</v>
      </c>
      <c r="G2403" s="179">
        <f>+[2]THKL!F2411</f>
        <v>16</v>
      </c>
      <c r="H2403" s="178"/>
      <c r="I2403" s="178"/>
      <c r="J2403" s="178"/>
      <c r="K2403" s="125">
        <f>$K$603</f>
        <v>1480500</v>
      </c>
      <c r="L2403" s="84">
        <f>$L$603</f>
        <v>25693</v>
      </c>
      <c r="M2403" s="84">
        <f>SUM(K2403:L2403)</f>
        <v>1506193</v>
      </c>
      <c r="N2403" s="83">
        <f>IF(V2403&lt;&gt;"VTC VHm",_xlfn.XLOOKUP(Z2403,$AC$4015:$AC$4035,$AD$4015:$AD$4035,0)*M2403,_xlfn.XLOOKUP(Z2403,$AC$4015:$AC$4035,$AD$4015:$AD$4035,0)*L2403)</f>
        <v>8992.5499999999993</v>
      </c>
      <c r="O2403" s="83">
        <f>IF(V2403&lt;&gt;"VTC VHm",_xlfn.XLOOKUP(Z2403,$AC$4015:$AC$4035,$AE$4015:$AE$4035,0)*M2403,_xlfn.XLOOKUP(Z2403,$AC$4015:$AC$4035,$AE$4015:$AE$4035,0)*L2403)</f>
        <v>0</v>
      </c>
      <c r="P2403" s="105">
        <f>SUM(N2403:O2403)</f>
        <v>8992.5499999999993</v>
      </c>
      <c r="Q2403" s="84">
        <f>M2403*G2403</f>
        <v>24099088</v>
      </c>
      <c r="R2403" s="84">
        <f>G2403*P2403</f>
        <v>143880.79999999999</v>
      </c>
      <c r="S2403" s="105">
        <f>SUM(Q2403:R2403)</f>
        <v>24242968.800000001</v>
      </c>
      <c r="T2403" s="230" t="s">
        <v>24</v>
      </c>
      <c r="U2403" s="178"/>
      <c r="V2403" s="82" t="s">
        <v>34</v>
      </c>
      <c r="W2403" s="178"/>
      <c r="X2403" s="81" t="s">
        <v>33</v>
      </c>
      <c r="Y2403" s="81" t="s">
        <v>32</v>
      </c>
      <c r="Z2403" s="81" t="s">
        <v>13</v>
      </c>
      <c r="AA2403" s="81" t="s">
        <v>80</v>
      </c>
      <c r="AB2403" s="2">
        <v>2901977.6472612098</v>
      </c>
      <c r="AC2403" s="2">
        <v>46431642.356179357</v>
      </c>
      <c r="AD2403" s="102">
        <f>+M2403</f>
        <v>1506193</v>
      </c>
      <c r="AE2403" s="102">
        <f>+AD2403*14%</f>
        <v>210867.02000000002</v>
      </c>
      <c r="AF2403" s="102">
        <f>+AD2403*35%</f>
        <v>527167.54999999993</v>
      </c>
      <c r="AG2403" s="102">
        <f>+AD2403*F2403</f>
        <v>24099088</v>
      </c>
      <c r="AH2403" s="102">
        <f>+AE2403*F2403</f>
        <v>3373872.3200000003</v>
      </c>
      <c r="AI2403" s="102">
        <f>+AF2403*F2403</f>
        <v>8434680.7999999989</v>
      </c>
      <c r="AJ2403" s="102">
        <f>SUM(AG2403:AI2403)</f>
        <v>35907641.119999997</v>
      </c>
      <c r="AK2403" s="102">
        <f>+AD2403*G2403</f>
        <v>24099088</v>
      </c>
      <c r="AL2403" s="102">
        <f>+AE2403*G2403</f>
        <v>3373872.3200000003</v>
      </c>
      <c r="AM2403" s="102">
        <f>+AF2403*G2403</f>
        <v>8434680.7999999989</v>
      </c>
      <c r="AN2403" s="102">
        <f>SUM(AK2403:AM2403)</f>
        <v>35907641.119999997</v>
      </c>
      <c r="AQ2403" s="145" t="s">
        <v>525</v>
      </c>
      <c r="AU2403" s="8"/>
      <c r="AV2403" s="8"/>
      <c r="AW2403" s="2">
        <f>+'[2]BoQ HSYC-Đạt'!AT2403</f>
        <v>1656812.3</v>
      </c>
      <c r="AX2403" s="8">
        <f>F2403*AW2403</f>
        <v>26508996.800000001</v>
      </c>
      <c r="AY2403" s="8">
        <f>IF(AQ2403="CT",7%,5%)*AX2403</f>
        <v>1855629.7760000003</v>
      </c>
      <c r="AZ2403" s="8">
        <f>AX2403*2%</f>
        <v>530179.93599999999</v>
      </c>
      <c r="BA2403" s="8">
        <f>IF(BB2403&gt;0,0,AX2403*5%)</f>
        <v>1325449.8400000001</v>
      </c>
      <c r="BB2403" s="8"/>
      <c r="BC2403" s="8">
        <f>+AX2403+AY2403+AZ2403+BA2403+BB2403</f>
        <v>30220256.352000002</v>
      </c>
      <c r="BD2403" s="8">
        <f>AX2403-AT2403</f>
        <v>26508996.800000001</v>
      </c>
      <c r="BE2403" s="2"/>
      <c r="BH2403" s="2"/>
    </row>
    <row r="2404" spans="2:60" s="177" customFormat="1" ht="17" hidden="1" outlineLevel="1" x14ac:dyDescent="0.2">
      <c r="B2404" s="181">
        <v>6</v>
      </c>
      <c r="C2404" s="182" t="s">
        <v>620</v>
      </c>
      <c r="D2404" s="182"/>
      <c r="E2404" s="181" t="s">
        <v>64</v>
      </c>
      <c r="F2404" s="180">
        <v>16</v>
      </c>
      <c r="G2404" s="179">
        <f>+[2]THKL!F2412</f>
        <v>16</v>
      </c>
      <c r="H2404" s="178"/>
      <c r="I2404" s="178"/>
      <c r="J2404" s="178"/>
      <c r="K2404" s="125">
        <f>$K$604</f>
        <v>1585500</v>
      </c>
      <c r="L2404" s="84">
        <f>$L$604</f>
        <v>266520</v>
      </c>
      <c r="M2404" s="84">
        <f>SUM(K2404:L2404)</f>
        <v>1852020</v>
      </c>
      <c r="N2404" s="83">
        <f>IF(V2404&lt;&gt;"VTC VHm",_xlfn.XLOOKUP(Z2404,$AC$4015:$AC$4035,$AD$4015:$AD$4035,0)*M2404,_xlfn.XLOOKUP(Z2404,$AC$4015:$AC$4035,$AD$4015:$AD$4035,0)*L2404)</f>
        <v>93282</v>
      </c>
      <c r="O2404" s="83">
        <f>IF(V2404&lt;&gt;"VTC VHm",_xlfn.XLOOKUP(Z2404,$AC$4015:$AC$4035,$AE$4015:$AE$4035,0)*M2404,_xlfn.XLOOKUP(Z2404,$AC$4015:$AC$4035,$AE$4015:$AE$4035,0)*L2404)</f>
        <v>0</v>
      </c>
      <c r="P2404" s="105">
        <f>SUM(N2404:O2404)</f>
        <v>93282</v>
      </c>
      <c r="Q2404" s="84">
        <f>M2404*G2404</f>
        <v>29632320</v>
      </c>
      <c r="R2404" s="84">
        <f>G2404*P2404</f>
        <v>1492512</v>
      </c>
      <c r="S2404" s="105">
        <f>SUM(Q2404:R2404)</f>
        <v>31124832</v>
      </c>
      <c r="T2404" s="230" t="s">
        <v>24</v>
      </c>
      <c r="U2404" s="178"/>
      <c r="V2404" s="82" t="s">
        <v>34</v>
      </c>
      <c r="W2404" s="178"/>
      <c r="X2404" s="81" t="s">
        <v>33</v>
      </c>
      <c r="Y2404" s="81" t="s">
        <v>32</v>
      </c>
      <c r="Z2404" s="81" t="s">
        <v>13</v>
      </c>
      <c r="AA2404" s="81" t="s">
        <v>80</v>
      </c>
      <c r="AB2404" s="2">
        <v>1985261.3248487911</v>
      </c>
      <c r="AC2404" s="2">
        <v>31764181.197580658</v>
      </c>
      <c r="AD2404" s="102">
        <f>+M2404</f>
        <v>1852020</v>
      </c>
      <c r="AE2404" s="102">
        <f>+AD2404*14%</f>
        <v>259282.80000000002</v>
      </c>
      <c r="AF2404" s="102">
        <f>+AD2404*35%</f>
        <v>648207</v>
      </c>
      <c r="AG2404" s="102">
        <f>+AD2404*F2404</f>
        <v>29632320</v>
      </c>
      <c r="AH2404" s="102">
        <f>+AE2404*F2404</f>
        <v>4148524.8000000003</v>
      </c>
      <c r="AI2404" s="102">
        <f>+AF2404*F2404</f>
        <v>10371312</v>
      </c>
      <c r="AJ2404" s="102">
        <f>SUM(AG2404:AI2404)</f>
        <v>44152156.799999997</v>
      </c>
      <c r="AK2404" s="102">
        <f>+AD2404*G2404</f>
        <v>29632320</v>
      </c>
      <c r="AL2404" s="102">
        <f>+AE2404*G2404</f>
        <v>4148524.8000000003</v>
      </c>
      <c r="AM2404" s="102">
        <f>+AF2404*G2404</f>
        <v>10371312</v>
      </c>
      <c r="AN2404" s="102">
        <f>SUM(AK2404:AM2404)</f>
        <v>44152156.799999997</v>
      </c>
      <c r="AQ2404" s="145" t="s">
        <v>525</v>
      </c>
      <c r="AU2404" s="8"/>
      <c r="AV2404" s="8"/>
      <c r="AW2404" s="2">
        <f>+'[2]BoQ HSYC-Đạt'!AT2404</f>
        <v>2037222</v>
      </c>
      <c r="AX2404" s="8">
        <f>F2404*AW2404</f>
        <v>32595552</v>
      </c>
      <c r="AY2404" s="8">
        <f>IF(AQ2404="CT",7%,5%)*AX2404</f>
        <v>2281688.64</v>
      </c>
      <c r="AZ2404" s="8">
        <f>AX2404*2%</f>
        <v>651911.04</v>
      </c>
      <c r="BA2404" s="8">
        <f>IF(BB2404&gt;0,0,AX2404*5%)</f>
        <v>1629777.6</v>
      </c>
      <c r="BB2404" s="8"/>
      <c r="BC2404" s="8">
        <f>+AX2404+AY2404+AZ2404+BA2404+BB2404</f>
        <v>37158929.280000001</v>
      </c>
      <c r="BD2404" s="8">
        <f>AX2404-AT2404</f>
        <v>32595552</v>
      </c>
      <c r="BE2404" s="2"/>
      <c r="BH2404" s="2"/>
    </row>
    <row r="2405" spans="2:60" s="177" customFormat="1" ht="17" hidden="1" outlineLevel="1" x14ac:dyDescent="0.2">
      <c r="B2405" s="181">
        <v>7</v>
      </c>
      <c r="C2405" s="182" t="s">
        <v>618</v>
      </c>
      <c r="D2405" s="182"/>
      <c r="E2405" s="181" t="s">
        <v>64</v>
      </c>
      <c r="F2405" s="180">
        <v>8</v>
      </c>
      <c r="G2405" s="179">
        <f>+[2]THKL!F2413</f>
        <v>8</v>
      </c>
      <c r="H2405" s="178"/>
      <c r="I2405" s="178"/>
      <c r="J2405" s="178"/>
      <c r="K2405" s="125">
        <f>$K$606</f>
        <v>6643158.9000000004</v>
      </c>
      <c r="L2405" s="84">
        <f>$L$606</f>
        <v>419999.99999999994</v>
      </c>
      <c r="M2405" s="84">
        <f>SUM(K2405:L2405)</f>
        <v>7063158.9000000004</v>
      </c>
      <c r="N2405" s="83">
        <f>IF(V2405&lt;&gt;"VTC VHm",_xlfn.XLOOKUP(Z2405,$AC$4015:$AC$4035,$AD$4015:$AD$4035,0)*M2405,_xlfn.XLOOKUP(Z2405,$AC$4015:$AC$4035,$AD$4015:$AD$4035,0)*L2405)</f>
        <v>146999.99999999997</v>
      </c>
      <c r="O2405" s="83">
        <f>IF(V2405&lt;&gt;"VTC VHm",_xlfn.XLOOKUP(Z2405,$AC$4015:$AC$4035,$AE$4015:$AE$4035,0)*M2405,_xlfn.XLOOKUP(Z2405,$AC$4015:$AC$4035,$AE$4015:$AE$4035,0)*L2405)</f>
        <v>0</v>
      </c>
      <c r="P2405" s="105">
        <f>SUM(N2405:O2405)</f>
        <v>146999.99999999997</v>
      </c>
      <c r="Q2405" s="84">
        <f>M2405*G2405</f>
        <v>56505271.200000003</v>
      </c>
      <c r="R2405" s="84">
        <f>G2405*P2405</f>
        <v>1175999.9999999998</v>
      </c>
      <c r="S2405" s="105">
        <f>SUM(Q2405:R2405)</f>
        <v>57681271.200000003</v>
      </c>
      <c r="T2405" s="230" t="s">
        <v>24</v>
      </c>
      <c r="U2405" s="178"/>
      <c r="V2405" s="82" t="s">
        <v>34</v>
      </c>
      <c r="W2405" s="178"/>
      <c r="X2405" s="81" t="s">
        <v>33</v>
      </c>
      <c r="Y2405" s="81" t="s">
        <v>32</v>
      </c>
      <c r="Z2405" s="81" t="s">
        <v>13</v>
      </c>
      <c r="AA2405" s="81" t="s">
        <v>80</v>
      </c>
      <c r="AB2405" s="2">
        <v>8499844.8448978439</v>
      </c>
      <c r="AC2405" s="2">
        <v>67998758.759182751</v>
      </c>
      <c r="AD2405" s="102">
        <f>+M2405</f>
        <v>7063158.9000000004</v>
      </c>
      <c r="AE2405" s="102">
        <f>+AD2405*14%</f>
        <v>988842.24600000016</v>
      </c>
      <c r="AF2405" s="102">
        <f>+AD2405*35%</f>
        <v>2472105.6149999998</v>
      </c>
      <c r="AG2405" s="102">
        <f>+AD2405*F2405</f>
        <v>56505271.200000003</v>
      </c>
      <c r="AH2405" s="102">
        <f>+AE2405*F2405</f>
        <v>7910737.9680000013</v>
      </c>
      <c r="AI2405" s="102">
        <f>+AF2405*F2405</f>
        <v>19776844.919999998</v>
      </c>
      <c r="AJ2405" s="102">
        <f>SUM(AG2405:AI2405)</f>
        <v>84192854.088</v>
      </c>
      <c r="AK2405" s="102">
        <f>+AD2405*G2405</f>
        <v>56505271.200000003</v>
      </c>
      <c r="AL2405" s="102">
        <f>+AE2405*G2405</f>
        <v>7910737.9680000013</v>
      </c>
      <c r="AM2405" s="102">
        <f>+AF2405*G2405</f>
        <v>19776844.919999998</v>
      </c>
      <c r="AN2405" s="102">
        <f>SUM(AK2405:AM2405)</f>
        <v>84192854.088</v>
      </c>
      <c r="AQ2405" s="145" t="s">
        <v>525</v>
      </c>
      <c r="AU2405" s="8"/>
      <c r="AV2405" s="8"/>
      <c r="AW2405" s="2">
        <f>+'[2]BoQ HSYC-Đạt'!AT2405</f>
        <v>7769474.790000001</v>
      </c>
      <c r="AX2405" s="8">
        <f>F2405*AW2405</f>
        <v>62155798.320000008</v>
      </c>
      <c r="AY2405" s="8">
        <f>IF(AQ2405="CT",7%,5%)*AX2405</f>
        <v>4350905.8824000014</v>
      </c>
      <c r="AZ2405" s="8">
        <f>AX2405*2%</f>
        <v>1243115.9664000003</v>
      </c>
      <c r="BA2405" s="8">
        <f>IF(BB2405&gt;0,0,AX2405*5%)</f>
        <v>3107789.9160000007</v>
      </c>
      <c r="BB2405" s="8"/>
      <c r="BC2405" s="8">
        <f>+AX2405+AY2405+AZ2405+BA2405+BB2405</f>
        <v>70857610.084800005</v>
      </c>
      <c r="BD2405" s="8">
        <f>AX2405-AT2405</f>
        <v>62155798.320000008</v>
      </c>
      <c r="BE2405" s="2"/>
      <c r="BH2405" s="2"/>
    </row>
    <row r="2406" spans="2:60" s="177" customFormat="1" ht="17" hidden="1" outlineLevel="1" x14ac:dyDescent="0.2">
      <c r="B2406" s="181">
        <v>8</v>
      </c>
      <c r="C2406" s="182" t="s">
        <v>616</v>
      </c>
      <c r="D2406" s="182"/>
      <c r="E2406" s="181" t="s">
        <v>85</v>
      </c>
      <c r="F2406" s="180">
        <v>6</v>
      </c>
      <c r="G2406" s="179">
        <f>+[2]THKL!F2414</f>
        <v>19</v>
      </c>
      <c r="H2406" s="178"/>
      <c r="I2406" s="178"/>
      <c r="J2406" s="178"/>
      <c r="K2406" s="125">
        <f>$K$608</f>
        <v>456000</v>
      </c>
      <c r="L2406" s="84">
        <f>$L$608</f>
        <v>60000.000000000007</v>
      </c>
      <c r="M2406" s="84">
        <f>SUM(K2406:L2406)</f>
        <v>516000</v>
      </c>
      <c r="N2406" s="83">
        <f>IF(V2406&lt;&gt;"VTC VHm",_xlfn.XLOOKUP(Z2406,$AC$4015:$AC$4035,$AD$4015:$AD$4035,0)*M2406,_xlfn.XLOOKUP(Z2406,$AC$4015:$AC$4035,$AD$4015:$AD$4035,0)*L2406)</f>
        <v>21000</v>
      </c>
      <c r="O2406" s="83">
        <f>IF(V2406&lt;&gt;"VTC VHm",_xlfn.XLOOKUP(Z2406,$AC$4015:$AC$4035,$AE$4015:$AE$4035,0)*M2406,_xlfn.XLOOKUP(Z2406,$AC$4015:$AC$4035,$AE$4015:$AE$4035,0)*L2406)</f>
        <v>0</v>
      </c>
      <c r="P2406" s="105">
        <f>SUM(N2406:O2406)</f>
        <v>21000</v>
      </c>
      <c r="Q2406" s="84">
        <f>M2406*G2406</f>
        <v>9804000</v>
      </c>
      <c r="R2406" s="84">
        <f>G2406*P2406</f>
        <v>399000</v>
      </c>
      <c r="S2406" s="105">
        <f>SUM(Q2406:R2406)</f>
        <v>10203000</v>
      </c>
      <c r="T2406" s="125" t="s">
        <v>50</v>
      </c>
      <c r="U2406" s="178"/>
      <c r="V2406" s="82" t="s">
        <v>34</v>
      </c>
      <c r="W2406" s="178"/>
      <c r="X2406" s="81" t="s">
        <v>33</v>
      </c>
      <c r="Y2406" s="81" t="s">
        <v>32</v>
      </c>
      <c r="Z2406" s="81" t="s">
        <v>13</v>
      </c>
      <c r="AA2406" s="81" t="s">
        <v>80</v>
      </c>
      <c r="AB2406" s="2">
        <v>299102.53934534325</v>
      </c>
      <c r="AC2406" s="2">
        <v>1794615.2360720595</v>
      </c>
      <c r="AD2406" s="102">
        <f>+M2406</f>
        <v>516000</v>
      </c>
      <c r="AE2406" s="102">
        <f>+AD2406*14%</f>
        <v>72240</v>
      </c>
      <c r="AF2406" s="102">
        <f>+AD2406*35%</f>
        <v>180600</v>
      </c>
      <c r="AG2406" s="102">
        <f>+AD2406*F2406</f>
        <v>3096000</v>
      </c>
      <c r="AH2406" s="102">
        <f>+AE2406*F2406</f>
        <v>433440</v>
      </c>
      <c r="AI2406" s="102">
        <f>+AF2406*F2406</f>
        <v>1083600</v>
      </c>
      <c r="AJ2406" s="102">
        <f>SUM(AG2406:AI2406)</f>
        <v>4613040</v>
      </c>
      <c r="AK2406" s="102">
        <f>+AD2406*G2406</f>
        <v>9804000</v>
      </c>
      <c r="AL2406" s="102">
        <f>+AE2406*G2406</f>
        <v>1372560</v>
      </c>
      <c r="AM2406" s="102">
        <f>+AF2406*G2406</f>
        <v>3431400</v>
      </c>
      <c r="AN2406" s="102">
        <f>SUM(AK2406:AM2406)</f>
        <v>14607960</v>
      </c>
      <c r="AQ2406" s="145" t="s">
        <v>525</v>
      </c>
      <c r="AU2406" s="8"/>
      <c r="AV2406" s="8"/>
      <c r="AW2406" s="2">
        <f>+'[2]BoQ HSYC-Đạt'!AT2406</f>
        <v>567600</v>
      </c>
      <c r="AX2406" s="8">
        <f>F2406*AW2406</f>
        <v>3405600</v>
      </c>
      <c r="AY2406" s="8">
        <f>IF(AQ2406="CT",7%,5%)*AX2406</f>
        <v>238392.00000000003</v>
      </c>
      <c r="AZ2406" s="8">
        <f>AX2406*2%</f>
        <v>68112</v>
      </c>
      <c r="BA2406" s="8">
        <f>IF(BB2406&gt;0,0,AX2406*5%)</f>
        <v>170280</v>
      </c>
      <c r="BB2406" s="8"/>
      <c r="BC2406" s="8">
        <f>+AX2406+AY2406+AZ2406+BA2406+BB2406</f>
        <v>3882384</v>
      </c>
      <c r="BD2406" s="8">
        <f>AX2406-AT2406</f>
        <v>3405600</v>
      </c>
      <c r="BE2406" s="2"/>
      <c r="BH2406" s="2"/>
    </row>
    <row r="2407" spans="2:60" s="92" customFormat="1" ht="17" collapsed="1" x14ac:dyDescent="0.2">
      <c r="B2407" s="163"/>
      <c r="C2407" s="164" t="s">
        <v>615</v>
      </c>
      <c r="D2407" s="164"/>
      <c r="E2407" s="163"/>
      <c r="F2407" s="162"/>
      <c r="G2407" s="149">
        <f>'[1]BoQ HSYC'!F2407</f>
        <v>0</v>
      </c>
      <c r="H2407" s="184">
        <f>'[1]BoQ HSYC'!G2407</f>
        <v>0</v>
      </c>
      <c r="I2407" s="184">
        <f>'[1]BoQ HSYC'!H2407</f>
        <v>0</v>
      </c>
      <c r="J2407" s="184">
        <f>'[1]BoQ HSYC'!I2407</f>
        <v>0</v>
      </c>
      <c r="K2407" s="170">
        <f>'[1]BoQ HSYC'!J2407</f>
        <v>0</v>
      </c>
      <c r="L2407" s="171">
        <f>'[1]BoQ HSYC'!K2407</f>
        <v>0</v>
      </c>
      <c r="M2407" s="171">
        <f>'[1]BoQ HSYC'!L2407</f>
        <v>0</v>
      </c>
      <c r="N2407" s="183">
        <f>'[1]BoQ HSYC'!M2407</f>
        <v>0</v>
      </c>
      <c r="O2407" s="183">
        <f>'[1]BoQ HSYC'!N2407</f>
        <v>0</v>
      </c>
      <c r="P2407" s="160">
        <f>'[1]BoQ HSYC'!O2407</f>
        <v>0</v>
      </c>
      <c r="Q2407" s="171">
        <f>'[1]BoQ HSYC'!P2407</f>
        <v>0</v>
      </c>
      <c r="R2407" s="158">
        <f>'[1]BoQ HSYC'!Q2407</f>
        <v>0</v>
      </c>
      <c r="S2407" s="160">
        <f>'[1]BoQ HSYC'!R2407</f>
        <v>0</v>
      </c>
      <c r="T2407" s="170">
        <f>'[1]BoQ HSYC'!S2407</f>
        <v>0</v>
      </c>
      <c r="U2407" s="158">
        <f>'[1]BoQ HSYC'!T2407</f>
        <v>0</v>
      </c>
      <c r="V2407" s="158">
        <f>'[1]BoQ HSYC'!U2407</f>
        <v>0</v>
      </c>
      <c r="W2407" s="158">
        <f>'[1]BoQ HSYC'!V2407</f>
        <v>0</v>
      </c>
      <c r="X2407" s="94" t="str">
        <f>'[1]BoQ HSYC'!W2407</f>
        <v>ME</v>
      </c>
      <c r="Y2407" s="94"/>
      <c r="Z2407" s="94"/>
      <c r="AA2407" s="44"/>
      <c r="AB2407" s="2">
        <v>0</v>
      </c>
      <c r="AC2407" s="2">
        <v>0</v>
      </c>
      <c r="AD2407" s="93">
        <f>+M2407</f>
        <v>0</v>
      </c>
      <c r="AE2407" s="93">
        <f>+AD2407*14%</f>
        <v>0</v>
      </c>
      <c r="AF2407" s="93">
        <f>+AD2407*35%</f>
        <v>0</v>
      </c>
      <c r="AG2407" s="93">
        <f>+AD2407*F2407</f>
        <v>0</v>
      </c>
      <c r="AH2407" s="93">
        <f>+AE2407*F2407</f>
        <v>0</v>
      </c>
      <c r="AI2407" s="93">
        <f>+AF2407*F2407</f>
        <v>0</v>
      </c>
      <c r="AJ2407" s="93">
        <f>SUM(AG2407:AI2407)</f>
        <v>0</v>
      </c>
      <c r="AK2407" s="93">
        <f>+AD2407*G2407</f>
        <v>0</v>
      </c>
      <c r="AL2407" s="93">
        <f>+AE2407*G2407</f>
        <v>0</v>
      </c>
      <c r="AM2407" s="93">
        <f>+AF2407*G2407</f>
        <v>0</v>
      </c>
      <c r="AN2407" s="93">
        <f>SUM(AK2407:AM2407)</f>
        <v>0</v>
      </c>
      <c r="AQ2407" s="145" t="s">
        <v>525</v>
      </c>
      <c r="AU2407" s="8"/>
      <c r="AV2407" s="8"/>
      <c r="AW2407" s="2">
        <f>+'[2]BoQ HSYC-Đạt'!AT2407</f>
        <v>0</v>
      </c>
      <c r="AX2407" s="8">
        <f>F2407*AW2407</f>
        <v>0</v>
      </c>
      <c r="AY2407" s="8">
        <f>IF(AQ2407="CT",7%,5%)*AX2407</f>
        <v>0</v>
      </c>
      <c r="AZ2407" s="8">
        <f>AX2407*2%</f>
        <v>0</v>
      </c>
      <c r="BA2407" s="8">
        <f>IF(BB2407&gt;0,0,AX2407*5%)</f>
        <v>0</v>
      </c>
      <c r="BB2407" s="8"/>
      <c r="BC2407" s="8">
        <f>+AX2407+AY2407+AZ2407+BA2407+BB2407</f>
        <v>0</v>
      </c>
      <c r="BD2407" s="8">
        <f>AX2407-AT2407</f>
        <v>0</v>
      </c>
      <c r="BE2407" s="2"/>
      <c r="BH2407" s="2"/>
    </row>
    <row r="2408" spans="2:60" ht="17" hidden="1" outlineLevel="1" x14ac:dyDescent="0.2">
      <c r="B2408" s="82">
        <v>10</v>
      </c>
      <c r="C2408" s="144" t="s">
        <v>614</v>
      </c>
      <c r="D2408" s="144"/>
      <c r="E2408" s="82" t="s">
        <v>160</v>
      </c>
      <c r="F2408" s="143">
        <v>1.59</v>
      </c>
      <c r="G2408" s="142">
        <f>'[1]BoQ HSYC'!F2408</f>
        <v>1.59</v>
      </c>
      <c r="H2408" s="185">
        <f>'[1]BoQ HSYC'!G2408</f>
        <v>0</v>
      </c>
      <c r="I2408" s="185">
        <f>'[1]BoQ HSYC'!H2408</f>
        <v>0</v>
      </c>
      <c r="J2408" s="185">
        <f>'[1]BoQ HSYC'!I2408</f>
        <v>0</v>
      </c>
      <c r="K2408" s="48">
        <f>'[1]BoQ HSYC'!J2408</f>
        <v>6089088</v>
      </c>
      <c r="L2408" s="47">
        <f>'[1]BoQ HSYC'!K2408</f>
        <v>3070920</v>
      </c>
      <c r="M2408" s="47">
        <f>'[1]BoQ HSYC'!L2408</f>
        <v>9160008</v>
      </c>
      <c r="N2408" s="183">
        <f>'[1]BoQ HSYC'!M2408</f>
        <v>2131180.7999999998</v>
      </c>
      <c r="O2408" s="183">
        <f>'[1]BoQ HSYC'!N2408</f>
        <v>1074822</v>
      </c>
      <c r="P2408" s="83">
        <f>'[1]BoQ HSYC'!O2408</f>
        <v>3206002.8</v>
      </c>
      <c r="Q2408" s="47">
        <f>'[1]BoQ HSYC'!P2408</f>
        <v>14564412.720000001</v>
      </c>
      <c r="R2408" s="132">
        <f>'[1]BoQ HSYC'!Q2408</f>
        <v>5097544.4519999996</v>
      </c>
      <c r="S2408" s="83">
        <f>'[1]BoQ HSYC'!R2408</f>
        <v>19661957.171999998</v>
      </c>
      <c r="T2408" s="48">
        <f>'[1]BoQ HSYC'!S2408</f>
        <v>0</v>
      </c>
      <c r="U2408" s="132">
        <f>'[1]BoQ HSYC'!T2408</f>
        <v>0</v>
      </c>
      <c r="V2408" s="132" t="str">
        <f>'[1]BoQ HSYC'!U2408</f>
        <v>BĐG Q2/2026</v>
      </c>
      <c r="W2408" s="132" t="str">
        <f>'[1]BoQ HSYC'!V2408</f>
        <v>BĐG Q2/2026</v>
      </c>
      <c r="X2408" s="44" t="str">
        <f>'[1]BoQ HSYC'!W2408</f>
        <v>ME</v>
      </c>
      <c r="Y2408" s="44"/>
      <c r="Z2408" s="44"/>
      <c r="AA2408" s="44"/>
      <c r="AB2408" s="2">
        <v>15732104.145815475</v>
      </c>
      <c r="AC2408" s="2">
        <v>25014045.591846608</v>
      </c>
      <c r="AD2408" s="2">
        <f>+M2408</f>
        <v>9160008</v>
      </c>
      <c r="AE2408" s="2">
        <f>+AD2408*14%</f>
        <v>1282401.1200000001</v>
      </c>
      <c r="AF2408" s="155">
        <f>+AD2408*35%</f>
        <v>3206002.8</v>
      </c>
      <c r="AG2408" s="2">
        <f>+AD2408*F2408</f>
        <v>14564412.720000001</v>
      </c>
      <c r="AH2408" s="2">
        <f>+AE2408*F2408</f>
        <v>2039017.7808000003</v>
      </c>
      <c r="AI2408" s="2">
        <f>+AF2408*F2408</f>
        <v>5097544.4519999996</v>
      </c>
      <c r="AJ2408" s="2">
        <f>SUM(AG2408:AI2408)</f>
        <v>21700974.952799998</v>
      </c>
      <c r="AK2408" s="2">
        <f>+AD2408*G2408</f>
        <v>14564412.720000001</v>
      </c>
      <c r="AL2408" s="2">
        <f>+AE2408*G2408</f>
        <v>2039017.7808000003</v>
      </c>
      <c r="AM2408" s="2">
        <f>+AF2408*G2408</f>
        <v>5097544.4519999996</v>
      </c>
      <c r="AN2408" s="155">
        <f>SUM(AK2408:AM2408)</f>
        <v>21700974.952799998</v>
      </c>
      <c r="AQ2408" s="145" t="s">
        <v>525</v>
      </c>
      <c r="AU2408" s="8"/>
      <c r="AV2408" s="8"/>
      <c r="AW2408" s="2">
        <f>+'[2]BoQ HSYC-Đạt'!AT2408</f>
        <v>10076008.800000001</v>
      </c>
      <c r="AX2408" s="8">
        <f>F2408*AW2408</f>
        <v>16020853.992000002</v>
      </c>
      <c r="AY2408" s="8">
        <f>IF(AQ2408="CT",7%,5%)*AX2408</f>
        <v>1121459.7794400002</v>
      </c>
      <c r="AZ2408" s="8">
        <f>AX2408*2%</f>
        <v>320417.07984000008</v>
      </c>
      <c r="BA2408" s="8">
        <f>IF(BB2408&gt;0,0,AX2408*5%)</f>
        <v>801042.69960000017</v>
      </c>
      <c r="BB2408" s="8"/>
      <c r="BC2408" s="8">
        <f>+AX2408+AY2408+AZ2408+BA2408+BB2408</f>
        <v>18263773.550880004</v>
      </c>
      <c r="BD2408" s="8">
        <f>AX2408-AT2408</f>
        <v>16020853.992000002</v>
      </c>
      <c r="BE2408" s="2"/>
      <c r="BH2408" s="2"/>
    </row>
    <row r="2409" spans="2:60" ht="17" hidden="1" outlineLevel="1" x14ac:dyDescent="0.2">
      <c r="B2409" s="82">
        <v>11</v>
      </c>
      <c r="C2409" s="144" t="s">
        <v>612</v>
      </c>
      <c r="D2409" s="144"/>
      <c r="E2409" s="82" t="s">
        <v>160</v>
      </c>
      <c r="F2409" s="143">
        <v>1.0980000000000001</v>
      </c>
      <c r="G2409" s="142">
        <f>'[1]BoQ HSYC'!F2409</f>
        <v>1.0980000000000001</v>
      </c>
      <c r="H2409" s="185">
        <f>'[1]BoQ HSYC'!G2409</f>
        <v>0</v>
      </c>
      <c r="I2409" s="185">
        <f>'[1]BoQ HSYC'!H2409</f>
        <v>0</v>
      </c>
      <c r="J2409" s="185">
        <f>'[1]BoQ HSYC'!I2409</f>
        <v>0</v>
      </c>
      <c r="K2409" s="48">
        <f>'[1]BoQ HSYC'!J2409</f>
        <v>3305424</v>
      </c>
      <c r="L2409" s="47">
        <f>'[1]BoQ HSYC'!K2409</f>
        <v>2452800</v>
      </c>
      <c r="M2409" s="47">
        <f>'[1]BoQ HSYC'!L2409</f>
        <v>5758224</v>
      </c>
      <c r="N2409" s="183">
        <f>'[1]BoQ HSYC'!M2409</f>
        <v>1156898.3999999999</v>
      </c>
      <c r="O2409" s="183">
        <f>'[1]BoQ HSYC'!N2409</f>
        <v>858480</v>
      </c>
      <c r="P2409" s="83">
        <f>'[1]BoQ HSYC'!O2409</f>
        <v>2015378.4</v>
      </c>
      <c r="Q2409" s="47">
        <f>'[1]BoQ HSYC'!P2409</f>
        <v>6322529.9520000005</v>
      </c>
      <c r="R2409" s="132">
        <f>'[1]BoQ HSYC'!Q2409</f>
        <v>2212885.4832000001</v>
      </c>
      <c r="S2409" s="83">
        <f>'[1]BoQ HSYC'!R2409</f>
        <v>8535415.4352000002</v>
      </c>
      <c r="T2409" s="48">
        <f>'[1]BoQ HSYC'!S2409</f>
        <v>0</v>
      </c>
      <c r="U2409" s="132">
        <f>'[1]BoQ HSYC'!T2409</f>
        <v>0</v>
      </c>
      <c r="V2409" s="132" t="str">
        <f>'[1]BoQ HSYC'!U2409</f>
        <v>BĐG Q2/2026</v>
      </c>
      <c r="W2409" s="132" t="str">
        <f>'[1]BoQ HSYC'!V2409</f>
        <v>BĐG Q2/2026</v>
      </c>
      <c r="X2409" s="44" t="str">
        <f>'[1]BoQ HSYC'!W2409</f>
        <v>ME</v>
      </c>
      <c r="Y2409" s="44"/>
      <c r="Z2409" s="44"/>
      <c r="AA2409" s="44"/>
      <c r="AB2409" s="2">
        <v>8817085.1074291095</v>
      </c>
      <c r="AC2409" s="2">
        <v>9681159.4479571637</v>
      </c>
      <c r="AD2409" s="2">
        <f>+M2409</f>
        <v>5758224</v>
      </c>
      <c r="AE2409" s="2">
        <f>+AD2409*14%</f>
        <v>806151.3600000001</v>
      </c>
      <c r="AF2409" s="155">
        <f>+AD2409*35%</f>
        <v>2015378.4</v>
      </c>
      <c r="AG2409" s="2">
        <f>+AD2409*F2409</f>
        <v>6322529.9520000005</v>
      </c>
      <c r="AH2409" s="2">
        <f>+AE2409*F2409</f>
        <v>885154.19328000024</v>
      </c>
      <c r="AI2409" s="2">
        <f>+AF2409*F2409</f>
        <v>2212885.4832000001</v>
      </c>
      <c r="AJ2409" s="2">
        <f>SUM(AG2409:AI2409)</f>
        <v>9420569.6284800004</v>
      </c>
      <c r="AK2409" s="2">
        <f>+AD2409*G2409</f>
        <v>6322529.9520000005</v>
      </c>
      <c r="AL2409" s="2">
        <f>+AE2409*G2409</f>
        <v>885154.19328000024</v>
      </c>
      <c r="AM2409" s="2">
        <f>+AF2409*G2409</f>
        <v>2212885.4832000001</v>
      </c>
      <c r="AN2409" s="155">
        <f>SUM(AK2409:AM2409)</f>
        <v>9420569.6284800004</v>
      </c>
      <c r="AQ2409" s="145" t="s">
        <v>525</v>
      </c>
      <c r="AU2409" s="8"/>
      <c r="AV2409" s="8"/>
      <c r="AW2409" s="2">
        <f>+'[2]BoQ HSYC-Đạt'!AT2409</f>
        <v>6334046.4000000004</v>
      </c>
      <c r="AX2409" s="8">
        <f>F2409*AW2409</f>
        <v>6954782.9472000012</v>
      </c>
      <c r="AY2409" s="8">
        <f>IF(AQ2409="CT",7%,5%)*AX2409</f>
        <v>486834.80630400014</v>
      </c>
      <c r="AZ2409" s="8">
        <f>AX2409*2%</f>
        <v>139095.65894400002</v>
      </c>
      <c r="BA2409" s="8">
        <f>IF(BB2409&gt;0,0,AX2409*5%)</f>
        <v>347739.14736000006</v>
      </c>
      <c r="BB2409" s="8"/>
      <c r="BC2409" s="8">
        <f>+AX2409+AY2409+AZ2409+BA2409+BB2409</f>
        <v>7928452.5598080019</v>
      </c>
      <c r="BD2409" s="8">
        <f>AX2409-AT2409</f>
        <v>6954782.9472000012</v>
      </c>
      <c r="BE2409" s="2"/>
      <c r="BH2409" s="2"/>
    </row>
    <row r="2410" spans="2:60" ht="17" hidden="1" outlineLevel="1" x14ac:dyDescent="0.2">
      <c r="B2410" s="82">
        <v>12</v>
      </c>
      <c r="C2410" s="144" t="s">
        <v>611</v>
      </c>
      <c r="D2410" s="144"/>
      <c r="E2410" s="82" t="s">
        <v>160</v>
      </c>
      <c r="F2410" s="143">
        <v>1.47</v>
      </c>
      <c r="G2410" s="142">
        <f>'[1]BoQ HSYC'!F2410</f>
        <v>1.47</v>
      </c>
      <c r="H2410" s="185">
        <f>'[1]BoQ HSYC'!G2410</f>
        <v>0</v>
      </c>
      <c r="I2410" s="185">
        <f>'[1]BoQ HSYC'!H2410</f>
        <v>0</v>
      </c>
      <c r="J2410" s="185">
        <f>'[1]BoQ HSYC'!I2410</f>
        <v>0</v>
      </c>
      <c r="K2410" s="48">
        <f>'[1]BoQ HSYC'!J2410</f>
        <v>2390064</v>
      </c>
      <c r="L2410" s="47">
        <f>'[1]BoQ HSYC'!K2410</f>
        <v>2246760</v>
      </c>
      <c r="M2410" s="47">
        <f>'[1]BoQ HSYC'!L2410</f>
        <v>4636824</v>
      </c>
      <c r="N2410" s="183">
        <f>'[1]BoQ HSYC'!M2410</f>
        <v>836522.39999999991</v>
      </c>
      <c r="O2410" s="183">
        <f>'[1]BoQ HSYC'!N2410</f>
        <v>786366</v>
      </c>
      <c r="P2410" s="83">
        <f>'[1]BoQ HSYC'!O2410</f>
        <v>1622888.4</v>
      </c>
      <c r="Q2410" s="47">
        <f>'[1]BoQ HSYC'!P2410</f>
        <v>6816131.2800000003</v>
      </c>
      <c r="R2410" s="132">
        <f>'[1]BoQ HSYC'!Q2410</f>
        <v>2385645.9479999999</v>
      </c>
      <c r="S2410" s="83">
        <f>'[1]BoQ HSYC'!R2410</f>
        <v>9201777.2280000001</v>
      </c>
      <c r="T2410" s="48">
        <f>'[1]BoQ HSYC'!S2410</f>
        <v>0</v>
      </c>
      <c r="U2410" s="132">
        <f>'[1]BoQ HSYC'!T2410</f>
        <v>0</v>
      </c>
      <c r="V2410" s="132" t="str">
        <f>'[1]BoQ HSYC'!U2410</f>
        <v>BĐG Q2/2026</v>
      </c>
      <c r="W2410" s="132" t="str">
        <f>'[1]BoQ HSYC'!V2410</f>
        <v>BĐG Q2/2026</v>
      </c>
      <c r="X2410" s="44" t="str">
        <f>'[1]BoQ HSYC'!W2410</f>
        <v>ME</v>
      </c>
      <c r="Y2410" s="44"/>
      <c r="Z2410" s="44"/>
      <c r="AA2410" s="44"/>
      <c r="AB2410" s="2">
        <v>7127337.0911642965</v>
      </c>
      <c r="AC2410" s="2">
        <v>10477185.524011515</v>
      </c>
      <c r="AD2410" s="2">
        <f>+M2410</f>
        <v>4636824</v>
      </c>
      <c r="AE2410" s="2">
        <f>+AD2410*14%</f>
        <v>649155.3600000001</v>
      </c>
      <c r="AF2410" s="155">
        <f>+AD2410*35%</f>
        <v>1622888.4</v>
      </c>
      <c r="AG2410" s="2">
        <f>+AD2410*F2410</f>
        <v>6816131.2800000003</v>
      </c>
      <c r="AH2410" s="2">
        <f>+AE2410*F2410</f>
        <v>954258.37920000008</v>
      </c>
      <c r="AI2410" s="2">
        <f>+AF2410*F2410</f>
        <v>2385645.9479999999</v>
      </c>
      <c r="AJ2410" s="2">
        <f>SUM(AG2410:AI2410)</f>
        <v>10156035.6072</v>
      </c>
      <c r="AK2410" s="2">
        <f>+AD2410*G2410</f>
        <v>6816131.2800000003</v>
      </c>
      <c r="AL2410" s="2">
        <f>+AE2410*G2410</f>
        <v>954258.37920000008</v>
      </c>
      <c r="AM2410" s="2">
        <f>+AF2410*G2410</f>
        <v>2385645.9479999999</v>
      </c>
      <c r="AN2410" s="155">
        <f>SUM(AK2410:AM2410)</f>
        <v>10156035.6072</v>
      </c>
      <c r="AQ2410" s="145" t="s">
        <v>525</v>
      </c>
      <c r="AU2410" s="8"/>
      <c r="AV2410" s="8"/>
      <c r="AW2410" s="2">
        <f>+'[2]BoQ HSYC-Đạt'!AT2410</f>
        <v>5100506.4000000004</v>
      </c>
      <c r="AX2410" s="8">
        <f>F2410*AW2410</f>
        <v>7497744.4080000008</v>
      </c>
      <c r="AY2410" s="8">
        <f>IF(AQ2410="CT",7%,5%)*AX2410</f>
        <v>524842.10856000008</v>
      </c>
      <c r="AZ2410" s="8">
        <f>AX2410*2%</f>
        <v>149954.88816000003</v>
      </c>
      <c r="BA2410" s="8">
        <f>IF(BB2410&gt;0,0,AX2410*5%)</f>
        <v>374887.22040000005</v>
      </c>
      <c r="BB2410" s="8"/>
      <c r="BC2410" s="8">
        <f>+AX2410+AY2410+AZ2410+BA2410+BB2410</f>
        <v>8547428.6251200009</v>
      </c>
      <c r="BD2410" s="8">
        <f>AX2410-AT2410</f>
        <v>7497744.4080000008</v>
      </c>
      <c r="BE2410" s="2"/>
      <c r="BH2410" s="2"/>
    </row>
    <row r="2411" spans="2:60" ht="17" hidden="1" outlineLevel="1" x14ac:dyDescent="0.2">
      <c r="B2411" s="82">
        <v>13</v>
      </c>
      <c r="C2411" s="144" t="s">
        <v>610</v>
      </c>
      <c r="D2411" s="144"/>
      <c r="E2411" s="82" t="s">
        <v>160</v>
      </c>
      <c r="F2411" s="143">
        <v>1.45</v>
      </c>
      <c r="G2411" s="142">
        <f>'[1]BoQ HSYC'!F2411</f>
        <v>1.45</v>
      </c>
      <c r="H2411" s="185">
        <f>'[1]BoQ HSYC'!G2411</f>
        <v>0</v>
      </c>
      <c r="I2411" s="185">
        <f>'[1]BoQ HSYC'!H2411</f>
        <v>0</v>
      </c>
      <c r="J2411" s="185">
        <f>'[1]BoQ HSYC'!I2411</f>
        <v>0</v>
      </c>
      <c r="K2411" s="48">
        <f>'[1]BoQ HSYC'!J2411</f>
        <v>1338048</v>
      </c>
      <c r="L2411" s="47">
        <f>'[1]BoQ HSYC'!K2411</f>
        <v>2044559.9999999998</v>
      </c>
      <c r="M2411" s="47">
        <f>'[1]BoQ HSYC'!L2411</f>
        <v>3382608</v>
      </c>
      <c r="N2411" s="183">
        <f>'[1]BoQ HSYC'!M2411</f>
        <v>468316.8</v>
      </c>
      <c r="O2411" s="183">
        <f>'[1]BoQ HSYC'!N2411</f>
        <v>715595.99999999988</v>
      </c>
      <c r="P2411" s="83">
        <f>'[1]BoQ HSYC'!O2411</f>
        <v>1183912.7999999998</v>
      </c>
      <c r="Q2411" s="47">
        <f>'[1]BoQ HSYC'!P2411</f>
        <v>4904781.5999999996</v>
      </c>
      <c r="R2411" s="132">
        <f>'[1]BoQ HSYC'!Q2411</f>
        <v>1716673.5599999996</v>
      </c>
      <c r="S2411" s="83">
        <f>'[1]BoQ HSYC'!R2411</f>
        <v>6621455.1599999992</v>
      </c>
      <c r="T2411" s="48">
        <f>'[1]BoQ HSYC'!S2411</f>
        <v>0</v>
      </c>
      <c r="U2411" s="132">
        <f>'[1]BoQ HSYC'!T2411</f>
        <v>0</v>
      </c>
      <c r="V2411" s="132" t="str">
        <f>'[1]BoQ HSYC'!U2411</f>
        <v>BĐG Q2/2026</v>
      </c>
      <c r="W2411" s="132" t="str">
        <f>'[1]BoQ HSYC'!V2411</f>
        <v>BĐG Q2/2026</v>
      </c>
      <c r="X2411" s="44" t="str">
        <f>'[1]BoQ HSYC'!W2411</f>
        <v>ME</v>
      </c>
      <c r="Y2411" s="44"/>
      <c r="Z2411" s="44"/>
      <c r="AA2411" s="44"/>
      <c r="AB2411" s="2">
        <v>4709844.0355790425</v>
      </c>
      <c r="AC2411" s="2">
        <v>6829273.8515896117</v>
      </c>
      <c r="AD2411" s="2">
        <f>+M2411</f>
        <v>3382608</v>
      </c>
      <c r="AE2411" s="2">
        <f>+AD2411*14%</f>
        <v>473565.12000000005</v>
      </c>
      <c r="AF2411" s="155">
        <f>+AD2411*35%</f>
        <v>1183912.7999999998</v>
      </c>
      <c r="AG2411" s="2">
        <f>+AD2411*F2411</f>
        <v>4904781.5999999996</v>
      </c>
      <c r="AH2411" s="2">
        <f>+AE2411*F2411</f>
        <v>686669.424</v>
      </c>
      <c r="AI2411" s="2">
        <f>+AF2411*F2411</f>
        <v>1716673.5599999996</v>
      </c>
      <c r="AJ2411" s="2">
        <f>SUM(AG2411:AI2411)</f>
        <v>7308124.5839999989</v>
      </c>
      <c r="AK2411" s="2">
        <f>+AD2411*G2411</f>
        <v>4904781.5999999996</v>
      </c>
      <c r="AL2411" s="2">
        <f>+AE2411*G2411</f>
        <v>686669.424</v>
      </c>
      <c r="AM2411" s="2">
        <f>+AF2411*G2411</f>
        <v>1716673.5599999996</v>
      </c>
      <c r="AN2411" s="155">
        <f>SUM(AK2411:AM2411)</f>
        <v>7308124.5839999989</v>
      </c>
      <c r="AQ2411" s="145" t="s">
        <v>525</v>
      </c>
      <c r="AU2411" s="8"/>
      <c r="AV2411" s="8"/>
      <c r="AW2411" s="2">
        <f>+'[2]BoQ HSYC-Đạt'!AT2411</f>
        <v>3720868.8</v>
      </c>
      <c r="AX2411" s="8">
        <f>F2411*AW2411</f>
        <v>5395259.7599999998</v>
      </c>
      <c r="AY2411" s="8">
        <f>IF(AQ2411="CT",7%,5%)*AX2411</f>
        <v>377668.18320000003</v>
      </c>
      <c r="AZ2411" s="8">
        <f>AX2411*2%</f>
        <v>107905.1952</v>
      </c>
      <c r="BA2411" s="8">
        <f>IF(BB2411&gt;0,0,AX2411*5%)</f>
        <v>269762.98800000001</v>
      </c>
      <c r="BB2411" s="8"/>
      <c r="BC2411" s="8">
        <f>+AX2411+AY2411+AZ2411+BA2411+BB2411</f>
        <v>6150596.1263999995</v>
      </c>
      <c r="BD2411" s="8">
        <f>AX2411-AT2411</f>
        <v>5395259.7599999998</v>
      </c>
      <c r="BE2411" s="2"/>
      <c r="BH2411" s="2"/>
    </row>
    <row r="2412" spans="2:60" ht="34" hidden="1" outlineLevel="1" x14ac:dyDescent="0.2">
      <c r="B2412" s="82">
        <v>14</v>
      </c>
      <c r="C2412" s="144" t="s">
        <v>399</v>
      </c>
      <c r="D2412" s="144"/>
      <c r="E2412" s="82" t="s">
        <v>160</v>
      </c>
      <c r="F2412" s="143">
        <v>1.59</v>
      </c>
      <c r="G2412" s="142">
        <f>'[1]BoQ HSYC'!F2412</f>
        <v>1.59</v>
      </c>
      <c r="H2412" s="185">
        <f>'[1]BoQ HSYC'!G2412</f>
        <v>0</v>
      </c>
      <c r="I2412" s="185">
        <f>'[1]BoQ HSYC'!H2412</f>
        <v>0</v>
      </c>
      <c r="J2412" s="185">
        <f>'[1]BoQ HSYC'!I2412</f>
        <v>0</v>
      </c>
      <c r="K2412" s="48">
        <f>'[1]BoQ HSYC'!J2412</f>
        <v>0</v>
      </c>
      <c r="L2412" s="47">
        <f>'[1]BoQ HSYC'!K2412</f>
        <v>376857.14285714296</v>
      </c>
      <c r="M2412" s="47">
        <f>'[1]BoQ HSYC'!L2412</f>
        <v>376857.14285714296</v>
      </c>
      <c r="N2412" s="183">
        <f>'[1]BoQ HSYC'!M2412</f>
        <v>0</v>
      </c>
      <c r="O2412" s="183">
        <f>'[1]BoQ HSYC'!N2412</f>
        <v>131900.00000000003</v>
      </c>
      <c r="P2412" s="83">
        <f>'[1]BoQ HSYC'!O2412</f>
        <v>131900.00000000003</v>
      </c>
      <c r="Q2412" s="47">
        <f>'[1]BoQ HSYC'!P2412</f>
        <v>599202.85714285728</v>
      </c>
      <c r="R2412" s="132">
        <f>'[1]BoQ HSYC'!Q2412</f>
        <v>209721.00000000006</v>
      </c>
      <c r="S2412" s="83">
        <f>'[1]BoQ HSYC'!R2412</f>
        <v>808923.85714285728</v>
      </c>
      <c r="T2412" s="48">
        <f>'[1]BoQ HSYC'!S2412</f>
        <v>0</v>
      </c>
      <c r="U2412" s="132">
        <f>'[1]BoQ HSYC'!T2412</f>
        <v>0</v>
      </c>
      <c r="V2412" s="132" t="str">
        <f>'[1]BoQ HSYC'!U2412</f>
        <v>BĐG Q2/2026</v>
      </c>
      <c r="W2412" s="132" t="str">
        <f>'[1]BoQ HSYC'!V2412</f>
        <v>BĐG Q2/2026</v>
      </c>
      <c r="X2412" s="44" t="str">
        <f>'[1]BoQ HSYC'!W2412</f>
        <v>ME</v>
      </c>
      <c r="Y2412" s="44"/>
      <c r="Z2412" s="44"/>
      <c r="AA2412" s="44"/>
      <c r="AB2412" s="2">
        <v>673831.07700906927</v>
      </c>
      <c r="AC2412" s="2">
        <v>1071391.4124444202</v>
      </c>
      <c r="AD2412" s="2">
        <f>+M2412</f>
        <v>376857.14285714296</v>
      </c>
      <c r="AE2412" s="2">
        <f>+AD2412*14%</f>
        <v>52760.000000000022</v>
      </c>
      <c r="AF2412" s="155">
        <f>+AD2412*35%</f>
        <v>131900.00000000003</v>
      </c>
      <c r="AG2412" s="2">
        <f>+AD2412*F2412</f>
        <v>599202.85714285728</v>
      </c>
      <c r="AH2412" s="2">
        <f>+AE2412*F2412</f>
        <v>83888.400000000038</v>
      </c>
      <c r="AI2412" s="2">
        <f>+AF2412*F2412</f>
        <v>209721.00000000006</v>
      </c>
      <c r="AJ2412" s="2">
        <f>SUM(AG2412:AI2412)</f>
        <v>892812.25714285742</v>
      </c>
      <c r="AK2412" s="2">
        <f>+AD2412*G2412</f>
        <v>599202.85714285728</v>
      </c>
      <c r="AL2412" s="2">
        <f>+AE2412*G2412</f>
        <v>83888.400000000038</v>
      </c>
      <c r="AM2412" s="2">
        <f>+AF2412*G2412</f>
        <v>209721.00000000006</v>
      </c>
      <c r="AN2412" s="155">
        <f>SUM(AK2412:AM2412)</f>
        <v>892812.25714285742</v>
      </c>
      <c r="AQ2412" s="145" t="s">
        <v>525</v>
      </c>
      <c r="AU2412" s="8"/>
      <c r="AV2412" s="8"/>
      <c r="AW2412" s="2">
        <f>+'[2]BoQ HSYC-Đạt'!AT2412</f>
        <v>414542.85714285728</v>
      </c>
      <c r="AX2412" s="8">
        <f>F2412*AW2412</f>
        <v>659123.14285714307</v>
      </c>
      <c r="AY2412" s="8">
        <f>IF(AQ2412="CT",7%,5%)*AX2412</f>
        <v>46138.620000000017</v>
      </c>
      <c r="AZ2412" s="8">
        <f>AX2412*2%</f>
        <v>13182.462857142862</v>
      </c>
      <c r="BA2412" s="8">
        <f>IF(BB2412&gt;0,0,AX2412*5%)</f>
        <v>32956.157142857155</v>
      </c>
      <c r="BB2412" s="8"/>
      <c r="BC2412" s="8">
        <f>+AX2412+AY2412+AZ2412+BA2412+BB2412</f>
        <v>751400.38285714318</v>
      </c>
      <c r="BD2412" s="8">
        <f>AX2412-AT2412</f>
        <v>659123.14285714307</v>
      </c>
      <c r="BE2412" s="2"/>
      <c r="BH2412" s="2"/>
    </row>
    <row r="2413" spans="2:60" ht="34" hidden="1" outlineLevel="1" x14ac:dyDescent="0.2">
      <c r="B2413" s="82">
        <v>15</v>
      </c>
      <c r="C2413" s="144" t="s">
        <v>607</v>
      </c>
      <c r="D2413" s="144"/>
      <c r="E2413" s="82" t="s">
        <v>160</v>
      </c>
      <c r="F2413" s="143">
        <v>1.0980000000000001</v>
      </c>
      <c r="G2413" s="142">
        <f>'[1]BoQ HSYC'!F2413</f>
        <v>1.0980000000000001</v>
      </c>
      <c r="H2413" s="185">
        <f>'[1]BoQ HSYC'!G2413</f>
        <v>0</v>
      </c>
      <c r="I2413" s="185">
        <f>'[1]BoQ HSYC'!H2413</f>
        <v>0</v>
      </c>
      <c r="J2413" s="185">
        <f>'[1]BoQ HSYC'!I2413</f>
        <v>0</v>
      </c>
      <c r="K2413" s="48">
        <f>'[1]BoQ HSYC'!J2413</f>
        <v>0</v>
      </c>
      <c r="L2413" s="47">
        <f>'[1]BoQ HSYC'!K2413</f>
        <v>376857.14285714296</v>
      </c>
      <c r="M2413" s="47">
        <f>'[1]BoQ HSYC'!L2413</f>
        <v>376857.14285714296</v>
      </c>
      <c r="N2413" s="183">
        <f>'[1]BoQ HSYC'!M2413</f>
        <v>0</v>
      </c>
      <c r="O2413" s="183">
        <f>'[1]BoQ HSYC'!N2413</f>
        <v>131900.00000000003</v>
      </c>
      <c r="P2413" s="83">
        <f>'[1]BoQ HSYC'!O2413</f>
        <v>131900.00000000003</v>
      </c>
      <c r="Q2413" s="47">
        <f>'[1]BoQ HSYC'!P2413</f>
        <v>413789.14285714302</v>
      </c>
      <c r="R2413" s="132">
        <f>'[1]BoQ HSYC'!Q2413</f>
        <v>144826.20000000004</v>
      </c>
      <c r="S2413" s="83">
        <f>'[1]BoQ HSYC'!R2413</f>
        <v>558615.34285714303</v>
      </c>
      <c r="T2413" s="48">
        <f>'[1]BoQ HSYC'!S2413</f>
        <v>0</v>
      </c>
      <c r="U2413" s="132">
        <f>'[1]BoQ HSYC'!T2413</f>
        <v>0</v>
      </c>
      <c r="V2413" s="132" t="str">
        <f>'[1]BoQ HSYC'!U2413</f>
        <v>BĐG Q2/2026</v>
      </c>
      <c r="W2413" s="132" t="str">
        <f>'[1]BoQ HSYC'!V2413</f>
        <v>BĐG Q2/2026</v>
      </c>
      <c r="X2413" s="44" t="str">
        <f>'[1]BoQ HSYC'!W2413</f>
        <v>ME</v>
      </c>
      <c r="Y2413" s="44"/>
      <c r="Z2413" s="44"/>
      <c r="AA2413" s="44"/>
      <c r="AB2413" s="2">
        <v>598653.18473249441</v>
      </c>
      <c r="AC2413" s="2">
        <v>657321.19683627889</v>
      </c>
      <c r="AD2413" s="2">
        <f>+M2413</f>
        <v>376857.14285714296</v>
      </c>
      <c r="AE2413" s="2">
        <f>+AD2413*14%</f>
        <v>52760.000000000022</v>
      </c>
      <c r="AF2413" s="155">
        <f>+AD2413*35%</f>
        <v>131900.00000000003</v>
      </c>
      <c r="AG2413" s="2">
        <f>+AD2413*F2413</f>
        <v>413789.14285714302</v>
      </c>
      <c r="AH2413" s="2">
        <f>+AE2413*F2413</f>
        <v>57930.480000000025</v>
      </c>
      <c r="AI2413" s="2">
        <f>+AF2413*F2413</f>
        <v>144826.20000000004</v>
      </c>
      <c r="AJ2413" s="2">
        <f>SUM(AG2413:AI2413)</f>
        <v>616545.82285714312</v>
      </c>
      <c r="AK2413" s="2">
        <f>+AD2413*G2413</f>
        <v>413789.14285714302</v>
      </c>
      <c r="AL2413" s="2">
        <f>+AE2413*G2413</f>
        <v>57930.480000000025</v>
      </c>
      <c r="AM2413" s="2">
        <f>+AF2413*G2413</f>
        <v>144826.20000000004</v>
      </c>
      <c r="AN2413" s="155">
        <f>SUM(AK2413:AM2413)</f>
        <v>616545.82285714312</v>
      </c>
      <c r="AQ2413" s="145" t="s">
        <v>525</v>
      </c>
      <c r="AU2413" s="8"/>
      <c r="AV2413" s="8"/>
      <c r="AW2413" s="2">
        <f>+'[2]BoQ HSYC-Đạt'!AT2413</f>
        <v>414542.85714285728</v>
      </c>
      <c r="AX2413" s="8">
        <f>F2413*AW2413</f>
        <v>455168.05714285735</v>
      </c>
      <c r="AY2413" s="8">
        <f>IF(AQ2413="CT",7%,5%)*AX2413</f>
        <v>31861.764000000017</v>
      </c>
      <c r="AZ2413" s="8">
        <f>AX2413*2%</f>
        <v>9103.3611428571476</v>
      </c>
      <c r="BA2413" s="8">
        <f>IF(BB2413&gt;0,0,AX2413*5%)</f>
        <v>22758.402857142868</v>
      </c>
      <c r="BB2413" s="8"/>
      <c r="BC2413" s="8">
        <f>+AX2413+AY2413+AZ2413+BA2413+BB2413</f>
        <v>518891.5851428574</v>
      </c>
      <c r="BD2413" s="8">
        <f>AX2413-AT2413</f>
        <v>455168.05714285735</v>
      </c>
      <c r="BE2413" s="2"/>
      <c r="BH2413" s="2"/>
    </row>
    <row r="2414" spans="2:60" ht="34" hidden="1" outlineLevel="1" x14ac:dyDescent="0.2">
      <c r="B2414" s="82">
        <v>16</v>
      </c>
      <c r="C2414" s="144" t="s">
        <v>606</v>
      </c>
      <c r="D2414" s="144"/>
      <c r="E2414" s="82" t="s">
        <v>160</v>
      </c>
      <c r="F2414" s="143">
        <v>1.47</v>
      </c>
      <c r="G2414" s="142">
        <f>'[1]BoQ HSYC'!F2414</f>
        <v>1.47</v>
      </c>
      <c r="H2414" s="185">
        <f>'[1]BoQ HSYC'!G2414</f>
        <v>0</v>
      </c>
      <c r="I2414" s="185">
        <f>'[1]BoQ HSYC'!H2414</f>
        <v>0</v>
      </c>
      <c r="J2414" s="185">
        <f>'[1]BoQ HSYC'!I2414</f>
        <v>0</v>
      </c>
      <c r="K2414" s="48">
        <f>'[1]BoQ HSYC'!J2414</f>
        <v>0</v>
      </c>
      <c r="L2414" s="47">
        <f>'[1]BoQ HSYC'!K2414</f>
        <v>376857.14285714296</v>
      </c>
      <c r="M2414" s="47">
        <f>'[1]BoQ HSYC'!L2414</f>
        <v>376857.14285714296</v>
      </c>
      <c r="N2414" s="183">
        <f>'[1]BoQ HSYC'!M2414</f>
        <v>0</v>
      </c>
      <c r="O2414" s="183">
        <f>'[1]BoQ HSYC'!N2414</f>
        <v>131900.00000000003</v>
      </c>
      <c r="P2414" s="83">
        <f>'[1]BoQ HSYC'!O2414</f>
        <v>131900.00000000003</v>
      </c>
      <c r="Q2414" s="47">
        <f>'[1]BoQ HSYC'!P2414</f>
        <v>553980.00000000012</v>
      </c>
      <c r="R2414" s="132">
        <f>'[1]BoQ HSYC'!Q2414</f>
        <v>193893.00000000003</v>
      </c>
      <c r="S2414" s="83">
        <f>'[1]BoQ HSYC'!R2414</f>
        <v>747873.00000000012</v>
      </c>
      <c r="T2414" s="48">
        <f>'[1]BoQ HSYC'!S2414</f>
        <v>0</v>
      </c>
      <c r="U2414" s="132">
        <f>'[1]BoQ HSYC'!T2414</f>
        <v>0</v>
      </c>
      <c r="V2414" s="132" t="str">
        <f>'[1]BoQ HSYC'!U2414</f>
        <v>BĐG Q2/2026</v>
      </c>
      <c r="W2414" s="132" t="str">
        <f>'[1]BoQ HSYC'!V2414</f>
        <v>BĐG Q2/2026</v>
      </c>
      <c r="X2414" s="44" t="str">
        <f>'[1]BoQ HSYC'!W2414</f>
        <v>ME</v>
      </c>
      <c r="Y2414" s="44"/>
      <c r="Z2414" s="44"/>
      <c r="AA2414" s="44"/>
      <c r="AB2414" s="2">
        <v>570963.56620955444</v>
      </c>
      <c r="AC2414" s="2">
        <v>839316.44232804503</v>
      </c>
      <c r="AD2414" s="2">
        <f>+M2414</f>
        <v>376857.14285714296</v>
      </c>
      <c r="AE2414" s="2">
        <f>+AD2414*14%</f>
        <v>52760.000000000022</v>
      </c>
      <c r="AF2414" s="155">
        <f>+AD2414*35%</f>
        <v>131900.00000000003</v>
      </c>
      <c r="AG2414" s="2">
        <f>+AD2414*F2414</f>
        <v>553980.00000000012</v>
      </c>
      <c r="AH2414" s="2">
        <f>+AE2414*F2414</f>
        <v>77557.200000000026</v>
      </c>
      <c r="AI2414" s="2">
        <f>+AF2414*F2414</f>
        <v>193893.00000000003</v>
      </c>
      <c r="AJ2414" s="2">
        <f>SUM(AG2414:AI2414)</f>
        <v>825430.20000000019</v>
      </c>
      <c r="AK2414" s="2">
        <f>+AD2414*G2414</f>
        <v>553980.00000000012</v>
      </c>
      <c r="AL2414" s="2">
        <f>+AE2414*G2414</f>
        <v>77557.200000000026</v>
      </c>
      <c r="AM2414" s="2">
        <f>+AF2414*G2414</f>
        <v>193893.00000000003</v>
      </c>
      <c r="AN2414" s="155">
        <f>SUM(AK2414:AM2414)</f>
        <v>825430.20000000019</v>
      </c>
      <c r="AQ2414" s="145" t="s">
        <v>525</v>
      </c>
      <c r="AU2414" s="8"/>
      <c r="AV2414" s="8"/>
      <c r="AW2414" s="2">
        <f>+'[2]BoQ HSYC-Đạt'!AT2414</f>
        <v>414542.85714285728</v>
      </c>
      <c r="AX2414" s="8">
        <f>F2414*AW2414</f>
        <v>609378.00000000023</v>
      </c>
      <c r="AY2414" s="8">
        <f>IF(AQ2414="CT",7%,5%)*AX2414</f>
        <v>42656.460000000021</v>
      </c>
      <c r="AZ2414" s="8">
        <f>AX2414*2%</f>
        <v>12187.560000000005</v>
      </c>
      <c r="BA2414" s="8">
        <f>IF(BB2414&gt;0,0,AX2414*5%)</f>
        <v>30468.900000000012</v>
      </c>
      <c r="BB2414" s="8"/>
      <c r="BC2414" s="8">
        <f>+AX2414+AY2414+AZ2414+BA2414+BB2414</f>
        <v>694690.92000000027</v>
      </c>
      <c r="BD2414" s="8">
        <f>AX2414-AT2414</f>
        <v>609378.00000000023</v>
      </c>
      <c r="BE2414" s="2"/>
      <c r="BH2414" s="2"/>
    </row>
    <row r="2415" spans="2:60" ht="34" hidden="1" outlineLevel="1" x14ac:dyDescent="0.2">
      <c r="B2415" s="82">
        <v>17</v>
      </c>
      <c r="C2415" s="144" t="s">
        <v>605</v>
      </c>
      <c r="D2415" s="144"/>
      <c r="E2415" s="82" t="s">
        <v>160</v>
      </c>
      <c r="F2415" s="143">
        <v>1.45</v>
      </c>
      <c r="G2415" s="142">
        <f>'[1]BoQ HSYC'!F2415</f>
        <v>1.45</v>
      </c>
      <c r="H2415" s="185">
        <f>'[1]BoQ HSYC'!G2415</f>
        <v>0</v>
      </c>
      <c r="I2415" s="185">
        <f>'[1]BoQ HSYC'!H2415</f>
        <v>0</v>
      </c>
      <c r="J2415" s="185">
        <f>'[1]BoQ HSYC'!I2415</f>
        <v>0</v>
      </c>
      <c r="K2415" s="48">
        <f>'[1]BoQ HSYC'!J2415</f>
        <v>0</v>
      </c>
      <c r="L2415" s="47">
        <f>'[1]BoQ HSYC'!K2415</f>
        <v>376857.14285714296</v>
      </c>
      <c r="M2415" s="47">
        <f>'[1]BoQ HSYC'!L2415</f>
        <v>376857.14285714296</v>
      </c>
      <c r="N2415" s="183">
        <f>'[1]BoQ HSYC'!M2415</f>
        <v>0</v>
      </c>
      <c r="O2415" s="183">
        <f>'[1]BoQ HSYC'!N2415</f>
        <v>131900.00000000003</v>
      </c>
      <c r="P2415" s="83">
        <f>'[1]BoQ HSYC'!O2415</f>
        <v>131900.00000000003</v>
      </c>
      <c r="Q2415" s="47">
        <f>'[1]BoQ HSYC'!P2415</f>
        <v>546442.85714285728</v>
      </c>
      <c r="R2415" s="132">
        <f>'[1]BoQ HSYC'!Q2415</f>
        <v>191255.00000000003</v>
      </c>
      <c r="S2415" s="83">
        <f>'[1]BoQ HSYC'!R2415</f>
        <v>737697.85714285728</v>
      </c>
      <c r="T2415" s="48">
        <f>'[1]BoQ HSYC'!S2415</f>
        <v>0</v>
      </c>
      <c r="U2415" s="132">
        <f>'[1]BoQ HSYC'!T2415</f>
        <v>0</v>
      </c>
      <c r="V2415" s="132" t="str">
        <f>'[1]BoQ HSYC'!U2415</f>
        <v>BĐG Q2/2026</v>
      </c>
      <c r="W2415" s="132" t="str">
        <f>'[1]BoQ HSYC'!V2415</f>
        <v>BĐG Q2/2026</v>
      </c>
      <c r="X2415" s="44" t="str">
        <f>'[1]BoQ HSYC'!W2415</f>
        <v>ME</v>
      </c>
      <c r="Y2415" s="44"/>
      <c r="Z2415" s="44"/>
      <c r="AA2415" s="44"/>
      <c r="AB2415" s="2">
        <v>551203.42098184698</v>
      </c>
      <c r="AC2415" s="2">
        <v>799244.96042367804</v>
      </c>
      <c r="AD2415" s="2">
        <f>+M2415</f>
        <v>376857.14285714296</v>
      </c>
      <c r="AE2415" s="2">
        <f>+AD2415*14%</f>
        <v>52760.000000000022</v>
      </c>
      <c r="AF2415" s="155">
        <f>+AD2415*35%</f>
        <v>131900.00000000003</v>
      </c>
      <c r="AG2415" s="2">
        <f>+AD2415*F2415</f>
        <v>546442.85714285728</v>
      </c>
      <c r="AH2415" s="2">
        <f>+AE2415*F2415</f>
        <v>76502.000000000029</v>
      </c>
      <c r="AI2415" s="2">
        <f>+AF2415*F2415</f>
        <v>191255.00000000003</v>
      </c>
      <c r="AJ2415" s="2">
        <f>SUM(AG2415:AI2415)</f>
        <v>814199.85714285728</v>
      </c>
      <c r="AK2415" s="2">
        <f>+AD2415*G2415</f>
        <v>546442.85714285728</v>
      </c>
      <c r="AL2415" s="2">
        <f>+AE2415*G2415</f>
        <v>76502.000000000029</v>
      </c>
      <c r="AM2415" s="2">
        <f>+AF2415*G2415</f>
        <v>191255.00000000003</v>
      </c>
      <c r="AN2415" s="155">
        <f>SUM(AK2415:AM2415)</f>
        <v>814199.85714285728</v>
      </c>
      <c r="AQ2415" s="145" t="s">
        <v>525</v>
      </c>
      <c r="AU2415" s="8"/>
      <c r="AV2415" s="8"/>
      <c r="AW2415" s="2">
        <f>+'[2]BoQ HSYC-Đạt'!AT2415</f>
        <v>414542.85714285728</v>
      </c>
      <c r="AX2415" s="8">
        <f>F2415*AW2415</f>
        <v>601087.14285714307</v>
      </c>
      <c r="AY2415" s="8">
        <f>IF(AQ2415="CT",7%,5%)*AX2415</f>
        <v>42076.10000000002</v>
      </c>
      <c r="AZ2415" s="8">
        <f>AX2415*2%</f>
        <v>12021.742857142861</v>
      </c>
      <c r="BA2415" s="8">
        <f>IF(BB2415&gt;0,0,AX2415*5%)</f>
        <v>30054.357142857156</v>
      </c>
      <c r="BB2415" s="8"/>
      <c r="BC2415" s="8">
        <f>+AX2415+AY2415+AZ2415+BA2415+BB2415</f>
        <v>685239.34285714303</v>
      </c>
      <c r="BD2415" s="8">
        <f>AX2415-AT2415</f>
        <v>601087.14285714307</v>
      </c>
      <c r="BE2415" s="2"/>
      <c r="BH2415" s="2"/>
    </row>
    <row r="2416" spans="2:60" ht="17" hidden="1" outlineLevel="1" x14ac:dyDescent="0.2">
      <c r="B2416" s="82">
        <v>18</v>
      </c>
      <c r="C2416" s="144" t="s">
        <v>602</v>
      </c>
      <c r="D2416" s="144"/>
      <c r="E2416" s="82" t="s">
        <v>85</v>
      </c>
      <c r="F2416" s="143">
        <v>7</v>
      </c>
      <c r="G2416" s="142">
        <f>'[1]BoQ HSYC'!F2416</f>
        <v>7</v>
      </c>
      <c r="H2416" s="185">
        <f>'[1]BoQ HSYC'!G2416</f>
        <v>0</v>
      </c>
      <c r="I2416" s="185">
        <f>'[1]BoQ HSYC'!H2416</f>
        <v>0</v>
      </c>
      <c r="J2416" s="185">
        <f>'[1]BoQ HSYC'!I2416</f>
        <v>0</v>
      </c>
      <c r="K2416" s="48">
        <f>'[1]BoQ HSYC'!J2416</f>
        <v>19277.999999999996</v>
      </c>
      <c r="L2416" s="47">
        <f>'[1]BoQ HSYC'!K2416</f>
        <v>22616</v>
      </c>
      <c r="M2416" s="47">
        <f>'[1]BoQ HSYC'!L2416</f>
        <v>41894</v>
      </c>
      <c r="N2416" s="183">
        <f>'[1]BoQ HSYC'!M2416</f>
        <v>6747.2999999999984</v>
      </c>
      <c r="O2416" s="183">
        <f>'[1]BoQ HSYC'!N2416</f>
        <v>7915.5999999999995</v>
      </c>
      <c r="P2416" s="83">
        <f>'[1]BoQ HSYC'!O2416</f>
        <v>14662.899999999998</v>
      </c>
      <c r="Q2416" s="47">
        <f>'[1]BoQ HSYC'!P2416</f>
        <v>293258</v>
      </c>
      <c r="R2416" s="132">
        <f>'[1]BoQ HSYC'!Q2416</f>
        <v>102640.29999999999</v>
      </c>
      <c r="S2416" s="83">
        <f>'[1]BoQ HSYC'!R2416</f>
        <v>395898.3</v>
      </c>
      <c r="T2416" s="48">
        <f>'[1]BoQ HSYC'!S2416</f>
        <v>0</v>
      </c>
      <c r="U2416" s="132">
        <f>'[1]BoQ HSYC'!T2416</f>
        <v>0</v>
      </c>
      <c r="V2416" s="132" t="str">
        <f>'[1]BoQ HSYC'!U2416</f>
        <v>BĐG Q2/2026</v>
      </c>
      <c r="W2416" s="132" t="str">
        <f>'[1]BoQ HSYC'!V2416</f>
        <v>BĐG Q2/2026</v>
      </c>
      <c r="X2416" s="44" t="str">
        <f>'[1]BoQ HSYC'!W2416</f>
        <v>ME</v>
      </c>
      <c r="Y2416" s="44"/>
      <c r="Z2416" s="44"/>
      <c r="AA2416" s="44"/>
      <c r="AB2416" s="2">
        <v>81295.90954634326</v>
      </c>
      <c r="AC2416" s="2">
        <v>569071.36682440282</v>
      </c>
      <c r="AD2416" s="2">
        <f>+M2416</f>
        <v>41894</v>
      </c>
      <c r="AE2416" s="2">
        <f>+AD2416*14%</f>
        <v>5865.1600000000008</v>
      </c>
      <c r="AF2416" s="155">
        <f>+AD2416*35%</f>
        <v>14662.9</v>
      </c>
      <c r="AG2416" s="2">
        <f>+AD2416*F2416</f>
        <v>293258</v>
      </c>
      <c r="AH2416" s="2">
        <f>+AE2416*F2416</f>
        <v>41056.120000000003</v>
      </c>
      <c r="AI2416" s="2">
        <f>+AF2416*F2416</f>
        <v>102640.3</v>
      </c>
      <c r="AJ2416" s="2">
        <f>SUM(AG2416:AI2416)</f>
        <v>436954.42</v>
      </c>
      <c r="AK2416" s="2">
        <f>+AD2416*G2416</f>
        <v>293258</v>
      </c>
      <c r="AL2416" s="2">
        <f>+AE2416*G2416</f>
        <v>41056.120000000003</v>
      </c>
      <c r="AM2416" s="2">
        <f>+AF2416*G2416</f>
        <v>102640.3</v>
      </c>
      <c r="AN2416" s="155">
        <f>SUM(AK2416:AM2416)</f>
        <v>436954.42</v>
      </c>
      <c r="AQ2416" s="145" t="s">
        <v>525</v>
      </c>
      <c r="AU2416" s="8"/>
      <c r="AV2416" s="8"/>
      <c r="AW2416" s="2">
        <f>+'[2]BoQ HSYC-Đạt'!AT2416</f>
        <v>42731.88</v>
      </c>
      <c r="AX2416" s="8">
        <f>F2416*AW2416</f>
        <v>299123.15999999997</v>
      </c>
      <c r="AY2416" s="8">
        <f>IF(AQ2416="CT",7%,5%)*AX2416</f>
        <v>20938.621200000001</v>
      </c>
      <c r="AZ2416" s="8">
        <f>AX2416*2%</f>
        <v>5982.4631999999992</v>
      </c>
      <c r="BA2416" s="8">
        <f>IF(BB2416&gt;0,0,AX2416*5%)</f>
        <v>14956.157999999999</v>
      </c>
      <c r="BB2416" s="8"/>
      <c r="BC2416" s="8">
        <f>+AX2416+AY2416+AZ2416+BA2416+BB2416</f>
        <v>341000.40239999996</v>
      </c>
      <c r="BD2416" s="8">
        <f>AX2416-AT2416</f>
        <v>299123.15999999997</v>
      </c>
      <c r="BE2416" s="2"/>
      <c r="BH2416" s="2"/>
    </row>
    <row r="2417" spans="2:60" ht="17" hidden="1" outlineLevel="1" x14ac:dyDescent="0.2">
      <c r="B2417" s="82">
        <v>19</v>
      </c>
      <c r="C2417" s="144" t="s">
        <v>600</v>
      </c>
      <c r="D2417" s="144"/>
      <c r="E2417" s="82" t="s">
        <v>85</v>
      </c>
      <c r="F2417" s="143">
        <v>30</v>
      </c>
      <c r="G2417" s="142">
        <f>'[1]BoQ HSYC'!F2417</f>
        <v>30</v>
      </c>
      <c r="H2417" s="185">
        <f>'[1]BoQ HSYC'!G2417</f>
        <v>0</v>
      </c>
      <c r="I2417" s="185">
        <f>'[1]BoQ HSYC'!H2417</f>
        <v>0</v>
      </c>
      <c r="J2417" s="185">
        <f>'[1]BoQ HSYC'!I2417</f>
        <v>0</v>
      </c>
      <c r="K2417" s="48">
        <f>'[1]BoQ HSYC'!J2417</f>
        <v>6762</v>
      </c>
      <c r="L2417" s="47">
        <f>'[1]BoQ HSYC'!K2417</f>
        <v>20461</v>
      </c>
      <c r="M2417" s="47">
        <f>'[1]BoQ HSYC'!L2417</f>
        <v>27223</v>
      </c>
      <c r="N2417" s="183">
        <f>'[1]BoQ HSYC'!M2417</f>
        <v>2366.6999999999998</v>
      </c>
      <c r="O2417" s="183">
        <f>'[1]BoQ HSYC'!N2417</f>
        <v>7161.3499999999995</v>
      </c>
      <c r="P2417" s="83">
        <f>'[1]BoQ HSYC'!O2417</f>
        <v>9528.0499999999993</v>
      </c>
      <c r="Q2417" s="47">
        <f>'[1]BoQ HSYC'!P2417</f>
        <v>816690</v>
      </c>
      <c r="R2417" s="132">
        <f>'[1]BoQ HSYC'!Q2417</f>
        <v>285841.5</v>
      </c>
      <c r="S2417" s="83">
        <f>'[1]BoQ HSYC'!R2417</f>
        <v>1102531.5</v>
      </c>
      <c r="T2417" s="48">
        <f>'[1]BoQ HSYC'!S2417</f>
        <v>0</v>
      </c>
      <c r="U2417" s="132">
        <f>'[1]BoQ HSYC'!T2417</f>
        <v>0</v>
      </c>
      <c r="V2417" s="132" t="str">
        <f>'[1]BoQ HSYC'!U2417</f>
        <v>BĐG Q2/2026</v>
      </c>
      <c r="W2417" s="132" t="str">
        <f>'[1]BoQ HSYC'!V2417</f>
        <v>BĐG Q2/2026</v>
      </c>
      <c r="X2417" s="44" t="str">
        <f>'[1]BoQ HSYC'!W2417</f>
        <v>ME</v>
      </c>
      <c r="Y2417" s="44"/>
      <c r="Z2417" s="44"/>
      <c r="AA2417" s="44"/>
      <c r="AB2417" s="2">
        <v>44889.697919607752</v>
      </c>
      <c r="AC2417" s="2">
        <v>1346690.9375882326</v>
      </c>
      <c r="AD2417" s="2">
        <f>+M2417</f>
        <v>27223</v>
      </c>
      <c r="AE2417" s="2">
        <f>+AD2417*14%</f>
        <v>3811.2200000000003</v>
      </c>
      <c r="AF2417" s="155">
        <f>+AD2417*35%</f>
        <v>9528.0499999999993</v>
      </c>
      <c r="AG2417" s="2">
        <f>+AD2417*F2417</f>
        <v>816690</v>
      </c>
      <c r="AH2417" s="2">
        <f>+AE2417*F2417</f>
        <v>114336.6</v>
      </c>
      <c r="AI2417" s="2">
        <f>+AF2417*F2417</f>
        <v>285841.5</v>
      </c>
      <c r="AJ2417" s="2">
        <f>SUM(AG2417:AI2417)</f>
        <v>1216868.1000000001</v>
      </c>
      <c r="AK2417" s="2">
        <f>+AD2417*G2417</f>
        <v>816690</v>
      </c>
      <c r="AL2417" s="2">
        <f>+AE2417*G2417</f>
        <v>114336.6</v>
      </c>
      <c r="AM2417" s="2">
        <f>+AF2417*G2417</f>
        <v>285841.5</v>
      </c>
      <c r="AN2417" s="155">
        <f>SUM(AK2417:AM2417)</f>
        <v>1216868.1000000001</v>
      </c>
      <c r="AQ2417" s="145" t="s">
        <v>525</v>
      </c>
      <c r="AU2417" s="8"/>
      <c r="AV2417" s="8"/>
      <c r="AW2417" s="2">
        <f>+'[2]BoQ HSYC-Đạt'!AT2417</f>
        <v>27767.46</v>
      </c>
      <c r="AX2417" s="8">
        <f>F2417*AW2417</f>
        <v>833023.79999999993</v>
      </c>
      <c r="AY2417" s="8">
        <f>IF(AQ2417="CT",7%,5%)*AX2417</f>
        <v>58311.665999999997</v>
      </c>
      <c r="AZ2417" s="8">
        <f>AX2417*2%</f>
        <v>16660.475999999999</v>
      </c>
      <c r="BA2417" s="8">
        <f>IF(BB2417&gt;0,0,AX2417*5%)</f>
        <v>41651.19</v>
      </c>
      <c r="BB2417" s="8"/>
      <c r="BC2417" s="8">
        <f>+AX2417+AY2417+AZ2417+BA2417+BB2417</f>
        <v>949647.13199999998</v>
      </c>
      <c r="BD2417" s="8">
        <f>AX2417-AT2417</f>
        <v>833023.79999999993</v>
      </c>
      <c r="BE2417" s="2"/>
      <c r="BH2417" s="2"/>
    </row>
    <row r="2418" spans="2:60" ht="17" hidden="1" outlineLevel="1" x14ac:dyDescent="0.2">
      <c r="B2418" s="82">
        <v>20</v>
      </c>
      <c r="C2418" s="144" t="s">
        <v>599</v>
      </c>
      <c r="D2418" s="144"/>
      <c r="E2418" s="82" t="s">
        <v>85</v>
      </c>
      <c r="F2418" s="143">
        <v>47</v>
      </c>
      <c r="G2418" s="142">
        <f>'[1]BoQ HSYC'!F2418</f>
        <v>47</v>
      </c>
      <c r="H2418" s="185">
        <f>'[1]BoQ HSYC'!G2418</f>
        <v>0</v>
      </c>
      <c r="I2418" s="185">
        <f>'[1]BoQ HSYC'!H2418</f>
        <v>0</v>
      </c>
      <c r="J2418" s="185">
        <f>'[1]BoQ HSYC'!I2418</f>
        <v>0</v>
      </c>
      <c r="K2418" s="48">
        <f>'[1]BoQ HSYC'!J2418</f>
        <v>3864</v>
      </c>
      <c r="L2418" s="47">
        <f>'[1]BoQ HSYC'!K2418</f>
        <v>19750</v>
      </c>
      <c r="M2418" s="47">
        <f>'[1]BoQ HSYC'!L2418</f>
        <v>23614</v>
      </c>
      <c r="N2418" s="183">
        <f>'[1]BoQ HSYC'!M2418</f>
        <v>1352.3999999999999</v>
      </c>
      <c r="O2418" s="183">
        <f>'[1]BoQ HSYC'!N2418</f>
        <v>6912.5</v>
      </c>
      <c r="P2418" s="83">
        <f>'[1]BoQ HSYC'!O2418</f>
        <v>8264.9</v>
      </c>
      <c r="Q2418" s="47">
        <f>'[1]BoQ HSYC'!P2418</f>
        <v>1109858</v>
      </c>
      <c r="R2418" s="132">
        <f>'[1]BoQ HSYC'!Q2418</f>
        <v>388450.3</v>
      </c>
      <c r="S2418" s="83">
        <f>'[1]BoQ HSYC'!R2418</f>
        <v>1498308.3</v>
      </c>
      <c r="T2418" s="48">
        <f>'[1]BoQ HSYC'!S2418</f>
        <v>0</v>
      </c>
      <c r="U2418" s="132">
        <f>'[1]BoQ HSYC'!T2418</f>
        <v>0</v>
      </c>
      <c r="V2418" s="132" t="str">
        <f>'[1]BoQ HSYC'!U2418</f>
        <v>BĐG Q2/2026</v>
      </c>
      <c r="W2418" s="132" t="str">
        <f>'[1]BoQ HSYC'!V2418</f>
        <v>BĐG Q2/2026</v>
      </c>
      <c r="X2418" s="44" t="str">
        <f>'[1]BoQ HSYC'!W2418</f>
        <v>ME</v>
      </c>
      <c r="Y2418" s="44"/>
      <c r="Z2418" s="44"/>
      <c r="AA2418" s="44"/>
      <c r="AB2418" s="2">
        <v>36748.564473159</v>
      </c>
      <c r="AC2418" s="2">
        <v>1727182.5302384731</v>
      </c>
      <c r="AD2418" s="2">
        <f>+M2418</f>
        <v>23614</v>
      </c>
      <c r="AE2418" s="2">
        <f>+AD2418*14%</f>
        <v>3305.9600000000005</v>
      </c>
      <c r="AF2418" s="155">
        <f>+AD2418*35%</f>
        <v>8264.9</v>
      </c>
      <c r="AG2418" s="2">
        <f>+AD2418*F2418</f>
        <v>1109858</v>
      </c>
      <c r="AH2418" s="2">
        <f>+AE2418*F2418</f>
        <v>155380.12000000002</v>
      </c>
      <c r="AI2418" s="2">
        <f>+AF2418*F2418</f>
        <v>388450.3</v>
      </c>
      <c r="AJ2418" s="2">
        <f>SUM(AG2418:AI2418)</f>
        <v>1653688.4200000002</v>
      </c>
      <c r="AK2418" s="2">
        <f>+AD2418*G2418</f>
        <v>1109858</v>
      </c>
      <c r="AL2418" s="2">
        <f>+AE2418*G2418</f>
        <v>155380.12000000002</v>
      </c>
      <c r="AM2418" s="2">
        <f>+AF2418*G2418</f>
        <v>388450.3</v>
      </c>
      <c r="AN2418" s="155">
        <f>SUM(AK2418:AM2418)</f>
        <v>1653688.4200000002</v>
      </c>
      <c r="AQ2418" s="145" t="s">
        <v>525</v>
      </c>
      <c r="AU2418" s="8"/>
      <c r="AV2418" s="8"/>
      <c r="AW2418" s="2">
        <f>+'[2]BoQ HSYC-Đạt'!AT2418</f>
        <v>24086.28</v>
      </c>
      <c r="AX2418" s="8">
        <f>F2418*AW2418</f>
        <v>1132055.1599999999</v>
      </c>
      <c r="AY2418" s="8">
        <f>IF(AQ2418="CT",7%,5%)*AX2418</f>
        <v>79243.861199999999</v>
      </c>
      <c r="AZ2418" s="8">
        <f>AX2418*2%</f>
        <v>22641.103199999998</v>
      </c>
      <c r="BA2418" s="8">
        <f>IF(BB2418&gt;0,0,AX2418*5%)</f>
        <v>56602.758000000002</v>
      </c>
      <c r="BB2418" s="8"/>
      <c r="BC2418" s="8">
        <f>+AX2418+AY2418+AZ2418+BA2418+BB2418</f>
        <v>1290542.8823999998</v>
      </c>
      <c r="BD2418" s="8">
        <f>AX2418-AT2418</f>
        <v>1132055.1599999999</v>
      </c>
      <c r="BE2418" s="2"/>
      <c r="BH2418" s="2"/>
    </row>
    <row r="2419" spans="2:60" ht="17" hidden="1" outlineLevel="1" x14ac:dyDescent="0.2">
      <c r="B2419" s="82">
        <v>21</v>
      </c>
      <c r="C2419" s="144" t="s">
        <v>598</v>
      </c>
      <c r="D2419" s="144"/>
      <c r="E2419" s="82" t="s">
        <v>85</v>
      </c>
      <c r="F2419" s="143">
        <v>59</v>
      </c>
      <c r="G2419" s="142">
        <f>'[1]BoQ HSYC'!F2419</f>
        <v>59</v>
      </c>
      <c r="H2419" s="185">
        <f>'[1]BoQ HSYC'!G2419</f>
        <v>0</v>
      </c>
      <c r="I2419" s="185">
        <f>'[1]BoQ HSYC'!H2419</f>
        <v>0</v>
      </c>
      <c r="J2419" s="185">
        <f>'[1]BoQ HSYC'!I2419</f>
        <v>0</v>
      </c>
      <c r="K2419" s="48">
        <f>'[1]BoQ HSYC'!J2419</f>
        <v>2898</v>
      </c>
      <c r="L2419" s="47">
        <f>'[1]BoQ HSYC'!K2419</f>
        <v>19028</v>
      </c>
      <c r="M2419" s="47">
        <f>'[1]BoQ HSYC'!L2419</f>
        <v>21926</v>
      </c>
      <c r="N2419" s="183">
        <f>'[1]BoQ HSYC'!M2419</f>
        <v>1014.3</v>
      </c>
      <c r="O2419" s="183">
        <f>'[1]BoQ HSYC'!N2419</f>
        <v>6659.7999999999993</v>
      </c>
      <c r="P2419" s="83">
        <f>'[1]BoQ HSYC'!O2419</f>
        <v>7674.0999999999995</v>
      </c>
      <c r="Q2419" s="47">
        <f>'[1]BoQ HSYC'!P2419</f>
        <v>1293634</v>
      </c>
      <c r="R2419" s="132">
        <f>'[1]BoQ HSYC'!Q2419</f>
        <v>452771.89999999997</v>
      </c>
      <c r="S2419" s="83">
        <f>'[1]BoQ HSYC'!R2419</f>
        <v>1746405.9</v>
      </c>
      <c r="T2419" s="48">
        <f>'[1]BoQ HSYC'!S2419</f>
        <v>0</v>
      </c>
      <c r="U2419" s="132">
        <f>'[1]BoQ HSYC'!T2419</f>
        <v>0</v>
      </c>
      <c r="V2419" s="132" t="str">
        <f>'[1]BoQ HSYC'!U2419</f>
        <v>BĐG Q2/2026</v>
      </c>
      <c r="W2419" s="132" t="str">
        <f>'[1]BoQ HSYC'!V2419</f>
        <v>BĐG Q2/2026</v>
      </c>
      <c r="X2419" s="44" t="str">
        <f>'[1]BoQ HSYC'!W2419</f>
        <v>ME</v>
      </c>
      <c r="Y2419" s="44"/>
      <c r="Z2419" s="44"/>
      <c r="AA2419" s="44"/>
      <c r="AB2419" s="2">
        <v>33323.63831374875</v>
      </c>
      <c r="AC2419" s="2">
        <v>1966094.6605111763</v>
      </c>
      <c r="AD2419" s="2">
        <f>+M2419</f>
        <v>21926</v>
      </c>
      <c r="AE2419" s="2">
        <f>+AD2419*14%</f>
        <v>3069.6400000000003</v>
      </c>
      <c r="AF2419" s="155">
        <f>+AD2419*35%</f>
        <v>7674.0999999999995</v>
      </c>
      <c r="AG2419" s="2">
        <f>+AD2419*F2419</f>
        <v>1293634</v>
      </c>
      <c r="AH2419" s="2">
        <f>+AE2419*F2419</f>
        <v>181108.76</v>
      </c>
      <c r="AI2419" s="2">
        <f>+AF2419*F2419</f>
        <v>452771.89999999997</v>
      </c>
      <c r="AJ2419" s="2">
        <f>SUM(AG2419:AI2419)</f>
        <v>1927514.66</v>
      </c>
      <c r="AK2419" s="2">
        <f>+AD2419*G2419</f>
        <v>1293634</v>
      </c>
      <c r="AL2419" s="2">
        <f>+AE2419*G2419</f>
        <v>181108.76</v>
      </c>
      <c r="AM2419" s="2">
        <f>+AF2419*G2419</f>
        <v>452771.89999999997</v>
      </c>
      <c r="AN2419" s="155">
        <f>SUM(AK2419:AM2419)</f>
        <v>1927514.66</v>
      </c>
      <c r="AQ2419" s="145" t="s">
        <v>525</v>
      </c>
      <c r="AU2419" s="8"/>
      <c r="AV2419" s="8"/>
      <c r="AW2419" s="2">
        <f>+'[2]BoQ HSYC-Đạt'!AT2419</f>
        <v>22364.52</v>
      </c>
      <c r="AX2419" s="8">
        <f>F2419*AW2419</f>
        <v>1319506.68</v>
      </c>
      <c r="AY2419" s="8">
        <f>IF(AQ2419="CT",7%,5%)*AX2419</f>
        <v>92365.467600000004</v>
      </c>
      <c r="AZ2419" s="8">
        <f>AX2419*2%</f>
        <v>26390.133600000001</v>
      </c>
      <c r="BA2419" s="8">
        <f>IF(BB2419&gt;0,0,AX2419*5%)</f>
        <v>65975.334000000003</v>
      </c>
      <c r="BB2419" s="8"/>
      <c r="BC2419" s="8">
        <f>+AX2419+AY2419+AZ2419+BA2419+BB2419</f>
        <v>1504237.6152000001</v>
      </c>
      <c r="BD2419" s="8">
        <f>AX2419-AT2419</f>
        <v>1319506.68</v>
      </c>
      <c r="BE2419" s="2"/>
      <c r="BH2419" s="2"/>
    </row>
    <row r="2420" spans="2:60" ht="17" hidden="1" outlineLevel="1" x14ac:dyDescent="0.2">
      <c r="B2420" s="82">
        <v>22</v>
      </c>
      <c r="C2420" s="144" t="s">
        <v>593</v>
      </c>
      <c r="D2420" s="144"/>
      <c r="E2420" s="82" t="s">
        <v>85</v>
      </c>
      <c r="F2420" s="143">
        <v>5</v>
      </c>
      <c r="G2420" s="142">
        <f>'[1]BoQ HSYC'!F2420</f>
        <v>5</v>
      </c>
      <c r="H2420" s="185">
        <f>'[1]BoQ HSYC'!G2420</f>
        <v>0</v>
      </c>
      <c r="I2420" s="185">
        <f>'[1]BoQ HSYC'!H2420</f>
        <v>0</v>
      </c>
      <c r="J2420" s="185">
        <f>'[1]BoQ HSYC'!I2420</f>
        <v>0</v>
      </c>
      <c r="K2420" s="48">
        <f>'[1]BoQ HSYC'!J2420</f>
        <v>26460</v>
      </c>
      <c r="L2420" s="47">
        <f>'[1]BoQ HSYC'!K2420</f>
        <v>33924</v>
      </c>
      <c r="M2420" s="47">
        <f>'[1]BoQ HSYC'!L2420</f>
        <v>60384</v>
      </c>
      <c r="N2420" s="183">
        <f>'[1]BoQ HSYC'!M2420</f>
        <v>9261</v>
      </c>
      <c r="O2420" s="183">
        <f>'[1]BoQ HSYC'!N2420</f>
        <v>11873.4</v>
      </c>
      <c r="P2420" s="83">
        <f>'[1]BoQ HSYC'!O2420</f>
        <v>21134.400000000001</v>
      </c>
      <c r="Q2420" s="47">
        <f>'[1]BoQ HSYC'!P2420</f>
        <v>301920</v>
      </c>
      <c r="R2420" s="132">
        <f>'[1]BoQ HSYC'!Q2420</f>
        <v>105672</v>
      </c>
      <c r="S2420" s="83">
        <f>'[1]BoQ HSYC'!R2420</f>
        <v>407592</v>
      </c>
      <c r="T2420" s="48">
        <f>'[1]BoQ HSYC'!S2420</f>
        <v>0</v>
      </c>
      <c r="U2420" s="132">
        <f>'[1]BoQ HSYC'!T2420</f>
        <v>0</v>
      </c>
      <c r="V2420" s="132" t="str">
        <f>'[1]BoQ HSYC'!U2420</f>
        <v>BĐG Q2/2026</v>
      </c>
      <c r="W2420" s="132" t="str">
        <f>'[1]BoQ HSYC'!V2420</f>
        <v>BĐG Q2/2026</v>
      </c>
      <c r="X2420" s="44" t="str">
        <f>'[1]BoQ HSYC'!W2420</f>
        <v>ME</v>
      </c>
      <c r="Y2420" s="44"/>
      <c r="Z2420" s="44"/>
      <c r="AA2420" s="44"/>
      <c r="AB2420" s="2">
        <v>115937.075641959</v>
      </c>
      <c r="AC2420" s="2">
        <v>579685.37820979499</v>
      </c>
      <c r="AD2420" s="2">
        <f>+M2420</f>
        <v>60384</v>
      </c>
      <c r="AE2420" s="2">
        <f>+AD2420*14%</f>
        <v>8453.76</v>
      </c>
      <c r="AF2420" s="155">
        <f>+AD2420*35%</f>
        <v>21134.399999999998</v>
      </c>
      <c r="AG2420" s="2">
        <f>+AD2420*F2420</f>
        <v>301920</v>
      </c>
      <c r="AH2420" s="2">
        <f>+AE2420*F2420</f>
        <v>42268.800000000003</v>
      </c>
      <c r="AI2420" s="2">
        <f>+AF2420*F2420</f>
        <v>105671.99999999999</v>
      </c>
      <c r="AJ2420" s="2">
        <f>SUM(AG2420:AI2420)</f>
        <v>449860.8</v>
      </c>
      <c r="AK2420" s="2">
        <f>+AD2420*G2420</f>
        <v>301920</v>
      </c>
      <c r="AL2420" s="2">
        <f>+AE2420*G2420</f>
        <v>42268.800000000003</v>
      </c>
      <c r="AM2420" s="2">
        <f>+AF2420*G2420</f>
        <v>105671.99999999999</v>
      </c>
      <c r="AN2420" s="155">
        <f>SUM(AK2420:AM2420)</f>
        <v>449860.8</v>
      </c>
      <c r="AQ2420" s="145" t="s">
        <v>525</v>
      </c>
      <c r="AU2420" s="8"/>
      <c r="AV2420" s="8"/>
      <c r="AW2420" s="2">
        <f>+'[2]BoQ HSYC-Đạt'!AT2420</f>
        <v>61591.68</v>
      </c>
      <c r="AX2420" s="8">
        <f>F2420*AW2420</f>
        <v>307958.40000000002</v>
      </c>
      <c r="AY2420" s="8">
        <f>IF(AQ2420="CT",7%,5%)*AX2420</f>
        <v>21557.088000000003</v>
      </c>
      <c r="AZ2420" s="8">
        <f>AX2420*2%</f>
        <v>6159.1680000000006</v>
      </c>
      <c r="BA2420" s="8">
        <f>IF(BB2420&gt;0,0,AX2420*5%)</f>
        <v>15397.920000000002</v>
      </c>
      <c r="BB2420" s="8"/>
      <c r="BC2420" s="8">
        <f>+AX2420+AY2420+AZ2420+BA2420+BB2420</f>
        <v>351072.576</v>
      </c>
      <c r="BD2420" s="8">
        <f>AX2420-AT2420</f>
        <v>307958.40000000002</v>
      </c>
      <c r="BE2420" s="2"/>
      <c r="BH2420" s="2"/>
    </row>
    <row r="2421" spans="2:60" ht="17" hidden="1" outlineLevel="1" x14ac:dyDescent="0.2">
      <c r="B2421" s="82">
        <v>23</v>
      </c>
      <c r="C2421" s="144" t="s">
        <v>591</v>
      </c>
      <c r="D2421" s="144"/>
      <c r="E2421" s="82" t="s">
        <v>85</v>
      </c>
      <c r="F2421" s="143">
        <v>19</v>
      </c>
      <c r="G2421" s="142">
        <f>'[1]BoQ HSYC'!F2421</f>
        <v>19</v>
      </c>
      <c r="H2421" s="185">
        <f>'[1]BoQ HSYC'!G2421</f>
        <v>0</v>
      </c>
      <c r="I2421" s="185">
        <f>'[1]BoQ HSYC'!H2421</f>
        <v>0</v>
      </c>
      <c r="J2421" s="185">
        <f>'[1]BoQ HSYC'!I2421</f>
        <v>0</v>
      </c>
      <c r="K2421" s="48">
        <f>'[1]BoQ HSYC'!J2421</f>
        <v>8651.9999999999982</v>
      </c>
      <c r="L2421" s="47">
        <f>'[1]BoQ HSYC'!K2421</f>
        <v>30691.5</v>
      </c>
      <c r="M2421" s="47">
        <f>'[1]BoQ HSYC'!L2421</f>
        <v>39343.5</v>
      </c>
      <c r="N2421" s="183">
        <f>'[1]BoQ HSYC'!M2421</f>
        <v>3028.1999999999994</v>
      </c>
      <c r="O2421" s="183">
        <f>'[1]BoQ HSYC'!N2421</f>
        <v>10742.025</v>
      </c>
      <c r="P2421" s="83">
        <f>'[1]BoQ HSYC'!O2421</f>
        <v>13770.224999999999</v>
      </c>
      <c r="Q2421" s="47">
        <f>'[1]BoQ HSYC'!P2421</f>
        <v>747526.5</v>
      </c>
      <c r="R2421" s="132">
        <f>'[1]BoQ HSYC'!Q2421</f>
        <v>261634.27499999997</v>
      </c>
      <c r="S2421" s="83">
        <f>'[1]BoQ HSYC'!R2421</f>
        <v>1009160.7749999999</v>
      </c>
      <c r="T2421" s="48">
        <f>'[1]BoQ HSYC'!S2421</f>
        <v>0</v>
      </c>
      <c r="U2421" s="132">
        <f>'[1]BoQ HSYC'!T2421</f>
        <v>0</v>
      </c>
      <c r="V2421" s="132" t="str">
        <f>'[1]BoQ HSYC'!U2421</f>
        <v>BĐG Q2/2026</v>
      </c>
      <c r="W2421" s="132" t="str">
        <f>'[1]BoQ HSYC'!V2421</f>
        <v>BĐG Q2/2026</v>
      </c>
      <c r="X2421" s="44" t="str">
        <f>'[1]BoQ HSYC'!W2421</f>
        <v>ME</v>
      </c>
      <c r="Y2421" s="44"/>
      <c r="Z2421" s="44"/>
      <c r="AA2421" s="44"/>
      <c r="AB2421" s="2">
        <v>63638.208178751243</v>
      </c>
      <c r="AC2421" s="2">
        <v>1209125.9553962736</v>
      </c>
      <c r="AD2421" s="2">
        <f>+M2421</f>
        <v>39343.5</v>
      </c>
      <c r="AE2421" s="2">
        <f>+AD2421*14%</f>
        <v>5508.09</v>
      </c>
      <c r="AF2421" s="155">
        <f>+AD2421*35%</f>
        <v>13770.224999999999</v>
      </c>
      <c r="AG2421" s="2">
        <f>+AD2421*F2421</f>
        <v>747526.5</v>
      </c>
      <c r="AH2421" s="2">
        <f>+AE2421*F2421</f>
        <v>104653.71</v>
      </c>
      <c r="AI2421" s="2">
        <f>+AF2421*F2421</f>
        <v>261634.27499999997</v>
      </c>
      <c r="AJ2421" s="2">
        <f>SUM(AG2421:AI2421)</f>
        <v>1113814.4849999999</v>
      </c>
      <c r="AK2421" s="2">
        <f>+AD2421*G2421</f>
        <v>747526.5</v>
      </c>
      <c r="AL2421" s="2">
        <f>+AE2421*G2421</f>
        <v>104653.71</v>
      </c>
      <c r="AM2421" s="2">
        <f>+AF2421*G2421</f>
        <v>261634.27499999997</v>
      </c>
      <c r="AN2421" s="155">
        <f>SUM(AK2421:AM2421)</f>
        <v>1113814.4849999999</v>
      </c>
      <c r="AQ2421" s="145" t="s">
        <v>525</v>
      </c>
      <c r="AU2421" s="8"/>
      <c r="AV2421" s="8"/>
      <c r="AW2421" s="2">
        <f>+'[2]BoQ HSYC-Đạt'!AT2421</f>
        <v>40130.370000000003</v>
      </c>
      <c r="AX2421" s="8">
        <f>F2421*AW2421</f>
        <v>762477.03</v>
      </c>
      <c r="AY2421" s="8">
        <f>IF(AQ2421="CT",7%,5%)*AX2421</f>
        <v>53373.392100000005</v>
      </c>
      <c r="AZ2421" s="8">
        <f>AX2421*2%</f>
        <v>15249.5406</v>
      </c>
      <c r="BA2421" s="8">
        <f>IF(BB2421&gt;0,0,AX2421*5%)</f>
        <v>38123.851500000004</v>
      </c>
      <c r="BB2421" s="8"/>
      <c r="BC2421" s="8">
        <f>+AX2421+AY2421+AZ2421+BA2421+BB2421</f>
        <v>869223.81420000002</v>
      </c>
      <c r="BD2421" s="8">
        <f>AX2421-AT2421</f>
        <v>762477.03</v>
      </c>
      <c r="BE2421" s="2"/>
      <c r="BH2421" s="2"/>
    </row>
    <row r="2422" spans="2:60" ht="17" hidden="1" outlineLevel="1" x14ac:dyDescent="0.2">
      <c r="B2422" s="82">
        <v>24</v>
      </c>
      <c r="C2422" s="144" t="s">
        <v>590</v>
      </c>
      <c r="D2422" s="144"/>
      <c r="E2422" s="82" t="s">
        <v>85</v>
      </c>
      <c r="F2422" s="143">
        <v>34</v>
      </c>
      <c r="G2422" s="142">
        <f>'[1]BoQ HSYC'!F2422</f>
        <v>34</v>
      </c>
      <c r="H2422" s="185">
        <f>'[1]BoQ HSYC'!G2422</f>
        <v>0</v>
      </c>
      <c r="I2422" s="185">
        <f>'[1]BoQ HSYC'!H2422</f>
        <v>0</v>
      </c>
      <c r="J2422" s="185">
        <f>'[1]BoQ HSYC'!I2422</f>
        <v>0</v>
      </c>
      <c r="K2422" s="48">
        <f>'[1]BoQ HSYC'!J2422</f>
        <v>5250</v>
      </c>
      <c r="L2422" s="47">
        <f>'[1]BoQ HSYC'!K2422</f>
        <v>29625</v>
      </c>
      <c r="M2422" s="47">
        <f>'[1]BoQ HSYC'!L2422</f>
        <v>34875</v>
      </c>
      <c r="N2422" s="183">
        <f>'[1]BoQ HSYC'!M2422</f>
        <v>1837.4999999999998</v>
      </c>
      <c r="O2422" s="183">
        <f>'[1]BoQ HSYC'!N2422</f>
        <v>10368.75</v>
      </c>
      <c r="P2422" s="83">
        <f>'[1]BoQ HSYC'!O2422</f>
        <v>12206.25</v>
      </c>
      <c r="Q2422" s="47">
        <f>'[1]BoQ HSYC'!P2422</f>
        <v>1185750</v>
      </c>
      <c r="R2422" s="132">
        <f>'[1]BoQ HSYC'!Q2422</f>
        <v>415012.5</v>
      </c>
      <c r="S2422" s="83">
        <f>'[1]BoQ HSYC'!R2422</f>
        <v>1600762.5</v>
      </c>
      <c r="T2422" s="48">
        <f>'[1]BoQ HSYC'!S2422</f>
        <v>0</v>
      </c>
      <c r="U2422" s="132">
        <f>'[1]BoQ HSYC'!T2422</f>
        <v>0</v>
      </c>
      <c r="V2422" s="132" t="str">
        <f>'[1]BoQ HSYC'!U2422</f>
        <v>BĐG Q2/2026</v>
      </c>
      <c r="W2422" s="132" t="str">
        <f>'[1]BoQ HSYC'!V2422</f>
        <v>BĐG Q2/2026</v>
      </c>
      <c r="X2422" s="44" t="str">
        <f>'[1]BoQ HSYC'!W2422</f>
        <v>ME</v>
      </c>
      <c r="Y2422" s="44"/>
      <c r="Z2422" s="44"/>
      <c r="AA2422" s="44"/>
      <c r="AB2422" s="2">
        <v>53793.511904549996</v>
      </c>
      <c r="AC2422" s="2">
        <v>1828979.4047546999</v>
      </c>
      <c r="AD2422" s="2">
        <f>+M2422</f>
        <v>34875</v>
      </c>
      <c r="AE2422" s="2">
        <f>+AD2422*14%</f>
        <v>4882.5000000000009</v>
      </c>
      <c r="AF2422" s="155">
        <f>+AD2422*35%</f>
        <v>12206.25</v>
      </c>
      <c r="AG2422" s="2">
        <f>+AD2422*F2422</f>
        <v>1185750</v>
      </c>
      <c r="AH2422" s="2">
        <f>+AE2422*F2422</f>
        <v>166005.00000000003</v>
      </c>
      <c r="AI2422" s="2">
        <f>+AF2422*F2422</f>
        <v>415012.5</v>
      </c>
      <c r="AJ2422" s="2">
        <f>SUM(AG2422:AI2422)</f>
        <v>1766767.5</v>
      </c>
      <c r="AK2422" s="2">
        <f>+AD2422*G2422</f>
        <v>1185750</v>
      </c>
      <c r="AL2422" s="2">
        <f>+AE2422*G2422</f>
        <v>166005.00000000003</v>
      </c>
      <c r="AM2422" s="2">
        <f>+AF2422*G2422</f>
        <v>415012.5</v>
      </c>
      <c r="AN2422" s="155">
        <f>SUM(AK2422:AM2422)</f>
        <v>1766767.5</v>
      </c>
      <c r="AQ2422" s="145" t="s">
        <v>525</v>
      </c>
      <c r="AU2422" s="8"/>
      <c r="AV2422" s="8"/>
      <c r="AW2422" s="2">
        <f>+'[2]BoQ HSYC-Đạt'!AT2422</f>
        <v>35572.5</v>
      </c>
      <c r="AX2422" s="8">
        <f>F2422*AW2422</f>
        <v>1209465</v>
      </c>
      <c r="AY2422" s="8">
        <f>IF(AQ2422="CT",7%,5%)*AX2422</f>
        <v>84662.55</v>
      </c>
      <c r="AZ2422" s="8">
        <f>AX2422*2%</f>
        <v>24189.3</v>
      </c>
      <c r="BA2422" s="8">
        <f>IF(BB2422&gt;0,0,AX2422*5%)</f>
        <v>60473.25</v>
      </c>
      <c r="BB2422" s="8"/>
      <c r="BC2422" s="8">
        <f>+AX2422+AY2422+AZ2422+BA2422+BB2422</f>
        <v>1378790.1</v>
      </c>
      <c r="BD2422" s="8">
        <f>AX2422-AT2422</f>
        <v>1209465</v>
      </c>
      <c r="BE2422" s="2"/>
      <c r="BH2422" s="2"/>
    </row>
    <row r="2423" spans="2:60" ht="17" hidden="1" outlineLevel="1" x14ac:dyDescent="0.2">
      <c r="B2423" s="82">
        <v>25</v>
      </c>
      <c r="C2423" s="144" t="s">
        <v>589</v>
      </c>
      <c r="D2423" s="144"/>
      <c r="E2423" s="82" t="s">
        <v>85</v>
      </c>
      <c r="F2423" s="143">
        <v>34</v>
      </c>
      <c r="G2423" s="142">
        <f>'[1]BoQ HSYC'!F2423</f>
        <v>34</v>
      </c>
      <c r="H2423" s="185">
        <f>'[1]BoQ HSYC'!G2423</f>
        <v>0</v>
      </c>
      <c r="I2423" s="185">
        <f>'[1]BoQ HSYC'!H2423</f>
        <v>0</v>
      </c>
      <c r="J2423" s="185">
        <f>'[1]BoQ HSYC'!I2423</f>
        <v>0</v>
      </c>
      <c r="K2423" s="48">
        <f>'[1]BoQ HSYC'!J2423</f>
        <v>3402</v>
      </c>
      <c r="L2423" s="47">
        <f>'[1]BoQ HSYC'!K2423</f>
        <v>28542</v>
      </c>
      <c r="M2423" s="47">
        <f>'[1]BoQ HSYC'!L2423</f>
        <v>31944</v>
      </c>
      <c r="N2423" s="183">
        <f>'[1]BoQ HSYC'!M2423</f>
        <v>1190.6999999999998</v>
      </c>
      <c r="O2423" s="183">
        <f>'[1]BoQ HSYC'!N2423</f>
        <v>9989.6999999999989</v>
      </c>
      <c r="P2423" s="83">
        <f>'[1]BoQ HSYC'!O2423</f>
        <v>11180.399999999998</v>
      </c>
      <c r="Q2423" s="47">
        <f>'[1]BoQ HSYC'!P2423</f>
        <v>1086096</v>
      </c>
      <c r="R2423" s="132">
        <f>'[1]BoQ HSYC'!Q2423</f>
        <v>380133.59999999992</v>
      </c>
      <c r="S2423" s="83">
        <f>'[1]BoQ HSYC'!R2423</f>
        <v>1466229.5999999999</v>
      </c>
      <c r="T2423" s="48">
        <f>'[1]BoQ HSYC'!S2423</f>
        <v>0</v>
      </c>
      <c r="U2423" s="132">
        <f>'[1]BoQ HSYC'!T2423</f>
        <v>0</v>
      </c>
      <c r="V2423" s="132" t="str">
        <f>'[1]BoQ HSYC'!U2423</f>
        <v>BĐG Q2/2026</v>
      </c>
      <c r="W2423" s="132" t="str">
        <f>'[1]BoQ HSYC'!V2423</f>
        <v>BĐG Q2/2026</v>
      </c>
      <c r="X2423" s="44" t="str">
        <f>'[1]BoQ HSYC'!W2423</f>
        <v>ME</v>
      </c>
      <c r="Y2423" s="44"/>
      <c r="Z2423" s="44"/>
      <c r="AA2423" s="44"/>
      <c r="AB2423" s="2">
        <v>47618.453575151245</v>
      </c>
      <c r="AC2423" s="2">
        <v>1619027.4215551424</v>
      </c>
      <c r="AD2423" s="2">
        <f>+M2423</f>
        <v>31944</v>
      </c>
      <c r="AE2423" s="2">
        <f>+AD2423*14%</f>
        <v>4472.1600000000008</v>
      </c>
      <c r="AF2423" s="155">
        <f>+AD2423*35%</f>
        <v>11180.4</v>
      </c>
      <c r="AG2423" s="2">
        <f>+AD2423*F2423</f>
        <v>1086096</v>
      </c>
      <c r="AH2423" s="2">
        <f>+AE2423*F2423</f>
        <v>152053.44000000003</v>
      </c>
      <c r="AI2423" s="2">
        <f>+AF2423*F2423</f>
        <v>380133.6</v>
      </c>
      <c r="AJ2423" s="2">
        <f>SUM(AG2423:AI2423)</f>
        <v>1618283.04</v>
      </c>
      <c r="AK2423" s="2">
        <f>+AD2423*G2423</f>
        <v>1086096</v>
      </c>
      <c r="AL2423" s="2">
        <f>+AE2423*G2423</f>
        <v>152053.44000000003</v>
      </c>
      <c r="AM2423" s="2">
        <f>+AF2423*G2423</f>
        <v>380133.6</v>
      </c>
      <c r="AN2423" s="155">
        <f>SUM(AK2423:AM2423)</f>
        <v>1618283.04</v>
      </c>
      <c r="AQ2423" s="145" t="s">
        <v>525</v>
      </c>
      <c r="AU2423" s="8"/>
      <c r="AV2423" s="8"/>
      <c r="AW2423" s="2">
        <f>+'[2]BoQ HSYC-Đạt'!AT2423</f>
        <v>32582.880000000001</v>
      </c>
      <c r="AX2423" s="8">
        <f>F2423*AW2423</f>
        <v>1107817.92</v>
      </c>
      <c r="AY2423" s="8">
        <f>IF(AQ2423="CT",7%,5%)*AX2423</f>
        <v>77547.254400000005</v>
      </c>
      <c r="AZ2423" s="8">
        <f>AX2423*2%</f>
        <v>22156.358399999997</v>
      </c>
      <c r="BA2423" s="8">
        <f>IF(BB2423&gt;0,0,AX2423*5%)</f>
        <v>55390.896000000001</v>
      </c>
      <c r="BB2423" s="8"/>
      <c r="BC2423" s="8">
        <f>+AX2423+AY2423+AZ2423+BA2423+BB2423</f>
        <v>1262912.4287999999</v>
      </c>
      <c r="BD2423" s="8">
        <f>AX2423-AT2423</f>
        <v>1107817.92</v>
      </c>
      <c r="BE2423" s="2"/>
      <c r="BH2423" s="2"/>
    </row>
    <row r="2424" spans="2:60" ht="17" hidden="1" outlineLevel="1" x14ac:dyDescent="0.2">
      <c r="B2424" s="82">
        <v>26</v>
      </c>
      <c r="C2424" s="144" t="s">
        <v>910</v>
      </c>
      <c r="D2424" s="144"/>
      <c r="E2424" s="82" t="s">
        <v>85</v>
      </c>
      <c r="F2424" s="143">
        <v>2</v>
      </c>
      <c r="G2424" s="142">
        <f>'[1]BoQ HSYC'!F2424</f>
        <v>2</v>
      </c>
      <c r="H2424" s="185">
        <f>'[1]BoQ HSYC'!G2424</f>
        <v>0</v>
      </c>
      <c r="I2424" s="185">
        <f>'[1]BoQ HSYC'!H2424</f>
        <v>0</v>
      </c>
      <c r="J2424" s="185">
        <f>'[1]BoQ HSYC'!I2424</f>
        <v>0</v>
      </c>
      <c r="K2424" s="48">
        <f>'[1]BoQ HSYC'!J2424</f>
        <v>35699.999999999993</v>
      </c>
      <c r="L2424" s="47">
        <f>'[1]BoQ HSYC'!K2424</f>
        <v>33924</v>
      </c>
      <c r="M2424" s="47">
        <f>'[1]BoQ HSYC'!L2424</f>
        <v>69624</v>
      </c>
      <c r="N2424" s="183">
        <f>'[1]BoQ HSYC'!M2424</f>
        <v>12494.999999999996</v>
      </c>
      <c r="O2424" s="183">
        <f>'[1]BoQ HSYC'!N2424</f>
        <v>11873.4</v>
      </c>
      <c r="P2424" s="83">
        <f>'[1]BoQ HSYC'!O2424</f>
        <v>24368.399999999994</v>
      </c>
      <c r="Q2424" s="47">
        <f>'[1]BoQ HSYC'!P2424</f>
        <v>139248</v>
      </c>
      <c r="R2424" s="132">
        <f>'[1]BoQ HSYC'!Q2424</f>
        <v>48736.799999999988</v>
      </c>
      <c r="S2424" s="83">
        <f>'[1]BoQ HSYC'!R2424</f>
        <v>187984.8</v>
      </c>
      <c r="T2424" s="48">
        <f>'[1]BoQ HSYC'!S2424</f>
        <v>0</v>
      </c>
      <c r="U2424" s="132">
        <f>'[1]BoQ HSYC'!T2424</f>
        <v>0</v>
      </c>
      <c r="V2424" s="132" t="str">
        <f>'[1]BoQ HSYC'!U2424</f>
        <v>BĐG Q2/2026</v>
      </c>
      <c r="W2424" s="132" t="str">
        <f>'[1]BoQ HSYC'!V2424</f>
        <v>BĐG Q2/2026</v>
      </c>
      <c r="X2424" s="44" t="str">
        <f>'[1]BoQ HSYC'!W2424</f>
        <v>ME</v>
      </c>
      <c r="Y2424" s="44"/>
      <c r="Z2424" s="44"/>
      <c r="AA2424" s="44"/>
      <c r="AB2424" s="2">
        <v>138350.21964225001</v>
      </c>
      <c r="AC2424" s="2">
        <v>276700.43928450003</v>
      </c>
      <c r="AD2424" s="2">
        <f>+M2424</f>
        <v>69624</v>
      </c>
      <c r="AE2424" s="2">
        <f>+AD2424*14%</f>
        <v>9747.36</v>
      </c>
      <c r="AF2424" s="155">
        <f>+AD2424*35%</f>
        <v>24368.399999999998</v>
      </c>
      <c r="AG2424" s="2">
        <f>+AD2424*F2424</f>
        <v>139248</v>
      </c>
      <c r="AH2424" s="2">
        <f>+AE2424*F2424</f>
        <v>19494.72</v>
      </c>
      <c r="AI2424" s="2">
        <f>+AF2424*F2424</f>
        <v>48736.799999999996</v>
      </c>
      <c r="AJ2424" s="2">
        <f>SUM(AG2424:AI2424)</f>
        <v>207479.52</v>
      </c>
      <c r="AK2424" s="2">
        <f>+AD2424*G2424</f>
        <v>139248</v>
      </c>
      <c r="AL2424" s="2">
        <f>+AE2424*G2424</f>
        <v>19494.72</v>
      </c>
      <c r="AM2424" s="2">
        <f>+AF2424*G2424</f>
        <v>48736.799999999996</v>
      </c>
      <c r="AN2424" s="155">
        <f>SUM(AK2424:AM2424)</f>
        <v>207479.52</v>
      </c>
      <c r="AQ2424" s="145" t="s">
        <v>525</v>
      </c>
      <c r="AU2424" s="8"/>
      <c r="AV2424" s="8"/>
      <c r="AW2424" s="2">
        <f>+'[2]BoQ HSYC-Đạt'!AT2424</f>
        <v>71016.479999999996</v>
      </c>
      <c r="AX2424" s="8">
        <f>F2424*AW2424</f>
        <v>142032.95999999999</v>
      </c>
      <c r="AY2424" s="8">
        <f>IF(AQ2424="CT",7%,5%)*AX2424</f>
        <v>9942.3072000000011</v>
      </c>
      <c r="AZ2424" s="8">
        <f>AX2424*2%</f>
        <v>2840.6592000000001</v>
      </c>
      <c r="BA2424" s="8">
        <f>IF(BB2424&gt;0,0,AX2424*5%)</f>
        <v>7101.6480000000001</v>
      </c>
      <c r="BB2424" s="8"/>
      <c r="BC2424" s="8">
        <f>+AX2424+AY2424+AZ2424+BA2424+BB2424</f>
        <v>161917.57439999998</v>
      </c>
      <c r="BD2424" s="8">
        <f>AX2424-AT2424</f>
        <v>142032.95999999999</v>
      </c>
      <c r="BE2424" s="2"/>
      <c r="BH2424" s="2"/>
    </row>
    <row r="2425" spans="2:60" ht="17" hidden="1" outlineLevel="1" x14ac:dyDescent="0.2">
      <c r="B2425" s="82">
        <v>27</v>
      </c>
      <c r="C2425" s="144" t="s">
        <v>583</v>
      </c>
      <c r="D2425" s="144"/>
      <c r="E2425" s="82" t="s">
        <v>85</v>
      </c>
      <c r="F2425" s="143">
        <v>13</v>
      </c>
      <c r="G2425" s="142">
        <f>'[1]BoQ HSYC'!F2425</f>
        <v>13</v>
      </c>
      <c r="H2425" s="185">
        <f>'[1]BoQ HSYC'!G2425</f>
        <v>0</v>
      </c>
      <c r="I2425" s="185">
        <f>'[1]BoQ HSYC'!H2425</f>
        <v>0</v>
      </c>
      <c r="J2425" s="185">
        <f>'[1]BoQ HSYC'!I2425</f>
        <v>0</v>
      </c>
      <c r="K2425" s="48">
        <f>'[1]BoQ HSYC'!J2425</f>
        <v>13440</v>
      </c>
      <c r="L2425" s="47">
        <f>'[1]BoQ HSYC'!K2425</f>
        <v>31776</v>
      </c>
      <c r="M2425" s="47">
        <f>'[1]BoQ HSYC'!L2425</f>
        <v>45216</v>
      </c>
      <c r="N2425" s="183">
        <f>'[1]BoQ HSYC'!M2425</f>
        <v>4704</v>
      </c>
      <c r="O2425" s="183">
        <f>'[1]BoQ HSYC'!N2425</f>
        <v>11121.599999999999</v>
      </c>
      <c r="P2425" s="83">
        <f>'[1]BoQ HSYC'!O2425</f>
        <v>15825.599999999999</v>
      </c>
      <c r="Q2425" s="47">
        <f>'[1]BoQ HSYC'!P2425</f>
        <v>587808</v>
      </c>
      <c r="R2425" s="132">
        <f>'[1]BoQ HSYC'!Q2425</f>
        <v>205732.8</v>
      </c>
      <c r="S2425" s="83">
        <f>'[1]BoQ HSYC'!R2425</f>
        <v>793540.8</v>
      </c>
      <c r="T2425" s="48">
        <f>'[1]BoQ HSYC'!S2425</f>
        <v>0</v>
      </c>
      <c r="U2425" s="132">
        <f>'[1]BoQ HSYC'!T2425</f>
        <v>0</v>
      </c>
      <c r="V2425" s="132" t="str">
        <f>'[1]BoQ HSYC'!U2425</f>
        <v>BĐG Q2/2026</v>
      </c>
      <c r="W2425" s="132" t="str">
        <f>'[1]BoQ HSYC'!V2425</f>
        <v>BĐG Q2/2026</v>
      </c>
      <c r="X2425" s="44" t="str">
        <f>'[1]BoQ HSYC'!W2425</f>
        <v>ME</v>
      </c>
      <c r="Y2425" s="44"/>
      <c r="Z2425" s="44"/>
      <c r="AA2425" s="44"/>
      <c r="AB2425" s="2">
        <v>93084.939083243269</v>
      </c>
      <c r="AC2425" s="2">
        <v>1210104.2080821625</v>
      </c>
      <c r="AD2425" s="2">
        <f>+M2425</f>
        <v>45216</v>
      </c>
      <c r="AE2425" s="2">
        <f>+AD2425*14%</f>
        <v>6330.2400000000007</v>
      </c>
      <c r="AF2425" s="155">
        <f>+AD2425*35%</f>
        <v>15825.599999999999</v>
      </c>
      <c r="AG2425" s="2">
        <f>+AD2425*F2425</f>
        <v>587808</v>
      </c>
      <c r="AH2425" s="2">
        <f>+AE2425*F2425</f>
        <v>82293.12000000001</v>
      </c>
      <c r="AI2425" s="2">
        <f>+AF2425*F2425</f>
        <v>205732.8</v>
      </c>
      <c r="AJ2425" s="2">
        <f>SUM(AG2425:AI2425)</f>
        <v>875833.91999999993</v>
      </c>
      <c r="AK2425" s="2">
        <f>+AD2425*G2425</f>
        <v>587808</v>
      </c>
      <c r="AL2425" s="2">
        <f>+AE2425*G2425</f>
        <v>82293.12000000001</v>
      </c>
      <c r="AM2425" s="2">
        <f>+AF2425*G2425</f>
        <v>205732.8</v>
      </c>
      <c r="AN2425" s="155">
        <f>SUM(AK2425:AM2425)</f>
        <v>875833.91999999993</v>
      </c>
      <c r="AQ2425" s="145" t="s">
        <v>525</v>
      </c>
      <c r="AU2425" s="8"/>
      <c r="AV2425" s="8"/>
      <c r="AW2425" s="2">
        <f>+'[2]BoQ HSYC-Đạt'!AT2425</f>
        <v>46120.32</v>
      </c>
      <c r="AX2425" s="8">
        <f>F2425*AW2425</f>
        <v>599564.16</v>
      </c>
      <c r="AY2425" s="8">
        <f>IF(AQ2425="CT",7%,5%)*AX2425</f>
        <v>41969.491200000004</v>
      </c>
      <c r="AZ2425" s="8">
        <f>AX2425*2%</f>
        <v>11991.283200000002</v>
      </c>
      <c r="BA2425" s="8">
        <f>IF(BB2425&gt;0,0,AX2425*5%)</f>
        <v>29978.208000000002</v>
      </c>
      <c r="BB2425" s="8"/>
      <c r="BC2425" s="8">
        <f>+AX2425+AY2425+AZ2425+BA2425+BB2425</f>
        <v>683503.14240000001</v>
      </c>
      <c r="BD2425" s="8">
        <f>AX2425-AT2425</f>
        <v>599564.16</v>
      </c>
      <c r="BE2425" s="2"/>
      <c r="BH2425" s="2"/>
    </row>
    <row r="2426" spans="2:60" ht="17" hidden="1" outlineLevel="1" x14ac:dyDescent="0.2">
      <c r="B2426" s="82">
        <v>28</v>
      </c>
      <c r="C2426" s="144" t="s">
        <v>582</v>
      </c>
      <c r="D2426" s="144"/>
      <c r="E2426" s="82" t="s">
        <v>85</v>
      </c>
      <c r="F2426" s="143">
        <v>10</v>
      </c>
      <c r="G2426" s="142">
        <f>'[1]BoQ HSYC'!F2426</f>
        <v>10</v>
      </c>
      <c r="H2426" s="185">
        <f>'[1]BoQ HSYC'!G2426</f>
        <v>0</v>
      </c>
      <c r="I2426" s="185">
        <f>'[1]BoQ HSYC'!H2426</f>
        <v>0</v>
      </c>
      <c r="J2426" s="185">
        <f>'[1]BoQ HSYC'!I2426</f>
        <v>0</v>
      </c>
      <c r="K2426" s="48">
        <f>'[1]BoQ HSYC'!J2426</f>
        <v>8651.9999999999982</v>
      </c>
      <c r="L2426" s="47">
        <f>'[1]BoQ HSYC'!K2426</f>
        <v>30691.5</v>
      </c>
      <c r="M2426" s="47">
        <f>'[1]BoQ HSYC'!L2426</f>
        <v>39343.5</v>
      </c>
      <c r="N2426" s="183">
        <f>'[1]BoQ HSYC'!M2426</f>
        <v>3028.1999999999994</v>
      </c>
      <c r="O2426" s="183">
        <f>'[1]BoQ HSYC'!N2426</f>
        <v>10742.025</v>
      </c>
      <c r="P2426" s="83">
        <f>'[1]BoQ HSYC'!O2426</f>
        <v>13770.224999999999</v>
      </c>
      <c r="Q2426" s="47">
        <f>'[1]BoQ HSYC'!P2426</f>
        <v>393435</v>
      </c>
      <c r="R2426" s="132">
        <f>'[1]BoQ HSYC'!Q2426</f>
        <v>137702.25</v>
      </c>
      <c r="S2426" s="83">
        <f>'[1]BoQ HSYC'!R2426</f>
        <v>531137.25</v>
      </c>
      <c r="T2426" s="48">
        <f>'[1]BoQ HSYC'!S2426</f>
        <v>0</v>
      </c>
      <c r="U2426" s="132">
        <f>'[1]BoQ HSYC'!T2426</f>
        <v>0</v>
      </c>
      <c r="V2426" s="132" t="str">
        <f>'[1]BoQ HSYC'!U2426</f>
        <v>BĐG Q2/2026</v>
      </c>
      <c r="W2426" s="132" t="str">
        <f>'[1]BoQ HSYC'!V2426</f>
        <v>BĐG Q2/2026</v>
      </c>
      <c r="X2426" s="44" t="str">
        <f>'[1]BoQ HSYC'!W2426</f>
        <v>ME</v>
      </c>
      <c r="Y2426" s="44"/>
      <c r="Z2426" s="44"/>
      <c r="AA2426" s="44"/>
      <c r="AB2426" s="2">
        <v>65139.111051530985</v>
      </c>
      <c r="AC2426" s="2">
        <v>651391.11051530985</v>
      </c>
      <c r="AD2426" s="2">
        <f>+M2426</f>
        <v>39343.5</v>
      </c>
      <c r="AE2426" s="2">
        <f>+AD2426*14%</f>
        <v>5508.09</v>
      </c>
      <c r="AF2426" s="155">
        <f>+AD2426*35%</f>
        <v>13770.224999999999</v>
      </c>
      <c r="AG2426" s="2">
        <f>+AD2426*F2426</f>
        <v>393435</v>
      </c>
      <c r="AH2426" s="2">
        <f>+AE2426*F2426</f>
        <v>55080.9</v>
      </c>
      <c r="AI2426" s="2">
        <f>+AF2426*F2426</f>
        <v>137702.25</v>
      </c>
      <c r="AJ2426" s="2">
        <f>SUM(AG2426:AI2426)</f>
        <v>586218.15</v>
      </c>
      <c r="AK2426" s="2">
        <f>+AD2426*G2426</f>
        <v>393435</v>
      </c>
      <c r="AL2426" s="2">
        <f>+AE2426*G2426</f>
        <v>55080.9</v>
      </c>
      <c r="AM2426" s="2">
        <f>+AF2426*G2426</f>
        <v>137702.25</v>
      </c>
      <c r="AN2426" s="155">
        <f>SUM(AK2426:AM2426)</f>
        <v>586218.15</v>
      </c>
      <c r="AQ2426" s="145" t="s">
        <v>525</v>
      </c>
      <c r="AU2426" s="8"/>
      <c r="AV2426" s="8"/>
      <c r="AW2426" s="2">
        <f>+'[2]BoQ HSYC-Đạt'!AT2426</f>
        <v>40130.370000000003</v>
      </c>
      <c r="AX2426" s="8">
        <f>F2426*AW2426</f>
        <v>401303.7</v>
      </c>
      <c r="AY2426" s="8">
        <f>IF(AQ2426="CT",7%,5%)*AX2426</f>
        <v>28091.259000000002</v>
      </c>
      <c r="AZ2426" s="8">
        <f>AX2426*2%</f>
        <v>8026.0740000000005</v>
      </c>
      <c r="BA2426" s="8">
        <f>IF(BB2426&gt;0,0,AX2426*5%)</f>
        <v>20065.185000000001</v>
      </c>
      <c r="BB2426" s="8"/>
      <c r="BC2426" s="8">
        <f>+AX2426+AY2426+AZ2426+BA2426+BB2426</f>
        <v>457486.21800000005</v>
      </c>
      <c r="BD2426" s="8">
        <f>AX2426-AT2426</f>
        <v>401303.7</v>
      </c>
      <c r="BE2426" s="2"/>
      <c r="BH2426" s="2"/>
    </row>
    <row r="2427" spans="2:60" ht="17" hidden="1" outlineLevel="1" x14ac:dyDescent="0.2">
      <c r="B2427" s="82">
        <v>29</v>
      </c>
      <c r="C2427" s="144" t="s">
        <v>581</v>
      </c>
      <c r="D2427" s="144"/>
      <c r="E2427" s="82" t="s">
        <v>85</v>
      </c>
      <c r="F2427" s="143">
        <v>28</v>
      </c>
      <c r="G2427" s="142">
        <f>'[1]BoQ HSYC'!F2427</f>
        <v>28</v>
      </c>
      <c r="H2427" s="185">
        <f>'[1]BoQ HSYC'!G2427</f>
        <v>0</v>
      </c>
      <c r="I2427" s="185">
        <f>'[1]BoQ HSYC'!H2427</f>
        <v>0</v>
      </c>
      <c r="J2427" s="185">
        <f>'[1]BoQ HSYC'!I2427</f>
        <v>0</v>
      </c>
      <c r="K2427" s="48">
        <f>'[1]BoQ HSYC'!J2427</f>
        <v>5250</v>
      </c>
      <c r="L2427" s="47">
        <f>'[1]BoQ HSYC'!K2427</f>
        <v>29625</v>
      </c>
      <c r="M2427" s="47">
        <f>'[1]BoQ HSYC'!L2427</f>
        <v>34875</v>
      </c>
      <c r="N2427" s="183">
        <f>'[1]BoQ HSYC'!M2427</f>
        <v>1837.4999999999998</v>
      </c>
      <c r="O2427" s="183">
        <f>'[1]BoQ HSYC'!N2427</f>
        <v>10368.75</v>
      </c>
      <c r="P2427" s="83">
        <f>'[1]BoQ HSYC'!O2427</f>
        <v>12206.25</v>
      </c>
      <c r="Q2427" s="47">
        <f>'[1]BoQ HSYC'!P2427</f>
        <v>976500</v>
      </c>
      <c r="R2427" s="132">
        <f>'[1]BoQ HSYC'!Q2427</f>
        <v>341775</v>
      </c>
      <c r="S2427" s="83">
        <f>'[1]BoQ HSYC'!R2427</f>
        <v>1318275</v>
      </c>
      <c r="T2427" s="48">
        <f>'[1]BoQ HSYC'!S2427</f>
        <v>0</v>
      </c>
      <c r="U2427" s="132">
        <f>'[1]BoQ HSYC'!T2427</f>
        <v>0</v>
      </c>
      <c r="V2427" s="132" t="str">
        <f>'[1]BoQ HSYC'!U2427</f>
        <v>BĐG Q2/2026</v>
      </c>
      <c r="W2427" s="132" t="str">
        <f>'[1]BoQ HSYC'!V2427</f>
        <v>BĐG Q2/2026</v>
      </c>
      <c r="X2427" s="44" t="str">
        <f>'[1]BoQ HSYC'!W2427</f>
        <v>ME</v>
      </c>
      <c r="Y2427" s="44"/>
      <c r="Z2427" s="44"/>
      <c r="AA2427" s="44"/>
      <c r="AB2427" s="2">
        <v>53793.511904549996</v>
      </c>
      <c r="AC2427" s="2">
        <v>1506218.3333273998</v>
      </c>
      <c r="AD2427" s="2">
        <f>+M2427</f>
        <v>34875</v>
      </c>
      <c r="AE2427" s="2">
        <f>+AD2427*14%</f>
        <v>4882.5000000000009</v>
      </c>
      <c r="AF2427" s="155">
        <f>+AD2427*35%</f>
        <v>12206.25</v>
      </c>
      <c r="AG2427" s="2">
        <f>+AD2427*F2427</f>
        <v>976500</v>
      </c>
      <c r="AH2427" s="2">
        <f>+AE2427*F2427</f>
        <v>136710.00000000003</v>
      </c>
      <c r="AI2427" s="2">
        <f>+AF2427*F2427</f>
        <v>341775</v>
      </c>
      <c r="AJ2427" s="2">
        <f>SUM(AG2427:AI2427)</f>
        <v>1454985</v>
      </c>
      <c r="AK2427" s="2">
        <f>+AD2427*G2427</f>
        <v>976500</v>
      </c>
      <c r="AL2427" s="2">
        <f>+AE2427*G2427</f>
        <v>136710.00000000003</v>
      </c>
      <c r="AM2427" s="2">
        <f>+AF2427*G2427</f>
        <v>341775</v>
      </c>
      <c r="AN2427" s="155">
        <f>SUM(AK2427:AM2427)</f>
        <v>1454985</v>
      </c>
      <c r="AQ2427" s="145" t="s">
        <v>525</v>
      </c>
      <c r="AU2427" s="8"/>
      <c r="AV2427" s="8"/>
      <c r="AW2427" s="2">
        <f>+'[2]BoQ HSYC-Đạt'!AT2427</f>
        <v>35572.5</v>
      </c>
      <c r="AX2427" s="8">
        <f>F2427*AW2427</f>
        <v>996030</v>
      </c>
      <c r="AY2427" s="8">
        <f>IF(AQ2427="CT",7%,5%)*AX2427</f>
        <v>69722.100000000006</v>
      </c>
      <c r="AZ2427" s="8">
        <f>AX2427*2%</f>
        <v>19920.600000000002</v>
      </c>
      <c r="BA2427" s="8">
        <f>IF(BB2427&gt;0,0,AX2427*5%)</f>
        <v>49801.5</v>
      </c>
      <c r="BB2427" s="8"/>
      <c r="BC2427" s="8">
        <f>+AX2427+AY2427+AZ2427+BA2427+BB2427</f>
        <v>1135474.2000000002</v>
      </c>
      <c r="BD2427" s="8">
        <f>AX2427-AT2427</f>
        <v>996030</v>
      </c>
      <c r="BE2427" s="2"/>
      <c r="BH2427" s="2"/>
    </row>
    <row r="2428" spans="2:60" ht="17" hidden="1" outlineLevel="1" x14ac:dyDescent="0.2">
      <c r="B2428" s="82">
        <v>30</v>
      </c>
      <c r="C2428" s="144" t="s">
        <v>909</v>
      </c>
      <c r="D2428" s="144"/>
      <c r="E2428" s="82" t="s">
        <v>85</v>
      </c>
      <c r="F2428" s="143">
        <v>2</v>
      </c>
      <c r="G2428" s="142">
        <f>'[1]BoQ HSYC'!F2428</f>
        <v>2</v>
      </c>
      <c r="H2428" s="185">
        <f>'[1]BoQ HSYC'!G2428</f>
        <v>0</v>
      </c>
      <c r="I2428" s="185">
        <f>'[1]BoQ HSYC'!H2428</f>
        <v>0</v>
      </c>
      <c r="J2428" s="185">
        <f>'[1]BoQ HSYC'!I2428</f>
        <v>0</v>
      </c>
      <c r="K2428" s="48">
        <f>'[1]BoQ HSYC'!J2428</f>
        <v>9449.9999999999982</v>
      </c>
      <c r="L2428" s="47">
        <f>'[1]BoQ HSYC'!K2428</f>
        <v>22616</v>
      </c>
      <c r="M2428" s="47">
        <f>'[1]BoQ HSYC'!L2428</f>
        <v>32066</v>
      </c>
      <c r="N2428" s="183">
        <f>'[1]BoQ HSYC'!M2428</f>
        <v>3307.4999999999991</v>
      </c>
      <c r="O2428" s="183">
        <f>'[1]BoQ HSYC'!N2428</f>
        <v>7915.5999999999995</v>
      </c>
      <c r="P2428" s="83">
        <f>'[1]BoQ HSYC'!O2428</f>
        <v>11223.099999999999</v>
      </c>
      <c r="Q2428" s="47">
        <f>'[1]BoQ HSYC'!P2428</f>
        <v>64132</v>
      </c>
      <c r="R2428" s="132">
        <f>'[1]BoQ HSYC'!Q2428</f>
        <v>22446.199999999997</v>
      </c>
      <c r="S2428" s="83">
        <f>'[1]BoQ HSYC'!R2428</f>
        <v>86578.2</v>
      </c>
      <c r="T2428" s="48">
        <f>'[1]BoQ HSYC'!S2428</f>
        <v>0</v>
      </c>
      <c r="U2428" s="132">
        <f>'[1]BoQ HSYC'!T2428</f>
        <v>0</v>
      </c>
      <c r="V2428" s="132" t="str">
        <f>'[1]BoQ HSYC'!U2428</f>
        <v>BĐG Q2/2026</v>
      </c>
      <c r="W2428" s="132" t="str">
        <f>'[1]BoQ HSYC'!V2428</f>
        <v>BĐG Q2/2026</v>
      </c>
      <c r="X2428" s="44" t="str">
        <f>'[1]BoQ HSYC'!W2428</f>
        <v>ME</v>
      </c>
      <c r="Y2428" s="44"/>
      <c r="Z2428" s="44"/>
      <c r="AA2428" s="44"/>
      <c r="AB2428" s="2">
        <v>57496.241385000001</v>
      </c>
      <c r="AC2428" s="2">
        <v>114992.48277</v>
      </c>
      <c r="AD2428" s="2">
        <f>+M2428</f>
        <v>32066</v>
      </c>
      <c r="AE2428" s="2">
        <f>+AD2428*14%</f>
        <v>4489.2400000000007</v>
      </c>
      <c r="AF2428" s="155">
        <f>+AD2428*35%</f>
        <v>11223.099999999999</v>
      </c>
      <c r="AG2428" s="2">
        <f>+AD2428*F2428</f>
        <v>64132</v>
      </c>
      <c r="AH2428" s="2">
        <f>+AE2428*F2428</f>
        <v>8978.4800000000014</v>
      </c>
      <c r="AI2428" s="2">
        <f>+AF2428*F2428</f>
        <v>22446.199999999997</v>
      </c>
      <c r="AJ2428" s="2">
        <f>SUM(AG2428:AI2428)</f>
        <v>95556.68</v>
      </c>
      <c r="AK2428" s="2">
        <f>+AD2428*G2428</f>
        <v>64132</v>
      </c>
      <c r="AL2428" s="2">
        <f>+AE2428*G2428</f>
        <v>8978.4800000000014</v>
      </c>
      <c r="AM2428" s="2">
        <f>+AF2428*G2428</f>
        <v>22446.199999999997</v>
      </c>
      <c r="AN2428" s="155">
        <f>SUM(AK2428:AM2428)</f>
        <v>95556.68</v>
      </c>
      <c r="AQ2428" s="145" t="s">
        <v>525</v>
      </c>
      <c r="AU2428" s="8"/>
      <c r="AV2428" s="8"/>
      <c r="AW2428" s="2">
        <f>+'[2]BoQ HSYC-Đạt'!AT2428</f>
        <v>32707.32</v>
      </c>
      <c r="AX2428" s="8">
        <f>F2428*AW2428</f>
        <v>65414.64</v>
      </c>
      <c r="AY2428" s="8">
        <f>IF(AQ2428="CT",7%,5%)*AX2428</f>
        <v>4579.0248000000001</v>
      </c>
      <c r="AZ2428" s="8">
        <f>AX2428*2%</f>
        <v>1308.2927999999999</v>
      </c>
      <c r="BA2428" s="8">
        <f>IF(BB2428&gt;0,0,AX2428*5%)</f>
        <v>3270.732</v>
      </c>
      <c r="BB2428" s="8"/>
      <c r="BC2428" s="8">
        <f>+AX2428+AY2428+AZ2428+BA2428+BB2428</f>
        <v>74572.689599999998</v>
      </c>
      <c r="BD2428" s="8">
        <f>AX2428-AT2428</f>
        <v>65414.64</v>
      </c>
      <c r="BE2428" s="2"/>
      <c r="BH2428" s="2"/>
    </row>
    <row r="2429" spans="2:60" ht="17" hidden="1" outlineLevel="1" x14ac:dyDescent="0.2">
      <c r="B2429" s="82">
        <v>31</v>
      </c>
      <c r="C2429" s="144" t="s">
        <v>576</v>
      </c>
      <c r="D2429" s="144"/>
      <c r="E2429" s="82" t="s">
        <v>85</v>
      </c>
      <c r="F2429" s="143">
        <v>9</v>
      </c>
      <c r="G2429" s="142">
        <f>'[1]BoQ HSYC'!F2429</f>
        <v>9</v>
      </c>
      <c r="H2429" s="185">
        <f>'[1]BoQ HSYC'!G2429</f>
        <v>0</v>
      </c>
      <c r="I2429" s="185">
        <f>'[1]BoQ HSYC'!H2429</f>
        <v>0</v>
      </c>
      <c r="J2429" s="185">
        <f>'[1]BoQ HSYC'!I2429</f>
        <v>0</v>
      </c>
      <c r="K2429" s="48">
        <f>'[1]BoQ HSYC'!J2429</f>
        <v>3402</v>
      </c>
      <c r="L2429" s="47">
        <f>'[1]BoQ HSYC'!K2429</f>
        <v>20461</v>
      </c>
      <c r="M2429" s="47">
        <f>'[1]BoQ HSYC'!L2429</f>
        <v>23863</v>
      </c>
      <c r="N2429" s="183">
        <f>'[1]BoQ HSYC'!M2429</f>
        <v>1190.6999999999998</v>
      </c>
      <c r="O2429" s="183">
        <f>'[1]BoQ HSYC'!N2429</f>
        <v>7161.3499999999995</v>
      </c>
      <c r="P2429" s="83">
        <f>'[1]BoQ HSYC'!O2429</f>
        <v>8352.0499999999993</v>
      </c>
      <c r="Q2429" s="47">
        <f>'[1]BoQ HSYC'!P2429</f>
        <v>214767</v>
      </c>
      <c r="R2429" s="132">
        <f>'[1]BoQ HSYC'!Q2429</f>
        <v>75168.45</v>
      </c>
      <c r="S2429" s="83">
        <f>'[1]BoQ HSYC'!R2429</f>
        <v>289935.45</v>
      </c>
      <c r="T2429" s="48">
        <f>'[1]BoQ HSYC'!S2429</f>
        <v>0</v>
      </c>
      <c r="U2429" s="132">
        <f>'[1]BoQ HSYC'!T2429</f>
        <v>0</v>
      </c>
      <c r="V2429" s="132" t="str">
        <f>'[1]BoQ HSYC'!U2429</f>
        <v>BĐG Q2/2026</v>
      </c>
      <c r="W2429" s="132" t="str">
        <f>'[1]BoQ HSYC'!V2429</f>
        <v>BĐG Q2/2026</v>
      </c>
      <c r="X2429" s="44" t="str">
        <f>'[1]BoQ HSYC'!W2429</f>
        <v>ME</v>
      </c>
      <c r="Y2429" s="44"/>
      <c r="Z2429" s="44"/>
      <c r="AA2429" s="44"/>
      <c r="AB2429" s="2">
        <v>36687.473414171247</v>
      </c>
      <c r="AC2429" s="2">
        <v>330187.26072754123</v>
      </c>
      <c r="AD2429" s="2">
        <f>+M2429</f>
        <v>23863</v>
      </c>
      <c r="AE2429" s="2">
        <f>+AD2429*14%</f>
        <v>3340.82</v>
      </c>
      <c r="AF2429" s="155">
        <f>+AD2429*35%</f>
        <v>8352.0499999999993</v>
      </c>
      <c r="AG2429" s="2">
        <f>+AD2429*F2429</f>
        <v>214767</v>
      </c>
      <c r="AH2429" s="2">
        <f>+AE2429*F2429</f>
        <v>30067.38</v>
      </c>
      <c r="AI2429" s="2">
        <f>+AF2429*F2429</f>
        <v>75168.45</v>
      </c>
      <c r="AJ2429" s="2">
        <f>SUM(AG2429:AI2429)</f>
        <v>320002.83</v>
      </c>
      <c r="AK2429" s="2">
        <f>+AD2429*G2429</f>
        <v>214767</v>
      </c>
      <c r="AL2429" s="2">
        <f>+AE2429*G2429</f>
        <v>30067.38</v>
      </c>
      <c r="AM2429" s="2">
        <f>+AF2429*G2429</f>
        <v>75168.45</v>
      </c>
      <c r="AN2429" s="155">
        <f>SUM(AK2429:AM2429)</f>
        <v>320002.83</v>
      </c>
      <c r="AQ2429" s="145" t="s">
        <v>525</v>
      </c>
      <c r="AU2429" s="8"/>
      <c r="AV2429" s="8"/>
      <c r="AW2429" s="2">
        <f>+'[2]BoQ HSYC-Đạt'!AT2429</f>
        <v>24340.26</v>
      </c>
      <c r="AX2429" s="8">
        <f>F2429*AW2429</f>
        <v>219062.34</v>
      </c>
      <c r="AY2429" s="8">
        <f>IF(AQ2429="CT",7%,5%)*AX2429</f>
        <v>15334.363800000001</v>
      </c>
      <c r="AZ2429" s="8">
        <f>AX2429*2%</f>
        <v>4381.2467999999999</v>
      </c>
      <c r="BA2429" s="8">
        <f>IF(BB2429&gt;0,0,AX2429*5%)</f>
        <v>10953.117</v>
      </c>
      <c r="BB2429" s="8"/>
      <c r="BC2429" s="8">
        <f>+AX2429+AY2429+AZ2429+BA2429+BB2429</f>
        <v>249731.06759999998</v>
      </c>
      <c r="BD2429" s="8">
        <f>AX2429-AT2429</f>
        <v>219062.34</v>
      </c>
      <c r="BE2429" s="2"/>
      <c r="BH2429" s="2"/>
    </row>
    <row r="2430" spans="2:60" ht="17" hidden="1" outlineLevel="1" x14ac:dyDescent="0.2">
      <c r="B2430" s="82">
        <v>32</v>
      </c>
      <c r="C2430" s="144" t="s">
        <v>575</v>
      </c>
      <c r="D2430" s="144"/>
      <c r="E2430" s="82" t="s">
        <v>85</v>
      </c>
      <c r="F2430" s="143">
        <v>17</v>
      </c>
      <c r="G2430" s="142">
        <f>'[1]BoQ HSYC'!F2430</f>
        <v>17</v>
      </c>
      <c r="H2430" s="185">
        <f>'[1]BoQ HSYC'!G2430</f>
        <v>0</v>
      </c>
      <c r="I2430" s="185">
        <f>'[1]BoQ HSYC'!H2430</f>
        <v>0</v>
      </c>
      <c r="J2430" s="185">
        <f>'[1]BoQ HSYC'!I2430</f>
        <v>0</v>
      </c>
      <c r="K2430" s="48">
        <f>'[1]BoQ HSYC'!J2430</f>
        <v>2393.9999999999995</v>
      </c>
      <c r="L2430" s="47">
        <f>'[1]BoQ HSYC'!K2430</f>
        <v>19750</v>
      </c>
      <c r="M2430" s="47">
        <f>'[1]BoQ HSYC'!L2430</f>
        <v>22144</v>
      </c>
      <c r="N2430" s="183">
        <f>'[1]BoQ HSYC'!M2430</f>
        <v>837.89999999999975</v>
      </c>
      <c r="O2430" s="183">
        <f>'[1]BoQ HSYC'!N2430</f>
        <v>6912.5</v>
      </c>
      <c r="P2430" s="83">
        <f>'[1]BoQ HSYC'!O2430</f>
        <v>7750.4</v>
      </c>
      <c r="Q2430" s="47">
        <f>'[1]BoQ HSYC'!P2430</f>
        <v>376448</v>
      </c>
      <c r="R2430" s="132">
        <f>'[1]BoQ HSYC'!Q2430</f>
        <v>131756.79999999999</v>
      </c>
      <c r="S2430" s="83">
        <f>'[1]BoQ HSYC'!R2430</f>
        <v>508204.79999999999</v>
      </c>
      <c r="T2430" s="48">
        <f>'[1]BoQ HSYC'!S2430</f>
        <v>0</v>
      </c>
      <c r="U2430" s="132">
        <f>'[1]BoQ HSYC'!T2430</f>
        <v>0</v>
      </c>
      <c r="V2430" s="132" t="str">
        <f>'[1]BoQ HSYC'!U2430</f>
        <v>BĐG Q2/2026</v>
      </c>
      <c r="W2430" s="132" t="str">
        <f>'[1]BoQ HSYC'!V2430</f>
        <v>BĐG Q2/2026</v>
      </c>
      <c r="X2430" s="44" t="str">
        <f>'[1]BoQ HSYC'!W2430</f>
        <v>ME</v>
      </c>
      <c r="Y2430" s="44"/>
      <c r="Z2430" s="44"/>
      <c r="AA2430" s="44"/>
      <c r="AB2430" s="2">
        <v>33165.96904693875</v>
      </c>
      <c r="AC2430" s="2">
        <v>563821.47379795869</v>
      </c>
      <c r="AD2430" s="2">
        <f>+M2430</f>
        <v>22144</v>
      </c>
      <c r="AE2430" s="2">
        <f>+AD2430*14%</f>
        <v>3100.1600000000003</v>
      </c>
      <c r="AF2430" s="155">
        <f>+AD2430*35%</f>
        <v>7750.4</v>
      </c>
      <c r="AG2430" s="2">
        <f>+AD2430*F2430</f>
        <v>376448</v>
      </c>
      <c r="AH2430" s="2">
        <f>+AE2430*F2430</f>
        <v>52702.720000000008</v>
      </c>
      <c r="AI2430" s="2">
        <f>+AF2430*F2430</f>
        <v>131756.79999999999</v>
      </c>
      <c r="AJ2430" s="2">
        <f>SUM(AG2430:AI2430)</f>
        <v>560907.52000000002</v>
      </c>
      <c r="AK2430" s="2">
        <f>+AD2430*G2430</f>
        <v>376448</v>
      </c>
      <c r="AL2430" s="2">
        <f>+AE2430*G2430</f>
        <v>52702.720000000008</v>
      </c>
      <c r="AM2430" s="2">
        <f>+AF2430*G2430</f>
        <v>131756.79999999999</v>
      </c>
      <c r="AN2430" s="155">
        <f>SUM(AK2430:AM2430)</f>
        <v>560907.52000000002</v>
      </c>
      <c r="AQ2430" s="145" t="s">
        <v>525</v>
      </c>
      <c r="AU2430" s="8"/>
      <c r="AV2430" s="8"/>
      <c r="AW2430" s="2">
        <f>+'[2]BoQ HSYC-Đạt'!AT2430</f>
        <v>22586.880000000001</v>
      </c>
      <c r="AX2430" s="8">
        <f>F2430*AW2430</f>
        <v>383976.96000000002</v>
      </c>
      <c r="AY2430" s="8">
        <f>IF(AQ2430="CT",7%,5%)*AX2430</f>
        <v>26878.387200000005</v>
      </c>
      <c r="AZ2430" s="8">
        <f>AX2430*2%</f>
        <v>7679.5392000000002</v>
      </c>
      <c r="BA2430" s="8">
        <f>IF(BB2430&gt;0,0,AX2430*5%)</f>
        <v>19198.848000000002</v>
      </c>
      <c r="BB2430" s="8"/>
      <c r="BC2430" s="8">
        <f>+AX2430+AY2430+AZ2430+BA2430+BB2430</f>
        <v>437733.73440000002</v>
      </c>
      <c r="BD2430" s="8">
        <f>AX2430-AT2430</f>
        <v>383976.96000000002</v>
      </c>
      <c r="BE2430" s="2"/>
      <c r="BH2430" s="2"/>
    </row>
    <row r="2431" spans="2:60" ht="17" hidden="1" outlineLevel="1" x14ac:dyDescent="0.2">
      <c r="B2431" s="82">
        <v>33</v>
      </c>
      <c r="C2431" s="144" t="s">
        <v>574</v>
      </c>
      <c r="D2431" s="144"/>
      <c r="E2431" s="82" t="s">
        <v>85</v>
      </c>
      <c r="F2431" s="143">
        <v>56</v>
      </c>
      <c r="G2431" s="142">
        <f>'[1]BoQ HSYC'!F2431</f>
        <v>56</v>
      </c>
      <c r="H2431" s="185">
        <f>'[1]BoQ HSYC'!G2431</f>
        <v>0</v>
      </c>
      <c r="I2431" s="185">
        <f>'[1]BoQ HSYC'!H2431</f>
        <v>0</v>
      </c>
      <c r="J2431" s="185">
        <f>'[1]BoQ HSYC'!I2431</f>
        <v>0</v>
      </c>
      <c r="K2431" s="48">
        <f>'[1]BoQ HSYC'!J2431</f>
        <v>24108</v>
      </c>
      <c r="L2431" s="47">
        <f>'[1]BoQ HSYC'!K2431</f>
        <v>19028</v>
      </c>
      <c r="M2431" s="47">
        <f>'[1]BoQ HSYC'!L2431</f>
        <v>43136</v>
      </c>
      <c r="N2431" s="183">
        <f>'[1]BoQ HSYC'!M2431</f>
        <v>8437.7999999999993</v>
      </c>
      <c r="O2431" s="183">
        <f>'[1]BoQ HSYC'!N2431</f>
        <v>6659.7999999999993</v>
      </c>
      <c r="P2431" s="83">
        <f>'[1]BoQ HSYC'!O2431</f>
        <v>15097.599999999999</v>
      </c>
      <c r="Q2431" s="47">
        <f>'[1]BoQ HSYC'!P2431</f>
        <v>2415616</v>
      </c>
      <c r="R2431" s="132">
        <f>'[1]BoQ HSYC'!Q2431</f>
        <v>845465.59999999986</v>
      </c>
      <c r="S2431" s="83">
        <f>'[1]BoQ HSYC'!R2431</f>
        <v>3261081.5999999996</v>
      </c>
      <c r="T2431" s="48">
        <f>'[1]BoQ HSYC'!S2431</f>
        <v>0</v>
      </c>
      <c r="U2431" s="132">
        <f>'[1]BoQ HSYC'!T2431</f>
        <v>0</v>
      </c>
      <c r="V2431" s="132" t="str">
        <f>'[1]BoQ HSYC'!U2431</f>
        <v>BĐG Q2/2026</v>
      </c>
      <c r="W2431" s="132" t="str">
        <f>'[1]BoQ HSYC'!V2431</f>
        <v>BĐG Q2/2026</v>
      </c>
      <c r="X2431" s="44" t="str">
        <f>'[1]BoQ HSYC'!W2431</f>
        <v>ME</v>
      </c>
      <c r="Y2431" s="44"/>
      <c r="Z2431" s="44"/>
      <c r="AA2431" s="44"/>
      <c r="AB2431" s="2">
        <v>72143.77307406225</v>
      </c>
      <c r="AC2431" s="2">
        <v>4040051.292147486</v>
      </c>
      <c r="AD2431" s="2">
        <f>+M2431</f>
        <v>43136</v>
      </c>
      <c r="AE2431" s="2">
        <f>+AD2431*14%</f>
        <v>6039.0400000000009</v>
      </c>
      <c r="AF2431" s="155">
        <f>+AD2431*35%</f>
        <v>15097.599999999999</v>
      </c>
      <c r="AG2431" s="2">
        <f>+AD2431*F2431</f>
        <v>2415616</v>
      </c>
      <c r="AH2431" s="2">
        <f>+AE2431*F2431</f>
        <v>338186.24000000005</v>
      </c>
      <c r="AI2431" s="2">
        <f>+AF2431*F2431</f>
        <v>845465.59999999986</v>
      </c>
      <c r="AJ2431" s="2">
        <f>SUM(AG2431:AI2431)</f>
        <v>3599267.8399999999</v>
      </c>
      <c r="AK2431" s="2">
        <f>+AD2431*G2431</f>
        <v>2415616</v>
      </c>
      <c r="AL2431" s="2">
        <f>+AE2431*G2431</f>
        <v>338186.24000000005</v>
      </c>
      <c r="AM2431" s="2">
        <f>+AF2431*G2431</f>
        <v>845465.59999999986</v>
      </c>
      <c r="AN2431" s="155">
        <f>SUM(AK2431:AM2431)</f>
        <v>3599267.8399999999</v>
      </c>
      <c r="AQ2431" s="145" t="s">
        <v>525</v>
      </c>
      <c r="AU2431" s="8"/>
      <c r="AV2431" s="8"/>
      <c r="AW2431" s="2">
        <f>+'[2]BoQ HSYC-Đạt'!AT2431</f>
        <v>43998.720000000001</v>
      </c>
      <c r="AX2431" s="8">
        <f>F2431*AW2431</f>
        <v>2463928.3200000003</v>
      </c>
      <c r="AY2431" s="8">
        <f>IF(AQ2431="CT",7%,5%)*AX2431</f>
        <v>172474.98240000004</v>
      </c>
      <c r="AZ2431" s="8">
        <f>AX2431*2%</f>
        <v>49278.566400000011</v>
      </c>
      <c r="BA2431" s="8">
        <f>IF(BB2431&gt;0,0,AX2431*5%)</f>
        <v>123196.41600000003</v>
      </c>
      <c r="BB2431" s="8"/>
      <c r="BC2431" s="8">
        <f>+AX2431+AY2431+AZ2431+BA2431+BB2431</f>
        <v>2808878.2848000005</v>
      </c>
      <c r="BD2431" s="8">
        <f>AX2431-AT2431</f>
        <v>2463928.3200000003</v>
      </c>
      <c r="BE2431" s="2"/>
      <c r="BH2431" s="2"/>
    </row>
    <row r="2432" spans="2:60" ht="17" hidden="1" outlineLevel="1" x14ac:dyDescent="0.2">
      <c r="B2432" s="82">
        <v>34</v>
      </c>
      <c r="C2432" s="144" t="s">
        <v>573</v>
      </c>
      <c r="D2432" s="144"/>
      <c r="E2432" s="82" t="s">
        <v>85</v>
      </c>
      <c r="F2432" s="143">
        <v>53</v>
      </c>
      <c r="G2432" s="142">
        <f>'[1]BoQ HSYC'!F2432</f>
        <v>53</v>
      </c>
      <c r="H2432" s="185">
        <f>'[1]BoQ HSYC'!G2432</f>
        <v>0</v>
      </c>
      <c r="I2432" s="185">
        <f>'[1]BoQ HSYC'!H2432</f>
        <v>0</v>
      </c>
      <c r="J2432" s="185">
        <f>'[1]BoQ HSYC'!I2432</f>
        <v>0</v>
      </c>
      <c r="K2432" s="48">
        <f>'[1]BoQ HSYC'!J2432</f>
        <v>11466</v>
      </c>
      <c r="L2432" s="47">
        <f>'[1]BoQ HSYC'!K2432</f>
        <v>22616</v>
      </c>
      <c r="M2432" s="47">
        <f>'[1]BoQ HSYC'!L2432</f>
        <v>34082</v>
      </c>
      <c r="N2432" s="183">
        <f>'[1]BoQ HSYC'!M2432</f>
        <v>4013.1</v>
      </c>
      <c r="O2432" s="183">
        <f>'[1]BoQ HSYC'!N2432</f>
        <v>7915.5999999999995</v>
      </c>
      <c r="P2432" s="83">
        <f>'[1]BoQ HSYC'!O2432</f>
        <v>11928.699999999999</v>
      </c>
      <c r="Q2432" s="47">
        <f>'[1]BoQ HSYC'!P2432</f>
        <v>1806346</v>
      </c>
      <c r="R2432" s="132">
        <f>'[1]BoQ HSYC'!Q2432</f>
        <v>632221.1</v>
      </c>
      <c r="S2432" s="83">
        <f>'[1]BoQ HSYC'!R2432</f>
        <v>2438567.1</v>
      </c>
      <c r="T2432" s="48">
        <f>'[1]BoQ HSYC'!S2432</f>
        <v>0</v>
      </c>
      <c r="U2432" s="132">
        <f>'[1]BoQ HSYC'!T2432</f>
        <v>0</v>
      </c>
      <c r="V2432" s="132" t="str">
        <f>'[1]BoQ HSYC'!U2432</f>
        <v>BĐG Q2/2026</v>
      </c>
      <c r="W2432" s="132" t="str">
        <f>'[1]BoQ HSYC'!V2432</f>
        <v>BĐG Q2/2026</v>
      </c>
      <c r="X2432" s="44" t="str">
        <f>'[1]BoQ HSYC'!W2432</f>
        <v>ME</v>
      </c>
      <c r="Y2432" s="44"/>
      <c r="Z2432" s="44"/>
      <c r="AA2432" s="44"/>
      <c r="AB2432" s="2">
        <v>62348.4405113955</v>
      </c>
      <c r="AC2432" s="2">
        <v>3304467.3471039613</v>
      </c>
      <c r="AD2432" s="2">
        <f>+M2432</f>
        <v>34082</v>
      </c>
      <c r="AE2432" s="2">
        <f>+AD2432*14%</f>
        <v>4771.4800000000005</v>
      </c>
      <c r="AF2432" s="155">
        <f>+AD2432*35%</f>
        <v>11928.699999999999</v>
      </c>
      <c r="AG2432" s="2">
        <f>+AD2432*F2432</f>
        <v>1806346</v>
      </c>
      <c r="AH2432" s="2">
        <f>+AE2432*F2432</f>
        <v>252888.44000000003</v>
      </c>
      <c r="AI2432" s="2">
        <f>+AF2432*F2432</f>
        <v>632221.1</v>
      </c>
      <c r="AJ2432" s="2">
        <f>SUM(AG2432:AI2432)</f>
        <v>2691455.54</v>
      </c>
      <c r="AK2432" s="2">
        <f>+AD2432*G2432</f>
        <v>1806346</v>
      </c>
      <c r="AL2432" s="2">
        <f>+AE2432*G2432</f>
        <v>252888.44000000003</v>
      </c>
      <c r="AM2432" s="2">
        <f>+AF2432*G2432</f>
        <v>632221.1</v>
      </c>
      <c r="AN2432" s="155">
        <f>SUM(AK2432:AM2432)</f>
        <v>2691455.54</v>
      </c>
      <c r="AQ2432" s="145" t="s">
        <v>525</v>
      </c>
      <c r="AU2432" s="8"/>
      <c r="AV2432" s="8"/>
      <c r="AW2432" s="2">
        <f>+'[2]BoQ HSYC-Đạt'!AT2432</f>
        <v>34763.64</v>
      </c>
      <c r="AX2432" s="8">
        <f>F2432*AW2432</f>
        <v>1842472.92</v>
      </c>
      <c r="AY2432" s="8">
        <f>IF(AQ2432="CT",7%,5%)*AX2432</f>
        <v>128973.10440000001</v>
      </c>
      <c r="AZ2432" s="8">
        <f>AX2432*2%</f>
        <v>36849.458399999996</v>
      </c>
      <c r="BA2432" s="8">
        <f>IF(BB2432&gt;0,0,AX2432*5%)</f>
        <v>92123.646000000008</v>
      </c>
      <c r="BB2432" s="8"/>
      <c r="BC2432" s="8">
        <f>+AX2432+AY2432+AZ2432+BA2432+BB2432</f>
        <v>2100419.1288000001</v>
      </c>
      <c r="BD2432" s="8">
        <f>AX2432-AT2432</f>
        <v>1842472.92</v>
      </c>
      <c r="BE2432" s="2"/>
      <c r="BH2432" s="2"/>
    </row>
    <row r="2433" spans="2:60" ht="17" hidden="1" outlineLevel="1" x14ac:dyDescent="0.2">
      <c r="B2433" s="82">
        <v>35</v>
      </c>
      <c r="C2433" s="144" t="s">
        <v>571</v>
      </c>
      <c r="D2433" s="144"/>
      <c r="E2433" s="82" t="s">
        <v>85</v>
      </c>
      <c r="F2433" s="143">
        <v>36.6</v>
      </c>
      <c r="G2433" s="142">
        <f>'[1]BoQ HSYC'!F2433</f>
        <v>36.6</v>
      </c>
      <c r="H2433" s="185">
        <f>'[1]BoQ HSYC'!G2433</f>
        <v>0</v>
      </c>
      <c r="I2433" s="185">
        <f>'[1]BoQ HSYC'!H2433</f>
        <v>0</v>
      </c>
      <c r="J2433" s="185">
        <f>'[1]BoQ HSYC'!I2433</f>
        <v>0</v>
      </c>
      <c r="K2433" s="48">
        <f>'[1]BoQ HSYC'!J2433</f>
        <v>3990</v>
      </c>
      <c r="L2433" s="47">
        <f>'[1]BoQ HSYC'!K2433</f>
        <v>20461</v>
      </c>
      <c r="M2433" s="47">
        <f>'[1]BoQ HSYC'!L2433</f>
        <v>24451</v>
      </c>
      <c r="N2433" s="183">
        <f>'[1]BoQ HSYC'!M2433</f>
        <v>1396.5</v>
      </c>
      <c r="O2433" s="183">
        <f>'[1]BoQ HSYC'!N2433</f>
        <v>7161.3499999999995</v>
      </c>
      <c r="P2433" s="83">
        <f>'[1]BoQ HSYC'!O2433</f>
        <v>8557.8499999999985</v>
      </c>
      <c r="Q2433" s="47">
        <f>'[1]BoQ HSYC'!P2433</f>
        <v>894906.6</v>
      </c>
      <c r="R2433" s="132">
        <f>'[1]BoQ HSYC'!Q2433</f>
        <v>313217.30999999994</v>
      </c>
      <c r="S2433" s="83">
        <f>'[1]BoQ HSYC'!R2433</f>
        <v>1208123.9099999999</v>
      </c>
      <c r="T2433" s="48">
        <f>'[1]BoQ HSYC'!S2433</f>
        <v>0</v>
      </c>
      <c r="U2433" s="132">
        <f>'[1]BoQ HSYC'!T2433</f>
        <v>0</v>
      </c>
      <c r="V2433" s="132" t="str">
        <f>'[1]BoQ HSYC'!U2433</f>
        <v>BĐG Q2/2026</v>
      </c>
      <c r="W2433" s="132" t="str">
        <f>'[1]BoQ HSYC'!V2433</f>
        <v>BĐG Q2/2026</v>
      </c>
      <c r="X2433" s="44" t="str">
        <f>'[1]BoQ HSYC'!W2433</f>
        <v>ME</v>
      </c>
      <c r="Y2433" s="44"/>
      <c r="Z2433" s="44"/>
      <c r="AA2433" s="44"/>
      <c r="AB2433" s="2">
        <v>38188.376286950996</v>
      </c>
      <c r="AC2433" s="2">
        <v>1397694.5721024065</v>
      </c>
      <c r="AD2433" s="2">
        <f>+M2433</f>
        <v>24451</v>
      </c>
      <c r="AE2433" s="2">
        <f>+AD2433*14%</f>
        <v>3423.1400000000003</v>
      </c>
      <c r="AF2433" s="155">
        <f>+AD2433*35%</f>
        <v>8557.85</v>
      </c>
      <c r="AG2433" s="2">
        <f>+AD2433*F2433</f>
        <v>894906.6</v>
      </c>
      <c r="AH2433" s="2">
        <f>+AE2433*F2433</f>
        <v>125286.92400000001</v>
      </c>
      <c r="AI2433" s="2">
        <f>+AF2433*F2433</f>
        <v>313217.31</v>
      </c>
      <c r="AJ2433" s="2">
        <f>SUM(AG2433:AI2433)</f>
        <v>1333410.834</v>
      </c>
      <c r="AK2433" s="2">
        <f>+AD2433*G2433</f>
        <v>894906.6</v>
      </c>
      <c r="AL2433" s="2">
        <f>+AE2433*G2433</f>
        <v>125286.92400000001</v>
      </c>
      <c r="AM2433" s="2">
        <f>+AF2433*G2433</f>
        <v>313217.31</v>
      </c>
      <c r="AN2433" s="155">
        <f>SUM(AK2433:AM2433)</f>
        <v>1333410.834</v>
      </c>
      <c r="AQ2433" s="145" t="s">
        <v>525</v>
      </c>
      <c r="AU2433" s="8"/>
      <c r="AV2433" s="8"/>
      <c r="AW2433" s="2">
        <f>+'[2]BoQ HSYC-Đạt'!AT2433</f>
        <v>24940.02</v>
      </c>
      <c r="AX2433" s="8">
        <f>F2433*AW2433</f>
        <v>912804.73200000008</v>
      </c>
      <c r="AY2433" s="8">
        <f>IF(AQ2433="CT",7%,5%)*AX2433</f>
        <v>63896.331240000014</v>
      </c>
      <c r="AZ2433" s="8">
        <f>AX2433*2%</f>
        <v>18256.094640000003</v>
      </c>
      <c r="BA2433" s="8">
        <f>IF(BB2433&gt;0,0,AX2433*5%)</f>
        <v>45640.236600000004</v>
      </c>
      <c r="BB2433" s="8"/>
      <c r="BC2433" s="8">
        <f>+AX2433+AY2433+AZ2433+BA2433+BB2433</f>
        <v>1040597.39448</v>
      </c>
      <c r="BD2433" s="8">
        <f>AX2433-AT2433</f>
        <v>912804.73200000008</v>
      </c>
      <c r="BE2433" s="2"/>
      <c r="BH2433" s="2"/>
    </row>
    <row r="2434" spans="2:60" ht="17" hidden="1" outlineLevel="1" x14ac:dyDescent="0.2">
      <c r="B2434" s="82">
        <v>36</v>
      </c>
      <c r="C2434" s="144" t="s">
        <v>570</v>
      </c>
      <c r="D2434" s="144"/>
      <c r="E2434" s="82" t="s">
        <v>85</v>
      </c>
      <c r="F2434" s="143">
        <v>49</v>
      </c>
      <c r="G2434" s="142">
        <f>'[1]BoQ HSYC'!F2434</f>
        <v>49</v>
      </c>
      <c r="H2434" s="185">
        <f>'[1]BoQ HSYC'!G2434</f>
        <v>0</v>
      </c>
      <c r="I2434" s="185">
        <f>'[1]BoQ HSYC'!H2434</f>
        <v>0</v>
      </c>
      <c r="J2434" s="185">
        <f>'[1]BoQ HSYC'!I2434</f>
        <v>0</v>
      </c>
      <c r="K2434" s="48">
        <f>'[1]BoQ HSYC'!J2434</f>
        <v>2562</v>
      </c>
      <c r="L2434" s="47">
        <f>'[1]BoQ HSYC'!K2434</f>
        <v>19750</v>
      </c>
      <c r="M2434" s="47">
        <f>'[1]BoQ HSYC'!L2434</f>
        <v>22312</v>
      </c>
      <c r="N2434" s="183">
        <f>'[1]BoQ HSYC'!M2434</f>
        <v>896.69999999999993</v>
      </c>
      <c r="O2434" s="183">
        <f>'[1]BoQ HSYC'!N2434</f>
        <v>6912.5</v>
      </c>
      <c r="P2434" s="83">
        <f>'[1]BoQ HSYC'!O2434</f>
        <v>7809.2</v>
      </c>
      <c r="Q2434" s="47">
        <f>'[1]BoQ HSYC'!P2434</f>
        <v>1093288</v>
      </c>
      <c r="R2434" s="132">
        <f>'[1]BoQ HSYC'!Q2434</f>
        <v>382650.8</v>
      </c>
      <c r="S2434" s="83">
        <f>'[1]BoQ HSYC'!R2434</f>
        <v>1475938.8</v>
      </c>
      <c r="T2434" s="48">
        <f>'[1]BoQ HSYC'!S2434</f>
        <v>0</v>
      </c>
      <c r="U2434" s="132">
        <f>'[1]BoQ HSYC'!T2434</f>
        <v>0</v>
      </c>
      <c r="V2434" s="132" t="str">
        <f>'[1]BoQ HSYC'!U2434</f>
        <v>BĐG Q2/2026</v>
      </c>
      <c r="W2434" s="132" t="str">
        <f>'[1]BoQ HSYC'!V2434</f>
        <v>BĐG Q2/2026</v>
      </c>
      <c r="X2434" s="44" t="str">
        <f>'[1]BoQ HSYC'!W2434</f>
        <v>ME</v>
      </c>
      <c r="Y2434" s="44"/>
      <c r="Z2434" s="44"/>
      <c r="AA2434" s="44"/>
      <c r="AB2434" s="2">
        <v>33628.56739214775</v>
      </c>
      <c r="AC2434" s="2">
        <v>1647799.8022152397</v>
      </c>
      <c r="AD2434" s="2">
        <f>+M2434</f>
        <v>22312</v>
      </c>
      <c r="AE2434" s="2">
        <f>+AD2434*14%</f>
        <v>3123.6800000000003</v>
      </c>
      <c r="AF2434" s="155">
        <f>+AD2434*35%</f>
        <v>7809.2</v>
      </c>
      <c r="AG2434" s="2">
        <f>+AD2434*F2434</f>
        <v>1093288</v>
      </c>
      <c r="AH2434" s="2">
        <f>+AE2434*F2434</f>
        <v>153060.32</v>
      </c>
      <c r="AI2434" s="2">
        <f>+AF2434*F2434</f>
        <v>382650.8</v>
      </c>
      <c r="AJ2434" s="2">
        <f>SUM(AG2434:AI2434)</f>
        <v>1628999.12</v>
      </c>
      <c r="AK2434" s="2">
        <f>+AD2434*G2434</f>
        <v>1093288</v>
      </c>
      <c r="AL2434" s="2">
        <f>+AE2434*G2434</f>
        <v>153060.32</v>
      </c>
      <c r="AM2434" s="2">
        <f>+AF2434*G2434</f>
        <v>382650.8</v>
      </c>
      <c r="AN2434" s="155">
        <f>SUM(AK2434:AM2434)</f>
        <v>1628999.12</v>
      </c>
      <c r="AQ2434" s="145" t="s">
        <v>525</v>
      </c>
      <c r="AU2434" s="8"/>
      <c r="AV2434" s="8"/>
      <c r="AW2434" s="2">
        <f>+'[2]BoQ HSYC-Đạt'!AT2434</f>
        <v>22758.240000000002</v>
      </c>
      <c r="AX2434" s="8">
        <f>F2434*AW2434</f>
        <v>1115153.76</v>
      </c>
      <c r="AY2434" s="8">
        <f>IF(AQ2434="CT",7%,5%)*AX2434</f>
        <v>78060.763200000001</v>
      </c>
      <c r="AZ2434" s="8">
        <f>AX2434*2%</f>
        <v>22303.075199999999</v>
      </c>
      <c r="BA2434" s="8">
        <f>IF(BB2434&gt;0,0,AX2434*5%)</f>
        <v>55757.688000000002</v>
      </c>
      <c r="BB2434" s="8"/>
      <c r="BC2434" s="8">
        <f>+AX2434+AY2434+AZ2434+BA2434+BB2434</f>
        <v>1271275.2864000001</v>
      </c>
      <c r="BD2434" s="8">
        <f>AX2434-AT2434</f>
        <v>1115153.76</v>
      </c>
      <c r="BE2434" s="2"/>
      <c r="BH2434" s="2"/>
    </row>
    <row r="2435" spans="2:60" ht="17" hidden="1" outlineLevel="1" x14ac:dyDescent="0.2">
      <c r="B2435" s="82">
        <v>37</v>
      </c>
      <c r="C2435" s="144" t="s">
        <v>569</v>
      </c>
      <c r="D2435" s="144"/>
      <c r="E2435" s="82" t="s">
        <v>85</v>
      </c>
      <c r="F2435" s="143">
        <v>48.3</v>
      </c>
      <c r="G2435" s="142">
        <f>'[1]BoQ HSYC'!F2435</f>
        <v>48.3</v>
      </c>
      <c r="H2435" s="185">
        <f>'[1]BoQ HSYC'!G2435</f>
        <v>0</v>
      </c>
      <c r="I2435" s="185">
        <f>'[1]BoQ HSYC'!H2435</f>
        <v>0</v>
      </c>
      <c r="J2435" s="185">
        <f>'[1]BoQ HSYC'!I2435</f>
        <v>0</v>
      </c>
      <c r="K2435" s="48">
        <f>'[1]BoQ HSYC'!J2435</f>
        <v>1512</v>
      </c>
      <c r="L2435" s="47">
        <f>'[1]BoQ HSYC'!K2435</f>
        <v>19028</v>
      </c>
      <c r="M2435" s="47">
        <f>'[1]BoQ HSYC'!L2435</f>
        <v>20540</v>
      </c>
      <c r="N2435" s="183">
        <f>'[1]BoQ HSYC'!M2435</f>
        <v>529.19999999999993</v>
      </c>
      <c r="O2435" s="183">
        <f>'[1]BoQ HSYC'!N2435</f>
        <v>6659.7999999999993</v>
      </c>
      <c r="P2435" s="83">
        <f>'[1]BoQ HSYC'!O2435</f>
        <v>7188.9999999999991</v>
      </c>
      <c r="Q2435" s="47">
        <f>'[1]BoQ HSYC'!P2435</f>
        <v>992081.99999999988</v>
      </c>
      <c r="R2435" s="132">
        <f>'[1]BoQ HSYC'!Q2435</f>
        <v>347228.69999999995</v>
      </c>
      <c r="S2435" s="83">
        <f>'[1]BoQ HSYC'!R2435</f>
        <v>1339310.6999999997</v>
      </c>
      <c r="T2435" s="48">
        <f>'[1]BoQ HSYC'!S2435</f>
        <v>0</v>
      </c>
      <c r="U2435" s="132">
        <f>'[1]BoQ HSYC'!T2435</f>
        <v>0</v>
      </c>
      <c r="V2435" s="132" t="str">
        <f>'[1]BoQ HSYC'!U2435</f>
        <v>BĐG Q2/2026</v>
      </c>
      <c r="W2435" s="132" t="str">
        <f>'[1]BoQ HSYC'!V2435</f>
        <v>BĐG Q2/2026</v>
      </c>
      <c r="X2435" s="44" t="str">
        <f>'[1]BoQ HSYC'!W2435</f>
        <v>ME</v>
      </c>
      <c r="Y2435" s="44"/>
      <c r="Z2435" s="44"/>
      <c r="AA2435" s="44"/>
      <c r="AB2435" s="2">
        <v>29973.612934707751</v>
      </c>
      <c r="AC2435" s="2">
        <v>1447725.5047463842</v>
      </c>
      <c r="AD2435" s="2">
        <f>+M2435</f>
        <v>20540</v>
      </c>
      <c r="AE2435" s="2">
        <f>+AD2435*14%</f>
        <v>2875.6000000000004</v>
      </c>
      <c r="AF2435" s="155">
        <f>+AD2435*35%</f>
        <v>7188.9999999999991</v>
      </c>
      <c r="AG2435" s="2">
        <f>+AD2435*F2435</f>
        <v>992081.99999999988</v>
      </c>
      <c r="AH2435" s="2">
        <f>+AE2435*F2435</f>
        <v>138891.48000000001</v>
      </c>
      <c r="AI2435" s="2">
        <f>+AF2435*F2435</f>
        <v>347228.69999999995</v>
      </c>
      <c r="AJ2435" s="2">
        <f>SUM(AG2435:AI2435)</f>
        <v>1478202.18</v>
      </c>
      <c r="AK2435" s="2">
        <f>+AD2435*G2435</f>
        <v>992081.99999999988</v>
      </c>
      <c r="AL2435" s="2">
        <f>+AE2435*G2435</f>
        <v>138891.48000000001</v>
      </c>
      <c r="AM2435" s="2">
        <f>+AF2435*G2435</f>
        <v>347228.69999999995</v>
      </c>
      <c r="AN2435" s="155">
        <f>SUM(AK2435:AM2435)</f>
        <v>1478202.18</v>
      </c>
      <c r="AQ2435" s="145" t="s">
        <v>525</v>
      </c>
      <c r="AU2435" s="8"/>
      <c r="AV2435" s="8"/>
      <c r="AW2435" s="2">
        <f>+'[2]BoQ HSYC-Đạt'!AT2435</f>
        <v>20950.8</v>
      </c>
      <c r="AX2435" s="8">
        <f>F2435*AW2435</f>
        <v>1011923.6399999999</v>
      </c>
      <c r="AY2435" s="8">
        <f>IF(AQ2435="CT",7%,5%)*AX2435</f>
        <v>70834.654800000004</v>
      </c>
      <c r="AZ2435" s="8">
        <f>AX2435*2%</f>
        <v>20238.4728</v>
      </c>
      <c r="BA2435" s="8">
        <f>IF(BB2435&gt;0,0,AX2435*5%)</f>
        <v>50596.182000000001</v>
      </c>
      <c r="BB2435" s="8"/>
      <c r="BC2435" s="8">
        <f>+AX2435+AY2435+AZ2435+BA2435+BB2435</f>
        <v>1153592.9495999999</v>
      </c>
      <c r="BD2435" s="8">
        <f>AX2435-AT2435</f>
        <v>1011923.6399999999</v>
      </c>
      <c r="BE2435" s="2"/>
      <c r="BH2435" s="2"/>
    </row>
    <row r="2436" spans="2:60" ht="34" hidden="1" outlineLevel="1" x14ac:dyDescent="0.2">
      <c r="B2436" s="82">
        <v>38</v>
      </c>
      <c r="C2436" s="144" t="s">
        <v>566</v>
      </c>
      <c r="D2436" s="144"/>
      <c r="E2436" s="82" t="s">
        <v>85</v>
      </c>
      <c r="F2436" s="143">
        <v>1</v>
      </c>
      <c r="G2436" s="142">
        <f>'[1]BoQ HSYC'!F2436</f>
        <v>1</v>
      </c>
      <c r="H2436" s="185">
        <f>'[1]BoQ HSYC'!G2436</f>
        <v>0</v>
      </c>
      <c r="I2436" s="185">
        <f>'[1]BoQ HSYC'!H2436</f>
        <v>0</v>
      </c>
      <c r="J2436" s="185">
        <f>'[1]BoQ HSYC'!I2436</f>
        <v>0</v>
      </c>
      <c r="K2436" s="48">
        <f>'[1]BoQ HSYC'!J2436</f>
        <v>559887</v>
      </c>
      <c r="L2436" s="47">
        <f>'[1]BoQ HSYC'!K2436</f>
        <v>60790</v>
      </c>
      <c r="M2436" s="47">
        <f>'[1]BoQ HSYC'!L2436</f>
        <v>620677</v>
      </c>
      <c r="N2436" s="183">
        <f>'[1]BoQ HSYC'!M2436</f>
        <v>0</v>
      </c>
      <c r="O2436" s="183">
        <f>'[1]BoQ HSYC'!N2436</f>
        <v>21276.5</v>
      </c>
      <c r="P2436" s="83">
        <f>'[1]BoQ HSYC'!O2436</f>
        <v>21276.5</v>
      </c>
      <c r="Q2436" s="47">
        <f>'[1]BoQ HSYC'!P2436</f>
        <v>620677</v>
      </c>
      <c r="R2436" s="132">
        <f>'[1]BoQ HSYC'!Q2436</f>
        <v>21276.5</v>
      </c>
      <c r="S2436" s="83">
        <f>'[1]BoQ HSYC'!R2436</f>
        <v>641953.5</v>
      </c>
      <c r="T2436" s="48">
        <f>'[1]BoQ HSYC'!S2436</f>
        <v>0</v>
      </c>
      <c r="U2436" s="132">
        <f>'[1]BoQ HSYC'!T2436</f>
        <v>0</v>
      </c>
      <c r="V2436" s="132" t="str">
        <f>'[1]BoQ HSYC'!U2436</f>
        <v>VT: HĐK, NC:BĐG Q2/2026</v>
      </c>
      <c r="W2436" s="132" t="str">
        <f>'[1]BoQ HSYC'!V2436</f>
        <v>VT: HĐK, NC:BĐG Q2/2026</v>
      </c>
      <c r="X2436" s="44" t="str">
        <f>'[1]BoQ HSYC'!W2436</f>
        <v>ME</v>
      </c>
      <c r="Y2436" s="44"/>
      <c r="Z2436" s="44"/>
      <c r="AA2436" s="44"/>
      <c r="AB2436" s="2">
        <v>862748.91150813748</v>
      </c>
      <c r="AC2436" s="2">
        <v>862748.91150813748</v>
      </c>
      <c r="AD2436" s="2">
        <f>+M2436</f>
        <v>620677</v>
      </c>
      <c r="AE2436" s="2">
        <f>+AD2436*14%</f>
        <v>86894.780000000013</v>
      </c>
      <c r="AF2436" s="155">
        <f>+AD2436*35%</f>
        <v>217236.94999999998</v>
      </c>
      <c r="AG2436" s="2">
        <f>+AD2436*F2436</f>
        <v>620677</v>
      </c>
      <c r="AH2436" s="2">
        <f>+AE2436*F2436</f>
        <v>86894.780000000013</v>
      </c>
      <c r="AI2436" s="2">
        <f>+AF2436*F2436</f>
        <v>217236.94999999998</v>
      </c>
      <c r="AJ2436" s="2">
        <f>SUM(AG2436:AI2436)</f>
        <v>924808.73</v>
      </c>
      <c r="AK2436" s="2">
        <f>+AD2436*G2436</f>
        <v>620677</v>
      </c>
      <c r="AL2436" s="2">
        <f>+AE2436*G2436</f>
        <v>86894.780000000013</v>
      </c>
      <c r="AM2436" s="2">
        <f>+AF2436*G2436</f>
        <v>217236.94999999998</v>
      </c>
      <c r="AN2436" s="155">
        <f>SUM(AK2436:AM2436)</f>
        <v>924808.73</v>
      </c>
      <c r="AQ2436" s="145" t="s">
        <v>525</v>
      </c>
      <c r="AU2436" s="8"/>
      <c r="AV2436" s="8"/>
      <c r="AW2436" s="2">
        <f>+'[2]BoQ HSYC-Đạt'!AT2436</f>
        <v>633090.54</v>
      </c>
      <c r="AX2436" s="8">
        <f>F2436*AW2436</f>
        <v>633090.54</v>
      </c>
      <c r="AY2436" s="8">
        <f>IF(AQ2436="CT",7%,5%)*AX2436</f>
        <v>44316.337800000008</v>
      </c>
      <c r="AZ2436" s="8">
        <f>AX2436*2%</f>
        <v>12661.810800000001</v>
      </c>
      <c r="BA2436" s="8">
        <f>IF(BB2436&gt;0,0,AX2436*5%)</f>
        <v>31654.527000000002</v>
      </c>
      <c r="BB2436" s="8"/>
      <c r="BC2436" s="8">
        <f>+AX2436+AY2436+AZ2436+BA2436+BB2436</f>
        <v>721723.2156</v>
      </c>
      <c r="BD2436" s="8">
        <f>AX2436-AT2436</f>
        <v>633090.54</v>
      </c>
      <c r="BE2436" s="2"/>
      <c r="BH2436" s="2"/>
    </row>
    <row r="2437" spans="2:60" ht="34" hidden="1" outlineLevel="1" x14ac:dyDescent="0.2">
      <c r="B2437" s="82">
        <v>39</v>
      </c>
      <c r="C2437" s="144" t="s">
        <v>565</v>
      </c>
      <c r="D2437" s="144"/>
      <c r="E2437" s="82" t="s">
        <v>85</v>
      </c>
      <c r="F2437" s="143">
        <v>6</v>
      </c>
      <c r="G2437" s="142">
        <f>'[1]BoQ HSYC'!F2437</f>
        <v>6</v>
      </c>
      <c r="H2437" s="185">
        <f>'[1]BoQ HSYC'!G2437</f>
        <v>0</v>
      </c>
      <c r="I2437" s="185">
        <f>'[1]BoQ HSYC'!H2437</f>
        <v>0</v>
      </c>
      <c r="J2437" s="185">
        <f>'[1]BoQ HSYC'!I2437</f>
        <v>0</v>
      </c>
      <c r="K2437" s="48">
        <f>'[1]BoQ HSYC'!J2437</f>
        <v>429289</v>
      </c>
      <c r="L2437" s="47">
        <f>'[1]BoQ HSYC'!K2437</f>
        <v>50060</v>
      </c>
      <c r="M2437" s="47">
        <f>'[1]BoQ HSYC'!L2437</f>
        <v>479349</v>
      </c>
      <c r="N2437" s="183">
        <f>'[1]BoQ HSYC'!M2437</f>
        <v>0</v>
      </c>
      <c r="O2437" s="183">
        <f>'[1]BoQ HSYC'!N2437</f>
        <v>17521</v>
      </c>
      <c r="P2437" s="83">
        <f>'[1]BoQ HSYC'!O2437</f>
        <v>17521</v>
      </c>
      <c r="Q2437" s="47">
        <f>'[1]BoQ HSYC'!P2437</f>
        <v>2876094</v>
      </c>
      <c r="R2437" s="132">
        <f>'[1]BoQ HSYC'!Q2437</f>
        <v>105126</v>
      </c>
      <c r="S2437" s="83">
        <f>'[1]BoQ HSYC'!R2437</f>
        <v>2981220</v>
      </c>
      <c r="T2437" s="48">
        <f>'[1]BoQ HSYC'!S2437</f>
        <v>0</v>
      </c>
      <c r="U2437" s="132">
        <f>'[1]BoQ HSYC'!T2437</f>
        <v>0</v>
      </c>
      <c r="V2437" s="132" t="str">
        <f>'[1]BoQ HSYC'!U2437</f>
        <v>VT: HĐK, NC:BĐG Q2/2026</v>
      </c>
      <c r="W2437" s="132" t="str">
        <f>'[1]BoQ HSYC'!V2437</f>
        <v>VT: HĐK, NC:BĐG Q2/2026</v>
      </c>
      <c r="X2437" s="44" t="str">
        <f>'[1]BoQ HSYC'!W2437</f>
        <v>ME</v>
      </c>
      <c r="Y2437" s="44"/>
      <c r="Z2437" s="44"/>
      <c r="AA2437" s="44"/>
      <c r="AB2437" s="2">
        <v>665039.17248285003</v>
      </c>
      <c r="AC2437" s="2">
        <v>3990235.0348971002</v>
      </c>
      <c r="AD2437" s="2">
        <f>+M2437</f>
        <v>479349</v>
      </c>
      <c r="AE2437" s="2">
        <f>+AD2437*14%</f>
        <v>67108.86</v>
      </c>
      <c r="AF2437" s="155">
        <f>+AD2437*35%</f>
        <v>167772.15</v>
      </c>
      <c r="AG2437" s="2">
        <f>+AD2437*F2437</f>
        <v>2876094</v>
      </c>
      <c r="AH2437" s="2">
        <f>+AE2437*F2437</f>
        <v>402653.16000000003</v>
      </c>
      <c r="AI2437" s="2">
        <f>+AF2437*F2437</f>
        <v>1006632.8999999999</v>
      </c>
      <c r="AJ2437" s="2">
        <f>SUM(AG2437:AI2437)</f>
        <v>4285380.0600000005</v>
      </c>
      <c r="AK2437" s="2">
        <f>+AD2437*G2437</f>
        <v>2876094</v>
      </c>
      <c r="AL2437" s="2">
        <f>+AE2437*G2437</f>
        <v>402653.16000000003</v>
      </c>
      <c r="AM2437" s="2">
        <f>+AF2437*G2437</f>
        <v>1006632.8999999999</v>
      </c>
      <c r="AN2437" s="155">
        <f>SUM(AK2437:AM2437)</f>
        <v>4285380.0600000005</v>
      </c>
      <c r="AQ2437" s="145" t="s">
        <v>525</v>
      </c>
      <c r="AU2437" s="8"/>
      <c r="AV2437" s="8"/>
      <c r="AW2437" s="2">
        <f>+'[2]BoQ HSYC-Đạt'!AT2437</f>
        <v>488935.98</v>
      </c>
      <c r="AX2437" s="8">
        <f>F2437*AW2437</f>
        <v>2933615.88</v>
      </c>
      <c r="AY2437" s="8">
        <f>IF(AQ2437="CT",7%,5%)*AX2437</f>
        <v>205353.1116</v>
      </c>
      <c r="AZ2437" s="8">
        <f>AX2437*2%</f>
        <v>58672.317600000002</v>
      </c>
      <c r="BA2437" s="8">
        <f>IF(BB2437&gt;0,0,AX2437*5%)</f>
        <v>146680.79399999999</v>
      </c>
      <c r="BB2437" s="8"/>
      <c r="BC2437" s="8">
        <f>+AX2437+AY2437+AZ2437+BA2437+BB2437</f>
        <v>3344322.1031999998</v>
      </c>
      <c r="BD2437" s="8">
        <f>AX2437-AT2437</f>
        <v>2933615.88</v>
      </c>
      <c r="BE2437" s="2"/>
      <c r="BH2437" s="2"/>
    </row>
    <row r="2438" spans="2:60" ht="34" hidden="1" outlineLevel="1" x14ac:dyDescent="0.2">
      <c r="B2438" s="82">
        <v>40</v>
      </c>
      <c r="C2438" s="144" t="s">
        <v>564</v>
      </c>
      <c r="D2438" s="144"/>
      <c r="E2438" s="82" t="s">
        <v>85</v>
      </c>
      <c r="F2438" s="143">
        <v>6</v>
      </c>
      <c r="G2438" s="142">
        <f>'[1]BoQ HSYC'!F2438</f>
        <v>6</v>
      </c>
      <c r="H2438" s="185">
        <f>'[1]BoQ HSYC'!G2438</f>
        <v>0</v>
      </c>
      <c r="I2438" s="185">
        <f>'[1]BoQ HSYC'!H2438</f>
        <v>0</v>
      </c>
      <c r="J2438" s="185">
        <f>'[1]BoQ HSYC'!I2438</f>
        <v>0</v>
      </c>
      <c r="K2438" s="48">
        <f>'[1]BoQ HSYC'!J2438</f>
        <v>429289</v>
      </c>
      <c r="L2438" s="47">
        <f>'[1]BoQ HSYC'!K2438</f>
        <v>35760</v>
      </c>
      <c r="M2438" s="47">
        <f>'[1]BoQ HSYC'!L2438</f>
        <v>465049</v>
      </c>
      <c r="N2438" s="183">
        <f>'[1]BoQ HSYC'!M2438</f>
        <v>0</v>
      </c>
      <c r="O2438" s="183">
        <f>'[1]BoQ HSYC'!N2438</f>
        <v>12516</v>
      </c>
      <c r="P2438" s="83">
        <f>'[1]BoQ HSYC'!O2438</f>
        <v>12516</v>
      </c>
      <c r="Q2438" s="47">
        <f>'[1]BoQ HSYC'!P2438</f>
        <v>2790294</v>
      </c>
      <c r="R2438" s="132">
        <f>'[1]BoQ HSYC'!Q2438</f>
        <v>75096</v>
      </c>
      <c r="S2438" s="83">
        <f>'[1]BoQ HSYC'!R2438</f>
        <v>2865390</v>
      </c>
      <c r="T2438" s="48">
        <f>'[1]BoQ HSYC'!S2438</f>
        <v>0</v>
      </c>
      <c r="U2438" s="132">
        <f>'[1]BoQ HSYC'!T2438</f>
        <v>0</v>
      </c>
      <c r="V2438" s="132" t="str">
        <f>'[1]BoQ HSYC'!U2438</f>
        <v>VT: HĐK, NC:BĐG Q2/2026</v>
      </c>
      <c r="W2438" s="132" t="str">
        <f>'[1]BoQ HSYC'!V2438</f>
        <v>VT: HĐK, NC:BĐG Q2/2026</v>
      </c>
      <c r="X2438" s="44" t="str">
        <f>'[1]BoQ HSYC'!W2438</f>
        <v>ME</v>
      </c>
      <c r="Y2438" s="44"/>
      <c r="Z2438" s="44"/>
      <c r="AA2438" s="44"/>
      <c r="AB2438" s="2">
        <v>428877.07793039992</v>
      </c>
      <c r="AC2438" s="2">
        <v>2573262.4675823995</v>
      </c>
      <c r="AD2438" s="2">
        <f>+M2438</f>
        <v>465049</v>
      </c>
      <c r="AE2438" s="2">
        <f>+AD2438*14%</f>
        <v>65106.860000000008</v>
      </c>
      <c r="AF2438" s="155">
        <f>+AD2438*35%</f>
        <v>162767.15</v>
      </c>
      <c r="AG2438" s="2">
        <f>+AD2438*F2438</f>
        <v>2790294</v>
      </c>
      <c r="AH2438" s="2">
        <f>+AE2438*F2438</f>
        <v>390641.16000000003</v>
      </c>
      <c r="AI2438" s="2">
        <f>+AF2438*F2438</f>
        <v>976602.89999999991</v>
      </c>
      <c r="AJ2438" s="2">
        <f>SUM(AG2438:AI2438)</f>
        <v>4157538.06</v>
      </c>
      <c r="AK2438" s="2">
        <f>+AD2438*G2438</f>
        <v>2790294</v>
      </c>
      <c r="AL2438" s="2">
        <f>+AE2438*G2438</f>
        <v>390641.16000000003</v>
      </c>
      <c r="AM2438" s="2">
        <f>+AF2438*G2438</f>
        <v>976602.89999999991</v>
      </c>
      <c r="AN2438" s="155">
        <f>SUM(AK2438:AM2438)</f>
        <v>4157538.06</v>
      </c>
      <c r="AQ2438" s="145" t="s">
        <v>525</v>
      </c>
      <c r="AU2438" s="8"/>
      <c r="AV2438" s="8"/>
      <c r="AW2438" s="2">
        <f>+'[2]BoQ HSYC-Đạt'!AT2438</f>
        <v>474349.98</v>
      </c>
      <c r="AX2438" s="8">
        <f>F2438*AW2438</f>
        <v>2846099.88</v>
      </c>
      <c r="AY2438" s="8">
        <f>IF(AQ2438="CT",7%,5%)*AX2438</f>
        <v>199226.99160000001</v>
      </c>
      <c r="AZ2438" s="8">
        <f>AX2438*2%</f>
        <v>56921.997600000002</v>
      </c>
      <c r="BA2438" s="8">
        <f>IF(BB2438&gt;0,0,AX2438*5%)</f>
        <v>142304.99400000001</v>
      </c>
      <c r="BB2438" s="8"/>
      <c r="BC2438" s="8">
        <f>+AX2438+AY2438+AZ2438+BA2438+BB2438</f>
        <v>3244553.8631999996</v>
      </c>
      <c r="BD2438" s="8">
        <f>AX2438-AT2438</f>
        <v>2846099.88</v>
      </c>
      <c r="BE2438" s="2"/>
      <c r="BH2438" s="2"/>
    </row>
    <row r="2439" spans="2:60" ht="34" hidden="1" outlineLevel="1" x14ac:dyDescent="0.2">
      <c r="B2439" s="82">
        <v>41</v>
      </c>
      <c r="C2439" s="144" t="s">
        <v>563</v>
      </c>
      <c r="D2439" s="144"/>
      <c r="E2439" s="82" t="s">
        <v>85</v>
      </c>
      <c r="F2439" s="143">
        <v>6</v>
      </c>
      <c r="G2439" s="142">
        <f>'[1]BoQ HSYC'!F2439</f>
        <v>6</v>
      </c>
      <c r="H2439" s="185">
        <f>'[1]BoQ HSYC'!G2439</f>
        <v>0</v>
      </c>
      <c r="I2439" s="185">
        <f>'[1]BoQ HSYC'!H2439</f>
        <v>0</v>
      </c>
      <c r="J2439" s="185">
        <f>'[1]BoQ HSYC'!I2439</f>
        <v>0</v>
      </c>
      <c r="K2439" s="48">
        <f>'[1]BoQ HSYC'!J2439</f>
        <v>216714</v>
      </c>
      <c r="L2439" s="47">
        <f>'[1]BoQ HSYC'!K2439</f>
        <v>32180</v>
      </c>
      <c r="M2439" s="47">
        <f>'[1]BoQ HSYC'!L2439</f>
        <v>248894</v>
      </c>
      <c r="N2439" s="183">
        <f>'[1]BoQ HSYC'!M2439</f>
        <v>0</v>
      </c>
      <c r="O2439" s="183">
        <f>'[1]BoQ HSYC'!N2439</f>
        <v>11263</v>
      </c>
      <c r="P2439" s="83">
        <f>'[1]BoQ HSYC'!O2439</f>
        <v>11263</v>
      </c>
      <c r="Q2439" s="47">
        <f>'[1]BoQ HSYC'!P2439</f>
        <v>1493364</v>
      </c>
      <c r="R2439" s="132">
        <f>'[1]BoQ HSYC'!Q2439</f>
        <v>67578</v>
      </c>
      <c r="S2439" s="83">
        <f>'[1]BoQ HSYC'!R2439</f>
        <v>1560942</v>
      </c>
      <c r="T2439" s="48">
        <f>'[1]BoQ HSYC'!S2439</f>
        <v>0</v>
      </c>
      <c r="U2439" s="132">
        <f>'[1]BoQ HSYC'!T2439</f>
        <v>0</v>
      </c>
      <c r="V2439" s="132" t="str">
        <f>'[1]BoQ HSYC'!U2439</f>
        <v>VT: HĐK, NC:BĐG Q2/2026</v>
      </c>
      <c r="W2439" s="132" t="str">
        <f>'[1]BoQ HSYC'!V2439</f>
        <v>VT: HĐK, NC:BĐG Q2/2026</v>
      </c>
      <c r="X2439" s="44" t="str">
        <f>'[1]BoQ HSYC'!W2439</f>
        <v>ME</v>
      </c>
      <c r="Y2439" s="44"/>
      <c r="Z2439" s="44"/>
      <c r="AA2439" s="44"/>
      <c r="AB2439" s="2">
        <v>336357.40888860001</v>
      </c>
      <c r="AC2439" s="2">
        <v>2018144.4533315999</v>
      </c>
      <c r="AD2439" s="2">
        <f>+M2439</f>
        <v>248894</v>
      </c>
      <c r="AE2439" s="2">
        <f>+AD2439*14%</f>
        <v>34845.160000000003</v>
      </c>
      <c r="AF2439" s="155">
        <f>+AD2439*35%</f>
        <v>87112.9</v>
      </c>
      <c r="AG2439" s="2">
        <f>+AD2439*F2439</f>
        <v>1493364</v>
      </c>
      <c r="AH2439" s="2">
        <f>+AE2439*F2439</f>
        <v>209070.96000000002</v>
      </c>
      <c r="AI2439" s="2">
        <f>+AF2439*F2439</f>
        <v>522677.39999999997</v>
      </c>
      <c r="AJ2439" s="2">
        <f>SUM(AG2439:AI2439)</f>
        <v>2225112.36</v>
      </c>
      <c r="AK2439" s="2">
        <f>+AD2439*G2439</f>
        <v>1493364</v>
      </c>
      <c r="AL2439" s="2">
        <f>+AE2439*G2439</f>
        <v>209070.96000000002</v>
      </c>
      <c r="AM2439" s="2">
        <f>+AF2439*G2439</f>
        <v>522677.39999999997</v>
      </c>
      <c r="AN2439" s="155">
        <f>SUM(AK2439:AM2439)</f>
        <v>2225112.36</v>
      </c>
      <c r="AQ2439" s="145" t="s">
        <v>525</v>
      </c>
      <c r="AU2439" s="8"/>
      <c r="AV2439" s="8"/>
      <c r="AW2439" s="2">
        <f>+'[2]BoQ HSYC-Đạt'!AT2439</f>
        <v>253871.88</v>
      </c>
      <c r="AX2439" s="8">
        <f>F2439*AW2439</f>
        <v>1523231.28</v>
      </c>
      <c r="AY2439" s="8">
        <f>IF(AQ2439="CT",7%,5%)*AX2439</f>
        <v>106626.18960000001</v>
      </c>
      <c r="AZ2439" s="8">
        <f>AX2439*2%</f>
        <v>30464.625599999999</v>
      </c>
      <c r="BA2439" s="8">
        <f>IF(BB2439&gt;0,0,AX2439*5%)</f>
        <v>76161.563999999998</v>
      </c>
      <c r="BB2439" s="8"/>
      <c r="BC2439" s="8">
        <f>+AX2439+AY2439+AZ2439+BA2439+BB2439</f>
        <v>1736483.6591999999</v>
      </c>
      <c r="BD2439" s="8">
        <f>AX2439-AT2439</f>
        <v>1523231.28</v>
      </c>
      <c r="BE2439" s="2"/>
      <c r="BH2439" s="2"/>
    </row>
    <row r="2440" spans="2:60" s="92" customFormat="1" ht="17" collapsed="1" x14ac:dyDescent="0.2">
      <c r="B2440" s="163"/>
      <c r="C2440" s="164" t="s">
        <v>562</v>
      </c>
      <c r="D2440" s="164"/>
      <c r="E2440" s="163"/>
      <c r="F2440" s="162"/>
      <c r="G2440" s="149">
        <f>'[1]BoQ HSYC'!F2440</f>
        <v>0</v>
      </c>
      <c r="H2440" s="184">
        <f>'[1]BoQ HSYC'!G2440</f>
        <v>0</v>
      </c>
      <c r="I2440" s="184">
        <f>'[1]BoQ HSYC'!H2440</f>
        <v>0</v>
      </c>
      <c r="J2440" s="184">
        <f>'[1]BoQ HSYC'!I2440</f>
        <v>0</v>
      </c>
      <c r="K2440" s="170">
        <f>'[1]BoQ HSYC'!J2440</f>
        <v>0</v>
      </c>
      <c r="L2440" s="171">
        <f>'[1]BoQ HSYC'!K2440</f>
        <v>0</v>
      </c>
      <c r="M2440" s="171">
        <f>'[1]BoQ HSYC'!L2440</f>
        <v>0</v>
      </c>
      <c r="N2440" s="183">
        <f>'[1]BoQ HSYC'!M2440</f>
        <v>0</v>
      </c>
      <c r="O2440" s="183">
        <f>'[1]BoQ HSYC'!N2440</f>
        <v>0</v>
      </c>
      <c r="P2440" s="160">
        <f>'[1]BoQ HSYC'!O2440</f>
        <v>0</v>
      </c>
      <c r="Q2440" s="171">
        <f>'[1]BoQ HSYC'!P2440</f>
        <v>0</v>
      </c>
      <c r="R2440" s="158">
        <f>'[1]BoQ HSYC'!Q2440</f>
        <v>0</v>
      </c>
      <c r="S2440" s="160">
        <f>'[1]BoQ HSYC'!R2440</f>
        <v>0</v>
      </c>
      <c r="T2440" s="170">
        <f>'[1]BoQ HSYC'!S2440</f>
        <v>0</v>
      </c>
      <c r="U2440" s="158">
        <f>'[1]BoQ HSYC'!T2440</f>
        <v>0</v>
      </c>
      <c r="V2440" s="158">
        <f>'[1]BoQ HSYC'!U2440</f>
        <v>0</v>
      </c>
      <c r="W2440" s="158">
        <f>'[1]BoQ HSYC'!V2440</f>
        <v>0</v>
      </c>
      <c r="X2440" s="94" t="str">
        <f>'[1]BoQ HSYC'!W2440</f>
        <v>ME</v>
      </c>
      <c r="Y2440" s="94"/>
      <c r="Z2440" s="94"/>
      <c r="AA2440" s="44"/>
      <c r="AB2440" s="2">
        <v>0</v>
      </c>
      <c r="AC2440" s="2">
        <v>0</v>
      </c>
      <c r="AD2440" s="93">
        <f>+M2440</f>
        <v>0</v>
      </c>
      <c r="AE2440" s="93">
        <f>+AD2440*14%</f>
        <v>0</v>
      </c>
      <c r="AF2440" s="93">
        <f>+AD2440*35%</f>
        <v>0</v>
      </c>
      <c r="AG2440" s="93">
        <f>+AD2440*F2440</f>
        <v>0</v>
      </c>
      <c r="AH2440" s="93">
        <f>+AE2440*F2440</f>
        <v>0</v>
      </c>
      <c r="AI2440" s="93">
        <f>+AF2440*F2440</f>
        <v>0</v>
      </c>
      <c r="AJ2440" s="93">
        <f>SUM(AG2440:AI2440)</f>
        <v>0</v>
      </c>
      <c r="AK2440" s="93">
        <f>+AD2440*G2440</f>
        <v>0</v>
      </c>
      <c r="AL2440" s="93">
        <f>+AE2440*G2440</f>
        <v>0</v>
      </c>
      <c r="AM2440" s="93">
        <f>+AF2440*G2440</f>
        <v>0</v>
      </c>
      <c r="AN2440" s="93">
        <f>SUM(AK2440:AM2440)</f>
        <v>0</v>
      </c>
      <c r="AQ2440" s="145" t="s">
        <v>525</v>
      </c>
      <c r="AU2440" s="8"/>
      <c r="AV2440" s="8"/>
      <c r="AW2440" s="2">
        <f>+'[2]BoQ HSYC-Đạt'!AT2440</f>
        <v>0</v>
      </c>
      <c r="AX2440" s="8">
        <f>F2440*AW2440</f>
        <v>0</v>
      </c>
      <c r="AY2440" s="8">
        <f>IF(AQ2440="CT",7%,5%)*AX2440</f>
        <v>0</v>
      </c>
      <c r="AZ2440" s="8">
        <f>AX2440*2%</f>
        <v>0</v>
      </c>
      <c r="BA2440" s="8">
        <f>IF(BB2440&gt;0,0,AX2440*5%)</f>
        <v>0</v>
      </c>
      <c r="BB2440" s="8"/>
      <c r="BC2440" s="8">
        <f>+AX2440+AY2440+AZ2440+BA2440+BB2440</f>
        <v>0</v>
      </c>
      <c r="BD2440" s="8">
        <f>AX2440-AT2440</f>
        <v>0</v>
      </c>
      <c r="BE2440" s="2"/>
      <c r="BH2440" s="2"/>
    </row>
    <row r="2441" spans="2:60" ht="17" hidden="1" outlineLevel="1" x14ac:dyDescent="0.2">
      <c r="B2441" s="82">
        <v>42</v>
      </c>
      <c r="C2441" s="144" t="s">
        <v>531</v>
      </c>
      <c r="D2441" s="144"/>
      <c r="E2441" s="82" t="s">
        <v>160</v>
      </c>
      <c r="F2441" s="143">
        <v>0.05</v>
      </c>
      <c r="G2441" s="142">
        <f>'[1]BoQ HSYC'!F2441</f>
        <v>0.05</v>
      </c>
      <c r="H2441" s="185">
        <f>'[1]BoQ HSYC'!G2441</f>
        <v>0</v>
      </c>
      <c r="I2441" s="185">
        <f>'[1]BoQ HSYC'!H2441</f>
        <v>0</v>
      </c>
      <c r="J2441" s="185">
        <f>'[1]BoQ HSYC'!I2441</f>
        <v>0</v>
      </c>
      <c r="K2441" s="48">
        <f>'[1]BoQ HSYC'!J2441</f>
        <v>36419994</v>
      </c>
      <c r="L2441" s="47">
        <f>'[1]BoQ HSYC'!K2441</f>
        <v>4307040</v>
      </c>
      <c r="M2441" s="47">
        <f>'[1]BoQ HSYC'!L2441</f>
        <v>40727034</v>
      </c>
      <c r="N2441" s="183">
        <f>'[1]BoQ HSYC'!M2441</f>
        <v>12746997.899999999</v>
      </c>
      <c r="O2441" s="183">
        <f>'[1]BoQ HSYC'!N2441</f>
        <v>1507464</v>
      </c>
      <c r="P2441" s="83">
        <f>'[1]BoQ HSYC'!O2441</f>
        <v>14254461.899999999</v>
      </c>
      <c r="Q2441" s="47">
        <f>'[1]BoQ HSYC'!P2441</f>
        <v>2036351.7000000002</v>
      </c>
      <c r="R2441" s="132">
        <f>'[1]BoQ HSYC'!Q2441</f>
        <v>712723.09499999997</v>
      </c>
      <c r="S2441" s="83">
        <f>'[1]BoQ HSYC'!R2441</f>
        <v>2749074.7949999999</v>
      </c>
      <c r="T2441" s="48">
        <f>'[1]BoQ HSYC'!S2441</f>
        <v>0</v>
      </c>
      <c r="U2441" s="132">
        <f>'[1]BoQ HSYC'!T2441</f>
        <v>0</v>
      </c>
      <c r="V2441" s="132" t="str">
        <f>'[1]BoQ HSYC'!U2441</f>
        <v>BĐG Q2/2026</v>
      </c>
      <c r="W2441" s="132" t="str">
        <f>'[1]BoQ HSYC'!V2441</f>
        <v>BĐG Q2/2026</v>
      </c>
      <c r="X2441" s="44" t="str">
        <f>'[1]BoQ HSYC'!W2441</f>
        <v>ME</v>
      </c>
      <c r="Y2441" s="44"/>
      <c r="Z2441" s="44"/>
      <c r="AA2441" s="44"/>
      <c r="AB2441" s="2">
        <v>41262787.569684044</v>
      </c>
      <c r="AC2441" s="2">
        <v>2063139.3784842023</v>
      </c>
      <c r="AD2441" s="2">
        <f>+M2441</f>
        <v>40727034</v>
      </c>
      <c r="AE2441" s="2">
        <f>+AD2441*14%</f>
        <v>5701784.7600000007</v>
      </c>
      <c r="AF2441" s="155">
        <f>+AD2441*35%</f>
        <v>14254461.899999999</v>
      </c>
      <c r="AG2441" s="2">
        <f>+AD2441*F2441</f>
        <v>2036351.7000000002</v>
      </c>
      <c r="AH2441" s="2">
        <f>+AE2441*F2441</f>
        <v>285089.23800000007</v>
      </c>
      <c r="AI2441" s="2">
        <f>+AF2441*F2441</f>
        <v>712723.09499999997</v>
      </c>
      <c r="AJ2441" s="2">
        <f>SUM(AG2441:AI2441)</f>
        <v>3034164.0329999998</v>
      </c>
      <c r="AK2441" s="2">
        <f>+AD2441*G2441</f>
        <v>2036351.7000000002</v>
      </c>
      <c r="AL2441" s="2">
        <f>+AE2441*G2441</f>
        <v>285089.23800000007</v>
      </c>
      <c r="AM2441" s="2">
        <f>+AF2441*G2441</f>
        <v>712723.09499999997</v>
      </c>
      <c r="AN2441" s="155">
        <f>SUM(AK2441:AM2441)</f>
        <v>3034164.0329999998</v>
      </c>
      <c r="AQ2441" s="145" t="s">
        <v>525</v>
      </c>
      <c r="AU2441" s="8"/>
      <c r="AV2441" s="8"/>
      <c r="AW2441" s="2">
        <f>+'[2]BoQ HSYC-Đạt'!AT2441</f>
        <v>44799737.399999999</v>
      </c>
      <c r="AX2441" s="8">
        <f>F2441*AW2441</f>
        <v>2239986.87</v>
      </c>
      <c r="AY2441" s="8">
        <f>IF(AQ2441="CT",7%,5%)*AX2441</f>
        <v>156799.08090000003</v>
      </c>
      <c r="AZ2441" s="8">
        <f>AX2441*2%</f>
        <v>44799.737400000005</v>
      </c>
      <c r="BA2441" s="8">
        <f>IF(BB2441&gt;0,0,AX2441*5%)</f>
        <v>111999.34350000002</v>
      </c>
      <c r="BB2441" s="8"/>
      <c r="BC2441" s="8">
        <f>+AX2441+AY2441+AZ2441+BA2441+BB2441</f>
        <v>2553585.0318</v>
      </c>
      <c r="BD2441" s="8">
        <f>AX2441-AT2441</f>
        <v>2239986.87</v>
      </c>
      <c r="BE2441" s="2"/>
      <c r="BH2441" s="2"/>
    </row>
    <row r="2442" spans="2:60" ht="17" hidden="1" outlineLevel="1" x14ac:dyDescent="0.2">
      <c r="B2442" s="82">
        <v>43</v>
      </c>
      <c r="C2442" s="144" t="s">
        <v>561</v>
      </c>
      <c r="D2442" s="144"/>
      <c r="E2442" s="82" t="s">
        <v>160</v>
      </c>
      <c r="F2442" s="143">
        <v>0.25</v>
      </c>
      <c r="G2442" s="142">
        <f>'[1]BoQ HSYC'!F2442</f>
        <v>0.25</v>
      </c>
      <c r="H2442" s="185">
        <f>'[1]BoQ HSYC'!G2442</f>
        <v>0</v>
      </c>
      <c r="I2442" s="185">
        <f>'[1]BoQ HSYC'!H2442</f>
        <v>0</v>
      </c>
      <c r="J2442" s="185">
        <f>'[1]BoQ HSYC'!I2442</f>
        <v>0</v>
      </c>
      <c r="K2442" s="48">
        <f>'[1]BoQ HSYC'!J2442</f>
        <v>23523708</v>
      </c>
      <c r="L2442" s="47">
        <f>'[1]BoQ HSYC'!K2442</f>
        <v>3420600</v>
      </c>
      <c r="M2442" s="47">
        <f>'[1]BoQ HSYC'!L2442</f>
        <v>26944308</v>
      </c>
      <c r="N2442" s="183">
        <f>'[1]BoQ HSYC'!M2442</f>
        <v>8233297.7999999998</v>
      </c>
      <c r="O2442" s="183">
        <f>'[1]BoQ HSYC'!N2442</f>
        <v>1197210</v>
      </c>
      <c r="P2442" s="83">
        <f>'[1]BoQ HSYC'!O2442</f>
        <v>9430507.8000000007</v>
      </c>
      <c r="Q2442" s="47">
        <f>'[1]BoQ HSYC'!P2442</f>
        <v>6736077</v>
      </c>
      <c r="R2442" s="132">
        <f>'[1]BoQ HSYC'!Q2442</f>
        <v>2357626.9500000002</v>
      </c>
      <c r="S2442" s="83">
        <f>'[1]BoQ HSYC'!R2442</f>
        <v>9093703.9499999993</v>
      </c>
      <c r="T2442" s="48">
        <f>'[1]BoQ HSYC'!S2442</f>
        <v>0</v>
      </c>
      <c r="U2442" s="132">
        <f>'[1]BoQ HSYC'!T2442</f>
        <v>0</v>
      </c>
      <c r="V2442" s="132" t="str">
        <f>'[1]BoQ HSYC'!U2442</f>
        <v>BĐG Q2/2026</v>
      </c>
      <c r="W2442" s="132" t="str">
        <f>'[1]BoQ HSYC'!V2442</f>
        <v>BĐG Q2/2026</v>
      </c>
      <c r="X2442" s="44" t="str">
        <f>'[1]BoQ HSYC'!W2442</f>
        <v>ME</v>
      </c>
      <c r="Y2442" s="44"/>
      <c r="Z2442" s="44"/>
      <c r="AA2442" s="44"/>
      <c r="AB2442" s="2">
        <v>26932640.737063464</v>
      </c>
      <c r="AC2442" s="2">
        <v>6733160.1842658659</v>
      </c>
      <c r="AD2442" s="2">
        <f>+M2442</f>
        <v>26944308</v>
      </c>
      <c r="AE2442" s="2">
        <f>+AD2442*14%</f>
        <v>3772203.1200000006</v>
      </c>
      <c r="AF2442" s="155">
        <f>+AD2442*35%</f>
        <v>9430507.7999999989</v>
      </c>
      <c r="AG2442" s="2">
        <f>+AD2442*F2442</f>
        <v>6736077</v>
      </c>
      <c r="AH2442" s="2">
        <f>+AE2442*F2442</f>
        <v>943050.78000000014</v>
      </c>
      <c r="AI2442" s="2">
        <f>+AF2442*F2442</f>
        <v>2357626.9499999997</v>
      </c>
      <c r="AJ2442" s="2">
        <f>SUM(AG2442:AI2442)</f>
        <v>10036754.73</v>
      </c>
      <c r="AK2442" s="2">
        <f>+AD2442*G2442</f>
        <v>6736077</v>
      </c>
      <c r="AL2442" s="2">
        <f>+AE2442*G2442</f>
        <v>943050.78000000014</v>
      </c>
      <c r="AM2442" s="2">
        <f>+AF2442*G2442</f>
        <v>2357626.9499999997</v>
      </c>
      <c r="AN2442" s="155">
        <f>SUM(AK2442:AM2442)</f>
        <v>10036754.73</v>
      </c>
      <c r="AQ2442" s="145" t="s">
        <v>525</v>
      </c>
      <c r="AU2442" s="8"/>
      <c r="AV2442" s="8"/>
      <c r="AW2442" s="2">
        <f>+'[2]BoQ HSYC-Đạt'!AT2442</f>
        <v>29638738.800000001</v>
      </c>
      <c r="AX2442" s="8">
        <f>F2442*AW2442</f>
        <v>7409684.7000000002</v>
      </c>
      <c r="AY2442" s="8">
        <f>IF(AQ2442="CT",7%,5%)*AX2442</f>
        <v>518677.92900000006</v>
      </c>
      <c r="AZ2442" s="8">
        <f>AX2442*2%</f>
        <v>148193.69400000002</v>
      </c>
      <c r="BA2442" s="8">
        <f>IF(BB2442&gt;0,0,AX2442*5%)</f>
        <v>370484.23500000004</v>
      </c>
      <c r="BB2442" s="8"/>
      <c r="BC2442" s="8">
        <f>+AX2442+AY2442+AZ2442+BA2442+BB2442</f>
        <v>8447040.5580000002</v>
      </c>
      <c r="BD2442" s="8">
        <f>AX2442-AT2442</f>
        <v>7409684.7000000002</v>
      </c>
      <c r="BE2442" s="2"/>
      <c r="BH2442" s="2"/>
    </row>
    <row r="2443" spans="2:60" ht="17" hidden="1" outlineLevel="1" x14ac:dyDescent="0.2">
      <c r="B2443" s="82">
        <v>44</v>
      </c>
      <c r="C2443" s="144" t="s">
        <v>530</v>
      </c>
      <c r="D2443" s="144"/>
      <c r="E2443" s="82" t="s">
        <v>160</v>
      </c>
      <c r="F2443" s="143">
        <v>0.94199999999999995</v>
      </c>
      <c r="G2443" s="142">
        <f>'[1]BoQ HSYC'!F2443</f>
        <v>0.94199999999999995</v>
      </c>
      <c r="H2443" s="185">
        <f>'[1]BoQ HSYC'!G2443</f>
        <v>0</v>
      </c>
      <c r="I2443" s="185">
        <f>'[1]BoQ HSYC'!H2443</f>
        <v>0</v>
      </c>
      <c r="J2443" s="185">
        <f>'[1]BoQ HSYC'!I2443</f>
        <v>0</v>
      </c>
      <c r="K2443" s="48">
        <f>'[1]BoQ HSYC'!J2443</f>
        <v>18789030</v>
      </c>
      <c r="L2443" s="47">
        <f>'[1]BoQ HSYC'!K2443</f>
        <v>3166800</v>
      </c>
      <c r="M2443" s="47">
        <f>'[1]BoQ HSYC'!L2443</f>
        <v>21955830</v>
      </c>
      <c r="N2443" s="183">
        <f>'[1]BoQ HSYC'!M2443</f>
        <v>6576160.5</v>
      </c>
      <c r="O2443" s="183">
        <f>'[1]BoQ HSYC'!N2443</f>
        <v>1108380</v>
      </c>
      <c r="P2443" s="83">
        <f>'[1]BoQ HSYC'!O2443</f>
        <v>7684540.5</v>
      </c>
      <c r="Q2443" s="47">
        <f>'[1]BoQ HSYC'!P2443</f>
        <v>20682391.859999999</v>
      </c>
      <c r="R2443" s="132">
        <f>'[1]BoQ HSYC'!Q2443</f>
        <v>7238837.1509999996</v>
      </c>
      <c r="S2443" s="83">
        <f>'[1]BoQ HSYC'!R2443</f>
        <v>27921229.011</v>
      </c>
      <c r="T2443" s="48">
        <f>'[1]BoQ HSYC'!S2443</f>
        <v>0</v>
      </c>
      <c r="U2443" s="132">
        <f>'[1]BoQ HSYC'!T2443</f>
        <v>0</v>
      </c>
      <c r="V2443" s="132" t="str">
        <f>'[1]BoQ HSYC'!U2443</f>
        <v>BĐG Q2/2026</v>
      </c>
      <c r="W2443" s="132" t="str">
        <f>'[1]BoQ HSYC'!V2443</f>
        <v>BĐG Q2/2026</v>
      </c>
      <c r="X2443" s="44" t="str">
        <f>'[1]BoQ HSYC'!W2443</f>
        <v>ME</v>
      </c>
      <c r="Y2443" s="44"/>
      <c r="Z2443" s="44"/>
      <c r="AA2443" s="44"/>
      <c r="AB2443" s="2">
        <v>21286626.100098975</v>
      </c>
      <c r="AC2443" s="2">
        <v>20052001.786293235</v>
      </c>
      <c r="AD2443" s="2">
        <f>+M2443</f>
        <v>21955830</v>
      </c>
      <c r="AE2443" s="2">
        <f>+AD2443*14%</f>
        <v>3073816.2</v>
      </c>
      <c r="AF2443" s="155">
        <f>+AD2443*35%</f>
        <v>7684540.4999999991</v>
      </c>
      <c r="AG2443" s="2">
        <f>+AD2443*F2443</f>
        <v>20682391.859999999</v>
      </c>
      <c r="AH2443" s="2">
        <f>+AE2443*F2443</f>
        <v>2895534.8604000001</v>
      </c>
      <c r="AI2443" s="2">
        <f>+AF2443*F2443</f>
        <v>7238837.1509999987</v>
      </c>
      <c r="AJ2443" s="2">
        <f>SUM(AG2443:AI2443)</f>
        <v>30816763.871399999</v>
      </c>
      <c r="AK2443" s="2">
        <f>+AD2443*G2443</f>
        <v>20682391.859999999</v>
      </c>
      <c r="AL2443" s="2">
        <f>+AE2443*G2443</f>
        <v>2895534.8604000001</v>
      </c>
      <c r="AM2443" s="2">
        <f>+AF2443*G2443</f>
        <v>7238837.1509999987</v>
      </c>
      <c r="AN2443" s="155">
        <f>SUM(AK2443:AM2443)</f>
        <v>30816763.871399999</v>
      </c>
      <c r="AQ2443" s="145" t="s">
        <v>525</v>
      </c>
      <c r="AU2443" s="8"/>
      <c r="AV2443" s="8"/>
      <c r="AW2443" s="2">
        <f>+'[2]BoQ HSYC-Đạt'!AT2443</f>
        <v>24151413</v>
      </c>
      <c r="AX2443" s="8">
        <f>F2443*AW2443</f>
        <v>22750631.046</v>
      </c>
      <c r="AY2443" s="8">
        <f>IF(AQ2443="CT",7%,5%)*AX2443</f>
        <v>1592544.1732200002</v>
      </c>
      <c r="AZ2443" s="8">
        <f>AX2443*2%</f>
        <v>455012.62092000002</v>
      </c>
      <c r="BA2443" s="8">
        <f>IF(BB2443&gt;0,0,AX2443*5%)</f>
        <v>1137531.5523000001</v>
      </c>
      <c r="BB2443" s="8"/>
      <c r="BC2443" s="8">
        <f>+AX2443+AY2443+AZ2443+BA2443+BB2443</f>
        <v>25935719.392439999</v>
      </c>
      <c r="BD2443" s="8">
        <f>AX2443-AT2443</f>
        <v>22750631.046</v>
      </c>
      <c r="BE2443" s="2"/>
      <c r="BH2443" s="2"/>
    </row>
    <row r="2444" spans="2:60" ht="17" hidden="1" outlineLevel="1" x14ac:dyDescent="0.2">
      <c r="B2444" s="82">
        <v>45</v>
      </c>
      <c r="C2444" s="144" t="s">
        <v>560</v>
      </c>
      <c r="D2444" s="144"/>
      <c r="E2444" s="82" t="s">
        <v>160</v>
      </c>
      <c r="F2444" s="143">
        <v>1.3919999999999999</v>
      </c>
      <c r="G2444" s="142">
        <f>'[1]BoQ HSYC'!F2444</f>
        <v>1.3919999999999999</v>
      </c>
      <c r="H2444" s="185">
        <f>'[1]BoQ HSYC'!G2444</f>
        <v>0</v>
      </c>
      <c r="I2444" s="185">
        <f>'[1]BoQ HSYC'!H2444</f>
        <v>0</v>
      </c>
      <c r="J2444" s="185">
        <f>'[1]BoQ HSYC'!I2444</f>
        <v>0</v>
      </c>
      <c r="K2444" s="48">
        <f>'[1]BoQ HSYC'!J2444</f>
        <v>12289680</v>
      </c>
      <c r="L2444" s="47">
        <f>'[1]BoQ HSYC'!K2444</f>
        <v>2913000</v>
      </c>
      <c r="M2444" s="47">
        <f>'[1]BoQ HSYC'!L2444</f>
        <v>15202680</v>
      </c>
      <c r="N2444" s="183">
        <f>'[1]BoQ HSYC'!M2444</f>
        <v>4301388</v>
      </c>
      <c r="O2444" s="183">
        <f>'[1]BoQ HSYC'!N2444</f>
        <v>1019549.9999999999</v>
      </c>
      <c r="P2444" s="83">
        <f>'[1]BoQ HSYC'!O2444</f>
        <v>5320938</v>
      </c>
      <c r="Q2444" s="47">
        <f>'[1]BoQ HSYC'!P2444</f>
        <v>21162130.559999999</v>
      </c>
      <c r="R2444" s="132">
        <f>'[1]BoQ HSYC'!Q2444</f>
        <v>7406745.6959999995</v>
      </c>
      <c r="S2444" s="83">
        <f>'[1]BoQ HSYC'!R2444</f>
        <v>28568876.255999997</v>
      </c>
      <c r="T2444" s="48">
        <f>'[1]BoQ HSYC'!S2444</f>
        <v>0</v>
      </c>
      <c r="U2444" s="132">
        <f>'[1]BoQ HSYC'!T2444</f>
        <v>0</v>
      </c>
      <c r="V2444" s="132" t="str">
        <f>'[1]BoQ HSYC'!U2444</f>
        <v>BĐG Q2/2026</v>
      </c>
      <c r="W2444" s="132" t="str">
        <f>'[1]BoQ HSYC'!V2444</f>
        <v>BĐG Q2/2026</v>
      </c>
      <c r="X2444" s="44" t="str">
        <f>'[1]BoQ HSYC'!W2444</f>
        <v>ME</v>
      </c>
      <c r="Y2444" s="44"/>
      <c r="Z2444" s="44"/>
      <c r="AA2444" s="44"/>
      <c r="AB2444" s="2">
        <v>14180757.839119164</v>
      </c>
      <c r="AC2444" s="2">
        <v>19739614.912053876</v>
      </c>
      <c r="AD2444" s="2">
        <f>+M2444</f>
        <v>15202680</v>
      </c>
      <c r="AE2444" s="2">
        <f>+AD2444*14%</f>
        <v>2128375.2000000002</v>
      </c>
      <c r="AF2444" s="155">
        <f>+AD2444*35%</f>
        <v>5320938</v>
      </c>
      <c r="AG2444" s="2">
        <f>+AD2444*F2444</f>
        <v>21162130.559999999</v>
      </c>
      <c r="AH2444" s="2">
        <f>+AE2444*F2444</f>
        <v>2962698.2784000002</v>
      </c>
      <c r="AI2444" s="2">
        <f>+AF2444*F2444</f>
        <v>7406745.6959999995</v>
      </c>
      <c r="AJ2444" s="2">
        <f>SUM(AG2444:AI2444)</f>
        <v>31531574.534399997</v>
      </c>
      <c r="AK2444" s="2">
        <f>+AD2444*G2444</f>
        <v>21162130.559999999</v>
      </c>
      <c r="AL2444" s="2">
        <f>+AE2444*G2444</f>
        <v>2962698.2784000002</v>
      </c>
      <c r="AM2444" s="2">
        <f>+AF2444*G2444</f>
        <v>7406745.6959999995</v>
      </c>
      <c r="AN2444" s="155">
        <f>SUM(AK2444:AM2444)</f>
        <v>31531574.534399997</v>
      </c>
      <c r="AQ2444" s="145" t="s">
        <v>525</v>
      </c>
      <c r="AU2444" s="8"/>
      <c r="AV2444" s="8"/>
      <c r="AW2444" s="2">
        <f>+'[2]BoQ HSYC-Đạt'!AT2444</f>
        <v>16722948</v>
      </c>
      <c r="AX2444" s="8">
        <f>F2444*AW2444</f>
        <v>23278343.615999997</v>
      </c>
      <c r="AY2444" s="8">
        <f>IF(AQ2444="CT",7%,5%)*AX2444</f>
        <v>1629484.0531199998</v>
      </c>
      <c r="AZ2444" s="8">
        <f>AX2444*2%</f>
        <v>465566.87231999997</v>
      </c>
      <c r="BA2444" s="8">
        <f>IF(BB2444&gt;0,0,AX2444*5%)</f>
        <v>1163917.1808</v>
      </c>
      <c r="BB2444" s="8"/>
      <c r="BC2444" s="8">
        <f>+AX2444+AY2444+AZ2444+BA2444+BB2444</f>
        <v>26537311.722239994</v>
      </c>
      <c r="BD2444" s="8">
        <f>AX2444-AT2444</f>
        <v>23278343.615999997</v>
      </c>
      <c r="BE2444" s="2"/>
      <c r="BH2444" s="2"/>
    </row>
    <row r="2445" spans="2:60" ht="17" hidden="1" outlineLevel="1" x14ac:dyDescent="0.2">
      <c r="B2445" s="82">
        <v>46</v>
      </c>
      <c r="C2445" s="144" t="s">
        <v>559</v>
      </c>
      <c r="D2445" s="144"/>
      <c r="E2445" s="82" t="s">
        <v>160</v>
      </c>
      <c r="F2445" s="143">
        <v>1.462</v>
      </c>
      <c r="G2445" s="142">
        <f>'[1]BoQ HSYC'!F2445</f>
        <v>1.462</v>
      </c>
      <c r="H2445" s="185">
        <f>'[1]BoQ HSYC'!G2445</f>
        <v>0</v>
      </c>
      <c r="I2445" s="185">
        <f>'[1]BoQ HSYC'!H2445</f>
        <v>0</v>
      </c>
      <c r="J2445" s="185">
        <f>'[1]BoQ HSYC'!I2445</f>
        <v>0</v>
      </c>
      <c r="K2445" s="48">
        <f>'[1]BoQ HSYC'!J2445</f>
        <v>7846488</v>
      </c>
      <c r="L2445" s="47">
        <f>'[1]BoQ HSYC'!K2445</f>
        <v>2394120</v>
      </c>
      <c r="M2445" s="47">
        <f>'[1]BoQ HSYC'!L2445</f>
        <v>10240608</v>
      </c>
      <c r="N2445" s="183">
        <f>'[1]BoQ HSYC'!M2445</f>
        <v>2746270.8</v>
      </c>
      <c r="O2445" s="183">
        <f>'[1]BoQ HSYC'!N2445</f>
        <v>837942</v>
      </c>
      <c r="P2445" s="83">
        <f>'[1]BoQ HSYC'!O2445</f>
        <v>3584212.8</v>
      </c>
      <c r="Q2445" s="47">
        <f>'[1]BoQ HSYC'!P2445</f>
        <v>14971768.896</v>
      </c>
      <c r="R2445" s="132">
        <f>'[1]BoQ HSYC'!Q2445</f>
        <v>5240119.1135999998</v>
      </c>
      <c r="S2445" s="83">
        <f>'[1]BoQ HSYC'!R2445</f>
        <v>20211888.009599999</v>
      </c>
      <c r="T2445" s="48">
        <f>'[1]BoQ HSYC'!S2445</f>
        <v>0</v>
      </c>
      <c r="U2445" s="132">
        <f>'[1]BoQ HSYC'!T2445</f>
        <v>0</v>
      </c>
      <c r="V2445" s="132" t="str">
        <f>'[1]BoQ HSYC'!U2445</f>
        <v>BĐG Q2/2026</v>
      </c>
      <c r="W2445" s="132" t="str">
        <f>'[1]BoQ HSYC'!V2445</f>
        <v>BĐG Q2/2026</v>
      </c>
      <c r="X2445" s="44" t="str">
        <f>'[1]BoQ HSYC'!W2445</f>
        <v>ME</v>
      </c>
      <c r="Y2445" s="44"/>
      <c r="Z2445" s="44"/>
      <c r="AA2445" s="44"/>
      <c r="AB2445" s="2">
        <v>10055686.989280764</v>
      </c>
      <c r="AC2445" s="2">
        <v>14701414.378328476</v>
      </c>
      <c r="AD2445" s="2">
        <f>+M2445</f>
        <v>10240608</v>
      </c>
      <c r="AE2445" s="2">
        <f>+AD2445*14%</f>
        <v>1433685.12</v>
      </c>
      <c r="AF2445" s="155">
        <f>+AD2445*35%</f>
        <v>3584212.8</v>
      </c>
      <c r="AG2445" s="2">
        <f>+AD2445*F2445</f>
        <v>14971768.896</v>
      </c>
      <c r="AH2445" s="2">
        <f>+AE2445*F2445</f>
        <v>2096047.6454400001</v>
      </c>
      <c r="AI2445" s="2">
        <f>+AF2445*F2445</f>
        <v>5240119.1135999998</v>
      </c>
      <c r="AJ2445" s="2">
        <f>SUM(AG2445:AI2445)</f>
        <v>22307935.65504</v>
      </c>
      <c r="AK2445" s="2">
        <f>+AD2445*G2445</f>
        <v>14971768.896</v>
      </c>
      <c r="AL2445" s="2">
        <f>+AE2445*G2445</f>
        <v>2096047.6454400001</v>
      </c>
      <c r="AM2445" s="2">
        <f>+AF2445*G2445</f>
        <v>5240119.1135999998</v>
      </c>
      <c r="AN2445" s="155">
        <f>SUM(AK2445:AM2445)</f>
        <v>22307935.65504</v>
      </c>
      <c r="AQ2445" s="145" t="s">
        <v>525</v>
      </c>
      <c r="AU2445" s="8"/>
      <c r="AV2445" s="8"/>
      <c r="AW2445" s="2">
        <f>+'[2]BoQ HSYC-Đạt'!AT2445</f>
        <v>11264668.800000001</v>
      </c>
      <c r="AX2445" s="8">
        <f>F2445*AW2445</f>
        <v>16468945.785600001</v>
      </c>
      <c r="AY2445" s="8">
        <f>IF(AQ2445="CT",7%,5%)*AX2445</f>
        <v>1152826.2049920002</v>
      </c>
      <c r="AZ2445" s="8">
        <f>AX2445*2%</f>
        <v>329378.91571200005</v>
      </c>
      <c r="BA2445" s="8">
        <f>IF(BB2445&gt;0,0,AX2445*5%)</f>
        <v>823447.28928000014</v>
      </c>
      <c r="BB2445" s="8"/>
      <c r="BC2445" s="8">
        <f>+AX2445+AY2445+AZ2445+BA2445+BB2445</f>
        <v>18774598.195584003</v>
      </c>
      <c r="BD2445" s="8">
        <f>AX2445-AT2445</f>
        <v>16468945.785600001</v>
      </c>
      <c r="BE2445" s="2"/>
      <c r="BH2445" s="2"/>
    </row>
    <row r="2446" spans="2:60" ht="17" hidden="1" outlineLevel="1" x14ac:dyDescent="0.2">
      <c r="B2446" s="82">
        <v>47</v>
      </c>
      <c r="C2446" s="144" t="s">
        <v>558</v>
      </c>
      <c r="D2446" s="144"/>
      <c r="E2446" s="82" t="s">
        <v>160</v>
      </c>
      <c r="F2446" s="143">
        <v>0.6</v>
      </c>
      <c r="G2446" s="142">
        <f>'[1]BoQ HSYC'!F2446</f>
        <v>0.6</v>
      </c>
      <c r="H2446" s="185">
        <f>'[1]BoQ HSYC'!G2446</f>
        <v>0</v>
      </c>
      <c r="I2446" s="185">
        <f>'[1]BoQ HSYC'!H2446</f>
        <v>0</v>
      </c>
      <c r="J2446" s="185">
        <f>'[1]BoQ HSYC'!I2446</f>
        <v>0</v>
      </c>
      <c r="K2446" s="48">
        <f>'[1]BoQ HSYC'!J2446</f>
        <v>3844464</v>
      </c>
      <c r="L2446" s="47">
        <f>'[1]BoQ HSYC'!K2446</f>
        <v>2265240</v>
      </c>
      <c r="M2446" s="47">
        <f>'[1]BoQ HSYC'!L2446</f>
        <v>6109704</v>
      </c>
      <c r="N2446" s="183">
        <f>'[1]BoQ HSYC'!M2446</f>
        <v>1345562.4</v>
      </c>
      <c r="O2446" s="183">
        <f>'[1]BoQ HSYC'!N2446</f>
        <v>792834</v>
      </c>
      <c r="P2446" s="83">
        <f>'[1]BoQ HSYC'!O2446</f>
        <v>2138396.4</v>
      </c>
      <c r="Q2446" s="47">
        <f>'[1]BoQ HSYC'!P2446</f>
        <v>3665822.4</v>
      </c>
      <c r="R2446" s="132">
        <f>'[1]BoQ HSYC'!Q2446</f>
        <v>1283037.8399999999</v>
      </c>
      <c r="S2446" s="83">
        <f>'[1]BoQ HSYC'!R2446</f>
        <v>4948860.24</v>
      </c>
      <c r="T2446" s="48">
        <f>'[1]BoQ HSYC'!S2446</f>
        <v>0</v>
      </c>
      <c r="U2446" s="132">
        <f>'[1]BoQ HSYC'!T2446</f>
        <v>0</v>
      </c>
      <c r="V2446" s="132" t="str">
        <f>'[1]BoQ HSYC'!U2446</f>
        <v>BĐG Q2/2026</v>
      </c>
      <c r="W2446" s="132" t="str">
        <f>'[1]BoQ HSYC'!V2446</f>
        <v>BĐG Q2/2026</v>
      </c>
      <c r="X2446" s="44" t="str">
        <f>'[1]BoQ HSYC'!W2446</f>
        <v>ME</v>
      </c>
      <c r="Y2446" s="44"/>
      <c r="Z2446" s="44"/>
      <c r="AA2446" s="44"/>
      <c r="AB2446" s="2">
        <v>6431825.5247725872</v>
      </c>
      <c r="AC2446" s="2">
        <v>3859095.3148635523</v>
      </c>
      <c r="AD2446" s="2">
        <f>+M2446</f>
        <v>6109704</v>
      </c>
      <c r="AE2446" s="2">
        <f>+AD2446*14%</f>
        <v>855358.56</v>
      </c>
      <c r="AF2446" s="155">
        <f>+AD2446*35%</f>
        <v>2138396.4</v>
      </c>
      <c r="AG2446" s="2">
        <f>+AD2446*F2446</f>
        <v>3665822.4</v>
      </c>
      <c r="AH2446" s="2">
        <f>+AE2446*F2446</f>
        <v>513215.136</v>
      </c>
      <c r="AI2446" s="2">
        <f>+AF2446*F2446</f>
        <v>1283037.8399999999</v>
      </c>
      <c r="AJ2446" s="2">
        <f>SUM(AG2446:AI2446)</f>
        <v>5462075.3760000002</v>
      </c>
      <c r="AK2446" s="2">
        <f>+AD2446*G2446</f>
        <v>3665822.4</v>
      </c>
      <c r="AL2446" s="2">
        <f>+AE2446*G2446</f>
        <v>513215.136</v>
      </c>
      <c r="AM2446" s="2">
        <f>+AF2446*G2446</f>
        <v>1283037.8399999999</v>
      </c>
      <c r="AN2446" s="155">
        <f>SUM(AK2446:AM2446)</f>
        <v>5462075.3760000002</v>
      </c>
      <c r="AQ2446" s="145" t="s">
        <v>525</v>
      </c>
      <c r="AU2446" s="8"/>
      <c r="AV2446" s="8"/>
      <c r="AW2446" s="2">
        <f>+'[2]BoQ HSYC-Đạt'!AT2446</f>
        <v>6720674.4000000004</v>
      </c>
      <c r="AX2446" s="8">
        <f>F2446*AW2446</f>
        <v>4032404.64</v>
      </c>
      <c r="AY2446" s="8">
        <f>IF(AQ2446="CT",7%,5%)*AX2446</f>
        <v>282268.32480000006</v>
      </c>
      <c r="AZ2446" s="8">
        <f>AX2446*2%</f>
        <v>80648.092799999999</v>
      </c>
      <c r="BA2446" s="8">
        <f>IF(BB2446&gt;0,0,AX2446*5%)</f>
        <v>201620.23200000002</v>
      </c>
      <c r="BB2446" s="8"/>
      <c r="BC2446" s="8">
        <f>+AX2446+AY2446+AZ2446+BA2446+BB2446</f>
        <v>4596941.2895999998</v>
      </c>
      <c r="BD2446" s="8">
        <f>AX2446-AT2446</f>
        <v>4032404.64</v>
      </c>
      <c r="BE2446" s="2"/>
      <c r="BH2446" s="2"/>
    </row>
    <row r="2447" spans="2:60" ht="17" hidden="1" outlineLevel="1" x14ac:dyDescent="0.2">
      <c r="B2447" s="82">
        <v>48</v>
      </c>
      <c r="C2447" s="144" t="s">
        <v>557</v>
      </c>
      <c r="D2447" s="144"/>
      <c r="E2447" s="82" t="s">
        <v>160</v>
      </c>
      <c r="F2447" s="143">
        <v>0.24</v>
      </c>
      <c r="G2447" s="142">
        <f>'[1]BoQ HSYC'!F2447</f>
        <v>0.24</v>
      </c>
      <c r="H2447" s="185">
        <f>'[1]BoQ HSYC'!G2447</f>
        <v>0</v>
      </c>
      <c r="I2447" s="185">
        <f>'[1]BoQ HSYC'!H2447</f>
        <v>0</v>
      </c>
      <c r="J2447" s="185">
        <f>'[1]BoQ HSYC'!I2447</f>
        <v>0</v>
      </c>
      <c r="K2447" s="48">
        <f>'[1]BoQ HSYC'!J2447</f>
        <v>1961622</v>
      </c>
      <c r="L2447" s="47">
        <f>'[1]BoQ HSYC'!K2447</f>
        <v>1659240.0000000002</v>
      </c>
      <c r="M2447" s="47">
        <f>'[1]BoQ HSYC'!L2447</f>
        <v>3620862</v>
      </c>
      <c r="N2447" s="183">
        <f>'[1]BoQ HSYC'!M2447</f>
        <v>686567.7</v>
      </c>
      <c r="O2447" s="183">
        <f>'[1]BoQ HSYC'!N2447</f>
        <v>580734</v>
      </c>
      <c r="P2447" s="83">
        <f>'[1]BoQ HSYC'!O2447</f>
        <v>1267301.7</v>
      </c>
      <c r="Q2447" s="47">
        <f>'[1]BoQ HSYC'!P2447</f>
        <v>869006.88</v>
      </c>
      <c r="R2447" s="132">
        <f>'[1]BoQ HSYC'!Q2447</f>
        <v>304152.408</v>
      </c>
      <c r="S2447" s="83">
        <f>'[1]BoQ HSYC'!R2447</f>
        <v>1173159.2879999999</v>
      </c>
      <c r="T2447" s="48">
        <f>'[1]BoQ HSYC'!S2447</f>
        <v>0</v>
      </c>
      <c r="U2447" s="132">
        <f>'[1]BoQ HSYC'!T2447</f>
        <v>0</v>
      </c>
      <c r="V2447" s="132" t="str">
        <f>'[1]BoQ HSYC'!U2447</f>
        <v>BĐG Q2/2026</v>
      </c>
      <c r="W2447" s="132" t="str">
        <f>'[1]BoQ HSYC'!V2447</f>
        <v>BĐG Q2/2026</v>
      </c>
      <c r="X2447" s="44" t="str">
        <f>'[1]BoQ HSYC'!W2447</f>
        <v>ME</v>
      </c>
      <c r="Y2447" s="44"/>
      <c r="Z2447" s="44"/>
      <c r="AA2447" s="44"/>
      <c r="AB2447" s="2">
        <v>3726444.0495739877</v>
      </c>
      <c r="AC2447" s="2">
        <v>894346.57189775701</v>
      </c>
      <c r="AD2447" s="2">
        <f>+M2447</f>
        <v>3620862</v>
      </c>
      <c r="AE2447" s="2">
        <f>+AD2447*14%</f>
        <v>506920.68000000005</v>
      </c>
      <c r="AF2447" s="155">
        <f>+AD2447*35%</f>
        <v>1267301.7</v>
      </c>
      <c r="AG2447" s="2">
        <f>+AD2447*F2447</f>
        <v>869006.88</v>
      </c>
      <c r="AH2447" s="2">
        <f>+AE2447*F2447</f>
        <v>121660.96320000001</v>
      </c>
      <c r="AI2447" s="2">
        <f>+AF2447*F2447</f>
        <v>304152.408</v>
      </c>
      <c r="AJ2447" s="2">
        <f>SUM(AG2447:AI2447)</f>
        <v>1294820.2512000001</v>
      </c>
      <c r="AK2447" s="2">
        <f>+AD2447*G2447</f>
        <v>869006.88</v>
      </c>
      <c r="AL2447" s="2">
        <f>+AE2447*G2447</f>
        <v>121660.96320000001</v>
      </c>
      <c r="AM2447" s="2">
        <f>+AF2447*G2447</f>
        <v>304152.408</v>
      </c>
      <c r="AN2447" s="155">
        <f>SUM(AK2447:AM2447)</f>
        <v>1294820.2512000001</v>
      </c>
      <c r="AQ2447" s="145" t="s">
        <v>525</v>
      </c>
      <c r="AU2447" s="8"/>
      <c r="AV2447" s="8"/>
      <c r="AW2447" s="2">
        <f>+'[2]BoQ HSYC-Đạt'!AT2447</f>
        <v>3982948.2</v>
      </c>
      <c r="AX2447" s="8">
        <f>F2447*AW2447</f>
        <v>955907.56799999997</v>
      </c>
      <c r="AY2447" s="8">
        <f>IF(AQ2447="CT",7%,5%)*AX2447</f>
        <v>66913.529760000005</v>
      </c>
      <c r="AZ2447" s="8">
        <f>AX2447*2%</f>
        <v>19118.15136</v>
      </c>
      <c r="BA2447" s="8">
        <f>IF(BB2447&gt;0,0,AX2447*5%)</f>
        <v>47795.378400000001</v>
      </c>
      <c r="BB2447" s="8"/>
      <c r="BC2447" s="8">
        <f>+AX2447+AY2447+AZ2447+BA2447+BB2447</f>
        <v>1089734.6275200001</v>
      </c>
      <c r="BD2447" s="8">
        <f>AX2447-AT2447</f>
        <v>955907.56799999997</v>
      </c>
      <c r="BE2447" s="2"/>
      <c r="BH2447" s="2"/>
    </row>
    <row r="2448" spans="2:60" ht="17" hidden="1" outlineLevel="1" x14ac:dyDescent="0.2">
      <c r="B2448" s="82">
        <v>49</v>
      </c>
      <c r="C2448" s="144" t="s">
        <v>786</v>
      </c>
      <c r="D2448" s="144"/>
      <c r="E2448" s="82" t="s">
        <v>85</v>
      </c>
      <c r="F2448" s="143">
        <v>1</v>
      </c>
      <c r="G2448" s="142">
        <f>'[1]BoQ HSYC'!F2448</f>
        <v>1</v>
      </c>
      <c r="H2448" s="185">
        <f>'[1]BoQ HSYC'!G2448</f>
        <v>0</v>
      </c>
      <c r="I2448" s="185">
        <f>'[1]BoQ HSYC'!H2448</f>
        <v>0</v>
      </c>
      <c r="J2448" s="185">
        <f>'[1]BoQ HSYC'!I2448</f>
        <v>0</v>
      </c>
      <c r="K2448" s="48">
        <f>'[1]BoQ HSYC'!J2448</f>
        <v>641160</v>
      </c>
      <c r="L2448" s="47">
        <f>'[1]BoQ HSYC'!K2448</f>
        <v>44469</v>
      </c>
      <c r="M2448" s="47">
        <f>'[1]BoQ HSYC'!L2448</f>
        <v>685629</v>
      </c>
      <c r="N2448" s="183">
        <f>'[1]BoQ HSYC'!M2448</f>
        <v>224406</v>
      </c>
      <c r="O2448" s="183">
        <f>'[1]BoQ HSYC'!N2448</f>
        <v>15564.15</v>
      </c>
      <c r="P2448" s="83">
        <f>'[1]BoQ HSYC'!O2448</f>
        <v>239970.15</v>
      </c>
      <c r="Q2448" s="47">
        <f>'[1]BoQ HSYC'!P2448</f>
        <v>685629</v>
      </c>
      <c r="R2448" s="132">
        <f>'[1]BoQ HSYC'!Q2448</f>
        <v>239970.15</v>
      </c>
      <c r="S2448" s="83">
        <f>'[1]BoQ HSYC'!R2448</f>
        <v>925599.15</v>
      </c>
      <c r="T2448" s="48">
        <f>'[1]BoQ HSYC'!S2448</f>
        <v>0</v>
      </c>
      <c r="U2448" s="132">
        <f>'[1]BoQ HSYC'!T2448</f>
        <v>0</v>
      </c>
      <c r="V2448" s="132" t="str">
        <f>'[1]BoQ HSYC'!U2448</f>
        <v>BĐG Q2/2026</v>
      </c>
      <c r="W2448" s="132" t="str">
        <f>'[1]BoQ HSYC'!V2448</f>
        <v>BĐG Q2/2026</v>
      </c>
      <c r="X2448" s="44" t="str">
        <f>'[1]BoQ HSYC'!W2448</f>
        <v>ME</v>
      </c>
      <c r="Y2448" s="44"/>
      <c r="Z2448" s="44"/>
      <c r="AA2448" s="44"/>
      <c r="AB2448" s="2">
        <v>930818.27403839992</v>
      </c>
      <c r="AC2448" s="2">
        <v>930818.27403839992</v>
      </c>
      <c r="AD2448" s="2">
        <f>+M2448</f>
        <v>685629</v>
      </c>
      <c r="AE2448" s="2">
        <f>+AD2448*14%</f>
        <v>95988.060000000012</v>
      </c>
      <c r="AF2448" s="155">
        <f>+AD2448*35%</f>
        <v>239970.15</v>
      </c>
      <c r="AG2448" s="2">
        <f>+AD2448*F2448</f>
        <v>685629</v>
      </c>
      <c r="AH2448" s="2">
        <f>+AE2448*F2448</f>
        <v>95988.060000000012</v>
      </c>
      <c r="AI2448" s="2">
        <f>+AF2448*F2448</f>
        <v>239970.15</v>
      </c>
      <c r="AJ2448" s="2">
        <f>SUM(AG2448:AI2448)</f>
        <v>1021587.2100000001</v>
      </c>
      <c r="AK2448" s="2">
        <f>+AD2448*G2448</f>
        <v>685629</v>
      </c>
      <c r="AL2448" s="2">
        <f>+AE2448*G2448</f>
        <v>95988.060000000012</v>
      </c>
      <c r="AM2448" s="2">
        <f>+AF2448*G2448</f>
        <v>239970.15</v>
      </c>
      <c r="AN2448" s="155">
        <f>SUM(AK2448:AM2448)</f>
        <v>1021587.2100000001</v>
      </c>
      <c r="AQ2448" s="145" t="s">
        <v>525</v>
      </c>
      <c r="AU2448" s="8"/>
      <c r="AV2448" s="8"/>
      <c r="AW2448" s="2">
        <f>+'[2]BoQ HSYC-Đạt'!AT2448</f>
        <v>699341.58</v>
      </c>
      <c r="AX2448" s="8">
        <f>F2448*AW2448</f>
        <v>699341.58</v>
      </c>
      <c r="AY2448" s="8">
        <f>IF(AQ2448="CT",7%,5%)*AX2448</f>
        <v>48953.910600000003</v>
      </c>
      <c r="AZ2448" s="8">
        <f>AX2448*2%</f>
        <v>13986.8316</v>
      </c>
      <c r="BA2448" s="8">
        <f>IF(BB2448&gt;0,0,AX2448*5%)</f>
        <v>34967.078999999998</v>
      </c>
      <c r="BB2448" s="8"/>
      <c r="BC2448" s="8">
        <f>+AX2448+AY2448+AZ2448+BA2448+BB2448</f>
        <v>797249.40119999996</v>
      </c>
      <c r="BD2448" s="8">
        <f>AX2448-AT2448</f>
        <v>699341.58</v>
      </c>
      <c r="BE2448" s="2"/>
      <c r="BH2448" s="2"/>
    </row>
    <row r="2449" spans="2:60" ht="17" hidden="1" outlineLevel="1" x14ac:dyDescent="0.2">
      <c r="B2449" s="82">
        <v>50</v>
      </c>
      <c r="C2449" s="144" t="s">
        <v>785</v>
      </c>
      <c r="D2449" s="144"/>
      <c r="E2449" s="82" t="s">
        <v>85</v>
      </c>
      <c r="F2449" s="143">
        <v>1</v>
      </c>
      <c r="G2449" s="142">
        <f>'[1]BoQ HSYC'!F2449</f>
        <v>1</v>
      </c>
      <c r="H2449" s="185">
        <f>'[1]BoQ HSYC'!G2449</f>
        <v>0</v>
      </c>
      <c r="I2449" s="185">
        <f>'[1]BoQ HSYC'!H2449</f>
        <v>0</v>
      </c>
      <c r="J2449" s="185">
        <f>'[1]BoQ HSYC'!I2449</f>
        <v>0</v>
      </c>
      <c r="K2449" s="48">
        <f>'[1]BoQ HSYC'!J2449</f>
        <v>279504</v>
      </c>
      <c r="L2449" s="47">
        <f>'[1]BoQ HSYC'!K2449</f>
        <v>39528</v>
      </c>
      <c r="M2449" s="47">
        <f>'[1]BoQ HSYC'!L2449</f>
        <v>319032</v>
      </c>
      <c r="N2449" s="183">
        <f>'[1]BoQ HSYC'!M2449</f>
        <v>97826.4</v>
      </c>
      <c r="O2449" s="183">
        <f>'[1]BoQ HSYC'!N2449</f>
        <v>13834.8</v>
      </c>
      <c r="P2449" s="83">
        <f>'[1]BoQ HSYC'!O2449</f>
        <v>111661.2</v>
      </c>
      <c r="Q2449" s="47">
        <f>'[1]BoQ HSYC'!P2449</f>
        <v>319032</v>
      </c>
      <c r="R2449" s="132">
        <f>'[1]BoQ HSYC'!Q2449</f>
        <v>111661.2</v>
      </c>
      <c r="S2449" s="83">
        <f>'[1]BoQ HSYC'!R2449</f>
        <v>430693.2</v>
      </c>
      <c r="T2449" s="48">
        <f>'[1]BoQ HSYC'!S2449</f>
        <v>0</v>
      </c>
      <c r="U2449" s="132">
        <f>'[1]BoQ HSYC'!T2449</f>
        <v>0</v>
      </c>
      <c r="V2449" s="132" t="str">
        <f>'[1]BoQ HSYC'!U2449</f>
        <v>BĐG Q2/2026</v>
      </c>
      <c r="W2449" s="132" t="str">
        <f>'[1]BoQ HSYC'!V2449</f>
        <v>BĐG Q2/2026</v>
      </c>
      <c r="X2449" s="44" t="str">
        <f>'[1]BoQ HSYC'!W2449</f>
        <v>ME</v>
      </c>
      <c r="Y2449" s="44"/>
      <c r="Z2449" s="44"/>
      <c r="AA2449" s="44"/>
      <c r="AB2449" s="2">
        <v>360187.91466074996</v>
      </c>
      <c r="AC2449" s="2">
        <v>360187.91466074996</v>
      </c>
      <c r="AD2449" s="2">
        <f>+M2449</f>
        <v>319032</v>
      </c>
      <c r="AE2449" s="2">
        <f>+AD2449*14%</f>
        <v>44664.480000000003</v>
      </c>
      <c r="AF2449" s="155">
        <f>+AD2449*35%</f>
        <v>111661.2</v>
      </c>
      <c r="AG2449" s="2">
        <f>+AD2449*F2449</f>
        <v>319032</v>
      </c>
      <c r="AH2449" s="2">
        <f>+AE2449*F2449</f>
        <v>44664.480000000003</v>
      </c>
      <c r="AI2449" s="2">
        <f>+AF2449*F2449</f>
        <v>111661.2</v>
      </c>
      <c r="AJ2449" s="2">
        <f>SUM(AG2449:AI2449)</f>
        <v>475357.68</v>
      </c>
      <c r="AK2449" s="2">
        <f>+AD2449*G2449</f>
        <v>319032</v>
      </c>
      <c r="AL2449" s="2">
        <f>+AE2449*G2449</f>
        <v>44664.480000000003</v>
      </c>
      <c r="AM2449" s="2">
        <f>+AF2449*G2449</f>
        <v>111661.2</v>
      </c>
      <c r="AN2449" s="155">
        <f>SUM(AK2449:AM2449)</f>
        <v>475357.68</v>
      </c>
      <c r="AQ2449" s="145" t="s">
        <v>525</v>
      </c>
      <c r="AU2449" s="8"/>
      <c r="AV2449" s="8"/>
      <c r="AW2449" s="2">
        <f>+'[2]BoQ HSYC-Đạt'!AT2449</f>
        <v>325412.64</v>
      </c>
      <c r="AX2449" s="8">
        <f>F2449*AW2449</f>
        <v>325412.64</v>
      </c>
      <c r="AY2449" s="8">
        <f>IF(AQ2449="CT",7%,5%)*AX2449</f>
        <v>22778.884800000003</v>
      </c>
      <c r="AZ2449" s="8">
        <f>AX2449*2%</f>
        <v>6508.2528000000002</v>
      </c>
      <c r="BA2449" s="8">
        <f>IF(BB2449&gt;0,0,AX2449*5%)</f>
        <v>16270.632000000001</v>
      </c>
      <c r="BB2449" s="8"/>
      <c r="BC2449" s="8">
        <f>+AX2449+AY2449+AZ2449+BA2449+BB2449</f>
        <v>370970.40960000001</v>
      </c>
      <c r="BD2449" s="8">
        <f>AX2449-AT2449</f>
        <v>325412.64</v>
      </c>
      <c r="BE2449" s="2"/>
      <c r="BH2449" s="2"/>
    </row>
    <row r="2450" spans="2:60" ht="17" hidden="1" outlineLevel="1" x14ac:dyDescent="0.2">
      <c r="B2450" s="82">
        <v>51</v>
      </c>
      <c r="C2450" s="144" t="s">
        <v>556</v>
      </c>
      <c r="D2450" s="144"/>
      <c r="E2450" s="82" t="s">
        <v>85</v>
      </c>
      <c r="F2450" s="143">
        <v>1</v>
      </c>
      <c r="G2450" s="142">
        <f>'[1]BoQ HSYC'!F2450</f>
        <v>1</v>
      </c>
      <c r="H2450" s="185">
        <f>'[1]BoQ HSYC'!G2450</f>
        <v>0</v>
      </c>
      <c r="I2450" s="185">
        <f>'[1]BoQ HSYC'!H2450</f>
        <v>0</v>
      </c>
      <c r="J2450" s="185">
        <f>'[1]BoQ HSYC'!I2450</f>
        <v>0</v>
      </c>
      <c r="K2450" s="48">
        <f>'[1]BoQ HSYC'!J2450</f>
        <v>206784</v>
      </c>
      <c r="L2450" s="47">
        <f>'[1]BoQ HSYC'!K2450</f>
        <v>32118</v>
      </c>
      <c r="M2450" s="47">
        <f>'[1]BoQ HSYC'!L2450</f>
        <v>238902</v>
      </c>
      <c r="N2450" s="183">
        <f>'[1]BoQ HSYC'!M2450</f>
        <v>72374.399999999994</v>
      </c>
      <c r="O2450" s="183">
        <f>'[1]BoQ HSYC'!N2450</f>
        <v>11241.3</v>
      </c>
      <c r="P2450" s="83">
        <f>'[1]BoQ HSYC'!O2450</f>
        <v>83615.7</v>
      </c>
      <c r="Q2450" s="47">
        <f>'[1]BoQ HSYC'!P2450</f>
        <v>238902</v>
      </c>
      <c r="R2450" s="132">
        <f>'[1]BoQ HSYC'!Q2450</f>
        <v>83615.7</v>
      </c>
      <c r="S2450" s="83">
        <f>'[1]BoQ HSYC'!R2450</f>
        <v>322517.7</v>
      </c>
      <c r="T2450" s="48">
        <f>'[1]BoQ HSYC'!S2450</f>
        <v>0</v>
      </c>
      <c r="U2450" s="132">
        <f>'[1]BoQ HSYC'!T2450</f>
        <v>0</v>
      </c>
      <c r="V2450" s="132" t="str">
        <f>'[1]BoQ HSYC'!U2450</f>
        <v>BĐG Q2/2026</v>
      </c>
      <c r="W2450" s="132" t="str">
        <f>'[1]BoQ HSYC'!V2450</f>
        <v>BĐG Q2/2026</v>
      </c>
      <c r="X2450" s="44" t="str">
        <f>'[1]BoQ HSYC'!W2450</f>
        <v>ME</v>
      </c>
      <c r="Y2450" s="44"/>
      <c r="Z2450" s="44"/>
      <c r="AA2450" s="44"/>
      <c r="AB2450" s="2">
        <v>366420.39743430004</v>
      </c>
      <c r="AC2450" s="2">
        <v>366420.39743430004</v>
      </c>
      <c r="AD2450" s="2">
        <f>+M2450</f>
        <v>238902</v>
      </c>
      <c r="AE2450" s="2">
        <f>+AD2450*14%</f>
        <v>33446.280000000006</v>
      </c>
      <c r="AF2450" s="155">
        <f>+AD2450*35%</f>
        <v>83615.7</v>
      </c>
      <c r="AG2450" s="2">
        <f>+AD2450*F2450</f>
        <v>238902</v>
      </c>
      <c r="AH2450" s="2">
        <f>+AE2450*F2450</f>
        <v>33446.280000000006</v>
      </c>
      <c r="AI2450" s="2">
        <f>+AF2450*F2450</f>
        <v>83615.7</v>
      </c>
      <c r="AJ2450" s="2">
        <f>SUM(AG2450:AI2450)</f>
        <v>355963.98000000004</v>
      </c>
      <c r="AK2450" s="2">
        <f>+AD2450*G2450</f>
        <v>238902</v>
      </c>
      <c r="AL2450" s="2">
        <f>+AE2450*G2450</f>
        <v>33446.280000000006</v>
      </c>
      <c r="AM2450" s="2">
        <f>+AF2450*G2450</f>
        <v>83615.7</v>
      </c>
      <c r="AN2450" s="155">
        <f>SUM(AK2450:AM2450)</f>
        <v>355963.98000000004</v>
      </c>
      <c r="AQ2450" s="145" t="s">
        <v>525</v>
      </c>
      <c r="AU2450" s="8"/>
      <c r="AV2450" s="8"/>
      <c r="AW2450" s="2">
        <f>+'[2]BoQ HSYC-Đạt'!AT2450</f>
        <v>243680.04</v>
      </c>
      <c r="AX2450" s="8">
        <f>F2450*AW2450</f>
        <v>243680.04</v>
      </c>
      <c r="AY2450" s="8">
        <f>IF(AQ2450="CT",7%,5%)*AX2450</f>
        <v>17057.602800000001</v>
      </c>
      <c r="AZ2450" s="8">
        <f>AX2450*2%</f>
        <v>4873.6008000000002</v>
      </c>
      <c r="BA2450" s="8">
        <f>IF(BB2450&gt;0,0,AX2450*5%)</f>
        <v>12184.002</v>
      </c>
      <c r="BB2450" s="8"/>
      <c r="BC2450" s="8">
        <f>+AX2450+AY2450+AZ2450+BA2450+BB2450</f>
        <v>277795.24559999997</v>
      </c>
      <c r="BD2450" s="8">
        <f>AX2450-AT2450</f>
        <v>243680.04</v>
      </c>
      <c r="BE2450" s="2"/>
      <c r="BH2450" s="2"/>
    </row>
    <row r="2451" spans="2:60" ht="17" hidden="1" outlineLevel="1" x14ac:dyDescent="0.2">
      <c r="B2451" s="82">
        <v>52</v>
      </c>
      <c r="C2451" s="144" t="s">
        <v>554</v>
      </c>
      <c r="D2451" s="144"/>
      <c r="E2451" s="82" t="s">
        <v>85</v>
      </c>
      <c r="F2451" s="143">
        <v>28</v>
      </c>
      <c r="G2451" s="142">
        <f>'[1]BoQ HSYC'!F2451</f>
        <v>28</v>
      </c>
      <c r="H2451" s="185">
        <f>'[1]BoQ HSYC'!G2451</f>
        <v>0</v>
      </c>
      <c r="I2451" s="185">
        <f>'[1]BoQ HSYC'!H2451</f>
        <v>0</v>
      </c>
      <c r="J2451" s="185">
        <f>'[1]BoQ HSYC'!I2451</f>
        <v>0</v>
      </c>
      <c r="K2451" s="48">
        <f>'[1]BoQ HSYC'!J2451</f>
        <v>88560</v>
      </c>
      <c r="L2451" s="47">
        <f>'[1]BoQ HSYC'!K2451</f>
        <v>29646</v>
      </c>
      <c r="M2451" s="47">
        <f>'[1]BoQ HSYC'!L2451</f>
        <v>118206</v>
      </c>
      <c r="N2451" s="183">
        <f>'[1]BoQ HSYC'!M2451</f>
        <v>30995.999999999996</v>
      </c>
      <c r="O2451" s="183">
        <f>'[1]BoQ HSYC'!N2451</f>
        <v>10376.099999999999</v>
      </c>
      <c r="P2451" s="83">
        <f>'[1]BoQ HSYC'!O2451</f>
        <v>41372.099999999991</v>
      </c>
      <c r="Q2451" s="47">
        <f>'[1]BoQ HSYC'!P2451</f>
        <v>3309768</v>
      </c>
      <c r="R2451" s="132">
        <f>'[1]BoQ HSYC'!Q2451</f>
        <v>1158418.7999999998</v>
      </c>
      <c r="S2451" s="83">
        <f>'[1]BoQ HSYC'!R2451</f>
        <v>4468186.8</v>
      </c>
      <c r="T2451" s="48">
        <f>'[1]BoQ HSYC'!S2451</f>
        <v>0</v>
      </c>
      <c r="U2451" s="132">
        <f>'[1]BoQ HSYC'!T2451</f>
        <v>0</v>
      </c>
      <c r="V2451" s="132" t="str">
        <f>'[1]BoQ HSYC'!U2451</f>
        <v>BĐG Q2/2026</v>
      </c>
      <c r="W2451" s="132" t="str">
        <f>'[1]BoQ HSYC'!V2451</f>
        <v>BĐG Q2/2026</v>
      </c>
      <c r="X2451" s="44" t="str">
        <f>'[1]BoQ HSYC'!W2451</f>
        <v>ME</v>
      </c>
      <c r="Y2451" s="44"/>
      <c r="Z2451" s="44"/>
      <c r="AA2451" s="44"/>
      <c r="AB2451" s="2">
        <v>214000.5377169</v>
      </c>
      <c r="AC2451" s="2">
        <v>5992015.0560732</v>
      </c>
      <c r="AD2451" s="2">
        <f>+M2451</f>
        <v>118206</v>
      </c>
      <c r="AE2451" s="2">
        <f>+AD2451*14%</f>
        <v>16548.84</v>
      </c>
      <c r="AF2451" s="155">
        <f>+AD2451*35%</f>
        <v>41372.1</v>
      </c>
      <c r="AG2451" s="2">
        <f>+AD2451*F2451</f>
        <v>3309768</v>
      </c>
      <c r="AH2451" s="2">
        <f>+AE2451*F2451</f>
        <v>463367.52</v>
      </c>
      <c r="AI2451" s="2">
        <f>+AF2451*F2451</f>
        <v>1158418.8</v>
      </c>
      <c r="AJ2451" s="2">
        <f>SUM(AG2451:AI2451)</f>
        <v>4931554.32</v>
      </c>
      <c r="AK2451" s="2">
        <f>+AD2451*G2451</f>
        <v>3309768</v>
      </c>
      <c r="AL2451" s="2">
        <f>+AE2451*G2451</f>
        <v>463367.52</v>
      </c>
      <c r="AM2451" s="2">
        <f>+AF2451*G2451</f>
        <v>1158418.8</v>
      </c>
      <c r="AN2451" s="155">
        <f>SUM(AK2451:AM2451)</f>
        <v>4931554.32</v>
      </c>
      <c r="AQ2451" s="145" t="s">
        <v>525</v>
      </c>
      <c r="AU2451" s="8"/>
      <c r="AV2451" s="8"/>
      <c r="AW2451" s="2">
        <f>+'[2]BoQ HSYC-Đạt'!AT2451</f>
        <v>120570.12</v>
      </c>
      <c r="AX2451" s="8">
        <f>F2451*AW2451</f>
        <v>3375963.36</v>
      </c>
      <c r="AY2451" s="8">
        <f>IF(AQ2451="CT",7%,5%)*AX2451</f>
        <v>236317.43520000001</v>
      </c>
      <c r="AZ2451" s="8">
        <f>AX2451*2%</f>
        <v>67519.267200000002</v>
      </c>
      <c r="BA2451" s="8">
        <f>IF(BB2451&gt;0,0,AX2451*5%)</f>
        <v>168798.16800000001</v>
      </c>
      <c r="BB2451" s="8"/>
      <c r="BC2451" s="8">
        <f>+AX2451+AY2451+AZ2451+BA2451+BB2451</f>
        <v>3848598.2304000002</v>
      </c>
      <c r="BD2451" s="8">
        <f>AX2451-AT2451</f>
        <v>3375963.36</v>
      </c>
      <c r="BE2451" s="2"/>
      <c r="BH2451" s="2"/>
    </row>
    <row r="2452" spans="2:60" ht="17" hidden="1" outlineLevel="1" x14ac:dyDescent="0.2">
      <c r="B2452" s="82">
        <v>53</v>
      </c>
      <c r="C2452" s="144" t="s">
        <v>553</v>
      </c>
      <c r="D2452" s="144"/>
      <c r="E2452" s="82" t="s">
        <v>85</v>
      </c>
      <c r="F2452" s="143">
        <v>16</v>
      </c>
      <c r="G2452" s="142">
        <f>'[1]BoQ HSYC'!F2452</f>
        <v>16</v>
      </c>
      <c r="H2452" s="185">
        <f>'[1]BoQ HSYC'!G2452</f>
        <v>0</v>
      </c>
      <c r="I2452" s="185">
        <f>'[1]BoQ HSYC'!H2452</f>
        <v>0</v>
      </c>
      <c r="J2452" s="185">
        <f>'[1]BoQ HSYC'!I2452</f>
        <v>0</v>
      </c>
      <c r="K2452" s="48">
        <f>'[1]BoQ HSYC'!J2452</f>
        <v>48240</v>
      </c>
      <c r="L2452" s="47">
        <f>'[1]BoQ HSYC'!K2452</f>
        <v>24705</v>
      </c>
      <c r="M2452" s="47">
        <f>'[1]BoQ HSYC'!L2452</f>
        <v>72945</v>
      </c>
      <c r="N2452" s="183">
        <f>'[1]BoQ HSYC'!M2452</f>
        <v>16884</v>
      </c>
      <c r="O2452" s="183">
        <f>'[1]BoQ HSYC'!N2452</f>
        <v>8646.75</v>
      </c>
      <c r="P2452" s="83">
        <f>'[1]BoQ HSYC'!O2452</f>
        <v>25530.75</v>
      </c>
      <c r="Q2452" s="47">
        <f>'[1]BoQ HSYC'!P2452</f>
        <v>1167120</v>
      </c>
      <c r="R2452" s="132">
        <f>'[1]BoQ HSYC'!Q2452</f>
        <v>408492</v>
      </c>
      <c r="S2452" s="83">
        <f>'[1]BoQ HSYC'!R2452</f>
        <v>1575612</v>
      </c>
      <c r="T2452" s="48">
        <f>'[1]BoQ HSYC'!S2452</f>
        <v>0</v>
      </c>
      <c r="U2452" s="132">
        <f>'[1]BoQ HSYC'!T2452</f>
        <v>0</v>
      </c>
      <c r="V2452" s="132" t="str">
        <f>'[1]BoQ HSYC'!U2452</f>
        <v>BĐG Q2/2026</v>
      </c>
      <c r="W2452" s="132" t="str">
        <f>'[1]BoQ HSYC'!V2452</f>
        <v>BĐG Q2/2026</v>
      </c>
      <c r="X2452" s="44" t="str">
        <f>'[1]BoQ HSYC'!W2452</f>
        <v>ME</v>
      </c>
      <c r="Y2452" s="44"/>
      <c r="Z2452" s="44"/>
      <c r="AA2452" s="44"/>
      <c r="AB2452" s="2">
        <v>128627.05956507</v>
      </c>
      <c r="AC2452" s="2">
        <v>2058032.95304112</v>
      </c>
      <c r="AD2452" s="2">
        <f>+M2452</f>
        <v>72945</v>
      </c>
      <c r="AE2452" s="2">
        <f>+AD2452*14%</f>
        <v>10212.300000000001</v>
      </c>
      <c r="AF2452" s="155">
        <f>+AD2452*35%</f>
        <v>25530.75</v>
      </c>
      <c r="AG2452" s="2">
        <f>+AD2452*F2452</f>
        <v>1167120</v>
      </c>
      <c r="AH2452" s="2">
        <f>+AE2452*F2452</f>
        <v>163396.80000000002</v>
      </c>
      <c r="AI2452" s="2">
        <f>+AF2452*F2452</f>
        <v>408492</v>
      </c>
      <c r="AJ2452" s="2">
        <f>SUM(AG2452:AI2452)</f>
        <v>1739008.8</v>
      </c>
      <c r="AK2452" s="2">
        <f>+AD2452*G2452</f>
        <v>1167120</v>
      </c>
      <c r="AL2452" s="2">
        <f>+AE2452*G2452</f>
        <v>163396.80000000002</v>
      </c>
      <c r="AM2452" s="2">
        <f>+AF2452*G2452</f>
        <v>408492</v>
      </c>
      <c r="AN2452" s="155">
        <f>SUM(AK2452:AM2452)</f>
        <v>1739008.8</v>
      </c>
      <c r="AQ2452" s="145" t="s">
        <v>525</v>
      </c>
      <c r="AU2452" s="8"/>
      <c r="AV2452" s="8"/>
      <c r="AW2452" s="2">
        <f>+'[2]BoQ HSYC-Đạt'!AT2452</f>
        <v>74403.899999999994</v>
      </c>
      <c r="AX2452" s="8">
        <f>F2452*AW2452</f>
        <v>1190462.3999999999</v>
      </c>
      <c r="AY2452" s="8">
        <f>IF(AQ2452="CT",7%,5%)*AX2452</f>
        <v>83332.368000000002</v>
      </c>
      <c r="AZ2452" s="8">
        <f>AX2452*2%</f>
        <v>23809.248</v>
      </c>
      <c r="BA2452" s="8">
        <f>IF(BB2452&gt;0,0,AX2452*5%)</f>
        <v>59523.119999999995</v>
      </c>
      <c r="BB2452" s="8"/>
      <c r="BC2452" s="8">
        <f>+AX2452+AY2452+AZ2452+BA2452+BB2452</f>
        <v>1357127.1359999999</v>
      </c>
      <c r="BD2452" s="8">
        <f>AX2452-AT2452</f>
        <v>1190462.3999999999</v>
      </c>
      <c r="BE2452" s="2"/>
      <c r="BH2452" s="2"/>
    </row>
    <row r="2453" spans="2:60" ht="17" hidden="1" outlineLevel="1" x14ac:dyDescent="0.2">
      <c r="B2453" s="82">
        <v>54</v>
      </c>
      <c r="C2453" s="144" t="s">
        <v>552</v>
      </c>
      <c r="D2453" s="144"/>
      <c r="E2453" s="82" t="s">
        <v>85</v>
      </c>
      <c r="F2453" s="143">
        <v>1</v>
      </c>
      <c r="G2453" s="142">
        <f>'[1]BoQ HSYC'!F2453</f>
        <v>1</v>
      </c>
      <c r="H2453" s="185">
        <f>'[1]BoQ HSYC'!G2453</f>
        <v>0</v>
      </c>
      <c r="I2453" s="185">
        <f>'[1]BoQ HSYC'!H2453</f>
        <v>0</v>
      </c>
      <c r="J2453" s="185">
        <f>'[1]BoQ HSYC'!I2453</f>
        <v>0</v>
      </c>
      <c r="K2453" s="48">
        <f>'[1]BoQ HSYC'!J2453</f>
        <v>468000</v>
      </c>
      <c r="L2453" s="47">
        <f>'[1]BoQ HSYC'!K2453</f>
        <v>44469</v>
      </c>
      <c r="M2453" s="47">
        <f>'[1]BoQ HSYC'!L2453</f>
        <v>512469</v>
      </c>
      <c r="N2453" s="183">
        <f>'[1]BoQ HSYC'!M2453</f>
        <v>163800</v>
      </c>
      <c r="O2453" s="183">
        <f>'[1]BoQ HSYC'!N2453</f>
        <v>15564.15</v>
      </c>
      <c r="P2453" s="83">
        <f>'[1]BoQ HSYC'!O2453</f>
        <v>179364.15</v>
      </c>
      <c r="Q2453" s="47">
        <f>'[1]BoQ HSYC'!P2453</f>
        <v>512469</v>
      </c>
      <c r="R2453" s="132">
        <f>'[1]BoQ HSYC'!Q2453</f>
        <v>179364.15</v>
      </c>
      <c r="S2453" s="83">
        <f>'[1]BoQ HSYC'!R2453</f>
        <v>691833.15</v>
      </c>
      <c r="T2453" s="48">
        <f>'[1]BoQ HSYC'!S2453</f>
        <v>0</v>
      </c>
      <c r="U2453" s="132">
        <f>'[1]BoQ HSYC'!T2453</f>
        <v>0</v>
      </c>
      <c r="V2453" s="132" t="str">
        <f>'[1]BoQ HSYC'!U2453</f>
        <v>BĐG Q2/2026</v>
      </c>
      <c r="W2453" s="132" t="str">
        <f>'[1]BoQ HSYC'!V2453</f>
        <v>BĐG Q2/2026</v>
      </c>
      <c r="X2453" s="44" t="str">
        <f>'[1]BoQ HSYC'!W2453</f>
        <v>ME</v>
      </c>
      <c r="Y2453" s="44"/>
      <c r="Z2453" s="44"/>
      <c r="AA2453" s="44"/>
      <c r="AB2453" s="2">
        <v>693586.87087964977</v>
      </c>
      <c r="AC2453" s="2">
        <v>693586.87087964977</v>
      </c>
      <c r="AD2453" s="2">
        <f>+M2453</f>
        <v>512469</v>
      </c>
      <c r="AE2453" s="2">
        <f>+AD2453*14%</f>
        <v>71745.66</v>
      </c>
      <c r="AF2453" s="155">
        <f>+AD2453*35%</f>
        <v>179364.15</v>
      </c>
      <c r="AG2453" s="2">
        <f>+AD2453*F2453</f>
        <v>512469</v>
      </c>
      <c r="AH2453" s="2">
        <f>+AE2453*F2453</f>
        <v>71745.66</v>
      </c>
      <c r="AI2453" s="2">
        <f>+AF2453*F2453</f>
        <v>179364.15</v>
      </c>
      <c r="AJ2453" s="2">
        <f>SUM(AG2453:AI2453)</f>
        <v>763578.81</v>
      </c>
      <c r="AK2453" s="2">
        <f>+AD2453*G2453</f>
        <v>512469</v>
      </c>
      <c r="AL2453" s="2">
        <f>+AE2453*G2453</f>
        <v>71745.66</v>
      </c>
      <c r="AM2453" s="2">
        <f>+AF2453*G2453</f>
        <v>179364.15</v>
      </c>
      <c r="AN2453" s="155">
        <f>SUM(AK2453:AM2453)</f>
        <v>763578.81</v>
      </c>
      <c r="AQ2453" s="145" t="s">
        <v>525</v>
      </c>
      <c r="AU2453" s="8"/>
      <c r="AV2453" s="8"/>
      <c r="AW2453" s="2">
        <f>+'[2]BoQ HSYC-Đạt'!AT2453</f>
        <v>522718.38</v>
      </c>
      <c r="AX2453" s="8">
        <f>F2453*AW2453</f>
        <v>522718.38</v>
      </c>
      <c r="AY2453" s="8">
        <f>IF(AQ2453="CT",7%,5%)*AX2453</f>
        <v>36590.286600000007</v>
      </c>
      <c r="AZ2453" s="8">
        <f>AX2453*2%</f>
        <v>10454.3676</v>
      </c>
      <c r="BA2453" s="8">
        <f>IF(BB2453&gt;0,0,AX2453*5%)</f>
        <v>26135.919000000002</v>
      </c>
      <c r="BB2453" s="8"/>
      <c r="BC2453" s="8">
        <f>+AX2453+AY2453+AZ2453+BA2453+BB2453</f>
        <v>595898.95319999999</v>
      </c>
      <c r="BD2453" s="8">
        <f>AX2453-AT2453</f>
        <v>522718.38</v>
      </c>
      <c r="BE2453" s="2"/>
      <c r="BH2453" s="2"/>
    </row>
    <row r="2454" spans="2:60" ht="17" hidden="1" outlineLevel="1" x14ac:dyDescent="0.2">
      <c r="B2454" s="82">
        <v>55</v>
      </c>
      <c r="C2454" s="144" t="s">
        <v>551</v>
      </c>
      <c r="D2454" s="144"/>
      <c r="E2454" s="82" t="s">
        <v>85</v>
      </c>
      <c r="F2454" s="143">
        <v>1</v>
      </c>
      <c r="G2454" s="142">
        <f>'[1]BoQ HSYC'!F2454</f>
        <v>1</v>
      </c>
      <c r="H2454" s="185">
        <f>'[1]BoQ HSYC'!G2454</f>
        <v>0</v>
      </c>
      <c r="I2454" s="185">
        <f>'[1]BoQ HSYC'!H2454</f>
        <v>0</v>
      </c>
      <c r="J2454" s="185">
        <f>'[1]BoQ HSYC'!I2454</f>
        <v>0</v>
      </c>
      <c r="K2454" s="48">
        <f>'[1]BoQ HSYC'!J2454</f>
        <v>248400</v>
      </c>
      <c r="L2454" s="47">
        <f>'[1]BoQ HSYC'!K2454</f>
        <v>39528</v>
      </c>
      <c r="M2454" s="47">
        <f>'[1]BoQ HSYC'!L2454</f>
        <v>287928</v>
      </c>
      <c r="N2454" s="183">
        <f>'[1]BoQ HSYC'!M2454</f>
        <v>86940</v>
      </c>
      <c r="O2454" s="183">
        <f>'[1]BoQ HSYC'!N2454</f>
        <v>13834.8</v>
      </c>
      <c r="P2454" s="83">
        <f>'[1]BoQ HSYC'!O2454</f>
        <v>100774.8</v>
      </c>
      <c r="Q2454" s="47">
        <f>'[1]BoQ HSYC'!P2454</f>
        <v>287928</v>
      </c>
      <c r="R2454" s="132">
        <f>'[1]BoQ HSYC'!Q2454</f>
        <v>100774.8</v>
      </c>
      <c r="S2454" s="83">
        <f>'[1]BoQ HSYC'!R2454</f>
        <v>388702.8</v>
      </c>
      <c r="T2454" s="48">
        <f>'[1]BoQ HSYC'!S2454</f>
        <v>0</v>
      </c>
      <c r="U2454" s="132">
        <f>'[1]BoQ HSYC'!T2454</f>
        <v>0</v>
      </c>
      <c r="V2454" s="132" t="str">
        <f>'[1]BoQ HSYC'!U2454</f>
        <v>BĐG Q2/2026</v>
      </c>
      <c r="W2454" s="132" t="str">
        <f>'[1]BoQ HSYC'!V2454</f>
        <v>BĐG Q2/2026</v>
      </c>
      <c r="X2454" s="44" t="str">
        <f>'[1]BoQ HSYC'!W2454</f>
        <v>ME</v>
      </c>
      <c r="Y2454" s="44"/>
      <c r="Z2454" s="44"/>
      <c r="AA2454" s="44"/>
      <c r="AB2454" s="2">
        <v>484591.29926624999</v>
      </c>
      <c r="AC2454" s="2">
        <v>484591.29926624999</v>
      </c>
      <c r="AD2454" s="2">
        <f>+M2454</f>
        <v>287928</v>
      </c>
      <c r="AE2454" s="2">
        <f>+AD2454*14%</f>
        <v>40309.920000000006</v>
      </c>
      <c r="AF2454" s="155">
        <f>+AD2454*35%</f>
        <v>100774.79999999999</v>
      </c>
      <c r="AG2454" s="2">
        <f>+AD2454*F2454</f>
        <v>287928</v>
      </c>
      <c r="AH2454" s="2">
        <f>+AE2454*F2454</f>
        <v>40309.920000000006</v>
      </c>
      <c r="AI2454" s="2">
        <f>+AF2454*F2454</f>
        <v>100774.79999999999</v>
      </c>
      <c r="AJ2454" s="2">
        <f>SUM(AG2454:AI2454)</f>
        <v>429012.72</v>
      </c>
      <c r="AK2454" s="2">
        <f>+AD2454*G2454</f>
        <v>287928</v>
      </c>
      <c r="AL2454" s="2">
        <f>+AE2454*G2454</f>
        <v>40309.920000000006</v>
      </c>
      <c r="AM2454" s="2">
        <f>+AF2454*G2454</f>
        <v>100774.79999999999</v>
      </c>
      <c r="AN2454" s="155">
        <f>SUM(AK2454:AM2454)</f>
        <v>429012.72</v>
      </c>
      <c r="AQ2454" s="145" t="s">
        <v>525</v>
      </c>
      <c r="AU2454" s="8"/>
      <c r="AV2454" s="8"/>
      <c r="AW2454" s="2">
        <f>+'[2]BoQ HSYC-Đạt'!AT2454</f>
        <v>293686.56</v>
      </c>
      <c r="AX2454" s="8">
        <f>F2454*AW2454</f>
        <v>293686.56</v>
      </c>
      <c r="AY2454" s="8">
        <f>IF(AQ2454="CT",7%,5%)*AX2454</f>
        <v>20558.059200000003</v>
      </c>
      <c r="AZ2454" s="8">
        <f>AX2454*2%</f>
        <v>5873.7312000000002</v>
      </c>
      <c r="BA2454" s="8">
        <f>IF(BB2454&gt;0,0,AX2454*5%)</f>
        <v>14684.328000000001</v>
      </c>
      <c r="BB2454" s="8"/>
      <c r="BC2454" s="8">
        <f>+AX2454+AY2454+AZ2454+BA2454+BB2454</f>
        <v>334802.67839999998</v>
      </c>
      <c r="BD2454" s="8">
        <f>AX2454-AT2454</f>
        <v>293686.56</v>
      </c>
      <c r="BE2454" s="2"/>
      <c r="BH2454" s="2"/>
    </row>
    <row r="2455" spans="2:60" ht="17" hidden="1" outlineLevel="1" x14ac:dyDescent="0.2">
      <c r="B2455" s="82">
        <v>56</v>
      </c>
      <c r="C2455" s="144" t="s">
        <v>550</v>
      </c>
      <c r="D2455" s="144"/>
      <c r="E2455" s="82" t="s">
        <v>85</v>
      </c>
      <c r="F2455" s="143">
        <v>2</v>
      </c>
      <c r="G2455" s="142">
        <f>'[1]BoQ HSYC'!F2455</f>
        <v>2</v>
      </c>
      <c r="H2455" s="185">
        <f>'[1]BoQ HSYC'!G2455</f>
        <v>0</v>
      </c>
      <c r="I2455" s="185">
        <f>'[1]BoQ HSYC'!H2455</f>
        <v>0</v>
      </c>
      <c r="J2455" s="185">
        <f>'[1]BoQ HSYC'!I2455</f>
        <v>0</v>
      </c>
      <c r="K2455" s="48">
        <f>'[1]BoQ HSYC'!J2455</f>
        <v>146520</v>
      </c>
      <c r="L2455" s="47">
        <f>'[1]BoQ HSYC'!K2455</f>
        <v>32118</v>
      </c>
      <c r="M2455" s="47">
        <f>'[1]BoQ HSYC'!L2455</f>
        <v>178638</v>
      </c>
      <c r="N2455" s="183">
        <f>'[1]BoQ HSYC'!M2455</f>
        <v>51282</v>
      </c>
      <c r="O2455" s="183">
        <f>'[1]BoQ HSYC'!N2455</f>
        <v>11241.3</v>
      </c>
      <c r="P2455" s="83">
        <f>'[1]BoQ HSYC'!O2455</f>
        <v>62523.3</v>
      </c>
      <c r="Q2455" s="47">
        <f>'[1]BoQ HSYC'!P2455</f>
        <v>357276</v>
      </c>
      <c r="R2455" s="132">
        <f>'[1]BoQ HSYC'!Q2455</f>
        <v>125046.6</v>
      </c>
      <c r="S2455" s="83">
        <f>'[1]BoQ HSYC'!R2455</f>
        <v>482322.6</v>
      </c>
      <c r="T2455" s="48">
        <f>'[1]BoQ HSYC'!S2455</f>
        <v>0</v>
      </c>
      <c r="U2455" s="132">
        <f>'[1]BoQ HSYC'!T2455</f>
        <v>0</v>
      </c>
      <c r="V2455" s="132" t="str">
        <f>'[1]BoQ HSYC'!U2455</f>
        <v>BĐG Q2/2026</v>
      </c>
      <c r="W2455" s="132" t="str">
        <f>'[1]BoQ HSYC'!V2455</f>
        <v>BĐG Q2/2026</v>
      </c>
      <c r="X2455" s="44" t="str">
        <f>'[1]BoQ HSYC'!W2455</f>
        <v>ME</v>
      </c>
      <c r="Y2455" s="44"/>
      <c r="Z2455" s="44"/>
      <c r="AA2455" s="44"/>
      <c r="AB2455" s="2">
        <v>274071.87266579998</v>
      </c>
      <c r="AC2455" s="2">
        <v>548143.74533159996</v>
      </c>
      <c r="AD2455" s="2">
        <f>+M2455</f>
        <v>178638</v>
      </c>
      <c r="AE2455" s="2">
        <f>+AD2455*14%</f>
        <v>25009.320000000003</v>
      </c>
      <c r="AF2455" s="155">
        <f>+AD2455*35%</f>
        <v>62523.299999999996</v>
      </c>
      <c r="AG2455" s="2">
        <f>+AD2455*F2455</f>
        <v>357276</v>
      </c>
      <c r="AH2455" s="2">
        <f>+AE2455*F2455</f>
        <v>50018.640000000007</v>
      </c>
      <c r="AI2455" s="2">
        <f>+AF2455*F2455</f>
        <v>125046.59999999999</v>
      </c>
      <c r="AJ2455" s="2">
        <f>SUM(AG2455:AI2455)</f>
        <v>532341.24</v>
      </c>
      <c r="AK2455" s="2">
        <f>+AD2455*G2455</f>
        <v>357276</v>
      </c>
      <c r="AL2455" s="2">
        <f>+AE2455*G2455</f>
        <v>50018.640000000007</v>
      </c>
      <c r="AM2455" s="2">
        <f>+AF2455*G2455</f>
        <v>125046.59999999999</v>
      </c>
      <c r="AN2455" s="155">
        <f>SUM(AK2455:AM2455)</f>
        <v>532341.24</v>
      </c>
      <c r="AQ2455" s="145" t="s">
        <v>525</v>
      </c>
      <c r="AU2455" s="8"/>
      <c r="AV2455" s="8"/>
      <c r="AW2455" s="2">
        <f>+'[2]BoQ HSYC-Đạt'!AT2455</f>
        <v>182210.76</v>
      </c>
      <c r="AX2455" s="8">
        <f>F2455*AW2455</f>
        <v>364421.52</v>
      </c>
      <c r="AY2455" s="8">
        <f>IF(AQ2455="CT",7%,5%)*AX2455</f>
        <v>25509.506400000002</v>
      </c>
      <c r="AZ2455" s="8">
        <f>AX2455*2%</f>
        <v>7288.4304000000002</v>
      </c>
      <c r="BA2455" s="8">
        <f>IF(BB2455&gt;0,0,AX2455*5%)</f>
        <v>18221.076000000001</v>
      </c>
      <c r="BB2455" s="8"/>
      <c r="BC2455" s="8">
        <f>+AX2455+AY2455+AZ2455+BA2455+BB2455</f>
        <v>415440.53280000004</v>
      </c>
      <c r="BD2455" s="8">
        <f>AX2455-AT2455</f>
        <v>364421.52</v>
      </c>
      <c r="BE2455" s="2"/>
      <c r="BH2455" s="2"/>
    </row>
    <row r="2456" spans="2:60" ht="17" hidden="1" outlineLevel="1" x14ac:dyDescent="0.2">
      <c r="B2456" s="82">
        <v>57</v>
      </c>
      <c r="C2456" s="144" t="s">
        <v>549</v>
      </c>
      <c r="D2456" s="144"/>
      <c r="E2456" s="82" t="s">
        <v>85</v>
      </c>
      <c r="F2456" s="143">
        <v>22</v>
      </c>
      <c r="G2456" s="142">
        <f>'[1]BoQ HSYC'!F2456</f>
        <v>22</v>
      </c>
      <c r="H2456" s="185">
        <f>'[1]BoQ HSYC'!G2456</f>
        <v>0</v>
      </c>
      <c r="I2456" s="185">
        <f>'[1]BoQ HSYC'!H2456</f>
        <v>0</v>
      </c>
      <c r="J2456" s="185">
        <f>'[1]BoQ HSYC'!I2456</f>
        <v>0</v>
      </c>
      <c r="K2456" s="48">
        <f>'[1]BoQ HSYC'!J2456</f>
        <v>67176</v>
      </c>
      <c r="L2456" s="47">
        <f>'[1]BoQ HSYC'!K2456</f>
        <v>29646</v>
      </c>
      <c r="M2456" s="47">
        <f>'[1]BoQ HSYC'!L2456</f>
        <v>96822</v>
      </c>
      <c r="N2456" s="183">
        <f>'[1]BoQ HSYC'!M2456</f>
        <v>23511.599999999999</v>
      </c>
      <c r="O2456" s="183">
        <f>'[1]BoQ HSYC'!N2456</f>
        <v>10376.099999999999</v>
      </c>
      <c r="P2456" s="83">
        <f>'[1]BoQ HSYC'!O2456</f>
        <v>33887.699999999997</v>
      </c>
      <c r="Q2456" s="47">
        <f>'[1]BoQ HSYC'!P2456</f>
        <v>2130084</v>
      </c>
      <c r="R2456" s="132">
        <f>'[1]BoQ HSYC'!Q2456</f>
        <v>745529.39999999991</v>
      </c>
      <c r="S2456" s="83">
        <f>'[1]BoQ HSYC'!R2456</f>
        <v>2875613.4</v>
      </c>
      <c r="T2456" s="48">
        <f>'[1]BoQ HSYC'!S2456</f>
        <v>0</v>
      </c>
      <c r="U2456" s="132">
        <f>'[1]BoQ HSYC'!T2456</f>
        <v>0</v>
      </c>
      <c r="V2456" s="132" t="str">
        <f>'[1]BoQ HSYC'!U2456</f>
        <v>BĐG Q2/2026</v>
      </c>
      <c r="W2456" s="132" t="str">
        <f>'[1]BoQ HSYC'!V2456</f>
        <v>BĐG Q2/2026</v>
      </c>
      <c r="X2456" s="44" t="str">
        <f>'[1]BoQ HSYC'!W2456</f>
        <v>ME</v>
      </c>
      <c r="Y2456" s="44"/>
      <c r="Z2456" s="44"/>
      <c r="AA2456" s="44"/>
      <c r="AB2456" s="2">
        <v>164646.22971390001</v>
      </c>
      <c r="AC2456" s="2">
        <v>3622217.0537058003</v>
      </c>
      <c r="AD2456" s="2">
        <f>+M2456</f>
        <v>96822</v>
      </c>
      <c r="AE2456" s="2">
        <f>+AD2456*14%</f>
        <v>13555.080000000002</v>
      </c>
      <c r="AF2456" s="155">
        <f>+AD2456*35%</f>
        <v>33887.699999999997</v>
      </c>
      <c r="AG2456" s="2">
        <f>+AD2456*F2456</f>
        <v>2130084</v>
      </c>
      <c r="AH2456" s="2">
        <f>+AE2456*F2456</f>
        <v>298211.76</v>
      </c>
      <c r="AI2456" s="2">
        <f>+AF2456*F2456</f>
        <v>745529.39999999991</v>
      </c>
      <c r="AJ2456" s="2">
        <f>SUM(AG2456:AI2456)</f>
        <v>3173825.1599999997</v>
      </c>
      <c r="AK2456" s="2">
        <f>+AD2456*G2456</f>
        <v>2130084</v>
      </c>
      <c r="AL2456" s="2">
        <f>+AE2456*G2456</f>
        <v>298211.76</v>
      </c>
      <c r="AM2456" s="2">
        <f>+AF2456*G2456</f>
        <v>745529.39999999991</v>
      </c>
      <c r="AN2456" s="155">
        <f>SUM(AK2456:AM2456)</f>
        <v>3173825.1599999997</v>
      </c>
      <c r="AQ2456" s="145" t="s">
        <v>525</v>
      </c>
      <c r="AU2456" s="8"/>
      <c r="AV2456" s="8"/>
      <c r="AW2456" s="2">
        <f>+'[2]BoQ HSYC-Đạt'!AT2456</f>
        <v>98758.44</v>
      </c>
      <c r="AX2456" s="8">
        <f>F2456*AW2456</f>
        <v>2172685.6800000002</v>
      </c>
      <c r="AY2456" s="8">
        <f>IF(AQ2456="CT",7%,5%)*AX2456</f>
        <v>152087.99760000003</v>
      </c>
      <c r="AZ2456" s="8">
        <f>AX2456*2%</f>
        <v>43453.713600000003</v>
      </c>
      <c r="BA2456" s="8">
        <f>IF(BB2456&gt;0,0,AX2456*5%)</f>
        <v>108634.28400000001</v>
      </c>
      <c r="BB2456" s="8"/>
      <c r="BC2456" s="8">
        <f>+AX2456+AY2456+AZ2456+BA2456+BB2456</f>
        <v>2476861.6751999999</v>
      </c>
      <c r="BD2456" s="8">
        <f>AX2456-AT2456</f>
        <v>2172685.6800000002</v>
      </c>
      <c r="BE2456" s="2"/>
      <c r="BH2456" s="2"/>
    </row>
    <row r="2457" spans="2:60" ht="17" hidden="1" outlineLevel="1" x14ac:dyDescent="0.2">
      <c r="B2457" s="82">
        <v>58</v>
      </c>
      <c r="C2457" s="144" t="s">
        <v>548</v>
      </c>
      <c r="D2457" s="144"/>
      <c r="E2457" s="82" t="s">
        <v>85</v>
      </c>
      <c r="F2457" s="143">
        <v>24</v>
      </c>
      <c r="G2457" s="142">
        <f>'[1]BoQ HSYC'!F2457</f>
        <v>24</v>
      </c>
      <c r="H2457" s="185">
        <f>'[1]BoQ HSYC'!G2457</f>
        <v>0</v>
      </c>
      <c r="I2457" s="185">
        <f>'[1]BoQ HSYC'!H2457</f>
        <v>0</v>
      </c>
      <c r="J2457" s="185">
        <f>'[1]BoQ HSYC'!I2457</f>
        <v>0</v>
      </c>
      <c r="K2457" s="48">
        <f>'[1]BoQ HSYC'!J2457</f>
        <v>40248</v>
      </c>
      <c r="L2457" s="47">
        <f>'[1]BoQ HSYC'!K2457</f>
        <v>24705</v>
      </c>
      <c r="M2457" s="47">
        <f>'[1]BoQ HSYC'!L2457</f>
        <v>64953</v>
      </c>
      <c r="N2457" s="183">
        <f>'[1]BoQ HSYC'!M2457</f>
        <v>14086.8</v>
      </c>
      <c r="O2457" s="183">
        <f>'[1]BoQ HSYC'!N2457</f>
        <v>8646.75</v>
      </c>
      <c r="P2457" s="83">
        <f>'[1]BoQ HSYC'!O2457</f>
        <v>22733.55</v>
      </c>
      <c r="Q2457" s="47">
        <f>'[1]BoQ HSYC'!P2457</f>
        <v>1558872</v>
      </c>
      <c r="R2457" s="132">
        <f>'[1]BoQ HSYC'!Q2457</f>
        <v>545605.19999999995</v>
      </c>
      <c r="S2457" s="83">
        <f>'[1]BoQ HSYC'!R2457</f>
        <v>2104477.2000000002</v>
      </c>
      <c r="T2457" s="48">
        <f>'[1]BoQ HSYC'!S2457</f>
        <v>0</v>
      </c>
      <c r="U2457" s="132">
        <f>'[1]BoQ HSYC'!T2457</f>
        <v>0</v>
      </c>
      <c r="V2457" s="132" t="str">
        <f>'[1]BoQ HSYC'!U2457</f>
        <v>BĐG Q2/2026</v>
      </c>
      <c r="W2457" s="132" t="str">
        <f>'[1]BoQ HSYC'!V2457</f>
        <v>BĐG Q2/2026</v>
      </c>
      <c r="X2457" s="44" t="str">
        <f>'[1]BoQ HSYC'!W2457</f>
        <v>ME</v>
      </c>
      <c r="Y2457" s="44"/>
      <c r="Z2457" s="44"/>
      <c r="AA2457" s="44"/>
      <c r="AB2457" s="2">
        <v>115779.67526532001</v>
      </c>
      <c r="AC2457" s="2">
        <v>2778712.2063676803</v>
      </c>
      <c r="AD2457" s="2">
        <f>+M2457</f>
        <v>64953</v>
      </c>
      <c r="AE2457" s="2">
        <f>+AD2457*14%</f>
        <v>9093.42</v>
      </c>
      <c r="AF2457" s="155">
        <f>+AD2457*35%</f>
        <v>22733.55</v>
      </c>
      <c r="AG2457" s="2">
        <f>+AD2457*F2457</f>
        <v>1558872</v>
      </c>
      <c r="AH2457" s="2">
        <f>+AE2457*F2457</f>
        <v>218242.08000000002</v>
      </c>
      <c r="AI2457" s="2">
        <f>+AF2457*F2457</f>
        <v>545605.19999999995</v>
      </c>
      <c r="AJ2457" s="2">
        <f>SUM(AG2457:AI2457)</f>
        <v>2322719.2800000003</v>
      </c>
      <c r="AK2457" s="2">
        <f>+AD2457*G2457</f>
        <v>1558872</v>
      </c>
      <c r="AL2457" s="2">
        <f>+AE2457*G2457</f>
        <v>218242.08000000002</v>
      </c>
      <c r="AM2457" s="2">
        <f>+AF2457*G2457</f>
        <v>545605.19999999995</v>
      </c>
      <c r="AN2457" s="155">
        <f>SUM(AK2457:AM2457)</f>
        <v>2322719.2800000003</v>
      </c>
      <c r="AQ2457" s="145" t="s">
        <v>525</v>
      </c>
      <c r="AU2457" s="8"/>
      <c r="AV2457" s="8"/>
      <c r="AW2457" s="2">
        <f>+'[2]BoQ HSYC-Đạt'!AT2457</f>
        <v>66252.06</v>
      </c>
      <c r="AX2457" s="8">
        <f>F2457*AW2457</f>
        <v>1590049.44</v>
      </c>
      <c r="AY2457" s="8">
        <f>IF(AQ2457="CT",7%,5%)*AX2457</f>
        <v>111303.4608</v>
      </c>
      <c r="AZ2457" s="8">
        <f>AX2457*2%</f>
        <v>31800.988799999999</v>
      </c>
      <c r="BA2457" s="8">
        <f>IF(BB2457&gt;0,0,AX2457*5%)</f>
        <v>79502.472000000009</v>
      </c>
      <c r="BB2457" s="8"/>
      <c r="BC2457" s="8">
        <f>+AX2457+AY2457+AZ2457+BA2457+BB2457</f>
        <v>1812656.3615999999</v>
      </c>
      <c r="BD2457" s="8">
        <f>AX2457-AT2457</f>
        <v>1590049.44</v>
      </c>
      <c r="BE2457" s="2"/>
      <c r="BH2457" s="2"/>
    </row>
    <row r="2458" spans="2:60" ht="17" hidden="1" outlineLevel="1" x14ac:dyDescent="0.2">
      <c r="B2458" s="82">
        <v>59</v>
      </c>
      <c r="C2458" s="144" t="s">
        <v>529</v>
      </c>
      <c r="D2458" s="144"/>
      <c r="E2458" s="82" t="s">
        <v>85</v>
      </c>
      <c r="F2458" s="143">
        <v>2</v>
      </c>
      <c r="G2458" s="142">
        <f>'[1]BoQ HSYC'!F2458</f>
        <v>2</v>
      </c>
      <c r="H2458" s="185">
        <f>'[1]BoQ HSYC'!G2458</f>
        <v>0</v>
      </c>
      <c r="I2458" s="185">
        <f>'[1]BoQ HSYC'!H2458</f>
        <v>0</v>
      </c>
      <c r="J2458" s="185">
        <f>'[1]BoQ HSYC'!I2458</f>
        <v>0</v>
      </c>
      <c r="K2458" s="48">
        <f>'[1]BoQ HSYC'!J2458</f>
        <v>198000</v>
      </c>
      <c r="L2458" s="47">
        <f>'[1]BoQ HSYC'!K2458</f>
        <v>29646</v>
      </c>
      <c r="M2458" s="47">
        <f>'[1]BoQ HSYC'!L2458</f>
        <v>227646</v>
      </c>
      <c r="N2458" s="183">
        <f>'[1]BoQ HSYC'!M2458</f>
        <v>69300</v>
      </c>
      <c r="O2458" s="183">
        <f>'[1]BoQ HSYC'!N2458</f>
        <v>10376.099999999999</v>
      </c>
      <c r="P2458" s="83">
        <f>'[1]BoQ HSYC'!O2458</f>
        <v>79676.100000000006</v>
      </c>
      <c r="Q2458" s="47">
        <f>'[1]BoQ HSYC'!P2458</f>
        <v>455292</v>
      </c>
      <c r="R2458" s="132">
        <f>'[1]BoQ HSYC'!Q2458</f>
        <v>159352.20000000001</v>
      </c>
      <c r="S2458" s="83">
        <f>'[1]BoQ HSYC'!R2458</f>
        <v>614644.19999999995</v>
      </c>
      <c r="T2458" s="48">
        <f>'[1]BoQ HSYC'!S2458</f>
        <v>0</v>
      </c>
      <c r="U2458" s="132">
        <f>'[1]BoQ HSYC'!T2458</f>
        <v>0</v>
      </c>
      <c r="V2458" s="132" t="str">
        <f>'[1]BoQ HSYC'!U2458</f>
        <v>BĐG Q2/2026</v>
      </c>
      <c r="W2458" s="132" t="str">
        <f>'[1]BoQ HSYC'!V2458</f>
        <v>BĐG Q2/2026</v>
      </c>
      <c r="X2458" s="44" t="str">
        <f>'[1]BoQ HSYC'!W2458</f>
        <v>ME</v>
      </c>
      <c r="Y2458" s="44"/>
      <c r="Z2458" s="44"/>
      <c r="AA2458" s="44"/>
      <c r="AB2458" s="2">
        <v>317847.57372884994</v>
      </c>
      <c r="AC2458" s="2">
        <v>635695.14745769987</v>
      </c>
      <c r="AD2458" s="2">
        <f>+M2458</f>
        <v>227646</v>
      </c>
      <c r="AE2458" s="2">
        <f>+AD2458*14%</f>
        <v>31870.440000000002</v>
      </c>
      <c r="AF2458" s="155">
        <f>+AD2458*35%</f>
        <v>79676.099999999991</v>
      </c>
      <c r="AG2458" s="2">
        <f>+AD2458*F2458</f>
        <v>455292</v>
      </c>
      <c r="AH2458" s="2">
        <f>+AE2458*F2458</f>
        <v>63740.880000000005</v>
      </c>
      <c r="AI2458" s="2">
        <f>+AF2458*F2458</f>
        <v>159352.19999999998</v>
      </c>
      <c r="AJ2458" s="2">
        <f>SUM(AG2458:AI2458)</f>
        <v>678385.08</v>
      </c>
      <c r="AK2458" s="2">
        <f>+AD2458*G2458</f>
        <v>455292</v>
      </c>
      <c r="AL2458" s="2">
        <f>+AE2458*G2458</f>
        <v>63740.880000000005</v>
      </c>
      <c r="AM2458" s="2">
        <f>+AF2458*G2458</f>
        <v>159352.19999999998</v>
      </c>
      <c r="AN2458" s="155">
        <f>SUM(AK2458:AM2458)</f>
        <v>678385.08</v>
      </c>
      <c r="AQ2458" s="145" t="s">
        <v>525</v>
      </c>
      <c r="AU2458" s="8"/>
      <c r="AV2458" s="8"/>
      <c r="AW2458" s="2">
        <f>+'[2]BoQ HSYC-Đạt'!AT2458</f>
        <v>232198.92</v>
      </c>
      <c r="AX2458" s="8">
        <f>F2458*AW2458</f>
        <v>464397.84</v>
      </c>
      <c r="AY2458" s="8">
        <f>IF(AQ2458="CT",7%,5%)*AX2458</f>
        <v>32507.848800000003</v>
      </c>
      <c r="AZ2458" s="8">
        <f>AX2458*2%</f>
        <v>9287.9567999999999</v>
      </c>
      <c r="BA2458" s="8">
        <f>IF(BB2458&gt;0,0,AX2458*5%)</f>
        <v>23219.892000000003</v>
      </c>
      <c r="BB2458" s="8"/>
      <c r="BC2458" s="8">
        <f>+AX2458+AY2458+AZ2458+BA2458+BB2458</f>
        <v>529413.53760000004</v>
      </c>
      <c r="BD2458" s="8">
        <f>AX2458-AT2458</f>
        <v>464397.84</v>
      </c>
      <c r="BE2458" s="2"/>
      <c r="BH2458" s="2"/>
    </row>
    <row r="2459" spans="2:60" ht="17" hidden="1" outlineLevel="1" x14ac:dyDescent="0.2">
      <c r="B2459" s="82">
        <v>60</v>
      </c>
      <c r="C2459" s="144" t="s">
        <v>547</v>
      </c>
      <c r="D2459" s="144"/>
      <c r="E2459" s="82" t="s">
        <v>85</v>
      </c>
      <c r="F2459" s="143">
        <v>2</v>
      </c>
      <c r="G2459" s="142">
        <f>'[1]BoQ HSYC'!F2459</f>
        <v>2</v>
      </c>
      <c r="H2459" s="185">
        <f>'[1]BoQ HSYC'!G2459</f>
        <v>0</v>
      </c>
      <c r="I2459" s="185">
        <f>'[1]BoQ HSYC'!H2459</f>
        <v>0</v>
      </c>
      <c r="J2459" s="185">
        <f>'[1]BoQ HSYC'!I2459</f>
        <v>0</v>
      </c>
      <c r="K2459" s="48">
        <f>'[1]BoQ HSYC'!J2459</f>
        <v>125496</v>
      </c>
      <c r="L2459" s="47">
        <f>'[1]BoQ HSYC'!K2459</f>
        <v>26352</v>
      </c>
      <c r="M2459" s="47">
        <f>'[1]BoQ HSYC'!L2459</f>
        <v>151848</v>
      </c>
      <c r="N2459" s="183">
        <f>'[1]BoQ HSYC'!M2459</f>
        <v>43923.6</v>
      </c>
      <c r="O2459" s="183">
        <f>'[1]BoQ HSYC'!N2459</f>
        <v>9223.1999999999989</v>
      </c>
      <c r="P2459" s="83">
        <f>'[1]BoQ HSYC'!O2459</f>
        <v>53146.799999999996</v>
      </c>
      <c r="Q2459" s="47">
        <f>'[1]BoQ HSYC'!P2459</f>
        <v>303696</v>
      </c>
      <c r="R2459" s="132">
        <f>'[1]BoQ HSYC'!Q2459</f>
        <v>106293.59999999999</v>
      </c>
      <c r="S2459" s="83">
        <f>'[1]BoQ HSYC'!R2459</f>
        <v>409989.6</v>
      </c>
      <c r="T2459" s="48">
        <f>'[1]BoQ HSYC'!S2459</f>
        <v>0</v>
      </c>
      <c r="U2459" s="132">
        <f>'[1]BoQ HSYC'!T2459</f>
        <v>0</v>
      </c>
      <c r="V2459" s="132" t="str">
        <f>'[1]BoQ HSYC'!U2459</f>
        <v>BĐG Q2/2026</v>
      </c>
      <c r="W2459" s="132" t="str">
        <f>'[1]BoQ HSYC'!V2459</f>
        <v>BĐG Q2/2026</v>
      </c>
      <c r="X2459" s="44" t="str">
        <f>'[1]BoQ HSYC'!W2459</f>
        <v>ME</v>
      </c>
      <c r="Y2459" s="44"/>
      <c r="Z2459" s="44"/>
      <c r="AA2459" s="44"/>
      <c r="AB2459" s="2">
        <v>187972.52829299998</v>
      </c>
      <c r="AC2459" s="2">
        <v>375945.05658599996</v>
      </c>
      <c r="AD2459" s="2">
        <f>+M2459</f>
        <v>151848</v>
      </c>
      <c r="AE2459" s="2">
        <f>+AD2459*14%</f>
        <v>21258.720000000001</v>
      </c>
      <c r="AF2459" s="155">
        <f>+AD2459*35%</f>
        <v>53146.799999999996</v>
      </c>
      <c r="AG2459" s="2">
        <f>+AD2459*F2459</f>
        <v>303696</v>
      </c>
      <c r="AH2459" s="2">
        <f>+AE2459*F2459</f>
        <v>42517.440000000002</v>
      </c>
      <c r="AI2459" s="2">
        <f>+AF2459*F2459</f>
        <v>106293.59999999999</v>
      </c>
      <c r="AJ2459" s="2">
        <f>SUM(AG2459:AI2459)</f>
        <v>452507.04</v>
      </c>
      <c r="AK2459" s="2">
        <f>+AD2459*G2459</f>
        <v>303696</v>
      </c>
      <c r="AL2459" s="2">
        <f>+AE2459*G2459</f>
        <v>42517.440000000002</v>
      </c>
      <c r="AM2459" s="2">
        <f>+AF2459*G2459</f>
        <v>106293.59999999999</v>
      </c>
      <c r="AN2459" s="155">
        <f>SUM(AK2459:AM2459)</f>
        <v>452507.04</v>
      </c>
      <c r="AQ2459" s="145" t="s">
        <v>525</v>
      </c>
      <c r="AU2459" s="8"/>
      <c r="AV2459" s="8"/>
      <c r="AW2459" s="2">
        <f>+'[2]BoQ HSYC-Đạt'!AT2459</f>
        <v>154884.96</v>
      </c>
      <c r="AX2459" s="8">
        <f>F2459*AW2459</f>
        <v>309769.92</v>
      </c>
      <c r="AY2459" s="8">
        <f>IF(AQ2459="CT",7%,5%)*AX2459</f>
        <v>21683.894400000001</v>
      </c>
      <c r="AZ2459" s="8">
        <f>AX2459*2%</f>
        <v>6195.3984</v>
      </c>
      <c r="BA2459" s="8">
        <f>IF(BB2459&gt;0,0,AX2459*5%)</f>
        <v>15488.495999999999</v>
      </c>
      <c r="BB2459" s="8"/>
      <c r="BC2459" s="8">
        <f>+AX2459+AY2459+AZ2459+BA2459+BB2459</f>
        <v>353137.70879999996</v>
      </c>
      <c r="BD2459" s="8">
        <f>AX2459-AT2459</f>
        <v>309769.92</v>
      </c>
      <c r="BE2459" s="2"/>
      <c r="BH2459" s="2"/>
    </row>
    <row r="2460" spans="2:60" ht="17" hidden="1" outlineLevel="1" x14ac:dyDescent="0.2">
      <c r="B2460" s="82">
        <v>61</v>
      </c>
      <c r="C2460" s="144" t="s">
        <v>528</v>
      </c>
      <c r="D2460" s="144"/>
      <c r="E2460" s="82" t="s">
        <v>85</v>
      </c>
      <c r="F2460" s="143">
        <v>2</v>
      </c>
      <c r="G2460" s="142">
        <f>'[1]BoQ HSYC'!F2460</f>
        <v>2</v>
      </c>
      <c r="H2460" s="185">
        <f>'[1]BoQ HSYC'!G2460</f>
        <v>0</v>
      </c>
      <c r="I2460" s="185">
        <f>'[1]BoQ HSYC'!H2460</f>
        <v>0</v>
      </c>
      <c r="J2460" s="185">
        <f>'[1]BoQ HSYC'!I2460</f>
        <v>0</v>
      </c>
      <c r="K2460" s="48">
        <f>'[1]BoQ HSYC'!J2460</f>
        <v>77688</v>
      </c>
      <c r="L2460" s="47">
        <f>'[1]BoQ HSYC'!K2460</f>
        <v>21412</v>
      </c>
      <c r="M2460" s="47">
        <f>'[1]BoQ HSYC'!L2460</f>
        <v>99100</v>
      </c>
      <c r="N2460" s="183">
        <f>'[1]BoQ HSYC'!M2460</f>
        <v>27190.799999999999</v>
      </c>
      <c r="O2460" s="183">
        <f>'[1]BoQ HSYC'!N2460</f>
        <v>7494.2</v>
      </c>
      <c r="P2460" s="83">
        <f>'[1]BoQ HSYC'!O2460</f>
        <v>34685</v>
      </c>
      <c r="Q2460" s="47">
        <f>'[1]BoQ HSYC'!P2460</f>
        <v>198200</v>
      </c>
      <c r="R2460" s="132">
        <f>'[1]BoQ HSYC'!Q2460</f>
        <v>69370</v>
      </c>
      <c r="S2460" s="83">
        <f>'[1]BoQ HSYC'!R2460</f>
        <v>267570</v>
      </c>
      <c r="T2460" s="48">
        <f>'[1]BoQ HSYC'!S2460</f>
        <v>0</v>
      </c>
      <c r="U2460" s="132">
        <f>'[1]BoQ HSYC'!T2460</f>
        <v>0</v>
      </c>
      <c r="V2460" s="132" t="str">
        <f>'[1]BoQ HSYC'!U2460</f>
        <v>BĐG Q2/2026</v>
      </c>
      <c r="W2460" s="132" t="str">
        <f>'[1]BoQ HSYC'!V2460</f>
        <v>BĐG Q2/2026</v>
      </c>
      <c r="X2460" s="44" t="str">
        <f>'[1]BoQ HSYC'!W2460</f>
        <v>ME</v>
      </c>
      <c r="Y2460" s="44"/>
      <c r="Z2460" s="44"/>
      <c r="AA2460" s="44"/>
      <c r="AB2460" s="2">
        <v>142009.99785719998</v>
      </c>
      <c r="AC2460" s="2">
        <v>284019.99571439996</v>
      </c>
      <c r="AD2460" s="2">
        <f>+M2460</f>
        <v>99100</v>
      </c>
      <c r="AE2460" s="2">
        <f>+AD2460*14%</f>
        <v>13874.000000000002</v>
      </c>
      <c r="AF2460" s="155">
        <f>+AD2460*35%</f>
        <v>34685</v>
      </c>
      <c r="AG2460" s="2">
        <f>+AD2460*F2460</f>
        <v>198200</v>
      </c>
      <c r="AH2460" s="2">
        <f>+AE2460*F2460</f>
        <v>27748.000000000004</v>
      </c>
      <c r="AI2460" s="2">
        <f>+AF2460*F2460</f>
        <v>69370</v>
      </c>
      <c r="AJ2460" s="2">
        <f>SUM(AG2460:AI2460)</f>
        <v>295318</v>
      </c>
      <c r="AK2460" s="2">
        <f>+AD2460*G2460</f>
        <v>198200</v>
      </c>
      <c r="AL2460" s="2">
        <f>+AE2460*G2460</f>
        <v>27748.000000000004</v>
      </c>
      <c r="AM2460" s="2">
        <f>+AF2460*G2460</f>
        <v>69370</v>
      </c>
      <c r="AN2460" s="155">
        <f>SUM(AK2460:AM2460)</f>
        <v>295318</v>
      </c>
      <c r="AQ2460" s="145" t="s">
        <v>525</v>
      </c>
      <c r="AU2460" s="8"/>
      <c r="AV2460" s="8"/>
      <c r="AW2460" s="2">
        <f>+'[2]BoQ HSYC-Đạt'!AT2460</f>
        <v>101082</v>
      </c>
      <c r="AX2460" s="8">
        <f>F2460*AW2460</f>
        <v>202164</v>
      </c>
      <c r="AY2460" s="8">
        <f>IF(AQ2460="CT",7%,5%)*AX2460</f>
        <v>14151.480000000001</v>
      </c>
      <c r="AZ2460" s="8">
        <f>AX2460*2%</f>
        <v>4043.28</v>
      </c>
      <c r="BA2460" s="8">
        <f>IF(BB2460&gt;0,0,AX2460*5%)</f>
        <v>10108.200000000001</v>
      </c>
      <c r="BB2460" s="8"/>
      <c r="BC2460" s="8">
        <f>+AX2460+AY2460+AZ2460+BA2460+BB2460</f>
        <v>230466.96000000002</v>
      </c>
      <c r="BD2460" s="8">
        <f>AX2460-AT2460</f>
        <v>202164</v>
      </c>
      <c r="BE2460" s="2"/>
      <c r="BH2460" s="2"/>
    </row>
    <row r="2461" spans="2:60" ht="17" hidden="1" outlineLevel="1" x14ac:dyDescent="0.2">
      <c r="B2461" s="82">
        <v>62</v>
      </c>
      <c r="C2461" s="144" t="s">
        <v>546</v>
      </c>
      <c r="D2461" s="144"/>
      <c r="E2461" s="82" t="s">
        <v>85</v>
      </c>
      <c r="F2461" s="143">
        <v>53</v>
      </c>
      <c r="G2461" s="142">
        <f>'[1]BoQ HSYC'!F2461</f>
        <v>53</v>
      </c>
      <c r="H2461" s="185">
        <f>'[1]BoQ HSYC'!G2461</f>
        <v>0</v>
      </c>
      <c r="I2461" s="185">
        <f>'[1]BoQ HSYC'!H2461</f>
        <v>0</v>
      </c>
      <c r="J2461" s="185">
        <f>'[1]BoQ HSYC'!I2461</f>
        <v>0</v>
      </c>
      <c r="K2461" s="48">
        <f>'[1]BoQ HSYC'!J2461</f>
        <v>39456</v>
      </c>
      <c r="L2461" s="47">
        <f>'[1]BoQ HSYC'!K2461</f>
        <v>19764</v>
      </c>
      <c r="M2461" s="47">
        <f>'[1]BoQ HSYC'!L2461</f>
        <v>59220</v>
      </c>
      <c r="N2461" s="183">
        <f>'[1]BoQ HSYC'!M2461</f>
        <v>13809.599999999999</v>
      </c>
      <c r="O2461" s="183">
        <f>'[1]BoQ HSYC'!N2461</f>
        <v>6917.4</v>
      </c>
      <c r="P2461" s="83">
        <f>'[1]BoQ HSYC'!O2461</f>
        <v>20727</v>
      </c>
      <c r="Q2461" s="47">
        <f>'[1]BoQ HSYC'!P2461</f>
        <v>3138660</v>
      </c>
      <c r="R2461" s="132">
        <f>'[1]BoQ HSYC'!Q2461</f>
        <v>1098531</v>
      </c>
      <c r="S2461" s="83">
        <f>'[1]BoQ HSYC'!R2461</f>
        <v>4237191</v>
      </c>
      <c r="T2461" s="48">
        <f>'[1]BoQ HSYC'!S2461</f>
        <v>0</v>
      </c>
      <c r="U2461" s="132">
        <f>'[1]BoQ HSYC'!T2461</f>
        <v>0</v>
      </c>
      <c r="V2461" s="132" t="str">
        <f>'[1]BoQ HSYC'!U2461</f>
        <v>BĐG Q2/2026</v>
      </c>
      <c r="W2461" s="132" t="str">
        <f>'[1]BoQ HSYC'!V2461</f>
        <v>BĐG Q2/2026</v>
      </c>
      <c r="X2461" s="44" t="str">
        <f>'[1]BoQ HSYC'!W2461</f>
        <v>ME</v>
      </c>
      <c r="Y2461" s="44"/>
      <c r="Z2461" s="44"/>
      <c r="AA2461" s="44"/>
      <c r="AB2461" s="2">
        <v>98655.19378110001</v>
      </c>
      <c r="AC2461" s="2">
        <v>5228725.2703983001</v>
      </c>
      <c r="AD2461" s="2">
        <f>+M2461</f>
        <v>59220</v>
      </c>
      <c r="AE2461" s="2">
        <f>+AD2461*14%</f>
        <v>8290.8000000000011</v>
      </c>
      <c r="AF2461" s="155">
        <f>+AD2461*35%</f>
        <v>20727</v>
      </c>
      <c r="AG2461" s="2">
        <f>+AD2461*F2461</f>
        <v>3138660</v>
      </c>
      <c r="AH2461" s="2">
        <f>+AE2461*F2461</f>
        <v>439412.40000000008</v>
      </c>
      <c r="AI2461" s="2">
        <f>+AF2461*F2461</f>
        <v>1098531</v>
      </c>
      <c r="AJ2461" s="2">
        <f>SUM(AG2461:AI2461)</f>
        <v>4676603.4000000004</v>
      </c>
      <c r="AK2461" s="2">
        <f>+AD2461*G2461</f>
        <v>3138660</v>
      </c>
      <c r="AL2461" s="2">
        <f>+AE2461*G2461</f>
        <v>439412.40000000008</v>
      </c>
      <c r="AM2461" s="2">
        <f>+AF2461*G2461</f>
        <v>1098531</v>
      </c>
      <c r="AN2461" s="155">
        <f>SUM(AK2461:AM2461)</f>
        <v>4676603.4000000004</v>
      </c>
      <c r="AQ2461" s="145" t="s">
        <v>525</v>
      </c>
      <c r="AU2461" s="8"/>
      <c r="AV2461" s="8"/>
      <c r="AW2461" s="2">
        <f>+'[2]BoQ HSYC-Đạt'!AT2461</f>
        <v>60404.4</v>
      </c>
      <c r="AX2461" s="8">
        <f>F2461*AW2461</f>
        <v>3201433.2</v>
      </c>
      <c r="AY2461" s="8">
        <f>IF(AQ2461="CT",7%,5%)*AX2461</f>
        <v>224100.32400000002</v>
      </c>
      <c r="AZ2461" s="8">
        <f>AX2461*2%</f>
        <v>64028.664000000004</v>
      </c>
      <c r="BA2461" s="8">
        <f>IF(BB2461&gt;0,0,AX2461*5%)</f>
        <v>160071.66000000003</v>
      </c>
      <c r="BB2461" s="8"/>
      <c r="BC2461" s="8">
        <f>+AX2461+AY2461+AZ2461+BA2461+BB2461</f>
        <v>3649633.8480000002</v>
      </c>
      <c r="BD2461" s="8">
        <f>AX2461-AT2461</f>
        <v>3201433.2</v>
      </c>
      <c r="BE2461" s="2"/>
      <c r="BH2461" s="2"/>
    </row>
    <row r="2462" spans="2:60" ht="17" hidden="1" outlineLevel="1" x14ac:dyDescent="0.2">
      <c r="B2462" s="82">
        <v>63</v>
      </c>
      <c r="C2462" s="144" t="s">
        <v>545</v>
      </c>
      <c r="D2462" s="144"/>
      <c r="E2462" s="82" t="s">
        <v>85</v>
      </c>
      <c r="F2462" s="143">
        <v>36</v>
      </c>
      <c r="G2462" s="142">
        <f>'[1]BoQ HSYC'!F2462</f>
        <v>36</v>
      </c>
      <c r="H2462" s="185">
        <f>'[1]BoQ HSYC'!G2462</f>
        <v>0</v>
      </c>
      <c r="I2462" s="185">
        <f>'[1]BoQ HSYC'!H2462</f>
        <v>0</v>
      </c>
      <c r="J2462" s="185">
        <f>'[1]BoQ HSYC'!I2462</f>
        <v>0</v>
      </c>
      <c r="K2462" s="48">
        <f>'[1]BoQ HSYC'!J2462</f>
        <v>24408</v>
      </c>
      <c r="L2462" s="47">
        <f>'[1]BoQ HSYC'!K2462</f>
        <v>16470</v>
      </c>
      <c r="M2462" s="47">
        <f>'[1]BoQ HSYC'!L2462</f>
        <v>40878</v>
      </c>
      <c r="N2462" s="183">
        <f>'[1]BoQ HSYC'!M2462</f>
        <v>8542.7999999999993</v>
      </c>
      <c r="O2462" s="183">
        <f>'[1]BoQ HSYC'!N2462</f>
        <v>5764.5</v>
      </c>
      <c r="P2462" s="83">
        <f>'[1]BoQ HSYC'!O2462</f>
        <v>14307.3</v>
      </c>
      <c r="Q2462" s="47">
        <f>'[1]BoQ HSYC'!P2462</f>
        <v>1471608</v>
      </c>
      <c r="R2462" s="132">
        <f>'[1]BoQ HSYC'!Q2462</f>
        <v>515062.8</v>
      </c>
      <c r="S2462" s="83">
        <f>'[1]BoQ HSYC'!R2462</f>
        <v>1986670.8</v>
      </c>
      <c r="T2462" s="48">
        <f>'[1]BoQ HSYC'!S2462</f>
        <v>0</v>
      </c>
      <c r="U2462" s="132">
        <f>'[1]BoQ HSYC'!T2462</f>
        <v>0</v>
      </c>
      <c r="V2462" s="132" t="str">
        <f>'[1]BoQ HSYC'!U2462</f>
        <v>BĐG Q2/2026</v>
      </c>
      <c r="W2462" s="132" t="str">
        <f>'[1]BoQ HSYC'!V2462</f>
        <v>BĐG Q2/2026</v>
      </c>
      <c r="X2462" s="44" t="str">
        <f>'[1]BoQ HSYC'!W2462</f>
        <v>ME</v>
      </c>
      <c r="Y2462" s="44"/>
      <c r="Z2462" s="44"/>
      <c r="AA2462" s="44"/>
      <c r="AB2462" s="2">
        <v>87277.794940380001</v>
      </c>
      <c r="AC2462" s="2">
        <v>3142000.6178536802</v>
      </c>
      <c r="AD2462" s="2">
        <f>+M2462</f>
        <v>40878</v>
      </c>
      <c r="AE2462" s="2">
        <f>+AD2462*14%</f>
        <v>5722.920000000001</v>
      </c>
      <c r="AF2462" s="155">
        <f>+AD2462*35%</f>
        <v>14307.3</v>
      </c>
      <c r="AG2462" s="2">
        <f>+AD2462*F2462</f>
        <v>1471608</v>
      </c>
      <c r="AH2462" s="2">
        <f>+AE2462*F2462</f>
        <v>206025.12000000002</v>
      </c>
      <c r="AI2462" s="2">
        <f>+AF2462*F2462</f>
        <v>515062.8</v>
      </c>
      <c r="AJ2462" s="2">
        <f>SUM(AG2462:AI2462)</f>
        <v>2192695.92</v>
      </c>
      <c r="AK2462" s="2">
        <f>+AD2462*G2462</f>
        <v>1471608</v>
      </c>
      <c r="AL2462" s="2">
        <f>+AE2462*G2462</f>
        <v>206025.12000000002</v>
      </c>
      <c r="AM2462" s="2">
        <f>+AF2462*G2462</f>
        <v>515062.8</v>
      </c>
      <c r="AN2462" s="155">
        <f>SUM(AK2462:AM2462)</f>
        <v>2192695.92</v>
      </c>
      <c r="AQ2462" s="145" t="s">
        <v>525</v>
      </c>
      <c r="AU2462" s="8"/>
      <c r="AV2462" s="8"/>
      <c r="AW2462" s="2">
        <f>+'[2]BoQ HSYC-Đạt'!AT2462</f>
        <v>41695.56</v>
      </c>
      <c r="AX2462" s="8">
        <f>F2462*AW2462</f>
        <v>1501040.16</v>
      </c>
      <c r="AY2462" s="8">
        <f>IF(AQ2462="CT",7%,5%)*AX2462</f>
        <v>105072.81120000001</v>
      </c>
      <c r="AZ2462" s="8">
        <f>AX2462*2%</f>
        <v>30020.803199999998</v>
      </c>
      <c r="BA2462" s="8">
        <f>IF(BB2462&gt;0,0,AX2462*5%)</f>
        <v>75052.008000000002</v>
      </c>
      <c r="BB2462" s="8"/>
      <c r="BC2462" s="8">
        <f>+AX2462+AY2462+AZ2462+BA2462+BB2462</f>
        <v>1711185.7823999999</v>
      </c>
      <c r="BD2462" s="8">
        <f>AX2462-AT2462</f>
        <v>1501040.16</v>
      </c>
      <c r="BE2462" s="2"/>
      <c r="BH2462" s="2"/>
    </row>
    <row r="2463" spans="2:60" ht="17" hidden="1" outlineLevel="1" x14ac:dyDescent="0.2">
      <c r="B2463" s="82">
        <v>64</v>
      </c>
      <c r="C2463" s="144" t="s">
        <v>544</v>
      </c>
      <c r="D2463" s="144"/>
      <c r="E2463" s="82" t="s">
        <v>85</v>
      </c>
      <c r="F2463" s="143">
        <v>12</v>
      </c>
      <c r="G2463" s="142">
        <f>'[1]BoQ HSYC'!F2463</f>
        <v>12</v>
      </c>
      <c r="H2463" s="185">
        <f>'[1]BoQ HSYC'!G2463</f>
        <v>0</v>
      </c>
      <c r="I2463" s="185">
        <f>'[1]BoQ HSYC'!H2463</f>
        <v>0</v>
      </c>
      <c r="J2463" s="185">
        <f>'[1]BoQ HSYC'!I2463</f>
        <v>0</v>
      </c>
      <c r="K2463" s="48">
        <f>'[1]BoQ HSYC'!J2463</f>
        <v>12816</v>
      </c>
      <c r="L2463" s="47">
        <f>'[1]BoQ HSYC'!K2463</f>
        <v>12847</v>
      </c>
      <c r="M2463" s="47">
        <f>'[1]BoQ HSYC'!L2463</f>
        <v>25663</v>
      </c>
      <c r="N2463" s="183">
        <f>'[1]BoQ HSYC'!M2463</f>
        <v>4485.5999999999995</v>
      </c>
      <c r="O2463" s="183">
        <f>'[1]BoQ HSYC'!N2463</f>
        <v>4496.45</v>
      </c>
      <c r="P2463" s="83">
        <f>'[1]BoQ HSYC'!O2463</f>
        <v>8982.0499999999993</v>
      </c>
      <c r="Q2463" s="47">
        <f>'[1]BoQ HSYC'!P2463</f>
        <v>307956</v>
      </c>
      <c r="R2463" s="132">
        <f>'[1]BoQ HSYC'!Q2463</f>
        <v>107784.59999999999</v>
      </c>
      <c r="S2463" s="83">
        <f>'[1]BoQ HSYC'!R2463</f>
        <v>415740.6</v>
      </c>
      <c r="T2463" s="48">
        <f>'[1]BoQ HSYC'!S2463</f>
        <v>0</v>
      </c>
      <c r="U2463" s="132">
        <f>'[1]BoQ HSYC'!T2463</f>
        <v>0</v>
      </c>
      <c r="V2463" s="132" t="str">
        <f>'[1]BoQ HSYC'!U2463</f>
        <v>BĐG Q2/2026</v>
      </c>
      <c r="W2463" s="132" t="str">
        <f>'[1]BoQ HSYC'!V2463</f>
        <v>BĐG Q2/2026</v>
      </c>
      <c r="X2463" s="44" t="str">
        <f>'[1]BoQ HSYC'!W2463</f>
        <v>ME</v>
      </c>
      <c r="Y2463" s="44"/>
      <c r="Z2463" s="44"/>
      <c r="AA2463" s="44"/>
      <c r="AB2463" s="2">
        <v>52329.915763949997</v>
      </c>
      <c r="AC2463" s="2">
        <v>627958.98916739994</v>
      </c>
      <c r="AD2463" s="2">
        <f>+M2463</f>
        <v>25663</v>
      </c>
      <c r="AE2463" s="2">
        <f>+AD2463*14%</f>
        <v>3592.82</v>
      </c>
      <c r="AF2463" s="155">
        <f>+AD2463*35%</f>
        <v>8982.0499999999993</v>
      </c>
      <c r="AG2463" s="2">
        <f>+AD2463*F2463</f>
        <v>307956</v>
      </c>
      <c r="AH2463" s="2">
        <f>+AE2463*F2463</f>
        <v>43113.840000000004</v>
      </c>
      <c r="AI2463" s="2">
        <f>+AF2463*F2463</f>
        <v>107784.59999999999</v>
      </c>
      <c r="AJ2463" s="2">
        <f>SUM(AG2463:AI2463)</f>
        <v>458854.44</v>
      </c>
      <c r="AK2463" s="2">
        <f>+AD2463*G2463</f>
        <v>307956</v>
      </c>
      <c r="AL2463" s="2">
        <f>+AE2463*G2463</f>
        <v>43113.840000000004</v>
      </c>
      <c r="AM2463" s="2">
        <f>+AF2463*G2463</f>
        <v>107784.59999999999</v>
      </c>
      <c r="AN2463" s="155">
        <f>SUM(AK2463:AM2463)</f>
        <v>458854.44</v>
      </c>
      <c r="AQ2463" s="145" t="s">
        <v>525</v>
      </c>
      <c r="AU2463" s="8"/>
      <c r="AV2463" s="8"/>
      <c r="AW2463" s="2">
        <f>+'[2]BoQ HSYC-Đạt'!AT2463</f>
        <v>26176.26</v>
      </c>
      <c r="AX2463" s="8">
        <f>F2463*AW2463</f>
        <v>314115.12</v>
      </c>
      <c r="AY2463" s="8">
        <f>IF(AQ2463="CT",7%,5%)*AX2463</f>
        <v>21988.058400000002</v>
      </c>
      <c r="AZ2463" s="8">
        <f>AX2463*2%</f>
        <v>6282.3024000000005</v>
      </c>
      <c r="BA2463" s="8">
        <f>IF(BB2463&gt;0,0,AX2463*5%)</f>
        <v>15705.756000000001</v>
      </c>
      <c r="BB2463" s="8"/>
      <c r="BC2463" s="8">
        <f>+AX2463+AY2463+AZ2463+BA2463+BB2463</f>
        <v>358091.23679999996</v>
      </c>
      <c r="BD2463" s="8">
        <f>AX2463-AT2463</f>
        <v>314115.12</v>
      </c>
      <c r="BE2463" s="2"/>
      <c r="BH2463" s="2"/>
    </row>
    <row r="2464" spans="2:60" ht="17" hidden="1" outlineLevel="1" x14ac:dyDescent="0.2">
      <c r="B2464" s="82">
        <v>65</v>
      </c>
      <c r="C2464" s="144" t="s">
        <v>543</v>
      </c>
      <c r="D2464" s="144"/>
      <c r="E2464" s="82" t="s">
        <v>85</v>
      </c>
      <c r="F2464" s="143">
        <v>24</v>
      </c>
      <c r="G2464" s="142">
        <f>'[1]BoQ HSYC'!F2464</f>
        <v>24</v>
      </c>
      <c r="H2464" s="185">
        <f>'[1]BoQ HSYC'!G2464</f>
        <v>0</v>
      </c>
      <c r="I2464" s="185">
        <f>'[1]BoQ HSYC'!H2464</f>
        <v>0</v>
      </c>
      <c r="J2464" s="185">
        <f>'[1]BoQ HSYC'!I2464</f>
        <v>0</v>
      </c>
      <c r="K2464" s="48">
        <f>'[1]BoQ HSYC'!J2464</f>
        <v>3528</v>
      </c>
      <c r="L2464" s="47">
        <f>'[1]BoQ HSYC'!K2464</f>
        <v>11530</v>
      </c>
      <c r="M2464" s="47">
        <f>'[1]BoQ HSYC'!L2464</f>
        <v>15058</v>
      </c>
      <c r="N2464" s="183">
        <f>'[1]BoQ HSYC'!M2464</f>
        <v>1234.8</v>
      </c>
      <c r="O2464" s="183">
        <f>'[1]BoQ HSYC'!N2464</f>
        <v>4035.4999999999995</v>
      </c>
      <c r="P2464" s="83">
        <f>'[1]BoQ HSYC'!O2464</f>
        <v>5270.2999999999993</v>
      </c>
      <c r="Q2464" s="47">
        <f>'[1]BoQ HSYC'!P2464</f>
        <v>361392</v>
      </c>
      <c r="R2464" s="132">
        <f>'[1]BoQ HSYC'!Q2464</f>
        <v>126487.19999999998</v>
      </c>
      <c r="S2464" s="83">
        <f>'[1]BoQ HSYC'!R2464</f>
        <v>487879.19999999995</v>
      </c>
      <c r="T2464" s="48">
        <f>'[1]BoQ HSYC'!S2464</f>
        <v>0</v>
      </c>
      <c r="U2464" s="132">
        <f>'[1]BoQ HSYC'!T2464</f>
        <v>0</v>
      </c>
      <c r="V2464" s="132" t="str">
        <f>'[1]BoQ HSYC'!U2464</f>
        <v>BĐG Q2/2026</v>
      </c>
      <c r="W2464" s="132" t="str">
        <f>'[1]BoQ HSYC'!V2464</f>
        <v>BĐG Q2/2026</v>
      </c>
      <c r="X2464" s="44" t="str">
        <f>'[1]BoQ HSYC'!W2464</f>
        <v>ME</v>
      </c>
      <c r="Y2464" s="44"/>
      <c r="Z2464" s="44"/>
      <c r="AA2464" s="44"/>
      <c r="AB2464" s="2">
        <v>40688.877480900002</v>
      </c>
      <c r="AC2464" s="2">
        <v>976533.05954160006</v>
      </c>
      <c r="AD2464" s="2">
        <f>+M2464</f>
        <v>15058</v>
      </c>
      <c r="AE2464" s="2">
        <f>+AD2464*14%</f>
        <v>2108.1200000000003</v>
      </c>
      <c r="AF2464" s="155">
        <f>+AD2464*35%</f>
        <v>5270.2999999999993</v>
      </c>
      <c r="AG2464" s="2">
        <f>+AD2464*F2464</f>
        <v>361392</v>
      </c>
      <c r="AH2464" s="2">
        <f>+AE2464*F2464</f>
        <v>50594.880000000005</v>
      </c>
      <c r="AI2464" s="2">
        <f>+AF2464*F2464</f>
        <v>126487.19999999998</v>
      </c>
      <c r="AJ2464" s="2">
        <f>SUM(AG2464:AI2464)</f>
        <v>538474.07999999996</v>
      </c>
      <c r="AK2464" s="2">
        <f>+AD2464*G2464</f>
        <v>361392</v>
      </c>
      <c r="AL2464" s="2">
        <f>+AE2464*G2464</f>
        <v>50594.880000000005</v>
      </c>
      <c r="AM2464" s="2">
        <f>+AF2464*G2464</f>
        <v>126487.19999999998</v>
      </c>
      <c r="AN2464" s="155">
        <f>SUM(AK2464:AM2464)</f>
        <v>538474.07999999996</v>
      </c>
      <c r="AQ2464" s="145" t="s">
        <v>525</v>
      </c>
      <c r="AU2464" s="8"/>
      <c r="AV2464" s="8"/>
      <c r="AW2464" s="2">
        <f>+'[2]BoQ HSYC-Đạt'!AT2464</f>
        <v>15359.16</v>
      </c>
      <c r="AX2464" s="8">
        <f>F2464*AW2464</f>
        <v>368619.83999999997</v>
      </c>
      <c r="AY2464" s="8">
        <f>IF(AQ2464="CT",7%,5%)*AX2464</f>
        <v>25803.388800000001</v>
      </c>
      <c r="AZ2464" s="8">
        <f>AX2464*2%</f>
        <v>7372.3967999999995</v>
      </c>
      <c r="BA2464" s="8">
        <f>IF(BB2464&gt;0,0,AX2464*5%)</f>
        <v>18430.991999999998</v>
      </c>
      <c r="BB2464" s="8"/>
      <c r="BC2464" s="8">
        <f>+AX2464+AY2464+AZ2464+BA2464+BB2464</f>
        <v>420226.6176</v>
      </c>
      <c r="BD2464" s="8">
        <f>AX2464-AT2464</f>
        <v>368619.83999999997</v>
      </c>
      <c r="BE2464" s="2"/>
      <c r="BH2464" s="2"/>
    </row>
    <row r="2465" spans="2:60" ht="17" hidden="1" outlineLevel="1" x14ac:dyDescent="0.2">
      <c r="B2465" s="82">
        <v>66</v>
      </c>
      <c r="C2465" s="144" t="s">
        <v>542</v>
      </c>
      <c r="D2465" s="144"/>
      <c r="E2465" s="82" t="s">
        <v>85</v>
      </c>
      <c r="F2465" s="143">
        <v>24</v>
      </c>
      <c r="G2465" s="142">
        <f>'[1]BoQ HSYC'!F2465</f>
        <v>24</v>
      </c>
      <c r="H2465" s="185">
        <f>'[1]BoQ HSYC'!G2465</f>
        <v>0</v>
      </c>
      <c r="I2465" s="185">
        <f>'[1]BoQ HSYC'!H2465</f>
        <v>0</v>
      </c>
      <c r="J2465" s="185">
        <f>'[1]BoQ HSYC'!I2465</f>
        <v>0</v>
      </c>
      <c r="K2465" s="48">
        <f>'[1]BoQ HSYC'!J2465</f>
        <v>13230</v>
      </c>
      <c r="L2465" s="47">
        <f>'[1]BoQ HSYC'!K2465</f>
        <v>16470</v>
      </c>
      <c r="M2465" s="47">
        <f>'[1]BoQ HSYC'!L2465</f>
        <v>29700</v>
      </c>
      <c r="N2465" s="183">
        <f>'[1]BoQ HSYC'!M2465</f>
        <v>4630.5</v>
      </c>
      <c r="O2465" s="183">
        <f>'[1]BoQ HSYC'!N2465</f>
        <v>5764.5</v>
      </c>
      <c r="P2465" s="83">
        <f>'[1]BoQ HSYC'!O2465</f>
        <v>10395</v>
      </c>
      <c r="Q2465" s="47">
        <f>'[1]BoQ HSYC'!P2465</f>
        <v>712800</v>
      </c>
      <c r="R2465" s="132">
        <f>'[1]BoQ HSYC'!Q2465</f>
        <v>249480</v>
      </c>
      <c r="S2465" s="83">
        <f>'[1]BoQ HSYC'!R2465</f>
        <v>962280</v>
      </c>
      <c r="T2465" s="48">
        <f>'[1]BoQ HSYC'!S2465</f>
        <v>0</v>
      </c>
      <c r="U2465" s="132">
        <f>'[1]BoQ HSYC'!T2465</f>
        <v>0</v>
      </c>
      <c r="V2465" s="132" t="str">
        <f>'[1]BoQ HSYC'!U2465</f>
        <v>BĐG Q2/2026</v>
      </c>
      <c r="W2465" s="132" t="str">
        <f>'[1]BoQ HSYC'!V2465</f>
        <v>BĐG Q2/2026</v>
      </c>
      <c r="X2465" s="44" t="str">
        <f>'[1]BoQ HSYC'!W2465</f>
        <v>ME</v>
      </c>
      <c r="Y2465" s="44"/>
      <c r="Z2465" s="44"/>
      <c r="AA2465" s="44"/>
      <c r="AB2465" s="2">
        <v>63491.05371213</v>
      </c>
      <c r="AC2465" s="2">
        <v>1523785.28909112</v>
      </c>
      <c r="AD2465" s="2">
        <f>+M2465</f>
        <v>29700</v>
      </c>
      <c r="AE2465" s="2">
        <f>+AD2465*14%</f>
        <v>4158</v>
      </c>
      <c r="AF2465" s="155">
        <f>+AD2465*35%</f>
        <v>10395</v>
      </c>
      <c r="AG2465" s="2">
        <f>+AD2465*F2465</f>
        <v>712800</v>
      </c>
      <c r="AH2465" s="2">
        <f>+AE2465*F2465</f>
        <v>99792</v>
      </c>
      <c r="AI2465" s="2">
        <f>+AF2465*F2465</f>
        <v>249480</v>
      </c>
      <c r="AJ2465" s="2">
        <f>SUM(AG2465:AI2465)</f>
        <v>1062072</v>
      </c>
      <c r="AK2465" s="2">
        <f>+AD2465*G2465</f>
        <v>712800</v>
      </c>
      <c r="AL2465" s="2">
        <f>+AE2465*G2465</f>
        <v>99792</v>
      </c>
      <c r="AM2465" s="2">
        <f>+AF2465*G2465</f>
        <v>249480</v>
      </c>
      <c r="AN2465" s="155">
        <f>SUM(AK2465:AM2465)</f>
        <v>1062072</v>
      </c>
      <c r="AQ2465" s="145" t="s">
        <v>525</v>
      </c>
      <c r="AU2465" s="8"/>
      <c r="AV2465" s="8"/>
      <c r="AW2465" s="2">
        <f>+'[2]BoQ HSYC-Đạt'!AT2465</f>
        <v>30294</v>
      </c>
      <c r="AX2465" s="8">
        <f>F2465*AW2465</f>
        <v>727056</v>
      </c>
      <c r="AY2465" s="8">
        <f>IF(AQ2465="CT",7%,5%)*AX2465</f>
        <v>50893.920000000006</v>
      </c>
      <c r="AZ2465" s="8">
        <f>AX2465*2%</f>
        <v>14541.12</v>
      </c>
      <c r="BA2465" s="8">
        <f>IF(BB2465&gt;0,0,AX2465*5%)</f>
        <v>36352.800000000003</v>
      </c>
      <c r="BB2465" s="8"/>
      <c r="BC2465" s="8">
        <f>+AX2465+AY2465+AZ2465+BA2465+BB2465</f>
        <v>828843.84000000008</v>
      </c>
      <c r="BD2465" s="8">
        <f>AX2465-AT2465</f>
        <v>727056</v>
      </c>
      <c r="BE2465" s="2"/>
      <c r="BH2465" s="2"/>
    </row>
    <row r="2466" spans="2:60" ht="17" hidden="1" outlineLevel="1" x14ac:dyDescent="0.2">
      <c r="B2466" s="82">
        <v>67</v>
      </c>
      <c r="C2466" s="144" t="s">
        <v>541</v>
      </c>
      <c r="D2466" s="144"/>
      <c r="E2466" s="82" t="s">
        <v>85</v>
      </c>
      <c r="F2466" s="143">
        <v>24</v>
      </c>
      <c r="G2466" s="142">
        <f>'[1]BoQ HSYC'!F2466</f>
        <v>24</v>
      </c>
      <c r="H2466" s="185">
        <f>'[1]BoQ HSYC'!G2466</f>
        <v>0</v>
      </c>
      <c r="I2466" s="185">
        <f>'[1]BoQ HSYC'!H2466</f>
        <v>0</v>
      </c>
      <c r="J2466" s="185">
        <f>'[1]BoQ HSYC'!I2466</f>
        <v>0</v>
      </c>
      <c r="K2466" s="48">
        <f>'[1]BoQ HSYC'!J2466</f>
        <v>7128</v>
      </c>
      <c r="L2466" s="47">
        <f>'[1]BoQ HSYC'!K2466</f>
        <v>12847</v>
      </c>
      <c r="M2466" s="47">
        <f>'[1]BoQ HSYC'!L2466</f>
        <v>19975</v>
      </c>
      <c r="N2466" s="183">
        <f>'[1]BoQ HSYC'!M2466</f>
        <v>2494.7999999999997</v>
      </c>
      <c r="O2466" s="183">
        <f>'[1]BoQ HSYC'!N2466</f>
        <v>4496.45</v>
      </c>
      <c r="P2466" s="83">
        <f>'[1]BoQ HSYC'!O2466</f>
        <v>6991.25</v>
      </c>
      <c r="Q2466" s="47">
        <f>'[1]BoQ HSYC'!P2466</f>
        <v>479400</v>
      </c>
      <c r="R2466" s="132">
        <f>'[1]BoQ HSYC'!Q2466</f>
        <v>167790</v>
      </c>
      <c r="S2466" s="83">
        <f>'[1]BoQ HSYC'!R2466</f>
        <v>647190</v>
      </c>
      <c r="T2466" s="48">
        <f>'[1]BoQ HSYC'!S2466</f>
        <v>0</v>
      </c>
      <c r="U2466" s="132">
        <f>'[1]BoQ HSYC'!T2466</f>
        <v>0</v>
      </c>
      <c r="V2466" s="132" t="str">
        <f>'[1]BoQ HSYC'!U2466</f>
        <v>BĐG Q2/2026</v>
      </c>
      <c r="W2466" s="132" t="str">
        <f>'[1]BoQ HSYC'!V2466</f>
        <v>BĐG Q2/2026</v>
      </c>
      <c r="X2466" s="44" t="str">
        <f>'[1]BoQ HSYC'!W2466</f>
        <v>ME</v>
      </c>
      <c r="Y2466" s="44"/>
      <c r="Z2466" s="44"/>
      <c r="AA2466" s="44"/>
      <c r="AB2466" s="2">
        <v>46860.237299700006</v>
      </c>
      <c r="AC2466" s="2">
        <v>1124645.6951928001</v>
      </c>
      <c r="AD2466" s="2">
        <f>+M2466</f>
        <v>19975</v>
      </c>
      <c r="AE2466" s="2">
        <f>+AD2466*14%</f>
        <v>2796.5000000000005</v>
      </c>
      <c r="AF2466" s="155">
        <f>+AD2466*35%</f>
        <v>6991.25</v>
      </c>
      <c r="AG2466" s="2">
        <f>+AD2466*F2466</f>
        <v>479400</v>
      </c>
      <c r="AH2466" s="2">
        <f>+AE2466*F2466</f>
        <v>67116.000000000015</v>
      </c>
      <c r="AI2466" s="2">
        <f>+AF2466*F2466</f>
        <v>167790</v>
      </c>
      <c r="AJ2466" s="2">
        <f>SUM(AG2466:AI2466)</f>
        <v>714306</v>
      </c>
      <c r="AK2466" s="2">
        <f>+AD2466*G2466</f>
        <v>479400</v>
      </c>
      <c r="AL2466" s="2">
        <f>+AE2466*G2466</f>
        <v>67116.000000000015</v>
      </c>
      <c r="AM2466" s="2">
        <f>+AF2466*G2466</f>
        <v>167790</v>
      </c>
      <c r="AN2466" s="155">
        <f>SUM(AK2466:AM2466)</f>
        <v>714306</v>
      </c>
      <c r="AQ2466" s="145" t="s">
        <v>525</v>
      </c>
      <c r="AU2466" s="8"/>
      <c r="AV2466" s="8"/>
      <c r="AW2466" s="2">
        <f>+'[2]BoQ HSYC-Đạt'!AT2466</f>
        <v>20374.5</v>
      </c>
      <c r="AX2466" s="8">
        <f>F2466*AW2466</f>
        <v>488988</v>
      </c>
      <c r="AY2466" s="8">
        <f>IF(AQ2466="CT",7%,5%)*AX2466</f>
        <v>34229.160000000003</v>
      </c>
      <c r="AZ2466" s="8">
        <f>AX2466*2%</f>
        <v>9779.76</v>
      </c>
      <c r="BA2466" s="8">
        <f>IF(BB2466&gt;0,0,AX2466*5%)</f>
        <v>24449.4</v>
      </c>
      <c r="BB2466" s="8"/>
      <c r="BC2466" s="8">
        <f>+AX2466+AY2466+AZ2466+BA2466+BB2466</f>
        <v>557446.32000000007</v>
      </c>
      <c r="BD2466" s="8">
        <f>AX2466-AT2466</f>
        <v>488988</v>
      </c>
      <c r="BE2466" s="2"/>
      <c r="BH2466" s="2"/>
    </row>
    <row r="2467" spans="2:60" ht="17" hidden="1" outlineLevel="1" x14ac:dyDescent="0.2">
      <c r="B2467" s="82">
        <v>68</v>
      </c>
      <c r="C2467" s="144" t="s">
        <v>540</v>
      </c>
      <c r="D2467" s="144"/>
      <c r="E2467" s="82" t="s">
        <v>85</v>
      </c>
      <c r="F2467" s="143">
        <v>1</v>
      </c>
      <c r="G2467" s="142">
        <f>'[1]BoQ HSYC'!F2467</f>
        <v>1</v>
      </c>
      <c r="H2467" s="185">
        <f>'[1]BoQ HSYC'!G2467</f>
        <v>0</v>
      </c>
      <c r="I2467" s="185">
        <f>'[1]BoQ HSYC'!H2467</f>
        <v>0</v>
      </c>
      <c r="J2467" s="185">
        <f>'[1]BoQ HSYC'!I2467</f>
        <v>0</v>
      </c>
      <c r="K2467" s="48">
        <f>'[1]BoQ HSYC'!J2467</f>
        <v>52848</v>
      </c>
      <c r="L2467" s="47">
        <f>'[1]BoQ HSYC'!K2467</f>
        <v>19764</v>
      </c>
      <c r="M2467" s="47">
        <f>'[1]BoQ HSYC'!L2467</f>
        <v>72612</v>
      </c>
      <c r="N2467" s="183">
        <f>'[1]BoQ HSYC'!M2467</f>
        <v>18496.8</v>
      </c>
      <c r="O2467" s="183">
        <f>'[1]BoQ HSYC'!N2467</f>
        <v>6917.4</v>
      </c>
      <c r="P2467" s="83">
        <f>'[1]BoQ HSYC'!O2467</f>
        <v>25414.199999999997</v>
      </c>
      <c r="Q2467" s="47">
        <f>'[1]BoQ HSYC'!P2467</f>
        <v>72612</v>
      </c>
      <c r="R2467" s="132">
        <f>'[1]BoQ HSYC'!Q2467</f>
        <v>25414.199999999997</v>
      </c>
      <c r="S2467" s="83">
        <f>'[1]BoQ HSYC'!R2467</f>
        <v>98026.2</v>
      </c>
      <c r="T2467" s="48">
        <f>'[1]BoQ HSYC'!S2467</f>
        <v>0</v>
      </c>
      <c r="U2467" s="132">
        <f>'[1]BoQ HSYC'!T2467</f>
        <v>0</v>
      </c>
      <c r="V2467" s="132" t="str">
        <f>'[1]BoQ HSYC'!U2467</f>
        <v>BĐG Q2/2026</v>
      </c>
      <c r="W2467" s="132" t="str">
        <f>'[1]BoQ HSYC'!V2467</f>
        <v>BĐG Q2/2026</v>
      </c>
      <c r="X2467" s="44" t="str">
        <f>'[1]BoQ HSYC'!W2467</f>
        <v>ME</v>
      </c>
      <c r="Y2467" s="44"/>
      <c r="Z2467" s="44"/>
      <c r="AA2467" s="44"/>
      <c r="AB2467" s="2">
        <v>110739.36713235</v>
      </c>
      <c r="AC2467" s="2">
        <v>110739.36713235</v>
      </c>
      <c r="AD2467" s="2">
        <f>+M2467</f>
        <v>72612</v>
      </c>
      <c r="AE2467" s="2">
        <f>+AD2467*14%</f>
        <v>10165.68</v>
      </c>
      <c r="AF2467" s="155">
        <f>+AD2467*35%</f>
        <v>25414.199999999997</v>
      </c>
      <c r="AG2467" s="2">
        <f>+AD2467*F2467</f>
        <v>72612</v>
      </c>
      <c r="AH2467" s="2">
        <f>+AE2467*F2467</f>
        <v>10165.68</v>
      </c>
      <c r="AI2467" s="2">
        <f>+AF2467*F2467</f>
        <v>25414.199999999997</v>
      </c>
      <c r="AJ2467" s="2">
        <f>SUM(AG2467:AI2467)</f>
        <v>108191.87999999999</v>
      </c>
      <c r="AK2467" s="2">
        <f>+AD2467*G2467</f>
        <v>72612</v>
      </c>
      <c r="AL2467" s="2">
        <f>+AE2467*G2467</f>
        <v>10165.68</v>
      </c>
      <c r="AM2467" s="2">
        <f>+AF2467*G2467</f>
        <v>25414.199999999997</v>
      </c>
      <c r="AN2467" s="155">
        <f>SUM(AK2467:AM2467)</f>
        <v>108191.87999999999</v>
      </c>
      <c r="AQ2467" s="145" t="s">
        <v>525</v>
      </c>
      <c r="AU2467" s="8"/>
      <c r="AV2467" s="8"/>
      <c r="AW2467" s="2">
        <f>+'[2]BoQ HSYC-Đạt'!AT2467</f>
        <v>74064.240000000005</v>
      </c>
      <c r="AX2467" s="8">
        <f>F2467*AW2467</f>
        <v>74064.240000000005</v>
      </c>
      <c r="AY2467" s="8">
        <f>IF(AQ2467="CT",7%,5%)*AX2467</f>
        <v>5184.4968000000008</v>
      </c>
      <c r="AZ2467" s="8">
        <f>AX2467*2%</f>
        <v>1481.2848000000001</v>
      </c>
      <c r="BA2467" s="8">
        <f>IF(BB2467&gt;0,0,AX2467*5%)</f>
        <v>3703.2120000000004</v>
      </c>
      <c r="BB2467" s="8"/>
      <c r="BC2467" s="8">
        <f>+AX2467+AY2467+AZ2467+BA2467+BB2467</f>
        <v>84433.233600000007</v>
      </c>
      <c r="BD2467" s="8">
        <f>AX2467-AT2467</f>
        <v>74064.240000000005</v>
      </c>
      <c r="BE2467" s="2"/>
      <c r="BH2467" s="2"/>
    </row>
    <row r="2468" spans="2:60" ht="17" hidden="1" outlineLevel="1" x14ac:dyDescent="0.2">
      <c r="B2468" s="82">
        <v>69</v>
      </c>
      <c r="C2468" s="144" t="s">
        <v>539</v>
      </c>
      <c r="D2468" s="144"/>
      <c r="E2468" s="82" t="s">
        <v>85</v>
      </c>
      <c r="F2468" s="143">
        <v>1</v>
      </c>
      <c r="G2468" s="142">
        <f>'[1]BoQ HSYC'!F2468</f>
        <v>1</v>
      </c>
      <c r="H2468" s="185">
        <f>'[1]BoQ HSYC'!G2468</f>
        <v>0</v>
      </c>
      <c r="I2468" s="185">
        <f>'[1]BoQ HSYC'!H2468</f>
        <v>0</v>
      </c>
      <c r="J2468" s="185">
        <f>'[1]BoQ HSYC'!I2468</f>
        <v>0</v>
      </c>
      <c r="K2468" s="48">
        <f>'[1]BoQ HSYC'!J2468</f>
        <v>25848</v>
      </c>
      <c r="L2468" s="47">
        <f>'[1]BoQ HSYC'!K2468</f>
        <v>16470</v>
      </c>
      <c r="M2468" s="47">
        <f>'[1]BoQ HSYC'!L2468</f>
        <v>42318</v>
      </c>
      <c r="N2468" s="183">
        <f>'[1]BoQ HSYC'!M2468</f>
        <v>9046.7999999999993</v>
      </c>
      <c r="O2468" s="183">
        <f>'[1]BoQ HSYC'!N2468</f>
        <v>5764.5</v>
      </c>
      <c r="P2468" s="83">
        <f>'[1]BoQ HSYC'!O2468</f>
        <v>14811.3</v>
      </c>
      <c r="Q2468" s="47">
        <f>'[1]BoQ HSYC'!P2468</f>
        <v>42318</v>
      </c>
      <c r="R2468" s="132">
        <f>'[1]BoQ HSYC'!Q2468</f>
        <v>14811.3</v>
      </c>
      <c r="S2468" s="83">
        <f>'[1]BoQ HSYC'!R2468</f>
        <v>57129.3</v>
      </c>
      <c r="T2468" s="48">
        <f>'[1]BoQ HSYC'!S2468</f>
        <v>0</v>
      </c>
      <c r="U2468" s="132">
        <f>'[1]BoQ HSYC'!T2468</f>
        <v>0</v>
      </c>
      <c r="V2468" s="132" t="str">
        <f>'[1]BoQ HSYC'!U2468</f>
        <v>BĐG Q2/2026</v>
      </c>
      <c r="W2468" s="132" t="str">
        <f>'[1]BoQ HSYC'!V2468</f>
        <v>BĐG Q2/2026</v>
      </c>
      <c r="X2468" s="44" t="str">
        <f>'[1]BoQ HSYC'!W2468</f>
        <v>ME</v>
      </c>
      <c r="Y2468" s="44"/>
      <c r="Z2468" s="44"/>
      <c r="AA2468" s="44"/>
      <c r="AB2468" s="2">
        <v>103686.83033313</v>
      </c>
      <c r="AC2468" s="2">
        <v>103686.83033313</v>
      </c>
      <c r="AD2468" s="2">
        <f>+M2468</f>
        <v>42318</v>
      </c>
      <c r="AE2468" s="2">
        <f>+AD2468*14%</f>
        <v>5924.52</v>
      </c>
      <c r="AF2468" s="155">
        <f>+AD2468*35%</f>
        <v>14811.3</v>
      </c>
      <c r="AG2468" s="2">
        <f>+AD2468*F2468</f>
        <v>42318</v>
      </c>
      <c r="AH2468" s="2">
        <f>+AE2468*F2468</f>
        <v>5924.52</v>
      </c>
      <c r="AI2468" s="2">
        <f>+AF2468*F2468</f>
        <v>14811.3</v>
      </c>
      <c r="AJ2468" s="2">
        <f>SUM(AG2468:AI2468)</f>
        <v>63053.820000000007</v>
      </c>
      <c r="AK2468" s="2">
        <f>+AD2468*G2468</f>
        <v>42318</v>
      </c>
      <c r="AL2468" s="2">
        <f>+AE2468*G2468</f>
        <v>5924.52</v>
      </c>
      <c r="AM2468" s="2">
        <f>+AF2468*G2468</f>
        <v>14811.3</v>
      </c>
      <c r="AN2468" s="155">
        <f>SUM(AK2468:AM2468)</f>
        <v>63053.820000000007</v>
      </c>
      <c r="AQ2468" s="145" t="s">
        <v>525</v>
      </c>
      <c r="AU2468" s="8"/>
      <c r="AV2468" s="8"/>
      <c r="AW2468" s="2">
        <f>+'[2]BoQ HSYC-Đạt'!AT2468</f>
        <v>43164.36</v>
      </c>
      <c r="AX2468" s="8">
        <f>F2468*AW2468</f>
        <v>43164.36</v>
      </c>
      <c r="AY2468" s="8">
        <f>IF(AQ2468="CT",7%,5%)*AX2468</f>
        <v>3021.5052000000005</v>
      </c>
      <c r="AZ2468" s="8">
        <f>AX2468*2%</f>
        <v>863.28719999999998</v>
      </c>
      <c r="BA2468" s="8">
        <f>IF(BB2468&gt;0,0,AX2468*5%)</f>
        <v>2158.2180000000003</v>
      </c>
      <c r="BB2468" s="8"/>
      <c r="BC2468" s="8">
        <f>+AX2468+AY2468+AZ2468+BA2468+BB2468</f>
        <v>49207.3704</v>
      </c>
      <c r="BD2468" s="8">
        <f>AX2468-AT2468</f>
        <v>43164.36</v>
      </c>
      <c r="BE2468" s="2"/>
      <c r="BH2468" s="2"/>
    </row>
    <row r="2469" spans="2:60" ht="17" hidden="1" outlineLevel="1" x14ac:dyDescent="0.2">
      <c r="B2469" s="82">
        <v>70</v>
      </c>
      <c r="C2469" s="144" t="s">
        <v>538</v>
      </c>
      <c r="D2469" s="144"/>
      <c r="E2469" s="82" t="s">
        <v>85</v>
      </c>
      <c r="F2469" s="143">
        <v>1</v>
      </c>
      <c r="G2469" s="142">
        <f>'[1]BoQ HSYC'!F2469</f>
        <v>1</v>
      </c>
      <c r="H2469" s="185">
        <f>'[1]BoQ HSYC'!G2469</f>
        <v>0</v>
      </c>
      <c r="I2469" s="185">
        <f>'[1]BoQ HSYC'!H2469</f>
        <v>0</v>
      </c>
      <c r="J2469" s="185">
        <f>'[1]BoQ HSYC'!I2469</f>
        <v>0</v>
      </c>
      <c r="K2469" s="48">
        <f>'[1]BoQ HSYC'!J2469</f>
        <v>14688</v>
      </c>
      <c r="L2469" s="47">
        <f>'[1]BoQ HSYC'!K2469</f>
        <v>12847</v>
      </c>
      <c r="M2469" s="47">
        <f>'[1]BoQ HSYC'!L2469</f>
        <v>27535</v>
      </c>
      <c r="N2469" s="183">
        <f>'[1]BoQ HSYC'!M2469</f>
        <v>5140.7999999999993</v>
      </c>
      <c r="O2469" s="183">
        <f>'[1]BoQ HSYC'!N2469</f>
        <v>4496.45</v>
      </c>
      <c r="P2469" s="83">
        <f>'[1]BoQ HSYC'!O2469</f>
        <v>9637.25</v>
      </c>
      <c r="Q2469" s="47">
        <f>'[1]BoQ HSYC'!P2469</f>
        <v>27535</v>
      </c>
      <c r="R2469" s="132">
        <f>'[1]BoQ HSYC'!Q2469</f>
        <v>9637.25</v>
      </c>
      <c r="S2469" s="83">
        <f>'[1]BoQ HSYC'!R2469</f>
        <v>37172.25</v>
      </c>
      <c r="T2469" s="48">
        <f>'[1]BoQ HSYC'!S2469</f>
        <v>0</v>
      </c>
      <c r="U2469" s="132">
        <f>'[1]BoQ HSYC'!T2469</f>
        <v>0</v>
      </c>
      <c r="V2469" s="132" t="str">
        <f>'[1]BoQ HSYC'!U2469</f>
        <v>BĐG Q2/2026</v>
      </c>
      <c r="W2469" s="132" t="str">
        <f>'[1]BoQ HSYC'!V2469</f>
        <v>BĐG Q2/2026</v>
      </c>
      <c r="X2469" s="44" t="str">
        <f>'[1]BoQ HSYC'!W2469</f>
        <v>ME</v>
      </c>
      <c r="Y2469" s="44"/>
      <c r="Z2469" s="44"/>
      <c r="AA2469" s="44"/>
      <c r="AB2469" s="2">
        <v>60216.428898450002</v>
      </c>
      <c r="AC2469" s="2">
        <v>60216.428898450002</v>
      </c>
      <c r="AD2469" s="2">
        <f>+M2469</f>
        <v>27535</v>
      </c>
      <c r="AE2469" s="2">
        <f>+AD2469*14%</f>
        <v>3854.9000000000005</v>
      </c>
      <c r="AF2469" s="155">
        <f>+AD2469*35%</f>
        <v>9637.25</v>
      </c>
      <c r="AG2469" s="2">
        <f>+AD2469*F2469</f>
        <v>27535</v>
      </c>
      <c r="AH2469" s="2">
        <f>+AE2469*F2469</f>
        <v>3854.9000000000005</v>
      </c>
      <c r="AI2469" s="2">
        <f>+AF2469*F2469</f>
        <v>9637.25</v>
      </c>
      <c r="AJ2469" s="2">
        <f>SUM(AG2469:AI2469)</f>
        <v>41027.15</v>
      </c>
      <c r="AK2469" s="2">
        <f>+AD2469*G2469</f>
        <v>27535</v>
      </c>
      <c r="AL2469" s="2">
        <f>+AE2469*G2469</f>
        <v>3854.9000000000005</v>
      </c>
      <c r="AM2469" s="2">
        <f>+AF2469*G2469</f>
        <v>9637.25</v>
      </c>
      <c r="AN2469" s="155">
        <f>SUM(AK2469:AM2469)</f>
        <v>41027.15</v>
      </c>
      <c r="AQ2469" s="145" t="s">
        <v>525</v>
      </c>
      <c r="AU2469" s="8"/>
      <c r="AV2469" s="8"/>
      <c r="AW2469" s="2">
        <f>+'[2]BoQ HSYC-Đạt'!AT2469</f>
        <v>28085.7</v>
      </c>
      <c r="AX2469" s="8">
        <f>F2469*AW2469</f>
        <v>28085.7</v>
      </c>
      <c r="AY2469" s="8">
        <f>IF(AQ2469="CT",7%,5%)*AX2469</f>
        <v>1965.9990000000003</v>
      </c>
      <c r="AZ2469" s="8">
        <f>AX2469*2%</f>
        <v>561.71400000000006</v>
      </c>
      <c r="BA2469" s="8">
        <f>IF(BB2469&gt;0,0,AX2469*5%)</f>
        <v>1404.2850000000001</v>
      </c>
      <c r="BB2469" s="8"/>
      <c r="BC2469" s="8">
        <f>+AX2469+AY2469+AZ2469+BA2469+BB2469</f>
        <v>32017.698</v>
      </c>
      <c r="BD2469" s="8">
        <f>AX2469-AT2469</f>
        <v>28085.7</v>
      </c>
      <c r="BE2469" s="2"/>
      <c r="BH2469" s="2"/>
    </row>
    <row r="2470" spans="2:60" ht="17" hidden="1" outlineLevel="1" x14ac:dyDescent="0.2">
      <c r="B2470" s="82">
        <v>71</v>
      </c>
      <c r="C2470" s="144" t="s">
        <v>537</v>
      </c>
      <c r="D2470" s="144"/>
      <c r="E2470" s="82" t="s">
        <v>85</v>
      </c>
      <c r="F2470" s="143">
        <v>12</v>
      </c>
      <c r="G2470" s="142">
        <f>'[1]BoQ HSYC'!F2470</f>
        <v>12</v>
      </c>
      <c r="H2470" s="185">
        <f>'[1]BoQ HSYC'!G2470</f>
        <v>0</v>
      </c>
      <c r="I2470" s="185">
        <f>'[1]BoQ HSYC'!H2470</f>
        <v>0</v>
      </c>
      <c r="J2470" s="185">
        <f>'[1]BoQ HSYC'!I2470</f>
        <v>0</v>
      </c>
      <c r="K2470" s="48">
        <f>'[1]BoQ HSYC'!J2470</f>
        <v>4608</v>
      </c>
      <c r="L2470" s="47">
        <f>'[1]BoQ HSYC'!K2470</f>
        <v>11530</v>
      </c>
      <c r="M2470" s="47">
        <f>'[1]BoQ HSYC'!L2470</f>
        <v>16138</v>
      </c>
      <c r="N2470" s="183">
        <f>'[1]BoQ HSYC'!M2470</f>
        <v>1612.8</v>
      </c>
      <c r="O2470" s="183">
        <f>'[1]BoQ HSYC'!N2470</f>
        <v>4035.4999999999995</v>
      </c>
      <c r="P2470" s="83">
        <f>'[1]BoQ HSYC'!O2470</f>
        <v>5648.2999999999993</v>
      </c>
      <c r="Q2470" s="47">
        <f>'[1]BoQ HSYC'!P2470</f>
        <v>193656</v>
      </c>
      <c r="R2470" s="132">
        <f>'[1]BoQ HSYC'!Q2470</f>
        <v>67779.599999999991</v>
      </c>
      <c r="S2470" s="83">
        <f>'[1]BoQ HSYC'!R2470</f>
        <v>261435.59999999998</v>
      </c>
      <c r="T2470" s="48">
        <f>'[1]BoQ HSYC'!S2470</f>
        <v>0</v>
      </c>
      <c r="U2470" s="132">
        <f>'[1]BoQ HSYC'!T2470</f>
        <v>0</v>
      </c>
      <c r="V2470" s="132" t="str">
        <f>'[1]BoQ HSYC'!U2470</f>
        <v>BĐG Q2/2026</v>
      </c>
      <c r="W2470" s="132" t="str">
        <f>'[1]BoQ HSYC'!V2470</f>
        <v>BĐG Q2/2026</v>
      </c>
      <c r="X2470" s="44" t="str">
        <f>'[1]BoQ HSYC'!W2470</f>
        <v>ME</v>
      </c>
      <c r="Y2470" s="44"/>
      <c r="Z2470" s="44"/>
      <c r="AA2470" s="44"/>
      <c r="AB2470" s="2">
        <v>42469.703027400006</v>
      </c>
      <c r="AC2470" s="2">
        <v>509636.43632880005</v>
      </c>
      <c r="AD2470" s="2">
        <f>+M2470</f>
        <v>16138</v>
      </c>
      <c r="AE2470" s="2">
        <f>+AD2470*14%</f>
        <v>2259.3200000000002</v>
      </c>
      <c r="AF2470" s="155">
        <f>+AD2470*35%</f>
        <v>5648.2999999999993</v>
      </c>
      <c r="AG2470" s="2">
        <f>+AD2470*F2470</f>
        <v>193656</v>
      </c>
      <c r="AH2470" s="2">
        <f>+AE2470*F2470</f>
        <v>27111.840000000004</v>
      </c>
      <c r="AI2470" s="2">
        <f>+AF2470*F2470</f>
        <v>67779.599999999991</v>
      </c>
      <c r="AJ2470" s="2">
        <f>SUM(AG2470:AI2470)</f>
        <v>288547.44</v>
      </c>
      <c r="AK2470" s="2">
        <f>+AD2470*G2470</f>
        <v>193656</v>
      </c>
      <c r="AL2470" s="2">
        <f>+AE2470*G2470</f>
        <v>27111.840000000004</v>
      </c>
      <c r="AM2470" s="2">
        <f>+AF2470*G2470</f>
        <v>67779.599999999991</v>
      </c>
      <c r="AN2470" s="155">
        <f>SUM(AK2470:AM2470)</f>
        <v>288547.44</v>
      </c>
      <c r="AQ2470" s="145" t="s">
        <v>525</v>
      </c>
      <c r="AU2470" s="8"/>
      <c r="AV2470" s="8"/>
      <c r="AW2470" s="2">
        <f>+'[2]BoQ HSYC-Đạt'!AT2470</f>
        <v>16460.759999999998</v>
      </c>
      <c r="AX2470" s="8">
        <f>F2470*AW2470</f>
        <v>197529.12</v>
      </c>
      <c r="AY2470" s="8">
        <f>IF(AQ2470="CT",7%,5%)*AX2470</f>
        <v>13827.038400000001</v>
      </c>
      <c r="AZ2470" s="8">
        <f>AX2470*2%</f>
        <v>3950.5823999999998</v>
      </c>
      <c r="BA2470" s="8">
        <f>IF(BB2470&gt;0,0,AX2470*5%)</f>
        <v>9876.4560000000001</v>
      </c>
      <c r="BB2470" s="8"/>
      <c r="BC2470" s="8">
        <f>+AX2470+AY2470+AZ2470+BA2470+BB2470</f>
        <v>225183.19680000001</v>
      </c>
      <c r="BD2470" s="8">
        <f>AX2470-AT2470</f>
        <v>197529.12</v>
      </c>
      <c r="BE2470" s="2"/>
      <c r="BH2470" s="2"/>
    </row>
    <row r="2471" spans="2:60" ht="17" hidden="1" outlineLevel="1" x14ac:dyDescent="0.2">
      <c r="B2471" s="82">
        <v>72</v>
      </c>
      <c r="C2471" s="144" t="s">
        <v>536</v>
      </c>
      <c r="D2471" s="144"/>
      <c r="E2471" s="82" t="s">
        <v>85</v>
      </c>
      <c r="F2471" s="143">
        <v>8</v>
      </c>
      <c r="G2471" s="142">
        <f>'[1]BoQ HSYC'!F2471</f>
        <v>8</v>
      </c>
      <c r="H2471" s="185">
        <f>'[1]BoQ HSYC'!G2471</f>
        <v>0</v>
      </c>
      <c r="I2471" s="185">
        <f>'[1]BoQ HSYC'!H2471</f>
        <v>0</v>
      </c>
      <c r="J2471" s="185">
        <f>'[1]BoQ HSYC'!I2471</f>
        <v>0</v>
      </c>
      <c r="K2471" s="48">
        <f>'[1]BoQ HSYC'!J2471</f>
        <v>87696</v>
      </c>
      <c r="L2471" s="47">
        <f>'[1]BoQ HSYC'!K2471</f>
        <v>9882</v>
      </c>
      <c r="M2471" s="47">
        <f>'[1]BoQ HSYC'!L2471</f>
        <v>97578</v>
      </c>
      <c r="N2471" s="183">
        <f>'[1]BoQ HSYC'!M2471</f>
        <v>30693.599999999999</v>
      </c>
      <c r="O2471" s="183">
        <f>'[1]BoQ HSYC'!N2471</f>
        <v>3458.7</v>
      </c>
      <c r="P2471" s="83">
        <f>'[1]BoQ HSYC'!O2471</f>
        <v>34152.299999999996</v>
      </c>
      <c r="Q2471" s="47">
        <f>'[1]BoQ HSYC'!P2471</f>
        <v>780624</v>
      </c>
      <c r="R2471" s="132">
        <f>'[1]BoQ HSYC'!Q2471</f>
        <v>273218.39999999997</v>
      </c>
      <c r="S2471" s="83">
        <f>'[1]BoQ HSYC'!R2471</f>
        <v>1053842.3999999999</v>
      </c>
      <c r="T2471" s="48">
        <f>'[1]BoQ HSYC'!S2471</f>
        <v>0</v>
      </c>
      <c r="U2471" s="132">
        <f>'[1]BoQ HSYC'!T2471</f>
        <v>0</v>
      </c>
      <c r="V2471" s="132" t="str">
        <f>'[1]BoQ HSYC'!U2471</f>
        <v>BĐG Q2/2026</v>
      </c>
      <c r="W2471" s="132" t="str">
        <f>'[1]BoQ HSYC'!V2471</f>
        <v>BĐG Q2/2026</v>
      </c>
      <c r="X2471" s="44" t="str">
        <f>'[1]BoQ HSYC'!W2471</f>
        <v>ME</v>
      </c>
      <c r="Y2471" s="44"/>
      <c r="Z2471" s="44"/>
      <c r="AA2471" s="44"/>
      <c r="AB2471" s="2">
        <v>214000.5377169</v>
      </c>
      <c r="AC2471" s="2">
        <v>1712004.3017352</v>
      </c>
      <c r="AD2471" s="2">
        <f>+M2471</f>
        <v>97578</v>
      </c>
      <c r="AE2471" s="2">
        <f>+AD2471*14%</f>
        <v>13660.920000000002</v>
      </c>
      <c r="AF2471" s="155">
        <f>+AD2471*35%</f>
        <v>34152.299999999996</v>
      </c>
      <c r="AG2471" s="2">
        <f>+AD2471*F2471</f>
        <v>780624</v>
      </c>
      <c r="AH2471" s="2">
        <f>+AE2471*F2471</f>
        <v>109287.36000000002</v>
      </c>
      <c r="AI2471" s="2">
        <f>+AF2471*F2471</f>
        <v>273218.39999999997</v>
      </c>
      <c r="AJ2471" s="2">
        <f>SUM(AG2471:AI2471)</f>
        <v>1163129.76</v>
      </c>
      <c r="AK2471" s="2">
        <f>+AD2471*G2471</f>
        <v>780624</v>
      </c>
      <c r="AL2471" s="2">
        <f>+AE2471*G2471</f>
        <v>109287.36000000002</v>
      </c>
      <c r="AM2471" s="2">
        <f>+AF2471*G2471</f>
        <v>273218.39999999997</v>
      </c>
      <c r="AN2471" s="155">
        <f>SUM(AK2471:AM2471)</f>
        <v>1163129.76</v>
      </c>
      <c r="AQ2471" s="145" t="s">
        <v>525</v>
      </c>
      <c r="AU2471" s="8"/>
      <c r="AV2471" s="8"/>
      <c r="AW2471" s="2">
        <f>+'[2]BoQ HSYC-Đạt'!AT2471</f>
        <v>99529.56</v>
      </c>
      <c r="AX2471" s="8">
        <f>F2471*AW2471</f>
        <v>796236.48</v>
      </c>
      <c r="AY2471" s="8">
        <f>IF(AQ2471="CT",7%,5%)*AX2471</f>
        <v>55736.553600000007</v>
      </c>
      <c r="AZ2471" s="8">
        <f>AX2471*2%</f>
        <v>15924.729600000001</v>
      </c>
      <c r="BA2471" s="8">
        <f>IF(BB2471&gt;0,0,AX2471*5%)</f>
        <v>39811.824000000001</v>
      </c>
      <c r="BB2471" s="8"/>
      <c r="BC2471" s="8">
        <f>+AX2471+AY2471+AZ2471+BA2471+BB2471</f>
        <v>907709.58719999995</v>
      </c>
      <c r="BD2471" s="8">
        <f>AX2471-AT2471</f>
        <v>796236.48</v>
      </c>
      <c r="BE2471" s="2"/>
      <c r="BH2471" s="2"/>
    </row>
    <row r="2472" spans="2:60" ht="17" hidden="1" outlineLevel="1" x14ac:dyDescent="0.2">
      <c r="B2472" s="82">
        <v>73</v>
      </c>
      <c r="C2472" s="144" t="s">
        <v>535</v>
      </c>
      <c r="D2472" s="144"/>
      <c r="E2472" s="82" t="s">
        <v>85</v>
      </c>
      <c r="F2472" s="143">
        <v>8</v>
      </c>
      <c r="G2472" s="142">
        <f>'[1]BoQ HSYC'!F2472</f>
        <v>8</v>
      </c>
      <c r="H2472" s="185">
        <f>'[1]BoQ HSYC'!G2472</f>
        <v>0</v>
      </c>
      <c r="I2472" s="185">
        <f>'[1]BoQ HSYC'!H2472</f>
        <v>0</v>
      </c>
      <c r="J2472" s="185">
        <f>'[1]BoQ HSYC'!I2472</f>
        <v>0</v>
      </c>
      <c r="K2472" s="48">
        <f>'[1]BoQ HSYC'!J2472</f>
        <v>55656</v>
      </c>
      <c r="L2472" s="47">
        <f>'[1]BoQ HSYC'!K2472</f>
        <v>8235</v>
      </c>
      <c r="M2472" s="47">
        <f>'[1]BoQ HSYC'!L2472</f>
        <v>63891</v>
      </c>
      <c r="N2472" s="183">
        <f>'[1]BoQ HSYC'!M2472</f>
        <v>19479.599999999999</v>
      </c>
      <c r="O2472" s="183">
        <f>'[1]BoQ HSYC'!N2472</f>
        <v>2882.25</v>
      </c>
      <c r="P2472" s="83">
        <f>'[1]BoQ HSYC'!O2472</f>
        <v>22361.85</v>
      </c>
      <c r="Q2472" s="47">
        <f>'[1]BoQ HSYC'!P2472</f>
        <v>511128</v>
      </c>
      <c r="R2472" s="132">
        <f>'[1]BoQ HSYC'!Q2472</f>
        <v>178894.8</v>
      </c>
      <c r="S2472" s="83">
        <f>'[1]BoQ HSYC'!R2472</f>
        <v>690022.8</v>
      </c>
      <c r="T2472" s="48">
        <f>'[1]BoQ HSYC'!S2472</f>
        <v>0</v>
      </c>
      <c r="U2472" s="132">
        <f>'[1]BoQ HSYC'!T2472</f>
        <v>0</v>
      </c>
      <c r="V2472" s="132" t="str">
        <f>'[1]BoQ HSYC'!U2472</f>
        <v>BĐG Q2/2026</v>
      </c>
      <c r="W2472" s="132" t="str">
        <f>'[1]BoQ HSYC'!V2472</f>
        <v>BĐG Q2/2026</v>
      </c>
      <c r="X2472" s="44" t="str">
        <f>'[1]BoQ HSYC'!W2472</f>
        <v>ME</v>
      </c>
      <c r="Y2472" s="44"/>
      <c r="Z2472" s="44"/>
      <c r="AA2472" s="44"/>
      <c r="AB2472" s="2">
        <v>156993.06648432001</v>
      </c>
      <c r="AC2472" s="2">
        <v>1255944.5318745601</v>
      </c>
      <c r="AD2472" s="2">
        <f>+M2472</f>
        <v>63891</v>
      </c>
      <c r="AE2472" s="2">
        <f>+AD2472*14%</f>
        <v>8944.7400000000016</v>
      </c>
      <c r="AF2472" s="155">
        <f>+AD2472*35%</f>
        <v>22361.85</v>
      </c>
      <c r="AG2472" s="2">
        <f>+AD2472*F2472</f>
        <v>511128</v>
      </c>
      <c r="AH2472" s="2">
        <f>+AE2472*F2472</f>
        <v>71557.920000000013</v>
      </c>
      <c r="AI2472" s="2">
        <f>+AF2472*F2472</f>
        <v>178894.8</v>
      </c>
      <c r="AJ2472" s="2">
        <f>SUM(AG2472:AI2472)</f>
        <v>761580.72</v>
      </c>
      <c r="AK2472" s="2">
        <f>+AD2472*G2472</f>
        <v>511128</v>
      </c>
      <c r="AL2472" s="2">
        <f>+AE2472*G2472</f>
        <v>71557.920000000013</v>
      </c>
      <c r="AM2472" s="2">
        <f>+AF2472*G2472</f>
        <v>178894.8</v>
      </c>
      <c r="AN2472" s="155">
        <f>SUM(AK2472:AM2472)</f>
        <v>761580.72</v>
      </c>
      <c r="AQ2472" s="145" t="s">
        <v>525</v>
      </c>
      <c r="AU2472" s="8"/>
      <c r="AV2472" s="8"/>
      <c r="AW2472" s="2">
        <f>+'[2]BoQ HSYC-Đạt'!AT2472</f>
        <v>65168.82</v>
      </c>
      <c r="AX2472" s="8">
        <f>F2472*AW2472</f>
        <v>521350.56</v>
      </c>
      <c r="AY2472" s="8">
        <f>IF(AQ2472="CT",7%,5%)*AX2472</f>
        <v>36494.539200000007</v>
      </c>
      <c r="AZ2472" s="8">
        <f>AX2472*2%</f>
        <v>10427.011200000001</v>
      </c>
      <c r="BA2472" s="8">
        <f>IF(BB2472&gt;0,0,AX2472*5%)</f>
        <v>26067.528000000002</v>
      </c>
      <c r="BB2472" s="8"/>
      <c r="BC2472" s="8">
        <f>+AX2472+AY2472+AZ2472+BA2472+BB2472</f>
        <v>594339.63840000005</v>
      </c>
      <c r="BD2472" s="8">
        <f>AX2472-AT2472</f>
        <v>521350.56</v>
      </c>
      <c r="BE2472" s="2"/>
      <c r="BH2472" s="2"/>
    </row>
    <row r="2473" spans="2:60" ht="17" hidden="1" outlineLevel="1" x14ac:dyDescent="0.2">
      <c r="B2473" s="82">
        <v>74</v>
      </c>
      <c r="C2473" s="144" t="s">
        <v>534</v>
      </c>
      <c r="D2473" s="144"/>
      <c r="E2473" s="82" t="s">
        <v>85</v>
      </c>
      <c r="F2473" s="143">
        <v>14</v>
      </c>
      <c r="G2473" s="142">
        <f>'[1]BoQ HSYC'!F2473</f>
        <v>14</v>
      </c>
      <c r="H2473" s="185">
        <f>'[1]BoQ HSYC'!G2473</f>
        <v>0</v>
      </c>
      <c r="I2473" s="185">
        <f>'[1]BoQ HSYC'!H2473</f>
        <v>0</v>
      </c>
      <c r="J2473" s="185">
        <f>'[1]BoQ HSYC'!I2473</f>
        <v>0</v>
      </c>
      <c r="K2473" s="48">
        <f>'[1]BoQ HSYC'!J2473</f>
        <v>87696</v>
      </c>
      <c r="L2473" s="47">
        <f>'[1]BoQ HSYC'!K2473</f>
        <v>9882</v>
      </c>
      <c r="M2473" s="47">
        <f>'[1]BoQ HSYC'!L2473</f>
        <v>97578</v>
      </c>
      <c r="N2473" s="183">
        <f>'[1]BoQ HSYC'!M2473</f>
        <v>30693.599999999999</v>
      </c>
      <c r="O2473" s="183">
        <f>'[1]BoQ HSYC'!N2473</f>
        <v>3458.7</v>
      </c>
      <c r="P2473" s="83">
        <f>'[1]BoQ HSYC'!O2473</f>
        <v>34152.299999999996</v>
      </c>
      <c r="Q2473" s="47">
        <f>'[1]BoQ HSYC'!P2473</f>
        <v>1366092</v>
      </c>
      <c r="R2473" s="132">
        <f>'[1]BoQ HSYC'!Q2473</f>
        <v>478132.19999999995</v>
      </c>
      <c r="S2473" s="83">
        <f>'[1]BoQ HSYC'!R2473</f>
        <v>1844224.2</v>
      </c>
      <c r="T2473" s="48">
        <f>'[1]BoQ HSYC'!S2473</f>
        <v>0</v>
      </c>
      <c r="U2473" s="132">
        <f>'[1]BoQ HSYC'!T2473</f>
        <v>0</v>
      </c>
      <c r="V2473" s="132" t="str">
        <f>'[1]BoQ HSYC'!U2473</f>
        <v>BĐG Q2/2026</v>
      </c>
      <c r="W2473" s="132" t="str">
        <f>'[1]BoQ HSYC'!V2473</f>
        <v>BĐG Q2/2026</v>
      </c>
      <c r="X2473" s="44" t="str">
        <f>'[1]BoQ HSYC'!W2473</f>
        <v>ME</v>
      </c>
      <c r="Y2473" s="44"/>
      <c r="Z2473" s="44"/>
      <c r="AA2473" s="44"/>
      <c r="AB2473" s="2">
        <v>80697.015526050003</v>
      </c>
      <c r="AC2473" s="2">
        <v>1129758.2173647</v>
      </c>
      <c r="AD2473" s="2">
        <f>+M2473</f>
        <v>97578</v>
      </c>
      <c r="AE2473" s="2">
        <f>+AD2473*14%</f>
        <v>13660.920000000002</v>
      </c>
      <c r="AF2473" s="155">
        <f>+AD2473*35%</f>
        <v>34152.299999999996</v>
      </c>
      <c r="AG2473" s="2">
        <f>+AD2473*F2473</f>
        <v>1366092</v>
      </c>
      <c r="AH2473" s="2">
        <f>+AE2473*F2473</f>
        <v>191252.88000000003</v>
      </c>
      <c r="AI2473" s="2">
        <f>+AF2473*F2473</f>
        <v>478132.19999999995</v>
      </c>
      <c r="AJ2473" s="2">
        <f>SUM(AG2473:AI2473)</f>
        <v>2035477.08</v>
      </c>
      <c r="AK2473" s="2">
        <f>+AD2473*G2473</f>
        <v>1366092</v>
      </c>
      <c r="AL2473" s="2">
        <f>+AE2473*G2473</f>
        <v>191252.88000000003</v>
      </c>
      <c r="AM2473" s="2">
        <f>+AF2473*G2473</f>
        <v>478132.19999999995</v>
      </c>
      <c r="AN2473" s="155">
        <f>SUM(AK2473:AM2473)</f>
        <v>2035477.08</v>
      </c>
      <c r="AQ2473" s="145" t="s">
        <v>525</v>
      </c>
      <c r="AU2473" s="8"/>
      <c r="AV2473" s="8"/>
      <c r="AW2473" s="2">
        <f>+'[2]BoQ HSYC-Đạt'!AT2473</f>
        <v>99529.56</v>
      </c>
      <c r="AX2473" s="8">
        <f>F2473*AW2473</f>
        <v>1393413.8399999999</v>
      </c>
      <c r="AY2473" s="8">
        <f>IF(AQ2473="CT",7%,5%)*AX2473</f>
        <v>97538.968800000002</v>
      </c>
      <c r="AZ2473" s="8">
        <f>AX2473*2%</f>
        <v>27868.276799999996</v>
      </c>
      <c r="BA2473" s="8">
        <f>IF(BB2473&gt;0,0,AX2473*5%)</f>
        <v>69670.691999999995</v>
      </c>
      <c r="BB2473" s="8"/>
      <c r="BC2473" s="8">
        <f>+AX2473+AY2473+AZ2473+BA2473+BB2473</f>
        <v>1588491.7775999999</v>
      </c>
      <c r="BD2473" s="8">
        <f>AX2473-AT2473</f>
        <v>1393413.8399999999</v>
      </c>
      <c r="BE2473" s="2"/>
      <c r="BH2473" s="2"/>
    </row>
    <row r="2474" spans="2:60" ht="17" hidden="1" outlineLevel="1" x14ac:dyDescent="0.2">
      <c r="B2474" s="82">
        <v>75</v>
      </c>
      <c r="C2474" s="144" t="s">
        <v>533</v>
      </c>
      <c r="D2474" s="144"/>
      <c r="E2474" s="82" t="s">
        <v>85</v>
      </c>
      <c r="F2474" s="143">
        <v>14</v>
      </c>
      <c r="G2474" s="142">
        <f>'[1]BoQ HSYC'!F2474</f>
        <v>14</v>
      </c>
      <c r="H2474" s="185">
        <f>'[1]BoQ HSYC'!G2474</f>
        <v>0</v>
      </c>
      <c r="I2474" s="185">
        <f>'[1]BoQ HSYC'!H2474</f>
        <v>0</v>
      </c>
      <c r="J2474" s="185">
        <f>'[1]BoQ HSYC'!I2474</f>
        <v>0</v>
      </c>
      <c r="K2474" s="48">
        <f>'[1]BoQ HSYC'!J2474</f>
        <v>55656</v>
      </c>
      <c r="L2474" s="47">
        <f>'[1]BoQ HSYC'!K2474</f>
        <v>8235</v>
      </c>
      <c r="M2474" s="47">
        <f>'[1]BoQ HSYC'!L2474</f>
        <v>63891</v>
      </c>
      <c r="N2474" s="183">
        <f>'[1]BoQ HSYC'!M2474</f>
        <v>19479.599999999999</v>
      </c>
      <c r="O2474" s="183">
        <f>'[1]BoQ HSYC'!N2474</f>
        <v>2882.25</v>
      </c>
      <c r="P2474" s="83">
        <f>'[1]BoQ HSYC'!O2474</f>
        <v>22361.85</v>
      </c>
      <c r="Q2474" s="47">
        <f>'[1]BoQ HSYC'!P2474</f>
        <v>894474</v>
      </c>
      <c r="R2474" s="132">
        <f>'[1]BoQ HSYC'!Q2474</f>
        <v>313065.89999999997</v>
      </c>
      <c r="S2474" s="83">
        <f>'[1]BoQ HSYC'!R2474</f>
        <v>1207539.8999999999</v>
      </c>
      <c r="T2474" s="48">
        <f>'[1]BoQ HSYC'!S2474</f>
        <v>0</v>
      </c>
      <c r="U2474" s="132">
        <f>'[1]BoQ HSYC'!T2474</f>
        <v>0</v>
      </c>
      <c r="V2474" s="132" t="str">
        <f>'[1]BoQ HSYC'!U2474</f>
        <v>BĐG Q2/2026</v>
      </c>
      <c r="W2474" s="132" t="str">
        <f>'[1]BoQ HSYC'!V2474</f>
        <v>BĐG Q2/2026</v>
      </c>
      <c r="X2474" s="44" t="str">
        <f>'[1]BoQ HSYC'!W2474</f>
        <v>ME</v>
      </c>
      <c r="Y2474" s="44"/>
      <c r="Z2474" s="44"/>
      <c r="AA2474" s="44"/>
      <c r="AB2474" s="2">
        <v>61679.081509031254</v>
      </c>
      <c r="AC2474" s="2">
        <v>863507.14112643758</v>
      </c>
      <c r="AD2474" s="2">
        <f>+M2474</f>
        <v>63891</v>
      </c>
      <c r="AE2474" s="2">
        <f>+AD2474*14%</f>
        <v>8944.7400000000016</v>
      </c>
      <c r="AF2474" s="155">
        <f>+AD2474*35%</f>
        <v>22361.85</v>
      </c>
      <c r="AG2474" s="2">
        <f>+AD2474*F2474</f>
        <v>894474</v>
      </c>
      <c r="AH2474" s="2">
        <f>+AE2474*F2474</f>
        <v>125226.36000000002</v>
      </c>
      <c r="AI2474" s="2">
        <f>+AF2474*F2474</f>
        <v>313065.89999999997</v>
      </c>
      <c r="AJ2474" s="2">
        <f>SUM(AG2474:AI2474)</f>
        <v>1332766.26</v>
      </c>
      <c r="AK2474" s="2">
        <f>+AD2474*G2474</f>
        <v>894474</v>
      </c>
      <c r="AL2474" s="2">
        <f>+AE2474*G2474</f>
        <v>125226.36000000002</v>
      </c>
      <c r="AM2474" s="2">
        <f>+AF2474*G2474</f>
        <v>313065.89999999997</v>
      </c>
      <c r="AN2474" s="155">
        <f>SUM(AK2474:AM2474)</f>
        <v>1332766.26</v>
      </c>
      <c r="AQ2474" s="145" t="s">
        <v>525</v>
      </c>
      <c r="AU2474" s="8"/>
      <c r="AV2474" s="8"/>
      <c r="AW2474" s="2">
        <f>+'[2]BoQ HSYC-Đạt'!AT2474</f>
        <v>65168.82</v>
      </c>
      <c r="AX2474" s="8">
        <f>F2474*AW2474</f>
        <v>912363.48</v>
      </c>
      <c r="AY2474" s="8">
        <f>IF(AQ2474="CT",7%,5%)*AX2474</f>
        <v>63865.443600000006</v>
      </c>
      <c r="AZ2474" s="8">
        <f>AX2474*2%</f>
        <v>18247.2696</v>
      </c>
      <c r="BA2474" s="8">
        <f>IF(BB2474&gt;0,0,AX2474*5%)</f>
        <v>45618.173999999999</v>
      </c>
      <c r="BB2474" s="8"/>
      <c r="BC2474" s="8">
        <f>+AX2474+AY2474+AZ2474+BA2474+BB2474</f>
        <v>1040094.3672</v>
      </c>
      <c r="BD2474" s="8">
        <f>AX2474-AT2474</f>
        <v>912363.48</v>
      </c>
      <c r="BE2474" s="2"/>
      <c r="BH2474" s="2"/>
    </row>
    <row r="2475" spans="2:60" s="92" customFormat="1" ht="17" collapsed="1" x14ac:dyDescent="0.2">
      <c r="B2475" s="163"/>
      <c r="C2475" s="164" t="s">
        <v>532</v>
      </c>
      <c r="D2475" s="164"/>
      <c r="E2475" s="163"/>
      <c r="F2475" s="162"/>
      <c r="G2475" s="149">
        <f>'[1]BoQ HSYC'!F2475</f>
        <v>0</v>
      </c>
      <c r="H2475" s="184">
        <f>'[1]BoQ HSYC'!G2475</f>
        <v>0</v>
      </c>
      <c r="I2475" s="184">
        <f>'[1]BoQ HSYC'!H2475</f>
        <v>0</v>
      </c>
      <c r="J2475" s="184">
        <f>'[1]BoQ HSYC'!I2475</f>
        <v>0</v>
      </c>
      <c r="K2475" s="170">
        <f>'[1]BoQ HSYC'!J2475</f>
        <v>0</v>
      </c>
      <c r="L2475" s="171">
        <f>'[1]BoQ HSYC'!K2475</f>
        <v>0</v>
      </c>
      <c r="M2475" s="171">
        <f>'[1]BoQ HSYC'!L2475</f>
        <v>0</v>
      </c>
      <c r="N2475" s="183">
        <f>'[1]BoQ HSYC'!M2475</f>
        <v>0</v>
      </c>
      <c r="O2475" s="183">
        <f>'[1]BoQ HSYC'!N2475</f>
        <v>0</v>
      </c>
      <c r="P2475" s="160">
        <f>'[1]BoQ HSYC'!O2475</f>
        <v>0</v>
      </c>
      <c r="Q2475" s="171">
        <f>'[1]BoQ HSYC'!P2475</f>
        <v>0</v>
      </c>
      <c r="R2475" s="158">
        <f>'[1]BoQ HSYC'!Q2475</f>
        <v>0</v>
      </c>
      <c r="S2475" s="160">
        <f>'[1]BoQ HSYC'!R2475</f>
        <v>0</v>
      </c>
      <c r="T2475" s="170">
        <f>'[1]BoQ HSYC'!S2475</f>
        <v>0</v>
      </c>
      <c r="U2475" s="158">
        <f>'[1]BoQ HSYC'!T2475</f>
        <v>0</v>
      </c>
      <c r="V2475" s="158">
        <f>'[1]BoQ HSYC'!U2475</f>
        <v>0</v>
      </c>
      <c r="W2475" s="158">
        <f>'[1]BoQ HSYC'!V2475</f>
        <v>0</v>
      </c>
      <c r="X2475" s="94" t="str">
        <f>'[1]BoQ HSYC'!W2475</f>
        <v>ME</v>
      </c>
      <c r="Y2475" s="94"/>
      <c r="Z2475" s="94"/>
      <c r="AA2475" s="44"/>
      <c r="AB2475" s="2">
        <v>0</v>
      </c>
      <c r="AC2475" s="2">
        <v>0</v>
      </c>
      <c r="AD2475" s="93">
        <f>+M2475</f>
        <v>0</v>
      </c>
      <c r="AE2475" s="93">
        <f>+AD2475*14%</f>
        <v>0</v>
      </c>
      <c r="AF2475" s="93">
        <f>+AD2475*35%</f>
        <v>0</v>
      </c>
      <c r="AG2475" s="93">
        <f>+AD2475*F2475</f>
        <v>0</v>
      </c>
      <c r="AH2475" s="93">
        <f>+AE2475*F2475</f>
        <v>0</v>
      </c>
      <c r="AI2475" s="93">
        <f>+AF2475*F2475</f>
        <v>0</v>
      </c>
      <c r="AJ2475" s="93">
        <f>SUM(AG2475:AI2475)</f>
        <v>0</v>
      </c>
      <c r="AK2475" s="93">
        <f>+AD2475*G2475</f>
        <v>0</v>
      </c>
      <c r="AL2475" s="93">
        <f>+AE2475*G2475</f>
        <v>0</v>
      </c>
      <c r="AM2475" s="93">
        <f>+AF2475*G2475</f>
        <v>0</v>
      </c>
      <c r="AN2475" s="93">
        <f>SUM(AK2475:AM2475)</f>
        <v>0</v>
      </c>
      <c r="AQ2475" s="145" t="s">
        <v>525</v>
      </c>
      <c r="AU2475" s="8"/>
      <c r="AV2475" s="8"/>
      <c r="AW2475" s="2">
        <f>+'[2]BoQ HSYC-Đạt'!AT2475</f>
        <v>0</v>
      </c>
      <c r="AX2475" s="8">
        <f>F2475*AW2475</f>
        <v>0</v>
      </c>
      <c r="AY2475" s="8">
        <f>IF(AQ2475="CT",7%,5%)*AX2475</f>
        <v>0</v>
      </c>
      <c r="AZ2475" s="8">
        <f>AX2475*2%</f>
        <v>0</v>
      </c>
      <c r="BA2475" s="8">
        <f>IF(BB2475&gt;0,0,AX2475*5%)</f>
        <v>0</v>
      </c>
      <c r="BB2475" s="8"/>
      <c r="BC2475" s="8">
        <f>+AX2475+AY2475+AZ2475+BA2475+BB2475</f>
        <v>0</v>
      </c>
      <c r="BD2475" s="8">
        <f>AX2475-AT2475</f>
        <v>0</v>
      </c>
      <c r="BE2475" s="2"/>
      <c r="BH2475" s="2"/>
    </row>
    <row r="2476" spans="2:60" ht="17" hidden="1" outlineLevel="1" x14ac:dyDescent="0.2">
      <c r="B2476" s="82">
        <v>76</v>
      </c>
      <c r="C2476" s="144" t="s">
        <v>561</v>
      </c>
      <c r="D2476" s="144"/>
      <c r="E2476" s="82" t="s">
        <v>160</v>
      </c>
      <c r="F2476" s="143">
        <v>0.8</v>
      </c>
      <c r="G2476" s="142">
        <f>'[1]BoQ HSYC'!F2476</f>
        <v>0.8</v>
      </c>
      <c r="H2476" s="185">
        <f>'[1]BoQ HSYC'!G2476</f>
        <v>0</v>
      </c>
      <c r="I2476" s="185">
        <f>'[1]BoQ HSYC'!H2476</f>
        <v>0</v>
      </c>
      <c r="J2476" s="185">
        <f>'[1]BoQ HSYC'!I2476</f>
        <v>0</v>
      </c>
      <c r="K2476" s="48">
        <f>'[1]BoQ HSYC'!J2476</f>
        <v>23523708</v>
      </c>
      <c r="L2476" s="47">
        <f>'[1]BoQ HSYC'!K2476</f>
        <v>3420600</v>
      </c>
      <c r="M2476" s="47">
        <f>'[1]BoQ HSYC'!L2476</f>
        <v>26944308</v>
      </c>
      <c r="N2476" s="183">
        <f>'[1]BoQ HSYC'!M2476</f>
        <v>8233297.7999999998</v>
      </c>
      <c r="O2476" s="183">
        <f>'[1]BoQ HSYC'!N2476</f>
        <v>1197210</v>
      </c>
      <c r="P2476" s="83">
        <f>'[1]BoQ HSYC'!O2476</f>
        <v>9430507.8000000007</v>
      </c>
      <c r="Q2476" s="47">
        <f>'[1]BoQ HSYC'!P2476</f>
        <v>21555446.400000002</v>
      </c>
      <c r="R2476" s="132">
        <f>'[1]BoQ HSYC'!Q2476</f>
        <v>7544406.2400000012</v>
      </c>
      <c r="S2476" s="83">
        <f>'[1]BoQ HSYC'!R2476</f>
        <v>29099852.640000004</v>
      </c>
      <c r="T2476" s="48">
        <f>'[1]BoQ HSYC'!S2476</f>
        <v>0</v>
      </c>
      <c r="U2476" s="132">
        <f>'[1]BoQ HSYC'!T2476</f>
        <v>0</v>
      </c>
      <c r="V2476" s="132" t="str">
        <f>'[1]BoQ HSYC'!U2476</f>
        <v>BĐG Q2/2026</v>
      </c>
      <c r="W2476" s="132" t="str">
        <f>'[1]BoQ HSYC'!V2476</f>
        <v>BĐG Q2/2026</v>
      </c>
      <c r="X2476" s="44" t="str">
        <f>'[1]BoQ HSYC'!W2476</f>
        <v>ME</v>
      </c>
      <c r="Y2476" s="44"/>
      <c r="Z2476" s="44"/>
      <c r="AA2476" s="44"/>
      <c r="AB2476" s="2">
        <v>26932640.737063464</v>
      </c>
      <c r="AC2476" s="2">
        <v>21546112.589650773</v>
      </c>
      <c r="AD2476" s="2">
        <f>+M2476</f>
        <v>26944308</v>
      </c>
      <c r="AE2476" s="2">
        <f>+AD2476*14%</f>
        <v>3772203.1200000006</v>
      </c>
      <c r="AF2476" s="155">
        <f>+AD2476*35%</f>
        <v>9430507.7999999989</v>
      </c>
      <c r="AG2476" s="2">
        <f>+AD2476*F2476</f>
        <v>21555446.400000002</v>
      </c>
      <c r="AH2476" s="2">
        <f>+AE2476*F2476</f>
        <v>3017762.4960000007</v>
      </c>
      <c r="AI2476" s="2">
        <f>+AF2476*F2476</f>
        <v>7544406.2399999993</v>
      </c>
      <c r="AJ2476" s="2">
        <f>SUM(AG2476:AI2476)</f>
        <v>32117615.136</v>
      </c>
      <c r="AK2476" s="2">
        <f>+AD2476*G2476</f>
        <v>21555446.400000002</v>
      </c>
      <c r="AL2476" s="2">
        <f>+AE2476*G2476</f>
        <v>3017762.4960000007</v>
      </c>
      <c r="AM2476" s="2">
        <f>+AF2476*G2476</f>
        <v>7544406.2399999993</v>
      </c>
      <c r="AN2476" s="155">
        <f>SUM(AK2476:AM2476)</f>
        <v>32117615.136</v>
      </c>
      <c r="AQ2476" s="145" t="s">
        <v>525</v>
      </c>
      <c r="AU2476" s="8"/>
      <c r="AV2476" s="8"/>
      <c r="AW2476" s="2">
        <f>+'[2]BoQ HSYC-Đạt'!AT2476</f>
        <v>29638738.800000001</v>
      </c>
      <c r="AX2476" s="8">
        <f>F2476*AW2476</f>
        <v>23710991.040000003</v>
      </c>
      <c r="AY2476" s="8">
        <f>IF(AQ2476="CT",7%,5%)*AX2476</f>
        <v>1659769.3728000002</v>
      </c>
      <c r="AZ2476" s="8">
        <f>AX2476*2%</f>
        <v>474219.82080000004</v>
      </c>
      <c r="BA2476" s="8">
        <f>IF(BB2476&gt;0,0,AX2476*5%)</f>
        <v>1185549.5520000001</v>
      </c>
      <c r="BB2476" s="8"/>
      <c r="BC2476" s="8">
        <f>+AX2476+AY2476+AZ2476+BA2476+BB2476</f>
        <v>27030529.785600003</v>
      </c>
      <c r="BD2476" s="8">
        <f>AX2476-AT2476</f>
        <v>23710991.040000003</v>
      </c>
      <c r="BE2476" s="2"/>
      <c r="BH2476" s="2"/>
    </row>
    <row r="2477" spans="2:60" ht="17" hidden="1" outlineLevel="1" x14ac:dyDescent="0.2">
      <c r="B2477" s="82">
        <v>77</v>
      </c>
      <c r="C2477" s="144" t="s">
        <v>560</v>
      </c>
      <c r="D2477" s="144"/>
      <c r="E2477" s="82" t="s">
        <v>160</v>
      </c>
      <c r="F2477" s="143">
        <v>0.62</v>
      </c>
      <c r="G2477" s="142">
        <f>'[1]BoQ HSYC'!F2477</f>
        <v>0.62</v>
      </c>
      <c r="H2477" s="185">
        <f>'[1]BoQ HSYC'!G2477</f>
        <v>0</v>
      </c>
      <c r="I2477" s="185">
        <f>'[1]BoQ HSYC'!H2477</f>
        <v>0</v>
      </c>
      <c r="J2477" s="185">
        <f>'[1]BoQ HSYC'!I2477</f>
        <v>0</v>
      </c>
      <c r="K2477" s="48">
        <f>'[1]BoQ HSYC'!J2477</f>
        <v>12289680</v>
      </c>
      <c r="L2477" s="47">
        <f>'[1]BoQ HSYC'!K2477</f>
        <v>2913000</v>
      </c>
      <c r="M2477" s="47">
        <f>'[1]BoQ HSYC'!L2477</f>
        <v>15202680</v>
      </c>
      <c r="N2477" s="183">
        <f>'[1]BoQ HSYC'!M2477</f>
        <v>4301388</v>
      </c>
      <c r="O2477" s="183">
        <f>'[1]BoQ HSYC'!N2477</f>
        <v>1019549.9999999999</v>
      </c>
      <c r="P2477" s="83">
        <f>'[1]BoQ HSYC'!O2477</f>
        <v>5320938</v>
      </c>
      <c r="Q2477" s="47">
        <f>'[1]BoQ HSYC'!P2477</f>
        <v>9425661.5999999996</v>
      </c>
      <c r="R2477" s="132">
        <f>'[1]BoQ HSYC'!Q2477</f>
        <v>3298981.56</v>
      </c>
      <c r="S2477" s="83">
        <f>'[1]BoQ HSYC'!R2477</f>
        <v>12724643.16</v>
      </c>
      <c r="T2477" s="48">
        <f>'[1]BoQ HSYC'!S2477</f>
        <v>0</v>
      </c>
      <c r="U2477" s="132">
        <f>'[1]BoQ HSYC'!T2477</f>
        <v>0</v>
      </c>
      <c r="V2477" s="132" t="str">
        <f>'[1]BoQ HSYC'!U2477</f>
        <v>BĐG Q2/2026</v>
      </c>
      <c r="W2477" s="132" t="str">
        <f>'[1]BoQ HSYC'!V2477</f>
        <v>BĐG Q2/2026</v>
      </c>
      <c r="X2477" s="44" t="str">
        <f>'[1]BoQ HSYC'!W2477</f>
        <v>ME</v>
      </c>
      <c r="Y2477" s="44"/>
      <c r="Z2477" s="44"/>
      <c r="AA2477" s="44"/>
      <c r="AB2477" s="2">
        <v>14180757.839119164</v>
      </c>
      <c r="AC2477" s="2">
        <v>8792069.8602538817</v>
      </c>
      <c r="AD2477" s="2">
        <f>+M2477</f>
        <v>15202680</v>
      </c>
      <c r="AE2477" s="2">
        <f>+AD2477*14%</f>
        <v>2128375.2000000002</v>
      </c>
      <c r="AF2477" s="155">
        <f>+AD2477*35%</f>
        <v>5320938</v>
      </c>
      <c r="AG2477" s="2">
        <f>+AD2477*F2477</f>
        <v>9425661.5999999996</v>
      </c>
      <c r="AH2477" s="2">
        <f>+AE2477*F2477</f>
        <v>1319592.6240000001</v>
      </c>
      <c r="AI2477" s="2">
        <f>+AF2477*F2477</f>
        <v>3298981.56</v>
      </c>
      <c r="AJ2477" s="2">
        <f>SUM(AG2477:AI2477)</f>
        <v>14044235.784</v>
      </c>
      <c r="AK2477" s="2">
        <f>+AD2477*G2477</f>
        <v>9425661.5999999996</v>
      </c>
      <c r="AL2477" s="2">
        <f>+AE2477*G2477</f>
        <v>1319592.6240000001</v>
      </c>
      <c r="AM2477" s="2">
        <f>+AF2477*G2477</f>
        <v>3298981.56</v>
      </c>
      <c r="AN2477" s="155">
        <f>SUM(AK2477:AM2477)</f>
        <v>14044235.784</v>
      </c>
      <c r="AQ2477" s="145" t="s">
        <v>525</v>
      </c>
      <c r="AU2477" s="8"/>
      <c r="AV2477" s="8"/>
      <c r="AW2477" s="2">
        <f>+'[2]BoQ HSYC-Đạt'!AT2477</f>
        <v>16722948</v>
      </c>
      <c r="AX2477" s="8">
        <f>F2477*AW2477</f>
        <v>10368227.76</v>
      </c>
      <c r="AY2477" s="8">
        <f>IF(AQ2477="CT",7%,5%)*AX2477</f>
        <v>725775.9432000001</v>
      </c>
      <c r="AZ2477" s="8">
        <f>AX2477*2%</f>
        <v>207364.5552</v>
      </c>
      <c r="BA2477" s="8">
        <f>IF(BB2477&gt;0,0,AX2477*5%)</f>
        <v>518411.38800000004</v>
      </c>
      <c r="BB2477" s="8"/>
      <c r="BC2477" s="8">
        <f>+AX2477+AY2477+AZ2477+BA2477+BB2477</f>
        <v>11819779.646399999</v>
      </c>
      <c r="BD2477" s="8">
        <f>AX2477-AT2477</f>
        <v>10368227.76</v>
      </c>
      <c r="BE2477" s="2"/>
      <c r="BH2477" s="2"/>
    </row>
    <row r="2478" spans="2:60" ht="17" hidden="1" outlineLevel="1" x14ac:dyDescent="0.2">
      <c r="B2478" s="82">
        <v>78</v>
      </c>
      <c r="C2478" s="144" t="s">
        <v>559</v>
      </c>
      <c r="D2478" s="144"/>
      <c r="E2478" s="82" t="s">
        <v>160</v>
      </c>
      <c r="F2478" s="143">
        <v>0.32</v>
      </c>
      <c r="G2478" s="142">
        <f>'[1]BoQ HSYC'!F2478</f>
        <v>0.32</v>
      </c>
      <c r="H2478" s="185">
        <f>'[1]BoQ HSYC'!G2478</f>
        <v>0</v>
      </c>
      <c r="I2478" s="185">
        <f>'[1]BoQ HSYC'!H2478</f>
        <v>0</v>
      </c>
      <c r="J2478" s="185">
        <f>'[1]BoQ HSYC'!I2478</f>
        <v>0</v>
      </c>
      <c r="K2478" s="48">
        <f>'[1]BoQ HSYC'!J2478</f>
        <v>7846488</v>
      </c>
      <c r="L2478" s="47">
        <f>'[1]BoQ HSYC'!K2478</f>
        <v>2394120</v>
      </c>
      <c r="M2478" s="47">
        <f>'[1]BoQ HSYC'!L2478</f>
        <v>10240608</v>
      </c>
      <c r="N2478" s="183">
        <f>'[1]BoQ HSYC'!M2478</f>
        <v>2746270.8</v>
      </c>
      <c r="O2478" s="183">
        <f>'[1]BoQ HSYC'!N2478</f>
        <v>837942</v>
      </c>
      <c r="P2478" s="83">
        <f>'[1]BoQ HSYC'!O2478</f>
        <v>3584212.8</v>
      </c>
      <c r="Q2478" s="47">
        <f>'[1]BoQ HSYC'!P2478</f>
        <v>3276994.5600000001</v>
      </c>
      <c r="R2478" s="132">
        <f>'[1]BoQ HSYC'!Q2478</f>
        <v>1146948.0959999999</v>
      </c>
      <c r="S2478" s="83">
        <f>'[1]BoQ HSYC'!R2478</f>
        <v>4423942.6559999995</v>
      </c>
      <c r="T2478" s="48">
        <f>'[1]BoQ HSYC'!S2478</f>
        <v>0</v>
      </c>
      <c r="U2478" s="132">
        <f>'[1]BoQ HSYC'!T2478</f>
        <v>0</v>
      </c>
      <c r="V2478" s="132" t="str">
        <f>'[1]BoQ HSYC'!U2478</f>
        <v>BĐG Q2/2026</v>
      </c>
      <c r="W2478" s="132" t="str">
        <f>'[1]BoQ HSYC'!V2478</f>
        <v>BĐG Q2/2026</v>
      </c>
      <c r="X2478" s="44" t="str">
        <f>'[1]BoQ HSYC'!W2478</f>
        <v>ME</v>
      </c>
      <c r="Y2478" s="44"/>
      <c r="Z2478" s="44"/>
      <c r="AA2478" s="44"/>
      <c r="AB2478" s="2">
        <v>10055686.989280764</v>
      </c>
      <c r="AC2478" s="2">
        <v>3217819.8365698447</v>
      </c>
      <c r="AD2478" s="2">
        <f>+M2478</f>
        <v>10240608</v>
      </c>
      <c r="AE2478" s="2">
        <f>+AD2478*14%</f>
        <v>1433685.12</v>
      </c>
      <c r="AF2478" s="155">
        <f>+AD2478*35%</f>
        <v>3584212.8</v>
      </c>
      <c r="AG2478" s="2">
        <f>+AD2478*F2478</f>
        <v>3276994.5600000001</v>
      </c>
      <c r="AH2478" s="2">
        <f>+AE2478*F2478</f>
        <v>458779.23840000003</v>
      </c>
      <c r="AI2478" s="2">
        <f>+AF2478*F2478</f>
        <v>1146948.0959999999</v>
      </c>
      <c r="AJ2478" s="2">
        <f>SUM(AG2478:AI2478)</f>
        <v>4882721.8944000006</v>
      </c>
      <c r="AK2478" s="2">
        <f>+AD2478*G2478</f>
        <v>3276994.5600000001</v>
      </c>
      <c r="AL2478" s="2">
        <f>+AE2478*G2478</f>
        <v>458779.23840000003</v>
      </c>
      <c r="AM2478" s="2">
        <f>+AF2478*G2478</f>
        <v>1146948.0959999999</v>
      </c>
      <c r="AN2478" s="155">
        <f>SUM(AK2478:AM2478)</f>
        <v>4882721.8944000006</v>
      </c>
      <c r="AQ2478" s="145" t="s">
        <v>525</v>
      </c>
      <c r="AU2478" s="8"/>
      <c r="AV2478" s="8"/>
      <c r="AW2478" s="2">
        <f>+'[2]BoQ HSYC-Đạt'!AT2478</f>
        <v>11264668.800000001</v>
      </c>
      <c r="AX2478" s="8">
        <f>F2478*AW2478</f>
        <v>3604694.0160000003</v>
      </c>
      <c r="AY2478" s="8">
        <f>IF(AQ2478="CT",7%,5%)*AX2478</f>
        <v>252328.58112000005</v>
      </c>
      <c r="AZ2478" s="8">
        <f>AX2478*2%</f>
        <v>72093.880320000011</v>
      </c>
      <c r="BA2478" s="8">
        <f>IF(BB2478&gt;0,0,AX2478*5%)</f>
        <v>180234.70080000002</v>
      </c>
      <c r="BB2478" s="8"/>
      <c r="BC2478" s="8">
        <f>+AX2478+AY2478+AZ2478+BA2478+BB2478</f>
        <v>4109351.1782400007</v>
      </c>
      <c r="BD2478" s="8">
        <f>AX2478-AT2478</f>
        <v>3604694.0160000003</v>
      </c>
      <c r="BE2478" s="2"/>
      <c r="BH2478" s="2"/>
    </row>
    <row r="2479" spans="2:60" ht="17" hidden="1" outlineLevel="1" x14ac:dyDescent="0.2">
      <c r="B2479" s="82">
        <v>79</v>
      </c>
      <c r="C2479" s="144" t="s">
        <v>547</v>
      </c>
      <c r="D2479" s="144"/>
      <c r="E2479" s="82" t="s">
        <v>85</v>
      </c>
      <c r="F2479" s="143">
        <v>32</v>
      </c>
      <c r="G2479" s="142">
        <f>'[1]BoQ HSYC'!F2479</f>
        <v>32</v>
      </c>
      <c r="H2479" s="185">
        <f>'[1]BoQ HSYC'!G2479</f>
        <v>0</v>
      </c>
      <c r="I2479" s="185">
        <f>'[1]BoQ HSYC'!H2479</f>
        <v>0</v>
      </c>
      <c r="J2479" s="185">
        <f>'[1]BoQ HSYC'!I2479</f>
        <v>0</v>
      </c>
      <c r="K2479" s="48">
        <f>'[1]BoQ HSYC'!J2479</f>
        <v>125496</v>
      </c>
      <c r="L2479" s="47">
        <f>'[1]BoQ HSYC'!K2479</f>
        <v>26352</v>
      </c>
      <c r="M2479" s="47">
        <f>'[1]BoQ HSYC'!L2479</f>
        <v>151848</v>
      </c>
      <c r="N2479" s="183">
        <f>'[1]BoQ HSYC'!M2479</f>
        <v>43923.6</v>
      </c>
      <c r="O2479" s="183">
        <f>'[1]BoQ HSYC'!N2479</f>
        <v>9223.1999999999989</v>
      </c>
      <c r="P2479" s="83">
        <f>'[1]BoQ HSYC'!O2479</f>
        <v>53146.799999999996</v>
      </c>
      <c r="Q2479" s="47">
        <f>'[1]BoQ HSYC'!P2479</f>
        <v>4859136</v>
      </c>
      <c r="R2479" s="132">
        <f>'[1]BoQ HSYC'!Q2479</f>
        <v>1700697.5999999999</v>
      </c>
      <c r="S2479" s="83">
        <f>'[1]BoQ HSYC'!R2479</f>
        <v>6559833.5999999996</v>
      </c>
      <c r="T2479" s="48">
        <f>'[1]BoQ HSYC'!S2479</f>
        <v>0</v>
      </c>
      <c r="U2479" s="132">
        <f>'[1]BoQ HSYC'!T2479</f>
        <v>0</v>
      </c>
      <c r="V2479" s="132" t="str">
        <f>'[1]BoQ HSYC'!U2479</f>
        <v>BĐG Q2/2026</v>
      </c>
      <c r="W2479" s="132" t="str">
        <f>'[1]BoQ HSYC'!V2479</f>
        <v>BĐG Q2/2026</v>
      </c>
      <c r="X2479" s="44" t="str">
        <f>'[1]BoQ HSYC'!W2479</f>
        <v>ME</v>
      </c>
      <c r="Y2479" s="44"/>
      <c r="Z2479" s="44"/>
      <c r="AA2479" s="44"/>
      <c r="AB2479" s="2">
        <v>187972.52829299998</v>
      </c>
      <c r="AC2479" s="2">
        <v>6015120.9053759994</v>
      </c>
      <c r="AD2479" s="2">
        <f>+M2479</f>
        <v>151848</v>
      </c>
      <c r="AE2479" s="2">
        <f>+AD2479*14%</f>
        <v>21258.720000000001</v>
      </c>
      <c r="AF2479" s="155">
        <f>+AD2479*35%</f>
        <v>53146.799999999996</v>
      </c>
      <c r="AG2479" s="2">
        <f>+AD2479*F2479</f>
        <v>4859136</v>
      </c>
      <c r="AH2479" s="2">
        <f>+AE2479*F2479</f>
        <v>680279.04000000004</v>
      </c>
      <c r="AI2479" s="2">
        <f>+AF2479*F2479</f>
        <v>1700697.5999999999</v>
      </c>
      <c r="AJ2479" s="2">
        <f>SUM(AG2479:AI2479)</f>
        <v>7240112.6399999997</v>
      </c>
      <c r="AK2479" s="2">
        <f>+AD2479*G2479</f>
        <v>4859136</v>
      </c>
      <c r="AL2479" s="2">
        <f>+AE2479*G2479</f>
        <v>680279.04000000004</v>
      </c>
      <c r="AM2479" s="2">
        <f>+AF2479*G2479</f>
        <v>1700697.5999999999</v>
      </c>
      <c r="AN2479" s="155">
        <f>SUM(AK2479:AM2479)</f>
        <v>7240112.6399999997</v>
      </c>
      <c r="AQ2479" s="145" t="s">
        <v>525</v>
      </c>
      <c r="AU2479" s="8"/>
      <c r="AV2479" s="8"/>
      <c r="AW2479" s="2">
        <f>+'[2]BoQ HSYC-Đạt'!AT2479</f>
        <v>154884.96</v>
      </c>
      <c r="AX2479" s="8">
        <f>F2479*AW2479</f>
        <v>4956318.72</v>
      </c>
      <c r="AY2479" s="8">
        <f>IF(AQ2479="CT",7%,5%)*AX2479</f>
        <v>346942.31040000002</v>
      </c>
      <c r="AZ2479" s="8">
        <f>AX2479*2%</f>
        <v>99126.374400000001</v>
      </c>
      <c r="BA2479" s="8">
        <f>IF(BB2479&gt;0,0,AX2479*5%)</f>
        <v>247815.93599999999</v>
      </c>
      <c r="BB2479" s="8"/>
      <c r="BC2479" s="8">
        <f>+AX2479+AY2479+AZ2479+BA2479+BB2479</f>
        <v>5650203.3407999994</v>
      </c>
      <c r="BD2479" s="8">
        <f>AX2479-AT2479</f>
        <v>4956318.72</v>
      </c>
      <c r="BE2479" s="2"/>
      <c r="BH2479" s="2"/>
    </row>
    <row r="2480" spans="2:60" ht="17" hidden="1" outlineLevel="1" x14ac:dyDescent="0.2">
      <c r="B2480" s="82">
        <v>80</v>
      </c>
      <c r="C2480" s="144" t="s">
        <v>546</v>
      </c>
      <c r="D2480" s="144"/>
      <c r="E2480" s="82" t="s">
        <v>85</v>
      </c>
      <c r="F2480" s="143">
        <v>30</v>
      </c>
      <c r="G2480" s="142">
        <f>'[1]BoQ HSYC'!F2480</f>
        <v>30</v>
      </c>
      <c r="H2480" s="185">
        <f>'[1]BoQ HSYC'!G2480</f>
        <v>0</v>
      </c>
      <c r="I2480" s="185">
        <f>'[1]BoQ HSYC'!H2480</f>
        <v>0</v>
      </c>
      <c r="J2480" s="185">
        <f>'[1]BoQ HSYC'!I2480</f>
        <v>0</v>
      </c>
      <c r="K2480" s="48">
        <f>'[1]BoQ HSYC'!J2480</f>
        <v>39456</v>
      </c>
      <c r="L2480" s="47">
        <f>'[1]BoQ HSYC'!K2480</f>
        <v>19764</v>
      </c>
      <c r="M2480" s="47">
        <f>'[1]BoQ HSYC'!L2480</f>
        <v>59220</v>
      </c>
      <c r="N2480" s="183">
        <f>'[1]BoQ HSYC'!M2480</f>
        <v>13809.599999999999</v>
      </c>
      <c r="O2480" s="183">
        <f>'[1]BoQ HSYC'!N2480</f>
        <v>6917.4</v>
      </c>
      <c r="P2480" s="83">
        <f>'[1]BoQ HSYC'!O2480</f>
        <v>20727</v>
      </c>
      <c r="Q2480" s="47">
        <f>'[1]BoQ HSYC'!P2480</f>
        <v>1776600</v>
      </c>
      <c r="R2480" s="132">
        <f>'[1]BoQ HSYC'!Q2480</f>
        <v>621810</v>
      </c>
      <c r="S2480" s="83">
        <f>'[1]BoQ HSYC'!R2480</f>
        <v>2398410</v>
      </c>
      <c r="T2480" s="48">
        <f>'[1]BoQ HSYC'!S2480</f>
        <v>0</v>
      </c>
      <c r="U2480" s="132">
        <f>'[1]BoQ HSYC'!T2480</f>
        <v>0</v>
      </c>
      <c r="V2480" s="132" t="str">
        <f>'[1]BoQ HSYC'!U2480</f>
        <v>BĐG Q2/2026</v>
      </c>
      <c r="W2480" s="132" t="str">
        <f>'[1]BoQ HSYC'!V2480</f>
        <v>BĐG Q2/2026</v>
      </c>
      <c r="X2480" s="44" t="str">
        <f>'[1]BoQ HSYC'!W2480</f>
        <v>ME</v>
      </c>
      <c r="Y2480" s="44"/>
      <c r="Z2480" s="44"/>
      <c r="AA2480" s="44"/>
      <c r="AB2480" s="2">
        <v>98655.19378110001</v>
      </c>
      <c r="AC2480" s="2">
        <v>2959655.8134330004</v>
      </c>
      <c r="AD2480" s="2">
        <f>+M2480</f>
        <v>59220</v>
      </c>
      <c r="AE2480" s="2">
        <f>+AD2480*14%</f>
        <v>8290.8000000000011</v>
      </c>
      <c r="AF2480" s="155">
        <f>+AD2480*35%</f>
        <v>20727</v>
      </c>
      <c r="AG2480" s="2">
        <f>+AD2480*F2480</f>
        <v>1776600</v>
      </c>
      <c r="AH2480" s="2">
        <f>+AE2480*F2480</f>
        <v>248724.00000000003</v>
      </c>
      <c r="AI2480" s="2">
        <f>+AF2480*F2480</f>
        <v>621810</v>
      </c>
      <c r="AJ2480" s="2">
        <f>SUM(AG2480:AI2480)</f>
        <v>2647134</v>
      </c>
      <c r="AK2480" s="2">
        <f>+AD2480*G2480</f>
        <v>1776600</v>
      </c>
      <c r="AL2480" s="2">
        <f>+AE2480*G2480</f>
        <v>248724.00000000003</v>
      </c>
      <c r="AM2480" s="2">
        <f>+AF2480*G2480</f>
        <v>621810</v>
      </c>
      <c r="AN2480" s="155">
        <f>SUM(AK2480:AM2480)</f>
        <v>2647134</v>
      </c>
      <c r="AQ2480" s="145" t="s">
        <v>525</v>
      </c>
      <c r="AU2480" s="8"/>
      <c r="AV2480" s="8"/>
      <c r="AW2480" s="2">
        <f>+'[2]BoQ HSYC-Đạt'!AT2480</f>
        <v>60404.4</v>
      </c>
      <c r="AX2480" s="8">
        <f>F2480*AW2480</f>
        <v>1812132</v>
      </c>
      <c r="AY2480" s="8">
        <f>IF(AQ2480="CT",7%,5%)*AX2480</f>
        <v>126849.24</v>
      </c>
      <c r="AZ2480" s="8">
        <f>AX2480*2%</f>
        <v>36242.639999999999</v>
      </c>
      <c r="BA2480" s="8">
        <f>IF(BB2480&gt;0,0,AX2480*5%)</f>
        <v>90606.6</v>
      </c>
      <c r="BB2480" s="8"/>
      <c r="BC2480" s="8">
        <f>+AX2480+AY2480+AZ2480+BA2480+BB2480</f>
        <v>2065830.48</v>
      </c>
      <c r="BD2480" s="8">
        <f>AX2480-AT2480</f>
        <v>1812132</v>
      </c>
      <c r="BE2480" s="2"/>
      <c r="BH2480" s="2"/>
    </row>
    <row r="2481" spans="2:60" ht="17" hidden="1" outlineLevel="1" x14ac:dyDescent="0.2">
      <c r="B2481" s="82">
        <v>81</v>
      </c>
      <c r="C2481" s="144" t="s">
        <v>545</v>
      </c>
      <c r="D2481" s="144"/>
      <c r="E2481" s="82" t="s">
        <v>85</v>
      </c>
      <c r="F2481" s="143">
        <v>26</v>
      </c>
      <c r="G2481" s="142">
        <f>'[1]BoQ HSYC'!F2481</f>
        <v>26</v>
      </c>
      <c r="H2481" s="185">
        <f>'[1]BoQ HSYC'!G2481</f>
        <v>0</v>
      </c>
      <c r="I2481" s="185">
        <f>'[1]BoQ HSYC'!H2481</f>
        <v>0</v>
      </c>
      <c r="J2481" s="185">
        <f>'[1]BoQ HSYC'!I2481</f>
        <v>0</v>
      </c>
      <c r="K2481" s="48">
        <f>'[1]BoQ HSYC'!J2481</f>
        <v>24408</v>
      </c>
      <c r="L2481" s="47">
        <f>'[1]BoQ HSYC'!K2481</f>
        <v>16470</v>
      </c>
      <c r="M2481" s="47">
        <f>'[1]BoQ HSYC'!L2481</f>
        <v>40878</v>
      </c>
      <c r="N2481" s="183">
        <f>'[1]BoQ HSYC'!M2481</f>
        <v>8542.7999999999993</v>
      </c>
      <c r="O2481" s="183">
        <f>'[1]BoQ HSYC'!N2481</f>
        <v>5764.5</v>
      </c>
      <c r="P2481" s="83">
        <f>'[1]BoQ HSYC'!O2481</f>
        <v>14307.3</v>
      </c>
      <c r="Q2481" s="47">
        <f>'[1]BoQ HSYC'!P2481</f>
        <v>1062828</v>
      </c>
      <c r="R2481" s="132">
        <f>'[1]BoQ HSYC'!Q2481</f>
        <v>371989.8</v>
      </c>
      <c r="S2481" s="83">
        <f>'[1]BoQ HSYC'!R2481</f>
        <v>1434817.8</v>
      </c>
      <c r="T2481" s="48">
        <f>'[1]BoQ HSYC'!S2481</f>
        <v>0</v>
      </c>
      <c r="U2481" s="132">
        <f>'[1]BoQ HSYC'!T2481</f>
        <v>0</v>
      </c>
      <c r="V2481" s="132" t="str">
        <f>'[1]BoQ HSYC'!U2481</f>
        <v>BĐG Q2/2026</v>
      </c>
      <c r="W2481" s="132" t="str">
        <f>'[1]BoQ HSYC'!V2481</f>
        <v>BĐG Q2/2026</v>
      </c>
      <c r="X2481" s="44" t="str">
        <f>'[1]BoQ HSYC'!W2481</f>
        <v>ME</v>
      </c>
      <c r="Y2481" s="44"/>
      <c r="Z2481" s="44"/>
      <c r="AA2481" s="44"/>
      <c r="AB2481" s="2">
        <v>87277.794940380001</v>
      </c>
      <c r="AC2481" s="2">
        <v>2269222.6684498801</v>
      </c>
      <c r="AD2481" s="2">
        <f>+M2481</f>
        <v>40878</v>
      </c>
      <c r="AE2481" s="2">
        <f>+AD2481*14%</f>
        <v>5722.920000000001</v>
      </c>
      <c r="AF2481" s="155">
        <f>+AD2481*35%</f>
        <v>14307.3</v>
      </c>
      <c r="AG2481" s="2">
        <f>+AD2481*F2481</f>
        <v>1062828</v>
      </c>
      <c r="AH2481" s="2">
        <f>+AE2481*F2481</f>
        <v>148795.92000000001</v>
      </c>
      <c r="AI2481" s="2">
        <f>+AF2481*F2481</f>
        <v>371989.8</v>
      </c>
      <c r="AJ2481" s="2">
        <f>SUM(AG2481:AI2481)</f>
        <v>1583613.72</v>
      </c>
      <c r="AK2481" s="2">
        <f>+AD2481*G2481</f>
        <v>1062828</v>
      </c>
      <c r="AL2481" s="2">
        <f>+AE2481*G2481</f>
        <v>148795.92000000001</v>
      </c>
      <c r="AM2481" s="2">
        <f>+AF2481*G2481</f>
        <v>371989.8</v>
      </c>
      <c r="AN2481" s="155">
        <f>SUM(AK2481:AM2481)</f>
        <v>1583613.72</v>
      </c>
      <c r="AQ2481" s="145" t="s">
        <v>525</v>
      </c>
      <c r="AU2481" s="8"/>
      <c r="AV2481" s="8"/>
      <c r="AW2481" s="2">
        <f>+'[2]BoQ HSYC-Đạt'!AT2481</f>
        <v>41695.56</v>
      </c>
      <c r="AX2481" s="8">
        <f>F2481*AW2481</f>
        <v>1084084.56</v>
      </c>
      <c r="AY2481" s="8">
        <f>IF(AQ2481="CT",7%,5%)*AX2481</f>
        <v>75885.919200000004</v>
      </c>
      <c r="AZ2481" s="8">
        <f>AX2481*2%</f>
        <v>21681.691200000001</v>
      </c>
      <c r="BA2481" s="8">
        <f>IF(BB2481&gt;0,0,AX2481*5%)</f>
        <v>54204.228000000003</v>
      </c>
      <c r="BB2481" s="8"/>
      <c r="BC2481" s="8">
        <f>+AX2481+AY2481+AZ2481+BA2481+BB2481</f>
        <v>1235856.3983999998</v>
      </c>
      <c r="BD2481" s="8">
        <f>AX2481-AT2481</f>
        <v>1084084.56</v>
      </c>
      <c r="BE2481" s="2"/>
      <c r="BH2481" s="2"/>
    </row>
    <row r="2482" spans="2:60" ht="34" hidden="1" outlineLevel="1" x14ac:dyDescent="0.2">
      <c r="B2482" s="82">
        <v>82</v>
      </c>
      <c r="C2482" s="144" t="s">
        <v>526</v>
      </c>
      <c r="D2482" s="144"/>
      <c r="E2482" s="82" t="s">
        <v>85</v>
      </c>
      <c r="F2482" s="143">
        <v>8</v>
      </c>
      <c r="G2482" s="142">
        <f>'[1]BoQ HSYC'!F2482</f>
        <v>8</v>
      </c>
      <c r="H2482" s="185">
        <f>'[1]BoQ HSYC'!G2482</f>
        <v>0</v>
      </c>
      <c r="I2482" s="185">
        <f>'[1]BoQ HSYC'!H2482</f>
        <v>0</v>
      </c>
      <c r="J2482" s="185">
        <f>'[1]BoQ HSYC'!I2482</f>
        <v>0</v>
      </c>
      <c r="K2482" s="48">
        <f>'[1]BoQ HSYC'!J2482</f>
        <v>228000</v>
      </c>
      <c r="L2482" s="47">
        <f>'[1]BoQ HSYC'!K2482</f>
        <v>62586</v>
      </c>
      <c r="M2482" s="47">
        <f>'[1]BoQ HSYC'!L2482</f>
        <v>290586</v>
      </c>
      <c r="N2482" s="183">
        <f>'[1]BoQ HSYC'!M2482</f>
        <v>0</v>
      </c>
      <c r="O2482" s="183">
        <f>'[1]BoQ HSYC'!N2482</f>
        <v>21905.1</v>
      </c>
      <c r="P2482" s="83">
        <f>'[1]BoQ HSYC'!O2482</f>
        <v>21905.1</v>
      </c>
      <c r="Q2482" s="47">
        <f>'[1]BoQ HSYC'!P2482</f>
        <v>2324688</v>
      </c>
      <c r="R2482" s="132">
        <f>'[1]BoQ HSYC'!Q2482</f>
        <v>175240.8</v>
      </c>
      <c r="S2482" s="83">
        <f>'[1]BoQ HSYC'!R2482</f>
        <v>2499928.7999999998</v>
      </c>
      <c r="T2482" s="48">
        <f>'[1]BoQ HSYC'!S2482</f>
        <v>0</v>
      </c>
      <c r="U2482" s="132">
        <f>'[1]BoQ HSYC'!T2482</f>
        <v>0</v>
      </c>
      <c r="V2482" s="132" t="str">
        <f>'[1]BoQ HSYC'!U2482</f>
        <v>VT: NCC, NC:BĐG Q2/2026</v>
      </c>
      <c r="W2482" s="132" t="str">
        <f>'[1]BoQ HSYC'!V2482</f>
        <v>VT: NCC, NC:BĐG Q2/2026</v>
      </c>
      <c r="X2482" s="44" t="str">
        <f>'[1]BoQ HSYC'!W2482</f>
        <v>ME</v>
      </c>
      <c r="Y2482" s="44"/>
      <c r="Z2482" s="44"/>
      <c r="AA2482" s="44"/>
      <c r="AB2482" s="2">
        <v>213136.8360561</v>
      </c>
      <c r="AC2482" s="2">
        <v>1705094.6884488</v>
      </c>
      <c r="AD2482" s="2">
        <f>+M2482</f>
        <v>290586</v>
      </c>
      <c r="AE2482" s="2">
        <f>+AD2482*14%</f>
        <v>40682.04</v>
      </c>
      <c r="AF2482" s="155">
        <f>+AD2482*35%</f>
        <v>101705.09999999999</v>
      </c>
      <c r="AG2482" s="2">
        <f>+AD2482*F2482</f>
        <v>2324688</v>
      </c>
      <c r="AH2482" s="2">
        <f>+AE2482*F2482</f>
        <v>325456.32</v>
      </c>
      <c r="AI2482" s="2">
        <f>+AF2482*F2482</f>
        <v>813640.79999999993</v>
      </c>
      <c r="AJ2482" s="2">
        <f>SUM(AG2482:AI2482)</f>
        <v>3463785.1199999996</v>
      </c>
      <c r="AK2482" s="2">
        <f>+AD2482*G2482</f>
        <v>2324688</v>
      </c>
      <c r="AL2482" s="2">
        <f>+AE2482*G2482</f>
        <v>325456.32</v>
      </c>
      <c r="AM2482" s="2">
        <f>+AF2482*G2482</f>
        <v>813640.79999999993</v>
      </c>
      <c r="AN2482" s="155">
        <f>SUM(AK2482:AM2482)</f>
        <v>3463785.1199999996</v>
      </c>
      <c r="AQ2482" s="145" t="s">
        <v>525</v>
      </c>
      <c r="AU2482" s="8"/>
      <c r="AV2482" s="8"/>
      <c r="AW2482" s="2">
        <f>+'[2]BoQ HSYC-Đạt'!AT2482</f>
        <v>296397.71999999997</v>
      </c>
      <c r="AX2482" s="8">
        <f>F2482*AW2482</f>
        <v>2371181.7599999998</v>
      </c>
      <c r="AY2482" s="8">
        <f>IF(AQ2482="CT",7%,5%)*AX2482</f>
        <v>165982.72320000001</v>
      </c>
      <c r="AZ2482" s="8">
        <f>AX2482*2%</f>
        <v>47423.635199999997</v>
      </c>
      <c r="BA2482" s="8">
        <f>IF(BB2482&gt;0,0,AX2482*5%)</f>
        <v>118559.08799999999</v>
      </c>
      <c r="BB2482" s="8"/>
      <c r="BC2482" s="8">
        <f>+AX2482+AY2482+AZ2482+BA2482+BB2482</f>
        <v>2703147.2063999996</v>
      </c>
      <c r="BD2482" s="8">
        <f>AX2482-AT2482</f>
        <v>2371181.7599999998</v>
      </c>
      <c r="BE2482" s="2"/>
      <c r="BH2482" s="2"/>
    </row>
    <row r="2483" spans="2:60" ht="34" hidden="1" outlineLevel="1" x14ac:dyDescent="0.2">
      <c r="B2483" s="82">
        <v>83</v>
      </c>
      <c r="C2483" s="144" t="s">
        <v>784</v>
      </c>
      <c r="D2483" s="144"/>
      <c r="E2483" s="82" t="s">
        <v>85</v>
      </c>
      <c r="F2483" s="143">
        <v>2</v>
      </c>
      <c r="G2483" s="142">
        <f>'[1]BoQ HSYC'!F2483</f>
        <v>2</v>
      </c>
      <c r="H2483" s="185">
        <f>'[1]BoQ HSYC'!G2483</f>
        <v>0</v>
      </c>
      <c r="I2483" s="185">
        <f>'[1]BoQ HSYC'!H2483</f>
        <v>0</v>
      </c>
      <c r="J2483" s="185">
        <f>'[1]BoQ HSYC'!I2483</f>
        <v>0</v>
      </c>
      <c r="K2483" s="48">
        <f>'[1]BoQ HSYC'!J2483</f>
        <v>192000</v>
      </c>
      <c r="L2483" s="47">
        <f>'[1]BoQ HSYC'!K2483</f>
        <v>60000.000000000007</v>
      </c>
      <c r="M2483" s="47">
        <f>'[1]BoQ HSYC'!L2483</f>
        <v>252000</v>
      </c>
      <c r="N2483" s="183">
        <f>'[1]BoQ HSYC'!M2483</f>
        <v>0</v>
      </c>
      <c r="O2483" s="183">
        <f>'[1]BoQ HSYC'!N2483</f>
        <v>21000</v>
      </c>
      <c r="P2483" s="83">
        <f>'[1]BoQ HSYC'!O2483</f>
        <v>21000</v>
      </c>
      <c r="Q2483" s="47">
        <f>'[1]BoQ HSYC'!P2483</f>
        <v>504000</v>
      </c>
      <c r="R2483" s="132">
        <f>'[1]BoQ HSYC'!Q2483</f>
        <v>42000</v>
      </c>
      <c r="S2483" s="83">
        <f>'[1]BoQ HSYC'!R2483</f>
        <v>546000</v>
      </c>
      <c r="T2483" s="48">
        <f>'[1]BoQ HSYC'!S2483</f>
        <v>0</v>
      </c>
      <c r="U2483" s="132">
        <f>'[1]BoQ HSYC'!T2483</f>
        <v>0</v>
      </c>
      <c r="V2483" s="132" t="str">
        <f>'[1]BoQ HSYC'!U2483</f>
        <v>VT: NCC, NC:BĐG Q2/2026</v>
      </c>
      <c r="W2483" s="132" t="str">
        <f>'[1]BoQ HSYC'!V2483</f>
        <v>VT: NCC, NC:BĐG Q2/2026</v>
      </c>
      <c r="X2483" s="44" t="str">
        <f>'[1]BoQ HSYC'!W2483</f>
        <v>ME</v>
      </c>
      <c r="Y2483" s="44"/>
      <c r="Z2483" s="44"/>
      <c r="AA2483" s="44"/>
      <c r="AB2483" s="2">
        <v>174029.43941988001</v>
      </c>
      <c r="AC2483" s="2">
        <v>348058.87883976003</v>
      </c>
      <c r="AD2483" s="2">
        <f>+M2483</f>
        <v>252000</v>
      </c>
      <c r="AE2483" s="2">
        <f>+AD2483*14%</f>
        <v>35280</v>
      </c>
      <c r="AF2483" s="155">
        <f>+AD2483*35%</f>
        <v>88200</v>
      </c>
      <c r="AG2483" s="2">
        <f>+AD2483*F2483</f>
        <v>504000</v>
      </c>
      <c r="AH2483" s="2">
        <f>+AE2483*F2483</f>
        <v>70560</v>
      </c>
      <c r="AI2483" s="2">
        <f>+AF2483*F2483</f>
        <v>176400</v>
      </c>
      <c r="AJ2483" s="2">
        <f>SUM(AG2483:AI2483)</f>
        <v>750960</v>
      </c>
      <c r="AK2483" s="2">
        <f>+AD2483*G2483</f>
        <v>504000</v>
      </c>
      <c r="AL2483" s="2">
        <f>+AE2483*G2483</f>
        <v>70560</v>
      </c>
      <c r="AM2483" s="2">
        <f>+AF2483*G2483</f>
        <v>176400</v>
      </c>
      <c r="AN2483" s="155">
        <f>SUM(AK2483:AM2483)</f>
        <v>750960</v>
      </c>
      <c r="AQ2483" s="145" t="s">
        <v>525</v>
      </c>
      <c r="AU2483" s="8"/>
      <c r="AV2483" s="8"/>
      <c r="AW2483" s="2">
        <f>+'[2]BoQ HSYC-Đạt'!AT2483</f>
        <v>257040</v>
      </c>
      <c r="AX2483" s="8">
        <f>F2483*AW2483</f>
        <v>514080</v>
      </c>
      <c r="AY2483" s="8">
        <f>IF(AQ2483="CT",7%,5%)*AX2483</f>
        <v>35985.600000000006</v>
      </c>
      <c r="AZ2483" s="8">
        <f>AX2483*2%</f>
        <v>10281.6</v>
      </c>
      <c r="BA2483" s="8">
        <f>IF(BB2483&gt;0,0,AX2483*5%)</f>
        <v>25704</v>
      </c>
      <c r="BB2483" s="8"/>
      <c r="BC2483" s="8">
        <f>+AX2483+AY2483+AZ2483+BA2483+BB2483</f>
        <v>586051.19999999995</v>
      </c>
      <c r="BD2483" s="8">
        <f>AX2483-AT2483</f>
        <v>514080</v>
      </c>
      <c r="BE2483" s="2"/>
      <c r="BH2483" s="2"/>
    </row>
    <row r="2484" spans="2:60" s="133" customFormat="1" ht="17" collapsed="1" x14ac:dyDescent="0.2">
      <c r="B2484" s="139" t="s">
        <v>908</v>
      </c>
      <c r="C2484" s="141" t="s">
        <v>907</v>
      </c>
      <c r="D2484" s="141"/>
      <c r="E2484" s="139"/>
      <c r="F2484" s="139"/>
      <c r="G2484" s="139"/>
      <c r="H2484" s="138"/>
      <c r="I2484" s="138"/>
      <c r="J2484" s="138"/>
      <c r="K2484" s="140"/>
      <c r="L2484" s="140"/>
      <c r="M2484" s="138"/>
      <c r="N2484" s="138">
        <f>IF(V2484&lt;&gt;"VTC VHm",_xlfn.XLOOKUP(Z2484,$AC$4015:$AC$4035,$AD$4015:$AD$4035,0)*M2484,_xlfn.XLOOKUP(Z2484,$AC$4015:$AC$4035,$AD$4015:$AD$4035,0)*L2484)</f>
        <v>0</v>
      </c>
      <c r="O2484" s="138">
        <f>IF(V2484&lt;&gt;"VTC VHm",_xlfn.XLOOKUP(Z2484,$AC$4015:$AC$4035,$AE$4015:$AE$4035,0)*M2484,_xlfn.XLOOKUP(Z2484,$AC$4015:$AC$4035,$AE$4015:$AE$4035,0)*L2484)</f>
        <v>0</v>
      </c>
      <c r="P2484" s="138"/>
      <c r="Q2484" s="138">
        <f>M2484*G2484</f>
        <v>0</v>
      </c>
      <c r="R2484" s="138">
        <f>N2484*G2484</f>
        <v>0</v>
      </c>
      <c r="S2484" s="138">
        <f>SUM(Q2484:R2484)</f>
        <v>0</v>
      </c>
      <c r="T2484" s="139"/>
      <c r="U2484" s="138"/>
      <c r="V2484" s="138"/>
      <c r="W2484" s="138"/>
      <c r="X2484" s="137"/>
      <c r="Y2484" s="137"/>
      <c r="Z2484" s="137"/>
      <c r="AA2484" s="136"/>
      <c r="AB2484" s="135"/>
      <c r="AC2484" s="246">
        <f>SUM(AC2486:AC2869)</f>
        <v>27035826881.912849</v>
      </c>
      <c r="AD2484" s="246"/>
      <c r="AE2484" s="246"/>
      <c r="AF2484" s="246"/>
      <c r="AG2484" s="246">
        <f>SUM(AG2486:AG2869)</f>
        <v>25583744210.568729</v>
      </c>
      <c r="AH2484" s="246">
        <f>SUM(AH2486:AH2869)</f>
        <v>3581724189.4796252</v>
      </c>
      <c r="AI2484" s="246">
        <f>SUM(AI2486:AI2869)</f>
        <v>8954310473.6990433</v>
      </c>
      <c r="AJ2484" s="246">
        <f>SUM(AJ2486:AJ2869)</f>
        <v>38119778873.747406</v>
      </c>
      <c r="AK2484" s="246">
        <f>SUM(AK2486:AK2869)</f>
        <v>25744843692.018726</v>
      </c>
      <c r="AL2484" s="246">
        <f>SUM(AL2486:AL2869)</f>
        <v>3604278116.8826241</v>
      </c>
      <c r="AM2484" s="246">
        <f>SUM(AM2486:AM2869)</f>
        <v>9010695292.206543</v>
      </c>
      <c r="AN2484" s="246">
        <f>SUM(AN2486:AN2869)</f>
        <v>38359817101.107895</v>
      </c>
      <c r="AP2484" s="133">
        <v>11</v>
      </c>
      <c r="AQ2484" s="145" t="s">
        <v>525</v>
      </c>
      <c r="AU2484" s="8">
        <f>+K2484</f>
        <v>0</v>
      </c>
      <c r="AV2484" s="8">
        <f>+L2484</f>
        <v>0</v>
      </c>
      <c r="AW2484" s="2">
        <f>+M2484</f>
        <v>0</v>
      </c>
      <c r="AX2484" s="246">
        <f>SUM(AX2486:AX2869)</f>
        <v>25935776887.582577</v>
      </c>
      <c r="AY2484" s="246">
        <f>SUM(AY2486:AY2869)</f>
        <v>1815504382.1307805</v>
      </c>
      <c r="AZ2484" s="246">
        <f>SUM(AZ2486:AZ2869)</f>
        <v>518715537.75165159</v>
      </c>
      <c r="BA2484" s="246">
        <f>SUM(BA2486:BA2869)</f>
        <v>105421004.65005916</v>
      </c>
      <c r="BB2484" s="246">
        <f>SUM(BB2486:BB2869)</f>
        <v>7654379608.603487</v>
      </c>
      <c r="BC2484" s="246">
        <f>SUM(BC2486:BC2869)</f>
        <v>36029797420.718521</v>
      </c>
      <c r="BD2484" s="246">
        <f>SUM(BD2486:BD2869)</f>
        <v>25935776887.582577</v>
      </c>
      <c r="BE2484" s="2"/>
      <c r="BH2484" s="2"/>
    </row>
    <row r="2485" spans="2:60" s="92" customFormat="1" ht="15.75" customHeight="1" x14ac:dyDescent="0.2">
      <c r="B2485" s="163" t="s">
        <v>906</v>
      </c>
      <c r="C2485" s="164" t="s">
        <v>164</v>
      </c>
      <c r="D2485" s="164"/>
      <c r="E2485" s="163"/>
      <c r="F2485" s="162"/>
      <c r="G2485" s="149"/>
      <c r="H2485" s="158"/>
      <c r="I2485" s="158"/>
      <c r="J2485" s="158"/>
      <c r="K2485" s="170"/>
      <c r="L2485" s="171"/>
      <c r="M2485" s="171"/>
      <c r="N2485" s="83">
        <f>IF(V2485&lt;&gt;"VTC VHm",_xlfn.XLOOKUP(Z2485,$AC$4015:$AC$4035,$AD$4015:$AD$4035,0)*M2485,_xlfn.XLOOKUP(Z2485,$AC$4015:$AC$4035,$AD$4015:$AD$4035,0)*L2485)</f>
        <v>0</v>
      </c>
      <c r="O2485" s="83">
        <f>IF(V2485&lt;&gt;"VTC VHm",_xlfn.XLOOKUP(Z2485,$AC$4015:$AC$4035,$AE$4015:$AE$4035,0)*M2485,_xlfn.XLOOKUP(Z2485,$AC$4015:$AC$4035,$AE$4015:$AE$4035,0)*L2485)</f>
        <v>0</v>
      </c>
      <c r="P2485" s="160"/>
      <c r="Q2485" s="171">
        <f>M2485*G2485</f>
        <v>0</v>
      </c>
      <c r="R2485" s="158">
        <f>N2485*G2485</f>
        <v>0</v>
      </c>
      <c r="S2485" s="160">
        <f>SUM(Q2485:R2485)</f>
        <v>0</v>
      </c>
      <c r="T2485" s="170"/>
      <c r="U2485" s="158"/>
      <c r="V2485" s="158"/>
      <c r="W2485" s="158"/>
      <c r="X2485" s="94"/>
      <c r="Y2485" s="94"/>
      <c r="Z2485" s="94"/>
      <c r="AA2485" s="44"/>
      <c r="AB2485" s="2"/>
      <c r="AC2485" s="2"/>
      <c r="AD2485" s="93">
        <f>+M2485</f>
        <v>0</v>
      </c>
      <c r="AE2485" s="93">
        <f>+AD2485*14%</f>
        <v>0</v>
      </c>
      <c r="AF2485" s="93">
        <f>+AD2485*35%</f>
        <v>0</v>
      </c>
      <c r="AG2485" s="93">
        <f>+AD2485*F2485</f>
        <v>0</v>
      </c>
      <c r="AH2485" s="93">
        <f>+AE2485*F2485</f>
        <v>0</v>
      </c>
      <c r="AI2485" s="93">
        <f>+AF2485*F2485</f>
        <v>0</v>
      </c>
      <c r="AJ2485" s="93">
        <f>SUM(AG2485:AI2485)</f>
        <v>0</v>
      </c>
      <c r="AK2485" s="93">
        <f>+AD2485*G2485</f>
        <v>0</v>
      </c>
      <c r="AL2485" s="93">
        <f>+AE2485*G2485</f>
        <v>0</v>
      </c>
      <c r="AM2485" s="93">
        <f>+AF2485*G2485</f>
        <v>0</v>
      </c>
      <c r="AN2485" s="93">
        <f>SUM(AK2485:AM2485)</f>
        <v>0</v>
      </c>
      <c r="AQ2485" s="145" t="s">
        <v>525</v>
      </c>
      <c r="AU2485" s="8">
        <f>+K2485</f>
        <v>0</v>
      </c>
      <c r="AV2485" s="8">
        <f>+L2485</f>
        <v>0</v>
      </c>
      <c r="AW2485" s="2">
        <f>+M2485</f>
        <v>0</v>
      </c>
      <c r="AX2485" s="8">
        <f>F2485*AW2485</f>
        <v>0</v>
      </c>
      <c r="AY2485" s="8">
        <f>IF(AQ2485="CT",7%,5%)*AX2485</f>
        <v>0</v>
      </c>
      <c r="AZ2485" s="8">
        <f>AX2485*2%</f>
        <v>0</v>
      </c>
      <c r="BA2485" s="8">
        <f>IF(BB2485&gt;0,0,AX2485*5%)</f>
        <v>0</v>
      </c>
      <c r="BB2485" s="8">
        <f>(AX2485-BG2485)*35%</f>
        <v>0</v>
      </c>
      <c r="BC2485" s="8">
        <f>+AX2485+AY2485+AZ2485+BA2485+BB2485</f>
        <v>0</v>
      </c>
      <c r="BD2485" s="8">
        <f>AX2485-AT2485</f>
        <v>0</v>
      </c>
      <c r="BE2485" s="2"/>
      <c r="BH2485" s="2"/>
    </row>
    <row r="2486" spans="2:60" s="92" customFormat="1" ht="15.75" customHeight="1" collapsed="1" x14ac:dyDescent="0.2">
      <c r="B2486" s="163"/>
      <c r="C2486" s="164" t="s">
        <v>163</v>
      </c>
      <c r="D2486" s="164"/>
      <c r="E2486" s="163"/>
      <c r="F2486" s="162"/>
      <c r="G2486" s="149"/>
      <c r="H2486" s="158"/>
      <c r="I2486" s="158"/>
      <c r="J2486" s="158"/>
      <c r="K2486" s="170"/>
      <c r="L2486" s="171"/>
      <c r="M2486" s="171"/>
      <c r="N2486" s="83">
        <f>IF(V2486&lt;&gt;"VTC VHm",_xlfn.XLOOKUP(Z2486,$AC$4015:$AC$4035,$AD$4015:$AD$4035,0)*M2486,_xlfn.XLOOKUP(Z2486,$AC$4015:$AC$4035,$AD$4015:$AD$4035,0)*L2486)</f>
        <v>0</v>
      </c>
      <c r="O2486" s="83">
        <f>IF(V2486&lt;&gt;"VTC VHm",_xlfn.XLOOKUP(Z2486,$AC$4015:$AC$4035,$AE$4015:$AE$4035,0)*M2486,_xlfn.XLOOKUP(Z2486,$AC$4015:$AC$4035,$AE$4015:$AE$4035,0)*L2486)</f>
        <v>0</v>
      </c>
      <c r="P2486" s="160"/>
      <c r="Q2486" s="171">
        <f>M2486*G2486</f>
        <v>0</v>
      </c>
      <c r="R2486" s="158">
        <f>N2486*G2486</f>
        <v>0</v>
      </c>
      <c r="S2486" s="160">
        <f>SUM(Q2486:R2486)</f>
        <v>0</v>
      </c>
      <c r="T2486" s="170"/>
      <c r="U2486" s="158"/>
      <c r="V2486" s="158"/>
      <c r="W2486" s="158"/>
      <c r="X2486" s="94"/>
      <c r="Y2486" s="94"/>
      <c r="Z2486" s="94"/>
      <c r="AA2486" s="44"/>
      <c r="AB2486" s="2"/>
      <c r="AC2486" s="2"/>
      <c r="AD2486" s="93">
        <f>+M2486</f>
        <v>0</v>
      </c>
      <c r="AE2486" s="93">
        <f>+AD2486*14%</f>
        <v>0</v>
      </c>
      <c r="AF2486" s="93">
        <f>+AD2486*35%</f>
        <v>0</v>
      </c>
      <c r="AG2486" s="93">
        <f>+AD2486*F2486</f>
        <v>0</v>
      </c>
      <c r="AH2486" s="93">
        <f>+AE2486*F2486</f>
        <v>0</v>
      </c>
      <c r="AI2486" s="93">
        <f>+AF2486*F2486</f>
        <v>0</v>
      </c>
      <c r="AJ2486" s="93">
        <f>SUM(AG2486:AI2486)</f>
        <v>0</v>
      </c>
      <c r="AK2486" s="93">
        <f>+AD2486*G2486</f>
        <v>0</v>
      </c>
      <c r="AL2486" s="93">
        <f>+AE2486*G2486</f>
        <v>0</v>
      </c>
      <c r="AM2486" s="93">
        <f>+AF2486*G2486</f>
        <v>0</v>
      </c>
      <c r="AN2486" s="93">
        <f>SUM(AK2486:AM2486)</f>
        <v>0</v>
      </c>
      <c r="AQ2486" s="145" t="s">
        <v>525</v>
      </c>
      <c r="AU2486" s="8">
        <f>+K2486</f>
        <v>0</v>
      </c>
      <c r="AV2486" s="8">
        <f>+L2486</f>
        <v>0</v>
      </c>
      <c r="AW2486" s="2">
        <f>+M2486</f>
        <v>0</v>
      </c>
      <c r="AX2486" s="8">
        <f>F2486*AW2486</f>
        <v>0</v>
      </c>
      <c r="AY2486" s="8">
        <f>IF(AQ2486="CT",7%,5%)*AX2486</f>
        <v>0</v>
      </c>
      <c r="AZ2486" s="8">
        <f>AX2486*2%</f>
        <v>0</v>
      </c>
      <c r="BA2486" s="8">
        <f>IF(BB2486&gt;0,0,AX2486*5%)</f>
        <v>0</v>
      </c>
      <c r="BB2486" s="8">
        <f>(AX2486-BG2486)*35%</f>
        <v>0</v>
      </c>
      <c r="BC2486" s="8">
        <f>+AX2486+AY2486+AZ2486+BA2486+BB2486</f>
        <v>0</v>
      </c>
      <c r="BD2486" s="8">
        <f>AX2486-AT2486</f>
        <v>0</v>
      </c>
      <c r="BE2486" s="2"/>
      <c r="BH2486" s="2"/>
    </row>
    <row r="2487" spans="2:60" ht="51" hidden="1" outlineLevel="1" x14ac:dyDescent="0.2">
      <c r="B2487" s="82">
        <v>1</v>
      </c>
      <c r="C2487" s="144" t="s">
        <v>162</v>
      </c>
      <c r="D2487" s="144"/>
      <c r="E2487" s="82" t="s">
        <v>160</v>
      </c>
      <c r="F2487" s="143">
        <v>39.820999999999998</v>
      </c>
      <c r="G2487" s="142">
        <f>+[2]THKL!F2496</f>
        <v>39.820999999999998</v>
      </c>
      <c r="H2487" s="132"/>
      <c r="I2487" s="132"/>
      <c r="J2487" s="132"/>
      <c r="K2487" s="156">
        <f>$K$8</f>
        <v>51500000</v>
      </c>
      <c r="L2487" s="157">
        <f>$L$8</f>
        <v>8040000</v>
      </c>
      <c r="M2487" s="157">
        <f>SUM(K2487:L2487)</f>
        <v>59540000</v>
      </c>
      <c r="N2487" s="83">
        <f>IF(V2487&lt;&gt;"VTC VHm",_xlfn.XLOOKUP(Z2487,$AC$4015:$AC$4035,$AD$4015:$AD$4035,0)*M2487,_xlfn.XLOOKUP(Z2487,$AC$4015:$AC$4035,$AD$4015:$AD$4035,0)*L2487)</f>
        <v>20839000</v>
      </c>
      <c r="O2487" s="83">
        <f>IF(V2487&lt;&gt;"VTC VHm",_xlfn.XLOOKUP(Z2487,$AC$4015:$AC$4035,$AE$4015:$AE$4035,0)*M2487,_xlfn.XLOOKUP(Z2487,$AC$4015:$AC$4035,$AE$4015:$AE$4035,0)*L2487)</f>
        <v>0</v>
      </c>
      <c r="P2487" s="83">
        <f>SUM(N2487:O2487)</f>
        <v>20839000</v>
      </c>
      <c r="Q2487" s="157">
        <f>M2487*G2487</f>
        <v>2370942340</v>
      </c>
      <c r="R2487" s="157">
        <f>G2487*P2487</f>
        <v>829829819</v>
      </c>
      <c r="S2487" s="83">
        <f>SUM(Q2487:R2487)</f>
        <v>3200772159</v>
      </c>
      <c r="T2487" s="156" t="s">
        <v>50</v>
      </c>
      <c r="U2487" s="132"/>
      <c r="V2487" s="132"/>
      <c r="W2487" s="132"/>
      <c r="X2487" s="44" t="s">
        <v>33</v>
      </c>
      <c r="Y2487" s="44"/>
      <c r="Z2487" s="44" t="s">
        <v>17</v>
      </c>
      <c r="AA2487" s="44">
        <v>7000064996</v>
      </c>
      <c r="AB2487" s="2">
        <v>80666059.621358469</v>
      </c>
      <c r="AC2487" s="2">
        <v>3212203160.1821156</v>
      </c>
      <c r="AD2487" s="2">
        <f>+M2487</f>
        <v>59540000</v>
      </c>
      <c r="AE2487" s="2">
        <f>+AD2487*14%</f>
        <v>8335600.0000000009</v>
      </c>
      <c r="AF2487" s="155">
        <f>+AD2487*35%</f>
        <v>20839000</v>
      </c>
      <c r="AG2487" s="2">
        <f>+AD2487*F2487</f>
        <v>2370942340</v>
      </c>
      <c r="AH2487" s="2">
        <f>+AE2487*F2487</f>
        <v>331931927.60000002</v>
      </c>
      <c r="AI2487" s="2">
        <f>+AF2487*F2487</f>
        <v>829829819</v>
      </c>
      <c r="AJ2487" s="2">
        <f>SUM(AG2487:AI2487)</f>
        <v>3532704086.5999999</v>
      </c>
      <c r="AK2487" s="2">
        <f>+AD2487*G2487</f>
        <v>2370942340</v>
      </c>
      <c r="AL2487" s="2">
        <f>+AE2487*G2487</f>
        <v>331931927.60000002</v>
      </c>
      <c r="AM2487" s="2">
        <f>+AF2487*G2487</f>
        <v>829829819</v>
      </c>
      <c r="AN2487" s="155">
        <f>SUM(AK2487:AM2487)</f>
        <v>3532704086.5999999</v>
      </c>
      <c r="AQ2487" s="145" t="s">
        <v>525</v>
      </c>
      <c r="AU2487" s="8">
        <f>+K2487</f>
        <v>51500000</v>
      </c>
      <c r="AV2487" s="8">
        <f>+L2487+BH2487</f>
        <v>9154684.293540962</v>
      </c>
      <c r="AW2487" s="8">
        <f>+AU2487+AV2487</f>
        <v>60654684.293540962</v>
      </c>
      <c r="AX2487" s="8">
        <f>F2487*AW2487</f>
        <v>2415330183.2530947</v>
      </c>
      <c r="AY2487" s="8">
        <f>IF(AQ2487="CT",7%,5%)*AX2487</f>
        <v>169073112.82771665</v>
      </c>
      <c r="AZ2487" s="8">
        <f>AX2487*2%</f>
        <v>48306603.665061891</v>
      </c>
      <c r="BA2487" s="8">
        <f>IF(BB2487&gt;0,0,AX2487*5%)</f>
        <v>0</v>
      </c>
      <c r="BB2487" s="8">
        <f>(AX2487-BG2487)*35%</f>
        <v>845365564.13858306</v>
      </c>
      <c r="BC2487" s="8">
        <f>+AX2487+AY2487+AZ2487+BA2487+BB2487</f>
        <v>3478075463.8844566</v>
      </c>
      <c r="BD2487" s="8">
        <f>AX2487-AT2487</f>
        <v>2415330183.2530947</v>
      </c>
      <c r="BE2487" s="2"/>
      <c r="BH2487" s="2">
        <f>+'[2]Giá BT'!$J$56</f>
        <v>1114684.2935409618</v>
      </c>
    </row>
    <row r="2488" spans="2:60" ht="51" hidden="1" outlineLevel="1" x14ac:dyDescent="0.2">
      <c r="B2488" s="82">
        <v>2</v>
      </c>
      <c r="C2488" s="144" t="s">
        <v>176</v>
      </c>
      <c r="D2488" s="144"/>
      <c r="E2488" s="82" t="s">
        <v>160</v>
      </c>
      <c r="F2488" s="143">
        <v>1.2190000000000001</v>
      </c>
      <c r="G2488" s="142">
        <f>+[2]THKL!F2497</f>
        <v>1.2190000000000001</v>
      </c>
      <c r="H2488" s="132"/>
      <c r="I2488" s="132"/>
      <c r="J2488" s="132"/>
      <c r="K2488" s="156">
        <f>$K$8</f>
        <v>51500000</v>
      </c>
      <c r="L2488" s="157">
        <f>$L$8</f>
        <v>8040000</v>
      </c>
      <c r="M2488" s="157">
        <f>SUM(K2488:L2488)</f>
        <v>59540000</v>
      </c>
      <c r="N2488" s="83">
        <f>IF(V2488&lt;&gt;"VTC VHm",_xlfn.XLOOKUP(Z2488,$AC$4015:$AC$4035,$AD$4015:$AD$4035,0)*M2488,_xlfn.XLOOKUP(Z2488,$AC$4015:$AC$4035,$AD$4015:$AD$4035,0)*L2488)</f>
        <v>20839000</v>
      </c>
      <c r="O2488" s="83">
        <f>IF(V2488&lt;&gt;"VTC VHm",_xlfn.XLOOKUP(Z2488,$AC$4015:$AC$4035,$AE$4015:$AE$4035,0)*M2488,_xlfn.XLOOKUP(Z2488,$AC$4015:$AC$4035,$AE$4015:$AE$4035,0)*L2488)</f>
        <v>0</v>
      </c>
      <c r="P2488" s="83">
        <f>SUM(N2488:O2488)</f>
        <v>20839000</v>
      </c>
      <c r="Q2488" s="157">
        <f>M2488*G2488</f>
        <v>72579260</v>
      </c>
      <c r="R2488" s="157">
        <f>G2488*P2488</f>
        <v>25402741</v>
      </c>
      <c r="S2488" s="83">
        <f>SUM(Q2488:R2488)</f>
        <v>97982001</v>
      </c>
      <c r="T2488" s="156" t="s">
        <v>50</v>
      </c>
      <c r="U2488" s="132"/>
      <c r="V2488" s="132"/>
      <c r="W2488" s="132"/>
      <c r="X2488" s="44" t="s">
        <v>33</v>
      </c>
      <c r="Y2488" s="44"/>
      <c r="Z2488" s="44" t="s">
        <v>17</v>
      </c>
      <c r="AA2488" s="44">
        <v>7000064996</v>
      </c>
      <c r="AB2488" s="2">
        <v>13758066.270780975</v>
      </c>
      <c r="AC2488" s="2">
        <v>16771082.78408201</v>
      </c>
      <c r="AD2488" s="2">
        <f>+M2488</f>
        <v>59540000</v>
      </c>
      <c r="AE2488" s="2">
        <f>+AD2488*14%</f>
        <v>8335600.0000000009</v>
      </c>
      <c r="AF2488" s="155">
        <f>+AD2488*35%</f>
        <v>20839000</v>
      </c>
      <c r="AG2488" s="2">
        <f>+AD2488*F2488</f>
        <v>72579260</v>
      </c>
      <c r="AH2488" s="2">
        <f>+AE2488*F2488</f>
        <v>10161096.400000002</v>
      </c>
      <c r="AI2488" s="2">
        <f>+AF2488*F2488</f>
        <v>25402741</v>
      </c>
      <c r="AJ2488" s="2">
        <f>SUM(AG2488:AI2488)</f>
        <v>108143097.40000001</v>
      </c>
      <c r="AK2488" s="2">
        <f>+AD2488*G2488</f>
        <v>72579260</v>
      </c>
      <c r="AL2488" s="2">
        <f>+AE2488*G2488</f>
        <v>10161096.400000002</v>
      </c>
      <c r="AM2488" s="2">
        <f>+AF2488*G2488</f>
        <v>25402741</v>
      </c>
      <c r="AN2488" s="155">
        <f>SUM(AK2488:AM2488)</f>
        <v>108143097.40000001</v>
      </c>
      <c r="AQ2488" s="145" t="s">
        <v>525</v>
      </c>
      <c r="AU2488" s="8">
        <f>+K2488</f>
        <v>51500000</v>
      </c>
      <c r="AV2488" s="8">
        <f>+L2488</f>
        <v>8040000</v>
      </c>
      <c r="AW2488" s="2">
        <f>+M2488</f>
        <v>59540000</v>
      </c>
      <c r="AX2488" s="8">
        <f>F2488*AW2488</f>
        <v>72579260</v>
      </c>
      <c r="AY2488" s="8">
        <f>IF(AQ2488="CT",7%,5%)*AX2488</f>
        <v>5080548.2</v>
      </c>
      <c r="AZ2488" s="8">
        <f>AX2488*2%</f>
        <v>1451585.2</v>
      </c>
      <c r="BA2488" s="8">
        <f>IF(BB2488&gt;0,0,AX2488*5%)</f>
        <v>0</v>
      </c>
      <c r="BB2488" s="8">
        <f>(AX2488-BG2488)*35%</f>
        <v>25402741</v>
      </c>
      <c r="BC2488" s="8">
        <f>+AX2488+AY2488+AZ2488+BA2488+BB2488</f>
        <v>104514134.40000001</v>
      </c>
      <c r="BD2488" s="8">
        <f>AX2488-AT2488</f>
        <v>72579260</v>
      </c>
      <c r="BE2488" s="2"/>
      <c r="BH2488" s="2"/>
    </row>
    <row r="2489" spans="2:60" ht="34" hidden="1" outlineLevel="1" x14ac:dyDescent="0.2">
      <c r="B2489" s="82">
        <v>3</v>
      </c>
      <c r="C2489" s="144" t="s">
        <v>159</v>
      </c>
      <c r="D2489" s="144"/>
      <c r="E2489" s="82" t="s">
        <v>158</v>
      </c>
      <c r="F2489" s="143">
        <v>216</v>
      </c>
      <c r="G2489" s="142">
        <f>+[2]THKL!F2498</f>
        <v>216</v>
      </c>
      <c r="H2489" s="132"/>
      <c r="I2489" s="132"/>
      <c r="J2489" s="132"/>
      <c r="K2489" s="156"/>
      <c r="L2489" s="157" t="s">
        <v>89</v>
      </c>
      <c r="M2489" s="157">
        <f>SUM(K2489:L2489)</f>
        <v>0</v>
      </c>
      <c r="N2489" s="83">
        <f>IF(V2489&lt;&gt;"VTC VHm",_xlfn.XLOOKUP(Z2489,$AC$4015:$AC$4035,$AD$4015:$AD$4035,0)*M2489,_xlfn.XLOOKUP(Z2489,$AC$4015:$AC$4035,$AD$4015:$AD$4035,0)*L2489)</f>
        <v>0</v>
      </c>
      <c r="O2489" s="83">
        <f>IF(V2489&lt;&gt;"VTC VHm",_xlfn.XLOOKUP(Z2489,$AC$4015:$AC$4035,$AE$4015:$AE$4035,0)*M2489,_xlfn.XLOOKUP(Z2489,$AC$4015:$AC$4035,$AE$4015:$AE$4035,0)*L2489)</f>
        <v>0</v>
      </c>
      <c r="P2489" s="83">
        <f>SUM(N2489:O2489)</f>
        <v>0</v>
      </c>
      <c r="Q2489" s="157">
        <f>M2489*G2489</f>
        <v>0</v>
      </c>
      <c r="R2489" s="157">
        <f>G2489*P2489</f>
        <v>0</v>
      </c>
      <c r="S2489" s="83">
        <f>SUM(Q2489:R2489)</f>
        <v>0</v>
      </c>
      <c r="T2489" s="156" t="s">
        <v>50</v>
      </c>
      <c r="U2489" s="132"/>
      <c r="V2489" s="132"/>
      <c r="W2489" s="132"/>
      <c r="X2489" s="44" t="s">
        <v>33</v>
      </c>
      <c r="Y2489" s="44"/>
      <c r="Z2489" s="44" t="s">
        <v>17</v>
      </c>
      <c r="AA2489" s="44">
        <v>7000064996</v>
      </c>
      <c r="AB2489" s="2">
        <v>623759.60187772277</v>
      </c>
      <c r="AC2489" s="2">
        <v>134732074.00558811</v>
      </c>
      <c r="AD2489" s="2">
        <f>+M2489</f>
        <v>0</v>
      </c>
      <c r="AE2489" s="2">
        <f>+AD2489*14%</f>
        <v>0</v>
      </c>
      <c r="AF2489" s="155">
        <f>+AD2489*35%</f>
        <v>0</v>
      </c>
      <c r="AG2489" s="2">
        <f>+AD2489*F2489</f>
        <v>0</v>
      </c>
      <c r="AH2489" s="2">
        <f>+AE2489*F2489</f>
        <v>0</v>
      </c>
      <c r="AI2489" s="2">
        <f>+AF2489*F2489</f>
        <v>0</v>
      </c>
      <c r="AJ2489" s="2">
        <f>SUM(AG2489:AI2489)</f>
        <v>0</v>
      </c>
      <c r="AK2489" s="2">
        <f>+AD2489*G2489</f>
        <v>0</v>
      </c>
      <c r="AL2489" s="2">
        <f>+AE2489*G2489</f>
        <v>0</v>
      </c>
      <c r="AM2489" s="2">
        <f>+AF2489*G2489</f>
        <v>0</v>
      </c>
      <c r="AN2489" s="155">
        <f>SUM(AK2489:AM2489)</f>
        <v>0</v>
      </c>
      <c r="AQ2489" s="145" t="s">
        <v>525</v>
      </c>
      <c r="AU2489" s="8">
        <f>+K2489</f>
        <v>0</v>
      </c>
      <c r="AV2489" s="8" t="str">
        <f>+L2489</f>
        <v>Bao gồm</v>
      </c>
      <c r="AW2489" s="2">
        <f>+M2489</f>
        <v>0</v>
      </c>
      <c r="AX2489" s="8">
        <f>F2489*AW2489</f>
        <v>0</v>
      </c>
      <c r="AY2489" s="8">
        <f>IF(AQ2489="CT",7%,5%)*AX2489</f>
        <v>0</v>
      </c>
      <c r="AZ2489" s="8">
        <f>AX2489*2%</f>
        <v>0</v>
      </c>
      <c r="BA2489" s="8">
        <f>IF(BB2489&gt;0,0,AX2489*5%)</f>
        <v>0</v>
      </c>
      <c r="BB2489" s="8">
        <f>(AX2489-BG2489)*35%</f>
        <v>0</v>
      </c>
      <c r="BC2489" s="8">
        <f>+AX2489+AY2489+AZ2489+BA2489+BB2489</f>
        <v>0</v>
      </c>
      <c r="BD2489" s="8">
        <f>AX2489-AT2489</f>
        <v>0</v>
      </c>
      <c r="BE2489" s="2"/>
      <c r="BH2489" s="2"/>
    </row>
    <row r="2490" spans="2:60" ht="34" hidden="1" outlineLevel="1" x14ac:dyDescent="0.2">
      <c r="B2490" s="82">
        <v>4</v>
      </c>
      <c r="C2490" s="144" t="s">
        <v>777</v>
      </c>
      <c r="D2490" s="144"/>
      <c r="E2490" s="82" t="s">
        <v>104</v>
      </c>
      <c r="F2490" s="143">
        <v>0.1338</v>
      </c>
      <c r="G2490" s="142">
        <f>+[2]THKL!F2499</f>
        <v>0.1338</v>
      </c>
      <c r="H2490" s="132"/>
      <c r="I2490" s="132"/>
      <c r="J2490" s="132"/>
      <c r="K2490" s="156"/>
      <c r="L2490" s="157">
        <f>$L$11</f>
        <v>1320000</v>
      </c>
      <c r="M2490" s="157">
        <f>SUM(K2490:L2490)</f>
        <v>1320000</v>
      </c>
      <c r="N2490" s="83">
        <f>IF(V2490&lt;&gt;"VTC VHm",_xlfn.XLOOKUP(Z2490,$AC$4015:$AC$4035,$AD$4015:$AD$4035,0)*M2490,_xlfn.XLOOKUP(Z2490,$AC$4015:$AC$4035,$AD$4015:$AD$4035,0)*L2490)</f>
        <v>461999.99999999994</v>
      </c>
      <c r="O2490" s="83">
        <f>IF(V2490&lt;&gt;"VTC VHm",_xlfn.XLOOKUP(Z2490,$AC$4015:$AC$4035,$AE$4015:$AE$4035,0)*M2490,_xlfn.XLOOKUP(Z2490,$AC$4015:$AC$4035,$AE$4015:$AE$4035,0)*L2490)</f>
        <v>0</v>
      </c>
      <c r="P2490" s="83">
        <f>SUM(N2490:O2490)</f>
        <v>461999.99999999994</v>
      </c>
      <c r="Q2490" s="157">
        <f>M2490*G2490</f>
        <v>176616</v>
      </c>
      <c r="R2490" s="157">
        <f>G2490*P2490</f>
        <v>61815.599999999991</v>
      </c>
      <c r="S2490" s="83">
        <f>SUM(Q2490:R2490)</f>
        <v>238431.59999999998</v>
      </c>
      <c r="T2490" s="156" t="s">
        <v>50</v>
      </c>
      <c r="U2490" s="132"/>
      <c r="V2490" s="132"/>
      <c r="W2490" s="132"/>
      <c r="X2490" s="44" t="s">
        <v>33</v>
      </c>
      <c r="Y2490" s="44"/>
      <c r="Z2490" s="44" t="s">
        <v>16</v>
      </c>
      <c r="AA2490" s="44" t="s">
        <v>80</v>
      </c>
      <c r="AB2490" s="2">
        <v>934250.6176780425</v>
      </c>
      <c r="AC2490" s="2">
        <v>125002.73264532209</v>
      </c>
      <c r="AD2490" s="2">
        <f>+M2490</f>
        <v>1320000</v>
      </c>
      <c r="AE2490" s="2">
        <f>+AD2490*14%</f>
        <v>184800.00000000003</v>
      </c>
      <c r="AF2490" s="155">
        <f>+AD2490*35%</f>
        <v>461999.99999999994</v>
      </c>
      <c r="AG2490" s="2">
        <f>+AD2490*F2490</f>
        <v>176616</v>
      </c>
      <c r="AH2490" s="2">
        <f>+AE2490*F2490</f>
        <v>24726.240000000005</v>
      </c>
      <c r="AI2490" s="2">
        <f>+AF2490*F2490</f>
        <v>61815.599999999991</v>
      </c>
      <c r="AJ2490" s="2">
        <f>SUM(AG2490:AI2490)</f>
        <v>263157.83999999997</v>
      </c>
      <c r="AK2490" s="2">
        <f>+AD2490*G2490</f>
        <v>176616</v>
      </c>
      <c r="AL2490" s="2">
        <f>+AE2490*G2490</f>
        <v>24726.240000000005</v>
      </c>
      <c r="AM2490" s="2">
        <f>+AF2490*G2490</f>
        <v>61815.599999999991</v>
      </c>
      <c r="AN2490" s="155">
        <f>SUM(AK2490:AM2490)</f>
        <v>263157.83999999997</v>
      </c>
      <c r="AQ2490" s="145" t="s">
        <v>525</v>
      </c>
      <c r="AU2490" s="8">
        <f>+K2490</f>
        <v>0</v>
      </c>
      <c r="AV2490" s="8">
        <f>+L2490</f>
        <v>1320000</v>
      </c>
      <c r="AW2490" s="2">
        <f>+M2490</f>
        <v>1320000</v>
      </c>
      <c r="AX2490" s="8">
        <f>F2490*AW2490</f>
        <v>176616</v>
      </c>
      <c r="AY2490" s="8">
        <f>IF(AQ2490="CT",7%,5%)*AX2490</f>
        <v>12363.12</v>
      </c>
      <c r="AZ2490" s="8">
        <f>AX2490*2%</f>
        <v>3532.32</v>
      </c>
      <c r="BA2490" s="8">
        <f>IF(BB2490&gt;0,0,AX2490*5%)</f>
        <v>0</v>
      </c>
      <c r="BB2490" s="8">
        <f>(AX2490-BG2490)*35%</f>
        <v>61815.6</v>
      </c>
      <c r="BC2490" s="8">
        <f>+AX2490+AY2490+AZ2490+BA2490+BB2490</f>
        <v>254327.04000000001</v>
      </c>
      <c r="BD2490" s="8">
        <f>AX2490-AT2490</f>
        <v>176616</v>
      </c>
      <c r="BE2490" s="2"/>
      <c r="BH2490" s="2"/>
    </row>
    <row r="2491" spans="2:60" ht="34" hidden="1" outlineLevel="1" x14ac:dyDescent="0.2">
      <c r="B2491" s="82">
        <v>5</v>
      </c>
      <c r="C2491" s="144" t="s">
        <v>905</v>
      </c>
      <c r="D2491" s="144"/>
      <c r="E2491" s="82" t="s">
        <v>148</v>
      </c>
      <c r="F2491" s="143">
        <v>1.9E-3</v>
      </c>
      <c r="G2491" s="142">
        <f>+[2]THKL!F2500</f>
        <v>1.9E-3</v>
      </c>
      <c r="H2491" s="132"/>
      <c r="I2491" s="132"/>
      <c r="J2491" s="132"/>
      <c r="K2491" s="156"/>
      <c r="L2491" s="157">
        <f>$L$722</f>
        <v>2953658.0966941249</v>
      </c>
      <c r="M2491" s="157">
        <f>SUM(K2491:L2491)</f>
        <v>2953658.0966941249</v>
      </c>
      <c r="N2491" s="83">
        <f>IF(V2491&lt;&gt;"VTC VHm",_xlfn.XLOOKUP(Z2491,$AC$4015:$AC$4035,$AD$4015:$AD$4035,0)*M2491,_xlfn.XLOOKUP(Z2491,$AC$4015:$AC$4035,$AD$4015:$AD$4035,0)*L2491)</f>
        <v>1033780.3338429437</v>
      </c>
      <c r="O2491" s="83">
        <f>IF(V2491&lt;&gt;"VTC VHm",_xlfn.XLOOKUP(Z2491,$AC$4015:$AC$4035,$AE$4015:$AE$4035,0)*M2491,_xlfn.XLOOKUP(Z2491,$AC$4015:$AC$4035,$AE$4015:$AE$4035,0)*L2491)</f>
        <v>0</v>
      </c>
      <c r="P2491" s="83">
        <f>SUM(N2491:O2491)</f>
        <v>1033780.3338429437</v>
      </c>
      <c r="Q2491" s="157">
        <f>M2491*G2491</f>
        <v>5611.9503837188377</v>
      </c>
      <c r="R2491" s="157">
        <f>G2491*P2491</f>
        <v>1964.182634301593</v>
      </c>
      <c r="S2491" s="83">
        <f>SUM(Q2491:R2491)</f>
        <v>7576.1330180204304</v>
      </c>
      <c r="T2491" s="156" t="s">
        <v>50</v>
      </c>
      <c r="U2491" s="132"/>
      <c r="V2491" s="132"/>
      <c r="W2491" s="132"/>
      <c r="X2491" s="44" t="s">
        <v>33</v>
      </c>
      <c r="Y2491" s="44"/>
      <c r="Z2491" s="44" t="s">
        <v>16</v>
      </c>
      <c r="AA2491" s="44" t="s">
        <v>80</v>
      </c>
      <c r="AB2491" s="2">
        <v>2476234.1559126601</v>
      </c>
      <c r="AC2491" s="2">
        <v>4704.8448962340544</v>
      </c>
      <c r="AD2491" s="2">
        <f>+M2491</f>
        <v>2953658.0966941249</v>
      </c>
      <c r="AE2491" s="2">
        <f>+AD2491*14%</f>
        <v>413512.13353717752</v>
      </c>
      <c r="AF2491" s="155">
        <f>+AD2491*35%</f>
        <v>1033780.3338429437</v>
      </c>
      <c r="AG2491" s="2">
        <f>+AD2491*F2491</f>
        <v>5611.9503837188377</v>
      </c>
      <c r="AH2491" s="2">
        <f>+AE2491*F2491</f>
        <v>785.67305372063731</v>
      </c>
      <c r="AI2491" s="2">
        <f>+AF2491*F2491</f>
        <v>1964.182634301593</v>
      </c>
      <c r="AJ2491" s="2">
        <f>SUM(AG2491:AI2491)</f>
        <v>8361.8060717410681</v>
      </c>
      <c r="AK2491" s="2">
        <f>+AD2491*G2491</f>
        <v>5611.9503837188377</v>
      </c>
      <c r="AL2491" s="2">
        <f>+AE2491*G2491</f>
        <v>785.67305372063731</v>
      </c>
      <c r="AM2491" s="2">
        <f>+AF2491*G2491</f>
        <v>1964.182634301593</v>
      </c>
      <c r="AN2491" s="155">
        <f>SUM(AK2491:AM2491)</f>
        <v>8361.8060717410681</v>
      </c>
      <c r="AQ2491" s="145" t="s">
        <v>525</v>
      </c>
      <c r="AU2491" s="8">
        <f>+K2491</f>
        <v>0</v>
      </c>
      <c r="AV2491" s="167">
        <f>'[3]BDG (XD)'!$AA$920*100</f>
        <v>2140724.6755856499</v>
      </c>
      <c r="AW2491" s="167">
        <f>'[3]BDG (XD)'!$AA$920*100</f>
        <v>2140724.6755856499</v>
      </c>
      <c r="AX2491" s="8">
        <f>F2491*AW2491</f>
        <v>4067.3768836127347</v>
      </c>
      <c r="AY2491" s="8">
        <f>IF(AQ2491="CT",7%,5%)*AX2491</f>
        <v>284.71638185289146</v>
      </c>
      <c r="AZ2491" s="8">
        <f>AX2491*2%</f>
        <v>81.347537672254688</v>
      </c>
      <c r="BA2491" s="8">
        <f>IF(BB2491&gt;0,0,AX2491*5%)</f>
        <v>0</v>
      </c>
      <c r="BB2491" s="8">
        <f>(AX2491-BG2491)*35%</f>
        <v>1423.581909264457</v>
      </c>
      <c r="BC2491" s="8">
        <f>+AX2491+AY2491+AZ2491+BA2491+BB2491</f>
        <v>5857.0227124023377</v>
      </c>
      <c r="BD2491" s="8">
        <f>AX2491-AT2491</f>
        <v>4067.3768836127347</v>
      </c>
      <c r="BE2491" s="2"/>
      <c r="BH2491" s="2"/>
    </row>
    <row r="2492" spans="2:60" ht="51" hidden="1" customHeight="1" outlineLevel="1" x14ac:dyDescent="0.2">
      <c r="B2492" s="82">
        <v>6</v>
      </c>
      <c r="C2492" s="144" t="s">
        <v>146</v>
      </c>
      <c r="D2492" s="144"/>
      <c r="E2492" s="82" t="s">
        <v>104</v>
      </c>
      <c r="F2492" s="143">
        <v>2.4620000000000002</v>
      </c>
      <c r="G2492" s="142">
        <f>+[2]THKL!F2501</f>
        <v>2.4620000000000002</v>
      </c>
      <c r="H2492" s="132"/>
      <c r="I2492" s="132"/>
      <c r="J2492" s="132"/>
      <c r="K2492" s="156" t="str">
        <f>$K$744</f>
        <v>Bao gồm</v>
      </c>
      <c r="L2492" s="157">
        <f>$L$744</f>
        <v>2038654.4787777774</v>
      </c>
      <c r="M2492" s="157">
        <f>SUM(K2492:L2492)</f>
        <v>2038654.4787777774</v>
      </c>
      <c r="N2492" s="83">
        <f>IF(V2492&lt;&gt;"VTC VHm",_xlfn.XLOOKUP(Z2492,$AC$4015:$AC$4035,$AD$4015:$AD$4035,0)*M2492,_xlfn.XLOOKUP(Z2492,$AC$4015:$AC$4035,$AD$4015:$AD$4035,0)*L2492)</f>
        <v>713529.06757222209</v>
      </c>
      <c r="O2492" s="83">
        <f>IF(V2492&lt;&gt;"VTC VHm",_xlfn.XLOOKUP(Z2492,$AC$4015:$AC$4035,$AE$4015:$AE$4035,0)*M2492,_xlfn.XLOOKUP(Z2492,$AC$4015:$AC$4035,$AE$4015:$AE$4035,0)*L2492)</f>
        <v>0</v>
      </c>
      <c r="P2492" s="83">
        <f>SUM(N2492:O2492)</f>
        <v>713529.06757222209</v>
      </c>
      <c r="Q2492" s="157">
        <f>M2492*G2492</f>
        <v>5019167.3267508885</v>
      </c>
      <c r="R2492" s="157">
        <f>G2492*P2492</f>
        <v>1756708.5643628109</v>
      </c>
      <c r="S2492" s="83">
        <f>SUM(Q2492:R2492)</f>
        <v>6775875.8911136994</v>
      </c>
      <c r="T2492" s="156" t="s">
        <v>50</v>
      </c>
      <c r="U2492" s="132"/>
      <c r="V2492" s="132"/>
      <c r="W2492" s="132"/>
      <c r="X2492" s="44" t="s">
        <v>33</v>
      </c>
      <c r="Y2492" s="44"/>
      <c r="Z2492" s="44" t="s">
        <v>16</v>
      </c>
      <c r="AA2492" s="44" t="s">
        <v>80</v>
      </c>
      <c r="AB2492" s="2">
        <v>2157518.4888439113</v>
      </c>
      <c r="AC2492" s="2">
        <v>5311810.5195337106</v>
      </c>
      <c r="AD2492" s="2">
        <f>+M2492</f>
        <v>2038654.4787777774</v>
      </c>
      <c r="AE2492" s="2">
        <f>+AD2492*14%</f>
        <v>285411.62702888885</v>
      </c>
      <c r="AF2492" s="155">
        <f>+AD2492*35%</f>
        <v>713529.06757222209</v>
      </c>
      <c r="AG2492" s="2">
        <f>+AD2492*F2492</f>
        <v>5019167.3267508885</v>
      </c>
      <c r="AH2492" s="2">
        <f>+AE2492*F2492</f>
        <v>702683.42574512435</v>
      </c>
      <c r="AI2492" s="2">
        <f>+AF2492*F2492</f>
        <v>1756708.5643628109</v>
      </c>
      <c r="AJ2492" s="2">
        <f>SUM(AG2492:AI2492)</f>
        <v>7478559.3168588234</v>
      </c>
      <c r="AK2492" s="2">
        <f>+AD2492*G2492</f>
        <v>5019167.3267508885</v>
      </c>
      <c r="AL2492" s="2">
        <f>+AE2492*G2492</f>
        <v>702683.42574512435</v>
      </c>
      <c r="AM2492" s="2">
        <f>+AF2492*G2492</f>
        <v>1756708.5643628109</v>
      </c>
      <c r="AN2492" s="155">
        <f>SUM(AK2492:AM2492)</f>
        <v>7478559.3168588234</v>
      </c>
      <c r="AQ2492" s="145" t="s">
        <v>525</v>
      </c>
      <c r="AU2492" s="8">
        <f>+BH2492</f>
        <v>250000</v>
      </c>
      <c r="AV2492" s="8">
        <f>+L2492</f>
        <v>2038654.4787777774</v>
      </c>
      <c r="AW2492" s="2">
        <f>+AU2492+AV2492</f>
        <v>2288654.4787777774</v>
      </c>
      <c r="AX2492" s="8">
        <f>F2492*AW2492</f>
        <v>5634667.3267508885</v>
      </c>
      <c r="AY2492" s="8">
        <f>IF(AQ2492="CT",7%,5%)*AX2492</f>
        <v>394426.71287256223</v>
      </c>
      <c r="AZ2492" s="8">
        <f>AX2492*2%</f>
        <v>112693.34653501777</v>
      </c>
      <c r="BA2492" s="8">
        <f>IF(BB2492&gt;0,0,AX2492*5%)</f>
        <v>0</v>
      </c>
      <c r="BB2492" s="8">
        <f>(AX2492-BG2492)*35%</f>
        <v>1972133.5643628109</v>
      </c>
      <c r="BC2492" s="8">
        <f>+AX2492+AY2492+AZ2492+BA2492+BB2492</f>
        <v>8113920.9505212791</v>
      </c>
      <c r="BD2492" s="8">
        <f>AX2492-AT2492</f>
        <v>5634667.3267508885</v>
      </c>
      <c r="BE2492" s="2"/>
      <c r="BH2492" s="2">
        <v>250000</v>
      </c>
    </row>
    <row r="2493" spans="2:60" ht="34" hidden="1" outlineLevel="1" x14ac:dyDescent="0.2">
      <c r="B2493" s="82">
        <v>7</v>
      </c>
      <c r="C2493" s="144" t="s">
        <v>137</v>
      </c>
      <c r="D2493" s="144"/>
      <c r="E2493" s="82" t="s">
        <v>91</v>
      </c>
      <c r="F2493" s="143">
        <v>0.73919999999999997</v>
      </c>
      <c r="G2493" s="142">
        <f>+[2]THKL!F2502</f>
        <v>0.73919999999999997</v>
      </c>
      <c r="H2493" s="132"/>
      <c r="I2493" s="132"/>
      <c r="J2493" s="132"/>
      <c r="K2493" s="156">
        <f>$L$4010*1000</f>
        <v>15266666.666666666</v>
      </c>
      <c r="L2493" s="157">
        <f>'[3]BDG (XD)'!$AA$963*1000</f>
        <v>7690671</v>
      </c>
      <c r="M2493" s="157">
        <f>SUM(K2493:L2493)</f>
        <v>22957337.666666664</v>
      </c>
      <c r="N2493" s="83">
        <f>IF(V2493&lt;&gt;"VTC VHm",_xlfn.XLOOKUP(Z2493,$AC$4015:$AC$4035,$AD$4015:$AD$4035,0)*M2493,_xlfn.XLOOKUP(Z2493,$AC$4015:$AC$4035,$AD$4015:$AD$4035,0)*L2493)</f>
        <v>2691734.8499999996</v>
      </c>
      <c r="O2493" s="83">
        <f>IF(V2493&lt;&gt;"VTC VHm",_xlfn.XLOOKUP(Z2493,$AC$4015:$AC$4035,$AE$4015:$AE$4035,0)*M2493,_xlfn.XLOOKUP(Z2493,$AC$4015:$AC$4035,$AE$4015:$AE$4035,0)*L2493)</f>
        <v>0</v>
      </c>
      <c r="P2493" s="83">
        <f>SUM(N2493:O2493)</f>
        <v>2691734.8499999996</v>
      </c>
      <c r="Q2493" s="157">
        <f>M2493*G2493</f>
        <v>16970064.003199998</v>
      </c>
      <c r="R2493" s="157">
        <f>G2493*P2493</f>
        <v>1989730.4011199996</v>
      </c>
      <c r="S2493" s="83">
        <f>SUM(Q2493:R2493)</f>
        <v>18959794.404319998</v>
      </c>
      <c r="T2493" s="156" t="s">
        <v>50</v>
      </c>
      <c r="U2493" s="132"/>
      <c r="V2493" s="82" t="s">
        <v>34</v>
      </c>
      <c r="W2493" s="132"/>
      <c r="X2493" s="44" t="s">
        <v>33</v>
      </c>
      <c r="Y2493" s="44"/>
      <c r="Z2493" s="44" t="s">
        <v>16</v>
      </c>
      <c r="AA2493" s="44" t="s">
        <v>80</v>
      </c>
      <c r="AB2493" s="2">
        <v>22099173.197620202</v>
      </c>
      <c r="AC2493" s="2">
        <v>16335708.827680852</v>
      </c>
      <c r="AD2493" s="2">
        <f>+M2493</f>
        <v>22957337.666666664</v>
      </c>
      <c r="AE2493" s="2">
        <f>+AD2493*14%</f>
        <v>3214027.2733333334</v>
      </c>
      <c r="AF2493" s="155">
        <f>+AD2493*35%</f>
        <v>8035068.1833333317</v>
      </c>
      <c r="AG2493" s="2">
        <f>+AD2493*F2493</f>
        <v>16970064.003199998</v>
      </c>
      <c r="AH2493" s="2">
        <f>+AE2493*F2493</f>
        <v>2375808.9604480001</v>
      </c>
      <c r="AI2493" s="2">
        <f>+AF2493*F2493</f>
        <v>5939522.4011199987</v>
      </c>
      <c r="AJ2493" s="2">
        <f>SUM(AG2493:AI2493)</f>
        <v>25285395.364767998</v>
      </c>
      <c r="AK2493" s="2">
        <f>+AD2493*G2493</f>
        <v>16970064.003199998</v>
      </c>
      <c r="AL2493" s="2">
        <f>+AE2493*G2493</f>
        <v>2375808.9604480001</v>
      </c>
      <c r="AM2493" s="2">
        <f>+AF2493*G2493</f>
        <v>5939522.4011199987</v>
      </c>
      <c r="AN2493" s="155">
        <f>SUM(AK2493:AM2493)</f>
        <v>25285395.364767998</v>
      </c>
      <c r="AQ2493" s="145" t="s">
        <v>525</v>
      </c>
      <c r="AU2493" s="8">
        <f>+K2493</f>
        <v>15266666.666666666</v>
      </c>
      <c r="AV2493" s="8">
        <f>+L2493</f>
        <v>7690671</v>
      </c>
      <c r="AW2493" s="2">
        <f>+M2493</f>
        <v>22957337.666666664</v>
      </c>
      <c r="AX2493" s="8">
        <f>F2493*AW2493</f>
        <v>16970064.003199998</v>
      </c>
      <c r="AY2493" s="8">
        <f>IF(AQ2493="CT",7%,5%)*AX2493</f>
        <v>1187904.4802240001</v>
      </c>
      <c r="AZ2493" s="8">
        <f>AX2493*2%</f>
        <v>339401.28006399999</v>
      </c>
      <c r="BA2493" s="8">
        <f>IF(BB2493&gt;0,0,AX2493*5%)</f>
        <v>0</v>
      </c>
      <c r="BB2493" s="8">
        <f>(AX2493-BG2493)*35%</f>
        <v>1989730.4011199998</v>
      </c>
      <c r="BC2493" s="8">
        <f>+AX2493+AY2493+AZ2493+BA2493+BB2493</f>
        <v>20487100.164607998</v>
      </c>
      <c r="BD2493" s="8">
        <f>AX2493-AT2493</f>
        <v>16970064.003199998</v>
      </c>
      <c r="BE2493" s="2"/>
      <c r="BG2493" s="7">
        <f>+K2493*F2493</f>
        <v>11285119.999999998</v>
      </c>
      <c r="BH2493" s="2"/>
    </row>
    <row r="2494" spans="2:60" ht="34" hidden="1" outlineLevel="1" x14ac:dyDescent="0.2">
      <c r="B2494" s="82">
        <v>8</v>
      </c>
      <c r="C2494" s="144" t="s">
        <v>138</v>
      </c>
      <c r="D2494" s="144"/>
      <c r="E2494" s="82" t="s">
        <v>91</v>
      </c>
      <c r="F2494" s="143">
        <v>0.15279999999999999</v>
      </c>
      <c r="G2494" s="142">
        <f>+[2]THKL!F2503</f>
        <v>0.15279999999999999</v>
      </c>
      <c r="H2494" s="132"/>
      <c r="I2494" s="132"/>
      <c r="J2494" s="132"/>
      <c r="K2494" s="156">
        <f>$K$4010*1000</f>
        <v>15050000</v>
      </c>
      <c r="L2494" s="157">
        <f>'[3]BDG (XD)'!$AA$962*1000</f>
        <v>7690671</v>
      </c>
      <c r="M2494" s="157">
        <f>SUM(K2494:L2494)</f>
        <v>22740671</v>
      </c>
      <c r="N2494" s="83">
        <f>IF(V2494&lt;&gt;"VTC VHm",_xlfn.XLOOKUP(Z2494,$AC$4015:$AC$4035,$AD$4015:$AD$4035,0)*M2494,_xlfn.XLOOKUP(Z2494,$AC$4015:$AC$4035,$AD$4015:$AD$4035,0)*L2494)</f>
        <v>2691734.8499999996</v>
      </c>
      <c r="O2494" s="83">
        <f>IF(V2494&lt;&gt;"VTC VHm",_xlfn.XLOOKUP(Z2494,$AC$4015:$AC$4035,$AE$4015:$AE$4035,0)*M2494,_xlfn.XLOOKUP(Z2494,$AC$4015:$AC$4035,$AE$4015:$AE$4035,0)*L2494)</f>
        <v>0</v>
      </c>
      <c r="P2494" s="83">
        <f>SUM(N2494:O2494)</f>
        <v>2691734.8499999996</v>
      </c>
      <c r="Q2494" s="157">
        <f>M2494*G2494</f>
        <v>3474774.5288</v>
      </c>
      <c r="R2494" s="157">
        <f>G2494*P2494</f>
        <v>411297.08507999993</v>
      </c>
      <c r="S2494" s="83">
        <f>SUM(Q2494:R2494)</f>
        <v>3886071.6138800001</v>
      </c>
      <c r="T2494" s="156" t="s">
        <v>50</v>
      </c>
      <c r="U2494" s="132"/>
      <c r="V2494" s="82" t="s">
        <v>34</v>
      </c>
      <c r="W2494" s="132"/>
      <c r="X2494" s="44" t="s">
        <v>33</v>
      </c>
      <c r="Y2494" s="44"/>
      <c r="Z2494" s="44" t="s">
        <v>16</v>
      </c>
      <c r="AA2494" s="44" t="s">
        <v>80</v>
      </c>
      <c r="AB2494" s="2">
        <v>22922131.999585498</v>
      </c>
      <c r="AC2494" s="2">
        <v>3502501.7695366638</v>
      </c>
      <c r="AD2494" s="2">
        <f>+M2494</f>
        <v>22740671</v>
      </c>
      <c r="AE2494" s="2">
        <f>+AD2494*14%</f>
        <v>3183693.9400000004</v>
      </c>
      <c r="AF2494" s="155">
        <f>+AD2494*35%</f>
        <v>7959234.8499999996</v>
      </c>
      <c r="AG2494" s="2">
        <f>+AD2494*F2494</f>
        <v>3474774.5288</v>
      </c>
      <c r="AH2494" s="2">
        <f>+AE2494*F2494</f>
        <v>486468.43403200002</v>
      </c>
      <c r="AI2494" s="2">
        <f>+AF2494*F2494</f>
        <v>1216171.0850799999</v>
      </c>
      <c r="AJ2494" s="2">
        <f>SUM(AG2494:AI2494)</f>
        <v>5177414.0479119997</v>
      </c>
      <c r="AK2494" s="2">
        <f>+AD2494*G2494</f>
        <v>3474774.5288</v>
      </c>
      <c r="AL2494" s="2">
        <f>+AE2494*G2494</f>
        <v>486468.43403200002</v>
      </c>
      <c r="AM2494" s="2">
        <f>+AF2494*G2494</f>
        <v>1216171.0850799999</v>
      </c>
      <c r="AN2494" s="155">
        <f>SUM(AK2494:AM2494)</f>
        <v>5177414.0479119997</v>
      </c>
      <c r="AQ2494" s="145" t="s">
        <v>525</v>
      </c>
      <c r="AU2494" s="8">
        <f>+K2494</f>
        <v>15050000</v>
      </c>
      <c r="AV2494" s="8">
        <f>+L2494</f>
        <v>7690671</v>
      </c>
      <c r="AW2494" s="2">
        <f>+M2494</f>
        <v>22740671</v>
      </c>
      <c r="AX2494" s="8">
        <f>F2494*AW2494</f>
        <v>3474774.5288</v>
      </c>
      <c r="AY2494" s="8">
        <f>IF(AQ2494="CT",7%,5%)*AX2494</f>
        <v>243234.21701600001</v>
      </c>
      <c r="AZ2494" s="8">
        <f>AX2494*2%</f>
        <v>69495.490575999997</v>
      </c>
      <c r="BA2494" s="8">
        <f>IF(BB2494&gt;0,0,AX2494*5%)</f>
        <v>0</v>
      </c>
      <c r="BB2494" s="8">
        <f>(AX2494-BG2494)*35%</f>
        <v>411297.08507999999</v>
      </c>
      <c r="BC2494" s="8">
        <f>+AX2494+AY2494+AZ2494+BA2494+BB2494</f>
        <v>4198801.3214719994</v>
      </c>
      <c r="BD2494" s="8">
        <f>AX2494-AT2494</f>
        <v>3474774.5288</v>
      </c>
      <c r="BE2494" s="2"/>
      <c r="BG2494" s="7">
        <f>+K2494*F2494</f>
        <v>2299640</v>
      </c>
      <c r="BH2494" s="2"/>
    </row>
    <row r="2495" spans="2:60" ht="34" hidden="1" outlineLevel="1" x14ac:dyDescent="0.2">
      <c r="B2495" s="82">
        <v>9</v>
      </c>
      <c r="C2495" s="144" t="s">
        <v>157</v>
      </c>
      <c r="D2495" s="144"/>
      <c r="E2495" s="82" t="s">
        <v>91</v>
      </c>
      <c r="F2495" s="143">
        <v>6.4399999999999999E-2</v>
      </c>
      <c r="G2495" s="142">
        <f>+[2]THKL!F2504</f>
        <v>6.4399999999999999E-2</v>
      </c>
      <c r="H2495" s="132"/>
      <c r="I2495" s="132"/>
      <c r="J2495" s="132"/>
      <c r="K2495" s="156">
        <f>$K$16</f>
        <v>29073975</v>
      </c>
      <c r="L2495" s="157">
        <f>$L$16</f>
        <v>12460275</v>
      </c>
      <c r="M2495" s="157">
        <f>SUM(K2495:L2495)</f>
        <v>41534250</v>
      </c>
      <c r="N2495" s="83">
        <f>IF(V2495&lt;&gt;"VTC VHm",_xlfn.XLOOKUP(Z2495,$AC$4015:$AC$4035,$AD$4015:$AD$4035,0)*M2495,_xlfn.XLOOKUP(Z2495,$AC$4015:$AC$4035,$AD$4015:$AD$4035,0)*L2495)</f>
        <v>4361096.25</v>
      </c>
      <c r="O2495" s="83">
        <f>IF(V2495&lt;&gt;"VTC VHm",_xlfn.XLOOKUP(Z2495,$AC$4015:$AC$4035,$AE$4015:$AE$4035,0)*M2495,_xlfn.XLOOKUP(Z2495,$AC$4015:$AC$4035,$AE$4015:$AE$4035,0)*L2495)</f>
        <v>0</v>
      </c>
      <c r="P2495" s="83">
        <f>SUM(N2495:O2495)</f>
        <v>4361096.25</v>
      </c>
      <c r="Q2495" s="157">
        <f>M2495*G2495</f>
        <v>2674805.7000000002</v>
      </c>
      <c r="R2495" s="157">
        <f>G2495*P2495</f>
        <v>280854.59850000002</v>
      </c>
      <c r="S2495" s="83">
        <f>SUM(Q2495:R2495)</f>
        <v>2955660.2985</v>
      </c>
      <c r="T2495" s="156" t="s">
        <v>50</v>
      </c>
      <c r="U2495" s="132"/>
      <c r="V2495" s="82" t="s">
        <v>34</v>
      </c>
      <c r="W2495" s="132"/>
      <c r="X2495" s="44" t="s">
        <v>33</v>
      </c>
      <c r="Y2495" s="44"/>
      <c r="Z2495" s="44" t="s">
        <v>16</v>
      </c>
      <c r="AA2495" s="44" t="s">
        <v>80</v>
      </c>
      <c r="AB2495" s="2">
        <v>34935138.757555217</v>
      </c>
      <c r="AC2495" s="2">
        <v>2249822.9359865561</v>
      </c>
      <c r="AD2495" s="2">
        <f>+M2495</f>
        <v>41534250</v>
      </c>
      <c r="AE2495" s="2">
        <f>+AD2495*14%</f>
        <v>5814795.0000000009</v>
      </c>
      <c r="AF2495" s="155">
        <f>+AD2495*35%</f>
        <v>14536987.5</v>
      </c>
      <c r="AG2495" s="2">
        <f>+AD2495*F2495</f>
        <v>2674805.7000000002</v>
      </c>
      <c r="AH2495" s="2">
        <f>+AE2495*F2495</f>
        <v>374472.79800000007</v>
      </c>
      <c r="AI2495" s="2">
        <f>+AF2495*F2495</f>
        <v>936181.995</v>
      </c>
      <c r="AJ2495" s="2">
        <f>SUM(AG2495:AI2495)</f>
        <v>3985460.4930000002</v>
      </c>
      <c r="AK2495" s="2">
        <f>+AD2495*G2495</f>
        <v>2674805.7000000002</v>
      </c>
      <c r="AL2495" s="2">
        <f>+AE2495*G2495</f>
        <v>374472.79800000007</v>
      </c>
      <c r="AM2495" s="2">
        <f>+AF2495*G2495</f>
        <v>936181.995</v>
      </c>
      <c r="AN2495" s="155">
        <f>SUM(AK2495:AM2495)</f>
        <v>3985460.4930000002</v>
      </c>
      <c r="AQ2495" s="145" t="s">
        <v>525</v>
      </c>
      <c r="AU2495" s="8">
        <f>+K2495</f>
        <v>29073975</v>
      </c>
      <c r="AV2495" s="8">
        <f>+L2495</f>
        <v>12460275</v>
      </c>
      <c r="AW2495" s="2">
        <f>+M2495</f>
        <v>41534250</v>
      </c>
      <c r="AX2495" s="8">
        <f>F2495*AW2495</f>
        <v>2674805.7000000002</v>
      </c>
      <c r="AY2495" s="8">
        <f>IF(AQ2495="CT",7%,5%)*AX2495</f>
        <v>187236.39900000003</v>
      </c>
      <c r="AZ2495" s="8">
        <f>AX2495*2%</f>
        <v>53496.114000000001</v>
      </c>
      <c r="BA2495" s="8">
        <f>IF(BB2495&gt;0,0,AX2495*5%)</f>
        <v>0</v>
      </c>
      <c r="BB2495" s="8">
        <f>(AX2495-BG2495)*35%</f>
        <v>936181.995</v>
      </c>
      <c r="BC2495" s="8">
        <f>+AX2495+AY2495+AZ2495+BA2495+BB2495</f>
        <v>3851720.2080000006</v>
      </c>
      <c r="BD2495" s="8">
        <f>AX2495-AT2495</f>
        <v>2674805.7000000002</v>
      </c>
      <c r="BE2495" s="2"/>
      <c r="BH2495" s="2"/>
    </row>
    <row r="2496" spans="2:60" ht="34" hidden="1" outlineLevel="1" x14ac:dyDescent="0.2">
      <c r="B2496" s="82">
        <v>10</v>
      </c>
      <c r="C2496" s="144" t="s">
        <v>156</v>
      </c>
      <c r="D2496" s="144"/>
      <c r="E2496" s="82" t="s">
        <v>91</v>
      </c>
      <c r="F2496" s="143">
        <v>6.3200000000000006E-2</v>
      </c>
      <c r="G2496" s="142">
        <f>+[2]THKL!F2505</f>
        <v>6.3200000000000006E-2</v>
      </c>
      <c r="H2496" s="132"/>
      <c r="I2496" s="132"/>
      <c r="J2496" s="132"/>
      <c r="K2496" s="48" t="s">
        <v>89</v>
      </c>
      <c r="L2496" s="47" t="s">
        <v>89</v>
      </c>
      <c r="M2496" s="47">
        <f>SUM(K2496:L2496)</f>
        <v>0</v>
      </c>
      <c r="N2496" s="83">
        <f>IF(V2496&lt;&gt;"VTC VHm",_xlfn.XLOOKUP(Z2496,$AC$4015:$AC$4035,$AD$4015:$AD$4035,0)*M2496,_xlfn.XLOOKUP(Z2496,$AC$4015:$AC$4035,$AD$4015:$AD$4035,0)*L2496)</f>
        <v>0</v>
      </c>
      <c r="O2496" s="83">
        <f>IF(V2496&lt;&gt;"VTC VHm",_xlfn.XLOOKUP(Z2496,$AC$4015:$AC$4035,$AE$4015:$AE$4035,0)*M2496,_xlfn.XLOOKUP(Z2496,$AC$4015:$AC$4035,$AE$4015:$AE$4035,0)*L2496)</f>
        <v>0</v>
      </c>
      <c r="P2496" s="83">
        <f>SUM(N2496:O2496)</f>
        <v>0</v>
      </c>
      <c r="Q2496" s="47">
        <f>M2496*G2496</f>
        <v>0</v>
      </c>
      <c r="R2496" s="47">
        <f>G2496*P2496</f>
        <v>0</v>
      </c>
      <c r="S2496" s="83">
        <f>SUM(Q2496:R2496)</f>
        <v>0</v>
      </c>
      <c r="T2496" s="48" t="s">
        <v>50</v>
      </c>
      <c r="U2496" s="132"/>
      <c r="V2496" s="82"/>
      <c r="W2496" s="132"/>
      <c r="X2496" s="44" t="s">
        <v>33</v>
      </c>
      <c r="Y2496" s="44"/>
      <c r="Z2496" s="44" t="s">
        <v>16</v>
      </c>
      <c r="AA2496" s="44" t="s">
        <v>80</v>
      </c>
      <c r="AB2496" s="2">
        <v>7872000.4009100944</v>
      </c>
      <c r="AC2496" s="2">
        <v>497510.42533751804</v>
      </c>
      <c r="AD2496" s="2">
        <f>+M2496</f>
        <v>0</v>
      </c>
      <c r="AE2496" s="2">
        <f>+AD2496*14%</f>
        <v>0</v>
      </c>
      <c r="AF2496" s="2">
        <f>+AD2496*35%</f>
        <v>0</v>
      </c>
      <c r="AG2496" s="2">
        <f>+AD2496*F2496</f>
        <v>0</v>
      </c>
      <c r="AH2496" s="2">
        <f>+AE2496*F2496</f>
        <v>0</v>
      </c>
      <c r="AI2496" s="2">
        <f>+AF2496*F2496</f>
        <v>0</v>
      </c>
      <c r="AJ2496" s="2">
        <f>SUM(AG2496:AI2496)</f>
        <v>0</v>
      </c>
      <c r="AK2496" s="2">
        <f>+AD2496*G2496</f>
        <v>0</v>
      </c>
      <c r="AL2496" s="2">
        <f>+AE2496*G2496</f>
        <v>0</v>
      </c>
      <c r="AM2496" s="2">
        <f>+AF2496*G2496</f>
        <v>0</v>
      </c>
      <c r="AN2496" s="2">
        <f>SUM(AK2496:AM2496)</f>
        <v>0</v>
      </c>
      <c r="AQ2496" s="145" t="s">
        <v>525</v>
      </c>
      <c r="AU2496" s="8" t="str">
        <f>+K2496</f>
        <v>Bao gồm</v>
      </c>
      <c r="AV2496" s="8" t="str">
        <f>+L2496</f>
        <v>Bao gồm</v>
      </c>
      <c r="AW2496" s="2">
        <f>+M2496</f>
        <v>0</v>
      </c>
      <c r="AX2496" s="8">
        <f>F2496*AW2496</f>
        <v>0</v>
      </c>
      <c r="AY2496" s="8">
        <f>IF(AQ2496="CT",7%,5%)*AX2496</f>
        <v>0</v>
      </c>
      <c r="AZ2496" s="8">
        <f>AX2496*2%</f>
        <v>0</v>
      </c>
      <c r="BA2496" s="8">
        <f>IF(BB2496&gt;0,0,AX2496*5%)</f>
        <v>0</v>
      </c>
      <c r="BB2496" s="8">
        <f>(AX2496-BG2496)*35%</f>
        <v>0</v>
      </c>
      <c r="BC2496" s="8">
        <f>+AX2496+AY2496+AZ2496+BA2496+BB2496</f>
        <v>0</v>
      </c>
      <c r="BD2496" s="8">
        <f>AX2496-AT2496</f>
        <v>0</v>
      </c>
      <c r="BE2496" s="2"/>
      <c r="BH2496" s="2"/>
    </row>
    <row r="2497" spans="2:60" s="92" customFormat="1" ht="17" collapsed="1" x14ac:dyDescent="0.2">
      <c r="B2497" s="163"/>
      <c r="C2497" s="164" t="s">
        <v>155</v>
      </c>
      <c r="D2497" s="164"/>
      <c r="E2497" s="163"/>
      <c r="F2497" s="162"/>
      <c r="G2497" s="149">
        <f>+[2]THKL!F2506</f>
        <v>0</v>
      </c>
      <c r="H2497" s="158"/>
      <c r="I2497" s="158"/>
      <c r="J2497" s="158"/>
      <c r="K2497" s="159"/>
      <c r="L2497" s="161"/>
      <c r="M2497" s="161">
        <f>SUM(K2497:L2497)</f>
        <v>0</v>
      </c>
      <c r="N2497" s="83">
        <f>IF(V2497&lt;&gt;"VTC VHm",_xlfn.XLOOKUP(Z2497,$AC$4015:$AC$4035,$AD$4015:$AD$4035,0)*M2497,_xlfn.XLOOKUP(Z2497,$AC$4015:$AC$4035,$AD$4015:$AD$4035,0)*L2497)</f>
        <v>0</v>
      </c>
      <c r="O2497" s="83">
        <f>IF(V2497&lt;&gt;"VTC VHm",_xlfn.XLOOKUP(Z2497,$AC$4015:$AC$4035,$AE$4015:$AE$4035,0)*M2497,_xlfn.XLOOKUP(Z2497,$AC$4015:$AC$4035,$AE$4015:$AE$4035,0)*L2497)</f>
        <v>0</v>
      </c>
      <c r="P2497" s="160">
        <f>SUM(N2497:O2497)</f>
        <v>0</v>
      </c>
      <c r="Q2497" s="161">
        <f>M2497*G2497</f>
        <v>0</v>
      </c>
      <c r="R2497" s="161">
        <f>G2497*P2497</f>
        <v>0</v>
      </c>
      <c r="S2497" s="160">
        <f>SUM(Q2497:R2497)</f>
        <v>0</v>
      </c>
      <c r="T2497" s="159"/>
      <c r="U2497" s="158"/>
      <c r="V2497" s="158"/>
      <c r="W2497" s="158"/>
      <c r="X2497" s="94" t="s">
        <v>33</v>
      </c>
      <c r="Y2497" s="94"/>
      <c r="Z2497" s="94" t="s">
        <v>16</v>
      </c>
      <c r="AA2497" s="44" t="s">
        <v>80</v>
      </c>
      <c r="AB2497" s="2"/>
      <c r="AC2497" s="2">
        <v>0</v>
      </c>
      <c r="AD2497" s="93">
        <f>+M2497</f>
        <v>0</v>
      </c>
      <c r="AE2497" s="93">
        <f>+AD2497*14%</f>
        <v>0</v>
      </c>
      <c r="AF2497" s="93">
        <f>+AD2497*35%</f>
        <v>0</v>
      </c>
      <c r="AG2497" s="93">
        <f>+AD2497*F2497</f>
        <v>0</v>
      </c>
      <c r="AH2497" s="93">
        <f>+AE2497*F2497</f>
        <v>0</v>
      </c>
      <c r="AI2497" s="93">
        <f>+AF2497*F2497</f>
        <v>0</v>
      </c>
      <c r="AJ2497" s="93">
        <f>SUM(AG2497:AI2497)</f>
        <v>0</v>
      </c>
      <c r="AK2497" s="93">
        <f>+AD2497*G2497</f>
        <v>0</v>
      </c>
      <c r="AL2497" s="93">
        <f>+AE2497*G2497</f>
        <v>0</v>
      </c>
      <c r="AM2497" s="93">
        <f>+AF2497*G2497</f>
        <v>0</v>
      </c>
      <c r="AN2497" s="93">
        <f>SUM(AK2497:AM2497)</f>
        <v>0</v>
      </c>
      <c r="AQ2497" s="145" t="s">
        <v>525</v>
      </c>
      <c r="AU2497" s="8">
        <f>+K2497</f>
        <v>0</v>
      </c>
      <c r="AV2497" s="8">
        <f>+L2497</f>
        <v>0</v>
      </c>
      <c r="AW2497" s="2">
        <f>+M2497</f>
        <v>0</v>
      </c>
      <c r="AX2497" s="8">
        <f>F2497*AW2497</f>
        <v>0</v>
      </c>
      <c r="AY2497" s="8">
        <f>IF(AQ2497="CT",7%,5%)*AX2497</f>
        <v>0</v>
      </c>
      <c r="AZ2497" s="8">
        <f>AX2497*2%</f>
        <v>0</v>
      </c>
      <c r="BA2497" s="8">
        <f>IF(BB2497&gt;0,0,AX2497*5%)</f>
        <v>0</v>
      </c>
      <c r="BB2497" s="8">
        <f>(AX2497-BG2497)*35%</f>
        <v>0</v>
      </c>
      <c r="BC2497" s="8">
        <f>+AX2497+AY2497+AZ2497+BA2497+BB2497</f>
        <v>0</v>
      </c>
      <c r="BD2497" s="8">
        <f>AX2497-AT2497</f>
        <v>0</v>
      </c>
      <c r="BE2497" s="2"/>
      <c r="BH2497" s="2"/>
    </row>
    <row r="2498" spans="2:60" ht="34" hidden="1" outlineLevel="1" x14ac:dyDescent="0.2">
      <c r="B2498" s="82">
        <v>11</v>
      </c>
      <c r="C2498" s="144" t="s">
        <v>198</v>
      </c>
      <c r="D2498" s="144"/>
      <c r="E2498" s="82" t="s">
        <v>148</v>
      </c>
      <c r="F2498" s="143">
        <v>2.6823999999999999</v>
      </c>
      <c r="G2498" s="142">
        <f>+[2]THKL!F2507</f>
        <v>2.6823999999999999</v>
      </c>
      <c r="H2498" s="132"/>
      <c r="I2498" s="132"/>
      <c r="J2498" s="132"/>
      <c r="K2498" s="156"/>
      <c r="L2498" s="157">
        <f>$L$19</f>
        <v>4358677.8</v>
      </c>
      <c r="M2498" s="157">
        <f>SUM(K2498:L2498)</f>
        <v>4358677.8</v>
      </c>
      <c r="N2498" s="83">
        <f>IF(V2498&lt;&gt;"VTC VHm",_xlfn.XLOOKUP(Z2498,$AC$4015:$AC$4035,$AD$4015:$AD$4035,0)*M2498,_xlfn.XLOOKUP(Z2498,$AC$4015:$AC$4035,$AD$4015:$AD$4035,0)*L2498)</f>
        <v>1525537.2299999997</v>
      </c>
      <c r="O2498" s="83">
        <f>IF(V2498&lt;&gt;"VTC VHm",_xlfn.XLOOKUP(Z2498,$AC$4015:$AC$4035,$AE$4015:$AE$4035,0)*M2498,_xlfn.XLOOKUP(Z2498,$AC$4015:$AC$4035,$AE$4015:$AE$4035,0)*L2498)</f>
        <v>0</v>
      </c>
      <c r="P2498" s="83">
        <f>SUM(N2498:O2498)</f>
        <v>1525537.2299999997</v>
      </c>
      <c r="Q2498" s="157">
        <f>M2498*G2498</f>
        <v>11691717.33072</v>
      </c>
      <c r="R2498" s="157">
        <f>G2498*P2498</f>
        <v>4092101.0657519992</v>
      </c>
      <c r="S2498" s="83">
        <f>SUM(Q2498:R2498)</f>
        <v>15783818.396472</v>
      </c>
      <c r="T2498" s="156" t="s">
        <v>50</v>
      </c>
      <c r="U2498" s="132"/>
      <c r="V2498" s="132"/>
      <c r="W2498" s="132"/>
      <c r="X2498" s="44" t="s">
        <v>33</v>
      </c>
      <c r="Y2498" s="44"/>
      <c r="Z2498" s="44" t="s">
        <v>16</v>
      </c>
      <c r="AA2498" s="44" t="s">
        <v>80</v>
      </c>
      <c r="AB2498" s="2">
        <v>2291638.9771197448</v>
      </c>
      <c r="AC2498" s="2">
        <v>6147092.3922260031</v>
      </c>
      <c r="AD2498" s="2">
        <f>+M2498</f>
        <v>4358677.8</v>
      </c>
      <c r="AE2498" s="2">
        <f>+AD2498*14%</f>
        <v>610214.89199999999</v>
      </c>
      <c r="AF2498" s="155">
        <f>+AD2498*35%</f>
        <v>1525537.2299999997</v>
      </c>
      <c r="AG2498" s="2">
        <f>+AD2498*F2498</f>
        <v>11691717.33072</v>
      </c>
      <c r="AH2498" s="2">
        <f>+AE2498*F2498</f>
        <v>1636840.4263007999</v>
      </c>
      <c r="AI2498" s="2">
        <f>+AF2498*F2498</f>
        <v>4092101.0657519992</v>
      </c>
      <c r="AJ2498" s="2">
        <f>SUM(AG2498:AI2498)</f>
        <v>17420658.822772797</v>
      </c>
      <c r="AK2498" s="2">
        <f>+AD2498*G2498</f>
        <v>11691717.33072</v>
      </c>
      <c r="AL2498" s="2">
        <f>+AE2498*G2498</f>
        <v>1636840.4263007999</v>
      </c>
      <c r="AM2498" s="2">
        <f>+AF2498*G2498</f>
        <v>4092101.0657519992</v>
      </c>
      <c r="AN2498" s="155">
        <f>SUM(AK2498:AM2498)</f>
        <v>17420658.822772797</v>
      </c>
      <c r="AQ2498" s="145" t="s">
        <v>525</v>
      </c>
      <c r="AU2498" s="8">
        <f>+K2498</f>
        <v>0</v>
      </c>
      <c r="AV2498" s="8">
        <f>+L2498</f>
        <v>4358677.8</v>
      </c>
      <c r="AW2498" s="2">
        <f>+M2498</f>
        <v>4358677.8</v>
      </c>
      <c r="AX2498" s="8">
        <f>F2498*AW2498</f>
        <v>11691717.33072</v>
      </c>
      <c r="AY2498" s="8">
        <f>IF(AQ2498="CT",7%,5%)*AX2498</f>
        <v>818420.21315040009</v>
      </c>
      <c r="AZ2498" s="8">
        <f>AX2498*2%</f>
        <v>233834.34661440001</v>
      </c>
      <c r="BA2498" s="8">
        <f>IF(BB2498&gt;0,0,AX2498*5%)</f>
        <v>0</v>
      </c>
      <c r="BB2498" s="8">
        <f>(AX2498-BG2498)*35%</f>
        <v>4092101.0657519996</v>
      </c>
      <c r="BC2498" s="8">
        <f>+AX2498+AY2498+AZ2498+BA2498+BB2498</f>
        <v>16836072.956236802</v>
      </c>
      <c r="BD2498" s="8">
        <f>AX2498-AT2498</f>
        <v>11691717.33072</v>
      </c>
      <c r="BE2498" s="2"/>
      <c r="BH2498" s="2"/>
    </row>
    <row r="2499" spans="2:60" ht="34" hidden="1" outlineLevel="1" x14ac:dyDescent="0.2">
      <c r="B2499" s="82">
        <v>12</v>
      </c>
      <c r="C2499" s="144" t="s">
        <v>153</v>
      </c>
      <c r="D2499" s="144"/>
      <c r="E2499" s="82" t="s">
        <v>104</v>
      </c>
      <c r="F2499" s="143">
        <v>28.183</v>
      </c>
      <c r="G2499" s="142">
        <f>+[2]THKL!F2508</f>
        <v>28.183</v>
      </c>
      <c r="H2499" s="132"/>
      <c r="I2499" s="132"/>
      <c r="J2499" s="132"/>
      <c r="K2499" s="156"/>
      <c r="L2499" s="157">
        <f>$L$730</f>
        <v>251876.31</v>
      </c>
      <c r="M2499" s="157">
        <f>SUM(K2499:L2499)</f>
        <v>251876.31</v>
      </c>
      <c r="N2499" s="83">
        <f>IF(V2499&lt;&gt;"VTC VHm",_xlfn.XLOOKUP(Z2499,$AC$4015:$AC$4035,$AD$4015:$AD$4035,0)*M2499,_xlfn.XLOOKUP(Z2499,$AC$4015:$AC$4035,$AD$4015:$AD$4035,0)*L2499)</f>
        <v>88156.708499999993</v>
      </c>
      <c r="O2499" s="83">
        <f>IF(V2499&lt;&gt;"VTC VHm",_xlfn.XLOOKUP(Z2499,$AC$4015:$AC$4035,$AE$4015:$AE$4035,0)*M2499,_xlfn.XLOOKUP(Z2499,$AC$4015:$AC$4035,$AE$4015:$AE$4035,0)*L2499)</f>
        <v>0</v>
      </c>
      <c r="P2499" s="83">
        <f>SUM(N2499:O2499)</f>
        <v>88156.708499999993</v>
      </c>
      <c r="Q2499" s="157">
        <f>M2499*G2499</f>
        <v>7098630.0447300002</v>
      </c>
      <c r="R2499" s="157">
        <f>G2499*P2499</f>
        <v>2484520.5156554999</v>
      </c>
      <c r="S2499" s="83">
        <f>SUM(Q2499:R2499)</f>
        <v>9583150.5603854991</v>
      </c>
      <c r="T2499" s="156" t="s">
        <v>50</v>
      </c>
      <c r="U2499" s="132"/>
      <c r="V2499" s="132"/>
      <c r="W2499" s="132"/>
      <c r="X2499" s="44" t="s">
        <v>33</v>
      </c>
      <c r="Y2499" s="44"/>
      <c r="Z2499" s="44" t="s">
        <v>16</v>
      </c>
      <c r="AA2499" s="44" t="s">
        <v>80</v>
      </c>
      <c r="AB2499" s="2">
        <v>203791.365009375</v>
      </c>
      <c r="AC2499" s="2">
        <v>5743452.0400592154</v>
      </c>
      <c r="AD2499" s="2">
        <f>+M2499</f>
        <v>251876.31</v>
      </c>
      <c r="AE2499" s="2">
        <f>+AD2499*14%</f>
        <v>35262.683400000002</v>
      </c>
      <c r="AF2499" s="155">
        <f>+AD2499*35%</f>
        <v>88156.708499999993</v>
      </c>
      <c r="AG2499" s="2">
        <f>+AD2499*F2499</f>
        <v>7098630.0447300002</v>
      </c>
      <c r="AH2499" s="2">
        <f>+AE2499*F2499</f>
        <v>993808.20626220002</v>
      </c>
      <c r="AI2499" s="2">
        <f>+AF2499*F2499</f>
        <v>2484520.5156554999</v>
      </c>
      <c r="AJ2499" s="2">
        <f>SUM(AG2499:AI2499)</f>
        <v>10576958.7666477</v>
      </c>
      <c r="AK2499" s="2">
        <f>+AD2499*G2499</f>
        <v>7098630.0447300002</v>
      </c>
      <c r="AL2499" s="2">
        <f>+AE2499*G2499</f>
        <v>993808.20626220002</v>
      </c>
      <c r="AM2499" s="2">
        <f>+AF2499*G2499</f>
        <v>2484520.5156554999</v>
      </c>
      <c r="AN2499" s="155">
        <f>SUM(AK2499:AM2499)</f>
        <v>10576958.7666477</v>
      </c>
      <c r="AQ2499" s="145" t="s">
        <v>525</v>
      </c>
      <c r="AU2499" s="8">
        <f>+K2499</f>
        <v>0</v>
      </c>
      <c r="AV2499" s="8">
        <f>+L2499</f>
        <v>251876.31</v>
      </c>
      <c r="AW2499" s="2">
        <f>+M2499</f>
        <v>251876.31</v>
      </c>
      <c r="AX2499" s="8">
        <f>F2499*AW2499</f>
        <v>7098630.0447300002</v>
      </c>
      <c r="AY2499" s="8">
        <f>IF(AQ2499="CT",7%,5%)*AX2499</f>
        <v>496904.10313110007</v>
      </c>
      <c r="AZ2499" s="8">
        <f>AX2499*2%</f>
        <v>141972.60089460001</v>
      </c>
      <c r="BA2499" s="8">
        <f>IF(BB2499&gt;0,0,AX2499*5%)</f>
        <v>0</v>
      </c>
      <c r="BB2499" s="8">
        <f>(AX2499-BG2499)*35%</f>
        <v>2484520.5156554999</v>
      </c>
      <c r="BC2499" s="8">
        <f>+AX2499+AY2499+AZ2499+BA2499+BB2499</f>
        <v>10222027.2644112</v>
      </c>
      <c r="BD2499" s="8">
        <f>AX2499-AT2499</f>
        <v>7098630.0447300002</v>
      </c>
      <c r="BE2499" s="2"/>
      <c r="BH2499" s="2"/>
    </row>
    <row r="2500" spans="2:60" ht="34" hidden="1" outlineLevel="1" x14ac:dyDescent="0.2">
      <c r="B2500" s="82">
        <v>13</v>
      </c>
      <c r="C2500" s="144" t="s">
        <v>152</v>
      </c>
      <c r="D2500" s="144"/>
      <c r="E2500" s="82" t="s">
        <v>148</v>
      </c>
      <c r="F2500" s="143">
        <v>1.6141000000000001</v>
      </c>
      <c r="G2500" s="142">
        <f>+[2]THKL!F2509</f>
        <v>1.6141000000000001</v>
      </c>
      <c r="H2500" s="132"/>
      <c r="I2500" s="132"/>
      <c r="J2500" s="132"/>
      <c r="K2500" s="156"/>
      <c r="L2500" s="157">
        <f>$L$22</f>
        <v>4731750</v>
      </c>
      <c r="M2500" s="157">
        <f>SUM(K2500:L2500)</f>
        <v>4731750</v>
      </c>
      <c r="N2500" s="83">
        <f>IF(V2500&lt;&gt;"VTC VHm",_xlfn.XLOOKUP(Z2500,$AC$4015:$AC$4035,$AD$4015:$AD$4035,0)*M2500,_xlfn.XLOOKUP(Z2500,$AC$4015:$AC$4035,$AD$4015:$AD$4035,0)*L2500)</f>
        <v>1656112.5</v>
      </c>
      <c r="O2500" s="83">
        <f>IF(V2500&lt;&gt;"VTC VHm",_xlfn.XLOOKUP(Z2500,$AC$4015:$AC$4035,$AE$4015:$AE$4035,0)*M2500,_xlfn.XLOOKUP(Z2500,$AC$4015:$AC$4035,$AE$4015:$AE$4035,0)*L2500)</f>
        <v>0</v>
      </c>
      <c r="P2500" s="83">
        <f>SUM(N2500:O2500)</f>
        <v>1656112.5</v>
      </c>
      <c r="Q2500" s="157">
        <f>M2500*G2500</f>
        <v>7637517.6750000007</v>
      </c>
      <c r="R2500" s="157">
        <f>G2500*P2500</f>
        <v>2673131.1862500003</v>
      </c>
      <c r="S2500" s="83">
        <f>SUM(Q2500:R2500)</f>
        <v>10310648.861250002</v>
      </c>
      <c r="T2500" s="156" t="s">
        <v>50</v>
      </c>
      <c r="U2500" s="132"/>
      <c r="V2500" s="132"/>
      <c r="W2500" s="132"/>
      <c r="X2500" s="44" t="s">
        <v>33</v>
      </c>
      <c r="Y2500" s="44"/>
      <c r="Z2500" s="44" t="s">
        <v>16</v>
      </c>
      <c r="AA2500" s="44" t="s">
        <v>80</v>
      </c>
      <c r="AB2500" s="2">
        <v>3687298.2852585004</v>
      </c>
      <c r="AC2500" s="2">
        <v>5951668.1622357462</v>
      </c>
      <c r="AD2500" s="2">
        <f>+M2500</f>
        <v>4731750</v>
      </c>
      <c r="AE2500" s="2">
        <f>+AD2500*14%</f>
        <v>662445.00000000012</v>
      </c>
      <c r="AF2500" s="155">
        <f>+AD2500*35%</f>
        <v>1656112.5</v>
      </c>
      <c r="AG2500" s="2">
        <f>+AD2500*F2500</f>
        <v>7637517.6750000007</v>
      </c>
      <c r="AH2500" s="2">
        <f>+AE2500*F2500</f>
        <v>1069252.4745000002</v>
      </c>
      <c r="AI2500" s="2">
        <f>+AF2500*F2500</f>
        <v>2673131.1862500003</v>
      </c>
      <c r="AJ2500" s="2">
        <f>SUM(AG2500:AI2500)</f>
        <v>11379901.335750002</v>
      </c>
      <c r="AK2500" s="2">
        <f>+AD2500*G2500</f>
        <v>7637517.6750000007</v>
      </c>
      <c r="AL2500" s="2">
        <f>+AE2500*G2500</f>
        <v>1069252.4745000002</v>
      </c>
      <c r="AM2500" s="2">
        <f>+AF2500*G2500</f>
        <v>2673131.1862500003</v>
      </c>
      <c r="AN2500" s="155">
        <f>SUM(AK2500:AM2500)</f>
        <v>11379901.335750002</v>
      </c>
      <c r="AQ2500" s="145" t="s">
        <v>525</v>
      </c>
      <c r="AU2500" s="8">
        <f>+K2500</f>
        <v>0</v>
      </c>
      <c r="AV2500" s="8">
        <f>+L2500</f>
        <v>4731750</v>
      </c>
      <c r="AW2500" s="2">
        <f>+M2500</f>
        <v>4731750</v>
      </c>
      <c r="AX2500" s="8">
        <f>F2500*AW2500</f>
        <v>7637517.6750000007</v>
      </c>
      <c r="AY2500" s="8">
        <f>IF(AQ2500="CT",7%,5%)*AX2500</f>
        <v>534626.23725000012</v>
      </c>
      <c r="AZ2500" s="8">
        <f>AX2500*2%</f>
        <v>152750.35350000003</v>
      </c>
      <c r="BA2500" s="8">
        <f>IF(BB2500&gt;0,0,AX2500*5%)</f>
        <v>0</v>
      </c>
      <c r="BB2500" s="8">
        <f>(AX2500-BG2500)*35%</f>
        <v>2673131.1862500003</v>
      </c>
      <c r="BC2500" s="8">
        <f>+AX2500+AY2500+AZ2500+BA2500+BB2500</f>
        <v>10998025.452000001</v>
      </c>
      <c r="BD2500" s="8">
        <f>AX2500-AT2500</f>
        <v>7637517.6750000007</v>
      </c>
      <c r="BE2500" s="2"/>
      <c r="BH2500" s="2"/>
    </row>
    <row r="2501" spans="2:60" ht="34" hidden="1" outlineLevel="1" x14ac:dyDescent="0.2">
      <c r="B2501" s="82">
        <v>14</v>
      </c>
      <c r="C2501" s="144" t="s">
        <v>152</v>
      </c>
      <c r="D2501" s="144"/>
      <c r="E2501" s="82" t="s">
        <v>148</v>
      </c>
      <c r="F2501" s="143">
        <v>1.6338999999999999</v>
      </c>
      <c r="G2501" s="142">
        <f>+[2]THKL!F2510</f>
        <v>1.6338999999999999</v>
      </c>
      <c r="H2501" s="132"/>
      <c r="I2501" s="132"/>
      <c r="J2501" s="132"/>
      <c r="K2501" s="156"/>
      <c r="L2501" s="157">
        <f>$L$22</f>
        <v>4731750</v>
      </c>
      <c r="M2501" s="157">
        <f>SUM(K2501:L2501)</f>
        <v>4731750</v>
      </c>
      <c r="N2501" s="83">
        <f>IF(V2501&lt;&gt;"VTC VHm",_xlfn.XLOOKUP(Z2501,$AC$4015:$AC$4035,$AD$4015:$AD$4035,0)*M2501,_xlfn.XLOOKUP(Z2501,$AC$4015:$AC$4035,$AD$4015:$AD$4035,0)*L2501)</f>
        <v>1656112.5</v>
      </c>
      <c r="O2501" s="83">
        <f>IF(V2501&lt;&gt;"VTC VHm",_xlfn.XLOOKUP(Z2501,$AC$4015:$AC$4035,$AE$4015:$AE$4035,0)*M2501,_xlfn.XLOOKUP(Z2501,$AC$4015:$AC$4035,$AE$4015:$AE$4035,0)*L2501)</f>
        <v>0</v>
      </c>
      <c r="P2501" s="83">
        <f>SUM(N2501:O2501)</f>
        <v>1656112.5</v>
      </c>
      <c r="Q2501" s="157">
        <f>M2501*G2501</f>
        <v>7731206.3249999993</v>
      </c>
      <c r="R2501" s="157">
        <f>G2501*P2501</f>
        <v>2705922.2137499996</v>
      </c>
      <c r="S2501" s="83">
        <f>SUM(Q2501:R2501)</f>
        <v>10437128.538749998</v>
      </c>
      <c r="T2501" s="156" t="s">
        <v>50</v>
      </c>
      <c r="U2501" s="132"/>
      <c r="V2501" s="132"/>
      <c r="W2501" s="132"/>
      <c r="X2501" s="44" t="s">
        <v>33</v>
      </c>
      <c r="Y2501" s="44"/>
      <c r="Z2501" s="44" t="s">
        <v>16</v>
      </c>
      <c r="AA2501" s="44" t="s">
        <v>80</v>
      </c>
      <c r="AB2501" s="2">
        <v>3687298.2852585004</v>
      </c>
      <c r="AC2501" s="2">
        <v>6024676.668283863</v>
      </c>
      <c r="AD2501" s="2">
        <f>+M2501</f>
        <v>4731750</v>
      </c>
      <c r="AE2501" s="2">
        <f>+AD2501*14%</f>
        <v>662445.00000000012</v>
      </c>
      <c r="AF2501" s="155">
        <f>+AD2501*35%</f>
        <v>1656112.5</v>
      </c>
      <c r="AG2501" s="2">
        <f>+AD2501*F2501</f>
        <v>7731206.3249999993</v>
      </c>
      <c r="AH2501" s="2">
        <f>+AE2501*F2501</f>
        <v>1082368.8855000001</v>
      </c>
      <c r="AI2501" s="2">
        <f>+AF2501*F2501</f>
        <v>2705922.2137499996</v>
      </c>
      <c r="AJ2501" s="2">
        <f>SUM(AG2501:AI2501)</f>
        <v>11519497.424249999</v>
      </c>
      <c r="AK2501" s="2">
        <f>+AD2501*G2501</f>
        <v>7731206.3249999993</v>
      </c>
      <c r="AL2501" s="2">
        <f>+AE2501*G2501</f>
        <v>1082368.8855000001</v>
      </c>
      <c r="AM2501" s="2">
        <f>+AF2501*G2501</f>
        <v>2705922.2137499996</v>
      </c>
      <c r="AN2501" s="155">
        <f>SUM(AK2501:AM2501)</f>
        <v>11519497.424249999</v>
      </c>
      <c r="AQ2501" s="145" t="s">
        <v>525</v>
      </c>
      <c r="AU2501" s="8">
        <f>+K2501</f>
        <v>0</v>
      </c>
      <c r="AV2501" s="8">
        <f>+L2501</f>
        <v>4731750</v>
      </c>
      <c r="AW2501" s="2">
        <f>+M2501</f>
        <v>4731750</v>
      </c>
      <c r="AX2501" s="8">
        <f>F2501*AW2501</f>
        <v>7731206.3249999993</v>
      </c>
      <c r="AY2501" s="8">
        <f>IF(AQ2501="CT",7%,5%)*AX2501</f>
        <v>541184.44275000005</v>
      </c>
      <c r="AZ2501" s="8">
        <f>AX2501*2%</f>
        <v>154624.12649999998</v>
      </c>
      <c r="BA2501" s="8">
        <f>IF(BB2501&gt;0,0,AX2501*5%)</f>
        <v>0</v>
      </c>
      <c r="BB2501" s="8">
        <f>(AX2501-BG2501)*35%</f>
        <v>2705922.2137499996</v>
      </c>
      <c r="BC2501" s="8">
        <f>+AX2501+AY2501+AZ2501+BA2501+BB2501</f>
        <v>11132937.107999999</v>
      </c>
      <c r="BD2501" s="8">
        <f>AX2501-AT2501</f>
        <v>7731206.3249999993</v>
      </c>
      <c r="BE2501" s="2"/>
      <c r="BH2501" s="2"/>
    </row>
    <row r="2502" spans="2:60" ht="34" hidden="1" outlineLevel="1" x14ac:dyDescent="0.2">
      <c r="B2502" s="82">
        <v>15</v>
      </c>
      <c r="C2502" s="144" t="s">
        <v>195</v>
      </c>
      <c r="D2502" s="144"/>
      <c r="E2502" s="82" t="s">
        <v>104</v>
      </c>
      <c r="F2502" s="143">
        <v>12.177199999999999</v>
      </c>
      <c r="G2502" s="142">
        <f>+[2]THKL!F2511</f>
        <v>12.177199999999999</v>
      </c>
      <c r="H2502" s="132"/>
      <c r="I2502" s="132"/>
      <c r="J2502" s="132"/>
      <c r="K2502" s="156" t="str">
        <f>$K$23</f>
        <v>Bao gồm</v>
      </c>
      <c r="L2502" s="157">
        <f>$L$23</f>
        <v>1796521.3602777775</v>
      </c>
      <c r="M2502" s="157">
        <f>SUM(K2502:L2502)</f>
        <v>1796521.3602777775</v>
      </c>
      <c r="N2502" s="83">
        <f>IF(V2502&lt;&gt;"VTC VHm",_xlfn.XLOOKUP(Z2502,$AC$4015:$AC$4035,$AD$4015:$AD$4035,0)*M2502,_xlfn.XLOOKUP(Z2502,$AC$4015:$AC$4035,$AD$4015:$AD$4035,0)*L2502)</f>
        <v>628782.47609722207</v>
      </c>
      <c r="O2502" s="83">
        <f>IF(V2502&lt;&gt;"VTC VHm",_xlfn.XLOOKUP(Z2502,$AC$4015:$AC$4035,$AE$4015:$AE$4035,0)*M2502,_xlfn.XLOOKUP(Z2502,$AC$4015:$AC$4035,$AE$4015:$AE$4035,0)*L2502)</f>
        <v>0</v>
      </c>
      <c r="P2502" s="83">
        <f>SUM(N2502:O2502)</f>
        <v>628782.47609722207</v>
      </c>
      <c r="Q2502" s="157">
        <f>M2502*G2502</f>
        <v>21876599.908374552</v>
      </c>
      <c r="R2502" s="157">
        <f>G2502*P2502</f>
        <v>7656809.9679310918</v>
      </c>
      <c r="S2502" s="83">
        <f>SUM(Q2502:R2502)</f>
        <v>29533409.876305643</v>
      </c>
      <c r="T2502" s="156" t="s">
        <v>50</v>
      </c>
      <c r="U2502" s="132"/>
      <c r="V2502" s="132"/>
      <c r="W2502" s="132"/>
      <c r="X2502" s="44" t="s">
        <v>33</v>
      </c>
      <c r="Y2502" s="44"/>
      <c r="Z2502" s="44" t="s">
        <v>16</v>
      </c>
      <c r="AA2502" s="44" t="s">
        <v>80</v>
      </c>
      <c r="AB2502" s="2">
        <v>1660893.9670542059</v>
      </c>
      <c r="AC2502" s="2">
        <v>20225038.015612476</v>
      </c>
      <c r="AD2502" s="2">
        <f>+M2502</f>
        <v>1796521.3602777775</v>
      </c>
      <c r="AE2502" s="2">
        <f>+AD2502*14%</f>
        <v>251512.99043888887</v>
      </c>
      <c r="AF2502" s="155">
        <f>+AD2502*35%</f>
        <v>628782.47609722207</v>
      </c>
      <c r="AG2502" s="2">
        <f>+AD2502*F2502</f>
        <v>21876599.908374552</v>
      </c>
      <c r="AH2502" s="2">
        <f>+AE2502*F2502</f>
        <v>3062723.9871724374</v>
      </c>
      <c r="AI2502" s="2">
        <f>+AF2502*F2502</f>
        <v>7656809.9679310918</v>
      </c>
      <c r="AJ2502" s="2">
        <f>SUM(AG2502:AI2502)</f>
        <v>32596133.863478079</v>
      </c>
      <c r="AK2502" s="2">
        <f>+AD2502*G2502</f>
        <v>21876599.908374552</v>
      </c>
      <c r="AL2502" s="2">
        <f>+AE2502*G2502</f>
        <v>3062723.9871724374</v>
      </c>
      <c r="AM2502" s="2">
        <f>+AF2502*G2502</f>
        <v>7656809.9679310918</v>
      </c>
      <c r="AN2502" s="155">
        <f>SUM(AK2502:AM2502)</f>
        <v>32596133.863478079</v>
      </c>
      <c r="AQ2502" s="145" t="s">
        <v>525</v>
      </c>
      <c r="AU2502" s="8">
        <f>+BH2502</f>
        <v>250000</v>
      </c>
      <c r="AV2502" s="8">
        <f>+L2502</f>
        <v>1796521.3602777775</v>
      </c>
      <c r="AW2502" s="2">
        <f>+AU2502+AV2502</f>
        <v>2046521.3602777775</v>
      </c>
      <c r="AX2502" s="8">
        <f>F2502*AW2502</f>
        <v>24920899.908374552</v>
      </c>
      <c r="AY2502" s="8">
        <f>IF(AQ2502="CT",7%,5%)*AX2502</f>
        <v>1744462.9935862187</v>
      </c>
      <c r="AZ2502" s="8">
        <f>AX2502*2%</f>
        <v>498417.99816749105</v>
      </c>
      <c r="BA2502" s="8">
        <f>IF(BB2502&gt;0,0,AX2502*5%)</f>
        <v>0</v>
      </c>
      <c r="BB2502" s="8">
        <f>(AX2502-BG2502)*35%</f>
        <v>8722314.9679310918</v>
      </c>
      <c r="BC2502" s="8">
        <f>+AX2502+AY2502+AZ2502+BA2502+BB2502</f>
        <v>35886095.868059352</v>
      </c>
      <c r="BD2502" s="8">
        <f>AX2502-AT2502</f>
        <v>24920899.908374552</v>
      </c>
      <c r="BE2502" s="2"/>
      <c r="BH2502" s="2">
        <v>250000</v>
      </c>
    </row>
    <row r="2503" spans="2:60" ht="47.25" hidden="1" customHeight="1" outlineLevel="1" x14ac:dyDescent="0.2">
      <c r="B2503" s="82">
        <v>16</v>
      </c>
      <c r="C2503" s="144" t="s">
        <v>146</v>
      </c>
      <c r="D2503" s="144"/>
      <c r="E2503" s="82" t="s">
        <v>104</v>
      </c>
      <c r="F2503" s="143">
        <v>122.8318</v>
      </c>
      <c r="G2503" s="142">
        <f>+[2]THKL!F2512</f>
        <v>122.8318</v>
      </c>
      <c r="H2503" s="132"/>
      <c r="I2503" s="132"/>
      <c r="J2503" s="132"/>
      <c r="K2503" s="156" t="str">
        <f>$K$744</f>
        <v>Bao gồm</v>
      </c>
      <c r="L2503" s="157">
        <f>$L$744</f>
        <v>2038654.4787777774</v>
      </c>
      <c r="M2503" s="157">
        <f>SUM(K2503:L2503)</f>
        <v>2038654.4787777774</v>
      </c>
      <c r="N2503" s="83">
        <f>IF(V2503&lt;&gt;"VTC VHm",_xlfn.XLOOKUP(Z2503,$AC$4015:$AC$4035,$AD$4015:$AD$4035,0)*M2503,_xlfn.XLOOKUP(Z2503,$AC$4015:$AC$4035,$AD$4015:$AD$4035,0)*L2503)</f>
        <v>713529.06757222209</v>
      </c>
      <c r="O2503" s="83">
        <f>IF(V2503&lt;&gt;"VTC VHm",_xlfn.XLOOKUP(Z2503,$AC$4015:$AC$4035,$AE$4015:$AE$4035,0)*M2503,_xlfn.XLOOKUP(Z2503,$AC$4015:$AC$4035,$AE$4015:$AE$4035,0)*L2503)</f>
        <v>0</v>
      </c>
      <c r="P2503" s="83">
        <f>SUM(N2503:O2503)</f>
        <v>713529.06757222209</v>
      </c>
      <c r="Q2503" s="157">
        <f>M2503*G2503</f>
        <v>250411599.2063362</v>
      </c>
      <c r="R2503" s="157">
        <f>G2503*P2503</f>
        <v>87644059.722217664</v>
      </c>
      <c r="S2503" s="83">
        <f>SUM(Q2503:R2503)</f>
        <v>338055658.92855388</v>
      </c>
      <c r="T2503" s="156" t="s">
        <v>50</v>
      </c>
      <c r="U2503" s="132"/>
      <c r="V2503" s="132"/>
      <c r="W2503" s="132"/>
      <c r="X2503" s="44" t="s">
        <v>33</v>
      </c>
      <c r="Y2503" s="44"/>
      <c r="Z2503" s="44" t="s">
        <v>16</v>
      </c>
      <c r="AA2503" s="44" t="s">
        <v>80</v>
      </c>
      <c r="AB2503" s="2">
        <v>2157518.4888439113</v>
      </c>
      <c r="AC2503" s="2">
        <v>265011879.51797754</v>
      </c>
      <c r="AD2503" s="2">
        <f>+M2503</f>
        <v>2038654.4787777774</v>
      </c>
      <c r="AE2503" s="2">
        <f>+AD2503*14%</f>
        <v>285411.62702888885</v>
      </c>
      <c r="AF2503" s="155">
        <f>+AD2503*35%</f>
        <v>713529.06757222209</v>
      </c>
      <c r="AG2503" s="2">
        <f>+AD2503*F2503</f>
        <v>250411599.2063362</v>
      </c>
      <c r="AH2503" s="2">
        <f>+AE2503*F2503</f>
        <v>35057623.88888707</v>
      </c>
      <c r="AI2503" s="2">
        <f>+AF2503*F2503</f>
        <v>87644059.722217664</v>
      </c>
      <c r="AJ2503" s="2">
        <f>SUM(AG2503:AI2503)</f>
        <v>373113282.81744093</v>
      </c>
      <c r="AK2503" s="2">
        <f>+AD2503*G2503</f>
        <v>250411599.2063362</v>
      </c>
      <c r="AL2503" s="2">
        <f>+AE2503*G2503</f>
        <v>35057623.88888707</v>
      </c>
      <c r="AM2503" s="2">
        <f>+AF2503*G2503</f>
        <v>87644059.722217664</v>
      </c>
      <c r="AN2503" s="155">
        <f>SUM(AK2503:AM2503)</f>
        <v>373113282.81744093</v>
      </c>
      <c r="AQ2503" s="145" t="s">
        <v>525</v>
      </c>
      <c r="AU2503" s="8">
        <f>+BH2503</f>
        <v>250000</v>
      </c>
      <c r="AV2503" s="8">
        <f>+L2503</f>
        <v>2038654.4787777774</v>
      </c>
      <c r="AW2503" s="2">
        <f>+AU2503+AV2503</f>
        <v>2288654.4787777774</v>
      </c>
      <c r="AX2503" s="8">
        <f>F2503*AW2503</f>
        <v>281119549.2063362</v>
      </c>
      <c r="AY2503" s="8">
        <f>IF(AQ2503="CT",7%,5%)*AX2503</f>
        <v>19678368.444443535</v>
      </c>
      <c r="AZ2503" s="8">
        <f>AX2503*2%</f>
        <v>5622390.9841267243</v>
      </c>
      <c r="BA2503" s="8">
        <f>IF(BB2503&gt;0,0,AX2503*5%)</f>
        <v>0</v>
      </c>
      <c r="BB2503" s="8">
        <f>(AX2503-BG2503)*35%</f>
        <v>98391842.222217664</v>
      </c>
      <c r="BC2503" s="8">
        <f>+AX2503+AY2503+AZ2503+BA2503+BB2503</f>
        <v>404812150.85712415</v>
      </c>
      <c r="BD2503" s="8">
        <f>AX2503-AT2503</f>
        <v>281119549.2063362</v>
      </c>
      <c r="BE2503" s="2"/>
      <c r="BH2503" s="2">
        <v>250000</v>
      </c>
    </row>
    <row r="2504" spans="2:60" ht="34" hidden="1" outlineLevel="1" x14ac:dyDescent="0.2">
      <c r="B2504" s="82">
        <v>17</v>
      </c>
      <c r="C2504" s="144" t="s">
        <v>138</v>
      </c>
      <c r="D2504" s="144"/>
      <c r="E2504" s="82" t="s">
        <v>91</v>
      </c>
      <c r="F2504" s="143">
        <v>1.6667000000000001</v>
      </c>
      <c r="G2504" s="142">
        <f>+[2]THKL!F2513</f>
        <v>1.6667000000000001</v>
      </c>
      <c r="H2504" s="132"/>
      <c r="I2504" s="132"/>
      <c r="J2504" s="132"/>
      <c r="K2504" s="156">
        <f>$K$4010*1000</f>
        <v>15050000</v>
      </c>
      <c r="L2504" s="157">
        <f>'[3]BDG (XD)'!$AA$962*1000</f>
        <v>7690671</v>
      </c>
      <c r="M2504" s="157">
        <f>SUM(K2504:L2504)</f>
        <v>22740671</v>
      </c>
      <c r="N2504" s="83">
        <f>IF(V2504&lt;&gt;"VTC VHm",_xlfn.XLOOKUP(Z2504,$AC$4015:$AC$4035,$AD$4015:$AD$4035,0)*M2504,_xlfn.XLOOKUP(Z2504,$AC$4015:$AC$4035,$AD$4015:$AD$4035,0)*L2504)</f>
        <v>2691734.8499999996</v>
      </c>
      <c r="O2504" s="83">
        <f>IF(V2504&lt;&gt;"VTC VHm",_xlfn.XLOOKUP(Z2504,$AC$4015:$AC$4035,$AE$4015:$AE$4035,0)*M2504,_xlfn.XLOOKUP(Z2504,$AC$4015:$AC$4035,$AE$4015:$AE$4035,0)*L2504)</f>
        <v>0</v>
      </c>
      <c r="P2504" s="83">
        <f>SUM(N2504:O2504)</f>
        <v>2691734.8499999996</v>
      </c>
      <c r="Q2504" s="157">
        <f>M2504*G2504</f>
        <v>37901876.355700001</v>
      </c>
      <c r="R2504" s="157">
        <f>G2504*P2504</f>
        <v>4486314.4744949993</v>
      </c>
      <c r="S2504" s="83">
        <f>SUM(Q2504:R2504)</f>
        <v>42388190.830195002</v>
      </c>
      <c r="T2504" s="156" t="s">
        <v>50</v>
      </c>
      <c r="U2504" s="132"/>
      <c r="V2504" s="82" t="s">
        <v>34</v>
      </c>
      <c r="W2504" s="132"/>
      <c r="X2504" s="44" t="s">
        <v>33</v>
      </c>
      <c r="Y2504" s="44"/>
      <c r="Z2504" s="44" t="s">
        <v>16</v>
      </c>
      <c r="AA2504" s="44" t="s">
        <v>80</v>
      </c>
      <c r="AB2504" s="2">
        <v>22922131.999585498</v>
      </c>
      <c r="AC2504" s="2">
        <v>38204317.403709151</v>
      </c>
      <c r="AD2504" s="2">
        <f>+M2504</f>
        <v>22740671</v>
      </c>
      <c r="AE2504" s="2">
        <f>+AD2504*14%</f>
        <v>3183693.9400000004</v>
      </c>
      <c r="AF2504" s="155">
        <f>+AD2504*35%</f>
        <v>7959234.8499999996</v>
      </c>
      <c r="AG2504" s="2">
        <f>+AD2504*F2504</f>
        <v>37901876.355700001</v>
      </c>
      <c r="AH2504" s="2">
        <f>+AE2504*F2504</f>
        <v>5306262.6897980012</v>
      </c>
      <c r="AI2504" s="2">
        <f>+AF2504*F2504</f>
        <v>13265656.724494999</v>
      </c>
      <c r="AJ2504" s="2">
        <f>SUM(AG2504:AI2504)</f>
        <v>56473795.769993</v>
      </c>
      <c r="AK2504" s="2">
        <f>+AD2504*G2504</f>
        <v>37901876.355700001</v>
      </c>
      <c r="AL2504" s="2">
        <f>+AE2504*G2504</f>
        <v>5306262.6897980012</v>
      </c>
      <c r="AM2504" s="2">
        <f>+AF2504*G2504</f>
        <v>13265656.724494999</v>
      </c>
      <c r="AN2504" s="155">
        <f>SUM(AK2504:AM2504)</f>
        <v>56473795.769993</v>
      </c>
      <c r="AQ2504" s="145" t="s">
        <v>525</v>
      </c>
      <c r="AU2504" s="8">
        <f>+K2504</f>
        <v>15050000</v>
      </c>
      <c r="AV2504" s="8">
        <f>+L2504</f>
        <v>7690671</v>
      </c>
      <c r="AW2504" s="2">
        <f>+M2504</f>
        <v>22740671</v>
      </c>
      <c r="AX2504" s="8">
        <f>F2504*AW2504</f>
        <v>37901876.355700001</v>
      </c>
      <c r="AY2504" s="8">
        <f>IF(AQ2504="CT",7%,5%)*AX2504</f>
        <v>2653131.3448990001</v>
      </c>
      <c r="AZ2504" s="8">
        <f>AX2504*2%</f>
        <v>758037.52711400006</v>
      </c>
      <c r="BA2504" s="8">
        <f>IF(BB2504&gt;0,0,AX2504*5%)</f>
        <v>0</v>
      </c>
      <c r="BB2504" s="8">
        <f>(AX2504-BG2504)*35%</f>
        <v>4486314.4744950002</v>
      </c>
      <c r="BC2504" s="8">
        <f>+AX2504+AY2504+AZ2504+BA2504+BB2504</f>
        <v>45799359.702207997</v>
      </c>
      <c r="BD2504" s="8">
        <f>AX2504-AT2504</f>
        <v>37901876.355700001</v>
      </c>
      <c r="BE2504" s="2"/>
      <c r="BG2504" s="7">
        <f>+K2504*F2504</f>
        <v>25083835</v>
      </c>
      <c r="BH2504" s="2"/>
    </row>
    <row r="2505" spans="2:60" ht="34" hidden="1" outlineLevel="1" x14ac:dyDescent="0.2">
      <c r="B2505" s="82">
        <v>18</v>
      </c>
      <c r="C2505" s="144" t="s">
        <v>137</v>
      </c>
      <c r="D2505" s="144"/>
      <c r="E2505" s="82" t="s">
        <v>91</v>
      </c>
      <c r="F2505" s="143">
        <v>5.8860999999999999</v>
      </c>
      <c r="G2505" s="142">
        <f>+[2]THKL!F2514</f>
        <v>5.8860999999999999</v>
      </c>
      <c r="H2505" s="132"/>
      <c r="I2505" s="132"/>
      <c r="J2505" s="132"/>
      <c r="K2505" s="156">
        <f>$L$4010*1000</f>
        <v>15266666.666666666</v>
      </c>
      <c r="L2505" s="157">
        <f>'[3]BDG (XD)'!$AA$963*1000</f>
        <v>7690671</v>
      </c>
      <c r="M2505" s="157">
        <f>SUM(K2505:L2505)</f>
        <v>22957337.666666664</v>
      </c>
      <c r="N2505" s="83">
        <f>IF(V2505&lt;&gt;"VTC VHm",_xlfn.XLOOKUP(Z2505,$AC$4015:$AC$4035,$AD$4015:$AD$4035,0)*M2505,_xlfn.XLOOKUP(Z2505,$AC$4015:$AC$4035,$AD$4015:$AD$4035,0)*L2505)</f>
        <v>2691734.8499999996</v>
      </c>
      <c r="O2505" s="83">
        <f>IF(V2505&lt;&gt;"VTC VHm",_xlfn.XLOOKUP(Z2505,$AC$4015:$AC$4035,$AE$4015:$AE$4035,0)*M2505,_xlfn.XLOOKUP(Z2505,$AC$4015:$AC$4035,$AE$4015:$AE$4035,0)*L2505)</f>
        <v>0</v>
      </c>
      <c r="P2505" s="83">
        <f>SUM(N2505:O2505)</f>
        <v>2691734.8499999996</v>
      </c>
      <c r="Q2505" s="157">
        <f>M2505*G2505</f>
        <v>135129185.23976666</v>
      </c>
      <c r="R2505" s="157">
        <f>G2505*P2505</f>
        <v>15843820.500584997</v>
      </c>
      <c r="S2505" s="83">
        <f>SUM(Q2505:R2505)</f>
        <v>150973005.74035165</v>
      </c>
      <c r="T2505" s="156" t="s">
        <v>50</v>
      </c>
      <c r="U2505" s="132"/>
      <c r="V2505" s="82" t="s">
        <v>34</v>
      </c>
      <c r="W2505" s="132"/>
      <c r="X2505" s="44" t="s">
        <v>33</v>
      </c>
      <c r="Y2505" s="44"/>
      <c r="Z2505" s="44" t="s">
        <v>16</v>
      </c>
      <c r="AA2505" s="44" t="s">
        <v>80</v>
      </c>
      <c r="AB2505" s="2">
        <v>22099173.197620202</v>
      </c>
      <c r="AC2505" s="2">
        <v>130077943.35851227</v>
      </c>
      <c r="AD2505" s="2">
        <f>+M2505</f>
        <v>22957337.666666664</v>
      </c>
      <c r="AE2505" s="2">
        <f>+AD2505*14%</f>
        <v>3214027.2733333334</v>
      </c>
      <c r="AF2505" s="155">
        <f>+AD2505*35%</f>
        <v>8035068.1833333317</v>
      </c>
      <c r="AG2505" s="2">
        <f>+AD2505*F2505</f>
        <v>135129185.23976666</v>
      </c>
      <c r="AH2505" s="2">
        <f>+AE2505*F2505</f>
        <v>18918085.933567334</v>
      </c>
      <c r="AI2505" s="2">
        <f>+AF2505*F2505</f>
        <v>47295214.833918326</v>
      </c>
      <c r="AJ2505" s="2">
        <f>SUM(AG2505:AI2505)</f>
        <v>201342486.00725234</v>
      </c>
      <c r="AK2505" s="2">
        <f>+AD2505*G2505</f>
        <v>135129185.23976666</v>
      </c>
      <c r="AL2505" s="2">
        <f>+AE2505*G2505</f>
        <v>18918085.933567334</v>
      </c>
      <c r="AM2505" s="2">
        <f>+AF2505*G2505</f>
        <v>47295214.833918326</v>
      </c>
      <c r="AN2505" s="155">
        <f>SUM(AK2505:AM2505)</f>
        <v>201342486.00725234</v>
      </c>
      <c r="AQ2505" s="145" t="s">
        <v>525</v>
      </c>
      <c r="AU2505" s="8">
        <f>+K2505</f>
        <v>15266666.666666666</v>
      </c>
      <c r="AV2505" s="8">
        <f>+L2505</f>
        <v>7690671</v>
      </c>
      <c r="AW2505" s="2">
        <f>+M2505</f>
        <v>22957337.666666664</v>
      </c>
      <c r="AX2505" s="8">
        <f>F2505*AW2505</f>
        <v>135129185.23976666</v>
      </c>
      <c r="AY2505" s="8">
        <f>IF(AQ2505="CT",7%,5%)*AX2505</f>
        <v>9459042.966783667</v>
      </c>
      <c r="AZ2505" s="8">
        <f>AX2505*2%</f>
        <v>2702583.7047953331</v>
      </c>
      <c r="BA2505" s="8">
        <f>IF(BB2505&gt;0,0,AX2505*5%)</f>
        <v>0</v>
      </c>
      <c r="BB2505" s="8">
        <f>(AX2505-BG2505)*35%</f>
        <v>15843820.500584999</v>
      </c>
      <c r="BC2505" s="8">
        <f>+AX2505+AY2505+AZ2505+BA2505+BB2505</f>
        <v>163134632.41193065</v>
      </c>
      <c r="BD2505" s="8">
        <f>AX2505-AT2505</f>
        <v>135129185.23976666</v>
      </c>
      <c r="BE2505" s="2"/>
      <c r="BG2505" s="7">
        <f>+K2505*F2505</f>
        <v>89861126.666666657</v>
      </c>
      <c r="BH2505" s="2"/>
    </row>
    <row r="2506" spans="2:60" ht="34" hidden="1" outlineLevel="1" x14ac:dyDescent="0.2">
      <c r="B2506" s="82">
        <v>19</v>
      </c>
      <c r="C2506" s="144" t="s">
        <v>145</v>
      </c>
      <c r="D2506" s="144"/>
      <c r="E2506" s="82" t="s">
        <v>91</v>
      </c>
      <c r="F2506" s="143">
        <v>4.9705000000000004</v>
      </c>
      <c r="G2506" s="142">
        <f>+[2]THKL!F2515</f>
        <v>4.9705000000000004</v>
      </c>
      <c r="H2506" s="132"/>
      <c r="I2506" s="132"/>
      <c r="J2506" s="132"/>
      <c r="K2506" s="156">
        <f>$L$4010*1000</f>
        <v>15266666.666666666</v>
      </c>
      <c r="L2506" s="157">
        <f>'[3]BDG (XD)'!$AA$963*1000</f>
        <v>7690671</v>
      </c>
      <c r="M2506" s="157">
        <f>SUM(K2506:L2506)</f>
        <v>22957337.666666664</v>
      </c>
      <c r="N2506" s="83">
        <f>IF(V2506&lt;&gt;"VTC VHm",_xlfn.XLOOKUP(Z2506,$AC$4015:$AC$4035,$AD$4015:$AD$4035,0)*M2506,_xlfn.XLOOKUP(Z2506,$AC$4015:$AC$4035,$AD$4015:$AD$4035,0)*L2506)</f>
        <v>2691734.8499999996</v>
      </c>
      <c r="O2506" s="83">
        <f>IF(V2506&lt;&gt;"VTC VHm",_xlfn.XLOOKUP(Z2506,$AC$4015:$AC$4035,$AE$4015:$AE$4035,0)*M2506,_xlfn.XLOOKUP(Z2506,$AC$4015:$AC$4035,$AE$4015:$AE$4035,0)*L2506)</f>
        <v>0</v>
      </c>
      <c r="P2506" s="83">
        <f>SUM(N2506:O2506)</f>
        <v>2691734.8499999996</v>
      </c>
      <c r="Q2506" s="157">
        <f>M2506*G2506</f>
        <v>114109446.87216666</v>
      </c>
      <c r="R2506" s="157">
        <f>G2506*P2506</f>
        <v>13379268.071924999</v>
      </c>
      <c r="S2506" s="83">
        <f>SUM(Q2506:R2506)</f>
        <v>127488714.94409166</v>
      </c>
      <c r="T2506" s="156" t="s">
        <v>50</v>
      </c>
      <c r="U2506" s="132"/>
      <c r="V2506" s="82" t="s">
        <v>34</v>
      </c>
      <c r="W2506" s="132"/>
      <c r="X2506" s="44" t="s">
        <v>33</v>
      </c>
      <c r="Y2506" s="44"/>
      <c r="Z2506" s="44" t="s">
        <v>16</v>
      </c>
      <c r="AA2506" s="44" t="s">
        <v>80</v>
      </c>
      <c r="AB2506" s="2">
        <v>21490498.208404496</v>
      </c>
      <c r="AC2506" s="2">
        <v>106818521.34487456</v>
      </c>
      <c r="AD2506" s="2">
        <f>+M2506</f>
        <v>22957337.666666664</v>
      </c>
      <c r="AE2506" s="2">
        <f>+AD2506*14%</f>
        <v>3214027.2733333334</v>
      </c>
      <c r="AF2506" s="155">
        <f>+AD2506*35%</f>
        <v>8035068.1833333317</v>
      </c>
      <c r="AG2506" s="2">
        <f>+AD2506*F2506</f>
        <v>114109446.87216666</v>
      </c>
      <c r="AH2506" s="2">
        <f>+AE2506*F2506</f>
        <v>15975322.562103335</v>
      </c>
      <c r="AI2506" s="2">
        <f>+AF2506*F2506</f>
        <v>39938306.405258328</v>
      </c>
      <c r="AJ2506" s="2">
        <f>SUM(AG2506:AI2506)</f>
        <v>170023075.83952832</v>
      </c>
      <c r="AK2506" s="2">
        <f>+AD2506*G2506</f>
        <v>114109446.87216666</v>
      </c>
      <c r="AL2506" s="2">
        <f>+AE2506*G2506</f>
        <v>15975322.562103335</v>
      </c>
      <c r="AM2506" s="2">
        <f>+AF2506*G2506</f>
        <v>39938306.405258328</v>
      </c>
      <c r="AN2506" s="155">
        <f>SUM(AK2506:AM2506)</f>
        <v>170023075.83952832</v>
      </c>
      <c r="AQ2506" s="145" t="s">
        <v>525</v>
      </c>
      <c r="AU2506" s="8">
        <f>+K2506</f>
        <v>15266666.666666666</v>
      </c>
      <c r="AV2506" s="8">
        <f>+L2506</f>
        <v>7690671</v>
      </c>
      <c r="AW2506" s="2">
        <f>+M2506</f>
        <v>22957337.666666664</v>
      </c>
      <c r="AX2506" s="8">
        <f>F2506*AW2506</f>
        <v>114109446.87216666</v>
      </c>
      <c r="AY2506" s="8">
        <f>IF(AQ2506="CT",7%,5%)*AX2506</f>
        <v>7987661.2810516674</v>
      </c>
      <c r="AZ2506" s="8">
        <f>AX2506*2%</f>
        <v>2282188.9374433332</v>
      </c>
      <c r="BA2506" s="8">
        <f>IF(BB2506&gt;0,0,AX2506*5%)</f>
        <v>0</v>
      </c>
      <c r="BB2506" s="8">
        <f>(AX2506-BG2506)*35%</f>
        <v>13379268.071924996</v>
      </c>
      <c r="BC2506" s="8">
        <f>+AX2506+AY2506+AZ2506+BA2506+BB2506</f>
        <v>137758565.16258666</v>
      </c>
      <c r="BD2506" s="8">
        <f>AX2506-AT2506</f>
        <v>114109446.87216666</v>
      </c>
      <c r="BE2506" s="2"/>
      <c r="BG2506" s="7">
        <f>+K2506*F2506</f>
        <v>75882966.666666672</v>
      </c>
      <c r="BH2506" s="2"/>
    </row>
    <row r="2507" spans="2:60" ht="17" hidden="1" outlineLevel="1" x14ac:dyDescent="0.2">
      <c r="B2507" s="82">
        <v>20</v>
      </c>
      <c r="C2507" s="144" t="s">
        <v>144</v>
      </c>
      <c r="D2507" s="144"/>
      <c r="E2507" s="82" t="s">
        <v>120</v>
      </c>
      <c r="F2507" s="143">
        <v>2.0171000000000001</v>
      </c>
      <c r="G2507" s="142">
        <f>+[2]THKL!F2516</f>
        <v>2.0171000000000001</v>
      </c>
      <c r="H2507" s="132"/>
      <c r="I2507" s="132"/>
      <c r="J2507" s="132"/>
      <c r="K2507" s="156" t="s">
        <v>89</v>
      </c>
      <c r="L2507" s="157">
        <f>'[3]BDG (XD)'!$AA$953*100</f>
        <v>26537135.877452388</v>
      </c>
      <c r="M2507" s="157">
        <f>SUM(K2507:L2507)</f>
        <v>26537135.877452388</v>
      </c>
      <c r="N2507" s="83">
        <f>IF(V2507&lt;&gt;"VTC VHm",_xlfn.XLOOKUP(Z2507,$AC$4015:$AC$4035,$AD$4015:$AD$4035,0)*M2507,_xlfn.XLOOKUP(Z2507,$AC$4015:$AC$4035,$AD$4015:$AD$4035,0)*L2507)</f>
        <v>9287997.5571083352</v>
      </c>
      <c r="O2507" s="83">
        <f>IF(V2507&lt;&gt;"VTC VHm",_xlfn.XLOOKUP(Z2507,$AC$4015:$AC$4035,$AE$4015:$AE$4035,0)*M2507,_xlfn.XLOOKUP(Z2507,$AC$4015:$AC$4035,$AE$4015:$AE$4035,0)*L2507)</f>
        <v>0</v>
      </c>
      <c r="P2507" s="83">
        <f>SUM(N2507:O2507)</f>
        <v>9287997.5571083352</v>
      </c>
      <c r="Q2507" s="157">
        <f>M2507*G2507</f>
        <v>53528056.778409213</v>
      </c>
      <c r="R2507" s="157">
        <f>G2507*P2507</f>
        <v>18734819.872443225</v>
      </c>
      <c r="S2507" s="83">
        <f>SUM(Q2507:R2507)</f>
        <v>72262876.650852442</v>
      </c>
      <c r="T2507" s="156" t="s">
        <v>50</v>
      </c>
      <c r="U2507" s="132"/>
      <c r="V2507" s="132"/>
      <c r="W2507" s="132"/>
      <c r="X2507" s="44" t="s">
        <v>33</v>
      </c>
      <c r="Y2507" s="44"/>
      <c r="Z2507" s="44" t="s">
        <v>16</v>
      </c>
      <c r="AA2507" s="44" t="s">
        <v>80</v>
      </c>
      <c r="AB2507" s="2">
        <v>12803353.586476473</v>
      </c>
      <c r="AC2507" s="2">
        <v>25825644.519281697</v>
      </c>
      <c r="AD2507" s="2">
        <f>+M2507</f>
        <v>26537135.877452388</v>
      </c>
      <c r="AE2507" s="2">
        <f>+AD2507*14%</f>
        <v>3715199.0228433348</v>
      </c>
      <c r="AF2507" s="155">
        <f>+AD2507*35%</f>
        <v>9287997.5571083352</v>
      </c>
      <c r="AG2507" s="2">
        <f>+AD2507*F2507</f>
        <v>53528056.778409213</v>
      </c>
      <c r="AH2507" s="2">
        <f>+AE2507*F2507</f>
        <v>7493927.9489772907</v>
      </c>
      <c r="AI2507" s="2">
        <f>+AF2507*F2507</f>
        <v>18734819.872443225</v>
      </c>
      <c r="AJ2507" s="2">
        <f>SUM(AG2507:AI2507)</f>
        <v>79756804.599829733</v>
      </c>
      <c r="AK2507" s="2">
        <f>+AD2507*G2507</f>
        <v>53528056.778409213</v>
      </c>
      <c r="AL2507" s="2">
        <f>+AE2507*G2507</f>
        <v>7493927.9489772907</v>
      </c>
      <c r="AM2507" s="2">
        <f>+AF2507*G2507</f>
        <v>18734819.872443225</v>
      </c>
      <c r="AN2507" s="155">
        <f>SUM(AK2507:AM2507)</f>
        <v>79756804.599829733</v>
      </c>
      <c r="AQ2507" s="145" t="s">
        <v>525</v>
      </c>
      <c r="AU2507" s="8" t="str">
        <f>+K2507</f>
        <v>Bao gồm</v>
      </c>
      <c r="AV2507" s="8">
        <f>+L2507</f>
        <v>26537135.877452388</v>
      </c>
      <c r="AW2507" s="2">
        <f>+M2507</f>
        <v>26537135.877452388</v>
      </c>
      <c r="AX2507" s="8">
        <f>F2507*AW2507</f>
        <v>53528056.778409213</v>
      </c>
      <c r="AY2507" s="8">
        <f>IF(AQ2507="CT",7%,5%)*AX2507</f>
        <v>3746963.9744886453</v>
      </c>
      <c r="AZ2507" s="8">
        <f>AX2507*2%</f>
        <v>1070561.1355681843</v>
      </c>
      <c r="BA2507" s="8">
        <f>IF(BB2507&gt;0,0,AX2507*5%)</f>
        <v>0</v>
      </c>
      <c r="BB2507" s="8">
        <f>(AX2507-BG2507)*35%</f>
        <v>18734819.872443222</v>
      </c>
      <c r="BC2507" s="8">
        <f>+AX2507+AY2507+AZ2507+BA2507+BB2507</f>
        <v>77080401.760909259</v>
      </c>
      <c r="BD2507" s="8">
        <f>AX2507-AT2507</f>
        <v>53528056.778409213</v>
      </c>
      <c r="BE2507" s="2"/>
      <c r="BH2507" s="2"/>
    </row>
    <row r="2508" spans="2:60" ht="17" hidden="1" outlineLevel="1" x14ac:dyDescent="0.2">
      <c r="B2508" s="82">
        <v>21</v>
      </c>
      <c r="C2508" s="144" t="s">
        <v>193</v>
      </c>
      <c r="D2508" s="144"/>
      <c r="E2508" s="82" t="s">
        <v>120</v>
      </c>
      <c r="F2508" s="143">
        <v>5.5308999999999999</v>
      </c>
      <c r="G2508" s="142">
        <f>+[2]THKL!F2517</f>
        <v>5.5308999999999999</v>
      </c>
      <c r="H2508" s="132"/>
      <c r="I2508" s="132"/>
      <c r="J2508" s="132"/>
      <c r="K2508" s="156" t="s">
        <v>89</v>
      </c>
      <c r="L2508" s="157">
        <f>'[3]BDG (XD)'!$AA$953*100</f>
        <v>26537135.877452388</v>
      </c>
      <c r="M2508" s="157">
        <f>SUM(K2508:L2508)</f>
        <v>26537135.877452388</v>
      </c>
      <c r="N2508" s="83">
        <f>IF(V2508&lt;&gt;"VTC VHm",_xlfn.XLOOKUP(Z2508,$AC$4015:$AC$4035,$AD$4015:$AD$4035,0)*M2508,_xlfn.XLOOKUP(Z2508,$AC$4015:$AC$4035,$AD$4015:$AD$4035,0)*L2508)</f>
        <v>9287997.5571083352</v>
      </c>
      <c r="O2508" s="83">
        <f>IF(V2508&lt;&gt;"VTC VHm",_xlfn.XLOOKUP(Z2508,$AC$4015:$AC$4035,$AE$4015:$AE$4035,0)*M2508,_xlfn.XLOOKUP(Z2508,$AC$4015:$AC$4035,$AE$4015:$AE$4035,0)*L2508)</f>
        <v>0</v>
      </c>
      <c r="P2508" s="83">
        <f>SUM(N2508:O2508)</f>
        <v>9287997.5571083352</v>
      </c>
      <c r="Q2508" s="157">
        <f>M2508*G2508</f>
        <v>146774244.82460141</v>
      </c>
      <c r="R2508" s="157">
        <f>G2508*P2508</f>
        <v>51370985.688610494</v>
      </c>
      <c r="S2508" s="83">
        <f>SUM(Q2508:R2508)</f>
        <v>198145230.51321191</v>
      </c>
      <c r="T2508" s="156" t="s">
        <v>50</v>
      </c>
      <c r="U2508" s="132"/>
      <c r="V2508" s="132"/>
      <c r="W2508" s="132"/>
      <c r="X2508" s="44" t="s">
        <v>33</v>
      </c>
      <c r="Y2508" s="44"/>
      <c r="Z2508" s="44" t="s">
        <v>16</v>
      </c>
      <c r="AA2508" s="44" t="s">
        <v>80</v>
      </c>
      <c r="AB2508" s="2">
        <v>7121076.0487219077</v>
      </c>
      <c r="AC2508" s="2">
        <v>39385959.517875999</v>
      </c>
      <c r="AD2508" s="2">
        <f>+M2508</f>
        <v>26537135.877452388</v>
      </c>
      <c r="AE2508" s="2">
        <f>+AD2508*14%</f>
        <v>3715199.0228433348</v>
      </c>
      <c r="AF2508" s="155">
        <f>+AD2508*35%</f>
        <v>9287997.5571083352</v>
      </c>
      <c r="AG2508" s="2">
        <f>+AD2508*F2508</f>
        <v>146774244.82460141</v>
      </c>
      <c r="AH2508" s="2">
        <f>+AE2508*F2508</f>
        <v>20548394.275444202</v>
      </c>
      <c r="AI2508" s="2">
        <f>+AF2508*F2508</f>
        <v>51370985.688610494</v>
      </c>
      <c r="AJ2508" s="2">
        <f>SUM(AG2508:AI2508)</f>
        <v>218693624.78865612</v>
      </c>
      <c r="AK2508" s="2">
        <f>+AD2508*G2508</f>
        <v>146774244.82460141</v>
      </c>
      <c r="AL2508" s="2">
        <f>+AE2508*G2508</f>
        <v>20548394.275444202</v>
      </c>
      <c r="AM2508" s="2">
        <f>+AF2508*G2508</f>
        <v>51370985.688610494</v>
      </c>
      <c r="AN2508" s="155">
        <f>SUM(AK2508:AM2508)</f>
        <v>218693624.78865612</v>
      </c>
      <c r="AQ2508" s="145" t="s">
        <v>525</v>
      </c>
      <c r="AU2508" s="8" t="str">
        <f>+K2508</f>
        <v>Bao gồm</v>
      </c>
      <c r="AV2508" s="8">
        <f>+L2508</f>
        <v>26537135.877452388</v>
      </c>
      <c r="AW2508" s="2">
        <f>+M2508</f>
        <v>26537135.877452388</v>
      </c>
      <c r="AX2508" s="8">
        <f>F2508*AW2508</f>
        <v>146774244.82460141</v>
      </c>
      <c r="AY2508" s="8">
        <f>IF(AQ2508="CT",7%,5%)*AX2508</f>
        <v>10274197.137722099</v>
      </c>
      <c r="AZ2508" s="8">
        <f>AX2508*2%</f>
        <v>2935484.8964920281</v>
      </c>
      <c r="BA2508" s="8">
        <f>IF(BB2508&gt;0,0,AX2508*5%)</f>
        <v>0</v>
      </c>
      <c r="BB2508" s="8">
        <f>(AX2508-BG2508)*35%</f>
        <v>51370985.688610494</v>
      </c>
      <c r="BC2508" s="8">
        <f>+AX2508+AY2508+AZ2508+BA2508+BB2508</f>
        <v>211354912.54742604</v>
      </c>
      <c r="BD2508" s="8">
        <f>AX2508-AT2508</f>
        <v>146774244.82460141</v>
      </c>
      <c r="BE2508" s="2"/>
      <c r="BH2508" s="2"/>
    </row>
    <row r="2509" spans="2:60" ht="17" hidden="1" outlineLevel="1" x14ac:dyDescent="0.2">
      <c r="B2509" s="82">
        <v>22</v>
      </c>
      <c r="C2509" s="144" t="s">
        <v>904</v>
      </c>
      <c r="D2509" s="144"/>
      <c r="E2509" s="82" t="s">
        <v>120</v>
      </c>
      <c r="F2509" s="143">
        <v>0.27039999999999997</v>
      </c>
      <c r="G2509" s="142">
        <f>+[2]THKL!F2518</f>
        <v>0.27039999999999997</v>
      </c>
      <c r="H2509" s="132"/>
      <c r="I2509" s="132"/>
      <c r="J2509" s="132"/>
      <c r="K2509" s="156" t="s">
        <v>89</v>
      </c>
      <c r="L2509" s="157">
        <f>'[3]BDG (XD)'!$AA$954*100</f>
        <v>26537135.877452388</v>
      </c>
      <c r="M2509" s="157">
        <f>SUM(K2509:L2509)</f>
        <v>26537135.877452388</v>
      </c>
      <c r="N2509" s="83">
        <f>IF(V2509&lt;&gt;"VTC VHm",_xlfn.XLOOKUP(Z2509,$AC$4015:$AC$4035,$AD$4015:$AD$4035,0)*M2509,_xlfn.XLOOKUP(Z2509,$AC$4015:$AC$4035,$AD$4015:$AD$4035,0)*L2509)</f>
        <v>9287997.5571083352</v>
      </c>
      <c r="O2509" s="83">
        <f>IF(V2509&lt;&gt;"VTC VHm",_xlfn.XLOOKUP(Z2509,$AC$4015:$AC$4035,$AE$4015:$AE$4035,0)*M2509,_xlfn.XLOOKUP(Z2509,$AC$4015:$AC$4035,$AE$4015:$AE$4035,0)*L2509)</f>
        <v>0</v>
      </c>
      <c r="P2509" s="83">
        <f>SUM(N2509:O2509)</f>
        <v>9287997.5571083352</v>
      </c>
      <c r="Q2509" s="157">
        <f>M2509*G2509</f>
        <v>7175641.5412631249</v>
      </c>
      <c r="R2509" s="157">
        <f>G2509*P2509</f>
        <v>2511474.5394420936</v>
      </c>
      <c r="S2509" s="83">
        <f>SUM(Q2509:R2509)</f>
        <v>9687116.080705218</v>
      </c>
      <c r="T2509" s="156"/>
      <c r="U2509" s="132"/>
      <c r="V2509" s="132"/>
      <c r="W2509" s="132"/>
      <c r="X2509" s="44" t="s">
        <v>33</v>
      </c>
      <c r="Y2509" s="44"/>
      <c r="Z2509" s="44" t="s">
        <v>16</v>
      </c>
      <c r="AA2509" s="44" t="s">
        <v>80</v>
      </c>
      <c r="AB2509" s="2">
        <v>15507109.523125045</v>
      </c>
      <c r="AC2509" s="2">
        <v>4193122.4150530118</v>
      </c>
      <c r="AD2509" s="2">
        <f>+M2509</f>
        <v>26537135.877452388</v>
      </c>
      <c r="AE2509" s="2">
        <f>+AD2509*14%</f>
        <v>3715199.0228433348</v>
      </c>
      <c r="AF2509" s="155">
        <f>+AD2509*35%</f>
        <v>9287997.5571083352</v>
      </c>
      <c r="AG2509" s="2">
        <f>+AD2509*F2509</f>
        <v>7175641.5412631249</v>
      </c>
      <c r="AH2509" s="2">
        <f>+AE2509*F2509</f>
        <v>1004589.8157768376</v>
      </c>
      <c r="AI2509" s="2">
        <f>+AF2509*F2509</f>
        <v>2511474.5394420936</v>
      </c>
      <c r="AJ2509" s="2">
        <f>SUM(AG2509:AI2509)</f>
        <v>10691705.896482056</v>
      </c>
      <c r="AK2509" s="2">
        <f>+AD2509*G2509</f>
        <v>7175641.5412631249</v>
      </c>
      <c r="AL2509" s="2">
        <f>+AE2509*G2509</f>
        <v>1004589.8157768376</v>
      </c>
      <c r="AM2509" s="2">
        <f>+AF2509*G2509</f>
        <v>2511474.5394420936</v>
      </c>
      <c r="AN2509" s="155">
        <f>SUM(AK2509:AM2509)</f>
        <v>10691705.896482056</v>
      </c>
      <c r="AQ2509" s="145" t="s">
        <v>525</v>
      </c>
      <c r="AU2509" s="8" t="str">
        <f>+K2509</f>
        <v>Bao gồm</v>
      </c>
      <c r="AV2509" s="8">
        <f>+L2509</f>
        <v>26537135.877452388</v>
      </c>
      <c r="AW2509" s="2">
        <f>+M2509</f>
        <v>26537135.877452388</v>
      </c>
      <c r="AX2509" s="8">
        <f>F2509*AW2509</f>
        <v>7175641.5412631249</v>
      </c>
      <c r="AY2509" s="8">
        <f>IF(AQ2509="CT",7%,5%)*AX2509</f>
        <v>502294.90788841882</v>
      </c>
      <c r="AZ2509" s="8">
        <f>AX2509*2%</f>
        <v>143512.8308252625</v>
      </c>
      <c r="BA2509" s="8">
        <f>IF(BB2509&gt;0,0,AX2509*5%)</f>
        <v>0</v>
      </c>
      <c r="BB2509" s="8">
        <f>(AX2509-BG2509)*35%</f>
        <v>2511474.5394420936</v>
      </c>
      <c r="BC2509" s="8">
        <f>+AX2509+AY2509+AZ2509+BA2509+BB2509</f>
        <v>10332923.8194189</v>
      </c>
      <c r="BD2509" s="8">
        <f>AX2509-AT2509</f>
        <v>7175641.5412631249</v>
      </c>
      <c r="BE2509" s="2"/>
      <c r="BH2509" s="2"/>
    </row>
    <row r="2510" spans="2:60" s="92" customFormat="1" ht="17" collapsed="1" x14ac:dyDescent="0.2">
      <c r="B2510" s="163"/>
      <c r="C2510" s="164" t="s">
        <v>128</v>
      </c>
      <c r="D2510" s="164"/>
      <c r="E2510" s="163"/>
      <c r="F2510" s="162"/>
      <c r="G2510" s="149">
        <f>+[2]THKL!F2519</f>
        <v>0</v>
      </c>
      <c r="H2510" s="158"/>
      <c r="I2510" s="158"/>
      <c r="J2510" s="158"/>
      <c r="K2510" s="159"/>
      <c r="L2510" s="161"/>
      <c r="M2510" s="161">
        <f>SUM(K2510:L2510)</f>
        <v>0</v>
      </c>
      <c r="N2510" s="83">
        <f>IF(V2510&lt;&gt;"VTC VHm",_xlfn.XLOOKUP(Z2510,$AC$4015:$AC$4035,$AD$4015:$AD$4035,0)*M2510,_xlfn.XLOOKUP(Z2510,$AC$4015:$AC$4035,$AD$4015:$AD$4035,0)*L2510)</f>
        <v>0</v>
      </c>
      <c r="O2510" s="83">
        <f>IF(V2510&lt;&gt;"VTC VHm",_xlfn.XLOOKUP(Z2510,$AC$4015:$AC$4035,$AE$4015:$AE$4035,0)*M2510,_xlfn.XLOOKUP(Z2510,$AC$4015:$AC$4035,$AE$4015:$AE$4035,0)*L2510)</f>
        <v>0</v>
      </c>
      <c r="P2510" s="160">
        <f>SUM(N2510:O2510)</f>
        <v>0</v>
      </c>
      <c r="Q2510" s="161">
        <f>M2510*G2510</f>
        <v>0</v>
      </c>
      <c r="R2510" s="161">
        <f>G2510*P2510</f>
        <v>0</v>
      </c>
      <c r="S2510" s="160">
        <f>SUM(Q2510:R2510)</f>
        <v>0</v>
      </c>
      <c r="T2510" s="159"/>
      <c r="U2510" s="158"/>
      <c r="V2510" s="158"/>
      <c r="W2510" s="158"/>
      <c r="X2510" s="94" t="s">
        <v>33</v>
      </c>
      <c r="Y2510" s="94"/>
      <c r="Z2510" s="94" t="s">
        <v>16</v>
      </c>
      <c r="AA2510" s="44" t="s">
        <v>80</v>
      </c>
      <c r="AB2510" s="2"/>
      <c r="AC2510" s="2">
        <v>0</v>
      </c>
      <c r="AD2510" s="93">
        <f>+M2510</f>
        <v>0</v>
      </c>
      <c r="AE2510" s="93">
        <f>+AD2510*14%</f>
        <v>0</v>
      </c>
      <c r="AF2510" s="93">
        <f>+AD2510*35%</f>
        <v>0</v>
      </c>
      <c r="AG2510" s="93">
        <f>+AD2510*F2510</f>
        <v>0</v>
      </c>
      <c r="AH2510" s="93">
        <f>+AE2510*F2510</f>
        <v>0</v>
      </c>
      <c r="AI2510" s="93">
        <f>+AF2510*F2510</f>
        <v>0</v>
      </c>
      <c r="AJ2510" s="93">
        <f>SUM(AG2510:AI2510)</f>
        <v>0</v>
      </c>
      <c r="AK2510" s="93">
        <f>+AD2510*G2510</f>
        <v>0</v>
      </c>
      <c r="AL2510" s="93">
        <f>+AE2510*G2510</f>
        <v>0</v>
      </c>
      <c r="AM2510" s="93">
        <f>+AF2510*G2510</f>
        <v>0</v>
      </c>
      <c r="AN2510" s="93">
        <f>SUM(AK2510:AM2510)</f>
        <v>0</v>
      </c>
      <c r="AQ2510" s="145" t="s">
        <v>525</v>
      </c>
      <c r="AU2510" s="8">
        <f>+K2510</f>
        <v>0</v>
      </c>
      <c r="AV2510" s="8">
        <f>+L2510</f>
        <v>0</v>
      </c>
      <c r="AW2510" s="2">
        <f>+M2510</f>
        <v>0</v>
      </c>
      <c r="AX2510" s="8">
        <f>F2510*AW2510</f>
        <v>0</v>
      </c>
      <c r="AY2510" s="8">
        <f>IF(AQ2510="CT",7%,5%)*AX2510</f>
        <v>0</v>
      </c>
      <c r="AZ2510" s="8">
        <f>AX2510*2%</f>
        <v>0</v>
      </c>
      <c r="BA2510" s="8">
        <f>IF(BB2510&gt;0,0,AX2510*5%)</f>
        <v>0</v>
      </c>
      <c r="BB2510" s="8">
        <f>(AX2510-BG2510)*35%</f>
        <v>0</v>
      </c>
      <c r="BC2510" s="8">
        <f>+AX2510+AY2510+AZ2510+BA2510+BB2510</f>
        <v>0</v>
      </c>
      <c r="BD2510" s="8">
        <f>AX2510-AT2510</f>
        <v>0</v>
      </c>
      <c r="BE2510" s="2"/>
      <c r="BH2510" s="2"/>
    </row>
    <row r="2511" spans="2:60" ht="34" hidden="1" outlineLevel="1" x14ac:dyDescent="0.2">
      <c r="B2511" s="82">
        <v>23</v>
      </c>
      <c r="C2511" s="144" t="s">
        <v>143</v>
      </c>
      <c r="D2511" s="144"/>
      <c r="E2511" s="82" t="s">
        <v>104</v>
      </c>
      <c r="F2511" s="143">
        <v>147.17689999999999</v>
      </c>
      <c r="G2511" s="142">
        <f>+[2]THKL!F2520</f>
        <v>147.17689999999999</v>
      </c>
      <c r="H2511" s="132"/>
      <c r="I2511" s="132"/>
      <c r="J2511" s="132"/>
      <c r="K2511" s="156" t="str">
        <f>$K$1691</f>
        <v>Bao gồm</v>
      </c>
      <c r="L2511" s="157">
        <f>$L$1691</f>
        <v>1951845.7932777775</v>
      </c>
      <c r="M2511" s="157">
        <f>SUM(K2511:L2511)</f>
        <v>1951845.7932777775</v>
      </c>
      <c r="N2511" s="83">
        <f>IF(V2511&lt;&gt;"VTC VHm",_xlfn.XLOOKUP(Z2511,$AC$4015:$AC$4035,$AD$4015:$AD$4035,0)*M2511,_xlfn.XLOOKUP(Z2511,$AC$4015:$AC$4035,$AD$4015:$AD$4035,0)*L2511)</f>
        <v>683146.02764722204</v>
      </c>
      <c r="O2511" s="83">
        <f>IF(V2511&lt;&gt;"VTC VHm",_xlfn.XLOOKUP(Z2511,$AC$4015:$AC$4035,$AE$4015:$AE$4035,0)*M2511,_xlfn.XLOOKUP(Z2511,$AC$4015:$AC$4035,$AE$4015:$AE$4035,0)*L2511)</f>
        <v>0</v>
      </c>
      <c r="P2511" s="83">
        <f>SUM(N2511:O2511)</f>
        <v>683146.02764722204</v>
      </c>
      <c r="Q2511" s="157">
        <f>M2511*G2511</f>
        <v>287266613.13266408</v>
      </c>
      <c r="R2511" s="157">
        <f>G2511*P2511</f>
        <v>100543314.59643243</v>
      </c>
      <c r="S2511" s="83">
        <f>SUM(Q2511:R2511)</f>
        <v>387809927.72909653</v>
      </c>
      <c r="T2511" s="156" t="s">
        <v>50</v>
      </c>
      <c r="U2511" s="132"/>
      <c r="V2511" s="132"/>
      <c r="W2511" s="132"/>
      <c r="X2511" s="44" t="s">
        <v>33</v>
      </c>
      <c r="Y2511" s="44"/>
      <c r="Z2511" s="44" t="s">
        <v>16</v>
      </c>
      <c r="AA2511" s="44" t="s">
        <v>80</v>
      </c>
      <c r="AB2511" s="2">
        <v>2108758.964564879</v>
      </c>
      <c r="AC2511" s="2">
        <v>310360607.25186872</v>
      </c>
      <c r="AD2511" s="2">
        <f>+M2511</f>
        <v>1951845.7932777775</v>
      </c>
      <c r="AE2511" s="2">
        <f>+AD2511*14%</f>
        <v>273258.41105888889</v>
      </c>
      <c r="AF2511" s="155">
        <f>+AD2511*35%</f>
        <v>683146.02764722204</v>
      </c>
      <c r="AG2511" s="2">
        <f>+AD2511*F2511</f>
        <v>287266613.13266408</v>
      </c>
      <c r="AH2511" s="2">
        <f>+AE2511*F2511</f>
        <v>40217325.838572979</v>
      </c>
      <c r="AI2511" s="2">
        <f>+AF2511*F2511</f>
        <v>100543314.59643243</v>
      </c>
      <c r="AJ2511" s="2">
        <f>SUM(AG2511:AI2511)</f>
        <v>428027253.56766951</v>
      </c>
      <c r="AK2511" s="2">
        <f>+AD2511*G2511</f>
        <v>287266613.13266408</v>
      </c>
      <c r="AL2511" s="2">
        <f>+AE2511*G2511</f>
        <v>40217325.838572979</v>
      </c>
      <c r="AM2511" s="2">
        <f>+AF2511*G2511</f>
        <v>100543314.59643243</v>
      </c>
      <c r="AN2511" s="155">
        <f>SUM(AK2511:AM2511)</f>
        <v>428027253.56766951</v>
      </c>
      <c r="AQ2511" s="145" t="s">
        <v>525</v>
      </c>
      <c r="AU2511" s="8">
        <f>+BH2511</f>
        <v>250000</v>
      </c>
      <c r="AV2511" s="8">
        <f>+L2511</f>
        <v>1951845.7932777775</v>
      </c>
      <c r="AW2511" s="2">
        <f>+AU2511+AV2511</f>
        <v>2201845.7932777777</v>
      </c>
      <c r="AX2511" s="8">
        <f>F2511*AW2511</f>
        <v>324060838.13266414</v>
      </c>
      <c r="AY2511" s="8">
        <f>IF(AQ2511="CT",7%,5%)*AX2511</f>
        <v>22684258.669286493</v>
      </c>
      <c r="AZ2511" s="8">
        <f>AX2511*2%</f>
        <v>6481216.7626532828</v>
      </c>
      <c r="BA2511" s="8">
        <f>IF(BB2511&gt;0,0,AX2511*5%)</f>
        <v>0</v>
      </c>
      <c r="BB2511" s="8">
        <f>(AX2511-BG2511)*35%</f>
        <v>113421293.34643245</v>
      </c>
      <c r="BC2511" s="8">
        <f>+AX2511+AY2511+AZ2511+BA2511+BB2511</f>
        <v>466647606.91103637</v>
      </c>
      <c r="BD2511" s="8">
        <f>AX2511-AT2511</f>
        <v>324060838.13266414</v>
      </c>
      <c r="BE2511" s="2"/>
      <c r="BH2511" s="2">
        <v>250000</v>
      </c>
    </row>
    <row r="2512" spans="2:60" s="92" customFormat="1" ht="17" hidden="1" outlineLevel="1" x14ac:dyDescent="0.2">
      <c r="B2512" s="163"/>
      <c r="C2512" s="164" t="s">
        <v>773</v>
      </c>
      <c r="D2512" s="164"/>
      <c r="E2512" s="163"/>
      <c r="F2512" s="162"/>
      <c r="G2512" s="149">
        <f>+[2]THKL!F2521</f>
        <v>0</v>
      </c>
      <c r="H2512" s="158"/>
      <c r="I2512" s="158"/>
      <c r="J2512" s="158"/>
      <c r="K2512" s="159"/>
      <c r="L2512" s="161"/>
      <c r="M2512" s="161">
        <f>SUM(K2512:L2512)</f>
        <v>0</v>
      </c>
      <c r="N2512" s="83">
        <f>IF(V2512&lt;&gt;"VTC VHm",_xlfn.XLOOKUP(Z2512,$AC$4015:$AC$4035,$AD$4015:$AD$4035,0)*M2512,_xlfn.XLOOKUP(Z2512,$AC$4015:$AC$4035,$AD$4015:$AD$4035,0)*L2512)</f>
        <v>0</v>
      </c>
      <c r="O2512" s="83">
        <f>IF(V2512&lt;&gt;"VTC VHm",_xlfn.XLOOKUP(Z2512,$AC$4015:$AC$4035,$AE$4015:$AE$4035,0)*M2512,_xlfn.XLOOKUP(Z2512,$AC$4015:$AC$4035,$AE$4015:$AE$4035,0)*L2512)</f>
        <v>0</v>
      </c>
      <c r="P2512" s="160">
        <f>SUM(N2512:O2512)</f>
        <v>0</v>
      </c>
      <c r="Q2512" s="161">
        <f>M2512*G2512</f>
        <v>0</v>
      </c>
      <c r="R2512" s="161">
        <f>G2512*P2512</f>
        <v>0</v>
      </c>
      <c r="S2512" s="160">
        <f>SUM(Q2512:R2512)</f>
        <v>0</v>
      </c>
      <c r="T2512" s="159"/>
      <c r="U2512" s="158"/>
      <c r="V2512" s="158"/>
      <c r="W2512" s="158"/>
      <c r="X2512" s="94" t="s">
        <v>33</v>
      </c>
      <c r="Y2512" s="94"/>
      <c r="Z2512" s="94" t="s">
        <v>16</v>
      </c>
      <c r="AA2512" s="94" t="s">
        <v>80</v>
      </c>
      <c r="AB2512" s="2"/>
      <c r="AC2512" s="2">
        <v>0</v>
      </c>
      <c r="AD2512" s="93">
        <f>+M2512</f>
        <v>0</v>
      </c>
      <c r="AE2512" s="93">
        <f>+AD2512*14%</f>
        <v>0</v>
      </c>
      <c r="AF2512" s="93">
        <f>+AD2512*35%</f>
        <v>0</v>
      </c>
      <c r="AG2512" s="93">
        <f>+AD2512*F2512</f>
        <v>0</v>
      </c>
      <c r="AH2512" s="93">
        <f>+AE2512*F2512</f>
        <v>0</v>
      </c>
      <c r="AI2512" s="93">
        <f>+AF2512*F2512</f>
        <v>0</v>
      </c>
      <c r="AJ2512" s="93">
        <f>SUM(AG2512:AI2512)</f>
        <v>0</v>
      </c>
      <c r="AK2512" s="93">
        <f>+AD2512*G2512</f>
        <v>0</v>
      </c>
      <c r="AL2512" s="93">
        <f>+AE2512*G2512</f>
        <v>0</v>
      </c>
      <c r="AM2512" s="93">
        <f>+AF2512*G2512</f>
        <v>0</v>
      </c>
      <c r="AN2512" s="93">
        <f>SUM(AK2512:AM2512)</f>
        <v>0</v>
      </c>
      <c r="AQ2512" s="145" t="s">
        <v>525</v>
      </c>
      <c r="AU2512" s="8">
        <f>+K2512</f>
        <v>0</v>
      </c>
      <c r="AV2512" s="8">
        <f>+L2512</f>
        <v>0</v>
      </c>
      <c r="AW2512" s="2">
        <f>+M2512</f>
        <v>0</v>
      </c>
      <c r="AX2512" s="8">
        <f>F2512*AW2512</f>
        <v>0</v>
      </c>
      <c r="AY2512" s="8">
        <f>IF(AQ2512="CT",7%,5%)*AX2512</f>
        <v>0</v>
      </c>
      <c r="AZ2512" s="8">
        <f>AX2512*2%</f>
        <v>0</v>
      </c>
      <c r="BA2512" s="8">
        <f>IF(BB2512&gt;0,0,AX2512*5%)</f>
        <v>0</v>
      </c>
      <c r="BB2512" s="8">
        <f>(AX2512-BG2512)*35%</f>
        <v>0</v>
      </c>
      <c r="BC2512" s="8">
        <f>+AX2512+AY2512+AZ2512+BA2512+BB2512</f>
        <v>0</v>
      </c>
      <c r="BD2512" s="8">
        <f>AX2512-AT2512</f>
        <v>0</v>
      </c>
      <c r="BE2512" s="2"/>
      <c r="BH2512" s="2"/>
    </row>
    <row r="2513" spans="2:60" ht="51" hidden="1" outlineLevel="1" x14ac:dyDescent="0.2">
      <c r="B2513" s="82">
        <v>24</v>
      </c>
      <c r="C2513" s="144" t="s">
        <v>772</v>
      </c>
      <c r="D2513" s="144"/>
      <c r="E2513" s="82" t="s">
        <v>104</v>
      </c>
      <c r="F2513" s="143">
        <v>59.4</v>
      </c>
      <c r="G2513" s="142">
        <f>+[2]THKL!F2522</f>
        <v>59.4</v>
      </c>
      <c r="H2513" s="132"/>
      <c r="I2513" s="132"/>
      <c r="J2513" s="132"/>
      <c r="K2513" s="156" t="str">
        <f>$K$744</f>
        <v>Bao gồm</v>
      </c>
      <c r="L2513" s="157">
        <f>$L$744</f>
        <v>2038654.4787777774</v>
      </c>
      <c r="M2513" s="157">
        <f>SUM(K2513:L2513)</f>
        <v>2038654.4787777774</v>
      </c>
      <c r="N2513" s="83">
        <f>IF(V2513&lt;&gt;"VTC VHm",_xlfn.XLOOKUP(Z2513,$AC$4015:$AC$4035,$AD$4015:$AD$4035,0)*M2513,_xlfn.XLOOKUP(Z2513,$AC$4015:$AC$4035,$AD$4015:$AD$4035,0)*L2513)</f>
        <v>713529.06757222209</v>
      </c>
      <c r="O2513" s="83">
        <f>IF(V2513&lt;&gt;"VTC VHm",_xlfn.XLOOKUP(Z2513,$AC$4015:$AC$4035,$AE$4015:$AE$4035,0)*M2513,_xlfn.XLOOKUP(Z2513,$AC$4015:$AC$4035,$AE$4015:$AE$4035,0)*L2513)</f>
        <v>0</v>
      </c>
      <c r="P2513" s="83">
        <f>SUM(N2513:O2513)</f>
        <v>713529.06757222209</v>
      </c>
      <c r="Q2513" s="157">
        <f>M2513*G2513</f>
        <v>121096076.03939998</v>
      </c>
      <c r="R2513" s="157">
        <f>G2513*P2513</f>
        <v>42383626.613789991</v>
      </c>
      <c r="S2513" s="83">
        <f>SUM(Q2513:R2513)</f>
        <v>163479702.65318996</v>
      </c>
      <c r="T2513" s="156" t="s">
        <v>50</v>
      </c>
      <c r="U2513" s="132"/>
      <c r="V2513" s="132"/>
      <c r="W2513" s="132"/>
      <c r="X2513" s="44" t="s">
        <v>33</v>
      </c>
      <c r="Y2513" s="44"/>
      <c r="Z2513" s="44" t="s">
        <v>16</v>
      </c>
      <c r="AA2513" s="44" t="s">
        <v>80</v>
      </c>
      <c r="AB2513" s="2">
        <v>2898062.7801369298</v>
      </c>
      <c r="AC2513" s="2">
        <v>172144929.14013362</v>
      </c>
      <c r="AD2513" s="2">
        <f>+M2513</f>
        <v>2038654.4787777774</v>
      </c>
      <c r="AE2513" s="2">
        <f>+AD2513*14%</f>
        <v>285411.62702888885</v>
      </c>
      <c r="AF2513" s="155">
        <f>+AD2513*35%</f>
        <v>713529.06757222209</v>
      </c>
      <c r="AG2513" s="2">
        <f>+AD2513*F2513</f>
        <v>121096076.03939998</v>
      </c>
      <c r="AH2513" s="2">
        <f>+AE2513*F2513</f>
        <v>16953450.645515997</v>
      </c>
      <c r="AI2513" s="2">
        <f>+AF2513*F2513</f>
        <v>42383626.613789991</v>
      </c>
      <c r="AJ2513" s="2">
        <f>SUM(AG2513:AI2513)</f>
        <v>180433153.298706</v>
      </c>
      <c r="AK2513" s="2">
        <f>+AD2513*G2513</f>
        <v>121096076.03939998</v>
      </c>
      <c r="AL2513" s="2">
        <f>+AE2513*G2513</f>
        <v>16953450.645515997</v>
      </c>
      <c r="AM2513" s="2">
        <f>+AF2513*G2513</f>
        <v>42383626.613789991</v>
      </c>
      <c r="AN2513" s="155">
        <f>SUM(AK2513:AM2513)</f>
        <v>180433153.298706</v>
      </c>
      <c r="AQ2513" s="145" t="s">
        <v>525</v>
      </c>
      <c r="AU2513" s="8">
        <f>+BH2513</f>
        <v>250000</v>
      </c>
      <c r="AV2513" s="8">
        <f>+L2513</f>
        <v>2038654.4787777774</v>
      </c>
      <c r="AW2513" s="2">
        <f>+AU2513+AV2513</f>
        <v>2288654.4787777774</v>
      </c>
      <c r="AX2513" s="8">
        <f>F2513*AW2513</f>
        <v>135946076.03939998</v>
      </c>
      <c r="AY2513" s="8">
        <f>IF(AQ2513="CT",7%,5%)*AX2513</f>
        <v>9516225.3227580003</v>
      </c>
      <c r="AZ2513" s="8">
        <f>AX2513*2%</f>
        <v>2718921.5207879995</v>
      </c>
      <c r="BA2513" s="8">
        <f>IF(BB2513&gt;0,0,AX2513*5%)</f>
        <v>0</v>
      </c>
      <c r="BB2513" s="8">
        <f>(AX2513-BG2513)*35%</f>
        <v>47581126.613789991</v>
      </c>
      <c r="BC2513" s="8">
        <f>+AX2513+AY2513+AZ2513+BA2513+BB2513</f>
        <v>195762349.49673599</v>
      </c>
      <c r="BD2513" s="8">
        <f>AX2513-AT2513</f>
        <v>135946076.03939998</v>
      </c>
      <c r="BE2513" s="2"/>
      <c r="BH2513" s="2">
        <v>250000</v>
      </c>
    </row>
    <row r="2514" spans="2:60" ht="51" hidden="1" outlineLevel="1" x14ac:dyDescent="0.2">
      <c r="B2514" s="82">
        <v>25</v>
      </c>
      <c r="C2514" s="144" t="s">
        <v>903</v>
      </c>
      <c r="D2514" s="144"/>
      <c r="E2514" s="82" t="s">
        <v>104</v>
      </c>
      <c r="F2514" s="143">
        <v>7.681</v>
      </c>
      <c r="G2514" s="142">
        <f>+[2]THKL!F2523</f>
        <v>7.681</v>
      </c>
      <c r="H2514" s="132"/>
      <c r="I2514" s="132"/>
      <c r="J2514" s="132"/>
      <c r="K2514" s="156" t="str">
        <f>$K$744</f>
        <v>Bao gồm</v>
      </c>
      <c r="L2514" s="157">
        <f>$L$744</f>
        <v>2038654.4787777774</v>
      </c>
      <c r="M2514" s="157">
        <f>SUM(K2514:L2514)</f>
        <v>2038654.4787777774</v>
      </c>
      <c r="N2514" s="83">
        <f>IF(V2514&lt;&gt;"VTC VHm",_xlfn.XLOOKUP(Z2514,$AC$4015:$AC$4035,$AD$4015:$AD$4035,0)*M2514,_xlfn.XLOOKUP(Z2514,$AC$4015:$AC$4035,$AD$4015:$AD$4035,0)*L2514)</f>
        <v>713529.06757222209</v>
      </c>
      <c r="O2514" s="83">
        <f>IF(V2514&lt;&gt;"VTC VHm",_xlfn.XLOOKUP(Z2514,$AC$4015:$AC$4035,$AE$4015:$AE$4035,0)*M2514,_xlfn.XLOOKUP(Z2514,$AC$4015:$AC$4035,$AE$4015:$AE$4035,0)*L2514)</f>
        <v>0</v>
      </c>
      <c r="P2514" s="83">
        <f>SUM(N2514:O2514)</f>
        <v>713529.06757222209</v>
      </c>
      <c r="Q2514" s="157">
        <f>M2514*G2514</f>
        <v>15658905.051492108</v>
      </c>
      <c r="R2514" s="157">
        <f>G2514*P2514</f>
        <v>5480616.7680222383</v>
      </c>
      <c r="S2514" s="83">
        <f>SUM(Q2514:R2514)</f>
        <v>21139521.819514345</v>
      </c>
      <c r="T2514" s="156" t="s">
        <v>50</v>
      </c>
      <c r="U2514" s="132"/>
      <c r="V2514" s="132"/>
      <c r="W2514" s="132"/>
      <c r="X2514" s="44" t="s">
        <v>33</v>
      </c>
      <c r="Y2514" s="44"/>
      <c r="Z2514" s="44" t="s">
        <v>16</v>
      </c>
      <c r="AA2514" s="44" t="s">
        <v>80</v>
      </c>
      <c r="AB2514" s="2">
        <v>3010074.0089606876</v>
      </c>
      <c r="AC2514" s="2">
        <v>23120378.462827042</v>
      </c>
      <c r="AD2514" s="2">
        <f>+M2514</f>
        <v>2038654.4787777774</v>
      </c>
      <c r="AE2514" s="2">
        <f>+AD2514*14%</f>
        <v>285411.62702888885</v>
      </c>
      <c r="AF2514" s="155">
        <f>+AD2514*35%</f>
        <v>713529.06757222209</v>
      </c>
      <c r="AG2514" s="2">
        <f>+AD2514*F2514</f>
        <v>15658905.051492108</v>
      </c>
      <c r="AH2514" s="2">
        <f>+AE2514*F2514</f>
        <v>2192246.7072088951</v>
      </c>
      <c r="AI2514" s="2">
        <f>+AF2514*F2514</f>
        <v>5480616.7680222383</v>
      </c>
      <c r="AJ2514" s="2">
        <f>SUM(AG2514:AI2514)</f>
        <v>23331768.526723243</v>
      </c>
      <c r="AK2514" s="2">
        <f>+AD2514*G2514</f>
        <v>15658905.051492108</v>
      </c>
      <c r="AL2514" s="2">
        <f>+AE2514*G2514</f>
        <v>2192246.7072088951</v>
      </c>
      <c r="AM2514" s="2">
        <f>+AF2514*G2514</f>
        <v>5480616.7680222383</v>
      </c>
      <c r="AN2514" s="155">
        <f>SUM(AK2514:AM2514)</f>
        <v>23331768.526723243</v>
      </c>
      <c r="AQ2514" s="145" t="s">
        <v>525</v>
      </c>
      <c r="AU2514" s="8">
        <f>+BH2514</f>
        <v>250000</v>
      </c>
      <c r="AV2514" s="8">
        <f>+L2514</f>
        <v>2038654.4787777774</v>
      </c>
      <c r="AW2514" s="2">
        <f>+AU2514+AV2514</f>
        <v>2288654.4787777774</v>
      </c>
      <c r="AX2514" s="8">
        <f>F2514*AW2514</f>
        <v>17579155.05149211</v>
      </c>
      <c r="AY2514" s="8">
        <f>IF(AQ2514="CT",7%,5%)*AX2514</f>
        <v>1230540.8536044478</v>
      </c>
      <c r="AZ2514" s="8">
        <f>AX2514*2%</f>
        <v>351583.10102984222</v>
      </c>
      <c r="BA2514" s="8">
        <f>IF(BB2514&gt;0,0,AX2514*5%)</f>
        <v>0</v>
      </c>
      <c r="BB2514" s="8">
        <f>(AX2514-BG2514)*35%</f>
        <v>6152704.2680222383</v>
      </c>
      <c r="BC2514" s="8">
        <f>+AX2514+AY2514+AZ2514+BA2514+BB2514</f>
        <v>25313983.274148639</v>
      </c>
      <c r="BD2514" s="8">
        <f>AX2514-AT2514</f>
        <v>17579155.05149211</v>
      </c>
      <c r="BE2514" s="2"/>
      <c r="BH2514" s="2">
        <v>250000</v>
      </c>
    </row>
    <row r="2515" spans="2:60" ht="51" hidden="1" outlineLevel="1" x14ac:dyDescent="0.2">
      <c r="B2515" s="82">
        <v>26</v>
      </c>
      <c r="C2515" s="144" t="s">
        <v>771</v>
      </c>
      <c r="D2515" s="144"/>
      <c r="E2515" s="82" t="s">
        <v>91</v>
      </c>
      <c r="F2515" s="143">
        <v>4.4053000000000004</v>
      </c>
      <c r="G2515" s="142">
        <f>+[2]THKL!F2524</f>
        <v>4.4053000000000004</v>
      </c>
      <c r="H2515" s="132"/>
      <c r="I2515" s="132"/>
      <c r="J2515" s="132"/>
      <c r="K2515" s="156">
        <f>$K$4010*1000</f>
        <v>15050000</v>
      </c>
      <c r="L2515" s="157">
        <f>'[3]BDG (XD)'!$AA$964*1000</f>
        <v>7690671</v>
      </c>
      <c r="M2515" s="157">
        <f>SUM(K2515:L2515)</f>
        <v>22740671</v>
      </c>
      <c r="N2515" s="83">
        <f>IF(V2515&lt;&gt;"VTC VHm",_xlfn.XLOOKUP(Z2515,$AC$4015:$AC$4035,$AD$4015:$AD$4035,0)*M2515,_xlfn.XLOOKUP(Z2515,$AC$4015:$AC$4035,$AD$4015:$AD$4035,0)*L2515)</f>
        <v>2691734.8499999996</v>
      </c>
      <c r="O2515" s="83">
        <f>IF(V2515&lt;&gt;"VTC VHm",_xlfn.XLOOKUP(Z2515,$AC$4015:$AC$4035,$AE$4015:$AE$4035,0)*M2515,_xlfn.XLOOKUP(Z2515,$AC$4015:$AC$4035,$AE$4015:$AE$4035,0)*L2515)</f>
        <v>0</v>
      </c>
      <c r="P2515" s="83">
        <f>SUM(N2515:O2515)</f>
        <v>2691734.8499999996</v>
      </c>
      <c r="Q2515" s="157">
        <f>M2515*G2515</f>
        <v>100179477.95630001</v>
      </c>
      <c r="R2515" s="157">
        <f>G2515*P2515</f>
        <v>11857899.534705</v>
      </c>
      <c r="S2515" s="83">
        <f>SUM(Q2515:R2515)</f>
        <v>112037377.491005</v>
      </c>
      <c r="T2515" s="156" t="s">
        <v>50</v>
      </c>
      <c r="U2515" s="132"/>
      <c r="V2515" s="82" t="s">
        <v>34</v>
      </c>
      <c r="W2515" s="132"/>
      <c r="X2515" s="44" t="s">
        <v>33</v>
      </c>
      <c r="Y2515" s="44"/>
      <c r="Z2515" s="44" t="s">
        <v>16</v>
      </c>
      <c r="AA2515" s="44" t="s">
        <v>80</v>
      </c>
      <c r="AB2515" s="2">
        <v>24322254.655574158</v>
      </c>
      <c r="AC2515" s="2">
        <v>107146828.43420085</v>
      </c>
      <c r="AD2515" s="2">
        <f>+M2515</f>
        <v>22740671</v>
      </c>
      <c r="AE2515" s="2">
        <f>+AD2515*14%</f>
        <v>3183693.9400000004</v>
      </c>
      <c r="AF2515" s="155">
        <f>+AD2515*35%</f>
        <v>7959234.8499999996</v>
      </c>
      <c r="AG2515" s="2">
        <f>+AD2515*F2515</f>
        <v>100179477.95630001</v>
      </c>
      <c r="AH2515" s="2">
        <f>+AE2515*F2515</f>
        <v>14025126.913882004</v>
      </c>
      <c r="AI2515" s="2">
        <f>+AF2515*F2515</f>
        <v>35062817.284704998</v>
      </c>
      <c r="AJ2515" s="2">
        <f>SUM(AG2515:AI2515)</f>
        <v>149267422.15488702</v>
      </c>
      <c r="AK2515" s="2">
        <f>+AD2515*G2515</f>
        <v>100179477.95630001</v>
      </c>
      <c r="AL2515" s="2">
        <f>+AE2515*G2515</f>
        <v>14025126.913882004</v>
      </c>
      <c r="AM2515" s="2">
        <f>+AF2515*G2515</f>
        <v>35062817.284704998</v>
      </c>
      <c r="AN2515" s="155">
        <f>SUM(AK2515:AM2515)</f>
        <v>149267422.15488702</v>
      </c>
      <c r="AQ2515" s="145" t="s">
        <v>525</v>
      </c>
      <c r="AU2515" s="8">
        <f>+K2515</f>
        <v>15050000</v>
      </c>
      <c r="AV2515" s="8">
        <f>+L2515</f>
        <v>7690671</v>
      </c>
      <c r="AW2515" s="2">
        <f>+M2515</f>
        <v>22740671</v>
      </c>
      <c r="AX2515" s="8">
        <f>F2515*AW2515</f>
        <v>100179477.95630001</v>
      </c>
      <c r="AY2515" s="8">
        <f>IF(AQ2515="CT",7%,5%)*AX2515</f>
        <v>7012563.4569410011</v>
      </c>
      <c r="AZ2515" s="8">
        <f>AX2515*2%</f>
        <v>2003589.5591260002</v>
      </c>
      <c r="BA2515" s="8">
        <f>IF(BB2515&gt;0,0,AX2515*5%)</f>
        <v>0</v>
      </c>
      <c r="BB2515" s="8">
        <f>(AX2515-BG2515)*35%</f>
        <v>11857899.534704998</v>
      </c>
      <c r="BC2515" s="8">
        <f>+AX2515+AY2515+AZ2515+BA2515+BB2515</f>
        <v>121053530.507072</v>
      </c>
      <c r="BD2515" s="8">
        <f>AX2515-AT2515</f>
        <v>100179477.95630001</v>
      </c>
      <c r="BE2515" s="2"/>
      <c r="BG2515" s="7">
        <f>+K2515*F2515</f>
        <v>66299765.000000007</v>
      </c>
      <c r="BH2515" s="2"/>
    </row>
    <row r="2516" spans="2:60" ht="51" hidden="1" outlineLevel="1" x14ac:dyDescent="0.2">
      <c r="B2516" s="82">
        <v>27</v>
      </c>
      <c r="C2516" s="144" t="s">
        <v>770</v>
      </c>
      <c r="D2516" s="144"/>
      <c r="E2516" s="82" t="s">
        <v>91</v>
      </c>
      <c r="F2516" s="143">
        <v>4.0614999999999997</v>
      </c>
      <c r="G2516" s="142">
        <f>+[2]THKL!F2525</f>
        <v>4.0614999999999997</v>
      </c>
      <c r="H2516" s="132"/>
      <c r="I2516" s="132"/>
      <c r="J2516" s="132"/>
      <c r="K2516" s="156">
        <f>$L$4010*1000</f>
        <v>15266666.666666666</v>
      </c>
      <c r="L2516" s="157">
        <f>'[3]BDG (XD)'!$AA$965*1000</f>
        <v>7690671</v>
      </c>
      <c r="M2516" s="157">
        <f>SUM(K2516:L2516)</f>
        <v>22957337.666666664</v>
      </c>
      <c r="N2516" s="83">
        <f>IF(V2516&lt;&gt;"VTC VHm",_xlfn.XLOOKUP(Z2516,$AC$4015:$AC$4035,$AD$4015:$AD$4035,0)*M2516,_xlfn.XLOOKUP(Z2516,$AC$4015:$AC$4035,$AD$4015:$AD$4035,0)*L2516)</f>
        <v>2691734.8499999996</v>
      </c>
      <c r="O2516" s="83">
        <f>IF(V2516&lt;&gt;"VTC VHm",_xlfn.XLOOKUP(Z2516,$AC$4015:$AC$4035,$AE$4015:$AE$4035,0)*M2516,_xlfn.XLOOKUP(Z2516,$AC$4015:$AC$4035,$AE$4015:$AE$4035,0)*L2516)</f>
        <v>0</v>
      </c>
      <c r="P2516" s="83">
        <f>SUM(N2516:O2516)</f>
        <v>2691734.8499999996</v>
      </c>
      <c r="Q2516" s="157">
        <f>M2516*G2516</f>
        <v>93241226.933166653</v>
      </c>
      <c r="R2516" s="157">
        <f>G2516*P2516</f>
        <v>10932481.093274998</v>
      </c>
      <c r="S2516" s="83">
        <f>SUM(Q2516:R2516)</f>
        <v>104173708.02644165</v>
      </c>
      <c r="T2516" s="156" t="s">
        <v>50</v>
      </c>
      <c r="U2516" s="132"/>
      <c r="V2516" s="82" t="s">
        <v>34</v>
      </c>
      <c r="W2516" s="132"/>
      <c r="X2516" s="44" t="s">
        <v>33</v>
      </c>
      <c r="Y2516" s="44"/>
      <c r="Z2516" s="44" t="s">
        <v>16</v>
      </c>
      <c r="AA2516" s="44" t="s">
        <v>80</v>
      </c>
      <c r="AB2516" s="2">
        <v>22802958.863063376</v>
      </c>
      <c r="AC2516" s="2">
        <v>92614217.422331899</v>
      </c>
      <c r="AD2516" s="2">
        <f>+M2516</f>
        <v>22957337.666666664</v>
      </c>
      <c r="AE2516" s="2">
        <f>+AD2516*14%</f>
        <v>3214027.2733333334</v>
      </c>
      <c r="AF2516" s="155">
        <f>+AD2516*35%</f>
        <v>8035068.1833333317</v>
      </c>
      <c r="AG2516" s="2">
        <f>+AD2516*F2516</f>
        <v>93241226.933166653</v>
      </c>
      <c r="AH2516" s="2">
        <f>+AE2516*F2516</f>
        <v>13053771.770643333</v>
      </c>
      <c r="AI2516" s="2">
        <f>+AF2516*F2516</f>
        <v>32634429.426608324</v>
      </c>
      <c r="AJ2516" s="2">
        <f>SUM(AG2516:AI2516)</f>
        <v>138929428.1304183</v>
      </c>
      <c r="AK2516" s="2">
        <f>+AD2516*G2516</f>
        <v>93241226.933166653</v>
      </c>
      <c r="AL2516" s="2">
        <f>+AE2516*G2516</f>
        <v>13053771.770643333</v>
      </c>
      <c r="AM2516" s="2">
        <f>+AF2516*G2516</f>
        <v>32634429.426608324</v>
      </c>
      <c r="AN2516" s="155">
        <f>SUM(AK2516:AM2516)</f>
        <v>138929428.1304183</v>
      </c>
      <c r="AQ2516" s="145" t="s">
        <v>525</v>
      </c>
      <c r="AU2516" s="8">
        <f>+K2516</f>
        <v>15266666.666666666</v>
      </c>
      <c r="AV2516" s="8">
        <f>+L2516</f>
        <v>7690671</v>
      </c>
      <c r="AW2516" s="2">
        <f>+M2516</f>
        <v>22957337.666666664</v>
      </c>
      <c r="AX2516" s="8">
        <f>F2516*AW2516</f>
        <v>93241226.933166653</v>
      </c>
      <c r="AY2516" s="8">
        <f>IF(AQ2516="CT",7%,5%)*AX2516</f>
        <v>6526885.8853216665</v>
      </c>
      <c r="AZ2516" s="8">
        <f>AX2516*2%</f>
        <v>1864824.538663333</v>
      </c>
      <c r="BA2516" s="8">
        <f>IF(BB2516&gt;0,0,AX2516*5%)</f>
        <v>0</v>
      </c>
      <c r="BB2516" s="8">
        <f>(AX2516-BG2516)*35%</f>
        <v>10932481.093274998</v>
      </c>
      <c r="BC2516" s="8">
        <f>+AX2516+AY2516+AZ2516+BA2516+BB2516</f>
        <v>112565418.45042664</v>
      </c>
      <c r="BD2516" s="8">
        <f>AX2516-AT2516</f>
        <v>93241226.933166653</v>
      </c>
      <c r="BE2516" s="2"/>
      <c r="BG2516" s="7">
        <f>+K2516*F2516</f>
        <v>62005566.666666657</v>
      </c>
      <c r="BH2516" s="2"/>
    </row>
    <row r="2517" spans="2:60" ht="51" hidden="1" outlineLevel="1" x14ac:dyDescent="0.2">
      <c r="B2517" s="82">
        <v>28</v>
      </c>
      <c r="C2517" s="144" t="s">
        <v>902</v>
      </c>
      <c r="D2517" s="144"/>
      <c r="E2517" s="82" t="s">
        <v>91</v>
      </c>
      <c r="F2517" s="143">
        <v>11.7837</v>
      </c>
      <c r="G2517" s="142">
        <f>+[2]THKL!F2526</f>
        <v>11.7837</v>
      </c>
      <c r="H2517" s="132"/>
      <c r="I2517" s="132"/>
      <c r="J2517" s="132"/>
      <c r="K2517" s="156">
        <f>$L$4010*1000</f>
        <v>15266666.666666666</v>
      </c>
      <c r="L2517" s="157">
        <f>'[3]BDG (XD)'!$AA$965*1000</f>
        <v>7690671</v>
      </c>
      <c r="M2517" s="157">
        <f>SUM(K2517:L2517)</f>
        <v>22957337.666666664</v>
      </c>
      <c r="N2517" s="83">
        <f>IF(V2517&lt;&gt;"VTC VHm",_xlfn.XLOOKUP(Z2517,$AC$4015:$AC$4035,$AD$4015:$AD$4035,0)*M2517,_xlfn.XLOOKUP(Z2517,$AC$4015:$AC$4035,$AD$4015:$AD$4035,0)*L2517)</f>
        <v>2691734.8499999996</v>
      </c>
      <c r="O2517" s="83">
        <f>IF(V2517&lt;&gt;"VTC VHm",_xlfn.XLOOKUP(Z2517,$AC$4015:$AC$4035,$AE$4015:$AE$4035,0)*M2517,_xlfn.XLOOKUP(Z2517,$AC$4015:$AC$4035,$AE$4015:$AE$4035,0)*L2517)</f>
        <v>0</v>
      </c>
      <c r="P2517" s="83">
        <f>SUM(N2517:O2517)</f>
        <v>2691734.8499999996</v>
      </c>
      <c r="Q2517" s="157">
        <f>M2517*G2517</f>
        <v>270522379.86269999</v>
      </c>
      <c r="R2517" s="157">
        <f>G2517*P2517</f>
        <v>31718595.951944996</v>
      </c>
      <c r="S2517" s="83">
        <f>SUM(Q2517:R2517)</f>
        <v>302240975.81464499</v>
      </c>
      <c r="T2517" s="156" t="s">
        <v>50</v>
      </c>
      <c r="U2517" s="132"/>
      <c r="V2517" s="82" t="s">
        <v>34</v>
      </c>
      <c r="W2517" s="132"/>
      <c r="X2517" s="44" t="s">
        <v>33</v>
      </c>
      <c r="Y2517" s="44"/>
      <c r="Z2517" s="44" t="s">
        <v>16</v>
      </c>
      <c r="AA2517" s="44" t="s">
        <v>80</v>
      </c>
      <c r="AB2517" s="2">
        <v>22491793.057441685</v>
      </c>
      <c r="AC2517" s="2">
        <v>265036541.85097557</v>
      </c>
      <c r="AD2517" s="2">
        <f>+M2517</f>
        <v>22957337.666666664</v>
      </c>
      <c r="AE2517" s="2">
        <f>+AD2517*14%</f>
        <v>3214027.2733333334</v>
      </c>
      <c r="AF2517" s="155">
        <f>+AD2517*35%</f>
        <v>8035068.1833333317</v>
      </c>
      <c r="AG2517" s="2">
        <f>+AD2517*F2517</f>
        <v>270522379.86269999</v>
      </c>
      <c r="AH2517" s="2">
        <f>+AE2517*F2517</f>
        <v>37873133.180777997</v>
      </c>
      <c r="AI2517" s="2">
        <f>+AF2517*F2517</f>
        <v>94682832.951944977</v>
      </c>
      <c r="AJ2517" s="2">
        <f>SUM(AG2517:AI2517)</f>
        <v>403078345.99542296</v>
      </c>
      <c r="AK2517" s="2">
        <f>+AD2517*G2517</f>
        <v>270522379.86269999</v>
      </c>
      <c r="AL2517" s="2">
        <f>+AE2517*G2517</f>
        <v>37873133.180777997</v>
      </c>
      <c r="AM2517" s="2">
        <f>+AF2517*G2517</f>
        <v>94682832.951944977</v>
      </c>
      <c r="AN2517" s="155">
        <f>SUM(AK2517:AM2517)</f>
        <v>403078345.99542296</v>
      </c>
      <c r="AQ2517" s="145" t="s">
        <v>525</v>
      </c>
      <c r="AU2517" s="8">
        <f>+K2517</f>
        <v>15266666.666666666</v>
      </c>
      <c r="AV2517" s="8">
        <f>+L2517</f>
        <v>7690671</v>
      </c>
      <c r="AW2517" s="2">
        <f>+M2517</f>
        <v>22957337.666666664</v>
      </c>
      <c r="AX2517" s="8">
        <f>F2517*AW2517</f>
        <v>270522379.86269999</v>
      </c>
      <c r="AY2517" s="8">
        <f>IF(AQ2517="CT",7%,5%)*AX2517</f>
        <v>18936566.590389002</v>
      </c>
      <c r="AZ2517" s="8">
        <f>AX2517*2%</f>
        <v>5410447.5972539997</v>
      </c>
      <c r="BA2517" s="8">
        <f>IF(BB2517&gt;0,0,AX2517*5%)</f>
        <v>0</v>
      </c>
      <c r="BB2517" s="8">
        <f>(AX2517-BG2517)*35%</f>
        <v>31718595.951944992</v>
      </c>
      <c r="BC2517" s="8">
        <f>+AX2517+AY2517+AZ2517+BA2517+BB2517</f>
        <v>326587990.00228798</v>
      </c>
      <c r="BD2517" s="8">
        <f>AX2517-AT2517</f>
        <v>270522379.86269999</v>
      </c>
      <c r="BE2517" s="2"/>
      <c r="BG2517" s="7">
        <f>+K2517*F2517</f>
        <v>179897820</v>
      </c>
      <c r="BH2517" s="2"/>
    </row>
    <row r="2518" spans="2:60" ht="34" hidden="1" outlineLevel="1" x14ac:dyDescent="0.2">
      <c r="B2518" s="82">
        <v>29</v>
      </c>
      <c r="C2518" s="144" t="s">
        <v>187</v>
      </c>
      <c r="D2518" s="144"/>
      <c r="E2518" s="82" t="s">
        <v>120</v>
      </c>
      <c r="F2518" s="143">
        <v>7.8049999999999997</v>
      </c>
      <c r="G2518" s="142">
        <f>+[2]THKL!F2527</f>
        <v>7.8049999999999997</v>
      </c>
      <c r="H2518" s="132"/>
      <c r="I2518" s="132"/>
      <c r="J2518" s="132"/>
      <c r="K2518" s="156" t="s">
        <v>89</v>
      </c>
      <c r="L2518" s="157">
        <f>'[3]BDG (XD)'!$AA$954*100</f>
        <v>26537135.877452388</v>
      </c>
      <c r="M2518" s="157">
        <f>SUM(K2518:L2518)</f>
        <v>26537135.877452388</v>
      </c>
      <c r="N2518" s="83">
        <f>IF(V2518&lt;&gt;"VTC VHm",_xlfn.XLOOKUP(Z2518,$AC$4015:$AC$4035,$AD$4015:$AD$4035,0)*M2518,_xlfn.XLOOKUP(Z2518,$AC$4015:$AC$4035,$AD$4015:$AD$4035,0)*L2518)</f>
        <v>9287997.5571083352</v>
      </c>
      <c r="O2518" s="83">
        <f>IF(V2518&lt;&gt;"VTC VHm",_xlfn.XLOOKUP(Z2518,$AC$4015:$AC$4035,$AE$4015:$AE$4035,0)*M2518,_xlfn.XLOOKUP(Z2518,$AC$4015:$AC$4035,$AE$4015:$AE$4035,0)*L2518)</f>
        <v>0</v>
      </c>
      <c r="P2518" s="83">
        <f>SUM(N2518:O2518)</f>
        <v>9287997.5571083352</v>
      </c>
      <c r="Q2518" s="157">
        <f>M2518*G2518</f>
        <v>207122345.52351588</v>
      </c>
      <c r="R2518" s="157">
        <f>G2518*P2518</f>
        <v>72492820.933230549</v>
      </c>
      <c r="S2518" s="83">
        <f>SUM(Q2518:R2518)</f>
        <v>279615166.45674646</v>
      </c>
      <c r="T2518" s="156"/>
      <c r="U2518" s="132"/>
      <c r="V2518" s="132"/>
      <c r="W2518" s="132"/>
      <c r="X2518" s="44" t="s">
        <v>33</v>
      </c>
      <c r="Y2518" s="44"/>
      <c r="Z2518" s="44" t="s">
        <v>16</v>
      </c>
      <c r="AA2518" s="44" t="s">
        <v>80</v>
      </c>
      <c r="AB2518" s="2">
        <v>12764743.332693798</v>
      </c>
      <c r="AC2518" s="2">
        <v>99628821.711675093</v>
      </c>
      <c r="AD2518" s="2">
        <f>+M2518</f>
        <v>26537135.877452388</v>
      </c>
      <c r="AE2518" s="2">
        <f>+AD2518*14%</f>
        <v>3715199.0228433348</v>
      </c>
      <c r="AF2518" s="155">
        <f>+AD2518*35%</f>
        <v>9287997.5571083352</v>
      </c>
      <c r="AG2518" s="2">
        <f>+AD2518*F2518</f>
        <v>207122345.52351588</v>
      </c>
      <c r="AH2518" s="2">
        <f>+AE2518*F2518</f>
        <v>28997128.373292226</v>
      </c>
      <c r="AI2518" s="2">
        <f>+AF2518*F2518</f>
        <v>72492820.933230549</v>
      </c>
      <c r="AJ2518" s="2">
        <f>SUM(AG2518:AI2518)</f>
        <v>308612294.83003867</v>
      </c>
      <c r="AK2518" s="2">
        <f>+AD2518*G2518</f>
        <v>207122345.52351588</v>
      </c>
      <c r="AL2518" s="2">
        <f>+AE2518*G2518</f>
        <v>28997128.373292226</v>
      </c>
      <c r="AM2518" s="2">
        <f>+AF2518*G2518</f>
        <v>72492820.933230549</v>
      </c>
      <c r="AN2518" s="155">
        <f>SUM(AK2518:AM2518)</f>
        <v>308612294.83003867</v>
      </c>
      <c r="AQ2518" s="145" t="s">
        <v>525</v>
      </c>
      <c r="AU2518" s="8" t="str">
        <f>+K2518</f>
        <v>Bao gồm</v>
      </c>
      <c r="AV2518" s="8">
        <f>+L2518</f>
        <v>26537135.877452388</v>
      </c>
      <c r="AW2518" s="2">
        <f>+M2518</f>
        <v>26537135.877452388</v>
      </c>
      <c r="AX2518" s="8">
        <f>F2518*AW2518</f>
        <v>207122345.52351588</v>
      </c>
      <c r="AY2518" s="8">
        <f>IF(AQ2518="CT",7%,5%)*AX2518</f>
        <v>14498564.186646113</v>
      </c>
      <c r="AZ2518" s="8">
        <f>AX2518*2%</f>
        <v>4142446.9104703176</v>
      </c>
      <c r="BA2518" s="8">
        <f>IF(BB2518&gt;0,0,AX2518*5%)</f>
        <v>0</v>
      </c>
      <c r="BB2518" s="8">
        <f>(AX2518-BG2518)*35%</f>
        <v>72492820.933230549</v>
      </c>
      <c r="BC2518" s="8">
        <f>+AX2518+AY2518+AZ2518+BA2518+BB2518</f>
        <v>298256177.55386281</v>
      </c>
      <c r="BD2518" s="8">
        <f>AX2518-AT2518</f>
        <v>207122345.52351588</v>
      </c>
      <c r="BE2518" s="2"/>
      <c r="BH2518" s="2"/>
    </row>
    <row r="2519" spans="2:60" s="92" customFormat="1" ht="17" hidden="1" outlineLevel="1" x14ac:dyDescent="0.2">
      <c r="B2519" s="163"/>
      <c r="C2519" s="164" t="s">
        <v>769</v>
      </c>
      <c r="D2519" s="164"/>
      <c r="E2519" s="163"/>
      <c r="F2519" s="162"/>
      <c r="G2519" s="149">
        <f>+[2]THKL!F2528</f>
        <v>0</v>
      </c>
      <c r="H2519" s="158"/>
      <c r="I2519" s="158"/>
      <c r="J2519" s="158"/>
      <c r="K2519" s="159"/>
      <c r="L2519" s="161"/>
      <c r="M2519" s="161">
        <f>SUM(K2519:L2519)</f>
        <v>0</v>
      </c>
      <c r="N2519" s="83">
        <f>IF(V2519&lt;&gt;"VTC VHm",_xlfn.XLOOKUP(Z2519,$AC$4015:$AC$4035,$AD$4015:$AD$4035,0)*M2519,_xlfn.XLOOKUP(Z2519,$AC$4015:$AC$4035,$AD$4015:$AD$4035,0)*L2519)</f>
        <v>0</v>
      </c>
      <c r="O2519" s="83">
        <f>IF(V2519&lt;&gt;"VTC VHm",_xlfn.XLOOKUP(Z2519,$AC$4015:$AC$4035,$AE$4015:$AE$4035,0)*M2519,_xlfn.XLOOKUP(Z2519,$AC$4015:$AC$4035,$AE$4015:$AE$4035,0)*L2519)</f>
        <v>0</v>
      </c>
      <c r="P2519" s="160">
        <f>SUM(N2519:O2519)</f>
        <v>0</v>
      </c>
      <c r="Q2519" s="161">
        <f>M2519*G2519</f>
        <v>0</v>
      </c>
      <c r="R2519" s="161">
        <f>G2519*P2519</f>
        <v>0</v>
      </c>
      <c r="S2519" s="160">
        <f>SUM(Q2519:R2519)</f>
        <v>0</v>
      </c>
      <c r="T2519" s="159"/>
      <c r="U2519" s="158"/>
      <c r="V2519" s="158"/>
      <c r="W2519" s="158"/>
      <c r="X2519" s="94" t="s">
        <v>33</v>
      </c>
      <c r="Y2519" s="94"/>
      <c r="Z2519" s="94" t="s">
        <v>16</v>
      </c>
      <c r="AA2519" s="94" t="s">
        <v>80</v>
      </c>
      <c r="AB2519" s="2"/>
      <c r="AC2519" s="2">
        <v>0</v>
      </c>
      <c r="AD2519" s="93">
        <f>+M2519</f>
        <v>0</v>
      </c>
      <c r="AE2519" s="93">
        <f>+AD2519*14%</f>
        <v>0</v>
      </c>
      <c r="AF2519" s="93">
        <f>+AD2519*35%</f>
        <v>0</v>
      </c>
      <c r="AG2519" s="93">
        <f>+AD2519*F2519</f>
        <v>0</v>
      </c>
      <c r="AH2519" s="93">
        <f>+AE2519*F2519</f>
        <v>0</v>
      </c>
      <c r="AI2519" s="93">
        <f>+AF2519*F2519</f>
        <v>0</v>
      </c>
      <c r="AJ2519" s="93">
        <f>SUM(AG2519:AI2519)</f>
        <v>0</v>
      </c>
      <c r="AK2519" s="93">
        <f>+AD2519*G2519</f>
        <v>0</v>
      </c>
      <c r="AL2519" s="93">
        <f>+AE2519*G2519</f>
        <v>0</v>
      </c>
      <c r="AM2519" s="93">
        <f>+AF2519*G2519</f>
        <v>0</v>
      </c>
      <c r="AN2519" s="93">
        <f>SUM(AK2519:AM2519)</f>
        <v>0</v>
      </c>
      <c r="AQ2519" s="145" t="s">
        <v>525</v>
      </c>
      <c r="AU2519" s="8">
        <f>+K2519</f>
        <v>0</v>
      </c>
      <c r="AV2519" s="8">
        <f>+L2519</f>
        <v>0</v>
      </c>
      <c r="AW2519" s="2">
        <f>+M2519</f>
        <v>0</v>
      </c>
      <c r="AX2519" s="8">
        <f>F2519*AW2519</f>
        <v>0</v>
      </c>
      <c r="AY2519" s="8">
        <f>IF(AQ2519="CT",7%,5%)*AX2519</f>
        <v>0</v>
      </c>
      <c r="AZ2519" s="8">
        <f>AX2519*2%</f>
        <v>0</v>
      </c>
      <c r="BA2519" s="8">
        <f>IF(BB2519&gt;0,0,AX2519*5%)</f>
        <v>0</v>
      </c>
      <c r="BB2519" s="8">
        <f>(AX2519-BG2519)*35%</f>
        <v>0</v>
      </c>
      <c r="BC2519" s="8">
        <f>+AX2519+AY2519+AZ2519+BA2519+BB2519</f>
        <v>0</v>
      </c>
      <c r="BD2519" s="8">
        <f>AX2519-AT2519</f>
        <v>0</v>
      </c>
      <c r="BE2519" s="2"/>
      <c r="BH2519" s="2"/>
    </row>
    <row r="2520" spans="2:60" ht="34" hidden="1" outlineLevel="1" x14ac:dyDescent="0.2">
      <c r="B2520" s="82">
        <v>30</v>
      </c>
      <c r="C2520" s="144" t="s">
        <v>127</v>
      </c>
      <c r="D2520" s="144"/>
      <c r="E2520" s="82" t="s">
        <v>104</v>
      </c>
      <c r="F2520" s="143">
        <v>159.09200000000001</v>
      </c>
      <c r="G2520" s="142">
        <f>+[2]THKL!F2529</f>
        <v>159.09200000000001</v>
      </c>
      <c r="H2520" s="132"/>
      <c r="I2520" s="132"/>
      <c r="J2520" s="132"/>
      <c r="K2520" s="156" t="str">
        <f>$K$750</f>
        <v>Bao gồm</v>
      </c>
      <c r="L2520" s="157">
        <f>$L$750</f>
        <v>2123825.9787777774</v>
      </c>
      <c r="M2520" s="157">
        <f>SUM(K2520:L2520)</f>
        <v>2123825.9787777774</v>
      </c>
      <c r="N2520" s="83">
        <f>IF(V2520&lt;&gt;"VTC VHm",_xlfn.XLOOKUP(Z2520,$AC$4015:$AC$4035,$AD$4015:$AD$4035,0)*M2520,_xlfn.XLOOKUP(Z2520,$AC$4015:$AC$4035,$AD$4015:$AD$4035,0)*L2520)</f>
        <v>743339.092572222</v>
      </c>
      <c r="O2520" s="83">
        <f>IF(V2520&lt;&gt;"VTC VHm",_xlfn.XLOOKUP(Z2520,$AC$4015:$AC$4035,$AE$4015:$AE$4035,0)*M2520,_xlfn.XLOOKUP(Z2520,$AC$4015:$AC$4035,$AE$4015:$AE$4035,0)*L2520)</f>
        <v>0</v>
      </c>
      <c r="P2520" s="83">
        <f>SUM(N2520:O2520)</f>
        <v>743339.092572222</v>
      </c>
      <c r="Q2520" s="157">
        <f>M2520*G2520</f>
        <v>337883722.61571419</v>
      </c>
      <c r="R2520" s="157">
        <f>G2520*P2520</f>
        <v>118259302.91549996</v>
      </c>
      <c r="S2520" s="83">
        <f>SUM(Q2520:R2520)</f>
        <v>456143025.53121412</v>
      </c>
      <c r="T2520" s="156" t="s">
        <v>50</v>
      </c>
      <c r="U2520" s="132"/>
      <c r="V2520" s="132"/>
      <c r="W2520" s="132"/>
      <c r="X2520" s="44" t="s">
        <v>33</v>
      </c>
      <c r="Y2520" s="44"/>
      <c r="Z2520" s="44" t="s">
        <v>16</v>
      </c>
      <c r="AA2520" s="44" t="s">
        <v>80</v>
      </c>
      <c r="AB2520" s="2">
        <v>2599681.482935688</v>
      </c>
      <c r="AC2520" s="2">
        <v>413588526.48320448</v>
      </c>
      <c r="AD2520" s="2">
        <f>+M2520</f>
        <v>2123825.9787777774</v>
      </c>
      <c r="AE2520" s="2">
        <f>+AD2520*14%</f>
        <v>297335.63702888886</v>
      </c>
      <c r="AF2520" s="155">
        <f>+AD2520*35%</f>
        <v>743339.092572222</v>
      </c>
      <c r="AG2520" s="2">
        <f>+AD2520*F2520</f>
        <v>337883722.61571419</v>
      </c>
      <c r="AH2520" s="2">
        <f>+AE2520*F2520</f>
        <v>47303721.16619999</v>
      </c>
      <c r="AI2520" s="2">
        <f>+AF2520*F2520</f>
        <v>118259302.91549996</v>
      </c>
      <c r="AJ2520" s="2">
        <f>SUM(AG2520:AI2520)</f>
        <v>503446746.69741416</v>
      </c>
      <c r="AK2520" s="2">
        <f>+AD2520*G2520</f>
        <v>337883722.61571419</v>
      </c>
      <c r="AL2520" s="2">
        <f>+AE2520*G2520</f>
        <v>47303721.16619999</v>
      </c>
      <c r="AM2520" s="2">
        <f>+AF2520*G2520</f>
        <v>118259302.91549996</v>
      </c>
      <c r="AN2520" s="155">
        <f>SUM(AK2520:AM2520)</f>
        <v>503446746.69741416</v>
      </c>
      <c r="AQ2520" s="145" t="s">
        <v>525</v>
      </c>
      <c r="AU2520" s="8">
        <f>+BH2520</f>
        <v>250000</v>
      </c>
      <c r="AV2520" s="8">
        <f>+L2520</f>
        <v>2123825.9787777774</v>
      </c>
      <c r="AW2520" s="2">
        <f>+AU2520+AV2520</f>
        <v>2373825.9787777774</v>
      </c>
      <c r="AX2520" s="8">
        <f>F2520*AW2520</f>
        <v>377656722.61571419</v>
      </c>
      <c r="AY2520" s="8">
        <f>IF(AQ2520="CT",7%,5%)*AX2520</f>
        <v>26435970.583099995</v>
      </c>
      <c r="AZ2520" s="8">
        <f>AX2520*2%</f>
        <v>7553134.4523142837</v>
      </c>
      <c r="BA2520" s="8">
        <f>IF(BB2520&gt;0,0,AX2520*5%)</f>
        <v>0</v>
      </c>
      <c r="BB2520" s="8">
        <f>(AX2520-BG2520)*35%</f>
        <v>132179852.91549996</v>
      </c>
      <c r="BC2520" s="8">
        <f>+AX2520+AY2520+AZ2520+BA2520+BB2520</f>
        <v>543825680.56662846</v>
      </c>
      <c r="BD2520" s="8">
        <f>AX2520-AT2520</f>
        <v>377656722.61571419</v>
      </c>
      <c r="BE2520" s="2"/>
      <c r="BH2520" s="2">
        <v>250000</v>
      </c>
    </row>
    <row r="2521" spans="2:60" ht="51" hidden="1" outlineLevel="1" x14ac:dyDescent="0.2">
      <c r="B2521" s="82">
        <v>31</v>
      </c>
      <c r="C2521" s="144" t="s">
        <v>191</v>
      </c>
      <c r="D2521" s="144"/>
      <c r="E2521" s="82" t="s">
        <v>91</v>
      </c>
      <c r="F2521" s="143">
        <v>7.2439</v>
      </c>
      <c r="G2521" s="142">
        <f>+[2]THKL!F2530</f>
        <v>7.2439</v>
      </c>
      <c r="H2521" s="132"/>
      <c r="I2521" s="132"/>
      <c r="J2521" s="132"/>
      <c r="K2521" s="156">
        <f>$K$4010*1000</f>
        <v>15050000</v>
      </c>
      <c r="L2521" s="157">
        <f>'[3]BDG (XD)'!$AA$967*1000</f>
        <v>7690671</v>
      </c>
      <c r="M2521" s="157">
        <f>SUM(K2521:L2521)</f>
        <v>22740671</v>
      </c>
      <c r="N2521" s="83">
        <f>IF(V2521&lt;&gt;"VTC VHm",_xlfn.XLOOKUP(Z2521,$AC$4015:$AC$4035,$AD$4015:$AD$4035,0)*M2521,_xlfn.XLOOKUP(Z2521,$AC$4015:$AC$4035,$AD$4015:$AD$4035,0)*L2521)</f>
        <v>2691734.8499999996</v>
      </c>
      <c r="O2521" s="83">
        <f>IF(V2521&lt;&gt;"VTC VHm",_xlfn.XLOOKUP(Z2521,$AC$4015:$AC$4035,$AE$4015:$AE$4035,0)*M2521,_xlfn.XLOOKUP(Z2521,$AC$4015:$AC$4035,$AE$4015:$AE$4035,0)*L2521)</f>
        <v>0</v>
      </c>
      <c r="P2521" s="83">
        <f>SUM(N2521:O2521)</f>
        <v>2691734.8499999996</v>
      </c>
      <c r="Q2521" s="157">
        <f>M2521*G2521</f>
        <v>164731146.65689999</v>
      </c>
      <c r="R2521" s="157">
        <f>G2521*P2521</f>
        <v>19498658.079914998</v>
      </c>
      <c r="S2521" s="83">
        <f>SUM(Q2521:R2521)</f>
        <v>184229804.73681498</v>
      </c>
      <c r="T2521" s="156" t="s">
        <v>50</v>
      </c>
      <c r="U2521" s="132"/>
      <c r="V2521" s="82" t="s">
        <v>34</v>
      </c>
      <c r="W2521" s="132"/>
      <c r="X2521" s="44" t="s">
        <v>33</v>
      </c>
      <c r="Y2521" s="44"/>
      <c r="Z2521" s="44" t="s">
        <v>16</v>
      </c>
      <c r="AA2521" s="44" t="s">
        <v>80</v>
      </c>
      <c r="AB2521" s="2">
        <v>24758731.006874155</v>
      </c>
      <c r="AC2521" s="2">
        <v>179349771.5406957</v>
      </c>
      <c r="AD2521" s="2">
        <f>+M2521</f>
        <v>22740671</v>
      </c>
      <c r="AE2521" s="2">
        <f>+AD2521*14%</f>
        <v>3183693.9400000004</v>
      </c>
      <c r="AF2521" s="155">
        <f>+AD2521*35%</f>
        <v>7959234.8499999996</v>
      </c>
      <c r="AG2521" s="2">
        <f>+AD2521*F2521</f>
        <v>164731146.65689999</v>
      </c>
      <c r="AH2521" s="2">
        <f>+AE2521*F2521</f>
        <v>23062360.531966005</v>
      </c>
      <c r="AI2521" s="2">
        <f>+AF2521*F2521</f>
        <v>57655901.329914995</v>
      </c>
      <c r="AJ2521" s="2">
        <f>SUM(AG2521:AI2521)</f>
        <v>245449408.51878098</v>
      </c>
      <c r="AK2521" s="2">
        <f>+AD2521*G2521</f>
        <v>164731146.65689999</v>
      </c>
      <c r="AL2521" s="2">
        <f>+AE2521*G2521</f>
        <v>23062360.531966005</v>
      </c>
      <c r="AM2521" s="2">
        <f>+AF2521*G2521</f>
        <v>57655901.329914995</v>
      </c>
      <c r="AN2521" s="155">
        <f>SUM(AK2521:AM2521)</f>
        <v>245449408.51878098</v>
      </c>
      <c r="AQ2521" s="145" t="s">
        <v>525</v>
      </c>
      <c r="AU2521" s="8">
        <f>+K2521</f>
        <v>15050000</v>
      </c>
      <c r="AV2521" s="8">
        <f>+L2521</f>
        <v>7690671</v>
      </c>
      <c r="AW2521" s="2">
        <f>+M2521</f>
        <v>22740671</v>
      </c>
      <c r="AX2521" s="8">
        <f>F2521*AW2521</f>
        <v>164731146.65689999</v>
      </c>
      <c r="AY2521" s="8">
        <f>IF(AQ2521="CT",7%,5%)*AX2521</f>
        <v>11531180.265983</v>
      </c>
      <c r="AZ2521" s="8">
        <f>AX2521*2%</f>
        <v>3294622.9331379998</v>
      </c>
      <c r="BA2521" s="8">
        <f>IF(BB2521&gt;0,0,AX2521*5%)</f>
        <v>0</v>
      </c>
      <c r="BB2521" s="8">
        <f>(AX2521-BG2521)*35%</f>
        <v>19498658.079914995</v>
      </c>
      <c r="BC2521" s="8">
        <f>+AX2521+AY2521+AZ2521+BA2521+BB2521</f>
        <v>199055607.93593597</v>
      </c>
      <c r="BD2521" s="8">
        <f>AX2521-AT2521</f>
        <v>164731146.65689999</v>
      </c>
      <c r="BE2521" s="2"/>
      <c r="BG2521" s="7">
        <f>+K2521*F2521</f>
        <v>109020695</v>
      </c>
      <c r="BH2521" s="2"/>
    </row>
    <row r="2522" spans="2:60" ht="51" hidden="1" outlineLevel="1" x14ac:dyDescent="0.2">
      <c r="B2522" s="82">
        <v>32</v>
      </c>
      <c r="C2522" s="144" t="s">
        <v>768</v>
      </c>
      <c r="D2522" s="144"/>
      <c r="E2522" s="82" t="s">
        <v>91</v>
      </c>
      <c r="F2522" s="143">
        <v>15.1099</v>
      </c>
      <c r="G2522" s="142">
        <f>+[2]THKL!F2531</f>
        <v>15.1099</v>
      </c>
      <c r="H2522" s="132"/>
      <c r="I2522" s="132"/>
      <c r="J2522" s="132"/>
      <c r="K2522" s="156">
        <f>$L$4010*1000</f>
        <v>15266666.666666666</v>
      </c>
      <c r="L2522" s="157">
        <f>'[3]BDG (XD)'!$AA$967*1000</f>
        <v>7690671</v>
      </c>
      <c r="M2522" s="157">
        <f>SUM(K2522:L2522)</f>
        <v>22957337.666666664</v>
      </c>
      <c r="N2522" s="83">
        <f>IF(V2522&lt;&gt;"VTC VHm",_xlfn.XLOOKUP(Z2522,$AC$4015:$AC$4035,$AD$4015:$AD$4035,0)*M2522,_xlfn.XLOOKUP(Z2522,$AC$4015:$AC$4035,$AD$4015:$AD$4035,0)*L2522)</f>
        <v>2691734.8499999996</v>
      </c>
      <c r="O2522" s="83">
        <f>IF(V2522&lt;&gt;"VTC VHm",_xlfn.XLOOKUP(Z2522,$AC$4015:$AC$4035,$AE$4015:$AE$4035,0)*M2522,_xlfn.XLOOKUP(Z2522,$AC$4015:$AC$4035,$AE$4015:$AE$4035,0)*L2522)</f>
        <v>0</v>
      </c>
      <c r="P2522" s="83">
        <f>SUM(N2522:O2522)</f>
        <v>2691734.8499999996</v>
      </c>
      <c r="Q2522" s="157">
        <f>M2522*G2522</f>
        <v>346883076.40956664</v>
      </c>
      <c r="R2522" s="157">
        <f>G2522*P2522</f>
        <v>40671844.410014994</v>
      </c>
      <c r="S2522" s="83">
        <f>SUM(Q2522:R2522)</f>
        <v>387554920.81958163</v>
      </c>
      <c r="T2522" s="156" t="s">
        <v>50</v>
      </c>
      <c r="U2522" s="132"/>
      <c r="V2522" s="82" t="s">
        <v>34</v>
      </c>
      <c r="W2522" s="132"/>
      <c r="X2522" s="44" t="s">
        <v>33</v>
      </c>
      <c r="Y2522" s="44"/>
      <c r="Z2522" s="44" t="s">
        <v>16</v>
      </c>
      <c r="AA2522" s="44" t="s">
        <v>80</v>
      </c>
      <c r="AB2522" s="2">
        <v>22857568.06301016</v>
      </c>
      <c r="AC2522" s="2">
        <v>345375567.67527723</v>
      </c>
      <c r="AD2522" s="2">
        <f>+M2522</f>
        <v>22957337.666666664</v>
      </c>
      <c r="AE2522" s="2">
        <f>+AD2522*14%</f>
        <v>3214027.2733333334</v>
      </c>
      <c r="AF2522" s="155">
        <f>+AD2522*35%</f>
        <v>8035068.1833333317</v>
      </c>
      <c r="AG2522" s="2">
        <f>+AD2522*F2522</f>
        <v>346883076.40956664</v>
      </c>
      <c r="AH2522" s="2">
        <f>+AE2522*F2522</f>
        <v>48563630.697339334</v>
      </c>
      <c r="AI2522" s="2">
        <f>+AF2522*F2522</f>
        <v>121409076.7433483</v>
      </c>
      <c r="AJ2522" s="2">
        <f>SUM(AG2522:AI2522)</f>
        <v>516855783.8502543</v>
      </c>
      <c r="AK2522" s="2">
        <f>+AD2522*G2522</f>
        <v>346883076.40956664</v>
      </c>
      <c r="AL2522" s="2">
        <f>+AE2522*G2522</f>
        <v>48563630.697339334</v>
      </c>
      <c r="AM2522" s="2">
        <f>+AF2522*G2522</f>
        <v>121409076.7433483</v>
      </c>
      <c r="AN2522" s="155">
        <f>SUM(AK2522:AM2522)</f>
        <v>516855783.8502543</v>
      </c>
      <c r="AQ2522" s="145" t="s">
        <v>525</v>
      </c>
      <c r="AU2522" s="8">
        <f>+K2522</f>
        <v>15266666.666666666</v>
      </c>
      <c r="AV2522" s="8">
        <f>+L2522</f>
        <v>7690671</v>
      </c>
      <c r="AW2522" s="2">
        <f>+M2522</f>
        <v>22957337.666666664</v>
      </c>
      <c r="AX2522" s="8">
        <f>F2522*AW2522</f>
        <v>346883076.40956664</v>
      </c>
      <c r="AY2522" s="8">
        <f>IF(AQ2522="CT",7%,5%)*AX2522</f>
        <v>24281815.348669667</v>
      </c>
      <c r="AZ2522" s="8">
        <f>AX2522*2%</f>
        <v>6937661.5281913327</v>
      </c>
      <c r="BA2522" s="8">
        <f>IF(BB2522&gt;0,0,AX2522*5%)</f>
        <v>0</v>
      </c>
      <c r="BB2522" s="8">
        <f>(AX2522-BG2522)*35%</f>
        <v>40671844.410014994</v>
      </c>
      <c r="BC2522" s="8">
        <f>+AX2522+AY2522+AZ2522+BA2522+BB2522</f>
        <v>418774397.6964426</v>
      </c>
      <c r="BD2522" s="8">
        <f>AX2522-AT2522</f>
        <v>346883076.40956664</v>
      </c>
      <c r="BE2522" s="2"/>
      <c r="BG2522" s="7">
        <f>+K2522*F2522</f>
        <v>230677806.66666666</v>
      </c>
      <c r="BH2522" s="2"/>
    </row>
    <row r="2523" spans="2:60" ht="51" hidden="1" outlineLevel="1" x14ac:dyDescent="0.2">
      <c r="B2523" s="82">
        <v>33</v>
      </c>
      <c r="C2523" s="144" t="s">
        <v>767</v>
      </c>
      <c r="D2523" s="144"/>
      <c r="E2523" s="82" t="s">
        <v>91</v>
      </c>
      <c r="F2523" s="143">
        <v>20.116700000000002</v>
      </c>
      <c r="G2523" s="142">
        <f>+[2]THKL!F2532</f>
        <v>20.116700000000002</v>
      </c>
      <c r="H2523" s="132"/>
      <c r="I2523" s="132"/>
      <c r="J2523" s="132"/>
      <c r="K2523" s="156">
        <f>$L$4010*1000</f>
        <v>15266666.666666666</v>
      </c>
      <c r="L2523" s="157">
        <f>'[3]BDG (XD)'!$AA$967*1000</f>
        <v>7690671</v>
      </c>
      <c r="M2523" s="157">
        <f>SUM(K2523:L2523)</f>
        <v>22957337.666666664</v>
      </c>
      <c r="N2523" s="83">
        <f>IF(V2523&lt;&gt;"VTC VHm",_xlfn.XLOOKUP(Z2523,$AC$4015:$AC$4035,$AD$4015:$AD$4035,0)*M2523,_xlfn.XLOOKUP(Z2523,$AC$4015:$AC$4035,$AD$4015:$AD$4035,0)*L2523)</f>
        <v>2691734.8499999996</v>
      </c>
      <c r="O2523" s="83">
        <f>IF(V2523&lt;&gt;"VTC VHm",_xlfn.XLOOKUP(Z2523,$AC$4015:$AC$4035,$AE$4015:$AE$4035,0)*M2523,_xlfn.XLOOKUP(Z2523,$AC$4015:$AC$4035,$AE$4015:$AE$4035,0)*L2523)</f>
        <v>0</v>
      </c>
      <c r="P2523" s="83">
        <f>SUM(N2523:O2523)</f>
        <v>2691734.8499999996</v>
      </c>
      <c r="Q2523" s="157">
        <f>M2523*G2523</f>
        <v>461825874.63903332</v>
      </c>
      <c r="R2523" s="157">
        <f>G2523*P2523</f>
        <v>54148822.456994995</v>
      </c>
      <c r="S2523" s="83">
        <f>SUM(Q2523:R2523)</f>
        <v>515974697.09602833</v>
      </c>
      <c r="T2523" s="156" t="s">
        <v>50</v>
      </c>
      <c r="U2523" s="132"/>
      <c r="V2523" s="82" t="s">
        <v>34</v>
      </c>
      <c r="W2523" s="132"/>
      <c r="X2523" s="44" t="s">
        <v>33</v>
      </c>
      <c r="Y2523" s="44"/>
      <c r="Z2523" s="44" t="s">
        <v>16</v>
      </c>
      <c r="AA2523" s="44" t="s">
        <v>80</v>
      </c>
      <c r="AB2523" s="2">
        <v>22565753.319565415</v>
      </c>
      <c r="AC2523" s="2">
        <v>453948489.80370164</v>
      </c>
      <c r="AD2523" s="2">
        <f>+M2523</f>
        <v>22957337.666666664</v>
      </c>
      <c r="AE2523" s="2">
        <f>+AD2523*14%</f>
        <v>3214027.2733333334</v>
      </c>
      <c r="AF2523" s="155">
        <f>+AD2523*35%</f>
        <v>8035068.1833333317</v>
      </c>
      <c r="AG2523" s="2">
        <f>+AD2523*F2523</f>
        <v>461825874.63903332</v>
      </c>
      <c r="AH2523" s="2">
        <f>+AE2523*F2523</f>
        <v>64655622.449464671</v>
      </c>
      <c r="AI2523" s="2">
        <f>+AF2523*F2523</f>
        <v>161639056.12366164</v>
      </c>
      <c r="AJ2523" s="2">
        <f>SUM(AG2523:AI2523)</f>
        <v>688120553.21215963</v>
      </c>
      <c r="AK2523" s="2">
        <f>+AD2523*G2523</f>
        <v>461825874.63903332</v>
      </c>
      <c r="AL2523" s="2">
        <f>+AE2523*G2523</f>
        <v>64655622.449464671</v>
      </c>
      <c r="AM2523" s="2">
        <f>+AF2523*G2523</f>
        <v>161639056.12366164</v>
      </c>
      <c r="AN2523" s="155">
        <f>SUM(AK2523:AM2523)</f>
        <v>688120553.21215963</v>
      </c>
      <c r="AQ2523" s="145" t="s">
        <v>525</v>
      </c>
      <c r="AU2523" s="8">
        <f>+K2523</f>
        <v>15266666.666666666</v>
      </c>
      <c r="AV2523" s="8">
        <f>+L2523</f>
        <v>7690671</v>
      </c>
      <c r="AW2523" s="2">
        <f>+M2523</f>
        <v>22957337.666666664</v>
      </c>
      <c r="AX2523" s="8">
        <f>F2523*AW2523</f>
        <v>461825874.63903332</v>
      </c>
      <c r="AY2523" s="8">
        <f>IF(AQ2523="CT",7%,5%)*AX2523</f>
        <v>32327811.224732336</v>
      </c>
      <c r="AZ2523" s="8">
        <f>AX2523*2%</f>
        <v>9236517.4927806668</v>
      </c>
      <c r="BA2523" s="8">
        <f>IF(BB2523&gt;0,0,AX2523*5%)</f>
        <v>0</v>
      </c>
      <c r="BB2523" s="8">
        <f>(AX2523-BG2523)*35%</f>
        <v>54148822.456994981</v>
      </c>
      <c r="BC2523" s="8">
        <f>+AX2523+AY2523+AZ2523+BA2523+BB2523</f>
        <v>557539025.81354129</v>
      </c>
      <c r="BD2523" s="8">
        <f>AX2523-AT2523</f>
        <v>461825874.63903332</v>
      </c>
      <c r="BE2523" s="2"/>
      <c r="BG2523" s="7">
        <f>+K2523*F2523</f>
        <v>307114953.33333337</v>
      </c>
      <c r="BH2523" s="2"/>
    </row>
    <row r="2524" spans="2:60" ht="17" hidden="1" outlineLevel="1" x14ac:dyDescent="0.2">
      <c r="B2524" s="82">
        <v>34</v>
      </c>
      <c r="C2524" s="144" t="s">
        <v>124</v>
      </c>
      <c r="D2524" s="144"/>
      <c r="E2524" s="82" t="s">
        <v>120</v>
      </c>
      <c r="F2524" s="143">
        <v>19.5761</v>
      </c>
      <c r="G2524" s="142">
        <f>+[2]THKL!F2533</f>
        <v>19.5761</v>
      </c>
      <c r="H2524" s="132"/>
      <c r="I2524" s="132"/>
      <c r="J2524" s="132"/>
      <c r="K2524" s="156" t="s">
        <v>89</v>
      </c>
      <c r="L2524" s="157">
        <f>'[3]BDG (XD)'!$AA$955*100</f>
        <v>26537135.877452388</v>
      </c>
      <c r="M2524" s="157">
        <f>SUM(K2524:L2524)</f>
        <v>26537135.877452388</v>
      </c>
      <c r="N2524" s="83">
        <f>IF(V2524&lt;&gt;"VTC VHm",_xlfn.XLOOKUP(Z2524,$AC$4015:$AC$4035,$AD$4015:$AD$4035,0)*M2524,_xlfn.XLOOKUP(Z2524,$AC$4015:$AC$4035,$AD$4015:$AD$4035,0)*L2524)</f>
        <v>9287997.5571083352</v>
      </c>
      <c r="O2524" s="83">
        <f>IF(V2524&lt;&gt;"VTC VHm",_xlfn.XLOOKUP(Z2524,$AC$4015:$AC$4035,$AE$4015:$AE$4035,0)*M2524,_xlfn.XLOOKUP(Z2524,$AC$4015:$AC$4035,$AE$4015:$AE$4035,0)*L2524)</f>
        <v>0</v>
      </c>
      <c r="P2524" s="83">
        <f>SUM(N2524:O2524)</f>
        <v>9287997.5571083352</v>
      </c>
      <c r="Q2524" s="157">
        <f>M2524*G2524</f>
        <v>519493625.65059572</v>
      </c>
      <c r="R2524" s="157">
        <f>G2524*P2524</f>
        <v>181822768.97770849</v>
      </c>
      <c r="S2524" s="83">
        <f>SUM(Q2524:R2524)</f>
        <v>701316394.62830424</v>
      </c>
      <c r="T2524" s="156" t="s">
        <v>50</v>
      </c>
      <c r="U2524" s="132"/>
      <c r="V2524" s="132"/>
      <c r="W2524" s="132"/>
      <c r="X2524" s="44" t="s">
        <v>33</v>
      </c>
      <c r="Y2524" s="44"/>
      <c r="Z2524" s="44" t="s">
        <v>16</v>
      </c>
      <c r="AA2524" s="44" t="s">
        <v>80</v>
      </c>
      <c r="AB2524" s="2">
        <v>13827954.24186608</v>
      </c>
      <c r="AC2524" s="2">
        <v>270697415.03419459</v>
      </c>
      <c r="AD2524" s="2">
        <f>+M2524</f>
        <v>26537135.877452388</v>
      </c>
      <c r="AE2524" s="2">
        <f>+AD2524*14%</f>
        <v>3715199.0228433348</v>
      </c>
      <c r="AF2524" s="155">
        <f>+AD2524*35%</f>
        <v>9287997.5571083352</v>
      </c>
      <c r="AG2524" s="2">
        <f>+AD2524*F2524</f>
        <v>519493625.65059572</v>
      </c>
      <c r="AH2524" s="2">
        <f>+AE2524*F2524</f>
        <v>72729107.591083407</v>
      </c>
      <c r="AI2524" s="2">
        <f>+AF2524*F2524</f>
        <v>181822768.97770849</v>
      </c>
      <c r="AJ2524" s="2">
        <f>SUM(AG2524:AI2524)</f>
        <v>774045502.21938765</v>
      </c>
      <c r="AK2524" s="2">
        <f>+AD2524*G2524</f>
        <v>519493625.65059572</v>
      </c>
      <c r="AL2524" s="2">
        <f>+AE2524*G2524</f>
        <v>72729107.591083407</v>
      </c>
      <c r="AM2524" s="2">
        <f>+AF2524*G2524</f>
        <v>181822768.97770849</v>
      </c>
      <c r="AN2524" s="155">
        <f>SUM(AK2524:AM2524)</f>
        <v>774045502.21938765</v>
      </c>
      <c r="AQ2524" s="145" t="s">
        <v>525</v>
      </c>
      <c r="AU2524" s="8" t="str">
        <f>+K2524</f>
        <v>Bao gồm</v>
      </c>
      <c r="AV2524" s="8">
        <f>+L2524</f>
        <v>26537135.877452388</v>
      </c>
      <c r="AW2524" s="2">
        <f>+M2524</f>
        <v>26537135.877452388</v>
      </c>
      <c r="AX2524" s="8">
        <f>F2524*AW2524</f>
        <v>519493625.65059572</v>
      </c>
      <c r="AY2524" s="8">
        <f>IF(AQ2524="CT",7%,5%)*AX2524</f>
        <v>36364553.795541704</v>
      </c>
      <c r="AZ2524" s="8">
        <f>AX2524*2%</f>
        <v>10389872.513011916</v>
      </c>
      <c r="BA2524" s="8">
        <f>IF(BB2524&gt;0,0,AX2524*5%)</f>
        <v>0</v>
      </c>
      <c r="BB2524" s="8">
        <f>(AX2524-BG2524)*35%</f>
        <v>181822768.97770849</v>
      </c>
      <c r="BC2524" s="8">
        <f>+AX2524+AY2524+AZ2524+BA2524+BB2524</f>
        <v>748070820.93685782</v>
      </c>
      <c r="BD2524" s="8">
        <f>AX2524-AT2524</f>
        <v>519493625.65059572</v>
      </c>
      <c r="BE2524" s="2"/>
      <c r="BH2524" s="2"/>
    </row>
    <row r="2525" spans="2:60" ht="34" hidden="1" outlineLevel="1" x14ac:dyDescent="0.2">
      <c r="B2525" s="82">
        <v>35</v>
      </c>
      <c r="C2525" s="144" t="s">
        <v>765</v>
      </c>
      <c r="D2525" s="144"/>
      <c r="E2525" s="82" t="s">
        <v>104</v>
      </c>
      <c r="F2525" s="143">
        <v>513.72349999999994</v>
      </c>
      <c r="G2525" s="142">
        <f>+[2]THKL!F2534</f>
        <v>513.72349999999994</v>
      </c>
      <c r="H2525" s="132"/>
      <c r="I2525" s="132"/>
      <c r="J2525" s="132"/>
      <c r="K2525" s="156" t="str">
        <f>$K$750</f>
        <v>Bao gồm</v>
      </c>
      <c r="L2525" s="157">
        <f>$L$750</f>
        <v>2123825.9787777774</v>
      </c>
      <c r="M2525" s="157">
        <f>SUM(K2525:L2525)</f>
        <v>2123825.9787777774</v>
      </c>
      <c r="N2525" s="83">
        <f>IF(V2525&lt;&gt;"VTC VHm",_xlfn.XLOOKUP(Z2525,$AC$4015:$AC$4035,$AD$4015:$AD$4035,0)*M2525,_xlfn.XLOOKUP(Z2525,$AC$4015:$AC$4035,$AD$4015:$AD$4035,0)*L2525)</f>
        <v>743339.092572222</v>
      </c>
      <c r="O2525" s="83">
        <f>IF(V2525&lt;&gt;"VTC VHm",_xlfn.XLOOKUP(Z2525,$AC$4015:$AC$4035,$AE$4015:$AE$4035,0)*M2525,_xlfn.XLOOKUP(Z2525,$AC$4015:$AC$4035,$AE$4015:$AE$4035,0)*L2525)</f>
        <v>0</v>
      </c>
      <c r="P2525" s="83">
        <f>SUM(N2525:O2525)</f>
        <v>743339.092572222</v>
      </c>
      <c r="Q2525" s="157">
        <f>M2525*G2525</f>
        <v>1091059315.2086453</v>
      </c>
      <c r="R2525" s="157">
        <f>G2525*P2525</f>
        <v>381870760.32302582</v>
      </c>
      <c r="S2525" s="83">
        <f>SUM(Q2525:R2525)</f>
        <v>1472930075.531671</v>
      </c>
      <c r="T2525" s="156" t="s">
        <v>50</v>
      </c>
      <c r="U2525" s="132"/>
      <c r="V2525" s="132"/>
      <c r="W2525" s="132"/>
      <c r="X2525" s="44" t="s">
        <v>33</v>
      </c>
      <c r="Y2525" s="44"/>
      <c r="Z2525" s="44" t="s">
        <v>16</v>
      </c>
      <c r="AA2525" s="44" t="s">
        <v>80</v>
      </c>
      <c r="AB2525" s="2">
        <v>2599681.482935688</v>
      </c>
      <c r="AC2525" s="2">
        <v>1335517470.2989118</v>
      </c>
      <c r="AD2525" s="2">
        <f>+M2525</f>
        <v>2123825.9787777774</v>
      </c>
      <c r="AE2525" s="2">
        <f>+AD2525*14%</f>
        <v>297335.63702888886</v>
      </c>
      <c r="AF2525" s="155">
        <f>+AD2525*35%</f>
        <v>743339.092572222</v>
      </c>
      <c r="AG2525" s="2">
        <f>+AD2525*F2525</f>
        <v>1091059315.2086453</v>
      </c>
      <c r="AH2525" s="2">
        <f>+AE2525*F2525</f>
        <v>152748304.12921038</v>
      </c>
      <c r="AI2525" s="2">
        <f>+AF2525*F2525</f>
        <v>381870760.32302582</v>
      </c>
      <c r="AJ2525" s="2">
        <f>SUM(AG2525:AI2525)</f>
        <v>1625678379.6608815</v>
      </c>
      <c r="AK2525" s="2">
        <f>+AD2525*G2525</f>
        <v>1091059315.2086453</v>
      </c>
      <c r="AL2525" s="2">
        <f>+AE2525*G2525</f>
        <v>152748304.12921038</v>
      </c>
      <c r="AM2525" s="2">
        <f>+AF2525*G2525</f>
        <v>381870760.32302582</v>
      </c>
      <c r="AN2525" s="155">
        <f>SUM(AK2525:AM2525)</f>
        <v>1625678379.6608815</v>
      </c>
      <c r="AQ2525" s="145" t="s">
        <v>525</v>
      </c>
      <c r="AU2525" s="8">
        <f>+BH2525</f>
        <v>250000</v>
      </c>
      <c r="AV2525" s="8">
        <f>+L2525</f>
        <v>2123825.9787777774</v>
      </c>
      <c r="AW2525" s="2">
        <f>+AU2525+AV2525</f>
        <v>2373825.9787777774</v>
      </c>
      <c r="AX2525" s="8">
        <f>F2525*AW2525</f>
        <v>1219490190.2086453</v>
      </c>
      <c r="AY2525" s="8">
        <f>IF(AQ2525="CT",7%,5%)*AX2525</f>
        <v>85364313.314605176</v>
      </c>
      <c r="AZ2525" s="8">
        <f>AX2525*2%</f>
        <v>24389803.804172907</v>
      </c>
      <c r="BA2525" s="8">
        <f>IF(BB2525&gt;0,0,AX2525*5%)</f>
        <v>0</v>
      </c>
      <c r="BB2525" s="8">
        <f>(AX2525-BG2525)*35%</f>
        <v>426821566.57302582</v>
      </c>
      <c r="BC2525" s="8">
        <f>+AX2525+AY2525+AZ2525+BA2525+BB2525</f>
        <v>1756065873.9004493</v>
      </c>
      <c r="BD2525" s="8">
        <f>AX2525-AT2525</f>
        <v>1219490190.2086453</v>
      </c>
      <c r="BE2525" s="2"/>
      <c r="BH2525" s="2">
        <v>250000</v>
      </c>
    </row>
    <row r="2526" spans="2:60" ht="51" hidden="1" outlineLevel="1" x14ac:dyDescent="0.2">
      <c r="B2526" s="82">
        <v>36</v>
      </c>
      <c r="C2526" s="144" t="s">
        <v>901</v>
      </c>
      <c r="D2526" s="144"/>
      <c r="E2526" s="82" t="s">
        <v>91</v>
      </c>
      <c r="F2526" s="143">
        <v>45.787599999999998</v>
      </c>
      <c r="G2526" s="142">
        <f>+[2]THKL!F2535</f>
        <v>45.787599999999998</v>
      </c>
      <c r="H2526" s="132"/>
      <c r="I2526" s="132"/>
      <c r="J2526" s="132"/>
      <c r="K2526" s="156">
        <f>$K$4010*1000</f>
        <v>15050000</v>
      </c>
      <c r="L2526" s="157">
        <f>'[3]BDG (XD)'!$AA$964*1000</f>
        <v>7690671</v>
      </c>
      <c r="M2526" s="157">
        <f>SUM(K2526:L2526)</f>
        <v>22740671</v>
      </c>
      <c r="N2526" s="83">
        <f>IF(V2526&lt;&gt;"VTC VHm",_xlfn.XLOOKUP(Z2526,$AC$4015:$AC$4035,$AD$4015:$AD$4035,0)*M2526,_xlfn.XLOOKUP(Z2526,$AC$4015:$AC$4035,$AD$4015:$AD$4035,0)*L2526)</f>
        <v>2691734.8499999996</v>
      </c>
      <c r="O2526" s="83">
        <f>IF(V2526&lt;&gt;"VTC VHm",_xlfn.XLOOKUP(Z2526,$AC$4015:$AC$4035,$AE$4015:$AE$4035,0)*M2526,_xlfn.XLOOKUP(Z2526,$AC$4015:$AC$4035,$AE$4015:$AE$4035,0)*L2526)</f>
        <v>0</v>
      </c>
      <c r="P2526" s="83">
        <f>SUM(N2526:O2526)</f>
        <v>2691734.8499999996</v>
      </c>
      <c r="Q2526" s="157">
        <f>M2526*G2526</f>
        <v>1041240747.4796</v>
      </c>
      <c r="R2526" s="157">
        <f>G2526*P2526</f>
        <v>123248078.61785997</v>
      </c>
      <c r="S2526" s="83">
        <f>SUM(Q2526:R2526)</f>
        <v>1164488826.09746</v>
      </c>
      <c r="T2526" s="156" t="s">
        <v>50</v>
      </c>
      <c r="U2526" s="132"/>
      <c r="V2526" s="82" t="s">
        <v>34</v>
      </c>
      <c r="W2526" s="132"/>
      <c r="X2526" s="44" t="s">
        <v>33</v>
      </c>
      <c r="Y2526" s="44"/>
      <c r="Z2526" s="44" t="s">
        <v>16</v>
      </c>
      <c r="AA2526" s="44" t="s">
        <v>80</v>
      </c>
      <c r="AB2526" s="2">
        <v>23933441.292949077</v>
      </c>
      <c r="AC2526" s="2">
        <v>1095854836.5450351</v>
      </c>
      <c r="AD2526" s="2">
        <f>+M2526</f>
        <v>22740671</v>
      </c>
      <c r="AE2526" s="2">
        <f>+AD2526*14%</f>
        <v>3183693.9400000004</v>
      </c>
      <c r="AF2526" s="155">
        <f>+AD2526*35%</f>
        <v>7959234.8499999996</v>
      </c>
      <c r="AG2526" s="2">
        <f>+AD2526*F2526</f>
        <v>1041240747.4796</v>
      </c>
      <c r="AH2526" s="2">
        <f>+AE2526*F2526</f>
        <v>145773704.64714402</v>
      </c>
      <c r="AI2526" s="2">
        <f>+AF2526*F2526</f>
        <v>364434261.61785996</v>
      </c>
      <c r="AJ2526" s="2">
        <f>SUM(AG2526:AI2526)</f>
        <v>1551448713.7446041</v>
      </c>
      <c r="AK2526" s="2">
        <f>+AD2526*G2526</f>
        <v>1041240747.4796</v>
      </c>
      <c r="AL2526" s="2">
        <f>+AE2526*G2526</f>
        <v>145773704.64714402</v>
      </c>
      <c r="AM2526" s="2">
        <f>+AF2526*G2526</f>
        <v>364434261.61785996</v>
      </c>
      <c r="AN2526" s="155">
        <f>SUM(AK2526:AM2526)</f>
        <v>1551448713.7446041</v>
      </c>
      <c r="AQ2526" s="145" t="s">
        <v>525</v>
      </c>
      <c r="AU2526" s="8">
        <f>+K2526</f>
        <v>15050000</v>
      </c>
      <c r="AV2526" s="8">
        <f>+L2526</f>
        <v>7690671</v>
      </c>
      <c r="AW2526" s="2">
        <f>+M2526</f>
        <v>22740671</v>
      </c>
      <c r="AX2526" s="8">
        <f>F2526*AW2526</f>
        <v>1041240747.4796</v>
      </c>
      <c r="AY2526" s="8">
        <f>IF(AQ2526="CT",7%,5%)*AX2526</f>
        <v>72886852.32357201</v>
      </c>
      <c r="AZ2526" s="8">
        <f>AX2526*2%</f>
        <v>20824814.949591998</v>
      </c>
      <c r="BA2526" s="8">
        <f>IF(BB2526&gt;0,0,AX2526*5%)</f>
        <v>0</v>
      </c>
      <c r="BB2526" s="8">
        <f>(AX2526-BG2526)*35%</f>
        <v>123248078.61785997</v>
      </c>
      <c r="BC2526" s="8">
        <f>+AX2526+AY2526+AZ2526+BA2526+BB2526</f>
        <v>1258200493.3706241</v>
      </c>
      <c r="BD2526" s="8">
        <f>AX2526-AT2526</f>
        <v>1041240747.4796</v>
      </c>
      <c r="BE2526" s="2"/>
      <c r="BG2526" s="7">
        <f>+K2526*F2526</f>
        <v>689103380</v>
      </c>
      <c r="BH2526" s="2"/>
    </row>
    <row r="2527" spans="2:60" ht="51" hidden="1" outlineLevel="1" x14ac:dyDescent="0.2">
      <c r="B2527" s="82">
        <v>37</v>
      </c>
      <c r="C2527" s="144" t="s">
        <v>900</v>
      </c>
      <c r="D2527" s="144"/>
      <c r="E2527" s="82" t="s">
        <v>91</v>
      </c>
      <c r="F2527" s="143">
        <v>2.7545999999999999</v>
      </c>
      <c r="G2527" s="142">
        <f>+[2]THKL!F2536</f>
        <v>2.7545999999999999</v>
      </c>
      <c r="H2527" s="132"/>
      <c r="I2527" s="132"/>
      <c r="J2527" s="132"/>
      <c r="K2527" s="156">
        <f>$L$4010*1000</f>
        <v>15266666.666666666</v>
      </c>
      <c r="L2527" s="157">
        <f>'[3]BDG (XD)'!$AA$965*1000</f>
        <v>7690671</v>
      </c>
      <c r="M2527" s="157">
        <f>SUM(K2527:L2527)</f>
        <v>22957337.666666664</v>
      </c>
      <c r="N2527" s="83">
        <f>IF(V2527&lt;&gt;"VTC VHm",_xlfn.XLOOKUP(Z2527,$AC$4015:$AC$4035,$AD$4015:$AD$4035,0)*M2527,_xlfn.XLOOKUP(Z2527,$AC$4015:$AC$4035,$AD$4015:$AD$4035,0)*L2527)</f>
        <v>2691734.8499999996</v>
      </c>
      <c r="O2527" s="83">
        <f>IF(V2527&lt;&gt;"VTC VHm",_xlfn.XLOOKUP(Z2527,$AC$4015:$AC$4035,$AE$4015:$AE$4035,0)*M2527,_xlfn.XLOOKUP(Z2527,$AC$4015:$AC$4035,$AE$4015:$AE$4035,0)*L2527)</f>
        <v>0</v>
      </c>
      <c r="P2527" s="83">
        <f>SUM(N2527:O2527)</f>
        <v>2691734.8499999996</v>
      </c>
      <c r="Q2527" s="157">
        <f>M2527*G2527</f>
        <v>63238282.336599991</v>
      </c>
      <c r="R2527" s="157">
        <f>G2527*P2527</f>
        <v>7414652.817809999</v>
      </c>
      <c r="S2527" s="83">
        <f>SUM(Q2527:R2527)</f>
        <v>70652935.15440999</v>
      </c>
      <c r="T2527" s="156" t="s">
        <v>50</v>
      </c>
      <c r="U2527" s="132"/>
      <c r="V2527" s="82" t="s">
        <v>34</v>
      </c>
      <c r="W2527" s="132"/>
      <c r="X2527" s="44" t="s">
        <v>33</v>
      </c>
      <c r="Y2527" s="44"/>
      <c r="Z2527" s="44" t="s">
        <v>16</v>
      </c>
      <c r="AA2527" s="44" t="s">
        <v>80</v>
      </c>
      <c r="AB2527" s="2">
        <v>23425475.14512806</v>
      </c>
      <c r="AC2527" s="2">
        <v>64527813.834769756</v>
      </c>
      <c r="AD2527" s="2">
        <f>+M2527</f>
        <v>22957337.666666664</v>
      </c>
      <c r="AE2527" s="2">
        <f>+AD2527*14%</f>
        <v>3214027.2733333334</v>
      </c>
      <c r="AF2527" s="155">
        <f>+AD2527*35%</f>
        <v>8035068.1833333317</v>
      </c>
      <c r="AG2527" s="2">
        <f>+AD2527*F2527</f>
        <v>63238282.336599991</v>
      </c>
      <c r="AH2527" s="2">
        <f>+AE2527*F2527</f>
        <v>8853359.5271240007</v>
      </c>
      <c r="AI2527" s="2">
        <f>+AF2527*F2527</f>
        <v>22133398.817809995</v>
      </c>
      <c r="AJ2527" s="2">
        <f>SUM(AG2527:AI2527)</f>
        <v>94225040.681533992</v>
      </c>
      <c r="AK2527" s="2">
        <f>+AD2527*G2527</f>
        <v>63238282.336599991</v>
      </c>
      <c r="AL2527" s="2">
        <f>+AE2527*G2527</f>
        <v>8853359.5271240007</v>
      </c>
      <c r="AM2527" s="2">
        <f>+AF2527*G2527</f>
        <v>22133398.817809995</v>
      </c>
      <c r="AN2527" s="155">
        <f>SUM(AK2527:AM2527)</f>
        <v>94225040.681533992</v>
      </c>
      <c r="AQ2527" s="145" t="s">
        <v>525</v>
      </c>
      <c r="AU2527" s="8">
        <f>+K2527</f>
        <v>15266666.666666666</v>
      </c>
      <c r="AV2527" s="8">
        <f>+L2527</f>
        <v>7690671</v>
      </c>
      <c r="AW2527" s="2">
        <f>+M2527</f>
        <v>22957337.666666664</v>
      </c>
      <c r="AX2527" s="8">
        <f>F2527*AW2527</f>
        <v>63238282.336599991</v>
      </c>
      <c r="AY2527" s="8">
        <f>IF(AQ2527="CT",7%,5%)*AX2527</f>
        <v>4426679.7635619994</v>
      </c>
      <c r="AZ2527" s="8">
        <f>AX2527*2%</f>
        <v>1264765.6467319999</v>
      </c>
      <c r="BA2527" s="8">
        <f>IF(BB2527&gt;0,0,AX2527*5%)</f>
        <v>0</v>
      </c>
      <c r="BB2527" s="8">
        <f>(AX2527-BG2527)*35%</f>
        <v>7414652.8178099962</v>
      </c>
      <c r="BC2527" s="8">
        <f>+AX2527+AY2527+AZ2527+BA2527+BB2527</f>
        <v>76344380.564703986</v>
      </c>
      <c r="BD2527" s="8">
        <f>AX2527-AT2527</f>
        <v>63238282.336599991</v>
      </c>
      <c r="BE2527" s="2"/>
      <c r="BG2527" s="7">
        <f>+K2527*F2527</f>
        <v>42053560</v>
      </c>
      <c r="BH2527" s="2"/>
    </row>
    <row r="2528" spans="2:60" ht="17" hidden="1" outlineLevel="1" x14ac:dyDescent="0.2">
      <c r="B2528" s="82">
        <v>38</v>
      </c>
      <c r="C2528" s="144" t="s">
        <v>762</v>
      </c>
      <c r="D2528" s="144"/>
      <c r="E2528" s="82" t="s">
        <v>120</v>
      </c>
      <c r="F2528" s="143">
        <v>32.192300000000003</v>
      </c>
      <c r="G2528" s="142">
        <f>+[2]THKL!F2537</f>
        <v>32.192300000000003</v>
      </c>
      <c r="H2528" s="132"/>
      <c r="I2528" s="132"/>
      <c r="J2528" s="132"/>
      <c r="K2528" s="156" t="s">
        <v>89</v>
      </c>
      <c r="L2528" s="157">
        <f>'[3]BDG (XD)'!$AA$955*100</f>
        <v>26537135.877452388</v>
      </c>
      <c r="M2528" s="157">
        <f>SUM(K2528:L2528)</f>
        <v>26537135.877452388</v>
      </c>
      <c r="N2528" s="83">
        <f>IF(V2528&lt;&gt;"VTC VHm",_xlfn.XLOOKUP(Z2528,$AC$4015:$AC$4035,$AD$4015:$AD$4035,0)*M2528,_xlfn.XLOOKUP(Z2528,$AC$4015:$AC$4035,$AD$4015:$AD$4035,0)*L2528)</f>
        <v>9287997.5571083352</v>
      </c>
      <c r="O2528" s="83">
        <f>IF(V2528&lt;&gt;"VTC VHm",_xlfn.XLOOKUP(Z2528,$AC$4015:$AC$4035,$AE$4015:$AE$4035,0)*M2528,_xlfn.XLOOKUP(Z2528,$AC$4015:$AC$4035,$AE$4015:$AE$4035,0)*L2528)</f>
        <v>0</v>
      </c>
      <c r="P2528" s="83">
        <f>SUM(N2528:O2528)</f>
        <v>9287997.5571083352</v>
      </c>
      <c r="Q2528" s="157">
        <f>M2528*G2528</f>
        <v>854291439.30771065</v>
      </c>
      <c r="R2528" s="157">
        <f>G2528*P2528</f>
        <v>299002003.75769871</v>
      </c>
      <c r="S2528" s="83">
        <f>SUM(Q2528:R2528)</f>
        <v>1153293443.0654094</v>
      </c>
      <c r="T2528" s="156" t="s">
        <v>50</v>
      </c>
      <c r="U2528" s="132"/>
      <c r="V2528" s="132"/>
      <c r="W2528" s="132"/>
      <c r="X2528" s="44" t="s">
        <v>33</v>
      </c>
      <c r="Y2528" s="44"/>
      <c r="Z2528" s="44" t="s">
        <v>16</v>
      </c>
      <c r="AA2528" s="44" t="s">
        <v>80</v>
      </c>
      <c r="AB2528" s="2">
        <v>12907757.255386183</v>
      </c>
      <c r="AC2528" s="2">
        <v>415530393.89256865</v>
      </c>
      <c r="AD2528" s="2">
        <f>+M2528</f>
        <v>26537135.877452388</v>
      </c>
      <c r="AE2528" s="2">
        <f>+AD2528*14%</f>
        <v>3715199.0228433348</v>
      </c>
      <c r="AF2528" s="155">
        <f>+AD2528*35%</f>
        <v>9287997.5571083352</v>
      </c>
      <c r="AG2528" s="2">
        <f>+AD2528*F2528</f>
        <v>854291439.30771065</v>
      </c>
      <c r="AH2528" s="2">
        <f>+AE2528*F2528</f>
        <v>119600801.5030795</v>
      </c>
      <c r="AI2528" s="2">
        <f>+AF2528*F2528</f>
        <v>299002003.75769871</v>
      </c>
      <c r="AJ2528" s="2">
        <f>SUM(AG2528:AI2528)</f>
        <v>1272894244.5684888</v>
      </c>
      <c r="AK2528" s="2">
        <f>+AD2528*G2528</f>
        <v>854291439.30771065</v>
      </c>
      <c r="AL2528" s="2">
        <f>+AE2528*G2528</f>
        <v>119600801.5030795</v>
      </c>
      <c r="AM2528" s="2">
        <f>+AF2528*G2528</f>
        <v>299002003.75769871</v>
      </c>
      <c r="AN2528" s="155">
        <f>SUM(AK2528:AM2528)</f>
        <v>1272894244.5684888</v>
      </c>
      <c r="AQ2528" s="145" t="s">
        <v>525</v>
      </c>
      <c r="AU2528" s="8" t="str">
        <f>+K2528</f>
        <v>Bao gồm</v>
      </c>
      <c r="AV2528" s="8">
        <f>+L2528</f>
        <v>26537135.877452388</v>
      </c>
      <c r="AW2528" s="2">
        <f>+M2528</f>
        <v>26537135.877452388</v>
      </c>
      <c r="AX2528" s="8">
        <f>F2528*AW2528</f>
        <v>854291439.30771065</v>
      </c>
      <c r="AY2528" s="8">
        <f>IF(AQ2528="CT",7%,5%)*AX2528</f>
        <v>59800400.751539752</v>
      </c>
      <c r="AZ2528" s="8">
        <f>AX2528*2%</f>
        <v>17085828.786154214</v>
      </c>
      <c r="BA2528" s="8">
        <f>IF(BB2528&gt;0,0,AX2528*5%)</f>
        <v>0</v>
      </c>
      <c r="BB2528" s="8">
        <f>(AX2528-BG2528)*35%</f>
        <v>299002003.75769871</v>
      </c>
      <c r="BC2528" s="8">
        <f>+AX2528+AY2528+AZ2528+BA2528+BB2528</f>
        <v>1230179672.6031034</v>
      </c>
      <c r="BD2528" s="8">
        <f>AX2528-AT2528</f>
        <v>854291439.30771065</v>
      </c>
      <c r="BE2528" s="2"/>
      <c r="BH2528" s="2"/>
    </row>
    <row r="2529" spans="2:60" ht="51" hidden="1" outlineLevel="1" x14ac:dyDescent="0.2">
      <c r="B2529" s="82">
        <v>39</v>
      </c>
      <c r="C2529" s="144" t="s">
        <v>899</v>
      </c>
      <c r="D2529" s="144"/>
      <c r="E2529" s="82" t="s">
        <v>104</v>
      </c>
      <c r="F2529" s="143">
        <v>17.872499999999999</v>
      </c>
      <c r="G2529" s="142">
        <f>+[2]THKL!F2538</f>
        <v>17.872499999999999</v>
      </c>
      <c r="H2529" s="132"/>
      <c r="I2529" s="132"/>
      <c r="J2529" s="132"/>
      <c r="K2529" s="156" t="str">
        <f>$K$63</f>
        <v>Bao gồm</v>
      </c>
      <c r="L2529" s="157">
        <f>$L$63</f>
        <v>2086493.0457777777</v>
      </c>
      <c r="M2529" s="157">
        <f>SUM(K2529:L2529)</f>
        <v>2086493.0457777777</v>
      </c>
      <c r="N2529" s="83">
        <f>IF(V2529&lt;&gt;"VTC VHm",_xlfn.XLOOKUP(Z2529,$AC$4015:$AC$4035,$AD$4015:$AD$4035,0)*M2529,_xlfn.XLOOKUP(Z2529,$AC$4015:$AC$4035,$AD$4015:$AD$4035,0)*L2529)</f>
        <v>730272.56602222216</v>
      </c>
      <c r="O2529" s="83">
        <f>IF(V2529&lt;&gt;"VTC VHm",_xlfn.XLOOKUP(Z2529,$AC$4015:$AC$4035,$AE$4015:$AE$4035,0)*M2529,_xlfn.XLOOKUP(Z2529,$AC$4015:$AC$4035,$AE$4015:$AE$4035,0)*L2529)</f>
        <v>0</v>
      </c>
      <c r="P2529" s="83">
        <f>SUM(N2529:O2529)</f>
        <v>730272.56602222216</v>
      </c>
      <c r="Q2529" s="157">
        <f>M2529*G2529</f>
        <v>37290846.960663326</v>
      </c>
      <c r="R2529" s="157">
        <f>G2529*P2529</f>
        <v>13051796.436232165</v>
      </c>
      <c r="S2529" s="83">
        <f>SUM(Q2529:R2529)</f>
        <v>50342643.396895491</v>
      </c>
      <c r="T2529" s="156" t="s">
        <v>50</v>
      </c>
      <c r="U2529" s="132"/>
      <c r="V2529" s="132"/>
      <c r="W2529" s="132"/>
      <c r="X2529" s="44" t="s">
        <v>33</v>
      </c>
      <c r="Y2529" s="44"/>
      <c r="Z2529" s="44" t="s">
        <v>16</v>
      </c>
      <c r="AA2529" s="44" t="s">
        <v>80</v>
      </c>
      <c r="AB2529" s="2">
        <v>2371606.776734415</v>
      </c>
      <c r="AC2529" s="2">
        <v>42386542.117185831</v>
      </c>
      <c r="AD2529" s="2">
        <f>+M2529</f>
        <v>2086493.0457777777</v>
      </c>
      <c r="AE2529" s="2">
        <f>+AD2529*14%</f>
        <v>292109.02640888892</v>
      </c>
      <c r="AF2529" s="155">
        <f>+AD2529*35%</f>
        <v>730272.56602222216</v>
      </c>
      <c r="AG2529" s="2">
        <f>+AD2529*F2529</f>
        <v>37290846.960663326</v>
      </c>
      <c r="AH2529" s="2">
        <f>+AE2529*F2529</f>
        <v>5220718.5744928671</v>
      </c>
      <c r="AI2529" s="2">
        <f>+AF2529*F2529</f>
        <v>13051796.436232165</v>
      </c>
      <c r="AJ2529" s="2">
        <f>SUM(AG2529:AI2529)</f>
        <v>55563361.971388355</v>
      </c>
      <c r="AK2529" s="2">
        <f>+AD2529*G2529</f>
        <v>37290846.960663326</v>
      </c>
      <c r="AL2529" s="2">
        <f>+AE2529*G2529</f>
        <v>5220718.5744928671</v>
      </c>
      <c r="AM2529" s="2">
        <f>+AF2529*G2529</f>
        <v>13051796.436232165</v>
      </c>
      <c r="AN2529" s="155">
        <f>SUM(AK2529:AM2529)</f>
        <v>55563361.971388355</v>
      </c>
      <c r="AQ2529" s="145" t="s">
        <v>525</v>
      </c>
      <c r="AU2529" s="8">
        <f>+BH2529</f>
        <v>250000</v>
      </c>
      <c r="AV2529" s="8">
        <f>+L2529</f>
        <v>2086493.0457777777</v>
      </c>
      <c r="AW2529" s="2">
        <f>+AU2529+AV2529</f>
        <v>2336493.0457777777</v>
      </c>
      <c r="AX2529" s="8">
        <f>F2529*AW2529</f>
        <v>41758971.960663326</v>
      </c>
      <c r="AY2529" s="8">
        <f>IF(AQ2529="CT",7%,5%)*AX2529</f>
        <v>2923128.0372464331</v>
      </c>
      <c r="AZ2529" s="8">
        <f>AX2529*2%</f>
        <v>835179.4392132666</v>
      </c>
      <c r="BA2529" s="8">
        <f>IF(BB2529&gt;0,0,AX2529*5%)</f>
        <v>0</v>
      </c>
      <c r="BB2529" s="8">
        <f>(AX2529-BG2529)*35%</f>
        <v>14615640.186232163</v>
      </c>
      <c r="BC2529" s="8">
        <f>+AX2529+AY2529+AZ2529+BA2529+BB2529</f>
        <v>60132919.623355195</v>
      </c>
      <c r="BD2529" s="8">
        <f>AX2529-AT2529</f>
        <v>41758971.960663326</v>
      </c>
      <c r="BE2529" s="2"/>
      <c r="BH2529" s="2">
        <v>250000</v>
      </c>
    </row>
    <row r="2530" spans="2:60" ht="51" hidden="1" outlineLevel="1" x14ac:dyDescent="0.2">
      <c r="B2530" s="82">
        <v>40</v>
      </c>
      <c r="C2530" s="144" t="s">
        <v>759</v>
      </c>
      <c r="D2530" s="144"/>
      <c r="E2530" s="82" t="s">
        <v>91</v>
      </c>
      <c r="F2530" s="143">
        <v>0.75619999999999998</v>
      </c>
      <c r="G2530" s="142">
        <f>+[2]THKL!F2539</f>
        <v>0.75619999999999998</v>
      </c>
      <c r="H2530" s="132"/>
      <c r="I2530" s="132"/>
      <c r="J2530" s="132"/>
      <c r="K2530" s="156">
        <f>$K$4010*1000</f>
        <v>15050000</v>
      </c>
      <c r="L2530" s="157">
        <f>'[3]BDG (XD)'!$AA$968*1000</f>
        <v>8321571</v>
      </c>
      <c r="M2530" s="157">
        <f>SUM(K2530:L2530)</f>
        <v>23371571</v>
      </c>
      <c r="N2530" s="83">
        <f>IF(V2530&lt;&gt;"VTC VHm",_xlfn.XLOOKUP(Z2530,$AC$4015:$AC$4035,$AD$4015:$AD$4035,0)*M2530,_xlfn.XLOOKUP(Z2530,$AC$4015:$AC$4035,$AD$4015:$AD$4035,0)*L2530)</f>
        <v>2912549.8499999996</v>
      </c>
      <c r="O2530" s="83">
        <f>IF(V2530&lt;&gt;"VTC VHm",_xlfn.XLOOKUP(Z2530,$AC$4015:$AC$4035,$AE$4015:$AE$4035,0)*M2530,_xlfn.XLOOKUP(Z2530,$AC$4015:$AC$4035,$AE$4015:$AE$4035,0)*L2530)</f>
        <v>0</v>
      </c>
      <c r="P2530" s="83">
        <f>SUM(N2530:O2530)</f>
        <v>2912549.8499999996</v>
      </c>
      <c r="Q2530" s="157">
        <f>M2530*G2530</f>
        <v>17673581.990199998</v>
      </c>
      <c r="R2530" s="157">
        <f>G2530*P2530</f>
        <v>2202470.1965699997</v>
      </c>
      <c r="S2530" s="83">
        <f>SUM(Q2530:R2530)</f>
        <v>19876052.18677</v>
      </c>
      <c r="T2530" s="156"/>
      <c r="U2530" s="132"/>
      <c r="V2530" s="82" t="s">
        <v>34</v>
      </c>
      <c r="W2530" s="132"/>
      <c r="X2530" s="44" t="s">
        <v>33</v>
      </c>
      <c r="Y2530" s="44"/>
      <c r="Z2530" s="44" t="s">
        <v>16</v>
      </c>
      <c r="AA2530" s="44" t="s">
        <v>80</v>
      </c>
      <c r="AB2530" s="2">
        <v>25636029.312910501</v>
      </c>
      <c r="AC2530" s="2">
        <v>19385965.366422921</v>
      </c>
      <c r="AD2530" s="2">
        <f>+M2530</f>
        <v>23371571</v>
      </c>
      <c r="AE2530" s="2">
        <f>+AD2530*14%</f>
        <v>3272019.9400000004</v>
      </c>
      <c r="AF2530" s="155">
        <f>+AD2530*35%</f>
        <v>8180049.8499999996</v>
      </c>
      <c r="AG2530" s="2">
        <f>+AD2530*F2530</f>
        <v>17673581.990199998</v>
      </c>
      <c r="AH2530" s="2">
        <f>+AE2530*F2530</f>
        <v>2474301.4786280002</v>
      </c>
      <c r="AI2530" s="2">
        <f>+AF2530*F2530</f>
        <v>6185753.6965699997</v>
      </c>
      <c r="AJ2530" s="2">
        <f>SUM(AG2530:AI2530)</f>
        <v>26333637.165398002</v>
      </c>
      <c r="AK2530" s="2">
        <f>+AD2530*G2530</f>
        <v>17673581.990199998</v>
      </c>
      <c r="AL2530" s="2">
        <f>+AE2530*G2530</f>
        <v>2474301.4786280002</v>
      </c>
      <c r="AM2530" s="2">
        <f>+AF2530*G2530</f>
        <v>6185753.6965699997</v>
      </c>
      <c r="AN2530" s="155">
        <f>SUM(AK2530:AM2530)</f>
        <v>26333637.165398002</v>
      </c>
      <c r="AQ2530" s="145" t="s">
        <v>525</v>
      </c>
      <c r="AU2530" s="8">
        <f>+K2530</f>
        <v>15050000</v>
      </c>
      <c r="AV2530" s="8">
        <f>+L2530</f>
        <v>8321571</v>
      </c>
      <c r="AW2530" s="2">
        <f>+M2530</f>
        <v>23371571</v>
      </c>
      <c r="AX2530" s="8">
        <f>F2530*AW2530</f>
        <v>17673581.990199998</v>
      </c>
      <c r="AY2530" s="8">
        <f>IF(AQ2530="CT",7%,5%)*AX2530</f>
        <v>1237150.7393139999</v>
      </c>
      <c r="AZ2530" s="8">
        <f>AX2530*2%</f>
        <v>353471.63980399998</v>
      </c>
      <c r="BA2530" s="8">
        <f>IF(BB2530&gt;0,0,AX2530*5%)</f>
        <v>0</v>
      </c>
      <c r="BB2530" s="8">
        <f>(AX2530-BG2530)*35%</f>
        <v>2202470.1965699992</v>
      </c>
      <c r="BC2530" s="8">
        <f>+AX2530+AY2530+AZ2530+BA2530+BB2530</f>
        <v>21466674.565887995</v>
      </c>
      <c r="BD2530" s="8">
        <f>AX2530-AT2530</f>
        <v>17673581.990199998</v>
      </c>
      <c r="BE2530" s="2"/>
      <c r="BG2530" s="7">
        <f>+K2530*F2530</f>
        <v>11380810</v>
      </c>
      <c r="BH2530" s="2"/>
    </row>
    <row r="2531" spans="2:60" ht="51" hidden="1" outlineLevel="1" x14ac:dyDescent="0.2">
      <c r="B2531" s="82">
        <v>41</v>
      </c>
      <c r="C2531" s="144" t="s">
        <v>758</v>
      </c>
      <c r="D2531" s="144"/>
      <c r="E2531" s="82" t="s">
        <v>91</v>
      </c>
      <c r="F2531" s="143">
        <v>1.0423</v>
      </c>
      <c r="G2531" s="142">
        <f>+[2]THKL!F2540</f>
        <v>1.0423</v>
      </c>
      <c r="H2531" s="132"/>
      <c r="I2531" s="132"/>
      <c r="J2531" s="132"/>
      <c r="K2531" s="156">
        <f>$L$4010*1000</f>
        <v>15266666.666666666</v>
      </c>
      <c r="L2531" s="157">
        <f>'[3]BDG (XD)'!$AA$969*1000</f>
        <v>8321571</v>
      </c>
      <c r="M2531" s="157">
        <f>SUM(K2531:L2531)</f>
        <v>23588237.666666664</v>
      </c>
      <c r="N2531" s="83">
        <f>IF(V2531&lt;&gt;"VTC VHm",_xlfn.XLOOKUP(Z2531,$AC$4015:$AC$4035,$AD$4015:$AD$4035,0)*M2531,_xlfn.XLOOKUP(Z2531,$AC$4015:$AC$4035,$AD$4015:$AD$4035,0)*L2531)</f>
        <v>2912549.8499999996</v>
      </c>
      <c r="O2531" s="83">
        <f>IF(V2531&lt;&gt;"VTC VHm",_xlfn.XLOOKUP(Z2531,$AC$4015:$AC$4035,$AE$4015:$AE$4035,0)*M2531,_xlfn.XLOOKUP(Z2531,$AC$4015:$AC$4035,$AE$4015:$AE$4035,0)*L2531)</f>
        <v>0</v>
      </c>
      <c r="P2531" s="83">
        <f>SUM(N2531:O2531)</f>
        <v>2912549.8499999996</v>
      </c>
      <c r="Q2531" s="157">
        <f>M2531*G2531</f>
        <v>24586020.119966663</v>
      </c>
      <c r="R2531" s="157">
        <f>G2531*P2531</f>
        <v>3035750.7086549997</v>
      </c>
      <c r="S2531" s="83">
        <f>SUM(Q2531:R2531)</f>
        <v>27621770.828621663</v>
      </c>
      <c r="T2531" s="156"/>
      <c r="U2531" s="132"/>
      <c r="V2531" s="82" t="s">
        <v>34</v>
      </c>
      <c r="W2531" s="132"/>
      <c r="X2531" s="44" t="s">
        <v>33</v>
      </c>
      <c r="Y2531" s="44"/>
      <c r="Z2531" s="44" t="s">
        <v>16</v>
      </c>
      <c r="AA2531" s="44" t="s">
        <v>80</v>
      </c>
      <c r="AB2531" s="2">
        <v>24919627.177100372</v>
      </c>
      <c r="AC2531" s="2">
        <v>25973727.406691719</v>
      </c>
      <c r="AD2531" s="2">
        <f>+M2531</f>
        <v>23588237.666666664</v>
      </c>
      <c r="AE2531" s="2">
        <f>+AD2531*14%</f>
        <v>3302353.2733333334</v>
      </c>
      <c r="AF2531" s="155">
        <f>+AD2531*35%</f>
        <v>8255883.1833333317</v>
      </c>
      <c r="AG2531" s="2">
        <f>+AD2531*F2531</f>
        <v>24586020.119966663</v>
      </c>
      <c r="AH2531" s="2">
        <f>+AE2531*F2531</f>
        <v>3442042.8167953333</v>
      </c>
      <c r="AI2531" s="2">
        <f>+AF2531*F2531</f>
        <v>8605107.0419883318</v>
      </c>
      <c r="AJ2531" s="2">
        <f>SUM(AG2531:AI2531)</f>
        <v>36633169.978750333</v>
      </c>
      <c r="AK2531" s="2">
        <f>+AD2531*G2531</f>
        <v>24586020.119966663</v>
      </c>
      <c r="AL2531" s="2">
        <f>+AE2531*G2531</f>
        <v>3442042.8167953333</v>
      </c>
      <c r="AM2531" s="2">
        <f>+AF2531*G2531</f>
        <v>8605107.0419883318</v>
      </c>
      <c r="AN2531" s="155">
        <f>SUM(AK2531:AM2531)</f>
        <v>36633169.978750333</v>
      </c>
      <c r="AQ2531" s="145" t="s">
        <v>525</v>
      </c>
      <c r="AU2531" s="8">
        <f>+K2531</f>
        <v>15266666.666666666</v>
      </c>
      <c r="AV2531" s="8">
        <f>+L2531</f>
        <v>8321571</v>
      </c>
      <c r="AW2531" s="2">
        <f>+M2531</f>
        <v>23588237.666666664</v>
      </c>
      <c r="AX2531" s="8">
        <f>F2531*AW2531</f>
        <v>24586020.119966663</v>
      </c>
      <c r="AY2531" s="8">
        <f>IF(AQ2531="CT",7%,5%)*AX2531</f>
        <v>1721021.4083976666</v>
      </c>
      <c r="AZ2531" s="8">
        <f>AX2531*2%</f>
        <v>491720.40239933325</v>
      </c>
      <c r="BA2531" s="8">
        <f>IF(BB2531&gt;0,0,AX2531*5%)</f>
        <v>0</v>
      </c>
      <c r="BB2531" s="8">
        <f>(AX2531-BG2531)*35%</f>
        <v>3035750.7086549988</v>
      </c>
      <c r="BC2531" s="8">
        <f>+AX2531+AY2531+AZ2531+BA2531+BB2531</f>
        <v>29834512.639418665</v>
      </c>
      <c r="BD2531" s="8">
        <f>AX2531-AT2531</f>
        <v>24586020.119966663</v>
      </c>
      <c r="BE2531" s="2"/>
      <c r="BG2531" s="7">
        <f>+K2531*F2531</f>
        <v>15912446.666666666</v>
      </c>
      <c r="BH2531" s="2"/>
    </row>
    <row r="2532" spans="2:60" ht="34" hidden="1" outlineLevel="1" x14ac:dyDescent="0.2">
      <c r="B2532" s="82">
        <v>42</v>
      </c>
      <c r="C2532" s="144" t="s">
        <v>280</v>
      </c>
      <c r="D2532" s="144"/>
      <c r="E2532" s="82" t="s">
        <v>120</v>
      </c>
      <c r="F2532" s="143">
        <v>3.2574999999999998</v>
      </c>
      <c r="G2532" s="142">
        <f>+[2]THKL!F2541</f>
        <v>3.2574999999999998</v>
      </c>
      <c r="H2532" s="132"/>
      <c r="I2532" s="132"/>
      <c r="J2532" s="132"/>
      <c r="K2532" s="156" t="s">
        <v>89</v>
      </c>
      <c r="L2532" s="157">
        <f>'[3]BDG (XD)'!$AA$953*100</f>
        <v>26537135.877452388</v>
      </c>
      <c r="M2532" s="157">
        <f>SUM(K2532:L2532)</f>
        <v>26537135.877452388</v>
      </c>
      <c r="N2532" s="83">
        <f>IF(V2532&lt;&gt;"VTC VHm",_xlfn.XLOOKUP(Z2532,$AC$4015:$AC$4035,$AD$4015:$AD$4035,0)*M2532,_xlfn.XLOOKUP(Z2532,$AC$4015:$AC$4035,$AD$4015:$AD$4035,0)*L2532)</f>
        <v>9287997.5571083352</v>
      </c>
      <c r="O2532" s="83">
        <f>IF(V2532&lt;&gt;"VTC VHm",_xlfn.XLOOKUP(Z2532,$AC$4015:$AC$4035,$AE$4015:$AE$4035,0)*M2532,_xlfn.XLOOKUP(Z2532,$AC$4015:$AC$4035,$AE$4015:$AE$4035,0)*L2532)</f>
        <v>0</v>
      </c>
      <c r="P2532" s="83">
        <f>SUM(N2532:O2532)</f>
        <v>9287997.5571083352</v>
      </c>
      <c r="Q2532" s="157">
        <f>M2532*G2532</f>
        <v>86444720.120801151</v>
      </c>
      <c r="R2532" s="157">
        <f>G2532*P2532</f>
        <v>30255652.042280402</v>
      </c>
      <c r="S2532" s="83">
        <f>SUM(Q2532:R2532)</f>
        <v>116700372.16308156</v>
      </c>
      <c r="T2532" s="156" t="s">
        <v>50</v>
      </c>
      <c r="U2532" s="132"/>
      <c r="V2532" s="132"/>
      <c r="W2532" s="132"/>
      <c r="X2532" s="44" t="s">
        <v>33</v>
      </c>
      <c r="Y2532" s="44"/>
      <c r="Z2532" s="44" t="s">
        <v>16</v>
      </c>
      <c r="AA2532" s="44" t="s">
        <v>80</v>
      </c>
      <c r="AB2532" s="2">
        <v>9861205.6853036508</v>
      </c>
      <c r="AC2532" s="2">
        <v>32122877.51987664</v>
      </c>
      <c r="AD2532" s="2">
        <f>+M2532</f>
        <v>26537135.877452388</v>
      </c>
      <c r="AE2532" s="2">
        <f>+AD2532*14%</f>
        <v>3715199.0228433348</v>
      </c>
      <c r="AF2532" s="155">
        <f>+AD2532*35%</f>
        <v>9287997.5571083352</v>
      </c>
      <c r="AG2532" s="2">
        <f>+AD2532*F2532</f>
        <v>86444720.120801151</v>
      </c>
      <c r="AH2532" s="2">
        <f>+AE2532*F2532</f>
        <v>12102260.816912163</v>
      </c>
      <c r="AI2532" s="2">
        <f>+AF2532*F2532</f>
        <v>30255652.042280402</v>
      </c>
      <c r="AJ2532" s="2">
        <f>SUM(AG2532:AI2532)</f>
        <v>128802632.97999372</v>
      </c>
      <c r="AK2532" s="2">
        <f>+AD2532*G2532</f>
        <v>86444720.120801151</v>
      </c>
      <c r="AL2532" s="2">
        <f>+AE2532*G2532</f>
        <v>12102260.816912163</v>
      </c>
      <c r="AM2532" s="2">
        <f>+AF2532*G2532</f>
        <v>30255652.042280402</v>
      </c>
      <c r="AN2532" s="155">
        <f>SUM(AK2532:AM2532)</f>
        <v>128802632.97999372</v>
      </c>
      <c r="AQ2532" s="145" t="s">
        <v>525</v>
      </c>
      <c r="AU2532" s="8" t="str">
        <f>+K2532</f>
        <v>Bao gồm</v>
      </c>
      <c r="AV2532" s="8">
        <f>+L2532</f>
        <v>26537135.877452388</v>
      </c>
      <c r="AW2532" s="2">
        <f>+M2532</f>
        <v>26537135.877452388</v>
      </c>
      <c r="AX2532" s="8">
        <f>F2532*AW2532</f>
        <v>86444720.120801151</v>
      </c>
      <c r="AY2532" s="8">
        <f>IF(AQ2532="CT",7%,5%)*AX2532</f>
        <v>6051130.4084560815</v>
      </c>
      <c r="AZ2532" s="8">
        <f>AX2532*2%</f>
        <v>1728894.402416023</v>
      </c>
      <c r="BA2532" s="8">
        <f>IF(BB2532&gt;0,0,AX2532*5%)</f>
        <v>0</v>
      </c>
      <c r="BB2532" s="8">
        <f>(AX2532-BG2532)*35%</f>
        <v>30255652.042280402</v>
      </c>
      <c r="BC2532" s="8">
        <f>+AX2532+AY2532+AZ2532+BA2532+BB2532</f>
        <v>124480396.97395366</v>
      </c>
      <c r="BD2532" s="8">
        <f>AX2532-AT2532</f>
        <v>86444720.120801151</v>
      </c>
      <c r="BE2532" s="2"/>
      <c r="BH2532" s="2"/>
    </row>
    <row r="2533" spans="2:60" ht="34" hidden="1" outlineLevel="1" x14ac:dyDescent="0.2">
      <c r="B2533" s="82">
        <v>43</v>
      </c>
      <c r="C2533" s="144" t="s">
        <v>898</v>
      </c>
      <c r="D2533" s="144"/>
      <c r="E2533" s="82" t="s">
        <v>104</v>
      </c>
      <c r="F2533" s="143">
        <v>15.924899999999999</v>
      </c>
      <c r="G2533" s="142">
        <f>+[2]THKL!F2542</f>
        <v>15.924899999999999</v>
      </c>
      <c r="H2533" s="132"/>
      <c r="I2533" s="132"/>
      <c r="J2533" s="132"/>
      <c r="K2533" s="156" t="str">
        <f>$K$765</f>
        <v>Bao gồm</v>
      </c>
      <c r="L2533" s="157">
        <f>$L$765</f>
        <v>2145700</v>
      </c>
      <c r="M2533" s="157">
        <f>SUM(K2533:L2533)</f>
        <v>2145700</v>
      </c>
      <c r="N2533" s="83">
        <f>IF(V2533&lt;&gt;"VTC VHm",_xlfn.XLOOKUP(Z2533,$AC$4015:$AC$4035,$AD$4015:$AD$4035,0)*M2533,_xlfn.XLOOKUP(Z2533,$AC$4015:$AC$4035,$AD$4015:$AD$4035,0)*L2533)</f>
        <v>750995</v>
      </c>
      <c r="O2533" s="83">
        <f>IF(V2533&lt;&gt;"VTC VHm",_xlfn.XLOOKUP(Z2533,$AC$4015:$AC$4035,$AE$4015:$AE$4035,0)*M2533,_xlfn.XLOOKUP(Z2533,$AC$4015:$AC$4035,$AE$4015:$AE$4035,0)*L2533)</f>
        <v>0</v>
      </c>
      <c r="P2533" s="83">
        <f>SUM(N2533:O2533)</f>
        <v>750995</v>
      </c>
      <c r="Q2533" s="157">
        <f>M2533*G2533</f>
        <v>34170057.93</v>
      </c>
      <c r="R2533" s="157">
        <f>G2533*P2533</f>
        <v>11959520.2755</v>
      </c>
      <c r="S2533" s="83">
        <f>SUM(Q2533:R2533)</f>
        <v>46129578.205499999</v>
      </c>
      <c r="T2533" s="125" t="s">
        <v>103</v>
      </c>
      <c r="U2533" s="132"/>
      <c r="V2533" s="132"/>
      <c r="W2533" s="132"/>
      <c r="X2533" s="44" t="s">
        <v>33</v>
      </c>
      <c r="Y2533" s="44"/>
      <c r="Z2533" s="44" t="s">
        <v>16</v>
      </c>
      <c r="AA2533" s="44" t="s">
        <v>80</v>
      </c>
      <c r="AB2533" s="2">
        <v>2394024.9575619171</v>
      </c>
      <c r="AC2533" s="2">
        <v>38124608.046677776</v>
      </c>
      <c r="AD2533" s="2">
        <f>+M2533</f>
        <v>2145700</v>
      </c>
      <c r="AE2533" s="2">
        <f>+AD2533*14%</f>
        <v>300398</v>
      </c>
      <c r="AF2533" s="155">
        <f>+AD2533*35%</f>
        <v>750995</v>
      </c>
      <c r="AG2533" s="2">
        <f>+AD2533*F2533</f>
        <v>34170057.93</v>
      </c>
      <c r="AH2533" s="2">
        <f>+AE2533*F2533</f>
        <v>4783808.1102</v>
      </c>
      <c r="AI2533" s="2">
        <f>+AF2533*F2533</f>
        <v>11959520.2755</v>
      </c>
      <c r="AJ2533" s="2">
        <f>SUM(AG2533:AI2533)</f>
        <v>50913386.315700002</v>
      </c>
      <c r="AK2533" s="2">
        <f>+AD2533*G2533</f>
        <v>34170057.93</v>
      </c>
      <c r="AL2533" s="2">
        <f>+AE2533*G2533</f>
        <v>4783808.1102</v>
      </c>
      <c r="AM2533" s="2">
        <f>+AF2533*G2533</f>
        <v>11959520.2755</v>
      </c>
      <c r="AN2533" s="155">
        <f>SUM(AK2533:AM2533)</f>
        <v>50913386.315700002</v>
      </c>
      <c r="AQ2533" s="145" t="s">
        <v>525</v>
      </c>
      <c r="AU2533" s="8">
        <f>+BH2533</f>
        <v>250000</v>
      </c>
      <c r="AV2533" s="8">
        <f>+L2533</f>
        <v>2145700</v>
      </c>
      <c r="AW2533" s="2">
        <f>+AU2533+AV2533</f>
        <v>2395700</v>
      </c>
      <c r="AX2533" s="8">
        <f>F2533*AW2533</f>
        <v>38151282.93</v>
      </c>
      <c r="AY2533" s="8">
        <f>IF(AQ2533="CT",7%,5%)*AX2533</f>
        <v>2670589.8051000005</v>
      </c>
      <c r="AZ2533" s="8">
        <f>AX2533*2%</f>
        <v>763025.65859999997</v>
      </c>
      <c r="BA2533" s="8">
        <f>IF(BB2533&gt;0,0,AX2533*5%)</f>
        <v>0</v>
      </c>
      <c r="BB2533" s="8">
        <f>(AX2533-BG2533)*35%</f>
        <v>13352949.0255</v>
      </c>
      <c r="BC2533" s="8">
        <f>+AX2533+AY2533+AZ2533+BA2533+BB2533</f>
        <v>54937847.419200003</v>
      </c>
      <c r="BD2533" s="8">
        <f>AX2533-AT2533</f>
        <v>38151282.93</v>
      </c>
      <c r="BE2533" s="2"/>
      <c r="BH2533" s="2">
        <v>250000</v>
      </c>
    </row>
    <row r="2534" spans="2:60" ht="51" hidden="1" outlineLevel="1" x14ac:dyDescent="0.2">
      <c r="B2534" s="82">
        <v>44</v>
      </c>
      <c r="C2534" s="144" t="s">
        <v>897</v>
      </c>
      <c r="D2534" s="144"/>
      <c r="E2534" s="82" t="s">
        <v>91</v>
      </c>
      <c r="F2534" s="143">
        <v>0.7429</v>
      </c>
      <c r="G2534" s="142">
        <f>+[2]THKL!F2543</f>
        <v>0.7429</v>
      </c>
      <c r="H2534" s="132"/>
      <c r="I2534" s="132"/>
      <c r="J2534" s="132"/>
      <c r="K2534" s="156">
        <f>$K$4010*1000</f>
        <v>15050000</v>
      </c>
      <c r="L2534" s="157">
        <f>'[3]BDG (XD)'!$AA$972*1000</f>
        <v>8321571</v>
      </c>
      <c r="M2534" s="157">
        <f>SUM(K2534:L2534)</f>
        <v>23371571</v>
      </c>
      <c r="N2534" s="83">
        <f>IF(V2534&lt;&gt;"VTC VHm",_xlfn.XLOOKUP(Z2534,$AC$4015:$AC$4035,$AD$4015:$AD$4035,0)*M2534,_xlfn.XLOOKUP(Z2534,$AC$4015:$AC$4035,$AD$4015:$AD$4035,0)*L2534)</f>
        <v>2912549.8499999996</v>
      </c>
      <c r="O2534" s="83">
        <f>IF(V2534&lt;&gt;"VTC VHm",_xlfn.XLOOKUP(Z2534,$AC$4015:$AC$4035,$AE$4015:$AE$4035,0)*M2534,_xlfn.XLOOKUP(Z2534,$AC$4015:$AC$4035,$AE$4015:$AE$4035,0)*L2534)</f>
        <v>0</v>
      </c>
      <c r="P2534" s="83">
        <f>SUM(N2534:O2534)</f>
        <v>2912549.8499999996</v>
      </c>
      <c r="Q2534" s="157">
        <f>M2534*G2534</f>
        <v>17362740.095899999</v>
      </c>
      <c r="R2534" s="157">
        <f>G2534*P2534</f>
        <v>2163733.2835649997</v>
      </c>
      <c r="S2534" s="83">
        <f>SUM(Q2534:R2534)</f>
        <v>19526473.379464999</v>
      </c>
      <c r="T2534" s="156"/>
      <c r="U2534" s="132"/>
      <c r="V2534" s="82" t="s">
        <v>34</v>
      </c>
      <c r="W2534" s="132"/>
      <c r="X2534" s="44" t="s">
        <v>33</v>
      </c>
      <c r="Y2534" s="44"/>
      <c r="Z2534" s="44" t="s">
        <v>16</v>
      </c>
      <c r="AA2534" s="44" t="s">
        <v>80</v>
      </c>
      <c r="AB2534" s="2">
        <v>25406405.592674155</v>
      </c>
      <c r="AC2534" s="2">
        <v>18874418.714797631</v>
      </c>
      <c r="AD2534" s="2">
        <f>+M2534</f>
        <v>23371571</v>
      </c>
      <c r="AE2534" s="2">
        <f>+AD2534*14%</f>
        <v>3272019.9400000004</v>
      </c>
      <c r="AF2534" s="155">
        <f>+AD2534*35%</f>
        <v>8180049.8499999996</v>
      </c>
      <c r="AG2534" s="2">
        <f>+AD2534*F2534</f>
        <v>17362740.095899999</v>
      </c>
      <c r="AH2534" s="2">
        <f>+AE2534*F2534</f>
        <v>2430783.6134260003</v>
      </c>
      <c r="AI2534" s="2">
        <f>+AF2534*F2534</f>
        <v>6076959.0335649997</v>
      </c>
      <c r="AJ2534" s="2">
        <f>SUM(AG2534:AI2534)</f>
        <v>25870482.742890999</v>
      </c>
      <c r="AK2534" s="2">
        <f>+AD2534*G2534</f>
        <v>17362740.095899999</v>
      </c>
      <c r="AL2534" s="2">
        <f>+AE2534*G2534</f>
        <v>2430783.6134260003</v>
      </c>
      <c r="AM2534" s="2">
        <f>+AF2534*G2534</f>
        <v>6076959.0335649997</v>
      </c>
      <c r="AN2534" s="155">
        <f>SUM(AK2534:AM2534)</f>
        <v>25870482.742890999</v>
      </c>
      <c r="AQ2534" s="145" t="s">
        <v>525</v>
      </c>
      <c r="AU2534" s="8">
        <f>+K2534</f>
        <v>15050000</v>
      </c>
      <c r="AV2534" s="8">
        <f>+L2534</f>
        <v>8321571</v>
      </c>
      <c r="AW2534" s="2">
        <f>+M2534</f>
        <v>23371571</v>
      </c>
      <c r="AX2534" s="8">
        <f>F2534*AW2534</f>
        <v>17362740.095899999</v>
      </c>
      <c r="AY2534" s="8">
        <f>IF(AQ2534="CT",7%,5%)*AX2534</f>
        <v>1215391.8067129999</v>
      </c>
      <c r="AZ2534" s="8">
        <f>AX2534*2%</f>
        <v>347254.80191799998</v>
      </c>
      <c r="BA2534" s="8">
        <f>IF(BB2534&gt;0,0,AX2534*5%)</f>
        <v>0</v>
      </c>
      <c r="BB2534" s="8">
        <f>(AX2534-BG2534)*35%</f>
        <v>2163733.2835649997</v>
      </c>
      <c r="BC2534" s="8">
        <f>+AX2534+AY2534+AZ2534+BA2534+BB2534</f>
        <v>21089119.988095999</v>
      </c>
      <c r="BD2534" s="8">
        <f>AX2534-AT2534</f>
        <v>17362740.095899999</v>
      </c>
      <c r="BE2534" s="2"/>
      <c r="BG2534" s="7">
        <f>+K2534*F2534</f>
        <v>11180645</v>
      </c>
      <c r="BH2534" s="2"/>
    </row>
    <row r="2535" spans="2:60" ht="51" hidden="1" outlineLevel="1" x14ac:dyDescent="0.2">
      <c r="B2535" s="82">
        <v>45</v>
      </c>
      <c r="C2535" s="144" t="s">
        <v>896</v>
      </c>
      <c r="D2535" s="144"/>
      <c r="E2535" s="82" t="s">
        <v>91</v>
      </c>
      <c r="F2535" s="143">
        <v>1.2317</v>
      </c>
      <c r="G2535" s="142">
        <f>+[2]THKL!F2544</f>
        <v>1.2317</v>
      </c>
      <c r="H2535" s="132"/>
      <c r="I2535" s="132"/>
      <c r="J2535" s="132"/>
      <c r="K2535" s="156">
        <f>$L$4010*1000</f>
        <v>15266666.666666666</v>
      </c>
      <c r="L2535" s="157">
        <f>'[3]BDG (XD)'!$AA$973*1000</f>
        <v>8321571</v>
      </c>
      <c r="M2535" s="157">
        <f>SUM(K2535:L2535)</f>
        <v>23588237.666666664</v>
      </c>
      <c r="N2535" s="83">
        <f>IF(V2535&lt;&gt;"VTC VHm",_xlfn.XLOOKUP(Z2535,$AC$4015:$AC$4035,$AD$4015:$AD$4035,0)*M2535,_xlfn.XLOOKUP(Z2535,$AC$4015:$AC$4035,$AD$4015:$AD$4035,0)*L2535)</f>
        <v>2912549.8499999996</v>
      </c>
      <c r="O2535" s="83">
        <f>IF(V2535&lt;&gt;"VTC VHm",_xlfn.XLOOKUP(Z2535,$AC$4015:$AC$4035,$AE$4015:$AE$4035,0)*M2535,_xlfn.XLOOKUP(Z2535,$AC$4015:$AC$4035,$AE$4015:$AE$4035,0)*L2535)</f>
        <v>0</v>
      </c>
      <c r="P2535" s="83">
        <f>SUM(N2535:O2535)</f>
        <v>2912549.8499999996</v>
      </c>
      <c r="Q2535" s="157">
        <f>M2535*G2535</f>
        <v>29053632.334033329</v>
      </c>
      <c r="R2535" s="157">
        <f>G2535*P2535</f>
        <v>3587387.6502449997</v>
      </c>
      <c r="S2535" s="83">
        <f>SUM(Q2535:R2535)</f>
        <v>32641019.984278329</v>
      </c>
      <c r="T2535" s="156"/>
      <c r="U2535" s="132"/>
      <c r="V2535" s="82" t="s">
        <v>34</v>
      </c>
      <c r="W2535" s="132"/>
      <c r="X2535" s="44" t="s">
        <v>33</v>
      </c>
      <c r="Y2535" s="44"/>
      <c r="Z2535" s="44" t="s">
        <v>16</v>
      </c>
      <c r="AA2535" s="44" t="s">
        <v>80</v>
      </c>
      <c r="AB2535" s="2">
        <v>24230349.577257819</v>
      </c>
      <c r="AC2535" s="2">
        <v>29844521.574308455</v>
      </c>
      <c r="AD2535" s="2">
        <f>+M2535</f>
        <v>23588237.666666664</v>
      </c>
      <c r="AE2535" s="2">
        <f>+AD2535*14%</f>
        <v>3302353.2733333334</v>
      </c>
      <c r="AF2535" s="155">
        <f>+AD2535*35%</f>
        <v>8255883.1833333317</v>
      </c>
      <c r="AG2535" s="2">
        <f>+AD2535*F2535</f>
        <v>29053632.334033329</v>
      </c>
      <c r="AH2535" s="2">
        <f>+AE2535*F2535</f>
        <v>4067508.5267646667</v>
      </c>
      <c r="AI2535" s="2">
        <f>+AF2535*F2535</f>
        <v>10168771.316911666</v>
      </c>
      <c r="AJ2535" s="2">
        <f>SUM(AG2535:AI2535)</f>
        <v>43289912.177709661</v>
      </c>
      <c r="AK2535" s="2">
        <f>+AD2535*G2535</f>
        <v>29053632.334033329</v>
      </c>
      <c r="AL2535" s="2">
        <f>+AE2535*G2535</f>
        <v>4067508.5267646667</v>
      </c>
      <c r="AM2535" s="2">
        <f>+AF2535*G2535</f>
        <v>10168771.316911666</v>
      </c>
      <c r="AN2535" s="155">
        <f>SUM(AK2535:AM2535)</f>
        <v>43289912.177709661</v>
      </c>
      <c r="AQ2535" s="145" t="s">
        <v>525</v>
      </c>
      <c r="AU2535" s="8">
        <f>+K2535</f>
        <v>15266666.666666666</v>
      </c>
      <c r="AV2535" s="8">
        <f>+L2535</f>
        <v>8321571</v>
      </c>
      <c r="AW2535" s="2">
        <f>+M2535</f>
        <v>23588237.666666664</v>
      </c>
      <c r="AX2535" s="8">
        <f>F2535*AW2535</f>
        <v>29053632.334033329</v>
      </c>
      <c r="AY2535" s="8">
        <f>IF(AQ2535="CT",7%,5%)*AX2535</f>
        <v>2033754.2633823333</v>
      </c>
      <c r="AZ2535" s="8">
        <f>AX2535*2%</f>
        <v>581072.6466806666</v>
      </c>
      <c r="BA2535" s="8">
        <f>IF(BB2535&gt;0,0,AX2535*5%)</f>
        <v>0</v>
      </c>
      <c r="BB2535" s="8">
        <f>(AX2535-BG2535)*35%</f>
        <v>3587387.6502449987</v>
      </c>
      <c r="BC2535" s="8">
        <f>+AX2535+AY2535+AZ2535+BA2535+BB2535</f>
        <v>35255846.894341327</v>
      </c>
      <c r="BD2535" s="8">
        <f>AX2535-AT2535</f>
        <v>29053632.334033329</v>
      </c>
      <c r="BE2535" s="2"/>
      <c r="BG2535" s="7">
        <f>+K2535*F2535</f>
        <v>18803953.333333332</v>
      </c>
      <c r="BH2535" s="2"/>
    </row>
    <row r="2536" spans="2:60" ht="17" hidden="1" outlineLevel="1" x14ac:dyDescent="0.2">
      <c r="B2536" s="82">
        <v>46</v>
      </c>
      <c r="C2536" s="144" t="s">
        <v>121</v>
      </c>
      <c r="D2536" s="144"/>
      <c r="E2536" s="82" t="s">
        <v>120</v>
      </c>
      <c r="F2536" s="143">
        <v>1.3895</v>
      </c>
      <c r="G2536" s="142">
        <f>+[2]THKL!F2545</f>
        <v>1.3895</v>
      </c>
      <c r="H2536" s="132"/>
      <c r="I2536" s="132"/>
      <c r="J2536" s="132"/>
      <c r="K2536" s="156" t="s">
        <v>89</v>
      </c>
      <c r="L2536" s="157">
        <f>'[3]BDG (XD)'!$AA$957*100</f>
        <v>34319465.124706388</v>
      </c>
      <c r="M2536" s="157">
        <f>SUM(K2536:L2536)</f>
        <v>34319465.124706388</v>
      </c>
      <c r="N2536" s="83">
        <f>IF(V2536&lt;&gt;"VTC VHm",_xlfn.XLOOKUP(Z2536,$AC$4015:$AC$4035,$AD$4015:$AD$4035,0)*M2536,_xlfn.XLOOKUP(Z2536,$AC$4015:$AC$4035,$AD$4015:$AD$4035,0)*L2536)</f>
        <v>12011812.793647235</v>
      </c>
      <c r="O2536" s="83">
        <f>IF(V2536&lt;&gt;"VTC VHm",_xlfn.XLOOKUP(Z2536,$AC$4015:$AC$4035,$AE$4015:$AE$4035,0)*M2536,_xlfn.XLOOKUP(Z2536,$AC$4015:$AC$4035,$AE$4015:$AE$4035,0)*L2536)</f>
        <v>0</v>
      </c>
      <c r="P2536" s="83">
        <f>SUM(N2536:O2536)</f>
        <v>12011812.793647235</v>
      </c>
      <c r="Q2536" s="157">
        <f>M2536*G2536</f>
        <v>47686896.790779524</v>
      </c>
      <c r="R2536" s="157">
        <f>G2536*P2536</f>
        <v>16690413.876772832</v>
      </c>
      <c r="S2536" s="83">
        <f>SUM(Q2536:R2536)</f>
        <v>64377310.667552352</v>
      </c>
      <c r="T2536" s="156" t="s">
        <v>50</v>
      </c>
      <c r="U2536" s="132"/>
      <c r="V2536" s="132"/>
      <c r="W2536" s="132"/>
      <c r="X2536" s="44" t="s">
        <v>33</v>
      </c>
      <c r="Y2536" s="44"/>
      <c r="Z2536" s="44" t="s">
        <v>16</v>
      </c>
      <c r="AA2536" s="44" t="s">
        <v>80</v>
      </c>
      <c r="AB2536" s="2">
        <v>19646646.000324748</v>
      </c>
      <c r="AC2536" s="2">
        <v>27299014.617451236</v>
      </c>
      <c r="AD2536" s="2">
        <f>+M2536</f>
        <v>34319465.124706388</v>
      </c>
      <c r="AE2536" s="2">
        <f>+AD2536*14%</f>
        <v>4804725.1174588948</v>
      </c>
      <c r="AF2536" s="155">
        <f>+AD2536*35%</f>
        <v>12011812.793647235</v>
      </c>
      <c r="AG2536" s="2">
        <f>+AD2536*F2536</f>
        <v>47686896.790779524</v>
      </c>
      <c r="AH2536" s="2">
        <f>+AE2536*F2536</f>
        <v>6676165.550709134</v>
      </c>
      <c r="AI2536" s="2">
        <f>+AF2536*F2536</f>
        <v>16690413.876772832</v>
      </c>
      <c r="AJ2536" s="2">
        <f>SUM(AG2536:AI2536)</f>
        <v>71053476.218261495</v>
      </c>
      <c r="AK2536" s="2">
        <f>+AD2536*G2536</f>
        <v>47686896.790779524</v>
      </c>
      <c r="AL2536" s="2">
        <f>+AE2536*G2536</f>
        <v>6676165.550709134</v>
      </c>
      <c r="AM2536" s="2">
        <f>+AF2536*G2536</f>
        <v>16690413.876772832</v>
      </c>
      <c r="AN2536" s="155">
        <f>SUM(AK2536:AM2536)</f>
        <v>71053476.218261495</v>
      </c>
      <c r="AQ2536" s="145" t="s">
        <v>525</v>
      </c>
      <c r="AU2536" s="8" t="str">
        <f>+K2536</f>
        <v>Bao gồm</v>
      </c>
      <c r="AV2536" s="8">
        <f>+L2536</f>
        <v>34319465.124706388</v>
      </c>
      <c r="AW2536" s="2">
        <f>+M2536</f>
        <v>34319465.124706388</v>
      </c>
      <c r="AX2536" s="8">
        <f>F2536*AW2536</f>
        <v>47686896.790779524</v>
      </c>
      <c r="AY2536" s="8">
        <f>IF(AQ2536="CT",7%,5%)*AX2536</f>
        <v>3338082.775354567</v>
      </c>
      <c r="AZ2536" s="8">
        <f>AX2536*2%</f>
        <v>953737.93581559043</v>
      </c>
      <c r="BA2536" s="8">
        <f>IF(BB2536&gt;0,0,AX2536*5%)</f>
        <v>0</v>
      </c>
      <c r="BB2536" s="8">
        <f>(AX2536-BG2536)*35%</f>
        <v>16690413.876772832</v>
      </c>
      <c r="BC2536" s="8">
        <f>+AX2536+AY2536+AZ2536+BA2536+BB2536</f>
        <v>68669131.378722504</v>
      </c>
      <c r="BD2536" s="8">
        <f>AX2536-AT2536</f>
        <v>47686896.790779524</v>
      </c>
      <c r="BE2536" s="2"/>
      <c r="BH2536" s="2"/>
    </row>
    <row r="2537" spans="2:60" s="92" customFormat="1" ht="17" collapsed="1" x14ac:dyDescent="0.2">
      <c r="B2537" s="163" t="s">
        <v>895</v>
      </c>
      <c r="C2537" s="164" t="s">
        <v>119</v>
      </c>
      <c r="D2537" s="164"/>
      <c r="E2537" s="163"/>
      <c r="F2537" s="162"/>
      <c r="G2537" s="149">
        <f>+[2]THKL!F2546</f>
        <v>0</v>
      </c>
      <c r="H2537" s="158"/>
      <c r="I2537" s="158"/>
      <c r="J2537" s="158"/>
      <c r="K2537" s="159"/>
      <c r="L2537" s="161"/>
      <c r="M2537" s="161">
        <f>SUM(K2537:L2537)</f>
        <v>0</v>
      </c>
      <c r="N2537" s="83">
        <f>IF(V2537&lt;&gt;"VTC VHm",_xlfn.XLOOKUP(Z2537,$AC$4015:$AC$4035,$AD$4015:$AD$4035,0)*M2537,_xlfn.XLOOKUP(Z2537,$AC$4015:$AC$4035,$AD$4015:$AD$4035,0)*L2537)</f>
        <v>0</v>
      </c>
      <c r="O2537" s="83">
        <f>IF(V2537&lt;&gt;"VTC VHm",_xlfn.XLOOKUP(Z2537,$AC$4015:$AC$4035,$AE$4015:$AE$4035,0)*M2537,_xlfn.XLOOKUP(Z2537,$AC$4015:$AC$4035,$AE$4015:$AE$4035,0)*L2537)</f>
        <v>0</v>
      </c>
      <c r="P2537" s="160">
        <f>SUM(N2537:O2537)</f>
        <v>0</v>
      </c>
      <c r="Q2537" s="161">
        <f>M2537*G2537</f>
        <v>0</v>
      </c>
      <c r="R2537" s="161">
        <f>G2537*P2537</f>
        <v>0</v>
      </c>
      <c r="S2537" s="160">
        <f>SUM(Q2537:R2537)</f>
        <v>0</v>
      </c>
      <c r="T2537" s="159"/>
      <c r="U2537" s="158"/>
      <c r="V2537" s="158"/>
      <c r="W2537" s="158"/>
      <c r="X2537" s="94" t="s">
        <v>33</v>
      </c>
      <c r="Y2537" s="94"/>
      <c r="Z2537" s="94" t="s">
        <v>16</v>
      </c>
      <c r="AA2537" s="44" t="s">
        <v>80</v>
      </c>
      <c r="AB2537" s="2"/>
      <c r="AC2537" s="2">
        <v>0</v>
      </c>
      <c r="AD2537" s="93">
        <f>+M2537</f>
        <v>0</v>
      </c>
      <c r="AE2537" s="93">
        <f>+AD2537*14%</f>
        <v>0</v>
      </c>
      <c r="AF2537" s="93">
        <f>+AD2537*35%</f>
        <v>0</v>
      </c>
      <c r="AG2537" s="93">
        <f>+AD2537*F2537</f>
        <v>0</v>
      </c>
      <c r="AH2537" s="93">
        <f>+AE2537*F2537</f>
        <v>0</v>
      </c>
      <c r="AI2537" s="93">
        <f>+AF2537*F2537</f>
        <v>0</v>
      </c>
      <c r="AJ2537" s="93">
        <f>SUM(AG2537:AI2537)</f>
        <v>0</v>
      </c>
      <c r="AK2537" s="93">
        <f>+AD2537*G2537</f>
        <v>0</v>
      </c>
      <c r="AL2537" s="93">
        <f>+AE2537*G2537</f>
        <v>0</v>
      </c>
      <c r="AM2537" s="93">
        <f>+AF2537*G2537</f>
        <v>0</v>
      </c>
      <c r="AN2537" s="93">
        <f>SUM(AK2537:AM2537)</f>
        <v>0</v>
      </c>
      <c r="AQ2537" s="145" t="s">
        <v>525</v>
      </c>
      <c r="AU2537" s="8">
        <f>+K2537</f>
        <v>0</v>
      </c>
      <c r="AV2537" s="8">
        <f>+L2537</f>
        <v>0</v>
      </c>
      <c r="AW2537" s="2">
        <f>+M2537</f>
        <v>0</v>
      </c>
      <c r="AX2537" s="8">
        <f>F2537*AW2537</f>
        <v>0</v>
      </c>
      <c r="AY2537" s="8">
        <f>IF(AQ2537="CT",7%,5%)*AX2537</f>
        <v>0</v>
      </c>
      <c r="AZ2537" s="8">
        <f>AX2537*2%</f>
        <v>0</v>
      </c>
      <c r="BA2537" s="8">
        <f>IF(BB2537&gt;0,0,AX2537*5%)</f>
        <v>0</v>
      </c>
      <c r="BB2537" s="8">
        <f>(AX2537-BG2537)*35%</f>
        <v>0</v>
      </c>
      <c r="BC2537" s="8">
        <f>+AX2537+AY2537+AZ2537+BA2537+BB2537</f>
        <v>0</v>
      </c>
      <c r="BD2537" s="8">
        <f>AX2537-AT2537</f>
        <v>0</v>
      </c>
      <c r="BE2537" s="2"/>
      <c r="BH2537" s="2"/>
    </row>
    <row r="2538" spans="2:60" s="92" customFormat="1" ht="17" collapsed="1" x14ac:dyDescent="0.2">
      <c r="B2538" s="163"/>
      <c r="C2538" s="164" t="s">
        <v>118</v>
      </c>
      <c r="D2538" s="164"/>
      <c r="E2538" s="163"/>
      <c r="F2538" s="162"/>
      <c r="G2538" s="149">
        <f>+[2]THKL!F2547</f>
        <v>0</v>
      </c>
      <c r="H2538" s="158"/>
      <c r="I2538" s="158"/>
      <c r="J2538" s="158"/>
      <c r="K2538" s="159"/>
      <c r="L2538" s="161"/>
      <c r="M2538" s="161">
        <f>SUM(K2538:L2538)</f>
        <v>0</v>
      </c>
      <c r="N2538" s="83">
        <f>IF(V2538&lt;&gt;"VTC VHm",_xlfn.XLOOKUP(Z2538,$AC$4015:$AC$4035,$AD$4015:$AD$4035,0)*M2538,_xlfn.XLOOKUP(Z2538,$AC$4015:$AC$4035,$AD$4015:$AD$4035,0)*L2538)</f>
        <v>0</v>
      </c>
      <c r="O2538" s="83">
        <f>IF(V2538&lt;&gt;"VTC VHm",_xlfn.XLOOKUP(Z2538,$AC$4015:$AC$4035,$AE$4015:$AE$4035,0)*M2538,_xlfn.XLOOKUP(Z2538,$AC$4015:$AC$4035,$AE$4015:$AE$4035,0)*L2538)</f>
        <v>0</v>
      </c>
      <c r="P2538" s="160">
        <f>SUM(N2538:O2538)</f>
        <v>0</v>
      </c>
      <c r="Q2538" s="161">
        <f>M2538*G2538</f>
        <v>0</v>
      </c>
      <c r="R2538" s="161">
        <f>G2538*P2538</f>
        <v>0</v>
      </c>
      <c r="S2538" s="160">
        <f>SUM(Q2538:R2538)</f>
        <v>0</v>
      </c>
      <c r="T2538" s="159"/>
      <c r="U2538" s="158"/>
      <c r="V2538" s="158"/>
      <c r="W2538" s="158"/>
      <c r="X2538" s="94" t="s">
        <v>33</v>
      </c>
      <c r="Y2538" s="94"/>
      <c r="Z2538" s="94" t="s">
        <v>16</v>
      </c>
      <c r="AA2538" s="44" t="s">
        <v>80</v>
      </c>
      <c r="AB2538" s="2"/>
      <c r="AC2538" s="2">
        <v>0</v>
      </c>
      <c r="AD2538" s="93">
        <f>+M2538</f>
        <v>0</v>
      </c>
      <c r="AE2538" s="93">
        <f>+AD2538*14%</f>
        <v>0</v>
      </c>
      <c r="AF2538" s="93">
        <f>+AD2538*35%</f>
        <v>0</v>
      </c>
      <c r="AG2538" s="93">
        <f>+AD2538*F2538</f>
        <v>0</v>
      </c>
      <c r="AH2538" s="93">
        <f>+AE2538*F2538</f>
        <v>0</v>
      </c>
      <c r="AI2538" s="93">
        <f>+AF2538*F2538</f>
        <v>0</v>
      </c>
      <c r="AJ2538" s="93">
        <f>SUM(AG2538:AI2538)</f>
        <v>0</v>
      </c>
      <c r="AK2538" s="93">
        <f>+AD2538*G2538</f>
        <v>0</v>
      </c>
      <c r="AL2538" s="93">
        <f>+AE2538*G2538</f>
        <v>0</v>
      </c>
      <c r="AM2538" s="93">
        <f>+AF2538*G2538</f>
        <v>0</v>
      </c>
      <c r="AN2538" s="93">
        <f>SUM(AK2538:AM2538)</f>
        <v>0</v>
      </c>
      <c r="AQ2538" s="145" t="s">
        <v>525</v>
      </c>
      <c r="AU2538" s="8">
        <f>+K2538</f>
        <v>0</v>
      </c>
      <c r="AV2538" s="8">
        <f>+L2538</f>
        <v>0</v>
      </c>
      <c r="AW2538" s="2">
        <f>+M2538</f>
        <v>0</v>
      </c>
      <c r="AX2538" s="8">
        <f>F2538*AW2538</f>
        <v>0</v>
      </c>
      <c r="AY2538" s="8">
        <f>IF(AQ2538="CT",7%,5%)*AX2538</f>
        <v>0</v>
      </c>
      <c r="AZ2538" s="8">
        <f>AX2538*2%</f>
        <v>0</v>
      </c>
      <c r="BA2538" s="8">
        <f>IF(BB2538&gt;0,0,AX2538*5%)</f>
        <v>0</v>
      </c>
      <c r="BB2538" s="8">
        <f>(AX2538-BG2538)*35%</f>
        <v>0</v>
      </c>
      <c r="BC2538" s="8">
        <f>+AX2538+AY2538+AZ2538+BA2538+BB2538</f>
        <v>0</v>
      </c>
      <c r="BD2538" s="8">
        <f>AX2538-AT2538</f>
        <v>0</v>
      </c>
      <c r="BE2538" s="2"/>
      <c r="BH2538" s="2"/>
    </row>
    <row r="2539" spans="2:60" ht="51" hidden="1" outlineLevel="1" x14ac:dyDescent="0.2">
      <c r="B2539" s="82">
        <v>1</v>
      </c>
      <c r="C2539" s="144" t="s">
        <v>754</v>
      </c>
      <c r="D2539" s="144"/>
      <c r="E2539" s="82" t="s">
        <v>104</v>
      </c>
      <c r="F2539" s="143">
        <v>500.42360000000002</v>
      </c>
      <c r="G2539" s="142">
        <f>+[2]THKL!F2548</f>
        <v>500.42360000000002</v>
      </c>
      <c r="H2539" s="132"/>
      <c r="I2539" s="132"/>
      <c r="J2539" s="132"/>
      <c r="K2539" s="125" t="str">
        <f>$K$110</f>
        <v>Bao gồm</v>
      </c>
      <c r="L2539" s="84">
        <f>$L$110</f>
        <v>4534506.2372727301</v>
      </c>
      <c r="M2539" s="157">
        <f>SUM(K2539:L2539)</f>
        <v>4534506.2372727301</v>
      </c>
      <c r="N2539" s="83">
        <f>IF(V2539&lt;&gt;"VTC VHm",_xlfn.XLOOKUP(Z2539,$AC$4015:$AC$4035,$AD$4015:$AD$4035,0)*M2539,_xlfn.XLOOKUP(Z2539,$AC$4015:$AC$4035,$AD$4015:$AD$4035,0)*L2539)</f>
        <v>1587077.1830454555</v>
      </c>
      <c r="O2539" s="83">
        <f>IF(V2539&lt;&gt;"VTC VHm",_xlfn.XLOOKUP(Z2539,$AC$4015:$AC$4035,$AE$4015:$AE$4035,0)*M2539,_xlfn.XLOOKUP(Z2539,$AC$4015:$AC$4035,$AE$4015:$AE$4035,0)*L2539)</f>
        <v>0</v>
      </c>
      <c r="P2539" s="83">
        <f>SUM(N2539:O2539)</f>
        <v>1587077.1830454555</v>
      </c>
      <c r="Q2539" s="157">
        <f>M2539*G2539</f>
        <v>2269173935.4784737</v>
      </c>
      <c r="R2539" s="157">
        <f>G2539*P2539</f>
        <v>794210877.41746581</v>
      </c>
      <c r="S2539" s="83">
        <f>SUM(Q2539:R2539)</f>
        <v>3063384812.8959394</v>
      </c>
      <c r="T2539" s="125" t="s">
        <v>103</v>
      </c>
      <c r="U2539" s="132"/>
      <c r="V2539" s="132"/>
      <c r="W2539" s="132"/>
      <c r="X2539" s="44" t="s">
        <v>33</v>
      </c>
      <c r="Y2539" s="44"/>
      <c r="Z2539" s="44" t="s">
        <v>16</v>
      </c>
      <c r="AA2539" s="44" t="s">
        <v>80</v>
      </c>
      <c r="AB2539" s="2">
        <v>3010453.8772556237</v>
      </c>
      <c r="AC2539" s="2">
        <v>1506502166.8902173</v>
      </c>
      <c r="AD2539" s="2">
        <f>+M2539</f>
        <v>4534506.2372727301</v>
      </c>
      <c r="AE2539" s="2">
        <f>+AD2539*14%</f>
        <v>634830.87321818224</v>
      </c>
      <c r="AF2539" s="155">
        <f>+AD2539*35%</f>
        <v>1587077.1830454555</v>
      </c>
      <c r="AG2539" s="2">
        <f>+AD2539*F2539</f>
        <v>2269173935.4784737</v>
      </c>
      <c r="AH2539" s="2">
        <f>+AE2539*F2539</f>
        <v>317684350.96698636</v>
      </c>
      <c r="AI2539" s="2">
        <f>+AF2539*F2539</f>
        <v>794210877.41746581</v>
      </c>
      <c r="AJ2539" s="2">
        <f>SUM(AG2539:AI2539)</f>
        <v>3381069163.8629255</v>
      </c>
      <c r="AK2539" s="2">
        <f>+AD2539*G2539</f>
        <v>2269173935.4784737</v>
      </c>
      <c r="AL2539" s="2">
        <f>+AE2539*G2539</f>
        <v>317684350.96698636</v>
      </c>
      <c r="AM2539" s="2">
        <f>+AF2539*G2539</f>
        <v>794210877.41746581</v>
      </c>
      <c r="AN2539" s="155">
        <f>SUM(AK2539:AM2539)</f>
        <v>3381069163.8629255</v>
      </c>
      <c r="AQ2539" s="145" t="s">
        <v>525</v>
      </c>
      <c r="AU2539" s="8" t="str">
        <f>+K2539</f>
        <v>Bao gồm</v>
      </c>
      <c r="AV2539" s="8">
        <f>+L2539</f>
        <v>4534506.2372727301</v>
      </c>
      <c r="AW2539" s="2">
        <f>+M2539</f>
        <v>4534506.2372727301</v>
      </c>
      <c r="AX2539" s="8">
        <f>F2539*AW2539</f>
        <v>2269173935.4784737</v>
      </c>
      <c r="AY2539" s="8">
        <f>IF(AQ2539="CT",7%,5%)*AX2539</f>
        <v>158842175.48349318</v>
      </c>
      <c r="AZ2539" s="8">
        <f>AX2539*2%</f>
        <v>45383478.709569477</v>
      </c>
      <c r="BA2539" s="8">
        <f>IF(BB2539&gt;0,0,AX2539*5%)</f>
        <v>0</v>
      </c>
      <c r="BB2539" s="8">
        <f>(AX2539-BG2539)*35%</f>
        <v>794210877.41746569</v>
      </c>
      <c r="BC2539" s="8">
        <f>+AX2539+AY2539+AZ2539+BA2539+BB2539</f>
        <v>3267610467.0890021</v>
      </c>
      <c r="BD2539" s="8">
        <f>AX2539-AT2539</f>
        <v>2269173935.4784737</v>
      </c>
      <c r="BE2539" s="2"/>
      <c r="BH2539" s="2"/>
    </row>
    <row r="2540" spans="2:60" ht="51" hidden="1" outlineLevel="1" x14ac:dyDescent="0.2">
      <c r="B2540" s="82">
        <v>2</v>
      </c>
      <c r="C2540" s="144" t="s">
        <v>894</v>
      </c>
      <c r="D2540" s="144"/>
      <c r="E2540" s="82" t="s">
        <v>104</v>
      </c>
      <c r="F2540" s="143">
        <v>50.470599999999997</v>
      </c>
      <c r="G2540" s="142">
        <f>+[2]THKL!F2549</f>
        <v>50.470599999999997</v>
      </c>
      <c r="H2540" s="132"/>
      <c r="I2540" s="132"/>
      <c r="J2540" s="132"/>
      <c r="K2540" s="156" t="str">
        <f>$K$111</f>
        <v>Bao gồm</v>
      </c>
      <c r="L2540" s="157">
        <f>$L$111</f>
        <v>5231283.6372727267</v>
      </c>
      <c r="M2540" s="157">
        <f>SUM(K2540:L2540)</f>
        <v>5231283.6372727267</v>
      </c>
      <c r="N2540" s="83">
        <f>IF(V2540&lt;&gt;"VTC VHm",_xlfn.XLOOKUP(Z2540,$AC$4015:$AC$4035,$AD$4015:$AD$4035,0)*M2540,_xlfn.XLOOKUP(Z2540,$AC$4015:$AC$4035,$AD$4015:$AD$4035,0)*L2540)</f>
        <v>1830949.2730454542</v>
      </c>
      <c r="O2540" s="83">
        <f>IF(V2540&lt;&gt;"VTC VHm",_xlfn.XLOOKUP(Z2540,$AC$4015:$AC$4035,$AE$4015:$AE$4035,0)*M2540,_xlfn.XLOOKUP(Z2540,$AC$4015:$AC$4035,$AE$4015:$AE$4035,0)*L2540)</f>
        <v>0</v>
      </c>
      <c r="P2540" s="83">
        <f>SUM(N2540:O2540)</f>
        <v>1830949.2730454542</v>
      </c>
      <c r="Q2540" s="157">
        <f>M2540*G2540</f>
        <v>264026023.94333687</v>
      </c>
      <c r="R2540" s="157">
        <f>G2540*P2540</f>
        <v>92409108.380167902</v>
      </c>
      <c r="S2540" s="83">
        <f>SUM(Q2540:R2540)</f>
        <v>356435132.32350481</v>
      </c>
      <c r="T2540" s="156" t="s">
        <v>50</v>
      </c>
      <c r="U2540" s="132"/>
      <c r="V2540" s="132"/>
      <c r="W2540" s="132"/>
      <c r="X2540" s="44" t="s">
        <v>33</v>
      </c>
      <c r="Y2540" s="44"/>
      <c r="Z2540" s="44" t="s">
        <v>16</v>
      </c>
      <c r="AA2540" s="44" t="s">
        <v>80</v>
      </c>
      <c r="AB2540" s="2">
        <v>3440611.1407696251</v>
      </c>
      <c r="AC2540" s="2">
        <v>173649708.64132744</v>
      </c>
      <c r="AD2540" s="2">
        <f>+M2540</f>
        <v>5231283.6372727267</v>
      </c>
      <c r="AE2540" s="2">
        <f>+AD2540*14%</f>
        <v>732379.70921818179</v>
      </c>
      <c r="AF2540" s="155">
        <f>+AD2540*35%</f>
        <v>1830949.2730454542</v>
      </c>
      <c r="AG2540" s="2">
        <f>+AD2540*F2540</f>
        <v>264026023.94333687</v>
      </c>
      <c r="AH2540" s="2">
        <f>+AE2540*F2540</f>
        <v>36963643.352067165</v>
      </c>
      <c r="AI2540" s="2">
        <f>+AF2540*F2540</f>
        <v>92409108.380167902</v>
      </c>
      <c r="AJ2540" s="2">
        <f>SUM(AG2540:AI2540)</f>
        <v>393398775.67557192</v>
      </c>
      <c r="AK2540" s="2">
        <f>+AD2540*G2540</f>
        <v>264026023.94333687</v>
      </c>
      <c r="AL2540" s="2">
        <f>+AE2540*G2540</f>
        <v>36963643.352067165</v>
      </c>
      <c r="AM2540" s="2">
        <f>+AF2540*G2540</f>
        <v>92409108.380167902</v>
      </c>
      <c r="AN2540" s="155">
        <f>SUM(AK2540:AM2540)</f>
        <v>393398775.67557192</v>
      </c>
      <c r="AQ2540" s="145" t="s">
        <v>525</v>
      </c>
      <c r="AU2540" s="8" t="str">
        <f>+K2540</f>
        <v>Bao gồm</v>
      </c>
      <c r="AV2540" s="8">
        <f>+L2540</f>
        <v>5231283.6372727267</v>
      </c>
      <c r="AW2540" s="2">
        <f>+M2540</f>
        <v>5231283.6372727267</v>
      </c>
      <c r="AX2540" s="8">
        <f>F2540*AW2540</f>
        <v>264026023.94333687</v>
      </c>
      <c r="AY2540" s="8">
        <f>IF(AQ2540="CT",7%,5%)*AX2540</f>
        <v>18481821.676033583</v>
      </c>
      <c r="AZ2540" s="8">
        <f>AX2540*2%</f>
        <v>5280520.4788667373</v>
      </c>
      <c r="BA2540" s="8">
        <f>IF(BB2540&gt;0,0,AX2540*5%)</f>
        <v>0</v>
      </c>
      <c r="BB2540" s="8">
        <f>(AX2540-BG2540)*35%</f>
        <v>92409108.380167902</v>
      </c>
      <c r="BC2540" s="8">
        <f>+AX2540+AY2540+AZ2540+BA2540+BB2540</f>
        <v>380197474.47840512</v>
      </c>
      <c r="BD2540" s="8">
        <f>AX2540-AT2540</f>
        <v>264026023.94333687</v>
      </c>
      <c r="BE2540" s="2"/>
      <c r="BH2540" s="2"/>
    </row>
    <row r="2541" spans="2:60" ht="51" hidden="1" outlineLevel="1" x14ac:dyDescent="0.2">
      <c r="B2541" s="82">
        <v>3</v>
      </c>
      <c r="C2541" s="144" t="s">
        <v>753</v>
      </c>
      <c r="D2541" s="144"/>
      <c r="E2541" s="82" t="s">
        <v>104</v>
      </c>
      <c r="F2541" s="143">
        <v>107.9166</v>
      </c>
      <c r="G2541" s="142">
        <f>+[2]THKL!F2550</f>
        <v>107.9166</v>
      </c>
      <c r="H2541" s="132"/>
      <c r="I2541" s="132"/>
      <c r="J2541" s="132"/>
      <c r="K2541" s="156" t="str">
        <f>$K$112</f>
        <v>Bao gồm</v>
      </c>
      <c r="L2541" s="157">
        <f>$L$112</f>
        <v>5314506.2372727301</v>
      </c>
      <c r="M2541" s="157">
        <f>SUM(K2541:L2541)</f>
        <v>5314506.2372727301</v>
      </c>
      <c r="N2541" s="83">
        <f>IF(V2541&lt;&gt;"VTC VHm",_xlfn.XLOOKUP(Z2541,$AC$4015:$AC$4035,$AD$4015:$AD$4035,0)*M2541,_xlfn.XLOOKUP(Z2541,$AC$4015:$AC$4035,$AD$4015:$AD$4035,0)*L2541)</f>
        <v>1860077.1830454555</v>
      </c>
      <c r="O2541" s="83">
        <f>IF(V2541&lt;&gt;"VTC VHm",_xlfn.XLOOKUP(Z2541,$AC$4015:$AC$4035,$AE$4015:$AE$4035,0)*M2541,_xlfn.XLOOKUP(Z2541,$AC$4015:$AC$4035,$AE$4015:$AE$4035,0)*L2541)</f>
        <v>0</v>
      </c>
      <c r="P2541" s="83">
        <f>SUM(N2541:O2541)</f>
        <v>1860077.1830454555</v>
      </c>
      <c r="Q2541" s="157">
        <f>M2541*G2541</f>
        <v>573523443.80526626</v>
      </c>
      <c r="R2541" s="157">
        <f>G2541*P2541</f>
        <v>200733205.3318432</v>
      </c>
      <c r="S2541" s="83">
        <f>SUM(Q2541:R2541)</f>
        <v>774256649.13710952</v>
      </c>
      <c r="T2541" s="125" t="s">
        <v>103</v>
      </c>
      <c r="U2541" s="132"/>
      <c r="V2541" s="132"/>
      <c r="W2541" s="132"/>
      <c r="X2541" s="44" t="s">
        <v>33</v>
      </c>
      <c r="Y2541" s="44"/>
      <c r="Z2541" s="44" t="s">
        <v>16</v>
      </c>
      <c r="AA2541" s="44" t="s">
        <v>80</v>
      </c>
      <c r="AB2541" s="2">
        <v>4142603.8860601094</v>
      </c>
      <c r="AC2541" s="2">
        <v>447055726.53039443</v>
      </c>
      <c r="AD2541" s="2">
        <f>+M2541</f>
        <v>5314506.2372727301</v>
      </c>
      <c r="AE2541" s="2">
        <f>+AD2541*14%</f>
        <v>744030.87321818224</v>
      </c>
      <c r="AF2541" s="155">
        <f>+AD2541*35%</f>
        <v>1860077.1830454555</v>
      </c>
      <c r="AG2541" s="2">
        <f>+AD2541*F2541</f>
        <v>573523443.80526626</v>
      </c>
      <c r="AH2541" s="2">
        <f>+AE2541*F2541</f>
        <v>80293282.132737294</v>
      </c>
      <c r="AI2541" s="2">
        <f>+AF2541*F2541</f>
        <v>200733205.3318432</v>
      </c>
      <c r="AJ2541" s="2">
        <f>SUM(AG2541:AI2541)</f>
        <v>854549931.26984668</v>
      </c>
      <c r="AK2541" s="2">
        <f>+AD2541*G2541</f>
        <v>573523443.80526626</v>
      </c>
      <c r="AL2541" s="2">
        <f>+AE2541*G2541</f>
        <v>80293282.132737294</v>
      </c>
      <c r="AM2541" s="2">
        <f>+AF2541*G2541</f>
        <v>200733205.3318432</v>
      </c>
      <c r="AN2541" s="155">
        <f>SUM(AK2541:AM2541)</f>
        <v>854549931.26984668</v>
      </c>
      <c r="AQ2541" s="145" t="s">
        <v>525</v>
      </c>
      <c r="AU2541" s="8" t="str">
        <f>+K2541</f>
        <v>Bao gồm</v>
      </c>
      <c r="AV2541" s="8">
        <f>+L2541</f>
        <v>5314506.2372727301</v>
      </c>
      <c r="AW2541" s="2">
        <f>+M2541</f>
        <v>5314506.2372727301</v>
      </c>
      <c r="AX2541" s="8">
        <f>F2541*AW2541</f>
        <v>573523443.80526626</v>
      </c>
      <c r="AY2541" s="8">
        <f>IF(AQ2541="CT",7%,5%)*AX2541</f>
        <v>40146641.066368639</v>
      </c>
      <c r="AZ2541" s="8">
        <f>AX2541*2%</f>
        <v>11470468.876105325</v>
      </c>
      <c r="BA2541" s="8">
        <f>IF(BB2541&gt;0,0,AX2541*5%)</f>
        <v>0</v>
      </c>
      <c r="BB2541" s="8">
        <f>(AX2541-BG2541)*35%</f>
        <v>200733205.33184317</v>
      </c>
      <c r="BC2541" s="8">
        <f>+AX2541+AY2541+AZ2541+BA2541+BB2541</f>
        <v>825873759.07958341</v>
      </c>
      <c r="BD2541" s="8">
        <f>AX2541-AT2541</f>
        <v>573523443.80526626</v>
      </c>
      <c r="BE2541" s="2"/>
      <c r="BH2541" s="2"/>
    </row>
    <row r="2542" spans="2:60" ht="34" hidden="1" outlineLevel="1" x14ac:dyDescent="0.2">
      <c r="B2542" s="82">
        <v>5</v>
      </c>
      <c r="C2542" s="144" t="s">
        <v>752</v>
      </c>
      <c r="D2542" s="144"/>
      <c r="E2542" s="82" t="s">
        <v>751</v>
      </c>
      <c r="F2542" s="143">
        <v>3852.6947</v>
      </c>
      <c r="G2542" s="142">
        <f>+[2]THKL!F2551</f>
        <v>3852.6947</v>
      </c>
      <c r="H2542" s="176"/>
      <c r="I2542" s="176"/>
      <c r="J2542" s="176"/>
      <c r="K2542" s="156">
        <f>$K$113</f>
        <v>1902.3200000000002</v>
      </c>
      <c r="L2542" s="157">
        <f>$L$113</f>
        <v>16085.919579540383</v>
      </c>
      <c r="M2542" s="157">
        <f>SUM(K2542:L2542)</f>
        <v>17988.239579540383</v>
      </c>
      <c r="N2542" s="83">
        <f>IF(V2542&lt;&gt;"VTC VHm",_xlfn.XLOOKUP(Z2542,$AC$4015:$AC$4035,$AD$4015:$AD$4035,0)*M2542,_xlfn.XLOOKUP(Z2542,$AC$4015:$AC$4035,$AD$4015:$AD$4035,0)*L2542)</f>
        <v>6295.8838528391334</v>
      </c>
      <c r="O2542" s="83">
        <f>IF(V2542&lt;&gt;"VTC VHm",_xlfn.XLOOKUP(Z2542,$AC$4015:$AC$4035,$AE$4015:$AE$4035,0)*M2542,_xlfn.XLOOKUP(Z2542,$AC$4015:$AC$4035,$AE$4015:$AE$4035,0)*L2542)</f>
        <v>0</v>
      </c>
      <c r="P2542" s="83">
        <f>SUM(N2542:O2542)</f>
        <v>6295.8838528391334</v>
      </c>
      <c r="Q2542" s="157">
        <f>M2542*G2542</f>
        <v>69303195.290425465</v>
      </c>
      <c r="R2542" s="157">
        <f>G2542*P2542</f>
        <v>24256118.351648908</v>
      </c>
      <c r="S2542" s="83">
        <f>SUM(Q2542:R2542)</f>
        <v>93559313.642074376</v>
      </c>
      <c r="T2542" s="156" t="s">
        <v>50</v>
      </c>
      <c r="U2542" s="176"/>
      <c r="V2542" s="176"/>
      <c r="W2542" s="176"/>
      <c r="X2542" s="44" t="s">
        <v>33</v>
      </c>
      <c r="Y2542" s="44"/>
      <c r="Z2542" s="44" t="s">
        <v>16</v>
      </c>
      <c r="AA2542" s="44" t="s">
        <v>80</v>
      </c>
      <c r="AB2542" s="2">
        <v>6879.0136865999993</v>
      </c>
      <c r="AC2542" s="2">
        <v>26502739.57159128</v>
      </c>
      <c r="AD2542" s="2">
        <f>+M2542</f>
        <v>17988.239579540383</v>
      </c>
      <c r="AE2542" s="2">
        <f>+AD2542*14%</f>
        <v>2518.3535411356538</v>
      </c>
      <c r="AF2542" s="155">
        <f>+AD2542*35%</f>
        <v>6295.8838528391334</v>
      </c>
      <c r="AG2542" s="2">
        <f>+AD2542*F2542</f>
        <v>69303195.290425465</v>
      </c>
      <c r="AH2542" s="2">
        <f>+AE2542*F2542</f>
        <v>9702447.3406595662</v>
      </c>
      <c r="AI2542" s="2">
        <f>+AF2542*F2542</f>
        <v>24256118.351648908</v>
      </c>
      <c r="AJ2542" s="2">
        <f>SUM(AG2542:AI2542)</f>
        <v>103261760.98273395</v>
      </c>
      <c r="AK2542" s="2">
        <f>+AD2542*G2542</f>
        <v>69303195.290425465</v>
      </c>
      <c r="AL2542" s="2">
        <f>+AE2542*G2542</f>
        <v>9702447.3406595662</v>
      </c>
      <c r="AM2542" s="2">
        <f>+AF2542*G2542</f>
        <v>24256118.351648908</v>
      </c>
      <c r="AN2542" s="155">
        <f>SUM(AK2542:AM2542)</f>
        <v>103261760.98273395</v>
      </c>
      <c r="AQ2542" s="145" t="s">
        <v>525</v>
      </c>
      <c r="AU2542" s="8">
        <f>+K2542</f>
        <v>1902.3200000000002</v>
      </c>
      <c r="AV2542" s="8">
        <f>+L2542</f>
        <v>16085.919579540383</v>
      </c>
      <c r="AW2542" s="2">
        <f>+M2542</f>
        <v>17988.239579540383</v>
      </c>
      <c r="AX2542" s="8">
        <f>F2542*AW2542</f>
        <v>69303195.290425465</v>
      </c>
      <c r="AY2542" s="8">
        <f>IF(AQ2542="CT",7%,5%)*AX2542</f>
        <v>4851223.6703297831</v>
      </c>
      <c r="AZ2542" s="8">
        <f>AX2542*2%</f>
        <v>1386063.9058085093</v>
      </c>
      <c r="BA2542" s="8">
        <f>IF(BB2542&gt;0,0,AX2542*5%)</f>
        <v>0</v>
      </c>
      <c r="BB2542" s="8">
        <f>(AX2542-BG2542)*35%</f>
        <v>24256118.351648912</v>
      </c>
      <c r="BC2542" s="8">
        <f>+AX2542+AY2542+AZ2542+BA2542+BB2542</f>
        <v>99796601.218212664</v>
      </c>
      <c r="BD2542" s="8">
        <f>AX2542-AT2542</f>
        <v>69303195.290425465</v>
      </c>
      <c r="BE2542" s="2"/>
      <c r="BH2542" s="2"/>
    </row>
    <row r="2543" spans="2:60" ht="51" hidden="1" outlineLevel="1" x14ac:dyDescent="0.2">
      <c r="B2543" s="82">
        <v>6</v>
      </c>
      <c r="C2543" s="144" t="s">
        <v>750</v>
      </c>
      <c r="D2543" s="144"/>
      <c r="E2543" s="82" t="s">
        <v>91</v>
      </c>
      <c r="F2543" s="143">
        <v>0.60880000000000001</v>
      </c>
      <c r="G2543" s="142">
        <f>+[2]THKL!F2552</f>
        <v>0.60880000000000001</v>
      </c>
      <c r="H2543" s="132"/>
      <c r="I2543" s="132"/>
      <c r="J2543" s="132"/>
      <c r="K2543" s="156">
        <f>$K$4010*1000</f>
        <v>15050000</v>
      </c>
      <c r="L2543" s="157">
        <f>'[3]BDG (XD)'!$AA$964*1000</f>
        <v>7690671</v>
      </c>
      <c r="M2543" s="157">
        <f>SUM(K2543:L2543)</f>
        <v>22740671</v>
      </c>
      <c r="N2543" s="83">
        <f>IF(V2543&lt;&gt;"VTC VHm",_xlfn.XLOOKUP(Z2543,$AC$4015:$AC$4035,$AD$4015:$AD$4035,0)*M2543,_xlfn.XLOOKUP(Z2543,$AC$4015:$AC$4035,$AD$4015:$AD$4035,0)*L2543)</f>
        <v>2691734.8499999996</v>
      </c>
      <c r="O2543" s="83">
        <f>IF(V2543&lt;&gt;"VTC VHm",_xlfn.XLOOKUP(Z2543,$AC$4015:$AC$4035,$AE$4015:$AE$4035,0)*M2543,_xlfn.XLOOKUP(Z2543,$AC$4015:$AC$4035,$AE$4015:$AE$4035,0)*L2543)</f>
        <v>0</v>
      </c>
      <c r="P2543" s="83">
        <f>SUM(N2543:O2543)</f>
        <v>2691734.8499999996</v>
      </c>
      <c r="Q2543" s="157">
        <f>M2543*G2543</f>
        <v>13844520.504799999</v>
      </c>
      <c r="R2543" s="157">
        <f>G2543*P2543</f>
        <v>1638728.1766799998</v>
      </c>
      <c r="S2543" s="83">
        <f>SUM(Q2543:R2543)</f>
        <v>15483248.68148</v>
      </c>
      <c r="T2543" s="156" t="s">
        <v>50</v>
      </c>
      <c r="U2543" s="132"/>
      <c r="V2543" s="82" t="s">
        <v>34</v>
      </c>
      <c r="W2543" s="132"/>
      <c r="X2543" s="44" t="s">
        <v>33</v>
      </c>
      <c r="Y2543" s="44"/>
      <c r="Z2543" s="44" t="s">
        <v>16</v>
      </c>
      <c r="AA2543" s="44" t="s">
        <v>80</v>
      </c>
      <c r="AB2543" s="2">
        <v>24906178.967625346</v>
      </c>
      <c r="AC2543" s="2">
        <v>15162881.75549031</v>
      </c>
      <c r="AD2543" s="2">
        <f>+M2543</f>
        <v>22740671</v>
      </c>
      <c r="AE2543" s="2">
        <f>+AD2543*14%</f>
        <v>3183693.9400000004</v>
      </c>
      <c r="AF2543" s="155">
        <f>+AD2543*35%</f>
        <v>7959234.8499999996</v>
      </c>
      <c r="AG2543" s="2">
        <f>+AD2543*F2543</f>
        <v>13844520.504799999</v>
      </c>
      <c r="AH2543" s="2">
        <f>+AE2543*F2543</f>
        <v>1938232.8706720003</v>
      </c>
      <c r="AI2543" s="2">
        <f>+AF2543*F2543</f>
        <v>4845582.1766799996</v>
      </c>
      <c r="AJ2543" s="2">
        <f>SUM(AG2543:AI2543)</f>
        <v>20628335.552152</v>
      </c>
      <c r="AK2543" s="2">
        <f>+AD2543*G2543</f>
        <v>13844520.504799999</v>
      </c>
      <c r="AL2543" s="2">
        <f>+AE2543*G2543</f>
        <v>1938232.8706720003</v>
      </c>
      <c r="AM2543" s="2">
        <f>+AF2543*G2543</f>
        <v>4845582.1766799996</v>
      </c>
      <c r="AN2543" s="155">
        <f>SUM(AK2543:AM2543)</f>
        <v>20628335.552152</v>
      </c>
      <c r="AQ2543" s="145" t="s">
        <v>525</v>
      </c>
      <c r="AU2543" s="8">
        <f>+K2543</f>
        <v>15050000</v>
      </c>
      <c r="AV2543" s="8">
        <f>+L2543</f>
        <v>7690671</v>
      </c>
      <c r="AW2543" s="2">
        <f>+M2543</f>
        <v>22740671</v>
      </c>
      <c r="AX2543" s="8">
        <f>F2543*AW2543</f>
        <v>13844520.504799999</v>
      </c>
      <c r="AY2543" s="8">
        <f>IF(AQ2543="CT",7%,5%)*AX2543</f>
        <v>969116.43533600005</v>
      </c>
      <c r="AZ2543" s="8">
        <f>AX2543*2%</f>
        <v>276890.41009600001</v>
      </c>
      <c r="BA2543" s="8">
        <f>IF(BB2543&gt;0,0,AX2543*5%)</f>
        <v>0</v>
      </c>
      <c r="BB2543" s="8">
        <f>(AX2543-BG2543)*35%</f>
        <v>1638728.1766799996</v>
      </c>
      <c r="BC2543" s="8">
        <f>+AX2543+AY2543+AZ2543+BA2543+BB2543</f>
        <v>16729255.526912</v>
      </c>
      <c r="BD2543" s="8">
        <f>AX2543-AT2543</f>
        <v>13844520.504799999</v>
      </c>
      <c r="BE2543" s="2"/>
      <c r="BG2543" s="7">
        <f>+K2543*F2543</f>
        <v>9162440</v>
      </c>
      <c r="BH2543" s="2"/>
    </row>
    <row r="2544" spans="2:60" s="92" customFormat="1" ht="17" collapsed="1" x14ac:dyDescent="0.2">
      <c r="B2544" s="163"/>
      <c r="C2544" s="164" t="s">
        <v>175</v>
      </c>
      <c r="D2544" s="164"/>
      <c r="E2544" s="163"/>
      <c r="F2544" s="162"/>
      <c r="G2544" s="149">
        <f>+[2]THKL!F2553</f>
        <v>0</v>
      </c>
      <c r="H2544" s="158"/>
      <c r="I2544" s="158"/>
      <c r="J2544" s="158"/>
      <c r="K2544" s="159"/>
      <c r="L2544" s="161"/>
      <c r="M2544" s="161">
        <f>SUM(K2544:L2544)</f>
        <v>0</v>
      </c>
      <c r="N2544" s="83">
        <f>IF(V2544&lt;&gt;"VTC VHm",_xlfn.XLOOKUP(Z2544,$AC$4015:$AC$4035,$AD$4015:$AD$4035,0)*M2544,_xlfn.XLOOKUP(Z2544,$AC$4015:$AC$4035,$AD$4015:$AD$4035,0)*L2544)</f>
        <v>0</v>
      </c>
      <c r="O2544" s="83">
        <f>IF(V2544&lt;&gt;"VTC VHm",_xlfn.XLOOKUP(Z2544,$AC$4015:$AC$4035,$AE$4015:$AE$4035,0)*M2544,_xlfn.XLOOKUP(Z2544,$AC$4015:$AC$4035,$AE$4015:$AE$4035,0)*L2544)</f>
        <v>0</v>
      </c>
      <c r="P2544" s="160">
        <f>SUM(N2544:O2544)</f>
        <v>0</v>
      </c>
      <c r="Q2544" s="161">
        <f>M2544*G2544</f>
        <v>0</v>
      </c>
      <c r="R2544" s="161">
        <f>G2544*P2544</f>
        <v>0</v>
      </c>
      <c r="S2544" s="160">
        <f>SUM(Q2544:R2544)</f>
        <v>0</v>
      </c>
      <c r="T2544" s="159"/>
      <c r="U2544" s="158"/>
      <c r="V2544" s="158"/>
      <c r="W2544" s="158"/>
      <c r="X2544" s="94" t="s">
        <v>33</v>
      </c>
      <c r="Y2544" s="94"/>
      <c r="Z2544" s="94" t="s">
        <v>16</v>
      </c>
      <c r="AA2544" s="44" t="s">
        <v>80</v>
      </c>
      <c r="AB2544" s="2"/>
      <c r="AC2544" s="2">
        <v>0</v>
      </c>
      <c r="AD2544" s="93">
        <f>+M2544</f>
        <v>0</v>
      </c>
      <c r="AE2544" s="93">
        <f>+AD2544*14%</f>
        <v>0</v>
      </c>
      <c r="AF2544" s="93">
        <f>+AD2544*35%</f>
        <v>0</v>
      </c>
      <c r="AG2544" s="93">
        <f>+AD2544*F2544</f>
        <v>0</v>
      </c>
      <c r="AH2544" s="93">
        <f>+AE2544*F2544</f>
        <v>0</v>
      </c>
      <c r="AI2544" s="93">
        <f>+AF2544*F2544</f>
        <v>0</v>
      </c>
      <c r="AJ2544" s="93">
        <f>SUM(AG2544:AI2544)</f>
        <v>0</v>
      </c>
      <c r="AK2544" s="93">
        <f>+AD2544*G2544</f>
        <v>0</v>
      </c>
      <c r="AL2544" s="93">
        <f>+AE2544*G2544</f>
        <v>0</v>
      </c>
      <c r="AM2544" s="93">
        <f>+AF2544*G2544</f>
        <v>0</v>
      </c>
      <c r="AN2544" s="93">
        <f>SUM(AK2544:AM2544)</f>
        <v>0</v>
      </c>
      <c r="AQ2544" s="145" t="s">
        <v>525</v>
      </c>
      <c r="AU2544" s="8">
        <f>+K2544</f>
        <v>0</v>
      </c>
      <c r="AV2544" s="8">
        <f>+L2544</f>
        <v>0</v>
      </c>
      <c r="AW2544" s="2">
        <f>+M2544</f>
        <v>0</v>
      </c>
      <c r="AX2544" s="8">
        <f>F2544*AW2544</f>
        <v>0</v>
      </c>
      <c r="AY2544" s="8">
        <f>IF(AQ2544="CT",7%,5%)*AX2544</f>
        <v>0</v>
      </c>
      <c r="AZ2544" s="8">
        <f>AX2544*2%</f>
        <v>0</v>
      </c>
      <c r="BA2544" s="8">
        <f>IF(BB2544&gt;0,0,AX2544*5%)</f>
        <v>0</v>
      </c>
      <c r="BB2544" s="8">
        <f>(AX2544-BG2544)*35%</f>
        <v>0</v>
      </c>
      <c r="BC2544" s="8">
        <f>+AX2544+AY2544+AZ2544+BA2544+BB2544</f>
        <v>0</v>
      </c>
      <c r="BD2544" s="8">
        <f>AX2544-AT2544</f>
        <v>0</v>
      </c>
      <c r="BE2544" s="2"/>
      <c r="BH2544" s="2"/>
    </row>
    <row r="2545" spans="2:61" ht="34" hidden="1" outlineLevel="1" x14ac:dyDescent="0.2">
      <c r="B2545" s="82">
        <v>7</v>
      </c>
      <c r="C2545" s="144" t="s">
        <v>203</v>
      </c>
      <c r="D2545" s="144"/>
      <c r="E2545" s="82" t="s">
        <v>52</v>
      </c>
      <c r="F2545" s="143">
        <v>2123.826</v>
      </c>
      <c r="G2545" s="142">
        <f>+[2]THKL!F2554</f>
        <v>2123.826</v>
      </c>
      <c r="H2545" s="176"/>
      <c r="I2545" s="176"/>
      <c r="J2545" s="176"/>
      <c r="K2545" s="156" t="str">
        <f>$K$116</f>
        <v>Bao gồm</v>
      </c>
      <c r="L2545" s="157">
        <f>$L$116</f>
        <v>207831.07800000013</v>
      </c>
      <c r="M2545" s="157">
        <f>SUM(K2545:L2545)</f>
        <v>207831.07800000013</v>
      </c>
      <c r="N2545" s="83">
        <f>IF(V2545&lt;&gt;"VTC VHm",_xlfn.XLOOKUP(Z2545,$AC$4015:$AC$4035,$AD$4015:$AD$4035,0)*M2545,_xlfn.XLOOKUP(Z2545,$AC$4015:$AC$4035,$AD$4015:$AD$4035,0)*L2545)</f>
        <v>72740.877300000036</v>
      </c>
      <c r="O2545" s="83">
        <f>IF(V2545&lt;&gt;"VTC VHm",_xlfn.XLOOKUP(Z2545,$AC$4015:$AC$4035,$AE$4015:$AE$4035,0)*M2545,_xlfn.XLOOKUP(Z2545,$AC$4015:$AC$4035,$AE$4015:$AE$4035,0)*L2545)</f>
        <v>0</v>
      </c>
      <c r="P2545" s="83">
        <f>SUM(N2545:O2545)</f>
        <v>72740.877300000036</v>
      </c>
      <c r="Q2545" s="157">
        <f>M2545*G2545</f>
        <v>441397047.06442827</v>
      </c>
      <c r="R2545" s="157">
        <f>G2545*P2545</f>
        <v>154488966.47254989</v>
      </c>
      <c r="S2545" s="83">
        <f>SUM(Q2545:R2545)</f>
        <v>595886013.53697813</v>
      </c>
      <c r="T2545" s="156" t="s">
        <v>50</v>
      </c>
      <c r="U2545" s="176"/>
      <c r="V2545" s="176"/>
      <c r="W2545" s="176"/>
      <c r="X2545" s="44" t="s">
        <v>33</v>
      </c>
      <c r="Y2545" s="44"/>
      <c r="Z2545" s="44" t="s">
        <v>16</v>
      </c>
      <c r="AA2545" s="44" t="s">
        <v>80</v>
      </c>
      <c r="AB2545" s="2">
        <v>111339.11804579778</v>
      </c>
      <c r="AC2545" s="2">
        <v>236464913.72273451</v>
      </c>
      <c r="AD2545" s="2">
        <f>+M2545</f>
        <v>207831.07800000013</v>
      </c>
      <c r="AE2545" s="2">
        <f>+AD2545*14%</f>
        <v>29096.350920000019</v>
      </c>
      <c r="AF2545" s="155">
        <f>+AD2545*35%</f>
        <v>72740.877300000036</v>
      </c>
      <c r="AG2545" s="2">
        <f>+AD2545*F2545</f>
        <v>441397047.06442827</v>
      </c>
      <c r="AH2545" s="2">
        <f>+AE2545*F2545</f>
        <v>61795586.589019962</v>
      </c>
      <c r="AI2545" s="2">
        <f>+AF2545*F2545</f>
        <v>154488966.47254989</v>
      </c>
      <c r="AJ2545" s="2">
        <f>SUM(AG2545:AI2545)</f>
        <v>657681600.12599814</v>
      </c>
      <c r="AK2545" s="2">
        <f>+AD2545*G2545</f>
        <v>441397047.06442827</v>
      </c>
      <c r="AL2545" s="2">
        <f>+AE2545*G2545</f>
        <v>61795586.589019962</v>
      </c>
      <c r="AM2545" s="2">
        <f>+AF2545*G2545</f>
        <v>154488966.47254989</v>
      </c>
      <c r="AN2545" s="155">
        <f>SUM(AK2545:AM2545)</f>
        <v>657681600.12599814</v>
      </c>
      <c r="AQ2545" s="145" t="s">
        <v>525</v>
      </c>
      <c r="AU2545" s="8" t="str">
        <f>+K2545</f>
        <v>Bao gồm</v>
      </c>
      <c r="AV2545" s="8">
        <f>+L2545</f>
        <v>207831.07800000013</v>
      </c>
      <c r="AW2545" s="2">
        <f>+M2545</f>
        <v>207831.07800000013</v>
      </c>
      <c r="AX2545" s="8">
        <f>F2545*AW2545</f>
        <v>441397047.06442827</v>
      </c>
      <c r="AY2545" s="8">
        <f>IF(AQ2545="CT",7%,5%)*AX2545</f>
        <v>30897793.294509981</v>
      </c>
      <c r="AZ2545" s="8">
        <f>AX2545*2%</f>
        <v>8827940.9412885662</v>
      </c>
      <c r="BA2545" s="8">
        <f>IF(BB2545&gt;0,0,AX2545*5%)</f>
        <v>0</v>
      </c>
      <c r="BB2545" s="8">
        <f>(AX2545-BG2545)*35%</f>
        <v>154488966.47254989</v>
      </c>
      <c r="BC2545" s="8">
        <f>+AX2545+AY2545+AZ2545+BA2545+BB2545</f>
        <v>635611747.77277672</v>
      </c>
      <c r="BD2545" s="8">
        <f>AX2545-AT2545</f>
        <v>441397047.06442827</v>
      </c>
      <c r="BE2545" s="2"/>
      <c r="BH2545" s="2"/>
    </row>
    <row r="2546" spans="2:61" ht="34" hidden="1" outlineLevel="1" x14ac:dyDescent="0.2">
      <c r="B2546" s="82">
        <v>8</v>
      </c>
      <c r="C2546" s="144" t="s">
        <v>116</v>
      </c>
      <c r="D2546" s="144"/>
      <c r="E2546" s="82" t="s">
        <v>52</v>
      </c>
      <c r="F2546" s="143">
        <v>4350.0844999999999</v>
      </c>
      <c r="G2546" s="142">
        <f>+[2]THKL!F2555</f>
        <v>4350.0844999999999</v>
      </c>
      <c r="H2546" s="176"/>
      <c r="I2546" s="176"/>
      <c r="J2546" s="176"/>
      <c r="K2546" s="156" t="str">
        <f>$K$117</f>
        <v>Bao gồm</v>
      </c>
      <c r="L2546" s="157">
        <f>$L$117</f>
        <v>112916.37900000002</v>
      </c>
      <c r="M2546" s="157">
        <f>SUM(K2546:L2546)</f>
        <v>112916.37900000002</v>
      </c>
      <c r="N2546" s="83">
        <f>IF(V2546&lt;&gt;"VTC VHm",_xlfn.XLOOKUP(Z2546,$AC$4015:$AC$4035,$AD$4015:$AD$4035,0)*M2546,_xlfn.XLOOKUP(Z2546,$AC$4015:$AC$4035,$AD$4015:$AD$4035,0)*L2546)</f>
        <v>39520.732650000005</v>
      </c>
      <c r="O2546" s="83">
        <f>IF(V2546&lt;&gt;"VTC VHm",_xlfn.XLOOKUP(Z2546,$AC$4015:$AC$4035,$AE$4015:$AE$4035,0)*M2546,_xlfn.XLOOKUP(Z2546,$AC$4015:$AC$4035,$AE$4015:$AE$4035,0)*L2546)</f>
        <v>0</v>
      </c>
      <c r="P2546" s="83">
        <f>SUM(N2546:O2546)</f>
        <v>39520.732650000005</v>
      </c>
      <c r="Q2546" s="157">
        <f>M2546*G2546</f>
        <v>491195790.08402556</v>
      </c>
      <c r="R2546" s="157">
        <f>G2546*P2546</f>
        <v>171918526.52940893</v>
      </c>
      <c r="S2546" s="83">
        <f>SUM(Q2546:R2546)</f>
        <v>663114316.61343455</v>
      </c>
      <c r="T2546" s="156" t="s">
        <v>50</v>
      </c>
      <c r="U2546" s="176"/>
      <c r="V2546" s="176"/>
      <c r="W2546" s="176"/>
      <c r="X2546" s="44" t="s">
        <v>33</v>
      </c>
      <c r="Y2546" s="44"/>
      <c r="Z2546" s="44" t="s">
        <v>16</v>
      </c>
      <c r="AA2546" s="44" t="s">
        <v>80</v>
      </c>
      <c r="AB2546" s="2">
        <v>87299.586896016393</v>
      </c>
      <c r="AC2546" s="2">
        <v>379760579.81276405</v>
      </c>
      <c r="AD2546" s="2">
        <f>+M2546</f>
        <v>112916.37900000002</v>
      </c>
      <c r="AE2546" s="2">
        <f>+AD2546*14%</f>
        <v>15808.293060000004</v>
      </c>
      <c r="AF2546" s="155">
        <f>+AD2546*35%</f>
        <v>39520.732650000005</v>
      </c>
      <c r="AG2546" s="2">
        <f>+AD2546*F2546</f>
        <v>491195790.08402556</v>
      </c>
      <c r="AH2546" s="2">
        <f>+AE2546*F2546</f>
        <v>68767410.611763582</v>
      </c>
      <c r="AI2546" s="2">
        <f>+AF2546*F2546</f>
        <v>171918526.52940893</v>
      </c>
      <c r="AJ2546" s="2">
        <f>SUM(AG2546:AI2546)</f>
        <v>731881727.22519803</v>
      </c>
      <c r="AK2546" s="2">
        <f>+AD2546*G2546</f>
        <v>491195790.08402556</v>
      </c>
      <c r="AL2546" s="2">
        <f>+AE2546*G2546</f>
        <v>68767410.611763582</v>
      </c>
      <c r="AM2546" s="2">
        <f>+AF2546*G2546</f>
        <v>171918526.52940893</v>
      </c>
      <c r="AN2546" s="155">
        <f>SUM(AK2546:AM2546)</f>
        <v>731881727.22519803</v>
      </c>
      <c r="AQ2546" s="145" t="s">
        <v>525</v>
      </c>
      <c r="AU2546" s="8" t="str">
        <f>+K2546</f>
        <v>Bao gồm</v>
      </c>
      <c r="AV2546" s="8">
        <f>+L2546</f>
        <v>112916.37900000002</v>
      </c>
      <c r="AW2546" s="2">
        <f>+M2546</f>
        <v>112916.37900000002</v>
      </c>
      <c r="AX2546" s="8">
        <f>F2546*AW2546</f>
        <v>491195790.08402556</v>
      </c>
      <c r="AY2546" s="8">
        <f>IF(AQ2546="CT",7%,5%)*AX2546</f>
        <v>34383705.305881791</v>
      </c>
      <c r="AZ2546" s="8">
        <f>AX2546*2%</f>
        <v>9823915.8016805109</v>
      </c>
      <c r="BA2546" s="8">
        <f>IF(BB2546&gt;0,0,AX2546*5%)</f>
        <v>0</v>
      </c>
      <c r="BB2546" s="8">
        <f>(AX2546-BG2546)*35%</f>
        <v>171918526.52940893</v>
      </c>
      <c r="BC2546" s="8">
        <f>+AX2546+AY2546+AZ2546+BA2546+BB2546</f>
        <v>707321937.72099686</v>
      </c>
      <c r="BD2546" s="8">
        <f>AX2546-AT2546</f>
        <v>491195790.08402556</v>
      </c>
      <c r="BE2546" s="2"/>
      <c r="BH2546" s="2"/>
    </row>
    <row r="2547" spans="2:61" ht="34" hidden="1" outlineLevel="1" x14ac:dyDescent="0.2">
      <c r="B2547" s="82">
        <v>9</v>
      </c>
      <c r="C2547" s="144" t="s">
        <v>893</v>
      </c>
      <c r="D2547" s="144"/>
      <c r="E2547" s="82" t="s">
        <v>52</v>
      </c>
      <c r="F2547" s="143">
        <v>14.88</v>
      </c>
      <c r="G2547" s="142">
        <f>+[2]THKL!F2556</f>
        <v>14.88</v>
      </c>
      <c r="H2547" s="132"/>
      <c r="I2547" s="132"/>
      <c r="J2547" s="132"/>
      <c r="K2547" s="156" t="str">
        <f>$K$117</f>
        <v>Bao gồm</v>
      </c>
      <c r="L2547" s="157">
        <f>$L$117</f>
        <v>112916.37900000002</v>
      </c>
      <c r="M2547" s="157">
        <f>SUM(K2547:L2547)</f>
        <v>112916.37900000002</v>
      </c>
      <c r="N2547" s="83">
        <f>IF(V2547&lt;&gt;"VTC VHm",_xlfn.XLOOKUP(Z2547,$AC$4015:$AC$4035,$AD$4015:$AD$4035,0)*M2547,_xlfn.XLOOKUP(Z2547,$AC$4015:$AC$4035,$AD$4015:$AD$4035,0)*L2547)</f>
        <v>39520.732650000005</v>
      </c>
      <c r="O2547" s="83">
        <f>IF(V2547&lt;&gt;"VTC VHm",_xlfn.XLOOKUP(Z2547,$AC$4015:$AC$4035,$AE$4015:$AE$4035,0)*M2547,_xlfn.XLOOKUP(Z2547,$AC$4015:$AC$4035,$AE$4015:$AE$4035,0)*L2547)</f>
        <v>0</v>
      </c>
      <c r="P2547" s="83">
        <f>SUM(N2547:O2547)</f>
        <v>39520.732650000005</v>
      </c>
      <c r="Q2547" s="157">
        <f>M2547*G2547</f>
        <v>1680195.7195200003</v>
      </c>
      <c r="R2547" s="157">
        <f>G2547*P2547</f>
        <v>588068.5018320001</v>
      </c>
      <c r="S2547" s="83">
        <f>SUM(Q2547:R2547)</f>
        <v>2268264.2213520003</v>
      </c>
      <c r="T2547" s="156" t="s">
        <v>50</v>
      </c>
      <c r="U2547" s="132"/>
      <c r="V2547" s="132"/>
      <c r="W2547" s="132"/>
      <c r="X2547" s="44" t="s">
        <v>33</v>
      </c>
      <c r="Y2547" s="44"/>
      <c r="Z2547" s="44" t="s">
        <v>16</v>
      </c>
      <c r="AA2547" s="44" t="s">
        <v>80</v>
      </c>
      <c r="AB2547" s="2">
        <v>216942.8776580733</v>
      </c>
      <c r="AC2547" s="2">
        <v>3228110.0195521307</v>
      </c>
      <c r="AD2547" s="2">
        <f>+M2547</f>
        <v>112916.37900000002</v>
      </c>
      <c r="AE2547" s="2">
        <f>+AD2547*14%</f>
        <v>15808.293060000004</v>
      </c>
      <c r="AF2547" s="155">
        <f>+AD2547*35%</f>
        <v>39520.732650000005</v>
      </c>
      <c r="AG2547" s="2">
        <f>+AD2547*F2547</f>
        <v>1680195.7195200003</v>
      </c>
      <c r="AH2547" s="2">
        <f>+AE2547*F2547</f>
        <v>235227.40073280007</v>
      </c>
      <c r="AI2547" s="2">
        <f>+AF2547*F2547</f>
        <v>588068.5018320001</v>
      </c>
      <c r="AJ2547" s="2">
        <f>SUM(AG2547:AI2547)</f>
        <v>2503491.6220848006</v>
      </c>
      <c r="AK2547" s="2">
        <f>+AD2547*G2547</f>
        <v>1680195.7195200003</v>
      </c>
      <c r="AL2547" s="2">
        <f>+AE2547*G2547</f>
        <v>235227.40073280007</v>
      </c>
      <c r="AM2547" s="2">
        <f>+AF2547*G2547</f>
        <v>588068.5018320001</v>
      </c>
      <c r="AN2547" s="155">
        <f>SUM(AK2547:AM2547)</f>
        <v>2503491.6220848006</v>
      </c>
      <c r="AQ2547" s="145" t="s">
        <v>525</v>
      </c>
      <c r="AU2547" s="8" t="str">
        <f>+K2547</f>
        <v>Bao gồm</v>
      </c>
      <c r="AV2547" s="8">
        <f>+L2547</f>
        <v>112916.37900000002</v>
      </c>
      <c r="AW2547" s="2">
        <f>+M2547</f>
        <v>112916.37900000002</v>
      </c>
      <c r="AX2547" s="8">
        <f>F2547*AW2547</f>
        <v>1680195.7195200003</v>
      </c>
      <c r="AY2547" s="8">
        <f>IF(AQ2547="CT",7%,5%)*AX2547</f>
        <v>117613.70036640004</v>
      </c>
      <c r="AZ2547" s="8">
        <f>AX2547*2%</f>
        <v>33603.914390400008</v>
      </c>
      <c r="BA2547" s="8">
        <f>IF(BB2547&gt;0,0,AX2547*5%)</f>
        <v>0</v>
      </c>
      <c r="BB2547" s="8">
        <f>(AX2547-BG2547)*35%</f>
        <v>588068.5018320001</v>
      </c>
      <c r="BC2547" s="8">
        <f>+AX2547+AY2547+AZ2547+BA2547+BB2547</f>
        <v>2419481.8361088005</v>
      </c>
      <c r="BD2547" s="8">
        <f>AX2547-AT2547</f>
        <v>1680195.7195200003</v>
      </c>
      <c r="BE2547" s="2"/>
      <c r="BH2547" s="2"/>
    </row>
    <row r="2548" spans="2:61" ht="34" hidden="1" outlineLevel="1" x14ac:dyDescent="0.2">
      <c r="B2548" s="82">
        <v>10</v>
      </c>
      <c r="C2548" s="144" t="s">
        <v>749</v>
      </c>
      <c r="D2548" s="144"/>
      <c r="E2548" s="82" t="s">
        <v>52</v>
      </c>
      <c r="F2548" s="143">
        <v>110.26</v>
      </c>
      <c r="G2548" s="142">
        <f>+[2]THKL!F2557</f>
        <v>110.26</v>
      </c>
      <c r="H2548" s="132"/>
      <c r="I2548" s="132"/>
      <c r="J2548" s="132"/>
      <c r="K2548" s="156" t="str">
        <f>$K$121</f>
        <v>Bao gồm</v>
      </c>
      <c r="L2548" s="157">
        <f>$L$121</f>
        <v>207831.07799999954</v>
      </c>
      <c r="M2548" s="157">
        <f>SUM(K2548:L2548)</f>
        <v>207831.07799999954</v>
      </c>
      <c r="N2548" s="83">
        <f>IF(V2548&lt;&gt;"VTC VHm",_xlfn.XLOOKUP(Z2548,$AC$4015:$AC$4035,$AD$4015:$AD$4035,0)*M2548,_xlfn.XLOOKUP(Z2548,$AC$4015:$AC$4035,$AD$4015:$AD$4035,0)*L2548)</f>
        <v>72740.877299999833</v>
      </c>
      <c r="O2548" s="83">
        <f>IF(V2548&lt;&gt;"VTC VHm",_xlfn.XLOOKUP(Z2548,$AC$4015:$AC$4035,$AE$4015:$AE$4035,0)*M2548,_xlfn.XLOOKUP(Z2548,$AC$4015:$AC$4035,$AE$4015:$AE$4035,0)*L2548)</f>
        <v>0</v>
      </c>
      <c r="P2548" s="83">
        <f>SUM(N2548:O2548)</f>
        <v>72740.877299999833</v>
      </c>
      <c r="Q2548" s="157">
        <f>M2548*G2548</f>
        <v>22915454.660279952</v>
      </c>
      <c r="R2548" s="157">
        <f>G2548*P2548</f>
        <v>8020409.1310979817</v>
      </c>
      <c r="S2548" s="83">
        <f>SUM(Q2548:R2548)</f>
        <v>30935863.791377932</v>
      </c>
      <c r="T2548" s="156" t="s">
        <v>50</v>
      </c>
      <c r="U2548" s="132"/>
      <c r="V2548" s="132"/>
      <c r="W2548" s="132"/>
      <c r="X2548" s="44" t="s">
        <v>33</v>
      </c>
      <c r="Y2548" s="44"/>
      <c r="Z2548" s="44" t="s">
        <v>16</v>
      </c>
      <c r="AA2548" s="44" t="s">
        <v>80</v>
      </c>
      <c r="AB2548" s="2">
        <v>216942.8776580733</v>
      </c>
      <c r="AC2548" s="2">
        <v>23920121.690579161</v>
      </c>
      <c r="AD2548" s="2">
        <f>+M2548</f>
        <v>207831.07799999954</v>
      </c>
      <c r="AE2548" s="2">
        <f>+AD2548*14%</f>
        <v>29096.350919999939</v>
      </c>
      <c r="AF2548" s="155">
        <f>+AD2548*35%</f>
        <v>72740.877299999833</v>
      </c>
      <c r="AG2548" s="2">
        <f>+AD2548*F2548</f>
        <v>22915454.660279952</v>
      </c>
      <c r="AH2548" s="2">
        <f>+AE2548*F2548</f>
        <v>3208163.6524391933</v>
      </c>
      <c r="AI2548" s="2">
        <f>+AF2548*F2548</f>
        <v>8020409.1310979817</v>
      </c>
      <c r="AJ2548" s="2">
        <f>SUM(AG2548:AI2548)</f>
        <v>34144027.443817124</v>
      </c>
      <c r="AK2548" s="2">
        <f>+AD2548*G2548</f>
        <v>22915454.660279952</v>
      </c>
      <c r="AL2548" s="2">
        <f>+AE2548*G2548</f>
        <v>3208163.6524391933</v>
      </c>
      <c r="AM2548" s="2">
        <f>+AF2548*G2548</f>
        <v>8020409.1310979817</v>
      </c>
      <c r="AN2548" s="155">
        <f>SUM(AK2548:AM2548)</f>
        <v>34144027.443817124</v>
      </c>
      <c r="AQ2548" s="145" t="s">
        <v>525</v>
      </c>
      <c r="AU2548" s="8" t="str">
        <f>+K2548</f>
        <v>Bao gồm</v>
      </c>
      <c r="AV2548" s="8">
        <f>+L2548</f>
        <v>207831.07799999954</v>
      </c>
      <c r="AW2548" s="2">
        <f>+M2548</f>
        <v>207831.07799999954</v>
      </c>
      <c r="AX2548" s="8">
        <f>F2548*AW2548</f>
        <v>22915454.660279952</v>
      </c>
      <c r="AY2548" s="8">
        <f>IF(AQ2548="CT",7%,5%)*AX2548</f>
        <v>1604081.8262195969</v>
      </c>
      <c r="AZ2548" s="8">
        <f>AX2548*2%</f>
        <v>458309.09320559906</v>
      </c>
      <c r="BA2548" s="8">
        <f>IF(BB2548&gt;0,0,AX2548*5%)</f>
        <v>0</v>
      </c>
      <c r="BB2548" s="8">
        <f>(AX2548-BG2548)*35%</f>
        <v>8020409.1310979826</v>
      </c>
      <c r="BC2548" s="8">
        <f>+AX2548+AY2548+AZ2548+BA2548+BB2548</f>
        <v>32998254.710803129</v>
      </c>
      <c r="BD2548" s="8">
        <f>AX2548-AT2548</f>
        <v>22915454.660279952</v>
      </c>
      <c r="BE2548" s="2"/>
      <c r="BH2548" s="2"/>
    </row>
    <row r="2549" spans="2:61" ht="34" hidden="1" outlineLevel="1" x14ac:dyDescent="0.2">
      <c r="B2549" s="82">
        <v>11</v>
      </c>
      <c r="C2549" s="144" t="s">
        <v>115</v>
      </c>
      <c r="D2549" s="144"/>
      <c r="E2549" s="82" t="s">
        <v>52</v>
      </c>
      <c r="F2549" s="143">
        <v>185.04939999999999</v>
      </c>
      <c r="G2549" s="142">
        <f>+[2]THKL!F2558</f>
        <v>185.04939999999999</v>
      </c>
      <c r="H2549" s="132"/>
      <c r="I2549" s="132"/>
      <c r="J2549" s="132"/>
      <c r="K2549" s="156" t="str">
        <f>$K$122</f>
        <v>Bao gồm</v>
      </c>
      <c r="L2549" s="157">
        <f>$L$122</f>
        <v>207831.07799999954</v>
      </c>
      <c r="M2549" s="157">
        <f>SUM(K2549:L2549)</f>
        <v>207831.07799999954</v>
      </c>
      <c r="N2549" s="83">
        <f>IF(V2549&lt;&gt;"VTC VHm",_xlfn.XLOOKUP(Z2549,$AC$4015:$AC$4035,$AD$4015:$AD$4035,0)*M2549,_xlfn.XLOOKUP(Z2549,$AC$4015:$AC$4035,$AD$4015:$AD$4035,0)*L2549)</f>
        <v>72740.877299999833</v>
      </c>
      <c r="O2549" s="83">
        <f>IF(V2549&lt;&gt;"VTC VHm",_xlfn.XLOOKUP(Z2549,$AC$4015:$AC$4035,$AE$4015:$AE$4035,0)*M2549,_xlfn.XLOOKUP(Z2549,$AC$4015:$AC$4035,$AE$4015:$AE$4035,0)*L2549)</f>
        <v>0</v>
      </c>
      <c r="P2549" s="83">
        <f>SUM(N2549:O2549)</f>
        <v>72740.877299999833</v>
      </c>
      <c r="Q2549" s="157">
        <f>M2549*G2549</f>
        <v>38459016.285253115</v>
      </c>
      <c r="R2549" s="157">
        <f>G2549*P2549</f>
        <v>13460655.699838588</v>
      </c>
      <c r="S2549" s="83">
        <f>SUM(Q2549:R2549)</f>
        <v>51919671.985091701</v>
      </c>
      <c r="T2549" s="156" t="s">
        <v>50</v>
      </c>
      <c r="U2549" s="132"/>
      <c r="V2549" s="132"/>
      <c r="W2549" s="132"/>
      <c r="X2549" s="44" t="s">
        <v>33</v>
      </c>
      <c r="Y2549" s="44"/>
      <c r="Z2549" s="44" t="s">
        <v>16</v>
      </c>
      <c r="AA2549" s="44" t="s">
        <v>80</v>
      </c>
      <c r="AB2549" s="2">
        <v>220034.3328696065</v>
      </c>
      <c r="AC2549" s="2">
        <v>40717221.276920959</v>
      </c>
      <c r="AD2549" s="2">
        <f>+M2549</f>
        <v>207831.07799999954</v>
      </c>
      <c r="AE2549" s="2">
        <f>+AD2549*14%</f>
        <v>29096.350919999939</v>
      </c>
      <c r="AF2549" s="155">
        <f>+AD2549*35%</f>
        <v>72740.877299999833</v>
      </c>
      <c r="AG2549" s="2">
        <f>+AD2549*F2549</f>
        <v>38459016.285253115</v>
      </c>
      <c r="AH2549" s="2">
        <f>+AE2549*F2549</f>
        <v>5384262.2799354363</v>
      </c>
      <c r="AI2549" s="2">
        <f>+AF2549*F2549</f>
        <v>13460655.699838588</v>
      </c>
      <c r="AJ2549" s="2">
        <f>SUM(AG2549:AI2549)</f>
        <v>57303934.265027136</v>
      </c>
      <c r="AK2549" s="2">
        <f>+AD2549*G2549</f>
        <v>38459016.285253115</v>
      </c>
      <c r="AL2549" s="2">
        <f>+AE2549*G2549</f>
        <v>5384262.2799354363</v>
      </c>
      <c r="AM2549" s="2">
        <f>+AF2549*G2549</f>
        <v>13460655.699838588</v>
      </c>
      <c r="AN2549" s="155">
        <f>SUM(AK2549:AM2549)</f>
        <v>57303934.265027136</v>
      </c>
      <c r="AQ2549" s="145" t="s">
        <v>525</v>
      </c>
      <c r="AU2549" s="8" t="str">
        <f>+K2549</f>
        <v>Bao gồm</v>
      </c>
      <c r="AV2549" s="8">
        <f>+L2549</f>
        <v>207831.07799999954</v>
      </c>
      <c r="AW2549" s="2">
        <f>+M2549</f>
        <v>207831.07799999954</v>
      </c>
      <c r="AX2549" s="8">
        <f>F2549*AW2549</f>
        <v>38459016.285253115</v>
      </c>
      <c r="AY2549" s="8">
        <f>IF(AQ2549="CT",7%,5%)*AX2549</f>
        <v>2692131.1399677182</v>
      </c>
      <c r="AZ2549" s="8">
        <f>AX2549*2%</f>
        <v>769180.32570506237</v>
      </c>
      <c r="BA2549" s="8">
        <f>IF(BB2549&gt;0,0,AX2549*5%)</f>
        <v>0</v>
      </c>
      <c r="BB2549" s="8">
        <f>(AX2549-BG2549)*35%</f>
        <v>13460655.69983859</v>
      </c>
      <c r="BC2549" s="8">
        <f>+AX2549+AY2549+AZ2549+BA2549+BB2549</f>
        <v>55380983.450764477</v>
      </c>
      <c r="BD2549" s="8">
        <f>AX2549-AT2549</f>
        <v>38459016.285253115</v>
      </c>
      <c r="BE2549" s="2"/>
      <c r="BH2549" s="2"/>
    </row>
    <row r="2550" spans="2:61" ht="17" hidden="1" outlineLevel="1" x14ac:dyDescent="0.2">
      <c r="B2550" s="82">
        <v>12</v>
      </c>
      <c r="C2550" s="144" t="s">
        <v>892</v>
      </c>
      <c r="D2550" s="144"/>
      <c r="E2550" s="82" t="s">
        <v>52</v>
      </c>
      <c r="F2550" s="143">
        <v>43.8</v>
      </c>
      <c r="G2550" s="142">
        <f>+[2]THKL!F2559</f>
        <v>43.8</v>
      </c>
      <c r="H2550" s="132"/>
      <c r="I2550" s="132"/>
      <c r="J2550" s="132"/>
      <c r="K2550" s="156" t="str">
        <f>$K$123</f>
        <v>Bao gồm</v>
      </c>
      <c r="L2550" s="157">
        <f>$L$123</f>
        <v>207831.07800000013</v>
      </c>
      <c r="M2550" s="157">
        <f>SUM(K2550:L2550)</f>
        <v>207831.07800000013</v>
      </c>
      <c r="N2550" s="83">
        <f>IF(V2550&lt;&gt;"VTC VHm",_xlfn.XLOOKUP(Z2550,$AC$4015:$AC$4035,$AD$4015:$AD$4035,0)*M2550,_xlfn.XLOOKUP(Z2550,$AC$4015:$AC$4035,$AD$4015:$AD$4035,0)*L2550)</f>
        <v>72740.877300000036</v>
      </c>
      <c r="O2550" s="83">
        <f>IF(V2550&lt;&gt;"VTC VHm",_xlfn.XLOOKUP(Z2550,$AC$4015:$AC$4035,$AE$4015:$AE$4035,0)*M2550,_xlfn.XLOOKUP(Z2550,$AC$4015:$AC$4035,$AE$4015:$AE$4035,0)*L2550)</f>
        <v>0</v>
      </c>
      <c r="P2550" s="83">
        <f>SUM(N2550:O2550)</f>
        <v>72740.877300000036</v>
      </c>
      <c r="Q2550" s="157">
        <f>M2550*G2550</f>
        <v>9103001.2164000049</v>
      </c>
      <c r="R2550" s="157">
        <f>G2550*P2550</f>
        <v>3186050.4257400013</v>
      </c>
      <c r="S2550" s="83">
        <f>SUM(Q2550:R2550)</f>
        <v>12289051.642140007</v>
      </c>
      <c r="T2550" s="156" t="s">
        <v>50</v>
      </c>
      <c r="U2550" s="132"/>
      <c r="V2550" s="132"/>
      <c r="W2550" s="132"/>
      <c r="X2550" s="44" t="s">
        <v>33</v>
      </c>
      <c r="Y2550" s="44"/>
      <c r="Z2550" s="44" t="s">
        <v>16</v>
      </c>
      <c r="AA2550" s="44" t="s">
        <v>80</v>
      </c>
      <c r="AB2550" s="2">
        <v>212392.28613915647</v>
      </c>
      <c r="AC2550" s="2">
        <v>9302782.1328950524</v>
      </c>
      <c r="AD2550" s="2">
        <f>+M2550</f>
        <v>207831.07800000013</v>
      </c>
      <c r="AE2550" s="2">
        <f>+AD2550*14%</f>
        <v>29096.350920000019</v>
      </c>
      <c r="AF2550" s="155">
        <f>+AD2550*35%</f>
        <v>72740.877300000036</v>
      </c>
      <c r="AG2550" s="2">
        <f>+AD2550*F2550</f>
        <v>9103001.2164000049</v>
      </c>
      <c r="AH2550" s="2">
        <f>+AE2550*F2550</f>
        <v>1274420.1702960008</v>
      </c>
      <c r="AI2550" s="2">
        <f>+AF2550*F2550</f>
        <v>3186050.4257400013</v>
      </c>
      <c r="AJ2550" s="2">
        <f>SUM(AG2550:AI2550)</f>
        <v>13563471.812436007</v>
      </c>
      <c r="AK2550" s="2">
        <f>+AD2550*G2550</f>
        <v>9103001.2164000049</v>
      </c>
      <c r="AL2550" s="2">
        <f>+AE2550*G2550</f>
        <v>1274420.1702960008</v>
      </c>
      <c r="AM2550" s="2">
        <f>+AF2550*G2550</f>
        <v>3186050.4257400013</v>
      </c>
      <c r="AN2550" s="155">
        <f>SUM(AK2550:AM2550)</f>
        <v>13563471.812436007</v>
      </c>
      <c r="AQ2550" s="145" t="s">
        <v>525</v>
      </c>
      <c r="AU2550" s="8" t="str">
        <f>+K2550</f>
        <v>Bao gồm</v>
      </c>
      <c r="AV2550" s="8">
        <f>+L2550</f>
        <v>207831.07800000013</v>
      </c>
      <c r="AW2550" s="2">
        <f>+M2550</f>
        <v>207831.07800000013</v>
      </c>
      <c r="AX2550" s="8">
        <f>F2550*AW2550</f>
        <v>9103001.2164000049</v>
      </c>
      <c r="AY2550" s="8">
        <f>IF(AQ2550="CT",7%,5%)*AX2550</f>
        <v>637210.08514800039</v>
      </c>
      <c r="AZ2550" s="8">
        <f>AX2550*2%</f>
        <v>182060.02432800012</v>
      </c>
      <c r="BA2550" s="8">
        <f>IF(BB2550&gt;0,0,AX2550*5%)</f>
        <v>0</v>
      </c>
      <c r="BB2550" s="8">
        <f>(AX2550-BG2550)*35%</f>
        <v>3186050.4257400017</v>
      </c>
      <c r="BC2550" s="8">
        <f>+AX2550+AY2550+AZ2550+BA2550+BB2550</f>
        <v>13108321.751616009</v>
      </c>
      <c r="BD2550" s="8">
        <f>AX2550-AT2550</f>
        <v>9103001.2164000049</v>
      </c>
      <c r="BE2550" s="2"/>
      <c r="BH2550" s="2"/>
    </row>
    <row r="2551" spans="2:61" ht="17" hidden="1" outlineLevel="1" x14ac:dyDescent="0.2">
      <c r="B2551" s="82">
        <v>13</v>
      </c>
      <c r="C2551" s="144" t="s">
        <v>748</v>
      </c>
      <c r="D2551" s="144"/>
      <c r="E2551" s="82" t="s">
        <v>52</v>
      </c>
      <c r="F2551" s="143">
        <v>568.17169999999999</v>
      </c>
      <c r="G2551" s="142">
        <f>+[2]THKL!F2560</f>
        <v>568.17169999999999</v>
      </c>
      <c r="H2551" s="132"/>
      <c r="I2551" s="132"/>
      <c r="J2551" s="132"/>
      <c r="K2551" s="156" t="str">
        <f>$K$116</f>
        <v>Bao gồm</v>
      </c>
      <c r="L2551" s="157">
        <f>$L$116</f>
        <v>207831.07800000013</v>
      </c>
      <c r="M2551" s="157">
        <f>SUM(K2551:L2551)</f>
        <v>207831.07800000013</v>
      </c>
      <c r="N2551" s="83">
        <f>IF(V2551&lt;&gt;"VTC VHm",_xlfn.XLOOKUP(Z2551,$AC$4015:$AC$4035,$AD$4015:$AD$4035,0)*M2551,_xlfn.XLOOKUP(Z2551,$AC$4015:$AC$4035,$AD$4015:$AD$4035,0)*L2551)</f>
        <v>72740.877300000036</v>
      </c>
      <c r="O2551" s="83">
        <f>IF(V2551&lt;&gt;"VTC VHm",_xlfn.XLOOKUP(Z2551,$AC$4015:$AC$4035,$AE$4015:$AE$4035,0)*M2551,_xlfn.XLOOKUP(Z2551,$AC$4015:$AC$4035,$AE$4015:$AE$4035,0)*L2551)</f>
        <v>0</v>
      </c>
      <c r="P2551" s="83">
        <f>SUM(N2551:O2551)</f>
        <v>72740.877300000036</v>
      </c>
      <c r="Q2551" s="157">
        <f>M2551*G2551</f>
        <v>118083736.90009266</v>
      </c>
      <c r="R2551" s="157">
        <f>G2551*P2551</f>
        <v>41329307.915032431</v>
      </c>
      <c r="S2551" s="83">
        <f>SUM(Q2551:R2551)</f>
        <v>159413044.81512511</v>
      </c>
      <c r="T2551" s="156" t="s">
        <v>50</v>
      </c>
      <c r="U2551" s="132"/>
      <c r="V2551" s="132"/>
      <c r="W2551" s="132"/>
      <c r="X2551" s="44" t="s">
        <v>33</v>
      </c>
      <c r="Y2551" s="44"/>
      <c r="Z2551" s="44" t="s">
        <v>16</v>
      </c>
      <c r="AA2551" s="44" t="s">
        <v>80</v>
      </c>
      <c r="AB2551" s="2">
        <v>212392.28613915647</v>
      </c>
      <c r="AC2551" s="2">
        <v>120675286.28257096</v>
      </c>
      <c r="AD2551" s="2">
        <f>+M2551</f>
        <v>207831.07800000013</v>
      </c>
      <c r="AE2551" s="2">
        <f>+AD2551*14%</f>
        <v>29096.350920000019</v>
      </c>
      <c r="AF2551" s="155">
        <f>+AD2551*35%</f>
        <v>72740.877300000036</v>
      </c>
      <c r="AG2551" s="2">
        <f>+AD2551*F2551</f>
        <v>118083736.90009266</v>
      </c>
      <c r="AH2551" s="2">
        <f>+AE2551*F2551</f>
        <v>16531723.166012974</v>
      </c>
      <c r="AI2551" s="2">
        <f>+AF2551*F2551</f>
        <v>41329307.915032431</v>
      </c>
      <c r="AJ2551" s="2">
        <f>SUM(AG2551:AI2551)</f>
        <v>175944767.98113805</v>
      </c>
      <c r="AK2551" s="2">
        <f>+AD2551*G2551</f>
        <v>118083736.90009266</v>
      </c>
      <c r="AL2551" s="2">
        <f>+AE2551*G2551</f>
        <v>16531723.166012974</v>
      </c>
      <c r="AM2551" s="2">
        <f>+AF2551*G2551</f>
        <v>41329307.915032431</v>
      </c>
      <c r="AN2551" s="155">
        <f>SUM(AK2551:AM2551)</f>
        <v>175944767.98113805</v>
      </c>
      <c r="AQ2551" s="145" t="s">
        <v>525</v>
      </c>
      <c r="AU2551" s="8" t="str">
        <f>+K2551</f>
        <v>Bao gồm</v>
      </c>
      <c r="AV2551" s="8">
        <f>+L2551</f>
        <v>207831.07800000013</v>
      </c>
      <c r="AW2551" s="2">
        <f>+M2551</f>
        <v>207831.07800000013</v>
      </c>
      <c r="AX2551" s="8">
        <f>F2551*AW2551</f>
        <v>118083736.90009266</v>
      </c>
      <c r="AY2551" s="8">
        <f>IF(AQ2551="CT",7%,5%)*AX2551</f>
        <v>8265861.5830064872</v>
      </c>
      <c r="AZ2551" s="8">
        <f>AX2551*2%</f>
        <v>2361674.7380018532</v>
      </c>
      <c r="BA2551" s="8">
        <f>IF(BB2551&gt;0,0,AX2551*5%)</f>
        <v>0</v>
      </c>
      <c r="BB2551" s="8">
        <f>(AX2551-BG2551)*35%</f>
        <v>41329307.915032431</v>
      </c>
      <c r="BC2551" s="8">
        <f>+AX2551+AY2551+AZ2551+BA2551+BB2551</f>
        <v>170040581.13613343</v>
      </c>
      <c r="BD2551" s="8">
        <f>AX2551-AT2551</f>
        <v>118083736.90009266</v>
      </c>
      <c r="BE2551" s="2"/>
      <c r="BH2551" s="2"/>
    </row>
    <row r="2552" spans="2:61" s="92" customFormat="1" ht="17" collapsed="1" x14ac:dyDescent="0.2">
      <c r="B2552" s="163"/>
      <c r="C2552" s="164" t="s">
        <v>747</v>
      </c>
      <c r="D2552" s="164"/>
      <c r="E2552" s="163"/>
      <c r="F2552" s="162"/>
      <c r="G2552" s="149">
        <f>+[2]THKL!F2561</f>
        <v>0</v>
      </c>
      <c r="H2552" s="158"/>
      <c r="I2552" s="158"/>
      <c r="J2552" s="158"/>
      <c r="K2552" s="159"/>
      <c r="L2552" s="161"/>
      <c r="M2552" s="161">
        <f>SUM(K2552:L2552)</f>
        <v>0</v>
      </c>
      <c r="N2552" s="83">
        <f>IF(V2552&lt;&gt;"VTC VHm",_xlfn.XLOOKUP(Z2552,$AC$4015:$AC$4035,$AD$4015:$AD$4035,0)*M2552,_xlfn.XLOOKUP(Z2552,$AC$4015:$AC$4035,$AD$4015:$AD$4035,0)*L2552)</f>
        <v>0</v>
      </c>
      <c r="O2552" s="83">
        <f>IF(V2552&lt;&gt;"VTC VHm",_xlfn.XLOOKUP(Z2552,$AC$4015:$AC$4035,$AE$4015:$AE$4035,0)*M2552,_xlfn.XLOOKUP(Z2552,$AC$4015:$AC$4035,$AE$4015:$AE$4035,0)*L2552)</f>
        <v>0</v>
      </c>
      <c r="P2552" s="160">
        <f>SUM(N2552:O2552)</f>
        <v>0</v>
      </c>
      <c r="Q2552" s="161">
        <f>M2552*G2552</f>
        <v>0</v>
      </c>
      <c r="R2552" s="161">
        <f>G2552*P2552</f>
        <v>0</v>
      </c>
      <c r="S2552" s="160">
        <f>SUM(Q2552:R2552)</f>
        <v>0</v>
      </c>
      <c r="T2552" s="159"/>
      <c r="U2552" s="158"/>
      <c r="V2552" s="158"/>
      <c r="W2552" s="158"/>
      <c r="X2552" s="94" t="s">
        <v>33</v>
      </c>
      <c r="Y2552" s="94"/>
      <c r="Z2552" s="94" t="s">
        <v>14</v>
      </c>
      <c r="AA2552" s="44" t="s">
        <v>80</v>
      </c>
      <c r="AB2552" s="2"/>
      <c r="AC2552" s="2">
        <v>0</v>
      </c>
      <c r="AD2552" s="93">
        <f>+M2552</f>
        <v>0</v>
      </c>
      <c r="AE2552" s="93">
        <f>+AD2552*14%</f>
        <v>0</v>
      </c>
      <c r="AF2552" s="93">
        <f>+AD2552*35%</f>
        <v>0</v>
      </c>
      <c r="AG2552" s="93">
        <f>+AD2552*F2552</f>
        <v>0</v>
      </c>
      <c r="AH2552" s="93">
        <f>+AE2552*F2552</f>
        <v>0</v>
      </c>
      <c r="AI2552" s="93">
        <f>+AF2552*F2552</f>
        <v>0</v>
      </c>
      <c r="AJ2552" s="93">
        <f>SUM(AG2552:AI2552)</f>
        <v>0</v>
      </c>
      <c r="AK2552" s="93">
        <f>+AD2552*G2552</f>
        <v>0</v>
      </c>
      <c r="AL2552" s="93">
        <f>+AE2552*G2552</f>
        <v>0</v>
      </c>
      <c r="AM2552" s="93">
        <f>+AF2552*G2552</f>
        <v>0</v>
      </c>
      <c r="AN2552" s="93">
        <f>SUM(AK2552:AM2552)</f>
        <v>0</v>
      </c>
      <c r="AQ2552" s="145" t="s">
        <v>525</v>
      </c>
      <c r="AU2552" s="8">
        <f>+K2552</f>
        <v>0</v>
      </c>
      <c r="AV2552" s="8">
        <f>+L2552</f>
        <v>0</v>
      </c>
      <c r="AW2552" s="2">
        <f>+M2552</f>
        <v>0</v>
      </c>
      <c r="AX2552" s="8">
        <f>F2552*AW2552</f>
        <v>0</v>
      </c>
      <c r="AY2552" s="8">
        <f>IF(AQ2552="CT",7%,5%)*AX2552</f>
        <v>0</v>
      </c>
      <c r="AZ2552" s="8">
        <f>AX2552*2%</f>
        <v>0</v>
      </c>
      <c r="BA2552" s="8">
        <f>IF(BB2552&gt;0,0,AX2552*5%)</f>
        <v>0</v>
      </c>
      <c r="BB2552" s="8">
        <f>(AX2552-BG2552)*35%</f>
        <v>0</v>
      </c>
      <c r="BC2552" s="8">
        <f>+AX2552+AY2552+AZ2552+BA2552+BB2552</f>
        <v>0</v>
      </c>
      <c r="BD2552" s="8">
        <f>AX2552-AT2552</f>
        <v>0</v>
      </c>
      <c r="BE2552" s="2"/>
      <c r="BH2552" s="2"/>
    </row>
    <row r="2553" spans="2:61" ht="17" hidden="1" outlineLevel="1" x14ac:dyDescent="0.2">
      <c r="B2553" s="82">
        <v>14</v>
      </c>
      <c r="C2553" s="144" t="s">
        <v>746</v>
      </c>
      <c r="D2553" s="144"/>
      <c r="E2553" s="82" t="s">
        <v>52</v>
      </c>
      <c r="F2553" s="143">
        <v>2123.826</v>
      </c>
      <c r="G2553" s="142">
        <f>+[2]THKL!F2562</f>
        <v>2123.826</v>
      </c>
      <c r="H2553" s="176"/>
      <c r="I2553" s="176"/>
      <c r="J2553" s="176"/>
      <c r="K2553" s="156" t="s">
        <v>89</v>
      </c>
      <c r="L2553" s="244">
        <f>138320/4*2</f>
        <v>69160</v>
      </c>
      <c r="M2553" s="157">
        <f>SUM(K2553:L2553)</f>
        <v>69160</v>
      </c>
      <c r="N2553" s="83">
        <f>IF(V2553&lt;&gt;"VTC VHm",_xlfn.XLOOKUP(Z2553,$AC$4015:$AC$4035,$AD$4015:$AD$4035,0)*M2553,_xlfn.XLOOKUP(Z2553,$AC$4015:$AC$4035,$AD$4015:$AD$4035,0)*L2553)</f>
        <v>24206</v>
      </c>
      <c r="O2553" s="83">
        <f>IF(V2553&lt;&gt;"VTC VHm",_xlfn.XLOOKUP(Z2553,$AC$4015:$AC$4035,$AE$4015:$AE$4035,0)*M2553,_xlfn.XLOOKUP(Z2553,$AC$4015:$AC$4035,$AE$4015:$AE$4035,0)*L2553)</f>
        <v>0</v>
      </c>
      <c r="P2553" s="83">
        <f>SUM(N2553:O2553)</f>
        <v>24206</v>
      </c>
      <c r="Q2553" s="157">
        <f>M2553*G2553</f>
        <v>146883806.16</v>
      </c>
      <c r="R2553" s="157">
        <f>G2553*P2553</f>
        <v>51409332.156000003</v>
      </c>
      <c r="S2553" s="83">
        <f>SUM(Q2553:R2553)</f>
        <v>198293138.31599998</v>
      </c>
      <c r="T2553" s="165" t="s">
        <v>100</v>
      </c>
      <c r="U2553" s="176"/>
      <c r="V2553" s="176"/>
      <c r="W2553" s="176"/>
      <c r="X2553" s="44" t="s">
        <v>33</v>
      </c>
      <c r="Y2553" s="44"/>
      <c r="Z2553" s="44" t="s">
        <v>14</v>
      </c>
      <c r="AA2553" s="44" t="s">
        <v>80</v>
      </c>
      <c r="AB2553" s="2">
        <v>41528.314091112756</v>
      </c>
      <c r="AC2553" s="2">
        <v>88198913.202871636</v>
      </c>
      <c r="AD2553" s="2">
        <f>+M2553</f>
        <v>69160</v>
      </c>
      <c r="AE2553" s="2">
        <f>+AD2553*14%</f>
        <v>9682.4000000000015</v>
      </c>
      <c r="AF2553" s="155">
        <f>+AD2553*35%</f>
        <v>24206</v>
      </c>
      <c r="AG2553" s="2">
        <f>+AD2553*F2553</f>
        <v>146883806.16</v>
      </c>
      <c r="AH2553" s="2">
        <f>+AE2553*F2553</f>
        <v>20563732.862400003</v>
      </c>
      <c r="AI2553" s="2">
        <f>+AF2553*F2553</f>
        <v>51409332.156000003</v>
      </c>
      <c r="AJ2553" s="2">
        <f>SUM(AG2553:AI2553)</f>
        <v>218856871.17839998</v>
      </c>
      <c r="AK2553" s="2">
        <f>+AD2553*G2553</f>
        <v>146883806.16</v>
      </c>
      <c r="AL2553" s="2">
        <f>+AE2553*G2553</f>
        <v>20563732.862400003</v>
      </c>
      <c r="AM2553" s="2">
        <f>+AF2553*G2553</f>
        <v>51409332.156000003</v>
      </c>
      <c r="AN2553" s="155">
        <f>SUM(AK2553:AM2553)</f>
        <v>218856871.17839998</v>
      </c>
      <c r="AQ2553" s="145" t="s">
        <v>525</v>
      </c>
      <c r="AU2553" s="8" t="str">
        <f>+K2553</f>
        <v>Bao gồm</v>
      </c>
      <c r="AV2553" s="8">
        <f>+L2553</f>
        <v>69160</v>
      </c>
      <c r="AW2553" s="2">
        <f>+M2553</f>
        <v>69160</v>
      </c>
      <c r="AX2553" s="8">
        <f>F2553*AW2553</f>
        <v>146883806.16</v>
      </c>
      <c r="AY2553" s="8">
        <f>IF(AQ2553="CT",7%,5%)*AX2553</f>
        <v>10281866.431200001</v>
      </c>
      <c r="AZ2553" s="8">
        <f>AX2553*2%</f>
        <v>2937676.1231999998</v>
      </c>
      <c r="BA2553" s="8">
        <f>IF(BB2553&gt;0,0,AX2553*5%)</f>
        <v>0</v>
      </c>
      <c r="BB2553" s="8">
        <f>(AX2553-BG2553)*35%</f>
        <v>51409332.155999996</v>
      </c>
      <c r="BC2553" s="8">
        <f>+AX2553+AY2553+AZ2553+BA2553+BB2553</f>
        <v>211512680.87039998</v>
      </c>
      <c r="BD2553" s="8">
        <f>AX2553-AT2553</f>
        <v>146883806.16</v>
      </c>
      <c r="BE2553" s="2"/>
      <c r="BH2553" s="2"/>
    </row>
    <row r="2554" spans="2:61" ht="17" hidden="1" outlineLevel="1" x14ac:dyDescent="0.2">
      <c r="B2554" s="82">
        <v>15</v>
      </c>
      <c r="C2554" s="144" t="s">
        <v>891</v>
      </c>
      <c r="D2554" s="144"/>
      <c r="E2554" s="82" t="s">
        <v>52</v>
      </c>
      <c r="F2554" s="143">
        <v>754.22109999999998</v>
      </c>
      <c r="G2554" s="142">
        <f>+[2]THKL!F2563</f>
        <v>754.22109999999998</v>
      </c>
      <c r="H2554" s="132"/>
      <c r="I2554" s="132"/>
      <c r="J2554" s="132"/>
      <c r="K2554" s="156" t="s">
        <v>89</v>
      </c>
      <c r="L2554" s="244">
        <f>138320/4*2</f>
        <v>69160</v>
      </c>
      <c r="M2554" s="157">
        <f>SUM(K2554:L2554)</f>
        <v>69160</v>
      </c>
      <c r="N2554" s="83">
        <f>IF(V2554&lt;&gt;"VTC VHm",_xlfn.XLOOKUP(Z2554,$AC$4015:$AC$4035,$AD$4015:$AD$4035,0)*M2554,_xlfn.XLOOKUP(Z2554,$AC$4015:$AC$4035,$AD$4015:$AD$4035,0)*L2554)</f>
        <v>24206</v>
      </c>
      <c r="O2554" s="83">
        <f>IF(V2554&lt;&gt;"VTC VHm",_xlfn.XLOOKUP(Z2554,$AC$4015:$AC$4035,$AE$4015:$AE$4035,0)*M2554,_xlfn.XLOOKUP(Z2554,$AC$4015:$AC$4035,$AE$4015:$AE$4035,0)*L2554)</f>
        <v>0</v>
      </c>
      <c r="P2554" s="83">
        <f>SUM(N2554:O2554)</f>
        <v>24206</v>
      </c>
      <c r="Q2554" s="157">
        <f>M2554*G2554</f>
        <v>52161931.276000001</v>
      </c>
      <c r="R2554" s="157">
        <f>G2554*P2554</f>
        <v>18256675.946600001</v>
      </c>
      <c r="S2554" s="83">
        <f>SUM(Q2554:R2554)</f>
        <v>70418607.222599998</v>
      </c>
      <c r="T2554" s="165" t="s">
        <v>100</v>
      </c>
      <c r="U2554" s="132"/>
      <c r="V2554" s="132"/>
      <c r="W2554" s="132"/>
      <c r="X2554" s="44" t="s">
        <v>33</v>
      </c>
      <c r="Y2554" s="44"/>
      <c r="Z2554" s="44" t="s">
        <v>14</v>
      </c>
      <c r="AA2554" s="44" t="s">
        <v>80</v>
      </c>
      <c r="AB2554" s="2">
        <v>48568.255241112754</v>
      </c>
      <c r="AC2554" s="2">
        <v>36631202.893032826</v>
      </c>
      <c r="AD2554" s="2">
        <f>+M2554</f>
        <v>69160</v>
      </c>
      <c r="AE2554" s="2">
        <f>+AD2554*14%</f>
        <v>9682.4000000000015</v>
      </c>
      <c r="AF2554" s="155">
        <f>+AD2554*35%</f>
        <v>24206</v>
      </c>
      <c r="AG2554" s="2">
        <f>+AD2554*F2554</f>
        <v>52161931.276000001</v>
      </c>
      <c r="AH2554" s="2">
        <f>+AE2554*F2554</f>
        <v>7302670.3786400007</v>
      </c>
      <c r="AI2554" s="2">
        <f>+AF2554*F2554</f>
        <v>18256675.946600001</v>
      </c>
      <c r="AJ2554" s="2">
        <f>SUM(AG2554:AI2554)</f>
        <v>77721277.601240009</v>
      </c>
      <c r="AK2554" s="2">
        <f>+AD2554*G2554</f>
        <v>52161931.276000001</v>
      </c>
      <c r="AL2554" s="2">
        <f>+AE2554*G2554</f>
        <v>7302670.3786400007</v>
      </c>
      <c r="AM2554" s="2">
        <f>+AF2554*G2554</f>
        <v>18256675.946600001</v>
      </c>
      <c r="AN2554" s="155">
        <f>SUM(AK2554:AM2554)</f>
        <v>77721277.601240009</v>
      </c>
      <c r="AQ2554" s="145" t="s">
        <v>525</v>
      </c>
      <c r="AU2554" s="8" t="str">
        <f>+K2554</f>
        <v>Bao gồm</v>
      </c>
      <c r="AV2554" s="8">
        <f>+L2554</f>
        <v>69160</v>
      </c>
      <c r="AW2554" s="2">
        <f>+M2554</f>
        <v>69160</v>
      </c>
      <c r="AX2554" s="8">
        <f>F2554*AW2554</f>
        <v>52161931.276000001</v>
      </c>
      <c r="AY2554" s="8">
        <f>IF(AQ2554="CT",7%,5%)*AX2554</f>
        <v>3651335.1893200004</v>
      </c>
      <c r="AZ2554" s="8">
        <f>AX2554*2%</f>
        <v>1043238.62552</v>
      </c>
      <c r="BA2554" s="8">
        <f>IF(BB2554&gt;0,0,AX2554*5%)</f>
        <v>0</v>
      </c>
      <c r="BB2554" s="8">
        <f>(AX2554-BG2554)*35%</f>
        <v>18256675.946599998</v>
      </c>
      <c r="BC2554" s="8">
        <f>+AX2554+AY2554+AZ2554+BA2554+BB2554</f>
        <v>75113181.037440002</v>
      </c>
      <c r="BD2554" s="8">
        <f>AX2554-AT2554</f>
        <v>52161931.276000001</v>
      </c>
      <c r="BE2554" s="2"/>
      <c r="BH2554" s="2"/>
    </row>
    <row r="2555" spans="2:61" ht="17" hidden="1" outlineLevel="1" x14ac:dyDescent="0.2">
      <c r="B2555" s="82">
        <v>16</v>
      </c>
      <c r="C2555" s="144" t="s">
        <v>890</v>
      </c>
      <c r="D2555" s="144"/>
      <c r="E2555" s="82" t="s">
        <v>52</v>
      </c>
      <c r="F2555" s="143">
        <v>3570.7114999999999</v>
      </c>
      <c r="G2555" s="142">
        <f>+[2]THKL!F2564</f>
        <v>3570.7114999999999</v>
      </c>
      <c r="H2555" s="176"/>
      <c r="I2555" s="176"/>
      <c r="J2555" s="176"/>
      <c r="K2555" s="156" t="str">
        <f>$K$129</f>
        <v>Bao gồm</v>
      </c>
      <c r="L2555" s="244">
        <f>$L$129</f>
        <v>21438.4656</v>
      </c>
      <c r="M2555" s="157">
        <f>SUM(K2555:L2555)</f>
        <v>21438.4656</v>
      </c>
      <c r="N2555" s="83">
        <f>IF(V2555&lt;&gt;"VTC VHm",_xlfn.XLOOKUP(Z2555,$AC$4015:$AC$4035,$AD$4015:$AD$4035,0)*M2555,_xlfn.XLOOKUP(Z2555,$AC$4015:$AC$4035,$AD$4015:$AD$4035,0)*L2555)</f>
        <v>7503.4629599999989</v>
      </c>
      <c r="O2555" s="83">
        <f>IF(V2555&lt;&gt;"VTC VHm",_xlfn.XLOOKUP(Z2555,$AC$4015:$AC$4035,$AE$4015:$AE$4035,0)*M2555,_xlfn.XLOOKUP(Z2555,$AC$4015:$AC$4035,$AE$4015:$AE$4035,0)*L2555)</f>
        <v>0</v>
      </c>
      <c r="P2555" s="83">
        <f>SUM(N2555:O2555)</f>
        <v>7503.4629599999989</v>
      </c>
      <c r="Q2555" s="157">
        <f>M2555*G2555</f>
        <v>76550575.660274401</v>
      </c>
      <c r="R2555" s="157">
        <f>G2555*P2555</f>
        <v>26792701.481096037</v>
      </c>
      <c r="S2555" s="83">
        <f>SUM(Q2555:R2555)</f>
        <v>103343277.14137045</v>
      </c>
      <c r="T2555" s="165" t="s">
        <v>100</v>
      </c>
      <c r="U2555" s="176"/>
      <c r="V2555" s="176"/>
      <c r="W2555" s="176"/>
      <c r="X2555" s="44" t="s">
        <v>33</v>
      </c>
      <c r="Y2555" s="44"/>
      <c r="Z2555" s="44" t="s">
        <v>14</v>
      </c>
      <c r="AA2555" s="44" t="s">
        <v>80</v>
      </c>
      <c r="AB2555" s="2">
        <v>41528.314091112756</v>
      </c>
      <c r="AC2555" s="2">
        <v>148285628.70074835</v>
      </c>
      <c r="AD2555" s="2">
        <f>+M2555</f>
        <v>21438.4656</v>
      </c>
      <c r="AE2555" s="2">
        <f>+AD2555*14%</f>
        <v>3001.3851840000002</v>
      </c>
      <c r="AF2555" s="155">
        <f>+AD2555*35%</f>
        <v>7503.4629599999989</v>
      </c>
      <c r="AG2555" s="2">
        <f>+AD2555*F2555</f>
        <v>76550575.660274401</v>
      </c>
      <c r="AH2555" s="2">
        <f>+AE2555*F2555</f>
        <v>10717080.592438417</v>
      </c>
      <c r="AI2555" s="2">
        <f>+AF2555*F2555</f>
        <v>26792701.481096037</v>
      </c>
      <c r="AJ2555" s="2">
        <f>SUM(AG2555:AI2555)</f>
        <v>114060357.73380885</v>
      </c>
      <c r="AK2555" s="2">
        <f>+AD2555*G2555</f>
        <v>76550575.660274401</v>
      </c>
      <c r="AL2555" s="2">
        <f>+AE2555*G2555</f>
        <v>10717080.592438417</v>
      </c>
      <c r="AM2555" s="2">
        <f>+AF2555*G2555</f>
        <v>26792701.481096037</v>
      </c>
      <c r="AN2555" s="155">
        <f>SUM(AK2555:AM2555)</f>
        <v>114060357.73380885</v>
      </c>
      <c r="AQ2555" s="145" t="s">
        <v>525</v>
      </c>
      <c r="AU2555" s="8" t="str">
        <f>+K2555</f>
        <v>Bao gồm</v>
      </c>
      <c r="AV2555" s="8">
        <v>34580</v>
      </c>
      <c r="AW2555" s="8">
        <v>34580</v>
      </c>
      <c r="AX2555" s="8">
        <f>F2555*AW2555</f>
        <v>123475203.67</v>
      </c>
      <c r="AY2555" s="8">
        <f>IF(AQ2555="CT",7%,5%)*AX2555</f>
        <v>8643264.2569000013</v>
      </c>
      <c r="AZ2555" s="8">
        <f>AX2555*2%</f>
        <v>2469504.0734000001</v>
      </c>
      <c r="BA2555" s="8">
        <f>IF(BB2555&gt;0,0,AX2555*5%)</f>
        <v>0</v>
      </c>
      <c r="BB2555" s="8">
        <f>(AX2555-BG2555)*35%</f>
        <v>43216321.284499995</v>
      </c>
      <c r="BC2555" s="8">
        <f>+AX2555+AY2555+AZ2555+BA2555+BB2555</f>
        <v>177804293.28479999</v>
      </c>
      <c r="BD2555" s="8">
        <f>AX2555-AT2555</f>
        <v>123475203.67</v>
      </c>
      <c r="BE2555" s="2"/>
      <c r="BH2555" s="2"/>
      <c r="BI2555" s="1" t="s">
        <v>743</v>
      </c>
    </row>
    <row r="2556" spans="2:61" ht="34" hidden="1" outlineLevel="1" x14ac:dyDescent="0.2">
      <c r="B2556" s="82">
        <v>17</v>
      </c>
      <c r="C2556" s="144" t="s">
        <v>889</v>
      </c>
      <c r="D2556" s="144"/>
      <c r="E2556" s="82" t="s">
        <v>52</v>
      </c>
      <c r="F2556" s="143">
        <v>168.94</v>
      </c>
      <c r="G2556" s="142">
        <f>+[2]THKL!F2565</f>
        <v>168.94</v>
      </c>
      <c r="H2556" s="132"/>
      <c r="I2556" s="132"/>
      <c r="J2556" s="132"/>
      <c r="K2556" s="156" t="str">
        <f>$K$129</f>
        <v>Bao gồm</v>
      </c>
      <c r="L2556" s="244">
        <f>$L$129</f>
        <v>21438.4656</v>
      </c>
      <c r="M2556" s="157">
        <f>SUM(K2556:L2556)</f>
        <v>21438.4656</v>
      </c>
      <c r="N2556" s="83">
        <f>IF(V2556&lt;&gt;"VTC VHm",_xlfn.XLOOKUP(Z2556,$AC$4015:$AC$4035,$AD$4015:$AD$4035,0)*M2556,_xlfn.XLOOKUP(Z2556,$AC$4015:$AC$4035,$AD$4015:$AD$4035,0)*L2556)</f>
        <v>7503.4629599999989</v>
      </c>
      <c r="O2556" s="83">
        <f>IF(V2556&lt;&gt;"VTC VHm",_xlfn.XLOOKUP(Z2556,$AC$4015:$AC$4035,$AE$4015:$AE$4035,0)*M2556,_xlfn.XLOOKUP(Z2556,$AC$4015:$AC$4035,$AE$4015:$AE$4035,0)*L2556)</f>
        <v>0</v>
      </c>
      <c r="P2556" s="83">
        <f>SUM(N2556:O2556)</f>
        <v>7503.4629599999989</v>
      </c>
      <c r="Q2556" s="157">
        <f>M2556*G2556</f>
        <v>3621814.3784639998</v>
      </c>
      <c r="R2556" s="157">
        <f>G2556*P2556</f>
        <v>1267635.0324623997</v>
      </c>
      <c r="S2556" s="83">
        <f>SUM(Q2556:R2556)</f>
        <v>4889449.4109263998</v>
      </c>
      <c r="T2556" s="165" t="s">
        <v>100</v>
      </c>
      <c r="U2556" s="132"/>
      <c r="V2556" s="132"/>
      <c r="W2556" s="132"/>
      <c r="X2556" s="44" t="s">
        <v>33</v>
      </c>
      <c r="Y2556" s="44"/>
      <c r="Z2556" s="44" t="s">
        <v>14</v>
      </c>
      <c r="AA2556" s="44" t="s">
        <v>80</v>
      </c>
      <c r="AB2556" s="2">
        <v>48568.255241112754</v>
      </c>
      <c r="AC2556" s="2">
        <v>8205121.0404335884</v>
      </c>
      <c r="AD2556" s="2">
        <f>+M2556</f>
        <v>21438.4656</v>
      </c>
      <c r="AE2556" s="2">
        <f>+AD2556*14%</f>
        <v>3001.3851840000002</v>
      </c>
      <c r="AF2556" s="155">
        <f>+AD2556*35%</f>
        <v>7503.4629599999989</v>
      </c>
      <c r="AG2556" s="2">
        <f>+AD2556*F2556</f>
        <v>3621814.3784639998</v>
      </c>
      <c r="AH2556" s="2">
        <f>+AE2556*F2556</f>
        <v>507054.01298496005</v>
      </c>
      <c r="AI2556" s="2">
        <f>+AF2556*F2556</f>
        <v>1267635.0324623997</v>
      </c>
      <c r="AJ2556" s="2">
        <f>SUM(AG2556:AI2556)</f>
        <v>5396503.4239113592</v>
      </c>
      <c r="AK2556" s="2">
        <f>+AD2556*G2556</f>
        <v>3621814.3784639998</v>
      </c>
      <c r="AL2556" s="2">
        <f>+AE2556*G2556</f>
        <v>507054.01298496005</v>
      </c>
      <c r="AM2556" s="2">
        <f>+AF2556*G2556</f>
        <v>1267635.0324623997</v>
      </c>
      <c r="AN2556" s="155">
        <f>SUM(AK2556:AM2556)</f>
        <v>5396503.4239113592</v>
      </c>
      <c r="AQ2556" s="145" t="s">
        <v>525</v>
      </c>
      <c r="AU2556" s="8" t="str">
        <f>+K2556</f>
        <v>Bao gồm</v>
      </c>
      <c r="AV2556" s="8">
        <f>+L2556</f>
        <v>21438.4656</v>
      </c>
      <c r="AW2556" s="2">
        <f>+M2556</f>
        <v>21438.4656</v>
      </c>
      <c r="AX2556" s="8">
        <f>F2556*AW2556</f>
        <v>3621814.3784639998</v>
      </c>
      <c r="AY2556" s="8">
        <f>IF(AQ2556="CT",7%,5%)*AX2556</f>
        <v>253527.00649248002</v>
      </c>
      <c r="AZ2556" s="8">
        <f>AX2556*2%</f>
        <v>72436.287569280001</v>
      </c>
      <c r="BA2556" s="8">
        <f>IF(BB2556&gt;0,0,AX2556*5%)</f>
        <v>0</v>
      </c>
      <c r="BB2556" s="8">
        <f>(AX2556-BG2556)*35%</f>
        <v>1267635.0324623999</v>
      </c>
      <c r="BC2556" s="8">
        <f>+AX2556+AY2556+AZ2556+BA2556+BB2556</f>
        <v>5215412.7049881592</v>
      </c>
      <c r="BD2556" s="8">
        <f>AX2556-AT2556</f>
        <v>3621814.3784639998</v>
      </c>
      <c r="BE2556" s="2"/>
      <c r="BH2556" s="2"/>
    </row>
    <row r="2557" spans="2:61" ht="34" hidden="1" outlineLevel="1" x14ac:dyDescent="0.2">
      <c r="B2557" s="82">
        <v>18</v>
      </c>
      <c r="C2557" s="144" t="s">
        <v>741</v>
      </c>
      <c r="D2557" s="144"/>
      <c r="E2557" s="82" t="s">
        <v>52</v>
      </c>
      <c r="F2557" s="143">
        <v>2878.0470999999998</v>
      </c>
      <c r="G2557" s="142">
        <f>+[2]THKL!F2566</f>
        <v>2878.0470999999998</v>
      </c>
      <c r="H2557" s="176"/>
      <c r="I2557" s="176"/>
      <c r="J2557" s="176"/>
      <c r="K2557" s="156" t="str">
        <f>$K$130</f>
        <v>Bao gồm</v>
      </c>
      <c r="L2557" s="157">
        <f>$L$130</f>
        <v>121824.03600000001</v>
      </c>
      <c r="M2557" s="157">
        <f>SUM(K2557:L2557)</f>
        <v>121824.03600000001</v>
      </c>
      <c r="N2557" s="83">
        <f>IF(V2557&lt;&gt;"VTC VHm",_xlfn.XLOOKUP(Z2557,$AC$4015:$AC$4035,$AD$4015:$AD$4035,0)*M2557,_xlfn.XLOOKUP(Z2557,$AC$4015:$AC$4035,$AD$4015:$AD$4035,0)*L2557)</f>
        <v>42638.412600000003</v>
      </c>
      <c r="O2557" s="83">
        <f>IF(V2557&lt;&gt;"VTC VHm",_xlfn.XLOOKUP(Z2557,$AC$4015:$AC$4035,$AE$4015:$AE$4035,0)*M2557,_xlfn.XLOOKUP(Z2557,$AC$4015:$AC$4035,$AE$4015:$AE$4035,0)*L2557)</f>
        <v>0</v>
      </c>
      <c r="P2557" s="83">
        <f>SUM(N2557:O2557)</f>
        <v>42638.412600000003</v>
      </c>
      <c r="Q2557" s="157">
        <f>M2557*G2557</f>
        <v>350615313.52009559</v>
      </c>
      <c r="R2557" s="157">
        <f>G2557*P2557</f>
        <v>122715359.73203346</v>
      </c>
      <c r="S2557" s="83">
        <f>SUM(Q2557:R2557)</f>
        <v>473330673.25212908</v>
      </c>
      <c r="T2557" s="156" t="s">
        <v>50</v>
      </c>
      <c r="U2557" s="176"/>
      <c r="V2557" s="176"/>
      <c r="W2557" s="176"/>
      <c r="X2557" s="44" t="s">
        <v>33</v>
      </c>
      <c r="Y2557" s="44"/>
      <c r="Z2557" s="44" t="s">
        <v>14</v>
      </c>
      <c r="AA2557" s="44" t="s">
        <v>80</v>
      </c>
      <c r="AB2557" s="2">
        <v>94977.295697983049</v>
      </c>
      <c r="AC2557" s="2">
        <v>273349130.44942254</v>
      </c>
      <c r="AD2557" s="2">
        <f>+M2557</f>
        <v>121824.03600000001</v>
      </c>
      <c r="AE2557" s="2">
        <f>+AD2557*14%</f>
        <v>17055.365040000004</v>
      </c>
      <c r="AF2557" s="155">
        <f>+AD2557*35%</f>
        <v>42638.412600000003</v>
      </c>
      <c r="AG2557" s="2">
        <f>+AD2557*F2557</f>
        <v>350615313.52009559</v>
      </c>
      <c r="AH2557" s="2">
        <f>+AE2557*F2557</f>
        <v>49086143.892813392</v>
      </c>
      <c r="AI2557" s="2">
        <f>+AF2557*F2557</f>
        <v>122715359.73203346</v>
      </c>
      <c r="AJ2557" s="2">
        <f>SUM(AG2557:AI2557)</f>
        <v>522416817.1449424</v>
      </c>
      <c r="AK2557" s="2">
        <f>+AD2557*G2557</f>
        <v>350615313.52009559</v>
      </c>
      <c r="AL2557" s="2">
        <f>+AE2557*G2557</f>
        <v>49086143.892813392</v>
      </c>
      <c r="AM2557" s="2">
        <f>+AF2557*G2557</f>
        <v>122715359.73203346</v>
      </c>
      <c r="AN2557" s="155">
        <f>SUM(AK2557:AM2557)</f>
        <v>522416817.1449424</v>
      </c>
      <c r="AQ2557" s="145" t="s">
        <v>525</v>
      </c>
      <c r="AU2557" s="8" t="str">
        <f>+K2557</f>
        <v>Bao gồm</v>
      </c>
      <c r="AV2557" s="8">
        <f>+L2557</f>
        <v>121824.03600000001</v>
      </c>
      <c r="AW2557" s="2">
        <f>+M2557</f>
        <v>121824.03600000001</v>
      </c>
      <c r="AX2557" s="8">
        <f>F2557*AW2557</f>
        <v>350615313.52009559</v>
      </c>
      <c r="AY2557" s="8">
        <f>IF(AQ2557="CT",7%,5%)*AX2557</f>
        <v>24543071.946406692</v>
      </c>
      <c r="AZ2557" s="8">
        <f>AX2557*2%</f>
        <v>7012306.2704019118</v>
      </c>
      <c r="BA2557" s="8">
        <f>IF(BB2557&gt;0,0,AX2557*5%)</f>
        <v>0</v>
      </c>
      <c r="BB2557" s="8">
        <f>(AX2557-BG2557)*35%</f>
        <v>122715359.73203345</v>
      </c>
      <c r="BC2557" s="8">
        <f>+AX2557+AY2557+AZ2557+BA2557+BB2557</f>
        <v>504886051.46893764</v>
      </c>
      <c r="BD2557" s="8">
        <f>AX2557-AT2557</f>
        <v>350615313.52009559</v>
      </c>
      <c r="BE2557" s="2"/>
      <c r="BH2557" s="2"/>
    </row>
    <row r="2558" spans="2:61" ht="34" hidden="1" outlineLevel="1" x14ac:dyDescent="0.2">
      <c r="B2558" s="82">
        <v>19</v>
      </c>
      <c r="C2558" s="144" t="s">
        <v>740</v>
      </c>
      <c r="D2558" s="144"/>
      <c r="E2558" s="82" t="s">
        <v>52</v>
      </c>
      <c r="F2558" s="143">
        <v>4519.0245000000004</v>
      </c>
      <c r="G2558" s="142">
        <f>+[2]THKL!F2567</f>
        <v>4519.0245000000004</v>
      </c>
      <c r="H2558" s="176"/>
      <c r="I2558" s="176"/>
      <c r="J2558" s="176"/>
      <c r="K2558" s="156" t="str">
        <f>$K$131</f>
        <v>Bao gồm</v>
      </c>
      <c r="L2558" s="157">
        <f>$L$131</f>
        <v>41916.36</v>
      </c>
      <c r="M2558" s="157">
        <f>SUM(K2558:L2558)</f>
        <v>41916.36</v>
      </c>
      <c r="N2558" s="83">
        <f>IF(V2558&lt;&gt;"VTC VHm",_xlfn.XLOOKUP(Z2558,$AC$4015:$AC$4035,$AD$4015:$AD$4035,0)*M2558,_xlfn.XLOOKUP(Z2558,$AC$4015:$AC$4035,$AD$4015:$AD$4035,0)*L2558)</f>
        <v>14670.725999999999</v>
      </c>
      <c r="O2558" s="83">
        <f>IF(V2558&lt;&gt;"VTC VHm",_xlfn.XLOOKUP(Z2558,$AC$4015:$AC$4035,$AE$4015:$AE$4035,0)*M2558,_xlfn.XLOOKUP(Z2558,$AC$4015:$AC$4035,$AE$4015:$AE$4035,0)*L2558)</f>
        <v>0</v>
      </c>
      <c r="P2558" s="83">
        <f>SUM(N2558:O2558)</f>
        <v>14670.725999999999</v>
      </c>
      <c r="Q2558" s="157">
        <f>M2558*G2558</f>
        <v>189421057.79082003</v>
      </c>
      <c r="R2558" s="157">
        <f>G2558*P2558</f>
        <v>66297370.226787001</v>
      </c>
      <c r="S2558" s="83">
        <f>SUM(Q2558:R2558)</f>
        <v>255718428.01760703</v>
      </c>
      <c r="T2558" s="156" t="s">
        <v>50</v>
      </c>
      <c r="U2558" s="176"/>
      <c r="V2558" s="176"/>
      <c r="W2558" s="176"/>
      <c r="X2558" s="44" t="s">
        <v>33</v>
      </c>
      <c r="Y2558" s="44"/>
      <c r="Z2558" s="44" t="s">
        <v>14</v>
      </c>
      <c r="AA2558" s="44" t="s">
        <v>80</v>
      </c>
      <c r="AB2558" s="2">
        <v>102887.81838657794</v>
      </c>
      <c r="AC2558" s="2">
        <v>464952572.04049623</v>
      </c>
      <c r="AD2558" s="2">
        <f>+M2558</f>
        <v>41916.36</v>
      </c>
      <c r="AE2558" s="2">
        <f>+AD2558*14%</f>
        <v>5868.2904000000008</v>
      </c>
      <c r="AF2558" s="155">
        <f>+AD2558*35%</f>
        <v>14670.725999999999</v>
      </c>
      <c r="AG2558" s="2">
        <f>+AD2558*F2558</f>
        <v>189421057.79082003</v>
      </c>
      <c r="AH2558" s="2">
        <f>+AE2558*F2558</f>
        <v>26518948.090714805</v>
      </c>
      <c r="AI2558" s="2">
        <f>+AF2558*F2558</f>
        <v>66297370.226787001</v>
      </c>
      <c r="AJ2558" s="2">
        <f>SUM(AG2558:AI2558)</f>
        <v>282237376.10832185</v>
      </c>
      <c r="AK2558" s="2">
        <f>+AD2558*G2558</f>
        <v>189421057.79082003</v>
      </c>
      <c r="AL2558" s="2">
        <f>+AE2558*G2558</f>
        <v>26518948.090714805</v>
      </c>
      <c r="AM2558" s="2">
        <f>+AF2558*G2558</f>
        <v>66297370.226787001</v>
      </c>
      <c r="AN2558" s="155">
        <f>SUM(AK2558:AM2558)</f>
        <v>282237376.10832185</v>
      </c>
      <c r="AQ2558" s="145" t="s">
        <v>525</v>
      </c>
      <c r="AU2558" s="8" t="str">
        <f>+K2558</f>
        <v>Bao gồm</v>
      </c>
      <c r="AV2558" s="8">
        <f>+L2558</f>
        <v>41916.36</v>
      </c>
      <c r="AW2558" s="2">
        <f>+M2558</f>
        <v>41916.36</v>
      </c>
      <c r="AX2558" s="8">
        <f>F2558*AW2558</f>
        <v>189421057.79082003</v>
      </c>
      <c r="AY2558" s="8">
        <f>IF(AQ2558="CT",7%,5%)*AX2558</f>
        <v>13259474.045357404</v>
      </c>
      <c r="AZ2558" s="8">
        <f>AX2558*2%</f>
        <v>3788421.1558164009</v>
      </c>
      <c r="BA2558" s="8">
        <f>IF(BB2558&gt;0,0,AX2558*5%)</f>
        <v>0</v>
      </c>
      <c r="BB2558" s="8">
        <f>(AX2558-BG2558)*35%</f>
        <v>66297370.226787008</v>
      </c>
      <c r="BC2558" s="8">
        <f>+AX2558+AY2558+AZ2558+BA2558+BB2558</f>
        <v>272766323.21878088</v>
      </c>
      <c r="BD2558" s="8">
        <f>AX2558-AT2558</f>
        <v>189421057.79082003</v>
      </c>
      <c r="BE2558" s="2"/>
      <c r="BH2558" s="2"/>
    </row>
    <row r="2559" spans="2:61" ht="17" hidden="1" outlineLevel="1" x14ac:dyDescent="0.2">
      <c r="B2559" s="82">
        <v>20</v>
      </c>
      <c r="C2559" s="144" t="s">
        <v>888</v>
      </c>
      <c r="D2559" s="144"/>
      <c r="E2559" s="82" t="s">
        <v>129</v>
      </c>
      <c r="F2559" s="143">
        <v>281.43</v>
      </c>
      <c r="G2559" s="142">
        <f>+[2]THKL!F2568</f>
        <v>281.43</v>
      </c>
      <c r="H2559" s="132"/>
      <c r="I2559" s="132"/>
      <c r="J2559" s="132"/>
      <c r="K2559" s="156" t="str">
        <f>$K$135</f>
        <v>Bao gồm</v>
      </c>
      <c r="L2559" s="157">
        <f>$L$135</f>
        <v>60000</v>
      </c>
      <c r="M2559" s="157">
        <f>SUM(K2559:L2559)</f>
        <v>60000</v>
      </c>
      <c r="N2559" s="83">
        <f>IF(V2559&lt;&gt;"VTC VHm",_xlfn.XLOOKUP(Z2559,$AC$4015:$AC$4035,$AD$4015:$AD$4035,0)*M2559,_xlfn.XLOOKUP(Z2559,$AC$4015:$AC$4035,$AD$4015:$AD$4035,0)*L2559)</f>
        <v>21000</v>
      </c>
      <c r="O2559" s="83">
        <f>IF(V2559&lt;&gt;"VTC VHm",_xlfn.XLOOKUP(Z2559,$AC$4015:$AC$4035,$AE$4015:$AE$4035,0)*M2559,_xlfn.XLOOKUP(Z2559,$AC$4015:$AC$4035,$AE$4015:$AE$4035,0)*L2559)</f>
        <v>0</v>
      </c>
      <c r="P2559" s="83">
        <f>SUM(N2559:O2559)</f>
        <v>21000</v>
      </c>
      <c r="Q2559" s="157">
        <f>M2559*G2559</f>
        <v>16885800</v>
      </c>
      <c r="R2559" s="157">
        <f>G2559*P2559</f>
        <v>5910030</v>
      </c>
      <c r="S2559" s="83">
        <f>SUM(Q2559:R2559)</f>
        <v>22795830</v>
      </c>
      <c r="T2559" s="156" t="s">
        <v>50</v>
      </c>
      <c r="U2559" s="132"/>
      <c r="V2559" s="132"/>
      <c r="W2559" s="132"/>
      <c r="X2559" s="44" t="s">
        <v>33</v>
      </c>
      <c r="Y2559" s="44"/>
      <c r="Z2559" s="44" t="s">
        <v>16</v>
      </c>
      <c r="AA2559" s="44" t="s">
        <v>80</v>
      </c>
      <c r="AB2559" s="2">
        <v>111368.1368087044</v>
      </c>
      <c r="AC2559" s="2">
        <v>31342334.742073677</v>
      </c>
      <c r="AD2559" s="2">
        <f>+M2559</f>
        <v>60000</v>
      </c>
      <c r="AE2559" s="2">
        <f>+AD2559*14%</f>
        <v>8400</v>
      </c>
      <c r="AF2559" s="155">
        <f>+AD2559*35%</f>
        <v>21000</v>
      </c>
      <c r="AG2559" s="2">
        <f>+AD2559*F2559</f>
        <v>16885800</v>
      </c>
      <c r="AH2559" s="2">
        <f>+AE2559*F2559</f>
        <v>2364012</v>
      </c>
      <c r="AI2559" s="2">
        <f>+AF2559*F2559</f>
        <v>5910030</v>
      </c>
      <c r="AJ2559" s="2">
        <f>SUM(AG2559:AI2559)</f>
        <v>25159842</v>
      </c>
      <c r="AK2559" s="2">
        <f>+AD2559*G2559</f>
        <v>16885800</v>
      </c>
      <c r="AL2559" s="2">
        <f>+AE2559*G2559</f>
        <v>2364012</v>
      </c>
      <c r="AM2559" s="2">
        <f>+AF2559*G2559</f>
        <v>5910030</v>
      </c>
      <c r="AN2559" s="155">
        <f>SUM(AK2559:AM2559)</f>
        <v>25159842</v>
      </c>
      <c r="AQ2559" s="145" t="s">
        <v>525</v>
      </c>
      <c r="AU2559" s="8" t="str">
        <f>+K2559</f>
        <v>Bao gồm</v>
      </c>
      <c r="AV2559" s="8">
        <f>+L2559</f>
        <v>60000</v>
      </c>
      <c r="AW2559" s="2">
        <f>+M2559</f>
        <v>60000</v>
      </c>
      <c r="AX2559" s="8">
        <f>F2559*AW2559</f>
        <v>16885800</v>
      </c>
      <c r="AY2559" s="8">
        <f>IF(AQ2559="CT",7%,5%)*AX2559</f>
        <v>1182006</v>
      </c>
      <c r="AZ2559" s="8">
        <f>AX2559*2%</f>
        <v>337716</v>
      </c>
      <c r="BA2559" s="8">
        <f>IF(BB2559&gt;0,0,AX2559*5%)</f>
        <v>0</v>
      </c>
      <c r="BB2559" s="8">
        <f>(AX2559-BG2559)*35%</f>
        <v>5910030</v>
      </c>
      <c r="BC2559" s="8">
        <f>+AX2559+AY2559+AZ2559+BA2559+BB2559</f>
        <v>24315552</v>
      </c>
      <c r="BD2559" s="8">
        <f>AX2559-AT2559</f>
        <v>16885800</v>
      </c>
      <c r="BE2559" s="2"/>
      <c r="BH2559" s="2"/>
    </row>
    <row r="2560" spans="2:61" ht="17" hidden="1" outlineLevel="1" x14ac:dyDescent="0.2">
      <c r="B2560" s="82">
        <v>21</v>
      </c>
      <c r="C2560" s="144" t="s">
        <v>201</v>
      </c>
      <c r="D2560" s="144"/>
      <c r="E2560" s="82" t="s">
        <v>129</v>
      </c>
      <c r="F2560" s="143">
        <v>1822.778</v>
      </c>
      <c r="G2560" s="142">
        <f>+[2]THKL!F2569</f>
        <v>1822.778</v>
      </c>
      <c r="H2560" s="176"/>
      <c r="I2560" s="176"/>
      <c r="J2560" s="176"/>
      <c r="K2560" s="156" t="str">
        <f>$K$136</f>
        <v>Bao gồm</v>
      </c>
      <c r="L2560" s="157">
        <f>$L$136</f>
        <v>60000</v>
      </c>
      <c r="M2560" s="157">
        <f>SUM(K2560:L2560)</f>
        <v>60000</v>
      </c>
      <c r="N2560" s="83">
        <f>IF(V2560&lt;&gt;"VTC VHm",_xlfn.XLOOKUP(Z2560,$AC$4015:$AC$4035,$AD$4015:$AD$4035,0)*M2560,_xlfn.XLOOKUP(Z2560,$AC$4015:$AC$4035,$AD$4015:$AD$4035,0)*L2560)</f>
        <v>21000</v>
      </c>
      <c r="O2560" s="83">
        <f>IF(V2560&lt;&gt;"VTC VHm",_xlfn.XLOOKUP(Z2560,$AC$4015:$AC$4035,$AE$4015:$AE$4035,0)*M2560,_xlfn.XLOOKUP(Z2560,$AC$4015:$AC$4035,$AE$4015:$AE$4035,0)*L2560)</f>
        <v>0</v>
      </c>
      <c r="P2560" s="83">
        <f>SUM(N2560:O2560)</f>
        <v>21000</v>
      </c>
      <c r="Q2560" s="157">
        <f>M2560*G2560</f>
        <v>109366680</v>
      </c>
      <c r="R2560" s="157">
        <f>G2560*P2560</f>
        <v>38278338</v>
      </c>
      <c r="S2560" s="83">
        <f>SUM(Q2560:R2560)</f>
        <v>147645018</v>
      </c>
      <c r="T2560" s="156" t="s">
        <v>50</v>
      </c>
      <c r="U2560" s="176"/>
      <c r="V2560" s="176"/>
      <c r="W2560" s="176"/>
      <c r="X2560" s="44" t="s">
        <v>33</v>
      </c>
      <c r="Y2560" s="44"/>
      <c r="Z2560" s="44" t="s">
        <v>16</v>
      </c>
      <c r="AA2560" s="44" t="s">
        <v>80</v>
      </c>
      <c r="AB2560" s="2">
        <v>48898.925128484501</v>
      </c>
      <c r="AC2560" s="2">
        <v>89131884.947848722</v>
      </c>
      <c r="AD2560" s="2">
        <f>+M2560</f>
        <v>60000</v>
      </c>
      <c r="AE2560" s="2">
        <f>+AD2560*14%</f>
        <v>8400</v>
      </c>
      <c r="AF2560" s="155">
        <f>+AD2560*35%</f>
        <v>21000</v>
      </c>
      <c r="AG2560" s="2">
        <f>+AD2560*F2560</f>
        <v>109366680</v>
      </c>
      <c r="AH2560" s="2">
        <f>+AE2560*F2560</f>
        <v>15311335.199999999</v>
      </c>
      <c r="AI2560" s="2">
        <f>+AF2560*F2560</f>
        <v>38278338</v>
      </c>
      <c r="AJ2560" s="2">
        <f>SUM(AG2560:AI2560)</f>
        <v>162956353.19999999</v>
      </c>
      <c r="AK2560" s="2">
        <f>+AD2560*G2560</f>
        <v>109366680</v>
      </c>
      <c r="AL2560" s="2">
        <f>+AE2560*G2560</f>
        <v>15311335.199999999</v>
      </c>
      <c r="AM2560" s="2">
        <f>+AF2560*G2560</f>
        <v>38278338</v>
      </c>
      <c r="AN2560" s="155">
        <f>SUM(AK2560:AM2560)</f>
        <v>162956353.19999999</v>
      </c>
      <c r="AQ2560" s="145" t="s">
        <v>525</v>
      </c>
      <c r="AU2560" s="8" t="str">
        <f>+K2560</f>
        <v>Bao gồm</v>
      </c>
      <c r="AV2560" s="8">
        <f>+L2560</f>
        <v>60000</v>
      </c>
      <c r="AW2560" s="2">
        <f>+M2560</f>
        <v>60000</v>
      </c>
      <c r="AX2560" s="8">
        <f>F2560*AW2560</f>
        <v>109366680</v>
      </c>
      <c r="AY2560" s="8">
        <f>IF(AQ2560="CT",7%,5%)*AX2560</f>
        <v>7655667.6000000006</v>
      </c>
      <c r="AZ2560" s="8">
        <f>AX2560*2%</f>
        <v>2187333.6</v>
      </c>
      <c r="BA2560" s="8">
        <f>IF(BB2560&gt;0,0,AX2560*5%)</f>
        <v>0</v>
      </c>
      <c r="BB2560" s="8">
        <f>(AX2560-BG2560)*35%</f>
        <v>38278338</v>
      </c>
      <c r="BC2560" s="8">
        <f>+AX2560+AY2560+AZ2560+BA2560+BB2560</f>
        <v>157488019.19999999</v>
      </c>
      <c r="BD2560" s="8">
        <f>AX2560-AT2560</f>
        <v>109366680</v>
      </c>
      <c r="BE2560" s="2"/>
      <c r="BH2560" s="2"/>
    </row>
    <row r="2561" spans="1:60" s="92" customFormat="1" ht="17" collapsed="1" x14ac:dyDescent="0.2">
      <c r="B2561" s="163"/>
      <c r="C2561" s="164" t="s">
        <v>739</v>
      </c>
      <c r="D2561" s="164"/>
      <c r="E2561" s="163"/>
      <c r="F2561" s="162"/>
      <c r="G2561" s="149">
        <f>+[2]THKL!F2570</f>
        <v>0</v>
      </c>
      <c r="H2561" s="158"/>
      <c r="I2561" s="158"/>
      <c r="J2561" s="158"/>
      <c r="K2561" s="159"/>
      <c r="L2561" s="161"/>
      <c r="M2561" s="161">
        <f>SUM(K2561:L2561)</f>
        <v>0</v>
      </c>
      <c r="N2561" s="83">
        <f>IF(V2561&lt;&gt;"VTC VHm",_xlfn.XLOOKUP(Z2561,$AC$4015:$AC$4035,$AD$4015:$AD$4035,0)*M2561,_xlfn.XLOOKUP(Z2561,$AC$4015:$AC$4035,$AD$4015:$AD$4035,0)*L2561)</f>
        <v>0</v>
      </c>
      <c r="O2561" s="83">
        <f>IF(V2561&lt;&gt;"VTC VHm",_xlfn.XLOOKUP(Z2561,$AC$4015:$AC$4035,$AE$4015:$AE$4035,0)*M2561,_xlfn.XLOOKUP(Z2561,$AC$4015:$AC$4035,$AE$4015:$AE$4035,0)*L2561)</f>
        <v>0</v>
      </c>
      <c r="P2561" s="160">
        <f>SUM(N2561:O2561)</f>
        <v>0</v>
      </c>
      <c r="Q2561" s="161">
        <f>M2561*G2561</f>
        <v>0</v>
      </c>
      <c r="R2561" s="161">
        <f>G2561*P2561</f>
        <v>0</v>
      </c>
      <c r="S2561" s="160">
        <f>SUM(Q2561:R2561)</f>
        <v>0</v>
      </c>
      <c r="T2561" s="159"/>
      <c r="U2561" s="158"/>
      <c r="V2561" s="158"/>
      <c r="W2561" s="158"/>
      <c r="X2561" s="94" t="s">
        <v>33</v>
      </c>
      <c r="Y2561" s="94"/>
      <c r="Z2561" s="94" t="s">
        <v>16</v>
      </c>
      <c r="AA2561" s="44" t="s">
        <v>80</v>
      </c>
      <c r="AB2561" s="2"/>
      <c r="AC2561" s="2">
        <v>0</v>
      </c>
      <c r="AD2561" s="93">
        <f>+M2561</f>
        <v>0</v>
      </c>
      <c r="AE2561" s="93">
        <f>+AD2561*14%</f>
        <v>0</v>
      </c>
      <c r="AF2561" s="93">
        <f>+AD2561*35%</f>
        <v>0</v>
      </c>
      <c r="AG2561" s="93">
        <f>+AD2561*F2561</f>
        <v>0</v>
      </c>
      <c r="AH2561" s="93">
        <f>+AE2561*F2561</f>
        <v>0</v>
      </c>
      <c r="AI2561" s="93">
        <f>+AF2561*F2561</f>
        <v>0</v>
      </c>
      <c r="AJ2561" s="93">
        <f>SUM(AG2561:AI2561)</f>
        <v>0</v>
      </c>
      <c r="AK2561" s="93">
        <f>+AD2561*G2561</f>
        <v>0</v>
      </c>
      <c r="AL2561" s="93">
        <f>+AE2561*G2561</f>
        <v>0</v>
      </c>
      <c r="AM2561" s="93">
        <f>+AF2561*G2561</f>
        <v>0</v>
      </c>
      <c r="AN2561" s="93">
        <f>SUM(AK2561:AM2561)</f>
        <v>0</v>
      </c>
      <c r="AQ2561" s="145" t="s">
        <v>525</v>
      </c>
      <c r="AU2561" s="8">
        <f>+K2561</f>
        <v>0</v>
      </c>
      <c r="AV2561" s="8">
        <f>+L2561</f>
        <v>0</v>
      </c>
      <c r="AW2561" s="2">
        <f>+M2561</f>
        <v>0</v>
      </c>
      <c r="AX2561" s="8">
        <f>F2561*AW2561</f>
        <v>0</v>
      </c>
      <c r="AY2561" s="8">
        <f>IF(AQ2561="CT",7%,5%)*AX2561</f>
        <v>0</v>
      </c>
      <c r="AZ2561" s="8">
        <f>AX2561*2%</f>
        <v>0</v>
      </c>
      <c r="BA2561" s="8">
        <f>IF(BB2561&gt;0,0,AX2561*5%)</f>
        <v>0</v>
      </c>
      <c r="BB2561" s="8">
        <f>(AX2561-BG2561)*35%</f>
        <v>0</v>
      </c>
      <c r="BC2561" s="8">
        <f>+AX2561+AY2561+AZ2561+BA2561+BB2561</f>
        <v>0</v>
      </c>
      <c r="BD2561" s="8">
        <f>AX2561-AT2561</f>
        <v>0</v>
      </c>
      <c r="BE2561" s="2"/>
      <c r="BH2561" s="2"/>
    </row>
    <row r="2562" spans="1:60" ht="17" hidden="1" outlineLevel="1" x14ac:dyDescent="0.2">
      <c r="A2562" s="1" t="s">
        <v>82</v>
      </c>
      <c r="B2562" s="82">
        <v>22</v>
      </c>
      <c r="C2562" s="144" t="s">
        <v>718</v>
      </c>
      <c r="D2562" s="144"/>
      <c r="E2562" s="82" t="s">
        <v>52</v>
      </c>
      <c r="F2562" s="143">
        <v>922.93200000000002</v>
      </c>
      <c r="G2562" s="142">
        <f>+[2]THKL!F2571</f>
        <v>922.93200000000002</v>
      </c>
      <c r="H2562" s="132"/>
      <c r="I2562" s="132"/>
      <c r="J2562" s="132"/>
      <c r="K2562" s="156" t="str">
        <f>$K$795</f>
        <v>Bao gồm</v>
      </c>
      <c r="L2562" s="157">
        <f>$L$795</f>
        <v>152467.50000000006</v>
      </c>
      <c r="M2562" s="157">
        <f>SUM(K2562:L2562)</f>
        <v>152467.50000000006</v>
      </c>
      <c r="N2562" s="83">
        <f>IF(V2562&lt;&gt;"VTC VHm",_xlfn.XLOOKUP(Z2562,$AC$4015:$AC$4035,$AD$4015:$AD$4035,0)*M2562,_xlfn.XLOOKUP(Z2562,$AC$4015:$AC$4035,$AD$4015:$AD$4035,0)*L2562)</f>
        <v>53363.625000000015</v>
      </c>
      <c r="O2562" s="83">
        <f>IF(V2562&lt;&gt;"VTC VHm",_xlfn.XLOOKUP(Z2562,$AC$4015:$AC$4035,$AE$4015:$AE$4035,0)*M2562,_xlfn.XLOOKUP(Z2562,$AC$4015:$AC$4035,$AE$4015:$AE$4035,0)*L2562)</f>
        <v>0</v>
      </c>
      <c r="P2562" s="83">
        <f>SUM(N2562:O2562)</f>
        <v>53363.625000000015</v>
      </c>
      <c r="Q2562" s="157">
        <f>M2562*G2562</f>
        <v>140717134.71000007</v>
      </c>
      <c r="R2562" s="157">
        <f>G2562*P2562</f>
        <v>49250997.148500018</v>
      </c>
      <c r="S2562" s="83">
        <f>SUM(Q2562:R2562)</f>
        <v>189968131.85850009</v>
      </c>
      <c r="T2562" s="156"/>
      <c r="U2562" s="132"/>
      <c r="V2562" s="132"/>
      <c r="W2562" s="132"/>
      <c r="X2562" s="44" t="s">
        <v>33</v>
      </c>
      <c r="Y2562" s="44"/>
      <c r="Z2562" s="44" t="s">
        <v>16</v>
      </c>
      <c r="AA2562" s="44" t="s">
        <v>80</v>
      </c>
      <c r="AB2562" s="2">
        <v>241442.02499999999</v>
      </c>
      <c r="AC2562" s="2">
        <v>222834571.01730001</v>
      </c>
      <c r="AD2562" s="2">
        <f>+M2562</f>
        <v>152467.50000000006</v>
      </c>
      <c r="AE2562" s="2">
        <f>+AD2562*14%</f>
        <v>21345.450000000012</v>
      </c>
      <c r="AF2562" s="155">
        <f>+AD2562*35%</f>
        <v>53363.625000000015</v>
      </c>
      <c r="AG2562" s="2">
        <f>+AD2562*F2562</f>
        <v>140717134.71000007</v>
      </c>
      <c r="AH2562" s="2">
        <f>+AE2562*F2562</f>
        <v>19700398.859400012</v>
      </c>
      <c r="AI2562" s="2">
        <f>+AF2562*F2562</f>
        <v>49250997.148500018</v>
      </c>
      <c r="AJ2562" s="2">
        <f>SUM(AG2562:AI2562)</f>
        <v>209668530.7179001</v>
      </c>
      <c r="AK2562" s="2">
        <f>+AD2562*G2562</f>
        <v>140717134.71000007</v>
      </c>
      <c r="AL2562" s="2">
        <f>+AE2562*G2562</f>
        <v>19700398.859400012</v>
      </c>
      <c r="AM2562" s="2">
        <f>+AF2562*G2562</f>
        <v>49250997.148500018</v>
      </c>
      <c r="AN2562" s="155">
        <f>SUM(AK2562:AM2562)</f>
        <v>209668530.7179001</v>
      </c>
      <c r="AQ2562" s="145" t="s">
        <v>525</v>
      </c>
      <c r="AU2562" s="8" t="str">
        <f>+K2562</f>
        <v>Bao gồm</v>
      </c>
      <c r="AV2562" s="8">
        <f>+L2562</f>
        <v>152467.50000000006</v>
      </c>
      <c r="AW2562" s="2">
        <f>+M2562</f>
        <v>152467.50000000006</v>
      </c>
      <c r="AX2562" s="8">
        <f>F2562*AW2562</f>
        <v>140717134.71000007</v>
      </c>
      <c r="AY2562" s="8">
        <f>IF(AQ2562="CT",7%,5%)*AX2562</f>
        <v>9850199.4297000058</v>
      </c>
      <c r="AZ2562" s="8">
        <f>AX2562*2%</f>
        <v>2814342.6942000012</v>
      </c>
      <c r="BA2562" s="8">
        <f>IF(BB2562&gt;0,0,AX2562*5%)</f>
        <v>0</v>
      </c>
      <c r="BB2562" s="8">
        <f>(AX2562-BG2562)*35%</f>
        <v>49250997.148500018</v>
      </c>
      <c r="BC2562" s="8">
        <f>+AX2562+AY2562+AZ2562+BA2562+BB2562</f>
        <v>202632673.98240012</v>
      </c>
      <c r="BD2562" s="8">
        <f>AX2562-AT2562</f>
        <v>140717134.71000007</v>
      </c>
      <c r="BE2562" s="2"/>
      <c r="BH2562" s="2"/>
    </row>
    <row r="2563" spans="1:60" s="92" customFormat="1" ht="17" x14ac:dyDescent="0.2">
      <c r="B2563" s="163"/>
      <c r="C2563" s="164" t="s">
        <v>112</v>
      </c>
      <c r="D2563" s="164"/>
      <c r="E2563" s="163"/>
      <c r="F2563" s="162"/>
      <c r="G2563" s="149">
        <f>+[2]THKL!F2572</f>
        <v>0</v>
      </c>
      <c r="H2563" s="158"/>
      <c r="I2563" s="158"/>
      <c r="J2563" s="158"/>
      <c r="K2563" s="159"/>
      <c r="L2563" s="161"/>
      <c r="M2563" s="161">
        <f>SUM(K2563:L2563)</f>
        <v>0</v>
      </c>
      <c r="N2563" s="83">
        <f>IF(V2563&lt;&gt;"VTC VHm",_xlfn.XLOOKUP(Z2563,$AC$4015:$AC$4035,$AD$4015:$AD$4035,0)*M2563,_xlfn.XLOOKUP(Z2563,$AC$4015:$AC$4035,$AD$4015:$AD$4035,0)*L2563)</f>
        <v>0</v>
      </c>
      <c r="O2563" s="83">
        <f>IF(V2563&lt;&gt;"VTC VHm",_xlfn.XLOOKUP(Z2563,$AC$4015:$AC$4035,$AE$4015:$AE$4035,0)*M2563,_xlfn.XLOOKUP(Z2563,$AC$4015:$AC$4035,$AE$4015:$AE$4035,0)*L2563)</f>
        <v>0</v>
      </c>
      <c r="P2563" s="160">
        <f>SUM(N2563:O2563)</f>
        <v>0</v>
      </c>
      <c r="Q2563" s="161">
        <f>M2563*G2563</f>
        <v>0</v>
      </c>
      <c r="R2563" s="161">
        <f>G2563*P2563</f>
        <v>0</v>
      </c>
      <c r="S2563" s="160">
        <f>SUM(Q2563:R2563)</f>
        <v>0</v>
      </c>
      <c r="T2563" s="159"/>
      <c r="U2563" s="158"/>
      <c r="V2563" s="158"/>
      <c r="W2563" s="158"/>
      <c r="X2563" s="94" t="s">
        <v>33</v>
      </c>
      <c r="Y2563" s="94"/>
      <c r="Z2563" s="94" t="s">
        <v>16</v>
      </c>
      <c r="AA2563" s="44" t="s">
        <v>80</v>
      </c>
      <c r="AB2563" s="2"/>
      <c r="AC2563" s="2">
        <v>0</v>
      </c>
      <c r="AD2563" s="93">
        <f>+M2563</f>
        <v>0</v>
      </c>
      <c r="AE2563" s="93">
        <f>+AD2563*14%</f>
        <v>0</v>
      </c>
      <c r="AF2563" s="93">
        <f>+AD2563*35%</f>
        <v>0</v>
      </c>
      <c r="AG2563" s="93">
        <f>+AD2563*F2563</f>
        <v>0</v>
      </c>
      <c r="AH2563" s="93">
        <f>+AE2563*F2563</f>
        <v>0</v>
      </c>
      <c r="AI2563" s="93">
        <f>+AF2563*F2563</f>
        <v>0</v>
      </c>
      <c r="AJ2563" s="93">
        <f>SUM(AG2563:AI2563)</f>
        <v>0</v>
      </c>
      <c r="AK2563" s="93">
        <f>+AD2563*G2563</f>
        <v>0</v>
      </c>
      <c r="AL2563" s="93">
        <f>+AE2563*G2563</f>
        <v>0</v>
      </c>
      <c r="AM2563" s="93">
        <f>+AF2563*G2563</f>
        <v>0</v>
      </c>
      <c r="AN2563" s="93">
        <f>SUM(AK2563:AM2563)</f>
        <v>0</v>
      </c>
      <c r="AQ2563" s="145" t="s">
        <v>525</v>
      </c>
      <c r="AU2563" s="8">
        <f>+K2563</f>
        <v>0</v>
      </c>
      <c r="AV2563" s="8">
        <f>+L2563</f>
        <v>0</v>
      </c>
      <c r="AW2563" s="2">
        <f>+M2563</f>
        <v>0</v>
      </c>
      <c r="AX2563" s="8">
        <f>F2563*AW2563</f>
        <v>0</v>
      </c>
      <c r="AY2563" s="8">
        <f>IF(AQ2563="CT",7%,5%)*AX2563</f>
        <v>0</v>
      </c>
      <c r="AZ2563" s="8">
        <f>AX2563*2%</f>
        <v>0</v>
      </c>
      <c r="BA2563" s="8">
        <f>IF(BB2563&gt;0,0,AX2563*5%)</f>
        <v>0</v>
      </c>
      <c r="BB2563" s="8">
        <f>(AX2563-BG2563)*35%</f>
        <v>0</v>
      </c>
      <c r="BC2563" s="8">
        <f>+AX2563+AY2563+AZ2563+BA2563+BB2563</f>
        <v>0</v>
      </c>
      <c r="BD2563" s="8">
        <f>AX2563-AT2563</f>
        <v>0</v>
      </c>
      <c r="BE2563" s="2"/>
      <c r="BH2563" s="2"/>
    </row>
    <row r="2564" spans="1:60" ht="34" outlineLevel="1" x14ac:dyDescent="0.2">
      <c r="B2564" s="82">
        <v>25</v>
      </c>
      <c r="C2564" s="144" t="s">
        <v>735</v>
      </c>
      <c r="D2564" s="144"/>
      <c r="E2564" s="82" t="s">
        <v>52</v>
      </c>
      <c r="F2564" s="143">
        <v>852.14</v>
      </c>
      <c r="G2564" s="142">
        <f>+[2]THKL!F2573</f>
        <v>852.14</v>
      </c>
      <c r="H2564" s="132"/>
      <c r="I2564" s="132"/>
      <c r="J2564" s="132"/>
      <c r="K2564" s="156">
        <f>$K$152</f>
        <v>198000</v>
      </c>
      <c r="L2564" s="157">
        <f>$L$152</f>
        <v>207031.93799999985</v>
      </c>
      <c r="M2564" s="157">
        <f>SUM(K2564:L2564)</f>
        <v>405031.93799999985</v>
      </c>
      <c r="N2564" s="83">
        <f>IF(V2564&lt;&gt;"VTC VHm",_xlfn.XLOOKUP(Z2564,$AC$4015:$AC$4035,$AD$4015:$AD$4035,0)*M2564,_xlfn.XLOOKUP(Z2564,$AC$4015:$AC$4035,$AD$4015:$AD$4035,0)*L2564)</f>
        <v>72461.178299999941</v>
      </c>
      <c r="O2564" s="83">
        <f>IF(V2564&lt;&gt;"VTC VHm",_xlfn.XLOOKUP(Z2564,$AC$4015:$AC$4035,$AE$4015:$AE$4035,0)*M2564,_xlfn.XLOOKUP(Z2564,$AC$4015:$AC$4035,$AE$4015:$AE$4035,0)*L2564)</f>
        <v>0</v>
      </c>
      <c r="P2564" s="83">
        <f>SUM(N2564:O2564)</f>
        <v>72461.178299999941</v>
      </c>
      <c r="Q2564" s="157">
        <f>M2564*G2564</f>
        <v>345143915.64731985</v>
      </c>
      <c r="R2564" s="157">
        <f>G2564*P2564</f>
        <v>61747068.476561949</v>
      </c>
      <c r="S2564" s="83">
        <f>SUM(Q2564:R2564)</f>
        <v>406890984.12388182</v>
      </c>
      <c r="T2564" s="156" t="s">
        <v>716</v>
      </c>
      <c r="U2564" s="132"/>
      <c r="V2564" s="82" t="s">
        <v>34</v>
      </c>
      <c r="W2564" s="132"/>
      <c r="X2564" s="44" t="s">
        <v>33</v>
      </c>
      <c r="Y2564" s="44"/>
      <c r="Z2564" s="44" t="s">
        <v>16</v>
      </c>
      <c r="AA2564" s="44" t="s">
        <v>80</v>
      </c>
      <c r="AB2564" s="2">
        <v>440287.92672507092</v>
      </c>
      <c r="AC2564" s="2">
        <v>375186953.87950194</v>
      </c>
      <c r="AD2564" s="2">
        <f>+M2564</f>
        <v>405031.93799999985</v>
      </c>
      <c r="AE2564" s="2">
        <f>+AD2564*14%</f>
        <v>56704.471319999982</v>
      </c>
      <c r="AF2564" s="155">
        <f>+AD2564*35%</f>
        <v>141761.17829999994</v>
      </c>
      <c r="AG2564" s="2">
        <f>+AD2564*F2564</f>
        <v>345143915.64731985</v>
      </c>
      <c r="AH2564" s="2">
        <f>+AE2564*F2564</f>
        <v>48320148.190624781</v>
      </c>
      <c r="AI2564" s="2">
        <f>+AF2564*F2564</f>
        <v>120800370.47656195</v>
      </c>
      <c r="AJ2564" s="2">
        <f>SUM(AG2564:AI2564)</f>
        <v>514264434.31450659</v>
      </c>
      <c r="AK2564" s="2">
        <f>+AD2564*G2564</f>
        <v>345143915.64731985</v>
      </c>
      <c r="AL2564" s="2">
        <f>+AE2564*G2564</f>
        <v>48320148.190624781</v>
      </c>
      <c r="AM2564" s="2">
        <f>+AF2564*G2564</f>
        <v>120800370.47656195</v>
      </c>
      <c r="AN2564" s="155">
        <f>SUM(AK2564:AM2564)</f>
        <v>514264434.31450659</v>
      </c>
      <c r="AQ2564" s="145" t="s">
        <v>525</v>
      </c>
      <c r="AU2564" s="8">
        <f>+K2564</f>
        <v>198000</v>
      </c>
      <c r="AV2564" s="8">
        <f>+L2564</f>
        <v>207031.93799999985</v>
      </c>
      <c r="AW2564" s="2">
        <f>+M2564</f>
        <v>405031.93799999985</v>
      </c>
      <c r="AX2564" s="8">
        <f>F2564*AW2564</f>
        <v>345143915.64731985</v>
      </c>
      <c r="AY2564" s="8">
        <f>IF(AQ2564="CT",7%,5%)*AX2564</f>
        <v>24160074.09531239</v>
      </c>
      <c r="AZ2564" s="8">
        <f>AX2564*2%</f>
        <v>6902878.3129463969</v>
      </c>
      <c r="BA2564" s="8">
        <f>IF(BB2564&gt;0,0,AX2564*5%)</f>
        <v>0</v>
      </c>
      <c r="BB2564" s="8">
        <f>(AX2564-BG2564)*35%</f>
        <v>120800370.47656193</v>
      </c>
      <c r="BC2564" s="8">
        <f>+AX2564+AY2564+AZ2564+BA2564+BB2564</f>
        <v>497007238.53214061</v>
      </c>
      <c r="BD2564" s="8">
        <f>AX2564-AT2564</f>
        <v>345143915.64731985</v>
      </c>
      <c r="BE2564" s="2"/>
      <c r="BH2564" s="2"/>
    </row>
    <row r="2565" spans="1:60" ht="34" outlineLevel="1" x14ac:dyDescent="0.2">
      <c r="B2565" s="82">
        <v>26</v>
      </c>
      <c r="C2565" s="144" t="s">
        <v>734</v>
      </c>
      <c r="D2565" s="144"/>
      <c r="E2565" s="82" t="s">
        <v>52</v>
      </c>
      <c r="F2565" s="143">
        <v>1326.27</v>
      </c>
      <c r="G2565" s="142">
        <f>+[2]THKL!F2574</f>
        <v>1326.27</v>
      </c>
      <c r="H2565" s="176"/>
      <c r="I2565" s="176"/>
      <c r="J2565" s="176"/>
      <c r="K2565" s="156">
        <f>$K$152</f>
        <v>198000</v>
      </c>
      <c r="L2565" s="157">
        <f>$L$152</f>
        <v>207031.93799999985</v>
      </c>
      <c r="M2565" s="157">
        <f>SUM(K2565:L2565)</f>
        <v>405031.93799999985</v>
      </c>
      <c r="N2565" s="83">
        <f>IF(V2565&lt;&gt;"VTC VHm",_xlfn.XLOOKUP(Z2565,$AC$4015:$AC$4035,$AD$4015:$AD$4035,0)*M2565,_xlfn.XLOOKUP(Z2565,$AC$4015:$AC$4035,$AD$4015:$AD$4035,0)*L2565)</f>
        <v>72461.178299999941</v>
      </c>
      <c r="O2565" s="83">
        <f>IF(V2565&lt;&gt;"VTC VHm",_xlfn.XLOOKUP(Z2565,$AC$4015:$AC$4035,$AE$4015:$AE$4035,0)*M2565,_xlfn.XLOOKUP(Z2565,$AC$4015:$AC$4035,$AE$4015:$AE$4035,0)*L2565)</f>
        <v>0</v>
      </c>
      <c r="P2565" s="83">
        <f>SUM(N2565:O2565)</f>
        <v>72461.178299999941</v>
      </c>
      <c r="Q2565" s="157">
        <f>M2565*G2565</f>
        <v>537181708.41125977</v>
      </c>
      <c r="R2565" s="157">
        <f>G2565*P2565</f>
        <v>96103086.943940923</v>
      </c>
      <c r="S2565" s="83">
        <f>SUM(Q2565:R2565)</f>
        <v>633284795.35520065</v>
      </c>
      <c r="T2565" s="156" t="s">
        <v>716</v>
      </c>
      <c r="U2565" s="176"/>
      <c r="V2565" s="82" t="s">
        <v>34</v>
      </c>
      <c r="W2565" s="176"/>
      <c r="X2565" s="44" t="s">
        <v>33</v>
      </c>
      <c r="Y2565" s="44"/>
      <c r="Z2565" s="44" t="s">
        <v>16</v>
      </c>
      <c r="AA2565" s="44" t="s">
        <v>80</v>
      </c>
      <c r="AB2565" s="2">
        <v>440287.92672507092</v>
      </c>
      <c r="AC2565" s="2">
        <v>583940668.57765985</v>
      </c>
      <c r="AD2565" s="2">
        <f>+M2565</f>
        <v>405031.93799999985</v>
      </c>
      <c r="AE2565" s="2">
        <f>+AD2565*14%</f>
        <v>56704.471319999982</v>
      </c>
      <c r="AF2565" s="155">
        <f>+AD2565*35%</f>
        <v>141761.17829999994</v>
      </c>
      <c r="AG2565" s="2">
        <f>+AD2565*F2565</f>
        <v>537181708.41125977</v>
      </c>
      <c r="AH2565" s="2">
        <f>+AE2565*F2565</f>
        <v>75205439.177576378</v>
      </c>
      <c r="AI2565" s="2">
        <f>+AF2565*F2565</f>
        <v>188013597.94394091</v>
      </c>
      <c r="AJ2565" s="2">
        <f>SUM(AG2565:AI2565)</f>
        <v>800400745.53277707</v>
      </c>
      <c r="AK2565" s="2">
        <f>+AD2565*G2565</f>
        <v>537181708.41125977</v>
      </c>
      <c r="AL2565" s="2">
        <f>+AE2565*G2565</f>
        <v>75205439.177576378</v>
      </c>
      <c r="AM2565" s="2">
        <f>+AF2565*G2565</f>
        <v>188013597.94394091</v>
      </c>
      <c r="AN2565" s="155">
        <f>SUM(AK2565:AM2565)</f>
        <v>800400745.53277707</v>
      </c>
      <c r="AQ2565" s="145" t="s">
        <v>525</v>
      </c>
      <c r="AU2565" s="8">
        <f>+K2565</f>
        <v>198000</v>
      </c>
      <c r="AV2565" s="8">
        <f>+L2565</f>
        <v>207031.93799999985</v>
      </c>
      <c r="AW2565" s="2">
        <f>+M2565</f>
        <v>405031.93799999985</v>
      </c>
      <c r="AX2565" s="8">
        <f>F2565*AW2565</f>
        <v>537181708.41125977</v>
      </c>
      <c r="AY2565" s="8">
        <f>IF(AQ2565="CT",7%,5%)*AX2565</f>
        <v>37602719.588788189</v>
      </c>
      <c r="AZ2565" s="8">
        <f>AX2565*2%</f>
        <v>10743634.168225195</v>
      </c>
      <c r="BA2565" s="8">
        <f>IF(BB2565&gt;0,0,AX2565*5%)</f>
        <v>0</v>
      </c>
      <c r="BB2565" s="8">
        <f>(AX2565-BG2565)*35%</f>
        <v>188013597.94394091</v>
      </c>
      <c r="BC2565" s="8">
        <f>+AX2565+AY2565+AZ2565+BA2565+BB2565</f>
        <v>773541660.11221397</v>
      </c>
      <c r="BD2565" s="8">
        <f>AX2565-AT2565</f>
        <v>537181708.41125977</v>
      </c>
      <c r="BE2565" s="2"/>
      <c r="BH2565" s="2"/>
    </row>
    <row r="2566" spans="1:60" ht="34" outlineLevel="1" x14ac:dyDescent="0.2">
      <c r="B2566" s="82">
        <v>27</v>
      </c>
      <c r="C2566" s="144" t="s">
        <v>887</v>
      </c>
      <c r="D2566" s="144"/>
      <c r="E2566" s="82" t="s">
        <v>52</v>
      </c>
      <c r="F2566" s="143">
        <v>65.91</v>
      </c>
      <c r="G2566" s="142">
        <f>+[2]THKL!F2575</f>
        <v>65.91</v>
      </c>
      <c r="H2566" s="132"/>
      <c r="I2566" s="132"/>
      <c r="J2566" s="132"/>
      <c r="K2566" s="156" t="str">
        <f>$K$159</f>
        <v>Bao gồm</v>
      </c>
      <c r="L2566" s="157">
        <f>$L$159</f>
        <v>109895.88855555556</v>
      </c>
      <c r="M2566" s="157">
        <f>SUM(K2566:L2566)</f>
        <v>109895.88855555556</v>
      </c>
      <c r="N2566" s="83">
        <f>IF(V2566&lt;&gt;"VTC VHm",_xlfn.XLOOKUP(Z2566,$AC$4015:$AC$4035,$AD$4015:$AD$4035,0)*M2566,_xlfn.XLOOKUP(Z2566,$AC$4015:$AC$4035,$AD$4015:$AD$4035,0)*L2566)</f>
        <v>38463.560994444444</v>
      </c>
      <c r="O2566" s="83">
        <f>IF(V2566&lt;&gt;"VTC VHm",_xlfn.XLOOKUP(Z2566,$AC$4015:$AC$4035,$AE$4015:$AE$4035,0)*M2566,_xlfn.XLOOKUP(Z2566,$AC$4015:$AC$4035,$AE$4015:$AE$4035,0)*L2566)</f>
        <v>0</v>
      </c>
      <c r="P2566" s="83">
        <f>SUM(N2566:O2566)</f>
        <v>38463.560994444444</v>
      </c>
      <c r="Q2566" s="157">
        <f>M2566*G2566</f>
        <v>7243238.014696667</v>
      </c>
      <c r="R2566" s="157">
        <f>G2566*P2566</f>
        <v>2535133.3051438332</v>
      </c>
      <c r="S2566" s="83">
        <f>SUM(Q2566:R2566)</f>
        <v>9778371.3198405001</v>
      </c>
      <c r="T2566" s="125" t="s">
        <v>103</v>
      </c>
      <c r="U2566" s="132"/>
      <c r="V2566" s="132"/>
      <c r="W2566" s="132"/>
      <c r="X2566" s="44" t="s">
        <v>33</v>
      </c>
      <c r="Y2566" s="44"/>
      <c r="Z2566" s="44" t="s">
        <v>16</v>
      </c>
      <c r="AA2566" s="44" t="s">
        <v>80</v>
      </c>
      <c r="AB2566" s="2">
        <v>63418.406507145934</v>
      </c>
      <c r="AC2566" s="2">
        <v>4179907.1728859884</v>
      </c>
      <c r="AD2566" s="2">
        <f>+M2566</f>
        <v>109895.88855555556</v>
      </c>
      <c r="AE2566" s="2">
        <f>+AD2566*14%</f>
        <v>15385.424397777781</v>
      </c>
      <c r="AF2566" s="155">
        <f>+AD2566*35%</f>
        <v>38463.560994444444</v>
      </c>
      <c r="AG2566" s="2">
        <f>+AD2566*F2566</f>
        <v>7243238.014696667</v>
      </c>
      <c r="AH2566" s="2">
        <f>+AE2566*F2566</f>
        <v>1014053.3220575334</v>
      </c>
      <c r="AI2566" s="2">
        <f>+AF2566*F2566</f>
        <v>2535133.3051438332</v>
      </c>
      <c r="AJ2566" s="2">
        <f>SUM(AG2566:AI2566)</f>
        <v>10792424.641898032</v>
      </c>
      <c r="AK2566" s="2">
        <f>+AD2566*G2566</f>
        <v>7243238.014696667</v>
      </c>
      <c r="AL2566" s="2">
        <f>+AE2566*G2566</f>
        <v>1014053.3220575334</v>
      </c>
      <c r="AM2566" s="2">
        <f>+AF2566*G2566</f>
        <v>2535133.3051438332</v>
      </c>
      <c r="AN2566" s="155">
        <f>SUM(AK2566:AM2566)</f>
        <v>10792424.641898032</v>
      </c>
      <c r="AQ2566" s="145" t="s">
        <v>525</v>
      </c>
      <c r="AU2566" s="8" t="str">
        <f>+K2566</f>
        <v>Bao gồm</v>
      </c>
      <c r="AV2566" s="8">
        <f>+L2566</f>
        <v>109895.88855555556</v>
      </c>
      <c r="AW2566" s="2">
        <f>+M2566</f>
        <v>109895.88855555556</v>
      </c>
      <c r="AX2566" s="8">
        <f>F2566*AW2566</f>
        <v>7243238.014696667</v>
      </c>
      <c r="AY2566" s="8">
        <f>IF(AQ2566="CT",7%,5%)*AX2566</f>
        <v>507026.66102876671</v>
      </c>
      <c r="AZ2566" s="8">
        <f>AX2566*2%</f>
        <v>144864.76029393333</v>
      </c>
      <c r="BA2566" s="8">
        <f>IF(BB2566&gt;0,0,AX2566*5%)</f>
        <v>0</v>
      </c>
      <c r="BB2566" s="8">
        <f>(AX2566-BG2566)*35%</f>
        <v>2535133.3051438332</v>
      </c>
      <c r="BC2566" s="8">
        <f>+AX2566+AY2566+AZ2566+BA2566+BB2566</f>
        <v>10430262.741163202</v>
      </c>
      <c r="BD2566" s="8">
        <f>AX2566-AT2566</f>
        <v>7243238.014696667</v>
      </c>
      <c r="BE2566" s="2"/>
      <c r="BH2566" s="2"/>
    </row>
    <row r="2567" spans="1:60" ht="34" outlineLevel="1" x14ac:dyDescent="0.2">
      <c r="B2567" s="82">
        <v>28</v>
      </c>
      <c r="C2567" s="144" t="s">
        <v>886</v>
      </c>
      <c r="D2567" s="144"/>
      <c r="E2567" s="82" t="s">
        <v>52</v>
      </c>
      <c r="F2567" s="143">
        <v>828.78</v>
      </c>
      <c r="G2567" s="142">
        <f>+[2]THKL!F2576</f>
        <v>828.78</v>
      </c>
      <c r="H2567" s="132"/>
      <c r="I2567" s="132"/>
      <c r="J2567" s="132"/>
      <c r="K2567" s="156">
        <f>$K$164</f>
        <v>390000</v>
      </c>
      <c r="L2567" s="157">
        <f>$L$152</f>
        <v>207031.93799999985</v>
      </c>
      <c r="M2567" s="157">
        <f>SUM(K2567:L2567)</f>
        <v>597031.93799999985</v>
      </c>
      <c r="N2567" s="83">
        <f>IF(V2567&lt;&gt;"VTC VHm",_xlfn.XLOOKUP(Z2567,$AC$4015:$AC$4035,$AD$4015:$AD$4035,0)*M2567,_xlfn.XLOOKUP(Z2567,$AC$4015:$AC$4035,$AD$4015:$AD$4035,0)*L2567)</f>
        <v>72461.178299999941</v>
      </c>
      <c r="O2567" s="83">
        <f>IF(V2567&lt;&gt;"VTC VHm",_xlfn.XLOOKUP(Z2567,$AC$4015:$AC$4035,$AE$4015:$AE$4035,0)*M2567,_xlfn.XLOOKUP(Z2567,$AC$4015:$AC$4035,$AE$4015:$AE$4035,0)*L2567)</f>
        <v>0</v>
      </c>
      <c r="P2567" s="83">
        <f>SUM(N2567:O2567)</f>
        <v>72461.178299999941</v>
      </c>
      <c r="Q2567" s="157">
        <f>M2567*G2567</f>
        <v>494808129.57563984</v>
      </c>
      <c r="R2567" s="157">
        <f>G2567*P2567</f>
        <v>60054375.35147395</v>
      </c>
      <c r="S2567" s="83">
        <f>SUM(Q2567:R2567)</f>
        <v>554862504.92711377</v>
      </c>
      <c r="T2567" s="156" t="s">
        <v>716</v>
      </c>
      <c r="U2567" s="132"/>
      <c r="V2567" s="82" t="s">
        <v>34</v>
      </c>
      <c r="W2567" s="132"/>
      <c r="X2567" s="44" t="s">
        <v>33</v>
      </c>
      <c r="Y2567" s="44"/>
      <c r="Z2567" s="44" t="s">
        <v>16</v>
      </c>
      <c r="AA2567" s="44" t="s">
        <v>80</v>
      </c>
      <c r="AB2567" s="2">
        <v>562870.23663589614</v>
      </c>
      <c r="AC2567" s="2">
        <v>466495594.71909797</v>
      </c>
      <c r="AD2567" s="2">
        <f>+M2567</f>
        <v>597031.93799999985</v>
      </c>
      <c r="AE2567" s="2">
        <f>+AD2567*14%</f>
        <v>83584.471319999982</v>
      </c>
      <c r="AF2567" s="155">
        <f>+AD2567*35%</f>
        <v>208961.17829999994</v>
      </c>
      <c r="AG2567" s="2">
        <f>+AD2567*F2567</f>
        <v>494808129.57563984</v>
      </c>
      <c r="AH2567" s="2">
        <f>+AE2567*F2567</f>
        <v>69273138.14058958</v>
      </c>
      <c r="AI2567" s="2">
        <f>+AF2567*F2567</f>
        <v>173182845.35147396</v>
      </c>
      <c r="AJ2567" s="2">
        <f>SUM(AG2567:AI2567)</f>
        <v>737264113.06770337</v>
      </c>
      <c r="AK2567" s="2">
        <f>+AD2567*G2567</f>
        <v>494808129.57563984</v>
      </c>
      <c r="AL2567" s="2">
        <f>+AE2567*G2567</f>
        <v>69273138.14058958</v>
      </c>
      <c r="AM2567" s="2">
        <f>+AF2567*G2567</f>
        <v>173182845.35147396</v>
      </c>
      <c r="AN2567" s="155">
        <f>SUM(AK2567:AM2567)</f>
        <v>737264113.06770337</v>
      </c>
      <c r="AQ2567" s="145" t="s">
        <v>525</v>
      </c>
      <c r="AU2567" s="8">
        <f>+K2567</f>
        <v>390000</v>
      </c>
      <c r="AV2567" s="8">
        <f>+L2567</f>
        <v>207031.93799999985</v>
      </c>
      <c r="AW2567" s="2">
        <f>+M2567</f>
        <v>597031.93799999985</v>
      </c>
      <c r="AX2567" s="8">
        <f>F2567*AW2567</f>
        <v>494808129.57563984</v>
      </c>
      <c r="AY2567" s="8">
        <f>IF(AQ2567="CT",7%,5%)*AX2567</f>
        <v>34636569.07029479</v>
      </c>
      <c r="AZ2567" s="8">
        <f>AX2567*2%</f>
        <v>9896162.5915127974</v>
      </c>
      <c r="BA2567" s="8">
        <f>IF(BB2567&gt;0,0,AX2567*5%)</f>
        <v>0</v>
      </c>
      <c r="BB2567" s="8">
        <f>(AX2567-BG2567)*35%</f>
        <v>173182845.35147393</v>
      </c>
      <c r="BC2567" s="8">
        <f>+AX2567+AY2567+AZ2567+BA2567+BB2567</f>
        <v>712523706.58892131</v>
      </c>
      <c r="BD2567" s="8">
        <f>AX2567-AT2567</f>
        <v>494808129.57563984</v>
      </c>
      <c r="BE2567" s="2"/>
      <c r="BH2567" s="2"/>
    </row>
    <row r="2568" spans="1:60" ht="34" outlineLevel="1" x14ac:dyDescent="0.2">
      <c r="B2568" s="82">
        <v>29</v>
      </c>
      <c r="C2568" s="144" t="s">
        <v>715</v>
      </c>
      <c r="D2568" s="144"/>
      <c r="E2568" s="82" t="s">
        <v>52</v>
      </c>
      <c r="F2568" s="143">
        <v>53.060400000000001</v>
      </c>
      <c r="G2568" s="142">
        <f>+[2]THKL!F2577</f>
        <v>53.060400000000001</v>
      </c>
      <c r="H2568" s="132"/>
      <c r="I2568" s="132"/>
      <c r="J2568" s="132"/>
      <c r="K2568" s="156" t="str">
        <f>$K$165</f>
        <v>Bao gồm</v>
      </c>
      <c r="L2568" s="157">
        <f>$L$165</f>
        <v>2260000</v>
      </c>
      <c r="M2568" s="157">
        <f>SUM(K2568:L2568)</f>
        <v>2260000</v>
      </c>
      <c r="N2568" s="83">
        <f>IF(V2568&lt;&gt;"VTC VHm",_xlfn.XLOOKUP(Z2568,$AC$4015:$AC$4035,$AD$4015:$AD$4035,0)*M2568,_xlfn.XLOOKUP(Z2568,$AC$4015:$AC$4035,$AD$4015:$AD$4035,0)*L2568)</f>
        <v>113000</v>
      </c>
      <c r="O2568" s="83">
        <f>IF(V2568&lt;&gt;"VTC VHm",_xlfn.XLOOKUP(Z2568,$AC$4015:$AC$4035,$AE$4015:$AE$4035,0)*M2568,_xlfn.XLOOKUP(Z2568,$AC$4015:$AC$4035,$AE$4015:$AE$4035,0)*L2568)</f>
        <v>0</v>
      </c>
      <c r="P2568" s="83">
        <f>SUM(N2568:O2568)</f>
        <v>113000</v>
      </c>
      <c r="Q2568" s="157">
        <f>M2568*G2568</f>
        <v>119916504</v>
      </c>
      <c r="R2568" s="157">
        <f>G2568*P2568</f>
        <v>5995825.2000000002</v>
      </c>
      <c r="S2568" s="83">
        <f>SUM(Q2568:R2568)</f>
        <v>125912329.2</v>
      </c>
      <c r="T2568" s="156" t="s">
        <v>100</v>
      </c>
      <c r="U2568" s="132"/>
      <c r="V2568" s="132"/>
      <c r="W2568" s="132"/>
      <c r="X2568" s="44" t="s">
        <v>33</v>
      </c>
      <c r="Y2568" s="44"/>
      <c r="Z2568" s="44" t="s">
        <v>11</v>
      </c>
      <c r="AA2568" s="44" t="s">
        <v>80</v>
      </c>
      <c r="AB2568" s="2">
        <v>2337714.1818811591</v>
      </c>
      <c r="AC2568" s="2">
        <v>124040049.57628706</v>
      </c>
      <c r="AD2568" s="2">
        <f>+M2568</f>
        <v>2260000</v>
      </c>
      <c r="AE2568" s="2">
        <f>+AD2568*14%</f>
        <v>316400.00000000006</v>
      </c>
      <c r="AF2568" s="155">
        <f>+AD2568*35%</f>
        <v>791000</v>
      </c>
      <c r="AG2568" s="2">
        <f>+AD2568*F2568</f>
        <v>119916504</v>
      </c>
      <c r="AH2568" s="2">
        <f>+AE2568*F2568</f>
        <v>16788310.560000002</v>
      </c>
      <c r="AI2568" s="2">
        <f>+AF2568*F2568</f>
        <v>41970776.399999999</v>
      </c>
      <c r="AJ2568" s="2">
        <f>SUM(AG2568:AI2568)</f>
        <v>178675590.96000001</v>
      </c>
      <c r="AK2568" s="2">
        <f>+AD2568*G2568</f>
        <v>119916504</v>
      </c>
      <c r="AL2568" s="2">
        <f>+AE2568*G2568</f>
        <v>16788310.560000002</v>
      </c>
      <c r="AM2568" s="2">
        <f>+AF2568*G2568</f>
        <v>41970776.399999999</v>
      </c>
      <c r="AN2568" s="155">
        <f>SUM(AK2568:AM2568)</f>
        <v>178675590.96000001</v>
      </c>
      <c r="AQ2568" s="145" t="s">
        <v>525</v>
      </c>
      <c r="AU2568" s="8" t="str">
        <f>+K2568</f>
        <v>Bao gồm</v>
      </c>
      <c r="AV2568" s="8">
        <f>+L2568</f>
        <v>2260000</v>
      </c>
      <c r="AW2568" s="2">
        <f>+M2568</f>
        <v>2260000</v>
      </c>
      <c r="AX2568" s="8">
        <f>F2568*AW2568</f>
        <v>119916504</v>
      </c>
      <c r="AY2568" s="8">
        <f>IF(AQ2568="CT",7%,5%)*AX2568</f>
        <v>8394155.2800000012</v>
      </c>
      <c r="AZ2568" s="8">
        <f>AX2568*2%</f>
        <v>2398330.08</v>
      </c>
      <c r="BA2568" s="8">
        <f>IF(BB2568&gt;0,0,AX2568*5%)</f>
        <v>0</v>
      </c>
      <c r="BB2568" s="8">
        <f>(AX2568-BG2568)*35%</f>
        <v>41970776.399999999</v>
      </c>
      <c r="BC2568" s="8">
        <f>+AX2568+AY2568+AZ2568+BA2568+BB2568</f>
        <v>172679765.75999999</v>
      </c>
      <c r="BD2568" s="8">
        <f>AX2568-AT2568</f>
        <v>119916504</v>
      </c>
      <c r="BE2568" s="2"/>
      <c r="BH2568" s="2"/>
    </row>
    <row r="2569" spans="1:60" ht="34" outlineLevel="1" x14ac:dyDescent="0.2">
      <c r="B2569" s="82">
        <v>30</v>
      </c>
      <c r="C2569" s="144" t="s">
        <v>885</v>
      </c>
      <c r="D2569" s="144"/>
      <c r="E2569" s="82" t="s">
        <v>52</v>
      </c>
      <c r="F2569" s="143">
        <v>48.817</v>
      </c>
      <c r="G2569" s="142">
        <f>+[2]THKL!F2578</f>
        <v>48.817</v>
      </c>
      <c r="H2569" s="132"/>
      <c r="I2569" s="132"/>
      <c r="J2569" s="132"/>
      <c r="K2569" s="156">
        <f>$K$152</f>
        <v>198000</v>
      </c>
      <c r="L2569" s="157">
        <f>'[3]BDG (XD)'!$AA$1081</f>
        <v>263876.0280000004</v>
      </c>
      <c r="M2569" s="157">
        <f>SUM(K2569:L2569)</f>
        <v>461876.0280000004</v>
      </c>
      <c r="N2569" s="83">
        <f>IF(V2569&lt;&gt;"VTC VHm",_xlfn.XLOOKUP(Z2569,$AC$4015:$AC$4035,$AD$4015:$AD$4035,0)*M2569,_xlfn.XLOOKUP(Z2569,$AC$4015:$AC$4035,$AD$4015:$AD$4035,0)*L2569)</f>
        <v>92356.609800000137</v>
      </c>
      <c r="O2569" s="83">
        <f>IF(V2569&lt;&gt;"VTC VHm",_xlfn.XLOOKUP(Z2569,$AC$4015:$AC$4035,$AE$4015:$AE$4035,0)*M2569,_xlfn.XLOOKUP(Z2569,$AC$4015:$AC$4035,$AE$4015:$AE$4035,0)*L2569)</f>
        <v>0</v>
      </c>
      <c r="P2569" s="83">
        <f>SUM(N2569:O2569)</f>
        <v>92356.609800000137</v>
      </c>
      <c r="Q2569" s="157">
        <f>M2569*G2569</f>
        <v>22547402.058876019</v>
      </c>
      <c r="R2569" s="157">
        <f>G2569*P2569</f>
        <v>4508572.6206066068</v>
      </c>
      <c r="S2569" s="83">
        <f>SUM(Q2569:R2569)</f>
        <v>27055974.679482624</v>
      </c>
      <c r="T2569" s="156" t="s">
        <v>716</v>
      </c>
      <c r="U2569" s="132"/>
      <c r="V2569" s="82" t="s">
        <v>34</v>
      </c>
      <c r="W2569" s="132"/>
      <c r="X2569" s="44" t="s">
        <v>33</v>
      </c>
      <c r="Y2569" s="44"/>
      <c r="Z2569" s="44" t="s">
        <v>16</v>
      </c>
      <c r="AA2569" s="44" t="s">
        <v>80</v>
      </c>
      <c r="AB2569" s="2">
        <v>509490.20067615865</v>
      </c>
      <c r="AC2569" s="2">
        <v>24871783.126408037</v>
      </c>
      <c r="AD2569" s="2">
        <f>+M2569</f>
        <v>461876.0280000004</v>
      </c>
      <c r="AE2569" s="2">
        <f>+AD2569*14%</f>
        <v>64662.64392000006</v>
      </c>
      <c r="AF2569" s="155">
        <f>+AD2569*35%</f>
        <v>161656.60980000012</v>
      </c>
      <c r="AG2569" s="2">
        <f>+AD2569*F2569</f>
        <v>22547402.058876019</v>
      </c>
      <c r="AH2569" s="2">
        <f>+AE2569*F2569</f>
        <v>3156636.2882426428</v>
      </c>
      <c r="AI2569" s="2">
        <f>+AF2569*F2569</f>
        <v>7891590.7206066055</v>
      </c>
      <c r="AJ2569" s="2">
        <f>SUM(AG2569:AI2569)</f>
        <v>33595629.067725264</v>
      </c>
      <c r="AK2569" s="2">
        <f>+AD2569*G2569</f>
        <v>22547402.058876019</v>
      </c>
      <c r="AL2569" s="2">
        <f>+AE2569*G2569</f>
        <v>3156636.2882426428</v>
      </c>
      <c r="AM2569" s="2">
        <f>+AF2569*G2569</f>
        <v>7891590.7206066055</v>
      </c>
      <c r="AN2569" s="155">
        <f>SUM(AK2569:AM2569)</f>
        <v>33595629.067725264</v>
      </c>
      <c r="AQ2569" s="145" t="s">
        <v>525</v>
      </c>
      <c r="AU2569" s="8">
        <f>+K2569</f>
        <v>198000</v>
      </c>
      <c r="AV2569" s="8">
        <f>+L2569</f>
        <v>263876.0280000004</v>
      </c>
      <c r="AW2569" s="2">
        <f>+M2569</f>
        <v>461876.0280000004</v>
      </c>
      <c r="AX2569" s="8">
        <f>F2569*AW2569</f>
        <v>22547402.058876019</v>
      </c>
      <c r="AY2569" s="8">
        <f>IF(AQ2569="CT",7%,5%)*AX2569</f>
        <v>1578318.1441213214</v>
      </c>
      <c r="AZ2569" s="8">
        <f>AX2569*2%</f>
        <v>450948.04117752041</v>
      </c>
      <c r="BA2569" s="8">
        <f>IF(BB2569&gt;0,0,AX2569*5%)</f>
        <v>0</v>
      </c>
      <c r="BB2569" s="8">
        <f>(AX2569-BG2569)*35%</f>
        <v>7891590.7206066065</v>
      </c>
      <c r="BC2569" s="8">
        <f>+AX2569+AY2569+AZ2569+BA2569+BB2569</f>
        <v>32468258.964781467</v>
      </c>
      <c r="BD2569" s="8">
        <f>AX2569-AT2569</f>
        <v>22547402.058876019</v>
      </c>
      <c r="BE2569" s="2"/>
      <c r="BH2569" s="2"/>
    </row>
    <row r="2570" spans="1:60" ht="51" outlineLevel="1" x14ac:dyDescent="0.2">
      <c r="B2570" s="82">
        <v>31</v>
      </c>
      <c r="C2570" s="144" t="s">
        <v>884</v>
      </c>
      <c r="D2570" s="144"/>
      <c r="E2570" s="82" t="s">
        <v>52</v>
      </c>
      <c r="F2570" s="143">
        <v>80.254499999999993</v>
      </c>
      <c r="G2570" s="142">
        <f>+[2]THKL!F2579</f>
        <v>80.254499999999993</v>
      </c>
      <c r="H2570" s="132"/>
      <c r="I2570" s="132"/>
      <c r="J2570" s="132"/>
      <c r="K2570" s="156">
        <f>$K$152</f>
        <v>198000</v>
      </c>
      <c r="L2570" s="157">
        <f>'[3]BDG (XD)'!$AA$1081</f>
        <v>263876.0280000004</v>
      </c>
      <c r="M2570" s="157">
        <f>SUM(K2570:L2570)</f>
        <v>461876.0280000004</v>
      </c>
      <c r="N2570" s="83">
        <f>IF(V2570&lt;&gt;"VTC VHm",_xlfn.XLOOKUP(Z2570,$AC$4015:$AC$4035,$AD$4015:$AD$4035,0)*M2570,_xlfn.XLOOKUP(Z2570,$AC$4015:$AC$4035,$AD$4015:$AD$4035,0)*L2570)</f>
        <v>92356.609800000137</v>
      </c>
      <c r="O2570" s="83">
        <f>IF(V2570&lt;&gt;"VTC VHm",_xlfn.XLOOKUP(Z2570,$AC$4015:$AC$4035,$AE$4015:$AE$4035,0)*M2570,_xlfn.XLOOKUP(Z2570,$AC$4015:$AC$4035,$AE$4015:$AE$4035,0)*L2570)</f>
        <v>0</v>
      </c>
      <c r="P2570" s="83">
        <f>SUM(N2570:O2570)</f>
        <v>92356.609800000137</v>
      </c>
      <c r="Q2570" s="157">
        <f>M2570*G2570</f>
        <v>37067629.68912603</v>
      </c>
      <c r="R2570" s="157">
        <f>G2570*P2570</f>
        <v>7412033.5411941102</v>
      </c>
      <c r="S2570" s="83">
        <f>SUM(Q2570:R2570)</f>
        <v>44479663.230320141</v>
      </c>
      <c r="T2570" s="156" t="s">
        <v>716</v>
      </c>
      <c r="U2570" s="132"/>
      <c r="V2570" s="82" t="s">
        <v>34</v>
      </c>
      <c r="W2570" s="132"/>
      <c r="X2570" s="44" t="s">
        <v>33</v>
      </c>
      <c r="Y2570" s="44"/>
      <c r="Z2570" s="44" t="s">
        <v>16</v>
      </c>
      <c r="AA2570" s="44" t="s">
        <v>80</v>
      </c>
      <c r="AB2570" s="2">
        <v>509490.20067615865</v>
      </c>
      <c r="AC2570" s="2">
        <v>40888881.310164772</v>
      </c>
      <c r="AD2570" s="2">
        <f>+M2570</f>
        <v>461876.0280000004</v>
      </c>
      <c r="AE2570" s="2">
        <f>+AD2570*14%</f>
        <v>64662.64392000006</v>
      </c>
      <c r="AF2570" s="155">
        <f>+AD2570*35%</f>
        <v>161656.60980000012</v>
      </c>
      <c r="AG2570" s="2">
        <f>+AD2570*F2570</f>
        <v>37067629.68912603</v>
      </c>
      <c r="AH2570" s="2">
        <f>+AE2570*F2570</f>
        <v>5189468.1564776441</v>
      </c>
      <c r="AI2570" s="2">
        <f>+AF2570*F2570</f>
        <v>12973670.391194109</v>
      </c>
      <c r="AJ2570" s="2">
        <f>SUM(AG2570:AI2570)</f>
        <v>55230768.23679778</v>
      </c>
      <c r="AK2570" s="2">
        <f>+AD2570*G2570</f>
        <v>37067629.68912603</v>
      </c>
      <c r="AL2570" s="2">
        <f>+AE2570*G2570</f>
        <v>5189468.1564776441</v>
      </c>
      <c r="AM2570" s="2">
        <f>+AF2570*G2570</f>
        <v>12973670.391194109</v>
      </c>
      <c r="AN2570" s="155">
        <f>SUM(AK2570:AM2570)</f>
        <v>55230768.23679778</v>
      </c>
      <c r="AQ2570" s="145" t="s">
        <v>525</v>
      </c>
      <c r="AU2570" s="8">
        <f>+K2570</f>
        <v>198000</v>
      </c>
      <c r="AV2570" s="8">
        <f>+L2570</f>
        <v>263876.0280000004</v>
      </c>
      <c r="AW2570" s="2">
        <f>+M2570</f>
        <v>461876.0280000004</v>
      </c>
      <c r="AX2570" s="8">
        <f>F2570*AW2570</f>
        <v>37067629.68912603</v>
      </c>
      <c r="AY2570" s="8">
        <f>IF(AQ2570="CT",7%,5%)*AX2570</f>
        <v>2594734.0782388225</v>
      </c>
      <c r="AZ2570" s="8">
        <f>AX2570*2%</f>
        <v>741352.59378252062</v>
      </c>
      <c r="BA2570" s="8">
        <f>IF(BB2570&gt;0,0,AX2570*5%)</f>
        <v>0</v>
      </c>
      <c r="BB2570" s="8">
        <f>(AX2570-BG2570)*35%</f>
        <v>12973670.391194109</v>
      </c>
      <c r="BC2570" s="8">
        <f>+AX2570+AY2570+AZ2570+BA2570+BB2570</f>
        <v>53377386.752341479</v>
      </c>
      <c r="BD2570" s="8">
        <f>AX2570-AT2570</f>
        <v>37067629.68912603</v>
      </c>
      <c r="BE2570" s="2"/>
      <c r="BH2570" s="2"/>
    </row>
    <row r="2571" spans="1:60" s="92" customFormat="1" ht="17" collapsed="1" x14ac:dyDescent="0.2">
      <c r="B2571" s="163"/>
      <c r="C2571" s="164" t="s">
        <v>109</v>
      </c>
      <c r="D2571" s="164"/>
      <c r="E2571" s="163"/>
      <c r="F2571" s="162"/>
      <c r="G2571" s="149">
        <f>+[2]THKL!F2580</f>
        <v>0</v>
      </c>
      <c r="H2571" s="158"/>
      <c r="I2571" s="158"/>
      <c r="J2571" s="158"/>
      <c r="K2571" s="159"/>
      <c r="L2571" s="161"/>
      <c r="M2571" s="161">
        <f>SUM(K2571:L2571)</f>
        <v>0</v>
      </c>
      <c r="N2571" s="83">
        <f>IF(V2571&lt;&gt;"VTC VHm",_xlfn.XLOOKUP(Z2571,$AC$4015:$AC$4035,$AD$4015:$AD$4035,0)*M2571,_xlfn.XLOOKUP(Z2571,$AC$4015:$AC$4035,$AD$4015:$AD$4035,0)*L2571)</f>
        <v>0</v>
      </c>
      <c r="O2571" s="83">
        <f>IF(V2571&lt;&gt;"VTC VHm",_xlfn.XLOOKUP(Z2571,$AC$4015:$AC$4035,$AE$4015:$AE$4035,0)*M2571,_xlfn.XLOOKUP(Z2571,$AC$4015:$AC$4035,$AE$4015:$AE$4035,0)*L2571)</f>
        <v>0</v>
      </c>
      <c r="P2571" s="160">
        <f>SUM(N2571:O2571)</f>
        <v>0</v>
      </c>
      <c r="Q2571" s="161">
        <f>M2571*G2571</f>
        <v>0</v>
      </c>
      <c r="R2571" s="161">
        <f>G2571*P2571</f>
        <v>0</v>
      </c>
      <c r="S2571" s="160">
        <f>SUM(Q2571:R2571)</f>
        <v>0</v>
      </c>
      <c r="T2571" s="159"/>
      <c r="U2571" s="158"/>
      <c r="V2571" s="158"/>
      <c r="W2571" s="158"/>
      <c r="X2571" s="94" t="s">
        <v>33</v>
      </c>
      <c r="Y2571" s="94"/>
      <c r="Z2571" s="94" t="s">
        <v>14</v>
      </c>
      <c r="AA2571" s="44" t="s">
        <v>80</v>
      </c>
      <c r="AB2571" s="2"/>
      <c r="AC2571" s="2">
        <v>0</v>
      </c>
      <c r="AD2571" s="93">
        <f>+M2571</f>
        <v>0</v>
      </c>
      <c r="AE2571" s="93">
        <f>+AD2571*14%</f>
        <v>0</v>
      </c>
      <c r="AF2571" s="93">
        <f>+AD2571*35%</f>
        <v>0</v>
      </c>
      <c r="AG2571" s="93">
        <f>+AD2571*F2571</f>
        <v>0</v>
      </c>
      <c r="AH2571" s="93">
        <f>+AE2571*F2571</f>
        <v>0</v>
      </c>
      <c r="AI2571" s="93">
        <f>+AF2571*F2571</f>
        <v>0</v>
      </c>
      <c r="AJ2571" s="93">
        <f>SUM(AG2571:AI2571)</f>
        <v>0</v>
      </c>
      <c r="AK2571" s="93">
        <f>+AD2571*G2571</f>
        <v>0</v>
      </c>
      <c r="AL2571" s="93">
        <f>+AE2571*G2571</f>
        <v>0</v>
      </c>
      <c r="AM2571" s="93">
        <f>+AF2571*G2571</f>
        <v>0</v>
      </c>
      <c r="AN2571" s="93">
        <f>SUM(AK2571:AM2571)</f>
        <v>0</v>
      </c>
      <c r="AQ2571" s="145" t="s">
        <v>525</v>
      </c>
      <c r="AU2571" s="8">
        <f>+K2571</f>
        <v>0</v>
      </c>
      <c r="AV2571" s="8">
        <f>+L2571</f>
        <v>0</v>
      </c>
      <c r="AW2571" s="2">
        <f>+M2571</f>
        <v>0</v>
      </c>
      <c r="AX2571" s="8">
        <f>F2571*AW2571</f>
        <v>0</v>
      </c>
      <c r="AY2571" s="8">
        <f>IF(AQ2571="CT",7%,5%)*AX2571</f>
        <v>0</v>
      </c>
      <c r="AZ2571" s="8">
        <f>AX2571*2%</f>
        <v>0</v>
      </c>
      <c r="BA2571" s="8">
        <f>IF(BB2571&gt;0,0,AX2571*5%)</f>
        <v>0</v>
      </c>
      <c r="BB2571" s="8">
        <f>(AX2571-BG2571)*35%</f>
        <v>0</v>
      </c>
      <c r="BC2571" s="8">
        <f>+AX2571+AY2571+AZ2571+BA2571+BB2571</f>
        <v>0</v>
      </c>
      <c r="BD2571" s="8">
        <f>AX2571-AT2571</f>
        <v>0</v>
      </c>
      <c r="BE2571" s="2"/>
      <c r="BH2571" s="2"/>
    </row>
    <row r="2572" spans="1:60" ht="17" hidden="1" outlineLevel="1" x14ac:dyDescent="0.2">
      <c r="B2572" s="82">
        <v>32</v>
      </c>
      <c r="C2572" s="144" t="s">
        <v>883</v>
      </c>
      <c r="D2572" s="144"/>
      <c r="E2572" s="82" t="s">
        <v>52</v>
      </c>
      <c r="F2572" s="143">
        <v>748.75400000000002</v>
      </c>
      <c r="G2572" s="142">
        <f>+[2]THKL!F2581</f>
        <v>748.75400000000002</v>
      </c>
      <c r="H2572" s="132"/>
      <c r="I2572" s="132"/>
      <c r="J2572" s="132"/>
      <c r="K2572" s="156" t="str">
        <f>$K$170</f>
        <v>Bao gồm</v>
      </c>
      <c r="L2572" s="157">
        <f>$L$170</f>
        <v>181350</v>
      </c>
      <c r="M2572" s="157">
        <f>SUM(K2572:L2572)</f>
        <v>181350</v>
      </c>
      <c r="N2572" s="83">
        <f>IF(V2572&lt;&gt;"VTC VHm",_xlfn.XLOOKUP(Z2572,$AC$4015:$AC$4035,$AD$4015:$AD$4035,0)*M2572,_xlfn.XLOOKUP(Z2572,$AC$4015:$AC$4035,$AD$4015:$AD$4035,0)*L2572)</f>
        <v>63472.499999999993</v>
      </c>
      <c r="O2572" s="83">
        <f>IF(V2572&lt;&gt;"VTC VHm",_xlfn.XLOOKUP(Z2572,$AC$4015:$AC$4035,$AE$4015:$AE$4035,0)*M2572,_xlfn.XLOOKUP(Z2572,$AC$4015:$AC$4035,$AE$4015:$AE$4035,0)*L2572)</f>
        <v>0</v>
      </c>
      <c r="P2572" s="83">
        <f>SUM(N2572:O2572)</f>
        <v>63472.499999999993</v>
      </c>
      <c r="Q2572" s="157">
        <f>M2572*G2572</f>
        <v>135786537.90000001</v>
      </c>
      <c r="R2572" s="157">
        <f>G2572*P2572</f>
        <v>47525288.264999993</v>
      </c>
      <c r="S2572" s="83">
        <f>SUM(Q2572:R2572)</f>
        <v>183311826.16499999</v>
      </c>
      <c r="T2572" s="156" t="s">
        <v>50</v>
      </c>
      <c r="U2572" s="132"/>
      <c r="V2572" s="132"/>
      <c r="W2572" s="132"/>
      <c r="X2572" s="44" t="s">
        <v>33</v>
      </c>
      <c r="Y2572" s="44"/>
      <c r="Z2572" s="44" t="s">
        <v>14</v>
      </c>
      <c r="AA2572" s="44" t="s">
        <v>80</v>
      </c>
      <c r="AB2572" s="2">
        <v>299480.18301011249</v>
      </c>
      <c r="AC2572" s="2">
        <v>224236984.94955379</v>
      </c>
      <c r="AD2572" s="2">
        <f>+M2572</f>
        <v>181350</v>
      </c>
      <c r="AE2572" s="2">
        <f>+AD2572*14%</f>
        <v>25389.000000000004</v>
      </c>
      <c r="AF2572" s="155">
        <f>+AD2572*35%</f>
        <v>63472.499999999993</v>
      </c>
      <c r="AG2572" s="2">
        <f>+AD2572*F2572</f>
        <v>135786537.90000001</v>
      </c>
      <c r="AH2572" s="2">
        <f>+AE2572*F2572</f>
        <v>19010115.306000002</v>
      </c>
      <c r="AI2572" s="2">
        <f>+AF2572*F2572</f>
        <v>47525288.264999993</v>
      </c>
      <c r="AJ2572" s="2">
        <f>SUM(AG2572:AI2572)</f>
        <v>202321941.47099999</v>
      </c>
      <c r="AK2572" s="2">
        <f>+AD2572*G2572</f>
        <v>135786537.90000001</v>
      </c>
      <c r="AL2572" s="2">
        <f>+AE2572*G2572</f>
        <v>19010115.306000002</v>
      </c>
      <c r="AM2572" s="2">
        <f>+AF2572*G2572</f>
        <v>47525288.264999993</v>
      </c>
      <c r="AN2572" s="155">
        <f>SUM(AK2572:AM2572)</f>
        <v>202321941.47099999</v>
      </c>
      <c r="AQ2572" s="145" t="s">
        <v>525</v>
      </c>
      <c r="AU2572" s="8" t="str">
        <f>+K2572</f>
        <v>Bao gồm</v>
      </c>
      <c r="AV2572" s="8">
        <f>+L2572</f>
        <v>181350</v>
      </c>
      <c r="AW2572" s="2">
        <f>+M2572</f>
        <v>181350</v>
      </c>
      <c r="AX2572" s="8">
        <f>F2572*AW2572</f>
        <v>135786537.90000001</v>
      </c>
      <c r="AY2572" s="8">
        <f>IF(AQ2572="CT",7%,5%)*AX2572</f>
        <v>9505057.6530000009</v>
      </c>
      <c r="AZ2572" s="8">
        <f>AX2572*2%</f>
        <v>2715730.7580000004</v>
      </c>
      <c r="BA2572" s="8">
        <f>IF(BB2572&gt;0,0,AX2572*5%)</f>
        <v>0</v>
      </c>
      <c r="BB2572" s="8">
        <f>(AX2572-BG2572)*35%</f>
        <v>47525288.265000001</v>
      </c>
      <c r="BC2572" s="8">
        <f>+AX2572+AY2572+AZ2572+BA2572+BB2572</f>
        <v>195532614.57599998</v>
      </c>
      <c r="BD2572" s="8">
        <f>AX2572-AT2572</f>
        <v>135786537.90000001</v>
      </c>
      <c r="BE2572" s="2"/>
      <c r="BH2572" s="2"/>
    </row>
    <row r="2573" spans="1:60" ht="17" hidden="1" outlineLevel="1" x14ac:dyDescent="0.2">
      <c r="B2573" s="82">
        <v>33</v>
      </c>
      <c r="C2573" s="144" t="s">
        <v>882</v>
      </c>
      <c r="D2573" s="144"/>
      <c r="E2573" s="82" t="s">
        <v>52</v>
      </c>
      <c r="F2573" s="143">
        <v>1187.8610000000001</v>
      </c>
      <c r="G2573" s="142">
        <f>+[2]THKL!F2582</f>
        <v>1187.8610000000001</v>
      </c>
      <c r="H2573" s="176"/>
      <c r="I2573" s="176"/>
      <c r="J2573" s="176"/>
      <c r="K2573" s="156" t="str">
        <f>$K$171</f>
        <v>Bao gồm</v>
      </c>
      <c r="L2573" s="157">
        <f>$L$171</f>
        <v>164799.99999999997</v>
      </c>
      <c r="M2573" s="157">
        <f>SUM(K2573:L2573)</f>
        <v>164799.99999999997</v>
      </c>
      <c r="N2573" s="83">
        <f>IF(V2573&lt;&gt;"VTC VHm",_xlfn.XLOOKUP(Z2573,$AC$4015:$AC$4035,$AD$4015:$AD$4035,0)*M2573,_xlfn.XLOOKUP(Z2573,$AC$4015:$AC$4035,$AD$4015:$AD$4035,0)*L2573)</f>
        <v>57679.999999999985</v>
      </c>
      <c r="O2573" s="83">
        <f>IF(V2573&lt;&gt;"VTC VHm",_xlfn.XLOOKUP(Z2573,$AC$4015:$AC$4035,$AE$4015:$AE$4035,0)*M2573,_xlfn.XLOOKUP(Z2573,$AC$4015:$AC$4035,$AE$4015:$AE$4035,0)*L2573)</f>
        <v>0</v>
      </c>
      <c r="P2573" s="83">
        <f>SUM(N2573:O2573)</f>
        <v>57679.999999999985</v>
      </c>
      <c r="Q2573" s="157">
        <f>M2573*G2573</f>
        <v>195759492.79999998</v>
      </c>
      <c r="R2573" s="157">
        <f>G2573*P2573</f>
        <v>68515822.479999989</v>
      </c>
      <c r="S2573" s="83">
        <f>SUM(Q2573:R2573)</f>
        <v>264275315.27999997</v>
      </c>
      <c r="T2573" s="156" t="s">
        <v>50</v>
      </c>
      <c r="U2573" s="176"/>
      <c r="V2573" s="176"/>
      <c r="W2573" s="176"/>
      <c r="X2573" s="44" t="s">
        <v>33</v>
      </c>
      <c r="Y2573" s="44"/>
      <c r="Z2573" s="44" t="s">
        <v>14</v>
      </c>
      <c r="AA2573" s="44" t="s">
        <v>80</v>
      </c>
      <c r="AB2573" s="2">
        <v>222853.28658648004</v>
      </c>
      <c r="AC2573" s="2">
        <v>264718727.8579028</v>
      </c>
      <c r="AD2573" s="2">
        <f>+M2573</f>
        <v>164799.99999999997</v>
      </c>
      <c r="AE2573" s="2">
        <f>+AD2573*14%</f>
        <v>23071.999999999996</v>
      </c>
      <c r="AF2573" s="155">
        <f>+AD2573*35%</f>
        <v>57679.999999999985</v>
      </c>
      <c r="AG2573" s="2">
        <f>+AD2573*F2573</f>
        <v>195759492.79999998</v>
      </c>
      <c r="AH2573" s="2">
        <f>+AE2573*F2573</f>
        <v>27406328.991999999</v>
      </c>
      <c r="AI2573" s="2">
        <f>+AF2573*F2573</f>
        <v>68515822.479999989</v>
      </c>
      <c r="AJ2573" s="2">
        <f>SUM(AG2573:AI2573)</f>
        <v>291681644.27199996</v>
      </c>
      <c r="AK2573" s="2">
        <f>+AD2573*G2573</f>
        <v>195759492.79999998</v>
      </c>
      <c r="AL2573" s="2">
        <f>+AE2573*G2573</f>
        <v>27406328.991999999</v>
      </c>
      <c r="AM2573" s="2">
        <f>+AF2573*G2573</f>
        <v>68515822.479999989</v>
      </c>
      <c r="AN2573" s="155">
        <f>SUM(AK2573:AM2573)</f>
        <v>291681644.27199996</v>
      </c>
      <c r="AQ2573" s="145" t="s">
        <v>525</v>
      </c>
      <c r="AU2573" s="8" t="str">
        <f>+K2573</f>
        <v>Bao gồm</v>
      </c>
      <c r="AV2573" s="8">
        <f>+L2573</f>
        <v>164799.99999999997</v>
      </c>
      <c r="AW2573" s="2">
        <f>+M2573</f>
        <v>164799.99999999997</v>
      </c>
      <c r="AX2573" s="8">
        <f>F2573*AW2573</f>
        <v>195759492.79999998</v>
      </c>
      <c r="AY2573" s="8">
        <f>IF(AQ2573="CT",7%,5%)*AX2573</f>
        <v>13703164.495999999</v>
      </c>
      <c r="AZ2573" s="8">
        <f>AX2573*2%</f>
        <v>3915189.8559999997</v>
      </c>
      <c r="BA2573" s="8">
        <f>IF(BB2573&gt;0,0,AX2573*5%)</f>
        <v>0</v>
      </c>
      <c r="BB2573" s="8">
        <f>(AX2573-BG2573)*35%</f>
        <v>68515822.479999989</v>
      </c>
      <c r="BC2573" s="8">
        <f>+AX2573+AY2573+AZ2573+BA2573+BB2573</f>
        <v>281893669.63199997</v>
      </c>
      <c r="BD2573" s="8">
        <f>AX2573-AT2573</f>
        <v>195759492.79999998</v>
      </c>
      <c r="BE2573" s="2"/>
      <c r="BH2573" s="2"/>
    </row>
    <row r="2574" spans="1:60" ht="17" hidden="1" outlineLevel="1" x14ac:dyDescent="0.2">
      <c r="B2574" s="82">
        <v>34</v>
      </c>
      <c r="C2574" s="144" t="s">
        <v>880</v>
      </c>
      <c r="D2574" s="144"/>
      <c r="E2574" s="82" t="s">
        <v>52</v>
      </c>
      <c r="F2574" s="143">
        <v>18.082699999999999</v>
      </c>
      <c r="G2574" s="142">
        <f>+[2]THKL!F2583</f>
        <v>18.082699999999999</v>
      </c>
      <c r="H2574" s="132"/>
      <c r="I2574" s="132"/>
      <c r="J2574" s="132"/>
      <c r="K2574" s="156" t="str">
        <f>$K$172</f>
        <v>Bao gồm</v>
      </c>
      <c r="L2574" s="157">
        <f>$L$172</f>
        <v>211081.00000000026</v>
      </c>
      <c r="M2574" s="157">
        <f>SUM(K2574:L2574)</f>
        <v>211081.00000000026</v>
      </c>
      <c r="N2574" s="83">
        <f>IF(V2574&lt;&gt;"VTC VHm",_xlfn.XLOOKUP(Z2574,$AC$4015:$AC$4035,$AD$4015:$AD$4035,0)*M2574,_xlfn.XLOOKUP(Z2574,$AC$4015:$AC$4035,$AD$4015:$AD$4035,0)*L2574)</f>
        <v>73878.350000000093</v>
      </c>
      <c r="O2574" s="83">
        <f>IF(V2574&lt;&gt;"VTC VHm",_xlfn.XLOOKUP(Z2574,$AC$4015:$AC$4035,$AE$4015:$AE$4035,0)*M2574,_xlfn.XLOOKUP(Z2574,$AC$4015:$AC$4035,$AE$4015:$AE$4035,0)*L2574)</f>
        <v>0</v>
      </c>
      <c r="P2574" s="83">
        <f>SUM(N2574:O2574)</f>
        <v>73878.350000000093</v>
      </c>
      <c r="Q2574" s="157">
        <f>M2574*G2574</f>
        <v>3816914.3987000044</v>
      </c>
      <c r="R2574" s="157">
        <f>G2574*P2574</f>
        <v>1335920.0395450017</v>
      </c>
      <c r="S2574" s="83">
        <f>SUM(Q2574:R2574)</f>
        <v>5152834.4382450059</v>
      </c>
      <c r="T2574" s="156" t="s">
        <v>50</v>
      </c>
      <c r="U2574" s="132"/>
      <c r="V2574" s="132"/>
      <c r="W2574" s="132"/>
      <c r="X2574" s="44" t="s">
        <v>33</v>
      </c>
      <c r="Y2574" s="44"/>
      <c r="Z2574" s="44" t="s">
        <v>14</v>
      </c>
      <c r="AA2574" s="44" t="s">
        <v>80</v>
      </c>
      <c r="AB2574" s="2">
        <v>326833.02294761251</v>
      </c>
      <c r="AC2574" s="2">
        <v>5910023.5040547922</v>
      </c>
      <c r="AD2574" s="2">
        <f>+M2574</f>
        <v>211081.00000000026</v>
      </c>
      <c r="AE2574" s="2">
        <f>+AD2574*14%</f>
        <v>29551.34000000004</v>
      </c>
      <c r="AF2574" s="155">
        <f>+AD2574*35%</f>
        <v>73878.350000000093</v>
      </c>
      <c r="AG2574" s="2">
        <f>+AD2574*F2574</f>
        <v>3816914.3987000044</v>
      </c>
      <c r="AH2574" s="2">
        <f>+AE2574*F2574</f>
        <v>534368.01581800065</v>
      </c>
      <c r="AI2574" s="2">
        <f>+AF2574*F2574</f>
        <v>1335920.0395450017</v>
      </c>
      <c r="AJ2574" s="2">
        <f>SUM(AG2574:AI2574)</f>
        <v>5687202.4540630067</v>
      </c>
      <c r="AK2574" s="2">
        <f>+AD2574*G2574</f>
        <v>3816914.3987000044</v>
      </c>
      <c r="AL2574" s="2">
        <f>+AE2574*G2574</f>
        <v>534368.01581800065</v>
      </c>
      <c r="AM2574" s="2">
        <f>+AF2574*G2574</f>
        <v>1335920.0395450017</v>
      </c>
      <c r="AN2574" s="155">
        <f>SUM(AK2574:AM2574)</f>
        <v>5687202.4540630067</v>
      </c>
      <c r="AQ2574" s="145" t="s">
        <v>525</v>
      </c>
      <c r="AU2574" s="8" t="str">
        <f>+K2574</f>
        <v>Bao gồm</v>
      </c>
      <c r="AV2574" s="8">
        <f>+L2574</f>
        <v>211081.00000000026</v>
      </c>
      <c r="AW2574" s="2">
        <f>+M2574</f>
        <v>211081.00000000026</v>
      </c>
      <c r="AX2574" s="8">
        <f>F2574*AW2574</f>
        <v>3816914.3987000044</v>
      </c>
      <c r="AY2574" s="8">
        <f>IF(AQ2574="CT",7%,5%)*AX2574</f>
        <v>267184.00790900033</v>
      </c>
      <c r="AZ2574" s="8">
        <f>AX2574*2%</f>
        <v>76338.287974000094</v>
      </c>
      <c r="BA2574" s="8">
        <f>IF(BB2574&gt;0,0,AX2574*5%)</f>
        <v>0</v>
      </c>
      <c r="BB2574" s="8">
        <f>(AX2574-BG2574)*35%</f>
        <v>1335920.0395450015</v>
      </c>
      <c r="BC2574" s="8">
        <f>+AX2574+AY2574+AZ2574+BA2574+BB2574</f>
        <v>5496356.7341280058</v>
      </c>
      <c r="BD2574" s="8">
        <f>AX2574-AT2574</f>
        <v>3816914.3987000044</v>
      </c>
      <c r="BE2574" s="2"/>
      <c r="BH2574" s="2"/>
    </row>
    <row r="2575" spans="1:60" ht="17" hidden="1" outlineLevel="1" x14ac:dyDescent="0.2">
      <c r="B2575" s="82">
        <v>35</v>
      </c>
      <c r="C2575" s="144" t="s">
        <v>881</v>
      </c>
      <c r="D2575" s="144"/>
      <c r="E2575" s="82" t="s">
        <v>52</v>
      </c>
      <c r="F2575" s="143">
        <v>766.83669999999995</v>
      </c>
      <c r="G2575" s="142">
        <f>+[2]THKL!F2584</f>
        <v>766.83669999999995</v>
      </c>
      <c r="H2575" s="132"/>
      <c r="I2575" s="132"/>
      <c r="J2575" s="132"/>
      <c r="K2575" s="156" t="str">
        <f>$K$129</f>
        <v>Bao gồm</v>
      </c>
      <c r="L2575" s="244">
        <f>$L$129</f>
        <v>21438.4656</v>
      </c>
      <c r="M2575" s="157">
        <f>SUM(K2575:L2575)</f>
        <v>21438.4656</v>
      </c>
      <c r="N2575" s="83">
        <f>IF(V2575&lt;&gt;"VTC VHm",_xlfn.XLOOKUP(Z2575,$AC$4015:$AC$4035,$AD$4015:$AD$4035,0)*M2575,_xlfn.XLOOKUP(Z2575,$AC$4015:$AC$4035,$AD$4015:$AD$4035,0)*L2575)</f>
        <v>7503.4629599999989</v>
      </c>
      <c r="O2575" s="83">
        <f>IF(V2575&lt;&gt;"VTC VHm",_xlfn.XLOOKUP(Z2575,$AC$4015:$AC$4035,$AE$4015:$AE$4035,0)*M2575,_xlfn.XLOOKUP(Z2575,$AC$4015:$AC$4035,$AE$4015:$AE$4035,0)*L2575)</f>
        <v>0</v>
      </c>
      <c r="P2575" s="83">
        <f>SUM(N2575:O2575)</f>
        <v>7503.4629599999989</v>
      </c>
      <c r="Q2575" s="157">
        <f>M2575*G2575</f>
        <v>16439802.213767519</v>
      </c>
      <c r="R2575" s="157">
        <f>G2575*P2575</f>
        <v>5753930.7748186309</v>
      </c>
      <c r="S2575" s="83">
        <f>SUM(Q2575:R2575)</f>
        <v>22193732.98858615</v>
      </c>
      <c r="T2575" s="165" t="s">
        <v>100</v>
      </c>
      <c r="U2575" s="132"/>
      <c r="V2575" s="132"/>
      <c r="W2575" s="132"/>
      <c r="X2575" s="44" t="s">
        <v>33</v>
      </c>
      <c r="Y2575" s="44"/>
      <c r="Z2575" s="44" t="s">
        <v>14</v>
      </c>
      <c r="AA2575" s="44" t="s">
        <v>80</v>
      </c>
      <c r="AB2575" s="2">
        <v>48568.255241112754</v>
      </c>
      <c r="AC2575" s="2">
        <v>37243920.573852606</v>
      </c>
      <c r="AD2575" s="2">
        <f>+M2575</f>
        <v>21438.4656</v>
      </c>
      <c r="AE2575" s="2">
        <f>+AD2575*14%</f>
        <v>3001.3851840000002</v>
      </c>
      <c r="AF2575" s="155">
        <f>+AD2575*35%</f>
        <v>7503.4629599999989</v>
      </c>
      <c r="AG2575" s="2">
        <f>+AD2575*F2575</f>
        <v>16439802.213767519</v>
      </c>
      <c r="AH2575" s="2">
        <f>+AE2575*F2575</f>
        <v>2301572.3099274528</v>
      </c>
      <c r="AI2575" s="2">
        <f>+AF2575*F2575</f>
        <v>5753930.7748186309</v>
      </c>
      <c r="AJ2575" s="2">
        <f>SUM(AG2575:AI2575)</f>
        <v>24495305.298513606</v>
      </c>
      <c r="AK2575" s="2">
        <f>+AD2575*G2575</f>
        <v>16439802.213767519</v>
      </c>
      <c r="AL2575" s="2">
        <f>+AE2575*G2575</f>
        <v>2301572.3099274528</v>
      </c>
      <c r="AM2575" s="2">
        <f>+AF2575*G2575</f>
        <v>5753930.7748186309</v>
      </c>
      <c r="AN2575" s="155">
        <f>SUM(AK2575:AM2575)</f>
        <v>24495305.298513606</v>
      </c>
      <c r="AQ2575" s="145" t="s">
        <v>525</v>
      </c>
      <c r="AU2575" s="8" t="str">
        <f>+K2575</f>
        <v>Bao gồm</v>
      </c>
      <c r="AV2575" s="8">
        <f>+L2575</f>
        <v>21438.4656</v>
      </c>
      <c r="AW2575" s="2">
        <f>+M2575</f>
        <v>21438.4656</v>
      </c>
      <c r="AX2575" s="8">
        <f>F2575*AW2575</f>
        <v>16439802.213767519</v>
      </c>
      <c r="AY2575" s="8">
        <f>IF(AQ2575="CT",7%,5%)*AX2575</f>
        <v>1150786.1549637264</v>
      </c>
      <c r="AZ2575" s="8">
        <f>AX2575*2%</f>
        <v>328796.0442753504</v>
      </c>
      <c r="BA2575" s="8">
        <f>IF(BB2575&gt;0,0,AX2575*5%)</f>
        <v>0</v>
      </c>
      <c r="BB2575" s="8">
        <f>(AX2575-BG2575)*35%</f>
        <v>5753930.7748186318</v>
      </c>
      <c r="BC2575" s="8">
        <f>+AX2575+AY2575+AZ2575+BA2575+BB2575</f>
        <v>23673315.187825229</v>
      </c>
      <c r="BD2575" s="8">
        <f>AX2575-AT2575</f>
        <v>16439802.213767519</v>
      </c>
      <c r="BE2575" s="2"/>
      <c r="BH2575" s="2"/>
    </row>
    <row r="2576" spans="1:60" ht="34" hidden="1" outlineLevel="1" x14ac:dyDescent="0.2">
      <c r="B2576" s="82">
        <v>36</v>
      </c>
      <c r="C2576" s="144" t="s">
        <v>740</v>
      </c>
      <c r="D2576" s="144"/>
      <c r="E2576" s="82" t="s">
        <v>52</v>
      </c>
      <c r="F2576" s="143">
        <v>766.83669999999995</v>
      </c>
      <c r="G2576" s="142">
        <f>+[2]THKL!F2585</f>
        <v>766.83669999999995</v>
      </c>
      <c r="H2576" s="132"/>
      <c r="I2576" s="132"/>
      <c r="J2576" s="132"/>
      <c r="K2576" s="156" t="str">
        <f>$K$131</f>
        <v>Bao gồm</v>
      </c>
      <c r="L2576" s="157">
        <f>$L$131</f>
        <v>41916.36</v>
      </c>
      <c r="M2576" s="157">
        <f>SUM(K2576:L2576)</f>
        <v>41916.36</v>
      </c>
      <c r="N2576" s="83">
        <f>IF(V2576&lt;&gt;"VTC VHm",_xlfn.XLOOKUP(Z2576,$AC$4015:$AC$4035,$AD$4015:$AD$4035,0)*M2576,_xlfn.XLOOKUP(Z2576,$AC$4015:$AC$4035,$AD$4015:$AD$4035,0)*L2576)</f>
        <v>14670.725999999999</v>
      </c>
      <c r="O2576" s="83">
        <f>IF(V2576&lt;&gt;"VTC VHm",_xlfn.XLOOKUP(Z2576,$AC$4015:$AC$4035,$AE$4015:$AE$4035,0)*M2576,_xlfn.XLOOKUP(Z2576,$AC$4015:$AC$4035,$AE$4015:$AE$4035,0)*L2576)</f>
        <v>0</v>
      </c>
      <c r="P2576" s="83">
        <f>SUM(N2576:O2576)</f>
        <v>14670.725999999999</v>
      </c>
      <c r="Q2576" s="157">
        <f>M2576*G2576</f>
        <v>32143003.178411998</v>
      </c>
      <c r="R2576" s="157">
        <f>G2576*P2576</f>
        <v>11250051.112444198</v>
      </c>
      <c r="S2576" s="83">
        <f>SUM(Q2576:R2576)</f>
        <v>43393054.290856197</v>
      </c>
      <c r="T2576" s="156" t="s">
        <v>50</v>
      </c>
      <c r="U2576" s="132"/>
      <c r="V2576" s="132"/>
      <c r="W2576" s="132"/>
      <c r="X2576" s="44" t="s">
        <v>33</v>
      </c>
      <c r="Y2576" s="44"/>
      <c r="Z2576" s="44" t="s">
        <v>14</v>
      </c>
      <c r="AA2576" s="44" t="s">
        <v>80</v>
      </c>
      <c r="AB2576" s="2">
        <v>102887.81838657794</v>
      </c>
      <c r="AC2576" s="2">
        <v>78898155.121762753</v>
      </c>
      <c r="AD2576" s="2">
        <f>+M2576</f>
        <v>41916.36</v>
      </c>
      <c r="AE2576" s="2">
        <f>+AD2576*14%</f>
        <v>5868.2904000000008</v>
      </c>
      <c r="AF2576" s="155">
        <f>+AD2576*35%</f>
        <v>14670.725999999999</v>
      </c>
      <c r="AG2576" s="2">
        <f>+AD2576*F2576</f>
        <v>32143003.178411998</v>
      </c>
      <c r="AH2576" s="2">
        <f>+AE2576*F2576</f>
        <v>4500020.4449776802</v>
      </c>
      <c r="AI2576" s="2">
        <f>+AF2576*F2576</f>
        <v>11250051.112444198</v>
      </c>
      <c r="AJ2576" s="2">
        <f>SUM(AG2576:AI2576)</f>
        <v>47893074.735833876</v>
      </c>
      <c r="AK2576" s="2">
        <f>+AD2576*G2576</f>
        <v>32143003.178411998</v>
      </c>
      <c r="AL2576" s="2">
        <f>+AE2576*G2576</f>
        <v>4500020.4449776802</v>
      </c>
      <c r="AM2576" s="2">
        <f>+AF2576*G2576</f>
        <v>11250051.112444198</v>
      </c>
      <c r="AN2576" s="155">
        <f>SUM(AK2576:AM2576)</f>
        <v>47893074.735833876</v>
      </c>
      <c r="AQ2576" s="145" t="s">
        <v>525</v>
      </c>
      <c r="AU2576" s="8" t="str">
        <f>+K2576</f>
        <v>Bao gồm</v>
      </c>
      <c r="AV2576" s="8">
        <f>+L2576</f>
        <v>41916.36</v>
      </c>
      <c r="AW2576" s="2">
        <f>+M2576</f>
        <v>41916.36</v>
      </c>
      <c r="AX2576" s="8">
        <f>F2576*AW2576</f>
        <v>32143003.178411998</v>
      </c>
      <c r="AY2576" s="8">
        <f>IF(AQ2576="CT",7%,5%)*AX2576</f>
        <v>2250010.2224888401</v>
      </c>
      <c r="AZ2576" s="8">
        <f>AX2576*2%</f>
        <v>642860.06356823992</v>
      </c>
      <c r="BA2576" s="8">
        <f>IF(BB2576&gt;0,0,AX2576*5%)</f>
        <v>0</v>
      </c>
      <c r="BB2576" s="8">
        <f>(AX2576-BG2576)*35%</f>
        <v>11250051.112444198</v>
      </c>
      <c r="BC2576" s="8">
        <f>+AX2576+AY2576+AZ2576+BA2576+BB2576</f>
        <v>46285924.576913282</v>
      </c>
      <c r="BD2576" s="8">
        <f>AX2576-AT2576</f>
        <v>32143003.178411998</v>
      </c>
      <c r="BE2576" s="2"/>
      <c r="BH2576" s="2"/>
    </row>
    <row r="2577" spans="1:60" ht="17" hidden="1" outlineLevel="1" x14ac:dyDescent="0.2">
      <c r="A2577" s="1" t="s">
        <v>82</v>
      </c>
      <c r="B2577" s="82">
        <v>37</v>
      </c>
      <c r="C2577" s="144" t="s">
        <v>724</v>
      </c>
      <c r="D2577" s="144"/>
      <c r="E2577" s="82" t="s">
        <v>85</v>
      </c>
      <c r="F2577" s="143">
        <v>46</v>
      </c>
      <c r="G2577" s="142">
        <f>+[2]THKL!F2586</f>
        <v>46</v>
      </c>
      <c r="H2577" s="132"/>
      <c r="I2577" s="132"/>
      <c r="J2577" s="132"/>
      <c r="K2577" s="156" t="str">
        <f>$K$175</f>
        <v>Bao gồm</v>
      </c>
      <c r="L2577" s="157">
        <f>$L$175</f>
        <v>360000</v>
      </c>
      <c r="M2577" s="157">
        <f>SUM(K2577:L2577)</f>
        <v>360000</v>
      </c>
      <c r="N2577" s="83">
        <f>IF(V2577&lt;&gt;"VTC VHm",_xlfn.XLOOKUP(Z2577,$AC$4015:$AC$4035,$AD$4015:$AD$4035,0)*M2577,_xlfn.XLOOKUP(Z2577,$AC$4015:$AC$4035,$AD$4015:$AD$4035,0)*L2577)</f>
        <v>125999.99999999999</v>
      </c>
      <c r="O2577" s="83">
        <f>IF(V2577&lt;&gt;"VTC VHm",_xlfn.XLOOKUP(Z2577,$AC$4015:$AC$4035,$AE$4015:$AE$4035,0)*M2577,_xlfn.XLOOKUP(Z2577,$AC$4015:$AC$4035,$AE$4015:$AE$4035,0)*L2577)</f>
        <v>0</v>
      </c>
      <c r="P2577" s="83">
        <f>SUM(N2577:O2577)</f>
        <v>125999.99999999999</v>
      </c>
      <c r="Q2577" s="157">
        <f>M2577*G2577</f>
        <v>16560000</v>
      </c>
      <c r="R2577" s="157">
        <f>G2577*P2577</f>
        <v>5795999.9999999991</v>
      </c>
      <c r="S2577" s="83">
        <f>SUM(Q2577:R2577)</f>
        <v>22356000</v>
      </c>
      <c r="T2577" s="156" t="s">
        <v>50</v>
      </c>
      <c r="U2577" s="132"/>
      <c r="V2577" s="132"/>
      <c r="W2577" s="132"/>
      <c r="X2577" s="44" t="s">
        <v>33</v>
      </c>
      <c r="Y2577" s="44"/>
      <c r="Z2577" s="44" t="s">
        <v>14</v>
      </c>
      <c r="AA2577" s="44" t="s">
        <v>80</v>
      </c>
      <c r="AB2577" s="2">
        <v>211839.96198750002</v>
      </c>
      <c r="AC2577" s="2">
        <v>9744638.2514250018</v>
      </c>
      <c r="AD2577" s="2">
        <f>+M2577</f>
        <v>360000</v>
      </c>
      <c r="AE2577" s="2">
        <f>+AD2577*14%</f>
        <v>50400.000000000007</v>
      </c>
      <c r="AF2577" s="155">
        <f>+AD2577*35%</f>
        <v>125999.99999999999</v>
      </c>
      <c r="AG2577" s="2">
        <f>+AD2577*F2577</f>
        <v>16560000</v>
      </c>
      <c r="AH2577" s="2">
        <f>+AE2577*F2577</f>
        <v>2318400.0000000005</v>
      </c>
      <c r="AI2577" s="2">
        <f>+AF2577*F2577</f>
        <v>5795999.9999999991</v>
      </c>
      <c r="AJ2577" s="2">
        <f>SUM(AG2577:AI2577)</f>
        <v>24674400</v>
      </c>
      <c r="AK2577" s="2">
        <f>+AD2577*G2577</f>
        <v>16560000</v>
      </c>
      <c r="AL2577" s="2">
        <f>+AE2577*G2577</f>
        <v>2318400.0000000005</v>
      </c>
      <c r="AM2577" s="2">
        <f>+AF2577*G2577</f>
        <v>5795999.9999999991</v>
      </c>
      <c r="AN2577" s="155">
        <f>SUM(AK2577:AM2577)</f>
        <v>24674400</v>
      </c>
      <c r="AQ2577" s="145" t="s">
        <v>525</v>
      </c>
      <c r="AU2577" s="8" t="str">
        <f>+K2577</f>
        <v>Bao gồm</v>
      </c>
      <c r="AV2577" s="8">
        <f>+L2577</f>
        <v>360000</v>
      </c>
      <c r="AW2577" s="2">
        <f>+M2577</f>
        <v>360000</v>
      </c>
      <c r="AX2577" s="8">
        <f>F2577*AW2577</f>
        <v>16560000</v>
      </c>
      <c r="AY2577" s="8">
        <f>IF(AQ2577="CT",7%,5%)*AX2577</f>
        <v>1159200</v>
      </c>
      <c r="AZ2577" s="8">
        <f>AX2577*2%</f>
        <v>331200</v>
      </c>
      <c r="BA2577" s="8">
        <f>IF(BB2577&gt;0,0,AX2577*5%)</f>
        <v>0</v>
      </c>
      <c r="BB2577" s="8">
        <f>(AX2577-BG2577)*35%</f>
        <v>5796000</v>
      </c>
      <c r="BC2577" s="8">
        <f>+AX2577+AY2577+AZ2577+BA2577+BB2577</f>
        <v>23846400</v>
      </c>
      <c r="BD2577" s="8">
        <f>AX2577-AT2577</f>
        <v>16560000</v>
      </c>
      <c r="BE2577" s="2"/>
      <c r="BH2577" s="2"/>
    </row>
    <row r="2578" spans="1:60" s="92" customFormat="1" ht="17" collapsed="1" x14ac:dyDescent="0.2">
      <c r="B2578" s="163"/>
      <c r="C2578" s="164" t="s">
        <v>721</v>
      </c>
      <c r="D2578" s="164"/>
      <c r="E2578" s="163"/>
      <c r="F2578" s="162"/>
      <c r="G2578" s="149">
        <f>+[2]THKL!F2587</f>
        <v>0</v>
      </c>
      <c r="H2578" s="158"/>
      <c r="I2578" s="158"/>
      <c r="J2578" s="158"/>
      <c r="K2578" s="159"/>
      <c r="L2578" s="161"/>
      <c r="M2578" s="161">
        <f>SUM(K2578:L2578)</f>
        <v>0</v>
      </c>
      <c r="N2578" s="83">
        <f>IF(V2578&lt;&gt;"VTC VHm",_xlfn.XLOOKUP(Z2578,$AC$4015:$AC$4035,$AD$4015:$AD$4035,0)*M2578,_xlfn.XLOOKUP(Z2578,$AC$4015:$AC$4035,$AD$4015:$AD$4035,0)*L2578)</f>
        <v>0</v>
      </c>
      <c r="O2578" s="83">
        <f>IF(V2578&lt;&gt;"VTC VHm",_xlfn.XLOOKUP(Z2578,$AC$4015:$AC$4035,$AE$4015:$AE$4035,0)*M2578,_xlfn.XLOOKUP(Z2578,$AC$4015:$AC$4035,$AE$4015:$AE$4035,0)*L2578)</f>
        <v>0</v>
      </c>
      <c r="P2578" s="160">
        <f>SUM(N2578:O2578)</f>
        <v>0</v>
      </c>
      <c r="Q2578" s="161">
        <f>M2578*G2578</f>
        <v>0</v>
      </c>
      <c r="R2578" s="161">
        <f>G2578*P2578</f>
        <v>0</v>
      </c>
      <c r="S2578" s="160">
        <f>SUM(Q2578:R2578)</f>
        <v>0</v>
      </c>
      <c r="T2578" s="159"/>
      <c r="U2578" s="158"/>
      <c r="V2578" s="158"/>
      <c r="W2578" s="158"/>
      <c r="X2578" s="94" t="s">
        <v>33</v>
      </c>
      <c r="Y2578" s="94"/>
      <c r="Z2578" s="94" t="s">
        <v>16</v>
      </c>
      <c r="AA2578" s="44" t="s">
        <v>80</v>
      </c>
      <c r="AB2578" s="2"/>
      <c r="AC2578" s="2">
        <v>0</v>
      </c>
      <c r="AD2578" s="93">
        <f>+M2578</f>
        <v>0</v>
      </c>
      <c r="AE2578" s="93">
        <f>+AD2578*14%</f>
        <v>0</v>
      </c>
      <c r="AF2578" s="93">
        <f>+AD2578*35%</f>
        <v>0</v>
      </c>
      <c r="AG2578" s="93">
        <f>+AD2578*F2578</f>
        <v>0</v>
      </c>
      <c r="AH2578" s="93">
        <f>+AE2578*F2578</f>
        <v>0</v>
      </c>
      <c r="AI2578" s="93">
        <f>+AF2578*F2578</f>
        <v>0</v>
      </c>
      <c r="AJ2578" s="93">
        <f>SUM(AG2578:AI2578)</f>
        <v>0</v>
      </c>
      <c r="AK2578" s="93">
        <f>+AD2578*G2578</f>
        <v>0</v>
      </c>
      <c r="AL2578" s="93">
        <f>+AE2578*G2578</f>
        <v>0</v>
      </c>
      <c r="AM2578" s="93">
        <f>+AF2578*G2578</f>
        <v>0</v>
      </c>
      <c r="AN2578" s="93">
        <f>SUM(AK2578:AM2578)</f>
        <v>0</v>
      </c>
      <c r="AQ2578" s="145" t="s">
        <v>525</v>
      </c>
      <c r="AU2578" s="8">
        <f>+K2578</f>
        <v>0</v>
      </c>
      <c r="AV2578" s="8">
        <f>+L2578</f>
        <v>0</v>
      </c>
      <c r="AW2578" s="2">
        <f>+M2578</f>
        <v>0</v>
      </c>
      <c r="AX2578" s="8">
        <f>F2578*AW2578</f>
        <v>0</v>
      </c>
      <c r="AY2578" s="8">
        <f>IF(AQ2578="CT",7%,5%)*AX2578</f>
        <v>0</v>
      </c>
      <c r="AZ2578" s="8">
        <f>AX2578*2%</f>
        <v>0</v>
      </c>
      <c r="BA2578" s="8">
        <f>IF(BB2578&gt;0,0,AX2578*5%)</f>
        <v>0</v>
      </c>
      <c r="BB2578" s="8">
        <f>(AX2578-BG2578)*35%</f>
        <v>0</v>
      </c>
      <c r="BC2578" s="8">
        <f>+AX2578+AY2578+AZ2578+BA2578+BB2578</f>
        <v>0</v>
      </c>
      <c r="BD2578" s="8">
        <f>AX2578-AT2578</f>
        <v>0</v>
      </c>
      <c r="BE2578" s="2"/>
      <c r="BH2578" s="2"/>
    </row>
    <row r="2579" spans="1:60" ht="34" hidden="1" outlineLevel="1" x14ac:dyDescent="0.2">
      <c r="B2579" s="82">
        <v>38</v>
      </c>
      <c r="C2579" s="144" t="s">
        <v>720</v>
      </c>
      <c r="D2579" s="144"/>
      <c r="E2579" s="82" t="s">
        <v>719</v>
      </c>
      <c r="F2579" s="143">
        <v>33</v>
      </c>
      <c r="G2579" s="142">
        <f>+[2]THKL!F2588</f>
        <v>33</v>
      </c>
      <c r="H2579" s="132"/>
      <c r="I2579" s="132"/>
      <c r="J2579" s="132"/>
      <c r="K2579" s="156" t="s">
        <v>89</v>
      </c>
      <c r="L2579" s="157">
        <f>'[3]BDG (XD)'!$AA$1068</f>
        <v>85408.999999999956</v>
      </c>
      <c r="M2579" s="157">
        <f>SUM(K2579:L2579)</f>
        <v>85408.999999999956</v>
      </c>
      <c r="N2579" s="83">
        <f>IF(V2579&lt;&gt;"VTC VHm",_xlfn.XLOOKUP(Z2579,$AC$4015:$AC$4035,$AD$4015:$AD$4035,0)*M2579,_xlfn.XLOOKUP(Z2579,$AC$4015:$AC$4035,$AD$4015:$AD$4035,0)*L2579)</f>
        <v>29893.149999999983</v>
      </c>
      <c r="O2579" s="83">
        <f>IF(V2579&lt;&gt;"VTC VHm",_xlfn.XLOOKUP(Z2579,$AC$4015:$AC$4035,$AE$4015:$AE$4035,0)*M2579,_xlfn.XLOOKUP(Z2579,$AC$4015:$AC$4035,$AE$4015:$AE$4035,0)*L2579)</f>
        <v>0</v>
      </c>
      <c r="P2579" s="83">
        <f>SUM(N2579:O2579)</f>
        <v>29893.149999999983</v>
      </c>
      <c r="Q2579" s="157">
        <f>M2579*G2579</f>
        <v>2818496.9999999986</v>
      </c>
      <c r="R2579" s="157">
        <f>G2579*P2579</f>
        <v>986473.94999999949</v>
      </c>
      <c r="S2579" s="83">
        <f>SUM(Q2579:R2579)</f>
        <v>3804970.9499999983</v>
      </c>
      <c r="T2579" s="156"/>
      <c r="U2579" s="132"/>
      <c r="V2579" s="132"/>
      <c r="W2579" s="132"/>
      <c r="X2579" s="44" t="s">
        <v>33</v>
      </c>
      <c r="Y2579" s="44"/>
      <c r="Z2579" s="44" t="s">
        <v>16</v>
      </c>
      <c r="AA2579" s="44" t="s">
        <v>80</v>
      </c>
      <c r="AB2579" s="2">
        <v>334741.57719750004</v>
      </c>
      <c r="AC2579" s="2">
        <v>11046472.047517501</v>
      </c>
      <c r="AD2579" s="2">
        <f>+M2579</f>
        <v>85408.999999999956</v>
      </c>
      <c r="AE2579" s="2">
        <f>+AD2579*14%</f>
        <v>11957.259999999995</v>
      </c>
      <c r="AF2579" s="155">
        <f>+AD2579*35%</f>
        <v>29893.149999999983</v>
      </c>
      <c r="AG2579" s="2">
        <f>+AD2579*F2579</f>
        <v>2818496.9999999986</v>
      </c>
      <c r="AH2579" s="2">
        <f>+AE2579*F2579</f>
        <v>394589.57999999984</v>
      </c>
      <c r="AI2579" s="2">
        <f>+AF2579*F2579</f>
        <v>986473.94999999949</v>
      </c>
      <c r="AJ2579" s="2">
        <f>SUM(AG2579:AI2579)</f>
        <v>4199560.5299999975</v>
      </c>
      <c r="AK2579" s="2">
        <f>+AD2579*G2579</f>
        <v>2818496.9999999986</v>
      </c>
      <c r="AL2579" s="2">
        <f>+AE2579*G2579</f>
        <v>394589.57999999984</v>
      </c>
      <c r="AM2579" s="2">
        <f>+AF2579*G2579</f>
        <v>986473.94999999949</v>
      </c>
      <c r="AN2579" s="155">
        <f>SUM(AK2579:AM2579)</f>
        <v>4199560.5299999975</v>
      </c>
      <c r="AQ2579" s="145" t="s">
        <v>525</v>
      </c>
      <c r="AU2579" s="8" t="str">
        <f>+K2579</f>
        <v>Bao gồm</v>
      </c>
      <c r="AV2579" s="8">
        <f>+L2579</f>
        <v>85408.999999999956</v>
      </c>
      <c r="AW2579" s="2">
        <f>+M2579</f>
        <v>85408.999999999956</v>
      </c>
      <c r="AX2579" s="8">
        <f>F2579*AW2579</f>
        <v>2818496.9999999986</v>
      </c>
      <c r="AY2579" s="8">
        <f>IF(AQ2579="CT",7%,5%)*AX2579</f>
        <v>197294.78999999992</v>
      </c>
      <c r="AZ2579" s="8">
        <f>AX2579*2%</f>
        <v>56369.939999999973</v>
      </c>
      <c r="BA2579" s="8">
        <f>IF(BB2579&gt;0,0,AX2579*5%)</f>
        <v>0</v>
      </c>
      <c r="BB2579" s="8">
        <f>(AX2579-BG2579)*35%</f>
        <v>986473.94999999949</v>
      </c>
      <c r="BC2579" s="8">
        <f>+AX2579+AY2579+AZ2579+BA2579+BB2579</f>
        <v>4058635.6799999978</v>
      </c>
      <c r="BD2579" s="8">
        <f>AX2579-AT2579</f>
        <v>2818496.9999999986</v>
      </c>
      <c r="BE2579" s="2"/>
      <c r="BH2579" s="2"/>
    </row>
    <row r="2580" spans="1:60" ht="17" hidden="1" outlineLevel="1" x14ac:dyDescent="0.2">
      <c r="B2580" s="82">
        <v>39</v>
      </c>
      <c r="C2580" s="144" t="s">
        <v>718</v>
      </c>
      <c r="D2580" s="144"/>
      <c r="E2580" s="82" t="s">
        <v>52</v>
      </c>
      <c r="F2580" s="143">
        <v>217.55</v>
      </c>
      <c r="G2580" s="142">
        <f>+[2]THKL!F2589</f>
        <v>217.55</v>
      </c>
      <c r="H2580" s="132"/>
      <c r="I2580" s="132"/>
      <c r="J2580" s="132"/>
      <c r="K2580" s="156" t="str">
        <f>$K$795</f>
        <v>Bao gồm</v>
      </c>
      <c r="L2580" s="157">
        <f>$L$795</f>
        <v>152467.50000000006</v>
      </c>
      <c r="M2580" s="157">
        <f>SUM(K2580:L2580)</f>
        <v>152467.50000000006</v>
      </c>
      <c r="N2580" s="83">
        <f>IF(V2580&lt;&gt;"VTC VHm",_xlfn.XLOOKUP(Z2580,$AC$4015:$AC$4035,$AD$4015:$AD$4035,0)*M2580,_xlfn.XLOOKUP(Z2580,$AC$4015:$AC$4035,$AD$4015:$AD$4035,0)*L2580)</f>
        <v>53363.625000000015</v>
      </c>
      <c r="O2580" s="83">
        <f>IF(V2580&lt;&gt;"VTC VHm",_xlfn.XLOOKUP(Z2580,$AC$4015:$AC$4035,$AE$4015:$AE$4035,0)*M2580,_xlfn.XLOOKUP(Z2580,$AC$4015:$AC$4035,$AE$4015:$AE$4035,0)*L2580)</f>
        <v>0</v>
      </c>
      <c r="P2580" s="83">
        <f>SUM(N2580:O2580)</f>
        <v>53363.625000000015</v>
      </c>
      <c r="Q2580" s="157">
        <f>M2580*G2580</f>
        <v>33169304.625000015</v>
      </c>
      <c r="R2580" s="157">
        <f>G2580*P2580</f>
        <v>11609256.618750004</v>
      </c>
      <c r="S2580" s="83">
        <f>SUM(Q2580:R2580)</f>
        <v>44778561.243750021</v>
      </c>
      <c r="T2580" s="156"/>
      <c r="U2580" s="132"/>
      <c r="V2580" s="132"/>
      <c r="W2580" s="132"/>
      <c r="X2580" s="44" t="s">
        <v>33</v>
      </c>
      <c r="Y2580" s="44"/>
      <c r="Z2580" s="44" t="s">
        <v>16</v>
      </c>
      <c r="AA2580" s="44" t="s">
        <v>80</v>
      </c>
      <c r="AB2580" s="2">
        <v>241442.02499999999</v>
      </c>
      <c r="AC2580" s="2">
        <v>52525712.53875</v>
      </c>
      <c r="AD2580" s="2">
        <f>+M2580</f>
        <v>152467.50000000006</v>
      </c>
      <c r="AE2580" s="2">
        <f>+AD2580*14%</f>
        <v>21345.450000000012</v>
      </c>
      <c r="AF2580" s="155">
        <f>+AD2580*35%</f>
        <v>53363.625000000015</v>
      </c>
      <c r="AG2580" s="2">
        <f>+AD2580*F2580</f>
        <v>33169304.625000015</v>
      </c>
      <c r="AH2580" s="2">
        <f>+AE2580*F2580</f>
        <v>4643702.6475000028</v>
      </c>
      <c r="AI2580" s="2">
        <f>+AF2580*F2580</f>
        <v>11609256.618750004</v>
      </c>
      <c r="AJ2580" s="2">
        <f>SUM(AG2580:AI2580)</f>
        <v>49422263.891250022</v>
      </c>
      <c r="AK2580" s="2">
        <f>+AD2580*G2580</f>
        <v>33169304.625000015</v>
      </c>
      <c r="AL2580" s="2">
        <f>+AE2580*G2580</f>
        <v>4643702.6475000028</v>
      </c>
      <c r="AM2580" s="2">
        <f>+AF2580*G2580</f>
        <v>11609256.618750004</v>
      </c>
      <c r="AN2580" s="155">
        <f>SUM(AK2580:AM2580)</f>
        <v>49422263.891250022</v>
      </c>
      <c r="AQ2580" s="145" t="s">
        <v>525</v>
      </c>
      <c r="AU2580" s="8" t="str">
        <f>+K2580</f>
        <v>Bao gồm</v>
      </c>
      <c r="AV2580" s="8">
        <f>+L2580</f>
        <v>152467.50000000006</v>
      </c>
      <c r="AW2580" s="2">
        <f>+M2580</f>
        <v>152467.50000000006</v>
      </c>
      <c r="AX2580" s="8">
        <f>F2580*AW2580</f>
        <v>33169304.625000015</v>
      </c>
      <c r="AY2580" s="8">
        <f>IF(AQ2580="CT",7%,5%)*AX2580</f>
        <v>2321851.3237500014</v>
      </c>
      <c r="AZ2580" s="8">
        <f>AX2580*2%</f>
        <v>663386.09250000026</v>
      </c>
      <c r="BA2580" s="8">
        <f>IF(BB2580&gt;0,0,AX2580*5%)</f>
        <v>0</v>
      </c>
      <c r="BB2580" s="8">
        <f>(AX2580-BG2580)*35%</f>
        <v>11609256.618750004</v>
      </c>
      <c r="BC2580" s="8">
        <f>+AX2580+AY2580+AZ2580+BA2580+BB2580</f>
        <v>47763798.660000026</v>
      </c>
      <c r="BD2580" s="8">
        <f>AX2580-AT2580</f>
        <v>33169304.625000015</v>
      </c>
      <c r="BE2580" s="2"/>
      <c r="BH2580" s="2"/>
    </row>
    <row r="2581" spans="1:60" ht="34" hidden="1" outlineLevel="1" x14ac:dyDescent="0.2">
      <c r="B2581" s="82">
        <v>40</v>
      </c>
      <c r="C2581" s="144" t="s">
        <v>134</v>
      </c>
      <c r="D2581" s="144"/>
      <c r="E2581" s="82" t="s">
        <v>52</v>
      </c>
      <c r="F2581" s="143">
        <v>127.746</v>
      </c>
      <c r="G2581" s="142">
        <f>+[2]THKL!F2590</f>
        <v>127.746</v>
      </c>
      <c r="H2581" s="132"/>
      <c r="I2581" s="132"/>
      <c r="J2581" s="132"/>
      <c r="K2581" s="156" t="str">
        <f>$K$179</f>
        <v>Bao gồm</v>
      </c>
      <c r="L2581" s="157">
        <f>$L$179</f>
        <v>152467.50000000006</v>
      </c>
      <c r="M2581" s="157">
        <f>SUM(K2581:L2581)</f>
        <v>152467.50000000006</v>
      </c>
      <c r="N2581" s="83">
        <f>IF(V2581&lt;&gt;"VTC VHm",_xlfn.XLOOKUP(Z2581,$AC$4015:$AC$4035,$AD$4015:$AD$4035,0)*M2581,_xlfn.XLOOKUP(Z2581,$AC$4015:$AC$4035,$AD$4015:$AD$4035,0)*L2581)</f>
        <v>53363.625000000015</v>
      </c>
      <c r="O2581" s="83">
        <f>IF(V2581&lt;&gt;"VTC VHm",_xlfn.XLOOKUP(Z2581,$AC$4015:$AC$4035,$AE$4015:$AE$4035,0)*M2581,_xlfn.XLOOKUP(Z2581,$AC$4015:$AC$4035,$AE$4015:$AE$4035,0)*L2581)</f>
        <v>0</v>
      </c>
      <c r="P2581" s="83">
        <f>SUM(N2581:O2581)</f>
        <v>53363.625000000015</v>
      </c>
      <c r="Q2581" s="157">
        <f>M2581*G2581</f>
        <v>19477113.255000006</v>
      </c>
      <c r="R2581" s="157">
        <f>G2581*P2581</f>
        <v>6816989.6392500019</v>
      </c>
      <c r="S2581" s="83">
        <f>SUM(Q2581:R2581)</f>
        <v>26294102.894250009</v>
      </c>
      <c r="T2581" s="165" t="s">
        <v>100</v>
      </c>
      <c r="U2581" s="132"/>
      <c r="V2581" s="132"/>
      <c r="W2581" s="132"/>
      <c r="X2581" s="44" t="s">
        <v>33</v>
      </c>
      <c r="Y2581" s="44"/>
      <c r="Z2581" s="44" t="s">
        <v>16</v>
      </c>
      <c r="AA2581" s="44" t="s">
        <v>80</v>
      </c>
      <c r="AB2581" s="2">
        <v>113207.11687079778</v>
      </c>
      <c r="AC2581" s="2">
        <v>14461756.351776931</v>
      </c>
      <c r="AD2581" s="2">
        <f>+M2581</f>
        <v>152467.50000000006</v>
      </c>
      <c r="AE2581" s="2">
        <f>+AD2581*14%</f>
        <v>21345.450000000012</v>
      </c>
      <c r="AF2581" s="155">
        <f>+AD2581*35%</f>
        <v>53363.625000000015</v>
      </c>
      <c r="AG2581" s="2">
        <f>+AD2581*F2581</f>
        <v>19477113.255000006</v>
      </c>
      <c r="AH2581" s="2">
        <f>+AE2581*F2581</f>
        <v>2726795.8557000016</v>
      </c>
      <c r="AI2581" s="2">
        <f>+AF2581*F2581</f>
        <v>6816989.6392500019</v>
      </c>
      <c r="AJ2581" s="2">
        <f>SUM(AG2581:AI2581)</f>
        <v>29020898.74995001</v>
      </c>
      <c r="AK2581" s="2">
        <f>+AD2581*G2581</f>
        <v>19477113.255000006</v>
      </c>
      <c r="AL2581" s="2">
        <f>+AE2581*G2581</f>
        <v>2726795.8557000016</v>
      </c>
      <c r="AM2581" s="2">
        <f>+AF2581*G2581</f>
        <v>6816989.6392500019</v>
      </c>
      <c r="AN2581" s="155">
        <f>SUM(AK2581:AM2581)</f>
        <v>29020898.74995001</v>
      </c>
      <c r="AQ2581" s="145" t="s">
        <v>525</v>
      </c>
      <c r="AU2581" s="8" t="str">
        <f>+K2581</f>
        <v>Bao gồm</v>
      </c>
      <c r="AV2581" s="8">
        <f>+L2581</f>
        <v>152467.50000000006</v>
      </c>
      <c r="AW2581" s="2">
        <f>+M2581</f>
        <v>152467.50000000006</v>
      </c>
      <c r="AX2581" s="8">
        <f>F2581*AW2581</f>
        <v>19477113.255000006</v>
      </c>
      <c r="AY2581" s="8">
        <f>IF(AQ2581="CT",7%,5%)*AX2581</f>
        <v>1363397.9278500006</v>
      </c>
      <c r="AZ2581" s="8">
        <f>AX2581*2%</f>
        <v>389542.26510000014</v>
      </c>
      <c r="BA2581" s="8">
        <f>IF(BB2581&gt;0,0,AX2581*5%)</f>
        <v>0</v>
      </c>
      <c r="BB2581" s="8">
        <f>(AX2581-BG2581)*35%</f>
        <v>6816989.6392500019</v>
      </c>
      <c r="BC2581" s="8">
        <f>+AX2581+AY2581+AZ2581+BA2581+BB2581</f>
        <v>28047043.087200008</v>
      </c>
      <c r="BD2581" s="8">
        <f>AX2581-AT2581</f>
        <v>19477113.255000006</v>
      </c>
      <c r="BE2581" s="2"/>
      <c r="BH2581" s="2"/>
    </row>
    <row r="2582" spans="1:60" ht="17" hidden="1" outlineLevel="1" x14ac:dyDescent="0.2">
      <c r="B2582" s="82">
        <v>41</v>
      </c>
      <c r="C2582" s="144" t="s">
        <v>133</v>
      </c>
      <c r="D2582" s="144"/>
      <c r="E2582" s="82" t="s">
        <v>52</v>
      </c>
      <c r="F2582" s="143">
        <v>217.55</v>
      </c>
      <c r="G2582" s="142">
        <f>+[2]THKL!F2591</f>
        <v>217.55</v>
      </c>
      <c r="H2582" s="132"/>
      <c r="I2582" s="132"/>
      <c r="J2582" s="132"/>
      <c r="K2582" s="156" t="str">
        <f>$K$180</f>
        <v>Bao gồm</v>
      </c>
      <c r="L2582" s="157">
        <f>$L$180</f>
        <v>14905</v>
      </c>
      <c r="M2582" s="157">
        <f>SUM(K2582:L2582)</f>
        <v>14905</v>
      </c>
      <c r="N2582" s="83">
        <f>IF(V2582&lt;&gt;"VTC VHm",_xlfn.XLOOKUP(Z2582,$AC$4015:$AC$4035,$AD$4015:$AD$4035,0)*M2582,_xlfn.XLOOKUP(Z2582,$AC$4015:$AC$4035,$AD$4015:$AD$4035,0)*L2582)</f>
        <v>5216.75</v>
      </c>
      <c r="O2582" s="83">
        <f>IF(V2582&lt;&gt;"VTC VHm",_xlfn.XLOOKUP(Z2582,$AC$4015:$AC$4035,$AE$4015:$AE$4035,0)*M2582,_xlfn.XLOOKUP(Z2582,$AC$4015:$AC$4035,$AE$4015:$AE$4035,0)*L2582)</f>
        <v>0</v>
      </c>
      <c r="P2582" s="83">
        <f>SUM(N2582:O2582)</f>
        <v>5216.75</v>
      </c>
      <c r="Q2582" s="157">
        <f>M2582*G2582</f>
        <v>3242582.75</v>
      </c>
      <c r="R2582" s="157">
        <f>G2582*P2582</f>
        <v>1134903.9625000001</v>
      </c>
      <c r="S2582" s="83">
        <f>SUM(Q2582:R2582)</f>
        <v>4377486.7125000004</v>
      </c>
      <c r="T2582" s="156"/>
      <c r="U2582" s="132"/>
      <c r="V2582" s="132"/>
      <c r="W2582" s="132"/>
      <c r="X2582" s="44" t="s">
        <v>33</v>
      </c>
      <c r="Y2582" s="44"/>
      <c r="Z2582" s="44" t="s">
        <v>16</v>
      </c>
      <c r="AA2582" s="44" t="s">
        <v>80</v>
      </c>
      <c r="AB2582" s="2">
        <v>175823.80096875</v>
      </c>
      <c r="AC2582" s="2">
        <v>38250467.900751568</v>
      </c>
      <c r="AD2582" s="2">
        <f>+M2582</f>
        <v>14905</v>
      </c>
      <c r="AE2582" s="2">
        <f>+AD2582*14%</f>
        <v>2086.7000000000003</v>
      </c>
      <c r="AF2582" s="155">
        <f>+AD2582*35%</f>
        <v>5216.75</v>
      </c>
      <c r="AG2582" s="2">
        <f>+AD2582*F2582</f>
        <v>3242582.75</v>
      </c>
      <c r="AH2582" s="2">
        <f>+AE2582*F2582</f>
        <v>453961.58500000008</v>
      </c>
      <c r="AI2582" s="2">
        <f>+AF2582*F2582</f>
        <v>1134903.9625000001</v>
      </c>
      <c r="AJ2582" s="2">
        <f>SUM(AG2582:AI2582)</f>
        <v>4831448.2975000003</v>
      </c>
      <c r="AK2582" s="2">
        <f>+AD2582*G2582</f>
        <v>3242582.75</v>
      </c>
      <c r="AL2582" s="2">
        <f>+AE2582*G2582</f>
        <v>453961.58500000008</v>
      </c>
      <c r="AM2582" s="2">
        <f>+AF2582*G2582</f>
        <v>1134903.9625000001</v>
      </c>
      <c r="AN2582" s="155">
        <f>SUM(AK2582:AM2582)</f>
        <v>4831448.2975000003</v>
      </c>
      <c r="AQ2582" s="145" t="s">
        <v>525</v>
      </c>
      <c r="AU2582" s="8" t="str">
        <f>+K2582</f>
        <v>Bao gồm</v>
      </c>
      <c r="AV2582" s="8">
        <f>+L2582</f>
        <v>14905</v>
      </c>
      <c r="AW2582" s="2">
        <f>+M2582</f>
        <v>14905</v>
      </c>
      <c r="AX2582" s="8">
        <f>F2582*AW2582</f>
        <v>3242582.75</v>
      </c>
      <c r="AY2582" s="8">
        <f>IF(AQ2582="CT",7%,5%)*AX2582</f>
        <v>226980.79250000001</v>
      </c>
      <c r="AZ2582" s="8">
        <f>AX2582*2%</f>
        <v>64851.654999999999</v>
      </c>
      <c r="BA2582" s="8">
        <f>IF(BB2582&gt;0,0,AX2582*5%)</f>
        <v>0</v>
      </c>
      <c r="BB2582" s="8">
        <f>(AX2582-BG2582)*35%</f>
        <v>1134903.9624999999</v>
      </c>
      <c r="BC2582" s="8">
        <f>+AX2582+AY2582+AZ2582+BA2582+BB2582</f>
        <v>4669319.16</v>
      </c>
      <c r="BD2582" s="8">
        <f>AX2582-AT2582</f>
        <v>3242582.75</v>
      </c>
      <c r="BE2582" s="2"/>
      <c r="BH2582" s="2"/>
    </row>
    <row r="2583" spans="1:60" ht="34" hidden="1" outlineLevel="1" x14ac:dyDescent="0.2">
      <c r="B2583" s="82">
        <v>42</v>
      </c>
      <c r="C2583" s="144" t="s">
        <v>717</v>
      </c>
      <c r="D2583" s="144"/>
      <c r="E2583" s="82" t="s">
        <v>52</v>
      </c>
      <c r="F2583" s="143">
        <v>153.67699999999999</v>
      </c>
      <c r="G2583" s="142">
        <f>+[2]THKL!F2592</f>
        <v>153.67699999999999</v>
      </c>
      <c r="H2583" s="132"/>
      <c r="I2583" s="132"/>
      <c r="J2583" s="132"/>
      <c r="K2583" s="156">
        <f>$K$163</f>
        <v>198000</v>
      </c>
      <c r="L2583" s="157">
        <f>$L$152</f>
        <v>207031.93799999985</v>
      </c>
      <c r="M2583" s="157">
        <f>SUM(K2583:L2583)</f>
        <v>405031.93799999985</v>
      </c>
      <c r="N2583" s="83">
        <f>IF(V2583&lt;&gt;"VTC VHm",_xlfn.XLOOKUP(Z2583,$AC$4015:$AC$4035,$AD$4015:$AD$4035,0)*M2583,_xlfn.XLOOKUP(Z2583,$AC$4015:$AC$4035,$AD$4015:$AD$4035,0)*L2583)</f>
        <v>72461.178299999941</v>
      </c>
      <c r="O2583" s="83">
        <f>IF(V2583&lt;&gt;"VTC VHm",_xlfn.XLOOKUP(Z2583,$AC$4015:$AC$4035,$AE$4015:$AE$4035,0)*M2583,_xlfn.XLOOKUP(Z2583,$AC$4015:$AC$4035,$AE$4015:$AE$4035,0)*L2583)</f>
        <v>0</v>
      </c>
      <c r="P2583" s="83">
        <f>SUM(N2583:O2583)</f>
        <v>72461.178299999941</v>
      </c>
      <c r="Q2583" s="157">
        <f>M2583*G2583</f>
        <v>62244093.136025973</v>
      </c>
      <c r="R2583" s="157">
        <f>G2583*P2583</f>
        <v>11135616.49760909</v>
      </c>
      <c r="S2583" s="83">
        <f>SUM(Q2583:R2583)</f>
        <v>73379709.633635059</v>
      </c>
      <c r="T2583" s="156" t="s">
        <v>716</v>
      </c>
      <c r="U2583" s="132"/>
      <c r="V2583" s="82" t="s">
        <v>34</v>
      </c>
      <c r="W2583" s="132"/>
      <c r="X2583" s="44" t="s">
        <v>33</v>
      </c>
      <c r="Y2583" s="44"/>
      <c r="Z2583" s="44" t="s">
        <v>16</v>
      </c>
      <c r="AA2583" s="44" t="s">
        <v>80</v>
      </c>
      <c r="AB2583" s="2">
        <v>404088.85005416692</v>
      </c>
      <c r="AC2583" s="2">
        <v>62099162.209774204</v>
      </c>
      <c r="AD2583" s="2">
        <f>+M2583</f>
        <v>405031.93799999985</v>
      </c>
      <c r="AE2583" s="2">
        <f>+AD2583*14%</f>
        <v>56704.471319999982</v>
      </c>
      <c r="AF2583" s="155">
        <f>+AD2583*35%</f>
        <v>141761.17829999994</v>
      </c>
      <c r="AG2583" s="2">
        <f>+AD2583*F2583</f>
        <v>62244093.136025973</v>
      </c>
      <c r="AH2583" s="2">
        <f>+AE2583*F2583</f>
        <v>8714173.039043637</v>
      </c>
      <c r="AI2583" s="2">
        <f>+AF2583*F2583</f>
        <v>21785432.597609092</v>
      </c>
      <c r="AJ2583" s="2">
        <f>SUM(AG2583:AI2583)</f>
        <v>92743698.772678703</v>
      </c>
      <c r="AK2583" s="2">
        <f>+AD2583*G2583</f>
        <v>62244093.136025973</v>
      </c>
      <c r="AL2583" s="2">
        <f>+AE2583*G2583</f>
        <v>8714173.039043637</v>
      </c>
      <c r="AM2583" s="2">
        <f>+AF2583*G2583</f>
        <v>21785432.597609092</v>
      </c>
      <c r="AN2583" s="155">
        <f>SUM(AK2583:AM2583)</f>
        <v>92743698.772678703</v>
      </c>
      <c r="AQ2583" s="145" t="s">
        <v>525</v>
      </c>
      <c r="AU2583" s="8">
        <f>+K2583</f>
        <v>198000</v>
      </c>
      <c r="AV2583" s="8">
        <f>+L2583</f>
        <v>207031.93799999985</v>
      </c>
      <c r="AW2583" s="2">
        <f>+M2583</f>
        <v>405031.93799999985</v>
      </c>
      <c r="AX2583" s="8">
        <f>F2583*AW2583</f>
        <v>62244093.136025973</v>
      </c>
      <c r="AY2583" s="8">
        <f>IF(AQ2583="CT",7%,5%)*AX2583</f>
        <v>4357086.5195218185</v>
      </c>
      <c r="AZ2583" s="8">
        <f>AX2583*2%</f>
        <v>1244881.8627205195</v>
      </c>
      <c r="BA2583" s="8">
        <f>IF(BB2583&gt;0,0,AX2583*5%)</f>
        <v>0</v>
      </c>
      <c r="BB2583" s="8">
        <f>(AX2583-BG2583)*35%</f>
        <v>21785432.597609088</v>
      </c>
      <c r="BC2583" s="8">
        <f>+AX2583+AY2583+AZ2583+BA2583+BB2583</f>
        <v>89631494.115877405</v>
      </c>
      <c r="BD2583" s="8">
        <f>AX2583-AT2583</f>
        <v>62244093.136025973</v>
      </c>
      <c r="BE2583" s="2"/>
      <c r="BH2583" s="2"/>
    </row>
    <row r="2584" spans="1:60" ht="34" hidden="1" outlineLevel="1" x14ac:dyDescent="0.2">
      <c r="B2584" s="82">
        <v>43</v>
      </c>
      <c r="C2584" s="144" t="s">
        <v>715</v>
      </c>
      <c r="D2584" s="144"/>
      <c r="E2584" s="82" t="s">
        <v>52</v>
      </c>
      <c r="F2584" s="143">
        <v>1.75</v>
      </c>
      <c r="G2584" s="142">
        <f>+[2]THKL!F2593</f>
        <v>1.75</v>
      </c>
      <c r="H2584" s="132"/>
      <c r="I2584" s="132"/>
      <c r="J2584" s="132"/>
      <c r="K2584" s="156" t="str">
        <f>$K$165</f>
        <v>Bao gồm</v>
      </c>
      <c r="L2584" s="157">
        <f>$L$165</f>
        <v>2260000</v>
      </c>
      <c r="M2584" s="157">
        <f>SUM(K2584:L2584)</f>
        <v>2260000</v>
      </c>
      <c r="N2584" s="83">
        <f>IF(V2584&lt;&gt;"VTC VHm",_xlfn.XLOOKUP(Z2584,$AC$4015:$AC$4035,$AD$4015:$AD$4035,0)*M2584,_xlfn.XLOOKUP(Z2584,$AC$4015:$AC$4035,$AD$4015:$AD$4035,0)*L2584)</f>
        <v>113000</v>
      </c>
      <c r="O2584" s="83">
        <f>IF(V2584&lt;&gt;"VTC VHm",_xlfn.XLOOKUP(Z2584,$AC$4015:$AC$4035,$AE$4015:$AE$4035,0)*M2584,_xlfn.XLOOKUP(Z2584,$AC$4015:$AC$4035,$AE$4015:$AE$4035,0)*L2584)</f>
        <v>0</v>
      </c>
      <c r="P2584" s="83">
        <f>SUM(N2584:O2584)</f>
        <v>113000</v>
      </c>
      <c r="Q2584" s="157">
        <f>M2584*G2584</f>
        <v>3955000</v>
      </c>
      <c r="R2584" s="157">
        <f>G2584*P2584</f>
        <v>197750</v>
      </c>
      <c r="S2584" s="83">
        <f>SUM(Q2584:R2584)</f>
        <v>4152750</v>
      </c>
      <c r="T2584" s="156" t="s">
        <v>100</v>
      </c>
      <c r="U2584" s="132"/>
      <c r="V2584" s="132"/>
      <c r="W2584" s="132"/>
      <c r="X2584" s="44" t="s">
        <v>33</v>
      </c>
      <c r="Y2584" s="44"/>
      <c r="Z2584" s="44" t="s">
        <v>11</v>
      </c>
      <c r="AA2584" s="44" t="s">
        <v>80</v>
      </c>
      <c r="AB2584" s="2">
        <v>2337714.1818811591</v>
      </c>
      <c r="AC2584" s="2">
        <v>4090999.8182920283</v>
      </c>
      <c r="AD2584" s="2">
        <f>+M2584</f>
        <v>2260000</v>
      </c>
      <c r="AE2584" s="2">
        <f>+AD2584*14%</f>
        <v>316400.00000000006</v>
      </c>
      <c r="AF2584" s="155">
        <f>+AD2584*35%</f>
        <v>791000</v>
      </c>
      <c r="AG2584" s="2">
        <f>+AD2584*F2584</f>
        <v>3955000</v>
      </c>
      <c r="AH2584" s="2">
        <f>+AE2584*F2584</f>
        <v>553700.00000000012</v>
      </c>
      <c r="AI2584" s="2">
        <f>+AF2584*F2584</f>
        <v>1384250</v>
      </c>
      <c r="AJ2584" s="2">
        <f>SUM(AG2584:AI2584)</f>
        <v>5892950</v>
      </c>
      <c r="AK2584" s="2">
        <f>+AD2584*G2584</f>
        <v>3955000</v>
      </c>
      <c r="AL2584" s="2">
        <f>+AE2584*G2584</f>
        <v>553700.00000000012</v>
      </c>
      <c r="AM2584" s="2">
        <f>+AF2584*G2584</f>
        <v>1384250</v>
      </c>
      <c r="AN2584" s="155">
        <f>SUM(AK2584:AM2584)</f>
        <v>5892950</v>
      </c>
      <c r="AQ2584" s="145" t="s">
        <v>525</v>
      </c>
      <c r="AU2584" s="8" t="str">
        <f>+K2584</f>
        <v>Bao gồm</v>
      </c>
      <c r="AV2584" s="8">
        <f>+L2584</f>
        <v>2260000</v>
      </c>
      <c r="AW2584" s="2">
        <f>+M2584</f>
        <v>2260000</v>
      </c>
      <c r="AX2584" s="8">
        <f>F2584*AW2584</f>
        <v>3955000</v>
      </c>
      <c r="AY2584" s="8">
        <f>IF(AQ2584="CT",7%,5%)*AX2584</f>
        <v>276850</v>
      </c>
      <c r="AZ2584" s="8">
        <f>AX2584*2%</f>
        <v>79100</v>
      </c>
      <c r="BA2584" s="8">
        <f>IF(BB2584&gt;0,0,AX2584*5%)</f>
        <v>0</v>
      </c>
      <c r="BB2584" s="8">
        <f>(AX2584-BG2584)*35%</f>
        <v>1384250</v>
      </c>
      <c r="BC2584" s="8">
        <f>+AX2584+AY2584+AZ2584+BA2584+BB2584</f>
        <v>5695200</v>
      </c>
      <c r="BD2584" s="8">
        <f>AX2584-AT2584</f>
        <v>3955000</v>
      </c>
      <c r="BE2584" s="2"/>
      <c r="BH2584" s="2"/>
    </row>
    <row r="2585" spans="1:60" ht="34" hidden="1" outlineLevel="1" x14ac:dyDescent="0.2">
      <c r="B2585" s="82">
        <v>44</v>
      </c>
      <c r="C2585" s="144" t="s">
        <v>714</v>
      </c>
      <c r="D2585" s="144"/>
      <c r="E2585" s="82" t="s">
        <v>52</v>
      </c>
      <c r="F2585" s="143">
        <v>514.24599999999998</v>
      </c>
      <c r="G2585" s="142">
        <f>+[2]THKL!F2594</f>
        <v>514.24599999999998</v>
      </c>
      <c r="H2585" s="132"/>
      <c r="I2585" s="132"/>
      <c r="J2585" s="132"/>
      <c r="K2585" s="156">
        <f>$K$163</f>
        <v>198000</v>
      </c>
      <c r="L2585" s="157">
        <f>'[3]BDG (XD)'!$AA$1081</f>
        <v>263876.0280000004</v>
      </c>
      <c r="M2585" s="157">
        <f>SUM(K2585:L2585)</f>
        <v>461876.0280000004</v>
      </c>
      <c r="N2585" s="83">
        <f>IF(V2585&lt;&gt;"VTC VHm",_xlfn.XLOOKUP(Z2585,$AC$4015:$AC$4035,$AD$4015:$AD$4035,0)*M2585,_xlfn.XLOOKUP(Z2585,$AC$4015:$AC$4035,$AD$4015:$AD$4035,0)*L2585)</f>
        <v>92356.609800000137</v>
      </c>
      <c r="O2585" s="83">
        <f>IF(V2585&lt;&gt;"VTC VHm",_xlfn.XLOOKUP(Z2585,$AC$4015:$AC$4035,$AE$4015:$AE$4035,0)*M2585,_xlfn.XLOOKUP(Z2585,$AC$4015:$AC$4035,$AE$4015:$AE$4035,0)*L2585)</f>
        <v>0</v>
      </c>
      <c r="P2585" s="83">
        <f>SUM(N2585:O2585)</f>
        <v>92356.609800000137</v>
      </c>
      <c r="Q2585" s="157">
        <f>M2585*G2585</f>
        <v>237517899.89488819</v>
      </c>
      <c r="R2585" s="157">
        <f>G2585*P2585</f>
        <v>47494017.163210869</v>
      </c>
      <c r="S2585" s="83">
        <f>SUM(Q2585:R2585)</f>
        <v>285011917.05809903</v>
      </c>
      <c r="T2585" s="156" t="s">
        <v>716</v>
      </c>
      <c r="U2585" s="132"/>
      <c r="V2585" s="82" t="s">
        <v>34</v>
      </c>
      <c r="W2585" s="132"/>
      <c r="X2585" s="44" t="s">
        <v>33</v>
      </c>
      <c r="Y2585" s="44"/>
      <c r="Z2585" s="44" t="s">
        <v>16</v>
      </c>
      <c r="AA2585" s="44" t="s">
        <v>80</v>
      </c>
      <c r="AB2585" s="2">
        <v>470965.1079283891</v>
      </c>
      <c r="AC2585" s="2">
        <v>242191922.89174238</v>
      </c>
      <c r="AD2585" s="2">
        <f>+M2585</f>
        <v>461876.0280000004</v>
      </c>
      <c r="AE2585" s="2">
        <f>+AD2585*14%</f>
        <v>64662.64392000006</v>
      </c>
      <c r="AF2585" s="155">
        <f>+AD2585*35%</f>
        <v>161656.60980000012</v>
      </c>
      <c r="AG2585" s="2">
        <f>+AD2585*F2585</f>
        <v>237517899.89488819</v>
      </c>
      <c r="AH2585" s="2">
        <f>+AE2585*F2585</f>
        <v>33252505.985284351</v>
      </c>
      <c r="AI2585" s="2">
        <f>+AF2585*F2585</f>
        <v>83131264.963210866</v>
      </c>
      <c r="AJ2585" s="2">
        <f>SUM(AG2585:AI2585)</f>
        <v>353901670.84338343</v>
      </c>
      <c r="AK2585" s="2">
        <f>+AD2585*G2585</f>
        <v>237517899.89488819</v>
      </c>
      <c r="AL2585" s="2">
        <f>+AE2585*G2585</f>
        <v>33252505.985284351</v>
      </c>
      <c r="AM2585" s="2">
        <f>+AF2585*G2585</f>
        <v>83131264.963210866</v>
      </c>
      <c r="AN2585" s="155">
        <f>SUM(AK2585:AM2585)</f>
        <v>353901670.84338343</v>
      </c>
      <c r="AQ2585" s="145" t="s">
        <v>525</v>
      </c>
      <c r="AU2585" s="8">
        <f>+K2585</f>
        <v>198000</v>
      </c>
      <c r="AV2585" s="8">
        <f>+L2585</f>
        <v>263876.0280000004</v>
      </c>
      <c r="AW2585" s="2">
        <f>+M2585</f>
        <v>461876.0280000004</v>
      </c>
      <c r="AX2585" s="8">
        <f>F2585*AW2585</f>
        <v>237517899.89488819</v>
      </c>
      <c r="AY2585" s="8">
        <f>IF(AQ2585="CT",7%,5%)*AX2585</f>
        <v>16626252.992642175</v>
      </c>
      <c r="AZ2585" s="8">
        <f>AX2585*2%</f>
        <v>4750357.9978977637</v>
      </c>
      <c r="BA2585" s="8">
        <f>IF(BB2585&gt;0,0,AX2585*5%)</f>
        <v>0</v>
      </c>
      <c r="BB2585" s="8">
        <f>(AX2585-BG2585)*35%</f>
        <v>83131264.963210866</v>
      </c>
      <c r="BC2585" s="8">
        <f>+AX2585+AY2585+AZ2585+BA2585+BB2585</f>
        <v>342025775.84863901</v>
      </c>
      <c r="BD2585" s="8">
        <f>AX2585-AT2585</f>
        <v>237517899.89488819</v>
      </c>
      <c r="BE2585" s="2"/>
      <c r="BH2585" s="2"/>
    </row>
    <row r="2586" spans="1:60" ht="17" hidden="1" outlineLevel="1" x14ac:dyDescent="0.2">
      <c r="B2586" s="82">
        <v>45</v>
      </c>
      <c r="C2586" s="144" t="s">
        <v>880</v>
      </c>
      <c r="D2586" s="144"/>
      <c r="E2586" s="82" t="s">
        <v>52</v>
      </c>
      <c r="F2586" s="143">
        <v>153.67699999999999</v>
      </c>
      <c r="G2586" s="142">
        <f>+[2]THKL!F2595</f>
        <v>153.67699999999999</v>
      </c>
      <c r="H2586" s="132"/>
      <c r="I2586" s="132"/>
      <c r="J2586" s="132"/>
      <c r="K2586" s="156" t="str">
        <f>$K$172</f>
        <v>Bao gồm</v>
      </c>
      <c r="L2586" s="157">
        <f>$L$172</f>
        <v>211081.00000000026</v>
      </c>
      <c r="M2586" s="157">
        <f>SUM(K2586:L2586)</f>
        <v>211081.00000000026</v>
      </c>
      <c r="N2586" s="83">
        <f>IF(V2586&lt;&gt;"VTC VHm",_xlfn.XLOOKUP(Z2586,$AC$4015:$AC$4035,$AD$4015:$AD$4035,0)*M2586,_xlfn.XLOOKUP(Z2586,$AC$4015:$AC$4035,$AD$4015:$AD$4035,0)*L2586)</f>
        <v>73878.350000000093</v>
      </c>
      <c r="O2586" s="83">
        <f>IF(V2586&lt;&gt;"VTC VHm",_xlfn.XLOOKUP(Z2586,$AC$4015:$AC$4035,$AE$4015:$AE$4035,0)*M2586,_xlfn.XLOOKUP(Z2586,$AC$4015:$AC$4035,$AE$4015:$AE$4035,0)*L2586)</f>
        <v>0</v>
      </c>
      <c r="P2586" s="83">
        <f>SUM(N2586:O2586)</f>
        <v>73878.350000000093</v>
      </c>
      <c r="Q2586" s="157">
        <f>M2586*G2586</f>
        <v>32438294.837000038</v>
      </c>
      <c r="R2586" s="157">
        <f>G2586*P2586</f>
        <v>11353403.192950014</v>
      </c>
      <c r="S2586" s="83">
        <f>SUM(Q2586:R2586)</f>
        <v>43791698.029950052</v>
      </c>
      <c r="T2586" s="156" t="s">
        <v>50</v>
      </c>
      <c r="U2586" s="132"/>
      <c r="V2586" s="132"/>
      <c r="W2586" s="132"/>
      <c r="X2586" s="44" t="s">
        <v>33</v>
      </c>
      <c r="Y2586" s="44"/>
      <c r="Z2586" s="44" t="s">
        <v>14</v>
      </c>
      <c r="AA2586" s="44" t="s">
        <v>80</v>
      </c>
      <c r="AB2586" s="2">
        <v>326833.02294761251</v>
      </c>
      <c r="AC2586" s="2">
        <v>50226718.467520244</v>
      </c>
      <c r="AD2586" s="2">
        <f>+M2586</f>
        <v>211081.00000000026</v>
      </c>
      <c r="AE2586" s="2">
        <f>+AD2586*14%</f>
        <v>29551.34000000004</v>
      </c>
      <c r="AF2586" s="155">
        <f>+AD2586*35%</f>
        <v>73878.350000000093</v>
      </c>
      <c r="AG2586" s="2">
        <f>+AD2586*F2586</f>
        <v>32438294.837000038</v>
      </c>
      <c r="AH2586" s="2">
        <f>+AE2586*F2586</f>
        <v>4541361.2771800058</v>
      </c>
      <c r="AI2586" s="2">
        <f>+AF2586*F2586</f>
        <v>11353403.192950014</v>
      </c>
      <c r="AJ2586" s="2">
        <f>SUM(AG2586:AI2586)</f>
        <v>48333059.307130054</v>
      </c>
      <c r="AK2586" s="2">
        <f>+AD2586*G2586</f>
        <v>32438294.837000038</v>
      </c>
      <c r="AL2586" s="2">
        <f>+AE2586*G2586</f>
        <v>4541361.2771800058</v>
      </c>
      <c r="AM2586" s="2">
        <f>+AF2586*G2586</f>
        <v>11353403.192950014</v>
      </c>
      <c r="AN2586" s="155">
        <f>SUM(AK2586:AM2586)</f>
        <v>48333059.307130054</v>
      </c>
      <c r="AQ2586" s="145" t="s">
        <v>525</v>
      </c>
      <c r="AU2586" s="8" t="str">
        <f>+K2586</f>
        <v>Bao gồm</v>
      </c>
      <c r="AV2586" s="8">
        <f>+L2586</f>
        <v>211081.00000000026</v>
      </c>
      <c r="AW2586" s="2">
        <f>+M2586</f>
        <v>211081.00000000026</v>
      </c>
      <c r="AX2586" s="8">
        <f>F2586*AW2586</f>
        <v>32438294.837000038</v>
      </c>
      <c r="AY2586" s="8">
        <f>IF(AQ2586="CT",7%,5%)*AX2586</f>
        <v>2270680.6385900029</v>
      </c>
      <c r="AZ2586" s="8">
        <f>AX2586*2%</f>
        <v>648765.89674000081</v>
      </c>
      <c r="BA2586" s="8">
        <f>IF(BB2586&gt;0,0,AX2586*5%)</f>
        <v>0</v>
      </c>
      <c r="BB2586" s="8">
        <f>(AX2586-BG2586)*35%</f>
        <v>11353403.192950012</v>
      </c>
      <c r="BC2586" s="8">
        <f>+AX2586+AY2586+AZ2586+BA2586+BB2586</f>
        <v>46711144.565280057</v>
      </c>
      <c r="BD2586" s="8">
        <f>AX2586-AT2586</f>
        <v>32438294.837000038</v>
      </c>
      <c r="BE2586" s="2"/>
      <c r="BH2586" s="2"/>
    </row>
    <row r="2587" spans="1:60" ht="17" hidden="1" outlineLevel="1" x14ac:dyDescent="0.2">
      <c r="B2587" s="82">
        <v>46</v>
      </c>
      <c r="C2587" s="144" t="s">
        <v>725</v>
      </c>
      <c r="D2587" s="144"/>
      <c r="E2587" s="82" t="s">
        <v>52</v>
      </c>
      <c r="F2587" s="143">
        <v>153.67699999999999</v>
      </c>
      <c r="G2587" s="142">
        <f>+[2]THKL!F2596</f>
        <v>153.67699999999999</v>
      </c>
      <c r="H2587" s="132"/>
      <c r="I2587" s="132"/>
      <c r="J2587" s="132"/>
      <c r="K2587" s="156" t="str">
        <f>$K$129</f>
        <v>Bao gồm</v>
      </c>
      <c r="L2587" s="244">
        <f>$L$129</f>
        <v>21438.4656</v>
      </c>
      <c r="M2587" s="157">
        <f>SUM(K2587:L2587)</f>
        <v>21438.4656</v>
      </c>
      <c r="N2587" s="83">
        <f>IF(V2587&lt;&gt;"VTC VHm",_xlfn.XLOOKUP(Z2587,$AC$4015:$AC$4035,$AD$4015:$AD$4035,0)*M2587,_xlfn.XLOOKUP(Z2587,$AC$4015:$AC$4035,$AD$4015:$AD$4035,0)*L2587)</f>
        <v>7503.4629599999989</v>
      </c>
      <c r="O2587" s="83">
        <f>IF(V2587&lt;&gt;"VTC VHm",_xlfn.XLOOKUP(Z2587,$AC$4015:$AC$4035,$AE$4015:$AE$4035,0)*M2587,_xlfn.XLOOKUP(Z2587,$AC$4015:$AC$4035,$AE$4015:$AE$4035,0)*L2587)</f>
        <v>0</v>
      </c>
      <c r="P2587" s="83">
        <f>SUM(N2587:O2587)</f>
        <v>7503.4629599999989</v>
      </c>
      <c r="Q2587" s="157">
        <f>M2587*G2587</f>
        <v>3294599.0780111998</v>
      </c>
      <c r="R2587" s="157">
        <f>G2587*P2587</f>
        <v>1153109.6773039198</v>
      </c>
      <c r="S2587" s="83">
        <f>SUM(Q2587:R2587)</f>
        <v>4447708.7553151194</v>
      </c>
      <c r="T2587" s="165" t="s">
        <v>100</v>
      </c>
      <c r="U2587" s="132"/>
      <c r="V2587" s="132"/>
      <c r="W2587" s="132"/>
      <c r="X2587" s="44" t="s">
        <v>33</v>
      </c>
      <c r="Y2587" s="44"/>
      <c r="Z2587" s="44" t="s">
        <v>14</v>
      </c>
      <c r="AA2587" s="44" t="s">
        <v>80</v>
      </c>
      <c r="AB2587" s="2">
        <v>48568.255241112754</v>
      </c>
      <c r="AC2587" s="2">
        <v>7463823.7606884846</v>
      </c>
      <c r="AD2587" s="2">
        <f>+M2587</f>
        <v>21438.4656</v>
      </c>
      <c r="AE2587" s="2">
        <f>+AD2587*14%</f>
        <v>3001.3851840000002</v>
      </c>
      <c r="AF2587" s="155">
        <f>+AD2587*35%</f>
        <v>7503.4629599999989</v>
      </c>
      <c r="AG2587" s="2">
        <f>+AD2587*F2587</f>
        <v>3294599.0780111998</v>
      </c>
      <c r="AH2587" s="2">
        <f>+AE2587*F2587</f>
        <v>461243.87092156801</v>
      </c>
      <c r="AI2587" s="2">
        <f>+AF2587*F2587</f>
        <v>1153109.6773039198</v>
      </c>
      <c r="AJ2587" s="2">
        <f>SUM(AG2587:AI2587)</f>
        <v>4908952.6262366874</v>
      </c>
      <c r="AK2587" s="2">
        <f>+AD2587*G2587</f>
        <v>3294599.0780111998</v>
      </c>
      <c r="AL2587" s="2">
        <f>+AE2587*G2587</f>
        <v>461243.87092156801</v>
      </c>
      <c r="AM2587" s="2">
        <f>+AF2587*G2587</f>
        <v>1153109.6773039198</v>
      </c>
      <c r="AN2587" s="155">
        <f>SUM(AK2587:AM2587)</f>
        <v>4908952.6262366874</v>
      </c>
      <c r="AQ2587" s="145" t="s">
        <v>525</v>
      </c>
      <c r="AU2587" s="8" t="str">
        <f>+K2587</f>
        <v>Bao gồm</v>
      </c>
      <c r="AV2587" s="8">
        <f>+L2587</f>
        <v>21438.4656</v>
      </c>
      <c r="AW2587" s="2">
        <f>+M2587</f>
        <v>21438.4656</v>
      </c>
      <c r="AX2587" s="8">
        <f>F2587*AW2587</f>
        <v>3294599.0780111998</v>
      </c>
      <c r="AY2587" s="8">
        <f>IF(AQ2587="CT",7%,5%)*AX2587</f>
        <v>230621.93546078401</v>
      </c>
      <c r="AZ2587" s="8">
        <f>AX2587*2%</f>
        <v>65891.981560223998</v>
      </c>
      <c r="BA2587" s="8">
        <f>IF(BB2587&gt;0,0,AX2587*5%)</f>
        <v>0</v>
      </c>
      <c r="BB2587" s="8">
        <f>(AX2587-BG2587)*35%</f>
        <v>1153109.6773039198</v>
      </c>
      <c r="BC2587" s="8">
        <f>+AX2587+AY2587+AZ2587+BA2587+BB2587</f>
        <v>4744222.6723361276</v>
      </c>
      <c r="BD2587" s="8">
        <f>AX2587-AT2587</f>
        <v>3294599.0780111998</v>
      </c>
      <c r="BE2587" s="2"/>
      <c r="BH2587" s="2"/>
    </row>
    <row r="2588" spans="1:60" ht="34" hidden="1" outlineLevel="1" x14ac:dyDescent="0.2">
      <c r="B2588" s="82">
        <v>47</v>
      </c>
      <c r="C2588" s="144" t="s">
        <v>710</v>
      </c>
      <c r="D2588" s="144"/>
      <c r="E2588" s="82" t="s">
        <v>52</v>
      </c>
      <c r="F2588" s="143">
        <v>153.67699999999999</v>
      </c>
      <c r="G2588" s="142">
        <f>+[2]THKL!F2597</f>
        <v>153.67699999999999</v>
      </c>
      <c r="H2588" s="132"/>
      <c r="I2588" s="132"/>
      <c r="J2588" s="132"/>
      <c r="K2588" s="156" t="str">
        <f>$K$131</f>
        <v>Bao gồm</v>
      </c>
      <c r="L2588" s="157">
        <f>$L$131</f>
        <v>41916.36</v>
      </c>
      <c r="M2588" s="157">
        <f>SUM(K2588:L2588)</f>
        <v>41916.36</v>
      </c>
      <c r="N2588" s="83">
        <f>IF(V2588&lt;&gt;"VTC VHm",_xlfn.XLOOKUP(Z2588,$AC$4015:$AC$4035,$AD$4015:$AD$4035,0)*M2588,_xlfn.XLOOKUP(Z2588,$AC$4015:$AC$4035,$AD$4015:$AD$4035,0)*L2588)</f>
        <v>14670.725999999999</v>
      </c>
      <c r="O2588" s="83">
        <f>IF(V2588&lt;&gt;"VTC VHm",_xlfn.XLOOKUP(Z2588,$AC$4015:$AC$4035,$AE$4015:$AE$4035,0)*M2588,_xlfn.XLOOKUP(Z2588,$AC$4015:$AC$4035,$AE$4015:$AE$4035,0)*L2588)</f>
        <v>0</v>
      </c>
      <c r="P2588" s="83">
        <f>SUM(N2588:O2588)</f>
        <v>14670.725999999999</v>
      </c>
      <c r="Q2588" s="157">
        <f>M2588*G2588</f>
        <v>6441580.45572</v>
      </c>
      <c r="R2588" s="157">
        <f>G2588*P2588</f>
        <v>2254553.1595019996</v>
      </c>
      <c r="S2588" s="83">
        <f>SUM(Q2588:R2588)</f>
        <v>8696133.6152219996</v>
      </c>
      <c r="T2588" s="156" t="s">
        <v>50</v>
      </c>
      <c r="U2588" s="132"/>
      <c r="V2588" s="132"/>
      <c r="W2588" s="132"/>
      <c r="X2588" s="44" t="s">
        <v>33</v>
      </c>
      <c r="Y2588" s="44"/>
      <c r="Z2588" s="44" t="s">
        <v>14</v>
      </c>
      <c r="AA2588" s="44" t="s">
        <v>80</v>
      </c>
      <c r="AB2588" s="2">
        <v>102887.81838657794</v>
      </c>
      <c r="AC2588" s="2">
        <v>15811491.266194139</v>
      </c>
      <c r="AD2588" s="2">
        <f>+M2588</f>
        <v>41916.36</v>
      </c>
      <c r="AE2588" s="2">
        <f>+AD2588*14%</f>
        <v>5868.2904000000008</v>
      </c>
      <c r="AF2588" s="155">
        <f>+AD2588*35%</f>
        <v>14670.725999999999</v>
      </c>
      <c r="AG2588" s="2">
        <f>+AD2588*F2588</f>
        <v>6441580.45572</v>
      </c>
      <c r="AH2588" s="2">
        <f>+AE2588*F2588</f>
        <v>901821.26380080008</v>
      </c>
      <c r="AI2588" s="2">
        <f>+AF2588*F2588</f>
        <v>2254553.1595019996</v>
      </c>
      <c r="AJ2588" s="2">
        <f>SUM(AG2588:AI2588)</f>
        <v>9597954.8790227994</v>
      </c>
      <c r="AK2588" s="2">
        <f>+AD2588*G2588</f>
        <v>6441580.45572</v>
      </c>
      <c r="AL2588" s="2">
        <f>+AE2588*G2588</f>
        <v>901821.26380080008</v>
      </c>
      <c r="AM2588" s="2">
        <f>+AF2588*G2588</f>
        <v>2254553.1595019996</v>
      </c>
      <c r="AN2588" s="155">
        <f>SUM(AK2588:AM2588)</f>
        <v>9597954.8790227994</v>
      </c>
      <c r="AQ2588" s="145" t="s">
        <v>525</v>
      </c>
      <c r="AU2588" s="8" t="str">
        <f>+K2588</f>
        <v>Bao gồm</v>
      </c>
      <c r="AV2588" s="8">
        <f>+L2588</f>
        <v>41916.36</v>
      </c>
      <c r="AW2588" s="2">
        <f>+M2588</f>
        <v>41916.36</v>
      </c>
      <c r="AX2588" s="8">
        <f>F2588*AW2588</f>
        <v>6441580.45572</v>
      </c>
      <c r="AY2588" s="8">
        <f>IF(AQ2588="CT",7%,5%)*AX2588</f>
        <v>450910.63190040004</v>
      </c>
      <c r="AZ2588" s="8">
        <f>AX2588*2%</f>
        <v>128831.60911440001</v>
      </c>
      <c r="BA2588" s="8">
        <f>IF(BB2588&gt;0,0,AX2588*5%)</f>
        <v>0</v>
      </c>
      <c r="BB2588" s="8">
        <f>(AX2588-BG2588)*35%</f>
        <v>2254553.1595019996</v>
      </c>
      <c r="BC2588" s="8">
        <f>+AX2588+AY2588+AZ2588+BA2588+BB2588</f>
        <v>9275875.8562368006</v>
      </c>
      <c r="BD2588" s="8">
        <f>AX2588-AT2588</f>
        <v>6441580.45572</v>
      </c>
      <c r="BE2588" s="2"/>
      <c r="BH2588" s="2"/>
    </row>
    <row r="2589" spans="1:60" ht="17" hidden="1" outlineLevel="1" x14ac:dyDescent="0.2">
      <c r="B2589" s="82">
        <v>48</v>
      </c>
      <c r="C2589" s="144" t="s">
        <v>709</v>
      </c>
      <c r="D2589" s="144"/>
      <c r="E2589" s="82" t="s">
        <v>85</v>
      </c>
      <c r="F2589" s="143">
        <v>20</v>
      </c>
      <c r="G2589" s="142">
        <f>+[2]THKL!F2598</f>
        <v>20</v>
      </c>
      <c r="H2589" s="132"/>
      <c r="I2589" s="132"/>
      <c r="J2589" s="132"/>
      <c r="K2589" s="156" t="str">
        <f>$K$187</f>
        <v>Bao gồm</v>
      </c>
      <c r="L2589" s="157">
        <f>$L$187</f>
        <v>295200</v>
      </c>
      <c r="M2589" s="157">
        <f>SUM(K2589:L2589)</f>
        <v>295200</v>
      </c>
      <c r="N2589" s="83">
        <f>IF(V2589&lt;&gt;"VTC VHm",_xlfn.XLOOKUP(Z2589,$AC$4015:$AC$4035,$AD$4015:$AD$4035,0)*M2589,_xlfn.XLOOKUP(Z2589,$AC$4015:$AC$4035,$AD$4015:$AD$4035,0)*L2589)</f>
        <v>103320</v>
      </c>
      <c r="O2589" s="83">
        <f>IF(V2589&lt;&gt;"VTC VHm",_xlfn.XLOOKUP(Z2589,$AC$4015:$AC$4035,$AE$4015:$AE$4035,0)*M2589,_xlfn.XLOOKUP(Z2589,$AC$4015:$AC$4035,$AE$4015:$AE$4035,0)*L2589)</f>
        <v>0</v>
      </c>
      <c r="P2589" s="83">
        <f>SUM(N2589:O2589)</f>
        <v>103320</v>
      </c>
      <c r="Q2589" s="157">
        <f>M2589*G2589</f>
        <v>5904000</v>
      </c>
      <c r="R2589" s="157">
        <f>G2589*P2589</f>
        <v>2066400</v>
      </c>
      <c r="S2589" s="83">
        <f>SUM(Q2589:R2589)</f>
        <v>7970400</v>
      </c>
      <c r="T2589" s="156" t="s">
        <v>50</v>
      </c>
      <c r="U2589" s="132"/>
      <c r="V2589" s="132"/>
      <c r="W2589" s="132"/>
      <c r="X2589" s="44" t="s">
        <v>33</v>
      </c>
      <c r="Y2589" s="44"/>
      <c r="Z2589" s="44" t="s">
        <v>14</v>
      </c>
      <c r="AA2589" s="44" t="s">
        <v>80</v>
      </c>
      <c r="AB2589" s="2">
        <v>148040.81300249998</v>
      </c>
      <c r="AC2589" s="2">
        <v>2960816.2600499997</v>
      </c>
      <c r="AD2589" s="2">
        <f>+M2589</f>
        <v>295200</v>
      </c>
      <c r="AE2589" s="2">
        <f>+AD2589*14%</f>
        <v>41328.000000000007</v>
      </c>
      <c r="AF2589" s="155">
        <f>+AD2589*35%</f>
        <v>103320</v>
      </c>
      <c r="AG2589" s="2">
        <f>+AD2589*F2589</f>
        <v>5904000</v>
      </c>
      <c r="AH2589" s="2">
        <f>+AE2589*F2589</f>
        <v>826560.00000000012</v>
      </c>
      <c r="AI2589" s="2">
        <f>+AF2589*F2589</f>
        <v>2066400</v>
      </c>
      <c r="AJ2589" s="2">
        <f>SUM(AG2589:AI2589)</f>
        <v>8796960</v>
      </c>
      <c r="AK2589" s="2">
        <f>+AD2589*G2589</f>
        <v>5904000</v>
      </c>
      <c r="AL2589" s="2">
        <f>+AE2589*G2589</f>
        <v>826560.00000000012</v>
      </c>
      <c r="AM2589" s="2">
        <f>+AF2589*G2589</f>
        <v>2066400</v>
      </c>
      <c r="AN2589" s="155">
        <f>SUM(AK2589:AM2589)</f>
        <v>8796960</v>
      </c>
      <c r="AQ2589" s="145" t="s">
        <v>525</v>
      </c>
      <c r="AU2589" s="8" t="str">
        <f>+K2589</f>
        <v>Bao gồm</v>
      </c>
      <c r="AV2589" s="8">
        <f>+L2589</f>
        <v>295200</v>
      </c>
      <c r="AW2589" s="2">
        <f>+M2589</f>
        <v>295200</v>
      </c>
      <c r="AX2589" s="8">
        <f>F2589*AW2589</f>
        <v>5904000</v>
      </c>
      <c r="AY2589" s="8">
        <f>IF(AQ2589="CT",7%,5%)*AX2589</f>
        <v>413280.00000000006</v>
      </c>
      <c r="AZ2589" s="8">
        <f>AX2589*2%</f>
        <v>118080</v>
      </c>
      <c r="BA2589" s="8">
        <f>IF(BB2589&gt;0,0,AX2589*5%)</f>
        <v>0</v>
      </c>
      <c r="BB2589" s="8">
        <f>(AX2589-BG2589)*35%</f>
        <v>2066399.9999999998</v>
      </c>
      <c r="BC2589" s="8">
        <f>+AX2589+AY2589+AZ2589+BA2589+BB2589</f>
        <v>8501760</v>
      </c>
      <c r="BD2589" s="8">
        <f>AX2589-AT2589</f>
        <v>5904000</v>
      </c>
      <c r="BE2589" s="2"/>
      <c r="BH2589" s="2"/>
    </row>
    <row r="2590" spans="1:60" ht="17" hidden="1" outlineLevel="1" x14ac:dyDescent="0.2">
      <c r="B2590" s="82">
        <v>49</v>
      </c>
      <c r="C2590" s="144" t="s">
        <v>708</v>
      </c>
      <c r="D2590" s="144"/>
      <c r="E2590" s="82" t="s">
        <v>52</v>
      </c>
      <c r="F2590" s="143">
        <v>85.778000000000006</v>
      </c>
      <c r="G2590" s="142">
        <f>+[2]THKL!F2599</f>
        <v>85.778000000000006</v>
      </c>
      <c r="H2590" s="132"/>
      <c r="I2590" s="132"/>
      <c r="J2590" s="132"/>
      <c r="K2590" s="156">
        <f>$K$188</f>
        <v>940000</v>
      </c>
      <c r="L2590" s="157">
        <f>$L$188</f>
        <v>94000</v>
      </c>
      <c r="M2590" s="157">
        <f>SUM(K2590:L2590)</f>
        <v>1034000</v>
      </c>
      <c r="N2590" s="83">
        <f>IF(V2590&lt;&gt;"VTC VHm",_xlfn.XLOOKUP(Z2590,$AC$4015:$AC$4035,$AD$4015:$AD$4035,0)*M2590,_xlfn.XLOOKUP(Z2590,$AC$4015:$AC$4035,$AD$4015:$AD$4035,0)*L2590)</f>
        <v>361900</v>
      </c>
      <c r="O2590" s="83">
        <f>IF(V2590&lt;&gt;"VTC VHm",_xlfn.XLOOKUP(Z2590,$AC$4015:$AC$4035,$AE$4015:$AE$4035,0)*M2590,_xlfn.XLOOKUP(Z2590,$AC$4015:$AC$4035,$AE$4015:$AE$4035,0)*L2590)</f>
        <v>0</v>
      </c>
      <c r="P2590" s="83">
        <f>SUM(N2590:O2590)</f>
        <v>361900</v>
      </c>
      <c r="Q2590" s="157">
        <f>M2590*G2590</f>
        <v>88694452</v>
      </c>
      <c r="R2590" s="157">
        <f>G2590*P2590</f>
        <v>31043058.200000003</v>
      </c>
      <c r="S2590" s="83">
        <f>SUM(Q2590:R2590)</f>
        <v>119737510.2</v>
      </c>
      <c r="T2590" s="156" t="s">
        <v>50</v>
      </c>
      <c r="U2590" s="132"/>
      <c r="V2590" s="132"/>
      <c r="W2590" s="132"/>
      <c r="X2590" s="44" t="s">
        <v>33</v>
      </c>
      <c r="Y2590" s="44"/>
      <c r="Z2590" s="44" t="s">
        <v>6</v>
      </c>
      <c r="AA2590" s="44" t="s">
        <v>80</v>
      </c>
      <c r="AB2590" s="2">
        <v>1677386.7</v>
      </c>
      <c r="AC2590" s="2">
        <v>143882876.35260001</v>
      </c>
      <c r="AD2590" s="2">
        <f>+M2590</f>
        <v>1034000</v>
      </c>
      <c r="AE2590" s="2">
        <f>+AD2590*14%</f>
        <v>144760</v>
      </c>
      <c r="AF2590" s="155">
        <f>+AD2590*35%</f>
        <v>361900</v>
      </c>
      <c r="AG2590" s="2">
        <f>+AD2590*F2590</f>
        <v>88694452</v>
      </c>
      <c r="AH2590" s="2">
        <f>+AE2590*F2590</f>
        <v>12417223.280000001</v>
      </c>
      <c r="AI2590" s="2">
        <f>+AF2590*F2590</f>
        <v>31043058.200000003</v>
      </c>
      <c r="AJ2590" s="2">
        <f>SUM(AG2590:AI2590)</f>
        <v>132154733.48</v>
      </c>
      <c r="AK2590" s="2">
        <f>+AD2590*G2590</f>
        <v>88694452</v>
      </c>
      <c r="AL2590" s="2">
        <f>+AE2590*G2590</f>
        <v>12417223.280000001</v>
      </c>
      <c r="AM2590" s="2">
        <f>+AF2590*G2590</f>
        <v>31043058.200000003</v>
      </c>
      <c r="AN2590" s="155">
        <f>SUM(AK2590:AM2590)</f>
        <v>132154733.48</v>
      </c>
      <c r="AQ2590" s="145" t="s">
        <v>525</v>
      </c>
      <c r="AU2590" s="8">
        <f>+K2590</f>
        <v>940000</v>
      </c>
      <c r="AV2590" s="8">
        <f>+L2590</f>
        <v>94000</v>
      </c>
      <c r="AW2590" s="2">
        <f>+M2590</f>
        <v>1034000</v>
      </c>
      <c r="AX2590" s="8">
        <f>F2590*AW2590</f>
        <v>88694452</v>
      </c>
      <c r="AY2590" s="8">
        <f>IF(AQ2590="CT",7%,5%)*AX2590</f>
        <v>6208611.6400000006</v>
      </c>
      <c r="AZ2590" s="8">
        <f>AX2590*2%</f>
        <v>1773889.04</v>
      </c>
      <c r="BA2590" s="8">
        <f>IF(BB2590&gt;0,0,AX2590*5%)</f>
        <v>0</v>
      </c>
      <c r="BB2590" s="8">
        <f>(AX2590-BG2590)*35%</f>
        <v>31043058.199999999</v>
      </c>
      <c r="BC2590" s="8">
        <f>+AX2590+AY2590+AZ2590+BA2590+BB2590</f>
        <v>127720010.88000001</v>
      </c>
      <c r="BD2590" s="8">
        <f>AX2590-AT2590</f>
        <v>88694452</v>
      </c>
      <c r="BE2590" s="2"/>
      <c r="BH2590" s="2"/>
    </row>
    <row r="2591" spans="1:60" ht="24" hidden="1" customHeight="1" outlineLevel="1" x14ac:dyDescent="0.2">
      <c r="B2591" s="82">
        <v>50</v>
      </c>
      <c r="C2591" s="144" t="s">
        <v>707</v>
      </c>
      <c r="D2591" s="144"/>
      <c r="E2591" s="82" t="s">
        <v>91</v>
      </c>
      <c r="F2591" s="143">
        <v>0.22009999999999999</v>
      </c>
      <c r="G2591" s="142">
        <f>+[2]THKL!F2600</f>
        <v>0.22009999999999999</v>
      </c>
      <c r="H2591" s="132"/>
      <c r="I2591" s="132"/>
      <c r="J2591" s="132"/>
      <c r="K2591" s="156">
        <f>$K$189</f>
        <v>27090000</v>
      </c>
      <c r="L2591" s="157">
        <f>$L$189</f>
        <v>14000000</v>
      </c>
      <c r="M2591" s="157">
        <f>SUM(K2591:L2591)</f>
        <v>41090000</v>
      </c>
      <c r="N2591" s="83">
        <f>IF(V2591&lt;&gt;"VTC VHm",_xlfn.XLOOKUP(Z2591,$AC$4015:$AC$4035,$AD$4015:$AD$4035,0)*M2591,_xlfn.XLOOKUP(Z2591,$AC$4015:$AC$4035,$AD$4015:$AD$4035,0)*L2591)</f>
        <v>2054500</v>
      </c>
      <c r="O2591" s="83">
        <f>IF(V2591&lt;&gt;"VTC VHm",_xlfn.XLOOKUP(Z2591,$AC$4015:$AC$4035,$AE$4015:$AE$4035,0)*M2591,_xlfn.XLOOKUP(Z2591,$AC$4015:$AC$4035,$AE$4015:$AE$4035,0)*L2591)</f>
        <v>0</v>
      </c>
      <c r="P2591" s="83">
        <f>SUM(N2591:O2591)</f>
        <v>2054500</v>
      </c>
      <c r="Q2591" s="157">
        <f>M2591*G2591</f>
        <v>9043909</v>
      </c>
      <c r="R2591" s="157">
        <f>G2591*P2591</f>
        <v>452195.44999999995</v>
      </c>
      <c r="S2591" s="83">
        <f>SUM(Q2591:R2591)</f>
        <v>9496104.4499999993</v>
      </c>
      <c r="T2591" s="156" t="s">
        <v>50</v>
      </c>
      <c r="U2591" s="132"/>
      <c r="V2591" s="132"/>
      <c r="W2591" s="132"/>
      <c r="X2591" s="44" t="s">
        <v>33</v>
      </c>
      <c r="Y2591" s="44"/>
      <c r="Z2591" s="44" t="s">
        <v>11</v>
      </c>
      <c r="AA2591" s="44" t="s">
        <v>80</v>
      </c>
      <c r="AB2591" s="2">
        <v>35496088.937094219</v>
      </c>
      <c r="AC2591" s="2">
        <v>7812689.1750544375</v>
      </c>
      <c r="AD2591" s="2">
        <f>+M2591</f>
        <v>41090000</v>
      </c>
      <c r="AE2591" s="2">
        <f>+AD2591*14%</f>
        <v>5752600.0000000009</v>
      </c>
      <c r="AF2591" s="155">
        <f>+AD2591*35%</f>
        <v>14381500</v>
      </c>
      <c r="AG2591" s="2">
        <f>+AD2591*F2591</f>
        <v>9043909</v>
      </c>
      <c r="AH2591" s="2">
        <f>+AE2591*F2591</f>
        <v>1266147.2600000002</v>
      </c>
      <c r="AI2591" s="2">
        <f>+AF2591*F2591</f>
        <v>3165368.15</v>
      </c>
      <c r="AJ2591" s="2">
        <f>SUM(AG2591:AI2591)</f>
        <v>13475424.41</v>
      </c>
      <c r="AK2591" s="2">
        <f>+AD2591*G2591</f>
        <v>9043909</v>
      </c>
      <c r="AL2591" s="2">
        <f>+AE2591*G2591</f>
        <v>1266147.2600000002</v>
      </c>
      <c r="AM2591" s="2">
        <f>+AF2591*G2591</f>
        <v>3165368.15</v>
      </c>
      <c r="AN2591" s="155">
        <f>SUM(AK2591:AM2591)</f>
        <v>13475424.41</v>
      </c>
      <c r="AQ2591" s="145" t="s">
        <v>525</v>
      </c>
      <c r="AU2591" s="8">
        <f>+K2591</f>
        <v>27090000</v>
      </c>
      <c r="AV2591" s="8">
        <f>+L2591</f>
        <v>14000000</v>
      </c>
      <c r="AW2591" s="2">
        <f>+M2591</f>
        <v>41090000</v>
      </c>
      <c r="AX2591" s="8">
        <f>F2591*AW2591</f>
        <v>9043909</v>
      </c>
      <c r="AY2591" s="8">
        <f>IF(AQ2591="CT",7%,5%)*AX2591</f>
        <v>633073.63</v>
      </c>
      <c r="AZ2591" s="8">
        <f>AX2591*2%</f>
        <v>180878.18</v>
      </c>
      <c r="BA2591" s="8">
        <f>IF(BB2591&gt;0,0,AX2591*5%)</f>
        <v>0</v>
      </c>
      <c r="BB2591" s="8">
        <f>(AX2591-BG2591)*35%</f>
        <v>3165368.15</v>
      </c>
      <c r="BC2591" s="8">
        <f>+AX2591+AY2591+AZ2591+BA2591+BB2591</f>
        <v>13023228.960000001</v>
      </c>
      <c r="BD2591" s="8">
        <f>AX2591-AT2591</f>
        <v>9043909</v>
      </c>
      <c r="BE2591" s="2"/>
      <c r="BH2591" s="2"/>
    </row>
    <row r="2592" spans="1:60" ht="17" hidden="1" outlineLevel="1" x14ac:dyDescent="0.2">
      <c r="B2592" s="82">
        <v>51</v>
      </c>
      <c r="C2592" s="144" t="s">
        <v>706</v>
      </c>
      <c r="D2592" s="144"/>
      <c r="E2592" s="82" t="s">
        <v>52</v>
      </c>
      <c r="F2592" s="143">
        <v>14.183999999999999</v>
      </c>
      <c r="G2592" s="142">
        <f>+[2]THKL!F2601</f>
        <v>14.183999999999999</v>
      </c>
      <c r="H2592" s="132"/>
      <c r="I2592" s="132"/>
      <c r="J2592" s="132"/>
      <c r="K2592" s="156" t="str">
        <f>$K$190</f>
        <v>Bao gồm</v>
      </c>
      <c r="L2592" s="157" t="str">
        <f>$L$190</f>
        <v>Bao gồm</v>
      </c>
      <c r="M2592" s="157">
        <f>SUM(K2592:L2592)</f>
        <v>0</v>
      </c>
      <c r="N2592" s="83">
        <f>IF(V2592&lt;&gt;"VTC VHm",_xlfn.XLOOKUP(Z2592,$AC$4015:$AC$4035,$AD$4015:$AD$4035,0)*M2592,_xlfn.XLOOKUP(Z2592,$AC$4015:$AC$4035,$AD$4015:$AD$4035,0)*L2592)</f>
        <v>0</v>
      </c>
      <c r="O2592" s="83">
        <f>IF(V2592&lt;&gt;"VTC VHm",_xlfn.XLOOKUP(Z2592,$AC$4015:$AC$4035,$AE$4015:$AE$4035,0)*M2592,_xlfn.XLOOKUP(Z2592,$AC$4015:$AC$4035,$AE$4015:$AE$4035,0)*L2592)</f>
        <v>0</v>
      </c>
      <c r="P2592" s="83">
        <f>SUM(N2592:O2592)</f>
        <v>0</v>
      </c>
      <c r="Q2592" s="157">
        <f>M2592*G2592</f>
        <v>0</v>
      </c>
      <c r="R2592" s="157">
        <f>G2592*P2592</f>
        <v>0</v>
      </c>
      <c r="S2592" s="83">
        <f>SUM(Q2592:R2592)</f>
        <v>0</v>
      </c>
      <c r="T2592" s="156" t="s">
        <v>50</v>
      </c>
      <c r="U2592" s="132"/>
      <c r="V2592" s="132"/>
      <c r="W2592" s="132"/>
      <c r="X2592" s="44" t="s">
        <v>33</v>
      </c>
      <c r="Y2592" s="44"/>
      <c r="Z2592" s="44" t="s">
        <v>11</v>
      </c>
      <c r="AA2592" s="44" t="s">
        <v>80</v>
      </c>
      <c r="AB2592" s="2">
        <v>202232.7437224827</v>
      </c>
      <c r="AC2592" s="2">
        <v>2868469.2369596944</v>
      </c>
      <c r="AD2592" s="2">
        <f>+M2592</f>
        <v>0</v>
      </c>
      <c r="AE2592" s="2">
        <f>+AD2592*14%</f>
        <v>0</v>
      </c>
      <c r="AF2592" s="155">
        <f>+AD2592*35%</f>
        <v>0</v>
      </c>
      <c r="AG2592" s="2">
        <f>+AD2592*F2592</f>
        <v>0</v>
      </c>
      <c r="AH2592" s="2">
        <f>+AE2592*F2592</f>
        <v>0</v>
      </c>
      <c r="AI2592" s="2">
        <f>+AF2592*F2592</f>
        <v>0</v>
      </c>
      <c r="AJ2592" s="2">
        <f>SUM(AG2592:AI2592)</f>
        <v>0</v>
      </c>
      <c r="AK2592" s="2">
        <f>+AD2592*G2592</f>
        <v>0</v>
      </c>
      <c r="AL2592" s="2">
        <f>+AE2592*G2592</f>
        <v>0</v>
      </c>
      <c r="AM2592" s="2">
        <f>+AF2592*G2592</f>
        <v>0</v>
      </c>
      <c r="AN2592" s="155">
        <f>SUM(AK2592:AM2592)</f>
        <v>0</v>
      </c>
      <c r="AQ2592" s="145" t="s">
        <v>525</v>
      </c>
      <c r="AU2592" s="8" t="str">
        <f>+K2592</f>
        <v>Bao gồm</v>
      </c>
      <c r="AV2592" s="8" t="str">
        <f>+L2592</f>
        <v>Bao gồm</v>
      </c>
      <c r="AW2592" s="2">
        <f>+M2592</f>
        <v>0</v>
      </c>
      <c r="AX2592" s="8">
        <f>F2592*AW2592</f>
        <v>0</v>
      </c>
      <c r="AY2592" s="8">
        <f>IF(AQ2592="CT",7%,5%)*AX2592</f>
        <v>0</v>
      </c>
      <c r="AZ2592" s="8">
        <f>AX2592*2%</f>
        <v>0</v>
      </c>
      <c r="BA2592" s="8">
        <f>IF(BB2592&gt;0,0,AX2592*5%)</f>
        <v>0</v>
      </c>
      <c r="BB2592" s="8">
        <f>(AX2592-BG2592)*35%</f>
        <v>0</v>
      </c>
      <c r="BC2592" s="8">
        <f>+AX2592+AY2592+AZ2592+BA2592+BB2592</f>
        <v>0</v>
      </c>
      <c r="BD2592" s="8">
        <f>AX2592-AT2592</f>
        <v>0</v>
      </c>
      <c r="BE2592" s="2"/>
      <c r="BH2592" s="2"/>
    </row>
    <row r="2593" spans="1:60" ht="17" hidden="1" outlineLevel="1" x14ac:dyDescent="0.2">
      <c r="B2593" s="82">
        <v>52</v>
      </c>
      <c r="C2593" s="144" t="s">
        <v>705</v>
      </c>
      <c r="D2593" s="144"/>
      <c r="E2593" s="82" t="s">
        <v>91</v>
      </c>
      <c r="F2593" s="143">
        <v>4.5999999999999999E-3</v>
      </c>
      <c r="G2593" s="142">
        <f>+[2]THKL!F2602</f>
        <v>4.5999999999999999E-3</v>
      </c>
      <c r="H2593" s="132"/>
      <c r="I2593" s="132"/>
      <c r="J2593" s="132"/>
      <c r="K2593" s="156">
        <f>$K$191</f>
        <v>27090000</v>
      </c>
      <c r="L2593" s="157">
        <f>$L$191</f>
        <v>14000000</v>
      </c>
      <c r="M2593" s="157">
        <f>SUM(K2593:L2593)</f>
        <v>41090000</v>
      </c>
      <c r="N2593" s="83">
        <f>IF(V2593&lt;&gt;"VTC VHm",_xlfn.XLOOKUP(Z2593,$AC$4015:$AC$4035,$AD$4015:$AD$4035,0)*M2593,_xlfn.XLOOKUP(Z2593,$AC$4015:$AC$4035,$AD$4015:$AD$4035,0)*L2593)</f>
        <v>0</v>
      </c>
      <c r="O2593" s="83">
        <f>IF(V2593&lt;&gt;"VTC VHm",_xlfn.XLOOKUP(Z2593,$AC$4015:$AC$4035,$AE$4015:$AE$4035,0)*M2593,_xlfn.XLOOKUP(Z2593,$AC$4015:$AC$4035,$AE$4015:$AE$4035,0)*L2593)</f>
        <v>0</v>
      </c>
      <c r="P2593" s="83">
        <f>SUM(N2593:O2593)</f>
        <v>0</v>
      </c>
      <c r="Q2593" s="157">
        <f>M2593*G2593</f>
        <v>189014</v>
      </c>
      <c r="R2593" s="157">
        <f>G2593*P2593</f>
        <v>0</v>
      </c>
      <c r="S2593" s="83">
        <f>SUM(Q2593:R2593)</f>
        <v>189014</v>
      </c>
      <c r="T2593" s="156" t="s">
        <v>50</v>
      </c>
      <c r="U2593" s="132"/>
      <c r="V2593" s="132"/>
      <c r="W2593" s="132"/>
      <c r="X2593" s="44" t="s">
        <v>33</v>
      </c>
      <c r="Y2593" s="44"/>
      <c r="Z2593" s="44" t="s">
        <v>3</v>
      </c>
      <c r="AA2593" s="44" t="s">
        <v>80</v>
      </c>
      <c r="AB2593" s="2">
        <v>35496088.937094219</v>
      </c>
      <c r="AC2593" s="2">
        <v>163282.0091106334</v>
      </c>
      <c r="AD2593" s="2">
        <f>+M2593</f>
        <v>41090000</v>
      </c>
      <c r="AE2593" s="2">
        <f>+AD2593*14%</f>
        <v>5752600.0000000009</v>
      </c>
      <c r="AF2593" s="155">
        <f>+AD2593*35%</f>
        <v>14381500</v>
      </c>
      <c r="AG2593" s="2">
        <f>+AD2593*F2593</f>
        <v>189014</v>
      </c>
      <c r="AH2593" s="2">
        <f>+AE2593*F2593</f>
        <v>26461.960000000003</v>
      </c>
      <c r="AI2593" s="2">
        <f>+AF2593*F2593</f>
        <v>66154.899999999994</v>
      </c>
      <c r="AJ2593" s="2">
        <f>SUM(AG2593:AI2593)</f>
        <v>281630.86</v>
      </c>
      <c r="AK2593" s="2">
        <f>+AD2593*G2593</f>
        <v>189014</v>
      </c>
      <c r="AL2593" s="2">
        <f>+AE2593*G2593</f>
        <v>26461.960000000003</v>
      </c>
      <c r="AM2593" s="2">
        <f>+AF2593*G2593</f>
        <v>66154.899999999994</v>
      </c>
      <c r="AN2593" s="155">
        <f>SUM(AK2593:AM2593)</f>
        <v>281630.86</v>
      </c>
      <c r="AQ2593" s="145" t="s">
        <v>525</v>
      </c>
      <c r="AU2593" s="8">
        <f>+K2593</f>
        <v>27090000</v>
      </c>
      <c r="AV2593" s="8">
        <f>+L2593</f>
        <v>14000000</v>
      </c>
      <c r="AW2593" s="2">
        <f>+M2593</f>
        <v>41090000</v>
      </c>
      <c r="AX2593" s="8">
        <f>F2593*AW2593</f>
        <v>189014</v>
      </c>
      <c r="AY2593" s="8">
        <f>IF(AQ2593="CT",7%,5%)*AX2593</f>
        <v>13230.980000000001</v>
      </c>
      <c r="AZ2593" s="8">
        <f>AX2593*2%</f>
        <v>3780.28</v>
      </c>
      <c r="BA2593" s="8">
        <f>IF(BB2593&gt;0,0,AX2593*5%)</f>
        <v>0</v>
      </c>
      <c r="BB2593" s="8">
        <f>(AX2593-BG2593)*35%</f>
        <v>66154.899999999994</v>
      </c>
      <c r="BC2593" s="8">
        <f>+AX2593+AY2593+AZ2593+BA2593+BB2593</f>
        <v>272180.16000000003</v>
      </c>
      <c r="BD2593" s="8">
        <f>AX2593-AT2593</f>
        <v>189014</v>
      </c>
      <c r="BE2593" s="2"/>
      <c r="BH2593" s="2"/>
    </row>
    <row r="2594" spans="1:60" ht="17" hidden="1" outlineLevel="1" x14ac:dyDescent="0.2">
      <c r="B2594" s="82">
        <v>53</v>
      </c>
      <c r="C2594" s="144" t="s">
        <v>704</v>
      </c>
      <c r="D2594" s="144"/>
      <c r="E2594" s="82" t="s">
        <v>52</v>
      </c>
      <c r="F2594" s="143">
        <v>0.54</v>
      </c>
      <c r="G2594" s="142">
        <f>+[2]THKL!F2603</f>
        <v>0.54</v>
      </c>
      <c r="H2594" s="132"/>
      <c r="I2594" s="132"/>
      <c r="J2594" s="132"/>
      <c r="K2594" s="156" t="str">
        <f>$K$192</f>
        <v>Bao gồm</v>
      </c>
      <c r="L2594" s="157" t="str">
        <f>$L$192</f>
        <v>Bao gồm</v>
      </c>
      <c r="M2594" s="157">
        <f>SUM(K2594:L2594)</f>
        <v>0</v>
      </c>
      <c r="N2594" s="83">
        <f>IF(V2594&lt;&gt;"VTC VHm",_xlfn.XLOOKUP(Z2594,$AC$4015:$AC$4035,$AD$4015:$AD$4035,0)*M2594,_xlfn.XLOOKUP(Z2594,$AC$4015:$AC$4035,$AD$4015:$AD$4035,0)*L2594)</f>
        <v>0</v>
      </c>
      <c r="O2594" s="83">
        <f>IF(V2594&lt;&gt;"VTC VHm",_xlfn.XLOOKUP(Z2594,$AC$4015:$AC$4035,$AE$4015:$AE$4035,0)*M2594,_xlfn.XLOOKUP(Z2594,$AC$4015:$AC$4035,$AE$4015:$AE$4035,0)*L2594)</f>
        <v>0</v>
      </c>
      <c r="P2594" s="83">
        <f>SUM(N2594:O2594)</f>
        <v>0</v>
      </c>
      <c r="Q2594" s="157">
        <f>M2594*G2594</f>
        <v>0</v>
      </c>
      <c r="R2594" s="157">
        <f>G2594*P2594</f>
        <v>0</v>
      </c>
      <c r="S2594" s="83">
        <f>SUM(Q2594:R2594)</f>
        <v>0</v>
      </c>
      <c r="T2594" s="156" t="s">
        <v>50</v>
      </c>
      <c r="U2594" s="132"/>
      <c r="V2594" s="132"/>
      <c r="W2594" s="132"/>
      <c r="X2594" s="44" t="s">
        <v>33</v>
      </c>
      <c r="Y2594" s="44"/>
      <c r="Z2594" s="44" t="s">
        <v>3</v>
      </c>
      <c r="AA2594" s="44" t="s">
        <v>80</v>
      </c>
      <c r="AB2594" s="2">
        <v>202232.7437224827</v>
      </c>
      <c r="AC2594" s="2">
        <v>109205.68161014066</v>
      </c>
      <c r="AD2594" s="2">
        <f>+M2594</f>
        <v>0</v>
      </c>
      <c r="AE2594" s="2">
        <f>+AD2594*14%</f>
        <v>0</v>
      </c>
      <c r="AF2594" s="155">
        <f>+AD2594*35%</f>
        <v>0</v>
      </c>
      <c r="AG2594" s="2">
        <f>+AD2594*F2594</f>
        <v>0</v>
      </c>
      <c r="AH2594" s="2">
        <f>+AE2594*F2594</f>
        <v>0</v>
      </c>
      <c r="AI2594" s="2">
        <f>+AF2594*F2594</f>
        <v>0</v>
      </c>
      <c r="AJ2594" s="2">
        <f>SUM(AG2594:AI2594)</f>
        <v>0</v>
      </c>
      <c r="AK2594" s="2">
        <f>+AD2594*G2594</f>
        <v>0</v>
      </c>
      <c r="AL2594" s="2">
        <f>+AE2594*G2594</f>
        <v>0</v>
      </c>
      <c r="AM2594" s="2">
        <f>+AF2594*G2594</f>
        <v>0</v>
      </c>
      <c r="AN2594" s="155">
        <f>SUM(AK2594:AM2594)</f>
        <v>0</v>
      </c>
      <c r="AQ2594" s="145" t="s">
        <v>525</v>
      </c>
      <c r="AU2594" s="8" t="str">
        <f>+K2594</f>
        <v>Bao gồm</v>
      </c>
      <c r="AV2594" s="8" t="str">
        <f>+L2594</f>
        <v>Bao gồm</v>
      </c>
      <c r="AW2594" s="2">
        <f>+M2594</f>
        <v>0</v>
      </c>
      <c r="AX2594" s="8">
        <f>F2594*AW2594</f>
        <v>0</v>
      </c>
      <c r="AY2594" s="8">
        <f>IF(AQ2594="CT",7%,5%)*AX2594</f>
        <v>0</v>
      </c>
      <c r="AZ2594" s="8">
        <f>AX2594*2%</f>
        <v>0</v>
      </c>
      <c r="BA2594" s="8">
        <f>IF(BB2594&gt;0,0,AX2594*5%)</f>
        <v>0</v>
      </c>
      <c r="BB2594" s="8">
        <f>(AX2594-BG2594)*35%</f>
        <v>0</v>
      </c>
      <c r="BC2594" s="8">
        <f>+AX2594+AY2594+AZ2594+BA2594+BB2594</f>
        <v>0</v>
      </c>
      <c r="BD2594" s="8">
        <f>AX2594-AT2594</f>
        <v>0</v>
      </c>
      <c r="BE2594" s="2"/>
      <c r="BH2594" s="2"/>
    </row>
    <row r="2595" spans="1:60" ht="34" hidden="1" outlineLevel="1" x14ac:dyDescent="0.2">
      <c r="B2595" s="82">
        <v>54</v>
      </c>
      <c r="C2595" s="144" t="s">
        <v>695</v>
      </c>
      <c r="D2595" s="144"/>
      <c r="E2595" s="82" t="s">
        <v>52</v>
      </c>
      <c r="F2595" s="143">
        <v>254.47399999999999</v>
      </c>
      <c r="G2595" s="142">
        <f>+[2]THKL!F2604</f>
        <v>254.47399999999999</v>
      </c>
      <c r="H2595" s="132"/>
      <c r="I2595" s="132"/>
      <c r="J2595" s="132"/>
      <c r="K2595" s="156">
        <f>$K$193</f>
        <v>45124</v>
      </c>
      <c r="L2595" s="157">
        <f>$L$193</f>
        <v>54000</v>
      </c>
      <c r="M2595" s="157">
        <f>SUM(K2595:L2595)</f>
        <v>99124</v>
      </c>
      <c r="N2595" s="83">
        <f>IF(V2595&lt;&gt;"VTC VHm",_xlfn.XLOOKUP(Z2595,$AC$4015:$AC$4035,$AD$4015:$AD$4035,0)*M2595,_xlfn.XLOOKUP(Z2595,$AC$4015:$AC$4035,$AD$4015:$AD$4035,0)*L2595)</f>
        <v>0</v>
      </c>
      <c r="O2595" s="83">
        <f>IF(V2595&lt;&gt;"VTC VHm",_xlfn.XLOOKUP(Z2595,$AC$4015:$AC$4035,$AE$4015:$AE$4035,0)*M2595,_xlfn.XLOOKUP(Z2595,$AC$4015:$AC$4035,$AE$4015:$AE$4035,0)*L2595)</f>
        <v>0</v>
      </c>
      <c r="P2595" s="83">
        <f>SUM(N2595:O2595)</f>
        <v>0</v>
      </c>
      <c r="Q2595" s="157">
        <f>M2595*G2595</f>
        <v>25224480.776000001</v>
      </c>
      <c r="R2595" s="157">
        <f>G2595*P2595</f>
        <v>0</v>
      </c>
      <c r="S2595" s="83">
        <f>SUM(Q2595:R2595)</f>
        <v>25224480.776000001</v>
      </c>
      <c r="T2595" s="156" t="s">
        <v>50</v>
      </c>
      <c r="U2595" s="132"/>
      <c r="V2595" s="132"/>
      <c r="W2595" s="132"/>
      <c r="X2595" s="44" t="s">
        <v>33</v>
      </c>
      <c r="Y2595" s="44"/>
      <c r="Z2595" s="44" t="s">
        <v>3</v>
      </c>
      <c r="AA2595" s="44" t="s">
        <v>80</v>
      </c>
      <c r="AB2595" s="2">
        <v>189442.18716992252</v>
      </c>
      <c r="AC2595" s="2">
        <v>48208111.137878858</v>
      </c>
      <c r="AD2595" s="2">
        <f>+M2595</f>
        <v>99124</v>
      </c>
      <c r="AE2595" s="2">
        <f>+AD2595*14%</f>
        <v>13877.36</v>
      </c>
      <c r="AF2595" s="155">
        <f>+AD2595*35%</f>
        <v>34693.399999999994</v>
      </c>
      <c r="AG2595" s="2">
        <f>+AD2595*F2595</f>
        <v>25224480.776000001</v>
      </c>
      <c r="AH2595" s="2">
        <f>+AE2595*F2595</f>
        <v>3531427.3086399999</v>
      </c>
      <c r="AI2595" s="2">
        <f>+AF2595*F2595</f>
        <v>8828568.2715999987</v>
      </c>
      <c r="AJ2595" s="2">
        <f>SUM(AG2595:AI2595)</f>
        <v>37584476.356239997</v>
      </c>
      <c r="AK2595" s="2">
        <f>+AD2595*G2595</f>
        <v>25224480.776000001</v>
      </c>
      <c r="AL2595" s="2">
        <f>+AE2595*G2595</f>
        <v>3531427.3086399999</v>
      </c>
      <c r="AM2595" s="2">
        <f>+AF2595*G2595</f>
        <v>8828568.2715999987</v>
      </c>
      <c r="AN2595" s="155">
        <f>SUM(AK2595:AM2595)</f>
        <v>37584476.356239997</v>
      </c>
      <c r="AQ2595" s="145" t="s">
        <v>525</v>
      </c>
      <c r="AU2595" s="8">
        <f>+K2595</f>
        <v>45124</v>
      </c>
      <c r="AV2595" s="8">
        <f>+L2595</f>
        <v>54000</v>
      </c>
      <c r="AW2595" s="2">
        <f>+M2595</f>
        <v>99124</v>
      </c>
      <c r="AX2595" s="8">
        <f>F2595*AW2595</f>
        <v>25224480.776000001</v>
      </c>
      <c r="AY2595" s="8">
        <f>IF(AQ2595="CT",7%,5%)*AX2595</f>
        <v>1765713.6543200002</v>
      </c>
      <c r="AZ2595" s="8">
        <f>AX2595*2%</f>
        <v>504489.61552000005</v>
      </c>
      <c r="BA2595" s="8">
        <f>IF(BB2595&gt;0,0,AX2595*5%)</f>
        <v>0</v>
      </c>
      <c r="BB2595" s="8">
        <f>(AX2595-BG2595)*35%</f>
        <v>8828568.2715999987</v>
      </c>
      <c r="BC2595" s="8">
        <f>+AX2595+AY2595+AZ2595+BA2595+BB2595</f>
        <v>36323252.317440003</v>
      </c>
      <c r="BD2595" s="8">
        <f>AX2595-AT2595</f>
        <v>25224480.776000001</v>
      </c>
      <c r="BE2595" s="2"/>
      <c r="BH2595" s="2"/>
    </row>
    <row r="2596" spans="1:60" ht="51" hidden="1" outlineLevel="1" x14ac:dyDescent="0.2">
      <c r="B2596" s="82">
        <v>55</v>
      </c>
      <c r="C2596" s="144" t="s">
        <v>700</v>
      </c>
      <c r="D2596" s="144"/>
      <c r="E2596" s="82" t="s">
        <v>52</v>
      </c>
      <c r="F2596" s="143">
        <v>28.513999999999999</v>
      </c>
      <c r="G2596" s="142">
        <f>+[2]THKL!F2605</f>
        <v>28.513999999999999</v>
      </c>
      <c r="H2596" s="132"/>
      <c r="I2596" s="132"/>
      <c r="J2596" s="132"/>
      <c r="K2596" s="156" t="str">
        <f>$K$194</f>
        <v>Bao gồm</v>
      </c>
      <c r="L2596" s="157">
        <f>$L$194</f>
        <v>3488500</v>
      </c>
      <c r="M2596" s="157">
        <f>SUM(K2596:L2596)</f>
        <v>3488500</v>
      </c>
      <c r="N2596" s="83">
        <f>IF(V2596&lt;&gt;"VTC VHm",_xlfn.XLOOKUP(Z2596,$AC$4015:$AC$4035,$AD$4015:$AD$4035,0)*M2596,_xlfn.XLOOKUP(Z2596,$AC$4015:$AC$4035,$AD$4015:$AD$4035,0)*L2596)</f>
        <v>174425</v>
      </c>
      <c r="O2596" s="83">
        <f>IF(V2596&lt;&gt;"VTC VHm",_xlfn.XLOOKUP(Z2596,$AC$4015:$AC$4035,$AE$4015:$AE$4035,0)*M2596,_xlfn.XLOOKUP(Z2596,$AC$4015:$AC$4035,$AE$4015:$AE$4035,0)*L2596)</f>
        <v>0</v>
      </c>
      <c r="P2596" s="83">
        <f>SUM(N2596:O2596)</f>
        <v>174425</v>
      </c>
      <c r="Q2596" s="157">
        <f>M2596*G2596</f>
        <v>99471089</v>
      </c>
      <c r="R2596" s="157">
        <f>G2596*P2596</f>
        <v>4973554.45</v>
      </c>
      <c r="S2596" s="83">
        <f>SUM(Q2596:R2596)</f>
        <v>104444643.45</v>
      </c>
      <c r="T2596" s="156" t="s">
        <v>100</v>
      </c>
      <c r="U2596" s="132"/>
      <c r="V2596" s="132"/>
      <c r="W2596" s="132"/>
      <c r="X2596" s="44" t="s">
        <v>33</v>
      </c>
      <c r="Y2596" s="44"/>
      <c r="Z2596" s="44" t="s">
        <v>11</v>
      </c>
      <c r="AA2596" s="44" t="s">
        <v>80</v>
      </c>
      <c r="AB2596" s="2">
        <v>3474381.7612379701</v>
      </c>
      <c r="AC2596" s="2">
        <v>99068521.539939478</v>
      </c>
      <c r="AD2596" s="2">
        <f>+M2596</f>
        <v>3488500</v>
      </c>
      <c r="AE2596" s="2">
        <f>+AD2596*14%</f>
        <v>488390.00000000006</v>
      </c>
      <c r="AF2596" s="155">
        <f>+AD2596*35%</f>
        <v>1220975</v>
      </c>
      <c r="AG2596" s="2">
        <f>+AD2596*F2596</f>
        <v>99471089</v>
      </c>
      <c r="AH2596" s="2">
        <f>+AE2596*F2596</f>
        <v>13925952.460000001</v>
      </c>
      <c r="AI2596" s="2">
        <f>+AF2596*F2596</f>
        <v>34814881.149999999</v>
      </c>
      <c r="AJ2596" s="2">
        <f>SUM(AG2596:AI2596)</f>
        <v>148211922.61000001</v>
      </c>
      <c r="AK2596" s="2">
        <f>+AD2596*G2596</f>
        <v>99471089</v>
      </c>
      <c r="AL2596" s="2">
        <f>+AE2596*G2596</f>
        <v>13925952.460000001</v>
      </c>
      <c r="AM2596" s="2">
        <f>+AF2596*G2596</f>
        <v>34814881.149999999</v>
      </c>
      <c r="AN2596" s="155">
        <f>SUM(AK2596:AM2596)</f>
        <v>148211922.61000001</v>
      </c>
      <c r="AQ2596" s="145" t="s">
        <v>525</v>
      </c>
      <c r="AU2596" s="8" t="str">
        <f>+K2596</f>
        <v>Bao gồm</v>
      </c>
      <c r="AV2596" s="8">
        <f>+L2596</f>
        <v>3488500</v>
      </c>
      <c r="AW2596" s="2">
        <f>+M2596</f>
        <v>3488500</v>
      </c>
      <c r="AX2596" s="8">
        <f>F2596*AW2596</f>
        <v>99471089</v>
      </c>
      <c r="AY2596" s="8">
        <f>IF(AQ2596="CT",7%,5%)*AX2596</f>
        <v>6962976.2300000004</v>
      </c>
      <c r="AZ2596" s="8">
        <f>AX2596*2%</f>
        <v>1989421.78</v>
      </c>
      <c r="BA2596" s="8">
        <f>IF(BB2596&gt;0,0,AX2596*5%)</f>
        <v>0</v>
      </c>
      <c r="BB2596" s="8">
        <f>(AX2596-BG2596)*35%</f>
        <v>34814881.149999999</v>
      </c>
      <c r="BC2596" s="8">
        <f>+AX2596+AY2596+AZ2596+BA2596+BB2596</f>
        <v>143238368.16</v>
      </c>
      <c r="BD2596" s="8">
        <f>AX2596-AT2596</f>
        <v>99471089</v>
      </c>
      <c r="BE2596" s="2"/>
      <c r="BH2596" s="2"/>
    </row>
    <row r="2597" spans="1:60" ht="51" hidden="1" outlineLevel="1" x14ac:dyDescent="0.2">
      <c r="A2597" s="1" t="s">
        <v>82</v>
      </c>
      <c r="B2597" s="82">
        <v>56</v>
      </c>
      <c r="C2597" s="144" t="s">
        <v>699</v>
      </c>
      <c r="D2597" s="144"/>
      <c r="E2597" s="82" t="s">
        <v>52</v>
      </c>
      <c r="F2597" s="143">
        <v>24.155999999999999</v>
      </c>
      <c r="G2597" s="142">
        <f>+[2]THKL!F2606</f>
        <v>24.155999999999999</v>
      </c>
      <c r="H2597" s="132"/>
      <c r="I2597" s="132"/>
      <c r="J2597" s="132"/>
      <c r="K2597" s="156">
        <f>$K$195</f>
        <v>500000</v>
      </c>
      <c r="L2597" s="157">
        <f>$L$195</f>
        <v>150000</v>
      </c>
      <c r="M2597" s="157">
        <f>SUM(K2597:L2597)</f>
        <v>650000</v>
      </c>
      <c r="N2597" s="83">
        <f>IF(V2597&lt;&gt;"VTC VHm",_xlfn.XLOOKUP(Z2597,$AC$4015:$AC$4035,$AD$4015:$AD$4035,0)*M2597,_xlfn.XLOOKUP(Z2597,$AC$4015:$AC$4035,$AD$4015:$AD$4035,0)*L2597)</f>
        <v>0</v>
      </c>
      <c r="O2597" s="83">
        <f>IF(V2597&lt;&gt;"VTC VHm",_xlfn.XLOOKUP(Z2597,$AC$4015:$AC$4035,$AE$4015:$AE$4035,0)*M2597,_xlfn.XLOOKUP(Z2597,$AC$4015:$AC$4035,$AE$4015:$AE$4035,0)*L2597)</f>
        <v>0</v>
      </c>
      <c r="P2597" s="83">
        <f>SUM(N2597:O2597)</f>
        <v>0</v>
      </c>
      <c r="Q2597" s="157">
        <f>M2597*G2597</f>
        <v>15701400</v>
      </c>
      <c r="R2597" s="157">
        <f>G2597*P2597</f>
        <v>0</v>
      </c>
      <c r="S2597" s="83">
        <f>SUM(Q2597:R2597)</f>
        <v>15701400</v>
      </c>
      <c r="T2597" s="156" t="s">
        <v>50</v>
      </c>
      <c r="U2597" s="132"/>
      <c r="V2597" s="132"/>
      <c r="W2597" s="132"/>
      <c r="X2597" s="44" t="s">
        <v>33</v>
      </c>
      <c r="Y2597" s="44"/>
      <c r="Z2597" s="44" t="s">
        <v>3</v>
      </c>
      <c r="AA2597" s="44" t="s">
        <v>80</v>
      </c>
      <c r="AB2597" s="2">
        <v>881898.76500000001</v>
      </c>
      <c r="AC2597" s="2">
        <v>21303146.567339998</v>
      </c>
      <c r="AD2597" s="2">
        <f>+M2597</f>
        <v>650000</v>
      </c>
      <c r="AE2597" s="2">
        <f>+AD2597*14%</f>
        <v>91000.000000000015</v>
      </c>
      <c r="AF2597" s="155">
        <f>+AD2597*35%</f>
        <v>227500</v>
      </c>
      <c r="AG2597" s="2">
        <f>+AD2597*F2597</f>
        <v>15701400</v>
      </c>
      <c r="AH2597" s="2">
        <f>+AE2597*F2597</f>
        <v>2198196.0000000005</v>
      </c>
      <c r="AI2597" s="2">
        <f>+AF2597*F2597</f>
        <v>5495490</v>
      </c>
      <c r="AJ2597" s="2">
        <f>SUM(AG2597:AI2597)</f>
        <v>23395086</v>
      </c>
      <c r="AK2597" s="2">
        <f>+AD2597*G2597</f>
        <v>15701400</v>
      </c>
      <c r="AL2597" s="2">
        <f>+AE2597*G2597</f>
        <v>2198196.0000000005</v>
      </c>
      <c r="AM2597" s="2">
        <f>+AF2597*G2597</f>
        <v>5495490</v>
      </c>
      <c r="AN2597" s="155">
        <f>SUM(AK2597:AM2597)</f>
        <v>23395086</v>
      </c>
      <c r="AQ2597" s="145" t="s">
        <v>525</v>
      </c>
      <c r="AU2597" s="8">
        <f>+K2597</f>
        <v>500000</v>
      </c>
      <c r="AV2597" s="8">
        <f>+L2597</f>
        <v>150000</v>
      </c>
      <c r="AW2597" s="2">
        <f>+M2597</f>
        <v>650000</v>
      </c>
      <c r="AX2597" s="8">
        <f>F2597*AW2597</f>
        <v>15701400</v>
      </c>
      <c r="AY2597" s="8">
        <f>IF(AQ2597="CT",7%,5%)*AX2597</f>
        <v>1099098</v>
      </c>
      <c r="AZ2597" s="8">
        <f>AX2597*2%</f>
        <v>314028</v>
      </c>
      <c r="BA2597" s="8">
        <f>IF(BB2597&gt;0,0,AX2597*5%)</f>
        <v>0</v>
      </c>
      <c r="BB2597" s="8">
        <f>(AX2597-BG2597)*35%</f>
        <v>5495490</v>
      </c>
      <c r="BC2597" s="8">
        <f>+AX2597+AY2597+AZ2597+BA2597+BB2597</f>
        <v>22610016</v>
      </c>
      <c r="BD2597" s="8">
        <f>AX2597-AT2597</f>
        <v>15701400</v>
      </c>
      <c r="BE2597" s="2"/>
      <c r="BH2597" s="2"/>
    </row>
    <row r="2598" spans="1:60" ht="15.75" hidden="1" customHeight="1" outlineLevel="1" x14ac:dyDescent="0.2">
      <c r="A2598" s="1" t="s">
        <v>82</v>
      </c>
      <c r="B2598" s="82">
        <v>57</v>
      </c>
      <c r="C2598" s="144" t="s">
        <v>703</v>
      </c>
      <c r="D2598" s="144"/>
      <c r="E2598" s="82" t="s">
        <v>64</v>
      </c>
      <c r="F2598" s="143">
        <v>1</v>
      </c>
      <c r="G2598" s="142">
        <f>+[2]THKL!F2607</f>
        <v>1</v>
      </c>
      <c r="H2598" s="132"/>
      <c r="I2598" s="132"/>
      <c r="J2598" s="132"/>
      <c r="K2598" s="156">
        <f>$K$197</f>
        <v>486000</v>
      </c>
      <c r="L2598" s="157">
        <f>$L$197</f>
        <v>97200</v>
      </c>
      <c r="M2598" s="157">
        <f>SUM(K2598:L2598)</f>
        <v>583200</v>
      </c>
      <c r="N2598" s="83">
        <f>IF(V2598&lt;&gt;"VTC VHm",_xlfn.XLOOKUP(Z2598,$AC$4015:$AC$4035,$AD$4015:$AD$4035,0)*M2598,_xlfn.XLOOKUP(Z2598,$AC$4015:$AC$4035,$AD$4015:$AD$4035,0)*L2598)</f>
        <v>0</v>
      </c>
      <c r="O2598" s="83">
        <f>IF(V2598&lt;&gt;"VTC VHm",_xlfn.XLOOKUP(Z2598,$AC$4015:$AC$4035,$AE$4015:$AE$4035,0)*M2598,_xlfn.XLOOKUP(Z2598,$AC$4015:$AC$4035,$AE$4015:$AE$4035,0)*L2598)</f>
        <v>0</v>
      </c>
      <c r="P2598" s="83">
        <f>SUM(N2598:O2598)</f>
        <v>0</v>
      </c>
      <c r="Q2598" s="157">
        <f>M2598*G2598</f>
        <v>583200</v>
      </c>
      <c r="R2598" s="157">
        <f>G2598*P2598</f>
        <v>0</v>
      </c>
      <c r="S2598" s="83">
        <f>SUM(Q2598:R2598)</f>
        <v>583200</v>
      </c>
      <c r="T2598" s="156" t="s">
        <v>702</v>
      </c>
      <c r="U2598" s="132"/>
      <c r="V2598" s="132"/>
      <c r="W2598" s="132"/>
      <c r="X2598" s="44" t="s">
        <v>33</v>
      </c>
      <c r="Y2598" s="44" t="s">
        <v>32</v>
      </c>
      <c r="Z2598" s="44"/>
      <c r="AA2598" s="44" t="s">
        <v>80</v>
      </c>
      <c r="AB2598" s="2">
        <v>5400676.875</v>
      </c>
      <c r="AC2598" s="2">
        <v>5400676.875</v>
      </c>
      <c r="AD2598" s="2">
        <f>+M2598</f>
        <v>583200</v>
      </c>
      <c r="AE2598" s="2">
        <f>+AD2598*14%</f>
        <v>81648.000000000015</v>
      </c>
      <c r="AF2598" s="155">
        <f>+AD2598*35%</f>
        <v>204120</v>
      </c>
      <c r="AG2598" s="2">
        <f>+AD2598*F2598</f>
        <v>583200</v>
      </c>
      <c r="AH2598" s="2">
        <f>+AE2598*F2598</f>
        <v>81648.000000000015</v>
      </c>
      <c r="AI2598" s="2">
        <f>+AF2598*F2598</f>
        <v>204120</v>
      </c>
      <c r="AJ2598" s="2">
        <f>SUM(AG2598:AI2598)</f>
        <v>868968</v>
      </c>
      <c r="AK2598" s="2">
        <f>+AD2598*G2598</f>
        <v>583200</v>
      </c>
      <c r="AL2598" s="2">
        <f>+AE2598*G2598</f>
        <v>81648.000000000015</v>
      </c>
      <c r="AM2598" s="2">
        <f>+AF2598*G2598</f>
        <v>204120</v>
      </c>
      <c r="AN2598" s="155">
        <f>SUM(AK2598:AM2598)</f>
        <v>868968</v>
      </c>
      <c r="AQ2598" s="145" t="s">
        <v>525</v>
      </c>
      <c r="AU2598" s="8">
        <f>+K2598</f>
        <v>486000</v>
      </c>
      <c r="AV2598" s="8">
        <f>+L2598</f>
        <v>97200</v>
      </c>
      <c r="AW2598" s="2">
        <f>+M2598</f>
        <v>583200</v>
      </c>
      <c r="AX2598" s="8">
        <f>F2598*AW2598</f>
        <v>583200</v>
      </c>
      <c r="AY2598" s="8">
        <f>IF(AQ2598="CT",7%,5%)*AX2598</f>
        <v>40824.000000000007</v>
      </c>
      <c r="AZ2598" s="8">
        <f>AX2598*2%</f>
        <v>11664</v>
      </c>
      <c r="BA2598" s="8">
        <f>IF(BB2598&gt;0,0,AX2598*5%)</f>
        <v>0</v>
      </c>
      <c r="BB2598" s="8">
        <f>(AX2598-BG2598)*35%</f>
        <v>204120</v>
      </c>
      <c r="BC2598" s="8">
        <f>+AX2598+AY2598+AZ2598+BA2598+BB2598</f>
        <v>839808</v>
      </c>
      <c r="BD2598" s="8">
        <f>AX2598-AT2598</f>
        <v>583200</v>
      </c>
      <c r="BE2598" s="2"/>
      <c r="BH2598" s="2"/>
    </row>
    <row r="2599" spans="1:60" s="92" customFormat="1" ht="15.75" customHeight="1" collapsed="1" x14ac:dyDescent="0.2">
      <c r="B2599" s="163"/>
      <c r="C2599" s="164" t="s">
        <v>106</v>
      </c>
      <c r="D2599" s="164"/>
      <c r="E2599" s="163"/>
      <c r="F2599" s="162"/>
      <c r="G2599" s="149">
        <f>+[2]THKL!F2608</f>
        <v>0</v>
      </c>
      <c r="H2599" s="158"/>
      <c r="I2599" s="158"/>
      <c r="J2599" s="158"/>
      <c r="K2599" s="159"/>
      <c r="L2599" s="161"/>
      <c r="M2599" s="161">
        <f>SUM(K2599:L2599)</f>
        <v>0</v>
      </c>
      <c r="N2599" s="83">
        <f>IF(V2599&lt;&gt;"VTC VHm",_xlfn.XLOOKUP(Z2599,$AC$4015:$AC$4035,$AD$4015:$AD$4035,0)*M2599,_xlfn.XLOOKUP(Z2599,$AC$4015:$AC$4035,$AD$4015:$AD$4035,0)*L2599)</f>
        <v>0</v>
      </c>
      <c r="O2599" s="83">
        <f>IF(V2599&lt;&gt;"VTC VHm",_xlfn.XLOOKUP(Z2599,$AC$4015:$AC$4035,$AE$4015:$AE$4035,0)*M2599,_xlfn.XLOOKUP(Z2599,$AC$4015:$AC$4035,$AE$4015:$AE$4035,0)*L2599)</f>
        <v>0</v>
      </c>
      <c r="P2599" s="160">
        <f>SUM(N2599:O2599)</f>
        <v>0</v>
      </c>
      <c r="Q2599" s="161">
        <f>M2599*G2599</f>
        <v>0</v>
      </c>
      <c r="R2599" s="161">
        <f>G2599*P2599</f>
        <v>0</v>
      </c>
      <c r="S2599" s="160">
        <f>SUM(Q2599:R2599)</f>
        <v>0</v>
      </c>
      <c r="T2599" s="159"/>
      <c r="U2599" s="158"/>
      <c r="V2599" s="158"/>
      <c r="W2599" s="158"/>
      <c r="X2599" s="94" t="s">
        <v>33</v>
      </c>
      <c r="Y2599" s="94"/>
      <c r="Z2599" s="94"/>
      <c r="AA2599" s="44" t="s">
        <v>80</v>
      </c>
      <c r="AB2599" s="2"/>
      <c r="AC2599" s="2">
        <v>0</v>
      </c>
      <c r="AD2599" s="93">
        <f>+M2599</f>
        <v>0</v>
      </c>
      <c r="AE2599" s="93">
        <f>+AD2599*14%</f>
        <v>0</v>
      </c>
      <c r="AF2599" s="93">
        <f>+AD2599*35%</f>
        <v>0</v>
      </c>
      <c r="AG2599" s="93">
        <f>+AD2599*F2599</f>
        <v>0</v>
      </c>
      <c r="AH2599" s="93">
        <f>+AE2599*F2599</f>
        <v>0</v>
      </c>
      <c r="AI2599" s="93">
        <f>+AF2599*F2599</f>
        <v>0</v>
      </c>
      <c r="AJ2599" s="93">
        <f>SUM(AG2599:AI2599)</f>
        <v>0</v>
      </c>
      <c r="AK2599" s="93">
        <f>+AD2599*G2599</f>
        <v>0</v>
      </c>
      <c r="AL2599" s="93">
        <f>+AE2599*G2599</f>
        <v>0</v>
      </c>
      <c r="AM2599" s="93">
        <f>+AF2599*G2599</f>
        <v>0</v>
      </c>
      <c r="AN2599" s="93">
        <f>SUM(AK2599:AM2599)</f>
        <v>0</v>
      </c>
      <c r="AQ2599" s="145" t="s">
        <v>525</v>
      </c>
      <c r="AU2599" s="8">
        <f>+K2599</f>
        <v>0</v>
      </c>
      <c r="AV2599" s="8">
        <f>+L2599</f>
        <v>0</v>
      </c>
      <c r="AW2599" s="2">
        <f>+M2599</f>
        <v>0</v>
      </c>
      <c r="AX2599" s="8">
        <f>F2599*AW2599</f>
        <v>0</v>
      </c>
      <c r="AY2599" s="8">
        <f>IF(AQ2599="CT",7%,5%)*AX2599</f>
        <v>0</v>
      </c>
      <c r="AZ2599" s="8">
        <f>AX2599*2%</f>
        <v>0</v>
      </c>
      <c r="BA2599" s="8">
        <f>IF(BB2599&gt;0,0,AX2599*5%)</f>
        <v>0</v>
      </c>
      <c r="BB2599" s="8">
        <f>(AX2599-BG2599)*35%</f>
        <v>0</v>
      </c>
      <c r="BC2599" s="8">
        <f>+AX2599+AY2599+AZ2599+BA2599+BB2599</f>
        <v>0</v>
      </c>
      <c r="BD2599" s="8">
        <f>AX2599-AT2599</f>
        <v>0</v>
      </c>
      <c r="BE2599" s="2"/>
      <c r="BH2599" s="2"/>
    </row>
    <row r="2600" spans="1:60" ht="51" hidden="1" outlineLevel="1" x14ac:dyDescent="0.2">
      <c r="B2600" s="82">
        <v>58</v>
      </c>
      <c r="C2600" s="144" t="s">
        <v>698</v>
      </c>
      <c r="D2600" s="144"/>
      <c r="E2600" s="82" t="s">
        <v>104</v>
      </c>
      <c r="F2600" s="143">
        <v>10.540800000000001</v>
      </c>
      <c r="G2600" s="142">
        <f>+[2]THKL!F2609</f>
        <v>10.540800000000001</v>
      </c>
      <c r="H2600" s="132"/>
      <c r="I2600" s="132"/>
      <c r="J2600" s="132"/>
      <c r="K2600" s="156" t="str">
        <f>$K$112</f>
        <v>Bao gồm</v>
      </c>
      <c r="L2600" s="157">
        <f>$L$112</f>
        <v>5314506.2372727301</v>
      </c>
      <c r="M2600" s="157">
        <f>SUM(K2600:L2600)</f>
        <v>5314506.2372727301</v>
      </c>
      <c r="N2600" s="83">
        <f>IF(V2600&lt;&gt;"VTC VHm",_xlfn.XLOOKUP(Z2600,$AC$4015:$AC$4035,$AD$4015:$AD$4035,0)*M2600,_xlfn.XLOOKUP(Z2600,$AC$4015:$AC$4035,$AD$4015:$AD$4035,0)*L2600)</f>
        <v>1860077.1830454555</v>
      </c>
      <c r="O2600" s="83">
        <f>IF(V2600&lt;&gt;"VTC VHm",_xlfn.XLOOKUP(Z2600,$AC$4015:$AC$4035,$AE$4015:$AE$4035,0)*M2600,_xlfn.XLOOKUP(Z2600,$AC$4015:$AC$4035,$AE$4015:$AE$4035,0)*L2600)</f>
        <v>0</v>
      </c>
      <c r="P2600" s="83">
        <f>SUM(N2600:O2600)</f>
        <v>1860077.1830454555</v>
      </c>
      <c r="Q2600" s="157">
        <f>M2600*G2600</f>
        <v>56019147.345844395</v>
      </c>
      <c r="R2600" s="157">
        <f>G2600*P2600</f>
        <v>19606701.57104554</v>
      </c>
      <c r="S2600" s="83">
        <f>SUM(Q2600:R2600)</f>
        <v>75625848.916889936</v>
      </c>
      <c r="T2600" s="125" t="s">
        <v>103</v>
      </c>
      <c r="U2600" s="132"/>
      <c r="V2600" s="132"/>
      <c r="W2600" s="132"/>
      <c r="X2600" s="44" t="s">
        <v>33</v>
      </c>
      <c r="Y2600" s="44"/>
      <c r="Z2600" s="44" t="s">
        <v>16</v>
      </c>
      <c r="AA2600" s="44" t="s">
        <v>80</v>
      </c>
      <c r="AB2600" s="2">
        <v>4142603.8860601094</v>
      </c>
      <c r="AC2600" s="2">
        <v>43666359.042182401</v>
      </c>
      <c r="AD2600" s="2">
        <f>+M2600</f>
        <v>5314506.2372727301</v>
      </c>
      <c r="AE2600" s="2">
        <f>+AD2600*14%</f>
        <v>744030.87321818224</v>
      </c>
      <c r="AF2600" s="155">
        <f>+AD2600*35%</f>
        <v>1860077.1830454555</v>
      </c>
      <c r="AG2600" s="2">
        <f>+AD2600*F2600</f>
        <v>56019147.345844395</v>
      </c>
      <c r="AH2600" s="2">
        <f>+AE2600*F2600</f>
        <v>7842680.6284182156</v>
      </c>
      <c r="AI2600" s="2">
        <f>+AF2600*F2600</f>
        <v>19606701.57104554</v>
      </c>
      <c r="AJ2600" s="2">
        <f>SUM(AG2600:AI2600)</f>
        <v>83468529.545308143</v>
      </c>
      <c r="AK2600" s="2">
        <f>+AD2600*G2600</f>
        <v>56019147.345844395</v>
      </c>
      <c r="AL2600" s="2">
        <f>+AE2600*G2600</f>
        <v>7842680.6284182156</v>
      </c>
      <c r="AM2600" s="2">
        <f>+AF2600*G2600</f>
        <v>19606701.57104554</v>
      </c>
      <c r="AN2600" s="155">
        <f>SUM(AK2600:AM2600)</f>
        <v>83468529.545308143</v>
      </c>
      <c r="AQ2600" s="145" t="s">
        <v>525</v>
      </c>
      <c r="AU2600" s="8" t="str">
        <f>+K2600</f>
        <v>Bao gồm</v>
      </c>
      <c r="AV2600" s="8">
        <f>+L2600</f>
        <v>5314506.2372727301</v>
      </c>
      <c r="AW2600" s="2">
        <f>+M2600</f>
        <v>5314506.2372727301</v>
      </c>
      <c r="AX2600" s="8">
        <f>F2600*AW2600</f>
        <v>56019147.345844395</v>
      </c>
      <c r="AY2600" s="8">
        <f>IF(AQ2600="CT",7%,5%)*AX2600</f>
        <v>3921340.3142091082</v>
      </c>
      <c r="AZ2600" s="8">
        <f>AX2600*2%</f>
        <v>1120382.946916888</v>
      </c>
      <c r="BA2600" s="8">
        <f>IF(BB2600&gt;0,0,AX2600*5%)</f>
        <v>0</v>
      </c>
      <c r="BB2600" s="8">
        <f>(AX2600-BG2600)*35%</f>
        <v>19606701.571045537</v>
      </c>
      <c r="BC2600" s="8">
        <f>+AX2600+AY2600+AZ2600+BA2600+BB2600</f>
        <v>80667572.178015932</v>
      </c>
      <c r="BD2600" s="8">
        <f>AX2600-AT2600</f>
        <v>56019147.345844395</v>
      </c>
      <c r="BE2600" s="2"/>
      <c r="BH2600" s="2"/>
    </row>
    <row r="2601" spans="1:60" ht="34" hidden="1" outlineLevel="1" x14ac:dyDescent="0.2">
      <c r="B2601" s="82">
        <v>59</v>
      </c>
      <c r="C2601" s="144" t="s">
        <v>879</v>
      </c>
      <c r="D2601" s="144"/>
      <c r="E2601" s="82" t="s">
        <v>52</v>
      </c>
      <c r="F2601" s="143">
        <v>159.316</v>
      </c>
      <c r="G2601" s="142">
        <f>+[2]THKL!F2610</f>
        <v>159.316</v>
      </c>
      <c r="H2601" s="132"/>
      <c r="I2601" s="132"/>
      <c r="J2601" s="132"/>
      <c r="K2601" s="156" t="str">
        <f>$K$842</f>
        <v>Bao gồm</v>
      </c>
      <c r="L2601" s="157">
        <f>$L$842</f>
        <v>1263000</v>
      </c>
      <c r="M2601" s="157">
        <f>SUM(K2601:L2601)</f>
        <v>1263000</v>
      </c>
      <c r="N2601" s="83">
        <f>IF(V2601&lt;&gt;"VTC VHm",_xlfn.XLOOKUP(Z2601,$AC$4015:$AC$4035,$AD$4015:$AD$4035,0)*M2601,_xlfn.XLOOKUP(Z2601,$AC$4015:$AC$4035,$AD$4015:$AD$4035,0)*L2601)</f>
        <v>63150</v>
      </c>
      <c r="O2601" s="83">
        <f>IF(V2601&lt;&gt;"VTC VHm",_xlfn.XLOOKUP(Z2601,$AC$4015:$AC$4035,$AE$4015:$AE$4035,0)*M2601,_xlfn.XLOOKUP(Z2601,$AC$4015:$AC$4035,$AE$4015:$AE$4035,0)*L2601)</f>
        <v>0</v>
      </c>
      <c r="P2601" s="83">
        <f>SUM(N2601:O2601)</f>
        <v>63150</v>
      </c>
      <c r="Q2601" s="157">
        <f>M2601*G2601</f>
        <v>201216108</v>
      </c>
      <c r="R2601" s="157">
        <f>G2601*P2601</f>
        <v>10060805.4</v>
      </c>
      <c r="S2601" s="83">
        <f>SUM(Q2601:R2601)</f>
        <v>211276913.40000001</v>
      </c>
      <c r="T2601" s="156" t="s">
        <v>100</v>
      </c>
      <c r="U2601" s="132"/>
      <c r="V2601" s="132"/>
      <c r="W2601" s="132"/>
      <c r="X2601" s="44" t="s">
        <v>33</v>
      </c>
      <c r="Y2601" s="44"/>
      <c r="Z2601" s="44" t="s">
        <v>11</v>
      </c>
      <c r="AA2601" s="44" t="s">
        <v>80</v>
      </c>
      <c r="AB2601" s="2">
        <v>1229005.1216979842</v>
      </c>
      <c r="AC2601" s="2">
        <v>195800179.96843606</v>
      </c>
      <c r="AD2601" s="2">
        <f>+M2601</f>
        <v>1263000</v>
      </c>
      <c r="AE2601" s="2">
        <f>+AD2601*14%</f>
        <v>176820.00000000003</v>
      </c>
      <c r="AF2601" s="155">
        <f>+AD2601*35%</f>
        <v>442050</v>
      </c>
      <c r="AG2601" s="2">
        <f>+AD2601*F2601</f>
        <v>201216108</v>
      </c>
      <c r="AH2601" s="2">
        <f>+AE2601*F2601</f>
        <v>28170255.120000005</v>
      </c>
      <c r="AI2601" s="2">
        <f>+AF2601*F2601</f>
        <v>70425637.799999997</v>
      </c>
      <c r="AJ2601" s="2">
        <f>SUM(AG2601:AI2601)</f>
        <v>299812000.92000002</v>
      </c>
      <c r="AK2601" s="2">
        <f>+AD2601*G2601</f>
        <v>201216108</v>
      </c>
      <c r="AL2601" s="2">
        <f>+AE2601*G2601</f>
        <v>28170255.120000005</v>
      </c>
      <c r="AM2601" s="2">
        <f>+AF2601*G2601</f>
        <v>70425637.799999997</v>
      </c>
      <c r="AN2601" s="155">
        <f>SUM(AK2601:AM2601)</f>
        <v>299812000.92000002</v>
      </c>
      <c r="AQ2601" s="145" t="s">
        <v>525</v>
      </c>
      <c r="AU2601" s="8" t="str">
        <f>+K2601</f>
        <v>Bao gồm</v>
      </c>
      <c r="AV2601" s="8">
        <f>+L2601</f>
        <v>1263000</v>
      </c>
      <c r="AW2601" s="2">
        <f>+M2601</f>
        <v>1263000</v>
      </c>
      <c r="AX2601" s="8">
        <f>F2601*AW2601</f>
        <v>201216108</v>
      </c>
      <c r="AY2601" s="8">
        <f>IF(AQ2601="CT",7%,5%)*AX2601</f>
        <v>14085127.560000001</v>
      </c>
      <c r="AZ2601" s="8">
        <f>AX2601*2%</f>
        <v>4024322.16</v>
      </c>
      <c r="BA2601" s="8">
        <f>IF(BB2601&gt;0,0,AX2601*5%)</f>
        <v>0</v>
      </c>
      <c r="BB2601" s="8">
        <f>(AX2601-BG2601)*35%</f>
        <v>70425637.799999997</v>
      </c>
      <c r="BC2601" s="8">
        <f>+AX2601+AY2601+AZ2601+BA2601+BB2601</f>
        <v>289751195.51999998</v>
      </c>
      <c r="BD2601" s="8">
        <f>AX2601-AT2601</f>
        <v>201216108</v>
      </c>
      <c r="BE2601" s="2"/>
      <c r="BH2601" s="2"/>
    </row>
    <row r="2602" spans="1:60" ht="17" hidden="1" outlineLevel="1" x14ac:dyDescent="0.2">
      <c r="B2602" s="82">
        <v>60</v>
      </c>
      <c r="C2602" s="144" t="s">
        <v>878</v>
      </c>
      <c r="D2602" s="144"/>
      <c r="E2602" s="82" t="s">
        <v>91</v>
      </c>
      <c r="F2602" s="143">
        <v>0.11609999999999999</v>
      </c>
      <c r="G2602" s="142">
        <f>+[2]THKL!F2611</f>
        <v>0.11609999999999999</v>
      </c>
      <c r="H2602" s="132"/>
      <c r="I2602" s="132"/>
      <c r="J2602" s="132"/>
      <c r="K2602" s="156">
        <f>$K$203</f>
        <v>118800000</v>
      </c>
      <c r="L2602" s="157">
        <f>$L$203</f>
        <v>25904000</v>
      </c>
      <c r="M2602" s="157">
        <f>SUM(K2602:L2602)</f>
        <v>144704000</v>
      </c>
      <c r="N2602" s="83">
        <f>IF(V2602&lt;&gt;"VTC VHm",_xlfn.XLOOKUP(Z2602,$AC$4015:$AC$4035,$AD$4015:$AD$4035,0)*M2602,_xlfn.XLOOKUP(Z2602,$AC$4015:$AC$4035,$AD$4015:$AD$4035,0)*L2602)</f>
        <v>0</v>
      </c>
      <c r="O2602" s="83">
        <f>IF(V2602&lt;&gt;"VTC VHm",_xlfn.XLOOKUP(Z2602,$AC$4015:$AC$4035,$AE$4015:$AE$4035,0)*M2602,_xlfn.XLOOKUP(Z2602,$AC$4015:$AC$4035,$AE$4015:$AE$4035,0)*L2602)</f>
        <v>43411200</v>
      </c>
      <c r="P2602" s="83">
        <f>SUM(N2602:O2602)</f>
        <v>43411200</v>
      </c>
      <c r="Q2602" s="157">
        <f>M2602*G2602</f>
        <v>16800134.399999999</v>
      </c>
      <c r="R2602" s="157">
        <f>G2602*P2602</f>
        <v>5040040.3199999994</v>
      </c>
      <c r="S2602" s="83">
        <f>SUM(Q2602:R2602)</f>
        <v>21840174.719999999</v>
      </c>
      <c r="T2602" s="156" t="s">
        <v>50</v>
      </c>
      <c r="U2602" s="132"/>
      <c r="V2602" s="132"/>
      <c r="W2602" s="132"/>
      <c r="X2602" s="44" t="s">
        <v>33</v>
      </c>
      <c r="Y2602" s="44"/>
      <c r="Z2602" s="44" t="s">
        <v>10</v>
      </c>
      <c r="AA2602" s="44" t="s">
        <v>80</v>
      </c>
      <c r="AB2602" s="2">
        <v>116143615.27800158</v>
      </c>
      <c r="AC2602" s="2">
        <v>13484273.733775983</v>
      </c>
      <c r="AD2602" s="2">
        <f>+M2602</f>
        <v>144704000</v>
      </c>
      <c r="AE2602" s="2">
        <f>+AD2602*14%</f>
        <v>20258560.000000004</v>
      </c>
      <c r="AF2602" s="155">
        <f>+AD2602*35%</f>
        <v>50646400</v>
      </c>
      <c r="AG2602" s="2">
        <f>+AD2602*F2602</f>
        <v>16800134.399999999</v>
      </c>
      <c r="AH2602" s="2">
        <f>+AE2602*F2602</f>
        <v>2352018.8160000001</v>
      </c>
      <c r="AI2602" s="2">
        <f>+AF2602*F2602</f>
        <v>5880047.04</v>
      </c>
      <c r="AJ2602" s="2">
        <f>SUM(AG2602:AI2602)</f>
        <v>25032200.255999997</v>
      </c>
      <c r="AK2602" s="2">
        <f>+AD2602*G2602</f>
        <v>16800134.399999999</v>
      </c>
      <c r="AL2602" s="2">
        <f>+AE2602*G2602</f>
        <v>2352018.8160000001</v>
      </c>
      <c r="AM2602" s="2">
        <f>+AF2602*G2602</f>
        <v>5880047.04</v>
      </c>
      <c r="AN2602" s="155">
        <f>SUM(AK2602:AM2602)</f>
        <v>25032200.255999997</v>
      </c>
      <c r="AQ2602" s="145" t="s">
        <v>525</v>
      </c>
      <c r="AU2602" s="8">
        <f>+K2602</f>
        <v>118800000</v>
      </c>
      <c r="AV2602" s="8">
        <f>+L2602</f>
        <v>25904000</v>
      </c>
      <c r="AW2602" s="2">
        <f>+M2602</f>
        <v>144704000</v>
      </c>
      <c r="AX2602" s="8">
        <f>F2602*AW2602</f>
        <v>16800134.399999999</v>
      </c>
      <c r="AY2602" s="8">
        <f>IF(AQ2602="CT",7%,5%)*AX2602</f>
        <v>1176009.4080000001</v>
      </c>
      <c r="AZ2602" s="8">
        <f>AX2602*2%</f>
        <v>336002.68799999997</v>
      </c>
      <c r="BA2602" s="8">
        <f>IF(BB2602&gt;0,0,AX2602*5%)</f>
        <v>0</v>
      </c>
      <c r="BB2602" s="8">
        <f>(AX2602-BG2602)*35%</f>
        <v>5880047.0399999991</v>
      </c>
      <c r="BC2602" s="8">
        <f>+AX2602+AY2602+AZ2602+BA2602+BB2602</f>
        <v>24192193.535999998</v>
      </c>
      <c r="BD2602" s="8">
        <f>AX2602-AT2602</f>
        <v>16800134.399999999</v>
      </c>
      <c r="BE2602" s="2"/>
      <c r="BH2602" s="2"/>
    </row>
    <row r="2603" spans="1:60" ht="17" hidden="1" outlineLevel="1" x14ac:dyDescent="0.2">
      <c r="B2603" s="82">
        <v>61</v>
      </c>
      <c r="C2603" s="144" t="s">
        <v>877</v>
      </c>
      <c r="D2603" s="144"/>
      <c r="E2603" s="82" t="s">
        <v>52</v>
      </c>
      <c r="F2603" s="143">
        <v>52.467799999999997</v>
      </c>
      <c r="G2603" s="142">
        <f>+[2]THKL!F2612</f>
        <v>52.467799999999997</v>
      </c>
      <c r="H2603" s="132"/>
      <c r="I2603" s="132"/>
      <c r="J2603" s="132"/>
      <c r="K2603" s="156" t="str">
        <f>$K$204</f>
        <v>Bao gồm</v>
      </c>
      <c r="L2603" s="157" t="str">
        <f>$L$204</f>
        <v>Bao gồm</v>
      </c>
      <c r="M2603" s="157">
        <f>SUM(K2603:L2603)</f>
        <v>0</v>
      </c>
      <c r="N2603" s="83">
        <f>IF(V2603&lt;&gt;"VTC VHm",_xlfn.XLOOKUP(Z2603,$AC$4015:$AC$4035,$AD$4015:$AD$4035,0)*M2603,_xlfn.XLOOKUP(Z2603,$AC$4015:$AC$4035,$AD$4015:$AD$4035,0)*L2603)</f>
        <v>0</v>
      </c>
      <c r="O2603" s="83">
        <f>IF(V2603&lt;&gt;"VTC VHm",_xlfn.XLOOKUP(Z2603,$AC$4015:$AC$4035,$AE$4015:$AE$4035,0)*M2603,_xlfn.XLOOKUP(Z2603,$AC$4015:$AC$4035,$AE$4015:$AE$4035,0)*L2603)</f>
        <v>0</v>
      </c>
      <c r="P2603" s="83">
        <f>SUM(N2603:O2603)</f>
        <v>0</v>
      </c>
      <c r="Q2603" s="157">
        <f>M2603*G2603</f>
        <v>0</v>
      </c>
      <c r="R2603" s="157">
        <f>G2603*P2603</f>
        <v>0</v>
      </c>
      <c r="S2603" s="83">
        <f>SUM(Q2603:R2603)</f>
        <v>0</v>
      </c>
      <c r="T2603" s="156" t="s">
        <v>50</v>
      </c>
      <c r="U2603" s="132"/>
      <c r="V2603" s="132"/>
      <c r="W2603" s="132"/>
      <c r="X2603" s="44" t="s">
        <v>33</v>
      </c>
      <c r="Y2603" s="44"/>
      <c r="Z2603" s="44" t="s">
        <v>10</v>
      </c>
      <c r="AA2603" s="44" t="s">
        <v>80</v>
      </c>
      <c r="AB2603" s="2">
        <v>229452.15517248271</v>
      </c>
      <c r="AC2603" s="2">
        <v>12038849.787158787</v>
      </c>
      <c r="AD2603" s="2">
        <f>+M2603</f>
        <v>0</v>
      </c>
      <c r="AE2603" s="2">
        <f>+AD2603*14%</f>
        <v>0</v>
      </c>
      <c r="AF2603" s="155">
        <f>+AD2603*35%</f>
        <v>0</v>
      </c>
      <c r="AG2603" s="2">
        <f>+AD2603*F2603</f>
        <v>0</v>
      </c>
      <c r="AH2603" s="2">
        <f>+AE2603*F2603</f>
        <v>0</v>
      </c>
      <c r="AI2603" s="2">
        <f>+AF2603*F2603</f>
        <v>0</v>
      </c>
      <c r="AJ2603" s="2">
        <f>SUM(AG2603:AI2603)</f>
        <v>0</v>
      </c>
      <c r="AK2603" s="2">
        <f>+AD2603*G2603</f>
        <v>0</v>
      </c>
      <c r="AL2603" s="2">
        <f>+AE2603*G2603</f>
        <v>0</v>
      </c>
      <c r="AM2603" s="2">
        <f>+AF2603*G2603</f>
        <v>0</v>
      </c>
      <c r="AN2603" s="155">
        <f>SUM(AK2603:AM2603)</f>
        <v>0</v>
      </c>
      <c r="AQ2603" s="145" t="s">
        <v>525</v>
      </c>
      <c r="AU2603" s="8" t="str">
        <f>+K2603</f>
        <v>Bao gồm</v>
      </c>
      <c r="AV2603" s="8" t="str">
        <f>+L2603</f>
        <v>Bao gồm</v>
      </c>
      <c r="AW2603" s="2">
        <f>+M2603</f>
        <v>0</v>
      </c>
      <c r="AX2603" s="8">
        <f>F2603*AW2603</f>
        <v>0</v>
      </c>
      <c r="AY2603" s="8">
        <f>IF(AQ2603="CT",7%,5%)*AX2603</f>
        <v>0</v>
      </c>
      <c r="AZ2603" s="8">
        <f>AX2603*2%</f>
        <v>0</v>
      </c>
      <c r="BA2603" s="8">
        <f>IF(BB2603&gt;0,0,AX2603*5%)</f>
        <v>0</v>
      </c>
      <c r="BB2603" s="8">
        <f>(AX2603-BG2603)*35%</f>
        <v>0</v>
      </c>
      <c r="BC2603" s="8">
        <f>+AX2603+AY2603+AZ2603+BA2603+BB2603</f>
        <v>0</v>
      </c>
      <c r="BD2603" s="8">
        <f>AX2603-AT2603</f>
        <v>0</v>
      </c>
      <c r="BE2603" s="2"/>
      <c r="BH2603" s="2"/>
    </row>
    <row r="2604" spans="1:60" s="92" customFormat="1" ht="15.75" customHeight="1" collapsed="1" x14ac:dyDescent="0.2">
      <c r="B2604" s="163"/>
      <c r="C2604" s="164" t="s">
        <v>876</v>
      </c>
      <c r="D2604" s="164"/>
      <c r="E2604" s="163"/>
      <c r="F2604" s="162"/>
      <c r="G2604" s="149">
        <f>+[2]THKL!F2613</f>
        <v>0</v>
      </c>
      <c r="H2604" s="158"/>
      <c r="I2604" s="158"/>
      <c r="J2604" s="158"/>
      <c r="K2604" s="159"/>
      <c r="L2604" s="161"/>
      <c r="M2604" s="161">
        <f>SUM(K2604:L2604)</f>
        <v>0</v>
      </c>
      <c r="N2604" s="83">
        <f>IF(V2604&lt;&gt;"VTC VHm",_xlfn.XLOOKUP(Z2604,$AC$4015:$AC$4035,$AD$4015:$AD$4035,0)*M2604,_xlfn.XLOOKUP(Z2604,$AC$4015:$AC$4035,$AD$4015:$AD$4035,0)*L2604)</f>
        <v>0</v>
      </c>
      <c r="O2604" s="83">
        <f>IF(V2604&lt;&gt;"VTC VHm",_xlfn.XLOOKUP(Z2604,$AC$4015:$AC$4035,$AE$4015:$AE$4035,0)*M2604,_xlfn.XLOOKUP(Z2604,$AC$4015:$AC$4035,$AE$4015:$AE$4035,0)*L2604)</f>
        <v>0</v>
      </c>
      <c r="P2604" s="160">
        <f>SUM(N2604:O2604)</f>
        <v>0</v>
      </c>
      <c r="Q2604" s="161">
        <f>M2604*G2604</f>
        <v>0</v>
      </c>
      <c r="R2604" s="161">
        <f>G2604*P2604</f>
        <v>0</v>
      </c>
      <c r="S2604" s="160">
        <f>SUM(Q2604:R2604)</f>
        <v>0</v>
      </c>
      <c r="T2604" s="159"/>
      <c r="U2604" s="158"/>
      <c r="V2604" s="158"/>
      <c r="W2604" s="158"/>
      <c r="X2604" s="94" t="s">
        <v>33</v>
      </c>
      <c r="Y2604" s="94"/>
      <c r="Z2604" s="94"/>
      <c r="AA2604" s="44" t="s">
        <v>80</v>
      </c>
      <c r="AB2604" s="2"/>
      <c r="AC2604" s="2">
        <v>0</v>
      </c>
      <c r="AD2604" s="93">
        <f>+M2604</f>
        <v>0</v>
      </c>
      <c r="AE2604" s="93">
        <f>+AD2604*14%</f>
        <v>0</v>
      </c>
      <c r="AF2604" s="93">
        <f>+AD2604*35%</f>
        <v>0</v>
      </c>
      <c r="AG2604" s="93">
        <f>+AD2604*F2604</f>
        <v>0</v>
      </c>
      <c r="AH2604" s="93">
        <f>+AE2604*F2604</f>
        <v>0</v>
      </c>
      <c r="AI2604" s="93">
        <f>+AF2604*F2604</f>
        <v>0</v>
      </c>
      <c r="AJ2604" s="93">
        <f>SUM(AG2604:AI2604)</f>
        <v>0</v>
      </c>
      <c r="AK2604" s="93">
        <f>+AD2604*G2604</f>
        <v>0</v>
      </c>
      <c r="AL2604" s="93">
        <f>+AE2604*G2604</f>
        <v>0</v>
      </c>
      <c r="AM2604" s="93">
        <f>+AF2604*G2604</f>
        <v>0</v>
      </c>
      <c r="AN2604" s="93">
        <f>SUM(AK2604:AM2604)</f>
        <v>0</v>
      </c>
      <c r="AQ2604" s="145" t="s">
        <v>525</v>
      </c>
      <c r="AU2604" s="8">
        <f>+K2604</f>
        <v>0</v>
      </c>
      <c r="AV2604" s="8">
        <f>+L2604</f>
        <v>0</v>
      </c>
      <c r="AW2604" s="2">
        <f>+M2604</f>
        <v>0</v>
      </c>
      <c r="AX2604" s="8">
        <f>F2604*AW2604</f>
        <v>0</v>
      </c>
      <c r="AY2604" s="8">
        <f>IF(AQ2604="CT",7%,5%)*AX2604</f>
        <v>0</v>
      </c>
      <c r="AZ2604" s="8">
        <f>AX2604*2%</f>
        <v>0</v>
      </c>
      <c r="BA2604" s="8">
        <f>IF(BB2604&gt;0,0,AX2604*5%)</f>
        <v>0</v>
      </c>
      <c r="BB2604" s="8">
        <f>(AX2604-BG2604)*35%</f>
        <v>0</v>
      </c>
      <c r="BC2604" s="8">
        <f>+AX2604+AY2604+AZ2604+BA2604+BB2604</f>
        <v>0</v>
      </c>
      <c r="BD2604" s="8">
        <f>AX2604-AT2604</f>
        <v>0</v>
      </c>
      <c r="BE2604" s="2"/>
      <c r="BH2604" s="2"/>
    </row>
    <row r="2605" spans="1:60" ht="34" hidden="1" outlineLevel="1" x14ac:dyDescent="0.2">
      <c r="B2605" s="82">
        <v>62</v>
      </c>
      <c r="C2605" s="144" t="s">
        <v>875</v>
      </c>
      <c r="D2605" s="144"/>
      <c r="E2605" s="82"/>
      <c r="F2605" s="143">
        <v>23.98</v>
      </c>
      <c r="G2605" s="142">
        <f>+[2]THKL!F2614</f>
        <v>23.98</v>
      </c>
      <c r="H2605" s="132"/>
      <c r="I2605" s="132"/>
      <c r="J2605" s="132"/>
      <c r="K2605" s="156" t="str">
        <f>$K$795</f>
        <v>Bao gồm</v>
      </c>
      <c r="L2605" s="157">
        <f>$L$795</f>
        <v>152467.50000000006</v>
      </c>
      <c r="M2605" s="157">
        <f>SUM(K2605:L2605)</f>
        <v>152467.50000000006</v>
      </c>
      <c r="N2605" s="83">
        <f>IF(V2605&lt;&gt;"VTC VHm",_xlfn.XLOOKUP(Z2605,$AC$4015:$AC$4035,$AD$4015:$AD$4035,0)*M2605,_xlfn.XLOOKUP(Z2605,$AC$4015:$AC$4035,$AD$4015:$AD$4035,0)*L2605)</f>
        <v>53363.625000000015</v>
      </c>
      <c r="O2605" s="83">
        <f>IF(V2605&lt;&gt;"VTC VHm",_xlfn.XLOOKUP(Z2605,$AC$4015:$AC$4035,$AE$4015:$AE$4035,0)*M2605,_xlfn.XLOOKUP(Z2605,$AC$4015:$AC$4035,$AE$4015:$AE$4035,0)*L2605)</f>
        <v>0</v>
      </c>
      <c r="P2605" s="83">
        <f>SUM(N2605:O2605)</f>
        <v>53363.625000000015</v>
      </c>
      <c r="Q2605" s="157">
        <f>M2605*G2605</f>
        <v>3656170.6500000013</v>
      </c>
      <c r="R2605" s="157">
        <f>G2605*P2605</f>
        <v>1279659.7275000003</v>
      </c>
      <c r="S2605" s="83">
        <f>SUM(Q2605:R2605)</f>
        <v>4935830.3775000013</v>
      </c>
      <c r="T2605" s="156"/>
      <c r="U2605" s="132"/>
      <c r="V2605" s="132"/>
      <c r="W2605" s="132"/>
      <c r="X2605" s="44" t="s">
        <v>33</v>
      </c>
      <c r="Y2605" s="44"/>
      <c r="Z2605" s="44" t="s">
        <v>16</v>
      </c>
      <c r="AA2605" s="44" t="s">
        <v>80</v>
      </c>
      <c r="AB2605" s="2">
        <v>287234.68191000004</v>
      </c>
      <c r="AC2605" s="2">
        <v>6887887.6722018011</v>
      </c>
      <c r="AD2605" s="2">
        <f>+M2605</f>
        <v>152467.50000000006</v>
      </c>
      <c r="AE2605" s="2">
        <f>+AD2605*14%</f>
        <v>21345.450000000012</v>
      </c>
      <c r="AF2605" s="155">
        <f>+AD2605*35%</f>
        <v>53363.625000000015</v>
      </c>
      <c r="AG2605" s="2">
        <f>+AD2605*F2605</f>
        <v>3656170.6500000013</v>
      </c>
      <c r="AH2605" s="2">
        <f>+AE2605*F2605</f>
        <v>511863.89100000029</v>
      </c>
      <c r="AI2605" s="2">
        <f>+AF2605*F2605</f>
        <v>1279659.7275000003</v>
      </c>
      <c r="AJ2605" s="2">
        <f>SUM(AG2605:AI2605)</f>
        <v>5447694.2685000021</v>
      </c>
      <c r="AK2605" s="2">
        <f>+AD2605*G2605</f>
        <v>3656170.6500000013</v>
      </c>
      <c r="AL2605" s="2">
        <f>+AE2605*G2605</f>
        <v>511863.89100000029</v>
      </c>
      <c r="AM2605" s="2">
        <f>+AF2605*G2605</f>
        <v>1279659.7275000003</v>
      </c>
      <c r="AN2605" s="155">
        <f>SUM(AK2605:AM2605)</f>
        <v>5447694.2685000021</v>
      </c>
      <c r="AQ2605" s="145" t="s">
        <v>525</v>
      </c>
      <c r="AU2605" s="8" t="str">
        <f>+K2605</f>
        <v>Bao gồm</v>
      </c>
      <c r="AV2605" s="8">
        <f>+L2605</f>
        <v>152467.50000000006</v>
      </c>
      <c r="AW2605" s="2">
        <f>+M2605</f>
        <v>152467.50000000006</v>
      </c>
      <c r="AX2605" s="8">
        <f>F2605*AW2605</f>
        <v>3656170.6500000013</v>
      </c>
      <c r="AY2605" s="8">
        <f>IF(AQ2605="CT",7%,5%)*AX2605</f>
        <v>255931.94550000012</v>
      </c>
      <c r="AZ2605" s="8">
        <f>AX2605*2%</f>
        <v>73123.41300000003</v>
      </c>
      <c r="BA2605" s="8">
        <f>IF(BB2605&gt;0,0,AX2605*5%)</f>
        <v>0</v>
      </c>
      <c r="BB2605" s="8">
        <f>(AX2605-BG2605)*35%</f>
        <v>1279659.7275000003</v>
      </c>
      <c r="BC2605" s="8">
        <f>+AX2605+AY2605+AZ2605+BA2605+BB2605</f>
        <v>5264885.7360000014</v>
      </c>
      <c r="BD2605" s="8">
        <f>AX2605-AT2605</f>
        <v>3656170.6500000013</v>
      </c>
      <c r="BE2605" s="2"/>
      <c r="BH2605" s="2"/>
    </row>
    <row r="2606" spans="1:60" ht="34" hidden="1" outlineLevel="1" x14ac:dyDescent="0.2">
      <c r="B2606" s="82">
        <v>63</v>
      </c>
      <c r="C2606" s="144" t="s">
        <v>134</v>
      </c>
      <c r="D2606" s="144"/>
      <c r="E2606" s="82" t="s">
        <v>52</v>
      </c>
      <c r="F2606" s="143">
        <v>6.36</v>
      </c>
      <c r="G2606" s="142">
        <f>+[2]THKL!F2615</f>
        <v>6.36</v>
      </c>
      <c r="H2606" s="132"/>
      <c r="I2606" s="132"/>
      <c r="J2606" s="132"/>
      <c r="K2606" s="156" t="str">
        <f>$K$179</f>
        <v>Bao gồm</v>
      </c>
      <c r="L2606" s="157">
        <f>$L$179</f>
        <v>152467.50000000006</v>
      </c>
      <c r="M2606" s="157">
        <f>SUM(K2606:L2606)</f>
        <v>152467.50000000006</v>
      </c>
      <c r="N2606" s="83">
        <f>IF(V2606&lt;&gt;"VTC VHm",_xlfn.XLOOKUP(Z2606,$AC$4015:$AC$4035,$AD$4015:$AD$4035,0)*M2606,_xlfn.XLOOKUP(Z2606,$AC$4015:$AC$4035,$AD$4015:$AD$4035,0)*L2606)</f>
        <v>53363.625000000015</v>
      </c>
      <c r="O2606" s="83">
        <f>IF(V2606&lt;&gt;"VTC VHm",_xlfn.XLOOKUP(Z2606,$AC$4015:$AC$4035,$AE$4015:$AE$4035,0)*M2606,_xlfn.XLOOKUP(Z2606,$AC$4015:$AC$4035,$AE$4015:$AE$4035,0)*L2606)</f>
        <v>0</v>
      </c>
      <c r="P2606" s="83">
        <f>SUM(N2606:O2606)</f>
        <v>53363.625000000015</v>
      </c>
      <c r="Q2606" s="157">
        <f>M2606*G2606</f>
        <v>969693.3000000004</v>
      </c>
      <c r="R2606" s="157">
        <f>G2606*P2606</f>
        <v>339392.65500000009</v>
      </c>
      <c r="S2606" s="83">
        <f>SUM(Q2606:R2606)</f>
        <v>1309085.9550000005</v>
      </c>
      <c r="T2606" s="165" t="s">
        <v>100</v>
      </c>
      <c r="U2606" s="132"/>
      <c r="V2606" s="132"/>
      <c r="W2606" s="132"/>
      <c r="X2606" s="44" t="s">
        <v>33</v>
      </c>
      <c r="Y2606" s="44"/>
      <c r="Z2606" s="44" t="s">
        <v>16</v>
      </c>
      <c r="AA2606" s="44" t="s">
        <v>80</v>
      </c>
      <c r="AB2606" s="2">
        <v>112998.15058086019</v>
      </c>
      <c r="AC2606" s="2">
        <v>718668.23769427091</v>
      </c>
      <c r="AD2606" s="2">
        <f>+M2606</f>
        <v>152467.50000000006</v>
      </c>
      <c r="AE2606" s="2">
        <f>+AD2606*14%</f>
        <v>21345.450000000012</v>
      </c>
      <c r="AF2606" s="155">
        <f>+AD2606*35%</f>
        <v>53363.625000000015</v>
      </c>
      <c r="AG2606" s="2">
        <f>+AD2606*F2606</f>
        <v>969693.3000000004</v>
      </c>
      <c r="AH2606" s="2">
        <f>+AE2606*F2606</f>
        <v>135757.06200000009</v>
      </c>
      <c r="AI2606" s="2">
        <f>+AF2606*F2606</f>
        <v>339392.65500000009</v>
      </c>
      <c r="AJ2606" s="2">
        <f>SUM(AG2606:AI2606)</f>
        <v>1444843.0170000005</v>
      </c>
      <c r="AK2606" s="2">
        <f>+AD2606*G2606</f>
        <v>969693.3000000004</v>
      </c>
      <c r="AL2606" s="2">
        <f>+AE2606*G2606</f>
        <v>135757.06200000009</v>
      </c>
      <c r="AM2606" s="2">
        <f>+AF2606*G2606</f>
        <v>339392.65500000009</v>
      </c>
      <c r="AN2606" s="155">
        <f>SUM(AK2606:AM2606)</f>
        <v>1444843.0170000005</v>
      </c>
      <c r="AQ2606" s="145" t="s">
        <v>525</v>
      </c>
      <c r="AU2606" s="8" t="str">
        <f>+K2606</f>
        <v>Bao gồm</v>
      </c>
      <c r="AV2606" s="8">
        <f>+L2606</f>
        <v>152467.50000000006</v>
      </c>
      <c r="AW2606" s="2">
        <f>+M2606</f>
        <v>152467.50000000006</v>
      </c>
      <c r="AX2606" s="8">
        <f>F2606*AW2606</f>
        <v>969693.3000000004</v>
      </c>
      <c r="AY2606" s="8">
        <f>IF(AQ2606="CT",7%,5%)*AX2606</f>
        <v>67878.531000000032</v>
      </c>
      <c r="AZ2606" s="8">
        <f>AX2606*2%</f>
        <v>19393.866000000009</v>
      </c>
      <c r="BA2606" s="8">
        <f>IF(BB2606&gt;0,0,AX2606*5%)</f>
        <v>0</v>
      </c>
      <c r="BB2606" s="8">
        <f>(AX2606-BG2606)*35%</f>
        <v>339392.65500000014</v>
      </c>
      <c r="BC2606" s="8">
        <f>+AX2606+AY2606+AZ2606+BA2606+BB2606</f>
        <v>1396358.3520000004</v>
      </c>
      <c r="BD2606" s="8">
        <f>AX2606-AT2606</f>
        <v>969693.3000000004</v>
      </c>
      <c r="BE2606" s="2"/>
      <c r="BH2606" s="2"/>
    </row>
    <row r="2607" spans="1:60" ht="34" hidden="1" outlineLevel="1" x14ac:dyDescent="0.2">
      <c r="B2607" s="82">
        <v>64</v>
      </c>
      <c r="C2607" s="144" t="s">
        <v>132</v>
      </c>
      <c r="D2607" s="144"/>
      <c r="E2607" s="82" t="s">
        <v>52</v>
      </c>
      <c r="F2607" s="143">
        <v>7.02</v>
      </c>
      <c r="G2607" s="142">
        <f>+[2]THKL!F2616</f>
        <v>7.02</v>
      </c>
      <c r="H2607" s="132"/>
      <c r="I2607" s="132"/>
      <c r="J2607" s="132"/>
      <c r="K2607" s="125" t="str">
        <f>$K$208</f>
        <v>Bao gồm</v>
      </c>
      <c r="L2607" s="84">
        <f>$L$208</f>
        <v>137156.70966666698</v>
      </c>
      <c r="M2607" s="157">
        <f>SUM(K2607:L2607)</f>
        <v>137156.70966666698</v>
      </c>
      <c r="N2607" s="83">
        <f>IF(V2607&lt;&gt;"VTC VHm",_xlfn.XLOOKUP(Z2607,$AC$4015:$AC$4035,$AD$4015:$AD$4035,0)*M2607,_xlfn.XLOOKUP(Z2607,$AC$4015:$AC$4035,$AD$4015:$AD$4035,0)*L2607)</f>
        <v>48004.848383333439</v>
      </c>
      <c r="O2607" s="83">
        <f>IF(V2607&lt;&gt;"VTC VHm",_xlfn.XLOOKUP(Z2607,$AC$4015:$AC$4035,$AE$4015:$AE$4035,0)*M2607,_xlfn.XLOOKUP(Z2607,$AC$4015:$AC$4035,$AE$4015:$AE$4035,0)*L2607)</f>
        <v>0</v>
      </c>
      <c r="P2607" s="83">
        <f>SUM(N2607:O2607)</f>
        <v>48004.848383333439</v>
      </c>
      <c r="Q2607" s="157">
        <f>M2607*G2607</f>
        <v>962840.10186000215</v>
      </c>
      <c r="R2607" s="157">
        <f>G2607*P2607</f>
        <v>336994.03565100074</v>
      </c>
      <c r="S2607" s="83">
        <f>SUM(Q2607:R2607)</f>
        <v>1299834.1375110028</v>
      </c>
      <c r="T2607" s="125" t="s">
        <v>103</v>
      </c>
      <c r="U2607" s="132"/>
      <c r="V2607" s="132"/>
      <c r="W2607" s="132"/>
      <c r="X2607" s="44" t="s">
        <v>33</v>
      </c>
      <c r="Y2607" s="44"/>
      <c r="Z2607" s="44" t="s">
        <v>16</v>
      </c>
      <c r="AA2607" s="44" t="s">
        <v>80</v>
      </c>
      <c r="AB2607" s="2">
        <v>87378.916419970308</v>
      </c>
      <c r="AC2607" s="2">
        <v>613399.99326819158</v>
      </c>
      <c r="AD2607" s="2">
        <f>+M2607</f>
        <v>137156.70966666698</v>
      </c>
      <c r="AE2607" s="2">
        <f>+AD2607*14%</f>
        <v>19201.939353333379</v>
      </c>
      <c r="AF2607" s="155">
        <f>+AD2607*35%</f>
        <v>48004.848383333439</v>
      </c>
      <c r="AG2607" s="2">
        <f>+AD2607*F2607</f>
        <v>962840.10186000215</v>
      </c>
      <c r="AH2607" s="2">
        <f>+AE2607*F2607</f>
        <v>134797.6142604003</v>
      </c>
      <c r="AI2607" s="2">
        <f>+AF2607*F2607</f>
        <v>336994.03565100074</v>
      </c>
      <c r="AJ2607" s="2">
        <f>SUM(AG2607:AI2607)</f>
        <v>1434631.751771403</v>
      </c>
      <c r="AK2607" s="2">
        <f>+AD2607*G2607</f>
        <v>962840.10186000215</v>
      </c>
      <c r="AL2607" s="2">
        <f>+AE2607*G2607</f>
        <v>134797.6142604003</v>
      </c>
      <c r="AM2607" s="2">
        <f>+AF2607*G2607</f>
        <v>336994.03565100074</v>
      </c>
      <c r="AN2607" s="155">
        <f>SUM(AK2607:AM2607)</f>
        <v>1434631.751771403</v>
      </c>
      <c r="AQ2607" s="145" t="s">
        <v>525</v>
      </c>
      <c r="AU2607" s="8" t="str">
        <f>+K2607</f>
        <v>Bao gồm</v>
      </c>
      <c r="AV2607" s="8">
        <f>+L2607</f>
        <v>137156.70966666698</v>
      </c>
      <c r="AW2607" s="2">
        <f>+M2607</f>
        <v>137156.70966666698</v>
      </c>
      <c r="AX2607" s="8">
        <f>F2607*AW2607</f>
        <v>962840.10186000215</v>
      </c>
      <c r="AY2607" s="8">
        <f>IF(AQ2607="CT",7%,5%)*AX2607</f>
        <v>67398.807130200163</v>
      </c>
      <c r="AZ2607" s="8">
        <f>AX2607*2%</f>
        <v>19256.802037200043</v>
      </c>
      <c r="BA2607" s="8">
        <f>IF(BB2607&gt;0,0,AX2607*5%)</f>
        <v>0</v>
      </c>
      <c r="BB2607" s="8">
        <f>(AX2607-BG2607)*35%</f>
        <v>336994.03565100074</v>
      </c>
      <c r="BC2607" s="8">
        <f>+AX2607+AY2607+AZ2607+BA2607+BB2607</f>
        <v>1386489.7466784031</v>
      </c>
      <c r="BD2607" s="8">
        <f>AX2607-AT2607</f>
        <v>962840.10186000215</v>
      </c>
      <c r="BE2607" s="2"/>
      <c r="BH2607" s="2"/>
    </row>
    <row r="2608" spans="1:60" ht="34" hidden="1" outlineLevel="1" x14ac:dyDescent="0.2">
      <c r="B2608" s="82">
        <v>65</v>
      </c>
      <c r="C2608" s="144" t="s">
        <v>131</v>
      </c>
      <c r="D2608" s="144"/>
      <c r="E2608" s="82" t="s">
        <v>52</v>
      </c>
      <c r="F2608" s="143">
        <v>16.96</v>
      </c>
      <c r="G2608" s="142">
        <f>+[2]THKL!F2617</f>
        <v>16.96</v>
      </c>
      <c r="H2608" s="132"/>
      <c r="I2608" s="132"/>
      <c r="J2608" s="132"/>
      <c r="K2608" s="156" t="str">
        <f>$K$117</f>
        <v>Bao gồm</v>
      </c>
      <c r="L2608" s="157">
        <f>$L$117</f>
        <v>112916.37900000002</v>
      </c>
      <c r="M2608" s="157">
        <f>SUM(K2608:L2608)</f>
        <v>112916.37900000002</v>
      </c>
      <c r="N2608" s="83">
        <f>IF(V2608&lt;&gt;"VTC VHm",_xlfn.XLOOKUP(Z2608,$AC$4015:$AC$4035,$AD$4015:$AD$4035,0)*M2608,_xlfn.XLOOKUP(Z2608,$AC$4015:$AC$4035,$AD$4015:$AD$4035,0)*L2608)</f>
        <v>39520.732650000005</v>
      </c>
      <c r="O2608" s="83">
        <f>IF(V2608&lt;&gt;"VTC VHm",_xlfn.XLOOKUP(Z2608,$AC$4015:$AC$4035,$AE$4015:$AE$4035,0)*M2608,_xlfn.XLOOKUP(Z2608,$AC$4015:$AC$4035,$AE$4015:$AE$4035,0)*L2608)</f>
        <v>0</v>
      </c>
      <c r="P2608" s="83">
        <f>SUM(N2608:O2608)</f>
        <v>39520.732650000005</v>
      </c>
      <c r="Q2608" s="157">
        <f>M2608*G2608</f>
        <v>1915061.7878400004</v>
      </c>
      <c r="R2608" s="157">
        <f>G2608*P2608</f>
        <v>670271.62574400008</v>
      </c>
      <c r="S2608" s="83">
        <f>SUM(Q2608:R2608)</f>
        <v>2585333.4135840004</v>
      </c>
      <c r="T2608" s="156" t="s">
        <v>50</v>
      </c>
      <c r="U2608" s="132"/>
      <c r="V2608" s="132"/>
      <c r="W2608" s="132"/>
      <c r="X2608" s="44" t="s">
        <v>33</v>
      </c>
      <c r="Y2608" s="44"/>
      <c r="Z2608" s="44" t="s">
        <v>16</v>
      </c>
      <c r="AA2608" s="44" t="s">
        <v>80</v>
      </c>
      <c r="AB2608" s="2">
        <v>90219.294595797794</v>
      </c>
      <c r="AC2608" s="2">
        <v>1530119.2363447307</v>
      </c>
      <c r="AD2608" s="2">
        <f>+M2608</f>
        <v>112916.37900000002</v>
      </c>
      <c r="AE2608" s="2">
        <f>+AD2608*14%</f>
        <v>15808.293060000004</v>
      </c>
      <c r="AF2608" s="155">
        <f>+AD2608*35%</f>
        <v>39520.732650000005</v>
      </c>
      <c r="AG2608" s="2">
        <f>+AD2608*F2608</f>
        <v>1915061.7878400004</v>
      </c>
      <c r="AH2608" s="2">
        <f>+AE2608*F2608</f>
        <v>268108.65029760008</v>
      </c>
      <c r="AI2608" s="2">
        <f>+AF2608*F2608</f>
        <v>670271.62574400008</v>
      </c>
      <c r="AJ2608" s="2">
        <f>SUM(AG2608:AI2608)</f>
        <v>2853442.0638816003</v>
      </c>
      <c r="AK2608" s="2">
        <f>+AD2608*G2608</f>
        <v>1915061.7878400004</v>
      </c>
      <c r="AL2608" s="2">
        <f>+AE2608*G2608</f>
        <v>268108.65029760008</v>
      </c>
      <c r="AM2608" s="2">
        <f>+AF2608*G2608</f>
        <v>670271.62574400008</v>
      </c>
      <c r="AN2608" s="155">
        <f>SUM(AK2608:AM2608)</f>
        <v>2853442.0638816003</v>
      </c>
      <c r="AQ2608" s="145" t="s">
        <v>525</v>
      </c>
      <c r="AU2608" s="8" t="str">
        <f>+K2608</f>
        <v>Bao gồm</v>
      </c>
      <c r="AV2608" s="167">
        <f>'[3]BDG (XD)'!$AA$1017</f>
        <v>115996.95626419202</v>
      </c>
      <c r="AW2608" s="167">
        <f>'[3]BDG (XD)'!$AA$1017</f>
        <v>115996.95626419202</v>
      </c>
      <c r="AX2608" s="8">
        <f>F2608*AW2608</f>
        <v>1967308.3782406969</v>
      </c>
      <c r="AY2608" s="8">
        <f>IF(AQ2608="CT",7%,5%)*AX2608</f>
        <v>137711.58647684878</v>
      </c>
      <c r="AZ2608" s="8">
        <f>AX2608*2%</f>
        <v>39346.167564813935</v>
      </c>
      <c r="BA2608" s="8">
        <f>IF(BB2608&gt;0,0,AX2608*5%)</f>
        <v>0</v>
      </c>
      <c r="BB2608" s="8">
        <f>(AX2608-BG2608)*35%</f>
        <v>688557.93238424382</v>
      </c>
      <c r="BC2608" s="8">
        <f>+AX2608+AY2608+AZ2608+BA2608+BB2608</f>
        <v>2832924.0646666032</v>
      </c>
      <c r="BD2608" s="8">
        <f>AX2608-AT2608</f>
        <v>1967308.3782406969</v>
      </c>
      <c r="BE2608" s="2"/>
      <c r="BH2608" s="2"/>
    </row>
    <row r="2609" spans="1:60" ht="51" hidden="1" outlineLevel="1" x14ac:dyDescent="0.2">
      <c r="B2609" s="82">
        <v>66</v>
      </c>
      <c r="C2609" s="144" t="s">
        <v>874</v>
      </c>
      <c r="D2609" s="144"/>
      <c r="E2609" s="82" t="s">
        <v>52</v>
      </c>
      <c r="F2609" s="143">
        <v>23.628</v>
      </c>
      <c r="G2609" s="142">
        <f>+[2]THKL!F2618</f>
        <v>23.628</v>
      </c>
      <c r="H2609" s="132"/>
      <c r="I2609" s="132"/>
      <c r="J2609" s="132"/>
      <c r="K2609" s="156" t="str">
        <f>$K$210</f>
        <v>Bao gồm</v>
      </c>
      <c r="L2609" s="157">
        <f>$L$210</f>
        <v>4556009.638173487</v>
      </c>
      <c r="M2609" s="157">
        <f>SUM(K2609:L2609)</f>
        <v>4556009.638173487</v>
      </c>
      <c r="N2609" s="83">
        <f>IF(V2609&lt;&gt;"VTC VHm",_xlfn.XLOOKUP(Z2609,$AC$4015:$AC$4035,$AD$4015:$AD$4035,0)*M2609,_xlfn.XLOOKUP(Z2609,$AC$4015:$AC$4035,$AD$4015:$AD$4035,0)*L2609)</f>
        <v>227800.48190867435</v>
      </c>
      <c r="O2609" s="83">
        <f>IF(V2609&lt;&gt;"VTC VHm",_xlfn.XLOOKUP(Z2609,$AC$4015:$AC$4035,$AE$4015:$AE$4035,0)*M2609,_xlfn.XLOOKUP(Z2609,$AC$4015:$AC$4035,$AE$4015:$AE$4035,0)*L2609)</f>
        <v>0</v>
      </c>
      <c r="P2609" s="83">
        <f>SUM(N2609:O2609)</f>
        <v>227800.48190867435</v>
      </c>
      <c r="Q2609" s="157">
        <f>M2609*G2609</f>
        <v>107649395.73076315</v>
      </c>
      <c r="R2609" s="157">
        <f>G2609*P2609</f>
        <v>5382469.7865381576</v>
      </c>
      <c r="S2609" s="83">
        <f>SUM(Q2609:R2609)</f>
        <v>113031865.51730131</v>
      </c>
      <c r="T2609" s="156" t="s">
        <v>100</v>
      </c>
      <c r="U2609" s="132"/>
      <c r="V2609" s="132"/>
      <c r="W2609" s="132"/>
      <c r="X2609" s="44" t="s">
        <v>33</v>
      </c>
      <c r="Y2609" s="44"/>
      <c r="Z2609" s="44" t="s">
        <v>11</v>
      </c>
      <c r="AA2609" s="44" t="s">
        <v>80</v>
      </c>
      <c r="AB2609" s="2">
        <v>4957734.8485942204</v>
      </c>
      <c r="AC2609" s="2">
        <v>117141359.00258423</v>
      </c>
      <c r="AD2609" s="2">
        <f>+M2609</f>
        <v>4556009.638173487</v>
      </c>
      <c r="AE2609" s="2">
        <f>+AD2609*14%</f>
        <v>637841.34934428823</v>
      </c>
      <c r="AF2609" s="155">
        <f>+AD2609*35%</f>
        <v>1594603.3733607205</v>
      </c>
      <c r="AG2609" s="2">
        <f>+AD2609*F2609</f>
        <v>107649395.73076315</v>
      </c>
      <c r="AH2609" s="2">
        <f>+AE2609*F2609</f>
        <v>15070915.402306842</v>
      </c>
      <c r="AI2609" s="2">
        <f>+AF2609*F2609</f>
        <v>37677288.5057671</v>
      </c>
      <c r="AJ2609" s="2">
        <f>SUM(AG2609:AI2609)</f>
        <v>160397599.6388371</v>
      </c>
      <c r="AK2609" s="2">
        <f>+AD2609*G2609</f>
        <v>107649395.73076315</v>
      </c>
      <c r="AL2609" s="2">
        <f>+AE2609*G2609</f>
        <v>15070915.402306842</v>
      </c>
      <c r="AM2609" s="2">
        <f>+AF2609*G2609</f>
        <v>37677288.5057671</v>
      </c>
      <c r="AN2609" s="155">
        <f>SUM(AK2609:AM2609)</f>
        <v>160397599.6388371</v>
      </c>
      <c r="AQ2609" s="145" t="s">
        <v>525</v>
      </c>
      <c r="AU2609" s="8" t="str">
        <f>+K2609</f>
        <v>Bao gồm</v>
      </c>
      <c r="AV2609" s="8">
        <f>+L2609</f>
        <v>4556009.638173487</v>
      </c>
      <c r="AW2609" s="2">
        <f>+M2609</f>
        <v>4556009.638173487</v>
      </c>
      <c r="AX2609" s="8">
        <f>F2609*AW2609</f>
        <v>107649395.73076315</v>
      </c>
      <c r="AY2609" s="8">
        <f>IF(AQ2609="CT",7%,5%)*AX2609</f>
        <v>7535457.7011534218</v>
      </c>
      <c r="AZ2609" s="8">
        <f>AX2609*2%</f>
        <v>2152987.9146152632</v>
      </c>
      <c r="BA2609" s="8">
        <f>IF(BB2609&gt;0,0,AX2609*5%)</f>
        <v>0</v>
      </c>
      <c r="BB2609" s="8">
        <f>(AX2609-BG2609)*35%</f>
        <v>37677288.5057671</v>
      </c>
      <c r="BC2609" s="8">
        <f>+AX2609+AY2609+AZ2609+BA2609+BB2609</f>
        <v>155015129.85229895</v>
      </c>
      <c r="BD2609" s="8">
        <f>AX2609-AT2609</f>
        <v>107649395.73076315</v>
      </c>
      <c r="BE2609" s="2"/>
      <c r="BH2609" s="2"/>
    </row>
    <row r="2610" spans="1:60" s="92" customFormat="1" ht="17" collapsed="1" x14ac:dyDescent="0.2">
      <c r="B2610" s="163"/>
      <c r="C2610" s="164" t="s">
        <v>873</v>
      </c>
      <c r="D2610" s="164"/>
      <c r="E2610" s="163"/>
      <c r="F2610" s="162"/>
      <c r="G2610" s="149">
        <f>+[2]THKL!F2619</f>
        <v>0</v>
      </c>
      <c r="H2610" s="158"/>
      <c r="I2610" s="158"/>
      <c r="J2610" s="158"/>
      <c r="K2610" s="159"/>
      <c r="L2610" s="161"/>
      <c r="M2610" s="161">
        <f>SUM(K2610:L2610)</f>
        <v>0</v>
      </c>
      <c r="N2610" s="83">
        <f>IF(V2610&lt;&gt;"VTC VHm",_xlfn.XLOOKUP(Z2610,$AC$4015:$AC$4035,$AD$4015:$AD$4035,0)*M2610,_xlfn.XLOOKUP(Z2610,$AC$4015:$AC$4035,$AD$4015:$AD$4035,0)*L2610)</f>
        <v>0</v>
      </c>
      <c r="O2610" s="83">
        <f>IF(V2610&lt;&gt;"VTC VHm",_xlfn.XLOOKUP(Z2610,$AC$4015:$AC$4035,$AE$4015:$AE$4035,0)*M2610,_xlfn.XLOOKUP(Z2610,$AC$4015:$AC$4035,$AE$4015:$AE$4035,0)*L2610)</f>
        <v>0</v>
      </c>
      <c r="P2610" s="160">
        <f>SUM(N2610:O2610)</f>
        <v>0</v>
      </c>
      <c r="Q2610" s="161">
        <f>M2610*G2610</f>
        <v>0</v>
      </c>
      <c r="R2610" s="161">
        <f>G2610*P2610</f>
        <v>0</v>
      </c>
      <c r="S2610" s="160">
        <f>SUM(Q2610:R2610)</f>
        <v>0</v>
      </c>
      <c r="T2610" s="159"/>
      <c r="U2610" s="158"/>
      <c r="V2610" s="158"/>
      <c r="W2610" s="158"/>
      <c r="X2610" s="94" t="s">
        <v>33</v>
      </c>
      <c r="Y2610" s="94"/>
      <c r="Z2610" s="94" t="s">
        <v>9</v>
      </c>
      <c r="AA2610" s="44" t="s">
        <v>80</v>
      </c>
      <c r="AB2610" s="2"/>
      <c r="AC2610" s="2">
        <v>0</v>
      </c>
      <c r="AD2610" s="93">
        <f>+M2610</f>
        <v>0</v>
      </c>
      <c r="AE2610" s="93">
        <f>+AD2610*14%</f>
        <v>0</v>
      </c>
      <c r="AF2610" s="93">
        <f>+AD2610*35%</f>
        <v>0</v>
      </c>
      <c r="AG2610" s="93">
        <f>+AD2610*F2610</f>
        <v>0</v>
      </c>
      <c r="AH2610" s="93">
        <f>+AE2610*F2610</f>
        <v>0</v>
      </c>
      <c r="AI2610" s="93">
        <f>+AF2610*F2610</f>
        <v>0</v>
      </c>
      <c r="AJ2610" s="93">
        <f>SUM(AG2610:AI2610)</f>
        <v>0</v>
      </c>
      <c r="AK2610" s="93">
        <f>+AD2610*G2610</f>
        <v>0</v>
      </c>
      <c r="AL2610" s="93">
        <f>+AE2610*G2610</f>
        <v>0</v>
      </c>
      <c r="AM2610" s="93">
        <f>+AF2610*G2610</f>
        <v>0</v>
      </c>
      <c r="AN2610" s="93">
        <f>SUM(AK2610:AM2610)</f>
        <v>0</v>
      </c>
      <c r="AQ2610" s="145" t="s">
        <v>525</v>
      </c>
      <c r="AU2610" s="8">
        <f>+K2610</f>
        <v>0</v>
      </c>
      <c r="AV2610" s="8">
        <f>+L2610</f>
        <v>0</v>
      </c>
      <c r="AW2610" s="2">
        <f>+M2610</f>
        <v>0</v>
      </c>
      <c r="AX2610" s="8">
        <f>F2610*AW2610</f>
        <v>0</v>
      </c>
      <c r="AY2610" s="8">
        <f>IF(AQ2610="CT",7%,5%)*AX2610</f>
        <v>0</v>
      </c>
      <c r="AZ2610" s="8">
        <f>AX2610*2%</f>
        <v>0</v>
      </c>
      <c r="BA2610" s="8">
        <f>IF(BB2610&gt;0,0,AX2610*5%)</f>
        <v>0</v>
      </c>
      <c r="BB2610" s="8">
        <f>(AX2610-BG2610)*35%</f>
        <v>0</v>
      </c>
      <c r="BC2610" s="8">
        <f>+AX2610+AY2610+AZ2610+BA2610+BB2610</f>
        <v>0</v>
      </c>
      <c r="BD2610" s="8">
        <f>AX2610-AT2610</f>
        <v>0</v>
      </c>
      <c r="BE2610" s="2"/>
      <c r="BH2610" s="2"/>
    </row>
    <row r="2611" spans="1:60" ht="17" hidden="1" outlineLevel="1" x14ac:dyDescent="0.2">
      <c r="B2611" s="82"/>
      <c r="C2611" s="144" t="s">
        <v>692</v>
      </c>
      <c r="D2611" s="144"/>
      <c r="E2611" s="82"/>
      <c r="F2611" s="143"/>
      <c r="G2611" s="142">
        <f>+[2]THKL!F2620</f>
        <v>0</v>
      </c>
      <c r="H2611" s="132"/>
      <c r="I2611" s="132"/>
      <c r="J2611" s="132"/>
      <c r="K2611" s="156"/>
      <c r="L2611" s="157"/>
      <c r="M2611" s="157">
        <f>SUM(K2611:L2611)</f>
        <v>0</v>
      </c>
      <c r="N2611" s="83">
        <f>IF(V2611&lt;&gt;"VTC VHm",_xlfn.XLOOKUP(Z2611,$AC$4015:$AC$4035,$AD$4015:$AD$4035,0)*M2611,_xlfn.XLOOKUP(Z2611,$AC$4015:$AC$4035,$AD$4015:$AD$4035,0)*L2611)</f>
        <v>0</v>
      </c>
      <c r="O2611" s="83">
        <f>IF(V2611&lt;&gt;"VTC VHm",_xlfn.XLOOKUP(Z2611,$AC$4015:$AC$4035,$AE$4015:$AE$4035,0)*M2611,_xlfn.XLOOKUP(Z2611,$AC$4015:$AC$4035,$AE$4015:$AE$4035,0)*L2611)</f>
        <v>0</v>
      </c>
      <c r="P2611" s="83">
        <f>SUM(N2611:O2611)</f>
        <v>0</v>
      </c>
      <c r="Q2611" s="157">
        <f>M2611*G2611</f>
        <v>0</v>
      </c>
      <c r="R2611" s="157">
        <f>G2611*P2611</f>
        <v>0</v>
      </c>
      <c r="S2611" s="83">
        <f>SUM(Q2611:R2611)</f>
        <v>0</v>
      </c>
      <c r="T2611" s="156"/>
      <c r="U2611" s="132"/>
      <c r="V2611" s="132"/>
      <c r="W2611" s="132"/>
      <c r="X2611" s="44" t="s">
        <v>33</v>
      </c>
      <c r="Y2611" s="44"/>
      <c r="Z2611" s="44" t="s">
        <v>9</v>
      </c>
      <c r="AA2611" s="44" t="s">
        <v>80</v>
      </c>
      <c r="AC2611" s="2">
        <v>0</v>
      </c>
      <c r="AD2611" s="2">
        <f>+M2611</f>
        <v>0</v>
      </c>
      <c r="AE2611" s="2">
        <f>+AD2611*14%</f>
        <v>0</v>
      </c>
      <c r="AF2611" s="155">
        <f>+AD2611*35%</f>
        <v>0</v>
      </c>
      <c r="AG2611" s="2">
        <f>+AD2611*F2611</f>
        <v>0</v>
      </c>
      <c r="AH2611" s="2">
        <f>+AE2611*F2611</f>
        <v>0</v>
      </c>
      <c r="AI2611" s="2">
        <f>+AF2611*F2611</f>
        <v>0</v>
      </c>
      <c r="AJ2611" s="2">
        <f>SUM(AG2611:AI2611)</f>
        <v>0</v>
      </c>
      <c r="AK2611" s="2">
        <f>+AD2611*G2611</f>
        <v>0</v>
      </c>
      <c r="AL2611" s="2">
        <f>+AE2611*G2611</f>
        <v>0</v>
      </c>
      <c r="AM2611" s="2">
        <f>+AF2611*G2611</f>
        <v>0</v>
      </c>
      <c r="AN2611" s="155">
        <f>SUM(AK2611:AM2611)</f>
        <v>0</v>
      </c>
      <c r="AQ2611" s="145" t="s">
        <v>525</v>
      </c>
      <c r="AU2611" s="8">
        <f>+K2611</f>
        <v>0</v>
      </c>
      <c r="AV2611" s="8">
        <f>+L2611</f>
        <v>0</v>
      </c>
      <c r="AW2611" s="2">
        <f>+M2611</f>
        <v>0</v>
      </c>
      <c r="AX2611" s="8">
        <f>F2611*AW2611</f>
        <v>0</v>
      </c>
      <c r="AY2611" s="8">
        <f>IF(AQ2611="CT",7%,5%)*AX2611</f>
        <v>0</v>
      </c>
      <c r="AZ2611" s="8">
        <f>AX2611*2%</f>
        <v>0</v>
      </c>
      <c r="BA2611" s="8">
        <f>IF(BB2611&gt;0,0,AX2611*5%)</f>
        <v>0</v>
      </c>
      <c r="BB2611" s="8">
        <f>(AX2611-BG2611)*35%</f>
        <v>0</v>
      </c>
      <c r="BC2611" s="8">
        <f>+AX2611+AY2611+AZ2611+BA2611+BB2611</f>
        <v>0</v>
      </c>
      <c r="BD2611" s="8">
        <f>AX2611-AT2611</f>
        <v>0</v>
      </c>
      <c r="BE2611" s="2"/>
      <c r="BH2611" s="2"/>
    </row>
    <row r="2612" spans="1:60" ht="17" hidden="1" outlineLevel="1" x14ac:dyDescent="0.2">
      <c r="A2612" s="1" t="s">
        <v>82</v>
      </c>
      <c r="B2612" s="82">
        <v>68</v>
      </c>
      <c r="C2612" s="144" t="s">
        <v>872</v>
      </c>
      <c r="D2612" s="144"/>
      <c r="E2612" s="82" t="s">
        <v>52</v>
      </c>
      <c r="F2612" s="143">
        <v>26.73</v>
      </c>
      <c r="G2612" s="142">
        <f>+[2]THKL!F2621</f>
        <v>26.730000000000004</v>
      </c>
      <c r="H2612" s="132"/>
      <c r="I2612" s="132"/>
      <c r="J2612" s="132"/>
      <c r="K2612" s="156">
        <f>$K$214</f>
        <v>0</v>
      </c>
      <c r="L2612" s="157">
        <f>$L$214</f>
        <v>0</v>
      </c>
      <c r="M2612" s="157">
        <f>M2247</f>
        <v>3800000</v>
      </c>
      <c r="N2612" s="83">
        <f>IF(V2612&lt;&gt;"VTC VHm",_xlfn.XLOOKUP(Z2612,$AC$4015:$AC$4035,$AD$4015:$AD$4035,0)*M2612,_xlfn.XLOOKUP(Z2612,$AC$4015:$AC$4035,$AD$4015:$AD$4035,0)*L2612)</f>
        <v>114000</v>
      </c>
      <c r="O2612" s="83">
        <f>IF(V2612&lt;&gt;"VTC VHm",_xlfn.XLOOKUP(Z2612,$AC$4015:$AC$4035,$AE$4015:$AE$4035,0)*M2612,_xlfn.XLOOKUP(Z2612,$AC$4015:$AC$4035,$AE$4015:$AE$4035,0)*L2612)</f>
        <v>0</v>
      </c>
      <c r="P2612" s="83">
        <f>SUM(N2612:O2612)</f>
        <v>114000</v>
      </c>
      <c r="Q2612" s="157">
        <f>M2612*G2612</f>
        <v>101574000.00000001</v>
      </c>
      <c r="R2612" s="157">
        <f>G2612*P2612</f>
        <v>3047220.0000000005</v>
      </c>
      <c r="S2612" s="83">
        <f>SUM(Q2612:R2612)</f>
        <v>104621220.00000001</v>
      </c>
      <c r="T2612" s="156" t="s">
        <v>50</v>
      </c>
      <c r="U2612" s="132"/>
      <c r="V2612" s="132"/>
      <c r="W2612" s="132"/>
      <c r="X2612" s="44" t="s">
        <v>33</v>
      </c>
      <c r="Y2612" s="44"/>
      <c r="Z2612" s="44" t="s">
        <v>9</v>
      </c>
      <c r="AA2612" s="44" t="s">
        <v>80</v>
      </c>
      <c r="AB2612" s="2">
        <v>8757332.2520474996</v>
      </c>
      <c r="AC2612" s="2">
        <v>234083491.09722966</v>
      </c>
      <c r="AD2612" s="2">
        <f>+M2612</f>
        <v>3800000</v>
      </c>
      <c r="AE2612" s="2">
        <f>+AD2612*14%</f>
        <v>532000</v>
      </c>
      <c r="AF2612" s="155">
        <f>+AD2612*35%</f>
        <v>1330000</v>
      </c>
      <c r="AG2612" s="2">
        <f>+AD2612*F2612</f>
        <v>101574000</v>
      </c>
      <c r="AH2612" s="2">
        <f>+AE2612*F2612</f>
        <v>14220360</v>
      </c>
      <c r="AI2612" s="2">
        <f>+AF2612*F2612</f>
        <v>35550900</v>
      </c>
      <c r="AJ2612" s="2">
        <f>SUM(AG2612:AI2612)</f>
        <v>151345260</v>
      </c>
      <c r="AK2612" s="2">
        <f>+AD2612*G2612</f>
        <v>101574000.00000001</v>
      </c>
      <c r="AL2612" s="2">
        <f>+AE2612*G2612</f>
        <v>14220360.000000002</v>
      </c>
      <c r="AM2612" s="2">
        <f>+AF2612*G2612</f>
        <v>35550900.000000007</v>
      </c>
      <c r="AN2612" s="155">
        <f>SUM(AK2612:AM2612)</f>
        <v>151345260.00000003</v>
      </c>
      <c r="AQ2612" s="145" t="s">
        <v>525</v>
      </c>
      <c r="AU2612" s="8">
        <f>+K2612</f>
        <v>0</v>
      </c>
      <c r="AV2612" s="8">
        <f>+L2612</f>
        <v>0</v>
      </c>
      <c r="AW2612" s="2">
        <f>+M2612</f>
        <v>3800000</v>
      </c>
      <c r="AX2612" s="8">
        <f>F2612*AW2612</f>
        <v>101574000</v>
      </c>
      <c r="AY2612" s="8">
        <f>IF(AQ2612="CT",7%,5%)*AX2612</f>
        <v>7110180.0000000009</v>
      </c>
      <c r="AZ2612" s="8">
        <f>AX2612*2%</f>
        <v>2031480</v>
      </c>
      <c r="BA2612" s="8">
        <f>IF(BB2612&gt;0,0,AX2612*5%)</f>
        <v>0</v>
      </c>
      <c r="BB2612" s="8">
        <f>(AX2612-BG2612)*35%</f>
        <v>35550900</v>
      </c>
      <c r="BC2612" s="8">
        <f>+AX2612+AY2612+AZ2612+BA2612+BB2612</f>
        <v>146266560</v>
      </c>
      <c r="BD2612" s="8">
        <f>AX2612-AT2612</f>
        <v>101574000</v>
      </c>
      <c r="BE2612" s="2"/>
      <c r="BH2612" s="2"/>
    </row>
    <row r="2613" spans="1:60" ht="17" hidden="1" outlineLevel="1" x14ac:dyDescent="0.2">
      <c r="A2613" s="1" t="s">
        <v>82</v>
      </c>
      <c r="B2613" s="82">
        <v>69</v>
      </c>
      <c r="C2613" s="144" t="s">
        <v>84</v>
      </c>
      <c r="D2613" s="144"/>
      <c r="E2613" s="82" t="s">
        <v>52</v>
      </c>
      <c r="F2613" s="143">
        <v>7.26</v>
      </c>
      <c r="G2613" s="142">
        <f>+[2]THKL!F2622</f>
        <v>7.2600000000000016</v>
      </c>
      <c r="H2613" s="132"/>
      <c r="I2613" s="132"/>
      <c r="J2613" s="132"/>
      <c r="K2613" s="156">
        <f>$K$219</f>
        <v>0</v>
      </c>
      <c r="L2613" s="157">
        <f>$L$219</f>
        <v>0</v>
      </c>
      <c r="M2613" s="157">
        <f>M2251</f>
        <v>3500000</v>
      </c>
      <c r="N2613" s="83">
        <f>IF(V2613&lt;&gt;"VTC VHm",_xlfn.XLOOKUP(Z2613,$AC$4015:$AC$4035,$AD$4015:$AD$4035,0)*M2613,_xlfn.XLOOKUP(Z2613,$AC$4015:$AC$4035,$AD$4015:$AD$4035,0)*L2613)</f>
        <v>105000</v>
      </c>
      <c r="O2613" s="83">
        <f>IF(V2613&lt;&gt;"VTC VHm",_xlfn.XLOOKUP(Z2613,$AC$4015:$AC$4035,$AE$4015:$AE$4035,0)*M2613,_xlfn.XLOOKUP(Z2613,$AC$4015:$AC$4035,$AE$4015:$AE$4035,0)*L2613)</f>
        <v>0</v>
      </c>
      <c r="P2613" s="83">
        <f>SUM(N2613:O2613)</f>
        <v>105000</v>
      </c>
      <c r="Q2613" s="157">
        <f>M2613*G2613</f>
        <v>25410000.000000004</v>
      </c>
      <c r="R2613" s="157">
        <f>G2613*P2613</f>
        <v>762300.00000000012</v>
      </c>
      <c r="S2613" s="83">
        <f>SUM(Q2613:R2613)</f>
        <v>26172300.000000004</v>
      </c>
      <c r="T2613" s="156" t="s">
        <v>50</v>
      </c>
      <c r="U2613" s="132"/>
      <c r="V2613" s="132"/>
      <c r="W2613" s="132"/>
      <c r="X2613" s="44" t="s">
        <v>33</v>
      </c>
      <c r="Y2613" s="44"/>
      <c r="Z2613" s="44" t="s">
        <v>9</v>
      </c>
      <c r="AA2613" s="44" t="s">
        <v>80</v>
      </c>
      <c r="AB2613" s="2">
        <v>5987321.2706174999</v>
      </c>
      <c r="AC2613" s="2">
        <v>43467952.424683049</v>
      </c>
      <c r="AD2613" s="2">
        <f>+M2613</f>
        <v>3500000</v>
      </c>
      <c r="AE2613" s="2">
        <f>+AD2613*14%</f>
        <v>490000.00000000006</v>
      </c>
      <c r="AF2613" s="155">
        <f>+AD2613*35%</f>
        <v>1225000</v>
      </c>
      <c r="AG2613" s="2">
        <f>+AD2613*F2613</f>
        <v>25410000</v>
      </c>
      <c r="AH2613" s="2">
        <f>+AE2613*F2613</f>
        <v>3557400.0000000005</v>
      </c>
      <c r="AI2613" s="2">
        <f>+AF2613*F2613</f>
        <v>8893500</v>
      </c>
      <c r="AJ2613" s="2">
        <f>SUM(AG2613:AI2613)</f>
        <v>37860900</v>
      </c>
      <c r="AK2613" s="2">
        <f>+AD2613*G2613</f>
        <v>25410000.000000004</v>
      </c>
      <c r="AL2613" s="2">
        <f>+AE2613*G2613</f>
        <v>3557400.0000000014</v>
      </c>
      <c r="AM2613" s="2">
        <f>+AF2613*G2613</f>
        <v>8893500.0000000019</v>
      </c>
      <c r="AN2613" s="155">
        <f>SUM(AK2613:AM2613)</f>
        <v>37860900.000000007</v>
      </c>
      <c r="AQ2613" s="145" t="s">
        <v>525</v>
      </c>
      <c r="AU2613" s="8">
        <f>+K2613</f>
        <v>0</v>
      </c>
      <c r="AV2613" s="8">
        <f>+L2613</f>
        <v>0</v>
      </c>
      <c r="AW2613" s="2">
        <f>+M2613</f>
        <v>3500000</v>
      </c>
      <c r="AX2613" s="8">
        <f>F2613*AW2613</f>
        <v>25410000</v>
      </c>
      <c r="AY2613" s="8">
        <f>IF(AQ2613="CT",7%,5%)*AX2613</f>
        <v>1778700.0000000002</v>
      </c>
      <c r="AZ2613" s="8">
        <f>AX2613*2%</f>
        <v>508200</v>
      </c>
      <c r="BA2613" s="8">
        <f>IF(BB2613&gt;0,0,AX2613*5%)</f>
        <v>0</v>
      </c>
      <c r="BB2613" s="8">
        <f>(AX2613-BG2613)*35%</f>
        <v>8893500</v>
      </c>
      <c r="BC2613" s="8">
        <f>+AX2613+AY2613+AZ2613+BA2613+BB2613</f>
        <v>36590400</v>
      </c>
      <c r="BD2613" s="8">
        <f>AX2613-AT2613</f>
        <v>25410000</v>
      </c>
      <c r="BE2613" s="2"/>
      <c r="BH2613" s="2"/>
    </row>
    <row r="2614" spans="1:60" ht="17" hidden="1" outlineLevel="1" x14ac:dyDescent="0.2">
      <c r="A2614" s="1" t="s">
        <v>82</v>
      </c>
      <c r="B2614" s="82">
        <v>70</v>
      </c>
      <c r="C2614" s="144" t="s">
        <v>83</v>
      </c>
      <c r="D2614" s="144"/>
      <c r="E2614" s="82" t="s">
        <v>52</v>
      </c>
      <c r="F2614" s="143">
        <v>5.94</v>
      </c>
      <c r="G2614" s="142">
        <f>+[2]THKL!F2623</f>
        <v>9.9</v>
      </c>
      <c r="H2614" s="132"/>
      <c r="I2614" s="132"/>
      <c r="J2614" s="132"/>
      <c r="K2614" s="156">
        <f>$K$217</f>
        <v>0</v>
      </c>
      <c r="L2614" s="157">
        <f>$L$217</f>
        <v>0</v>
      </c>
      <c r="M2614" s="157">
        <f>M2612</f>
        <v>3800000</v>
      </c>
      <c r="N2614" s="83">
        <f>IF(V2614&lt;&gt;"VTC VHm",_xlfn.XLOOKUP(Z2614,$AC$4015:$AC$4035,$AD$4015:$AD$4035,0)*M2614,_xlfn.XLOOKUP(Z2614,$AC$4015:$AC$4035,$AD$4015:$AD$4035,0)*L2614)</f>
        <v>114000</v>
      </c>
      <c r="O2614" s="83">
        <f>IF(V2614&lt;&gt;"VTC VHm",_xlfn.XLOOKUP(Z2614,$AC$4015:$AC$4035,$AE$4015:$AE$4035,0)*M2614,_xlfn.XLOOKUP(Z2614,$AC$4015:$AC$4035,$AE$4015:$AE$4035,0)*L2614)</f>
        <v>0</v>
      </c>
      <c r="P2614" s="83">
        <f>SUM(N2614:O2614)</f>
        <v>114000</v>
      </c>
      <c r="Q2614" s="157">
        <f>M2614*G2614</f>
        <v>37620000</v>
      </c>
      <c r="R2614" s="157">
        <f>G2614*P2614</f>
        <v>1128600</v>
      </c>
      <c r="S2614" s="83">
        <f>SUM(Q2614:R2614)</f>
        <v>38748600</v>
      </c>
      <c r="T2614" s="156" t="s">
        <v>50</v>
      </c>
      <c r="U2614" s="132"/>
      <c r="V2614" s="132"/>
      <c r="W2614" s="132"/>
      <c r="X2614" s="44" t="s">
        <v>33</v>
      </c>
      <c r="Y2614" s="44"/>
      <c r="Z2614" s="44" t="s">
        <v>9</v>
      </c>
      <c r="AA2614" s="44" t="s">
        <v>80</v>
      </c>
      <c r="AB2614" s="2">
        <v>6252206.0454974994</v>
      </c>
      <c r="AC2614" s="2">
        <v>37138103.910255149</v>
      </c>
      <c r="AD2614" s="2">
        <f>+M2614</f>
        <v>3800000</v>
      </c>
      <c r="AE2614" s="2">
        <f>+AD2614*14%</f>
        <v>532000</v>
      </c>
      <c r="AF2614" s="155">
        <f>+AD2614*35%</f>
        <v>1330000</v>
      </c>
      <c r="AG2614" s="2">
        <f>+AD2614*F2614</f>
        <v>22572000</v>
      </c>
      <c r="AH2614" s="2">
        <f>+AE2614*F2614</f>
        <v>3160080</v>
      </c>
      <c r="AI2614" s="2">
        <f>+AF2614*F2614</f>
        <v>7900200.0000000009</v>
      </c>
      <c r="AJ2614" s="2">
        <f>SUM(AG2614:AI2614)</f>
        <v>33632280</v>
      </c>
      <c r="AK2614" s="2">
        <f>+AD2614*G2614</f>
        <v>37620000</v>
      </c>
      <c r="AL2614" s="2">
        <f>+AE2614*G2614</f>
        <v>5266800</v>
      </c>
      <c r="AM2614" s="2">
        <f>+AF2614*G2614</f>
        <v>13167000</v>
      </c>
      <c r="AN2614" s="155">
        <f>SUM(AK2614:AM2614)</f>
        <v>56053800</v>
      </c>
      <c r="AQ2614" s="145" t="s">
        <v>525</v>
      </c>
      <c r="AU2614" s="8">
        <f>+K2614</f>
        <v>0</v>
      </c>
      <c r="AV2614" s="8">
        <f>+L2614</f>
        <v>0</v>
      </c>
      <c r="AW2614" s="2">
        <f>+M2614</f>
        <v>3800000</v>
      </c>
      <c r="AX2614" s="8">
        <f>F2614*AW2614</f>
        <v>22572000</v>
      </c>
      <c r="AY2614" s="8">
        <f>IF(AQ2614="CT",7%,5%)*AX2614</f>
        <v>1580040.0000000002</v>
      </c>
      <c r="AZ2614" s="8">
        <f>AX2614*2%</f>
        <v>451440</v>
      </c>
      <c r="BA2614" s="8">
        <f>IF(BB2614&gt;0,0,AX2614*5%)</f>
        <v>0</v>
      </c>
      <c r="BB2614" s="8">
        <f>(AX2614-BG2614)*35%</f>
        <v>7900199.9999999991</v>
      </c>
      <c r="BC2614" s="8">
        <f>+AX2614+AY2614+AZ2614+BA2614+BB2614</f>
        <v>32503680</v>
      </c>
      <c r="BD2614" s="8">
        <f>AX2614-AT2614</f>
        <v>22572000</v>
      </c>
      <c r="BE2614" s="2"/>
      <c r="BH2614" s="2"/>
    </row>
    <row r="2615" spans="1:60" ht="17" hidden="1" outlineLevel="1" x14ac:dyDescent="0.2">
      <c r="A2615" s="1" t="s">
        <v>82</v>
      </c>
      <c r="B2615" s="82">
        <v>71</v>
      </c>
      <c r="C2615" s="144" t="s">
        <v>83</v>
      </c>
      <c r="D2615" s="144"/>
      <c r="E2615" s="82" t="s">
        <v>52</v>
      </c>
      <c r="F2615" s="143">
        <v>9.68</v>
      </c>
      <c r="G2615" s="142">
        <f>+[2]THKL!F2624</f>
        <v>9.6800000000000015</v>
      </c>
      <c r="H2615" s="132"/>
      <c r="I2615" s="132"/>
      <c r="J2615" s="132"/>
      <c r="K2615" s="156">
        <f>$K$217</f>
        <v>0</v>
      </c>
      <c r="L2615" s="157">
        <f>$L$217</f>
        <v>0</v>
      </c>
      <c r="M2615" s="157">
        <f>M2614</f>
        <v>3800000</v>
      </c>
      <c r="N2615" s="83">
        <f>IF(V2615&lt;&gt;"VTC VHm",_xlfn.XLOOKUP(Z2615,$AC$4015:$AC$4035,$AD$4015:$AD$4035,0)*M2615,_xlfn.XLOOKUP(Z2615,$AC$4015:$AC$4035,$AD$4015:$AD$4035,0)*L2615)</f>
        <v>114000</v>
      </c>
      <c r="O2615" s="83">
        <f>IF(V2615&lt;&gt;"VTC VHm",_xlfn.XLOOKUP(Z2615,$AC$4015:$AC$4035,$AE$4015:$AE$4035,0)*M2615,_xlfn.XLOOKUP(Z2615,$AC$4015:$AC$4035,$AE$4015:$AE$4035,0)*L2615)</f>
        <v>0</v>
      </c>
      <c r="P2615" s="83">
        <f>SUM(N2615:O2615)</f>
        <v>114000</v>
      </c>
      <c r="Q2615" s="157">
        <f>M2615*G2615</f>
        <v>36784000.000000007</v>
      </c>
      <c r="R2615" s="157">
        <f>G2615*P2615</f>
        <v>1103520.0000000002</v>
      </c>
      <c r="S2615" s="83">
        <f>SUM(Q2615:R2615)</f>
        <v>37887520.000000007</v>
      </c>
      <c r="T2615" s="156" t="s">
        <v>50</v>
      </c>
      <c r="U2615" s="132"/>
      <c r="V2615" s="132"/>
      <c r="W2615" s="132"/>
      <c r="X2615" s="44" t="s">
        <v>33</v>
      </c>
      <c r="Y2615" s="44"/>
      <c r="Z2615" s="44" t="s">
        <v>9</v>
      </c>
      <c r="AA2615" s="44" t="s">
        <v>80</v>
      </c>
      <c r="AB2615" s="2">
        <v>5987321.2706174999</v>
      </c>
      <c r="AC2615" s="2">
        <v>57957269.899577394</v>
      </c>
      <c r="AD2615" s="2">
        <f>+M2615</f>
        <v>3800000</v>
      </c>
      <c r="AE2615" s="2">
        <f>+AD2615*14%</f>
        <v>532000</v>
      </c>
      <c r="AF2615" s="155">
        <f>+AD2615*35%</f>
        <v>1330000</v>
      </c>
      <c r="AG2615" s="2">
        <f>+AD2615*F2615</f>
        <v>36784000</v>
      </c>
      <c r="AH2615" s="2">
        <f>+AE2615*F2615</f>
        <v>5149760</v>
      </c>
      <c r="AI2615" s="2">
        <f>+AF2615*F2615</f>
        <v>12874400</v>
      </c>
      <c r="AJ2615" s="2">
        <f>SUM(AG2615:AI2615)</f>
        <v>54808160</v>
      </c>
      <c r="AK2615" s="2">
        <f>+AD2615*G2615</f>
        <v>36784000.000000007</v>
      </c>
      <c r="AL2615" s="2">
        <f>+AE2615*G2615</f>
        <v>5149760.0000000009</v>
      </c>
      <c r="AM2615" s="2">
        <f>+AF2615*G2615</f>
        <v>12874400.000000002</v>
      </c>
      <c r="AN2615" s="155">
        <f>SUM(AK2615:AM2615)</f>
        <v>54808160.000000007</v>
      </c>
      <c r="AQ2615" s="145" t="s">
        <v>525</v>
      </c>
      <c r="AU2615" s="8">
        <f>+K2615</f>
        <v>0</v>
      </c>
      <c r="AV2615" s="8">
        <f>+L2615</f>
        <v>0</v>
      </c>
      <c r="AW2615" s="2">
        <f>+M2615</f>
        <v>3800000</v>
      </c>
      <c r="AX2615" s="8">
        <f>F2615*AW2615</f>
        <v>36784000</v>
      </c>
      <c r="AY2615" s="8">
        <f>IF(AQ2615="CT",7%,5%)*AX2615</f>
        <v>2574880.0000000005</v>
      </c>
      <c r="AZ2615" s="8">
        <f>AX2615*2%</f>
        <v>735680</v>
      </c>
      <c r="BA2615" s="8">
        <f>IF(BB2615&gt;0,0,AX2615*5%)</f>
        <v>0</v>
      </c>
      <c r="BB2615" s="8">
        <f>(AX2615-BG2615)*35%</f>
        <v>12874400</v>
      </c>
      <c r="BC2615" s="8">
        <f>+AX2615+AY2615+AZ2615+BA2615+BB2615</f>
        <v>52968960</v>
      </c>
      <c r="BD2615" s="8">
        <f>AX2615-AT2615</f>
        <v>36784000</v>
      </c>
      <c r="BE2615" s="2"/>
      <c r="BH2615" s="2"/>
    </row>
    <row r="2616" spans="1:60" ht="17" hidden="1" outlineLevel="1" x14ac:dyDescent="0.2">
      <c r="A2616" s="1" t="s">
        <v>82</v>
      </c>
      <c r="B2616" s="82">
        <v>72</v>
      </c>
      <c r="C2616" s="144" t="s">
        <v>84</v>
      </c>
      <c r="D2616" s="144"/>
      <c r="E2616" s="82" t="s">
        <v>52</v>
      </c>
      <c r="F2616" s="143">
        <v>16.2</v>
      </c>
      <c r="G2616" s="142">
        <f>+[2]THKL!F2625</f>
        <v>23.460000000000004</v>
      </c>
      <c r="H2616" s="132"/>
      <c r="I2616" s="132"/>
      <c r="J2616" s="132"/>
      <c r="K2616" s="156">
        <f>$K$219</f>
        <v>0</v>
      </c>
      <c r="L2616" s="157">
        <f>$L$219</f>
        <v>0</v>
      </c>
      <c r="M2616" s="157">
        <f>M2613</f>
        <v>3500000</v>
      </c>
      <c r="N2616" s="83">
        <f>IF(V2616&lt;&gt;"VTC VHm",_xlfn.XLOOKUP(Z2616,$AC$4015:$AC$4035,$AD$4015:$AD$4035,0)*M2616,_xlfn.XLOOKUP(Z2616,$AC$4015:$AC$4035,$AD$4015:$AD$4035,0)*L2616)</f>
        <v>105000</v>
      </c>
      <c r="O2616" s="83">
        <f>IF(V2616&lt;&gt;"VTC VHm",_xlfn.XLOOKUP(Z2616,$AC$4015:$AC$4035,$AE$4015:$AE$4035,0)*M2616,_xlfn.XLOOKUP(Z2616,$AC$4015:$AC$4035,$AE$4015:$AE$4035,0)*L2616)</f>
        <v>0</v>
      </c>
      <c r="P2616" s="83">
        <f>SUM(N2616:O2616)</f>
        <v>105000</v>
      </c>
      <c r="Q2616" s="157">
        <f>M2616*G2616</f>
        <v>82110000.000000015</v>
      </c>
      <c r="R2616" s="157">
        <f>G2616*P2616</f>
        <v>2463300.0000000005</v>
      </c>
      <c r="S2616" s="83">
        <f>SUM(Q2616:R2616)</f>
        <v>84573300.000000015</v>
      </c>
      <c r="T2616" s="156" t="s">
        <v>50</v>
      </c>
      <c r="U2616" s="132"/>
      <c r="V2616" s="132"/>
      <c r="W2616" s="132"/>
      <c r="X2616" s="44" t="s">
        <v>33</v>
      </c>
      <c r="Y2616" s="44"/>
      <c r="Z2616" s="44" t="s">
        <v>9</v>
      </c>
      <c r="AA2616" s="44" t="s">
        <v>80</v>
      </c>
      <c r="AB2616" s="2">
        <v>5422796.7767324997</v>
      </c>
      <c r="AC2616" s="2">
        <v>87849307.783066496</v>
      </c>
      <c r="AD2616" s="2">
        <f>+M2616</f>
        <v>3500000</v>
      </c>
      <c r="AE2616" s="2">
        <f>+AD2616*14%</f>
        <v>490000.00000000006</v>
      </c>
      <c r="AF2616" s="155">
        <f>+AD2616*35%</f>
        <v>1225000</v>
      </c>
      <c r="AG2616" s="2">
        <f>+AD2616*F2616</f>
        <v>56700000</v>
      </c>
      <c r="AH2616" s="2">
        <f>+AE2616*F2616</f>
        <v>7938000.0000000009</v>
      </c>
      <c r="AI2616" s="2">
        <f>+AF2616*F2616</f>
        <v>19845000</v>
      </c>
      <c r="AJ2616" s="2">
        <f>SUM(AG2616:AI2616)</f>
        <v>84483000</v>
      </c>
      <c r="AK2616" s="2">
        <f>+AD2616*G2616</f>
        <v>82110000.000000015</v>
      </c>
      <c r="AL2616" s="2">
        <f>+AE2616*G2616</f>
        <v>11495400.000000004</v>
      </c>
      <c r="AM2616" s="2">
        <f>+AF2616*G2616</f>
        <v>28738500.000000004</v>
      </c>
      <c r="AN2616" s="155">
        <f>SUM(AK2616:AM2616)</f>
        <v>122343900.00000001</v>
      </c>
      <c r="AQ2616" s="145" t="s">
        <v>525</v>
      </c>
      <c r="AU2616" s="8">
        <f>+K2616</f>
        <v>0</v>
      </c>
      <c r="AV2616" s="8">
        <f>+L2616</f>
        <v>0</v>
      </c>
      <c r="AW2616" s="2">
        <f>+M2616</f>
        <v>3500000</v>
      </c>
      <c r="AX2616" s="8">
        <f>F2616*AW2616</f>
        <v>56700000</v>
      </c>
      <c r="AY2616" s="8">
        <f>IF(AQ2616="CT",7%,5%)*AX2616</f>
        <v>3969000.0000000005</v>
      </c>
      <c r="AZ2616" s="8">
        <f>AX2616*2%</f>
        <v>1134000</v>
      </c>
      <c r="BA2616" s="8">
        <f>IF(BB2616&gt;0,0,AX2616*5%)</f>
        <v>0</v>
      </c>
      <c r="BB2616" s="8">
        <f>(AX2616-BG2616)*35%</f>
        <v>19845000</v>
      </c>
      <c r="BC2616" s="8">
        <f>+AX2616+AY2616+AZ2616+BA2616+BB2616</f>
        <v>81648000</v>
      </c>
      <c r="BD2616" s="8">
        <f>AX2616-AT2616</f>
        <v>56700000</v>
      </c>
      <c r="BE2616" s="2"/>
      <c r="BH2616" s="2"/>
    </row>
    <row r="2617" spans="1:60" ht="17" hidden="1" outlineLevel="1" x14ac:dyDescent="0.2">
      <c r="A2617" s="1" t="s">
        <v>82</v>
      </c>
      <c r="B2617" s="82">
        <v>73</v>
      </c>
      <c r="C2617" s="144" t="s">
        <v>84</v>
      </c>
      <c r="D2617" s="144"/>
      <c r="E2617" s="82" t="s">
        <v>52</v>
      </c>
      <c r="F2617" s="143">
        <v>38.61</v>
      </c>
      <c r="G2617" s="142">
        <f>+[2]THKL!F2626</f>
        <v>38.610000000000007</v>
      </c>
      <c r="H2617" s="132"/>
      <c r="I2617" s="132"/>
      <c r="J2617" s="132"/>
      <c r="K2617" s="156">
        <f>$K$219</f>
        <v>0</v>
      </c>
      <c r="L2617" s="157">
        <f>$L$219</f>
        <v>0</v>
      </c>
      <c r="M2617" s="157">
        <f>M2616</f>
        <v>3500000</v>
      </c>
      <c r="N2617" s="83">
        <f>IF(V2617&lt;&gt;"VTC VHm",_xlfn.XLOOKUP(Z2617,$AC$4015:$AC$4035,$AD$4015:$AD$4035,0)*M2617,_xlfn.XLOOKUP(Z2617,$AC$4015:$AC$4035,$AD$4015:$AD$4035,0)*L2617)</f>
        <v>105000</v>
      </c>
      <c r="O2617" s="83">
        <f>IF(V2617&lt;&gt;"VTC VHm",_xlfn.XLOOKUP(Z2617,$AC$4015:$AC$4035,$AE$4015:$AE$4035,0)*M2617,_xlfn.XLOOKUP(Z2617,$AC$4015:$AC$4035,$AE$4015:$AE$4035,0)*L2617)</f>
        <v>0</v>
      </c>
      <c r="P2617" s="83">
        <f>SUM(N2617:O2617)</f>
        <v>105000</v>
      </c>
      <c r="Q2617" s="157">
        <f>M2617*G2617</f>
        <v>135135000.00000003</v>
      </c>
      <c r="R2617" s="157">
        <f>G2617*P2617</f>
        <v>4054050.0000000005</v>
      </c>
      <c r="S2617" s="83">
        <f>SUM(Q2617:R2617)</f>
        <v>139189050.00000003</v>
      </c>
      <c r="T2617" s="156" t="s">
        <v>50</v>
      </c>
      <c r="U2617" s="132"/>
      <c r="V2617" s="132"/>
      <c r="W2617" s="132"/>
      <c r="X2617" s="44" t="s">
        <v>33</v>
      </c>
      <c r="Y2617" s="44"/>
      <c r="Z2617" s="44" t="s">
        <v>9</v>
      </c>
      <c r="AA2617" s="44" t="s">
        <v>80</v>
      </c>
      <c r="AB2617" s="2">
        <v>6315743.4204974994</v>
      </c>
      <c r="AC2617" s="2">
        <v>243850853.46540844</v>
      </c>
      <c r="AD2617" s="2">
        <f>+M2617</f>
        <v>3500000</v>
      </c>
      <c r="AE2617" s="2">
        <f>+AD2617*14%</f>
        <v>490000.00000000006</v>
      </c>
      <c r="AF2617" s="155">
        <f>+AD2617*35%</f>
        <v>1225000</v>
      </c>
      <c r="AG2617" s="2">
        <f>+AD2617*F2617</f>
        <v>135135000</v>
      </c>
      <c r="AH2617" s="2">
        <f>+AE2617*F2617</f>
        <v>18918900.000000004</v>
      </c>
      <c r="AI2617" s="2">
        <f>+AF2617*F2617</f>
        <v>47297250</v>
      </c>
      <c r="AJ2617" s="2">
        <f>SUM(AG2617:AI2617)</f>
        <v>201351150</v>
      </c>
      <c r="AK2617" s="2">
        <f>+AD2617*G2617</f>
        <v>135135000.00000003</v>
      </c>
      <c r="AL2617" s="2">
        <f>+AE2617*G2617</f>
        <v>18918900.000000004</v>
      </c>
      <c r="AM2617" s="2">
        <f>+AF2617*G2617</f>
        <v>47297250.000000007</v>
      </c>
      <c r="AN2617" s="155">
        <f>SUM(AK2617:AM2617)</f>
        <v>201351150.00000003</v>
      </c>
      <c r="AQ2617" s="145" t="s">
        <v>525</v>
      </c>
      <c r="AU2617" s="8">
        <f>+K2617</f>
        <v>0</v>
      </c>
      <c r="AV2617" s="8">
        <f>+L2617</f>
        <v>0</v>
      </c>
      <c r="AW2617" s="2">
        <f>+M2617</f>
        <v>3500000</v>
      </c>
      <c r="AX2617" s="8">
        <f>F2617*AW2617</f>
        <v>135135000</v>
      </c>
      <c r="AY2617" s="8">
        <f>IF(AQ2617="CT",7%,5%)*AX2617</f>
        <v>9459450</v>
      </c>
      <c r="AZ2617" s="8">
        <f>AX2617*2%</f>
        <v>2702700</v>
      </c>
      <c r="BA2617" s="8">
        <f>IF(BB2617&gt;0,0,AX2617*5%)</f>
        <v>0</v>
      </c>
      <c r="BB2617" s="8">
        <f>(AX2617-BG2617)*35%</f>
        <v>47297250</v>
      </c>
      <c r="BC2617" s="8">
        <f>+AX2617+AY2617+AZ2617+BA2617+BB2617</f>
        <v>194594400</v>
      </c>
      <c r="BD2617" s="8">
        <f>AX2617-AT2617</f>
        <v>135135000</v>
      </c>
      <c r="BE2617" s="2"/>
      <c r="BH2617" s="2"/>
    </row>
    <row r="2618" spans="1:60" ht="17" hidden="1" outlineLevel="1" x14ac:dyDescent="0.2">
      <c r="A2618" s="1" t="s">
        <v>82</v>
      </c>
      <c r="B2618" s="82">
        <v>74</v>
      </c>
      <c r="C2618" s="144" t="s">
        <v>84</v>
      </c>
      <c r="D2618" s="144"/>
      <c r="E2618" s="82" t="s">
        <v>52</v>
      </c>
      <c r="F2618" s="143">
        <v>50.82</v>
      </c>
      <c r="G2618" s="142">
        <f>+[2]THKL!F2627</f>
        <v>50.820000000000007</v>
      </c>
      <c r="H2618" s="132"/>
      <c r="I2618" s="132"/>
      <c r="J2618" s="132"/>
      <c r="K2618" s="156">
        <f>$K$219</f>
        <v>0</v>
      </c>
      <c r="L2618" s="157">
        <f>$L$219</f>
        <v>0</v>
      </c>
      <c r="M2618" s="157">
        <f>M2617</f>
        <v>3500000</v>
      </c>
      <c r="N2618" s="83">
        <f>IF(V2618&lt;&gt;"VTC VHm",_xlfn.XLOOKUP(Z2618,$AC$4015:$AC$4035,$AD$4015:$AD$4035,0)*M2618,_xlfn.XLOOKUP(Z2618,$AC$4015:$AC$4035,$AD$4015:$AD$4035,0)*L2618)</f>
        <v>105000</v>
      </c>
      <c r="O2618" s="83">
        <f>IF(V2618&lt;&gt;"VTC VHm",_xlfn.XLOOKUP(Z2618,$AC$4015:$AC$4035,$AE$4015:$AE$4035,0)*M2618,_xlfn.XLOOKUP(Z2618,$AC$4015:$AC$4035,$AE$4015:$AE$4035,0)*L2618)</f>
        <v>0</v>
      </c>
      <c r="P2618" s="83">
        <f>SUM(N2618:O2618)</f>
        <v>105000</v>
      </c>
      <c r="Q2618" s="157">
        <f>M2618*G2618</f>
        <v>177870000.00000003</v>
      </c>
      <c r="R2618" s="157">
        <f>G2618*P2618</f>
        <v>5336100.0000000009</v>
      </c>
      <c r="S2618" s="83">
        <f>SUM(Q2618:R2618)</f>
        <v>183206100.00000003</v>
      </c>
      <c r="T2618" s="156" t="s">
        <v>50</v>
      </c>
      <c r="U2618" s="132"/>
      <c r="V2618" s="132"/>
      <c r="W2618" s="132"/>
      <c r="X2618" s="44" t="s">
        <v>33</v>
      </c>
      <c r="Y2618" s="44"/>
      <c r="Z2618" s="44" t="s">
        <v>9</v>
      </c>
      <c r="AA2618" s="44" t="s">
        <v>80</v>
      </c>
      <c r="AB2618" s="2">
        <v>6155295.0289050005</v>
      </c>
      <c r="AC2618" s="2">
        <v>312812093.36895216</v>
      </c>
      <c r="AD2618" s="2">
        <f>+M2618</f>
        <v>3500000</v>
      </c>
      <c r="AE2618" s="2">
        <f>+AD2618*14%</f>
        <v>490000.00000000006</v>
      </c>
      <c r="AF2618" s="155">
        <f>+AD2618*35%</f>
        <v>1225000</v>
      </c>
      <c r="AG2618" s="2">
        <f>+AD2618*F2618</f>
        <v>177870000</v>
      </c>
      <c r="AH2618" s="2">
        <f>+AE2618*F2618</f>
        <v>24901800.000000004</v>
      </c>
      <c r="AI2618" s="2">
        <f>+AF2618*F2618</f>
        <v>62254500</v>
      </c>
      <c r="AJ2618" s="2">
        <f>SUM(AG2618:AI2618)</f>
        <v>265026300</v>
      </c>
      <c r="AK2618" s="2">
        <f>+AD2618*G2618</f>
        <v>177870000.00000003</v>
      </c>
      <c r="AL2618" s="2">
        <f>+AE2618*G2618</f>
        <v>24901800.000000007</v>
      </c>
      <c r="AM2618" s="2">
        <f>+AF2618*G2618</f>
        <v>62254500.000000007</v>
      </c>
      <c r="AN2618" s="155">
        <f>SUM(AK2618:AM2618)</f>
        <v>265026300.00000003</v>
      </c>
      <c r="AQ2618" s="145" t="s">
        <v>525</v>
      </c>
      <c r="AU2618" s="8">
        <f>+K2618</f>
        <v>0</v>
      </c>
      <c r="AV2618" s="8">
        <f>+L2618</f>
        <v>0</v>
      </c>
      <c r="AW2618" s="2">
        <f>+M2618</f>
        <v>3500000</v>
      </c>
      <c r="AX2618" s="8">
        <f>F2618*AW2618</f>
        <v>177870000</v>
      </c>
      <c r="AY2618" s="8">
        <f>IF(AQ2618="CT",7%,5%)*AX2618</f>
        <v>12450900.000000002</v>
      </c>
      <c r="AZ2618" s="8">
        <f>AX2618*2%</f>
        <v>3557400</v>
      </c>
      <c r="BA2618" s="8">
        <f>IF(BB2618&gt;0,0,AX2618*5%)</f>
        <v>0</v>
      </c>
      <c r="BB2618" s="8">
        <f>(AX2618-BG2618)*35%</f>
        <v>62254499.999999993</v>
      </c>
      <c r="BC2618" s="8">
        <f>+AX2618+AY2618+AZ2618+BA2618+BB2618</f>
        <v>256132800</v>
      </c>
      <c r="BD2618" s="8">
        <f>AX2618-AT2618</f>
        <v>177870000</v>
      </c>
      <c r="BE2618" s="2"/>
      <c r="BH2618" s="2"/>
    </row>
    <row r="2619" spans="1:60" ht="15.75" hidden="1" customHeight="1" outlineLevel="1" x14ac:dyDescent="0.2">
      <c r="A2619" s="1" t="s">
        <v>871</v>
      </c>
      <c r="B2619" s="82"/>
      <c r="C2619" s="144" t="s">
        <v>690</v>
      </c>
      <c r="D2619" s="144"/>
      <c r="E2619" s="82"/>
      <c r="F2619" s="143"/>
      <c r="G2619" s="142">
        <f>+[2]THKL!F2628</f>
        <v>0</v>
      </c>
      <c r="H2619" s="132"/>
      <c r="I2619" s="132"/>
      <c r="J2619" s="132"/>
      <c r="K2619" s="156"/>
      <c r="L2619" s="157"/>
      <c r="M2619" s="157">
        <f>SUM(K2619:L2619)</f>
        <v>0</v>
      </c>
      <c r="N2619" s="83">
        <f>IF(V2619&lt;&gt;"VTC VHm",_xlfn.XLOOKUP(Z2619,$AC$4015:$AC$4035,$AD$4015:$AD$4035,0)*M2619,_xlfn.XLOOKUP(Z2619,$AC$4015:$AC$4035,$AD$4015:$AD$4035,0)*L2619)</f>
        <v>0</v>
      </c>
      <c r="O2619" s="83">
        <f>IF(V2619&lt;&gt;"VTC VHm",_xlfn.XLOOKUP(Z2619,$AC$4015:$AC$4035,$AE$4015:$AE$4035,0)*M2619,_xlfn.XLOOKUP(Z2619,$AC$4015:$AC$4035,$AE$4015:$AE$4035,0)*L2619)</f>
        <v>0</v>
      </c>
      <c r="P2619" s="83">
        <f>SUM(N2619:O2619)</f>
        <v>0</v>
      </c>
      <c r="Q2619" s="157">
        <f>M2619*G2619</f>
        <v>0</v>
      </c>
      <c r="R2619" s="157">
        <f>G2619*P2619</f>
        <v>0</v>
      </c>
      <c r="S2619" s="83">
        <f>SUM(Q2619:R2619)</f>
        <v>0</v>
      </c>
      <c r="T2619" s="156"/>
      <c r="U2619" s="132"/>
      <c r="V2619" s="132"/>
      <c r="W2619" s="132"/>
      <c r="X2619" s="44" t="s">
        <v>33</v>
      </c>
      <c r="Y2619" s="44"/>
      <c r="Z2619" s="44"/>
      <c r="AA2619" s="44" t="s">
        <v>80</v>
      </c>
      <c r="AC2619" s="2">
        <v>0</v>
      </c>
      <c r="AD2619" s="2">
        <f>+M2619</f>
        <v>0</v>
      </c>
      <c r="AE2619" s="2">
        <f>+AD2619*14%</f>
        <v>0</v>
      </c>
      <c r="AF2619" s="155">
        <f>+AD2619*35%</f>
        <v>0</v>
      </c>
      <c r="AG2619" s="2">
        <f>+AD2619*F2619</f>
        <v>0</v>
      </c>
      <c r="AH2619" s="2">
        <f>+AE2619*F2619</f>
        <v>0</v>
      </c>
      <c r="AI2619" s="2">
        <f>+AF2619*F2619</f>
        <v>0</v>
      </c>
      <c r="AJ2619" s="2">
        <f>SUM(AG2619:AI2619)</f>
        <v>0</v>
      </c>
      <c r="AK2619" s="2">
        <f>+AD2619*G2619</f>
        <v>0</v>
      </c>
      <c r="AL2619" s="2">
        <f>+AE2619*G2619</f>
        <v>0</v>
      </c>
      <c r="AM2619" s="2">
        <f>+AF2619*G2619</f>
        <v>0</v>
      </c>
      <c r="AN2619" s="155">
        <f>SUM(AK2619:AM2619)</f>
        <v>0</v>
      </c>
      <c r="AQ2619" s="145" t="s">
        <v>525</v>
      </c>
      <c r="AU2619" s="8">
        <f>+K2619</f>
        <v>0</v>
      </c>
      <c r="AV2619" s="8">
        <f>+L2619</f>
        <v>0</v>
      </c>
      <c r="AW2619" s="2">
        <f>+M2619</f>
        <v>0</v>
      </c>
      <c r="AX2619" s="8">
        <f>F2619*AW2619</f>
        <v>0</v>
      </c>
      <c r="AY2619" s="8">
        <f>IF(AQ2619="CT",7%,5%)*AX2619</f>
        <v>0</v>
      </c>
      <c r="AZ2619" s="8">
        <f>AX2619*2%</f>
        <v>0</v>
      </c>
      <c r="BA2619" s="8">
        <f>IF(BB2619&gt;0,0,AX2619*5%)</f>
        <v>0</v>
      </c>
      <c r="BB2619" s="8">
        <f>(AX2619-BG2619)*35%</f>
        <v>0</v>
      </c>
      <c r="BC2619" s="8">
        <f>+AX2619+AY2619+AZ2619+BA2619+BB2619</f>
        <v>0</v>
      </c>
      <c r="BD2619" s="8">
        <f>AX2619-AT2619</f>
        <v>0</v>
      </c>
      <c r="BE2619" s="2"/>
      <c r="BH2619" s="2"/>
    </row>
    <row r="2620" spans="1:60" ht="34" hidden="1" outlineLevel="1" x14ac:dyDescent="0.2">
      <c r="A2620" s="1" t="s">
        <v>459</v>
      </c>
      <c r="B2620" s="82">
        <v>76</v>
      </c>
      <c r="C2620" s="144" t="s">
        <v>689</v>
      </c>
      <c r="D2620" s="144"/>
      <c r="E2620" s="82" t="s">
        <v>52</v>
      </c>
      <c r="F2620" s="143">
        <v>57.661999999999999</v>
      </c>
      <c r="G2620" s="142">
        <f>+[2]THKL!F2629</f>
        <v>57.662000000000006</v>
      </c>
      <c r="H2620" s="132"/>
      <c r="I2620" s="132"/>
      <c r="J2620" s="132"/>
      <c r="K2620" s="156">
        <f>6188000/(0.77*2.2)</f>
        <v>3652892.5619834708</v>
      </c>
      <c r="L2620" s="157" t="s">
        <v>89</v>
      </c>
      <c r="M2620" s="157">
        <f>SUM(K2620:L2620)</f>
        <v>3652892.5619834708</v>
      </c>
      <c r="N2620" s="83">
        <f>IF(V2620&lt;&gt;"VTC VHm",_xlfn.XLOOKUP(Z2620,$AC$4015:$AC$4035,$AD$4015:$AD$4035,0)*M2620,_xlfn.XLOOKUP(Z2620,$AC$4015:$AC$4035,$AD$4015:$AD$4035,0)*L2620)</f>
        <v>0</v>
      </c>
      <c r="O2620" s="83">
        <f>IF(V2620&lt;&gt;"VTC VHm",_xlfn.XLOOKUP(Z2620,$AC$4015:$AC$4035,$AE$4015:$AE$4035,0)*M2620,_xlfn.XLOOKUP(Z2620,$AC$4015:$AC$4035,$AE$4015:$AE$4035,0)*L2620)</f>
        <v>0</v>
      </c>
      <c r="P2620" s="83">
        <f>SUM(N2620:O2620)</f>
        <v>0</v>
      </c>
      <c r="Q2620" s="157">
        <f>M2620*G2620</f>
        <v>210633090.90909091</v>
      </c>
      <c r="R2620" s="157">
        <f>G2620*P2620</f>
        <v>0</v>
      </c>
      <c r="S2620" s="83">
        <f>SUM(Q2620:R2620)</f>
        <v>210633090.90909091</v>
      </c>
      <c r="T2620" s="156" t="s">
        <v>688</v>
      </c>
      <c r="U2620" s="132"/>
      <c r="V2620" s="132"/>
      <c r="W2620" s="132"/>
      <c r="X2620" s="44" t="s">
        <v>33</v>
      </c>
      <c r="Y2620" s="44"/>
      <c r="Z2620" s="44" t="s">
        <v>4</v>
      </c>
      <c r="AA2620" s="44" t="s">
        <v>80</v>
      </c>
      <c r="AB2620" s="2">
        <v>3939317.25</v>
      </c>
      <c r="AC2620" s="2">
        <v>227148911.26949999</v>
      </c>
      <c r="AD2620" s="2">
        <f>+M2620</f>
        <v>3652892.5619834708</v>
      </c>
      <c r="AE2620" s="2">
        <f>+AD2620*14%</f>
        <v>511404.95867768594</v>
      </c>
      <c r="AF2620" s="155">
        <f>+AD2620*35%</f>
        <v>1278512.3966942148</v>
      </c>
      <c r="AG2620" s="2">
        <f>+AD2620*F2620</f>
        <v>210633090.90909088</v>
      </c>
      <c r="AH2620" s="2">
        <f>+AE2620*F2620</f>
        <v>29488632.727272727</v>
      </c>
      <c r="AI2620" s="2">
        <f>+AF2620*F2620</f>
        <v>73721581.818181813</v>
      </c>
      <c r="AJ2620" s="2">
        <f>SUM(AG2620:AI2620)</f>
        <v>313843305.45454538</v>
      </c>
      <c r="AK2620" s="2">
        <f>+AD2620*G2620</f>
        <v>210633090.90909091</v>
      </c>
      <c r="AL2620" s="2">
        <f>+AE2620*G2620</f>
        <v>29488632.72727273</v>
      </c>
      <c r="AM2620" s="2">
        <f>+AF2620*G2620</f>
        <v>73721581.818181828</v>
      </c>
      <c r="AN2620" s="155">
        <f>SUM(AK2620:AM2620)</f>
        <v>313843305.45454544</v>
      </c>
      <c r="AQ2620" s="145" t="s">
        <v>525</v>
      </c>
      <c r="AU2620" s="8">
        <f>+K2620</f>
        <v>3652892.5619834708</v>
      </c>
      <c r="AV2620" s="8" t="str">
        <f>+L2620</f>
        <v>Bao gồm</v>
      </c>
      <c r="AW2620" s="2">
        <f>+M2620</f>
        <v>3652892.5619834708</v>
      </c>
      <c r="AX2620" s="8">
        <f>F2620*AW2620</f>
        <v>210633090.90909088</v>
      </c>
      <c r="AY2620" s="8">
        <f>IF(AQ2620="CT",7%,5%)*AX2620</f>
        <v>14744316.363636363</v>
      </c>
      <c r="AZ2620" s="8">
        <f>AX2620*2%</f>
        <v>4212661.8181818174</v>
      </c>
      <c r="BA2620" s="8">
        <f>IF(BB2620&gt;0,0,AX2620*5%)</f>
        <v>0</v>
      </c>
      <c r="BB2620" s="8">
        <f>(AX2620-BG2620)*35%</f>
        <v>73721581.818181798</v>
      </c>
      <c r="BC2620" s="8">
        <f>+AX2620+AY2620+AZ2620+BA2620+BB2620</f>
        <v>303311650.90909088</v>
      </c>
      <c r="BD2620" s="8">
        <f>AX2620-AT2620</f>
        <v>210633090.90909088</v>
      </c>
      <c r="BE2620" s="2"/>
      <c r="BH2620" s="2"/>
    </row>
    <row r="2621" spans="1:60" ht="15.75" hidden="1" customHeight="1" outlineLevel="1" x14ac:dyDescent="0.2">
      <c r="A2621" s="1" t="s">
        <v>871</v>
      </c>
      <c r="B2621" s="82"/>
      <c r="C2621" s="144" t="s">
        <v>687</v>
      </c>
      <c r="D2621" s="144"/>
      <c r="E2621" s="82"/>
      <c r="F2621" s="143"/>
      <c r="G2621" s="142">
        <f>+[2]THKL!F2630</f>
        <v>0</v>
      </c>
      <c r="H2621" s="132"/>
      <c r="I2621" s="132"/>
      <c r="J2621" s="132"/>
      <c r="K2621" s="156"/>
      <c r="L2621" s="157"/>
      <c r="M2621" s="157">
        <f>SUM(K2621:L2621)</f>
        <v>0</v>
      </c>
      <c r="N2621" s="83">
        <f>IF(V2621&lt;&gt;"VTC VHm",_xlfn.XLOOKUP(Z2621,$AC$4015:$AC$4035,$AD$4015:$AD$4035,0)*M2621,_xlfn.XLOOKUP(Z2621,$AC$4015:$AC$4035,$AD$4015:$AD$4035,0)*L2621)</f>
        <v>0</v>
      </c>
      <c r="O2621" s="83">
        <f>IF(V2621&lt;&gt;"VTC VHm",_xlfn.XLOOKUP(Z2621,$AC$4015:$AC$4035,$AE$4015:$AE$4035,0)*M2621,_xlfn.XLOOKUP(Z2621,$AC$4015:$AC$4035,$AE$4015:$AE$4035,0)*L2621)</f>
        <v>0</v>
      </c>
      <c r="P2621" s="83">
        <f>SUM(N2621:O2621)</f>
        <v>0</v>
      </c>
      <c r="Q2621" s="157">
        <f>M2621*G2621</f>
        <v>0</v>
      </c>
      <c r="R2621" s="157">
        <f>G2621*P2621</f>
        <v>0</v>
      </c>
      <c r="S2621" s="83">
        <f>SUM(Q2621:R2621)</f>
        <v>0</v>
      </c>
      <c r="T2621" s="156"/>
      <c r="U2621" s="132"/>
      <c r="V2621" s="132"/>
      <c r="W2621" s="132"/>
      <c r="X2621" s="44" t="s">
        <v>33</v>
      </c>
      <c r="Y2621" s="44"/>
      <c r="Z2621" s="44"/>
      <c r="AA2621" s="44" t="s">
        <v>80</v>
      </c>
      <c r="AC2621" s="2">
        <v>0</v>
      </c>
      <c r="AD2621" s="2">
        <f>+M2621</f>
        <v>0</v>
      </c>
      <c r="AE2621" s="2">
        <f>+AD2621*14%</f>
        <v>0</v>
      </c>
      <c r="AF2621" s="155">
        <f>+AD2621*35%</f>
        <v>0</v>
      </c>
      <c r="AG2621" s="2">
        <f>+AD2621*F2621</f>
        <v>0</v>
      </c>
      <c r="AH2621" s="2">
        <f>+AE2621*F2621</f>
        <v>0</v>
      </c>
      <c r="AI2621" s="2">
        <f>+AF2621*F2621</f>
        <v>0</v>
      </c>
      <c r="AJ2621" s="2">
        <f>SUM(AG2621:AI2621)</f>
        <v>0</v>
      </c>
      <c r="AK2621" s="2">
        <f>+AD2621*G2621</f>
        <v>0</v>
      </c>
      <c r="AL2621" s="2">
        <f>+AE2621*G2621</f>
        <v>0</v>
      </c>
      <c r="AM2621" s="2">
        <f>+AF2621*G2621</f>
        <v>0</v>
      </c>
      <c r="AN2621" s="155">
        <f>SUM(AK2621:AM2621)</f>
        <v>0</v>
      </c>
      <c r="AQ2621" s="145" t="s">
        <v>525</v>
      </c>
      <c r="AU2621" s="8">
        <f>+K2621</f>
        <v>0</v>
      </c>
      <c r="AV2621" s="8">
        <f>+L2621</f>
        <v>0</v>
      </c>
      <c r="AW2621" s="2">
        <f>+M2621</f>
        <v>0</v>
      </c>
      <c r="AX2621" s="8">
        <f>F2621*AW2621</f>
        <v>0</v>
      </c>
      <c r="AY2621" s="8">
        <f>IF(AQ2621="CT",7%,5%)*AX2621</f>
        <v>0</v>
      </c>
      <c r="AZ2621" s="8">
        <f>AX2621*2%</f>
        <v>0</v>
      </c>
      <c r="BA2621" s="8">
        <f>IF(BB2621&gt;0,0,AX2621*5%)</f>
        <v>0</v>
      </c>
      <c r="BB2621" s="8">
        <f>(AX2621-BG2621)*35%</f>
        <v>0</v>
      </c>
      <c r="BC2621" s="8">
        <f>+AX2621+AY2621+AZ2621+BA2621+BB2621</f>
        <v>0</v>
      </c>
      <c r="BD2621" s="8">
        <f>AX2621-AT2621</f>
        <v>0</v>
      </c>
      <c r="BE2621" s="2"/>
      <c r="BH2621" s="2"/>
    </row>
    <row r="2622" spans="1:60" ht="34" hidden="1" outlineLevel="1" x14ac:dyDescent="0.2">
      <c r="A2622" s="1" t="s">
        <v>459</v>
      </c>
      <c r="B2622" s="243">
        <v>78</v>
      </c>
      <c r="C2622" s="144" t="s">
        <v>870</v>
      </c>
      <c r="D2622" s="144"/>
      <c r="E2622" s="243" t="s">
        <v>52</v>
      </c>
      <c r="F2622" s="242">
        <v>451.35599999999999</v>
      </c>
      <c r="G2622" s="241">
        <f>+[2]THKL!F2631</f>
        <v>451.35599999999994</v>
      </c>
      <c r="H2622" s="240"/>
      <c r="I2622" s="240"/>
      <c r="J2622" s="240"/>
      <c r="K2622" s="156">
        <f>$K$1829</f>
        <v>1996358.5401136363</v>
      </c>
      <c r="L2622" s="157">
        <f>$L$1829</f>
        <v>300000</v>
      </c>
      <c r="M2622" s="157">
        <f>SUM(K2622:L2622)</f>
        <v>2296358.5401136363</v>
      </c>
      <c r="N2622" s="83">
        <f>IF(V2622&lt;&gt;"VTC VHm",_xlfn.XLOOKUP(Z2622,$AC$4015:$AC$4035,$AD$4015:$AD$4035,0)*M2622,_xlfn.XLOOKUP(Z2622,$AC$4015:$AC$4035,$AD$4015:$AD$4035,0)*L2622)</f>
        <v>803725.48903977266</v>
      </c>
      <c r="O2622" s="83">
        <f>IF(V2622&lt;&gt;"VTC VHm",_xlfn.XLOOKUP(Z2622,$AC$4015:$AC$4035,$AE$4015:$AE$4035,0)*M2622,_xlfn.XLOOKUP(Z2622,$AC$4015:$AC$4035,$AE$4015:$AE$4035,0)*L2622)</f>
        <v>0</v>
      </c>
      <c r="P2622" s="83">
        <f>SUM(N2622:O2622)</f>
        <v>803725.48903977266</v>
      </c>
      <c r="Q2622" s="157">
        <f>M2622*G2622</f>
        <v>1036475205.2315303</v>
      </c>
      <c r="R2622" s="157">
        <f>G2622*P2622</f>
        <v>362766321.83103555</v>
      </c>
      <c r="S2622" s="83">
        <f>SUM(Q2622:R2622)</f>
        <v>1399241527.0625658</v>
      </c>
      <c r="T2622" s="156"/>
      <c r="U2622" s="240"/>
      <c r="V2622" s="240"/>
      <c r="W2622" s="240"/>
      <c r="X2622" s="44" t="s">
        <v>33</v>
      </c>
      <c r="Y2622" s="44"/>
      <c r="Z2622" s="44" t="s">
        <v>6</v>
      </c>
      <c r="AA2622" s="44" t="s">
        <v>80</v>
      </c>
      <c r="AB2622" s="2">
        <v>3583507.95</v>
      </c>
      <c r="AC2622" s="2">
        <v>1617437814.2802</v>
      </c>
      <c r="AD2622" s="2">
        <f>+M2622</f>
        <v>2296358.5401136363</v>
      </c>
      <c r="AE2622" s="2">
        <f>+AD2622*14%</f>
        <v>321490.19561590912</v>
      </c>
      <c r="AF2622" s="155">
        <f>+AD2622*35%</f>
        <v>803725.48903977266</v>
      </c>
      <c r="AG2622" s="2">
        <f>+AD2622*F2622</f>
        <v>1036475205.2315304</v>
      </c>
      <c r="AH2622" s="2">
        <f>+AE2622*F2622</f>
        <v>145106528.73241428</v>
      </c>
      <c r="AI2622" s="2">
        <f>+AF2622*F2622</f>
        <v>362766321.83103561</v>
      </c>
      <c r="AJ2622" s="2">
        <f>SUM(AG2622:AI2622)</f>
        <v>1544348055.7949803</v>
      </c>
      <c r="AK2622" s="2">
        <f>+AD2622*G2622</f>
        <v>1036475205.2315303</v>
      </c>
      <c r="AL2622" s="2">
        <f>+AE2622*G2622</f>
        <v>145106528.73241425</v>
      </c>
      <c r="AM2622" s="2">
        <f>+AF2622*G2622</f>
        <v>362766321.83103555</v>
      </c>
      <c r="AN2622" s="155">
        <f>SUM(AK2622:AM2622)</f>
        <v>1544348055.79498</v>
      </c>
      <c r="AQ2622" s="145" t="s">
        <v>525</v>
      </c>
      <c r="AU2622" s="8">
        <f>+K2622</f>
        <v>1996358.5401136363</v>
      </c>
      <c r="AV2622" s="8">
        <f>+L2622</f>
        <v>300000</v>
      </c>
      <c r="AW2622" s="2">
        <f>+M2622</f>
        <v>2296358.5401136363</v>
      </c>
      <c r="AX2622" s="8">
        <f>F2622*AW2622</f>
        <v>1036475205.2315304</v>
      </c>
      <c r="AY2622" s="8">
        <f>IF(AQ2622="CT",7%,5%)*AX2622</f>
        <v>72553264.366207138</v>
      </c>
      <c r="AZ2622" s="8">
        <f>AX2622*2%</f>
        <v>20729504.104630608</v>
      </c>
      <c r="BA2622" s="8">
        <f>IF(BB2622&gt;0,0,AX2622*5%)</f>
        <v>0</v>
      </c>
      <c r="BB2622" s="8">
        <f>(AX2622-BG2622)*35%</f>
        <v>362766321.83103561</v>
      </c>
      <c r="BC2622" s="8">
        <f>+AX2622+AY2622+AZ2622+BA2622+BB2622</f>
        <v>1492524295.5334039</v>
      </c>
      <c r="BD2622" s="8">
        <f>AX2622-AT2622</f>
        <v>1036475205.2315304</v>
      </c>
      <c r="BE2622" s="2"/>
      <c r="BH2622" s="2"/>
    </row>
    <row r="2623" spans="1:60" ht="34" hidden="1" outlineLevel="1" x14ac:dyDescent="0.2">
      <c r="B2623" s="243"/>
      <c r="C2623" s="144" t="s">
        <v>683</v>
      </c>
      <c r="D2623" s="144"/>
      <c r="E2623" s="243"/>
      <c r="F2623" s="242"/>
      <c r="G2623" s="241"/>
      <c r="H2623" s="240"/>
      <c r="I2623" s="240"/>
      <c r="J2623" s="240"/>
      <c r="K2623" s="156" t="s">
        <v>89</v>
      </c>
      <c r="L2623" s="157" t="s">
        <v>89</v>
      </c>
      <c r="M2623" s="157">
        <f>SUM(K2623:L2623)</f>
        <v>0</v>
      </c>
      <c r="N2623" s="83">
        <f>IF(V2623&lt;&gt;"VTC VHm",_xlfn.XLOOKUP(Z2623,$AC$4015:$AC$4035,$AD$4015:$AD$4035,0)*M2623,_xlfn.XLOOKUP(Z2623,$AC$4015:$AC$4035,$AD$4015:$AD$4035,0)*L2623)</f>
        <v>0</v>
      </c>
      <c r="O2623" s="83">
        <f>IF(V2623&lt;&gt;"VTC VHm",_xlfn.XLOOKUP(Z2623,$AC$4015:$AC$4035,$AE$4015:$AE$4035,0)*M2623,_xlfn.XLOOKUP(Z2623,$AC$4015:$AC$4035,$AE$4015:$AE$4035,0)*L2623)</f>
        <v>0</v>
      </c>
      <c r="P2623" s="83">
        <f>SUM(N2623:O2623)</f>
        <v>0</v>
      </c>
      <c r="Q2623" s="157">
        <f>M2623*G2623</f>
        <v>0</v>
      </c>
      <c r="R2623" s="157">
        <f>G2623*P2623</f>
        <v>0</v>
      </c>
      <c r="S2623" s="83">
        <f>SUM(Q2623:R2623)</f>
        <v>0</v>
      </c>
      <c r="T2623" s="156"/>
      <c r="U2623" s="240"/>
      <c r="V2623" s="240"/>
      <c r="W2623" s="240"/>
      <c r="X2623" s="44" t="s">
        <v>33</v>
      </c>
      <c r="Y2623" s="44"/>
      <c r="Z2623" s="44" t="s">
        <v>6</v>
      </c>
      <c r="AA2623" s="44" t="s">
        <v>80</v>
      </c>
      <c r="AC2623" s="2">
        <v>0</v>
      </c>
      <c r="AD2623" s="2">
        <f>+M2623</f>
        <v>0</v>
      </c>
      <c r="AE2623" s="2">
        <f>+AD2623*14%</f>
        <v>0</v>
      </c>
      <c r="AF2623" s="155">
        <f>+AD2623*35%</f>
        <v>0</v>
      </c>
      <c r="AG2623" s="2">
        <f>+AD2623*F2623</f>
        <v>0</v>
      </c>
      <c r="AH2623" s="2">
        <f>+AE2623*F2623</f>
        <v>0</v>
      </c>
      <c r="AI2623" s="2">
        <f>+AF2623*F2623</f>
        <v>0</v>
      </c>
      <c r="AJ2623" s="2">
        <f>SUM(AG2623:AI2623)</f>
        <v>0</v>
      </c>
      <c r="AK2623" s="2">
        <f>+AD2623*G2623</f>
        <v>0</v>
      </c>
      <c r="AL2623" s="2">
        <f>+AE2623*G2623</f>
        <v>0</v>
      </c>
      <c r="AM2623" s="2">
        <f>+AF2623*G2623</f>
        <v>0</v>
      </c>
      <c r="AN2623" s="155">
        <f>SUM(AK2623:AM2623)</f>
        <v>0</v>
      </c>
      <c r="AQ2623" s="145" t="s">
        <v>525</v>
      </c>
      <c r="AU2623" s="8" t="str">
        <f>+K2623</f>
        <v>Bao gồm</v>
      </c>
      <c r="AV2623" s="8" t="str">
        <f>+L2623</f>
        <v>Bao gồm</v>
      </c>
      <c r="AW2623" s="2">
        <f>+M2623</f>
        <v>0</v>
      </c>
      <c r="AX2623" s="8">
        <f>F2623*AW2623</f>
        <v>0</v>
      </c>
      <c r="AY2623" s="8">
        <f>IF(AQ2623="CT",7%,5%)*AX2623</f>
        <v>0</v>
      </c>
      <c r="AZ2623" s="8">
        <f>AX2623*2%</f>
        <v>0</v>
      </c>
      <c r="BA2623" s="8">
        <f>IF(BB2623&gt;0,0,AX2623*5%)</f>
        <v>0</v>
      </c>
      <c r="BB2623" s="8">
        <f>(AX2623-BG2623)*35%</f>
        <v>0</v>
      </c>
      <c r="BC2623" s="8">
        <f>+AX2623+AY2623+AZ2623+BA2623+BB2623</f>
        <v>0</v>
      </c>
      <c r="BD2623" s="8">
        <f>AX2623-AT2623</f>
        <v>0</v>
      </c>
      <c r="BE2623" s="2"/>
      <c r="BH2623" s="2"/>
    </row>
    <row r="2624" spans="1:60" ht="34" hidden="1" outlineLevel="1" x14ac:dyDescent="0.2">
      <c r="B2624" s="243"/>
      <c r="C2624" s="144" t="s">
        <v>685</v>
      </c>
      <c r="D2624" s="144"/>
      <c r="E2624" s="243"/>
      <c r="F2624" s="242"/>
      <c r="G2624" s="241"/>
      <c r="H2624" s="240"/>
      <c r="I2624" s="240"/>
      <c r="J2624" s="240"/>
      <c r="K2624" s="156">
        <f>K2622*25%</f>
        <v>499089.63502840907</v>
      </c>
      <c r="L2624" s="157">
        <f>L2622*15%</f>
        <v>45000</v>
      </c>
      <c r="M2624" s="157">
        <f>SUM(K2624:L2624)</f>
        <v>544089.63502840907</v>
      </c>
      <c r="N2624" s="83">
        <f>IF(V2624&lt;&gt;"VTC VHm",_xlfn.XLOOKUP(Z2624,$AC$4015:$AC$4035,$AD$4015:$AD$4035,0)*M2624,_xlfn.XLOOKUP(Z2624,$AC$4015:$AC$4035,$AD$4015:$AD$4035,0)*L2624)</f>
        <v>190431.37225994316</v>
      </c>
      <c r="O2624" s="83">
        <f>IF(V2624&lt;&gt;"VTC VHm",_xlfn.XLOOKUP(Z2624,$AC$4015:$AC$4035,$AE$4015:$AE$4035,0)*M2624,_xlfn.XLOOKUP(Z2624,$AC$4015:$AC$4035,$AE$4015:$AE$4035,0)*L2624)</f>
        <v>0</v>
      </c>
      <c r="P2624" s="83">
        <f>SUM(N2624:O2624)</f>
        <v>190431.37225994316</v>
      </c>
      <c r="Q2624" s="157">
        <f>M2624*G2624</f>
        <v>0</v>
      </c>
      <c r="R2624" s="157">
        <f>G2624*P2624</f>
        <v>0</v>
      </c>
      <c r="S2624" s="83">
        <f>SUM(Q2624:R2624)</f>
        <v>0</v>
      </c>
      <c r="T2624" s="156"/>
      <c r="U2624" s="240"/>
      <c r="V2624" s="240"/>
      <c r="W2624" s="240"/>
      <c r="X2624" s="44" t="s">
        <v>33</v>
      </c>
      <c r="Y2624" s="44"/>
      <c r="Z2624" s="44" t="s">
        <v>6</v>
      </c>
      <c r="AA2624" s="44" t="s">
        <v>80</v>
      </c>
      <c r="AC2624" s="2">
        <v>0</v>
      </c>
      <c r="AD2624" s="2">
        <f>+M2624</f>
        <v>544089.63502840907</v>
      </c>
      <c r="AE2624" s="2">
        <f>+AD2624*14%</f>
        <v>76172.54890397728</v>
      </c>
      <c r="AF2624" s="155">
        <f>+AD2624*35%</f>
        <v>190431.37225994316</v>
      </c>
      <c r="AG2624" s="2">
        <f>+AD2624*F2624</f>
        <v>0</v>
      </c>
      <c r="AH2624" s="2">
        <f>+AE2624*F2624</f>
        <v>0</v>
      </c>
      <c r="AI2624" s="2">
        <f>+AF2624*F2624</f>
        <v>0</v>
      </c>
      <c r="AJ2624" s="2">
        <f>SUM(AG2624:AI2624)</f>
        <v>0</v>
      </c>
      <c r="AK2624" s="2">
        <f>+AD2624*G2624</f>
        <v>0</v>
      </c>
      <c r="AL2624" s="2">
        <f>+AE2624*G2624</f>
        <v>0</v>
      </c>
      <c r="AM2624" s="2">
        <f>+AF2624*G2624</f>
        <v>0</v>
      </c>
      <c r="AN2624" s="155">
        <f>SUM(AK2624:AM2624)</f>
        <v>0</v>
      </c>
      <c r="AQ2624" s="145" t="s">
        <v>525</v>
      </c>
      <c r="AU2624" s="8">
        <f>+K2624</f>
        <v>499089.63502840907</v>
      </c>
      <c r="AV2624" s="8">
        <f>+L2624</f>
        <v>45000</v>
      </c>
      <c r="AW2624" s="2">
        <f>+M2624</f>
        <v>544089.63502840907</v>
      </c>
      <c r="AX2624" s="8">
        <f>F2624*AW2624</f>
        <v>0</v>
      </c>
      <c r="AY2624" s="8">
        <f>IF(AQ2624="CT",7%,5%)*AX2624</f>
        <v>0</v>
      </c>
      <c r="AZ2624" s="8">
        <f>AX2624*2%</f>
        <v>0</v>
      </c>
      <c r="BA2624" s="8">
        <f>IF(BB2624&gt;0,0,AX2624*5%)</f>
        <v>0</v>
      </c>
      <c r="BB2624" s="8">
        <f>(AX2624-BG2624)*35%</f>
        <v>0</v>
      </c>
      <c r="BC2624" s="8">
        <f>+AX2624+AY2624+AZ2624+BA2624+BB2624</f>
        <v>0</v>
      </c>
      <c r="BD2624" s="8">
        <f>AX2624-AT2624</f>
        <v>0</v>
      </c>
      <c r="BE2624" s="2"/>
      <c r="BH2624" s="2"/>
    </row>
    <row r="2625" spans="1:60" ht="34" hidden="1" outlineLevel="1" x14ac:dyDescent="0.2">
      <c r="A2625" s="1" t="s">
        <v>82</v>
      </c>
      <c r="B2625" s="243">
        <v>79</v>
      </c>
      <c r="C2625" s="144" t="s">
        <v>684</v>
      </c>
      <c r="D2625" s="144"/>
      <c r="E2625" s="243" t="s">
        <v>52</v>
      </c>
      <c r="F2625" s="242">
        <v>10.048</v>
      </c>
      <c r="G2625" s="241">
        <f>+[2]THKL!F2634</f>
        <v>10.048000000000002</v>
      </c>
      <c r="H2625" s="240"/>
      <c r="I2625" s="240"/>
      <c r="J2625" s="240"/>
      <c r="K2625" s="156">
        <f>$K$1453</f>
        <v>1560495.4646048548</v>
      </c>
      <c r="L2625" s="157">
        <f>$L$1453</f>
        <v>300000</v>
      </c>
      <c r="M2625" s="157">
        <f>SUM(K2625:L2625)</f>
        <v>1860495.4646048548</v>
      </c>
      <c r="N2625" s="83">
        <f>IF(V2625&lt;&gt;"VTC VHm",_xlfn.XLOOKUP(Z2625,$AC$4015:$AC$4035,$AD$4015:$AD$4035,0)*M2625,_xlfn.XLOOKUP(Z2625,$AC$4015:$AC$4035,$AD$4015:$AD$4035,0)*L2625)</f>
        <v>651173.4126116992</v>
      </c>
      <c r="O2625" s="83">
        <f>IF(V2625&lt;&gt;"VTC VHm",_xlfn.XLOOKUP(Z2625,$AC$4015:$AC$4035,$AE$4015:$AE$4035,0)*M2625,_xlfn.XLOOKUP(Z2625,$AC$4015:$AC$4035,$AE$4015:$AE$4035,0)*L2625)</f>
        <v>0</v>
      </c>
      <c r="P2625" s="83">
        <f>SUM(N2625:O2625)</f>
        <v>651173.4126116992</v>
      </c>
      <c r="Q2625" s="157">
        <f>M2625*G2625</f>
        <v>18694258.428349584</v>
      </c>
      <c r="R2625" s="157">
        <f>G2625*P2625</f>
        <v>6542990.4499223549</v>
      </c>
      <c r="S2625" s="83">
        <f>SUM(Q2625:R2625)</f>
        <v>25237248.878271937</v>
      </c>
      <c r="T2625" s="156"/>
      <c r="U2625" s="240"/>
      <c r="V2625" s="240"/>
      <c r="W2625" s="240"/>
      <c r="X2625" s="44" t="s">
        <v>33</v>
      </c>
      <c r="Y2625" s="44"/>
      <c r="Z2625" s="44" t="s">
        <v>6</v>
      </c>
      <c r="AA2625" s="44" t="s">
        <v>80</v>
      </c>
      <c r="AB2625" s="2">
        <v>3991417.8975</v>
      </c>
      <c r="AC2625" s="2">
        <v>40105767.034079999</v>
      </c>
      <c r="AD2625" s="2">
        <f>+M2625</f>
        <v>1860495.4646048548</v>
      </c>
      <c r="AE2625" s="2">
        <f>+AD2625*14%</f>
        <v>260469.3650446797</v>
      </c>
      <c r="AF2625" s="155">
        <f>+AD2625*35%</f>
        <v>651173.4126116992</v>
      </c>
      <c r="AG2625" s="2">
        <f>+AD2625*F2625</f>
        <v>18694258.428349581</v>
      </c>
      <c r="AH2625" s="2">
        <f>+AE2625*F2625</f>
        <v>2617196.1799689415</v>
      </c>
      <c r="AI2625" s="2">
        <f>+AF2625*F2625</f>
        <v>6542990.449922354</v>
      </c>
      <c r="AJ2625" s="2">
        <f>SUM(AG2625:AI2625)</f>
        <v>27854445.058240876</v>
      </c>
      <c r="AK2625" s="2">
        <f>+AD2625*G2625</f>
        <v>18694258.428349584</v>
      </c>
      <c r="AL2625" s="2">
        <f>+AE2625*G2625</f>
        <v>2617196.179968942</v>
      </c>
      <c r="AM2625" s="2">
        <f>+AF2625*G2625</f>
        <v>6542990.4499223549</v>
      </c>
      <c r="AN2625" s="155">
        <f>SUM(AK2625:AM2625)</f>
        <v>27854445.058240883</v>
      </c>
      <c r="AQ2625" s="145" t="s">
        <v>525</v>
      </c>
      <c r="AU2625" s="8">
        <f>+K2625</f>
        <v>1560495.4646048548</v>
      </c>
      <c r="AV2625" s="8">
        <f>+L2625</f>
        <v>300000</v>
      </c>
      <c r="AW2625" s="2">
        <f>+M2625</f>
        <v>1860495.4646048548</v>
      </c>
      <c r="AX2625" s="8">
        <f>F2625*AW2625</f>
        <v>18694258.428349581</v>
      </c>
      <c r="AY2625" s="8">
        <f>IF(AQ2625="CT",7%,5%)*AX2625</f>
        <v>1308598.0899844707</v>
      </c>
      <c r="AZ2625" s="8">
        <f>AX2625*2%</f>
        <v>373885.16856699163</v>
      </c>
      <c r="BA2625" s="8">
        <f>IF(BB2625&gt;0,0,AX2625*5%)</f>
        <v>0</v>
      </c>
      <c r="BB2625" s="8">
        <f>(AX2625-BG2625)*35%</f>
        <v>6542990.449922353</v>
      </c>
      <c r="BC2625" s="8">
        <f>+AX2625+AY2625+AZ2625+BA2625+BB2625</f>
        <v>26919732.136823393</v>
      </c>
      <c r="BD2625" s="8">
        <f>AX2625-AT2625</f>
        <v>18694258.428349581</v>
      </c>
      <c r="BE2625" s="2"/>
      <c r="BH2625" s="2"/>
    </row>
    <row r="2626" spans="1:60" ht="34" hidden="1" outlineLevel="1" x14ac:dyDescent="0.2">
      <c r="B2626" s="243"/>
      <c r="C2626" s="144" t="s">
        <v>683</v>
      </c>
      <c r="D2626" s="144"/>
      <c r="E2626" s="243"/>
      <c r="F2626" s="242"/>
      <c r="G2626" s="241"/>
      <c r="H2626" s="240"/>
      <c r="I2626" s="240"/>
      <c r="J2626" s="240"/>
      <c r="K2626" s="156" t="s">
        <v>89</v>
      </c>
      <c r="L2626" s="157" t="s">
        <v>89</v>
      </c>
      <c r="M2626" s="157">
        <f>SUM(K2626:L2626)</f>
        <v>0</v>
      </c>
      <c r="N2626" s="83">
        <f>IF(V2626&lt;&gt;"VTC VHm",_xlfn.XLOOKUP(Z2626,$AC$4015:$AC$4035,$AD$4015:$AD$4035,0)*M2626,_xlfn.XLOOKUP(Z2626,$AC$4015:$AC$4035,$AD$4015:$AD$4035,0)*L2626)</f>
        <v>0</v>
      </c>
      <c r="O2626" s="83">
        <f>IF(V2626&lt;&gt;"VTC VHm",_xlfn.XLOOKUP(Z2626,$AC$4015:$AC$4035,$AE$4015:$AE$4035,0)*M2626,_xlfn.XLOOKUP(Z2626,$AC$4015:$AC$4035,$AE$4015:$AE$4035,0)*L2626)</f>
        <v>0</v>
      </c>
      <c r="P2626" s="83">
        <f>SUM(N2626:O2626)</f>
        <v>0</v>
      </c>
      <c r="Q2626" s="157">
        <f>M2626*G2626</f>
        <v>0</v>
      </c>
      <c r="R2626" s="157">
        <f>G2626*P2626</f>
        <v>0</v>
      </c>
      <c r="S2626" s="83">
        <f>SUM(Q2626:R2626)</f>
        <v>0</v>
      </c>
      <c r="T2626" s="156"/>
      <c r="U2626" s="240"/>
      <c r="V2626" s="240"/>
      <c r="W2626" s="240"/>
      <c r="X2626" s="44" t="s">
        <v>33</v>
      </c>
      <c r="Y2626" s="44"/>
      <c r="Z2626" s="44" t="s">
        <v>6</v>
      </c>
      <c r="AA2626" s="44" t="s">
        <v>80</v>
      </c>
      <c r="AC2626" s="2">
        <v>0</v>
      </c>
      <c r="AD2626" s="2">
        <f>+M2626</f>
        <v>0</v>
      </c>
      <c r="AE2626" s="2">
        <f>+AD2626*14%</f>
        <v>0</v>
      </c>
      <c r="AF2626" s="155">
        <f>+AD2626*35%</f>
        <v>0</v>
      </c>
      <c r="AG2626" s="2">
        <f>+AD2626*F2626</f>
        <v>0</v>
      </c>
      <c r="AH2626" s="2">
        <f>+AE2626*F2626</f>
        <v>0</v>
      </c>
      <c r="AI2626" s="2">
        <f>+AF2626*F2626</f>
        <v>0</v>
      </c>
      <c r="AJ2626" s="2">
        <f>SUM(AG2626:AI2626)</f>
        <v>0</v>
      </c>
      <c r="AK2626" s="2">
        <f>+AD2626*G2626</f>
        <v>0</v>
      </c>
      <c r="AL2626" s="2">
        <f>+AE2626*G2626</f>
        <v>0</v>
      </c>
      <c r="AM2626" s="2">
        <f>+AF2626*G2626</f>
        <v>0</v>
      </c>
      <c r="AN2626" s="155">
        <f>SUM(AK2626:AM2626)</f>
        <v>0</v>
      </c>
      <c r="AQ2626" s="145" t="s">
        <v>525</v>
      </c>
      <c r="AU2626" s="8" t="str">
        <f>+K2626</f>
        <v>Bao gồm</v>
      </c>
      <c r="AV2626" s="8" t="str">
        <f>+L2626</f>
        <v>Bao gồm</v>
      </c>
      <c r="AW2626" s="2">
        <f>+M2626</f>
        <v>0</v>
      </c>
      <c r="AX2626" s="8">
        <f>F2626*AW2626</f>
        <v>0</v>
      </c>
      <c r="AY2626" s="8">
        <f>IF(AQ2626="CT",7%,5%)*AX2626</f>
        <v>0</v>
      </c>
      <c r="AZ2626" s="8">
        <f>AX2626*2%</f>
        <v>0</v>
      </c>
      <c r="BA2626" s="8">
        <f>IF(BB2626&gt;0,0,AX2626*5%)</f>
        <v>0</v>
      </c>
      <c r="BB2626" s="8">
        <f>(AX2626-BG2626)*35%</f>
        <v>0</v>
      </c>
      <c r="BC2626" s="8">
        <f>+AX2626+AY2626+AZ2626+BA2626+BB2626</f>
        <v>0</v>
      </c>
      <c r="BD2626" s="8">
        <f>AX2626-AT2626</f>
        <v>0</v>
      </c>
      <c r="BE2626" s="2"/>
      <c r="BH2626" s="2"/>
    </row>
    <row r="2627" spans="1:60" ht="34" hidden="1" outlineLevel="1" x14ac:dyDescent="0.2">
      <c r="B2627" s="243"/>
      <c r="C2627" s="144" t="s">
        <v>685</v>
      </c>
      <c r="D2627" s="144"/>
      <c r="E2627" s="243"/>
      <c r="F2627" s="242"/>
      <c r="G2627" s="241"/>
      <c r="H2627" s="240"/>
      <c r="I2627" s="240"/>
      <c r="J2627" s="240"/>
      <c r="K2627" s="156"/>
      <c r="L2627" s="157"/>
      <c r="M2627" s="157">
        <f>SUM(K2627:L2627)</f>
        <v>0</v>
      </c>
      <c r="N2627" s="83">
        <f>IF(V2627&lt;&gt;"VTC VHm",_xlfn.XLOOKUP(Z2627,$AC$4015:$AC$4035,$AD$4015:$AD$4035,0)*M2627,_xlfn.XLOOKUP(Z2627,$AC$4015:$AC$4035,$AD$4015:$AD$4035,0)*L2627)</f>
        <v>0</v>
      </c>
      <c r="O2627" s="83">
        <f>IF(V2627&lt;&gt;"VTC VHm",_xlfn.XLOOKUP(Z2627,$AC$4015:$AC$4035,$AE$4015:$AE$4035,0)*M2627,_xlfn.XLOOKUP(Z2627,$AC$4015:$AC$4035,$AE$4015:$AE$4035,0)*L2627)</f>
        <v>0</v>
      </c>
      <c r="P2627" s="83">
        <f>SUM(N2627:O2627)</f>
        <v>0</v>
      </c>
      <c r="Q2627" s="157">
        <f>M2627*G2627</f>
        <v>0</v>
      </c>
      <c r="R2627" s="157">
        <f>G2627*P2627</f>
        <v>0</v>
      </c>
      <c r="S2627" s="83">
        <f>SUM(Q2627:R2627)</f>
        <v>0</v>
      </c>
      <c r="T2627" s="156"/>
      <c r="U2627" s="240"/>
      <c r="V2627" s="240"/>
      <c r="W2627" s="240"/>
      <c r="X2627" s="44" t="s">
        <v>33</v>
      </c>
      <c r="Y2627" s="44"/>
      <c r="Z2627" s="44" t="s">
        <v>6</v>
      </c>
      <c r="AA2627" s="44" t="s">
        <v>80</v>
      </c>
      <c r="AC2627" s="2">
        <v>0</v>
      </c>
      <c r="AD2627" s="2">
        <f>+M2627</f>
        <v>0</v>
      </c>
      <c r="AE2627" s="2">
        <f>+AD2627*14%</f>
        <v>0</v>
      </c>
      <c r="AF2627" s="155">
        <f>+AD2627*35%</f>
        <v>0</v>
      </c>
      <c r="AG2627" s="2">
        <f>+AD2627*F2627</f>
        <v>0</v>
      </c>
      <c r="AH2627" s="2">
        <f>+AE2627*F2627</f>
        <v>0</v>
      </c>
      <c r="AI2627" s="2">
        <f>+AF2627*F2627</f>
        <v>0</v>
      </c>
      <c r="AJ2627" s="2">
        <f>SUM(AG2627:AI2627)</f>
        <v>0</v>
      </c>
      <c r="AK2627" s="2">
        <f>+AD2627*G2627</f>
        <v>0</v>
      </c>
      <c r="AL2627" s="2">
        <f>+AE2627*G2627</f>
        <v>0</v>
      </c>
      <c r="AM2627" s="2">
        <f>+AF2627*G2627</f>
        <v>0</v>
      </c>
      <c r="AN2627" s="155">
        <f>SUM(AK2627:AM2627)</f>
        <v>0</v>
      </c>
      <c r="AQ2627" s="145" t="s">
        <v>525</v>
      </c>
      <c r="AU2627" s="8">
        <f>+K2627</f>
        <v>0</v>
      </c>
      <c r="AV2627" s="8">
        <f>+L2627</f>
        <v>0</v>
      </c>
      <c r="AW2627" s="2">
        <f>+M2627</f>
        <v>0</v>
      </c>
      <c r="AX2627" s="8">
        <f>F2627*AW2627</f>
        <v>0</v>
      </c>
      <c r="AY2627" s="8">
        <f>IF(AQ2627="CT",7%,5%)*AX2627</f>
        <v>0</v>
      </c>
      <c r="AZ2627" s="8">
        <f>AX2627*2%</f>
        <v>0</v>
      </c>
      <c r="BA2627" s="8">
        <f>IF(BB2627&gt;0,0,AX2627*5%)</f>
        <v>0</v>
      </c>
      <c r="BB2627" s="8">
        <f>(AX2627-BG2627)*35%</f>
        <v>0</v>
      </c>
      <c r="BC2627" s="8">
        <f>+AX2627+AY2627+AZ2627+BA2627+BB2627</f>
        <v>0</v>
      </c>
      <c r="BD2627" s="8">
        <f>AX2627-AT2627</f>
        <v>0</v>
      </c>
      <c r="BE2627" s="2"/>
      <c r="BH2627" s="2"/>
    </row>
    <row r="2628" spans="1:60" ht="34" hidden="1" outlineLevel="1" x14ac:dyDescent="0.2">
      <c r="B2628" s="243"/>
      <c r="C2628" s="144" t="s">
        <v>869</v>
      </c>
      <c r="D2628" s="144"/>
      <c r="E2628" s="243"/>
      <c r="F2628" s="242"/>
      <c r="G2628" s="241"/>
      <c r="H2628" s="240"/>
      <c r="I2628" s="240"/>
      <c r="J2628" s="240"/>
      <c r="K2628" s="156">
        <f>K2625*25%</f>
        <v>390123.8661512137</v>
      </c>
      <c r="L2628" s="157">
        <f>L2625*15%</f>
        <v>45000</v>
      </c>
      <c r="M2628" s="157">
        <f>SUM(K2628:L2628)</f>
        <v>435123.8661512137</v>
      </c>
      <c r="N2628" s="83">
        <f>IF(V2628&lt;&gt;"VTC VHm",_xlfn.XLOOKUP(Z2628,$AC$4015:$AC$4035,$AD$4015:$AD$4035,0)*M2628,_xlfn.XLOOKUP(Z2628,$AC$4015:$AC$4035,$AD$4015:$AD$4035,0)*L2628)</f>
        <v>152293.3531529248</v>
      </c>
      <c r="O2628" s="83">
        <f>IF(V2628&lt;&gt;"VTC VHm",_xlfn.XLOOKUP(Z2628,$AC$4015:$AC$4035,$AE$4015:$AE$4035,0)*M2628,_xlfn.XLOOKUP(Z2628,$AC$4015:$AC$4035,$AE$4015:$AE$4035,0)*L2628)</f>
        <v>0</v>
      </c>
      <c r="P2628" s="83">
        <f>SUM(N2628:O2628)</f>
        <v>152293.3531529248</v>
      </c>
      <c r="Q2628" s="157">
        <f>M2628*G2628</f>
        <v>0</v>
      </c>
      <c r="R2628" s="157">
        <f>G2628*P2628</f>
        <v>0</v>
      </c>
      <c r="S2628" s="83">
        <f>SUM(Q2628:R2628)</f>
        <v>0</v>
      </c>
      <c r="T2628" s="156"/>
      <c r="U2628" s="240"/>
      <c r="V2628" s="240"/>
      <c r="W2628" s="240"/>
      <c r="X2628" s="44" t="s">
        <v>33</v>
      </c>
      <c r="Y2628" s="44"/>
      <c r="Z2628" s="44" t="s">
        <v>6</v>
      </c>
      <c r="AA2628" s="44" t="s">
        <v>80</v>
      </c>
      <c r="AC2628" s="2">
        <v>0</v>
      </c>
      <c r="AD2628" s="2">
        <f>+M2628</f>
        <v>435123.8661512137</v>
      </c>
      <c r="AE2628" s="2">
        <f>+AD2628*14%</f>
        <v>60917.341261169924</v>
      </c>
      <c r="AF2628" s="155">
        <f>+AD2628*35%</f>
        <v>152293.3531529248</v>
      </c>
      <c r="AG2628" s="2">
        <f>+AD2628*F2628</f>
        <v>0</v>
      </c>
      <c r="AH2628" s="2">
        <f>+AE2628*F2628</f>
        <v>0</v>
      </c>
      <c r="AI2628" s="2">
        <f>+AF2628*F2628</f>
        <v>0</v>
      </c>
      <c r="AJ2628" s="2">
        <f>SUM(AG2628:AI2628)</f>
        <v>0</v>
      </c>
      <c r="AK2628" s="2">
        <f>+AD2628*G2628</f>
        <v>0</v>
      </c>
      <c r="AL2628" s="2">
        <f>+AE2628*G2628</f>
        <v>0</v>
      </c>
      <c r="AM2628" s="2">
        <f>+AF2628*G2628</f>
        <v>0</v>
      </c>
      <c r="AN2628" s="155">
        <f>SUM(AK2628:AM2628)</f>
        <v>0</v>
      </c>
      <c r="AQ2628" s="145" t="s">
        <v>525</v>
      </c>
      <c r="AU2628" s="8">
        <f>+K2628</f>
        <v>390123.8661512137</v>
      </c>
      <c r="AV2628" s="8">
        <f>+L2628</f>
        <v>45000</v>
      </c>
      <c r="AW2628" s="2">
        <f>+M2628</f>
        <v>435123.8661512137</v>
      </c>
      <c r="AX2628" s="8">
        <f>F2628*AW2628</f>
        <v>0</v>
      </c>
      <c r="AY2628" s="8">
        <f>IF(AQ2628="CT",7%,5%)*AX2628</f>
        <v>0</v>
      </c>
      <c r="AZ2628" s="8">
        <f>AX2628*2%</f>
        <v>0</v>
      </c>
      <c r="BA2628" s="8">
        <f>IF(BB2628&gt;0,0,AX2628*5%)</f>
        <v>0</v>
      </c>
      <c r="BB2628" s="8">
        <f>(AX2628-BG2628)*35%</f>
        <v>0</v>
      </c>
      <c r="BC2628" s="8">
        <f>+AX2628+AY2628+AZ2628+BA2628+BB2628</f>
        <v>0</v>
      </c>
      <c r="BD2628" s="8">
        <f>AX2628-AT2628</f>
        <v>0</v>
      </c>
      <c r="BE2628" s="2"/>
      <c r="BH2628" s="2"/>
    </row>
    <row r="2629" spans="1:60" ht="17" hidden="1" outlineLevel="1" x14ac:dyDescent="0.2">
      <c r="B2629" s="82">
        <v>80</v>
      </c>
      <c r="C2629" s="144" t="s">
        <v>677</v>
      </c>
      <c r="D2629" s="144"/>
      <c r="E2629" s="82" t="s">
        <v>52</v>
      </c>
      <c r="F2629" s="143">
        <v>461.404</v>
      </c>
      <c r="G2629" s="142">
        <f>+[2]THKL!F2638</f>
        <v>461.40399999999994</v>
      </c>
      <c r="H2629" s="132"/>
      <c r="I2629" s="132"/>
      <c r="J2629" s="132"/>
      <c r="K2629" s="156" t="s">
        <v>89</v>
      </c>
      <c r="L2629" s="157" t="s">
        <v>89</v>
      </c>
      <c r="M2629" s="157">
        <f>SUM(K2629:L2629)</f>
        <v>0</v>
      </c>
      <c r="N2629" s="83">
        <f>IF(V2629&lt;&gt;"VTC VHm",_xlfn.XLOOKUP(Z2629,$AC$4015:$AC$4035,$AD$4015:$AD$4035,0)*M2629,_xlfn.XLOOKUP(Z2629,$AC$4015:$AC$4035,$AD$4015:$AD$4035,0)*L2629)</f>
        <v>0</v>
      </c>
      <c r="O2629" s="83">
        <f>IF(V2629&lt;&gt;"VTC VHm",_xlfn.XLOOKUP(Z2629,$AC$4015:$AC$4035,$AE$4015:$AE$4035,0)*M2629,_xlfn.XLOOKUP(Z2629,$AC$4015:$AC$4035,$AE$4015:$AE$4035,0)*L2629)</f>
        <v>0</v>
      </c>
      <c r="P2629" s="83">
        <f>SUM(N2629:O2629)</f>
        <v>0</v>
      </c>
      <c r="Q2629" s="157">
        <f>M2629*G2629</f>
        <v>0</v>
      </c>
      <c r="R2629" s="157">
        <f>G2629*P2629</f>
        <v>0</v>
      </c>
      <c r="S2629" s="83">
        <f>SUM(Q2629:R2629)</f>
        <v>0</v>
      </c>
      <c r="T2629" s="156"/>
      <c r="U2629" s="132"/>
      <c r="V2629" s="132"/>
      <c r="W2629" s="132"/>
      <c r="X2629" s="44" t="s">
        <v>33</v>
      </c>
      <c r="Y2629" s="44"/>
      <c r="Z2629" s="44" t="s">
        <v>6</v>
      </c>
      <c r="AA2629" s="44" t="s">
        <v>80</v>
      </c>
      <c r="AB2629" s="2">
        <v>120916.32639075001</v>
      </c>
      <c r="AC2629" s="2">
        <v>55791276.661997616</v>
      </c>
      <c r="AD2629" s="2">
        <f>+M2629</f>
        <v>0</v>
      </c>
      <c r="AE2629" s="2">
        <f>+AD2629*14%</f>
        <v>0</v>
      </c>
      <c r="AF2629" s="155">
        <f>+AD2629*35%</f>
        <v>0</v>
      </c>
      <c r="AG2629" s="2">
        <f>+AD2629*F2629</f>
        <v>0</v>
      </c>
      <c r="AH2629" s="2">
        <f>+AE2629*F2629</f>
        <v>0</v>
      </c>
      <c r="AI2629" s="2">
        <f>+AF2629*F2629</f>
        <v>0</v>
      </c>
      <c r="AJ2629" s="2">
        <f>SUM(AG2629:AI2629)</f>
        <v>0</v>
      </c>
      <c r="AK2629" s="2">
        <f>+AD2629*G2629</f>
        <v>0</v>
      </c>
      <c r="AL2629" s="2">
        <f>+AE2629*G2629</f>
        <v>0</v>
      </c>
      <c r="AM2629" s="2">
        <f>+AF2629*G2629</f>
        <v>0</v>
      </c>
      <c r="AN2629" s="155">
        <f>SUM(AK2629:AM2629)</f>
        <v>0</v>
      </c>
      <c r="AQ2629" s="145" t="s">
        <v>525</v>
      </c>
      <c r="AU2629" s="8" t="str">
        <f>+K2629</f>
        <v>Bao gồm</v>
      </c>
      <c r="AV2629" s="8" t="str">
        <f>+L2629</f>
        <v>Bao gồm</v>
      </c>
      <c r="AW2629" s="2">
        <f>+M2629</f>
        <v>0</v>
      </c>
      <c r="AX2629" s="8">
        <f>F2629*AW2629</f>
        <v>0</v>
      </c>
      <c r="AY2629" s="8">
        <f>IF(AQ2629="CT",7%,5%)*AX2629</f>
        <v>0</v>
      </c>
      <c r="AZ2629" s="8">
        <f>AX2629*2%</f>
        <v>0</v>
      </c>
      <c r="BA2629" s="8">
        <f>IF(BB2629&gt;0,0,AX2629*5%)</f>
        <v>0</v>
      </c>
      <c r="BB2629" s="8">
        <f>(AX2629-BG2629)*35%</f>
        <v>0</v>
      </c>
      <c r="BC2629" s="8">
        <f>+AX2629+AY2629+AZ2629+BA2629+BB2629</f>
        <v>0</v>
      </c>
      <c r="BD2629" s="8">
        <f>AX2629-AT2629</f>
        <v>0</v>
      </c>
      <c r="BE2629" s="2"/>
      <c r="BH2629" s="2"/>
    </row>
    <row r="2630" spans="1:60" s="92" customFormat="1" ht="17" collapsed="1" x14ac:dyDescent="0.2">
      <c r="B2630" s="163"/>
      <c r="C2630" s="164" t="s">
        <v>868</v>
      </c>
      <c r="D2630" s="164"/>
      <c r="E2630" s="163"/>
      <c r="F2630" s="162"/>
      <c r="G2630" s="149">
        <f>+[2]THKL!F2639</f>
        <v>0</v>
      </c>
      <c r="H2630" s="158"/>
      <c r="I2630" s="158"/>
      <c r="J2630" s="158"/>
      <c r="K2630" s="159"/>
      <c r="L2630" s="161"/>
      <c r="M2630" s="161">
        <f>SUM(K2630:L2630)</f>
        <v>0</v>
      </c>
      <c r="N2630" s="83">
        <f>IF(V2630&lt;&gt;"VTC VHm",_xlfn.XLOOKUP(Z2630,$AC$4015:$AC$4035,$AD$4015:$AD$4035,0)*M2630,_xlfn.XLOOKUP(Z2630,$AC$4015:$AC$4035,$AD$4015:$AD$4035,0)*L2630)</f>
        <v>0</v>
      </c>
      <c r="O2630" s="83">
        <f>IF(V2630&lt;&gt;"VTC VHm",_xlfn.XLOOKUP(Z2630,$AC$4015:$AC$4035,$AE$4015:$AE$4035,0)*M2630,_xlfn.XLOOKUP(Z2630,$AC$4015:$AC$4035,$AE$4015:$AE$4035,0)*L2630)</f>
        <v>0</v>
      </c>
      <c r="P2630" s="160">
        <f>SUM(N2630:O2630)</f>
        <v>0</v>
      </c>
      <c r="Q2630" s="161">
        <f>M2630*G2630</f>
        <v>0</v>
      </c>
      <c r="R2630" s="161">
        <f>G2630*P2630</f>
        <v>0</v>
      </c>
      <c r="S2630" s="160">
        <f>SUM(Q2630:R2630)</f>
        <v>0</v>
      </c>
      <c r="T2630" s="159"/>
      <c r="U2630" s="158"/>
      <c r="V2630" s="158"/>
      <c r="W2630" s="158"/>
      <c r="X2630" s="94" t="s">
        <v>33</v>
      </c>
      <c r="Y2630" s="94"/>
      <c r="Z2630" s="94" t="s">
        <v>10</v>
      </c>
      <c r="AA2630" s="44" t="s">
        <v>80</v>
      </c>
      <c r="AB2630" s="2"/>
      <c r="AC2630" s="2">
        <v>0</v>
      </c>
      <c r="AD2630" s="93">
        <f>+M2630</f>
        <v>0</v>
      </c>
      <c r="AE2630" s="93">
        <f>+AD2630*14%</f>
        <v>0</v>
      </c>
      <c r="AF2630" s="93">
        <f>+AD2630*35%</f>
        <v>0</v>
      </c>
      <c r="AG2630" s="93">
        <f>+AD2630*F2630</f>
        <v>0</v>
      </c>
      <c r="AH2630" s="93">
        <f>+AE2630*F2630</f>
        <v>0</v>
      </c>
      <c r="AI2630" s="93">
        <f>+AF2630*F2630</f>
        <v>0</v>
      </c>
      <c r="AJ2630" s="93">
        <f>SUM(AG2630:AI2630)</f>
        <v>0</v>
      </c>
      <c r="AK2630" s="93">
        <f>+AD2630*G2630</f>
        <v>0</v>
      </c>
      <c r="AL2630" s="93">
        <f>+AE2630*G2630</f>
        <v>0</v>
      </c>
      <c r="AM2630" s="93">
        <f>+AF2630*G2630</f>
        <v>0</v>
      </c>
      <c r="AN2630" s="93">
        <f>SUM(AK2630:AM2630)</f>
        <v>0</v>
      </c>
      <c r="AQ2630" s="145" t="s">
        <v>525</v>
      </c>
      <c r="AU2630" s="8">
        <f>+K2630</f>
        <v>0</v>
      </c>
      <c r="AV2630" s="8">
        <f>+L2630</f>
        <v>0</v>
      </c>
      <c r="AW2630" s="2">
        <f>+M2630</f>
        <v>0</v>
      </c>
      <c r="AX2630" s="8">
        <f>F2630*AW2630</f>
        <v>0</v>
      </c>
      <c r="AY2630" s="8">
        <f>IF(AQ2630="CT",7%,5%)*AX2630</f>
        <v>0</v>
      </c>
      <c r="AZ2630" s="8">
        <f>AX2630*2%</f>
        <v>0</v>
      </c>
      <c r="BA2630" s="8">
        <f>IF(BB2630&gt;0,0,AX2630*5%)</f>
        <v>0</v>
      </c>
      <c r="BB2630" s="8">
        <f>(AX2630-BG2630)*35%</f>
        <v>0</v>
      </c>
      <c r="BC2630" s="8">
        <f>+AX2630+AY2630+AZ2630+BA2630+BB2630</f>
        <v>0</v>
      </c>
      <c r="BD2630" s="8">
        <f>AX2630-AT2630</f>
        <v>0</v>
      </c>
      <c r="BE2630" s="2"/>
      <c r="BH2630" s="2"/>
    </row>
    <row r="2631" spans="1:60" ht="17" hidden="1" outlineLevel="1" x14ac:dyDescent="0.2">
      <c r="B2631" s="82">
        <v>81</v>
      </c>
      <c r="C2631" s="144" t="s">
        <v>867</v>
      </c>
      <c r="D2631" s="144"/>
      <c r="E2631" s="82" t="s">
        <v>91</v>
      </c>
      <c r="F2631" s="143">
        <v>0.41160000000000002</v>
      </c>
      <c r="G2631" s="142">
        <f>+[2]THKL!F2640</f>
        <v>0.41160000000000002</v>
      </c>
      <c r="H2631" s="132"/>
      <c r="I2631" s="132"/>
      <c r="J2631" s="132"/>
      <c r="K2631" s="156">
        <f>$K$257</f>
        <v>25704000</v>
      </c>
      <c r="L2631" s="157">
        <f>$L$257</f>
        <v>28696000</v>
      </c>
      <c r="M2631" s="157">
        <f>SUM(K2631:L2631)</f>
        <v>54400000</v>
      </c>
      <c r="N2631" s="83">
        <f>IF(V2631&lt;&gt;"VTC VHm",_xlfn.XLOOKUP(Z2631,$AC$4015:$AC$4035,$AD$4015:$AD$4035,0)*M2631,_xlfn.XLOOKUP(Z2631,$AC$4015:$AC$4035,$AD$4015:$AD$4035,0)*L2631)</f>
        <v>0</v>
      </c>
      <c r="O2631" s="83">
        <f>IF(V2631&lt;&gt;"VTC VHm",_xlfn.XLOOKUP(Z2631,$AC$4015:$AC$4035,$AE$4015:$AE$4035,0)*M2631,_xlfn.XLOOKUP(Z2631,$AC$4015:$AC$4035,$AE$4015:$AE$4035,0)*L2631)</f>
        <v>16320000</v>
      </c>
      <c r="P2631" s="83">
        <f>SUM(N2631:O2631)</f>
        <v>16320000</v>
      </c>
      <c r="Q2631" s="157">
        <f>M2631*G2631</f>
        <v>22391040</v>
      </c>
      <c r="R2631" s="157">
        <f>G2631*P2631</f>
        <v>6717312</v>
      </c>
      <c r="S2631" s="83">
        <f>SUM(Q2631:R2631)</f>
        <v>29108352</v>
      </c>
      <c r="T2631" s="156" t="s">
        <v>50</v>
      </c>
      <c r="U2631" s="132"/>
      <c r="V2631" s="132"/>
      <c r="W2631" s="132"/>
      <c r="X2631" s="44" t="s">
        <v>33</v>
      </c>
      <c r="Y2631" s="44"/>
      <c r="Z2631" s="44" t="s">
        <v>10</v>
      </c>
      <c r="AA2631" s="44" t="s">
        <v>80</v>
      </c>
      <c r="AB2631" s="2">
        <v>37927481.875248075</v>
      </c>
      <c r="AC2631" s="2">
        <v>15610951.539852109</v>
      </c>
      <c r="AD2631" s="2">
        <f>+M2631</f>
        <v>54400000</v>
      </c>
      <c r="AE2631" s="2">
        <f>+AD2631*14%</f>
        <v>7616000.0000000009</v>
      </c>
      <c r="AF2631" s="155">
        <f>+AD2631*35%</f>
        <v>19040000</v>
      </c>
      <c r="AG2631" s="2">
        <f>+AD2631*F2631</f>
        <v>22391040</v>
      </c>
      <c r="AH2631" s="2">
        <f>+AE2631*F2631</f>
        <v>3134745.6000000006</v>
      </c>
      <c r="AI2631" s="2">
        <f>+AF2631*F2631</f>
        <v>7836864</v>
      </c>
      <c r="AJ2631" s="2">
        <f>SUM(AG2631:AI2631)</f>
        <v>33362649.600000001</v>
      </c>
      <c r="AK2631" s="2">
        <f>+AD2631*G2631</f>
        <v>22391040</v>
      </c>
      <c r="AL2631" s="2">
        <f>+AE2631*G2631</f>
        <v>3134745.6000000006</v>
      </c>
      <c r="AM2631" s="2">
        <f>+AF2631*G2631</f>
        <v>7836864</v>
      </c>
      <c r="AN2631" s="155">
        <f>SUM(AK2631:AM2631)</f>
        <v>33362649.600000001</v>
      </c>
      <c r="AQ2631" s="145" t="s">
        <v>525</v>
      </c>
      <c r="AU2631" s="8">
        <f>+K2631</f>
        <v>25704000</v>
      </c>
      <c r="AV2631" s="8">
        <f>+L2631</f>
        <v>28696000</v>
      </c>
      <c r="AW2631" s="2">
        <f>+M2631</f>
        <v>54400000</v>
      </c>
      <c r="AX2631" s="8">
        <f>F2631*AW2631</f>
        <v>22391040</v>
      </c>
      <c r="AY2631" s="8">
        <f>IF(AQ2631="CT",7%,5%)*AX2631</f>
        <v>1567372.8</v>
      </c>
      <c r="AZ2631" s="8">
        <f>AX2631*2%</f>
        <v>447820.79999999999</v>
      </c>
      <c r="BA2631" s="8">
        <f>IF(BB2631&gt;0,0,AX2631*5%)</f>
        <v>0</v>
      </c>
      <c r="BB2631" s="8">
        <f>(AX2631-BG2631)*35%</f>
        <v>7836863.9999999991</v>
      </c>
      <c r="BC2631" s="8">
        <f>+AX2631+AY2631+AZ2631+BA2631+BB2631</f>
        <v>32243097.600000001</v>
      </c>
      <c r="BD2631" s="8">
        <f>AX2631-AT2631</f>
        <v>22391040</v>
      </c>
      <c r="BE2631" s="2"/>
      <c r="BH2631" s="2"/>
    </row>
    <row r="2632" spans="1:60" ht="17" hidden="1" outlineLevel="1" x14ac:dyDescent="0.2">
      <c r="B2632" s="82">
        <v>82</v>
      </c>
      <c r="C2632" s="144" t="s">
        <v>866</v>
      </c>
      <c r="D2632" s="144"/>
      <c r="E2632" s="82" t="s">
        <v>52</v>
      </c>
      <c r="F2632" s="143">
        <v>34.761400000000002</v>
      </c>
      <c r="G2632" s="142">
        <f>+[2]THKL!F2641</f>
        <v>34.761400000000002</v>
      </c>
      <c r="H2632" s="132"/>
      <c r="I2632" s="132"/>
      <c r="J2632" s="132"/>
      <c r="K2632" s="156" t="s">
        <v>89</v>
      </c>
      <c r="L2632" s="157" t="s">
        <v>89</v>
      </c>
      <c r="M2632" s="157">
        <f>SUM(K2632:L2632)</f>
        <v>0</v>
      </c>
      <c r="N2632" s="83">
        <f>IF(V2632&lt;&gt;"VTC VHm",_xlfn.XLOOKUP(Z2632,$AC$4015:$AC$4035,$AD$4015:$AD$4035,0)*M2632,_xlfn.XLOOKUP(Z2632,$AC$4015:$AC$4035,$AD$4015:$AD$4035,0)*L2632)</f>
        <v>0</v>
      </c>
      <c r="O2632" s="83">
        <f>IF(V2632&lt;&gt;"VTC VHm",_xlfn.XLOOKUP(Z2632,$AC$4015:$AC$4035,$AE$4015:$AE$4035,0)*M2632,_xlfn.XLOOKUP(Z2632,$AC$4015:$AC$4035,$AE$4015:$AE$4035,0)*L2632)</f>
        <v>0</v>
      </c>
      <c r="P2632" s="83">
        <f>SUM(N2632:O2632)</f>
        <v>0</v>
      </c>
      <c r="Q2632" s="157">
        <f>M2632*G2632</f>
        <v>0</v>
      </c>
      <c r="R2632" s="157">
        <f>G2632*P2632</f>
        <v>0</v>
      </c>
      <c r="S2632" s="83">
        <f>SUM(Q2632:R2632)</f>
        <v>0</v>
      </c>
      <c r="T2632" s="156"/>
      <c r="U2632" s="132"/>
      <c r="V2632" s="132"/>
      <c r="W2632" s="132"/>
      <c r="X2632" s="44" t="s">
        <v>33</v>
      </c>
      <c r="Y2632" s="44"/>
      <c r="Z2632" s="44" t="s">
        <v>10</v>
      </c>
      <c r="AA2632" s="44" t="s">
        <v>80</v>
      </c>
      <c r="AB2632" s="2">
        <v>202232.7437224827</v>
      </c>
      <c r="AC2632" s="2">
        <v>7029893.2976347106</v>
      </c>
      <c r="AD2632" s="2">
        <f>+M2632</f>
        <v>0</v>
      </c>
      <c r="AE2632" s="2">
        <f>+AD2632*14%</f>
        <v>0</v>
      </c>
      <c r="AF2632" s="155">
        <f>+AD2632*35%</f>
        <v>0</v>
      </c>
      <c r="AG2632" s="2">
        <f>+AD2632*F2632</f>
        <v>0</v>
      </c>
      <c r="AH2632" s="2">
        <f>+AE2632*F2632</f>
        <v>0</v>
      </c>
      <c r="AI2632" s="2">
        <f>+AF2632*F2632</f>
        <v>0</v>
      </c>
      <c r="AJ2632" s="2">
        <f>SUM(AG2632:AI2632)</f>
        <v>0</v>
      </c>
      <c r="AK2632" s="2">
        <f>+AD2632*G2632</f>
        <v>0</v>
      </c>
      <c r="AL2632" s="2">
        <f>+AE2632*G2632</f>
        <v>0</v>
      </c>
      <c r="AM2632" s="2">
        <f>+AF2632*G2632</f>
        <v>0</v>
      </c>
      <c r="AN2632" s="155">
        <f>SUM(AK2632:AM2632)</f>
        <v>0</v>
      </c>
      <c r="AQ2632" s="145" t="s">
        <v>525</v>
      </c>
      <c r="AU2632" s="8" t="str">
        <f>+K2632</f>
        <v>Bao gồm</v>
      </c>
      <c r="AV2632" s="8" t="str">
        <f>+L2632</f>
        <v>Bao gồm</v>
      </c>
      <c r="AW2632" s="2">
        <f>+M2632</f>
        <v>0</v>
      </c>
      <c r="AX2632" s="8">
        <f>F2632*AW2632</f>
        <v>0</v>
      </c>
      <c r="AY2632" s="8">
        <f>IF(AQ2632="CT",7%,5%)*AX2632</f>
        <v>0</v>
      </c>
      <c r="AZ2632" s="8">
        <f>AX2632*2%</f>
        <v>0</v>
      </c>
      <c r="BA2632" s="8">
        <f>IF(BB2632&gt;0,0,AX2632*5%)</f>
        <v>0</v>
      </c>
      <c r="BB2632" s="8">
        <f>(AX2632-BG2632)*35%</f>
        <v>0</v>
      </c>
      <c r="BC2632" s="8">
        <f>+AX2632+AY2632+AZ2632+BA2632+BB2632</f>
        <v>0</v>
      </c>
      <c r="BD2632" s="8">
        <f>AX2632-AT2632</f>
        <v>0</v>
      </c>
      <c r="BE2632" s="2"/>
      <c r="BH2632" s="2"/>
    </row>
    <row r="2633" spans="1:60" ht="34" hidden="1" outlineLevel="1" x14ac:dyDescent="0.2">
      <c r="B2633" s="82">
        <v>83</v>
      </c>
      <c r="C2633" s="144" t="s">
        <v>695</v>
      </c>
      <c r="D2633" s="144"/>
      <c r="E2633" s="82" t="s">
        <v>52</v>
      </c>
      <c r="F2633" s="143">
        <v>32.9724</v>
      </c>
      <c r="G2633" s="142">
        <f>+[2]THKL!F2642</f>
        <v>32.9724</v>
      </c>
      <c r="H2633" s="132"/>
      <c r="I2633" s="132"/>
      <c r="J2633" s="132"/>
      <c r="K2633" s="156">
        <f>$K$193</f>
        <v>45124</v>
      </c>
      <c r="L2633" s="157">
        <f>$L$193</f>
        <v>54000</v>
      </c>
      <c r="M2633" s="157">
        <f>SUM(K2633:L2633)</f>
        <v>99124</v>
      </c>
      <c r="N2633" s="83">
        <f>IF(V2633&lt;&gt;"VTC VHm",_xlfn.XLOOKUP(Z2633,$AC$4015:$AC$4035,$AD$4015:$AD$4035,0)*M2633,_xlfn.XLOOKUP(Z2633,$AC$4015:$AC$4035,$AD$4015:$AD$4035,0)*L2633)</f>
        <v>0</v>
      </c>
      <c r="O2633" s="83">
        <f>IF(V2633&lt;&gt;"VTC VHm",_xlfn.XLOOKUP(Z2633,$AC$4015:$AC$4035,$AE$4015:$AE$4035,0)*M2633,_xlfn.XLOOKUP(Z2633,$AC$4015:$AC$4035,$AE$4015:$AE$4035,0)*L2633)</f>
        <v>29737.199999999997</v>
      </c>
      <c r="P2633" s="83">
        <f>SUM(N2633:O2633)</f>
        <v>29737.199999999997</v>
      </c>
      <c r="Q2633" s="157">
        <f>M2633*G2633</f>
        <v>3268356.1776000001</v>
      </c>
      <c r="R2633" s="157">
        <f>G2633*P2633</f>
        <v>980506.85327999992</v>
      </c>
      <c r="S2633" s="83">
        <f>SUM(Q2633:R2633)</f>
        <v>4248863.0308800004</v>
      </c>
      <c r="T2633" s="156" t="s">
        <v>50</v>
      </c>
      <c r="U2633" s="132"/>
      <c r="V2633" s="132"/>
      <c r="W2633" s="132"/>
      <c r="X2633" s="44" t="s">
        <v>33</v>
      </c>
      <c r="Y2633" s="44"/>
      <c r="Z2633" s="44" t="s">
        <v>10</v>
      </c>
      <c r="AA2633" s="44" t="s">
        <v>80</v>
      </c>
      <c r="AB2633" s="2">
        <v>189442.18716992252</v>
      </c>
      <c r="AC2633" s="2">
        <v>6246363.5722415531</v>
      </c>
      <c r="AD2633" s="2">
        <f>+M2633</f>
        <v>99124</v>
      </c>
      <c r="AE2633" s="2">
        <f>+AD2633*14%</f>
        <v>13877.36</v>
      </c>
      <c r="AF2633" s="155">
        <f>+AD2633*35%</f>
        <v>34693.399999999994</v>
      </c>
      <c r="AG2633" s="2">
        <f>+AD2633*F2633</f>
        <v>3268356.1776000001</v>
      </c>
      <c r="AH2633" s="2">
        <f>+AE2633*F2633</f>
        <v>457569.864864</v>
      </c>
      <c r="AI2633" s="2">
        <f>+AF2633*F2633</f>
        <v>1143924.6621599998</v>
      </c>
      <c r="AJ2633" s="2">
        <f>SUM(AG2633:AI2633)</f>
        <v>4869850.704624</v>
      </c>
      <c r="AK2633" s="2">
        <f>+AD2633*G2633</f>
        <v>3268356.1776000001</v>
      </c>
      <c r="AL2633" s="2">
        <f>+AE2633*G2633</f>
        <v>457569.864864</v>
      </c>
      <c r="AM2633" s="2">
        <f>+AF2633*G2633</f>
        <v>1143924.6621599998</v>
      </c>
      <c r="AN2633" s="155">
        <f>SUM(AK2633:AM2633)</f>
        <v>4869850.704624</v>
      </c>
      <c r="AQ2633" s="145" t="s">
        <v>525</v>
      </c>
      <c r="AU2633" s="8">
        <f>+K2633</f>
        <v>45124</v>
      </c>
      <c r="AV2633" s="8">
        <f>+L2633</f>
        <v>54000</v>
      </c>
      <c r="AW2633" s="2">
        <f>+M2633</f>
        <v>99124</v>
      </c>
      <c r="AX2633" s="8">
        <f>F2633*AW2633</f>
        <v>3268356.1776000001</v>
      </c>
      <c r="AY2633" s="8">
        <f>IF(AQ2633="CT",7%,5%)*AX2633</f>
        <v>228784.93243200003</v>
      </c>
      <c r="AZ2633" s="8">
        <f>AX2633*2%</f>
        <v>65367.123552000005</v>
      </c>
      <c r="BA2633" s="8">
        <f>IF(BB2633&gt;0,0,AX2633*5%)</f>
        <v>0</v>
      </c>
      <c r="BB2633" s="8">
        <f>(AX2633-BG2633)*35%</f>
        <v>1143924.6621599998</v>
      </c>
      <c r="BC2633" s="8">
        <f>+AX2633+AY2633+AZ2633+BA2633+BB2633</f>
        <v>4706432.8957439996</v>
      </c>
      <c r="BD2633" s="8">
        <f>AX2633-AT2633</f>
        <v>3268356.1776000001</v>
      </c>
      <c r="BE2633" s="2"/>
      <c r="BH2633" s="2"/>
    </row>
    <row r="2634" spans="1:60" ht="15.75" hidden="1" customHeight="1" outlineLevel="1" x14ac:dyDescent="0.2">
      <c r="B2634" s="82"/>
      <c r="C2634" s="144" t="s">
        <v>676</v>
      </c>
      <c r="D2634" s="144"/>
      <c r="E2634" s="82"/>
      <c r="F2634" s="143"/>
      <c r="G2634" s="142">
        <f>+[2]THKL!F2643</f>
        <v>0</v>
      </c>
      <c r="H2634" s="132"/>
      <c r="I2634" s="132"/>
      <c r="J2634" s="132"/>
      <c r="K2634" s="156"/>
      <c r="L2634" s="157"/>
      <c r="M2634" s="157">
        <f>SUM(K2634:L2634)</f>
        <v>0</v>
      </c>
      <c r="N2634" s="83">
        <f>IF(V2634&lt;&gt;"VTC VHm",_xlfn.XLOOKUP(Z2634,$AC$4015:$AC$4035,$AD$4015:$AD$4035,0)*M2634,_xlfn.XLOOKUP(Z2634,$AC$4015:$AC$4035,$AD$4015:$AD$4035,0)*L2634)</f>
        <v>0</v>
      </c>
      <c r="O2634" s="83">
        <f>IF(V2634&lt;&gt;"VTC VHm",_xlfn.XLOOKUP(Z2634,$AC$4015:$AC$4035,$AE$4015:$AE$4035,0)*M2634,_xlfn.XLOOKUP(Z2634,$AC$4015:$AC$4035,$AE$4015:$AE$4035,0)*L2634)</f>
        <v>0</v>
      </c>
      <c r="P2634" s="83">
        <f>SUM(N2634:O2634)</f>
        <v>0</v>
      </c>
      <c r="Q2634" s="157">
        <f>M2634*G2634</f>
        <v>0</v>
      </c>
      <c r="R2634" s="157">
        <f>G2634*P2634</f>
        <v>0</v>
      </c>
      <c r="S2634" s="83">
        <f>SUM(Q2634:R2634)</f>
        <v>0</v>
      </c>
      <c r="T2634" s="156"/>
      <c r="U2634" s="132"/>
      <c r="V2634" s="132"/>
      <c r="W2634" s="132"/>
      <c r="X2634" s="44" t="s">
        <v>33</v>
      </c>
      <c r="Y2634" s="44"/>
      <c r="Z2634" s="44"/>
      <c r="AA2634" s="44" t="s">
        <v>80</v>
      </c>
      <c r="AC2634" s="2">
        <v>0</v>
      </c>
      <c r="AD2634" s="2">
        <f>+M2634</f>
        <v>0</v>
      </c>
      <c r="AE2634" s="2">
        <f>+AD2634*14%</f>
        <v>0</v>
      </c>
      <c r="AF2634" s="155">
        <f>+AD2634*35%</f>
        <v>0</v>
      </c>
      <c r="AG2634" s="2">
        <f>+AD2634*F2634</f>
        <v>0</v>
      </c>
      <c r="AH2634" s="2">
        <f>+AE2634*F2634</f>
        <v>0</v>
      </c>
      <c r="AI2634" s="2">
        <f>+AF2634*F2634</f>
        <v>0</v>
      </c>
      <c r="AJ2634" s="2">
        <f>SUM(AG2634:AI2634)</f>
        <v>0</v>
      </c>
      <c r="AK2634" s="2">
        <f>+AD2634*G2634</f>
        <v>0</v>
      </c>
      <c r="AL2634" s="2">
        <f>+AE2634*G2634</f>
        <v>0</v>
      </c>
      <c r="AM2634" s="2">
        <f>+AF2634*G2634</f>
        <v>0</v>
      </c>
      <c r="AN2634" s="155">
        <f>SUM(AK2634:AM2634)</f>
        <v>0</v>
      </c>
      <c r="AQ2634" s="145" t="s">
        <v>525</v>
      </c>
      <c r="AU2634" s="8">
        <f>+K2634</f>
        <v>0</v>
      </c>
      <c r="AV2634" s="8">
        <f>+L2634</f>
        <v>0</v>
      </c>
      <c r="AW2634" s="2">
        <f>+M2634</f>
        <v>0</v>
      </c>
      <c r="AX2634" s="8">
        <f>F2634*AW2634</f>
        <v>0</v>
      </c>
      <c r="AY2634" s="8">
        <f>IF(AQ2634="CT",7%,5%)*AX2634</f>
        <v>0</v>
      </c>
      <c r="AZ2634" s="8">
        <f>AX2634*2%</f>
        <v>0</v>
      </c>
      <c r="BA2634" s="8">
        <f>IF(BB2634&gt;0,0,AX2634*5%)</f>
        <v>0</v>
      </c>
      <c r="BB2634" s="8">
        <f>(AX2634-BG2634)*35%</f>
        <v>0</v>
      </c>
      <c r="BC2634" s="8">
        <f>+AX2634+AY2634+AZ2634+BA2634+BB2634</f>
        <v>0</v>
      </c>
      <c r="BD2634" s="8">
        <f>AX2634-AT2634</f>
        <v>0</v>
      </c>
      <c r="BE2634" s="2"/>
      <c r="BH2634" s="2"/>
    </row>
    <row r="2635" spans="1:60" ht="34" hidden="1" outlineLevel="1" x14ac:dyDescent="0.2">
      <c r="B2635" s="82">
        <v>84</v>
      </c>
      <c r="C2635" s="144" t="s">
        <v>675</v>
      </c>
      <c r="D2635" s="144"/>
      <c r="E2635" s="82" t="s">
        <v>52</v>
      </c>
      <c r="F2635" s="143">
        <v>21.8721</v>
      </c>
      <c r="G2635" s="142">
        <f>+[2]THKL!F2644</f>
        <v>21.8721</v>
      </c>
      <c r="H2635" s="132"/>
      <c r="I2635" s="132"/>
      <c r="J2635" s="132"/>
      <c r="K2635" s="156" t="str">
        <f>$K$261</f>
        <v>Bao gồm</v>
      </c>
      <c r="L2635" s="157">
        <f>$L$261</f>
        <v>2098000</v>
      </c>
      <c r="M2635" s="157">
        <f>SUM(K2635:L2635)</f>
        <v>2098000</v>
      </c>
      <c r="N2635" s="83">
        <f>IF(V2635&lt;&gt;"VTC VHm",_xlfn.XLOOKUP(Z2635,$AC$4015:$AC$4035,$AD$4015:$AD$4035,0)*M2635,_xlfn.XLOOKUP(Z2635,$AC$4015:$AC$4035,$AD$4015:$AD$4035,0)*L2635)</f>
        <v>104900</v>
      </c>
      <c r="O2635" s="83">
        <f>IF(V2635&lt;&gt;"VTC VHm",_xlfn.XLOOKUP(Z2635,$AC$4015:$AC$4035,$AE$4015:$AE$4035,0)*M2635,_xlfn.XLOOKUP(Z2635,$AC$4015:$AC$4035,$AE$4015:$AE$4035,0)*L2635)</f>
        <v>0</v>
      </c>
      <c r="P2635" s="83">
        <f>SUM(N2635:O2635)</f>
        <v>104900</v>
      </c>
      <c r="Q2635" s="157">
        <f>M2635*G2635</f>
        <v>45887665.799999997</v>
      </c>
      <c r="R2635" s="157">
        <f>G2635*P2635</f>
        <v>2294383.29</v>
      </c>
      <c r="S2635" s="83">
        <f>SUM(Q2635:R2635)</f>
        <v>48182049.089999996</v>
      </c>
      <c r="T2635" s="156" t="s">
        <v>100</v>
      </c>
      <c r="U2635" s="132"/>
      <c r="V2635" s="132"/>
      <c r="W2635" s="132"/>
      <c r="X2635" s="44" t="s">
        <v>33</v>
      </c>
      <c r="Y2635" s="44"/>
      <c r="Z2635" s="44" t="s">
        <v>11</v>
      </c>
      <c r="AA2635" s="44" t="s">
        <v>80</v>
      </c>
      <c r="AB2635" s="2">
        <v>2290307.0911023091</v>
      </c>
      <c r="AC2635" s="2">
        <v>50093825.727298811</v>
      </c>
      <c r="AD2635" s="2">
        <f>+M2635</f>
        <v>2098000</v>
      </c>
      <c r="AE2635" s="2">
        <f>+AD2635*14%</f>
        <v>293720</v>
      </c>
      <c r="AF2635" s="155">
        <f>+AD2635*35%</f>
        <v>734300</v>
      </c>
      <c r="AG2635" s="2">
        <f>+AD2635*F2635</f>
        <v>45887665.799999997</v>
      </c>
      <c r="AH2635" s="2">
        <f>+AE2635*F2635</f>
        <v>6424273.2120000003</v>
      </c>
      <c r="AI2635" s="2">
        <f>+AF2635*F2635</f>
        <v>16060683.029999999</v>
      </c>
      <c r="AJ2635" s="2">
        <f>SUM(AG2635:AI2635)</f>
        <v>68372622.041999996</v>
      </c>
      <c r="AK2635" s="2">
        <f>+AD2635*G2635</f>
        <v>45887665.799999997</v>
      </c>
      <c r="AL2635" s="2">
        <f>+AE2635*G2635</f>
        <v>6424273.2120000003</v>
      </c>
      <c r="AM2635" s="2">
        <f>+AF2635*G2635</f>
        <v>16060683.029999999</v>
      </c>
      <c r="AN2635" s="155">
        <f>SUM(AK2635:AM2635)</f>
        <v>68372622.041999996</v>
      </c>
      <c r="AQ2635" s="145" t="s">
        <v>525</v>
      </c>
      <c r="AU2635" s="8" t="str">
        <f>+K2635</f>
        <v>Bao gồm</v>
      </c>
      <c r="AV2635" s="8">
        <f>+L2635</f>
        <v>2098000</v>
      </c>
      <c r="AW2635" s="2">
        <f>+M2635</f>
        <v>2098000</v>
      </c>
      <c r="AX2635" s="8">
        <f>F2635*AW2635</f>
        <v>45887665.799999997</v>
      </c>
      <c r="AY2635" s="8">
        <f>IF(AQ2635="CT",7%,5%)*AX2635</f>
        <v>3212136.6060000001</v>
      </c>
      <c r="AZ2635" s="8">
        <f>AX2635*2%</f>
        <v>917753.31599999999</v>
      </c>
      <c r="BA2635" s="8">
        <f>IF(BB2635&gt;0,0,AX2635*5%)</f>
        <v>0</v>
      </c>
      <c r="BB2635" s="8">
        <f>(AX2635-BG2635)*35%</f>
        <v>16060683.029999997</v>
      </c>
      <c r="BC2635" s="8">
        <f>+AX2635+AY2635+AZ2635+BA2635+BB2635</f>
        <v>66078238.751999989</v>
      </c>
      <c r="BD2635" s="8">
        <f>AX2635-AT2635</f>
        <v>45887665.799999997</v>
      </c>
      <c r="BE2635" s="2"/>
      <c r="BH2635" s="2"/>
    </row>
    <row r="2636" spans="1:60" ht="51" hidden="1" outlineLevel="1" x14ac:dyDescent="0.2">
      <c r="B2636" s="82">
        <v>85</v>
      </c>
      <c r="C2636" s="144" t="s">
        <v>674</v>
      </c>
      <c r="D2636" s="144"/>
      <c r="E2636" s="82" t="s">
        <v>104</v>
      </c>
      <c r="F2636" s="143">
        <v>1.5187999999999999</v>
      </c>
      <c r="G2636" s="142">
        <f>+[2]THKL!F2645</f>
        <v>1.5187999999999999</v>
      </c>
      <c r="H2636" s="132"/>
      <c r="I2636" s="132"/>
      <c r="J2636" s="132"/>
      <c r="K2636" s="156" t="str">
        <f>$K$112</f>
        <v>Bao gồm</v>
      </c>
      <c r="L2636" s="157">
        <f>$L$112</f>
        <v>5314506.2372727301</v>
      </c>
      <c r="M2636" s="157">
        <f>SUM(K2636:L2636)</f>
        <v>5314506.2372727301</v>
      </c>
      <c r="N2636" s="83">
        <f>IF(V2636&lt;&gt;"VTC VHm",_xlfn.XLOOKUP(Z2636,$AC$4015:$AC$4035,$AD$4015:$AD$4035,0)*M2636,_xlfn.XLOOKUP(Z2636,$AC$4015:$AC$4035,$AD$4015:$AD$4035,0)*L2636)</f>
        <v>1860077.1830454555</v>
      </c>
      <c r="O2636" s="83">
        <f>IF(V2636&lt;&gt;"VTC VHm",_xlfn.XLOOKUP(Z2636,$AC$4015:$AC$4035,$AE$4015:$AE$4035,0)*M2636,_xlfn.XLOOKUP(Z2636,$AC$4015:$AC$4035,$AE$4015:$AE$4035,0)*L2636)</f>
        <v>0</v>
      </c>
      <c r="P2636" s="83">
        <f>SUM(N2636:O2636)</f>
        <v>1860077.1830454555</v>
      </c>
      <c r="Q2636" s="157">
        <f>M2636*G2636</f>
        <v>8071672.0731698219</v>
      </c>
      <c r="R2636" s="157">
        <f>G2636*P2636</f>
        <v>2825085.2256094376</v>
      </c>
      <c r="S2636" s="83">
        <f>SUM(Q2636:R2636)</f>
        <v>10896757.29877926</v>
      </c>
      <c r="T2636" s="125" t="s">
        <v>103</v>
      </c>
      <c r="U2636" s="132"/>
      <c r="V2636" s="132"/>
      <c r="W2636" s="132"/>
      <c r="X2636" s="44" t="s">
        <v>33</v>
      </c>
      <c r="Y2636" s="44"/>
      <c r="Z2636" s="44" t="s">
        <v>16</v>
      </c>
      <c r="AA2636" s="44" t="s">
        <v>80</v>
      </c>
      <c r="AB2636" s="2">
        <v>3920255.004903289</v>
      </c>
      <c r="AC2636" s="2">
        <v>5954083.3014471149</v>
      </c>
      <c r="AD2636" s="2">
        <f>+M2636</f>
        <v>5314506.2372727301</v>
      </c>
      <c r="AE2636" s="2">
        <f>+AD2636*14%</f>
        <v>744030.87321818224</v>
      </c>
      <c r="AF2636" s="155">
        <f>+AD2636*35%</f>
        <v>1860077.1830454555</v>
      </c>
      <c r="AG2636" s="2">
        <f>+AD2636*F2636</f>
        <v>8071672.0731698219</v>
      </c>
      <c r="AH2636" s="2">
        <f>+AE2636*F2636</f>
        <v>1130034.0902437752</v>
      </c>
      <c r="AI2636" s="2">
        <f>+AF2636*F2636</f>
        <v>2825085.2256094376</v>
      </c>
      <c r="AJ2636" s="2">
        <f>SUM(AG2636:AI2636)</f>
        <v>12026791.389023036</v>
      </c>
      <c r="AK2636" s="2">
        <f>+AD2636*G2636</f>
        <v>8071672.0731698219</v>
      </c>
      <c r="AL2636" s="2">
        <f>+AE2636*G2636</f>
        <v>1130034.0902437752</v>
      </c>
      <c r="AM2636" s="2">
        <f>+AF2636*G2636</f>
        <v>2825085.2256094376</v>
      </c>
      <c r="AN2636" s="155">
        <f>SUM(AK2636:AM2636)</f>
        <v>12026791.389023036</v>
      </c>
      <c r="AQ2636" s="145" t="s">
        <v>525</v>
      </c>
      <c r="AU2636" s="8" t="str">
        <f>+K2636</f>
        <v>Bao gồm</v>
      </c>
      <c r="AV2636" s="8">
        <f>+L2636</f>
        <v>5314506.2372727301</v>
      </c>
      <c r="AW2636" s="2">
        <f>+M2636</f>
        <v>5314506.2372727301</v>
      </c>
      <c r="AX2636" s="8">
        <f>F2636*AW2636</f>
        <v>8071672.0731698219</v>
      </c>
      <c r="AY2636" s="8">
        <f>IF(AQ2636="CT",7%,5%)*AX2636</f>
        <v>565017.04512188758</v>
      </c>
      <c r="AZ2636" s="8">
        <f>AX2636*2%</f>
        <v>161433.44146339645</v>
      </c>
      <c r="BA2636" s="8">
        <f>IF(BB2636&gt;0,0,AX2636*5%)</f>
        <v>0</v>
      </c>
      <c r="BB2636" s="8">
        <f>(AX2636-BG2636)*35%</f>
        <v>2825085.2256094376</v>
      </c>
      <c r="BC2636" s="8">
        <f>+AX2636+AY2636+AZ2636+BA2636+BB2636</f>
        <v>11623207.785364542</v>
      </c>
      <c r="BD2636" s="8">
        <f>AX2636-AT2636</f>
        <v>8071672.0731698219</v>
      </c>
      <c r="BE2636" s="2"/>
      <c r="BH2636" s="2"/>
    </row>
    <row r="2637" spans="1:60" s="92" customFormat="1" ht="15.75" customHeight="1" collapsed="1" x14ac:dyDescent="0.2">
      <c r="B2637" s="163"/>
      <c r="C2637" s="164" t="s">
        <v>865</v>
      </c>
      <c r="D2637" s="164"/>
      <c r="E2637" s="163"/>
      <c r="F2637" s="162"/>
      <c r="G2637" s="149">
        <f>+[2]THKL!F2646</f>
        <v>0</v>
      </c>
      <c r="H2637" s="158"/>
      <c r="I2637" s="158"/>
      <c r="J2637" s="158"/>
      <c r="K2637" s="159"/>
      <c r="L2637" s="161"/>
      <c r="M2637" s="161">
        <f>SUM(K2637:L2637)</f>
        <v>0</v>
      </c>
      <c r="N2637" s="83">
        <f>IF(V2637&lt;&gt;"VTC VHm",_xlfn.XLOOKUP(Z2637,$AC$4015:$AC$4035,$AD$4015:$AD$4035,0)*M2637,_xlfn.XLOOKUP(Z2637,$AC$4015:$AC$4035,$AD$4015:$AD$4035,0)*L2637)</f>
        <v>0</v>
      </c>
      <c r="O2637" s="83">
        <f>IF(V2637&lt;&gt;"VTC VHm",_xlfn.XLOOKUP(Z2637,$AC$4015:$AC$4035,$AE$4015:$AE$4035,0)*M2637,_xlfn.XLOOKUP(Z2637,$AC$4015:$AC$4035,$AE$4015:$AE$4035,0)*L2637)</f>
        <v>0</v>
      </c>
      <c r="P2637" s="160">
        <f>SUM(N2637:O2637)</f>
        <v>0</v>
      </c>
      <c r="Q2637" s="161">
        <f>M2637*G2637</f>
        <v>0</v>
      </c>
      <c r="R2637" s="161">
        <f>G2637*P2637</f>
        <v>0</v>
      </c>
      <c r="S2637" s="160">
        <f>SUM(Q2637:R2637)</f>
        <v>0</v>
      </c>
      <c r="T2637" s="159"/>
      <c r="U2637" s="158"/>
      <c r="V2637" s="158"/>
      <c r="W2637" s="158"/>
      <c r="X2637" s="94" t="s">
        <v>33</v>
      </c>
      <c r="Y2637" s="94"/>
      <c r="Z2637" s="94"/>
      <c r="AA2637" s="44" t="s">
        <v>80</v>
      </c>
      <c r="AB2637" s="2"/>
      <c r="AC2637" s="2">
        <v>0</v>
      </c>
      <c r="AD2637" s="93">
        <f>+M2637</f>
        <v>0</v>
      </c>
      <c r="AE2637" s="93">
        <f>+AD2637*14%</f>
        <v>0</v>
      </c>
      <c r="AF2637" s="93">
        <f>+AD2637*35%</f>
        <v>0</v>
      </c>
      <c r="AG2637" s="93">
        <f>+AD2637*F2637</f>
        <v>0</v>
      </c>
      <c r="AH2637" s="93">
        <f>+AE2637*F2637</f>
        <v>0</v>
      </c>
      <c r="AI2637" s="93">
        <f>+AF2637*F2637</f>
        <v>0</v>
      </c>
      <c r="AJ2637" s="93">
        <f>SUM(AG2637:AI2637)</f>
        <v>0</v>
      </c>
      <c r="AK2637" s="93">
        <f>+AD2637*G2637</f>
        <v>0</v>
      </c>
      <c r="AL2637" s="93">
        <f>+AE2637*G2637</f>
        <v>0</v>
      </c>
      <c r="AM2637" s="93">
        <f>+AF2637*G2637</f>
        <v>0</v>
      </c>
      <c r="AN2637" s="93">
        <f>SUM(AK2637:AM2637)</f>
        <v>0</v>
      </c>
      <c r="AQ2637" s="145" t="s">
        <v>525</v>
      </c>
      <c r="AU2637" s="8">
        <f>+K2637</f>
        <v>0</v>
      </c>
      <c r="AV2637" s="8">
        <f>+L2637</f>
        <v>0</v>
      </c>
      <c r="AW2637" s="2">
        <f>+M2637</f>
        <v>0</v>
      </c>
      <c r="AX2637" s="8">
        <f>F2637*AW2637</f>
        <v>0</v>
      </c>
      <c r="AY2637" s="8">
        <f>IF(AQ2637="CT",7%,5%)*AX2637</f>
        <v>0</v>
      </c>
      <c r="AZ2637" s="8">
        <f>AX2637*2%</f>
        <v>0</v>
      </c>
      <c r="BA2637" s="8">
        <f>IF(BB2637&gt;0,0,AX2637*5%)</f>
        <v>0</v>
      </c>
      <c r="BB2637" s="8">
        <f>(AX2637-BG2637)*35%</f>
        <v>0</v>
      </c>
      <c r="BC2637" s="8">
        <f>+AX2637+AY2637+AZ2637+BA2637+BB2637</f>
        <v>0</v>
      </c>
      <c r="BD2637" s="8">
        <f>AX2637-AT2637</f>
        <v>0</v>
      </c>
      <c r="BE2637" s="2"/>
      <c r="BH2637" s="2"/>
    </row>
    <row r="2638" spans="1:60" ht="34" hidden="1" outlineLevel="1" x14ac:dyDescent="0.2">
      <c r="B2638" s="82">
        <v>86</v>
      </c>
      <c r="C2638" s="144" t="s">
        <v>864</v>
      </c>
      <c r="D2638" s="144"/>
      <c r="E2638" s="82" t="s">
        <v>52</v>
      </c>
      <c r="F2638" s="143">
        <v>17.981100000000001</v>
      </c>
      <c r="G2638" s="142">
        <f>+[2]THKL!F2647</f>
        <v>17.981100000000001</v>
      </c>
      <c r="H2638" s="132"/>
      <c r="I2638" s="132"/>
      <c r="J2638" s="132"/>
      <c r="K2638" s="156" t="str">
        <f>$K$842</f>
        <v>Bao gồm</v>
      </c>
      <c r="L2638" s="157">
        <f>$L$842</f>
        <v>1263000</v>
      </c>
      <c r="M2638" s="157">
        <f>SUM(K2638:L2638)</f>
        <v>1263000</v>
      </c>
      <c r="N2638" s="83">
        <f>IF(V2638&lt;&gt;"VTC VHm",_xlfn.XLOOKUP(Z2638,$AC$4015:$AC$4035,$AD$4015:$AD$4035,0)*M2638,_xlfn.XLOOKUP(Z2638,$AC$4015:$AC$4035,$AD$4015:$AD$4035,0)*L2638)</f>
        <v>63150</v>
      </c>
      <c r="O2638" s="83">
        <f>IF(V2638&lt;&gt;"VTC VHm",_xlfn.XLOOKUP(Z2638,$AC$4015:$AC$4035,$AE$4015:$AE$4035,0)*M2638,_xlfn.XLOOKUP(Z2638,$AC$4015:$AC$4035,$AE$4015:$AE$4035,0)*L2638)</f>
        <v>0</v>
      </c>
      <c r="P2638" s="83">
        <f>SUM(N2638:O2638)</f>
        <v>63150</v>
      </c>
      <c r="Q2638" s="157">
        <f>M2638*G2638</f>
        <v>22710129.300000001</v>
      </c>
      <c r="R2638" s="157">
        <f>G2638*P2638</f>
        <v>1135506.4650000001</v>
      </c>
      <c r="S2638" s="83">
        <f>SUM(Q2638:R2638)</f>
        <v>23845635.765000001</v>
      </c>
      <c r="T2638" s="156" t="s">
        <v>100</v>
      </c>
      <c r="U2638" s="132"/>
      <c r="V2638" s="132"/>
      <c r="W2638" s="132"/>
      <c r="X2638" s="44" t="s">
        <v>33</v>
      </c>
      <c r="Y2638" s="44"/>
      <c r="Z2638" s="44" t="s">
        <v>11</v>
      </c>
      <c r="AA2638" s="44" t="s">
        <v>80</v>
      </c>
      <c r="AB2638" s="2">
        <v>1158205.291469811</v>
      </c>
      <c r="AC2638" s="2">
        <v>20825805.166447822</v>
      </c>
      <c r="AD2638" s="2">
        <f>+M2638</f>
        <v>1263000</v>
      </c>
      <c r="AE2638" s="2">
        <f>+AD2638*14%</f>
        <v>176820.00000000003</v>
      </c>
      <c r="AF2638" s="155">
        <f>+AD2638*35%</f>
        <v>442050</v>
      </c>
      <c r="AG2638" s="2">
        <f>+AD2638*F2638</f>
        <v>22710129.300000001</v>
      </c>
      <c r="AH2638" s="2">
        <f>+AE2638*F2638</f>
        <v>3179418.1020000009</v>
      </c>
      <c r="AI2638" s="2">
        <f>+AF2638*F2638</f>
        <v>7948545.2550000008</v>
      </c>
      <c r="AJ2638" s="2">
        <f>SUM(AG2638:AI2638)</f>
        <v>33838092.657000005</v>
      </c>
      <c r="AK2638" s="2">
        <f>+AD2638*G2638</f>
        <v>22710129.300000001</v>
      </c>
      <c r="AL2638" s="2">
        <f>+AE2638*G2638</f>
        <v>3179418.1020000009</v>
      </c>
      <c r="AM2638" s="2">
        <f>+AF2638*G2638</f>
        <v>7948545.2550000008</v>
      </c>
      <c r="AN2638" s="155">
        <f>SUM(AK2638:AM2638)</f>
        <v>33838092.657000005</v>
      </c>
      <c r="AQ2638" s="145" t="s">
        <v>525</v>
      </c>
      <c r="AU2638" s="8" t="str">
        <f>+K2638</f>
        <v>Bao gồm</v>
      </c>
      <c r="AV2638" s="8">
        <f>+L2638</f>
        <v>1263000</v>
      </c>
      <c r="AW2638" s="2">
        <f>+M2638</f>
        <v>1263000</v>
      </c>
      <c r="AX2638" s="8">
        <f>F2638*AW2638</f>
        <v>22710129.300000001</v>
      </c>
      <c r="AY2638" s="8">
        <f>IF(AQ2638="CT",7%,5%)*AX2638</f>
        <v>1589709.0510000002</v>
      </c>
      <c r="AZ2638" s="8">
        <f>AX2638*2%</f>
        <v>454202.58600000001</v>
      </c>
      <c r="BA2638" s="8">
        <f>IF(BB2638&gt;0,0,AX2638*5%)</f>
        <v>0</v>
      </c>
      <c r="BB2638" s="8">
        <f>(AX2638-BG2638)*35%</f>
        <v>7948545.2549999999</v>
      </c>
      <c r="BC2638" s="8">
        <f>+AX2638+AY2638+AZ2638+BA2638+BB2638</f>
        <v>32702586.191999998</v>
      </c>
      <c r="BD2638" s="8">
        <f>AX2638-AT2638</f>
        <v>22710129.300000001</v>
      </c>
      <c r="BE2638" s="2"/>
      <c r="BH2638" s="2"/>
    </row>
    <row r="2639" spans="1:60" ht="17" hidden="1" outlineLevel="1" x14ac:dyDescent="0.2">
      <c r="B2639" s="82">
        <v>87</v>
      </c>
      <c r="C2639" s="144" t="s">
        <v>863</v>
      </c>
      <c r="D2639" s="144"/>
      <c r="E2639" s="82" t="s">
        <v>450</v>
      </c>
      <c r="F2639" s="143">
        <v>7.9080000000000004</v>
      </c>
      <c r="G2639" s="142">
        <f>+[2]THKL!F2648</f>
        <v>7.9080000000000004</v>
      </c>
      <c r="H2639" s="132"/>
      <c r="I2639" s="132"/>
      <c r="J2639" s="132"/>
      <c r="K2639" s="156">
        <f>'[3]BDG (XD)'!$Z$1119*10</f>
        <v>313040</v>
      </c>
      <c r="L2639" s="157">
        <f>'[3]BDG (XD)'!$AA$1119*10</f>
        <v>313040</v>
      </c>
      <c r="M2639" s="157">
        <f>SUM(K2639:L2639)</f>
        <v>626080</v>
      </c>
      <c r="N2639" s="83">
        <f>IF(V2639&lt;&gt;"VTC VHm",_xlfn.XLOOKUP(Z2639,$AC$4015:$AC$4035,$AD$4015:$AD$4035,0)*M2639,_xlfn.XLOOKUP(Z2639,$AC$4015:$AC$4035,$AD$4015:$AD$4035,0)*L2639)</f>
        <v>219128</v>
      </c>
      <c r="O2639" s="83">
        <f>IF(V2639&lt;&gt;"VTC VHm",_xlfn.XLOOKUP(Z2639,$AC$4015:$AC$4035,$AE$4015:$AE$4035,0)*M2639,_xlfn.XLOOKUP(Z2639,$AC$4015:$AC$4035,$AE$4015:$AE$4035,0)*L2639)</f>
        <v>0</v>
      </c>
      <c r="P2639" s="83">
        <f>SUM(N2639:O2639)</f>
        <v>219128</v>
      </c>
      <c r="Q2639" s="157">
        <f>M2639*G2639</f>
        <v>4951040.6400000006</v>
      </c>
      <c r="R2639" s="157">
        <f>G2639*P2639</f>
        <v>1732864.2240000002</v>
      </c>
      <c r="S2639" s="83">
        <f>SUM(Q2639:R2639)</f>
        <v>6683904.864000001</v>
      </c>
      <c r="T2639" s="156"/>
      <c r="U2639" s="132"/>
      <c r="V2639" s="132"/>
      <c r="W2639" s="132"/>
      <c r="X2639" s="44" t="s">
        <v>33</v>
      </c>
      <c r="Y2639" s="44"/>
      <c r="Z2639" s="44" t="s">
        <v>16</v>
      </c>
      <c r="AA2639" s="44" t="s">
        <v>80</v>
      </c>
      <c r="AB2639" s="2">
        <v>295482.49397369998</v>
      </c>
      <c r="AC2639" s="2">
        <v>2336675.5623440198</v>
      </c>
      <c r="AD2639" s="2">
        <f>+M2639</f>
        <v>626080</v>
      </c>
      <c r="AE2639" s="2">
        <f>+AD2639*14%</f>
        <v>87651.200000000012</v>
      </c>
      <c r="AF2639" s="155">
        <f>+AD2639*35%</f>
        <v>219128</v>
      </c>
      <c r="AG2639" s="2">
        <f>+AD2639*F2639</f>
        <v>4951040.6400000006</v>
      </c>
      <c r="AH2639" s="2">
        <f>+AE2639*F2639</f>
        <v>693145.68960000016</v>
      </c>
      <c r="AI2639" s="2">
        <f>+AF2639*F2639</f>
        <v>1732864.2240000002</v>
      </c>
      <c r="AJ2639" s="2">
        <f>SUM(AG2639:AI2639)</f>
        <v>7377050.5536000011</v>
      </c>
      <c r="AK2639" s="2">
        <f>+AD2639*G2639</f>
        <v>4951040.6400000006</v>
      </c>
      <c r="AL2639" s="2">
        <f>+AE2639*G2639</f>
        <v>693145.68960000016</v>
      </c>
      <c r="AM2639" s="2">
        <f>+AF2639*G2639</f>
        <v>1732864.2240000002</v>
      </c>
      <c r="AN2639" s="155">
        <f>SUM(AK2639:AM2639)</f>
        <v>7377050.5536000011</v>
      </c>
      <c r="AQ2639" s="145" t="s">
        <v>525</v>
      </c>
      <c r="AU2639" s="8">
        <f>+K2639</f>
        <v>313040</v>
      </c>
      <c r="AV2639" s="8">
        <f>+L2639</f>
        <v>313040</v>
      </c>
      <c r="AW2639" s="2">
        <f>+M2639</f>
        <v>626080</v>
      </c>
      <c r="AX2639" s="8">
        <f>F2639*AW2639</f>
        <v>4951040.6400000006</v>
      </c>
      <c r="AY2639" s="8">
        <f>IF(AQ2639="CT",7%,5%)*AX2639</f>
        <v>346572.84480000008</v>
      </c>
      <c r="AZ2639" s="8">
        <f>AX2639*2%</f>
        <v>99020.812800000014</v>
      </c>
      <c r="BA2639" s="8">
        <f>IF(BB2639&gt;0,0,AX2639*5%)</f>
        <v>0</v>
      </c>
      <c r="BB2639" s="8">
        <f>(AX2639-BG2639)*35%</f>
        <v>1732864.2240000002</v>
      </c>
      <c r="BC2639" s="8">
        <f>+AX2639+AY2639+AZ2639+BA2639+BB2639</f>
        <v>7129498.5216000015</v>
      </c>
      <c r="BD2639" s="8">
        <f>AX2639-AT2639</f>
        <v>4951040.6400000006</v>
      </c>
      <c r="BE2639" s="2"/>
      <c r="BH2639" s="2"/>
    </row>
    <row r="2640" spans="1:60" ht="17" hidden="1" outlineLevel="1" x14ac:dyDescent="0.2">
      <c r="B2640" s="82">
        <v>88</v>
      </c>
      <c r="C2640" s="144" t="s">
        <v>862</v>
      </c>
      <c r="D2640" s="144"/>
      <c r="E2640" s="82" t="s">
        <v>91</v>
      </c>
      <c r="F2640" s="143">
        <v>24.3202</v>
      </c>
      <c r="G2640" s="142">
        <f>+[2]THKL!F2649</f>
        <v>24.3202</v>
      </c>
      <c r="H2640" s="132"/>
      <c r="I2640" s="132"/>
      <c r="J2640" s="132"/>
      <c r="K2640" s="156">
        <f>$K$203</f>
        <v>118800000</v>
      </c>
      <c r="L2640" s="157">
        <f>$L$203</f>
        <v>25904000</v>
      </c>
      <c r="M2640" s="157">
        <f>SUM(K2640:L2640)</f>
        <v>144704000</v>
      </c>
      <c r="N2640" s="83">
        <f>IF(V2640&lt;&gt;"VTC VHm",_xlfn.XLOOKUP(Z2640,$AC$4015:$AC$4035,$AD$4015:$AD$4035,0)*M2640,_xlfn.XLOOKUP(Z2640,$AC$4015:$AC$4035,$AD$4015:$AD$4035,0)*L2640)</f>
        <v>0</v>
      </c>
      <c r="O2640" s="83">
        <f>IF(V2640&lt;&gt;"VTC VHm",_xlfn.XLOOKUP(Z2640,$AC$4015:$AC$4035,$AE$4015:$AE$4035,0)*M2640,_xlfn.XLOOKUP(Z2640,$AC$4015:$AC$4035,$AE$4015:$AE$4035,0)*L2640)</f>
        <v>43411200</v>
      </c>
      <c r="P2640" s="83">
        <f>SUM(N2640:O2640)</f>
        <v>43411200</v>
      </c>
      <c r="Q2640" s="157">
        <f>M2640*G2640</f>
        <v>3519230220.8000002</v>
      </c>
      <c r="R2640" s="157">
        <f>G2640*P2640</f>
        <v>1055769066.24</v>
      </c>
      <c r="S2640" s="83">
        <f>SUM(Q2640:R2640)</f>
        <v>4574999287.04</v>
      </c>
      <c r="T2640" s="156" t="s">
        <v>50</v>
      </c>
      <c r="U2640" s="132"/>
      <c r="V2640" s="132"/>
      <c r="W2640" s="132"/>
      <c r="X2640" s="44" t="s">
        <v>33</v>
      </c>
      <c r="Y2640" s="44"/>
      <c r="Z2640" s="44" t="s">
        <v>10</v>
      </c>
      <c r="AA2640" s="44" t="s">
        <v>80</v>
      </c>
      <c r="AB2640" s="2">
        <v>119080719.38970159</v>
      </c>
      <c r="AC2640" s="2">
        <v>2896066911.7014208</v>
      </c>
      <c r="AD2640" s="2">
        <f>+M2640</f>
        <v>144704000</v>
      </c>
      <c r="AE2640" s="2">
        <f>+AD2640*14%</f>
        <v>20258560.000000004</v>
      </c>
      <c r="AF2640" s="155">
        <f>+AD2640*35%</f>
        <v>50646400</v>
      </c>
      <c r="AG2640" s="2">
        <f>+AD2640*F2640</f>
        <v>3519230220.8000002</v>
      </c>
      <c r="AH2640" s="2">
        <f>+AE2640*F2640</f>
        <v>492692230.91200006</v>
      </c>
      <c r="AI2640" s="2">
        <f>+AF2640*F2640</f>
        <v>1231730577.28</v>
      </c>
      <c r="AJ2640" s="2">
        <f>SUM(AG2640:AI2640)</f>
        <v>5243653028.9920006</v>
      </c>
      <c r="AK2640" s="2">
        <f>+AD2640*G2640</f>
        <v>3519230220.8000002</v>
      </c>
      <c r="AL2640" s="2">
        <f>+AE2640*G2640</f>
        <v>492692230.91200006</v>
      </c>
      <c r="AM2640" s="2">
        <f>+AF2640*G2640</f>
        <v>1231730577.28</v>
      </c>
      <c r="AN2640" s="155">
        <f>SUM(AK2640:AM2640)</f>
        <v>5243653028.9920006</v>
      </c>
      <c r="AQ2640" s="145" t="s">
        <v>525</v>
      </c>
      <c r="AU2640" s="8">
        <f>+K2640</f>
        <v>118800000</v>
      </c>
      <c r="AV2640" s="8">
        <f>+L2640</f>
        <v>25904000</v>
      </c>
      <c r="AW2640" s="2">
        <f>+M2640</f>
        <v>144704000</v>
      </c>
      <c r="AX2640" s="8">
        <f>F2640*AW2640</f>
        <v>3519230220.8000002</v>
      </c>
      <c r="AY2640" s="8">
        <f>IF(AQ2640="CT",7%,5%)*AX2640</f>
        <v>246346115.45600003</v>
      </c>
      <c r="AZ2640" s="8">
        <f>AX2640*2%</f>
        <v>70384604.416000009</v>
      </c>
      <c r="BA2640" s="8">
        <f>IF(BB2640&gt;0,0,AX2640*5%)</f>
        <v>0</v>
      </c>
      <c r="BB2640" s="8">
        <f>(AX2640-BG2640)*35%</f>
        <v>1231730577.28</v>
      </c>
      <c r="BC2640" s="8">
        <f>+AX2640+AY2640+AZ2640+BA2640+BB2640</f>
        <v>5067691517.9519997</v>
      </c>
      <c r="BD2640" s="8">
        <f>AX2640-AT2640</f>
        <v>3519230220.8000002</v>
      </c>
      <c r="BE2640" s="2"/>
      <c r="BH2640" s="2"/>
    </row>
    <row r="2641" spans="1:60" ht="17" hidden="1" outlineLevel="1" x14ac:dyDescent="0.2">
      <c r="B2641" s="82">
        <v>89</v>
      </c>
      <c r="C2641" s="144" t="s">
        <v>861</v>
      </c>
      <c r="D2641" s="144"/>
      <c r="E2641" s="82" t="s">
        <v>52</v>
      </c>
      <c r="F2641" s="143">
        <v>9.7487999999999992</v>
      </c>
      <c r="G2641" s="142">
        <f>+[2]THKL!F2650</f>
        <v>9.7487999999999992</v>
      </c>
      <c r="H2641" s="132"/>
      <c r="I2641" s="132"/>
      <c r="J2641" s="132"/>
      <c r="K2641" s="156" t="str">
        <f>$K$204</f>
        <v>Bao gồm</v>
      </c>
      <c r="L2641" s="157" t="str">
        <f>$L$204</f>
        <v>Bao gồm</v>
      </c>
      <c r="M2641" s="157">
        <f>SUM(K2641:L2641)</f>
        <v>0</v>
      </c>
      <c r="N2641" s="83">
        <f>IF(V2641&lt;&gt;"VTC VHm",_xlfn.XLOOKUP(Z2641,$AC$4015:$AC$4035,$AD$4015:$AD$4035,0)*M2641,_xlfn.XLOOKUP(Z2641,$AC$4015:$AC$4035,$AD$4015:$AD$4035,0)*L2641)</f>
        <v>0</v>
      </c>
      <c r="O2641" s="83">
        <f>IF(V2641&lt;&gt;"VTC VHm",_xlfn.XLOOKUP(Z2641,$AC$4015:$AC$4035,$AE$4015:$AE$4035,0)*M2641,_xlfn.XLOOKUP(Z2641,$AC$4015:$AC$4035,$AE$4015:$AE$4035,0)*L2641)</f>
        <v>0</v>
      </c>
      <c r="P2641" s="83">
        <f>SUM(N2641:O2641)</f>
        <v>0</v>
      </c>
      <c r="Q2641" s="157">
        <f>M2641*G2641</f>
        <v>0</v>
      </c>
      <c r="R2641" s="157">
        <f>G2641*P2641</f>
        <v>0</v>
      </c>
      <c r="S2641" s="83">
        <f>SUM(Q2641:R2641)</f>
        <v>0</v>
      </c>
      <c r="T2641" s="156" t="s">
        <v>50</v>
      </c>
      <c r="U2641" s="132"/>
      <c r="V2641" s="132"/>
      <c r="W2641" s="132"/>
      <c r="X2641" s="44" t="s">
        <v>33</v>
      </c>
      <c r="Y2641" s="44"/>
      <c r="Z2641" s="44" t="s">
        <v>10</v>
      </c>
      <c r="AA2641" s="44" t="s">
        <v>80</v>
      </c>
      <c r="AB2641" s="2">
        <v>229452.15517248271</v>
      </c>
      <c r="AC2641" s="2">
        <v>2236883.1703454992</v>
      </c>
      <c r="AD2641" s="2">
        <f>+M2641</f>
        <v>0</v>
      </c>
      <c r="AE2641" s="2">
        <f>+AD2641*14%</f>
        <v>0</v>
      </c>
      <c r="AF2641" s="155">
        <f>+AD2641*35%</f>
        <v>0</v>
      </c>
      <c r="AG2641" s="2">
        <f>+AD2641*F2641</f>
        <v>0</v>
      </c>
      <c r="AH2641" s="2">
        <f>+AE2641*F2641</f>
        <v>0</v>
      </c>
      <c r="AI2641" s="2">
        <f>+AF2641*F2641</f>
        <v>0</v>
      </c>
      <c r="AJ2641" s="2">
        <f>SUM(AG2641:AI2641)</f>
        <v>0</v>
      </c>
      <c r="AK2641" s="2">
        <f>+AD2641*G2641</f>
        <v>0</v>
      </c>
      <c r="AL2641" s="2">
        <f>+AE2641*G2641</f>
        <v>0</v>
      </c>
      <c r="AM2641" s="2">
        <f>+AF2641*G2641</f>
        <v>0</v>
      </c>
      <c r="AN2641" s="155">
        <f>SUM(AK2641:AM2641)</f>
        <v>0</v>
      </c>
      <c r="AQ2641" s="145" t="s">
        <v>525</v>
      </c>
      <c r="AU2641" s="8" t="str">
        <f>+K2641</f>
        <v>Bao gồm</v>
      </c>
      <c r="AV2641" s="8" t="str">
        <f>+L2641</f>
        <v>Bao gồm</v>
      </c>
      <c r="AW2641" s="2">
        <f>+M2641</f>
        <v>0</v>
      </c>
      <c r="AX2641" s="8">
        <f>F2641*AW2641</f>
        <v>0</v>
      </c>
      <c r="AY2641" s="8">
        <f>IF(AQ2641="CT",7%,5%)*AX2641</f>
        <v>0</v>
      </c>
      <c r="AZ2641" s="8">
        <f>AX2641*2%</f>
        <v>0</v>
      </c>
      <c r="BA2641" s="8">
        <f>IF(BB2641&gt;0,0,AX2641*5%)</f>
        <v>0</v>
      </c>
      <c r="BB2641" s="8">
        <f>(AX2641-BG2641)*35%</f>
        <v>0</v>
      </c>
      <c r="BC2641" s="8">
        <f>+AX2641+AY2641+AZ2641+BA2641+BB2641</f>
        <v>0</v>
      </c>
      <c r="BD2641" s="8">
        <f>AX2641-AT2641</f>
        <v>0</v>
      </c>
      <c r="BE2641" s="2"/>
      <c r="BH2641" s="2"/>
    </row>
    <row r="2642" spans="1:60" s="92" customFormat="1" ht="15.75" customHeight="1" collapsed="1" x14ac:dyDescent="0.2">
      <c r="B2642" s="163"/>
      <c r="C2642" s="164" t="s">
        <v>860</v>
      </c>
      <c r="D2642" s="164"/>
      <c r="E2642" s="163"/>
      <c r="F2642" s="162"/>
      <c r="G2642" s="149">
        <f>+[2]THKL!F2651</f>
        <v>0</v>
      </c>
      <c r="H2642" s="158"/>
      <c r="I2642" s="158"/>
      <c r="J2642" s="158"/>
      <c r="K2642" s="159"/>
      <c r="L2642" s="161"/>
      <c r="M2642" s="161">
        <f>SUM(K2642:L2642)</f>
        <v>0</v>
      </c>
      <c r="N2642" s="83">
        <f>IF(V2642&lt;&gt;"VTC VHm",_xlfn.XLOOKUP(Z2642,$AC$4015:$AC$4035,$AD$4015:$AD$4035,0)*M2642,_xlfn.XLOOKUP(Z2642,$AC$4015:$AC$4035,$AD$4015:$AD$4035,0)*L2642)</f>
        <v>0</v>
      </c>
      <c r="O2642" s="83">
        <f>IF(V2642&lt;&gt;"VTC VHm",_xlfn.XLOOKUP(Z2642,$AC$4015:$AC$4035,$AE$4015:$AE$4035,0)*M2642,_xlfn.XLOOKUP(Z2642,$AC$4015:$AC$4035,$AE$4015:$AE$4035,0)*L2642)</f>
        <v>0</v>
      </c>
      <c r="P2642" s="160">
        <f>SUM(N2642:O2642)</f>
        <v>0</v>
      </c>
      <c r="Q2642" s="161">
        <f>M2642*G2642</f>
        <v>0</v>
      </c>
      <c r="R2642" s="161">
        <f>G2642*P2642</f>
        <v>0</v>
      </c>
      <c r="S2642" s="160">
        <f>SUM(Q2642:R2642)</f>
        <v>0</v>
      </c>
      <c r="T2642" s="159"/>
      <c r="U2642" s="158"/>
      <c r="V2642" s="158"/>
      <c r="W2642" s="158"/>
      <c r="X2642" s="94" t="s">
        <v>33</v>
      </c>
      <c r="Y2642" s="94"/>
      <c r="Z2642" s="94"/>
      <c r="AA2642" s="44" t="s">
        <v>80</v>
      </c>
      <c r="AB2642" s="2"/>
      <c r="AC2642" s="2">
        <v>0</v>
      </c>
      <c r="AD2642" s="93">
        <f>+M2642</f>
        <v>0</v>
      </c>
      <c r="AE2642" s="93">
        <f>+AD2642*14%</f>
        <v>0</v>
      </c>
      <c r="AF2642" s="93">
        <f>+AD2642*35%</f>
        <v>0</v>
      </c>
      <c r="AG2642" s="93">
        <f>+AD2642*F2642</f>
        <v>0</v>
      </c>
      <c r="AH2642" s="93">
        <f>+AE2642*F2642</f>
        <v>0</v>
      </c>
      <c r="AI2642" s="93">
        <f>+AF2642*F2642</f>
        <v>0</v>
      </c>
      <c r="AJ2642" s="93">
        <f>SUM(AG2642:AI2642)</f>
        <v>0</v>
      </c>
      <c r="AK2642" s="93">
        <f>+AD2642*G2642</f>
        <v>0</v>
      </c>
      <c r="AL2642" s="93">
        <f>+AE2642*G2642</f>
        <v>0</v>
      </c>
      <c r="AM2642" s="93">
        <f>+AF2642*G2642</f>
        <v>0</v>
      </c>
      <c r="AN2642" s="93">
        <f>SUM(AK2642:AM2642)</f>
        <v>0</v>
      </c>
      <c r="AQ2642" s="145" t="s">
        <v>525</v>
      </c>
      <c r="AU2642" s="8">
        <f>+K2642</f>
        <v>0</v>
      </c>
      <c r="AV2642" s="8">
        <f>+L2642</f>
        <v>0</v>
      </c>
      <c r="AW2642" s="2">
        <f>+M2642</f>
        <v>0</v>
      </c>
      <c r="AX2642" s="8">
        <f>F2642*AW2642</f>
        <v>0</v>
      </c>
      <c r="AY2642" s="8">
        <f>IF(AQ2642="CT",7%,5%)*AX2642</f>
        <v>0</v>
      </c>
      <c r="AZ2642" s="8">
        <f>AX2642*2%</f>
        <v>0</v>
      </c>
      <c r="BA2642" s="8">
        <f>IF(BB2642&gt;0,0,AX2642*5%)</f>
        <v>0</v>
      </c>
      <c r="BB2642" s="8">
        <f>(AX2642-BG2642)*35%</f>
        <v>0</v>
      </c>
      <c r="BC2642" s="8">
        <f>+AX2642+AY2642+AZ2642+BA2642+BB2642</f>
        <v>0</v>
      </c>
      <c r="BD2642" s="8">
        <f>AX2642-AT2642</f>
        <v>0</v>
      </c>
      <c r="BE2642" s="2"/>
      <c r="BH2642" s="2"/>
    </row>
    <row r="2643" spans="1:60" ht="34" hidden="1" outlineLevel="1" x14ac:dyDescent="0.2">
      <c r="B2643" s="82">
        <v>90</v>
      </c>
      <c r="C2643" s="144" t="s">
        <v>859</v>
      </c>
      <c r="D2643" s="144"/>
      <c r="E2643" s="82" t="s">
        <v>104</v>
      </c>
      <c r="F2643" s="143">
        <v>0.48520000000000002</v>
      </c>
      <c r="G2643" s="142">
        <f>+[2]THKL!F2652</f>
        <v>0.48520000000000002</v>
      </c>
      <c r="H2643" s="132"/>
      <c r="I2643" s="132"/>
      <c r="J2643" s="132"/>
      <c r="K2643" s="156" t="str">
        <f>$K$271</f>
        <v>Bao gồm</v>
      </c>
      <c r="L2643" s="157">
        <f>$L$271</f>
        <v>1965722.2222222222</v>
      </c>
      <c r="M2643" s="157">
        <f>SUM(K2643:L2643)</f>
        <v>1965722.2222222222</v>
      </c>
      <c r="N2643" s="83">
        <f>IF(V2643&lt;&gt;"VTC VHm",_xlfn.XLOOKUP(Z2643,$AC$4015:$AC$4035,$AD$4015:$AD$4035,0)*M2643,_xlfn.XLOOKUP(Z2643,$AC$4015:$AC$4035,$AD$4015:$AD$4035,0)*L2643)</f>
        <v>688002.77777777775</v>
      </c>
      <c r="O2643" s="83">
        <f>IF(V2643&lt;&gt;"VTC VHm",_xlfn.XLOOKUP(Z2643,$AC$4015:$AC$4035,$AE$4015:$AE$4035,0)*M2643,_xlfn.XLOOKUP(Z2643,$AC$4015:$AC$4035,$AE$4015:$AE$4035,0)*L2643)</f>
        <v>0</v>
      </c>
      <c r="P2643" s="83">
        <f>SUM(N2643:O2643)</f>
        <v>688002.77777777775</v>
      </c>
      <c r="Q2643" s="157">
        <f>M2643*G2643</f>
        <v>953768.42222222232</v>
      </c>
      <c r="R2643" s="157">
        <f>G2643*P2643</f>
        <v>333818.94777777779</v>
      </c>
      <c r="S2643" s="83">
        <f>SUM(Q2643:R2643)</f>
        <v>1287587.3700000001</v>
      </c>
      <c r="T2643" s="125" t="s">
        <v>103</v>
      </c>
      <c r="U2643" s="132"/>
      <c r="V2643" s="132"/>
      <c r="W2643" s="132"/>
      <c r="X2643" s="44" t="s">
        <v>33</v>
      </c>
      <c r="Y2643" s="44"/>
      <c r="Z2643" s="44" t="s">
        <v>16</v>
      </c>
      <c r="AA2643" s="44" t="s">
        <v>80</v>
      </c>
      <c r="AB2643" s="2">
        <v>2124078.4621387711</v>
      </c>
      <c r="AC2643" s="2">
        <v>1030602.8698297318</v>
      </c>
      <c r="AD2643" s="2">
        <f>+M2643</f>
        <v>1965722.2222222222</v>
      </c>
      <c r="AE2643" s="2">
        <f>+AD2643*14%</f>
        <v>275201.11111111112</v>
      </c>
      <c r="AF2643" s="155">
        <f>+AD2643*35%</f>
        <v>688002.77777777775</v>
      </c>
      <c r="AG2643" s="2">
        <f>+AD2643*F2643</f>
        <v>953768.42222222232</v>
      </c>
      <c r="AH2643" s="2">
        <f>+AE2643*F2643</f>
        <v>133527.57911111112</v>
      </c>
      <c r="AI2643" s="2">
        <f>+AF2643*F2643</f>
        <v>333818.94777777779</v>
      </c>
      <c r="AJ2643" s="2">
        <f>SUM(AG2643:AI2643)</f>
        <v>1421114.9491111115</v>
      </c>
      <c r="AK2643" s="2">
        <f>+AD2643*G2643</f>
        <v>953768.42222222232</v>
      </c>
      <c r="AL2643" s="2">
        <f>+AE2643*G2643</f>
        <v>133527.57911111112</v>
      </c>
      <c r="AM2643" s="2">
        <f>+AF2643*G2643</f>
        <v>333818.94777777779</v>
      </c>
      <c r="AN2643" s="155">
        <f>SUM(AK2643:AM2643)</f>
        <v>1421114.9491111115</v>
      </c>
      <c r="AQ2643" s="145" t="s">
        <v>525</v>
      </c>
      <c r="AU2643" s="8">
        <f>+BH2643</f>
        <v>250000</v>
      </c>
      <c r="AV2643" s="8">
        <f>+L2643</f>
        <v>1965722.2222222222</v>
      </c>
      <c r="AW2643" s="2">
        <f>+AU2643+AV2643</f>
        <v>2215722.222222222</v>
      </c>
      <c r="AX2643" s="8">
        <f>F2643*AW2643</f>
        <v>1075068.4222222222</v>
      </c>
      <c r="AY2643" s="8">
        <f>IF(AQ2643="CT",7%,5%)*AX2643</f>
        <v>75254.789555555559</v>
      </c>
      <c r="AZ2643" s="8">
        <f>AX2643*2%</f>
        <v>21501.368444444444</v>
      </c>
      <c r="BA2643" s="8">
        <f>IF(BB2643&gt;0,0,AX2643*5%)</f>
        <v>0</v>
      </c>
      <c r="BB2643" s="8">
        <f>(AX2643-BG2643)*35%</f>
        <v>376273.94777777774</v>
      </c>
      <c r="BC2643" s="8">
        <f>+AX2643+AY2643+AZ2643+BA2643+BB2643</f>
        <v>1548098.5279999999</v>
      </c>
      <c r="BD2643" s="8">
        <f>AX2643-AT2643</f>
        <v>1075068.4222222222</v>
      </c>
      <c r="BE2643" s="2"/>
      <c r="BH2643" s="2">
        <v>250000</v>
      </c>
    </row>
    <row r="2644" spans="1:60" ht="51" hidden="1" outlineLevel="1" x14ac:dyDescent="0.2">
      <c r="B2644" s="82">
        <v>91</v>
      </c>
      <c r="C2644" s="144" t="s">
        <v>764</v>
      </c>
      <c r="D2644" s="144"/>
      <c r="E2644" s="82" t="s">
        <v>91</v>
      </c>
      <c r="F2644" s="143">
        <v>4.48E-2</v>
      </c>
      <c r="G2644" s="142">
        <f>+[2]THKL!F2653</f>
        <v>4.48E-2</v>
      </c>
      <c r="H2644" s="132"/>
      <c r="I2644" s="132"/>
      <c r="J2644" s="132"/>
      <c r="K2644" s="156">
        <f>$K$4010*1000</f>
        <v>15050000</v>
      </c>
      <c r="L2644" s="157">
        <f>'[3]BDG (XD)'!$AA$966*1000</f>
        <v>7690671</v>
      </c>
      <c r="M2644" s="157">
        <f>SUM(K2644:L2644)</f>
        <v>22740671</v>
      </c>
      <c r="N2644" s="83">
        <f>IF(V2644&lt;&gt;"VTC VHm",_xlfn.XLOOKUP(Z2644,$AC$4015:$AC$4035,$AD$4015:$AD$4035,0)*M2644,_xlfn.XLOOKUP(Z2644,$AC$4015:$AC$4035,$AD$4015:$AD$4035,0)*L2644)</f>
        <v>2691734.8499999996</v>
      </c>
      <c r="O2644" s="83">
        <f>IF(V2644&lt;&gt;"VTC VHm",_xlfn.XLOOKUP(Z2644,$AC$4015:$AC$4035,$AE$4015:$AE$4035,0)*M2644,_xlfn.XLOOKUP(Z2644,$AC$4015:$AC$4035,$AE$4015:$AE$4035,0)*L2644)</f>
        <v>0</v>
      </c>
      <c r="P2644" s="83">
        <f>SUM(N2644:O2644)</f>
        <v>2691734.8499999996</v>
      </c>
      <c r="Q2644" s="157">
        <f>M2644*G2644</f>
        <v>1018782.0608</v>
      </c>
      <c r="R2644" s="157">
        <f>G2644*P2644</f>
        <v>120589.72127999998</v>
      </c>
      <c r="S2644" s="83">
        <f>SUM(Q2644:R2644)</f>
        <v>1139371.78208</v>
      </c>
      <c r="T2644" s="156"/>
      <c r="U2644" s="132"/>
      <c r="V2644" s="82" t="s">
        <v>34</v>
      </c>
      <c r="W2644" s="132"/>
      <c r="X2644" s="44" t="s">
        <v>33</v>
      </c>
      <c r="Y2644" s="44"/>
      <c r="Z2644" s="44" t="s">
        <v>16</v>
      </c>
      <c r="AA2644" s="44" t="s">
        <v>80</v>
      </c>
      <c r="AB2644" s="2">
        <v>24121329.560974319</v>
      </c>
      <c r="AC2644" s="2">
        <v>1080635.5643316496</v>
      </c>
      <c r="AD2644" s="2">
        <f>+M2644</f>
        <v>22740671</v>
      </c>
      <c r="AE2644" s="2">
        <f>+AD2644*14%</f>
        <v>3183693.9400000004</v>
      </c>
      <c r="AF2644" s="155">
        <f>+AD2644*35%</f>
        <v>7959234.8499999996</v>
      </c>
      <c r="AG2644" s="2">
        <f>+AD2644*F2644</f>
        <v>1018782.0608</v>
      </c>
      <c r="AH2644" s="2">
        <f>+AE2644*F2644</f>
        <v>142629.48851200001</v>
      </c>
      <c r="AI2644" s="2">
        <f>+AF2644*F2644</f>
        <v>356573.72128</v>
      </c>
      <c r="AJ2644" s="2">
        <f>SUM(AG2644:AI2644)</f>
        <v>1517985.2705919999</v>
      </c>
      <c r="AK2644" s="2">
        <f>+AD2644*G2644</f>
        <v>1018782.0608</v>
      </c>
      <c r="AL2644" s="2">
        <f>+AE2644*G2644</f>
        <v>142629.48851200001</v>
      </c>
      <c r="AM2644" s="2">
        <f>+AF2644*G2644</f>
        <v>356573.72128</v>
      </c>
      <c r="AN2644" s="155">
        <f>SUM(AK2644:AM2644)</f>
        <v>1517985.2705919999</v>
      </c>
      <c r="AQ2644" s="145" t="s">
        <v>525</v>
      </c>
      <c r="AU2644" s="8">
        <f>+K2644</f>
        <v>15050000</v>
      </c>
      <c r="AV2644" s="8">
        <f>+L2644</f>
        <v>7690671</v>
      </c>
      <c r="AW2644" s="2">
        <f>+M2644</f>
        <v>22740671</v>
      </c>
      <c r="AX2644" s="8">
        <f>F2644*AW2644</f>
        <v>1018782.0608</v>
      </c>
      <c r="AY2644" s="8">
        <f>IF(AQ2644="CT",7%,5%)*AX2644</f>
        <v>71314.744256000005</v>
      </c>
      <c r="AZ2644" s="8">
        <f>AX2644*2%</f>
        <v>20375.641216</v>
      </c>
      <c r="BA2644" s="8">
        <f>IF(BB2644&gt;0,0,AX2644*5%)</f>
        <v>0</v>
      </c>
      <c r="BB2644" s="8">
        <f>(AX2644-BG2644)*35%</f>
        <v>120589.72127999998</v>
      </c>
      <c r="BC2644" s="8">
        <f>+AX2644+AY2644+AZ2644+BA2644+BB2644</f>
        <v>1231062.1675519999</v>
      </c>
      <c r="BD2644" s="8">
        <f>AX2644-AT2644</f>
        <v>1018782.0608</v>
      </c>
      <c r="BE2644" s="2"/>
      <c r="BG2644" s="7">
        <f>+K2644*F2644</f>
        <v>674240</v>
      </c>
      <c r="BH2644" s="2"/>
    </row>
    <row r="2645" spans="1:60" ht="34" hidden="1" outlineLevel="1" x14ac:dyDescent="0.2">
      <c r="B2645" s="82">
        <v>92</v>
      </c>
      <c r="C2645" s="144" t="s">
        <v>157</v>
      </c>
      <c r="D2645" s="144"/>
      <c r="E2645" s="82" t="s">
        <v>91</v>
      </c>
      <c r="F2645" s="143">
        <v>0.16439999999999999</v>
      </c>
      <c r="G2645" s="142">
        <f>+[2]THKL!F2654</f>
        <v>0.16439999999999999</v>
      </c>
      <c r="H2645" s="132"/>
      <c r="I2645" s="132"/>
      <c r="J2645" s="132"/>
      <c r="K2645" s="156">
        <f>$K$16</f>
        <v>29073975</v>
      </c>
      <c r="L2645" s="157">
        <f>$L$16</f>
        <v>12460275</v>
      </c>
      <c r="M2645" s="157">
        <f>SUM(K2645:L2645)</f>
        <v>41534250</v>
      </c>
      <c r="N2645" s="83">
        <f>IF(V2645&lt;&gt;"VTC VHm",_xlfn.XLOOKUP(Z2645,$AC$4015:$AC$4035,$AD$4015:$AD$4035,0)*M2645,_xlfn.XLOOKUP(Z2645,$AC$4015:$AC$4035,$AD$4015:$AD$4035,0)*L2645)</f>
        <v>4361096.25</v>
      </c>
      <c r="O2645" s="83">
        <f>IF(V2645&lt;&gt;"VTC VHm",_xlfn.XLOOKUP(Z2645,$AC$4015:$AC$4035,$AE$4015:$AE$4035,0)*M2645,_xlfn.XLOOKUP(Z2645,$AC$4015:$AC$4035,$AE$4015:$AE$4035,0)*L2645)</f>
        <v>0</v>
      </c>
      <c r="P2645" s="83">
        <f>SUM(N2645:O2645)</f>
        <v>4361096.25</v>
      </c>
      <c r="Q2645" s="157">
        <f>M2645*G2645</f>
        <v>6828230.6999999993</v>
      </c>
      <c r="R2645" s="157">
        <f>G2645*P2645</f>
        <v>716964.22349999996</v>
      </c>
      <c r="S2645" s="83">
        <f>SUM(Q2645:R2645)</f>
        <v>7545194.9234999996</v>
      </c>
      <c r="T2645" s="156" t="s">
        <v>50</v>
      </c>
      <c r="U2645" s="132"/>
      <c r="V2645" s="82" t="s">
        <v>34</v>
      </c>
      <c r="W2645" s="132"/>
      <c r="X2645" s="44" t="s">
        <v>33</v>
      </c>
      <c r="Y2645" s="44"/>
      <c r="Z2645" s="44" t="s">
        <v>16</v>
      </c>
      <c r="AA2645" s="44" t="s">
        <v>80</v>
      </c>
      <c r="AB2645" s="2">
        <v>34935138.757555217</v>
      </c>
      <c r="AC2645" s="2">
        <v>5743336.8117420776</v>
      </c>
      <c r="AD2645" s="2">
        <f>+M2645</f>
        <v>41534250</v>
      </c>
      <c r="AE2645" s="2">
        <f>+AD2645*14%</f>
        <v>5814795.0000000009</v>
      </c>
      <c r="AF2645" s="155">
        <f>+AD2645*35%</f>
        <v>14536987.5</v>
      </c>
      <c r="AG2645" s="2">
        <f>+AD2645*F2645</f>
        <v>6828230.6999999993</v>
      </c>
      <c r="AH2645" s="2">
        <f>+AE2645*F2645</f>
        <v>955952.29800000007</v>
      </c>
      <c r="AI2645" s="2">
        <f>+AF2645*F2645</f>
        <v>2389880.7449999996</v>
      </c>
      <c r="AJ2645" s="2">
        <f>SUM(AG2645:AI2645)</f>
        <v>10174063.742999999</v>
      </c>
      <c r="AK2645" s="2">
        <f>+AD2645*G2645</f>
        <v>6828230.6999999993</v>
      </c>
      <c r="AL2645" s="2">
        <f>+AE2645*G2645</f>
        <v>955952.29800000007</v>
      </c>
      <c r="AM2645" s="2">
        <f>+AF2645*G2645</f>
        <v>2389880.7449999996</v>
      </c>
      <c r="AN2645" s="155">
        <f>SUM(AK2645:AM2645)</f>
        <v>10174063.742999999</v>
      </c>
      <c r="AQ2645" s="145" t="s">
        <v>525</v>
      </c>
      <c r="AU2645" s="8">
        <f>+K2645</f>
        <v>29073975</v>
      </c>
      <c r="AV2645" s="8">
        <f>+L2645</f>
        <v>12460275</v>
      </c>
      <c r="AW2645" s="2">
        <f>+M2645</f>
        <v>41534250</v>
      </c>
      <c r="AX2645" s="8">
        <f>F2645*AW2645</f>
        <v>6828230.6999999993</v>
      </c>
      <c r="AY2645" s="8">
        <f>IF(AQ2645="CT",7%,5%)*AX2645</f>
        <v>477976.14899999998</v>
      </c>
      <c r="AZ2645" s="8">
        <f>AX2645*2%</f>
        <v>136564.614</v>
      </c>
      <c r="BA2645" s="8">
        <f>IF(BB2645&gt;0,0,AX2645*5%)</f>
        <v>0</v>
      </c>
      <c r="BB2645" s="8">
        <f>(AX2645-BG2645)*35%</f>
        <v>2389880.7449999996</v>
      </c>
      <c r="BC2645" s="8">
        <f>+AX2645+AY2645+AZ2645+BA2645+BB2645</f>
        <v>9832652.2079999987</v>
      </c>
      <c r="BD2645" s="8">
        <f>AX2645-AT2645</f>
        <v>6828230.6999999993</v>
      </c>
      <c r="BE2645" s="2"/>
      <c r="BH2645" s="2"/>
    </row>
    <row r="2646" spans="1:60" ht="34" hidden="1" outlineLevel="1" x14ac:dyDescent="0.2">
      <c r="B2646" s="82">
        <v>93</v>
      </c>
      <c r="C2646" s="144" t="s">
        <v>156</v>
      </c>
      <c r="D2646" s="144"/>
      <c r="E2646" s="82" t="s">
        <v>91</v>
      </c>
      <c r="F2646" s="143">
        <v>0.16439999999999999</v>
      </c>
      <c r="G2646" s="142">
        <f>+[2]THKL!F2655</f>
        <v>0.16439999999999999</v>
      </c>
      <c r="H2646" s="132"/>
      <c r="I2646" s="132"/>
      <c r="J2646" s="132"/>
      <c r="K2646" s="48" t="s">
        <v>89</v>
      </c>
      <c r="L2646" s="47" t="s">
        <v>89</v>
      </c>
      <c r="M2646" s="47">
        <f>SUM(K2646:L2646)</f>
        <v>0</v>
      </c>
      <c r="N2646" s="83">
        <f>IF(V2646&lt;&gt;"VTC VHm",_xlfn.XLOOKUP(Z2646,$AC$4015:$AC$4035,$AD$4015:$AD$4035,0)*M2646,_xlfn.XLOOKUP(Z2646,$AC$4015:$AC$4035,$AD$4015:$AD$4035,0)*L2646)</f>
        <v>0</v>
      </c>
      <c r="O2646" s="83">
        <f>IF(V2646&lt;&gt;"VTC VHm",_xlfn.XLOOKUP(Z2646,$AC$4015:$AC$4035,$AE$4015:$AE$4035,0)*M2646,_xlfn.XLOOKUP(Z2646,$AC$4015:$AC$4035,$AE$4015:$AE$4035,0)*L2646)</f>
        <v>0</v>
      </c>
      <c r="P2646" s="83">
        <f>SUM(N2646:O2646)</f>
        <v>0</v>
      </c>
      <c r="Q2646" s="47">
        <f>M2646*G2646</f>
        <v>0</v>
      </c>
      <c r="R2646" s="47">
        <f>G2646*P2646</f>
        <v>0</v>
      </c>
      <c r="S2646" s="83">
        <f>SUM(Q2646:R2646)</f>
        <v>0</v>
      </c>
      <c r="T2646" s="48" t="s">
        <v>50</v>
      </c>
      <c r="U2646" s="132"/>
      <c r="V2646" s="82"/>
      <c r="W2646" s="132"/>
      <c r="X2646" s="44" t="s">
        <v>33</v>
      </c>
      <c r="Y2646" s="44"/>
      <c r="Z2646" s="44" t="s">
        <v>16</v>
      </c>
      <c r="AA2646" s="44" t="s">
        <v>80</v>
      </c>
      <c r="AB2646" s="2">
        <v>7872000.4009100944</v>
      </c>
      <c r="AC2646" s="2">
        <v>1294156.8659096195</v>
      </c>
      <c r="AD2646" s="2">
        <f>+M2646</f>
        <v>0</v>
      </c>
      <c r="AE2646" s="2">
        <f>+AD2646*14%</f>
        <v>0</v>
      </c>
      <c r="AF2646" s="2">
        <f>+AD2646*35%</f>
        <v>0</v>
      </c>
      <c r="AG2646" s="2">
        <f>+AD2646*F2646</f>
        <v>0</v>
      </c>
      <c r="AH2646" s="2">
        <f>+AE2646*F2646</f>
        <v>0</v>
      </c>
      <c r="AI2646" s="2">
        <f>+AF2646*F2646</f>
        <v>0</v>
      </c>
      <c r="AJ2646" s="2">
        <f>SUM(AG2646:AI2646)</f>
        <v>0</v>
      </c>
      <c r="AK2646" s="2">
        <f>+AD2646*G2646</f>
        <v>0</v>
      </c>
      <c r="AL2646" s="2">
        <f>+AE2646*G2646</f>
        <v>0</v>
      </c>
      <c r="AM2646" s="2">
        <f>+AF2646*G2646</f>
        <v>0</v>
      </c>
      <c r="AN2646" s="2">
        <f>SUM(AK2646:AM2646)</f>
        <v>0</v>
      </c>
      <c r="AQ2646" s="145" t="s">
        <v>525</v>
      </c>
      <c r="AU2646" s="8" t="str">
        <f>+K2646</f>
        <v>Bao gồm</v>
      </c>
      <c r="AV2646" s="8" t="str">
        <f>+L2646</f>
        <v>Bao gồm</v>
      </c>
      <c r="AW2646" s="2">
        <f>+M2646</f>
        <v>0</v>
      </c>
      <c r="AX2646" s="8">
        <f>F2646*AW2646</f>
        <v>0</v>
      </c>
      <c r="AY2646" s="8">
        <f>IF(AQ2646="CT",7%,5%)*AX2646</f>
        <v>0</v>
      </c>
      <c r="AZ2646" s="8">
        <f>AX2646*2%</f>
        <v>0</v>
      </c>
      <c r="BA2646" s="8">
        <f>IF(BB2646&gt;0,0,AX2646*5%)</f>
        <v>0</v>
      </c>
      <c r="BB2646" s="8">
        <f>(AX2646-BG2646)*35%</f>
        <v>0</v>
      </c>
      <c r="BC2646" s="8">
        <f>+AX2646+AY2646+AZ2646+BA2646+BB2646</f>
        <v>0</v>
      </c>
      <c r="BD2646" s="8">
        <f>AX2646-AT2646</f>
        <v>0</v>
      </c>
      <c r="BE2646" s="2"/>
      <c r="BH2646" s="2"/>
    </row>
    <row r="2647" spans="1:60" ht="17" hidden="1" outlineLevel="1" x14ac:dyDescent="0.2">
      <c r="B2647" s="82">
        <v>94</v>
      </c>
      <c r="C2647" s="144" t="s">
        <v>858</v>
      </c>
      <c r="D2647" s="144"/>
      <c r="E2647" s="82" t="s">
        <v>120</v>
      </c>
      <c r="F2647" s="143">
        <v>6.0699999999999997E-2</v>
      </c>
      <c r="G2647" s="142">
        <f>+[2]THKL!F2656</f>
        <v>6.0699999999999997E-2</v>
      </c>
      <c r="H2647" s="132"/>
      <c r="I2647" s="132"/>
      <c r="J2647" s="132"/>
      <c r="K2647" s="156" t="s">
        <v>89</v>
      </c>
      <c r="L2647" s="157">
        <f>'[3]BDG (XD)'!$AA$1272*100</f>
        <v>19971846.728971958</v>
      </c>
      <c r="M2647" s="157">
        <f>SUM(K2647:L2647)</f>
        <v>19971846.728971958</v>
      </c>
      <c r="N2647" s="83">
        <f>IF(V2647&lt;&gt;"VTC VHm",_xlfn.XLOOKUP(Z2647,$AC$4015:$AC$4035,$AD$4015:$AD$4035,0)*M2647,_xlfn.XLOOKUP(Z2647,$AC$4015:$AC$4035,$AD$4015:$AD$4035,0)*L2647)</f>
        <v>6990146.355140185</v>
      </c>
      <c r="O2647" s="83">
        <f>IF(V2647&lt;&gt;"VTC VHm",_xlfn.XLOOKUP(Z2647,$AC$4015:$AC$4035,$AE$4015:$AE$4035,0)*M2647,_xlfn.XLOOKUP(Z2647,$AC$4015:$AC$4035,$AE$4015:$AE$4035,0)*L2647)</f>
        <v>0</v>
      </c>
      <c r="P2647" s="83">
        <f>SUM(N2647:O2647)</f>
        <v>6990146.355140185</v>
      </c>
      <c r="Q2647" s="157">
        <f>M2647*G2647</f>
        <v>1212291.0964485977</v>
      </c>
      <c r="R2647" s="157">
        <f>G2647*P2647</f>
        <v>424301.88375700923</v>
      </c>
      <c r="S2647" s="83">
        <f>SUM(Q2647:R2647)</f>
        <v>1636592.9802056069</v>
      </c>
      <c r="T2647" s="156"/>
      <c r="U2647" s="132"/>
      <c r="V2647" s="132"/>
      <c r="W2647" s="132"/>
      <c r="X2647" s="44" t="s">
        <v>33</v>
      </c>
      <c r="Y2647" s="44"/>
      <c r="Z2647" s="44" t="s">
        <v>16</v>
      </c>
      <c r="AA2647" s="44" t="s">
        <v>80</v>
      </c>
      <c r="AB2647" s="2">
        <v>18568216.476768751</v>
      </c>
      <c r="AC2647" s="2">
        <v>1127090.7401398632</v>
      </c>
      <c r="AD2647" s="2">
        <f>+M2647</f>
        <v>19971846.728971958</v>
      </c>
      <c r="AE2647" s="2">
        <f>+AD2647*14%</f>
        <v>2796058.5420560744</v>
      </c>
      <c r="AF2647" s="155">
        <f>+AD2647*35%</f>
        <v>6990146.355140185</v>
      </c>
      <c r="AG2647" s="2">
        <f>+AD2647*F2647</f>
        <v>1212291.0964485977</v>
      </c>
      <c r="AH2647" s="2">
        <f>+AE2647*F2647</f>
        <v>169720.75350280371</v>
      </c>
      <c r="AI2647" s="2">
        <f>+AF2647*F2647</f>
        <v>424301.88375700923</v>
      </c>
      <c r="AJ2647" s="2">
        <f>SUM(AG2647:AI2647)</f>
        <v>1806313.7337084105</v>
      </c>
      <c r="AK2647" s="2">
        <f>+AD2647*G2647</f>
        <v>1212291.0964485977</v>
      </c>
      <c r="AL2647" s="2">
        <f>+AE2647*G2647</f>
        <v>169720.75350280371</v>
      </c>
      <c r="AM2647" s="2">
        <f>+AF2647*G2647</f>
        <v>424301.88375700923</v>
      </c>
      <c r="AN2647" s="155">
        <f>SUM(AK2647:AM2647)</f>
        <v>1806313.7337084105</v>
      </c>
      <c r="AQ2647" s="145" t="s">
        <v>525</v>
      </c>
      <c r="AU2647" s="8" t="str">
        <f>+K2647</f>
        <v>Bao gồm</v>
      </c>
      <c r="AV2647" s="8">
        <f>+AV2281</f>
        <v>36278130.841121487</v>
      </c>
      <c r="AW2647" s="2">
        <f>+AW2281</f>
        <v>36278130.841121487</v>
      </c>
      <c r="AX2647" s="8">
        <f>F2647*AW2647</f>
        <v>2202082.5420560744</v>
      </c>
      <c r="AY2647" s="8">
        <f>IF(AQ2647="CT",7%,5%)*AX2647</f>
        <v>154145.77794392523</v>
      </c>
      <c r="AZ2647" s="8">
        <f>AX2647*2%</f>
        <v>44041.650841121489</v>
      </c>
      <c r="BA2647" s="8">
        <f>IF(BB2647&gt;0,0,AX2647*5%)</f>
        <v>0</v>
      </c>
      <c r="BB2647" s="8">
        <f>(AX2647-BG2647)*35%</f>
        <v>770728.88971962593</v>
      </c>
      <c r="BC2647" s="8">
        <f>+AX2647+AY2647+AZ2647+BA2647+BB2647</f>
        <v>3170998.8605607469</v>
      </c>
      <c r="BD2647" s="8">
        <f>AX2647-AT2647</f>
        <v>2202082.5420560744</v>
      </c>
      <c r="BE2647" s="2"/>
      <c r="BH2647" s="2"/>
    </row>
    <row r="2648" spans="1:60" s="92" customFormat="1" ht="15.75" customHeight="1" collapsed="1" x14ac:dyDescent="0.2">
      <c r="B2648" s="163"/>
      <c r="C2648" s="164" t="s">
        <v>99</v>
      </c>
      <c r="D2648" s="164"/>
      <c r="E2648" s="163"/>
      <c r="F2648" s="162"/>
      <c r="G2648" s="149">
        <f>+[2]THKL!F2657</f>
        <v>0</v>
      </c>
      <c r="H2648" s="158"/>
      <c r="I2648" s="158"/>
      <c r="J2648" s="158"/>
      <c r="K2648" s="159"/>
      <c r="L2648" s="161"/>
      <c r="M2648" s="161">
        <f>SUM(K2648:L2648)</f>
        <v>0</v>
      </c>
      <c r="N2648" s="83">
        <f>IF(V2648&lt;&gt;"VTC VHm",_xlfn.XLOOKUP(Z2648,$AC$4015:$AC$4035,$AD$4015:$AD$4035,0)*M2648,_xlfn.XLOOKUP(Z2648,$AC$4015:$AC$4035,$AD$4015:$AD$4035,0)*L2648)</f>
        <v>0</v>
      </c>
      <c r="O2648" s="83">
        <f>IF(V2648&lt;&gt;"VTC VHm",_xlfn.XLOOKUP(Z2648,$AC$4015:$AC$4035,$AE$4015:$AE$4035,0)*M2648,_xlfn.XLOOKUP(Z2648,$AC$4015:$AC$4035,$AE$4015:$AE$4035,0)*L2648)</f>
        <v>0</v>
      </c>
      <c r="P2648" s="160">
        <f>SUM(N2648:O2648)</f>
        <v>0</v>
      </c>
      <c r="Q2648" s="161">
        <f>M2648*G2648</f>
        <v>0</v>
      </c>
      <c r="R2648" s="161">
        <f>G2648*P2648</f>
        <v>0</v>
      </c>
      <c r="S2648" s="160">
        <f>SUM(Q2648:R2648)</f>
        <v>0</v>
      </c>
      <c r="T2648" s="159"/>
      <c r="U2648" s="158"/>
      <c r="V2648" s="158"/>
      <c r="W2648" s="158"/>
      <c r="X2648" s="94" t="s">
        <v>33</v>
      </c>
      <c r="Y2648" s="94"/>
      <c r="Z2648" s="94"/>
      <c r="AA2648" s="44" t="s">
        <v>80</v>
      </c>
      <c r="AB2648" s="2"/>
      <c r="AC2648" s="2">
        <v>0</v>
      </c>
      <c r="AD2648" s="93">
        <f>+M2648</f>
        <v>0</v>
      </c>
      <c r="AE2648" s="93">
        <f>+AD2648*14%</f>
        <v>0</v>
      </c>
      <c r="AF2648" s="93">
        <f>+AD2648*35%</f>
        <v>0</v>
      </c>
      <c r="AG2648" s="93">
        <f>+AD2648*F2648</f>
        <v>0</v>
      </c>
      <c r="AH2648" s="93">
        <f>+AE2648*F2648</f>
        <v>0</v>
      </c>
      <c r="AI2648" s="93">
        <f>+AF2648*F2648</f>
        <v>0</v>
      </c>
      <c r="AJ2648" s="93">
        <f>SUM(AG2648:AI2648)</f>
        <v>0</v>
      </c>
      <c r="AK2648" s="93">
        <f>+AD2648*G2648</f>
        <v>0</v>
      </c>
      <c r="AL2648" s="93">
        <f>+AE2648*G2648</f>
        <v>0</v>
      </c>
      <c r="AM2648" s="93">
        <f>+AF2648*G2648</f>
        <v>0</v>
      </c>
      <c r="AN2648" s="93">
        <f>SUM(AK2648:AM2648)</f>
        <v>0</v>
      </c>
      <c r="AQ2648" s="145" t="s">
        <v>525</v>
      </c>
      <c r="AU2648" s="8">
        <f>+K2648</f>
        <v>0</v>
      </c>
      <c r="AV2648" s="8">
        <f>+L2648</f>
        <v>0</v>
      </c>
      <c r="AW2648" s="2">
        <f>+M2648</f>
        <v>0</v>
      </c>
      <c r="AX2648" s="8">
        <f>F2648*AW2648</f>
        <v>0</v>
      </c>
      <c r="AY2648" s="8">
        <f>IF(AQ2648="CT",7%,5%)*AX2648</f>
        <v>0</v>
      </c>
      <c r="AZ2648" s="8">
        <f>AX2648*2%</f>
        <v>0</v>
      </c>
      <c r="BA2648" s="8">
        <f>IF(BB2648&gt;0,0,AX2648*5%)</f>
        <v>0</v>
      </c>
      <c r="BB2648" s="8">
        <f>(AX2648-BG2648)*35%</f>
        <v>0</v>
      </c>
      <c r="BC2648" s="8">
        <f>+AX2648+AY2648+AZ2648+BA2648+BB2648</f>
        <v>0</v>
      </c>
      <c r="BD2648" s="8">
        <f>AX2648-AT2648</f>
        <v>0</v>
      </c>
      <c r="BE2648" s="2"/>
      <c r="BH2648" s="2"/>
    </row>
    <row r="2649" spans="1:60" ht="51" hidden="1" outlineLevel="1" x14ac:dyDescent="0.2">
      <c r="A2649" s="1" t="s">
        <v>82</v>
      </c>
      <c r="B2649" s="82">
        <v>95</v>
      </c>
      <c r="C2649" s="144" t="s">
        <v>673</v>
      </c>
      <c r="D2649" s="144"/>
      <c r="E2649" s="82" t="s">
        <v>85</v>
      </c>
      <c r="F2649" s="143">
        <v>67</v>
      </c>
      <c r="G2649" s="142">
        <f>+[2]THKL!F2658</f>
        <v>67</v>
      </c>
      <c r="H2649" s="132"/>
      <c r="I2649" s="132"/>
      <c r="J2649" s="132"/>
      <c r="K2649" s="156" t="str">
        <f>$K$202</f>
        <v>Bao gồm</v>
      </c>
      <c r="L2649" s="222">
        <v>952486</v>
      </c>
      <c r="M2649" s="157">
        <f>SUM(K2649:L2649)</f>
        <v>952486</v>
      </c>
      <c r="N2649" s="83">
        <f>IF(V2649&lt;&gt;"VTC VHm",_xlfn.XLOOKUP(Z2649,$AC$4015:$AC$4035,$AD$4015:$AD$4035,0)*M2649,_xlfn.XLOOKUP(Z2649,$AC$4015:$AC$4035,$AD$4015:$AD$4035,0)*L2649)</f>
        <v>0</v>
      </c>
      <c r="O2649" s="83">
        <f>IF(V2649&lt;&gt;"VTC VHm",_xlfn.XLOOKUP(Z2649,$AC$4015:$AC$4035,$AE$4015:$AE$4035,0)*M2649,_xlfn.XLOOKUP(Z2649,$AC$4015:$AC$4035,$AE$4015:$AE$4035,0)*L2649)</f>
        <v>0</v>
      </c>
      <c r="P2649" s="83">
        <f>SUM(N2649:O2649)</f>
        <v>0</v>
      </c>
      <c r="Q2649" s="157">
        <f>M2649*G2649</f>
        <v>63816562</v>
      </c>
      <c r="R2649" s="157">
        <f>G2649*P2649</f>
        <v>0</v>
      </c>
      <c r="S2649" s="83">
        <f>SUM(Q2649:R2649)</f>
        <v>63816562</v>
      </c>
      <c r="T2649" s="156" t="s">
        <v>457</v>
      </c>
      <c r="U2649" s="132"/>
      <c r="V2649" s="132"/>
      <c r="W2649" s="132"/>
      <c r="X2649" s="44" t="s">
        <v>33</v>
      </c>
      <c r="Y2649" s="44"/>
      <c r="Z2649" s="44" t="s">
        <v>1</v>
      </c>
      <c r="AA2649" s="44" t="s">
        <v>80</v>
      </c>
      <c r="AB2649" s="2">
        <v>698911.125</v>
      </c>
      <c r="AC2649" s="2">
        <v>46827045.375</v>
      </c>
      <c r="AD2649" s="2">
        <f>+M2649</f>
        <v>952486</v>
      </c>
      <c r="AE2649" s="2">
        <f>+AD2649*14%</f>
        <v>133348.04</v>
      </c>
      <c r="AF2649" s="155">
        <f>+AD2649*35%</f>
        <v>333370.09999999998</v>
      </c>
      <c r="AG2649" s="2">
        <f>+AD2649*F2649</f>
        <v>63816562</v>
      </c>
      <c r="AH2649" s="2">
        <f>+AE2649*F2649</f>
        <v>8934318.6799999997</v>
      </c>
      <c r="AI2649" s="2">
        <f>+AF2649*F2649</f>
        <v>22335796.699999999</v>
      </c>
      <c r="AJ2649" s="2">
        <f>SUM(AG2649:AI2649)</f>
        <v>95086677.38000001</v>
      </c>
      <c r="AK2649" s="2">
        <f>+AD2649*G2649</f>
        <v>63816562</v>
      </c>
      <c r="AL2649" s="2">
        <f>+AE2649*G2649</f>
        <v>8934318.6799999997</v>
      </c>
      <c r="AM2649" s="2">
        <f>+AF2649*G2649</f>
        <v>22335796.699999999</v>
      </c>
      <c r="AN2649" s="155">
        <f>SUM(AK2649:AM2649)</f>
        <v>95086677.38000001</v>
      </c>
      <c r="AQ2649" s="145" t="s">
        <v>525</v>
      </c>
      <c r="AU2649" s="8" t="str">
        <f>+K2649</f>
        <v>Bao gồm</v>
      </c>
      <c r="AV2649" s="8">
        <f>+L2649</f>
        <v>952486</v>
      </c>
      <c r="AW2649" s="2">
        <f>+M2649</f>
        <v>952486</v>
      </c>
      <c r="AX2649" s="8">
        <f>F2649*AW2649</f>
        <v>63816562</v>
      </c>
      <c r="AY2649" s="8">
        <f>IF(AQ2649="CT",7%,5%)*AX2649</f>
        <v>4467159.3400000008</v>
      </c>
      <c r="AZ2649" s="8">
        <f>AX2649*2%</f>
        <v>1276331.24</v>
      </c>
      <c r="BA2649" s="8">
        <f>IF(BB2649&gt;0,0,AX2649*5%)</f>
        <v>0</v>
      </c>
      <c r="BB2649" s="8">
        <f>(AX2649-BG2649)*35%</f>
        <v>22335796.699999999</v>
      </c>
      <c r="BC2649" s="8">
        <f>+AX2649+AY2649+AZ2649+BA2649+BB2649</f>
        <v>91895849.280000001</v>
      </c>
      <c r="BD2649" s="8">
        <f>AX2649-AT2649</f>
        <v>63816562</v>
      </c>
      <c r="BE2649" s="2"/>
      <c r="BH2649" s="2"/>
    </row>
    <row r="2650" spans="1:60" ht="34" hidden="1" outlineLevel="1" x14ac:dyDescent="0.2">
      <c r="B2650" s="82">
        <v>96</v>
      </c>
      <c r="C2650" s="144" t="s">
        <v>857</v>
      </c>
      <c r="D2650" s="144"/>
      <c r="E2650" s="82" t="s">
        <v>91</v>
      </c>
      <c r="F2650" s="143">
        <v>2.2499999999999999E-2</v>
      </c>
      <c r="G2650" s="142">
        <f>+[2]THKL!F2659</f>
        <v>2.2499999999999999E-2</v>
      </c>
      <c r="H2650" s="132"/>
      <c r="I2650" s="132"/>
      <c r="J2650" s="132"/>
      <c r="K2650" s="156">
        <f>$K$288</f>
        <v>118800000</v>
      </c>
      <c r="L2650" s="157">
        <f>$L$288</f>
        <v>25904000</v>
      </c>
      <c r="M2650" s="157">
        <f>SUM(K2650:L2650)</f>
        <v>144704000</v>
      </c>
      <c r="N2650" s="83">
        <f>IF(V2650&lt;&gt;"VTC VHm",_xlfn.XLOOKUP(Z2650,$AC$4015:$AC$4035,$AD$4015:$AD$4035,0)*M2650,_xlfn.XLOOKUP(Z2650,$AC$4015:$AC$4035,$AD$4015:$AD$4035,0)*L2650)</f>
        <v>0</v>
      </c>
      <c r="O2650" s="83">
        <f>IF(V2650&lt;&gt;"VTC VHm",_xlfn.XLOOKUP(Z2650,$AC$4015:$AC$4035,$AE$4015:$AE$4035,0)*M2650,_xlfn.XLOOKUP(Z2650,$AC$4015:$AC$4035,$AE$4015:$AE$4035,0)*L2650)</f>
        <v>43411200</v>
      </c>
      <c r="P2650" s="83">
        <f>SUM(N2650:O2650)</f>
        <v>43411200</v>
      </c>
      <c r="Q2650" s="157">
        <f>M2650*G2650</f>
        <v>3255840</v>
      </c>
      <c r="R2650" s="157">
        <f>G2650*P2650</f>
        <v>976752</v>
      </c>
      <c r="S2650" s="83">
        <f>SUM(Q2650:R2650)</f>
        <v>4232592</v>
      </c>
      <c r="T2650" s="156" t="s">
        <v>50</v>
      </c>
      <c r="U2650" s="132"/>
      <c r="V2650" s="132"/>
      <c r="W2650" s="132"/>
      <c r="X2650" s="44" t="s">
        <v>33</v>
      </c>
      <c r="Y2650" s="44"/>
      <c r="Z2650" s="44" t="s">
        <v>10</v>
      </c>
      <c r="AA2650" s="44" t="s">
        <v>80</v>
      </c>
      <c r="AB2650" s="2">
        <v>119080719.38970159</v>
      </c>
      <c r="AC2650" s="2">
        <v>2679316.1862682858</v>
      </c>
      <c r="AD2650" s="2">
        <f>+M2650</f>
        <v>144704000</v>
      </c>
      <c r="AE2650" s="2">
        <f>+AD2650*14%</f>
        <v>20258560.000000004</v>
      </c>
      <c r="AF2650" s="155">
        <f>+AD2650*35%</f>
        <v>50646400</v>
      </c>
      <c r="AG2650" s="2">
        <f>+AD2650*F2650</f>
        <v>3255840</v>
      </c>
      <c r="AH2650" s="2">
        <f>+AE2650*F2650</f>
        <v>455817.60000000009</v>
      </c>
      <c r="AI2650" s="2">
        <f>+AF2650*F2650</f>
        <v>1139544</v>
      </c>
      <c r="AJ2650" s="2">
        <f>SUM(AG2650:AI2650)</f>
        <v>4851201.5999999996</v>
      </c>
      <c r="AK2650" s="2">
        <f>+AD2650*G2650</f>
        <v>3255840</v>
      </c>
      <c r="AL2650" s="2">
        <f>+AE2650*G2650</f>
        <v>455817.60000000009</v>
      </c>
      <c r="AM2650" s="2">
        <f>+AF2650*G2650</f>
        <v>1139544</v>
      </c>
      <c r="AN2650" s="155">
        <f>SUM(AK2650:AM2650)</f>
        <v>4851201.5999999996</v>
      </c>
      <c r="AQ2650" s="145" t="s">
        <v>525</v>
      </c>
      <c r="AU2650" s="8">
        <f>+K2650</f>
        <v>118800000</v>
      </c>
      <c r="AV2650" s="8">
        <f>+L2650</f>
        <v>25904000</v>
      </c>
      <c r="AW2650" s="2">
        <f>+M2650</f>
        <v>144704000</v>
      </c>
      <c r="AX2650" s="8">
        <f>F2650*AW2650</f>
        <v>3255840</v>
      </c>
      <c r="AY2650" s="8">
        <f>IF(AQ2650="CT",7%,5%)*AX2650</f>
        <v>227908.80000000002</v>
      </c>
      <c r="AZ2650" s="8">
        <f>AX2650*2%</f>
        <v>65116.800000000003</v>
      </c>
      <c r="BA2650" s="8">
        <f>IF(BB2650&gt;0,0,AX2650*5%)</f>
        <v>0</v>
      </c>
      <c r="BB2650" s="8">
        <f>(AX2650-BG2650)*35%</f>
        <v>1139544</v>
      </c>
      <c r="BC2650" s="8">
        <f>+AX2650+AY2650+AZ2650+BA2650+BB2650</f>
        <v>4688409.5999999996</v>
      </c>
      <c r="BD2650" s="8">
        <f>AX2650-AT2650</f>
        <v>3255840</v>
      </c>
      <c r="BE2650" s="2"/>
      <c r="BH2650" s="2"/>
    </row>
    <row r="2651" spans="1:60" ht="34" hidden="1" outlineLevel="1" x14ac:dyDescent="0.2">
      <c r="B2651" s="82">
        <v>97</v>
      </c>
      <c r="C2651" s="144" t="s">
        <v>856</v>
      </c>
      <c r="D2651" s="144"/>
      <c r="E2651" s="82" t="s">
        <v>52</v>
      </c>
      <c r="F2651" s="143">
        <v>1.6120000000000001</v>
      </c>
      <c r="G2651" s="142">
        <f>+[2]THKL!F2660</f>
        <v>1.6120000000000001</v>
      </c>
      <c r="H2651" s="132"/>
      <c r="I2651" s="132"/>
      <c r="J2651" s="132"/>
      <c r="K2651" s="156" t="s">
        <v>89</v>
      </c>
      <c r="L2651" s="157" t="s">
        <v>89</v>
      </c>
      <c r="M2651" s="157">
        <f>SUM(K2651:L2651)</f>
        <v>0</v>
      </c>
      <c r="N2651" s="83">
        <f>IF(V2651&lt;&gt;"VTC VHm",_xlfn.XLOOKUP(Z2651,$AC$4015:$AC$4035,$AD$4015:$AD$4035,0)*M2651,_xlfn.XLOOKUP(Z2651,$AC$4015:$AC$4035,$AD$4015:$AD$4035,0)*L2651)</f>
        <v>0</v>
      </c>
      <c r="O2651" s="83">
        <f>IF(V2651&lt;&gt;"VTC VHm",_xlfn.XLOOKUP(Z2651,$AC$4015:$AC$4035,$AE$4015:$AE$4035,0)*M2651,_xlfn.XLOOKUP(Z2651,$AC$4015:$AC$4035,$AE$4015:$AE$4035,0)*L2651)</f>
        <v>0</v>
      </c>
      <c r="P2651" s="83">
        <f>SUM(N2651:O2651)</f>
        <v>0</v>
      </c>
      <c r="Q2651" s="157">
        <f>M2651*G2651</f>
        <v>0</v>
      </c>
      <c r="R2651" s="157">
        <f>G2651*P2651</f>
        <v>0</v>
      </c>
      <c r="S2651" s="83">
        <f>SUM(Q2651:R2651)</f>
        <v>0</v>
      </c>
      <c r="T2651" s="156"/>
      <c r="U2651" s="132"/>
      <c r="V2651" s="132"/>
      <c r="W2651" s="132"/>
      <c r="X2651" s="44" t="s">
        <v>33</v>
      </c>
      <c r="Y2651" s="44"/>
      <c r="Z2651" s="44" t="s">
        <v>10</v>
      </c>
      <c r="AA2651" s="44" t="s">
        <v>80</v>
      </c>
      <c r="AB2651" s="2">
        <v>229452.15517248271</v>
      </c>
      <c r="AC2651" s="2">
        <v>369876.87413804216</v>
      </c>
      <c r="AD2651" s="2">
        <f>+M2651</f>
        <v>0</v>
      </c>
      <c r="AE2651" s="2">
        <f>+AD2651*14%</f>
        <v>0</v>
      </c>
      <c r="AF2651" s="155">
        <f>+AD2651*35%</f>
        <v>0</v>
      </c>
      <c r="AG2651" s="2">
        <f>+AD2651*F2651</f>
        <v>0</v>
      </c>
      <c r="AH2651" s="2">
        <f>+AE2651*F2651</f>
        <v>0</v>
      </c>
      <c r="AI2651" s="2">
        <f>+AF2651*F2651</f>
        <v>0</v>
      </c>
      <c r="AJ2651" s="2">
        <f>SUM(AG2651:AI2651)</f>
        <v>0</v>
      </c>
      <c r="AK2651" s="2">
        <f>+AD2651*G2651</f>
        <v>0</v>
      </c>
      <c r="AL2651" s="2">
        <f>+AE2651*G2651</f>
        <v>0</v>
      </c>
      <c r="AM2651" s="2">
        <f>+AF2651*G2651</f>
        <v>0</v>
      </c>
      <c r="AN2651" s="155">
        <f>SUM(AK2651:AM2651)</f>
        <v>0</v>
      </c>
      <c r="AQ2651" s="145" t="s">
        <v>525</v>
      </c>
      <c r="AU2651" s="8" t="str">
        <f>+K2651</f>
        <v>Bao gồm</v>
      </c>
      <c r="AV2651" s="8" t="str">
        <f>+L2651</f>
        <v>Bao gồm</v>
      </c>
      <c r="AW2651" s="2">
        <f>+M2651</f>
        <v>0</v>
      </c>
      <c r="AX2651" s="8">
        <f>F2651*AW2651</f>
        <v>0</v>
      </c>
      <c r="AY2651" s="8">
        <f>IF(AQ2651="CT",7%,5%)*AX2651</f>
        <v>0</v>
      </c>
      <c r="AZ2651" s="8">
        <f>AX2651*2%</f>
        <v>0</v>
      </c>
      <c r="BA2651" s="8">
        <f>IF(BB2651&gt;0,0,AX2651*5%)</f>
        <v>0</v>
      </c>
      <c r="BB2651" s="8">
        <f>(AX2651-BG2651)*35%</f>
        <v>0</v>
      </c>
      <c r="BC2651" s="8">
        <f>+AX2651+AY2651+AZ2651+BA2651+BB2651</f>
        <v>0</v>
      </c>
      <c r="BD2651" s="8">
        <f>AX2651-AT2651</f>
        <v>0</v>
      </c>
      <c r="BE2651" s="2"/>
      <c r="BH2651" s="2"/>
    </row>
    <row r="2652" spans="1:60" s="92" customFormat="1" ht="17" collapsed="1" x14ac:dyDescent="0.2">
      <c r="B2652" s="163"/>
      <c r="C2652" s="164" t="s">
        <v>672</v>
      </c>
      <c r="D2652" s="164"/>
      <c r="E2652" s="163"/>
      <c r="F2652" s="162"/>
      <c r="G2652" s="149">
        <f>+[2]THKL!F2661</f>
        <v>0</v>
      </c>
      <c r="H2652" s="158"/>
      <c r="I2652" s="158"/>
      <c r="J2652" s="158"/>
      <c r="K2652" s="159"/>
      <c r="L2652" s="161"/>
      <c r="M2652" s="161">
        <f>SUM(K2652:L2652)</f>
        <v>0</v>
      </c>
      <c r="N2652" s="83">
        <f>IF(V2652&lt;&gt;"VTC VHm",_xlfn.XLOOKUP(Z2652,$AC$4015:$AC$4035,$AD$4015:$AD$4035,0)*M2652,_xlfn.XLOOKUP(Z2652,$AC$4015:$AC$4035,$AD$4015:$AD$4035,0)*L2652)</f>
        <v>0</v>
      </c>
      <c r="O2652" s="83">
        <f>IF(V2652&lt;&gt;"VTC VHm",_xlfn.XLOOKUP(Z2652,$AC$4015:$AC$4035,$AE$4015:$AE$4035,0)*M2652,_xlfn.XLOOKUP(Z2652,$AC$4015:$AC$4035,$AE$4015:$AE$4035,0)*L2652)</f>
        <v>0</v>
      </c>
      <c r="P2652" s="160">
        <f>SUM(N2652:O2652)</f>
        <v>0</v>
      </c>
      <c r="Q2652" s="161">
        <f>M2652*G2652</f>
        <v>0</v>
      </c>
      <c r="R2652" s="161">
        <f>G2652*P2652</f>
        <v>0</v>
      </c>
      <c r="S2652" s="160">
        <f>SUM(Q2652:R2652)</f>
        <v>0</v>
      </c>
      <c r="T2652" s="159"/>
      <c r="U2652" s="158"/>
      <c r="V2652" s="158"/>
      <c r="W2652" s="158"/>
      <c r="X2652" s="94" t="s">
        <v>33</v>
      </c>
      <c r="Y2652" s="94"/>
      <c r="Z2652" s="94" t="s">
        <v>16</v>
      </c>
      <c r="AA2652" s="44" t="s">
        <v>80</v>
      </c>
      <c r="AB2652" s="2"/>
      <c r="AC2652" s="2">
        <v>0</v>
      </c>
      <c r="AD2652" s="93">
        <f>+M2652</f>
        <v>0</v>
      </c>
      <c r="AE2652" s="93">
        <f>+AD2652*14%</f>
        <v>0</v>
      </c>
      <c r="AF2652" s="93">
        <f>+AD2652*35%</f>
        <v>0</v>
      </c>
      <c r="AG2652" s="93">
        <f>+AD2652*F2652</f>
        <v>0</v>
      </c>
      <c r="AH2652" s="93">
        <f>+AE2652*F2652</f>
        <v>0</v>
      </c>
      <c r="AI2652" s="93">
        <f>+AF2652*F2652</f>
        <v>0</v>
      </c>
      <c r="AJ2652" s="93">
        <f>SUM(AG2652:AI2652)</f>
        <v>0</v>
      </c>
      <c r="AK2652" s="93">
        <f>+AD2652*G2652</f>
        <v>0</v>
      </c>
      <c r="AL2652" s="93">
        <f>+AE2652*G2652</f>
        <v>0</v>
      </c>
      <c r="AM2652" s="93">
        <f>+AF2652*G2652</f>
        <v>0</v>
      </c>
      <c r="AN2652" s="93">
        <f>SUM(AK2652:AM2652)</f>
        <v>0</v>
      </c>
      <c r="AQ2652" s="145" t="s">
        <v>525</v>
      </c>
      <c r="AU2652" s="8">
        <f>+K2652</f>
        <v>0</v>
      </c>
      <c r="AV2652" s="8">
        <f>+L2652</f>
        <v>0</v>
      </c>
      <c r="AW2652" s="2">
        <f>+M2652</f>
        <v>0</v>
      </c>
      <c r="AX2652" s="8">
        <f>F2652*AW2652</f>
        <v>0</v>
      </c>
      <c r="AY2652" s="8">
        <f>IF(AQ2652="CT",7%,5%)*AX2652</f>
        <v>0</v>
      </c>
      <c r="AZ2652" s="8">
        <f>AX2652*2%</f>
        <v>0</v>
      </c>
      <c r="BA2652" s="8">
        <f>IF(BB2652&gt;0,0,AX2652*5%)</f>
        <v>0</v>
      </c>
      <c r="BB2652" s="8">
        <f>(AX2652-BG2652)*35%</f>
        <v>0</v>
      </c>
      <c r="BC2652" s="8">
        <f>+AX2652+AY2652+AZ2652+BA2652+BB2652</f>
        <v>0</v>
      </c>
      <c r="BD2652" s="8">
        <f>AX2652-AT2652</f>
        <v>0</v>
      </c>
      <c r="BE2652" s="2"/>
      <c r="BH2652" s="2"/>
    </row>
    <row r="2653" spans="1:60" ht="17" hidden="1" outlineLevel="1" x14ac:dyDescent="0.2">
      <c r="B2653" s="82">
        <v>98</v>
      </c>
      <c r="C2653" s="144" t="s">
        <v>671</v>
      </c>
      <c r="D2653" s="144"/>
      <c r="E2653" s="82" t="s">
        <v>120</v>
      </c>
      <c r="F2653" s="143">
        <v>23.878</v>
      </c>
      <c r="G2653" s="142">
        <f>+[2]THKL!F2662</f>
        <v>23.878</v>
      </c>
      <c r="H2653" s="132"/>
      <c r="I2653" s="132"/>
      <c r="J2653" s="132"/>
      <c r="K2653" s="238" t="s">
        <v>668</v>
      </c>
      <c r="L2653" s="237"/>
      <c r="M2653" s="157">
        <f>SUM(K2653:L2653)</f>
        <v>0</v>
      </c>
      <c r="N2653" s="83">
        <f>IF(V2653&lt;&gt;"VTC VHm",_xlfn.XLOOKUP(Z2653,$AC$4015:$AC$4035,$AD$4015:$AD$4035,0)*M2653,_xlfn.XLOOKUP(Z2653,$AC$4015:$AC$4035,$AD$4015:$AD$4035,0)*L2653)</f>
        <v>0</v>
      </c>
      <c r="O2653" s="83">
        <f>IF(V2653&lt;&gt;"VTC VHm",_xlfn.XLOOKUP(Z2653,$AC$4015:$AC$4035,$AE$4015:$AE$4035,0)*M2653,_xlfn.XLOOKUP(Z2653,$AC$4015:$AC$4035,$AE$4015:$AE$4035,0)*L2653)</f>
        <v>0</v>
      </c>
      <c r="P2653" s="83">
        <f>SUM(N2653:O2653)</f>
        <v>0</v>
      </c>
      <c r="Q2653" s="157">
        <f>M2653*G2653</f>
        <v>0</v>
      </c>
      <c r="R2653" s="157">
        <f>G2653*P2653</f>
        <v>0</v>
      </c>
      <c r="S2653" s="83">
        <f>SUM(Q2653:R2653)</f>
        <v>0</v>
      </c>
      <c r="T2653" s="156"/>
      <c r="U2653" s="132"/>
      <c r="V2653" s="132"/>
      <c r="W2653" s="132"/>
      <c r="X2653" s="44" t="s">
        <v>33</v>
      </c>
      <c r="Y2653" s="44"/>
      <c r="Z2653" s="44" t="s">
        <v>16</v>
      </c>
      <c r="AA2653" s="44" t="s">
        <v>80</v>
      </c>
      <c r="AB2653" s="2">
        <v>2947989.0717402673</v>
      </c>
      <c r="AC2653" s="2">
        <v>70392083.055014104</v>
      </c>
      <c r="AD2653" s="2">
        <f>+M2653</f>
        <v>0</v>
      </c>
      <c r="AE2653" s="2">
        <f>+AD2653*14%</f>
        <v>0</v>
      </c>
      <c r="AF2653" s="155">
        <f>+AD2653*35%</f>
        <v>0</v>
      </c>
      <c r="AG2653" s="2">
        <f>+AD2653*F2653</f>
        <v>0</v>
      </c>
      <c r="AH2653" s="2">
        <f>+AE2653*F2653</f>
        <v>0</v>
      </c>
      <c r="AI2653" s="2">
        <f>+AF2653*F2653</f>
        <v>0</v>
      </c>
      <c r="AJ2653" s="2">
        <f>SUM(AG2653:AI2653)</f>
        <v>0</v>
      </c>
      <c r="AK2653" s="2">
        <f>+AD2653*G2653</f>
        <v>0</v>
      </c>
      <c r="AL2653" s="2">
        <f>+AE2653*G2653</f>
        <v>0</v>
      </c>
      <c r="AM2653" s="2">
        <f>+AF2653*G2653</f>
        <v>0</v>
      </c>
      <c r="AN2653" s="155">
        <f>SUM(AK2653:AM2653)</f>
        <v>0</v>
      </c>
      <c r="AQ2653" s="145" t="s">
        <v>525</v>
      </c>
      <c r="AU2653" s="8" t="str">
        <f>+K2653</f>
        <v>- Lấy theo đúng ĐM Nhà nước.
- Tính trong chi phí chung của dự án: Cẩu tháp, thuê cẩu Kato, vận thăng…</v>
      </c>
      <c r="AV2653" s="8">
        <f>+L2653</f>
        <v>0</v>
      </c>
      <c r="AW2653" s="2">
        <f>+M2653</f>
        <v>0</v>
      </c>
      <c r="AX2653" s="8">
        <f>F2653*AW2653</f>
        <v>0</v>
      </c>
      <c r="AY2653" s="8">
        <f>IF(AQ2653="CT",7%,5%)*AX2653</f>
        <v>0</v>
      </c>
      <c r="AZ2653" s="8">
        <f>AX2653*2%</f>
        <v>0</v>
      </c>
      <c r="BA2653" s="8">
        <f>IF(BB2653&gt;0,0,AX2653*5%)</f>
        <v>0</v>
      </c>
      <c r="BB2653" s="8">
        <f>(AX2653-BG2653)*35%</f>
        <v>0</v>
      </c>
      <c r="BC2653" s="8">
        <f>+AX2653+AY2653+AZ2653+BA2653+BB2653</f>
        <v>0</v>
      </c>
      <c r="BD2653" s="8">
        <f>AX2653-AT2653</f>
        <v>0</v>
      </c>
      <c r="BE2653" s="2"/>
      <c r="BH2653" s="2"/>
    </row>
    <row r="2654" spans="1:60" ht="17" hidden="1" outlineLevel="1" x14ac:dyDescent="0.2">
      <c r="B2654" s="82">
        <v>99</v>
      </c>
      <c r="C2654" s="144" t="s">
        <v>670</v>
      </c>
      <c r="D2654" s="144"/>
      <c r="E2654" s="82" t="s">
        <v>120</v>
      </c>
      <c r="F2654" s="143">
        <v>8.8467000000000002</v>
      </c>
      <c r="G2654" s="142">
        <f>+[2]THKL!F2663</f>
        <v>8.8467000000000002</v>
      </c>
      <c r="H2654" s="132"/>
      <c r="I2654" s="132"/>
      <c r="J2654" s="132"/>
      <c r="K2654" s="238" t="s">
        <v>668</v>
      </c>
      <c r="L2654" s="237"/>
      <c r="M2654" s="157">
        <f>SUM(K2654:L2654)</f>
        <v>0</v>
      </c>
      <c r="N2654" s="83">
        <f>IF(V2654&lt;&gt;"VTC VHm",_xlfn.XLOOKUP(Z2654,$AC$4015:$AC$4035,$AD$4015:$AD$4035,0)*M2654,_xlfn.XLOOKUP(Z2654,$AC$4015:$AC$4035,$AD$4015:$AD$4035,0)*L2654)</f>
        <v>0</v>
      </c>
      <c r="O2654" s="83">
        <f>IF(V2654&lt;&gt;"VTC VHm",_xlfn.XLOOKUP(Z2654,$AC$4015:$AC$4035,$AE$4015:$AE$4035,0)*M2654,_xlfn.XLOOKUP(Z2654,$AC$4015:$AC$4035,$AE$4015:$AE$4035,0)*L2654)</f>
        <v>0</v>
      </c>
      <c r="P2654" s="83">
        <f>SUM(N2654:O2654)</f>
        <v>0</v>
      </c>
      <c r="Q2654" s="157">
        <f>M2654*G2654</f>
        <v>0</v>
      </c>
      <c r="R2654" s="157">
        <f>G2654*P2654</f>
        <v>0</v>
      </c>
      <c r="S2654" s="83">
        <f>SUM(Q2654:R2654)</f>
        <v>0</v>
      </c>
      <c r="T2654" s="156"/>
      <c r="U2654" s="132"/>
      <c r="V2654" s="132"/>
      <c r="W2654" s="132"/>
      <c r="X2654" s="44" t="s">
        <v>33</v>
      </c>
      <c r="Y2654" s="44"/>
      <c r="Z2654" s="44" t="s">
        <v>16</v>
      </c>
      <c r="AA2654" s="44" t="s">
        <v>80</v>
      </c>
      <c r="AB2654" s="2">
        <v>1692594.7519304999</v>
      </c>
      <c r="AC2654" s="2">
        <v>14973877.991903555</v>
      </c>
      <c r="AD2654" s="2">
        <f>+M2654</f>
        <v>0</v>
      </c>
      <c r="AE2654" s="2">
        <f>+AD2654*14%</f>
        <v>0</v>
      </c>
      <c r="AF2654" s="155">
        <f>+AD2654*35%</f>
        <v>0</v>
      </c>
      <c r="AG2654" s="2">
        <f>+AD2654*F2654</f>
        <v>0</v>
      </c>
      <c r="AH2654" s="2">
        <f>+AE2654*F2654</f>
        <v>0</v>
      </c>
      <c r="AI2654" s="2">
        <f>+AF2654*F2654</f>
        <v>0</v>
      </c>
      <c r="AJ2654" s="2">
        <f>SUM(AG2654:AI2654)</f>
        <v>0</v>
      </c>
      <c r="AK2654" s="2">
        <f>+AD2654*G2654</f>
        <v>0</v>
      </c>
      <c r="AL2654" s="2">
        <f>+AE2654*G2654</f>
        <v>0</v>
      </c>
      <c r="AM2654" s="2">
        <f>+AF2654*G2654</f>
        <v>0</v>
      </c>
      <c r="AN2654" s="155">
        <f>SUM(AK2654:AM2654)</f>
        <v>0</v>
      </c>
      <c r="AQ2654" s="145" t="s">
        <v>525</v>
      </c>
      <c r="AU2654" s="8" t="str">
        <f>+K2654</f>
        <v>- Lấy theo đúng ĐM Nhà nước.
- Tính trong chi phí chung của dự án: Cẩu tháp, thuê cẩu Kato, vận thăng…</v>
      </c>
      <c r="AV2654" s="8">
        <f>+L2654</f>
        <v>0</v>
      </c>
      <c r="AW2654" s="2">
        <f>+M2654</f>
        <v>0</v>
      </c>
      <c r="AX2654" s="8">
        <f>F2654*AW2654</f>
        <v>0</v>
      </c>
      <c r="AY2654" s="8">
        <f>IF(AQ2654="CT",7%,5%)*AX2654</f>
        <v>0</v>
      </c>
      <c r="AZ2654" s="8">
        <f>AX2654*2%</f>
        <v>0</v>
      </c>
      <c r="BA2654" s="8">
        <f>IF(BB2654&gt;0,0,AX2654*5%)</f>
        <v>0</v>
      </c>
      <c r="BB2654" s="8">
        <f>(AX2654-BG2654)*35%</f>
        <v>0</v>
      </c>
      <c r="BC2654" s="8">
        <f>+AX2654+AY2654+AZ2654+BA2654+BB2654</f>
        <v>0</v>
      </c>
      <c r="BD2654" s="8">
        <f>AX2654-AT2654</f>
        <v>0</v>
      </c>
      <c r="BE2654" s="2"/>
      <c r="BH2654" s="2"/>
    </row>
    <row r="2655" spans="1:60" ht="34" hidden="1" outlineLevel="1" x14ac:dyDescent="0.2">
      <c r="B2655" s="82">
        <v>100</v>
      </c>
      <c r="C2655" s="144" t="s">
        <v>669</v>
      </c>
      <c r="D2655" s="144"/>
      <c r="E2655" s="82" t="s">
        <v>120</v>
      </c>
      <c r="F2655" s="143">
        <v>8.8467000000000002</v>
      </c>
      <c r="G2655" s="142">
        <f>+[2]THKL!F2664</f>
        <v>8.8467000000000002</v>
      </c>
      <c r="H2655" s="132"/>
      <c r="I2655" s="132"/>
      <c r="J2655" s="132"/>
      <c r="K2655" s="238" t="s">
        <v>668</v>
      </c>
      <c r="L2655" s="237"/>
      <c r="M2655" s="157">
        <f>SUM(K2655:L2655)</f>
        <v>0</v>
      </c>
      <c r="N2655" s="83">
        <f>IF(V2655&lt;&gt;"VTC VHm",_xlfn.XLOOKUP(Z2655,$AC$4015:$AC$4035,$AD$4015:$AD$4035,0)*M2655,_xlfn.XLOOKUP(Z2655,$AC$4015:$AC$4035,$AD$4015:$AD$4035,0)*L2655)</f>
        <v>0</v>
      </c>
      <c r="O2655" s="83">
        <f>IF(V2655&lt;&gt;"VTC VHm",_xlfn.XLOOKUP(Z2655,$AC$4015:$AC$4035,$AE$4015:$AE$4035,0)*M2655,_xlfn.XLOOKUP(Z2655,$AC$4015:$AC$4035,$AE$4015:$AE$4035,0)*L2655)</f>
        <v>0</v>
      </c>
      <c r="P2655" s="83">
        <f>SUM(N2655:O2655)</f>
        <v>0</v>
      </c>
      <c r="Q2655" s="157">
        <f>M2655*G2655</f>
        <v>0</v>
      </c>
      <c r="R2655" s="157">
        <f>G2655*P2655</f>
        <v>0</v>
      </c>
      <c r="S2655" s="83">
        <f>SUM(Q2655:R2655)</f>
        <v>0</v>
      </c>
      <c r="T2655" s="156"/>
      <c r="U2655" s="132"/>
      <c r="V2655" s="132"/>
      <c r="W2655" s="132"/>
      <c r="X2655" s="44" t="s">
        <v>33</v>
      </c>
      <c r="Y2655" s="44"/>
      <c r="Z2655" s="44" t="s">
        <v>16</v>
      </c>
      <c r="AA2655" s="44" t="s">
        <v>80</v>
      </c>
      <c r="AB2655" s="2">
        <v>392947.20066689997</v>
      </c>
      <c r="AC2655" s="2">
        <v>3476286.0001398642</v>
      </c>
      <c r="AD2655" s="2">
        <f>+M2655</f>
        <v>0</v>
      </c>
      <c r="AE2655" s="2">
        <f>+AD2655*14%</f>
        <v>0</v>
      </c>
      <c r="AF2655" s="155">
        <f>+AD2655*35%</f>
        <v>0</v>
      </c>
      <c r="AG2655" s="2">
        <f>+AD2655*F2655</f>
        <v>0</v>
      </c>
      <c r="AH2655" s="2">
        <f>+AE2655*F2655</f>
        <v>0</v>
      </c>
      <c r="AI2655" s="2">
        <f>+AF2655*F2655</f>
        <v>0</v>
      </c>
      <c r="AJ2655" s="2">
        <f>SUM(AG2655:AI2655)</f>
        <v>0</v>
      </c>
      <c r="AK2655" s="2">
        <f>+AD2655*G2655</f>
        <v>0</v>
      </c>
      <c r="AL2655" s="2">
        <f>+AE2655*G2655</f>
        <v>0</v>
      </c>
      <c r="AM2655" s="2">
        <f>+AF2655*G2655</f>
        <v>0</v>
      </c>
      <c r="AN2655" s="155">
        <f>SUM(AK2655:AM2655)</f>
        <v>0</v>
      </c>
      <c r="AQ2655" s="145" t="s">
        <v>525</v>
      </c>
      <c r="AU2655" s="8" t="str">
        <f>+K2655</f>
        <v>- Lấy theo đúng ĐM Nhà nước.
- Tính trong chi phí chung của dự án: Cẩu tháp, thuê cẩu Kato, vận thăng…</v>
      </c>
      <c r="AV2655" s="8">
        <f>+L2655</f>
        <v>0</v>
      </c>
      <c r="AW2655" s="2">
        <f>+M2655</f>
        <v>0</v>
      </c>
      <c r="AX2655" s="8">
        <f>F2655*AW2655</f>
        <v>0</v>
      </c>
      <c r="AY2655" s="8">
        <f>IF(AQ2655="CT",7%,5%)*AX2655</f>
        <v>0</v>
      </c>
      <c r="AZ2655" s="8">
        <f>AX2655*2%</f>
        <v>0</v>
      </c>
      <c r="BA2655" s="8">
        <f>IF(BB2655&gt;0,0,AX2655*5%)</f>
        <v>0</v>
      </c>
      <c r="BB2655" s="8">
        <f>(AX2655-BG2655)*35%</f>
        <v>0</v>
      </c>
      <c r="BC2655" s="8">
        <f>+AX2655+AY2655+AZ2655+BA2655+BB2655</f>
        <v>0</v>
      </c>
      <c r="BD2655" s="8">
        <f>AX2655-AT2655</f>
        <v>0</v>
      </c>
      <c r="BE2655" s="2"/>
      <c r="BH2655" s="2"/>
    </row>
    <row r="2656" spans="1:60" s="92" customFormat="1" ht="17" collapsed="1" x14ac:dyDescent="0.2">
      <c r="B2656" s="163"/>
      <c r="C2656" s="164" t="s">
        <v>855</v>
      </c>
      <c r="D2656" s="164"/>
      <c r="E2656" s="163"/>
      <c r="F2656" s="162"/>
      <c r="G2656" s="149">
        <f>+[2]THKL!F2665</f>
        <v>0</v>
      </c>
      <c r="H2656" s="158"/>
      <c r="I2656" s="158"/>
      <c r="J2656" s="158"/>
      <c r="K2656" s="159"/>
      <c r="L2656" s="161"/>
      <c r="M2656" s="161">
        <f>SUM(K2656:L2656)</f>
        <v>0</v>
      </c>
      <c r="N2656" s="83">
        <f>IF(V2656&lt;&gt;"VTC VHm",_xlfn.XLOOKUP(Z2656,$AC$4015:$AC$4035,$AD$4015:$AD$4035,0)*M2656,_xlfn.XLOOKUP(Z2656,$AC$4015:$AC$4035,$AD$4015:$AD$4035,0)*L2656)</f>
        <v>0</v>
      </c>
      <c r="O2656" s="83">
        <f>IF(V2656&lt;&gt;"VTC VHm",_xlfn.XLOOKUP(Z2656,$AC$4015:$AC$4035,$AE$4015:$AE$4035,0)*M2656,_xlfn.XLOOKUP(Z2656,$AC$4015:$AC$4035,$AE$4015:$AE$4035,0)*L2656)</f>
        <v>0</v>
      </c>
      <c r="P2656" s="160">
        <f>SUM(N2656:O2656)</f>
        <v>0</v>
      </c>
      <c r="Q2656" s="161">
        <f>M2656*G2656</f>
        <v>0</v>
      </c>
      <c r="R2656" s="161">
        <f>G2656*P2656</f>
        <v>0</v>
      </c>
      <c r="S2656" s="160">
        <f>SUM(Q2656:R2656)</f>
        <v>0</v>
      </c>
      <c r="T2656" s="159"/>
      <c r="U2656" s="158"/>
      <c r="V2656" s="158"/>
      <c r="W2656" s="158"/>
      <c r="X2656" s="94" t="s">
        <v>33</v>
      </c>
      <c r="Y2656" s="94"/>
      <c r="Z2656" s="94" t="s">
        <v>16</v>
      </c>
      <c r="AA2656" s="44" t="s">
        <v>80</v>
      </c>
      <c r="AB2656" s="2"/>
      <c r="AC2656" s="2">
        <v>0</v>
      </c>
      <c r="AD2656" s="93">
        <f>+M2656</f>
        <v>0</v>
      </c>
      <c r="AE2656" s="93">
        <f>+AD2656*14%</f>
        <v>0</v>
      </c>
      <c r="AF2656" s="93">
        <f>+AD2656*35%</f>
        <v>0</v>
      </c>
      <c r="AG2656" s="93">
        <f>+AD2656*F2656</f>
        <v>0</v>
      </c>
      <c r="AH2656" s="93">
        <f>+AE2656*F2656</f>
        <v>0</v>
      </c>
      <c r="AI2656" s="93">
        <f>+AF2656*F2656</f>
        <v>0</v>
      </c>
      <c r="AJ2656" s="93">
        <f>SUM(AG2656:AI2656)</f>
        <v>0</v>
      </c>
      <c r="AK2656" s="93">
        <f>+AD2656*G2656</f>
        <v>0</v>
      </c>
      <c r="AL2656" s="93">
        <f>+AE2656*G2656</f>
        <v>0</v>
      </c>
      <c r="AM2656" s="93">
        <f>+AF2656*G2656</f>
        <v>0</v>
      </c>
      <c r="AN2656" s="93">
        <f>SUM(AK2656:AM2656)</f>
        <v>0</v>
      </c>
      <c r="AQ2656" s="145" t="s">
        <v>525</v>
      </c>
      <c r="AU2656" s="8">
        <f>+K2656</f>
        <v>0</v>
      </c>
      <c r="AV2656" s="8">
        <f>+L2656</f>
        <v>0</v>
      </c>
      <c r="AW2656" s="2">
        <f>+M2656</f>
        <v>0</v>
      </c>
      <c r="AX2656" s="8">
        <f>F2656*AW2656</f>
        <v>0</v>
      </c>
      <c r="AY2656" s="8">
        <f>IF(AQ2656="CT",7%,5%)*AX2656</f>
        <v>0</v>
      </c>
      <c r="AZ2656" s="8">
        <f>AX2656*2%</f>
        <v>0</v>
      </c>
      <c r="BA2656" s="8">
        <f>IF(BB2656&gt;0,0,AX2656*5%)</f>
        <v>0</v>
      </c>
      <c r="BB2656" s="8">
        <f>(AX2656-BG2656)*35%</f>
        <v>0</v>
      </c>
      <c r="BC2656" s="8">
        <f>+AX2656+AY2656+AZ2656+BA2656+BB2656</f>
        <v>0</v>
      </c>
      <c r="BD2656" s="8">
        <f>AX2656-AT2656</f>
        <v>0</v>
      </c>
      <c r="BE2656" s="2"/>
      <c r="BH2656" s="2"/>
    </row>
    <row r="2657" spans="1:60" ht="34" hidden="1" outlineLevel="1" x14ac:dyDescent="0.2">
      <c r="B2657" s="82">
        <v>101</v>
      </c>
      <c r="C2657" s="144" t="s">
        <v>854</v>
      </c>
      <c r="D2657" s="144"/>
      <c r="E2657" s="82" t="s">
        <v>104</v>
      </c>
      <c r="F2657" s="143">
        <v>1853.61</v>
      </c>
      <c r="G2657" s="142">
        <f>+[2]THKL!F2666</f>
        <v>1853.61</v>
      </c>
      <c r="H2657" s="176"/>
      <c r="I2657" s="176"/>
      <c r="J2657" s="176"/>
      <c r="K2657" s="238" t="s">
        <v>668</v>
      </c>
      <c r="L2657" s="237"/>
      <c r="M2657" s="157">
        <f>SUM(K2657:L2657)</f>
        <v>0</v>
      </c>
      <c r="N2657" s="83">
        <f>IF(V2657&lt;&gt;"VTC VHm",_xlfn.XLOOKUP(Z2657,$AC$4015:$AC$4035,$AD$4015:$AD$4035,0)*M2657,_xlfn.XLOOKUP(Z2657,$AC$4015:$AC$4035,$AD$4015:$AD$4035,0)*L2657)</f>
        <v>0</v>
      </c>
      <c r="O2657" s="83">
        <f>IF(V2657&lt;&gt;"VTC VHm",_xlfn.XLOOKUP(Z2657,$AC$4015:$AC$4035,$AE$4015:$AE$4035,0)*M2657,_xlfn.XLOOKUP(Z2657,$AC$4015:$AC$4035,$AE$4015:$AE$4035,0)*L2657)</f>
        <v>0</v>
      </c>
      <c r="P2657" s="83">
        <f>SUM(N2657:O2657)</f>
        <v>0</v>
      </c>
      <c r="Q2657" s="157">
        <f>M2657*G2657</f>
        <v>0</v>
      </c>
      <c r="R2657" s="157">
        <f>G2657*P2657</f>
        <v>0</v>
      </c>
      <c r="S2657" s="83">
        <f>SUM(Q2657:R2657)</f>
        <v>0</v>
      </c>
      <c r="T2657" s="156"/>
      <c r="U2657" s="176"/>
      <c r="V2657" s="176"/>
      <c r="W2657" s="176"/>
      <c r="X2657" s="44" t="s">
        <v>33</v>
      </c>
      <c r="Y2657" s="44"/>
      <c r="Z2657" s="44" t="s">
        <v>16</v>
      </c>
      <c r="AA2657" s="44" t="s">
        <v>80</v>
      </c>
      <c r="AB2657" s="2">
        <v>203817.72031252499</v>
      </c>
      <c r="AC2657" s="2">
        <v>377798564.54849941</v>
      </c>
      <c r="AD2657" s="2">
        <f>+M2657</f>
        <v>0</v>
      </c>
      <c r="AE2657" s="2">
        <f>+AD2657*14%</f>
        <v>0</v>
      </c>
      <c r="AF2657" s="155">
        <f>+AD2657*35%</f>
        <v>0</v>
      </c>
      <c r="AG2657" s="2">
        <f>+AD2657*F2657</f>
        <v>0</v>
      </c>
      <c r="AH2657" s="2">
        <f>+AE2657*F2657</f>
        <v>0</v>
      </c>
      <c r="AI2657" s="2">
        <f>+AF2657*F2657</f>
        <v>0</v>
      </c>
      <c r="AJ2657" s="2">
        <f>SUM(AG2657:AI2657)</f>
        <v>0</v>
      </c>
      <c r="AK2657" s="2">
        <f>+AD2657*G2657</f>
        <v>0</v>
      </c>
      <c r="AL2657" s="2">
        <f>+AE2657*G2657</f>
        <v>0</v>
      </c>
      <c r="AM2657" s="2">
        <f>+AF2657*G2657</f>
        <v>0</v>
      </c>
      <c r="AN2657" s="155">
        <f>SUM(AK2657:AM2657)</f>
        <v>0</v>
      </c>
      <c r="AQ2657" s="145" t="s">
        <v>525</v>
      </c>
      <c r="AU2657" s="8" t="str">
        <f>+K2657</f>
        <v>- Lấy theo đúng ĐM Nhà nước.
- Tính trong chi phí chung của dự án: Cẩu tháp, thuê cẩu Kato, vận thăng…</v>
      </c>
      <c r="AV2657" s="8">
        <f>+L2657</f>
        <v>0</v>
      </c>
      <c r="AW2657" s="2">
        <f>+M2657</f>
        <v>0</v>
      </c>
      <c r="AX2657" s="8">
        <f>F2657*AW2657</f>
        <v>0</v>
      </c>
      <c r="AY2657" s="8">
        <f>IF(AQ2657="CT",7%,5%)*AX2657</f>
        <v>0</v>
      </c>
      <c r="AZ2657" s="8">
        <f>AX2657*2%</f>
        <v>0</v>
      </c>
      <c r="BA2657" s="8">
        <f>IF(BB2657&gt;0,0,AX2657*5%)</f>
        <v>0</v>
      </c>
      <c r="BB2657" s="8">
        <f>(AX2657-BG2657)*35%</f>
        <v>0</v>
      </c>
      <c r="BC2657" s="8">
        <f>+AX2657+AY2657+AZ2657+BA2657+BB2657</f>
        <v>0</v>
      </c>
      <c r="BD2657" s="8">
        <f>AX2657-AT2657</f>
        <v>0</v>
      </c>
      <c r="BE2657" s="2"/>
      <c r="BH2657" s="2"/>
    </row>
    <row r="2658" spans="1:60" ht="34" hidden="1" outlineLevel="1" x14ac:dyDescent="0.2">
      <c r="B2658" s="82">
        <v>102</v>
      </c>
      <c r="C2658" s="144" t="s">
        <v>853</v>
      </c>
      <c r="D2658" s="144"/>
      <c r="E2658" s="82" t="s">
        <v>91</v>
      </c>
      <c r="F2658" s="143">
        <v>117.13</v>
      </c>
      <c r="G2658" s="142">
        <f>+[2]THKL!F2667</f>
        <v>117.13</v>
      </c>
      <c r="H2658" s="132"/>
      <c r="I2658" s="132"/>
      <c r="J2658" s="132"/>
      <c r="K2658" s="238" t="s">
        <v>668</v>
      </c>
      <c r="L2658" s="237"/>
      <c r="M2658" s="157">
        <f>SUM(K2658:L2658)</f>
        <v>0</v>
      </c>
      <c r="N2658" s="83">
        <f>IF(V2658&lt;&gt;"VTC VHm",_xlfn.XLOOKUP(Z2658,$AC$4015:$AC$4035,$AD$4015:$AD$4035,0)*M2658,_xlfn.XLOOKUP(Z2658,$AC$4015:$AC$4035,$AD$4015:$AD$4035,0)*L2658)</f>
        <v>0</v>
      </c>
      <c r="O2658" s="83">
        <f>IF(V2658&lt;&gt;"VTC VHm",_xlfn.XLOOKUP(Z2658,$AC$4015:$AC$4035,$AE$4015:$AE$4035,0)*M2658,_xlfn.XLOOKUP(Z2658,$AC$4015:$AC$4035,$AE$4015:$AE$4035,0)*L2658)</f>
        <v>0</v>
      </c>
      <c r="P2658" s="83">
        <f>SUM(N2658:O2658)</f>
        <v>0</v>
      </c>
      <c r="Q2658" s="157">
        <f>M2658*G2658</f>
        <v>0</v>
      </c>
      <c r="R2658" s="157">
        <f>G2658*P2658</f>
        <v>0</v>
      </c>
      <c r="S2658" s="83">
        <f>SUM(Q2658:R2658)</f>
        <v>0</v>
      </c>
      <c r="T2658" s="156"/>
      <c r="U2658" s="132"/>
      <c r="V2658" s="82" t="s">
        <v>34</v>
      </c>
      <c r="W2658" s="132"/>
      <c r="X2658" s="44" t="s">
        <v>33</v>
      </c>
      <c r="Y2658" s="44"/>
      <c r="Z2658" s="44" t="s">
        <v>16</v>
      </c>
      <c r="AA2658" s="44" t="s">
        <v>80</v>
      </c>
      <c r="AB2658" s="2">
        <v>203182.80403162501</v>
      </c>
      <c r="AC2658" s="2">
        <v>23798801.836224236</v>
      </c>
      <c r="AD2658" s="2">
        <f>+M2658</f>
        <v>0</v>
      </c>
      <c r="AE2658" s="2">
        <f>+AD2658*14%</f>
        <v>0</v>
      </c>
      <c r="AF2658" s="155">
        <f>+AD2658*35%</f>
        <v>0</v>
      </c>
      <c r="AG2658" s="2">
        <f>+AD2658*F2658</f>
        <v>0</v>
      </c>
      <c r="AH2658" s="2">
        <f>+AE2658*F2658</f>
        <v>0</v>
      </c>
      <c r="AI2658" s="2">
        <f>+AF2658*F2658</f>
        <v>0</v>
      </c>
      <c r="AJ2658" s="2">
        <f>SUM(AG2658:AI2658)</f>
        <v>0</v>
      </c>
      <c r="AK2658" s="2">
        <f>+AD2658*G2658</f>
        <v>0</v>
      </c>
      <c r="AL2658" s="2">
        <f>+AE2658*G2658</f>
        <v>0</v>
      </c>
      <c r="AM2658" s="2">
        <f>+AF2658*G2658</f>
        <v>0</v>
      </c>
      <c r="AN2658" s="155">
        <f>SUM(AK2658:AM2658)</f>
        <v>0</v>
      </c>
      <c r="AQ2658" s="145" t="s">
        <v>525</v>
      </c>
      <c r="AU2658" s="8" t="str">
        <f>+K2658</f>
        <v>- Lấy theo đúng ĐM Nhà nước.
- Tính trong chi phí chung của dự án: Cẩu tháp, thuê cẩu Kato, vận thăng…</v>
      </c>
      <c r="AV2658" s="8">
        <f>+L2658</f>
        <v>0</v>
      </c>
      <c r="AW2658" s="2">
        <f>+M2658</f>
        <v>0</v>
      </c>
      <c r="AX2658" s="8">
        <f>F2658*AW2658</f>
        <v>0</v>
      </c>
      <c r="AY2658" s="8">
        <f>IF(AQ2658="CT",7%,5%)*AX2658</f>
        <v>0</v>
      </c>
      <c r="AZ2658" s="8">
        <f>AX2658*2%</f>
        <v>0</v>
      </c>
      <c r="BA2658" s="8">
        <f>IF(BB2658&gt;0,0,AX2658*5%)</f>
        <v>0</v>
      </c>
      <c r="BB2658" s="8">
        <f>(AX2658-BG2658)*35%</f>
        <v>0</v>
      </c>
      <c r="BC2658" s="8">
        <f>+AX2658+AY2658+AZ2658+BA2658+BB2658</f>
        <v>0</v>
      </c>
      <c r="BD2658" s="8">
        <f>AX2658-AT2658</f>
        <v>0</v>
      </c>
      <c r="BE2658" s="2"/>
      <c r="BH2658" s="2"/>
    </row>
    <row r="2659" spans="1:60" ht="34" hidden="1" outlineLevel="1" x14ac:dyDescent="0.2">
      <c r="B2659" s="82">
        <v>103</v>
      </c>
      <c r="C2659" s="144" t="s">
        <v>852</v>
      </c>
      <c r="D2659" s="144"/>
      <c r="E2659" s="82" t="s">
        <v>849</v>
      </c>
      <c r="F2659" s="143">
        <v>365.37</v>
      </c>
      <c r="G2659" s="142">
        <f>+[2]THKL!F2668</f>
        <v>365.37</v>
      </c>
      <c r="H2659" s="132"/>
      <c r="I2659" s="132"/>
      <c r="J2659" s="132"/>
      <c r="K2659" s="238" t="s">
        <v>668</v>
      </c>
      <c r="L2659" s="237"/>
      <c r="M2659" s="157">
        <f>SUM(K2659:L2659)</f>
        <v>0</v>
      </c>
      <c r="N2659" s="83">
        <f>IF(V2659&lt;&gt;"VTC VHm",_xlfn.XLOOKUP(Z2659,$AC$4015:$AC$4035,$AD$4015:$AD$4035,0)*M2659,_xlfn.XLOOKUP(Z2659,$AC$4015:$AC$4035,$AD$4015:$AD$4035,0)*L2659)</f>
        <v>0</v>
      </c>
      <c r="O2659" s="83">
        <f>IF(V2659&lt;&gt;"VTC VHm",_xlfn.XLOOKUP(Z2659,$AC$4015:$AC$4035,$AE$4015:$AE$4035,0)*M2659,_xlfn.XLOOKUP(Z2659,$AC$4015:$AC$4035,$AE$4015:$AE$4035,0)*L2659)</f>
        <v>0</v>
      </c>
      <c r="P2659" s="83">
        <f>SUM(N2659:O2659)</f>
        <v>0</v>
      </c>
      <c r="Q2659" s="157">
        <f>M2659*G2659</f>
        <v>0</v>
      </c>
      <c r="R2659" s="157">
        <f>G2659*P2659</f>
        <v>0</v>
      </c>
      <c r="S2659" s="83">
        <f>SUM(Q2659:R2659)</f>
        <v>0</v>
      </c>
      <c r="T2659" s="156"/>
      <c r="U2659" s="132"/>
      <c r="V2659" s="132"/>
      <c r="W2659" s="132"/>
      <c r="X2659" s="44" t="s">
        <v>33</v>
      </c>
      <c r="Y2659" s="44"/>
      <c r="Z2659" s="44" t="s">
        <v>16</v>
      </c>
      <c r="AA2659" s="44" t="s">
        <v>80</v>
      </c>
      <c r="AB2659" s="2">
        <v>79098.593075700002</v>
      </c>
      <c r="AC2659" s="2">
        <v>28900252.952068511</v>
      </c>
      <c r="AD2659" s="2">
        <f>+M2659</f>
        <v>0</v>
      </c>
      <c r="AE2659" s="2">
        <f>+AD2659*14%</f>
        <v>0</v>
      </c>
      <c r="AF2659" s="155">
        <f>+AD2659*35%</f>
        <v>0</v>
      </c>
      <c r="AG2659" s="2">
        <f>+AD2659*F2659</f>
        <v>0</v>
      </c>
      <c r="AH2659" s="2">
        <f>+AE2659*F2659</f>
        <v>0</v>
      </c>
      <c r="AI2659" s="2">
        <f>+AF2659*F2659</f>
        <v>0</v>
      </c>
      <c r="AJ2659" s="2">
        <f>SUM(AG2659:AI2659)</f>
        <v>0</v>
      </c>
      <c r="AK2659" s="2">
        <f>+AD2659*G2659</f>
        <v>0</v>
      </c>
      <c r="AL2659" s="2">
        <f>+AE2659*G2659</f>
        <v>0</v>
      </c>
      <c r="AM2659" s="2">
        <f>+AF2659*G2659</f>
        <v>0</v>
      </c>
      <c r="AN2659" s="155">
        <f>SUM(AK2659:AM2659)</f>
        <v>0</v>
      </c>
      <c r="AQ2659" s="145" t="s">
        <v>525</v>
      </c>
      <c r="AU2659" s="8" t="str">
        <f>+K2659</f>
        <v>- Lấy theo đúng ĐM Nhà nước.
- Tính trong chi phí chung của dự án: Cẩu tháp, thuê cẩu Kato, vận thăng…</v>
      </c>
      <c r="AV2659" s="8">
        <f>+L2659</f>
        <v>0</v>
      </c>
      <c r="AW2659" s="2">
        <f>+M2659</f>
        <v>0</v>
      </c>
      <c r="AX2659" s="8">
        <f>F2659*AW2659</f>
        <v>0</v>
      </c>
      <c r="AY2659" s="8">
        <f>IF(AQ2659="CT",7%,5%)*AX2659</f>
        <v>0</v>
      </c>
      <c r="AZ2659" s="8">
        <f>AX2659*2%</f>
        <v>0</v>
      </c>
      <c r="BA2659" s="8">
        <f>IF(BB2659&gt;0,0,AX2659*5%)</f>
        <v>0</v>
      </c>
      <c r="BB2659" s="8">
        <f>(AX2659-BG2659)*35%</f>
        <v>0</v>
      </c>
      <c r="BC2659" s="8">
        <f>+AX2659+AY2659+AZ2659+BA2659+BB2659</f>
        <v>0</v>
      </c>
      <c r="BD2659" s="8">
        <f>AX2659-AT2659</f>
        <v>0</v>
      </c>
      <c r="BE2659" s="2"/>
      <c r="BH2659" s="2"/>
    </row>
    <row r="2660" spans="1:60" ht="34" hidden="1" outlineLevel="1" x14ac:dyDescent="0.2">
      <c r="B2660" s="82">
        <v>104</v>
      </c>
      <c r="C2660" s="144" t="s">
        <v>851</v>
      </c>
      <c r="D2660" s="144"/>
      <c r="E2660" s="82" t="s">
        <v>91</v>
      </c>
      <c r="F2660" s="143">
        <v>427.21</v>
      </c>
      <c r="G2660" s="142">
        <f>+[2]THKL!F2669</f>
        <v>427.21</v>
      </c>
      <c r="H2660" s="132"/>
      <c r="I2660" s="132"/>
      <c r="J2660" s="132"/>
      <c r="K2660" s="238" t="s">
        <v>668</v>
      </c>
      <c r="L2660" s="237"/>
      <c r="M2660" s="157">
        <f>SUM(K2660:L2660)</f>
        <v>0</v>
      </c>
      <c r="N2660" s="83">
        <f>IF(V2660&lt;&gt;"VTC VHm",_xlfn.XLOOKUP(Z2660,$AC$4015:$AC$4035,$AD$4015:$AD$4035,0)*M2660,_xlfn.XLOOKUP(Z2660,$AC$4015:$AC$4035,$AD$4015:$AD$4035,0)*L2660)</f>
        <v>0</v>
      </c>
      <c r="O2660" s="83">
        <f>IF(V2660&lt;&gt;"VTC VHm",_xlfn.XLOOKUP(Z2660,$AC$4015:$AC$4035,$AE$4015:$AE$4035,0)*M2660,_xlfn.XLOOKUP(Z2660,$AC$4015:$AC$4035,$AE$4015:$AE$4035,0)*L2660)</f>
        <v>0</v>
      </c>
      <c r="P2660" s="83">
        <f>SUM(N2660:O2660)</f>
        <v>0</v>
      </c>
      <c r="Q2660" s="157">
        <f>M2660*G2660</f>
        <v>0</v>
      </c>
      <c r="R2660" s="157">
        <f>G2660*P2660</f>
        <v>0</v>
      </c>
      <c r="S2660" s="83">
        <f>SUM(Q2660:R2660)</f>
        <v>0</v>
      </c>
      <c r="T2660" s="156"/>
      <c r="U2660" s="132"/>
      <c r="V2660" s="82" t="s">
        <v>34</v>
      </c>
      <c r="W2660" s="132"/>
      <c r="X2660" s="44" t="s">
        <v>33</v>
      </c>
      <c r="Y2660" s="44"/>
      <c r="Z2660" s="44" t="s">
        <v>16</v>
      </c>
      <c r="AA2660" s="44" t="s">
        <v>80</v>
      </c>
      <c r="AB2660" s="2">
        <v>206688.02122815</v>
      </c>
      <c r="AC2660" s="2">
        <v>88299189.548877954</v>
      </c>
      <c r="AD2660" s="2">
        <f>+M2660</f>
        <v>0</v>
      </c>
      <c r="AE2660" s="2">
        <f>+AD2660*14%</f>
        <v>0</v>
      </c>
      <c r="AF2660" s="155">
        <f>+AD2660*35%</f>
        <v>0</v>
      </c>
      <c r="AG2660" s="2">
        <f>+AD2660*F2660</f>
        <v>0</v>
      </c>
      <c r="AH2660" s="2">
        <f>+AE2660*F2660</f>
        <v>0</v>
      </c>
      <c r="AI2660" s="2">
        <f>+AF2660*F2660</f>
        <v>0</v>
      </c>
      <c r="AJ2660" s="2">
        <f>SUM(AG2660:AI2660)</f>
        <v>0</v>
      </c>
      <c r="AK2660" s="2">
        <f>+AD2660*G2660</f>
        <v>0</v>
      </c>
      <c r="AL2660" s="2">
        <f>+AE2660*G2660</f>
        <v>0</v>
      </c>
      <c r="AM2660" s="2">
        <f>+AF2660*G2660</f>
        <v>0</v>
      </c>
      <c r="AN2660" s="155">
        <f>SUM(AK2660:AM2660)</f>
        <v>0</v>
      </c>
      <c r="AQ2660" s="145" t="s">
        <v>525</v>
      </c>
      <c r="AU2660" s="8" t="str">
        <f>+K2660</f>
        <v>- Lấy theo đúng ĐM Nhà nước.
- Tính trong chi phí chung của dự án: Cẩu tháp, thuê cẩu Kato, vận thăng…</v>
      </c>
      <c r="AV2660" s="8">
        <f>+L2660</f>
        <v>0</v>
      </c>
      <c r="AW2660" s="2">
        <f>+M2660</f>
        <v>0</v>
      </c>
      <c r="AX2660" s="8">
        <f>F2660*AW2660</f>
        <v>0</v>
      </c>
      <c r="AY2660" s="8">
        <f>IF(AQ2660="CT",7%,5%)*AX2660</f>
        <v>0</v>
      </c>
      <c r="AZ2660" s="8">
        <f>AX2660*2%</f>
        <v>0</v>
      </c>
      <c r="BA2660" s="8">
        <f>IF(BB2660&gt;0,0,AX2660*5%)</f>
        <v>0</v>
      </c>
      <c r="BB2660" s="8">
        <f>(AX2660-BG2660)*35%</f>
        <v>0</v>
      </c>
      <c r="BC2660" s="8">
        <f>+AX2660+AY2660+AZ2660+BA2660+BB2660</f>
        <v>0</v>
      </c>
      <c r="BD2660" s="8">
        <f>AX2660-AT2660</f>
        <v>0</v>
      </c>
      <c r="BE2660" s="2"/>
      <c r="BH2660" s="2"/>
    </row>
    <row r="2661" spans="1:60" ht="34" hidden="1" outlineLevel="1" x14ac:dyDescent="0.2">
      <c r="B2661" s="82">
        <v>105</v>
      </c>
      <c r="C2661" s="144" t="s">
        <v>850</v>
      </c>
      <c r="D2661" s="144"/>
      <c r="E2661" s="82" t="s">
        <v>849</v>
      </c>
      <c r="F2661" s="143">
        <v>61.96</v>
      </c>
      <c r="G2661" s="142">
        <f>+[2]THKL!F2670</f>
        <v>61.96</v>
      </c>
      <c r="H2661" s="132"/>
      <c r="I2661" s="132"/>
      <c r="J2661" s="132"/>
      <c r="K2661" s="238" t="s">
        <v>668</v>
      </c>
      <c r="L2661" s="237"/>
      <c r="M2661" s="157">
        <f>SUM(K2661:L2661)</f>
        <v>0</v>
      </c>
      <c r="N2661" s="83">
        <f>IF(V2661&lt;&gt;"VTC VHm",_xlfn.XLOOKUP(Z2661,$AC$4015:$AC$4035,$AD$4015:$AD$4035,0)*M2661,_xlfn.XLOOKUP(Z2661,$AC$4015:$AC$4035,$AD$4015:$AD$4035,0)*L2661)</f>
        <v>0</v>
      </c>
      <c r="O2661" s="83">
        <f>IF(V2661&lt;&gt;"VTC VHm",_xlfn.XLOOKUP(Z2661,$AC$4015:$AC$4035,$AE$4015:$AE$4035,0)*M2661,_xlfn.XLOOKUP(Z2661,$AC$4015:$AC$4035,$AE$4015:$AE$4035,0)*L2661)</f>
        <v>0</v>
      </c>
      <c r="P2661" s="83">
        <f>SUM(N2661:O2661)</f>
        <v>0</v>
      </c>
      <c r="Q2661" s="157">
        <f>M2661*G2661</f>
        <v>0</v>
      </c>
      <c r="R2661" s="157">
        <f>G2661*P2661</f>
        <v>0</v>
      </c>
      <c r="S2661" s="83">
        <f>SUM(Q2661:R2661)</f>
        <v>0</v>
      </c>
      <c r="T2661" s="156"/>
      <c r="U2661" s="132"/>
      <c r="V2661" s="132"/>
      <c r="W2661" s="132"/>
      <c r="X2661" s="44" t="s">
        <v>33</v>
      </c>
      <c r="Y2661" s="44"/>
      <c r="Z2661" s="44" t="s">
        <v>16</v>
      </c>
      <c r="AA2661" s="44" t="s">
        <v>80</v>
      </c>
      <c r="AB2661" s="2">
        <v>604085.73544934997</v>
      </c>
      <c r="AC2661" s="2">
        <v>37429152.168441728</v>
      </c>
      <c r="AD2661" s="2">
        <f>+M2661</f>
        <v>0</v>
      </c>
      <c r="AE2661" s="2">
        <f>+AD2661*14%</f>
        <v>0</v>
      </c>
      <c r="AF2661" s="155">
        <f>+AD2661*35%</f>
        <v>0</v>
      </c>
      <c r="AG2661" s="2">
        <f>+AD2661*F2661</f>
        <v>0</v>
      </c>
      <c r="AH2661" s="2">
        <f>+AE2661*F2661</f>
        <v>0</v>
      </c>
      <c r="AI2661" s="2">
        <f>+AF2661*F2661</f>
        <v>0</v>
      </c>
      <c r="AJ2661" s="2">
        <f>SUM(AG2661:AI2661)</f>
        <v>0</v>
      </c>
      <c r="AK2661" s="2">
        <f>+AD2661*G2661</f>
        <v>0</v>
      </c>
      <c r="AL2661" s="2">
        <f>+AE2661*G2661</f>
        <v>0</v>
      </c>
      <c r="AM2661" s="2">
        <f>+AF2661*G2661</f>
        <v>0</v>
      </c>
      <c r="AN2661" s="155">
        <f>SUM(AK2661:AM2661)</f>
        <v>0</v>
      </c>
      <c r="AQ2661" s="145" t="s">
        <v>525</v>
      </c>
      <c r="AU2661" s="8" t="str">
        <f>+K2661</f>
        <v>- Lấy theo đúng ĐM Nhà nước.
- Tính trong chi phí chung của dự án: Cẩu tháp, thuê cẩu Kato, vận thăng…</v>
      </c>
      <c r="AV2661" s="8">
        <f>+L2661</f>
        <v>0</v>
      </c>
      <c r="AW2661" s="2">
        <f>+M2661</f>
        <v>0</v>
      </c>
      <c r="AX2661" s="8">
        <f>F2661*AW2661</f>
        <v>0</v>
      </c>
      <c r="AY2661" s="8">
        <f>IF(AQ2661="CT",7%,5%)*AX2661</f>
        <v>0</v>
      </c>
      <c r="AZ2661" s="8">
        <f>AX2661*2%</f>
        <v>0</v>
      </c>
      <c r="BA2661" s="8">
        <f>IF(BB2661&gt;0,0,AX2661*5%)</f>
        <v>0</v>
      </c>
      <c r="BB2661" s="8">
        <f>(AX2661-BG2661)*35%</f>
        <v>0</v>
      </c>
      <c r="BC2661" s="8">
        <f>+AX2661+AY2661+AZ2661+BA2661+BB2661</f>
        <v>0</v>
      </c>
      <c r="BD2661" s="8">
        <f>AX2661-AT2661</f>
        <v>0</v>
      </c>
      <c r="BE2661" s="2"/>
      <c r="BH2661" s="2"/>
    </row>
    <row r="2662" spans="1:60" s="92" customFormat="1" ht="17" collapsed="1" x14ac:dyDescent="0.2">
      <c r="B2662" s="163" t="s">
        <v>848</v>
      </c>
      <c r="C2662" s="164" t="s">
        <v>666</v>
      </c>
      <c r="D2662" s="164"/>
      <c r="E2662" s="163"/>
      <c r="F2662" s="162"/>
      <c r="G2662" s="149">
        <f>'[1]BoQ HSYC'!F2662</f>
        <v>0</v>
      </c>
      <c r="H2662" s="184">
        <f>'[1]BoQ HSYC'!G2662</f>
        <v>0</v>
      </c>
      <c r="I2662" s="184">
        <f>'[1]BoQ HSYC'!H2662</f>
        <v>0</v>
      </c>
      <c r="J2662" s="184">
        <f>'[1]BoQ HSYC'!I2662</f>
        <v>0</v>
      </c>
      <c r="K2662" s="170">
        <f>'[1]BoQ HSYC'!J2662</f>
        <v>0</v>
      </c>
      <c r="L2662" s="171">
        <f>'[1]BoQ HSYC'!K2662</f>
        <v>0</v>
      </c>
      <c r="M2662" s="171">
        <f>'[1]BoQ HSYC'!L2662</f>
        <v>0</v>
      </c>
      <c r="N2662" s="183">
        <f>'[1]BoQ HSYC'!M2662</f>
        <v>0</v>
      </c>
      <c r="O2662" s="183">
        <f>'[1]BoQ HSYC'!N2662</f>
        <v>0</v>
      </c>
      <c r="P2662" s="160">
        <f>'[1]BoQ HSYC'!O2662</f>
        <v>0</v>
      </c>
      <c r="Q2662" s="171">
        <f>'[1]BoQ HSYC'!P2662</f>
        <v>0</v>
      </c>
      <c r="R2662" s="158">
        <f>'[1]BoQ HSYC'!Q2662</f>
        <v>0</v>
      </c>
      <c r="S2662" s="160">
        <f>'[1]BoQ HSYC'!R2662</f>
        <v>0</v>
      </c>
      <c r="T2662" s="170">
        <f>'[1]BoQ HSYC'!S2662</f>
        <v>0</v>
      </c>
      <c r="U2662" s="158">
        <f>'[1]BoQ HSYC'!T2662</f>
        <v>0</v>
      </c>
      <c r="V2662" s="158">
        <f>'[1]BoQ HSYC'!U2662</f>
        <v>0</v>
      </c>
      <c r="W2662" s="158">
        <f>'[1]BoQ HSYC'!V2662</f>
        <v>0</v>
      </c>
      <c r="X2662" s="94" t="str">
        <f>'[1]BoQ HSYC'!W2662</f>
        <v>ME</v>
      </c>
      <c r="Y2662" s="94"/>
      <c r="Z2662" s="94"/>
      <c r="AA2662" s="44"/>
      <c r="AB2662" s="2">
        <v>0</v>
      </c>
      <c r="AC2662" s="2">
        <v>0</v>
      </c>
      <c r="AD2662" s="93">
        <f>+M2662</f>
        <v>0</v>
      </c>
      <c r="AE2662" s="93">
        <f>+AD2662*14%</f>
        <v>0</v>
      </c>
      <c r="AF2662" s="93">
        <f>+AD2662*35%</f>
        <v>0</v>
      </c>
      <c r="AG2662" s="93">
        <f>+AD2662*F2662</f>
        <v>0</v>
      </c>
      <c r="AH2662" s="93">
        <f>+AE2662*F2662</f>
        <v>0</v>
      </c>
      <c r="AI2662" s="93">
        <f>+AF2662*F2662</f>
        <v>0</v>
      </c>
      <c r="AJ2662" s="93">
        <f>SUM(AG2662:AI2662)</f>
        <v>0</v>
      </c>
      <c r="AK2662" s="93">
        <f>+AD2662*G2662</f>
        <v>0</v>
      </c>
      <c r="AL2662" s="93">
        <f>+AE2662*G2662</f>
        <v>0</v>
      </c>
      <c r="AM2662" s="93">
        <f>+AF2662*G2662</f>
        <v>0</v>
      </c>
      <c r="AN2662" s="93">
        <f>SUM(AK2662:AM2662)</f>
        <v>0</v>
      </c>
      <c r="AQ2662" s="145" t="s">
        <v>525</v>
      </c>
      <c r="AU2662" s="8">
        <f>+K2662</f>
        <v>0</v>
      </c>
      <c r="AV2662" s="8">
        <f>+L2662</f>
        <v>0</v>
      </c>
      <c r="AW2662" s="2">
        <f>+M2662</f>
        <v>0</v>
      </c>
      <c r="AX2662" s="8">
        <f>F2662*AW2662</f>
        <v>0</v>
      </c>
      <c r="AY2662" s="8">
        <f>IF(AQ2662="CT",7%,5%)*AX2662</f>
        <v>0</v>
      </c>
      <c r="AZ2662" s="8">
        <f>AX2662*2%</f>
        <v>0</v>
      </c>
      <c r="BA2662" s="8">
        <f>IF(BB2662&gt;0,0,AX2662*5%)</f>
        <v>0</v>
      </c>
      <c r="BB2662" s="8">
        <f>(AX2662-BG2662)*35%</f>
        <v>0</v>
      </c>
      <c r="BC2662" s="8">
        <f>+AX2662+AY2662+AZ2662+BA2662+BB2662</f>
        <v>0</v>
      </c>
      <c r="BD2662" s="8">
        <f>AX2662-AT2662</f>
        <v>0</v>
      </c>
      <c r="BE2662" s="2"/>
      <c r="BH2662" s="2"/>
    </row>
    <row r="2663" spans="1:60" ht="17" hidden="1" outlineLevel="1" x14ac:dyDescent="0.2">
      <c r="B2663" s="82"/>
      <c r="C2663" s="144" t="s">
        <v>847</v>
      </c>
      <c r="D2663" s="144"/>
      <c r="E2663" s="82"/>
      <c r="F2663" s="143"/>
      <c r="G2663" s="142">
        <f>'[1]BoQ HSYC'!F2663</f>
        <v>0</v>
      </c>
      <c r="H2663" s="185">
        <f>'[1]BoQ HSYC'!G2663</f>
        <v>0</v>
      </c>
      <c r="I2663" s="185">
        <f>'[1]BoQ HSYC'!H2663</f>
        <v>0</v>
      </c>
      <c r="J2663" s="185">
        <f>'[1]BoQ HSYC'!I2663</f>
        <v>0</v>
      </c>
      <c r="K2663" s="48">
        <f>'[1]BoQ HSYC'!J2663</f>
        <v>0</v>
      </c>
      <c r="L2663" s="47">
        <f>'[1]BoQ HSYC'!K2663</f>
        <v>0</v>
      </c>
      <c r="M2663" s="47">
        <f>'[1]BoQ HSYC'!L2663</f>
        <v>0</v>
      </c>
      <c r="N2663" s="183">
        <f>'[1]BoQ HSYC'!M2663</f>
        <v>0</v>
      </c>
      <c r="O2663" s="183">
        <f>'[1]BoQ HSYC'!N2663</f>
        <v>0</v>
      </c>
      <c r="P2663" s="83">
        <f>'[1]BoQ HSYC'!O2663</f>
        <v>0</v>
      </c>
      <c r="Q2663" s="47">
        <f>'[1]BoQ HSYC'!P2663</f>
        <v>0</v>
      </c>
      <c r="R2663" s="132">
        <f>'[1]BoQ HSYC'!Q2663</f>
        <v>0</v>
      </c>
      <c r="S2663" s="83">
        <f>'[1]BoQ HSYC'!R2663</f>
        <v>0</v>
      </c>
      <c r="T2663" s="48">
        <f>'[1]BoQ HSYC'!S2663</f>
        <v>0</v>
      </c>
      <c r="U2663" s="132">
        <f>'[1]BoQ HSYC'!T2663</f>
        <v>0</v>
      </c>
      <c r="V2663" s="132">
        <f>'[1]BoQ HSYC'!U2663</f>
        <v>0</v>
      </c>
      <c r="W2663" s="132">
        <f>'[1]BoQ HSYC'!V2663</f>
        <v>0</v>
      </c>
      <c r="X2663" s="44" t="str">
        <f>'[1]BoQ HSYC'!W2663</f>
        <v>ME</v>
      </c>
      <c r="Y2663" s="44"/>
      <c r="Z2663" s="44"/>
      <c r="AA2663" s="44"/>
      <c r="AB2663" s="2">
        <v>0</v>
      </c>
      <c r="AC2663" s="2">
        <v>0</v>
      </c>
      <c r="AD2663" s="2">
        <f>+M2663</f>
        <v>0</v>
      </c>
      <c r="AE2663" s="2">
        <f>+AD2663*14%</f>
        <v>0</v>
      </c>
      <c r="AF2663" s="155">
        <f>+AD2663*35%</f>
        <v>0</v>
      </c>
      <c r="AG2663" s="2">
        <f>+AD2663*F2663</f>
        <v>0</v>
      </c>
      <c r="AH2663" s="2">
        <f>+AE2663*F2663</f>
        <v>0</v>
      </c>
      <c r="AI2663" s="2">
        <f>+AF2663*F2663</f>
        <v>0</v>
      </c>
      <c r="AJ2663" s="2">
        <f>SUM(AG2663:AI2663)</f>
        <v>0</v>
      </c>
      <c r="AK2663" s="2">
        <f>+AD2663*G2663</f>
        <v>0</v>
      </c>
      <c r="AL2663" s="2">
        <f>+AE2663*G2663</f>
        <v>0</v>
      </c>
      <c r="AM2663" s="2">
        <f>+AF2663*G2663</f>
        <v>0</v>
      </c>
      <c r="AN2663" s="155">
        <f>SUM(AK2663:AM2663)</f>
        <v>0</v>
      </c>
      <c r="AQ2663" s="145" t="s">
        <v>525</v>
      </c>
      <c r="AU2663" s="8">
        <f>+K2663</f>
        <v>0</v>
      </c>
      <c r="AV2663" s="8">
        <f>+L2663</f>
        <v>0</v>
      </c>
      <c r="AW2663" s="2">
        <f>+M2663</f>
        <v>0</v>
      </c>
      <c r="AX2663" s="8">
        <f>F2663*AW2663</f>
        <v>0</v>
      </c>
      <c r="AY2663" s="8">
        <f>IF(AQ2663="CT",7%,5%)*AX2663</f>
        <v>0</v>
      </c>
      <c r="AZ2663" s="8">
        <f>AX2663*2%</f>
        <v>0</v>
      </c>
      <c r="BA2663" s="8">
        <f>IF(BB2663&gt;0,0,AX2663*5%)</f>
        <v>0</v>
      </c>
      <c r="BB2663" s="8"/>
      <c r="BC2663" s="8">
        <f>+AX2663+AY2663+AZ2663+BA2663+BB2663</f>
        <v>0</v>
      </c>
      <c r="BD2663" s="8">
        <f>AX2663-AT2663</f>
        <v>0</v>
      </c>
      <c r="BE2663" s="2"/>
      <c r="BH2663" s="2"/>
    </row>
    <row r="2664" spans="1:60" ht="17" hidden="1" outlineLevel="1" x14ac:dyDescent="0.2">
      <c r="A2664" s="1" t="s">
        <v>82</v>
      </c>
      <c r="B2664" s="82">
        <v>2</v>
      </c>
      <c r="C2664" s="144" t="s">
        <v>665</v>
      </c>
      <c r="D2664" s="144"/>
      <c r="E2664" s="82" t="s">
        <v>664</v>
      </c>
      <c r="F2664" s="143">
        <v>1</v>
      </c>
      <c r="G2664" s="142">
        <f>'[1]BoQ HSYC'!F2664</f>
        <v>1</v>
      </c>
      <c r="H2664" s="185">
        <f>'[1]BoQ HSYC'!G2664</f>
        <v>0</v>
      </c>
      <c r="I2664" s="185">
        <f>'[1]BoQ HSYC'!H2664</f>
        <v>0</v>
      </c>
      <c r="J2664" s="185">
        <f>'[1]BoQ HSYC'!I2664</f>
        <v>0</v>
      </c>
      <c r="K2664" s="48">
        <f>'[1]BoQ HSYC'!J2664</f>
        <v>291922000</v>
      </c>
      <c r="L2664" s="47">
        <f>'[1]BoQ HSYC'!K2664</f>
        <v>0</v>
      </c>
      <c r="M2664" s="47">
        <f>'[1]BoQ HSYC'!L2664</f>
        <v>291922000</v>
      </c>
      <c r="N2664" s="183">
        <f>'[1]BoQ HSYC'!M2664</f>
        <v>0</v>
      </c>
      <c r="O2664" s="183">
        <f>'[1]BoQ HSYC'!N2664</f>
        <v>0</v>
      </c>
      <c r="P2664" s="83">
        <f>'[1]BoQ HSYC'!O2664</f>
        <v>0</v>
      </c>
      <c r="Q2664" s="47">
        <f>'[1]BoQ HSYC'!P2664</f>
        <v>291922000</v>
      </c>
      <c r="R2664" s="132">
        <f>'[1]BoQ HSYC'!Q2664</f>
        <v>0</v>
      </c>
      <c r="S2664" s="83">
        <f>'[1]BoQ HSYC'!R2664</f>
        <v>291922000</v>
      </c>
      <c r="T2664" s="48">
        <f>'[1]BoQ HSYC'!S2664</f>
        <v>0</v>
      </c>
      <c r="U2664" s="132">
        <f>'[1]BoQ HSYC'!T2664</f>
        <v>0</v>
      </c>
      <c r="V2664" s="132" t="str">
        <f>'[1]BoQ HSYC'!U2664</f>
        <v>Báo giá NCC</v>
      </c>
      <c r="W2664" s="132" t="str">
        <f>'[1]BoQ HSYC'!V2664</f>
        <v>Báo giá NCC</v>
      </c>
      <c r="X2664" s="44" t="str">
        <f>'[1]BoQ HSYC'!W2664</f>
        <v>ME</v>
      </c>
      <c r="Y2664" s="44"/>
      <c r="Z2664" s="44"/>
      <c r="AA2664" s="44"/>
      <c r="AB2664" s="2">
        <v>370956610.19999999</v>
      </c>
      <c r="AC2664" s="2">
        <v>370956610.19999999</v>
      </c>
      <c r="AD2664" s="2">
        <f>+M2664</f>
        <v>291922000</v>
      </c>
      <c r="AE2664" s="2">
        <f>+AD2664*14%</f>
        <v>40869080.000000007</v>
      </c>
      <c r="AF2664" s="155">
        <f>+AD2664*35%</f>
        <v>102172700</v>
      </c>
      <c r="AG2664" s="2">
        <f>+AD2664*F2664</f>
        <v>291922000</v>
      </c>
      <c r="AH2664" s="2">
        <f>+AE2664*F2664</f>
        <v>40869080.000000007</v>
      </c>
      <c r="AI2664" s="2">
        <f>+AF2664*F2664</f>
        <v>102172700</v>
      </c>
      <c r="AJ2664" s="2">
        <f>SUM(AG2664:AI2664)</f>
        <v>434963780</v>
      </c>
      <c r="AK2664" s="2">
        <f>+AD2664*G2664</f>
        <v>291922000</v>
      </c>
      <c r="AL2664" s="2">
        <f>+AE2664*G2664</f>
        <v>40869080.000000007</v>
      </c>
      <c r="AM2664" s="2">
        <f>+AF2664*G2664</f>
        <v>102172700</v>
      </c>
      <c r="AN2664" s="155">
        <f>SUM(AK2664:AM2664)</f>
        <v>434963780</v>
      </c>
      <c r="AQ2664" s="145" t="s">
        <v>525</v>
      </c>
      <c r="AU2664" s="8"/>
      <c r="AV2664" s="8"/>
      <c r="AW2664" s="2">
        <f>'[2]BoQ HSYC-Đạt'!$AT2664</f>
        <v>297760440</v>
      </c>
      <c r="AX2664" s="8">
        <f>F2664*AW2664</f>
        <v>297760440</v>
      </c>
      <c r="AY2664" s="8">
        <f>IF(AQ2664="CT",7%,5%)*AX2664</f>
        <v>20843230.800000001</v>
      </c>
      <c r="AZ2664" s="8">
        <f>AX2664*2%</f>
        <v>5955208.7999999998</v>
      </c>
      <c r="BA2664" s="8">
        <f>IF(BB2664&gt;0,0,AX2664*5%)</f>
        <v>14888022</v>
      </c>
      <c r="BB2664" s="8"/>
      <c r="BC2664" s="8">
        <f>+AX2664+AY2664+AZ2664+BA2664+BB2664</f>
        <v>339446901.60000002</v>
      </c>
      <c r="BD2664" s="8">
        <f>AX2664-AT2664</f>
        <v>297760440</v>
      </c>
      <c r="BE2664" s="2"/>
      <c r="BH2664" s="2"/>
    </row>
    <row r="2665" spans="1:60" ht="17" hidden="1" outlineLevel="1" x14ac:dyDescent="0.2">
      <c r="B2665" s="82"/>
      <c r="C2665" s="144" t="s">
        <v>846</v>
      </c>
      <c r="D2665" s="144"/>
      <c r="E2665" s="82"/>
      <c r="F2665" s="143"/>
      <c r="G2665" s="142">
        <f>'[1]BoQ HSYC'!F2665</f>
        <v>0</v>
      </c>
      <c r="H2665" s="185">
        <f>'[1]BoQ HSYC'!G2665</f>
        <v>0</v>
      </c>
      <c r="I2665" s="185">
        <f>'[1]BoQ HSYC'!H2665</f>
        <v>0</v>
      </c>
      <c r="J2665" s="185">
        <f>'[1]BoQ HSYC'!I2665</f>
        <v>0</v>
      </c>
      <c r="K2665" s="48">
        <f>'[1]BoQ HSYC'!J2665</f>
        <v>0</v>
      </c>
      <c r="L2665" s="47">
        <f>'[1]BoQ HSYC'!K2665</f>
        <v>0</v>
      </c>
      <c r="M2665" s="47">
        <f>'[1]BoQ HSYC'!L2665</f>
        <v>0</v>
      </c>
      <c r="N2665" s="183">
        <f>'[1]BoQ HSYC'!M2665</f>
        <v>0</v>
      </c>
      <c r="O2665" s="183">
        <f>'[1]BoQ HSYC'!N2665</f>
        <v>0</v>
      </c>
      <c r="P2665" s="83">
        <f>'[1]BoQ HSYC'!O2665</f>
        <v>0</v>
      </c>
      <c r="Q2665" s="47">
        <f>'[1]BoQ HSYC'!P2665</f>
        <v>0</v>
      </c>
      <c r="R2665" s="132">
        <f>'[1]BoQ HSYC'!Q2665</f>
        <v>0</v>
      </c>
      <c r="S2665" s="83">
        <f>'[1]BoQ HSYC'!R2665</f>
        <v>0</v>
      </c>
      <c r="T2665" s="48">
        <f>'[1]BoQ HSYC'!S2665</f>
        <v>0</v>
      </c>
      <c r="U2665" s="132">
        <f>'[1]BoQ HSYC'!T2665</f>
        <v>0</v>
      </c>
      <c r="V2665" s="132">
        <f>'[1]BoQ HSYC'!U2665</f>
        <v>0</v>
      </c>
      <c r="W2665" s="132">
        <f>'[1]BoQ HSYC'!V2665</f>
        <v>0</v>
      </c>
      <c r="X2665" s="44" t="str">
        <f>'[1]BoQ HSYC'!W2665</f>
        <v>ME</v>
      </c>
      <c r="Y2665" s="44"/>
      <c r="Z2665" s="44"/>
      <c r="AA2665" s="44"/>
      <c r="AB2665" s="2">
        <v>0</v>
      </c>
      <c r="AC2665" s="2">
        <v>0</v>
      </c>
      <c r="AD2665" s="2">
        <f>+M2665</f>
        <v>0</v>
      </c>
      <c r="AE2665" s="2">
        <f>+AD2665*14%</f>
        <v>0</v>
      </c>
      <c r="AF2665" s="155">
        <f>+AD2665*35%</f>
        <v>0</v>
      </c>
      <c r="AG2665" s="2">
        <f>+AD2665*F2665</f>
        <v>0</v>
      </c>
      <c r="AH2665" s="2">
        <f>+AE2665*F2665</f>
        <v>0</v>
      </c>
      <c r="AI2665" s="2">
        <f>+AF2665*F2665</f>
        <v>0</v>
      </c>
      <c r="AJ2665" s="2">
        <f>SUM(AG2665:AI2665)</f>
        <v>0</v>
      </c>
      <c r="AK2665" s="2">
        <f>+AD2665*G2665</f>
        <v>0</v>
      </c>
      <c r="AL2665" s="2">
        <f>+AE2665*G2665</f>
        <v>0</v>
      </c>
      <c r="AM2665" s="2">
        <f>+AF2665*G2665</f>
        <v>0</v>
      </c>
      <c r="AN2665" s="155">
        <f>SUM(AK2665:AM2665)</f>
        <v>0</v>
      </c>
      <c r="AQ2665" s="145" t="s">
        <v>525</v>
      </c>
      <c r="AU2665" s="8"/>
      <c r="AV2665" s="8"/>
      <c r="AW2665" s="2">
        <f>'[2]BoQ HSYC-Đạt'!$AT2665</f>
        <v>0</v>
      </c>
      <c r="AX2665" s="8">
        <f>F2665*AW2665</f>
        <v>0</v>
      </c>
      <c r="AY2665" s="8">
        <f>IF(AQ2665="CT",7%,5%)*AX2665</f>
        <v>0</v>
      </c>
      <c r="AZ2665" s="8">
        <f>AX2665*2%</f>
        <v>0</v>
      </c>
      <c r="BA2665" s="8">
        <f>IF(BB2665&gt;0,0,AX2665*5%)</f>
        <v>0</v>
      </c>
      <c r="BB2665" s="8"/>
      <c r="BC2665" s="8">
        <f>+AX2665+AY2665+AZ2665+BA2665+BB2665</f>
        <v>0</v>
      </c>
      <c r="BD2665" s="8">
        <f>AX2665-AT2665</f>
        <v>0</v>
      </c>
      <c r="BE2665" s="2"/>
      <c r="BH2665" s="2"/>
    </row>
    <row r="2666" spans="1:60" ht="17" hidden="1" outlineLevel="1" x14ac:dyDescent="0.2">
      <c r="B2666" s="82"/>
      <c r="C2666" s="144" t="s">
        <v>663</v>
      </c>
      <c r="D2666" s="144"/>
      <c r="E2666" s="82"/>
      <c r="F2666" s="143"/>
      <c r="G2666" s="142">
        <f>'[1]BoQ HSYC'!F2666</f>
        <v>0</v>
      </c>
      <c r="H2666" s="185">
        <f>'[1]BoQ HSYC'!G2666</f>
        <v>0</v>
      </c>
      <c r="I2666" s="185">
        <f>'[1]BoQ HSYC'!H2666</f>
        <v>0</v>
      </c>
      <c r="J2666" s="185">
        <f>'[1]BoQ HSYC'!I2666</f>
        <v>0</v>
      </c>
      <c r="K2666" s="48">
        <f>'[1]BoQ HSYC'!J2666</f>
        <v>0</v>
      </c>
      <c r="L2666" s="47">
        <f>'[1]BoQ HSYC'!K2666</f>
        <v>0</v>
      </c>
      <c r="M2666" s="47">
        <f>'[1]BoQ HSYC'!L2666</f>
        <v>0</v>
      </c>
      <c r="N2666" s="183">
        <f>'[1]BoQ HSYC'!M2666</f>
        <v>0</v>
      </c>
      <c r="O2666" s="183">
        <f>'[1]BoQ HSYC'!N2666</f>
        <v>0</v>
      </c>
      <c r="P2666" s="83">
        <f>'[1]BoQ HSYC'!O2666</f>
        <v>0</v>
      </c>
      <c r="Q2666" s="47">
        <f>'[1]BoQ HSYC'!P2666</f>
        <v>0</v>
      </c>
      <c r="R2666" s="132">
        <f>'[1]BoQ HSYC'!Q2666</f>
        <v>0</v>
      </c>
      <c r="S2666" s="83">
        <f>'[1]BoQ HSYC'!R2666</f>
        <v>0</v>
      </c>
      <c r="T2666" s="48">
        <f>'[1]BoQ HSYC'!S2666</f>
        <v>0</v>
      </c>
      <c r="U2666" s="132">
        <f>'[1]BoQ HSYC'!T2666</f>
        <v>0</v>
      </c>
      <c r="V2666" s="132">
        <f>'[1]BoQ HSYC'!U2666</f>
        <v>0</v>
      </c>
      <c r="W2666" s="132">
        <f>'[1]BoQ HSYC'!V2666</f>
        <v>0</v>
      </c>
      <c r="X2666" s="44" t="str">
        <f>'[1]BoQ HSYC'!W2666</f>
        <v>ME</v>
      </c>
      <c r="Y2666" s="44"/>
      <c r="Z2666" s="44"/>
      <c r="AA2666" s="44"/>
      <c r="AB2666" s="2">
        <v>0</v>
      </c>
      <c r="AC2666" s="2">
        <v>0</v>
      </c>
      <c r="AD2666" s="2">
        <f>+M2666</f>
        <v>0</v>
      </c>
      <c r="AE2666" s="2">
        <f>+AD2666*14%</f>
        <v>0</v>
      </c>
      <c r="AF2666" s="155">
        <f>+AD2666*35%</f>
        <v>0</v>
      </c>
      <c r="AG2666" s="2">
        <f>+AD2666*F2666</f>
        <v>0</v>
      </c>
      <c r="AH2666" s="2">
        <f>+AE2666*F2666</f>
        <v>0</v>
      </c>
      <c r="AI2666" s="2">
        <f>+AF2666*F2666</f>
        <v>0</v>
      </c>
      <c r="AJ2666" s="2">
        <f>SUM(AG2666:AI2666)</f>
        <v>0</v>
      </c>
      <c r="AK2666" s="2">
        <f>+AD2666*G2666</f>
        <v>0</v>
      </c>
      <c r="AL2666" s="2">
        <f>+AE2666*G2666</f>
        <v>0</v>
      </c>
      <c r="AM2666" s="2">
        <f>+AF2666*G2666</f>
        <v>0</v>
      </c>
      <c r="AN2666" s="155">
        <f>SUM(AK2666:AM2666)</f>
        <v>0</v>
      </c>
      <c r="AQ2666" s="145" t="s">
        <v>525</v>
      </c>
      <c r="AU2666" s="8"/>
      <c r="AV2666" s="8"/>
      <c r="AW2666" s="2">
        <f>'[2]BoQ HSYC-Đạt'!$AT2666</f>
        <v>0</v>
      </c>
      <c r="AX2666" s="8">
        <f>F2666*AW2666</f>
        <v>0</v>
      </c>
      <c r="AY2666" s="8">
        <f>IF(AQ2666="CT",7%,5%)*AX2666</f>
        <v>0</v>
      </c>
      <c r="AZ2666" s="8">
        <f>AX2666*2%</f>
        <v>0</v>
      </c>
      <c r="BA2666" s="8">
        <f>IF(BB2666&gt;0,0,AX2666*5%)</f>
        <v>0</v>
      </c>
      <c r="BB2666" s="8"/>
      <c r="BC2666" s="8">
        <f>+AX2666+AY2666+AZ2666+BA2666+BB2666</f>
        <v>0</v>
      </c>
      <c r="BD2666" s="8">
        <f>AX2666-AT2666</f>
        <v>0</v>
      </c>
      <c r="BE2666" s="2"/>
      <c r="BH2666" s="2"/>
    </row>
    <row r="2667" spans="1:60" ht="17" hidden="1" outlineLevel="1" x14ac:dyDescent="0.2">
      <c r="B2667" s="82"/>
      <c r="C2667" s="144" t="s">
        <v>662</v>
      </c>
      <c r="D2667" s="144"/>
      <c r="E2667" s="82"/>
      <c r="F2667" s="143"/>
      <c r="G2667" s="142">
        <f>'[1]BoQ HSYC'!F2667</f>
        <v>0</v>
      </c>
      <c r="H2667" s="185">
        <f>'[1]BoQ HSYC'!G2667</f>
        <v>0</v>
      </c>
      <c r="I2667" s="185">
        <f>'[1]BoQ HSYC'!H2667</f>
        <v>0</v>
      </c>
      <c r="J2667" s="185">
        <f>'[1]BoQ HSYC'!I2667</f>
        <v>0</v>
      </c>
      <c r="K2667" s="48">
        <f>'[1]BoQ HSYC'!J2667</f>
        <v>0</v>
      </c>
      <c r="L2667" s="47">
        <f>'[1]BoQ HSYC'!K2667</f>
        <v>0</v>
      </c>
      <c r="M2667" s="47">
        <f>'[1]BoQ HSYC'!L2667</f>
        <v>0</v>
      </c>
      <c r="N2667" s="183">
        <f>'[1]BoQ HSYC'!M2667</f>
        <v>0</v>
      </c>
      <c r="O2667" s="183">
        <f>'[1]BoQ HSYC'!N2667</f>
        <v>0</v>
      </c>
      <c r="P2667" s="83">
        <f>'[1]BoQ HSYC'!O2667</f>
        <v>0</v>
      </c>
      <c r="Q2667" s="47">
        <f>'[1]BoQ HSYC'!P2667</f>
        <v>0</v>
      </c>
      <c r="R2667" s="132">
        <f>'[1]BoQ HSYC'!Q2667</f>
        <v>0</v>
      </c>
      <c r="S2667" s="83">
        <f>'[1]BoQ HSYC'!R2667</f>
        <v>0</v>
      </c>
      <c r="T2667" s="48">
        <f>'[1]BoQ HSYC'!S2667</f>
        <v>0</v>
      </c>
      <c r="U2667" s="132">
        <f>'[1]BoQ HSYC'!T2667</f>
        <v>0</v>
      </c>
      <c r="V2667" s="132">
        <f>'[1]BoQ HSYC'!U2667</f>
        <v>0</v>
      </c>
      <c r="W2667" s="132">
        <f>'[1]BoQ HSYC'!V2667</f>
        <v>0</v>
      </c>
      <c r="X2667" s="44" t="str">
        <f>'[1]BoQ HSYC'!W2667</f>
        <v>ME</v>
      </c>
      <c r="Y2667" s="44"/>
      <c r="Z2667" s="44"/>
      <c r="AA2667" s="44"/>
      <c r="AB2667" s="2">
        <v>0</v>
      </c>
      <c r="AC2667" s="2">
        <v>0</v>
      </c>
      <c r="AD2667" s="2">
        <f>+M2667</f>
        <v>0</v>
      </c>
      <c r="AE2667" s="2">
        <f>+AD2667*14%</f>
        <v>0</v>
      </c>
      <c r="AF2667" s="155">
        <f>+AD2667*35%</f>
        <v>0</v>
      </c>
      <c r="AG2667" s="2">
        <f>+AD2667*F2667</f>
        <v>0</v>
      </c>
      <c r="AH2667" s="2">
        <f>+AE2667*F2667</f>
        <v>0</v>
      </c>
      <c r="AI2667" s="2">
        <f>+AF2667*F2667</f>
        <v>0</v>
      </c>
      <c r="AJ2667" s="2">
        <f>SUM(AG2667:AI2667)</f>
        <v>0</v>
      </c>
      <c r="AK2667" s="2">
        <f>+AD2667*G2667</f>
        <v>0</v>
      </c>
      <c r="AL2667" s="2">
        <f>+AE2667*G2667</f>
        <v>0</v>
      </c>
      <c r="AM2667" s="2">
        <f>+AF2667*G2667</f>
        <v>0</v>
      </c>
      <c r="AN2667" s="155">
        <f>SUM(AK2667:AM2667)</f>
        <v>0</v>
      </c>
      <c r="AQ2667" s="145" t="s">
        <v>525</v>
      </c>
      <c r="AU2667" s="8"/>
      <c r="AV2667" s="8"/>
      <c r="AW2667" s="2">
        <f>'[2]BoQ HSYC-Đạt'!$AT2667</f>
        <v>0</v>
      </c>
      <c r="AX2667" s="8">
        <f>F2667*AW2667</f>
        <v>0</v>
      </c>
      <c r="AY2667" s="8">
        <f>IF(AQ2667="CT",7%,5%)*AX2667</f>
        <v>0</v>
      </c>
      <c r="AZ2667" s="8">
        <f>AX2667*2%</f>
        <v>0</v>
      </c>
      <c r="BA2667" s="8">
        <f>IF(BB2667&gt;0,0,AX2667*5%)</f>
        <v>0</v>
      </c>
      <c r="BB2667" s="8"/>
      <c r="BC2667" s="8">
        <f>+AX2667+AY2667+AZ2667+BA2667+BB2667</f>
        <v>0</v>
      </c>
      <c r="BD2667" s="8">
        <f>AX2667-AT2667</f>
        <v>0</v>
      </c>
      <c r="BE2667" s="2"/>
      <c r="BH2667" s="2"/>
    </row>
    <row r="2668" spans="1:60" ht="17" hidden="1" outlineLevel="1" x14ac:dyDescent="0.2">
      <c r="B2668" s="82"/>
      <c r="C2668" s="144" t="s">
        <v>845</v>
      </c>
      <c r="D2668" s="144"/>
      <c r="E2668" s="82"/>
      <c r="F2668" s="143"/>
      <c r="G2668" s="142">
        <f>'[1]BoQ HSYC'!F2668</f>
        <v>0</v>
      </c>
      <c r="H2668" s="185">
        <f>'[1]BoQ HSYC'!G2668</f>
        <v>0</v>
      </c>
      <c r="I2668" s="185">
        <f>'[1]BoQ HSYC'!H2668</f>
        <v>0</v>
      </c>
      <c r="J2668" s="185">
        <f>'[1]BoQ HSYC'!I2668</f>
        <v>0</v>
      </c>
      <c r="K2668" s="48">
        <f>'[1]BoQ HSYC'!J2668</f>
        <v>0</v>
      </c>
      <c r="L2668" s="47">
        <f>'[1]BoQ HSYC'!K2668</f>
        <v>0</v>
      </c>
      <c r="M2668" s="47">
        <f>'[1]BoQ HSYC'!L2668</f>
        <v>0</v>
      </c>
      <c r="N2668" s="183">
        <f>'[1]BoQ HSYC'!M2668</f>
        <v>0</v>
      </c>
      <c r="O2668" s="183">
        <f>'[1]BoQ HSYC'!N2668</f>
        <v>0</v>
      </c>
      <c r="P2668" s="83">
        <f>'[1]BoQ HSYC'!O2668</f>
        <v>0</v>
      </c>
      <c r="Q2668" s="47">
        <f>'[1]BoQ HSYC'!P2668</f>
        <v>0</v>
      </c>
      <c r="R2668" s="132">
        <f>'[1]BoQ HSYC'!Q2668</f>
        <v>0</v>
      </c>
      <c r="S2668" s="83">
        <f>'[1]BoQ HSYC'!R2668</f>
        <v>0</v>
      </c>
      <c r="T2668" s="48">
        <f>'[1]BoQ HSYC'!S2668</f>
        <v>0</v>
      </c>
      <c r="U2668" s="132">
        <f>'[1]BoQ HSYC'!T2668</f>
        <v>0</v>
      </c>
      <c r="V2668" s="132">
        <f>'[1]BoQ HSYC'!U2668</f>
        <v>0</v>
      </c>
      <c r="W2668" s="132">
        <f>'[1]BoQ HSYC'!V2668</f>
        <v>0</v>
      </c>
      <c r="X2668" s="44" t="str">
        <f>'[1]BoQ HSYC'!W2668</f>
        <v>ME</v>
      </c>
      <c r="Y2668" s="44"/>
      <c r="Z2668" s="44"/>
      <c r="AA2668" s="44"/>
      <c r="AB2668" s="2">
        <v>0</v>
      </c>
      <c r="AC2668" s="2">
        <v>0</v>
      </c>
      <c r="AD2668" s="2">
        <f>+M2668</f>
        <v>0</v>
      </c>
      <c r="AE2668" s="2">
        <f>+AD2668*14%</f>
        <v>0</v>
      </c>
      <c r="AF2668" s="155">
        <f>+AD2668*35%</f>
        <v>0</v>
      </c>
      <c r="AG2668" s="2">
        <f>+AD2668*F2668</f>
        <v>0</v>
      </c>
      <c r="AH2668" s="2">
        <f>+AE2668*F2668</f>
        <v>0</v>
      </c>
      <c r="AI2668" s="2">
        <f>+AF2668*F2668</f>
        <v>0</v>
      </c>
      <c r="AJ2668" s="2">
        <f>SUM(AG2668:AI2668)</f>
        <v>0</v>
      </c>
      <c r="AK2668" s="2">
        <f>+AD2668*G2668</f>
        <v>0</v>
      </c>
      <c r="AL2668" s="2">
        <f>+AE2668*G2668</f>
        <v>0</v>
      </c>
      <c r="AM2668" s="2">
        <f>+AF2668*G2668</f>
        <v>0</v>
      </c>
      <c r="AN2668" s="155">
        <f>SUM(AK2668:AM2668)</f>
        <v>0</v>
      </c>
      <c r="AQ2668" s="145" t="s">
        <v>525</v>
      </c>
      <c r="AU2668" s="8"/>
      <c r="AV2668" s="8"/>
      <c r="AW2668" s="2">
        <f>'[2]BoQ HSYC-Đạt'!$AT2668</f>
        <v>0</v>
      </c>
      <c r="AX2668" s="8">
        <f>F2668*AW2668</f>
        <v>0</v>
      </c>
      <c r="AY2668" s="8">
        <f>IF(AQ2668="CT",7%,5%)*AX2668</f>
        <v>0</v>
      </c>
      <c r="AZ2668" s="8">
        <f>AX2668*2%</f>
        <v>0</v>
      </c>
      <c r="BA2668" s="8">
        <f>IF(BB2668&gt;0,0,AX2668*5%)</f>
        <v>0</v>
      </c>
      <c r="BB2668" s="8"/>
      <c r="BC2668" s="8">
        <f>+AX2668+AY2668+AZ2668+BA2668+BB2668</f>
        <v>0</v>
      </c>
      <c r="BD2668" s="8">
        <f>AX2668-AT2668</f>
        <v>0</v>
      </c>
      <c r="BE2668" s="2"/>
      <c r="BH2668" s="2"/>
    </row>
    <row r="2669" spans="1:60" ht="17" hidden="1" outlineLevel="1" x14ac:dyDescent="0.2">
      <c r="B2669" s="82"/>
      <c r="C2669" s="144" t="s">
        <v>844</v>
      </c>
      <c r="D2669" s="144"/>
      <c r="E2669" s="82"/>
      <c r="F2669" s="143"/>
      <c r="G2669" s="142">
        <f>'[1]BoQ HSYC'!F2669</f>
        <v>0</v>
      </c>
      <c r="H2669" s="185">
        <f>'[1]BoQ HSYC'!G2669</f>
        <v>0</v>
      </c>
      <c r="I2669" s="185">
        <f>'[1]BoQ HSYC'!H2669</f>
        <v>0</v>
      </c>
      <c r="J2669" s="185">
        <f>'[1]BoQ HSYC'!I2669</f>
        <v>0</v>
      </c>
      <c r="K2669" s="48">
        <f>'[1]BoQ HSYC'!J2669</f>
        <v>0</v>
      </c>
      <c r="L2669" s="47">
        <f>'[1]BoQ HSYC'!K2669</f>
        <v>0</v>
      </c>
      <c r="M2669" s="47">
        <f>'[1]BoQ HSYC'!L2669</f>
        <v>0</v>
      </c>
      <c r="N2669" s="183">
        <f>'[1]BoQ HSYC'!M2669</f>
        <v>0</v>
      </c>
      <c r="O2669" s="183">
        <f>'[1]BoQ HSYC'!N2669</f>
        <v>0</v>
      </c>
      <c r="P2669" s="83">
        <f>'[1]BoQ HSYC'!O2669</f>
        <v>0</v>
      </c>
      <c r="Q2669" s="47">
        <f>'[1]BoQ HSYC'!P2669</f>
        <v>0</v>
      </c>
      <c r="R2669" s="132">
        <f>'[1]BoQ HSYC'!Q2669</f>
        <v>0</v>
      </c>
      <c r="S2669" s="83">
        <f>'[1]BoQ HSYC'!R2669</f>
        <v>0</v>
      </c>
      <c r="T2669" s="48">
        <f>'[1]BoQ HSYC'!S2669</f>
        <v>0</v>
      </c>
      <c r="U2669" s="132">
        <f>'[1]BoQ HSYC'!T2669</f>
        <v>0</v>
      </c>
      <c r="V2669" s="132">
        <f>'[1]BoQ HSYC'!U2669</f>
        <v>0</v>
      </c>
      <c r="W2669" s="132">
        <f>'[1]BoQ HSYC'!V2669</f>
        <v>0</v>
      </c>
      <c r="X2669" s="44" t="str">
        <f>'[1]BoQ HSYC'!W2669</f>
        <v>ME</v>
      </c>
      <c r="Y2669" s="44"/>
      <c r="Z2669" s="44"/>
      <c r="AA2669" s="44"/>
      <c r="AB2669" s="2">
        <v>0</v>
      </c>
      <c r="AC2669" s="2">
        <v>0</v>
      </c>
      <c r="AD2669" s="2">
        <f>+M2669</f>
        <v>0</v>
      </c>
      <c r="AE2669" s="2">
        <f>+AD2669*14%</f>
        <v>0</v>
      </c>
      <c r="AF2669" s="155">
        <f>+AD2669*35%</f>
        <v>0</v>
      </c>
      <c r="AG2669" s="2">
        <f>+AD2669*F2669</f>
        <v>0</v>
      </c>
      <c r="AH2669" s="2">
        <f>+AE2669*F2669</f>
        <v>0</v>
      </c>
      <c r="AI2669" s="2">
        <f>+AF2669*F2669</f>
        <v>0</v>
      </c>
      <c r="AJ2669" s="2">
        <f>SUM(AG2669:AI2669)</f>
        <v>0</v>
      </c>
      <c r="AK2669" s="2">
        <f>+AD2669*G2669</f>
        <v>0</v>
      </c>
      <c r="AL2669" s="2">
        <f>+AE2669*G2669</f>
        <v>0</v>
      </c>
      <c r="AM2669" s="2">
        <f>+AF2669*G2669</f>
        <v>0</v>
      </c>
      <c r="AN2669" s="155">
        <f>SUM(AK2669:AM2669)</f>
        <v>0</v>
      </c>
      <c r="AQ2669" s="145" t="s">
        <v>525</v>
      </c>
      <c r="AU2669" s="8"/>
      <c r="AV2669" s="8"/>
      <c r="AW2669" s="2">
        <f>'[2]BoQ HSYC-Đạt'!$AT2669</f>
        <v>0</v>
      </c>
      <c r="AX2669" s="8">
        <f>F2669*AW2669</f>
        <v>0</v>
      </c>
      <c r="AY2669" s="8">
        <f>IF(AQ2669="CT",7%,5%)*AX2669</f>
        <v>0</v>
      </c>
      <c r="AZ2669" s="8">
        <f>AX2669*2%</f>
        <v>0</v>
      </c>
      <c r="BA2669" s="8">
        <f>IF(BB2669&gt;0,0,AX2669*5%)</f>
        <v>0</v>
      </c>
      <c r="BB2669" s="8"/>
      <c r="BC2669" s="8">
        <f>+AX2669+AY2669+AZ2669+BA2669+BB2669</f>
        <v>0</v>
      </c>
      <c r="BD2669" s="8">
        <f>AX2669-AT2669</f>
        <v>0</v>
      </c>
      <c r="BE2669" s="2"/>
      <c r="BH2669" s="2"/>
    </row>
    <row r="2670" spans="1:60" ht="17" hidden="1" outlineLevel="1" x14ac:dyDescent="0.2">
      <c r="B2670" s="82"/>
      <c r="C2670" s="144" t="s">
        <v>843</v>
      </c>
      <c r="D2670" s="144"/>
      <c r="E2670" s="82"/>
      <c r="F2670" s="143"/>
      <c r="G2670" s="142">
        <f>'[1]BoQ HSYC'!F2670</f>
        <v>0</v>
      </c>
      <c r="H2670" s="185">
        <f>'[1]BoQ HSYC'!G2670</f>
        <v>0</v>
      </c>
      <c r="I2670" s="185">
        <f>'[1]BoQ HSYC'!H2670</f>
        <v>0</v>
      </c>
      <c r="J2670" s="185">
        <f>'[1]BoQ HSYC'!I2670</f>
        <v>0</v>
      </c>
      <c r="K2670" s="48">
        <f>'[1]BoQ HSYC'!J2670</f>
        <v>0</v>
      </c>
      <c r="L2670" s="47">
        <f>'[1]BoQ HSYC'!K2670</f>
        <v>0</v>
      </c>
      <c r="M2670" s="47">
        <f>'[1]BoQ HSYC'!L2670</f>
        <v>0</v>
      </c>
      <c r="N2670" s="183">
        <f>'[1]BoQ HSYC'!M2670</f>
        <v>0</v>
      </c>
      <c r="O2670" s="183">
        <f>'[1]BoQ HSYC'!N2670</f>
        <v>0</v>
      </c>
      <c r="P2670" s="83">
        <f>'[1]BoQ HSYC'!O2670</f>
        <v>0</v>
      </c>
      <c r="Q2670" s="47">
        <f>'[1]BoQ HSYC'!P2670</f>
        <v>0</v>
      </c>
      <c r="R2670" s="132">
        <f>'[1]BoQ HSYC'!Q2670</f>
        <v>0</v>
      </c>
      <c r="S2670" s="83">
        <f>'[1]BoQ HSYC'!R2670</f>
        <v>0</v>
      </c>
      <c r="T2670" s="48">
        <f>'[1]BoQ HSYC'!S2670</f>
        <v>0</v>
      </c>
      <c r="U2670" s="132">
        <f>'[1]BoQ HSYC'!T2670</f>
        <v>0</v>
      </c>
      <c r="V2670" s="132">
        <f>'[1]BoQ HSYC'!U2670</f>
        <v>0</v>
      </c>
      <c r="W2670" s="132">
        <f>'[1]BoQ HSYC'!V2670</f>
        <v>0</v>
      </c>
      <c r="X2670" s="44" t="str">
        <f>'[1]BoQ HSYC'!W2670</f>
        <v>ME</v>
      </c>
      <c r="Y2670" s="44"/>
      <c r="Z2670" s="44"/>
      <c r="AA2670" s="44"/>
      <c r="AB2670" s="2">
        <v>0</v>
      </c>
      <c r="AC2670" s="2">
        <v>0</v>
      </c>
      <c r="AD2670" s="2">
        <f>+M2670</f>
        <v>0</v>
      </c>
      <c r="AE2670" s="2">
        <f>+AD2670*14%</f>
        <v>0</v>
      </c>
      <c r="AF2670" s="155">
        <f>+AD2670*35%</f>
        <v>0</v>
      </c>
      <c r="AG2670" s="2">
        <f>+AD2670*F2670</f>
        <v>0</v>
      </c>
      <c r="AH2670" s="2">
        <f>+AE2670*F2670</f>
        <v>0</v>
      </c>
      <c r="AI2670" s="2">
        <f>+AF2670*F2670</f>
        <v>0</v>
      </c>
      <c r="AJ2670" s="2">
        <f>SUM(AG2670:AI2670)</f>
        <v>0</v>
      </c>
      <c r="AK2670" s="2">
        <f>+AD2670*G2670</f>
        <v>0</v>
      </c>
      <c r="AL2670" s="2">
        <f>+AE2670*G2670</f>
        <v>0</v>
      </c>
      <c r="AM2670" s="2">
        <f>+AF2670*G2670</f>
        <v>0</v>
      </c>
      <c r="AN2670" s="155">
        <f>SUM(AK2670:AM2670)</f>
        <v>0</v>
      </c>
      <c r="AQ2670" s="145" t="s">
        <v>525</v>
      </c>
      <c r="AU2670" s="8"/>
      <c r="AV2670" s="8"/>
      <c r="AW2670" s="2">
        <f>'[2]BoQ HSYC-Đạt'!$AT2670</f>
        <v>0</v>
      </c>
      <c r="AX2670" s="8">
        <f>F2670*AW2670</f>
        <v>0</v>
      </c>
      <c r="AY2670" s="8">
        <f>IF(AQ2670="CT",7%,5%)*AX2670</f>
        <v>0</v>
      </c>
      <c r="AZ2670" s="8">
        <f>AX2670*2%</f>
        <v>0</v>
      </c>
      <c r="BA2670" s="8">
        <f>IF(BB2670&gt;0,0,AX2670*5%)</f>
        <v>0</v>
      </c>
      <c r="BB2670" s="8"/>
      <c r="BC2670" s="8">
        <f>+AX2670+AY2670+AZ2670+BA2670+BB2670</f>
        <v>0</v>
      </c>
      <c r="BD2670" s="8">
        <f>AX2670-AT2670</f>
        <v>0</v>
      </c>
      <c r="BE2670" s="2"/>
      <c r="BH2670" s="2"/>
    </row>
    <row r="2671" spans="1:60" ht="17" hidden="1" outlineLevel="1" x14ac:dyDescent="0.2">
      <c r="B2671" s="82"/>
      <c r="C2671" s="144" t="s">
        <v>842</v>
      </c>
      <c r="D2671" s="144"/>
      <c r="E2671" s="82"/>
      <c r="F2671" s="143"/>
      <c r="G2671" s="142">
        <f>'[1]BoQ HSYC'!F2671</f>
        <v>0</v>
      </c>
      <c r="H2671" s="185">
        <f>'[1]BoQ HSYC'!G2671</f>
        <v>0</v>
      </c>
      <c r="I2671" s="185">
        <f>'[1]BoQ HSYC'!H2671</f>
        <v>0</v>
      </c>
      <c r="J2671" s="185">
        <f>'[1]BoQ HSYC'!I2671</f>
        <v>0</v>
      </c>
      <c r="K2671" s="48">
        <f>'[1]BoQ HSYC'!J2671</f>
        <v>0</v>
      </c>
      <c r="L2671" s="47">
        <f>'[1]BoQ HSYC'!K2671</f>
        <v>0</v>
      </c>
      <c r="M2671" s="47">
        <f>'[1]BoQ HSYC'!L2671</f>
        <v>0</v>
      </c>
      <c r="N2671" s="183">
        <f>'[1]BoQ HSYC'!M2671</f>
        <v>0</v>
      </c>
      <c r="O2671" s="183">
        <f>'[1]BoQ HSYC'!N2671</f>
        <v>0</v>
      </c>
      <c r="P2671" s="83">
        <f>'[1]BoQ HSYC'!O2671</f>
        <v>0</v>
      </c>
      <c r="Q2671" s="47">
        <f>'[1]BoQ HSYC'!P2671</f>
        <v>0</v>
      </c>
      <c r="R2671" s="132">
        <f>'[1]BoQ HSYC'!Q2671</f>
        <v>0</v>
      </c>
      <c r="S2671" s="83">
        <f>'[1]BoQ HSYC'!R2671</f>
        <v>0</v>
      </c>
      <c r="T2671" s="48">
        <f>'[1]BoQ HSYC'!S2671</f>
        <v>0</v>
      </c>
      <c r="U2671" s="132">
        <f>'[1]BoQ HSYC'!T2671</f>
        <v>0</v>
      </c>
      <c r="V2671" s="132">
        <f>'[1]BoQ HSYC'!U2671</f>
        <v>0</v>
      </c>
      <c r="W2671" s="132">
        <f>'[1]BoQ HSYC'!V2671</f>
        <v>0</v>
      </c>
      <c r="X2671" s="44" t="str">
        <f>'[1]BoQ HSYC'!W2671</f>
        <v>ME</v>
      </c>
      <c r="Y2671" s="44"/>
      <c r="Z2671" s="44"/>
      <c r="AA2671" s="44"/>
      <c r="AB2671" s="2">
        <v>0</v>
      </c>
      <c r="AC2671" s="2">
        <v>0</v>
      </c>
      <c r="AD2671" s="2">
        <f>+M2671</f>
        <v>0</v>
      </c>
      <c r="AE2671" s="2">
        <f>+AD2671*14%</f>
        <v>0</v>
      </c>
      <c r="AF2671" s="155">
        <f>+AD2671*35%</f>
        <v>0</v>
      </c>
      <c r="AG2671" s="2">
        <f>+AD2671*F2671</f>
        <v>0</v>
      </c>
      <c r="AH2671" s="2">
        <f>+AE2671*F2671</f>
        <v>0</v>
      </c>
      <c r="AI2671" s="2">
        <f>+AF2671*F2671</f>
        <v>0</v>
      </c>
      <c r="AJ2671" s="2">
        <f>SUM(AG2671:AI2671)</f>
        <v>0</v>
      </c>
      <c r="AK2671" s="2">
        <f>+AD2671*G2671</f>
        <v>0</v>
      </c>
      <c r="AL2671" s="2">
        <f>+AE2671*G2671</f>
        <v>0</v>
      </c>
      <c r="AM2671" s="2">
        <f>+AF2671*G2671</f>
        <v>0</v>
      </c>
      <c r="AN2671" s="155">
        <f>SUM(AK2671:AM2671)</f>
        <v>0</v>
      </c>
      <c r="AQ2671" s="145" t="s">
        <v>525</v>
      </c>
      <c r="AU2671" s="8"/>
      <c r="AV2671" s="8"/>
      <c r="AW2671" s="2">
        <f>'[2]BoQ HSYC-Đạt'!$AT2671</f>
        <v>0</v>
      </c>
      <c r="AX2671" s="8">
        <f>F2671*AW2671</f>
        <v>0</v>
      </c>
      <c r="AY2671" s="8">
        <f>IF(AQ2671="CT",7%,5%)*AX2671</f>
        <v>0</v>
      </c>
      <c r="AZ2671" s="8">
        <f>AX2671*2%</f>
        <v>0</v>
      </c>
      <c r="BA2671" s="8">
        <f>IF(BB2671&gt;0,0,AX2671*5%)</f>
        <v>0</v>
      </c>
      <c r="BB2671" s="8"/>
      <c r="BC2671" s="8">
        <f>+AX2671+AY2671+AZ2671+BA2671+BB2671</f>
        <v>0</v>
      </c>
      <c r="BD2671" s="8">
        <f>AX2671-AT2671</f>
        <v>0</v>
      </c>
      <c r="BE2671" s="2"/>
      <c r="BH2671" s="2"/>
    </row>
    <row r="2672" spans="1:60" ht="17" hidden="1" outlineLevel="1" x14ac:dyDescent="0.2">
      <c r="B2672" s="82"/>
      <c r="C2672" s="144" t="s">
        <v>841</v>
      </c>
      <c r="D2672" s="144"/>
      <c r="E2672" s="82"/>
      <c r="F2672" s="143"/>
      <c r="G2672" s="142">
        <f>'[1]BoQ HSYC'!F2672</f>
        <v>0</v>
      </c>
      <c r="H2672" s="185">
        <f>'[1]BoQ HSYC'!G2672</f>
        <v>0</v>
      </c>
      <c r="I2672" s="185">
        <f>'[1]BoQ HSYC'!H2672</f>
        <v>0</v>
      </c>
      <c r="J2672" s="185">
        <f>'[1]BoQ HSYC'!I2672</f>
        <v>0</v>
      </c>
      <c r="K2672" s="48">
        <f>'[1]BoQ HSYC'!J2672</f>
        <v>0</v>
      </c>
      <c r="L2672" s="47">
        <f>'[1]BoQ HSYC'!K2672</f>
        <v>0</v>
      </c>
      <c r="M2672" s="47">
        <f>'[1]BoQ HSYC'!L2672</f>
        <v>0</v>
      </c>
      <c r="N2672" s="183">
        <f>'[1]BoQ HSYC'!M2672</f>
        <v>0</v>
      </c>
      <c r="O2672" s="183">
        <f>'[1]BoQ HSYC'!N2672</f>
        <v>0</v>
      </c>
      <c r="P2672" s="83">
        <f>'[1]BoQ HSYC'!O2672</f>
        <v>0</v>
      </c>
      <c r="Q2672" s="47">
        <f>'[1]BoQ HSYC'!P2672</f>
        <v>0</v>
      </c>
      <c r="R2672" s="132">
        <f>'[1]BoQ HSYC'!Q2672</f>
        <v>0</v>
      </c>
      <c r="S2672" s="83">
        <f>'[1]BoQ HSYC'!R2672</f>
        <v>0</v>
      </c>
      <c r="T2672" s="48">
        <f>'[1]BoQ HSYC'!S2672</f>
        <v>0</v>
      </c>
      <c r="U2672" s="132">
        <f>'[1]BoQ HSYC'!T2672</f>
        <v>0</v>
      </c>
      <c r="V2672" s="132">
        <f>'[1]BoQ HSYC'!U2672</f>
        <v>0</v>
      </c>
      <c r="W2672" s="132">
        <f>'[1]BoQ HSYC'!V2672</f>
        <v>0</v>
      </c>
      <c r="X2672" s="44" t="str">
        <f>'[1]BoQ HSYC'!W2672</f>
        <v>ME</v>
      </c>
      <c r="Y2672" s="44"/>
      <c r="Z2672" s="44"/>
      <c r="AA2672" s="44"/>
      <c r="AB2672" s="2">
        <v>0</v>
      </c>
      <c r="AC2672" s="2">
        <v>0</v>
      </c>
      <c r="AD2672" s="2">
        <f>+M2672</f>
        <v>0</v>
      </c>
      <c r="AE2672" s="2">
        <f>+AD2672*14%</f>
        <v>0</v>
      </c>
      <c r="AF2672" s="155">
        <f>+AD2672*35%</f>
        <v>0</v>
      </c>
      <c r="AG2672" s="2">
        <f>+AD2672*F2672</f>
        <v>0</v>
      </c>
      <c r="AH2672" s="2">
        <f>+AE2672*F2672</f>
        <v>0</v>
      </c>
      <c r="AI2672" s="2">
        <f>+AF2672*F2672</f>
        <v>0</v>
      </c>
      <c r="AJ2672" s="2">
        <f>SUM(AG2672:AI2672)</f>
        <v>0</v>
      </c>
      <c r="AK2672" s="2">
        <f>+AD2672*G2672</f>
        <v>0</v>
      </c>
      <c r="AL2672" s="2">
        <f>+AE2672*G2672</f>
        <v>0</v>
      </c>
      <c r="AM2672" s="2">
        <f>+AF2672*G2672</f>
        <v>0</v>
      </c>
      <c r="AN2672" s="155">
        <f>SUM(AK2672:AM2672)</f>
        <v>0</v>
      </c>
      <c r="AQ2672" s="145" t="s">
        <v>525</v>
      </c>
      <c r="AU2672" s="8"/>
      <c r="AV2672" s="8"/>
      <c r="AW2672" s="2">
        <f>'[2]BoQ HSYC-Đạt'!$AT2672</f>
        <v>0</v>
      </c>
      <c r="AX2672" s="8">
        <f>F2672*AW2672</f>
        <v>0</v>
      </c>
      <c r="AY2672" s="8">
        <f>IF(AQ2672="CT",7%,5%)*AX2672</f>
        <v>0</v>
      </c>
      <c r="AZ2672" s="8">
        <f>AX2672*2%</f>
        <v>0</v>
      </c>
      <c r="BA2672" s="8">
        <f>IF(BB2672&gt;0,0,AX2672*5%)</f>
        <v>0</v>
      </c>
      <c r="BB2672" s="8"/>
      <c r="BC2672" s="8">
        <f>+AX2672+AY2672+AZ2672+BA2672+BB2672</f>
        <v>0</v>
      </c>
      <c r="BD2672" s="8">
        <f>AX2672-AT2672</f>
        <v>0</v>
      </c>
      <c r="BE2672" s="2"/>
      <c r="BH2672" s="2"/>
    </row>
    <row r="2673" spans="1:60" ht="34" hidden="1" outlineLevel="1" x14ac:dyDescent="0.2">
      <c r="B2673" s="82"/>
      <c r="C2673" s="144" t="s">
        <v>840</v>
      </c>
      <c r="D2673" s="144"/>
      <c r="E2673" s="82"/>
      <c r="F2673" s="143"/>
      <c r="G2673" s="142">
        <f>'[1]BoQ HSYC'!F2673</f>
        <v>0</v>
      </c>
      <c r="H2673" s="185">
        <f>'[1]BoQ HSYC'!G2673</f>
        <v>0</v>
      </c>
      <c r="I2673" s="185">
        <f>'[1]BoQ HSYC'!H2673</f>
        <v>0</v>
      </c>
      <c r="J2673" s="185">
        <f>'[1]BoQ HSYC'!I2673</f>
        <v>0</v>
      </c>
      <c r="K2673" s="48">
        <f>'[1]BoQ HSYC'!J2673</f>
        <v>0</v>
      </c>
      <c r="L2673" s="47">
        <f>'[1]BoQ HSYC'!K2673</f>
        <v>0</v>
      </c>
      <c r="M2673" s="47">
        <f>'[1]BoQ HSYC'!L2673</f>
        <v>0</v>
      </c>
      <c r="N2673" s="183">
        <f>'[1]BoQ HSYC'!M2673</f>
        <v>0</v>
      </c>
      <c r="O2673" s="183">
        <f>'[1]BoQ HSYC'!N2673</f>
        <v>0</v>
      </c>
      <c r="P2673" s="83">
        <f>'[1]BoQ HSYC'!O2673</f>
        <v>0</v>
      </c>
      <c r="Q2673" s="47">
        <f>'[1]BoQ HSYC'!P2673</f>
        <v>0</v>
      </c>
      <c r="R2673" s="132">
        <f>'[1]BoQ HSYC'!Q2673</f>
        <v>0</v>
      </c>
      <c r="S2673" s="83">
        <f>'[1]BoQ HSYC'!R2673</f>
        <v>0</v>
      </c>
      <c r="T2673" s="48">
        <f>'[1]BoQ HSYC'!S2673</f>
        <v>0</v>
      </c>
      <c r="U2673" s="132">
        <f>'[1]BoQ HSYC'!T2673</f>
        <v>0</v>
      </c>
      <c r="V2673" s="132">
        <f>'[1]BoQ HSYC'!U2673</f>
        <v>0</v>
      </c>
      <c r="W2673" s="132">
        <f>'[1]BoQ HSYC'!V2673</f>
        <v>0</v>
      </c>
      <c r="X2673" s="44" t="str">
        <f>'[1]BoQ HSYC'!W2673</f>
        <v>ME</v>
      </c>
      <c r="Y2673" s="44"/>
      <c r="Z2673" s="44"/>
      <c r="AA2673" s="44"/>
      <c r="AB2673" s="2">
        <v>0</v>
      </c>
      <c r="AC2673" s="2">
        <v>0</v>
      </c>
      <c r="AD2673" s="2">
        <f>+M2673</f>
        <v>0</v>
      </c>
      <c r="AE2673" s="2">
        <f>+AD2673*14%</f>
        <v>0</v>
      </c>
      <c r="AF2673" s="155">
        <f>+AD2673*35%</f>
        <v>0</v>
      </c>
      <c r="AG2673" s="2">
        <f>+AD2673*F2673</f>
        <v>0</v>
      </c>
      <c r="AH2673" s="2">
        <f>+AE2673*F2673</f>
        <v>0</v>
      </c>
      <c r="AI2673" s="2">
        <f>+AF2673*F2673</f>
        <v>0</v>
      </c>
      <c r="AJ2673" s="2">
        <f>SUM(AG2673:AI2673)</f>
        <v>0</v>
      </c>
      <c r="AK2673" s="2">
        <f>+AD2673*G2673</f>
        <v>0</v>
      </c>
      <c r="AL2673" s="2">
        <f>+AE2673*G2673</f>
        <v>0</v>
      </c>
      <c r="AM2673" s="2">
        <f>+AF2673*G2673</f>
        <v>0</v>
      </c>
      <c r="AN2673" s="155">
        <f>SUM(AK2673:AM2673)</f>
        <v>0</v>
      </c>
      <c r="AQ2673" s="145" t="s">
        <v>525</v>
      </c>
      <c r="AU2673" s="8"/>
      <c r="AV2673" s="8"/>
      <c r="AW2673" s="2">
        <f>'[2]BoQ HSYC-Đạt'!$AT2673</f>
        <v>0</v>
      </c>
      <c r="AX2673" s="8">
        <f>F2673*AW2673</f>
        <v>0</v>
      </c>
      <c r="AY2673" s="8">
        <f>IF(AQ2673="CT",7%,5%)*AX2673</f>
        <v>0</v>
      </c>
      <c r="AZ2673" s="8">
        <f>AX2673*2%</f>
        <v>0</v>
      </c>
      <c r="BA2673" s="8">
        <f>IF(BB2673&gt;0,0,AX2673*5%)</f>
        <v>0</v>
      </c>
      <c r="BB2673" s="8"/>
      <c r="BC2673" s="8">
        <f>+AX2673+AY2673+AZ2673+BA2673+BB2673</f>
        <v>0</v>
      </c>
      <c r="BD2673" s="8">
        <f>AX2673-AT2673</f>
        <v>0</v>
      </c>
      <c r="BE2673" s="2"/>
      <c r="BH2673" s="2"/>
    </row>
    <row r="2674" spans="1:60" ht="17" hidden="1" outlineLevel="1" x14ac:dyDescent="0.2">
      <c r="B2674" s="82"/>
      <c r="C2674" s="144" t="s">
        <v>839</v>
      </c>
      <c r="D2674" s="144"/>
      <c r="E2674" s="82"/>
      <c r="F2674" s="143"/>
      <c r="G2674" s="142">
        <f>'[1]BoQ HSYC'!F2674</f>
        <v>0</v>
      </c>
      <c r="H2674" s="185">
        <f>'[1]BoQ HSYC'!G2674</f>
        <v>0</v>
      </c>
      <c r="I2674" s="185">
        <f>'[1]BoQ HSYC'!H2674</f>
        <v>0</v>
      </c>
      <c r="J2674" s="185">
        <f>'[1]BoQ HSYC'!I2674</f>
        <v>0</v>
      </c>
      <c r="K2674" s="48">
        <f>'[1]BoQ HSYC'!J2674</f>
        <v>0</v>
      </c>
      <c r="L2674" s="47">
        <f>'[1]BoQ HSYC'!K2674</f>
        <v>0</v>
      </c>
      <c r="M2674" s="47">
        <f>'[1]BoQ HSYC'!L2674</f>
        <v>0</v>
      </c>
      <c r="N2674" s="183">
        <f>'[1]BoQ HSYC'!M2674</f>
        <v>0</v>
      </c>
      <c r="O2674" s="183">
        <f>'[1]BoQ HSYC'!N2674</f>
        <v>0</v>
      </c>
      <c r="P2674" s="83">
        <f>'[1]BoQ HSYC'!O2674</f>
        <v>0</v>
      </c>
      <c r="Q2674" s="47">
        <f>'[1]BoQ HSYC'!P2674</f>
        <v>0</v>
      </c>
      <c r="R2674" s="132">
        <f>'[1]BoQ HSYC'!Q2674</f>
        <v>0</v>
      </c>
      <c r="S2674" s="83">
        <f>'[1]BoQ HSYC'!R2674</f>
        <v>0</v>
      </c>
      <c r="T2674" s="48">
        <f>'[1]BoQ HSYC'!S2674</f>
        <v>0</v>
      </c>
      <c r="U2674" s="132">
        <f>'[1]BoQ HSYC'!T2674</f>
        <v>0</v>
      </c>
      <c r="V2674" s="132">
        <f>'[1]BoQ HSYC'!U2674</f>
        <v>0</v>
      </c>
      <c r="W2674" s="132">
        <f>'[1]BoQ HSYC'!V2674</f>
        <v>0</v>
      </c>
      <c r="X2674" s="44" t="str">
        <f>'[1]BoQ HSYC'!W2674</f>
        <v>ME</v>
      </c>
      <c r="Y2674" s="44"/>
      <c r="Z2674" s="44"/>
      <c r="AA2674" s="44"/>
      <c r="AB2674" s="2">
        <v>0</v>
      </c>
      <c r="AC2674" s="2">
        <v>0</v>
      </c>
      <c r="AD2674" s="2">
        <f>+M2674</f>
        <v>0</v>
      </c>
      <c r="AE2674" s="2">
        <f>+AD2674*14%</f>
        <v>0</v>
      </c>
      <c r="AF2674" s="155">
        <f>+AD2674*35%</f>
        <v>0</v>
      </c>
      <c r="AG2674" s="2">
        <f>+AD2674*F2674</f>
        <v>0</v>
      </c>
      <c r="AH2674" s="2">
        <f>+AE2674*F2674</f>
        <v>0</v>
      </c>
      <c r="AI2674" s="2">
        <f>+AF2674*F2674</f>
        <v>0</v>
      </c>
      <c r="AJ2674" s="2">
        <f>SUM(AG2674:AI2674)</f>
        <v>0</v>
      </c>
      <c r="AK2674" s="2">
        <f>+AD2674*G2674</f>
        <v>0</v>
      </c>
      <c r="AL2674" s="2">
        <f>+AE2674*G2674</f>
        <v>0</v>
      </c>
      <c r="AM2674" s="2">
        <f>+AF2674*G2674</f>
        <v>0</v>
      </c>
      <c r="AN2674" s="155">
        <f>SUM(AK2674:AM2674)</f>
        <v>0</v>
      </c>
      <c r="AQ2674" s="145" t="s">
        <v>525</v>
      </c>
      <c r="AU2674" s="8"/>
      <c r="AV2674" s="8"/>
      <c r="AW2674" s="2">
        <f>'[2]BoQ HSYC-Đạt'!$AT2674</f>
        <v>0</v>
      </c>
      <c r="AX2674" s="8">
        <f>F2674*AW2674</f>
        <v>0</v>
      </c>
      <c r="AY2674" s="8">
        <f>IF(AQ2674="CT",7%,5%)*AX2674</f>
        <v>0</v>
      </c>
      <c r="AZ2674" s="8">
        <f>AX2674*2%</f>
        <v>0</v>
      </c>
      <c r="BA2674" s="8">
        <f>IF(BB2674&gt;0,0,AX2674*5%)</f>
        <v>0</v>
      </c>
      <c r="BB2674" s="8"/>
      <c r="BC2674" s="8">
        <f>+AX2674+AY2674+AZ2674+BA2674+BB2674</f>
        <v>0</v>
      </c>
      <c r="BD2674" s="8">
        <f>AX2674-AT2674</f>
        <v>0</v>
      </c>
      <c r="BE2674" s="2"/>
      <c r="BH2674" s="2"/>
    </row>
    <row r="2675" spans="1:60" ht="34" hidden="1" outlineLevel="1" x14ac:dyDescent="0.2">
      <c r="B2675" s="82"/>
      <c r="C2675" s="144" t="s">
        <v>838</v>
      </c>
      <c r="D2675" s="144"/>
      <c r="E2675" s="82"/>
      <c r="F2675" s="143"/>
      <c r="G2675" s="142">
        <f>'[1]BoQ HSYC'!F2675</f>
        <v>0</v>
      </c>
      <c r="H2675" s="185">
        <f>'[1]BoQ HSYC'!G2675</f>
        <v>0</v>
      </c>
      <c r="I2675" s="185">
        <f>'[1]BoQ HSYC'!H2675</f>
        <v>0</v>
      </c>
      <c r="J2675" s="185">
        <f>'[1]BoQ HSYC'!I2675</f>
        <v>0</v>
      </c>
      <c r="K2675" s="48">
        <f>'[1]BoQ HSYC'!J2675</f>
        <v>0</v>
      </c>
      <c r="L2675" s="47">
        <f>'[1]BoQ HSYC'!K2675</f>
        <v>0</v>
      </c>
      <c r="M2675" s="47">
        <f>'[1]BoQ HSYC'!L2675</f>
        <v>0</v>
      </c>
      <c r="N2675" s="183">
        <f>'[1]BoQ HSYC'!M2675</f>
        <v>0</v>
      </c>
      <c r="O2675" s="183">
        <f>'[1]BoQ HSYC'!N2675</f>
        <v>0</v>
      </c>
      <c r="P2675" s="83">
        <f>'[1]BoQ HSYC'!O2675</f>
        <v>0</v>
      </c>
      <c r="Q2675" s="47">
        <f>'[1]BoQ HSYC'!P2675</f>
        <v>0</v>
      </c>
      <c r="R2675" s="132">
        <f>'[1]BoQ HSYC'!Q2675</f>
        <v>0</v>
      </c>
      <c r="S2675" s="83">
        <f>'[1]BoQ HSYC'!R2675</f>
        <v>0</v>
      </c>
      <c r="T2675" s="48">
        <f>'[1]BoQ HSYC'!S2675</f>
        <v>0</v>
      </c>
      <c r="U2675" s="132">
        <f>'[1]BoQ HSYC'!T2675</f>
        <v>0</v>
      </c>
      <c r="V2675" s="132" t="str">
        <f>'[1]BoQ HSYC'!U2675</f>
        <v>VT: HĐK, NC:BĐG Q2/2026</v>
      </c>
      <c r="W2675" s="132" t="str">
        <f>'[1]BoQ HSYC'!V2675</f>
        <v>VT: HĐK, NC:BĐG Q2/2026</v>
      </c>
      <c r="X2675" s="44" t="str">
        <f>'[1]BoQ HSYC'!W2675</f>
        <v>ME</v>
      </c>
      <c r="Y2675" s="44"/>
      <c r="Z2675" s="44"/>
      <c r="AA2675" s="44"/>
      <c r="AB2675" s="2">
        <v>0</v>
      </c>
      <c r="AC2675" s="2">
        <v>0</v>
      </c>
      <c r="AD2675" s="2">
        <f>+M2675</f>
        <v>0</v>
      </c>
      <c r="AE2675" s="2">
        <f>+AD2675*14%</f>
        <v>0</v>
      </c>
      <c r="AF2675" s="155">
        <f>+AD2675*35%</f>
        <v>0</v>
      </c>
      <c r="AG2675" s="2">
        <f>+AD2675*F2675</f>
        <v>0</v>
      </c>
      <c r="AH2675" s="2">
        <f>+AE2675*F2675</f>
        <v>0</v>
      </c>
      <c r="AI2675" s="2">
        <f>+AF2675*F2675</f>
        <v>0</v>
      </c>
      <c r="AJ2675" s="2">
        <f>SUM(AG2675:AI2675)</f>
        <v>0</v>
      </c>
      <c r="AK2675" s="2">
        <f>+AD2675*G2675</f>
        <v>0</v>
      </c>
      <c r="AL2675" s="2">
        <f>+AE2675*G2675</f>
        <v>0</v>
      </c>
      <c r="AM2675" s="2">
        <f>+AF2675*G2675</f>
        <v>0</v>
      </c>
      <c r="AN2675" s="155">
        <f>SUM(AK2675:AM2675)</f>
        <v>0</v>
      </c>
      <c r="AQ2675" s="145" t="s">
        <v>525</v>
      </c>
      <c r="AU2675" s="8"/>
      <c r="AV2675" s="8"/>
      <c r="AW2675" s="2">
        <f>'[2]BoQ HSYC-Đạt'!$AT2675</f>
        <v>0</v>
      </c>
      <c r="AX2675" s="8">
        <f>F2675*AW2675</f>
        <v>0</v>
      </c>
      <c r="AY2675" s="8">
        <f>IF(AQ2675="CT",7%,5%)*AX2675</f>
        <v>0</v>
      </c>
      <c r="AZ2675" s="8">
        <f>AX2675*2%</f>
        <v>0</v>
      </c>
      <c r="BA2675" s="8">
        <f>IF(BB2675&gt;0,0,AX2675*5%)</f>
        <v>0</v>
      </c>
      <c r="BB2675" s="8"/>
      <c r="BC2675" s="8">
        <f>+AX2675+AY2675+AZ2675+BA2675+BB2675</f>
        <v>0</v>
      </c>
      <c r="BD2675" s="8">
        <f>AX2675-AT2675</f>
        <v>0</v>
      </c>
      <c r="BE2675" s="2"/>
      <c r="BH2675" s="2"/>
    </row>
    <row r="2676" spans="1:60" ht="17" hidden="1" outlineLevel="1" x14ac:dyDescent="0.2">
      <c r="B2676" s="82"/>
      <c r="C2676" s="144" t="s">
        <v>656</v>
      </c>
      <c r="D2676" s="144"/>
      <c r="E2676" s="82"/>
      <c r="F2676" s="143"/>
      <c r="G2676" s="142">
        <f>'[1]BoQ HSYC'!F2676</f>
        <v>0</v>
      </c>
      <c r="H2676" s="185">
        <f>'[1]BoQ HSYC'!G2676</f>
        <v>0</v>
      </c>
      <c r="I2676" s="185">
        <f>'[1]BoQ HSYC'!H2676</f>
        <v>0</v>
      </c>
      <c r="J2676" s="185">
        <f>'[1]BoQ HSYC'!I2676</f>
        <v>0</v>
      </c>
      <c r="K2676" s="48">
        <f>'[1]BoQ HSYC'!J2676</f>
        <v>0</v>
      </c>
      <c r="L2676" s="47">
        <f>'[1]BoQ HSYC'!K2676</f>
        <v>0</v>
      </c>
      <c r="M2676" s="47">
        <f>'[1]BoQ HSYC'!L2676</f>
        <v>0</v>
      </c>
      <c r="N2676" s="183">
        <f>'[1]BoQ HSYC'!M2676</f>
        <v>0</v>
      </c>
      <c r="O2676" s="183">
        <f>'[1]BoQ HSYC'!N2676</f>
        <v>0</v>
      </c>
      <c r="P2676" s="83">
        <f>'[1]BoQ HSYC'!O2676</f>
        <v>0</v>
      </c>
      <c r="Q2676" s="47">
        <f>'[1]BoQ HSYC'!P2676</f>
        <v>0</v>
      </c>
      <c r="R2676" s="132">
        <f>'[1]BoQ HSYC'!Q2676</f>
        <v>0</v>
      </c>
      <c r="S2676" s="83">
        <f>'[1]BoQ HSYC'!R2676</f>
        <v>0</v>
      </c>
      <c r="T2676" s="48">
        <f>'[1]BoQ HSYC'!S2676</f>
        <v>0</v>
      </c>
      <c r="U2676" s="132">
        <f>'[1]BoQ HSYC'!T2676</f>
        <v>0</v>
      </c>
      <c r="V2676" s="132">
        <f>'[1]BoQ HSYC'!U2676</f>
        <v>0</v>
      </c>
      <c r="W2676" s="132">
        <f>'[1]BoQ HSYC'!V2676</f>
        <v>0</v>
      </c>
      <c r="X2676" s="44" t="str">
        <f>'[1]BoQ HSYC'!W2676</f>
        <v>ME</v>
      </c>
      <c r="Y2676" s="44"/>
      <c r="Z2676" s="44"/>
      <c r="AA2676" s="44"/>
      <c r="AB2676" s="2">
        <v>0</v>
      </c>
      <c r="AC2676" s="2">
        <v>0</v>
      </c>
      <c r="AD2676" s="2">
        <f>+M2676</f>
        <v>0</v>
      </c>
      <c r="AE2676" s="2">
        <f>+AD2676*14%</f>
        <v>0</v>
      </c>
      <c r="AF2676" s="155">
        <f>+AD2676*35%</f>
        <v>0</v>
      </c>
      <c r="AG2676" s="2">
        <f>+AD2676*F2676</f>
        <v>0</v>
      </c>
      <c r="AH2676" s="2">
        <f>+AE2676*F2676</f>
        <v>0</v>
      </c>
      <c r="AI2676" s="2">
        <f>+AF2676*F2676</f>
        <v>0</v>
      </c>
      <c r="AJ2676" s="2">
        <f>SUM(AG2676:AI2676)</f>
        <v>0</v>
      </c>
      <c r="AK2676" s="2">
        <f>+AD2676*G2676</f>
        <v>0</v>
      </c>
      <c r="AL2676" s="2">
        <f>+AE2676*G2676</f>
        <v>0</v>
      </c>
      <c r="AM2676" s="2">
        <f>+AF2676*G2676</f>
        <v>0</v>
      </c>
      <c r="AN2676" s="155">
        <f>SUM(AK2676:AM2676)</f>
        <v>0</v>
      </c>
      <c r="AQ2676" s="145" t="s">
        <v>525</v>
      </c>
      <c r="AU2676" s="8"/>
      <c r="AV2676" s="8"/>
      <c r="AW2676" s="2">
        <f>'[2]BoQ HSYC-Đạt'!$AT2676</f>
        <v>0</v>
      </c>
      <c r="AX2676" s="8">
        <f>F2676*AW2676</f>
        <v>0</v>
      </c>
      <c r="AY2676" s="8">
        <f>IF(AQ2676="CT",7%,5%)*AX2676</f>
        <v>0</v>
      </c>
      <c r="AZ2676" s="8">
        <f>AX2676*2%</f>
        <v>0</v>
      </c>
      <c r="BA2676" s="8">
        <f>IF(BB2676&gt;0,0,AX2676*5%)</f>
        <v>0</v>
      </c>
      <c r="BB2676" s="8"/>
      <c r="BC2676" s="8">
        <f>+AX2676+AY2676+AZ2676+BA2676+BB2676</f>
        <v>0</v>
      </c>
      <c r="BD2676" s="8">
        <f>AX2676-AT2676</f>
        <v>0</v>
      </c>
      <c r="BE2676" s="2"/>
      <c r="BH2676" s="2"/>
    </row>
    <row r="2677" spans="1:60" ht="17" hidden="1" outlineLevel="1" x14ac:dyDescent="0.2">
      <c r="B2677" s="82"/>
      <c r="C2677" s="144" t="s">
        <v>655</v>
      </c>
      <c r="D2677" s="144"/>
      <c r="E2677" s="82"/>
      <c r="F2677" s="143"/>
      <c r="G2677" s="142">
        <f>'[1]BoQ HSYC'!F2677</f>
        <v>0</v>
      </c>
      <c r="H2677" s="185">
        <f>'[1]BoQ HSYC'!G2677</f>
        <v>0</v>
      </c>
      <c r="I2677" s="185">
        <f>'[1]BoQ HSYC'!H2677</f>
        <v>0</v>
      </c>
      <c r="J2677" s="185">
        <f>'[1]BoQ HSYC'!I2677</f>
        <v>0</v>
      </c>
      <c r="K2677" s="48">
        <f>'[1]BoQ HSYC'!J2677</f>
        <v>0</v>
      </c>
      <c r="L2677" s="47">
        <f>'[1]BoQ HSYC'!K2677</f>
        <v>0</v>
      </c>
      <c r="M2677" s="47">
        <f>'[1]BoQ HSYC'!L2677</f>
        <v>0</v>
      </c>
      <c r="N2677" s="183">
        <f>'[1]BoQ HSYC'!M2677</f>
        <v>0</v>
      </c>
      <c r="O2677" s="183">
        <f>'[1]BoQ HSYC'!N2677</f>
        <v>0</v>
      </c>
      <c r="P2677" s="83">
        <f>'[1]BoQ HSYC'!O2677</f>
        <v>0</v>
      </c>
      <c r="Q2677" s="47">
        <f>'[1]BoQ HSYC'!P2677</f>
        <v>0</v>
      </c>
      <c r="R2677" s="132">
        <f>'[1]BoQ HSYC'!Q2677</f>
        <v>0</v>
      </c>
      <c r="S2677" s="83">
        <f>'[1]BoQ HSYC'!R2677</f>
        <v>0</v>
      </c>
      <c r="T2677" s="48">
        <f>'[1]BoQ HSYC'!S2677</f>
        <v>0</v>
      </c>
      <c r="U2677" s="132">
        <f>'[1]BoQ HSYC'!T2677</f>
        <v>0</v>
      </c>
      <c r="V2677" s="132">
        <f>'[1]BoQ HSYC'!U2677</f>
        <v>0</v>
      </c>
      <c r="W2677" s="132">
        <f>'[1]BoQ HSYC'!V2677</f>
        <v>0</v>
      </c>
      <c r="X2677" s="44" t="str">
        <f>'[1]BoQ HSYC'!W2677</f>
        <v>ME</v>
      </c>
      <c r="Y2677" s="44"/>
      <c r="Z2677" s="44"/>
      <c r="AA2677" s="44"/>
      <c r="AB2677" s="2">
        <v>0</v>
      </c>
      <c r="AC2677" s="2">
        <v>0</v>
      </c>
      <c r="AD2677" s="2">
        <f>+M2677</f>
        <v>0</v>
      </c>
      <c r="AE2677" s="2">
        <f>+AD2677*14%</f>
        <v>0</v>
      </c>
      <c r="AF2677" s="155">
        <f>+AD2677*35%</f>
        <v>0</v>
      </c>
      <c r="AG2677" s="2">
        <f>+AD2677*F2677</f>
        <v>0</v>
      </c>
      <c r="AH2677" s="2">
        <f>+AE2677*F2677</f>
        <v>0</v>
      </c>
      <c r="AI2677" s="2">
        <f>+AF2677*F2677</f>
        <v>0</v>
      </c>
      <c r="AJ2677" s="2">
        <f>SUM(AG2677:AI2677)</f>
        <v>0</v>
      </c>
      <c r="AK2677" s="2">
        <f>+AD2677*G2677</f>
        <v>0</v>
      </c>
      <c r="AL2677" s="2">
        <f>+AE2677*G2677</f>
        <v>0</v>
      </c>
      <c r="AM2677" s="2">
        <f>+AF2677*G2677</f>
        <v>0</v>
      </c>
      <c r="AN2677" s="155">
        <f>SUM(AK2677:AM2677)</f>
        <v>0</v>
      </c>
      <c r="AQ2677" s="145" t="s">
        <v>525</v>
      </c>
      <c r="AU2677" s="8"/>
      <c r="AV2677" s="8"/>
      <c r="AW2677" s="2">
        <f>'[2]BoQ HSYC-Đạt'!$AT2677</f>
        <v>0</v>
      </c>
      <c r="AX2677" s="8">
        <f>F2677*AW2677</f>
        <v>0</v>
      </c>
      <c r="AY2677" s="8">
        <f>IF(AQ2677="CT",7%,5%)*AX2677</f>
        <v>0</v>
      </c>
      <c r="AZ2677" s="8">
        <f>AX2677*2%</f>
        <v>0</v>
      </c>
      <c r="BA2677" s="8">
        <f>IF(BB2677&gt;0,0,AX2677*5%)</f>
        <v>0</v>
      </c>
      <c r="BB2677" s="8"/>
      <c r="BC2677" s="8">
        <f>+AX2677+AY2677+AZ2677+BA2677+BB2677</f>
        <v>0</v>
      </c>
      <c r="BD2677" s="8">
        <f>AX2677-AT2677</f>
        <v>0</v>
      </c>
      <c r="BE2677" s="2"/>
      <c r="BH2677" s="2"/>
    </row>
    <row r="2678" spans="1:60" ht="17" hidden="1" outlineLevel="1" x14ac:dyDescent="0.2">
      <c r="B2678" s="82"/>
      <c r="C2678" s="144" t="s">
        <v>654</v>
      </c>
      <c r="D2678" s="144"/>
      <c r="E2678" s="82"/>
      <c r="F2678" s="143"/>
      <c r="G2678" s="142">
        <f>'[1]BoQ HSYC'!F2678</f>
        <v>0</v>
      </c>
      <c r="H2678" s="185">
        <f>'[1]BoQ HSYC'!G2678</f>
        <v>0</v>
      </c>
      <c r="I2678" s="185">
        <f>'[1]BoQ HSYC'!H2678</f>
        <v>0</v>
      </c>
      <c r="J2678" s="185">
        <f>'[1]BoQ HSYC'!I2678</f>
        <v>0</v>
      </c>
      <c r="K2678" s="48">
        <f>'[1]BoQ HSYC'!J2678</f>
        <v>0</v>
      </c>
      <c r="L2678" s="47">
        <f>'[1]BoQ HSYC'!K2678</f>
        <v>0</v>
      </c>
      <c r="M2678" s="47">
        <f>'[1]BoQ HSYC'!L2678</f>
        <v>0</v>
      </c>
      <c r="N2678" s="183">
        <f>'[1]BoQ HSYC'!M2678</f>
        <v>0</v>
      </c>
      <c r="O2678" s="183">
        <f>'[1]BoQ HSYC'!N2678</f>
        <v>0</v>
      </c>
      <c r="P2678" s="83">
        <f>'[1]BoQ HSYC'!O2678</f>
        <v>0</v>
      </c>
      <c r="Q2678" s="47">
        <f>'[1]BoQ HSYC'!P2678</f>
        <v>0</v>
      </c>
      <c r="R2678" s="132">
        <f>'[1]BoQ HSYC'!Q2678</f>
        <v>0</v>
      </c>
      <c r="S2678" s="83">
        <f>'[1]BoQ HSYC'!R2678</f>
        <v>0</v>
      </c>
      <c r="T2678" s="48">
        <f>'[1]BoQ HSYC'!S2678</f>
        <v>0</v>
      </c>
      <c r="U2678" s="132">
        <f>'[1]BoQ HSYC'!T2678</f>
        <v>0</v>
      </c>
      <c r="V2678" s="132">
        <f>'[1]BoQ HSYC'!U2678</f>
        <v>0</v>
      </c>
      <c r="W2678" s="132">
        <f>'[1]BoQ HSYC'!V2678</f>
        <v>0</v>
      </c>
      <c r="X2678" s="44" t="str">
        <f>'[1]BoQ HSYC'!W2678</f>
        <v>ME</v>
      </c>
      <c r="Y2678" s="44"/>
      <c r="Z2678" s="44"/>
      <c r="AA2678" s="44"/>
      <c r="AB2678" s="2">
        <v>0</v>
      </c>
      <c r="AC2678" s="2">
        <v>0</v>
      </c>
      <c r="AD2678" s="2">
        <f>+M2678</f>
        <v>0</v>
      </c>
      <c r="AE2678" s="2">
        <f>+AD2678*14%</f>
        <v>0</v>
      </c>
      <c r="AF2678" s="155">
        <f>+AD2678*35%</f>
        <v>0</v>
      </c>
      <c r="AG2678" s="2">
        <f>+AD2678*F2678</f>
        <v>0</v>
      </c>
      <c r="AH2678" s="2">
        <f>+AE2678*F2678</f>
        <v>0</v>
      </c>
      <c r="AI2678" s="2">
        <f>+AF2678*F2678</f>
        <v>0</v>
      </c>
      <c r="AJ2678" s="2">
        <f>SUM(AG2678:AI2678)</f>
        <v>0</v>
      </c>
      <c r="AK2678" s="2">
        <f>+AD2678*G2678</f>
        <v>0</v>
      </c>
      <c r="AL2678" s="2">
        <f>+AE2678*G2678</f>
        <v>0</v>
      </c>
      <c r="AM2678" s="2">
        <f>+AF2678*G2678</f>
        <v>0</v>
      </c>
      <c r="AN2678" s="155">
        <f>SUM(AK2678:AM2678)</f>
        <v>0</v>
      </c>
      <c r="AQ2678" s="145" t="s">
        <v>525</v>
      </c>
      <c r="AU2678" s="8"/>
      <c r="AV2678" s="8"/>
      <c r="AW2678" s="2">
        <f>'[2]BoQ HSYC-Đạt'!$AT2678</f>
        <v>0</v>
      </c>
      <c r="AX2678" s="8">
        <f>F2678*AW2678</f>
        <v>0</v>
      </c>
      <c r="AY2678" s="8">
        <f>IF(AQ2678="CT",7%,5%)*AX2678</f>
        <v>0</v>
      </c>
      <c r="AZ2678" s="8">
        <f>AX2678*2%</f>
        <v>0</v>
      </c>
      <c r="BA2678" s="8">
        <f>IF(BB2678&gt;0,0,AX2678*5%)</f>
        <v>0</v>
      </c>
      <c r="BB2678" s="8"/>
      <c r="BC2678" s="8">
        <f>+AX2678+AY2678+AZ2678+BA2678+BB2678</f>
        <v>0</v>
      </c>
      <c r="BD2678" s="8">
        <f>AX2678-AT2678</f>
        <v>0</v>
      </c>
      <c r="BE2678" s="2"/>
      <c r="BH2678" s="2"/>
    </row>
    <row r="2679" spans="1:60" ht="17" hidden="1" outlineLevel="1" x14ac:dyDescent="0.2">
      <c r="B2679" s="82"/>
      <c r="C2679" s="144" t="s">
        <v>837</v>
      </c>
      <c r="D2679" s="144"/>
      <c r="E2679" s="82"/>
      <c r="F2679" s="143"/>
      <c r="G2679" s="142">
        <f>'[1]BoQ HSYC'!F2679</f>
        <v>0</v>
      </c>
      <c r="H2679" s="185">
        <f>'[1]BoQ HSYC'!G2679</f>
        <v>0</v>
      </c>
      <c r="I2679" s="185">
        <f>'[1]BoQ HSYC'!H2679</f>
        <v>0</v>
      </c>
      <c r="J2679" s="185">
        <f>'[1]BoQ HSYC'!I2679</f>
        <v>0</v>
      </c>
      <c r="K2679" s="48">
        <f>'[1]BoQ HSYC'!J2679</f>
        <v>0</v>
      </c>
      <c r="L2679" s="47">
        <f>'[1]BoQ HSYC'!K2679</f>
        <v>0</v>
      </c>
      <c r="M2679" s="47">
        <f>'[1]BoQ HSYC'!L2679</f>
        <v>0</v>
      </c>
      <c r="N2679" s="183">
        <f>'[1]BoQ HSYC'!M2679</f>
        <v>0</v>
      </c>
      <c r="O2679" s="183">
        <f>'[1]BoQ HSYC'!N2679</f>
        <v>0</v>
      </c>
      <c r="P2679" s="83">
        <f>'[1]BoQ HSYC'!O2679</f>
        <v>0</v>
      </c>
      <c r="Q2679" s="47">
        <f>'[1]BoQ HSYC'!P2679</f>
        <v>0</v>
      </c>
      <c r="R2679" s="132">
        <f>'[1]BoQ HSYC'!Q2679</f>
        <v>0</v>
      </c>
      <c r="S2679" s="83">
        <f>'[1]BoQ HSYC'!R2679</f>
        <v>0</v>
      </c>
      <c r="T2679" s="48">
        <f>'[1]BoQ HSYC'!S2679</f>
        <v>0</v>
      </c>
      <c r="U2679" s="132">
        <f>'[1]BoQ HSYC'!T2679</f>
        <v>0</v>
      </c>
      <c r="V2679" s="132">
        <f>'[1]BoQ HSYC'!U2679</f>
        <v>0</v>
      </c>
      <c r="W2679" s="132">
        <f>'[1]BoQ HSYC'!V2679</f>
        <v>0</v>
      </c>
      <c r="X2679" s="44" t="str">
        <f>'[1]BoQ HSYC'!W2679</f>
        <v>ME</v>
      </c>
      <c r="Y2679" s="44"/>
      <c r="Z2679" s="44"/>
      <c r="AA2679" s="44"/>
      <c r="AB2679" s="2">
        <v>0</v>
      </c>
      <c r="AC2679" s="2">
        <v>0</v>
      </c>
      <c r="AD2679" s="2">
        <f>+M2679</f>
        <v>0</v>
      </c>
      <c r="AE2679" s="2">
        <f>+AD2679*14%</f>
        <v>0</v>
      </c>
      <c r="AF2679" s="155">
        <f>+AD2679*35%</f>
        <v>0</v>
      </c>
      <c r="AG2679" s="2">
        <f>+AD2679*F2679</f>
        <v>0</v>
      </c>
      <c r="AH2679" s="2">
        <f>+AE2679*F2679</f>
        <v>0</v>
      </c>
      <c r="AI2679" s="2">
        <f>+AF2679*F2679</f>
        <v>0</v>
      </c>
      <c r="AJ2679" s="2">
        <f>SUM(AG2679:AI2679)</f>
        <v>0</v>
      </c>
      <c r="AK2679" s="2">
        <f>+AD2679*G2679</f>
        <v>0</v>
      </c>
      <c r="AL2679" s="2">
        <f>+AE2679*G2679</f>
        <v>0</v>
      </c>
      <c r="AM2679" s="2">
        <f>+AF2679*G2679</f>
        <v>0</v>
      </c>
      <c r="AN2679" s="155">
        <f>SUM(AK2679:AM2679)</f>
        <v>0</v>
      </c>
      <c r="AQ2679" s="145" t="s">
        <v>525</v>
      </c>
      <c r="AU2679" s="8"/>
      <c r="AV2679" s="8"/>
      <c r="AW2679" s="2">
        <f>'[2]BoQ HSYC-Đạt'!$AT2679</f>
        <v>0</v>
      </c>
      <c r="AX2679" s="8">
        <f>F2679*AW2679</f>
        <v>0</v>
      </c>
      <c r="AY2679" s="8">
        <f>IF(AQ2679="CT",7%,5%)*AX2679</f>
        <v>0</v>
      </c>
      <c r="AZ2679" s="8">
        <f>AX2679*2%</f>
        <v>0</v>
      </c>
      <c r="BA2679" s="8">
        <f>IF(BB2679&gt;0,0,AX2679*5%)</f>
        <v>0</v>
      </c>
      <c r="BB2679" s="8"/>
      <c r="BC2679" s="8">
        <f>+AX2679+AY2679+AZ2679+BA2679+BB2679</f>
        <v>0</v>
      </c>
      <c r="BD2679" s="8">
        <f>AX2679-AT2679</f>
        <v>0</v>
      </c>
      <c r="BE2679" s="2"/>
      <c r="BH2679" s="2"/>
    </row>
    <row r="2680" spans="1:60" ht="17" hidden="1" outlineLevel="1" x14ac:dyDescent="0.2">
      <c r="A2680" s="1" t="s">
        <v>82</v>
      </c>
      <c r="B2680" s="82">
        <v>3</v>
      </c>
      <c r="C2680" s="144" t="s">
        <v>836</v>
      </c>
      <c r="D2680" s="144"/>
      <c r="E2680" s="82" t="s">
        <v>664</v>
      </c>
      <c r="F2680" s="143">
        <v>2</v>
      </c>
      <c r="G2680" s="142">
        <f>'[1]BoQ HSYC'!F2680</f>
        <v>2</v>
      </c>
      <c r="H2680" s="185">
        <f>'[1]BoQ HSYC'!G2680</f>
        <v>0</v>
      </c>
      <c r="I2680" s="185">
        <f>'[1]BoQ HSYC'!H2680</f>
        <v>0</v>
      </c>
      <c r="J2680" s="185">
        <f>'[1]BoQ HSYC'!I2680</f>
        <v>0</v>
      </c>
      <c r="K2680" s="48">
        <f>'[1]BoQ HSYC'!J2680</f>
        <v>30250000</v>
      </c>
      <c r="L2680" s="47">
        <f>'[1]BoQ HSYC'!K2680</f>
        <v>0</v>
      </c>
      <c r="M2680" s="47">
        <f>'[1]BoQ HSYC'!L2680</f>
        <v>30250000</v>
      </c>
      <c r="N2680" s="183">
        <f>'[1]BoQ HSYC'!M2680</f>
        <v>0</v>
      </c>
      <c r="O2680" s="183">
        <f>'[1]BoQ HSYC'!N2680</f>
        <v>0</v>
      </c>
      <c r="P2680" s="83">
        <f>'[1]BoQ HSYC'!O2680</f>
        <v>0</v>
      </c>
      <c r="Q2680" s="47">
        <f>'[1]BoQ HSYC'!P2680</f>
        <v>60500000</v>
      </c>
      <c r="R2680" s="132">
        <f>'[1]BoQ HSYC'!Q2680</f>
        <v>0</v>
      </c>
      <c r="S2680" s="83">
        <f>'[1]BoQ HSYC'!R2680</f>
        <v>60500000</v>
      </c>
      <c r="T2680" s="48">
        <f>'[1]BoQ HSYC'!S2680</f>
        <v>0</v>
      </c>
      <c r="U2680" s="132">
        <f>'[1]BoQ HSYC'!T2680</f>
        <v>0</v>
      </c>
      <c r="V2680" s="132" t="str">
        <f>'[1]BoQ HSYC'!U2680</f>
        <v>Báo giá NCC</v>
      </c>
      <c r="W2680" s="132" t="str">
        <f>'[1]BoQ HSYC'!V2680</f>
        <v>Báo giá NCC</v>
      </c>
      <c r="X2680" s="44" t="str">
        <f>'[1]BoQ HSYC'!W2680</f>
        <v>ME</v>
      </c>
      <c r="Y2680" s="44"/>
      <c r="Z2680" s="44"/>
      <c r="AA2680" s="44"/>
      <c r="AB2680" s="2">
        <v>38440111.875</v>
      </c>
      <c r="AC2680" s="2">
        <v>76880223.75</v>
      </c>
      <c r="AD2680" s="2">
        <f>+M2680</f>
        <v>30250000</v>
      </c>
      <c r="AE2680" s="2">
        <f>+AD2680*14%</f>
        <v>4235000</v>
      </c>
      <c r="AF2680" s="155">
        <f>+AD2680*35%</f>
        <v>10587500</v>
      </c>
      <c r="AG2680" s="2">
        <f>+AD2680*F2680</f>
        <v>60500000</v>
      </c>
      <c r="AH2680" s="2">
        <f>+AE2680*F2680</f>
        <v>8470000</v>
      </c>
      <c r="AI2680" s="2">
        <f>+AF2680*F2680</f>
        <v>21175000</v>
      </c>
      <c r="AJ2680" s="2">
        <f>SUM(AG2680:AI2680)</f>
        <v>90145000</v>
      </c>
      <c r="AK2680" s="2">
        <f>+AD2680*G2680</f>
        <v>60500000</v>
      </c>
      <c r="AL2680" s="2">
        <f>+AE2680*G2680</f>
        <v>8470000</v>
      </c>
      <c r="AM2680" s="2">
        <f>+AF2680*G2680</f>
        <v>21175000</v>
      </c>
      <c r="AN2680" s="155">
        <f>SUM(AK2680:AM2680)</f>
        <v>90145000</v>
      </c>
      <c r="AQ2680" s="145" t="s">
        <v>525</v>
      </c>
      <c r="AU2680" s="8"/>
      <c r="AV2680" s="8"/>
      <c r="AW2680" s="2">
        <f>'[2]BoQ HSYC-Đạt'!$AT2680</f>
        <v>30855000</v>
      </c>
      <c r="AX2680" s="8">
        <f>F2680*AW2680</f>
        <v>61710000</v>
      </c>
      <c r="AY2680" s="8">
        <f>IF(AQ2680="CT",7%,5%)*AX2680</f>
        <v>4319700</v>
      </c>
      <c r="AZ2680" s="8">
        <f>AX2680*2%</f>
        <v>1234200</v>
      </c>
      <c r="BA2680" s="8">
        <f>IF(BB2680&gt;0,0,AX2680*5%)</f>
        <v>3085500</v>
      </c>
      <c r="BB2680" s="8"/>
      <c r="BC2680" s="8">
        <f>+AX2680+AY2680+AZ2680+BA2680+BB2680</f>
        <v>70349400</v>
      </c>
      <c r="BD2680" s="8">
        <f>AX2680-AT2680</f>
        <v>61710000</v>
      </c>
      <c r="BE2680" s="2"/>
      <c r="BH2680" s="2"/>
    </row>
    <row r="2681" spans="1:60" ht="17" hidden="1" outlineLevel="1" x14ac:dyDescent="0.2">
      <c r="B2681" s="82"/>
      <c r="C2681" s="144" t="s">
        <v>833</v>
      </c>
      <c r="D2681" s="144"/>
      <c r="E2681" s="82"/>
      <c r="F2681" s="143"/>
      <c r="G2681" s="142">
        <f>'[1]BoQ HSYC'!F2681</f>
        <v>0</v>
      </c>
      <c r="H2681" s="185">
        <f>'[1]BoQ HSYC'!G2681</f>
        <v>0</v>
      </c>
      <c r="I2681" s="185">
        <f>'[1]BoQ HSYC'!H2681</f>
        <v>0</v>
      </c>
      <c r="J2681" s="185">
        <f>'[1]BoQ HSYC'!I2681</f>
        <v>0</v>
      </c>
      <c r="K2681" s="48">
        <f>'[1]BoQ HSYC'!J2681</f>
        <v>0</v>
      </c>
      <c r="L2681" s="47">
        <f>'[1]BoQ HSYC'!K2681</f>
        <v>0</v>
      </c>
      <c r="M2681" s="47">
        <f>'[1]BoQ HSYC'!L2681</f>
        <v>0</v>
      </c>
      <c r="N2681" s="183">
        <f>'[1]BoQ HSYC'!M2681</f>
        <v>0</v>
      </c>
      <c r="O2681" s="183">
        <f>'[1]BoQ HSYC'!N2681</f>
        <v>0</v>
      </c>
      <c r="P2681" s="83">
        <f>'[1]BoQ HSYC'!O2681</f>
        <v>0</v>
      </c>
      <c r="Q2681" s="47">
        <f>'[1]BoQ HSYC'!P2681</f>
        <v>0</v>
      </c>
      <c r="R2681" s="132">
        <f>'[1]BoQ HSYC'!Q2681</f>
        <v>0</v>
      </c>
      <c r="S2681" s="83">
        <f>'[1]BoQ HSYC'!R2681</f>
        <v>0</v>
      </c>
      <c r="T2681" s="48">
        <f>'[1]BoQ HSYC'!S2681</f>
        <v>0</v>
      </c>
      <c r="U2681" s="132">
        <f>'[1]BoQ HSYC'!T2681</f>
        <v>0</v>
      </c>
      <c r="V2681" s="132">
        <f>'[1]BoQ HSYC'!U2681</f>
        <v>0</v>
      </c>
      <c r="W2681" s="132">
        <f>'[1]BoQ HSYC'!V2681</f>
        <v>0</v>
      </c>
      <c r="X2681" s="44" t="str">
        <f>'[1]BoQ HSYC'!W2681</f>
        <v>ME</v>
      </c>
      <c r="Y2681" s="44"/>
      <c r="Z2681" s="44"/>
      <c r="AA2681" s="44"/>
      <c r="AB2681" s="2">
        <v>0</v>
      </c>
      <c r="AC2681" s="2">
        <v>0</v>
      </c>
      <c r="AD2681" s="2">
        <f>+M2681</f>
        <v>0</v>
      </c>
      <c r="AE2681" s="2">
        <f>+AD2681*14%</f>
        <v>0</v>
      </c>
      <c r="AF2681" s="155">
        <f>+AD2681*35%</f>
        <v>0</v>
      </c>
      <c r="AG2681" s="2">
        <f>+AD2681*F2681</f>
        <v>0</v>
      </c>
      <c r="AH2681" s="2">
        <f>+AE2681*F2681</f>
        <v>0</v>
      </c>
      <c r="AI2681" s="2">
        <f>+AF2681*F2681</f>
        <v>0</v>
      </c>
      <c r="AJ2681" s="2">
        <f>SUM(AG2681:AI2681)</f>
        <v>0</v>
      </c>
      <c r="AK2681" s="2">
        <f>+AD2681*G2681</f>
        <v>0</v>
      </c>
      <c r="AL2681" s="2">
        <f>+AE2681*G2681</f>
        <v>0</v>
      </c>
      <c r="AM2681" s="2">
        <f>+AF2681*G2681</f>
        <v>0</v>
      </c>
      <c r="AN2681" s="155">
        <f>SUM(AK2681:AM2681)</f>
        <v>0</v>
      </c>
      <c r="AQ2681" s="145" t="s">
        <v>525</v>
      </c>
      <c r="AU2681" s="8"/>
      <c r="AV2681" s="8"/>
      <c r="AW2681" s="2">
        <f>'[2]BoQ HSYC-Đạt'!$AT2681</f>
        <v>0</v>
      </c>
      <c r="AX2681" s="8">
        <f>F2681*AW2681</f>
        <v>0</v>
      </c>
      <c r="AY2681" s="8">
        <f>IF(AQ2681="CT",7%,5%)*AX2681</f>
        <v>0</v>
      </c>
      <c r="AZ2681" s="8">
        <f>AX2681*2%</f>
        <v>0</v>
      </c>
      <c r="BA2681" s="8">
        <f>IF(BB2681&gt;0,0,AX2681*5%)</f>
        <v>0</v>
      </c>
      <c r="BB2681" s="8"/>
      <c r="BC2681" s="8">
        <f>+AX2681+AY2681+AZ2681+BA2681+BB2681</f>
        <v>0</v>
      </c>
      <c r="BD2681" s="8">
        <f>AX2681-AT2681</f>
        <v>0</v>
      </c>
      <c r="BE2681" s="2"/>
      <c r="BH2681" s="2"/>
    </row>
    <row r="2682" spans="1:60" ht="17" hidden="1" outlineLevel="1" x14ac:dyDescent="0.2">
      <c r="B2682" s="82"/>
      <c r="C2682" s="144" t="s">
        <v>832</v>
      </c>
      <c r="D2682" s="144"/>
      <c r="E2682" s="82"/>
      <c r="F2682" s="143"/>
      <c r="G2682" s="142">
        <f>'[1]BoQ HSYC'!F2682</f>
        <v>0</v>
      </c>
      <c r="H2682" s="185">
        <f>'[1]BoQ HSYC'!G2682</f>
        <v>0</v>
      </c>
      <c r="I2682" s="185">
        <f>'[1]BoQ HSYC'!H2682</f>
        <v>0</v>
      </c>
      <c r="J2682" s="185">
        <f>'[1]BoQ HSYC'!I2682</f>
        <v>0</v>
      </c>
      <c r="K2682" s="48">
        <f>'[1]BoQ HSYC'!J2682</f>
        <v>0</v>
      </c>
      <c r="L2682" s="47">
        <f>'[1]BoQ HSYC'!K2682</f>
        <v>0</v>
      </c>
      <c r="M2682" s="47">
        <f>'[1]BoQ HSYC'!L2682</f>
        <v>0</v>
      </c>
      <c r="N2682" s="183">
        <f>'[1]BoQ HSYC'!M2682</f>
        <v>0</v>
      </c>
      <c r="O2682" s="183">
        <f>'[1]BoQ HSYC'!N2682</f>
        <v>0</v>
      </c>
      <c r="P2682" s="83">
        <f>'[1]BoQ HSYC'!O2682</f>
        <v>0</v>
      </c>
      <c r="Q2682" s="47">
        <f>'[1]BoQ HSYC'!P2682</f>
        <v>0</v>
      </c>
      <c r="R2682" s="132">
        <f>'[1]BoQ HSYC'!Q2682</f>
        <v>0</v>
      </c>
      <c r="S2682" s="83">
        <f>'[1]BoQ HSYC'!R2682</f>
        <v>0</v>
      </c>
      <c r="T2682" s="48">
        <f>'[1]BoQ HSYC'!S2682</f>
        <v>0</v>
      </c>
      <c r="U2682" s="132">
        <f>'[1]BoQ HSYC'!T2682</f>
        <v>0</v>
      </c>
      <c r="V2682" s="132">
        <f>'[1]BoQ HSYC'!U2682</f>
        <v>0</v>
      </c>
      <c r="W2682" s="132">
        <f>'[1]BoQ HSYC'!V2682</f>
        <v>0</v>
      </c>
      <c r="X2682" s="44" t="str">
        <f>'[1]BoQ HSYC'!W2682</f>
        <v>ME</v>
      </c>
      <c r="Y2682" s="44"/>
      <c r="Z2682" s="44"/>
      <c r="AA2682" s="44"/>
      <c r="AB2682" s="2">
        <v>0</v>
      </c>
      <c r="AC2682" s="2">
        <v>0</v>
      </c>
      <c r="AD2682" s="2">
        <f>+M2682</f>
        <v>0</v>
      </c>
      <c r="AE2682" s="2">
        <f>+AD2682*14%</f>
        <v>0</v>
      </c>
      <c r="AF2682" s="155">
        <f>+AD2682*35%</f>
        <v>0</v>
      </c>
      <c r="AG2682" s="2">
        <f>+AD2682*F2682</f>
        <v>0</v>
      </c>
      <c r="AH2682" s="2">
        <f>+AE2682*F2682</f>
        <v>0</v>
      </c>
      <c r="AI2682" s="2">
        <f>+AF2682*F2682</f>
        <v>0</v>
      </c>
      <c r="AJ2682" s="2">
        <f>SUM(AG2682:AI2682)</f>
        <v>0</v>
      </c>
      <c r="AK2682" s="2">
        <f>+AD2682*G2682</f>
        <v>0</v>
      </c>
      <c r="AL2682" s="2">
        <f>+AE2682*G2682</f>
        <v>0</v>
      </c>
      <c r="AM2682" s="2">
        <f>+AF2682*G2682</f>
        <v>0</v>
      </c>
      <c r="AN2682" s="155">
        <f>SUM(AK2682:AM2682)</f>
        <v>0</v>
      </c>
      <c r="AQ2682" s="145" t="s">
        <v>525</v>
      </c>
      <c r="AU2682" s="8"/>
      <c r="AV2682" s="8"/>
      <c r="AW2682" s="2">
        <f>'[2]BoQ HSYC-Đạt'!$AT2682</f>
        <v>0</v>
      </c>
      <c r="AX2682" s="8">
        <f>F2682*AW2682</f>
        <v>0</v>
      </c>
      <c r="AY2682" s="8">
        <f>IF(AQ2682="CT",7%,5%)*AX2682</f>
        <v>0</v>
      </c>
      <c r="AZ2682" s="8">
        <f>AX2682*2%</f>
        <v>0</v>
      </c>
      <c r="BA2682" s="8">
        <f>IF(BB2682&gt;0,0,AX2682*5%)</f>
        <v>0</v>
      </c>
      <c r="BB2682" s="8"/>
      <c r="BC2682" s="8">
        <f>+AX2682+AY2682+AZ2682+BA2682+BB2682</f>
        <v>0</v>
      </c>
      <c r="BD2682" s="8">
        <f>AX2682-AT2682</f>
        <v>0</v>
      </c>
      <c r="BE2682" s="2"/>
      <c r="BH2682" s="2"/>
    </row>
    <row r="2683" spans="1:60" ht="17" hidden="1" outlineLevel="1" x14ac:dyDescent="0.2">
      <c r="B2683" s="82"/>
      <c r="C2683" s="144" t="s">
        <v>658</v>
      </c>
      <c r="D2683" s="144"/>
      <c r="E2683" s="82"/>
      <c r="F2683" s="143"/>
      <c r="G2683" s="142">
        <f>'[1]BoQ HSYC'!F2683</f>
        <v>0</v>
      </c>
      <c r="H2683" s="185">
        <f>'[1]BoQ HSYC'!G2683</f>
        <v>0</v>
      </c>
      <c r="I2683" s="185">
        <f>'[1]BoQ HSYC'!H2683</f>
        <v>0</v>
      </c>
      <c r="J2683" s="185">
        <f>'[1]BoQ HSYC'!I2683</f>
        <v>0</v>
      </c>
      <c r="K2683" s="48">
        <f>'[1]BoQ HSYC'!J2683</f>
        <v>0</v>
      </c>
      <c r="L2683" s="47">
        <f>'[1]BoQ HSYC'!K2683</f>
        <v>0</v>
      </c>
      <c r="M2683" s="47">
        <f>'[1]BoQ HSYC'!L2683</f>
        <v>0</v>
      </c>
      <c r="N2683" s="183">
        <f>'[1]BoQ HSYC'!M2683</f>
        <v>0</v>
      </c>
      <c r="O2683" s="183">
        <f>'[1]BoQ HSYC'!N2683</f>
        <v>0</v>
      </c>
      <c r="P2683" s="83">
        <f>'[1]BoQ HSYC'!O2683</f>
        <v>0</v>
      </c>
      <c r="Q2683" s="47">
        <f>'[1]BoQ HSYC'!P2683</f>
        <v>0</v>
      </c>
      <c r="R2683" s="132">
        <f>'[1]BoQ HSYC'!Q2683</f>
        <v>0</v>
      </c>
      <c r="S2683" s="83">
        <f>'[1]BoQ HSYC'!R2683</f>
        <v>0</v>
      </c>
      <c r="T2683" s="48">
        <f>'[1]BoQ HSYC'!S2683</f>
        <v>0</v>
      </c>
      <c r="U2683" s="132">
        <f>'[1]BoQ HSYC'!T2683</f>
        <v>0</v>
      </c>
      <c r="V2683" s="132">
        <f>'[1]BoQ HSYC'!U2683</f>
        <v>0</v>
      </c>
      <c r="W2683" s="132">
        <f>'[1]BoQ HSYC'!V2683</f>
        <v>0</v>
      </c>
      <c r="X2683" s="44" t="str">
        <f>'[1]BoQ HSYC'!W2683</f>
        <v>ME</v>
      </c>
      <c r="Y2683" s="44"/>
      <c r="Z2683" s="44"/>
      <c r="AA2683" s="44"/>
      <c r="AB2683" s="2">
        <v>0</v>
      </c>
      <c r="AC2683" s="2">
        <v>0</v>
      </c>
      <c r="AD2683" s="2">
        <f>+M2683</f>
        <v>0</v>
      </c>
      <c r="AE2683" s="2">
        <f>+AD2683*14%</f>
        <v>0</v>
      </c>
      <c r="AF2683" s="155">
        <f>+AD2683*35%</f>
        <v>0</v>
      </c>
      <c r="AG2683" s="2">
        <f>+AD2683*F2683</f>
        <v>0</v>
      </c>
      <c r="AH2683" s="2">
        <f>+AE2683*F2683</f>
        <v>0</v>
      </c>
      <c r="AI2683" s="2">
        <f>+AF2683*F2683</f>
        <v>0</v>
      </c>
      <c r="AJ2683" s="2">
        <f>SUM(AG2683:AI2683)</f>
        <v>0</v>
      </c>
      <c r="AK2683" s="2">
        <f>+AD2683*G2683</f>
        <v>0</v>
      </c>
      <c r="AL2683" s="2">
        <f>+AE2683*G2683</f>
        <v>0</v>
      </c>
      <c r="AM2683" s="2">
        <f>+AF2683*G2683</f>
        <v>0</v>
      </c>
      <c r="AN2683" s="155">
        <f>SUM(AK2683:AM2683)</f>
        <v>0</v>
      </c>
      <c r="AQ2683" s="145" t="s">
        <v>525</v>
      </c>
      <c r="AU2683" s="8"/>
      <c r="AV2683" s="8"/>
      <c r="AW2683" s="2">
        <f>'[2]BoQ HSYC-Đạt'!$AT2683</f>
        <v>0</v>
      </c>
      <c r="AX2683" s="8">
        <f>F2683*AW2683</f>
        <v>0</v>
      </c>
      <c r="AY2683" s="8">
        <f>IF(AQ2683="CT",7%,5%)*AX2683</f>
        <v>0</v>
      </c>
      <c r="AZ2683" s="8">
        <f>AX2683*2%</f>
        <v>0</v>
      </c>
      <c r="BA2683" s="8">
        <f>IF(BB2683&gt;0,0,AX2683*5%)</f>
        <v>0</v>
      </c>
      <c r="BB2683" s="8"/>
      <c r="BC2683" s="8">
        <f>+AX2683+AY2683+AZ2683+BA2683+BB2683</f>
        <v>0</v>
      </c>
      <c r="BD2683" s="8">
        <f>AX2683-AT2683</f>
        <v>0</v>
      </c>
      <c r="BE2683" s="2"/>
      <c r="BH2683" s="2"/>
    </row>
    <row r="2684" spans="1:60" ht="17" hidden="1" outlineLevel="1" x14ac:dyDescent="0.2">
      <c r="B2684" s="82"/>
      <c r="C2684" s="144" t="s">
        <v>657</v>
      </c>
      <c r="D2684" s="144"/>
      <c r="E2684" s="82"/>
      <c r="F2684" s="143"/>
      <c r="G2684" s="142">
        <f>'[1]BoQ HSYC'!F2684</f>
        <v>0</v>
      </c>
      <c r="H2684" s="185">
        <f>'[1]BoQ HSYC'!G2684</f>
        <v>0</v>
      </c>
      <c r="I2684" s="185">
        <f>'[1]BoQ HSYC'!H2684</f>
        <v>0</v>
      </c>
      <c r="J2684" s="185">
        <f>'[1]BoQ HSYC'!I2684</f>
        <v>0</v>
      </c>
      <c r="K2684" s="48">
        <f>'[1]BoQ HSYC'!J2684</f>
        <v>0</v>
      </c>
      <c r="L2684" s="47">
        <f>'[1]BoQ HSYC'!K2684</f>
        <v>0</v>
      </c>
      <c r="M2684" s="47">
        <f>'[1]BoQ HSYC'!L2684</f>
        <v>0</v>
      </c>
      <c r="N2684" s="183">
        <f>'[1]BoQ HSYC'!M2684</f>
        <v>0</v>
      </c>
      <c r="O2684" s="183">
        <f>'[1]BoQ HSYC'!N2684</f>
        <v>0</v>
      </c>
      <c r="P2684" s="83">
        <f>'[1]BoQ HSYC'!O2684</f>
        <v>0</v>
      </c>
      <c r="Q2684" s="47">
        <f>'[1]BoQ HSYC'!P2684</f>
        <v>0</v>
      </c>
      <c r="R2684" s="132">
        <f>'[1]BoQ HSYC'!Q2684</f>
        <v>0</v>
      </c>
      <c r="S2684" s="83">
        <f>'[1]BoQ HSYC'!R2684</f>
        <v>0</v>
      </c>
      <c r="T2684" s="48">
        <f>'[1]BoQ HSYC'!S2684</f>
        <v>0</v>
      </c>
      <c r="U2684" s="132">
        <f>'[1]BoQ HSYC'!T2684</f>
        <v>0</v>
      </c>
      <c r="V2684" s="132">
        <f>'[1]BoQ HSYC'!U2684</f>
        <v>0</v>
      </c>
      <c r="W2684" s="132">
        <f>'[1]BoQ HSYC'!V2684</f>
        <v>0</v>
      </c>
      <c r="X2684" s="44" t="str">
        <f>'[1]BoQ HSYC'!W2684</f>
        <v>ME</v>
      </c>
      <c r="Y2684" s="44"/>
      <c r="Z2684" s="44"/>
      <c r="AA2684" s="44"/>
      <c r="AB2684" s="2">
        <v>0</v>
      </c>
      <c r="AC2684" s="2">
        <v>0</v>
      </c>
      <c r="AD2684" s="2">
        <f>+M2684</f>
        <v>0</v>
      </c>
      <c r="AE2684" s="2">
        <f>+AD2684*14%</f>
        <v>0</v>
      </c>
      <c r="AF2684" s="155">
        <f>+AD2684*35%</f>
        <v>0</v>
      </c>
      <c r="AG2684" s="2">
        <f>+AD2684*F2684</f>
        <v>0</v>
      </c>
      <c r="AH2684" s="2">
        <f>+AE2684*F2684</f>
        <v>0</v>
      </c>
      <c r="AI2684" s="2">
        <f>+AF2684*F2684</f>
        <v>0</v>
      </c>
      <c r="AJ2684" s="2">
        <f>SUM(AG2684:AI2684)</f>
        <v>0</v>
      </c>
      <c r="AK2684" s="2">
        <f>+AD2684*G2684</f>
        <v>0</v>
      </c>
      <c r="AL2684" s="2">
        <f>+AE2684*G2684</f>
        <v>0</v>
      </c>
      <c r="AM2684" s="2">
        <f>+AF2684*G2684</f>
        <v>0</v>
      </c>
      <c r="AN2684" s="155">
        <f>SUM(AK2684:AM2684)</f>
        <v>0</v>
      </c>
      <c r="AQ2684" s="145" t="s">
        <v>525</v>
      </c>
      <c r="AU2684" s="8"/>
      <c r="AV2684" s="8"/>
      <c r="AW2684" s="2">
        <f>'[2]BoQ HSYC-Đạt'!$AT2684</f>
        <v>0</v>
      </c>
      <c r="AX2684" s="8">
        <f>F2684*AW2684</f>
        <v>0</v>
      </c>
      <c r="AY2684" s="8">
        <f>IF(AQ2684="CT",7%,5%)*AX2684</f>
        <v>0</v>
      </c>
      <c r="AZ2684" s="8">
        <f>AX2684*2%</f>
        <v>0</v>
      </c>
      <c r="BA2684" s="8">
        <f>IF(BB2684&gt;0,0,AX2684*5%)</f>
        <v>0</v>
      </c>
      <c r="BB2684" s="8"/>
      <c r="BC2684" s="8">
        <f>+AX2684+AY2684+AZ2684+BA2684+BB2684</f>
        <v>0</v>
      </c>
      <c r="BD2684" s="8">
        <f>AX2684-AT2684</f>
        <v>0</v>
      </c>
      <c r="BE2684" s="2"/>
      <c r="BH2684" s="2"/>
    </row>
    <row r="2685" spans="1:60" ht="17" hidden="1" outlineLevel="1" x14ac:dyDescent="0.2">
      <c r="B2685" s="82"/>
      <c r="C2685" s="144" t="s">
        <v>656</v>
      </c>
      <c r="D2685" s="144"/>
      <c r="E2685" s="82"/>
      <c r="F2685" s="143"/>
      <c r="G2685" s="142">
        <f>'[1]BoQ HSYC'!F2685</f>
        <v>0</v>
      </c>
      <c r="H2685" s="185">
        <f>'[1]BoQ HSYC'!G2685</f>
        <v>0</v>
      </c>
      <c r="I2685" s="185">
        <f>'[1]BoQ HSYC'!H2685</f>
        <v>0</v>
      </c>
      <c r="J2685" s="185">
        <f>'[1]BoQ HSYC'!I2685</f>
        <v>0</v>
      </c>
      <c r="K2685" s="48">
        <f>'[1]BoQ HSYC'!J2685</f>
        <v>0</v>
      </c>
      <c r="L2685" s="47">
        <f>'[1]BoQ HSYC'!K2685</f>
        <v>0</v>
      </c>
      <c r="M2685" s="47">
        <f>'[1]BoQ HSYC'!L2685</f>
        <v>0</v>
      </c>
      <c r="N2685" s="183">
        <f>'[1]BoQ HSYC'!M2685</f>
        <v>0</v>
      </c>
      <c r="O2685" s="183">
        <f>'[1]BoQ HSYC'!N2685</f>
        <v>0</v>
      </c>
      <c r="P2685" s="83">
        <f>'[1]BoQ HSYC'!O2685</f>
        <v>0</v>
      </c>
      <c r="Q2685" s="47">
        <f>'[1]BoQ HSYC'!P2685</f>
        <v>0</v>
      </c>
      <c r="R2685" s="132">
        <f>'[1]BoQ HSYC'!Q2685</f>
        <v>0</v>
      </c>
      <c r="S2685" s="83">
        <f>'[1]BoQ HSYC'!R2685</f>
        <v>0</v>
      </c>
      <c r="T2685" s="48">
        <f>'[1]BoQ HSYC'!S2685</f>
        <v>0</v>
      </c>
      <c r="U2685" s="132">
        <f>'[1]BoQ HSYC'!T2685</f>
        <v>0</v>
      </c>
      <c r="V2685" s="132">
        <f>'[1]BoQ HSYC'!U2685</f>
        <v>0</v>
      </c>
      <c r="W2685" s="132">
        <f>'[1]BoQ HSYC'!V2685</f>
        <v>0</v>
      </c>
      <c r="X2685" s="44" t="str">
        <f>'[1]BoQ HSYC'!W2685</f>
        <v>ME</v>
      </c>
      <c r="Y2685" s="44"/>
      <c r="Z2685" s="44"/>
      <c r="AA2685" s="44"/>
      <c r="AB2685" s="2">
        <v>0</v>
      </c>
      <c r="AC2685" s="2">
        <v>0</v>
      </c>
      <c r="AD2685" s="2">
        <f>+M2685</f>
        <v>0</v>
      </c>
      <c r="AE2685" s="2">
        <f>+AD2685*14%</f>
        <v>0</v>
      </c>
      <c r="AF2685" s="155">
        <f>+AD2685*35%</f>
        <v>0</v>
      </c>
      <c r="AG2685" s="2">
        <f>+AD2685*F2685</f>
        <v>0</v>
      </c>
      <c r="AH2685" s="2">
        <f>+AE2685*F2685</f>
        <v>0</v>
      </c>
      <c r="AI2685" s="2">
        <f>+AF2685*F2685</f>
        <v>0</v>
      </c>
      <c r="AJ2685" s="2">
        <f>SUM(AG2685:AI2685)</f>
        <v>0</v>
      </c>
      <c r="AK2685" s="2">
        <f>+AD2685*G2685</f>
        <v>0</v>
      </c>
      <c r="AL2685" s="2">
        <f>+AE2685*G2685</f>
        <v>0</v>
      </c>
      <c r="AM2685" s="2">
        <f>+AF2685*G2685</f>
        <v>0</v>
      </c>
      <c r="AN2685" s="155">
        <f>SUM(AK2685:AM2685)</f>
        <v>0</v>
      </c>
      <c r="AQ2685" s="145" t="s">
        <v>525</v>
      </c>
      <c r="AU2685" s="8"/>
      <c r="AV2685" s="8"/>
      <c r="AW2685" s="2">
        <f>'[2]BoQ HSYC-Đạt'!$AT2685</f>
        <v>0</v>
      </c>
      <c r="AX2685" s="8">
        <f>F2685*AW2685</f>
        <v>0</v>
      </c>
      <c r="AY2685" s="8">
        <f>IF(AQ2685="CT",7%,5%)*AX2685</f>
        <v>0</v>
      </c>
      <c r="AZ2685" s="8">
        <f>AX2685*2%</f>
        <v>0</v>
      </c>
      <c r="BA2685" s="8">
        <f>IF(BB2685&gt;0,0,AX2685*5%)</f>
        <v>0</v>
      </c>
      <c r="BB2685" s="8"/>
      <c r="BC2685" s="8">
        <f>+AX2685+AY2685+AZ2685+BA2685+BB2685</f>
        <v>0</v>
      </c>
      <c r="BD2685" s="8">
        <f>AX2685-AT2685</f>
        <v>0</v>
      </c>
      <c r="BE2685" s="2"/>
      <c r="BH2685" s="2"/>
    </row>
    <row r="2686" spans="1:60" ht="17" hidden="1" outlineLevel="1" x14ac:dyDescent="0.2">
      <c r="B2686" s="82"/>
      <c r="C2686" s="144" t="s">
        <v>655</v>
      </c>
      <c r="D2686" s="144"/>
      <c r="E2686" s="82"/>
      <c r="F2686" s="143"/>
      <c r="G2686" s="142">
        <f>'[1]BoQ HSYC'!F2686</f>
        <v>0</v>
      </c>
      <c r="H2686" s="185">
        <f>'[1]BoQ HSYC'!G2686</f>
        <v>0</v>
      </c>
      <c r="I2686" s="185">
        <f>'[1]BoQ HSYC'!H2686</f>
        <v>0</v>
      </c>
      <c r="J2686" s="185">
        <f>'[1]BoQ HSYC'!I2686</f>
        <v>0</v>
      </c>
      <c r="K2686" s="48">
        <f>'[1]BoQ HSYC'!J2686</f>
        <v>0</v>
      </c>
      <c r="L2686" s="47">
        <f>'[1]BoQ HSYC'!K2686</f>
        <v>0</v>
      </c>
      <c r="M2686" s="47">
        <f>'[1]BoQ HSYC'!L2686</f>
        <v>0</v>
      </c>
      <c r="N2686" s="183">
        <f>'[1]BoQ HSYC'!M2686</f>
        <v>0</v>
      </c>
      <c r="O2686" s="183">
        <f>'[1]BoQ HSYC'!N2686</f>
        <v>0</v>
      </c>
      <c r="P2686" s="83">
        <f>'[1]BoQ HSYC'!O2686</f>
        <v>0</v>
      </c>
      <c r="Q2686" s="47">
        <f>'[1]BoQ HSYC'!P2686</f>
        <v>0</v>
      </c>
      <c r="R2686" s="132">
        <f>'[1]BoQ HSYC'!Q2686</f>
        <v>0</v>
      </c>
      <c r="S2686" s="83">
        <f>'[1]BoQ HSYC'!R2686</f>
        <v>0</v>
      </c>
      <c r="T2686" s="48">
        <f>'[1]BoQ HSYC'!S2686</f>
        <v>0</v>
      </c>
      <c r="U2686" s="132">
        <f>'[1]BoQ HSYC'!T2686</f>
        <v>0</v>
      </c>
      <c r="V2686" s="132">
        <f>'[1]BoQ HSYC'!U2686</f>
        <v>0</v>
      </c>
      <c r="W2686" s="132">
        <f>'[1]BoQ HSYC'!V2686</f>
        <v>0</v>
      </c>
      <c r="X2686" s="44" t="str">
        <f>'[1]BoQ HSYC'!W2686</f>
        <v>ME</v>
      </c>
      <c r="Y2686" s="44"/>
      <c r="Z2686" s="44"/>
      <c r="AA2686" s="44"/>
      <c r="AB2686" s="2">
        <v>0</v>
      </c>
      <c r="AC2686" s="2">
        <v>0</v>
      </c>
      <c r="AD2686" s="2">
        <f>+M2686</f>
        <v>0</v>
      </c>
      <c r="AE2686" s="2">
        <f>+AD2686*14%</f>
        <v>0</v>
      </c>
      <c r="AF2686" s="155">
        <f>+AD2686*35%</f>
        <v>0</v>
      </c>
      <c r="AG2686" s="2">
        <f>+AD2686*F2686</f>
        <v>0</v>
      </c>
      <c r="AH2686" s="2">
        <f>+AE2686*F2686</f>
        <v>0</v>
      </c>
      <c r="AI2686" s="2">
        <f>+AF2686*F2686</f>
        <v>0</v>
      </c>
      <c r="AJ2686" s="2">
        <f>SUM(AG2686:AI2686)</f>
        <v>0</v>
      </c>
      <c r="AK2686" s="2">
        <f>+AD2686*G2686</f>
        <v>0</v>
      </c>
      <c r="AL2686" s="2">
        <f>+AE2686*G2686</f>
        <v>0</v>
      </c>
      <c r="AM2686" s="2">
        <f>+AF2686*G2686</f>
        <v>0</v>
      </c>
      <c r="AN2686" s="155">
        <f>SUM(AK2686:AM2686)</f>
        <v>0</v>
      </c>
      <c r="AQ2686" s="145" t="s">
        <v>525</v>
      </c>
      <c r="AU2686" s="8"/>
      <c r="AV2686" s="8"/>
      <c r="AW2686" s="2">
        <f>'[2]BoQ HSYC-Đạt'!$AT2686</f>
        <v>0</v>
      </c>
      <c r="AX2686" s="8">
        <f>F2686*AW2686</f>
        <v>0</v>
      </c>
      <c r="AY2686" s="8">
        <f>IF(AQ2686="CT",7%,5%)*AX2686</f>
        <v>0</v>
      </c>
      <c r="AZ2686" s="8">
        <f>AX2686*2%</f>
        <v>0</v>
      </c>
      <c r="BA2686" s="8">
        <f>IF(BB2686&gt;0,0,AX2686*5%)</f>
        <v>0</v>
      </c>
      <c r="BB2686" s="8"/>
      <c r="BC2686" s="8">
        <f>+AX2686+AY2686+AZ2686+BA2686+BB2686</f>
        <v>0</v>
      </c>
      <c r="BD2686" s="8">
        <f>AX2686-AT2686</f>
        <v>0</v>
      </c>
      <c r="BE2686" s="2"/>
      <c r="BH2686" s="2"/>
    </row>
    <row r="2687" spans="1:60" ht="17" hidden="1" outlineLevel="1" x14ac:dyDescent="0.2">
      <c r="B2687" s="82"/>
      <c r="C2687" s="144" t="s">
        <v>654</v>
      </c>
      <c r="D2687" s="144"/>
      <c r="E2687" s="82"/>
      <c r="F2687" s="143"/>
      <c r="G2687" s="142">
        <f>'[1]BoQ HSYC'!F2687</f>
        <v>0</v>
      </c>
      <c r="H2687" s="185">
        <f>'[1]BoQ HSYC'!G2687</f>
        <v>0</v>
      </c>
      <c r="I2687" s="185">
        <f>'[1]BoQ HSYC'!H2687</f>
        <v>0</v>
      </c>
      <c r="J2687" s="185">
        <f>'[1]BoQ HSYC'!I2687</f>
        <v>0</v>
      </c>
      <c r="K2687" s="48">
        <f>'[1]BoQ HSYC'!J2687</f>
        <v>0</v>
      </c>
      <c r="L2687" s="47">
        <f>'[1]BoQ HSYC'!K2687</f>
        <v>0</v>
      </c>
      <c r="M2687" s="47">
        <f>'[1]BoQ HSYC'!L2687</f>
        <v>0</v>
      </c>
      <c r="N2687" s="183">
        <f>'[1]BoQ HSYC'!M2687</f>
        <v>0</v>
      </c>
      <c r="O2687" s="183">
        <f>'[1]BoQ HSYC'!N2687</f>
        <v>0</v>
      </c>
      <c r="P2687" s="83">
        <f>'[1]BoQ HSYC'!O2687</f>
        <v>0</v>
      </c>
      <c r="Q2687" s="47">
        <f>'[1]BoQ HSYC'!P2687</f>
        <v>0</v>
      </c>
      <c r="R2687" s="132">
        <f>'[1]BoQ HSYC'!Q2687</f>
        <v>0</v>
      </c>
      <c r="S2687" s="83">
        <f>'[1]BoQ HSYC'!R2687</f>
        <v>0</v>
      </c>
      <c r="T2687" s="48">
        <f>'[1]BoQ HSYC'!S2687</f>
        <v>0</v>
      </c>
      <c r="U2687" s="132">
        <f>'[1]BoQ HSYC'!T2687</f>
        <v>0</v>
      </c>
      <c r="V2687" s="132">
        <f>'[1]BoQ HSYC'!U2687</f>
        <v>0</v>
      </c>
      <c r="W2687" s="132">
        <f>'[1]BoQ HSYC'!V2687</f>
        <v>0</v>
      </c>
      <c r="X2687" s="44" t="str">
        <f>'[1]BoQ HSYC'!W2687</f>
        <v>ME</v>
      </c>
      <c r="Y2687" s="44"/>
      <c r="Z2687" s="44"/>
      <c r="AA2687" s="44"/>
      <c r="AB2687" s="2">
        <v>0</v>
      </c>
      <c r="AC2687" s="2">
        <v>0</v>
      </c>
      <c r="AD2687" s="2">
        <f>+M2687</f>
        <v>0</v>
      </c>
      <c r="AE2687" s="2">
        <f>+AD2687*14%</f>
        <v>0</v>
      </c>
      <c r="AF2687" s="155">
        <f>+AD2687*35%</f>
        <v>0</v>
      </c>
      <c r="AG2687" s="2">
        <f>+AD2687*F2687</f>
        <v>0</v>
      </c>
      <c r="AH2687" s="2">
        <f>+AE2687*F2687</f>
        <v>0</v>
      </c>
      <c r="AI2687" s="2">
        <f>+AF2687*F2687</f>
        <v>0</v>
      </c>
      <c r="AJ2687" s="2">
        <f>SUM(AG2687:AI2687)</f>
        <v>0</v>
      </c>
      <c r="AK2687" s="2">
        <f>+AD2687*G2687</f>
        <v>0</v>
      </c>
      <c r="AL2687" s="2">
        <f>+AE2687*G2687</f>
        <v>0</v>
      </c>
      <c r="AM2687" s="2">
        <f>+AF2687*G2687</f>
        <v>0</v>
      </c>
      <c r="AN2687" s="155">
        <f>SUM(AK2687:AM2687)</f>
        <v>0</v>
      </c>
      <c r="AQ2687" s="145" t="s">
        <v>525</v>
      </c>
      <c r="AU2687" s="8"/>
      <c r="AV2687" s="8"/>
      <c r="AW2687" s="2">
        <f>'[2]BoQ HSYC-Đạt'!$AT2687</f>
        <v>0</v>
      </c>
      <c r="AX2687" s="8">
        <f>F2687*AW2687</f>
        <v>0</v>
      </c>
      <c r="AY2687" s="8">
        <f>IF(AQ2687="CT",7%,5%)*AX2687</f>
        <v>0</v>
      </c>
      <c r="AZ2687" s="8">
        <f>AX2687*2%</f>
        <v>0</v>
      </c>
      <c r="BA2687" s="8">
        <f>IF(BB2687&gt;0,0,AX2687*5%)</f>
        <v>0</v>
      </c>
      <c r="BB2687" s="8"/>
      <c r="BC2687" s="8">
        <f>+AX2687+AY2687+AZ2687+BA2687+BB2687</f>
        <v>0</v>
      </c>
      <c r="BD2687" s="8">
        <f>AX2687-AT2687</f>
        <v>0</v>
      </c>
      <c r="BE2687" s="2"/>
      <c r="BH2687" s="2"/>
    </row>
    <row r="2688" spans="1:60" ht="17" hidden="1" outlineLevel="1" x14ac:dyDescent="0.2">
      <c r="B2688" s="82"/>
      <c r="C2688" s="144" t="s">
        <v>831</v>
      </c>
      <c r="D2688" s="144"/>
      <c r="E2688" s="82"/>
      <c r="F2688" s="143"/>
      <c r="G2688" s="142">
        <f>'[1]BoQ HSYC'!F2688</f>
        <v>0</v>
      </c>
      <c r="H2688" s="185">
        <f>'[1]BoQ HSYC'!G2688</f>
        <v>0</v>
      </c>
      <c r="I2688" s="185">
        <f>'[1]BoQ HSYC'!H2688</f>
        <v>0</v>
      </c>
      <c r="J2688" s="185">
        <f>'[1]BoQ HSYC'!I2688</f>
        <v>0</v>
      </c>
      <c r="K2688" s="48">
        <f>'[1]BoQ HSYC'!J2688</f>
        <v>0</v>
      </c>
      <c r="L2688" s="47">
        <f>'[1]BoQ HSYC'!K2688</f>
        <v>0</v>
      </c>
      <c r="M2688" s="47">
        <f>'[1]BoQ HSYC'!L2688</f>
        <v>0</v>
      </c>
      <c r="N2688" s="183">
        <f>'[1]BoQ HSYC'!M2688</f>
        <v>0</v>
      </c>
      <c r="O2688" s="183">
        <f>'[1]BoQ HSYC'!N2688</f>
        <v>0</v>
      </c>
      <c r="P2688" s="83">
        <f>'[1]BoQ HSYC'!O2688</f>
        <v>0</v>
      </c>
      <c r="Q2688" s="47">
        <f>'[1]BoQ HSYC'!P2688</f>
        <v>0</v>
      </c>
      <c r="R2688" s="132">
        <f>'[1]BoQ HSYC'!Q2688</f>
        <v>0</v>
      </c>
      <c r="S2688" s="83">
        <f>'[1]BoQ HSYC'!R2688</f>
        <v>0</v>
      </c>
      <c r="T2688" s="48">
        <f>'[1]BoQ HSYC'!S2688</f>
        <v>0</v>
      </c>
      <c r="U2688" s="132">
        <f>'[1]BoQ HSYC'!T2688</f>
        <v>0</v>
      </c>
      <c r="V2688" s="132">
        <f>'[1]BoQ HSYC'!U2688</f>
        <v>0</v>
      </c>
      <c r="W2688" s="132">
        <f>'[1]BoQ HSYC'!V2688</f>
        <v>0</v>
      </c>
      <c r="X2688" s="44" t="str">
        <f>'[1]BoQ HSYC'!W2688</f>
        <v>ME</v>
      </c>
      <c r="Y2688" s="44"/>
      <c r="Z2688" s="44"/>
      <c r="AA2688" s="44"/>
      <c r="AB2688" s="2">
        <v>0</v>
      </c>
      <c r="AC2688" s="2">
        <v>0</v>
      </c>
      <c r="AD2688" s="2">
        <f>+M2688</f>
        <v>0</v>
      </c>
      <c r="AE2688" s="2">
        <f>+AD2688*14%</f>
        <v>0</v>
      </c>
      <c r="AF2688" s="155">
        <f>+AD2688*35%</f>
        <v>0</v>
      </c>
      <c r="AG2688" s="2">
        <f>+AD2688*F2688</f>
        <v>0</v>
      </c>
      <c r="AH2688" s="2">
        <f>+AE2688*F2688</f>
        <v>0</v>
      </c>
      <c r="AI2688" s="2">
        <f>+AF2688*F2688</f>
        <v>0</v>
      </c>
      <c r="AJ2688" s="2">
        <f>SUM(AG2688:AI2688)</f>
        <v>0</v>
      </c>
      <c r="AK2688" s="2">
        <f>+AD2688*G2688</f>
        <v>0</v>
      </c>
      <c r="AL2688" s="2">
        <f>+AE2688*G2688</f>
        <v>0</v>
      </c>
      <c r="AM2688" s="2">
        <f>+AF2688*G2688</f>
        <v>0</v>
      </c>
      <c r="AN2688" s="155">
        <f>SUM(AK2688:AM2688)</f>
        <v>0</v>
      </c>
      <c r="AQ2688" s="145" t="s">
        <v>525</v>
      </c>
      <c r="AU2688" s="8"/>
      <c r="AV2688" s="8"/>
      <c r="AW2688" s="2">
        <f>'[2]BoQ HSYC-Đạt'!$AT2688</f>
        <v>0</v>
      </c>
      <c r="AX2688" s="8">
        <f>F2688*AW2688</f>
        <v>0</v>
      </c>
      <c r="AY2688" s="8">
        <f>IF(AQ2688="CT",7%,5%)*AX2688</f>
        <v>0</v>
      </c>
      <c r="AZ2688" s="8">
        <f>AX2688*2%</f>
        <v>0</v>
      </c>
      <c r="BA2688" s="8">
        <f>IF(BB2688&gt;0,0,AX2688*5%)</f>
        <v>0</v>
      </c>
      <c r="BB2688" s="8"/>
      <c r="BC2688" s="8">
        <f>+AX2688+AY2688+AZ2688+BA2688+BB2688</f>
        <v>0</v>
      </c>
      <c r="BD2688" s="8">
        <f>AX2688-AT2688</f>
        <v>0</v>
      </c>
      <c r="BE2688" s="2"/>
      <c r="BH2688" s="2"/>
    </row>
    <row r="2689" spans="1:60" ht="17" hidden="1" outlineLevel="1" x14ac:dyDescent="0.2">
      <c r="A2689" s="1" t="s">
        <v>82</v>
      </c>
      <c r="B2689" s="82">
        <v>4</v>
      </c>
      <c r="C2689" s="144" t="s">
        <v>835</v>
      </c>
      <c r="D2689" s="144"/>
      <c r="E2689" s="82" t="s">
        <v>664</v>
      </c>
      <c r="F2689" s="143">
        <v>1</v>
      </c>
      <c r="G2689" s="142">
        <f>'[1]BoQ HSYC'!F2689</f>
        <v>1</v>
      </c>
      <c r="H2689" s="185">
        <f>'[1]BoQ HSYC'!G2689</f>
        <v>0</v>
      </c>
      <c r="I2689" s="185">
        <f>'[1]BoQ HSYC'!H2689</f>
        <v>0</v>
      </c>
      <c r="J2689" s="185">
        <f>'[1]BoQ HSYC'!I2689</f>
        <v>0</v>
      </c>
      <c r="K2689" s="48">
        <f>'[1]BoQ HSYC'!J2689</f>
        <v>30970000</v>
      </c>
      <c r="L2689" s="47">
        <f>'[1]BoQ HSYC'!K2689</f>
        <v>0</v>
      </c>
      <c r="M2689" s="47">
        <f>'[1]BoQ HSYC'!L2689</f>
        <v>30970000</v>
      </c>
      <c r="N2689" s="183">
        <f>'[1]BoQ HSYC'!M2689</f>
        <v>0</v>
      </c>
      <c r="O2689" s="183">
        <f>'[1]BoQ HSYC'!N2689</f>
        <v>0</v>
      </c>
      <c r="P2689" s="83">
        <f>'[1]BoQ HSYC'!O2689</f>
        <v>0</v>
      </c>
      <c r="Q2689" s="47">
        <f>'[1]BoQ HSYC'!P2689</f>
        <v>30970000</v>
      </c>
      <c r="R2689" s="132">
        <f>'[1]BoQ HSYC'!Q2689</f>
        <v>0</v>
      </c>
      <c r="S2689" s="83">
        <f>'[1]BoQ HSYC'!R2689</f>
        <v>30970000</v>
      </c>
      <c r="T2689" s="48">
        <f>'[1]BoQ HSYC'!S2689</f>
        <v>0</v>
      </c>
      <c r="U2689" s="132">
        <f>'[1]BoQ HSYC'!T2689</f>
        <v>0</v>
      </c>
      <c r="V2689" s="132" t="str">
        <f>'[1]BoQ HSYC'!U2689</f>
        <v>Báo giá NCC</v>
      </c>
      <c r="W2689" s="132" t="str">
        <f>'[1]BoQ HSYC'!V2689</f>
        <v>Báo giá NCC</v>
      </c>
      <c r="X2689" s="44" t="str">
        <f>'[1]BoQ HSYC'!W2689</f>
        <v>ME</v>
      </c>
      <c r="Y2689" s="44"/>
      <c r="Z2689" s="44"/>
      <c r="AA2689" s="44"/>
      <c r="AB2689" s="2">
        <v>39355050.075000003</v>
      </c>
      <c r="AC2689" s="2">
        <v>39355050.075000003</v>
      </c>
      <c r="AD2689" s="2">
        <f>+M2689</f>
        <v>30970000</v>
      </c>
      <c r="AE2689" s="2">
        <f>+AD2689*14%</f>
        <v>4335800</v>
      </c>
      <c r="AF2689" s="155">
        <f>+AD2689*35%</f>
        <v>10839500</v>
      </c>
      <c r="AG2689" s="2">
        <f>+AD2689*F2689</f>
        <v>30970000</v>
      </c>
      <c r="AH2689" s="2">
        <f>+AE2689*F2689</f>
        <v>4335800</v>
      </c>
      <c r="AI2689" s="2">
        <f>+AF2689*F2689</f>
        <v>10839500</v>
      </c>
      <c r="AJ2689" s="2">
        <f>SUM(AG2689:AI2689)</f>
        <v>46145300</v>
      </c>
      <c r="AK2689" s="2">
        <f>+AD2689*G2689</f>
        <v>30970000</v>
      </c>
      <c r="AL2689" s="2">
        <f>+AE2689*G2689</f>
        <v>4335800</v>
      </c>
      <c r="AM2689" s="2">
        <f>+AF2689*G2689</f>
        <v>10839500</v>
      </c>
      <c r="AN2689" s="155">
        <f>SUM(AK2689:AM2689)</f>
        <v>46145300</v>
      </c>
      <c r="AQ2689" s="145" t="s">
        <v>525</v>
      </c>
      <c r="AU2689" s="8"/>
      <c r="AV2689" s="8"/>
      <c r="AW2689" s="2">
        <f>'[2]BoQ HSYC-Đạt'!$AT2689</f>
        <v>31589400</v>
      </c>
      <c r="AX2689" s="8">
        <f>F2689*AW2689</f>
        <v>31589400</v>
      </c>
      <c r="AY2689" s="8">
        <f>IF(AQ2689="CT",7%,5%)*AX2689</f>
        <v>2211258</v>
      </c>
      <c r="AZ2689" s="8">
        <f>AX2689*2%</f>
        <v>631788</v>
      </c>
      <c r="BA2689" s="8">
        <f>IF(BB2689&gt;0,0,AX2689*5%)</f>
        <v>1579470</v>
      </c>
      <c r="BB2689" s="8"/>
      <c r="BC2689" s="8">
        <f>+AX2689+AY2689+AZ2689+BA2689+BB2689</f>
        <v>36011916</v>
      </c>
      <c r="BD2689" s="8">
        <f>AX2689-AT2689</f>
        <v>31589400</v>
      </c>
      <c r="BE2689" s="2"/>
      <c r="BH2689" s="2"/>
    </row>
    <row r="2690" spans="1:60" ht="17" hidden="1" outlineLevel="1" x14ac:dyDescent="0.2">
      <c r="B2690" s="82"/>
      <c r="C2690" s="144" t="s">
        <v>833</v>
      </c>
      <c r="D2690" s="144"/>
      <c r="E2690" s="82"/>
      <c r="F2690" s="143"/>
      <c r="G2690" s="142">
        <f>'[1]BoQ HSYC'!F2690</f>
        <v>0</v>
      </c>
      <c r="H2690" s="185">
        <f>'[1]BoQ HSYC'!G2690</f>
        <v>0</v>
      </c>
      <c r="I2690" s="185">
        <f>'[1]BoQ HSYC'!H2690</f>
        <v>0</v>
      </c>
      <c r="J2690" s="185">
        <f>'[1]BoQ HSYC'!I2690</f>
        <v>0</v>
      </c>
      <c r="K2690" s="48">
        <f>'[1]BoQ HSYC'!J2690</f>
        <v>0</v>
      </c>
      <c r="L2690" s="47">
        <f>'[1]BoQ HSYC'!K2690</f>
        <v>0</v>
      </c>
      <c r="M2690" s="47">
        <f>'[1]BoQ HSYC'!L2690</f>
        <v>0</v>
      </c>
      <c r="N2690" s="183">
        <f>'[1]BoQ HSYC'!M2690</f>
        <v>0</v>
      </c>
      <c r="O2690" s="183">
        <f>'[1]BoQ HSYC'!N2690</f>
        <v>0</v>
      </c>
      <c r="P2690" s="83">
        <f>'[1]BoQ HSYC'!O2690</f>
        <v>0</v>
      </c>
      <c r="Q2690" s="47">
        <f>'[1]BoQ HSYC'!P2690</f>
        <v>0</v>
      </c>
      <c r="R2690" s="132">
        <f>'[1]BoQ HSYC'!Q2690</f>
        <v>0</v>
      </c>
      <c r="S2690" s="83">
        <f>'[1]BoQ HSYC'!R2690</f>
        <v>0</v>
      </c>
      <c r="T2690" s="48">
        <f>'[1]BoQ HSYC'!S2690</f>
        <v>0</v>
      </c>
      <c r="U2690" s="132">
        <f>'[1]BoQ HSYC'!T2690</f>
        <v>0</v>
      </c>
      <c r="V2690" s="132">
        <f>'[1]BoQ HSYC'!U2690</f>
        <v>0</v>
      </c>
      <c r="W2690" s="132">
        <f>'[1]BoQ HSYC'!V2690</f>
        <v>0</v>
      </c>
      <c r="X2690" s="44" t="str">
        <f>'[1]BoQ HSYC'!W2690</f>
        <v>ME</v>
      </c>
      <c r="Y2690" s="44"/>
      <c r="Z2690" s="44"/>
      <c r="AA2690" s="44"/>
      <c r="AB2690" s="2">
        <v>0</v>
      </c>
      <c r="AC2690" s="2">
        <v>0</v>
      </c>
      <c r="AD2690" s="2">
        <f>+M2690</f>
        <v>0</v>
      </c>
      <c r="AE2690" s="2">
        <f>+AD2690*14%</f>
        <v>0</v>
      </c>
      <c r="AF2690" s="155">
        <f>+AD2690*35%</f>
        <v>0</v>
      </c>
      <c r="AG2690" s="2">
        <f>+AD2690*F2690</f>
        <v>0</v>
      </c>
      <c r="AH2690" s="2">
        <f>+AE2690*F2690</f>
        <v>0</v>
      </c>
      <c r="AI2690" s="2">
        <f>+AF2690*F2690</f>
        <v>0</v>
      </c>
      <c r="AJ2690" s="2">
        <f>SUM(AG2690:AI2690)</f>
        <v>0</v>
      </c>
      <c r="AK2690" s="2">
        <f>+AD2690*G2690</f>
        <v>0</v>
      </c>
      <c r="AL2690" s="2">
        <f>+AE2690*G2690</f>
        <v>0</v>
      </c>
      <c r="AM2690" s="2">
        <f>+AF2690*G2690</f>
        <v>0</v>
      </c>
      <c r="AN2690" s="155">
        <f>SUM(AK2690:AM2690)</f>
        <v>0</v>
      </c>
      <c r="AQ2690" s="145" t="s">
        <v>525</v>
      </c>
      <c r="AU2690" s="8"/>
      <c r="AV2690" s="8"/>
      <c r="AW2690" s="2">
        <f>'[2]BoQ HSYC-Đạt'!$AT2690</f>
        <v>0</v>
      </c>
      <c r="AX2690" s="8">
        <f>F2690*AW2690</f>
        <v>0</v>
      </c>
      <c r="AY2690" s="8">
        <f>IF(AQ2690="CT",7%,5%)*AX2690</f>
        <v>0</v>
      </c>
      <c r="AZ2690" s="8">
        <f>AX2690*2%</f>
        <v>0</v>
      </c>
      <c r="BA2690" s="8">
        <f>IF(BB2690&gt;0,0,AX2690*5%)</f>
        <v>0</v>
      </c>
      <c r="BB2690" s="8"/>
      <c r="BC2690" s="8">
        <f>+AX2690+AY2690+AZ2690+BA2690+BB2690</f>
        <v>0</v>
      </c>
      <c r="BD2690" s="8">
        <f>AX2690-AT2690</f>
        <v>0</v>
      </c>
      <c r="BE2690" s="2"/>
      <c r="BH2690" s="2"/>
    </row>
    <row r="2691" spans="1:60" ht="17" hidden="1" outlineLevel="1" x14ac:dyDescent="0.2">
      <c r="B2691" s="82"/>
      <c r="C2691" s="144" t="s">
        <v>832</v>
      </c>
      <c r="D2691" s="144"/>
      <c r="E2691" s="82"/>
      <c r="F2691" s="143"/>
      <c r="G2691" s="142">
        <f>'[1]BoQ HSYC'!F2691</f>
        <v>0</v>
      </c>
      <c r="H2691" s="185">
        <f>'[1]BoQ HSYC'!G2691</f>
        <v>0</v>
      </c>
      <c r="I2691" s="185">
        <f>'[1]BoQ HSYC'!H2691</f>
        <v>0</v>
      </c>
      <c r="J2691" s="185">
        <f>'[1]BoQ HSYC'!I2691</f>
        <v>0</v>
      </c>
      <c r="K2691" s="48">
        <f>'[1]BoQ HSYC'!J2691</f>
        <v>0</v>
      </c>
      <c r="L2691" s="47">
        <f>'[1]BoQ HSYC'!K2691</f>
        <v>0</v>
      </c>
      <c r="M2691" s="47">
        <f>'[1]BoQ HSYC'!L2691</f>
        <v>0</v>
      </c>
      <c r="N2691" s="183">
        <f>'[1]BoQ HSYC'!M2691</f>
        <v>0</v>
      </c>
      <c r="O2691" s="183">
        <f>'[1]BoQ HSYC'!N2691</f>
        <v>0</v>
      </c>
      <c r="P2691" s="83">
        <f>'[1]BoQ HSYC'!O2691</f>
        <v>0</v>
      </c>
      <c r="Q2691" s="47">
        <f>'[1]BoQ HSYC'!P2691</f>
        <v>0</v>
      </c>
      <c r="R2691" s="132">
        <f>'[1]BoQ HSYC'!Q2691</f>
        <v>0</v>
      </c>
      <c r="S2691" s="83">
        <f>'[1]BoQ HSYC'!R2691</f>
        <v>0</v>
      </c>
      <c r="T2691" s="48">
        <f>'[1]BoQ HSYC'!S2691</f>
        <v>0</v>
      </c>
      <c r="U2691" s="132">
        <f>'[1]BoQ HSYC'!T2691</f>
        <v>0</v>
      </c>
      <c r="V2691" s="132">
        <f>'[1]BoQ HSYC'!U2691</f>
        <v>0</v>
      </c>
      <c r="W2691" s="132">
        <f>'[1]BoQ HSYC'!V2691</f>
        <v>0</v>
      </c>
      <c r="X2691" s="44" t="str">
        <f>'[1]BoQ HSYC'!W2691</f>
        <v>ME</v>
      </c>
      <c r="Y2691" s="44"/>
      <c r="Z2691" s="44"/>
      <c r="AA2691" s="44"/>
      <c r="AB2691" s="2">
        <v>0</v>
      </c>
      <c r="AC2691" s="2">
        <v>0</v>
      </c>
      <c r="AD2691" s="2">
        <f>+M2691</f>
        <v>0</v>
      </c>
      <c r="AE2691" s="2">
        <f>+AD2691*14%</f>
        <v>0</v>
      </c>
      <c r="AF2691" s="155">
        <f>+AD2691*35%</f>
        <v>0</v>
      </c>
      <c r="AG2691" s="2">
        <f>+AD2691*F2691</f>
        <v>0</v>
      </c>
      <c r="AH2691" s="2">
        <f>+AE2691*F2691</f>
        <v>0</v>
      </c>
      <c r="AI2691" s="2">
        <f>+AF2691*F2691</f>
        <v>0</v>
      </c>
      <c r="AJ2691" s="2">
        <f>SUM(AG2691:AI2691)</f>
        <v>0</v>
      </c>
      <c r="AK2691" s="2">
        <f>+AD2691*G2691</f>
        <v>0</v>
      </c>
      <c r="AL2691" s="2">
        <f>+AE2691*G2691</f>
        <v>0</v>
      </c>
      <c r="AM2691" s="2">
        <f>+AF2691*G2691</f>
        <v>0</v>
      </c>
      <c r="AN2691" s="155">
        <f>SUM(AK2691:AM2691)</f>
        <v>0</v>
      </c>
      <c r="AQ2691" s="145" t="s">
        <v>525</v>
      </c>
      <c r="AU2691" s="8"/>
      <c r="AV2691" s="8"/>
      <c r="AW2691" s="2">
        <f>'[2]BoQ HSYC-Đạt'!$AT2691</f>
        <v>0</v>
      </c>
      <c r="AX2691" s="8">
        <f>F2691*AW2691</f>
        <v>0</v>
      </c>
      <c r="AY2691" s="8">
        <f>IF(AQ2691="CT",7%,5%)*AX2691</f>
        <v>0</v>
      </c>
      <c r="AZ2691" s="8">
        <f>AX2691*2%</f>
        <v>0</v>
      </c>
      <c r="BA2691" s="8">
        <f>IF(BB2691&gt;0,0,AX2691*5%)</f>
        <v>0</v>
      </c>
      <c r="BB2691" s="8"/>
      <c r="BC2691" s="8">
        <f>+AX2691+AY2691+AZ2691+BA2691+BB2691</f>
        <v>0</v>
      </c>
      <c r="BD2691" s="8">
        <f>AX2691-AT2691</f>
        <v>0</v>
      </c>
      <c r="BE2691" s="2"/>
      <c r="BH2691" s="2"/>
    </row>
    <row r="2692" spans="1:60" ht="17" hidden="1" outlineLevel="1" x14ac:dyDescent="0.2">
      <c r="B2692" s="82"/>
      <c r="C2692" s="144" t="s">
        <v>658</v>
      </c>
      <c r="D2692" s="144"/>
      <c r="E2692" s="82"/>
      <c r="F2692" s="143"/>
      <c r="G2692" s="142">
        <f>'[1]BoQ HSYC'!F2692</f>
        <v>0</v>
      </c>
      <c r="H2692" s="185">
        <f>'[1]BoQ HSYC'!G2692</f>
        <v>0</v>
      </c>
      <c r="I2692" s="185">
        <f>'[1]BoQ HSYC'!H2692</f>
        <v>0</v>
      </c>
      <c r="J2692" s="185">
        <f>'[1]BoQ HSYC'!I2692</f>
        <v>0</v>
      </c>
      <c r="K2692" s="48">
        <f>'[1]BoQ HSYC'!J2692</f>
        <v>0</v>
      </c>
      <c r="L2692" s="47">
        <f>'[1]BoQ HSYC'!K2692</f>
        <v>0</v>
      </c>
      <c r="M2692" s="47">
        <f>'[1]BoQ HSYC'!L2692</f>
        <v>0</v>
      </c>
      <c r="N2692" s="183">
        <f>'[1]BoQ HSYC'!M2692</f>
        <v>0</v>
      </c>
      <c r="O2692" s="183">
        <f>'[1]BoQ HSYC'!N2692</f>
        <v>0</v>
      </c>
      <c r="P2692" s="83">
        <f>'[1]BoQ HSYC'!O2692</f>
        <v>0</v>
      </c>
      <c r="Q2692" s="47">
        <f>'[1]BoQ HSYC'!P2692</f>
        <v>0</v>
      </c>
      <c r="R2692" s="132">
        <f>'[1]BoQ HSYC'!Q2692</f>
        <v>0</v>
      </c>
      <c r="S2692" s="83">
        <f>'[1]BoQ HSYC'!R2692</f>
        <v>0</v>
      </c>
      <c r="T2692" s="48">
        <f>'[1]BoQ HSYC'!S2692</f>
        <v>0</v>
      </c>
      <c r="U2692" s="132">
        <f>'[1]BoQ HSYC'!T2692</f>
        <v>0</v>
      </c>
      <c r="V2692" s="132">
        <f>'[1]BoQ HSYC'!U2692</f>
        <v>0</v>
      </c>
      <c r="W2692" s="132">
        <f>'[1]BoQ HSYC'!V2692</f>
        <v>0</v>
      </c>
      <c r="X2692" s="44" t="str">
        <f>'[1]BoQ HSYC'!W2692</f>
        <v>ME</v>
      </c>
      <c r="Y2692" s="44"/>
      <c r="Z2692" s="44"/>
      <c r="AA2692" s="44"/>
      <c r="AB2692" s="2">
        <v>0</v>
      </c>
      <c r="AC2692" s="2">
        <v>0</v>
      </c>
      <c r="AD2692" s="2">
        <f>+M2692</f>
        <v>0</v>
      </c>
      <c r="AE2692" s="2">
        <f>+AD2692*14%</f>
        <v>0</v>
      </c>
      <c r="AF2692" s="155">
        <f>+AD2692*35%</f>
        <v>0</v>
      </c>
      <c r="AG2692" s="2">
        <f>+AD2692*F2692</f>
        <v>0</v>
      </c>
      <c r="AH2692" s="2">
        <f>+AE2692*F2692</f>
        <v>0</v>
      </c>
      <c r="AI2692" s="2">
        <f>+AF2692*F2692</f>
        <v>0</v>
      </c>
      <c r="AJ2692" s="2">
        <f>SUM(AG2692:AI2692)</f>
        <v>0</v>
      </c>
      <c r="AK2692" s="2">
        <f>+AD2692*G2692</f>
        <v>0</v>
      </c>
      <c r="AL2692" s="2">
        <f>+AE2692*G2692</f>
        <v>0</v>
      </c>
      <c r="AM2692" s="2">
        <f>+AF2692*G2692</f>
        <v>0</v>
      </c>
      <c r="AN2692" s="155">
        <f>SUM(AK2692:AM2692)</f>
        <v>0</v>
      </c>
      <c r="AQ2692" s="145" t="s">
        <v>525</v>
      </c>
      <c r="AU2692" s="8"/>
      <c r="AV2692" s="8"/>
      <c r="AW2692" s="2">
        <f>'[2]BoQ HSYC-Đạt'!$AT2692</f>
        <v>0</v>
      </c>
      <c r="AX2692" s="8">
        <f>F2692*AW2692</f>
        <v>0</v>
      </c>
      <c r="AY2692" s="8">
        <f>IF(AQ2692="CT",7%,5%)*AX2692</f>
        <v>0</v>
      </c>
      <c r="AZ2692" s="8">
        <f>AX2692*2%</f>
        <v>0</v>
      </c>
      <c r="BA2692" s="8">
        <f>IF(BB2692&gt;0,0,AX2692*5%)</f>
        <v>0</v>
      </c>
      <c r="BB2692" s="8"/>
      <c r="BC2692" s="8">
        <f>+AX2692+AY2692+AZ2692+BA2692+BB2692</f>
        <v>0</v>
      </c>
      <c r="BD2692" s="8">
        <f>AX2692-AT2692</f>
        <v>0</v>
      </c>
      <c r="BE2692" s="2"/>
      <c r="BH2692" s="2"/>
    </row>
    <row r="2693" spans="1:60" ht="17" hidden="1" outlineLevel="1" x14ac:dyDescent="0.2">
      <c r="B2693" s="82"/>
      <c r="C2693" s="144" t="s">
        <v>657</v>
      </c>
      <c r="D2693" s="144"/>
      <c r="E2693" s="82"/>
      <c r="F2693" s="143"/>
      <c r="G2693" s="142">
        <f>'[1]BoQ HSYC'!F2693</f>
        <v>0</v>
      </c>
      <c r="H2693" s="185">
        <f>'[1]BoQ HSYC'!G2693</f>
        <v>0</v>
      </c>
      <c r="I2693" s="185">
        <f>'[1]BoQ HSYC'!H2693</f>
        <v>0</v>
      </c>
      <c r="J2693" s="185">
        <f>'[1]BoQ HSYC'!I2693</f>
        <v>0</v>
      </c>
      <c r="K2693" s="48">
        <f>'[1]BoQ HSYC'!J2693</f>
        <v>0</v>
      </c>
      <c r="L2693" s="47">
        <f>'[1]BoQ HSYC'!K2693</f>
        <v>0</v>
      </c>
      <c r="M2693" s="47">
        <f>'[1]BoQ HSYC'!L2693</f>
        <v>0</v>
      </c>
      <c r="N2693" s="183">
        <f>'[1]BoQ HSYC'!M2693</f>
        <v>0</v>
      </c>
      <c r="O2693" s="183">
        <f>'[1]BoQ HSYC'!N2693</f>
        <v>0</v>
      </c>
      <c r="P2693" s="83">
        <f>'[1]BoQ HSYC'!O2693</f>
        <v>0</v>
      </c>
      <c r="Q2693" s="47">
        <f>'[1]BoQ HSYC'!P2693</f>
        <v>0</v>
      </c>
      <c r="R2693" s="132">
        <f>'[1]BoQ HSYC'!Q2693</f>
        <v>0</v>
      </c>
      <c r="S2693" s="83">
        <f>'[1]BoQ HSYC'!R2693</f>
        <v>0</v>
      </c>
      <c r="T2693" s="48">
        <f>'[1]BoQ HSYC'!S2693</f>
        <v>0</v>
      </c>
      <c r="U2693" s="132">
        <f>'[1]BoQ HSYC'!T2693</f>
        <v>0</v>
      </c>
      <c r="V2693" s="132">
        <f>'[1]BoQ HSYC'!U2693</f>
        <v>0</v>
      </c>
      <c r="W2693" s="132">
        <f>'[1]BoQ HSYC'!V2693</f>
        <v>0</v>
      </c>
      <c r="X2693" s="44" t="str">
        <f>'[1]BoQ HSYC'!W2693</f>
        <v>ME</v>
      </c>
      <c r="Y2693" s="44"/>
      <c r="Z2693" s="44"/>
      <c r="AA2693" s="44"/>
      <c r="AB2693" s="2">
        <v>0</v>
      </c>
      <c r="AC2693" s="2">
        <v>0</v>
      </c>
      <c r="AD2693" s="2">
        <f>+M2693</f>
        <v>0</v>
      </c>
      <c r="AE2693" s="2">
        <f>+AD2693*14%</f>
        <v>0</v>
      </c>
      <c r="AF2693" s="155">
        <f>+AD2693*35%</f>
        <v>0</v>
      </c>
      <c r="AG2693" s="2">
        <f>+AD2693*F2693</f>
        <v>0</v>
      </c>
      <c r="AH2693" s="2">
        <f>+AE2693*F2693</f>
        <v>0</v>
      </c>
      <c r="AI2693" s="2">
        <f>+AF2693*F2693</f>
        <v>0</v>
      </c>
      <c r="AJ2693" s="2">
        <f>SUM(AG2693:AI2693)</f>
        <v>0</v>
      </c>
      <c r="AK2693" s="2">
        <f>+AD2693*G2693</f>
        <v>0</v>
      </c>
      <c r="AL2693" s="2">
        <f>+AE2693*G2693</f>
        <v>0</v>
      </c>
      <c r="AM2693" s="2">
        <f>+AF2693*G2693</f>
        <v>0</v>
      </c>
      <c r="AN2693" s="155">
        <f>SUM(AK2693:AM2693)</f>
        <v>0</v>
      </c>
      <c r="AQ2693" s="145" t="s">
        <v>525</v>
      </c>
      <c r="AU2693" s="8"/>
      <c r="AV2693" s="8"/>
      <c r="AW2693" s="2">
        <f>'[2]BoQ HSYC-Đạt'!$AT2693</f>
        <v>0</v>
      </c>
      <c r="AX2693" s="8">
        <f>F2693*AW2693</f>
        <v>0</v>
      </c>
      <c r="AY2693" s="8">
        <f>IF(AQ2693="CT",7%,5%)*AX2693</f>
        <v>0</v>
      </c>
      <c r="AZ2693" s="8">
        <f>AX2693*2%</f>
        <v>0</v>
      </c>
      <c r="BA2693" s="8">
        <f>IF(BB2693&gt;0,0,AX2693*5%)</f>
        <v>0</v>
      </c>
      <c r="BB2693" s="8"/>
      <c r="BC2693" s="8">
        <f>+AX2693+AY2693+AZ2693+BA2693+BB2693</f>
        <v>0</v>
      </c>
      <c r="BD2693" s="8">
        <f>AX2693-AT2693</f>
        <v>0</v>
      </c>
      <c r="BE2693" s="2"/>
      <c r="BH2693" s="2"/>
    </row>
    <row r="2694" spans="1:60" ht="17" hidden="1" outlineLevel="1" x14ac:dyDescent="0.2">
      <c r="B2694" s="82"/>
      <c r="C2694" s="144" t="s">
        <v>656</v>
      </c>
      <c r="D2694" s="144"/>
      <c r="E2694" s="82"/>
      <c r="F2694" s="143"/>
      <c r="G2694" s="142">
        <f>'[1]BoQ HSYC'!F2694</f>
        <v>0</v>
      </c>
      <c r="H2694" s="185">
        <f>'[1]BoQ HSYC'!G2694</f>
        <v>0</v>
      </c>
      <c r="I2694" s="185">
        <f>'[1]BoQ HSYC'!H2694</f>
        <v>0</v>
      </c>
      <c r="J2694" s="185">
        <f>'[1]BoQ HSYC'!I2694</f>
        <v>0</v>
      </c>
      <c r="K2694" s="48">
        <f>'[1]BoQ HSYC'!J2694</f>
        <v>0</v>
      </c>
      <c r="L2694" s="47">
        <f>'[1]BoQ HSYC'!K2694</f>
        <v>0</v>
      </c>
      <c r="M2694" s="47">
        <f>'[1]BoQ HSYC'!L2694</f>
        <v>0</v>
      </c>
      <c r="N2694" s="183">
        <f>'[1]BoQ HSYC'!M2694</f>
        <v>0</v>
      </c>
      <c r="O2694" s="183">
        <f>'[1]BoQ HSYC'!N2694</f>
        <v>0</v>
      </c>
      <c r="P2694" s="83">
        <f>'[1]BoQ HSYC'!O2694</f>
        <v>0</v>
      </c>
      <c r="Q2694" s="47">
        <f>'[1]BoQ HSYC'!P2694</f>
        <v>0</v>
      </c>
      <c r="R2694" s="132">
        <f>'[1]BoQ HSYC'!Q2694</f>
        <v>0</v>
      </c>
      <c r="S2694" s="83">
        <f>'[1]BoQ HSYC'!R2694</f>
        <v>0</v>
      </c>
      <c r="T2694" s="48">
        <f>'[1]BoQ HSYC'!S2694</f>
        <v>0</v>
      </c>
      <c r="U2694" s="132">
        <f>'[1]BoQ HSYC'!T2694</f>
        <v>0</v>
      </c>
      <c r="V2694" s="132">
        <f>'[1]BoQ HSYC'!U2694</f>
        <v>0</v>
      </c>
      <c r="W2694" s="132">
        <f>'[1]BoQ HSYC'!V2694</f>
        <v>0</v>
      </c>
      <c r="X2694" s="44" t="str">
        <f>'[1]BoQ HSYC'!W2694</f>
        <v>ME</v>
      </c>
      <c r="Y2694" s="44"/>
      <c r="Z2694" s="44"/>
      <c r="AA2694" s="44"/>
      <c r="AB2694" s="2">
        <v>0</v>
      </c>
      <c r="AC2694" s="2">
        <v>0</v>
      </c>
      <c r="AD2694" s="2">
        <f>+M2694</f>
        <v>0</v>
      </c>
      <c r="AE2694" s="2">
        <f>+AD2694*14%</f>
        <v>0</v>
      </c>
      <c r="AF2694" s="155">
        <f>+AD2694*35%</f>
        <v>0</v>
      </c>
      <c r="AG2694" s="2">
        <f>+AD2694*F2694</f>
        <v>0</v>
      </c>
      <c r="AH2694" s="2">
        <f>+AE2694*F2694</f>
        <v>0</v>
      </c>
      <c r="AI2694" s="2">
        <f>+AF2694*F2694</f>
        <v>0</v>
      </c>
      <c r="AJ2694" s="2">
        <f>SUM(AG2694:AI2694)</f>
        <v>0</v>
      </c>
      <c r="AK2694" s="2">
        <f>+AD2694*G2694</f>
        <v>0</v>
      </c>
      <c r="AL2694" s="2">
        <f>+AE2694*G2694</f>
        <v>0</v>
      </c>
      <c r="AM2694" s="2">
        <f>+AF2694*G2694</f>
        <v>0</v>
      </c>
      <c r="AN2694" s="155">
        <f>SUM(AK2694:AM2694)</f>
        <v>0</v>
      </c>
      <c r="AQ2694" s="145" t="s">
        <v>525</v>
      </c>
      <c r="AU2694" s="8"/>
      <c r="AV2694" s="8"/>
      <c r="AW2694" s="2">
        <f>'[2]BoQ HSYC-Đạt'!$AT2694</f>
        <v>0</v>
      </c>
      <c r="AX2694" s="8">
        <f>F2694*AW2694</f>
        <v>0</v>
      </c>
      <c r="AY2694" s="8">
        <f>IF(AQ2694="CT",7%,5%)*AX2694</f>
        <v>0</v>
      </c>
      <c r="AZ2694" s="8">
        <f>AX2694*2%</f>
        <v>0</v>
      </c>
      <c r="BA2694" s="8">
        <f>IF(BB2694&gt;0,0,AX2694*5%)</f>
        <v>0</v>
      </c>
      <c r="BB2694" s="8"/>
      <c r="BC2694" s="8">
        <f>+AX2694+AY2694+AZ2694+BA2694+BB2694</f>
        <v>0</v>
      </c>
      <c r="BD2694" s="8">
        <f>AX2694-AT2694</f>
        <v>0</v>
      </c>
      <c r="BE2694" s="2"/>
      <c r="BH2694" s="2"/>
    </row>
    <row r="2695" spans="1:60" ht="17" hidden="1" outlineLevel="1" x14ac:dyDescent="0.2">
      <c r="B2695" s="82"/>
      <c r="C2695" s="144" t="s">
        <v>655</v>
      </c>
      <c r="D2695" s="144"/>
      <c r="E2695" s="82"/>
      <c r="F2695" s="143"/>
      <c r="G2695" s="142">
        <f>'[1]BoQ HSYC'!F2695</f>
        <v>0</v>
      </c>
      <c r="H2695" s="185">
        <f>'[1]BoQ HSYC'!G2695</f>
        <v>0</v>
      </c>
      <c r="I2695" s="185">
        <f>'[1]BoQ HSYC'!H2695</f>
        <v>0</v>
      </c>
      <c r="J2695" s="185">
        <f>'[1]BoQ HSYC'!I2695</f>
        <v>0</v>
      </c>
      <c r="K2695" s="48">
        <f>'[1]BoQ HSYC'!J2695</f>
        <v>0</v>
      </c>
      <c r="L2695" s="47">
        <f>'[1]BoQ HSYC'!K2695</f>
        <v>0</v>
      </c>
      <c r="M2695" s="47">
        <f>'[1]BoQ HSYC'!L2695</f>
        <v>0</v>
      </c>
      <c r="N2695" s="183">
        <f>'[1]BoQ HSYC'!M2695</f>
        <v>0</v>
      </c>
      <c r="O2695" s="183">
        <f>'[1]BoQ HSYC'!N2695</f>
        <v>0</v>
      </c>
      <c r="P2695" s="83">
        <f>'[1]BoQ HSYC'!O2695</f>
        <v>0</v>
      </c>
      <c r="Q2695" s="47">
        <f>'[1]BoQ HSYC'!P2695</f>
        <v>0</v>
      </c>
      <c r="R2695" s="132">
        <f>'[1]BoQ HSYC'!Q2695</f>
        <v>0</v>
      </c>
      <c r="S2695" s="83">
        <f>'[1]BoQ HSYC'!R2695</f>
        <v>0</v>
      </c>
      <c r="T2695" s="48">
        <f>'[1]BoQ HSYC'!S2695</f>
        <v>0</v>
      </c>
      <c r="U2695" s="132">
        <f>'[1]BoQ HSYC'!T2695</f>
        <v>0</v>
      </c>
      <c r="V2695" s="132">
        <f>'[1]BoQ HSYC'!U2695</f>
        <v>0</v>
      </c>
      <c r="W2695" s="132">
        <f>'[1]BoQ HSYC'!V2695</f>
        <v>0</v>
      </c>
      <c r="X2695" s="44" t="str">
        <f>'[1]BoQ HSYC'!W2695</f>
        <v>ME</v>
      </c>
      <c r="Y2695" s="44"/>
      <c r="Z2695" s="44"/>
      <c r="AA2695" s="44"/>
      <c r="AB2695" s="2">
        <v>0</v>
      </c>
      <c r="AC2695" s="2">
        <v>0</v>
      </c>
      <c r="AD2695" s="2">
        <f>+M2695</f>
        <v>0</v>
      </c>
      <c r="AE2695" s="2">
        <f>+AD2695*14%</f>
        <v>0</v>
      </c>
      <c r="AF2695" s="155">
        <f>+AD2695*35%</f>
        <v>0</v>
      </c>
      <c r="AG2695" s="2">
        <f>+AD2695*F2695</f>
        <v>0</v>
      </c>
      <c r="AH2695" s="2">
        <f>+AE2695*F2695</f>
        <v>0</v>
      </c>
      <c r="AI2695" s="2">
        <f>+AF2695*F2695</f>
        <v>0</v>
      </c>
      <c r="AJ2695" s="2">
        <f>SUM(AG2695:AI2695)</f>
        <v>0</v>
      </c>
      <c r="AK2695" s="2">
        <f>+AD2695*G2695</f>
        <v>0</v>
      </c>
      <c r="AL2695" s="2">
        <f>+AE2695*G2695</f>
        <v>0</v>
      </c>
      <c r="AM2695" s="2">
        <f>+AF2695*G2695</f>
        <v>0</v>
      </c>
      <c r="AN2695" s="155">
        <f>SUM(AK2695:AM2695)</f>
        <v>0</v>
      </c>
      <c r="AQ2695" s="145" t="s">
        <v>525</v>
      </c>
      <c r="AU2695" s="8"/>
      <c r="AV2695" s="8"/>
      <c r="AW2695" s="2">
        <f>'[2]BoQ HSYC-Đạt'!$AT2695</f>
        <v>0</v>
      </c>
      <c r="AX2695" s="8">
        <f>F2695*AW2695</f>
        <v>0</v>
      </c>
      <c r="AY2695" s="8">
        <f>IF(AQ2695="CT",7%,5%)*AX2695</f>
        <v>0</v>
      </c>
      <c r="AZ2695" s="8">
        <f>AX2695*2%</f>
        <v>0</v>
      </c>
      <c r="BA2695" s="8">
        <f>IF(BB2695&gt;0,0,AX2695*5%)</f>
        <v>0</v>
      </c>
      <c r="BB2695" s="8"/>
      <c r="BC2695" s="8">
        <f>+AX2695+AY2695+AZ2695+BA2695+BB2695</f>
        <v>0</v>
      </c>
      <c r="BD2695" s="8">
        <f>AX2695-AT2695</f>
        <v>0</v>
      </c>
      <c r="BE2695" s="2"/>
      <c r="BH2695" s="2"/>
    </row>
    <row r="2696" spans="1:60" ht="17" hidden="1" outlineLevel="1" x14ac:dyDescent="0.2">
      <c r="B2696" s="82"/>
      <c r="C2696" s="144" t="s">
        <v>654</v>
      </c>
      <c r="D2696" s="144"/>
      <c r="E2696" s="82"/>
      <c r="F2696" s="143"/>
      <c r="G2696" s="142">
        <f>'[1]BoQ HSYC'!F2696</f>
        <v>0</v>
      </c>
      <c r="H2696" s="185">
        <f>'[1]BoQ HSYC'!G2696</f>
        <v>0</v>
      </c>
      <c r="I2696" s="185">
        <f>'[1]BoQ HSYC'!H2696</f>
        <v>0</v>
      </c>
      <c r="J2696" s="185">
        <f>'[1]BoQ HSYC'!I2696</f>
        <v>0</v>
      </c>
      <c r="K2696" s="48">
        <f>'[1]BoQ HSYC'!J2696</f>
        <v>0</v>
      </c>
      <c r="L2696" s="47">
        <f>'[1]BoQ HSYC'!K2696</f>
        <v>0</v>
      </c>
      <c r="M2696" s="47">
        <f>'[1]BoQ HSYC'!L2696</f>
        <v>0</v>
      </c>
      <c r="N2696" s="183">
        <f>'[1]BoQ HSYC'!M2696</f>
        <v>0</v>
      </c>
      <c r="O2696" s="183">
        <f>'[1]BoQ HSYC'!N2696</f>
        <v>0</v>
      </c>
      <c r="P2696" s="83">
        <f>'[1]BoQ HSYC'!O2696</f>
        <v>0</v>
      </c>
      <c r="Q2696" s="47">
        <f>'[1]BoQ HSYC'!P2696</f>
        <v>0</v>
      </c>
      <c r="R2696" s="132">
        <f>'[1]BoQ HSYC'!Q2696</f>
        <v>0</v>
      </c>
      <c r="S2696" s="83">
        <f>'[1]BoQ HSYC'!R2696</f>
        <v>0</v>
      </c>
      <c r="T2696" s="48">
        <f>'[1]BoQ HSYC'!S2696</f>
        <v>0</v>
      </c>
      <c r="U2696" s="132">
        <f>'[1]BoQ HSYC'!T2696</f>
        <v>0</v>
      </c>
      <c r="V2696" s="132">
        <f>'[1]BoQ HSYC'!U2696</f>
        <v>0</v>
      </c>
      <c r="W2696" s="132">
        <f>'[1]BoQ HSYC'!V2696</f>
        <v>0</v>
      </c>
      <c r="X2696" s="44" t="str">
        <f>'[1]BoQ HSYC'!W2696</f>
        <v>ME</v>
      </c>
      <c r="Y2696" s="44"/>
      <c r="Z2696" s="44"/>
      <c r="AA2696" s="44"/>
      <c r="AB2696" s="2">
        <v>0</v>
      </c>
      <c r="AC2696" s="2">
        <v>0</v>
      </c>
      <c r="AD2696" s="2">
        <f>+M2696</f>
        <v>0</v>
      </c>
      <c r="AE2696" s="2">
        <f>+AD2696*14%</f>
        <v>0</v>
      </c>
      <c r="AF2696" s="155">
        <f>+AD2696*35%</f>
        <v>0</v>
      </c>
      <c r="AG2696" s="2">
        <f>+AD2696*F2696</f>
        <v>0</v>
      </c>
      <c r="AH2696" s="2">
        <f>+AE2696*F2696</f>
        <v>0</v>
      </c>
      <c r="AI2696" s="2">
        <f>+AF2696*F2696</f>
        <v>0</v>
      </c>
      <c r="AJ2696" s="2">
        <f>SUM(AG2696:AI2696)</f>
        <v>0</v>
      </c>
      <c r="AK2696" s="2">
        <f>+AD2696*G2696</f>
        <v>0</v>
      </c>
      <c r="AL2696" s="2">
        <f>+AE2696*G2696</f>
        <v>0</v>
      </c>
      <c r="AM2696" s="2">
        <f>+AF2696*G2696</f>
        <v>0</v>
      </c>
      <c r="AN2696" s="155">
        <f>SUM(AK2696:AM2696)</f>
        <v>0</v>
      </c>
      <c r="AQ2696" s="145" t="s">
        <v>525</v>
      </c>
      <c r="AU2696" s="8"/>
      <c r="AV2696" s="8"/>
      <c r="AW2696" s="2">
        <f>'[2]BoQ HSYC-Đạt'!$AT2696</f>
        <v>0</v>
      </c>
      <c r="AX2696" s="8">
        <f>F2696*AW2696</f>
        <v>0</v>
      </c>
      <c r="AY2696" s="8">
        <f>IF(AQ2696="CT",7%,5%)*AX2696</f>
        <v>0</v>
      </c>
      <c r="AZ2696" s="8">
        <f>AX2696*2%</f>
        <v>0</v>
      </c>
      <c r="BA2696" s="8">
        <f>IF(BB2696&gt;0,0,AX2696*5%)</f>
        <v>0</v>
      </c>
      <c r="BB2696" s="8"/>
      <c r="BC2696" s="8">
        <f>+AX2696+AY2696+AZ2696+BA2696+BB2696</f>
        <v>0</v>
      </c>
      <c r="BD2696" s="8">
        <f>AX2696-AT2696</f>
        <v>0</v>
      </c>
      <c r="BE2696" s="2"/>
      <c r="BH2696" s="2"/>
    </row>
    <row r="2697" spans="1:60" ht="17" hidden="1" outlineLevel="1" x14ac:dyDescent="0.2">
      <c r="B2697" s="82"/>
      <c r="C2697" s="144" t="s">
        <v>831</v>
      </c>
      <c r="D2697" s="144"/>
      <c r="E2697" s="82"/>
      <c r="F2697" s="143"/>
      <c r="G2697" s="142">
        <f>'[1]BoQ HSYC'!F2697</f>
        <v>0</v>
      </c>
      <c r="H2697" s="185">
        <f>'[1]BoQ HSYC'!G2697</f>
        <v>0</v>
      </c>
      <c r="I2697" s="185">
        <f>'[1]BoQ HSYC'!H2697</f>
        <v>0</v>
      </c>
      <c r="J2697" s="185">
        <f>'[1]BoQ HSYC'!I2697</f>
        <v>0</v>
      </c>
      <c r="K2697" s="48">
        <f>'[1]BoQ HSYC'!J2697</f>
        <v>0</v>
      </c>
      <c r="L2697" s="47">
        <f>'[1]BoQ HSYC'!K2697</f>
        <v>0</v>
      </c>
      <c r="M2697" s="47">
        <f>'[1]BoQ HSYC'!L2697</f>
        <v>0</v>
      </c>
      <c r="N2697" s="183">
        <f>'[1]BoQ HSYC'!M2697</f>
        <v>0</v>
      </c>
      <c r="O2697" s="183">
        <f>'[1]BoQ HSYC'!N2697</f>
        <v>0</v>
      </c>
      <c r="P2697" s="83">
        <f>'[1]BoQ HSYC'!O2697</f>
        <v>0</v>
      </c>
      <c r="Q2697" s="47">
        <f>'[1]BoQ HSYC'!P2697</f>
        <v>0</v>
      </c>
      <c r="R2697" s="132">
        <f>'[1]BoQ HSYC'!Q2697</f>
        <v>0</v>
      </c>
      <c r="S2697" s="83">
        <f>'[1]BoQ HSYC'!R2697</f>
        <v>0</v>
      </c>
      <c r="T2697" s="48">
        <f>'[1]BoQ HSYC'!S2697</f>
        <v>0</v>
      </c>
      <c r="U2697" s="132">
        <f>'[1]BoQ HSYC'!T2697</f>
        <v>0</v>
      </c>
      <c r="V2697" s="132">
        <f>'[1]BoQ HSYC'!U2697</f>
        <v>0</v>
      </c>
      <c r="W2697" s="132">
        <f>'[1]BoQ HSYC'!V2697</f>
        <v>0</v>
      </c>
      <c r="X2697" s="44" t="str">
        <f>'[1]BoQ HSYC'!W2697</f>
        <v>ME</v>
      </c>
      <c r="Y2697" s="44"/>
      <c r="Z2697" s="44"/>
      <c r="AA2697" s="44"/>
      <c r="AB2697" s="2">
        <v>0</v>
      </c>
      <c r="AC2697" s="2">
        <v>0</v>
      </c>
      <c r="AD2697" s="2">
        <f>+M2697</f>
        <v>0</v>
      </c>
      <c r="AE2697" s="2">
        <f>+AD2697*14%</f>
        <v>0</v>
      </c>
      <c r="AF2697" s="155">
        <f>+AD2697*35%</f>
        <v>0</v>
      </c>
      <c r="AG2697" s="2">
        <f>+AD2697*F2697</f>
        <v>0</v>
      </c>
      <c r="AH2697" s="2">
        <f>+AE2697*F2697</f>
        <v>0</v>
      </c>
      <c r="AI2697" s="2">
        <f>+AF2697*F2697</f>
        <v>0</v>
      </c>
      <c r="AJ2697" s="2">
        <f>SUM(AG2697:AI2697)</f>
        <v>0</v>
      </c>
      <c r="AK2697" s="2">
        <f>+AD2697*G2697</f>
        <v>0</v>
      </c>
      <c r="AL2697" s="2">
        <f>+AE2697*G2697</f>
        <v>0</v>
      </c>
      <c r="AM2697" s="2">
        <f>+AF2697*G2697</f>
        <v>0</v>
      </c>
      <c r="AN2697" s="155">
        <f>SUM(AK2697:AM2697)</f>
        <v>0</v>
      </c>
      <c r="AQ2697" s="145" t="s">
        <v>525</v>
      </c>
      <c r="AU2697" s="8"/>
      <c r="AV2697" s="8"/>
      <c r="AW2697" s="2">
        <f>'[2]BoQ HSYC-Đạt'!$AT2697</f>
        <v>0</v>
      </c>
      <c r="AX2697" s="8">
        <f>F2697*AW2697</f>
        <v>0</v>
      </c>
      <c r="AY2697" s="8">
        <f>IF(AQ2697="CT",7%,5%)*AX2697</f>
        <v>0</v>
      </c>
      <c r="AZ2697" s="8">
        <f>AX2697*2%</f>
        <v>0</v>
      </c>
      <c r="BA2697" s="8">
        <f>IF(BB2697&gt;0,0,AX2697*5%)</f>
        <v>0</v>
      </c>
      <c r="BB2697" s="8"/>
      <c r="BC2697" s="8">
        <f>+AX2697+AY2697+AZ2697+BA2697+BB2697</f>
        <v>0</v>
      </c>
      <c r="BD2697" s="8">
        <f>AX2697-AT2697</f>
        <v>0</v>
      </c>
      <c r="BE2697" s="2"/>
      <c r="BH2697" s="2"/>
    </row>
    <row r="2698" spans="1:60" ht="17" hidden="1" outlineLevel="1" x14ac:dyDescent="0.2">
      <c r="A2698" s="1" t="s">
        <v>82</v>
      </c>
      <c r="B2698" s="82">
        <v>5</v>
      </c>
      <c r="C2698" s="144" t="s">
        <v>834</v>
      </c>
      <c r="D2698" s="144"/>
      <c r="E2698" s="82" t="s">
        <v>664</v>
      </c>
      <c r="F2698" s="143">
        <v>1</v>
      </c>
      <c r="G2698" s="142">
        <f>'[1]BoQ HSYC'!F2698</f>
        <v>1</v>
      </c>
      <c r="H2698" s="185">
        <f>'[1]BoQ HSYC'!G2698</f>
        <v>0</v>
      </c>
      <c r="I2698" s="185">
        <f>'[1]BoQ HSYC'!H2698</f>
        <v>0</v>
      </c>
      <c r="J2698" s="185">
        <f>'[1]BoQ HSYC'!I2698</f>
        <v>0</v>
      </c>
      <c r="K2698" s="48">
        <f>'[1]BoQ HSYC'!J2698</f>
        <v>30250000</v>
      </c>
      <c r="L2698" s="47">
        <f>'[1]BoQ HSYC'!K2698</f>
        <v>0</v>
      </c>
      <c r="M2698" s="47">
        <f>'[1]BoQ HSYC'!L2698</f>
        <v>30250000</v>
      </c>
      <c r="N2698" s="183">
        <f>'[1]BoQ HSYC'!M2698</f>
        <v>0</v>
      </c>
      <c r="O2698" s="183">
        <f>'[1]BoQ HSYC'!N2698</f>
        <v>0</v>
      </c>
      <c r="P2698" s="83">
        <f>'[1]BoQ HSYC'!O2698</f>
        <v>0</v>
      </c>
      <c r="Q2698" s="47">
        <f>'[1]BoQ HSYC'!P2698</f>
        <v>30250000</v>
      </c>
      <c r="R2698" s="132">
        <f>'[1]BoQ HSYC'!Q2698</f>
        <v>0</v>
      </c>
      <c r="S2698" s="83">
        <f>'[1]BoQ HSYC'!R2698</f>
        <v>30250000</v>
      </c>
      <c r="T2698" s="48">
        <f>'[1]BoQ HSYC'!S2698</f>
        <v>0</v>
      </c>
      <c r="U2698" s="132">
        <f>'[1]BoQ HSYC'!T2698</f>
        <v>0</v>
      </c>
      <c r="V2698" s="132" t="str">
        <f>'[1]BoQ HSYC'!U2698</f>
        <v>Báo giá NCC</v>
      </c>
      <c r="W2698" s="132" t="str">
        <f>'[1]BoQ HSYC'!V2698</f>
        <v>Báo giá NCC</v>
      </c>
      <c r="X2698" s="44" t="str">
        <f>'[1]BoQ HSYC'!W2698</f>
        <v>ME</v>
      </c>
      <c r="Y2698" s="44"/>
      <c r="Z2698" s="44"/>
      <c r="AA2698" s="44"/>
      <c r="AB2698" s="2">
        <v>38440111.875</v>
      </c>
      <c r="AC2698" s="2">
        <v>38440111.875</v>
      </c>
      <c r="AD2698" s="2">
        <f>+M2698</f>
        <v>30250000</v>
      </c>
      <c r="AE2698" s="2">
        <f>+AD2698*14%</f>
        <v>4235000</v>
      </c>
      <c r="AF2698" s="155">
        <f>+AD2698*35%</f>
        <v>10587500</v>
      </c>
      <c r="AG2698" s="2">
        <f>+AD2698*F2698</f>
        <v>30250000</v>
      </c>
      <c r="AH2698" s="2">
        <f>+AE2698*F2698</f>
        <v>4235000</v>
      </c>
      <c r="AI2698" s="2">
        <f>+AF2698*F2698</f>
        <v>10587500</v>
      </c>
      <c r="AJ2698" s="2">
        <f>SUM(AG2698:AI2698)</f>
        <v>45072500</v>
      </c>
      <c r="AK2698" s="2">
        <f>+AD2698*G2698</f>
        <v>30250000</v>
      </c>
      <c r="AL2698" s="2">
        <f>+AE2698*G2698</f>
        <v>4235000</v>
      </c>
      <c r="AM2698" s="2">
        <f>+AF2698*G2698</f>
        <v>10587500</v>
      </c>
      <c r="AN2698" s="155">
        <f>SUM(AK2698:AM2698)</f>
        <v>45072500</v>
      </c>
      <c r="AQ2698" s="145" t="s">
        <v>525</v>
      </c>
      <c r="AU2698" s="8"/>
      <c r="AV2698" s="8"/>
      <c r="AW2698" s="2">
        <f>'[2]BoQ HSYC-Đạt'!$AT2698</f>
        <v>30855000</v>
      </c>
      <c r="AX2698" s="8">
        <f>F2698*AW2698</f>
        <v>30855000</v>
      </c>
      <c r="AY2698" s="8">
        <f>IF(AQ2698="CT",7%,5%)*AX2698</f>
        <v>2159850</v>
      </c>
      <c r="AZ2698" s="8">
        <f>AX2698*2%</f>
        <v>617100</v>
      </c>
      <c r="BA2698" s="8">
        <f>IF(BB2698&gt;0,0,AX2698*5%)</f>
        <v>1542750</v>
      </c>
      <c r="BB2698" s="8"/>
      <c r="BC2698" s="8">
        <f>+AX2698+AY2698+AZ2698+BA2698+BB2698</f>
        <v>35174700</v>
      </c>
      <c r="BD2698" s="8">
        <f>AX2698-AT2698</f>
        <v>30855000</v>
      </c>
      <c r="BE2698" s="2"/>
      <c r="BH2698" s="2"/>
    </row>
    <row r="2699" spans="1:60" ht="17" hidden="1" outlineLevel="1" x14ac:dyDescent="0.2">
      <c r="B2699" s="82"/>
      <c r="C2699" s="144" t="s">
        <v>833</v>
      </c>
      <c r="D2699" s="144"/>
      <c r="E2699" s="82"/>
      <c r="F2699" s="143"/>
      <c r="G2699" s="142">
        <f>'[1]BoQ HSYC'!F2699</f>
        <v>0</v>
      </c>
      <c r="H2699" s="185">
        <f>'[1]BoQ HSYC'!G2699</f>
        <v>0</v>
      </c>
      <c r="I2699" s="185">
        <f>'[1]BoQ HSYC'!H2699</f>
        <v>0</v>
      </c>
      <c r="J2699" s="185">
        <f>'[1]BoQ HSYC'!I2699</f>
        <v>0</v>
      </c>
      <c r="K2699" s="48">
        <f>'[1]BoQ HSYC'!J2699</f>
        <v>0</v>
      </c>
      <c r="L2699" s="47">
        <f>'[1]BoQ HSYC'!K2699</f>
        <v>0</v>
      </c>
      <c r="M2699" s="47">
        <f>'[1]BoQ HSYC'!L2699</f>
        <v>0</v>
      </c>
      <c r="N2699" s="183">
        <f>'[1]BoQ HSYC'!M2699</f>
        <v>0</v>
      </c>
      <c r="O2699" s="183">
        <f>'[1]BoQ HSYC'!N2699</f>
        <v>0</v>
      </c>
      <c r="P2699" s="83">
        <f>'[1]BoQ HSYC'!O2699</f>
        <v>0</v>
      </c>
      <c r="Q2699" s="47">
        <f>'[1]BoQ HSYC'!P2699</f>
        <v>0</v>
      </c>
      <c r="R2699" s="132">
        <f>'[1]BoQ HSYC'!Q2699</f>
        <v>0</v>
      </c>
      <c r="S2699" s="83">
        <f>'[1]BoQ HSYC'!R2699</f>
        <v>0</v>
      </c>
      <c r="T2699" s="48">
        <f>'[1]BoQ HSYC'!S2699</f>
        <v>0</v>
      </c>
      <c r="U2699" s="132">
        <f>'[1]BoQ HSYC'!T2699</f>
        <v>0</v>
      </c>
      <c r="V2699" s="132">
        <f>'[1]BoQ HSYC'!U2699</f>
        <v>0</v>
      </c>
      <c r="W2699" s="132">
        <f>'[1]BoQ HSYC'!V2699</f>
        <v>0</v>
      </c>
      <c r="X2699" s="44" t="str">
        <f>'[1]BoQ HSYC'!W2699</f>
        <v>ME</v>
      </c>
      <c r="Y2699" s="44"/>
      <c r="Z2699" s="44"/>
      <c r="AA2699" s="44"/>
      <c r="AB2699" s="2">
        <v>0</v>
      </c>
      <c r="AC2699" s="2">
        <v>0</v>
      </c>
      <c r="AD2699" s="2">
        <f>+M2699</f>
        <v>0</v>
      </c>
      <c r="AE2699" s="2">
        <f>+AD2699*14%</f>
        <v>0</v>
      </c>
      <c r="AF2699" s="155">
        <f>+AD2699*35%</f>
        <v>0</v>
      </c>
      <c r="AG2699" s="2">
        <f>+AD2699*F2699</f>
        <v>0</v>
      </c>
      <c r="AH2699" s="2">
        <f>+AE2699*F2699</f>
        <v>0</v>
      </c>
      <c r="AI2699" s="2">
        <f>+AF2699*F2699</f>
        <v>0</v>
      </c>
      <c r="AJ2699" s="2">
        <f>SUM(AG2699:AI2699)</f>
        <v>0</v>
      </c>
      <c r="AK2699" s="2">
        <f>+AD2699*G2699</f>
        <v>0</v>
      </c>
      <c r="AL2699" s="2">
        <f>+AE2699*G2699</f>
        <v>0</v>
      </c>
      <c r="AM2699" s="2">
        <f>+AF2699*G2699</f>
        <v>0</v>
      </c>
      <c r="AN2699" s="155">
        <f>SUM(AK2699:AM2699)</f>
        <v>0</v>
      </c>
      <c r="AQ2699" s="145" t="s">
        <v>525</v>
      </c>
      <c r="AU2699" s="8"/>
      <c r="AV2699" s="8"/>
      <c r="AW2699" s="2">
        <f>'[2]BoQ HSYC-Đạt'!$AT2699</f>
        <v>0</v>
      </c>
      <c r="AX2699" s="8">
        <f>F2699*AW2699</f>
        <v>0</v>
      </c>
      <c r="AY2699" s="8">
        <f>IF(AQ2699="CT",7%,5%)*AX2699</f>
        <v>0</v>
      </c>
      <c r="AZ2699" s="8">
        <f>AX2699*2%</f>
        <v>0</v>
      </c>
      <c r="BA2699" s="8">
        <f>IF(BB2699&gt;0,0,AX2699*5%)</f>
        <v>0</v>
      </c>
      <c r="BB2699" s="8"/>
      <c r="BC2699" s="8">
        <f>+AX2699+AY2699+AZ2699+BA2699+BB2699</f>
        <v>0</v>
      </c>
      <c r="BD2699" s="8">
        <f>AX2699-AT2699</f>
        <v>0</v>
      </c>
      <c r="BE2699" s="2"/>
      <c r="BH2699" s="2"/>
    </row>
    <row r="2700" spans="1:60" ht="17" hidden="1" outlineLevel="1" x14ac:dyDescent="0.2">
      <c r="B2700" s="82"/>
      <c r="C2700" s="144" t="s">
        <v>832</v>
      </c>
      <c r="D2700" s="144"/>
      <c r="E2700" s="82"/>
      <c r="F2700" s="143"/>
      <c r="G2700" s="142">
        <f>'[1]BoQ HSYC'!F2700</f>
        <v>0</v>
      </c>
      <c r="H2700" s="185">
        <f>'[1]BoQ HSYC'!G2700</f>
        <v>0</v>
      </c>
      <c r="I2700" s="185">
        <f>'[1]BoQ HSYC'!H2700</f>
        <v>0</v>
      </c>
      <c r="J2700" s="185">
        <f>'[1]BoQ HSYC'!I2700</f>
        <v>0</v>
      </c>
      <c r="K2700" s="48">
        <f>'[1]BoQ HSYC'!J2700</f>
        <v>0</v>
      </c>
      <c r="L2700" s="47">
        <f>'[1]BoQ HSYC'!K2700</f>
        <v>0</v>
      </c>
      <c r="M2700" s="47">
        <f>'[1]BoQ HSYC'!L2700</f>
        <v>0</v>
      </c>
      <c r="N2700" s="183">
        <f>'[1]BoQ HSYC'!M2700</f>
        <v>0</v>
      </c>
      <c r="O2700" s="183">
        <f>'[1]BoQ HSYC'!N2700</f>
        <v>0</v>
      </c>
      <c r="P2700" s="83">
        <f>'[1]BoQ HSYC'!O2700</f>
        <v>0</v>
      </c>
      <c r="Q2700" s="47">
        <f>'[1]BoQ HSYC'!P2700</f>
        <v>0</v>
      </c>
      <c r="R2700" s="132">
        <f>'[1]BoQ HSYC'!Q2700</f>
        <v>0</v>
      </c>
      <c r="S2700" s="83">
        <f>'[1]BoQ HSYC'!R2700</f>
        <v>0</v>
      </c>
      <c r="T2700" s="48">
        <f>'[1]BoQ HSYC'!S2700</f>
        <v>0</v>
      </c>
      <c r="U2700" s="132">
        <f>'[1]BoQ HSYC'!T2700</f>
        <v>0</v>
      </c>
      <c r="V2700" s="132">
        <f>'[1]BoQ HSYC'!U2700</f>
        <v>0</v>
      </c>
      <c r="W2700" s="132">
        <f>'[1]BoQ HSYC'!V2700</f>
        <v>0</v>
      </c>
      <c r="X2700" s="44" t="str">
        <f>'[1]BoQ HSYC'!W2700</f>
        <v>ME</v>
      </c>
      <c r="Y2700" s="44"/>
      <c r="Z2700" s="44"/>
      <c r="AA2700" s="44"/>
      <c r="AB2700" s="2">
        <v>0</v>
      </c>
      <c r="AC2700" s="2">
        <v>0</v>
      </c>
      <c r="AD2700" s="2">
        <f>+M2700</f>
        <v>0</v>
      </c>
      <c r="AE2700" s="2">
        <f>+AD2700*14%</f>
        <v>0</v>
      </c>
      <c r="AF2700" s="155">
        <f>+AD2700*35%</f>
        <v>0</v>
      </c>
      <c r="AG2700" s="2">
        <f>+AD2700*F2700</f>
        <v>0</v>
      </c>
      <c r="AH2700" s="2">
        <f>+AE2700*F2700</f>
        <v>0</v>
      </c>
      <c r="AI2700" s="2">
        <f>+AF2700*F2700</f>
        <v>0</v>
      </c>
      <c r="AJ2700" s="2">
        <f>SUM(AG2700:AI2700)</f>
        <v>0</v>
      </c>
      <c r="AK2700" s="2">
        <f>+AD2700*G2700</f>
        <v>0</v>
      </c>
      <c r="AL2700" s="2">
        <f>+AE2700*G2700</f>
        <v>0</v>
      </c>
      <c r="AM2700" s="2">
        <f>+AF2700*G2700</f>
        <v>0</v>
      </c>
      <c r="AN2700" s="155">
        <f>SUM(AK2700:AM2700)</f>
        <v>0</v>
      </c>
      <c r="AQ2700" s="145" t="s">
        <v>525</v>
      </c>
      <c r="AU2700" s="8"/>
      <c r="AV2700" s="8"/>
      <c r="AW2700" s="2">
        <f>'[2]BoQ HSYC-Đạt'!$AT2700</f>
        <v>0</v>
      </c>
      <c r="AX2700" s="8">
        <f>F2700*AW2700</f>
        <v>0</v>
      </c>
      <c r="AY2700" s="8">
        <f>IF(AQ2700="CT",7%,5%)*AX2700</f>
        <v>0</v>
      </c>
      <c r="AZ2700" s="8">
        <f>AX2700*2%</f>
        <v>0</v>
      </c>
      <c r="BA2700" s="8">
        <f>IF(BB2700&gt;0,0,AX2700*5%)</f>
        <v>0</v>
      </c>
      <c r="BB2700" s="8"/>
      <c r="BC2700" s="8">
        <f>+AX2700+AY2700+AZ2700+BA2700+BB2700</f>
        <v>0</v>
      </c>
      <c r="BD2700" s="8">
        <f>AX2700-AT2700</f>
        <v>0</v>
      </c>
      <c r="BE2700" s="2"/>
      <c r="BH2700" s="2"/>
    </row>
    <row r="2701" spans="1:60" ht="17" hidden="1" outlineLevel="1" x14ac:dyDescent="0.2">
      <c r="B2701" s="82"/>
      <c r="C2701" s="144" t="s">
        <v>658</v>
      </c>
      <c r="D2701" s="144"/>
      <c r="E2701" s="82"/>
      <c r="F2701" s="143"/>
      <c r="G2701" s="142">
        <f>'[1]BoQ HSYC'!F2701</f>
        <v>0</v>
      </c>
      <c r="H2701" s="185">
        <f>'[1]BoQ HSYC'!G2701</f>
        <v>0</v>
      </c>
      <c r="I2701" s="185">
        <f>'[1]BoQ HSYC'!H2701</f>
        <v>0</v>
      </c>
      <c r="J2701" s="185">
        <f>'[1]BoQ HSYC'!I2701</f>
        <v>0</v>
      </c>
      <c r="K2701" s="48">
        <f>'[1]BoQ HSYC'!J2701</f>
        <v>0</v>
      </c>
      <c r="L2701" s="47">
        <f>'[1]BoQ HSYC'!K2701</f>
        <v>0</v>
      </c>
      <c r="M2701" s="47">
        <f>'[1]BoQ HSYC'!L2701</f>
        <v>0</v>
      </c>
      <c r="N2701" s="183">
        <f>'[1]BoQ HSYC'!M2701</f>
        <v>0</v>
      </c>
      <c r="O2701" s="183">
        <f>'[1]BoQ HSYC'!N2701</f>
        <v>0</v>
      </c>
      <c r="P2701" s="83">
        <f>'[1]BoQ HSYC'!O2701</f>
        <v>0</v>
      </c>
      <c r="Q2701" s="47">
        <f>'[1]BoQ HSYC'!P2701</f>
        <v>0</v>
      </c>
      <c r="R2701" s="132">
        <f>'[1]BoQ HSYC'!Q2701</f>
        <v>0</v>
      </c>
      <c r="S2701" s="83">
        <f>'[1]BoQ HSYC'!R2701</f>
        <v>0</v>
      </c>
      <c r="T2701" s="48">
        <f>'[1]BoQ HSYC'!S2701</f>
        <v>0</v>
      </c>
      <c r="U2701" s="132">
        <f>'[1]BoQ HSYC'!T2701</f>
        <v>0</v>
      </c>
      <c r="V2701" s="132">
        <f>'[1]BoQ HSYC'!U2701</f>
        <v>0</v>
      </c>
      <c r="W2701" s="132">
        <f>'[1]BoQ HSYC'!V2701</f>
        <v>0</v>
      </c>
      <c r="X2701" s="44" t="str">
        <f>'[1]BoQ HSYC'!W2701</f>
        <v>ME</v>
      </c>
      <c r="Y2701" s="44"/>
      <c r="Z2701" s="44"/>
      <c r="AA2701" s="44"/>
      <c r="AB2701" s="2">
        <v>0</v>
      </c>
      <c r="AC2701" s="2">
        <v>0</v>
      </c>
      <c r="AD2701" s="2">
        <f>+M2701</f>
        <v>0</v>
      </c>
      <c r="AE2701" s="2">
        <f>+AD2701*14%</f>
        <v>0</v>
      </c>
      <c r="AF2701" s="155">
        <f>+AD2701*35%</f>
        <v>0</v>
      </c>
      <c r="AG2701" s="2">
        <f>+AD2701*F2701</f>
        <v>0</v>
      </c>
      <c r="AH2701" s="2">
        <f>+AE2701*F2701</f>
        <v>0</v>
      </c>
      <c r="AI2701" s="2">
        <f>+AF2701*F2701</f>
        <v>0</v>
      </c>
      <c r="AJ2701" s="2">
        <f>SUM(AG2701:AI2701)</f>
        <v>0</v>
      </c>
      <c r="AK2701" s="2">
        <f>+AD2701*G2701</f>
        <v>0</v>
      </c>
      <c r="AL2701" s="2">
        <f>+AE2701*G2701</f>
        <v>0</v>
      </c>
      <c r="AM2701" s="2">
        <f>+AF2701*G2701</f>
        <v>0</v>
      </c>
      <c r="AN2701" s="155">
        <f>SUM(AK2701:AM2701)</f>
        <v>0</v>
      </c>
      <c r="AQ2701" s="145" t="s">
        <v>525</v>
      </c>
      <c r="AU2701" s="8"/>
      <c r="AV2701" s="8"/>
      <c r="AW2701" s="2">
        <f>'[2]BoQ HSYC-Đạt'!$AT2701</f>
        <v>0</v>
      </c>
      <c r="AX2701" s="8">
        <f>F2701*AW2701</f>
        <v>0</v>
      </c>
      <c r="AY2701" s="8">
        <f>IF(AQ2701="CT",7%,5%)*AX2701</f>
        <v>0</v>
      </c>
      <c r="AZ2701" s="8">
        <f>AX2701*2%</f>
        <v>0</v>
      </c>
      <c r="BA2701" s="8">
        <f>IF(BB2701&gt;0,0,AX2701*5%)</f>
        <v>0</v>
      </c>
      <c r="BB2701" s="8"/>
      <c r="BC2701" s="8">
        <f>+AX2701+AY2701+AZ2701+BA2701+BB2701</f>
        <v>0</v>
      </c>
      <c r="BD2701" s="8">
        <f>AX2701-AT2701</f>
        <v>0</v>
      </c>
      <c r="BE2701" s="2"/>
      <c r="BH2701" s="2"/>
    </row>
    <row r="2702" spans="1:60" ht="17" hidden="1" outlineLevel="1" x14ac:dyDescent="0.2">
      <c r="B2702" s="82"/>
      <c r="C2702" s="144" t="s">
        <v>657</v>
      </c>
      <c r="D2702" s="144"/>
      <c r="E2702" s="82"/>
      <c r="F2702" s="143"/>
      <c r="G2702" s="142">
        <f>'[1]BoQ HSYC'!F2702</f>
        <v>0</v>
      </c>
      <c r="H2702" s="185">
        <f>'[1]BoQ HSYC'!G2702</f>
        <v>0</v>
      </c>
      <c r="I2702" s="185">
        <f>'[1]BoQ HSYC'!H2702</f>
        <v>0</v>
      </c>
      <c r="J2702" s="185">
        <f>'[1]BoQ HSYC'!I2702</f>
        <v>0</v>
      </c>
      <c r="K2702" s="48">
        <f>'[1]BoQ HSYC'!J2702</f>
        <v>0</v>
      </c>
      <c r="L2702" s="47">
        <f>'[1]BoQ HSYC'!K2702</f>
        <v>0</v>
      </c>
      <c r="M2702" s="47">
        <f>'[1]BoQ HSYC'!L2702</f>
        <v>0</v>
      </c>
      <c r="N2702" s="183">
        <f>'[1]BoQ HSYC'!M2702</f>
        <v>0</v>
      </c>
      <c r="O2702" s="183">
        <f>'[1]BoQ HSYC'!N2702</f>
        <v>0</v>
      </c>
      <c r="P2702" s="83">
        <f>'[1]BoQ HSYC'!O2702</f>
        <v>0</v>
      </c>
      <c r="Q2702" s="47">
        <f>'[1]BoQ HSYC'!P2702</f>
        <v>0</v>
      </c>
      <c r="R2702" s="132">
        <f>'[1]BoQ HSYC'!Q2702</f>
        <v>0</v>
      </c>
      <c r="S2702" s="83">
        <f>'[1]BoQ HSYC'!R2702</f>
        <v>0</v>
      </c>
      <c r="T2702" s="48">
        <f>'[1]BoQ HSYC'!S2702</f>
        <v>0</v>
      </c>
      <c r="U2702" s="132">
        <f>'[1]BoQ HSYC'!T2702</f>
        <v>0</v>
      </c>
      <c r="V2702" s="132">
        <f>'[1]BoQ HSYC'!U2702</f>
        <v>0</v>
      </c>
      <c r="W2702" s="132">
        <f>'[1]BoQ HSYC'!V2702</f>
        <v>0</v>
      </c>
      <c r="X2702" s="44" t="str">
        <f>'[1]BoQ HSYC'!W2702</f>
        <v>ME</v>
      </c>
      <c r="Y2702" s="44"/>
      <c r="Z2702" s="44"/>
      <c r="AA2702" s="44"/>
      <c r="AB2702" s="2">
        <v>0</v>
      </c>
      <c r="AC2702" s="2">
        <v>0</v>
      </c>
      <c r="AD2702" s="2">
        <f>+M2702</f>
        <v>0</v>
      </c>
      <c r="AE2702" s="2">
        <f>+AD2702*14%</f>
        <v>0</v>
      </c>
      <c r="AF2702" s="155">
        <f>+AD2702*35%</f>
        <v>0</v>
      </c>
      <c r="AG2702" s="2">
        <f>+AD2702*F2702</f>
        <v>0</v>
      </c>
      <c r="AH2702" s="2">
        <f>+AE2702*F2702</f>
        <v>0</v>
      </c>
      <c r="AI2702" s="2">
        <f>+AF2702*F2702</f>
        <v>0</v>
      </c>
      <c r="AJ2702" s="2">
        <f>SUM(AG2702:AI2702)</f>
        <v>0</v>
      </c>
      <c r="AK2702" s="2">
        <f>+AD2702*G2702</f>
        <v>0</v>
      </c>
      <c r="AL2702" s="2">
        <f>+AE2702*G2702</f>
        <v>0</v>
      </c>
      <c r="AM2702" s="2">
        <f>+AF2702*G2702</f>
        <v>0</v>
      </c>
      <c r="AN2702" s="155">
        <f>SUM(AK2702:AM2702)</f>
        <v>0</v>
      </c>
      <c r="AQ2702" s="145" t="s">
        <v>525</v>
      </c>
      <c r="AU2702" s="8"/>
      <c r="AV2702" s="8"/>
      <c r="AW2702" s="2">
        <f>'[2]BoQ HSYC-Đạt'!$AT2702</f>
        <v>0</v>
      </c>
      <c r="AX2702" s="8">
        <f>F2702*AW2702</f>
        <v>0</v>
      </c>
      <c r="AY2702" s="8">
        <f>IF(AQ2702="CT",7%,5%)*AX2702</f>
        <v>0</v>
      </c>
      <c r="AZ2702" s="8">
        <f>AX2702*2%</f>
        <v>0</v>
      </c>
      <c r="BA2702" s="8">
        <f>IF(BB2702&gt;0,0,AX2702*5%)</f>
        <v>0</v>
      </c>
      <c r="BB2702" s="8"/>
      <c r="BC2702" s="8">
        <f>+AX2702+AY2702+AZ2702+BA2702+BB2702</f>
        <v>0</v>
      </c>
      <c r="BD2702" s="8">
        <f>AX2702-AT2702</f>
        <v>0</v>
      </c>
      <c r="BE2702" s="2"/>
      <c r="BH2702" s="2"/>
    </row>
    <row r="2703" spans="1:60" ht="17" hidden="1" outlineLevel="1" x14ac:dyDescent="0.2">
      <c r="B2703" s="82"/>
      <c r="C2703" s="144" t="s">
        <v>656</v>
      </c>
      <c r="D2703" s="144"/>
      <c r="E2703" s="82"/>
      <c r="F2703" s="143"/>
      <c r="G2703" s="142">
        <f>'[1]BoQ HSYC'!F2703</f>
        <v>0</v>
      </c>
      <c r="H2703" s="185">
        <f>'[1]BoQ HSYC'!G2703</f>
        <v>0</v>
      </c>
      <c r="I2703" s="185">
        <f>'[1]BoQ HSYC'!H2703</f>
        <v>0</v>
      </c>
      <c r="J2703" s="185">
        <f>'[1]BoQ HSYC'!I2703</f>
        <v>0</v>
      </c>
      <c r="K2703" s="48">
        <f>'[1]BoQ HSYC'!J2703</f>
        <v>0</v>
      </c>
      <c r="L2703" s="47">
        <f>'[1]BoQ HSYC'!K2703</f>
        <v>0</v>
      </c>
      <c r="M2703" s="47">
        <f>'[1]BoQ HSYC'!L2703</f>
        <v>0</v>
      </c>
      <c r="N2703" s="183">
        <f>'[1]BoQ HSYC'!M2703</f>
        <v>0</v>
      </c>
      <c r="O2703" s="183">
        <f>'[1]BoQ HSYC'!N2703</f>
        <v>0</v>
      </c>
      <c r="P2703" s="83">
        <f>'[1]BoQ HSYC'!O2703</f>
        <v>0</v>
      </c>
      <c r="Q2703" s="47">
        <f>'[1]BoQ HSYC'!P2703</f>
        <v>0</v>
      </c>
      <c r="R2703" s="132">
        <f>'[1]BoQ HSYC'!Q2703</f>
        <v>0</v>
      </c>
      <c r="S2703" s="83">
        <f>'[1]BoQ HSYC'!R2703</f>
        <v>0</v>
      </c>
      <c r="T2703" s="48">
        <f>'[1]BoQ HSYC'!S2703</f>
        <v>0</v>
      </c>
      <c r="U2703" s="132">
        <f>'[1]BoQ HSYC'!T2703</f>
        <v>0</v>
      </c>
      <c r="V2703" s="132">
        <f>'[1]BoQ HSYC'!U2703</f>
        <v>0</v>
      </c>
      <c r="W2703" s="132">
        <f>'[1]BoQ HSYC'!V2703</f>
        <v>0</v>
      </c>
      <c r="X2703" s="44" t="str">
        <f>'[1]BoQ HSYC'!W2703</f>
        <v>ME</v>
      </c>
      <c r="Y2703" s="44"/>
      <c r="Z2703" s="44"/>
      <c r="AA2703" s="44"/>
      <c r="AB2703" s="2">
        <v>0</v>
      </c>
      <c r="AC2703" s="2">
        <v>0</v>
      </c>
      <c r="AD2703" s="2">
        <f>+M2703</f>
        <v>0</v>
      </c>
      <c r="AE2703" s="2">
        <f>+AD2703*14%</f>
        <v>0</v>
      </c>
      <c r="AF2703" s="155">
        <f>+AD2703*35%</f>
        <v>0</v>
      </c>
      <c r="AG2703" s="2">
        <f>+AD2703*F2703</f>
        <v>0</v>
      </c>
      <c r="AH2703" s="2">
        <f>+AE2703*F2703</f>
        <v>0</v>
      </c>
      <c r="AI2703" s="2">
        <f>+AF2703*F2703</f>
        <v>0</v>
      </c>
      <c r="AJ2703" s="2">
        <f>SUM(AG2703:AI2703)</f>
        <v>0</v>
      </c>
      <c r="AK2703" s="2">
        <f>+AD2703*G2703</f>
        <v>0</v>
      </c>
      <c r="AL2703" s="2">
        <f>+AE2703*G2703</f>
        <v>0</v>
      </c>
      <c r="AM2703" s="2">
        <f>+AF2703*G2703</f>
        <v>0</v>
      </c>
      <c r="AN2703" s="155">
        <f>SUM(AK2703:AM2703)</f>
        <v>0</v>
      </c>
      <c r="AQ2703" s="145" t="s">
        <v>525</v>
      </c>
      <c r="AU2703" s="8"/>
      <c r="AV2703" s="8"/>
      <c r="AW2703" s="2">
        <f>'[2]BoQ HSYC-Đạt'!$AT2703</f>
        <v>0</v>
      </c>
      <c r="AX2703" s="8">
        <f>F2703*AW2703</f>
        <v>0</v>
      </c>
      <c r="AY2703" s="8">
        <f>IF(AQ2703="CT",7%,5%)*AX2703</f>
        <v>0</v>
      </c>
      <c r="AZ2703" s="8">
        <f>AX2703*2%</f>
        <v>0</v>
      </c>
      <c r="BA2703" s="8">
        <f>IF(BB2703&gt;0,0,AX2703*5%)</f>
        <v>0</v>
      </c>
      <c r="BB2703" s="8"/>
      <c r="BC2703" s="8">
        <f>+AX2703+AY2703+AZ2703+BA2703+BB2703</f>
        <v>0</v>
      </c>
      <c r="BD2703" s="8">
        <f>AX2703-AT2703</f>
        <v>0</v>
      </c>
      <c r="BE2703" s="2"/>
      <c r="BH2703" s="2"/>
    </row>
    <row r="2704" spans="1:60" ht="17" hidden="1" outlineLevel="1" x14ac:dyDescent="0.2">
      <c r="B2704" s="82"/>
      <c r="C2704" s="144" t="s">
        <v>655</v>
      </c>
      <c r="D2704" s="144"/>
      <c r="E2704" s="82"/>
      <c r="F2704" s="143"/>
      <c r="G2704" s="142">
        <f>'[1]BoQ HSYC'!F2704</f>
        <v>0</v>
      </c>
      <c r="H2704" s="185">
        <f>'[1]BoQ HSYC'!G2704</f>
        <v>0</v>
      </c>
      <c r="I2704" s="185">
        <f>'[1]BoQ HSYC'!H2704</f>
        <v>0</v>
      </c>
      <c r="J2704" s="185">
        <f>'[1]BoQ HSYC'!I2704</f>
        <v>0</v>
      </c>
      <c r="K2704" s="48">
        <f>'[1]BoQ HSYC'!J2704</f>
        <v>0</v>
      </c>
      <c r="L2704" s="47">
        <f>'[1]BoQ HSYC'!K2704</f>
        <v>0</v>
      </c>
      <c r="M2704" s="47">
        <f>'[1]BoQ HSYC'!L2704</f>
        <v>0</v>
      </c>
      <c r="N2704" s="183">
        <f>'[1]BoQ HSYC'!M2704</f>
        <v>0</v>
      </c>
      <c r="O2704" s="183">
        <f>'[1]BoQ HSYC'!N2704</f>
        <v>0</v>
      </c>
      <c r="P2704" s="83">
        <f>'[1]BoQ HSYC'!O2704</f>
        <v>0</v>
      </c>
      <c r="Q2704" s="47">
        <f>'[1]BoQ HSYC'!P2704</f>
        <v>0</v>
      </c>
      <c r="R2704" s="132">
        <f>'[1]BoQ HSYC'!Q2704</f>
        <v>0</v>
      </c>
      <c r="S2704" s="83">
        <f>'[1]BoQ HSYC'!R2704</f>
        <v>0</v>
      </c>
      <c r="T2704" s="48">
        <f>'[1]BoQ HSYC'!S2704</f>
        <v>0</v>
      </c>
      <c r="U2704" s="132">
        <f>'[1]BoQ HSYC'!T2704</f>
        <v>0</v>
      </c>
      <c r="V2704" s="132">
        <f>'[1]BoQ HSYC'!U2704</f>
        <v>0</v>
      </c>
      <c r="W2704" s="132">
        <f>'[1]BoQ HSYC'!V2704</f>
        <v>0</v>
      </c>
      <c r="X2704" s="44" t="str">
        <f>'[1]BoQ HSYC'!W2704</f>
        <v>ME</v>
      </c>
      <c r="Y2704" s="44"/>
      <c r="Z2704" s="44"/>
      <c r="AA2704" s="44"/>
      <c r="AB2704" s="2">
        <v>0</v>
      </c>
      <c r="AC2704" s="2">
        <v>0</v>
      </c>
      <c r="AD2704" s="2">
        <f>+M2704</f>
        <v>0</v>
      </c>
      <c r="AE2704" s="2">
        <f>+AD2704*14%</f>
        <v>0</v>
      </c>
      <c r="AF2704" s="155">
        <f>+AD2704*35%</f>
        <v>0</v>
      </c>
      <c r="AG2704" s="2">
        <f>+AD2704*F2704</f>
        <v>0</v>
      </c>
      <c r="AH2704" s="2">
        <f>+AE2704*F2704</f>
        <v>0</v>
      </c>
      <c r="AI2704" s="2">
        <f>+AF2704*F2704</f>
        <v>0</v>
      </c>
      <c r="AJ2704" s="2">
        <f>SUM(AG2704:AI2704)</f>
        <v>0</v>
      </c>
      <c r="AK2704" s="2">
        <f>+AD2704*G2704</f>
        <v>0</v>
      </c>
      <c r="AL2704" s="2">
        <f>+AE2704*G2704</f>
        <v>0</v>
      </c>
      <c r="AM2704" s="2">
        <f>+AF2704*G2704</f>
        <v>0</v>
      </c>
      <c r="AN2704" s="155">
        <f>SUM(AK2704:AM2704)</f>
        <v>0</v>
      </c>
      <c r="AQ2704" s="145" t="s">
        <v>525</v>
      </c>
      <c r="AU2704" s="8"/>
      <c r="AV2704" s="8"/>
      <c r="AW2704" s="2">
        <f>'[2]BoQ HSYC-Đạt'!$AT2704</f>
        <v>0</v>
      </c>
      <c r="AX2704" s="8">
        <f>F2704*AW2704</f>
        <v>0</v>
      </c>
      <c r="AY2704" s="8">
        <f>IF(AQ2704="CT",7%,5%)*AX2704</f>
        <v>0</v>
      </c>
      <c r="AZ2704" s="8">
        <f>AX2704*2%</f>
        <v>0</v>
      </c>
      <c r="BA2704" s="8">
        <f>IF(BB2704&gt;0,0,AX2704*5%)</f>
        <v>0</v>
      </c>
      <c r="BB2704" s="8"/>
      <c r="BC2704" s="8">
        <f>+AX2704+AY2704+AZ2704+BA2704+BB2704</f>
        <v>0</v>
      </c>
      <c r="BD2704" s="8">
        <f>AX2704-AT2704</f>
        <v>0</v>
      </c>
      <c r="BE2704" s="2"/>
      <c r="BH2704" s="2"/>
    </row>
    <row r="2705" spans="1:60" ht="17" hidden="1" outlineLevel="1" x14ac:dyDescent="0.2">
      <c r="B2705" s="82"/>
      <c r="C2705" s="144" t="s">
        <v>654</v>
      </c>
      <c r="D2705" s="144"/>
      <c r="E2705" s="82"/>
      <c r="F2705" s="143"/>
      <c r="G2705" s="142">
        <f>'[1]BoQ HSYC'!F2705</f>
        <v>0</v>
      </c>
      <c r="H2705" s="185">
        <f>'[1]BoQ HSYC'!G2705</f>
        <v>0</v>
      </c>
      <c r="I2705" s="185">
        <f>'[1]BoQ HSYC'!H2705</f>
        <v>0</v>
      </c>
      <c r="J2705" s="185">
        <f>'[1]BoQ HSYC'!I2705</f>
        <v>0</v>
      </c>
      <c r="K2705" s="48">
        <f>'[1]BoQ HSYC'!J2705</f>
        <v>0</v>
      </c>
      <c r="L2705" s="47">
        <f>'[1]BoQ HSYC'!K2705</f>
        <v>0</v>
      </c>
      <c r="M2705" s="47">
        <f>'[1]BoQ HSYC'!L2705</f>
        <v>0</v>
      </c>
      <c r="N2705" s="183">
        <f>'[1]BoQ HSYC'!M2705</f>
        <v>0</v>
      </c>
      <c r="O2705" s="183">
        <f>'[1]BoQ HSYC'!N2705</f>
        <v>0</v>
      </c>
      <c r="P2705" s="83">
        <f>'[1]BoQ HSYC'!O2705</f>
        <v>0</v>
      </c>
      <c r="Q2705" s="47">
        <f>'[1]BoQ HSYC'!P2705</f>
        <v>0</v>
      </c>
      <c r="R2705" s="132">
        <f>'[1]BoQ HSYC'!Q2705</f>
        <v>0</v>
      </c>
      <c r="S2705" s="83">
        <f>'[1]BoQ HSYC'!R2705</f>
        <v>0</v>
      </c>
      <c r="T2705" s="48">
        <f>'[1]BoQ HSYC'!S2705</f>
        <v>0</v>
      </c>
      <c r="U2705" s="132">
        <f>'[1]BoQ HSYC'!T2705</f>
        <v>0</v>
      </c>
      <c r="V2705" s="132">
        <f>'[1]BoQ HSYC'!U2705</f>
        <v>0</v>
      </c>
      <c r="W2705" s="132">
        <f>'[1]BoQ HSYC'!V2705</f>
        <v>0</v>
      </c>
      <c r="X2705" s="44" t="str">
        <f>'[1]BoQ HSYC'!W2705</f>
        <v>ME</v>
      </c>
      <c r="Y2705" s="44"/>
      <c r="Z2705" s="44"/>
      <c r="AA2705" s="44"/>
      <c r="AB2705" s="2">
        <v>0</v>
      </c>
      <c r="AC2705" s="2">
        <v>0</v>
      </c>
      <c r="AD2705" s="2">
        <f>+M2705</f>
        <v>0</v>
      </c>
      <c r="AE2705" s="2">
        <f>+AD2705*14%</f>
        <v>0</v>
      </c>
      <c r="AF2705" s="155">
        <f>+AD2705*35%</f>
        <v>0</v>
      </c>
      <c r="AG2705" s="2">
        <f>+AD2705*F2705</f>
        <v>0</v>
      </c>
      <c r="AH2705" s="2">
        <f>+AE2705*F2705</f>
        <v>0</v>
      </c>
      <c r="AI2705" s="2">
        <f>+AF2705*F2705</f>
        <v>0</v>
      </c>
      <c r="AJ2705" s="2">
        <f>SUM(AG2705:AI2705)</f>
        <v>0</v>
      </c>
      <c r="AK2705" s="2">
        <f>+AD2705*G2705</f>
        <v>0</v>
      </c>
      <c r="AL2705" s="2">
        <f>+AE2705*G2705</f>
        <v>0</v>
      </c>
      <c r="AM2705" s="2">
        <f>+AF2705*G2705</f>
        <v>0</v>
      </c>
      <c r="AN2705" s="155">
        <f>SUM(AK2705:AM2705)</f>
        <v>0</v>
      </c>
      <c r="AQ2705" s="145" t="s">
        <v>525</v>
      </c>
      <c r="AU2705" s="8"/>
      <c r="AV2705" s="8"/>
      <c r="AW2705" s="2">
        <f>'[2]BoQ HSYC-Đạt'!$AT2705</f>
        <v>0</v>
      </c>
      <c r="AX2705" s="8">
        <f>F2705*AW2705</f>
        <v>0</v>
      </c>
      <c r="AY2705" s="8">
        <f>IF(AQ2705="CT",7%,5%)*AX2705</f>
        <v>0</v>
      </c>
      <c r="AZ2705" s="8">
        <f>AX2705*2%</f>
        <v>0</v>
      </c>
      <c r="BA2705" s="8">
        <f>IF(BB2705&gt;0,0,AX2705*5%)</f>
        <v>0</v>
      </c>
      <c r="BB2705" s="8"/>
      <c r="BC2705" s="8">
        <f>+AX2705+AY2705+AZ2705+BA2705+BB2705</f>
        <v>0</v>
      </c>
      <c r="BD2705" s="8">
        <f>AX2705-AT2705</f>
        <v>0</v>
      </c>
      <c r="BE2705" s="2"/>
      <c r="BH2705" s="2"/>
    </row>
    <row r="2706" spans="1:60" ht="17" hidden="1" outlineLevel="1" x14ac:dyDescent="0.2">
      <c r="B2706" s="82"/>
      <c r="C2706" s="144" t="s">
        <v>831</v>
      </c>
      <c r="D2706" s="144"/>
      <c r="E2706" s="82"/>
      <c r="F2706" s="143"/>
      <c r="G2706" s="142">
        <f>'[1]BoQ HSYC'!F2706</f>
        <v>0</v>
      </c>
      <c r="H2706" s="185">
        <f>'[1]BoQ HSYC'!G2706</f>
        <v>0</v>
      </c>
      <c r="I2706" s="185">
        <f>'[1]BoQ HSYC'!H2706</f>
        <v>0</v>
      </c>
      <c r="J2706" s="185">
        <f>'[1]BoQ HSYC'!I2706</f>
        <v>0</v>
      </c>
      <c r="K2706" s="48">
        <f>'[1]BoQ HSYC'!J2706</f>
        <v>0</v>
      </c>
      <c r="L2706" s="47">
        <f>'[1]BoQ HSYC'!K2706</f>
        <v>0</v>
      </c>
      <c r="M2706" s="47">
        <f>'[1]BoQ HSYC'!L2706</f>
        <v>0</v>
      </c>
      <c r="N2706" s="183">
        <f>'[1]BoQ HSYC'!M2706</f>
        <v>0</v>
      </c>
      <c r="O2706" s="183">
        <f>'[1]BoQ HSYC'!N2706</f>
        <v>0</v>
      </c>
      <c r="P2706" s="83">
        <f>'[1]BoQ HSYC'!O2706</f>
        <v>0</v>
      </c>
      <c r="Q2706" s="47">
        <f>'[1]BoQ HSYC'!P2706</f>
        <v>0</v>
      </c>
      <c r="R2706" s="132">
        <f>'[1]BoQ HSYC'!Q2706</f>
        <v>0</v>
      </c>
      <c r="S2706" s="83">
        <f>'[1]BoQ HSYC'!R2706</f>
        <v>0</v>
      </c>
      <c r="T2706" s="48">
        <f>'[1]BoQ HSYC'!S2706</f>
        <v>0</v>
      </c>
      <c r="U2706" s="132">
        <f>'[1]BoQ HSYC'!T2706</f>
        <v>0</v>
      </c>
      <c r="V2706" s="132">
        <f>'[1]BoQ HSYC'!U2706</f>
        <v>0</v>
      </c>
      <c r="W2706" s="132">
        <f>'[1]BoQ HSYC'!V2706</f>
        <v>0</v>
      </c>
      <c r="X2706" s="44" t="str">
        <f>'[1]BoQ HSYC'!W2706</f>
        <v>ME</v>
      </c>
      <c r="Y2706" s="44"/>
      <c r="Z2706" s="44"/>
      <c r="AA2706" s="44"/>
      <c r="AB2706" s="2">
        <v>0</v>
      </c>
      <c r="AC2706" s="2">
        <v>0</v>
      </c>
      <c r="AD2706" s="2">
        <f>+M2706</f>
        <v>0</v>
      </c>
      <c r="AE2706" s="2">
        <f>+AD2706*14%</f>
        <v>0</v>
      </c>
      <c r="AF2706" s="155">
        <f>+AD2706*35%</f>
        <v>0</v>
      </c>
      <c r="AG2706" s="2">
        <f>+AD2706*F2706</f>
        <v>0</v>
      </c>
      <c r="AH2706" s="2">
        <f>+AE2706*F2706</f>
        <v>0</v>
      </c>
      <c r="AI2706" s="2">
        <f>+AF2706*F2706</f>
        <v>0</v>
      </c>
      <c r="AJ2706" s="2">
        <f>SUM(AG2706:AI2706)</f>
        <v>0</v>
      </c>
      <c r="AK2706" s="2">
        <f>+AD2706*G2706</f>
        <v>0</v>
      </c>
      <c r="AL2706" s="2">
        <f>+AE2706*G2706</f>
        <v>0</v>
      </c>
      <c r="AM2706" s="2">
        <f>+AF2706*G2706</f>
        <v>0</v>
      </c>
      <c r="AN2706" s="155">
        <f>SUM(AK2706:AM2706)</f>
        <v>0</v>
      </c>
      <c r="AQ2706" s="145" t="s">
        <v>525</v>
      </c>
      <c r="AU2706" s="8"/>
      <c r="AV2706" s="8"/>
      <c r="AW2706" s="2">
        <f>'[2]BoQ HSYC-Đạt'!$AT2706</f>
        <v>0</v>
      </c>
      <c r="AX2706" s="8">
        <f>F2706*AW2706</f>
        <v>0</v>
      </c>
      <c r="AY2706" s="8">
        <f>IF(AQ2706="CT",7%,5%)*AX2706</f>
        <v>0</v>
      </c>
      <c r="AZ2706" s="8">
        <f>AX2706*2%</f>
        <v>0</v>
      </c>
      <c r="BA2706" s="8">
        <f>IF(BB2706&gt;0,0,AX2706*5%)</f>
        <v>0</v>
      </c>
      <c r="BB2706" s="8"/>
      <c r="BC2706" s="8">
        <f>+AX2706+AY2706+AZ2706+BA2706+BB2706</f>
        <v>0</v>
      </c>
      <c r="BD2706" s="8">
        <f>AX2706-AT2706</f>
        <v>0</v>
      </c>
      <c r="BE2706" s="2"/>
      <c r="BH2706" s="2"/>
    </row>
    <row r="2707" spans="1:60" ht="17" hidden="1" outlineLevel="1" x14ac:dyDescent="0.2">
      <c r="A2707" s="1" t="s">
        <v>82</v>
      </c>
      <c r="B2707" s="82">
        <v>6</v>
      </c>
      <c r="C2707" s="144" t="s">
        <v>830</v>
      </c>
      <c r="D2707" s="144"/>
      <c r="E2707" s="82" t="s">
        <v>664</v>
      </c>
      <c r="F2707" s="143">
        <v>5</v>
      </c>
      <c r="G2707" s="142">
        <f>'[1]BoQ HSYC'!F2707</f>
        <v>5</v>
      </c>
      <c r="H2707" s="185">
        <f>'[1]BoQ HSYC'!G2707</f>
        <v>0</v>
      </c>
      <c r="I2707" s="185">
        <f>'[1]BoQ HSYC'!H2707</f>
        <v>0</v>
      </c>
      <c r="J2707" s="185">
        <f>'[1]BoQ HSYC'!I2707</f>
        <v>0</v>
      </c>
      <c r="K2707" s="48">
        <f>'[1]BoQ HSYC'!J2707</f>
        <v>8970000</v>
      </c>
      <c r="L2707" s="47">
        <f>'[1]BoQ HSYC'!K2707</f>
        <v>0</v>
      </c>
      <c r="M2707" s="47">
        <f>'[1]BoQ HSYC'!L2707</f>
        <v>8970000</v>
      </c>
      <c r="N2707" s="183">
        <f>'[1]BoQ HSYC'!M2707</f>
        <v>0</v>
      </c>
      <c r="O2707" s="183">
        <f>'[1]BoQ HSYC'!N2707</f>
        <v>0</v>
      </c>
      <c r="P2707" s="83">
        <f>'[1]BoQ HSYC'!O2707</f>
        <v>0</v>
      </c>
      <c r="Q2707" s="47">
        <f>'[1]BoQ HSYC'!P2707</f>
        <v>44850000</v>
      </c>
      <c r="R2707" s="132">
        <f>'[1]BoQ HSYC'!Q2707</f>
        <v>0</v>
      </c>
      <c r="S2707" s="83">
        <f>'[1]BoQ HSYC'!R2707</f>
        <v>44850000</v>
      </c>
      <c r="T2707" s="48">
        <f>'[1]BoQ HSYC'!S2707</f>
        <v>0</v>
      </c>
      <c r="U2707" s="132">
        <f>'[1]BoQ HSYC'!T2707</f>
        <v>0</v>
      </c>
      <c r="V2707" s="132" t="str">
        <f>'[1]BoQ HSYC'!U2707</f>
        <v>Báo giá NCC</v>
      </c>
      <c r="W2707" s="132" t="str">
        <f>'[1]BoQ HSYC'!V2707</f>
        <v>Báo giá NCC</v>
      </c>
      <c r="X2707" s="44" t="str">
        <f>'[1]BoQ HSYC'!W2707</f>
        <v>ME</v>
      </c>
      <c r="Y2707" s="44"/>
      <c r="Z2707" s="44"/>
      <c r="AA2707" s="44"/>
      <c r="AB2707" s="2">
        <v>11398605.074999999</v>
      </c>
      <c r="AC2707" s="2">
        <v>56993025.375</v>
      </c>
      <c r="AD2707" s="2">
        <f>+M2707</f>
        <v>8970000</v>
      </c>
      <c r="AE2707" s="2">
        <f>+AD2707*14%</f>
        <v>1255800.0000000002</v>
      </c>
      <c r="AF2707" s="155">
        <f>+AD2707*35%</f>
        <v>3139500</v>
      </c>
      <c r="AG2707" s="2">
        <f>+AD2707*F2707</f>
        <v>44850000</v>
      </c>
      <c r="AH2707" s="2">
        <f>+AE2707*F2707</f>
        <v>6279000.0000000009</v>
      </c>
      <c r="AI2707" s="2">
        <f>+AF2707*F2707</f>
        <v>15697500</v>
      </c>
      <c r="AJ2707" s="2">
        <f>SUM(AG2707:AI2707)</f>
        <v>66826500</v>
      </c>
      <c r="AK2707" s="2">
        <f>+AD2707*G2707</f>
        <v>44850000</v>
      </c>
      <c r="AL2707" s="2">
        <f>+AE2707*G2707</f>
        <v>6279000.0000000009</v>
      </c>
      <c r="AM2707" s="2">
        <f>+AF2707*G2707</f>
        <v>15697500</v>
      </c>
      <c r="AN2707" s="155">
        <f>SUM(AK2707:AM2707)</f>
        <v>66826500</v>
      </c>
      <c r="AQ2707" s="145" t="s">
        <v>525</v>
      </c>
      <c r="AU2707" s="8"/>
      <c r="AV2707" s="8"/>
      <c r="AW2707" s="2">
        <f>'[2]BoQ HSYC-Đạt'!$AT2707</f>
        <v>9149400</v>
      </c>
      <c r="AX2707" s="8">
        <f>F2707*AW2707</f>
        <v>45747000</v>
      </c>
      <c r="AY2707" s="8">
        <f>IF(AQ2707="CT",7%,5%)*AX2707</f>
        <v>3202290.0000000005</v>
      </c>
      <c r="AZ2707" s="8">
        <f>AX2707*2%</f>
        <v>914940</v>
      </c>
      <c r="BA2707" s="8">
        <f>IF(BB2707&gt;0,0,AX2707*5%)</f>
        <v>2287350</v>
      </c>
      <c r="BB2707" s="8"/>
      <c r="BC2707" s="8">
        <f>+AX2707+AY2707+AZ2707+BA2707+BB2707</f>
        <v>52151580</v>
      </c>
      <c r="BD2707" s="8">
        <f>AX2707-AT2707</f>
        <v>45747000</v>
      </c>
      <c r="BE2707" s="2"/>
      <c r="BH2707" s="2"/>
    </row>
    <row r="2708" spans="1:60" ht="17" hidden="1" outlineLevel="1" x14ac:dyDescent="0.2">
      <c r="B2708" s="82"/>
      <c r="C2708" s="144" t="s">
        <v>827</v>
      </c>
      <c r="D2708" s="144"/>
      <c r="E2708" s="82"/>
      <c r="F2708" s="143"/>
      <c r="G2708" s="142">
        <f>'[1]BoQ HSYC'!F2708</f>
        <v>0</v>
      </c>
      <c r="H2708" s="185">
        <f>'[1]BoQ HSYC'!G2708</f>
        <v>0</v>
      </c>
      <c r="I2708" s="185">
        <f>'[1]BoQ HSYC'!H2708</f>
        <v>0</v>
      </c>
      <c r="J2708" s="185">
        <f>'[1]BoQ HSYC'!I2708</f>
        <v>0</v>
      </c>
      <c r="K2708" s="48">
        <f>'[1]BoQ HSYC'!J2708</f>
        <v>0</v>
      </c>
      <c r="L2708" s="47">
        <f>'[1]BoQ HSYC'!K2708</f>
        <v>0</v>
      </c>
      <c r="M2708" s="47">
        <f>'[1]BoQ HSYC'!L2708</f>
        <v>0</v>
      </c>
      <c r="N2708" s="183">
        <f>'[1]BoQ HSYC'!M2708</f>
        <v>0</v>
      </c>
      <c r="O2708" s="183">
        <f>'[1]BoQ HSYC'!N2708</f>
        <v>0</v>
      </c>
      <c r="P2708" s="83">
        <f>'[1]BoQ HSYC'!O2708</f>
        <v>0</v>
      </c>
      <c r="Q2708" s="47">
        <f>'[1]BoQ HSYC'!P2708</f>
        <v>0</v>
      </c>
      <c r="R2708" s="132">
        <f>'[1]BoQ HSYC'!Q2708</f>
        <v>0</v>
      </c>
      <c r="S2708" s="83">
        <f>'[1]BoQ HSYC'!R2708</f>
        <v>0</v>
      </c>
      <c r="T2708" s="48">
        <f>'[1]BoQ HSYC'!S2708</f>
        <v>0</v>
      </c>
      <c r="U2708" s="132">
        <f>'[1]BoQ HSYC'!T2708</f>
        <v>0</v>
      </c>
      <c r="V2708" s="132">
        <f>'[1]BoQ HSYC'!U2708</f>
        <v>0</v>
      </c>
      <c r="W2708" s="132">
        <f>'[1]BoQ HSYC'!V2708</f>
        <v>0</v>
      </c>
      <c r="X2708" s="44" t="str">
        <f>'[1]BoQ HSYC'!W2708</f>
        <v>ME</v>
      </c>
      <c r="Y2708" s="44"/>
      <c r="Z2708" s="44"/>
      <c r="AA2708" s="44"/>
      <c r="AB2708" s="2">
        <v>0</v>
      </c>
      <c r="AC2708" s="2">
        <v>0</v>
      </c>
      <c r="AD2708" s="2">
        <f>+M2708</f>
        <v>0</v>
      </c>
      <c r="AE2708" s="2">
        <f>+AD2708*14%</f>
        <v>0</v>
      </c>
      <c r="AF2708" s="155">
        <f>+AD2708*35%</f>
        <v>0</v>
      </c>
      <c r="AG2708" s="2">
        <f>+AD2708*F2708</f>
        <v>0</v>
      </c>
      <c r="AH2708" s="2">
        <f>+AE2708*F2708</f>
        <v>0</v>
      </c>
      <c r="AI2708" s="2">
        <f>+AF2708*F2708</f>
        <v>0</v>
      </c>
      <c r="AJ2708" s="2">
        <f>SUM(AG2708:AI2708)</f>
        <v>0</v>
      </c>
      <c r="AK2708" s="2">
        <f>+AD2708*G2708</f>
        <v>0</v>
      </c>
      <c r="AL2708" s="2">
        <f>+AE2708*G2708</f>
        <v>0</v>
      </c>
      <c r="AM2708" s="2">
        <f>+AF2708*G2708</f>
        <v>0</v>
      </c>
      <c r="AN2708" s="155">
        <f>SUM(AK2708:AM2708)</f>
        <v>0</v>
      </c>
      <c r="AQ2708" s="145" t="s">
        <v>525</v>
      </c>
      <c r="AU2708" s="8"/>
      <c r="AV2708" s="8"/>
      <c r="AW2708" s="2">
        <f>'[2]BoQ HSYC-Đạt'!$AT2708</f>
        <v>0</v>
      </c>
      <c r="AX2708" s="8">
        <f>F2708*AW2708</f>
        <v>0</v>
      </c>
      <c r="AY2708" s="8">
        <f>IF(AQ2708="CT",7%,5%)*AX2708</f>
        <v>0</v>
      </c>
      <c r="AZ2708" s="8">
        <f>AX2708*2%</f>
        <v>0</v>
      </c>
      <c r="BA2708" s="8">
        <f>IF(BB2708&gt;0,0,AX2708*5%)</f>
        <v>0</v>
      </c>
      <c r="BB2708" s="8"/>
      <c r="BC2708" s="8">
        <f>+AX2708+AY2708+AZ2708+BA2708+BB2708</f>
        <v>0</v>
      </c>
      <c r="BD2708" s="8">
        <f>AX2708-AT2708</f>
        <v>0</v>
      </c>
      <c r="BE2708" s="2"/>
      <c r="BH2708" s="2"/>
    </row>
    <row r="2709" spans="1:60" ht="17" hidden="1" outlineLevel="1" x14ac:dyDescent="0.2">
      <c r="B2709" s="82"/>
      <c r="C2709" s="144" t="s">
        <v>658</v>
      </c>
      <c r="D2709" s="144"/>
      <c r="E2709" s="82"/>
      <c r="F2709" s="143"/>
      <c r="G2709" s="142">
        <f>'[1]BoQ HSYC'!F2709</f>
        <v>0</v>
      </c>
      <c r="H2709" s="185">
        <f>'[1]BoQ HSYC'!G2709</f>
        <v>0</v>
      </c>
      <c r="I2709" s="185">
        <f>'[1]BoQ HSYC'!H2709</f>
        <v>0</v>
      </c>
      <c r="J2709" s="185">
        <f>'[1]BoQ HSYC'!I2709</f>
        <v>0</v>
      </c>
      <c r="K2709" s="48">
        <f>'[1]BoQ HSYC'!J2709</f>
        <v>0</v>
      </c>
      <c r="L2709" s="47">
        <f>'[1]BoQ HSYC'!K2709</f>
        <v>0</v>
      </c>
      <c r="M2709" s="47">
        <f>'[1]BoQ HSYC'!L2709</f>
        <v>0</v>
      </c>
      <c r="N2709" s="183">
        <f>'[1]BoQ HSYC'!M2709</f>
        <v>0</v>
      </c>
      <c r="O2709" s="183">
        <f>'[1]BoQ HSYC'!N2709</f>
        <v>0</v>
      </c>
      <c r="P2709" s="83">
        <f>'[1]BoQ HSYC'!O2709</f>
        <v>0</v>
      </c>
      <c r="Q2709" s="47">
        <f>'[1]BoQ HSYC'!P2709</f>
        <v>0</v>
      </c>
      <c r="R2709" s="132">
        <f>'[1]BoQ HSYC'!Q2709</f>
        <v>0</v>
      </c>
      <c r="S2709" s="83">
        <f>'[1]BoQ HSYC'!R2709</f>
        <v>0</v>
      </c>
      <c r="T2709" s="48">
        <f>'[1]BoQ HSYC'!S2709</f>
        <v>0</v>
      </c>
      <c r="U2709" s="132">
        <f>'[1]BoQ HSYC'!T2709</f>
        <v>0</v>
      </c>
      <c r="V2709" s="132">
        <f>'[1]BoQ HSYC'!U2709</f>
        <v>0</v>
      </c>
      <c r="W2709" s="132">
        <f>'[1]BoQ HSYC'!V2709</f>
        <v>0</v>
      </c>
      <c r="X2709" s="44" t="str">
        <f>'[1]BoQ HSYC'!W2709</f>
        <v>ME</v>
      </c>
      <c r="Y2709" s="44"/>
      <c r="Z2709" s="44"/>
      <c r="AA2709" s="44"/>
      <c r="AB2709" s="2">
        <v>0</v>
      </c>
      <c r="AC2709" s="2">
        <v>0</v>
      </c>
      <c r="AD2709" s="2">
        <f>+M2709</f>
        <v>0</v>
      </c>
      <c r="AE2709" s="2">
        <f>+AD2709*14%</f>
        <v>0</v>
      </c>
      <c r="AF2709" s="155">
        <f>+AD2709*35%</f>
        <v>0</v>
      </c>
      <c r="AG2709" s="2">
        <f>+AD2709*F2709</f>
        <v>0</v>
      </c>
      <c r="AH2709" s="2">
        <f>+AE2709*F2709</f>
        <v>0</v>
      </c>
      <c r="AI2709" s="2">
        <f>+AF2709*F2709</f>
        <v>0</v>
      </c>
      <c r="AJ2709" s="2">
        <f>SUM(AG2709:AI2709)</f>
        <v>0</v>
      </c>
      <c r="AK2709" s="2">
        <f>+AD2709*G2709</f>
        <v>0</v>
      </c>
      <c r="AL2709" s="2">
        <f>+AE2709*G2709</f>
        <v>0</v>
      </c>
      <c r="AM2709" s="2">
        <f>+AF2709*G2709</f>
        <v>0</v>
      </c>
      <c r="AN2709" s="155">
        <f>SUM(AK2709:AM2709)</f>
        <v>0</v>
      </c>
      <c r="AQ2709" s="145" t="s">
        <v>525</v>
      </c>
      <c r="AU2709" s="8"/>
      <c r="AV2709" s="8"/>
      <c r="AW2709" s="2">
        <f>'[2]BoQ HSYC-Đạt'!$AT2709</f>
        <v>0</v>
      </c>
      <c r="AX2709" s="8">
        <f>F2709*AW2709</f>
        <v>0</v>
      </c>
      <c r="AY2709" s="8">
        <f>IF(AQ2709="CT",7%,5%)*AX2709</f>
        <v>0</v>
      </c>
      <c r="AZ2709" s="8">
        <f>AX2709*2%</f>
        <v>0</v>
      </c>
      <c r="BA2709" s="8">
        <f>IF(BB2709&gt;0,0,AX2709*5%)</f>
        <v>0</v>
      </c>
      <c r="BB2709" s="8"/>
      <c r="BC2709" s="8">
        <f>+AX2709+AY2709+AZ2709+BA2709+BB2709</f>
        <v>0</v>
      </c>
      <c r="BD2709" s="8">
        <f>AX2709-AT2709</f>
        <v>0</v>
      </c>
      <c r="BE2709" s="2"/>
      <c r="BH2709" s="2"/>
    </row>
    <row r="2710" spans="1:60" ht="17" hidden="1" outlineLevel="1" x14ac:dyDescent="0.2">
      <c r="B2710" s="82"/>
      <c r="C2710" s="144" t="s">
        <v>657</v>
      </c>
      <c r="D2710" s="144"/>
      <c r="E2710" s="82"/>
      <c r="F2710" s="143"/>
      <c r="G2710" s="142">
        <f>'[1]BoQ HSYC'!F2710</f>
        <v>0</v>
      </c>
      <c r="H2710" s="185">
        <f>'[1]BoQ HSYC'!G2710</f>
        <v>0</v>
      </c>
      <c r="I2710" s="185">
        <f>'[1]BoQ HSYC'!H2710</f>
        <v>0</v>
      </c>
      <c r="J2710" s="185">
        <f>'[1]BoQ HSYC'!I2710</f>
        <v>0</v>
      </c>
      <c r="K2710" s="48">
        <f>'[1]BoQ HSYC'!J2710</f>
        <v>0</v>
      </c>
      <c r="L2710" s="47">
        <f>'[1]BoQ HSYC'!K2710</f>
        <v>0</v>
      </c>
      <c r="M2710" s="47">
        <f>'[1]BoQ HSYC'!L2710</f>
        <v>0</v>
      </c>
      <c r="N2710" s="183">
        <f>'[1]BoQ HSYC'!M2710</f>
        <v>0</v>
      </c>
      <c r="O2710" s="183">
        <f>'[1]BoQ HSYC'!N2710</f>
        <v>0</v>
      </c>
      <c r="P2710" s="83">
        <f>'[1]BoQ HSYC'!O2710</f>
        <v>0</v>
      </c>
      <c r="Q2710" s="47">
        <f>'[1]BoQ HSYC'!P2710</f>
        <v>0</v>
      </c>
      <c r="R2710" s="132">
        <f>'[1]BoQ HSYC'!Q2710</f>
        <v>0</v>
      </c>
      <c r="S2710" s="83">
        <f>'[1]BoQ HSYC'!R2710</f>
        <v>0</v>
      </c>
      <c r="T2710" s="48">
        <f>'[1]BoQ HSYC'!S2710</f>
        <v>0</v>
      </c>
      <c r="U2710" s="132">
        <f>'[1]BoQ HSYC'!T2710</f>
        <v>0</v>
      </c>
      <c r="V2710" s="132">
        <f>'[1]BoQ HSYC'!U2710</f>
        <v>0</v>
      </c>
      <c r="W2710" s="132">
        <f>'[1]BoQ HSYC'!V2710</f>
        <v>0</v>
      </c>
      <c r="X2710" s="44" t="str">
        <f>'[1]BoQ HSYC'!W2710</f>
        <v>ME</v>
      </c>
      <c r="Y2710" s="44"/>
      <c r="Z2710" s="44"/>
      <c r="AA2710" s="44"/>
      <c r="AB2710" s="2">
        <v>0</v>
      </c>
      <c r="AC2710" s="2">
        <v>0</v>
      </c>
      <c r="AD2710" s="2">
        <f>+M2710</f>
        <v>0</v>
      </c>
      <c r="AE2710" s="2">
        <f>+AD2710*14%</f>
        <v>0</v>
      </c>
      <c r="AF2710" s="155">
        <f>+AD2710*35%</f>
        <v>0</v>
      </c>
      <c r="AG2710" s="2">
        <f>+AD2710*F2710</f>
        <v>0</v>
      </c>
      <c r="AH2710" s="2">
        <f>+AE2710*F2710</f>
        <v>0</v>
      </c>
      <c r="AI2710" s="2">
        <f>+AF2710*F2710</f>
        <v>0</v>
      </c>
      <c r="AJ2710" s="2">
        <f>SUM(AG2710:AI2710)</f>
        <v>0</v>
      </c>
      <c r="AK2710" s="2">
        <f>+AD2710*G2710</f>
        <v>0</v>
      </c>
      <c r="AL2710" s="2">
        <f>+AE2710*G2710</f>
        <v>0</v>
      </c>
      <c r="AM2710" s="2">
        <f>+AF2710*G2710</f>
        <v>0</v>
      </c>
      <c r="AN2710" s="155">
        <f>SUM(AK2710:AM2710)</f>
        <v>0</v>
      </c>
      <c r="AQ2710" s="145" t="s">
        <v>525</v>
      </c>
      <c r="AU2710" s="8"/>
      <c r="AV2710" s="8"/>
      <c r="AW2710" s="2">
        <f>'[2]BoQ HSYC-Đạt'!$AT2710</f>
        <v>0</v>
      </c>
      <c r="AX2710" s="8">
        <f>F2710*AW2710</f>
        <v>0</v>
      </c>
      <c r="AY2710" s="8">
        <f>IF(AQ2710="CT",7%,5%)*AX2710</f>
        <v>0</v>
      </c>
      <c r="AZ2710" s="8">
        <f>AX2710*2%</f>
        <v>0</v>
      </c>
      <c r="BA2710" s="8">
        <f>IF(BB2710&gt;0,0,AX2710*5%)</f>
        <v>0</v>
      </c>
      <c r="BB2710" s="8"/>
      <c r="BC2710" s="8">
        <f>+AX2710+AY2710+AZ2710+BA2710+BB2710</f>
        <v>0</v>
      </c>
      <c r="BD2710" s="8">
        <f>AX2710-AT2710</f>
        <v>0</v>
      </c>
      <c r="BE2710" s="2"/>
      <c r="BH2710" s="2"/>
    </row>
    <row r="2711" spans="1:60" ht="17" hidden="1" outlineLevel="1" x14ac:dyDescent="0.2">
      <c r="B2711" s="82"/>
      <c r="C2711" s="144" t="s">
        <v>826</v>
      </c>
      <c r="D2711" s="144"/>
      <c r="E2711" s="82"/>
      <c r="F2711" s="143"/>
      <c r="G2711" s="142">
        <f>'[1]BoQ HSYC'!F2711</f>
        <v>0</v>
      </c>
      <c r="H2711" s="185">
        <f>'[1]BoQ HSYC'!G2711</f>
        <v>0</v>
      </c>
      <c r="I2711" s="185">
        <f>'[1]BoQ HSYC'!H2711</f>
        <v>0</v>
      </c>
      <c r="J2711" s="185">
        <f>'[1]BoQ HSYC'!I2711</f>
        <v>0</v>
      </c>
      <c r="K2711" s="48">
        <f>'[1]BoQ HSYC'!J2711</f>
        <v>0</v>
      </c>
      <c r="L2711" s="47">
        <f>'[1]BoQ HSYC'!K2711</f>
        <v>0</v>
      </c>
      <c r="M2711" s="47">
        <f>'[1]BoQ HSYC'!L2711</f>
        <v>0</v>
      </c>
      <c r="N2711" s="183">
        <f>'[1]BoQ HSYC'!M2711</f>
        <v>0</v>
      </c>
      <c r="O2711" s="183">
        <f>'[1]BoQ HSYC'!N2711</f>
        <v>0</v>
      </c>
      <c r="P2711" s="83">
        <f>'[1]BoQ HSYC'!O2711</f>
        <v>0</v>
      </c>
      <c r="Q2711" s="47">
        <f>'[1]BoQ HSYC'!P2711</f>
        <v>0</v>
      </c>
      <c r="R2711" s="132">
        <f>'[1]BoQ HSYC'!Q2711</f>
        <v>0</v>
      </c>
      <c r="S2711" s="83">
        <f>'[1]BoQ HSYC'!R2711</f>
        <v>0</v>
      </c>
      <c r="T2711" s="48">
        <f>'[1]BoQ HSYC'!S2711</f>
        <v>0</v>
      </c>
      <c r="U2711" s="132">
        <f>'[1]BoQ HSYC'!T2711</f>
        <v>0</v>
      </c>
      <c r="V2711" s="132">
        <f>'[1]BoQ HSYC'!U2711</f>
        <v>0</v>
      </c>
      <c r="W2711" s="132">
        <f>'[1]BoQ HSYC'!V2711</f>
        <v>0</v>
      </c>
      <c r="X2711" s="44" t="str">
        <f>'[1]BoQ HSYC'!W2711</f>
        <v>ME</v>
      </c>
      <c r="Y2711" s="44"/>
      <c r="Z2711" s="44"/>
      <c r="AA2711" s="44"/>
      <c r="AB2711" s="2">
        <v>0</v>
      </c>
      <c r="AC2711" s="2">
        <v>0</v>
      </c>
      <c r="AD2711" s="2">
        <f>+M2711</f>
        <v>0</v>
      </c>
      <c r="AE2711" s="2">
        <f>+AD2711*14%</f>
        <v>0</v>
      </c>
      <c r="AF2711" s="155">
        <f>+AD2711*35%</f>
        <v>0</v>
      </c>
      <c r="AG2711" s="2">
        <f>+AD2711*F2711</f>
        <v>0</v>
      </c>
      <c r="AH2711" s="2">
        <f>+AE2711*F2711</f>
        <v>0</v>
      </c>
      <c r="AI2711" s="2">
        <f>+AF2711*F2711</f>
        <v>0</v>
      </c>
      <c r="AJ2711" s="2">
        <f>SUM(AG2711:AI2711)</f>
        <v>0</v>
      </c>
      <c r="AK2711" s="2">
        <f>+AD2711*G2711</f>
        <v>0</v>
      </c>
      <c r="AL2711" s="2">
        <f>+AE2711*G2711</f>
        <v>0</v>
      </c>
      <c r="AM2711" s="2">
        <f>+AF2711*G2711</f>
        <v>0</v>
      </c>
      <c r="AN2711" s="155">
        <f>SUM(AK2711:AM2711)</f>
        <v>0</v>
      </c>
      <c r="AQ2711" s="145" t="s">
        <v>525</v>
      </c>
      <c r="AU2711" s="8"/>
      <c r="AV2711" s="8"/>
      <c r="AW2711" s="2">
        <f>'[2]BoQ HSYC-Đạt'!$AT2711</f>
        <v>0</v>
      </c>
      <c r="AX2711" s="8">
        <f>F2711*AW2711</f>
        <v>0</v>
      </c>
      <c r="AY2711" s="8">
        <f>IF(AQ2711="CT",7%,5%)*AX2711</f>
        <v>0</v>
      </c>
      <c r="AZ2711" s="8">
        <f>AX2711*2%</f>
        <v>0</v>
      </c>
      <c r="BA2711" s="8">
        <f>IF(BB2711&gt;0,0,AX2711*5%)</f>
        <v>0</v>
      </c>
      <c r="BB2711" s="8"/>
      <c r="BC2711" s="8">
        <f>+AX2711+AY2711+AZ2711+BA2711+BB2711</f>
        <v>0</v>
      </c>
      <c r="BD2711" s="8">
        <f>AX2711-AT2711</f>
        <v>0</v>
      </c>
      <c r="BE2711" s="2"/>
      <c r="BH2711" s="2"/>
    </row>
    <row r="2712" spans="1:60" ht="17" hidden="1" outlineLevel="1" x14ac:dyDescent="0.2">
      <c r="A2712" s="1" t="s">
        <v>82</v>
      </c>
      <c r="B2712" s="82">
        <v>7</v>
      </c>
      <c r="C2712" s="144" t="s">
        <v>829</v>
      </c>
      <c r="D2712" s="144"/>
      <c r="E2712" s="82" t="s">
        <v>664</v>
      </c>
      <c r="F2712" s="143">
        <v>12</v>
      </c>
      <c r="G2712" s="142">
        <f>'[1]BoQ HSYC'!F2712</f>
        <v>12</v>
      </c>
      <c r="H2712" s="185">
        <f>'[1]BoQ HSYC'!G2712</f>
        <v>0</v>
      </c>
      <c r="I2712" s="185">
        <f>'[1]BoQ HSYC'!H2712</f>
        <v>0</v>
      </c>
      <c r="J2712" s="185">
        <f>'[1]BoQ HSYC'!I2712</f>
        <v>0</v>
      </c>
      <c r="K2712" s="48">
        <f>'[1]BoQ HSYC'!J2712</f>
        <v>11100000</v>
      </c>
      <c r="L2712" s="47">
        <f>'[1]BoQ HSYC'!K2712</f>
        <v>0</v>
      </c>
      <c r="M2712" s="47">
        <f>'[1]BoQ HSYC'!L2712</f>
        <v>11100000</v>
      </c>
      <c r="N2712" s="183">
        <f>'[1]BoQ HSYC'!M2712</f>
        <v>0</v>
      </c>
      <c r="O2712" s="183">
        <f>'[1]BoQ HSYC'!N2712</f>
        <v>0</v>
      </c>
      <c r="P2712" s="83">
        <f>'[1]BoQ HSYC'!O2712</f>
        <v>0</v>
      </c>
      <c r="Q2712" s="47">
        <f>'[1]BoQ HSYC'!P2712</f>
        <v>133200000</v>
      </c>
      <c r="R2712" s="132">
        <f>'[1]BoQ HSYC'!Q2712</f>
        <v>0</v>
      </c>
      <c r="S2712" s="83">
        <f>'[1]BoQ HSYC'!R2712</f>
        <v>133200000</v>
      </c>
      <c r="T2712" s="48">
        <f>'[1]BoQ HSYC'!S2712</f>
        <v>0</v>
      </c>
      <c r="U2712" s="132">
        <f>'[1]BoQ HSYC'!T2712</f>
        <v>0</v>
      </c>
      <c r="V2712" s="132" t="str">
        <f>'[1]BoQ HSYC'!U2712</f>
        <v>Báo giá NCC</v>
      </c>
      <c r="W2712" s="132" t="str">
        <f>'[1]BoQ HSYC'!V2712</f>
        <v>Báo giá NCC</v>
      </c>
      <c r="X2712" s="44" t="str">
        <f>'[1]BoQ HSYC'!W2712</f>
        <v>ME</v>
      </c>
      <c r="Y2712" s="44"/>
      <c r="Z2712" s="44"/>
      <c r="AA2712" s="44"/>
      <c r="AB2712" s="2">
        <v>14105297.25</v>
      </c>
      <c r="AC2712" s="2">
        <v>169263567</v>
      </c>
      <c r="AD2712" s="2">
        <f>+M2712</f>
        <v>11100000</v>
      </c>
      <c r="AE2712" s="2">
        <f>+AD2712*14%</f>
        <v>1554000.0000000002</v>
      </c>
      <c r="AF2712" s="155">
        <f>+AD2712*35%</f>
        <v>3884999.9999999995</v>
      </c>
      <c r="AG2712" s="2">
        <f>+AD2712*F2712</f>
        <v>133200000</v>
      </c>
      <c r="AH2712" s="2">
        <f>+AE2712*F2712</f>
        <v>18648000.000000004</v>
      </c>
      <c r="AI2712" s="2">
        <f>+AF2712*F2712</f>
        <v>46619999.999999993</v>
      </c>
      <c r="AJ2712" s="2">
        <f>SUM(AG2712:AI2712)</f>
        <v>198468000</v>
      </c>
      <c r="AK2712" s="2">
        <f>+AD2712*G2712</f>
        <v>133200000</v>
      </c>
      <c r="AL2712" s="2">
        <f>+AE2712*G2712</f>
        <v>18648000.000000004</v>
      </c>
      <c r="AM2712" s="2">
        <f>+AF2712*G2712</f>
        <v>46619999.999999993</v>
      </c>
      <c r="AN2712" s="155">
        <f>SUM(AK2712:AM2712)</f>
        <v>198468000</v>
      </c>
      <c r="AQ2712" s="145" t="s">
        <v>525</v>
      </c>
      <c r="AU2712" s="8"/>
      <c r="AV2712" s="8"/>
      <c r="AW2712" s="2">
        <f>'[2]BoQ HSYC-Đạt'!$AT2712</f>
        <v>11322000</v>
      </c>
      <c r="AX2712" s="8">
        <f>F2712*AW2712</f>
        <v>135864000</v>
      </c>
      <c r="AY2712" s="8">
        <f>IF(AQ2712="CT",7%,5%)*AX2712</f>
        <v>9510480</v>
      </c>
      <c r="AZ2712" s="8">
        <f>AX2712*2%</f>
        <v>2717280</v>
      </c>
      <c r="BA2712" s="8">
        <f>IF(BB2712&gt;0,0,AX2712*5%)</f>
        <v>6793200</v>
      </c>
      <c r="BB2712" s="8"/>
      <c r="BC2712" s="8">
        <f>+AX2712+AY2712+AZ2712+BA2712+BB2712</f>
        <v>154884960</v>
      </c>
      <c r="BD2712" s="8">
        <f>AX2712-AT2712</f>
        <v>135864000</v>
      </c>
      <c r="BE2712" s="2"/>
      <c r="BH2712" s="2"/>
    </row>
    <row r="2713" spans="1:60" ht="17" hidden="1" outlineLevel="1" x14ac:dyDescent="0.2">
      <c r="B2713" s="82"/>
      <c r="C2713" s="144" t="s">
        <v>827</v>
      </c>
      <c r="D2713" s="144"/>
      <c r="E2713" s="82"/>
      <c r="F2713" s="143"/>
      <c r="G2713" s="142">
        <f>'[1]BoQ HSYC'!F2713</f>
        <v>0</v>
      </c>
      <c r="H2713" s="185">
        <f>'[1]BoQ HSYC'!G2713</f>
        <v>0</v>
      </c>
      <c r="I2713" s="185">
        <f>'[1]BoQ HSYC'!H2713</f>
        <v>0</v>
      </c>
      <c r="J2713" s="185">
        <f>'[1]BoQ HSYC'!I2713</f>
        <v>0</v>
      </c>
      <c r="K2713" s="48">
        <f>'[1]BoQ HSYC'!J2713</f>
        <v>0</v>
      </c>
      <c r="L2713" s="47">
        <f>'[1]BoQ HSYC'!K2713</f>
        <v>0</v>
      </c>
      <c r="M2713" s="47">
        <f>'[1]BoQ HSYC'!L2713</f>
        <v>0</v>
      </c>
      <c r="N2713" s="183">
        <f>'[1]BoQ HSYC'!M2713</f>
        <v>0</v>
      </c>
      <c r="O2713" s="183">
        <f>'[1]BoQ HSYC'!N2713</f>
        <v>0</v>
      </c>
      <c r="P2713" s="83">
        <f>'[1]BoQ HSYC'!O2713</f>
        <v>0</v>
      </c>
      <c r="Q2713" s="47">
        <f>'[1]BoQ HSYC'!P2713</f>
        <v>0</v>
      </c>
      <c r="R2713" s="132">
        <f>'[1]BoQ HSYC'!Q2713</f>
        <v>0</v>
      </c>
      <c r="S2713" s="83">
        <f>'[1]BoQ HSYC'!R2713</f>
        <v>0</v>
      </c>
      <c r="T2713" s="48">
        <f>'[1]BoQ HSYC'!S2713</f>
        <v>0</v>
      </c>
      <c r="U2713" s="132">
        <f>'[1]BoQ HSYC'!T2713</f>
        <v>0</v>
      </c>
      <c r="V2713" s="132">
        <f>'[1]BoQ HSYC'!U2713</f>
        <v>0</v>
      </c>
      <c r="W2713" s="132">
        <f>'[1]BoQ HSYC'!V2713</f>
        <v>0</v>
      </c>
      <c r="X2713" s="44" t="str">
        <f>'[1]BoQ HSYC'!W2713</f>
        <v>ME</v>
      </c>
      <c r="Y2713" s="44"/>
      <c r="Z2713" s="44"/>
      <c r="AA2713" s="44"/>
      <c r="AB2713" s="2">
        <v>0</v>
      </c>
      <c r="AC2713" s="2">
        <v>0</v>
      </c>
      <c r="AD2713" s="2">
        <f>+M2713</f>
        <v>0</v>
      </c>
      <c r="AE2713" s="2">
        <f>+AD2713*14%</f>
        <v>0</v>
      </c>
      <c r="AF2713" s="155">
        <f>+AD2713*35%</f>
        <v>0</v>
      </c>
      <c r="AG2713" s="2">
        <f>+AD2713*F2713</f>
        <v>0</v>
      </c>
      <c r="AH2713" s="2">
        <f>+AE2713*F2713</f>
        <v>0</v>
      </c>
      <c r="AI2713" s="2">
        <f>+AF2713*F2713</f>
        <v>0</v>
      </c>
      <c r="AJ2713" s="2">
        <f>SUM(AG2713:AI2713)</f>
        <v>0</v>
      </c>
      <c r="AK2713" s="2">
        <f>+AD2713*G2713</f>
        <v>0</v>
      </c>
      <c r="AL2713" s="2">
        <f>+AE2713*G2713</f>
        <v>0</v>
      </c>
      <c r="AM2713" s="2">
        <f>+AF2713*G2713</f>
        <v>0</v>
      </c>
      <c r="AN2713" s="155">
        <f>SUM(AK2713:AM2713)</f>
        <v>0</v>
      </c>
      <c r="AQ2713" s="145" t="s">
        <v>525</v>
      </c>
      <c r="AU2713" s="8"/>
      <c r="AV2713" s="8"/>
      <c r="AW2713" s="2">
        <f>'[2]BoQ HSYC-Đạt'!$AT2713</f>
        <v>0</v>
      </c>
      <c r="AX2713" s="8">
        <f>F2713*AW2713</f>
        <v>0</v>
      </c>
      <c r="AY2713" s="8">
        <f>IF(AQ2713="CT",7%,5%)*AX2713</f>
        <v>0</v>
      </c>
      <c r="AZ2713" s="8">
        <f>AX2713*2%</f>
        <v>0</v>
      </c>
      <c r="BA2713" s="8">
        <f>IF(BB2713&gt;0,0,AX2713*5%)</f>
        <v>0</v>
      </c>
      <c r="BB2713" s="8"/>
      <c r="BC2713" s="8">
        <f>+AX2713+AY2713+AZ2713+BA2713+BB2713</f>
        <v>0</v>
      </c>
      <c r="BD2713" s="8">
        <f>AX2713-AT2713</f>
        <v>0</v>
      </c>
      <c r="BE2713" s="2"/>
      <c r="BH2713" s="2"/>
    </row>
    <row r="2714" spans="1:60" ht="17" hidden="1" outlineLevel="1" x14ac:dyDescent="0.2">
      <c r="B2714" s="82"/>
      <c r="C2714" s="144" t="s">
        <v>658</v>
      </c>
      <c r="D2714" s="144"/>
      <c r="E2714" s="82"/>
      <c r="F2714" s="143"/>
      <c r="G2714" s="142">
        <f>'[1]BoQ HSYC'!F2714</f>
        <v>0</v>
      </c>
      <c r="H2714" s="185">
        <f>'[1]BoQ HSYC'!G2714</f>
        <v>0</v>
      </c>
      <c r="I2714" s="185">
        <f>'[1]BoQ HSYC'!H2714</f>
        <v>0</v>
      </c>
      <c r="J2714" s="185">
        <f>'[1]BoQ HSYC'!I2714</f>
        <v>0</v>
      </c>
      <c r="K2714" s="48">
        <f>'[1]BoQ HSYC'!J2714</f>
        <v>0</v>
      </c>
      <c r="L2714" s="47">
        <f>'[1]BoQ HSYC'!K2714</f>
        <v>0</v>
      </c>
      <c r="M2714" s="47">
        <f>'[1]BoQ HSYC'!L2714</f>
        <v>0</v>
      </c>
      <c r="N2714" s="183">
        <f>'[1]BoQ HSYC'!M2714</f>
        <v>0</v>
      </c>
      <c r="O2714" s="183">
        <f>'[1]BoQ HSYC'!N2714</f>
        <v>0</v>
      </c>
      <c r="P2714" s="83">
        <f>'[1]BoQ HSYC'!O2714</f>
        <v>0</v>
      </c>
      <c r="Q2714" s="47">
        <f>'[1]BoQ HSYC'!P2714</f>
        <v>0</v>
      </c>
      <c r="R2714" s="132">
        <f>'[1]BoQ HSYC'!Q2714</f>
        <v>0</v>
      </c>
      <c r="S2714" s="83">
        <f>'[1]BoQ HSYC'!R2714</f>
        <v>0</v>
      </c>
      <c r="T2714" s="48">
        <f>'[1]BoQ HSYC'!S2714</f>
        <v>0</v>
      </c>
      <c r="U2714" s="132">
        <f>'[1]BoQ HSYC'!T2714</f>
        <v>0</v>
      </c>
      <c r="V2714" s="132">
        <f>'[1]BoQ HSYC'!U2714</f>
        <v>0</v>
      </c>
      <c r="W2714" s="132">
        <f>'[1]BoQ HSYC'!V2714</f>
        <v>0</v>
      </c>
      <c r="X2714" s="44" t="str">
        <f>'[1]BoQ HSYC'!W2714</f>
        <v>ME</v>
      </c>
      <c r="Y2714" s="44"/>
      <c r="Z2714" s="44"/>
      <c r="AA2714" s="44"/>
      <c r="AB2714" s="2">
        <v>0</v>
      </c>
      <c r="AC2714" s="2">
        <v>0</v>
      </c>
      <c r="AD2714" s="2">
        <f>+M2714</f>
        <v>0</v>
      </c>
      <c r="AE2714" s="2">
        <f>+AD2714*14%</f>
        <v>0</v>
      </c>
      <c r="AF2714" s="155">
        <f>+AD2714*35%</f>
        <v>0</v>
      </c>
      <c r="AG2714" s="2">
        <f>+AD2714*F2714</f>
        <v>0</v>
      </c>
      <c r="AH2714" s="2">
        <f>+AE2714*F2714</f>
        <v>0</v>
      </c>
      <c r="AI2714" s="2">
        <f>+AF2714*F2714</f>
        <v>0</v>
      </c>
      <c r="AJ2714" s="2">
        <f>SUM(AG2714:AI2714)</f>
        <v>0</v>
      </c>
      <c r="AK2714" s="2">
        <f>+AD2714*G2714</f>
        <v>0</v>
      </c>
      <c r="AL2714" s="2">
        <f>+AE2714*G2714</f>
        <v>0</v>
      </c>
      <c r="AM2714" s="2">
        <f>+AF2714*G2714</f>
        <v>0</v>
      </c>
      <c r="AN2714" s="155">
        <f>SUM(AK2714:AM2714)</f>
        <v>0</v>
      </c>
      <c r="AQ2714" s="145" t="s">
        <v>525</v>
      </c>
      <c r="AU2714" s="8"/>
      <c r="AV2714" s="8"/>
      <c r="AW2714" s="2">
        <f>'[2]BoQ HSYC-Đạt'!$AT2714</f>
        <v>0</v>
      </c>
      <c r="AX2714" s="8">
        <f>F2714*AW2714</f>
        <v>0</v>
      </c>
      <c r="AY2714" s="8">
        <f>IF(AQ2714="CT",7%,5%)*AX2714</f>
        <v>0</v>
      </c>
      <c r="AZ2714" s="8">
        <f>AX2714*2%</f>
        <v>0</v>
      </c>
      <c r="BA2714" s="8">
        <f>IF(BB2714&gt;0,0,AX2714*5%)</f>
        <v>0</v>
      </c>
      <c r="BB2714" s="8"/>
      <c r="BC2714" s="8">
        <f>+AX2714+AY2714+AZ2714+BA2714+BB2714</f>
        <v>0</v>
      </c>
      <c r="BD2714" s="8">
        <f>AX2714-AT2714</f>
        <v>0</v>
      </c>
      <c r="BE2714" s="2"/>
      <c r="BH2714" s="2"/>
    </row>
    <row r="2715" spans="1:60" ht="17" hidden="1" outlineLevel="1" x14ac:dyDescent="0.2">
      <c r="B2715" s="82"/>
      <c r="C2715" s="144" t="s">
        <v>657</v>
      </c>
      <c r="D2715" s="144"/>
      <c r="E2715" s="82"/>
      <c r="F2715" s="143"/>
      <c r="G2715" s="142">
        <f>'[1]BoQ HSYC'!F2715</f>
        <v>0</v>
      </c>
      <c r="H2715" s="185">
        <f>'[1]BoQ HSYC'!G2715</f>
        <v>0</v>
      </c>
      <c r="I2715" s="185">
        <f>'[1]BoQ HSYC'!H2715</f>
        <v>0</v>
      </c>
      <c r="J2715" s="185">
        <f>'[1]BoQ HSYC'!I2715</f>
        <v>0</v>
      </c>
      <c r="K2715" s="48">
        <f>'[1]BoQ HSYC'!J2715</f>
        <v>0</v>
      </c>
      <c r="L2715" s="47">
        <f>'[1]BoQ HSYC'!K2715</f>
        <v>0</v>
      </c>
      <c r="M2715" s="47">
        <f>'[1]BoQ HSYC'!L2715</f>
        <v>0</v>
      </c>
      <c r="N2715" s="183">
        <f>'[1]BoQ HSYC'!M2715</f>
        <v>0</v>
      </c>
      <c r="O2715" s="183">
        <f>'[1]BoQ HSYC'!N2715</f>
        <v>0</v>
      </c>
      <c r="P2715" s="83">
        <f>'[1]BoQ HSYC'!O2715</f>
        <v>0</v>
      </c>
      <c r="Q2715" s="47">
        <f>'[1]BoQ HSYC'!P2715</f>
        <v>0</v>
      </c>
      <c r="R2715" s="132">
        <f>'[1]BoQ HSYC'!Q2715</f>
        <v>0</v>
      </c>
      <c r="S2715" s="83">
        <f>'[1]BoQ HSYC'!R2715</f>
        <v>0</v>
      </c>
      <c r="T2715" s="48">
        <f>'[1]BoQ HSYC'!S2715</f>
        <v>0</v>
      </c>
      <c r="U2715" s="132">
        <f>'[1]BoQ HSYC'!T2715</f>
        <v>0</v>
      </c>
      <c r="V2715" s="132">
        <f>'[1]BoQ HSYC'!U2715</f>
        <v>0</v>
      </c>
      <c r="W2715" s="132">
        <f>'[1]BoQ HSYC'!V2715</f>
        <v>0</v>
      </c>
      <c r="X2715" s="44" t="str">
        <f>'[1]BoQ HSYC'!W2715</f>
        <v>ME</v>
      </c>
      <c r="Y2715" s="44"/>
      <c r="Z2715" s="44"/>
      <c r="AA2715" s="44"/>
      <c r="AB2715" s="2">
        <v>0</v>
      </c>
      <c r="AC2715" s="2">
        <v>0</v>
      </c>
      <c r="AD2715" s="2">
        <f>+M2715</f>
        <v>0</v>
      </c>
      <c r="AE2715" s="2">
        <f>+AD2715*14%</f>
        <v>0</v>
      </c>
      <c r="AF2715" s="155">
        <f>+AD2715*35%</f>
        <v>0</v>
      </c>
      <c r="AG2715" s="2">
        <f>+AD2715*F2715</f>
        <v>0</v>
      </c>
      <c r="AH2715" s="2">
        <f>+AE2715*F2715</f>
        <v>0</v>
      </c>
      <c r="AI2715" s="2">
        <f>+AF2715*F2715</f>
        <v>0</v>
      </c>
      <c r="AJ2715" s="2">
        <f>SUM(AG2715:AI2715)</f>
        <v>0</v>
      </c>
      <c r="AK2715" s="2">
        <f>+AD2715*G2715</f>
        <v>0</v>
      </c>
      <c r="AL2715" s="2">
        <f>+AE2715*G2715</f>
        <v>0</v>
      </c>
      <c r="AM2715" s="2">
        <f>+AF2715*G2715</f>
        <v>0</v>
      </c>
      <c r="AN2715" s="155">
        <f>SUM(AK2715:AM2715)</f>
        <v>0</v>
      </c>
      <c r="AQ2715" s="145" t="s">
        <v>525</v>
      </c>
      <c r="AU2715" s="8"/>
      <c r="AV2715" s="8"/>
      <c r="AW2715" s="2">
        <f>'[2]BoQ HSYC-Đạt'!$AT2715</f>
        <v>0</v>
      </c>
      <c r="AX2715" s="8">
        <f>F2715*AW2715</f>
        <v>0</v>
      </c>
      <c r="AY2715" s="8">
        <f>IF(AQ2715="CT",7%,5%)*AX2715</f>
        <v>0</v>
      </c>
      <c r="AZ2715" s="8">
        <f>AX2715*2%</f>
        <v>0</v>
      </c>
      <c r="BA2715" s="8">
        <f>IF(BB2715&gt;0,0,AX2715*5%)</f>
        <v>0</v>
      </c>
      <c r="BB2715" s="8"/>
      <c r="BC2715" s="8">
        <f>+AX2715+AY2715+AZ2715+BA2715+BB2715</f>
        <v>0</v>
      </c>
      <c r="BD2715" s="8">
        <f>AX2715-AT2715</f>
        <v>0</v>
      </c>
      <c r="BE2715" s="2"/>
      <c r="BH2715" s="2"/>
    </row>
    <row r="2716" spans="1:60" ht="17" hidden="1" outlineLevel="1" x14ac:dyDescent="0.2">
      <c r="B2716" s="82"/>
      <c r="C2716" s="144" t="s">
        <v>826</v>
      </c>
      <c r="D2716" s="144"/>
      <c r="E2716" s="82"/>
      <c r="F2716" s="143"/>
      <c r="G2716" s="142">
        <f>'[1]BoQ HSYC'!F2716</f>
        <v>0</v>
      </c>
      <c r="H2716" s="185">
        <f>'[1]BoQ HSYC'!G2716</f>
        <v>0</v>
      </c>
      <c r="I2716" s="185">
        <f>'[1]BoQ HSYC'!H2716</f>
        <v>0</v>
      </c>
      <c r="J2716" s="185">
        <f>'[1]BoQ HSYC'!I2716</f>
        <v>0</v>
      </c>
      <c r="K2716" s="48">
        <f>'[1]BoQ HSYC'!J2716</f>
        <v>0</v>
      </c>
      <c r="L2716" s="47">
        <f>'[1]BoQ HSYC'!K2716</f>
        <v>0</v>
      </c>
      <c r="M2716" s="47">
        <f>'[1]BoQ HSYC'!L2716</f>
        <v>0</v>
      </c>
      <c r="N2716" s="183">
        <f>'[1]BoQ HSYC'!M2716</f>
        <v>0</v>
      </c>
      <c r="O2716" s="183">
        <f>'[1]BoQ HSYC'!N2716</f>
        <v>0</v>
      </c>
      <c r="P2716" s="83">
        <f>'[1]BoQ HSYC'!O2716</f>
        <v>0</v>
      </c>
      <c r="Q2716" s="47">
        <f>'[1]BoQ HSYC'!P2716</f>
        <v>0</v>
      </c>
      <c r="R2716" s="132">
        <f>'[1]BoQ HSYC'!Q2716</f>
        <v>0</v>
      </c>
      <c r="S2716" s="83">
        <f>'[1]BoQ HSYC'!R2716</f>
        <v>0</v>
      </c>
      <c r="T2716" s="48">
        <f>'[1]BoQ HSYC'!S2716</f>
        <v>0</v>
      </c>
      <c r="U2716" s="132">
        <f>'[1]BoQ HSYC'!T2716</f>
        <v>0</v>
      </c>
      <c r="V2716" s="132">
        <f>'[1]BoQ HSYC'!U2716</f>
        <v>0</v>
      </c>
      <c r="W2716" s="132">
        <f>'[1]BoQ HSYC'!V2716</f>
        <v>0</v>
      </c>
      <c r="X2716" s="44" t="str">
        <f>'[1]BoQ HSYC'!W2716</f>
        <v>ME</v>
      </c>
      <c r="Y2716" s="44"/>
      <c r="Z2716" s="44"/>
      <c r="AA2716" s="44"/>
      <c r="AB2716" s="2">
        <v>0</v>
      </c>
      <c r="AC2716" s="2">
        <v>0</v>
      </c>
      <c r="AD2716" s="2">
        <f>+M2716</f>
        <v>0</v>
      </c>
      <c r="AE2716" s="2">
        <f>+AD2716*14%</f>
        <v>0</v>
      </c>
      <c r="AF2716" s="155">
        <f>+AD2716*35%</f>
        <v>0</v>
      </c>
      <c r="AG2716" s="2">
        <f>+AD2716*F2716</f>
        <v>0</v>
      </c>
      <c r="AH2716" s="2">
        <f>+AE2716*F2716</f>
        <v>0</v>
      </c>
      <c r="AI2716" s="2">
        <f>+AF2716*F2716</f>
        <v>0</v>
      </c>
      <c r="AJ2716" s="2">
        <f>SUM(AG2716:AI2716)</f>
        <v>0</v>
      </c>
      <c r="AK2716" s="2">
        <f>+AD2716*G2716</f>
        <v>0</v>
      </c>
      <c r="AL2716" s="2">
        <f>+AE2716*G2716</f>
        <v>0</v>
      </c>
      <c r="AM2716" s="2">
        <f>+AF2716*G2716</f>
        <v>0</v>
      </c>
      <c r="AN2716" s="155">
        <f>SUM(AK2716:AM2716)</f>
        <v>0</v>
      </c>
      <c r="AQ2716" s="145" t="s">
        <v>525</v>
      </c>
      <c r="AU2716" s="8"/>
      <c r="AV2716" s="8"/>
      <c r="AW2716" s="2">
        <f>'[2]BoQ HSYC-Đạt'!$AT2716</f>
        <v>0</v>
      </c>
      <c r="AX2716" s="8">
        <f>F2716*AW2716</f>
        <v>0</v>
      </c>
      <c r="AY2716" s="8">
        <f>IF(AQ2716="CT",7%,5%)*AX2716</f>
        <v>0</v>
      </c>
      <c r="AZ2716" s="8">
        <f>AX2716*2%</f>
        <v>0</v>
      </c>
      <c r="BA2716" s="8">
        <f>IF(BB2716&gt;0,0,AX2716*5%)</f>
        <v>0</v>
      </c>
      <c r="BB2716" s="8"/>
      <c r="BC2716" s="8">
        <f>+AX2716+AY2716+AZ2716+BA2716+BB2716</f>
        <v>0</v>
      </c>
      <c r="BD2716" s="8">
        <f>AX2716-AT2716</f>
        <v>0</v>
      </c>
      <c r="BE2716" s="2"/>
      <c r="BH2716" s="2"/>
    </row>
    <row r="2717" spans="1:60" ht="17" hidden="1" outlineLevel="1" x14ac:dyDescent="0.2">
      <c r="A2717" s="1" t="s">
        <v>82</v>
      </c>
      <c r="B2717" s="82">
        <v>8</v>
      </c>
      <c r="C2717" s="144" t="s">
        <v>828</v>
      </c>
      <c r="D2717" s="144"/>
      <c r="E2717" s="82" t="s">
        <v>664</v>
      </c>
      <c r="F2717" s="143">
        <v>13</v>
      </c>
      <c r="G2717" s="142">
        <f>'[1]BoQ HSYC'!F2717</f>
        <v>13</v>
      </c>
      <c r="H2717" s="185">
        <f>'[1]BoQ HSYC'!G2717</f>
        <v>0</v>
      </c>
      <c r="I2717" s="185">
        <f>'[1]BoQ HSYC'!H2717</f>
        <v>0</v>
      </c>
      <c r="J2717" s="185">
        <f>'[1]BoQ HSYC'!I2717</f>
        <v>0</v>
      </c>
      <c r="K2717" s="48">
        <f>'[1]BoQ HSYC'!J2717</f>
        <v>8970000</v>
      </c>
      <c r="L2717" s="47">
        <f>'[1]BoQ HSYC'!K2717</f>
        <v>0</v>
      </c>
      <c r="M2717" s="47">
        <f>'[1]BoQ HSYC'!L2717</f>
        <v>8970000</v>
      </c>
      <c r="N2717" s="183">
        <f>'[1]BoQ HSYC'!M2717</f>
        <v>0</v>
      </c>
      <c r="O2717" s="183">
        <f>'[1]BoQ HSYC'!N2717</f>
        <v>0</v>
      </c>
      <c r="P2717" s="83">
        <f>'[1]BoQ HSYC'!O2717</f>
        <v>0</v>
      </c>
      <c r="Q2717" s="47">
        <f>'[1]BoQ HSYC'!P2717</f>
        <v>116610000</v>
      </c>
      <c r="R2717" s="132">
        <f>'[1]BoQ HSYC'!Q2717</f>
        <v>0</v>
      </c>
      <c r="S2717" s="83">
        <f>'[1]BoQ HSYC'!R2717</f>
        <v>116610000</v>
      </c>
      <c r="T2717" s="48">
        <f>'[1]BoQ HSYC'!S2717</f>
        <v>0</v>
      </c>
      <c r="U2717" s="132">
        <f>'[1]BoQ HSYC'!T2717</f>
        <v>0</v>
      </c>
      <c r="V2717" s="132" t="str">
        <f>'[1]BoQ HSYC'!U2717</f>
        <v>Báo giá NCC</v>
      </c>
      <c r="W2717" s="132" t="str">
        <f>'[1]BoQ HSYC'!V2717</f>
        <v>Báo giá NCC</v>
      </c>
      <c r="X2717" s="44" t="str">
        <f>'[1]BoQ HSYC'!W2717</f>
        <v>ME</v>
      </c>
      <c r="Y2717" s="44"/>
      <c r="Z2717" s="44"/>
      <c r="AA2717" s="44"/>
      <c r="AB2717" s="2">
        <v>11398605.074999999</v>
      </c>
      <c r="AC2717" s="2">
        <v>148181865.97499999</v>
      </c>
      <c r="AD2717" s="2">
        <f>+M2717</f>
        <v>8970000</v>
      </c>
      <c r="AE2717" s="2">
        <f>+AD2717*14%</f>
        <v>1255800.0000000002</v>
      </c>
      <c r="AF2717" s="155">
        <f>+AD2717*35%</f>
        <v>3139500</v>
      </c>
      <c r="AG2717" s="2">
        <f>+AD2717*F2717</f>
        <v>116610000</v>
      </c>
      <c r="AH2717" s="2">
        <f>+AE2717*F2717</f>
        <v>16325400.000000004</v>
      </c>
      <c r="AI2717" s="2">
        <f>+AF2717*F2717</f>
        <v>40813500</v>
      </c>
      <c r="AJ2717" s="2">
        <f>SUM(AG2717:AI2717)</f>
        <v>173748900</v>
      </c>
      <c r="AK2717" s="2">
        <f>+AD2717*G2717</f>
        <v>116610000</v>
      </c>
      <c r="AL2717" s="2">
        <f>+AE2717*G2717</f>
        <v>16325400.000000004</v>
      </c>
      <c r="AM2717" s="2">
        <f>+AF2717*G2717</f>
        <v>40813500</v>
      </c>
      <c r="AN2717" s="155">
        <f>SUM(AK2717:AM2717)</f>
        <v>173748900</v>
      </c>
      <c r="AQ2717" s="145" t="s">
        <v>525</v>
      </c>
      <c r="AU2717" s="8"/>
      <c r="AV2717" s="8"/>
      <c r="AW2717" s="2">
        <f>'[2]BoQ HSYC-Đạt'!$AT2717</f>
        <v>9149400</v>
      </c>
      <c r="AX2717" s="8">
        <f>F2717*AW2717</f>
        <v>118942200</v>
      </c>
      <c r="AY2717" s="8">
        <f>IF(AQ2717="CT",7%,5%)*AX2717</f>
        <v>8325954.0000000009</v>
      </c>
      <c r="AZ2717" s="8">
        <f>AX2717*2%</f>
        <v>2378844</v>
      </c>
      <c r="BA2717" s="8">
        <f>IF(BB2717&gt;0,0,AX2717*5%)</f>
        <v>5947110</v>
      </c>
      <c r="BB2717" s="8"/>
      <c r="BC2717" s="8">
        <f>+AX2717+AY2717+AZ2717+BA2717+BB2717</f>
        <v>135594108</v>
      </c>
      <c r="BD2717" s="8">
        <f>AX2717-AT2717</f>
        <v>118942200</v>
      </c>
      <c r="BE2717" s="2"/>
      <c r="BH2717" s="2"/>
    </row>
    <row r="2718" spans="1:60" ht="17" hidden="1" outlineLevel="1" x14ac:dyDescent="0.2">
      <c r="B2718" s="82"/>
      <c r="C2718" s="144" t="s">
        <v>827</v>
      </c>
      <c r="D2718" s="144"/>
      <c r="E2718" s="82"/>
      <c r="F2718" s="143"/>
      <c r="G2718" s="142">
        <f>'[1]BoQ HSYC'!F2718</f>
        <v>0</v>
      </c>
      <c r="H2718" s="185">
        <f>'[1]BoQ HSYC'!G2718</f>
        <v>0</v>
      </c>
      <c r="I2718" s="185">
        <f>'[1]BoQ HSYC'!H2718</f>
        <v>0</v>
      </c>
      <c r="J2718" s="185">
        <f>'[1]BoQ HSYC'!I2718</f>
        <v>0</v>
      </c>
      <c r="K2718" s="48">
        <f>'[1]BoQ HSYC'!J2718</f>
        <v>0</v>
      </c>
      <c r="L2718" s="47">
        <f>'[1]BoQ HSYC'!K2718</f>
        <v>0</v>
      </c>
      <c r="M2718" s="47">
        <f>'[1]BoQ HSYC'!L2718</f>
        <v>0</v>
      </c>
      <c r="N2718" s="183">
        <f>'[1]BoQ HSYC'!M2718</f>
        <v>0</v>
      </c>
      <c r="O2718" s="183">
        <f>'[1]BoQ HSYC'!N2718</f>
        <v>0</v>
      </c>
      <c r="P2718" s="83">
        <f>'[1]BoQ HSYC'!O2718</f>
        <v>0</v>
      </c>
      <c r="Q2718" s="47">
        <f>'[1]BoQ HSYC'!P2718</f>
        <v>0</v>
      </c>
      <c r="R2718" s="132">
        <f>'[1]BoQ HSYC'!Q2718</f>
        <v>0</v>
      </c>
      <c r="S2718" s="83">
        <f>'[1]BoQ HSYC'!R2718</f>
        <v>0</v>
      </c>
      <c r="T2718" s="48">
        <f>'[1]BoQ HSYC'!S2718</f>
        <v>0</v>
      </c>
      <c r="U2718" s="132">
        <f>'[1]BoQ HSYC'!T2718</f>
        <v>0</v>
      </c>
      <c r="V2718" s="132">
        <f>'[1]BoQ HSYC'!U2718</f>
        <v>0</v>
      </c>
      <c r="W2718" s="132">
        <f>'[1]BoQ HSYC'!V2718</f>
        <v>0</v>
      </c>
      <c r="X2718" s="44" t="str">
        <f>'[1]BoQ HSYC'!W2718</f>
        <v>ME</v>
      </c>
      <c r="Y2718" s="44"/>
      <c r="Z2718" s="44"/>
      <c r="AA2718" s="44"/>
      <c r="AB2718" s="2">
        <v>0</v>
      </c>
      <c r="AC2718" s="2">
        <v>0</v>
      </c>
      <c r="AD2718" s="2">
        <f>+M2718</f>
        <v>0</v>
      </c>
      <c r="AE2718" s="2">
        <f>+AD2718*14%</f>
        <v>0</v>
      </c>
      <c r="AF2718" s="155">
        <f>+AD2718*35%</f>
        <v>0</v>
      </c>
      <c r="AG2718" s="2">
        <f>+AD2718*F2718</f>
        <v>0</v>
      </c>
      <c r="AH2718" s="2">
        <f>+AE2718*F2718</f>
        <v>0</v>
      </c>
      <c r="AI2718" s="2">
        <f>+AF2718*F2718</f>
        <v>0</v>
      </c>
      <c r="AJ2718" s="2">
        <f>SUM(AG2718:AI2718)</f>
        <v>0</v>
      </c>
      <c r="AK2718" s="2">
        <f>+AD2718*G2718</f>
        <v>0</v>
      </c>
      <c r="AL2718" s="2">
        <f>+AE2718*G2718</f>
        <v>0</v>
      </c>
      <c r="AM2718" s="2">
        <f>+AF2718*G2718</f>
        <v>0</v>
      </c>
      <c r="AN2718" s="155">
        <f>SUM(AK2718:AM2718)</f>
        <v>0</v>
      </c>
      <c r="AQ2718" s="145" t="s">
        <v>525</v>
      </c>
      <c r="AU2718" s="8"/>
      <c r="AV2718" s="8"/>
      <c r="AW2718" s="2">
        <f>'[2]BoQ HSYC-Đạt'!$AT2718</f>
        <v>0</v>
      </c>
      <c r="AX2718" s="8">
        <f>F2718*AW2718</f>
        <v>0</v>
      </c>
      <c r="AY2718" s="8">
        <f>IF(AQ2718="CT",7%,5%)*AX2718</f>
        <v>0</v>
      </c>
      <c r="AZ2718" s="8">
        <f>AX2718*2%</f>
        <v>0</v>
      </c>
      <c r="BA2718" s="8">
        <f>IF(BB2718&gt;0,0,AX2718*5%)</f>
        <v>0</v>
      </c>
      <c r="BB2718" s="8"/>
      <c r="BC2718" s="8">
        <f>+AX2718+AY2718+AZ2718+BA2718+BB2718</f>
        <v>0</v>
      </c>
      <c r="BD2718" s="8">
        <f>AX2718-AT2718</f>
        <v>0</v>
      </c>
      <c r="BE2718" s="2"/>
      <c r="BH2718" s="2"/>
    </row>
    <row r="2719" spans="1:60" ht="17" hidden="1" outlineLevel="1" x14ac:dyDescent="0.2">
      <c r="B2719" s="82"/>
      <c r="C2719" s="144" t="s">
        <v>659</v>
      </c>
      <c r="D2719" s="144"/>
      <c r="E2719" s="82"/>
      <c r="F2719" s="143"/>
      <c r="G2719" s="142">
        <f>'[1]BoQ HSYC'!F2719</f>
        <v>0</v>
      </c>
      <c r="H2719" s="185">
        <f>'[1]BoQ HSYC'!G2719</f>
        <v>0</v>
      </c>
      <c r="I2719" s="185">
        <f>'[1]BoQ HSYC'!H2719</f>
        <v>0</v>
      </c>
      <c r="J2719" s="185">
        <f>'[1]BoQ HSYC'!I2719</f>
        <v>0</v>
      </c>
      <c r="K2719" s="48">
        <f>'[1]BoQ HSYC'!J2719</f>
        <v>0</v>
      </c>
      <c r="L2719" s="47">
        <f>'[1]BoQ HSYC'!K2719</f>
        <v>0</v>
      </c>
      <c r="M2719" s="47">
        <f>'[1]BoQ HSYC'!L2719</f>
        <v>0</v>
      </c>
      <c r="N2719" s="183">
        <f>'[1]BoQ HSYC'!M2719</f>
        <v>0</v>
      </c>
      <c r="O2719" s="183">
        <f>'[1]BoQ HSYC'!N2719</f>
        <v>0</v>
      </c>
      <c r="P2719" s="83">
        <f>'[1]BoQ HSYC'!O2719</f>
        <v>0</v>
      </c>
      <c r="Q2719" s="47">
        <f>'[1]BoQ HSYC'!P2719</f>
        <v>0</v>
      </c>
      <c r="R2719" s="132">
        <f>'[1]BoQ HSYC'!Q2719</f>
        <v>0</v>
      </c>
      <c r="S2719" s="83">
        <f>'[1]BoQ HSYC'!R2719</f>
        <v>0</v>
      </c>
      <c r="T2719" s="48">
        <f>'[1]BoQ HSYC'!S2719</f>
        <v>0</v>
      </c>
      <c r="U2719" s="132">
        <f>'[1]BoQ HSYC'!T2719</f>
        <v>0</v>
      </c>
      <c r="V2719" s="132">
        <f>'[1]BoQ HSYC'!U2719</f>
        <v>0</v>
      </c>
      <c r="W2719" s="132">
        <f>'[1]BoQ HSYC'!V2719</f>
        <v>0</v>
      </c>
      <c r="X2719" s="44" t="str">
        <f>'[1]BoQ HSYC'!W2719</f>
        <v>ME</v>
      </c>
      <c r="Y2719" s="44"/>
      <c r="Z2719" s="44"/>
      <c r="AA2719" s="44"/>
      <c r="AB2719" s="2">
        <v>0</v>
      </c>
      <c r="AC2719" s="2">
        <v>0</v>
      </c>
      <c r="AD2719" s="2">
        <f>+M2719</f>
        <v>0</v>
      </c>
      <c r="AE2719" s="2">
        <f>+AD2719*14%</f>
        <v>0</v>
      </c>
      <c r="AF2719" s="155">
        <f>+AD2719*35%</f>
        <v>0</v>
      </c>
      <c r="AG2719" s="2">
        <f>+AD2719*F2719</f>
        <v>0</v>
      </c>
      <c r="AH2719" s="2">
        <f>+AE2719*F2719</f>
        <v>0</v>
      </c>
      <c r="AI2719" s="2">
        <f>+AF2719*F2719</f>
        <v>0</v>
      </c>
      <c r="AJ2719" s="2">
        <f>SUM(AG2719:AI2719)</f>
        <v>0</v>
      </c>
      <c r="AK2719" s="2">
        <f>+AD2719*G2719</f>
        <v>0</v>
      </c>
      <c r="AL2719" s="2">
        <f>+AE2719*G2719</f>
        <v>0</v>
      </c>
      <c r="AM2719" s="2">
        <f>+AF2719*G2719</f>
        <v>0</v>
      </c>
      <c r="AN2719" s="155">
        <f>SUM(AK2719:AM2719)</f>
        <v>0</v>
      </c>
      <c r="AQ2719" s="145" t="s">
        <v>525</v>
      </c>
      <c r="AU2719" s="8"/>
      <c r="AV2719" s="8"/>
      <c r="AW2719" s="2">
        <f>'[2]BoQ HSYC-Đạt'!$AT2719</f>
        <v>0</v>
      </c>
      <c r="AX2719" s="8">
        <f>F2719*AW2719</f>
        <v>0</v>
      </c>
      <c r="AY2719" s="8">
        <f>IF(AQ2719="CT",7%,5%)*AX2719</f>
        <v>0</v>
      </c>
      <c r="AZ2719" s="8">
        <f>AX2719*2%</f>
        <v>0</v>
      </c>
      <c r="BA2719" s="8">
        <f>IF(BB2719&gt;0,0,AX2719*5%)</f>
        <v>0</v>
      </c>
      <c r="BB2719" s="8"/>
      <c r="BC2719" s="8">
        <f>+AX2719+AY2719+AZ2719+BA2719+BB2719</f>
        <v>0</v>
      </c>
      <c r="BD2719" s="8">
        <f>AX2719-AT2719</f>
        <v>0</v>
      </c>
      <c r="BE2719" s="2"/>
      <c r="BH2719" s="2"/>
    </row>
    <row r="2720" spans="1:60" ht="17" hidden="1" outlineLevel="1" x14ac:dyDescent="0.2">
      <c r="B2720" s="82"/>
      <c r="C2720" s="144" t="s">
        <v>658</v>
      </c>
      <c r="D2720" s="144"/>
      <c r="E2720" s="82"/>
      <c r="F2720" s="143"/>
      <c r="G2720" s="142">
        <f>'[1]BoQ HSYC'!F2720</f>
        <v>0</v>
      </c>
      <c r="H2720" s="185">
        <f>'[1]BoQ HSYC'!G2720</f>
        <v>0</v>
      </c>
      <c r="I2720" s="185">
        <f>'[1]BoQ HSYC'!H2720</f>
        <v>0</v>
      </c>
      <c r="J2720" s="185">
        <f>'[1]BoQ HSYC'!I2720</f>
        <v>0</v>
      </c>
      <c r="K2720" s="48">
        <f>'[1]BoQ HSYC'!J2720</f>
        <v>0</v>
      </c>
      <c r="L2720" s="47">
        <f>'[1]BoQ HSYC'!K2720</f>
        <v>0</v>
      </c>
      <c r="M2720" s="47">
        <f>'[1]BoQ HSYC'!L2720</f>
        <v>0</v>
      </c>
      <c r="N2720" s="183">
        <f>'[1]BoQ HSYC'!M2720</f>
        <v>0</v>
      </c>
      <c r="O2720" s="183">
        <f>'[1]BoQ HSYC'!N2720</f>
        <v>0</v>
      </c>
      <c r="P2720" s="83">
        <f>'[1]BoQ HSYC'!O2720</f>
        <v>0</v>
      </c>
      <c r="Q2720" s="47">
        <f>'[1]BoQ HSYC'!P2720</f>
        <v>0</v>
      </c>
      <c r="R2720" s="132">
        <f>'[1]BoQ HSYC'!Q2720</f>
        <v>0</v>
      </c>
      <c r="S2720" s="83">
        <f>'[1]BoQ HSYC'!R2720</f>
        <v>0</v>
      </c>
      <c r="T2720" s="48">
        <f>'[1]BoQ HSYC'!S2720</f>
        <v>0</v>
      </c>
      <c r="U2720" s="132">
        <f>'[1]BoQ HSYC'!T2720</f>
        <v>0</v>
      </c>
      <c r="V2720" s="132">
        <f>'[1]BoQ HSYC'!U2720</f>
        <v>0</v>
      </c>
      <c r="W2720" s="132">
        <f>'[1]BoQ HSYC'!V2720</f>
        <v>0</v>
      </c>
      <c r="X2720" s="44" t="str">
        <f>'[1]BoQ HSYC'!W2720</f>
        <v>ME</v>
      </c>
      <c r="Y2720" s="44"/>
      <c r="Z2720" s="44"/>
      <c r="AA2720" s="44"/>
      <c r="AB2720" s="2">
        <v>0</v>
      </c>
      <c r="AC2720" s="2">
        <v>0</v>
      </c>
      <c r="AD2720" s="2">
        <f>+M2720</f>
        <v>0</v>
      </c>
      <c r="AE2720" s="2">
        <f>+AD2720*14%</f>
        <v>0</v>
      </c>
      <c r="AF2720" s="155">
        <f>+AD2720*35%</f>
        <v>0</v>
      </c>
      <c r="AG2720" s="2">
        <f>+AD2720*F2720</f>
        <v>0</v>
      </c>
      <c r="AH2720" s="2">
        <f>+AE2720*F2720</f>
        <v>0</v>
      </c>
      <c r="AI2720" s="2">
        <f>+AF2720*F2720</f>
        <v>0</v>
      </c>
      <c r="AJ2720" s="2">
        <f>SUM(AG2720:AI2720)</f>
        <v>0</v>
      </c>
      <c r="AK2720" s="2">
        <f>+AD2720*G2720</f>
        <v>0</v>
      </c>
      <c r="AL2720" s="2">
        <f>+AE2720*G2720</f>
        <v>0</v>
      </c>
      <c r="AM2720" s="2">
        <f>+AF2720*G2720</f>
        <v>0</v>
      </c>
      <c r="AN2720" s="155">
        <f>SUM(AK2720:AM2720)</f>
        <v>0</v>
      </c>
      <c r="AQ2720" s="145" t="s">
        <v>525</v>
      </c>
      <c r="AU2720" s="8"/>
      <c r="AV2720" s="8"/>
      <c r="AW2720" s="2">
        <f>'[2]BoQ HSYC-Đạt'!$AT2720</f>
        <v>0</v>
      </c>
      <c r="AX2720" s="8">
        <f>F2720*AW2720</f>
        <v>0</v>
      </c>
      <c r="AY2720" s="8">
        <f>IF(AQ2720="CT",7%,5%)*AX2720</f>
        <v>0</v>
      </c>
      <c r="AZ2720" s="8">
        <f>AX2720*2%</f>
        <v>0</v>
      </c>
      <c r="BA2720" s="8">
        <f>IF(BB2720&gt;0,0,AX2720*5%)</f>
        <v>0</v>
      </c>
      <c r="BB2720" s="8"/>
      <c r="BC2720" s="8">
        <f>+AX2720+AY2720+AZ2720+BA2720+BB2720</f>
        <v>0</v>
      </c>
      <c r="BD2720" s="8">
        <f>AX2720-AT2720</f>
        <v>0</v>
      </c>
      <c r="BE2720" s="2"/>
      <c r="BH2720" s="2"/>
    </row>
    <row r="2721" spans="2:60" ht="17" hidden="1" outlineLevel="1" x14ac:dyDescent="0.2">
      <c r="B2721" s="82"/>
      <c r="C2721" s="144" t="s">
        <v>657</v>
      </c>
      <c r="D2721" s="144"/>
      <c r="E2721" s="82"/>
      <c r="F2721" s="143"/>
      <c r="G2721" s="142">
        <f>'[1]BoQ HSYC'!F2721</f>
        <v>0</v>
      </c>
      <c r="H2721" s="185">
        <f>'[1]BoQ HSYC'!G2721</f>
        <v>0</v>
      </c>
      <c r="I2721" s="185">
        <f>'[1]BoQ HSYC'!H2721</f>
        <v>0</v>
      </c>
      <c r="J2721" s="185">
        <f>'[1]BoQ HSYC'!I2721</f>
        <v>0</v>
      </c>
      <c r="K2721" s="48">
        <f>'[1]BoQ HSYC'!J2721</f>
        <v>0</v>
      </c>
      <c r="L2721" s="47">
        <f>'[1]BoQ HSYC'!K2721</f>
        <v>0</v>
      </c>
      <c r="M2721" s="47">
        <f>'[1]BoQ HSYC'!L2721</f>
        <v>0</v>
      </c>
      <c r="N2721" s="183">
        <f>'[1]BoQ HSYC'!M2721</f>
        <v>0</v>
      </c>
      <c r="O2721" s="183">
        <f>'[1]BoQ HSYC'!N2721</f>
        <v>0</v>
      </c>
      <c r="P2721" s="83">
        <f>'[1]BoQ HSYC'!O2721</f>
        <v>0</v>
      </c>
      <c r="Q2721" s="47">
        <f>'[1]BoQ HSYC'!P2721</f>
        <v>0</v>
      </c>
      <c r="R2721" s="132">
        <f>'[1]BoQ HSYC'!Q2721</f>
        <v>0</v>
      </c>
      <c r="S2721" s="83">
        <f>'[1]BoQ HSYC'!R2721</f>
        <v>0</v>
      </c>
      <c r="T2721" s="48">
        <f>'[1]BoQ HSYC'!S2721</f>
        <v>0</v>
      </c>
      <c r="U2721" s="132">
        <f>'[1]BoQ HSYC'!T2721</f>
        <v>0</v>
      </c>
      <c r="V2721" s="132">
        <f>'[1]BoQ HSYC'!U2721</f>
        <v>0</v>
      </c>
      <c r="W2721" s="132">
        <f>'[1]BoQ HSYC'!V2721</f>
        <v>0</v>
      </c>
      <c r="X2721" s="44" t="str">
        <f>'[1]BoQ HSYC'!W2721</f>
        <v>ME</v>
      </c>
      <c r="Y2721" s="44"/>
      <c r="Z2721" s="44"/>
      <c r="AA2721" s="44"/>
      <c r="AB2721" s="2">
        <v>0</v>
      </c>
      <c r="AC2721" s="2">
        <v>0</v>
      </c>
      <c r="AD2721" s="2">
        <f>+M2721</f>
        <v>0</v>
      </c>
      <c r="AE2721" s="2">
        <f>+AD2721*14%</f>
        <v>0</v>
      </c>
      <c r="AF2721" s="155">
        <f>+AD2721*35%</f>
        <v>0</v>
      </c>
      <c r="AG2721" s="2">
        <f>+AD2721*F2721</f>
        <v>0</v>
      </c>
      <c r="AH2721" s="2">
        <f>+AE2721*F2721</f>
        <v>0</v>
      </c>
      <c r="AI2721" s="2">
        <f>+AF2721*F2721</f>
        <v>0</v>
      </c>
      <c r="AJ2721" s="2">
        <f>SUM(AG2721:AI2721)</f>
        <v>0</v>
      </c>
      <c r="AK2721" s="2">
        <f>+AD2721*G2721</f>
        <v>0</v>
      </c>
      <c r="AL2721" s="2">
        <f>+AE2721*G2721</f>
        <v>0</v>
      </c>
      <c r="AM2721" s="2">
        <f>+AF2721*G2721</f>
        <v>0</v>
      </c>
      <c r="AN2721" s="155">
        <f>SUM(AK2721:AM2721)</f>
        <v>0</v>
      </c>
      <c r="AQ2721" s="145" t="s">
        <v>525</v>
      </c>
      <c r="AU2721" s="8"/>
      <c r="AV2721" s="8"/>
      <c r="AW2721" s="2">
        <f>'[2]BoQ HSYC-Đạt'!$AT2721</f>
        <v>0</v>
      </c>
      <c r="AX2721" s="8">
        <f>F2721*AW2721</f>
        <v>0</v>
      </c>
      <c r="AY2721" s="8">
        <f>IF(AQ2721="CT",7%,5%)*AX2721</f>
        <v>0</v>
      </c>
      <c r="AZ2721" s="8">
        <f>AX2721*2%</f>
        <v>0</v>
      </c>
      <c r="BA2721" s="8">
        <f>IF(BB2721&gt;0,0,AX2721*5%)</f>
        <v>0</v>
      </c>
      <c r="BB2721" s="8"/>
      <c r="BC2721" s="8">
        <f>+AX2721+AY2721+AZ2721+BA2721+BB2721</f>
        <v>0</v>
      </c>
      <c r="BD2721" s="8">
        <f>AX2721-AT2721</f>
        <v>0</v>
      </c>
      <c r="BE2721" s="2"/>
      <c r="BH2721" s="2"/>
    </row>
    <row r="2722" spans="2:60" ht="17" hidden="1" outlineLevel="1" x14ac:dyDescent="0.2">
      <c r="B2722" s="82"/>
      <c r="C2722" s="144" t="s">
        <v>826</v>
      </c>
      <c r="D2722" s="144"/>
      <c r="E2722" s="82"/>
      <c r="F2722" s="143"/>
      <c r="G2722" s="142">
        <f>'[1]BoQ HSYC'!F2722</f>
        <v>0</v>
      </c>
      <c r="H2722" s="185">
        <f>'[1]BoQ HSYC'!G2722</f>
        <v>0</v>
      </c>
      <c r="I2722" s="185">
        <f>'[1]BoQ HSYC'!H2722</f>
        <v>0</v>
      </c>
      <c r="J2722" s="185">
        <f>'[1]BoQ HSYC'!I2722</f>
        <v>0</v>
      </c>
      <c r="K2722" s="48">
        <f>'[1]BoQ HSYC'!J2722</f>
        <v>0</v>
      </c>
      <c r="L2722" s="47">
        <f>'[1]BoQ HSYC'!K2722</f>
        <v>0</v>
      </c>
      <c r="M2722" s="47">
        <f>'[1]BoQ HSYC'!L2722</f>
        <v>0</v>
      </c>
      <c r="N2722" s="183">
        <f>'[1]BoQ HSYC'!M2722</f>
        <v>0</v>
      </c>
      <c r="O2722" s="183">
        <f>'[1]BoQ HSYC'!N2722</f>
        <v>0</v>
      </c>
      <c r="P2722" s="83">
        <f>'[1]BoQ HSYC'!O2722</f>
        <v>0</v>
      </c>
      <c r="Q2722" s="47">
        <f>'[1]BoQ HSYC'!P2722</f>
        <v>0</v>
      </c>
      <c r="R2722" s="132">
        <f>'[1]BoQ HSYC'!Q2722</f>
        <v>0</v>
      </c>
      <c r="S2722" s="83">
        <f>'[1]BoQ HSYC'!R2722</f>
        <v>0</v>
      </c>
      <c r="T2722" s="48">
        <f>'[1]BoQ HSYC'!S2722</f>
        <v>0</v>
      </c>
      <c r="U2722" s="132">
        <f>'[1]BoQ HSYC'!T2722</f>
        <v>0</v>
      </c>
      <c r="V2722" s="132">
        <f>'[1]BoQ HSYC'!U2722</f>
        <v>0</v>
      </c>
      <c r="W2722" s="132">
        <f>'[1]BoQ HSYC'!V2722</f>
        <v>0</v>
      </c>
      <c r="X2722" s="44" t="str">
        <f>'[1]BoQ HSYC'!W2722</f>
        <v>ME</v>
      </c>
      <c r="Y2722" s="44"/>
      <c r="Z2722" s="44"/>
      <c r="AA2722" s="44"/>
      <c r="AB2722" s="2">
        <v>0</v>
      </c>
      <c r="AC2722" s="2">
        <v>0</v>
      </c>
      <c r="AD2722" s="2">
        <f>+M2722</f>
        <v>0</v>
      </c>
      <c r="AE2722" s="2">
        <f>+AD2722*14%</f>
        <v>0</v>
      </c>
      <c r="AF2722" s="155">
        <f>+AD2722*35%</f>
        <v>0</v>
      </c>
      <c r="AG2722" s="2">
        <f>+AD2722*F2722</f>
        <v>0</v>
      </c>
      <c r="AH2722" s="2">
        <f>+AE2722*F2722</f>
        <v>0</v>
      </c>
      <c r="AI2722" s="2">
        <f>+AF2722*F2722</f>
        <v>0</v>
      </c>
      <c r="AJ2722" s="2">
        <f>SUM(AG2722:AI2722)</f>
        <v>0</v>
      </c>
      <c r="AK2722" s="2">
        <f>+AD2722*G2722</f>
        <v>0</v>
      </c>
      <c r="AL2722" s="2">
        <f>+AE2722*G2722</f>
        <v>0</v>
      </c>
      <c r="AM2722" s="2">
        <f>+AF2722*G2722</f>
        <v>0</v>
      </c>
      <c r="AN2722" s="155">
        <f>SUM(AK2722:AM2722)</f>
        <v>0</v>
      </c>
      <c r="AQ2722" s="145" t="s">
        <v>525</v>
      </c>
      <c r="AU2722" s="8"/>
      <c r="AV2722" s="8"/>
      <c r="AW2722" s="2">
        <f>'[2]BoQ HSYC-Đạt'!$AT2722</f>
        <v>0</v>
      </c>
      <c r="AX2722" s="8">
        <f>F2722*AW2722</f>
        <v>0</v>
      </c>
      <c r="AY2722" s="8">
        <f>IF(AQ2722="CT",7%,5%)*AX2722</f>
        <v>0</v>
      </c>
      <c r="AZ2722" s="8">
        <f>AX2722*2%</f>
        <v>0</v>
      </c>
      <c r="BA2722" s="8">
        <f>IF(BB2722&gt;0,0,AX2722*5%)</f>
        <v>0</v>
      </c>
      <c r="BB2722" s="8"/>
      <c r="BC2722" s="8">
        <f>+AX2722+AY2722+AZ2722+BA2722+BB2722</f>
        <v>0</v>
      </c>
      <c r="BD2722" s="8">
        <f>AX2722-AT2722</f>
        <v>0</v>
      </c>
      <c r="BE2722" s="2"/>
      <c r="BH2722" s="2"/>
    </row>
    <row r="2723" spans="2:60" ht="17" hidden="1" outlineLevel="1" x14ac:dyDescent="0.2">
      <c r="B2723" s="82">
        <v>9</v>
      </c>
      <c r="C2723" s="144" t="s">
        <v>652</v>
      </c>
      <c r="D2723" s="144"/>
      <c r="E2723" s="82" t="s">
        <v>651</v>
      </c>
      <c r="F2723" s="143">
        <v>35</v>
      </c>
      <c r="G2723" s="142">
        <f>'[1]BoQ HSYC'!F2723</f>
        <v>35</v>
      </c>
      <c r="H2723" s="185">
        <f>'[1]BoQ HSYC'!G2723</f>
        <v>0</v>
      </c>
      <c r="I2723" s="185">
        <f>'[1]BoQ HSYC'!H2723</f>
        <v>0</v>
      </c>
      <c r="J2723" s="185">
        <f>'[1]BoQ HSYC'!I2723</f>
        <v>0</v>
      </c>
      <c r="K2723" s="48">
        <f>'[1]BoQ HSYC'!J2723</f>
        <v>0</v>
      </c>
      <c r="L2723" s="47">
        <f>'[1]BoQ HSYC'!K2723</f>
        <v>1912000</v>
      </c>
      <c r="M2723" s="47">
        <f>'[1]BoQ HSYC'!L2723</f>
        <v>1912000</v>
      </c>
      <c r="N2723" s="183">
        <f>'[1]BoQ HSYC'!M2723</f>
        <v>0</v>
      </c>
      <c r="O2723" s="183">
        <f>'[1]BoQ HSYC'!N2723</f>
        <v>669200</v>
      </c>
      <c r="P2723" s="83">
        <f>'[1]BoQ HSYC'!O2723</f>
        <v>669200</v>
      </c>
      <c r="Q2723" s="47">
        <f>'[1]BoQ HSYC'!P2723</f>
        <v>66920000</v>
      </c>
      <c r="R2723" s="132">
        <f>'[1]BoQ HSYC'!Q2723</f>
        <v>23422000</v>
      </c>
      <c r="S2723" s="83">
        <f>'[1]BoQ HSYC'!R2723</f>
        <v>90342000</v>
      </c>
      <c r="T2723" s="48">
        <f>'[1]BoQ HSYC'!S2723</f>
        <v>0</v>
      </c>
      <c r="U2723" s="132">
        <f>'[1]BoQ HSYC'!T2723</f>
        <v>0</v>
      </c>
      <c r="V2723" s="132" t="str">
        <f>'[1]BoQ HSYC'!U2723</f>
        <v>BĐG Q2/2026</v>
      </c>
      <c r="W2723" s="132" t="str">
        <f>'[1]BoQ HSYC'!V2723</f>
        <v>BĐG Q2/2026</v>
      </c>
      <c r="X2723" s="44" t="str">
        <f>'[1]BoQ HSYC'!W2723</f>
        <v>ME</v>
      </c>
      <c r="Y2723" s="44"/>
      <c r="Z2723" s="44"/>
      <c r="AA2723" s="44"/>
      <c r="AB2723" s="2">
        <v>74304.621887100002</v>
      </c>
      <c r="AC2723" s="2">
        <v>2600661.7660484998</v>
      </c>
      <c r="AD2723" s="2">
        <f>+M2723</f>
        <v>1912000</v>
      </c>
      <c r="AE2723" s="2">
        <f>+AD2723*14%</f>
        <v>267680</v>
      </c>
      <c r="AF2723" s="155">
        <f>+AD2723*35%</f>
        <v>669200</v>
      </c>
      <c r="AG2723" s="2">
        <f>+AD2723*F2723</f>
        <v>66920000</v>
      </c>
      <c r="AH2723" s="2">
        <f>+AE2723*F2723</f>
        <v>9368800</v>
      </c>
      <c r="AI2723" s="2">
        <f>+AF2723*F2723</f>
        <v>23422000</v>
      </c>
      <c r="AJ2723" s="2">
        <f>SUM(AG2723:AI2723)</f>
        <v>99710800</v>
      </c>
      <c r="AK2723" s="2">
        <f>+AD2723*G2723</f>
        <v>66920000</v>
      </c>
      <c r="AL2723" s="2">
        <f>+AE2723*G2723</f>
        <v>9368800</v>
      </c>
      <c r="AM2723" s="2">
        <f>+AF2723*G2723</f>
        <v>23422000</v>
      </c>
      <c r="AN2723" s="155">
        <f>SUM(AK2723:AM2723)</f>
        <v>99710800</v>
      </c>
      <c r="AQ2723" s="145" t="s">
        <v>525</v>
      </c>
      <c r="AU2723" s="8"/>
      <c r="AV2723" s="8"/>
      <c r="AW2723" s="2">
        <f>'[2]BoQ HSYC-Đạt'!$AT2723</f>
        <v>1950240</v>
      </c>
      <c r="AX2723" s="8">
        <f>F2723*AW2723</f>
        <v>68258400</v>
      </c>
      <c r="AY2723" s="8">
        <f>IF(AQ2723="CT",7%,5%)*AX2723</f>
        <v>4778088</v>
      </c>
      <c r="AZ2723" s="8">
        <f>AX2723*2%</f>
        <v>1365168</v>
      </c>
      <c r="BA2723" s="8">
        <f>IF(BB2723&gt;0,0,AX2723*5%)</f>
        <v>3412920</v>
      </c>
      <c r="BB2723" s="8"/>
      <c r="BC2723" s="8">
        <f>+AX2723+AY2723+AZ2723+BA2723+BB2723</f>
        <v>77814576</v>
      </c>
      <c r="BD2723" s="8">
        <f>AX2723-AT2723</f>
        <v>68258400</v>
      </c>
      <c r="BE2723" s="2"/>
      <c r="BH2723" s="2"/>
    </row>
    <row r="2724" spans="2:60" ht="17" hidden="1" outlineLevel="1" x14ac:dyDescent="0.2">
      <c r="B2724" s="82"/>
      <c r="C2724" s="144" t="s">
        <v>650</v>
      </c>
      <c r="D2724" s="144"/>
      <c r="E2724" s="82"/>
      <c r="F2724" s="143"/>
      <c r="G2724" s="142">
        <f>'[1]BoQ HSYC'!F2724</f>
        <v>0</v>
      </c>
      <c r="H2724" s="185">
        <f>'[1]BoQ HSYC'!G2724</f>
        <v>0</v>
      </c>
      <c r="I2724" s="185">
        <f>'[1]BoQ HSYC'!H2724</f>
        <v>0</v>
      </c>
      <c r="J2724" s="185">
        <f>'[1]BoQ HSYC'!I2724</f>
        <v>0</v>
      </c>
      <c r="K2724" s="48">
        <f>'[1]BoQ HSYC'!J2724</f>
        <v>0</v>
      </c>
      <c r="L2724" s="47">
        <f>'[1]BoQ HSYC'!K2724</f>
        <v>0</v>
      </c>
      <c r="M2724" s="47">
        <f>'[1]BoQ HSYC'!L2724</f>
        <v>0</v>
      </c>
      <c r="N2724" s="183">
        <f>'[1]BoQ HSYC'!M2724</f>
        <v>0</v>
      </c>
      <c r="O2724" s="183">
        <f>'[1]BoQ HSYC'!N2724</f>
        <v>0</v>
      </c>
      <c r="P2724" s="83">
        <f>'[1]BoQ HSYC'!O2724</f>
        <v>0</v>
      </c>
      <c r="Q2724" s="47">
        <f>'[1]BoQ HSYC'!P2724</f>
        <v>0</v>
      </c>
      <c r="R2724" s="132">
        <f>'[1]BoQ HSYC'!Q2724</f>
        <v>0</v>
      </c>
      <c r="S2724" s="83">
        <f>'[1]BoQ HSYC'!R2724</f>
        <v>0</v>
      </c>
      <c r="T2724" s="48">
        <f>'[1]BoQ HSYC'!S2724</f>
        <v>0</v>
      </c>
      <c r="U2724" s="132">
        <f>'[1]BoQ HSYC'!T2724</f>
        <v>0</v>
      </c>
      <c r="V2724" s="132">
        <f>'[1]BoQ HSYC'!U2724</f>
        <v>0</v>
      </c>
      <c r="W2724" s="132">
        <f>'[1]BoQ HSYC'!V2724</f>
        <v>0</v>
      </c>
      <c r="X2724" s="44" t="str">
        <f>'[1]BoQ HSYC'!W2724</f>
        <v>ME</v>
      </c>
      <c r="Y2724" s="44"/>
      <c r="Z2724" s="44"/>
      <c r="AA2724" s="44"/>
      <c r="AB2724" s="2">
        <v>0</v>
      </c>
      <c r="AC2724" s="2">
        <v>0</v>
      </c>
      <c r="AD2724" s="2">
        <f>+M2724</f>
        <v>0</v>
      </c>
      <c r="AE2724" s="2">
        <f>+AD2724*14%</f>
        <v>0</v>
      </c>
      <c r="AF2724" s="155">
        <f>+AD2724*35%</f>
        <v>0</v>
      </c>
      <c r="AG2724" s="2">
        <f>+AD2724*F2724</f>
        <v>0</v>
      </c>
      <c r="AH2724" s="2">
        <f>+AE2724*F2724</f>
        <v>0</v>
      </c>
      <c r="AI2724" s="2">
        <f>+AF2724*F2724</f>
        <v>0</v>
      </c>
      <c r="AJ2724" s="2">
        <f>SUM(AG2724:AI2724)</f>
        <v>0</v>
      </c>
      <c r="AK2724" s="2">
        <f>+AD2724*G2724</f>
        <v>0</v>
      </c>
      <c r="AL2724" s="2">
        <f>+AE2724*G2724</f>
        <v>0</v>
      </c>
      <c r="AM2724" s="2">
        <f>+AF2724*G2724</f>
        <v>0</v>
      </c>
      <c r="AN2724" s="155">
        <f>SUM(AK2724:AM2724)</f>
        <v>0</v>
      </c>
      <c r="AQ2724" s="145" t="s">
        <v>525</v>
      </c>
      <c r="AU2724" s="8"/>
      <c r="AV2724" s="8"/>
      <c r="AW2724" s="2">
        <f>'[2]BoQ HSYC-Đạt'!$AT2724</f>
        <v>0</v>
      </c>
      <c r="AX2724" s="8">
        <f>F2724*AW2724</f>
        <v>0</v>
      </c>
      <c r="AY2724" s="8">
        <f>IF(AQ2724="CT",7%,5%)*AX2724</f>
        <v>0</v>
      </c>
      <c r="AZ2724" s="8">
        <f>AX2724*2%</f>
        <v>0</v>
      </c>
      <c r="BA2724" s="8">
        <f>IF(BB2724&gt;0,0,AX2724*5%)</f>
        <v>0</v>
      </c>
      <c r="BB2724" s="8"/>
      <c r="BC2724" s="8">
        <f>+AX2724+AY2724+AZ2724+BA2724+BB2724</f>
        <v>0</v>
      </c>
      <c r="BD2724" s="8">
        <f>AX2724-AT2724</f>
        <v>0</v>
      </c>
      <c r="BE2724" s="2"/>
      <c r="BH2724" s="2"/>
    </row>
    <row r="2725" spans="2:60" ht="34" hidden="1" outlineLevel="1" x14ac:dyDescent="0.2">
      <c r="B2725" s="82">
        <v>12</v>
      </c>
      <c r="C2725" s="144" t="s">
        <v>649</v>
      </c>
      <c r="D2725" s="144"/>
      <c r="E2725" s="82" t="s">
        <v>85</v>
      </c>
      <c r="F2725" s="143">
        <v>126</v>
      </c>
      <c r="G2725" s="142">
        <f>'[1]BoQ HSYC'!F2725</f>
        <v>126</v>
      </c>
      <c r="H2725" s="185">
        <f>'[1]BoQ HSYC'!G2725</f>
        <v>0</v>
      </c>
      <c r="I2725" s="185">
        <f>'[1]BoQ HSYC'!H2725</f>
        <v>0</v>
      </c>
      <c r="J2725" s="185">
        <f>'[1]BoQ HSYC'!I2725</f>
        <v>0</v>
      </c>
      <c r="K2725" s="48">
        <f>'[1]BoQ HSYC'!J2725</f>
        <v>657195</v>
      </c>
      <c r="L2725" s="47">
        <f>'[1]BoQ HSYC'!K2725</f>
        <v>25297.920000000002</v>
      </c>
      <c r="M2725" s="47">
        <f>'[1]BoQ HSYC'!L2725</f>
        <v>682492.92</v>
      </c>
      <c r="N2725" s="183">
        <f>'[1]BoQ HSYC'!M2725</f>
        <v>0</v>
      </c>
      <c r="O2725" s="183">
        <f>'[1]BoQ HSYC'!N2725</f>
        <v>8854.2720000000008</v>
      </c>
      <c r="P2725" s="83">
        <f>'[1]BoQ HSYC'!O2725</f>
        <v>8854.2720000000008</v>
      </c>
      <c r="Q2725" s="47">
        <f>'[1]BoQ HSYC'!P2725</f>
        <v>85994107.920000002</v>
      </c>
      <c r="R2725" s="132">
        <f>'[1]BoQ HSYC'!Q2725</f>
        <v>1115638.2720000001</v>
      </c>
      <c r="S2725" s="83">
        <f>'[1]BoQ HSYC'!R2725</f>
        <v>87109746.192000002</v>
      </c>
      <c r="T2725" s="48">
        <f>'[1]BoQ HSYC'!S2725</f>
        <v>0</v>
      </c>
      <c r="U2725" s="132">
        <f>'[1]BoQ HSYC'!T2725</f>
        <v>0</v>
      </c>
      <c r="V2725" s="132" t="str">
        <f>'[1]BoQ HSYC'!U2725</f>
        <v>VT: NCC, NC:BĐG Q2/2026</v>
      </c>
      <c r="W2725" s="132" t="str">
        <f>'[1]BoQ HSYC'!V2725</f>
        <v>VT: NCC, NC:BĐG Q2/2026</v>
      </c>
      <c r="X2725" s="44" t="str">
        <f>'[1]BoQ HSYC'!W2725</f>
        <v>ME</v>
      </c>
      <c r="Y2725" s="44"/>
      <c r="Z2725" s="44"/>
      <c r="AA2725" s="44"/>
      <c r="AB2725" s="2">
        <v>407458.83213749999</v>
      </c>
      <c r="AC2725" s="2">
        <v>51339812.849325001</v>
      </c>
      <c r="AD2725" s="2">
        <f>+M2725</f>
        <v>682492.92</v>
      </c>
      <c r="AE2725" s="2">
        <f>+AD2725*14%</f>
        <v>95549.008800000011</v>
      </c>
      <c r="AF2725" s="155">
        <f>+AD2725*35%</f>
        <v>238872.522</v>
      </c>
      <c r="AG2725" s="2">
        <f>+AD2725*F2725</f>
        <v>85994107.920000002</v>
      </c>
      <c r="AH2725" s="2">
        <f>+AE2725*F2725</f>
        <v>12039175.108800001</v>
      </c>
      <c r="AI2725" s="2">
        <f>+AF2725*F2725</f>
        <v>30097937.772</v>
      </c>
      <c r="AJ2725" s="2">
        <f>SUM(AG2725:AI2725)</f>
        <v>128131220.80080001</v>
      </c>
      <c r="AK2725" s="2">
        <f>+AD2725*G2725</f>
        <v>85994107.920000002</v>
      </c>
      <c r="AL2725" s="2">
        <f>+AE2725*G2725</f>
        <v>12039175.108800001</v>
      </c>
      <c r="AM2725" s="2">
        <f>+AF2725*G2725</f>
        <v>30097937.772</v>
      </c>
      <c r="AN2725" s="155">
        <f>SUM(AK2725:AM2725)</f>
        <v>128131220.80080001</v>
      </c>
      <c r="AQ2725" s="145" t="s">
        <v>525</v>
      </c>
      <c r="AU2725" s="8"/>
      <c r="AV2725" s="8"/>
      <c r="AW2725" s="2">
        <f>'[2]BoQ HSYC-Đạt'!$AT2725</f>
        <v>328743.87839999999</v>
      </c>
      <c r="AX2725" s="8">
        <f>F2725*AW2725</f>
        <v>41421728.678399995</v>
      </c>
      <c r="AY2725" s="8">
        <f>IF(AQ2725="CT",7%,5%)*AX2725</f>
        <v>2899521.0074879997</v>
      </c>
      <c r="AZ2725" s="8">
        <f>AX2725*2%</f>
        <v>828434.57356799988</v>
      </c>
      <c r="BA2725" s="8">
        <f>IF(BB2725&gt;0,0,AX2725*5%)</f>
        <v>2071086.4339199997</v>
      </c>
      <c r="BB2725" s="8"/>
      <c r="BC2725" s="8">
        <f>+AX2725+AY2725+AZ2725+BA2725+BB2725</f>
        <v>47220770.69337599</v>
      </c>
      <c r="BD2725" s="8">
        <f>AX2725-AT2725</f>
        <v>41421728.678399995</v>
      </c>
      <c r="BE2725" s="2"/>
      <c r="BH2725" s="2"/>
    </row>
    <row r="2726" spans="2:60" ht="34" hidden="1" outlineLevel="1" x14ac:dyDescent="0.2">
      <c r="B2726" s="82">
        <v>13</v>
      </c>
      <c r="C2726" s="144" t="s">
        <v>825</v>
      </c>
      <c r="D2726" s="144"/>
      <c r="E2726" s="82" t="s">
        <v>85</v>
      </c>
      <c r="F2726" s="143">
        <v>15</v>
      </c>
      <c r="G2726" s="142">
        <f>'[1]BoQ HSYC'!F2726</f>
        <v>15</v>
      </c>
      <c r="H2726" s="185">
        <f>'[1]BoQ HSYC'!G2726</f>
        <v>0</v>
      </c>
      <c r="I2726" s="185">
        <f>'[1]BoQ HSYC'!H2726</f>
        <v>0</v>
      </c>
      <c r="J2726" s="185">
        <f>'[1]BoQ HSYC'!I2726</f>
        <v>0</v>
      </c>
      <c r="K2726" s="48">
        <f>'[1]BoQ HSYC'!J2726</f>
        <v>657195</v>
      </c>
      <c r="L2726" s="47">
        <f>'[1]BoQ HSYC'!K2726</f>
        <v>25297.920000000002</v>
      </c>
      <c r="M2726" s="47">
        <f>'[1]BoQ HSYC'!L2726</f>
        <v>682492.92</v>
      </c>
      <c r="N2726" s="183">
        <f>'[1]BoQ HSYC'!M2726</f>
        <v>0</v>
      </c>
      <c r="O2726" s="183">
        <f>'[1]BoQ HSYC'!N2726</f>
        <v>8854.2720000000008</v>
      </c>
      <c r="P2726" s="83">
        <f>'[1]BoQ HSYC'!O2726</f>
        <v>8854.2720000000008</v>
      </c>
      <c r="Q2726" s="47">
        <f>'[1]BoQ HSYC'!P2726</f>
        <v>10237393.800000001</v>
      </c>
      <c r="R2726" s="132">
        <f>'[1]BoQ HSYC'!Q2726</f>
        <v>132814.08000000002</v>
      </c>
      <c r="S2726" s="83">
        <f>'[1]BoQ HSYC'!R2726</f>
        <v>10370207.880000001</v>
      </c>
      <c r="T2726" s="48">
        <f>'[1]BoQ HSYC'!S2726</f>
        <v>0</v>
      </c>
      <c r="U2726" s="132">
        <f>'[1]BoQ HSYC'!T2726</f>
        <v>0</v>
      </c>
      <c r="V2726" s="132" t="str">
        <f>'[1]BoQ HSYC'!U2726</f>
        <v>VT: NCC, NC:BĐG Q2/2026</v>
      </c>
      <c r="W2726" s="132" t="str">
        <f>'[1]BoQ HSYC'!V2726</f>
        <v>VT: NCC, NC:BĐG Q2/2026</v>
      </c>
      <c r="X2726" s="44" t="str">
        <f>'[1]BoQ HSYC'!W2726</f>
        <v>ME</v>
      </c>
      <c r="Y2726" s="44"/>
      <c r="Z2726" s="44"/>
      <c r="AA2726" s="44"/>
      <c r="AB2726" s="2">
        <v>407458.83213749999</v>
      </c>
      <c r="AC2726" s="2">
        <v>6111882.4820625</v>
      </c>
      <c r="AD2726" s="2">
        <f>+M2726</f>
        <v>682492.92</v>
      </c>
      <c r="AE2726" s="2">
        <f>+AD2726*14%</f>
        <v>95549.008800000011</v>
      </c>
      <c r="AF2726" s="155">
        <f>+AD2726*35%</f>
        <v>238872.522</v>
      </c>
      <c r="AG2726" s="2">
        <f>+AD2726*F2726</f>
        <v>10237393.800000001</v>
      </c>
      <c r="AH2726" s="2">
        <f>+AE2726*F2726</f>
        <v>1433235.1320000002</v>
      </c>
      <c r="AI2726" s="2">
        <f>+AF2726*F2726</f>
        <v>3583087.83</v>
      </c>
      <c r="AJ2726" s="2">
        <f>SUM(AG2726:AI2726)</f>
        <v>15253716.762</v>
      </c>
      <c r="AK2726" s="2">
        <f>+AD2726*G2726</f>
        <v>10237393.800000001</v>
      </c>
      <c r="AL2726" s="2">
        <f>+AE2726*G2726</f>
        <v>1433235.1320000002</v>
      </c>
      <c r="AM2726" s="2">
        <f>+AF2726*G2726</f>
        <v>3583087.83</v>
      </c>
      <c r="AN2726" s="155">
        <f>SUM(AK2726:AM2726)</f>
        <v>15253716.762</v>
      </c>
      <c r="AQ2726" s="145" t="s">
        <v>525</v>
      </c>
      <c r="AU2726" s="8"/>
      <c r="AV2726" s="8"/>
      <c r="AW2726" s="2">
        <f>'[2]BoQ HSYC-Đạt'!$AT2726</f>
        <v>328743.87839999999</v>
      </c>
      <c r="AX2726" s="8">
        <f>F2726*AW2726</f>
        <v>4931158.176</v>
      </c>
      <c r="AY2726" s="8">
        <f>IF(AQ2726="CT",7%,5%)*AX2726</f>
        <v>345181.07232000004</v>
      </c>
      <c r="AZ2726" s="8">
        <f>AX2726*2%</f>
        <v>98623.163520000002</v>
      </c>
      <c r="BA2726" s="8">
        <f>IF(BB2726&gt;0,0,AX2726*5%)</f>
        <v>246557.9088</v>
      </c>
      <c r="BB2726" s="8"/>
      <c r="BC2726" s="8">
        <f>+AX2726+AY2726+AZ2726+BA2726+BB2726</f>
        <v>5621520.3206400005</v>
      </c>
      <c r="BD2726" s="8">
        <f>AX2726-AT2726</f>
        <v>4931158.176</v>
      </c>
      <c r="BE2726" s="2"/>
      <c r="BH2726" s="2"/>
    </row>
    <row r="2727" spans="2:60" ht="34" hidden="1" outlineLevel="1" x14ac:dyDescent="0.2">
      <c r="B2727" s="82">
        <v>14</v>
      </c>
      <c r="C2727" s="144" t="s">
        <v>824</v>
      </c>
      <c r="D2727" s="144"/>
      <c r="E2727" s="82" t="s">
        <v>85</v>
      </c>
      <c r="F2727" s="143">
        <v>13</v>
      </c>
      <c r="G2727" s="142">
        <f>'[1]BoQ HSYC'!F2727</f>
        <v>13</v>
      </c>
      <c r="H2727" s="185">
        <f>'[1]BoQ HSYC'!G2727</f>
        <v>0</v>
      </c>
      <c r="I2727" s="185">
        <f>'[1]BoQ HSYC'!H2727</f>
        <v>0</v>
      </c>
      <c r="J2727" s="185">
        <f>'[1]BoQ HSYC'!I2727</f>
        <v>0</v>
      </c>
      <c r="K2727" s="48">
        <f>'[1]BoQ HSYC'!J2727</f>
        <v>735273</v>
      </c>
      <c r="L2727" s="47">
        <f>'[1]BoQ HSYC'!K2727</f>
        <v>25297.920000000002</v>
      </c>
      <c r="M2727" s="47">
        <f>'[1]BoQ HSYC'!L2727</f>
        <v>760570.92</v>
      </c>
      <c r="N2727" s="183">
        <f>'[1]BoQ HSYC'!M2727</f>
        <v>0</v>
      </c>
      <c r="O2727" s="183">
        <f>'[1]BoQ HSYC'!N2727</f>
        <v>8854.2720000000008</v>
      </c>
      <c r="P2727" s="83">
        <f>'[1]BoQ HSYC'!O2727</f>
        <v>8854.2720000000008</v>
      </c>
      <c r="Q2727" s="47">
        <f>'[1]BoQ HSYC'!P2727</f>
        <v>9887421.9600000009</v>
      </c>
      <c r="R2727" s="132">
        <f>'[1]BoQ HSYC'!Q2727</f>
        <v>115105.53600000001</v>
      </c>
      <c r="S2727" s="83">
        <f>'[1]BoQ HSYC'!R2727</f>
        <v>10002527.496000001</v>
      </c>
      <c r="T2727" s="48">
        <f>'[1]BoQ HSYC'!S2727</f>
        <v>0</v>
      </c>
      <c r="U2727" s="132">
        <f>'[1]BoQ HSYC'!T2727</f>
        <v>0</v>
      </c>
      <c r="V2727" s="132" t="str">
        <f>'[1]BoQ HSYC'!U2727</f>
        <v>VT: NCC, NC:BĐG Q2/2026</v>
      </c>
      <c r="W2727" s="132" t="str">
        <f>'[1]BoQ HSYC'!V2727</f>
        <v>VT: NCC, NC:BĐG Q2/2026</v>
      </c>
      <c r="X2727" s="44" t="str">
        <f>'[1]BoQ HSYC'!W2727</f>
        <v>ME</v>
      </c>
      <c r="Y2727" s="44"/>
      <c r="Z2727" s="44"/>
      <c r="AA2727" s="44"/>
      <c r="AB2727" s="2">
        <v>407458.83213749999</v>
      </c>
      <c r="AC2727" s="2">
        <v>5296964.8177875001</v>
      </c>
      <c r="AD2727" s="2">
        <f>+M2727</f>
        <v>760570.92</v>
      </c>
      <c r="AE2727" s="2">
        <f>+AD2727*14%</f>
        <v>106479.92880000001</v>
      </c>
      <c r="AF2727" s="155">
        <f>+AD2727*35%</f>
        <v>266199.82199999999</v>
      </c>
      <c r="AG2727" s="2">
        <f>+AD2727*F2727</f>
        <v>9887421.9600000009</v>
      </c>
      <c r="AH2727" s="2">
        <f>+AE2727*F2727</f>
        <v>1384239.0744</v>
      </c>
      <c r="AI2727" s="2">
        <f>+AF2727*F2727</f>
        <v>3460597.6859999998</v>
      </c>
      <c r="AJ2727" s="2">
        <f>SUM(AG2727:AI2727)</f>
        <v>14732258.720400002</v>
      </c>
      <c r="AK2727" s="2">
        <f>+AD2727*G2727</f>
        <v>9887421.9600000009</v>
      </c>
      <c r="AL2727" s="2">
        <f>+AE2727*G2727</f>
        <v>1384239.0744</v>
      </c>
      <c r="AM2727" s="2">
        <f>+AF2727*G2727</f>
        <v>3460597.6859999998</v>
      </c>
      <c r="AN2727" s="155">
        <f>SUM(AK2727:AM2727)</f>
        <v>14732258.720400002</v>
      </c>
      <c r="AQ2727" s="145" t="s">
        <v>525</v>
      </c>
      <c r="AU2727" s="8"/>
      <c r="AV2727" s="8"/>
      <c r="AW2727" s="2">
        <f>'[2]BoQ HSYC-Đạt'!$AT2727</f>
        <v>328743.87839999999</v>
      </c>
      <c r="AX2727" s="8">
        <f>F2727*AW2727</f>
        <v>4273670.4191999994</v>
      </c>
      <c r="AY2727" s="8">
        <f>IF(AQ2727="CT",7%,5%)*AX2727</f>
        <v>299156.929344</v>
      </c>
      <c r="AZ2727" s="8">
        <f>AX2727*2%</f>
        <v>85473.408383999995</v>
      </c>
      <c r="BA2727" s="8">
        <f>IF(BB2727&gt;0,0,AX2727*5%)</f>
        <v>213683.52095999999</v>
      </c>
      <c r="BB2727" s="8"/>
      <c r="BC2727" s="8">
        <f>+AX2727+AY2727+AZ2727+BA2727+BB2727</f>
        <v>4871984.277888</v>
      </c>
      <c r="BD2727" s="8">
        <f>AX2727-AT2727</f>
        <v>4273670.4191999994</v>
      </c>
      <c r="BE2727" s="2"/>
      <c r="BH2727" s="2"/>
    </row>
    <row r="2728" spans="2:60" ht="34" hidden="1" outlineLevel="1" x14ac:dyDescent="0.2">
      <c r="B2728" s="82">
        <v>15</v>
      </c>
      <c r="C2728" s="144" t="s">
        <v>823</v>
      </c>
      <c r="D2728" s="144"/>
      <c r="E2728" s="82" t="s">
        <v>85</v>
      </c>
      <c r="F2728" s="143">
        <v>66</v>
      </c>
      <c r="G2728" s="142">
        <f>'[1]BoQ HSYC'!F2728</f>
        <v>66</v>
      </c>
      <c r="H2728" s="185">
        <f>'[1]BoQ HSYC'!G2728</f>
        <v>0</v>
      </c>
      <c r="I2728" s="185">
        <f>'[1]BoQ HSYC'!H2728</f>
        <v>0</v>
      </c>
      <c r="J2728" s="185">
        <f>'[1]BoQ HSYC'!I2728</f>
        <v>0</v>
      </c>
      <c r="K2728" s="48">
        <f>'[1]BoQ HSYC'!J2728</f>
        <v>735273</v>
      </c>
      <c r="L2728" s="47">
        <f>'[1]BoQ HSYC'!K2728</f>
        <v>25297.920000000002</v>
      </c>
      <c r="M2728" s="47">
        <f>'[1]BoQ HSYC'!L2728</f>
        <v>760570.92</v>
      </c>
      <c r="N2728" s="183">
        <f>'[1]BoQ HSYC'!M2728</f>
        <v>0</v>
      </c>
      <c r="O2728" s="183">
        <f>'[1]BoQ HSYC'!N2728</f>
        <v>8854.2720000000008</v>
      </c>
      <c r="P2728" s="83">
        <f>'[1]BoQ HSYC'!O2728</f>
        <v>8854.2720000000008</v>
      </c>
      <c r="Q2728" s="47">
        <f>'[1]BoQ HSYC'!P2728</f>
        <v>50197680.720000006</v>
      </c>
      <c r="R2728" s="132">
        <f>'[1]BoQ HSYC'!Q2728</f>
        <v>584381.95200000005</v>
      </c>
      <c r="S2728" s="83">
        <f>'[1]BoQ HSYC'!R2728</f>
        <v>50782062.672000006</v>
      </c>
      <c r="T2728" s="48">
        <f>'[1]BoQ HSYC'!S2728</f>
        <v>0</v>
      </c>
      <c r="U2728" s="132">
        <f>'[1]BoQ HSYC'!T2728</f>
        <v>0</v>
      </c>
      <c r="V2728" s="132" t="str">
        <f>'[1]BoQ HSYC'!U2728</f>
        <v>VT: NCC, NC:BĐG Q2/2026</v>
      </c>
      <c r="W2728" s="132" t="str">
        <f>'[1]BoQ HSYC'!V2728</f>
        <v>VT: NCC, NC:BĐG Q2/2026</v>
      </c>
      <c r="X2728" s="44" t="str">
        <f>'[1]BoQ HSYC'!W2728</f>
        <v>ME</v>
      </c>
      <c r="Y2728" s="44"/>
      <c r="Z2728" s="44"/>
      <c r="AA2728" s="44"/>
      <c r="AB2728" s="2">
        <v>407458.83213749999</v>
      </c>
      <c r="AC2728" s="2">
        <v>26892282.921075001</v>
      </c>
      <c r="AD2728" s="2">
        <f>+M2728</f>
        <v>760570.92</v>
      </c>
      <c r="AE2728" s="2">
        <f>+AD2728*14%</f>
        <v>106479.92880000001</v>
      </c>
      <c r="AF2728" s="155">
        <f>+AD2728*35%</f>
        <v>266199.82199999999</v>
      </c>
      <c r="AG2728" s="2">
        <f>+AD2728*F2728</f>
        <v>50197680.720000006</v>
      </c>
      <c r="AH2728" s="2">
        <f>+AE2728*F2728</f>
        <v>7027675.3008000003</v>
      </c>
      <c r="AI2728" s="2">
        <f>+AF2728*F2728</f>
        <v>17569188.252</v>
      </c>
      <c r="AJ2728" s="2">
        <f>SUM(AG2728:AI2728)</f>
        <v>74794544.272800013</v>
      </c>
      <c r="AK2728" s="2">
        <f>+AD2728*G2728</f>
        <v>50197680.720000006</v>
      </c>
      <c r="AL2728" s="2">
        <f>+AE2728*G2728</f>
        <v>7027675.3008000003</v>
      </c>
      <c r="AM2728" s="2">
        <f>+AF2728*G2728</f>
        <v>17569188.252</v>
      </c>
      <c r="AN2728" s="155">
        <f>SUM(AK2728:AM2728)</f>
        <v>74794544.272800013</v>
      </c>
      <c r="AQ2728" s="145" t="s">
        <v>525</v>
      </c>
      <c r="AU2728" s="8"/>
      <c r="AV2728" s="8"/>
      <c r="AW2728" s="2">
        <f>'[2]BoQ HSYC-Đạt'!$AT2728</f>
        <v>775782.33840000001</v>
      </c>
      <c r="AX2728" s="8">
        <f>F2728*AW2728</f>
        <v>51201634.334399998</v>
      </c>
      <c r="AY2728" s="8">
        <f>IF(AQ2728="CT",7%,5%)*AX2728</f>
        <v>3584114.4034080002</v>
      </c>
      <c r="AZ2728" s="8">
        <f>AX2728*2%</f>
        <v>1024032.686688</v>
      </c>
      <c r="BA2728" s="8">
        <f>IF(BB2728&gt;0,0,AX2728*5%)</f>
        <v>2560081.7167199999</v>
      </c>
      <c r="BB2728" s="8"/>
      <c r="BC2728" s="8">
        <f>+AX2728+AY2728+AZ2728+BA2728+BB2728</f>
        <v>58369863.141215995</v>
      </c>
      <c r="BD2728" s="8">
        <f>AX2728-AT2728</f>
        <v>51201634.334399998</v>
      </c>
      <c r="BE2728" s="2"/>
      <c r="BH2728" s="2"/>
    </row>
    <row r="2729" spans="2:60" ht="17" hidden="1" outlineLevel="1" x14ac:dyDescent="0.2">
      <c r="B2729" s="82"/>
      <c r="C2729" s="144" t="s">
        <v>648</v>
      </c>
      <c r="D2729" s="144"/>
      <c r="E2729" s="82"/>
      <c r="F2729" s="143"/>
      <c r="G2729" s="142">
        <f>'[1]BoQ HSYC'!F2729</f>
        <v>0</v>
      </c>
      <c r="H2729" s="185">
        <f>'[1]BoQ HSYC'!G2729</f>
        <v>0</v>
      </c>
      <c r="I2729" s="185">
        <f>'[1]BoQ HSYC'!H2729</f>
        <v>0</v>
      </c>
      <c r="J2729" s="185">
        <f>'[1]BoQ HSYC'!I2729</f>
        <v>0</v>
      </c>
      <c r="K2729" s="48">
        <f>'[1]BoQ HSYC'!J2729</f>
        <v>0</v>
      </c>
      <c r="L2729" s="47">
        <f>'[1]BoQ HSYC'!K2729</f>
        <v>0</v>
      </c>
      <c r="M2729" s="47">
        <f>'[1]BoQ HSYC'!L2729</f>
        <v>0</v>
      </c>
      <c r="N2729" s="183">
        <f>'[1]BoQ HSYC'!M2729</f>
        <v>0</v>
      </c>
      <c r="O2729" s="183">
        <f>'[1]BoQ HSYC'!N2729</f>
        <v>0</v>
      </c>
      <c r="P2729" s="83">
        <f>'[1]BoQ HSYC'!O2729</f>
        <v>0</v>
      </c>
      <c r="Q2729" s="47">
        <f>'[1]BoQ HSYC'!P2729</f>
        <v>0</v>
      </c>
      <c r="R2729" s="132">
        <f>'[1]BoQ HSYC'!Q2729</f>
        <v>0</v>
      </c>
      <c r="S2729" s="83">
        <f>'[1]BoQ HSYC'!R2729</f>
        <v>0</v>
      </c>
      <c r="T2729" s="48">
        <f>'[1]BoQ HSYC'!S2729</f>
        <v>0</v>
      </c>
      <c r="U2729" s="132">
        <f>'[1]BoQ HSYC'!T2729</f>
        <v>0</v>
      </c>
      <c r="V2729" s="132">
        <f>'[1]BoQ HSYC'!U2729</f>
        <v>0</v>
      </c>
      <c r="W2729" s="132">
        <f>'[1]BoQ HSYC'!V2729</f>
        <v>0</v>
      </c>
      <c r="X2729" s="44" t="str">
        <f>'[1]BoQ HSYC'!W2729</f>
        <v>ME</v>
      </c>
      <c r="Y2729" s="44"/>
      <c r="Z2729" s="44"/>
      <c r="AA2729" s="44"/>
      <c r="AB2729" s="2">
        <v>0</v>
      </c>
      <c r="AC2729" s="2">
        <v>0</v>
      </c>
      <c r="AD2729" s="2">
        <f>+M2729</f>
        <v>0</v>
      </c>
      <c r="AE2729" s="2">
        <f>+AD2729*14%</f>
        <v>0</v>
      </c>
      <c r="AF2729" s="155">
        <f>+AD2729*35%</f>
        <v>0</v>
      </c>
      <c r="AG2729" s="2">
        <f>+AD2729*F2729</f>
        <v>0</v>
      </c>
      <c r="AH2729" s="2">
        <f>+AE2729*F2729</f>
        <v>0</v>
      </c>
      <c r="AI2729" s="2">
        <f>+AF2729*F2729</f>
        <v>0</v>
      </c>
      <c r="AJ2729" s="2">
        <f>SUM(AG2729:AI2729)</f>
        <v>0</v>
      </c>
      <c r="AK2729" s="2">
        <f>+AD2729*G2729</f>
        <v>0</v>
      </c>
      <c r="AL2729" s="2">
        <f>+AE2729*G2729</f>
        <v>0</v>
      </c>
      <c r="AM2729" s="2">
        <f>+AF2729*G2729</f>
        <v>0</v>
      </c>
      <c r="AN2729" s="155">
        <f>SUM(AK2729:AM2729)</f>
        <v>0</v>
      </c>
      <c r="AQ2729" s="145" t="s">
        <v>525</v>
      </c>
      <c r="AU2729" s="8"/>
      <c r="AV2729" s="8"/>
      <c r="AW2729" s="2">
        <f>'[2]BoQ HSYC-Đạt'!$AT2729</f>
        <v>0</v>
      </c>
      <c r="AX2729" s="8">
        <f>F2729*AW2729</f>
        <v>0</v>
      </c>
      <c r="AY2729" s="8">
        <f>IF(AQ2729="CT",7%,5%)*AX2729</f>
        <v>0</v>
      </c>
      <c r="AZ2729" s="8">
        <f>AX2729*2%</f>
        <v>0</v>
      </c>
      <c r="BA2729" s="8">
        <f>IF(BB2729&gt;0,0,AX2729*5%)</f>
        <v>0</v>
      </c>
      <c r="BB2729" s="8"/>
      <c r="BC2729" s="8">
        <f>+AX2729+AY2729+AZ2729+BA2729+BB2729</f>
        <v>0</v>
      </c>
      <c r="BD2729" s="8">
        <f>AX2729-AT2729</f>
        <v>0</v>
      </c>
      <c r="BE2729" s="2"/>
      <c r="BH2729" s="2"/>
    </row>
    <row r="2730" spans="2:60" ht="34" hidden="1" outlineLevel="1" x14ac:dyDescent="0.2">
      <c r="B2730" s="82">
        <v>17</v>
      </c>
      <c r="C2730" s="144" t="s">
        <v>822</v>
      </c>
      <c r="D2730" s="144"/>
      <c r="E2730" s="82" t="s">
        <v>64</v>
      </c>
      <c r="F2730" s="143">
        <v>12</v>
      </c>
      <c r="G2730" s="142">
        <f>'[1]BoQ HSYC'!F2730</f>
        <v>12</v>
      </c>
      <c r="H2730" s="185">
        <f>'[1]BoQ HSYC'!G2730</f>
        <v>0</v>
      </c>
      <c r="I2730" s="185">
        <f>'[1]BoQ HSYC'!H2730</f>
        <v>0</v>
      </c>
      <c r="J2730" s="185">
        <f>'[1]BoQ HSYC'!I2730</f>
        <v>0</v>
      </c>
      <c r="K2730" s="48">
        <f>'[1]BoQ HSYC'!J2730</f>
        <v>116900</v>
      </c>
      <c r="L2730" s="47">
        <f>'[1]BoQ HSYC'!K2730</f>
        <v>39600</v>
      </c>
      <c r="M2730" s="47">
        <f>'[1]BoQ HSYC'!L2730</f>
        <v>156500</v>
      </c>
      <c r="N2730" s="183">
        <f>'[1]BoQ HSYC'!M2730</f>
        <v>0</v>
      </c>
      <c r="O2730" s="183">
        <f>'[1]BoQ HSYC'!N2730</f>
        <v>13860</v>
      </c>
      <c r="P2730" s="83">
        <f>'[1]BoQ HSYC'!O2730</f>
        <v>13860</v>
      </c>
      <c r="Q2730" s="47">
        <f>'[1]BoQ HSYC'!P2730</f>
        <v>1878000</v>
      </c>
      <c r="R2730" s="132">
        <f>'[1]BoQ HSYC'!Q2730</f>
        <v>166320</v>
      </c>
      <c r="S2730" s="83">
        <f>'[1]BoQ HSYC'!R2730</f>
        <v>2044320</v>
      </c>
      <c r="T2730" s="48">
        <f>'[1]BoQ HSYC'!S2730</f>
        <v>0</v>
      </c>
      <c r="U2730" s="132">
        <f>'[1]BoQ HSYC'!T2730</f>
        <v>1207270</v>
      </c>
      <c r="V2730" s="132" t="str">
        <f>'[1]BoQ HSYC'!U2730</f>
        <v>VT: NCC, NC:BĐG Q2/2026</v>
      </c>
      <c r="W2730" s="132" t="str">
        <f>'[1]BoQ HSYC'!V2730</f>
        <v>VT: NCC, NC:BĐG Q2/2026</v>
      </c>
      <c r="X2730" s="44" t="str">
        <f>'[1]BoQ HSYC'!W2730</f>
        <v>ME</v>
      </c>
      <c r="Y2730" s="44"/>
      <c r="Z2730" s="44"/>
      <c r="AA2730" s="44"/>
      <c r="AB2730" s="2">
        <v>450308.59032720001</v>
      </c>
      <c r="AC2730" s="2">
        <v>5403703.0839264002</v>
      </c>
      <c r="AD2730" s="2">
        <f>+M2730</f>
        <v>156500</v>
      </c>
      <c r="AE2730" s="2">
        <f>+AD2730*14%</f>
        <v>21910.000000000004</v>
      </c>
      <c r="AF2730" s="155">
        <f>+AD2730*35%</f>
        <v>54775</v>
      </c>
      <c r="AG2730" s="2">
        <f>+AD2730*F2730</f>
        <v>1878000</v>
      </c>
      <c r="AH2730" s="2">
        <f>+AE2730*F2730</f>
        <v>262920.00000000006</v>
      </c>
      <c r="AI2730" s="2">
        <f>+AF2730*F2730</f>
        <v>657300</v>
      </c>
      <c r="AJ2730" s="2">
        <f>SUM(AG2730:AI2730)</f>
        <v>2798220</v>
      </c>
      <c r="AK2730" s="2">
        <f>+AD2730*G2730</f>
        <v>1878000</v>
      </c>
      <c r="AL2730" s="2">
        <f>+AE2730*G2730</f>
        <v>262920.00000000006</v>
      </c>
      <c r="AM2730" s="2">
        <f>+AF2730*G2730</f>
        <v>657300</v>
      </c>
      <c r="AN2730" s="155">
        <f>SUM(AK2730:AM2730)</f>
        <v>2798220</v>
      </c>
      <c r="AQ2730" s="145" t="s">
        <v>525</v>
      </c>
      <c r="AU2730" s="8"/>
      <c r="AV2730" s="8"/>
      <c r="AW2730" s="2">
        <f>'[2]BoQ HSYC-Đạt'!$AT2730</f>
        <v>159630</v>
      </c>
      <c r="AX2730" s="8">
        <f>F2730*AW2730</f>
        <v>1915560</v>
      </c>
      <c r="AY2730" s="8">
        <f>IF(AQ2730="CT",7%,5%)*AX2730</f>
        <v>134089.20000000001</v>
      </c>
      <c r="AZ2730" s="8">
        <f>AX2730*2%</f>
        <v>38311.200000000004</v>
      </c>
      <c r="BA2730" s="8">
        <f>IF(BB2730&gt;0,0,AX2730*5%)</f>
        <v>95778</v>
      </c>
      <c r="BB2730" s="8"/>
      <c r="BC2730" s="8">
        <f>+AX2730+AY2730+AZ2730+BA2730+BB2730</f>
        <v>2183738.4</v>
      </c>
      <c r="BD2730" s="8">
        <f>AX2730-AT2730</f>
        <v>1915560</v>
      </c>
      <c r="BE2730" s="2"/>
      <c r="BH2730" s="2"/>
    </row>
    <row r="2731" spans="2:60" ht="34" hidden="1" outlineLevel="1" x14ac:dyDescent="0.2">
      <c r="B2731" s="82">
        <v>18</v>
      </c>
      <c r="C2731" s="144" t="s">
        <v>821</v>
      </c>
      <c r="D2731" s="144"/>
      <c r="E2731" s="82" t="s">
        <v>64</v>
      </c>
      <c r="F2731" s="143">
        <v>12</v>
      </c>
      <c r="G2731" s="142">
        <f>'[1]BoQ HSYC'!F2731</f>
        <v>12</v>
      </c>
      <c r="H2731" s="185">
        <f>'[1]BoQ HSYC'!G2731</f>
        <v>0</v>
      </c>
      <c r="I2731" s="185">
        <f>'[1]BoQ HSYC'!H2731</f>
        <v>0</v>
      </c>
      <c r="J2731" s="185">
        <f>'[1]BoQ HSYC'!I2731</f>
        <v>0</v>
      </c>
      <c r="K2731" s="48">
        <f>'[1]BoQ HSYC'!J2731</f>
        <v>157500</v>
      </c>
      <c r="L2731" s="47">
        <f>'[1]BoQ HSYC'!K2731</f>
        <v>21082</v>
      </c>
      <c r="M2731" s="47">
        <f>'[1]BoQ HSYC'!L2731</f>
        <v>178582</v>
      </c>
      <c r="N2731" s="183">
        <f>'[1]BoQ HSYC'!M2731</f>
        <v>0</v>
      </c>
      <c r="O2731" s="183">
        <f>'[1]BoQ HSYC'!N2731</f>
        <v>7378.7</v>
      </c>
      <c r="P2731" s="83">
        <f>'[1]BoQ HSYC'!O2731</f>
        <v>7378.7</v>
      </c>
      <c r="Q2731" s="47">
        <f>'[1]BoQ HSYC'!P2731</f>
        <v>2142984</v>
      </c>
      <c r="R2731" s="132">
        <f>'[1]BoQ HSYC'!Q2731</f>
        <v>88544.4</v>
      </c>
      <c r="S2731" s="83">
        <f>'[1]BoQ HSYC'!R2731</f>
        <v>2231528.4</v>
      </c>
      <c r="T2731" s="48">
        <f>'[1]BoQ HSYC'!S2731</f>
        <v>0</v>
      </c>
      <c r="U2731" s="132">
        <f>'[1]BoQ HSYC'!T2731</f>
        <v>0</v>
      </c>
      <c r="V2731" s="132" t="str">
        <f>'[1]BoQ HSYC'!U2731</f>
        <v>VT: NCC, NC:BĐG Q2/2026</v>
      </c>
      <c r="W2731" s="132" t="str">
        <f>'[1]BoQ HSYC'!V2731</f>
        <v>VT: NCC, NC:BĐG Q2/2026</v>
      </c>
      <c r="X2731" s="44" t="str">
        <f>'[1]BoQ HSYC'!W2731</f>
        <v>ME</v>
      </c>
      <c r="Y2731" s="44"/>
      <c r="Z2731" s="44"/>
      <c r="AA2731" s="44"/>
      <c r="AB2731" s="2">
        <v>1282619.3104131287</v>
      </c>
      <c r="AC2731" s="2">
        <v>15391431.724957544</v>
      </c>
      <c r="AD2731" s="2">
        <f>+M2731</f>
        <v>178582</v>
      </c>
      <c r="AE2731" s="2">
        <f>+AD2731*14%</f>
        <v>25001.480000000003</v>
      </c>
      <c r="AF2731" s="155">
        <f>+AD2731*35%</f>
        <v>62503.7</v>
      </c>
      <c r="AG2731" s="2">
        <f>+AD2731*F2731</f>
        <v>2142984</v>
      </c>
      <c r="AH2731" s="2">
        <f>+AE2731*F2731</f>
        <v>300017.76</v>
      </c>
      <c r="AI2731" s="2">
        <f>+AF2731*F2731</f>
        <v>750044.39999999991</v>
      </c>
      <c r="AJ2731" s="2">
        <f>SUM(AG2731:AI2731)</f>
        <v>3193046.1599999997</v>
      </c>
      <c r="AK2731" s="2">
        <f>+AD2731*G2731</f>
        <v>2142984</v>
      </c>
      <c r="AL2731" s="2">
        <f>+AE2731*G2731</f>
        <v>300017.76</v>
      </c>
      <c r="AM2731" s="2">
        <f>+AF2731*G2731</f>
        <v>750044.39999999991</v>
      </c>
      <c r="AN2731" s="155">
        <f>SUM(AK2731:AM2731)</f>
        <v>3193046.1599999997</v>
      </c>
      <c r="AQ2731" s="145" t="s">
        <v>525</v>
      </c>
      <c r="AU2731" s="8"/>
      <c r="AV2731" s="8"/>
      <c r="AW2731" s="2">
        <f>'[2]BoQ HSYC-Đạt'!$AT2731</f>
        <v>182153.64</v>
      </c>
      <c r="AX2731" s="8">
        <f>F2731*AW2731</f>
        <v>2185843.6800000002</v>
      </c>
      <c r="AY2731" s="8">
        <f>IF(AQ2731="CT",7%,5%)*AX2731</f>
        <v>153009.05760000003</v>
      </c>
      <c r="AZ2731" s="8">
        <f>AX2731*2%</f>
        <v>43716.873600000006</v>
      </c>
      <c r="BA2731" s="8">
        <f>IF(BB2731&gt;0,0,AX2731*5%)</f>
        <v>109292.18400000001</v>
      </c>
      <c r="BB2731" s="8"/>
      <c r="BC2731" s="8">
        <f>+AX2731+AY2731+AZ2731+BA2731+BB2731</f>
        <v>2491861.7952000001</v>
      </c>
      <c r="BD2731" s="8">
        <f>AX2731-AT2731</f>
        <v>2185843.6800000002</v>
      </c>
      <c r="BE2731" s="2"/>
      <c r="BH2731" s="2"/>
    </row>
    <row r="2732" spans="2:60" ht="34" hidden="1" outlineLevel="1" x14ac:dyDescent="0.2">
      <c r="B2732" s="82">
        <v>19</v>
      </c>
      <c r="C2732" s="144" t="s">
        <v>646</v>
      </c>
      <c r="D2732" s="144"/>
      <c r="E2732" s="82" t="s">
        <v>64</v>
      </c>
      <c r="F2732" s="143">
        <v>256</v>
      </c>
      <c r="G2732" s="142">
        <f>'[1]BoQ HSYC'!F2732</f>
        <v>256</v>
      </c>
      <c r="H2732" s="185">
        <f>'[1]BoQ HSYC'!G2732</f>
        <v>0</v>
      </c>
      <c r="I2732" s="185">
        <f>'[1]BoQ HSYC'!H2732</f>
        <v>0</v>
      </c>
      <c r="J2732" s="185">
        <f>'[1]BoQ HSYC'!I2732</f>
        <v>0</v>
      </c>
      <c r="K2732" s="48">
        <f>'[1]BoQ HSYC'!J2732</f>
        <v>94200</v>
      </c>
      <c r="L2732" s="47">
        <f>'[1]BoQ HSYC'!K2732</f>
        <v>39528</v>
      </c>
      <c r="M2732" s="47">
        <f>'[1]BoQ HSYC'!L2732</f>
        <v>133728</v>
      </c>
      <c r="N2732" s="183">
        <f>'[1]BoQ HSYC'!M2732</f>
        <v>0</v>
      </c>
      <c r="O2732" s="183">
        <f>'[1]BoQ HSYC'!N2732</f>
        <v>13834.8</v>
      </c>
      <c r="P2732" s="83">
        <f>'[1]BoQ HSYC'!O2732</f>
        <v>13834.8</v>
      </c>
      <c r="Q2732" s="47">
        <f>'[1]BoQ HSYC'!P2732</f>
        <v>34234368</v>
      </c>
      <c r="R2732" s="132">
        <f>'[1]BoQ HSYC'!Q2732</f>
        <v>3541708.7999999998</v>
      </c>
      <c r="S2732" s="83">
        <f>'[1]BoQ HSYC'!R2732</f>
        <v>37776076.799999997</v>
      </c>
      <c r="T2732" s="48">
        <f>'[1]BoQ HSYC'!S2732</f>
        <v>0</v>
      </c>
      <c r="U2732" s="132">
        <f>'[1]BoQ HSYC'!T2732</f>
        <v>1126425</v>
      </c>
      <c r="V2732" s="132" t="str">
        <f>'[1]BoQ HSYC'!U2732</f>
        <v>VT: NCC, NC:BĐG Q2/2026</v>
      </c>
      <c r="W2732" s="132" t="str">
        <f>'[1]BoQ HSYC'!V2732</f>
        <v>VT: NCC, NC:BĐG Q2/2026</v>
      </c>
      <c r="X2732" s="44" t="str">
        <f>'[1]BoQ HSYC'!W2732</f>
        <v>ME</v>
      </c>
      <c r="Y2732" s="44"/>
      <c r="Z2732" s="44"/>
      <c r="AA2732" s="44"/>
      <c r="AB2732" s="2">
        <v>298818.67633777502</v>
      </c>
      <c r="AC2732" s="2">
        <v>76497581.142470405</v>
      </c>
      <c r="AD2732" s="2">
        <f>+M2732</f>
        <v>133728</v>
      </c>
      <c r="AE2732" s="2">
        <f>+AD2732*14%</f>
        <v>18721.920000000002</v>
      </c>
      <c r="AF2732" s="155">
        <f>+AD2732*35%</f>
        <v>46804.799999999996</v>
      </c>
      <c r="AG2732" s="2">
        <f>+AD2732*F2732</f>
        <v>34234368</v>
      </c>
      <c r="AH2732" s="2">
        <f>+AE2732*F2732</f>
        <v>4792811.5200000005</v>
      </c>
      <c r="AI2732" s="2">
        <f>+AF2732*F2732</f>
        <v>11982028.799999999</v>
      </c>
      <c r="AJ2732" s="2">
        <f>SUM(AG2732:AI2732)</f>
        <v>51009208.32</v>
      </c>
      <c r="AK2732" s="2">
        <f>+AD2732*G2732</f>
        <v>34234368</v>
      </c>
      <c r="AL2732" s="2">
        <f>+AE2732*G2732</f>
        <v>4792811.5200000005</v>
      </c>
      <c r="AM2732" s="2">
        <f>+AF2732*G2732</f>
        <v>11982028.799999999</v>
      </c>
      <c r="AN2732" s="155">
        <f>SUM(AK2732:AM2732)</f>
        <v>51009208.32</v>
      </c>
      <c r="AQ2732" s="145" t="s">
        <v>525</v>
      </c>
      <c r="AU2732" s="8"/>
      <c r="AV2732" s="8"/>
      <c r="AW2732" s="2">
        <f>'[2]BoQ HSYC-Đạt'!$AT2732</f>
        <v>147418.56</v>
      </c>
      <c r="AX2732" s="8">
        <f>F2732*AW2732</f>
        <v>37739151.359999999</v>
      </c>
      <c r="AY2732" s="8">
        <f>IF(AQ2732="CT",7%,5%)*AX2732</f>
        <v>2641740.5952000003</v>
      </c>
      <c r="AZ2732" s="8">
        <f>AX2732*2%</f>
        <v>754783.02720000001</v>
      </c>
      <c r="BA2732" s="8">
        <f>IF(BB2732&gt;0,0,AX2732*5%)</f>
        <v>1886957.568</v>
      </c>
      <c r="BB2732" s="8"/>
      <c r="BC2732" s="8">
        <f>+AX2732+AY2732+AZ2732+BA2732+BB2732</f>
        <v>43022632.550400004</v>
      </c>
      <c r="BD2732" s="8">
        <f>AX2732-AT2732</f>
        <v>37739151.359999999</v>
      </c>
      <c r="BE2732" s="2"/>
      <c r="BH2732" s="2"/>
    </row>
    <row r="2733" spans="2:60" ht="34" hidden="1" outlineLevel="1" x14ac:dyDescent="0.2">
      <c r="B2733" s="82">
        <v>20</v>
      </c>
      <c r="C2733" s="144" t="s">
        <v>820</v>
      </c>
      <c r="D2733" s="144"/>
      <c r="E2733" s="82" t="s">
        <v>64</v>
      </c>
      <c r="F2733" s="143">
        <v>190</v>
      </c>
      <c r="G2733" s="142">
        <f>'[1]BoQ HSYC'!F2733</f>
        <v>190</v>
      </c>
      <c r="H2733" s="185">
        <f>'[1]BoQ HSYC'!G2733</f>
        <v>0</v>
      </c>
      <c r="I2733" s="185">
        <f>'[1]BoQ HSYC'!H2733</f>
        <v>0</v>
      </c>
      <c r="J2733" s="185">
        <f>'[1]BoQ HSYC'!I2733</f>
        <v>0</v>
      </c>
      <c r="K2733" s="48">
        <f>'[1]BoQ HSYC'!J2733</f>
        <v>707000</v>
      </c>
      <c r="L2733" s="47">
        <f>'[1]BoQ HSYC'!K2733</f>
        <v>69257.142857142855</v>
      </c>
      <c r="M2733" s="47">
        <f>'[1]BoQ HSYC'!L2733</f>
        <v>776257.14285714284</v>
      </c>
      <c r="N2733" s="183">
        <f>'[1]BoQ HSYC'!M2733</f>
        <v>0</v>
      </c>
      <c r="O2733" s="183">
        <f>'[1]BoQ HSYC'!N2733</f>
        <v>24239.999999999996</v>
      </c>
      <c r="P2733" s="83">
        <f>'[1]BoQ HSYC'!O2733</f>
        <v>24239.999999999996</v>
      </c>
      <c r="Q2733" s="47">
        <f>'[1]BoQ HSYC'!P2733</f>
        <v>147488857.14285713</v>
      </c>
      <c r="R2733" s="132">
        <f>'[1]BoQ HSYC'!Q2733</f>
        <v>4605599.9999999991</v>
      </c>
      <c r="S2733" s="83">
        <f>'[1]BoQ HSYC'!R2733</f>
        <v>152094457.14285713</v>
      </c>
      <c r="T2733" s="48">
        <f>'[1]BoQ HSYC'!S2733</f>
        <v>0</v>
      </c>
      <c r="U2733" s="132">
        <f>'[1]BoQ HSYC'!T2733</f>
        <v>0</v>
      </c>
      <c r="V2733" s="132" t="str">
        <f>'[1]BoQ HSYC'!U2733</f>
        <v>VT: NCC, NC:BĐG Q2/2026</v>
      </c>
      <c r="W2733" s="132" t="str">
        <f>'[1]BoQ HSYC'!V2733</f>
        <v>VT: NCC, NC:BĐG Q2/2026</v>
      </c>
      <c r="X2733" s="44" t="str">
        <f>'[1]BoQ HSYC'!W2733</f>
        <v>ME</v>
      </c>
      <c r="Y2733" s="44"/>
      <c r="Z2733" s="44"/>
      <c r="AA2733" s="44"/>
      <c r="AB2733" s="2">
        <v>1439373.0119727748</v>
      </c>
      <c r="AC2733" s="2">
        <v>273480872.27482718</v>
      </c>
      <c r="AD2733" s="2">
        <f>+M2733</f>
        <v>776257.14285714284</v>
      </c>
      <c r="AE2733" s="2">
        <f>+AD2733*14%</f>
        <v>108676.00000000001</v>
      </c>
      <c r="AF2733" s="155">
        <f>+AD2733*35%</f>
        <v>271690</v>
      </c>
      <c r="AG2733" s="2">
        <f>+AD2733*F2733</f>
        <v>147488857.14285713</v>
      </c>
      <c r="AH2733" s="2">
        <f>+AE2733*F2733</f>
        <v>20648440.000000004</v>
      </c>
      <c r="AI2733" s="2">
        <f>+AF2733*F2733</f>
        <v>51621100</v>
      </c>
      <c r="AJ2733" s="2">
        <f>SUM(AG2733:AI2733)</f>
        <v>219758397.14285713</v>
      </c>
      <c r="AK2733" s="2">
        <f>+AD2733*G2733</f>
        <v>147488857.14285713</v>
      </c>
      <c r="AL2733" s="2">
        <f>+AE2733*G2733</f>
        <v>20648440.000000004</v>
      </c>
      <c r="AM2733" s="2">
        <f>+AF2733*G2733</f>
        <v>51621100</v>
      </c>
      <c r="AN2733" s="155">
        <f>SUM(AK2733:AM2733)</f>
        <v>219758397.14285713</v>
      </c>
      <c r="AQ2733" s="145" t="s">
        <v>525</v>
      </c>
      <c r="AU2733" s="8"/>
      <c r="AV2733" s="8"/>
      <c r="AW2733" s="2">
        <f>'[2]BoQ HSYC-Đạt'!$AT2733</f>
        <v>791782.28571428568</v>
      </c>
      <c r="AX2733" s="8">
        <f>F2733*AW2733</f>
        <v>150438634.28571427</v>
      </c>
      <c r="AY2733" s="8">
        <f>IF(AQ2733="CT",7%,5%)*AX2733</f>
        <v>10530704.4</v>
      </c>
      <c r="AZ2733" s="8">
        <f>AX2733*2%</f>
        <v>3008772.6857142854</v>
      </c>
      <c r="BA2733" s="8">
        <f>IF(BB2733&gt;0,0,AX2733*5%)</f>
        <v>7521931.7142857136</v>
      </c>
      <c r="BB2733" s="8"/>
      <c r="BC2733" s="8">
        <f>+AX2733+AY2733+AZ2733+BA2733+BB2733</f>
        <v>171500043.08571425</v>
      </c>
      <c r="BD2733" s="8">
        <f>AX2733-AT2733</f>
        <v>150438634.28571427</v>
      </c>
      <c r="BE2733" s="2"/>
      <c r="BH2733" s="2"/>
    </row>
    <row r="2734" spans="2:60" ht="34" hidden="1" outlineLevel="1" x14ac:dyDescent="0.2">
      <c r="B2734" s="82">
        <v>21</v>
      </c>
      <c r="C2734" s="144" t="s">
        <v>645</v>
      </c>
      <c r="D2734" s="144"/>
      <c r="E2734" s="82" t="s">
        <v>64</v>
      </c>
      <c r="F2734" s="143">
        <v>15</v>
      </c>
      <c r="G2734" s="142">
        <f>'[1]BoQ HSYC'!F2734</f>
        <v>15</v>
      </c>
      <c r="H2734" s="185">
        <f>'[1]BoQ HSYC'!G2734</f>
        <v>0</v>
      </c>
      <c r="I2734" s="185">
        <f>'[1]BoQ HSYC'!H2734</f>
        <v>0</v>
      </c>
      <c r="J2734" s="185">
        <f>'[1]BoQ HSYC'!I2734</f>
        <v>0</v>
      </c>
      <c r="K2734" s="48">
        <f>'[1]BoQ HSYC'!J2734</f>
        <v>100800</v>
      </c>
      <c r="L2734" s="47">
        <f>'[1]BoQ HSYC'!K2734</f>
        <v>49410</v>
      </c>
      <c r="M2734" s="47">
        <f>'[1]BoQ HSYC'!L2734</f>
        <v>150210</v>
      </c>
      <c r="N2734" s="183">
        <f>'[1]BoQ HSYC'!M2734</f>
        <v>0</v>
      </c>
      <c r="O2734" s="183">
        <f>'[1]BoQ HSYC'!N2734</f>
        <v>17293.5</v>
      </c>
      <c r="P2734" s="83">
        <f>'[1]BoQ HSYC'!O2734</f>
        <v>17293.5</v>
      </c>
      <c r="Q2734" s="47">
        <f>'[1]BoQ HSYC'!P2734</f>
        <v>2253150</v>
      </c>
      <c r="R2734" s="132">
        <f>'[1]BoQ HSYC'!Q2734</f>
        <v>259402.5</v>
      </c>
      <c r="S2734" s="83">
        <f>'[1]BoQ HSYC'!R2734</f>
        <v>2512552.5</v>
      </c>
      <c r="T2734" s="48">
        <f>'[1]BoQ HSYC'!S2734</f>
        <v>0</v>
      </c>
      <c r="U2734" s="132">
        <f>'[1]BoQ HSYC'!T2734</f>
        <v>1897730</v>
      </c>
      <c r="V2734" s="132" t="str">
        <f>'[1]BoQ HSYC'!U2734</f>
        <v>VT: NCC, NC:BĐG Q2/2026</v>
      </c>
      <c r="W2734" s="132" t="str">
        <f>'[1]BoQ HSYC'!V2734</f>
        <v>VT: NCC, NC:BĐG Q2/2026</v>
      </c>
      <c r="X2734" s="44" t="str">
        <f>'[1]BoQ HSYC'!W2734</f>
        <v>ME</v>
      </c>
      <c r="Y2734" s="44"/>
      <c r="Z2734" s="44"/>
      <c r="AA2734" s="44"/>
      <c r="AB2734" s="2">
        <v>464987.92234537494</v>
      </c>
      <c r="AC2734" s="2">
        <v>6974818.8351806244</v>
      </c>
      <c r="AD2734" s="2">
        <f>+M2734</f>
        <v>150210</v>
      </c>
      <c r="AE2734" s="2">
        <f>+AD2734*14%</f>
        <v>21029.4</v>
      </c>
      <c r="AF2734" s="155">
        <f>+AD2734*35%</f>
        <v>52573.5</v>
      </c>
      <c r="AG2734" s="2">
        <f>+AD2734*F2734</f>
        <v>2253150</v>
      </c>
      <c r="AH2734" s="2">
        <f>+AE2734*F2734</f>
        <v>315441</v>
      </c>
      <c r="AI2734" s="2">
        <f>+AF2734*F2734</f>
        <v>788602.5</v>
      </c>
      <c r="AJ2734" s="2">
        <f>SUM(AG2734:AI2734)</f>
        <v>3357193.5</v>
      </c>
      <c r="AK2734" s="2">
        <f>+AD2734*G2734</f>
        <v>2253150</v>
      </c>
      <c r="AL2734" s="2">
        <f>+AE2734*G2734</f>
        <v>315441</v>
      </c>
      <c r="AM2734" s="2">
        <f>+AF2734*G2734</f>
        <v>788602.5</v>
      </c>
      <c r="AN2734" s="155">
        <f>SUM(AK2734:AM2734)</f>
        <v>3357193.5</v>
      </c>
      <c r="AQ2734" s="145" t="s">
        <v>525</v>
      </c>
      <c r="AU2734" s="8"/>
      <c r="AV2734" s="8"/>
      <c r="AW2734" s="2">
        <f>'[2]BoQ HSYC-Đạt'!$AT2734</f>
        <v>366786.9</v>
      </c>
      <c r="AX2734" s="8">
        <f>F2734*AW2734</f>
        <v>5501803.5</v>
      </c>
      <c r="AY2734" s="8">
        <f>IF(AQ2734="CT",7%,5%)*AX2734</f>
        <v>385126.24500000005</v>
      </c>
      <c r="AZ2734" s="8">
        <f>AX2734*2%</f>
        <v>110036.07</v>
      </c>
      <c r="BA2734" s="8">
        <f>IF(BB2734&gt;0,0,AX2734*5%)</f>
        <v>275090.17499999999</v>
      </c>
      <c r="BB2734" s="8"/>
      <c r="BC2734" s="8">
        <f>+AX2734+AY2734+AZ2734+BA2734+BB2734</f>
        <v>6272055.9900000002</v>
      </c>
      <c r="BD2734" s="8">
        <f>AX2734-AT2734</f>
        <v>5501803.5</v>
      </c>
      <c r="BE2734" s="2"/>
      <c r="BH2734" s="2"/>
    </row>
    <row r="2735" spans="2:60" ht="34" hidden="1" outlineLevel="1" x14ac:dyDescent="0.2">
      <c r="B2735" s="82">
        <v>22</v>
      </c>
      <c r="C2735" s="144" t="s">
        <v>644</v>
      </c>
      <c r="D2735" s="144"/>
      <c r="E2735" s="82" t="s">
        <v>85</v>
      </c>
      <c r="F2735" s="143">
        <v>84</v>
      </c>
      <c r="G2735" s="142">
        <f>'[1]BoQ HSYC'!F2735</f>
        <v>84</v>
      </c>
      <c r="H2735" s="185">
        <f>'[1]BoQ HSYC'!G2735</f>
        <v>0</v>
      </c>
      <c r="I2735" s="185">
        <f>'[1]BoQ HSYC'!H2735</f>
        <v>0</v>
      </c>
      <c r="J2735" s="185">
        <f>'[1]BoQ HSYC'!I2735</f>
        <v>0</v>
      </c>
      <c r="K2735" s="48">
        <f>'[1]BoQ HSYC'!J2735</f>
        <v>538846</v>
      </c>
      <c r="L2735" s="47">
        <f>'[1]BoQ HSYC'!K2735</f>
        <v>21085.714285714286</v>
      </c>
      <c r="M2735" s="47">
        <f>'[1]BoQ HSYC'!L2735</f>
        <v>559931.71428571432</v>
      </c>
      <c r="N2735" s="183">
        <f>'[1]BoQ HSYC'!M2735</f>
        <v>0</v>
      </c>
      <c r="O2735" s="183">
        <f>'[1]BoQ HSYC'!N2735</f>
        <v>7380</v>
      </c>
      <c r="P2735" s="83">
        <f>'[1]BoQ HSYC'!O2735</f>
        <v>7380</v>
      </c>
      <c r="Q2735" s="47">
        <f>'[1]BoQ HSYC'!P2735</f>
        <v>47034264</v>
      </c>
      <c r="R2735" s="132">
        <f>'[1]BoQ HSYC'!Q2735</f>
        <v>619920</v>
      </c>
      <c r="S2735" s="83">
        <f>'[1]BoQ HSYC'!R2735</f>
        <v>47654184</v>
      </c>
      <c r="T2735" s="48">
        <f>'[1]BoQ HSYC'!S2735</f>
        <v>0</v>
      </c>
      <c r="U2735" s="132">
        <f>'[1]BoQ HSYC'!T2735</f>
        <v>0</v>
      </c>
      <c r="V2735" s="132" t="str">
        <f>'[1]BoQ HSYC'!U2735</f>
        <v>VT: NCC, NC:BĐG Q2/2026</v>
      </c>
      <c r="W2735" s="132" t="str">
        <f>'[1]BoQ HSYC'!V2735</f>
        <v>VT: NCC, NC:BĐG Q2/2026</v>
      </c>
      <c r="X2735" s="44" t="str">
        <f>'[1]BoQ HSYC'!W2735</f>
        <v>ME</v>
      </c>
      <c r="Y2735" s="44"/>
      <c r="Z2735" s="44"/>
      <c r="AA2735" s="44"/>
      <c r="AB2735" s="2">
        <v>217809.29836874999</v>
      </c>
      <c r="AC2735" s="2">
        <v>18295981.062975001</v>
      </c>
      <c r="AD2735" s="2">
        <f>+M2735</f>
        <v>559931.71428571432</v>
      </c>
      <c r="AE2735" s="2">
        <f>+AD2735*14%</f>
        <v>78390.440000000017</v>
      </c>
      <c r="AF2735" s="155">
        <f>+AD2735*35%</f>
        <v>195976.1</v>
      </c>
      <c r="AG2735" s="2">
        <f>+AD2735*F2735</f>
        <v>47034264</v>
      </c>
      <c r="AH2735" s="2">
        <f>+AE2735*F2735</f>
        <v>6584796.9600000018</v>
      </c>
      <c r="AI2735" s="2">
        <f>+AF2735*F2735</f>
        <v>16461992.4</v>
      </c>
      <c r="AJ2735" s="2">
        <f>SUM(AG2735:AI2735)</f>
        <v>70081053.359999999</v>
      </c>
      <c r="AK2735" s="2">
        <f>+AD2735*G2735</f>
        <v>47034264</v>
      </c>
      <c r="AL2735" s="2">
        <f>+AE2735*G2735</f>
        <v>6584796.9600000018</v>
      </c>
      <c r="AM2735" s="2">
        <f>+AF2735*G2735</f>
        <v>16461992.4</v>
      </c>
      <c r="AN2735" s="155">
        <f>SUM(AK2735:AM2735)</f>
        <v>70081053.359999999</v>
      </c>
      <c r="AQ2735" s="145" t="s">
        <v>525</v>
      </c>
      <c r="AU2735" s="8"/>
      <c r="AV2735" s="8"/>
      <c r="AW2735" s="2">
        <f>'[2]BoQ HSYC-Đạt'!$AT2735</f>
        <v>172977.42857142858</v>
      </c>
      <c r="AX2735" s="8">
        <f>F2735*AW2735</f>
        <v>14530104</v>
      </c>
      <c r="AY2735" s="8">
        <f>IF(AQ2735="CT",7%,5%)*AX2735</f>
        <v>1017107.2800000001</v>
      </c>
      <c r="AZ2735" s="8">
        <f>AX2735*2%</f>
        <v>290602.08</v>
      </c>
      <c r="BA2735" s="8">
        <f>IF(BB2735&gt;0,0,AX2735*5%)</f>
        <v>726505.20000000007</v>
      </c>
      <c r="BB2735" s="8"/>
      <c r="BC2735" s="8">
        <f>+AX2735+AY2735+AZ2735+BA2735+BB2735</f>
        <v>16564318.559999999</v>
      </c>
      <c r="BD2735" s="8">
        <f>AX2735-AT2735</f>
        <v>14530104</v>
      </c>
      <c r="BE2735" s="2"/>
      <c r="BH2735" s="2"/>
    </row>
    <row r="2736" spans="2:60" ht="34" hidden="1" outlineLevel="1" x14ac:dyDescent="0.2">
      <c r="B2736" s="82">
        <v>23</v>
      </c>
      <c r="C2736" s="144" t="s">
        <v>819</v>
      </c>
      <c r="D2736" s="144"/>
      <c r="E2736" s="82" t="s">
        <v>85</v>
      </c>
      <c r="F2736" s="143">
        <v>2</v>
      </c>
      <c r="G2736" s="142">
        <f>'[1]BoQ HSYC'!F2736</f>
        <v>2</v>
      </c>
      <c r="H2736" s="185">
        <f>'[1]BoQ HSYC'!G2736</f>
        <v>0</v>
      </c>
      <c r="I2736" s="185">
        <f>'[1]BoQ HSYC'!H2736</f>
        <v>0</v>
      </c>
      <c r="J2736" s="185">
        <f>'[1]BoQ HSYC'!I2736</f>
        <v>0</v>
      </c>
      <c r="K2736" s="48">
        <f>'[1]BoQ HSYC'!J2736</f>
        <v>590898</v>
      </c>
      <c r="L2736" s="47">
        <f>'[1]BoQ HSYC'!K2736</f>
        <v>21085.714285714286</v>
      </c>
      <c r="M2736" s="47">
        <f>'[1]BoQ HSYC'!L2736</f>
        <v>611983.71428571432</v>
      </c>
      <c r="N2736" s="183">
        <f>'[1]BoQ HSYC'!M2736</f>
        <v>0</v>
      </c>
      <c r="O2736" s="183">
        <f>'[1]BoQ HSYC'!N2736</f>
        <v>7380</v>
      </c>
      <c r="P2736" s="83">
        <f>'[1]BoQ HSYC'!O2736</f>
        <v>7380</v>
      </c>
      <c r="Q2736" s="47">
        <f>'[1]BoQ HSYC'!P2736</f>
        <v>1223967.4285714286</v>
      </c>
      <c r="R2736" s="132">
        <f>'[1]BoQ HSYC'!Q2736</f>
        <v>14760</v>
      </c>
      <c r="S2736" s="83">
        <f>'[1]BoQ HSYC'!R2736</f>
        <v>1238727.4285714286</v>
      </c>
      <c r="T2736" s="48">
        <f>'[1]BoQ HSYC'!S2736</f>
        <v>0</v>
      </c>
      <c r="U2736" s="132">
        <f>'[1]BoQ HSYC'!T2736</f>
        <v>0</v>
      </c>
      <c r="V2736" s="132" t="str">
        <f>'[1]BoQ HSYC'!U2736</f>
        <v>VT: NCC, NC:BĐG Q2/2026</v>
      </c>
      <c r="W2736" s="132" t="str">
        <f>'[1]BoQ HSYC'!V2736</f>
        <v>VT: NCC, NC:BĐG Q2/2026</v>
      </c>
      <c r="X2736" s="44" t="str">
        <f>'[1]BoQ HSYC'!W2736</f>
        <v>ME</v>
      </c>
      <c r="Y2736" s="44"/>
      <c r="Z2736" s="44"/>
      <c r="AA2736" s="44"/>
      <c r="AB2736" s="2">
        <v>281025.80962499999</v>
      </c>
      <c r="AC2736" s="2">
        <v>562051.61924999999</v>
      </c>
      <c r="AD2736" s="2">
        <f>+M2736</f>
        <v>611983.71428571432</v>
      </c>
      <c r="AE2736" s="2">
        <f>+AD2736*14%</f>
        <v>85677.720000000016</v>
      </c>
      <c r="AF2736" s="155">
        <f>+AD2736*35%</f>
        <v>214194.3</v>
      </c>
      <c r="AG2736" s="2">
        <f>+AD2736*F2736</f>
        <v>1223967.4285714286</v>
      </c>
      <c r="AH2736" s="2">
        <f>+AE2736*F2736</f>
        <v>171355.44000000003</v>
      </c>
      <c r="AI2736" s="2">
        <f>+AF2736*F2736</f>
        <v>428388.6</v>
      </c>
      <c r="AJ2736" s="2">
        <f>SUM(AG2736:AI2736)</f>
        <v>1823711.4685714287</v>
      </c>
      <c r="AK2736" s="2">
        <f>+AD2736*G2736</f>
        <v>1223967.4285714286</v>
      </c>
      <c r="AL2736" s="2">
        <f>+AE2736*G2736</f>
        <v>171355.44000000003</v>
      </c>
      <c r="AM2736" s="2">
        <f>+AF2736*G2736</f>
        <v>428388.6</v>
      </c>
      <c r="AN2736" s="155">
        <f>SUM(AK2736:AM2736)</f>
        <v>1823711.4685714287</v>
      </c>
      <c r="AQ2736" s="145" t="s">
        <v>525</v>
      </c>
      <c r="AU2736" s="8"/>
      <c r="AV2736" s="8"/>
      <c r="AW2736" s="2">
        <f>'[2]BoQ HSYC-Đạt'!$AT2736</f>
        <v>223467.42857142858</v>
      </c>
      <c r="AX2736" s="8">
        <f>F2736*AW2736</f>
        <v>446934.85714285716</v>
      </c>
      <c r="AY2736" s="8">
        <f>IF(AQ2736="CT",7%,5%)*AX2736</f>
        <v>31285.440000000002</v>
      </c>
      <c r="AZ2736" s="8">
        <f>AX2736*2%</f>
        <v>8938.6971428571433</v>
      </c>
      <c r="BA2736" s="8">
        <f>IF(BB2736&gt;0,0,AX2736*5%)</f>
        <v>22346.742857142861</v>
      </c>
      <c r="BB2736" s="8"/>
      <c r="BC2736" s="8">
        <f>+AX2736+AY2736+AZ2736+BA2736+BB2736</f>
        <v>509505.73714285716</v>
      </c>
      <c r="BD2736" s="8">
        <f>AX2736-AT2736</f>
        <v>446934.85714285716</v>
      </c>
      <c r="BE2736" s="2"/>
      <c r="BH2736" s="2"/>
    </row>
    <row r="2737" spans="2:60" ht="17" hidden="1" outlineLevel="1" x14ac:dyDescent="0.2">
      <c r="B2737" s="82"/>
      <c r="C2737" s="144" t="s">
        <v>642</v>
      </c>
      <c r="D2737" s="144"/>
      <c r="E2737" s="82"/>
      <c r="F2737" s="143"/>
      <c r="G2737" s="142">
        <f>'[1]BoQ HSYC'!F2737</f>
        <v>0</v>
      </c>
      <c r="H2737" s="185">
        <f>'[1]BoQ HSYC'!G2737</f>
        <v>0</v>
      </c>
      <c r="I2737" s="185">
        <f>'[1]BoQ HSYC'!H2737</f>
        <v>0</v>
      </c>
      <c r="J2737" s="185">
        <f>'[1]BoQ HSYC'!I2737</f>
        <v>0</v>
      </c>
      <c r="K2737" s="48">
        <f>'[1]BoQ HSYC'!J2737</f>
        <v>0</v>
      </c>
      <c r="L2737" s="47">
        <f>'[1]BoQ HSYC'!K2737</f>
        <v>0</v>
      </c>
      <c r="M2737" s="47">
        <f>'[1]BoQ HSYC'!L2737</f>
        <v>0</v>
      </c>
      <c r="N2737" s="183">
        <f>'[1]BoQ HSYC'!M2737</f>
        <v>0</v>
      </c>
      <c r="O2737" s="183">
        <f>'[1]BoQ HSYC'!N2737</f>
        <v>0</v>
      </c>
      <c r="P2737" s="83">
        <f>'[1]BoQ HSYC'!O2737</f>
        <v>0</v>
      </c>
      <c r="Q2737" s="47">
        <f>'[1]BoQ HSYC'!P2737</f>
        <v>0</v>
      </c>
      <c r="R2737" s="132">
        <f>'[1]BoQ HSYC'!Q2737</f>
        <v>0</v>
      </c>
      <c r="S2737" s="83">
        <f>'[1]BoQ HSYC'!R2737</f>
        <v>0</v>
      </c>
      <c r="T2737" s="48">
        <f>'[1]BoQ HSYC'!S2737</f>
        <v>0</v>
      </c>
      <c r="U2737" s="132">
        <f>'[1]BoQ HSYC'!T2737</f>
        <v>0</v>
      </c>
      <c r="V2737" s="132">
        <f>'[1]BoQ HSYC'!U2737</f>
        <v>0</v>
      </c>
      <c r="W2737" s="132">
        <f>'[1]BoQ HSYC'!V2737</f>
        <v>0</v>
      </c>
      <c r="X2737" s="44" t="str">
        <f>'[1]BoQ HSYC'!W2737</f>
        <v>ME</v>
      </c>
      <c r="Y2737" s="44"/>
      <c r="Z2737" s="44"/>
      <c r="AA2737" s="44"/>
      <c r="AB2737" s="2">
        <v>0</v>
      </c>
      <c r="AC2737" s="2">
        <v>0</v>
      </c>
      <c r="AD2737" s="2">
        <f>+M2737</f>
        <v>0</v>
      </c>
      <c r="AE2737" s="2">
        <f>+AD2737*14%</f>
        <v>0</v>
      </c>
      <c r="AF2737" s="155">
        <f>+AD2737*35%</f>
        <v>0</v>
      </c>
      <c r="AG2737" s="2">
        <f>+AD2737*F2737</f>
        <v>0</v>
      </c>
      <c r="AH2737" s="2">
        <f>+AE2737*F2737</f>
        <v>0</v>
      </c>
      <c r="AI2737" s="2">
        <f>+AF2737*F2737</f>
        <v>0</v>
      </c>
      <c r="AJ2737" s="2">
        <f>SUM(AG2737:AI2737)</f>
        <v>0</v>
      </c>
      <c r="AK2737" s="2">
        <f>+AD2737*G2737</f>
        <v>0</v>
      </c>
      <c r="AL2737" s="2">
        <f>+AE2737*G2737</f>
        <v>0</v>
      </c>
      <c r="AM2737" s="2">
        <f>+AF2737*G2737</f>
        <v>0</v>
      </c>
      <c r="AN2737" s="155">
        <f>SUM(AK2737:AM2737)</f>
        <v>0</v>
      </c>
      <c r="AQ2737" s="145" t="s">
        <v>525</v>
      </c>
      <c r="AU2737" s="8"/>
      <c r="AV2737" s="8"/>
      <c r="AW2737" s="2">
        <f>'[2]BoQ HSYC-Đạt'!$AT2737</f>
        <v>0</v>
      </c>
      <c r="AX2737" s="8">
        <f>F2737*AW2737</f>
        <v>0</v>
      </c>
      <c r="AY2737" s="8">
        <f>IF(AQ2737="CT",7%,5%)*AX2737</f>
        <v>0</v>
      </c>
      <c r="AZ2737" s="8">
        <f>AX2737*2%</f>
        <v>0</v>
      </c>
      <c r="BA2737" s="8">
        <f>IF(BB2737&gt;0,0,AX2737*5%)</f>
        <v>0</v>
      </c>
      <c r="BB2737" s="8"/>
      <c r="BC2737" s="8">
        <f>+AX2737+AY2737+AZ2737+BA2737+BB2737</f>
        <v>0</v>
      </c>
      <c r="BD2737" s="8">
        <f>AX2737-AT2737</f>
        <v>0</v>
      </c>
      <c r="BE2737" s="2"/>
      <c r="BH2737" s="2"/>
    </row>
    <row r="2738" spans="2:60" ht="34" hidden="1" outlineLevel="1" x14ac:dyDescent="0.2">
      <c r="B2738" s="82">
        <v>25</v>
      </c>
      <c r="C2738" s="144" t="s">
        <v>641</v>
      </c>
      <c r="D2738" s="144"/>
      <c r="E2738" s="82" t="s">
        <v>638</v>
      </c>
      <c r="F2738" s="143">
        <v>13.4</v>
      </c>
      <c r="G2738" s="142">
        <f>'[1]BoQ HSYC'!F2738</f>
        <v>13.4</v>
      </c>
      <c r="H2738" s="185">
        <f>'[1]BoQ HSYC'!G2738</f>
        <v>0</v>
      </c>
      <c r="I2738" s="185">
        <f>'[1]BoQ HSYC'!H2738</f>
        <v>0</v>
      </c>
      <c r="J2738" s="185">
        <f>'[1]BoQ HSYC'!I2738</f>
        <v>0</v>
      </c>
      <c r="K2738" s="48">
        <f>'[1]BoQ HSYC'!J2738</f>
        <v>1500000</v>
      </c>
      <c r="L2738" s="47">
        <f>'[1]BoQ HSYC'!K2738</f>
        <v>245179.59655738101</v>
      </c>
      <c r="M2738" s="47">
        <f>'[1]BoQ HSYC'!L2738</f>
        <v>1745179.5965573811</v>
      </c>
      <c r="N2738" s="183">
        <f>'[1]BoQ HSYC'!M2738</f>
        <v>0</v>
      </c>
      <c r="O2738" s="183">
        <f>'[1]BoQ HSYC'!N2738</f>
        <v>85812.858795083346</v>
      </c>
      <c r="P2738" s="83">
        <f>'[1]BoQ HSYC'!O2738</f>
        <v>85812.858795083346</v>
      </c>
      <c r="Q2738" s="47">
        <f>'[1]BoQ HSYC'!P2738</f>
        <v>23385406.593868908</v>
      </c>
      <c r="R2738" s="132">
        <f>'[1]BoQ HSYC'!Q2738</f>
        <v>1149892.3078541169</v>
      </c>
      <c r="S2738" s="83">
        <f>'[1]BoQ HSYC'!R2738</f>
        <v>24535298.901723024</v>
      </c>
      <c r="T2738" s="48">
        <f>'[1]BoQ HSYC'!S2738</f>
        <v>0</v>
      </c>
      <c r="U2738" s="132">
        <f>'[1]BoQ HSYC'!T2738</f>
        <v>9510000</v>
      </c>
      <c r="V2738" s="132" t="str">
        <f>'[1]BoQ HSYC'!U2738</f>
        <v>Vingroup</v>
      </c>
      <c r="W2738" s="132" t="str">
        <f>'[1]BoQ HSYC'!V2738</f>
        <v>Vingroup</v>
      </c>
      <c r="X2738" s="44" t="str">
        <f>'[1]BoQ HSYC'!W2738</f>
        <v>ME</v>
      </c>
      <c r="Y2738" s="44"/>
      <c r="Z2738" s="44"/>
      <c r="AA2738" s="44"/>
      <c r="AB2738" s="2">
        <v>2200538.3365622251</v>
      </c>
      <c r="AC2738" s="2">
        <v>29487213.709933817</v>
      </c>
      <c r="AD2738" s="2">
        <f>+M2738</f>
        <v>1745179.5965573811</v>
      </c>
      <c r="AE2738" s="2">
        <f>+AD2738*14%</f>
        <v>244325.14351803338</v>
      </c>
      <c r="AF2738" s="155">
        <f>+AD2738*35%</f>
        <v>610812.85879508336</v>
      </c>
      <c r="AG2738" s="2">
        <f>+AD2738*F2738</f>
        <v>23385406.593868908</v>
      </c>
      <c r="AH2738" s="2">
        <f>+AE2738*F2738</f>
        <v>3273956.9231416476</v>
      </c>
      <c r="AI2738" s="2">
        <f>+AF2738*F2738</f>
        <v>8184892.3078541169</v>
      </c>
      <c r="AJ2738" s="2">
        <f>SUM(AG2738:AI2738)</f>
        <v>34844255.824864671</v>
      </c>
      <c r="AK2738" s="2">
        <f>+AD2738*G2738</f>
        <v>23385406.593868908</v>
      </c>
      <c r="AL2738" s="2">
        <f>+AE2738*G2738</f>
        <v>3273956.9231416476</v>
      </c>
      <c r="AM2738" s="2">
        <f>+AF2738*G2738</f>
        <v>8184892.3078541169</v>
      </c>
      <c r="AN2738" s="155">
        <f>SUM(AK2738:AM2738)</f>
        <v>34844255.824864671</v>
      </c>
      <c r="AQ2738" s="145" t="s">
        <v>525</v>
      </c>
      <c r="AU2738" s="8"/>
      <c r="AV2738" s="8"/>
      <c r="AW2738" s="2">
        <f>'[2]BoQ HSYC-Đạt'!$AT2738</f>
        <v>1331471.8884885288</v>
      </c>
      <c r="AX2738" s="8">
        <f>F2738*AW2738</f>
        <v>17841723.305746287</v>
      </c>
      <c r="AY2738" s="8">
        <f>IF(AQ2738="CT",7%,5%)*AX2738</f>
        <v>1248920.6314022401</v>
      </c>
      <c r="AZ2738" s="8">
        <f>AX2738*2%</f>
        <v>356834.46611492574</v>
      </c>
      <c r="BA2738" s="8">
        <f>IF(BB2738&gt;0,0,AX2738*5%)</f>
        <v>892086.16528731445</v>
      </c>
      <c r="BB2738" s="8"/>
      <c r="BC2738" s="8">
        <f>+AX2738+AY2738+AZ2738+BA2738+BB2738</f>
        <v>20339564.568550769</v>
      </c>
      <c r="BD2738" s="8">
        <f>AX2738-AT2738</f>
        <v>17841723.305746287</v>
      </c>
      <c r="BE2738" s="2"/>
      <c r="BH2738" s="2"/>
    </row>
    <row r="2739" spans="2:60" ht="34" hidden="1" outlineLevel="1" x14ac:dyDescent="0.2">
      <c r="B2739" s="82">
        <v>26</v>
      </c>
      <c r="C2739" s="144" t="s">
        <v>640</v>
      </c>
      <c r="D2739" s="144"/>
      <c r="E2739" s="82" t="s">
        <v>638</v>
      </c>
      <c r="F2739" s="143">
        <v>4</v>
      </c>
      <c r="G2739" s="142">
        <f>'[1]BoQ HSYC'!F2739</f>
        <v>4</v>
      </c>
      <c r="H2739" s="185">
        <f>'[1]BoQ HSYC'!G2739</f>
        <v>0</v>
      </c>
      <c r="I2739" s="185">
        <f>'[1]BoQ HSYC'!H2739</f>
        <v>0</v>
      </c>
      <c r="J2739" s="185">
        <f>'[1]BoQ HSYC'!I2739</f>
        <v>0</v>
      </c>
      <c r="K2739" s="48">
        <f>'[1]BoQ HSYC'!J2739</f>
        <v>1650000</v>
      </c>
      <c r="L2739" s="47">
        <f>'[1]BoQ HSYC'!K2739</f>
        <v>245179.59655738101</v>
      </c>
      <c r="M2739" s="47">
        <f>'[1]BoQ HSYC'!L2739</f>
        <v>1895179.5965573811</v>
      </c>
      <c r="N2739" s="183">
        <f>'[1]BoQ HSYC'!M2739</f>
        <v>0</v>
      </c>
      <c r="O2739" s="183">
        <f>'[1]BoQ HSYC'!N2739</f>
        <v>85812.858795083346</v>
      </c>
      <c r="P2739" s="83">
        <f>'[1]BoQ HSYC'!O2739</f>
        <v>85812.858795083346</v>
      </c>
      <c r="Q2739" s="47">
        <f>'[1]BoQ HSYC'!P2739</f>
        <v>7580718.3862295244</v>
      </c>
      <c r="R2739" s="132">
        <f>'[1]BoQ HSYC'!Q2739</f>
        <v>343251.43518033338</v>
      </c>
      <c r="S2739" s="83">
        <f>'[1]BoQ HSYC'!R2739</f>
        <v>7923969.8214098578</v>
      </c>
      <c r="T2739" s="48">
        <f>'[1]BoQ HSYC'!S2739</f>
        <v>0</v>
      </c>
      <c r="U2739" s="132">
        <f>'[1]BoQ HSYC'!T2739</f>
        <v>9510000</v>
      </c>
      <c r="V2739" s="132" t="str">
        <f>'[1]BoQ HSYC'!U2739</f>
        <v>Vingroup</v>
      </c>
      <c r="W2739" s="132" t="str">
        <f>'[1]BoQ HSYC'!V2739</f>
        <v>Vingroup</v>
      </c>
      <c r="X2739" s="44" t="str">
        <f>'[1]BoQ HSYC'!W2739</f>
        <v>ME</v>
      </c>
      <c r="Y2739" s="44"/>
      <c r="Z2739" s="44"/>
      <c r="AA2739" s="44"/>
      <c r="AB2739" s="2">
        <v>6098378.0704753501</v>
      </c>
      <c r="AC2739" s="2">
        <v>24393512.281901401</v>
      </c>
      <c r="AD2739" s="2">
        <f>+M2739</f>
        <v>1895179.5965573811</v>
      </c>
      <c r="AE2739" s="2">
        <f>+AD2739*14%</f>
        <v>265325.14351803338</v>
      </c>
      <c r="AF2739" s="155">
        <f>+AD2739*35%</f>
        <v>663312.85879508336</v>
      </c>
      <c r="AG2739" s="2">
        <f>+AD2739*F2739</f>
        <v>7580718.3862295244</v>
      </c>
      <c r="AH2739" s="2">
        <f>+AE2739*F2739</f>
        <v>1061300.5740721335</v>
      </c>
      <c r="AI2739" s="2">
        <f>+AF2739*F2739</f>
        <v>2653251.4351803334</v>
      </c>
      <c r="AJ2739" s="2">
        <f>SUM(AG2739:AI2739)</f>
        <v>11295270.395481993</v>
      </c>
      <c r="AK2739" s="2">
        <f>+AD2739*G2739</f>
        <v>7580718.3862295244</v>
      </c>
      <c r="AL2739" s="2">
        <f>+AE2739*G2739</f>
        <v>1061300.5740721335</v>
      </c>
      <c r="AM2739" s="2">
        <f>+AF2739*G2739</f>
        <v>2653251.4351803334</v>
      </c>
      <c r="AN2739" s="155">
        <f>SUM(AK2739:AM2739)</f>
        <v>11295270.395481993</v>
      </c>
      <c r="AQ2739" s="145" t="s">
        <v>525</v>
      </c>
      <c r="AU2739" s="8"/>
      <c r="AV2739" s="8"/>
      <c r="AW2739" s="2">
        <f>'[2]BoQ HSYC-Đạt'!$AT2739</f>
        <v>2443083.1884885286</v>
      </c>
      <c r="AX2739" s="8">
        <f>F2739*AW2739</f>
        <v>9772332.7539541144</v>
      </c>
      <c r="AY2739" s="8">
        <f>IF(AQ2739="CT",7%,5%)*AX2739</f>
        <v>684063.29277678812</v>
      </c>
      <c r="AZ2739" s="8">
        <f>AX2739*2%</f>
        <v>195446.65507908229</v>
      </c>
      <c r="BA2739" s="8">
        <f>IF(BB2739&gt;0,0,AX2739*5%)</f>
        <v>488616.63769770577</v>
      </c>
      <c r="BB2739" s="8"/>
      <c r="BC2739" s="8">
        <f>+AX2739+AY2739+AZ2739+BA2739+BB2739</f>
        <v>11140459.33950769</v>
      </c>
      <c r="BD2739" s="8">
        <f>AX2739-AT2739</f>
        <v>9772332.7539541144</v>
      </c>
      <c r="BE2739" s="2"/>
      <c r="BH2739" s="2"/>
    </row>
    <row r="2740" spans="2:60" ht="34" hidden="1" outlineLevel="1" x14ac:dyDescent="0.2">
      <c r="B2740" s="82">
        <v>27</v>
      </c>
      <c r="C2740" s="144" t="s">
        <v>639</v>
      </c>
      <c r="D2740" s="144"/>
      <c r="E2740" s="82" t="s">
        <v>638</v>
      </c>
      <c r="F2740" s="143">
        <v>5.8</v>
      </c>
      <c r="G2740" s="142">
        <f>'[1]BoQ HSYC'!F2740</f>
        <v>5.8</v>
      </c>
      <c r="H2740" s="185">
        <f>'[1]BoQ HSYC'!G2740</f>
        <v>0</v>
      </c>
      <c r="I2740" s="185">
        <f>'[1]BoQ HSYC'!H2740</f>
        <v>0</v>
      </c>
      <c r="J2740" s="185">
        <f>'[1]BoQ HSYC'!I2740</f>
        <v>0</v>
      </c>
      <c r="K2740" s="48">
        <f>'[1]BoQ HSYC'!J2740</f>
        <v>1450000</v>
      </c>
      <c r="L2740" s="47">
        <f>'[1]BoQ HSYC'!K2740</f>
        <v>245179.59655738101</v>
      </c>
      <c r="M2740" s="47">
        <f>'[1]BoQ HSYC'!L2740</f>
        <v>1695179.5965573811</v>
      </c>
      <c r="N2740" s="183">
        <f>'[1]BoQ HSYC'!M2740</f>
        <v>0</v>
      </c>
      <c r="O2740" s="183">
        <f>'[1]BoQ HSYC'!N2740</f>
        <v>85812.858795083346</v>
      </c>
      <c r="P2740" s="83">
        <f>'[1]BoQ HSYC'!O2740</f>
        <v>85812.858795083346</v>
      </c>
      <c r="Q2740" s="47">
        <f>'[1]BoQ HSYC'!P2740</f>
        <v>9832041.6600328106</v>
      </c>
      <c r="R2740" s="132">
        <f>'[1]BoQ HSYC'!Q2740</f>
        <v>497714.58101148339</v>
      </c>
      <c r="S2740" s="83">
        <f>'[1]BoQ HSYC'!R2740</f>
        <v>10329756.241044294</v>
      </c>
      <c r="T2740" s="48">
        <f>'[1]BoQ HSYC'!S2740</f>
        <v>0</v>
      </c>
      <c r="U2740" s="132">
        <f>'[1]BoQ HSYC'!T2740</f>
        <v>16175000</v>
      </c>
      <c r="V2740" s="132" t="str">
        <f>'[1]BoQ HSYC'!U2740</f>
        <v>Vingroup</v>
      </c>
      <c r="W2740" s="132" t="str">
        <f>'[1]BoQ HSYC'!V2740</f>
        <v>Vingroup</v>
      </c>
      <c r="X2740" s="44" t="str">
        <f>'[1]BoQ HSYC'!W2740</f>
        <v>ME</v>
      </c>
      <c r="Y2740" s="44"/>
      <c r="Z2740" s="44"/>
      <c r="AA2740" s="44"/>
      <c r="AB2740" s="2">
        <v>3565711.9064184753</v>
      </c>
      <c r="AC2740" s="2">
        <v>20681129.057227157</v>
      </c>
      <c r="AD2740" s="2">
        <f>+M2740</f>
        <v>1695179.5965573811</v>
      </c>
      <c r="AE2740" s="2">
        <f>+AD2740*14%</f>
        <v>237325.14351803338</v>
      </c>
      <c r="AF2740" s="155">
        <f>+AD2740*35%</f>
        <v>593312.85879508336</v>
      </c>
      <c r="AG2740" s="2">
        <f>+AD2740*F2740</f>
        <v>9832041.6600328106</v>
      </c>
      <c r="AH2740" s="2">
        <f>+AE2740*F2740</f>
        <v>1376485.8324045935</v>
      </c>
      <c r="AI2740" s="2">
        <f>+AF2740*F2740</f>
        <v>3441214.5810114834</v>
      </c>
      <c r="AJ2740" s="2">
        <f>SUM(AG2740:AI2740)</f>
        <v>14649742.073448887</v>
      </c>
      <c r="AK2740" s="2">
        <f>+AD2740*G2740</f>
        <v>9832041.6600328106</v>
      </c>
      <c r="AL2740" s="2">
        <f>+AE2740*G2740</f>
        <v>1376485.8324045935</v>
      </c>
      <c r="AM2740" s="2">
        <f>+AF2740*G2740</f>
        <v>3441214.5810114834</v>
      </c>
      <c r="AN2740" s="155">
        <f>SUM(AK2740:AM2740)</f>
        <v>14649742.073448887</v>
      </c>
      <c r="AQ2740" s="145" t="s">
        <v>525</v>
      </c>
      <c r="AU2740" s="8"/>
      <c r="AV2740" s="8"/>
      <c r="AW2740" s="2">
        <f>'[2]BoQ HSYC-Đạt'!$AT2740</f>
        <v>2213583.1884885286</v>
      </c>
      <c r="AX2740" s="8">
        <f>F2740*AW2740</f>
        <v>12838782.493233465</v>
      </c>
      <c r="AY2740" s="8">
        <f>IF(AQ2740="CT",7%,5%)*AX2740</f>
        <v>898714.77452634263</v>
      </c>
      <c r="AZ2740" s="8">
        <f>AX2740*2%</f>
        <v>256775.64986466931</v>
      </c>
      <c r="BA2740" s="8">
        <f>IF(BB2740&gt;0,0,AX2740*5%)</f>
        <v>641939.12466167333</v>
      </c>
      <c r="BB2740" s="8"/>
      <c r="BC2740" s="8">
        <f>+AX2740+AY2740+AZ2740+BA2740+BB2740</f>
        <v>14636212.04228615</v>
      </c>
      <c r="BD2740" s="8">
        <f>AX2740-AT2740</f>
        <v>12838782.493233465</v>
      </c>
      <c r="BE2740" s="2"/>
      <c r="BH2740" s="2"/>
    </row>
    <row r="2741" spans="2:60" ht="17" hidden="1" outlineLevel="1" x14ac:dyDescent="0.2">
      <c r="B2741" s="82"/>
      <c r="C2741" s="144" t="s">
        <v>818</v>
      </c>
      <c r="D2741" s="144"/>
      <c r="E2741" s="82"/>
      <c r="F2741" s="143"/>
      <c r="G2741" s="142">
        <f>'[1]BoQ HSYC'!F2741</f>
        <v>0</v>
      </c>
      <c r="H2741" s="185">
        <f>'[1]BoQ HSYC'!G2741</f>
        <v>0</v>
      </c>
      <c r="I2741" s="185">
        <f>'[1]BoQ HSYC'!H2741</f>
        <v>0</v>
      </c>
      <c r="J2741" s="185">
        <f>'[1]BoQ HSYC'!I2741</f>
        <v>0</v>
      </c>
      <c r="K2741" s="48">
        <f>'[1]BoQ HSYC'!J2741</f>
        <v>0</v>
      </c>
      <c r="L2741" s="47">
        <f>'[1]BoQ HSYC'!K2741</f>
        <v>0</v>
      </c>
      <c r="M2741" s="47">
        <f>'[1]BoQ HSYC'!L2741</f>
        <v>0</v>
      </c>
      <c r="N2741" s="183">
        <f>'[1]BoQ HSYC'!M2741</f>
        <v>0</v>
      </c>
      <c r="O2741" s="183">
        <f>'[1]BoQ HSYC'!N2741</f>
        <v>0</v>
      </c>
      <c r="P2741" s="83">
        <f>'[1]BoQ HSYC'!O2741</f>
        <v>0</v>
      </c>
      <c r="Q2741" s="47">
        <f>'[1]BoQ HSYC'!P2741</f>
        <v>0</v>
      </c>
      <c r="R2741" s="132">
        <f>'[1]BoQ HSYC'!Q2741</f>
        <v>0</v>
      </c>
      <c r="S2741" s="83">
        <f>'[1]BoQ HSYC'!R2741</f>
        <v>0</v>
      </c>
      <c r="T2741" s="48">
        <f>'[1]BoQ HSYC'!S2741</f>
        <v>0</v>
      </c>
      <c r="U2741" s="132">
        <f>'[1]BoQ HSYC'!T2741</f>
        <v>0</v>
      </c>
      <c r="V2741" s="132">
        <f>'[1]BoQ HSYC'!U2741</f>
        <v>0</v>
      </c>
      <c r="W2741" s="132">
        <f>'[1]BoQ HSYC'!V2741</f>
        <v>0</v>
      </c>
      <c r="X2741" s="44" t="str">
        <f>'[1]BoQ HSYC'!W2741</f>
        <v>ME</v>
      </c>
      <c r="Y2741" s="44"/>
      <c r="Z2741" s="44"/>
      <c r="AA2741" s="44"/>
      <c r="AB2741" s="2">
        <v>0</v>
      </c>
      <c r="AC2741" s="2">
        <v>0</v>
      </c>
      <c r="AD2741" s="2">
        <f>+M2741</f>
        <v>0</v>
      </c>
      <c r="AE2741" s="2">
        <f>+AD2741*14%</f>
        <v>0</v>
      </c>
      <c r="AF2741" s="155">
        <f>+AD2741*35%</f>
        <v>0</v>
      </c>
      <c r="AG2741" s="2">
        <f>+AD2741*F2741</f>
        <v>0</v>
      </c>
      <c r="AH2741" s="2">
        <f>+AE2741*F2741</f>
        <v>0</v>
      </c>
      <c r="AI2741" s="2">
        <f>+AF2741*F2741</f>
        <v>0</v>
      </c>
      <c r="AJ2741" s="2">
        <f>SUM(AG2741:AI2741)</f>
        <v>0</v>
      </c>
      <c r="AK2741" s="2">
        <f>+AD2741*G2741</f>
        <v>0</v>
      </c>
      <c r="AL2741" s="2">
        <f>+AE2741*G2741</f>
        <v>0</v>
      </c>
      <c r="AM2741" s="2">
        <f>+AF2741*G2741</f>
        <v>0</v>
      </c>
      <c r="AN2741" s="155">
        <f>SUM(AK2741:AM2741)</f>
        <v>0</v>
      </c>
      <c r="AQ2741" s="145" t="s">
        <v>525</v>
      </c>
      <c r="AU2741" s="8"/>
      <c r="AV2741" s="8"/>
      <c r="AW2741" s="2">
        <f>'[2]BoQ HSYC-Đạt'!$AT2741</f>
        <v>0</v>
      </c>
      <c r="AX2741" s="8">
        <f>F2741*AW2741</f>
        <v>0</v>
      </c>
      <c r="AY2741" s="8">
        <f>IF(AQ2741="CT",7%,5%)*AX2741</f>
        <v>0</v>
      </c>
      <c r="AZ2741" s="8">
        <f>AX2741*2%</f>
        <v>0</v>
      </c>
      <c r="BA2741" s="8">
        <f>IF(BB2741&gt;0,0,AX2741*5%)</f>
        <v>0</v>
      </c>
      <c r="BB2741" s="8"/>
      <c r="BC2741" s="8">
        <f>+AX2741+AY2741+AZ2741+BA2741+BB2741</f>
        <v>0</v>
      </c>
      <c r="BD2741" s="8">
        <f>AX2741-AT2741</f>
        <v>0</v>
      </c>
      <c r="BE2741" s="2"/>
      <c r="BH2741" s="2"/>
    </row>
    <row r="2742" spans="2:60" ht="17" hidden="1" outlineLevel="1" x14ac:dyDescent="0.2">
      <c r="B2742" s="82">
        <v>29</v>
      </c>
      <c r="C2742" s="144" t="s">
        <v>636</v>
      </c>
      <c r="D2742" s="144"/>
      <c r="E2742" s="82" t="s">
        <v>129</v>
      </c>
      <c r="F2742" s="143">
        <v>33</v>
      </c>
      <c r="G2742" s="142">
        <f>'[1]BoQ HSYC'!F2742</f>
        <v>33</v>
      </c>
      <c r="H2742" s="185">
        <f>'[1]BoQ HSYC'!G2742</f>
        <v>0</v>
      </c>
      <c r="I2742" s="185">
        <f>'[1]BoQ HSYC'!H2742</f>
        <v>0</v>
      </c>
      <c r="J2742" s="185">
        <f>'[1]BoQ HSYC'!I2742</f>
        <v>0</v>
      </c>
      <c r="K2742" s="48">
        <f>'[1]BoQ HSYC'!J2742</f>
        <v>178745.83854545455</v>
      </c>
      <c r="L2742" s="47">
        <f>'[1]BoQ HSYC'!K2742</f>
        <v>13045.120000000003</v>
      </c>
      <c r="M2742" s="47">
        <f>'[1]BoQ HSYC'!L2742</f>
        <v>191790.95854545454</v>
      </c>
      <c r="N2742" s="183">
        <f>'[1]BoQ HSYC'!M2742</f>
        <v>62561.043490909091</v>
      </c>
      <c r="O2742" s="183">
        <f>'[1]BoQ HSYC'!N2742</f>
        <v>4565.7920000000004</v>
      </c>
      <c r="P2742" s="83">
        <f>'[1]BoQ HSYC'!O2742</f>
        <v>67126.835490909085</v>
      </c>
      <c r="Q2742" s="47">
        <f>'[1]BoQ HSYC'!P2742</f>
        <v>6329101.6320000002</v>
      </c>
      <c r="R2742" s="132">
        <f>'[1]BoQ HSYC'!Q2742</f>
        <v>2215185.5711999997</v>
      </c>
      <c r="S2742" s="83">
        <f>'[1]BoQ HSYC'!R2742</f>
        <v>8544287.2031999994</v>
      </c>
      <c r="T2742" s="48">
        <f>'[1]BoQ HSYC'!S2742</f>
        <v>0</v>
      </c>
      <c r="U2742" s="132">
        <f>'[1]BoQ HSYC'!T2742</f>
        <v>0</v>
      </c>
      <c r="V2742" s="132" t="str">
        <f>'[1]BoQ HSYC'!U2742</f>
        <v>BĐG Q2/2026</v>
      </c>
      <c r="W2742" s="132" t="str">
        <f>'[1]BoQ HSYC'!V2742</f>
        <v>BĐG Q2/2026</v>
      </c>
      <c r="X2742" s="44" t="str">
        <f>'[1]BoQ HSYC'!W2742</f>
        <v>ME</v>
      </c>
      <c r="Y2742" s="44"/>
      <c r="Z2742" s="44"/>
      <c r="AA2742" s="44"/>
      <c r="AB2742" s="2">
        <v>313878.79546880996</v>
      </c>
      <c r="AC2742" s="2">
        <v>10358000.250470728</v>
      </c>
      <c r="AD2742" s="2">
        <f>+M2742</f>
        <v>191790.95854545454</v>
      </c>
      <c r="AE2742" s="2">
        <f>+AD2742*14%</f>
        <v>26850.734196363639</v>
      </c>
      <c r="AF2742" s="155">
        <f>+AD2742*35%</f>
        <v>67126.835490909085</v>
      </c>
      <c r="AG2742" s="2">
        <f>+AD2742*F2742</f>
        <v>6329101.6320000002</v>
      </c>
      <c r="AH2742" s="2">
        <f>+AE2742*F2742</f>
        <v>886074.22848000005</v>
      </c>
      <c r="AI2742" s="2">
        <f>+AF2742*F2742</f>
        <v>2215185.5711999997</v>
      </c>
      <c r="AJ2742" s="2">
        <f>SUM(AG2742:AI2742)</f>
        <v>9430361.4316799995</v>
      </c>
      <c r="AK2742" s="2">
        <f>+AD2742*G2742</f>
        <v>6329101.6320000002</v>
      </c>
      <c r="AL2742" s="2">
        <f>+AE2742*G2742</f>
        <v>886074.22848000005</v>
      </c>
      <c r="AM2742" s="2">
        <f>+AF2742*G2742</f>
        <v>2215185.5711999997</v>
      </c>
      <c r="AN2742" s="155">
        <f>SUM(AK2742:AM2742)</f>
        <v>9430361.4316799995</v>
      </c>
      <c r="AQ2742" s="145" t="s">
        <v>525</v>
      </c>
      <c r="AU2742" s="8"/>
      <c r="AV2742" s="8"/>
      <c r="AW2742" s="2">
        <f>'[2]BoQ HSYC-Đạt'!$AT2742</f>
        <v>197544.68730181819</v>
      </c>
      <c r="AX2742" s="8">
        <f>F2742*AW2742</f>
        <v>6518974.6809600005</v>
      </c>
      <c r="AY2742" s="8">
        <f>IF(AQ2742="CT",7%,5%)*AX2742</f>
        <v>456328.22766720009</v>
      </c>
      <c r="AZ2742" s="8">
        <f>AX2742*2%</f>
        <v>130379.49361920002</v>
      </c>
      <c r="BA2742" s="8">
        <f>IF(BB2742&gt;0,0,AX2742*5%)</f>
        <v>325948.73404800007</v>
      </c>
      <c r="BB2742" s="8"/>
      <c r="BC2742" s="8">
        <f>+AX2742+AY2742+AZ2742+BA2742+BB2742</f>
        <v>7431631.1362944003</v>
      </c>
      <c r="BD2742" s="8">
        <f>AX2742-AT2742</f>
        <v>6518974.6809600005</v>
      </c>
      <c r="BE2742" s="2"/>
      <c r="BH2742" s="2"/>
    </row>
    <row r="2743" spans="2:60" ht="17" hidden="1" outlineLevel="1" x14ac:dyDescent="0.2">
      <c r="B2743" s="82">
        <v>30</v>
      </c>
      <c r="C2743" s="144" t="s">
        <v>635</v>
      </c>
      <c r="D2743" s="144"/>
      <c r="E2743" s="82" t="s">
        <v>129</v>
      </c>
      <c r="F2743" s="143">
        <v>16</v>
      </c>
      <c r="G2743" s="142">
        <f>'[1]BoQ HSYC'!F2743</f>
        <v>16</v>
      </c>
      <c r="H2743" s="185">
        <f>'[1]BoQ HSYC'!G2743</f>
        <v>0</v>
      </c>
      <c r="I2743" s="185">
        <f>'[1]BoQ HSYC'!H2743</f>
        <v>0</v>
      </c>
      <c r="J2743" s="185">
        <f>'[1]BoQ HSYC'!I2743</f>
        <v>0</v>
      </c>
      <c r="K2743" s="48">
        <f>'[1]BoQ HSYC'!J2743</f>
        <v>67680.835200000001</v>
      </c>
      <c r="L2743" s="47">
        <f>'[1]BoQ HSYC'!K2743</f>
        <v>5869.6</v>
      </c>
      <c r="M2743" s="47">
        <f>'[1]BoQ HSYC'!L2743</f>
        <v>73550.435200000007</v>
      </c>
      <c r="N2743" s="183">
        <f>'[1]BoQ HSYC'!M2743</f>
        <v>23688.29232</v>
      </c>
      <c r="O2743" s="183">
        <f>'[1]BoQ HSYC'!N2743</f>
        <v>2054.36</v>
      </c>
      <c r="P2743" s="83">
        <f>'[1]BoQ HSYC'!O2743</f>
        <v>25742.652320000001</v>
      </c>
      <c r="Q2743" s="47">
        <f>'[1]BoQ HSYC'!P2743</f>
        <v>1176806.9632000001</v>
      </c>
      <c r="R2743" s="132">
        <f>'[1]BoQ HSYC'!Q2743</f>
        <v>411882.43712000002</v>
      </c>
      <c r="S2743" s="83">
        <f>'[1]BoQ HSYC'!R2743</f>
        <v>1588689.40032</v>
      </c>
      <c r="T2743" s="48">
        <f>'[1]BoQ HSYC'!S2743</f>
        <v>0</v>
      </c>
      <c r="U2743" s="132">
        <f>'[1]BoQ HSYC'!T2743</f>
        <v>0</v>
      </c>
      <c r="V2743" s="132" t="str">
        <f>'[1]BoQ HSYC'!U2743</f>
        <v>BĐG Q2/2026</v>
      </c>
      <c r="W2743" s="132" t="str">
        <f>'[1]BoQ HSYC'!V2743</f>
        <v>BĐG Q2/2026</v>
      </c>
      <c r="X2743" s="44" t="str">
        <f>'[1]BoQ HSYC'!W2743</f>
        <v>ME</v>
      </c>
      <c r="Y2743" s="44"/>
      <c r="Z2743" s="44"/>
      <c r="AA2743" s="44"/>
      <c r="AB2743" s="2">
        <v>77629.22875804799</v>
      </c>
      <c r="AC2743" s="2">
        <v>1242067.6601287678</v>
      </c>
      <c r="AD2743" s="2">
        <f>+M2743</f>
        <v>73550.435200000007</v>
      </c>
      <c r="AE2743" s="2">
        <f>+AD2743*14%</f>
        <v>10297.060928000003</v>
      </c>
      <c r="AF2743" s="155">
        <f>+AD2743*35%</f>
        <v>25742.652320000001</v>
      </c>
      <c r="AG2743" s="2">
        <f>+AD2743*F2743</f>
        <v>1176806.9632000001</v>
      </c>
      <c r="AH2743" s="2">
        <f>+AE2743*F2743</f>
        <v>164752.97484800004</v>
      </c>
      <c r="AI2743" s="2">
        <f>+AF2743*F2743</f>
        <v>411882.43712000002</v>
      </c>
      <c r="AJ2743" s="2">
        <f>SUM(AG2743:AI2743)</f>
        <v>1753442.3751680003</v>
      </c>
      <c r="AK2743" s="2">
        <f>+AD2743*G2743</f>
        <v>1176806.9632000001</v>
      </c>
      <c r="AL2743" s="2">
        <f>+AE2743*G2743</f>
        <v>164752.97484800004</v>
      </c>
      <c r="AM2743" s="2">
        <f>+AF2743*G2743</f>
        <v>411882.43712000002</v>
      </c>
      <c r="AN2743" s="155">
        <f>SUM(AK2743:AM2743)</f>
        <v>1753442.3751680003</v>
      </c>
      <c r="AQ2743" s="145" t="s">
        <v>525</v>
      </c>
      <c r="AU2743" s="8"/>
      <c r="AV2743" s="8"/>
      <c r="AW2743" s="2">
        <f>'[2]BoQ HSYC-Đạt'!$AT2743</f>
        <v>75756.948256000003</v>
      </c>
      <c r="AX2743" s="8">
        <f>F2743*AW2743</f>
        <v>1212111.1720960001</v>
      </c>
      <c r="AY2743" s="8">
        <f>IF(AQ2743="CT",7%,5%)*AX2743</f>
        <v>84847.782046720007</v>
      </c>
      <c r="AZ2743" s="8">
        <f>AX2743*2%</f>
        <v>24242.223441920003</v>
      </c>
      <c r="BA2743" s="8">
        <f>IF(BB2743&gt;0,0,AX2743*5%)</f>
        <v>60605.558604800004</v>
      </c>
      <c r="BB2743" s="8"/>
      <c r="BC2743" s="8">
        <f>+AX2743+AY2743+AZ2743+BA2743+BB2743</f>
        <v>1381806.7361894399</v>
      </c>
      <c r="BD2743" s="8">
        <f>AX2743-AT2743</f>
        <v>1212111.1720960001</v>
      </c>
      <c r="BE2743" s="2"/>
      <c r="BH2743" s="2"/>
    </row>
    <row r="2744" spans="2:60" ht="34" hidden="1" outlineLevel="1" x14ac:dyDescent="0.2">
      <c r="B2744" s="82">
        <v>31</v>
      </c>
      <c r="C2744" s="144" t="s">
        <v>817</v>
      </c>
      <c r="D2744" s="144"/>
      <c r="E2744" s="82" t="s">
        <v>129</v>
      </c>
      <c r="F2744" s="143">
        <v>132</v>
      </c>
      <c r="G2744" s="142">
        <f>'[1]BoQ HSYC'!F2744</f>
        <v>132</v>
      </c>
      <c r="H2744" s="185">
        <f>'[1]BoQ HSYC'!G2744</f>
        <v>0</v>
      </c>
      <c r="I2744" s="185">
        <f>'[1]BoQ HSYC'!H2744</f>
        <v>0</v>
      </c>
      <c r="J2744" s="185">
        <f>'[1]BoQ HSYC'!I2744</f>
        <v>0</v>
      </c>
      <c r="K2744" s="48">
        <f>'[1]BoQ HSYC'!J2744</f>
        <v>960130.5</v>
      </c>
      <c r="L2744" s="47">
        <f>'[1]BoQ HSYC'!K2744</f>
        <v>25693.200000000001</v>
      </c>
      <c r="M2744" s="47">
        <f>'[1]BoQ HSYC'!L2744</f>
        <v>985823.7</v>
      </c>
      <c r="N2744" s="183">
        <f>'[1]BoQ HSYC'!M2744</f>
        <v>0</v>
      </c>
      <c r="O2744" s="183">
        <f>'[1]BoQ HSYC'!N2744</f>
        <v>8992.619999999999</v>
      </c>
      <c r="P2744" s="83">
        <f>'[1]BoQ HSYC'!O2744</f>
        <v>8992.619999999999</v>
      </c>
      <c r="Q2744" s="47">
        <f>'[1]BoQ HSYC'!P2744</f>
        <v>130128728.39999999</v>
      </c>
      <c r="R2744" s="132">
        <f>'[1]BoQ HSYC'!Q2744</f>
        <v>1187025.8399999999</v>
      </c>
      <c r="S2744" s="83">
        <f>'[1]BoQ HSYC'!R2744</f>
        <v>131315754.23999999</v>
      </c>
      <c r="T2744" s="48">
        <f>'[1]BoQ HSYC'!S2744</f>
        <v>0</v>
      </c>
      <c r="U2744" s="132">
        <f>'[1]BoQ HSYC'!T2744</f>
        <v>0</v>
      </c>
      <c r="V2744" s="132" t="str">
        <f>'[1]BoQ HSYC'!U2744</f>
        <v>VT: NCC, NC:BĐG Q2/2026</v>
      </c>
      <c r="W2744" s="132" t="str">
        <f>'[1]BoQ HSYC'!V2744</f>
        <v>VT: NCC, NC:BĐG Q2/2026</v>
      </c>
      <c r="X2744" s="44" t="str">
        <f>'[1]BoQ HSYC'!W2744</f>
        <v>ME</v>
      </c>
      <c r="Y2744" s="44"/>
      <c r="Z2744" s="44"/>
      <c r="AA2744" s="44"/>
      <c r="AB2744" s="2">
        <v>849053.05545637489</v>
      </c>
      <c r="AC2744" s="2">
        <v>112075003.32024148</v>
      </c>
      <c r="AD2744" s="2">
        <f>+M2744</f>
        <v>985823.7</v>
      </c>
      <c r="AE2744" s="2">
        <f>+AD2744*14%</f>
        <v>138015.318</v>
      </c>
      <c r="AF2744" s="155">
        <f>+AD2744*35%</f>
        <v>345038.29499999998</v>
      </c>
      <c r="AG2744" s="2">
        <f>+AD2744*F2744</f>
        <v>130128728.39999999</v>
      </c>
      <c r="AH2744" s="2">
        <f>+AE2744*F2744</f>
        <v>18218021.976</v>
      </c>
      <c r="AI2744" s="2">
        <f>+AF2744*F2744</f>
        <v>45545054.939999998</v>
      </c>
      <c r="AJ2744" s="2">
        <f>SUM(AG2744:AI2744)</f>
        <v>193891805.31599998</v>
      </c>
      <c r="AK2744" s="2">
        <f>+AD2744*G2744</f>
        <v>130128728.39999999</v>
      </c>
      <c r="AL2744" s="2">
        <f>+AE2744*G2744</f>
        <v>18218021.976</v>
      </c>
      <c r="AM2744" s="2">
        <f>+AF2744*G2744</f>
        <v>45545054.939999998</v>
      </c>
      <c r="AN2744" s="155">
        <f>SUM(AK2744:AM2744)</f>
        <v>193891805.31599998</v>
      </c>
      <c r="AQ2744" s="145" t="s">
        <v>525</v>
      </c>
      <c r="AU2744" s="8"/>
      <c r="AV2744" s="8"/>
      <c r="AW2744" s="2">
        <f>'[2]BoQ HSYC-Đạt'!$AT2744</f>
        <v>1015398.411</v>
      </c>
      <c r="AX2744" s="8">
        <f>F2744*AW2744</f>
        <v>134032590.25199999</v>
      </c>
      <c r="AY2744" s="8">
        <f>IF(AQ2744="CT",7%,5%)*AX2744</f>
        <v>9382281.317640001</v>
      </c>
      <c r="AZ2744" s="8">
        <f>AX2744*2%</f>
        <v>2680651.80504</v>
      </c>
      <c r="BA2744" s="8">
        <f>IF(BB2744&gt;0,0,AX2744*5%)</f>
        <v>6701629.5126</v>
      </c>
      <c r="BB2744" s="8"/>
      <c r="BC2744" s="8">
        <f>+AX2744+AY2744+AZ2744+BA2744+BB2744</f>
        <v>152797152.88727999</v>
      </c>
      <c r="BD2744" s="8">
        <f>AX2744-AT2744</f>
        <v>134032590.25199999</v>
      </c>
      <c r="BE2744" s="2"/>
      <c r="BH2744" s="2"/>
    </row>
    <row r="2745" spans="2:60" ht="34" hidden="1" outlineLevel="1" x14ac:dyDescent="0.2">
      <c r="B2745" s="82">
        <v>32</v>
      </c>
      <c r="C2745" s="144" t="s">
        <v>816</v>
      </c>
      <c r="D2745" s="144"/>
      <c r="E2745" s="82" t="s">
        <v>129</v>
      </c>
      <c r="F2745" s="143"/>
      <c r="G2745" s="142">
        <f>'[1]BoQ HSYC'!F2745</f>
        <v>0</v>
      </c>
      <c r="H2745" s="185">
        <f>'[1]BoQ HSYC'!G2745</f>
        <v>0</v>
      </c>
      <c r="I2745" s="185">
        <f>'[1]BoQ HSYC'!H2745</f>
        <v>0</v>
      </c>
      <c r="J2745" s="185">
        <f>'[1]BoQ HSYC'!I2745</f>
        <v>0</v>
      </c>
      <c r="K2745" s="48">
        <f>'[1]BoQ HSYC'!J2745</f>
        <v>0</v>
      </c>
      <c r="L2745" s="47">
        <f>'[1]BoQ HSYC'!K2745</f>
        <v>0</v>
      </c>
      <c r="M2745" s="47">
        <f>'[1]BoQ HSYC'!L2745</f>
        <v>0</v>
      </c>
      <c r="N2745" s="183">
        <f>'[1]BoQ HSYC'!M2745</f>
        <v>0</v>
      </c>
      <c r="O2745" s="183">
        <f>'[1]BoQ HSYC'!N2745</f>
        <v>0</v>
      </c>
      <c r="P2745" s="83">
        <f>'[1]BoQ HSYC'!O2745</f>
        <v>0</v>
      </c>
      <c r="Q2745" s="47">
        <f>'[1]BoQ HSYC'!P2745</f>
        <v>0</v>
      </c>
      <c r="R2745" s="132">
        <f>'[1]BoQ HSYC'!Q2745</f>
        <v>0</v>
      </c>
      <c r="S2745" s="83">
        <f>'[1]BoQ HSYC'!R2745</f>
        <v>0</v>
      </c>
      <c r="T2745" s="48">
        <f>'[1]BoQ HSYC'!S2745</f>
        <v>0</v>
      </c>
      <c r="U2745" s="132">
        <f>'[1]BoQ HSYC'!T2745</f>
        <v>0</v>
      </c>
      <c r="V2745" s="132" t="str">
        <f>'[1]BoQ HSYC'!U2745</f>
        <v>VT: NCC, NC:BĐG Q2/2026</v>
      </c>
      <c r="W2745" s="132" t="str">
        <f>'[1]BoQ HSYC'!V2745</f>
        <v>VT: NCC, NC:BĐG Q2/2026</v>
      </c>
      <c r="X2745" s="44" t="str">
        <f>'[1]BoQ HSYC'!W2745</f>
        <v>ME</v>
      </c>
      <c r="Y2745" s="44"/>
      <c r="Z2745" s="44"/>
      <c r="AA2745" s="44"/>
      <c r="AB2745" s="2">
        <v>441810.83379405231</v>
      </c>
      <c r="AC2745" s="2">
        <v>0</v>
      </c>
      <c r="AD2745" s="2">
        <f>+M2745</f>
        <v>0</v>
      </c>
      <c r="AE2745" s="2">
        <f>+AD2745*14%</f>
        <v>0</v>
      </c>
      <c r="AF2745" s="155">
        <f>+AD2745*35%</f>
        <v>0</v>
      </c>
      <c r="AG2745" s="2">
        <f>+AD2745*F2745</f>
        <v>0</v>
      </c>
      <c r="AH2745" s="2">
        <f>+AE2745*F2745</f>
        <v>0</v>
      </c>
      <c r="AI2745" s="2">
        <f>+AF2745*F2745</f>
        <v>0</v>
      </c>
      <c r="AJ2745" s="2">
        <f>SUM(AG2745:AI2745)</f>
        <v>0</v>
      </c>
      <c r="AK2745" s="2">
        <f>+AD2745*G2745</f>
        <v>0</v>
      </c>
      <c r="AL2745" s="2">
        <f>+AE2745*G2745</f>
        <v>0</v>
      </c>
      <c r="AM2745" s="2">
        <f>+AF2745*G2745</f>
        <v>0</v>
      </c>
      <c r="AN2745" s="155">
        <f>SUM(AK2745:AM2745)</f>
        <v>0</v>
      </c>
      <c r="AQ2745" s="145" t="s">
        <v>525</v>
      </c>
      <c r="AU2745" s="8"/>
      <c r="AV2745" s="8"/>
      <c r="AW2745" s="2">
        <f>'[2]BoQ HSYC-Đạt'!$AT2745</f>
        <v>0</v>
      </c>
      <c r="AX2745" s="8">
        <f>F2745*AW2745</f>
        <v>0</v>
      </c>
      <c r="AY2745" s="8">
        <f>IF(AQ2745="CT",7%,5%)*AX2745</f>
        <v>0</v>
      </c>
      <c r="AZ2745" s="8">
        <f>AX2745*2%</f>
        <v>0</v>
      </c>
      <c r="BA2745" s="8">
        <f>IF(BB2745&gt;0,0,AX2745*5%)</f>
        <v>0</v>
      </c>
      <c r="BB2745" s="8"/>
      <c r="BC2745" s="8">
        <f>+AX2745+AY2745+AZ2745+BA2745+BB2745</f>
        <v>0</v>
      </c>
      <c r="BD2745" s="8">
        <f>AX2745-AT2745</f>
        <v>0</v>
      </c>
      <c r="BE2745" s="2"/>
      <c r="BH2745" s="2"/>
    </row>
    <row r="2746" spans="2:60" ht="34" hidden="1" outlineLevel="1" x14ac:dyDescent="0.2">
      <c r="B2746" s="82">
        <v>33</v>
      </c>
      <c r="C2746" s="144" t="s">
        <v>815</v>
      </c>
      <c r="D2746" s="144"/>
      <c r="E2746" s="82" t="s">
        <v>129</v>
      </c>
      <c r="F2746" s="143">
        <v>106</v>
      </c>
      <c r="G2746" s="142">
        <f>'[1]BoQ HSYC'!F2746</f>
        <v>106</v>
      </c>
      <c r="H2746" s="185">
        <f>'[1]BoQ HSYC'!G2746</f>
        <v>0</v>
      </c>
      <c r="I2746" s="185">
        <f>'[1]BoQ HSYC'!H2746</f>
        <v>0</v>
      </c>
      <c r="J2746" s="185">
        <f>'[1]BoQ HSYC'!I2746</f>
        <v>0</v>
      </c>
      <c r="K2746" s="48">
        <f>'[1]BoQ HSYC'!J2746</f>
        <v>283173</v>
      </c>
      <c r="L2746" s="47">
        <f>'[1]BoQ HSYC'!K2746</f>
        <v>14097.25</v>
      </c>
      <c r="M2746" s="47">
        <f>'[1]BoQ HSYC'!L2746</f>
        <v>297270.25</v>
      </c>
      <c r="N2746" s="183">
        <f>'[1]BoQ HSYC'!M2746</f>
        <v>0</v>
      </c>
      <c r="O2746" s="183">
        <f>'[1]BoQ HSYC'!N2746</f>
        <v>4934.0374999999995</v>
      </c>
      <c r="P2746" s="83">
        <f>'[1]BoQ HSYC'!O2746</f>
        <v>4934.0374999999995</v>
      </c>
      <c r="Q2746" s="47">
        <f>'[1]BoQ HSYC'!P2746</f>
        <v>31510646.5</v>
      </c>
      <c r="R2746" s="132">
        <f>'[1]BoQ HSYC'!Q2746</f>
        <v>523007.97499999992</v>
      </c>
      <c r="S2746" s="83">
        <f>'[1]BoQ HSYC'!R2746</f>
        <v>32033654.475000001</v>
      </c>
      <c r="T2746" s="48">
        <f>'[1]BoQ HSYC'!S2746</f>
        <v>0</v>
      </c>
      <c r="U2746" s="132">
        <f>'[1]BoQ HSYC'!T2746</f>
        <v>0</v>
      </c>
      <c r="V2746" s="132" t="str">
        <f>'[1]BoQ HSYC'!U2746</f>
        <v>VT: NCC, NC:BĐG Q2/2026</v>
      </c>
      <c r="W2746" s="132" t="str">
        <f>'[1]BoQ HSYC'!V2746</f>
        <v>VT: NCC, NC:BĐG Q2/2026</v>
      </c>
      <c r="X2746" s="44" t="str">
        <f>'[1]BoQ HSYC'!W2746</f>
        <v>ME</v>
      </c>
      <c r="Y2746" s="44"/>
      <c r="Z2746" s="44"/>
      <c r="AA2746" s="44"/>
      <c r="AB2746" s="2">
        <v>324457.92280213122</v>
      </c>
      <c r="AC2746" s="2">
        <v>34392539.817025907</v>
      </c>
      <c r="AD2746" s="2">
        <f>+M2746</f>
        <v>297270.25</v>
      </c>
      <c r="AE2746" s="2">
        <f>+AD2746*14%</f>
        <v>41617.835000000006</v>
      </c>
      <c r="AF2746" s="155">
        <f>+AD2746*35%</f>
        <v>104044.58749999999</v>
      </c>
      <c r="AG2746" s="2">
        <f>+AD2746*F2746</f>
        <v>31510646.5</v>
      </c>
      <c r="AH2746" s="2">
        <f>+AE2746*F2746</f>
        <v>4411490.5100000007</v>
      </c>
      <c r="AI2746" s="2">
        <f>+AF2746*F2746</f>
        <v>11028726.274999999</v>
      </c>
      <c r="AJ2746" s="2">
        <f>SUM(AG2746:AI2746)</f>
        <v>46950863.284999996</v>
      </c>
      <c r="AK2746" s="2">
        <f>+AD2746*G2746</f>
        <v>31510646.5</v>
      </c>
      <c r="AL2746" s="2">
        <f>+AE2746*G2746</f>
        <v>4411490.5100000007</v>
      </c>
      <c r="AM2746" s="2">
        <f>+AF2746*G2746</f>
        <v>11028726.274999999</v>
      </c>
      <c r="AN2746" s="155">
        <f>SUM(AK2746:AM2746)</f>
        <v>46950863.284999996</v>
      </c>
      <c r="AQ2746" s="145" t="s">
        <v>525</v>
      </c>
      <c r="AU2746" s="8"/>
      <c r="AV2746" s="8"/>
      <c r="AW2746" s="2">
        <f>'[2]BoQ HSYC-Đạt'!$AT2746</f>
        <v>306188.35749999998</v>
      </c>
      <c r="AX2746" s="8">
        <f>F2746*AW2746</f>
        <v>32455965.895</v>
      </c>
      <c r="AY2746" s="8">
        <f>IF(AQ2746="CT",7%,5%)*AX2746</f>
        <v>2271917.61265</v>
      </c>
      <c r="AZ2746" s="8">
        <f>AX2746*2%</f>
        <v>649119.31790000002</v>
      </c>
      <c r="BA2746" s="8">
        <f>IF(BB2746&gt;0,0,AX2746*5%)</f>
        <v>1622798.2947500001</v>
      </c>
      <c r="BB2746" s="8"/>
      <c r="BC2746" s="8">
        <f>+AX2746+AY2746+AZ2746+BA2746+BB2746</f>
        <v>36999801.120300002</v>
      </c>
      <c r="BD2746" s="8">
        <f>AX2746-AT2746</f>
        <v>32455965.895</v>
      </c>
      <c r="BE2746" s="2"/>
      <c r="BH2746" s="2"/>
    </row>
    <row r="2747" spans="2:60" ht="17" hidden="1" outlineLevel="1" x14ac:dyDescent="0.2">
      <c r="B2747" s="82">
        <v>34</v>
      </c>
      <c r="C2747" s="144" t="s">
        <v>814</v>
      </c>
      <c r="D2747" s="144"/>
      <c r="E2747" s="82" t="s">
        <v>129</v>
      </c>
      <c r="F2747" s="143">
        <v>10</v>
      </c>
      <c r="G2747" s="142">
        <f>'[1]BoQ HSYC'!F2747</f>
        <v>10</v>
      </c>
      <c r="H2747" s="185">
        <f>'[1]BoQ HSYC'!G2747</f>
        <v>0</v>
      </c>
      <c r="I2747" s="185">
        <f>'[1]BoQ HSYC'!H2747</f>
        <v>0</v>
      </c>
      <c r="J2747" s="185">
        <f>'[1]BoQ HSYC'!I2747</f>
        <v>0</v>
      </c>
      <c r="K2747" s="48">
        <f>'[1]BoQ HSYC'!J2747</f>
        <v>470469.36960000003</v>
      </c>
      <c r="L2747" s="47">
        <f>'[1]BoQ HSYC'!K2747</f>
        <v>18784.480000000003</v>
      </c>
      <c r="M2747" s="47">
        <f>'[1]BoQ HSYC'!L2747</f>
        <v>489253.84960000002</v>
      </c>
      <c r="N2747" s="183">
        <f>'[1]BoQ HSYC'!M2747</f>
        <v>164664.27936000002</v>
      </c>
      <c r="O2747" s="183">
        <f>'[1]BoQ HSYC'!N2747</f>
        <v>6574.5680000000011</v>
      </c>
      <c r="P2747" s="83">
        <f>'[1]BoQ HSYC'!O2747</f>
        <v>171238.84736000001</v>
      </c>
      <c r="Q2747" s="47">
        <f>'[1]BoQ HSYC'!P2747</f>
        <v>4892538.4960000003</v>
      </c>
      <c r="R2747" s="132">
        <f>'[1]BoQ HSYC'!Q2747</f>
        <v>1712388.4736000001</v>
      </c>
      <c r="S2747" s="83">
        <f>'[1]BoQ HSYC'!R2747</f>
        <v>6604926.9696000004</v>
      </c>
      <c r="T2747" s="48">
        <f>'[1]BoQ HSYC'!S2747</f>
        <v>0</v>
      </c>
      <c r="U2747" s="132">
        <f>'[1]BoQ HSYC'!T2747</f>
        <v>0</v>
      </c>
      <c r="V2747" s="132" t="str">
        <f>'[1]BoQ HSYC'!U2747</f>
        <v>BĐG Q2/2026</v>
      </c>
      <c r="W2747" s="132" t="str">
        <f>'[1]BoQ HSYC'!V2747</f>
        <v>BĐG Q2/2026</v>
      </c>
      <c r="X2747" s="44" t="str">
        <f>'[1]BoQ HSYC'!W2747</f>
        <v>ME</v>
      </c>
      <c r="Y2747" s="44"/>
      <c r="Z2747" s="44"/>
      <c r="AA2747" s="44"/>
      <c r="AB2747" s="2">
        <v>489949.55185473821</v>
      </c>
      <c r="AC2747" s="2">
        <v>4899495.5185473822</v>
      </c>
      <c r="AD2747" s="2">
        <f>+M2747</f>
        <v>489253.84960000002</v>
      </c>
      <c r="AE2747" s="2">
        <f>+AD2747*14%</f>
        <v>68495.538944000014</v>
      </c>
      <c r="AF2747" s="155">
        <f>+AD2747*35%</f>
        <v>171238.84735999999</v>
      </c>
      <c r="AG2747" s="2">
        <f>+AD2747*F2747</f>
        <v>4892538.4960000003</v>
      </c>
      <c r="AH2747" s="2">
        <f>+AE2747*F2747</f>
        <v>684955.38944000017</v>
      </c>
      <c r="AI2747" s="2">
        <f>+AF2747*F2747</f>
        <v>1712388.4735999999</v>
      </c>
      <c r="AJ2747" s="2">
        <f>SUM(AG2747:AI2747)</f>
        <v>7289882.3590400005</v>
      </c>
      <c r="AK2747" s="2">
        <f>+AD2747*G2747</f>
        <v>4892538.4960000003</v>
      </c>
      <c r="AL2747" s="2">
        <f>+AE2747*G2747</f>
        <v>684955.38944000017</v>
      </c>
      <c r="AM2747" s="2">
        <f>+AF2747*G2747</f>
        <v>1712388.4735999999</v>
      </c>
      <c r="AN2747" s="155">
        <f>SUM(AK2747:AM2747)</f>
        <v>7289882.3590400005</v>
      </c>
      <c r="AQ2747" s="145" t="s">
        <v>525</v>
      </c>
      <c r="AU2747" s="8"/>
      <c r="AV2747" s="8"/>
      <c r="AW2747" s="2">
        <f>'[2]BoQ HSYC-Đạt'!$AT2747</f>
        <v>503931.465088</v>
      </c>
      <c r="AX2747" s="8">
        <f>F2747*AW2747</f>
        <v>5039314.6508799996</v>
      </c>
      <c r="AY2747" s="8">
        <f>IF(AQ2747="CT",7%,5%)*AX2747</f>
        <v>352752.02556159999</v>
      </c>
      <c r="AZ2747" s="8">
        <f>AX2747*2%</f>
        <v>100786.29301759999</v>
      </c>
      <c r="BA2747" s="8">
        <f>IF(BB2747&gt;0,0,AX2747*5%)</f>
        <v>251965.732544</v>
      </c>
      <c r="BB2747" s="8"/>
      <c r="BC2747" s="8">
        <f>+AX2747+AY2747+AZ2747+BA2747+BB2747</f>
        <v>5744818.7020031996</v>
      </c>
      <c r="BD2747" s="8">
        <f>AX2747-AT2747</f>
        <v>5039314.6508799996</v>
      </c>
      <c r="BE2747" s="2"/>
      <c r="BH2747" s="2"/>
    </row>
    <row r="2748" spans="2:60" ht="17" hidden="1" outlineLevel="1" x14ac:dyDescent="0.2">
      <c r="B2748" s="82">
        <v>35</v>
      </c>
      <c r="C2748" s="144" t="s">
        <v>813</v>
      </c>
      <c r="D2748" s="144"/>
      <c r="E2748" s="82" t="s">
        <v>129</v>
      </c>
      <c r="F2748" s="143">
        <v>34</v>
      </c>
      <c r="G2748" s="142">
        <f>'[1]BoQ HSYC'!F2748</f>
        <v>34</v>
      </c>
      <c r="H2748" s="185">
        <f>'[1]BoQ HSYC'!G2748</f>
        <v>0</v>
      </c>
      <c r="I2748" s="185">
        <f>'[1]BoQ HSYC'!H2748</f>
        <v>0</v>
      </c>
      <c r="J2748" s="185">
        <f>'[1]BoQ HSYC'!I2748</f>
        <v>0</v>
      </c>
      <c r="K2748" s="48">
        <f>'[1]BoQ HSYC'!J2748</f>
        <v>301640.60160000005</v>
      </c>
      <c r="L2748" s="47">
        <f>'[1]BoQ HSYC'!K2748</f>
        <v>15653.440000000002</v>
      </c>
      <c r="M2748" s="47">
        <f>'[1]BoQ HSYC'!L2748</f>
        <v>317294.04160000006</v>
      </c>
      <c r="N2748" s="183">
        <f>'[1]BoQ HSYC'!M2748</f>
        <v>105574.21056000001</v>
      </c>
      <c r="O2748" s="183">
        <f>'[1]BoQ HSYC'!N2748</f>
        <v>5478.7040000000006</v>
      </c>
      <c r="P2748" s="83">
        <f>'[1]BoQ HSYC'!O2748</f>
        <v>111052.91456</v>
      </c>
      <c r="Q2748" s="47">
        <f>'[1]BoQ HSYC'!P2748</f>
        <v>10787997.414400002</v>
      </c>
      <c r="R2748" s="132">
        <f>'[1]BoQ HSYC'!Q2748</f>
        <v>3775799.09504</v>
      </c>
      <c r="S2748" s="83">
        <f>'[1]BoQ HSYC'!R2748</f>
        <v>14563796.509440001</v>
      </c>
      <c r="T2748" s="48">
        <f>'[1]BoQ HSYC'!S2748</f>
        <v>0</v>
      </c>
      <c r="U2748" s="132">
        <f>'[1]BoQ HSYC'!T2748</f>
        <v>0</v>
      </c>
      <c r="V2748" s="132" t="str">
        <f>'[1]BoQ HSYC'!U2748</f>
        <v>BĐG Q2/2026</v>
      </c>
      <c r="W2748" s="132" t="str">
        <f>'[1]BoQ HSYC'!V2748</f>
        <v>BĐG Q2/2026</v>
      </c>
      <c r="X2748" s="44" t="str">
        <f>'[1]BoQ HSYC'!W2748</f>
        <v>ME</v>
      </c>
      <c r="Y2748" s="44"/>
      <c r="Z2748" s="44"/>
      <c r="AA2748" s="44"/>
      <c r="AB2748" s="2">
        <v>323154.06635724299</v>
      </c>
      <c r="AC2748" s="2">
        <v>10987238.256146261</v>
      </c>
      <c r="AD2748" s="2">
        <f>+M2748</f>
        <v>317294.04160000006</v>
      </c>
      <c r="AE2748" s="2">
        <f>+AD2748*14%</f>
        <v>44421.165824000011</v>
      </c>
      <c r="AF2748" s="155">
        <f>+AD2748*35%</f>
        <v>111052.91456000002</v>
      </c>
      <c r="AG2748" s="2">
        <f>+AD2748*F2748</f>
        <v>10787997.414400002</v>
      </c>
      <c r="AH2748" s="2">
        <f>+AE2748*F2748</f>
        <v>1510319.6380160004</v>
      </c>
      <c r="AI2748" s="2">
        <f>+AF2748*F2748</f>
        <v>3775799.0950400005</v>
      </c>
      <c r="AJ2748" s="2">
        <f>SUM(AG2748:AI2748)</f>
        <v>16074116.147456003</v>
      </c>
      <c r="AK2748" s="2">
        <f>+AD2748*G2748</f>
        <v>10787997.414400002</v>
      </c>
      <c r="AL2748" s="2">
        <f>+AE2748*G2748</f>
        <v>1510319.6380160004</v>
      </c>
      <c r="AM2748" s="2">
        <f>+AF2748*G2748</f>
        <v>3775799.0950400005</v>
      </c>
      <c r="AN2748" s="155">
        <f>SUM(AK2748:AM2748)</f>
        <v>16074116.147456003</v>
      </c>
      <c r="AQ2748" s="145" t="s">
        <v>525</v>
      </c>
      <c r="AU2748" s="8"/>
      <c r="AV2748" s="8"/>
      <c r="AW2748" s="2">
        <f>'[2]BoQ HSYC-Đạt'!$AT2748</f>
        <v>326812.86284800008</v>
      </c>
      <c r="AX2748" s="8">
        <f>F2748*AW2748</f>
        <v>11111637.336832002</v>
      </c>
      <c r="AY2748" s="8">
        <f>IF(AQ2748="CT",7%,5%)*AX2748</f>
        <v>777814.61357824015</v>
      </c>
      <c r="AZ2748" s="8">
        <f>AX2748*2%</f>
        <v>222232.74673664005</v>
      </c>
      <c r="BA2748" s="8">
        <f>IF(BB2748&gt;0,0,AX2748*5%)</f>
        <v>555581.86684160016</v>
      </c>
      <c r="BB2748" s="8"/>
      <c r="BC2748" s="8">
        <f>+AX2748+AY2748+AZ2748+BA2748+BB2748</f>
        <v>12667266.563988481</v>
      </c>
      <c r="BD2748" s="8">
        <f>AX2748-AT2748</f>
        <v>11111637.336832002</v>
      </c>
      <c r="BE2748" s="2"/>
      <c r="BH2748" s="2"/>
    </row>
    <row r="2749" spans="2:60" ht="17" hidden="1" outlineLevel="1" x14ac:dyDescent="0.2">
      <c r="B2749" s="82">
        <v>36</v>
      </c>
      <c r="C2749" s="144" t="s">
        <v>636</v>
      </c>
      <c r="D2749" s="144"/>
      <c r="E2749" s="82" t="s">
        <v>129</v>
      </c>
      <c r="F2749" s="143">
        <v>28</v>
      </c>
      <c r="G2749" s="142">
        <f>'[1]BoQ HSYC'!F2749</f>
        <v>28</v>
      </c>
      <c r="H2749" s="185">
        <f>'[1]BoQ HSYC'!G2749</f>
        <v>0</v>
      </c>
      <c r="I2749" s="185">
        <f>'[1]BoQ HSYC'!H2749</f>
        <v>0</v>
      </c>
      <c r="J2749" s="185">
        <f>'[1]BoQ HSYC'!I2749</f>
        <v>0</v>
      </c>
      <c r="K2749" s="48">
        <f>'[1]BoQ HSYC'!J2749</f>
        <v>178745.83854545455</v>
      </c>
      <c r="L2749" s="47">
        <f>'[1]BoQ HSYC'!K2749</f>
        <v>13045.120000000003</v>
      </c>
      <c r="M2749" s="47">
        <f>'[1]BoQ HSYC'!L2749</f>
        <v>191790.95854545454</v>
      </c>
      <c r="N2749" s="183">
        <f>'[1]BoQ HSYC'!M2749</f>
        <v>62561.043490909091</v>
      </c>
      <c r="O2749" s="183">
        <f>'[1]BoQ HSYC'!N2749</f>
        <v>4565.7920000000004</v>
      </c>
      <c r="P2749" s="83">
        <f>'[1]BoQ HSYC'!O2749</f>
        <v>67126.835490909085</v>
      </c>
      <c r="Q2749" s="47">
        <f>'[1]BoQ HSYC'!P2749</f>
        <v>5370146.8392727273</v>
      </c>
      <c r="R2749" s="132">
        <f>'[1]BoQ HSYC'!Q2749</f>
        <v>1879551.3937454545</v>
      </c>
      <c r="S2749" s="83">
        <f>'[1]BoQ HSYC'!R2749</f>
        <v>7249698.2330181822</v>
      </c>
      <c r="T2749" s="48">
        <f>'[1]BoQ HSYC'!S2749</f>
        <v>0</v>
      </c>
      <c r="U2749" s="132">
        <f>'[1]BoQ HSYC'!T2749</f>
        <v>0</v>
      </c>
      <c r="V2749" s="132" t="str">
        <f>'[1]BoQ HSYC'!U2749</f>
        <v>BĐG Q2/2026</v>
      </c>
      <c r="W2749" s="132" t="str">
        <f>'[1]BoQ HSYC'!V2749</f>
        <v>BĐG Q2/2026</v>
      </c>
      <c r="X2749" s="44" t="str">
        <f>'[1]BoQ HSYC'!W2749</f>
        <v>ME</v>
      </c>
      <c r="Y2749" s="44"/>
      <c r="Z2749" s="44"/>
      <c r="AA2749" s="44"/>
      <c r="AB2749" s="2">
        <v>313878.79546880996</v>
      </c>
      <c r="AC2749" s="2">
        <v>8788606.2731266785</v>
      </c>
      <c r="AD2749" s="2">
        <f>+M2749</f>
        <v>191790.95854545454</v>
      </c>
      <c r="AE2749" s="2">
        <f>+AD2749*14%</f>
        <v>26850.734196363639</v>
      </c>
      <c r="AF2749" s="155">
        <f>+AD2749*35%</f>
        <v>67126.835490909085</v>
      </c>
      <c r="AG2749" s="2">
        <f>+AD2749*F2749</f>
        <v>5370146.8392727273</v>
      </c>
      <c r="AH2749" s="2">
        <f>+AE2749*F2749</f>
        <v>751820.55749818194</v>
      </c>
      <c r="AI2749" s="2">
        <f>+AF2749*F2749</f>
        <v>1879551.3937454545</v>
      </c>
      <c r="AJ2749" s="2">
        <f>SUM(AG2749:AI2749)</f>
        <v>8001518.7905163635</v>
      </c>
      <c r="AK2749" s="2">
        <f>+AD2749*G2749</f>
        <v>5370146.8392727273</v>
      </c>
      <c r="AL2749" s="2">
        <f>+AE2749*G2749</f>
        <v>751820.55749818194</v>
      </c>
      <c r="AM2749" s="2">
        <f>+AF2749*G2749</f>
        <v>1879551.3937454545</v>
      </c>
      <c r="AN2749" s="155">
        <f>SUM(AK2749:AM2749)</f>
        <v>8001518.7905163635</v>
      </c>
      <c r="AQ2749" s="145" t="s">
        <v>525</v>
      </c>
      <c r="AU2749" s="8"/>
      <c r="AV2749" s="8"/>
      <c r="AW2749" s="2">
        <f>'[2]BoQ HSYC-Đạt'!$AT2749</f>
        <v>197544.68730181819</v>
      </c>
      <c r="AX2749" s="8">
        <f>F2749*AW2749</f>
        <v>5531251.2444509091</v>
      </c>
      <c r="AY2749" s="8">
        <f>IF(AQ2749="CT",7%,5%)*AX2749</f>
        <v>387187.58711156365</v>
      </c>
      <c r="AZ2749" s="8">
        <f>AX2749*2%</f>
        <v>110625.02488901818</v>
      </c>
      <c r="BA2749" s="8">
        <f>IF(BB2749&gt;0,0,AX2749*5%)</f>
        <v>276562.56222254544</v>
      </c>
      <c r="BB2749" s="8"/>
      <c r="BC2749" s="8">
        <f>+AX2749+AY2749+AZ2749+BA2749+BB2749</f>
        <v>6305626.4186740359</v>
      </c>
      <c r="BD2749" s="8">
        <f>AX2749-AT2749</f>
        <v>5531251.2444509091</v>
      </c>
      <c r="BE2749" s="2"/>
      <c r="BH2749" s="2"/>
    </row>
    <row r="2750" spans="2:60" ht="17" hidden="1" outlineLevel="1" x14ac:dyDescent="0.2">
      <c r="B2750" s="82">
        <v>37</v>
      </c>
      <c r="C2750" s="144" t="s">
        <v>635</v>
      </c>
      <c r="D2750" s="144"/>
      <c r="E2750" s="82" t="s">
        <v>129</v>
      </c>
      <c r="F2750" s="143">
        <v>10</v>
      </c>
      <c r="G2750" s="142">
        <f>'[1]BoQ HSYC'!F2750</f>
        <v>10</v>
      </c>
      <c r="H2750" s="185">
        <f>'[1]BoQ HSYC'!G2750</f>
        <v>0</v>
      </c>
      <c r="I2750" s="185">
        <f>'[1]BoQ HSYC'!H2750</f>
        <v>0</v>
      </c>
      <c r="J2750" s="185">
        <f>'[1]BoQ HSYC'!I2750</f>
        <v>0</v>
      </c>
      <c r="K2750" s="48">
        <f>'[1]BoQ HSYC'!J2750</f>
        <v>67680.835200000001</v>
      </c>
      <c r="L2750" s="47">
        <f>'[1]BoQ HSYC'!K2750</f>
        <v>5869.6</v>
      </c>
      <c r="M2750" s="47">
        <f>'[1]BoQ HSYC'!L2750</f>
        <v>73550.435200000007</v>
      </c>
      <c r="N2750" s="183">
        <f>'[1]BoQ HSYC'!M2750</f>
        <v>23688.29232</v>
      </c>
      <c r="O2750" s="183">
        <f>'[1]BoQ HSYC'!N2750</f>
        <v>2054.36</v>
      </c>
      <c r="P2750" s="83">
        <f>'[1]BoQ HSYC'!O2750</f>
        <v>25742.652320000001</v>
      </c>
      <c r="Q2750" s="47">
        <f>'[1]BoQ HSYC'!P2750</f>
        <v>735504.35200000007</v>
      </c>
      <c r="R2750" s="132">
        <f>'[1]BoQ HSYC'!Q2750</f>
        <v>257426.5232</v>
      </c>
      <c r="S2750" s="83">
        <f>'[1]BoQ HSYC'!R2750</f>
        <v>992930.87520000013</v>
      </c>
      <c r="T2750" s="48">
        <f>'[1]BoQ HSYC'!S2750</f>
        <v>0</v>
      </c>
      <c r="U2750" s="132">
        <f>'[1]BoQ HSYC'!T2750</f>
        <v>0</v>
      </c>
      <c r="V2750" s="132" t="str">
        <f>'[1]BoQ HSYC'!U2750</f>
        <v>BĐG Q2/2026</v>
      </c>
      <c r="W2750" s="132" t="str">
        <f>'[1]BoQ HSYC'!V2750</f>
        <v>BĐG Q2/2026</v>
      </c>
      <c r="X2750" s="44" t="str">
        <f>'[1]BoQ HSYC'!W2750</f>
        <v>ME</v>
      </c>
      <c r="Y2750" s="44"/>
      <c r="Z2750" s="44"/>
      <c r="AA2750" s="44"/>
      <c r="AB2750" s="2">
        <v>77629.22875804799</v>
      </c>
      <c r="AC2750" s="2">
        <v>776292.28758047987</v>
      </c>
      <c r="AD2750" s="2">
        <f>+M2750</f>
        <v>73550.435200000007</v>
      </c>
      <c r="AE2750" s="2">
        <f>+AD2750*14%</f>
        <v>10297.060928000003</v>
      </c>
      <c r="AF2750" s="155">
        <f>+AD2750*35%</f>
        <v>25742.652320000001</v>
      </c>
      <c r="AG2750" s="2">
        <f>+AD2750*F2750</f>
        <v>735504.35200000007</v>
      </c>
      <c r="AH2750" s="2">
        <f>+AE2750*F2750</f>
        <v>102970.60928000003</v>
      </c>
      <c r="AI2750" s="2">
        <f>+AF2750*F2750</f>
        <v>257426.5232</v>
      </c>
      <c r="AJ2750" s="2">
        <f>SUM(AG2750:AI2750)</f>
        <v>1095901.4844800001</v>
      </c>
      <c r="AK2750" s="2">
        <f>+AD2750*G2750</f>
        <v>735504.35200000007</v>
      </c>
      <c r="AL2750" s="2">
        <f>+AE2750*G2750</f>
        <v>102970.60928000003</v>
      </c>
      <c r="AM2750" s="2">
        <f>+AF2750*G2750</f>
        <v>257426.5232</v>
      </c>
      <c r="AN2750" s="155">
        <f>SUM(AK2750:AM2750)</f>
        <v>1095901.4844800001</v>
      </c>
      <c r="AQ2750" s="145" t="s">
        <v>525</v>
      </c>
      <c r="AU2750" s="8"/>
      <c r="AV2750" s="8"/>
      <c r="AW2750" s="2">
        <f>'[2]BoQ HSYC-Đạt'!$AT2750</f>
        <v>75756.948256000003</v>
      </c>
      <c r="AX2750" s="8">
        <f>F2750*AW2750</f>
        <v>757569.48256000003</v>
      </c>
      <c r="AY2750" s="8">
        <f>IF(AQ2750="CT",7%,5%)*AX2750</f>
        <v>53029.863779200008</v>
      </c>
      <c r="AZ2750" s="8">
        <f>AX2750*2%</f>
        <v>15151.389651200001</v>
      </c>
      <c r="BA2750" s="8">
        <f>IF(BB2750&gt;0,0,AX2750*5%)</f>
        <v>37878.474128000002</v>
      </c>
      <c r="BB2750" s="8"/>
      <c r="BC2750" s="8">
        <f>+AX2750+AY2750+AZ2750+BA2750+BB2750</f>
        <v>863629.21011840005</v>
      </c>
      <c r="BD2750" s="8">
        <f>AX2750-AT2750</f>
        <v>757569.48256000003</v>
      </c>
      <c r="BE2750" s="2"/>
      <c r="BH2750" s="2"/>
    </row>
    <row r="2751" spans="2:60" ht="17" hidden="1" outlineLevel="1" x14ac:dyDescent="0.2">
      <c r="B2751" s="82">
        <v>38</v>
      </c>
      <c r="C2751" s="144" t="s">
        <v>809</v>
      </c>
      <c r="D2751" s="144"/>
      <c r="E2751" s="82" t="s">
        <v>129</v>
      </c>
      <c r="F2751" s="143">
        <v>1500</v>
      </c>
      <c r="G2751" s="142">
        <f>'[1]BoQ HSYC'!F2751</f>
        <v>1500</v>
      </c>
      <c r="H2751" s="245">
        <f>'[1]BoQ HSYC'!G2751</f>
        <v>0</v>
      </c>
      <c r="I2751" s="245">
        <f>'[1]BoQ HSYC'!H2751</f>
        <v>0</v>
      </c>
      <c r="J2751" s="245">
        <f>'[1]BoQ HSYC'!I2751</f>
        <v>0</v>
      </c>
      <c r="K2751" s="48">
        <f>'[1]BoQ HSYC'!J2751</f>
        <v>19685.836800000001</v>
      </c>
      <c r="L2751" s="47">
        <f>'[1]BoQ HSYC'!K2751</f>
        <v>5780.97</v>
      </c>
      <c r="M2751" s="47">
        <f>'[1]BoQ HSYC'!L2751</f>
        <v>25466.806800000002</v>
      </c>
      <c r="N2751" s="183">
        <f>'[1]BoQ HSYC'!M2751</f>
        <v>6890.04288</v>
      </c>
      <c r="O2751" s="183">
        <f>'[1]BoQ HSYC'!N2751</f>
        <v>2023.3395</v>
      </c>
      <c r="P2751" s="83">
        <f>'[1]BoQ HSYC'!O2751</f>
        <v>8913.3823799999991</v>
      </c>
      <c r="Q2751" s="47">
        <f>'[1]BoQ HSYC'!P2751</f>
        <v>38200210.200000003</v>
      </c>
      <c r="R2751" s="132">
        <f>'[1]BoQ HSYC'!Q2751</f>
        <v>13370073.569999998</v>
      </c>
      <c r="S2751" s="83">
        <f>'[1]BoQ HSYC'!R2751</f>
        <v>51570283.770000003</v>
      </c>
      <c r="T2751" s="48">
        <f>'[1]BoQ HSYC'!S2751</f>
        <v>0</v>
      </c>
      <c r="U2751" s="176">
        <f>'[1]BoQ HSYC'!T2751</f>
        <v>0</v>
      </c>
      <c r="V2751" s="176" t="str">
        <f>'[1]BoQ HSYC'!U2751</f>
        <v>BĐG Q2/2026</v>
      </c>
      <c r="W2751" s="176" t="str">
        <f>'[1]BoQ HSYC'!V2751</f>
        <v>BĐG Q2/2026</v>
      </c>
      <c r="X2751" s="44" t="str">
        <f>'[1]BoQ HSYC'!W2751</f>
        <v>ME</v>
      </c>
      <c r="Y2751" s="44"/>
      <c r="Z2751" s="44"/>
      <c r="AA2751" s="44"/>
      <c r="AB2751" s="2">
        <v>28890.443777126246</v>
      </c>
      <c r="AC2751" s="2">
        <v>43335665.665689372</v>
      </c>
      <c r="AD2751" s="2">
        <f>+M2751</f>
        <v>25466.806800000002</v>
      </c>
      <c r="AE2751" s="2">
        <f>+AD2751*14%</f>
        <v>3565.3529520000006</v>
      </c>
      <c r="AF2751" s="155">
        <f>+AD2751*35%</f>
        <v>8913.3823800000009</v>
      </c>
      <c r="AG2751" s="2">
        <f>+AD2751*F2751</f>
        <v>38200210.200000003</v>
      </c>
      <c r="AH2751" s="2">
        <f>+AE2751*F2751</f>
        <v>5348029.4280000012</v>
      </c>
      <c r="AI2751" s="2">
        <f>+AF2751*F2751</f>
        <v>13370073.570000002</v>
      </c>
      <c r="AJ2751" s="2">
        <f>SUM(AG2751:AI2751)</f>
        <v>56918313.198000006</v>
      </c>
      <c r="AK2751" s="2">
        <f>+AD2751*G2751</f>
        <v>38200210.200000003</v>
      </c>
      <c r="AL2751" s="2">
        <f>+AE2751*G2751</f>
        <v>5348029.4280000012</v>
      </c>
      <c r="AM2751" s="2">
        <f>+AF2751*G2751</f>
        <v>13370073.570000002</v>
      </c>
      <c r="AN2751" s="155">
        <f>SUM(AK2751:AM2751)</f>
        <v>56918313.198000006</v>
      </c>
      <c r="AQ2751" s="145" t="s">
        <v>525</v>
      </c>
      <c r="AU2751" s="8"/>
      <c r="AV2751" s="8"/>
      <c r="AW2751" s="2">
        <f>'[2]BoQ HSYC-Đạt'!$AT2751</f>
        <v>26230.811004000003</v>
      </c>
      <c r="AX2751" s="8">
        <f>F2751*AW2751</f>
        <v>39346216.506000005</v>
      </c>
      <c r="AY2751" s="8">
        <f>IF(AQ2751="CT",7%,5%)*AX2751</f>
        <v>2754235.1554200007</v>
      </c>
      <c r="AZ2751" s="8">
        <f>AX2751*2%</f>
        <v>786924.33012000006</v>
      </c>
      <c r="BA2751" s="8">
        <f>IF(BB2751&gt;0,0,AX2751*5%)</f>
        <v>1967310.8253000004</v>
      </c>
      <c r="BB2751" s="8"/>
      <c r="BC2751" s="8">
        <f>+AX2751+AY2751+AZ2751+BA2751+BB2751</f>
        <v>44854686.81684</v>
      </c>
      <c r="BD2751" s="8">
        <f>AX2751-AT2751</f>
        <v>39346216.506000005</v>
      </c>
      <c r="BE2751" s="2"/>
      <c r="BH2751" s="2"/>
    </row>
    <row r="2752" spans="2:60" ht="17" hidden="1" outlineLevel="1" x14ac:dyDescent="0.2">
      <c r="B2752" s="82">
        <v>39</v>
      </c>
      <c r="C2752" s="144" t="s">
        <v>629</v>
      </c>
      <c r="D2752" s="144"/>
      <c r="E2752" s="82" t="s">
        <v>129</v>
      </c>
      <c r="F2752" s="143">
        <v>462</v>
      </c>
      <c r="G2752" s="142">
        <f>'[1]BoQ HSYC'!F2752</f>
        <v>462</v>
      </c>
      <c r="H2752" s="185">
        <f>'[1]BoQ HSYC'!G2752</f>
        <v>0</v>
      </c>
      <c r="I2752" s="185">
        <f>'[1]BoQ HSYC'!H2752</f>
        <v>0</v>
      </c>
      <c r="J2752" s="185">
        <f>'[1]BoQ HSYC'!I2752</f>
        <v>0</v>
      </c>
      <c r="K2752" s="48">
        <f>'[1]BoQ HSYC'!J2752</f>
        <v>11863.987200000001</v>
      </c>
      <c r="L2752" s="47">
        <f>'[1]BoQ HSYC'!K2752</f>
        <v>5138.6399999999994</v>
      </c>
      <c r="M2752" s="47">
        <f>'[1]BoQ HSYC'!L2752</f>
        <v>17002.627200000003</v>
      </c>
      <c r="N2752" s="183">
        <f>'[1]BoQ HSYC'!M2752</f>
        <v>4152.39552</v>
      </c>
      <c r="O2752" s="183">
        <f>'[1]BoQ HSYC'!N2752</f>
        <v>1798.5239999999997</v>
      </c>
      <c r="P2752" s="83">
        <f>'[1]BoQ HSYC'!O2752</f>
        <v>5950.9195199999995</v>
      </c>
      <c r="Q2752" s="47">
        <f>'[1]BoQ HSYC'!P2752</f>
        <v>7855213.766400001</v>
      </c>
      <c r="R2752" s="132">
        <f>'[1]BoQ HSYC'!Q2752</f>
        <v>2749324.8182399999</v>
      </c>
      <c r="S2752" s="83">
        <f>'[1]BoQ HSYC'!R2752</f>
        <v>10604538.58464</v>
      </c>
      <c r="T2752" s="48">
        <f>'[1]BoQ HSYC'!S2752</f>
        <v>0</v>
      </c>
      <c r="U2752" s="132">
        <f>'[1]BoQ HSYC'!T2752</f>
        <v>0</v>
      </c>
      <c r="V2752" s="132" t="str">
        <f>'[1]BoQ HSYC'!U2752</f>
        <v>BĐG Q2/2026</v>
      </c>
      <c r="W2752" s="132" t="str">
        <f>'[1]BoQ HSYC'!V2752</f>
        <v>BĐG Q2/2026</v>
      </c>
      <c r="X2752" s="44" t="str">
        <f>'[1]BoQ HSYC'!W2752</f>
        <v>ME</v>
      </c>
      <c r="Y2752" s="44"/>
      <c r="Z2752" s="44"/>
      <c r="AA2752" s="44"/>
      <c r="AB2752" s="2">
        <v>20344.23503962575</v>
      </c>
      <c r="AC2752" s="2">
        <v>9399036.5883070957</v>
      </c>
      <c r="AD2752" s="2">
        <f>+M2752</f>
        <v>17002.627200000003</v>
      </c>
      <c r="AE2752" s="2">
        <f>+AD2752*14%</f>
        <v>2380.3678080000004</v>
      </c>
      <c r="AF2752" s="155">
        <f>+AD2752*35%</f>
        <v>5950.9195200000004</v>
      </c>
      <c r="AG2752" s="2">
        <f>+AD2752*F2752</f>
        <v>7855213.766400001</v>
      </c>
      <c r="AH2752" s="2">
        <f>+AE2752*F2752</f>
        <v>1099729.9272960003</v>
      </c>
      <c r="AI2752" s="2">
        <f>+AF2752*F2752</f>
        <v>2749324.8182400004</v>
      </c>
      <c r="AJ2752" s="2">
        <f>SUM(AG2752:AI2752)</f>
        <v>11704268.511936001</v>
      </c>
      <c r="AK2752" s="2">
        <f>+AD2752*G2752</f>
        <v>7855213.766400001</v>
      </c>
      <c r="AL2752" s="2">
        <f>+AE2752*G2752</f>
        <v>1099729.9272960003</v>
      </c>
      <c r="AM2752" s="2">
        <f>+AF2752*G2752</f>
        <v>2749324.8182400004</v>
      </c>
      <c r="AN2752" s="155">
        <f>SUM(AK2752:AM2752)</f>
        <v>11704268.511936001</v>
      </c>
      <c r="AQ2752" s="145" t="s">
        <v>525</v>
      </c>
      <c r="AU2752" s="8"/>
      <c r="AV2752" s="8"/>
      <c r="AW2752" s="2">
        <f>'[2]BoQ HSYC-Đạt'!$AT2752</f>
        <v>17512.706016000004</v>
      </c>
      <c r="AX2752" s="8">
        <f>F2752*AW2752</f>
        <v>8090870.1793920016</v>
      </c>
      <c r="AY2752" s="8">
        <f>IF(AQ2752="CT",7%,5%)*AX2752</f>
        <v>566360.91255744011</v>
      </c>
      <c r="AZ2752" s="8">
        <f>AX2752*2%</f>
        <v>161817.40358784003</v>
      </c>
      <c r="BA2752" s="8">
        <f>IF(BB2752&gt;0,0,AX2752*5%)</f>
        <v>404543.50896960008</v>
      </c>
      <c r="BB2752" s="8"/>
      <c r="BC2752" s="8">
        <f>+AX2752+AY2752+AZ2752+BA2752+BB2752</f>
        <v>9223592.0045068823</v>
      </c>
      <c r="BD2752" s="8">
        <f>AX2752-AT2752</f>
        <v>8090870.1793920016</v>
      </c>
      <c r="BE2752" s="2"/>
      <c r="BH2752" s="2"/>
    </row>
    <row r="2753" spans="2:60" ht="17" hidden="1" outlineLevel="1" x14ac:dyDescent="0.2">
      <c r="B2753" s="82">
        <v>40</v>
      </c>
      <c r="C2753" s="144" t="s">
        <v>628</v>
      </c>
      <c r="D2753" s="144"/>
      <c r="E2753" s="82" t="s">
        <v>129</v>
      </c>
      <c r="F2753" s="143">
        <v>2652</v>
      </c>
      <c r="G2753" s="142">
        <f>'[1]BoQ HSYC'!F2753</f>
        <v>2652</v>
      </c>
      <c r="H2753" s="245">
        <f>'[1]BoQ HSYC'!G2753</f>
        <v>0</v>
      </c>
      <c r="I2753" s="245">
        <f>'[1]BoQ HSYC'!H2753</f>
        <v>0</v>
      </c>
      <c r="J2753" s="245">
        <f>'[1]BoQ HSYC'!I2753</f>
        <v>0</v>
      </c>
      <c r="K2753" s="48">
        <f>'[1]BoQ HSYC'!J2753</f>
        <v>7288.1855999999998</v>
      </c>
      <c r="L2753" s="47">
        <f>'[1]BoQ HSYC'!K2753</f>
        <v>4348.08</v>
      </c>
      <c r="M2753" s="47">
        <f>'[1]BoQ HSYC'!L2753</f>
        <v>11636.265599999999</v>
      </c>
      <c r="N2753" s="183">
        <f>'[1]BoQ HSYC'!M2753</f>
        <v>2550.8649599999999</v>
      </c>
      <c r="O2753" s="183">
        <f>'[1]BoQ HSYC'!N2753</f>
        <v>1521.828</v>
      </c>
      <c r="P2753" s="83">
        <f>'[1]BoQ HSYC'!O2753</f>
        <v>4072.6929599999999</v>
      </c>
      <c r="Q2753" s="47">
        <f>'[1]BoQ HSYC'!P2753</f>
        <v>30859376.371199995</v>
      </c>
      <c r="R2753" s="132">
        <f>'[1]BoQ HSYC'!Q2753</f>
        <v>10800781.72992</v>
      </c>
      <c r="S2753" s="83">
        <f>'[1]BoQ HSYC'!R2753</f>
        <v>41660158.101119995</v>
      </c>
      <c r="T2753" s="48">
        <f>'[1]BoQ HSYC'!S2753</f>
        <v>0</v>
      </c>
      <c r="U2753" s="176">
        <f>'[1]BoQ HSYC'!T2753</f>
        <v>0</v>
      </c>
      <c r="V2753" s="176" t="str">
        <f>'[1]BoQ HSYC'!U2753</f>
        <v>BĐG Q2/2026</v>
      </c>
      <c r="W2753" s="176" t="str">
        <f>'[1]BoQ HSYC'!V2753</f>
        <v>BĐG Q2/2026</v>
      </c>
      <c r="X2753" s="44" t="str">
        <f>'[1]BoQ HSYC'!W2753</f>
        <v>ME</v>
      </c>
      <c r="Y2753" s="44"/>
      <c r="Z2753" s="44"/>
      <c r="AA2753" s="44"/>
      <c r="AB2753" s="2">
        <v>15824.458503315002</v>
      </c>
      <c r="AC2753" s="2">
        <v>41966463.950791381</v>
      </c>
      <c r="AD2753" s="2">
        <f>+M2753</f>
        <v>11636.265599999999</v>
      </c>
      <c r="AE2753" s="2">
        <f>+AD2753*14%</f>
        <v>1629.077184</v>
      </c>
      <c r="AF2753" s="155">
        <f>+AD2753*35%</f>
        <v>4072.6929599999994</v>
      </c>
      <c r="AG2753" s="2">
        <f>+AD2753*F2753</f>
        <v>30859376.371199995</v>
      </c>
      <c r="AH2753" s="2">
        <f>+AE2753*F2753</f>
        <v>4320312.6919679996</v>
      </c>
      <c r="AI2753" s="2">
        <f>+AF2753*F2753</f>
        <v>10800781.729919998</v>
      </c>
      <c r="AJ2753" s="2">
        <f>SUM(AG2753:AI2753)</f>
        <v>45980470.793087997</v>
      </c>
      <c r="AK2753" s="2">
        <f>+AD2753*G2753</f>
        <v>30859376.371199995</v>
      </c>
      <c r="AL2753" s="2">
        <f>+AE2753*G2753</f>
        <v>4320312.6919679996</v>
      </c>
      <c r="AM2753" s="2">
        <f>+AF2753*G2753</f>
        <v>10800781.729919998</v>
      </c>
      <c r="AN2753" s="155">
        <f>SUM(AK2753:AM2753)</f>
        <v>45980470.793087997</v>
      </c>
      <c r="AQ2753" s="145" t="s">
        <v>525</v>
      </c>
      <c r="AU2753" s="8"/>
      <c r="AV2753" s="8"/>
      <c r="AW2753" s="2">
        <f>'[2]BoQ HSYC-Đạt'!$AT2753</f>
        <v>11985.353567999999</v>
      </c>
      <c r="AX2753" s="8">
        <f>F2753*AW2753</f>
        <v>31785157.662335996</v>
      </c>
      <c r="AY2753" s="8">
        <f>IF(AQ2753="CT",7%,5%)*AX2753</f>
        <v>2224961.0363635197</v>
      </c>
      <c r="AZ2753" s="8">
        <f>AX2753*2%</f>
        <v>635703.15324671997</v>
      </c>
      <c r="BA2753" s="8">
        <f>IF(BB2753&gt;0,0,AX2753*5%)</f>
        <v>1589257.8831167999</v>
      </c>
      <c r="BB2753" s="8"/>
      <c r="BC2753" s="8">
        <f>+AX2753+AY2753+AZ2753+BA2753+BB2753</f>
        <v>36235079.735063039</v>
      </c>
      <c r="BD2753" s="8">
        <f>AX2753-AT2753</f>
        <v>31785157.662335996</v>
      </c>
      <c r="BE2753" s="2"/>
      <c r="BH2753" s="2"/>
    </row>
    <row r="2754" spans="2:60" ht="17" hidden="1" outlineLevel="1" x14ac:dyDescent="0.2">
      <c r="B2754" s="82"/>
      <c r="C2754" s="144" t="s">
        <v>286</v>
      </c>
      <c r="D2754" s="144"/>
      <c r="E2754" s="82"/>
      <c r="F2754" s="143"/>
      <c r="G2754" s="142">
        <f>'[1]BoQ HSYC'!F2754</f>
        <v>0</v>
      </c>
      <c r="H2754" s="185">
        <f>'[1]BoQ HSYC'!G2754</f>
        <v>0</v>
      </c>
      <c r="I2754" s="185">
        <f>'[1]BoQ HSYC'!H2754</f>
        <v>0</v>
      </c>
      <c r="J2754" s="185">
        <f>'[1]BoQ HSYC'!I2754</f>
        <v>0</v>
      </c>
      <c r="K2754" s="48">
        <f>'[1]BoQ HSYC'!J2754</f>
        <v>0</v>
      </c>
      <c r="L2754" s="47">
        <f>'[1]BoQ HSYC'!K2754</f>
        <v>0</v>
      </c>
      <c r="M2754" s="47">
        <f>'[1]BoQ HSYC'!L2754</f>
        <v>0</v>
      </c>
      <c r="N2754" s="183">
        <f>'[1]BoQ HSYC'!M2754</f>
        <v>0</v>
      </c>
      <c r="O2754" s="183">
        <f>'[1]BoQ HSYC'!N2754</f>
        <v>0</v>
      </c>
      <c r="P2754" s="83">
        <f>'[1]BoQ HSYC'!O2754</f>
        <v>0</v>
      </c>
      <c r="Q2754" s="47">
        <f>'[1]BoQ HSYC'!P2754</f>
        <v>0</v>
      </c>
      <c r="R2754" s="132">
        <f>'[1]BoQ HSYC'!Q2754</f>
        <v>0</v>
      </c>
      <c r="S2754" s="83">
        <f>'[1]BoQ HSYC'!R2754</f>
        <v>0</v>
      </c>
      <c r="T2754" s="48">
        <f>'[1]BoQ HSYC'!S2754</f>
        <v>0</v>
      </c>
      <c r="U2754" s="132">
        <f>'[1]BoQ HSYC'!T2754</f>
        <v>0</v>
      </c>
      <c r="V2754" s="132">
        <f>'[1]BoQ HSYC'!U2754</f>
        <v>0</v>
      </c>
      <c r="W2754" s="132">
        <f>'[1]BoQ HSYC'!V2754</f>
        <v>0</v>
      </c>
      <c r="X2754" s="44" t="str">
        <f>'[1]BoQ HSYC'!W2754</f>
        <v>ME</v>
      </c>
      <c r="Y2754" s="44"/>
      <c r="Z2754" s="44"/>
      <c r="AA2754" s="44"/>
      <c r="AB2754" s="2">
        <v>0</v>
      </c>
      <c r="AC2754" s="2">
        <v>0</v>
      </c>
      <c r="AD2754" s="2">
        <f>+M2754</f>
        <v>0</v>
      </c>
      <c r="AE2754" s="2">
        <f>+AD2754*14%</f>
        <v>0</v>
      </c>
      <c r="AF2754" s="155">
        <f>+AD2754*35%</f>
        <v>0</v>
      </c>
      <c r="AG2754" s="2">
        <f>+AD2754*F2754</f>
        <v>0</v>
      </c>
      <c r="AH2754" s="2">
        <f>+AE2754*F2754</f>
        <v>0</v>
      </c>
      <c r="AI2754" s="2">
        <f>+AF2754*F2754</f>
        <v>0</v>
      </c>
      <c r="AJ2754" s="2">
        <f>SUM(AG2754:AI2754)</f>
        <v>0</v>
      </c>
      <c r="AK2754" s="2">
        <f>+AD2754*G2754</f>
        <v>0</v>
      </c>
      <c r="AL2754" s="2">
        <f>+AE2754*G2754</f>
        <v>0</v>
      </c>
      <c r="AM2754" s="2">
        <f>+AF2754*G2754</f>
        <v>0</v>
      </c>
      <c r="AN2754" s="155">
        <f>SUM(AK2754:AM2754)</f>
        <v>0</v>
      </c>
      <c r="AQ2754" s="145" t="s">
        <v>525</v>
      </c>
      <c r="AU2754" s="8"/>
      <c r="AV2754" s="8"/>
      <c r="AW2754" s="2">
        <f>'[2]BoQ HSYC-Đạt'!$AT2754</f>
        <v>0</v>
      </c>
      <c r="AX2754" s="8">
        <f>F2754*AW2754</f>
        <v>0</v>
      </c>
      <c r="AY2754" s="8">
        <f>IF(AQ2754="CT",7%,5%)*AX2754</f>
        <v>0</v>
      </c>
      <c r="AZ2754" s="8">
        <f>AX2754*2%</f>
        <v>0</v>
      </c>
      <c r="BA2754" s="8">
        <f>IF(BB2754&gt;0,0,AX2754*5%)</f>
        <v>0</v>
      </c>
      <c r="BB2754" s="8"/>
      <c r="BC2754" s="8">
        <f>+AX2754+AY2754+AZ2754+BA2754+BB2754</f>
        <v>0</v>
      </c>
      <c r="BD2754" s="8">
        <f>AX2754-AT2754</f>
        <v>0</v>
      </c>
      <c r="BE2754" s="2"/>
      <c r="BH2754" s="2"/>
    </row>
    <row r="2755" spans="2:60" ht="17" hidden="1" outlineLevel="1" x14ac:dyDescent="0.2">
      <c r="B2755" s="82">
        <v>42</v>
      </c>
      <c r="C2755" s="144" t="s">
        <v>812</v>
      </c>
      <c r="D2755" s="144"/>
      <c r="E2755" s="82" t="s">
        <v>129</v>
      </c>
      <c r="F2755" s="143">
        <v>33</v>
      </c>
      <c r="G2755" s="142">
        <f>'[1]BoQ HSYC'!F2755</f>
        <v>33</v>
      </c>
      <c r="H2755" s="185">
        <f>'[1]BoQ HSYC'!G2755</f>
        <v>0</v>
      </c>
      <c r="I2755" s="185">
        <f>'[1]BoQ HSYC'!H2755</f>
        <v>0</v>
      </c>
      <c r="J2755" s="185">
        <f>'[1]BoQ HSYC'!I2755</f>
        <v>0</v>
      </c>
      <c r="K2755" s="48">
        <f>'[1]BoQ HSYC'!J2755</f>
        <v>214474.17600000001</v>
      </c>
      <c r="L2755" s="47">
        <f>'[1]BoQ HSYC'!K2755</f>
        <v>14526.539999999999</v>
      </c>
      <c r="M2755" s="47">
        <f>'[1]BoQ HSYC'!L2755</f>
        <v>229000.71600000001</v>
      </c>
      <c r="N2755" s="183">
        <f>'[1]BoQ HSYC'!M2755</f>
        <v>75065.961599999995</v>
      </c>
      <c r="O2755" s="183">
        <f>'[1]BoQ HSYC'!N2755</f>
        <v>5084.2889999999998</v>
      </c>
      <c r="P2755" s="83">
        <f>'[1]BoQ HSYC'!O2755</f>
        <v>80150.250599999999</v>
      </c>
      <c r="Q2755" s="47">
        <f>'[1]BoQ HSYC'!P2755</f>
        <v>7557023.6280000005</v>
      </c>
      <c r="R2755" s="132">
        <f>'[1]BoQ HSYC'!Q2755</f>
        <v>2644958.2697999999</v>
      </c>
      <c r="S2755" s="83">
        <f>'[1]BoQ HSYC'!R2755</f>
        <v>10201981.8978</v>
      </c>
      <c r="T2755" s="48">
        <f>'[1]BoQ HSYC'!S2755</f>
        <v>0</v>
      </c>
      <c r="U2755" s="132">
        <f>'[1]BoQ HSYC'!T2755</f>
        <v>0</v>
      </c>
      <c r="V2755" s="132" t="str">
        <f>'[1]BoQ HSYC'!U2755</f>
        <v>BĐG Q2/2026</v>
      </c>
      <c r="W2755" s="132" t="str">
        <f>'[1]BoQ HSYC'!V2755</f>
        <v>BĐG Q2/2026</v>
      </c>
      <c r="X2755" s="44" t="str">
        <f>'[1]BoQ HSYC'!W2755</f>
        <v>ME</v>
      </c>
      <c r="Y2755" s="44"/>
      <c r="Z2755" s="44"/>
      <c r="AA2755" s="44"/>
      <c r="AB2755" s="2">
        <v>226601.30677857751</v>
      </c>
      <c r="AC2755" s="2">
        <v>7477843.1236930573</v>
      </c>
      <c r="AD2755" s="2">
        <f>+M2755</f>
        <v>229000.71600000001</v>
      </c>
      <c r="AE2755" s="2">
        <f>+AD2755*14%</f>
        <v>32060.100240000003</v>
      </c>
      <c r="AF2755" s="155">
        <f>+AD2755*35%</f>
        <v>80150.250599999999</v>
      </c>
      <c r="AG2755" s="2">
        <f>+AD2755*F2755</f>
        <v>7557023.6280000005</v>
      </c>
      <c r="AH2755" s="2">
        <f>+AE2755*F2755</f>
        <v>1057983.3079200001</v>
      </c>
      <c r="AI2755" s="2">
        <f>+AF2755*F2755</f>
        <v>2644958.2697999999</v>
      </c>
      <c r="AJ2755" s="2">
        <f>SUM(AG2755:AI2755)</f>
        <v>11259965.20572</v>
      </c>
      <c r="AK2755" s="2">
        <f>+AD2755*G2755</f>
        <v>7557023.6280000005</v>
      </c>
      <c r="AL2755" s="2">
        <f>+AE2755*G2755</f>
        <v>1057983.3079200001</v>
      </c>
      <c r="AM2755" s="2">
        <f>+AF2755*G2755</f>
        <v>2644958.2697999999</v>
      </c>
      <c r="AN2755" s="155">
        <f>SUM(AK2755:AM2755)</f>
        <v>11259965.20572</v>
      </c>
      <c r="AQ2755" s="145" t="s">
        <v>525</v>
      </c>
      <c r="AU2755" s="8"/>
      <c r="AV2755" s="8"/>
      <c r="AW2755" s="2">
        <f>'[2]BoQ HSYC-Đạt'!$AT2755</f>
        <v>235870.73748000001</v>
      </c>
      <c r="AX2755" s="8">
        <f>F2755*AW2755</f>
        <v>7783734.33684</v>
      </c>
      <c r="AY2755" s="8">
        <f>IF(AQ2755="CT",7%,5%)*AX2755</f>
        <v>544861.40357880003</v>
      </c>
      <c r="AZ2755" s="8">
        <f>AX2755*2%</f>
        <v>155674.68673680001</v>
      </c>
      <c r="BA2755" s="8">
        <f>IF(BB2755&gt;0,0,AX2755*5%)</f>
        <v>389186.71684200002</v>
      </c>
      <c r="BB2755" s="8"/>
      <c r="BC2755" s="8">
        <f>+AX2755+AY2755+AZ2755+BA2755+BB2755</f>
        <v>8873457.1439976003</v>
      </c>
      <c r="BD2755" s="8">
        <f>AX2755-AT2755</f>
        <v>7783734.33684</v>
      </c>
      <c r="BE2755" s="2"/>
      <c r="BH2755" s="2"/>
    </row>
    <row r="2756" spans="2:60" ht="17" hidden="1" outlineLevel="1" x14ac:dyDescent="0.2">
      <c r="B2756" s="82">
        <v>43</v>
      </c>
      <c r="C2756" s="144" t="s">
        <v>811</v>
      </c>
      <c r="D2756" s="144"/>
      <c r="E2756" s="82" t="s">
        <v>129</v>
      </c>
      <c r="F2756" s="143">
        <v>26.5</v>
      </c>
      <c r="G2756" s="142">
        <f>'[1]BoQ HSYC'!F2756</f>
        <v>26.5</v>
      </c>
      <c r="H2756" s="185">
        <f>'[1]BoQ HSYC'!G2756</f>
        <v>0</v>
      </c>
      <c r="I2756" s="185">
        <f>'[1]BoQ HSYC'!H2756</f>
        <v>0</v>
      </c>
      <c r="J2756" s="185">
        <f>'[1]BoQ HSYC'!I2756</f>
        <v>0</v>
      </c>
      <c r="K2756" s="48">
        <f>'[1]BoQ HSYC'!J2756</f>
        <v>156885.4656</v>
      </c>
      <c r="L2756" s="47">
        <f>'[1]BoQ HSYC'!K2756</f>
        <v>13143.059999999996</v>
      </c>
      <c r="M2756" s="47">
        <f>'[1]BoQ HSYC'!L2756</f>
        <v>170028.52559999999</v>
      </c>
      <c r="N2756" s="183">
        <f>'[1]BoQ HSYC'!M2756</f>
        <v>54909.912959999994</v>
      </c>
      <c r="O2756" s="183">
        <f>'[1]BoQ HSYC'!N2756</f>
        <v>4600.0709999999981</v>
      </c>
      <c r="P2756" s="83">
        <f>'[1]BoQ HSYC'!O2756</f>
        <v>59509.98395999999</v>
      </c>
      <c r="Q2756" s="47">
        <f>'[1]BoQ HSYC'!P2756</f>
        <v>4505755.9283999996</v>
      </c>
      <c r="R2756" s="132">
        <f>'[1]BoQ HSYC'!Q2756</f>
        <v>1577014.5749399997</v>
      </c>
      <c r="S2756" s="83">
        <f>'[1]BoQ HSYC'!R2756</f>
        <v>6082770.5033399994</v>
      </c>
      <c r="T2756" s="48">
        <f>'[1]BoQ HSYC'!S2756</f>
        <v>0</v>
      </c>
      <c r="U2756" s="132">
        <f>'[1]BoQ HSYC'!T2756</f>
        <v>0</v>
      </c>
      <c r="V2756" s="132" t="str">
        <f>'[1]BoQ HSYC'!U2756</f>
        <v>BĐG Q2/2026</v>
      </c>
      <c r="W2756" s="132" t="str">
        <f>'[1]BoQ HSYC'!V2756</f>
        <v>BĐG Q2/2026</v>
      </c>
      <c r="X2756" s="44" t="str">
        <f>'[1]BoQ HSYC'!W2756</f>
        <v>ME</v>
      </c>
      <c r="Y2756" s="44"/>
      <c r="Z2756" s="44"/>
      <c r="AA2756" s="44"/>
      <c r="AB2756" s="2">
        <v>169651.32924588752</v>
      </c>
      <c r="AC2756" s="2">
        <v>4495760.2250160193</v>
      </c>
      <c r="AD2756" s="2">
        <f>+M2756</f>
        <v>170028.52559999999</v>
      </c>
      <c r="AE2756" s="2">
        <f>+AD2756*14%</f>
        <v>23803.993584</v>
      </c>
      <c r="AF2756" s="155">
        <f>+AD2756*35%</f>
        <v>59509.98395999999</v>
      </c>
      <c r="AG2756" s="2">
        <f>+AD2756*F2756</f>
        <v>4505755.9283999996</v>
      </c>
      <c r="AH2756" s="2">
        <f>+AE2756*F2756</f>
        <v>630805.82997600001</v>
      </c>
      <c r="AI2756" s="2">
        <f>+AF2756*F2756</f>
        <v>1577014.5749399997</v>
      </c>
      <c r="AJ2756" s="2">
        <f>SUM(AG2756:AI2756)</f>
        <v>6713576.3333159992</v>
      </c>
      <c r="AK2756" s="2">
        <f>+AD2756*G2756</f>
        <v>4505755.9283999996</v>
      </c>
      <c r="AL2756" s="2">
        <f>+AE2756*G2756</f>
        <v>630805.82997600001</v>
      </c>
      <c r="AM2756" s="2">
        <f>+AF2756*G2756</f>
        <v>1577014.5749399997</v>
      </c>
      <c r="AN2756" s="155">
        <f>SUM(AK2756:AM2756)</f>
        <v>6713576.3333159992</v>
      </c>
      <c r="AQ2756" s="145" t="s">
        <v>525</v>
      </c>
      <c r="AU2756" s="8"/>
      <c r="AV2756" s="8"/>
      <c r="AW2756" s="2">
        <f>'[2]BoQ HSYC-Đạt'!$AT2756</f>
        <v>175129.381368</v>
      </c>
      <c r="AX2756" s="8">
        <f>F2756*AW2756</f>
        <v>4640928.6062519997</v>
      </c>
      <c r="AY2756" s="8">
        <f>IF(AQ2756="CT",7%,5%)*AX2756</f>
        <v>324865.00243764004</v>
      </c>
      <c r="AZ2756" s="8">
        <f>AX2756*2%</f>
        <v>92818.572125039995</v>
      </c>
      <c r="BA2756" s="8">
        <f>IF(BB2756&gt;0,0,AX2756*5%)</f>
        <v>232046.43031259999</v>
      </c>
      <c r="BB2756" s="8"/>
      <c r="BC2756" s="8">
        <f>+AX2756+AY2756+AZ2756+BA2756+BB2756</f>
        <v>5290658.6111272797</v>
      </c>
      <c r="BD2756" s="8">
        <f>AX2756-AT2756</f>
        <v>4640928.6062519997</v>
      </c>
      <c r="BE2756" s="2"/>
      <c r="BH2756" s="2"/>
    </row>
    <row r="2757" spans="2:60" ht="17" hidden="1" outlineLevel="1" x14ac:dyDescent="0.2">
      <c r="B2757" s="82">
        <v>44</v>
      </c>
      <c r="C2757" s="144" t="s">
        <v>810</v>
      </c>
      <c r="D2757" s="144"/>
      <c r="E2757" s="82" t="s">
        <v>129</v>
      </c>
      <c r="F2757" s="143">
        <v>62</v>
      </c>
      <c r="G2757" s="142">
        <f>'[1]BoQ HSYC'!F2757</f>
        <v>62</v>
      </c>
      <c r="H2757" s="185">
        <f>'[1]BoQ HSYC'!G2757</f>
        <v>0</v>
      </c>
      <c r="I2757" s="185">
        <f>'[1]BoQ HSYC'!H2757</f>
        <v>0</v>
      </c>
      <c r="J2757" s="185">
        <f>'[1]BoQ HSYC'!I2757</f>
        <v>0</v>
      </c>
      <c r="K2757" s="48">
        <f>'[1]BoQ HSYC'!J2757</f>
        <v>73094.342400000009</v>
      </c>
      <c r="L2757" s="47">
        <f>'[1]BoQ HSYC'!K2757</f>
        <v>8893.7999999999993</v>
      </c>
      <c r="M2757" s="47">
        <f>'[1]BoQ HSYC'!L2757</f>
        <v>81988.142400000012</v>
      </c>
      <c r="N2757" s="183">
        <f>'[1]BoQ HSYC'!M2757</f>
        <v>25583.019840000001</v>
      </c>
      <c r="O2757" s="183">
        <f>'[1]BoQ HSYC'!N2757</f>
        <v>3112.8299999999995</v>
      </c>
      <c r="P2757" s="83">
        <f>'[1]BoQ HSYC'!O2757</f>
        <v>28695.849839999999</v>
      </c>
      <c r="Q2757" s="47">
        <f>'[1]BoQ HSYC'!P2757</f>
        <v>5083264.8288000003</v>
      </c>
      <c r="R2757" s="132">
        <f>'[1]BoQ HSYC'!Q2757</f>
        <v>1779142.6900799999</v>
      </c>
      <c r="S2757" s="83">
        <f>'[1]BoQ HSYC'!R2757</f>
        <v>6862407.5188800003</v>
      </c>
      <c r="T2757" s="48">
        <f>'[1]BoQ HSYC'!S2757</f>
        <v>0</v>
      </c>
      <c r="U2757" s="132">
        <f>'[1]BoQ HSYC'!T2757</f>
        <v>0</v>
      </c>
      <c r="V2757" s="132" t="str">
        <f>'[1]BoQ HSYC'!U2757</f>
        <v>BĐG Q2/2026</v>
      </c>
      <c r="W2757" s="132" t="str">
        <f>'[1]BoQ HSYC'!V2757</f>
        <v>BĐG Q2/2026</v>
      </c>
      <c r="X2757" s="44" t="str">
        <f>'[1]BoQ HSYC'!W2757</f>
        <v>ME</v>
      </c>
      <c r="Y2757" s="44"/>
      <c r="Z2757" s="44"/>
      <c r="AA2757" s="44"/>
      <c r="AB2757" s="2">
        <v>84975.099064729497</v>
      </c>
      <c r="AC2757" s="2">
        <v>5268456.1420132285</v>
      </c>
      <c r="AD2757" s="2">
        <f>+M2757</f>
        <v>81988.142400000012</v>
      </c>
      <c r="AE2757" s="2">
        <f>+AD2757*14%</f>
        <v>11478.339936000002</v>
      </c>
      <c r="AF2757" s="155">
        <f>+AD2757*35%</f>
        <v>28695.849840000003</v>
      </c>
      <c r="AG2757" s="2">
        <f>+AD2757*F2757</f>
        <v>5083264.8288000003</v>
      </c>
      <c r="AH2757" s="2">
        <f>+AE2757*F2757</f>
        <v>711657.07603200013</v>
      </c>
      <c r="AI2757" s="2">
        <f>+AF2757*F2757</f>
        <v>1779142.6900800001</v>
      </c>
      <c r="AJ2757" s="2">
        <f>SUM(AG2757:AI2757)</f>
        <v>7574064.594912</v>
      </c>
      <c r="AK2757" s="2">
        <f>+AD2757*G2757</f>
        <v>5083264.8288000003</v>
      </c>
      <c r="AL2757" s="2">
        <f>+AE2757*G2757</f>
        <v>711657.07603200013</v>
      </c>
      <c r="AM2757" s="2">
        <f>+AF2757*G2757</f>
        <v>1779142.6900800001</v>
      </c>
      <c r="AN2757" s="155">
        <f>SUM(AK2757:AM2757)</f>
        <v>7574064.594912</v>
      </c>
      <c r="AQ2757" s="145" t="s">
        <v>525</v>
      </c>
      <c r="AU2757" s="8"/>
      <c r="AV2757" s="8"/>
      <c r="AW2757" s="2">
        <f>'[2]BoQ HSYC-Đạt'!$AT2757</f>
        <v>84447.786672000017</v>
      </c>
      <c r="AX2757" s="8">
        <f>F2757*AW2757</f>
        <v>5235762.7736640014</v>
      </c>
      <c r="AY2757" s="8">
        <f>IF(AQ2757="CT",7%,5%)*AX2757</f>
        <v>366503.39415648015</v>
      </c>
      <c r="AZ2757" s="8">
        <f>AX2757*2%</f>
        <v>104715.25547328003</v>
      </c>
      <c r="BA2757" s="8">
        <f>IF(BB2757&gt;0,0,AX2757*5%)</f>
        <v>261788.13868320009</v>
      </c>
      <c r="BB2757" s="8"/>
      <c r="BC2757" s="8">
        <f>+AX2757+AY2757+AZ2757+BA2757+BB2757</f>
        <v>5968769.5619769618</v>
      </c>
      <c r="BD2757" s="8">
        <f>AX2757-AT2757</f>
        <v>5235762.7736640014</v>
      </c>
      <c r="BE2757" s="2"/>
      <c r="BH2757" s="2"/>
    </row>
    <row r="2758" spans="2:60" ht="17" hidden="1" outlineLevel="1" x14ac:dyDescent="0.2">
      <c r="B2758" s="82">
        <v>45</v>
      </c>
      <c r="C2758" s="144" t="s">
        <v>631</v>
      </c>
      <c r="D2758" s="144"/>
      <c r="E2758" s="82" t="s">
        <v>129</v>
      </c>
      <c r="F2758" s="143">
        <v>61</v>
      </c>
      <c r="G2758" s="142">
        <f>'[1]BoQ HSYC'!F2758</f>
        <v>61</v>
      </c>
      <c r="H2758" s="185">
        <f>'[1]BoQ HSYC'!G2758</f>
        <v>0</v>
      </c>
      <c r="I2758" s="185">
        <f>'[1]BoQ HSYC'!H2758</f>
        <v>0</v>
      </c>
      <c r="J2758" s="185">
        <f>'[1]BoQ HSYC'!I2758</f>
        <v>0</v>
      </c>
      <c r="K2758" s="48">
        <f>'[1]BoQ HSYC'!J2758</f>
        <v>46798.905600000006</v>
      </c>
      <c r="L2758" s="47">
        <f>'[1]BoQ HSYC'!K2758</f>
        <v>7411.5</v>
      </c>
      <c r="M2758" s="47">
        <f>'[1]BoQ HSYC'!L2758</f>
        <v>54210.405600000006</v>
      </c>
      <c r="N2758" s="183">
        <f>'[1]BoQ HSYC'!M2758</f>
        <v>16379.616960000001</v>
      </c>
      <c r="O2758" s="183">
        <f>'[1]BoQ HSYC'!N2758</f>
        <v>2594.0249999999996</v>
      </c>
      <c r="P2758" s="83">
        <f>'[1]BoQ HSYC'!O2758</f>
        <v>18973.641960000001</v>
      </c>
      <c r="Q2758" s="47">
        <f>'[1]BoQ HSYC'!P2758</f>
        <v>3306834.7416000003</v>
      </c>
      <c r="R2758" s="132">
        <f>'[1]BoQ HSYC'!Q2758</f>
        <v>1157392.1595600001</v>
      </c>
      <c r="S2758" s="83">
        <f>'[1]BoQ HSYC'!R2758</f>
        <v>4464226.9011599999</v>
      </c>
      <c r="T2758" s="48">
        <f>'[1]BoQ HSYC'!S2758</f>
        <v>0</v>
      </c>
      <c r="U2758" s="132">
        <f>'[1]BoQ HSYC'!T2758</f>
        <v>0</v>
      </c>
      <c r="V2758" s="132" t="str">
        <f>'[1]BoQ HSYC'!U2758</f>
        <v>BĐG Q2/2026</v>
      </c>
      <c r="W2758" s="132" t="str">
        <f>'[1]BoQ HSYC'!V2758</f>
        <v>BĐG Q2/2026</v>
      </c>
      <c r="X2758" s="44" t="str">
        <f>'[1]BoQ HSYC'!W2758</f>
        <v>ME</v>
      </c>
      <c r="Y2758" s="44"/>
      <c r="Z2758" s="44"/>
      <c r="AA2758" s="44"/>
      <c r="AB2758" s="2">
        <v>56117.249833903501</v>
      </c>
      <c r="AC2758" s="2">
        <v>3423152.2398681138</v>
      </c>
      <c r="AD2758" s="2">
        <f>+M2758</f>
        <v>54210.405600000006</v>
      </c>
      <c r="AE2758" s="2">
        <f>+AD2758*14%</f>
        <v>7589.4567840000018</v>
      </c>
      <c r="AF2758" s="155">
        <f>+AD2758*35%</f>
        <v>18973.641960000001</v>
      </c>
      <c r="AG2758" s="2">
        <f>+AD2758*F2758</f>
        <v>3306834.7416000003</v>
      </c>
      <c r="AH2758" s="2">
        <f>+AE2758*F2758</f>
        <v>462956.86382400012</v>
      </c>
      <c r="AI2758" s="2">
        <f>+AF2758*F2758</f>
        <v>1157392.1595600001</v>
      </c>
      <c r="AJ2758" s="2">
        <f>SUM(AG2758:AI2758)</f>
        <v>4927183.7649840005</v>
      </c>
      <c r="AK2758" s="2">
        <f>+AD2758*G2758</f>
        <v>3306834.7416000003</v>
      </c>
      <c r="AL2758" s="2">
        <f>+AE2758*G2758</f>
        <v>462956.86382400012</v>
      </c>
      <c r="AM2758" s="2">
        <f>+AF2758*G2758</f>
        <v>1157392.1595600001</v>
      </c>
      <c r="AN2758" s="155">
        <f>SUM(AK2758:AM2758)</f>
        <v>4927183.7649840005</v>
      </c>
      <c r="AQ2758" s="145" t="s">
        <v>525</v>
      </c>
      <c r="AU2758" s="8"/>
      <c r="AV2758" s="8"/>
      <c r="AW2758" s="2">
        <f>'[2]BoQ HSYC-Đạt'!$AT2758</f>
        <v>55836.717768000002</v>
      </c>
      <c r="AX2758" s="8">
        <f>F2758*AW2758</f>
        <v>3406039.7838480002</v>
      </c>
      <c r="AY2758" s="8">
        <f>IF(AQ2758="CT",7%,5%)*AX2758</f>
        <v>238422.78486936004</v>
      </c>
      <c r="AZ2758" s="8">
        <f>AX2758*2%</f>
        <v>68120.795676959999</v>
      </c>
      <c r="BA2758" s="8">
        <f>IF(BB2758&gt;0,0,AX2758*5%)</f>
        <v>170301.98919240001</v>
      </c>
      <c r="BB2758" s="8"/>
      <c r="BC2758" s="8">
        <f>+AX2758+AY2758+AZ2758+BA2758+BB2758</f>
        <v>3882885.3535867208</v>
      </c>
      <c r="BD2758" s="8">
        <f>AX2758-AT2758</f>
        <v>3406039.7838480002</v>
      </c>
      <c r="BE2758" s="2"/>
      <c r="BH2758" s="2"/>
    </row>
    <row r="2759" spans="2:60" ht="17" hidden="1" outlineLevel="1" x14ac:dyDescent="0.2">
      <c r="B2759" s="82">
        <v>46</v>
      </c>
      <c r="C2759" s="144" t="s">
        <v>630</v>
      </c>
      <c r="D2759" s="144"/>
      <c r="E2759" s="82" t="s">
        <v>129</v>
      </c>
      <c r="F2759" s="143">
        <v>10</v>
      </c>
      <c r="G2759" s="142">
        <f>'[1]BoQ HSYC'!F2759</f>
        <v>10</v>
      </c>
      <c r="H2759" s="185">
        <f>'[1]BoQ HSYC'!G2759</f>
        <v>0</v>
      </c>
      <c r="I2759" s="185">
        <f>'[1]BoQ HSYC'!H2759</f>
        <v>0</v>
      </c>
      <c r="J2759" s="185">
        <f>'[1]BoQ HSYC'!I2759</f>
        <v>0</v>
      </c>
      <c r="K2759" s="48">
        <f>'[1]BoQ HSYC'!J2759</f>
        <v>28746.374400000001</v>
      </c>
      <c r="L2759" s="47">
        <f>'[1]BoQ HSYC'!K2759</f>
        <v>6670</v>
      </c>
      <c r="M2759" s="47">
        <f>'[1]BoQ HSYC'!L2759</f>
        <v>35416.374400000001</v>
      </c>
      <c r="N2759" s="183">
        <f>'[1]BoQ HSYC'!M2759</f>
        <v>10061.231039999999</v>
      </c>
      <c r="O2759" s="183">
        <f>'[1]BoQ HSYC'!N2759</f>
        <v>2334.5</v>
      </c>
      <c r="P2759" s="83">
        <f>'[1]BoQ HSYC'!O2759</f>
        <v>12395.731039999999</v>
      </c>
      <c r="Q2759" s="47">
        <f>'[1]BoQ HSYC'!P2759</f>
        <v>354163.74400000001</v>
      </c>
      <c r="R2759" s="132">
        <f>'[1]BoQ HSYC'!Q2759</f>
        <v>123957.31039999999</v>
      </c>
      <c r="S2759" s="83">
        <f>'[1]BoQ HSYC'!R2759</f>
        <v>478121.05440000002</v>
      </c>
      <c r="T2759" s="48">
        <f>'[1]BoQ HSYC'!S2759</f>
        <v>0</v>
      </c>
      <c r="U2759" s="132">
        <f>'[1]BoQ HSYC'!T2759</f>
        <v>0</v>
      </c>
      <c r="V2759" s="132" t="str">
        <f>'[1]BoQ HSYC'!U2759</f>
        <v>BĐG Q2/2026</v>
      </c>
      <c r="W2759" s="132" t="str">
        <f>'[1]BoQ HSYC'!V2759</f>
        <v>BĐG Q2/2026</v>
      </c>
      <c r="X2759" s="44" t="str">
        <f>'[1]BoQ HSYC'!W2759</f>
        <v>ME</v>
      </c>
      <c r="Y2759" s="44"/>
      <c r="Z2759" s="44"/>
      <c r="AA2759" s="44"/>
      <c r="AB2759" s="2">
        <v>37681.468628388757</v>
      </c>
      <c r="AC2759" s="2">
        <v>376814.6862838876</v>
      </c>
      <c r="AD2759" s="2">
        <f>+M2759</f>
        <v>35416.374400000001</v>
      </c>
      <c r="AE2759" s="2">
        <f>+AD2759*14%</f>
        <v>4958.2924160000002</v>
      </c>
      <c r="AF2759" s="155">
        <f>+AD2759*35%</f>
        <v>12395.731039999999</v>
      </c>
      <c r="AG2759" s="2">
        <f>+AD2759*F2759</f>
        <v>354163.74400000001</v>
      </c>
      <c r="AH2759" s="2">
        <f>+AE2759*F2759</f>
        <v>49582.924160000002</v>
      </c>
      <c r="AI2759" s="2">
        <f>+AF2759*F2759</f>
        <v>123957.31039999999</v>
      </c>
      <c r="AJ2759" s="2">
        <f>SUM(AG2759:AI2759)</f>
        <v>527703.97855999996</v>
      </c>
      <c r="AK2759" s="2">
        <f>+AD2759*G2759</f>
        <v>354163.74400000001</v>
      </c>
      <c r="AL2759" s="2">
        <f>+AE2759*G2759</f>
        <v>49582.924160000002</v>
      </c>
      <c r="AM2759" s="2">
        <f>+AF2759*G2759</f>
        <v>123957.31039999999</v>
      </c>
      <c r="AN2759" s="155">
        <f>SUM(AK2759:AM2759)</f>
        <v>527703.97855999996</v>
      </c>
      <c r="AQ2759" s="145" t="s">
        <v>525</v>
      </c>
      <c r="AU2759" s="8"/>
      <c r="AV2759" s="8"/>
      <c r="AW2759" s="2">
        <f>'[2]BoQ HSYC-Đạt'!$AT2759</f>
        <v>36478.865632000001</v>
      </c>
      <c r="AX2759" s="8">
        <f>F2759*AW2759</f>
        <v>364788.65632000001</v>
      </c>
      <c r="AY2759" s="8">
        <f>IF(AQ2759="CT",7%,5%)*AX2759</f>
        <v>25535.205942400004</v>
      </c>
      <c r="AZ2759" s="8">
        <f>AX2759*2%</f>
        <v>7295.7731264000004</v>
      </c>
      <c r="BA2759" s="8">
        <f>IF(BB2759&gt;0,0,AX2759*5%)</f>
        <v>18239.432816</v>
      </c>
      <c r="BB2759" s="8"/>
      <c r="BC2759" s="8">
        <f>+AX2759+AY2759+AZ2759+BA2759+BB2759</f>
        <v>415859.06820480002</v>
      </c>
      <c r="BD2759" s="8">
        <f>AX2759-AT2759</f>
        <v>364788.65632000001</v>
      </c>
      <c r="BE2759" s="2"/>
      <c r="BH2759" s="2"/>
    </row>
    <row r="2760" spans="2:60" ht="17" hidden="1" outlineLevel="1" x14ac:dyDescent="0.2">
      <c r="B2760" s="82">
        <v>47</v>
      </c>
      <c r="C2760" s="144" t="s">
        <v>809</v>
      </c>
      <c r="D2760" s="144"/>
      <c r="E2760" s="82" t="s">
        <v>129</v>
      </c>
      <c r="F2760" s="143">
        <v>750</v>
      </c>
      <c r="G2760" s="142">
        <f>'[1]BoQ HSYC'!F2760</f>
        <v>750</v>
      </c>
      <c r="H2760" s="185">
        <f>'[1]BoQ HSYC'!G2760</f>
        <v>0</v>
      </c>
      <c r="I2760" s="185">
        <f>'[1]BoQ HSYC'!H2760</f>
        <v>0</v>
      </c>
      <c r="J2760" s="185">
        <f>'[1]BoQ HSYC'!I2760</f>
        <v>0</v>
      </c>
      <c r="K2760" s="48">
        <f>'[1]BoQ HSYC'!J2760</f>
        <v>19685.836800000001</v>
      </c>
      <c r="L2760" s="47">
        <f>'[1]BoQ HSYC'!K2760</f>
        <v>5780.97</v>
      </c>
      <c r="M2760" s="47">
        <f>'[1]BoQ HSYC'!L2760</f>
        <v>25466.806800000002</v>
      </c>
      <c r="N2760" s="183">
        <f>'[1]BoQ HSYC'!M2760</f>
        <v>6890.04288</v>
      </c>
      <c r="O2760" s="183">
        <f>'[1]BoQ HSYC'!N2760</f>
        <v>2023.3395</v>
      </c>
      <c r="P2760" s="83">
        <f>'[1]BoQ HSYC'!O2760</f>
        <v>8913.3823799999991</v>
      </c>
      <c r="Q2760" s="47">
        <f>'[1]BoQ HSYC'!P2760</f>
        <v>19100105.100000001</v>
      </c>
      <c r="R2760" s="132">
        <f>'[1]BoQ HSYC'!Q2760</f>
        <v>6685036.7849999992</v>
      </c>
      <c r="S2760" s="83">
        <f>'[1]BoQ HSYC'!R2760</f>
        <v>25785141.885000002</v>
      </c>
      <c r="T2760" s="48">
        <f>'[1]BoQ HSYC'!S2760</f>
        <v>0</v>
      </c>
      <c r="U2760" s="132">
        <f>'[1]BoQ HSYC'!T2760</f>
        <v>0</v>
      </c>
      <c r="V2760" s="132" t="str">
        <f>'[1]BoQ HSYC'!U2760</f>
        <v>BĐG Q2/2026</v>
      </c>
      <c r="W2760" s="132" t="str">
        <f>'[1]BoQ HSYC'!V2760</f>
        <v>BĐG Q2/2026</v>
      </c>
      <c r="X2760" s="44" t="str">
        <f>'[1]BoQ HSYC'!W2760</f>
        <v>ME</v>
      </c>
      <c r="Y2760" s="44"/>
      <c r="Z2760" s="44"/>
      <c r="AA2760" s="44"/>
      <c r="AB2760" s="2">
        <v>28890.443777126246</v>
      </c>
      <c r="AC2760" s="2">
        <v>21667832.832844686</v>
      </c>
      <c r="AD2760" s="2">
        <f>+M2760</f>
        <v>25466.806800000002</v>
      </c>
      <c r="AE2760" s="2">
        <f>+AD2760*14%</f>
        <v>3565.3529520000006</v>
      </c>
      <c r="AF2760" s="155">
        <f>+AD2760*35%</f>
        <v>8913.3823800000009</v>
      </c>
      <c r="AG2760" s="2">
        <f>+AD2760*F2760</f>
        <v>19100105.100000001</v>
      </c>
      <c r="AH2760" s="2">
        <f>+AE2760*F2760</f>
        <v>2674014.7140000006</v>
      </c>
      <c r="AI2760" s="2">
        <f>+AF2760*F2760</f>
        <v>6685036.7850000011</v>
      </c>
      <c r="AJ2760" s="2">
        <f>SUM(AG2760:AI2760)</f>
        <v>28459156.599000003</v>
      </c>
      <c r="AK2760" s="2">
        <f>+AD2760*G2760</f>
        <v>19100105.100000001</v>
      </c>
      <c r="AL2760" s="2">
        <f>+AE2760*G2760</f>
        <v>2674014.7140000006</v>
      </c>
      <c r="AM2760" s="2">
        <f>+AF2760*G2760</f>
        <v>6685036.7850000011</v>
      </c>
      <c r="AN2760" s="155">
        <f>SUM(AK2760:AM2760)</f>
        <v>28459156.599000003</v>
      </c>
      <c r="AQ2760" s="145" t="s">
        <v>525</v>
      </c>
      <c r="AU2760" s="8"/>
      <c r="AV2760" s="8"/>
      <c r="AW2760" s="2">
        <f>'[2]BoQ HSYC-Đạt'!$AT2760</f>
        <v>26230.811004000003</v>
      </c>
      <c r="AX2760" s="8">
        <f>F2760*AW2760</f>
        <v>19673108.253000002</v>
      </c>
      <c r="AY2760" s="8">
        <f>IF(AQ2760="CT",7%,5%)*AX2760</f>
        <v>1377117.5777100003</v>
      </c>
      <c r="AZ2760" s="8">
        <f>AX2760*2%</f>
        <v>393462.16506000003</v>
      </c>
      <c r="BA2760" s="8">
        <f>IF(BB2760&gt;0,0,AX2760*5%)</f>
        <v>983655.41265000019</v>
      </c>
      <c r="BB2760" s="8"/>
      <c r="BC2760" s="8">
        <f>+AX2760+AY2760+AZ2760+BA2760+BB2760</f>
        <v>22427343.40842</v>
      </c>
      <c r="BD2760" s="8">
        <f>AX2760-AT2760</f>
        <v>19673108.253000002</v>
      </c>
      <c r="BE2760" s="2"/>
      <c r="BH2760" s="2"/>
    </row>
    <row r="2761" spans="2:60" ht="17" hidden="1" outlineLevel="1" x14ac:dyDescent="0.2">
      <c r="B2761" s="82">
        <v>48</v>
      </c>
      <c r="C2761" s="144" t="s">
        <v>629</v>
      </c>
      <c r="D2761" s="144"/>
      <c r="E2761" s="82" t="s">
        <v>129</v>
      </c>
      <c r="F2761" s="143">
        <v>231</v>
      </c>
      <c r="G2761" s="142">
        <f>'[1]BoQ HSYC'!F2761</f>
        <v>231</v>
      </c>
      <c r="H2761" s="185">
        <f>'[1]BoQ HSYC'!G2761</f>
        <v>0</v>
      </c>
      <c r="I2761" s="185">
        <f>'[1]BoQ HSYC'!H2761</f>
        <v>0</v>
      </c>
      <c r="J2761" s="185">
        <f>'[1]BoQ HSYC'!I2761</f>
        <v>0</v>
      </c>
      <c r="K2761" s="48">
        <f>'[1]BoQ HSYC'!J2761</f>
        <v>11863.987200000001</v>
      </c>
      <c r="L2761" s="47">
        <f>'[1]BoQ HSYC'!K2761</f>
        <v>5138.6399999999994</v>
      </c>
      <c r="M2761" s="47">
        <f>'[1]BoQ HSYC'!L2761</f>
        <v>17002.627200000003</v>
      </c>
      <c r="N2761" s="183">
        <f>'[1]BoQ HSYC'!M2761</f>
        <v>4152.39552</v>
      </c>
      <c r="O2761" s="183">
        <f>'[1]BoQ HSYC'!N2761</f>
        <v>1798.5239999999997</v>
      </c>
      <c r="P2761" s="83">
        <f>'[1]BoQ HSYC'!O2761</f>
        <v>5950.9195199999995</v>
      </c>
      <c r="Q2761" s="47">
        <f>'[1]BoQ HSYC'!P2761</f>
        <v>3927606.8832000005</v>
      </c>
      <c r="R2761" s="132">
        <f>'[1]BoQ HSYC'!Q2761</f>
        <v>1374662.40912</v>
      </c>
      <c r="S2761" s="83">
        <f>'[1]BoQ HSYC'!R2761</f>
        <v>5302269.29232</v>
      </c>
      <c r="T2761" s="48">
        <f>'[1]BoQ HSYC'!S2761</f>
        <v>0</v>
      </c>
      <c r="U2761" s="132">
        <f>'[1]BoQ HSYC'!T2761</f>
        <v>0</v>
      </c>
      <c r="V2761" s="132" t="str">
        <f>'[1]BoQ HSYC'!U2761</f>
        <v>BĐG Q2/2026</v>
      </c>
      <c r="W2761" s="132" t="str">
        <f>'[1]BoQ HSYC'!V2761</f>
        <v>BĐG Q2/2026</v>
      </c>
      <c r="X2761" s="44" t="str">
        <f>'[1]BoQ HSYC'!W2761</f>
        <v>ME</v>
      </c>
      <c r="Y2761" s="44"/>
      <c r="Z2761" s="44"/>
      <c r="AA2761" s="44"/>
      <c r="AB2761" s="2">
        <v>20344.23503962575</v>
      </c>
      <c r="AC2761" s="2">
        <v>4699518.2941535478</v>
      </c>
      <c r="AD2761" s="2">
        <f>+M2761</f>
        <v>17002.627200000003</v>
      </c>
      <c r="AE2761" s="2">
        <f>+AD2761*14%</f>
        <v>2380.3678080000004</v>
      </c>
      <c r="AF2761" s="155">
        <f>+AD2761*35%</f>
        <v>5950.9195200000004</v>
      </c>
      <c r="AG2761" s="2">
        <f>+AD2761*F2761</f>
        <v>3927606.8832000005</v>
      </c>
      <c r="AH2761" s="2">
        <f>+AE2761*F2761</f>
        <v>549864.96364800015</v>
      </c>
      <c r="AI2761" s="2">
        <f>+AF2761*F2761</f>
        <v>1374662.4091200002</v>
      </c>
      <c r="AJ2761" s="2">
        <f>SUM(AG2761:AI2761)</f>
        <v>5852134.2559680007</v>
      </c>
      <c r="AK2761" s="2">
        <f>+AD2761*G2761</f>
        <v>3927606.8832000005</v>
      </c>
      <c r="AL2761" s="2">
        <f>+AE2761*G2761</f>
        <v>549864.96364800015</v>
      </c>
      <c r="AM2761" s="2">
        <f>+AF2761*G2761</f>
        <v>1374662.4091200002</v>
      </c>
      <c r="AN2761" s="155">
        <f>SUM(AK2761:AM2761)</f>
        <v>5852134.2559680007</v>
      </c>
      <c r="AQ2761" s="145" t="s">
        <v>525</v>
      </c>
      <c r="AU2761" s="8"/>
      <c r="AV2761" s="8"/>
      <c r="AW2761" s="2">
        <f>'[2]BoQ HSYC-Đạt'!$AT2761</f>
        <v>17512.706016000004</v>
      </c>
      <c r="AX2761" s="8">
        <f>F2761*AW2761</f>
        <v>4045435.0896960008</v>
      </c>
      <c r="AY2761" s="8">
        <f>IF(AQ2761="CT",7%,5%)*AX2761</f>
        <v>283180.45627872006</v>
      </c>
      <c r="AZ2761" s="8">
        <f>AX2761*2%</f>
        <v>80908.701793920016</v>
      </c>
      <c r="BA2761" s="8">
        <f>IF(BB2761&gt;0,0,AX2761*5%)</f>
        <v>202271.75448480004</v>
      </c>
      <c r="BB2761" s="8"/>
      <c r="BC2761" s="8">
        <f>+AX2761+AY2761+AZ2761+BA2761+BB2761</f>
        <v>4611796.0022534411</v>
      </c>
      <c r="BD2761" s="8">
        <f>AX2761-AT2761</f>
        <v>4045435.0896960008</v>
      </c>
      <c r="BE2761" s="2"/>
      <c r="BH2761" s="2"/>
    </row>
    <row r="2762" spans="2:60" ht="17" hidden="1" outlineLevel="1" x14ac:dyDescent="0.2">
      <c r="B2762" s="82">
        <v>49</v>
      </c>
      <c r="C2762" s="144" t="s">
        <v>628</v>
      </c>
      <c r="D2762" s="144"/>
      <c r="E2762" s="82" t="s">
        <v>129</v>
      </c>
      <c r="F2762" s="143">
        <v>1326</v>
      </c>
      <c r="G2762" s="142">
        <f>'[1]BoQ HSYC'!F2762</f>
        <v>1326</v>
      </c>
      <c r="H2762" s="245">
        <f>'[1]BoQ HSYC'!G2762</f>
        <v>0</v>
      </c>
      <c r="I2762" s="245">
        <f>'[1]BoQ HSYC'!H2762</f>
        <v>0</v>
      </c>
      <c r="J2762" s="245">
        <f>'[1]BoQ HSYC'!I2762</f>
        <v>0</v>
      </c>
      <c r="K2762" s="48">
        <f>'[1]BoQ HSYC'!J2762</f>
        <v>7288.1855999999998</v>
      </c>
      <c r="L2762" s="47">
        <f>'[1]BoQ HSYC'!K2762</f>
        <v>4348.08</v>
      </c>
      <c r="M2762" s="47">
        <f>'[1]BoQ HSYC'!L2762</f>
        <v>11636.265599999999</v>
      </c>
      <c r="N2762" s="183">
        <f>'[1]BoQ HSYC'!M2762</f>
        <v>2550.8649599999999</v>
      </c>
      <c r="O2762" s="183">
        <f>'[1]BoQ HSYC'!N2762</f>
        <v>1521.828</v>
      </c>
      <c r="P2762" s="83">
        <f>'[1]BoQ HSYC'!O2762</f>
        <v>4072.6929599999999</v>
      </c>
      <c r="Q2762" s="47">
        <f>'[1]BoQ HSYC'!P2762</f>
        <v>15429688.185599998</v>
      </c>
      <c r="R2762" s="132">
        <f>'[1]BoQ HSYC'!Q2762</f>
        <v>5400390.8649599999</v>
      </c>
      <c r="S2762" s="83">
        <f>'[1]BoQ HSYC'!R2762</f>
        <v>20830079.050559998</v>
      </c>
      <c r="T2762" s="48">
        <f>'[1]BoQ HSYC'!S2762</f>
        <v>0</v>
      </c>
      <c r="U2762" s="176">
        <f>'[1]BoQ HSYC'!T2762</f>
        <v>0</v>
      </c>
      <c r="V2762" s="176" t="str">
        <f>'[1]BoQ HSYC'!U2762</f>
        <v>BĐG Q2/2026</v>
      </c>
      <c r="W2762" s="176" t="str">
        <f>'[1]BoQ HSYC'!V2762</f>
        <v>BĐG Q2/2026</v>
      </c>
      <c r="X2762" s="44" t="str">
        <f>'[1]BoQ HSYC'!W2762</f>
        <v>ME</v>
      </c>
      <c r="Y2762" s="44"/>
      <c r="Z2762" s="44"/>
      <c r="AA2762" s="44"/>
      <c r="AB2762" s="2">
        <v>15824.458503315002</v>
      </c>
      <c r="AC2762" s="2">
        <v>20983231.975395691</v>
      </c>
      <c r="AD2762" s="2">
        <f>+M2762</f>
        <v>11636.265599999999</v>
      </c>
      <c r="AE2762" s="2">
        <f>+AD2762*14%</f>
        <v>1629.077184</v>
      </c>
      <c r="AF2762" s="155">
        <f>+AD2762*35%</f>
        <v>4072.6929599999994</v>
      </c>
      <c r="AG2762" s="2">
        <f>+AD2762*F2762</f>
        <v>15429688.185599998</v>
      </c>
      <c r="AH2762" s="2">
        <f>+AE2762*F2762</f>
        <v>2160156.3459839998</v>
      </c>
      <c r="AI2762" s="2">
        <f>+AF2762*F2762</f>
        <v>5400390.864959999</v>
      </c>
      <c r="AJ2762" s="2">
        <f>SUM(AG2762:AI2762)</f>
        <v>22990235.396543998</v>
      </c>
      <c r="AK2762" s="2">
        <f>+AD2762*G2762</f>
        <v>15429688.185599998</v>
      </c>
      <c r="AL2762" s="2">
        <f>+AE2762*G2762</f>
        <v>2160156.3459839998</v>
      </c>
      <c r="AM2762" s="2">
        <f>+AF2762*G2762</f>
        <v>5400390.864959999</v>
      </c>
      <c r="AN2762" s="155">
        <f>SUM(AK2762:AM2762)</f>
        <v>22990235.396543998</v>
      </c>
      <c r="AQ2762" s="145" t="s">
        <v>525</v>
      </c>
      <c r="AU2762" s="8"/>
      <c r="AV2762" s="8"/>
      <c r="AW2762" s="2">
        <f>'[2]BoQ HSYC-Đạt'!$AT2762</f>
        <v>11985.353567999999</v>
      </c>
      <c r="AX2762" s="8">
        <f>F2762*AW2762</f>
        <v>15892578.831167998</v>
      </c>
      <c r="AY2762" s="8">
        <f>IF(AQ2762="CT",7%,5%)*AX2762</f>
        <v>1112480.5181817599</v>
      </c>
      <c r="AZ2762" s="8">
        <f>AX2762*2%</f>
        <v>317851.57662335999</v>
      </c>
      <c r="BA2762" s="8">
        <f>IF(BB2762&gt;0,0,AX2762*5%)</f>
        <v>794628.94155839994</v>
      </c>
      <c r="BB2762" s="8"/>
      <c r="BC2762" s="8">
        <f>+AX2762+AY2762+AZ2762+BA2762+BB2762</f>
        <v>18117539.867531519</v>
      </c>
      <c r="BD2762" s="8">
        <f>AX2762-AT2762</f>
        <v>15892578.831167998</v>
      </c>
      <c r="BE2762" s="2"/>
      <c r="BH2762" s="2"/>
    </row>
    <row r="2763" spans="2:60" ht="17" hidden="1" outlineLevel="1" x14ac:dyDescent="0.2">
      <c r="B2763" s="82"/>
      <c r="C2763" s="144" t="s">
        <v>221</v>
      </c>
      <c r="D2763" s="144"/>
      <c r="E2763" s="82"/>
      <c r="F2763" s="143"/>
      <c r="G2763" s="142">
        <f>'[1]BoQ HSYC'!F2763</f>
        <v>0</v>
      </c>
      <c r="H2763" s="185">
        <f>'[1]BoQ HSYC'!G2763</f>
        <v>0</v>
      </c>
      <c r="I2763" s="185">
        <f>'[1]BoQ HSYC'!H2763</f>
        <v>0</v>
      </c>
      <c r="J2763" s="185">
        <f>'[1]BoQ HSYC'!I2763</f>
        <v>0</v>
      </c>
      <c r="K2763" s="48">
        <f>'[1]BoQ HSYC'!J2763</f>
        <v>0</v>
      </c>
      <c r="L2763" s="47">
        <f>'[1]BoQ HSYC'!K2763</f>
        <v>0</v>
      </c>
      <c r="M2763" s="47">
        <f>'[1]BoQ HSYC'!L2763</f>
        <v>0</v>
      </c>
      <c r="N2763" s="183">
        <f>'[1]BoQ HSYC'!M2763</f>
        <v>0</v>
      </c>
      <c r="O2763" s="183">
        <f>'[1]BoQ HSYC'!N2763</f>
        <v>0</v>
      </c>
      <c r="P2763" s="83">
        <f>'[1]BoQ HSYC'!O2763</f>
        <v>0</v>
      </c>
      <c r="Q2763" s="47">
        <f>'[1]BoQ HSYC'!P2763</f>
        <v>0</v>
      </c>
      <c r="R2763" s="132">
        <f>'[1]BoQ HSYC'!Q2763</f>
        <v>0</v>
      </c>
      <c r="S2763" s="83">
        <f>'[1]BoQ HSYC'!R2763</f>
        <v>0</v>
      </c>
      <c r="T2763" s="48">
        <f>'[1]BoQ HSYC'!S2763</f>
        <v>0</v>
      </c>
      <c r="U2763" s="132">
        <f>'[1]BoQ HSYC'!T2763</f>
        <v>0</v>
      </c>
      <c r="V2763" s="132">
        <f>'[1]BoQ HSYC'!U2763</f>
        <v>0</v>
      </c>
      <c r="W2763" s="132">
        <f>'[1]BoQ HSYC'!V2763</f>
        <v>0</v>
      </c>
      <c r="X2763" s="44" t="str">
        <f>'[1]BoQ HSYC'!W2763</f>
        <v>ME</v>
      </c>
      <c r="Y2763" s="44"/>
      <c r="Z2763" s="44"/>
      <c r="AA2763" s="44"/>
      <c r="AB2763" s="2">
        <v>0</v>
      </c>
      <c r="AC2763" s="2">
        <v>0</v>
      </c>
      <c r="AD2763" s="2">
        <f>+M2763</f>
        <v>0</v>
      </c>
      <c r="AE2763" s="2">
        <f>+AD2763*14%</f>
        <v>0</v>
      </c>
      <c r="AF2763" s="155">
        <f>+AD2763*35%</f>
        <v>0</v>
      </c>
      <c r="AG2763" s="2">
        <f>+AD2763*F2763</f>
        <v>0</v>
      </c>
      <c r="AH2763" s="2">
        <f>+AE2763*F2763</f>
        <v>0</v>
      </c>
      <c r="AI2763" s="2">
        <f>+AF2763*F2763</f>
        <v>0</v>
      </c>
      <c r="AJ2763" s="2">
        <f>SUM(AG2763:AI2763)</f>
        <v>0</v>
      </c>
      <c r="AK2763" s="2">
        <f>+AD2763*G2763</f>
        <v>0</v>
      </c>
      <c r="AL2763" s="2">
        <f>+AE2763*G2763</f>
        <v>0</v>
      </c>
      <c r="AM2763" s="2">
        <f>+AF2763*G2763</f>
        <v>0</v>
      </c>
      <c r="AN2763" s="155">
        <f>SUM(AK2763:AM2763)</f>
        <v>0</v>
      </c>
      <c r="AQ2763" s="145" t="s">
        <v>525</v>
      </c>
      <c r="AU2763" s="8"/>
      <c r="AV2763" s="8"/>
      <c r="AW2763" s="2">
        <f>'[2]BoQ HSYC-Đạt'!$AT2763</f>
        <v>0</v>
      </c>
      <c r="AX2763" s="8">
        <f>F2763*AW2763</f>
        <v>0</v>
      </c>
      <c r="AY2763" s="8">
        <f>IF(AQ2763="CT",7%,5%)*AX2763</f>
        <v>0</v>
      </c>
      <c r="AZ2763" s="8">
        <f>AX2763*2%</f>
        <v>0</v>
      </c>
      <c r="BA2763" s="8">
        <f>IF(BB2763&gt;0,0,AX2763*5%)</f>
        <v>0</v>
      </c>
      <c r="BB2763" s="8"/>
      <c r="BC2763" s="8">
        <f>+AX2763+AY2763+AZ2763+BA2763+BB2763</f>
        <v>0</v>
      </c>
      <c r="BD2763" s="8">
        <f>AX2763-AT2763</f>
        <v>0</v>
      </c>
      <c r="BE2763" s="2"/>
      <c r="BH2763" s="2"/>
    </row>
    <row r="2764" spans="2:60" ht="17" hidden="1" outlineLevel="1" x14ac:dyDescent="0.2">
      <c r="B2764" s="82">
        <v>51</v>
      </c>
      <c r="C2764" s="144" t="s">
        <v>808</v>
      </c>
      <c r="D2764" s="144"/>
      <c r="E2764" s="82" t="s">
        <v>129</v>
      </c>
      <c r="F2764" s="143">
        <v>300</v>
      </c>
      <c r="G2764" s="142">
        <f>'[1]BoQ HSYC'!F2764</f>
        <v>300</v>
      </c>
      <c r="H2764" s="185">
        <f>'[1]BoQ HSYC'!G2764</f>
        <v>0</v>
      </c>
      <c r="I2764" s="185">
        <f>'[1]BoQ HSYC'!H2764</f>
        <v>0</v>
      </c>
      <c r="J2764" s="185">
        <f>'[1]BoQ HSYC'!I2764</f>
        <v>0</v>
      </c>
      <c r="K2764" s="48">
        <f>'[1]BoQ HSYC'!J2764</f>
        <v>9102.3004799999999</v>
      </c>
      <c r="L2764" s="47">
        <f>'[1]BoQ HSYC'!K2764</f>
        <v>11375.959690909089</v>
      </c>
      <c r="M2764" s="47">
        <f>'[1]BoQ HSYC'!L2764</f>
        <v>20478.260170909089</v>
      </c>
      <c r="N2764" s="183">
        <f>'[1]BoQ HSYC'!M2764</f>
        <v>0</v>
      </c>
      <c r="O2764" s="183">
        <f>'[1]BoQ HSYC'!N2764</f>
        <v>3981.5858918181807</v>
      </c>
      <c r="P2764" s="83">
        <f>'[1]BoQ HSYC'!O2764</f>
        <v>3981.5858918181807</v>
      </c>
      <c r="Q2764" s="47">
        <f>'[1]BoQ HSYC'!P2764</f>
        <v>6143478.0512727266</v>
      </c>
      <c r="R2764" s="132">
        <f>'[1]BoQ HSYC'!Q2764</f>
        <v>1194475.7675454542</v>
      </c>
      <c r="S2764" s="83">
        <f>'[1]BoQ HSYC'!R2764</f>
        <v>7337953.8188181808</v>
      </c>
      <c r="T2764" s="48">
        <f>'[1]BoQ HSYC'!S2764</f>
        <v>0</v>
      </c>
      <c r="U2764" s="132">
        <f>'[1]BoQ HSYC'!T2764</f>
        <v>0</v>
      </c>
      <c r="V2764" s="132">
        <f>'[1]BoQ HSYC'!U2764</f>
        <v>0</v>
      </c>
      <c r="W2764" s="132">
        <f>'[1]BoQ HSYC'!V2764</f>
        <v>0</v>
      </c>
      <c r="X2764" s="44" t="str">
        <f>'[1]BoQ HSYC'!W2764</f>
        <v>ME</v>
      </c>
      <c r="Y2764" s="44"/>
      <c r="Z2764" s="44"/>
      <c r="AA2764" s="44"/>
      <c r="AB2764" s="2">
        <v>67599.929342550007</v>
      </c>
      <c r="AC2764" s="2">
        <v>20279978.802765001</v>
      </c>
      <c r="AD2764" s="2">
        <f>+M2764</f>
        <v>20478.260170909089</v>
      </c>
      <c r="AE2764" s="2">
        <f>+AD2764*14%</f>
        <v>2866.9564239272727</v>
      </c>
      <c r="AF2764" s="155">
        <f>+AD2764*35%</f>
        <v>7167.391059818181</v>
      </c>
      <c r="AG2764" s="2">
        <f>+AD2764*F2764</f>
        <v>6143478.0512727266</v>
      </c>
      <c r="AH2764" s="2">
        <f>+AE2764*F2764</f>
        <v>860086.92717818182</v>
      </c>
      <c r="AI2764" s="2">
        <f>+AF2764*F2764</f>
        <v>2150217.3179454543</v>
      </c>
      <c r="AJ2764" s="2">
        <f>SUM(AG2764:AI2764)</f>
        <v>9153782.2963963635</v>
      </c>
      <c r="AK2764" s="2">
        <f>+AD2764*G2764</f>
        <v>6143478.0512727266</v>
      </c>
      <c r="AL2764" s="2">
        <f>+AE2764*G2764</f>
        <v>860086.92717818182</v>
      </c>
      <c r="AM2764" s="2">
        <f>+AF2764*G2764</f>
        <v>2150217.3179454543</v>
      </c>
      <c r="AN2764" s="155">
        <f>SUM(AK2764:AM2764)</f>
        <v>9153782.2963963635</v>
      </c>
      <c r="AQ2764" s="145" t="s">
        <v>525</v>
      </c>
      <c r="AU2764" s="8"/>
      <c r="AV2764" s="8"/>
      <c r="AW2764" s="2">
        <f>'[2]BoQ HSYC-Đạt'!$AT2764</f>
        <v>22526.086187999997</v>
      </c>
      <c r="AX2764" s="8">
        <f>F2764*AW2764</f>
        <v>6757825.856399999</v>
      </c>
      <c r="AY2764" s="8">
        <f>IF(AQ2764="CT",7%,5%)*AX2764</f>
        <v>473047.80994799995</v>
      </c>
      <c r="AZ2764" s="8">
        <f>AX2764*2%</f>
        <v>135156.51712799998</v>
      </c>
      <c r="BA2764" s="8">
        <f>IF(BB2764&gt;0,0,AX2764*5%)</f>
        <v>337891.29281999997</v>
      </c>
      <c r="BB2764" s="8"/>
      <c r="BC2764" s="8">
        <f>+AX2764+AY2764+AZ2764+BA2764+BB2764</f>
        <v>7703921.4762959993</v>
      </c>
      <c r="BD2764" s="8">
        <f>AX2764-AT2764</f>
        <v>6757825.856399999</v>
      </c>
      <c r="BE2764" s="2"/>
      <c r="BH2764" s="2"/>
    </row>
    <row r="2765" spans="2:60" ht="17" hidden="1" outlineLevel="1" x14ac:dyDescent="0.2">
      <c r="B2765" s="82">
        <v>52</v>
      </c>
      <c r="C2765" s="144" t="s">
        <v>627</v>
      </c>
      <c r="D2765" s="144"/>
      <c r="E2765" s="82" t="s">
        <v>129</v>
      </c>
      <c r="F2765" s="143">
        <v>935</v>
      </c>
      <c r="G2765" s="142">
        <f>'[1]BoQ HSYC'!F2765</f>
        <v>935</v>
      </c>
      <c r="H2765" s="185">
        <f>'[1]BoQ HSYC'!G2765</f>
        <v>0</v>
      </c>
      <c r="I2765" s="185">
        <f>'[1]BoQ HSYC'!H2765</f>
        <v>0</v>
      </c>
      <c r="J2765" s="185">
        <f>'[1]BoQ HSYC'!I2765</f>
        <v>0</v>
      </c>
      <c r="K2765" s="48">
        <f>'[1]BoQ HSYC'!J2765</f>
        <v>6669.6739200000002</v>
      </c>
      <c r="L2765" s="47">
        <f>'[1]BoQ HSYC'!K2765</f>
        <v>11375.959690909089</v>
      </c>
      <c r="M2765" s="47">
        <f>'[1]BoQ HSYC'!L2765</f>
        <v>18045.633610909088</v>
      </c>
      <c r="N2765" s="183">
        <f>'[1]BoQ HSYC'!M2765</f>
        <v>2334.3858719999998</v>
      </c>
      <c r="O2765" s="183">
        <f>'[1]BoQ HSYC'!N2765</f>
        <v>3981.5858918181807</v>
      </c>
      <c r="P2765" s="83">
        <f>'[1]BoQ HSYC'!O2765</f>
        <v>6315.971763818181</v>
      </c>
      <c r="Q2765" s="47">
        <f>'[1]BoQ HSYC'!P2765</f>
        <v>16872667.426199999</v>
      </c>
      <c r="R2765" s="132">
        <f>'[1]BoQ HSYC'!Q2765</f>
        <v>5905433.5991699994</v>
      </c>
      <c r="S2765" s="83">
        <f>'[1]BoQ HSYC'!R2765</f>
        <v>22778101.025369998</v>
      </c>
      <c r="T2765" s="48">
        <f>'[1]BoQ HSYC'!S2765</f>
        <v>0</v>
      </c>
      <c r="U2765" s="132">
        <f>'[1]BoQ HSYC'!T2765</f>
        <v>0</v>
      </c>
      <c r="V2765" s="132" t="str">
        <f>'[1]BoQ HSYC'!U2765</f>
        <v>BĐG Q2/2026</v>
      </c>
      <c r="W2765" s="132" t="str">
        <f>'[1]BoQ HSYC'!V2765</f>
        <v>BĐG Q2/2026</v>
      </c>
      <c r="X2765" s="44" t="str">
        <f>'[1]BoQ HSYC'!W2765</f>
        <v>ME</v>
      </c>
      <c r="Y2765" s="44"/>
      <c r="Z2765" s="44"/>
      <c r="AA2765" s="44"/>
      <c r="AB2765" s="2">
        <v>64469.697025800007</v>
      </c>
      <c r="AC2765" s="2">
        <v>60279166.719123006</v>
      </c>
      <c r="AD2765" s="2">
        <f>+M2765</f>
        <v>18045.633610909088</v>
      </c>
      <c r="AE2765" s="2">
        <f>+AD2765*14%</f>
        <v>2526.3887055272726</v>
      </c>
      <c r="AF2765" s="155">
        <f>+AD2765*35%</f>
        <v>6315.9717638181801</v>
      </c>
      <c r="AG2765" s="2">
        <f>+AD2765*F2765</f>
        <v>16872667.426199999</v>
      </c>
      <c r="AH2765" s="2">
        <f>+AE2765*F2765</f>
        <v>2362173.4396679997</v>
      </c>
      <c r="AI2765" s="2">
        <f>+AF2765*F2765</f>
        <v>5905433.5991699984</v>
      </c>
      <c r="AJ2765" s="2">
        <f>SUM(AG2765:AI2765)</f>
        <v>25140274.465037998</v>
      </c>
      <c r="AK2765" s="2">
        <f>+AD2765*G2765</f>
        <v>16872667.426199999</v>
      </c>
      <c r="AL2765" s="2">
        <f>+AE2765*G2765</f>
        <v>2362173.4396679997</v>
      </c>
      <c r="AM2765" s="2">
        <f>+AF2765*G2765</f>
        <v>5905433.5991699984</v>
      </c>
      <c r="AN2765" s="155">
        <f>SUM(AK2765:AM2765)</f>
        <v>25140274.465037998</v>
      </c>
      <c r="AQ2765" s="145" t="s">
        <v>525</v>
      </c>
      <c r="AU2765" s="8"/>
      <c r="AV2765" s="8"/>
      <c r="AW2765" s="2">
        <f>'[2]BoQ HSYC-Đạt'!$AT2765</f>
        <v>19850.196971999998</v>
      </c>
      <c r="AX2765" s="8">
        <f>F2765*AW2765</f>
        <v>18559934.168819997</v>
      </c>
      <c r="AY2765" s="8">
        <f>IF(AQ2765="CT",7%,5%)*AX2765</f>
        <v>1299195.3918174</v>
      </c>
      <c r="AZ2765" s="8">
        <f>AX2765*2%</f>
        <v>371198.68337639997</v>
      </c>
      <c r="BA2765" s="8">
        <f>IF(BB2765&gt;0,0,AX2765*5%)</f>
        <v>927996.70844099997</v>
      </c>
      <c r="BB2765" s="8"/>
      <c r="BC2765" s="8">
        <f>+AX2765+AY2765+AZ2765+BA2765+BB2765</f>
        <v>21158324.952454798</v>
      </c>
      <c r="BD2765" s="8">
        <f>AX2765-AT2765</f>
        <v>18559934.168819997</v>
      </c>
      <c r="BE2765" s="2"/>
      <c r="BH2765" s="2"/>
    </row>
    <row r="2766" spans="2:60" ht="17" hidden="1" outlineLevel="1" x14ac:dyDescent="0.2">
      <c r="B2766" s="82"/>
      <c r="C2766" s="144" t="s">
        <v>807</v>
      </c>
      <c r="D2766" s="144"/>
      <c r="E2766" s="82"/>
      <c r="F2766" s="143"/>
      <c r="G2766" s="142">
        <f>'[1]BoQ HSYC'!F2766</f>
        <v>0</v>
      </c>
      <c r="H2766" s="185">
        <f>'[1]BoQ HSYC'!G2766</f>
        <v>0</v>
      </c>
      <c r="I2766" s="185">
        <f>'[1]BoQ HSYC'!H2766</f>
        <v>0</v>
      </c>
      <c r="J2766" s="185">
        <f>'[1]BoQ HSYC'!I2766</f>
        <v>0</v>
      </c>
      <c r="K2766" s="48">
        <f>'[1]BoQ HSYC'!J2766</f>
        <v>0</v>
      </c>
      <c r="L2766" s="47">
        <f>'[1]BoQ HSYC'!K2766</f>
        <v>0</v>
      </c>
      <c r="M2766" s="47">
        <f>'[1]BoQ HSYC'!L2766</f>
        <v>0</v>
      </c>
      <c r="N2766" s="183">
        <f>'[1]BoQ HSYC'!M2766</f>
        <v>0</v>
      </c>
      <c r="O2766" s="183">
        <f>'[1]BoQ HSYC'!N2766</f>
        <v>0</v>
      </c>
      <c r="P2766" s="83">
        <f>'[1]BoQ HSYC'!O2766</f>
        <v>0</v>
      </c>
      <c r="Q2766" s="47">
        <f>'[1]BoQ HSYC'!P2766</f>
        <v>0</v>
      </c>
      <c r="R2766" s="132">
        <f>'[1]BoQ HSYC'!Q2766</f>
        <v>0</v>
      </c>
      <c r="S2766" s="83">
        <f>'[1]BoQ HSYC'!R2766</f>
        <v>0</v>
      </c>
      <c r="T2766" s="48">
        <f>'[1]BoQ HSYC'!S2766</f>
        <v>0</v>
      </c>
      <c r="U2766" s="132">
        <f>'[1]BoQ HSYC'!T2766</f>
        <v>0</v>
      </c>
      <c r="V2766" s="132" t="str">
        <f>'[1]BoQ HSYC'!U2766</f>
        <v>BĐG Q2/2026</v>
      </c>
      <c r="W2766" s="132" t="str">
        <f>'[1]BoQ HSYC'!V2766</f>
        <v>BĐG Q2/2026</v>
      </c>
      <c r="X2766" s="44" t="str">
        <f>'[1]BoQ HSYC'!W2766</f>
        <v>ME</v>
      </c>
      <c r="Y2766" s="44"/>
      <c r="Z2766" s="44"/>
      <c r="AA2766" s="44"/>
      <c r="AB2766" s="2">
        <v>0</v>
      </c>
      <c r="AC2766" s="2">
        <v>0</v>
      </c>
      <c r="AD2766" s="2">
        <f>+M2766</f>
        <v>0</v>
      </c>
      <c r="AE2766" s="2">
        <f>+AD2766*14%</f>
        <v>0</v>
      </c>
      <c r="AF2766" s="155">
        <f>+AD2766*35%</f>
        <v>0</v>
      </c>
      <c r="AG2766" s="2">
        <f>+AD2766*F2766</f>
        <v>0</v>
      </c>
      <c r="AH2766" s="2">
        <f>+AE2766*F2766</f>
        <v>0</v>
      </c>
      <c r="AI2766" s="2">
        <f>+AF2766*F2766</f>
        <v>0</v>
      </c>
      <c r="AJ2766" s="2">
        <f>SUM(AG2766:AI2766)</f>
        <v>0</v>
      </c>
      <c r="AK2766" s="2">
        <f>+AD2766*G2766</f>
        <v>0</v>
      </c>
      <c r="AL2766" s="2">
        <f>+AE2766*G2766</f>
        <v>0</v>
      </c>
      <c r="AM2766" s="2">
        <f>+AF2766*G2766</f>
        <v>0</v>
      </c>
      <c r="AN2766" s="155">
        <f>SUM(AK2766:AM2766)</f>
        <v>0</v>
      </c>
      <c r="AQ2766" s="145" t="s">
        <v>525</v>
      </c>
      <c r="AU2766" s="8"/>
      <c r="AV2766" s="8"/>
      <c r="AW2766" s="2">
        <f>'[2]BoQ HSYC-Đạt'!$AT2766</f>
        <v>0</v>
      </c>
      <c r="AX2766" s="8">
        <f>F2766*AW2766</f>
        <v>0</v>
      </c>
      <c r="AY2766" s="8">
        <f>IF(AQ2766="CT",7%,5%)*AX2766</f>
        <v>0</v>
      </c>
      <c r="AZ2766" s="8">
        <f>AX2766*2%</f>
        <v>0</v>
      </c>
      <c r="BA2766" s="8">
        <f>IF(BB2766&gt;0,0,AX2766*5%)</f>
        <v>0</v>
      </c>
      <c r="BB2766" s="8"/>
      <c r="BC2766" s="8">
        <f>+AX2766+AY2766+AZ2766+BA2766+BB2766</f>
        <v>0</v>
      </c>
      <c r="BD2766" s="8">
        <f>AX2766-AT2766</f>
        <v>0</v>
      </c>
      <c r="BE2766" s="2"/>
      <c r="BH2766" s="2"/>
    </row>
    <row r="2767" spans="2:60" ht="17" hidden="1" outlineLevel="1" x14ac:dyDescent="0.2">
      <c r="B2767" s="82">
        <v>54</v>
      </c>
      <c r="C2767" s="144" t="s">
        <v>806</v>
      </c>
      <c r="D2767" s="144"/>
      <c r="E2767" s="82" t="s">
        <v>129</v>
      </c>
      <c r="F2767" s="143">
        <v>12</v>
      </c>
      <c r="G2767" s="142">
        <f>'[1]BoQ HSYC'!F2767</f>
        <v>12</v>
      </c>
      <c r="H2767" s="185">
        <f>'[1]BoQ HSYC'!G2767</f>
        <v>0</v>
      </c>
      <c r="I2767" s="185">
        <f>'[1]BoQ HSYC'!H2767</f>
        <v>0</v>
      </c>
      <c r="J2767" s="185">
        <f>'[1]BoQ HSYC'!I2767</f>
        <v>0</v>
      </c>
      <c r="K2767" s="48">
        <f>'[1]BoQ HSYC'!J2767</f>
        <v>342027.63</v>
      </c>
      <c r="L2767" s="47">
        <f>'[1]BoQ HSYC'!K2767</f>
        <v>79056</v>
      </c>
      <c r="M2767" s="47">
        <f>'[1]BoQ HSYC'!L2767</f>
        <v>421083.63</v>
      </c>
      <c r="N2767" s="183">
        <f>'[1]BoQ HSYC'!M2767</f>
        <v>119709.67049999999</v>
      </c>
      <c r="O2767" s="183">
        <f>'[1]BoQ HSYC'!N2767</f>
        <v>27669.599999999999</v>
      </c>
      <c r="P2767" s="83">
        <f>'[1]BoQ HSYC'!O2767</f>
        <v>147379.27049999998</v>
      </c>
      <c r="Q2767" s="47">
        <f>'[1]BoQ HSYC'!P2767</f>
        <v>5053003.5600000005</v>
      </c>
      <c r="R2767" s="132">
        <f>'[1]BoQ HSYC'!Q2767</f>
        <v>1768551.2459999998</v>
      </c>
      <c r="S2767" s="83">
        <f>'[1]BoQ HSYC'!R2767</f>
        <v>6821554.8059999999</v>
      </c>
      <c r="T2767" s="48">
        <f>'[1]BoQ HSYC'!S2767</f>
        <v>0</v>
      </c>
      <c r="U2767" s="132">
        <f>'[1]BoQ HSYC'!T2767</f>
        <v>0</v>
      </c>
      <c r="V2767" s="132" t="str">
        <f>'[1]BoQ HSYC'!U2767</f>
        <v>BĐG Q2/2026</v>
      </c>
      <c r="W2767" s="132" t="str">
        <f>'[1]BoQ HSYC'!V2767</f>
        <v>BĐG Q2/2026</v>
      </c>
      <c r="X2767" s="44" t="str">
        <f>'[1]BoQ HSYC'!W2767</f>
        <v>ME</v>
      </c>
      <c r="Y2767" s="44"/>
      <c r="Z2767" s="44"/>
      <c r="AA2767" s="44"/>
      <c r="AB2767" s="2">
        <v>396585.89718082495</v>
      </c>
      <c r="AC2767" s="2">
        <v>4759030.7661698991</v>
      </c>
      <c r="AD2767" s="2">
        <f>+M2767</f>
        <v>421083.63</v>
      </c>
      <c r="AE2767" s="2">
        <f>+AD2767*14%</f>
        <v>58951.708200000008</v>
      </c>
      <c r="AF2767" s="155">
        <f>+AD2767*35%</f>
        <v>147379.27049999998</v>
      </c>
      <c r="AG2767" s="2">
        <f>+AD2767*F2767</f>
        <v>5053003.5600000005</v>
      </c>
      <c r="AH2767" s="2">
        <f>+AE2767*F2767</f>
        <v>707420.49840000016</v>
      </c>
      <c r="AI2767" s="2">
        <f>+AF2767*F2767</f>
        <v>1768551.2459999998</v>
      </c>
      <c r="AJ2767" s="2">
        <f>SUM(AG2767:AI2767)</f>
        <v>7528975.3044000007</v>
      </c>
      <c r="AK2767" s="2">
        <f>+AD2767*G2767</f>
        <v>5053003.5600000005</v>
      </c>
      <c r="AL2767" s="2">
        <f>+AE2767*G2767</f>
        <v>707420.49840000016</v>
      </c>
      <c r="AM2767" s="2">
        <f>+AF2767*G2767</f>
        <v>1768551.2459999998</v>
      </c>
      <c r="AN2767" s="155">
        <f>SUM(AK2767:AM2767)</f>
        <v>7528975.3044000007</v>
      </c>
      <c r="AQ2767" s="145" t="s">
        <v>525</v>
      </c>
      <c r="AU2767" s="8"/>
      <c r="AV2767" s="8"/>
      <c r="AW2767" s="2">
        <f>'[2]BoQ HSYC-Đạt'!$AT2767</f>
        <v>463191.99300000002</v>
      </c>
      <c r="AX2767" s="8">
        <f>F2767*AW2767</f>
        <v>5558303.9160000002</v>
      </c>
      <c r="AY2767" s="8">
        <f>IF(AQ2767="CT",7%,5%)*AX2767</f>
        <v>389081.27412000007</v>
      </c>
      <c r="AZ2767" s="8">
        <f>AX2767*2%</f>
        <v>111166.07832</v>
      </c>
      <c r="BA2767" s="8">
        <f>IF(BB2767&gt;0,0,AX2767*5%)</f>
        <v>277915.19580000004</v>
      </c>
      <c r="BB2767" s="8"/>
      <c r="BC2767" s="8">
        <f>+AX2767+AY2767+AZ2767+BA2767+BB2767</f>
        <v>6336466.4642400006</v>
      </c>
      <c r="BD2767" s="8">
        <f>AX2767-AT2767</f>
        <v>5558303.9160000002</v>
      </c>
      <c r="BE2767" s="2"/>
      <c r="BH2767" s="2"/>
    </row>
    <row r="2768" spans="2:60" ht="17" hidden="1" outlineLevel="1" x14ac:dyDescent="0.2">
      <c r="B2768" s="82">
        <v>55</v>
      </c>
      <c r="C2768" s="144" t="s">
        <v>805</v>
      </c>
      <c r="D2768" s="144"/>
      <c r="E2768" s="82" t="s">
        <v>129</v>
      </c>
      <c r="F2768" s="143">
        <v>135</v>
      </c>
      <c r="G2768" s="142">
        <f>'[1]BoQ HSYC'!F2768</f>
        <v>135</v>
      </c>
      <c r="H2768" s="185">
        <f>'[1]BoQ HSYC'!G2768</f>
        <v>0</v>
      </c>
      <c r="I2768" s="185">
        <f>'[1]BoQ HSYC'!H2768</f>
        <v>0</v>
      </c>
      <c r="J2768" s="185">
        <f>'[1]BoQ HSYC'!I2768</f>
        <v>0</v>
      </c>
      <c r="K2768" s="48">
        <f>'[1]BoQ HSYC'!J2768</f>
        <v>231732.89999999997</v>
      </c>
      <c r="L2768" s="47">
        <f>'[1]BoQ HSYC'!K2768</f>
        <v>52704</v>
      </c>
      <c r="M2768" s="47">
        <f>'[1]BoQ HSYC'!L2768</f>
        <v>284436.89999999997</v>
      </c>
      <c r="N2768" s="183">
        <f>'[1]BoQ HSYC'!M2768</f>
        <v>81106.514999999985</v>
      </c>
      <c r="O2768" s="183">
        <f>'[1]BoQ HSYC'!N2768</f>
        <v>18446.399999999998</v>
      </c>
      <c r="P2768" s="83">
        <f>'[1]BoQ HSYC'!O2768</f>
        <v>99552.914999999979</v>
      </c>
      <c r="Q2768" s="47">
        <f>'[1]BoQ HSYC'!P2768</f>
        <v>38398981.499999993</v>
      </c>
      <c r="R2768" s="132">
        <f>'[1]BoQ HSYC'!Q2768</f>
        <v>13439643.524999997</v>
      </c>
      <c r="S2768" s="83">
        <f>'[1]BoQ HSYC'!R2768</f>
        <v>51838625.024999991</v>
      </c>
      <c r="T2768" s="48">
        <f>'[1]BoQ HSYC'!S2768</f>
        <v>0</v>
      </c>
      <c r="U2768" s="132">
        <f>'[1]BoQ HSYC'!T2768</f>
        <v>0</v>
      </c>
      <c r="V2768" s="132" t="str">
        <f>'[1]BoQ HSYC'!U2768</f>
        <v>BĐG Q2/2026</v>
      </c>
      <c r="W2768" s="132" t="str">
        <f>'[1]BoQ HSYC'!V2768</f>
        <v>BĐG Q2/2026</v>
      </c>
      <c r="X2768" s="44" t="str">
        <f>'[1]BoQ HSYC'!W2768</f>
        <v>ME</v>
      </c>
      <c r="Y2768" s="44"/>
      <c r="Z2768" s="44"/>
      <c r="AA2768" s="44"/>
      <c r="AB2768" s="2">
        <v>255293.80177001248</v>
      </c>
      <c r="AC2768" s="2">
        <v>34464663.238951683</v>
      </c>
      <c r="AD2768" s="2">
        <f>+M2768</f>
        <v>284436.89999999997</v>
      </c>
      <c r="AE2768" s="2">
        <f>+AD2768*14%</f>
        <v>39821.165999999997</v>
      </c>
      <c r="AF2768" s="155">
        <f>+AD2768*35%</f>
        <v>99552.914999999979</v>
      </c>
      <c r="AG2768" s="2">
        <f>+AD2768*F2768</f>
        <v>38398981.499999993</v>
      </c>
      <c r="AH2768" s="2">
        <f>+AE2768*F2768</f>
        <v>5375857.4099999992</v>
      </c>
      <c r="AI2768" s="2">
        <f>+AF2768*F2768</f>
        <v>13439643.524999997</v>
      </c>
      <c r="AJ2768" s="2">
        <f>SUM(AG2768:AI2768)</f>
        <v>57214482.434999987</v>
      </c>
      <c r="AK2768" s="2">
        <f>+AD2768*G2768</f>
        <v>38398981.499999993</v>
      </c>
      <c r="AL2768" s="2">
        <f>+AE2768*G2768</f>
        <v>5375857.4099999992</v>
      </c>
      <c r="AM2768" s="2">
        <f>+AF2768*G2768</f>
        <v>13439643.524999997</v>
      </c>
      <c r="AN2768" s="155">
        <f>SUM(AK2768:AM2768)</f>
        <v>57214482.434999987</v>
      </c>
      <c r="AQ2768" s="145" t="s">
        <v>525</v>
      </c>
      <c r="AU2768" s="8"/>
      <c r="AV2768" s="8"/>
      <c r="AW2768" s="2">
        <f>'[2]BoQ HSYC-Đạt'!$AT2768</f>
        <v>312880.58999999997</v>
      </c>
      <c r="AX2768" s="8">
        <f>F2768*AW2768</f>
        <v>42238879.649999999</v>
      </c>
      <c r="AY2768" s="8">
        <f>IF(AQ2768="CT",7%,5%)*AX2768</f>
        <v>2956721.5755000003</v>
      </c>
      <c r="AZ2768" s="8">
        <f>AX2768*2%</f>
        <v>844777.59299999999</v>
      </c>
      <c r="BA2768" s="8">
        <f>IF(BB2768&gt;0,0,AX2768*5%)</f>
        <v>2111943.9824999999</v>
      </c>
      <c r="BB2768" s="8"/>
      <c r="BC2768" s="8">
        <f>+AX2768+AY2768+AZ2768+BA2768+BB2768</f>
        <v>48152322.801000006</v>
      </c>
      <c r="BD2768" s="8">
        <f>AX2768-AT2768</f>
        <v>42238879.649999999</v>
      </c>
      <c r="BE2768" s="2"/>
      <c r="BH2768" s="2"/>
    </row>
    <row r="2769" spans="1:60" ht="17" hidden="1" outlineLevel="1" x14ac:dyDescent="0.2">
      <c r="B2769" s="82"/>
      <c r="C2769" s="144" t="s">
        <v>804</v>
      </c>
      <c r="D2769" s="144"/>
      <c r="E2769" s="82"/>
      <c r="F2769" s="143"/>
      <c r="G2769" s="142">
        <f>'[1]BoQ HSYC'!F2769</f>
        <v>0</v>
      </c>
      <c r="H2769" s="185">
        <f>'[1]BoQ HSYC'!G2769</f>
        <v>0</v>
      </c>
      <c r="I2769" s="185">
        <f>'[1]BoQ HSYC'!H2769</f>
        <v>0</v>
      </c>
      <c r="J2769" s="185">
        <f>'[1]BoQ HSYC'!I2769</f>
        <v>0</v>
      </c>
      <c r="K2769" s="48">
        <f>'[1]BoQ HSYC'!J2769</f>
        <v>0</v>
      </c>
      <c r="L2769" s="47">
        <f>'[1]BoQ HSYC'!K2769</f>
        <v>0</v>
      </c>
      <c r="M2769" s="47">
        <f>'[1]BoQ HSYC'!L2769</f>
        <v>0</v>
      </c>
      <c r="N2769" s="183">
        <f>'[1]BoQ HSYC'!M2769</f>
        <v>0</v>
      </c>
      <c r="O2769" s="183">
        <f>'[1]BoQ HSYC'!N2769</f>
        <v>0</v>
      </c>
      <c r="P2769" s="83">
        <f>'[1]BoQ HSYC'!O2769</f>
        <v>0</v>
      </c>
      <c r="Q2769" s="47">
        <f>'[1]BoQ HSYC'!P2769</f>
        <v>0</v>
      </c>
      <c r="R2769" s="132">
        <f>'[1]BoQ HSYC'!Q2769</f>
        <v>0</v>
      </c>
      <c r="S2769" s="83">
        <f>'[1]BoQ HSYC'!R2769</f>
        <v>0</v>
      </c>
      <c r="T2769" s="48">
        <f>'[1]BoQ HSYC'!S2769</f>
        <v>0</v>
      </c>
      <c r="U2769" s="132">
        <f>'[1]BoQ HSYC'!T2769</f>
        <v>0</v>
      </c>
      <c r="V2769" s="132">
        <f>'[1]BoQ HSYC'!U2769</f>
        <v>0</v>
      </c>
      <c r="W2769" s="132">
        <f>'[1]BoQ HSYC'!V2769</f>
        <v>0</v>
      </c>
      <c r="X2769" s="44" t="str">
        <f>'[1]BoQ HSYC'!W2769</f>
        <v>ME</v>
      </c>
      <c r="Y2769" s="44"/>
      <c r="Z2769" s="44"/>
      <c r="AA2769" s="44"/>
      <c r="AB2769" s="2">
        <v>0</v>
      </c>
      <c r="AC2769" s="2">
        <v>0</v>
      </c>
      <c r="AD2769" s="2">
        <f>+M2769</f>
        <v>0</v>
      </c>
      <c r="AE2769" s="2">
        <f>+AD2769*14%</f>
        <v>0</v>
      </c>
      <c r="AF2769" s="155">
        <f>+AD2769*35%</f>
        <v>0</v>
      </c>
      <c r="AG2769" s="2">
        <f>+AD2769*F2769</f>
        <v>0</v>
      </c>
      <c r="AH2769" s="2">
        <f>+AE2769*F2769</f>
        <v>0</v>
      </c>
      <c r="AI2769" s="2">
        <f>+AF2769*F2769</f>
        <v>0</v>
      </c>
      <c r="AJ2769" s="2">
        <f>SUM(AG2769:AI2769)</f>
        <v>0</v>
      </c>
      <c r="AK2769" s="2">
        <f>+AD2769*G2769</f>
        <v>0</v>
      </c>
      <c r="AL2769" s="2">
        <f>+AE2769*G2769</f>
        <v>0</v>
      </c>
      <c r="AM2769" s="2">
        <f>+AF2769*G2769</f>
        <v>0</v>
      </c>
      <c r="AN2769" s="155">
        <f>SUM(AK2769:AM2769)</f>
        <v>0</v>
      </c>
      <c r="AQ2769" s="145" t="s">
        <v>525</v>
      </c>
      <c r="AU2769" s="8"/>
      <c r="AV2769" s="8"/>
      <c r="AW2769" s="2">
        <f>'[2]BoQ HSYC-Đạt'!$AT2769</f>
        <v>0</v>
      </c>
      <c r="AX2769" s="8">
        <f>F2769*AW2769</f>
        <v>0</v>
      </c>
      <c r="AY2769" s="8">
        <f>IF(AQ2769="CT",7%,5%)*AX2769</f>
        <v>0</v>
      </c>
      <c r="AZ2769" s="8">
        <f>AX2769*2%</f>
        <v>0</v>
      </c>
      <c r="BA2769" s="8">
        <f>IF(BB2769&gt;0,0,AX2769*5%)</f>
        <v>0</v>
      </c>
      <c r="BB2769" s="8"/>
      <c r="BC2769" s="8">
        <f>+AX2769+AY2769+AZ2769+BA2769+BB2769</f>
        <v>0</v>
      </c>
      <c r="BD2769" s="8">
        <f>AX2769-AT2769</f>
        <v>0</v>
      </c>
      <c r="BE2769" s="2"/>
      <c r="BH2769" s="2"/>
    </row>
    <row r="2770" spans="1:60" ht="17" hidden="1" outlineLevel="1" x14ac:dyDescent="0.2">
      <c r="B2770" s="82"/>
      <c r="C2770" s="144" t="s">
        <v>803</v>
      </c>
      <c r="D2770" s="144"/>
      <c r="E2770" s="82"/>
      <c r="F2770" s="143"/>
      <c r="G2770" s="142">
        <f>'[1]BoQ HSYC'!F2770</f>
        <v>0</v>
      </c>
      <c r="H2770" s="185">
        <f>'[1]BoQ HSYC'!G2770</f>
        <v>0</v>
      </c>
      <c r="I2770" s="185">
        <f>'[1]BoQ HSYC'!H2770</f>
        <v>0</v>
      </c>
      <c r="J2770" s="185">
        <f>'[1]BoQ HSYC'!I2770</f>
        <v>0</v>
      </c>
      <c r="K2770" s="48">
        <f>'[1]BoQ HSYC'!J2770</f>
        <v>0</v>
      </c>
      <c r="L2770" s="47">
        <f>'[1]BoQ HSYC'!K2770</f>
        <v>0</v>
      </c>
      <c r="M2770" s="47">
        <f>'[1]BoQ HSYC'!L2770</f>
        <v>0</v>
      </c>
      <c r="N2770" s="183">
        <f>'[1]BoQ HSYC'!M2770</f>
        <v>0</v>
      </c>
      <c r="O2770" s="183">
        <f>'[1]BoQ HSYC'!N2770</f>
        <v>0</v>
      </c>
      <c r="P2770" s="83">
        <f>'[1]BoQ HSYC'!O2770</f>
        <v>0</v>
      </c>
      <c r="Q2770" s="47">
        <f>'[1]BoQ HSYC'!P2770</f>
        <v>0</v>
      </c>
      <c r="R2770" s="132">
        <f>'[1]BoQ HSYC'!Q2770</f>
        <v>0</v>
      </c>
      <c r="S2770" s="83">
        <f>'[1]BoQ HSYC'!R2770</f>
        <v>0</v>
      </c>
      <c r="T2770" s="48">
        <f>'[1]BoQ HSYC'!S2770</f>
        <v>0</v>
      </c>
      <c r="U2770" s="132">
        <f>'[1]BoQ HSYC'!T2770</f>
        <v>0</v>
      </c>
      <c r="V2770" s="132">
        <f>'[1]BoQ HSYC'!U2770</f>
        <v>0</v>
      </c>
      <c r="W2770" s="132">
        <f>'[1]BoQ HSYC'!V2770</f>
        <v>0</v>
      </c>
      <c r="X2770" s="44" t="str">
        <f>'[1]BoQ HSYC'!W2770</f>
        <v>ME</v>
      </c>
      <c r="Y2770" s="44"/>
      <c r="Z2770" s="44"/>
      <c r="AA2770" s="44"/>
      <c r="AB2770" s="2">
        <v>0</v>
      </c>
      <c r="AC2770" s="2">
        <v>0</v>
      </c>
      <c r="AD2770" s="2">
        <f>+M2770</f>
        <v>0</v>
      </c>
      <c r="AE2770" s="2">
        <f>+AD2770*14%</f>
        <v>0</v>
      </c>
      <c r="AF2770" s="155">
        <f>+AD2770*35%</f>
        <v>0</v>
      </c>
      <c r="AG2770" s="2">
        <f>+AD2770*F2770</f>
        <v>0</v>
      </c>
      <c r="AH2770" s="2">
        <f>+AE2770*F2770</f>
        <v>0</v>
      </c>
      <c r="AI2770" s="2">
        <f>+AF2770*F2770</f>
        <v>0</v>
      </c>
      <c r="AJ2770" s="2">
        <f>SUM(AG2770:AI2770)</f>
        <v>0</v>
      </c>
      <c r="AK2770" s="2">
        <f>+AD2770*G2770</f>
        <v>0</v>
      </c>
      <c r="AL2770" s="2">
        <f>+AE2770*G2770</f>
        <v>0</v>
      </c>
      <c r="AM2770" s="2">
        <f>+AF2770*G2770</f>
        <v>0</v>
      </c>
      <c r="AN2770" s="155">
        <f>SUM(AK2770:AM2770)</f>
        <v>0</v>
      </c>
      <c r="AQ2770" s="145" t="s">
        <v>525</v>
      </c>
      <c r="AU2770" s="8"/>
      <c r="AV2770" s="8"/>
      <c r="AW2770" s="2">
        <f>'[2]BoQ HSYC-Đạt'!$AT2770</f>
        <v>0</v>
      </c>
      <c r="AX2770" s="8">
        <f>F2770*AW2770</f>
        <v>0</v>
      </c>
      <c r="AY2770" s="8">
        <f>IF(AQ2770="CT",7%,5%)*AX2770</f>
        <v>0</v>
      </c>
      <c r="AZ2770" s="8">
        <f>AX2770*2%</f>
        <v>0</v>
      </c>
      <c r="BA2770" s="8">
        <f>IF(BB2770&gt;0,0,AX2770*5%)</f>
        <v>0</v>
      </c>
      <c r="BB2770" s="8"/>
      <c r="BC2770" s="8">
        <f>+AX2770+AY2770+AZ2770+BA2770+BB2770</f>
        <v>0</v>
      </c>
      <c r="BD2770" s="8">
        <f>AX2770-AT2770</f>
        <v>0</v>
      </c>
      <c r="BE2770" s="2"/>
      <c r="BH2770" s="2"/>
    </row>
    <row r="2771" spans="1:60" ht="34" hidden="1" outlineLevel="1" x14ac:dyDescent="0.2">
      <c r="B2771" s="82">
        <v>58</v>
      </c>
      <c r="C2771" s="144" t="s">
        <v>802</v>
      </c>
      <c r="D2771" s="144"/>
      <c r="E2771" s="82" t="s">
        <v>249</v>
      </c>
      <c r="F2771" s="143">
        <v>1</v>
      </c>
      <c r="G2771" s="142">
        <f>'[1]BoQ HSYC'!F2771</f>
        <v>1</v>
      </c>
      <c r="H2771" s="185">
        <f>'[1]BoQ HSYC'!G2771</f>
        <v>0</v>
      </c>
      <c r="I2771" s="185">
        <f>'[1]BoQ HSYC'!H2771</f>
        <v>0</v>
      </c>
      <c r="J2771" s="185">
        <f>'[1]BoQ HSYC'!I2771</f>
        <v>0</v>
      </c>
      <c r="K2771" s="48">
        <f>'[1]BoQ HSYC'!J2771</f>
        <v>12978000</v>
      </c>
      <c r="L2771" s="47">
        <f>'[1]BoQ HSYC'!K2771</f>
        <v>361473.1578947368</v>
      </c>
      <c r="M2771" s="47">
        <f>'[1]BoQ HSYC'!L2771</f>
        <v>13339473.157894736</v>
      </c>
      <c r="N2771" s="183">
        <f>'[1]BoQ HSYC'!M2771</f>
        <v>0</v>
      </c>
      <c r="O2771" s="183">
        <f>'[1]BoQ HSYC'!N2771</f>
        <v>126515.60526315786</v>
      </c>
      <c r="P2771" s="83">
        <f>'[1]BoQ HSYC'!O2771</f>
        <v>126515.60526315786</v>
      </c>
      <c r="Q2771" s="47">
        <f>'[1]BoQ HSYC'!P2771</f>
        <v>13339473.157894736</v>
      </c>
      <c r="R2771" s="132">
        <f>'[1]BoQ HSYC'!Q2771</f>
        <v>126515.60526315786</v>
      </c>
      <c r="S2771" s="83">
        <f>'[1]BoQ HSYC'!R2771</f>
        <v>13465988.763157895</v>
      </c>
      <c r="T2771" s="48">
        <f>'[1]BoQ HSYC'!S2771</f>
        <v>0</v>
      </c>
      <c r="U2771" s="132">
        <f>'[1]BoQ HSYC'!T2771</f>
        <v>0</v>
      </c>
      <c r="V2771" s="132">
        <f>'[1]BoQ HSYC'!U2771</f>
        <v>0</v>
      </c>
      <c r="W2771" s="132">
        <f>'[1]BoQ HSYC'!V2771</f>
        <v>0</v>
      </c>
      <c r="X2771" s="44" t="str">
        <f>'[1]BoQ HSYC'!W2771</f>
        <v>ME</v>
      </c>
      <c r="Y2771" s="44"/>
      <c r="Z2771" s="44"/>
      <c r="AA2771" s="44"/>
      <c r="AB2771" s="2">
        <v>23197228.755525</v>
      </c>
      <c r="AC2771" s="2">
        <v>23197228.755525</v>
      </c>
      <c r="AD2771" s="2">
        <f>+M2771</f>
        <v>13339473.157894736</v>
      </c>
      <c r="AE2771" s="2">
        <f>+AD2771*14%</f>
        <v>1867526.2421052633</v>
      </c>
      <c r="AF2771" s="155">
        <f>+AD2771*35%</f>
        <v>4668815.6052631577</v>
      </c>
      <c r="AG2771" s="2">
        <f>+AD2771*F2771</f>
        <v>13339473.157894736</v>
      </c>
      <c r="AH2771" s="2">
        <f>+AE2771*F2771</f>
        <v>1867526.2421052633</v>
      </c>
      <c r="AI2771" s="2">
        <f>+AF2771*F2771</f>
        <v>4668815.6052631577</v>
      </c>
      <c r="AJ2771" s="2">
        <f>SUM(AG2771:AI2771)</f>
        <v>19875815.005263157</v>
      </c>
      <c r="AK2771" s="2">
        <f>+AD2771*G2771</f>
        <v>13339473.157894736</v>
      </c>
      <c r="AL2771" s="2">
        <f>+AE2771*G2771</f>
        <v>1867526.2421052633</v>
      </c>
      <c r="AM2771" s="2">
        <f>+AF2771*G2771</f>
        <v>4668815.6052631577</v>
      </c>
      <c r="AN2771" s="155">
        <f>SUM(AK2771:AM2771)</f>
        <v>19875815.005263157</v>
      </c>
      <c r="AQ2771" s="145" t="s">
        <v>525</v>
      </c>
      <c r="AU2771" s="8"/>
      <c r="AV2771" s="8"/>
      <c r="AW2771" s="2">
        <f>'[2]BoQ HSYC-Đạt'!$AT2771</f>
        <v>13606262.62105263</v>
      </c>
      <c r="AX2771" s="8">
        <f>F2771*AW2771</f>
        <v>13606262.62105263</v>
      </c>
      <c r="AY2771" s="8">
        <f>IF(AQ2771="CT",7%,5%)*AX2771</f>
        <v>952438.3834736842</v>
      </c>
      <c r="AZ2771" s="8">
        <f>AX2771*2%</f>
        <v>272125.2524210526</v>
      </c>
      <c r="BA2771" s="8">
        <f>IF(BB2771&gt;0,0,AX2771*5%)</f>
        <v>680313.13105263154</v>
      </c>
      <c r="BB2771" s="8"/>
      <c r="BC2771" s="8">
        <f>+AX2771+AY2771+AZ2771+BA2771+BB2771</f>
        <v>15511139.388</v>
      </c>
      <c r="BD2771" s="8">
        <f>AX2771-AT2771</f>
        <v>13606262.62105263</v>
      </c>
      <c r="BE2771" s="2"/>
      <c r="BH2771" s="2"/>
    </row>
    <row r="2772" spans="1:60" ht="34" hidden="1" outlineLevel="1" x14ac:dyDescent="0.2">
      <c r="B2772" s="82">
        <v>59</v>
      </c>
      <c r="C2772" s="144" t="s">
        <v>801</v>
      </c>
      <c r="D2772" s="144"/>
      <c r="E2772" s="82" t="s">
        <v>129</v>
      </c>
      <c r="F2772" s="143">
        <v>31</v>
      </c>
      <c r="G2772" s="142">
        <f>'[1]BoQ HSYC'!F2772</f>
        <v>31</v>
      </c>
      <c r="H2772" s="185">
        <f>'[1]BoQ HSYC'!G2772</f>
        <v>0</v>
      </c>
      <c r="I2772" s="185">
        <f>'[1]BoQ HSYC'!H2772</f>
        <v>0</v>
      </c>
      <c r="J2772" s="185">
        <f>'[1]BoQ HSYC'!I2772</f>
        <v>0</v>
      </c>
      <c r="K2772" s="48">
        <f>'[1]BoQ HSYC'!J2772</f>
        <v>293410</v>
      </c>
      <c r="L2772" s="47">
        <f>'[1]BoQ HSYC'!K2772</f>
        <v>16585</v>
      </c>
      <c r="M2772" s="47">
        <f>'[1]BoQ HSYC'!L2772</f>
        <v>309995</v>
      </c>
      <c r="N2772" s="183">
        <f>'[1]BoQ HSYC'!M2772</f>
        <v>0</v>
      </c>
      <c r="O2772" s="183">
        <f>'[1]BoQ HSYC'!N2772</f>
        <v>5804.75</v>
      </c>
      <c r="P2772" s="83">
        <f>'[1]BoQ HSYC'!O2772</f>
        <v>5804.75</v>
      </c>
      <c r="Q2772" s="47">
        <f>'[1]BoQ HSYC'!P2772</f>
        <v>9609845</v>
      </c>
      <c r="R2772" s="132">
        <f>'[1]BoQ HSYC'!Q2772</f>
        <v>179947.25</v>
      </c>
      <c r="S2772" s="83">
        <f>'[1]BoQ HSYC'!R2772</f>
        <v>9789792.25</v>
      </c>
      <c r="T2772" s="48">
        <f>'[1]BoQ HSYC'!S2772</f>
        <v>0</v>
      </c>
      <c r="U2772" s="132">
        <f>'[1]BoQ HSYC'!T2772</f>
        <v>0</v>
      </c>
      <c r="V2772" s="132" t="str">
        <f>'[1]BoQ HSYC'!U2772</f>
        <v>VT: NCC, NC:BĐG Q2/2026</v>
      </c>
      <c r="W2772" s="132" t="str">
        <f>'[1]BoQ HSYC'!V2772</f>
        <v>VT: NCC, NC:BĐG Q2/2026</v>
      </c>
      <c r="X2772" s="44" t="str">
        <f>'[1]BoQ HSYC'!W2772</f>
        <v>ME</v>
      </c>
      <c r="Y2772" s="44"/>
      <c r="Z2772" s="44"/>
      <c r="AA2772" s="44"/>
      <c r="AB2772" s="2">
        <v>449283.86589693744</v>
      </c>
      <c r="AC2772" s="2">
        <v>13927799.842805061</v>
      </c>
      <c r="AD2772" s="2">
        <f>+M2772</f>
        <v>309995</v>
      </c>
      <c r="AE2772" s="2">
        <f>+AD2772*14%</f>
        <v>43399.3</v>
      </c>
      <c r="AF2772" s="155">
        <f>+AD2772*35%</f>
        <v>108498.25</v>
      </c>
      <c r="AG2772" s="2">
        <f>+AD2772*F2772</f>
        <v>9609845</v>
      </c>
      <c r="AH2772" s="2">
        <f>+AE2772*F2772</f>
        <v>1345378.3</v>
      </c>
      <c r="AI2772" s="2">
        <f>+AF2772*F2772</f>
        <v>3363445.75</v>
      </c>
      <c r="AJ2772" s="2">
        <f>SUM(AG2772:AI2772)</f>
        <v>14318669.050000001</v>
      </c>
      <c r="AK2772" s="2">
        <f>+AD2772*G2772</f>
        <v>9609845</v>
      </c>
      <c r="AL2772" s="2">
        <f>+AE2772*G2772</f>
        <v>1345378.3</v>
      </c>
      <c r="AM2772" s="2">
        <f>+AF2772*G2772</f>
        <v>3363445.75</v>
      </c>
      <c r="AN2772" s="155">
        <f>SUM(AK2772:AM2772)</f>
        <v>14318669.050000001</v>
      </c>
      <c r="AQ2772" s="145" t="s">
        <v>525</v>
      </c>
      <c r="AU2772" s="8"/>
      <c r="AV2772" s="8"/>
      <c r="AW2772" s="2">
        <f>'[2]BoQ HSYC-Đạt'!$AT2772</f>
        <v>319294.84999999998</v>
      </c>
      <c r="AX2772" s="8">
        <f>F2772*AW2772</f>
        <v>9898140.3499999996</v>
      </c>
      <c r="AY2772" s="8">
        <f>IF(AQ2772="CT",7%,5%)*AX2772</f>
        <v>692869.82449999999</v>
      </c>
      <c r="AZ2772" s="8">
        <f>AX2772*2%</f>
        <v>197962.807</v>
      </c>
      <c r="BA2772" s="8">
        <f>IF(BB2772&gt;0,0,AX2772*5%)</f>
        <v>494907.01750000002</v>
      </c>
      <c r="BB2772" s="8"/>
      <c r="BC2772" s="8">
        <f>+AX2772+AY2772+AZ2772+BA2772+BB2772</f>
        <v>11283879.999</v>
      </c>
      <c r="BD2772" s="8">
        <f>AX2772-AT2772</f>
        <v>9898140.3499999996</v>
      </c>
      <c r="BE2772" s="2"/>
      <c r="BH2772" s="2"/>
    </row>
    <row r="2773" spans="1:60" ht="17" hidden="1" outlineLevel="1" x14ac:dyDescent="0.2">
      <c r="B2773" s="82">
        <v>60</v>
      </c>
      <c r="C2773" s="144" t="s">
        <v>800</v>
      </c>
      <c r="D2773" s="144"/>
      <c r="E2773" s="82" t="s">
        <v>160</v>
      </c>
      <c r="F2773" s="143">
        <v>0.26</v>
      </c>
      <c r="G2773" s="142">
        <f>'[1]BoQ HSYC'!F2773</f>
        <v>0.26</v>
      </c>
      <c r="H2773" s="185">
        <f>'[1]BoQ HSYC'!G2773</f>
        <v>0</v>
      </c>
      <c r="I2773" s="185">
        <f>'[1]BoQ HSYC'!H2773</f>
        <v>0</v>
      </c>
      <c r="J2773" s="185">
        <f>'[1]BoQ HSYC'!I2773</f>
        <v>0</v>
      </c>
      <c r="K2773" s="48">
        <f>'[1]BoQ HSYC'!J2773</f>
        <v>1830962.0159999998</v>
      </c>
      <c r="L2773" s="47">
        <f>'[1]BoQ HSYC'!K2773</f>
        <v>1305823.1629090901</v>
      </c>
      <c r="M2773" s="47">
        <f>'[1]BoQ HSYC'!L2773</f>
        <v>3136785.1789090899</v>
      </c>
      <c r="N2773" s="183">
        <f>'[1]BoQ HSYC'!M2773</f>
        <v>0</v>
      </c>
      <c r="O2773" s="183">
        <f>'[1]BoQ HSYC'!N2773</f>
        <v>457038.10701818147</v>
      </c>
      <c r="P2773" s="83">
        <f>'[1]BoQ HSYC'!O2773</f>
        <v>457038.10701818147</v>
      </c>
      <c r="Q2773" s="47">
        <f>'[1]BoQ HSYC'!P2773</f>
        <v>815564.14651636337</v>
      </c>
      <c r="R2773" s="132">
        <f>'[1]BoQ HSYC'!Q2773</f>
        <v>118829.90782472718</v>
      </c>
      <c r="S2773" s="83">
        <f>'[1]BoQ HSYC'!R2773</f>
        <v>934394.05434109061</v>
      </c>
      <c r="T2773" s="48">
        <f>'[1]BoQ HSYC'!S2773</f>
        <v>0</v>
      </c>
      <c r="U2773" s="132">
        <f>'[1]BoQ HSYC'!T2773</f>
        <v>0</v>
      </c>
      <c r="V2773" s="132">
        <f>'[1]BoQ HSYC'!U2773</f>
        <v>0</v>
      </c>
      <c r="W2773" s="132">
        <f>'[1]BoQ HSYC'!V2773</f>
        <v>0</v>
      </c>
      <c r="X2773" s="44" t="str">
        <f>'[1]BoQ HSYC'!W2773</f>
        <v>ME</v>
      </c>
      <c r="Y2773" s="44"/>
      <c r="Z2773" s="44"/>
      <c r="AA2773" s="44"/>
      <c r="AB2773" s="2">
        <v>3104978.8800279973</v>
      </c>
      <c r="AC2773" s="2">
        <v>807294.50880727929</v>
      </c>
      <c r="AD2773" s="2">
        <f>+M2773</f>
        <v>3136785.1789090899</v>
      </c>
      <c r="AE2773" s="2">
        <f>+AD2773*14%</f>
        <v>439149.92504727264</v>
      </c>
      <c r="AF2773" s="155">
        <f>+AD2773*35%</f>
        <v>1097874.8126181813</v>
      </c>
      <c r="AG2773" s="2">
        <f>+AD2773*F2773</f>
        <v>815564.14651636337</v>
      </c>
      <c r="AH2773" s="2">
        <f>+AE2773*F2773</f>
        <v>114178.98051229089</v>
      </c>
      <c r="AI2773" s="2">
        <f>+AF2773*F2773</f>
        <v>285447.45128072717</v>
      </c>
      <c r="AJ2773" s="2">
        <f>SUM(AG2773:AI2773)</f>
        <v>1215190.5783093814</v>
      </c>
      <c r="AK2773" s="2">
        <f>+AD2773*G2773</f>
        <v>815564.14651636337</v>
      </c>
      <c r="AL2773" s="2">
        <f>+AE2773*G2773</f>
        <v>114178.98051229089</v>
      </c>
      <c r="AM2773" s="2">
        <f>+AF2773*G2773</f>
        <v>285447.45128072717</v>
      </c>
      <c r="AN2773" s="155">
        <f>SUM(AK2773:AM2773)</f>
        <v>1215190.5783093814</v>
      </c>
      <c r="AQ2773" s="145" t="s">
        <v>525</v>
      </c>
      <c r="AU2773" s="8"/>
      <c r="AV2773" s="8"/>
      <c r="AW2773" s="2">
        <f>'[2]BoQ HSYC-Đạt'!$AT2773</f>
        <v>3450463.6967999991</v>
      </c>
      <c r="AX2773" s="8">
        <f>F2773*AW2773</f>
        <v>897120.56116799975</v>
      </c>
      <c r="AY2773" s="8">
        <f>IF(AQ2773="CT",7%,5%)*AX2773</f>
        <v>62798.439281759987</v>
      </c>
      <c r="AZ2773" s="8">
        <f>AX2773*2%</f>
        <v>17942.411223359995</v>
      </c>
      <c r="BA2773" s="8">
        <f>IF(BB2773&gt;0,0,AX2773*5%)</f>
        <v>44856.028058399992</v>
      </c>
      <c r="BB2773" s="8"/>
      <c r="BC2773" s="8">
        <f>+AX2773+AY2773+AZ2773+BA2773+BB2773</f>
        <v>1022717.4397315198</v>
      </c>
      <c r="BD2773" s="8">
        <f>AX2773-AT2773</f>
        <v>897120.56116799975</v>
      </c>
      <c r="BE2773" s="2"/>
      <c r="BH2773" s="2"/>
    </row>
    <row r="2774" spans="1:60" ht="17" hidden="1" outlineLevel="1" x14ac:dyDescent="0.2">
      <c r="B2774" s="82"/>
      <c r="C2774" s="144" t="s">
        <v>799</v>
      </c>
      <c r="D2774" s="144"/>
      <c r="E2774" s="82"/>
      <c r="F2774" s="143"/>
      <c r="G2774" s="142">
        <f>'[1]BoQ HSYC'!F2774</f>
        <v>0</v>
      </c>
      <c r="H2774" s="185">
        <f>'[1]BoQ HSYC'!G2774</f>
        <v>0</v>
      </c>
      <c r="I2774" s="185">
        <f>'[1]BoQ HSYC'!H2774</f>
        <v>0</v>
      </c>
      <c r="J2774" s="185">
        <f>'[1]BoQ HSYC'!I2774</f>
        <v>0</v>
      </c>
      <c r="K2774" s="48">
        <f>'[1]BoQ HSYC'!J2774</f>
        <v>0</v>
      </c>
      <c r="L2774" s="47">
        <f>'[1]BoQ HSYC'!K2774</f>
        <v>0</v>
      </c>
      <c r="M2774" s="47">
        <f>'[1]BoQ HSYC'!L2774</f>
        <v>0</v>
      </c>
      <c r="N2774" s="183">
        <f>'[1]BoQ HSYC'!M2774</f>
        <v>0</v>
      </c>
      <c r="O2774" s="183">
        <f>'[1]BoQ HSYC'!N2774</f>
        <v>0</v>
      </c>
      <c r="P2774" s="83">
        <f>'[1]BoQ HSYC'!O2774</f>
        <v>0</v>
      </c>
      <c r="Q2774" s="47">
        <f>'[1]BoQ HSYC'!P2774</f>
        <v>0</v>
      </c>
      <c r="R2774" s="132">
        <f>'[1]BoQ HSYC'!Q2774</f>
        <v>0</v>
      </c>
      <c r="S2774" s="83">
        <f>'[1]BoQ HSYC'!R2774</f>
        <v>0</v>
      </c>
      <c r="T2774" s="48">
        <f>'[1]BoQ HSYC'!S2774</f>
        <v>0</v>
      </c>
      <c r="U2774" s="132">
        <f>'[1]BoQ HSYC'!T2774</f>
        <v>0</v>
      </c>
      <c r="V2774" s="132">
        <f>'[1]BoQ HSYC'!U2774</f>
        <v>0</v>
      </c>
      <c r="W2774" s="132">
        <f>'[1]BoQ HSYC'!V2774</f>
        <v>0</v>
      </c>
      <c r="X2774" s="44" t="str">
        <f>'[1]BoQ HSYC'!W2774</f>
        <v>ME</v>
      </c>
      <c r="Y2774" s="44"/>
      <c r="Z2774" s="44"/>
      <c r="AA2774" s="44"/>
      <c r="AB2774" s="2">
        <v>0</v>
      </c>
      <c r="AC2774" s="2">
        <v>0</v>
      </c>
      <c r="AD2774" s="2">
        <f>+M2774</f>
        <v>0</v>
      </c>
      <c r="AE2774" s="2">
        <f>+AD2774*14%</f>
        <v>0</v>
      </c>
      <c r="AF2774" s="155">
        <f>+AD2774*35%</f>
        <v>0</v>
      </c>
      <c r="AG2774" s="2">
        <f>+AD2774*F2774</f>
        <v>0</v>
      </c>
      <c r="AH2774" s="2">
        <f>+AE2774*F2774</f>
        <v>0</v>
      </c>
      <c r="AI2774" s="2">
        <f>+AF2774*F2774</f>
        <v>0</v>
      </c>
      <c r="AJ2774" s="2">
        <f>SUM(AG2774:AI2774)</f>
        <v>0</v>
      </c>
      <c r="AK2774" s="2">
        <f>+AD2774*G2774</f>
        <v>0</v>
      </c>
      <c r="AL2774" s="2">
        <f>+AE2774*G2774</f>
        <v>0</v>
      </c>
      <c r="AM2774" s="2">
        <f>+AF2774*G2774</f>
        <v>0</v>
      </c>
      <c r="AN2774" s="155">
        <f>SUM(AK2774:AM2774)</f>
        <v>0</v>
      </c>
      <c r="AQ2774" s="145" t="s">
        <v>525</v>
      </c>
      <c r="AU2774" s="8"/>
      <c r="AV2774" s="8"/>
      <c r="AW2774" s="2">
        <f>'[2]BoQ HSYC-Đạt'!$AT2774</f>
        <v>0</v>
      </c>
      <c r="AX2774" s="8">
        <f>F2774*AW2774</f>
        <v>0</v>
      </c>
      <c r="AY2774" s="8">
        <f>IF(AQ2774="CT",7%,5%)*AX2774</f>
        <v>0</v>
      </c>
      <c r="AZ2774" s="8">
        <f>AX2774*2%</f>
        <v>0</v>
      </c>
      <c r="BA2774" s="8">
        <f>IF(BB2774&gt;0,0,AX2774*5%)</f>
        <v>0</v>
      </c>
      <c r="BB2774" s="8"/>
      <c r="BC2774" s="8">
        <f>+AX2774+AY2774+AZ2774+BA2774+BB2774</f>
        <v>0</v>
      </c>
      <c r="BD2774" s="8">
        <f>AX2774-AT2774</f>
        <v>0</v>
      </c>
      <c r="BE2774" s="2"/>
      <c r="BH2774" s="2"/>
    </row>
    <row r="2775" spans="1:60" ht="17" hidden="1" outlineLevel="1" x14ac:dyDescent="0.2">
      <c r="B2775" s="82">
        <v>62</v>
      </c>
      <c r="C2775" s="144" t="s">
        <v>797</v>
      </c>
      <c r="D2775" s="144"/>
      <c r="E2775" s="82" t="s">
        <v>64</v>
      </c>
      <c r="F2775" s="143">
        <v>5</v>
      </c>
      <c r="G2775" s="142">
        <f>'[1]BoQ HSYC'!F2775</f>
        <v>5</v>
      </c>
      <c r="H2775" s="185">
        <f>'[1]BoQ HSYC'!G2775</f>
        <v>0</v>
      </c>
      <c r="I2775" s="185">
        <f>'[1]BoQ HSYC'!H2775</f>
        <v>0</v>
      </c>
      <c r="J2775" s="185">
        <f>'[1]BoQ HSYC'!I2775</f>
        <v>0</v>
      </c>
      <c r="K2775" s="48">
        <f>'[1]BoQ HSYC'!J2775</f>
        <v>201600</v>
      </c>
      <c r="L2775" s="47">
        <f>'[1]BoQ HSYC'!K2775</f>
        <v>45000</v>
      </c>
      <c r="M2775" s="47">
        <f>'[1]BoQ HSYC'!L2775</f>
        <v>246600</v>
      </c>
      <c r="N2775" s="183">
        <f>'[1]BoQ HSYC'!M2775</f>
        <v>70560</v>
      </c>
      <c r="O2775" s="183">
        <f>'[1]BoQ HSYC'!N2775</f>
        <v>15749.999999999998</v>
      </c>
      <c r="P2775" s="83">
        <f>'[1]BoQ HSYC'!O2775</f>
        <v>86310</v>
      </c>
      <c r="Q2775" s="47">
        <f>'[1]BoQ HSYC'!P2775</f>
        <v>1233000</v>
      </c>
      <c r="R2775" s="132">
        <f>'[1]BoQ HSYC'!Q2775</f>
        <v>431550</v>
      </c>
      <c r="S2775" s="83">
        <f>'[1]BoQ HSYC'!R2775</f>
        <v>1664550</v>
      </c>
      <c r="T2775" s="48">
        <f>'[1]BoQ HSYC'!S2775</f>
        <v>0</v>
      </c>
      <c r="U2775" s="132">
        <f>'[1]BoQ HSYC'!T2775</f>
        <v>0</v>
      </c>
      <c r="V2775" s="132" t="str">
        <f>'[1]BoQ HSYC'!U2775</f>
        <v>BĐG Q2/2026</v>
      </c>
      <c r="W2775" s="132" t="str">
        <f>'[1]BoQ HSYC'!V2775</f>
        <v>BĐG Q2/2026</v>
      </c>
      <c r="X2775" s="44" t="str">
        <f>'[1]BoQ HSYC'!W2775</f>
        <v>ME</v>
      </c>
      <c r="Y2775" s="44"/>
      <c r="Z2775" s="44"/>
      <c r="AA2775" s="44"/>
      <c r="AB2775" s="2">
        <v>837618.80591400003</v>
      </c>
      <c r="AC2775" s="2">
        <v>4188094.0295700002</v>
      </c>
      <c r="AD2775" s="2">
        <f>+M2775</f>
        <v>246600</v>
      </c>
      <c r="AE2775" s="2">
        <f>+AD2775*14%</f>
        <v>34524</v>
      </c>
      <c r="AF2775" s="155">
        <f>+AD2775*35%</f>
        <v>86310</v>
      </c>
      <c r="AG2775" s="2">
        <f>+AD2775*F2775</f>
        <v>1233000</v>
      </c>
      <c r="AH2775" s="2">
        <f>+AE2775*F2775</f>
        <v>172620</v>
      </c>
      <c r="AI2775" s="2">
        <f>+AF2775*F2775</f>
        <v>431550</v>
      </c>
      <c r="AJ2775" s="2">
        <f>SUM(AG2775:AI2775)</f>
        <v>1837170</v>
      </c>
      <c r="AK2775" s="2">
        <f>+AD2775*G2775</f>
        <v>1233000</v>
      </c>
      <c r="AL2775" s="2">
        <f>+AE2775*G2775</f>
        <v>172620</v>
      </c>
      <c r="AM2775" s="2">
        <f>+AF2775*G2775</f>
        <v>431550</v>
      </c>
      <c r="AN2775" s="155">
        <f>SUM(AK2775:AM2775)</f>
        <v>1837170</v>
      </c>
      <c r="AQ2775" s="145" t="s">
        <v>525</v>
      </c>
      <c r="AU2775" s="8"/>
      <c r="AV2775" s="8"/>
      <c r="AW2775" s="2">
        <f>'[2]BoQ HSYC-Đạt'!$AT2775</f>
        <v>251532</v>
      </c>
      <c r="AX2775" s="8">
        <f>F2775*AW2775</f>
        <v>1257660</v>
      </c>
      <c r="AY2775" s="8">
        <f>IF(AQ2775="CT",7%,5%)*AX2775</f>
        <v>88036.200000000012</v>
      </c>
      <c r="AZ2775" s="8">
        <f>AX2775*2%</f>
        <v>25153.200000000001</v>
      </c>
      <c r="BA2775" s="8">
        <f>IF(BB2775&gt;0,0,AX2775*5%)</f>
        <v>62883</v>
      </c>
      <c r="BB2775" s="8"/>
      <c r="BC2775" s="8">
        <f>+AX2775+AY2775+AZ2775+BA2775+BB2775</f>
        <v>1433732.4</v>
      </c>
      <c r="BD2775" s="8">
        <f>AX2775-AT2775</f>
        <v>1257660</v>
      </c>
      <c r="BE2775" s="2"/>
      <c r="BH2775" s="2"/>
    </row>
    <row r="2776" spans="1:60" ht="17" hidden="1" outlineLevel="1" x14ac:dyDescent="0.2">
      <c r="A2776" s="1" t="s">
        <v>108</v>
      </c>
      <c r="B2776" s="82">
        <v>63</v>
      </c>
      <c r="C2776" s="144" t="s">
        <v>796</v>
      </c>
      <c r="D2776" s="144"/>
      <c r="E2776" s="82" t="s">
        <v>795</v>
      </c>
      <c r="F2776" s="143">
        <v>5</v>
      </c>
      <c r="G2776" s="142">
        <f>'[1]BoQ HSYC'!F2776</f>
        <v>5</v>
      </c>
      <c r="H2776" s="185">
        <f>'[1]BoQ HSYC'!G2776</f>
        <v>0</v>
      </c>
      <c r="I2776" s="185">
        <f>'[1]BoQ HSYC'!H2776</f>
        <v>0</v>
      </c>
      <c r="J2776" s="185">
        <f>'[1]BoQ HSYC'!I2776</f>
        <v>0</v>
      </c>
      <c r="K2776" s="48">
        <f>'[1]BoQ HSYC'!J2776</f>
        <v>150000</v>
      </c>
      <c r="L2776" s="47">
        <f>'[1]BoQ HSYC'!K2776</f>
        <v>50000</v>
      </c>
      <c r="M2776" s="47">
        <f>'[1]BoQ HSYC'!L2776</f>
        <v>200000</v>
      </c>
      <c r="N2776" s="183">
        <f>'[1]BoQ HSYC'!M2776</f>
        <v>52500</v>
      </c>
      <c r="O2776" s="183">
        <f>'[1]BoQ HSYC'!N2776</f>
        <v>17500</v>
      </c>
      <c r="P2776" s="83">
        <f>'[1]BoQ HSYC'!O2776</f>
        <v>70000</v>
      </c>
      <c r="Q2776" s="47">
        <f>'[1]BoQ HSYC'!P2776</f>
        <v>1000000</v>
      </c>
      <c r="R2776" s="132">
        <f>'[1]BoQ HSYC'!Q2776</f>
        <v>350000</v>
      </c>
      <c r="S2776" s="83">
        <f>'[1]BoQ HSYC'!R2776</f>
        <v>1350000</v>
      </c>
      <c r="T2776" s="48">
        <f>'[1]BoQ HSYC'!S2776</f>
        <v>0</v>
      </c>
      <c r="U2776" s="132">
        <f>'[1]BoQ HSYC'!T2776</f>
        <v>0</v>
      </c>
      <c r="V2776" s="132" t="str">
        <f>'[1]BoQ HSYC'!U2776</f>
        <v>BĐG Q2/2026</v>
      </c>
      <c r="W2776" s="132" t="str">
        <f>'[1]BoQ HSYC'!V2776</f>
        <v>BĐG Q2/2026</v>
      </c>
      <c r="X2776" s="44" t="str">
        <f>'[1]BoQ HSYC'!W2776</f>
        <v>ME</v>
      </c>
      <c r="Y2776" s="44"/>
      <c r="Z2776" s="44"/>
      <c r="AA2776" s="44"/>
      <c r="AB2776" s="2">
        <v>12707.475</v>
      </c>
      <c r="AC2776" s="2">
        <v>63537.375</v>
      </c>
      <c r="AD2776" s="2">
        <f>+M2776</f>
        <v>200000</v>
      </c>
      <c r="AE2776" s="2">
        <f>+AD2776*14%</f>
        <v>28000.000000000004</v>
      </c>
      <c r="AF2776" s="155">
        <f>+AD2776*35%</f>
        <v>70000</v>
      </c>
      <c r="AG2776" s="2">
        <f>+AD2776*F2776</f>
        <v>1000000</v>
      </c>
      <c r="AH2776" s="2">
        <f>+AE2776*F2776</f>
        <v>140000.00000000003</v>
      </c>
      <c r="AI2776" s="2">
        <f>+AF2776*F2776</f>
        <v>350000</v>
      </c>
      <c r="AJ2776" s="2">
        <f>SUM(AG2776:AI2776)</f>
        <v>1490000</v>
      </c>
      <c r="AK2776" s="2">
        <f>+AD2776*G2776</f>
        <v>1000000</v>
      </c>
      <c r="AL2776" s="2">
        <f>+AE2776*G2776</f>
        <v>140000.00000000003</v>
      </c>
      <c r="AM2776" s="2">
        <f>+AF2776*G2776</f>
        <v>350000</v>
      </c>
      <c r="AN2776" s="155">
        <f>SUM(AK2776:AM2776)</f>
        <v>1490000</v>
      </c>
      <c r="AQ2776" s="145" t="s">
        <v>525</v>
      </c>
      <c r="AU2776" s="8"/>
      <c r="AV2776" s="8"/>
      <c r="AW2776" s="2">
        <f>'[2]BoQ HSYC-Đạt'!$AT2776</f>
        <v>220000</v>
      </c>
      <c r="AX2776" s="8">
        <f>F2776*AW2776</f>
        <v>1100000</v>
      </c>
      <c r="AY2776" s="8">
        <f>IF(AQ2776="CT",7%,5%)*AX2776</f>
        <v>77000.000000000015</v>
      </c>
      <c r="AZ2776" s="8">
        <f>AX2776*2%</f>
        <v>22000</v>
      </c>
      <c r="BA2776" s="8">
        <f>IF(BB2776&gt;0,0,AX2776*5%)</f>
        <v>55000</v>
      </c>
      <c r="BB2776" s="8"/>
      <c r="BC2776" s="8">
        <f>+AX2776+AY2776+AZ2776+BA2776+BB2776</f>
        <v>1254000</v>
      </c>
      <c r="BD2776" s="8">
        <f>AX2776-AT2776</f>
        <v>1100000</v>
      </c>
      <c r="BE2776" s="2"/>
      <c r="BH2776" s="2"/>
    </row>
    <row r="2777" spans="1:60" ht="34" hidden="1" outlineLevel="1" x14ac:dyDescent="0.2">
      <c r="B2777" s="82">
        <v>64</v>
      </c>
      <c r="C2777" s="144" t="s">
        <v>794</v>
      </c>
      <c r="D2777" s="144"/>
      <c r="E2777" s="82" t="s">
        <v>129</v>
      </c>
      <c r="F2777" s="143">
        <v>20</v>
      </c>
      <c r="G2777" s="142">
        <f>'[1]BoQ HSYC'!F2777</f>
        <v>20</v>
      </c>
      <c r="H2777" s="185">
        <f>'[1]BoQ HSYC'!G2777</f>
        <v>0</v>
      </c>
      <c r="I2777" s="185">
        <f>'[1]BoQ HSYC'!H2777</f>
        <v>0</v>
      </c>
      <c r="J2777" s="185">
        <f>'[1]BoQ HSYC'!I2777</f>
        <v>0</v>
      </c>
      <c r="K2777" s="48">
        <f>'[1]BoQ HSYC'!J2777</f>
        <v>360460</v>
      </c>
      <c r="L2777" s="47">
        <f>'[1]BoQ HSYC'!K2777</f>
        <v>18331</v>
      </c>
      <c r="M2777" s="47">
        <f>'[1]BoQ HSYC'!L2777</f>
        <v>378791</v>
      </c>
      <c r="N2777" s="183">
        <f>'[1]BoQ HSYC'!M2777</f>
        <v>0</v>
      </c>
      <c r="O2777" s="183">
        <f>'[1]BoQ HSYC'!N2777</f>
        <v>6415.8499999999995</v>
      </c>
      <c r="P2777" s="83">
        <f>'[1]BoQ HSYC'!O2777</f>
        <v>6415.8499999999995</v>
      </c>
      <c r="Q2777" s="47">
        <f>'[1]BoQ HSYC'!P2777</f>
        <v>7575820</v>
      </c>
      <c r="R2777" s="132">
        <f>'[1]BoQ HSYC'!Q2777</f>
        <v>128316.99999999999</v>
      </c>
      <c r="S2777" s="83">
        <f>'[1]BoQ HSYC'!R2777</f>
        <v>7704137</v>
      </c>
      <c r="T2777" s="48">
        <f>'[1]BoQ HSYC'!S2777</f>
        <v>0</v>
      </c>
      <c r="U2777" s="132">
        <f>'[1]BoQ HSYC'!T2777</f>
        <v>0</v>
      </c>
      <c r="V2777" s="132" t="str">
        <f>'[1]BoQ HSYC'!U2777</f>
        <v>VT: NCC, NC:BĐG Q2/2026</v>
      </c>
      <c r="W2777" s="132" t="str">
        <f>'[1]BoQ HSYC'!V2777</f>
        <v>VT: NCC, NC:BĐG Q2/2026</v>
      </c>
      <c r="X2777" s="44" t="str">
        <f>'[1]BoQ HSYC'!W2777</f>
        <v>ME</v>
      </c>
      <c r="Y2777" s="44"/>
      <c r="Z2777" s="44"/>
      <c r="AA2777" s="44"/>
      <c r="AB2777" s="2">
        <v>604257.07541776495</v>
      </c>
      <c r="AC2777" s="2">
        <v>12085141.508355299</v>
      </c>
      <c r="AD2777" s="2">
        <f>+M2777</f>
        <v>378791</v>
      </c>
      <c r="AE2777" s="2">
        <f>+AD2777*14%</f>
        <v>53030.740000000005</v>
      </c>
      <c r="AF2777" s="155">
        <f>+AD2777*35%</f>
        <v>132576.85</v>
      </c>
      <c r="AG2777" s="2">
        <f>+AD2777*F2777</f>
        <v>7575820</v>
      </c>
      <c r="AH2777" s="2">
        <f>+AE2777*F2777</f>
        <v>1060614.8</v>
      </c>
      <c r="AI2777" s="2">
        <f>+AF2777*F2777</f>
        <v>2651537</v>
      </c>
      <c r="AJ2777" s="2">
        <f>SUM(AG2777:AI2777)</f>
        <v>11287971.800000001</v>
      </c>
      <c r="AK2777" s="2">
        <f>+AD2777*G2777</f>
        <v>7575820</v>
      </c>
      <c r="AL2777" s="2">
        <f>+AE2777*G2777</f>
        <v>1060614.8</v>
      </c>
      <c r="AM2777" s="2">
        <f>+AF2777*G2777</f>
        <v>2651537</v>
      </c>
      <c r="AN2777" s="155">
        <f>SUM(AK2777:AM2777)</f>
        <v>11287971.800000001</v>
      </c>
      <c r="AQ2777" s="145" t="s">
        <v>525</v>
      </c>
      <c r="AU2777" s="8"/>
      <c r="AV2777" s="8"/>
      <c r="AW2777" s="2">
        <f>'[2]BoQ HSYC-Đạt'!$AT2777</f>
        <v>390154.73</v>
      </c>
      <c r="AX2777" s="8">
        <f>F2777*AW2777</f>
        <v>7803094.5999999996</v>
      </c>
      <c r="AY2777" s="8">
        <f>IF(AQ2777="CT",7%,5%)*AX2777</f>
        <v>546216.62199999997</v>
      </c>
      <c r="AZ2777" s="8">
        <f>AX2777*2%</f>
        <v>156061.89199999999</v>
      </c>
      <c r="BA2777" s="8">
        <f>IF(BB2777&gt;0,0,AX2777*5%)</f>
        <v>390154.73</v>
      </c>
      <c r="BB2777" s="8"/>
      <c r="BC2777" s="8">
        <f>+AX2777+AY2777+AZ2777+BA2777+BB2777</f>
        <v>8895527.8440000005</v>
      </c>
      <c r="BD2777" s="8">
        <f>AX2777-AT2777</f>
        <v>7803094.5999999996</v>
      </c>
      <c r="BE2777" s="2"/>
      <c r="BH2777" s="2"/>
    </row>
    <row r="2778" spans="1:60" ht="17" hidden="1" outlineLevel="1" x14ac:dyDescent="0.2">
      <c r="B2778" s="82"/>
      <c r="C2778" s="144" t="s">
        <v>798</v>
      </c>
      <c r="D2778" s="144"/>
      <c r="E2778" s="82"/>
      <c r="F2778" s="143"/>
      <c r="G2778" s="142">
        <f>'[1]BoQ HSYC'!F2778</f>
        <v>0</v>
      </c>
      <c r="H2778" s="185">
        <f>'[1]BoQ HSYC'!G2778</f>
        <v>0</v>
      </c>
      <c r="I2778" s="185">
        <f>'[1]BoQ HSYC'!H2778</f>
        <v>0</v>
      </c>
      <c r="J2778" s="185">
        <f>'[1]BoQ HSYC'!I2778</f>
        <v>0</v>
      </c>
      <c r="K2778" s="48">
        <f>'[1]BoQ HSYC'!J2778</f>
        <v>0</v>
      </c>
      <c r="L2778" s="47">
        <f>'[1]BoQ HSYC'!K2778</f>
        <v>0</v>
      </c>
      <c r="M2778" s="47">
        <f>'[1]BoQ HSYC'!L2778</f>
        <v>0</v>
      </c>
      <c r="N2778" s="183">
        <f>'[1]BoQ HSYC'!M2778</f>
        <v>0</v>
      </c>
      <c r="O2778" s="183">
        <f>'[1]BoQ HSYC'!N2778</f>
        <v>0</v>
      </c>
      <c r="P2778" s="83">
        <f>'[1]BoQ HSYC'!O2778</f>
        <v>0</v>
      </c>
      <c r="Q2778" s="47">
        <f>'[1]BoQ HSYC'!P2778</f>
        <v>0</v>
      </c>
      <c r="R2778" s="132">
        <f>'[1]BoQ HSYC'!Q2778</f>
        <v>0</v>
      </c>
      <c r="S2778" s="83">
        <f>'[1]BoQ HSYC'!R2778</f>
        <v>0</v>
      </c>
      <c r="T2778" s="48">
        <f>'[1]BoQ HSYC'!S2778</f>
        <v>0</v>
      </c>
      <c r="U2778" s="132">
        <f>'[1]BoQ HSYC'!T2778</f>
        <v>0</v>
      </c>
      <c r="V2778" s="132" t="str">
        <f>'[1]BoQ HSYC'!U2778</f>
        <v>BĐG Q2/2026</v>
      </c>
      <c r="W2778" s="132" t="str">
        <f>'[1]BoQ HSYC'!V2778</f>
        <v>BĐG Q2/2026</v>
      </c>
      <c r="X2778" s="44" t="str">
        <f>'[1]BoQ HSYC'!W2778</f>
        <v>ME</v>
      </c>
      <c r="Y2778" s="44"/>
      <c r="Z2778" s="44"/>
      <c r="AA2778" s="44"/>
      <c r="AB2778" s="2">
        <v>0</v>
      </c>
      <c r="AC2778" s="2">
        <v>0</v>
      </c>
      <c r="AD2778" s="2">
        <f>+M2778</f>
        <v>0</v>
      </c>
      <c r="AE2778" s="2">
        <f>+AD2778*14%</f>
        <v>0</v>
      </c>
      <c r="AF2778" s="155">
        <f>+AD2778*35%</f>
        <v>0</v>
      </c>
      <c r="AG2778" s="2">
        <f>+AD2778*F2778</f>
        <v>0</v>
      </c>
      <c r="AH2778" s="2">
        <f>+AE2778*F2778</f>
        <v>0</v>
      </c>
      <c r="AI2778" s="2">
        <f>+AF2778*F2778</f>
        <v>0</v>
      </c>
      <c r="AJ2778" s="2">
        <f>SUM(AG2778:AI2778)</f>
        <v>0</v>
      </c>
      <c r="AK2778" s="2">
        <f>+AD2778*G2778</f>
        <v>0</v>
      </c>
      <c r="AL2778" s="2">
        <f>+AE2778*G2778</f>
        <v>0</v>
      </c>
      <c r="AM2778" s="2">
        <f>+AF2778*G2778</f>
        <v>0</v>
      </c>
      <c r="AN2778" s="155">
        <f>SUM(AK2778:AM2778)</f>
        <v>0</v>
      </c>
      <c r="AQ2778" s="145" t="s">
        <v>525</v>
      </c>
      <c r="AU2778" s="8"/>
      <c r="AV2778" s="8"/>
      <c r="AW2778" s="2">
        <f>'[2]BoQ HSYC-Đạt'!$AT2778</f>
        <v>0</v>
      </c>
      <c r="AX2778" s="8">
        <f>F2778*AW2778</f>
        <v>0</v>
      </c>
      <c r="AY2778" s="8">
        <f>IF(AQ2778="CT",7%,5%)*AX2778</f>
        <v>0</v>
      </c>
      <c r="AZ2778" s="8">
        <f>AX2778*2%</f>
        <v>0</v>
      </c>
      <c r="BA2778" s="8">
        <f>IF(BB2778&gt;0,0,AX2778*5%)</f>
        <v>0</v>
      </c>
      <c r="BB2778" s="8"/>
      <c r="BC2778" s="8">
        <f>+AX2778+AY2778+AZ2778+BA2778+BB2778</f>
        <v>0</v>
      </c>
      <c r="BD2778" s="8">
        <f>AX2778-AT2778</f>
        <v>0</v>
      </c>
      <c r="BE2778" s="2"/>
      <c r="BH2778" s="2"/>
    </row>
    <row r="2779" spans="1:60" ht="17" hidden="1" outlineLevel="1" x14ac:dyDescent="0.2">
      <c r="B2779" s="82">
        <v>66</v>
      </c>
      <c r="C2779" s="144" t="s">
        <v>797</v>
      </c>
      <c r="D2779" s="144"/>
      <c r="E2779" s="82" t="s">
        <v>64</v>
      </c>
      <c r="F2779" s="143">
        <v>8</v>
      </c>
      <c r="G2779" s="142">
        <f>'[1]BoQ HSYC'!F2779</f>
        <v>8</v>
      </c>
      <c r="H2779" s="185">
        <f>'[1]BoQ HSYC'!G2779</f>
        <v>0</v>
      </c>
      <c r="I2779" s="185">
        <f>'[1]BoQ HSYC'!H2779</f>
        <v>0</v>
      </c>
      <c r="J2779" s="185">
        <f>'[1]BoQ HSYC'!I2779</f>
        <v>0</v>
      </c>
      <c r="K2779" s="48">
        <f>'[1]BoQ HSYC'!J2779</f>
        <v>201600</v>
      </c>
      <c r="L2779" s="47">
        <f>'[1]BoQ HSYC'!K2779</f>
        <v>45000</v>
      </c>
      <c r="M2779" s="47">
        <f>'[1]BoQ HSYC'!L2779</f>
        <v>246600</v>
      </c>
      <c r="N2779" s="183">
        <f>'[1]BoQ HSYC'!M2779</f>
        <v>70560</v>
      </c>
      <c r="O2779" s="183">
        <f>'[1]BoQ HSYC'!N2779</f>
        <v>15749.999999999998</v>
      </c>
      <c r="P2779" s="83">
        <f>'[1]BoQ HSYC'!O2779</f>
        <v>86310</v>
      </c>
      <c r="Q2779" s="47">
        <f>'[1]BoQ HSYC'!P2779</f>
        <v>1972800</v>
      </c>
      <c r="R2779" s="132">
        <f>'[1]BoQ HSYC'!Q2779</f>
        <v>690480</v>
      </c>
      <c r="S2779" s="83">
        <f>'[1]BoQ HSYC'!R2779</f>
        <v>2663280</v>
      </c>
      <c r="T2779" s="48">
        <f>'[1]BoQ HSYC'!S2779</f>
        <v>0</v>
      </c>
      <c r="U2779" s="132">
        <f>'[1]BoQ HSYC'!T2779</f>
        <v>0</v>
      </c>
      <c r="V2779" s="132" t="str">
        <f>'[1]BoQ HSYC'!U2779</f>
        <v>BĐG Q2/2026</v>
      </c>
      <c r="W2779" s="132" t="str">
        <f>'[1]BoQ HSYC'!V2779</f>
        <v>BĐG Q2/2026</v>
      </c>
      <c r="X2779" s="44" t="str">
        <f>'[1]BoQ HSYC'!W2779</f>
        <v>ME</v>
      </c>
      <c r="Y2779" s="44"/>
      <c r="Z2779" s="44"/>
      <c r="AA2779" s="44"/>
      <c r="AB2779" s="2">
        <v>837618.80591400003</v>
      </c>
      <c r="AC2779" s="2">
        <v>6700950.4473120002</v>
      </c>
      <c r="AD2779" s="2">
        <f>+M2779</f>
        <v>246600</v>
      </c>
      <c r="AE2779" s="2">
        <f>+AD2779*14%</f>
        <v>34524</v>
      </c>
      <c r="AF2779" s="155">
        <f>+AD2779*35%</f>
        <v>86310</v>
      </c>
      <c r="AG2779" s="2">
        <f>+AD2779*F2779</f>
        <v>1972800</v>
      </c>
      <c r="AH2779" s="2">
        <f>+AE2779*F2779</f>
        <v>276192</v>
      </c>
      <c r="AI2779" s="2">
        <f>+AF2779*F2779</f>
        <v>690480</v>
      </c>
      <c r="AJ2779" s="2">
        <f>SUM(AG2779:AI2779)</f>
        <v>2939472</v>
      </c>
      <c r="AK2779" s="2">
        <f>+AD2779*G2779</f>
        <v>1972800</v>
      </c>
      <c r="AL2779" s="2">
        <f>+AE2779*G2779</f>
        <v>276192</v>
      </c>
      <c r="AM2779" s="2">
        <f>+AF2779*G2779</f>
        <v>690480</v>
      </c>
      <c r="AN2779" s="155">
        <f>SUM(AK2779:AM2779)</f>
        <v>2939472</v>
      </c>
      <c r="AQ2779" s="145" t="s">
        <v>525</v>
      </c>
      <c r="AU2779" s="8"/>
      <c r="AV2779" s="8"/>
      <c r="AW2779" s="2">
        <f>'[2]BoQ HSYC-Đạt'!$AT2779</f>
        <v>251532</v>
      </c>
      <c r="AX2779" s="8">
        <f>F2779*AW2779</f>
        <v>2012256</v>
      </c>
      <c r="AY2779" s="8">
        <f>IF(AQ2779="CT",7%,5%)*AX2779</f>
        <v>140857.92000000001</v>
      </c>
      <c r="AZ2779" s="8">
        <f>AX2779*2%</f>
        <v>40245.120000000003</v>
      </c>
      <c r="BA2779" s="8">
        <f>IF(BB2779&gt;0,0,AX2779*5%)</f>
        <v>100612.8</v>
      </c>
      <c r="BB2779" s="8"/>
      <c r="BC2779" s="8">
        <f>+AX2779+AY2779+AZ2779+BA2779+BB2779</f>
        <v>2293971.84</v>
      </c>
      <c r="BD2779" s="8">
        <f>AX2779-AT2779</f>
        <v>2012256</v>
      </c>
      <c r="BE2779" s="2"/>
      <c r="BH2779" s="2"/>
    </row>
    <row r="2780" spans="1:60" ht="17" hidden="1" outlineLevel="1" x14ac:dyDescent="0.2">
      <c r="A2780" s="1" t="s">
        <v>108</v>
      </c>
      <c r="B2780" s="82">
        <v>67</v>
      </c>
      <c r="C2780" s="144" t="s">
        <v>796</v>
      </c>
      <c r="D2780" s="144"/>
      <c r="E2780" s="82" t="s">
        <v>795</v>
      </c>
      <c r="F2780" s="143">
        <v>8</v>
      </c>
      <c r="G2780" s="142">
        <f>'[1]BoQ HSYC'!F2780</f>
        <v>8</v>
      </c>
      <c r="H2780" s="185">
        <f>'[1]BoQ HSYC'!G2780</f>
        <v>0</v>
      </c>
      <c r="I2780" s="185">
        <f>'[1]BoQ HSYC'!H2780</f>
        <v>0</v>
      </c>
      <c r="J2780" s="185">
        <f>'[1]BoQ HSYC'!I2780</f>
        <v>0</v>
      </c>
      <c r="K2780" s="48">
        <f>'[1]BoQ HSYC'!J2780</f>
        <v>150000</v>
      </c>
      <c r="L2780" s="47">
        <f>'[1]BoQ HSYC'!K2780</f>
        <v>50000</v>
      </c>
      <c r="M2780" s="47">
        <f>'[1]BoQ HSYC'!L2780</f>
        <v>200000</v>
      </c>
      <c r="N2780" s="183">
        <f>'[1]BoQ HSYC'!M2780</f>
        <v>52500</v>
      </c>
      <c r="O2780" s="183">
        <f>'[1]BoQ HSYC'!N2780</f>
        <v>17500</v>
      </c>
      <c r="P2780" s="83">
        <f>'[1]BoQ HSYC'!O2780</f>
        <v>70000</v>
      </c>
      <c r="Q2780" s="47">
        <f>'[1]BoQ HSYC'!P2780</f>
        <v>1600000</v>
      </c>
      <c r="R2780" s="132">
        <f>'[1]BoQ HSYC'!Q2780</f>
        <v>560000</v>
      </c>
      <c r="S2780" s="83">
        <f>'[1]BoQ HSYC'!R2780</f>
        <v>2160000</v>
      </c>
      <c r="T2780" s="48">
        <f>'[1]BoQ HSYC'!S2780</f>
        <v>0</v>
      </c>
      <c r="U2780" s="132">
        <f>'[1]BoQ HSYC'!T2780</f>
        <v>0</v>
      </c>
      <c r="V2780" s="132" t="str">
        <f>'[1]BoQ HSYC'!U2780</f>
        <v>BĐG Q2/2026</v>
      </c>
      <c r="W2780" s="132" t="str">
        <f>'[1]BoQ HSYC'!V2780</f>
        <v>BĐG Q2/2026</v>
      </c>
      <c r="X2780" s="44" t="str">
        <f>'[1]BoQ HSYC'!W2780</f>
        <v>ME</v>
      </c>
      <c r="Y2780" s="44"/>
      <c r="Z2780" s="44"/>
      <c r="AA2780" s="44"/>
      <c r="AB2780" s="2">
        <v>12707.475</v>
      </c>
      <c r="AC2780" s="2">
        <v>101659.8</v>
      </c>
      <c r="AD2780" s="2">
        <f>+M2780</f>
        <v>200000</v>
      </c>
      <c r="AE2780" s="2">
        <f>+AD2780*14%</f>
        <v>28000.000000000004</v>
      </c>
      <c r="AF2780" s="155">
        <f>+AD2780*35%</f>
        <v>70000</v>
      </c>
      <c r="AG2780" s="2">
        <f>+AD2780*F2780</f>
        <v>1600000</v>
      </c>
      <c r="AH2780" s="2">
        <f>+AE2780*F2780</f>
        <v>224000.00000000003</v>
      </c>
      <c r="AI2780" s="2">
        <f>+AF2780*F2780</f>
        <v>560000</v>
      </c>
      <c r="AJ2780" s="2">
        <f>SUM(AG2780:AI2780)</f>
        <v>2384000</v>
      </c>
      <c r="AK2780" s="2">
        <f>+AD2780*G2780</f>
        <v>1600000</v>
      </c>
      <c r="AL2780" s="2">
        <f>+AE2780*G2780</f>
        <v>224000.00000000003</v>
      </c>
      <c r="AM2780" s="2">
        <f>+AF2780*G2780</f>
        <v>560000</v>
      </c>
      <c r="AN2780" s="155">
        <f>SUM(AK2780:AM2780)</f>
        <v>2384000</v>
      </c>
      <c r="AQ2780" s="145" t="s">
        <v>525</v>
      </c>
      <c r="AU2780" s="8"/>
      <c r="AV2780" s="8"/>
      <c r="AW2780" s="2">
        <f>'[2]BoQ HSYC-Đạt'!$AT2780</f>
        <v>220000</v>
      </c>
      <c r="AX2780" s="8">
        <f>F2780*AW2780</f>
        <v>1760000</v>
      </c>
      <c r="AY2780" s="8">
        <f>IF(AQ2780="CT",7%,5%)*AX2780</f>
        <v>123200.00000000001</v>
      </c>
      <c r="AZ2780" s="8">
        <f>AX2780*2%</f>
        <v>35200</v>
      </c>
      <c r="BA2780" s="8">
        <f>IF(BB2780&gt;0,0,AX2780*5%)</f>
        <v>88000</v>
      </c>
      <c r="BB2780" s="8"/>
      <c r="BC2780" s="8">
        <f>+AX2780+AY2780+AZ2780+BA2780+BB2780</f>
        <v>2006400</v>
      </c>
      <c r="BD2780" s="8">
        <f>AX2780-AT2780</f>
        <v>1760000</v>
      </c>
      <c r="BE2780" s="2"/>
      <c r="BH2780" s="2"/>
    </row>
    <row r="2781" spans="1:60" ht="34" hidden="1" outlineLevel="1" x14ac:dyDescent="0.2">
      <c r="B2781" s="82">
        <v>68</v>
      </c>
      <c r="C2781" s="144" t="s">
        <v>794</v>
      </c>
      <c r="D2781" s="144"/>
      <c r="E2781" s="82" t="s">
        <v>129</v>
      </c>
      <c r="F2781" s="143">
        <v>50</v>
      </c>
      <c r="G2781" s="142">
        <f>'[1]BoQ HSYC'!F2781</f>
        <v>50</v>
      </c>
      <c r="H2781" s="185">
        <f>'[1]BoQ HSYC'!G2781</f>
        <v>0</v>
      </c>
      <c r="I2781" s="185">
        <f>'[1]BoQ HSYC'!H2781</f>
        <v>0</v>
      </c>
      <c r="J2781" s="185">
        <f>'[1]BoQ HSYC'!I2781</f>
        <v>0</v>
      </c>
      <c r="K2781" s="48">
        <f>'[1]BoQ HSYC'!J2781</f>
        <v>360460</v>
      </c>
      <c r="L2781" s="47">
        <f>'[1]BoQ HSYC'!K2781</f>
        <v>18331</v>
      </c>
      <c r="M2781" s="47">
        <f>'[1]BoQ HSYC'!L2781</f>
        <v>378791</v>
      </c>
      <c r="N2781" s="183">
        <f>'[1]BoQ HSYC'!M2781</f>
        <v>0</v>
      </c>
      <c r="O2781" s="183">
        <f>'[1]BoQ HSYC'!N2781</f>
        <v>6415.8499999999995</v>
      </c>
      <c r="P2781" s="83">
        <f>'[1]BoQ HSYC'!O2781</f>
        <v>6415.8499999999995</v>
      </c>
      <c r="Q2781" s="47">
        <f>'[1]BoQ HSYC'!P2781</f>
        <v>18939550</v>
      </c>
      <c r="R2781" s="132">
        <f>'[1]BoQ HSYC'!Q2781</f>
        <v>320792.5</v>
      </c>
      <c r="S2781" s="83">
        <f>'[1]BoQ HSYC'!R2781</f>
        <v>19260342.5</v>
      </c>
      <c r="T2781" s="48">
        <f>'[1]BoQ HSYC'!S2781</f>
        <v>0</v>
      </c>
      <c r="U2781" s="132">
        <f>'[1]BoQ HSYC'!T2781</f>
        <v>0</v>
      </c>
      <c r="V2781" s="132" t="str">
        <f>'[1]BoQ HSYC'!U2781</f>
        <v>VT: NCC, NC:BĐG Q2/2026</v>
      </c>
      <c r="W2781" s="132" t="str">
        <f>'[1]BoQ HSYC'!V2781</f>
        <v>VT: NCC, NC:BĐG Q2/2026</v>
      </c>
      <c r="X2781" s="44" t="str">
        <f>'[1]BoQ HSYC'!W2781</f>
        <v>ME</v>
      </c>
      <c r="Y2781" s="44"/>
      <c r="Z2781" s="44"/>
      <c r="AA2781" s="44"/>
      <c r="AB2781" s="2">
        <v>604257.07541776495</v>
      </c>
      <c r="AC2781" s="2">
        <v>30212853.770888247</v>
      </c>
      <c r="AD2781" s="2">
        <f>+M2781</f>
        <v>378791</v>
      </c>
      <c r="AE2781" s="2">
        <f>+AD2781*14%</f>
        <v>53030.740000000005</v>
      </c>
      <c r="AF2781" s="155">
        <f>+AD2781*35%</f>
        <v>132576.85</v>
      </c>
      <c r="AG2781" s="2">
        <f>+AD2781*F2781</f>
        <v>18939550</v>
      </c>
      <c r="AH2781" s="2">
        <f>+AE2781*F2781</f>
        <v>2651537.0000000005</v>
      </c>
      <c r="AI2781" s="2">
        <f>+AF2781*F2781</f>
        <v>6628842.5</v>
      </c>
      <c r="AJ2781" s="2">
        <f>SUM(AG2781:AI2781)</f>
        <v>28219929.5</v>
      </c>
      <c r="AK2781" s="2">
        <f>+AD2781*G2781</f>
        <v>18939550</v>
      </c>
      <c r="AL2781" s="2">
        <f>+AE2781*G2781</f>
        <v>2651537.0000000005</v>
      </c>
      <c r="AM2781" s="2">
        <f>+AF2781*G2781</f>
        <v>6628842.5</v>
      </c>
      <c r="AN2781" s="155">
        <f>SUM(AK2781:AM2781)</f>
        <v>28219929.5</v>
      </c>
      <c r="AQ2781" s="145" t="s">
        <v>525</v>
      </c>
      <c r="AU2781" s="8"/>
      <c r="AV2781" s="8"/>
      <c r="AW2781" s="2">
        <f>'[2]BoQ HSYC-Đạt'!$AT2781</f>
        <v>390154.73</v>
      </c>
      <c r="AX2781" s="8">
        <f>F2781*AW2781</f>
        <v>19507736.5</v>
      </c>
      <c r="AY2781" s="8">
        <f>IF(AQ2781="CT",7%,5%)*AX2781</f>
        <v>1365541.5550000002</v>
      </c>
      <c r="AZ2781" s="8">
        <f>AX2781*2%</f>
        <v>390154.73</v>
      </c>
      <c r="BA2781" s="8">
        <f>IF(BB2781&gt;0,0,AX2781*5%)</f>
        <v>975386.82500000007</v>
      </c>
      <c r="BB2781" s="8"/>
      <c r="BC2781" s="8">
        <f>+AX2781+AY2781+AZ2781+BA2781+BB2781</f>
        <v>22238819.609999999</v>
      </c>
      <c r="BD2781" s="8">
        <f>AX2781-AT2781</f>
        <v>19507736.5</v>
      </c>
      <c r="BE2781" s="2"/>
      <c r="BH2781" s="2"/>
    </row>
    <row r="2782" spans="1:60" ht="34" hidden="1" outlineLevel="1" x14ac:dyDescent="0.2">
      <c r="B2782" s="82">
        <v>69</v>
      </c>
      <c r="C2782" s="144" t="s">
        <v>793</v>
      </c>
      <c r="D2782" s="144"/>
      <c r="E2782" s="82" t="s">
        <v>129</v>
      </c>
      <c r="F2782" s="143">
        <v>25</v>
      </c>
      <c r="G2782" s="142">
        <f>'[1]BoQ HSYC'!F2782</f>
        <v>25</v>
      </c>
      <c r="H2782" s="185">
        <f>'[1]BoQ HSYC'!G2782</f>
        <v>0</v>
      </c>
      <c r="I2782" s="185">
        <f>'[1]BoQ HSYC'!H2782</f>
        <v>0</v>
      </c>
      <c r="J2782" s="185">
        <f>'[1]BoQ HSYC'!I2782</f>
        <v>0</v>
      </c>
      <c r="K2782" s="48">
        <f>'[1]BoQ HSYC'!J2782</f>
        <v>552170</v>
      </c>
      <c r="L2782" s="47">
        <f>'[1]BoQ HSYC'!K2782</f>
        <v>22827.420000000002</v>
      </c>
      <c r="M2782" s="47">
        <f>'[1]BoQ HSYC'!L2782</f>
        <v>574997.42000000004</v>
      </c>
      <c r="N2782" s="183">
        <f>'[1]BoQ HSYC'!M2782</f>
        <v>0</v>
      </c>
      <c r="O2782" s="183">
        <f>'[1]BoQ HSYC'!N2782</f>
        <v>7989.5969999999998</v>
      </c>
      <c r="P2782" s="83">
        <f>'[1]BoQ HSYC'!O2782</f>
        <v>7989.5969999999998</v>
      </c>
      <c r="Q2782" s="47">
        <f>'[1]BoQ HSYC'!P2782</f>
        <v>14374935.500000002</v>
      </c>
      <c r="R2782" s="132">
        <f>'[1]BoQ HSYC'!Q2782</f>
        <v>199739.92499999999</v>
      </c>
      <c r="S2782" s="83">
        <f>'[1]BoQ HSYC'!R2782</f>
        <v>14574675.425000003</v>
      </c>
      <c r="T2782" s="48">
        <f>'[1]BoQ HSYC'!S2782</f>
        <v>0</v>
      </c>
      <c r="U2782" s="132">
        <f>'[1]BoQ HSYC'!T2782</f>
        <v>0</v>
      </c>
      <c r="V2782" s="132" t="str">
        <f>'[1]BoQ HSYC'!U2782</f>
        <v>VT: NCC, NC:BĐG Q2/2026</v>
      </c>
      <c r="W2782" s="132" t="str">
        <f>'[1]BoQ HSYC'!V2782</f>
        <v>VT: NCC, NC:BĐG Q2/2026</v>
      </c>
      <c r="X2782" s="44" t="str">
        <f>'[1]BoQ HSYC'!W2782</f>
        <v>ME</v>
      </c>
      <c r="Y2782" s="44"/>
      <c r="Z2782" s="44"/>
      <c r="AA2782" s="44"/>
      <c r="AB2782" s="2">
        <v>678267.59194537206</v>
      </c>
      <c r="AC2782" s="2">
        <v>16956689.798634302</v>
      </c>
      <c r="AD2782" s="2">
        <f>+M2782</f>
        <v>574997.42000000004</v>
      </c>
      <c r="AE2782" s="2">
        <f>+AD2782*14%</f>
        <v>80499.638800000015</v>
      </c>
      <c r="AF2782" s="155">
        <f>+AD2782*35%</f>
        <v>201249.09700000001</v>
      </c>
      <c r="AG2782" s="2">
        <f>+AD2782*F2782</f>
        <v>14374935.500000002</v>
      </c>
      <c r="AH2782" s="2">
        <f>+AE2782*F2782</f>
        <v>2012490.9700000004</v>
      </c>
      <c r="AI2782" s="2">
        <f>+AF2782*F2782</f>
        <v>5031227.4249999998</v>
      </c>
      <c r="AJ2782" s="2">
        <f>SUM(AG2782:AI2782)</f>
        <v>21418653.895000003</v>
      </c>
      <c r="AK2782" s="2">
        <f>+AD2782*G2782</f>
        <v>14374935.500000002</v>
      </c>
      <c r="AL2782" s="2">
        <f>+AE2782*G2782</f>
        <v>2012490.9700000004</v>
      </c>
      <c r="AM2782" s="2">
        <f>+AF2782*G2782</f>
        <v>5031227.4249999998</v>
      </c>
      <c r="AN2782" s="155">
        <f>SUM(AK2782:AM2782)</f>
        <v>21418653.895000003</v>
      </c>
      <c r="AQ2782" s="145" t="s">
        <v>525</v>
      </c>
      <c r="AU2782" s="8"/>
      <c r="AV2782" s="8"/>
      <c r="AW2782" s="2">
        <f>'[2]BoQ HSYC-Đạt'!$AT2782</f>
        <v>592247.34260000009</v>
      </c>
      <c r="AX2782" s="8">
        <f>F2782*AW2782</f>
        <v>14806183.565000001</v>
      </c>
      <c r="AY2782" s="8">
        <f>IF(AQ2782="CT",7%,5%)*AX2782</f>
        <v>1036432.8495500002</v>
      </c>
      <c r="AZ2782" s="8">
        <f>AX2782*2%</f>
        <v>296123.67130000005</v>
      </c>
      <c r="BA2782" s="8">
        <f>IF(BB2782&gt;0,0,AX2782*5%)</f>
        <v>740309.17825000011</v>
      </c>
      <c r="BB2782" s="8"/>
      <c r="BC2782" s="8">
        <f>+AX2782+AY2782+AZ2782+BA2782+BB2782</f>
        <v>16879049.2641</v>
      </c>
      <c r="BD2782" s="8">
        <f>AX2782-AT2782</f>
        <v>14806183.565000001</v>
      </c>
      <c r="BE2782" s="2"/>
      <c r="BH2782" s="2"/>
    </row>
    <row r="2783" spans="1:60" s="92" customFormat="1" ht="17" collapsed="1" x14ac:dyDescent="0.2">
      <c r="B2783" s="163" t="s">
        <v>792</v>
      </c>
      <c r="C2783" s="164" t="s">
        <v>410</v>
      </c>
      <c r="D2783" s="164"/>
      <c r="E2783" s="163"/>
      <c r="F2783" s="162"/>
      <c r="G2783" s="149">
        <f>'[1]BoQ HSYC'!F2783</f>
        <v>0</v>
      </c>
      <c r="H2783" s="184">
        <f>'[1]BoQ HSYC'!G2783</f>
        <v>0</v>
      </c>
      <c r="I2783" s="184">
        <f>'[1]BoQ HSYC'!H2783</f>
        <v>0</v>
      </c>
      <c r="J2783" s="184">
        <f>'[1]BoQ HSYC'!I2783</f>
        <v>0</v>
      </c>
      <c r="K2783" s="170">
        <f>'[1]BoQ HSYC'!J2783</f>
        <v>0</v>
      </c>
      <c r="L2783" s="171">
        <f>'[1]BoQ HSYC'!K2783</f>
        <v>0</v>
      </c>
      <c r="M2783" s="171">
        <f>'[1]BoQ HSYC'!L2783</f>
        <v>0</v>
      </c>
      <c r="N2783" s="183">
        <f>'[1]BoQ HSYC'!M2783</f>
        <v>0</v>
      </c>
      <c r="O2783" s="183">
        <f>'[1]BoQ HSYC'!N2783</f>
        <v>0</v>
      </c>
      <c r="P2783" s="160">
        <f>'[1]BoQ HSYC'!O2783</f>
        <v>0</v>
      </c>
      <c r="Q2783" s="171">
        <f>'[1]BoQ HSYC'!P2783</f>
        <v>0</v>
      </c>
      <c r="R2783" s="158">
        <f>'[1]BoQ HSYC'!Q2783</f>
        <v>0</v>
      </c>
      <c r="S2783" s="160">
        <f>'[1]BoQ HSYC'!R2783</f>
        <v>0</v>
      </c>
      <c r="T2783" s="170">
        <f>'[1]BoQ HSYC'!S2783</f>
        <v>0</v>
      </c>
      <c r="U2783" s="158">
        <f>'[1]BoQ HSYC'!T2783</f>
        <v>0</v>
      </c>
      <c r="V2783" s="158">
        <f>'[1]BoQ HSYC'!U2783</f>
        <v>0</v>
      </c>
      <c r="W2783" s="158">
        <f>'[1]BoQ HSYC'!V2783</f>
        <v>0</v>
      </c>
      <c r="X2783" s="94" t="str">
        <f>'[1]BoQ HSYC'!W2783</f>
        <v>ME</v>
      </c>
      <c r="Y2783" s="94"/>
      <c r="Z2783" s="94"/>
      <c r="AA2783" s="44"/>
      <c r="AB2783" s="2">
        <v>0</v>
      </c>
      <c r="AC2783" s="2">
        <v>0</v>
      </c>
      <c r="AD2783" s="93">
        <f>+M2783</f>
        <v>0</v>
      </c>
      <c r="AE2783" s="93">
        <f>+AD2783*14%</f>
        <v>0</v>
      </c>
      <c r="AF2783" s="93">
        <f>+AD2783*35%</f>
        <v>0</v>
      </c>
      <c r="AG2783" s="93">
        <f>+AD2783*F2783</f>
        <v>0</v>
      </c>
      <c r="AH2783" s="93">
        <f>+AE2783*F2783</f>
        <v>0</v>
      </c>
      <c r="AI2783" s="93">
        <f>+AF2783*F2783</f>
        <v>0</v>
      </c>
      <c r="AJ2783" s="93">
        <f>SUM(AG2783:AI2783)</f>
        <v>0</v>
      </c>
      <c r="AK2783" s="93">
        <f>+AD2783*G2783</f>
        <v>0</v>
      </c>
      <c r="AL2783" s="93">
        <f>+AE2783*G2783</f>
        <v>0</v>
      </c>
      <c r="AM2783" s="93">
        <f>+AF2783*G2783</f>
        <v>0</v>
      </c>
      <c r="AN2783" s="93">
        <f>SUM(AK2783:AM2783)</f>
        <v>0</v>
      </c>
      <c r="AQ2783" s="145" t="s">
        <v>525</v>
      </c>
      <c r="AU2783" s="8"/>
      <c r="AV2783" s="8"/>
      <c r="AW2783" s="2">
        <f>'[2]BoQ HSYC-Đạt'!$AT2783</f>
        <v>0</v>
      </c>
      <c r="AX2783" s="8">
        <f>F2783*AW2783</f>
        <v>0</v>
      </c>
      <c r="AY2783" s="8">
        <f>IF(AQ2783="CT",7%,5%)*AX2783</f>
        <v>0</v>
      </c>
      <c r="AZ2783" s="8">
        <f>AX2783*2%</f>
        <v>0</v>
      </c>
      <c r="BA2783" s="8">
        <f>IF(BB2783&gt;0,0,AX2783*5%)</f>
        <v>0</v>
      </c>
      <c r="BB2783" s="8"/>
      <c r="BC2783" s="8">
        <f>+AX2783+AY2783+AZ2783+BA2783+BB2783</f>
        <v>0</v>
      </c>
      <c r="BD2783" s="8">
        <f>AX2783-AT2783</f>
        <v>0</v>
      </c>
      <c r="BE2783" s="2"/>
      <c r="BH2783" s="2"/>
    </row>
    <row r="2784" spans="1:60" s="92" customFormat="1" ht="17" x14ac:dyDescent="0.2">
      <c r="B2784" s="163"/>
      <c r="C2784" s="164" t="s">
        <v>409</v>
      </c>
      <c r="D2784" s="164"/>
      <c r="E2784" s="163"/>
      <c r="F2784" s="162"/>
      <c r="G2784" s="149">
        <f>'[1]BoQ HSYC'!F2784</f>
        <v>0</v>
      </c>
      <c r="H2784" s="184">
        <f>'[1]BoQ HSYC'!G2784</f>
        <v>0</v>
      </c>
      <c r="I2784" s="184">
        <f>'[1]BoQ HSYC'!H2784</f>
        <v>0</v>
      </c>
      <c r="J2784" s="184">
        <f>'[1]BoQ HSYC'!I2784</f>
        <v>0</v>
      </c>
      <c r="K2784" s="170">
        <f>'[1]BoQ HSYC'!J2784</f>
        <v>0</v>
      </c>
      <c r="L2784" s="171">
        <f>'[1]BoQ HSYC'!K2784</f>
        <v>0</v>
      </c>
      <c r="M2784" s="171">
        <f>'[1]BoQ HSYC'!L2784</f>
        <v>0</v>
      </c>
      <c r="N2784" s="183">
        <f>'[1]BoQ HSYC'!M2784</f>
        <v>0</v>
      </c>
      <c r="O2784" s="183">
        <f>'[1]BoQ HSYC'!N2784</f>
        <v>0</v>
      </c>
      <c r="P2784" s="160">
        <f>'[1]BoQ HSYC'!O2784</f>
        <v>0</v>
      </c>
      <c r="Q2784" s="171">
        <f>'[1]BoQ HSYC'!P2784</f>
        <v>0</v>
      </c>
      <c r="R2784" s="158">
        <f>'[1]BoQ HSYC'!Q2784</f>
        <v>0</v>
      </c>
      <c r="S2784" s="160">
        <f>'[1]BoQ HSYC'!R2784</f>
        <v>0</v>
      </c>
      <c r="T2784" s="170">
        <f>'[1]BoQ HSYC'!S2784</f>
        <v>0</v>
      </c>
      <c r="U2784" s="158">
        <f>'[1]BoQ HSYC'!T2784</f>
        <v>0</v>
      </c>
      <c r="V2784" s="158">
        <f>'[1]BoQ HSYC'!U2784</f>
        <v>0</v>
      </c>
      <c r="W2784" s="158">
        <f>'[1]BoQ HSYC'!V2784</f>
        <v>0</v>
      </c>
      <c r="X2784" s="94" t="str">
        <f>'[1]BoQ HSYC'!W2784</f>
        <v>ME</v>
      </c>
      <c r="Y2784" s="94"/>
      <c r="Z2784" s="94"/>
      <c r="AA2784" s="44"/>
      <c r="AB2784" s="2">
        <v>0</v>
      </c>
      <c r="AC2784" s="2">
        <v>0</v>
      </c>
      <c r="AD2784" s="93">
        <f>+M2784</f>
        <v>0</v>
      </c>
      <c r="AE2784" s="93">
        <f>+AD2784*14%</f>
        <v>0</v>
      </c>
      <c r="AF2784" s="93">
        <f>+AD2784*35%</f>
        <v>0</v>
      </c>
      <c r="AG2784" s="93">
        <f>+AD2784*F2784</f>
        <v>0</v>
      </c>
      <c r="AH2784" s="93">
        <f>+AE2784*F2784</f>
        <v>0</v>
      </c>
      <c r="AI2784" s="93">
        <f>+AF2784*F2784</f>
        <v>0</v>
      </c>
      <c r="AJ2784" s="93">
        <f>SUM(AG2784:AI2784)</f>
        <v>0</v>
      </c>
      <c r="AK2784" s="93">
        <f>+AD2784*G2784</f>
        <v>0</v>
      </c>
      <c r="AL2784" s="93">
        <f>+AE2784*G2784</f>
        <v>0</v>
      </c>
      <c r="AM2784" s="93">
        <f>+AF2784*G2784</f>
        <v>0</v>
      </c>
      <c r="AN2784" s="93">
        <f>SUM(AK2784:AM2784)</f>
        <v>0</v>
      </c>
      <c r="AQ2784" s="145" t="s">
        <v>525</v>
      </c>
      <c r="AU2784" s="8"/>
      <c r="AV2784" s="8"/>
      <c r="AW2784" s="2">
        <f>'[2]BoQ HSYC-Đạt'!$AT2784</f>
        <v>0</v>
      </c>
      <c r="AX2784" s="8">
        <f>F2784*AW2784</f>
        <v>0</v>
      </c>
      <c r="AY2784" s="8">
        <f>IF(AQ2784="CT",7%,5%)*AX2784</f>
        <v>0</v>
      </c>
      <c r="AZ2784" s="8">
        <f>AX2784*2%</f>
        <v>0</v>
      </c>
      <c r="BA2784" s="8">
        <f>IF(BB2784&gt;0,0,AX2784*5%)</f>
        <v>0</v>
      </c>
      <c r="BB2784" s="8"/>
      <c r="BC2784" s="8">
        <f>+AX2784+AY2784+AZ2784+BA2784+BB2784</f>
        <v>0</v>
      </c>
      <c r="BD2784" s="8">
        <f>AX2784-AT2784</f>
        <v>0</v>
      </c>
      <c r="BE2784" s="2"/>
      <c r="BH2784" s="2"/>
    </row>
    <row r="2785" spans="2:60" ht="34" x14ac:dyDescent="0.2">
      <c r="B2785" s="82">
        <v>1</v>
      </c>
      <c r="C2785" s="144" t="s">
        <v>791</v>
      </c>
      <c r="D2785" s="144"/>
      <c r="E2785" s="82" t="s">
        <v>85</v>
      </c>
      <c r="F2785" s="143">
        <v>1</v>
      </c>
      <c r="G2785" s="142">
        <f>'[1]BoQ HSYC'!F2785</f>
        <v>1</v>
      </c>
      <c r="H2785" s="185">
        <f>'[1]BoQ HSYC'!G2785</f>
        <v>0</v>
      </c>
      <c r="I2785" s="185">
        <f>'[1]BoQ HSYC'!H2785</f>
        <v>0</v>
      </c>
      <c r="J2785" s="185">
        <f>'[1]BoQ HSYC'!I2785</f>
        <v>0</v>
      </c>
      <c r="K2785" s="48">
        <f>'[1]BoQ HSYC'!J2785</f>
        <v>2962328</v>
      </c>
      <c r="L2785" s="47">
        <f>'[1]BoQ HSYC'!K2785</f>
        <v>150180</v>
      </c>
      <c r="M2785" s="47">
        <f>'[1]BoQ HSYC'!L2785</f>
        <v>3112508</v>
      </c>
      <c r="N2785" s="183">
        <f>'[1]BoQ HSYC'!M2785</f>
        <v>0</v>
      </c>
      <c r="O2785" s="183">
        <f>'[1]BoQ HSYC'!N2785</f>
        <v>52563</v>
      </c>
      <c r="P2785" s="83">
        <f>'[1]BoQ HSYC'!O2785</f>
        <v>52563</v>
      </c>
      <c r="Q2785" s="47">
        <f>'[1]BoQ HSYC'!P2785</f>
        <v>3112508</v>
      </c>
      <c r="R2785" s="132">
        <f>'[1]BoQ HSYC'!Q2785</f>
        <v>52563</v>
      </c>
      <c r="S2785" s="83">
        <f>'[1]BoQ HSYC'!R2785</f>
        <v>3165071</v>
      </c>
      <c r="T2785" s="48">
        <f>'[1]BoQ HSYC'!S2785</f>
        <v>0</v>
      </c>
      <c r="U2785" s="132">
        <f>'[1]BoQ HSYC'!T2785</f>
        <v>0</v>
      </c>
      <c r="V2785" s="132" t="str">
        <f>'[1]BoQ HSYC'!U2785</f>
        <v>VT: HĐK, NC:BĐG Q2/2026</v>
      </c>
      <c r="W2785" s="132" t="str">
        <f>'[1]BoQ HSYC'!V2785</f>
        <v>VT: HĐK, NC:BĐG Q2/2026</v>
      </c>
      <c r="X2785" s="44" t="str">
        <f>'[1]BoQ HSYC'!W2785</f>
        <v>ME</v>
      </c>
      <c r="Y2785" s="44"/>
      <c r="Z2785" s="44"/>
      <c r="AA2785" s="44"/>
      <c r="AB2785" s="2">
        <v>2639303.7615788253</v>
      </c>
      <c r="AC2785" s="2">
        <v>2639303.7615788253</v>
      </c>
      <c r="AD2785" s="2">
        <f>+M2785</f>
        <v>3112508</v>
      </c>
      <c r="AE2785" s="2">
        <f>+AD2785*14%</f>
        <v>435751.12000000005</v>
      </c>
      <c r="AF2785" s="155">
        <f>+AD2785*35%</f>
        <v>1089377.8</v>
      </c>
      <c r="AG2785" s="2">
        <f>+AD2785*F2785</f>
        <v>3112508</v>
      </c>
      <c r="AH2785" s="2">
        <f>+AE2785*F2785</f>
        <v>435751.12000000005</v>
      </c>
      <c r="AI2785" s="2">
        <f>+AF2785*F2785</f>
        <v>1089377.8</v>
      </c>
      <c r="AJ2785" s="2">
        <f>SUM(AG2785:AI2785)</f>
        <v>4637636.92</v>
      </c>
      <c r="AK2785" s="2">
        <f>+AD2785*G2785</f>
        <v>3112508</v>
      </c>
      <c r="AL2785" s="2">
        <f>+AE2785*G2785</f>
        <v>435751.12000000005</v>
      </c>
      <c r="AM2785" s="2">
        <f>+AF2785*G2785</f>
        <v>1089377.8</v>
      </c>
      <c r="AN2785" s="155">
        <f>SUM(AK2785:AM2785)</f>
        <v>4637636.92</v>
      </c>
      <c r="AQ2785" s="145" t="s">
        <v>525</v>
      </c>
      <c r="AU2785" s="8"/>
      <c r="AV2785" s="8"/>
      <c r="AW2785" s="2">
        <f>'[2]BoQ HSYC-Đạt'!$AT2785</f>
        <v>3174758.16</v>
      </c>
      <c r="AX2785" s="8">
        <f>F2785*AW2785</f>
        <v>3174758.16</v>
      </c>
      <c r="AY2785" s="8">
        <f>IF(AQ2785="CT",7%,5%)*AX2785</f>
        <v>222233.07120000003</v>
      </c>
      <c r="AZ2785" s="8">
        <f>AX2785*2%</f>
        <v>63495.163200000003</v>
      </c>
      <c r="BA2785" s="8">
        <f>IF(BB2785&gt;0,0,AX2785*5%)</f>
        <v>158737.90800000002</v>
      </c>
      <c r="BB2785" s="8"/>
      <c r="BC2785" s="8">
        <f>+AX2785+AY2785+AZ2785+BA2785+BB2785</f>
        <v>3619224.3023999999</v>
      </c>
      <c r="BD2785" s="8">
        <f>AX2785-AT2785</f>
        <v>3174758.16</v>
      </c>
      <c r="BE2785" s="2"/>
      <c r="BH2785" s="2"/>
    </row>
    <row r="2786" spans="2:60" s="231" customFormat="1" ht="17" collapsed="1" x14ac:dyDescent="0.2">
      <c r="B2786" s="235"/>
      <c r="C2786" s="236" t="s">
        <v>624</v>
      </c>
      <c r="D2786" s="236"/>
      <c r="E2786" s="235"/>
      <c r="F2786" s="234"/>
      <c r="G2786" s="149">
        <f>'[1]BoQ HSYC'!F2786</f>
        <v>0</v>
      </c>
      <c r="H2786" s="184">
        <f>'[1]BoQ HSYC'!G2786</f>
        <v>0</v>
      </c>
      <c r="I2786" s="184">
        <f>'[1]BoQ HSYC'!H2786</f>
        <v>0</v>
      </c>
      <c r="J2786" s="184">
        <f>'[1]BoQ HSYC'!I2786</f>
        <v>0</v>
      </c>
      <c r="K2786" s="170">
        <f>'[1]BoQ HSYC'!J2786</f>
        <v>0</v>
      </c>
      <c r="L2786" s="171">
        <f>'[1]BoQ HSYC'!K2786</f>
        <v>0</v>
      </c>
      <c r="M2786" s="171">
        <f>'[1]BoQ HSYC'!L2786</f>
        <v>0</v>
      </c>
      <c r="N2786" s="183">
        <f>'[1]BoQ HSYC'!M2786</f>
        <v>0</v>
      </c>
      <c r="O2786" s="183">
        <f>'[1]BoQ HSYC'!N2786</f>
        <v>0</v>
      </c>
      <c r="P2786" s="160">
        <f>'[1]BoQ HSYC'!O2786</f>
        <v>0</v>
      </c>
      <c r="Q2786" s="171">
        <f>'[1]BoQ HSYC'!P2786</f>
        <v>0</v>
      </c>
      <c r="R2786" s="158">
        <f>'[1]BoQ HSYC'!Q2786</f>
        <v>0</v>
      </c>
      <c r="S2786" s="160">
        <f>'[1]BoQ HSYC'!R2786</f>
        <v>0</v>
      </c>
      <c r="T2786" s="170">
        <f>'[1]BoQ HSYC'!S2786</f>
        <v>0</v>
      </c>
      <c r="U2786" s="158">
        <f>'[1]BoQ HSYC'!T2786</f>
        <v>0</v>
      </c>
      <c r="V2786" s="158">
        <f>'[1]BoQ HSYC'!U2786</f>
        <v>0</v>
      </c>
      <c r="W2786" s="158">
        <f>'[1]BoQ HSYC'!V2786</f>
        <v>0</v>
      </c>
      <c r="X2786" s="94" t="str">
        <f>'[1]BoQ HSYC'!W2786</f>
        <v>ME</v>
      </c>
      <c r="Y2786" s="233"/>
      <c r="Z2786" s="233"/>
      <c r="AA2786" s="81"/>
      <c r="AB2786" s="2">
        <v>0</v>
      </c>
      <c r="AC2786" s="2">
        <v>0</v>
      </c>
      <c r="AD2786" s="232">
        <f>+M2786</f>
        <v>0</v>
      </c>
      <c r="AE2786" s="232">
        <f>+AD2786*14%</f>
        <v>0</v>
      </c>
      <c r="AF2786" s="232">
        <f>+AD2786*35%</f>
        <v>0</v>
      </c>
      <c r="AG2786" s="232">
        <f>+AD2786*F2786</f>
        <v>0</v>
      </c>
      <c r="AH2786" s="232">
        <f>+AE2786*F2786</f>
        <v>0</v>
      </c>
      <c r="AI2786" s="232">
        <f>+AF2786*F2786</f>
        <v>0</v>
      </c>
      <c r="AJ2786" s="232">
        <f>SUM(AG2786:AI2786)</f>
        <v>0</v>
      </c>
      <c r="AK2786" s="232">
        <f>+AD2786*G2786</f>
        <v>0</v>
      </c>
      <c r="AL2786" s="232">
        <f>+AE2786*G2786</f>
        <v>0</v>
      </c>
      <c r="AM2786" s="232">
        <f>+AF2786*G2786</f>
        <v>0</v>
      </c>
      <c r="AN2786" s="232">
        <f>SUM(AK2786:AM2786)</f>
        <v>0</v>
      </c>
      <c r="AQ2786" s="145" t="s">
        <v>525</v>
      </c>
      <c r="AU2786" s="8"/>
      <c r="AV2786" s="8"/>
      <c r="AW2786" s="2">
        <f>'[2]BoQ HSYC-Đạt'!$AT2786</f>
        <v>0</v>
      </c>
      <c r="AX2786" s="8">
        <f>F2786*AW2786</f>
        <v>0</v>
      </c>
      <c r="AY2786" s="8">
        <f>IF(AQ2786="CT",7%,5%)*AX2786</f>
        <v>0</v>
      </c>
      <c r="AZ2786" s="8">
        <f>AX2786*2%</f>
        <v>0</v>
      </c>
      <c r="BA2786" s="8">
        <f>IF(BB2786&gt;0,0,AX2786*5%)</f>
        <v>0</v>
      </c>
      <c r="BB2786" s="8"/>
      <c r="BC2786" s="8">
        <f>+AX2786+AY2786+AZ2786+BA2786+BB2786</f>
        <v>0</v>
      </c>
      <c r="BD2786" s="8">
        <f>AX2786-AT2786</f>
        <v>0</v>
      </c>
      <c r="BE2786" s="2"/>
      <c r="BH2786" s="2"/>
    </row>
    <row r="2787" spans="2:60" s="177" customFormat="1" ht="17" hidden="1" outlineLevel="1" x14ac:dyDescent="0.2">
      <c r="B2787" s="181">
        <v>3</v>
      </c>
      <c r="C2787" s="182" t="s">
        <v>623</v>
      </c>
      <c r="D2787" s="182"/>
      <c r="E2787" s="181" t="s">
        <v>64</v>
      </c>
      <c r="F2787" s="180">
        <v>16</v>
      </c>
      <c r="G2787" s="179">
        <f>+[2]THKL!F2796</f>
        <v>29</v>
      </c>
      <c r="H2787" s="178"/>
      <c r="I2787" s="178"/>
      <c r="J2787" s="178"/>
      <c r="K2787" s="125">
        <f>$K$601</f>
        <v>4569886.6500000004</v>
      </c>
      <c r="L2787" s="84">
        <f>$L$601</f>
        <v>419999.99999999994</v>
      </c>
      <c r="M2787" s="84">
        <f>SUM(K2787:L2787)</f>
        <v>4989886.6500000004</v>
      </c>
      <c r="N2787" s="83">
        <f>IF(V2787&lt;&gt;"VTC VHm",_xlfn.XLOOKUP(Z2787,$AC$4015:$AC$4035,$AD$4015:$AD$4035,0)*M2787,_xlfn.XLOOKUP(Z2787,$AC$4015:$AC$4035,$AD$4015:$AD$4035,0)*L2787)</f>
        <v>146999.99999999997</v>
      </c>
      <c r="O2787" s="83">
        <f>IF(V2787&lt;&gt;"VTC VHm",_xlfn.XLOOKUP(Z2787,$AC$4015:$AC$4035,$AE$4015:$AE$4035,0)*M2787,_xlfn.XLOOKUP(Z2787,$AC$4015:$AC$4035,$AE$4015:$AE$4035,0)*L2787)</f>
        <v>0</v>
      </c>
      <c r="P2787" s="105">
        <f>SUM(N2787:O2787)</f>
        <v>146999.99999999997</v>
      </c>
      <c r="Q2787" s="84">
        <f>M2787*G2787</f>
        <v>144706712.85000002</v>
      </c>
      <c r="R2787" s="84">
        <f>G2787*P2787</f>
        <v>4262999.9999999991</v>
      </c>
      <c r="S2787" s="105">
        <f>SUM(Q2787:R2787)</f>
        <v>148969712.85000002</v>
      </c>
      <c r="T2787" s="230" t="s">
        <v>24</v>
      </c>
      <c r="U2787" s="178"/>
      <c r="V2787" s="82" t="s">
        <v>34</v>
      </c>
      <c r="W2787" s="178"/>
      <c r="X2787" s="81" t="s">
        <v>33</v>
      </c>
      <c r="Y2787" s="81" t="s">
        <v>32</v>
      </c>
      <c r="Z2787" s="81" t="s">
        <v>13</v>
      </c>
      <c r="AA2787" s="81" t="s">
        <v>80</v>
      </c>
      <c r="AB2787" s="2">
        <v>8825651.3343790527</v>
      </c>
      <c r="AC2787" s="2">
        <v>141210421.35006484</v>
      </c>
      <c r="AD2787" s="102">
        <f>+M2787</f>
        <v>4989886.6500000004</v>
      </c>
      <c r="AE2787" s="102">
        <f>+AD2787*14%</f>
        <v>698584.13100000017</v>
      </c>
      <c r="AF2787" s="102">
        <f>+AD2787*35%</f>
        <v>1746460.3275000001</v>
      </c>
      <c r="AG2787" s="102">
        <f>+AD2787*F2787</f>
        <v>79838186.400000006</v>
      </c>
      <c r="AH2787" s="102">
        <f>+AE2787*F2787</f>
        <v>11177346.096000003</v>
      </c>
      <c r="AI2787" s="102">
        <f>+AF2787*F2787</f>
        <v>27943365.240000002</v>
      </c>
      <c r="AJ2787" s="102">
        <f>SUM(AG2787:AI2787)</f>
        <v>118958897.736</v>
      </c>
      <c r="AK2787" s="102">
        <f>+AD2787*G2787</f>
        <v>144706712.85000002</v>
      </c>
      <c r="AL2787" s="102">
        <f>+AE2787*G2787</f>
        <v>20258939.799000006</v>
      </c>
      <c r="AM2787" s="102">
        <f>+AF2787*G2787</f>
        <v>50647349.497500002</v>
      </c>
      <c r="AN2787" s="102">
        <f>SUM(AK2787:AM2787)</f>
        <v>215613002.14650002</v>
      </c>
      <c r="AQ2787" s="145" t="s">
        <v>525</v>
      </c>
      <c r="AU2787" s="8"/>
      <c r="AV2787" s="8"/>
      <c r="AW2787" s="2">
        <f>'[2]BoQ HSYC-Đạt'!$AT2787</f>
        <v>5488875.3150000004</v>
      </c>
      <c r="AX2787" s="8">
        <f>F2787*AW2787</f>
        <v>87822005.040000007</v>
      </c>
      <c r="AY2787" s="8">
        <f>IF(AQ2787="CT",7%,5%)*AX2787</f>
        <v>6147540.3528000014</v>
      </c>
      <c r="AZ2787" s="8">
        <f>AX2787*2%</f>
        <v>1756440.1008000001</v>
      </c>
      <c r="BA2787" s="8">
        <f>IF(BB2787&gt;0,0,AX2787*5%)</f>
        <v>4391100.2520000003</v>
      </c>
      <c r="BB2787" s="8"/>
      <c r="BC2787" s="8">
        <f>+AX2787+AY2787+AZ2787+BA2787+BB2787</f>
        <v>100117085.74560001</v>
      </c>
      <c r="BD2787" s="8">
        <f>AX2787-AT2787</f>
        <v>87822005.040000007</v>
      </c>
      <c r="BE2787" s="2"/>
      <c r="BH2787" s="2"/>
    </row>
    <row r="2788" spans="2:60" s="177" customFormat="1" ht="17" hidden="1" outlineLevel="1" x14ac:dyDescent="0.2">
      <c r="B2788" s="181">
        <v>4</v>
      </c>
      <c r="C2788" s="182" t="s">
        <v>622</v>
      </c>
      <c r="D2788" s="182"/>
      <c r="E2788" s="181" t="s">
        <v>85</v>
      </c>
      <c r="F2788" s="180">
        <v>16</v>
      </c>
      <c r="G2788" s="179">
        <f>+[2]THKL!F2797</f>
        <v>29</v>
      </c>
      <c r="H2788" s="178"/>
      <c r="I2788" s="178"/>
      <c r="J2788" s="178"/>
      <c r="K2788" s="125">
        <f>$K$602</f>
        <v>346500</v>
      </c>
      <c r="L2788" s="84">
        <f>$L$602</f>
        <v>29822</v>
      </c>
      <c r="M2788" s="84">
        <f>SUM(K2788:L2788)</f>
        <v>376322</v>
      </c>
      <c r="N2788" s="83">
        <f>IF(V2788&lt;&gt;"VTC VHm",_xlfn.XLOOKUP(Z2788,$AC$4015:$AC$4035,$AD$4015:$AD$4035,0)*M2788,_xlfn.XLOOKUP(Z2788,$AC$4015:$AC$4035,$AD$4015:$AD$4035,0)*L2788)</f>
        <v>10437.699999999999</v>
      </c>
      <c r="O2788" s="83">
        <f>IF(V2788&lt;&gt;"VTC VHm",_xlfn.XLOOKUP(Z2788,$AC$4015:$AC$4035,$AE$4015:$AE$4035,0)*M2788,_xlfn.XLOOKUP(Z2788,$AC$4015:$AC$4035,$AE$4015:$AE$4035,0)*L2788)</f>
        <v>0</v>
      </c>
      <c r="P2788" s="105">
        <f>SUM(N2788:O2788)</f>
        <v>10437.699999999999</v>
      </c>
      <c r="Q2788" s="84">
        <f>M2788*G2788</f>
        <v>10913338</v>
      </c>
      <c r="R2788" s="84">
        <f>G2788*P2788</f>
        <v>302693.3</v>
      </c>
      <c r="S2788" s="105">
        <f>SUM(Q2788:R2788)</f>
        <v>11216031.300000001</v>
      </c>
      <c r="T2788" s="125" t="s">
        <v>50</v>
      </c>
      <c r="U2788" s="178"/>
      <c r="V2788" s="82" t="s">
        <v>34</v>
      </c>
      <c r="W2788" s="178"/>
      <c r="X2788" s="81" t="s">
        <v>33</v>
      </c>
      <c r="Y2788" s="81" t="s">
        <v>32</v>
      </c>
      <c r="Z2788" s="81" t="s">
        <v>13</v>
      </c>
      <c r="AA2788" s="81" t="s">
        <v>80</v>
      </c>
      <c r="AB2788" s="2">
        <v>607749.36021698255</v>
      </c>
      <c r="AC2788" s="2">
        <v>9723989.7634717207</v>
      </c>
      <c r="AD2788" s="102">
        <f>+M2788</f>
        <v>376322</v>
      </c>
      <c r="AE2788" s="102">
        <f>+AD2788*14%</f>
        <v>52685.08</v>
      </c>
      <c r="AF2788" s="102">
        <f>+AD2788*35%</f>
        <v>131712.69999999998</v>
      </c>
      <c r="AG2788" s="102">
        <f>+AD2788*F2788</f>
        <v>6021152</v>
      </c>
      <c r="AH2788" s="102">
        <f>+AE2788*F2788</f>
        <v>842961.28</v>
      </c>
      <c r="AI2788" s="102">
        <f>+AF2788*F2788</f>
        <v>2107403.1999999997</v>
      </c>
      <c r="AJ2788" s="102">
        <f>SUM(AG2788:AI2788)</f>
        <v>8971516.4800000004</v>
      </c>
      <c r="AK2788" s="102">
        <f>+AD2788*G2788</f>
        <v>10913338</v>
      </c>
      <c r="AL2788" s="102">
        <f>+AE2788*G2788</f>
        <v>1527867.32</v>
      </c>
      <c r="AM2788" s="102">
        <f>+AF2788*G2788</f>
        <v>3819668.2999999993</v>
      </c>
      <c r="AN2788" s="102">
        <f>SUM(AK2788:AM2788)</f>
        <v>16260873.619999999</v>
      </c>
      <c r="AQ2788" s="145" t="s">
        <v>525</v>
      </c>
      <c r="AU2788" s="8"/>
      <c r="AV2788" s="8"/>
      <c r="AW2788" s="2">
        <f>'[2]BoQ HSYC-Đạt'!$AT2788</f>
        <v>413954.2</v>
      </c>
      <c r="AX2788" s="8">
        <f>F2788*AW2788</f>
        <v>6623267.2000000002</v>
      </c>
      <c r="AY2788" s="8">
        <f>IF(AQ2788="CT",7%,5%)*AX2788</f>
        <v>463628.70400000009</v>
      </c>
      <c r="AZ2788" s="8">
        <f>AX2788*2%</f>
        <v>132465.34400000001</v>
      </c>
      <c r="BA2788" s="8">
        <f>IF(BB2788&gt;0,0,AX2788*5%)</f>
        <v>331163.36000000004</v>
      </c>
      <c r="BB2788" s="8"/>
      <c r="BC2788" s="8">
        <f>+AX2788+AY2788+AZ2788+BA2788+BB2788</f>
        <v>7550524.608</v>
      </c>
      <c r="BD2788" s="8">
        <f>AX2788-AT2788</f>
        <v>6623267.2000000002</v>
      </c>
      <c r="BE2788" s="2"/>
      <c r="BH2788" s="2"/>
    </row>
    <row r="2789" spans="2:60" s="177" customFormat="1" ht="17" hidden="1" outlineLevel="1" x14ac:dyDescent="0.2">
      <c r="B2789" s="181">
        <v>5</v>
      </c>
      <c r="C2789" s="182" t="s">
        <v>621</v>
      </c>
      <c r="D2789" s="182"/>
      <c r="E2789" s="181" t="s">
        <v>64</v>
      </c>
      <c r="F2789" s="180">
        <v>16</v>
      </c>
      <c r="G2789" s="179">
        <f>+[2]THKL!F2798</f>
        <v>29</v>
      </c>
      <c r="H2789" s="178"/>
      <c r="I2789" s="178"/>
      <c r="J2789" s="178"/>
      <c r="K2789" s="125">
        <f>$K$603</f>
        <v>1480500</v>
      </c>
      <c r="L2789" s="84">
        <f>$L$603</f>
        <v>25693</v>
      </c>
      <c r="M2789" s="84">
        <f>SUM(K2789:L2789)</f>
        <v>1506193</v>
      </c>
      <c r="N2789" s="83">
        <f>IF(V2789&lt;&gt;"VTC VHm",_xlfn.XLOOKUP(Z2789,$AC$4015:$AC$4035,$AD$4015:$AD$4035,0)*M2789,_xlfn.XLOOKUP(Z2789,$AC$4015:$AC$4035,$AD$4015:$AD$4035,0)*L2789)</f>
        <v>8992.5499999999993</v>
      </c>
      <c r="O2789" s="83">
        <f>IF(V2789&lt;&gt;"VTC VHm",_xlfn.XLOOKUP(Z2789,$AC$4015:$AC$4035,$AE$4015:$AE$4035,0)*M2789,_xlfn.XLOOKUP(Z2789,$AC$4015:$AC$4035,$AE$4015:$AE$4035,0)*L2789)</f>
        <v>0</v>
      </c>
      <c r="P2789" s="105">
        <f>SUM(N2789:O2789)</f>
        <v>8992.5499999999993</v>
      </c>
      <c r="Q2789" s="84">
        <f>M2789*G2789</f>
        <v>43679597</v>
      </c>
      <c r="R2789" s="84">
        <f>G2789*P2789</f>
        <v>260783.94999999998</v>
      </c>
      <c r="S2789" s="105">
        <f>SUM(Q2789:R2789)</f>
        <v>43940380.950000003</v>
      </c>
      <c r="T2789" s="230" t="s">
        <v>24</v>
      </c>
      <c r="U2789" s="178"/>
      <c r="V2789" s="82" t="s">
        <v>34</v>
      </c>
      <c r="W2789" s="178"/>
      <c r="X2789" s="81" t="s">
        <v>33</v>
      </c>
      <c r="Y2789" s="81" t="s">
        <v>32</v>
      </c>
      <c r="Z2789" s="81" t="s">
        <v>13</v>
      </c>
      <c r="AA2789" s="81" t="s">
        <v>80</v>
      </c>
      <c r="AB2789" s="2">
        <v>2901977.6472612098</v>
      </c>
      <c r="AC2789" s="2">
        <v>46431642.356179357</v>
      </c>
      <c r="AD2789" s="102">
        <f>+M2789</f>
        <v>1506193</v>
      </c>
      <c r="AE2789" s="102">
        <f>+AD2789*14%</f>
        <v>210867.02000000002</v>
      </c>
      <c r="AF2789" s="102">
        <f>+AD2789*35%</f>
        <v>527167.54999999993</v>
      </c>
      <c r="AG2789" s="102">
        <f>+AD2789*F2789</f>
        <v>24099088</v>
      </c>
      <c r="AH2789" s="102">
        <f>+AE2789*F2789</f>
        <v>3373872.3200000003</v>
      </c>
      <c r="AI2789" s="102">
        <f>+AF2789*F2789</f>
        <v>8434680.7999999989</v>
      </c>
      <c r="AJ2789" s="102">
        <f>SUM(AG2789:AI2789)</f>
        <v>35907641.119999997</v>
      </c>
      <c r="AK2789" s="102">
        <f>+AD2789*G2789</f>
        <v>43679597</v>
      </c>
      <c r="AL2789" s="102">
        <f>+AE2789*G2789</f>
        <v>6115143.5800000001</v>
      </c>
      <c r="AM2789" s="102">
        <f>+AF2789*G2789</f>
        <v>15287858.949999997</v>
      </c>
      <c r="AN2789" s="102">
        <f>SUM(AK2789:AM2789)</f>
        <v>65082599.529999994</v>
      </c>
      <c r="AQ2789" s="145" t="s">
        <v>525</v>
      </c>
      <c r="AU2789" s="8"/>
      <c r="AV2789" s="8"/>
      <c r="AW2789" s="2">
        <f>'[2]BoQ HSYC-Đạt'!$AT2789</f>
        <v>1656812.3</v>
      </c>
      <c r="AX2789" s="8">
        <f>F2789*AW2789</f>
        <v>26508996.800000001</v>
      </c>
      <c r="AY2789" s="8">
        <f>IF(AQ2789="CT",7%,5%)*AX2789</f>
        <v>1855629.7760000003</v>
      </c>
      <c r="AZ2789" s="8">
        <f>AX2789*2%</f>
        <v>530179.93599999999</v>
      </c>
      <c r="BA2789" s="8">
        <f>IF(BB2789&gt;0,0,AX2789*5%)</f>
        <v>1325449.8400000001</v>
      </c>
      <c r="BB2789" s="8"/>
      <c r="BC2789" s="8">
        <f>+AX2789+AY2789+AZ2789+BA2789+BB2789</f>
        <v>30220256.352000002</v>
      </c>
      <c r="BD2789" s="8">
        <f>AX2789-AT2789</f>
        <v>26508996.800000001</v>
      </c>
      <c r="BE2789" s="2"/>
      <c r="BH2789" s="2"/>
    </row>
    <row r="2790" spans="2:60" s="177" customFormat="1" ht="17" hidden="1" outlineLevel="1" x14ac:dyDescent="0.2">
      <c r="B2790" s="181">
        <v>6</v>
      </c>
      <c r="C2790" s="182" t="s">
        <v>620</v>
      </c>
      <c r="D2790" s="182"/>
      <c r="E2790" s="181" t="s">
        <v>64</v>
      </c>
      <c r="F2790" s="180">
        <v>16</v>
      </c>
      <c r="G2790" s="179">
        <f>+[2]THKL!F2799</f>
        <v>29</v>
      </c>
      <c r="H2790" s="178"/>
      <c r="I2790" s="178"/>
      <c r="J2790" s="178"/>
      <c r="K2790" s="125">
        <f>$K$604</f>
        <v>1585500</v>
      </c>
      <c r="L2790" s="84">
        <f>$L$604</f>
        <v>266520</v>
      </c>
      <c r="M2790" s="84">
        <f>SUM(K2790:L2790)</f>
        <v>1852020</v>
      </c>
      <c r="N2790" s="83">
        <f>IF(V2790&lt;&gt;"VTC VHm",_xlfn.XLOOKUP(Z2790,$AC$4015:$AC$4035,$AD$4015:$AD$4035,0)*M2790,_xlfn.XLOOKUP(Z2790,$AC$4015:$AC$4035,$AD$4015:$AD$4035,0)*L2790)</f>
        <v>93282</v>
      </c>
      <c r="O2790" s="83">
        <f>IF(V2790&lt;&gt;"VTC VHm",_xlfn.XLOOKUP(Z2790,$AC$4015:$AC$4035,$AE$4015:$AE$4035,0)*M2790,_xlfn.XLOOKUP(Z2790,$AC$4015:$AC$4035,$AE$4015:$AE$4035,0)*L2790)</f>
        <v>0</v>
      </c>
      <c r="P2790" s="105">
        <f>SUM(N2790:O2790)</f>
        <v>93282</v>
      </c>
      <c r="Q2790" s="84">
        <f>M2790*G2790</f>
        <v>53708580</v>
      </c>
      <c r="R2790" s="84">
        <f>G2790*P2790</f>
        <v>2705178</v>
      </c>
      <c r="S2790" s="105">
        <f>SUM(Q2790:R2790)</f>
        <v>56413758</v>
      </c>
      <c r="T2790" s="230" t="s">
        <v>24</v>
      </c>
      <c r="U2790" s="178"/>
      <c r="V2790" s="82" t="s">
        <v>34</v>
      </c>
      <c r="W2790" s="178"/>
      <c r="X2790" s="81" t="s">
        <v>33</v>
      </c>
      <c r="Y2790" s="81" t="s">
        <v>32</v>
      </c>
      <c r="Z2790" s="81" t="s">
        <v>13</v>
      </c>
      <c r="AA2790" s="81" t="s">
        <v>80</v>
      </c>
      <c r="AB2790" s="2">
        <v>1985261.3248487911</v>
      </c>
      <c r="AC2790" s="2">
        <v>31764181.197580658</v>
      </c>
      <c r="AD2790" s="102">
        <f>+M2790</f>
        <v>1852020</v>
      </c>
      <c r="AE2790" s="102">
        <f>+AD2790*14%</f>
        <v>259282.80000000002</v>
      </c>
      <c r="AF2790" s="102">
        <f>+AD2790*35%</f>
        <v>648207</v>
      </c>
      <c r="AG2790" s="102">
        <f>+AD2790*F2790</f>
        <v>29632320</v>
      </c>
      <c r="AH2790" s="102">
        <f>+AE2790*F2790</f>
        <v>4148524.8000000003</v>
      </c>
      <c r="AI2790" s="102">
        <f>+AF2790*F2790</f>
        <v>10371312</v>
      </c>
      <c r="AJ2790" s="102">
        <f>SUM(AG2790:AI2790)</f>
        <v>44152156.799999997</v>
      </c>
      <c r="AK2790" s="102">
        <f>+AD2790*G2790</f>
        <v>53708580</v>
      </c>
      <c r="AL2790" s="102">
        <f>+AE2790*G2790</f>
        <v>7519201.2000000002</v>
      </c>
      <c r="AM2790" s="102">
        <f>+AF2790*G2790</f>
        <v>18798003</v>
      </c>
      <c r="AN2790" s="102">
        <f>SUM(AK2790:AM2790)</f>
        <v>80025784.200000003</v>
      </c>
      <c r="AQ2790" s="145" t="s">
        <v>525</v>
      </c>
      <c r="AU2790" s="8"/>
      <c r="AV2790" s="8"/>
      <c r="AW2790" s="2">
        <f>'[2]BoQ HSYC-Đạt'!$AT2790</f>
        <v>2037222</v>
      </c>
      <c r="AX2790" s="8">
        <f>F2790*AW2790</f>
        <v>32595552</v>
      </c>
      <c r="AY2790" s="8">
        <f>IF(AQ2790="CT",7%,5%)*AX2790</f>
        <v>2281688.64</v>
      </c>
      <c r="AZ2790" s="8">
        <f>AX2790*2%</f>
        <v>651911.04</v>
      </c>
      <c r="BA2790" s="8">
        <f>IF(BB2790&gt;0,0,AX2790*5%)</f>
        <v>1629777.6</v>
      </c>
      <c r="BB2790" s="8"/>
      <c r="BC2790" s="8">
        <f>+AX2790+AY2790+AZ2790+BA2790+BB2790</f>
        <v>37158929.280000001</v>
      </c>
      <c r="BD2790" s="8">
        <f>AX2790-AT2790</f>
        <v>32595552</v>
      </c>
      <c r="BE2790" s="2"/>
      <c r="BH2790" s="2"/>
    </row>
    <row r="2791" spans="2:60" s="177" customFormat="1" ht="17" hidden="1" outlineLevel="1" x14ac:dyDescent="0.2">
      <c r="B2791" s="181">
        <v>7</v>
      </c>
      <c r="C2791" s="182" t="s">
        <v>618</v>
      </c>
      <c r="D2791" s="182"/>
      <c r="E2791" s="181" t="s">
        <v>64</v>
      </c>
      <c r="F2791" s="180">
        <v>8</v>
      </c>
      <c r="G2791" s="179">
        <f>+[2]THKL!F2800</f>
        <v>8</v>
      </c>
      <c r="H2791" s="178"/>
      <c r="I2791" s="178"/>
      <c r="J2791" s="178"/>
      <c r="K2791" s="125">
        <f>$K$606</f>
        <v>6643158.9000000004</v>
      </c>
      <c r="L2791" s="84">
        <f>$L$606</f>
        <v>419999.99999999994</v>
      </c>
      <c r="M2791" s="84">
        <f>SUM(K2791:L2791)</f>
        <v>7063158.9000000004</v>
      </c>
      <c r="N2791" s="83">
        <f>IF(V2791&lt;&gt;"VTC VHm",_xlfn.XLOOKUP(Z2791,$AC$4015:$AC$4035,$AD$4015:$AD$4035,0)*M2791,_xlfn.XLOOKUP(Z2791,$AC$4015:$AC$4035,$AD$4015:$AD$4035,0)*L2791)</f>
        <v>146999.99999999997</v>
      </c>
      <c r="O2791" s="83">
        <f>IF(V2791&lt;&gt;"VTC VHm",_xlfn.XLOOKUP(Z2791,$AC$4015:$AC$4035,$AE$4015:$AE$4035,0)*M2791,_xlfn.XLOOKUP(Z2791,$AC$4015:$AC$4035,$AE$4015:$AE$4035,0)*L2791)</f>
        <v>0</v>
      </c>
      <c r="P2791" s="105">
        <f>SUM(N2791:O2791)</f>
        <v>146999.99999999997</v>
      </c>
      <c r="Q2791" s="84">
        <f>M2791*G2791</f>
        <v>56505271.200000003</v>
      </c>
      <c r="R2791" s="84">
        <f>G2791*P2791</f>
        <v>1175999.9999999998</v>
      </c>
      <c r="S2791" s="105">
        <f>SUM(Q2791:R2791)</f>
        <v>57681271.200000003</v>
      </c>
      <c r="T2791" s="230" t="s">
        <v>24</v>
      </c>
      <c r="U2791" s="178"/>
      <c r="V2791" s="82" t="s">
        <v>34</v>
      </c>
      <c r="W2791" s="178"/>
      <c r="X2791" s="81" t="s">
        <v>33</v>
      </c>
      <c r="Y2791" s="81" t="s">
        <v>32</v>
      </c>
      <c r="Z2791" s="81" t="s">
        <v>13</v>
      </c>
      <c r="AA2791" s="81" t="s">
        <v>80</v>
      </c>
      <c r="AB2791" s="2">
        <v>8499844.8448978439</v>
      </c>
      <c r="AC2791" s="2">
        <v>67998758.759182751</v>
      </c>
      <c r="AD2791" s="102">
        <f>+M2791</f>
        <v>7063158.9000000004</v>
      </c>
      <c r="AE2791" s="102">
        <f>+AD2791*14%</f>
        <v>988842.24600000016</v>
      </c>
      <c r="AF2791" s="102">
        <f>+AD2791*35%</f>
        <v>2472105.6149999998</v>
      </c>
      <c r="AG2791" s="102">
        <f>+AD2791*F2791</f>
        <v>56505271.200000003</v>
      </c>
      <c r="AH2791" s="102">
        <f>+AE2791*F2791</f>
        <v>7910737.9680000013</v>
      </c>
      <c r="AI2791" s="102">
        <f>+AF2791*F2791</f>
        <v>19776844.919999998</v>
      </c>
      <c r="AJ2791" s="102">
        <f>SUM(AG2791:AI2791)</f>
        <v>84192854.088</v>
      </c>
      <c r="AK2791" s="102">
        <f>+AD2791*G2791</f>
        <v>56505271.200000003</v>
      </c>
      <c r="AL2791" s="102">
        <f>+AE2791*G2791</f>
        <v>7910737.9680000013</v>
      </c>
      <c r="AM2791" s="102">
        <f>+AF2791*G2791</f>
        <v>19776844.919999998</v>
      </c>
      <c r="AN2791" s="102">
        <f>SUM(AK2791:AM2791)</f>
        <v>84192854.088</v>
      </c>
      <c r="AQ2791" s="145" t="s">
        <v>525</v>
      </c>
      <c r="AU2791" s="8"/>
      <c r="AV2791" s="8"/>
      <c r="AW2791" s="2">
        <f>'[2]BoQ HSYC-Đạt'!$AT2791</f>
        <v>7769474.790000001</v>
      </c>
      <c r="AX2791" s="8">
        <f>F2791*AW2791</f>
        <v>62155798.320000008</v>
      </c>
      <c r="AY2791" s="8">
        <f>IF(AQ2791="CT",7%,5%)*AX2791</f>
        <v>4350905.8824000014</v>
      </c>
      <c r="AZ2791" s="8">
        <f>AX2791*2%</f>
        <v>1243115.9664000003</v>
      </c>
      <c r="BA2791" s="8">
        <f>IF(BB2791&gt;0,0,AX2791*5%)</f>
        <v>3107789.9160000007</v>
      </c>
      <c r="BB2791" s="8"/>
      <c r="BC2791" s="8">
        <f>+AX2791+AY2791+AZ2791+BA2791+BB2791</f>
        <v>70857610.084800005</v>
      </c>
      <c r="BD2791" s="8">
        <f>AX2791-AT2791</f>
        <v>62155798.320000008</v>
      </c>
      <c r="BE2791" s="2"/>
      <c r="BH2791" s="2"/>
    </row>
    <row r="2792" spans="2:60" s="177" customFormat="1" ht="17" hidden="1" outlineLevel="1" x14ac:dyDescent="0.2">
      <c r="B2792" s="181">
        <v>8</v>
      </c>
      <c r="C2792" s="182" t="s">
        <v>616</v>
      </c>
      <c r="D2792" s="182"/>
      <c r="E2792" s="181" t="s">
        <v>85</v>
      </c>
      <c r="F2792" s="180">
        <v>6</v>
      </c>
      <c r="G2792" s="179">
        <f>+[2]THKL!F2801</f>
        <v>20</v>
      </c>
      <c r="H2792" s="178"/>
      <c r="I2792" s="178"/>
      <c r="J2792" s="178"/>
      <c r="K2792" s="125">
        <f>$K$608</f>
        <v>456000</v>
      </c>
      <c r="L2792" s="84">
        <f>$L$608</f>
        <v>60000.000000000007</v>
      </c>
      <c r="M2792" s="84">
        <f>SUM(K2792:L2792)</f>
        <v>516000</v>
      </c>
      <c r="N2792" s="83">
        <f>IF(V2792&lt;&gt;"VTC VHm",_xlfn.XLOOKUP(Z2792,$AC$4015:$AC$4035,$AD$4015:$AD$4035,0)*M2792,_xlfn.XLOOKUP(Z2792,$AC$4015:$AC$4035,$AD$4015:$AD$4035,0)*L2792)</f>
        <v>21000</v>
      </c>
      <c r="O2792" s="83">
        <f>IF(V2792&lt;&gt;"VTC VHm",_xlfn.XLOOKUP(Z2792,$AC$4015:$AC$4035,$AE$4015:$AE$4035,0)*M2792,_xlfn.XLOOKUP(Z2792,$AC$4015:$AC$4035,$AE$4015:$AE$4035,0)*L2792)</f>
        <v>0</v>
      </c>
      <c r="P2792" s="105">
        <f>SUM(N2792:O2792)</f>
        <v>21000</v>
      </c>
      <c r="Q2792" s="84">
        <f>M2792*G2792</f>
        <v>10320000</v>
      </c>
      <c r="R2792" s="84">
        <f>G2792*P2792</f>
        <v>420000</v>
      </c>
      <c r="S2792" s="105">
        <f>SUM(Q2792:R2792)</f>
        <v>10740000</v>
      </c>
      <c r="T2792" s="125" t="s">
        <v>50</v>
      </c>
      <c r="U2792" s="178"/>
      <c r="V2792" s="82" t="s">
        <v>34</v>
      </c>
      <c r="W2792" s="178"/>
      <c r="X2792" s="81" t="s">
        <v>33</v>
      </c>
      <c r="Y2792" s="81" t="s">
        <v>32</v>
      </c>
      <c r="Z2792" s="81" t="s">
        <v>13</v>
      </c>
      <c r="AA2792" s="81" t="s">
        <v>80</v>
      </c>
      <c r="AB2792" s="2">
        <v>299102.53934534325</v>
      </c>
      <c r="AC2792" s="2">
        <v>1794615.2360720595</v>
      </c>
      <c r="AD2792" s="102">
        <f>+M2792</f>
        <v>516000</v>
      </c>
      <c r="AE2792" s="102">
        <f>+AD2792*14%</f>
        <v>72240</v>
      </c>
      <c r="AF2792" s="102">
        <f>+AD2792*35%</f>
        <v>180600</v>
      </c>
      <c r="AG2792" s="102">
        <f>+AD2792*F2792</f>
        <v>3096000</v>
      </c>
      <c r="AH2792" s="102">
        <f>+AE2792*F2792</f>
        <v>433440</v>
      </c>
      <c r="AI2792" s="102">
        <f>+AF2792*F2792</f>
        <v>1083600</v>
      </c>
      <c r="AJ2792" s="102">
        <f>SUM(AG2792:AI2792)</f>
        <v>4613040</v>
      </c>
      <c r="AK2792" s="102">
        <f>+AD2792*G2792</f>
        <v>10320000</v>
      </c>
      <c r="AL2792" s="102">
        <f>+AE2792*G2792</f>
        <v>1444800</v>
      </c>
      <c r="AM2792" s="102">
        <f>+AF2792*G2792</f>
        <v>3612000</v>
      </c>
      <c r="AN2792" s="102">
        <f>SUM(AK2792:AM2792)</f>
        <v>15376800</v>
      </c>
      <c r="AQ2792" s="145" t="s">
        <v>525</v>
      </c>
      <c r="AU2792" s="8"/>
      <c r="AV2792" s="8"/>
      <c r="AW2792" s="2">
        <f>'[2]BoQ HSYC-Đạt'!$AT2792</f>
        <v>567600</v>
      </c>
      <c r="AX2792" s="8">
        <f>F2792*AW2792</f>
        <v>3405600</v>
      </c>
      <c r="AY2792" s="8">
        <f>IF(AQ2792="CT",7%,5%)*AX2792</f>
        <v>238392.00000000003</v>
      </c>
      <c r="AZ2792" s="8">
        <f>AX2792*2%</f>
        <v>68112</v>
      </c>
      <c r="BA2792" s="8">
        <f>IF(BB2792&gt;0,0,AX2792*5%)</f>
        <v>170280</v>
      </c>
      <c r="BB2792" s="8"/>
      <c r="BC2792" s="8">
        <f>+AX2792+AY2792+AZ2792+BA2792+BB2792</f>
        <v>3882384</v>
      </c>
      <c r="BD2792" s="8">
        <f>AX2792-AT2792</f>
        <v>3405600</v>
      </c>
      <c r="BE2792" s="2"/>
      <c r="BH2792" s="2"/>
    </row>
    <row r="2793" spans="2:60" s="92" customFormat="1" ht="17" collapsed="1" x14ac:dyDescent="0.2">
      <c r="B2793" s="163"/>
      <c r="C2793" s="164" t="s">
        <v>615</v>
      </c>
      <c r="D2793" s="164"/>
      <c r="E2793" s="163"/>
      <c r="F2793" s="162"/>
      <c r="G2793" s="149">
        <f>'[1]BoQ HSYC'!F2793</f>
        <v>0</v>
      </c>
      <c r="H2793" s="184">
        <f>'[1]BoQ HSYC'!G2793</f>
        <v>0</v>
      </c>
      <c r="I2793" s="184">
        <f>'[1]BoQ HSYC'!H2793</f>
        <v>0</v>
      </c>
      <c r="J2793" s="184">
        <f>'[1]BoQ HSYC'!I2793</f>
        <v>0</v>
      </c>
      <c r="K2793" s="170">
        <f>'[1]BoQ HSYC'!J2793</f>
        <v>0</v>
      </c>
      <c r="L2793" s="171">
        <f>'[1]BoQ HSYC'!K2793</f>
        <v>0</v>
      </c>
      <c r="M2793" s="171">
        <f>'[1]BoQ HSYC'!L2793</f>
        <v>0</v>
      </c>
      <c r="N2793" s="183">
        <f>'[1]BoQ HSYC'!M2793</f>
        <v>0</v>
      </c>
      <c r="O2793" s="183">
        <f>'[1]BoQ HSYC'!N2793</f>
        <v>0</v>
      </c>
      <c r="P2793" s="160">
        <f>'[1]BoQ HSYC'!O2793</f>
        <v>0</v>
      </c>
      <c r="Q2793" s="171">
        <f>'[1]BoQ HSYC'!P2793</f>
        <v>0</v>
      </c>
      <c r="R2793" s="158">
        <f>'[1]BoQ HSYC'!Q2793</f>
        <v>0</v>
      </c>
      <c r="S2793" s="160">
        <f>'[1]BoQ HSYC'!R2793</f>
        <v>0</v>
      </c>
      <c r="T2793" s="170">
        <f>'[1]BoQ HSYC'!S2793</f>
        <v>0</v>
      </c>
      <c r="U2793" s="158">
        <f>'[1]BoQ HSYC'!T2793</f>
        <v>0</v>
      </c>
      <c r="V2793" s="158">
        <f>'[1]BoQ HSYC'!U2793</f>
        <v>0</v>
      </c>
      <c r="W2793" s="158">
        <f>'[1]BoQ HSYC'!V2793</f>
        <v>0</v>
      </c>
      <c r="X2793" s="94">
        <f>'[1]BoQ HSYC'!W2793</f>
        <v>0</v>
      </c>
      <c r="Y2793" s="94"/>
      <c r="Z2793" s="94"/>
      <c r="AA2793" s="44"/>
      <c r="AB2793" s="2">
        <v>0</v>
      </c>
      <c r="AC2793" s="2">
        <v>0</v>
      </c>
      <c r="AD2793" s="93">
        <f>+M2793</f>
        <v>0</v>
      </c>
      <c r="AE2793" s="93">
        <f>+AD2793*14%</f>
        <v>0</v>
      </c>
      <c r="AF2793" s="93">
        <f>+AD2793*35%</f>
        <v>0</v>
      </c>
      <c r="AG2793" s="93">
        <f>+AD2793*F2793</f>
        <v>0</v>
      </c>
      <c r="AH2793" s="93">
        <f>+AE2793*F2793</f>
        <v>0</v>
      </c>
      <c r="AI2793" s="93">
        <f>+AF2793*F2793</f>
        <v>0</v>
      </c>
      <c r="AJ2793" s="93">
        <f>SUM(AG2793:AI2793)</f>
        <v>0</v>
      </c>
      <c r="AK2793" s="93">
        <f>+AD2793*G2793</f>
        <v>0</v>
      </c>
      <c r="AL2793" s="93">
        <f>+AE2793*G2793</f>
        <v>0</v>
      </c>
      <c r="AM2793" s="93">
        <f>+AF2793*G2793</f>
        <v>0</v>
      </c>
      <c r="AN2793" s="93">
        <f>SUM(AK2793:AM2793)</f>
        <v>0</v>
      </c>
      <c r="AQ2793" s="145" t="s">
        <v>525</v>
      </c>
      <c r="AU2793" s="8"/>
      <c r="AV2793" s="8"/>
      <c r="AW2793" s="2">
        <f>'[2]BoQ HSYC-Đạt'!$AT2793</f>
        <v>0</v>
      </c>
      <c r="AX2793" s="8">
        <f>F2793*AW2793</f>
        <v>0</v>
      </c>
      <c r="AY2793" s="8">
        <f>IF(AQ2793="CT",7%,5%)*AX2793</f>
        <v>0</v>
      </c>
      <c r="AZ2793" s="8">
        <f>AX2793*2%</f>
        <v>0</v>
      </c>
      <c r="BA2793" s="8">
        <f>IF(BB2793&gt;0,0,AX2793*5%)</f>
        <v>0</v>
      </c>
      <c r="BB2793" s="8"/>
      <c r="BC2793" s="8">
        <f>+AX2793+AY2793+AZ2793+BA2793+BB2793</f>
        <v>0</v>
      </c>
      <c r="BD2793" s="8">
        <f>AX2793-AT2793</f>
        <v>0</v>
      </c>
      <c r="BE2793" s="2"/>
      <c r="BH2793" s="2"/>
    </row>
    <row r="2794" spans="2:60" ht="17" hidden="1" outlineLevel="1" x14ac:dyDescent="0.2">
      <c r="B2794" s="82">
        <v>10</v>
      </c>
      <c r="C2794" s="144" t="s">
        <v>790</v>
      </c>
      <c r="D2794" s="144"/>
      <c r="E2794" s="82" t="s">
        <v>160</v>
      </c>
      <c r="F2794" s="143">
        <v>1.59</v>
      </c>
      <c r="G2794" s="142">
        <f>'[1]BoQ HSYC'!F2794</f>
        <v>1.59</v>
      </c>
      <c r="H2794" s="185">
        <f>'[1]BoQ HSYC'!G2794</f>
        <v>0</v>
      </c>
      <c r="I2794" s="185">
        <f>'[1]BoQ HSYC'!H2794</f>
        <v>0</v>
      </c>
      <c r="J2794" s="185">
        <f>'[1]BoQ HSYC'!I2794</f>
        <v>0</v>
      </c>
      <c r="K2794" s="48">
        <f>'[1]BoQ HSYC'!J2794</f>
        <v>9681456</v>
      </c>
      <c r="L2794" s="47">
        <f>'[1]BoQ HSYC'!K2794</f>
        <v>3490680.0000000005</v>
      </c>
      <c r="M2794" s="47">
        <f>'[1]BoQ HSYC'!L2794</f>
        <v>13172136</v>
      </c>
      <c r="N2794" s="183">
        <f>'[1]BoQ HSYC'!M2794</f>
        <v>3388509.5999999996</v>
      </c>
      <c r="O2794" s="183">
        <f>'[1]BoQ HSYC'!N2794</f>
        <v>1221738</v>
      </c>
      <c r="P2794" s="83">
        <f>'[1]BoQ HSYC'!O2794</f>
        <v>4610247.5999999996</v>
      </c>
      <c r="Q2794" s="47">
        <f>'[1]BoQ HSYC'!P2794</f>
        <v>20943696.240000002</v>
      </c>
      <c r="R2794" s="132">
        <f>'[1]BoQ HSYC'!Q2794</f>
        <v>7330293.6839999994</v>
      </c>
      <c r="S2794" s="83">
        <f>'[1]BoQ HSYC'!R2794</f>
        <v>28273989.924000002</v>
      </c>
      <c r="T2794" s="48">
        <f>'[1]BoQ HSYC'!S2794</f>
        <v>0</v>
      </c>
      <c r="U2794" s="132">
        <f>'[1]BoQ HSYC'!T2794</f>
        <v>0</v>
      </c>
      <c r="V2794" s="132" t="str">
        <f>'[1]BoQ HSYC'!U2794</f>
        <v>BĐG Q2/2026</v>
      </c>
      <c r="W2794" s="132" t="str">
        <f>'[1]BoQ HSYC'!V2794</f>
        <v>BĐG Q2/2026</v>
      </c>
      <c r="X2794" s="44" t="str">
        <f>'[1]BoQ HSYC'!W2794</f>
        <v>ME</v>
      </c>
      <c r="Y2794" s="44"/>
      <c r="Z2794" s="44"/>
      <c r="AA2794" s="44"/>
      <c r="AB2794" s="2">
        <v>23728069.811331417</v>
      </c>
      <c r="AC2794" s="2">
        <v>37727631.000016958</v>
      </c>
      <c r="AD2794" s="2">
        <f>+M2794</f>
        <v>13172136</v>
      </c>
      <c r="AE2794" s="2">
        <f>+AD2794*14%</f>
        <v>1844099.0400000003</v>
      </c>
      <c r="AF2794" s="155">
        <f>+AD2794*35%</f>
        <v>4610247.5999999996</v>
      </c>
      <c r="AG2794" s="2">
        <f>+AD2794*F2794</f>
        <v>20943696.240000002</v>
      </c>
      <c r="AH2794" s="2">
        <f>+AE2794*F2794</f>
        <v>2932117.4736000006</v>
      </c>
      <c r="AI2794" s="2">
        <f>+AF2794*F2794</f>
        <v>7330293.6839999994</v>
      </c>
      <c r="AJ2794" s="2">
        <f>SUM(AG2794:AI2794)</f>
        <v>31206107.397600003</v>
      </c>
      <c r="AK2794" s="2">
        <f>+AD2794*G2794</f>
        <v>20943696.240000002</v>
      </c>
      <c r="AL2794" s="2">
        <f>+AE2794*G2794</f>
        <v>2932117.4736000006</v>
      </c>
      <c r="AM2794" s="2">
        <f>+AF2794*G2794</f>
        <v>7330293.6839999994</v>
      </c>
      <c r="AN2794" s="155">
        <f>SUM(AK2794:AM2794)</f>
        <v>31206107.397600003</v>
      </c>
      <c r="AQ2794" s="145" t="s">
        <v>525</v>
      </c>
      <c r="AU2794" s="8"/>
      <c r="AV2794" s="8"/>
      <c r="AW2794" s="2">
        <f>'[2]BoQ HSYC-Đạt'!$AT2794</f>
        <v>14489349.6</v>
      </c>
      <c r="AX2794" s="8">
        <f>F2794*AW2794</f>
        <v>23038065.864</v>
      </c>
      <c r="AY2794" s="8">
        <f>IF(AQ2794="CT",7%,5%)*AX2794</f>
        <v>1612664.6104800003</v>
      </c>
      <c r="AZ2794" s="8">
        <f>AX2794*2%</f>
        <v>460761.31728000002</v>
      </c>
      <c r="BA2794" s="8">
        <f>IF(BB2794&gt;0,0,AX2794*5%)</f>
        <v>1151903.2932</v>
      </c>
      <c r="BB2794" s="8"/>
      <c r="BC2794" s="8">
        <f>+AX2794+AY2794+AZ2794+BA2794+BB2794</f>
        <v>26263395.084959999</v>
      </c>
      <c r="BD2794" s="8">
        <f>AX2794-AT2794</f>
        <v>23038065.864</v>
      </c>
      <c r="BE2794" s="2"/>
      <c r="BH2794" s="2"/>
    </row>
    <row r="2795" spans="2:60" ht="17" hidden="1" outlineLevel="1" x14ac:dyDescent="0.2">
      <c r="B2795" s="82">
        <v>11</v>
      </c>
      <c r="C2795" s="144" t="s">
        <v>612</v>
      </c>
      <c r="D2795" s="144"/>
      <c r="E2795" s="82" t="s">
        <v>160</v>
      </c>
      <c r="F2795" s="143">
        <v>1.0980000000000001</v>
      </c>
      <c r="G2795" s="142">
        <f>'[1]BoQ HSYC'!F2795</f>
        <v>1.0980000000000001</v>
      </c>
      <c r="H2795" s="185">
        <f>'[1]BoQ HSYC'!G2795</f>
        <v>0</v>
      </c>
      <c r="I2795" s="185">
        <f>'[1]BoQ HSYC'!H2795</f>
        <v>0</v>
      </c>
      <c r="J2795" s="185">
        <f>'[1]BoQ HSYC'!I2795</f>
        <v>0</v>
      </c>
      <c r="K2795" s="48">
        <f>'[1]BoQ HSYC'!J2795</f>
        <v>3305424</v>
      </c>
      <c r="L2795" s="47">
        <f>'[1]BoQ HSYC'!K2795</f>
        <v>2452800</v>
      </c>
      <c r="M2795" s="47">
        <f>'[1]BoQ HSYC'!L2795</f>
        <v>5758224</v>
      </c>
      <c r="N2795" s="183">
        <f>'[1]BoQ HSYC'!M2795</f>
        <v>1156898.3999999999</v>
      </c>
      <c r="O2795" s="183">
        <f>'[1]BoQ HSYC'!N2795</f>
        <v>858480</v>
      </c>
      <c r="P2795" s="83">
        <f>'[1]BoQ HSYC'!O2795</f>
        <v>2015378.4</v>
      </c>
      <c r="Q2795" s="47">
        <f>'[1]BoQ HSYC'!P2795</f>
        <v>6322529.9520000005</v>
      </c>
      <c r="R2795" s="132">
        <f>'[1]BoQ HSYC'!Q2795</f>
        <v>2212885.4832000001</v>
      </c>
      <c r="S2795" s="83">
        <f>'[1]BoQ HSYC'!R2795</f>
        <v>8535415.4352000002</v>
      </c>
      <c r="T2795" s="48">
        <f>'[1]BoQ HSYC'!S2795</f>
        <v>0</v>
      </c>
      <c r="U2795" s="132">
        <f>'[1]BoQ HSYC'!T2795</f>
        <v>0</v>
      </c>
      <c r="V2795" s="132" t="str">
        <f>'[1]BoQ HSYC'!U2795</f>
        <v>BĐG Q2/2026</v>
      </c>
      <c r="W2795" s="132" t="str">
        <f>'[1]BoQ HSYC'!V2795</f>
        <v>BĐG Q2/2026</v>
      </c>
      <c r="X2795" s="44" t="str">
        <f>'[1]BoQ HSYC'!W2795</f>
        <v>ME</v>
      </c>
      <c r="Y2795" s="44"/>
      <c r="Z2795" s="44"/>
      <c r="AA2795" s="44"/>
      <c r="AB2795" s="2">
        <v>8817085.1074291095</v>
      </c>
      <c r="AC2795" s="2">
        <v>9681159.4479571637</v>
      </c>
      <c r="AD2795" s="2">
        <f>+M2795</f>
        <v>5758224</v>
      </c>
      <c r="AE2795" s="2">
        <f>+AD2795*14%</f>
        <v>806151.3600000001</v>
      </c>
      <c r="AF2795" s="155">
        <f>+AD2795*35%</f>
        <v>2015378.4</v>
      </c>
      <c r="AG2795" s="2">
        <f>+AD2795*F2795</f>
        <v>6322529.9520000005</v>
      </c>
      <c r="AH2795" s="2">
        <f>+AE2795*F2795</f>
        <v>885154.19328000024</v>
      </c>
      <c r="AI2795" s="2">
        <f>+AF2795*F2795</f>
        <v>2212885.4832000001</v>
      </c>
      <c r="AJ2795" s="2">
        <f>SUM(AG2795:AI2795)</f>
        <v>9420569.6284800004</v>
      </c>
      <c r="AK2795" s="2">
        <f>+AD2795*G2795</f>
        <v>6322529.9520000005</v>
      </c>
      <c r="AL2795" s="2">
        <f>+AE2795*G2795</f>
        <v>885154.19328000024</v>
      </c>
      <c r="AM2795" s="2">
        <f>+AF2795*G2795</f>
        <v>2212885.4832000001</v>
      </c>
      <c r="AN2795" s="155">
        <f>SUM(AK2795:AM2795)</f>
        <v>9420569.6284800004</v>
      </c>
      <c r="AQ2795" s="145" t="s">
        <v>525</v>
      </c>
      <c r="AU2795" s="8"/>
      <c r="AV2795" s="8"/>
      <c r="AW2795" s="2">
        <f>'[2]BoQ HSYC-Đạt'!$AT2795</f>
        <v>6334046.4000000004</v>
      </c>
      <c r="AX2795" s="8">
        <f>F2795*AW2795</f>
        <v>6954782.9472000012</v>
      </c>
      <c r="AY2795" s="8">
        <f>IF(AQ2795="CT",7%,5%)*AX2795</f>
        <v>486834.80630400014</v>
      </c>
      <c r="AZ2795" s="8">
        <f>AX2795*2%</f>
        <v>139095.65894400002</v>
      </c>
      <c r="BA2795" s="8">
        <f>IF(BB2795&gt;0,0,AX2795*5%)</f>
        <v>347739.14736000006</v>
      </c>
      <c r="BB2795" s="8"/>
      <c r="BC2795" s="8">
        <f>+AX2795+AY2795+AZ2795+BA2795+BB2795</f>
        <v>7928452.5598080019</v>
      </c>
      <c r="BD2795" s="8">
        <f>AX2795-AT2795</f>
        <v>6954782.9472000012</v>
      </c>
      <c r="BE2795" s="2"/>
      <c r="BH2795" s="2"/>
    </row>
    <row r="2796" spans="2:60" ht="17" hidden="1" outlineLevel="1" x14ac:dyDescent="0.2">
      <c r="B2796" s="82">
        <v>12</v>
      </c>
      <c r="C2796" s="144" t="s">
        <v>611</v>
      </c>
      <c r="D2796" s="144"/>
      <c r="E2796" s="82" t="s">
        <v>160</v>
      </c>
      <c r="F2796" s="143">
        <v>1.47</v>
      </c>
      <c r="G2796" s="142">
        <f>'[1]BoQ HSYC'!F2796</f>
        <v>1.47</v>
      </c>
      <c r="H2796" s="185">
        <f>'[1]BoQ HSYC'!G2796</f>
        <v>0</v>
      </c>
      <c r="I2796" s="185">
        <f>'[1]BoQ HSYC'!H2796</f>
        <v>0</v>
      </c>
      <c r="J2796" s="185">
        <f>'[1]BoQ HSYC'!I2796</f>
        <v>0</v>
      </c>
      <c r="K2796" s="48">
        <f>'[1]BoQ HSYC'!J2796</f>
        <v>2390064</v>
      </c>
      <c r="L2796" s="47">
        <f>'[1]BoQ HSYC'!K2796</f>
        <v>2246760</v>
      </c>
      <c r="M2796" s="47">
        <f>'[1]BoQ HSYC'!L2796</f>
        <v>4636824</v>
      </c>
      <c r="N2796" s="183">
        <f>'[1]BoQ HSYC'!M2796</f>
        <v>836522.39999999991</v>
      </c>
      <c r="O2796" s="183">
        <f>'[1]BoQ HSYC'!N2796</f>
        <v>786366</v>
      </c>
      <c r="P2796" s="83">
        <f>'[1]BoQ HSYC'!O2796</f>
        <v>1622888.4</v>
      </c>
      <c r="Q2796" s="47">
        <f>'[1]BoQ HSYC'!P2796</f>
        <v>6816131.2800000003</v>
      </c>
      <c r="R2796" s="132">
        <f>'[1]BoQ HSYC'!Q2796</f>
        <v>2385645.9479999999</v>
      </c>
      <c r="S2796" s="83">
        <f>'[1]BoQ HSYC'!R2796</f>
        <v>9201777.2280000001</v>
      </c>
      <c r="T2796" s="48">
        <f>'[1]BoQ HSYC'!S2796</f>
        <v>0</v>
      </c>
      <c r="U2796" s="132">
        <f>'[1]BoQ HSYC'!T2796</f>
        <v>0</v>
      </c>
      <c r="V2796" s="132" t="str">
        <f>'[1]BoQ HSYC'!U2796</f>
        <v>BĐG Q2/2026</v>
      </c>
      <c r="W2796" s="132" t="str">
        <f>'[1]BoQ HSYC'!V2796</f>
        <v>BĐG Q2/2026</v>
      </c>
      <c r="X2796" s="44" t="str">
        <f>'[1]BoQ HSYC'!W2796</f>
        <v>ME</v>
      </c>
      <c r="Y2796" s="44"/>
      <c r="Z2796" s="44"/>
      <c r="AA2796" s="44"/>
      <c r="AB2796" s="2">
        <v>7127337.0911642965</v>
      </c>
      <c r="AC2796" s="2">
        <v>10477185.524011515</v>
      </c>
      <c r="AD2796" s="2">
        <f>+M2796</f>
        <v>4636824</v>
      </c>
      <c r="AE2796" s="2">
        <f>+AD2796*14%</f>
        <v>649155.3600000001</v>
      </c>
      <c r="AF2796" s="155">
        <f>+AD2796*35%</f>
        <v>1622888.4</v>
      </c>
      <c r="AG2796" s="2">
        <f>+AD2796*F2796</f>
        <v>6816131.2800000003</v>
      </c>
      <c r="AH2796" s="2">
        <f>+AE2796*F2796</f>
        <v>954258.37920000008</v>
      </c>
      <c r="AI2796" s="2">
        <f>+AF2796*F2796</f>
        <v>2385645.9479999999</v>
      </c>
      <c r="AJ2796" s="2">
        <f>SUM(AG2796:AI2796)</f>
        <v>10156035.6072</v>
      </c>
      <c r="AK2796" s="2">
        <f>+AD2796*G2796</f>
        <v>6816131.2800000003</v>
      </c>
      <c r="AL2796" s="2">
        <f>+AE2796*G2796</f>
        <v>954258.37920000008</v>
      </c>
      <c r="AM2796" s="2">
        <f>+AF2796*G2796</f>
        <v>2385645.9479999999</v>
      </c>
      <c r="AN2796" s="155">
        <f>SUM(AK2796:AM2796)</f>
        <v>10156035.6072</v>
      </c>
      <c r="AQ2796" s="145" t="s">
        <v>525</v>
      </c>
      <c r="AU2796" s="8"/>
      <c r="AV2796" s="8"/>
      <c r="AW2796" s="2">
        <f>'[2]BoQ HSYC-Đạt'!$AT2796</f>
        <v>5100506.4000000004</v>
      </c>
      <c r="AX2796" s="8">
        <f>F2796*AW2796</f>
        <v>7497744.4080000008</v>
      </c>
      <c r="AY2796" s="8">
        <f>IF(AQ2796="CT",7%,5%)*AX2796</f>
        <v>524842.10856000008</v>
      </c>
      <c r="AZ2796" s="8">
        <f>AX2796*2%</f>
        <v>149954.88816000003</v>
      </c>
      <c r="BA2796" s="8">
        <f>IF(BB2796&gt;0,0,AX2796*5%)</f>
        <v>374887.22040000005</v>
      </c>
      <c r="BB2796" s="8"/>
      <c r="BC2796" s="8">
        <f>+AX2796+AY2796+AZ2796+BA2796+BB2796</f>
        <v>8547428.6251200009</v>
      </c>
      <c r="BD2796" s="8">
        <f>AX2796-AT2796</f>
        <v>7497744.4080000008</v>
      </c>
      <c r="BE2796" s="2"/>
      <c r="BH2796" s="2"/>
    </row>
    <row r="2797" spans="2:60" ht="17" hidden="1" outlineLevel="1" x14ac:dyDescent="0.2">
      <c r="B2797" s="82">
        <v>13</v>
      </c>
      <c r="C2797" s="144" t="s">
        <v>610</v>
      </c>
      <c r="D2797" s="144"/>
      <c r="E2797" s="82" t="s">
        <v>160</v>
      </c>
      <c r="F2797" s="143">
        <v>1.45</v>
      </c>
      <c r="G2797" s="142">
        <f>'[1]BoQ HSYC'!F2797</f>
        <v>1.45</v>
      </c>
      <c r="H2797" s="185">
        <f>'[1]BoQ HSYC'!G2797</f>
        <v>0</v>
      </c>
      <c r="I2797" s="185">
        <f>'[1]BoQ HSYC'!H2797</f>
        <v>0</v>
      </c>
      <c r="J2797" s="185">
        <f>'[1]BoQ HSYC'!I2797</f>
        <v>0</v>
      </c>
      <c r="K2797" s="48">
        <f>'[1]BoQ HSYC'!J2797</f>
        <v>1338048</v>
      </c>
      <c r="L2797" s="47">
        <f>'[1]BoQ HSYC'!K2797</f>
        <v>2044559.9999999998</v>
      </c>
      <c r="M2797" s="47">
        <f>'[1]BoQ HSYC'!L2797</f>
        <v>3382608</v>
      </c>
      <c r="N2797" s="183">
        <f>'[1]BoQ HSYC'!M2797</f>
        <v>468316.8</v>
      </c>
      <c r="O2797" s="183">
        <f>'[1]BoQ HSYC'!N2797</f>
        <v>715595.99999999988</v>
      </c>
      <c r="P2797" s="83">
        <f>'[1]BoQ HSYC'!O2797</f>
        <v>1183912.7999999998</v>
      </c>
      <c r="Q2797" s="47">
        <f>'[1]BoQ HSYC'!P2797</f>
        <v>4904781.5999999996</v>
      </c>
      <c r="R2797" s="132">
        <f>'[1]BoQ HSYC'!Q2797</f>
        <v>1716673.5599999996</v>
      </c>
      <c r="S2797" s="83">
        <f>'[1]BoQ HSYC'!R2797</f>
        <v>6621455.1599999992</v>
      </c>
      <c r="T2797" s="48">
        <f>'[1]BoQ HSYC'!S2797</f>
        <v>0</v>
      </c>
      <c r="U2797" s="132">
        <f>'[1]BoQ HSYC'!T2797</f>
        <v>0</v>
      </c>
      <c r="V2797" s="132" t="str">
        <f>'[1]BoQ HSYC'!U2797</f>
        <v>BĐG Q2/2026</v>
      </c>
      <c r="W2797" s="132" t="str">
        <f>'[1]BoQ HSYC'!V2797</f>
        <v>BĐG Q2/2026</v>
      </c>
      <c r="X2797" s="44" t="str">
        <f>'[1]BoQ HSYC'!W2797</f>
        <v>ME</v>
      </c>
      <c r="Y2797" s="44"/>
      <c r="Z2797" s="44"/>
      <c r="AA2797" s="44"/>
      <c r="AB2797" s="2">
        <v>4709844.0355790425</v>
      </c>
      <c r="AC2797" s="2">
        <v>6829273.8515896117</v>
      </c>
      <c r="AD2797" s="2">
        <f>+M2797</f>
        <v>3382608</v>
      </c>
      <c r="AE2797" s="2">
        <f>+AD2797*14%</f>
        <v>473565.12000000005</v>
      </c>
      <c r="AF2797" s="155">
        <f>+AD2797*35%</f>
        <v>1183912.7999999998</v>
      </c>
      <c r="AG2797" s="2">
        <f>+AD2797*F2797</f>
        <v>4904781.5999999996</v>
      </c>
      <c r="AH2797" s="2">
        <f>+AE2797*F2797</f>
        <v>686669.424</v>
      </c>
      <c r="AI2797" s="2">
        <f>+AF2797*F2797</f>
        <v>1716673.5599999996</v>
      </c>
      <c r="AJ2797" s="2">
        <f>SUM(AG2797:AI2797)</f>
        <v>7308124.5839999989</v>
      </c>
      <c r="AK2797" s="2">
        <f>+AD2797*G2797</f>
        <v>4904781.5999999996</v>
      </c>
      <c r="AL2797" s="2">
        <f>+AE2797*G2797</f>
        <v>686669.424</v>
      </c>
      <c r="AM2797" s="2">
        <f>+AF2797*G2797</f>
        <v>1716673.5599999996</v>
      </c>
      <c r="AN2797" s="155">
        <f>SUM(AK2797:AM2797)</f>
        <v>7308124.5839999989</v>
      </c>
      <c r="AQ2797" s="145" t="s">
        <v>525</v>
      </c>
      <c r="AU2797" s="8"/>
      <c r="AV2797" s="8"/>
      <c r="AW2797" s="2">
        <f>'[2]BoQ HSYC-Đạt'!$AT2797</f>
        <v>3720868.8</v>
      </c>
      <c r="AX2797" s="8">
        <f>F2797*AW2797</f>
        <v>5395259.7599999998</v>
      </c>
      <c r="AY2797" s="8">
        <f>IF(AQ2797="CT",7%,5%)*AX2797</f>
        <v>377668.18320000003</v>
      </c>
      <c r="AZ2797" s="8">
        <f>AX2797*2%</f>
        <v>107905.1952</v>
      </c>
      <c r="BA2797" s="8">
        <f>IF(BB2797&gt;0,0,AX2797*5%)</f>
        <v>269762.98800000001</v>
      </c>
      <c r="BB2797" s="8"/>
      <c r="BC2797" s="8">
        <f>+AX2797+AY2797+AZ2797+BA2797+BB2797</f>
        <v>6150596.1263999995</v>
      </c>
      <c r="BD2797" s="8">
        <f>AX2797-AT2797</f>
        <v>5395259.7599999998</v>
      </c>
      <c r="BE2797" s="2"/>
      <c r="BH2797" s="2"/>
    </row>
    <row r="2798" spans="2:60" ht="34" hidden="1" outlineLevel="1" x14ac:dyDescent="0.2">
      <c r="B2798" s="82">
        <v>14</v>
      </c>
      <c r="C2798" s="144" t="s">
        <v>789</v>
      </c>
      <c r="D2798" s="144"/>
      <c r="E2798" s="82" t="s">
        <v>160</v>
      </c>
      <c r="F2798" s="143">
        <v>1.59</v>
      </c>
      <c r="G2798" s="142">
        <f>'[1]BoQ HSYC'!F2798</f>
        <v>1.59</v>
      </c>
      <c r="H2798" s="185">
        <f>'[1]BoQ HSYC'!G2798</f>
        <v>0</v>
      </c>
      <c r="I2798" s="185">
        <f>'[1]BoQ HSYC'!H2798</f>
        <v>0</v>
      </c>
      <c r="J2798" s="185">
        <f>'[1]BoQ HSYC'!I2798</f>
        <v>0</v>
      </c>
      <c r="K2798" s="48">
        <f>'[1]BoQ HSYC'!J2798</f>
        <v>0</v>
      </c>
      <c r="L2798" s="47">
        <f>'[1]BoQ HSYC'!K2798</f>
        <v>376857.14285714296</v>
      </c>
      <c r="M2798" s="47">
        <f>'[1]BoQ HSYC'!L2798</f>
        <v>376857.14285714296</v>
      </c>
      <c r="N2798" s="183">
        <f>'[1]BoQ HSYC'!M2798</f>
        <v>0</v>
      </c>
      <c r="O2798" s="183">
        <f>'[1]BoQ HSYC'!N2798</f>
        <v>131900.00000000003</v>
      </c>
      <c r="P2798" s="83">
        <f>'[1]BoQ HSYC'!O2798</f>
        <v>131900.00000000003</v>
      </c>
      <c r="Q2798" s="47">
        <f>'[1]BoQ HSYC'!P2798</f>
        <v>599202.85714285728</v>
      </c>
      <c r="R2798" s="132">
        <f>'[1]BoQ HSYC'!Q2798</f>
        <v>209721.00000000006</v>
      </c>
      <c r="S2798" s="83">
        <f>'[1]BoQ HSYC'!R2798</f>
        <v>808923.85714285728</v>
      </c>
      <c r="T2798" s="48">
        <f>'[1]BoQ HSYC'!S2798</f>
        <v>0</v>
      </c>
      <c r="U2798" s="132">
        <f>'[1]BoQ HSYC'!T2798</f>
        <v>0</v>
      </c>
      <c r="V2798" s="132" t="str">
        <f>'[1]BoQ HSYC'!U2798</f>
        <v>BĐG Q2/2026</v>
      </c>
      <c r="W2798" s="132" t="str">
        <f>'[1]BoQ HSYC'!V2798</f>
        <v>BĐG Q2/2026</v>
      </c>
      <c r="X2798" s="44" t="str">
        <f>'[1]BoQ HSYC'!W2798</f>
        <v>ME</v>
      </c>
      <c r="Y2798" s="44"/>
      <c r="Z2798" s="44"/>
      <c r="AA2798" s="44"/>
      <c r="AB2798" s="2">
        <v>718491.73330254375</v>
      </c>
      <c r="AC2798" s="2">
        <v>1142401.8559510447</v>
      </c>
      <c r="AD2798" s="2">
        <f>+M2798</f>
        <v>376857.14285714296</v>
      </c>
      <c r="AE2798" s="2">
        <f>+AD2798*14%</f>
        <v>52760.000000000022</v>
      </c>
      <c r="AF2798" s="155">
        <f>+AD2798*35%</f>
        <v>131900.00000000003</v>
      </c>
      <c r="AG2798" s="2">
        <f>+AD2798*F2798</f>
        <v>599202.85714285728</v>
      </c>
      <c r="AH2798" s="2">
        <f>+AE2798*F2798</f>
        <v>83888.400000000038</v>
      </c>
      <c r="AI2798" s="2">
        <f>+AF2798*F2798</f>
        <v>209721.00000000006</v>
      </c>
      <c r="AJ2798" s="2">
        <f>SUM(AG2798:AI2798)</f>
        <v>892812.25714285742</v>
      </c>
      <c r="AK2798" s="2">
        <f>+AD2798*G2798</f>
        <v>599202.85714285728</v>
      </c>
      <c r="AL2798" s="2">
        <f>+AE2798*G2798</f>
        <v>83888.400000000038</v>
      </c>
      <c r="AM2798" s="2">
        <f>+AF2798*G2798</f>
        <v>209721.00000000006</v>
      </c>
      <c r="AN2798" s="155">
        <f>SUM(AK2798:AM2798)</f>
        <v>892812.25714285742</v>
      </c>
      <c r="AQ2798" s="145" t="s">
        <v>525</v>
      </c>
      <c r="AU2798" s="8"/>
      <c r="AV2798" s="8"/>
      <c r="AW2798" s="2">
        <f>'[2]BoQ HSYC-Đạt'!$AT2798</f>
        <v>414542.85714285728</v>
      </c>
      <c r="AX2798" s="8">
        <f>F2798*AW2798</f>
        <v>659123.14285714307</v>
      </c>
      <c r="AY2798" s="8">
        <f>IF(AQ2798="CT",7%,5%)*AX2798</f>
        <v>46138.620000000017</v>
      </c>
      <c r="AZ2798" s="8">
        <f>AX2798*2%</f>
        <v>13182.462857142862</v>
      </c>
      <c r="BA2798" s="8">
        <f>IF(BB2798&gt;0,0,AX2798*5%)</f>
        <v>32956.157142857155</v>
      </c>
      <c r="BB2798" s="8"/>
      <c r="BC2798" s="8">
        <f>+AX2798+AY2798+AZ2798+BA2798+BB2798</f>
        <v>751400.38285714318</v>
      </c>
      <c r="BD2798" s="8">
        <f>AX2798-AT2798</f>
        <v>659123.14285714307</v>
      </c>
      <c r="BE2798" s="2"/>
      <c r="BH2798" s="2"/>
    </row>
    <row r="2799" spans="2:60" ht="34" hidden="1" outlineLevel="1" x14ac:dyDescent="0.2">
      <c r="B2799" s="82">
        <v>15</v>
      </c>
      <c r="C2799" s="144" t="s">
        <v>607</v>
      </c>
      <c r="D2799" s="144"/>
      <c r="E2799" s="82" t="s">
        <v>160</v>
      </c>
      <c r="F2799" s="143">
        <v>1.0980000000000001</v>
      </c>
      <c r="G2799" s="142">
        <f>'[1]BoQ HSYC'!F2799</f>
        <v>1.0980000000000001</v>
      </c>
      <c r="H2799" s="185">
        <f>'[1]BoQ HSYC'!G2799</f>
        <v>0</v>
      </c>
      <c r="I2799" s="185">
        <f>'[1]BoQ HSYC'!H2799</f>
        <v>0</v>
      </c>
      <c r="J2799" s="185">
        <f>'[1]BoQ HSYC'!I2799</f>
        <v>0</v>
      </c>
      <c r="K2799" s="48">
        <f>'[1]BoQ HSYC'!J2799</f>
        <v>0</v>
      </c>
      <c r="L2799" s="47">
        <f>'[1]BoQ HSYC'!K2799</f>
        <v>376857.14285714296</v>
      </c>
      <c r="M2799" s="47">
        <f>'[1]BoQ HSYC'!L2799</f>
        <v>376857.14285714296</v>
      </c>
      <c r="N2799" s="183">
        <f>'[1]BoQ HSYC'!M2799</f>
        <v>0</v>
      </c>
      <c r="O2799" s="183">
        <f>'[1]BoQ HSYC'!N2799</f>
        <v>131900.00000000003</v>
      </c>
      <c r="P2799" s="83">
        <f>'[1]BoQ HSYC'!O2799</f>
        <v>131900.00000000003</v>
      </c>
      <c r="Q2799" s="47">
        <f>'[1]BoQ HSYC'!P2799</f>
        <v>413789.14285714302</v>
      </c>
      <c r="R2799" s="132">
        <f>'[1]BoQ HSYC'!Q2799</f>
        <v>144826.20000000004</v>
      </c>
      <c r="S2799" s="83">
        <f>'[1]BoQ HSYC'!R2799</f>
        <v>558615.34285714303</v>
      </c>
      <c r="T2799" s="48">
        <f>'[1]BoQ HSYC'!S2799</f>
        <v>0</v>
      </c>
      <c r="U2799" s="132">
        <f>'[1]BoQ HSYC'!T2799</f>
        <v>0</v>
      </c>
      <c r="V2799" s="132" t="str">
        <f>'[1]BoQ HSYC'!U2799</f>
        <v>BĐG Q2/2026</v>
      </c>
      <c r="W2799" s="132" t="str">
        <f>'[1]BoQ HSYC'!V2799</f>
        <v>BĐG Q2/2026</v>
      </c>
      <c r="X2799" s="44" t="str">
        <f>'[1]BoQ HSYC'!W2799</f>
        <v>ME</v>
      </c>
      <c r="Y2799" s="44"/>
      <c r="Z2799" s="44"/>
      <c r="AA2799" s="44"/>
      <c r="AB2799" s="2">
        <v>598653.18473249441</v>
      </c>
      <c r="AC2799" s="2">
        <v>657321.19683627889</v>
      </c>
      <c r="AD2799" s="2">
        <f>+M2799</f>
        <v>376857.14285714296</v>
      </c>
      <c r="AE2799" s="2">
        <f>+AD2799*14%</f>
        <v>52760.000000000022</v>
      </c>
      <c r="AF2799" s="155">
        <f>+AD2799*35%</f>
        <v>131900.00000000003</v>
      </c>
      <c r="AG2799" s="2">
        <f>+AD2799*F2799</f>
        <v>413789.14285714302</v>
      </c>
      <c r="AH2799" s="2">
        <f>+AE2799*F2799</f>
        <v>57930.480000000025</v>
      </c>
      <c r="AI2799" s="2">
        <f>+AF2799*F2799</f>
        <v>144826.20000000004</v>
      </c>
      <c r="AJ2799" s="2">
        <f>SUM(AG2799:AI2799)</f>
        <v>616545.82285714312</v>
      </c>
      <c r="AK2799" s="2">
        <f>+AD2799*G2799</f>
        <v>413789.14285714302</v>
      </c>
      <c r="AL2799" s="2">
        <f>+AE2799*G2799</f>
        <v>57930.480000000025</v>
      </c>
      <c r="AM2799" s="2">
        <f>+AF2799*G2799</f>
        <v>144826.20000000004</v>
      </c>
      <c r="AN2799" s="155">
        <f>SUM(AK2799:AM2799)</f>
        <v>616545.82285714312</v>
      </c>
      <c r="AQ2799" s="145" t="s">
        <v>525</v>
      </c>
      <c r="AU2799" s="8"/>
      <c r="AV2799" s="8"/>
      <c r="AW2799" s="2">
        <f>'[2]BoQ HSYC-Đạt'!$AT2799</f>
        <v>414542.85714285728</v>
      </c>
      <c r="AX2799" s="8">
        <f>F2799*AW2799</f>
        <v>455168.05714285735</v>
      </c>
      <c r="AY2799" s="8">
        <f>IF(AQ2799="CT",7%,5%)*AX2799</f>
        <v>31861.764000000017</v>
      </c>
      <c r="AZ2799" s="8">
        <f>AX2799*2%</f>
        <v>9103.3611428571476</v>
      </c>
      <c r="BA2799" s="8">
        <f>IF(BB2799&gt;0,0,AX2799*5%)</f>
        <v>22758.402857142868</v>
      </c>
      <c r="BB2799" s="8"/>
      <c r="BC2799" s="8">
        <f>+AX2799+AY2799+AZ2799+BA2799+BB2799</f>
        <v>518891.5851428574</v>
      </c>
      <c r="BD2799" s="8">
        <f>AX2799-AT2799</f>
        <v>455168.05714285735</v>
      </c>
      <c r="BE2799" s="2"/>
      <c r="BH2799" s="2"/>
    </row>
    <row r="2800" spans="2:60" ht="34" hidden="1" outlineLevel="1" x14ac:dyDescent="0.2">
      <c r="B2800" s="82">
        <v>16</v>
      </c>
      <c r="C2800" s="144" t="s">
        <v>606</v>
      </c>
      <c r="D2800" s="144"/>
      <c r="E2800" s="82" t="s">
        <v>160</v>
      </c>
      <c r="F2800" s="143">
        <v>1.47</v>
      </c>
      <c r="G2800" s="142">
        <f>'[1]BoQ HSYC'!F2800</f>
        <v>1.47</v>
      </c>
      <c r="H2800" s="185">
        <f>'[1]BoQ HSYC'!G2800</f>
        <v>0</v>
      </c>
      <c r="I2800" s="185">
        <f>'[1]BoQ HSYC'!H2800</f>
        <v>0</v>
      </c>
      <c r="J2800" s="185">
        <f>'[1]BoQ HSYC'!I2800</f>
        <v>0</v>
      </c>
      <c r="K2800" s="48">
        <f>'[1]BoQ HSYC'!J2800</f>
        <v>0</v>
      </c>
      <c r="L2800" s="47">
        <f>'[1]BoQ HSYC'!K2800</f>
        <v>376857.14285714296</v>
      </c>
      <c r="M2800" s="47">
        <f>'[1]BoQ HSYC'!L2800</f>
        <v>376857.14285714296</v>
      </c>
      <c r="N2800" s="183">
        <f>'[1]BoQ HSYC'!M2800</f>
        <v>0</v>
      </c>
      <c r="O2800" s="183">
        <f>'[1]BoQ HSYC'!N2800</f>
        <v>131900.00000000003</v>
      </c>
      <c r="P2800" s="83">
        <f>'[1]BoQ HSYC'!O2800</f>
        <v>131900.00000000003</v>
      </c>
      <c r="Q2800" s="47">
        <f>'[1]BoQ HSYC'!P2800</f>
        <v>553980.00000000012</v>
      </c>
      <c r="R2800" s="132">
        <f>'[1]BoQ HSYC'!Q2800</f>
        <v>193893.00000000003</v>
      </c>
      <c r="S2800" s="83">
        <f>'[1]BoQ HSYC'!R2800</f>
        <v>747873.00000000012</v>
      </c>
      <c r="T2800" s="48">
        <f>'[1]BoQ HSYC'!S2800</f>
        <v>0</v>
      </c>
      <c r="U2800" s="132">
        <f>'[1]BoQ HSYC'!T2800</f>
        <v>0</v>
      </c>
      <c r="V2800" s="132" t="str">
        <f>'[1]BoQ HSYC'!U2800</f>
        <v>BĐG Q2/2026</v>
      </c>
      <c r="W2800" s="132" t="str">
        <f>'[1]BoQ HSYC'!V2800</f>
        <v>BĐG Q2/2026</v>
      </c>
      <c r="X2800" s="44" t="str">
        <f>'[1]BoQ HSYC'!W2800</f>
        <v>ME</v>
      </c>
      <c r="Y2800" s="44"/>
      <c r="Z2800" s="44"/>
      <c r="AA2800" s="44"/>
      <c r="AB2800" s="2">
        <v>570963.56620955444</v>
      </c>
      <c r="AC2800" s="2">
        <v>839316.44232804503</v>
      </c>
      <c r="AD2800" s="2">
        <f>+M2800</f>
        <v>376857.14285714296</v>
      </c>
      <c r="AE2800" s="2">
        <f>+AD2800*14%</f>
        <v>52760.000000000022</v>
      </c>
      <c r="AF2800" s="155">
        <f>+AD2800*35%</f>
        <v>131900.00000000003</v>
      </c>
      <c r="AG2800" s="2">
        <f>+AD2800*F2800</f>
        <v>553980.00000000012</v>
      </c>
      <c r="AH2800" s="2">
        <f>+AE2800*F2800</f>
        <v>77557.200000000026</v>
      </c>
      <c r="AI2800" s="2">
        <f>+AF2800*F2800</f>
        <v>193893.00000000003</v>
      </c>
      <c r="AJ2800" s="2">
        <f>SUM(AG2800:AI2800)</f>
        <v>825430.20000000019</v>
      </c>
      <c r="AK2800" s="2">
        <f>+AD2800*G2800</f>
        <v>553980.00000000012</v>
      </c>
      <c r="AL2800" s="2">
        <f>+AE2800*G2800</f>
        <v>77557.200000000026</v>
      </c>
      <c r="AM2800" s="2">
        <f>+AF2800*G2800</f>
        <v>193893.00000000003</v>
      </c>
      <c r="AN2800" s="155">
        <f>SUM(AK2800:AM2800)</f>
        <v>825430.20000000019</v>
      </c>
      <c r="AQ2800" s="145" t="s">
        <v>525</v>
      </c>
      <c r="AU2800" s="8"/>
      <c r="AV2800" s="8"/>
      <c r="AW2800" s="2">
        <f>'[2]BoQ HSYC-Đạt'!$AT2800</f>
        <v>414542.85714285728</v>
      </c>
      <c r="AX2800" s="8">
        <f>F2800*AW2800</f>
        <v>609378.00000000023</v>
      </c>
      <c r="AY2800" s="8">
        <f>IF(AQ2800="CT",7%,5%)*AX2800</f>
        <v>42656.460000000021</v>
      </c>
      <c r="AZ2800" s="8">
        <f>AX2800*2%</f>
        <v>12187.560000000005</v>
      </c>
      <c r="BA2800" s="8">
        <f>IF(BB2800&gt;0,0,AX2800*5%)</f>
        <v>30468.900000000012</v>
      </c>
      <c r="BB2800" s="8"/>
      <c r="BC2800" s="8">
        <f>+AX2800+AY2800+AZ2800+BA2800+BB2800</f>
        <v>694690.92000000027</v>
      </c>
      <c r="BD2800" s="8">
        <f>AX2800-AT2800</f>
        <v>609378.00000000023</v>
      </c>
      <c r="BE2800" s="2"/>
      <c r="BH2800" s="2"/>
    </row>
    <row r="2801" spans="2:60" ht="34" hidden="1" outlineLevel="1" x14ac:dyDescent="0.2">
      <c r="B2801" s="82">
        <v>17</v>
      </c>
      <c r="C2801" s="144" t="s">
        <v>605</v>
      </c>
      <c r="D2801" s="144"/>
      <c r="E2801" s="82" t="s">
        <v>160</v>
      </c>
      <c r="F2801" s="143">
        <v>1.45</v>
      </c>
      <c r="G2801" s="142">
        <f>'[1]BoQ HSYC'!F2801</f>
        <v>1.45</v>
      </c>
      <c r="H2801" s="185">
        <f>'[1]BoQ HSYC'!G2801</f>
        <v>0</v>
      </c>
      <c r="I2801" s="185">
        <f>'[1]BoQ HSYC'!H2801</f>
        <v>0</v>
      </c>
      <c r="J2801" s="185">
        <f>'[1]BoQ HSYC'!I2801</f>
        <v>0</v>
      </c>
      <c r="K2801" s="48">
        <f>'[1]BoQ HSYC'!J2801</f>
        <v>0</v>
      </c>
      <c r="L2801" s="47">
        <f>'[1]BoQ HSYC'!K2801</f>
        <v>376857.14285714296</v>
      </c>
      <c r="M2801" s="47">
        <f>'[1]BoQ HSYC'!L2801</f>
        <v>376857.14285714296</v>
      </c>
      <c r="N2801" s="183">
        <f>'[1]BoQ HSYC'!M2801</f>
        <v>0</v>
      </c>
      <c r="O2801" s="183">
        <f>'[1]BoQ HSYC'!N2801</f>
        <v>131900.00000000003</v>
      </c>
      <c r="P2801" s="83">
        <f>'[1]BoQ HSYC'!O2801</f>
        <v>131900.00000000003</v>
      </c>
      <c r="Q2801" s="47">
        <f>'[1]BoQ HSYC'!P2801</f>
        <v>546442.85714285728</v>
      </c>
      <c r="R2801" s="132">
        <f>'[1]BoQ HSYC'!Q2801</f>
        <v>191255.00000000003</v>
      </c>
      <c r="S2801" s="83">
        <f>'[1]BoQ HSYC'!R2801</f>
        <v>737697.85714285728</v>
      </c>
      <c r="T2801" s="48">
        <f>'[1]BoQ HSYC'!S2801</f>
        <v>0</v>
      </c>
      <c r="U2801" s="132">
        <f>'[1]BoQ HSYC'!T2801</f>
        <v>0</v>
      </c>
      <c r="V2801" s="132" t="str">
        <f>'[1]BoQ HSYC'!U2801</f>
        <v>BĐG Q2/2026</v>
      </c>
      <c r="W2801" s="132" t="str">
        <f>'[1]BoQ HSYC'!V2801</f>
        <v>BĐG Q2/2026</v>
      </c>
      <c r="X2801" s="44" t="str">
        <f>'[1]BoQ HSYC'!W2801</f>
        <v>ME</v>
      </c>
      <c r="Y2801" s="44"/>
      <c r="Z2801" s="44"/>
      <c r="AA2801" s="44"/>
      <c r="AB2801" s="2">
        <v>551203.42098184698</v>
      </c>
      <c r="AC2801" s="2">
        <v>799244.96042367804</v>
      </c>
      <c r="AD2801" s="2">
        <f>+M2801</f>
        <v>376857.14285714296</v>
      </c>
      <c r="AE2801" s="2">
        <f>+AD2801*14%</f>
        <v>52760.000000000022</v>
      </c>
      <c r="AF2801" s="155">
        <f>+AD2801*35%</f>
        <v>131900.00000000003</v>
      </c>
      <c r="AG2801" s="2">
        <f>+AD2801*F2801</f>
        <v>546442.85714285728</v>
      </c>
      <c r="AH2801" s="2">
        <f>+AE2801*F2801</f>
        <v>76502.000000000029</v>
      </c>
      <c r="AI2801" s="2">
        <f>+AF2801*F2801</f>
        <v>191255.00000000003</v>
      </c>
      <c r="AJ2801" s="2">
        <f>SUM(AG2801:AI2801)</f>
        <v>814199.85714285728</v>
      </c>
      <c r="AK2801" s="2">
        <f>+AD2801*G2801</f>
        <v>546442.85714285728</v>
      </c>
      <c r="AL2801" s="2">
        <f>+AE2801*G2801</f>
        <v>76502.000000000029</v>
      </c>
      <c r="AM2801" s="2">
        <f>+AF2801*G2801</f>
        <v>191255.00000000003</v>
      </c>
      <c r="AN2801" s="155">
        <f>SUM(AK2801:AM2801)</f>
        <v>814199.85714285728</v>
      </c>
      <c r="AQ2801" s="145" t="s">
        <v>525</v>
      </c>
      <c r="AU2801" s="8"/>
      <c r="AV2801" s="8"/>
      <c r="AW2801" s="2">
        <f>'[2]BoQ HSYC-Đạt'!$AT2801</f>
        <v>414542.85714285728</v>
      </c>
      <c r="AX2801" s="8">
        <f>F2801*AW2801</f>
        <v>601087.14285714307</v>
      </c>
      <c r="AY2801" s="8">
        <f>IF(AQ2801="CT",7%,5%)*AX2801</f>
        <v>42076.10000000002</v>
      </c>
      <c r="AZ2801" s="8">
        <f>AX2801*2%</f>
        <v>12021.742857142861</v>
      </c>
      <c r="BA2801" s="8">
        <f>IF(BB2801&gt;0,0,AX2801*5%)</f>
        <v>30054.357142857156</v>
      </c>
      <c r="BB2801" s="8"/>
      <c r="BC2801" s="8">
        <f>+AX2801+AY2801+AZ2801+BA2801+BB2801</f>
        <v>685239.34285714303</v>
      </c>
      <c r="BD2801" s="8">
        <f>AX2801-AT2801</f>
        <v>601087.14285714307</v>
      </c>
      <c r="BE2801" s="2"/>
      <c r="BH2801" s="2"/>
    </row>
    <row r="2802" spans="2:60" ht="17" hidden="1" outlineLevel="1" x14ac:dyDescent="0.2">
      <c r="B2802" s="82">
        <v>18</v>
      </c>
      <c r="C2802" s="144" t="s">
        <v>603</v>
      </c>
      <c r="D2802" s="144"/>
      <c r="E2802" s="82" t="s">
        <v>85</v>
      </c>
      <c r="F2802" s="143">
        <v>7</v>
      </c>
      <c r="G2802" s="142">
        <f>'[1]BoQ HSYC'!F2802</f>
        <v>7</v>
      </c>
      <c r="H2802" s="185">
        <f>'[1]BoQ HSYC'!G2802</f>
        <v>0</v>
      </c>
      <c r="I2802" s="185">
        <f>'[1]BoQ HSYC'!H2802</f>
        <v>0</v>
      </c>
      <c r="J2802" s="185">
        <f>'[1]BoQ HSYC'!I2802</f>
        <v>0</v>
      </c>
      <c r="K2802" s="48">
        <f>'[1]BoQ HSYC'!J2802</f>
        <v>58926</v>
      </c>
      <c r="L2802" s="47">
        <f>'[1]BoQ HSYC'!K2802</f>
        <v>24050</v>
      </c>
      <c r="M2802" s="47">
        <f>'[1]BoQ HSYC'!L2802</f>
        <v>82976</v>
      </c>
      <c r="N2802" s="183">
        <f>'[1]BoQ HSYC'!M2802</f>
        <v>20624.099999999999</v>
      </c>
      <c r="O2802" s="183">
        <f>'[1]BoQ HSYC'!N2802</f>
        <v>8417.5</v>
      </c>
      <c r="P2802" s="83">
        <f>'[1]BoQ HSYC'!O2802</f>
        <v>29041.599999999999</v>
      </c>
      <c r="Q2802" s="47">
        <f>'[1]BoQ HSYC'!P2802</f>
        <v>580832</v>
      </c>
      <c r="R2802" s="132">
        <f>'[1]BoQ HSYC'!Q2802</f>
        <v>203291.19999999998</v>
      </c>
      <c r="S2802" s="83">
        <f>'[1]BoQ HSYC'!R2802</f>
        <v>784123.2</v>
      </c>
      <c r="T2802" s="48">
        <f>'[1]BoQ HSYC'!S2802</f>
        <v>0</v>
      </c>
      <c r="U2802" s="132">
        <f>'[1]BoQ HSYC'!T2802</f>
        <v>0</v>
      </c>
      <c r="V2802" s="132" t="str">
        <f>'[1]BoQ HSYC'!U2802</f>
        <v>BĐG Q2/2026</v>
      </c>
      <c r="W2802" s="132" t="str">
        <f>'[1]BoQ HSYC'!V2802</f>
        <v>BĐG Q2/2026</v>
      </c>
      <c r="X2802" s="44" t="str">
        <f>'[1]BoQ HSYC'!W2802</f>
        <v>ME</v>
      </c>
      <c r="Y2802" s="44"/>
      <c r="Z2802" s="44"/>
      <c r="AA2802" s="44"/>
      <c r="AB2802" s="2">
        <v>175992.76883280673</v>
      </c>
      <c r="AC2802" s="2">
        <v>1231949.3818296471</v>
      </c>
      <c r="AD2802" s="2">
        <f>+M2802</f>
        <v>82976</v>
      </c>
      <c r="AE2802" s="2">
        <f>+AD2802*14%</f>
        <v>11616.640000000001</v>
      </c>
      <c r="AF2802" s="155">
        <f>+AD2802*35%</f>
        <v>29041.599999999999</v>
      </c>
      <c r="AG2802" s="2">
        <f>+AD2802*F2802</f>
        <v>580832</v>
      </c>
      <c r="AH2802" s="2">
        <f>+AE2802*F2802</f>
        <v>81316.48000000001</v>
      </c>
      <c r="AI2802" s="2">
        <f>+AF2802*F2802</f>
        <v>203291.19999999998</v>
      </c>
      <c r="AJ2802" s="2">
        <f>SUM(AG2802:AI2802)</f>
        <v>865439.67999999993</v>
      </c>
      <c r="AK2802" s="2">
        <f>+AD2802*G2802</f>
        <v>580832</v>
      </c>
      <c r="AL2802" s="2">
        <f>+AE2802*G2802</f>
        <v>81316.48000000001</v>
      </c>
      <c r="AM2802" s="2">
        <f>+AF2802*G2802</f>
        <v>203291.19999999998</v>
      </c>
      <c r="AN2802" s="155">
        <f>SUM(AK2802:AM2802)</f>
        <v>865439.67999999993</v>
      </c>
      <c r="AQ2802" s="145" t="s">
        <v>525</v>
      </c>
      <c r="AU2802" s="8"/>
      <c r="AV2802" s="8"/>
      <c r="AW2802" s="2">
        <f>'[2]BoQ HSYC-Đạt'!$AT2802</f>
        <v>84635.520000000004</v>
      </c>
      <c r="AX2802" s="8">
        <f>F2802*AW2802</f>
        <v>592448.64</v>
      </c>
      <c r="AY2802" s="8">
        <f>IF(AQ2802="CT",7%,5%)*AX2802</f>
        <v>41471.404800000004</v>
      </c>
      <c r="AZ2802" s="8">
        <f>AX2802*2%</f>
        <v>11848.972800000001</v>
      </c>
      <c r="BA2802" s="8">
        <f>IF(BB2802&gt;0,0,AX2802*5%)</f>
        <v>29622.432000000001</v>
      </c>
      <c r="BB2802" s="8"/>
      <c r="BC2802" s="8">
        <f>+AX2802+AY2802+AZ2802+BA2802+BB2802</f>
        <v>675391.44960000005</v>
      </c>
      <c r="BD2802" s="8">
        <f>AX2802-AT2802</f>
        <v>592448.64</v>
      </c>
      <c r="BE2802" s="2"/>
      <c r="BH2802" s="2"/>
    </row>
    <row r="2803" spans="2:60" ht="17" hidden="1" outlineLevel="1" x14ac:dyDescent="0.2">
      <c r="B2803" s="82">
        <v>19</v>
      </c>
      <c r="C2803" s="144" t="s">
        <v>600</v>
      </c>
      <c r="D2803" s="144"/>
      <c r="E2803" s="82" t="s">
        <v>85</v>
      </c>
      <c r="F2803" s="143">
        <v>30</v>
      </c>
      <c r="G2803" s="142">
        <f>'[1]BoQ HSYC'!F2803</f>
        <v>30</v>
      </c>
      <c r="H2803" s="185">
        <f>'[1]BoQ HSYC'!G2803</f>
        <v>0</v>
      </c>
      <c r="I2803" s="185">
        <f>'[1]BoQ HSYC'!H2803</f>
        <v>0</v>
      </c>
      <c r="J2803" s="185">
        <f>'[1]BoQ HSYC'!I2803</f>
        <v>0</v>
      </c>
      <c r="K2803" s="48">
        <f>'[1]BoQ HSYC'!J2803</f>
        <v>6762</v>
      </c>
      <c r="L2803" s="47">
        <f>'[1]BoQ HSYC'!K2803</f>
        <v>20461</v>
      </c>
      <c r="M2803" s="47">
        <f>'[1]BoQ HSYC'!L2803</f>
        <v>27223</v>
      </c>
      <c r="N2803" s="183">
        <f>'[1]BoQ HSYC'!M2803</f>
        <v>2366.6999999999998</v>
      </c>
      <c r="O2803" s="183">
        <f>'[1]BoQ HSYC'!N2803</f>
        <v>7161.3499999999995</v>
      </c>
      <c r="P2803" s="83">
        <f>'[1]BoQ HSYC'!O2803</f>
        <v>9528.0499999999993</v>
      </c>
      <c r="Q2803" s="47">
        <f>'[1]BoQ HSYC'!P2803</f>
        <v>816690</v>
      </c>
      <c r="R2803" s="132">
        <f>'[1]BoQ HSYC'!Q2803</f>
        <v>285841.5</v>
      </c>
      <c r="S2803" s="83">
        <f>'[1]BoQ HSYC'!R2803</f>
        <v>1102531.5</v>
      </c>
      <c r="T2803" s="48">
        <f>'[1]BoQ HSYC'!S2803</f>
        <v>0</v>
      </c>
      <c r="U2803" s="132">
        <f>'[1]BoQ HSYC'!T2803</f>
        <v>0</v>
      </c>
      <c r="V2803" s="132" t="str">
        <f>'[1]BoQ HSYC'!U2803</f>
        <v>BĐG Q2/2026</v>
      </c>
      <c r="W2803" s="132" t="str">
        <f>'[1]BoQ HSYC'!V2803</f>
        <v>BĐG Q2/2026</v>
      </c>
      <c r="X2803" s="44" t="str">
        <f>'[1]BoQ HSYC'!W2803</f>
        <v>ME</v>
      </c>
      <c r="Y2803" s="44"/>
      <c r="Z2803" s="44"/>
      <c r="AA2803" s="44"/>
      <c r="AB2803" s="2">
        <v>44889.697919607752</v>
      </c>
      <c r="AC2803" s="2">
        <v>1346690.9375882326</v>
      </c>
      <c r="AD2803" s="2">
        <f>+M2803</f>
        <v>27223</v>
      </c>
      <c r="AE2803" s="2">
        <f>+AD2803*14%</f>
        <v>3811.2200000000003</v>
      </c>
      <c r="AF2803" s="155">
        <f>+AD2803*35%</f>
        <v>9528.0499999999993</v>
      </c>
      <c r="AG2803" s="2">
        <f>+AD2803*F2803</f>
        <v>816690</v>
      </c>
      <c r="AH2803" s="2">
        <f>+AE2803*F2803</f>
        <v>114336.6</v>
      </c>
      <c r="AI2803" s="2">
        <f>+AF2803*F2803</f>
        <v>285841.5</v>
      </c>
      <c r="AJ2803" s="2">
        <f>SUM(AG2803:AI2803)</f>
        <v>1216868.1000000001</v>
      </c>
      <c r="AK2803" s="2">
        <f>+AD2803*G2803</f>
        <v>816690</v>
      </c>
      <c r="AL2803" s="2">
        <f>+AE2803*G2803</f>
        <v>114336.6</v>
      </c>
      <c r="AM2803" s="2">
        <f>+AF2803*G2803</f>
        <v>285841.5</v>
      </c>
      <c r="AN2803" s="155">
        <f>SUM(AK2803:AM2803)</f>
        <v>1216868.1000000001</v>
      </c>
      <c r="AQ2803" s="145" t="s">
        <v>525</v>
      </c>
      <c r="AU2803" s="8"/>
      <c r="AV2803" s="8"/>
      <c r="AW2803" s="2">
        <f>'[2]BoQ HSYC-Đạt'!$AT2803</f>
        <v>27767.46</v>
      </c>
      <c r="AX2803" s="8">
        <f>F2803*AW2803</f>
        <v>833023.79999999993</v>
      </c>
      <c r="AY2803" s="8">
        <f>IF(AQ2803="CT",7%,5%)*AX2803</f>
        <v>58311.665999999997</v>
      </c>
      <c r="AZ2803" s="8">
        <f>AX2803*2%</f>
        <v>16660.475999999999</v>
      </c>
      <c r="BA2803" s="8">
        <f>IF(BB2803&gt;0,0,AX2803*5%)</f>
        <v>41651.19</v>
      </c>
      <c r="BB2803" s="8"/>
      <c r="BC2803" s="8">
        <f>+AX2803+AY2803+AZ2803+BA2803+BB2803</f>
        <v>949647.13199999998</v>
      </c>
      <c r="BD2803" s="8">
        <f>AX2803-AT2803</f>
        <v>833023.79999999993</v>
      </c>
      <c r="BE2803" s="2"/>
      <c r="BH2803" s="2"/>
    </row>
    <row r="2804" spans="2:60" ht="17" hidden="1" outlineLevel="1" x14ac:dyDescent="0.2">
      <c r="B2804" s="82">
        <v>20</v>
      </c>
      <c r="C2804" s="144" t="s">
        <v>599</v>
      </c>
      <c r="D2804" s="144"/>
      <c r="E2804" s="82" t="s">
        <v>85</v>
      </c>
      <c r="F2804" s="143">
        <v>47</v>
      </c>
      <c r="G2804" s="142">
        <f>'[1]BoQ HSYC'!F2804</f>
        <v>47</v>
      </c>
      <c r="H2804" s="185">
        <f>'[1]BoQ HSYC'!G2804</f>
        <v>0</v>
      </c>
      <c r="I2804" s="185">
        <f>'[1]BoQ HSYC'!H2804</f>
        <v>0</v>
      </c>
      <c r="J2804" s="185">
        <f>'[1]BoQ HSYC'!I2804</f>
        <v>0</v>
      </c>
      <c r="K2804" s="48">
        <f>'[1]BoQ HSYC'!J2804</f>
        <v>3864</v>
      </c>
      <c r="L2804" s="47">
        <f>'[1]BoQ HSYC'!K2804</f>
        <v>19750</v>
      </c>
      <c r="M2804" s="47">
        <f>'[1]BoQ HSYC'!L2804</f>
        <v>23614</v>
      </c>
      <c r="N2804" s="183">
        <f>'[1]BoQ HSYC'!M2804</f>
        <v>1352.3999999999999</v>
      </c>
      <c r="O2804" s="183">
        <f>'[1]BoQ HSYC'!N2804</f>
        <v>6912.5</v>
      </c>
      <c r="P2804" s="83">
        <f>'[1]BoQ HSYC'!O2804</f>
        <v>8264.9</v>
      </c>
      <c r="Q2804" s="47">
        <f>'[1]BoQ HSYC'!P2804</f>
        <v>1109858</v>
      </c>
      <c r="R2804" s="132">
        <f>'[1]BoQ HSYC'!Q2804</f>
        <v>388450.3</v>
      </c>
      <c r="S2804" s="83">
        <f>'[1]BoQ HSYC'!R2804</f>
        <v>1498308.3</v>
      </c>
      <c r="T2804" s="48">
        <f>'[1]BoQ HSYC'!S2804</f>
        <v>0</v>
      </c>
      <c r="U2804" s="132">
        <f>'[1]BoQ HSYC'!T2804</f>
        <v>0</v>
      </c>
      <c r="V2804" s="132" t="str">
        <f>'[1]BoQ HSYC'!U2804</f>
        <v>BĐG Q2/2026</v>
      </c>
      <c r="W2804" s="132" t="str">
        <f>'[1]BoQ HSYC'!V2804</f>
        <v>BĐG Q2/2026</v>
      </c>
      <c r="X2804" s="44" t="str">
        <f>'[1]BoQ HSYC'!W2804</f>
        <v>ME</v>
      </c>
      <c r="Y2804" s="44"/>
      <c r="Z2804" s="44"/>
      <c r="AA2804" s="44"/>
      <c r="AB2804" s="2">
        <v>36748.564473159</v>
      </c>
      <c r="AC2804" s="2">
        <v>1727182.5302384731</v>
      </c>
      <c r="AD2804" s="2">
        <f>+M2804</f>
        <v>23614</v>
      </c>
      <c r="AE2804" s="2">
        <f>+AD2804*14%</f>
        <v>3305.9600000000005</v>
      </c>
      <c r="AF2804" s="155">
        <f>+AD2804*35%</f>
        <v>8264.9</v>
      </c>
      <c r="AG2804" s="2">
        <f>+AD2804*F2804</f>
        <v>1109858</v>
      </c>
      <c r="AH2804" s="2">
        <f>+AE2804*F2804</f>
        <v>155380.12000000002</v>
      </c>
      <c r="AI2804" s="2">
        <f>+AF2804*F2804</f>
        <v>388450.3</v>
      </c>
      <c r="AJ2804" s="2">
        <f>SUM(AG2804:AI2804)</f>
        <v>1653688.4200000002</v>
      </c>
      <c r="AK2804" s="2">
        <f>+AD2804*G2804</f>
        <v>1109858</v>
      </c>
      <c r="AL2804" s="2">
        <f>+AE2804*G2804</f>
        <v>155380.12000000002</v>
      </c>
      <c r="AM2804" s="2">
        <f>+AF2804*G2804</f>
        <v>388450.3</v>
      </c>
      <c r="AN2804" s="155">
        <f>SUM(AK2804:AM2804)</f>
        <v>1653688.4200000002</v>
      </c>
      <c r="AQ2804" s="145" t="s">
        <v>525</v>
      </c>
      <c r="AU2804" s="8"/>
      <c r="AV2804" s="8"/>
      <c r="AW2804" s="2">
        <f>'[2]BoQ HSYC-Đạt'!$AT2804</f>
        <v>24086.28</v>
      </c>
      <c r="AX2804" s="8">
        <f>F2804*AW2804</f>
        <v>1132055.1599999999</v>
      </c>
      <c r="AY2804" s="8">
        <f>IF(AQ2804="CT",7%,5%)*AX2804</f>
        <v>79243.861199999999</v>
      </c>
      <c r="AZ2804" s="8">
        <f>AX2804*2%</f>
        <v>22641.103199999998</v>
      </c>
      <c r="BA2804" s="8">
        <f>IF(BB2804&gt;0,0,AX2804*5%)</f>
        <v>56602.758000000002</v>
      </c>
      <c r="BB2804" s="8"/>
      <c r="BC2804" s="8">
        <f>+AX2804+AY2804+AZ2804+BA2804+BB2804</f>
        <v>1290542.8823999998</v>
      </c>
      <c r="BD2804" s="8">
        <f>AX2804-AT2804</f>
        <v>1132055.1599999999</v>
      </c>
      <c r="BE2804" s="2"/>
      <c r="BH2804" s="2"/>
    </row>
    <row r="2805" spans="2:60" ht="17" hidden="1" outlineLevel="1" x14ac:dyDescent="0.2">
      <c r="B2805" s="82">
        <v>21</v>
      </c>
      <c r="C2805" s="144" t="s">
        <v>598</v>
      </c>
      <c r="D2805" s="144"/>
      <c r="E2805" s="82" t="s">
        <v>85</v>
      </c>
      <c r="F2805" s="143">
        <v>59</v>
      </c>
      <c r="G2805" s="142">
        <f>'[1]BoQ HSYC'!F2805</f>
        <v>59</v>
      </c>
      <c r="H2805" s="185">
        <f>'[1]BoQ HSYC'!G2805</f>
        <v>0</v>
      </c>
      <c r="I2805" s="185">
        <f>'[1]BoQ HSYC'!H2805</f>
        <v>0</v>
      </c>
      <c r="J2805" s="185">
        <f>'[1]BoQ HSYC'!I2805</f>
        <v>0</v>
      </c>
      <c r="K2805" s="48">
        <f>'[1]BoQ HSYC'!J2805</f>
        <v>2898</v>
      </c>
      <c r="L2805" s="47">
        <f>'[1]BoQ HSYC'!K2805</f>
        <v>19028</v>
      </c>
      <c r="M2805" s="47">
        <f>'[1]BoQ HSYC'!L2805</f>
        <v>21926</v>
      </c>
      <c r="N2805" s="183">
        <f>'[1]BoQ HSYC'!M2805</f>
        <v>1014.3</v>
      </c>
      <c r="O2805" s="183">
        <f>'[1]BoQ HSYC'!N2805</f>
        <v>6659.7999999999993</v>
      </c>
      <c r="P2805" s="83">
        <f>'[1]BoQ HSYC'!O2805</f>
        <v>7674.0999999999995</v>
      </c>
      <c r="Q2805" s="47">
        <f>'[1]BoQ HSYC'!P2805</f>
        <v>1293634</v>
      </c>
      <c r="R2805" s="132">
        <f>'[1]BoQ HSYC'!Q2805</f>
        <v>452771.89999999997</v>
      </c>
      <c r="S2805" s="83">
        <f>'[1]BoQ HSYC'!R2805</f>
        <v>1746405.9</v>
      </c>
      <c r="T2805" s="48">
        <f>'[1]BoQ HSYC'!S2805</f>
        <v>0</v>
      </c>
      <c r="U2805" s="132">
        <f>'[1]BoQ HSYC'!T2805</f>
        <v>0</v>
      </c>
      <c r="V2805" s="132" t="str">
        <f>'[1]BoQ HSYC'!U2805</f>
        <v>BĐG Q2/2026</v>
      </c>
      <c r="W2805" s="132" t="str">
        <f>'[1]BoQ HSYC'!V2805</f>
        <v>BĐG Q2/2026</v>
      </c>
      <c r="X2805" s="44" t="str">
        <f>'[1]BoQ HSYC'!W2805</f>
        <v>ME</v>
      </c>
      <c r="Y2805" s="44"/>
      <c r="Z2805" s="44"/>
      <c r="AA2805" s="44"/>
      <c r="AB2805" s="2">
        <v>33323.63831374875</v>
      </c>
      <c r="AC2805" s="2">
        <v>1966094.6605111763</v>
      </c>
      <c r="AD2805" s="2">
        <f>+M2805</f>
        <v>21926</v>
      </c>
      <c r="AE2805" s="2">
        <f>+AD2805*14%</f>
        <v>3069.6400000000003</v>
      </c>
      <c r="AF2805" s="155">
        <f>+AD2805*35%</f>
        <v>7674.0999999999995</v>
      </c>
      <c r="AG2805" s="2">
        <f>+AD2805*F2805</f>
        <v>1293634</v>
      </c>
      <c r="AH2805" s="2">
        <f>+AE2805*F2805</f>
        <v>181108.76</v>
      </c>
      <c r="AI2805" s="2">
        <f>+AF2805*F2805</f>
        <v>452771.89999999997</v>
      </c>
      <c r="AJ2805" s="2">
        <f>SUM(AG2805:AI2805)</f>
        <v>1927514.66</v>
      </c>
      <c r="AK2805" s="2">
        <f>+AD2805*G2805</f>
        <v>1293634</v>
      </c>
      <c r="AL2805" s="2">
        <f>+AE2805*G2805</f>
        <v>181108.76</v>
      </c>
      <c r="AM2805" s="2">
        <f>+AF2805*G2805</f>
        <v>452771.89999999997</v>
      </c>
      <c r="AN2805" s="155">
        <f>SUM(AK2805:AM2805)</f>
        <v>1927514.66</v>
      </c>
      <c r="AQ2805" s="145" t="s">
        <v>525</v>
      </c>
      <c r="AU2805" s="8"/>
      <c r="AV2805" s="8"/>
      <c r="AW2805" s="2">
        <f>'[2]BoQ HSYC-Đạt'!$AT2805</f>
        <v>22364.52</v>
      </c>
      <c r="AX2805" s="8">
        <f>F2805*AW2805</f>
        <v>1319506.68</v>
      </c>
      <c r="AY2805" s="8">
        <f>IF(AQ2805="CT",7%,5%)*AX2805</f>
        <v>92365.467600000004</v>
      </c>
      <c r="AZ2805" s="8">
        <f>AX2805*2%</f>
        <v>26390.133600000001</v>
      </c>
      <c r="BA2805" s="8">
        <f>IF(BB2805&gt;0,0,AX2805*5%)</f>
        <v>65975.334000000003</v>
      </c>
      <c r="BB2805" s="8"/>
      <c r="BC2805" s="8">
        <f>+AX2805+AY2805+AZ2805+BA2805+BB2805</f>
        <v>1504237.6152000001</v>
      </c>
      <c r="BD2805" s="8">
        <f>AX2805-AT2805</f>
        <v>1319506.68</v>
      </c>
      <c r="BE2805" s="2"/>
      <c r="BH2805" s="2"/>
    </row>
    <row r="2806" spans="2:60" ht="17" hidden="1" outlineLevel="1" x14ac:dyDescent="0.2">
      <c r="B2806" s="82">
        <v>22</v>
      </c>
      <c r="C2806" s="144" t="s">
        <v>594</v>
      </c>
      <c r="D2806" s="144"/>
      <c r="E2806" s="82" t="s">
        <v>85</v>
      </c>
      <c r="F2806" s="143">
        <v>5</v>
      </c>
      <c r="G2806" s="142">
        <f>'[1]BoQ HSYC'!F2806</f>
        <v>5</v>
      </c>
      <c r="H2806" s="185">
        <f>'[1]BoQ HSYC'!G2806</f>
        <v>0</v>
      </c>
      <c r="I2806" s="185">
        <f>'[1]BoQ HSYC'!H2806</f>
        <v>0</v>
      </c>
      <c r="J2806" s="185">
        <f>'[1]BoQ HSYC'!I2806</f>
        <v>0</v>
      </c>
      <c r="K2806" s="48">
        <f>'[1]BoQ HSYC'!J2806</f>
        <v>66360</v>
      </c>
      <c r="L2806" s="47">
        <f>'[1]BoQ HSYC'!K2806</f>
        <v>36075</v>
      </c>
      <c r="M2806" s="47">
        <f>'[1]BoQ HSYC'!L2806</f>
        <v>102435</v>
      </c>
      <c r="N2806" s="183">
        <f>'[1]BoQ HSYC'!M2806</f>
        <v>23226</v>
      </c>
      <c r="O2806" s="183">
        <f>'[1]BoQ HSYC'!N2806</f>
        <v>12626.25</v>
      </c>
      <c r="P2806" s="83">
        <f>'[1]BoQ HSYC'!O2806</f>
        <v>35852.25</v>
      </c>
      <c r="Q2806" s="47">
        <f>'[1]BoQ HSYC'!P2806</f>
        <v>512175</v>
      </c>
      <c r="R2806" s="132">
        <f>'[1]BoQ HSYC'!Q2806</f>
        <v>179261.25</v>
      </c>
      <c r="S2806" s="83">
        <f>'[1]BoQ HSYC'!R2806</f>
        <v>691436.25</v>
      </c>
      <c r="T2806" s="48">
        <f>'[1]BoQ HSYC'!S2806</f>
        <v>0</v>
      </c>
      <c r="U2806" s="132">
        <f>'[1]BoQ HSYC'!T2806</f>
        <v>0</v>
      </c>
      <c r="V2806" s="132" t="str">
        <f>'[1]BoQ HSYC'!U2806</f>
        <v>BĐG Q2/2026</v>
      </c>
      <c r="W2806" s="132" t="str">
        <f>'[1]BoQ HSYC'!V2806</f>
        <v>BĐG Q2/2026</v>
      </c>
      <c r="X2806" s="44" t="str">
        <f>'[1]BoQ HSYC'!W2806</f>
        <v>ME</v>
      </c>
      <c r="Y2806" s="44"/>
      <c r="Z2806" s="44"/>
      <c r="AA2806" s="44"/>
      <c r="AB2806" s="2">
        <v>210554.59631655898</v>
      </c>
      <c r="AC2806" s="2">
        <v>1052772.9815827948</v>
      </c>
      <c r="AD2806" s="2">
        <f>+M2806</f>
        <v>102435</v>
      </c>
      <c r="AE2806" s="2">
        <f>+AD2806*14%</f>
        <v>14340.900000000001</v>
      </c>
      <c r="AF2806" s="155">
        <f>+AD2806*35%</f>
        <v>35852.25</v>
      </c>
      <c r="AG2806" s="2">
        <f>+AD2806*F2806</f>
        <v>512175</v>
      </c>
      <c r="AH2806" s="2">
        <f>+AE2806*F2806</f>
        <v>71704.5</v>
      </c>
      <c r="AI2806" s="2">
        <f>+AF2806*F2806</f>
        <v>179261.25</v>
      </c>
      <c r="AJ2806" s="2">
        <f>SUM(AG2806:AI2806)</f>
        <v>763140.75</v>
      </c>
      <c r="AK2806" s="2">
        <f>+AD2806*G2806</f>
        <v>512175</v>
      </c>
      <c r="AL2806" s="2">
        <f>+AE2806*G2806</f>
        <v>71704.5</v>
      </c>
      <c r="AM2806" s="2">
        <f>+AF2806*G2806</f>
        <v>179261.25</v>
      </c>
      <c r="AN2806" s="155">
        <f>SUM(AK2806:AM2806)</f>
        <v>763140.75</v>
      </c>
      <c r="AQ2806" s="145" t="s">
        <v>525</v>
      </c>
      <c r="AU2806" s="8"/>
      <c r="AV2806" s="8"/>
      <c r="AW2806" s="2">
        <f>'[2]BoQ HSYC-Đạt'!$AT2806</f>
        <v>104483.7</v>
      </c>
      <c r="AX2806" s="8">
        <f>F2806*AW2806</f>
        <v>522418.5</v>
      </c>
      <c r="AY2806" s="8">
        <f>IF(AQ2806="CT",7%,5%)*AX2806</f>
        <v>36569.295000000006</v>
      </c>
      <c r="AZ2806" s="8">
        <f>AX2806*2%</f>
        <v>10448.370000000001</v>
      </c>
      <c r="BA2806" s="8">
        <f>IF(BB2806&gt;0,0,AX2806*5%)</f>
        <v>26120.925000000003</v>
      </c>
      <c r="BB2806" s="8"/>
      <c r="BC2806" s="8">
        <f>+AX2806+AY2806+AZ2806+BA2806+BB2806</f>
        <v>595557.09000000008</v>
      </c>
      <c r="BD2806" s="8">
        <f>AX2806-AT2806</f>
        <v>522418.5</v>
      </c>
      <c r="BE2806" s="2"/>
      <c r="BH2806" s="2"/>
    </row>
    <row r="2807" spans="2:60" ht="17" hidden="1" outlineLevel="1" x14ac:dyDescent="0.2">
      <c r="B2807" s="82">
        <v>23</v>
      </c>
      <c r="C2807" s="144" t="s">
        <v>591</v>
      </c>
      <c r="D2807" s="144"/>
      <c r="E2807" s="82" t="s">
        <v>85</v>
      </c>
      <c r="F2807" s="143">
        <v>19</v>
      </c>
      <c r="G2807" s="142">
        <f>'[1]BoQ HSYC'!F2807</f>
        <v>19</v>
      </c>
      <c r="H2807" s="185">
        <f>'[1]BoQ HSYC'!G2807</f>
        <v>0</v>
      </c>
      <c r="I2807" s="185">
        <f>'[1]BoQ HSYC'!H2807</f>
        <v>0</v>
      </c>
      <c r="J2807" s="185">
        <f>'[1]BoQ HSYC'!I2807</f>
        <v>0</v>
      </c>
      <c r="K2807" s="48">
        <f>'[1]BoQ HSYC'!J2807</f>
        <v>8651.9999999999982</v>
      </c>
      <c r="L2807" s="47">
        <f>'[1]BoQ HSYC'!K2807</f>
        <v>30691.5</v>
      </c>
      <c r="M2807" s="47">
        <f>'[1]BoQ HSYC'!L2807</f>
        <v>39343.5</v>
      </c>
      <c r="N2807" s="183">
        <f>'[1]BoQ HSYC'!M2807</f>
        <v>3028.1999999999994</v>
      </c>
      <c r="O2807" s="183">
        <f>'[1]BoQ HSYC'!N2807</f>
        <v>10742.025</v>
      </c>
      <c r="P2807" s="83">
        <f>'[1]BoQ HSYC'!O2807</f>
        <v>13770.224999999999</v>
      </c>
      <c r="Q2807" s="47">
        <f>'[1]BoQ HSYC'!P2807</f>
        <v>747526.5</v>
      </c>
      <c r="R2807" s="132">
        <f>'[1]BoQ HSYC'!Q2807</f>
        <v>261634.27499999997</v>
      </c>
      <c r="S2807" s="83">
        <f>'[1]BoQ HSYC'!R2807</f>
        <v>1009160.7749999999</v>
      </c>
      <c r="T2807" s="48">
        <f>'[1]BoQ HSYC'!S2807</f>
        <v>0</v>
      </c>
      <c r="U2807" s="132">
        <f>'[1]BoQ HSYC'!T2807</f>
        <v>0</v>
      </c>
      <c r="V2807" s="132" t="str">
        <f>'[1]BoQ HSYC'!U2807</f>
        <v>BĐG Q2/2026</v>
      </c>
      <c r="W2807" s="132" t="str">
        <f>'[1]BoQ HSYC'!V2807</f>
        <v>BĐG Q2/2026</v>
      </c>
      <c r="X2807" s="44" t="str">
        <f>'[1]BoQ HSYC'!W2807</f>
        <v>ME</v>
      </c>
      <c r="Y2807" s="44"/>
      <c r="Z2807" s="44"/>
      <c r="AA2807" s="44"/>
      <c r="AB2807" s="2">
        <v>63638.208178751243</v>
      </c>
      <c r="AC2807" s="2">
        <v>1209125.9553962736</v>
      </c>
      <c r="AD2807" s="2">
        <f>+M2807</f>
        <v>39343.5</v>
      </c>
      <c r="AE2807" s="2">
        <f>+AD2807*14%</f>
        <v>5508.09</v>
      </c>
      <c r="AF2807" s="155">
        <f>+AD2807*35%</f>
        <v>13770.224999999999</v>
      </c>
      <c r="AG2807" s="2">
        <f>+AD2807*F2807</f>
        <v>747526.5</v>
      </c>
      <c r="AH2807" s="2">
        <f>+AE2807*F2807</f>
        <v>104653.71</v>
      </c>
      <c r="AI2807" s="2">
        <f>+AF2807*F2807</f>
        <v>261634.27499999997</v>
      </c>
      <c r="AJ2807" s="2">
        <f>SUM(AG2807:AI2807)</f>
        <v>1113814.4849999999</v>
      </c>
      <c r="AK2807" s="2">
        <f>+AD2807*G2807</f>
        <v>747526.5</v>
      </c>
      <c r="AL2807" s="2">
        <f>+AE2807*G2807</f>
        <v>104653.71</v>
      </c>
      <c r="AM2807" s="2">
        <f>+AF2807*G2807</f>
        <v>261634.27499999997</v>
      </c>
      <c r="AN2807" s="155">
        <f>SUM(AK2807:AM2807)</f>
        <v>1113814.4849999999</v>
      </c>
      <c r="AQ2807" s="145" t="s">
        <v>525</v>
      </c>
      <c r="AU2807" s="8"/>
      <c r="AV2807" s="8"/>
      <c r="AW2807" s="2">
        <f>'[2]BoQ HSYC-Đạt'!$AT2807</f>
        <v>40130.370000000003</v>
      </c>
      <c r="AX2807" s="8">
        <f>F2807*AW2807</f>
        <v>762477.03</v>
      </c>
      <c r="AY2807" s="8">
        <f>IF(AQ2807="CT",7%,5%)*AX2807</f>
        <v>53373.392100000005</v>
      </c>
      <c r="AZ2807" s="8">
        <f>AX2807*2%</f>
        <v>15249.5406</v>
      </c>
      <c r="BA2807" s="8">
        <f>IF(BB2807&gt;0,0,AX2807*5%)</f>
        <v>38123.851500000004</v>
      </c>
      <c r="BB2807" s="8"/>
      <c r="BC2807" s="8">
        <f>+AX2807+AY2807+AZ2807+BA2807+BB2807</f>
        <v>869223.81420000002</v>
      </c>
      <c r="BD2807" s="8">
        <f>AX2807-AT2807</f>
        <v>762477.03</v>
      </c>
      <c r="BE2807" s="2"/>
      <c r="BH2807" s="2"/>
    </row>
    <row r="2808" spans="2:60" ht="17" hidden="1" outlineLevel="1" x14ac:dyDescent="0.2">
      <c r="B2808" s="82">
        <v>24</v>
      </c>
      <c r="C2808" s="144" t="s">
        <v>590</v>
      </c>
      <c r="D2808" s="144"/>
      <c r="E2808" s="82" t="s">
        <v>85</v>
      </c>
      <c r="F2808" s="143">
        <v>34</v>
      </c>
      <c r="G2808" s="142">
        <f>'[1]BoQ HSYC'!F2808</f>
        <v>34</v>
      </c>
      <c r="H2808" s="185">
        <f>'[1]BoQ HSYC'!G2808</f>
        <v>0</v>
      </c>
      <c r="I2808" s="185">
        <f>'[1]BoQ HSYC'!H2808</f>
        <v>0</v>
      </c>
      <c r="J2808" s="185">
        <f>'[1]BoQ HSYC'!I2808</f>
        <v>0</v>
      </c>
      <c r="K2808" s="48">
        <f>'[1]BoQ HSYC'!J2808</f>
        <v>5250</v>
      </c>
      <c r="L2808" s="47">
        <f>'[1]BoQ HSYC'!K2808</f>
        <v>29625</v>
      </c>
      <c r="M2808" s="47">
        <f>'[1]BoQ HSYC'!L2808</f>
        <v>34875</v>
      </c>
      <c r="N2808" s="183">
        <f>'[1]BoQ HSYC'!M2808</f>
        <v>1837.4999999999998</v>
      </c>
      <c r="O2808" s="183">
        <f>'[1]BoQ HSYC'!N2808</f>
        <v>10368.75</v>
      </c>
      <c r="P2808" s="83">
        <f>'[1]BoQ HSYC'!O2808</f>
        <v>12206.25</v>
      </c>
      <c r="Q2808" s="47">
        <f>'[1]BoQ HSYC'!P2808</f>
        <v>1185750</v>
      </c>
      <c r="R2808" s="132">
        <f>'[1]BoQ HSYC'!Q2808</f>
        <v>415012.5</v>
      </c>
      <c r="S2808" s="83">
        <f>'[1]BoQ HSYC'!R2808</f>
        <v>1600762.5</v>
      </c>
      <c r="T2808" s="48">
        <f>'[1]BoQ HSYC'!S2808</f>
        <v>0</v>
      </c>
      <c r="U2808" s="132">
        <f>'[1]BoQ HSYC'!T2808</f>
        <v>0</v>
      </c>
      <c r="V2808" s="132" t="str">
        <f>'[1]BoQ HSYC'!U2808</f>
        <v>BĐG Q2/2026</v>
      </c>
      <c r="W2808" s="132" t="str">
        <f>'[1]BoQ HSYC'!V2808</f>
        <v>BĐG Q2/2026</v>
      </c>
      <c r="X2808" s="44" t="str">
        <f>'[1]BoQ HSYC'!W2808</f>
        <v>ME</v>
      </c>
      <c r="Y2808" s="44"/>
      <c r="Z2808" s="44"/>
      <c r="AA2808" s="44"/>
      <c r="AB2808" s="2">
        <v>53793.511904549996</v>
      </c>
      <c r="AC2808" s="2">
        <v>1828979.4047546999</v>
      </c>
      <c r="AD2808" s="2">
        <f>+M2808</f>
        <v>34875</v>
      </c>
      <c r="AE2808" s="2">
        <f>+AD2808*14%</f>
        <v>4882.5000000000009</v>
      </c>
      <c r="AF2808" s="155">
        <f>+AD2808*35%</f>
        <v>12206.25</v>
      </c>
      <c r="AG2808" s="2">
        <f>+AD2808*F2808</f>
        <v>1185750</v>
      </c>
      <c r="AH2808" s="2">
        <f>+AE2808*F2808</f>
        <v>166005.00000000003</v>
      </c>
      <c r="AI2808" s="2">
        <f>+AF2808*F2808</f>
        <v>415012.5</v>
      </c>
      <c r="AJ2808" s="2">
        <f>SUM(AG2808:AI2808)</f>
        <v>1766767.5</v>
      </c>
      <c r="AK2808" s="2">
        <f>+AD2808*G2808</f>
        <v>1185750</v>
      </c>
      <c r="AL2808" s="2">
        <f>+AE2808*G2808</f>
        <v>166005.00000000003</v>
      </c>
      <c r="AM2808" s="2">
        <f>+AF2808*G2808</f>
        <v>415012.5</v>
      </c>
      <c r="AN2808" s="155">
        <f>SUM(AK2808:AM2808)</f>
        <v>1766767.5</v>
      </c>
      <c r="AQ2808" s="145" t="s">
        <v>525</v>
      </c>
      <c r="AU2808" s="8"/>
      <c r="AV2808" s="8"/>
      <c r="AW2808" s="2">
        <f>'[2]BoQ HSYC-Đạt'!$AT2808</f>
        <v>35572.5</v>
      </c>
      <c r="AX2808" s="8">
        <f>F2808*AW2808</f>
        <v>1209465</v>
      </c>
      <c r="AY2808" s="8">
        <f>IF(AQ2808="CT",7%,5%)*AX2808</f>
        <v>84662.55</v>
      </c>
      <c r="AZ2808" s="8">
        <f>AX2808*2%</f>
        <v>24189.3</v>
      </c>
      <c r="BA2808" s="8">
        <f>IF(BB2808&gt;0,0,AX2808*5%)</f>
        <v>60473.25</v>
      </c>
      <c r="BB2808" s="8"/>
      <c r="BC2808" s="8">
        <f>+AX2808+AY2808+AZ2808+BA2808+BB2808</f>
        <v>1378790.1</v>
      </c>
      <c r="BD2808" s="8">
        <f>AX2808-AT2808</f>
        <v>1209465</v>
      </c>
      <c r="BE2808" s="2"/>
      <c r="BH2808" s="2"/>
    </row>
    <row r="2809" spans="2:60" ht="17" hidden="1" outlineLevel="1" x14ac:dyDescent="0.2">
      <c r="B2809" s="82">
        <v>25</v>
      </c>
      <c r="C2809" s="144" t="s">
        <v>589</v>
      </c>
      <c r="D2809" s="144"/>
      <c r="E2809" s="82" t="s">
        <v>85</v>
      </c>
      <c r="F2809" s="143">
        <v>34</v>
      </c>
      <c r="G2809" s="142">
        <f>'[1]BoQ HSYC'!F2809</f>
        <v>34</v>
      </c>
      <c r="H2809" s="185">
        <f>'[1]BoQ HSYC'!G2809</f>
        <v>0</v>
      </c>
      <c r="I2809" s="185">
        <f>'[1]BoQ HSYC'!H2809</f>
        <v>0</v>
      </c>
      <c r="J2809" s="185">
        <f>'[1]BoQ HSYC'!I2809</f>
        <v>0</v>
      </c>
      <c r="K2809" s="48">
        <f>'[1]BoQ HSYC'!J2809</f>
        <v>3402</v>
      </c>
      <c r="L2809" s="47">
        <f>'[1]BoQ HSYC'!K2809</f>
        <v>28542</v>
      </c>
      <c r="M2809" s="47">
        <f>'[1]BoQ HSYC'!L2809</f>
        <v>31944</v>
      </c>
      <c r="N2809" s="183">
        <f>'[1]BoQ HSYC'!M2809</f>
        <v>1190.6999999999998</v>
      </c>
      <c r="O2809" s="183">
        <f>'[1]BoQ HSYC'!N2809</f>
        <v>9989.6999999999989</v>
      </c>
      <c r="P2809" s="83">
        <f>'[1]BoQ HSYC'!O2809</f>
        <v>11180.399999999998</v>
      </c>
      <c r="Q2809" s="47">
        <f>'[1]BoQ HSYC'!P2809</f>
        <v>1086096</v>
      </c>
      <c r="R2809" s="132">
        <f>'[1]BoQ HSYC'!Q2809</f>
        <v>380133.59999999992</v>
      </c>
      <c r="S2809" s="83">
        <f>'[1]BoQ HSYC'!R2809</f>
        <v>1466229.5999999999</v>
      </c>
      <c r="T2809" s="48">
        <f>'[1]BoQ HSYC'!S2809</f>
        <v>0</v>
      </c>
      <c r="U2809" s="132">
        <f>'[1]BoQ HSYC'!T2809</f>
        <v>0</v>
      </c>
      <c r="V2809" s="132" t="str">
        <f>'[1]BoQ HSYC'!U2809</f>
        <v>BĐG Q2/2026</v>
      </c>
      <c r="W2809" s="132" t="str">
        <f>'[1]BoQ HSYC'!V2809</f>
        <v>BĐG Q2/2026</v>
      </c>
      <c r="X2809" s="44" t="str">
        <f>'[1]BoQ HSYC'!W2809</f>
        <v>ME</v>
      </c>
      <c r="Y2809" s="44"/>
      <c r="Z2809" s="44"/>
      <c r="AA2809" s="44"/>
      <c r="AB2809" s="2">
        <v>47618.453575151245</v>
      </c>
      <c r="AC2809" s="2">
        <v>1619027.4215551424</v>
      </c>
      <c r="AD2809" s="2">
        <f>+M2809</f>
        <v>31944</v>
      </c>
      <c r="AE2809" s="2">
        <f>+AD2809*14%</f>
        <v>4472.1600000000008</v>
      </c>
      <c r="AF2809" s="155">
        <f>+AD2809*35%</f>
        <v>11180.4</v>
      </c>
      <c r="AG2809" s="2">
        <f>+AD2809*F2809</f>
        <v>1086096</v>
      </c>
      <c r="AH2809" s="2">
        <f>+AE2809*F2809</f>
        <v>152053.44000000003</v>
      </c>
      <c r="AI2809" s="2">
        <f>+AF2809*F2809</f>
        <v>380133.6</v>
      </c>
      <c r="AJ2809" s="2">
        <f>SUM(AG2809:AI2809)</f>
        <v>1618283.04</v>
      </c>
      <c r="AK2809" s="2">
        <f>+AD2809*G2809</f>
        <v>1086096</v>
      </c>
      <c r="AL2809" s="2">
        <f>+AE2809*G2809</f>
        <v>152053.44000000003</v>
      </c>
      <c r="AM2809" s="2">
        <f>+AF2809*G2809</f>
        <v>380133.6</v>
      </c>
      <c r="AN2809" s="155">
        <f>SUM(AK2809:AM2809)</f>
        <v>1618283.04</v>
      </c>
      <c r="AQ2809" s="145" t="s">
        <v>525</v>
      </c>
      <c r="AU2809" s="8"/>
      <c r="AV2809" s="8"/>
      <c r="AW2809" s="2">
        <f>'[2]BoQ HSYC-Đạt'!$AT2809</f>
        <v>32582.880000000001</v>
      </c>
      <c r="AX2809" s="8">
        <f>F2809*AW2809</f>
        <v>1107817.92</v>
      </c>
      <c r="AY2809" s="8">
        <f>IF(AQ2809="CT",7%,5%)*AX2809</f>
        <v>77547.254400000005</v>
      </c>
      <c r="AZ2809" s="8">
        <f>AX2809*2%</f>
        <v>22156.358399999997</v>
      </c>
      <c r="BA2809" s="8">
        <f>IF(BB2809&gt;0,0,AX2809*5%)</f>
        <v>55390.896000000001</v>
      </c>
      <c r="BB2809" s="8"/>
      <c r="BC2809" s="8">
        <f>+AX2809+AY2809+AZ2809+BA2809+BB2809</f>
        <v>1262912.4287999999</v>
      </c>
      <c r="BD2809" s="8">
        <f>AX2809-AT2809</f>
        <v>1107817.92</v>
      </c>
      <c r="BE2809" s="2"/>
      <c r="BH2809" s="2"/>
    </row>
    <row r="2810" spans="2:60" ht="17" hidden="1" outlineLevel="1" x14ac:dyDescent="0.2">
      <c r="B2810" s="82">
        <v>26</v>
      </c>
      <c r="C2810" s="144" t="s">
        <v>585</v>
      </c>
      <c r="D2810" s="144"/>
      <c r="E2810" s="82" t="s">
        <v>85</v>
      </c>
      <c r="F2810" s="143">
        <v>2</v>
      </c>
      <c r="G2810" s="142">
        <f>'[1]BoQ HSYC'!F2810</f>
        <v>2</v>
      </c>
      <c r="H2810" s="185">
        <f>'[1]BoQ HSYC'!G2810</f>
        <v>0</v>
      </c>
      <c r="I2810" s="185">
        <f>'[1]BoQ HSYC'!H2810</f>
        <v>0</v>
      </c>
      <c r="J2810" s="185">
        <f>'[1]BoQ HSYC'!I2810</f>
        <v>0</v>
      </c>
      <c r="K2810" s="48">
        <f>'[1]BoQ HSYC'!J2810</f>
        <v>66360</v>
      </c>
      <c r="L2810" s="47">
        <f>'[1]BoQ HSYC'!K2810</f>
        <v>36075</v>
      </c>
      <c r="M2810" s="47">
        <f>'[1]BoQ HSYC'!L2810</f>
        <v>102435</v>
      </c>
      <c r="N2810" s="183">
        <f>'[1]BoQ HSYC'!M2810</f>
        <v>23226</v>
      </c>
      <c r="O2810" s="183">
        <f>'[1]BoQ HSYC'!N2810</f>
        <v>12626.25</v>
      </c>
      <c r="P2810" s="83">
        <f>'[1]BoQ HSYC'!O2810</f>
        <v>35852.25</v>
      </c>
      <c r="Q2810" s="47">
        <f>'[1]BoQ HSYC'!P2810</f>
        <v>204870</v>
      </c>
      <c r="R2810" s="132">
        <f>'[1]BoQ HSYC'!Q2810</f>
        <v>71704.5</v>
      </c>
      <c r="S2810" s="83">
        <f>'[1]BoQ HSYC'!R2810</f>
        <v>276574.5</v>
      </c>
      <c r="T2810" s="48">
        <f>'[1]BoQ HSYC'!S2810</f>
        <v>0</v>
      </c>
      <c r="U2810" s="132">
        <f>'[1]BoQ HSYC'!T2810</f>
        <v>0</v>
      </c>
      <c r="V2810" s="132" t="str">
        <f>'[1]BoQ HSYC'!U2810</f>
        <v>BĐG Q2/2026</v>
      </c>
      <c r="W2810" s="132" t="str">
        <f>'[1]BoQ HSYC'!V2810</f>
        <v>BĐG Q2/2026</v>
      </c>
      <c r="X2810" s="44" t="str">
        <f>'[1]BoQ HSYC'!W2810</f>
        <v>ME</v>
      </c>
      <c r="Y2810" s="44"/>
      <c r="Z2810" s="44"/>
      <c r="AA2810" s="44"/>
      <c r="AB2810" s="2">
        <v>201774.12387961123</v>
      </c>
      <c r="AC2810" s="2">
        <v>403548.24775922246</v>
      </c>
      <c r="AD2810" s="2">
        <f>+M2810</f>
        <v>102435</v>
      </c>
      <c r="AE2810" s="2">
        <f>+AD2810*14%</f>
        <v>14340.900000000001</v>
      </c>
      <c r="AF2810" s="155">
        <f>+AD2810*35%</f>
        <v>35852.25</v>
      </c>
      <c r="AG2810" s="2">
        <f>+AD2810*F2810</f>
        <v>204870</v>
      </c>
      <c r="AH2810" s="2">
        <f>+AE2810*F2810</f>
        <v>28681.800000000003</v>
      </c>
      <c r="AI2810" s="2">
        <f>+AF2810*F2810</f>
        <v>71704.5</v>
      </c>
      <c r="AJ2810" s="2">
        <f>SUM(AG2810:AI2810)</f>
        <v>305256.3</v>
      </c>
      <c r="AK2810" s="2">
        <f>+AD2810*G2810</f>
        <v>204870</v>
      </c>
      <c r="AL2810" s="2">
        <f>+AE2810*G2810</f>
        <v>28681.800000000003</v>
      </c>
      <c r="AM2810" s="2">
        <f>+AF2810*G2810</f>
        <v>71704.5</v>
      </c>
      <c r="AN2810" s="155">
        <f>SUM(AK2810:AM2810)</f>
        <v>305256.3</v>
      </c>
      <c r="AQ2810" s="145" t="s">
        <v>525</v>
      </c>
      <c r="AU2810" s="8"/>
      <c r="AV2810" s="8"/>
      <c r="AW2810" s="2">
        <f>'[2]BoQ HSYC-Đạt'!$AT2810</f>
        <v>104483.7</v>
      </c>
      <c r="AX2810" s="8">
        <f>F2810*AW2810</f>
        <v>208967.4</v>
      </c>
      <c r="AY2810" s="8">
        <f>IF(AQ2810="CT",7%,5%)*AX2810</f>
        <v>14627.718000000001</v>
      </c>
      <c r="AZ2810" s="8">
        <f>AX2810*2%</f>
        <v>4179.348</v>
      </c>
      <c r="BA2810" s="8">
        <f>IF(BB2810&gt;0,0,AX2810*5%)</f>
        <v>10448.370000000001</v>
      </c>
      <c r="BB2810" s="8"/>
      <c r="BC2810" s="8">
        <f>+AX2810+AY2810+AZ2810+BA2810+BB2810</f>
        <v>238222.83599999998</v>
      </c>
      <c r="BD2810" s="8">
        <f>AX2810-AT2810</f>
        <v>208967.4</v>
      </c>
      <c r="BE2810" s="2"/>
      <c r="BH2810" s="2"/>
    </row>
    <row r="2811" spans="2:60" ht="17" hidden="1" outlineLevel="1" x14ac:dyDescent="0.2">
      <c r="B2811" s="82">
        <v>27</v>
      </c>
      <c r="C2811" s="144" t="s">
        <v>583</v>
      </c>
      <c r="D2811" s="144"/>
      <c r="E2811" s="82" t="s">
        <v>85</v>
      </c>
      <c r="F2811" s="143">
        <v>13</v>
      </c>
      <c r="G2811" s="142">
        <f>'[1]BoQ HSYC'!F2811</f>
        <v>13</v>
      </c>
      <c r="H2811" s="185">
        <f>'[1]BoQ HSYC'!G2811</f>
        <v>0</v>
      </c>
      <c r="I2811" s="185">
        <f>'[1]BoQ HSYC'!H2811</f>
        <v>0</v>
      </c>
      <c r="J2811" s="185">
        <f>'[1]BoQ HSYC'!I2811</f>
        <v>0</v>
      </c>
      <c r="K2811" s="48">
        <f>'[1]BoQ HSYC'!J2811</f>
        <v>13440</v>
      </c>
      <c r="L2811" s="47">
        <f>'[1]BoQ HSYC'!K2811</f>
        <v>31776</v>
      </c>
      <c r="M2811" s="47">
        <f>'[1]BoQ HSYC'!L2811</f>
        <v>45216</v>
      </c>
      <c r="N2811" s="183">
        <f>'[1]BoQ HSYC'!M2811</f>
        <v>4704</v>
      </c>
      <c r="O2811" s="183">
        <f>'[1]BoQ HSYC'!N2811</f>
        <v>11121.599999999999</v>
      </c>
      <c r="P2811" s="83">
        <f>'[1]BoQ HSYC'!O2811</f>
        <v>15825.599999999999</v>
      </c>
      <c r="Q2811" s="47">
        <f>'[1]BoQ HSYC'!P2811</f>
        <v>587808</v>
      </c>
      <c r="R2811" s="132">
        <f>'[1]BoQ HSYC'!Q2811</f>
        <v>205732.8</v>
      </c>
      <c r="S2811" s="83">
        <f>'[1]BoQ HSYC'!R2811</f>
        <v>793540.8</v>
      </c>
      <c r="T2811" s="48">
        <f>'[1]BoQ HSYC'!S2811</f>
        <v>0</v>
      </c>
      <c r="U2811" s="132">
        <f>'[1]BoQ HSYC'!T2811</f>
        <v>0</v>
      </c>
      <c r="V2811" s="132" t="str">
        <f>'[1]BoQ HSYC'!U2811</f>
        <v>BĐG Q2/2026</v>
      </c>
      <c r="W2811" s="132" t="str">
        <f>'[1]BoQ HSYC'!V2811</f>
        <v>BĐG Q2/2026</v>
      </c>
      <c r="X2811" s="44" t="str">
        <f>'[1]BoQ HSYC'!W2811</f>
        <v>ME</v>
      </c>
      <c r="Y2811" s="44"/>
      <c r="Z2811" s="44"/>
      <c r="AA2811" s="44"/>
      <c r="AB2811" s="2">
        <v>93084.939083243269</v>
      </c>
      <c r="AC2811" s="2">
        <v>1210104.2080821625</v>
      </c>
      <c r="AD2811" s="2">
        <f>+M2811</f>
        <v>45216</v>
      </c>
      <c r="AE2811" s="2">
        <f>+AD2811*14%</f>
        <v>6330.2400000000007</v>
      </c>
      <c r="AF2811" s="155">
        <f>+AD2811*35%</f>
        <v>15825.599999999999</v>
      </c>
      <c r="AG2811" s="2">
        <f>+AD2811*F2811</f>
        <v>587808</v>
      </c>
      <c r="AH2811" s="2">
        <f>+AE2811*F2811</f>
        <v>82293.12000000001</v>
      </c>
      <c r="AI2811" s="2">
        <f>+AF2811*F2811</f>
        <v>205732.8</v>
      </c>
      <c r="AJ2811" s="2">
        <f>SUM(AG2811:AI2811)</f>
        <v>875833.91999999993</v>
      </c>
      <c r="AK2811" s="2">
        <f>+AD2811*G2811</f>
        <v>587808</v>
      </c>
      <c r="AL2811" s="2">
        <f>+AE2811*G2811</f>
        <v>82293.12000000001</v>
      </c>
      <c r="AM2811" s="2">
        <f>+AF2811*G2811</f>
        <v>205732.8</v>
      </c>
      <c r="AN2811" s="155">
        <f>SUM(AK2811:AM2811)</f>
        <v>875833.91999999993</v>
      </c>
      <c r="AQ2811" s="145" t="s">
        <v>525</v>
      </c>
      <c r="AU2811" s="8"/>
      <c r="AV2811" s="8"/>
      <c r="AW2811" s="2">
        <f>'[2]BoQ HSYC-Đạt'!$AT2811</f>
        <v>46120.32</v>
      </c>
      <c r="AX2811" s="8">
        <f>F2811*AW2811</f>
        <v>599564.16</v>
      </c>
      <c r="AY2811" s="8">
        <f>IF(AQ2811="CT",7%,5%)*AX2811</f>
        <v>41969.491200000004</v>
      </c>
      <c r="AZ2811" s="8">
        <f>AX2811*2%</f>
        <v>11991.283200000002</v>
      </c>
      <c r="BA2811" s="8">
        <f>IF(BB2811&gt;0,0,AX2811*5%)</f>
        <v>29978.208000000002</v>
      </c>
      <c r="BB2811" s="8"/>
      <c r="BC2811" s="8">
        <f>+AX2811+AY2811+AZ2811+BA2811+BB2811</f>
        <v>683503.14240000001</v>
      </c>
      <c r="BD2811" s="8">
        <f>AX2811-AT2811</f>
        <v>599564.16</v>
      </c>
      <c r="BE2811" s="2"/>
      <c r="BH2811" s="2"/>
    </row>
    <row r="2812" spans="2:60" ht="17" hidden="1" outlineLevel="1" x14ac:dyDescent="0.2">
      <c r="B2812" s="82">
        <v>28</v>
      </c>
      <c r="C2812" s="144" t="s">
        <v>582</v>
      </c>
      <c r="D2812" s="144"/>
      <c r="E2812" s="82" t="s">
        <v>85</v>
      </c>
      <c r="F2812" s="143">
        <v>10</v>
      </c>
      <c r="G2812" s="142">
        <f>'[1]BoQ HSYC'!F2812</f>
        <v>10</v>
      </c>
      <c r="H2812" s="185">
        <f>'[1]BoQ HSYC'!G2812</f>
        <v>0</v>
      </c>
      <c r="I2812" s="185">
        <f>'[1]BoQ HSYC'!H2812</f>
        <v>0</v>
      </c>
      <c r="J2812" s="185">
        <f>'[1]BoQ HSYC'!I2812</f>
        <v>0</v>
      </c>
      <c r="K2812" s="48">
        <f>'[1]BoQ HSYC'!J2812</f>
        <v>8651.9999999999982</v>
      </c>
      <c r="L2812" s="47">
        <f>'[1]BoQ HSYC'!K2812</f>
        <v>30691.5</v>
      </c>
      <c r="M2812" s="47">
        <f>'[1]BoQ HSYC'!L2812</f>
        <v>39343.5</v>
      </c>
      <c r="N2812" s="183">
        <f>'[1]BoQ HSYC'!M2812</f>
        <v>3028.1999999999994</v>
      </c>
      <c r="O2812" s="183">
        <f>'[1]BoQ HSYC'!N2812</f>
        <v>10742.025</v>
      </c>
      <c r="P2812" s="83">
        <f>'[1]BoQ HSYC'!O2812</f>
        <v>13770.224999999999</v>
      </c>
      <c r="Q2812" s="47">
        <f>'[1]BoQ HSYC'!P2812</f>
        <v>393435</v>
      </c>
      <c r="R2812" s="132">
        <f>'[1]BoQ HSYC'!Q2812</f>
        <v>137702.25</v>
      </c>
      <c r="S2812" s="83">
        <f>'[1]BoQ HSYC'!R2812</f>
        <v>531137.25</v>
      </c>
      <c r="T2812" s="48">
        <f>'[1]BoQ HSYC'!S2812</f>
        <v>0</v>
      </c>
      <c r="U2812" s="132">
        <f>'[1]BoQ HSYC'!T2812</f>
        <v>0</v>
      </c>
      <c r="V2812" s="132" t="str">
        <f>'[1]BoQ HSYC'!U2812</f>
        <v>BĐG Q2/2026</v>
      </c>
      <c r="W2812" s="132" t="str">
        <f>'[1]BoQ HSYC'!V2812</f>
        <v>BĐG Q2/2026</v>
      </c>
      <c r="X2812" s="44" t="str">
        <f>'[1]BoQ HSYC'!W2812</f>
        <v>ME</v>
      </c>
      <c r="Y2812" s="44"/>
      <c r="Z2812" s="44"/>
      <c r="AA2812" s="44"/>
      <c r="AB2812" s="2">
        <v>65139.111051530985</v>
      </c>
      <c r="AC2812" s="2">
        <v>651391.11051530985</v>
      </c>
      <c r="AD2812" s="2">
        <f>+M2812</f>
        <v>39343.5</v>
      </c>
      <c r="AE2812" s="2">
        <f>+AD2812*14%</f>
        <v>5508.09</v>
      </c>
      <c r="AF2812" s="155">
        <f>+AD2812*35%</f>
        <v>13770.224999999999</v>
      </c>
      <c r="AG2812" s="2">
        <f>+AD2812*F2812</f>
        <v>393435</v>
      </c>
      <c r="AH2812" s="2">
        <f>+AE2812*F2812</f>
        <v>55080.9</v>
      </c>
      <c r="AI2812" s="2">
        <f>+AF2812*F2812</f>
        <v>137702.25</v>
      </c>
      <c r="AJ2812" s="2">
        <f>SUM(AG2812:AI2812)</f>
        <v>586218.15</v>
      </c>
      <c r="AK2812" s="2">
        <f>+AD2812*G2812</f>
        <v>393435</v>
      </c>
      <c r="AL2812" s="2">
        <f>+AE2812*G2812</f>
        <v>55080.9</v>
      </c>
      <c r="AM2812" s="2">
        <f>+AF2812*G2812</f>
        <v>137702.25</v>
      </c>
      <c r="AN2812" s="155">
        <f>SUM(AK2812:AM2812)</f>
        <v>586218.15</v>
      </c>
      <c r="AQ2812" s="145" t="s">
        <v>525</v>
      </c>
      <c r="AU2812" s="8"/>
      <c r="AV2812" s="8"/>
      <c r="AW2812" s="2">
        <f>'[2]BoQ HSYC-Đạt'!$AT2812</f>
        <v>40130.370000000003</v>
      </c>
      <c r="AX2812" s="8">
        <f>F2812*AW2812</f>
        <v>401303.7</v>
      </c>
      <c r="AY2812" s="8">
        <f>IF(AQ2812="CT",7%,5%)*AX2812</f>
        <v>28091.259000000002</v>
      </c>
      <c r="AZ2812" s="8">
        <f>AX2812*2%</f>
        <v>8026.0740000000005</v>
      </c>
      <c r="BA2812" s="8">
        <f>IF(BB2812&gt;0,0,AX2812*5%)</f>
        <v>20065.185000000001</v>
      </c>
      <c r="BB2812" s="8"/>
      <c r="BC2812" s="8">
        <f>+AX2812+AY2812+AZ2812+BA2812+BB2812</f>
        <v>457486.21800000005</v>
      </c>
      <c r="BD2812" s="8">
        <f>AX2812-AT2812</f>
        <v>401303.7</v>
      </c>
      <c r="BE2812" s="2"/>
      <c r="BH2812" s="2"/>
    </row>
    <row r="2813" spans="2:60" ht="17" hidden="1" outlineLevel="1" x14ac:dyDescent="0.2">
      <c r="B2813" s="82">
        <v>29</v>
      </c>
      <c r="C2813" s="144" t="s">
        <v>581</v>
      </c>
      <c r="D2813" s="144"/>
      <c r="E2813" s="82" t="s">
        <v>85</v>
      </c>
      <c r="F2813" s="143">
        <v>28</v>
      </c>
      <c r="G2813" s="142">
        <f>'[1]BoQ HSYC'!F2813</f>
        <v>28</v>
      </c>
      <c r="H2813" s="185">
        <f>'[1]BoQ HSYC'!G2813</f>
        <v>0</v>
      </c>
      <c r="I2813" s="185">
        <f>'[1]BoQ HSYC'!H2813</f>
        <v>0</v>
      </c>
      <c r="J2813" s="185">
        <f>'[1]BoQ HSYC'!I2813</f>
        <v>0</v>
      </c>
      <c r="K2813" s="48">
        <f>'[1]BoQ HSYC'!J2813</f>
        <v>5250</v>
      </c>
      <c r="L2813" s="47">
        <f>'[1]BoQ HSYC'!K2813</f>
        <v>29625</v>
      </c>
      <c r="M2813" s="47">
        <f>'[1]BoQ HSYC'!L2813</f>
        <v>34875</v>
      </c>
      <c r="N2813" s="183">
        <f>'[1]BoQ HSYC'!M2813</f>
        <v>1837.4999999999998</v>
      </c>
      <c r="O2813" s="183">
        <f>'[1]BoQ HSYC'!N2813</f>
        <v>10368.75</v>
      </c>
      <c r="P2813" s="83">
        <f>'[1]BoQ HSYC'!O2813</f>
        <v>12206.25</v>
      </c>
      <c r="Q2813" s="47">
        <f>'[1]BoQ HSYC'!P2813</f>
        <v>976500</v>
      </c>
      <c r="R2813" s="132">
        <f>'[1]BoQ HSYC'!Q2813</f>
        <v>341775</v>
      </c>
      <c r="S2813" s="83">
        <f>'[1]BoQ HSYC'!R2813</f>
        <v>1318275</v>
      </c>
      <c r="T2813" s="48">
        <f>'[1]BoQ HSYC'!S2813</f>
        <v>0</v>
      </c>
      <c r="U2813" s="132">
        <f>'[1]BoQ HSYC'!T2813</f>
        <v>0</v>
      </c>
      <c r="V2813" s="132" t="str">
        <f>'[1]BoQ HSYC'!U2813</f>
        <v>BĐG Q2/2026</v>
      </c>
      <c r="W2813" s="132" t="str">
        <f>'[1]BoQ HSYC'!V2813</f>
        <v>BĐG Q2/2026</v>
      </c>
      <c r="X2813" s="44" t="str">
        <f>'[1]BoQ HSYC'!W2813</f>
        <v>ME</v>
      </c>
      <c r="Y2813" s="44"/>
      <c r="Z2813" s="44"/>
      <c r="AA2813" s="44"/>
      <c r="AB2813" s="2">
        <v>53793.511904549996</v>
      </c>
      <c r="AC2813" s="2">
        <v>1506218.3333273998</v>
      </c>
      <c r="AD2813" s="2">
        <f>+M2813</f>
        <v>34875</v>
      </c>
      <c r="AE2813" s="2">
        <f>+AD2813*14%</f>
        <v>4882.5000000000009</v>
      </c>
      <c r="AF2813" s="155">
        <f>+AD2813*35%</f>
        <v>12206.25</v>
      </c>
      <c r="AG2813" s="2">
        <f>+AD2813*F2813</f>
        <v>976500</v>
      </c>
      <c r="AH2813" s="2">
        <f>+AE2813*F2813</f>
        <v>136710.00000000003</v>
      </c>
      <c r="AI2813" s="2">
        <f>+AF2813*F2813</f>
        <v>341775</v>
      </c>
      <c r="AJ2813" s="2">
        <f>SUM(AG2813:AI2813)</f>
        <v>1454985</v>
      </c>
      <c r="AK2813" s="2">
        <f>+AD2813*G2813</f>
        <v>976500</v>
      </c>
      <c r="AL2813" s="2">
        <f>+AE2813*G2813</f>
        <v>136710.00000000003</v>
      </c>
      <c r="AM2813" s="2">
        <f>+AF2813*G2813</f>
        <v>341775</v>
      </c>
      <c r="AN2813" s="155">
        <f>SUM(AK2813:AM2813)</f>
        <v>1454985</v>
      </c>
      <c r="AQ2813" s="145" t="s">
        <v>525</v>
      </c>
      <c r="AU2813" s="8"/>
      <c r="AV2813" s="8"/>
      <c r="AW2813" s="2">
        <f>'[2]BoQ HSYC-Đạt'!$AT2813</f>
        <v>35572.5</v>
      </c>
      <c r="AX2813" s="8">
        <f>F2813*AW2813</f>
        <v>996030</v>
      </c>
      <c r="AY2813" s="8">
        <f>IF(AQ2813="CT",7%,5%)*AX2813</f>
        <v>69722.100000000006</v>
      </c>
      <c r="AZ2813" s="8">
        <f>AX2813*2%</f>
        <v>19920.600000000002</v>
      </c>
      <c r="BA2813" s="8">
        <f>IF(BB2813&gt;0,0,AX2813*5%)</f>
        <v>49801.5</v>
      </c>
      <c r="BB2813" s="8"/>
      <c r="BC2813" s="8">
        <f>+AX2813+AY2813+AZ2813+BA2813+BB2813</f>
        <v>1135474.2000000002</v>
      </c>
      <c r="BD2813" s="8">
        <f>AX2813-AT2813</f>
        <v>996030</v>
      </c>
      <c r="BE2813" s="2"/>
      <c r="BH2813" s="2"/>
    </row>
    <row r="2814" spans="2:60" ht="17" hidden="1" outlineLevel="1" x14ac:dyDescent="0.2">
      <c r="B2814" s="82">
        <v>30</v>
      </c>
      <c r="C2814" s="144" t="s">
        <v>788</v>
      </c>
      <c r="D2814" s="144"/>
      <c r="E2814" s="82" t="s">
        <v>85</v>
      </c>
      <c r="F2814" s="143">
        <v>2</v>
      </c>
      <c r="G2814" s="142">
        <f>'[1]BoQ HSYC'!F2814</f>
        <v>2</v>
      </c>
      <c r="H2814" s="185">
        <f>'[1]BoQ HSYC'!G2814</f>
        <v>0</v>
      </c>
      <c r="I2814" s="185">
        <f>'[1]BoQ HSYC'!H2814</f>
        <v>0</v>
      </c>
      <c r="J2814" s="185">
        <f>'[1]BoQ HSYC'!I2814</f>
        <v>0</v>
      </c>
      <c r="K2814" s="48">
        <f>'[1]BoQ HSYC'!J2814</f>
        <v>18269.999999999996</v>
      </c>
      <c r="L2814" s="47">
        <f>'[1]BoQ HSYC'!K2814</f>
        <v>24050</v>
      </c>
      <c r="M2814" s="47">
        <f>'[1]BoQ HSYC'!L2814</f>
        <v>42320</v>
      </c>
      <c r="N2814" s="183">
        <f>'[1]BoQ HSYC'!M2814</f>
        <v>6394.4999999999982</v>
      </c>
      <c r="O2814" s="183">
        <f>'[1]BoQ HSYC'!N2814</f>
        <v>8417.5</v>
      </c>
      <c r="P2814" s="83">
        <f>'[1]BoQ HSYC'!O2814</f>
        <v>14811.999999999998</v>
      </c>
      <c r="Q2814" s="47">
        <f>'[1]BoQ HSYC'!P2814</f>
        <v>84640</v>
      </c>
      <c r="R2814" s="132">
        <f>'[1]BoQ HSYC'!Q2814</f>
        <v>29623.999999999996</v>
      </c>
      <c r="S2814" s="83">
        <f>'[1]BoQ HSYC'!R2814</f>
        <v>114264</v>
      </c>
      <c r="T2814" s="48">
        <f>'[1]BoQ HSYC'!S2814</f>
        <v>0</v>
      </c>
      <c r="U2814" s="132">
        <f>'[1]BoQ HSYC'!T2814</f>
        <v>0</v>
      </c>
      <c r="V2814" s="132" t="str">
        <f>'[1]BoQ HSYC'!U2814</f>
        <v>BĐG Q2/2026</v>
      </c>
      <c r="W2814" s="132" t="str">
        <f>'[1]BoQ HSYC'!V2814</f>
        <v>BĐG Q2/2026</v>
      </c>
      <c r="X2814" s="44" t="str">
        <f>'[1]BoQ HSYC'!W2814</f>
        <v>ME</v>
      </c>
      <c r="Y2814" s="44"/>
      <c r="Z2814" s="44"/>
      <c r="AA2814" s="44"/>
      <c r="AB2814" s="2">
        <v>77557.1786455455</v>
      </c>
      <c r="AC2814" s="2">
        <v>155114.357291091</v>
      </c>
      <c r="AD2814" s="2">
        <f>+M2814</f>
        <v>42320</v>
      </c>
      <c r="AE2814" s="2">
        <f>+AD2814*14%</f>
        <v>5924.8</v>
      </c>
      <c r="AF2814" s="155">
        <f>+AD2814*35%</f>
        <v>14811.999999999998</v>
      </c>
      <c r="AG2814" s="2">
        <f>+AD2814*F2814</f>
        <v>84640</v>
      </c>
      <c r="AH2814" s="2">
        <f>+AE2814*F2814</f>
        <v>11849.6</v>
      </c>
      <c r="AI2814" s="2">
        <f>+AF2814*F2814</f>
        <v>29623.999999999996</v>
      </c>
      <c r="AJ2814" s="2">
        <f>SUM(AG2814:AI2814)</f>
        <v>126113.60000000001</v>
      </c>
      <c r="AK2814" s="2">
        <f>+AD2814*G2814</f>
        <v>84640</v>
      </c>
      <c r="AL2814" s="2">
        <f>+AE2814*G2814</f>
        <v>11849.6</v>
      </c>
      <c r="AM2814" s="2">
        <f>+AF2814*G2814</f>
        <v>29623.999999999996</v>
      </c>
      <c r="AN2814" s="155">
        <f>SUM(AK2814:AM2814)</f>
        <v>126113.60000000001</v>
      </c>
      <c r="AQ2814" s="145" t="s">
        <v>525</v>
      </c>
      <c r="AU2814" s="8"/>
      <c r="AV2814" s="8"/>
      <c r="AW2814" s="2">
        <f>'[2]BoQ HSYC-Đạt'!$AT2814</f>
        <v>43166.400000000001</v>
      </c>
      <c r="AX2814" s="8">
        <f>F2814*AW2814</f>
        <v>86332.800000000003</v>
      </c>
      <c r="AY2814" s="8">
        <f>IF(AQ2814="CT",7%,5%)*AX2814</f>
        <v>6043.2960000000012</v>
      </c>
      <c r="AZ2814" s="8">
        <f>AX2814*2%</f>
        <v>1726.6560000000002</v>
      </c>
      <c r="BA2814" s="8">
        <f>IF(BB2814&gt;0,0,AX2814*5%)</f>
        <v>4316.6400000000003</v>
      </c>
      <c r="BB2814" s="8"/>
      <c r="BC2814" s="8">
        <f>+AX2814+AY2814+AZ2814+BA2814+BB2814</f>
        <v>98419.392000000007</v>
      </c>
      <c r="BD2814" s="8">
        <f>AX2814-AT2814</f>
        <v>86332.800000000003</v>
      </c>
      <c r="BE2814" s="2"/>
      <c r="BH2814" s="2"/>
    </row>
    <row r="2815" spans="2:60" ht="17" hidden="1" outlineLevel="1" x14ac:dyDescent="0.2">
      <c r="B2815" s="82">
        <v>31</v>
      </c>
      <c r="C2815" s="144" t="s">
        <v>576</v>
      </c>
      <c r="D2815" s="144"/>
      <c r="E2815" s="82" t="s">
        <v>85</v>
      </c>
      <c r="F2815" s="143">
        <v>9</v>
      </c>
      <c r="G2815" s="142">
        <f>'[1]BoQ HSYC'!F2815</f>
        <v>9</v>
      </c>
      <c r="H2815" s="185">
        <f>'[1]BoQ HSYC'!G2815</f>
        <v>0</v>
      </c>
      <c r="I2815" s="185">
        <f>'[1]BoQ HSYC'!H2815</f>
        <v>0</v>
      </c>
      <c r="J2815" s="185">
        <f>'[1]BoQ HSYC'!I2815</f>
        <v>0</v>
      </c>
      <c r="K2815" s="48">
        <f>'[1]BoQ HSYC'!J2815</f>
        <v>3402</v>
      </c>
      <c r="L2815" s="47">
        <f>'[1]BoQ HSYC'!K2815</f>
        <v>20461</v>
      </c>
      <c r="M2815" s="47">
        <f>'[1]BoQ HSYC'!L2815</f>
        <v>23863</v>
      </c>
      <c r="N2815" s="183">
        <f>'[1]BoQ HSYC'!M2815</f>
        <v>1190.6999999999998</v>
      </c>
      <c r="O2815" s="183">
        <f>'[1]BoQ HSYC'!N2815</f>
        <v>7161.3499999999995</v>
      </c>
      <c r="P2815" s="83">
        <f>'[1]BoQ HSYC'!O2815</f>
        <v>8352.0499999999993</v>
      </c>
      <c r="Q2815" s="47">
        <f>'[1]BoQ HSYC'!P2815</f>
        <v>214767</v>
      </c>
      <c r="R2815" s="132">
        <f>'[1]BoQ HSYC'!Q2815</f>
        <v>75168.45</v>
      </c>
      <c r="S2815" s="83">
        <f>'[1]BoQ HSYC'!R2815</f>
        <v>289935.45</v>
      </c>
      <c r="T2815" s="48">
        <f>'[1]BoQ HSYC'!S2815</f>
        <v>0</v>
      </c>
      <c r="U2815" s="132">
        <f>'[1]BoQ HSYC'!T2815</f>
        <v>0</v>
      </c>
      <c r="V2815" s="132" t="str">
        <f>'[1]BoQ HSYC'!U2815</f>
        <v>BĐG Q2/2026</v>
      </c>
      <c r="W2815" s="132" t="str">
        <f>'[1]BoQ HSYC'!V2815</f>
        <v>BĐG Q2/2026</v>
      </c>
      <c r="X2815" s="44" t="str">
        <f>'[1]BoQ HSYC'!W2815</f>
        <v>ME</v>
      </c>
      <c r="Y2815" s="44"/>
      <c r="Z2815" s="44"/>
      <c r="AA2815" s="44"/>
      <c r="AB2815" s="2">
        <v>36687.473414171247</v>
      </c>
      <c r="AC2815" s="2">
        <v>330187.26072754123</v>
      </c>
      <c r="AD2815" s="2">
        <f>+M2815</f>
        <v>23863</v>
      </c>
      <c r="AE2815" s="2">
        <f>+AD2815*14%</f>
        <v>3340.82</v>
      </c>
      <c r="AF2815" s="155">
        <f>+AD2815*35%</f>
        <v>8352.0499999999993</v>
      </c>
      <c r="AG2815" s="2">
        <f>+AD2815*F2815</f>
        <v>214767</v>
      </c>
      <c r="AH2815" s="2">
        <f>+AE2815*F2815</f>
        <v>30067.38</v>
      </c>
      <c r="AI2815" s="2">
        <f>+AF2815*F2815</f>
        <v>75168.45</v>
      </c>
      <c r="AJ2815" s="2">
        <f>SUM(AG2815:AI2815)</f>
        <v>320002.83</v>
      </c>
      <c r="AK2815" s="2">
        <f>+AD2815*G2815</f>
        <v>214767</v>
      </c>
      <c r="AL2815" s="2">
        <f>+AE2815*G2815</f>
        <v>30067.38</v>
      </c>
      <c r="AM2815" s="2">
        <f>+AF2815*G2815</f>
        <v>75168.45</v>
      </c>
      <c r="AN2815" s="155">
        <f>SUM(AK2815:AM2815)</f>
        <v>320002.83</v>
      </c>
      <c r="AQ2815" s="145" t="s">
        <v>525</v>
      </c>
      <c r="AU2815" s="8"/>
      <c r="AV2815" s="8"/>
      <c r="AW2815" s="2">
        <f>'[2]BoQ HSYC-Đạt'!$AT2815</f>
        <v>24340.26</v>
      </c>
      <c r="AX2815" s="8">
        <f>F2815*AW2815</f>
        <v>219062.34</v>
      </c>
      <c r="AY2815" s="8">
        <f>IF(AQ2815="CT",7%,5%)*AX2815</f>
        <v>15334.363800000001</v>
      </c>
      <c r="AZ2815" s="8">
        <f>AX2815*2%</f>
        <v>4381.2467999999999</v>
      </c>
      <c r="BA2815" s="8">
        <f>IF(BB2815&gt;0,0,AX2815*5%)</f>
        <v>10953.117</v>
      </c>
      <c r="BB2815" s="8"/>
      <c r="BC2815" s="8">
        <f>+AX2815+AY2815+AZ2815+BA2815+BB2815</f>
        <v>249731.06759999998</v>
      </c>
      <c r="BD2815" s="8">
        <f>AX2815-AT2815</f>
        <v>219062.34</v>
      </c>
      <c r="BE2815" s="2"/>
      <c r="BH2815" s="2"/>
    </row>
    <row r="2816" spans="2:60" ht="17" hidden="1" outlineLevel="1" x14ac:dyDescent="0.2">
      <c r="B2816" s="82">
        <v>32</v>
      </c>
      <c r="C2816" s="144" t="s">
        <v>575</v>
      </c>
      <c r="D2816" s="144"/>
      <c r="E2816" s="82" t="s">
        <v>85</v>
      </c>
      <c r="F2816" s="143">
        <v>17</v>
      </c>
      <c r="G2816" s="142">
        <f>'[1]BoQ HSYC'!F2816</f>
        <v>17</v>
      </c>
      <c r="H2816" s="185">
        <f>'[1]BoQ HSYC'!G2816</f>
        <v>0</v>
      </c>
      <c r="I2816" s="185">
        <f>'[1]BoQ HSYC'!H2816</f>
        <v>0</v>
      </c>
      <c r="J2816" s="185">
        <f>'[1]BoQ HSYC'!I2816</f>
        <v>0</v>
      </c>
      <c r="K2816" s="48">
        <f>'[1]BoQ HSYC'!J2816</f>
        <v>2393.9999999999995</v>
      </c>
      <c r="L2816" s="47">
        <f>'[1]BoQ HSYC'!K2816</f>
        <v>19750</v>
      </c>
      <c r="M2816" s="47">
        <f>'[1]BoQ HSYC'!L2816</f>
        <v>22144</v>
      </c>
      <c r="N2816" s="183">
        <f>'[1]BoQ HSYC'!M2816</f>
        <v>837.89999999999975</v>
      </c>
      <c r="O2816" s="183">
        <f>'[1]BoQ HSYC'!N2816</f>
        <v>6912.5</v>
      </c>
      <c r="P2816" s="83">
        <f>'[1]BoQ HSYC'!O2816</f>
        <v>7750.4</v>
      </c>
      <c r="Q2816" s="47">
        <f>'[1]BoQ HSYC'!P2816</f>
        <v>376448</v>
      </c>
      <c r="R2816" s="132">
        <f>'[1]BoQ HSYC'!Q2816</f>
        <v>131756.79999999999</v>
      </c>
      <c r="S2816" s="83">
        <f>'[1]BoQ HSYC'!R2816</f>
        <v>508204.79999999999</v>
      </c>
      <c r="T2816" s="48">
        <f>'[1]BoQ HSYC'!S2816</f>
        <v>0</v>
      </c>
      <c r="U2816" s="132">
        <f>'[1]BoQ HSYC'!T2816</f>
        <v>0</v>
      </c>
      <c r="V2816" s="132" t="str">
        <f>'[1]BoQ HSYC'!U2816</f>
        <v>BĐG Q2/2026</v>
      </c>
      <c r="W2816" s="132" t="str">
        <f>'[1]BoQ HSYC'!V2816</f>
        <v>BĐG Q2/2026</v>
      </c>
      <c r="X2816" s="44" t="str">
        <f>'[1]BoQ HSYC'!W2816</f>
        <v>ME</v>
      </c>
      <c r="Y2816" s="44"/>
      <c r="Z2816" s="44"/>
      <c r="AA2816" s="44"/>
      <c r="AB2816" s="2">
        <v>33165.96904693875</v>
      </c>
      <c r="AC2816" s="2">
        <v>563821.47379795869</v>
      </c>
      <c r="AD2816" s="2">
        <f>+M2816</f>
        <v>22144</v>
      </c>
      <c r="AE2816" s="2">
        <f>+AD2816*14%</f>
        <v>3100.1600000000003</v>
      </c>
      <c r="AF2816" s="155">
        <f>+AD2816*35%</f>
        <v>7750.4</v>
      </c>
      <c r="AG2816" s="2">
        <f>+AD2816*F2816</f>
        <v>376448</v>
      </c>
      <c r="AH2816" s="2">
        <f>+AE2816*F2816</f>
        <v>52702.720000000008</v>
      </c>
      <c r="AI2816" s="2">
        <f>+AF2816*F2816</f>
        <v>131756.79999999999</v>
      </c>
      <c r="AJ2816" s="2">
        <f>SUM(AG2816:AI2816)</f>
        <v>560907.52000000002</v>
      </c>
      <c r="AK2816" s="2">
        <f>+AD2816*G2816</f>
        <v>376448</v>
      </c>
      <c r="AL2816" s="2">
        <f>+AE2816*G2816</f>
        <v>52702.720000000008</v>
      </c>
      <c r="AM2816" s="2">
        <f>+AF2816*G2816</f>
        <v>131756.79999999999</v>
      </c>
      <c r="AN2816" s="155">
        <f>SUM(AK2816:AM2816)</f>
        <v>560907.52000000002</v>
      </c>
      <c r="AQ2816" s="145" t="s">
        <v>525</v>
      </c>
      <c r="AU2816" s="8"/>
      <c r="AV2816" s="8"/>
      <c r="AW2816" s="2">
        <f>'[2]BoQ HSYC-Đạt'!$AT2816</f>
        <v>22586.880000000001</v>
      </c>
      <c r="AX2816" s="8">
        <f>F2816*AW2816</f>
        <v>383976.96000000002</v>
      </c>
      <c r="AY2816" s="8">
        <f>IF(AQ2816="CT",7%,5%)*AX2816</f>
        <v>26878.387200000005</v>
      </c>
      <c r="AZ2816" s="8">
        <f>AX2816*2%</f>
        <v>7679.5392000000002</v>
      </c>
      <c r="BA2816" s="8">
        <f>IF(BB2816&gt;0,0,AX2816*5%)</f>
        <v>19198.848000000002</v>
      </c>
      <c r="BB2816" s="8"/>
      <c r="BC2816" s="8">
        <f>+AX2816+AY2816+AZ2816+BA2816+BB2816</f>
        <v>437733.73440000002</v>
      </c>
      <c r="BD2816" s="8">
        <f>AX2816-AT2816</f>
        <v>383976.96000000002</v>
      </c>
      <c r="BE2816" s="2"/>
      <c r="BH2816" s="2"/>
    </row>
    <row r="2817" spans="2:60" ht="17" hidden="1" outlineLevel="1" x14ac:dyDescent="0.2">
      <c r="B2817" s="82">
        <v>33</v>
      </c>
      <c r="C2817" s="144" t="s">
        <v>574</v>
      </c>
      <c r="D2817" s="144"/>
      <c r="E2817" s="82" t="s">
        <v>85</v>
      </c>
      <c r="F2817" s="143">
        <v>56</v>
      </c>
      <c r="G2817" s="142">
        <f>'[1]BoQ HSYC'!F2817</f>
        <v>56</v>
      </c>
      <c r="H2817" s="185">
        <f>'[1]BoQ HSYC'!G2817</f>
        <v>0</v>
      </c>
      <c r="I2817" s="185">
        <f>'[1]BoQ HSYC'!H2817</f>
        <v>0</v>
      </c>
      <c r="J2817" s="185">
        <f>'[1]BoQ HSYC'!I2817</f>
        <v>0</v>
      </c>
      <c r="K2817" s="48">
        <f>'[1]BoQ HSYC'!J2817</f>
        <v>24108</v>
      </c>
      <c r="L2817" s="47">
        <f>'[1]BoQ HSYC'!K2817</f>
        <v>19028</v>
      </c>
      <c r="M2817" s="47">
        <f>'[1]BoQ HSYC'!L2817</f>
        <v>43136</v>
      </c>
      <c r="N2817" s="183">
        <f>'[1]BoQ HSYC'!M2817</f>
        <v>8437.7999999999993</v>
      </c>
      <c r="O2817" s="183">
        <f>'[1]BoQ HSYC'!N2817</f>
        <v>6659.7999999999993</v>
      </c>
      <c r="P2817" s="83">
        <f>'[1]BoQ HSYC'!O2817</f>
        <v>15097.599999999999</v>
      </c>
      <c r="Q2817" s="47">
        <f>'[1]BoQ HSYC'!P2817</f>
        <v>2415616</v>
      </c>
      <c r="R2817" s="132">
        <f>'[1]BoQ HSYC'!Q2817</f>
        <v>845465.59999999986</v>
      </c>
      <c r="S2817" s="83">
        <f>'[1]BoQ HSYC'!R2817</f>
        <v>3261081.5999999996</v>
      </c>
      <c r="T2817" s="48">
        <f>'[1]BoQ HSYC'!S2817</f>
        <v>0</v>
      </c>
      <c r="U2817" s="132">
        <f>'[1]BoQ HSYC'!T2817</f>
        <v>0</v>
      </c>
      <c r="V2817" s="132" t="str">
        <f>'[1]BoQ HSYC'!U2817</f>
        <v>BĐG Q2/2026</v>
      </c>
      <c r="W2817" s="132" t="str">
        <f>'[1]BoQ HSYC'!V2817</f>
        <v>BĐG Q2/2026</v>
      </c>
      <c r="X2817" s="44" t="str">
        <f>'[1]BoQ HSYC'!W2817</f>
        <v>ME</v>
      </c>
      <c r="Y2817" s="44"/>
      <c r="Z2817" s="44"/>
      <c r="AA2817" s="44"/>
      <c r="AB2817" s="2">
        <v>72143.77307406225</v>
      </c>
      <c r="AC2817" s="2">
        <v>4040051.292147486</v>
      </c>
      <c r="AD2817" s="2">
        <f>+M2817</f>
        <v>43136</v>
      </c>
      <c r="AE2817" s="2">
        <f>+AD2817*14%</f>
        <v>6039.0400000000009</v>
      </c>
      <c r="AF2817" s="155">
        <f>+AD2817*35%</f>
        <v>15097.599999999999</v>
      </c>
      <c r="AG2817" s="2">
        <f>+AD2817*F2817</f>
        <v>2415616</v>
      </c>
      <c r="AH2817" s="2">
        <f>+AE2817*F2817</f>
        <v>338186.24000000005</v>
      </c>
      <c r="AI2817" s="2">
        <f>+AF2817*F2817</f>
        <v>845465.59999999986</v>
      </c>
      <c r="AJ2817" s="2">
        <f>SUM(AG2817:AI2817)</f>
        <v>3599267.8399999999</v>
      </c>
      <c r="AK2817" s="2">
        <f>+AD2817*G2817</f>
        <v>2415616</v>
      </c>
      <c r="AL2817" s="2">
        <f>+AE2817*G2817</f>
        <v>338186.24000000005</v>
      </c>
      <c r="AM2817" s="2">
        <f>+AF2817*G2817</f>
        <v>845465.59999999986</v>
      </c>
      <c r="AN2817" s="155">
        <f>SUM(AK2817:AM2817)</f>
        <v>3599267.8399999999</v>
      </c>
      <c r="AQ2817" s="145" t="s">
        <v>525</v>
      </c>
      <c r="AU2817" s="8"/>
      <c r="AV2817" s="8"/>
      <c r="AW2817" s="2">
        <f>'[2]BoQ HSYC-Đạt'!$AT2817</f>
        <v>43998.720000000001</v>
      </c>
      <c r="AX2817" s="8">
        <f>F2817*AW2817</f>
        <v>2463928.3200000003</v>
      </c>
      <c r="AY2817" s="8">
        <f>IF(AQ2817="CT",7%,5%)*AX2817</f>
        <v>172474.98240000004</v>
      </c>
      <c r="AZ2817" s="8">
        <f>AX2817*2%</f>
        <v>49278.566400000011</v>
      </c>
      <c r="BA2817" s="8">
        <f>IF(BB2817&gt;0,0,AX2817*5%)</f>
        <v>123196.41600000003</v>
      </c>
      <c r="BB2817" s="8"/>
      <c r="BC2817" s="8">
        <f>+AX2817+AY2817+AZ2817+BA2817+BB2817</f>
        <v>2808878.2848000005</v>
      </c>
      <c r="BD2817" s="8">
        <f>AX2817-AT2817</f>
        <v>2463928.3200000003</v>
      </c>
      <c r="BE2817" s="2"/>
      <c r="BH2817" s="2"/>
    </row>
    <row r="2818" spans="2:60" ht="17" hidden="1" outlineLevel="1" x14ac:dyDescent="0.2">
      <c r="B2818" s="82">
        <v>34</v>
      </c>
      <c r="C2818" s="144" t="s">
        <v>787</v>
      </c>
      <c r="D2818" s="144"/>
      <c r="E2818" s="82" t="s">
        <v>85</v>
      </c>
      <c r="F2818" s="143">
        <v>53</v>
      </c>
      <c r="G2818" s="142">
        <f>'[1]BoQ HSYC'!F2818</f>
        <v>53</v>
      </c>
      <c r="H2818" s="185">
        <f>'[1]BoQ HSYC'!G2818</f>
        <v>0</v>
      </c>
      <c r="I2818" s="185">
        <f>'[1]BoQ HSYC'!H2818</f>
        <v>0</v>
      </c>
      <c r="J2818" s="185">
        <f>'[1]BoQ HSYC'!I2818</f>
        <v>0</v>
      </c>
      <c r="K2818" s="48">
        <f>'[1]BoQ HSYC'!J2818</f>
        <v>22974</v>
      </c>
      <c r="L2818" s="47">
        <f>'[1]BoQ HSYC'!K2818</f>
        <v>24050</v>
      </c>
      <c r="M2818" s="47">
        <f>'[1]BoQ HSYC'!L2818</f>
        <v>47024</v>
      </c>
      <c r="N2818" s="183">
        <f>'[1]BoQ HSYC'!M2818</f>
        <v>8040.9</v>
      </c>
      <c r="O2818" s="183">
        <f>'[1]BoQ HSYC'!N2818</f>
        <v>8417.5</v>
      </c>
      <c r="P2818" s="83">
        <f>'[1]BoQ HSYC'!O2818</f>
        <v>16458.400000000001</v>
      </c>
      <c r="Q2818" s="47">
        <f>'[1]BoQ HSYC'!P2818</f>
        <v>2492272</v>
      </c>
      <c r="R2818" s="132">
        <f>'[1]BoQ HSYC'!Q2818</f>
        <v>872295.20000000007</v>
      </c>
      <c r="S2818" s="83">
        <f>'[1]BoQ HSYC'!R2818</f>
        <v>3364567.2</v>
      </c>
      <c r="T2818" s="48">
        <f>'[1]BoQ HSYC'!S2818</f>
        <v>0</v>
      </c>
      <c r="U2818" s="132">
        <f>'[1]BoQ HSYC'!T2818</f>
        <v>0</v>
      </c>
      <c r="V2818" s="132" t="str">
        <f>'[1]BoQ HSYC'!U2818</f>
        <v>BĐG Q2/2026</v>
      </c>
      <c r="W2818" s="132" t="str">
        <f>'[1]BoQ HSYC'!V2818</f>
        <v>BĐG Q2/2026</v>
      </c>
      <c r="X2818" s="44" t="str">
        <f>'[1]BoQ HSYC'!W2818</f>
        <v>ME</v>
      </c>
      <c r="Y2818" s="44"/>
      <c r="Z2818" s="44"/>
      <c r="AA2818" s="44"/>
      <c r="AB2818" s="2">
        <v>88879.400231993248</v>
      </c>
      <c r="AC2818" s="2">
        <v>4710608.2122956421</v>
      </c>
      <c r="AD2818" s="2">
        <f>+M2818</f>
        <v>47024</v>
      </c>
      <c r="AE2818" s="2">
        <f>+AD2818*14%</f>
        <v>6583.3600000000006</v>
      </c>
      <c r="AF2818" s="155">
        <f>+AD2818*35%</f>
        <v>16458.399999999998</v>
      </c>
      <c r="AG2818" s="2">
        <f>+AD2818*F2818</f>
        <v>2492272</v>
      </c>
      <c r="AH2818" s="2">
        <f>+AE2818*F2818</f>
        <v>348918.08</v>
      </c>
      <c r="AI2818" s="2">
        <f>+AF2818*F2818</f>
        <v>872295.19999999984</v>
      </c>
      <c r="AJ2818" s="2">
        <f>SUM(AG2818:AI2818)</f>
        <v>3713485.28</v>
      </c>
      <c r="AK2818" s="2">
        <f>+AD2818*G2818</f>
        <v>2492272</v>
      </c>
      <c r="AL2818" s="2">
        <f>+AE2818*G2818</f>
        <v>348918.08</v>
      </c>
      <c r="AM2818" s="2">
        <f>+AF2818*G2818</f>
        <v>872295.19999999984</v>
      </c>
      <c r="AN2818" s="155">
        <f>SUM(AK2818:AM2818)</f>
        <v>3713485.28</v>
      </c>
      <c r="AQ2818" s="145" t="s">
        <v>525</v>
      </c>
      <c r="AU2818" s="8"/>
      <c r="AV2818" s="8"/>
      <c r="AW2818" s="2">
        <f>'[2]BoQ HSYC-Đạt'!$AT2818</f>
        <v>47964.480000000003</v>
      </c>
      <c r="AX2818" s="8">
        <f>F2818*AW2818</f>
        <v>2542117.44</v>
      </c>
      <c r="AY2818" s="8">
        <f>IF(AQ2818="CT",7%,5%)*AX2818</f>
        <v>177948.22080000001</v>
      </c>
      <c r="AZ2818" s="8">
        <f>AX2818*2%</f>
        <v>50842.3488</v>
      </c>
      <c r="BA2818" s="8">
        <f>IF(BB2818&gt;0,0,AX2818*5%)</f>
        <v>127105.872</v>
      </c>
      <c r="BB2818" s="8"/>
      <c r="BC2818" s="8">
        <f>+AX2818+AY2818+AZ2818+BA2818+BB2818</f>
        <v>2898013.8815999995</v>
      </c>
      <c r="BD2818" s="8">
        <f>AX2818-AT2818</f>
        <v>2542117.44</v>
      </c>
      <c r="BE2818" s="2"/>
      <c r="BH2818" s="2"/>
    </row>
    <row r="2819" spans="2:60" ht="17" hidden="1" outlineLevel="1" x14ac:dyDescent="0.2">
      <c r="B2819" s="82">
        <v>35</v>
      </c>
      <c r="C2819" s="144" t="s">
        <v>571</v>
      </c>
      <c r="D2819" s="144"/>
      <c r="E2819" s="82" t="s">
        <v>85</v>
      </c>
      <c r="F2819" s="143">
        <v>36.6</v>
      </c>
      <c r="G2819" s="142">
        <f>'[1]BoQ HSYC'!F2819</f>
        <v>36.6</v>
      </c>
      <c r="H2819" s="185">
        <f>'[1]BoQ HSYC'!G2819</f>
        <v>0</v>
      </c>
      <c r="I2819" s="185">
        <f>'[1]BoQ HSYC'!H2819</f>
        <v>0</v>
      </c>
      <c r="J2819" s="185">
        <f>'[1]BoQ HSYC'!I2819</f>
        <v>0</v>
      </c>
      <c r="K2819" s="48">
        <f>'[1]BoQ HSYC'!J2819</f>
        <v>3990</v>
      </c>
      <c r="L2819" s="47">
        <f>'[1]BoQ HSYC'!K2819</f>
        <v>20461</v>
      </c>
      <c r="M2819" s="47">
        <f>'[1]BoQ HSYC'!L2819</f>
        <v>24451</v>
      </c>
      <c r="N2819" s="183">
        <f>'[1]BoQ HSYC'!M2819</f>
        <v>1396.5</v>
      </c>
      <c r="O2819" s="183">
        <f>'[1]BoQ HSYC'!N2819</f>
        <v>7161.3499999999995</v>
      </c>
      <c r="P2819" s="83">
        <f>'[1]BoQ HSYC'!O2819</f>
        <v>8557.8499999999985</v>
      </c>
      <c r="Q2819" s="47">
        <f>'[1]BoQ HSYC'!P2819</f>
        <v>894906.6</v>
      </c>
      <c r="R2819" s="132">
        <f>'[1]BoQ HSYC'!Q2819</f>
        <v>313217.30999999994</v>
      </c>
      <c r="S2819" s="83">
        <f>'[1]BoQ HSYC'!R2819</f>
        <v>1208123.9099999999</v>
      </c>
      <c r="T2819" s="48">
        <f>'[1]BoQ HSYC'!S2819</f>
        <v>0</v>
      </c>
      <c r="U2819" s="132">
        <f>'[1]BoQ HSYC'!T2819</f>
        <v>0</v>
      </c>
      <c r="V2819" s="132" t="str">
        <f>'[1]BoQ HSYC'!U2819</f>
        <v>BĐG Q2/2026</v>
      </c>
      <c r="W2819" s="132" t="str">
        <f>'[1]BoQ HSYC'!V2819</f>
        <v>BĐG Q2/2026</v>
      </c>
      <c r="X2819" s="44" t="str">
        <f>'[1]BoQ HSYC'!W2819</f>
        <v>ME</v>
      </c>
      <c r="Y2819" s="44"/>
      <c r="Z2819" s="44"/>
      <c r="AA2819" s="44"/>
      <c r="AB2819" s="2">
        <v>38188.376286950996</v>
      </c>
      <c r="AC2819" s="2">
        <v>1397694.5721024065</v>
      </c>
      <c r="AD2819" s="2">
        <f>+M2819</f>
        <v>24451</v>
      </c>
      <c r="AE2819" s="2">
        <f>+AD2819*14%</f>
        <v>3423.1400000000003</v>
      </c>
      <c r="AF2819" s="155">
        <f>+AD2819*35%</f>
        <v>8557.85</v>
      </c>
      <c r="AG2819" s="2">
        <f>+AD2819*F2819</f>
        <v>894906.6</v>
      </c>
      <c r="AH2819" s="2">
        <f>+AE2819*F2819</f>
        <v>125286.92400000001</v>
      </c>
      <c r="AI2819" s="2">
        <f>+AF2819*F2819</f>
        <v>313217.31</v>
      </c>
      <c r="AJ2819" s="2">
        <f>SUM(AG2819:AI2819)</f>
        <v>1333410.834</v>
      </c>
      <c r="AK2819" s="2">
        <f>+AD2819*G2819</f>
        <v>894906.6</v>
      </c>
      <c r="AL2819" s="2">
        <f>+AE2819*G2819</f>
        <v>125286.92400000001</v>
      </c>
      <c r="AM2819" s="2">
        <f>+AF2819*G2819</f>
        <v>313217.31</v>
      </c>
      <c r="AN2819" s="155">
        <f>SUM(AK2819:AM2819)</f>
        <v>1333410.834</v>
      </c>
      <c r="AQ2819" s="145" t="s">
        <v>525</v>
      </c>
      <c r="AU2819" s="8"/>
      <c r="AV2819" s="8"/>
      <c r="AW2819" s="2">
        <f>'[2]BoQ HSYC-Đạt'!$AT2819</f>
        <v>24940.02</v>
      </c>
      <c r="AX2819" s="8">
        <f>F2819*AW2819</f>
        <v>912804.73200000008</v>
      </c>
      <c r="AY2819" s="8">
        <f>IF(AQ2819="CT",7%,5%)*AX2819</f>
        <v>63896.331240000014</v>
      </c>
      <c r="AZ2819" s="8">
        <f>AX2819*2%</f>
        <v>18256.094640000003</v>
      </c>
      <c r="BA2819" s="8">
        <f>IF(BB2819&gt;0,0,AX2819*5%)</f>
        <v>45640.236600000004</v>
      </c>
      <c r="BB2819" s="8"/>
      <c r="BC2819" s="8">
        <f>+AX2819+AY2819+AZ2819+BA2819+BB2819</f>
        <v>1040597.39448</v>
      </c>
      <c r="BD2819" s="8">
        <f>AX2819-AT2819</f>
        <v>912804.73200000008</v>
      </c>
      <c r="BE2819" s="2"/>
      <c r="BH2819" s="2"/>
    </row>
    <row r="2820" spans="2:60" ht="17" hidden="1" outlineLevel="1" x14ac:dyDescent="0.2">
      <c r="B2820" s="82">
        <v>36</v>
      </c>
      <c r="C2820" s="144" t="s">
        <v>570</v>
      </c>
      <c r="D2820" s="144"/>
      <c r="E2820" s="82" t="s">
        <v>85</v>
      </c>
      <c r="F2820" s="143">
        <v>49</v>
      </c>
      <c r="G2820" s="142">
        <f>'[1]BoQ HSYC'!F2820</f>
        <v>49</v>
      </c>
      <c r="H2820" s="185">
        <f>'[1]BoQ HSYC'!G2820</f>
        <v>0</v>
      </c>
      <c r="I2820" s="185">
        <f>'[1]BoQ HSYC'!H2820</f>
        <v>0</v>
      </c>
      <c r="J2820" s="185">
        <f>'[1]BoQ HSYC'!I2820</f>
        <v>0</v>
      </c>
      <c r="K2820" s="48">
        <f>'[1]BoQ HSYC'!J2820</f>
        <v>2562</v>
      </c>
      <c r="L2820" s="47">
        <f>'[1]BoQ HSYC'!K2820</f>
        <v>19750</v>
      </c>
      <c r="M2820" s="47">
        <f>'[1]BoQ HSYC'!L2820</f>
        <v>22312</v>
      </c>
      <c r="N2820" s="183">
        <f>'[1]BoQ HSYC'!M2820</f>
        <v>896.69999999999993</v>
      </c>
      <c r="O2820" s="183">
        <f>'[1]BoQ HSYC'!N2820</f>
        <v>6912.5</v>
      </c>
      <c r="P2820" s="83">
        <f>'[1]BoQ HSYC'!O2820</f>
        <v>7809.2</v>
      </c>
      <c r="Q2820" s="47">
        <f>'[1]BoQ HSYC'!P2820</f>
        <v>1093288</v>
      </c>
      <c r="R2820" s="132">
        <f>'[1]BoQ HSYC'!Q2820</f>
        <v>382650.8</v>
      </c>
      <c r="S2820" s="83">
        <f>'[1]BoQ HSYC'!R2820</f>
        <v>1475938.8</v>
      </c>
      <c r="T2820" s="48">
        <f>'[1]BoQ HSYC'!S2820</f>
        <v>0</v>
      </c>
      <c r="U2820" s="132">
        <f>'[1]BoQ HSYC'!T2820</f>
        <v>0</v>
      </c>
      <c r="V2820" s="132" t="str">
        <f>'[1]BoQ HSYC'!U2820</f>
        <v>BĐG Q2/2026</v>
      </c>
      <c r="W2820" s="132" t="str">
        <f>'[1]BoQ HSYC'!V2820</f>
        <v>BĐG Q2/2026</v>
      </c>
      <c r="X2820" s="44" t="str">
        <f>'[1]BoQ HSYC'!W2820</f>
        <v>ME</v>
      </c>
      <c r="Y2820" s="44"/>
      <c r="Z2820" s="44"/>
      <c r="AA2820" s="44"/>
      <c r="AB2820" s="2">
        <v>33628.56739214775</v>
      </c>
      <c r="AC2820" s="2">
        <v>1647799.8022152397</v>
      </c>
      <c r="AD2820" s="2">
        <f>+M2820</f>
        <v>22312</v>
      </c>
      <c r="AE2820" s="2">
        <f>+AD2820*14%</f>
        <v>3123.6800000000003</v>
      </c>
      <c r="AF2820" s="155">
        <f>+AD2820*35%</f>
        <v>7809.2</v>
      </c>
      <c r="AG2820" s="2">
        <f>+AD2820*F2820</f>
        <v>1093288</v>
      </c>
      <c r="AH2820" s="2">
        <f>+AE2820*F2820</f>
        <v>153060.32</v>
      </c>
      <c r="AI2820" s="2">
        <f>+AF2820*F2820</f>
        <v>382650.8</v>
      </c>
      <c r="AJ2820" s="2">
        <f>SUM(AG2820:AI2820)</f>
        <v>1628999.12</v>
      </c>
      <c r="AK2820" s="2">
        <f>+AD2820*G2820</f>
        <v>1093288</v>
      </c>
      <c r="AL2820" s="2">
        <f>+AE2820*G2820</f>
        <v>153060.32</v>
      </c>
      <c r="AM2820" s="2">
        <f>+AF2820*G2820</f>
        <v>382650.8</v>
      </c>
      <c r="AN2820" s="155">
        <f>SUM(AK2820:AM2820)</f>
        <v>1628999.12</v>
      </c>
      <c r="AQ2820" s="145" t="s">
        <v>525</v>
      </c>
      <c r="AU2820" s="8"/>
      <c r="AV2820" s="8"/>
      <c r="AW2820" s="2">
        <f>'[2]BoQ HSYC-Đạt'!$AT2820</f>
        <v>22758.240000000002</v>
      </c>
      <c r="AX2820" s="8">
        <f>F2820*AW2820</f>
        <v>1115153.76</v>
      </c>
      <c r="AY2820" s="8">
        <f>IF(AQ2820="CT",7%,5%)*AX2820</f>
        <v>78060.763200000001</v>
      </c>
      <c r="AZ2820" s="8">
        <f>AX2820*2%</f>
        <v>22303.075199999999</v>
      </c>
      <c r="BA2820" s="8">
        <f>IF(BB2820&gt;0,0,AX2820*5%)</f>
        <v>55757.688000000002</v>
      </c>
      <c r="BB2820" s="8"/>
      <c r="BC2820" s="8">
        <f>+AX2820+AY2820+AZ2820+BA2820+BB2820</f>
        <v>1271275.2864000001</v>
      </c>
      <c r="BD2820" s="8">
        <f>AX2820-AT2820</f>
        <v>1115153.76</v>
      </c>
      <c r="BE2820" s="2"/>
      <c r="BH2820" s="2"/>
    </row>
    <row r="2821" spans="2:60" ht="17" hidden="1" outlineLevel="1" x14ac:dyDescent="0.2">
      <c r="B2821" s="82">
        <v>37</v>
      </c>
      <c r="C2821" s="144" t="s">
        <v>569</v>
      </c>
      <c r="D2821" s="144"/>
      <c r="E2821" s="82" t="s">
        <v>85</v>
      </c>
      <c r="F2821" s="143">
        <v>48.3</v>
      </c>
      <c r="G2821" s="142">
        <f>'[1]BoQ HSYC'!F2821</f>
        <v>48.3</v>
      </c>
      <c r="H2821" s="185">
        <f>'[1]BoQ HSYC'!G2821</f>
        <v>0</v>
      </c>
      <c r="I2821" s="185">
        <f>'[1]BoQ HSYC'!H2821</f>
        <v>0</v>
      </c>
      <c r="J2821" s="185">
        <f>'[1]BoQ HSYC'!I2821</f>
        <v>0</v>
      </c>
      <c r="K2821" s="48">
        <f>'[1]BoQ HSYC'!J2821</f>
        <v>1512</v>
      </c>
      <c r="L2821" s="47">
        <f>'[1]BoQ HSYC'!K2821</f>
        <v>19028</v>
      </c>
      <c r="M2821" s="47">
        <f>'[1]BoQ HSYC'!L2821</f>
        <v>20540</v>
      </c>
      <c r="N2821" s="183">
        <f>'[1]BoQ HSYC'!M2821</f>
        <v>529.19999999999993</v>
      </c>
      <c r="O2821" s="183">
        <f>'[1]BoQ HSYC'!N2821</f>
        <v>6659.7999999999993</v>
      </c>
      <c r="P2821" s="83">
        <f>'[1]BoQ HSYC'!O2821</f>
        <v>7188.9999999999991</v>
      </c>
      <c r="Q2821" s="47">
        <f>'[1]BoQ HSYC'!P2821</f>
        <v>992081.99999999988</v>
      </c>
      <c r="R2821" s="132">
        <f>'[1]BoQ HSYC'!Q2821</f>
        <v>347228.69999999995</v>
      </c>
      <c r="S2821" s="83">
        <f>'[1]BoQ HSYC'!R2821</f>
        <v>1339310.6999999997</v>
      </c>
      <c r="T2821" s="48">
        <f>'[1]BoQ HSYC'!S2821</f>
        <v>0</v>
      </c>
      <c r="U2821" s="132">
        <f>'[1]BoQ HSYC'!T2821</f>
        <v>0</v>
      </c>
      <c r="V2821" s="132" t="str">
        <f>'[1]BoQ HSYC'!U2821</f>
        <v>BĐG Q2/2026</v>
      </c>
      <c r="W2821" s="132" t="str">
        <f>'[1]BoQ HSYC'!V2821</f>
        <v>BĐG Q2/2026</v>
      </c>
      <c r="X2821" s="44" t="str">
        <f>'[1]BoQ HSYC'!W2821</f>
        <v>ME</v>
      </c>
      <c r="Y2821" s="44"/>
      <c r="Z2821" s="44"/>
      <c r="AA2821" s="44"/>
      <c r="AB2821" s="2">
        <v>29973.612934707751</v>
      </c>
      <c r="AC2821" s="2">
        <v>1447725.5047463842</v>
      </c>
      <c r="AD2821" s="2">
        <f>+M2821</f>
        <v>20540</v>
      </c>
      <c r="AE2821" s="2">
        <f>+AD2821*14%</f>
        <v>2875.6000000000004</v>
      </c>
      <c r="AF2821" s="155">
        <f>+AD2821*35%</f>
        <v>7188.9999999999991</v>
      </c>
      <c r="AG2821" s="2">
        <f>+AD2821*F2821</f>
        <v>992081.99999999988</v>
      </c>
      <c r="AH2821" s="2">
        <f>+AE2821*F2821</f>
        <v>138891.48000000001</v>
      </c>
      <c r="AI2821" s="2">
        <f>+AF2821*F2821</f>
        <v>347228.69999999995</v>
      </c>
      <c r="AJ2821" s="2">
        <f>SUM(AG2821:AI2821)</f>
        <v>1478202.18</v>
      </c>
      <c r="AK2821" s="2">
        <f>+AD2821*G2821</f>
        <v>992081.99999999988</v>
      </c>
      <c r="AL2821" s="2">
        <f>+AE2821*G2821</f>
        <v>138891.48000000001</v>
      </c>
      <c r="AM2821" s="2">
        <f>+AF2821*G2821</f>
        <v>347228.69999999995</v>
      </c>
      <c r="AN2821" s="155">
        <f>SUM(AK2821:AM2821)</f>
        <v>1478202.18</v>
      </c>
      <c r="AQ2821" s="145" t="s">
        <v>525</v>
      </c>
      <c r="AU2821" s="8"/>
      <c r="AV2821" s="8"/>
      <c r="AW2821" s="2">
        <f>'[2]BoQ HSYC-Đạt'!$AT2821</f>
        <v>20950.8</v>
      </c>
      <c r="AX2821" s="8">
        <f>F2821*AW2821</f>
        <v>1011923.6399999999</v>
      </c>
      <c r="AY2821" s="8">
        <f>IF(AQ2821="CT",7%,5%)*AX2821</f>
        <v>70834.654800000004</v>
      </c>
      <c r="AZ2821" s="8">
        <f>AX2821*2%</f>
        <v>20238.4728</v>
      </c>
      <c r="BA2821" s="8">
        <f>IF(BB2821&gt;0,0,AX2821*5%)</f>
        <v>50596.182000000001</v>
      </c>
      <c r="BB2821" s="8"/>
      <c r="BC2821" s="8">
        <f>+AX2821+AY2821+AZ2821+BA2821+BB2821</f>
        <v>1153592.9495999999</v>
      </c>
      <c r="BD2821" s="8">
        <f>AX2821-AT2821</f>
        <v>1011923.6399999999</v>
      </c>
      <c r="BE2821" s="2"/>
      <c r="BH2821" s="2"/>
    </row>
    <row r="2822" spans="2:60" ht="34" hidden="1" outlineLevel="1" x14ac:dyDescent="0.2">
      <c r="B2822" s="82">
        <v>38</v>
      </c>
      <c r="C2822" s="144" t="s">
        <v>566</v>
      </c>
      <c r="D2822" s="144"/>
      <c r="E2822" s="82" t="s">
        <v>85</v>
      </c>
      <c r="F2822" s="143">
        <v>1</v>
      </c>
      <c r="G2822" s="142">
        <f>'[1]BoQ HSYC'!F2822</f>
        <v>1</v>
      </c>
      <c r="H2822" s="185">
        <f>'[1]BoQ HSYC'!G2822</f>
        <v>0</v>
      </c>
      <c r="I2822" s="185">
        <f>'[1]BoQ HSYC'!H2822</f>
        <v>0</v>
      </c>
      <c r="J2822" s="185">
        <f>'[1]BoQ HSYC'!I2822</f>
        <v>0</v>
      </c>
      <c r="K2822" s="48">
        <f>'[1]BoQ HSYC'!J2822</f>
        <v>559887</v>
      </c>
      <c r="L2822" s="47">
        <f>'[1]BoQ HSYC'!K2822</f>
        <v>60790</v>
      </c>
      <c r="M2822" s="47">
        <f>'[1]BoQ HSYC'!L2822</f>
        <v>620677</v>
      </c>
      <c r="N2822" s="183">
        <f>'[1]BoQ HSYC'!M2822</f>
        <v>0</v>
      </c>
      <c r="O2822" s="183">
        <f>'[1]BoQ HSYC'!N2822</f>
        <v>21276.5</v>
      </c>
      <c r="P2822" s="83">
        <f>'[1]BoQ HSYC'!O2822</f>
        <v>21276.5</v>
      </c>
      <c r="Q2822" s="47">
        <f>'[1]BoQ HSYC'!P2822</f>
        <v>620677</v>
      </c>
      <c r="R2822" s="132">
        <f>'[1]BoQ HSYC'!Q2822</f>
        <v>21276.5</v>
      </c>
      <c r="S2822" s="83">
        <f>'[1]BoQ HSYC'!R2822</f>
        <v>641953.5</v>
      </c>
      <c r="T2822" s="48">
        <f>'[1]BoQ HSYC'!S2822</f>
        <v>0</v>
      </c>
      <c r="U2822" s="132">
        <f>'[1]BoQ HSYC'!T2822</f>
        <v>0</v>
      </c>
      <c r="V2822" s="132" t="str">
        <f>'[1]BoQ HSYC'!U2822</f>
        <v>VT: HĐK, NC:BĐG Q2/2026</v>
      </c>
      <c r="W2822" s="132" t="str">
        <f>'[1]BoQ HSYC'!V2822</f>
        <v>VT: HĐK, NC:BĐG Q2/2026</v>
      </c>
      <c r="X2822" s="44" t="str">
        <f>'[1]BoQ HSYC'!W2822</f>
        <v>ME</v>
      </c>
      <c r="Y2822" s="44"/>
      <c r="Z2822" s="44"/>
      <c r="AA2822" s="44"/>
      <c r="AB2822" s="2">
        <v>862748.91150813748</v>
      </c>
      <c r="AC2822" s="2">
        <v>862748.91150813748</v>
      </c>
      <c r="AD2822" s="2">
        <f>+M2822</f>
        <v>620677</v>
      </c>
      <c r="AE2822" s="2">
        <f>+AD2822*14%</f>
        <v>86894.780000000013</v>
      </c>
      <c r="AF2822" s="155">
        <f>+AD2822*35%</f>
        <v>217236.94999999998</v>
      </c>
      <c r="AG2822" s="2">
        <f>+AD2822*F2822</f>
        <v>620677</v>
      </c>
      <c r="AH2822" s="2">
        <f>+AE2822*F2822</f>
        <v>86894.780000000013</v>
      </c>
      <c r="AI2822" s="2">
        <f>+AF2822*F2822</f>
        <v>217236.94999999998</v>
      </c>
      <c r="AJ2822" s="2">
        <f>SUM(AG2822:AI2822)</f>
        <v>924808.73</v>
      </c>
      <c r="AK2822" s="2">
        <f>+AD2822*G2822</f>
        <v>620677</v>
      </c>
      <c r="AL2822" s="2">
        <f>+AE2822*G2822</f>
        <v>86894.780000000013</v>
      </c>
      <c r="AM2822" s="2">
        <f>+AF2822*G2822</f>
        <v>217236.94999999998</v>
      </c>
      <c r="AN2822" s="155">
        <f>SUM(AK2822:AM2822)</f>
        <v>924808.73</v>
      </c>
      <c r="AQ2822" s="145" t="s">
        <v>525</v>
      </c>
      <c r="AU2822" s="8"/>
      <c r="AV2822" s="8"/>
      <c r="AW2822" s="2">
        <f>'[2]BoQ HSYC-Đạt'!$AT2822</f>
        <v>633090.54</v>
      </c>
      <c r="AX2822" s="8">
        <f>F2822*AW2822</f>
        <v>633090.54</v>
      </c>
      <c r="AY2822" s="8">
        <f>IF(AQ2822="CT",7%,5%)*AX2822</f>
        <v>44316.337800000008</v>
      </c>
      <c r="AZ2822" s="8">
        <f>AX2822*2%</f>
        <v>12661.810800000001</v>
      </c>
      <c r="BA2822" s="8">
        <f>IF(BB2822&gt;0,0,AX2822*5%)</f>
        <v>31654.527000000002</v>
      </c>
      <c r="BB2822" s="8"/>
      <c r="BC2822" s="8">
        <f>+AX2822+AY2822+AZ2822+BA2822+BB2822</f>
        <v>721723.2156</v>
      </c>
      <c r="BD2822" s="8">
        <f>AX2822-AT2822</f>
        <v>633090.54</v>
      </c>
      <c r="BE2822" s="2"/>
      <c r="BH2822" s="2"/>
    </row>
    <row r="2823" spans="2:60" ht="34" hidden="1" outlineLevel="1" x14ac:dyDescent="0.2">
      <c r="B2823" s="82">
        <v>39</v>
      </c>
      <c r="C2823" s="144" t="s">
        <v>565</v>
      </c>
      <c r="D2823" s="144"/>
      <c r="E2823" s="82" t="s">
        <v>85</v>
      </c>
      <c r="F2823" s="143">
        <v>6</v>
      </c>
      <c r="G2823" s="142">
        <f>'[1]BoQ HSYC'!F2823</f>
        <v>6</v>
      </c>
      <c r="H2823" s="185">
        <f>'[1]BoQ HSYC'!G2823</f>
        <v>0</v>
      </c>
      <c r="I2823" s="185">
        <f>'[1]BoQ HSYC'!H2823</f>
        <v>0</v>
      </c>
      <c r="J2823" s="185">
        <f>'[1]BoQ HSYC'!I2823</f>
        <v>0</v>
      </c>
      <c r="K2823" s="48">
        <f>'[1]BoQ HSYC'!J2823</f>
        <v>429289</v>
      </c>
      <c r="L2823" s="47">
        <f>'[1]BoQ HSYC'!K2823</f>
        <v>50060</v>
      </c>
      <c r="M2823" s="47">
        <f>'[1]BoQ HSYC'!L2823</f>
        <v>479349</v>
      </c>
      <c r="N2823" s="183">
        <f>'[1]BoQ HSYC'!M2823</f>
        <v>0</v>
      </c>
      <c r="O2823" s="183">
        <f>'[1]BoQ HSYC'!N2823</f>
        <v>17521</v>
      </c>
      <c r="P2823" s="83">
        <f>'[1]BoQ HSYC'!O2823</f>
        <v>17521</v>
      </c>
      <c r="Q2823" s="47">
        <f>'[1]BoQ HSYC'!P2823</f>
        <v>2876094</v>
      </c>
      <c r="R2823" s="132">
        <f>'[1]BoQ HSYC'!Q2823</f>
        <v>105126</v>
      </c>
      <c r="S2823" s="83">
        <f>'[1]BoQ HSYC'!R2823</f>
        <v>2981220</v>
      </c>
      <c r="T2823" s="48">
        <f>'[1]BoQ HSYC'!S2823</f>
        <v>0</v>
      </c>
      <c r="U2823" s="132">
        <f>'[1]BoQ HSYC'!T2823</f>
        <v>0</v>
      </c>
      <c r="V2823" s="132" t="str">
        <f>'[1]BoQ HSYC'!U2823</f>
        <v>VT: HĐK, NC:BĐG Q2/2026</v>
      </c>
      <c r="W2823" s="132" t="str">
        <f>'[1]BoQ HSYC'!V2823</f>
        <v>VT: HĐK, NC:BĐG Q2/2026</v>
      </c>
      <c r="X2823" s="44" t="str">
        <f>'[1]BoQ HSYC'!W2823</f>
        <v>ME</v>
      </c>
      <c r="Y2823" s="44"/>
      <c r="Z2823" s="44"/>
      <c r="AA2823" s="44"/>
      <c r="AB2823" s="2">
        <v>665039.17248285003</v>
      </c>
      <c r="AC2823" s="2">
        <v>3990235.0348971002</v>
      </c>
      <c r="AD2823" s="2">
        <f>+M2823</f>
        <v>479349</v>
      </c>
      <c r="AE2823" s="2">
        <f>+AD2823*14%</f>
        <v>67108.86</v>
      </c>
      <c r="AF2823" s="155">
        <f>+AD2823*35%</f>
        <v>167772.15</v>
      </c>
      <c r="AG2823" s="2">
        <f>+AD2823*F2823</f>
        <v>2876094</v>
      </c>
      <c r="AH2823" s="2">
        <f>+AE2823*F2823</f>
        <v>402653.16000000003</v>
      </c>
      <c r="AI2823" s="2">
        <f>+AF2823*F2823</f>
        <v>1006632.8999999999</v>
      </c>
      <c r="AJ2823" s="2">
        <f>SUM(AG2823:AI2823)</f>
        <v>4285380.0600000005</v>
      </c>
      <c r="AK2823" s="2">
        <f>+AD2823*G2823</f>
        <v>2876094</v>
      </c>
      <c r="AL2823" s="2">
        <f>+AE2823*G2823</f>
        <v>402653.16000000003</v>
      </c>
      <c r="AM2823" s="2">
        <f>+AF2823*G2823</f>
        <v>1006632.8999999999</v>
      </c>
      <c r="AN2823" s="155">
        <f>SUM(AK2823:AM2823)</f>
        <v>4285380.0600000005</v>
      </c>
      <c r="AQ2823" s="145" t="s">
        <v>525</v>
      </c>
      <c r="AU2823" s="8"/>
      <c r="AV2823" s="8"/>
      <c r="AW2823" s="2">
        <f>'[2]BoQ HSYC-Đạt'!$AT2823</f>
        <v>488935.98</v>
      </c>
      <c r="AX2823" s="8">
        <f>F2823*AW2823</f>
        <v>2933615.88</v>
      </c>
      <c r="AY2823" s="8">
        <f>IF(AQ2823="CT",7%,5%)*AX2823</f>
        <v>205353.1116</v>
      </c>
      <c r="AZ2823" s="8">
        <f>AX2823*2%</f>
        <v>58672.317600000002</v>
      </c>
      <c r="BA2823" s="8">
        <f>IF(BB2823&gt;0,0,AX2823*5%)</f>
        <v>146680.79399999999</v>
      </c>
      <c r="BB2823" s="8"/>
      <c r="BC2823" s="8">
        <f>+AX2823+AY2823+AZ2823+BA2823+BB2823</f>
        <v>3344322.1031999998</v>
      </c>
      <c r="BD2823" s="8">
        <f>AX2823-AT2823</f>
        <v>2933615.88</v>
      </c>
      <c r="BE2823" s="2"/>
      <c r="BH2823" s="2"/>
    </row>
    <row r="2824" spans="2:60" ht="34" hidden="1" outlineLevel="1" x14ac:dyDescent="0.2">
      <c r="B2824" s="82">
        <v>40</v>
      </c>
      <c r="C2824" s="144" t="s">
        <v>564</v>
      </c>
      <c r="D2824" s="144"/>
      <c r="E2824" s="82" t="s">
        <v>85</v>
      </c>
      <c r="F2824" s="143">
        <v>6</v>
      </c>
      <c r="G2824" s="142">
        <f>'[1]BoQ HSYC'!F2824</f>
        <v>6</v>
      </c>
      <c r="H2824" s="185">
        <f>'[1]BoQ HSYC'!G2824</f>
        <v>0</v>
      </c>
      <c r="I2824" s="185">
        <f>'[1]BoQ HSYC'!H2824</f>
        <v>0</v>
      </c>
      <c r="J2824" s="185">
        <f>'[1]BoQ HSYC'!I2824</f>
        <v>0</v>
      </c>
      <c r="K2824" s="48">
        <f>'[1]BoQ HSYC'!J2824</f>
        <v>429289</v>
      </c>
      <c r="L2824" s="47">
        <f>'[1]BoQ HSYC'!K2824</f>
        <v>35760</v>
      </c>
      <c r="M2824" s="47">
        <f>'[1]BoQ HSYC'!L2824</f>
        <v>465049</v>
      </c>
      <c r="N2824" s="183">
        <f>'[1]BoQ HSYC'!M2824</f>
        <v>0</v>
      </c>
      <c r="O2824" s="183">
        <f>'[1]BoQ HSYC'!N2824</f>
        <v>12516</v>
      </c>
      <c r="P2824" s="83">
        <f>'[1]BoQ HSYC'!O2824</f>
        <v>12516</v>
      </c>
      <c r="Q2824" s="47">
        <f>'[1]BoQ HSYC'!P2824</f>
        <v>2790294</v>
      </c>
      <c r="R2824" s="132">
        <f>'[1]BoQ HSYC'!Q2824</f>
        <v>75096</v>
      </c>
      <c r="S2824" s="83">
        <f>'[1]BoQ HSYC'!R2824</f>
        <v>2865390</v>
      </c>
      <c r="T2824" s="48">
        <f>'[1]BoQ HSYC'!S2824</f>
        <v>0</v>
      </c>
      <c r="U2824" s="132">
        <f>'[1]BoQ HSYC'!T2824</f>
        <v>0</v>
      </c>
      <c r="V2824" s="132" t="str">
        <f>'[1]BoQ HSYC'!U2824</f>
        <v>VT: HĐK, NC:BĐG Q2/2026</v>
      </c>
      <c r="W2824" s="132" t="str">
        <f>'[1]BoQ HSYC'!V2824</f>
        <v>VT: HĐK, NC:BĐG Q2/2026</v>
      </c>
      <c r="X2824" s="44" t="str">
        <f>'[1]BoQ HSYC'!W2824</f>
        <v>ME</v>
      </c>
      <c r="Y2824" s="44"/>
      <c r="Z2824" s="44"/>
      <c r="AA2824" s="44"/>
      <c r="AB2824" s="2">
        <v>428877.07793039992</v>
      </c>
      <c r="AC2824" s="2">
        <v>2573262.4675823995</v>
      </c>
      <c r="AD2824" s="2">
        <f>+M2824</f>
        <v>465049</v>
      </c>
      <c r="AE2824" s="2">
        <f>+AD2824*14%</f>
        <v>65106.860000000008</v>
      </c>
      <c r="AF2824" s="155">
        <f>+AD2824*35%</f>
        <v>162767.15</v>
      </c>
      <c r="AG2824" s="2">
        <f>+AD2824*F2824</f>
        <v>2790294</v>
      </c>
      <c r="AH2824" s="2">
        <f>+AE2824*F2824</f>
        <v>390641.16000000003</v>
      </c>
      <c r="AI2824" s="2">
        <f>+AF2824*F2824</f>
        <v>976602.89999999991</v>
      </c>
      <c r="AJ2824" s="2">
        <f>SUM(AG2824:AI2824)</f>
        <v>4157538.06</v>
      </c>
      <c r="AK2824" s="2">
        <f>+AD2824*G2824</f>
        <v>2790294</v>
      </c>
      <c r="AL2824" s="2">
        <f>+AE2824*G2824</f>
        <v>390641.16000000003</v>
      </c>
      <c r="AM2824" s="2">
        <f>+AF2824*G2824</f>
        <v>976602.89999999991</v>
      </c>
      <c r="AN2824" s="155">
        <f>SUM(AK2824:AM2824)</f>
        <v>4157538.06</v>
      </c>
      <c r="AQ2824" s="145" t="s">
        <v>525</v>
      </c>
      <c r="AU2824" s="8"/>
      <c r="AV2824" s="8"/>
      <c r="AW2824" s="2">
        <f>'[2]BoQ HSYC-Đạt'!$AT2824</f>
        <v>474349.98</v>
      </c>
      <c r="AX2824" s="8">
        <f>F2824*AW2824</f>
        <v>2846099.88</v>
      </c>
      <c r="AY2824" s="8">
        <f>IF(AQ2824="CT",7%,5%)*AX2824</f>
        <v>199226.99160000001</v>
      </c>
      <c r="AZ2824" s="8">
        <f>AX2824*2%</f>
        <v>56921.997600000002</v>
      </c>
      <c r="BA2824" s="8">
        <f>IF(BB2824&gt;0,0,AX2824*5%)</f>
        <v>142304.99400000001</v>
      </c>
      <c r="BB2824" s="8"/>
      <c r="BC2824" s="8">
        <f>+AX2824+AY2824+AZ2824+BA2824+BB2824</f>
        <v>3244553.8631999996</v>
      </c>
      <c r="BD2824" s="8">
        <f>AX2824-AT2824</f>
        <v>2846099.88</v>
      </c>
      <c r="BE2824" s="2"/>
      <c r="BH2824" s="2"/>
    </row>
    <row r="2825" spans="2:60" ht="34" hidden="1" outlineLevel="1" x14ac:dyDescent="0.2">
      <c r="B2825" s="82">
        <v>41</v>
      </c>
      <c r="C2825" s="144" t="s">
        <v>563</v>
      </c>
      <c r="D2825" s="144"/>
      <c r="E2825" s="82" t="s">
        <v>85</v>
      </c>
      <c r="F2825" s="143">
        <v>6</v>
      </c>
      <c r="G2825" s="142">
        <f>'[1]BoQ HSYC'!F2825</f>
        <v>6</v>
      </c>
      <c r="H2825" s="185">
        <f>'[1]BoQ HSYC'!G2825</f>
        <v>0</v>
      </c>
      <c r="I2825" s="185">
        <f>'[1]BoQ HSYC'!H2825</f>
        <v>0</v>
      </c>
      <c r="J2825" s="185">
        <f>'[1]BoQ HSYC'!I2825</f>
        <v>0</v>
      </c>
      <c r="K2825" s="48">
        <f>'[1]BoQ HSYC'!J2825</f>
        <v>216714</v>
      </c>
      <c r="L2825" s="47">
        <f>'[1]BoQ HSYC'!K2825</f>
        <v>32180</v>
      </c>
      <c r="M2825" s="47">
        <f>'[1]BoQ HSYC'!L2825</f>
        <v>248894</v>
      </c>
      <c r="N2825" s="183">
        <f>'[1]BoQ HSYC'!M2825</f>
        <v>0</v>
      </c>
      <c r="O2825" s="183">
        <f>'[1]BoQ HSYC'!N2825</f>
        <v>11263</v>
      </c>
      <c r="P2825" s="83">
        <f>'[1]BoQ HSYC'!O2825</f>
        <v>11263</v>
      </c>
      <c r="Q2825" s="47">
        <f>'[1]BoQ HSYC'!P2825</f>
        <v>1493364</v>
      </c>
      <c r="R2825" s="132">
        <f>'[1]BoQ HSYC'!Q2825</f>
        <v>67578</v>
      </c>
      <c r="S2825" s="83">
        <f>'[1]BoQ HSYC'!R2825</f>
        <v>1560942</v>
      </c>
      <c r="T2825" s="48">
        <f>'[1]BoQ HSYC'!S2825</f>
        <v>0</v>
      </c>
      <c r="U2825" s="132">
        <f>'[1]BoQ HSYC'!T2825</f>
        <v>0</v>
      </c>
      <c r="V2825" s="132" t="str">
        <f>'[1]BoQ HSYC'!U2825</f>
        <v>VT: HĐK, NC:BĐG Q2/2026</v>
      </c>
      <c r="W2825" s="132" t="str">
        <f>'[1]BoQ HSYC'!V2825</f>
        <v>VT: HĐK, NC:BĐG Q2/2026</v>
      </c>
      <c r="X2825" s="44" t="str">
        <f>'[1]BoQ HSYC'!W2825</f>
        <v>ME</v>
      </c>
      <c r="Y2825" s="44"/>
      <c r="Z2825" s="44"/>
      <c r="AA2825" s="44"/>
      <c r="AB2825" s="2">
        <v>336357.40888860001</v>
      </c>
      <c r="AC2825" s="2">
        <v>2018144.4533315999</v>
      </c>
      <c r="AD2825" s="2">
        <f>+M2825</f>
        <v>248894</v>
      </c>
      <c r="AE2825" s="2">
        <f>+AD2825*14%</f>
        <v>34845.160000000003</v>
      </c>
      <c r="AF2825" s="155">
        <f>+AD2825*35%</f>
        <v>87112.9</v>
      </c>
      <c r="AG2825" s="2">
        <f>+AD2825*F2825</f>
        <v>1493364</v>
      </c>
      <c r="AH2825" s="2">
        <f>+AE2825*F2825</f>
        <v>209070.96000000002</v>
      </c>
      <c r="AI2825" s="2">
        <f>+AF2825*F2825</f>
        <v>522677.39999999997</v>
      </c>
      <c r="AJ2825" s="2">
        <f>SUM(AG2825:AI2825)</f>
        <v>2225112.36</v>
      </c>
      <c r="AK2825" s="2">
        <f>+AD2825*G2825</f>
        <v>1493364</v>
      </c>
      <c r="AL2825" s="2">
        <f>+AE2825*G2825</f>
        <v>209070.96000000002</v>
      </c>
      <c r="AM2825" s="2">
        <f>+AF2825*G2825</f>
        <v>522677.39999999997</v>
      </c>
      <c r="AN2825" s="155">
        <f>SUM(AK2825:AM2825)</f>
        <v>2225112.36</v>
      </c>
      <c r="AQ2825" s="145" t="s">
        <v>525</v>
      </c>
      <c r="AU2825" s="8"/>
      <c r="AV2825" s="8"/>
      <c r="AW2825" s="2">
        <f>'[2]BoQ HSYC-Đạt'!$AT2825</f>
        <v>253871.88</v>
      </c>
      <c r="AX2825" s="8">
        <f>F2825*AW2825</f>
        <v>1523231.28</v>
      </c>
      <c r="AY2825" s="8">
        <f>IF(AQ2825="CT",7%,5%)*AX2825</f>
        <v>106626.18960000001</v>
      </c>
      <c r="AZ2825" s="8">
        <f>AX2825*2%</f>
        <v>30464.625599999999</v>
      </c>
      <c r="BA2825" s="8">
        <f>IF(BB2825&gt;0,0,AX2825*5%)</f>
        <v>76161.563999999998</v>
      </c>
      <c r="BB2825" s="8"/>
      <c r="BC2825" s="8">
        <f>+AX2825+AY2825+AZ2825+BA2825+BB2825</f>
        <v>1736483.6591999999</v>
      </c>
      <c r="BD2825" s="8">
        <f>AX2825-AT2825</f>
        <v>1523231.28</v>
      </c>
      <c r="BE2825" s="2"/>
      <c r="BH2825" s="2"/>
    </row>
    <row r="2826" spans="2:60" s="92" customFormat="1" ht="17" collapsed="1" x14ac:dyDescent="0.2">
      <c r="B2826" s="163"/>
      <c r="C2826" s="164" t="s">
        <v>562</v>
      </c>
      <c r="D2826" s="164"/>
      <c r="E2826" s="163"/>
      <c r="F2826" s="162"/>
      <c r="G2826" s="149">
        <f>'[1]BoQ HSYC'!F2826</f>
        <v>0</v>
      </c>
      <c r="H2826" s="184">
        <f>'[1]BoQ HSYC'!G2826</f>
        <v>0</v>
      </c>
      <c r="I2826" s="184">
        <f>'[1]BoQ HSYC'!H2826</f>
        <v>0</v>
      </c>
      <c r="J2826" s="184">
        <f>'[1]BoQ HSYC'!I2826</f>
        <v>0</v>
      </c>
      <c r="K2826" s="170">
        <f>'[1]BoQ HSYC'!J2826</f>
        <v>0</v>
      </c>
      <c r="L2826" s="171">
        <f>'[1]BoQ HSYC'!K2826</f>
        <v>0</v>
      </c>
      <c r="M2826" s="171">
        <f>'[1]BoQ HSYC'!L2826</f>
        <v>0</v>
      </c>
      <c r="N2826" s="183">
        <f>'[1]BoQ HSYC'!M2826</f>
        <v>0</v>
      </c>
      <c r="O2826" s="183">
        <f>'[1]BoQ HSYC'!N2826</f>
        <v>0</v>
      </c>
      <c r="P2826" s="160">
        <f>'[1]BoQ HSYC'!O2826</f>
        <v>0</v>
      </c>
      <c r="Q2826" s="171">
        <f>'[1]BoQ HSYC'!P2826</f>
        <v>0</v>
      </c>
      <c r="R2826" s="158">
        <f>'[1]BoQ HSYC'!Q2826</f>
        <v>0</v>
      </c>
      <c r="S2826" s="160">
        <f>'[1]BoQ HSYC'!R2826</f>
        <v>0</v>
      </c>
      <c r="T2826" s="170">
        <f>'[1]BoQ HSYC'!S2826</f>
        <v>0</v>
      </c>
      <c r="U2826" s="158">
        <f>'[1]BoQ HSYC'!T2826</f>
        <v>0</v>
      </c>
      <c r="V2826" s="158">
        <f>'[1]BoQ HSYC'!U2826</f>
        <v>0</v>
      </c>
      <c r="W2826" s="158">
        <f>'[1]BoQ HSYC'!V2826</f>
        <v>0</v>
      </c>
      <c r="X2826" s="94" t="str">
        <f>'[1]BoQ HSYC'!W2826</f>
        <v>ME</v>
      </c>
      <c r="Y2826" s="94"/>
      <c r="Z2826" s="94"/>
      <c r="AA2826" s="44"/>
      <c r="AB2826" s="2">
        <v>0</v>
      </c>
      <c r="AC2826" s="2">
        <v>0</v>
      </c>
      <c r="AD2826" s="93">
        <f>+M2826</f>
        <v>0</v>
      </c>
      <c r="AE2826" s="93">
        <f>+AD2826*14%</f>
        <v>0</v>
      </c>
      <c r="AF2826" s="93">
        <f>+AD2826*35%</f>
        <v>0</v>
      </c>
      <c r="AG2826" s="93">
        <f>+AD2826*F2826</f>
        <v>0</v>
      </c>
      <c r="AH2826" s="93">
        <f>+AE2826*F2826</f>
        <v>0</v>
      </c>
      <c r="AI2826" s="93">
        <f>+AF2826*F2826</f>
        <v>0</v>
      </c>
      <c r="AJ2826" s="93">
        <f>SUM(AG2826:AI2826)</f>
        <v>0</v>
      </c>
      <c r="AK2826" s="93">
        <f>+AD2826*G2826</f>
        <v>0</v>
      </c>
      <c r="AL2826" s="93">
        <f>+AE2826*G2826</f>
        <v>0</v>
      </c>
      <c r="AM2826" s="93">
        <f>+AF2826*G2826</f>
        <v>0</v>
      </c>
      <c r="AN2826" s="93">
        <f>SUM(AK2826:AM2826)</f>
        <v>0</v>
      </c>
      <c r="AQ2826" s="145" t="s">
        <v>525</v>
      </c>
      <c r="AU2826" s="8"/>
      <c r="AV2826" s="8"/>
      <c r="AW2826" s="2">
        <f>'[2]BoQ HSYC-Đạt'!$AT2826</f>
        <v>0</v>
      </c>
      <c r="AX2826" s="8">
        <f>F2826*AW2826</f>
        <v>0</v>
      </c>
      <c r="AY2826" s="8">
        <f>IF(AQ2826="CT",7%,5%)*AX2826</f>
        <v>0</v>
      </c>
      <c r="AZ2826" s="8">
        <f>AX2826*2%</f>
        <v>0</v>
      </c>
      <c r="BA2826" s="8">
        <f>IF(BB2826&gt;0,0,AX2826*5%)</f>
        <v>0</v>
      </c>
      <c r="BB2826" s="8"/>
      <c r="BC2826" s="8">
        <f>+AX2826+AY2826+AZ2826+BA2826+BB2826</f>
        <v>0</v>
      </c>
      <c r="BD2826" s="8">
        <f>AX2826-AT2826</f>
        <v>0</v>
      </c>
      <c r="BE2826" s="2"/>
      <c r="BH2826" s="2"/>
    </row>
    <row r="2827" spans="2:60" ht="17" hidden="1" outlineLevel="1" x14ac:dyDescent="0.2">
      <c r="B2827" s="82">
        <v>42</v>
      </c>
      <c r="C2827" s="144" t="s">
        <v>531</v>
      </c>
      <c r="D2827" s="144"/>
      <c r="E2827" s="82" t="s">
        <v>160</v>
      </c>
      <c r="F2827" s="143">
        <v>0.6</v>
      </c>
      <c r="G2827" s="142">
        <f>'[1]BoQ HSYC'!F2827</f>
        <v>0.6</v>
      </c>
      <c r="H2827" s="185">
        <f>'[1]BoQ HSYC'!G2827</f>
        <v>0</v>
      </c>
      <c r="I2827" s="185">
        <f>'[1]BoQ HSYC'!H2827</f>
        <v>0</v>
      </c>
      <c r="J2827" s="185">
        <f>'[1]BoQ HSYC'!I2827</f>
        <v>0</v>
      </c>
      <c r="K2827" s="48">
        <f>'[1]BoQ HSYC'!J2827</f>
        <v>36419994</v>
      </c>
      <c r="L2827" s="47">
        <f>'[1]BoQ HSYC'!K2827</f>
        <v>4307040</v>
      </c>
      <c r="M2827" s="47">
        <f>'[1]BoQ HSYC'!L2827</f>
        <v>40727034</v>
      </c>
      <c r="N2827" s="183">
        <f>'[1]BoQ HSYC'!M2827</f>
        <v>12746997.899999999</v>
      </c>
      <c r="O2827" s="183">
        <f>'[1]BoQ HSYC'!N2827</f>
        <v>1507464</v>
      </c>
      <c r="P2827" s="83">
        <f>'[1]BoQ HSYC'!O2827</f>
        <v>14254461.899999999</v>
      </c>
      <c r="Q2827" s="47">
        <f>'[1]BoQ HSYC'!P2827</f>
        <v>24436220.399999999</v>
      </c>
      <c r="R2827" s="132">
        <f>'[1]BoQ HSYC'!Q2827</f>
        <v>8552677.1399999987</v>
      </c>
      <c r="S2827" s="83">
        <f>'[1]BoQ HSYC'!R2827</f>
        <v>32988897.539999999</v>
      </c>
      <c r="T2827" s="48">
        <f>'[1]BoQ HSYC'!S2827</f>
        <v>0</v>
      </c>
      <c r="U2827" s="132">
        <f>'[1]BoQ HSYC'!T2827</f>
        <v>0</v>
      </c>
      <c r="V2827" s="132" t="str">
        <f>'[1]BoQ HSYC'!U2827</f>
        <v>BĐG Q2/2026</v>
      </c>
      <c r="W2827" s="132" t="str">
        <f>'[1]BoQ HSYC'!V2827</f>
        <v>BĐG Q2/2026</v>
      </c>
      <c r="X2827" s="44" t="str">
        <f>'[1]BoQ HSYC'!W2827</f>
        <v>ME</v>
      </c>
      <c r="Y2827" s="44"/>
      <c r="Z2827" s="44"/>
      <c r="AA2827" s="44"/>
      <c r="AB2827" s="2">
        <v>41262787.569684044</v>
      </c>
      <c r="AC2827" s="2">
        <v>24757672.541810427</v>
      </c>
      <c r="AD2827" s="2">
        <f>+M2827</f>
        <v>40727034</v>
      </c>
      <c r="AE2827" s="2">
        <f>+AD2827*14%</f>
        <v>5701784.7600000007</v>
      </c>
      <c r="AF2827" s="155">
        <f>+AD2827*35%</f>
        <v>14254461.899999999</v>
      </c>
      <c r="AG2827" s="2">
        <f>+AD2827*F2827</f>
        <v>24436220.399999999</v>
      </c>
      <c r="AH2827" s="2">
        <f>+AE2827*F2827</f>
        <v>3421070.8560000001</v>
      </c>
      <c r="AI2827" s="2">
        <f>+AF2827*F2827</f>
        <v>8552677.1399999987</v>
      </c>
      <c r="AJ2827" s="2">
        <f>SUM(AG2827:AI2827)</f>
        <v>36409968.395999998</v>
      </c>
      <c r="AK2827" s="2">
        <f>+AD2827*G2827</f>
        <v>24436220.399999999</v>
      </c>
      <c r="AL2827" s="2">
        <f>+AE2827*G2827</f>
        <v>3421070.8560000001</v>
      </c>
      <c r="AM2827" s="2">
        <f>+AF2827*G2827</f>
        <v>8552677.1399999987</v>
      </c>
      <c r="AN2827" s="155">
        <f>SUM(AK2827:AM2827)</f>
        <v>36409968.395999998</v>
      </c>
      <c r="AQ2827" s="145" t="s">
        <v>525</v>
      </c>
      <c r="AU2827" s="8"/>
      <c r="AV2827" s="8"/>
      <c r="AW2827" s="2">
        <f>'[2]BoQ HSYC-Đạt'!$AT2827</f>
        <v>44799737.399999999</v>
      </c>
      <c r="AX2827" s="8">
        <f>F2827*AW2827</f>
        <v>26879842.439999998</v>
      </c>
      <c r="AY2827" s="8">
        <f>IF(AQ2827="CT",7%,5%)*AX2827</f>
        <v>1881588.9708</v>
      </c>
      <c r="AZ2827" s="8">
        <f>AX2827*2%</f>
        <v>537596.84879999992</v>
      </c>
      <c r="BA2827" s="8">
        <f>IF(BB2827&gt;0,0,AX2827*5%)</f>
        <v>1343992.122</v>
      </c>
      <c r="BB2827" s="8"/>
      <c r="BC2827" s="8">
        <f>+AX2827+AY2827+AZ2827+BA2827+BB2827</f>
        <v>30643020.3816</v>
      </c>
      <c r="BD2827" s="8">
        <f>AX2827-AT2827</f>
        <v>26879842.439999998</v>
      </c>
      <c r="BE2827" s="2"/>
      <c r="BH2827" s="2"/>
    </row>
    <row r="2828" spans="2:60" ht="17" hidden="1" outlineLevel="1" x14ac:dyDescent="0.2">
      <c r="B2828" s="82">
        <v>43</v>
      </c>
      <c r="C2828" s="144" t="s">
        <v>561</v>
      </c>
      <c r="D2828" s="144"/>
      <c r="E2828" s="82" t="s">
        <v>160</v>
      </c>
      <c r="F2828" s="143">
        <v>0.7</v>
      </c>
      <c r="G2828" s="142">
        <f>'[1]BoQ HSYC'!F2828</f>
        <v>0.7</v>
      </c>
      <c r="H2828" s="185">
        <f>'[1]BoQ HSYC'!G2828</f>
        <v>0</v>
      </c>
      <c r="I2828" s="185">
        <f>'[1]BoQ HSYC'!H2828</f>
        <v>0</v>
      </c>
      <c r="J2828" s="185">
        <f>'[1]BoQ HSYC'!I2828</f>
        <v>0</v>
      </c>
      <c r="K2828" s="48">
        <f>'[1]BoQ HSYC'!J2828</f>
        <v>23523708</v>
      </c>
      <c r="L2828" s="47">
        <f>'[1]BoQ HSYC'!K2828</f>
        <v>3420600</v>
      </c>
      <c r="M2828" s="47">
        <f>'[1]BoQ HSYC'!L2828</f>
        <v>26944308</v>
      </c>
      <c r="N2828" s="183">
        <f>'[1]BoQ HSYC'!M2828</f>
        <v>8233297.7999999998</v>
      </c>
      <c r="O2828" s="183">
        <f>'[1]BoQ HSYC'!N2828</f>
        <v>1197210</v>
      </c>
      <c r="P2828" s="83">
        <f>'[1]BoQ HSYC'!O2828</f>
        <v>9430507.8000000007</v>
      </c>
      <c r="Q2828" s="47">
        <f>'[1]BoQ HSYC'!P2828</f>
        <v>18861015.599999998</v>
      </c>
      <c r="R2828" s="132">
        <f>'[1]BoQ HSYC'!Q2828</f>
        <v>6601355.46</v>
      </c>
      <c r="S2828" s="83">
        <f>'[1]BoQ HSYC'!R2828</f>
        <v>25462371.059999999</v>
      </c>
      <c r="T2828" s="48">
        <f>'[1]BoQ HSYC'!S2828</f>
        <v>0</v>
      </c>
      <c r="U2828" s="132">
        <f>'[1]BoQ HSYC'!T2828</f>
        <v>0</v>
      </c>
      <c r="V2828" s="132" t="str">
        <f>'[1]BoQ HSYC'!U2828</f>
        <v>BĐG Q2/2026</v>
      </c>
      <c r="W2828" s="132" t="str">
        <f>'[1]BoQ HSYC'!V2828</f>
        <v>BĐG Q2/2026</v>
      </c>
      <c r="X2828" s="44" t="str">
        <f>'[1]BoQ HSYC'!W2828</f>
        <v>ME</v>
      </c>
      <c r="Y2828" s="44"/>
      <c r="Z2828" s="44"/>
      <c r="AA2828" s="44"/>
      <c r="AB2828" s="2">
        <v>26932640.737063464</v>
      </c>
      <c r="AC2828" s="2">
        <v>18852848.515944425</v>
      </c>
      <c r="AD2828" s="2">
        <f>+M2828</f>
        <v>26944308</v>
      </c>
      <c r="AE2828" s="2">
        <f>+AD2828*14%</f>
        <v>3772203.1200000006</v>
      </c>
      <c r="AF2828" s="155">
        <f>+AD2828*35%</f>
        <v>9430507.7999999989</v>
      </c>
      <c r="AG2828" s="2">
        <f>+AD2828*F2828</f>
        <v>18861015.599999998</v>
      </c>
      <c r="AH2828" s="2">
        <f>+AE2828*F2828</f>
        <v>2640542.1840000004</v>
      </c>
      <c r="AI2828" s="2">
        <f>+AF2828*F2828</f>
        <v>6601355.459999999</v>
      </c>
      <c r="AJ2828" s="2">
        <f>SUM(AG2828:AI2828)</f>
        <v>28102913.243999995</v>
      </c>
      <c r="AK2828" s="2">
        <f>+AD2828*G2828</f>
        <v>18861015.599999998</v>
      </c>
      <c r="AL2828" s="2">
        <f>+AE2828*G2828</f>
        <v>2640542.1840000004</v>
      </c>
      <c r="AM2828" s="2">
        <f>+AF2828*G2828</f>
        <v>6601355.459999999</v>
      </c>
      <c r="AN2828" s="155">
        <f>SUM(AK2828:AM2828)</f>
        <v>28102913.243999995</v>
      </c>
      <c r="AQ2828" s="145" t="s">
        <v>525</v>
      </c>
      <c r="AU2828" s="8"/>
      <c r="AV2828" s="8"/>
      <c r="AW2828" s="2">
        <f>'[2]BoQ HSYC-Đạt'!$AT2828</f>
        <v>29638738.800000001</v>
      </c>
      <c r="AX2828" s="8">
        <f>F2828*AW2828</f>
        <v>20747117.16</v>
      </c>
      <c r="AY2828" s="8">
        <f>IF(AQ2828="CT",7%,5%)*AX2828</f>
        <v>1452298.2012000002</v>
      </c>
      <c r="AZ2828" s="8">
        <f>AX2828*2%</f>
        <v>414942.3432</v>
      </c>
      <c r="BA2828" s="8">
        <f>IF(BB2828&gt;0,0,AX2828*5%)</f>
        <v>1037355.858</v>
      </c>
      <c r="BB2828" s="8"/>
      <c r="BC2828" s="8">
        <f>+AX2828+AY2828+AZ2828+BA2828+BB2828</f>
        <v>23651713.562400002</v>
      </c>
      <c r="BD2828" s="8">
        <f>AX2828-AT2828</f>
        <v>20747117.16</v>
      </c>
      <c r="BE2828" s="2"/>
      <c r="BH2828" s="2"/>
    </row>
    <row r="2829" spans="2:60" ht="17" hidden="1" outlineLevel="1" x14ac:dyDescent="0.2">
      <c r="B2829" s="82">
        <v>44</v>
      </c>
      <c r="C2829" s="144" t="s">
        <v>530</v>
      </c>
      <c r="D2829" s="144"/>
      <c r="E2829" s="82" t="s">
        <v>160</v>
      </c>
      <c r="F2829" s="143">
        <v>0.94199999999999995</v>
      </c>
      <c r="G2829" s="142">
        <f>'[1]BoQ HSYC'!F2829</f>
        <v>0.94199999999999995</v>
      </c>
      <c r="H2829" s="185">
        <f>'[1]BoQ HSYC'!G2829</f>
        <v>0</v>
      </c>
      <c r="I2829" s="185">
        <f>'[1]BoQ HSYC'!H2829</f>
        <v>0</v>
      </c>
      <c r="J2829" s="185">
        <f>'[1]BoQ HSYC'!I2829</f>
        <v>0</v>
      </c>
      <c r="K2829" s="48">
        <f>'[1]BoQ HSYC'!J2829</f>
        <v>18789030</v>
      </c>
      <c r="L2829" s="47">
        <f>'[1]BoQ HSYC'!K2829</f>
        <v>3166800</v>
      </c>
      <c r="M2829" s="47">
        <f>'[1]BoQ HSYC'!L2829</f>
        <v>21955830</v>
      </c>
      <c r="N2829" s="183">
        <f>'[1]BoQ HSYC'!M2829</f>
        <v>6576160.5</v>
      </c>
      <c r="O2829" s="183">
        <f>'[1]BoQ HSYC'!N2829</f>
        <v>1108380</v>
      </c>
      <c r="P2829" s="83">
        <f>'[1]BoQ HSYC'!O2829</f>
        <v>7684540.5</v>
      </c>
      <c r="Q2829" s="47">
        <f>'[1]BoQ HSYC'!P2829</f>
        <v>20682391.859999999</v>
      </c>
      <c r="R2829" s="132">
        <f>'[1]BoQ HSYC'!Q2829</f>
        <v>7238837.1509999996</v>
      </c>
      <c r="S2829" s="83">
        <f>'[1]BoQ HSYC'!R2829</f>
        <v>27921229.011</v>
      </c>
      <c r="T2829" s="48">
        <f>'[1]BoQ HSYC'!S2829</f>
        <v>0</v>
      </c>
      <c r="U2829" s="132">
        <f>'[1]BoQ HSYC'!T2829</f>
        <v>0</v>
      </c>
      <c r="V2829" s="132" t="str">
        <f>'[1]BoQ HSYC'!U2829</f>
        <v>BĐG Q2/2026</v>
      </c>
      <c r="W2829" s="132" t="str">
        <f>'[1]BoQ HSYC'!V2829</f>
        <v>BĐG Q2/2026</v>
      </c>
      <c r="X2829" s="44" t="str">
        <f>'[1]BoQ HSYC'!W2829</f>
        <v>ME</v>
      </c>
      <c r="Y2829" s="44"/>
      <c r="Z2829" s="44"/>
      <c r="AA2829" s="44"/>
      <c r="AB2829" s="2">
        <v>21286626.100098975</v>
      </c>
      <c r="AC2829" s="2">
        <v>20052001.786293235</v>
      </c>
      <c r="AD2829" s="2">
        <f>+M2829</f>
        <v>21955830</v>
      </c>
      <c r="AE2829" s="2">
        <f>+AD2829*14%</f>
        <v>3073816.2</v>
      </c>
      <c r="AF2829" s="155">
        <f>+AD2829*35%</f>
        <v>7684540.4999999991</v>
      </c>
      <c r="AG2829" s="2">
        <f>+AD2829*F2829</f>
        <v>20682391.859999999</v>
      </c>
      <c r="AH2829" s="2">
        <f>+AE2829*F2829</f>
        <v>2895534.8604000001</v>
      </c>
      <c r="AI2829" s="2">
        <f>+AF2829*F2829</f>
        <v>7238837.1509999987</v>
      </c>
      <c r="AJ2829" s="2">
        <f>SUM(AG2829:AI2829)</f>
        <v>30816763.871399999</v>
      </c>
      <c r="AK2829" s="2">
        <f>+AD2829*G2829</f>
        <v>20682391.859999999</v>
      </c>
      <c r="AL2829" s="2">
        <f>+AE2829*G2829</f>
        <v>2895534.8604000001</v>
      </c>
      <c r="AM2829" s="2">
        <f>+AF2829*G2829</f>
        <v>7238837.1509999987</v>
      </c>
      <c r="AN2829" s="155">
        <f>SUM(AK2829:AM2829)</f>
        <v>30816763.871399999</v>
      </c>
      <c r="AQ2829" s="145" t="s">
        <v>525</v>
      </c>
      <c r="AU2829" s="8"/>
      <c r="AV2829" s="8"/>
      <c r="AW2829" s="2">
        <f>'[2]BoQ HSYC-Đạt'!$AT2829</f>
        <v>24151413</v>
      </c>
      <c r="AX2829" s="8">
        <f>F2829*AW2829</f>
        <v>22750631.046</v>
      </c>
      <c r="AY2829" s="8">
        <f>IF(AQ2829="CT",7%,5%)*AX2829</f>
        <v>1592544.1732200002</v>
      </c>
      <c r="AZ2829" s="8">
        <f>AX2829*2%</f>
        <v>455012.62092000002</v>
      </c>
      <c r="BA2829" s="8">
        <f>IF(BB2829&gt;0,0,AX2829*5%)</f>
        <v>1137531.5523000001</v>
      </c>
      <c r="BB2829" s="8"/>
      <c r="BC2829" s="8">
        <f>+AX2829+AY2829+AZ2829+BA2829+BB2829</f>
        <v>25935719.392439999</v>
      </c>
      <c r="BD2829" s="8">
        <f>AX2829-AT2829</f>
        <v>22750631.046</v>
      </c>
      <c r="BE2829" s="2"/>
      <c r="BH2829" s="2"/>
    </row>
    <row r="2830" spans="2:60" ht="17" hidden="1" outlineLevel="1" x14ac:dyDescent="0.2">
      <c r="B2830" s="82">
        <v>45</v>
      </c>
      <c r="C2830" s="144" t="s">
        <v>560</v>
      </c>
      <c r="D2830" s="144"/>
      <c r="E2830" s="82" t="s">
        <v>160</v>
      </c>
      <c r="F2830" s="143">
        <v>1.3919999999999999</v>
      </c>
      <c r="G2830" s="142">
        <f>'[1]BoQ HSYC'!F2830</f>
        <v>1.3919999999999999</v>
      </c>
      <c r="H2830" s="185">
        <f>'[1]BoQ HSYC'!G2830</f>
        <v>0</v>
      </c>
      <c r="I2830" s="185">
        <f>'[1]BoQ HSYC'!H2830</f>
        <v>0</v>
      </c>
      <c r="J2830" s="185">
        <f>'[1]BoQ HSYC'!I2830</f>
        <v>0</v>
      </c>
      <c r="K2830" s="48">
        <f>'[1]BoQ HSYC'!J2830</f>
        <v>12289680</v>
      </c>
      <c r="L2830" s="47">
        <f>'[1]BoQ HSYC'!K2830</f>
        <v>2913000</v>
      </c>
      <c r="M2830" s="47">
        <f>'[1]BoQ HSYC'!L2830</f>
        <v>15202680</v>
      </c>
      <c r="N2830" s="183">
        <f>'[1]BoQ HSYC'!M2830</f>
        <v>4301388</v>
      </c>
      <c r="O2830" s="183">
        <f>'[1]BoQ HSYC'!N2830</f>
        <v>1019549.9999999999</v>
      </c>
      <c r="P2830" s="83">
        <f>'[1]BoQ HSYC'!O2830</f>
        <v>5320938</v>
      </c>
      <c r="Q2830" s="47">
        <f>'[1]BoQ HSYC'!P2830</f>
        <v>21162130.559999999</v>
      </c>
      <c r="R2830" s="132">
        <f>'[1]BoQ HSYC'!Q2830</f>
        <v>7406745.6959999995</v>
      </c>
      <c r="S2830" s="83">
        <f>'[1]BoQ HSYC'!R2830</f>
        <v>28568876.255999997</v>
      </c>
      <c r="T2830" s="48">
        <f>'[1]BoQ HSYC'!S2830</f>
        <v>0</v>
      </c>
      <c r="U2830" s="132">
        <f>'[1]BoQ HSYC'!T2830</f>
        <v>0</v>
      </c>
      <c r="V2830" s="132" t="str">
        <f>'[1]BoQ HSYC'!U2830</f>
        <v>BĐG Q2/2026</v>
      </c>
      <c r="W2830" s="132" t="str">
        <f>'[1]BoQ HSYC'!V2830</f>
        <v>BĐG Q2/2026</v>
      </c>
      <c r="X2830" s="44" t="str">
        <f>'[1]BoQ HSYC'!W2830</f>
        <v>ME</v>
      </c>
      <c r="Y2830" s="44"/>
      <c r="Z2830" s="44"/>
      <c r="AA2830" s="44"/>
      <c r="AB2830" s="2">
        <v>14180757.839119164</v>
      </c>
      <c r="AC2830" s="2">
        <v>19739614.912053876</v>
      </c>
      <c r="AD2830" s="2">
        <f>+M2830</f>
        <v>15202680</v>
      </c>
      <c r="AE2830" s="2">
        <f>+AD2830*14%</f>
        <v>2128375.2000000002</v>
      </c>
      <c r="AF2830" s="155">
        <f>+AD2830*35%</f>
        <v>5320938</v>
      </c>
      <c r="AG2830" s="2">
        <f>+AD2830*F2830</f>
        <v>21162130.559999999</v>
      </c>
      <c r="AH2830" s="2">
        <f>+AE2830*F2830</f>
        <v>2962698.2784000002</v>
      </c>
      <c r="AI2830" s="2">
        <f>+AF2830*F2830</f>
        <v>7406745.6959999995</v>
      </c>
      <c r="AJ2830" s="2">
        <f>SUM(AG2830:AI2830)</f>
        <v>31531574.534399997</v>
      </c>
      <c r="AK2830" s="2">
        <f>+AD2830*G2830</f>
        <v>21162130.559999999</v>
      </c>
      <c r="AL2830" s="2">
        <f>+AE2830*G2830</f>
        <v>2962698.2784000002</v>
      </c>
      <c r="AM2830" s="2">
        <f>+AF2830*G2830</f>
        <v>7406745.6959999995</v>
      </c>
      <c r="AN2830" s="155">
        <f>SUM(AK2830:AM2830)</f>
        <v>31531574.534399997</v>
      </c>
      <c r="AQ2830" s="145" t="s">
        <v>525</v>
      </c>
      <c r="AU2830" s="8"/>
      <c r="AV2830" s="8"/>
      <c r="AW2830" s="2">
        <f>'[2]BoQ HSYC-Đạt'!$AT2830</f>
        <v>16722948</v>
      </c>
      <c r="AX2830" s="8">
        <f>F2830*AW2830</f>
        <v>23278343.615999997</v>
      </c>
      <c r="AY2830" s="8">
        <f>IF(AQ2830="CT",7%,5%)*AX2830</f>
        <v>1629484.0531199998</v>
      </c>
      <c r="AZ2830" s="8">
        <f>AX2830*2%</f>
        <v>465566.87231999997</v>
      </c>
      <c r="BA2830" s="8">
        <f>IF(BB2830&gt;0,0,AX2830*5%)</f>
        <v>1163917.1808</v>
      </c>
      <c r="BB2830" s="8"/>
      <c r="BC2830" s="8">
        <f>+AX2830+AY2830+AZ2830+BA2830+BB2830</f>
        <v>26537311.722239994</v>
      </c>
      <c r="BD2830" s="8">
        <f>AX2830-AT2830</f>
        <v>23278343.615999997</v>
      </c>
      <c r="BE2830" s="2"/>
      <c r="BH2830" s="2"/>
    </row>
    <row r="2831" spans="2:60" ht="17" hidden="1" outlineLevel="1" x14ac:dyDescent="0.2">
      <c r="B2831" s="82">
        <v>46</v>
      </c>
      <c r="C2831" s="144" t="s">
        <v>559</v>
      </c>
      <c r="D2831" s="144"/>
      <c r="E2831" s="82" t="s">
        <v>160</v>
      </c>
      <c r="F2831" s="143">
        <v>1.462</v>
      </c>
      <c r="G2831" s="142">
        <f>'[1]BoQ HSYC'!F2831</f>
        <v>1.462</v>
      </c>
      <c r="H2831" s="185">
        <f>'[1]BoQ HSYC'!G2831</f>
        <v>0</v>
      </c>
      <c r="I2831" s="185">
        <f>'[1]BoQ HSYC'!H2831</f>
        <v>0</v>
      </c>
      <c r="J2831" s="185">
        <f>'[1]BoQ HSYC'!I2831</f>
        <v>0</v>
      </c>
      <c r="K2831" s="48">
        <f>'[1]BoQ HSYC'!J2831</f>
        <v>7846488</v>
      </c>
      <c r="L2831" s="47">
        <f>'[1]BoQ HSYC'!K2831</f>
        <v>2394120</v>
      </c>
      <c r="M2831" s="47">
        <f>'[1]BoQ HSYC'!L2831</f>
        <v>10240608</v>
      </c>
      <c r="N2831" s="183">
        <f>'[1]BoQ HSYC'!M2831</f>
        <v>2746270.8</v>
      </c>
      <c r="O2831" s="183">
        <f>'[1]BoQ HSYC'!N2831</f>
        <v>837942</v>
      </c>
      <c r="P2831" s="83">
        <f>'[1]BoQ HSYC'!O2831</f>
        <v>3584212.8</v>
      </c>
      <c r="Q2831" s="47">
        <f>'[1]BoQ HSYC'!P2831</f>
        <v>14971768.896</v>
      </c>
      <c r="R2831" s="132">
        <f>'[1]BoQ HSYC'!Q2831</f>
        <v>5240119.1135999998</v>
      </c>
      <c r="S2831" s="83">
        <f>'[1]BoQ HSYC'!R2831</f>
        <v>20211888.009599999</v>
      </c>
      <c r="T2831" s="48">
        <f>'[1]BoQ HSYC'!S2831</f>
        <v>0</v>
      </c>
      <c r="U2831" s="132">
        <f>'[1]BoQ HSYC'!T2831</f>
        <v>0</v>
      </c>
      <c r="V2831" s="132" t="str">
        <f>'[1]BoQ HSYC'!U2831</f>
        <v>BĐG Q2/2026</v>
      </c>
      <c r="W2831" s="132" t="str">
        <f>'[1]BoQ HSYC'!V2831</f>
        <v>BĐG Q2/2026</v>
      </c>
      <c r="X2831" s="44" t="str">
        <f>'[1]BoQ HSYC'!W2831</f>
        <v>ME</v>
      </c>
      <c r="Y2831" s="44"/>
      <c r="Z2831" s="44"/>
      <c r="AA2831" s="44"/>
      <c r="AB2831" s="2">
        <v>10055686.989280764</v>
      </c>
      <c r="AC2831" s="2">
        <v>14701414.378328476</v>
      </c>
      <c r="AD2831" s="2">
        <f>+M2831</f>
        <v>10240608</v>
      </c>
      <c r="AE2831" s="2">
        <f>+AD2831*14%</f>
        <v>1433685.12</v>
      </c>
      <c r="AF2831" s="155">
        <f>+AD2831*35%</f>
        <v>3584212.8</v>
      </c>
      <c r="AG2831" s="2">
        <f>+AD2831*F2831</f>
        <v>14971768.896</v>
      </c>
      <c r="AH2831" s="2">
        <f>+AE2831*F2831</f>
        <v>2096047.6454400001</v>
      </c>
      <c r="AI2831" s="2">
        <f>+AF2831*F2831</f>
        <v>5240119.1135999998</v>
      </c>
      <c r="AJ2831" s="2">
        <f>SUM(AG2831:AI2831)</f>
        <v>22307935.65504</v>
      </c>
      <c r="AK2831" s="2">
        <f>+AD2831*G2831</f>
        <v>14971768.896</v>
      </c>
      <c r="AL2831" s="2">
        <f>+AE2831*G2831</f>
        <v>2096047.6454400001</v>
      </c>
      <c r="AM2831" s="2">
        <f>+AF2831*G2831</f>
        <v>5240119.1135999998</v>
      </c>
      <c r="AN2831" s="155">
        <f>SUM(AK2831:AM2831)</f>
        <v>22307935.65504</v>
      </c>
      <c r="AQ2831" s="145" t="s">
        <v>525</v>
      </c>
      <c r="AU2831" s="8"/>
      <c r="AV2831" s="8"/>
      <c r="AW2831" s="2">
        <f>'[2]BoQ HSYC-Đạt'!$AT2831</f>
        <v>11264668.800000001</v>
      </c>
      <c r="AX2831" s="8">
        <f>F2831*AW2831</f>
        <v>16468945.785600001</v>
      </c>
      <c r="AY2831" s="8">
        <f>IF(AQ2831="CT",7%,5%)*AX2831</f>
        <v>1152826.2049920002</v>
      </c>
      <c r="AZ2831" s="8">
        <f>AX2831*2%</f>
        <v>329378.91571200005</v>
      </c>
      <c r="BA2831" s="8">
        <f>IF(BB2831&gt;0,0,AX2831*5%)</f>
        <v>823447.28928000014</v>
      </c>
      <c r="BB2831" s="8"/>
      <c r="BC2831" s="8">
        <f>+AX2831+AY2831+AZ2831+BA2831+BB2831</f>
        <v>18774598.195584003</v>
      </c>
      <c r="BD2831" s="8">
        <f>AX2831-AT2831</f>
        <v>16468945.785600001</v>
      </c>
      <c r="BE2831" s="2"/>
      <c r="BH2831" s="2"/>
    </row>
    <row r="2832" spans="2:60" ht="17" hidden="1" outlineLevel="1" x14ac:dyDescent="0.2">
      <c r="B2832" s="82">
        <v>47</v>
      </c>
      <c r="C2832" s="144" t="s">
        <v>558</v>
      </c>
      <c r="D2832" s="144"/>
      <c r="E2832" s="82" t="s">
        <v>160</v>
      </c>
      <c r="F2832" s="143">
        <v>0.6</v>
      </c>
      <c r="G2832" s="142">
        <f>'[1]BoQ HSYC'!F2832</f>
        <v>0.6</v>
      </c>
      <c r="H2832" s="185">
        <f>'[1]BoQ HSYC'!G2832</f>
        <v>0</v>
      </c>
      <c r="I2832" s="185">
        <f>'[1]BoQ HSYC'!H2832</f>
        <v>0</v>
      </c>
      <c r="J2832" s="185">
        <f>'[1]BoQ HSYC'!I2832</f>
        <v>0</v>
      </c>
      <c r="K2832" s="48">
        <f>'[1]BoQ HSYC'!J2832</f>
        <v>3844464</v>
      </c>
      <c r="L2832" s="47">
        <f>'[1]BoQ HSYC'!K2832</f>
        <v>2265240</v>
      </c>
      <c r="M2832" s="47">
        <f>'[1]BoQ HSYC'!L2832</f>
        <v>6109704</v>
      </c>
      <c r="N2832" s="183">
        <f>'[1]BoQ HSYC'!M2832</f>
        <v>1345562.4</v>
      </c>
      <c r="O2832" s="183">
        <f>'[1]BoQ HSYC'!N2832</f>
        <v>792834</v>
      </c>
      <c r="P2832" s="83">
        <f>'[1]BoQ HSYC'!O2832</f>
        <v>2138396.4</v>
      </c>
      <c r="Q2832" s="47">
        <f>'[1]BoQ HSYC'!P2832</f>
        <v>3665822.4</v>
      </c>
      <c r="R2832" s="132">
        <f>'[1]BoQ HSYC'!Q2832</f>
        <v>1283037.8399999999</v>
      </c>
      <c r="S2832" s="83">
        <f>'[1]BoQ HSYC'!R2832</f>
        <v>4948860.24</v>
      </c>
      <c r="T2832" s="48">
        <f>'[1]BoQ HSYC'!S2832</f>
        <v>0</v>
      </c>
      <c r="U2832" s="132">
        <f>'[1]BoQ HSYC'!T2832</f>
        <v>0</v>
      </c>
      <c r="V2832" s="132" t="str">
        <f>'[1]BoQ HSYC'!U2832</f>
        <v>BĐG Q2/2026</v>
      </c>
      <c r="W2832" s="132" t="str">
        <f>'[1]BoQ HSYC'!V2832</f>
        <v>BĐG Q2/2026</v>
      </c>
      <c r="X2832" s="44" t="str">
        <f>'[1]BoQ HSYC'!W2832</f>
        <v>ME</v>
      </c>
      <c r="Y2832" s="44"/>
      <c r="Z2832" s="44"/>
      <c r="AA2832" s="44"/>
      <c r="AB2832" s="2">
        <v>6431825.5247725872</v>
      </c>
      <c r="AC2832" s="2">
        <v>3859095.3148635523</v>
      </c>
      <c r="AD2832" s="2">
        <f>+M2832</f>
        <v>6109704</v>
      </c>
      <c r="AE2832" s="2">
        <f>+AD2832*14%</f>
        <v>855358.56</v>
      </c>
      <c r="AF2832" s="155">
        <f>+AD2832*35%</f>
        <v>2138396.4</v>
      </c>
      <c r="AG2832" s="2">
        <f>+AD2832*F2832</f>
        <v>3665822.4</v>
      </c>
      <c r="AH2832" s="2">
        <f>+AE2832*F2832</f>
        <v>513215.136</v>
      </c>
      <c r="AI2832" s="2">
        <f>+AF2832*F2832</f>
        <v>1283037.8399999999</v>
      </c>
      <c r="AJ2832" s="2">
        <f>SUM(AG2832:AI2832)</f>
        <v>5462075.3760000002</v>
      </c>
      <c r="AK2832" s="2">
        <f>+AD2832*G2832</f>
        <v>3665822.4</v>
      </c>
      <c r="AL2832" s="2">
        <f>+AE2832*G2832</f>
        <v>513215.136</v>
      </c>
      <c r="AM2832" s="2">
        <f>+AF2832*G2832</f>
        <v>1283037.8399999999</v>
      </c>
      <c r="AN2832" s="155">
        <f>SUM(AK2832:AM2832)</f>
        <v>5462075.3760000002</v>
      </c>
      <c r="AQ2832" s="145" t="s">
        <v>525</v>
      </c>
      <c r="AU2832" s="8"/>
      <c r="AV2832" s="8"/>
      <c r="AW2832" s="2">
        <f>'[2]BoQ HSYC-Đạt'!$AT2832</f>
        <v>6720674.4000000004</v>
      </c>
      <c r="AX2832" s="8">
        <f>F2832*AW2832</f>
        <v>4032404.64</v>
      </c>
      <c r="AY2832" s="8">
        <f>IF(AQ2832="CT",7%,5%)*AX2832</f>
        <v>282268.32480000006</v>
      </c>
      <c r="AZ2832" s="8">
        <f>AX2832*2%</f>
        <v>80648.092799999999</v>
      </c>
      <c r="BA2832" s="8">
        <f>IF(BB2832&gt;0,0,AX2832*5%)</f>
        <v>201620.23200000002</v>
      </c>
      <c r="BB2832" s="8"/>
      <c r="BC2832" s="8">
        <f>+AX2832+AY2832+AZ2832+BA2832+BB2832</f>
        <v>4596941.2895999998</v>
      </c>
      <c r="BD2832" s="8">
        <f>AX2832-AT2832</f>
        <v>4032404.64</v>
      </c>
      <c r="BE2832" s="2"/>
      <c r="BH2832" s="2"/>
    </row>
    <row r="2833" spans="2:60" ht="17" hidden="1" outlineLevel="1" x14ac:dyDescent="0.2">
      <c r="B2833" s="82">
        <v>48</v>
      </c>
      <c r="C2833" s="144" t="s">
        <v>557</v>
      </c>
      <c r="D2833" s="144"/>
      <c r="E2833" s="82" t="s">
        <v>160</v>
      </c>
      <c r="F2833" s="143">
        <v>0.24</v>
      </c>
      <c r="G2833" s="142">
        <f>'[1]BoQ HSYC'!F2833</f>
        <v>0.24</v>
      </c>
      <c r="H2833" s="185">
        <f>'[1]BoQ HSYC'!G2833</f>
        <v>0</v>
      </c>
      <c r="I2833" s="185">
        <f>'[1]BoQ HSYC'!H2833</f>
        <v>0</v>
      </c>
      <c r="J2833" s="185">
        <f>'[1]BoQ HSYC'!I2833</f>
        <v>0</v>
      </c>
      <c r="K2833" s="48">
        <f>'[1]BoQ HSYC'!J2833</f>
        <v>1961622</v>
      </c>
      <c r="L2833" s="47">
        <f>'[1]BoQ HSYC'!K2833</f>
        <v>1659240.0000000002</v>
      </c>
      <c r="M2833" s="47">
        <f>'[1]BoQ HSYC'!L2833</f>
        <v>3620862</v>
      </c>
      <c r="N2833" s="183">
        <f>'[1]BoQ HSYC'!M2833</f>
        <v>686567.7</v>
      </c>
      <c r="O2833" s="183">
        <f>'[1]BoQ HSYC'!N2833</f>
        <v>580734</v>
      </c>
      <c r="P2833" s="83">
        <f>'[1]BoQ HSYC'!O2833</f>
        <v>1267301.7</v>
      </c>
      <c r="Q2833" s="47">
        <f>'[1]BoQ HSYC'!P2833</f>
        <v>869006.88</v>
      </c>
      <c r="R2833" s="132">
        <f>'[1]BoQ HSYC'!Q2833</f>
        <v>304152.408</v>
      </c>
      <c r="S2833" s="83">
        <f>'[1]BoQ HSYC'!R2833</f>
        <v>1173159.2879999999</v>
      </c>
      <c r="T2833" s="48">
        <f>'[1]BoQ HSYC'!S2833</f>
        <v>0</v>
      </c>
      <c r="U2833" s="132">
        <f>'[1]BoQ HSYC'!T2833</f>
        <v>0</v>
      </c>
      <c r="V2833" s="132" t="str">
        <f>'[1]BoQ HSYC'!U2833</f>
        <v>BĐG Q2/2026</v>
      </c>
      <c r="W2833" s="132" t="str">
        <f>'[1]BoQ HSYC'!V2833</f>
        <v>BĐG Q2/2026</v>
      </c>
      <c r="X2833" s="44" t="str">
        <f>'[1]BoQ HSYC'!W2833</f>
        <v>ME</v>
      </c>
      <c r="Y2833" s="44"/>
      <c r="Z2833" s="44"/>
      <c r="AA2833" s="44"/>
      <c r="AB2833" s="2">
        <v>3726444.0495739877</v>
      </c>
      <c r="AC2833" s="2">
        <v>894346.57189775701</v>
      </c>
      <c r="AD2833" s="2">
        <f>+M2833</f>
        <v>3620862</v>
      </c>
      <c r="AE2833" s="2">
        <f>+AD2833*14%</f>
        <v>506920.68000000005</v>
      </c>
      <c r="AF2833" s="155">
        <f>+AD2833*35%</f>
        <v>1267301.7</v>
      </c>
      <c r="AG2833" s="2">
        <f>+AD2833*F2833</f>
        <v>869006.88</v>
      </c>
      <c r="AH2833" s="2">
        <f>+AE2833*F2833</f>
        <v>121660.96320000001</v>
      </c>
      <c r="AI2833" s="2">
        <f>+AF2833*F2833</f>
        <v>304152.408</v>
      </c>
      <c r="AJ2833" s="2">
        <f>SUM(AG2833:AI2833)</f>
        <v>1294820.2512000001</v>
      </c>
      <c r="AK2833" s="2">
        <f>+AD2833*G2833</f>
        <v>869006.88</v>
      </c>
      <c r="AL2833" s="2">
        <f>+AE2833*G2833</f>
        <v>121660.96320000001</v>
      </c>
      <c r="AM2833" s="2">
        <f>+AF2833*G2833</f>
        <v>304152.408</v>
      </c>
      <c r="AN2833" s="155">
        <f>SUM(AK2833:AM2833)</f>
        <v>1294820.2512000001</v>
      </c>
      <c r="AQ2833" s="145" t="s">
        <v>525</v>
      </c>
      <c r="AU2833" s="8"/>
      <c r="AV2833" s="8"/>
      <c r="AW2833" s="2">
        <f>'[2]BoQ HSYC-Đạt'!$AT2833</f>
        <v>3982948.2</v>
      </c>
      <c r="AX2833" s="8">
        <f>F2833*AW2833</f>
        <v>955907.56799999997</v>
      </c>
      <c r="AY2833" s="8">
        <f>IF(AQ2833="CT",7%,5%)*AX2833</f>
        <v>66913.529760000005</v>
      </c>
      <c r="AZ2833" s="8">
        <f>AX2833*2%</f>
        <v>19118.15136</v>
      </c>
      <c r="BA2833" s="8">
        <f>IF(BB2833&gt;0,0,AX2833*5%)</f>
        <v>47795.378400000001</v>
      </c>
      <c r="BB2833" s="8"/>
      <c r="BC2833" s="8">
        <f>+AX2833+AY2833+AZ2833+BA2833+BB2833</f>
        <v>1089734.6275200001</v>
      </c>
      <c r="BD2833" s="8">
        <f>AX2833-AT2833</f>
        <v>955907.56799999997</v>
      </c>
      <c r="BE2833" s="2"/>
      <c r="BH2833" s="2"/>
    </row>
    <row r="2834" spans="2:60" ht="17" hidden="1" outlineLevel="1" x14ac:dyDescent="0.2">
      <c r="B2834" s="82">
        <v>49</v>
      </c>
      <c r="C2834" s="144" t="s">
        <v>786</v>
      </c>
      <c r="D2834" s="144"/>
      <c r="E2834" s="82" t="s">
        <v>85</v>
      </c>
      <c r="F2834" s="143">
        <v>1</v>
      </c>
      <c r="G2834" s="142">
        <f>'[1]BoQ HSYC'!F2834</f>
        <v>1</v>
      </c>
      <c r="H2834" s="185">
        <f>'[1]BoQ HSYC'!G2834</f>
        <v>0</v>
      </c>
      <c r="I2834" s="185">
        <f>'[1]BoQ HSYC'!H2834</f>
        <v>0</v>
      </c>
      <c r="J2834" s="185">
        <f>'[1]BoQ HSYC'!I2834</f>
        <v>0</v>
      </c>
      <c r="K2834" s="48">
        <f>'[1]BoQ HSYC'!J2834</f>
        <v>641160</v>
      </c>
      <c r="L2834" s="47">
        <f>'[1]BoQ HSYC'!K2834</f>
        <v>44469</v>
      </c>
      <c r="M2834" s="47">
        <f>'[1]BoQ HSYC'!L2834</f>
        <v>685629</v>
      </c>
      <c r="N2834" s="183">
        <f>'[1]BoQ HSYC'!M2834</f>
        <v>224406</v>
      </c>
      <c r="O2834" s="183">
        <f>'[1]BoQ HSYC'!N2834</f>
        <v>15564.15</v>
      </c>
      <c r="P2834" s="83">
        <f>'[1]BoQ HSYC'!O2834</f>
        <v>239970.15</v>
      </c>
      <c r="Q2834" s="47">
        <f>'[1]BoQ HSYC'!P2834</f>
        <v>685629</v>
      </c>
      <c r="R2834" s="132">
        <f>'[1]BoQ HSYC'!Q2834</f>
        <v>239970.15</v>
      </c>
      <c r="S2834" s="83">
        <f>'[1]BoQ HSYC'!R2834</f>
        <v>925599.15</v>
      </c>
      <c r="T2834" s="48">
        <f>'[1]BoQ HSYC'!S2834</f>
        <v>0</v>
      </c>
      <c r="U2834" s="132">
        <f>'[1]BoQ HSYC'!T2834</f>
        <v>0</v>
      </c>
      <c r="V2834" s="132" t="str">
        <f>'[1]BoQ HSYC'!U2834</f>
        <v>BĐG Q2/2026</v>
      </c>
      <c r="W2834" s="132" t="str">
        <f>'[1]BoQ HSYC'!V2834</f>
        <v>BĐG Q2/2026</v>
      </c>
      <c r="X2834" s="44" t="str">
        <f>'[1]BoQ HSYC'!W2834</f>
        <v>ME</v>
      </c>
      <c r="Y2834" s="44"/>
      <c r="Z2834" s="44"/>
      <c r="AA2834" s="44"/>
      <c r="AB2834" s="2">
        <v>930818.27403839992</v>
      </c>
      <c r="AC2834" s="2">
        <v>930818.27403839992</v>
      </c>
      <c r="AD2834" s="2">
        <f>+M2834</f>
        <v>685629</v>
      </c>
      <c r="AE2834" s="2">
        <f>+AD2834*14%</f>
        <v>95988.060000000012</v>
      </c>
      <c r="AF2834" s="155">
        <f>+AD2834*35%</f>
        <v>239970.15</v>
      </c>
      <c r="AG2834" s="2">
        <f>+AD2834*F2834</f>
        <v>685629</v>
      </c>
      <c r="AH2834" s="2">
        <f>+AE2834*F2834</f>
        <v>95988.060000000012</v>
      </c>
      <c r="AI2834" s="2">
        <f>+AF2834*F2834</f>
        <v>239970.15</v>
      </c>
      <c r="AJ2834" s="2">
        <f>SUM(AG2834:AI2834)</f>
        <v>1021587.2100000001</v>
      </c>
      <c r="AK2834" s="2">
        <f>+AD2834*G2834</f>
        <v>685629</v>
      </c>
      <c r="AL2834" s="2">
        <f>+AE2834*G2834</f>
        <v>95988.060000000012</v>
      </c>
      <c r="AM2834" s="2">
        <f>+AF2834*G2834</f>
        <v>239970.15</v>
      </c>
      <c r="AN2834" s="155">
        <f>SUM(AK2834:AM2834)</f>
        <v>1021587.2100000001</v>
      </c>
      <c r="AQ2834" s="145" t="s">
        <v>525</v>
      </c>
      <c r="AU2834" s="8"/>
      <c r="AV2834" s="8"/>
      <c r="AW2834" s="2">
        <f>'[2]BoQ HSYC-Đạt'!$AT2834</f>
        <v>699341.58</v>
      </c>
      <c r="AX2834" s="8">
        <f>F2834*AW2834</f>
        <v>699341.58</v>
      </c>
      <c r="AY2834" s="8">
        <f>IF(AQ2834="CT",7%,5%)*AX2834</f>
        <v>48953.910600000003</v>
      </c>
      <c r="AZ2834" s="8">
        <f>AX2834*2%</f>
        <v>13986.8316</v>
      </c>
      <c r="BA2834" s="8">
        <f>IF(BB2834&gt;0,0,AX2834*5%)</f>
        <v>34967.078999999998</v>
      </c>
      <c r="BB2834" s="8"/>
      <c r="BC2834" s="8">
        <f>+AX2834+AY2834+AZ2834+BA2834+BB2834</f>
        <v>797249.40119999996</v>
      </c>
      <c r="BD2834" s="8">
        <f>AX2834-AT2834</f>
        <v>699341.58</v>
      </c>
      <c r="BE2834" s="2"/>
      <c r="BH2834" s="2"/>
    </row>
    <row r="2835" spans="2:60" ht="17" hidden="1" outlineLevel="1" x14ac:dyDescent="0.2">
      <c r="B2835" s="82">
        <v>50</v>
      </c>
      <c r="C2835" s="144" t="s">
        <v>785</v>
      </c>
      <c r="D2835" s="144"/>
      <c r="E2835" s="82" t="s">
        <v>85</v>
      </c>
      <c r="F2835" s="143">
        <v>1</v>
      </c>
      <c r="G2835" s="142">
        <f>'[1]BoQ HSYC'!F2835</f>
        <v>1</v>
      </c>
      <c r="H2835" s="185">
        <f>'[1]BoQ HSYC'!G2835</f>
        <v>0</v>
      </c>
      <c r="I2835" s="185">
        <f>'[1]BoQ HSYC'!H2835</f>
        <v>0</v>
      </c>
      <c r="J2835" s="185">
        <f>'[1]BoQ HSYC'!I2835</f>
        <v>0</v>
      </c>
      <c r="K2835" s="48">
        <f>'[1]BoQ HSYC'!J2835</f>
        <v>279504</v>
      </c>
      <c r="L2835" s="47">
        <f>'[1]BoQ HSYC'!K2835</f>
        <v>39528</v>
      </c>
      <c r="M2835" s="47">
        <f>'[1]BoQ HSYC'!L2835</f>
        <v>319032</v>
      </c>
      <c r="N2835" s="183">
        <f>'[1]BoQ HSYC'!M2835</f>
        <v>97826.4</v>
      </c>
      <c r="O2835" s="183">
        <f>'[1]BoQ HSYC'!N2835</f>
        <v>13834.8</v>
      </c>
      <c r="P2835" s="83">
        <f>'[1]BoQ HSYC'!O2835</f>
        <v>111661.2</v>
      </c>
      <c r="Q2835" s="47">
        <f>'[1]BoQ HSYC'!P2835</f>
        <v>319032</v>
      </c>
      <c r="R2835" s="132">
        <f>'[1]BoQ HSYC'!Q2835</f>
        <v>111661.2</v>
      </c>
      <c r="S2835" s="83">
        <f>'[1]BoQ HSYC'!R2835</f>
        <v>430693.2</v>
      </c>
      <c r="T2835" s="48">
        <f>'[1]BoQ HSYC'!S2835</f>
        <v>0</v>
      </c>
      <c r="U2835" s="132">
        <f>'[1]BoQ HSYC'!T2835</f>
        <v>0</v>
      </c>
      <c r="V2835" s="132" t="str">
        <f>'[1]BoQ HSYC'!U2835</f>
        <v>BĐG Q2/2026</v>
      </c>
      <c r="W2835" s="132" t="str">
        <f>'[1]BoQ HSYC'!V2835</f>
        <v>BĐG Q2/2026</v>
      </c>
      <c r="X2835" s="44" t="str">
        <f>'[1]BoQ HSYC'!W2835</f>
        <v>ME</v>
      </c>
      <c r="Y2835" s="44"/>
      <c r="Z2835" s="44"/>
      <c r="AA2835" s="44"/>
      <c r="AB2835" s="2">
        <v>360187.91466074996</v>
      </c>
      <c r="AC2835" s="2">
        <v>360187.91466074996</v>
      </c>
      <c r="AD2835" s="2">
        <f>+M2835</f>
        <v>319032</v>
      </c>
      <c r="AE2835" s="2">
        <f>+AD2835*14%</f>
        <v>44664.480000000003</v>
      </c>
      <c r="AF2835" s="155">
        <f>+AD2835*35%</f>
        <v>111661.2</v>
      </c>
      <c r="AG2835" s="2">
        <f>+AD2835*F2835</f>
        <v>319032</v>
      </c>
      <c r="AH2835" s="2">
        <f>+AE2835*F2835</f>
        <v>44664.480000000003</v>
      </c>
      <c r="AI2835" s="2">
        <f>+AF2835*F2835</f>
        <v>111661.2</v>
      </c>
      <c r="AJ2835" s="2">
        <f>SUM(AG2835:AI2835)</f>
        <v>475357.68</v>
      </c>
      <c r="AK2835" s="2">
        <f>+AD2835*G2835</f>
        <v>319032</v>
      </c>
      <c r="AL2835" s="2">
        <f>+AE2835*G2835</f>
        <v>44664.480000000003</v>
      </c>
      <c r="AM2835" s="2">
        <f>+AF2835*G2835</f>
        <v>111661.2</v>
      </c>
      <c r="AN2835" s="155">
        <f>SUM(AK2835:AM2835)</f>
        <v>475357.68</v>
      </c>
      <c r="AQ2835" s="145" t="s">
        <v>525</v>
      </c>
      <c r="AU2835" s="8"/>
      <c r="AV2835" s="8"/>
      <c r="AW2835" s="2">
        <f>'[2]BoQ HSYC-Đạt'!$AT2835</f>
        <v>325412.64</v>
      </c>
      <c r="AX2835" s="8">
        <f>F2835*AW2835</f>
        <v>325412.64</v>
      </c>
      <c r="AY2835" s="8">
        <f>IF(AQ2835="CT",7%,5%)*AX2835</f>
        <v>22778.884800000003</v>
      </c>
      <c r="AZ2835" s="8">
        <f>AX2835*2%</f>
        <v>6508.2528000000002</v>
      </c>
      <c r="BA2835" s="8">
        <f>IF(BB2835&gt;0,0,AX2835*5%)</f>
        <v>16270.632000000001</v>
      </c>
      <c r="BB2835" s="8"/>
      <c r="BC2835" s="8">
        <f>+AX2835+AY2835+AZ2835+BA2835+BB2835</f>
        <v>370970.40960000001</v>
      </c>
      <c r="BD2835" s="8">
        <f>AX2835-AT2835</f>
        <v>325412.64</v>
      </c>
      <c r="BE2835" s="2"/>
      <c r="BH2835" s="2"/>
    </row>
    <row r="2836" spans="2:60" ht="17" hidden="1" outlineLevel="1" x14ac:dyDescent="0.2">
      <c r="B2836" s="82">
        <v>51</v>
      </c>
      <c r="C2836" s="144" t="s">
        <v>556</v>
      </c>
      <c r="D2836" s="144"/>
      <c r="E2836" s="82" t="s">
        <v>85</v>
      </c>
      <c r="F2836" s="143">
        <v>1</v>
      </c>
      <c r="G2836" s="142">
        <f>'[1]BoQ HSYC'!F2836</f>
        <v>1</v>
      </c>
      <c r="H2836" s="185">
        <f>'[1]BoQ HSYC'!G2836</f>
        <v>0</v>
      </c>
      <c r="I2836" s="185">
        <f>'[1]BoQ HSYC'!H2836</f>
        <v>0</v>
      </c>
      <c r="J2836" s="185">
        <f>'[1]BoQ HSYC'!I2836</f>
        <v>0</v>
      </c>
      <c r="K2836" s="48">
        <f>'[1]BoQ HSYC'!J2836</f>
        <v>206784</v>
      </c>
      <c r="L2836" s="47">
        <f>'[1]BoQ HSYC'!K2836</f>
        <v>32118</v>
      </c>
      <c r="M2836" s="47">
        <f>'[1]BoQ HSYC'!L2836</f>
        <v>238902</v>
      </c>
      <c r="N2836" s="183">
        <f>'[1]BoQ HSYC'!M2836</f>
        <v>72374.399999999994</v>
      </c>
      <c r="O2836" s="183">
        <f>'[1]BoQ HSYC'!N2836</f>
        <v>11241.3</v>
      </c>
      <c r="P2836" s="83">
        <f>'[1]BoQ HSYC'!O2836</f>
        <v>83615.7</v>
      </c>
      <c r="Q2836" s="47">
        <f>'[1]BoQ HSYC'!P2836</f>
        <v>238902</v>
      </c>
      <c r="R2836" s="132">
        <f>'[1]BoQ HSYC'!Q2836</f>
        <v>83615.7</v>
      </c>
      <c r="S2836" s="83">
        <f>'[1]BoQ HSYC'!R2836</f>
        <v>322517.7</v>
      </c>
      <c r="T2836" s="48">
        <f>'[1]BoQ HSYC'!S2836</f>
        <v>0</v>
      </c>
      <c r="U2836" s="132">
        <f>'[1]BoQ HSYC'!T2836</f>
        <v>0</v>
      </c>
      <c r="V2836" s="132" t="str">
        <f>'[1]BoQ HSYC'!U2836</f>
        <v>BĐG Q2/2026</v>
      </c>
      <c r="W2836" s="132" t="str">
        <f>'[1]BoQ HSYC'!V2836</f>
        <v>BĐG Q2/2026</v>
      </c>
      <c r="X2836" s="44" t="str">
        <f>'[1]BoQ HSYC'!W2836</f>
        <v>ME</v>
      </c>
      <c r="Y2836" s="44"/>
      <c r="Z2836" s="44"/>
      <c r="AA2836" s="44"/>
      <c r="AB2836" s="2">
        <v>366420.39743430004</v>
      </c>
      <c r="AC2836" s="2">
        <v>366420.39743430004</v>
      </c>
      <c r="AD2836" s="2">
        <f>+M2836</f>
        <v>238902</v>
      </c>
      <c r="AE2836" s="2">
        <f>+AD2836*14%</f>
        <v>33446.280000000006</v>
      </c>
      <c r="AF2836" s="155">
        <f>+AD2836*35%</f>
        <v>83615.7</v>
      </c>
      <c r="AG2836" s="2">
        <f>+AD2836*F2836</f>
        <v>238902</v>
      </c>
      <c r="AH2836" s="2">
        <f>+AE2836*F2836</f>
        <v>33446.280000000006</v>
      </c>
      <c r="AI2836" s="2">
        <f>+AF2836*F2836</f>
        <v>83615.7</v>
      </c>
      <c r="AJ2836" s="2">
        <f>SUM(AG2836:AI2836)</f>
        <v>355963.98000000004</v>
      </c>
      <c r="AK2836" s="2">
        <f>+AD2836*G2836</f>
        <v>238902</v>
      </c>
      <c r="AL2836" s="2">
        <f>+AE2836*G2836</f>
        <v>33446.280000000006</v>
      </c>
      <c r="AM2836" s="2">
        <f>+AF2836*G2836</f>
        <v>83615.7</v>
      </c>
      <c r="AN2836" s="155">
        <f>SUM(AK2836:AM2836)</f>
        <v>355963.98000000004</v>
      </c>
      <c r="AQ2836" s="145" t="s">
        <v>525</v>
      </c>
      <c r="AU2836" s="8"/>
      <c r="AV2836" s="8"/>
      <c r="AW2836" s="2">
        <f>'[2]BoQ HSYC-Đạt'!$AT2836</f>
        <v>243680.04</v>
      </c>
      <c r="AX2836" s="8">
        <f>F2836*AW2836</f>
        <v>243680.04</v>
      </c>
      <c r="AY2836" s="8">
        <f>IF(AQ2836="CT",7%,5%)*AX2836</f>
        <v>17057.602800000001</v>
      </c>
      <c r="AZ2836" s="8">
        <f>AX2836*2%</f>
        <v>4873.6008000000002</v>
      </c>
      <c r="BA2836" s="8">
        <f>IF(BB2836&gt;0,0,AX2836*5%)</f>
        <v>12184.002</v>
      </c>
      <c r="BB2836" s="8"/>
      <c r="BC2836" s="8">
        <f>+AX2836+AY2836+AZ2836+BA2836+BB2836</f>
        <v>277795.24559999997</v>
      </c>
      <c r="BD2836" s="8">
        <f>AX2836-AT2836</f>
        <v>243680.04</v>
      </c>
      <c r="BE2836" s="2"/>
      <c r="BH2836" s="2"/>
    </row>
    <row r="2837" spans="2:60" ht="17" hidden="1" outlineLevel="1" x14ac:dyDescent="0.2">
      <c r="B2837" s="82">
        <v>52</v>
      </c>
      <c r="C2837" s="144" t="s">
        <v>554</v>
      </c>
      <c r="D2837" s="144"/>
      <c r="E2837" s="82" t="s">
        <v>85</v>
      </c>
      <c r="F2837" s="143">
        <v>28</v>
      </c>
      <c r="G2837" s="142">
        <f>'[1]BoQ HSYC'!F2837</f>
        <v>28</v>
      </c>
      <c r="H2837" s="185">
        <f>'[1]BoQ HSYC'!G2837</f>
        <v>0</v>
      </c>
      <c r="I2837" s="185">
        <f>'[1]BoQ HSYC'!H2837</f>
        <v>0</v>
      </c>
      <c r="J2837" s="185">
        <f>'[1]BoQ HSYC'!I2837</f>
        <v>0</v>
      </c>
      <c r="K2837" s="48">
        <f>'[1]BoQ HSYC'!J2837</f>
        <v>88560</v>
      </c>
      <c r="L2837" s="47">
        <f>'[1]BoQ HSYC'!K2837</f>
        <v>29646</v>
      </c>
      <c r="M2837" s="47">
        <f>'[1]BoQ HSYC'!L2837</f>
        <v>118206</v>
      </c>
      <c r="N2837" s="183">
        <f>'[1]BoQ HSYC'!M2837</f>
        <v>30995.999999999996</v>
      </c>
      <c r="O2837" s="183">
        <f>'[1]BoQ HSYC'!N2837</f>
        <v>10376.099999999999</v>
      </c>
      <c r="P2837" s="83">
        <f>'[1]BoQ HSYC'!O2837</f>
        <v>41372.099999999991</v>
      </c>
      <c r="Q2837" s="47">
        <f>'[1]BoQ HSYC'!P2837</f>
        <v>3309768</v>
      </c>
      <c r="R2837" s="132">
        <f>'[1]BoQ HSYC'!Q2837</f>
        <v>1158418.7999999998</v>
      </c>
      <c r="S2837" s="83">
        <f>'[1]BoQ HSYC'!R2837</f>
        <v>4468186.8</v>
      </c>
      <c r="T2837" s="48">
        <f>'[1]BoQ HSYC'!S2837</f>
        <v>0</v>
      </c>
      <c r="U2837" s="132">
        <f>'[1]BoQ HSYC'!T2837</f>
        <v>0</v>
      </c>
      <c r="V2837" s="132" t="str">
        <f>'[1]BoQ HSYC'!U2837</f>
        <v>BĐG Q2/2026</v>
      </c>
      <c r="W2837" s="132" t="str">
        <f>'[1]BoQ HSYC'!V2837</f>
        <v>BĐG Q2/2026</v>
      </c>
      <c r="X2837" s="44" t="str">
        <f>'[1]BoQ HSYC'!W2837</f>
        <v>ME</v>
      </c>
      <c r="Y2837" s="44"/>
      <c r="Z2837" s="44"/>
      <c r="AA2837" s="44"/>
      <c r="AB2837" s="2">
        <v>214000.5377169</v>
      </c>
      <c r="AC2837" s="2">
        <v>5992015.0560732</v>
      </c>
      <c r="AD2837" s="2">
        <f>+M2837</f>
        <v>118206</v>
      </c>
      <c r="AE2837" s="2">
        <f>+AD2837*14%</f>
        <v>16548.84</v>
      </c>
      <c r="AF2837" s="155">
        <f>+AD2837*35%</f>
        <v>41372.1</v>
      </c>
      <c r="AG2837" s="2">
        <f>+AD2837*F2837</f>
        <v>3309768</v>
      </c>
      <c r="AH2837" s="2">
        <f>+AE2837*F2837</f>
        <v>463367.52</v>
      </c>
      <c r="AI2837" s="2">
        <f>+AF2837*F2837</f>
        <v>1158418.8</v>
      </c>
      <c r="AJ2837" s="2">
        <f>SUM(AG2837:AI2837)</f>
        <v>4931554.32</v>
      </c>
      <c r="AK2837" s="2">
        <f>+AD2837*G2837</f>
        <v>3309768</v>
      </c>
      <c r="AL2837" s="2">
        <f>+AE2837*G2837</f>
        <v>463367.52</v>
      </c>
      <c r="AM2837" s="2">
        <f>+AF2837*G2837</f>
        <v>1158418.8</v>
      </c>
      <c r="AN2837" s="155">
        <f>SUM(AK2837:AM2837)</f>
        <v>4931554.32</v>
      </c>
      <c r="AQ2837" s="145" t="s">
        <v>525</v>
      </c>
      <c r="AU2837" s="8"/>
      <c r="AV2837" s="8"/>
      <c r="AW2837" s="2">
        <f>'[2]BoQ HSYC-Đạt'!$AT2837</f>
        <v>120570.12</v>
      </c>
      <c r="AX2837" s="8">
        <f>F2837*AW2837</f>
        <v>3375963.36</v>
      </c>
      <c r="AY2837" s="8">
        <f>IF(AQ2837="CT",7%,5%)*AX2837</f>
        <v>236317.43520000001</v>
      </c>
      <c r="AZ2837" s="8">
        <f>AX2837*2%</f>
        <v>67519.267200000002</v>
      </c>
      <c r="BA2837" s="8">
        <f>IF(BB2837&gt;0,0,AX2837*5%)</f>
        <v>168798.16800000001</v>
      </c>
      <c r="BB2837" s="8"/>
      <c r="BC2837" s="8">
        <f>+AX2837+AY2837+AZ2837+BA2837+BB2837</f>
        <v>3848598.2304000002</v>
      </c>
      <c r="BD2837" s="8">
        <f>AX2837-AT2837</f>
        <v>3375963.36</v>
      </c>
      <c r="BE2837" s="2"/>
      <c r="BH2837" s="2"/>
    </row>
    <row r="2838" spans="2:60" ht="17" hidden="1" outlineLevel="1" x14ac:dyDescent="0.2">
      <c r="B2838" s="82">
        <v>53</v>
      </c>
      <c r="C2838" s="144" t="s">
        <v>553</v>
      </c>
      <c r="D2838" s="144"/>
      <c r="E2838" s="82" t="s">
        <v>85</v>
      </c>
      <c r="F2838" s="143">
        <v>16</v>
      </c>
      <c r="G2838" s="142">
        <f>'[1]BoQ HSYC'!F2838</f>
        <v>16</v>
      </c>
      <c r="H2838" s="185">
        <f>'[1]BoQ HSYC'!G2838</f>
        <v>0</v>
      </c>
      <c r="I2838" s="185">
        <f>'[1]BoQ HSYC'!H2838</f>
        <v>0</v>
      </c>
      <c r="J2838" s="185">
        <f>'[1]BoQ HSYC'!I2838</f>
        <v>0</v>
      </c>
      <c r="K2838" s="48">
        <f>'[1]BoQ HSYC'!J2838</f>
        <v>48240</v>
      </c>
      <c r="L2838" s="47">
        <f>'[1]BoQ HSYC'!K2838</f>
        <v>24705</v>
      </c>
      <c r="M2838" s="47">
        <f>'[1]BoQ HSYC'!L2838</f>
        <v>72945</v>
      </c>
      <c r="N2838" s="183">
        <f>'[1]BoQ HSYC'!M2838</f>
        <v>16884</v>
      </c>
      <c r="O2838" s="183">
        <f>'[1]BoQ HSYC'!N2838</f>
        <v>8646.75</v>
      </c>
      <c r="P2838" s="83">
        <f>'[1]BoQ HSYC'!O2838</f>
        <v>25530.75</v>
      </c>
      <c r="Q2838" s="47">
        <f>'[1]BoQ HSYC'!P2838</f>
        <v>1167120</v>
      </c>
      <c r="R2838" s="132">
        <f>'[1]BoQ HSYC'!Q2838</f>
        <v>408492</v>
      </c>
      <c r="S2838" s="83">
        <f>'[1]BoQ HSYC'!R2838</f>
        <v>1575612</v>
      </c>
      <c r="T2838" s="48">
        <f>'[1]BoQ HSYC'!S2838</f>
        <v>0</v>
      </c>
      <c r="U2838" s="132">
        <f>'[1]BoQ HSYC'!T2838</f>
        <v>0</v>
      </c>
      <c r="V2838" s="132" t="str">
        <f>'[1]BoQ HSYC'!U2838</f>
        <v>BĐG Q2/2026</v>
      </c>
      <c r="W2838" s="132" t="str">
        <f>'[1]BoQ HSYC'!V2838</f>
        <v>BĐG Q2/2026</v>
      </c>
      <c r="X2838" s="44" t="str">
        <f>'[1]BoQ HSYC'!W2838</f>
        <v>ME</v>
      </c>
      <c r="Y2838" s="44"/>
      <c r="Z2838" s="44"/>
      <c r="AA2838" s="44"/>
      <c r="AB2838" s="2">
        <v>128627.05956507</v>
      </c>
      <c r="AC2838" s="2">
        <v>2058032.95304112</v>
      </c>
      <c r="AD2838" s="2">
        <f>+M2838</f>
        <v>72945</v>
      </c>
      <c r="AE2838" s="2">
        <f>+AD2838*14%</f>
        <v>10212.300000000001</v>
      </c>
      <c r="AF2838" s="155">
        <f>+AD2838*35%</f>
        <v>25530.75</v>
      </c>
      <c r="AG2838" s="2">
        <f>+AD2838*F2838</f>
        <v>1167120</v>
      </c>
      <c r="AH2838" s="2">
        <f>+AE2838*F2838</f>
        <v>163396.80000000002</v>
      </c>
      <c r="AI2838" s="2">
        <f>+AF2838*F2838</f>
        <v>408492</v>
      </c>
      <c r="AJ2838" s="2">
        <f>SUM(AG2838:AI2838)</f>
        <v>1739008.8</v>
      </c>
      <c r="AK2838" s="2">
        <f>+AD2838*G2838</f>
        <v>1167120</v>
      </c>
      <c r="AL2838" s="2">
        <f>+AE2838*G2838</f>
        <v>163396.80000000002</v>
      </c>
      <c r="AM2838" s="2">
        <f>+AF2838*G2838</f>
        <v>408492</v>
      </c>
      <c r="AN2838" s="155">
        <f>SUM(AK2838:AM2838)</f>
        <v>1739008.8</v>
      </c>
      <c r="AQ2838" s="145" t="s">
        <v>525</v>
      </c>
      <c r="AU2838" s="8"/>
      <c r="AV2838" s="8"/>
      <c r="AW2838" s="2">
        <f>'[2]BoQ HSYC-Đạt'!$AT2838</f>
        <v>74403.899999999994</v>
      </c>
      <c r="AX2838" s="8">
        <f>F2838*AW2838</f>
        <v>1190462.3999999999</v>
      </c>
      <c r="AY2838" s="8">
        <f>IF(AQ2838="CT",7%,5%)*AX2838</f>
        <v>83332.368000000002</v>
      </c>
      <c r="AZ2838" s="8">
        <f>AX2838*2%</f>
        <v>23809.248</v>
      </c>
      <c r="BA2838" s="8">
        <f>IF(BB2838&gt;0,0,AX2838*5%)</f>
        <v>59523.119999999995</v>
      </c>
      <c r="BB2838" s="8"/>
      <c r="BC2838" s="8">
        <f>+AX2838+AY2838+AZ2838+BA2838+BB2838</f>
        <v>1357127.1359999999</v>
      </c>
      <c r="BD2838" s="8">
        <f>AX2838-AT2838</f>
        <v>1190462.3999999999</v>
      </c>
      <c r="BE2838" s="2"/>
      <c r="BH2838" s="2"/>
    </row>
    <row r="2839" spans="2:60" ht="17" hidden="1" outlineLevel="1" x14ac:dyDescent="0.2">
      <c r="B2839" s="82">
        <v>54</v>
      </c>
      <c r="C2839" s="144" t="s">
        <v>552</v>
      </c>
      <c r="D2839" s="144"/>
      <c r="E2839" s="82" t="s">
        <v>85</v>
      </c>
      <c r="F2839" s="143">
        <v>1</v>
      </c>
      <c r="G2839" s="142">
        <f>'[1]BoQ HSYC'!F2839</f>
        <v>1</v>
      </c>
      <c r="H2839" s="185">
        <f>'[1]BoQ HSYC'!G2839</f>
        <v>0</v>
      </c>
      <c r="I2839" s="185">
        <f>'[1]BoQ HSYC'!H2839</f>
        <v>0</v>
      </c>
      <c r="J2839" s="185">
        <f>'[1]BoQ HSYC'!I2839</f>
        <v>0</v>
      </c>
      <c r="K2839" s="48">
        <f>'[1]BoQ HSYC'!J2839</f>
        <v>468000</v>
      </c>
      <c r="L2839" s="47">
        <f>'[1]BoQ HSYC'!K2839</f>
        <v>44469</v>
      </c>
      <c r="M2839" s="47">
        <f>'[1]BoQ HSYC'!L2839</f>
        <v>512469</v>
      </c>
      <c r="N2839" s="183">
        <f>'[1]BoQ HSYC'!M2839</f>
        <v>163800</v>
      </c>
      <c r="O2839" s="183">
        <f>'[1]BoQ HSYC'!N2839</f>
        <v>15564.15</v>
      </c>
      <c r="P2839" s="83">
        <f>'[1]BoQ HSYC'!O2839</f>
        <v>179364.15</v>
      </c>
      <c r="Q2839" s="47">
        <f>'[1]BoQ HSYC'!P2839</f>
        <v>512469</v>
      </c>
      <c r="R2839" s="132">
        <f>'[1]BoQ HSYC'!Q2839</f>
        <v>179364.15</v>
      </c>
      <c r="S2839" s="83">
        <f>'[1]BoQ HSYC'!R2839</f>
        <v>691833.15</v>
      </c>
      <c r="T2839" s="48">
        <f>'[1]BoQ HSYC'!S2839</f>
        <v>0</v>
      </c>
      <c r="U2839" s="132">
        <f>'[1]BoQ HSYC'!T2839</f>
        <v>0</v>
      </c>
      <c r="V2839" s="132" t="str">
        <f>'[1]BoQ HSYC'!U2839</f>
        <v>BĐG Q2/2026</v>
      </c>
      <c r="W2839" s="132" t="str">
        <f>'[1]BoQ HSYC'!V2839</f>
        <v>BĐG Q2/2026</v>
      </c>
      <c r="X2839" s="44" t="str">
        <f>'[1]BoQ HSYC'!W2839</f>
        <v>ME</v>
      </c>
      <c r="Y2839" s="44"/>
      <c r="Z2839" s="44"/>
      <c r="AA2839" s="44"/>
      <c r="AB2839" s="2">
        <v>693586.87087964977</v>
      </c>
      <c r="AC2839" s="2">
        <v>693586.87087964977</v>
      </c>
      <c r="AD2839" s="2">
        <f>+M2839</f>
        <v>512469</v>
      </c>
      <c r="AE2839" s="2">
        <f>+AD2839*14%</f>
        <v>71745.66</v>
      </c>
      <c r="AF2839" s="155">
        <f>+AD2839*35%</f>
        <v>179364.15</v>
      </c>
      <c r="AG2839" s="2">
        <f>+AD2839*F2839</f>
        <v>512469</v>
      </c>
      <c r="AH2839" s="2">
        <f>+AE2839*F2839</f>
        <v>71745.66</v>
      </c>
      <c r="AI2839" s="2">
        <f>+AF2839*F2839</f>
        <v>179364.15</v>
      </c>
      <c r="AJ2839" s="2">
        <f>SUM(AG2839:AI2839)</f>
        <v>763578.81</v>
      </c>
      <c r="AK2839" s="2">
        <f>+AD2839*G2839</f>
        <v>512469</v>
      </c>
      <c r="AL2839" s="2">
        <f>+AE2839*G2839</f>
        <v>71745.66</v>
      </c>
      <c r="AM2839" s="2">
        <f>+AF2839*G2839</f>
        <v>179364.15</v>
      </c>
      <c r="AN2839" s="155">
        <f>SUM(AK2839:AM2839)</f>
        <v>763578.81</v>
      </c>
      <c r="AQ2839" s="145" t="s">
        <v>525</v>
      </c>
      <c r="AU2839" s="8"/>
      <c r="AV2839" s="8"/>
      <c r="AW2839" s="2">
        <f>'[2]BoQ HSYC-Đạt'!$AT2839</f>
        <v>522718.38</v>
      </c>
      <c r="AX2839" s="8">
        <f>F2839*AW2839</f>
        <v>522718.38</v>
      </c>
      <c r="AY2839" s="8">
        <f>IF(AQ2839="CT",7%,5%)*AX2839</f>
        <v>36590.286600000007</v>
      </c>
      <c r="AZ2839" s="8">
        <f>AX2839*2%</f>
        <v>10454.3676</v>
      </c>
      <c r="BA2839" s="8">
        <f>IF(BB2839&gt;0,0,AX2839*5%)</f>
        <v>26135.919000000002</v>
      </c>
      <c r="BB2839" s="8"/>
      <c r="BC2839" s="8">
        <f>+AX2839+AY2839+AZ2839+BA2839+BB2839</f>
        <v>595898.95319999999</v>
      </c>
      <c r="BD2839" s="8">
        <f>AX2839-AT2839</f>
        <v>522718.38</v>
      </c>
      <c r="BE2839" s="2"/>
      <c r="BH2839" s="2"/>
    </row>
    <row r="2840" spans="2:60" ht="17" hidden="1" outlineLevel="1" x14ac:dyDescent="0.2">
      <c r="B2840" s="82">
        <v>55</v>
      </c>
      <c r="C2840" s="144" t="s">
        <v>551</v>
      </c>
      <c r="D2840" s="144"/>
      <c r="E2840" s="82" t="s">
        <v>85</v>
      </c>
      <c r="F2840" s="143">
        <v>1</v>
      </c>
      <c r="G2840" s="142">
        <f>'[1]BoQ HSYC'!F2840</f>
        <v>1</v>
      </c>
      <c r="H2840" s="185">
        <f>'[1]BoQ HSYC'!G2840</f>
        <v>0</v>
      </c>
      <c r="I2840" s="185">
        <f>'[1]BoQ HSYC'!H2840</f>
        <v>0</v>
      </c>
      <c r="J2840" s="185">
        <f>'[1]BoQ HSYC'!I2840</f>
        <v>0</v>
      </c>
      <c r="K2840" s="48">
        <f>'[1]BoQ HSYC'!J2840</f>
        <v>248400</v>
      </c>
      <c r="L2840" s="47">
        <f>'[1]BoQ HSYC'!K2840</f>
        <v>39528</v>
      </c>
      <c r="M2840" s="47">
        <f>'[1]BoQ HSYC'!L2840</f>
        <v>287928</v>
      </c>
      <c r="N2840" s="183">
        <f>'[1]BoQ HSYC'!M2840</f>
        <v>86940</v>
      </c>
      <c r="O2840" s="183">
        <f>'[1]BoQ HSYC'!N2840</f>
        <v>13834.8</v>
      </c>
      <c r="P2840" s="83">
        <f>'[1]BoQ HSYC'!O2840</f>
        <v>100774.8</v>
      </c>
      <c r="Q2840" s="47">
        <f>'[1]BoQ HSYC'!P2840</f>
        <v>287928</v>
      </c>
      <c r="R2840" s="132">
        <f>'[1]BoQ HSYC'!Q2840</f>
        <v>100774.8</v>
      </c>
      <c r="S2840" s="83">
        <f>'[1]BoQ HSYC'!R2840</f>
        <v>388702.8</v>
      </c>
      <c r="T2840" s="48">
        <f>'[1]BoQ HSYC'!S2840</f>
        <v>0</v>
      </c>
      <c r="U2840" s="132">
        <f>'[1]BoQ HSYC'!T2840</f>
        <v>0</v>
      </c>
      <c r="V2840" s="132" t="str">
        <f>'[1]BoQ HSYC'!U2840</f>
        <v>BĐG Q2/2026</v>
      </c>
      <c r="W2840" s="132" t="str">
        <f>'[1]BoQ HSYC'!V2840</f>
        <v>BĐG Q2/2026</v>
      </c>
      <c r="X2840" s="44" t="str">
        <f>'[1]BoQ HSYC'!W2840</f>
        <v>ME</v>
      </c>
      <c r="Y2840" s="44"/>
      <c r="Z2840" s="44"/>
      <c r="AA2840" s="44"/>
      <c r="AB2840" s="2">
        <v>484591.29926624999</v>
      </c>
      <c r="AC2840" s="2">
        <v>484591.29926624999</v>
      </c>
      <c r="AD2840" s="2">
        <f>+M2840</f>
        <v>287928</v>
      </c>
      <c r="AE2840" s="2">
        <f>+AD2840*14%</f>
        <v>40309.920000000006</v>
      </c>
      <c r="AF2840" s="155">
        <f>+AD2840*35%</f>
        <v>100774.79999999999</v>
      </c>
      <c r="AG2840" s="2">
        <f>+AD2840*F2840</f>
        <v>287928</v>
      </c>
      <c r="AH2840" s="2">
        <f>+AE2840*F2840</f>
        <v>40309.920000000006</v>
      </c>
      <c r="AI2840" s="2">
        <f>+AF2840*F2840</f>
        <v>100774.79999999999</v>
      </c>
      <c r="AJ2840" s="2">
        <f>SUM(AG2840:AI2840)</f>
        <v>429012.72</v>
      </c>
      <c r="AK2840" s="2">
        <f>+AD2840*G2840</f>
        <v>287928</v>
      </c>
      <c r="AL2840" s="2">
        <f>+AE2840*G2840</f>
        <v>40309.920000000006</v>
      </c>
      <c r="AM2840" s="2">
        <f>+AF2840*G2840</f>
        <v>100774.79999999999</v>
      </c>
      <c r="AN2840" s="155">
        <f>SUM(AK2840:AM2840)</f>
        <v>429012.72</v>
      </c>
      <c r="AQ2840" s="145" t="s">
        <v>525</v>
      </c>
      <c r="AU2840" s="8"/>
      <c r="AV2840" s="8"/>
      <c r="AW2840" s="2">
        <f>'[2]BoQ HSYC-Đạt'!$AT2840</f>
        <v>293686.56</v>
      </c>
      <c r="AX2840" s="8">
        <f>F2840*AW2840</f>
        <v>293686.56</v>
      </c>
      <c r="AY2840" s="8">
        <f>IF(AQ2840="CT",7%,5%)*AX2840</f>
        <v>20558.059200000003</v>
      </c>
      <c r="AZ2840" s="8">
        <f>AX2840*2%</f>
        <v>5873.7312000000002</v>
      </c>
      <c r="BA2840" s="8">
        <f>IF(BB2840&gt;0,0,AX2840*5%)</f>
        <v>14684.328000000001</v>
      </c>
      <c r="BB2840" s="8"/>
      <c r="BC2840" s="8">
        <f>+AX2840+AY2840+AZ2840+BA2840+BB2840</f>
        <v>334802.67839999998</v>
      </c>
      <c r="BD2840" s="8">
        <f>AX2840-AT2840</f>
        <v>293686.56</v>
      </c>
      <c r="BE2840" s="2"/>
      <c r="BH2840" s="2"/>
    </row>
    <row r="2841" spans="2:60" ht="17" hidden="1" outlineLevel="1" x14ac:dyDescent="0.2">
      <c r="B2841" s="82">
        <v>56</v>
      </c>
      <c r="C2841" s="144" t="s">
        <v>550</v>
      </c>
      <c r="D2841" s="144"/>
      <c r="E2841" s="82" t="s">
        <v>85</v>
      </c>
      <c r="F2841" s="143">
        <v>2</v>
      </c>
      <c r="G2841" s="142">
        <f>'[1]BoQ HSYC'!F2841</f>
        <v>2</v>
      </c>
      <c r="H2841" s="185">
        <f>'[1]BoQ HSYC'!G2841</f>
        <v>0</v>
      </c>
      <c r="I2841" s="185">
        <f>'[1]BoQ HSYC'!H2841</f>
        <v>0</v>
      </c>
      <c r="J2841" s="185">
        <f>'[1]BoQ HSYC'!I2841</f>
        <v>0</v>
      </c>
      <c r="K2841" s="48">
        <f>'[1]BoQ HSYC'!J2841</f>
        <v>146520</v>
      </c>
      <c r="L2841" s="47">
        <f>'[1]BoQ HSYC'!K2841</f>
        <v>32118</v>
      </c>
      <c r="M2841" s="47">
        <f>'[1]BoQ HSYC'!L2841</f>
        <v>178638</v>
      </c>
      <c r="N2841" s="183">
        <f>'[1]BoQ HSYC'!M2841</f>
        <v>51282</v>
      </c>
      <c r="O2841" s="183">
        <f>'[1]BoQ HSYC'!N2841</f>
        <v>11241.3</v>
      </c>
      <c r="P2841" s="83">
        <f>'[1]BoQ HSYC'!O2841</f>
        <v>62523.3</v>
      </c>
      <c r="Q2841" s="47">
        <f>'[1]BoQ HSYC'!P2841</f>
        <v>357276</v>
      </c>
      <c r="R2841" s="132">
        <f>'[1]BoQ HSYC'!Q2841</f>
        <v>125046.6</v>
      </c>
      <c r="S2841" s="83">
        <f>'[1]BoQ HSYC'!R2841</f>
        <v>482322.6</v>
      </c>
      <c r="T2841" s="48">
        <f>'[1]BoQ HSYC'!S2841</f>
        <v>0</v>
      </c>
      <c r="U2841" s="132">
        <f>'[1]BoQ HSYC'!T2841</f>
        <v>0</v>
      </c>
      <c r="V2841" s="132" t="str">
        <f>'[1]BoQ HSYC'!U2841</f>
        <v>BĐG Q2/2026</v>
      </c>
      <c r="W2841" s="132" t="str">
        <f>'[1]BoQ HSYC'!V2841</f>
        <v>BĐG Q2/2026</v>
      </c>
      <c r="X2841" s="44" t="str">
        <f>'[1]BoQ HSYC'!W2841</f>
        <v>ME</v>
      </c>
      <c r="Y2841" s="44"/>
      <c r="Z2841" s="44"/>
      <c r="AA2841" s="44"/>
      <c r="AB2841" s="2">
        <v>274071.87266579998</v>
      </c>
      <c r="AC2841" s="2">
        <v>548143.74533159996</v>
      </c>
      <c r="AD2841" s="2">
        <f>+M2841</f>
        <v>178638</v>
      </c>
      <c r="AE2841" s="2">
        <f>+AD2841*14%</f>
        <v>25009.320000000003</v>
      </c>
      <c r="AF2841" s="155">
        <f>+AD2841*35%</f>
        <v>62523.299999999996</v>
      </c>
      <c r="AG2841" s="2">
        <f>+AD2841*F2841</f>
        <v>357276</v>
      </c>
      <c r="AH2841" s="2">
        <f>+AE2841*F2841</f>
        <v>50018.640000000007</v>
      </c>
      <c r="AI2841" s="2">
        <f>+AF2841*F2841</f>
        <v>125046.59999999999</v>
      </c>
      <c r="AJ2841" s="2">
        <f>SUM(AG2841:AI2841)</f>
        <v>532341.24</v>
      </c>
      <c r="AK2841" s="2">
        <f>+AD2841*G2841</f>
        <v>357276</v>
      </c>
      <c r="AL2841" s="2">
        <f>+AE2841*G2841</f>
        <v>50018.640000000007</v>
      </c>
      <c r="AM2841" s="2">
        <f>+AF2841*G2841</f>
        <v>125046.59999999999</v>
      </c>
      <c r="AN2841" s="155">
        <f>SUM(AK2841:AM2841)</f>
        <v>532341.24</v>
      </c>
      <c r="AQ2841" s="145" t="s">
        <v>525</v>
      </c>
      <c r="AU2841" s="8"/>
      <c r="AV2841" s="8"/>
      <c r="AW2841" s="2">
        <f>'[2]BoQ HSYC-Đạt'!$AT2841</f>
        <v>182210.76</v>
      </c>
      <c r="AX2841" s="8">
        <f>F2841*AW2841</f>
        <v>364421.52</v>
      </c>
      <c r="AY2841" s="8">
        <f>IF(AQ2841="CT",7%,5%)*AX2841</f>
        <v>25509.506400000002</v>
      </c>
      <c r="AZ2841" s="8">
        <f>AX2841*2%</f>
        <v>7288.4304000000002</v>
      </c>
      <c r="BA2841" s="8">
        <f>IF(BB2841&gt;0,0,AX2841*5%)</f>
        <v>18221.076000000001</v>
      </c>
      <c r="BB2841" s="8"/>
      <c r="BC2841" s="8">
        <f>+AX2841+AY2841+AZ2841+BA2841+BB2841</f>
        <v>415440.53280000004</v>
      </c>
      <c r="BD2841" s="8">
        <f>AX2841-AT2841</f>
        <v>364421.52</v>
      </c>
      <c r="BE2841" s="2"/>
      <c r="BH2841" s="2"/>
    </row>
    <row r="2842" spans="2:60" ht="17" hidden="1" outlineLevel="1" x14ac:dyDescent="0.2">
      <c r="B2842" s="82">
        <v>57</v>
      </c>
      <c r="C2842" s="144" t="s">
        <v>549</v>
      </c>
      <c r="D2842" s="144"/>
      <c r="E2842" s="82" t="s">
        <v>85</v>
      </c>
      <c r="F2842" s="143">
        <v>22</v>
      </c>
      <c r="G2842" s="142">
        <f>'[1]BoQ HSYC'!F2842</f>
        <v>22</v>
      </c>
      <c r="H2842" s="185">
        <f>'[1]BoQ HSYC'!G2842</f>
        <v>0</v>
      </c>
      <c r="I2842" s="185">
        <f>'[1]BoQ HSYC'!H2842</f>
        <v>0</v>
      </c>
      <c r="J2842" s="185">
        <f>'[1]BoQ HSYC'!I2842</f>
        <v>0</v>
      </c>
      <c r="K2842" s="48">
        <f>'[1]BoQ HSYC'!J2842</f>
        <v>67176</v>
      </c>
      <c r="L2842" s="47">
        <f>'[1]BoQ HSYC'!K2842</f>
        <v>29646</v>
      </c>
      <c r="M2842" s="47">
        <f>'[1]BoQ HSYC'!L2842</f>
        <v>96822</v>
      </c>
      <c r="N2842" s="183">
        <f>'[1]BoQ HSYC'!M2842</f>
        <v>23511.599999999999</v>
      </c>
      <c r="O2842" s="183">
        <f>'[1]BoQ HSYC'!N2842</f>
        <v>10376.099999999999</v>
      </c>
      <c r="P2842" s="83">
        <f>'[1]BoQ HSYC'!O2842</f>
        <v>33887.699999999997</v>
      </c>
      <c r="Q2842" s="47">
        <f>'[1]BoQ HSYC'!P2842</f>
        <v>2130084</v>
      </c>
      <c r="R2842" s="132">
        <f>'[1]BoQ HSYC'!Q2842</f>
        <v>745529.39999999991</v>
      </c>
      <c r="S2842" s="83">
        <f>'[1]BoQ HSYC'!R2842</f>
        <v>2875613.4</v>
      </c>
      <c r="T2842" s="48">
        <f>'[1]BoQ HSYC'!S2842</f>
        <v>0</v>
      </c>
      <c r="U2842" s="132">
        <f>'[1]BoQ HSYC'!T2842</f>
        <v>0</v>
      </c>
      <c r="V2842" s="132" t="str">
        <f>'[1]BoQ HSYC'!U2842</f>
        <v>BĐG Q2/2026</v>
      </c>
      <c r="W2842" s="132" t="str">
        <f>'[1]BoQ HSYC'!V2842</f>
        <v>BĐG Q2/2026</v>
      </c>
      <c r="X2842" s="44" t="str">
        <f>'[1]BoQ HSYC'!W2842</f>
        <v>ME</v>
      </c>
      <c r="Y2842" s="44"/>
      <c r="Z2842" s="44"/>
      <c r="AA2842" s="44"/>
      <c r="AB2842" s="2">
        <v>164646.22971390001</v>
      </c>
      <c r="AC2842" s="2">
        <v>3622217.0537058003</v>
      </c>
      <c r="AD2842" s="2">
        <f>+M2842</f>
        <v>96822</v>
      </c>
      <c r="AE2842" s="2">
        <f>+AD2842*14%</f>
        <v>13555.080000000002</v>
      </c>
      <c r="AF2842" s="155">
        <f>+AD2842*35%</f>
        <v>33887.699999999997</v>
      </c>
      <c r="AG2842" s="2">
        <f>+AD2842*F2842</f>
        <v>2130084</v>
      </c>
      <c r="AH2842" s="2">
        <f>+AE2842*F2842</f>
        <v>298211.76</v>
      </c>
      <c r="AI2842" s="2">
        <f>+AF2842*F2842</f>
        <v>745529.39999999991</v>
      </c>
      <c r="AJ2842" s="2">
        <f>SUM(AG2842:AI2842)</f>
        <v>3173825.1599999997</v>
      </c>
      <c r="AK2842" s="2">
        <f>+AD2842*G2842</f>
        <v>2130084</v>
      </c>
      <c r="AL2842" s="2">
        <f>+AE2842*G2842</f>
        <v>298211.76</v>
      </c>
      <c r="AM2842" s="2">
        <f>+AF2842*G2842</f>
        <v>745529.39999999991</v>
      </c>
      <c r="AN2842" s="155">
        <f>SUM(AK2842:AM2842)</f>
        <v>3173825.1599999997</v>
      </c>
      <c r="AQ2842" s="145" t="s">
        <v>525</v>
      </c>
      <c r="AU2842" s="8"/>
      <c r="AV2842" s="8"/>
      <c r="AW2842" s="2">
        <f>'[2]BoQ HSYC-Đạt'!$AT2842</f>
        <v>98758.44</v>
      </c>
      <c r="AX2842" s="8">
        <f>F2842*AW2842</f>
        <v>2172685.6800000002</v>
      </c>
      <c r="AY2842" s="8">
        <f>IF(AQ2842="CT",7%,5%)*AX2842</f>
        <v>152087.99760000003</v>
      </c>
      <c r="AZ2842" s="8">
        <f>AX2842*2%</f>
        <v>43453.713600000003</v>
      </c>
      <c r="BA2842" s="8">
        <f>IF(BB2842&gt;0,0,AX2842*5%)</f>
        <v>108634.28400000001</v>
      </c>
      <c r="BB2842" s="8"/>
      <c r="BC2842" s="8">
        <f>+AX2842+AY2842+AZ2842+BA2842+BB2842</f>
        <v>2476861.6751999999</v>
      </c>
      <c r="BD2842" s="8">
        <f>AX2842-AT2842</f>
        <v>2172685.6800000002</v>
      </c>
      <c r="BE2842" s="2"/>
      <c r="BH2842" s="2"/>
    </row>
    <row r="2843" spans="2:60" ht="17" hidden="1" outlineLevel="1" x14ac:dyDescent="0.2">
      <c r="B2843" s="82">
        <v>58</v>
      </c>
      <c r="C2843" s="144" t="s">
        <v>548</v>
      </c>
      <c r="D2843" s="144"/>
      <c r="E2843" s="82" t="s">
        <v>85</v>
      </c>
      <c r="F2843" s="143">
        <v>24</v>
      </c>
      <c r="G2843" s="142">
        <f>'[1]BoQ HSYC'!F2843</f>
        <v>24</v>
      </c>
      <c r="H2843" s="185">
        <f>'[1]BoQ HSYC'!G2843</f>
        <v>0</v>
      </c>
      <c r="I2843" s="185">
        <f>'[1]BoQ HSYC'!H2843</f>
        <v>0</v>
      </c>
      <c r="J2843" s="185">
        <f>'[1]BoQ HSYC'!I2843</f>
        <v>0</v>
      </c>
      <c r="K2843" s="48">
        <f>'[1]BoQ HSYC'!J2843</f>
        <v>40248</v>
      </c>
      <c r="L2843" s="47">
        <f>'[1]BoQ HSYC'!K2843</f>
        <v>24705</v>
      </c>
      <c r="M2843" s="47">
        <f>'[1]BoQ HSYC'!L2843</f>
        <v>64953</v>
      </c>
      <c r="N2843" s="183">
        <f>'[1]BoQ HSYC'!M2843</f>
        <v>14086.8</v>
      </c>
      <c r="O2843" s="183">
        <f>'[1]BoQ HSYC'!N2843</f>
        <v>8646.75</v>
      </c>
      <c r="P2843" s="83">
        <f>'[1]BoQ HSYC'!O2843</f>
        <v>22733.55</v>
      </c>
      <c r="Q2843" s="47">
        <f>'[1]BoQ HSYC'!P2843</f>
        <v>1558872</v>
      </c>
      <c r="R2843" s="132">
        <f>'[1]BoQ HSYC'!Q2843</f>
        <v>545605.19999999995</v>
      </c>
      <c r="S2843" s="83">
        <f>'[1]BoQ HSYC'!R2843</f>
        <v>2104477.2000000002</v>
      </c>
      <c r="T2843" s="48">
        <f>'[1]BoQ HSYC'!S2843</f>
        <v>0</v>
      </c>
      <c r="U2843" s="132">
        <f>'[1]BoQ HSYC'!T2843</f>
        <v>0</v>
      </c>
      <c r="V2843" s="132" t="str">
        <f>'[1]BoQ HSYC'!U2843</f>
        <v>BĐG Q2/2026</v>
      </c>
      <c r="W2843" s="132" t="str">
        <f>'[1]BoQ HSYC'!V2843</f>
        <v>BĐG Q2/2026</v>
      </c>
      <c r="X2843" s="44" t="str">
        <f>'[1]BoQ HSYC'!W2843</f>
        <v>ME</v>
      </c>
      <c r="Y2843" s="44"/>
      <c r="Z2843" s="44"/>
      <c r="AA2843" s="44"/>
      <c r="AB2843" s="2">
        <v>115779.67526532001</v>
      </c>
      <c r="AC2843" s="2">
        <v>2778712.2063676803</v>
      </c>
      <c r="AD2843" s="2">
        <f>+M2843</f>
        <v>64953</v>
      </c>
      <c r="AE2843" s="2">
        <f>+AD2843*14%</f>
        <v>9093.42</v>
      </c>
      <c r="AF2843" s="155">
        <f>+AD2843*35%</f>
        <v>22733.55</v>
      </c>
      <c r="AG2843" s="2">
        <f>+AD2843*F2843</f>
        <v>1558872</v>
      </c>
      <c r="AH2843" s="2">
        <f>+AE2843*F2843</f>
        <v>218242.08000000002</v>
      </c>
      <c r="AI2843" s="2">
        <f>+AF2843*F2843</f>
        <v>545605.19999999995</v>
      </c>
      <c r="AJ2843" s="2">
        <f>SUM(AG2843:AI2843)</f>
        <v>2322719.2800000003</v>
      </c>
      <c r="AK2843" s="2">
        <f>+AD2843*G2843</f>
        <v>1558872</v>
      </c>
      <c r="AL2843" s="2">
        <f>+AE2843*G2843</f>
        <v>218242.08000000002</v>
      </c>
      <c r="AM2843" s="2">
        <f>+AF2843*G2843</f>
        <v>545605.19999999995</v>
      </c>
      <c r="AN2843" s="155">
        <f>SUM(AK2843:AM2843)</f>
        <v>2322719.2800000003</v>
      </c>
      <c r="AQ2843" s="145" t="s">
        <v>525</v>
      </c>
      <c r="AU2843" s="8"/>
      <c r="AV2843" s="8"/>
      <c r="AW2843" s="2">
        <f>'[2]BoQ HSYC-Đạt'!$AT2843</f>
        <v>66252.06</v>
      </c>
      <c r="AX2843" s="8">
        <f>F2843*AW2843</f>
        <v>1590049.44</v>
      </c>
      <c r="AY2843" s="8">
        <f>IF(AQ2843="CT",7%,5%)*AX2843</f>
        <v>111303.4608</v>
      </c>
      <c r="AZ2843" s="8">
        <f>AX2843*2%</f>
        <v>31800.988799999999</v>
      </c>
      <c r="BA2843" s="8">
        <f>IF(BB2843&gt;0,0,AX2843*5%)</f>
        <v>79502.472000000009</v>
      </c>
      <c r="BB2843" s="8"/>
      <c r="BC2843" s="8">
        <f>+AX2843+AY2843+AZ2843+BA2843+BB2843</f>
        <v>1812656.3615999999</v>
      </c>
      <c r="BD2843" s="8">
        <f>AX2843-AT2843</f>
        <v>1590049.44</v>
      </c>
      <c r="BE2843" s="2"/>
      <c r="BH2843" s="2"/>
    </row>
    <row r="2844" spans="2:60" ht="17" hidden="1" outlineLevel="1" x14ac:dyDescent="0.2">
      <c r="B2844" s="82">
        <v>59</v>
      </c>
      <c r="C2844" s="144" t="s">
        <v>529</v>
      </c>
      <c r="D2844" s="144"/>
      <c r="E2844" s="82" t="s">
        <v>85</v>
      </c>
      <c r="F2844" s="143">
        <v>2</v>
      </c>
      <c r="G2844" s="142">
        <f>'[1]BoQ HSYC'!F2844</f>
        <v>2</v>
      </c>
      <c r="H2844" s="185">
        <f>'[1]BoQ HSYC'!G2844</f>
        <v>0</v>
      </c>
      <c r="I2844" s="185">
        <f>'[1]BoQ HSYC'!H2844</f>
        <v>0</v>
      </c>
      <c r="J2844" s="185">
        <f>'[1]BoQ HSYC'!I2844</f>
        <v>0</v>
      </c>
      <c r="K2844" s="48">
        <f>'[1]BoQ HSYC'!J2844</f>
        <v>198000</v>
      </c>
      <c r="L2844" s="47">
        <f>'[1]BoQ HSYC'!K2844</f>
        <v>29646</v>
      </c>
      <c r="M2844" s="47">
        <f>'[1]BoQ HSYC'!L2844</f>
        <v>227646</v>
      </c>
      <c r="N2844" s="183">
        <f>'[1]BoQ HSYC'!M2844</f>
        <v>69300</v>
      </c>
      <c r="O2844" s="183">
        <f>'[1]BoQ HSYC'!N2844</f>
        <v>10376.099999999999</v>
      </c>
      <c r="P2844" s="83">
        <f>'[1]BoQ HSYC'!O2844</f>
        <v>79676.100000000006</v>
      </c>
      <c r="Q2844" s="47">
        <f>'[1]BoQ HSYC'!P2844</f>
        <v>455292</v>
      </c>
      <c r="R2844" s="132">
        <f>'[1]BoQ HSYC'!Q2844</f>
        <v>159352.20000000001</v>
      </c>
      <c r="S2844" s="83">
        <f>'[1]BoQ HSYC'!R2844</f>
        <v>614644.19999999995</v>
      </c>
      <c r="T2844" s="48">
        <f>'[1]BoQ HSYC'!S2844</f>
        <v>0</v>
      </c>
      <c r="U2844" s="132">
        <f>'[1]BoQ HSYC'!T2844</f>
        <v>0</v>
      </c>
      <c r="V2844" s="132" t="str">
        <f>'[1]BoQ HSYC'!U2844</f>
        <v>BĐG Q2/2026</v>
      </c>
      <c r="W2844" s="132" t="str">
        <f>'[1]BoQ HSYC'!V2844</f>
        <v>BĐG Q2/2026</v>
      </c>
      <c r="X2844" s="44" t="str">
        <f>'[1]BoQ HSYC'!W2844</f>
        <v>ME</v>
      </c>
      <c r="Y2844" s="44"/>
      <c r="Z2844" s="44"/>
      <c r="AA2844" s="44"/>
      <c r="AB2844" s="2">
        <v>317847.57372884994</v>
      </c>
      <c r="AC2844" s="2">
        <v>635695.14745769987</v>
      </c>
      <c r="AD2844" s="2">
        <f>+M2844</f>
        <v>227646</v>
      </c>
      <c r="AE2844" s="2">
        <f>+AD2844*14%</f>
        <v>31870.440000000002</v>
      </c>
      <c r="AF2844" s="155">
        <f>+AD2844*35%</f>
        <v>79676.099999999991</v>
      </c>
      <c r="AG2844" s="2">
        <f>+AD2844*F2844</f>
        <v>455292</v>
      </c>
      <c r="AH2844" s="2">
        <f>+AE2844*F2844</f>
        <v>63740.880000000005</v>
      </c>
      <c r="AI2844" s="2">
        <f>+AF2844*F2844</f>
        <v>159352.19999999998</v>
      </c>
      <c r="AJ2844" s="2">
        <f>SUM(AG2844:AI2844)</f>
        <v>678385.08</v>
      </c>
      <c r="AK2844" s="2">
        <f>+AD2844*G2844</f>
        <v>455292</v>
      </c>
      <c r="AL2844" s="2">
        <f>+AE2844*G2844</f>
        <v>63740.880000000005</v>
      </c>
      <c r="AM2844" s="2">
        <f>+AF2844*G2844</f>
        <v>159352.19999999998</v>
      </c>
      <c r="AN2844" s="155">
        <f>SUM(AK2844:AM2844)</f>
        <v>678385.08</v>
      </c>
      <c r="AQ2844" s="145" t="s">
        <v>525</v>
      </c>
      <c r="AU2844" s="8"/>
      <c r="AV2844" s="8"/>
      <c r="AW2844" s="2">
        <f>'[2]BoQ HSYC-Đạt'!$AT2844</f>
        <v>232198.92</v>
      </c>
      <c r="AX2844" s="8">
        <f>F2844*AW2844</f>
        <v>464397.84</v>
      </c>
      <c r="AY2844" s="8">
        <f>IF(AQ2844="CT",7%,5%)*AX2844</f>
        <v>32507.848800000003</v>
      </c>
      <c r="AZ2844" s="8">
        <f>AX2844*2%</f>
        <v>9287.9567999999999</v>
      </c>
      <c r="BA2844" s="8">
        <f>IF(BB2844&gt;0,0,AX2844*5%)</f>
        <v>23219.892000000003</v>
      </c>
      <c r="BB2844" s="8"/>
      <c r="BC2844" s="8">
        <f>+AX2844+AY2844+AZ2844+BA2844+BB2844</f>
        <v>529413.53760000004</v>
      </c>
      <c r="BD2844" s="8">
        <f>AX2844-AT2844</f>
        <v>464397.84</v>
      </c>
      <c r="BE2844" s="2"/>
      <c r="BH2844" s="2"/>
    </row>
    <row r="2845" spans="2:60" ht="17" hidden="1" outlineLevel="1" x14ac:dyDescent="0.2">
      <c r="B2845" s="82">
        <v>60</v>
      </c>
      <c r="C2845" s="144" t="s">
        <v>547</v>
      </c>
      <c r="D2845" s="144"/>
      <c r="E2845" s="82" t="s">
        <v>85</v>
      </c>
      <c r="F2845" s="143">
        <v>2</v>
      </c>
      <c r="G2845" s="142">
        <f>'[1]BoQ HSYC'!F2845</f>
        <v>2</v>
      </c>
      <c r="H2845" s="185">
        <f>'[1]BoQ HSYC'!G2845</f>
        <v>0</v>
      </c>
      <c r="I2845" s="185">
        <f>'[1]BoQ HSYC'!H2845</f>
        <v>0</v>
      </c>
      <c r="J2845" s="185">
        <f>'[1]BoQ HSYC'!I2845</f>
        <v>0</v>
      </c>
      <c r="K2845" s="48">
        <f>'[1]BoQ HSYC'!J2845</f>
        <v>125496</v>
      </c>
      <c r="L2845" s="47">
        <f>'[1]BoQ HSYC'!K2845</f>
        <v>26352</v>
      </c>
      <c r="M2845" s="47">
        <f>'[1]BoQ HSYC'!L2845</f>
        <v>151848</v>
      </c>
      <c r="N2845" s="183">
        <f>'[1]BoQ HSYC'!M2845</f>
        <v>43923.6</v>
      </c>
      <c r="O2845" s="183">
        <f>'[1]BoQ HSYC'!N2845</f>
        <v>9223.1999999999989</v>
      </c>
      <c r="P2845" s="83">
        <f>'[1]BoQ HSYC'!O2845</f>
        <v>53146.799999999996</v>
      </c>
      <c r="Q2845" s="47">
        <f>'[1]BoQ HSYC'!P2845</f>
        <v>303696</v>
      </c>
      <c r="R2845" s="132">
        <f>'[1]BoQ HSYC'!Q2845</f>
        <v>106293.59999999999</v>
      </c>
      <c r="S2845" s="83">
        <f>'[1]BoQ HSYC'!R2845</f>
        <v>409989.6</v>
      </c>
      <c r="T2845" s="48">
        <f>'[1]BoQ HSYC'!S2845</f>
        <v>0</v>
      </c>
      <c r="U2845" s="132">
        <f>'[1]BoQ HSYC'!T2845</f>
        <v>0</v>
      </c>
      <c r="V2845" s="132" t="str">
        <f>'[1]BoQ HSYC'!U2845</f>
        <v>BĐG Q2/2026</v>
      </c>
      <c r="W2845" s="132" t="str">
        <f>'[1]BoQ HSYC'!V2845</f>
        <v>BĐG Q2/2026</v>
      </c>
      <c r="X2845" s="44" t="str">
        <f>'[1]BoQ HSYC'!W2845</f>
        <v>ME</v>
      </c>
      <c r="Y2845" s="44"/>
      <c r="Z2845" s="44"/>
      <c r="AA2845" s="44"/>
      <c r="AB2845" s="2">
        <v>187972.52829299998</v>
      </c>
      <c r="AC2845" s="2">
        <v>375945.05658599996</v>
      </c>
      <c r="AD2845" s="2">
        <f>+M2845</f>
        <v>151848</v>
      </c>
      <c r="AE2845" s="2">
        <f>+AD2845*14%</f>
        <v>21258.720000000001</v>
      </c>
      <c r="AF2845" s="155">
        <f>+AD2845*35%</f>
        <v>53146.799999999996</v>
      </c>
      <c r="AG2845" s="2">
        <f>+AD2845*F2845</f>
        <v>303696</v>
      </c>
      <c r="AH2845" s="2">
        <f>+AE2845*F2845</f>
        <v>42517.440000000002</v>
      </c>
      <c r="AI2845" s="2">
        <f>+AF2845*F2845</f>
        <v>106293.59999999999</v>
      </c>
      <c r="AJ2845" s="2">
        <f>SUM(AG2845:AI2845)</f>
        <v>452507.04</v>
      </c>
      <c r="AK2845" s="2">
        <f>+AD2845*G2845</f>
        <v>303696</v>
      </c>
      <c r="AL2845" s="2">
        <f>+AE2845*G2845</f>
        <v>42517.440000000002</v>
      </c>
      <c r="AM2845" s="2">
        <f>+AF2845*G2845</f>
        <v>106293.59999999999</v>
      </c>
      <c r="AN2845" s="155">
        <f>SUM(AK2845:AM2845)</f>
        <v>452507.04</v>
      </c>
      <c r="AQ2845" s="145" t="s">
        <v>525</v>
      </c>
      <c r="AU2845" s="8"/>
      <c r="AV2845" s="8"/>
      <c r="AW2845" s="2">
        <f>'[2]BoQ HSYC-Đạt'!$AT2845</f>
        <v>154884.96</v>
      </c>
      <c r="AX2845" s="8">
        <f>F2845*AW2845</f>
        <v>309769.92</v>
      </c>
      <c r="AY2845" s="8">
        <f>IF(AQ2845="CT",7%,5%)*AX2845</f>
        <v>21683.894400000001</v>
      </c>
      <c r="AZ2845" s="8">
        <f>AX2845*2%</f>
        <v>6195.3984</v>
      </c>
      <c r="BA2845" s="8">
        <f>IF(BB2845&gt;0,0,AX2845*5%)</f>
        <v>15488.495999999999</v>
      </c>
      <c r="BB2845" s="8"/>
      <c r="BC2845" s="8">
        <f>+AX2845+AY2845+AZ2845+BA2845+BB2845</f>
        <v>353137.70879999996</v>
      </c>
      <c r="BD2845" s="8">
        <f>AX2845-AT2845</f>
        <v>309769.92</v>
      </c>
      <c r="BE2845" s="2"/>
      <c r="BH2845" s="2"/>
    </row>
    <row r="2846" spans="2:60" ht="17" hidden="1" outlineLevel="1" x14ac:dyDescent="0.2">
      <c r="B2846" s="82">
        <v>61</v>
      </c>
      <c r="C2846" s="144" t="s">
        <v>528</v>
      </c>
      <c r="D2846" s="144"/>
      <c r="E2846" s="82" t="s">
        <v>85</v>
      </c>
      <c r="F2846" s="143">
        <v>2</v>
      </c>
      <c r="G2846" s="142">
        <f>'[1]BoQ HSYC'!F2846</f>
        <v>2</v>
      </c>
      <c r="H2846" s="185">
        <f>'[1]BoQ HSYC'!G2846</f>
        <v>0</v>
      </c>
      <c r="I2846" s="185">
        <f>'[1]BoQ HSYC'!H2846</f>
        <v>0</v>
      </c>
      <c r="J2846" s="185">
        <f>'[1]BoQ HSYC'!I2846</f>
        <v>0</v>
      </c>
      <c r="K2846" s="48">
        <f>'[1]BoQ HSYC'!J2846</f>
        <v>77688</v>
      </c>
      <c r="L2846" s="47">
        <f>'[1]BoQ HSYC'!K2846</f>
        <v>21412</v>
      </c>
      <c r="M2846" s="47">
        <f>'[1]BoQ HSYC'!L2846</f>
        <v>99100</v>
      </c>
      <c r="N2846" s="183">
        <f>'[1]BoQ HSYC'!M2846</f>
        <v>27190.799999999999</v>
      </c>
      <c r="O2846" s="183">
        <f>'[1]BoQ HSYC'!N2846</f>
        <v>7494.2</v>
      </c>
      <c r="P2846" s="83">
        <f>'[1]BoQ HSYC'!O2846</f>
        <v>34685</v>
      </c>
      <c r="Q2846" s="47">
        <f>'[1]BoQ HSYC'!P2846</f>
        <v>198200</v>
      </c>
      <c r="R2846" s="132">
        <f>'[1]BoQ HSYC'!Q2846</f>
        <v>69370</v>
      </c>
      <c r="S2846" s="83">
        <f>'[1]BoQ HSYC'!R2846</f>
        <v>267570</v>
      </c>
      <c r="T2846" s="48">
        <f>'[1]BoQ HSYC'!S2846</f>
        <v>0</v>
      </c>
      <c r="U2846" s="132">
        <f>'[1]BoQ HSYC'!T2846</f>
        <v>0</v>
      </c>
      <c r="V2846" s="132" t="str">
        <f>'[1]BoQ HSYC'!U2846</f>
        <v>BĐG Q2/2026</v>
      </c>
      <c r="W2846" s="132" t="str">
        <f>'[1]BoQ HSYC'!V2846</f>
        <v>BĐG Q2/2026</v>
      </c>
      <c r="X2846" s="44" t="str">
        <f>'[1]BoQ HSYC'!W2846</f>
        <v>ME</v>
      </c>
      <c r="Y2846" s="44"/>
      <c r="Z2846" s="44"/>
      <c r="AA2846" s="44"/>
      <c r="AB2846" s="2">
        <v>142009.99785719998</v>
      </c>
      <c r="AC2846" s="2">
        <v>284019.99571439996</v>
      </c>
      <c r="AD2846" s="2">
        <f>+M2846</f>
        <v>99100</v>
      </c>
      <c r="AE2846" s="2">
        <f>+AD2846*14%</f>
        <v>13874.000000000002</v>
      </c>
      <c r="AF2846" s="155">
        <f>+AD2846*35%</f>
        <v>34685</v>
      </c>
      <c r="AG2846" s="2">
        <f>+AD2846*F2846</f>
        <v>198200</v>
      </c>
      <c r="AH2846" s="2">
        <f>+AE2846*F2846</f>
        <v>27748.000000000004</v>
      </c>
      <c r="AI2846" s="2">
        <f>+AF2846*F2846</f>
        <v>69370</v>
      </c>
      <c r="AJ2846" s="2">
        <f>SUM(AG2846:AI2846)</f>
        <v>295318</v>
      </c>
      <c r="AK2846" s="2">
        <f>+AD2846*G2846</f>
        <v>198200</v>
      </c>
      <c r="AL2846" s="2">
        <f>+AE2846*G2846</f>
        <v>27748.000000000004</v>
      </c>
      <c r="AM2846" s="2">
        <f>+AF2846*G2846</f>
        <v>69370</v>
      </c>
      <c r="AN2846" s="155">
        <f>SUM(AK2846:AM2846)</f>
        <v>295318</v>
      </c>
      <c r="AQ2846" s="145" t="s">
        <v>525</v>
      </c>
      <c r="AU2846" s="8"/>
      <c r="AV2846" s="8"/>
      <c r="AW2846" s="2">
        <f>'[2]BoQ HSYC-Đạt'!$AT2846</f>
        <v>101082</v>
      </c>
      <c r="AX2846" s="8">
        <f>F2846*AW2846</f>
        <v>202164</v>
      </c>
      <c r="AY2846" s="8">
        <f>IF(AQ2846="CT",7%,5%)*AX2846</f>
        <v>14151.480000000001</v>
      </c>
      <c r="AZ2846" s="8">
        <f>AX2846*2%</f>
        <v>4043.28</v>
      </c>
      <c r="BA2846" s="8">
        <f>IF(BB2846&gt;0,0,AX2846*5%)</f>
        <v>10108.200000000001</v>
      </c>
      <c r="BB2846" s="8"/>
      <c r="BC2846" s="8">
        <f>+AX2846+AY2846+AZ2846+BA2846+BB2846</f>
        <v>230466.96000000002</v>
      </c>
      <c r="BD2846" s="8">
        <f>AX2846-AT2846</f>
        <v>202164</v>
      </c>
      <c r="BE2846" s="2"/>
      <c r="BH2846" s="2"/>
    </row>
    <row r="2847" spans="2:60" ht="17" hidden="1" outlineLevel="1" x14ac:dyDescent="0.2">
      <c r="B2847" s="82">
        <v>62</v>
      </c>
      <c r="C2847" s="144" t="s">
        <v>546</v>
      </c>
      <c r="D2847" s="144"/>
      <c r="E2847" s="82" t="s">
        <v>85</v>
      </c>
      <c r="F2847" s="143">
        <v>53</v>
      </c>
      <c r="G2847" s="142">
        <f>'[1]BoQ HSYC'!F2847</f>
        <v>53</v>
      </c>
      <c r="H2847" s="185">
        <f>'[1]BoQ HSYC'!G2847</f>
        <v>0</v>
      </c>
      <c r="I2847" s="185">
        <f>'[1]BoQ HSYC'!H2847</f>
        <v>0</v>
      </c>
      <c r="J2847" s="185">
        <f>'[1]BoQ HSYC'!I2847</f>
        <v>0</v>
      </c>
      <c r="K2847" s="48">
        <f>'[1]BoQ HSYC'!J2847</f>
        <v>39456</v>
      </c>
      <c r="L2847" s="47">
        <f>'[1]BoQ HSYC'!K2847</f>
        <v>19764</v>
      </c>
      <c r="M2847" s="47">
        <f>'[1]BoQ HSYC'!L2847</f>
        <v>59220</v>
      </c>
      <c r="N2847" s="183">
        <f>'[1]BoQ HSYC'!M2847</f>
        <v>13809.599999999999</v>
      </c>
      <c r="O2847" s="183">
        <f>'[1]BoQ HSYC'!N2847</f>
        <v>6917.4</v>
      </c>
      <c r="P2847" s="83">
        <f>'[1]BoQ HSYC'!O2847</f>
        <v>20727</v>
      </c>
      <c r="Q2847" s="47">
        <f>'[1]BoQ HSYC'!P2847</f>
        <v>3138660</v>
      </c>
      <c r="R2847" s="132">
        <f>'[1]BoQ HSYC'!Q2847</f>
        <v>1098531</v>
      </c>
      <c r="S2847" s="83">
        <f>'[1]BoQ HSYC'!R2847</f>
        <v>4237191</v>
      </c>
      <c r="T2847" s="48">
        <f>'[1]BoQ HSYC'!S2847</f>
        <v>0</v>
      </c>
      <c r="U2847" s="132">
        <f>'[1]BoQ HSYC'!T2847</f>
        <v>0</v>
      </c>
      <c r="V2847" s="132" t="str">
        <f>'[1]BoQ HSYC'!U2847</f>
        <v>BĐG Q2/2026</v>
      </c>
      <c r="W2847" s="132" t="str">
        <f>'[1]BoQ HSYC'!V2847</f>
        <v>BĐG Q2/2026</v>
      </c>
      <c r="X2847" s="44" t="str">
        <f>'[1]BoQ HSYC'!W2847</f>
        <v>ME</v>
      </c>
      <c r="Y2847" s="44"/>
      <c r="Z2847" s="44"/>
      <c r="AA2847" s="44"/>
      <c r="AB2847" s="2">
        <v>98655.19378110001</v>
      </c>
      <c r="AC2847" s="2">
        <v>5228725.2703983001</v>
      </c>
      <c r="AD2847" s="2">
        <f>+M2847</f>
        <v>59220</v>
      </c>
      <c r="AE2847" s="2">
        <f>+AD2847*14%</f>
        <v>8290.8000000000011</v>
      </c>
      <c r="AF2847" s="155">
        <f>+AD2847*35%</f>
        <v>20727</v>
      </c>
      <c r="AG2847" s="2">
        <f>+AD2847*F2847</f>
        <v>3138660</v>
      </c>
      <c r="AH2847" s="2">
        <f>+AE2847*F2847</f>
        <v>439412.40000000008</v>
      </c>
      <c r="AI2847" s="2">
        <f>+AF2847*F2847</f>
        <v>1098531</v>
      </c>
      <c r="AJ2847" s="2">
        <f>SUM(AG2847:AI2847)</f>
        <v>4676603.4000000004</v>
      </c>
      <c r="AK2847" s="2">
        <f>+AD2847*G2847</f>
        <v>3138660</v>
      </c>
      <c r="AL2847" s="2">
        <f>+AE2847*G2847</f>
        <v>439412.40000000008</v>
      </c>
      <c r="AM2847" s="2">
        <f>+AF2847*G2847</f>
        <v>1098531</v>
      </c>
      <c r="AN2847" s="155">
        <f>SUM(AK2847:AM2847)</f>
        <v>4676603.4000000004</v>
      </c>
      <c r="AQ2847" s="145" t="s">
        <v>525</v>
      </c>
      <c r="AU2847" s="8"/>
      <c r="AV2847" s="8"/>
      <c r="AW2847" s="2">
        <f>'[2]BoQ HSYC-Đạt'!$AT2847</f>
        <v>60404.4</v>
      </c>
      <c r="AX2847" s="8">
        <f>F2847*AW2847</f>
        <v>3201433.2</v>
      </c>
      <c r="AY2847" s="8">
        <f>IF(AQ2847="CT",7%,5%)*AX2847</f>
        <v>224100.32400000002</v>
      </c>
      <c r="AZ2847" s="8">
        <f>AX2847*2%</f>
        <v>64028.664000000004</v>
      </c>
      <c r="BA2847" s="8">
        <f>IF(BB2847&gt;0,0,AX2847*5%)</f>
        <v>160071.66000000003</v>
      </c>
      <c r="BB2847" s="8"/>
      <c r="BC2847" s="8">
        <f>+AX2847+AY2847+AZ2847+BA2847+BB2847</f>
        <v>3649633.8480000002</v>
      </c>
      <c r="BD2847" s="8">
        <f>AX2847-AT2847</f>
        <v>3201433.2</v>
      </c>
      <c r="BE2847" s="2"/>
      <c r="BH2847" s="2"/>
    </row>
    <row r="2848" spans="2:60" ht="17" hidden="1" outlineLevel="1" x14ac:dyDescent="0.2">
      <c r="B2848" s="82">
        <v>63</v>
      </c>
      <c r="C2848" s="144" t="s">
        <v>545</v>
      </c>
      <c r="D2848" s="144"/>
      <c r="E2848" s="82" t="s">
        <v>85</v>
      </c>
      <c r="F2848" s="143">
        <v>36</v>
      </c>
      <c r="G2848" s="142">
        <f>'[1]BoQ HSYC'!F2848</f>
        <v>36</v>
      </c>
      <c r="H2848" s="185">
        <f>'[1]BoQ HSYC'!G2848</f>
        <v>0</v>
      </c>
      <c r="I2848" s="185">
        <f>'[1]BoQ HSYC'!H2848</f>
        <v>0</v>
      </c>
      <c r="J2848" s="185">
        <f>'[1]BoQ HSYC'!I2848</f>
        <v>0</v>
      </c>
      <c r="K2848" s="48">
        <f>'[1]BoQ HSYC'!J2848</f>
        <v>24408</v>
      </c>
      <c r="L2848" s="47">
        <f>'[1]BoQ HSYC'!K2848</f>
        <v>16470</v>
      </c>
      <c r="M2848" s="47">
        <f>'[1]BoQ HSYC'!L2848</f>
        <v>40878</v>
      </c>
      <c r="N2848" s="183">
        <f>'[1]BoQ HSYC'!M2848</f>
        <v>8542.7999999999993</v>
      </c>
      <c r="O2848" s="183">
        <f>'[1]BoQ HSYC'!N2848</f>
        <v>5764.5</v>
      </c>
      <c r="P2848" s="83">
        <f>'[1]BoQ HSYC'!O2848</f>
        <v>14307.3</v>
      </c>
      <c r="Q2848" s="47">
        <f>'[1]BoQ HSYC'!P2848</f>
        <v>1471608</v>
      </c>
      <c r="R2848" s="132">
        <f>'[1]BoQ HSYC'!Q2848</f>
        <v>515062.8</v>
      </c>
      <c r="S2848" s="83">
        <f>'[1]BoQ HSYC'!R2848</f>
        <v>1986670.8</v>
      </c>
      <c r="T2848" s="48">
        <f>'[1]BoQ HSYC'!S2848</f>
        <v>0</v>
      </c>
      <c r="U2848" s="132">
        <f>'[1]BoQ HSYC'!T2848</f>
        <v>0</v>
      </c>
      <c r="V2848" s="132" t="str">
        <f>'[1]BoQ HSYC'!U2848</f>
        <v>BĐG Q2/2026</v>
      </c>
      <c r="W2848" s="132" t="str">
        <f>'[1]BoQ HSYC'!V2848</f>
        <v>BĐG Q2/2026</v>
      </c>
      <c r="X2848" s="44" t="str">
        <f>'[1]BoQ HSYC'!W2848</f>
        <v>ME</v>
      </c>
      <c r="Y2848" s="44"/>
      <c r="Z2848" s="44"/>
      <c r="AA2848" s="44"/>
      <c r="AB2848" s="2">
        <v>87277.794940380001</v>
      </c>
      <c r="AC2848" s="2">
        <v>3142000.6178536802</v>
      </c>
      <c r="AD2848" s="2">
        <f>+M2848</f>
        <v>40878</v>
      </c>
      <c r="AE2848" s="2">
        <f>+AD2848*14%</f>
        <v>5722.920000000001</v>
      </c>
      <c r="AF2848" s="155">
        <f>+AD2848*35%</f>
        <v>14307.3</v>
      </c>
      <c r="AG2848" s="2">
        <f>+AD2848*F2848</f>
        <v>1471608</v>
      </c>
      <c r="AH2848" s="2">
        <f>+AE2848*F2848</f>
        <v>206025.12000000002</v>
      </c>
      <c r="AI2848" s="2">
        <f>+AF2848*F2848</f>
        <v>515062.8</v>
      </c>
      <c r="AJ2848" s="2">
        <f>SUM(AG2848:AI2848)</f>
        <v>2192695.92</v>
      </c>
      <c r="AK2848" s="2">
        <f>+AD2848*G2848</f>
        <v>1471608</v>
      </c>
      <c r="AL2848" s="2">
        <f>+AE2848*G2848</f>
        <v>206025.12000000002</v>
      </c>
      <c r="AM2848" s="2">
        <f>+AF2848*G2848</f>
        <v>515062.8</v>
      </c>
      <c r="AN2848" s="155">
        <f>SUM(AK2848:AM2848)</f>
        <v>2192695.92</v>
      </c>
      <c r="AQ2848" s="145" t="s">
        <v>525</v>
      </c>
      <c r="AU2848" s="8"/>
      <c r="AV2848" s="8"/>
      <c r="AW2848" s="2">
        <f>'[2]BoQ HSYC-Đạt'!$AT2848</f>
        <v>41695.56</v>
      </c>
      <c r="AX2848" s="8">
        <f>F2848*AW2848</f>
        <v>1501040.16</v>
      </c>
      <c r="AY2848" s="8">
        <f>IF(AQ2848="CT",7%,5%)*AX2848</f>
        <v>105072.81120000001</v>
      </c>
      <c r="AZ2848" s="8">
        <f>AX2848*2%</f>
        <v>30020.803199999998</v>
      </c>
      <c r="BA2848" s="8">
        <f>IF(BB2848&gt;0,0,AX2848*5%)</f>
        <v>75052.008000000002</v>
      </c>
      <c r="BB2848" s="8"/>
      <c r="BC2848" s="8">
        <f>+AX2848+AY2848+AZ2848+BA2848+BB2848</f>
        <v>1711185.7823999999</v>
      </c>
      <c r="BD2848" s="8">
        <f>AX2848-AT2848</f>
        <v>1501040.16</v>
      </c>
      <c r="BE2848" s="2"/>
      <c r="BH2848" s="2"/>
    </row>
    <row r="2849" spans="2:60" ht="17" hidden="1" outlineLevel="1" x14ac:dyDescent="0.2">
      <c r="B2849" s="82">
        <v>64</v>
      </c>
      <c r="C2849" s="144" t="s">
        <v>544</v>
      </c>
      <c r="D2849" s="144"/>
      <c r="E2849" s="82" t="s">
        <v>85</v>
      </c>
      <c r="F2849" s="143">
        <v>12</v>
      </c>
      <c r="G2849" s="142">
        <f>'[1]BoQ HSYC'!F2849</f>
        <v>12</v>
      </c>
      <c r="H2849" s="185">
        <f>'[1]BoQ HSYC'!G2849</f>
        <v>0</v>
      </c>
      <c r="I2849" s="185">
        <f>'[1]BoQ HSYC'!H2849</f>
        <v>0</v>
      </c>
      <c r="J2849" s="185">
        <f>'[1]BoQ HSYC'!I2849</f>
        <v>0</v>
      </c>
      <c r="K2849" s="48">
        <f>'[1]BoQ HSYC'!J2849</f>
        <v>12816</v>
      </c>
      <c r="L2849" s="47">
        <f>'[1]BoQ HSYC'!K2849</f>
        <v>12847</v>
      </c>
      <c r="M2849" s="47">
        <f>'[1]BoQ HSYC'!L2849</f>
        <v>25663</v>
      </c>
      <c r="N2849" s="183">
        <f>'[1]BoQ HSYC'!M2849</f>
        <v>4485.5999999999995</v>
      </c>
      <c r="O2849" s="183">
        <f>'[1]BoQ HSYC'!N2849</f>
        <v>4496.45</v>
      </c>
      <c r="P2849" s="83">
        <f>'[1]BoQ HSYC'!O2849</f>
        <v>8982.0499999999993</v>
      </c>
      <c r="Q2849" s="47">
        <f>'[1]BoQ HSYC'!P2849</f>
        <v>307956</v>
      </c>
      <c r="R2849" s="132">
        <f>'[1]BoQ HSYC'!Q2849</f>
        <v>107784.59999999999</v>
      </c>
      <c r="S2849" s="83">
        <f>'[1]BoQ HSYC'!R2849</f>
        <v>415740.6</v>
      </c>
      <c r="T2849" s="48">
        <f>'[1]BoQ HSYC'!S2849</f>
        <v>0</v>
      </c>
      <c r="U2849" s="132">
        <f>'[1]BoQ HSYC'!T2849</f>
        <v>0</v>
      </c>
      <c r="V2849" s="132" t="str">
        <f>'[1]BoQ HSYC'!U2849</f>
        <v>BĐG Q2/2026</v>
      </c>
      <c r="W2849" s="132" t="str">
        <f>'[1]BoQ HSYC'!V2849</f>
        <v>BĐG Q2/2026</v>
      </c>
      <c r="X2849" s="44" t="str">
        <f>'[1]BoQ HSYC'!W2849</f>
        <v>ME</v>
      </c>
      <c r="Y2849" s="44"/>
      <c r="Z2849" s="44"/>
      <c r="AA2849" s="44"/>
      <c r="AB2849" s="2">
        <v>52329.915763949997</v>
      </c>
      <c r="AC2849" s="2">
        <v>627958.98916739994</v>
      </c>
      <c r="AD2849" s="2">
        <f>+M2849</f>
        <v>25663</v>
      </c>
      <c r="AE2849" s="2">
        <f>+AD2849*14%</f>
        <v>3592.82</v>
      </c>
      <c r="AF2849" s="155">
        <f>+AD2849*35%</f>
        <v>8982.0499999999993</v>
      </c>
      <c r="AG2849" s="2">
        <f>+AD2849*F2849</f>
        <v>307956</v>
      </c>
      <c r="AH2849" s="2">
        <f>+AE2849*F2849</f>
        <v>43113.840000000004</v>
      </c>
      <c r="AI2849" s="2">
        <f>+AF2849*F2849</f>
        <v>107784.59999999999</v>
      </c>
      <c r="AJ2849" s="2">
        <f>SUM(AG2849:AI2849)</f>
        <v>458854.44</v>
      </c>
      <c r="AK2849" s="2">
        <f>+AD2849*G2849</f>
        <v>307956</v>
      </c>
      <c r="AL2849" s="2">
        <f>+AE2849*G2849</f>
        <v>43113.840000000004</v>
      </c>
      <c r="AM2849" s="2">
        <f>+AF2849*G2849</f>
        <v>107784.59999999999</v>
      </c>
      <c r="AN2849" s="155">
        <f>SUM(AK2849:AM2849)</f>
        <v>458854.44</v>
      </c>
      <c r="AQ2849" s="145" t="s">
        <v>525</v>
      </c>
      <c r="AU2849" s="8"/>
      <c r="AV2849" s="8"/>
      <c r="AW2849" s="2">
        <f>'[2]BoQ HSYC-Đạt'!$AT2849</f>
        <v>26176.26</v>
      </c>
      <c r="AX2849" s="8">
        <f>F2849*AW2849</f>
        <v>314115.12</v>
      </c>
      <c r="AY2849" s="8">
        <f>IF(AQ2849="CT",7%,5%)*AX2849</f>
        <v>21988.058400000002</v>
      </c>
      <c r="AZ2849" s="8">
        <f>AX2849*2%</f>
        <v>6282.3024000000005</v>
      </c>
      <c r="BA2849" s="8">
        <f>IF(BB2849&gt;0,0,AX2849*5%)</f>
        <v>15705.756000000001</v>
      </c>
      <c r="BB2849" s="8"/>
      <c r="BC2849" s="8">
        <f>+AX2849+AY2849+AZ2849+BA2849+BB2849</f>
        <v>358091.23679999996</v>
      </c>
      <c r="BD2849" s="8">
        <f>AX2849-AT2849</f>
        <v>314115.12</v>
      </c>
      <c r="BE2849" s="2"/>
      <c r="BH2849" s="2"/>
    </row>
    <row r="2850" spans="2:60" ht="17" hidden="1" outlineLevel="1" x14ac:dyDescent="0.2">
      <c r="B2850" s="82">
        <v>65</v>
      </c>
      <c r="C2850" s="144" t="s">
        <v>543</v>
      </c>
      <c r="D2850" s="144"/>
      <c r="E2850" s="82" t="s">
        <v>85</v>
      </c>
      <c r="F2850" s="143">
        <v>24</v>
      </c>
      <c r="G2850" s="142">
        <f>'[1]BoQ HSYC'!F2850</f>
        <v>24</v>
      </c>
      <c r="H2850" s="185">
        <f>'[1]BoQ HSYC'!G2850</f>
        <v>0</v>
      </c>
      <c r="I2850" s="185">
        <f>'[1]BoQ HSYC'!H2850</f>
        <v>0</v>
      </c>
      <c r="J2850" s="185">
        <f>'[1]BoQ HSYC'!I2850</f>
        <v>0</v>
      </c>
      <c r="K2850" s="48">
        <f>'[1]BoQ HSYC'!J2850</f>
        <v>3528</v>
      </c>
      <c r="L2850" s="47">
        <f>'[1]BoQ HSYC'!K2850</f>
        <v>11530</v>
      </c>
      <c r="M2850" s="47">
        <f>'[1]BoQ HSYC'!L2850</f>
        <v>15058</v>
      </c>
      <c r="N2850" s="183">
        <f>'[1]BoQ HSYC'!M2850</f>
        <v>1234.8</v>
      </c>
      <c r="O2850" s="183">
        <f>'[1]BoQ HSYC'!N2850</f>
        <v>4035.4999999999995</v>
      </c>
      <c r="P2850" s="83">
        <f>'[1]BoQ HSYC'!O2850</f>
        <v>5270.2999999999993</v>
      </c>
      <c r="Q2850" s="47">
        <f>'[1]BoQ HSYC'!P2850</f>
        <v>361392</v>
      </c>
      <c r="R2850" s="132">
        <f>'[1]BoQ HSYC'!Q2850</f>
        <v>126487.19999999998</v>
      </c>
      <c r="S2850" s="83">
        <f>'[1]BoQ HSYC'!R2850</f>
        <v>487879.19999999995</v>
      </c>
      <c r="T2850" s="48">
        <f>'[1]BoQ HSYC'!S2850</f>
        <v>0</v>
      </c>
      <c r="U2850" s="132">
        <f>'[1]BoQ HSYC'!T2850</f>
        <v>0</v>
      </c>
      <c r="V2850" s="132" t="str">
        <f>'[1]BoQ HSYC'!U2850</f>
        <v>BĐG Q2/2026</v>
      </c>
      <c r="W2850" s="132" t="str">
        <f>'[1]BoQ HSYC'!V2850</f>
        <v>BĐG Q2/2026</v>
      </c>
      <c r="X2850" s="44" t="str">
        <f>'[1]BoQ HSYC'!W2850</f>
        <v>ME</v>
      </c>
      <c r="Y2850" s="44"/>
      <c r="Z2850" s="44"/>
      <c r="AA2850" s="44"/>
      <c r="AB2850" s="2">
        <v>40688.877480900002</v>
      </c>
      <c r="AC2850" s="2">
        <v>976533.05954160006</v>
      </c>
      <c r="AD2850" s="2">
        <f>+M2850</f>
        <v>15058</v>
      </c>
      <c r="AE2850" s="2">
        <f>+AD2850*14%</f>
        <v>2108.1200000000003</v>
      </c>
      <c r="AF2850" s="155">
        <f>+AD2850*35%</f>
        <v>5270.2999999999993</v>
      </c>
      <c r="AG2850" s="2">
        <f>+AD2850*F2850</f>
        <v>361392</v>
      </c>
      <c r="AH2850" s="2">
        <f>+AE2850*F2850</f>
        <v>50594.880000000005</v>
      </c>
      <c r="AI2850" s="2">
        <f>+AF2850*F2850</f>
        <v>126487.19999999998</v>
      </c>
      <c r="AJ2850" s="2">
        <f>SUM(AG2850:AI2850)</f>
        <v>538474.07999999996</v>
      </c>
      <c r="AK2850" s="2">
        <f>+AD2850*G2850</f>
        <v>361392</v>
      </c>
      <c r="AL2850" s="2">
        <f>+AE2850*G2850</f>
        <v>50594.880000000005</v>
      </c>
      <c r="AM2850" s="2">
        <f>+AF2850*G2850</f>
        <v>126487.19999999998</v>
      </c>
      <c r="AN2850" s="155">
        <f>SUM(AK2850:AM2850)</f>
        <v>538474.07999999996</v>
      </c>
      <c r="AQ2850" s="145" t="s">
        <v>525</v>
      </c>
      <c r="AU2850" s="8"/>
      <c r="AV2850" s="8"/>
      <c r="AW2850" s="2">
        <f>'[2]BoQ HSYC-Đạt'!$AT2850</f>
        <v>15359.16</v>
      </c>
      <c r="AX2850" s="8">
        <f>F2850*AW2850</f>
        <v>368619.83999999997</v>
      </c>
      <c r="AY2850" s="8">
        <f>IF(AQ2850="CT",7%,5%)*AX2850</f>
        <v>25803.388800000001</v>
      </c>
      <c r="AZ2850" s="8">
        <f>AX2850*2%</f>
        <v>7372.3967999999995</v>
      </c>
      <c r="BA2850" s="8">
        <f>IF(BB2850&gt;0,0,AX2850*5%)</f>
        <v>18430.991999999998</v>
      </c>
      <c r="BB2850" s="8"/>
      <c r="BC2850" s="8">
        <f>+AX2850+AY2850+AZ2850+BA2850+BB2850</f>
        <v>420226.6176</v>
      </c>
      <c r="BD2850" s="8">
        <f>AX2850-AT2850</f>
        <v>368619.83999999997</v>
      </c>
      <c r="BE2850" s="2"/>
      <c r="BH2850" s="2"/>
    </row>
    <row r="2851" spans="2:60" ht="17" hidden="1" outlineLevel="1" x14ac:dyDescent="0.2">
      <c r="B2851" s="82">
        <v>66</v>
      </c>
      <c r="C2851" s="144" t="s">
        <v>542</v>
      </c>
      <c r="D2851" s="144"/>
      <c r="E2851" s="82" t="s">
        <v>85</v>
      </c>
      <c r="F2851" s="143">
        <v>24</v>
      </c>
      <c r="G2851" s="142">
        <f>'[1]BoQ HSYC'!F2851</f>
        <v>24</v>
      </c>
      <c r="H2851" s="185">
        <f>'[1]BoQ HSYC'!G2851</f>
        <v>0</v>
      </c>
      <c r="I2851" s="185">
        <f>'[1]BoQ HSYC'!H2851</f>
        <v>0</v>
      </c>
      <c r="J2851" s="185">
        <f>'[1]BoQ HSYC'!I2851</f>
        <v>0</v>
      </c>
      <c r="K2851" s="48">
        <f>'[1]BoQ HSYC'!J2851</f>
        <v>13230</v>
      </c>
      <c r="L2851" s="47">
        <f>'[1]BoQ HSYC'!K2851</f>
        <v>16470</v>
      </c>
      <c r="M2851" s="47">
        <f>'[1]BoQ HSYC'!L2851</f>
        <v>29700</v>
      </c>
      <c r="N2851" s="183">
        <f>'[1]BoQ HSYC'!M2851</f>
        <v>4630.5</v>
      </c>
      <c r="O2851" s="183">
        <f>'[1]BoQ HSYC'!N2851</f>
        <v>5764.5</v>
      </c>
      <c r="P2851" s="83">
        <f>'[1]BoQ HSYC'!O2851</f>
        <v>10395</v>
      </c>
      <c r="Q2851" s="47">
        <f>'[1]BoQ HSYC'!P2851</f>
        <v>712800</v>
      </c>
      <c r="R2851" s="132">
        <f>'[1]BoQ HSYC'!Q2851</f>
        <v>249480</v>
      </c>
      <c r="S2851" s="83">
        <f>'[1]BoQ HSYC'!R2851</f>
        <v>962280</v>
      </c>
      <c r="T2851" s="48">
        <f>'[1]BoQ HSYC'!S2851</f>
        <v>0</v>
      </c>
      <c r="U2851" s="132">
        <f>'[1]BoQ HSYC'!T2851</f>
        <v>0</v>
      </c>
      <c r="V2851" s="132" t="str">
        <f>'[1]BoQ HSYC'!U2851</f>
        <v>BĐG Q2/2026</v>
      </c>
      <c r="W2851" s="132" t="str">
        <f>'[1]BoQ HSYC'!V2851</f>
        <v>BĐG Q2/2026</v>
      </c>
      <c r="X2851" s="44" t="str">
        <f>'[1]BoQ HSYC'!W2851</f>
        <v>ME</v>
      </c>
      <c r="Y2851" s="44"/>
      <c r="Z2851" s="44"/>
      <c r="AA2851" s="44"/>
      <c r="AB2851" s="2">
        <v>63491.05371213</v>
      </c>
      <c r="AC2851" s="2">
        <v>1523785.28909112</v>
      </c>
      <c r="AD2851" s="2">
        <f>+M2851</f>
        <v>29700</v>
      </c>
      <c r="AE2851" s="2">
        <f>+AD2851*14%</f>
        <v>4158</v>
      </c>
      <c r="AF2851" s="155">
        <f>+AD2851*35%</f>
        <v>10395</v>
      </c>
      <c r="AG2851" s="2">
        <f>+AD2851*F2851</f>
        <v>712800</v>
      </c>
      <c r="AH2851" s="2">
        <f>+AE2851*F2851</f>
        <v>99792</v>
      </c>
      <c r="AI2851" s="2">
        <f>+AF2851*F2851</f>
        <v>249480</v>
      </c>
      <c r="AJ2851" s="2">
        <f>SUM(AG2851:AI2851)</f>
        <v>1062072</v>
      </c>
      <c r="AK2851" s="2">
        <f>+AD2851*G2851</f>
        <v>712800</v>
      </c>
      <c r="AL2851" s="2">
        <f>+AE2851*G2851</f>
        <v>99792</v>
      </c>
      <c r="AM2851" s="2">
        <f>+AF2851*G2851</f>
        <v>249480</v>
      </c>
      <c r="AN2851" s="155">
        <f>SUM(AK2851:AM2851)</f>
        <v>1062072</v>
      </c>
      <c r="AQ2851" s="145" t="s">
        <v>525</v>
      </c>
      <c r="AU2851" s="8"/>
      <c r="AV2851" s="8"/>
      <c r="AW2851" s="2">
        <f>'[2]BoQ HSYC-Đạt'!$AT2851</f>
        <v>30294</v>
      </c>
      <c r="AX2851" s="8">
        <f>F2851*AW2851</f>
        <v>727056</v>
      </c>
      <c r="AY2851" s="8">
        <f>IF(AQ2851="CT",7%,5%)*AX2851</f>
        <v>50893.920000000006</v>
      </c>
      <c r="AZ2851" s="8">
        <f>AX2851*2%</f>
        <v>14541.12</v>
      </c>
      <c r="BA2851" s="8">
        <f>IF(BB2851&gt;0,0,AX2851*5%)</f>
        <v>36352.800000000003</v>
      </c>
      <c r="BB2851" s="8"/>
      <c r="BC2851" s="8">
        <f>+AX2851+AY2851+AZ2851+BA2851+BB2851</f>
        <v>828843.84000000008</v>
      </c>
      <c r="BD2851" s="8">
        <f>AX2851-AT2851</f>
        <v>727056</v>
      </c>
      <c r="BE2851" s="2"/>
      <c r="BH2851" s="2"/>
    </row>
    <row r="2852" spans="2:60" ht="17" hidden="1" outlineLevel="1" x14ac:dyDescent="0.2">
      <c r="B2852" s="82">
        <v>67</v>
      </c>
      <c r="C2852" s="144" t="s">
        <v>541</v>
      </c>
      <c r="D2852" s="144"/>
      <c r="E2852" s="82" t="s">
        <v>85</v>
      </c>
      <c r="F2852" s="143">
        <v>24</v>
      </c>
      <c r="G2852" s="142">
        <f>'[1]BoQ HSYC'!F2852</f>
        <v>24</v>
      </c>
      <c r="H2852" s="185">
        <f>'[1]BoQ HSYC'!G2852</f>
        <v>0</v>
      </c>
      <c r="I2852" s="185">
        <f>'[1]BoQ HSYC'!H2852</f>
        <v>0</v>
      </c>
      <c r="J2852" s="185">
        <f>'[1]BoQ HSYC'!I2852</f>
        <v>0</v>
      </c>
      <c r="K2852" s="48">
        <f>'[1]BoQ HSYC'!J2852</f>
        <v>7128</v>
      </c>
      <c r="L2852" s="47">
        <f>'[1]BoQ HSYC'!K2852</f>
        <v>12847</v>
      </c>
      <c r="M2852" s="47">
        <f>'[1]BoQ HSYC'!L2852</f>
        <v>19975</v>
      </c>
      <c r="N2852" s="183">
        <f>'[1]BoQ HSYC'!M2852</f>
        <v>2494.7999999999997</v>
      </c>
      <c r="O2852" s="183">
        <f>'[1]BoQ HSYC'!N2852</f>
        <v>4496.45</v>
      </c>
      <c r="P2852" s="83">
        <f>'[1]BoQ HSYC'!O2852</f>
        <v>6991.25</v>
      </c>
      <c r="Q2852" s="47">
        <f>'[1]BoQ HSYC'!P2852</f>
        <v>479400</v>
      </c>
      <c r="R2852" s="132">
        <f>'[1]BoQ HSYC'!Q2852</f>
        <v>167790</v>
      </c>
      <c r="S2852" s="83">
        <f>'[1]BoQ HSYC'!R2852</f>
        <v>647190</v>
      </c>
      <c r="T2852" s="48">
        <f>'[1]BoQ HSYC'!S2852</f>
        <v>0</v>
      </c>
      <c r="U2852" s="132">
        <f>'[1]BoQ HSYC'!T2852</f>
        <v>0</v>
      </c>
      <c r="V2852" s="132" t="str">
        <f>'[1]BoQ HSYC'!U2852</f>
        <v>BĐG Q2/2026</v>
      </c>
      <c r="W2852" s="132" t="str">
        <f>'[1]BoQ HSYC'!V2852</f>
        <v>BĐG Q2/2026</v>
      </c>
      <c r="X2852" s="44" t="str">
        <f>'[1]BoQ HSYC'!W2852</f>
        <v>ME</v>
      </c>
      <c r="Y2852" s="44"/>
      <c r="Z2852" s="44"/>
      <c r="AA2852" s="44"/>
      <c r="AB2852" s="2">
        <v>46860.237299700006</v>
      </c>
      <c r="AC2852" s="2">
        <v>1124645.6951928001</v>
      </c>
      <c r="AD2852" s="2">
        <f>+M2852</f>
        <v>19975</v>
      </c>
      <c r="AE2852" s="2">
        <f>+AD2852*14%</f>
        <v>2796.5000000000005</v>
      </c>
      <c r="AF2852" s="155">
        <f>+AD2852*35%</f>
        <v>6991.25</v>
      </c>
      <c r="AG2852" s="2">
        <f>+AD2852*F2852</f>
        <v>479400</v>
      </c>
      <c r="AH2852" s="2">
        <f>+AE2852*F2852</f>
        <v>67116.000000000015</v>
      </c>
      <c r="AI2852" s="2">
        <f>+AF2852*F2852</f>
        <v>167790</v>
      </c>
      <c r="AJ2852" s="2">
        <f>SUM(AG2852:AI2852)</f>
        <v>714306</v>
      </c>
      <c r="AK2852" s="2">
        <f>+AD2852*G2852</f>
        <v>479400</v>
      </c>
      <c r="AL2852" s="2">
        <f>+AE2852*G2852</f>
        <v>67116.000000000015</v>
      </c>
      <c r="AM2852" s="2">
        <f>+AF2852*G2852</f>
        <v>167790</v>
      </c>
      <c r="AN2852" s="155">
        <f>SUM(AK2852:AM2852)</f>
        <v>714306</v>
      </c>
      <c r="AQ2852" s="145" t="s">
        <v>525</v>
      </c>
      <c r="AU2852" s="8"/>
      <c r="AV2852" s="8"/>
      <c r="AW2852" s="2">
        <f>'[2]BoQ HSYC-Đạt'!$AT2852</f>
        <v>20374.5</v>
      </c>
      <c r="AX2852" s="8">
        <f>F2852*AW2852</f>
        <v>488988</v>
      </c>
      <c r="AY2852" s="8">
        <f>IF(AQ2852="CT",7%,5%)*AX2852</f>
        <v>34229.160000000003</v>
      </c>
      <c r="AZ2852" s="8">
        <f>AX2852*2%</f>
        <v>9779.76</v>
      </c>
      <c r="BA2852" s="8">
        <f>IF(BB2852&gt;0,0,AX2852*5%)</f>
        <v>24449.4</v>
      </c>
      <c r="BB2852" s="8"/>
      <c r="BC2852" s="8">
        <f>+AX2852+AY2852+AZ2852+BA2852+BB2852</f>
        <v>557446.32000000007</v>
      </c>
      <c r="BD2852" s="8">
        <f>AX2852-AT2852</f>
        <v>488988</v>
      </c>
      <c r="BE2852" s="2"/>
      <c r="BH2852" s="2"/>
    </row>
    <row r="2853" spans="2:60" ht="17" hidden="1" outlineLevel="1" x14ac:dyDescent="0.2">
      <c r="B2853" s="82">
        <v>68</v>
      </c>
      <c r="C2853" s="144" t="s">
        <v>540</v>
      </c>
      <c r="D2853" s="144"/>
      <c r="E2853" s="82" t="s">
        <v>85</v>
      </c>
      <c r="F2853" s="143">
        <v>1</v>
      </c>
      <c r="G2853" s="142">
        <f>'[1]BoQ HSYC'!F2853</f>
        <v>1</v>
      </c>
      <c r="H2853" s="185">
        <f>'[1]BoQ HSYC'!G2853</f>
        <v>0</v>
      </c>
      <c r="I2853" s="185">
        <f>'[1]BoQ HSYC'!H2853</f>
        <v>0</v>
      </c>
      <c r="J2853" s="185">
        <f>'[1]BoQ HSYC'!I2853</f>
        <v>0</v>
      </c>
      <c r="K2853" s="48">
        <f>'[1]BoQ HSYC'!J2853</f>
        <v>52848</v>
      </c>
      <c r="L2853" s="47">
        <f>'[1]BoQ HSYC'!K2853</f>
        <v>19764</v>
      </c>
      <c r="M2853" s="47">
        <f>'[1]BoQ HSYC'!L2853</f>
        <v>72612</v>
      </c>
      <c r="N2853" s="183">
        <f>'[1]BoQ HSYC'!M2853</f>
        <v>18496.8</v>
      </c>
      <c r="O2853" s="183">
        <f>'[1]BoQ HSYC'!N2853</f>
        <v>6917.4</v>
      </c>
      <c r="P2853" s="83">
        <f>'[1]BoQ HSYC'!O2853</f>
        <v>25414.199999999997</v>
      </c>
      <c r="Q2853" s="47">
        <f>'[1]BoQ HSYC'!P2853</f>
        <v>72612</v>
      </c>
      <c r="R2853" s="132">
        <f>'[1]BoQ HSYC'!Q2853</f>
        <v>25414.199999999997</v>
      </c>
      <c r="S2853" s="83">
        <f>'[1]BoQ HSYC'!R2853</f>
        <v>98026.2</v>
      </c>
      <c r="T2853" s="48">
        <f>'[1]BoQ HSYC'!S2853</f>
        <v>0</v>
      </c>
      <c r="U2853" s="132">
        <f>'[1]BoQ HSYC'!T2853</f>
        <v>0</v>
      </c>
      <c r="V2853" s="132" t="str">
        <f>'[1]BoQ HSYC'!U2853</f>
        <v>BĐG Q2/2026</v>
      </c>
      <c r="W2853" s="132" t="str">
        <f>'[1]BoQ HSYC'!V2853</f>
        <v>BĐG Q2/2026</v>
      </c>
      <c r="X2853" s="44" t="str">
        <f>'[1]BoQ HSYC'!W2853</f>
        <v>ME</v>
      </c>
      <c r="Y2853" s="44"/>
      <c r="Z2853" s="44"/>
      <c r="AA2853" s="44"/>
      <c r="AB2853" s="2">
        <v>110739.36713235</v>
      </c>
      <c r="AC2853" s="2">
        <v>110739.36713235</v>
      </c>
      <c r="AD2853" s="2">
        <f>+M2853</f>
        <v>72612</v>
      </c>
      <c r="AE2853" s="2">
        <f>+AD2853*14%</f>
        <v>10165.68</v>
      </c>
      <c r="AF2853" s="155">
        <f>+AD2853*35%</f>
        <v>25414.199999999997</v>
      </c>
      <c r="AG2853" s="2">
        <f>+AD2853*F2853</f>
        <v>72612</v>
      </c>
      <c r="AH2853" s="2">
        <f>+AE2853*F2853</f>
        <v>10165.68</v>
      </c>
      <c r="AI2853" s="2">
        <f>+AF2853*F2853</f>
        <v>25414.199999999997</v>
      </c>
      <c r="AJ2853" s="2">
        <f>SUM(AG2853:AI2853)</f>
        <v>108191.87999999999</v>
      </c>
      <c r="AK2853" s="2">
        <f>+AD2853*G2853</f>
        <v>72612</v>
      </c>
      <c r="AL2853" s="2">
        <f>+AE2853*G2853</f>
        <v>10165.68</v>
      </c>
      <c r="AM2853" s="2">
        <f>+AF2853*G2853</f>
        <v>25414.199999999997</v>
      </c>
      <c r="AN2853" s="155">
        <f>SUM(AK2853:AM2853)</f>
        <v>108191.87999999999</v>
      </c>
      <c r="AQ2853" s="145" t="s">
        <v>525</v>
      </c>
      <c r="AU2853" s="8"/>
      <c r="AV2853" s="8"/>
      <c r="AW2853" s="2">
        <f>'[2]BoQ HSYC-Đạt'!$AT2853</f>
        <v>74064.240000000005</v>
      </c>
      <c r="AX2853" s="8">
        <f>F2853*AW2853</f>
        <v>74064.240000000005</v>
      </c>
      <c r="AY2853" s="8">
        <f>IF(AQ2853="CT",7%,5%)*AX2853</f>
        <v>5184.4968000000008</v>
      </c>
      <c r="AZ2853" s="8">
        <f>AX2853*2%</f>
        <v>1481.2848000000001</v>
      </c>
      <c r="BA2853" s="8">
        <f>IF(BB2853&gt;0,0,AX2853*5%)</f>
        <v>3703.2120000000004</v>
      </c>
      <c r="BB2853" s="8"/>
      <c r="BC2853" s="8">
        <f>+AX2853+AY2853+AZ2853+BA2853+BB2853</f>
        <v>84433.233600000007</v>
      </c>
      <c r="BD2853" s="8">
        <f>AX2853-AT2853</f>
        <v>74064.240000000005</v>
      </c>
      <c r="BE2853" s="2"/>
      <c r="BH2853" s="2"/>
    </row>
    <row r="2854" spans="2:60" ht="17" hidden="1" outlineLevel="1" x14ac:dyDescent="0.2">
      <c r="B2854" s="82">
        <v>69</v>
      </c>
      <c r="C2854" s="144" t="s">
        <v>539</v>
      </c>
      <c r="D2854" s="144"/>
      <c r="E2854" s="82" t="s">
        <v>85</v>
      </c>
      <c r="F2854" s="143">
        <v>1</v>
      </c>
      <c r="G2854" s="142">
        <f>'[1]BoQ HSYC'!F2854</f>
        <v>1</v>
      </c>
      <c r="H2854" s="185">
        <f>'[1]BoQ HSYC'!G2854</f>
        <v>0</v>
      </c>
      <c r="I2854" s="185">
        <f>'[1]BoQ HSYC'!H2854</f>
        <v>0</v>
      </c>
      <c r="J2854" s="185">
        <f>'[1]BoQ HSYC'!I2854</f>
        <v>0</v>
      </c>
      <c r="K2854" s="48">
        <f>'[1]BoQ HSYC'!J2854</f>
        <v>25848</v>
      </c>
      <c r="L2854" s="47">
        <f>'[1]BoQ HSYC'!K2854</f>
        <v>16470</v>
      </c>
      <c r="M2854" s="47">
        <f>'[1]BoQ HSYC'!L2854</f>
        <v>42318</v>
      </c>
      <c r="N2854" s="183">
        <f>'[1]BoQ HSYC'!M2854</f>
        <v>9046.7999999999993</v>
      </c>
      <c r="O2854" s="183">
        <f>'[1]BoQ HSYC'!N2854</f>
        <v>5764.5</v>
      </c>
      <c r="P2854" s="83">
        <f>'[1]BoQ HSYC'!O2854</f>
        <v>14811.3</v>
      </c>
      <c r="Q2854" s="47">
        <f>'[1]BoQ HSYC'!P2854</f>
        <v>42318</v>
      </c>
      <c r="R2854" s="132">
        <f>'[1]BoQ HSYC'!Q2854</f>
        <v>14811.3</v>
      </c>
      <c r="S2854" s="83">
        <f>'[1]BoQ HSYC'!R2854</f>
        <v>57129.3</v>
      </c>
      <c r="T2854" s="48">
        <f>'[1]BoQ HSYC'!S2854</f>
        <v>0</v>
      </c>
      <c r="U2854" s="132">
        <f>'[1]BoQ HSYC'!T2854</f>
        <v>0</v>
      </c>
      <c r="V2854" s="132" t="str">
        <f>'[1]BoQ HSYC'!U2854</f>
        <v>BĐG Q2/2026</v>
      </c>
      <c r="W2854" s="132" t="str">
        <f>'[1]BoQ HSYC'!V2854</f>
        <v>BĐG Q2/2026</v>
      </c>
      <c r="X2854" s="44" t="str">
        <f>'[1]BoQ HSYC'!W2854</f>
        <v>ME</v>
      </c>
      <c r="Y2854" s="44"/>
      <c r="Z2854" s="44"/>
      <c r="AA2854" s="44"/>
      <c r="AB2854" s="2">
        <v>103686.83033313</v>
      </c>
      <c r="AC2854" s="2">
        <v>103686.83033313</v>
      </c>
      <c r="AD2854" s="2">
        <f>+M2854</f>
        <v>42318</v>
      </c>
      <c r="AE2854" s="2">
        <f>+AD2854*14%</f>
        <v>5924.52</v>
      </c>
      <c r="AF2854" s="155">
        <f>+AD2854*35%</f>
        <v>14811.3</v>
      </c>
      <c r="AG2854" s="2">
        <f>+AD2854*F2854</f>
        <v>42318</v>
      </c>
      <c r="AH2854" s="2">
        <f>+AE2854*F2854</f>
        <v>5924.52</v>
      </c>
      <c r="AI2854" s="2">
        <f>+AF2854*F2854</f>
        <v>14811.3</v>
      </c>
      <c r="AJ2854" s="2">
        <f>SUM(AG2854:AI2854)</f>
        <v>63053.820000000007</v>
      </c>
      <c r="AK2854" s="2">
        <f>+AD2854*G2854</f>
        <v>42318</v>
      </c>
      <c r="AL2854" s="2">
        <f>+AE2854*G2854</f>
        <v>5924.52</v>
      </c>
      <c r="AM2854" s="2">
        <f>+AF2854*G2854</f>
        <v>14811.3</v>
      </c>
      <c r="AN2854" s="155">
        <f>SUM(AK2854:AM2854)</f>
        <v>63053.820000000007</v>
      </c>
      <c r="AQ2854" s="145" t="s">
        <v>525</v>
      </c>
      <c r="AU2854" s="8"/>
      <c r="AV2854" s="8"/>
      <c r="AW2854" s="2">
        <f>'[2]BoQ HSYC-Đạt'!$AT2854</f>
        <v>43164.36</v>
      </c>
      <c r="AX2854" s="8">
        <f>F2854*AW2854</f>
        <v>43164.36</v>
      </c>
      <c r="AY2854" s="8">
        <f>IF(AQ2854="CT",7%,5%)*AX2854</f>
        <v>3021.5052000000005</v>
      </c>
      <c r="AZ2854" s="8">
        <f>AX2854*2%</f>
        <v>863.28719999999998</v>
      </c>
      <c r="BA2854" s="8">
        <f>IF(BB2854&gt;0,0,AX2854*5%)</f>
        <v>2158.2180000000003</v>
      </c>
      <c r="BB2854" s="8"/>
      <c r="BC2854" s="8">
        <f>+AX2854+AY2854+AZ2854+BA2854+BB2854</f>
        <v>49207.3704</v>
      </c>
      <c r="BD2854" s="8">
        <f>AX2854-AT2854</f>
        <v>43164.36</v>
      </c>
      <c r="BE2854" s="2"/>
      <c r="BH2854" s="2"/>
    </row>
    <row r="2855" spans="2:60" ht="17" hidden="1" outlineLevel="1" x14ac:dyDescent="0.2">
      <c r="B2855" s="82">
        <v>70</v>
      </c>
      <c r="C2855" s="144" t="s">
        <v>538</v>
      </c>
      <c r="D2855" s="144"/>
      <c r="E2855" s="82" t="s">
        <v>85</v>
      </c>
      <c r="F2855" s="143">
        <v>1</v>
      </c>
      <c r="G2855" s="142">
        <f>'[1]BoQ HSYC'!F2855</f>
        <v>1</v>
      </c>
      <c r="H2855" s="185">
        <f>'[1]BoQ HSYC'!G2855</f>
        <v>0</v>
      </c>
      <c r="I2855" s="185">
        <f>'[1]BoQ HSYC'!H2855</f>
        <v>0</v>
      </c>
      <c r="J2855" s="185">
        <f>'[1]BoQ HSYC'!I2855</f>
        <v>0</v>
      </c>
      <c r="K2855" s="48">
        <f>'[1]BoQ HSYC'!J2855</f>
        <v>14688</v>
      </c>
      <c r="L2855" s="47">
        <f>'[1]BoQ HSYC'!K2855</f>
        <v>12847</v>
      </c>
      <c r="M2855" s="47">
        <f>'[1]BoQ HSYC'!L2855</f>
        <v>27535</v>
      </c>
      <c r="N2855" s="183">
        <f>'[1]BoQ HSYC'!M2855</f>
        <v>5140.7999999999993</v>
      </c>
      <c r="O2855" s="183">
        <f>'[1]BoQ HSYC'!N2855</f>
        <v>4496.45</v>
      </c>
      <c r="P2855" s="83">
        <f>'[1]BoQ HSYC'!O2855</f>
        <v>9637.25</v>
      </c>
      <c r="Q2855" s="47">
        <f>'[1]BoQ HSYC'!P2855</f>
        <v>27535</v>
      </c>
      <c r="R2855" s="132">
        <f>'[1]BoQ HSYC'!Q2855</f>
        <v>9637.25</v>
      </c>
      <c r="S2855" s="83">
        <f>'[1]BoQ HSYC'!R2855</f>
        <v>37172.25</v>
      </c>
      <c r="T2855" s="48">
        <f>'[1]BoQ HSYC'!S2855</f>
        <v>0</v>
      </c>
      <c r="U2855" s="132">
        <f>'[1]BoQ HSYC'!T2855</f>
        <v>0</v>
      </c>
      <c r="V2855" s="132" t="str">
        <f>'[1]BoQ HSYC'!U2855</f>
        <v>BĐG Q2/2026</v>
      </c>
      <c r="W2855" s="132" t="str">
        <f>'[1]BoQ HSYC'!V2855</f>
        <v>BĐG Q2/2026</v>
      </c>
      <c r="X2855" s="44" t="str">
        <f>'[1]BoQ HSYC'!W2855</f>
        <v>ME</v>
      </c>
      <c r="Y2855" s="44"/>
      <c r="Z2855" s="44"/>
      <c r="AA2855" s="44"/>
      <c r="AB2855" s="2">
        <v>60216.428898450002</v>
      </c>
      <c r="AC2855" s="2">
        <v>60216.428898450002</v>
      </c>
      <c r="AD2855" s="2">
        <f>+M2855</f>
        <v>27535</v>
      </c>
      <c r="AE2855" s="2">
        <f>+AD2855*14%</f>
        <v>3854.9000000000005</v>
      </c>
      <c r="AF2855" s="155">
        <f>+AD2855*35%</f>
        <v>9637.25</v>
      </c>
      <c r="AG2855" s="2">
        <f>+AD2855*F2855</f>
        <v>27535</v>
      </c>
      <c r="AH2855" s="2">
        <f>+AE2855*F2855</f>
        <v>3854.9000000000005</v>
      </c>
      <c r="AI2855" s="2">
        <f>+AF2855*F2855</f>
        <v>9637.25</v>
      </c>
      <c r="AJ2855" s="2">
        <f>SUM(AG2855:AI2855)</f>
        <v>41027.15</v>
      </c>
      <c r="AK2855" s="2">
        <f>+AD2855*G2855</f>
        <v>27535</v>
      </c>
      <c r="AL2855" s="2">
        <f>+AE2855*G2855</f>
        <v>3854.9000000000005</v>
      </c>
      <c r="AM2855" s="2">
        <f>+AF2855*G2855</f>
        <v>9637.25</v>
      </c>
      <c r="AN2855" s="155">
        <f>SUM(AK2855:AM2855)</f>
        <v>41027.15</v>
      </c>
      <c r="AQ2855" s="145" t="s">
        <v>525</v>
      </c>
      <c r="AU2855" s="8"/>
      <c r="AV2855" s="8"/>
      <c r="AW2855" s="2">
        <f>'[2]BoQ HSYC-Đạt'!$AT2855</f>
        <v>28085.7</v>
      </c>
      <c r="AX2855" s="8">
        <f>F2855*AW2855</f>
        <v>28085.7</v>
      </c>
      <c r="AY2855" s="8">
        <f>IF(AQ2855="CT",7%,5%)*AX2855</f>
        <v>1965.9990000000003</v>
      </c>
      <c r="AZ2855" s="8">
        <f>AX2855*2%</f>
        <v>561.71400000000006</v>
      </c>
      <c r="BA2855" s="8">
        <f>IF(BB2855&gt;0,0,AX2855*5%)</f>
        <v>1404.2850000000001</v>
      </c>
      <c r="BB2855" s="8"/>
      <c r="BC2855" s="8">
        <f>+AX2855+AY2855+AZ2855+BA2855+BB2855</f>
        <v>32017.698</v>
      </c>
      <c r="BD2855" s="8">
        <f>AX2855-AT2855</f>
        <v>28085.7</v>
      </c>
      <c r="BE2855" s="2"/>
      <c r="BH2855" s="2"/>
    </row>
    <row r="2856" spans="2:60" ht="17" hidden="1" outlineLevel="1" x14ac:dyDescent="0.2">
      <c r="B2856" s="82">
        <v>71</v>
      </c>
      <c r="C2856" s="144" t="s">
        <v>537</v>
      </c>
      <c r="D2856" s="144"/>
      <c r="E2856" s="82" t="s">
        <v>85</v>
      </c>
      <c r="F2856" s="143">
        <v>12</v>
      </c>
      <c r="G2856" s="142">
        <f>'[1]BoQ HSYC'!F2856</f>
        <v>12</v>
      </c>
      <c r="H2856" s="185">
        <f>'[1]BoQ HSYC'!G2856</f>
        <v>0</v>
      </c>
      <c r="I2856" s="185">
        <f>'[1]BoQ HSYC'!H2856</f>
        <v>0</v>
      </c>
      <c r="J2856" s="185">
        <f>'[1]BoQ HSYC'!I2856</f>
        <v>0</v>
      </c>
      <c r="K2856" s="48">
        <f>'[1]BoQ HSYC'!J2856</f>
        <v>4608</v>
      </c>
      <c r="L2856" s="47">
        <f>'[1]BoQ HSYC'!K2856</f>
        <v>11530</v>
      </c>
      <c r="M2856" s="47">
        <f>'[1]BoQ HSYC'!L2856</f>
        <v>16138</v>
      </c>
      <c r="N2856" s="183">
        <f>'[1]BoQ HSYC'!M2856</f>
        <v>1612.8</v>
      </c>
      <c r="O2856" s="183">
        <f>'[1]BoQ HSYC'!N2856</f>
        <v>4035.4999999999995</v>
      </c>
      <c r="P2856" s="83">
        <f>'[1]BoQ HSYC'!O2856</f>
        <v>5648.2999999999993</v>
      </c>
      <c r="Q2856" s="47">
        <f>'[1]BoQ HSYC'!P2856</f>
        <v>193656</v>
      </c>
      <c r="R2856" s="132">
        <f>'[1]BoQ HSYC'!Q2856</f>
        <v>67779.599999999991</v>
      </c>
      <c r="S2856" s="83">
        <f>'[1]BoQ HSYC'!R2856</f>
        <v>261435.59999999998</v>
      </c>
      <c r="T2856" s="48">
        <f>'[1]BoQ HSYC'!S2856</f>
        <v>0</v>
      </c>
      <c r="U2856" s="132">
        <f>'[1]BoQ HSYC'!T2856</f>
        <v>0</v>
      </c>
      <c r="V2856" s="132" t="str">
        <f>'[1]BoQ HSYC'!U2856</f>
        <v>BĐG Q2/2026</v>
      </c>
      <c r="W2856" s="132" t="str">
        <f>'[1]BoQ HSYC'!V2856</f>
        <v>BĐG Q2/2026</v>
      </c>
      <c r="X2856" s="44" t="str">
        <f>'[1]BoQ HSYC'!W2856</f>
        <v>ME</v>
      </c>
      <c r="Y2856" s="44"/>
      <c r="Z2856" s="44"/>
      <c r="AA2856" s="44"/>
      <c r="AB2856" s="2">
        <v>42469.703027400006</v>
      </c>
      <c r="AC2856" s="2">
        <v>509636.43632880005</v>
      </c>
      <c r="AD2856" s="2">
        <f>+M2856</f>
        <v>16138</v>
      </c>
      <c r="AE2856" s="2">
        <f>+AD2856*14%</f>
        <v>2259.3200000000002</v>
      </c>
      <c r="AF2856" s="155">
        <f>+AD2856*35%</f>
        <v>5648.2999999999993</v>
      </c>
      <c r="AG2856" s="2">
        <f>+AD2856*F2856</f>
        <v>193656</v>
      </c>
      <c r="AH2856" s="2">
        <f>+AE2856*F2856</f>
        <v>27111.840000000004</v>
      </c>
      <c r="AI2856" s="2">
        <f>+AF2856*F2856</f>
        <v>67779.599999999991</v>
      </c>
      <c r="AJ2856" s="2">
        <f>SUM(AG2856:AI2856)</f>
        <v>288547.44</v>
      </c>
      <c r="AK2856" s="2">
        <f>+AD2856*G2856</f>
        <v>193656</v>
      </c>
      <c r="AL2856" s="2">
        <f>+AE2856*G2856</f>
        <v>27111.840000000004</v>
      </c>
      <c r="AM2856" s="2">
        <f>+AF2856*G2856</f>
        <v>67779.599999999991</v>
      </c>
      <c r="AN2856" s="155">
        <f>SUM(AK2856:AM2856)</f>
        <v>288547.44</v>
      </c>
      <c r="AQ2856" s="145" t="s">
        <v>525</v>
      </c>
      <c r="AU2856" s="8"/>
      <c r="AV2856" s="8"/>
      <c r="AW2856" s="2">
        <f>'[2]BoQ HSYC-Đạt'!$AT2856</f>
        <v>16460.759999999998</v>
      </c>
      <c r="AX2856" s="8">
        <f>F2856*AW2856</f>
        <v>197529.12</v>
      </c>
      <c r="AY2856" s="8">
        <f>IF(AQ2856="CT",7%,5%)*AX2856</f>
        <v>13827.038400000001</v>
      </c>
      <c r="AZ2856" s="8">
        <f>AX2856*2%</f>
        <v>3950.5823999999998</v>
      </c>
      <c r="BA2856" s="8">
        <f>IF(BB2856&gt;0,0,AX2856*5%)</f>
        <v>9876.4560000000001</v>
      </c>
      <c r="BB2856" s="8"/>
      <c r="BC2856" s="8">
        <f>+AX2856+AY2856+AZ2856+BA2856+BB2856</f>
        <v>225183.19680000001</v>
      </c>
      <c r="BD2856" s="8">
        <f>AX2856-AT2856</f>
        <v>197529.12</v>
      </c>
      <c r="BE2856" s="2"/>
      <c r="BH2856" s="2"/>
    </row>
    <row r="2857" spans="2:60" ht="17" hidden="1" outlineLevel="1" x14ac:dyDescent="0.2">
      <c r="B2857" s="82">
        <v>72</v>
      </c>
      <c r="C2857" s="144" t="s">
        <v>536</v>
      </c>
      <c r="D2857" s="144"/>
      <c r="E2857" s="82" t="s">
        <v>85</v>
      </c>
      <c r="F2857" s="143">
        <v>8</v>
      </c>
      <c r="G2857" s="142">
        <f>'[1]BoQ HSYC'!F2857</f>
        <v>8</v>
      </c>
      <c r="H2857" s="185">
        <f>'[1]BoQ HSYC'!G2857</f>
        <v>0</v>
      </c>
      <c r="I2857" s="185">
        <f>'[1]BoQ HSYC'!H2857</f>
        <v>0</v>
      </c>
      <c r="J2857" s="185">
        <f>'[1]BoQ HSYC'!I2857</f>
        <v>0</v>
      </c>
      <c r="K2857" s="48">
        <f>'[1]BoQ HSYC'!J2857</f>
        <v>87696</v>
      </c>
      <c r="L2857" s="47">
        <f>'[1]BoQ HSYC'!K2857</f>
        <v>9882</v>
      </c>
      <c r="M2857" s="47">
        <f>'[1]BoQ HSYC'!L2857</f>
        <v>97578</v>
      </c>
      <c r="N2857" s="183">
        <f>'[1]BoQ HSYC'!M2857</f>
        <v>30693.599999999999</v>
      </c>
      <c r="O2857" s="183">
        <f>'[1]BoQ HSYC'!N2857</f>
        <v>3458.7</v>
      </c>
      <c r="P2857" s="83">
        <f>'[1]BoQ HSYC'!O2857</f>
        <v>34152.299999999996</v>
      </c>
      <c r="Q2857" s="47">
        <f>'[1]BoQ HSYC'!P2857</f>
        <v>780624</v>
      </c>
      <c r="R2857" s="132">
        <f>'[1]BoQ HSYC'!Q2857</f>
        <v>273218.39999999997</v>
      </c>
      <c r="S2857" s="83">
        <f>'[1]BoQ HSYC'!R2857</f>
        <v>1053842.3999999999</v>
      </c>
      <c r="T2857" s="48">
        <f>'[1]BoQ HSYC'!S2857</f>
        <v>0</v>
      </c>
      <c r="U2857" s="132">
        <f>'[1]BoQ HSYC'!T2857</f>
        <v>0</v>
      </c>
      <c r="V2857" s="132" t="str">
        <f>'[1]BoQ HSYC'!U2857</f>
        <v>BĐG Q2/2026</v>
      </c>
      <c r="W2857" s="132" t="str">
        <f>'[1]BoQ HSYC'!V2857</f>
        <v>BĐG Q2/2026</v>
      </c>
      <c r="X2857" s="44" t="str">
        <f>'[1]BoQ HSYC'!W2857</f>
        <v>ME</v>
      </c>
      <c r="Y2857" s="44"/>
      <c r="Z2857" s="44"/>
      <c r="AA2857" s="44"/>
      <c r="AB2857" s="2">
        <v>214000.5377169</v>
      </c>
      <c r="AC2857" s="2">
        <v>1712004.3017352</v>
      </c>
      <c r="AD2857" s="2">
        <f>+M2857</f>
        <v>97578</v>
      </c>
      <c r="AE2857" s="2">
        <f>+AD2857*14%</f>
        <v>13660.920000000002</v>
      </c>
      <c r="AF2857" s="155">
        <f>+AD2857*35%</f>
        <v>34152.299999999996</v>
      </c>
      <c r="AG2857" s="2">
        <f>+AD2857*F2857</f>
        <v>780624</v>
      </c>
      <c r="AH2857" s="2">
        <f>+AE2857*F2857</f>
        <v>109287.36000000002</v>
      </c>
      <c r="AI2857" s="2">
        <f>+AF2857*F2857</f>
        <v>273218.39999999997</v>
      </c>
      <c r="AJ2857" s="2">
        <f>SUM(AG2857:AI2857)</f>
        <v>1163129.76</v>
      </c>
      <c r="AK2857" s="2">
        <f>+AD2857*G2857</f>
        <v>780624</v>
      </c>
      <c r="AL2857" s="2">
        <f>+AE2857*G2857</f>
        <v>109287.36000000002</v>
      </c>
      <c r="AM2857" s="2">
        <f>+AF2857*G2857</f>
        <v>273218.39999999997</v>
      </c>
      <c r="AN2857" s="155">
        <f>SUM(AK2857:AM2857)</f>
        <v>1163129.76</v>
      </c>
      <c r="AQ2857" s="145" t="s">
        <v>525</v>
      </c>
      <c r="AU2857" s="8"/>
      <c r="AV2857" s="8"/>
      <c r="AW2857" s="2">
        <f>'[2]BoQ HSYC-Đạt'!$AT2857</f>
        <v>99529.56</v>
      </c>
      <c r="AX2857" s="8">
        <f>F2857*AW2857</f>
        <v>796236.48</v>
      </c>
      <c r="AY2857" s="8">
        <f>IF(AQ2857="CT",7%,5%)*AX2857</f>
        <v>55736.553600000007</v>
      </c>
      <c r="AZ2857" s="8">
        <f>AX2857*2%</f>
        <v>15924.729600000001</v>
      </c>
      <c r="BA2857" s="8">
        <f>IF(BB2857&gt;0,0,AX2857*5%)</f>
        <v>39811.824000000001</v>
      </c>
      <c r="BB2857" s="8"/>
      <c r="BC2857" s="8">
        <f>+AX2857+AY2857+AZ2857+BA2857+BB2857</f>
        <v>907709.58719999995</v>
      </c>
      <c r="BD2857" s="8">
        <f>AX2857-AT2857</f>
        <v>796236.48</v>
      </c>
      <c r="BE2857" s="2"/>
      <c r="BH2857" s="2"/>
    </row>
    <row r="2858" spans="2:60" ht="17" hidden="1" outlineLevel="1" x14ac:dyDescent="0.2">
      <c r="B2858" s="82">
        <v>73</v>
      </c>
      <c r="C2858" s="144" t="s">
        <v>535</v>
      </c>
      <c r="D2858" s="144"/>
      <c r="E2858" s="82" t="s">
        <v>85</v>
      </c>
      <c r="F2858" s="143">
        <v>8</v>
      </c>
      <c r="G2858" s="142">
        <f>'[1]BoQ HSYC'!F2858</f>
        <v>8</v>
      </c>
      <c r="H2858" s="185">
        <f>'[1]BoQ HSYC'!G2858</f>
        <v>0</v>
      </c>
      <c r="I2858" s="185">
        <f>'[1]BoQ HSYC'!H2858</f>
        <v>0</v>
      </c>
      <c r="J2858" s="185">
        <f>'[1]BoQ HSYC'!I2858</f>
        <v>0</v>
      </c>
      <c r="K2858" s="48">
        <f>'[1]BoQ HSYC'!J2858</f>
        <v>55656</v>
      </c>
      <c r="L2858" s="47">
        <f>'[1]BoQ HSYC'!K2858</f>
        <v>8235</v>
      </c>
      <c r="M2858" s="47">
        <f>'[1]BoQ HSYC'!L2858</f>
        <v>63891</v>
      </c>
      <c r="N2858" s="183">
        <f>'[1]BoQ HSYC'!M2858</f>
        <v>19479.599999999999</v>
      </c>
      <c r="O2858" s="183">
        <f>'[1]BoQ HSYC'!N2858</f>
        <v>2882.25</v>
      </c>
      <c r="P2858" s="83">
        <f>'[1]BoQ HSYC'!O2858</f>
        <v>22361.85</v>
      </c>
      <c r="Q2858" s="47">
        <f>'[1]BoQ HSYC'!P2858</f>
        <v>511128</v>
      </c>
      <c r="R2858" s="132">
        <f>'[1]BoQ HSYC'!Q2858</f>
        <v>178894.8</v>
      </c>
      <c r="S2858" s="83">
        <f>'[1]BoQ HSYC'!R2858</f>
        <v>690022.8</v>
      </c>
      <c r="T2858" s="48">
        <f>'[1]BoQ HSYC'!S2858</f>
        <v>0</v>
      </c>
      <c r="U2858" s="132">
        <f>'[1]BoQ HSYC'!T2858</f>
        <v>0</v>
      </c>
      <c r="V2858" s="132" t="str">
        <f>'[1]BoQ HSYC'!U2858</f>
        <v>BĐG Q2/2026</v>
      </c>
      <c r="W2858" s="132" t="str">
        <f>'[1]BoQ HSYC'!V2858</f>
        <v>BĐG Q2/2026</v>
      </c>
      <c r="X2858" s="44" t="str">
        <f>'[1]BoQ HSYC'!W2858</f>
        <v>ME</v>
      </c>
      <c r="Y2858" s="44"/>
      <c r="Z2858" s="44"/>
      <c r="AA2858" s="44"/>
      <c r="AB2858" s="2">
        <v>156993.06648432001</v>
      </c>
      <c r="AC2858" s="2">
        <v>1255944.5318745601</v>
      </c>
      <c r="AD2858" s="2">
        <f>+M2858</f>
        <v>63891</v>
      </c>
      <c r="AE2858" s="2">
        <f>+AD2858*14%</f>
        <v>8944.7400000000016</v>
      </c>
      <c r="AF2858" s="155">
        <f>+AD2858*35%</f>
        <v>22361.85</v>
      </c>
      <c r="AG2858" s="2">
        <f>+AD2858*F2858</f>
        <v>511128</v>
      </c>
      <c r="AH2858" s="2">
        <f>+AE2858*F2858</f>
        <v>71557.920000000013</v>
      </c>
      <c r="AI2858" s="2">
        <f>+AF2858*F2858</f>
        <v>178894.8</v>
      </c>
      <c r="AJ2858" s="2">
        <f>SUM(AG2858:AI2858)</f>
        <v>761580.72</v>
      </c>
      <c r="AK2858" s="2">
        <f>+AD2858*G2858</f>
        <v>511128</v>
      </c>
      <c r="AL2858" s="2">
        <f>+AE2858*G2858</f>
        <v>71557.920000000013</v>
      </c>
      <c r="AM2858" s="2">
        <f>+AF2858*G2858</f>
        <v>178894.8</v>
      </c>
      <c r="AN2858" s="155">
        <f>SUM(AK2858:AM2858)</f>
        <v>761580.72</v>
      </c>
      <c r="AQ2858" s="145" t="s">
        <v>525</v>
      </c>
      <c r="AU2858" s="8"/>
      <c r="AV2858" s="8"/>
      <c r="AW2858" s="2">
        <f>'[2]BoQ HSYC-Đạt'!$AT2858</f>
        <v>65168.82</v>
      </c>
      <c r="AX2858" s="8">
        <f>F2858*AW2858</f>
        <v>521350.56</v>
      </c>
      <c r="AY2858" s="8">
        <f>IF(AQ2858="CT",7%,5%)*AX2858</f>
        <v>36494.539200000007</v>
      </c>
      <c r="AZ2858" s="8">
        <f>AX2858*2%</f>
        <v>10427.011200000001</v>
      </c>
      <c r="BA2858" s="8">
        <f>IF(BB2858&gt;0,0,AX2858*5%)</f>
        <v>26067.528000000002</v>
      </c>
      <c r="BB2858" s="8"/>
      <c r="BC2858" s="8">
        <f>+AX2858+AY2858+AZ2858+BA2858+BB2858</f>
        <v>594339.63840000005</v>
      </c>
      <c r="BD2858" s="8">
        <f>AX2858-AT2858</f>
        <v>521350.56</v>
      </c>
      <c r="BE2858" s="2"/>
      <c r="BH2858" s="2"/>
    </row>
    <row r="2859" spans="2:60" ht="17" hidden="1" outlineLevel="1" x14ac:dyDescent="0.2">
      <c r="B2859" s="82">
        <v>74</v>
      </c>
      <c r="C2859" s="144" t="s">
        <v>534</v>
      </c>
      <c r="D2859" s="144"/>
      <c r="E2859" s="82" t="s">
        <v>85</v>
      </c>
      <c r="F2859" s="143">
        <v>14</v>
      </c>
      <c r="G2859" s="142">
        <f>'[1]BoQ HSYC'!F2859</f>
        <v>14</v>
      </c>
      <c r="H2859" s="185">
        <f>'[1]BoQ HSYC'!G2859</f>
        <v>0</v>
      </c>
      <c r="I2859" s="185">
        <f>'[1]BoQ HSYC'!H2859</f>
        <v>0</v>
      </c>
      <c r="J2859" s="185">
        <f>'[1]BoQ HSYC'!I2859</f>
        <v>0</v>
      </c>
      <c r="K2859" s="48">
        <f>'[1]BoQ HSYC'!J2859</f>
        <v>87696</v>
      </c>
      <c r="L2859" s="47">
        <f>'[1]BoQ HSYC'!K2859</f>
        <v>9882</v>
      </c>
      <c r="M2859" s="47">
        <f>'[1]BoQ HSYC'!L2859</f>
        <v>97578</v>
      </c>
      <c r="N2859" s="183">
        <f>'[1]BoQ HSYC'!M2859</f>
        <v>30693.599999999999</v>
      </c>
      <c r="O2859" s="183">
        <f>'[1]BoQ HSYC'!N2859</f>
        <v>3458.7</v>
      </c>
      <c r="P2859" s="83">
        <f>'[1]BoQ HSYC'!O2859</f>
        <v>34152.299999999996</v>
      </c>
      <c r="Q2859" s="47">
        <f>'[1]BoQ HSYC'!P2859</f>
        <v>1366092</v>
      </c>
      <c r="R2859" s="132">
        <f>'[1]BoQ HSYC'!Q2859</f>
        <v>478132.19999999995</v>
      </c>
      <c r="S2859" s="83">
        <f>'[1]BoQ HSYC'!R2859</f>
        <v>1844224.2</v>
      </c>
      <c r="T2859" s="48">
        <f>'[1]BoQ HSYC'!S2859</f>
        <v>0</v>
      </c>
      <c r="U2859" s="132">
        <f>'[1]BoQ HSYC'!T2859</f>
        <v>0</v>
      </c>
      <c r="V2859" s="132" t="str">
        <f>'[1]BoQ HSYC'!U2859</f>
        <v>BĐG Q2/2026</v>
      </c>
      <c r="W2859" s="132" t="str">
        <f>'[1]BoQ HSYC'!V2859</f>
        <v>BĐG Q2/2026</v>
      </c>
      <c r="X2859" s="44" t="str">
        <f>'[1]BoQ HSYC'!W2859</f>
        <v>ME</v>
      </c>
      <c r="Y2859" s="44"/>
      <c r="Z2859" s="44"/>
      <c r="AA2859" s="44"/>
      <c r="AB2859" s="2">
        <v>80697.015526050003</v>
      </c>
      <c r="AC2859" s="2">
        <v>1129758.2173647</v>
      </c>
      <c r="AD2859" s="2">
        <f>+M2859</f>
        <v>97578</v>
      </c>
      <c r="AE2859" s="2">
        <f>+AD2859*14%</f>
        <v>13660.920000000002</v>
      </c>
      <c r="AF2859" s="155">
        <f>+AD2859*35%</f>
        <v>34152.299999999996</v>
      </c>
      <c r="AG2859" s="2">
        <f>+AD2859*F2859</f>
        <v>1366092</v>
      </c>
      <c r="AH2859" s="2">
        <f>+AE2859*F2859</f>
        <v>191252.88000000003</v>
      </c>
      <c r="AI2859" s="2">
        <f>+AF2859*F2859</f>
        <v>478132.19999999995</v>
      </c>
      <c r="AJ2859" s="2">
        <f>SUM(AG2859:AI2859)</f>
        <v>2035477.08</v>
      </c>
      <c r="AK2859" s="2">
        <f>+AD2859*G2859</f>
        <v>1366092</v>
      </c>
      <c r="AL2859" s="2">
        <f>+AE2859*G2859</f>
        <v>191252.88000000003</v>
      </c>
      <c r="AM2859" s="2">
        <f>+AF2859*G2859</f>
        <v>478132.19999999995</v>
      </c>
      <c r="AN2859" s="155">
        <f>SUM(AK2859:AM2859)</f>
        <v>2035477.08</v>
      </c>
      <c r="AQ2859" s="145" t="s">
        <v>525</v>
      </c>
      <c r="AU2859" s="8"/>
      <c r="AV2859" s="8"/>
      <c r="AW2859" s="2">
        <f>'[2]BoQ HSYC-Đạt'!$AT2859</f>
        <v>99529.56</v>
      </c>
      <c r="AX2859" s="8">
        <f>F2859*AW2859</f>
        <v>1393413.8399999999</v>
      </c>
      <c r="AY2859" s="8">
        <f>IF(AQ2859="CT",7%,5%)*AX2859</f>
        <v>97538.968800000002</v>
      </c>
      <c r="AZ2859" s="8">
        <f>AX2859*2%</f>
        <v>27868.276799999996</v>
      </c>
      <c r="BA2859" s="8">
        <f>IF(BB2859&gt;0,0,AX2859*5%)</f>
        <v>69670.691999999995</v>
      </c>
      <c r="BB2859" s="8"/>
      <c r="BC2859" s="8">
        <f>+AX2859+AY2859+AZ2859+BA2859+BB2859</f>
        <v>1588491.7775999999</v>
      </c>
      <c r="BD2859" s="8">
        <f>AX2859-AT2859</f>
        <v>1393413.8399999999</v>
      </c>
      <c r="BE2859" s="2"/>
      <c r="BH2859" s="2"/>
    </row>
    <row r="2860" spans="2:60" ht="17" hidden="1" outlineLevel="1" x14ac:dyDescent="0.2">
      <c r="B2860" s="82">
        <v>75</v>
      </c>
      <c r="C2860" s="144" t="s">
        <v>533</v>
      </c>
      <c r="D2860" s="144"/>
      <c r="E2860" s="82" t="s">
        <v>85</v>
      </c>
      <c r="F2860" s="143">
        <v>14</v>
      </c>
      <c r="G2860" s="142">
        <f>'[1]BoQ HSYC'!F2860</f>
        <v>14</v>
      </c>
      <c r="H2860" s="185">
        <f>'[1]BoQ HSYC'!G2860</f>
        <v>0</v>
      </c>
      <c r="I2860" s="185">
        <f>'[1]BoQ HSYC'!H2860</f>
        <v>0</v>
      </c>
      <c r="J2860" s="185">
        <f>'[1]BoQ HSYC'!I2860</f>
        <v>0</v>
      </c>
      <c r="K2860" s="48">
        <f>'[1]BoQ HSYC'!J2860</f>
        <v>55656</v>
      </c>
      <c r="L2860" s="47">
        <f>'[1]BoQ HSYC'!K2860</f>
        <v>8235</v>
      </c>
      <c r="M2860" s="47">
        <f>'[1]BoQ HSYC'!L2860</f>
        <v>63891</v>
      </c>
      <c r="N2860" s="183">
        <f>'[1]BoQ HSYC'!M2860</f>
        <v>19479.599999999999</v>
      </c>
      <c r="O2860" s="183">
        <f>'[1]BoQ HSYC'!N2860</f>
        <v>2882.25</v>
      </c>
      <c r="P2860" s="83">
        <f>'[1]BoQ HSYC'!O2860</f>
        <v>22361.85</v>
      </c>
      <c r="Q2860" s="47">
        <f>'[1]BoQ HSYC'!P2860</f>
        <v>894474</v>
      </c>
      <c r="R2860" s="132">
        <f>'[1]BoQ HSYC'!Q2860</f>
        <v>313065.89999999997</v>
      </c>
      <c r="S2860" s="83">
        <f>'[1]BoQ HSYC'!R2860</f>
        <v>1207539.8999999999</v>
      </c>
      <c r="T2860" s="48">
        <f>'[1]BoQ HSYC'!S2860</f>
        <v>0</v>
      </c>
      <c r="U2860" s="132">
        <f>'[1]BoQ HSYC'!T2860</f>
        <v>0</v>
      </c>
      <c r="V2860" s="132" t="str">
        <f>'[1]BoQ HSYC'!U2860</f>
        <v>BĐG Q2/2026</v>
      </c>
      <c r="W2860" s="132" t="str">
        <f>'[1]BoQ HSYC'!V2860</f>
        <v>BĐG Q2/2026</v>
      </c>
      <c r="X2860" s="44" t="str">
        <f>'[1]BoQ HSYC'!W2860</f>
        <v>ME</v>
      </c>
      <c r="Y2860" s="44"/>
      <c r="Z2860" s="44"/>
      <c r="AA2860" s="44"/>
      <c r="AB2860" s="2">
        <v>61679.081509031254</v>
      </c>
      <c r="AC2860" s="2">
        <v>863507.14112643758</v>
      </c>
      <c r="AD2860" s="2">
        <f>+M2860</f>
        <v>63891</v>
      </c>
      <c r="AE2860" s="2">
        <f>+AD2860*14%</f>
        <v>8944.7400000000016</v>
      </c>
      <c r="AF2860" s="155">
        <f>+AD2860*35%</f>
        <v>22361.85</v>
      </c>
      <c r="AG2860" s="2">
        <f>+AD2860*F2860</f>
        <v>894474</v>
      </c>
      <c r="AH2860" s="2">
        <f>+AE2860*F2860</f>
        <v>125226.36000000002</v>
      </c>
      <c r="AI2860" s="2">
        <f>+AF2860*F2860</f>
        <v>313065.89999999997</v>
      </c>
      <c r="AJ2860" s="2">
        <f>SUM(AG2860:AI2860)</f>
        <v>1332766.26</v>
      </c>
      <c r="AK2860" s="2">
        <f>+AD2860*G2860</f>
        <v>894474</v>
      </c>
      <c r="AL2860" s="2">
        <f>+AE2860*G2860</f>
        <v>125226.36000000002</v>
      </c>
      <c r="AM2860" s="2">
        <f>+AF2860*G2860</f>
        <v>313065.89999999997</v>
      </c>
      <c r="AN2860" s="155">
        <f>SUM(AK2860:AM2860)</f>
        <v>1332766.26</v>
      </c>
      <c r="AQ2860" s="145" t="s">
        <v>525</v>
      </c>
      <c r="AU2860" s="8"/>
      <c r="AV2860" s="8"/>
      <c r="AW2860" s="2">
        <f>'[2]BoQ HSYC-Đạt'!$AT2860</f>
        <v>65168.82</v>
      </c>
      <c r="AX2860" s="8">
        <f>F2860*AW2860</f>
        <v>912363.48</v>
      </c>
      <c r="AY2860" s="8">
        <f>IF(AQ2860="CT",7%,5%)*AX2860</f>
        <v>63865.443600000006</v>
      </c>
      <c r="AZ2860" s="8">
        <f>AX2860*2%</f>
        <v>18247.2696</v>
      </c>
      <c r="BA2860" s="8">
        <f>IF(BB2860&gt;0,0,AX2860*5%)</f>
        <v>45618.173999999999</v>
      </c>
      <c r="BB2860" s="8"/>
      <c r="BC2860" s="8">
        <f>+AX2860+AY2860+AZ2860+BA2860+BB2860</f>
        <v>1040094.3672</v>
      </c>
      <c r="BD2860" s="8">
        <f>AX2860-AT2860</f>
        <v>912363.48</v>
      </c>
      <c r="BE2860" s="2"/>
      <c r="BH2860" s="2"/>
    </row>
    <row r="2861" spans="2:60" s="92" customFormat="1" ht="17" collapsed="1" x14ac:dyDescent="0.2">
      <c r="B2861" s="163"/>
      <c r="C2861" s="164" t="s">
        <v>532</v>
      </c>
      <c r="D2861" s="164"/>
      <c r="E2861" s="163"/>
      <c r="F2861" s="162"/>
      <c r="G2861" s="149">
        <f>'[1]BoQ HSYC'!F2861</f>
        <v>0</v>
      </c>
      <c r="H2861" s="184">
        <f>'[1]BoQ HSYC'!G2861</f>
        <v>0</v>
      </c>
      <c r="I2861" s="184">
        <f>'[1]BoQ HSYC'!H2861</f>
        <v>0</v>
      </c>
      <c r="J2861" s="184">
        <f>'[1]BoQ HSYC'!I2861</f>
        <v>0</v>
      </c>
      <c r="K2861" s="170">
        <f>'[1]BoQ HSYC'!J2861</f>
        <v>0</v>
      </c>
      <c r="L2861" s="171">
        <f>'[1]BoQ HSYC'!K2861</f>
        <v>0</v>
      </c>
      <c r="M2861" s="171">
        <f>'[1]BoQ HSYC'!L2861</f>
        <v>0</v>
      </c>
      <c r="N2861" s="183">
        <f>'[1]BoQ HSYC'!M2861</f>
        <v>0</v>
      </c>
      <c r="O2861" s="183">
        <f>'[1]BoQ HSYC'!N2861</f>
        <v>0</v>
      </c>
      <c r="P2861" s="160">
        <f>'[1]BoQ HSYC'!O2861</f>
        <v>0</v>
      </c>
      <c r="Q2861" s="171">
        <f>'[1]BoQ HSYC'!P2861</f>
        <v>0</v>
      </c>
      <c r="R2861" s="158">
        <f>'[1]BoQ HSYC'!Q2861</f>
        <v>0</v>
      </c>
      <c r="S2861" s="160">
        <f>'[1]BoQ HSYC'!R2861</f>
        <v>0</v>
      </c>
      <c r="T2861" s="170">
        <f>'[1]BoQ HSYC'!S2861</f>
        <v>0</v>
      </c>
      <c r="U2861" s="158">
        <f>'[1]BoQ HSYC'!T2861</f>
        <v>0</v>
      </c>
      <c r="V2861" s="158">
        <f>'[1]BoQ HSYC'!U2861</f>
        <v>0</v>
      </c>
      <c r="W2861" s="158">
        <f>'[1]BoQ HSYC'!V2861</f>
        <v>0</v>
      </c>
      <c r="X2861" s="94" t="str">
        <f>'[1]BoQ HSYC'!W2861</f>
        <v>ME</v>
      </c>
      <c r="Y2861" s="94"/>
      <c r="Z2861" s="94"/>
      <c r="AA2861" s="44"/>
      <c r="AB2861" s="2">
        <v>0</v>
      </c>
      <c r="AC2861" s="2">
        <v>0</v>
      </c>
      <c r="AD2861" s="93">
        <f>+M2861</f>
        <v>0</v>
      </c>
      <c r="AE2861" s="93">
        <f>+AD2861*14%</f>
        <v>0</v>
      </c>
      <c r="AF2861" s="93">
        <f>+AD2861*35%</f>
        <v>0</v>
      </c>
      <c r="AG2861" s="93">
        <f>+AD2861*F2861</f>
        <v>0</v>
      </c>
      <c r="AH2861" s="93">
        <f>+AE2861*F2861</f>
        <v>0</v>
      </c>
      <c r="AI2861" s="93">
        <f>+AF2861*F2861</f>
        <v>0</v>
      </c>
      <c r="AJ2861" s="93">
        <f>SUM(AG2861:AI2861)</f>
        <v>0</v>
      </c>
      <c r="AK2861" s="93">
        <f>+AD2861*G2861</f>
        <v>0</v>
      </c>
      <c r="AL2861" s="93">
        <f>+AE2861*G2861</f>
        <v>0</v>
      </c>
      <c r="AM2861" s="93">
        <f>+AF2861*G2861</f>
        <v>0</v>
      </c>
      <c r="AN2861" s="93">
        <f>SUM(AK2861:AM2861)</f>
        <v>0</v>
      </c>
      <c r="AQ2861" s="145" t="s">
        <v>525</v>
      </c>
      <c r="AU2861" s="8"/>
      <c r="AV2861" s="8"/>
      <c r="AW2861" s="2">
        <f>'[2]BoQ HSYC-Đạt'!$AT2861</f>
        <v>0</v>
      </c>
      <c r="AX2861" s="8">
        <f>F2861*AW2861</f>
        <v>0</v>
      </c>
      <c r="AY2861" s="8">
        <f>IF(AQ2861="CT",7%,5%)*AX2861</f>
        <v>0</v>
      </c>
      <c r="AZ2861" s="8">
        <f>AX2861*2%</f>
        <v>0</v>
      </c>
      <c r="BA2861" s="8">
        <f>IF(BB2861&gt;0,0,AX2861*5%)</f>
        <v>0</v>
      </c>
      <c r="BB2861" s="8"/>
      <c r="BC2861" s="8">
        <f>+AX2861+AY2861+AZ2861+BA2861+BB2861</f>
        <v>0</v>
      </c>
      <c r="BD2861" s="8">
        <f>AX2861-AT2861</f>
        <v>0</v>
      </c>
      <c r="BE2861" s="2"/>
      <c r="BH2861" s="2"/>
    </row>
    <row r="2862" spans="2:60" ht="17" hidden="1" outlineLevel="1" x14ac:dyDescent="0.2">
      <c r="B2862" s="82">
        <v>76</v>
      </c>
      <c r="C2862" s="144" t="s">
        <v>561</v>
      </c>
      <c r="D2862" s="144"/>
      <c r="E2862" s="82" t="s">
        <v>160</v>
      </c>
      <c r="F2862" s="143">
        <v>0.8</v>
      </c>
      <c r="G2862" s="142">
        <f>'[1]BoQ HSYC'!F2862</f>
        <v>0.8</v>
      </c>
      <c r="H2862" s="185">
        <f>'[1]BoQ HSYC'!G2862</f>
        <v>0</v>
      </c>
      <c r="I2862" s="185">
        <f>'[1]BoQ HSYC'!H2862</f>
        <v>0</v>
      </c>
      <c r="J2862" s="185">
        <f>'[1]BoQ HSYC'!I2862</f>
        <v>0</v>
      </c>
      <c r="K2862" s="48">
        <f>'[1]BoQ HSYC'!J2862</f>
        <v>23523708</v>
      </c>
      <c r="L2862" s="47">
        <f>'[1]BoQ HSYC'!K2862</f>
        <v>3420600</v>
      </c>
      <c r="M2862" s="47">
        <f>'[1]BoQ HSYC'!L2862</f>
        <v>26944308</v>
      </c>
      <c r="N2862" s="183">
        <f>'[1]BoQ HSYC'!M2862</f>
        <v>8233297.7999999998</v>
      </c>
      <c r="O2862" s="183">
        <f>'[1]BoQ HSYC'!N2862</f>
        <v>1197210</v>
      </c>
      <c r="P2862" s="83">
        <f>'[1]BoQ HSYC'!O2862</f>
        <v>9430507.8000000007</v>
      </c>
      <c r="Q2862" s="47">
        <f>'[1]BoQ HSYC'!P2862</f>
        <v>21555446.400000002</v>
      </c>
      <c r="R2862" s="132">
        <f>'[1]BoQ HSYC'!Q2862</f>
        <v>7544406.2400000012</v>
      </c>
      <c r="S2862" s="83">
        <f>'[1]BoQ HSYC'!R2862</f>
        <v>29099852.640000004</v>
      </c>
      <c r="T2862" s="48">
        <f>'[1]BoQ HSYC'!S2862</f>
        <v>0</v>
      </c>
      <c r="U2862" s="132">
        <f>'[1]BoQ HSYC'!T2862</f>
        <v>0</v>
      </c>
      <c r="V2862" s="132" t="str">
        <f>'[1]BoQ HSYC'!U2862</f>
        <v>BĐG Q2/2026</v>
      </c>
      <c r="W2862" s="132" t="str">
        <f>'[1]BoQ HSYC'!V2862</f>
        <v>BĐG Q2/2026</v>
      </c>
      <c r="X2862" s="44" t="str">
        <f>'[1]BoQ HSYC'!W2862</f>
        <v>ME</v>
      </c>
      <c r="Y2862" s="44"/>
      <c r="Z2862" s="44"/>
      <c r="AA2862" s="44"/>
      <c r="AB2862" s="2">
        <v>26932640.737063464</v>
      </c>
      <c r="AC2862" s="2">
        <v>21546112.589650773</v>
      </c>
      <c r="AD2862" s="2">
        <f>+M2862</f>
        <v>26944308</v>
      </c>
      <c r="AE2862" s="2">
        <f>+AD2862*14%</f>
        <v>3772203.1200000006</v>
      </c>
      <c r="AF2862" s="155">
        <f>+AD2862*35%</f>
        <v>9430507.7999999989</v>
      </c>
      <c r="AG2862" s="2">
        <f>+AD2862*F2862</f>
        <v>21555446.400000002</v>
      </c>
      <c r="AH2862" s="2">
        <f>+AE2862*F2862</f>
        <v>3017762.4960000007</v>
      </c>
      <c r="AI2862" s="2">
        <f>+AF2862*F2862</f>
        <v>7544406.2399999993</v>
      </c>
      <c r="AJ2862" s="2">
        <f>SUM(AG2862:AI2862)</f>
        <v>32117615.136</v>
      </c>
      <c r="AK2862" s="2">
        <f>+AD2862*G2862</f>
        <v>21555446.400000002</v>
      </c>
      <c r="AL2862" s="2">
        <f>+AE2862*G2862</f>
        <v>3017762.4960000007</v>
      </c>
      <c r="AM2862" s="2">
        <f>+AF2862*G2862</f>
        <v>7544406.2399999993</v>
      </c>
      <c r="AN2862" s="155">
        <f>SUM(AK2862:AM2862)</f>
        <v>32117615.136</v>
      </c>
      <c r="AQ2862" s="145" t="s">
        <v>525</v>
      </c>
      <c r="AU2862" s="8"/>
      <c r="AV2862" s="8"/>
      <c r="AW2862" s="2">
        <f>'[2]BoQ HSYC-Đạt'!$AT2862</f>
        <v>29638738.800000001</v>
      </c>
      <c r="AX2862" s="8">
        <f>F2862*AW2862</f>
        <v>23710991.040000003</v>
      </c>
      <c r="AY2862" s="8">
        <f>IF(AQ2862="CT",7%,5%)*AX2862</f>
        <v>1659769.3728000002</v>
      </c>
      <c r="AZ2862" s="8">
        <f>AX2862*2%</f>
        <v>474219.82080000004</v>
      </c>
      <c r="BA2862" s="8">
        <f>IF(BB2862&gt;0,0,AX2862*5%)</f>
        <v>1185549.5520000001</v>
      </c>
      <c r="BB2862" s="8"/>
      <c r="BC2862" s="8">
        <f>+AX2862+AY2862+AZ2862+BA2862+BB2862</f>
        <v>27030529.785600003</v>
      </c>
      <c r="BD2862" s="8">
        <f>AX2862-AT2862</f>
        <v>23710991.040000003</v>
      </c>
      <c r="BE2862" s="2"/>
      <c r="BH2862" s="2"/>
    </row>
    <row r="2863" spans="2:60" ht="17" hidden="1" outlineLevel="1" x14ac:dyDescent="0.2">
      <c r="B2863" s="82">
        <v>77</v>
      </c>
      <c r="C2863" s="144" t="s">
        <v>560</v>
      </c>
      <c r="D2863" s="144"/>
      <c r="E2863" s="82" t="s">
        <v>160</v>
      </c>
      <c r="F2863" s="143">
        <v>0.62</v>
      </c>
      <c r="G2863" s="142">
        <f>'[1]BoQ HSYC'!F2863</f>
        <v>0.62</v>
      </c>
      <c r="H2863" s="185">
        <f>'[1]BoQ HSYC'!G2863</f>
        <v>0</v>
      </c>
      <c r="I2863" s="185">
        <f>'[1]BoQ HSYC'!H2863</f>
        <v>0</v>
      </c>
      <c r="J2863" s="185">
        <f>'[1]BoQ HSYC'!I2863</f>
        <v>0</v>
      </c>
      <c r="K2863" s="48">
        <f>'[1]BoQ HSYC'!J2863</f>
        <v>12289680</v>
      </c>
      <c r="L2863" s="47">
        <f>'[1]BoQ HSYC'!K2863</f>
        <v>2913000</v>
      </c>
      <c r="M2863" s="47">
        <f>'[1]BoQ HSYC'!L2863</f>
        <v>15202680</v>
      </c>
      <c r="N2863" s="183">
        <f>'[1]BoQ HSYC'!M2863</f>
        <v>4301388</v>
      </c>
      <c r="O2863" s="183">
        <f>'[1]BoQ HSYC'!N2863</f>
        <v>1019549.9999999999</v>
      </c>
      <c r="P2863" s="83">
        <f>'[1]BoQ HSYC'!O2863</f>
        <v>5320938</v>
      </c>
      <c r="Q2863" s="47">
        <f>'[1]BoQ HSYC'!P2863</f>
        <v>9425661.5999999996</v>
      </c>
      <c r="R2863" s="132">
        <f>'[1]BoQ HSYC'!Q2863</f>
        <v>3298981.56</v>
      </c>
      <c r="S2863" s="83">
        <f>'[1]BoQ HSYC'!R2863</f>
        <v>12724643.16</v>
      </c>
      <c r="T2863" s="48">
        <f>'[1]BoQ HSYC'!S2863</f>
        <v>0</v>
      </c>
      <c r="U2863" s="132">
        <f>'[1]BoQ HSYC'!T2863</f>
        <v>0</v>
      </c>
      <c r="V2863" s="132" t="str">
        <f>'[1]BoQ HSYC'!U2863</f>
        <v>BĐG Q2/2026</v>
      </c>
      <c r="W2863" s="132" t="str">
        <f>'[1]BoQ HSYC'!V2863</f>
        <v>BĐG Q2/2026</v>
      </c>
      <c r="X2863" s="44" t="str">
        <f>'[1]BoQ HSYC'!W2863</f>
        <v>ME</v>
      </c>
      <c r="Y2863" s="44"/>
      <c r="Z2863" s="44"/>
      <c r="AA2863" s="44"/>
      <c r="AB2863" s="2">
        <v>14180757.839119164</v>
      </c>
      <c r="AC2863" s="2">
        <v>8792069.8602538817</v>
      </c>
      <c r="AD2863" s="2">
        <f>+M2863</f>
        <v>15202680</v>
      </c>
      <c r="AE2863" s="2">
        <f>+AD2863*14%</f>
        <v>2128375.2000000002</v>
      </c>
      <c r="AF2863" s="155">
        <f>+AD2863*35%</f>
        <v>5320938</v>
      </c>
      <c r="AG2863" s="2">
        <f>+AD2863*F2863</f>
        <v>9425661.5999999996</v>
      </c>
      <c r="AH2863" s="2">
        <f>+AE2863*F2863</f>
        <v>1319592.6240000001</v>
      </c>
      <c r="AI2863" s="2">
        <f>+AF2863*F2863</f>
        <v>3298981.56</v>
      </c>
      <c r="AJ2863" s="2">
        <f>SUM(AG2863:AI2863)</f>
        <v>14044235.784</v>
      </c>
      <c r="AK2863" s="2">
        <f>+AD2863*G2863</f>
        <v>9425661.5999999996</v>
      </c>
      <c r="AL2863" s="2">
        <f>+AE2863*G2863</f>
        <v>1319592.6240000001</v>
      </c>
      <c r="AM2863" s="2">
        <f>+AF2863*G2863</f>
        <v>3298981.56</v>
      </c>
      <c r="AN2863" s="155">
        <f>SUM(AK2863:AM2863)</f>
        <v>14044235.784</v>
      </c>
      <c r="AQ2863" s="145" t="s">
        <v>525</v>
      </c>
      <c r="AU2863" s="8"/>
      <c r="AV2863" s="8"/>
      <c r="AW2863" s="2">
        <f>'[2]BoQ HSYC-Đạt'!$AT2863</f>
        <v>16722948</v>
      </c>
      <c r="AX2863" s="8">
        <f>F2863*AW2863</f>
        <v>10368227.76</v>
      </c>
      <c r="AY2863" s="8">
        <f>IF(AQ2863="CT",7%,5%)*AX2863</f>
        <v>725775.9432000001</v>
      </c>
      <c r="AZ2863" s="8">
        <f>AX2863*2%</f>
        <v>207364.5552</v>
      </c>
      <c r="BA2863" s="8">
        <f>IF(BB2863&gt;0,0,AX2863*5%)</f>
        <v>518411.38800000004</v>
      </c>
      <c r="BB2863" s="8"/>
      <c r="BC2863" s="8">
        <f>+AX2863+AY2863+AZ2863+BA2863+BB2863</f>
        <v>11819779.646399999</v>
      </c>
      <c r="BD2863" s="8">
        <f>AX2863-AT2863</f>
        <v>10368227.76</v>
      </c>
      <c r="BE2863" s="2"/>
      <c r="BH2863" s="2"/>
    </row>
    <row r="2864" spans="2:60" ht="17" hidden="1" outlineLevel="1" x14ac:dyDescent="0.2">
      <c r="B2864" s="82">
        <v>78</v>
      </c>
      <c r="C2864" s="144" t="s">
        <v>559</v>
      </c>
      <c r="D2864" s="144"/>
      <c r="E2864" s="82" t="s">
        <v>160</v>
      </c>
      <c r="F2864" s="143">
        <v>0.32</v>
      </c>
      <c r="G2864" s="142">
        <f>'[1]BoQ HSYC'!F2864</f>
        <v>0.32</v>
      </c>
      <c r="H2864" s="185">
        <f>'[1]BoQ HSYC'!G2864</f>
        <v>0</v>
      </c>
      <c r="I2864" s="185">
        <f>'[1]BoQ HSYC'!H2864</f>
        <v>0</v>
      </c>
      <c r="J2864" s="185">
        <f>'[1]BoQ HSYC'!I2864</f>
        <v>0</v>
      </c>
      <c r="K2864" s="48">
        <f>'[1]BoQ HSYC'!J2864</f>
        <v>7846488</v>
      </c>
      <c r="L2864" s="47">
        <f>'[1]BoQ HSYC'!K2864</f>
        <v>2394120</v>
      </c>
      <c r="M2864" s="47">
        <f>'[1]BoQ HSYC'!L2864</f>
        <v>10240608</v>
      </c>
      <c r="N2864" s="183">
        <f>'[1]BoQ HSYC'!M2864</f>
        <v>2746270.8</v>
      </c>
      <c r="O2864" s="183">
        <f>'[1]BoQ HSYC'!N2864</f>
        <v>837942</v>
      </c>
      <c r="P2864" s="83">
        <f>'[1]BoQ HSYC'!O2864</f>
        <v>3584212.8</v>
      </c>
      <c r="Q2864" s="47">
        <f>'[1]BoQ HSYC'!P2864</f>
        <v>3276994.5600000001</v>
      </c>
      <c r="R2864" s="132">
        <f>'[1]BoQ HSYC'!Q2864</f>
        <v>1146948.0959999999</v>
      </c>
      <c r="S2864" s="83">
        <f>'[1]BoQ HSYC'!R2864</f>
        <v>4423942.6559999995</v>
      </c>
      <c r="T2864" s="48">
        <f>'[1]BoQ HSYC'!S2864</f>
        <v>0</v>
      </c>
      <c r="U2864" s="132">
        <f>'[1]BoQ HSYC'!T2864</f>
        <v>0</v>
      </c>
      <c r="V2864" s="132" t="str">
        <f>'[1]BoQ HSYC'!U2864</f>
        <v>BĐG Q2/2026</v>
      </c>
      <c r="W2864" s="132" t="str">
        <f>'[1]BoQ HSYC'!V2864</f>
        <v>BĐG Q2/2026</v>
      </c>
      <c r="X2864" s="44" t="str">
        <f>'[1]BoQ HSYC'!W2864</f>
        <v>ME</v>
      </c>
      <c r="Y2864" s="44"/>
      <c r="Z2864" s="44"/>
      <c r="AA2864" s="44"/>
      <c r="AB2864" s="2">
        <v>10055686.989280764</v>
      </c>
      <c r="AC2864" s="2">
        <v>3217819.8365698447</v>
      </c>
      <c r="AD2864" s="2">
        <f>+M2864</f>
        <v>10240608</v>
      </c>
      <c r="AE2864" s="2">
        <f>+AD2864*14%</f>
        <v>1433685.12</v>
      </c>
      <c r="AF2864" s="155">
        <f>+AD2864*35%</f>
        <v>3584212.8</v>
      </c>
      <c r="AG2864" s="2">
        <f>+AD2864*F2864</f>
        <v>3276994.5600000001</v>
      </c>
      <c r="AH2864" s="2">
        <f>+AE2864*F2864</f>
        <v>458779.23840000003</v>
      </c>
      <c r="AI2864" s="2">
        <f>+AF2864*F2864</f>
        <v>1146948.0959999999</v>
      </c>
      <c r="AJ2864" s="2">
        <f>SUM(AG2864:AI2864)</f>
        <v>4882721.8944000006</v>
      </c>
      <c r="AK2864" s="2">
        <f>+AD2864*G2864</f>
        <v>3276994.5600000001</v>
      </c>
      <c r="AL2864" s="2">
        <f>+AE2864*G2864</f>
        <v>458779.23840000003</v>
      </c>
      <c r="AM2864" s="2">
        <f>+AF2864*G2864</f>
        <v>1146948.0959999999</v>
      </c>
      <c r="AN2864" s="155">
        <f>SUM(AK2864:AM2864)</f>
        <v>4882721.8944000006</v>
      </c>
      <c r="AQ2864" s="145" t="s">
        <v>525</v>
      </c>
      <c r="AU2864" s="8"/>
      <c r="AV2864" s="8"/>
      <c r="AW2864" s="2">
        <f>'[2]BoQ HSYC-Đạt'!$AT2864</f>
        <v>11264668.800000001</v>
      </c>
      <c r="AX2864" s="8">
        <f>F2864*AW2864</f>
        <v>3604694.0160000003</v>
      </c>
      <c r="AY2864" s="8">
        <f>IF(AQ2864="CT",7%,5%)*AX2864</f>
        <v>252328.58112000005</v>
      </c>
      <c r="AZ2864" s="8">
        <f>AX2864*2%</f>
        <v>72093.880320000011</v>
      </c>
      <c r="BA2864" s="8">
        <f>IF(BB2864&gt;0,0,AX2864*5%)</f>
        <v>180234.70080000002</v>
      </c>
      <c r="BB2864" s="8"/>
      <c r="BC2864" s="8">
        <f>+AX2864+AY2864+AZ2864+BA2864+BB2864</f>
        <v>4109351.1782400007</v>
      </c>
      <c r="BD2864" s="8">
        <f>AX2864-AT2864</f>
        <v>3604694.0160000003</v>
      </c>
      <c r="BE2864" s="2"/>
      <c r="BH2864" s="2"/>
    </row>
    <row r="2865" spans="2:60" ht="17" hidden="1" outlineLevel="1" x14ac:dyDescent="0.2">
      <c r="B2865" s="82">
        <v>79</v>
      </c>
      <c r="C2865" s="144" t="s">
        <v>547</v>
      </c>
      <c r="D2865" s="144"/>
      <c r="E2865" s="82" t="s">
        <v>85</v>
      </c>
      <c r="F2865" s="143">
        <v>32</v>
      </c>
      <c r="G2865" s="142">
        <f>'[1]BoQ HSYC'!F2865</f>
        <v>32</v>
      </c>
      <c r="H2865" s="185">
        <f>'[1]BoQ HSYC'!G2865</f>
        <v>0</v>
      </c>
      <c r="I2865" s="185">
        <f>'[1]BoQ HSYC'!H2865</f>
        <v>0</v>
      </c>
      <c r="J2865" s="185">
        <f>'[1]BoQ HSYC'!I2865</f>
        <v>0</v>
      </c>
      <c r="K2865" s="48">
        <f>'[1]BoQ HSYC'!J2865</f>
        <v>125496</v>
      </c>
      <c r="L2865" s="47">
        <f>'[1]BoQ HSYC'!K2865</f>
        <v>26352</v>
      </c>
      <c r="M2865" s="47">
        <f>'[1]BoQ HSYC'!L2865</f>
        <v>151848</v>
      </c>
      <c r="N2865" s="183">
        <f>'[1]BoQ HSYC'!M2865</f>
        <v>43923.6</v>
      </c>
      <c r="O2865" s="183">
        <f>'[1]BoQ HSYC'!N2865</f>
        <v>9223.1999999999989</v>
      </c>
      <c r="P2865" s="83">
        <f>'[1]BoQ HSYC'!O2865</f>
        <v>53146.799999999996</v>
      </c>
      <c r="Q2865" s="47">
        <f>'[1]BoQ HSYC'!P2865</f>
        <v>4859136</v>
      </c>
      <c r="R2865" s="132">
        <f>'[1]BoQ HSYC'!Q2865</f>
        <v>1700697.5999999999</v>
      </c>
      <c r="S2865" s="83">
        <f>'[1]BoQ HSYC'!R2865</f>
        <v>6559833.5999999996</v>
      </c>
      <c r="T2865" s="48">
        <f>'[1]BoQ HSYC'!S2865</f>
        <v>0</v>
      </c>
      <c r="U2865" s="132">
        <f>'[1]BoQ HSYC'!T2865</f>
        <v>0</v>
      </c>
      <c r="V2865" s="132" t="str">
        <f>'[1]BoQ HSYC'!U2865</f>
        <v>BĐG Q2/2026</v>
      </c>
      <c r="W2865" s="132" t="str">
        <f>'[1]BoQ HSYC'!V2865</f>
        <v>BĐG Q2/2026</v>
      </c>
      <c r="X2865" s="44" t="str">
        <f>'[1]BoQ HSYC'!W2865</f>
        <v>ME</v>
      </c>
      <c r="Y2865" s="44"/>
      <c r="Z2865" s="44"/>
      <c r="AA2865" s="44"/>
      <c r="AB2865" s="2">
        <v>187972.52829299998</v>
      </c>
      <c r="AC2865" s="2">
        <v>6015120.9053759994</v>
      </c>
      <c r="AD2865" s="2">
        <f>+M2865</f>
        <v>151848</v>
      </c>
      <c r="AE2865" s="2">
        <f>+AD2865*14%</f>
        <v>21258.720000000001</v>
      </c>
      <c r="AF2865" s="155">
        <f>+AD2865*35%</f>
        <v>53146.799999999996</v>
      </c>
      <c r="AG2865" s="2">
        <f>+AD2865*F2865</f>
        <v>4859136</v>
      </c>
      <c r="AH2865" s="2">
        <f>+AE2865*F2865</f>
        <v>680279.04000000004</v>
      </c>
      <c r="AI2865" s="2">
        <f>+AF2865*F2865</f>
        <v>1700697.5999999999</v>
      </c>
      <c r="AJ2865" s="2">
        <f>SUM(AG2865:AI2865)</f>
        <v>7240112.6399999997</v>
      </c>
      <c r="AK2865" s="2">
        <f>+AD2865*G2865</f>
        <v>4859136</v>
      </c>
      <c r="AL2865" s="2">
        <f>+AE2865*G2865</f>
        <v>680279.04000000004</v>
      </c>
      <c r="AM2865" s="2">
        <f>+AF2865*G2865</f>
        <v>1700697.5999999999</v>
      </c>
      <c r="AN2865" s="155">
        <f>SUM(AK2865:AM2865)</f>
        <v>7240112.6399999997</v>
      </c>
      <c r="AQ2865" s="145" t="s">
        <v>525</v>
      </c>
      <c r="AU2865" s="8"/>
      <c r="AV2865" s="8"/>
      <c r="AW2865" s="2">
        <f>'[2]BoQ HSYC-Đạt'!$AT2865</f>
        <v>154884.96</v>
      </c>
      <c r="AX2865" s="8">
        <f>F2865*AW2865</f>
        <v>4956318.72</v>
      </c>
      <c r="AY2865" s="8">
        <f>IF(AQ2865="CT",7%,5%)*AX2865</f>
        <v>346942.31040000002</v>
      </c>
      <c r="AZ2865" s="8">
        <f>AX2865*2%</f>
        <v>99126.374400000001</v>
      </c>
      <c r="BA2865" s="8">
        <f>IF(BB2865&gt;0,0,AX2865*5%)</f>
        <v>247815.93599999999</v>
      </c>
      <c r="BB2865" s="8"/>
      <c r="BC2865" s="8">
        <f>+AX2865+AY2865+AZ2865+BA2865+BB2865</f>
        <v>5650203.3407999994</v>
      </c>
      <c r="BD2865" s="8">
        <f>AX2865-AT2865</f>
        <v>4956318.72</v>
      </c>
      <c r="BE2865" s="2"/>
      <c r="BH2865" s="2"/>
    </row>
    <row r="2866" spans="2:60" ht="17" hidden="1" outlineLevel="1" x14ac:dyDescent="0.2">
      <c r="B2866" s="82">
        <v>80</v>
      </c>
      <c r="C2866" s="144" t="s">
        <v>546</v>
      </c>
      <c r="D2866" s="144"/>
      <c r="E2866" s="82" t="s">
        <v>85</v>
      </c>
      <c r="F2866" s="143">
        <v>30</v>
      </c>
      <c r="G2866" s="142">
        <f>'[1]BoQ HSYC'!F2866</f>
        <v>30</v>
      </c>
      <c r="H2866" s="185">
        <f>'[1]BoQ HSYC'!G2866</f>
        <v>0</v>
      </c>
      <c r="I2866" s="185">
        <f>'[1]BoQ HSYC'!H2866</f>
        <v>0</v>
      </c>
      <c r="J2866" s="185">
        <f>'[1]BoQ HSYC'!I2866</f>
        <v>0</v>
      </c>
      <c r="K2866" s="48">
        <f>'[1]BoQ HSYC'!J2866</f>
        <v>39456</v>
      </c>
      <c r="L2866" s="47">
        <f>'[1]BoQ HSYC'!K2866</f>
        <v>19764</v>
      </c>
      <c r="M2866" s="47">
        <f>'[1]BoQ HSYC'!L2866</f>
        <v>59220</v>
      </c>
      <c r="N2866" s="183">
        <f>'[1]BoQ HSYC'!M2866</f>
        <v>13809.599999999999</v>
      </c>
      <c r="O2866" s="183">
        <f>'[1]BoQ HSYC'!N2866</f>
        <v>6917.4</v>
      </c>
      <c r="P2866" s="83">
        <f>'[1]BoQ HSYC'!O2866</f>
        <v>20727</v>
      </c>
      <c r="Q2866" s="47">
        <f>'[1]BoQ HSYC'!P2866</f>
        <v>1776600</v>
      </c>
      <c r="R2866" s="132">
        <f>'[1]BoQ HSYC'!Q2866</f>
        <v>621810</v>
      </c>
      <c r="S2866" s="83">
        <f>'[1]BoQ HSYC'!R2866</f>
        <v>2398410</v>
      </c>
      <c r="T2866" s="48">
        <f>'[1]BoQ HSYC'!S2866</f>
        <v>0</v>
      </c>
      <c r="U2866" s="132">
        <f>'[1]BoQ HSYC'!T2866</f>
        <v>0</v>
      </c>
      <c r="V2866" s="132" t="str">
        <f>'[1]BoQ HSYC'!U2866</f>
        <v>BĐG Q2/2026</v>
      </c>
      <c r="W2866" s="132" t="str">
        <f>'[1]BoQ HSYC'!V2866</f>
        <v>BĐG Q2/2026</v>
      </c>
      <c r="X2866" s="44" t="str">
        <f>'[1]BoQ HSYC'!W2866</f>
        <v>ME</v>
      </c>
      <c r="Y2866" s="44"/>
      <c r="Z2866" s="44"/>
      <c r="AA2866" s="44"/>
      <c r="AB2866" s="2">
        <v>98655.19378110001</v>
      </c>
      <c r="AC2866" s="2">
        <v>2959655.8134330004</v>
      </c>
      <c r="AD2866" s="2">
        <f>+M2866</f>
        <v>59220</v>
      </c>
      <c r="AE2866" s="2">
        <f>+AD2866*14%</f>
        <v>8290.8000000000011</v>
      </c>
      <c r="AF2866" s="155">
        <f>+AD2866*35%</f>
        <v>20727</v>
      </c>
      <c r="AG2866" s="2">
        <f>+AD2866*F2866</f>
        <v>1776600</v>
      </c>
      <c r="AH2866" s="2">
        <f>+AE2866*F2866</f>
        <v>248724.00000000003</v>
      </c>
      <c r="AI2866" s="2">
        <f>+AF2866*F2866</f>
        <v>621810</v>
      </c>
      <c r="AJ2866" s="2">
        <f>SUM(AG2866:AI2866)</f>
        <v>2647134</v>
      </c>
      <c r="AK2866" s="2">
        <f>+AD2866*G2866</f>
        <v>1776600</v>
      </c>
      <c r="AL2866" s="2">
        <f>+AE2866*G2866</f>
        <v>248724.00000000003</v>
      </c>
      <c r="AM2866" s="2">
        <f>+AF2866*G2866</f>
        <v>621810</v>
      </c>
      <c r="AN2866" s="155">
        <f>SUM(AK2866:AM2866)</f>
        <v>2647134</v>
      </c>
      <c r="AQ2866" s="145" t="s">
        <v>525</v>
      </c>
      <c r="AU2866" s="8"/>
      <c r="AV2866" s="8"/>
      <c r="AW2866" s="2">
        <f>'[2]BoQ HSYC-Đạt'!$AT2866</f>
        <v>60404.4</v>
      </c>
      <c r="AX2866" s="8">
        <f>F2866*AW2866</f>
        <v>1812132</v>
      </c>
      <c r="AY2866" s="8">
        <f>IF(AQ2866="CT",7%,5%)*AX2866</f>
        <v>126849.24</v>
      </c>
      <c r="AZ2866" s="8">
        <f>AX2866*2%</f>
        <v>36242.639999999999</v>
      </c>
      <c r="BA2866" s="8">
        <f>IF(BB2866&gt;0,0,AX2866*5%)</f>
        <v>90606.6</v>
      </c>
      <c r="BB2866" s="8"/>
      <c r="BC2866" s="8">
        <f>+AX2866+AY2866+AZ2866+BA2866+BB2866</f>
        <v>2065830.48</v>
      </c>
      <c r="BD2866" s="8">
        <f>AX2866-AT2866</f>
        <v>1812132</v>
      </c>
      <c r="BE2866" s="2"/>
      <c r="BH2866" s="2"/>
    </row>
    <row r="2867" spans="2:60" ht="17" hidden="1" outlineLevel="1" x14ac:dyDescent="0.2">
      <c r="B2867" s="82">
        <v>81</v>
      </c>
      <c r="C2867" s="144" t="s">
        <v>545</v>
      </c>
      <c r="D2867" s="144"/>
      <c r="E2867" s="82" t="s">
        <v>85</v>
      </c>
      <c r="F2867" s="143">
        <v>26</v>
      </c>
      <c r="G2867" s="142">
        <f>'[1]BoQ HSYC'!F2867</f>
        <v>26</v>
      </c>
      <c r="H2867" s="185">
        <f>'[1]BoQ HSYC'!G2867</f>
        <v>0</v>
      </c>
      <c r="I2867" s="185">
        <f>'[1]BoQ HSYC'!H2867</f>
        <v>0</v>
      </c>
      <c r="J2867" s="185">
        <f>'[1]BoQ HSYC'!I2867</f>
        <v>0</v>
      </c>
      <c r="K2867" s="48">
        <f>'[1]BoQ HSYC'!J2867</f>
        <v>24408</v>
      </c>
      <c r="L2867" s="47">
        <f>'[1]BoQ HSYC'!K2867</f>
        <v>16470</v>
      </c>
      <c r="M2867" s="47">
        <f>'[1]BoQ HSYC'!L2867</f>
        <v>40878</v>
      </c>
      <c r="N2867" s="183">
        <f>'[1]BoQ HSYC'!M2867</f>
        <v>8542.7999999999993</v>
      </c>
      <c r="O2867" s="183">
        <f>'[1]BoQ HSYC'!N2867</f>
        <v>5764.5</v>
      </c>
      <c r="P2867" s="83">
        <f>'[1]BoQ HSYC'!O2867</f>
        <v>14307.3</v>
      </c>
      <c r="Q2867" s="47">
        <f>'[1]BoQ HSYC'!P2867</f>
        <v>1062828</v>
      </c>
      <c r="R2867" s="132">
        <f>'[1]BoQ HSYC'!Q2867</f>
        <v>371989.8</v>
      </c>
      <c r="S2867" s="83">
        <f>'[1]BoQ HSYC'!R2867</f>
        <v>1434817.8</v>
      </c>
      <c r="T2867" s="48">
        <f>'[1]BoQ HSYC'!S2867</f>
        <v>0</v>
      </c>
      <c r="U2867" s="132">
        <f>'[1]BoQ HSYC'!T2867</f>
        <v>0</v>
      </c>
      <c r="V2867" s="132" t="str">
        <f>'[1]BoQ HSYC'!U2867</f>
        <v>BĐG Q2/2026</v>
      </c>
      <c r="W2867" s="132" t="str">
        <f>'[1]BoQ HSYC'!V2867</f>
        <v>BĐG Q2/2026</v>
      </c>
      <c r="X2867" s="44" t="str">
        <f>'[1]BoQ HSYC'!W2867</f>
        <v>ME</v>
      </c>
      <c r="Y2867" s="44"/>
      <c r="Z2867" s="44"/>
      <c r="AA2867" s="44"/>
      <c r="AB2867" s="2">
        <v>87277.794940380001</v>
      </c>
      <c r="AC2867" s="2">
        <v>2269222.6684498801</v>
      </c>
      <c r="AD2867" s="2">
        <f>+M2867</f>
        <v>40878</v>
      </c>
      <c r="AE2867" s="2">
        <f>+AD2867*14%</f>
        <v>5722.920000000001</v>
      </c>
      <c r="AF2867" s="155">
        <f>+AD2867*35%</f>
        <v>14307.3</v>
      </c>
      <c r="AG2867" s="2">
        <f>+AD2867*F2867</f>
        <v>1062828</v>
      </c>
      <c r="AH2867" s="2">
        <f>+AE2867*F2867</f>
        <v>148795.92000000001</v>
      </c>
      <c r="AI2867" s="2">
        <f>+AF2867*F2867</f>
        <v>371989.8</v>
      </c>
      <c r="AJ2867" s="2">
        <f>SUM(AG2867:AI2867)</f>
        <v>1583613.72</v>
      </c>
      <c r="AK2867" s="2">
        <f>+AD2867*G2867</f>
        <v>1062828</v>
      </c>
      <c r="AL2867" s="2">
        <f>+AE2867*G2867</f>
        <v>148795.92000000001</v>
      </c>
      <c r="AM2867" s="2">
        <f>+AF2867*G2867</f>
        <v>371989.8</v>
      </c>
      <c r="AN2867" s="155">
        <f>SUM(AK2867:AM2867)</f>
        <v>1583613.72</v>
      </c>
      <c r="AQ2867" s="145" t="s">
        <v>525</v>
      </c>
      <c r="AU2867" s="8"/>
      <c r="AV2867" s="8"/>
      <c r="AW2867" s="2">
        <f>'[2]BoQ HSYC-Đạt'!$AT2867</f>
        <v>41695.56</v>
      </c>
      <c r="AX2867" s="8">
        <f>F2867*AW2867</f>
        <v>1084084.56</v>
      </c>
      <c r="AY2867" s="8">
        <f>IF(AQ2867="CT",7%,5%)*AX2867</f>
        <v>75885.919200000004</v>
      </c>
      <c r="AZ2867" s="8">
        <f>AX2867*2%</f>
        <v>21681.691200000001</v>
      </c>
      <c r="BA2867" s="8">
        <f>IF(BB2867&gt;0,0,AX2867*5%)</f>
        <v>54204.228000000003</v>
      </c>
      <c r="BB2867" s="8"/>
      <c r="BC2867" s="8">
        <f>+AX2867+AY2867+AZ2867+BA2867+BB2867</f>
        <v>1235856.3983999998</v>
      </c>
      <c r="BD2867" s="8">
        <f>AX2867-AT2867</f>
        <v>1084084.56</v>
      </c>
      <c r="BE2867" s="2"/>
      <c r="BH2867" s="2"/>
    </row>
    <row r="2868" spans="2:60" ht="34" hidden="1" outlineLevel="1" x14ac:dyDescent="0.2">
      <c r="B2868" s="82">
        <v>82</v>
      </c>
      <c r="C2868" s="144" t="s">
        <v>526</v>
      </c>
      <c r="D2868" s="144"/>
      <c r="E2868" s="82" t="s">
        <v>85</v>
      </c>
      <c r="F2868" s="143">
        <v>8</v>
      </c>
      <c r="G2868" s="142">
        <f>'[1]BoQ HSYC'!F2868</f>
        <v>8</v>
      </c>
      <c r="H2868" s="185">
        <f>'[1]BoQ HSYC'!G2868</f>
        <v>0</v>
      </c>
      <c r="I2868" s="185">
        <f>'[1]BoQ HSYC'!H2868</f>
        <v>0</v>
      </c>
      <c r="J2868" s="185">
        <f>'[1]BoQ HSYC'!I2868</f>
        <v>0</v>
      </c>
      <c r="K2868" s="48">
        <f>'[1]BoQ HSYC'!J2868</f>
        <v>228000</v>
      </c>
      <c r="L2868" s="47">
        <f>'[1]BoQ HSYC'!K2868</f>
        <v>62586</v>
      </c>
      <c r="M2868" s="47">
        <f>'[1]BoQ HSYC'!L2868</f>
        <v>290586</v>
      </c>
      <c r="N2868" s="183">
        <f>'[1]BoQ HSYC'!M2868</f>
        <v>0</v>
      </c>
      <c r="O2868" s="183">
        <f>'[1]BoQ HSYC'!N2868</f>
        <v>21905.1</v>
      </c>
      <c r="P2868" s="83">
        <f>'[1]BoQ HSYC'!O2868</f>
        <v>21905.1</v>
      </c>
      <c r="Q2868" s="47">
        <f>'[1]BoQ HSYC'!P2868</f>
        <v>2324688</v>
      </c>
      <c r="R2868" s="132">
        <f>'[1]BoQ HSYC'!Q2868</f>
        <v>175240.8</v>
      </c>
      <c r="S2868" s="83">
        <f>'[1]BoQ HSYC'!R2868</f>
        <v>2499928.7999999998</v>
      </c>
      <c r="T2868" s="48">
        <f>'[1]BoQ HSYC'!S2868</f>
        <v>0</v>
      </c>
      <c r="U2868" s="132">
        <f>'[1]BoQ HSYC'!T2868</f>
        <v>0</v>
      </c>
      <c r="V2868" s="132" t="str">
        <f>'[1]BoQ HSYC'!U2868</f>
        <v>VT: NCC, NC:BĐG Q2/2026</v>
      </c>
      <c r="W2868" s="132" t="str">
        <f>'[1]BoQ HSYC'!V2868</f>
        <v>VT: NCC, NC:BĐG Q2/2026</v>
      </c>
      <c r="X2868" s="44" t="str">
        <f>'[1]BoQ HSYC'!W2868</f>
        <v>ME</v>
      </c>
      <c r="Y2868" s="44"/>
      <c r="Z2868" s="44"/>
      <c r="AA2868" s="44"/>
      <c r="AB2868" s="2">
        <v>213136.8360561</v>
      </c>
      <c r="AC2868" s="2">
        <v>1705094.6884488</v>
      </c>
      <c r="AD2868" s="2">
        <f>+M2868</f>
        <v>290586</v>
      </c>
      <c r="AE2868" s="2">
        <f>+AD2868*14%</f>
        <v>40682.04</v>
      </c>
      <c r="AF2868" s="155">
        <f>+AD2868*35%</f>
        <v>101705.09999999999</v>
      </c>
      <c r="AG2868" s="2">
        <f>+AD2868*F2868</f>
        <v>2324688</v>
      </c>
      <c r="AH2868" s="2">
        <f>+AE2868*F2868</f>
        <v>325456.32</v>
      </c>
      <c r="AI2868" s="2">
        <f>+AF2868*F2868</f>
        <v>813640.79999999993</v>
      </c>
      <c r="AJ2868" s="2">
        <f>SUM(AG2868:AI2868)</f>
        <v>3463785.1199999996</v>
      </c>
      <c r="AK2868" s="2">
        <f>+AD2868*G2868</f>
        <v>2324688</v>
      </c>
      <c r="AL2868" s="2">
        <f>+AE2868*G2868</f>
        <v>325456.32</v>
      </c>
      <c r="AM2868" s="2">
        <f>+AF2868*G2868</f>
        <v>813640.79999999993</v>
      </c>
      <c r="AN2868" s="155">
        <f>SUM(AK2868:AM2868)</f>
        <v>3463785.1199999996</v>
      </c>
      <c r="AQ2868" s="145" t="s">
        <v>525</v>
      </c>
      <c r="AU2868" s="8"/>
      <c r="AV2868" s="8"/>
      <c r="AW2868" s="2">
        <f>'[2]BoQ HSYC-Đạt'!$AT2868</f>
        <v>296397.71999999997</v>
      </c>
      <c r="AX2868" s="8">
        <f>F2868*AW2868</f>
        <v>2371181.7599999998</v>
      </c>
      <c r="AY2868" s="8">
        <f>IF(AQ2868="CT",7%,5%)*AX2868</f>
        <v>165982.72320000001</v>
      </c>
      <c r="AZ2868" s="8">
        <f>AX2868*2%</f>
        <v>47423.635199999997</v>
      </c>
      <c r="BA2868" s="8">
        <f>IF(BB2868&gt;0,0,AX2868*5%)</f>
        <v>118559.08799999999</v>
      </c>
      <c r="BB2868" s="8"/>
      <c r="BC2868" s="8">
        <f>+AX2868+AY2868+AZ2868+BA2868+BB2868</f>
        <v>2703147.2063999996</v>
      </c>
      <c r="BD2868" s="8">
        <f>AX2868-AT2868</f>
        <v>2371181.7599999998</v>
      </c>
      <c r="BE2868" s="2"/>
      <c r="BH2868" s="2"/>
    </row>
    <row r="2869" spans="2:60" ht="34" hidden="1" outlineLevel="1" x14ac:dyDescent="0.2">
      <c r="B2869" s="82">
        <v>83</v>
      </c>
      <c r="C2869" s="144" t="s">
        <v>784</v>
      </c>
      <c r="D2869" s="144"/>
      <c r="E2869" s="82" t="s">
        <v>85</v>
      </c>
      <c r="F2869" s="143">
        <v>3</v>
      </c>
      <c r="G2869" s="142">
        <f>'[1]BoQ HSYC'!F2869</f>
        <v>3</v>
      </c>
      <c r="H2869" s="185">
        <f>'[1]BoQ HSYC'!G2869</f>
        <v>0</v>
      </c>
      <c r="I2869" s="185">
        <f>'[1]BoQ HSYC'!H2869</f>
        <v>0</v>
      </c>
      <c r="J2869" s="185">
        <f>'[1]BoQ HSYC'!I2869</f>
        <v>0</v>
      </c>
      <c r="K2869" s="48">
        <f>'[1]BoQ HSYC'!J2869</f>
        <v>192000</v>
      </c>
      <c r="L2869" s="47">
        <f>'[1]BoQ HSYC'!K2869</f>
        <v>60000.000000000007</v>
      </c>
      <c r="M2869" s="47">
        <f>'[1]BoQ HSYC'!L2869</f>
        <v>252000</v>
      </c>
      <c r="N2869" s="183">
        <f>'[1]BoQ HSYC'!M2869</f>
        <v>0</v>
      </c>
      <c r="O2869" s="183">
        <f>'[1]BoQ HSYC'!N2869</f>
        <v>21000</v>
      </c>
      <c r="P2869" s="83">
        <f>'[1]BoQ HSYC'!O2869</f>
        <v>21000</v>
      </c>
      <c r="Q2869" s="47">
        <f>'[1]BoQ HSYC'!P2869</f>
        <v>756000</v>
      </c>
      <c r="R2869" s="132">
        <f>'[1]BoQ HSYC'!Q2869</f>
        <v>63000</v>
      </c>
      <c r="S2869" s="83">
        <f>'[1]BoQ HSYC'!R2869</f>
        <v>819000</v>
      </c>
      <c r="T2869" s="48">
        <f>'[1]BoQ HSYC'!S2869</f>
        <v>0</v>
      </c>
      <c r="U2869" s="132">
        <f>'[1]BoQ HSYC'!T2869</f>
        <v>0</v>
      </c>
      <c r="V2869" s="132" t="str">
        <f>'[1]BoQ HSYC'!U2869</f>
        <v>VT: NCC, NC:BĐG Q2/2026</v>
      </c>
      <c r="W2869" s="132" t="str">
        <f>'[1]BoQ HSYC'!V2869</f>
        <v>VT: NCC, NC:BĐG Q2/2026</v>
      </c>
      <c r="X2869" s="44" t="str">
        <f>'[1]BoQ HSYC'!W2869</f>
        <v>ME</v>
      </c>
      <c r="Y2869" s="44"/>
      <c r="Z2869" s="44"/>
      <c r="AA2869" s="44"/>
      <c r="AB2869" s="2">
        <v>174029.43941988001</v>
      </c>
      <c r="AC2869" s="2">
        <v>522088.31825964001</v>
      </c>
      <c r="AD2869" s="2">
        <f>+M2869</f>
        <v>252000</v>
      </c>
      <c r="AE2869" s="2">
        <f>+AD2869*14%</f>
        <v>35280</v>
      </c>
      <c r="AF2869" s="155">
        <f>+AD2869*35%</f>
        <v>88200</v>
      </c>
      <c r="AG2869" s="2">
        <f>+AD2869*F2869</f>
        <v>756000</v>
      </c>
      <c r="AH2869" s="2">
        <f>+AE2869*F2869</f>
        <v>105840</v>
      </c>
      <c r="AI2869" s="2">
        <f>+AF2869*F2869</f>
        <v>264600</v>
      </c>
      <c r="AJ2869" s="2">
        <f>SUM(AG2869:AI2869)</f>
        <v>1126440</v>
      </c>
      <c r="AK2869" s="2">
        <f>+AD2869*G2869</f>
        <v>756000</v>
      </c>
      <c r="AL2869" s="2">
        <f>+AE2869*G2869</f>
        <v>105840</v>
      </c>
      <c r="AM2869" s="2">
        <f>+AF2869*G2869</f>
        <v>264600</v>
      </c>
      <c r="AN2869" s="155">
        <f>SUM(AK2869:AM2869)</f>
        <v>1126440</v>
      </c>
      <c r="AQ2869" s="145" t="s">
        <v>525</v>
      </c>
      <c r="AU2869" s="8"/>
      <c r="AV2869" s="8"/>
      <c r="AW2869" s="2">
        <f>'[2]BoQ HSYC-Đạt'!$AT2869</f>
        <v>257040</v>
      </c>
      <c r="AX2869" s="8">
        <f>F2869*AW2869</f>
        <v>771120</v>
      </c>
      <c r="AY2869" s="8">
        <f>IF(AQ2869="CT",7%,5%)*AX2869</f>
        <v>53978.400000000009</v>
      </c>
      <c r="AZ2869" s="8">
        <f>AX2869*2%</f>
        <v>15422.4</v>
      </c>
      <c r="BA2869" s="8">
        <f>IF(BB2869&gt;0,0,AX2869*5%)</f>
        <v>38556</v>
      </c>
      <c r="BB2869" s="8"/>
      <c r="BC2869" s="8">
        <f>+AX2869+AY2869+AZ2869+BA2869+BB2869</f>
        <v>879076.8</v>
      </c>
      <c r="BD2869" s="8">
        <f>AX2869-AT2869</f>
        <v>771120</v>
      </c>
      <c r="BE2869" s="2"/>
      <c r="BH2869" s="2"/>
    </row>
    <row r="2870" spans="2:60" s="133" customFormat="1" ht="34" collapsed="1" x14ac:dyDescent="0.2">
      <c r="B2870" s="139" t="s">
        <v>783</v>
      </c>
      <c r="C2870" s="141" t="s">
        <v>782</v>
      </c>
      <c r="D2870" s="141"/>
      <c r="E2870" s="139"/>
      <c r="F2870" s="139"/>
      <c r="G2870" s="139"/>
      <c r="H2870" s="138"/>
      <c r="I2870" s="138"/>
      <c r="J2870" s="138"/>
      <c r="K2870" s="140"/>
      <c r="L2870" s="140"/>
      <c r="M2870" s="138"/>
      <c r="N2870" s="138">
        <f>IF(V2870&lt;&gt;"VTC VHm",_xlfn.XLOOKUP(Z2870,$AC$4015:$AC$4035,$AD$4015:$AD$4035,0)*M2870,_xlfn.XLOOKUP(Z2870,$AC$4015:$AC$4035,$AD$4015:$AD$4035,0)*L2870)</f>
        <v>0</v>
      </c>
      <c r="O2870" s="138">
        <f>IF(V2870&lt;&gt;"VTC VHm",_xlfn.XLOOKUP(Z2870,$AC$4015:$AC$4035,$AE$4015:$AE$4035,0)*M2870,_xlfn.XLOOKUP(Z2870,$AC$4015:$AC$4035,$AE$4015:$AE$4035,0)*L2870)</f>
        <v>0</v>
      </c>
      <c r="P2870" s="138"/>
      <c r="Q2870" s="138">
        <f>M2870*G2870</f>
        <v>0</v>
      </c>
      <c r="R2870" s="138">
        <f>N2870*G2870</f>
        <v>0</v>
      </c>
      <c r="S2870" s="138">
        <f>SUM(Q2870:R2870)</f>
        <v>0</v>
      </c>
      <c r="T2870" s="139"/>
      <c r="U2870" s="138"/>
      <c r="V2870" s="138"/>
      <c r="W2870" s="138"/>
      <c r="X2870" s="137"/>
      <c r="Y2870" s="137"/>
      <c r="Z2870" s="137"/>
      <c r="AA2870" s="136"/>
      <c r="AB2870" s="135"/>
      <c r="AC2870" s="175">
        <f>SUM(AC2871:AC3172)</f>
        <v>14066282638.557985</v>
      </c>
      <c r="AD2870" s="175"/>
      <c r="AE2870" s="175"/>
      <c r="AF2870" s="175"/>
      <c r="AG2870" s="175">
        <f>SUM(AG2871:AG3172)</f>
        <v>13851188965.055065</v>
      </c>
      <c r="AH2870" s="175">
        <f>SUM(AH2871:AH3172)</f>
        <v>1939166455.1077092</v>
      </c>
      <c r="AI2870" s="175">
        <f>SUM(AI2871:AI3172)</f>
        <v>4847916137.7692671</v>
      </c>
      <c r="AJ2870" s="175">
        <f>SUM(AJ2871:AJ3172)</f>
        <v>20638271557.932034</v>
      </c>
      <c r="AK2870" s="175">
        <f>SUM(AK2871:AK3172)</f>
        <v>13574553895.405066</v>
      </c>
      <c r="AL2870" s="175">
        <f>SUM(AL2871:AL3172)</f>
        <v>1900437545.356709</v>
      </c>
      <c r="AM2870" s="175">
        <f>SUM(AM2871:AM3172)</f>
        <v>4751093863.3917675</v>
      </c>
      <c r="AN2870" s="175">
        <f>SUM(AN2871:AN3172)</f>
        <v>20226085304.153534</v>
      </c>
      <c r="AP2870" s="133">
        <v>12</v>
      </c>
      <c r="AQ2870" s="145" t="s">
        <v>525</v>
      </c>
      <c r="AU2870" s="8">
        <f>+K2870</f>
        <v>0</v>
      </c>
      <c r="AV2870" s="8">
        <f>+L2870</f>
        <v>0</v>
      </c>
      <c r="AW2870" s="2">
        <f>+M2870</f>
        <v>0</v>
      </c>
      <c r="AX2870" s="175">
        <f>SUM(AX2871:AX3172)</f>
        <v>14158790630.553099</v>
      </c>
      <c r="AY2870" s="175">
        <f>SUM(AY2871:AY3172)</f>
        <v>991115344.13871682</v>
      </c>
      <c r="AZ2870" s="175">
        <f>SUM(AZ2871:AZ3172)</f>
        <v>283175812.61106217</v>
      </c>
      <c r="BA2870" s="175">
        <f>SUM(BA2871:BA3172)</f>
        <v>53703113.098056965</v>
      </c>
      <c r="BB2870" s="175">
        <f>SUM(BB2871:BB3172)</f>
        <v>4044221104.6738501</v>
      </c>
      <c r="BC2870" s="175">
        <f>SUM(BC2871:BC3172)</f>
        <v>19531006005.07476</v>
      </c>
      <c r="BD2870" s="175">
        <f>SUM(BD2871:BD3172)</f>
        <v>14158790630.553099</v>
      </c>
      <c r="BE2870" s="2"/>
      <c r="BH2870" s="2"/>
    </row>
    <row r="2871" spans="2:60" s="92" customFormat="1" ht="15.75" customHeight="1" x14ac:dyDescent="0.2">
      <c r="B2871" s="163" t="s">
        <v>781</v>
      </c>
      <c r="C2871" s="164" t="s">
        <v>164</v>
      </c>
      <c r="D2871" s="164"/>
      <c r="E2871" s="163"/>
      <c r="F2871" s="162"/>
      <c r="G2871" s="149"/>
      <c r="H2871" s="158"/>
      <c r="I2871" s="158"/>
      <c r="J2871" s="158"/>
      <c r="K2871" s="170"/>
      <c r="L2871" s="171"/>
      <c r="M2871" s="171"/>
      <c r="N2871" s="83">
        <f>IF(V2871&lt;&gt;"VTC VHm",_xlfn.XLOOKUP(Z2871,$AC$4015:$AC$4035,$AD$4015:$AD$4035,0)*M2871,_xlfn.XLOOKUP(Z2871,$AC$4015:$AC$4035,$AD$4015:$AD$4035,0)*L2871)</f>
        <v>0</v>
      </c>
      <c r="O2871" s="83">
        <f>IF(V2871&lt;&gt;"VTC VHm",_xlfn.XLOOKUP(Z2871,$AC$4015:$AC$4035,$AE$4015:$AE$4035,0)*M2871,_xlfn.XLOOKUP(Z2871,$AC$4015:$AC$4035,$AE$4015:$AE$4035,0)*L2871)</f>
        <v>0</v>
      </c>
      <c r="P2871" s="160"/>
      <c r="Q2871" s="171">
        <f>M2871*G2871</f>
        <v>0</v>
      </c>
      <c r="R2871" s="158">
        <f>N2871*G2871</f>
        <v>0</v>
      </c>
      <c r="S2871" s="160">
        <f>SUM(Q2871:R2871)</f>
        <v>0</v>
      </c>
      <c r="T2871" s="170"/>
      <c r="U2871" s="158"/>
      <c r="V2871" s="158"/>
      <c r="W2871" s="158"/>
      <c r="X2871" s="94"/>
      <c r="Y2871" s="94"/>
      <c r="Z2871" s="94"/>
      <c r="AA2871" s="44"/>
      <c r="AB2871" s="2"/>
      <c r="AC2871" s="2"/>
      <c r="AD2871" s="93">
        <f>+M2871</f>
        <v>0</v>
      </c>
      <c r="AE2871" s="93">
        <f>+AD2871*14%</f>
        <v>0</v>
      </c>
      <c r="AF2871" s="93">
        <f>+AD2871*35%</f>
        <v>0</v>
      </c>
      <c r="AG2871" s="93">
        <f>+AD2871*F2871</f>
        <v>0</v>
      </c>
      <c r="AH2871" s="93">
        <f>+AE2871*F2871</f>
        <v>0</v>
      </c>
      <c r="AI2871" s="93">
        <f>+AF2871*F2871</f>
        <v>0</v>
      </c>
      <c r="AJ2871" s="93">
        <f>SUM(AG2871:AI2871)</f>
        <v>0</v>
      </c>
      <c r="AK2871" s="93">
        <f>+AD2871*G2871</f>
        <v>0</v>
      </c>
      <c r="AL2871" s="93">
        <f>+AE2871*G2871</f>
        <v>0</v>
      </c>
      <c r="AM2871" s="93">
        <f>+AF2871*G2871</f>
        <v>0</v>
      </c>
      <c r="AN2871" s="93">
        <f>SUM(AK2871:AM2871)</f>
        <v>0</v>
      </c>
      <c r="AQ2871" s="145" t="s">
        <v>525</v>
      </c>
      <c r="AU2871" s="8">
        <f>+K2871</f>
        <v>0</v>
      </c>
      <c r="AV2871" s="8">
        <f>+L2871</f>
        <v>0</v>
      </c>
      <c r="AW2871" s="2">
        <f>+M2871</f>
        <v>0</v>
      </c>
      <c r="AX2871" s="8">
        <f>F2871*AW2871</f>
        <v>0</v>
      </c>
      <c r="AY2871" s="8">
        <f>IF(AQ2871="CT",7%,5%)*AX2871</f>
        <v>0</v>
      </c>
      <c r="AZ2871" s="8">
        <f>AX2871*2%</f>
        <v>0</v>
      </c>
      <c r="BA2871" s="8">
        <f>IF(BB2871&gt;0,0,AX2871*5%)</f>
        <v>0</v>
      </c>
      <c r="BB2871" s="8">
        <f>(AX2871-BG2871)*35%</f>
        <v>0</v>
      </c>
      <c r="BC2871" s="8">
        <f>+AX2871+AY2871+AZ2871+BA2871+BB2871</f>
        <v>0</v>
      </c>
      <c r="BD2871" s="8">
        <f>AX2871-AT2871</f>
        <v>0</v>
      </c>
      <c r="BE2871" s="2"/>
      <c r="BH2871" s="2"/>
    </row>
    <row r="2872" spans="2:60" s="92" customFormat="1" ht="15.75" customHeight="1" collapsed="1" x14ac:dyDescent="0.2">
      <c r="B2872" s="163"/>
      <c r="C2872" s="164" t="s">
        <v>163</v>
      </c>
      <c r="D2872" s="164"/>
      <c r="E2872" s="163"/>
      <c r="F2872" s="162"/>
      <c r="G2872" s="149"/>
      <c r="H2872" s="158"/>
      <c r="I2872" s="158"/>
      <c r="J2872" s="158"/>
      <c r="K2872" s="170"/>
      <c r="L2872" s="171"/>
      <c r="M2872" s="171"/>
      <c r="N2872" s="83">
        <f>IF(V2872&lt;&gt;"VTC VHm",_xlfn.XLOOKUP(Z2872,$AC$4015:$AC$4035,$AD$4015:$AD$4035,0)*M2872,_xlfn.XLOOKUP(Z2872,$AC$4015:$AC$4035,$AD$4015:$AD$4035,0)*L2872)</f>
        <v>0</v>
      </c>
      <c r="O2872" s="83">
        <f>IF(V2872&lt;&gt;"VTC VHm",_xlfn.XLOOKUP(Z2872,$AC$4015:$AC$4035,$AE$4015:$AE$4035,0)*M2872,_xlfn.XLOOKUP(Z2872,$AC$4015:$AC$4035,$AE$4015:$AE$4035,0)*L2872)</f>
        <v>0</v>
      </c>
      <c r="P2872" s="160"/>
      <c r="Q2872" s="171">
        <f>M2872*G2872</f>
        <v>0</v>
      </c>
      <c r="R2872" s="158">
        <f>N2872*G2872</f>
        <v>0</v>
      </c>
      <c r="S2872" s="160">
        <f>SUM(Q2872:R2872)</f>
        <v>0</v>
      </c>
      <c r="T2872" s="170"/>
      <c r="U2872" s="158"/>
      <c r="V2872" s="158"/>
      <c r="W2872" s="158"/>
      <c r="X2872" s="94"/>
      <c r="Y2872" s="94"/>
      <c r="Z2872" s="94"/>
      <c r="AA2872" s="44"/>
      <c r="AB2872" s="2"/>
      <c r="AC2872" s="2"/>
      <c r="AD2872" s="93">
        <f>+M2872</f>
        <v>0</v>
      </c>
      <c r="AE2872" s="93">
        <f>+AD2872*14%</f>
        <v>0</v>
      </c>
      <c r="AF2872" s="93">
        <f>+AD2872*35%</f>
        <v>0</v>
      </c>
      <c r="AG2872" s="93">
        <f>+AD2872*F2872</f>
        <v>0</v>
      </c>
      <c r="AH2872" s="93">
        <f>+AE2872*F2872</f>
        <v>0</v>
      </c>
      <c r="AI2872" s="93">
        <f>+AF2872*F2872</f>
        <v>0</v>
      </c>
      <c r="AJ2872" s="93">
        <f>SUM(AG2872:AI2872)</f>
        <v>0</v>
      </c>
      <c r="AK2872" s="93">
        <f>+AD2872*G2872</f>
        <v>0</v>
      </c>
      <c r="AL2872" s="93">
        <f>+AE2872*G2872</f>
        <v>0</v>
      </c>
      <c r="AM2872" s="93">
        <f>+AF2872*G2872</f>
        <v>0</v>
      </c>
      <c r="AN2872" s="93">
        <f>SUM(AK2872:AM2872)</f>
        <v>0</v>
      </c>
      <c r="AQ2872" s="145" t="s">
        <v>525</v>
      </c>
      <c r="AU2872" s="8">
        <f>+K2872</f>
        <v>0</v>
      </c>
      <c r="AV2872" s="8">
        <f>+L2872</f>
        <v>0</v>
      </c>
      <c r="AW2872" s="2">
        <f>+M2872</f>
        <v>0</v>
      </c>
      <c r="AX2872" s="8">
        <f>F2872*AW2872</f>
        <v>0</v>
      </c>
      <c r="AY2872" s="8">
        <f>IF(AQ2872="CT",7%,5%)*AX2872</f>
        <v>0</v>
      </c>
      <c r="AZ2872" s="8">
        <f>AX2872*2%</f>
        <v>0</v>
      </c>
      <c r="BA2872" s="8">
        <f>IF(BB2872&gt;0,0,AX2872*5%)</f>
        <v>0</v>
      </c>
      <c r="BB2872" s="8">
        <f>(AX2872-BG2872)*35%</f>
        <v>0</v>
      </c>
      <c r="BC2872" s="8">
        <f>+AX2872+AY2872+AZ2872+BA2872+BB2872</f>
        <v>0</v>
      </c>
      <c r="BD2872" s="8">
        <f>AX2872-AT2872</f>
        <v>0</v>
      </c>
      <c r="BE2872" s="2"/>
      <c r="BH2872" s="2"/>
    </row>
    <row r="2873" spans="2:60" s="92" customFormat="1" ht="15.75" hidden="1" customHeight="1" outlineLevel="1" x14ac:dyDescent="0.2">
      <c r="B2873" s="163"/>
      <c r="C2873" s="164" t="s">
        <v>780</v>
      </c>
      <c r="D2873" s="164"/>
      <c r="E2873" s="163"/>
      <c r="F2873" s="162"/>
      <c r="G2873" s="149"/>
      <c r="H2873" s="158"/>
      <c r="I2873" s="158"/>
      <c r="J2873" s="158"/>
      <c r="K2873" s="170"/>
      <c r="L2873" s="171"/>
      <c r="M2873" s="171"/>
      <c r="N2873" s="83">
        <f>IF(V2873&lt;&gt;"VTC VHm",_xlfn.XLOOKUP(Z2873,$AC$4015:$AC$4035,$AD$4015:$AD$4035,0)*M2873,_xlfn.XLOOKUP(Z2873,$AC$4015:$AC$4035,$AD$4015:$AD$4035,0)*L2873)</f>
        <v>0</v>
      </c>
      <c r="O2873" s="83">
        <f>IF(V2873&lt;&gt;"VTC VHm",_xlfn.XLOOKUP(Z2873,$AC$4015:$AC$4035,$AE$4015:$AE$4035,0)*M2873,_xlfn.XLOOKUP(Z2873,$AC$4015:$AC$4035,$AE$4015:$AE$4035,0)*L2873)</f>
        <v>0</v>
      </c>
      <c r="P2873" s="160"/>
      <c r="Q2873" s="171">
        <f>M2873*G2873</f>
        <v>0</v>
      </c>
      <c r="R2873" s="158">
        <f>N2873*G2873</f>
        <v>0</v>
      </c>
      <c r="S2873" s="160">
        <f>SUM(Q2873:R2873)</f>
        <v>0</v>
      </c>
      <c r="T2873" s="170"/>
      <c r="U2873" s="158"/>
      <c r="V2873" s="158"/>
      <c r="W2873" s="158"/>
      <c r="X2873" s="94"/>
      <c r="Y2873" s="94"/>
      <c r="Z2873" s="94"/>
      <c r="AA2873" s="94"/>
      <c r="AB2873" s="2"/>
      <c r="AC2873" s="2"/>
      <c r="AD2873" s="93">
        <f>+M2873</f>
        <v>0</v>
      </c>
      <c r="AE2873" s="93">
        <f>+AD2873*14%</f>
        <v>0</v>
      </c>
      <c r="AF2873" s="93">
        <f>+AD2873*35%</f>
        <v>0</v>
      </c>
      <c r="AG2873" s="93">
        <f>+AD2873*F2873</f>
        <v>0</v>
      </c>
      <c r="AH2873" s="93">
        <f>+AE2873*F2873</f>
        <v>0</v>
      </c>
      <c r="AI2873" s="93">
        <f>+AF2873*F2873</f>
        <v>0</v>
      </c>
      <c r="AJ2873" s="93">
        <f>SUM(AG2873:AI2873)</f>
        <v>0</v>
      </c>
      <c r="AK2873" s="93">
        <f>+AD2873*G2873</f>
        <v>0</v>
      </c>
      <c r="AL2873" s="93">
        <f>+AE2873*G2873</f>
        <v>0</v>
      </c>
      <c r="AM2873" s="93">
        <f>+AF2873*G2873</f>
        <v>0</v>
      </c>
      <c r="AN2873" s="93">
        <f>SUM(AK2873:AM2873)</f>
        <v>0</v>
      </c>
      <c r="AQ2873" s="145" t="s">
        <v>525</v>
      </c>
      <c r="AU2873" s="8">
        <f>+K2873</f>
        <v>0</v>
      </c>
      <c r="AV2873" s="8">
        <f>+L2873</f>
        <v>0</v>
      </c>
      <c r="AW2873" s="2">
        <f>+M2873</f>
        <v>0</v>
      </c>
      <c r="AX2873" s="8">
        <f>F2873*AW2873</f>
        <v>0</v>
      </c>
      <c r="AY2873" s="8">
        <f>IF(AQ2873="CT",7%,5%)*AX2873</f>
        <v>0</v>
      </c>
      <c r="AZ2873" s="8">
        <f>AX2873*2%</f>
        <v>0</v>
      </c>
      <c r="BA2873" s="8">
        <f>IF(BB2873&gt;0,0,AX2873*5%)</f>
        <v>0</v>
      </c>
      <c r="BB2873" s="8">
        <f>(AX2873-BG2873)*35%</f>
        <v>0</v>
      </c>
      <c r="BC2873" s="8">
        <f>+AX2873+AY2873+AZ2873+BA2873+BB2873</f>
        <v>0</v>
      </c>
      <c r="BD2873" s="8">
        <f>AX2873-AT2873</f>
        <v>0</v>
      </c>
      <c r="BE2873" s="2"/>
      <c r="BH2873" s="2"/>
    </row>
    <row r="2874" spans="2:60" ht="51" hidden="1" outlineLevel="1" x14ac:dyDescent="0.2">
      <c r="B2874" s="82">
        <v>1</v>
      </c>
      <c r="C2874" s="144" t="s">
        <v>162</v>
      </c>
      <c r="D2874" s="144"/>
      <c r="E2874" s="82" t="s">
        <v>160</v>
      </c>
      <c r="F2874" s="143">
        <v>31.931000000000001</v>
      </c>
      <c r="G2874" s="142">
        <f>+[2]THKL!F2884</f>
        <v>31.931000000000001</v>
      </c>
      <c r="H2874" s="132"/>
      <c r="I2874" s="132"/>
      <c r="J2874" s="132"/>
      <c r="K2874" s="156">
        <f>$K$8</f>
        <v>51500000</v>
      </c>
      <c r="L2874" s="157">
        <f>$L$8</f>
        <v>8040000</v>
      </c>
      <c r="M2874" s="157">
        <f>SUM(K2874:L2874)</f>
        <v>59540000</v>
      </c>
      <c r="N2874" s="83">
        <f>IF(V2874&lt;&gt;"VTC VHm",_xlfn.XLOOKUP(Z2874,$AC$4015:$AC$4035,$AD$4015:$AD$4035,0)*M2874,_xlfn.XLOOKUP(Z2874,$AC$4015:$AC$4035,$AD$4015:$AD$4035,0)*L2874)</f>
        <v>20839000</v>
      </c>
      <c r="O2874" s="83">
        <f>IF(V2874&lt;&gt;"VTC VHm",_xlfn.XLOOKUP(Z2874,$AC$4015:$AC$4035,$AE$4015:$AE$4035,0)*M2874,_xlfn.XLOOKUP(Z2874,$AC$4015:$AC$4035,$AE$4015:$AE$4035,0)*L2874)</f>
        <v>0</v>
      </c>
      <c r="P2874" s="83">
        <f>SUM(N2874:O2874)</f>
        <v>20839000</v>
      </c>
      <c r="Q2874" s="157">
        <f>M2874*G2874</f>
        <v>1901171740</v>
      </c>
      <c r="R2874" s="157">
        <f>G2874*P2874</f>
        <v>665410109</v>
      </c>
      <c r="S2874" s="83">
        <f>SUM(Q2874:R2874)</f>
        <v>2566581849</v>
      </c>
      <c r="T2874" s="156" t="s">
        <v>50</v>
      </c>
      <c r="U2874" s="132"/>
      <c r="V2874" s="132"/>
      <c r="W2874" s="132"/>
      <c r="X2874" s="44" t="s">
        <v>33</v>
      </c>
      <c r="Y2874" s="44"/>
      <c r="Z2874" s="44" t="s">
        <v>17</v>
      </c>
      <c r="AA2874" s="44">
        <v>7000064996</v>
      </c>
      <c r="AB2874" s="2">
        <v>63425408.94218348</v>
      </c>
      <c r="AC2874" s="2">
        <v>2025236732.9328609</v>
      </c>
      <c r="AD2874" s="2">
        <f>+M2874</f>
        <v>59540000</v>
      </c>
      <c r="AE2874" s="2">
        <f>+AD2874*14%</f>
        <v>8335600.0000000009</v>
      </c>
      <c r="AF2874" s="155">
        <f>+AD2874*35%</f>
        <v>20839000</v>
      </c>
      <c r="AG2874" s="2">
        <f>+AD2874*F2874</f>
        <v>1901171740</v>
      </c>
      <c r="AH2874" s="2">
        <f>+AE2874*F2874</f>
        <v>266164043.60000002</v>
      </c>
      <c r="AI2874" s="2">
        <f>+AF2874*F2874</f>
        <v>665410109</v>
      </c>
      <c r="AJ2874" s="2">
        <f>SUM(AG2874:AI2874)</f>
        <v>2832745892.5999999</v>
      </c>
      <c r="AK2874" s="2">
        <f>+AD2874*G2874</f>
        <v>1901171740</v>
      </c>
      <c r="AL2874" s="2">
        <f>+AE2874*G2874</f>
        <v>266164043.60000002</v>
      </c>
      <c r="AM2874" s="2">
        <f>+AF2874*G2874</f>
        <v>665410109</v>
      </c>
      <c r="AN2874" s="155">
        <f>SUM(AK2874:AM2874)</f>
        <v>2832745892.5999999</v>
      </c>
      <c r="AQ2874" s="145" t="s">
        <v>525</v>
      </c>
      <c r="AU2874" s="8">
        <f>+K2874</f>
        <v>51500000</v>
      </c>
      <c r="AV2874" s="8">
        <f>+L2874+BH2874</f>
        <v>9154684.293540962</v>
      </c>
      <c r="AW2874" s="8">
        <f>+AU2874+AV2874</f>
        <v>60654684.293540962</v>
      </c>
      <c r="AX2874" s="8">
        <f>F2874*AW2874</f>
        <v>1936764724.1770566</v>
      </c>
      <c r="AY2874" s="8">
        <f>IF(AQ2874="CT",7%,5%)*AX2874</f>
        <v>135573530.69239396</v>
      </c>
      <c r="AZ2874" s="8">
        <f>AX2874*2%</f>
        <v>38735294.483541131</v>
      </c>
      <c r="BA2874" s="8">
        <f>IF(BB2874&gt;0,0,AX2874*5%)</f>
        <v>0</v>
      </c>
      <c r="BB2874" s="8">
        <f>(AX2874-BG2874)*35%</f>
        <v>677867653.46196973</v>
      </c>
      <c r="BC2874" s="8">
        <f>+AX2874+AY2874+AZ2874+BA2874+BB2874</f>
        <v>2788941202.8149614</v>
      </c>
      <c r="BD2874" s="8">
        <f>AX2874-AT2874</f>
        <v>1936764724.1770566</v>
      </c>
      <c r="BE2874" s="2"/>
      <c r="BH2874" s="2">
        <f>+'[2]Giá BT'!$J$56</f>
        <v>1114684.2935409618</v>
      </c>
    </row>
    <row r="2875" spans="2:60" ht="51" hidden="1" outlineLevel="1" x14ac:dyDescent="0.2">
      <c r="B2875" s="82">
        <v>2</v>
      </c>
      <c r="C2875" s="144" t="s">
        <v>779</v>
      </c>
      <c r="D2875" s="144"/>
      <c r="E2875" s="82" t="s">
        <v>160</v>
      </c>
      <c r="F2875" s="143">
        <v>0.37</v>
      </c>
      <c r="G2875" s="142">
        <f>+[2]THKL!F2885</f>
        <v>0.37</v>
      </c>
      <c r="H2875" s="132"/>
      <c r="I2875" s="132"/>
      <c r="J2875" s="132"/>
      <c r="K2875" s="156">
        <f>$K$1312</f>
        <v>26000000</v>
      </c>
      <c r="L2875" s="157">
        <f>$L$1312</f>
        <v>6600000</v>
      </c>
      <c r="M2875" s="157">
        <f>SUM(K2875:L2875)</f>
        <v>32600000</v>
      </c>
      <c r="N2875" s="83">
        <f>IF(V2875&lt;&gt;"VTC VHm",_xlfn.XLOOKUP(Z2875,$AC$4015:$AC$4035,$AD$4015:$AD$4035,0)*M2875,_xlfn.XLOOKUP(Z2875,$AC$4015:$AC$4035,$AD$4015:$AD$4035,0)*L2875)</f>
        <v>11410000</v>
      </c>
      <c r="O2875" s="83">
        <f>IF(V2875&lt;&gt;"VTC VHm",_xlfn.XLOOKUP(Z2875,$AC$4015:$AC$4035,$AE$4015:$AE$4035,0)*M2875,_xlfn.XLOOKUP(Z2875,$AC$4015:$AC$4035,$AE$4015:$AE$4035,0)*L2875)</f>
        <v>0</v>
      </c>
      <c r="P2875" s="83">
        <f>SUM(N2875:O2875)</f>
        <v>11410000</v>
      </c>
      <c r="Q2875" s="157">
        <f>M2875*G2875</f>
        <v>12062000</v>
      </c>
      <c r="R2875" s="157">
        <f>G2875*P2875</f>
        <v>4221700</v>
      </c>
      <c r="S2875" s="83">
        <f>SUM(Q2875:R2875)</f>
        <v>16283700</v>
      </c>
      <c r="T2875" s="156" t="s">
        <v>50</v>
      </c>
      <c r="U2875" s="132"/>
      <c r="V2875" s="132"/>
      <c r="W2875" s="132"/>
      <c r="X2875" s="44" t="s">
        <v>33</v>
      </c>
      <c r="Y2875" s="44"/>
      <c r="Z2875" s="44" t="s">
        <v>17</v>
      </c>
      <c r="AA2875" s="44">
        <v>7000064996</v>
      </c>
      <c r="AB2875" s="2">
        <v>13758066.270780975</v>
      </c>
      <c r="AC2875" s="2">
        <v>5090484.5201889602</v>
      </c>
      <c r="AD2875" s="2">
        <f>+M2875</f>
        <v>32600000</v>
      </c>
      <c r="AE2875" s="2">
        <f>+AD2875*14%</f>
        <v>4564000</v>
      </c>
      <c r="AF2875" s="155">
        <f>+AD2875*35%</f>
        <v>11410000</v>
      </c>
      <c r="AG2875" s="2">
        <f>+AD2875*F2875</f>
        <v>12062000</v>
      </c>
      <c r="AH2875" s="2">
        <f>+AE2875*F2875</f>
        <v>1688680</v>
      </c>
      <c r="AI2875" s="2">
        <f>+AF2875*F2875</f>
        <v>4221700</v>
      </c>
      <c r="AJ2875" s="2">
        <f>SUM(AG2875:AI2875)</f>
        <v>17972380</v>
      </c>
      <c r="AK2875" s="2">
        <f>+AD2875*G2875</f>
        <v>12062000</v>
      </c>
      <c r="AL2875" s="2">
        <f>+AE2875*G2875</f>
        <v>1688680</v>
      </c>
      <c r="AM2875" s="2">
        <f>+AF2875*G2875</f>
        <v>4221700</v>
      </c>
      <c r="AN2875" s="155">
        <f>SUM(AK2875:AM2875)</f>
        <v>17972380</v>
      </c>
      <c r="AQ2875" s="145" t="s">
        <v>525</v>
      </c>
      <c r="AU2875" s="8">
        <f>+K2875</f>
        <v>26000000</v>
      </c>
      <c r="AV2875" s="8">
        <f>+L2875</f>
        <v>6600000</v>
      </c>
      <c r="AW2875" s="2">
        <f>+M2875</f>
        <v>32600000</v>
      </c>
      <c r="AX2875" s="8">
        <f>F2875*AW2875</f>
        <v>12062000</v>
      </c>
      <c r="AY2875" s="8">
        <f>IF(AQ2875="CT",7%,5%)*AX2875</f>
        <v>844340.00000000012</v>
      </c>
      <c r="AZ2875" s="8">
        <f>AX2875*2%</f>
        <v>241240</v>
      </c>
      <c r="BA2875" s="8">
        <f>IF(BB2875&gt;0,0,AX2875*5%)</f>
        <v>0</v>
      </c>
      <c r="BB2875" s="8">
        <f>(AX2875-BG2875)*35%</f>
        <v>4221700</v>
      </c>
      <c r="BC2875" s="8">
        <f>+AX2875+AY2875+AZ2875+BA2875+BB2875</f>
        <v>17369280</v>
      </c>
      <c r="BD2875" s="8">
        <f>AX2875-AT2875</f>
        <v>12062000</v>
      </c>
      <c r="BE2875" s="2"/>
      <c r="BH2875" s="2"/>
    </row>
    <row r="2876" spans="2:60" ht="34" hidden="1" outlineLevel="1" x14ac:dyDescent="0.2">
      <c r="B2876" s="82">
        <v>3</v>
      </c>
      <c r="C2876" s="144" t="s">
        <v>778</v>
      </c>
      <c r="D2876" s="144"/>
      <c r="E2876" s="82" t="s">
        <v>158</v>
      </c>
      <c r="F2876" s="143">
        <v>170</v>
      </c>
      <c r="G2876" s="142">
        <f>+[2]THKL!F2886</f>
        <v>170</v>
      </c>
      <c r="H2876" s="132"/>
      <c r="I2876" s="132"/>
      <c r="J2876" s="132"/>
      <c r="K2876" s="156"/>
      <c r="L2876" s="157" t="s">
        <v>89</v>
      </c>
      <c r="M2876" s="157">
        <f>SUM(K2876:L2876)</f>
        <v>0</v>
      </c>
      <c r="N2876" s="83">
        <f>IF(V2876&lt;&gt;"VTC VHm",_xlfn.XLOOKUP(Z2876,$AC$4015:$AC$4035,$AD$4015:$AD$4035,0)*M2876,_xlfn.XLOOKUP(Z2876,$AC$4015:$AC$4035,$AD$4015:$AD$4035,0)*L2876)</f>
        <v>0</v>
      </c>
      <c r="O2876" s="83">
        <f>IF(V2876&lt;&gt;"VTC VHm",_xlfn.XLOOKUP(Z2876,$AC$4015:$AC$4035,$AE$4015:$AE$4035,0)*M2876,_xlfn.XLOOKUP(Z2876,$AC$4015:$AC$4035,$AE$4015:$AE$4035,0)*L2876)</f>
        <v>0</v>
      </c>
      <c r="P2876" s="83">
        <f>SUM(N2876:O2876)</f>
        <v>0</v>
      </c>
      <c r="Q2876" s="157">
        <f>M2876*G2876</f>
        <v>0</v>
      </c>
      <c r="R2876" s="157">
        <f>G2876*P2876</f>
        <v>0</v>
      </c>
      <c r="S2876" s="83">
        <f>SUM(Q2876:R2876)</f>
        <v>0</v>
      </c>
      <c r="T2876" s="156" t="s">
        <v>50</v>
      </c>
      <c r="U2876" s="132"/>
      <c r="V2876" s="132"/>
      <c r="W2876" s="132"/>
      <c r="X2876" s="44" t="s">
        <v>33</v>
      </c>
      <c r="Y2876" s="44"/>
      <c r="Z2876" s="44" t="s">
        <v>17</v>
      </c>
      <c r="AA2876" s="44">
        <v>7000064996</v>
      </c>
      <c r="AB2876" s="2">
        <v>623759.60187772277</v>
      </c>
      <c r="AC2876" s="2">
        <v>106039132.31921287</v>
      </c>
      <c r="AD2876" s="2">
        <f>+M2876</f>
        <v>0</v>
      </c>
      <c r="AE2876" s="2">
        <f>+AD2876*14%</f>
        <v>0</v>
      </c>
      <c r="AF2876" s="155">
        <f>+AD2876*35%</f>
        <v>0</v>
      </c>
      <c r="AG2876" s="2">
        <f>+AD2876*F2876</f>
        <v>0</v>
      </c>
      <c r="AH2876" s="2">
        <f>+AE2876*F2876</f>
        <v>0</v>
      </c>
      <c r="AI2876" s="2">
        <f>+AF2876*F2876</f>
        <v>0</v>
      </c>
      <c r="AJ2876" s="2">
        <f>SUM(AG2876:AI2876)</f>
        <v>0</v>
      </c>
      <c r="AK2876" s="2">
        <f>+AD2876*G2876</f>
        <v>0</v>
      </c>
      <c r="AL2876" s="2">
        <f>+AE2876*G2876</f>
        <v>0</v>
      </c>
      <c r="AM2876" s="2">
        <f>+AF2876*G2876</f>
        <v>0</v>
      </c>
      <c r="AN2876" s="155">
        <f>SUM(AK2876:AM2876)</f>
        <v>0</v>
      </c>
      <c r="AQ2876" s="145" t="s">
        <v>525</v>
      </c>
      <c r="AU2876" s="8">
        <f>+K2876</f>
        <v>0</v>
      </c>
      <c r="AV2876" s="8" t="str">
        <f>+L2876</f>
        <v>Bao gồm</v>
      </c>
      <c r="AW2876" s="2">
        <f>+M2876</f>
        <v>0</v>
      </c>
      <c r="AX2876" s="8">
        <f>F2876*AW2876</f>
        <v>0</v>
      </c>
      <c r="AY2876" s="8">
        <f>IF(AQ2876="CT",7%,5%)*AX2876</f>
        <v>0</v>
      </c>
      <c r="AZ2876" s="8">
        <f>AX2876*2%</f>
        <v>0</v>
      </c>
      <c r="BA2876" s="8">
        <f>IF(BB2876&gt;0,0,AX2876*5%)</f>
        <v>0</v>
      </c>
      <c r="BB2876" s="8">
        <f>(AX2876-BG2876)*35%</f>
        <v>0</v>
      </c>
      <c r="BC2876" s="8">
        <f>+AX2876+AY2876+AZ2876+BA2876+BB2876</f>
        <v>0</v>
      </c>
      <c r="BD2876" s="8">
        <f>AX2876-AT2876</f>
        <v>0</v>
      </c>
      <c r="BE2876" s="2"/>
      <c r="BH2876" s="2"/>
    </row>
    <row r="2877" spans="2:60" ht="34" hidden="1" outlineLevel="1" x14ac:dyDescent="0.2">
      <c r="B2877" s="82">
        <v>4</v>
      </c>
      <c r="C2877" s="144" t="s">
        <v>777</v>
      </c>
      <c r="D2877" s="144"/>
      <c r="E2877" s="82" t="s">
        <v>104</v>
      </c>
      <c r="F2877" s="143">
        <v>9.6000000000000002E-2</v>
      </c>
      <c r="G2877" s="142">
        <f>+[2]THKL!F2887</f>
        <v>9.6000000000000002E-2</v>
      </c>
      <c r="H2877" s="132"/>
      <c r="I2877" s="132"/>
      <c r="J2877" s="132"/>
      <c r="K2877" s="156"/>
      <c r="L2877" s="157">
        <f>$L$11</f>
        <v>1320000</v>
      </c>
      <c r="M2877" s="157">
        <f>SUM(K2877:L2877)</f>
        <v>1320000</v>
      </c>
      <c r="N2877" s="83">
        <f>IF(V2877&lt;&gt;"VTC VHm",_xlfn.XLOOKUP(Z2877,$AC$4015:$AC$4035,$AD$4015:$AD$4035,0)*M2877,_xlfn.XLOOKUP(Z2877,$AC$4015:$AC$4035,$AD$4015:$AD$4035,0)*L2877)</f>
        <v>461999.99999999994</v>
      </c>
      <c r="O2877" s="83">
        <f>IF(V2877&lt;&gt;"VTC VHm",_xlfn.XLOOKUP(Z2877,$AC$4015:$AC$4035,$AE$4015:$AE$4035,0)*M2877,_xlfn.XLOOKUP(Z2877,$AC$4015:$AC$4035,$AE$4015:$AE$4035,0)*L2877)</f>
        <v>0</v>
      </c>
      <c r="P2877" s="83">
        <f>SUM(N2877:O2877)</f>
        <v>461999.99999999994</v>
      </c>
      <c r="Q2877" s="157">
        <f>M2877*G2877</f>
        <v>126720</v>
      </c>
      <c r="R2877" s="157">
        <f>G2877*P2877</f>
        <v>44351.999999999993</v>
      </c>
      <c r="S2877" s="83">
        <f>SUM(Q2877:R2877)</f>
        <v>171072</v>
      </c>
      <c r="T2877" s="156" t="s">
        <v>50</v>
      </c>
      <c r="U2877" s="132"/>
      <c r="V2877" s="132"/>
      <c r="W2877" s="132"/>
      <c r="X2877" s="44" t="s">
        <v>33</v>
      </c>
      <c r="Y2877" s="44"/>
      <c r="Z2877" s="44" t="s">
        <v>16</v>
      </c>
      <c r="AA2877" s="44" t="s">
        <v>80</v>
      </c>
      <c r="AB2877" s="2">
        <v>934250.6176780425</v>
      </c>
      <c r="AC2877" s="2">
        <v>89688.059297092084</v>
      </c>
      <c r="AD2877" s="2">
        <f>+M2877</f>
        <v>1320000</v>
      </c>
      <c r="AE2877" s="2">
        <f>+AD2877*14%</f>
        <v>184800.00000000003</v>
      </c>
      <c r="AF2877" s="155">
        <f>+AD2877*35%</f>
        <v>461999.99999999994</v>
      </c>
      <c r="AG2877" s="2">
        <f>+AD2877*F2877</f>
        <v>126720</v>
      </c>
      <c r="AH2877" s="2">
        <f>+AE2877*F2877</f>
        <v>17740.800000000003</v>
      </c>
      <c r="AI2877" s="2">
        <f>+AF2877*F2877</f>
        <v>44351.999999999993</v>
      </c>
      <c r="AJ2877" s="2">
        <f>SUM(AG2877:AI2877)</f>
        <v>188812.79999999999</v>
      </c>
      <c r="AK2877" s="2">
        <f>+AD2877*G2877</f>
        <v>126720</v>
      </c>
      <c r="AL2877" s="2">
        <f>+AE2877*G2877</f>
        <v>17740.800000000003</v>
      </c>
      <c r="AM2877" s="2">
        <f>+AF2877*G2877</f>
        <v>44351.999999999993</v>
      </c>
      <c r="AN2877" s="155">
        <f>SUM(AK2877:AM2877)</f>
        <v>188812.79999999999</v>
      </c>
      <c r="AQ2877" s="145" t="s">
        <v>525</v>
      </c>
      <c r="AU2877" s="8">
        <f>+K2877</f>
        <v>0</v>
      </c>
      <c r="AV2877" s="8">
        <f>+L2877</f>
        <v>1320000</v>
      </c>
      <c r="AW2877" s="2">
        <f>+M2877</f>
        <v>1320000</v>
      </c>
      <c r="AX2877" s="8">
        <f>F2877*AW2877</f>
        <v>126720</v>
      </c>
      <c r="AY2877" s="8">
        <f>IF(AQ2877="CT",7%,5%)*AX2877</f>
        <v>8870.4000000000015</v>
      </c>
      <c r="AZ2877" s="8">
        <f>AX2877*2%</f>
        <v>2534.4</v>
      </c>
      <c r="BA2877" s="8">
        <f>IF(BB2877&gt;0,0,AX2877*5%)</f>
        <v>0</v>
      </c>
      <c r="BB2877" s="8">
        <f>(AX2877-BG2877)*35%</f>
        <v>44352</v>
      </c>
      <c r="BC2877" s="8">
        <f>+AX2877+AY2877+AZ2877+BA2877+BB2877</f>
        <v>182476.79999999999</v>
      </c>
      <c r="BD2877" s="8">
        <f>AX2877-AT2877</f>
        <v>126720</v>
      </c>
      <c r="BE2877" s="2"/>
      <c r="BH2877" s="2"/>
    </row>
    <row r="2878" spans="2:60" ht="56.25" hidden="1" customHeight="1" outlineLevel="1" x14ac:dyDescent="0.2">
      <c r="B2878" s="82">
        <v>5</v>
      </c>
      <c r="C2878" s="144" t="s">
        <v>146</v>
      </c>
      <c r="D2878" s="144"/>
      <c r="E2878" s="82" t="s">
        <v>104</v>
      </c>
      <c r="F2878" s="143">
        <v>1.9377</v>
      </c>
      <c r="G2878" s="142">
        <f>+[2]THKL!F2888</f>
        <v>1.9377</v>
      </c>
      <c r="H2878" s="132"/>
      <c r="I2878" s="132"/>
      <c r="J2878" s="132"/>
      <c r="K2878" s="156" t="str">
        <f>$K$744</f>
        <v>Bao gồm</v>
      </c>
      <c r="L2878" s="157">
        <f>$L$744</f>
        <v>2038654.4787777774</v>
      </c>
      <c r="M2878" s="157">
        <f>SUM(K2878:L2878)</f>
        <v>2038654.4787777774</v>
      </c>
      <c r="N2878" s="83">
        <f>IF(V2878&lt;&gt;"VTC VHm",_xlfn.XLOOKUP(Z2878,$AC$4015:$AC$4035,$AD$4015:$AD$4035,0)*M2878,_xlfn.XLOOKUP(Z2878,$AC$4015:$AC$4035,$AD$4015:$AD$4035,0)*L2878)</f>
        <v>713529.06757222209</v>
      </c>
      <c r="O2878" s="83">
        <f>IF(V2878&lt;&gt;"VTC VHm",_xlfn.XLOOKUP(Z2878,$AC$4015:$AC$4035,$AE$4015:$AE$4035,0)*M2878,_xlfn.XLOOKUP(Z2878,$AC$4015:$AC$4035,$AE$4015:$AE$4035,0)*L2878)</f>
        <v>0</v>
      </c>
      <c r="P2878" s="83">
        <f>SUM(N2878:O2878)</f>
        <v>713529.06757222209</v>
      </c>
      <c r="Q2878" s="157">
        <f>M2878*G2878</f>
        <v>3950300.7835276993</v>
      </c>
      <c r="R2878" s="157">
        <f>G2878*P2878</f>
        <v>1382605.2742346947</v>
      </c>
      <c r="S2878" s="83">
        <f>SUM(Q2878:R2878)</f>
        <v>5332906.0577623937</v>
      </c>
      <c r="T2878" s="156" t="s">
        <v>50</v>
      </c>
      <c r="U2878" s="132"/>
      <c r="V2878" s="132"/>
      <c r="W2878" s="132"/>
      <c r="X2878" s="44" t="s">
        <v>33</v>
      </c>
      <c r="Y2878" s="44"/>
      <c r="Z2878" s="44" t="s">
        <v>16</v>
      </c>
      <c r="AA2878" s="44" t="s">
        <v>80</v>
      </c>
      <c r="AB2878" s="2">
        <v>2157518.4888439113</v>
      </c>
      <c r="AC2878" s="2">
        <v>4180623.575832847</v>
      </c>
      <c r="AD2878" s="2">
        <f>+M2878</f>
        <v>2038654.4787777774</v>
      </c>
      <c r="AE2878" s="2">
        <f>+AD2878*14%</f>
        <v>285411.62702888885</v>
      </c>
      <c r="AF2878" s="155">
        <f>+AD2878*35%</f>
        <v>713529.06757222209</v>
      </c>
      <c r="AG2878" s="2">
        <f>+AD2878*F2878</f>
        <v>3950300.7835276993</v>
      </c>
      <c r="AH2878" s="2">
        <f>+AE2878*F2878</f>
        <v>553042.10969387786</v>
      </c>
      <c r="AI2878" s="2">
        <f>+AF2878*F2878</f>
        <v>1382605.2742346947</v>
      </c>
      <c r="AJ2878" s="2">
        <f>SUM(AG2878:AI2878)</f>
        <v>5885948.1674562721</v>
      </c>
      <c r="AK2878" s="2">
        <f>+AD2878*G2878</f>
        <v>3950300.7835276993</v>
      </c>
      <c r="AL2878" s="2">
        <f>+AE2878*G2878</f>
        <v>553042.10969387786</v>
      </c>
      <c r="AM2878" s="2">
        <f>+AF2878*G2878</f>
        <v>1382605.2742346947</v>
      </c>
      <c r="AN2878" s="155">
        <f>SUM(AK2878:AM2878)</f>
        <v>5885948.1674562721</v>
      </c>
      <c r="AQ2878" s="145" t="s">
        <v>525</v>
      </c>
      <c r="AU2878" s="8">
        <f>+BH2878</f>
        <v>250000</v>
      </c>
      <c r="AV2878" s="8">
        <f>+L2878</f>
        <v>2038654.4787777774</v>
      </c>
      <c r="AW2878" s="2">
        <f>+AU2878+AV2878</f>
        <v>2288654.4787777774</v>
      </c>
      <c r="AX2878" s="8">
        <f>F2878*AW2878</f>
        <v>4434725.7835276993</v>
      </c>
      <c r="AY2878" s="8">
        <f>IF(AQ2878="CT",7%,5%)*AX2878</f>
        <v>310430.80484693899</v>
      </c>
      <c r="AZ2878" s="8">
        <f>AX2878*2%</f>
        <v>88694.515670553985</v>
      </c>
      <c r="BA2878" s="8">
        <f>IF(BB2878&gt;0,0,AX2878*5%)</f>
        <v>0</v>
      </c>
      <c r="BB2878" s="8">
        <f>(AX2878-BG2878)*35%</f>
        <v>1552154.0242346947</v>
      </c>
      <c r="BC2878" s="8">
        <f>+AX2878+AY2878+AZ2878+BA2878+BB2878</f>
        <v>6386005.1282798862</v>
      </c>
      <c r="BD2878" s="8">
        <f>AX2878-AT2878</f>
        <v>4434725.7835276993</v>
      </c>
      <c r="BE2878" s="2"/>
      <c r="BH2878" s="2">
        <v>250000</v>
      </c>
    </row>
    <row r="2879" spans="2:60" ht="34" hidden="1" outlineLevel="1" x14ac:dyDescent="0.2">
      <c r="B2879" s="82">
        <v>6</v>
      </c>
      <c r="C2879" s="144" t="s">
        <v>137</v>
      </c>
      <c r="D2879" s="144"/>
      <c r="E2879" s="82" t="s">
        <v>91</v>
      </c>
      <c r="F2879" s="143">
        <v>0.41560000000000002</v>
      </c>
      <c r="G2879" s="142">
        <f>+[2]THKL!F2889</f>
        <v>0.41560000000000002</v>
      </c>
      <c r="H2879" s="132"/>
      <c r="I2879" s="132"/>
      <c r="J2879" s="132"/>
      <c r="K2879" s="156">
        <f>$L$4010*1000</f>
        <v>15266666.666666666</v>
      </c>
      <c r="L2879" s="157">
        <f>'[3]BDG (XD)'!$AA$963*1000</f>
        <v>7690671</v>
      </c>
      <c r="M2879" s="157">
        <f>SUM(K2879:L2879)</f>
        <v>22957337.666666664</v>
      </c>
      <c r="N2879" s="83">
        <f>IF(V2879&lt;&gt;"VTC VHm",_xlfn.XLOOKUP(Z2879,$AC$4015:$AC$4035,$AD$4015:$AD$4035,0)*M2879,_xlfn.XLOOKUP(Z2879,$AC$4015:$AC$4035,$AD$4015:$AD$4035,0)*L2879)</f>
        <v>2691734.8499999996</v>
      </c>
      <c r="O2879" s="83">
        <f>IF(V2879&lt;&gt;"VTC VHm",_xlfn.XLOOKUP(Z2879,$AC$4015:$AC$4035,$AE$4015:$AE$4035,0)*M2879,_xlfn.XLOOKUP(Z2879,$AC$4015:$AC$4035,$AE$4015:$AE$4035,0)*L2879)</f>
        <v>0</v>
      </c>
      <c r="P2879" s="83">
        <f>SUM(N2879:O2879)</f>
        <v>2691734.8499999996</v>
      </c>
      <c r="Q2879" s="157">
        <f>M2879*G2879</f>
        <v>9541069.5342666656</v>
      </c>
      <c r="R2879" s="157">
        <f>G2879*P2879</f>
        <v>1118685.0036599999</v>
      </c>
      <c r="S2879" s="83">
        <f>SUM(Q2879:R2879)</f>
        <v>10659754.537926666</v>
      </c>
      <c r="T2879" s="156" t="s">
        <v>50</v>
      </c>
      <c r="U2879" s="132"/>
      <c r="V2879" s="82" t="s">
        <v>34</v>
      </c>
      <c r="W2879" s="132"/>
      <c r="X2879" s="44" t="s">
        <v>33</v>
      </c>
      <c r="Y2879" s="44"/>
      <c r="Z2879" s="44" t="s">
        <v>16</v>
      </c>
      <c r="AA2879" s="44" t="s">
        <v>80</v>
      </c>
      <c r="AB2879" s="2">
        <v>22099173.197620202</v>
      </c>
      <c r="AC2879" s="2">
        <v>9184416.3809309565</v>
      </c>
      <c r="AD2879" s="2">
        <f>+M2879</f>
        <v>22957337.666666664</v>
      </c>
      <c r="AE2879" s="2">
        <f>+AD2879*14%</f>
        <v>3214027.2733333334</v>
      </c>
      <c r="AF2879" s="155">
        <f>+AD2879*35%</f>
        <v>8035068.1833333317</v>
      </c>
      <c r="AG2879" s="2">
        <f>+AD2879*F2879</f>
        <v>9541069.5342666656</v>
      </c>
      <c r="AH2879" s="2">
        <f>+AE2879*F2879</f>
        <v>1335749.7347973334</v>
      </c>
      <c r="AI2879" s="2">
        <f>+AF2879*F2879</f>
        <v>3339374.336993333</v>
      </c>
      <c r="AJ2879" s="2">
        <f>SUM(AG2879:AI2879)</f>
        <v>14216193.606057331</v>
      </c>
      <c r="AK2879" s="2">
        <f>+AD2879*G2879</f>
        <v>9541069.5342666656</v>
      </c>
      <c r="AL2879" s="2">
        <f>+AE2879*G2879</f>
        <v>1335749.7347973334</v>
      </c>
      <c r="AM2879" s="2">
        <f>+AF2879*G2879</f>
        <v>3339374.336993333</v>
      </c>
      <c r="AN2879" s="155">
        <f>SUM(AK2879:AM2879)</f>
        <v>14216193.606057331</v>
      </c>
      <c r="AQ2879" s="145" t="s">
        <v>525</v>
      </c>
      <c r="AU2879" s="8">
        <f>+K2879</f>
        <v>15266666.666666666</v>
      </c>
      <c r="AV2879" s="8">
        <f>+L2879</f>
        <v>7690671</v>
      </c>
      <c r="AW2879" s="2">
        <f>+M2879</f>
        <v>22957337.666666664</v>
      </c>
      <c r="AX2879" s="8">
        <f>F2879*AW2879</f>
        <v>9541069.5342666656</v>
      </c>
      <c r="AY2879" s="8">
        <f>IF(AQ2879="CT",7%,5%)*AX2879</f>
        <v>667874.86739866668</v>
      </c>
      <c r="AZ2879" s="8">
        <f>AX2879*2%</f>
        <v>190821.39068533332</v>
      </c>
      <c r="BA2879" s="8">
        <f>IF(BB2879&gt;0,0,AX2879*5%)</f>
        <v>0</v>
      </c>
      <c r="BB2879" s="8">
        <f>(AX2879-BG2879)*35%</f>
        <v>1118685.0036599995</v>
      </c>
      <c r="BC2879" s="8">
        <f>+AX2879+AY2879+AZ2879+BA2879+BB2879</f>
        <v>11518450.796010664</v>
      </c>
      <c r="BD2879" s="8">
        <f>AX2879-AT2879</f>
        <v>9541069.5342666656</v>
      </c>
      <c r="BE2879" s="2"/>
      <c r="BG2879" s="7">
        <f>+K2879*F2879</f>
        <v>6344826.666666667</v>
      </c>
      <c r="BH2879" s="2"/>
    </row>
    <row r="2880" spans="2:60" ht="34" hidden="1" outlineLevel="1" x14ac:dyDescent="0.2">
      <c r="B2880" s="82">
        <v>7</v>
      </c>
      <c r="C2880" s="144" t="s">
        <v>138</v>
      </c>
      <c r="D2880" s="144"/>
      <c r="E2880" s="82" t="s">
        <v>91</v>
      </c>
      <c r="F2880" s="143">
        <v>0.1132</v>
      </c>
      <c r="G2880" s="142">
        <f>+[2]THKL!F2890</f>
        <v>0.1132</v>
      </c>
      <c r="H2880" s="132"/>
      <c r="I2880" s="132"/>
      <c r="J2880" s="132"/>
      <c r="K2880" s="156">
        <f>$K$4010*1000</f>
        <v>15050000</v>
      </c>
      <c r="L2880" s="157">
        <f>'[3]BDG (XD)'!$AA$962*1000</f>
        <v>7690671</v>
      </c>
      <c r="M2880" s="157">
        <f>SUM(K2880:L2880)</f>
        <v>22740671</v>
      </c>
      <c r="N2880" s="83">
        <f>IF(V2880&lt;&gt;"VTC VHm",_xlfn.XLOOKUP(Z2880,$AC$4015:$AC$4035,$AD$4015:$AD$4035,0)*M2880,_xlfn.XLOOKUP(Z2880,$AC$4015:$AC$4035,$AD$4015:$AD$4035,0)*L2880)</f>
        <v>2691734.8499999996</v>
      </c>
      <c r="O2880" s="83">
        <f>IF(V2880&lt;&gt;"VTC VHm",_xlfn.XLOOKUP(Z2880,$AC$4015:$AC$4035,$AE$4015:$AE$4035,0)*M2880,_xlfn.XLOOKUP(Z2880,$AC$4015:$AC$4035,$AE$4015:$AE$4035,0)*L2880)</f>
        <v>0</v>
      </c>
      <c r="P2880" s="83">
        <f>SUM(N2880:O2880)</f>
        <v>2691734.8499999996</v>
      </c>
      <c r="Q2880" s="157">
        <f>M2880*G2880</f>
        <v>2574243.9572000001</v>
      </c>
      <c r="R2880" s="157">
        <f>G2880*P2880</f>
        <v>304704.38501999993</v>
      </c>
      <c r="S2880" s="83">
        <f>SUM(Q2880:R2880)</f>
        <v>2878948.34222</v>
      </c>
      <c r="T2880" s="156" t="s">
        <v>50</v>
      </c>
      <c r="U2880" s="132"/>
      <c r="V2880" s="82" t="s">
        <v>34</v>
      </c>
      <c r="W2880" s="132"/>
      <c r="X2880" s="44" t="s">
        <v>33</v>
      </c>
      <c r="Y2880" s="44"/>
      <c r="Z2880" s="44" t="s">
        <v>16</v>
      </c>
      <c r="AA2880" s="44" t="s">
        <v>80</v>
      </c>
      <c r="AB2880" s="2">
        <v>22922131.999585498</v>
      </c>
      <c r="AC2880" s="2">
        <v>2594785.3423530781</v>
      </c>
      <c r="AD2880" s="2">
        <f>+M2880</f>
        <v>22740671</v>
      </c>
      <c r="AE2880" s="2">
        <f>+AD2880*14%</f>
        <v>3183693.9400000004</v>
      </c>
      <c r="AF2880" s="155">
        <f>+AD2880*35%</f>
        <v>7959234.8499999996</v>
      </c>
      <c r="AG2880" s="2">
        <f>+AD2880*F2880</f>
        <v>2574243.9572000001</v>
      </c>
      <c r="AH2880" s="2">
        <f>+AE2880*F2880</f>
        <v>360394.15400800004</v>
      </c>
      <c r="AI2880" s="2">
        <f>+AF2880*F2880</f>
        <v>900985.38501999993</v>
      </c>
      <c r="AJ2880" s="2">
        <f>SUM(AG2880:AI2880)</f>
        <v>3835623.4962280001</v>
      </c>
      <c r="AK2880" s="2">
        <f>+AD2880*G2880</f>
        <v>2574243.9572000001</v>
      </c>
      <c r="AL2880" s="2">
        <f>+AE2880*G2880</f>
        <v>360394.15400800004</v>
      </c>
      <c r="AM2880" s="2">
        <f>+AF2880*G2880</f>
        <v>900985.38501999993</v>
      </c>
      <c r="AN2880" s="155">
        <f>SUM(AK2880:AM2880)</f>
        <v>3835623.4962280001</v>
      </c>
      <c r="AQ2880" s="145" t="s">
        <v>525</v>
      </c>
      <c r="AU2880" s="8">
        <f>+K2880</f>
        <v>15050000</v>
      </c>
      <c r="AV2880" s="8">
        <f>+L2880</f>
        <v>7690671</v>
      </c>
      <c r="AW2880" s="2">
        <f>+M2880</f>
        <v>22740671</v>
      </c>
      <c r="AX2880" s="8">
        <f>F2880*AW2880</f>
        <v>2574243.9572000001</v>
      </c>
      <c r="AY2880" s="8">
        <f>IF(AQ2880="CT",7%,5%)*AX2880</f>
        <v>180197.07700400002</v>
      </c>
      <c r="AZ2880" s="8">
        <f>AX2880*2%</f>
        <v>51484.879144000006</v>
      </c>
      <c r="BA2880" s="8">
        <f>IF(BB2880&gt;0,0,AX2880*5%)</f>
        <v>0</v>
      </c>
      <c r="BB2880" s="8">
        <f>(AX2880-BG2880)*35%</f>
        <v>304704.38501999999</v>
      </c>
      <c r="BC2880" s="8">
        <f>+AX2880+AY2880+AZ2880+BA2880+BB2880</f>
        <v>3110630.298368</v>
      </c>
      <c r="BD2880" s="8">
        <f>AX2880-AT2880</f>
        <v>2574243.9572000001</v>
      </c>
      <c r="BE2880" s="2"/>
      <c r="BG2880" s="7">
        <f>+K2880*F2880</f>
        <v>1703660</v>
      </c>
      <c r="BH2880" s="2"/>
    </row>
    <row r="2881" spans="2:60" ht="34" hidden="1" outlineLevel="1" x14ac:dyDescent="0.2">
      <c r="B2881" s="82">
        <v>8</v>
      </c>
      <c r="C2881" s="144" t="s">
        <v>157</v>
      </c>
      <c r="D2881" s="144"/>
      <c r="E2881" s="82" t="s">
        <v>91</v>
      </c>
      <c r="F2881" s="143">
        <v>5.0700000000000002E-2</v>
      </c>
      <c r="G2881" s="142">
        <f>+[2]THKL!F2891</f>
        <v>5.0700000000000002E-2</v>
      </c>
      <c r="H2881" s="132"/>
      <c r="I2881" s="132"/>
      <c r="J2881" s="132"/>
      <c r="K2881" s="156">
        <f>$K$16</f>
        <v>29073975</v>
      </c>
      <c r="L2881" s="157">
        <f>$L$16</f>
        <v>12460275</v>
      </c>
      <c r="M2881" s="157">
        <f>SUM(K2881:L2881)</f>
        <v>41534250</v>
      </c>
      <c r="N2881" s="83">
        <f>IF(V2881&lt;&gt;"VTC VHm",_xlfn.XLOOKUP(Z2881,$AC$4015:$AC$4035,$AD$4015:$AD$4035,0)*M2881,_xlfn.XLOOKUP(Z2881,$AC$4015:$AC$4035,$AD$4015:$AD$4035,0)*L2881)</f>
        <v>4361096.25</v>
      </c>
      <c r="O2881" s="83">
        <f>IF(V2881&lt;&gt;"VTC VHm",_xlfn.XLOOKUP(Z2881,$AC$4015:$AC$4035,$AE$4015:$AE$4035,0)*M2881,_xlfn.XLOOKUP(Z2881,$AC$4015:$AC$4035,$AE$4015:$AE$4035,0)*L2881)</f>
        <v>0</v>
      </c>
      <c r="P2881" s="83">
        <f>SUM(N2881:O2881)</f>
        <v>4361096.25</v>
      </c>
      <c r="Q2881" s="157">
        <f>M2881*G2881</f>
        <v>2105786.4750000001</v>
      </c>
      <c r="R2881" s="157">
        <f>G2881*P2881</f>
        <v>221107.579875</v>
      </c>
      <c r="S2881" s="83">
        <f>SUM(Q2881:R2881)</f>
        <v>2326894.0548749999</v>
      </c>
      <c r="T2881" s="156" t="s">
        <v>50</v>
      </c>
      <c r="U2881" s="132"/>
      <c r="V2881" s="82" t="s">
        <v>34</v>
      </c>
      <c r="W2881" s="132"/>
      <c r="X2881" s="44" t="s">
        <v>33</v>
      </c>
      <c r="Y2881" s="44"/>
      <c r="Z2881" s="44" t="s">
        <v>16</v>
      </c>
      <c r="AA2881" s="44" t="s">
        <v>80</v>
      </c>
      <c r="AB2881" s="2">
        <v>34935138.757555217</v>
      </c>
      <c r="AC2881" s="2">
        <v>1771211.5350080496</v>
      </c>
      <c r="AD2881" s="2">
        <f>+M2881</f>
        <v>41534250</v>
      </c>
      <c r="AE2881" s="2">
        <f>+AD2881*14%</f>
        <v>5814795.0000000009</v>
      </c>
      <c r="AF2881" s="155">
        <f>+AD2881*35%</f>
        <v>14536987.5</v>
      </c>
      <c r="AG2881" s="2">
        <f>+AD2881*F2881</f>
        <v>2105786.4750000001</v>
      </c>
      <c r="AH2881" s="2">
        <f>+AE2881*F2881</f>
        <v>294810.10650000005</v>
      </c>
      <c r="AI2881" s="2">
        <f>+AF2881*F2881</f>
        <v>737025.26624999999</v>
      </c>
      <c r="AJ2881" s="2">
        <f>SUM(AG2881:AI2881)</f>
        <v>3137621.8477500002</v>
      </c>
      <c r="AK2881" s="2">
        <f>+AD2881*G2881</f>
        <v>2105786.4750000001</v>
      </c>
      <c r="AL2881" s="2">
        <f>+AE2881*G2881</f>
        <v>294810.10650000005</v>
      </c>
      <c r="AM2881" s="2">
        <f>+AF2881*G2881</f>
        <v>737025.26624999999</v>
      </c>
      <c r="AN2881" s="155">
        <f>SUM(AK2881:AM2881)</f>
        <v>3137621.8477500002</v>
      </c>
      <c r="AQ2881" s="145" t="s">
        <v>525</v>
      </c>
      <c r="AU2881" s="8">
        <f>+K2881</f>
        <v>29073975</v>
      </c>
      <c r="AV2881" s="8">
        <f>+L2881</f>
        <v>12460275</v>
      </c>
      <c r="AW2881" s="2">
        <f>+M2881</f>
        <v>41534250</v>
      </c>
      <c r="AX2881" s="8">
        <f>F2881*AW2881</f>
        <v>2105786.4750000001</v>
      </c>
      <c r="AY2881" s="8">
        <f>IF(AQ2881="CT",7%,5%)*AX2881</f>
        <v>147405.05325000003</v>
      </c>
      <c r="AZ2881" s="8">
        <f>AX2881*2%</f>
        <v>42115.729500000001</v>
      </c>
      <c r="BA2881" s="8">
        <f>IF(BB2881&gt;0,0,AX2881*5%)</f>
        <v>0</v>
      </c>
      <c r="BB2881" s="8">
        <f>(AX2881-BG2881)*35%</f>
        <v>737025.26624999999</v>
      </c>
      <c r="BC2881" s="8">
        <f>+AX2881+AY2881+AZ2881+BA2881+BB2881</f>
        <v>3032332.5239999997</v>
      </c>
      <c r="BD2881" s="8">
        <f>AX2881-AT2881</f>
        <v>2105786.4750000001</v>
      </c>
      <c r="BE2881" s="2"/>
      <c r="BH2881" s="2"/>
    </row>
    <row r="2882" spans="2:60" ht="34" hidden="1" outlineLevel="1" x14ac:dyDescent="0.2">
      <c r="B2882" s="82">
        <v>9</v>
      </c>
      <c r="C2882" s="144" t="s">
        <v>156</v>
      </c>
      <c r="D2882" s="144"/>
      <c r="E2882" s="82" t="s">
        <v>91</v>
      </c>
      <c r="F2882" s="143">
        <v>5.0700000000000002E-2</v>
      </c>
      <c r="G2882" s="142">
        <f>+[2]THKL!F2892</f>
        <v>5.0700000000000002E-2</v>
      </c>
      <c r="H2882" s="132"/>
      <c r="I2882" s="132"/>
      <c r="J2882" s="132"/>
      <c r="K2882" s="48" t="s">
        <v>89</v>
      </c>
      <c r="L2882" s="47" t="s">
        <v>89</v>
      </c>
      <c r="M2882" s="47">
        <f>SUM(K2882:L2882)</f>
        <v>0</v>
      </c>
      <c r="N2882" s="83">
        <f>IF(V2882&lt;&gt;"VTC VHm",_xlfn.XLOOKUP(Z2882,$AC$4015:$AC$4035,$AD$4015:$AD$4035,0)*M2882,_xlfn.XLOOKUP(Z2882,$AC$4015:$AC$4035,$AD$4015:$AD$4035,0)*L2882)</f>
        <v>0</v>
      </c>
      <c r="O2882" s="83">
        <f>IF(V2882&lt;&gt;"VTC VHm",_xlfn.XLOOKUP(Z2882,$AC$4015:$AC$4035,$AE$4015:$AE$4035,0)*M2882,_xlfn.XLOOKUP(Z2882,$AC$4015:$AC$4035,$AE$4015:$AE$4035,0)*L2882)</f>
        <v>0</v>
      </c>
      <c r="P2882" s="83">
        <f>SUM(N2882:O2882)</f>
        <v>0</v>
      </c>
      <c r="Q2882" s="47">
        <f>M2882*G2882</f>
        <v>0</v>
      </c>
      <c r="R2882" s="47">
        <f>G2882*P2882</f>
        <v>0</v>
      </c>
      <c r="S2882" s="83">
        <f>SUM(Q2882:R2882)</f>
        <v>0</v>
      </c>
      <c r="T2882" s="48" t="s">
        <v>50</v>
      </c>
      <c r="U2882" s="132"/>
      <c r="V2882" s="82"/>
      <c r="W2882" s="132"/>
      <c r="X2882" s="44" t="s">
        <v>33</v>
      </c>
      <c r="Y2882" s="44"/>
      <c r="Z2882" s="44" t="s">
        <v>16</v>
      </c>
      <c r="AA2882" s="44" t="s">
        <v>80</v>
      </c>
      <c r="AB2882" s="2">
        <v>7872000.4009100944</v>
      </c>
      <c r="AC2882" s="2">
        <v>399110.42032614182</v>
      </c>
      <c r="AD2882" s="2">
        <f>+M2882</f>
        <v>0</v>
      </c>
      <c r="AE2882" s="2">
        <f>+AD2882*14%</f>
        <v>0</v>
      </c>
      <c r="AF2882" s="2">
        <f>+AD2882*35%</f>
        <v>0</v>
      </c>
      <c r="AG2882" s="2">
        <f>+AD2882*F2882</f>
        <v>0</v>
      </c>
      <c r="AH2882" s="2">
        <f>+AE2882*F2882</f>
        <v>0</v>
      </c>
      <c r="AI2882" s="2">
        <f>+AF2882*F2882</f>
        <v>0</v>
      </c>
      <c r="AJ2882" s="2">
        <f>SUM(AG2882:AI2882)</f>
        <v>0</v>
      </c>
      <c r="AK2882" s="2">
        <f>+AD2882*G2882</f>
        <v>0</v>
      </c>
      <c r="AL2882" s="2">
        <f>+AE2882*G2882</f>
        <v>0</v>
      </c>
      <c r="AM2882" s="2">
        <f>+AF2882*G2882</f>
        <v>0</v>
      </c>
      <c r="AN2882" s="2">
        <f>SUM(AK2882:AM2882)</f>
        <v>0</v>
      </c>
      <c r="AQ2882" s="145" t="s">
        <v>525</v>
      </c>
      <c r="AU2882" s="8" t="str">
        <f>+K2882</f>
        <v>Bao gồm</v>
      </c>
      <c r="AV2882" s="8" t="str">
        <f>+L2882</f>
        <v>Bao gồm</v>
      </c>
      <c r="AW2882" s="2">
        <f>+M2882</f>
        <v>0</v>
      </c>
      <c r="AX2882" s="8">
        <f>F2882*AW2882</f>
        <v>0</v>
      </c>
      <c r="AY2882" s="8">
        <f>IF(AQ2882="CT",7%,5%)*AX2882</f>
        <v>0</v>
      </c>
      <c r="AZ2882" s="8">
        <f>AX2882*2%</f>
        <v>0</v>
      </c>
      <c r="BA2882" s="8">
        <f>IF(BB2882&gt;0,0,AX2882*5%)</f>
        <v>0</v>
      </c>
      <c r="BB2882" s="8">
        <f>(AX2882-BG2882)*35%</f>
        <v>0</v>
      </c>
      <c r="BC2882" s="8">
        <f>+AX2882+AY2882+AZ2882+BA2882+BB2882</f>
        <v>0</v>
      </c>
      <c r="BD2882" s="8">
        <f>AX2882-AT2882</f>
        <v>0</v>
      </c>
      <c r="BE2882" s="2"/>
      <c r="BH2882" s="2"/>
    </row>
    <row r="2883" spans="2:60" s="92" customFormat="1" ht="17" collapsed="1" x14ac:dyDescent="0.2">
      <c r="B2883" s="163"/>
      <c r="C2883" s="164" t="s">
        <v>155</v>
      </c>
      <c r="D2883" s="164"/>
      <c r="E2883" s="163"/>
      <c r="F2883" s="162"/>
      <c r="G2883" s="149">
        <f>+[2]THKL!F2893</f>
        <v>0</v>
      </c>
      <c r="H2883" s="158"/>
      <c r="I2883" s="158"/>
      <c r="J2883" s="158"/>
      <c r="K2883" s="159"/>
      <c r="L2883" s="161"/>
      <c r="M2883" s="161">
        <f>SUM(K2883:L2883)</f>
        <v>0</v>
      </c>
      <c r="N2883" s="83">
        <f>IF(V2883&lt;&gt;"VTC VHm",_xlfn.XLOOKUP(Z2883,$AC$4015:$AC$4035,$AD$4015:$AD$4035,0)*M2883,_xlfn.XLOOKUP(Z2883,$AC$4015:$AC$4035,$AD$4015:$AD$4035,0)*L2883)</f>
        <v>0</v>
      </c>
      <c r="O2883" s="83">
        <f>IF(V2883&lt;&gt;"VTC VHm",_xlfn.XLOOKUP(Z2883,$AC$4015:$AC$4035,$AE$4015:$AE$4035,0)*M2883,_xlfn.XLOOKUP(Z2883,$AC$4015:$AC$4035,$AE$4015:$AE$4035,0)*L2883)</f>
        <v>0</v>
      </c>
      <c r="P2883" s="160">
        <f>SUM(N2883:O2883)</f>
        <v>0</v>
      </c>
      <c r="Q2883" s="161">
        <f>M2883*G2883</f>
        <v>0</v>
      </c>
      <c r="R2883" s="161">
        <f>G2883*P2883</f>
        <v>0</v>
      </c>
      <c r="S2883" s="160">
        <f>SUM(Q2883:R2883)</f>
        <v>0</v>
      </c>
      <c r="T2883" s="159"/>
      <c r="U2883" s="158"/>
      <c r="V2883" s="158"/>
      <c r="W2883" s="158"/>
      <c r="X2883" s="94" t="s">
        <v>33</v>
      </c>
      <c r="Y2883" s="94"/>
      <c r="Z2883" s="94" t="s">
        <v>16</v>
      </c>
      <c r="AA2883" s="44" t="s">
        <v>80</v>
      </c>
      <c r="AB2883" s="2"/>
      <c r="AC2883" s="2">
        <v>0</v>
      </c>
      <c r="AD2883" s="93">
        <f>+M2883</f>
        <v>0</v>
      </c>
      <c r="AE2883" s="93">
        <f>+AD2883*14%</f>
        <v>0</v>
      </c>
      <c r="AF2883" s="93">
        <f>+AD2883*35%</f>
        <v>0</v>
      </c>
      <c r="AG2883" s="93">
        <f>+AD2883*F2883</f>
        <v>0</v>
      </c>
      <c r="AH2883" s="93">
        <f>+AE2883*F2883</f>
        <v>0</v>
      </c>
      <c r="AI2883" s="93">
        <f>+AF2883*F2883</f>
        <v>0</v>
      </c>
      <c r="AJ2883" s="93">
        <f>SUM(AG2883:AI2883)</f>
        <v>0</v>
      </c>
      <c r="AK2883" s="93">
        <f>+AD2883*G2883</f>
        <v>0</v>
      </c>
      <c r="AL2883" s="93">
        <f>+AE2883*G2883</f>
        <v>0</v>
      </c>
      <c r="AM2883" s="93">
        <f>+AF2883*G2883</f>
        <v>0</v>
      </c>
      <c r="AN2883" s="93">
        <f>SUM(AK2883:AM2883)</f>
        <v>0</v>
      </c>
      <c r="AQ2883" s="145" t="s">
        <v>525</v>
      </c>
      <c r="AU2883" s="8">
        <f>+K2883</f>
        <v>0</v>
      </c>
      <c r="AV2883" s="8">
        <f>+L2883</f>
        <v>0</v>
      </c>
      <c r="AW2883" s="2">
        <f>+M2883</f>
        <v>0</v>
      </c>
      <c r="AX2883" s="8">
        <f>F2883*AW2883</f>
        <v>0</v>
      </c>
      <c r="AY2883" s="8">
        <f>IF(AQ2883="CT",7%,5%)*AX2883</f>
        <v>0</v>
      </c>
      <c r="AZ2883" s="8">
        <f>AX2883*2%</f>
        <v>0</v>
      </c>
      <c r="BA2883" s="8">
        <f>IF(BB2883&gt;0,0,AX2883*5%)</f>
        <v>0</v>
      </c>
      <c r="BB2883" s="8">
        <f>(AX2883-BG2883)*35%</f>
        <v>0</v>
      </c>
      <c r="BC2883" s="8">
        <f>+AX2883+AY2883+AZ2883+BA2883+BB2883</f>
        <v>0</v>
      </c>
      <c r="BD2883" s="8">
        <f>AX2883-AT2883</f>
        <v>0</v>
      </c>
      <c r="BE2883" s="2"/>
      <c r="BH2883" s="2"/>
    </row>
    <row r="2884" spans="2:60" s="92" customFormat="1" ht="17" hidden="1" outlineLevel="1" x14ac:dyDescent="0.2">
      <c r="B2884" s="163"/>
      <c r="C2884" s="164" t="s">
        <v>776</v>
      </c>
      <c r="D2884" s="164"/>
      <c r="E2884" s="163"/>
      <c r="F2884" s="162"/>
      <c r="G2884" s="149">
        <f>+[2]THKL!F2894</f>
        <v>0</v>
      </c>
      <c r="H2884" s="158"/>
      <c r="I2884" s="158"/>
      <c r="J2884" s="158"/>
      <c r="K2884" s="159"/>
      <c r="L2884" s="161"/>
      <c r="M2884" s="161">
        <f>SUM(K2884:L2884)</f>
        <v>0</v>
      </c>
      <c r="N2884" s="83">
        <f>IF(V2884&lt;&gt;"VTC VHm",_xlfn.XLOOKUP(Z2884,$AC$4015:$AC$4035,$AD$4015:$AD$4035,0)*M2884,_xlfn.XLOOKUP(Z2884,$AC$4015:$AC$4035,$AD$4015:$AD$4035,0)*L2884)</f>
        <v>0</v>
      </c>
      <c r="O2884" s="83">
        <f>IF(V2884&lt;&gt;"VTC VHm",_xlfn.XLOOKUP(Z2884,$AC$4015:$AC$4035,$AE$4015:$AE$4035,0)*M2884,_xlfn.XLOOKUP(Z2884,$AC$4015:$AC$4035,$AE$4015:$AE$4035,0)*L2884)</f>
        <v>0</v>
      </c>
      <c r="P2884" s="160">
        <f>SUM(N2884:O2884)</f>
        <v>0</v>
      </c>
      <c r="Q2884" s="161">
        <f>M2884*G2884</f>
        <v>0</v>
      </c>
      <c r="R2884" s="161">
        <f>G2884*P2884</f>
        <v>0</v>
      </c>
      <c r="S2884" s="160">
        <f>SUM(Q2884:R2884)</f>
        <v>0</v>
      </c>
      <c r="T2884" s="159"/>
      <c r="U2884" s="158"/>
      <c r="V2884" s="158"/>
      <c r="W2884" s="158"/>
      <c r="X2884" s="94" t="s">
        <v>33</v>
      </c>
      <c r="Y2884" s="94"/>
      <c r="Z2884" s="94" t="s">
        <v>16</v>
      </c>
      <c r="AA2884" s="94" t="s">
        <v>80</v>
      </c>
      <c r="AB2884" s="2"/>
      <c r="AC2884" s="2">
        <v>0</v>
      </c>
      <c r="AD2884" s="93">
        <f>+M2884</f>
        <v>0</v>
      </c>
      <c r="AE2884" s="93">
        <f>+AD2884*14%</f>
        <v>0</v>
      </c>
      <c r="AF2884" s="93">
        <f>+AD2884*35%</f>
        <v>0</v>
      </c>
      <c r="AG2884" s="93">
        <f>+AD2884*F2884</f>
        <v>0</v>
      </c>
      <c r="AH2884" s="93">
        <f>+AE2884*F2884</f>
        <v>0</v>
      </c>
      <c r="AI2884" s="93">
        <f>+AF2884*F2884</f>
        <v>0</v>
      </c>
      <c r="AJ2884" s="93">
        <f>SUM(AG2884:AI2884)</f>
        <v>0</v>
      </c>
      <c r="AK2884" s="93">
        <f>+AD2884*G2884</f>
        <v>0</v>
      </c>
      <c r="AL2884" s="93">
        <f>+AE2884*G2884</f>
        <v>0</v>
      </c>
      <c r="AM2884" s="93">
        <f>+AF2884*G2884</f>
        <v>0</v>
      </c>
      <c r="AN2884" s="93">
        <f>SUM(AK2884:AM2884)</f>
        <v>0</v>
      </c>
      <c r="AQ2884" s="145" t="s">
        <v>525</v>
      </c>
      <c r="AU2884" s="8">
        <f>+K2884</f>
        <v>0</v>
      </c>
      <c r="AV2884" s="8">
        <f>+L2884</f>
        <v>0</v>
      </c>
      <c r="AW2884" s="2">
        <f>+M2884</f>
        <v>0</v>
      </c>
      <c r="AX2884" s="8">
        <f>F2884*AW2884</f>
        <v>0</v>
      </c>
      <c r="AY2884" s="8">
        <f>IF(AQ2884="CT",7%,5%)*AX2884</f>
        <v>0</v>
      </c>
      <c r="AZ2884" s="8">
        <f>AX2884*2%</f>
        <v>0</v>
      </c>
      <c r="BA2884" s="8">
        <f>IF(BB2884&gt;0,0,AX2884*5%)</f>
        <v>0</v>
      </c>
      <c r="BB2884" s="8">
        <f>(AX2884-BG2884)*35%</f>
        <v>0</v>
      </c>
      <c r="BC2884" s="8">
        <f>+AX2884+AY2884+AZ2884+BA2884+BB2884</f>
        <v>0</v>
      </c>
      <c r="BD2884" s="8">
        <f>AX2884-AT2884</f>
        <v>0</v>
      </c>
      <c r="BE2884" s="2"/>
      <c r="BH2884" s="2"/>
    </row>
    <row r="2885" spans="2:60" ht="34" hidden="1" outlineLevel="1" x14ac:dyDescent="0.2">
      <c r="B2885" s="82">
        <v>10</v>
      </c>
      <c r="C2885" s="144" t="s">
        <v>198</v>
      </c>
      <c r="D2885" s="144"/>
      <c r="E2885" s="82" t="s">
        <v>148</v>
      </c>
      <c r="F2885" s="143">
        <v>1.8529</v>
      </c>
      <c r="G2885" s="142">
        <f>+[2]THKL!F2895</f>
        <v>1.8529</v>
      </c>
      <c r="H2885" s="132"/>
      <c r="I2885" s="132"/>
      <c r="J2885" s="132"/>
      <c r="K2885" s="156"/>
      <c r="L2885" s="157">
        <f>$L$19</f>
        <v>4358677.8</v>
      </c>
      <c r="M2885" s="157">
        <f>SUM(K2885:L2885)</f>
        <v>4358677.8</v>
      </c>
      <c r="N2885" s="83">
        <f>IF(V2885&lt;&gt;"VTC VHm",_xlfn.XLOOKUP(Z2885,$AC$4015:$AC$4035,$AD$4015:$AD$4035,0)*M2885,_xlfn.XLOOKUP(Z2885,$AC$4015:$AC$4035,$AD$4015:$AD$4035,0)*L2885)</f>
        <v>1525537.2299999997</v>
      </c>
      <c r="O2885" s="83">
        <f>IF(V2885&lt;&gt;"VTC VHm",_xlfn.XLOOKUP(Z2885,$AC$4015:$AC$4035,$AE$4015:$AE$4035,0)*M2885,_xlfn.XLOOKUP(Z2885,$AC$4015:$AC$4035,$AE$4015:$AE$4035,0)*L2885)</f>
        <v>0</v>
      </c>
      <c r="P2885" s="83">
        <f>SUM(N2885:O2885)</f>
        <v>1525537.2299999997</v>
      </c>
      <c r="Q2885" s="157">
        <f>M2885*G2885</f>
        <v>8076194.0956199998</v>
      </c>
      <c r="R2885" s="157">
        <f>G2885*P2885</f>
        <v>2826667.9334669993</v>
      </c>
      <c r="S2885" s="83">
        <f>SUM(Q2885:R2885)</f>
        <v>10902862.029087</v>
      </c>
      <c r="T2885" s="156" t="s">
        <v>50</v>
      </c>
      <c r="U2885" s="132"/>
      <c r="V2885" s="132"/>
      <c r="W2885" s="132"/>
      <c r="X2885" s="44" t="s">
        <v>33</v>
      </c>
      <c r="Y2885" s="44"/>
      <c r="Z2885" s="44" t="s">
        <v>16</v>
      </c>
      <c r="AA2885" s="44" t="s">
        <v>80</v>
      </c>
      <c r="AB2885" s="2">
        <v>2291638.9771197448</v>
      </c>
      <c r="AC2885" s="2">
        <v>4246177.8607051754</v>
      </c>
      <c r="AD2885" s="2">
        <f>+M2885</f>
        <v>4358677.8</v>
      </c>
      <c r="AE2885" s="2">
        <f>+AD2885*14%</f>
        <v>610214.89199999999</v>
      </c>
      <c r="AF2885" s="155">
        <f>+AD2885*35%</f>
        <v>1525537.2299999997</v>
      </c>
      <c r="AG2885" s="2">
        <f>+AD2885*F2885</f>
        <v>8076194.0956199998</v>
      </c>
      <c r="AH2885" s="2">
        <f>+AE2885*F2885</f>
        <v>1130667.1733867999</v>
      </c>
      <c r="AI2885" s="2">
        <f>+AF2885*F2885</f>
        <v>2826667.9334669993</v>
      </c>
      <c r="AJ2885" s="2">
        <f>SUM(AG2885:AI2885)</f>
        <v>12033529.202473799</v>
      </c>
      <c r="AK2885" s="2">
        <f>+AD2885*G2885</f>
        <v>8076194.0956199998</v>
      </c>
      <c r="AL2885" s="2">
        <f>+AE2885*G2885</f>
        <v>1130667.1733867999</v>
      </c>
      <c r="AM2885" s="2">
        <f>+AF2885*G2885</f>
        <v>2826667.9334669993</v>
      </c>
      <c r="AN2885" s="155">
        <f>SUM(AK2885:AM2885)</f>
        <v>12033529.202473799</v>
      </c>
      <c r="AQ2885" s="145" t="s">
        <v>525</v>
      </c>
      <c r="AU2885" s="8">
        <f>+K2885</f>
        <v>0</v>
      </c>
      <c r="AV2885" s="8">
        <f>+L2885</f>
        <v>4358677.8</v>
      </c>
      <c r="AW2885" s="2">
        <f>+M2885</f>
        <v>4358677.8</v>
      </c>
      <c r="AX2885" s="8">
        <f>F2885*AW2885</f>
        <v>8076194.0956199998</v>
      </c>
      <c r="AY2885" s="8">
        <f>IF(AQ2885="CT",7%,5%)*AX2885</f>
        <v>565333.58669340005</v>
      </c>
      <c r="AZ2885" s="8">
        <f>AX2885*2%</f>
        <v>161523.88191239999</v>
      </c>
      <c r="BA2885" s="8">
        <f>IF(BB2885&gt;0,0,AX2885*5%)</f>
        <v>0</v>
      </c>
      <c r="BB2885" s="8">
        <f>(AX2885-BG2885)*35%</f>
        <v>2826667.9334669998</v>
      </c>
      <c r="BC2885" s="8">
        <f>+AX2885+AY2885+AZ2885+BA2885+BB2885</f>
        <v>11629719.497692797</v>
      </c>
      <c r="BD2885" s="8">
        <f>AX2885-AT2885</f>
        <v>8076194.0956199998</v>
      </c>
      <c r="BE2885" s="2"/>
      <c r="BH2885" s="2"/>
    </row>
    <row r="2886" spans="2:60" ht="34" hidden="1" outlineLevel="1" x14ac:dyDescent="0.2">
      <c r="B2886" s="82">
        <v>11</v>
      </c>
      <c r="C2886" s="144" t="s">
        <v>153</v>
      </c>
      <c r="D2886" s="144"/>
      <c r="E2886" s="82" t="s">
        <v>104</v>
      </c>
      <c r="F2886" s="143">
        <v>20.5883</v>
      </c>
      <c r="G2886" s="142">
        <f>+[2]THKL!F2896</f>
        <v>20.5883</v>
      </c>
      <c r="H2886" s="132"/>
      <c r="I2886" s="132"/>
      <c r="J2886" s="132"/>
      <c r="K2886" s="156"/>
      <c r="L2886" s="157">
        <f>$L$730</f>
        <v>251876.31</v>
      </c>
      <c r="M2886" s="157">
        <f>SUM(K2886:L2886)</f>
        <v>251876.31</v>
      </c>
      <c r="N2886" s="83">
        <f>IF(V2886&lt;&gt;"VTC VHm",_xlfn.XLOOKUP(Z2886,$AC$4015:$AC$4035,$AD$4015:$AD$4035,0)*M2886,_xlfn.XLOOKUP(Z2886,$AC$4015:$AC$4035,$AD$4015:$AD$4035,0)*L2886)</f>
        <v>88156.708499999993</v>
      </c>
      <c r="O2886" s="83">
        <f>IF(V2886&lt;&gt;"VTC VHm",_xlfn.XLOOKUP(Z2886,$AC$4015:$AC$4035,$AE$4015:$AE$4035,0)*M2886,_xlfn.XLOOKUP(Z2886,$AC$4015:$AC$4035,$AE$4015:$AE$4035,0)*L2886)</f>
        <v>0</v>
      </c>
      <c r="P2886" s="83">
        <f>SUM(N2886:O2886)</f>
        <v>88156.708499999993</v>
      </c>
      <c r="Q2886" s="157">
        <f>M2886*G2886</f>
        <v>5185705.0331730004</v>
      </c>
      <c r="R2886" s="157">
        <f>G2886*P2886</f>
        <v>1814996.7616105499</v>
      </c>
      <c r="S2886" s="83">
        <f>SUM(Q2886:R2886)</f>
        <v>7000701.7947835503</v>
      </c>
      <c r="T2886" s="156" t="s">
        <v>50</v>
      </c>
      <c r="U2886" s="132"/>
      <c r="V2886" s="132"/>
      <c r="W2886" s="132"/>
      <c r="X2886" s="44" t="s">
        <v>33</v>
      </c>
      <c r="Y2886" s="44"/>
      <c r="Z2886" s="44" t="s">
        <v>16</v>
      </c>
      <c r="AA2886" s="44" t="s">
        <v>80</v>
      </c>
      <c r="AB2886" s="2">
        <v>203791.365009375</v>
      </c>
      <c r="AC2886" s="2">
        <v>4195717.7602225151</v>
      </c>
      <c r="AD2886" s="2">
        <f>+M2886</f>
        <v>251876.31</v>
      </c>
      <c r="AE2886" s="2">
        <f>+AD2886*14%</f>
        <v>35262.683400000002</v>
      </c>
      <c r="AF2886" s="155">
        <f>+AD2886*35%</f>
        <v>88156.708499999993</v>
      </c>
      <c r="AG2886" s="2">
        <f>+AD2886*F2886</f>
        <v>5185705.0331730004</v>
      </c>
      <c r="AH2886" s="2">
        <f>+AE2886*F2886</f>
        <v>725998.70464422007</v>
      </c>
      <c r="AI2886" s="2">
        <f>+AF2886*F2886</f>
        <v>1814996.7616105499</v>
      </c>
      <c r="AJ2886" s="2">
        <f>SUM(AG2886:AI2886)</f>
        <v>7726700.4994277703</v>
      </c>
      <c r="AK2886" s="2">
        <f>+AD2886*G2886</f>
        <v>5185705.0331730004</v>
      </c>
      <c r="AL2886" s="2">
        <f>+AE2886*G2886</f>
        <v>725998.70464422007</v>
      </c>
      <c r="AM2886" s="2">
        <f>+AF2886*G2886</f>
        <v>1814996.7616105499</v>
      </c>
      <c r="AN2886" s="155">
        <f>SUM(AK2886:AM2886)</f>
        <v>7726700.4994277703</v>
      </c>
      <c r="AQ2886" s="145" t="s">
        <v>525</v>
      </c>
      <c r="AU2886" s="8">
        <f>+K2886</f>
        <v>0</v>
      </c>
      <c r="AV2886" s="8">
        <f>+L2886</f>
        <v>251876.31</v>
      </c>
      <c r="AW2886" s="2">
        <f>+M2886</f>
        <v>251876.31</v>
      </c>
      <c r="AX2886" s="8">
        <f>F2886*AW2886</f>
        <v>5185705.0331730004</v>
      </c>
      <c r="AY2886" s="8">
        <f>IF(AQ2886="CT",7%,5%)*AX2886</f>
        <v>362999.35232211009</v>
      </c>
      <c r="AZ2886" s="8">
        <f>AX2886*2%</f>
        <v>103714.10066346001</v>
      </c>
      <c r="BA2886" s="8">
        <f>IF(BB2886&gt;0,0,AX2886*5%)</f>
        <v>0</v>
      </c>
      <c r="BB2886" s="8">
        <f>(AX2886-BG2886)*35%</f>
        <v>1814996.7616105501</v>
      </c>
      <c r="BC2886" s="8">
        <f>+AX2886+AY2886+AZ2886+BA2886+BB2886</f>
        <v>7467415.2477691201</v>
      </c>
      <c r="BD2886" s="8">
        <f>AX2886-AT2886</f>
        <v>5185705.0331730004</v>
      </c>
      <c r="BE2886" s="2"/>
      <c r="BH2886" s="2"/>
    </row>
    <row r="2887" spans="2:60" ht="34" hidden="1" outlineLevel="1" x14ac:dyDescent="0.2">
      <c r="B2887" s="82">
        <v>12</v>
      </c>
      <c r="C2887" s="144" t="s">
        <v>213</v>
      </c>
      <c r="D2887" s="144"/>
      <c r="E2887" s="82" t="s">
        <v>148</v>
      </c>
      <c r="F2887" s="143">
        <v>6.4699999999999994E-2</v>
      </c>
      <c r="G2887" s="142">
        <f>+[2]THKL!F2897</f>
        <v>6.4699999999999994E-2</v>
      </c>
      <c r="H2887" s="132"/>
      <c r="I2887" s="132"/>
      <c r="J2887" s="132"/>
      <c r="K2887" s="156"/>
      <c r="L2887" s="157">
        <f>$L$22</f>
        <v>4731750</v>
      </c>
      <c r="M2887" s="157">
        <f>SUM(K2887:L2887)</f>
        <v>4731750</v>
      </c>
      <c r="N2887" s="83">
        <f>IF(V2887&lt;&gt;"VTC VHm",_xlfn.XLOOKUP(Z2887,$AC$4015:$AC$4035,$AD$4015:$AD$4035,0)*M2887,_xlfn.XLOOKUP(Z2887,$AC$4015:$AC$4035,$AD$4015:$AD$4035,0)*L2887)</f>
        <v>1656112.5</v>
      </c>
      <c r="O2887" s="83">
        <f>IF(V2887&lt;&gt;"VTC VHm",_xlfn.XLOOKUP(Z2887,$AC$4015:$AC$4035,$AE$4015:$AE$4035,0)*M2887,_xlfn.XLOOKUP(Z2887,$AC$4015:$AC$4035,$AE$4015:$AE$4035,0)*L2887)</f>
        <v>0</v>
      </c>
      <c r="P2887" s="83">
        <f>SUM(N2887:O2887)</f>
        <v>1656112.5</v>
      </c>
      <c r="Q2887" s="157">
        <f>M2887*G2887</f>
        <v>306144.22499999998</v>
      </c>
      <c r="R2887" s="157">
        <f>G2887*P2887</f>
        <v>107150.47874999999</v>
      </c>
      <c r="S2887" s="83">
        <f>SUM(Q2887:R2887)</f>
        <v>413294.70374999999</v>
      </c>
      <c r="T2887" s="156" t="s">
        <v>50</v>
      </c>
      <c r="U2887" s="132"/>
      <c r="V2887" s="132"/>
      <c r="W2887" s="132"/>
      <c r="X2887" s="44" t="s">
        <v>33</v>
      </c>
      <c r="Y2887" s="44"/>
      <c r="Z2887" s="44" t="s">
        <v>16</v>
      </c>
      <c r="AA2887" s="44" t="s">
        <v>80</v>
      </c>
      <c r="AB2887" s="2">
        <v>46060871.054639652</v>
      </c>
      <c r="AC2887" s="2">
        <v>2980138.3572351853</v>
      </c>
      <c r="AD2887" s="2">
        <f>+M2887</f>
        <v>4731750</v>
      </c>
      <c r="AE2887" s="2">
        <f>+AD2887*14%</f>
        <v>662445.00000000012</v>
      </c>
      <c r="AF2887" s="155">
        <f>+AD2887*35%</f>
        <v>1656112.5</v>
      </c>
      <c r="AG2887" s="2">
        <f>+AD2887*F2887</f>
        <v>306144.22499999998</v>
      </c>
      <c r="AH2887" s="2">
        <f>+AE2887*F2887</f>
        <v>42860.191500000001</v>
      </c>
      <c r="AI2887" s="2">
        <f>+AF2887*F2887</f>
        <v>107150.47874999999</v>
      </c>
      <c r="AJ2887" s="2">
        <f>SUM(AG2887:AI2887)</f>
        <v>456154.89525</v>
      </c>
      <c r="AK2887" s="2">
        <f>+AD2887*G2887</f>
        <v>306144.22499999998</v>
      </c>
      <c r="AL2887" s="2">
        <f>+AE2887*G2887</f>
        <v>42860.191500000001</v>
      </c>
      <c r="AM2887" s="2">
        <f>+AF2887*G2887</f>
        <v>107150.47874999999</v>
      </c>
      <c r="AN2887" s="155">
        <f>SUM(AK2887:AM2887)</f>
        <v>456154.89525</v>
      </c>
      <c r="AQ2887" s="145" t="s">
        <v>525</v>
      </c>
      <c r="AU2887" s="8"/>
      <c r="AV2887" s="8"/>
      <c r="AW2887" s="2">
        <f>+AW3473</f>
        <v>53531800</v>
      </c>
      <c r="AX2887" s="8">
        <f>F2887*AW2887</f>
        <v>3463507.4599999995</v>
      </c>
      <c r="AY2887" s="8">
        <f>IF(AQ2887="CT",7%,5%)*AX2887</f>
        <v>242445.52219999998</v>
      </c>
      <c r="AZ2887" s="8">
        <f>AX2887*2%</f>
        <v>69270.149199999985</v>
      </c>
      <c r="BA2887" s="8">
        <f>IF(BB2887&gt;0,0,AX2887*5%)</f>
        <v>0</v>
      </c>
      <c r="BB2887" s="8">
        <f>(AX2887-BG2887)*35%</f>
        <v>1212227.6109999998</v>
      </c>
      <c r="BC2887" s="8">
        <f>+AX2887+AY2887+AZ2887+BA2887+BB2887</f>
        <v>4987450.7423999989</v>
      </c>
      <c r="BD2887" s="8">
        <f>AX2887-AT2887</f>
        <v>3463507.4599999995</v>
      </c>
      <c r="BE2887" s="2"/>
      <c r="BH2887" s="2"/>
    </row>
    <row r="2888" spans="2:60" ht="34" hidden="1" outlineLevel="1" x14ac:dyDescent="0.2">
      <c r="B2888" s="82">
        <v>13</v>
      </c>
      <c r="C2888" s="144" t="s">
        <v>152</v>
      </c>
      <c r="D2888" s="144"/>
      <c r="E2888" s="82" t="s">
        <v>148</v>
      </c>
      <c r="F2888" s="143">
        <v>1.2672000000000001</v>
      </c>
      <c r="G2888" s="142">
        <f>+[2]THKL!F2898</f>
        <v>1.2672000000000001</v>
      </c>
      <c r="H2888" s="132"/>
      <c r="I2888" s="132"/>
      <c r="J2888" s="132"/>
      <c r="K2888" s="156"/>
      <c r="L2888" s="157">
        <f>$L$22</f>
        <v>4731750</v>
      </c>
      <c r="M2888" s="157">
        <f>SUM(K2888:L2888)</f>
        <v>4731750</v>
      </c>
      <c r="N2888" s="83">
        <f>IF(V2888&lt;&gt;"VTC VHm",_xlfn.XLOOKUP(Z2888,$AC$4015:$AC$4035,$AD$4015:$AD$4035,0)*M2888,_xlfn.XLOOKUP(Z2888,$AC$4015:$AC$4035,$AD$4015:$AD$4035,0)*L2888)</f>
        <v>1656112.5</v>
      </c>
      <c r="O2888" s="83">
        <f>IF(V2888&lt;&gt;"VTC VHm",_xlfn.XLOOKUP(Z2888,$AC$4015:$AC$4035,$AE$4015:$AE$4035,0)*M2888,_xlfn.XLOOKUP(Z2888,$AC$4015:$AC$4035,$AE$4015:$AE$4035,0)*L2888)</f>
        <v>0</v>
      </c>
      <c r="P2888" s="83">
        <f>SUM(N2888:O2888)</f>
        <v>1656112.5</v>
      </c>
      <c r="Q2888" s="157">
        <f>M2888*G2888</f>
        <v>5996073.6000000006</v>
      </c>
      <c r="R2888" s="157">
        <f>G2888*P2888</f>
        <v>2098625.7600000002</v>
      </c>
      <c r="S2888" s="83">
        <f>SUM(Q2888:R2888)</f>
        <v>8094699.3600000013</v>
      </c>
      <c r="T2888" s="156" t="s">
        <v>50</v>
      </c>
      <c r="U2888" s="132"/>
      <c r="V2888" s="132"/>
      <c r="W2888" s="132"/>
      <c r="X2888" s="44" t="s">
        <v>33</v>
      </c>
      <c r="Y2888" s="44"/>
      <c r="Z2888" s="44" t="s">
        <v>16</v>
      </c>
      <c r="AA2888" s="44" t="s">
        <v>80</v>
      </c>
      <c r="AB2888" s="2">
        <v>3687298.2852585004</v>
      </c>
      <c r="AC2888" s="2">
        <v>4672544.3870795723</v>
      </c>
      <c r="AD2888" s="2">
        <f>+M2888</f>
        <v>4731750</v>
      </c>
      <c r="AE2888" s="2">
        <f>+AD2888*14%</f>
        <v>662445.00000000012</v>
      </c>
      <c r="AF2888" s="155">
        <f>+AD2888*35%</f>
        <v>1656112.5</v>
      </c>
      <c r="AG2888" s="2">
        <f>+AD2888*F2888</f>
        <v>5996073.6000000006</v>
      </c>
      <c r="AH2888" s="2">
        <f>+AE2888*F2888</f>
        <v>839450.30400000024</v>
      </c>
      <c r="AI2888" s="2">
        <f>+AF2888*F2888</f>
        <v>2098625.7600000002</v>
      </c>
      <c r="AJ2888" s="2">
        <f>SUM(AG2888:AI2888)</f>
        <v>8934149.6640000008</v>
      </c>
      <c r="AK2888" s="2">
        <f>+AD2888*G2888</f>
        <v>5996073.6000000006</v>
      </c>
      <c r="AL2888" s="2">
        <f>+AE2888*G2888</f>
        <v>839450.30400000024</v>
      </c>
      <c r="AM2888" s="2">
        <f>+AF2888*G2888</f>
        <v>2098625.7600000002</v>
      </c>
      <c r="AN2888" s="155">
        <f>SUM(AK2888:AM2888)</f>
        <v>8934149.6640000008</v>
      </c>
      <c r="AQ2888" s="145" t="s">
        <v>525</v>
      </c>
      <c r="AU2888" s="8">
        <f>+K2888</f>
        <v>0</v>
      </c>
      <c r="AV2888" s="8">
        <f>+L2888</f>
        <v>4731750</v>
      </c>
      <c r="AW2888" s="2">
        <f>+M2888</f>
        <v>4731750</v>
      </c>
      <c r="AX2888" s="8">
        <f>F2888*AW2888</f>
        <v>5996073.6000000006</v>
      </c>
      <c r="AY2888" s="8">
        <f>IF(AQ2888="CT",7%,5%)*AX2888</f>
        <v>419725.15200000006</v>
      </c>
      <c r="AZ2888" s="8">
        <f>AX2888*2%</f>
        <v>119921.47200000001</v>
      </c>
      <c r="BA2888" s="8">
        <f>IF(BB2888&gt;0,0,AX2888*5%)</f>
        <v>0</v>
      </c>
      <c r="BB2888" s="8">
        <f>(AX2888-BG2888)*35%</f>
        <v>2098625.7600000002</v>
      </c>
      <c r="BC2888" s="8">
        <f>+AX2888+AY2888+AZ2888+BA2888+BB2888</f>
        <v>8634345.9840000011</v>
      </c>
      <c r="BD2888" s="8">
        <f>AX2888-AT2888</f>
        <v>5996073.6000000006</v>
      </c>
      <c r="BE2888" s="2"/>
      <c r="BH2888" s="2"/>
    </row>
    <row r="2889" spans="2:60" ht="34" hidden="1" outlineLevel="1" x14ac:dyDescent="0.2">
      <c r="B2889" s="82">
        <v>14</v>
      </c>
      <c r="C2889" s="144" t="s">
        <v>195</v>
      </c>
      <c r="D2889" s="144"/>
      <c r="E2889" s="82" t="s">
        <v>104</v>
      </c>
      <c r="F2889" s="143">
        <v>7.2742000000000004</v>
      </c>
      <c r="G2889" s="142">
        <f>+[2]THKL!F2899</f>
        <v>7.2742000000000004</v>
      </c>
      <c r="H2889" s="132"/>
      <c r="I2889" s="132"/>
      <c r="J2889" s="132"/>
      <c r="K2889" s="156" t="str">
        <f>$K$23</f>
        <v>Bao gồm</v>
      </c>
      <c r="L2889" s="157">
        <f>$L$23</f>
        <v>1796521.3602777775</v>
      </c>
      <c r="M2889" s="157">
        <f>SUM(K2889:L2889)</f>
        <v>1796521.3602777775</v>
      </c>
      <c r="N2889" s="83">
        <f>IF(V2889&lt;&gt;"VTC VHm",_xlfn.XLOOKUP(Z2889,$AC$4015:$AC$4035,$AD$4015:$AD$4035,0)*M2889,_xlfn.XLOOKUP(Z2889,$AC$4015:$AC$4035,$AD$4015:$AD$4035,0)*L2889)</f>
        <v>628782.47609722207</v>
      </c>
      <c r="O2889" s="83">
        <f>IF(V2889&lt;&gt;"VTC VHm",_xlfn.XLOOKUP(Z2889,$AC$4015:$AC$4035,$AE$4015:$AE$4035,0)*M2889,_xlfn.XLOOKUP(Z2889,$AC$4015:$AC$4035,$AE$4015:$AE$4035,0)*L2889)</f>
        <v>0</v>
      </c>
      <c r="P2889" s="83">
        <f>SUM(N2889:O2889)</f>
        <v>628782.47609722207</v>
      </c>
      <c r="Q2889" s="157">
        <f>M2889*G2889</f>
        <v>13068255.678932611</v>
      </c>
      <c r="R2889" s="157">
        <f>G2889*P2889</f>
        <v>4573889.4876264129</v>
      </c>
      <c r="S2889" s="83">
        <f>SUM(Q2889:R2889)</f>
        <v>17642145.166559026</v>
      </c>
      <c r="T2889" s="156" t="s">
        <v>50</v>
      </c>
      <c r="U2889" s="132"/>
      <c r="V2889" s="132"/>
      <c r="W2889" s="132"/>
      <c r="X2889" s="44" t="s">
        <v>33</v>
      </c>
      <c r="Y2889" s="44"/>
      <c r="Z2889" s="44" t="s">
        <v>16</v>
      </c>
      <c r="AA2889" s="44" t="s">
        <v>80</v>
      </c>
      <c r="AB2889" s="2">
        <v>1660893.9670542059</v>
      </c>
      <c r="AC2889" s="2">
        <v>12081674.895145705</v>
      </c>
      <c r="AD2889" s="2">
        <f>+M2889</f>
        <v>1796521.3602777775</v>
      </c>
      <c r="AE2889" s="2">
        <f>+AD2889*14%</f>
        <v>251512.99043888887</v>
      </c>
      <c r="AF2889" s="155">
        <f>+AD2889*35%</f>
        <v>628782.47609722207</v>
      </c>
      <c r="AG2889" s="2">
        <f>+AD2889*F2889</f>
        <v>13068255.678932611</v>
      </c>
      <c r="AH2889" s="2">
        <f>+AE2889*F2889</f>
        <v>1829555.7950505656</v>
      </c>
      <c r="AI2889" s="2">
        <f>+AF2889*F2889</f>
        <v>4573889.4876264129</v>
      </c>
      <c r="AJ2889" s="2">
        <f>SUM(AG2889:AI2889)</f>
        <v>19471700.961609587</v>
      </c>
      <c r="AK2889" s="2">
        <f>+AD2889*G2889</f>
        <v>13068255.678932611</v>
      </c>
      <c r="AL2889" s="2">
        <f>+AE2889*G2889</f>
        <v>1829555.7950505656</v>
      </c>
      <c r="AM2889" s="2">
        <f>+AF2889*G2889</f>
        <v>4573889.4876264129</v>
      </c>
      <c r="AN2889" s="155">
        <f>SUM(AK2889:AM2889)</f>
        <v>19471700.961609587</v>
      </c>
      <c r="AQ2889" s="145" t="s">
        <v>525</v>
      </c>
      <c r="AU2889" s="8">
        <f>+BH2889</f>
        <v>250000</v>
      </c>
      <c r="AV2889" s="8">
        <f>+L2889</f>
        <v>1796521.3602777775</v>
      </c>
      <c r="AW2889" s="2">
        <f>+AU2889+AV2889</f>
        <v>2046521.3602777775</v>
      </c>
      <c r="AX2889" s="8">
        <f>F2889*AW2889</f>
        <v>14886805.678932611</v>
      </c>
      <c r="AY2889" s="8">
        <f>IF(AQ2889="CT",7%,5%)*AX2889</f>
        <v>1042076.3975252828</v>
      </c>
      <c r="AZ2889" s="8">
        <f>AX2889*2%</f>
        <v>297736.11357865221</v>
      </c>
      <c r="BA2889" s="8">
        <f>IF(BB2889&gt;0,0,AX2889*5%)</f>
        <v>0</v>
      </c>
      <c r="BB2889" s="8">
        <f>(AX2889-BG2889)*35%</f>
        <v>5210381.9876264138</v>
      </c>
      <c r="BC2889" s="8">
        <f>+AX2889+AY2889+AZ2889+BA2889+BB2889</f>
        <v>21437000.177662961</v>
      </c>
      <c r="BD2889" s="8">
        <f>AX2889-AT2889</f>
        <v>14886805.678932611</v>
      </c>
      <c r="BE2889" s="2"/>
      <c r="BH2889" s="2">
        <v>250000</v>
      </c>
    </row>
    <row r="2890" spans="2:60" ht="51" hidden="1" outlineLevel="1" x14ac:dyDescent="0.2">
      <c r="B2890" s="82">
        <v>15</v>
      </c>
      <c r="C2890" s="144" t="s">
        <v>775</v>
      </c>
      <c r="D2890" s="144"/>
      <c r="E2890" s="82" t="s">
        <v>104</v>
      </c>
      <c r="F2890" s="143">
        <v>131.1182</v>
      </c>
      <c r="G2890" s="142">
        <f>+[2]THKL!F2900</f>
        <v>131.1182</v>
      </c>
      <c r="H2890" s="132"/>
      <c r="I2890" s="132"/>
      <c r="J2890" s="132"/>
      <c r="K2890" s="156" t="s">
        <v>89</v>
      </c>
      <c r="L2890" s="157">
        <f>'[3]BDG (XD)'!$AA$936</f>
        <v>1951845.7932777775</v>
      </c>
      <c r="M2890" s="157">
        <f>SUM(K2890:L2890)</f>
        <v>1951845.7932777775</v>
      </c>
      <c r="N2890" s="83">
        <f>IF(V2890&lt;&gt;"VTC VHm",_xlfn.XLOOKUP(Z2890,$AC$4015:$AC$4035,$AD$4015:$AD$4035,0)*M2890,_xlfn.XLOOKUP(Z2890,$AC$4015:$AC$4035,$AD$4015:$AD$4035,0)*L2890)</f>
        <v>683146.02764722204</v>
      </c>
      <c r="O2890" s="83">
        <f>IF(V2890&lt;&gt;"VTC VHm",_xlfn.XLOOKUP(Z2890,$AC$4015:$AC$4035,$AE$4015:$AE$4035,0)*M2890,_xlfn.XLOOKUP(Z2890,$AC$4015:$AC$4035,$AE$4015:$AE$4035,0)*L2890)</f>
        <v>0</v>
      </c>
      <c r="P2890" s="83">
        <f>SUM(N2890:O2890)</f>
        <v>683146.02764722204</v>
      </c>
      <c r="Q2890" s="157">
        <f>M2890*G2890</f>
        <v>255922507.09215429</v>
      </c>
      <c r="R2890" s="157">
        <f>G2890*P2890</f>
        <v>89572877.482253984</v>
      </c>
      <c r="S2890" s="83">
        <f>SUM(Q2890:R2890)</f>
        <v>345495384.57440829</v>
      </c>
      <c r="T2890" s="156" t="s">
        <v>50</v>
      </c>
      <c r="U2890" s="132"/>
      <c r="V2890" s="132"/>
      <c r="W2890" s="132"/>
      <c r="X2890" s="44" t="s">
        <v>33</v>
      </c>
      <c r="Y2890" s="44"/>
      <c r="Z2890" s="44" t="s">
        <v>16</v>
      </c>
      <c r="AA2890" s="44" t="s">
        <v>80</v>
      </c>
      <c r="AB2890" s="2">
        <v>2157518.4888439113</v>
      </c>
      <c r="AC2890" s="2">
        <v>282889940.72393376</v>
      </c>
      <c r="AD2890" s="2">
        <f>+M2890</f>
        <v>1951845.7932777775</v>
      </c>
      <c r="AE2890" s="2">
        <f>+AD2890*14%</f>
        <v>273258.41105888889</v>
      </c>
      <c r="AF2890" s="155">
        <f>+AD2890*35%</f>
        <v>683146.02764722204</v>
      </c>
      <c r="AG2890" s="2">
        <f>+AD2890*F2890</f>
        <v>255922507.09215429</v>
      </c>
      <c r="AH2890" s="2">
        <f>+AE2890*F2890</f>
        <v>35829150.992901608</v>
      </c>
      <c r="AI2890" s="2">
        <f>+AF2890*F2890</f>
        <v>89572877.482253984</v>
      </c>
      <c r="AJ2890" s="2">
        <f>SUM(AG2890:AI2890)</f>
        <v>381324535.56730986</v>
      </c>
      <c r="AK2890" s="2">
        <f>+AD2890*G2890</f>
        <v>255922507.09215429</v>
      </c>
      <c r="AL2890" s="2">
        <f>+AE2890*G2890</f>
        <v>35829150.992901608</v>
      </c>
      <c r="AM2890" s="2">
        <f>+AF2890*G2890</f>
        <v>89572877.482253984</v>
      </c>
      <c r="AN2890" s="155">
        <f>SUM(AK2890:AM2890)</f>
        <v>381324535.56730986</v>
      </c>
      <c r="AQ2890" s="145" t="s">
        <v>525</v>
      </c>
      <c r="AU2890" s="8">
        <f>+BH2890</f>
        <v>250000</v>
      </c>
      <c r="AV2890" s="8">
        <f>+L2890</f>
        <v>1951845.7932777775</v>
      </c>
      <c r="AW2890" s="2">
        <f>+AU2890+AV2890</f>
        <v>2201845.7932777777</v>
      </c>
      <c r="AX2890" s="8">
        <f>F2890*AW2890</f>
        <v>288702057.09215432</v>
      </c>
      <c r="AY2890" s="8">
        <f>IF(AQ2890="CT",7%,5%)*AX2890</f>
        <v>20209143.996450804</v>
      </c>
      <c r="AZ2890" s="8">
        <f>AX2890*2%</f>
        <v>5774041.141843087</v>
      </c>
      <c r="BA2890" s="8">
        <f>IF(BB2890&gt;0,0,AX2890*5%)</f>
        <v>0</v>
      </c>
      <c r="BB2890" s="8">
        <f>(AX2890-BG2890)*35%</f>
        <v>101045719.98225401</v>
      </c>
      <c r="BC2890" s="8">
        <f>+AX2890+AY2890+AZ2890+BA2890+BB2890</f>
        <v>415730962.21270221</v>
      </c>
      <c r="BD2890" s="8">
        <f>AX2890-AT2890</f>
        <v>288702057.09215432</v>
      </c>
      <c r="BE2890" s="2"/>
      <c r="BH2890" s="2">
        <v>250000</v>
      </c>
    </row>
    <row r="2891" spans="2:60" ht="34" hidden="1" outlineLevel="1" x14ac:dyDescent="0.2">
      <c r="B2891" s="82">
        <v>16</v>
      </c>
      <c r="C2891" s="144" t="s">
        <v>138</v>
      </c>
      <c r="D2891" s="144"/>
      <c r="E2891" s="82" t="s">
        <v>91</v>
      </c>
      <c r="F2891" s="143">
        <v>2.6513</v>
      </c>
      <c r="G2891" s="142">
        <f>+[2]THKL!F2901</f>
        <v>2.6513</v>
      </c>
      <c r="H2891" s="132"/>
      <c r="I2891" s="132"/>
      <c r="J2891" s="132"/>
      <c r="K2891" s="156">
        <f>$K$4010*1000</f>
        <v>15050000</v>
      </c>
      <c r="L2891" s="157">
        <f>'[3]BDG (XD)'!$AA$962*1000</f>
        <v>7690671</v>
      </c>
      <c r="M2891" s="157">
        <f>SUM(K2891:L2891)</f>
        <v>22740671</v>
      </c>
      <c r="N2891" s="83">
        <f>IF(V2891&lt;&gt;"VTC VHm",_xlfn.XLOOKUP(Z2891,$AC$4015:$AC$4035,$AD$4015:$AD$4035,0)*M2891,_xlfn.XLOOKUP(Z2891,$AC$4015:$AC$4035,$AD$4015:$AD$4035,0)*L2891)</f>
        <v>2691734.8499999996</v>
      </c>
      <c r="O2891" s="83">
        <f>IF(V2891&lt;&gt;"VTC VHm",_xlfn.XLOOKUP(Z2891,$AC$4015:$AC$4035,$AE$4015:$AE$4035,0)*M2891,_xlfn.XLOOKUP(Z2891,$AC$4015:$AC$4035,$AE$4015:$AE$4035,0)*L2891)</f>
        <v>0</v>
      </c>
      <c r="P2891" s="83">
        <f>SUM(N2891:O2891)</f>
        <v>2691734.8499999996</v>
      </c>
      <c r="Q2891" s="157">
        <f>M2891*G2891</f>
        <v>60292341.022299998</v>
      </c>
      <c r="R2891" s="157">
        <f>G2891*P2891</f>
        <v>7136596.6078049988</v>
      </c>
      <c r="S2891" s="83">
        <f>SUM(Q2891:R2891)</f>
        <v>67428937.630104989</v>
      </c>
      <c r="T2891" s="156" t="s">
        <v>50</v>
      </c>
      <c r="U2891" s="132"/>
      <c r="V2891" s="82" t="s">
        <v>34</v>
      </c>
      <c r="W2891" s="132"/>
      <c r="X2891" s="44" t="s">
        <v>33</v>
      </c>
      <c r="Y2891" s="44"/>
      <c r="Z2891" s="44" t="s">
        <v>16</v>
      </c>
      <c r="AA2891" s="44" t="s">
        <v>80</v>
      </c>
      <c r="AB2891" s="2">
        <v>22922131.999585498</v>
      </c>
      <c r="AC2891" s="2">
        <v>60773448.570501029</v>
      </c>
      <c r="AD2891" s="2">
        <f>+M2891</f>
        <v>22740671</v>
      </c>
      <c r="AE2891" s="2">
        <f>+AD2891*14%</f>
        <v>3183693.9400000004</v>
      </c>
      <c r="AF2891" s="155">
        <f>+AD2891*35%</f>
        <v>7959234.8499999996</v>
      </c>
      <c r="AG2891" s="2">
        <f>+AD2891*F2891</f>
        <v>60292341.022299998</v>
      </c>
      <c r="AH2891" s="2">
        <f>+AE2891*F2891</f>
        <v>8440927.7431220002</v>
      </c>
      <c r="AI2891" s="2">
        <f>+AF2891*F2891</f>
        <v>21102319.357804999</v>
      </c>
      <c r="AJ2891" s="2">
        <f>SUM(AG2891:AI2891)</f>
        <v>89835588.123227</v>
      </c>
      <c r="AK2891" s="2">
        <f>+AD2891*G2891</f>
        <v>60292341.022299998</v>
      </c>
      <c r="AL2891" s="2">
        <f>+AE2891*G2891</f>
        <v>8440927.7431220002</v>
      </c>
      <c r="AM2891" s="2">
        <f>+AF2891*G2891</f>
        <v>21102319.357804999</v>
      </c>
      <c r="AN2891" s="155">
        <f>SUM(AK2891:AM2891)</f>
        <v>89835588.123227</v>
      </c>
      <c r="AQ2891" s="145" t="s">
        <v>525</v>
      </c>
      <c r="AU2891" s="8">
        <f>+K2891</f>
        <v>15050000</v>
      </c>
      <c r="AV2891" s="8">
        <f>+L2891</f>
        <v>7690671</v>
      </c>
      <c r="AW2891" s="2">
        <f>+M2891</f>
        <v>22740671</v>
      </c>
      <c r="AX2891" s="8">
        <f>F2891*AW2891</f>
        <v>60292341.022299998</v>
      </c>
      <c r="AY2891" s="8">
        <f>IF(AQ2891="CT",7%,5%)*AX2891</f>
        <v>4220463.8715610001</v>
      </c>
      <c r="AZ2891" s="8">
        <f>AX2891*2%</f>
        <v>1205846.820446</v>
      </c>
      <c r="BA2891" s="8">
        <f>IF(BB2891&gt;0,0,AX2891*5%)</f>
        <v>0</v>
      </c>
      <c r="BB2891" s="8">
        <f>(AX2891-BG2891)*35%</f>
        <v>7136596.6078049988</v>
      </c>
      <c r="BC2891" s="8">
        <f>+AX2891+AY2891+AZ2891+BA2891+BB2891</f>
        <v>72855248.322111994</v>
      </c>
      <c r="BD2891" s="8">
        <f>AX2891-AT2891</f>
        <v>60292341.022299998</v>
      </c>
      <c r="BE2891" s="2"/>
      <c r="BG2891" s="7">
        <f>+K2891*F2891</f>
        <v>39902065</v>
      </c>
      <c r="BH2891" s="2"/>
    </row>
    <row r="2892" spans="2:60" ht="34" hidden="1" outlineLevel="1" x14ac:dyDescent="0.2">
      <c r="B2892" s="82">
        <v>17</v>
      </c>
      <c r="C2892" s="144" t="s">
        <v>137</v>
      </c>
      <c r="D2892" s="144"/>
      <c r="E2892" s="82" t="s">
        <v>91</v>
      </c>
      <c r="F2892" s="143">
        <v>9.6417000000000002</v>
      </c>
      <c r="G2892" s="142">
        <f>+[2]THKL!F2902</f>
        <v>9.6417000000000002</v>
      </c>
      <c r="H2892" s="132"/>
      <c r="I2892" s="132"/>
      <c r="J2892" s="132"/>
      <c r="K2892" s="156">
        <f>$L$4010*1000</f>
        <v>15266666.666666666</v>
      </c>
      <c r="L2892" s="157">
        <f>'[3]BDG (XD)'!$AA$963*1000</f>
        <v>7690671</v>
      </c>
      <c r="M2892" s="157">
        <f>SUM(K2892:L2892)</f>
        <v>22957337.666666664</v>
      </c>
      <c r="N2892" s="83">
        <f>IF(V2892&lt;&gt;"VTC VHm",_xlfn.XLOOKUP(Z2892,$AC$4015:$AC$4035,$AD$4015:$AD$4035,0)*M2892,_xlfn.XLOOKUP(Z2892,$AC$4015:$AC$4035,$AD$4015:$AD$4035,0)*L2892)</f>
        <v>2691734.8499999996</v>
      </c>
      <c r="O2892" s="83">
        <f>IF(V2892&lt;&gt;"VTC VHm",_xlfn.XLOOKUP(Z2892,$AC$4015:$AC$4035,$AE$4015:$AE$4035,0)*M2892,_xlfn.XLOOKUP(Z2892,$AC$4015:$AC$4035,$AE$4015:$AE$4035,0)*L2892)</f>
        <v>0</v>
      </c>
      <c r="P2892" s="83">
        <f>SUM(N2892:O2892)</f>
        <v>2691734.8499999996</v>
      </c>
      <c r="Q2892" s="157">
        <f>M2892*G2892</f>
        <v>221347762.58069998</v>
      </c>
      <c r="R2892" s="157">
        <f>G2892*P2892</f>
        <v>25952899.903244998</v>
      </c>
      <c r="S2892" s="83">
        <f>SUM(Q2892:R2892)</f>
        <v>247300662.48394498</v>
      </c>
      <c r="T2892" s="156" t="s">
        <v>50</v>
      </c>
      <c r="U2892" s="132"/>
      <c r="V2892" s="82" t="s">
        <v>34</v>
      </c>
      <c r="W2892" s="132"/>
      <c r="X2892" s="44" t="s">
        <v>33</v>
      </c>
      <c r="Y2892" s="44"/>
      <c r="Z2892" s="44" t="s">
        <v>16</v>
      </c>
      <c r="AA2892" s="44" t="s">
        <v>80</v>
      </c>
      <c r="AB2892" s="2">
        <v>22099173.197620202</v>
      </c>
      <c r="AC2892" s="2">
        <v>213073598.2194947</v>
      </c>
      <c r="AD2892" s="2">
        <f>+M2892</f>
        <v>22957337.666666664</v>
      </c>
      <c r="AE2892" s="2">
        <f>+AD2892*14%</f>
        <v>3214027.2733333334</v>
      </c>
      <c r="AF2892" s="155">
        <f>+AD2892*35%</f>
        <v>8035068.1833333317</v>
      </c>
      <c r="AG2892" s="2">
        <f>+AD2892*F2892</f>
        <v>221347762.58069998</v>
      </c>
      <c r="AH2892" s="2">
        <f>+AE2892*F2892</f>
        <v>30988686.761298001</v>
      </c>
      <c r="AI2892" s="2">
        <f>+AF2892*F2892</f>
        <v>77471716.903244987</v>
      </c>
      <c r="AJ2892" s="2">
        <f>SUM(AG2892:AI2892)</f>
        <v>329808166.24524295</v>
      </c>
      <c r="AK2892" s="2">
        <f>+AD2892*G2892</f>
        <v>221347762.58069998</v>
      </c>
      <c r="AL2892" s="2">
        <f>+AE2892*G2892</f>
        <v>30988686.761298001</v>
      </c>
      <c r="AM2892" s="2">
        <f>+AF2892*G2892</f>
        <v>77471716.903244987</v>
      </c>
      <c r="AN2892" s="155">
        <f>SUM(AK2892:AM2892)</f>
        <v>329808166.24524295</v>
      </c>
      <c r="AQ2892" s="145" t="s">
        <v>525</v>
      </c>
      <c r="AU2892" s="8">
        <f>+K2892</f>
        <v>15266666.666666666</v>
      </c>
      <c r="AV2892" s="8">
        <f>+L2892</f>
        <v>7690671</v>
      </c>
      <c r="AW2892" s="2">
        <f>+M2892</f>
        <v>22957337.666666664</v>
      </c>
      <c r="AX2892" s="8">
        <f>F2892*AW2892</f>
        <v>221347762.58069998</v>
      </c>
      <c r="AY2892" s="8">
        <f>IF(AQ2892="CT",7%,5%)*AX2892</f>
        <v>15494343.380649</v>
      </c>
      <c r="AZ2892" s="8">
        <f>AX2892*2%</f>
        <v>4426955.2516139997</v>
      </c>
      <c r="BA2892" s="8">
        <f>IF(BB2892&gt;0,0,AX2892*5%)</f>
        <v>0</v>
      </c>
      <c r="BB2892" s="8">
        <f>(AX2892-BG2892)*35%</f>
        <v>25952899.903244991</v>
      </c>
      <c r="BC2892" s="8">
        <f>+AX2892+AY2892+AZ2892+BA2892+BB2892</f>
        <v>267221961.11620799</v>
      </c>
      <c r="BD2892" s="8">
        <f>AX2892-AT2892</f>
        <v>221347762.58069998</v>
      </c>
      <c r="BE2892" s="2"/>
      <c r="BG2892" s="7">
        <f>+K2892*F2892</f>
        <v>147196620</v>
      </c>
      <c r="BH2892" s="2"/>
    </row>
    <row r="2893" spans="2:60" ht="34" hidden="1" outlineLevel="1" x14ac:dyDescent="0.2">
      <c r="B2893" s="82">
        <v>18</v>
      </c>
      <c r="C2893" s="144" t="s">
        <v>145</v>
      </c>
      <c r="D2893" s="144"/>
      <c r="E2893" s="82" t="s">
        <v>91</v>
      </c>
      <c r="F2893" s="143">
        <v>3.6284000000000001</v>
      </c>
      <c r="G2893" s="142">
        <f>+[2]THKL!F2903</f>
        <v>3.6284000000000001</v>
      </c>
      <c r="H2893" s="132"/>
      <c r="I2893" s="132"/>
      <c r="J2893" s="132"/>
      <c r="K2893" s="156">
        <f>$L$4010*1000</f>
        <v>15266666.666666666</v>
      </c>
      <c r="L2893" s="157">
        <f>'[3]BDG (XD)'!$AA$963*1000</f>
        <v>7690671</v>
      </c>
      <c r="M2893" s="157">
        <f>SUM(K2893:L2893)</f>
        <v>22957337.666666664</v>
      </c>
      <c r="N2893" s="83">
        <f>IF(V2893&lt;&gt;"VTC VHm",_xlfn.XLOOKUP(Z2893,$AC$4015:$AC$4035,$AD$4015:$AD$4035,0)*M2893,_xlfn.XLOOKUP(Z2893,$AC$4015:$AC$4035,$AD$4015:$AD$4035,0)*L2893)</f>
        <v>2691734.8499999996</v>
      </c>
      <c r="O2893" s="83">
        <f>IF(V2893&lt;&gt;"VTC VHm",_xlfn.XLOOKUP(Z2893,$AC$4015:$AC$4035,$AE$4015:$AE$4035,0)*M2893,_xlfn.XLOOKUP(Z2893,$AC$4015:$AC$4035,$AE$4015:$AE$4035,0)*L2893)</f>
        <v>0</v>
      </c>
      <c r="P2893" s="83">
        <f>SUM(N2893:O2893)</f>
        <v>2691734.8499999996</v>
      </c>
      <c r="Q2893" s="157">
        <f>M2893*G2893</f>
        <v>83298403.989733323</v>
      </c>
      <c r="R2893" s="157">
        <f>G2893*P2893</f>
        <v>9766690.7297399994</v>
      </c>
      <c r="S2893" s="83">
        <f>SUM(Q2893:R2893)</f>
        <v>93065094.719473317</v>
      </c>
      <c r="T2893" s="156" t="s">
        <v>50</v>
      </c>
      <c r="U2893" s="132"/>
      <c r="V2893" s="82" t="s">
        <v>34</v>
      </c>
      <c r="W2893" s="132"/>
      <c r="X2893" s="44" t="s">
        <v>33</v>
      </c>
      <c r="Y2893" s="44"/>
      <c r="Z2893" s="44" t="s">
        <v>16</v>
      </c>
      <c r="AA2893" s="44" t="s">
        <v>80</v>
      </c>
      <c r="AB2893" s="2">
        <v>21490498.208404496</v>
      </c>
      <c r="AC2893" s="2">
        <v>77976123.699374869</v>
      </c>
      <c r="AD2893" s="2">
        <f>+M2893</f>
        <v>22957337.666666664</v>
      </c>
      <c r="AE2893" s="2">
        <f>+AD2893*14%</f>
        <v>3214027.2733333334</v>
      </c>
      <c r="AF2893" s="155">
        <f>+AD2893*35%</f>
        <v>8035068.1833333317</v>
      </c>
      <c r="AG2893" s="2">
        <f>+AD2893*F2893</f>
        <v>83298403.989733323</v>
      </c>
      <c r="AH2893" s="2">
        <f>+AE2893*F2893</f>
        <v>11661776.558562668</v>
      </c>
      <c r="AI2893" s="2">
        <f>+AF2893*F2893</f>
        <v>29154441.396406662</v>
      </c>
      <c r="AJ2893" s="2">
        <f>SUM(AG2893:AI2893)</f>
        <v>124114621.94470266</v>
      </c>
      <c r="AK2893" s="2">
        <f>+AD2893*G2893</f>
        <v>83298403.989733323</v>
      </c>
      <c r="AL2893" s="2">
        <f>+AE2893*G2893</f>
        <v>11661776.558562668</v>
      </c>
      <c r="AM2893" s="2">
        <f>+AF2893*G2893</f>
        <v>29154441.396406662</v>
      </c>
      <c r="AN2893" s="155">
        <f>SUM(AK2893:AM2893)</f>
        <v>124114621.94470266</v>
      </c>
      <c r="AQ2893" s="145" t="s">
        <v>525</v>
      </c>
      <c r="AU2893" s="8">
        <f>+K2893</f>
        <v>15266666.666666666</v>
      </c>
      <c r="AV2893" s="8">
        <f>+L2893</f>
        <v>7690671</v>
      </c>
      <c r="AW2893" s="2">
        <f>+M2893</f>
        <v>22957337.666666664</v>
      </c>
      <c r="AX2893" s="8">
        <f>F2893*AW2893</f>
        <v>83298403.989733323</v>
      </c>
      <c r="AY2893" s="8">
        <f>IF(AQ2893="CT",7%,5%)*AX2893</f>
        <v>5830888.2792813331</v>
      </c>
      <c r="AZ2893" s="8">
        <f>AX2893*2%</f>
        <v>1665968.0797946665</v>
      </c>
      <c r="BA2893" s="8">
        <f>IF(BB2893&gt;0,0,AX2893*5%)</f>
        <v>0</v>
      </c>
      <c r="BB2893" s="8">
        <f>(AX2893-BG2893)*35%</f>
        <v>9766690.7297399957</v>
      </c>
      <c r="BC2893" s="8">
        <f>+AX2893+AY2893+AZ2893+BA2893+BB2893</f>
        <v>100561951.07854931</v>
      </c>
      <c r="BD2893" s="8">
        <f>AX2893-AT2893</f>
        <v>83298403.989733323</v>
      </c>
      <c r="BE2893" s="2"/>
      <c r="BG2893" s="7">
        <f>+K2893*F2893</f>
        <v>55393573.333333336</v>
      </c>
      <c r="BH2893" s="2"/>
    </row>
    <row r="2894" spans="2:60" ht="17" hidden="1" outlineLevel="1" x14ac:dyDescent="0.2">
      <c r="B2894" s="82">
        <v>19</v>
      </c>
      <c r="C2894" s="144" t="s">
        <v>144</v>
      </c>
      <c r="D2894" s="144"/>
      <c r="E2894" s="82" t="s">
        <v>120</v>
      </c>
      <c r="F2894" s="143">
        <v>1.5639000000000001</v>
      </c>
      <c r="G2894" s="142">
        <f>+[2]THKL!F2904</f>
        <v>1.5639000000000001</v>
      </c>
      <c r="H2894" s="132"/>
      <c r="I2894" s="132"/>
      <c r="J2894" s="132"/>
      <c r="K2894" s="156" t="s">
        <v>89</v>
      </c>
      <c r="L2894" s="157">
        <f>'[3]BDG (XD)'!$AA$953*100</f>
        <v>26537135.877452388</v>
      </c>
      <c r="M2894" s="157">
        <f>SUM(K2894:L2894)</f>
        <v>26537135.877452388</v>
      </c>
      <c r="N2894" s="83">
        <f>IF(V2894&lt;&gt;"VTC VHm",_xlfn.XLOOKUP(Z2894,$AC$4015:$AC$4035,$AD$4015:$AD$4035,0)*M2894,_xlfn.XLOOKUP(Z2894,$AC$4015:$AC$4035,$AD$4015:$AD$4035,0)*L2894)</f>
        <v>9287997.5571083352</v>
      </c>
      <c r="O2894" s="83">
        <f>IF(V2894&lt;&gt;"VTC VHm",_xlfn.XLOOKUP(Z2894,$AC$4015:$AC$4035,$AE$4015:$AE$4035,0)*M2894,_xlfn.XLOOKUP(Z2894,$AC$4015:$AC$4035,$AE$4015:$AE$4035,0)*L2894)</f>
        <v>0</v>
      </c>
      <c r="P2894" s="83">
        <f>SUM(N2894:O2894)</f>
        <v>9287997.5571083352</v>
      </c>
      <c r="Q2894" s="157">
        <f>M2894*G2894</f>
        <v>41501426.798747793</v>
      </c>
      <c r="R2894" s="157">
        <f>G2894*P2894</f>
        <v>14525499.379561726</v>
      </c>
      <c r="S2894" s="83">
        <f>SUM(Q2894:R2894)</f>
        <v>56026926.178309515</v>
      </c>
      <c r="T2894" s="156" t="s">
        <v>50</v>
      </c>
      <c r="U2894" s="132"/>
      <c r="V2894" s="132"/>
      <c r="W2894" s="132"/>
      <c r="X2894" s="44" t="s">
        <v>33</v>
      </c>
      <c r="Y2894" s="44"/>
      <c r="Z2894" s="44" t="s">
        <v>16</v>
      </c>
      <c r="AA2894" s="44" t="s">
        <v>80</v>
      </c>
      <c r="AB2894" s="2">
        <v>12803353.586476473</v>
      </c>
      <c r="AC2894" s="2">
        <v>20023164.673890557</v>
      </c>
      <c r="AD2894" s="2">
        <f>+M2894</f>
        <v>26537135.877452388</v>
      </c>
      <c r="AE2894" s="2">
        <f>+AD2894*14%</f>
        <v>3715199.0228433348</v>
      </c>
      <c r="AF2894" s="155">
        <f>+AD2894*35%</f>
        <v>9287997.5571083352</v>
      </c>
      <c r="AG2894" s="2">
        <f>+AD2894*F2894</f>
        <v>41501426.798747793</v>
      </c>
      <c r="AH2894" s="2">
        <f>+AE2894*F2894</f>
        <v>5810199.7518246919</v>
      </c>
      <c r="AI2894" s="2">
        <f>+AF2894*F2894</f>
        <v>14525499.379561726</v>
      </c>
      <c r="AJ2894" s="2">
        <f>SUM(AG2894:AI2894)</f>
        <v>61837125.930134207</v>
      </c>
      <c r="AK2894" s="2">
        <f>+AD2894*G2894</f>
        <v>41501426.798747793</v>
      </c>
      <c r="AL2894" s="2">
        <f>+AE2894*G2894</f>
        <v>5810199.7518246919</v>
      </c>
      <c r="AM2894" s="2">
        <f>+AF2894*G2894</f>
        <v>14525499.379561726</v>
      </c>
      <c r="AN2894" s="155">
        <f>SUM(AK2894:AM2894)</f>
        <v>61837125.930134207</v>
      </c>
      <c r="AQ2894" s="145" t="s">
        <v>525</v>
      </c>
      <c r="AU2894" s="8" t="str">
        <f>+K2894</f>
        <v>Bao gồm</v>
      </c>
      <c r="AV2894" s="8">
        <f>+L2894</f>
        <v>26537135.877452388</v>
      </c>
      <c r="AW2894" s="2">
        <f>+M2894</f>
        <v>26537135.877452388</v>
      </c>
      <c r="AX2894" s="8">
        <f>F2894*AW2894</f>
        <v>41501426.798747793</v>
      </c>
      <c r="AY2894" s="8">
        <f>IF(AQ2894="CT",7%,5%)*AX2894</f>
        <v>2905099.8759123459</v>
      </c>
      <c r="AZ2894" s="8">
        <f>AX2894*2%</f>
        <v>830028.53597495588</v>
      </c>
      <c r="BA2894" s="8">
        <f>IF(BB2894&gt;0,0,AX2894*5%)</f>
        <v>0</v>
      </c>
      <c r="BB2894" s="8">
        <f>(AX2894-BG2894)*35%</f>
        <v>14525499.379561726</v>
      </c>
      <c r="BC2894" s="8">
        <f>+AX2894+AY2894+AZ2894+BA2894+BB2894</f>
        <v>59762054.590196818</v>
      </c>
      <c r="BD2894" s="8">
        <f>AX2894-AT2894</f>
        <v>41501426.798747793</v>
      </c>
      <c r="BE2894" s="2"/>
      <c r="BH2894" s="2"/>
    </row>
    <row r="2895" spans="2:60" ht="17" hidden="1" outlineLevel="1" x14ac:dyDescent="0.2">
      <c r="B2895" s="82">
        <v>20</v>
      </c>
      <c r="C2895" s="144" t="s">
        <v>193</v>
      </c>
      <c r="D2895" s="144"/>
      <c r="E2895" s="82" t="s">
        <v>120</v>
      </c>
      <c r="F2895" s="143">
        <v>6.3959000000000001</v>
      </c>
      <c r="G2895" s="142">
        <f>+[2]THKL!F2905</f>
        <v>6.3959000000000001</v>
      </c>
      <c r="H2895" s="132"/>
      <c r="I2895" s="132"/>
      <c r="J2895" s="132"/>
      <c r="K2895" s="156" t="s">
        <v>89</v>
      </c>
      <c r="L2895" s="157">
        <f>'[3]BDG (XD)'!$AA$953*100</f>
        <v>26537135.877452388</v>
      </c>
      <c r="M2895" s="157">
        <f>SUM(K2895:L2895)</f>
        <v>26537135.877452388</v>
      </c>
      <c r="N2895" s="83">
        <f>IF(V2895&lt;&gt;"VTC VHm",_xlfn.XLOOKUP(Z2895,$AC$4015:$AC$4035,$AD$4015:$AD$4035,0)*M2895,_xlfn.XLOOKUP(Z2895,$AC$4015:$AC$4035,$AD$4015:$AD$4035,0)*L2895)</f>
        <v>9287997.5571083352</v>
      </c>
      <c r="O2895" s="83">
        <f>IF(V2895&lt;&gt;"VTC VHm",_xlfn.XLOOKUP(Z2895,$AC$4015:$AC$4035,$AE$4015:$AE$4035,0)*M2895,_xlfn.XLOOKUP(Z2895,$AC$4015:$AC$4035,$AE$4015:$AE$4035,0)*L2895)</f>
        <v>0</v>
      </c>
      <c r="P2895" s="83">
        <f>SUM(N2895:O2895)</f>
        <v>9287997.5571083352</v>
      </c>
      <c r="Q2895" s="157">
        <f>M2895*G2895</f>
        <v>169728867.35859773</v>
      </c>
      <c r="R2895" s="157">
        <f>G2895*P2895</f>
        <v>59405103.575509205</v>
      </c>
      <c r="S2895" s="83">
        <f>SUM(Q2895:R2895)</f>
        <v>229133970.93410695</v>
      </c>
      <c r="T2895" s="156" t="s">
        <v>50</v>
      </c>
      <c r="U2895" s="132"/>
      <c r="V2895" s="132"/>
      <c r="W2895" s="132"/>
      <c r="X2895" s="44" t="s">
        <v>33</v>
      </c>
      <c r="Y2895" s="44"/>
      <c r="Z2895" s="44" t="s">
        <v>16</v>
      </c>
      <c r="AA2895" s="44" t="s">
        <v>80</v>
      </c>
      <c r="AB2895" s="2">
        <v>7121076.0487219077</v>
      </c>
      <c r="AC2895" s="2">
        <v>45545690.300020449</v>
      </c>
      <c r="AD2895" s="2">
        <f>+M2895</f>
        <v>26537135.877452388</v>
      </c>
      <c r="AE2895" s="2">
        <f>+AD2895*14%</f>
        <v>3715199.0228433348</v>
      </c>
      <c r="AF2895" s="155">
        <f>+AD2895*35%</f>
        <v>9287997.5571083352</v>
      </c>
      <c r="AG2895" s="2">
        <f>+AD2895*F2895</f>
        <v>169728867.35859773</v>
      </c>
      <c r="AH2895" s="2">
        <f>+AE2895*F2895</f>
        <v>23762041.430203687</v>
      </c>
      <c r="AI2895" s="2">
        <f>+AF2895*F2895</f>
        <v>59405103.575509205</v>
      </c>
      <c r="AJ2895" s="2">
        <f>SUM(AG2895:AI2895)</f>
        <v>252896012.36431062</v>
      </c>
      <c r="AK2895" s="2">
        <f>+AD2895*G2895</f>
        <v>169728867.35859773</v>
      </c>
      <c r="AL2895" s="2">
        <f>+AE2895*G2895</f>
        <v>23762041.430203687</v>
      </c>
      <c r="AM2895" s="2">
        <f>+AF2895*G2895</f>
        <v>59405103.575509205</v>
      </c>
      <c r="AN2895" s="155">
        <f>SUM(AK2895:AM2895)</f>
        <v>252896012.36431062</v>
      </c>
      <c r="AQ2895" s="145" t="s">
        <v>525</v>
      </c>
      <c r="AU2895" s="8" t="str">
        <f>+K2895</f>
        <v>Bao gồm</v>
      </c>
      <c r="AV2895" s="8">
        <f>+L2895</f>
        <v>26537135.877452388</v>
      </c>
      <c r="AW2895" s="2">
        <f>+M2895</f>
        <v>26537135.877452388</v>
      </c>
      <c r="AX2895" s="8">
        <f>F2895*AW2895</f>
        <v>169728867.35859773</v>
      </c>
      <c r="AY2895" s="8">
        <f>IF(AQ2895="CT",7%,5%)*AX2895</f>
        <v>11881020.715101842</v>
      </c>
      <c r="AZ2895" s="8">
        <f>AX2895*2%</f>
        <v>3394577.3471719548</v>
      </c>
      <c r="BA2895" s="8">
        <f>IF(BB2895&gt;0,0,AX2895*5%)</f>
        <v>0</v>
      </c>
      <c r="BB2895" s="8">
        <f>(AX2895-BG2895)*35%</f>
        <v>59405103.575509198</v>
      </c>
      <c r="BC2895" s="8">
        <f>+AX2895+AY2895+AZ2895+BA2895+BB2895</f>
        <v>244409568.99638072</v>
      </c>
      <c r="BD2895" s="8">
        <f>AX2895-AT2895</f>
        <v>169728867.35859773</v>
      </c>
      <c r="BE2895" s="2"/>
      <c r="BH2895" s="2"/>
    </row>
    <row r="2896" spans="2:60" s="92" customFormat="1" ht="17" collapsed="1" x14ac:dyDescent="0.2">
      <c r="B2896" s="163"/>
      <c r="C2896" s="164" t="s">
        <v>128</v>
      </c>
      <c r="D2896" s="164"/>
      <c r="E2896" s="163"/>
      <c r="F2896" s="162"/>
      <c r="G2896" s="149">
        <f>+[2]THKL!F2906</f>
        <v>0</v>
      </c>
      <c r="H2896" s="158"/>
      <c r="I2896" s="158"/>
      <c r="J2896" s="158"/>
      <c r="K2896" s="159"/>
      <c r="L2896" s="161"/>
      <c r="M2896" s="161">
        <f>SUM(K2896:L2896)</f>
        <v>0</v>
      </c>
      <c r="N2896" s="83">
        <f>IF(V2896&lt;&gt;"VTC VHm",_xlfn.XLOOKUP(Z2896,$AC$4015:$AC$4035,$AD$4015:$AD$4035,0)*M2896,_xlfn.XLOOKUP(Z2896,$AC$4015:$AC$4035,$AD$4015:$AD$4035,0)*L2896)</f>
        <v>0</v>
      </c>
      <c r="O2896" s="83">
        <f>IF(V2896&lt;&gt;"VTC VHm",_xlfn.XLOOKUP(Z2896,$AC$4015:$AC$4035,$AE$4015:$AE$4035,0)*M2896,_xlfn.XLOOKUP(Z2896,$AC$4015:$AC$4035,$AE$4015:$AE$4035,0)*L2896)</f>
        <v>0</v>
      </c>
      <c r="P2896" s="160">
        <f>SUM(N2896:O2896)</f>
        <v>0</v>
      </c>
      <c r="Q2896" s="161">
        <f>M2896*G2896</f>
        <v>0</v>
      </c>
      <c r="R2896" s="161">
        <f>G2896*P2896</f>
        <v>0</v>
      </c>
      <c r="S2896" s="160">
        <f>SUM(Q2896:R2896)</f>
        <v>0</v>
      </c>
      <c r="T2896" s="159"/>
      <c r="U2896" s="158"/>
      <c r="V2896" s="158"/>
      <c r="W2896" s="158"/>
      <c r="X2896" s="94" t="s">
        <v>33</v>
      </c>
      <c r="Y2896" s="94"/>
      <c r="Z2896" s="94" t="s">
        <v>16</v>
      </c>
      <c r="AA2896" s="94" t="s">
        <v>80</v>
      </c>
      <c r="AB2896" s="2"/>
      <c r="AC2896" s="2">
        <v>0</v>
      </c>
      <c r="AD2896" s="93">
        <f>+M2896</f>
        <v>0</v>
      </c>
      <c r="AE2896" s="93">
        <f>+AD2896*14%</f>
        <v>0</v>
      </c>
      <c r="AF2896" s="93">
        <f>+AD2896*35%</f>
        <v>0</v>
      </c>
      <c r="AG2896" s="93">
        <f>+AD2896*F2896</f>
        <v>0</v>
      </c>
      <c r="AH2896" s="93">
        <f>+AE2896*F2896</f>
        <v>0</v>
      </c>
      <c r="AI2896" s="93">
        <f>+AF2896*F2896</f>
        <v>0</v>
      </c>
      <c r="AJ2896" s="93">
        <f>SUM(AG2896:AI2896)</f>
        <v>0</v>
      </c>
      <c r="AK2896" s="93">
        <f>+AD2896*G2896</f>
        <v>0</v>
      </c>
      <c r="AL2896" s="93">
        <f>+AE2896*G2896</f>
        <v>0</v>
      </c>
      <c r="AM2896" s="93">
        <f>+AF2896*G2896</f>
        <v>0</v>
      </c>
      <c r="AN2896" s="93">
        <f>SUM(AK2896:AM2896)</f>
        <v>0</v>
      </c>
      <c r="AQ2896" s="145" t="s">
        <v>525</v>
      </c>
      <c r="AU2896" s="8">
        <f>+K2896</f>
        <v>0</v>
      </c>
      <c r="AV2896" s="8">
        <f>+L2896</f>
        <v>0</v>
      </c>
      <c r="AW2896" s="2">
        <f>+M2896</f>
        <v>0</v>
      </c>
      <c r="AX2896" s="8">
        <f>F2896*AW2896</f>
        <v>0</v>
      </c>
      <c r="AY2896" s="8">
        <f>IF(AQ2896="CT",7%,5%)*AX2896</f>
        <v>0</v>
      </c>
      <c r="AZ2896" s="8">
        <f>AX2896*2%</f>
        <v>0</v>
      </c>
      <c r="BA2896" s="8">
        <f>IF(BB2896&gt;0,0,AX2896*5%)</f>
        <v>0</v>
      </c>
      <c r="BB2896" s="8">
        <f>(AX2896-BG2896)*35%</f>
        <v>0</v>
      </c>
      <c r="BC2896" s="8">
        <f>+AX2896+AY2896+AZ2896+BA2896+BB2896</f>
        <v>0</v>
      </c>
      <c r="BD2896" s="8">
        <f>AX2896-AT2896</f>
        <v>0</v>
      </c>
      <c r="BE2896" s="2"/>
      <c r="BH2896" s="2"/>
    </row>
    <row r="2897" spans="2:60" ht="34" hidden="1" outlineLevel="1" x14ac:dyDescent="0.2">
      <c r="B2897" s="82">
        <v>21</v>
      </c>
      <c r="C2897" s="144" t="s">
        <v>195</v>
      </c>
      <c r="D2897" s="144"/>
      <c r="E2897" s="82" t="s">
        <v>104</v>
      </c>
      <c r="F2897" s="143">
        <v>64.350700000000003</v>
      </c>
      <c r="G2897" s="142">
        <f>+[2]THKL!F2907</f>
        <v>64.350700000000003</v>
      </c>
      <c r="H2897" s="132"/>
      <c r="I2897" s="132"/>
      <c r="J2897" s="132"/>
      <c r="K2897" s="156" t="str">
        <f>$K$23</f>
        <v>Bao gồm</v>
      </c>
      <c r="L2897" s="157">
        <f>$L$23</f>
        <v>1796521.3602777775</v>
      </c>
      <c r="M2897" s="157">
        <f>SUM(K2897:L2897)</f>
        <v>1796521.3602777775</v>
      </c>
      <c r="N2897" s="83">
        <f>IF(V2897&lt;&gt;"VTC VHm",_xlfn.XLOOKUP(Z2897,$AC$4015:$AC$4035,$AD$4015:$AD$4035,0)*M2897,_xlfn.XLOOKUP(Z2897,$AC$4015:$AC$4035,$AD$4015:$AD$4035,0)*L2897)</f>
        <v>628782.47609722207</v>
      </c>
      <c r="O2897" s="83">
        <f>IF(V2897&lt;&gt;"VTC VHm",_xlfn.XLOOKUP(Z2897,$AC$4015:$AC$4035,$AE$4015:$AE$4035,0)*M2897,_xlfn.XLOOKUP(Z2897,$AC$4015:$AC$4035,$AE$4015:$AE$4035,0)*L2897)</f>
        <v>0</v>
      </c>
      <c r="P2897" s="83">
        <f>SUM(N2897:O2897)</f>
        <v>628782.47609722207</v>
      </c>
      <c r="Q2897" s="157">
        <f>M2897*G2897</f>
        <v>115607407.09882718</v>
      </c>
      <c r="R2897" s="157">
        <f>G2897*P2897</f>
        <v>40462592.48458951</v>
      </c>
      <c r="S2897" s="83">
        <f>SUM(Q2897:R2897)</f>
        <v>156069999.5834167</v>
      </c>
      <c r="T2897" s="156" t="s">
        <v>50</v>
      </c>
      <c r="U2897" s="132"/>
      <c r="V2897" s="132"/>
      <c r="W2897" s="132"/>
      <c r="X2897" s="44" t="s">
        <v>33</v>
      </c>
      <c r="Y2897" s="44"/>
      <c r="Z2897" s="44" t="s">
        <v>16</v>
      </c>
      <c r="AA2897" s="44" t="s">
        <v>80</v>
      </c>
      <c r="AB2897" s="2">
        <v>1702332.0581998937</v>
      </c>
      <c r="AC2897" s="2">
        <v>109546259.57760391</v>
      </c>
      <c r="AD2897" s="2">
        <f>+M2897</f>
        <v>1796521.3602777775</v>
      </c>
      <c r="AE2897" s="2">
        <f>+AD2897*14%</f>
        <v>251512.99043888887</v>
      </c>
      <c r="AF2897" s="155">
        <f>+AD2897*35%</f>
        <v>628782.47609722207</v>
      </c>
      <c r="AG2897" s="2">
        <f>+AD2897*F2897</f>
        <v>115607407.09882718</v>
      </c>
      <c r="AH2897" s="2">
        <f>+AE2897*F2897</f>
        <v>16185036.993835807</v>
      </c>
      <c r="AI2897" s="2">
        <f>+AF2897*F2897</f>
        <v>40462592.48458951</v>
      </c>
      <c r="AJ2897" s="2">
        <f>SUM(AG2897:AI2897)</f>
        <v>172255036.57725251</v>
      </c>
      <c r="AK2897" s="2">
        <f>+AD2897*G2897</f>
        <v>115607407.09882718</v>
      </c>
      <c r="AL2897" s="2">
        <f>+AE2897*G2897</f>
        <v>16185036.993835807</v>
      </c>
      <c r="AM2897" s="2">
        <f>+AF2897*G2897</f>
        <v>40462592.48458951</v>
      </c>
      <c r="AN2897" s="155">
        <f>SUM(AK2897:AM2897)</f>
        <v>172255036.57725251</v>
      </c>
      <c r="AQ2897" s="145" t="s">
        <v>525</v>
      </c>
      <c r="AU2897" s="8">
        <f>+BH2897</f>
        <v>250000</v>
      </c>
      <c r="AV2897" s="8">
        <f>+L2897</f>
        <v>1796521.3602777775</v>
      </c>
      <c r="AW2897" s="2">
        <f>+AU2897+AV2897</f>
        <v>2046521.3602777775</v>
      </c>
      <c r="AX2897" s="8">
        <f>F2897*AW2897</f>
        <v>131695082.09882718</v>
      </c>
      <c r="AY2897" s="8">
        <f>IF(AQ2897="CT",7%,5%)*AX2897</f>
        <v>9218655.7469179034</v>
      </c>
      <c r="AZ2897" s="8">
        <f>AX2897*2%</f>
        <v>2633901.6419765437</v>
      </c>
      <c r="BA2897" s="8">
        <f>IF(BB2897&gt;0,0,AX2897*5%)</f>
        <v>0</v>
      </c>
      <c r="BB2897" s="8">
        <f>(AX2897-BG2897)*35%</f>
        <v>46093278.73458951</v>
      </c>
      <c r="BC2897" s="8">
        <f>+AX2897+AY2897+AZ2897+BA2897+BB2897</f>
        <v>189640918.22231114</v>
      </c>
      <c r="BD2897" s="8">
        <f>AX2897-AT2897</f>
        <v>131695082.09882718</v>
      </c>
      <c r="BE2897" s="2"/>
      <c r="BH2897" s="2">
        <v>250000</v>
      </c>
    </row>
    <row r="2898" spans="2:60" ht="34" hidden="1" outlineLevel="1" x14ac:dyDescent="0.2">
      <c r="B2898" s="82">
        <v>22</v>
      </c>
      <c r="C2898" s="144" t="s">
        <v>143</v>
      </c>
      <c r="D2898" s="144"/>
      <c r="E2898" s="82" t="s">
        <v>104</v>
      </c>
      <c r="F2898" s="143">
        <v>193.0521</v>
      </c>
      <c r="G2898" s="142">
        <f>+[2]THKL!F2908</f>
        <v>193.0521</v>
      </c>
      <c r="H2898" s="132"/>
      <c r="I2898" s="132"/>
      <c r="J2898" s="132"/>
      <c r="K2898" s="156" t="str">
        <f>$K$1691</f>
        <v>Bao gồm</v>
      </c>
      <c r="L2898" s="157">
        <f>$L$1691</f>
        <v>1951845.7932777775</v>
      </c>
      <c r="M2898" s="157">
        <f>SUM(K2898:L2898)</f>
        <v>1951845.7932777775</v>
      </c>
      <c r="N2898" s="83">
        <f>IF(V2898&lt;&gt;"VTC VHm",_xlfn.XLOOKUP(Z2898,$AC$4015:$AC$4035,$AD$4015:$AD$4035,0)*M2898,_xlfn.XLOOKUP(Z2898,$AC$4015:$AC$4035,$AD$4015:$AD$4035,0)*L2898)</f>
        <v>683146.02764722204</v>
      </c>
      <c r="O2898" s="83">
        <f>IF(V2898&lt;&gt;"VTC VHm",_xlfn.XLOOKUP(Z2898,$AC$4015:$AC$4035,$AE$4015:$AE$4035,0)*M2898,_xlfn.XLOOKUP(Z2898,$AC$4015:$AC$4035,$AE$4015:$AE$4035,0)*L2898)</f>
        <v>0</v>
      </c>
      <c r="P2898" s="83">
        <f>SUM(N2898:O2898)</f>
        <v>683146.02764722204</v>
      </c>
      <c r="Q2898" s="157">
        <f>M2898*G2898</f>
        <v>376807929.26844084</v>
      </c>
      <c r="R2898" s="157">
        <f>G2898*P2898</f>
        <v>131882775.24395427</v>
      </c>
      <c r="S2898" s="83">
        <f>SUM(Q2898:R2898)</f>
        <v>508690704.51239514</v>
      </c>
      <c r="T2898" s="156" t="s">
        <v>50</v>
      </c>
      <c r="U2898" s="132"/>
      <c r="V2898" s="132"/>
      <c r="W2898" s="132"/>
      <c r="X2898" s="44" t="s">
        <v>33</v>
      </c>
      <c r="Y2898" s="44"/>
      <c r="Z2898" s="44" t="s">
        <v>16</v>
      </c>
      <c r="AA2898" s="44" t="s">
        <v>80</v>
      </c>
      <c r="AB2898" s="2">
        <v>2108758.964564879</v>
      </c>
      <c r="AC2898" s="2">
        <v>407100346.50307548</v>
      </c>
      <c r="AD2898" s="2">
        <f>+M2898</f>
        <v>1951845.7932777775</v>
      </c>
      <c r="AE2898" s="2">
        <f>+AD2898*14%</f>
        <v>273258.41105888889</v>
      </c>
      <c r="AF2898" s="155">
        <f>+AD2898*35%</f>
        <v>683146.02764722204</v>
      </c>
      <c r="AG2898" s="2">
        <f>+AD2898*F2898</f>
        <v>376807929.26844084</v>
      </c>
      <c r="AH2898" s="2">
        <f>+AE2898*F2898</f>
        <v>52753110.097581722</v>
      </c>
      <c r="AI2898" s="2">
        <f>+AF2898*F2898</f>
        <v>131882775.24395427</v>
      </c>
      <c r="AJ2898" s="2">
        <f>SUM(AG2898:AI2898)</f>
        <v>561443814.60997689</v>
      </c>
      <c r="AK2898" s="2">
        <f>+AD2898*G2898</f>
        <v>376807929.26844084</v>
      </c>
      <c r="AL2898" s="2">
        <f>+AE2898*G2898</f>
        <v>52753110.097581722</v>
      </c>
      <c r="AM2898" s="2">
        <f>+AF2898*G2898</f>
        <v>131882775.24395427</v>
      </c>
      <c r="AN2898" s="155">
        <f>SUM(AK2898:AM2898)</f>
        <v>561443814.60997689</v>
      </c>
      <c r="AQ2898" s="145" t="s">
        <v>525</v>
      </c>
      <c r="AU2898" s="8">
        <f>+BH2898</f>
        <v>250000</v>
      </c>
      <c r="AV2898" s="8">
        <f>+L2898</f>
        <v>1951845.7932777775</v>
      </c>
      <c r="AW2898" s="2">
        <f>+AU2898+AV2898</f>
        <v>2201845.7932777777</v>
      </c>
      <c r="AX2898" s="8">
        <f>F2898*AW2898</f>
        <v>425070954.26844084</v>
      </c>
      <c r="AY2898" s="8">
        <f>IF(AQ2898="CT",7%,5%)*AX2898</f>
        <v>29754966.798790861</v>
      </c>
      <c r="AZ2898" s="8">
        <f>AX2898*2%</f>
        <v>8501419.0853688177</v>
      </c>
      <c r="BA2898" s="8">
        <f>IF(BB2898&gt;0,0,AX2898*5%)</f>
        <v>0</v>
      </c>
      <c r="BB2898" s="8">
        <f>(AX2898-BG2898)*35%</f>
        <v>148774833.99395427</v>
      </c>
      <c r="BC2898" s="8">
        <f>+AX2898+AY2898+AZ2898+BA2898+BB2898</f>
        <v>612102174.14655483</v>
      </c>
      <c r="BD2898" s="8">
        <f>AX2898-AT2898</f>
        <v>425070954.26844084</v>
      </c>
      <c r="BE2898" s="2"/>
      <c r="BH2898" s="2">
        <v>250000</v>
      </c>
    </row>
    <row r="2899" spans="2:60" ht="34" hidden="1" outlineLevel="1" x14ac:dyDescent="0.2">
      <c r="B2899" s="82">
        <v>23</v>
      </c>
      <c r="C2899" s="144" t="s">
        <v>774</v>
      </c>
      <c r="D2899" s="144"/>
      <c r="E2899" s="82" t="s">
        <v>104</v>
      </c>
      <c r="F2899" s="143">
        <v>12.376099999999999</v>
      </c>
      <c r="G2899" s="142">
        <f>+[2]THKL!F2909</f>
        <v>12.376099999999999</v>
      </c>
      <c r="H2899" s="132"/>
      <c r="I2899" s="132"/>
      <c r="J2899" s="132"/>
      <c r="K2899" s="156" t="str">
        <f>$K$765</f>
        <v>Bao gồm</v>
      </c>
      <c r="L2899" s="157">
        <f>$L$765</f>
        <v>2145700</v>
      </c>
      <c r="M2899" s="157">
        <f>SUM(K2899:L2899)</f>
        <v>2145700</v>
      </c>
      <c r="N2899" s="83">
        <f>IF(V2899&lt;&gt;"VTC VHm",_xlfn.XLOOKUP(Z2899,$AC$4015:$AC$4035,$AD$4015:$AD$4035,0)*M2899,_xlfn.XLOOKUP(Z2899,$AC$4015:$AC$4035,$AD$4015:$AD$4035,0)*L2899)</f>
        <v>750995</v>
      </c>
      <c r="O2899" s="83">
        <f>IF(V2899&lt;&gt;"VTC VHm",_xlfn.XLOOKUP(Z2899,$AC$4015:$AC$4035,$AE$4015:$AE$4035,0)*M2899,_xlfn.XLOOKUP(Z2899,$AC$4015:$AC$4035,$AE$4015:$AE$4035,0)*L2899)</f>
        <v>0</v>
      </c>
      <c r="P2899" s="83">
        <f>SUM(N2899:O2899)</f>
        <v>750995</v>
      </c>
      <c r="Q2899" s="157">
        <f>M2899*G2899</f>
        <v>26555397.77</v>
      </c>
      <c r="R2899" s="157">
        <f>G2899*P2899</f>
        <v>9294389.2194999997</v>
      </c>
      <c r="S2899" s="83">
        <f>SUM(Q2899:R2899)</f>
        <v>35849786.989500001</v>
      </c>
      <c r="T2899" s="125" t="s">
        <v>103</v>
      </c>
      <c r="U2899" s="132"/>
      <c r="V2899" s="132"/>
      <c r="W2899" s="132"/>
      <c r="X2899" s="44" t="s">
        <v>33</v>
      </c>
      <c r="Y2899" s="44"/>
      <c r="Z2899" s="44" t="s">
        <v>16</v>
      </c>
      <c r="AA2899" s="44" t="s">
        <v>80</v>
      </c>
      <c r="AB2899" s="2">
        <v>2238551.8889994146</v>
      </c>
      <c r="AC2899" s="2">
        <v>27704542.033445653</v>
      </c>
      <c r="AD2899" s="2">
        <f>+M2899</f>
        <v>2145700</v>
      </c>
      <c r="AE2899" s="2">
        <f>+AD2899*14%</f>
        <v>300398</v>
      </c>
      <c r="AF2899" s="155">
        <f>+AD2899*35%</f>
        <v>750995</v>
      </c>
      <c r="AG2899" s="2">
        <f>+AD2899*F2899</f>
        <v>26555397.77</v>
      </c>
      <c r="AH2899" s="2">
        <f>+AE2899*F2899</f>
        <v>3717755.6878</v>
      </c>
      <c r="AI2899" s="2">
        <f>+AF2899*F2899</f>
        <v>9294389.2194999997</v>
      </c>
      <c r="AJ2899" s="2">
        <f>SUM(AG2899:AI2899)</f>
        <v>39567542.677299999</v>
      </c>
      <c r="AK2899" s="2">
        <f>+AD2899*G2899</f>
        <v>26555397.77</v>
      </c>
      <c r="AL2899" s="2">
        <f>+AE2899*G2899</f>
        <v>3717755.6878</v>
      </c>
      <c r="AM2899" s="2">
        <f>+AF2899*G2899</f>
        <v>9294389.2194999997</v>
      </c>
      <c r="AN2899" s="155">
        <f>SUM(AK2899:AM2899)</f>
        <v>39567542.677299999</v>
      </c>
      <c r="AQ2899" s="145" t="s">
        <v>525</v>
      </c>
      <c r="AU2899" s="8">
        <f>+BH2899</f>
        <v>250000</v>
      </c>
      <c r="AV2899" s="8">
        <f>+L2899</f>
        <v>2145700</v>
      </c>
      <c r="AW2899" s="2">
        <f>+AU2899+AV2899</f>
        <v>2395700</v>
      </c>
      <c r="AX2899" s="8">
        <f>F2899*AW2899</f>
        <v>29649422.77</v>
      </c>
      <c r="AY2899" s="8">
        <f>IF(AQ2899="CT",7%,5%)*AX2899</f>
        <v>2075459.5939000002</v>
      </c>
      <c r="AZ2899" s="8">
        <f>AX2899*2%</f>
        <v>592988.45539999998</v>
      </c>
      <c r="BA2899" s="8">
        <f>IF(BB2899&gt;0,0,AX2899*5%)</f>
        <v>0</v>
      </c>
      <c r="BB2899" s="8">
        <f>(AX2899-BG2899)*35%</f>
        <v>10377297.9695</v>
      </c>
      <c r="BC2899" s="8">
        <f>+AX2899+AY2899+AZ2899+BA2899+BB2899</f>
        <v>42695168.788800001</v>
      </c>
      <c r="BD2899" s="8">
        <f>AX2899-AT2899</f>
        <v>29649422.77</v>
      </c>
      <c r="BE2899" s="2"/>
      <c r="BH2899" s="2">
        <v>250000</v>
      </c>
    </row>
    <row r="2900" spans="2:60" s="92" customFormat="1" ht="17" hidden="1" outlineLevel="1" x14ac:dyDescent="0.2">
      <c r="B2900" s="163"/>
      <c r="C2900" s="164" t="s">
        <v>773</v>
      </c>
      <c r="D2900" s="164"/>
      <c r="E2900" s="163"/>
      <c r="F2900" s="162"/>
      <c r="G2900" s="149">
        <f>+[2]THKL!F2910</f>
        <v>0</v>
      </c>
      <c r="H2900" s="158"/>
      <c r="I2900" s="158"/>
      <c r="J2900" s="158"/>
      <c r="K2900" s="159"/>
      <c r="L2900" s="161"/>
      <c r="M2900" s="161">
        <f>SUM(K2900:L2900)</f>
        <v>0</v>
      </c>
      <c r="N2900" s="83">
        <f>IF(V2900&lt;&gt;"VTC VHm",_xlfn.XLOOKUP(Z2900,$AC$4015:$AC$4035,$AD$4015:$AD$4035,0)*M2900,_xlfn.XLOOKUP(Z2900,$AC$4015:$AC$4035,$AD$4015:$AD$4035,0)*L2900)</f>
        <v>0</v>
      </c>
      <c r="O2900" s="83">
        <f>IF(V2900&lt;&gt;"VTC VHm",_xlfn.XLOOKUP(Z2900,$AC$4015:$AC$4035,$AE$4015:$AE$4035,0)*M2900,_xlfn.XLOOKUP(Z2900,$AC$4015:$AC$4035,$AE$4015:$AE$4035,0)*L2900)</f>
        <v>0</v>
      </c>
      <c r="P2900" s="160">
        <f>SUM(N2900:O2900)</f>
        <v>0</v>
      </c>
      <c r="Q2900" s="161">
        <f>M2900*G2900</f>
        <v>0</v>
      </c>
      <c r="R2900" s="161">
        <f>G2900*P2900</f>
        <v>0</v>
      </c>
      <c r="S2900" s="160">
        <f>SUM(Q2900:R2900)</f>
        <v>0</v>
      </c>
      <c r="T2900" s="159"/>
      <c r="U2900" s="158"/>
      <c r="V2900" s="158"/>
      <c r="W2900" s="158"/>
      <c r="X2900" s="94" t="s">
        <v>33</v>
      </c>
      <c r="Y2900" s="94"/>
      <c r="Z2900" s="94" t="s">
        <v>16</v>
      </c>
      <c r="AA2900" s="94" t="s">
        <v>80</v>
      </c>
      <c r="AB2900" s="2"/>
      <c r="AC2900" s="2">
        <v>0</v>
      </c>
      <c r="AD2900" s="93">
        <f>+M2900</f>
        <v>0</v>
      </c>
      <c r="AE2900" s="93">
        <f>+AD2900*14%</f>
        <v>0</v>
      </c>
      <c r="AF2900" s="93">
        <f>+AD2900*35%</f>
        <v>0</v>
      </c>
      <c r="AG2900" s="93">
        <f>+AD2900*F2900</f>
        <v>0</v>
      </c>
      <c r="AH2900" s="93">
        <f>+AE2900*F2900</f>
        <v>0</v>
      </c>
      <c r="AI2900" s="93">
        <f>+AF2900*F2900</f>
        <v>0</v>
      </c>
      <c r="AJ2900" s="93">
        <f>SUM(AG2900:AI2900)</f>
        <v>0</v>
      </c>
      <c r="AK2900" s="93">
        <f>+AD2900*G2900</f>
        <v>0</v>
      </c>
      <c r="AL2900" s="93">
        <f>+AE2900*G2900</f>
        <v>0</v>
      </c>
      <c r="AM2900" s="93">
        <f>+AF2900*G2900</f>
        <v>0</v>
      </c>
      <c r="AN2900" s="93">
        <f>SUM(AK2900:AM2900)</f>
        <v>0</v>
      </c>
      <c r="AQ2900" s="145" t="s">
        <v>525</v>
      </c>
      <c r="AU2900" s="8">
        <f>+K2900</f>
        <v>0</v>
      </c>
      <c r="AV2900" s="8">
        <f>+L2900</f>
        <v>0</v>
      </c>
      <c r="AW2900" s="2">
        <f>+M2900</f>
        <v>0</v>
      </c>
      <c r="AX2900" s="8">
        <f>F2900*AW2900</f>
        <v>0</v>
      </c>
      <c r="AY2900" s="8">
        <f>IF(AQ2900="CT",7%,5%)*AX2900</f>
        <v>0</v>
      </c>
      <c r="AZ2900" s="8">
        <f>AX2900*2%</f>
        <v>0</v>
      </c>
      <c r="BA2900" s="8">
        <f>IF(BB2900&gt;0,0,AX2900*5%)</f>
        <v>0</v>
      </c>
      <c r="BB2900" s="8">
        <f>(AX2900-BG2900)*35%</f>
        <v>0</v>
      </c>
      <c r="BC2900" s="8">
        <f>+AX2900+AY2900+AZ2900+BA2900+BB2900</f>
        <v>0</v>
      </c>
      <c r="BD2900" s="8">
        <f>AX2900-AT2900</f>
        <v>0</v>
      </c>
      <c r="BE2900" s="2"/>
      <c r="BH2900" s="2"/>
    </row>
    <row r="2901" spans="2:60" ht="51" hidden="1" outlineLevel="1" x14ac:dyDescent="0.2">
      <c r="B2901" s="82">
        <v>24</v>
      </c>
      <c r="C2901" s="144" t="s">
        <v>772</v>
      </c>
      <c r="D2901" s="144"/>
      <c r="E2901" s="82" t="s">
        <v>104</v>
      </c>
      <c r="F2901" s="143">
        <v>44.572800000000001</v>
      </c>
      <c r="G2901" s="142">
        <f>+[2]THKL!F2911</f>
        <v>44.572800000000001</v>
      </c>
      <c r="H2901" s="132"/>
      <c r="I2901" s="132"/>
      <c r="J2901" s="132"/>
      <c r="K2901" s="156" t="str">
        <f>$K$744</f>
        <v>Bao gồm</v>
      </c>
      <c r="L2901" s="157">
        <f>$L$744</f>
        <v>2038654.4787777774</v>
      </c>
      <c r="M2901" s="157">
        <f>SUM(K2901:L2901)</f>
        <v>2038654.4787777774</v>
      </c>
      <c r="N2901" s="83">
        <f>IF(V2901&lt;&gt;"VTC VHm",_xlfn.XLOOKUP(Z2901,$AC$4015:$AC$4035,$AD$4015:$AD$4035,0)*M2901,_xlfn.XLOOKUP(Z2901,$AC$4015:$AC$4035,$AD$4015:$AD$4035,0)*L2901)</f>
        <v>713529.06757222209</v>
      </c>
      <c r="O2901" s="83">
        <f>IF(V2901&lt;&gt;"VTC VHm",_xlfn.XLOOKUP(Z2901,$AC$4015:$AC$4035,$AE$4015:$AE$4035,0)*M2901,_xlfn.XLOOKUP(Z2901,$AC$4015:$AC$4035,$AE$4015:$AE$4035,0)*L2901)</f>
        <v>0</v>
      </c>
      <c r="P2901" s="83">
        <f>SUM(N2901:O2901)</f>
        <v>713529.06757222209</v>
      </c>
      <c r="Q2901" s="157">
        <f>M2901*G2901</f>
        <v>90868538.351666123</v>
      </c>
      <c r="R2901" s="157">
        <f>G2901*P2901</f>
        <v>31803988.423083141</v>
      </c>
      <c r="S2901" s="83">
        <f>SUM(Q2901:R2901)</f>
        <v>122672526.77474926</v>
      </c>
      <c r="T2901" s="156" t="s">
        <v>50</v>
      </c>
      <c r="U2901" s="132"/>
      <c r="V2901" s="132"/>
      <c r="W2901" s="132"/>
      <c r="X2901" s="44" t="s">
        <v>33</v>
      </c>
      <c r="Y2901" s="44"/>
      <c r="Z2901" s="44" t="s">
        <v>16</v>
      </c>
      <c r="AA2901" s="44" t="s">
        <v>80</v>
      </c>
      <c r="AB2901" s="2">
        <v>2898062.7801369298</v>
      </c>
      <c r="AC2901" s="2">
        <v>129174772.68648735</v>
      </c>
      <c r="AD2901" s="2">
        <f>+M2901</f>
        <v>2038654.4787777774</v>
      </c>
      <c r="AE2901" s="2">
        <f>+AD2901*14%</f>
        <v>285411.62702888885</v>
      </c>
      <c r="AF2901" s="155">
        <f>+AD2901*35%</f>
        <v>713529.06757222209</v>
      </c>
      <c r="AG2901" s="2">
        <f>+AD2901*F2901</f>
        <v>90868538.351666123</v>
      </c>
      <c r="AH2901" s="2">
        <f>+AE2901*F2901</f>
        <v>12721595.369233256</v>
      </c>
      <c r="AI2901" s="2">
        <f>+AF2901*F2901</f>
        <v>31803988.423083141</v>
      </c>
      <c r="AJ2901" s="2">
        <f>SUM(AG2901:AI2901)</f>
        <v>135394122.14398253</v>
      </c>
      <c r="AK2901" s="2">
        <f>+AD2901*G2901</f>
        <v>90868538.351666123</v>
      </c>
      <c r="AL2901" s="2">
        <f>+AE2901*G2901</f>
        <v>12721595.369233256</v>
      </c>
      <c r="AM2901" s="2">
        <f>+AF2901*G2901</f>
        <v>31803988.423083141</v>
      </c>
      <c r="AN2901" s="155">
        <f>SUM(AK2901:AM2901)</f>
        <v>135394122.14398253</v>
      </c>
      <c r="AQ2901" s="145" t="s">
        <v>525</v>
      </c>
      <c r="AU2901" s="8">
        <f>+BH2901</f>
        <v>250000</v>
      </c>
      <c r="AV2901" s="8">
        <f>+L2901</f>
        <v>2038654.4787777774</v>
      </c>
      <c r="AW2901" s="2">
        <f>+AU2901+AV2901</f>
        <v>2288654.4787777774</v>
      </c>
      <c r="AX2901" s="8">
        <f>F2901*AW2901</f>
        <v>102011738.35166612</v>
      </c>
      <c r="AY2901" s="8">
        <f>IF(AQ2901="CT",7%,5%)*AX2901</f>
        <v>7140821.684616629</v>
      </c>
      <c r="AZ2901" s="8">
        <f>AX2901*2%</f>
        <v>2040234.7670333225</v>
      </c>
      <c r="BA2901" s="8">
        <f>IF(BB2901&gt;0,0,AX2901*5%)</f>
        <v>0</v>
      </c>
      <c r="BB2901" s="8">
        <f>(AX2901-BG2901)*35%</f>
        <v>35704108.423083141</v>
      </c>
      <c r="BC2901" s="8">
        <f>+AX2901+AY2901+AZ2901+BA2901+BB2901</f>
        <v>146896903.22639921</v>
      </c>
      <c r="BD2901" s="8">
        <f>AX2901-AT2901</f>
        <v>102011738.35166612</v>
      </c>
      <c r="BE2901" s="2"/>
      <c r="BH2901" s="2">
        <v>250000</v>
      </c>
    </row>
    <row r="2902" spans="2:60" ht="51" hidden="1" outlineLevel="1" x14ac:dyDescent="0.2">
      <c r="B2902" s="82">
        <v>25</v>
      </c>
      <c r="C2902" s="144" t="s">
        <v>771</v>
      </c>
      <c r="D2902" s="144"/>
      <c r="E2902" s="82" t="s">
        <v>91</v>
      </c>
      <c r="F2902" s="143">
        <v>2.6514000000000002</v>
      </c>
      <c r="G2902" s="142">
        <f>+[2]THKL!F2912</f>
        <v>2.6514000000000002</v>
      </c>
      <c r="H2902" s="132"/>
      <c r="I2902" s="132"/>
      <c r="J2902" s="132"/>
      <c r="K2902" s="156">
        <f>$K$4010*1000</f>
        <v>15050000</v>
      </c>
      <c r="L2902" s="157">
        <f>'[3]BDG (XD)'!$AA$964*1000</f>
        <v>7690671</v>
      </c>
      <c r="M2902" s="157">
        <f>SUM(K2902:L2902)</f>
        <v>22740671</v>
      </c>
      <c r="N2902" s="83">
        <f>IF(V2902&lt;&gt;"VTC VHm",_xlfn.XLOOKUP(Z2902,$AC$4015:$AC$4035,$AD$4015:$AD$4035,0)*M2902,_xlfn.XLOOKUP(Z2902,$AC$4015:$AC$4035,$AD$4015:$AD$4035,0)*L2902)</f>
        <v>2691734.8499999996</v>
      </c>
      <c r="O2902" s="83">
        <f>IF(V2902&lt;&gt;"VTC VHm",_xlfn.XLOOKUP(Z2902,$AC$4015:$AC$4035,$AE$4015:$AE$4035,0)*M2902,_xlfn.XLOOKUP(Z2902,$AC$4015:$AC$4035,$AE$4015:$AE$4035,0)*L2902)</f>
        <v>0</v>
      </c>
      <c r="P2902" s="83">
        <f>SUM(N2902:O2902)</f>
        <v>2691734.8499999996</v>
      </c>
      <c r="Q2902" s="157">
        <f>M2902*G2902</f>
        <v>60294615.089400001</v>
      </c>
      <c r="R2902" s="157">
        <f>G2902*P2902</f>
        <v>7136865.7812899994</v>
      </c>
      <c r="S2902" s="83">
        <f>SUM(Q2902:R2902)</f>
        <v>67431480.870690003</v>
      </c>
      <c r="T2902" s="156" t="s">
        <v>50</v>
      </c>
      <c r="U2902" s="132"/>
      <c r="V2902" s="82" t="s">
        <v>34</v>
      </c>
      <c r="W2902" s="132"/>
      <c r="X2902" s="44" t="s">
        <v>33</v>
      </c>
      <c r="Y2902" s="44"/>
      <c r="Z2902" s="44" t="s">
        <v>16</v>
      </c>
      <c r="AA2902" s="44" t="s">
        <v>80</v>
      </c>
      <c r="AB2902" s="2">
        <v>24322254.655574158</v>
      </c>
      <c r="AC2902" s="2">
        <v>64488025.99378933</v>
      </c>
      <c r="AD2902" s="2">
        <f>+M2902</f>
        <v>22740671</v>
      </c>
      <c r="AE2902" s="2">
        <f>+AD2902*14%</f>
        <v>3183693.9400000004</v>
      </c>
      <c r="AF2902" s="155">
        <f>+AD2902*35%</f>
        <v>7959234.8499999996</v>
      </c>
      <c r="AG2902" s="2">
        <f>+AD2902*F2902</f>
        <v>60294615.089400001</v>
      </c>
      <c r="AH2902" s="2">
        <f>+AE2902*F2902</f>
        <v>8441246.1125160009</v>
      </c>
      <c r="AI2902" s="2">
        <f>+AF2902*F2902</f>
        <v>21103115.281290002</v>
      </c>
      <c r="AJ2902" s="2">
        <f>SUM(AG2902:AI2902)</f>
        <v>89838976.483206004</v>
      </c>
      <c r="AK2902" s="2">
        <f>+AD2902*G2902</f>
        <v>60294615.089400001</v>
      </c>
      <c r="AL2902" s="2">
        <f>+AE2902*G2902</f>
        <v>8441246.1125160009</v>
      </c>
      <c r="AM2902" s="2">
        <f>+AF2902*G2902</f>
        <v>21103115.281290002</v>
      </c>
      <c r="AN2902" s="155">
        <f>SUM(AK2902:AM2902)</f>
        <v>89838976.483206004</v>
      </c>
      <c r="AQ2902" s="145" t="s">
        <v>525</v>
      </c>
      <c r="AU2902" s="8">
        <f>+K2902</f>
        <v>15050000</v>
      </c>
      <c r="AV2902" s="8">
        <f>+L2902</f>
        <v>7690671</v>
      </c>
      <c r="AW2902" s="2">
        <f>+M2902</f>
        <v>22740671</v>
      </c>
      <c r="AX2902" s="8">
        <f>F2902*AW2902</f>
        <v>60294615.089400001</v>
      </c>
      <c r="AY2902" s="8">
        <f>IF(AQ2902="CT",7%,5%)*AX2902</f>
        <v>4220623.0562580004</v>
      </c>
      <c r="AZ2902" s="8">
        <f>AX2902*2%</f>
        <v>1205892.3017880002</v>
      </c>
      <c r="BA2902" s="8">
        <f>IF(BB2902&gt;0,0,AX2902*5%)</f>
        <v>0</v>
      </c>
      <c r="BB2902" s="8">
        <f>(AX2902-BG2902)*35%</f>
        <v>7136865.7812900003</v>
      </c>
      <c r="BC2902" s="8">
        <f>+AX2902+AY2902+AZ2902+BA2902+BB2902</f>
        <v>72857996.228735998</v>
      </c>
      <c r="BD2902" s="8">
        <f>AX2902-AT2902</f>
        <v>60294615.089400001</v>
      </c>
      <c r="BE2902" s="2"/>
      <c r="BG2902" s="7">
        <f>+K2902*F2902</f>
        <v>39903570</v>
      </c>
      <c r="BH2902" s="2"/>
    </row>
    <row r="2903" spans="2:60" ht="51" hidden="1" outlineLevel="1" x14ac:dyDescent="0.2">
      <c r="B2903" s="82">
        <v>26</v>
      </c>
      <c r="C2903" s="144" t="s">
        <v>770</v>
      </c>
      <c r="D2903" s="144"/>
      <c r="E2903" s="82" t="s">
        <v>91</v>
      </c>
      <c r="F2903" s="143">
        <v>11.486700000000001</v>
      </c>
      <c r="G2903" s="142">
        <f>+[2]THKL!F2913</f>
        <v>11.486700000000001</v>
      </c>
      <c r="H2903" s="132"/>
      <c r="I2903" s="132"/>
      <c r="J2903" s="132"/>
      <c r="K2903" s="156">
        <f>$L$4010*1000</f>
        <v>15266666.666666666</v>
      </c>
      <c r="L2903" s="157">
        <f>'[3]BDG (XD)'!$AA$965*1000</f>
        <v>7690671</v>
      </c>
      <c r="M2903" s="157">
        <f>SUM(K2903:L2903)</f>
        <v>22957337.666666664</v>
      </c>
      <c r="N2903" s="83">
        <f>IF(V2903&lt;&gt;"VTC VHm",_xlfn.XLOOKUP(Z2903,$AC$4015:$AC$4035,$AD$4015:$AD$4035,0)*M2903,_xlfn.XLOOKUP(Z2903,$AC$4015:$AC$4035,$AD$4015:$AD$4035,0)*L2903)</f>
        <v>2691734.8499999996</v>
      </c>
      <c r="O2903" s="83">
        <f>IF(V2903&lt;&gt;"VTC VHm",_xlfn.XLOOKUP(Z2903,$AC$4015:$AC$4035,$AE$4015:$AE$4035,0)*M2903,_xlfn.XLOOKUP(Z2903,$AC$4015:$AC$4035,$AE$4015:$AE$4035,0)*L2903)</f>
        <v>0</v>
      </c>
      <c r="P2903" s="83">
        <f>SUM(N2903:O2903)</f>
        <v>2691734.8499999996</v>
      </c>
      <c r="Q2903" s="157">
        <f>M2903*G2903</f>
        <v>263704050.57569999</v>
      </c>
      <c r="R2903" s="157">
        <f>G2903*P2903</f>
        <v>30919150.701494999</v>
      </c>
      <c r="S2903" s="83">
        <f>SUM(Q2903:R2903)</f>
        <v>294623201.27719498</v>
      </c>
      <c r="T2903" s="156" t="s">
        <v>50</v>
      </c>
      <c r="U2903" s="132"/>
      <c r="V2903" s="82" t="s">
        <v>34</v>
      </c>
      <c r="W2903" s="132"/>
      <c r="X2903" s="44" t="s">
        <v>33</v>
      </c>
      <c r="Y2903" s="44"/>
      <c r="Z2903" s="44" t="s">
        <v>16</v>
      </c>
      <c r="AA2903" s="44" t="s">
        <v>80</v>
      </c>
      <c r="AB2903" s="2">
        <v>22802958.863063376</v>
      </c>
      <c r="AC2903" s="2">
        <v>261930747.57235011</v>
      </c>
      <c r="AD2903" s="2">
        <f>+M2903</f>
        <v>22957337.666666664</v>
      </c>
      <c r="AE2903" s="2">
        <f>+AD2903*14%</f>
        <v>3214027.2733333334</v>
      </c>
      <c r="AF2903" s="155">
        <f>+AD2903*35%</f>
        <v>8035068.1833333317</v>
      </c>
      <c r="AG2903" s="2">
        <f>+AD2903*F2903</f>
        <v>263704050.57569999</v>
      </c>
      <c r="AH2903" s="2">
        <f>+AE2903*F2903</f>
        <v>36918567.080598004</v>
      </c>
      <c r="AI2903" s="2">
        <f>+AF2903*F2903</f>
        <v>92296417.701494992</v>
      </c>
      <c r="AJ2903" s="2">
        <f>SUM(AG2903:AI2903)</f>
        <v>392919035.35779297</v>
      </c>
      <c r="AK2903" s="2">
        <f>+AD2903*G2903</f>
        <v>263704050.57569999</v>
      </c>
      <c r="AL2903" s="2">
        <f>+AE2903*G2903</f>
        <v>36918567.080598004</v>
      </c>
      <c r="AM2903" s="2">
        <f>+AF2903*G2903</f>
        <v>92296417.701494992</v>
      </c>
      <c r="AN2903" s="155">
        <f>SUM(AK2903:AM2903)</f>
        <v>392919035.35779297</v>
      </c>
      <c r="AQ2903" s="145" t="s">
        <v>525</v>
      </c>
      <c r="AU2903" s="8">
        <f>+K2903</f>
        <v>15266666.666666666</v>
      </c>
      <c r="AV2903" s="8">
        <f>+L2903</f>
        <v>7690671</v>
      </c>
      <c r="AW2903" s="2">
        <f>+M2903</f>
        <v>22957337.666666664</v>
      </c>
      <c r="AX2903" s="8">
        <f>F2903*AW2903</f>
        <v>263704050.57569999</v>
      </c>
      <c r="AY2903" s="8">
        <f>IF(AQ2903="CT",7%,5%)*AX2903</f>
        <v>18459283.540299002</v>
      </c>
      <c r="AZ2903" s="8">
        <f>AX2903*2%</f>
        <v>5274081.0115139997</v>
      </c>
      <c r="BA2903" s="8">
        <f>IF(BB2903&gt;0,0,AX2903*5%)</f>
        <v>0</v>
      </c>
      <c r="BB2903" s="8">
        <f>(AX2903-BG2903)*35%</f>
        <v>30919150.701494992</v>
      </c>
      <c r="BC2903" s="8">
        <f>+AX2903+AY2903+AZ2903+BA2903+BB2903</f>
        <v>318356565.82900798</v>
      </c>
      <c r="BD2903" s="8">
        <f>AX2903-AT2903</f>
        <v>263704050.57569999</v>
      </c>
      <c r="BE2903" s="2"/>
      <c r="BG2903" s="7">
        <f>+K2903*F2903</f>
        <v>175363620</v>
      </c>
      <c r="BH2903" s="2"/>
    </row>
    <row r="2904" spans="2:60" ht="34" hidden="1" outlineLevel="1" x14ac:dyDescent="0.2">
      <c r="B2904" s="82">
        <v>27</v>
      </c>
      <c r="C2904" s="144" t="s">
        <v>187</v>
      </c>
      <c r="D2904" s="144"/>
      <c r="E2904" s="82" t="s">
        <v>120</v>
      </c>
      <c r="F2904" s="143">
        <v>4.3869999999999996</v>
      </c>
      <c r="G2904" s="142">
        <f>+[2]THKL!F2914</f>
        <v>4.3869999999999996</v>
      </c>
      <c r="H2904" s="132"/>
      <c r="I2904" s="132"/>
      <c r="J2904" s="132"/>
      <c r="K2904" s="156" t="s">
        <v>89</v>
      </c>
      <c r="L2904" s="157">
        <f>'[3]BDG (XD)'!$AA$954*100</f>
        <v>26537135.877452388</v>
      </c>
      <c r="M2904" s="157">
        <f>SUM(K2904:L2904)</f>
        <v>26537135.877452388</v>
      </c>
      <c r="N2904" s="83">
        <f>IF(V2904&lt;&gt;"VTC VHm",_xlfn.XLOOKUP(Z2904,$AC$4015:$AC$4035,$AD$4015:$AD$4035,0)*M2904,_xlfn.XLOOKUP(Z2904,$AC$4015:$AC$4035,$AD$4015:$AD$4035,0)*L2904)</f>
        <v>9287997.5571083352</v>
      </c>
      <c r="O2904" s="83">
        <f>IF(V2904&lt;&gt;"VTC VHm",_xlfn.XLOOKUP(Z2904,$AC$4015:$AC$4035,$AE$4015:$AE$4035,0)*M2904,_xlfn.XLOOKUP(Z2904,$AC$4015:$AC$4035,$AE$4015:$AE$4035,0)*L2904)</f>
        <v>0</v>
      </c>
      <c r="P2904" s="83">
        <f>SUM(N2904:O2904)</f>
        <v>9287997.5571083352</v>
      </c>
      <c r="Q2904" s="157">
        <f>M2904*G2904</f>
        <v>116418415.09438361</v>
      </c>
      <c r="R2904" s="157">
        <f>G2904*P2904</f>
        <v>40746445.283034265</v>
      </c>
      <c r="S2904" s="83">
        <f>SUM(Q2904:R2904)</f>
        <v>157164860.37741786</v>
      </c>
      <c r="T2904" s="156"/>
      <c r="U2904" s="132"/>
      <c r="V2904" s="132"/>
      <c r="W2904" s="132"/>
      <c r="X2904" s="44" t="s">
        <v>33</v>
      </c>
      <c r="Y2904" s="44"/>
      <c r="Z2904" s="44" t="s">
        <v>16</v>
      </c>
      <c r="AA2904" s="44" t="s">
        <v>80</v>
      </c>
      <c r="AB2904" s="2">
        <v>12764743.332693798</v>
      </c>
      <c r="AC2904" s="2">
        <v>55998929.000527687</v>
      </c>
      <c r="AD2904" s="2">
        <f>+M2904</f>
        <v>26537135.877452388</v>
      </c>
      <c r="AE2904" s="2">
        <f>+AD2904*14%</f>
        <v>3715199.0228433348</v>
      </c>
      <c r="AF2904" s="155">
        <f>+AD2904*35%</f>
        <v>9287997.5571083352</v>
      </c>
      <c r="AG2904" s="2">
        <f>+AD2904*F2904</f>
        <v>116418415.09438361</v>
      </c>
      <c r="AH2904" s="2">
        <f>+AE2904*F2904</f>
        <v>16298578.113213709</v>
      </c>
      <c r="AI2904" s="2">
        <f>+AF2904*F2904</f>
        <v>40746445.283034265</v>
      </c>
      <c r="AJ2904" s="2">
        <f>SUM(AG2904:AI2904)</f>
        <v>173463438.49063158</v>
      </c>
      <c r="AK2904" s="2">
        <f>+AD2904*G2904</f>
        <v>116418415.09438361</v>
      </c>
      <c r="AL2904" s="2">
        <f>+AE2904*G2904</f>
        <v>16298578.113213709</v>
      </c>
      <c r="AM2904" s="2">
        <f>+AF2904*G2904</f>
        <v>40746445.283034265</v>
      </c>
      <c r="AN2904" s="155">
        <f>SUM(AK2904:AM2904)</f>
        <v>173463438.49063158</v>
      </c>
      <c r="AQ2904" s="145" t="s">
        <v>525</v>
      </c>
      <c r="AU2904" s="8" t="str">
        <f>+K2904</f>
        <v>Bao gồm</v>
      </c>
      <c r="AV2904" s="8">
        <f>+L2904</f>
        <v>26537135.877452388</v>
      </c>
      <c r="AW2904" s="2">
        <f>+M2904</f>
        <v>26537135.877452388</v>
      </c>
      <c r="AX2904" s="8">
        <f>F2904*AW2904</f>
        <v>116418415.09438361</v>
      </c>
      <c r="AY2904" s="8">
        <f>IF(AQ2904="CT",7%,5%)*AX2904</f>
        <v>8149289.0566068534</v>
      </c>
      <c r="AZ2904" s="8">
        <f>AX2904*2%</f>
        <v>2328368.3018876724</v>
      </c>
      <c r="BA2904" s="8">
        <f>IF(BB2904&gt;0,0,AX2904*5%)</f>
        <v>0</v>
      </c>
      <c r="BB2904" s="8">
        <f>(AX2904-BG2904)*35%</f>
        <v>40746445.283034265</v>
      </c>
      <c r="BC2904" s="8">
        <f>+AX2904+AY2904+AZ2904+BA2904+BB2904</f>
        <v>167642517.73591241</v>
      </c>
      <c r="BD2904" s="8">
        <f>AX2904-AT2904</f>
        <v>116418415.09438361</v>
      </c>
      <c r="BE2904" s="2"/>
      <c r="BH2904" s="2"/>
    </row>
    <row r="2905" spans="2:60" s="92" customFormat="1" ht="17" hidden="1" outlineLevel="1" x14ac:dyDescent="0.2">
      <c r="B2905" s="163"/>
      <c r="C2905" s="164" t="s">
        <v>769</v>
      </c>
      <c r="D2905" s="164"/>
      <c r="E2905" s="163"/>
      <c r="F2905" s="162"/>
      <c r="G2905" s="149">
        <f>+[2]THKL!F2915</f>
        <v>0</v>
      </c>
      <c r="H2905" s="158"/>
      <c r="I2905" s="158"/>
      <c r="J2905" s="158"/>
      <c r="K2905" s="159"/>
      <c r="L2905" s="161"/>
      <c r="M2905" s="161">
        <f>SUM(K2905:L2905)</f>
        <v>0</v>
      </c>
      <c r="N2905" s="83">
        <f>IF(V2905&lt;&gt;"VTC VHm",_xlfn.XLOOKUP(Z2905,$AC$4015:$AC$4035,$AD$4015:$AD$4035,0)*M2905,_xlfn.XLOOKUP(Z2905,$AC$4015:$AC$4035,$AD$4015:$AD$4035,0)*L2905)</f>
        <v>0</v>
      </c>
      <c r="O2905" s="83">
        <f>IF(V2905&lt;&gt;"VTC VHm",_xlfn.XLOOKUP(Z2905,$AC$4015:$AC$4035,$AE$4015:$AE$4035,0)*M2905,_xlfn.XLOOKUP(Z2905,$AC$4015:$AC$4035,$AE$4015:$AE$4035,0)*L2905)</f>
        <v>0</v>
      </c>
      <c r="P2905" s="160">
        <f>SUM(N2905:O2905)</f>
        <v>0</v>
      </c>
      <c r="Q2905" s="161">
        <f>M2905*G2905</f>
        <v>0</v>
      </c>
      <c r="R2905" s="161">
        <f>G2905*P2905</f>
        <v>0</v>
      </c>
      <c r="S2905" s="160">
        <f>SUM(Q2905:R2905)</f>
        <v>0</v>
      </c>
      <c r="T2905" s="159"/>
      <c r="U2905" s="158"/>
      <c r="V2905" s="158"/>
      <c r="W2905" s="158"/>
      <c r="X2905" s="94" t="s">
        <v>33</v>
      </c>
      <c r="Y2905" s="94"/>
      <c r="Z2905" s="94" t="s">
        <v>16</v>
      </c>
      <c r="AA2905" s="94" t="s">
        <v>80</v>
      </c>
      <c r="AB2905" s="2"/>
      <c r="AC2905" s="2">
        <v>0</v>
      </c>
      <c r="AD2905" s="93">
        <f>+M2905</f>
        <v>0</v>
      </c>
      <c r="AE2905" s="93">
        <f>+AD2905*14%</f>
        <v>0</v>
      </c>
      <c r="AF2905" s="93">
        <f>+AD2905*35%</f>
        <v>0</v>
      </c>
      <c r="AG2905" s="93">
        <f>+AD2905*F2905</f>
        <v>0</v>
      </c>
      <c r="AH2905" s="93">
        <f>+AE2905*F2905</f>
        <v>0</v>
      </c>
      <c r="AI2905" s="93">
        <f>+AF2905*F2905</f>
        <v>0</v>
      </c>
      <c r="AJ2905" s="93">
        <f>SUM(AG2905:AI2905)</f>
        <v>0</v>
      </c>
      <c r="AK2905" s="93">
        <f>+AD2905*G2905</f>
        <v>0</v>
      </c>
      <c r="AL2905" s="93">
        <f>+AE2905*G2905</f>
        <v>0</v>
      </c>
      <c r="AM2905" s="93">
        <f>+AF2905*G2905</f>
        <v>0</v>
      </c>
      <c r="AN2905" s="93">
        <f>SUM(AK2905:AM2905)</f>
        <v>0</v>
      </c>
      <c r="AQ2905" s="145" t="s">
        <v>525</v>
      </c>
      <c r="AU2905" s="8">
        <f>+K2905</f>
        <v>0</v>
      </c>
      <c r="AV2905" s="8">
        <f>+L2905</f>
        <v>0</v>
      </c>
      <c r="AW2905" s="2">
        <f>+M2905</f>
        <v>0</v>
      </c>
      <c r="AX2905" s="8">
        <f>F2905*AW2905</f>
        <v>0</v>
      </c>
      <c r="AY2905" s="8">
        <f>IF(AQ2905="CT",7%,5%)*AX2905</f>
        <v>0</v>
      </c>
      <c r="AZ2905" s="8">
        <f>AX2905*2%</f>
        <v>0</v>
      </c>
      <c r="BA2905" s="8">
        <f>IF(BB2905&gt;0,0,AX2905*5%)</f>
        <v>0</v>
      </c>
      <c r="BB2905" s="8">
        <f>(AX2905-BG2905)*35%</f>
        <v>0</v>
      </c>
      <c r="BC2905" s="8">
        <f>+AX2905+AY2905+AZ2905+BA2905+BB2905</f>
        <v>0</v>
      </c>
      <c r="BD2905" s="8">
        <f>AX2905-AT2905</f>
        <v>0</v>
      </c>
      <c r="BE2905" s="2"/>
      <c r="BH2905" s="2"/>
    </row>
    <row r="2906" spans="2:60" ht="34" hidden="1" outlineLevel="1" x14ac:dyDescent="0.2">
      <c r="B2906" s="82">
        <v>28</v>
      </c>
      <c r="C2906" s="144" t="s">
        <v>127</v>
      </c>
      <c r="D2906" s="144"/>
      <c r="E2906" s="82" t="s">
        <v>104</v>
      </c>
      <c r="F2906" s="143">
        <v>128.67070000000001</v>
      </c>
      <c r="G2906" s="142">
        <f>+[2]THKL!F2916</f>
        <v>128.67070000000001</v>
      </c>
      <c r="H2906" s="132"/>
      <c r="I2906" s="132"/>
      <c r="J2906" s="132"/>
      <c r="K2906" s="156" t="str">
        <f>$K$750</f>
        <v>Bao gồm</v>
      </c>
      <c r="L2906" s="157">
        <f>$L$750</f>
        <v>2123825.9787777774</v>
      </c>
      <c r="M2906" s="157">
        <f>SUM(K2906:L2906)</f>
        <v>2123825.9787777774</v>
      </c>
      <c r="N2906" s="83">
        <f>IF(V2906&lt;&gt;"VTC VHm",_xlfn.XLOOKUP(Z2906,$AC$4015:$AC$4035,$AD$4015:$AD$4035,0)*M2906,_xlfn.XLOOKUP(Z2906,$AC$4015:$AC$4035,$AD$4015:$AD$4035,0)*L2906)</f>
        <v>743339.092572222</v>
      </c>
      <c r="O2906" s="83">
        <f>IF(V2906&lt;&gt;"VTC VHm",_xlfn.XLOOKUP(Z2906,$AC$4015:$AC$4035,$AE$4015:$AE$4035,0)*M2906,_xlfn.XLOOKUP(Z2906,$AC$4015:$AC$4035,$AE$4015:$AE$4035,0)*L2906)</f>
        <v>0</v>
      </c>
      <c r="P2906" s="83">
        <f>SUM(N2906:O2906)</f>
        <v>743339.092572222</v>
      </c>
      <c r="Q2906" s="157">
        <f>M2906*G2906</f>
        <v>273274175.36752176</v>
      </c>
      <c r="R2906" s="157">
        <f>G2906*P2906</f>
        <v>95645961.37863262</v>
      </c>
      <c r="S2906" s="83">
        <f>SUM(Q2906:R2906)</f>
        <v>368920136.74615437</v>
      </c>
      <c r="T2906" s="156" t="s">
        <v>50</v>
      </c>
      <c r="U2906" s="132"/>
      <c r="V2906" s="132"/>
      <c r="W2906" s="132"/>
      <c r="X2906" s="44" t="s">
        <v>33</v>
      </c>
      <c r="Y2906" s="44"/>
      <c r="Z2906" s="44" t="s">
        <v>16</v>
      </c>
      <c r="AA2906" s="44" t="s">
        <v>80</v>
      </c>
      <c r="AB2906" s="2">
        <v>2599681.482935688</v>
      </c>
      <c r="AC2906" s="2">
        <v>334502836.18637305</v>
      </c>
      <c r="AD2906" s="2">
        <f>+M2906</f>
        <v>2123825.9787777774</v>
      </c>
      <c r="AE2906" s="2">
        <f>+AD2906*14%</f>
        <v>297335.63702888886</v>
      </c>
      <c r="AF2906" s="155">
        <f>+AD2906*35%</f>
        <v>743339.092572222</v>
      </c>
      <c r="AG2906" s="2">
        <f>+AD2906*F2906</f>
        <v>273274175.36752176</v>
      </c>
      <c r="AH2906" s="2">
        <f>+AE2906*F2906</f>
        <v>38258384.551453054</v>
      </c>
      <c r="AI2906" s="2">
        <f>+AF2906*F2906</f>
        <v>95645961.37863262</v>
      </c>
      <c r="AJ2906" s="2">
        <f>SUM(AG2906:AI2906)</f>
        <v>407178521.29760742</v>
      </c>
      <c r="AK2906" s="2">
        <f>+AD2906*G2906</f>
        <v>273274175.36752176</v>
      </c>
      <c r="AL2906" s="2">
        <f>+AE2906*G2906</f>
        <v>38258384.551453054</v>
      </c>
      <c r="AM2906" s="2">
        <f>+AF2906*G2906</f>
        <v>95645961.37863262</v>
      </c>
      <c r="AN2906" s="155">
        <f>SUM(AK2906:AM2906)</f>
        <v>407178521.29760742</v>
      </c>
      <c r="AQ2906" s="145" t="s">
        <v>525</v>
      </c>
      <c r="AU2906" s="8">
        <f>+BH2906</f>
        <v>250000</v>
      </c>
      <c r="AV2906" s="8">
        <f>+L2906</f>
        <v>2123825.9787777774</v>
      </c>
      <c r="AW2906" s="2">
        <f>+AU2906+AV2906</f>
        <v>2373825.9787777774</v>
      </c>
      <c r="AX2906" s="8">
        <f>F2906*AW2906</f>
        <v>305441850.36752176</v>
      </c>
      <c r="AY2906" s="8">
        <f>IF(AQ2906="CT",7%,5%)*AX2906</f>
        <v>21380929.525726527</v>
      </c>
      <c r="AZ2906" s="8">
        <f>AX2906*2%</f>
        <v>6108837.0073504355</v>
      </c>
      <c r="BA2906" s="8">
        <f>IF(BB2906&gt;0,0,AX2906*5%)</f>
        <v>0</v>
      </c>
      <c r="BB2906" s="8">
        <f>(AX2906-BG2906)*35%</f>
        <v>106904647.62863261</v>
      </c>
      <c r="BC2906" s="8">
        <f>+AX2906+AY2906+AZ2906+BA2906+BB2906</f>
        <v>439836264.52923137</v>
      </c>
      <c r="BD2906" s="8">
        <f>AX2906-AT2906</f>
        <v>305441850.36752176</v>
      </c>
      <c r="BE2906" s="2"/>
      <c r="BH2906" s="2">
        <v>250000</v>
      </c>
    </row>
    <row r="2907" spans="2:60" ht="51" hidden="1" outlineLevel="1" x14ac:dyDescent="0.2">
      <c r="B2907" s="82">
        <v>29</v>
      </c>
      <c r="C2907" s="144" t="s">
        <v>191</v>
      </c>
      <c r="D2907" s="144"/>
      <c r="E2907" s="82" t="s">
        <v>91</v>
      </c>
      <c r="F2907" s="143">
        <v>7.6169000000000002</v>
      </c>
      <c r="G2907" s="142">
        <f>+[2]THKL!F2917</f>
        <v>7.6169000000000002</v>
      </c>
      <c r="H2907" s="132"/>
      <c r="I2907" s="132"/>
      <c r="J2907" s="132"/>
      <c r="K2907" s="156">
        <f>$K$4010*1000</f>
        <v>15050000</v>
      </c>
      <c r="L2907" s="157">
        <f>'[3]BDG (XD)'!$AA$967*1000</f>
        <v>7690671</v>
      </c>
      <c r="M2907" s="157">
        <f>SUM(K2907:L2907)</f>
        <v>22740671</v>
      </c>
      <c r="N2907" s="83">
        <f>IF(V2907&lt;&gt;"VTC VHm",_xlfn.XLOOKUP(Z2907,$AC$4015:$AC$4035,$AD$4015:$AD$4035,0)*M2907,_xlfn.XLOOKUP(Z2907,$AC$4015:$AC$4035,$AD$4015:$AD$4035,0)*L2907)</f>
        <v>2691734.8499999996</v>
      </c>
      <c r="O2907" s="83">
        <f>IF(V2907&lt;&gt;"VTC VHm",_xlfn.XLOOKUP(Z2907,$AC$4015:$AC$4035,$AE$4015:$AE$4035,0)*M2907,_xlfn.XLOOKUP(Z2907,$AC$4015:$AC$4035,$AE$4015:$AE$4035,0)*L2907)</f>
        <v>0</v>
      </c>
      <c r="P2907" s="83">
        <f>SUM(N2907:O2907)</f>
        <v>2691734.8499999996</v>
      </c>
      <c r="Q2907" s="157">
        <f>M2907*G2907</f>
        <v>173213416.93990001</v>
      </c>
      <c r="R2907" s="157">
        <f>G2907*P2907</f>
        <v>20502675.178964999</v>
      </c>
      <c r="S2907" s="83">
        <f>SUM(Q2907:R2907)</f>
        <v>193716092.11886501</v>
      </c>
      <c r="T2907" s="156" t="s">
        <v>50</v>
      </c>
      <c r="U2907" s="132"/>
      <c r="V2907" s="82" t="s">
        <v>34</v>
      </c>
      <c r="W2907" s="132"/>
      <c r="X2907" s="44" t="s">
        <v>33</v>
      </c>
      <c r="Y2907" s="44"/>
      <c r="Z2907" s="44" t="s">
        <v>16</v>
      </c>
      <c r="AA2907" s="44" t="s">
        <v>80</v>
      </c>
      <c r="AB2907" s="2">
        <v>24758731.006874155</v>
      </c>
      <c r="AC2907" s="2">
        <v>188584778.20625976</v>
      </c>
      <c r="AD2907" s="2">
        <f>+M2907</f>
        <v>22740671</v>
      </c>
      <c r="AE2907" s="2">
        <f>+AD2907*14%</f>
        <v>3183693.9400000004</v>
      </c>
      <c r="AF2907" s="155">
        <f>+AD2907*35%</f>
        <v>7959234.8499999996</v>
      </c>
      <c r="AG2907" s="2">
        <f>+AD2907*F2907</f>
        <v>173213416.93990001</v>
      </c>
      <c r="AH2907" s="2">
        <f>+AE2907*F2907</f>
        <v>24249878.371586002</v>
      </c>
      <c r="AI2907" s="2">
        <f>+AF2907*F2907</f>
        <v>60624695.928965002</v>
      </c>
      <c r="AJ2907" s="2">
        <f>SUM(AG2907:AI2907)</f>
        <v>258087991.24045101</v>
      </c>
      <c r="AK2907" s="2">
        <f>+AD2907*G2907</f>
        <v>173213416.93990001</v>
      </c>
      <c r="AL2907" s="2">
        <f>+AE2907*G2907</f>
        <v>24249878.371586002</v>
      </c>
      <c r="AM2907" s="2">
        <f>+AF2907*G2907</f>
        <v>60624695.928965002</v>
      </c>
      <c r="AN2907" s="155">
        <f>SUM(AK2907:AM2907)</f>
        <v>258087991.24045101</v>
      </c>
      <c r="AQ2907" s="145" t="s">
        <v>525</v>
      </c>
      <c r="AU2907" s="8">
        <f>+K2907</f>
        <v>15050000</v>
      </c>
      <c r="AV2907" s="8">
        <f>+L2907</f>
        <v>7690671</v>
      </c>
      <c r="AW2907" s="2">
        <f>+M2907</f>
        <v>22740671</v>
      </c>
      <c r="AX2907" s="8">
        <f>F2907*AW2907</f>
        <v>173213416.93990001</v>
      </c>
      <c r="AY2907" s="8">
        <f>IF(AQ2907="CT",7%,5%)*AX2907</f>
        <v>12124939.185793001</v>
      </c>
      <c r="AZ2907" s="8">
        <f>AX2907*2%</f>
        <v>3464268.3387980005</v>
      </c>
      <c r="BA2907" s="8">
        <f>IF(BB2907&gt;0,0,AX2907*5%)</f>
        <v>0</v>
      </c>
      <c r="BB2907" s="8">
        <f>(AX2907-BG2907)*35%</f>
        <v>20502675.178965002</v>
      </c>
      <c r="BC2907" s="8">
        <f>+AX2907+AY2907+AZ2907+BA2907+BB2907</f>
        <v>209305299.64345601</v>
      </c>
      <c r="BD2907" s="8">
        <f>AX2907-AT2907</f>
        <v>173213416.93990001</v>
      </c>
      <c r="BE2907" s="2"/>
      <c r="BG2907" s="7">
        <f>+K2907*F2907</f>
        <v>114634345</v>
      </c>
      <c r="BH2907" s="2"/>
    </row>
    <row r="2908" spans="2:60" ht="51" hidden="1" outlineLevel="1" x14ac:dyDescent="0.2">
      <c r="B2908" s="82">
        <v>30</v>
      </c>
      <c r="C2908" s="144" t="s">
        <v>768</v>
      </c>
      <c r="D2908" s="144"/>
      <c r="E2908" s="82" t="s">
        <v>91</v>
      </c>
      <c r="F2908" s="143">
        <v>20.815999999999999</v>
      </c>
      <c r="G2908" s="142">
        <f>+[2]THKL!F2918</f>
        <v>20.815999999999999</v>
      </c>
      <c r="H2908" s="132"/>
      <c r="I2908" s="132"/>
      <c r="J2908" s="132"/>
      <c r="K2908" s="156">
        <f>$L$4010*1000</f>
        <v>15266666.666666666</v>
      </c>
      <c r="L2908" s="157">
        <f>'[3]BDG (XD)'!$AA$967*1000</f>
        <v>7690671</v>
      </c>
      <c r="M2908" s="157">
        <f>SUM(K2908:L2908)</f>
        <v>22957337.666666664</v>
      </c>
      <c r="N2908" s="83">
        <f>IF(V2908&lt;&gt;"VTC VHm",_xlfn.XLOOKUP(Z2908,$AC$4015:$AC$4035,$AD$4015:$AD$4035,0)*M2908,_xlfn.XLOOKUP(Z2908,$AC$4015:$AC$4035,$AD$4015:$AD$4035,0)*L2908)</f>
        <v>2691734.8499999996</v>
      </c>
      <c r="O2908" s="83">
        <f>IF(V2908&lt;&gt;"VTC VHm",_xlfn.XLOOKUP(Z2908,$AC$4015:$AC$4035,$AE$4015:$AE$4035,0)*M2908,_xlfn.XLOOKUP(Z2908,$AC$4015:$AC$4035,$AE$4015:$AE$4035,0)*L2908)</f>
        <v>0</v>
      </c>
      <c r="P2908" s="83">
        <f>SUM(N2908:O2908)</f>
        <v>2691734.8499999996</v>
      </c>
      <c r="Q2908" s="157">
        <f>M2908*G2908</f>
        <v>477879940.86933327</v>
      </c>
      <c r="R2908" s="157">
        <f>G2908*P2908</f>
        <v>56031152.63759999</v>
      </c>
      <c r="S2908" s="83">
        <f>SUM(Q2908:R2908)</f>
        <v>533911093.50693327</v>
      </c>
      <c r="T2908" s="156" t="s">
        <v>50</v>
      </c>
      <c r="U2908" s="132"/>
      <c r="V2908" s="82" t="s">
        <v>34</v>
      </c>
      <c r="W2908" s="132"/>
      <c r="X2908" s="44" t="s">
        <v>33</v>
      </c>
      <c r="Y2908" s="44"/>
      <c r="Z2908" s="44" t="s">
        <v>16</v>
      </c>
      <c r="AA2908" s="44" t="s">
        <v>80</v>
      </c>
      <c r="AB2908" s="2">
        <v>22857568.06301016</v>
      </c>
      <c r="AC2908" s="2">
        <v>475803136.79961944</v>
      </c>
      <c r="AD2908" s="2">
        <f>+M2908</f>
        <v>22957337.666666664</v>
      </c>
      <c r="AE2908" s="2">
        <f>+AD2908*14%</f>
        <v>3214027.2733333334</v>
      </c>
      <c r="AF2908" s="155">
        <f>+AD2908*35%</f>
        <v>8035068.1833333317</v>
      </c>
      <c r="AG2908" s="2">
        <f>+AD2908*F2908</f>
        <v>477879940.86933327</v>
      </c>
      <c r="AH2908" s="2">
        <f>+AE2908*F2908</f>
        <v>66903191.721706666</v>
      </c>
      <c r="AI2908" s="2">
        <f>+AF2908*F2908</f>
        <v>167257979.30426663</v>
      </c>
      <c r="AJ2908" s="2">
        <f>SUM(AG2908:AI2908)</f>
        <v>712041111.89530659</v>
      </c>
      <c r="AK2908" s="2">
        <f>+AD2908*G2908</f>
        <v>477879940.86933327</v>
      </c>
      <c r="AL2908" s="2">
        <f>+AE2908*G2908</f>
        <v>66903191.721706666</v>
      </c>
      <c r="AM2908" s="2">
        <f>+AF2908*G2908</f>
        <v>167257979.30426663</v>
      </c>
      <c r="AN2908" s="155">
        <f>SUM(AK2908:AM2908)</f>
        <v>712041111.89530659</v>
      </c>
      <c r="AQ2908" s="145" t="s">
        <v>525</v>
      </c>
      <c r="AU2908" s="8">
        <f>+K2908</f>
        <v>15266666.666666666</v>
      </c>
      <c r="AV2908" s="8">
        <f>+L2908</f>
        <v>7690671</v>
      </c>
      <c r="AW2908" s="2">
        <f>+M2908</f>
        <v>22957337.666666664</v>
      </c>
      <c r="AX2908" s="8">
        <f>F2908*AW2908</f>
        <v>477879940.86933327</v>
      </c>
      <c r="AY2908" s="8">
        <f>IF(AQ2908="CT",7%,5%)*AX2908</f>
        <v>33451595.860853333</v>
      </c>
      <c r="AZ2908" s="8">
        <f>AX2908*2%</f>
        <v>9557598.8173866663</v>
      </c>
      <c r="BA2908" s="8">
        <f>IF(BB2908&gt;0,0,AX2908*5%)</f>
        <v>0</v>
      </c>
      <c r="BB2908" s="8">
        <f>(AX2908-BG2908)*35%</f>
        <v>56031152.637599982</v>
      </c>
      <c r="BC2908" s="8">
        <f>+AX2908+AY2908+AZ2908+BA2908+BB2908</f>
        <v>576920288.18517327</v>
      </c>
      <c r="BD2908" s="8">
        <f>AX2908-AT2908</f>
        <v>477879940.86933327</v>
      </c>
      <c r="BE2908" s="2"/>
      <c r="BG2908" s="7">
        <f>+K2908*F2908</f>
        <v>317790933.33333331</v>
      </c>
      <c r="BH2908" s="2"/>
    </row>
    <row r="2909" spans="2:60" ht="51" hidden="1" outlineLevel="1" x14ac:dyDescent="0.2">
      <c r="B2909" s="82">
        <v>31</v>
      </c>
      <c r="C2909" s="144" t="s">
        <v>767</v>
      </c>
      <c r="D2909" s="144"/>
      <c r="E2909" s="82" t="s">
        <v>91</v>
      </c>
      <c r="F2909" s="143">
        <v>0.51880000000000004</v>
      </c>
      <c r="G2909" s="142">
        <f>+[2]THKL!F2919</f>
        <v>0.51880000000000004</v>
      </c>
      <c r="H2909" s="132"/>
      <c r="I2909" s="132"/>
      <c r="J2909" s="132"/>
      <c r="K2909" s="156">
        <f>$L$4010*1000</f>
        <v>15266666.666666666</v>
      </c>
      <c r="L2909" s="157">
        <f>'[3]BDG (XD)'!$AA$967*1000</f>
        <v>7690671</v>
      </c>
      <c r="M2909" s="157">
        <f>SUM(K2909:L2909)</f>
        <v>22957337.666666664</v>
      </c>
      <c r="N2909" s="83">
        <f>IF(V2909&lt;&gt;"VTC VHm",_xlfn.XLOOKUP(Z2909,$AC$4015:$AC$4035,$AD$4015:$AD$4035,0)*M2909,_xlfn.XLOOKUP(Z2909,$AC$4015:$AC$4035,$AD$4015:$AD$4035,0)*L2909)</f>
        <v>2691734.8499999996</v>
      </c>
      <c r="O2909" s="83">
        <f>IF(V2909&lt;&gt;"VTC VHm",_xlfn.XLOOKUP(Z2909,$AC$4015:$AC$4035,$AE$4015:$AE$4035,0)*M2909,_xlfn.XLOOKUP(Z2909,$AC$4015:$AC$4035,$AE$4015:$AE$4035,0)*L2909)</f>
        <v>0</v>
      </c>
      <c r="P2909" s="83">
        <f>SUM(N2909:O2909)</f>
        <v>2691734.8499999996</v>
      </c>
      <c r="Q2909" s="157">
        <f>M2909*G2909</f>
        <v>11910266.781466667</v>
      </c>
      <c r="R2909" s="157">
        <f>G2909*P2909</f>
        <v>1396472.04018</v>
      </c>
      <c r="S2909" s="83">
        <f>SUM(Q2909:R2909)</f>
        <v>13306738.821646666</v>
      </c>
      <c r="T2909" s="156" t="s">
        <v>50</v>
      </c>
      <c r="U2909" s="132"/>
      <c r="V2909" s="82" t="s">
        <v>34</v>
      </c>
      <c r="W2909" s="132"/>
      <c r="X2909" s="44" t="s">
        <v>33</v>
      </c>
      <c r="Y2909" s="44"/>
      <c r="Z2909" s="44" t="s">
        <v>16</v>
      </c>
      <c r="AA2909" s="44" t="s">
        <v>80</v>
      </c>
      <c r="AB2909" s="2">
        <v>22565753.319565415</v>
      </c>
      <c r="AC2909" s="2">
        <v>11707112.822190538</v>
      </c>
      <c r="AD2909" s="2">
        <f>+M2909</f>
        <v>22957337.666666664</v>
      </c>
      <c r="AE2909" s="2">
        <f>+AD2909*14%</f>
        <v>3214027.2733333334</v>
      </c>
      <c r="AF2909" s="155">
        <f>+AD2909*35%</f>
        <v>8035068.1833333317</v>
      </c>
      <c r="AG2909" s="2">
        <f>+AD2909*F2909</f>
        <v>11910266.781466667</v>
      </c>
      <c r="AH2909" s="2">
        <f>+AE2909*F2909</f>
        <v>1667437.3494053334</v>
      </c>
      <c r="AI2909" s="2">
        <f>+AF2909*F2909</f>
        <v>4168593.373513333</v>
      </c>
      <c r="AJ2909" s="2">
        <f>SUM(AG2909:AI2909)</f>
        <v>17746297.504385334</v>
      </c>
      <c r="AK2909" s="2">
        <f>+AD2909*G2909</f>
        <v>11910266.781466667</v>
      </c>
      <c r="AL2909" s="2">
        <f>+AE2909*G2909</f>
        <v>1667437.3494053334</v>
      </c>
      <c r="AM2909" s="2">
        <f>+AF2909*G2909</f>
        <v>4168593.373513333</v>
      </c>
      <c r="AN2909" s="155">
        <f>SUM(AK2909:AM2909)</f>
        <v>17746297.504385334</v>
      </c>
      <c r="AQ2909" s="145" t="s">
        <v>525</v>
      </c>
      <c r="AU2909" s="8">
        <f>+K2909</f>
        <v>15266666.666666666</v>
      </c>
      <c r="AV2909" s="8">
        <f>+L2909</f>
        <v>7690671</v>
      </c>
      <c r="AW2909" s="2">
        <f>+M2909</f>
        <v>22957337.666666664</v>
      </c>
      <c r="AX2909" s="8">
        <f>F2909*AW2909</f>
        <v>11910266.781466667</v>
      </c>
      <c r="AY2909" s="8">
        <f>IF(AQ2909="CT",7%,5%)*AX2909</f>
        <v>833718.6747026667</v>
      </c>
      <c r="AZ2909" s="8">
        <f>AX2909*2%</f>
        <v>238205.33562933333</v>
      </c>
      <c r="BA2909" s="8">
        <f>IF(BB2909&gt;0,0,AX2909*5%)</f>
        <v>0</v>
      </c>
      <c r="BB2909" s="8">
        <f>(AX2909-BG2909)*35%</f>
        <v>1396472.0401799998</v>
      </c>
      <c r="BC2909" s="8">
        <f>+AX2909+AY2909+AZ2909+BA2909+BB2909</f>
        <v>14378662.831978666</v>
      </c>
      <c r="BD2909" s="8">
        <f>AX2909-AT2909</f>
        <v>11910266.781466667</v>
      </c>
      <c r="BE2909" s="2"/>
      <c r="BG2909" s="7">
        <f>+K2909*F2909</f>
        <v>7920346.666666667</v>
      </c>
      <c r="BH2909" s="2"/>
    </row>
    <row r="2910" spans="2:60" ht="17" hidden="1" outlineLevel="1" x14ac:dyDescent="0.2">
      <c r="B2910" s="82">
        <v>32</v>
      </c>
      <c r="C2910" s="144" t="s">
        <v>124</v>
      </c>
      <c r="D2910" s="144"/>
      <c r="E2910" s="82" t="s">
        <v>120</v>
      </c>
      <c r="F2910" s="143">
        <v>8.8500999999999994</v>
      </c>
      <c r="G2910" s="142">
        <f>+[2]THKL!F2920</f>
        <v>8.8500999999999994</v>
      </c>
      <c r="H2910" s="132"/>
      <c r="I2910" s="132"/>
      <c r="J2910" s="132"/>
      <c r="K2910" s="156" t="s">
        <v>89</v>
      </c>
      <c r="L2910" s="157">
        <f>'[3]BDG (XD)'!$AA$955*100</f>
        <v>26537135.877452388</v>
      </c>
      <c r="M2910" s="157">
        <f>SUM(K2910:L2910)</f>
        <v>26537135.877452388</v>
      </c>
      <c r="N2910" s="83">
        <f>IF(V2910&lt;&gt;"VTC VHm",_xlfn.XLOOKUP(Z2910,$AC$4015:$AC$4035,$AD$4015:$AD$4035,0)*M2910,_xlfn.XLOOKUP(Z2910,$AC$4015:$AC$4035,$AD$4015:$AD$4035,0)*L2910)</f>
        <v>9287997.5571083352</v>
      </c>
      <c r="O2910" s="83">
        <f>IF(V2910&lt;&gt;"VTC VHm",_xlfn.XLOOKUP(Z2910,$AC$4015:$AC$4035,$AE$4015:$AE$4035,0)*M2910,_xlfn.XLOOKUP(Z2910,$AC$4015:$AC$4035,$AE$4015:$AE$4035,0)*L2910)</f>
        <v>0</v>
      </c>
      <c r="P2910" s="83">
        <f>SUM(N2910:O2910)</f>
        <v>9287997.5571083352</v>
      </c>
      <c r="Q2910" s="157">
        <f>M2910*G2910</f>
        <v>234856306.22904137</v>
      </c>
      <c r="R2910" s="157">
        <f>G2910*P2910</f>
        <v>82199707.180164471</v>
      </c>
      <c r="S2910" s="83">
        <f>SUM(Q2910:R2910)</f>
        <v>317056013.40920585</v>
      </c>
      <c r="T2910" s="156" t="s">
        <v>50</v>
      </c>
      <c r="U2910" s="132"/>
      <c r="V2910" s="132"/>
      <c r="W2910" s="132"/>
      <c r="X2910" s="44" t="s">
        <v>33</v>
      </c>
      <c r="Y2910" s="44"/>
      <c r="Z2910" s="44" t="s">
        <v>16</v>
      </c>
      <c r="AA2910" s="44" t="s">
        <v>80</v>
      </c>
      <c r="AB2910" s="2">
        <v>13827954.24186608</v>
      </c>
      <c r="AC2910" s="2">
        <v>122378777.83593899</v>
      </c>
      <c r="AD2910" s="2">
        <f>+M2910</f>
        <v>26537135.877452388</v>
      </c>
      <c r="AE2910" s="2">
        <f>+AD2910*14%</f>
        <v>3715199.0228433348</v>
      </c>
      <c r="AF2910" s="155">
        <f>+AD2910*35%</f>
        <v>9287997.5571083352</v>
      </c>
      <c r="AG2910" s="2">
        <f>+AD2910*F2910</f>
        <v>234856306.22904137</v>
      </c>
      <c r="AH2910" s="2">
        <f>+AE2910*F2910</f>
        <v>32879882.872065794</v>
      </c>
      <c r="AI2910" s="2">
        <f>+AF2910*F2910</f>
        <v>82199707.180164471</v>
      </c>
      <c r="AJ2910" s="2">
        <f>SUM(AG2910:AI2910)</f>
        <v>349935896.28127164</v>
      </c>
      <c r="AK2910" s="2">
        <f>+AD2910*G2910</f>
        <v>234856306.22904137</v>
      </c>
      <c r="AL2910" s="2">
        <f>+AE2910*G2910</f>
        <v>32879882.872065794</v>
      </c>
      <c r="AM2910" s="2">
        <f>+AF2910*G2910</f>
        <v>82199707.180164471</v>
      </c>
      <c r="AN2910" s="155">
        <f>SUM(AK2910:AM2910)</f>
        <v>349935896.28127164</v>
      </c>
      <c r="AQ2910" s="145" t="s">
        <v>525</v>
      </c>
      <c r="AU2910" s="8" t="str">
        <f>+K2910</f>
        <v>Bao gồm</v>
      </c>
      <c r="AV2910" s="8">
        <f>+L2910</f>
        <v>26537135.877452388</v>
      </c>
      <c r="AW2910" s="2">
        <f>+M2910</f>
        <v>26537135.877452388</v>
      </c>
      <c r="AX2910" s="8">
        <f>F2910*AW2910</f>
        <v>234856306.22904137</v>
      </c>
      <c r="AY2910" s="8">
        <f>IF(AQ2910="CT",7%,5%)*AX2910</f>
        <v>16439941.436032897</v>
      </c>
      <c r="AZ2910" s="8">
        <f>AX2910*2%</f>
        <v>4697126.1245808275</v>
      </c>
      <c r="BA2910" s="8">
        <f>IF(BB2910&gt;0,0,AX2910*5%)</f>
        <v>0</v>
      </c>
      <c r="BB2910" s="8">
        <f>(AX2910-BG2910)*35%</f>
        <v>82199707.180164471</v>
      </c>
      <c r="BC2910" s="8">
        <f>+AX2910+AY2910+AZ2910+BA2910+BB2910</f>
        <v>338193080.96981955</v>
      </c>
      <c r="BD2910" s="8">
        <f>AX2910-AT2910</f>
        <v>234856306.22904137</v>
      </c>
      <c r="BE2910" s="2"/>
      <c r="BH2910" s="2"/>
    </row>
    <row r="2911" spans="2:60" s="92" customFormat="1" ht="17" hidden="1" outlineLevel="1" x14ac:dyDescent="0.2">
      <c r="B2911" s="163"/>
      <c r="C2911" s="164" t="s">
        <v>766</v>
      </c>
      <c r="D2911" s="164"/>
      <c r="E2911" s="163"/>
      <c r="F2911" s="162"/>
      <c r="G2911" s="149">
        <f>+[2]THKL!F2921</f>
        <v>0</v>
      </c>
      <c r="H2911" s="158"/>
      <c r="I2911" s="158"/>
      <c r="J2911" s="158"/>
      <c r="K2911" s="159"/>
      <c r="L2911" s="161"/>
      <c r="M2911" s="161">
        <f>SUM(K2911:L2911)</f>
        <v>0</v>
      </c>
      <c r="N2911" s="83">
        <f>IF(V2911&lt;&gt;"VTC VHm",_xlfn.XLOOKUP(Z2911,$AC$4015:$AC$4035,$AD$4015:$AD$4035,0)*M2911,_xlfn.XLOOKUP(Z2911,$AC$4015:$AC$4035,$AD$4015:$AD$4035,0)*L2911)</f>
        <v>0</v>
      </c>
      <c r="O2911" s="83">
        <f>IF(V2911&lt;&gt;"VTC VHm",_xlfn.XLOOKUP(Z2911,$AC$4015:$AC$4035,$AE$4015:$AE$4035,0)*M2911,_xlfn.XLOOKUP(Z2911,$AC$4015:$AC$4035,$AE$4015:$AE$4035,0)*L2911)</f>
        <v>0</v>
      </c>
      <c r="P2911" s="160">
        <f>SUM(N2911:O2911)</f>
        <v>0</v>
      </c>
      <c r="Q2911" s="161">
        <f>M2911*G2911</f>
        <v>0</v>
      </c>
      <c r="R2911" s="161">
        <f>G2911*P2911</f>
        <v>0</v>
      </c>
      <c r="S2911" s="160">
        <f>SUM(Q2911:R2911)</f>
        <v>0</v>
      </c>
      <c r="T2911" s="159"/>
      <c r="U2911" s="158"/>
      <c r="V2911" s="158"/>
      <c r="W2911" s="158"/>
      <c r="X2911" s="94" t="s">
        <v>33</v>
      </c>
      <c r="Y2911" s="94"/>
      <c r="Z2911" s="94" t="s">
        <v>16</v>
      </c>
      <c r="AA2911" s="94" t="s">
        <v>80</v>
      </c>
      <c r="AB2911" s="2"/>
      <c r="AC2911" s="2">
        <v>0</v>
      </c>
      <c r="AD2911" s="93">
        <f>+M2911</f>
        <v>0</v>
      </c>
      <c r="AE2911" s="93">
        <f>+AD2911*14%</f>
        <v>0</v>
      </c>
      <c r="AF2911" s="93">
        <f>+AD2911*35%</f>
        <v>0</v>
      </c>
      <c r="AG2911" s="93">
        <f>+AD2911*F2911</f>
        <v>0</v>
      </c>
      <c r="AH2911" s="93">
        <f>+AE2911*F2911</f>
        <v>0</v>
      </c>
      <c r="AI2911" s="93">
        <f>+AF2911*F2911</f>
        <v>0</v>
      </c>
      <c r="AJ2911" s="93">
        <f>SUM(AG2911:AI2911)</f>
        <v>0</v>
      </c>
      <c r="AK2911" s="93">
        <f>+AD2911*G2911</f>
        <v>0</v>
      </c>
      <c r="AL2911" s="93">
        <f>+AE2911*G2911</f>
        <v>0</v>
      </c>
      <c r="AM2911" s="93">
        <f>+AF2911*G2911</f>
        <v>0</v>
      </c>
      <c r="AN2911" s="93">
        <f>SUM(AK2911:AM2911)</f>
        <v>0</v>
      </c>
      <c r="AQ2911" s="145" t="s">
        <v>525</v>
      </c>
      <c r="AU2911" s="8">
        <f>+K2911</f>
        <v>0</v>
      </c>
      <c r="AV2911" s="8">
        <f>+L2911</f>
        <v>0</v>
      </c>
      <c r="AW2911" s="2">
        <f>+M2911</f>
        <v>0</v>
      </c>
      <c r="AX2911" s="8">
        <f>F2911*AW2911</f>
        <v>0</v>
      </c>
      <c r="AY2911" s="8">
        <f>IF(AQ2911="CT",7%,5%)*AX2911</f>
        <v>0</v>
      </c>
      <c r="AZ2911" s="8">
        <f>AX2911*2%</f>
        <v>0</v>
      </c>
      <c r="BA2911" s="8">
        <f>IF(BB2911&gt;0,0,AX2911*5%)</f>
        <v>0</v>
      </c>
      <c r="BB2911" s="8">
        <f>(AX2911-BG2911)*35%</f>
        <v>0</v>
      </c>
      <c r="BC2911" s="8">
        <f>+AX2911+AY2911+AZ2911+BA2911+BB2911</f>
        <v>0</v>
      </c>
      <c r="BD2911" s="8">
        <f>AX2911-AT2911</f>
        <v>0</v>
      </c>
      <c r="BE2911" s="2"/>
      <c r="BH2911" s="2"/>
    </row>
    <row r="2912" spans="2:60" ht="34" hidden="1" outlineLevel="1" x14ac:dyDescent="0.2">
      <c r="B2912" s="82">
        <v>33</v>
      </c>
      <c r="C2912" s="144" t="s">
        <v>765</v>
      </c>
      <c r="D2912" s="144"/>
      <c r="E2912" s="82" t="s">
        <v>104</v>
      </c>
      <c r="F2912" s="143">
        <v>184.76730000000001</v>
      </c>
      <c r="G2912" s="142">
        <f>+[2]THKL!F2922</f>
        <v>184.76730000000001</v>
      </c>
      <c r="H2912" s="132"/>
      <c r="I2912" s="132"/>
      <c r="J2912" s="132"/>
      <c r="K2912" s="156" t="str">
        <f>$K$750</f>
        <v>Bao gồm</v>
      </c>
      <c r="L2912" s="157">
        <f>$L$750</f>
        <v>2123825.9787777774</v>
      </c>
      <c r="M2912" s="157">
        <f>SUM(K2912:L2912)</f>
        <v>2123825.9787777774</v>
      </c>
      <c r="N2912" s="83">
        <f>IF(V2912&lt;&gt;"VTC VHm",_xlfn.XLOOKUP(Z2912,$AC$4015:$AC$4035,$AD$4015:$AD$4035,0)*M2912,_xlfn.XLOOKUP(Z2912,$AC$4015:$AC$4035,$AD$4015:$AD$4035,0)*L2912)</f>
        <v>743339.092572222</v>
      </c>
      <c r="O2912" s="83">
        <f>IF(V2912&lt;&gt;"VTC VHm",_xlfn.XLOOKUP(Z2912,$AC$4015:$AC$4035,$AE$4015:$AE$4035,0)*M2912,_xlfn.XLOOKUP(Z2912,$AC$4015:$AC$4035,$AE$4015:$AE$4035,0)*L2912)</f>
        <v>0</v>
      </c>
      <c r="P2912" s="83">
        <f>SUM(N2912:O2912)</f>
        <v>743339.092572222</v>
      </c>
      <c r="Q2912" s="157">
        <f>M2912*G2912</f>
        <v>392413591.76862723</v>
      </c>
      <c r="R2912" s="157">
        <f>G2912*P2912</f>
        <v>137344757.11901951</v>
      </c>
      <c r="S2912" s="83">
        <f>SUM(Q2912:R2912)</f>
        <v>529758348.88764673</v>
      </c>
      <c r="T2912" s="156" t="s">
        <v>50</v>
      </c>
      <c r="U2912" s="132"/>
      <c r="V2912" s="132"/>
      <c r="W2912" s="132"/>
      <c r="X2912" s="44" t="s">
        <v>33</v>
      </c>
      <c r="Y2912" s="44"/>
      <c r="Z2912" s="44" t="s">
        <v>16</v>
      </c>
      <c r="AA2912" s="44" t="s">
        <v>80</v>
      </c>
      <c r="AB2912" s="2">
        <v>2599681.482935688</v>
      </c>
      <c r="AC2912" s="2">
        <v>480336128.46202314</v>
      </c>
      <c r="AD2912" s="2">
        <f>+M2912</f>
        <v>2123825.9787777774</v>
      </c>
      <c r="AE2912" s="2">
        <f>+AD2912*14%</f>
        <v>297335.63702888886</v>
      </c>
      <c r="AF2912" s="155">
        <f>+AD2912*35%</f>
        <v>743339.092572222</v>
      </c>
      <c r="AG2912" s="2">
        <f>+AD2912*F2912</f>
        <v>392413591.76862723</v>
      </c>
      <c r="AH2912" s="2">
        <f>+AE2912*F2912</f>
        <v>54937902.847607821</v>
      </c>
      <c r="AI2912" s="2">
        <f>+AF2912*F2912</f>
        <v>137344757.11901951</v>
      </c>
      <c r="AJ2912" s="2">
        <f>SUM(AG2912:AI2912)</f>
        <v>584696251.73525453</v>
      </c>
      <c r="AK2912" s="2">
        <f>+AD2912*G2912</f>
        <v>392413591.76862723</v>
      </c>
      <c r="AL2912" s="2">
        <f>+AE2912*G2912</f>
        <v>54937902.847607821</v>
      </c>
      <c r="AM2912" s="2">
        <f>+AF2912*G2912</f>
        <v>137344757.11901951</v>
      </c>
      <c r="AN2912" s="155">
        <f>SUM(AK2912:AM2912)</f>
        <v>584696251.73525453</v>
      </c>
      <c r="AQ2912" s="145" t="s">
        <v>525</v>
      </c>
      <c r="AU2912" s="8">
        <f>+BH2912</f>
        <v>250000</v>
      </c>
      <c r="AV2912" s="8">
        <f>+L2912</f>
        <v>2123825.9787777774</v>
      </c>
      <c r="AW2912" s="2">
        <f>+AU2912+AV2912</f>
        <v>2373825.9787777774</v>
      </c>
      <c r="AX2912" s="8">
        <f>F2912*AW2912</f>
        <v>438605416.76862723</v>
      </c>
      <c r="AY2912" s="8">
        <f>IF(AQ2912="CT",7%,5%)*AX2912</f>
        <v>30702379.173803911</v>
      </c>
      <c r="AZ2912" s="8">
        <f>AX2912*2%</f>
        <v>8772108.3353725448</v>
      </c>
      <c r="BA2912" s="8">
        <f>IF(BB2912&gt;0,0,AX2912*5%)</f>
        <v>0</v>
      </c>
      <c r="BB2912" s="8">
        <f>(AX2912-BG2912)*35%</f>
        <v>153511895.86901951</v>
      </c>
      <c r="BC2912" s="8">
        <f>+AX2912+AY2912+AZ2912+BA2912+BB2912</f>
        <v>631591800.14682317</v>
      </c>
      <c r="BD2912" s="8">
        <f>AX2912-AT2912</f>
        <v>438605416.76862723</v>
      </c>
      <c r="BE2912" s="2"/>
      <c r="BH2912" s="2">
        <v>250000</v>
      </c>
    </row>
    <row r="2913" spans="2:60" ht="51" hidden="1" outlineLevel="1" x14ac:dyDescent="0.2">
      <c r="B2913" s="82">
        <v>34</v>
      </c>
      <c r="C2913" s="144" t="s">
        <v>764</v>
      </c>
      <c r="D2913" s="144"/>
      <c r="E2913" s="82" t="s">
        <v>91</v>
      </c>
      <c r="F2913" s="143">
        <v>36.5762</v>
      </c>
      <c r="G2913" s="142">
        <f>+[2]THKL!F2923</f>
        <v>36.5762</v>
      </c>
      <c r="H2913" s="132"/>
      <c r="I2913" s="132"/>
      <c r="J2913" s="132"/>
      <c r="K2913" s="156">
        <f>$K$4010*1000</f>
        <v>15050000</v>
      </c>
      <c r="L2913" s="157">
        <f>'[3]BDG (XD)'!$AA$966*1000</f>
        <v>7690671</v>
      </c>
      <c r="M2913" s="157">
        <f>SUM(K2913:L2913)</f>
        <v>22740671</v>
      </c>
      <c r="N2913" s="83">
        <f>IF(V2913&lt;&gt;"VTC VHm",_xlfn.XLOOKUP(Z2913,$AC$4015:$AC$4035,$AD$4015:$AD$4035,0)*M2913,_xlfn.XLOOKUP(Z2913,$AC$4015:$AC$4035,$AD$4015:$AD$4035,0)*L2913)</f>
        <v>2691734.8499999996</v>
      </c>
      <c r="O2913" s="83">
        <f>IF(V2913&lt;&gt;"VTC VHm",_xlfn.XLOOKUP(Z2913,$AC$4015:$AC$4035,$AE$4015:$AE$4035,0)*M2913,_xlfn.XLOOKUP(Z2913,$AC$4015:$AC$4035,$AE$4015:$AE$4035,0)*L2913)</f>
        <v>0</v>
      </c>
      <c r="P2913" s="83">
        <f>SUM(N2913:O2913)</f>
        <v>2691734.8499999996</v>
      </c>
      <c r="Q2913" s="157">
        <f>M2913*G2913</f>
        <v>831767330.63020003</v>
      </c>
      <c r="R2913" s="157">
        <f>G2913*P2913</f>
        <v>98453432.220569983</v>
      </c>
      <c r="S2913" s="83">
        <f>SUM(Q2913:R2913)</f>
        <v>930220762.85077</v>
      </c>
      <c r="T2913" s="156" t="s">
        <v>50</v>
      </c>
      <c r="U2913" s="132"/>
      <c r="V2913" s="82" t="s">
        <v>34</v>
      </c>
      <c r="W2913" s="132"/>
      <c r="X2913" s="44" t="s">
        <v>33</v>
      </c>
      <c r="Y2913" s="44"/>
      <c r="Z2913" s="44" t="s">
        <v>16</v>
      </c>
      <c r="AA2913" s="44" t="s">
        <v>80</v>
      </c>
      <c r="AB2913" s="2">
        <v>24121329.560974319</v>
      </c>
      <c r="AC2913" s="2">
        <v>882266574.28810883</v>
      </c>
      <c r="AD2913" s="2">
        <f>+M2913</f>
        <v>22740671</v>
      </c>
      <c r="AE2913" s="2">
        <f>+AD2913*14%</f>
        <v>3183693.9400000004</v>
      </c>
      <c r="AF2913" s="155">
        <f>+AD2913*35%</f>
        <v>7959234.8499999996</v>
      </c>
      <c r="AG2913" s="2">
        <f>+AD2913*F2913</f>
        <v>831767330.63020003</v>
      </c>
      <c r="AH2913" s="2">
        <f>+AE2913*F2913</f>
        <v>116447426.28822802</v>
      </c>
      <c r="AI2913" s="2">
        <f>+AF2913*F2913</f>
        <v>291118565.72056997</v>
      </c>
      <c r="AJ2913" s="2">
        <f>SUM(AG2913:AI2913)</f>
        <v>1239333322.638998</v>
      </c>
      <c r="AK2913" s="2">
        <f>+AD2913*G2913</f>
        <v>831767330.63020003</v>
      </c>
      <c r="AL2913" s="2">
        <f>+AE2913*G2913</f>
        <v>116447426.28822802</v>
      </c>
      <c r="AM2913" s="2">
        <f>+AF2913*G2913</f>
        <v>291118565.72056997</v>
      </c>
      <c r="AN2913" s="155">
        <f>SUM(AK2913:AM2913)</f>
        <v>1239333322.638998</v>
      </c>
      <c r="AQ2913" s="145" t="s">
        <v>525</v>
      </c>
      <c r="AU2913" s="8">
        <f>+K2913</f>
        <v>15050000</v>
      </c>
      <c r="AV2913" s="8">
        <f>+L2913</f>
        <v>7690671</v>
      </c>
      <c r="AW2913" s="2">
        <f>+M2913</f>
        <v>22740671</v>
      </c>
      <c r="AX2913" s="8">
        <f>F2913*AW2913</f>
        <v>831767330.63020003</v>
      </c>
      <c r="AY2913" s="8">
        <f>IF(AQ2913="CT",7%,5%)*AX2913</f>
        <v>58223713.14411401</v>
      </c>
      <c r="AZ2913" s="8">
        <f>AX2913*2%</f>
        <v>16635346.612604002</v>
      </c>
      <c r="BA2913" s="8">
        <f>IF(BB2913&gt;0,0,AX2913*5%)</f>
        <v>0</v>
      </c>
      <c r="BB2913" s="8">
        <f>(AX2913-BG2913)*35%</f>
        <v>98453432.220569998</v>
      </c>
      <c r="BC2913" s="8">
        <f>+AX2913+AY2913+AZ2913+BA2913+BB2913</f>
        <v>1005079822.607488</v>
      </c>
      <c r="BD2913" s="8">
        <f>AX2913-AT2913</f>
        <v>831767330.63020003</v>
      </c>
      <c r="BE2913" s="2"/>
      <c r="BG2913" s="7">
        <f>+K2913*F2913</f>
        <v>550471810</v>
      </c>
      <c r="BH2913" s="2"/>
    </row>
    <row r="2914" spans="2:60" ht="51" hidden="1" outlineLevel="1" x14ac:dyDescent="0.2">
      <c r="B2914" s="82">
        <v>35</v>
      </c>
      <c r="C2914" s="144" t="s">
        <v>763</v>
      </c>
      <c r="D2914" s="144"/>
      <c r="E2914" s="82" t="s">
        <v>91</v>
      </c>
      <c r="F2914" s="143">
        <v>4.1590999999999996</v>
      </c>
      <c r="G2914" s="142">
        <f>+[2]THKL!F2924</f>
        <v>4.1590999999999996</v>
      </c>
      <c r="H2914" s="132"/>
      <c r="I2914" s="132"/>
      <c r="J2914" s="132"/>
      <c r="K2914" s="156">
        <f>$L$4010*1000</f>
        <v>15266666.666666666</v>
      </c>
      <c r="L2914" s="157">
        <f>'[3]BDG (XD)'!$AA$967*1000</f>
        <v>7690671</v>
      </c>
      <c r="M2914" s="157">
        <f>SUM(K2914:L2914)</f>
        <v>22957337.666666664</v>
      </c>
      <c r="N2914" s="83">
        <f>IF(V2914&lt;&gt;"VTC VHm",_xlfn.XLOOKUP(Z2914,$AC$4015:$AC$4035,$AD$4015:$AD$4035,0)*M2914,_xlfn.XLOOKUP(Z2914,$AC$4015:$AC$4035,$AD$4015:$AD$4035,0)*L2914)</f>
        <v>2691734.8499999996</v>
      </c>
      <c r="O2914" s="83">
        <f>IF(V2914&lt;&gt;"VTC VHm",_xlfn.XLOOKUP(Z2914,$AC$4015:$AC$4035,$AE$4015:$AE$4035,0)*M2914,_xlfn.XLOOKUP(Z2914,$AC$4015:$AC$4035,$AE$4015:$AE$4035,0)*L2914)</f>
        <v>0</v>
      </c>
      <c r="P2914" s="83">
        <f>SUM(N2914:O2914)</f>
        <v>2691734.8499999996</v>
      </c>
      <c r="Q2914" s="157">
        <f>M2914*G2914</f>
        <v>95481863.089433312</v>
      </c>
      <c r="R2914" s="157">
        <f>G2914*P2914</f>
        <v>11195194.414634997</v>
      </c>
      <c r="S2914" s="83">
        <f>SUM(Q2914:R2914)</f>
        <v>106677057.50406832</v>
      </c>
      <c r="T2914" s="156" t="s">
        <v>50</v>
      </c>
      <c r="U2914" s="132"/>
      <c r="V2914" s="82" t="s">
        <v>34</v>
      </c>
      <c r="W2914" s="132"/>
      <c r="X2914" s="44" t="s">
        <v>33</v>
      </c>
      <c r="Y2914" s="44"/>
      <c r="Z2914" s="44" t="s">
        <v>16</v>
      </c>
      <c r="AA2914" s="44" t="s">
        <v>80</v>
      </c>
      <c r="AB2914" s="2">
        <v>23026519.640607826</v>
      </c>
      <c r="AC2914" s="2">
        <v>95769597.837252006</v>
      </c>
      <c r="AD2914" s="2">
        <f>+M2914</f>
        <v>22957337.666666664</v>
      </c>
      <c r="AE2914" s="2">
        <f>+AD2914*14%</f>
        <v>3214027.2733333334</v>
      </c>
      <c r="AF2914" s="155">
        <f>+AD2914*35%</f>
        <v>8035068.1833333317</v>
      </c>
      <c r="AG2914" s="2">
        <f>+AD2914*F2914</f>
        <v>95481863.089433312</v>
      </c>
      <c r="AH2914" s="2">
        <f>+AE2914*F2914</f>
        <v>13367460.832520666</v>
      </c>
      <c r="AI2914" s="2">
        <f>+AF2914*F2914</f>
        <v>33418652.081301656</v>
      </c>
      <c r="AJ2914" s="2">
        <f>SUM(AG2914:AI2914)</f>
        <v>142267976.00325564</v>
      </c>
      <c r="AK2914" s="2">
        <f>+AD2914*G2914</f>
        <v>95481863.089433312</v>
      </c>
      <c r="AL2914" s="2">
        <f>+AE2914*G2914</f>
        <v>13367460.832520666</v>
      </c>
      <c r="AM2914" s="2">
        <f>+AF2914*G2914</f>
        <v>33418652.081301656</v>
      </c>
      <c r="AN2914" s="155">
        <f>SUM(AK2914:AM2914)</f>
        <v>142267976.00325564</v>
      </c>
      <c r="AQ2914" s="145" t="s">
        <v>525</v>
      </c>
      <c r="AU2914" s="8">
        <f>+K2914</f>
        <v>15266666.666666666</v>
      </c>
      <c r="AV2914" s="8">
        <f>+L2914</f>
        <v>7690671</v>
      </c>
      <c r="AW2914" s="2">
        <f>+M2914</f>
        <v>22957337.666666664</v>
      </c>
      <c r="AX2914" s="8">
        <f>F2914*AW2914</f>
        <v>95481863.089433312</v>
      </c>
      <c r="AY2914" s="8">
        <f>IF(AQ2914="CT",7%,5%)*AX2914</f>
        <v>6683730.4162603328</v>
      </c>
      <c r="AZ2914" s="8">
        <f>AX2914*2%</f>
        <v>1909637.2617886662</v>
      </c>
      <c r="BA2914" s="8">
        <f>IF(BB2914&gt;0,0,AX2914*5%)</f>
        <v>0</v>
      </c>
      <c r="BB2914" s="8">
        <f>(AX2914-BG2914)*35%</f>
        <v>11195194.414634997</v>
      </c>
      <c r="BC2914" s="8">
        <f>+AX2914+AY2914+AZ2914+BA2914+BB2914</f>
        <v>115270425.18211731</v>
      </c>
      <c r="BD2914" s="8">
        <f>AX2914-AT2914</f>
        <v>95481863.089433312</v>
      </c>
      <c r="BE2914" s="2"/>
      <c r="BG2914" s="7">
        <f>+K2914*F2914</f>
        <v>63495593.333333321</v>
      </c>
      <c r="BH2914" s="2"/>
    </row>
    <row r="2915" spans="2:60" ht="17" hidden="1" outlineLevel="1" x14ac:dyDescent="0.2">
      <c r="B2915" s="82">
        <v>36</v>
      </c>
      <c r="C2915" s="144" t="s">
        <v>762</v>
      </c>
      <c r="D2915" s="144"/>
      <c r="E2915" s="82" t="s">
        <v>120</v>
      </c>
      <c r="F2915" s="143">
        <v>9.7834000000000003</v>
      </c>
      <c r="G2915" s="142">
        <f>+[2]THKL!F2925</f>
        <v>9.7834000000000003</v>
      </c>
      <c r="H2915" s="132"/>
      <c r="I2915" s="132"/>
      <c r="J2915" s="132"/>
      <c r="K2915" s="156" t="s">
        <v>89</v>
      </c>
      <c r="L2915" s="157">
        <f>'[3]BDG (XD)'!$AA$955*100</f>
        <v>26537135.877452388</v>
      </c>
      <c r="M2915" s="157">
        <f>SUM(K2915:L2915)</f>
        <v>26537135.877452388</v>
      </c>
      <c r="N2915" s="83">
        <f>IF(V2915&lt;&gt;"VTC VHm",_xlfn.XLOOKUP(Z2915,$AC$4015:$AC$4035,$AD$4015:$AD$4035,0)*M2915,_xlfn.XLOOKUP(Z2915,$AC$4015:$AC$4035,$AD$4015:$AD$4035,0)*L2915)</f>
        <v>9287997.5571083352</v>
      </c>
      <c r="O2915" s="83">
        <f>IF(V2915&lt;&gt;"VTC VHm",_xlfn.XLOOKUP(Z2915,$AC$4015:$AC$4035,$AE$4015:$AE$4035,0)*M2915,_xlfn.XLOOKUP(Z2915,$AC$4015:$AC$4035,$AE$4015:$AE$4035,0)*L2915)</f>
        <v>0</v>
      </c>
      <c r="P2915" s="83">
        <f>SUM(N2915:O2915)</f>
        <v>9287997.5571083352</v>
      </c>
      <c r="Q2915" s="157">
        <f>M2915*G2915</f>
        <v>259623415.14346769</v>
      </c>
      <c r="R2915" s="157">
        <f>G2915*P2915</f>
        <v>90868195.300213695</v>
      </c>
      <c r="S2915" s="83">
        <f>SUM(Q2915:R2915)</f>
        <v>350491610.44368136</v>
      </c>
      <c r="T2915" s="156" t="s">
        <v>50</v>
      </c>
      <c r="U2915" s="132"/>
      <c r="V2915" s="132"/>
      <c r="W2915" s="132"/>
      <c r="X2915" s="44" t="s">
        <v>33</v>
      </c>
      <c r="Y2915" s="44"/>
      <c r="Z2915" s="44" t="s">
        <v>16</v>
      </c>
      <c r="AA2915" s="44" t="s">
        <v>80</v>
      </c>
      <c r="AB2915" s="2">
        <v>12907757.255386183</v>
      </c>
      <c r="AC2915" s="2">
        <v>126281752.33234519</v>
      </c>
      <c r="AD2915" s="2">
        <f>+M2915</f>
        <v>26537135.877452388</v>
      </c>
      <c r="AE2915" s="2">
        <f>+AD2915*14%</f>
        <v>3715199.0228433348</v>
      </c>
      <c r="AF2915" s="155">
        <f>+AD2915*35%</f>
        <v>9287997.5571083352</v>
      </c>
      <c r="AG2915" s="2">
        <f>+AD2915*F2915</f>
        <v>259623415.14346769</v>
      </c>
      <c r="AH2915" s="2">
        <f>+AE2915*F2915</f>
        <v>36347278.120085485</v>
      </c>
      <c r="AI2915" s="2">
        <f>+AF2915*F2915</f>
        <v>90868195.300213695</v>
      </c>
      <c r="AJ2915" s="2">
        <f>SUM(AG2915:AI2915)</f>
        <v>386838888.5637669</v>
      </c>
      <c r="AK2915" s="2">
        <f>+AD2915*G2915</f>
        <v>259623415.14346769</v>
      </c>
      <c r="AL2915" s="2">
        <f>+AE2915*G2915</f>
        <v>36347278.120085485</v>
      </c>
      <c r="AM2915" s="2">
        <f>+AF2915*G2915</f>
        <v>90868195.300213695</v>
      </c>
      <c r="AN2915" s="155">
        <f>SUM(AK2915:AM2915)</f>
        <v>386838888.5637669</v>
      </c>
      <c r="AQ2915" s="145" t="s">
        <v>525</v>
      </c>
      <c r="AU2915" s="8" t="str">
        <f>+K2915</f>
        <v>Bao gồm</v>
      </c>
      <c r="AV2915" s="8">
        <f>+L2915</f>
        <v>26537135.877452388</v>
      </c>
      <c r="AW2915" s="2">
        <f>+M2915</f>
        <v>26537135.877452388</v>
      </c>
      <c r="AX2915" s="8">
        <f>F2915*AW2915</f>
        <v>259623415.14346769</v>
      </c>
      <c r="AY2915" s="8">
        <f>IF(AQ2915="CT",7%,5%)*AX2915</f>
        <v>18173639.060042739</v>
      </c>
      <c r="AZ2915" s="8">
        <f>AX2915*2%</f>
        <v>5192468.3028693544</v>
      </c>
      <c r="BA2915" s="8">
        <f>IF(BB2915&gt;0,0,AX2915*5%)</f>
        <v>0</v>
      </c>
      <c r="BB2915" s="8">
        <f>(AX2915-BG2915)*35%</f>
        <v>90868195.300213695</v>
      </c>
      <c r="BC2915" s="8">
        <f>+AX2915+AY2915+AZ2915+BA2915+BB2915</f>
        <v>373857717.80659348</v>
      </c>
      <c r="BD2915" s="8">
        <f>AX2915-AT2915</f>
        <v>259623415.14346769</v>
      </c>
      <c r="BE2915" s="2"/>
      <c r="BH2915" s="2"/>
    </row>
    <row r="2916" spans="2:60" s="92" customFormat="1" ht="17" hidden="1" outlineLevel="1" x14ac:dyDescent="0.2">
      <c r="B2916" s="163"/>
      <c r="C2916" s="164" t="s">
        <v>761</v>
      </c>
      <c r="D2916" s="164"/>
      <c r="E2916" s="163"/>
      <c r="F2916" s="162"/>
      <c r="G2916" s="149">
        <f>+[2]THKL!F2926</f>
        <v>0</v>
      </c>
      <c r="H2916" s="158"/>
      <c r="I2916" s="158"/>
      <c r="J2916" s="158"/>
      <c r="K2916" s="159"/>
      <c r="L2916" s="161"/>
      <c r="M2916" s="161">
        <f>SUM(K2916:L2916)</f>
        <v>0</v>
      </c>
      <c r="N2916" s="83">
        <f>IF(V2916&lt;&gt;"VTC VHm",_xlfn.XLOOKUP(Z2916,$AC$4015:$AC$4035,$AD$4015:$AD$4035,0)*M2916,_xlfn.XLOOKUP(Z2916,$AC$4015:$AC$4035,$AD$4015:$AD$4035,0)*L2916)</f>
        <v>0</v>
      </c>
      <c r="O2916" s="83">
        <f>IF(V2916&lt;&gt;"VTC VHm",_xlfn.XLOOKUP(Z2916,$AC$4015:$AC$4035,$AE$4015:$AE$4035,0)*M2916,_xlfn.XLOOKUP(Z2916,$AC$4015:$AC$4035,$AE$4015:$AE$4035,0)*L2916)</f>
        <v>0</v>
      </c>
      <c r="P2916" s="160">
        <f>SUM(N2916:O2916)</f>
        <v>0</v>
      </c>
      <c r="Q2916" s="161">
        <f>M2916*G2916</f>
        <v>0</v>
      </c>
      <c r="R2916" s="161">
        <f>G2916*P2916</f>
        <v>0</v>
      </c>
      <c r="S2916" s="160">
        <f>SUM(Q2916:R2916)</f>
        <v>0</v>
      </c>
      <c r="T2916" s="159"/>
      <c r="U2916" s="158"/>
      <c r="V2916" s="158"/>
      <c r="W2916" s="158"/>
      <c r="X2916" s="94" t="s">
        <v>33</v>
      </c>
      <c r="Y2916" s="94"/>
      <c r="Z2916" s="94" t="s">
        <v>16</v>
      </c>
      <c r="AA2916" s="94" t="s">
        <v>80</v>
      </c>
      <c r="AB2916" s="2"/>
      <c r="AC2916" s="2">
        <v>0</v>
      </c>
      <c r="AD2916" s="93">
        <f>+M2916</f>
        <v>0</v>
      </c>
      <c r="AE2916" s="93">
        <f>+AD2916*14%</f>
        <v>0</v>
      </c>
      <c r="AF2916" s="93">
        <f>+AD2916*35%</f>
        <v>0</v>
      </c>
      <c r="AG2916" s="93">
        <f>+AD2916*F2916</f>
        <v>0</v>
      </c>
      <c r="AH2916" s="93">
        <f>+AE2916*F2916</f>
        <v>0</v>
      </c>
      <c r="AI2916" s="93">
        <f>+AF2916*F2916</f>
        <v>0</v>
      </c>
      <c r="AJ2916" s="93">
        <f>SUM(AG2916:AI2916)</f>
        <v>0</v>
      </c>
      <c r="AK2916" s="93">
        <f>+AD2916*G2916</f>
        <v>0</v>
      </c>
      <c r="AL2916" s="93">
        <f>+AE2916*G2916</f>
        <v>0</v>
      </c>
      <c r="AM2916" s="93">
        <f>+AF2916*G2916</f>
        <v>0</v>
      </c>
      <c r="AN2916" s="93">
        <f>SUM(AK2916:AM2916)</f>
        <v>0</v>
      </c>
      <c r="AQ2916" s="145" t="s">
        <v>525</v>
      </c>
      <c r="AU2916" s="8">
        <f>+K2916</f>
        <v>0</v>
      </c>
      <c r="AV2916" s="8">
        <f>+L2916</f>
        <v>0</v>
      </c>
      <c r="AW2916" s="2">
        <f>+M2916</f>
        <v>0</v>
      </c>
      <c r="AX2916" s="8">
        <f>F2916*AW2916</f>
        <v>0</v>
      </c>
      <c r="AY2916" s="8">
        <f>IF(AQ2916="CT",7%,5%)*AX2916</f>
        <v>0</v>
      </c>
      <c r="AZ2916" s="8">
        <f>AX2916*2%</f>
        <v>0</v>
      </c>
      <c r="BA2916" s="8">
        <f>IF(BB2916&gt;0,0,AX2916*5%)</f>
        <v>0</v>
      </c>
      <c r="BB2916" s="8">
        <f>(AX2916-BG2916)*35%</f>
        <v>0</v>
      </c>
      <c r="BC2916" s="8">
        <f>+AX2916+AY2916+AZ2916+BA2916+BB2916</f>
        <v>0</v>
      </c>
      <c r="BD2916" s="8">
        <f>AX2916-AT2916</f>
        <v>0</v>
      </c>
      <c r="BE2916" s="2"/>
      <c r="BH2916" s="2"/>
    </row>
    <row r="2917" spans="2:60" ht="51" hidden="1" outlineLevel="1" x14ac:dyDescent="0.2">
      <c r="B2917" s="82">
        <v>37</v>
      </c>
      <c r="C2917" s="144" t="s">
        <v>760</v>
      </c>
      <c r="D2917" s="144"/>
      <c r="E2917" s="82" t="s">
        <v>104</v>
      </c>
      <c r="F2917" s="143">
        <v>3.4529000000000001</v>
      </c>
      <c r="G2917" s="142">
        <f>+[2]THKL!F2927</f>
        <v>3.4529000000000001</v>
      </c>
      <c r="H2917" s="132"/>
      <c r="I2917" s="132"/>
      <c r="J2917" s="132"/>
      <c r="K2917" s="156" t="s">
        <v>89</v>
      </c>
      <c r="L2917" s="157">
        <f>'[3]BDG (XD)'!$AA$946</f>
        <v>2086493.0457777777</v>
      </c>
      <c r="M2917" s="157">
        <f>SUM(K2917:L2917)</f>
        <v>2086493.0457777777</v>
      </c>
      <c r="N2917" s="83">
        <f>IF(V2917&lt;&gt;"VTC VHm",_xlfn.XLOOKUP(Z2917,$AC$4015:$AC$4035,$AD$4015:$AD$4035,0)*M2917,_xlfn.XLOOKUP(Z2917,$AC$4015:$AC$4035,$AD$4015:$AD$4035,0)*L2917)</f>
        <v>730272.56602222216</v>
      </c>
      <c r="O2917" s="83">
        <f>IF(V2917&lt;&gt;"VTC VHm",_xlfn.XLOOKUP(Z2917,$AC$4015:$AC$4035,$AE$4015:$AE$4035,0)*M2917,_xlfn.XLOOKUP(Z2917,$AC$4015:$AC$4035,$AE$4015:$AE$4035,0)*L2917)</f>
        <v>0</v>
      </c>
      <c r="P2917" s="83">
        <f>SUM(N2917:O2917)</f>
        <v>730272.56602222216</v>
      </c>
      <c r="Q2917" s="157">
        <f>M2917*G2917</f>
        <v>7204451.8377660885</v>
      </c>
      <c r="R2917" s="157">
        <f>G2917*P2917</f>
        <v>2521558.1432181308</v>
      </c>
      <c r="S2917" s="83">
        <f>SUM(Q2917:R2917)</f>
        <v>9726009.9809842184</v>
      </c>
      <c r="T2917" s="156" t="s">
        <v>50</v>
      </c>
      <c r="U2917" s="132"/>
      <c r="V2917" s="132"/>
      <c r="W2917" s="132"/>
      <c r="X2917" s="44" t="s">
        <v>33</v>
      </c>
      <c r="Y2917" s="44"/>
      <c r="Z2917" s="44" t="s">
        <v>16</v>
      </c>
      <c r="AA2917" s="44" t="s">
        <v>80</v>
      </c>
      <c r="AB2917" s="2">
        <v>2787569.7370601026</v>
      </c>
      <c r="AC2917" s="2">
        <v>9625199.5450948291</v>
      </c>
      <c r="AD2917" s="2">
        <f>+M2917</f>
        <v>2086493.0457777777</v>
      </c>
      <c r="AE2917" s="2">
        <f>+AD2917*14%</f>
        <v>292109.02640888892</v>
      </c>
      <c r="AF2917" s="155">
        <f>+AD2917*35%</f>
        <v>730272.56602222216</v>
      </c>
      <c r="AG2917" s="2">
        <f>+AD2917*F2917</f>
        <v>7204451.8377660885</v>
      </c>
      <c r="AH2917" s="2">
        <f>+AE2917*F2917</f>
        <v>1008623.2572872526</v>
      </c>
      <c r="AI2917" s="2">
        <f>+AF2917*F2917</f>
        <v>2521558.1432181308</v>
      </c>
      <c r="AJ2917" s="2">
        <f>SUM(AG2917:AI2917)</f>
        <v>10734633.238271471</v>
      </c>
      <c r="AK2917" s="2">
        <f>+AD2917*G2917</f>
        <v>7204451.8377660885</v>
      </c>
      <c r="AL2917" s="2">
        <f>+AE2917*G2917</f>
        <v>1008623.2572872526</v>
      </c>
      <c r="AM2917" s="2">
        <f>+AF2917*G2917</f>
        <v>2521558.1432181308</v>
      </c>
      <c r="AN2917" s="155">
        <f>SUM(AK2917:AM2917)</f>
        <v>10734633.238271471</v>
      </c>
      <c r="AQ2917" s="145" t="s">
        <v>525</v>
      </c>
      <c r="AU2917" s="8">
        <f>+BH2917</f>
        <v>250000</v>
      </c>
      <c r="AV2917" s="8">
        <f>+L2917</f>
        <v>2086493.0457777777</v>
      </c>
      <c r="AW2917" s="2">
        <f>+AU2917+AV2917</f>
        <v>2336493.0457777777</v>
      </c>
      <c r="AX2917" s="8">
        <f>F2917*AW2917</f>
        <v>8067676.8377660885</v>
      </c>
      <c r="AY2917" s="8">
        <f>IF(AQ2917="CT",7%,5%)*AX2917</f>
        <v>564737.37864362623</v>
      </c>
      <c r="AZ2917" s="8">
        <f>AX2917*2%</f>
        <v>161353.53675532178</v>
      </c>
      <c r="BA2917" s="8">
        <f>IF(BB2917&gt;0,0,AX2917*5%)</f>
        <v>0</v>
      </c>
      <c r="BB2917" s="8">
        <f>(AX2917-BG2917)*35%</f>
        <v>2823686.8932181308</v>
      </c>
      <c r="BC2917" s="8">
        <f>+AX2917+AY2917+AZ2917+BA2917+BB2917</f>
        <v>11617454.646383166</v>
      </c>
      <c r="BD2917" s="8">
        <f>AX2917-AT2917</f>
        <v>8067676.8377660885</v>
      </c>
      <c r="BE2917" s="2"/>
      <c r="BH2917" s="2">
        <v>250000</v>
      </c>
    </row>
    <row r="2918" spans="2:60" ht="34" hidden="1" outlineLevel="1" x14ac:dyDescent="0.2">
      <c r="B2918" s="82">
        <v>38</v>
      </c>
      <c r="C2918" s="144" t="s">
        <v>280</v>
      </c>
      <c r="D2918" s="144"/>
      <c r="E2918" s="82" t="s">
        <v>120</v>
      </c>
      <c r="F2918" s="143">
        <v>0.55779999999999996</v>
      </c>
      <c r="G2918" s="142">
        <f>+[2]THKL!F2928</f>
        <v>0.55779999999999996</v>
      </c>
      <c r="H2918" s="132"/>
      <c r="I2918" s="132"/>
      <c r="J2918" s="132"/>
      <c r="K2918" s="156" t="s">
        <v>89</v>
      </c>
      <c r="L2918" s="157">
        <f>'[3]BDG (XD)'!$AA$953*100</f>
        <v>26537135.877452388</v>
      </c>
      <c r="M2918" s="157">
        <f>SUM(K2918:L2918)</f>
        <v>26537135.877452388</v>
      </c>
      <c r="N2918" s="83">
        <f>IF(V2918&lt;&gt;"VTC VHm",_xlfn.XLOOKUP(Z2918,$AC$4015:$AC$4035,$AD$4015:$AD$4035,0)*M2918,_xlfn.XLOOKUP(Z2918,$AC$4015:$AC$4035,$AD$4015:$AD$4035,0)*L2918)</f>
        <v>9287997.5571083352</v>
      </c>
      <c r="O2918" s="83">
        <f>IF(V2918&lt;&gt;"VTC VHm",_xlfn.XLOOKUP(Z2918,$AC$4015:$AC$4035,$AE$4015:$AE$4035,0)*M2918,_xlfn.XLOOKUP(Z2918,$AC$4015:$AC$4035,$AE$4015:$AE$4035,0)*L2918)</f>
        <v>0</v>
      </c>
      <c r="P2918" s="83">
        <f>SUM(N2918:O2918)</f>
        <v>9287997.5571083352</v>
      </c>
      <c r="Q2918" s="157">
        <f>M2918*G2918</f>
        <v>14802414.392442942</v>
      </c>
      <c r="R2918" s="157">
        <f>G2918*P2918</f>
        <v>5180845.037355029</v>
      </c>
      <c r="S2918" s="83">
        <f>SUM(Q2918:R2918)</f>
        <v>19983259.42979797</v>
      </c>
      <c r="T2918" s="156" t="s">
        <v>50</v>
      </c>
      <c r="U2918" s="132"/>
      <c r="V2918" s="132"/>
      <c r="W2918" s="132"/>
      <c r="X2918" s="44" t="s">
        <v>33</v>
      </c>
      <c r="Y2918" s="44"/>
      <c r="Z2918" s="44" t="s">
        <v>16</v>
      </c>
      <c r="AA2918" s="44" t="s">
        <v>80</v>
      </c>
      <c r="AB2918" s="2">
        <v>9861205.6853036508</v>
      </c>
      <c r="AC2918" s="2">
        <v>5500580.5312623763</v>
      </c>
      <c r="AD2918" s="2">
        <f>+M2918</f>
        <v>26537135.877452388</v>
      </c>
      <c r="AE2918" s="2">
        <f>+AD2918*14%</f>
        <v>3715199.0228433348</v>
      </c>
      <c r="AF2918" s="155">
        <f>+AD2918*35%</f>
        <v>9287997.5571083352</v>
      </c>
      <c r="AG2918" s="2">
        <f>+AD2918*F2918</f>
        <v>14802414.392442942</v>
      </c>
      <c r="AH2918" s="2">
        <f>+AE2918*F2918</f>
        <v>2072338.014942012</v>
      </c>
      <c r="AI2918" s="2">
        <f>+AF2918*F2918</f>
        <v>5180845.037355029</v>
      </c>
      <c r="AJ2918" s="2">
        <f>SUM(AG2918:AI2918)</f>
        <v>22055597.444739982</v>
      </c>
      <c r="AK2918" s="2">
        <f>+AD2918*G2918</f>
        <v>14802414.392442942</v>
      </c>
      <c r="AL2918" s="2">
        <f>+AE2918*G2918</f>
        <v>2072338.014942012</v>
      </c>
      <c r="AM2918" s="2">
        <f>+AF2918*G2918</f>
        <v>5180845.037355029</v>
      </c>
      <c r="AN2918" s="155">
        <f>SUM(AK2918:AM2918)</f>
        <v>22055597.444739982</v>
      </c>
      <c r="AQ2918" s="145" t="s">
        <v>525</v>
      </c>
      <c r="AU2918" s="8" t="str">
        <f>+K2918</f>
        <v>Bao gồm</v>
      </c>
      <c r="AV2918" s="8">
        <f>+L2918</f>
        <v>26537135.877452388</v>
      </c>
      <c r="AW2918" s="2">
        <f>+M2918</f>
        <v>26537135.877452388</v>
      </c>
      <c r="AX2918" s="8">
        <f>F2918*AW2918</f>
        <v>14802414.392442942</v>
      </c>
      <c r="AY2918" s="8">
        <f>IF(AQ2918="CT",7%,5%)*AX2918</f>
        <v>1036169.007471006</v>
      </c>
      <c r="AZ2918" s="8">
        <f>AX2918*2%</f>
        <v>296048.28784885886</v>
      </c>
      <c r="BA2918" s="8">
        <f>IF(BB2918&gt;0,0,AX2918*5%)</f>
        <v>0</v>
      </c>
      <c r="BB2918" s="8">
        <f>(AX2918-BG2918)*35%</f>
        <v>5180845.037355029</v>
      </c>
      <c r="BC2918" s="8">
        <f>+AX2918+AY2918+AZ2918+BA2918+BB2918</f>
        <v>21315476.725117836</v>
      </c>
      <c r="BD2918" s="8">
        <f>AX2918-AT2918</f>
        <v>14802414.392442942</v>
      </c>
      <c r="BE2918" s="2"/>
      <c r="BH2918" s="2"/>
    </row>
    <row r="2919" spans="2:60" ht="51" hidden="1" outlineLevel="1" x14ac:dyDescent="0.2">
      <c r="B2919" s="82">
        <v>39</v>
      </c>
      <c r="C2919" s="144" t="s">
        <v>759</v>
      </c>
      <c r="D2919" s="144"/>
      <c r="E2919" s="82" t="s">
        <v>91</v>
      </c>
      <c r="F2919" s="143">
        <v>0.27150000000000002</v>
      </c>
      <c r="G2919" s="142">
        <f>+[2]THKL!F2929</f>
        <v>0.27150000000000002</v>
      </c>
      <c r="H2919" s="132"/>
      <c r="I2919" s="132"/>
      <c r="J2919" s="132"/>
      <c r="K2919" s="156">
        <f>$K$4010*1000</f>
        <v>15050000</v>
      </c>
      <c r="L2919" s="157">
        <f>'[3]BDG (XD)'!$AA$968*1000</f>
        <v>8321571</v>
      </c>
      <c r="M2919" s="157">
        <f>SUM(K2919:L2919)</f>
        <v>23371571</v>
      </c>
      <c r="N2919" s="83">
        <f>IF(V2919&lt;&gt;"VTC VHm",_xlfn.XLOOKUP(Z2919,$AC$4015:$AC$4035,$AD$4015:$AD$4035,0)*M2919,_xlfn.XLOOKUP(Z2919,$AC$4015:$AC$4035,$AD$4015:$AD$4035,0)*L2919)</f>
        <v>2912549.8499999996</v>
      </c>
      <c r="O2919" s="83">
        <f>IF(V2919&lt;&gt;"VTC VHm",_xlfn.XLOOKUP(Z2919,$AC$4015:$AC$4035,$AE$4015:$AE$4035,0)*M2919,_xlfn.XLOOKUP(Z2919,$AC$4015:$AC$4035,$AE$4015:$AE$4035,0)*L2919)</f>
        <v>0</v>
      </c>
      <c r="P2919" s="83">
        <f>SUM(N2919:O2919)</f>
        <v>2912549.8499999996</v>
      </c>
      <c r="Q2919" s="157">
        <f>M2919*G2919</f>
        <v>6345381.5265000006</v>
      </c>
      <c r="R2919" s="157">
        <f>G2919*P2919</f>
        <v>790757.28427499998</v>
      </c>
      <c r="S2919" s="83">
        <f>SUM(Q2919:R2919)</f>
        <v>7136138.8107750006</v>
      </c>
      <c r="T2919" s="156" t="s">
        <v>50</v>
      </c>
      <c r="U2919" s="132"/>
      <c r="V2919" s="82" t="s">
        <v>34</v>
      </c>
      <c r="W2919" s="132"/>
      <c r="X2919" s="44" t="s">
        <v>33</v>
      </c>
      <c r="Y2919" s="44"/>
      <c r="Z2919" s="44" t="s">
        <v>16</v>
      </c>
      <c r="AA2919" s="44" t="s">
        <v>80</v>
      </c>
      <c r="AB2919" s="2">
        <v>25636029.312910501</v>
      </c>
      <c r="AC2919" s="2">
        <v>6960181.9584552012</v>
      </c>
      <c r="AD2919" s="2">
        <f>+M2919</f>
        <v>23371571</v>
      </c>
      <c r="AE2919" s="2">
        <f>+AD2919*14%</f>
        <v>3272019.9400000004</v>
      </c>
      <c r="AF2919" s="155">
        <f>+AD2919*35%</f>
        <v>8180049.8499999996</v>
      </c>
      <c r="AG2919" s="2">
        <f>+AD2919*F2919</f>
        <v>6345381.5265000006</v>
      </c>
      <c r="AH2919" s="2">
        <f>+AE2919*F2919</f>
        <v>888353.41371000023</v>
      </c>
      <c r="AI2919" s="2">
        <f>+AF2919*F2919</f>
        <v>2220883.534275</v>
      </c>
      <c r="AJ2919" s="2">
        <f>SUM(AG2919:AI2919)</f>
        <v>9454618.4744850006</v>
      </c>
      <c r="AK2919" s="2">
        <f>+AD2919*G2919</f>
        <v>6345381.5265000006</v>
      </c>
      <c r="AL2919" s="2">
        <f>+AE2919*G2919</f>
        <v>888353.41371000023</v>
      </c>
      <c r="AM2919" s="2">
        <f>+AF2919*G2919</f>
        <v>2220883.534275</v>
      </c>
      <c r="AN2919" s="155">
        <f>SUM(AK2919:AM2919)</f>
        <v>9454618.4744850006</v>
      </c>
      <c r="AQ2919" s="145" t="s">
        <v>525</v>
      </c>
      <c r="AU2919" s="8">
        <f>+K2919</f>
        <v>15050000</v>
      </c>
      <c r="AV2919" s="8">
        <f>+L2919</f>
        <v>8321571</v>
      </c>
      <c r="AW2919" s="2">
        <f>+M2919</f>
        <v>23371571</v>
      </c>
      <c r="AX2919" s="8">
        <f>F2919*AW2919</f>
        <v>6345381.5265000006</v>
      </c>
      <c r="AY2919" s="8">
        <f>IF(AQ2919="CT",7%,5%)*AX2919</f>
        <v>444176.70685500011</v>
      </c>
      <c r="AZ2919" s="8">
        <f>AX2919*2%</f>
        <v>126907.63053000001</v>
      </c>
      <c r="BA2919" s="8">
        <f>IF(BB2919&gt;0,0,AX2919*5%)</f>
        <v>0</v>
      </c>
      <c r="BB2919" s="8">
        <f>(AX2919-BG2919)*35%</f>
        <v>790757.28427499998</v>
      </c>
      <c r="BC2919" s="8">
        <f>+AX2919+AY2919+AZ2919+BA2919+BB2919</f>
        <v>7707223.1481600003</v>
      </c>
      <c r="BD2919" s="8">
        <f>AX2919-AT2919</f>
        <v>6345381.5265000006</v>
      </c>
      <c r="BE2919" s="2"/>
      <c r="BG2919" s="7">
        <f>+K2919*F2919</f>
        <v>4086075.0000000005</v>
      </c>
      <c r="BH2919" s="2"/>
    </row>
    <row r="2920" spans="2:60" ht="51" hidden="1" outlineLevel="1" x14ac:dyDescent="0.2">
      <c r="B2920" s="82">
        <v>40</v>
      </c>
      <c r="C2920" s="144" t="s">
        <v>758</v>
      </c>
      <c r="D2920" s="144"/>
      <c r="E2920" s="82" t="s">
        <v>91</v>
      </c>
      <c r="F2920" s="143">
        <v>0.12859999999999999</v>
      </c>
      <c r="G2920" s="142">
        <f>+[2]THKL!F2930</f>
        <v>0.12859999999999999</v>
      </c>
      <c r="H2920" s="132"/>
      <c r="I2920" s="132"/>
      <c r="J2920" s="132"/>
      <c r="K2920" s="156">
        <f>$L$4010*1000</f>
        <v>15266666.666666666</v>
      </c>
      <c r="L2920" s="157">
        <f>'[3]BDG (XD)'!$AA$969*1000</f>
        <v>8321571</v>
      </c>
      <c r="M2920" s="157">
        <f>SUM(K2920:L2920)</f>
        <v>23588237.666666664</v>
      </c>
      <c r="N2920" s="83">
        <f>IF(V2920&lt;&gt;"VTC VHm",_xlfn.XLOOKUP(Z2920,$AC$4015:$AC$4035,$AD$4015:$AD$4035,0)*M2920,_xlfn.XLOOKUP(Z2920,$AC$4015:$AC$4035,$AD$4015:$AD$4035,0)*L2920)</f>
        <v>2912549.8499999996</v>
      </c>
      <c r="O2920" s="83">
        <f>IF(V2920&lt;&gt;"VTC VHm",_xlfn.XLOOKUP(Z2920,$AC$4015:$AC$4035,$AE$4015:$AE$4035,0)*M2920,_xlfn.XLOOKUP(Z2920,$AC$4015:$AC$4035,$AE$4015:$AE$4035,0)*L2920)</f>
        <v>0</v>
      </c>
      <c r="P2920" s="83">
        <f>SUM(N2920:O2920)</f>
        <v>2912549.8499999996</v>
      </c>
      <c r="Q2920" s="157">
        <f>M2920*G2920</f>
        <v>3033447.3639333327</v>
      </c>
      <c r="R2920" s="157">
        <f>G2920*P2920</f>
        <v>374553.91070999991</v>
      </c>
      <c r="S2920" s="83">
        <f>SUM(Q2920:R2920)</f>
        <v>3408001.2746433327</v>
      </c>
      <c r="T2920" s="156" t="s">
        <v>50</v>
      </c>
      <c r="U2920" s="132"/>
      <c r="V2920" s="82" t="s">
        <v>34</v>
      </c>
      <c r="W2920" s="132"/>
      <c r="X2920" s="44" t="s">
        <v>33</v>
      </c>
      <c r="Y2920" s="44"/>
      <c r="Z2920" s="44" t="s">
        <v>16</v>
      </c>
      <c r="AA2920" s="44" t="s">
        <v>80</v>
      </c>
      <c r="AB2920" s="2">
        <v>24919627.177100372</v>
      </c>
      <c r="AC2920" s="2">
        <v>3204664.0549751078</v>
      </c>
      <c r="AD2920" s="2">
        <f>+M2920</f>
        <v>23588237.666666664</v>
      </c>
      <c r="AE2920" s="2">
        <f>+AD2920*14%</f>
        <v>3302353.2733333334</v>
      </c>
      <c r="AF2920" s="155">
        <f>+AD2920*35%</f>
        <v>8255883.1833333317</v>
      </c>
      <c r="AG2920" s="2">
        <f>+AD2920*F2920</f>
        <v>3033447.3639333327</v>
      </c>
      <c r="AH2920" s="2">
        <f>+AE2920*F2920</f>
        <v>424682.63095066667</v>
      </c>
      <c r="AI2920" s="2">
        <f>+AF2920*F2920</f>
        <v>1061706.5773766665</v>
      </c>
      <c r="AJ2920" s="2">
        <f>SUM(AG2920:AI2920)</f>
        <v>4519836.5722606657</v>
      </c>
      <c r="AK2920" s="2">
        <f>+AD2920*G2920</f>
        <v>3033447.3639333327</v>
      </c>
      <c r="AL2920" s="2">
        <f>+AE2920*G2920</f>
        <v>424682.63095066667</v>
      </c>
      <c r="AM2920" s="2">
        <f>+AF2920*G2920</f>
        <v>1061706.5773766665</v>
      </c>
      <c r="AN2920" s="155">
        <f>SUM(AK2920:AM2920)</f>
        <v>4519836.5722606657</v>
      </c>
      <c r="AQ2920" s="145" t="s">
        <v>525</v>
      </c>
      <c r="AU2920" s="8">
        <f>+K2920</f>
        <v>15266666.666666666</v>
      </c>
      <c r="AV2920" s="8">
        <f>+L2920</f>
        <v>8321571</v>
      </c>
      <c r="AW2920" s="2">
        <f>+M2920</f>
        <v>23588237.666666664</v>
      </c>
      <c r="AX2920" s="8">
        <f>F2920*AW2920</f>
        <v>3033447.3639333327</v>
      </c>
      <c r="AY2920" s="8">
        <f>IF(AQ2920="CT",7%,5%)*AX2920</f>
        <v>212341.31547533331</v>
      </c>
      <c r="AZ2920" s="8">
        <f>AX2920*2%</f>
        <v>60668.947278666659</v>
      </c>
      <c r="BA2920" s="8">
        <f>IF(BB2920&gt;0,0,AX2920*5%)</f>
        <v>0</v>
      </c>
      <c r="BB2920" s="8">
        <f>(AX2920-BG2920)*35%</f>
        <v>374553.91070999985</v>
      </c>
      <c r="BC2920" s="8">
        <f>+AX2920+AY2920+AZ2920+BA2920+BB2920</f>
        <v>3681011.537397333</v>
      </c>
      <c r="BD2920" s="8">
        <f>AX2920-AT2920</f>
        <v>3033447.3639333327</v>
      </c>
      <c r="BE2920" s="2"/>
      <c r="BG2920" s="7">
        <f>+K2920*F2920</f>
        <v>1963293.333333333</v>
      </c>
      <c r="BH2920" s="2"/>
    </row>
    <row r="2921" spans="2:60" s="92" customFormat="1" ht="17" hidden="1" outlineLevel="1" x14ac:dyDescent="0.2">
      <c r="B2921" s="163"/>
      <c r="C2921" s="164" t="s">
        <v>757</v>
      </c>
      <c r="D2921" s="164"/>
      <c r="E2921" s="163"/>
      <c r="F2921" s="162"/>
      <c r="G2921" s="149">
        <f>+[2]THKL!F2931</f>
        <v>0</v>
      </c>
      <c r="H2921" s="158"/>
      <c r="I2921" s="158"/>
      <c r="J2921" s="158"/>
      <c r="K2921" s="159"/>
      <c r="L2921" s="161"/>
      <c r="M2921" s="161">
        <f>SUM(K2921:L2921)</f>
        <v>0</v>
      </c>
      <c r="N2921" s="83">
        <f>IF(V2921&lt;&gt;"VTC VHm",_xlfn.XLOOKUP(Z2921,$AC$4015:$AC$4035,$AD$4015:$AD$4035,0)*M2921,_xlfn.XLOOKUP(Z2921,$AC$4015:$AC$4035,$AD$4015:$AD$4035,0)*L2921)</f>
        <v>0</v>
      </c>
      <c r="O2921" s="83">
        <f>IF(V2921&lt;&gt;"VTC VHm",_xlfn.XLOOKUP(Z2921,$AC$4015:$AC$4035,$AE$4015:$AE$4035,0)*M2921,_xlfn.XLOOKUP(Z2921,$AC$4015:$AC$4035,$AE$4015:$AE$4035,0)*L2921)</f>
        <v>0</v>
      </c>
      <c r="P2921" s="160">
        <f>SUM(N2921:O2921)</f>
        <v>0</v>
      </c>
      <c r="Q2921" s="161">
        <f>M2921*G2921</f>
        <v>0</v>
      </c>
      <c r="R2921" s="161">
        <f>G2921*P2921</f>
        <v>0</v>
      </c>
      <c r="S2921" s="160">
        <f>SUM(Q2921:R2921)</f>
        <v>0</v>
      </c>
      <c r="T2921" s="159"/>
      <c r="U2921" s="158"/>
      <c r="V2921" s="158"/>
      <c r="W2921" s="158"/>
      <c r="X2921" s="94" t="s">
        <v>33</v>
      </c>
      <c r="Y2921" s="94"/>
      <c r="Z2921" s="94" t="s">
        <v>10</v>
      </c>
      <c r="AA2921" s="94" t="s">
        <v>80</v>
      </c>
      <c r="AB2921" s="2"/>
      <c r="AC2921" s="2">
        <v>0</v>
      </c>
      <c r="AD2921" s="93">
        <f>+M2921</f>
        <v>0</v>
      </c>
      <c r="AE2921" s="93">
        <f>+AD2921*14%</f>
        <v>0</v>
      </c>
      <c r="AF2921" s="93">
        <f>+AD2921*35%</f>
        <v>0</v>
      </c>
      <c r="AG2921" s="93">
        <f>+AD2921*F2921</f>
        <v>0</v>
      </c>
      <c r="AH2921" s="93">
        <f>+AE2921*F2921</f>
        <v>0</v>
      </c>
      <c r="AI2921" s="93">
        <f>+AF2921*F2921</f>
        <v>0</v>
      </c>
      <c r="AJ2921" s="93">
        <f>SUM(AG2921:AI2921)</f>
        <v>0</v>
      </c>
      <c r="AK2921" s="93">
        <f>+AD2921*G2921</f>
        <v>0</v>
      </c>
      <c r="AL2921" s="93">
        <f>+AE2921*G2921</f>
        <v>0</v>
      </c>
      <c r="AM2921" s="93">
        <f>+AF2921*G2921</f>
        <v>0</v>
      </c>
      <c r="AN2921" s="93">
        <f>SUM(AK2921:AM2921)</f>
        <v>0</v>
      </c>
      <c r="AQ2921" s="145" t="s">
        <v>525</v>
      </c>
      <c r="AU2921" s="8">
        <f>+K2921</f>
        <v>0</v>
      </c>
      <c r="AV2921" s="8">
        <f>+L2921</f>
        <v>0</v>
      </c>
      <c r="AW2921" s="2">
        <f>+M2921</f>
        <v>0</v>
      </c>
      <c r="AX2921" s="8">
        <f>F2921*AW2921</f>
        <v>0</v>
      </c>
      <c r="AY2921" s="8">
        <f>IF(AQ2921="CT",7%,5%)*AX2921</f>
        <v>0</v>
      </c>
      <c r="AZ2921" s="8">
        <f>AX2921*2%</f>
        <v>0</v>
      </c>
      <c r="BA2921" s="8">
        <f>IF(BB2921&gt;0,0,AX2921*5%)</f>
        <v>0</v>
      </c>
      <c r="BB2921" s="8">
        <f>(AX2921-BG2921)*35%</f>
        <v>0</v>
      </c>
      <c r="BC2921" s="8">
        <f>+AX2921+AY2921+AZ2921+BA2921+BB2921</f>
        <v>0</v>
      </c>
      <c r="BD2921" s="8">
        <f>AX2921-AT2921</f>
        <v>0</v>
      </c>
      <c r="BE2921" s="2"/>
      <c r="BH2921" s="2"/>
    </row>
    <row r="2922" spans="2:60" ht="34" hidden="1" outlineLevel="1" x14ac:dyDescent="0.2">
      <c r="B2922" s="82">
        <v>41</v>
      </c>
      <c r="C2922" s="144" t="s">
        <v>518</v>
      </c>
      <c r="D2922" s="144"/>
      <c r="E2922" s="82" t="s">
        <v>91</v>
      </c>
      <c r="F2922" s="143">
        <v>13.242100000000001</v>
      </c>
      <c r="G2922" s="142">
        <f>+[2]THKL!F2932</f>
        <v>13.242100000000001</v>
      </c>
      <c r="H2922" s="132"/>
      <c r="I2922" s="132"/>
      <c r="J2922" s="132"/>
      <c r="K2922" s="156">
        <f>'[3]BDG (XD)'!$Y$1455*1000</f>
        <v>26712000</v>
      </c>
      <c r="L2922" s="157">
        <f>'[3]BDG (XD)'!$Z$1455*1000</f>
        <v>9088000</v>
      </c>
      <c r="M2922" s="157">
        <f>SUM(K2922:L2922)</f>
        <v>35800000</v>
      </c>
      <c r="N2922" s="83">
        <f>IF(V2922&lt;&gt;"VTC VHm",_xlfn.XLOOKUP(Z2922,$AC$4015:$AC$4035,$AD$4015:$AD$4035,0)*M2922,_xlfn.XLOOKUP(Z2922,$AC$4015:$AC$4035,$AD$4015:$AD$4035,0)*L2922)</f>
        <v>0</v>
      </c>
      <c r="O2922" s="83">
        <f>IF(V2922&lt;&gt;"VTC VHm",_xlfn.XLOOKUP(Z2922,$AC$4015:$AC$4035,$AE$4015:$AE$4035,0)*M2922,_xlfn.XLOOKUP(Z2922,$AC$4015:$AC$4035,$AE$4015:$AE$4035,0)*L2922)</f>
        <v>10740000</v>
      </c>
      <c r="P2922" s="83">
        <f>SUM(N2922:O2922)</f>
        <v>10740000</v>
      </c>
      <c r="Q2922" s="157">
        <f>M2922*G2922</f>
        <v>474067180</v>
      </c>
      <c r="R2922" s="157">
        <f>G2922*P2922</f>
        <v>142220154</v>
      </c>
      <c r="S2922" s="83">
        <f>SUM(Q2922:R2922)</f>
        <v>616287334</v>
      </c>
      <c r="T2922" s="156" t="s">
        <v>50</v>
      </c>
      <c r="U2922" s="132"/>
      <c r="V2922" s="132"/>
      <c r="W2922" s="132"/>
      <c r="X2922" s="44" t="s">
        <v>33</v>
      </c>
      <c r="Y2922" s="44"/>
      <c r="Z2922" s="44" t="s">
        <v>10</v>
      </c>
      <c r="AA2922" s="44" t="s">
        <v>80</v>
      </c>
      <c r="AB2922" s="2">
        <v>34532868.540966511</v>
      </c>
      <c r="AC2922" s="2">
        <v>457287698.50633264</v>
      </c>
      <c r="AD2922" s="2">
        <f>+M2922</f>
        <v>35800000</v>
      </c>
      <c r="AE2922" s="2">
        <f>+AD2922*14%</f>
        <v>5012000.0000000009</v>
      </c>
      <c r="AF2922" s="155">
        <f>+AD2922*35%</f>
        <v>12530000</v>
      </c>
      <c r="AG2922" s="2">
        <f>+AD2922*F2922</f>
        <v>474067180</v>
      </c>
      <c r="AH2922" s="2">
        <f>+AE2922*F2922</f>
        <v>66369405.200000018</v>
      </c>
      <c r="AI2922" s="2">
        <f>+AF2922*F2922</f>
        <v>165923513</v>
      </c>
      <c r="AJ2922" s="2">
        <f>SUM(AG2922:AI2922)</f>
        <v>706360098.20000005</v>
      </c>
      <c r="AK2922" s="2">
        <f>+AD2922*G2922</f>
        <v>474067180</v>
      </c>
      <c r="AL2922" s="2">
        <f>+AE2922*G2922</f>
        <v>66369405.200000018</v>
      </c>
      <c r="AM2922" s="2">
        <f>+AF2922*G2922</f>
        <v>165923513</v>
      </c>
      <c r="AN2922" s="155">
        <f>SUM(AK2922:AM2922)</f>
        <v>706360098.20000005</v>
      </c>
      <c r="AQ2922" s="145" t="s">
        <v>525</v>
      </c>
      <c r="AU2922" s="8">
        <f>+K2922</f>
        <v>26712000</v>
      </c>
      <c r="AV2922" s="8">
        <f>+L2922</f>
        <v>9088000</v>
      </c>
      <c r="AW2922" s="2">
        <f>+M2922</f>
        <v>35800000</v>
      </c>
      <c r="AX2922" s="8">
        <f>F2922*AW2922</f>
        <v>474067180</v>
      </c>
      <c r="AY2922" s="8">
        <f>IF(AQ2922="CT",7%,5%)*AX2922</f>
        <v>33184702.600000001</v>
      </c>
      <c r="AZ2922" s="8">
        <f>AX2922*2%</f>
        <v>9481343.5999999996</v>
      </c>
      <c r="BA2922" s="8">
        <f>IF(BB2922&gt;0,0,AX2922*5%)</f>
        <v>0</v>
      </c>
      <c r="BB2922" s="8">
        <f>(AX2922-BG2922)*35%</f>
        <v>165923513</v>
      </c>
      <c r="BC2922" s="8">
        <f>+AX2922+AY2922+AZ2922+BA2922+BB2922</f>
        <v>682656739.20000005</v>
      </c>
      <c r="BD2922" s="8">
        <f>AX2922-AT2922</f>
        <v>474067180</v>
      </c>
      <c r="BE2922" s="2"/>
      <c r="BH2922" s="2"/>
    </row>
    <row r="2923" spans="2:60" ht="17" hidden="1" outlineLevel="1" x14ac:dyDescent="0.2">
      <c r="B2923" s="82">
        <v>42</v>
      </c>
      <c r="C2923" s="144" t="s">
        <v>756</v>
      </c>
      <c r="D2923" s="144"/>
      <c r="E2923" s="82" t="s">
        <v>91</v>
      </c>
      <c r="F2923" s="143">
        <v>11.397600000000001</v>
      </c>
      <c r="G2923" s="142">
        <f>+[2]THKL!F2933</f>
        <v>11.397600000000001</v>
      </c>
      <c r="H2923" s="132"/>
      <c r="I2923" s="132"/>
      <c r="J2923" s="132"/>
      <c r="K2923" s="156">
        <f>$K$1354</f>
        <v>34196000</v>
      </c>
      <c r="L2923" s="157">
        <f>$L$1354</f>
        <v>10500000</v>
      </c>
      <c r="M2923" s="157">
        <f>SUM(K2923:L2923)</f>
        <v>44696000</v>
      </c>
      <c r="N2923" s="83">
        <f>IF(V2923&lt;&gt;"VTC VHm",_xlfn.XLOOKUP(Z2923,$AC$4015:$AC$4035,$AD$4015:$AD$4035,0)*M2923,_xlfn.XLOOKUP(Z2923,$AC$4015:$AC$4035,$AD$4015:$AD$4035,0)*L2923)</f>
        <v>0</v>
      </c>
      <c r="O2923" s="83">
        <f>IF(V2923&lt;&gt;"VTC VHm",_xlfn.XLOOKUP(Z2923,$AC$4015:$AC$4035,$AE$4015:$AE$4035,0)*M2923,_xlfn.XLOOKUP(Z2923,$AC$4015:$AC$4035,$AE$4015:$AE$4035,0)*L2923)</f>
        <v>13408800</v>
      </c>
      <c r="P2923" s="83">
        <f>SUM(N2923:O2923)</f>
        <v>13408800</v>
      </c>
      <c r="Q2923" s="157">
        <f>M2923*G2923</f>
        <v>509427129.60000002</v>
      </c>
      <c r="R2923" s="157">
        <f>G2923*P2923</f>
        <v>152828138.88</v>
      </c>
      <c r="S2923" s="83">
        <f>SUM(Q2923:R2923)</f>
        <v>662255268.48000002</v>
      </c>
      <c r="T2923" s="156" t="s">
        <v>50</v>
      </c>
      <c r="U2923" s="132"/>
      <c r="V2923" s="132"/>
      <c r="W2923" s="132"/>
      <c r="X2923" s="44" t="s">
        <v>33</v>
      </c>
      <c r="Y2923" s="44"/>
      <c r="Z2923" s="44" t="s">
        <v>10</v>
      </c>
      <c r="AA2923" s="44" t="s">
        <v>80</v>
      </c>
      <c r="AB2923" s="2">
        <v>23961891.091586065</v>
      </c>
      <c r="AC2923" s="2">
        <v>273108049.90546137</v>
      </c>
      <c r="AD2923" s="2">
        <f>+M2923</f>
        <v>44696000</v>
      </c>
      <c r="AE2923" s="2">
        <f>+AD2923*14%</f>
        <v>6257440.0000000009</v>
      </c>
      <c r="AF2923" s="155">
        <f>+AD2923*35%</f>
        <v>15643599.999999998</v>
      </c>
      <c r="AG2923" s="2">
        <f>+AD2923*F2923</f>
        <v>509427129.60000002</v>
      </c>
      <c r="AH2923" s="2">
        <f>+AE2923*F2923</f>
        <v>71319798.144000009</v>
      </c>
      <c r="AI2923" s="2">
        <f>+AF2923*F2923</f>
        <v>178299495.35999998</v>
      </c>
      <c r="AJ2923" s="2">
        <f>SUM(AG2923:AI2923)</f>
        <v>759046423.10400009</v>
      </c>
      <c r="AK2923" s="2">
        <f>+AD2923*G2923</f>
        <v>509427129.60000002</v>
      </c>
      <c r="AL2923" s="2">
        <f>+AE2923*G2923</f>
        <v>71319798.144000009</v>
      </c>
      <c r="AM2923" s="2">
        <f>+AF2923*G2923</f>
        <v>178299495.35999998</v>
      </c>
      <c r="AN2923" s="155">
        <f>SUM(AK2923:AM2923)</f>
        <v>759046423.10400009</v>
      </c>
      <c r="AQ2923" s="145" t="s">
        <v>525</v>
      </c>
      <c r="AU2923" s="8">
        <f>+K2923</f>
        <v>34196000</v>
      </c>
      <c r="AV2923" s="8">
        <f>+L2923</f>
        <v>10500000</v>
      </c>
      <c r="AW2923" s="2">
        <f>+M2923</f>
        <v>44696000</v>
      </c>
      <c r="AX2923" s="8">
        <f>F2923*AW2923</f>
        <v>509427129.60000002</v>
      </c>
      <c r="AY2923" s="8">
        <f>IF(AQ2923="CT",7%,5%)*AX2923</f>
        <v>35659899.072000004</v>
      </c>
      <c r="AZ2923" s="8">
        <f>AX2923*2%</f>
        <v>10188542.592</v>
      </c>
      <c r="BA2923" s="8">
        <f>IF(BB2923&gt;0,0,AX2923*5%)</f>
        <v>0</v>
      </c>
      <c r="BB2923" s="8">
        <f>(AX2923-BG2923)*35%</f>
        <v>178299495.35999998</v>
      </c>
      <c r="BC2923" s="8">
        <f>+AX2923+AY2923+AZ2923+BA2923+BB2923</f>
        <v>733575066.62400007</v>
      </c>
      <c r="BD2923" s="8">
        <f>AX2923-AT2923</f>
        <v>509427129.60000002</v>
      </c>
      <c r="BE2923" s="2"/>
      <c r="BH2923" s="2"/>
    </row>
    <row r="2924" spans="2:60" ht="17" hidden="1" outlineLevel="1" x14ac:dyDescent="0.2">
      <c r="B2924" s="82">
        <v>43</v>
      </c>
      <c r="C2924" s="144" t="s">
        <v>514</v>
      </c>
      <c r="D2924" s="144"/>
      <c r="E2924" s="82" t="s">
        <v>91</v>
      </c>
      <c r="F2924" s="143">
        <v>13.242100000000001</v>
      </c>
      <c r="G2924" s="142">
        <f>+[2]THKL!F2934</f>
        <v>13.242100000000001</v>
      </c>
      <c r="H2924" s="132"/>
      <c r="I2924" s="132"/>
      <c r="J2924" s="132"/>
      <c r="K2924" s="156" t="s">
        <v>89</v>
      </c>
      <c r="L2924" s="157" t="s">
        <v>89</v>
      </c>
      <c r="M2924" s="157">
        <f>SUM(K2924:L2924)</f>
        <v>0</v>
      </c>
      <c r="N2924" s="83">
        <f>IF(V2924&lt;&gt;"VTC VHm",_xlfn.XLOOKUP(Z2924,$AC$4015:$AC$4035,$AD$4015:$AD$4035,0)*M2924,_xlfn.XLOOKUP(Z2924,$AC$4015:$AC$4035,$AD$4015:$AD$4035,0)*L2924)</f>
        <v>0</v>
      </c>
      <c r="O2924" s="83">
        <f>IF(V2924&lt;&gt;"VTC VHm",_xlfn.XLOOKUP(Z2924,$AC$4015:$AC$4035,$AE$4015:$AE$4035,0)*M2924,_xlfn.XLOOKUP(Z2924,$AC$4015:$AC$4035,$AE$4015:$AE$4035,0)*L2924)</f>
        <v>0</v>
      </c>
      <c r="P2924" s="83">
        <f>SUM(N2924:O2924)</f>
        <v>0</v>
      </c>
      <c r="Q2924" s="157">
        <f>M2924*G2924</f>
        <v>0</v>
      </c>
      <c r="R2924" s="157">
        <f>G2924*P2924</f>
        <v>0</v>
      </c>
      <c r="S2924" s="83">
        <f>SUM(Q2924:R2924)</f>
        <v>0</v>
      </c>
      <c r="T2924" s="156"/>
      <c r="U2924" s="132"/>
      <c r="V2924" s="132"/>
      <c r="W2924" s="132"/>
      <c r="X2924" s="44" t="s">
        <v>33</v>
      </c>
      <c r="Y2924" s="44"/>
      <c r="Z2924" s="44" t="s">
        <v>10</v>
      </c>
      <c r="AA2924" s="44" t="s">
        <v>80</v>
      </c>
      <c r="AB2924" s="2">
        <v>4747128.3656240394</v>
      </c>
      <c r="AC2924" s="2">
        <v>62861948.530430093</v>
      </c>
      <c r="AD2924" s="2">
        <f>+M2924</f>
        <v>0</v>
      </c>
      <c r="AE2924" s="2">
        <f>+AD2924*14%</f>
        <v>0</v>
      </c>
      <c r="AF2924" s="155">
        <f>+AD2924*35%</f>
        <v>0</v>
      </c>
      <c r="AG2924" s="2">
        <f>+AD2924*F2924</f>
        <v>0</v>
      </c>
      <c r="AH2924" s="2">
        <f>+AE2924*F2924</f>
        <v>0</v>
      </c>
      <c r="AI2924" s="2">
        <f>+AF2924*F2924</f>
        <v>0</v>
      </c>
      <c r="AJ2924" s="2">
        <f>SUM(AG2924:AI2924)</f>
        <v>0</v>
      </c>
      <c r="AK2924" s="2">
        <f>+AD2924*G2924</f>
        <v>0</v>
      </c>
      <c r="AL2924" s="2">
        <f>+AE2924*G2924</f>
        <v>0</v>
      </c>
      <c r="AM2924" s="2">
        <f>+AF2924*G2924</f>
        <v>0</v>
      </c>
      <c r="AN2924" s="155">
        <f>SUM(AK2924:AM2924)</f>
        <v>0</v>
      </c>
      <c r="AQ2924" s="145" t="s">
        <v>525</v>
      </c>
      <c r="AU2924" s="8" t="str">
        <f>+K2924</f>
        <v>Bao gồm</v>
      </c>
      <c r="AV2924" s="8" t="str">
        <f>+L2924</f>
        <v>Bao gồm</v>
      </c>
      <c r="AW2924" s="2">
        <f>+M2924</f>
        <v>0</v>
      </c>
      <c r="AX2924" s="8">
        <f>F2924*AW2924</f>
        <v>0</v>
      </c>
      <c r="AY2924" s="8">
        <f>IF(AQ2924="CT",7%,5%)*AX2924</f>
        <v>0</v>
      </c>
      <c r="AZ2924" s="8">
        <f>AX2924*2%</f>
        <v>0</v>
      </c>
      <c r="BA2924" s="8">
        <f>IF(BB2924&gt;0,0,AX2924*5%)</f>
        <v>0</v>
      </c>
      <c r="BB2924" s="8">
        <f>(AX2924-BG2924)*35%</f>
        <v>0</v>
      </c>
      <c r="BC2924" s="8">
        <f>+AX2924+AY2924+AZ2924+BA2924+BB2924</f>
        <v>0</v>
      </c>
      <c r="BD2924" s="8">
        <f>AX2924-AT2924</f>
        <v>0</v>
      </c>
      <c r="BE2924" s="2"/>
      <c r="BH2924" s="2"/>
    </row>
    <row r="2925" spans="2:60" ht="17" hidden="1" outlineLevel="1" x14ac:dyDescent="0.2">
      <c r="B2925" s="82">
        <v>44</v>
      </c>
      <c r="C2925" s="144" t="s">
        <v>512</v>
      </c>
      <c r="D2925" s="144"/>
      <c r="E2925" s="82" t="s">
        <v>91</v>
      </c>
      <c r="F2925" s="143">
        <v>11.397600000000001</v>
      </c>
      <c r="G2925" s="142">
        <f>+[2]THKL!F2935</f>
        <v>11.397600000000001</v>
      </c>
      <c r="H2925" s="132"/>
      <c r="I2925" s="132"/>
      <c r="J2925" s="132"/>
      <c r="K2925" s="156" t="s">
        <v>89</v>
      </c>
      <c r="L2925" s="157" t="s">
        <v>89</v>
      </c>
      <c r="M2925" s="157">
        <f>SUM(K2925:L2925)</f>
        <v>0</v>
      </c>
      <c r="N2925" s="83">
        <f>IF(V2925&lt;&gt;"VTC VHm",_xlfn.XLOOKUP(Z2925,$AC$4015:$AC$4035,$AD$4015:$AD$4035,0)*M2925,_xlfn.XLOOKUP(Z2925,$AC$4015:$AC$4035,$AD$4015:$AD$4035,0)*L2925)</f>
        <v>0</v>
      </c>
      <c r="O2925" s="83">
        <f>IF(V2925&lt;&gt;"VTC VHm",_xlfn.XLOOKUP(Z2925,$AC$4015:$AC$4035,$AE$4015:$AE$4035,0)*M2925,_xlfn.XLOOKUP(Z2925,$AC$4015:$AC$4035,$AE$4015:$AE$4035,0)*L2925)</f>
        <v>0</v>
      </c>
      <c r="P2925" s="83">
        <f>SUM(N2925:O2925)</f>
        <v>0</v>
      </c>
      <c r="Q2925" s="157">
        <f>M2925*G2925</f>
        <v>0</v>
      </c>
      <c r="R2925" s="157">
        <f>G2925*P2925</f>
        <v>0</v>
      </c>
      <c r="S2925" s="83">
        <f>SUM(Q2925:R2925)</f>
        <v>0</v>
      </c>
      <c r="T2925" s="156"/>
      <c r="U2925" s="132"/>
      <c r="V2925" s="132"/>
      <c r="W2925" s="132"/>
      <c r="X2925" s="44" t="s">
        <v>33</v>
      </c>
      <c r="Y2925" s="44"/>
      <c r="Z2925" s="44" t="s">
        <v>10</v>
      </c>
      <c r="AA2925" s="44" t="s">
        <v>80</v>
      </c>
      <c r="AB2925" s="2">
        <v>4151370.1606766814</v>
      </c>
      <c r="AC2925" s="2">
        <v>47315656.543328546</v>
      </c>
      <c r="AD2925" s="2">
        <f>+M2925</f>
        <v>0</v>
      </c>
      <c r="AE2925" s="2">
        <f>+AD2925*14%</f>
        <v>0</v>
      </c>
      <c r="AF2925" s="155">
        <f>+AD2925*35%</f>
        <v>0</v>
      </c>
      <c r="AG2925" s="2">
        <f>+AD2925*F2925</f>
        <v>0</v>
      </c>
      <c r="AH2925" s="2">
        <f>+AE2925*F2925</f>
        <v>0</v>
      </c>
      <c r="AI2925" s="2">
        <f>+AF2925*F2925</f>
        <v>0</v>
      </c>
      <c r="AJ2925" s="2">
        <f>SUM(AG2925:AI2925)</f>
        <v>0</v>
      </c>
      <c r="AK2925" s="2">
        <f>+AD2925*G2925</f>
        <v>0</v>
      </c>
      <c r="AL2925" s="2">
        <f>+AE2925*G2925</f>
        <v>0</v>
      </c>
      <c r="AM2925" s="2">
        <f>+AF2925*G2925</f>
        <v>0</v>
      </c>
      <c r="AN2925" s="155">
        <f>SUM(AK2925:AM2925)</f>
        <v>0</v>
      </c>
      <c r="AQ2925" s="145" t="s">
        <v>525</v>
      </c>
      <c r="AU2925" s="8" t="str">
        <f>+K2925</f>
        <v>Bao gồm</v>
      </c>
      <c r="AV2925" s="8" t="str">
        <f>+L2925</f>
        <v>Bao gồm</v>
      </c>
      <c r="AW2925" s="2">
        <f>+M2925</f>
        <v>0</v>
      </c>
      <c r="AX2925" s="8">
        <f>F2925*AW2925</f>
        <v>0</v>
      </c>
      <c r="AY2925" s="8">
        <f>IF(AQ2925="CT",7%,5%)*AX2925</f>
        <v>0</v>
      </c>
      <c r="AZ2925" s="8">
        <f>AX2925*2%</f>
        <v>0</v>
      </c>
      <c r="BA2925" s="8">
        <f>IF(BB2925&gt;0,0,AX2925*5%)</f>
        <v>0</v>
      </c>
      <c r="BB2925" s="8">
        <f>(AX2925-BG2925)*35%</f>
        <v>0</v>
      </c>
      <c r="BC2925" s="8">
        <f>+AX2925+AY2925+AZ2925+BA2925+BB2925</f>
        <v>0</v>
      </c>
      <c r="BD2925" s="8">
        <f>AX2925-AT2925</f>
        <v>0</v>
      </c>
      <c r="BE2925" s="2"/>
      <c r="BH2925" s="2"/>
    </row>
    <row r="2926" spans="2:60" ht="34" hidden="1" outlineLevel="1" x14ac:dyDescent="0.2">
      <c r="B2926" s="82">
        <v>45</v>
      </c>
      <c r="C2926" s="144" t="s">
        <v>695</v>
      </c>
      <c r="D2926" s="144"/>
      <c r="E2926" s="82" t="s">
        <v>52</v>
      </c>
      <c r="F2926" s="143">
        <v>1528.991</v>
      </c>
      <c r="G2926" s="142">
        <f>+[2]THKL!F2936</f>
        <v>1528.991</v>
      </c>
      <c r="H2926" s="176"/>
      <c r="I2926" s="176"/>
      <c r="J2926" s="176"/>
      <c r="K2926" s="156">
        <f>$K$193</f>
        <v>45124</v>
      </c>
      <c r="L2926" s="157">
        <f>$L$193</f>
        <v>54000</v>
      </c>
      <c r="M2926" s="157">
        <f>SUM(K2926:L2926)</f>
        <v>99124</v>
      </c>
      <c r="N2926" s="83">
        <f>IF(V2926&lt;&gt;"VTC VHm",_xlfn.XLOOKUP(Z2926,$AC$4015:$AC$4035,$AD$4015:$AD$4035,0)*M2926,_xlfn.XLOOKUP(Z2926,$AC$4015:$AC$4035,$AD$4015:$AD$4035,0)*L2926)</f>
        <v>0</v>
      </c>
      <c r="O2926" s="83">
        <f>IF(V2926&lt;&gt;"VTC VHm",_xlfn.XLOOKUP(Z2926,$AC$4015:$AC$4035,$AE$4015:$AE$4035,0)*M2926,_xlfn.XLOOKUP(Z2926,$AC$4015:$AC$4035,$AE$4015:$AE$4035,0)*L2926)</f>
        <v>29737.199999999997</v>
      </c>
      <c r="P2926" s="83">
        <f>SUM(N2926:O2926)</f>
        <v>29737.199999999997</v>
      </c>
      <c r="Q2926" s="157">
        <f>M2926*G2926</f>
        <v>151559703.884</v>
      </c>
      <c r="R2926" s="157">
        <f>G2926*P2926</f>
        <v>45467911.165199995</v>
      </c>
      <c r="S2926" s="83">
        <f>SUM(Q2926:R2926)</f>
        <v>197027615.0492</v>
      </c>
      <c r="T2926" s="156" t="s">
        <v>50</v>
      </c>
      <c r="U2926" s="176"/>
      <c r="V2926" s="176"/>
      <c r="W2926" s="176"/>
      <c r="X2926" s="44" t="s">
        <v>33</v>
      </c>
      <c r="Y2926" s="44"/>
      <c r="Z2926" s="44" t="s">
        <v>10</v>
      </c>
      <c r="AA2926" s="44" t="s">
        <v>80</v>
      </c>
      <c r="AB2926" s="2">
        <v>189442.18716992252</v>
      </c>
      <c r="AC2926" s="2">
        <v>289655399.20312697</v>
      </c>
      <c r="AD2926" s="2">
        <f>+M2926</f>
        <v>99124</v>
      </c>
      <c r="AE2926" s="2">
        <f>+AD2926*14%</f>
        <v>13877.36</v>
      </c>
      <c r="AF2926" s="155">
        <f>+AD2926*35%</f>
        <v>34693.399999999994</v>
      </c>
      <c r="AG2926" s="2">
        <f>+AD2926*F2926</f>
        <v>151559703.884</v>
      </c>
      <c r="AH2926" s="2">
        <f>+AE2926*F2926</f>
        <v>21218358.543760002</v>
      </c>
      <c r="AI2926" s="2">
        <f>+AF2926*F2926</f>
        <v>53045896.359399989</v>
      </c>
      <c r="AJ2926" s="2">
        <f>SUM(AG2926:AI2926)</f>
        <v>225823958.78715998</v>
      </c>
      <c r="AK2926" s="2">
        <f>+AD2926*G2926</f>
        <v>151559703.884</v>
      </c>
      <c r="AL2926" s="2">
        <f>+AE2926*G2926</f>
        <v>21218358.543760002</v>
      </c>
      <c r="AM2926" s="2">
        <f>+AF2926*G2926</f>
        <v>53045896.359399989</v>
      </c>
      <c r="AN2926" s="155">
        <f>SUM(AK2926:AM2926)</f>
        <v>225823958.78715998</v>
      </c>
      <c r="AQ2926" s="145" t="s">
        <v>525</v>
      </c>
      <c r="AU2926" s="8">
        <f>+K2926</f>
        <v>45124</v>
      </c>
      <c r="AV2926" s="8">
        <f>+L2926</f>
        <v>54000</v>
      </c>
      <c r="AW2926" s="2">
        <f>+M2926</f>
        <v>99124</v>
      </c>
      <c r="AX2926" s="8">
        <f>F2926*AW2926</f>
        <v>151559703.884</v>
      </c>
      <c r="AY2926" s="8">
        <f>IF(AQ2926="CT",7%,5%)*AX2926</f>
        <v>10609179.271880001</v>
      </c>
      <c r="AZ2926" s="8">
        <f>AX2926*2%</f>
        <v>3031194.0776800001</v>
      </c>
      <c r="BA2926" s="8">
        <f>IF(BB2926&gt;0,0,AX2926*5%)</f>
        <v>0</v>
      </c>
      <c r="BB2926" s="8">
        <f>(AX2926-BG2926)*35%</f>
        <v>53045896.359399997</v>
      </c>
      <c r="BC2926" s="8">
        <f>+AX2926+AY2926+AZ2926+BA2926+BB2926</f>
        <v>218245973.59296</v>
      </c>
      <c r="BD2926" s="8">
        <f>AX2926-AT2926</f>
        <v>151559703.884</v>
      </c>
      <c r="BE2926" s="2"/>
      <c r="BH2926" s="2"/>
    </row>
    <row r="2927" spans="2:60" s="92" customFormat="1" ht="17" collapsed="1" x14ac:dyDescent="0.2">
      <c r="B2927" s="163" t="s">
        <v>755</v>
      </c>
      <c r="C2927" s="164" t="s">
        <v>119</v>
      </c>
      <c r="D2927" s="164"/>
      <c r="E2927" s="163"/>
      <c r="F2927" s="162"/>
      <c r="G2927" s="149">
        <f>+[2]THKL!F2937</f>
        <v>0</v>
      </c>
      <c r="H2927" s="158"/>
      <c r="I2927" s="158"/>
      <c r="J2927" s="158"/>
      <c r="K2927" s="159"/>
      <c r="L2927" s="161"/>
      <c r="M2927" s="161">
        <f>SUM(K2927:L2927)</f>
        <v>0</v>
      </c>
      <c r="N2927" s="83">
        <f>IF(V2927&lt;&gt;"VTC VHm",_xlfn.XLOOKUP(Z2927,$AC$4015:$AC$4035,$AD$4015:$AD$4035,0)*M2927,_xlfn.XLOOKUP(Z2927,$AC$4015:$AC$4035,$AD$4015:$AD$4035,0)*L2927)</f>
        <v>0</v>
      </c>
      <c r="O2927" s="83">
        <f>IF(V2927&lt;&gt;"VTC VHm",_xlfn.XLOOKUP(Z2927,$AC$4015:$AC$4035,$AE$4015:$AE$4035,0)*M2927,_xlfn.XLOOKUP(Z2927,$AC$4015:$AC$4035,$AE$4015:$AE$4035,0)*L2927)</f>
        <v>0</v>
      </c>
      <c r="P2927" s="160">
        <f>SUM(N2927:O2927)</f>
        <v>0</v>
      </c>
      <c r="Q2927" s="161">
        <f>M2927*G2927</f>
        <v>0</v>
      </c>
      <c r="R2927" s="161">
        <f>G2927*P2927</f>
        <v>0</v>
      </c>
      <c r="S2927" s="160">
        <f>SUM(Q2927:R2927)</f>
        <v>0</v>
      </c>
      <c r="T2927" s="159"/>
      <c r="U2927" s="158"/>
      <c r="V2927" s="158"/>
      <c r="W2927" s="158"/>
      <c r="X2927" s="94" t="s">
        <v>33</v>
      </c>
      <c r="Y2927" s="94"/>
      <c r="Z2927" s="94" t="s">
        <v>16</v>
      </c>
      <c r="AA2927" s="44" t="s">
        <v>80</v>
      </c>
      <c r="AB2927" s="2"/>
      <c r="AC2927" s="2">
        <v>0</v>
      </c>
      <c r="AD2927" s="93">
        <f>+M2927</f>
        <v>0</v>
      </c>
      <c r="AE2927" s="93">
        <f>+AD2927*14%</f>
        <v>0</v>
      </c>
      <c r="AF2927" s="93">
        <f>+AD2927*35%</f>
        <v>0</v>
      </c>
      <c r="AG2927" s="93">
        <f>+AD2927*F2927</f>
        <v>0</v>
      </c>
      <c r="AH2927" s="93">
        <f>+AE2927*F2927</f>
        <v>0</v>
      </c>
      <c r="AI2927" s="93">
        <f>+AF2927*F2927</f>
        <v>0</v>
      </c>
      <c r="AJ2927" s="93">
        <f>SUM(AG2927:AI2927)</f>
        <v>0</v>
      </c>
      <c r="AK2927" s="93">
        <f>+AD2927*G2927</f>
        <v>0</v>
      </c>
      <c r="AL2927" s="93">
        <f>+AE2927*G2927</f>
        <v>0</v>
      </c>
      <c r="AM2927" s="93">
        <f>+AF2927*G2927</f>
        <v>0</v>
      </c>
      <c r="AN2927" s="93">
        <f>SUM(AK2927:AM2927)</f>
        <v>0</v>
      </c>
      <c r="AQ2927" s="145" t="s">
        <v>525</v>
      </c>
      <c r="AU2927" s="8">
        <f>+K2927</f>
        <v>0</v>
      </c>
      <c r="AV2927" s="8">
        <f>+L2927</f>
        <v>0</v>
      </c>
      <c r="AW2927" s="2">
        <f>+M2927</f>
        <v>0</v>
      </c>
      <c r="AX2927" s="8">
        <f>F2927*AW2927</f>
        <v>0</v>
      </c>
      <c r="AY2927" s="8">
        <f>IF(AQ2927="CT",7%,5%)*AX2927</f>
        <v>0</v>
      </c>
      <c r="AZ2927" s="8">
        <f>AX2927*2%</f>
        <v>0</v>
      </c>
      <c r="BA2927" s="8">
        <f>IF(BB2927&gt;0,0,AX2927*5%)</f>
        <v>0</v>
      </c>
      <c r="BB2927" s="8">
        <f>(AX2927-BG2927)*35%</f>
        <v>0</v>
      </c>
      <c r="BC2927" s="8">
        <f>+AX2927+AY2927+AZ2927+BA2927+BB2927</f>
        <v>0</v>
      </c>
      <c r="BD2927" s="8">
        <f>AX2927-AT2927</f>
        <v>0</v>
      </c>
      <c r="BE2927" s="2"/>
      <c r="BH2927" s="2"/>
    </row>
    <row r="2928" spans="2:60" s="92" customFormat="1" ht="17" collapsed="1" x14ac:dyDescent="0.2">
      <c r="B2928" s="163"/>
      <c r="C2928" s="164" t="s">
        <v>118</v>
      </c>
      <c r="D2928" s="164"/>
      <c r="E2928" s="163"/>
      <c r="F2928" s="162"/>
      <c r="G2928" s="149">
        <f>+[2]THKL!F2938</f>
        <v>0</v>
      </c>
      <c r="H2928" s="158"/>
      <c r="I2928" s="158"/>
      <c r="J2928" s="158"/>
      <c r="K2928" s="159"/>
      <c r="L2928" s="161"/>
      <c r="M2928" s="161">
        <f>SUM(K2928:L2928)</f>
        <v>0</v>
      </c>
      <c r="N2928" s="83">
        <f>IF(V2928&lt;&gt;"VTC VHm",_xlfn.XLOOKUP(Z2928,$AC$4015:$AC$4035,$AD$4015:$AD$4035,0)*M2928,_xlfn.XLOOKUP(Z2928,$AC$4015:$AC$4035,$AD$4015:$AD$4035,0)*L2928)</f>
        <v>0</v>
      </c>
      <c r="O2928" s="83">
        <f>IF(V2928&lt;&gt;"VTC VHm",_xlfn.XLOOKUP(Z2928,$AC$4015:$AC$4035,$AE$4015:$AE$4035,0)*M2928,_xlfn.XLOOKUP(Z2928,$AC$4015:$AC$4035,$AE$4015:$AE$4035,0)*L2928)</f>
        <v>0</v>
      </c>
      <c r="P2928" s="160">
        <f>SUM(N2928:O2928)</f>
        <v>0</v>
      </c>
      <c r="Q2928" s="161">
        <f>M2928*G2928</f>
        <v>0</v>
      </c>
      <c r="R2928" s="161">
        <f>G2928*P2928</f>
        <v>0</v>
      </c>
      <c r="S2928" s="160">
        <f>SUM(Q2928:R2928)</f>
        <v>0</v>
      </c>
      <c r="T2928" s="159"/>
      <c r="U2928" s="158"/>
      <c r="V2928" s="158"/>
      <c r="W2928" s="158"/>
      <c r="X2928" s="94" t="s">
        <v>33</v>
      </c>
      <c r="Y2928" s="94"/>
      <c r="Z2928" s="94" t="s">
        <v>16</v>
      </c>
      <c r="AA2928" s="44" t="s">
        <v>80</v>
      </c>
      <c r="AB2928" s="2"/>
      <c r="AC2928" s="2">
        <v>0</v>
      </c>
      <c r="AD2928" s="93">
        <f>+M2928</f>
        <v>0</v>
      </c>
      <c r="AE2928" s="93">
        <f>+AD2928*14%</f>
        <v>0</v>
      </c>
      <c r="AF2928" s="93">
        <f>+AD2928*35%</f>
        <v>0</v>
      </c>
      <c r="AG2928" s="93">
        <f>+AD2928*F2928</f>
        <v>0</v>
      </c>
      <c r="AH2928" s="93">
        <f>+AE2928*F2928</f>
        <v>0</v>
      </c>
      <c r="AI2928" s="93">
        <f>+AF2928*F2928</f>
        <v>0</v>
      </c>
      <c r="AJ2928" s="93">
        <f>SUM(AG2928:AI2928)</f>
        <v>0</v>
      </c>
      <c r="AK2928" s="93">
        <f>+AD2928*G2928</f>
        <v>0</v>
      </c>
      <c r="AL2928" s="93">
        <f>+AE2928*G2928</f>
        <v>0</v>
      </c>
      <c r="AM2928" s="93">
        <f>+AF2928*G2928</f>
        <v>0</v>
      </c>
      <c r="AN2928" s="93">
        <f>SUM(AK2928:AM2928)</f>
        <v>0</v>
      </c>
      <c r="AQ2928" s="145" t="s">
        <v>525</v>
      </c>
      <c r="AU2928" s="8">
        <f>+K2928</f>
        <v>0</v>
      </c>
      <c r="AV2928" s="8">
        <f>+L2928</f>
        <v>0</v>
      </c>
      <c r="AW2928" s="2">
        <f>+M2928</f>
        <v>0</v>
      </c>
      <c r="AX2928" s="8">
        <f>F2928*AW2928</f>
        <v>0</v>
      </c>
      <c r="AY2928" s="8">
        <f>IF(AQ2928="CT",7%,5%)*AX2928</f>
        <v>0</v>
      </c>
      <c r="AZ2928" s="8">
        <f>AX2928*2%</f>
        <v>0</v>
      </c>
      <c r="BA2928" s="8">
        <f>IF(BB2928&gt;0,0,AX2928*5%)</f>
        <v>0</v>
      </c>
      <c r="BB2928" s="8">
        <f>(AX2928-BG2928)*35%</f>
        <v>0</v>
      </c>
      <c r="BC2928" s="8">
        <f>+AX2928+AY2928+AZ2928+BA2928+BB2928</f>
        <v>0</v>
      </c>
      <c r="BD2928" s="8">
        <f>AX2928-AT2928</f>
        <v>0</v>
      </c>
      <c r="BE2928" s="2"/>
      <c r="BH2928" s="2"/>
    </row>
    <row r="2929" spans="2:61" ht="51" hidden="1" outlineLevel="1" x14ac:dyDescent="0.2">
      <c r="B2929" s="82">
        <v>1</v>
      </c>
      <c r="C2929" s="144" t="s">
        <v>754</v>
      </c>
      <c r="D2929" s="144"/>
      <c r="E2929" s="82" t="s">
        <v>104</v>
      </c>
      <c r="F2929" s="143">
        <v>234.92590000000001</v>
      </c>
      <c r="G2929" s="142">
        <f>+[2]THKL!F2939</f>
        <v>234.92590000000001</v>
      </c>
      <c r="H2929" s="132"/>
      <c r="I2929" s="132"/>
      <c r="J2929" s="132"/>
      <c r="K2929" s="125" t="str">
        <f>$K$110</f>
        <v>Bao gồm</v>
      </c>
      <c r="L2929" s="84">
        <f>$L$110</f>
        <v>4534506.2372727301</v>
      </c>
      <c r="M2929" s="157">
        <f>SUM(K2929:L2929)</f>
        <v>4534506.2372727301</v>
      </c>
      <c r="N2929" s="83">
        <f>IF(V2929&lt;&gt;"VTC VHm",_xlfn.XLOOKUP(Z2929,$AC$4015:$AC$4035,$AD$4015:$AD$4035,0)*M2929,_xlfn.XLOOKUP(Z2929,$AC$4015:$AC$4035,$AD$4015:$AD$4035,0)*L2929)</f>
        <v>1587077.1830454555</v>
      </c>
      <c r="O2929" s="83">
        <f>IF(V2929&lt;&gt;"VTC VHm",_xlfn.XLOOKUP(Z2929,$AC$4015:$AC$4035,$AE$4015:$AE$4035,0)*M2929,_xlfn.XLOOKUP(Z2929,$AC$4015:$AC$4035,$AE$4015:$AE$4035,0)*L2929)</f>
        <v>0</v>
      </c>
      <c r="P2929" s="83">
        <f>SUM(N2929:O2929)</f>
        <v>1587077.1830454555</v>
      </c>
      <c r="Q2929" s="157">
        <f>M2929*G2929</f>
        <v>1065272958.8469098</v>
      </c>
      <c r="R2929" s="157">
        <f>G2929*P2929</f>
        <v>372845535.59641838</v>
      </c>
      <c r="S2929" s="83">
        <f>SUM(Q2929:R2929)</f>
        <v>1438118494.4433281</v>
      </c>
      <c r="T2929" s="125" t="s">
        <v>103</v>
      </c>
      <c r="U2929" s="132"/>
      <c r="V2929" s="132"/>
      <c r="W2929" s="132"/>
      <c r="X2929" s="44" t="s">
        <v>33</v>
      </c>
      <c r="Y2929" s="44"/>
      <c r="Z2929" s="44" t="s">
        <v>16</v>
      </c>
      <c r="AA2929" s="44" t="s">
        <v>80</v>
      </c>
      <c r="AB2929" s="2">
        <v>3251317.0613636253</v>
      </c>
      <c r="AC2929" s="2">
        <v>763818586.8262049</v>
      </c>
      <c r="AD2929" s="2">
        <f>+M2929</f>
        <v>4534506.2372727301</v>
      </c>
      <c r="AE2929" s="2">
        <f>+AD2929*14%</f>
        <v>634830.87321818224</v>
      </c>
      <c r="AF2929" s="155">
        <f>+AD2929*35%</f>
        <v>1587077.1830454555</v>
      </c>
      <c r="AG2929" s="2">
        <f>+AD2929*F2929</f>
        <v>1065272958.8469098</v>
      </c>
      <c r="AH2929" s="2">
        <f>+AE2929*F2929</f>
        <v>149138214.23856738</v>
      </c>
      <c r="AI2929" s="2">
        <f>+AF2929*F2929</f>
        <v>372845535.59641838</v>
      </c>
      <c r="AJ2929" s="2">
        <f>SUM(AG2929:AI2929)</f>
        <v>1587256708.6818955</v>
      </c>
      <c r="AK2929" s="2">
        <f>+AD2929*G2929</f>
        <v>1065272958.8469098</v>
      </c>
      <c r="AL2929" s="2">
        <f>+AE2929*G2929</f>
        <v>149138214.23856738</v>
      </c>
      <c r="AM2929" s="2">
        <f>+AF2929*G2929</f>
        <v>372845535.59641838</v>
      </c>
      <c r="AN2929" s="155">
        <f>SUM(AK2929:AM2929)</f>
        <v>1587256708.6818955</v>
      </c>
      <c r="AQ2929" s="145" t="s">
        <v>525</v>
      </c>
      <c r="AU2929" s="8" t="str">
        <f>+K2929</f>
        <v>Bao gồm</v>
      </c>
      <c r="AV2929" s="8">
        <f>+L2929</f>
        <v>4534506.2372727301</v>
      </c>
      <c r="AW2929" s="2">
        <f>+M2929</f>
        <v>4534506.2372727301</v>
      </c>
      <c r="AX2929" s="8">
        <f>F2929*AW2929</f>
        <v>1065272958.8469098</v>
      </c>
      <c r="AY2929" s="8">
        <f>IF(AQ2929="CT",7%,5%)*AX2929</f>
        <v>74569107.119283691</v>
      </c>
      <c r="AZ2929" s="8">
        <f>AX2929*2%</f>
        <v>21305459.176938195</v>
      </c>
      <c r="BA2929" s="8">
        <f>IF(BB2929&gt;0,0,AX2929*5%)</f>
        <v>0</v>
      </c>
      <c r="BB2929" s="8">
        <f>(AX2929-BG2929)*35%</f>
        <v>372845535.59641838</v>
      </c>
      <c r="BC2929" s="8">
        <f>+AX2929+AY2929+AZ2929+BA2929+BB2929</f>
        <v>1533993060.7395501</v>
      </c>
      <c r="BD2929" s="8">
        <f>AX2929-AT2929</f>
        <v>1065272958.8469098</v>
      </c>
      <c r="BE2929" s="2"/>
      <c r="BH2929" s="2"/>
    </row>
    <row r="2930" spans="2:61" ht="51" hidden="1" outlineLevel="1" x14ac:dyDescent="0.2">
      <c r="B2930" s="82">
        <v>2</v>
      </c>
      <c r="C2930" s="144" t="s">
        <v>753</v>
      </c>
      <c r="D2930" s="144"/>
      <c r="E2930" s="82" t="s">
        <v>104</v>
      </c>
      <c r="F2930" s="143">
        <v>26.825600000000001</v>
      </c>
      <c r="G2930" s="142">
        <f>+[2]THKL!F2940</f>
        <v>26.825600000000001</v>
      </c>
      <c r="H2930" s="132"/>
      <c r="I2930" s="132"/>
      <c r="J2930" s="132"/>
      <c r="K2930" s="156" t="str">
        <f>$K$112</f>
        <v>Bao gồm</v>
      </c>
      <c r="L2930" s="157">
        <f>$L$112</f>
        <v>5314506.2372727301</v>
      </c>
      <c r="M2930" s="157">
        <f>SUM(K2930:L2930)</f>
        <v>5314506.2372727301</v>
      </c>
      <c r="N2930" s="83">
        <f>IF(V2930&lt;&gt;"VTC VHm",_xlfn.XLOOKUP(Z2930,$AC$4015:$AC$4035,$AD$4015:$AD$4035,0)*M2930,_xlfn.XLOOKUP(Z2930,$AC$4015:$AC$4035,$AD$4015:$AD$4035,0)*L2930)</f>
        <v>1860077.1830454555</v>
      </c>
      <c r="O2930" s="83">
        <f>IF(V2930&lt;&gt;"VTC VHm",_xlfn.XLOOKUP(Z2930,$AC$4015:$AC$4035,$AE$4015:$AE$4035,0)*M2930,_xlfn.XLOOKUP(Z2930,$AC$4015:$AC$4035,$AE$4015:$AE$4035,0)*L2930)</f>
        <v>0</v>
      </c>
      <c r="P2930" s="83">
        <f>SUM(N2930:O2930)</f>
        <v>1860077.1830454555</v>
      </c>
      <c r="Q2930" s="157">
        <f>M2930*G2930</f>
        <v>142564818.51858336</v>
      </c>
      <c r="R2930" s="157">
        <f>G2930*P2930</f>
        <v>49897686.481504172</v>
      </c>
      <c r="S2930" s="83">
        <f>SUM(Q2930:R2930)</f>
        <v>192462505.00008753</v>
      </c>
      <c r="T2930" s="125" t="s">
        <v>103</v>
      </c>
      <c r="U2930" s="132"/>
      <c r="V2930" s="132"/>
      <c r="W2930" s="132"/>
      <c r="X2930" s="44" t="s">
        <v>33</v>
      </c>
      <c r="Y2930" s="44"/>
      <c r="Z2930" s="44" t="s">
        <v>16</v>
      </c>
      <c r="AA2930" s="44" t="s">
        <v>80</v>
      </c>
      <c r="AB2930" s="2">
        <v>4142603.8860601094</v>
      </c>
      <c r="AC2930" s="2">
        <v>111127834.80589408</v>
      </c>
      <c r="AD2930" s="2">
        <f>+M2930</f>
        <v>5314506.2372727301</v>
      </c>
      <c r="AE2930" s="2">
        <f>+AD2930*14%</f>
        <v>744030.87321818224</v>
      </c>
      <c r="AF2930" s="155">
        <f>+AD2930*35%</f>
        <v>1860077.1830454555</v>
      </c>
      <c r="AG2930" s="2">
        <f>+AD2930*F2930</f>
        <v>142564818.51858336</v>
      </c>
      <c r="AH2930" s="2">
        <f>+AE2930*F2930</f>
        <v>19959074.592601672</v>
      </c>
      <c r="AI2930" s="2">
        <f>+AF2930*F2930</f>
        <v>49897686.481504172</v>
      </c>
      <c r="AJ2930" s="2">
        <f>SUM(AG2930:AI2930)</f>
        <v>212421579.59268919</v>
      </c>
      <c r="AK2930" s="2">
        <f>+AD2930*G2930</f>
        <v>142564818.51858336</v>
      </c>
      <c r="AL2930" s="2">
        <f>+AE2930*G2930</f>
        <v>19959074.592601672</v>
      </c>
      <c r="AM2930" s="2">
        <f>+AF2930*G2930</f>
        <v>49897686.481504172</v>
      </c>
      <c r="AN2930" s="155">
        <f>SUM(AK2930:AM2930)</f>
        <v>212421579.59268919</v>
      </c>
      <c r="AQ2930" s="145" t="s">
        <v>525</v>
      </c>
      <c r="AU2930" s="8" t="str">
        <f>+K2930</f>
        <v>Bao gồm</v>
      </c>
      <c r="AV2930" s="8">
        <f>+L2930</f>
        <v>5314506.2372727301</v>
      </c>
      <c r="AW2930" s="2">
        <f>+M2930</f>
        <v>5314506.2372727301</v>
      </c>
      <c r="AX2930" s="8">
        <f>F2930*AW2930</f>
        <v>142564818.51858336</v>
      </c>
      <c r="AY2930" s="8">
        <f>IF(AQ2930="CT",7%,5%)*AX2930</f>
        <v>9979537.2963008359</v>
      </c>
      <c r="AZ2930" s="8">
        <f>AX2930*2%</f>
        <v>2851296.3703716672</v>
      </c>
      <c r="BA2930" s="8">
        <f>IF(BB2930&gt;0,0,AX2930*5%)</f>
        <v>0</v>
      </c>
      <c r="BB2930" s="8">
        <f>(AX2930-BG2930)*35%</f>
        <v>49897686.481504172</v>
      </c>
      <c r="BC2930" s="8">
        <f>+AX2930+AY2930+AZ2930+BA2930+BB2930</f>
        <v>205293338.66676003</v>
      </c>
      <c r="BD2930" s="8">
        <f>AX2930-AT2930</f>
        <v>142564818.51858336</v>
      </c>
      <c r="BE2930" s="2"/>
      <c r="BH2930" s="2"/>
    </row>
    <row r="2931" spans="2:61" ht="34" hidden="1" outlineLevel="1" x14ac:dyDescent="0.2">
      <c r="B2931" s="82">
        <v>4</v>
      </c>
      <c r="C2931" s="144" t="s">
        <v>752</v>
      </c>
      <c r="D2931" s="144"/>
      <c r="E2931" s="82" t="s">
        <v>751</v>
      </c>
      <c r="F2931" s="143">
        <v>1530.7104999999999</v>
      </c>
      <c r="G2931" s="142">
        <f>+[2]THKL!F2941</f>
        <v>1530.7104999999999</v>
      </c>
      <c r="H2931" s="176"/>
      <c r="I2931" s="176"/>
      <c r="J2931" s="176"/>
      <c r="K2931" s="156">
        <f>$K$113</f>
        <v>1902.3200000000002</v>
      </c>
      <c r="L2931" s="157">
        <f>$L$113</f>
        <v>16085.919579540383</v>
      </c>
      <c r="M2931" s="157">
        <f>SUM(K2931:L2931)</f>
        <v>17988.239579540383</v>
      </c>
      <c r="N2931" s="83">
        <f>IF(V2931&lt;&gt;"VTC VHm",_xlfn.XLOOKUP(Z2931,$AC$4015:$AC$4035,$AD$4015:$AD$4035,0)*M2931,_xlfn.XLOOKUP(Z2931,$AC$4015:$AC$4035,$AD$4015:$AD$4035,0)*L2931)</f>
        <v>6295.8838528391334</v>
      </c>
      <c r="O2931" s="83">
        <f>IF(V2931&lt;&gt;"VTC VHm",_xlfn.XLOOKUP(Z2931,$AC$4015:$AC$4035,$AE$4015:$AE$4035,0)*M2931,_xlfn.XLOOKUP(Z2931,$AC$4015:$AC$4035,$AE$4015:$AE$4035,0)*L2931)</f>
        <v>0</v>
      </c>
      <c r="P2931" s="83">
        <f>SUM(N2931:O2931)</f>
        <v>6295.8838528391334</v>
      </c>
      <c r="Q2931" s="157">
        <f>M2931*G2931</f>
        <v>27534787.200918049</v>
      </c>
      <c r="R2931" s="157">
        <f>G2931*P2931</f>
        <v>9637175.5203213152</v>
      </c>
      <c r="S2931" s="83">
        <f>SUM(Q2931:R2931)</f>
        <v>37171962.721239366</v>
      </c>
      <c r="T2931" s="156" t="s">
        <v>50</v>
      </c>
      <c r="U2931" s="176"/>
      <c r="V2931" s="176"/>
      <c r="W2931" s="176"/>
      <c r="X2931" s="44" t="s">
        <v>33</v>
      </c>
      <c r="Y2931" s="44"/>
      <c r="Z2931" s="44" t="s">
        <v>16</v>
      </c>
      <c r="AA2931" s="44" t="s">
        <v>80</v>
      </c>
      <c r="AB2931" s="2">
        <v>6879.0136865999993</v>
      </c>
      <c r="AC2931" s="2">
        <v>10529778.479722328</v>
      </c>
      <c r="AD2931" s="2">
        <f>+M2931</f>
        <v>17988.239579540383</v>
      </c>
      <c r="AE2931" s="2">
        <f>+AD2931*14%</f>
        <v>2518.3535411356538</v>
      </c>
      <c r="AF2931" s="155">
        <f>+AD2931*35%</f>
        <v>6295.8838528391334</v>
      </c>
      <c r="AG2931" s="2">
        <f>+AD2931*F2931</f>
        <v>27534787.200918049</v>
      </c>
      <c r="AH2931" s="2">
        <f>+AE2931*F2931</f>
        <v>3854870.2081285268</v>
      </c>
      <c r="AI2931" s="2">
        <f>+AF2931*F2931</f>
        <v>9637175.5203213152</v>
      </c>
      <c r="AJ2931" s="2">
        <f>SUM(AG2931:AI2931)</f>
        <v>41026832.929367892</v>
      </c>
      <c r="AK2931" s="2">
        <f>+AD2931*G2931</f>
        <v>27534787.200918049</v>
      </c>
      <c r="AL2931" s="2">
        <f>+AE2931*G2931</f>
        <v>3854870.2081285268</v>
      </c>
      <c r="AM2931" s="2">
        <f>+AF2931*G2931</f>
        <v>9637175.5203213152</v>
      </c>
      <c r="AN2931" s="155">
        <f>SUM(AK2931:AM2931)</f>
        <v>41026832.929367892</v>
      </c>
      <c r="AQ2931" s="145" t="s">
        <v>525</v>
      </c>
      <c r="AU2931" s="8">
        <f>+K2931</f>
        <v>1902.3200000000002</v>
      </c>
      <c r="AV2931" s="8">
        <f>+L2931</f>
        <v>16085.919579540383</v>
      </c>
      <c r="AW2931" s="2">
        <f>+M2931</f>
        <v>17988.239579540383</v>
      </c>
      <c r="AX2931" s="8">
        <f>F2931*AW2931</f>
        <v>27534787.200918049</v>
      </c>
      <c r="AY2931" s="8">
        <f>IF(AQ2931="CT",7%,5%)*AX2931</f>
        <v>1927435.1040642636</v>
      </c>
      <c r="AZ2931" s="8">
        <f>AX2931*2%</f>
        <v>550695.74401836097</v>
      </c>
      <c r="BA2931" s="8">
        <f>IF(BB2931&gt;0,0,AX2931*5%)</f>
        <v>0</v>
      </c>
      <c r="BB2931" s="8">
        <f>(AX2931-BG2931)*35%</f>
        <v>9637175.520321317</v>
      </c>
      <c r="BC2931" s="8">
        <f>+AX2931+AY2931+AZ2931+BA2931+BB2931</f>
        <v>39650093.56932199</v>
      </c>
      <c r="BD2931" s="8">
        <f>AX2931-AT2931</f>
        <v>27534787.200918049</v>
      </c>
      <c r="BE2931" s="2"/>
      <c r="BH2931" s="2"/>
    </row>
    <row r="2932" spans="2:61" ht="51" hidden="1" outlineLevel="1" x14ac:dyDescent="0.2">
      <c r="B2932" s="82">
        <v>5</v>
      </c>
      <c r="C2932" s="144" t="s">
        <v>750</v>
      </c>
      <c r="D2932" s="144"/>
      <c r="E2932" s="82" t="s">
        <v>91</v>
      </c>
      <c r="F2932" s="143">
        <v>0.2419</v>
      </c>
      <c r="G2932" s="142">
        <f>+[2]THKL!F2942</f>
        <v>0.2419</v>
      </c>
      <c r="H2932" s="132"/>
      <c r="I2932" s="132"/>
      <c r="J2932" s="132"/>
      <c r="K2932" s="156">
        <f>$K$4010*1000</f>
        <v>15050000</v>
      </c>
      <c r="L2932" s="157">
        <f>'[3]BDG (XD)'!$AA$964*1000</f>
        <v>7690671</v>
      </c>
      <c r="M2932" s="157">
        <f>SUM(K2932:L2932)</f>
        <v>22740671</v>
      </c>
      <c r="N2932" s="83">
        <f>IF(V2932&lt;&gt;"VTC VHm",_xlfn.XLOOKUP(Z2932,$AC$4015:$AC$4035,$AD$4015:$AD$4035,0)*M2932,_xlfn.XLOOKUP(Z2932,$AC$4015:$AC$4035,$AD$4015:$AD$4035,0)*L2932)</f>
        <v>2691734.8499999996</v>
      </c>
      <c r="O2932" s="83">
        <f>IF(V2932&lt;&gt;"VTC VHm",_xlfn.XLOOKUP(Z2932,$AC$4015:$AC$4035,$AE$4015:$AE$4035,0)*M2932,_xlfn.XLOOKUP(Z2932,$AC$4015:$AC$4035,$AE$4015:$AE$4035,0)*L2932)</f>
        <v>0</v>
      </c>
      <c r="P2932" s="83">
        <f>SUM(N2932:O2932)</f>
        <v>2691734.8499999996</v>
      </c>
      <c r="Q2932" s="157">
        <f>M2932*G2932</f>
        <v>5500968.3148999996</v>
      </c>
      <c r="R2932" s="157">
        <f>G2932*P2932</f>
        <v>651130.66021499992</v>
      </c>
      <c r="S2932" s="83">
        <f>SUM(Q2932:R2932)</f>
        <v>6152098.9751149993</v>
      </c>
      <c r="T2932" s="156" t="s">
        <v>50</v>
      </c>
      <c r="U2932" s="132"/>
      <c r="V2932" s="82" t="s">
        <v>34</v>
      </c>
      <c r="W2932" s="132"/>
      <c r="X2932" s="44" t="s">
        <v>33</v>
      </c>
      <c r="Y2932" s="44"/>
      <c r="Z2932" s="44" t="s">
        <v>16</v>
      </c>
      <c r="AA2932" s="44" t="s">
        <v>80</v>
      </c>
      <c r="AB2932" s="2">
        <v>24906178.967625346</v>
      </c>
      <c r="AC2932" s="2">
        <v>6024804.6922685709</v>
      </c>
      <c r="AD2932" s="2">
        <f>+M2932</f>
        <v>22740671</v>
      </c>
      <c r="AE2932" s="2">
        <f>+AD2932*14%</f>
        <v>3183693.9400000004</v>
      </c>
      <c r="AF2932" s="155">
        <f>+AD2932*35%</f>
        <v>7959234.8499999996</v>
      </c>
      <c r="AG2932" s="2">
        <f>+AD2932*F2932</f>
        <v>5500968.3148999996</v>
      </c>
      <c r="AH2932" s="2">
        <f>+AE2932*F2932</f>
        <v>770135.56408600009</v>
      </c>
      <c r="AI2932" s="2">
        <f>+AF2932*F2932</f>
        <v>1925338.9102149999</v>
      </c>
      <c r="AJ2932" s="2">
        <f>SUM(AG2932:AI2932)</f>
        <v>8196442.7892009998</v>
      </c>
      <c r="AK2932" s="2">
        <f>+AD2932*G2932</f>
        <v>5500968.3148999996</v>
      </c>
      <c r="AL2932" s="2">
        <f>+AE2932*G2932</f>
        <v>770135.56408600009</v>
      </c>
      <c r="AM2932" s="2">
        <f>+AF2932*G2932</f>
        <v>1925338.9102149999</v>
      </c>
      <c r="AN2932" s="155">
        <f>SUM(AK2932:AM2932)</f>
        <v>8196442.7892009998</v>
      </c>
      <c r="AQ2932" s="145" t="s">
        <v>525</v>
      </c>
      <c r="AU2932" s="8">
        <f>+K2932</f>
        <v>15050000</v>
      </c>
      <c r="AV2932" s="8">
        <f>+L2932</f>
        <v>7690671</v>
      </c>
      <c r="AW2932" s="2">
        <f>+M2932</f>
        <v>22740671</v>
      </c>
      <c r="AX2932" s="8">
        <f>F2932*AW2932</f>
        <v>5500968.3148999996</v>
      </c>
      <c r="AY2932" s="8">
        <f>IF(AQ2932="CT",7%,5%)*AX2932</f>
        <v>385067.78204299998</v>
      </c>
      <c r="AZ2932" s="8">
        <f>AX2932*2%</f>
        <v>110019.36629799999</v>
      </c>
      <c r="BA2932" s="8">
        <f>IF(BB2932&gt;0,0,AX2932*5%)</f>
        <v>0</v>
      </c>
      <c r="BB2932" s="8">
        <f>(AX2932-BG2932)*35%</f>
        <v>651130.66021499981</v>
      </c>
      <c r="BC2932" s="8">
        <f>+AX2932+AY2932+AZ2932+BA2932+BB2932</f>
        <v>6647186.1234559994</v>
      </c>
      <c r="BD2932" s="8">
        <f>AX2932-AT2932</f>
        <v>5500968.3148999996</v>
      </c>
      <c r="BE2932" s="2"/>
      <c r="BG2932" s="7">
        <f>+K2932*F2932</f>
        <v>3640595</v>
      </c>
      <c r="BH2932" s="2"/>
    </row>
    <row r="2933" spans="2:61" s="92" customFormat="1" ht="17" collapsed="1" x14ac:dyDescent="0.2">
      <c r="B2933" s="163"/>
      <c r="C2933" s="164" t="s">
        <v>175</v>
      </c>
      <c r="D2933" s="164"/>
      <c r="E2933" s="163"/>
      <c r="F2933" s="162"/>
      <c r="G2933" s="149">
        <f>+[2]THKL!F2943</f>
        <v>0</v>
      </c>
      <c r="H2933" s="158"/>
      <c r="I2933" s="158"/>
      <c r="J2933" s="158"/>
      <c r="K2933" s="159"/>
      <c r="L2933" s="161"/>
      <c r="M2933" s="161">
        <f>SUM(K2933:L2933)</f>
        <v>0</v>
      </c>
      <c r="N2933" s="83">
        <f>IF(V2933&lt;&gt;"VTC VHm",_xlfn.XLOOKUP(Z2933,$AC$4015:$AC$4035,$AD$4015:$AD$4035,0)*M2933,_xlfn.XLOOKUP(Z2933,$AC$4015:$AC$4035,$AD$4015:$AD$4035,0)*L2933)</f>
        <v>0</v>
      </c>
      <c r="O2933" s="83">
        <f>IF(V2933&lt;&gt;"VTC VHm",_xlfn.XLOOKUP(Z2933,$AC$4015:$AC$4035,$AE$4015:$AE$4035,0)*M2933,_xlfn.XLOOKUP(Z2933,$AC$4015:$AC$4035,$AE$4015:$AE$4035,0)*L2933)</f>
        <v>0</v>
      </c>
      <c r="P2933" s="160">
        <f>SUM(N2933:O2933)</f>
        <v>0</v>
      </c>
      <c r="Q2933" s="161">
        <f>M2933*G2933</f>
        <v>0</v>
      </c>
      <c r="R2933" s="161">
        <f>G2933*P2933</f>
        <v>0</v>
      </c>
      <c r="S2933" s="160">
        <f>SUM(Q2933:R2933)</f>
        <v>0</v>
      </c>
      <c r="T2933" s="159"/>
      <c r="U2933" s="158"/>
      <c r="V2933" s="158"/>
      <c r="W2933" s="158"/>
      <c r="X2933" s="94" t="s">
        <v>33</v>
      </c>
      <c r="Y2933" s="94"/>
      <c r="Z2933" s="94" t="s">
        <v>16</v>
      </c>
      <c r="AA2933" s="44" t="s">
        <v>80</v>
      </c>
      <c r="AB2933" s="2"/>
      <c r="AC2933" s="2">
        <v>0</v>
      </c>
      <c r="AD2933" s="93">
        <f>+M2933</f>
        <v>0</v>
      </c>
      <c r="AE2933" s="93">
        <f>+AD2933*14%</f>
        <v>0</v>
      </c>
      <c r="AF2933" s="93">
        <f>+AD2933*35%</f>
        <v>0</v>
      </c>
      <c r="AG2933" s="93">
        <f>+AD2933*F2933</f>
        <v>0</v>
      </c>
      <c r="AH2933" s="93">
        <f>+AE2933*F2933</f>
        <v>0</v>
      </c>
      <c r="AI2933" s="93">
        <f>+AF2933*F2933</f>
        <v>0</v>
      </c>
      <c r="AJ2933" s="93">
        <f>SUM(AG2933:AI2933)</f>
        <v>0</v>
      </c>
      <c r="AK2933" s="93">
        <f>+AD2933*G2933</f>
        <v>0</v>
      </c>
      <c r="AL2933" s="93">
        <f>+AE2933*G2933</f>
        <v>0</v>
      </c>
      <c r="AM2933" s="93">
        <f>+AF2933*G2933</f>
        <v>0</v>
      </c>
      <c r="AN2933" s="93">
        <f>SUM(AK2933:AM2933)</f>
        <v>0</v>
      </c>
      <c r="AQ2933" s="145" t="s">
        <v>525</v>
      </c>
      <c r="AU2933" s="8">
        <f>+K2933</f>
        <v>0</v>
      </c>
      <c r="AV2933" s="8">
        <f>+L2933</f>
        <v>0</v>
      </c>
      <c r="AW2933" s="2">
        <f>+M2933</f>
        <v>0</v>
      </c>
      <c r="AX2933" s="8">
        <f>F2933*AW2933</f>
        <v>0</v>
      </c>
      <c r="AY2933" s="8">
        <f>IF(AQ2933="CT",7%,5%)*AX2933</f>
        <v>0</v>
      </c>
      <c r="AZ2933" s="8">
        <f>AX2933*2%</f>
        <v>0</v>
      </c>
      <c r="BA2933" s="8">
        <f>IF(BB2933&gt;0,0,AX2933*5%)</f>
        <v>0</v>
      </c>
      <c r="BB2933" s="8">
        <f>(AX2933-BG2933)*35%</f>
        <v>0</v>
      </c>
      <c r="BC2933" s="8">
        <f>+AX2933+AY2933+AZ2933+BA2933+BB2933</f>
        <v>0</v>
      </c>
      <c r="BD2933" s="8">
        <f>AX2933-AT2933</f>
        <v>0</v>
      </c>
      <c r="BE2933" s="2"/>
      <c r="BH2933" s="2"/>
    </row>
    <row r="2934" spans="2:61" ht="34" hidden="1" outlineLevel="1" x14ac:dyDescent="0.2">
      <c r="B2934" s="82">
        <v>6</v>
      </c>
      <c r="C2934" s="144" t="s">
        <v>203</v>
      </c>
      <c r="D2934" s="144"/>
      <c r="E2934" s="82" t="s">
        <v>52</v>
      </c>
      <c r="F2934" s="143">
        <v>1729.1424</v>
      </c>
      <c r="G2934" s="142">
        <f>+[2]THKL!F2944</f>
        <v>1729.1424</v>
      </c>
      <c r="H2934" s="176"/>
      <c r="I2934" s="176"/>
      <c r="J2934" s="176"/>
      <c r="K2934" s="156" t="str">
        <f>$K$116</f>
        <v>Bao gồm</v>
      </c>
      <c r="L2934" s="157">
        <f>$L$116</f>
        <v>207831.07800000013</v>
      </c>
      <c r="M2934" s="157">
        <f>SUM(K2934:L2934)</f>
        <v>207831.07800000013</v>
      </c>
      <c r="N2934" s="83">
        <f>IF(V2934&lt;&gt;"VTC VHm",_xlfn.XLOOKUP(Z2934,$AC$4015:$AC$4035,$AD$4015:$AD$4035,0)*M2934,_xlfn.XLOOKUP(Z2934,$AC$4015:$AC$4035,$AD$4015:$AD$4035,0)*L2934)</f>
        <v>72740.877300000036</v>
      </c>
      <c r="O2934" s="83">
        <f>IF(V2934&lt;&gt;"VTC VHm",_xlfn.XLOOKUP(Z2934,$AC$4015:$AC$4035,$AE$4015:$AE$4035,0)*M2934,_xlfn.XLOOKUP(Z2934,$AC$4015:$AC$4035,$AE$4015:$AE$4035,0)*L2934)</f>
        <v>0</v>
      </c>
      <c r="P2934" s="83">
        <f>SUM(N2934:O2934)</f>
        <v>72740.877300000036</v>
      </c>
      <c r="Q2934" s="157">
        <f>M2934*G2934</f>
        <v>359369529.00750738</v>
      </c>
      <c r="R2934" s="157">
        <f>G2934*P2934</f>
        <v>125779335.15262757</v>
      </c>
      <c r="S2934" s="83">
        <f>SUM(Q2934:R2934)</f>
        <v>485148864.16013497</v>
      </c>
      <c r="T2934" s="156" t="s">
        <v>50</v>
      </c>
      <c r="U2934" s="176"/>
      <c r="V2934" s="176"/>
      <c r="W2934" s="176"/>
      <c r="X2934" s="44" t="s">
        <v>33</v>
      </c>
      <c r="Y2934" s="44"/>
      <c r="Z2934" s="44" t="s">
        <v>16</v>
      </c>
      <c r="AA2934" s="44" t="s">
        <v>80</v>
      </c>
      <c r="AB2934" s="2">
        <v>111339.11804579778</v>
      </c>
      <c r="AC2934" s="2">
        <v>192521189.79159406</v>
      </c>
      <c r="AD2934" s="2">
        <f>+M2934</f>
        <v>207831.07800000013</v>
      </c>
      <c r="AE2934" s="2">
        <f>+AD2934*14%</f>
        <v>29096.350920000019</v>
      </c>
      <c r="AF2934" s="155">
        <f>+AD2934*35%</f>
        <v>72740.877300000036</v>
      </c>
      <c r="AG2934" s="2">
        <f>+AD2934*F2934</f>
        <v>359369529.00750738</v>
      </c>
      <c r="AH2934" s="2">
        <f>+AE2934*F2934</f>
        <v>50311734.061051041</v>
      </c>
      <c r="AI2934" s="2">
        <f>+AF2934*F2934</f>
        <v>125779335.15262757</v>
      </c>
      <c r="AJ2934" s="2">
        <f>SUM(AG2934:AI2934)</f>
        <v>535460598.22118604</v>
      </c>
      <c r="AK2934" s="2">
        <f>+AD2934*G2934</f>
        <v>359369529.00750738</v>
      </c>
      <c r="AL2934" s="2">
        <f>+AE2934*G2934</f>
        <v>50311734.061051041</v>
      </c>
      <c r="AM2934" s="2">
        <f>+AF2934*G2934</f>
        <v>125779335.15262757</v>
      </c>
      <c r="AN2934" s="155">
        <f>SUM(AK2934:AM2934)</f>
        <v>535460598.22118604</v>
      </c>
      <c r="AQ2934" s="145" t="s">
        <v>525</v>
      </c>
      <c r="AU2934" s="8" t="str">
        <f>+K2934</f>
        <v>Bao gồm</v>
      </c>
      <c r="AV2934" s="8">
        <f>+L2934</f>
        <v>207831.07800000013</v>
      </c>
      <c r="AW2934" s="2">
        <f>+M2934</f>
        <v>207831.07800000013</v>
      </c>
      <c r="AX2934" s="8">
        <f>F2934*AW2934</f>
        <v>359369529.00750738</v>
      </c>
      <c r="AY2934" s="8">
        <f>IF(AQ2934="CT",7%,5%)*AX2934</f>
        <v>25155867.03052552</v>
      </c>
      <c r="AZ2934" s="8">
        <f>AX2934*2%</f>
        <v>7187390.5801501479</v>
      </c>
      <c r="BA2934" s="8">
        <f>IF(BB2934&gt;0,0,AX2934*5%)</f>
        <v>0</v>
      </c>
      <c r="BB2934" s="8">
        <f>(AX2934-BG2934)*35%</f>
        <v>125779335.15262757</v>
      </c>
      <c r="BC2934" s="8">
        <f>+AX2934+AY2934+AZ2934+BA2934+BB2934</f>
        <v>517492121.7708106</v>
      </c>
      <c r="BD2934" s="8">
        <f>AX2934-AT2934</f>
        <v>359369529.00750738</v>
      </c>
      <c r="BE2934" s="2"/>
      <c r="BH2934" s="2"/>
    </row>
    <row r="2935" spans="2:61" ht="34" hidden="1" outlineLevel="1" x14ac:dyDescent="0.2">
      <c r="B2935" s="82">
        <v>7</v>
      </c>
      <c r="C2935" s="144" t="s">
        <v>116</v>
      </c>
      <c r="D2935" s="144"/>
      <c r="E2935" s="82" t="s">
        <v>52</v>
      </c>
      <c r="F2935" s="143">
        <v>1185.0225</v>
      </c>
      <c r="G2935" s="142">
        <f>+[2]THKL!F2945</f>
        <v>1185.0225</v>
      </c>
      <c r="H2935" s="176"/>
      <c r="I2935" s="176"/>
      <c r="J2935" s="176"/>
      <c r="K2935" s="156" t="str">
        <f>$K$117</f>
        <v>Bao gồm</v>
      </c>
      <c r="L2935" s="157">
        <f>$L$117</f>
        <v>112916.37900000002</v>
      </c>
      <c r="M2935" s="157">
        <f>SUM(K2935:L2935)</f>
        <v>112916.37900000002</v>
      </c>
      <c r="N2935" s="83">
        <f>IF(V2935&lt;&gt;"VTC VHm",_xlfn.XLOOKUP(Z2935,$AC$4015:$AC$4035,$AD$4015:$AD$4035,0)*M2935,_xlfn.XLOOKUP(Z2935,$AC$4015:$AC$4035,$AD$4015:$AD$4035,0)*L2935)</f>
        <v>39520.732650000005</v>
      </c>
      <c r="O2935" s="83">
        <f>IF(V2935&lt;&gt;"VTC VHm",_xlfn.XLOOKUP(Z2935,$AC$4015:$AC$4035,$AE$4015:$AE$4035,0)*M2935,_xlfn.XLOOKUP(Z2935,$AC$4015:$AC$4035,$AE$4015:$AE$4035,0)*L2935)</f>
        <v>0</v>
      </c>
      <c r="P2935" s="83">
        <f>SUM(N2935:O2935)</f>
        <v>39520.732650000005</v>
      </c>
      <c r="Q2935" s="157">
        <f>M2935*G2935</f>
        <v>133808449.73352753</v>
      </c>
      <c r="R2935" s="157">
        <f>G2935*P2935</f>
        <v>46832957.40673463</v>
      </c>
      <c r="S2935" s="83">
        <f>SUM(Q2935:R2935)</f>
        <v>180641407.14026216</v>
      </c>
      <c r="T2935" s="156" t="s">
        <v>50</v>
      </c>
      <c r="U2935" s="176"/>
      <c r="V2935" s="176"/>
      <c r="W2935" s="176"/>
      <c r="X2935" s="44" t="s">
        <v>33</v>
      </c>
      <c r="Y2935" s="44"/>
      <c r="Z2935" s="44" t="s">
        <v>16</v>
      </c>
      <c r="AA2935" s="44" t="s">
        <v>80</v>
      </c>
      <c r="AB2935" s="2">
        <v>87299.586896016393</v>
      </c>
      <c r="AC2935" s="2">
        <v>103451974.71248458</v>
      </c>
      <c r="AD2935" s="2">
        <f>+M2935</f>
        <v>112916.37900000002</v>
      </c>
      <c r="AE2935" s="2">
        <f>+AD2935*14%</f>
        <v>15808.293060000004</v>
      </c>
      <c r="AF2935" s="155">
        <f>+AD2935*35%</f>
        <v>39520.732650000005</v>
      </c>
      <c r="AG2935" s="2">
        <f>+AD2935*F2935</f>
        <v>133808449.73352753</v>
      </c>
      <c r="AH2935" s="2">
        <f>+AE2935*F2935</f>
        <v>18733182.962693855</v>
      </c>
      <c r="AI2935" s="2">
        <f>+AF2935*F2935</f>
        <v>46832957.40673463</v>
      </c>
      <c r="AJ2935" s="2">
        <f>SUM(AG2935:AI2935)</f>
        <v>199374590.102956</v>
      </c>
      <c r="AK2935" s="2">
        <f>+AD2935*G2935</f>
        <v>133808449.73352753</v>
      </c>
      <c r="AL2935" s="2">
        <f>+AE2935*G2935</f>
        <v>18733182.962693855</v>
      </c>
      <c r="AM2935" s="2">
        <f>+AF2935*G2935</f>
        <v>46832957.40673463</v>
      </c>
      <c r="AN2935" s="155">
        <f>SUM(AK2935:AM2935)</f>
        <v>199374590.102956</v>
      </c>
      <c r="AQ2935" s="145" t="s">
        <v>525</v>
      </c>
      <c r="AU2935" s="8" t="str">
        <f>+K2935</f>
        <v>Bao gồm</v>
      </c>
      <c r="AV2935" s="8">
        <f>+L2935</f>
        <v>112916.37900000002</v>
      </c>
      <c r="AW2935" s="2">
        <f>+M2935</f>
        <v>112916.37900000002</v>
      </c>
      <c r="AX2935" s="8">
        <f>F2935*AW2935</f>
        <v>133808449.73352753</v>
      </c>
      <c r="AY2935" s="8">
        <f>IF(AQ2935="CT",7%,5%)*AX2935</f>
        <v>9366591.4813469276</v>
      </c>
      <c r="AZ2935" s="8">
        <f>AX2935*2%</f>
        <v>2676168.9946705508</v>
      </c>
      <c r="BA2935" s="8">
        <f>IF(BB2935&gt;0,0,AX2935*5%)</f>
        <v>0</v>
      </c>
      <c r="BB2935" s="8">
        <f>(AX2935-BG2935)*35%</f>
        <v>46832957.40673463</v>
      </c>
      <c r="BC2935" s="8">
        <f>+AX2935+AY2935+AZ2935+BA2935+BB2935</f>
        <v>192684167.6162796</v>
      </c>
      <c r="BD2935" s="8">
        <f>AX2935-AT2935</f>
        <v>133808449.73352753</v>
      </c>
      <c r="BE2935" s="2"/>
      <c r="BH2935" s="2"/>
    </row>
    <row r="2936" spans="2:61" ht="34" hidden="1" outlineLevel="1" x14ac:dyDescent="0.2">
      <c r="B2936" s="82">
        <v>8</v>
      </c>
      <c r="C2936" s="144" t="s">
        <v>749</v>
      </c>
      <c r="D2936" s="144"/>
      <c r="E2936" s="82" t="s">
        <v>52</v>
      </c>
      <c r="F2936" s="143">
        <v>2.9249999999999998</v>
      </c>
      <c r="G2936" s="142">
        <f>+[2]THKL!F2946</f>
        <v>2.9249999999999998</v>
      </c>
      <c r="H2936" s="132"/>
      <c r="I2936" s="132"/>
      <c r="J2936" s="132"/>
      <c r="K2936" s="156" t="str">
        <f>$K$121</f>
        <v>Bao gồm</v>
      </c>
      <c r="L2936" s="157">
        <f>$L$121</f>
        <v>207831.07799999954</v>
      </c>
      <c r="M2936" s="157">
        <f>SUM(K2936:L2936)</f>
        <v>207831.07799999954</v>
      </c>
      <c r="N2936" s="83">
        <f>IF(V2936&lt;&gt;"VTC VHm",_xlfn.XLOOKUP(Z2936,$AC$4015:$AC$4035,$AD$4015:$AD$4035,0)*M2936,_xlfn.XLOOKUP(Z2936,$AC$4015:$AC$4035,$AD$4015:$AD$4035,0)*L2936)</f>
        <v>72740.877299999833</v>
      </c>
      <c r="O2936" s="83">
        <f>IF(V2936&lt;&gt;"VTC VHm",_xlfn.XLOOKUP(Z2936,$AC$4015:$AC$4035,$AE$4015:$AE$4035,0)*M2936,_xlfn.XLOOKUP(Z2936,$AC$4015:$AC$4035,$AE$4015:$AE$4035,0)*L2936)</f>
        <v>0</v>
      </c>
      <c r="P2936" s="83">
        <f>SUM(N2936:O2936)</f>
        <v>72740.877299999833</v>
      </c>
      <c r="Q2936" s="157">
        <f>M2936*G2936</f>
        <v>607905.90314999863</v>
      </c>
      <c r="R2936" s="157">
        <f>G2936*P2936</f>
        <v>212767.06610249949</v>
      </c>
      <c r="S2936" s="83">
        <f>SUM(Q2936:R2936)</f>
        <v>820672.96925249812</v>
      </c>
      <c r="T2936" s="156" t="s">
        <v>50</v>
      </c>
      <c r="U2936" s="132"/>
      <c r="V2936" s="132"/>
      <c r="W2936" s="132"/>
      <c r="X2936" s="44" t="s">
        <v>33</v>
      </c>
      <c r="Y2936" s="44"/>
      <c r="Z2936" s="44" t="s">
        <v>16</v>
      </c>
      <c r="AA2936" s="44" t="s">
        <v>80</v>
      </c>
      <c r="AB2936" s="2">
        <v>216942.8776580733</v>
      </c>
      <c r="AC2936" s="2">
        <v>634557.91714986437</v>
      </c>
      <c r="AD2936" s="2">
        <f>+M2936</f>
        <v>207831.07799999954</v>
      </c>
      <c r="AE2936" s="2">
        <f>+AD2936*14%</f>
        <v>29096.350919999939</v>
      </c>
      <c r="AF2936" s="155">
        <f>+AD2936*35%</f>
        <v>72740.877299999833</v>
      </c>
      <c r="AG2936" s="2">
        <f>+AD2936*F2936</f>
        <v>607905.90314999863</v>
      </c>
      <c r="AH2936" s="2">
        <f>+AE2936*F2936</f>
        <v>85106.826440999823</v>
      </c>
      <c r="AI2936" s="2">
        <f>+AF2936*F2936</f>
        <v>212767.06610249949</v>
      </c>
      <c r="AJ2936" s="2">
        <f>SUM(AG2936:AI2936)</f>
        <v>905779.79569349799</v>
      </c>
      <c r="AK2936" s="2">
        <f>+AD2936*G2936</f>
        <v>607905.90314999863</v>
      </c>
      <c r="AL2936" s="2">
        <f>+AE2936*G2936</f>
        <v>85106.826440999823</v>
      </c>
      <c r="AM2936" s="2">
        <f>+AF2936*G2936</f>
        <v>212767.06610249949</v>
      </c>
      <c r="AN2936" s="155">
        <f>SUM(AK2936:AM2936)</f>
        <v>905779.79569349799</v>
      </c>
      <c r="AQ2936" s="145" t="s">
        <v>525</v>
      </c>
      <c r="AU2936" s="8" t="str">
        <f>+K2936</f>
        <v>Bao gồm</v>
      </c>
      <c r="AV2936" s="8">
        <f>+L2936</f>
        <v>207831.07799999954</v>
      </c>
      <c r="AW2936" s="2">
        <f>+M2936</f>
        <v>207831.07799999954</v>
      </c>
      <c r="AX2936" s="8">
        <f>F2936*AW2936</f>
        <v>607905.90314999863</v>
      </c>
      <c r="AY2936" s="8">
        <f>IF(AQ2936="CT",7%,5%)*AX2936</f>
        <v>42553.413220499911</v>
      </c>
      <c r="AZ2936" s="8">
        <f>AX2936*2%</f>
        <v>12158.118062999973</v>
      </c>
      <c r="BA2936" s="8">
        <f>IF(BB2936&gt;0,0,AX2936*5%)</f>
        <v>0</v>
      </c>
      <c r="BB2936" s="8">
        <f>(AX2936-BG2936)*35%</f>
        <v>212767.06610249952</v>
      </c>
      <c r="BC2936" s="8">
        <f>+AX2936+AY2936+AZ2936+BA2936+BB2936</f>
        <v>875384.50053599791</v>
      </c>
      <c r="BD2936" s="8">
        <f>AX2936-AT2936</f>
        <v>607905.90314999863</v>
      </c>
      <c r="BE2936" s="2"/>
      <c r="BH2936" s="2"/>
    </row>
    <row r="2937" spans="2:61" ht="34" hidden="1" outlineLevel="1" x14ac:dyDescent="0.2">
      <c r="B2937" s="82">
        <v>9</v>
      </c>
      <c r="C2937" s="144" t="s">
        <v>115</v>
      </c>
      <c r="D2937" s="144"/>
      <c r="E2937" s="82" t="s">
        <v>52</v>
      </c>
      <c r="F2937" s="143">
        <v>6.0263999999999998</v>
      </c>
      <c r="G2937" s="142">
        <f>+[2]THKL!F2947</f>
        <v>6.0263999999999998</v>
      </c>
      <c r="H2937" s="132"/>
      <c r="I2937" s="132"/>
      <c r="J2937" s="132"/>
      <c r="K2937" s="156" t="str">
        <f>$K$122</f>
        <v>Bao gồm</v>
      </c>
      <c r="L2937" s="157">
        <f>$L$122</f>
        <v>207831.07799999954</v>
      </c>
      <c r="M2937" s="157">
        <f>SUM(K2937:L2937)</f>
        <v>207831.07799999954</v>
      </c>
      <c r="N2937" s="83">
        <f>IF(V2937&lt;&gt;"VTC VHm",_xlfn.XLOOKUP(Z2937,$AC$4015:$AC$4035,$AD$4015:$AD$4035,0)*M2937,_xlfn.XLOOKUP(Z2937,$AC$4015:$AC$4035,$AD$4015:$AD$4035,0)*L2937)</f>
        <v>72740.877299999833</v>
      </c>
      <c r="O2937" s="83">
        <f>IF(V2937&lt;&gt;"VTC VHm",_xlfn.XLOOKUP(Z2937,$AC$4015:$AC$4035,$AE$4015:$AE$4035,0)*M2937,_xlfn.XLOOKUP(Z2937,$AC$4015:$AC$4035,$AE$4015:$AE$4035,0)*L2937)</f>
        <v>0</v>
      </c>
      <c r="P2937" s="83">
        <f>SUM(N2937:O2937)</f>
        <v>72740.877299999833</v>
      </c>
      <c r="Q2937" s="157">
        <f>M2937*G2937</f>
        <v>1252473.2084591973</v>
      </c>
      <c r="R2937" s="157">
        <f>G2937*P2937</f>
        <v>438365.62296071899</v>
      </c>
      <c r="S2937" s="83">
        <f>SUM(Q2937:R2937)</f>
        <v>1690838.8314199164</v>
      </c>
      <c r="T2937" s="156" t="s">
        <v>50</v>
      </c>
      <c r="U2937" s="132"/>
      <c r="V2937" s="132"/>
      <c r="W2937" s="132"/>
      <c r="X2937" s="44" t="s">
        <v>33</v>
      </c>
      <c r="Y2937" s="44"/>
      <c r="Z2937" s="44" t="s">
        <v>16</v>
      </c>
      <c r="AA2937" s="44" t="s">
        <v>80</v>
      </c>
      <c r="AB2937" s="2">
        <v>220034.3328696065</v>
      </c>
      <c r="AC2937" s="2">
        <v>1326014.9036053966</v>
      </c>
      <c r="AD2937" s="2">
        <f>+M2937</f>
        <v>207831.07799999954</v>
      </c>
      <c r="AE2937" s="2">
        <f>+AD2937*14%</f>
        <v>29096.350919999939</v>
      </c>
      <c r="AF2937" s="155">
        <f>+AD2937*35%</f>
        <v>72740.877299999833</v>
      </c>
      <c r="AG2937" s="2">
        <f>+AD2937*F2937</f>
        <v>1252473.2084591973</v>
      </c>
      <c r="AH2937" s="2">
        <f>+AE2937*F2937</f>
        <v>175346.24918428762</v>
      </c>
      <c r="AI2937" s="2">
        <f>+AF2937*F2937</f>
        <v>438365.62296071899</v>
      </c>
      <c r="AJ2937" s="2">
        <f>SUM(AG2937:AI2937)</f>
        <v>1866185.080604204</v>
      </c>
      <c r="AK2937" s="2">
        <f>+AD2937*G2937</f>
        <v>1252473.2084591973</v>
      </c>
      <c r="AL2937" s="2">
        <f>+AE2937*G2937</f>
        <v>175346.24918428762</v>
      </c>
      <c r="AM2937" s="2">
        <f>+AF2937*G2937</f>
        <v>438365.62296071899</v>
      </c>
      <c r="AN2937" s="155">
        <f>SUM(AK2937:AM2937)</f>
        <v>1866185.080604204</v>
      </c>
      <c r="AQ2937" s="145" t="s">
        <v>525</v>
      </c>
      <c r="AU2937" s="8" t="str">
        <f>+K2937</f>
        <v>Bao gồm</v>
      </c>
      <c r="AV2937" s="8">
        <f>+L2937</f>
        <v>207831.07799999954</v>
      </c>
      <c r="AW2937" s="2">
        <f>+M2937</f>
        <v>207831.07799999954</v>
      </c>
      <c r="AX2937" s="8">
        <f>F2937*AW2937</f>
        <v>1252473.2084591973</v>
      </c>
      <c r="AY2937" s="8">
        <f>IF(AQ2937="CT",7%,5%)*AX2937</f>
        <v>87673.124592143824</v>
      </c>
      <c r="AZ2937" s="8">
        <f>AX2937*2%</f>
        <v>25049.464169183946</v>
      </c>
      <c r="BA2937" s="8">
        <f>IF(BB2937&gt;0,0,AX2937*5%)</f>
        <v>0</v>
      </c>
      <c r="BB2937" s="8">
        <f>(AX2937-BG2937)*35%</f>
        <v>438365.62296071905</v>
      </c>
      <c r="BC2937" s="8">
        <f>+AX2937+AY2937+AZ2937+BA2937+BB2937</f>
        <v>1803561.4201812441</v>
      </c>
      <c r="BD2937" s="8">
        <f>AX2937-AT2937</f>
        <v>1252473.2084591973</v>
      </c>
      <c r="BE2937" s="2"/>
      <c r="BH2937" s="2"/>
    </row>
    <row r="2938" spans="2:61" ht="17" hidden="1" outlineLevel="1" x14ac:dyDescent="0.2">
      <c r="B2938" s="82">
        <v>10</v>
      </c>
      <c r="C2938" s="144" t="s">
        <v>748</v>
      </c>
      <c r="D2938" s="144"/>
      <c r="E2938" s="82" t="s">
        <v>52</v>
      </c>
      <c r="F2938" s="143">
        <v>149.4776</v>
      </c>
      <c r="G2938" s="142">
        <f>+[2]THKL!F2948</f>
        <v>149.4776</v>
      </c>
      <c r="H2938" s="132"/>
      <c r="I2938" s="132"/>
      <c r="J2938" s="132"/>
      <c r="K2938" s="156" t="str">
        <f>$K$116</f>
        <v>Bao gồm</v>
      </c>
      <c r="L2938" s="157">
        <f>$L$116</f>
        <v>207831.07800000013</v>
      </c>
      <c r="M2938" s="157">
        <f>SUM(K2938:L2938)</f>
        <v>207831.07800000013</v>
      </c>
      <c r="N2938" s="83">
        <f>IF(V2938&lt;&gt;"VTC VHm",_xlfn.XLOOKUP(Z2938,$AC$4015:$AC$4035,$AD$4015:$AD$4035,0)*M2938,_xlfn.XLOOKUP(Z2938,$AC$4015:$AC$4035,$AD$4015:$AD$4035,0)*L2938)</f>
        <v>72740.877300000036</v>
      </c>
      <c r="O2938" s="83">
        <f>IF(V2938&lt;&gt;"VTC VHm",_xlfn.XLOOKUP(Z2938,$AC$4015:$AC$4035,$AE$4015:$AE$4035,0)*M2938,_xlfn.XLOOKUP(Z2938,$AC$4015:$AC$4035,$AE$4015:$AE$4035,0)*L2938)</f>
        <v>0</v>
      </c>
      <c r="P2938" s="83">
        <f>SUM(N2938:O2938)</f>
        <v>72740.877300000036</v>
      </c>
      <c r="Q2938" s="157">
        <f>M2938*G2938</f>
        <v>31066090.744852819</v>
      </c>
      <c r="R2938" s="157">
        <f>G2938*P2938</f>
        <v>10873131.760698484</v>
      </c>
      <c r="S2938" s="83">
        <f>SUM(Q2938:R2938)</f>
        <v>41939222.505551301</v>
      </c>
      <c r="T2938" s="156" t="s">
        <v>50</v>
      </c>
      <c r="U2938" s="132"/>
      <c r="V2938" s="132"/>
      <c r="W2938" s="132"/>
      <c r="X2938" s="44" t="s">
        <v>33</v>
      </c>
      <c r="Y2938" s="44"/>
      <c r="Z2938" s="44" t="s">
        <v>16</v>
      </c>
      <c r="AA2938" s="44" t="s">
        <v>80</v>
      </c>
      <c r="AB2938" s="2">
        <v>212392.28613915647</v>
      </c>
      <c r="AC2938" s="2">
        <v>31747889.190594375</v>
      </c>
      <c r="AD2938" s="2">
        <f>+M2938</f>
        <v>207831.07800000013</v>
      </c>
      <c r="AE2938" s="2">
        <f>+AD2938*14%</f>
        <v>29096.350920000019</v>
      </c>
      <c r="AF2938" s="155">
        <f>+AD2938*35%</f>
        <v>72740.877300000036</v>
      </c>
      <c r="AG2938" s="2">
        <f>+AD2938*F2938</f>
        <v>31066090.744852819</v>
      </c>
      <c r="AH2938" s="2">
        <f>+AE2938*F2938</f>
        <v>4349252.7042793948</v>
      </c>
      <c r="AI2938" s="2">
        <f>+AF2938*F2938</f>
        <v>10873131.760698484</v>
      </c>
      <c r="AJ2938" s="2">
        <f>SUM(AG2938:AI2938)</f>
        <v>46288475.209830694</v>
      </c>
      <c r="AK2938" s="2">
        <f>+AD2938*G2938</f>
        <v>31066090.744852819</v>
      </c>
      <c r="AL2938" s="2">
        <f>+AE2938*G2938</f>
        <v>4349252.7042793948</v>
      </c>
      <c r="AM2938" s="2">
        <f>+AF2938*G2938</f>
        <v>10873131.760698484</v>
      </c>
      <c r="AN2938" s="155">
        <f>SUM(AK2938:AM2938)</f>
        <v>46288475.209830694</v>
      </c>
      <c r="AQ2938" s="145" t="s">
        <v>525</v>
      </c>
      <c r="AU2938" s="8" t="str">
        <f>+K2938</f>
        <v>Bao gồm</v>
      </c>
      <c r="AV2938" s="8">
        <f>+L2938</f>
        <v>207831.07800000013</v>
      </c>
      <c r="AW2938" s="2">
        <f>+M2938</f>
        <v>207831.07800000013</v>
      </c>
      <c r="AX2938" s="8">
        <f>F2938*AW2938</f>
        <v>31066090.744852819</v>
      </c>
      <c r="AY2938" s="8">
        <f>IF(AQ2938="CT",7%,5%)*AX2938</f>
        <v>2174626.3521396974</v>
      </c>
      <c r="AZ2938" s="8">
        <f>AX2938*2%</f>
        <v>621321.81489705644</v>
      </c>
      <c r="BA2938" s="8">
        <f>IF(BB2938&gt;0,0,AX2938*5%)</f>
        <v>0</v>
      </c>
      <c r="BB2938" s="8">
        <f>(AX2938-BG2938)*35%</f>
        <v>10873131.760698486</v>
      </c>
      <c r="BC2938" s="8">
        <f>+AX2938+AY2938+AZ2938+BA2938+BB2938</f>
        <v>44735170.67258805</v>
      </c>
      <c r="BD2938" s="8">
        <f>AX2938-AT2938</f>
        <v>31066090.744852819</v>
      </c>
      <c r="BE2938" s="2"/>
      <c r="BH2938" s="2"/>
    </row>
    <row r="2939" spans="2:61" ht="17" hidden="1" outlineLevel="1" x14ac:dyDescent="0.2">
      <c r="B2939" s="82">
        <v>11</v>
      </c>
      <c r="C2939" s="144" t="s">
        <v>201</v>
      </c>
      <c r="D2939" s="144"/>
      <c r="E2939" s="82" t="s">
        <v>129</v>
      </c>
      <c r="F2939" s="143">
        <v>1516.22</v>
      </c>
      <c r="G2939" s="142">
        <f>+[2]THKL!F2949</f>
        <v>1516.22</v>
      </c>
      <c r="H2939" s="176"/>
      <c r="I2939" s="176"/>
      <c r="J2939" s="176"/>
      <c r="K2939" s="156" t="str">
        <f>$K$136</f>
        <v>Bao gồm</v>
      </c>
      <c r="L2939" s="157">
        <f>$L$136</f>
        <v>60000</v>
      </c>
      <c r="M2939" s="157">
        <f>SUM(K2939:L2939)</f>
        <v>60000</v>
      </c>
      <c r="N2939" s="83">
        <f>IF(V2939&lt;&gt;"VTC VHm",_xlfn.XLOOKUP(Z2939,$AC$4015:$AC$4035,$AD$4015:$AD$4035,0)*M2939,_xlfn.XLOOKUP(Z2939,$AC$4015:$AC$4035,$AD$4015:$AD$4035,0)*L2939)</f>
        <v>21000</v>
      </c>
      <c r="O2939" s="83">
        <f>IF(V2939&lt;&gt;"VTC VHm",_xlfn.XLOOKUP(Z2939,$AC$4015:$AC$4035,$AE$4015:$AE$4035,0)*M2939,_xlfn.XLOOKUP(Z2939,$AC$4015:$AC$4035,$AE$4015:$AE$4035,0)*L2939)</f>
        <v>0</v>
      </c>
      <c r="P2939" s="83">
        <f>SUM(N2939:O2939)</f>
        <v>21000</v>
      </c>
      <c r="Q2939" s="157">
        <f>M2939*G2939</f>
        <v>90973200</v>
      </c>
      <c r="R2939" s="157">
        <f>G2939*P2939</f>
        <v>31840620</v>
      </c>
      <c r="S2939" s="83">
        <f>SUM(Q2939:R2939)</f>
        <v>122813820</v>
      </c>
      <c r="T2939" s="156" t="s">
        <v>50</v>
      </c>
      <c r="U2939" s="176"/>
      <c r="V2939" s="176"/>
      <c r="W2939" s="176"/>
      <c r="X2939" s="44" t="s">
        <v>33</v>
      </c>
      <c r="Y2939" s="44"/>
      <c r="Z2939" s="44" t="s">
        <v>16</v>
      </c>
      <c r="AA2939" s="44" t="s">
        <v>80</v>
      </c>
      <c r="AB2939" s="2">
        <v>48898.925128484501</v>
      </c>
      <c r="AC2939" s="2">
        <v>74141528.258310765</v>
      </c>
      <c r="AD2939" s="2">
        <f>+M2939</f>
        <v>60000</v>
      </c>
      <c r="AE2939" s="2">
        <f>+AD2939*14%</f>
        <v>8400</v>
      </c>
      <c r="AF2939" s="155">
        <f>+AD2939*35%</f>
        <v>21000</v>
      </c>
      <c r="AG2939" s="2">
        <f>+AD2939*F2939</f>
        <v>90973200</v>
      </c>
      <c r="AH2939" s="2">
        <f>+AE2939*F2939</f>
        <v>12736248</v>
      </c>
      <c r="AI2939" s="2">
        <f>+AF2939*F2939</f>
        <v>31840620</v>
      </c>
      <c r="AJ2939" s="2">
        <f>SUM(AG2939:AI2939)</f>
        <v>135550068</v>
      </c>
      <c r="AK2939" s="2">
        <f>+AD2939*G2939</f>
        <v>90973200</v>
      </c>
      <c r="AL2939" s="2">
        <f>+AE2939*G2939</f>
        <v>12736248</v>
      </c>
      <c r="AM2939" s="2">
        <f>+AF2939*G2939</f>
        <v>31840620</v>
      </c>
      <c r="AN2939" s="155">
        <f>SUM(AK2939:AM2939)</f>
        <v>135550068</v>
      </c>
      <c r="AQ2939" s="145" t="s">
        <v>525</v>
      </c>
      <c r="AU2939" s="8" t="str">
        <f>+K2939</f>
        <v>Bao gồm</v>
      </c>
      <c r="AV2939" s="8">
        <f>+L2939</f>
        <v>60000</v>
      </c>
      <c r="AW2939" s="2">
        <f>+M2939</f>
        <v>60000</v>
      </c>
      <c r="AX2939" s="8">
        <f>F2939*AW2939</f>
        <v>90973200</v>
      </c>
      <c r="AY2939" s="8">
        <f>IF(AQ2939="CT",7%,5%)*AX2939</f>
        <v>6368124.0000000009</v>
      </c>
      <c r="AZ2939" s="8">
        <f>AX2939*2%</f>
        <v>1819464</v>
      </c>
      <c r="BA2939" s="8">
        <f>IF(BB2939&gt;0,0,AX2939*5%)</f>
        <v>0</v>
      </c>
      <c r="BB2939" s="8">
        <f>(AX2939-BG2939)*35%</f>
        <v>31840619.999999996</v>
      </c>
      <c r="BC2939" s="8">
        <f>+AX2939+AY2939+AZ2939+BA2939+BB2939</f>
        <v>131001408</v>
      </c>
      <c r="BD2939" s="8">
        <f>AX2939-AT2939</f>
        <v>90973200</v>
      </c>
      <c r="BE2939" s="2"/>
      <c r="BH2939" s="2"/>
    </row>
    <row r="2940" spans="2:61" s="92" customFormat="1" ht="17" collapsed="1" x14ac:dyDescent="0.2">
      <c r="B2940" s="163"/>
      <c r="C2940" s="164" t="s">
        <v>747</v>
      </c>
      <c r="D2940" s="164"/>
      <c r="E2940" s="163"/>
      <c r="F2940" s="162"/>
      <c r="G2940" s="149">
        <f>+[2]THKL!F2950</f>
        <v>0</v>
      </c>
      <c r="H2940" s="158"/>
      <c r="I2940" s="158"/>
      <c r="J2940" s="158"/>
      <c r="K2940" s="159"/>
      <c r="L2940" s="161"/>
      <c r="M2940" s="161">
        <f>SUM(K2940:L2940)</f>
        <v>0</v>
      </c>
      <c r="N2940" s="83">
        <f>IF(V2940&lt;&gt;"VTC VHm",_xlfn.XLOOKUP(Z2940,$AC$4015:$AC$4035,$AD$4015:$AD$4035,0)*M2940,_xlfn.XLOOKUP(Z2940,$AC$4015:$AC$4035,$AD$4015:$AD$4035,0)*L2940)</f>
        <v>0</v>
      </c>
      <c r="O2940" s="83">
        <f>IF(V2940&lt;&gt;"VTC VHm",_xlfn.XLOOKUP(Z2940,$AC$4015:$AC$4035,$AE$4015:$AE$4035,0)*M2940,_xlfn.XLOOKUP(Z2940,$AC$4015:$AC$4035,$AE$4015:$AE$4035,0)*L2940)</f>
        <v>0</v>
      </c>
      <c r="P2940" s="160">
        <f>SUM(N2940:O2940)</f>
        <v>0</v>
      </c>
      <c r="Q2940" s="161">
        <f>M2940*G2940</f>
        <v>0</v>
      </c>
      <c r="R2940" s="161">
        <f>G2940*P2940</f>
        <v>0</v>
      </c>
      <c r="S2940" s="160">
        <f>SUM(Q2940:R2940)</f>
        <v>0</v>
      </c>
      <c r="T2940" s="159"/>
      <c r="U2940" s="158"/>
      <c r="V2940" s="158"/>
      <c r="W2940" s="158"/>
      <c r="X2940" s="94" t="s">
        <v>33</v>
      </c>
      <c r="Y2940" s="94"/>
      <c r="Z2940" s="94" t="s">
        <v>14</v>
      </c>
      <c r="AA2940" s="44" t="s">
        <v>80</v>
      </c>
      <c r="AB2940" s="2"/>
      <c r="AC2940" s="2">
        <v>0</v>
      </c>
      <c r="AD2940" s="93">
        <f>+M2940</f>
        <v>0</v>
      </c>
      <c r="AE2940" s="93">
        <f>+AD2940*14%</f>
        <v>0</v>
      </c>
      <c r="AF2940" s="93">
        <f>+AD2940*35%</f>
        <v>0</v>
      </c>
      <c r="AG2940" s="93">
        <f>+AD2940*F2940</f>
        <v>0</v>
      </c>
      <c r="AH2940" s="93">
        <f>+AE2940*F2940</f>
        <v>0</v>
      </c>
      <c r="AI2940" s="93">
        <f>+AF2940*F2940</f>
        <v>0</v>
      </c>
      <c r="AJ2940" s="93">
        <f>SUM(AG2940:AI2940)</f>
        <v>0</v>
      </c>
      <c r="AK2940" s="93">
        <f>+AD2940*G2940</f>
        <v>0</v>
      </c>
      <c r="AL2940" s="93">
        <f>+AE2940*G2940</f>
        <v>0</v>
      </c>
      <c r="AM2940" s="93">
        <f>+AF2940*G2940</f>
        <v>0</v>
      </c>
      <c r="AN2940" s="93">
        <f>SUM(AK2940:AM2940)</f>
        <v>0</v>
      </c>
      <c r="AQ2940" s="145" t="s">
        <v>525</v>
      </c>
      <c r="AU2940" s="8">
        <f>+K2940</f>
        <v>0</v>
      </c>
      <c r="AV2940" s="8">
        <f>+L2940</f>
        <v>0</v>
      </c>
      <c r="AW2940" s="2">
        <f>+M2940</f>
        <v>0</v>
      </c>
      <c r="AX2940" s="8">
        <f>F2940*AW2940</f>
        <v>0</v>
      </c>
      <c r="AY2940" s="8">
        <f>IF(AQ2940="CT",7%,5%)*AX2940</f>
        <v>0</v>
      </c>
      <c r="AZ2940" s="8">
        <f>AX2940*2%</f>
        <v>0</v>
      </c>
      <c r="BA2940" s="8">
        <f>IF(BB2940&gt;0,0,AX2940*5%)</f>
        <v>0</v>
      </c>
      <c r="BB2940" s="8">
        <f>(AX2940-BG2940)*35%</f>
        <v>0</v>
      </c>
      <c r="BC2940" s="8">
        <f>+AX2940+AY2940+AZ2940+BA2940+BB2940</f>
        <v>0</v>
      </c>
      <c r="BD2940" s="8">
        <f>AX2940-AT2940</f>
        <v>0</v>
      </c>
      <c r="BE2940" s="2"/>
      <c r="BH2940" s="2"/>
    </row>
    <row r="2941" spans="2:61" ht="17" hidden="1" outlineLevel="1" x14ac:dyDescent="0.2">
      <c r="B2941" s="82">
        <v>12</v>
      </c>
      <c r="C2941" s="144" t="s">
        <v>746</v>
      </c>
      <c r="D2941" s="144"/>
      <c r="E2941" s="82" t="s">
        <v>52</v>
      </c>
      <c r="F2941" s="143">
        <v>1729.1424</v>
      </c>
      <c r="G2941" s="142">
        <f>+[2]THKL!F2951</f>
        <v>1729.1424</v>
      </c>
      <c r="H2941" s="176"/>
      <c r="I2941" s="176"/>
      <c r="J2941" s="176"/>
      <c r="K2941" s="156" t="s">
        <v>89</v>
      </c>
      <c r="L2941" s="244">
        <f>138320/4*2</f>
        <v>69160</v>
      </c>
      <c r="M2941" s="157">
        <f>SUM(K2941:L2941)</f>
        <v>69160</v>
      </c>
      <c r="N2941" s="83">
        <f>IF(V2941&lt;&gt;"VTC VHm",_xlfn.XLOOKUP(Z2941,$AC$4015:$AC$4035,$AD$4015:$AD$4035,0)*M2941,_xlfn.XLOOKUP(Z2941,$AC$4015:$AC$4035,$AD$4015:$AD$4035,0)*L2941)</f>
        <v>24206</v>
      </c>
      <c r="O2941" s="83">
        <f>IF(V2941&lt;&gt;"VTC VHm",_xlfn.XLOOKUP(Z2941,$AC$4015:$AC$4035,$AE$4015:$AE$4035,0)*M2941,_xlfn.XLOOKUP(Z2941,$AC$4015:$AC$4035,$AE$4015:$AE$4035,0)*L2941)</f>
        <v>0</v>
      </c>
      <c r="P2941" s="83">
        <f>SUM(N2941:O2941)</f>
        <v>24206</v>
      </c>
      <c r="Q2941" s="157">
        <f>M2941*G2941</f>
        <v>119587488.384</v>
      </c>
      <c r="R2941" s="157">
        <f>G2941*P2941</f>
        <v>41855620.9344</v>
      </c>
      <c r="S2941" s="83">
        <f>SUM(Q2941:R2941)</f>
        <v>161443109.3184</v>
      </c>
      <c r="T2941" s="165" t="s">
        <v>100</v>
      </c>
      <c r="U2941" s="176"/>
      <c r="V2941" s="176"/>
      <c r="W2941" s="176"/>
      <c r="X2941" s="44" t="s">
        <v>33</v>
      </c>
      <c r="Y2941" s="44"/>
      <c r="Z2941" s="44" t="s">
        <v>14</v>
      </c>
      <c r="AA2941" s="44" t="s">
        <v>80</v>
      </c>
      <c r="AB2941" s="2">
        <v>50931.431454502512</v>
      </c>
      <c r="AC2941" s="2">
        <v>88067697.620673954</v>
      </c>
      <c r="AD2941" s="2">
        <f>+M2941</f>
        <v>69160</v>
      </c>
      <c r="AE2941" s="2">
        <f>+AD2941*14%</f>
        <v>9682.4000000000015</v>
      </c>
      <c r="AF2941" s="155">
        <f>+AD2941*35%</f>
        <v>24206</v>
      </c>
      <c r="AG2941" s="2">
        <f>+AD2941*F2941</f>
        <v>119587488.384</v>
      </c>
      <c r="AH2941" s="2">
        <f>+AE2941*F2941</f>
        <v>16742248.373760002</v>
      </c>
      <c r="AI2941" s="2">
        <f>+AF2941*F2941</f>
        <v>41855620.9344</v>
      </c>
      <c r="AJ2941" s="2">
        <f>SUM(AG2941:AI2941)</f>
        <v>178185357.69216001</v>
      </c>
      <c r="AK2941" s="2">
        <f>+AD2941*G2941</f>
        <v>119587488.384</v>
      </c>
      <c r="AL2941" s="2">
        <f>+AE2941*G2941</f>
        <v>16742248.373760002</v>
      </c>
      <c r="AM2941" s="2">
        <f>+AF2941*G2941</f>
        <v>41855620.9344</v>
      </c>
      <c r="AN2941" s="155">
        <f>SUM(AK2941:AM2941)</f>
        <v>178185357.69216001</v>
      </c>
      <c r="AQ2941" s="145" t="s">
        <v>525</v>
      </c>
      <c r="AU2941" s="8" t="str">
        <f>+K2941</f>
        <v>Bao gồm</v>
      </c>
      <c r="AV2941" s="8">
        <f>+L2941</f>
        <v>69160</v>
      </c>
      <c r="AW2941" s="2">
        <f>+M2941</f>
        <v>69160</v>
      </c>
      <c r="AX2941" s="8">
        <f>F2941*AW2941</f>
        <v>119587488.384</v>
      </c>
      <c r="AY2941" s="8">
        <f>IF(AQ2941="CT",7%,5%)*AX2941</f>
        <v>8371124.1868800009</v>
      </c>
      <c r="AZ2941" s="8">
        <f>AX2941*2%</f>
        <v>2391749.76768</v>
      </c>
      <c r="BA2941" s="8">
        <f>IF(BB2941&gt;0,0,AX2941*5%)</f>
        <v>0</v>
      </c>
      <c r="BB2941" s="8">
        <f>(AX2941-BG2941)*35%</f>
        <v>41855620.9344</v>
      </c>
      <c r="BC2941" s="8">
        <f>+AX2941+AY2941+AZ2941+BA2941+BB2941</f>
        <v>172205983.27296001</v>
      </c>
      <c r="BD2941" s="8">
        <f>AX2941-AT2941</f>
        <v>119587488.384</v>
      </c>
      <c r="BE2941" s="2"/>
      <c r="BH2941" s="2"/>
    </row>
    <row r="2942" spans="2:61" ht="17" hidden="1" outlineLevel="1" x14ac:dyDescent="0.2">
      <c r="B2942" s="82">
        <v>13</v>
      </c>
      <c r="C2942" s="144" t="s">
        <v>745</v>
      </c>
      <c r="D2942" s="144"/>
      <c r="E2942" s="82" t="s">
        <v>52</v>
      </c>
      <c r="F2942" s="143">
        <v>155.50399999999999</v>
      </c>
      <c r="G2942" s="142">
        <f>+[2]THKL!F2952</f>
        <v>155.50399999999999</v>
      </c>
      <c r="H2942" s="132"/>
      <c r="I2942" s="132"/>
      <c r="J2942" s="132"/>
      <c r="K2942" s="156" t="s">
        <v>89</v>
      </c>
      <c r="L2942" s="244">
        <f>138320/4*2</f>
        <v>69160</v>
      </c>
      <c r="M2942" s="157">
        <f>SUM(K2942:L2942)</f>
        <v>69160</v>
      </c>
      <c r="N2942" s="83">
        <f>IF(V2942&lt;&gt;"VTC VHm",_xlfn.XLOOKUP(Z2942,$AC$4015:$AC$4035,$AD$4015:$AD$4035,0)*M2942,_xlfn.XLOOKUP(Z2942,$AC$4015:$AC$4035,$AD$4015:$AD$4035,0)*L2942)</f>
        <v>24206</v>
      </c>
      <c r="O2942" s="83">
        <f>IF(V2942&lt;&gt;"VTC VHm",_xlfn.XLOOKUP(Z2942,$AC$4015:$AC$4035,$AE$4015:$AE$4035,0)*M2942,_xlfn.XLOOKUP(Z2942,$AC$4015:$AC$4035,$AE$4015:$AE$4035,0)*L2942)</f>
        <v>0</v>
      </c>
      <c r="P2942" s="83">
        <f>SUM(N2942:O2942)</f>
        <v>24206</v>
      </c>
      <c r="Q2942" s="157">
        <f>M2942*G2942</f>
        <v>10754656.639999999</v>
      </c>
      <c r="R2942" s="157">
        <f>G2942*P2942</f>
        <v>3764129.8239999996</v>
      </c>
      <c r="S2942" s="83">
        <f>SUM(Q2942:R2942)</f>
        <v>14518786.463999998</v>
      </c>
      <c r="T2942" s="165" t="s">
        <v>100</v>
      </c>
      <c r="U2942" s="132"/>
      <c r="V2942" s="132"/>
      <c r="W2942" s="132"/>
      <c r="X2942" s="44" t="s">
        <v>33</v>
      </c>
      <c r="Y2942" s="44"/>
      <c r="Z2942" s="44" t="s">
        <v>14</v>
      </c>
      <c r="AA2942" s="44" t="s">
        <v>80</v>
      </c>
      <c r="AB2942" s="2">
        <v>57971.372604502511</v>
      </c>
      <c r="AC2942" s="2">
        <v>9014780.3254905585</v>
      </c>
      <c r="AD2942" s="2">
        <f>+M2942</f>
        <v>69160</v>
      </c>
      <c r="AE2942" s="2">
        <f>+AD2942*14%</f>
        <v>9682.4000000000015</v>
      </c>
      <c r="AF2942" s="155">
        <f>+AD2942*35%</f>
        <v>24206</v>
      </c>
      <c r="AG2942" s="2">
        <f>+AD2942*F2942</f>
        <v>10754656.639999999</v>
      </c>
      <c r="AH2942" s="2">
        <f>+AE2942*F2942</f>
        <v>1505651.9296000001</v>
      </c>
      <c r="AI2942" s="2">
        <f>+AF2942*F2942</f>
        <v>3764129.8239999996</v>
      </c>
      <c r="AJ2942" s="2">
        <f>SUM(AG2942:AI2942)</f>
        <v>16024438.393599998</v>
      </c>
      <c r="AK2942" s="2">
        <f>+AD2942*G2942</f>
        <v>10754656.639999999</v>
      </c>
      <c r="AL2942" s="2">
        <f>+AE2942*G2942</f>
        <v>1505651.9296000001</v>
      </c>
      <c r="AM2942" s="2">
        <f>+AF2942*G2942</f>
        <v>3764129.8239999996</v>
      </c>
      <c r="AN2942" s="155">
        <f>SUM(AK2942:AM2942)</f>
        <v>16024438.393599998</v>
      </c>
      <c r="AQ2942" s="145" t="s">
        <v>525</v>
      </c>
      <c r="AU2942" s="8" t="str">
        <f>+K2942</f>
        <v>Bao gồm</v>
      </c>
      <c r="AV2942" s="8">
        <f>+L2942</f>
        <v>69160</v>
      </c>
      <c r="AW2942" s="2">
        <f>+M2942</f>
        <v>69160</v>
      </c>
      <c r="AX2942" s="8">
        <f>F2942*AW2942</f>
        <v>10754656.639999999</v>
      </c>
      <c r="AY2942" s="8">
        <f>IF(AQ2942="CT",7%,5%)*AX2942</f>
        <v>752825.96479999996</v>
      </c>
      <c r="AZ2942" s="8">
        <f>AX2942*2%</f>
        <v>215093.13279999999</v>
      </c>
      <c r="BA2942" s="8">
        <f>IF(BB2942&gt;0,0,AX2942*5%)</f>
        <v>0</v>
      </c>
      <c r="BB2942" s="8">
        <f>(AX2942-BG2942)*35%</f>
        <v>3764129.8239999991</v>
      </c>
      <c r="BC2942" s="8">
        <f>+AX2942+AY2942+AZ2942+BA2942+BB2942</f>
        <v>15486705.561599998</v>
      </c>
      <c r="BD2942" s="8">
        <f>AX2942-AT2942</f>
        <v>10754656.639999999</v>
      </c>
      <c r="BE2942" s="2"/>
      <c r="BH2942" s="2"/>
    </row>
    <row r="2943" spans="2:61" ht="17" hidden="1" outlineLevel="1" x14ac:dyDescent="0.2">
      <c r="B2943" s="82">
        <v>14</v>
      </c>
      <c r="C2943" s="144" t="s">
        <v>744</v>
      </c>
      <c r="D2943" s="144"/>
      <c r="E2943" s="82" t="s">
        <v>52</v>
      </c>
      <c r="F2943" s="143">
        <v>1185.0225</v>
      </c>
      <c r="G2943" s="142">
        <f>+[2]THKL!F2953</f>
        <v>1185.0225</v>
      </c>
      <c r="H2943" s="176"/>
      <c r="I2943" s="176"/>
      <c r="J2943" s="176"/>
      <c r="K2943" s="156" t="str">
        <f>$K$129</f>
        <v>Bao gồm</v>
      </c>
      <c r="L2943" s="244">
        <f>$L$129</f>
        <v>21438.4656</v>
      </c>
      <c r="M2943" s="157">
        <f>SUM(K2943:L2943)</f>
        <v>21438.4656</v>
      </c>
      <c r="N2943" s="83">
        <f>IF(V2943&lt;&gt;"VTC VHm",_xlfn.XLOOKUP(Z2943,$AC$4015:$AC$4035,$AD$4015:$AD$4035,0)*M2943,_xlfn.XLOOKUP(Z2943,$AC$4015:$AC$4035,$AD$4015:$AD$4035,0)*L2943)</f>
        <v>7503.4629599999989</v>
      </c>
      <c r="O2943" s="83">
        <f>IF(V2943&lt;&gt;"VTC VHm",_xlfn.XLOOKUP(Z2943,$AC$4015:$AC$4035,$AE$4015:$AE$4035,0)*M2943,_xlfn.XLOOKUP(Z2943,$AC$4015:$AC$4035,$AE$4015:$AE$4035,0)*L2943)</f>
        <v>0</v>
      </c>
      <c r="P2943" s="83">
        <f>SUM(N2943:O2943)</f>
        <v>7503.4629599999989</v>
      </c>
      <c r="Q2943" s="157">
        <f>M2943*G2943</f>
        <v>25405064.101475999</v>
      </c>
      <c r="R2943" s="157">
        <f>G2943*P2943</f>
        <v>8891772.4355165996</v>
      </c>
      <c r="S2943" s="83">
        <f>SUM(Q2943:R2943)</f>
        <v>34296836.536992595</v>
      </c>
      <c r="T2943" s="165" t="s">
        <v>100</v>
      </c>
      <c r="U2943" s="176"/>
      <c r="V2943" s="176"/>
      <c r="W2943" s="176"/>
      <c r="X2943" s="44" t="s">
        <v>33</v>
      </c>
      <c r="Y2943" s="44"/>
      <c r="Z2943" s="44" t="s">
        <v>14</v>
      </c>
      <c r="AA2943" s="44" t="s">
        <v>80</v>
      </c>
      <c r="AB2943" s="2">
        <v>50931.431454502512</v>
      </c>
      <c r="AC2943" s="2">
        <v>60354892.230793208</v>
      </c>
      <c r="AD2943" s="2">
        <f>+M2943</f>
        <v>21438.4656</v>
      </c>
      <c r="AE2943" s="2">
        <f>+AD2943*14%</f>
        <v>3001.3851840000002</v>
      </c>
      <c r="AF2943" s="155">
        <f>+AD2943*35%</f>
        <v>7503.4629599999989</v>
      </c>
      <c r="AG2943" s="2">
        <f>+AD2943*F2943</f>
        <v>25405064.101475999</v>
      </c>
      <c r="AH2943" s="2">
        <f>+AE2943*F2943</f>
        <v>3556708.9742066404</v>
      </c>
      <c r="AI2943" s="2">
        <f>+AF2943*F2943</f>
        <v>8891772.4355165996</v>
      </c>
      <c r="AJ2943" s="2">
        <f>SUM(AG2943:AI2943)</f>
        <v>37853545.511199236</v>
      </c>
      <c r="AK2943" s="2">
        <f>+AD2943*G2943</f>
        <v>25405064.101475999</v>
      </c>
      <c r="AL2943" s="2">
        <f>+AE2943*G2943</f>
        <v>3556708.9742066404</v>
      </c>
      <c r="AM2943" s="2">
        <f>+AF2943*G2943</f>
        <v>8891772.4355165996</v>
      </c>
      <c r="AN2943" s="155">
        <f>SUM(AK2943:AM2943)</f>
        <v>37853545.511199236</v>
      </c>
      <c r="AQ2943" s="145" t="s">
        <v>525</v>
      </c>
      <c r="AU2943" s="8" t="str">
        <f>+K2943</f>
        <v>Bao gồm</v>
      </c>
      <c r="AV2943" s="8">
        <v>34580</v>
      </c>
      <c r="AW2943" s="8">
        <v>34580</v>
      </c>
      <c r="AX2943" s="8">
        <f>F2943*AW2943</f>
        <v>40978078.050000004</v>
      </c>
      <c r="AY2943" s="8">
        <f>IF(AQ2943="CT",7%,5%)*AX2943</f>
        <v>2868465.4635000005</v>
      </c>
      <c r="AZ2943" s="8">
        <f>AX2943*2%</f>
        <v>819561.5610000001</v>
      </c>
      <c r="BA2943" s="8">
        <f>IF(BB2943&gt;0,0,AX2943*5%)</f>
        <v>0</v>
      </c>
      <c r="BB2943" s="8">
        <f>(AX2943-BG2943)*35%</f>
        <v>14342327.317500001</v>
      </c>
      <c r="BC2943" s="8">
        <f>+AX2943+AY2943+AZ2943+BA2943+BB2943</f>
        <v>59008432.392000005</v>
      </c>
      <c r="BD2943" s="8">
        <f>AX2943-AT2943</f>
        <v>40978078.050000004</v>
      </c>
      <c r="BE2943" s="2"/>
      <c r="BH2943" s="2"/>
      <c r="BI2943" s="1" t="s">
        <v>743</v>
      </c>
    </row>
    <row r="2944" spans="2:61" ht="34" hidden="1" outlineLevel="1" x14ac:dyDescent="0.2">
      <c r="B2944" s="82">
        <v>15</v>
      </c>
      <c r="C2944" s="144" t="s">
        <v>742</v>
      </c>
      <c r="D2944" s="144"/>
      <c r="E2944" s="82" t="s">
        <v>52</v>
      </c>
      <c r="F2944" s="143">
        <v>3.9249999999999998</v>
      </c>
      <c r="G2944" s="142">
        <f>+[2]THKL!F2954</f>
        <v>3.9249999999999998</v>
      </c>
      <c r="H2944" s="132"/>
      <c r="I2944" s="132"/>
      <c r="J2944" s="132"/>
      <c r="K2944" s="156" t="str">
        <f>$K$129</f>
        <v>Bao gồm</v>
      </c>
      <c r="L2944" s="244">
        <f>$L$129</f>
        <v>21438.4656</v>
      </c>
      <c r="M2944" s="157">
        <f>SUM(K2944:L2944)</f>
        <v>21438.4656</v>
      </c>
      <c r="N2944" s="83">
        <f>IF(V2944&lt;&gt;"VTC VHm",_xlfn.XLOOKUP(Z2944,$AC$4015:$AC$4035,$AD$4015:$AD$4035,0)*M2944,_xlfn.XLOOKUP(Z2944,$AC$4015:$AC$4035,$AD$4015:$AD$4035,0)*L2944)</f>
        <v>7503.4629599999989</v>
      </c>
      <c r="O2944" s="83">
        <f>IF(V2944&lt;&gt;"VTC VHm",_xlfn.XLOOKUP(Z2944,$AC$4015:$AC$4035,$AE$4015:$AE$4035,0)*M2944,_xlfn.XLOOKUP(Z2944,$AC$4015:$AC$4035,$AE$4015:$AE$4035,0)*L2944)</f>
        <v>0</v>
      </c>
      <c r="P2944" s="83">
        <f>SUM(N2944:O2944)</f>
        <v>7503.4629599999989</v>
      </c>
      <c r="Q2944" s="157">
        <f>M2944*G2944</f>
        <v>84145.977480000001</v>
      </c>
      <c r="R2944" s="157">
        <f>G2944*P2944</f>
        <v>29451.092117999993</v>
      </c>
      <c r="S2944" s="83">
        <f>SUM(Q2944:R2944)</f>
        <v>113597.069598</v>
      </c>
      <c r="T2944" s="165" t="s">
        <v>100</v>
      </c>
      <c r="U2944" s="132"/>
      <c r="V2944" s="132"/>
      <c r="W2944" s="132"/>
      <c r="X2944" s="44" t="s">
        <v>33</v>
      </c>
      <c r="Y2944" s="44"/>
      <c r="Z2944" s="44" t="s">
        <v>14</v>
      </c>
      <c r="AA2944" s="44" t="s">
        <v>80</v>
      </c>
      <c r="AB2944" s="2">
        <v>57971.372604502511</v>
      </c>
      <c r="AC2944" s="2">
        <v>227537.63747267233</v>
      </c>
      <c r="AD2944" s="2">
        <f>+M2944</f>
        <v>21438.4656</v>
      </c>
      <c r="AE2944" s="2">
        <f>+AD2944*14%</f>
        <v>3001.3851840000002</v>
      </c>
      <c r="AF2944" s="155">
        <f>+AD2944*35%</f>
        <v>7503.4629599999989</v>
      </c>
      <c r="AG2944" s="2">
        <f>+AD2944*F2944</f>
        <v>84145.977480000001</v>
      </c>
      <c r="AH2944" s="2">
        <f>+AE2944*F2944</f>
        <v>11780.436847200001</v>
      </c>
      <c r="AI2944" s="2">
        <f>+AF2944*F2944</f>
        <v>29451.092117999993</v>
      </c>
      <c r="AJ2944" s="2">
        <f>SUM(AG2944:AI2944)</f>
        <v>125377.50644520001</v>
      </c>
      <c r="AK2944" s="2">
        <f>+AD2944*G2944</f>
        <v>84145.977480000001</v>
      </c>
      <c r="AL2944" s="2">
        <f>+AE2944*G2944</f>
        <v>11780.436847200001</v>
      </c>
      <c r="AM2944" s="2">
        <f>+AF2944*G2944</f>
        <v>29451.092117999993</v>
      </c>
      <c r="AN2944" s="155">
        <f>SUM(AK2944:AM2944)</f>
        <v>125377.50644520001</v>
      </c>
      <c r="AQ2944" s="145" t="s">
        <v>525</v>
      </c>
      <c r="AU2944" s="8" t="str">
        <f>+K2944</f>
        <v>Bao gồm</v>
      </c>
      <c r="AV2944" s="8">
        <f>+L2944</f>
        <v>21438.4656</v>
      </c>
      <c r="AW2944" s="2">
        <f>+M2944</f>
        <v>21438.4656</v>
      </c>
      <c r="AX2944" s="8">
        <f>F2944*AW2944</f>
        <v>84145.977480000001</v>
      </c>
      <c r="AY2944" s="8">
        <f>IF(AQ2944="CT",7%,5%)*AX2944</f>
        <v>5890.2184236000003</v>
      </c>
      <c r="AZ2944" s="8">
        <f>AX2944*2%</f>
        <v>1682.9195496</v>
      </c>
      <c r="BA2944" s="8">
        <f>IF(BB2944&gt;0,0,AX2944*5%)</f>
        <v>0</v>
      </c>
      <c r="BB2944" s="8">
        <f>(AX2944-BG2944)*35%</f>
        <v>29451.092117999997</v>
      </c>
      <c r="BC2944" s="8">
        <f>+AX2944+AY2944+AZ2944+BA2944+BB2944</f>
        <v>121170.20757120001</v>
      </c>
      <c r="BD2944" s="8">
        <f>AX2944-AT2944</f>
        <v>84145.977480000001</v>
      </c>
      <c r="BE2944" s="2"/>
      <c r="BH2944" s="2"/>
    </row>
    <row r="2945" spans="1:60" ht="34" hidden="1" outlineLevel="1" x14ac:dyDescent="0.2">
      <c r="B2945" s="82">
        <v>16</v>
      </c>
      <c r="C2945" s="144" t="s">
        <v>741</v>
      </c>
      <c r="D2945" s="144"/>
      <c r="E2945" s="82" t="s">
        <v>52</v>
      </c>
      <c r="F2945" s="143">
        <v>1884.6464000000001</v>
      </c>
      <c r="G2945" s="142">
        <f>+[2]THKL!F2955</f>
        <v>1884.6464000000001</v>
      </c>
      <c r="H2945" s="176"/>
      <c r="I2945" s="176"/>
      <c r="J2945" s="176"/>
      <c r="K2945" s="156" t="str">
        <f>$K$130</f>
        <v>Bao gồm</v>
      </c>
      <c r="L2945" s="157">
        <f>$L$130</f>
        <v>121824.03600000001</v>
      </c>
      <c r="M2945" s="157">
        <f>SUM(K2945:L2945)</f>
        <v>121824.03600000001</v>
      </c>
      <c r="N2945" s="83">
        <f>IF(V2945&lt;&gt;"VTC VHm",_xlfn.XLOOKUP(Z2945,$AC$4015:$AC$4035,$AD$4015:$AD$4035,0)*M2945,_xlfn.XLOOKUP(Z2945,$AC$4015:$AC$4035,$AD$4015:$AD$4035,0)*L2945)</f>
        <v>42638.412600000003</v>
      </c>
      <c r="O2945" s="83">
        <f>IF(V2945&lt;&gt;"VTC VHm",_xlfn.XLOOKUP(Z2945,$AC$4015:$AC$4035,$AE$4015:$AE$4035,0)*M2945,_xlfn.XLOOKUP(Z2945,$AC$4015:$AC$4035,$AE$4015:$AE$4035,0)*L2945)</f>
        <v>0</v>
      </c>
      <c r="P2945" s="83">
        <f>SUM(N2945:O2945)</f>
        <v>42638.412600000003</v>
      </c>
      <c r="Q2945" s="157">
        <f>M2945*G2945</f>
        <v>229595230.88087043</v>
      </c>
      <c r="R2945" s="157">
        <f>G2945*P2945</f>
        <v>80358330.808304653</v>
      </c>
      <c r="S2945" s="83">
        <f>SUM(Q2945:R2945)</f>
        <v>309953561.68917507</v>
      </c>
      <c r="T2945" s="156" t="s">
        <v>50</v>
      </c>
      <c r="U2945" s="176"/>
      <c r="V2945" s="176"/>
      <c r="W2945" s="176"/>
      <c r="X2945" s="44" t="s">
        <v>33</v>
      </c>
      <c r="Y2945" s="44"/>
      <c r="Z2945" s="44" t="s">
        <v>14</v>
      </c>
      <c r="AA2945" s="44" t="s">
        <v>80</v>
      </c>
      <c r="AB2945" s="2">
        <v>94977.295697983049</v>
      </c>
      <c r="AC2945" s="2">
        <v>178998618.41893926</v>
      </c>
      <c r="AD2945" s="2">
        <f>+M2945</f>
        <v>121824.03600000001</v>
      </c>
      <c r="AE2945" s="2">
        <f>+AD2945*14%</f>
        <v>17055.365040000004</v>
      </c>
      <c r="AF2945" s="155">
        <f>+AD2945*35%</f>
        <v>42638.412600000003</v>
      </c>
      <c r="AG2945" s="2">
        <f>+AD2945*F2945</f>
        <v>229595230.88087043</v>
      </c>
      <c r="AH2945" s="2">
        <f>+AE2945*F2945</f>
        <v>32143332.323321864</v>
      </c>
      <c r="AI2945" s="2">
        <f>+AF2945*F2945</f>
        <v>80358330.808304653</v>
      </c>
      <c r="AJ2945" s="2">
        <f>SUM(AG2945:AI2945)</f>
        <v>342096894.01249695</v>
      </c>
      <c r="AK2945" s="2">
        <f>+AD2945*G2945</f>
        <v>229595230.88087043</v>
      </c>
      <c r="AL2945" s="2">
        <f>+AE2945*G2945</f>
        <v>32143332.323321864</v>
      </c>
      <c r="AM2945" s="2">
        <f>+AF2945*G2945</f>
        <v>80358330.808304653</v>
      </c>
      <c r="AN2945" s="155">
        <f>SUM(AK2945:AM2945)</f>
        <v>342096894.01249695</v>
      </c>
      <c r="AQ2945" s="145" t="s">
        <v>525</v>
      </c>
      <c r="AU2945" s="8" t="str">
        <f>+K2945</f>
        <v>Bao gồm</v>
      </c>
      <c r="AV2945" s="8">
        <f>+L2945</f>
        <v>121824.03600000001</v>
      </c>
      <c r="AW2945" s="2">
        <f>+M2945</f>
        <v>121824.03600000001</v>
      </c>
      <c r="AX2945" s="8">
        <f>F2945*AW2945</f>
        <v>229595230.88087043</v>
      </c>
      <c r="AY2945" s="8">
        <f>IF(AQ2945="CT",7%,5%)*AX2945</f>
        <v>16071666.161660932</v>
      </c>
      <c r="AZ2945" s="8">
        <f>AX2945*2%</f>
        <v>4591904.6176174087</v>
      </c>
      <c r="BA2945" s="8">
        <f>IF(BB2945&gt;0,0,AX2945*5%)</f>
        <v>0</v>
      </c>
      <c r="BB2945" s="8">
        <f>(AX2945-BG2945)*35%</f>
        <v>80358330.808304653</v>
      </c>
      <c r="BC2945" s="8">
        <f>+AX2945+AY2945+AZ2945+BA2945+BB2945</f>
        <v>330617132.46845341</v>
      </c>
      <c r="BD2945" s="8">
        <f>AX2945-AT2945</f>
        <v>229595230.88087043</v>
      </c>
      <c r="BE2945" s="2"/>
      <c r="BH2945" s="2"/>
    </row>
    <row r="2946" spans="1:60" ht="34" hidden="1" outlineLevel="1" x14ac:dyDescent="0.2">
      <c r="B2946" s="82">
        <v>17</v>
      </c>
      <c r="C2946" s="144" t="s">
        <v>740</v>
      </c>
      <c r="D2946" s="144"/>
      <c r="E2946" s="82" t="s">
        <v>52</v>
      </c>
      <c r="F2946" s="143">
        <v>1185.0225</v>
      </c>
      <c r="G2946" s="142">
        <f>+[2]THKL!F2956</f>
        <v>1185.0225</v>
      </c>
      <c r="H2946" s="176"/>
      <c r="I2946" s="176"/>
      <c r="J2946" s="176"/>
      <c r="K2946" s="156" t="str">
        <f>$K$131</f>
        <v>Bao gồm</v>
      </c>
      <c r="L2946" s="157">
        <f>$L$131</f>
        <v>41916.36</v>
      </c>
      <c r="M2946" s="157">
        <f>SUM(K2946:L2946)</f>
        <v>41916.36</v>
      </c>
      <c r="N2946" s="83">
        <f>IF(V2946&lt;&gt;"VTC VHm",_xlfn.XLOOKUP(Z2946,$AC$4015:$AC$4035,$AD$4015:$AD$4035,0)*M2946,_xlfn.XLOOKUP(Z2946,$AC$4015:$AC$4035,$AD$4015:$AD$4035,0)*L2946)</f>
        <v>14670.725999999999</v>
      </c>
      <c r="O2946" s="83">
        <f>IF(V2946&lt;&gt;"VTC VHm",_xlfn.XLOOKUP(Z2946,$AC$4015:$AC$4035,$AE$4015:$AE$4035,0)*M2946,_xlfn.XLOOKUP(Z2946,$AC$4015:$AC$4035,$AE$4015:$AE$4035,0)*L2946)</f>
        <v>0</v>
      </c>
      <c r="P2946" s="83">
        <f>SUM(N2946:O2946)</f>
        <v>14670.725999999999</v>
      </c>
      <c r="Q2946" s="157">
        <f>M2946*G2946</f>
        <v>49671829.718100004</v>
      </c>
      <c r="R2946" s="157">
        <f>G2946*P2946</f>
        <v>17385140.401334997</v>
      </c>
      <c r="S2946" s="83">
        <f>SUM(Q2946:R2946)</f>
        <v>67056970.119434997</v>
      </c>
      <c r="T2946" s="156" t="s">
        <v>50</v>
      </c>
      <c r="U2946" s="176"/>
      <c r="V2946" s="176"/>
      <c r="W2946" s="176"/>
      <c r="X2946" s="44" t="s">
        <v>33</v>
      </c>
      <c r="Y2946" s="44"/>
      <c r="Z2946" s="44" t="s">
        <v>14</v>
      </c>
      <c r="AA2946" s="44" t="s">
        <v>80</v>
      </c>
      <c r="AB2946" s="2">
        <v>102887.81838657794</v>
      </c>
      <c r="AC2946" s="2">
        <v>121924379.76400857</v>
      </c>
      <c r="AD2946" s="2">
        <f>+M2946</f>
        <v>41916.36</v>
      </c>
      <c r="AE2946" s="2">
        <f>+AD2946*14%</f>
        <v>5868.2904000000008</v>
      </c>
      <c r="AF2946" s="155">
        <f>+AD2946*35%</f>
        <v>14670.725999999999</v>
      </c>
      <c r="AG2946" s="2">
        <f>+AD2946*F2946</f>
        <v>49671829.718100004</v>
      </c>
      <c r="AH2946" s="2">
        <f>+AE2946*F2946</f>
        <v>6954056.160534001</v>
      </c>
      <c r="AI2946" s="2">
        <f>+AF2946*F2946</f>
        <v>17385140.401334997</v>
      </c>
      <c r="AJ2946" s="2">
        <f>SUM(AG2946:AI2946)</f>
        <v>74011026.279969007</v>
      </c>
      <c r="AK2946" s="2">
        <f>+AD2946*G2946</f>
        <v>49671829.718100004</v>
      </c>
      <c r="AL2946" s="2">
        <f>+AE2946*G2946</f>
        <v>6954056.160534001</v>
      </c>
      <c r="AM2946" s="2">
        <f>+AF2946*G2946</f>
        <v>17385140.401334997</v>
      </c>
      <c r="AN2946" s="155">
        <f>SUM(AK2946:AM2946)</f>
        <v>74011026.279969007</v>
      </c>
      <c r="AQ2946" s="145" t="s">
        <v>525</v>
      </c>
      <c r="AU2946" s="8" t="str">
        <f>+K2946</f>
        <v>Bao gồm</v>
      </c>
      <c r="AV2946" s="8">
        <f>+L2946</f>
        <v>41916.36</v>
      </c>
      <c r="AW2946" s="2">
        <f>+M2946</f>
        <v>41916.36</v>
      </c>
      <c r="AX2946" s="8">
        <f>F2946*AW2946</f>
        <v>49671829.718100004</v>
      </c>
      <c r="AY2946" s="8">
        <f>IF(AQ2946="CT",7%,5%)*AX2946</f>
        <v>3477028.0802670005</v>
      </c>
      <c r="AZ2946" s="8">
        <f>AX2946*2%</f>
        <v>993436.59436200012</v>
      </c>
      <c r="BA2946" s="8">
        <f>IF(BB2946&gt;0,0,AX2946*5%)</f>
        <v>0</v>
      </c>
      <c r="BB2946" s="8">
        <f>(AX2946-BG2946)*35%</f>
        <v>17385140.401335001</v>
      </c>
      <c r="BC2946" s="8">
        <f>+AX2946+AY2946+AZ2946+BA2946+BB2946</f>
        <v>71527434.794064</v>
      </c>
      <c r="BD2946" s="8">
        <f>AX2946-AT2946</f>
        <v>49671829.718100004</v>
      </c>
      <c r="BE2946" s="2"/>
      <c r="BH2946" s="2"/>
    </row>
    <row r="2947" spans="1:60" s="92" customFormat="1" ht="17" collapsed="1" x14ac:dyDescent="0.2">
      <c r="B2947" s="163"/>
      <c r="C2947" s="164" t="s">
        <v>739</v>
      </c>
      <c r="D2947" s="164"/>
      <c r="E2947" s="163"/>
      <c r="F2947" s="162"/>
      <c r="G2947" s="149">
        <f>+[2]THKL!F2957</f>
        <v>0</v>
      </c>
      <c r="H2947" s="158"/>
      <c r="I2947" s="158"/>
      <c r="J2947" s="158"/>
      <c r="K2947" s="159"/>
      <c r="L2947" s="161"/>
      <c r="M2947" s="161">
        <f>SUM(K2947:L2947)</f>
        <v>0</v>
      </c>
      <c r="N2947" s="83">
        <f>IF(V2947&lt;&gt;"VTC VHm",_xlfn.XLOOKUP(Z2947,$AC$4015:$AC$4035,$AD$4015:$AD$4035,0)*M2947,_xlfn.XLOOKUP(Z2947,$AC$4015:$AC$4035,$AD$4015:$AD$4035,0)*L2947)</f>
        <v>0</v>
      </c>
      <c r="O2947" s="83">
        <f>IF(V2947&lt;&gt;"VTC VHm",_xlfn.XLOOKUP(Z2947,$AC$4015:$AC$4035,$AE$4015:$AE$4035,0)*M2947,_xlfn.XLOOKUP(Z2947,$AC$4015:$AC$4035,$AE$4015:$AE$4035,0)*L2947)</f>
        <v>0</v>
      </c>
      <c r="P2947" s="160">
        <f>SUM(N2947:O2947)</f>
        <v>0</v>
      </c>
      <c r="Q2947" s="161">
        <f>M2947*G2947</f>
        <v>0</v>
      </c>
      <c r="R2947" s="161">
        <f>G2947*P2947</f>
        <v>0</v>
      </c>
      <c r="S2947" s="160">
        <f>SUM(Q2947:R2947)</f>
        <v>0</v>
      </c>
      <c r="T2947" s="159"/>
      <c r="U2947" s="158"/>
      <c r="V2947" s="158"/>
      <c r="W2947" s="158"/>
      <c r="X2947" s="94" t="s">
        <v>33</v>
      </c>
      <c r="Y2947" s="94"/>
      <c r="Z2947" s="94" t="s">
        <v>16</v>
      </c>
      <c r="AA2947" s="44" t="s">
        <v>80</v>
      </c>
      <c r="AB2947" s="2"/>
      <c r="AC2947" s="2">
        <v>0</v>
      </c>
      <c r="AD2947" s="93">
        <f>+M2947</f>
        <v>0</v>
      </c>
      <c r="AE2947" s="93">
        <f>+AD2947*14%</f>
        <v>0</v>
      </c>
      <c r="AF2947" s="93">
        <f>+AD2947*35%</f>
        <v>0</v>
      </c>
      <c r="AG2947" s="93">
        <f>+AD2947*F2947</f>
        <v>0</v>
      </c>
      <c r="AH2947" s="93">
        <f>+AE2947*F2947</f>
        <v>0</v>
      </c>
      <c r="AI2947" s="93">
        <f>+AF2947*F2947</f>
        <v>0</v>
      </c>
      <c r="AJ2947" s="93">
        <f>SUM(AG2947:AI2947)</f>
        <v>0</v>
      </c>
      <c r="AK2947" s="93">
        <f>+AD2947*G2947</f>
        <v>0</v>
      </c>
      <c r="AL2947" s="93">
        <f>+AE2947*G2947</f>
        <v>0</v>
      </c>
      <c r="AM2947" s="93">
        <f>+AF2947*G2947</f>
        <v>0</v>
      </c>
      <c r="AN2947" s="93">
        <f>SUM(AK2947:AM2947)</f>
        <v>0</v>
      </c>
      <c r="AQ2947" s="145" t="s">
        <v>525</v>
      </c>
      <c r="AU2947" s="8">
        <f>+K2947</f>
        <v>0</v>
      </c>
      <c r="AV2947" s="8">
        <f>+L2947</f>
        <v>0</v>
      </c>
      <c r="AW2947" s="2">
        <f>+M2947</f>
        <v>0</v>
      </c>
      <c r="AX2947" s="8">
        <f>F2947*AW2947</f>
        <v>0</v>
      </c>
      <c r="AY2947" s="8">
        <f>IF(AQ2947="CT",7%,5%)*AX2947</f>
        <v>0</v>
      </c>
      <c r="AZ2947" s="8">
        <f>AX2947*2%</f>
        <v>0</v>
      </c>
      <c r="BA2947" s="8">
        <f>IF(BB2947&gt;0,0,AX2947*5%)</f>
        <v>0</v>
      </c>
      <c r="BB2947" s="8">
        <f>(AX2947-BG2947)*35%</f>
        <v>0</v>
      </c>
      <c r="BC2947" s="8">
        <f>+AX2947+AY2947+AZ2947+BA2947+BB2947</f>
        <v>0</v>
      </c>
      <c r="BD2947" s="8">
        <f>AX2947-AT2947</f>
        <v>0</v>
      </c>
      <c r="BE2947" s="2"/>
      <c r="BH2947" s="2"/>
    </row>
    <row r="2948" spans="1:60" ht="17" hidden="1" outlineLevel="1" x14ac:dyDescent="0.2">
      <c r="A2948" s="1" t="s">
        <v>108</v>
      </c>
      <c r="B2948" s="82">
        <v>18</v>
      </c>
      <c r="C2948" s="144" t="s">
        <v>718</v>
      </c>
      <c r="D2948" s="144"/>
      <c r="E2948" s="82" t="s">
        <v>52</v>
      </c>
      <c r="F2948" s="143">
        <v>437.58</v>
      </c>
      <c r="G2948" s="142">
        <f>+[2]THKL!F2958</f>
        <v>437.58</v>
      </c>
      <c r="H2948" s="132"/>
      <c r="I2948" s="132"/>
      <c r="J2948" s="132"/>
      <c r="K2948" s="156" t="str">
        <f>$K$795</f>
        <v>Bao gồm</v>
      </c>
      <c r="L2948" s="157">
        <f>$L$795</f>
        <v>152467.50000000006</v>
      </c>
      <c r="M2948" s="157">
        <f>SUM(K2948:L2948)</f>
        <v>152467.50000000006</v>
      </c>
      <c r="N2948" s="83">
        <f>IF(V2948&lt;&gt;"VTC VHm",_xlfn.XLOOKUP(Z2948,$AC$4015:$AC$4035,$AD$4015:$AD$4035,0)*M2948,_xlfn.XLOOKUP(Z2948,$AC$4015:$AC$4035,$AD$4015:$AD$4035,0)*L2948)</f>
        <v>53363.625000000015</v>
      </c>
      <c r="O2948" s="83">
        <f>IF(V2948&lt;&gt;"VTC VHm",_xlfn.XLOOKUP(Z2948,$AC$4015:$AC$4035,$AE$4015:$AE$4035,0)*M2948,_xlfn.XLOOKUP(Z2948,$AC$4015:$AC$4035,$AE$4015:$AE$4035,0)*L2948)</f>
        <v>0</v>
      </c>
      <c r="P2948" s="83">
        <f>SUM(N2948:O2948)</f>
        <v>53363.625000000015</v>
      </c>
      <c r="Q2948" s="157">
        <f>M2948*G2948</f>
        <v>66716728.650000021</v>
      </c>
      <c r="R2948" s="157">
        <f>G2948*P2948</f>
        <v>23350855.027500007</v>
      </c>
      <c r="S2948" s="83">
        <f>SUM(Q2948:R2948)</f>
        <v>90067583.677500024</v>
      </c>
      <c r="T2948" s="156" t="s">
        <v>50</v>
      </c>
      <c r="U2948" s="132"/>
      <c r="V2948" s="132"/>
      <c r="W2948" s="132"/>
      <c r="X2948" s="44" t="s">
        <v>33</v>
      </c>
      <c r="Y2948" s="44"/>
      <c r="Z2948" s="44" t="s">
        <v>16</v>
      </c>
      <c r="AA2948" s="44" t="s">
        <v>80</v>
      </c>
      <c r="AB2948" s="2">
        <v>241442.02499999999</v>
      </c>
      <c r="AC2948" s="2">
        <v>105650201.29949999</v>
      </c>
      <c r="AD2948" s="2">
        <f>+M2948</f>
        <v>152467.50000000006</v>
      </c>
      <c r="AE2948" s="2">
        <f>+AD2948*14%</f>
        <v>21345.450000000012</v>
      </c>
      <c r="AF2948" s="155">
        <f>+AD2948*35%</f>
        <v>53363.625000000015</v>
      </c>
      <c r="AG2948" s="2">
        <f>+AD2948*F2948</f>
        <v>66716728.650000021</v>
      </c>
      <c r="AH2948" s="2">
        <f>+AE2948*F2948</f>
        <v>9340342.0110000055</v>
      </c>
      <c r="AI2948" s="2">
        <f>+AF2948*F2948</f>
        <v>23350855.027500007</v>
      </c>
      <c r="AJ2948" s="2">
        <f>SUM(AG2948:AI2948)</f>
        <v>99407925.688500032</v>
      </c>
      <c r="AK2948" s="2">
        <f>+AD2948*G2948</f>
        <v>66716728.650000021</v>
      </c>
      <c r="AL2948" s="2">
        <f>+AE2948*G2948</f>
        <v>9340342.0110000055</v>
      </c>
      <c r="AM2948" s="2">
        <f>+AF2948*G2948</f>
        <v>23350855.027500007</v>
      </c>
      <c r="AN2948" s="155">
        <f>SUM(AK2948:AM2948)</f>
        <v>99407925.688500032</v>
      </c>
      <c r="AQ2948" s="145" t="s">
        <v>525</v>
      </c>
      <c r="AU2948" s="8" t="str">
        <f>+K2948</f>
        <v>Bao gồm</v>
      </c>
      <c r="AV2948" s="8">
        <f>+L2948</f>
        <v>152467.50000000006</v>
      </c>
      <c r="AW2948" s="2">
        <f>+M2948</f>
        <v>152467.50000000006</v>
      </c>
      <c r="AX2948" s="8">
        <f>F2948*AW2948</f>
        <v>66716728.650000021</v>
      </c>
      <c r="AY2948" s="8">
        <f>IF(AQ2948="CT",7%,5%)*AX2948</f>
        <v>4670171.0055000018</v>
      </c>
      <c r="AZ2948" s="8">
        <f>AX2948*2%</f>
        <v>1334334.5730000006</v>
      </c>
      <c r="BA2948" s="8">
        <f>IF(BB2948&gt;0,0,AX2948*5%)</f>
        <v>0</v>
      </c>
      <c r="BB2948" s="8">
        <f>(AX2948-BG2948)*35%</f>
        <v>23350855.027500007</v>
      </c>
      <c r="BC2948" s="8">
        <f>+AX2948+AY2948+AZ2948+BA2948+BB2948</f>
        <v>96072089.256000027</v>
      </c>
      <c r="BD2948" s="8">
        <f>AX2948-AT2948</f>
        <v>66716728.650000021</v>
      </c>
      <c r="BE2948" s="2"/>
      <c r="BH2948" s="2"/>
    </row>
    <row r="2949" spans="1:60" ht="51" hidden="1" outlineLevel="1" x14ac:dyDescent="0.2">
      <c r="A2949" s="1" t="s">
        <v>108</v>
      </c>
      <c r="B2949" s="243">
        <v>20</v>
      </c>
      <c r="C2949" s="144" t="s">
        <v>738</v>
      </c>
      <c r="D2949" s="144"/>
      <c r="E2949" s="243" t="s">
        <v>52</v>
      </c>
      <c r="F2949" s="242">
        <v>818.44</v>
      </c>
      <c r="G2949" s="241">
        <f>+[2]THKL!F2959</f>
        <v>818.44</v>
      </c>
      <c r="H2949" s="240"/>
      <c r="I2949" s="240"/>
      <c r="J2949" s="240"/>
      <c r="K2949" s="156" t="str">
        <f>$K$795</f>
        <v>Bao gồm</v>
      </c>
      <c r="L2949" s="157">
        <f>$L$795</f>
        <v>152467.50000000006</v>
      </c>
      <c r="M2949" s="157">
        <f>SUM(K2949:L2949)</f>
        <v>152467.50000000006</v>
      </c>
      <c r="N2949" s="83">
        <f>IF(V2949&lt;&gt;"VTC VHm",_xlfn.XLOOKUP(Z2949,$AC$4015:$AC$4035,$AD$4015:$AD$4035,0)*M2949,_xlfn.XLOOKUP(Z2949,$AC$4015:$AC$4035,$AD$4015:$AD$4035,0)*L2949)</f>
        <v>53363.625000000015</v>
      </c>
      <c r="O2949" s="83">
        <f>IF(V2949&lt;&gt;"VTC VHm",_xlfn.XLOOKUP(Z2949,$AC$4015:$AC$4035,$AE$4015:$AE$4035,0)*M2949,_xlfn.XLOOKUP(Z2949,$AC$4015:$AC$4035,$AE$4015:$AE$4035,0)*L2949)</f>
        <v>0</v>
      </c>
      <c r="P2949" s="83">
        <f>SUM(N2949:O2949)</f>
        <v>53363.625000000015</v>
      </c>
      <c r="Q2949" s="157">
        <f>M2949*G2949</f>
        <v>124785500.70000006</v>
      </c>
      <c r="R2949" s="157">
        <f>G2949*P2949</f>
        <v>43674925.245000012</v>
      </c>
      <c r="S2949" s="83">
        <f>SUM(Q2949:R2949)</f>
        <v>168460425.94500008</v>
      </c>
      <c r="T2949" s="156" t="s">
        <v>50</v>
      </c>
      <c r="U2949" s="240"/>
      <c r="V2949" s="240"/>
      <c r="W2949" s="240"/>
      <c r="X2949" s="44" t="s">
        <v>33</v>
      </c>
      <c r="Y2949" s="44"/>
      <c r="Z2949" s="44" t="s">
        <v>16</v>
      </c>
      <c r="AA2949" s="44" t="s">
        <v>80</v>
      </c>
      <c r="AB2949" s="2">
        <v>412308.70350862498</v>
      </c>
      <c r="AC2949" s="2">
        <v>337449935.29959905</v>
      </c>
      <c r="AD2949" s="2">
        <f>+M2949</f>
        <v>152467.50000000006</v>
      </c>
      <c r="AE2949" s="2">
        <f>+AD2949*14%</f>
        <v>21345.450000000012</v>
      </c>
      <c r="AF2949" s="155">
        <f>+AD2949*35%</f>
        <v>53363.625000000015</v>
      </c>
      <c r="AG2949" s="2">
        <f>+AD2949*F2949</f>
        <v>124785500.70000006</v>
      </c>
      <c r="AH2949" s="2">
        <f>+AE2949*F2949</f>
        <v>17469970.098000012</v>
      </c>
      <c r="AI2949" s="2">
        <f>+AF2949*F2949</f>
        <v>43674925.245000012</v>
      </c>
      <c r="AJ2949" s="2">
        <f>SUM(AG2949:AI2949)</f>
        <v>185930396.04300007</v>
      </c>
      <c r="AK2949" s="2">
        <f>+AD2949*G2949</f>
        <v>124785500.70000006</v>
      </c>
      <c r="AL2949" s="2">
        <f>+AE2949*G2949</f>
        <v>17469970.098000012</v>
      </c>
      <c r="AM2949" s="2">
        <f>+AF2949*G2949</f>
        <v>43674925.245000012</v>
      </c>
      <c r="AN2949" s="155">
        <f>SUM(AK2949:AM2949)</f>
        <v>185930396.04300007</v>
      </c>
      <c r="AQ2949" s="145" t="s">
        <v>525</v>
      </c>
      <c r="AU2949" s="8" t="str">
        <f>+K2949</f>
        <v>Bao gồm</v>
      </c>
      <c r="AV2949" s="8">
        <f>+L2949</f>
        <v>152467.50000000006</v>
      </c>
      <c r="AW2949" s="2">
        <f>+M2949</f>
        <v>152467.50000000006</v>
      </c>
      <c r="AX2949" s="8">
        <f>F2949*AW2949</f>
        <v>124785500.70000006</v>
      </c>
      <c r="AY2949" s="8">
        <f>IF(AQ2949="CT",7%,5%)*AX2949</f>
        <v>8734985.0490000043</v>
      </c>
      <c r="AZ2949" s="8">
        <f>AX2949*2%</f>
        <v>2495710.0140000014</v>
      </c>
      <c r="BA2949" s="8">
        <f>IF(BB2949&gt;0,0,AX2949*5%)</f>
        <v>0</v>
      </c>
      <c r="BB2949" s="8">
        <f>(AX2949-BG2949)*35%</f>
        <v>43674925.24500002</v>
      </c>
      <c r="BC2949" s="8">
        <f>+AX2949+AY2949+AZ2949+BA2949+BB2949</f>
        <v>179691121.00800008</v>
      </c>
      <c r="BD2949" s="8">
        <f>AX2949-AT2949</f>
        <v>124785500.70000006</v>
      </c>
      <c r="BE2949" s="2"/>
      <c r="BH2949" s="2"/>
    </row>
    <row r="2950" spans="1:60" ht="34" hidden="1" outlineLevel="1" x14ac:dyDescent="0.2">
      <c r="B2950" s="243"/>
      <c r="C2950" s="144" t="s">
        <v>737</v>
      </c>
      <c r="D2950" s="144"/>
      <c r="E2950" s="243"/>
      <c r="F2950" s="242"/>
      <c r="G2950" s="241"/>
      <c r="H2950" s="240"/>
      <c r="I2950" s="240"/>
      <c r="J2950" s="240"/>
      <c r="K2950" s="156"/>
      <c r="L2950" s="157"/>
      <c r="M2950" s="157"/>
      <c r="N2950" s="83">
        <f>IF(V2950&lt;&gt;"VTC VHm",_xlfn.XLOOKUP(Z2950,$AC$4015:$AC$4035,$AD$4015:$AD$4035,0)*M2950,_xlfn.XLOOKUP(Z2950,$AC$4015:$AC$4035,$AD$4015:$AD$4035,0)*L2950)</f>
        <v>0</v>
      </c>
      <c r="O2950" s="83">
        <f>IF(V2950&lt;&gt;"VTC VHm",_xlfn.XLOOKUP(Z2950,$AC$4015:$AC$4035,$AE$4015:$AE$4035,0)*M2950,_xlfn.XLOOKUP(Z2950,$AC$4015:$AC$4035,$AE$4015:$AE$4035,0)*L2950)</f>
        <v>0</v>
      </c>
      <c r="P2950" s="83"/>
      <c r="Q2950" s="157">
        <f>M2950*G2950</f>
        <v>0</v>
      </c>
      <c r="R2950" s="157">
        <f>G2950*P2950</f>
        <v>0</v>
      </c>
      <c r="S2950" s="83">
        <f>SUM(Q2950:R2950)</f>
        <v>0</v>
      </c>
      <c r="T2950" s="156"/>
      <c r="U2950" s="240"/>
      <c r="V2950" s="240"/>
      <c r="W2950" s="240"/>
      <c r="X2950" s="44" t="s">
        <v>33</v>
      </c>
      <c r="Y2950" s="44"/>
      <c r="Z2950" s="44" t="s">
        <v>16</v>
      </c>
      <c r="AA2950" s="44" t="s">
        <v>80</v>
      </c>
      <c r="AC2950" s="2">
        <v>0</v>
      </c>
      <c r="AD2950" s="2">
        <f>+M2950</f>
        <v>0</v>
      </c>
      <c r="AE2950" s="2">
        <f>+AD2950*14%</f>
        <v>0</v>
      </c>
      <c r="AF2950" s="155">
        <f>+AD2950*35%</f>
        <v>0</v>
      </c>
      <c r="AG2950" s="2">
        <f>+AD2950*F2950</f>
        <v>0</v>
      </c>
      <c r="AH2950" s="2">
        <f>+AE2950*F2950</f>
        <v>0</v>
      </c>
      <c r="AI2950" s="2">
        <f>+AF2950*F2950</f>
        <v>0</v>
      </c>
      <c r="AJ2950" s="2">
        <f>SUM(AG2950:AI2950)</f>
        <v>0</v>
      </c>
      <c r="AK2950" s="2">
        <f>+AD2950*G2950</f>
        <v>0</v>
      </c>
      <c r="AL2950" s="2">
        <f>+AE2950*G2950</f>
        <v>0</v>
      </c>
      <c r="AM2950" s="2">
        <f>+AF2950*G2950</f>
        <v>0</v>
      </c>
      <c r="AN2950" s="155">
        <f>SUM(AK2950:AM2950)</f>
        <v>0</v>
      </c>
      <c r="AQ2950" s="145" t="s">
        <v>525</v>
      </c>
      <c r="AU2950" s="8">
        <f>+K2950</f>
        <v>0</v>
      </c>
      <c r="AV2950" s="8">
        <f>+L2950</f>
        <v>0</v>
      </c>
      <c r="AW2950" s="2">
        <f>+M2950</f>
        <v>0</v>
      </c>
      <c r="AX2950" s="8">
        <f>F2950*AW2950</f>
        <v>0</v>
      </c>
      <c r="AY2950" s="8">
        <f>IF(AQ2950="CT",7%,5%)*AX2950</f>
        <v>0</v>
      </c>
      <c r="AZ2950" s="8">
        <f>AX2950*2%</f>
        <v>0</v>
      </c>
      <c r="BA2950" s="8">
        <f>IF(BB2950&gt;0,0,AX2950*5%)</f>
        <v>0</v>
      </c>
      <c r="BB2950" s="8">
        <f>(AX2950-BG2950)*35%</f>
        <v>0</v>
      </c>
      <c r="BC2950" s="8">
        <f>+AX2950+AY2950+AZ2950+BA2950+BB2950</f>
        <v>0</v>
      </c>
      <c r="BD2950" s="8">
        <f>AX2950-AT2950</f>
        <v>0</v>
      </c>
      <c r="BE2950" s="2"/>
      <c r="BH2950" s="2"/>
    </row>
    <row r="2951" spans="1:60" ht="17" hidden="1" outlineLevel="1" x14ac:dyDescent="0.2">
      <c r="B2951" s="243"/>
      <c r="C2951" s="144" t="s">
        <v>736</v>
      </c>
      <c r="D2951" s="144"/>
      <c r="E2951" s="243"/>
      <c r="F2951" s="242"/>
      <c r="G2951" s="241"/>
      <c r="H2951" s="240"/>
      <c r="I2951" s="240"/>
      <c r="J2951" s="240"/>
      <c r="K2951" s="156"/>
      <c r="L2951" s="157"/>
      <c r="M2951" s="157"/>
      <c r="N2951" s="83">
        <f>IF(V2951&lt;&gt;"VTC VHm",_xlfn.XLOOKUP(Z2951,$AC$4015:$AC$4035,$AD$4015:$AD$4035,0)*M2951,_xlfn.XLOOKUP(Z2951,$AC$4015:$AC$4035,$AD$4015:$AD$4035,0)*L2951)</f>
        <v>0</v>
      </c>
      <c r="O2951" s="83">
        <f>IF(V2951&lt;&gt;"VTC VHm",_xlfn.XLOOKUP(Z2951,$AC$4015:$AC$4035,$AE$4015:$AE$4035,0)*M2951,_xlfn.XLOOKUP(Z2951,$AC$4015:$AC$4035,$AE$4015:$AE$4035,0)*L2951)</f>
        <v>0</v>
      </c>
      <c r="P2951" s="83"/>
      <c r="Q2951" s="157">
        <f>M2951*G2951</f>
        <v>0</v>
      </c>
      <c r="R2951" s="157">
        <f>G2951*P2951</f>
        <v>0</v>
      </c>
      <c r="S2951" s="83">
        <f>SUM(Q2951:R2951)</f>
        <v>0</v>
      </c>
      <c r="T2951" s="156"/>
      <c r="U2951" s="240"/>
      <c r="V2951" s="240"/>
      <c r="W2951" s="240"/>
      <c r="X2951" s="44" t="s">
        <v>33</v>
      </c>
      <c r="Y2951" s="44"/>
      <c r="Z2951" s="44" t="s">
        <v>16</v>
      </c>
      <c r="AA2951" s="44" t="s">
        <v>80</v>
      </c>
      <c r="AC2951" s="2">
        <v>0</v>
      </c>
      <c r="AD2951" s="2">
        <f>+M2951</f>
        <v>0</v>
      </c>
      <c r="AE2951" s="2">
        <f>+AD2951*14%</f>
        <v>0</v>
      </c>
      <c r="AF2951" s="155">
        <f>+AD2951*35%</f>
        <v>0</v>
      </c>
      <c r="AG2951" s="2">
        <f>+AD2951*F2951</f>
        <v>0</v>
      </c>
      <c r="AH2951" s="2">
        <f>+AE2951*F2951</f>
        <v>0</v>
      </c>
      <c r="AI2951" s="2">
        <f>+AF2951*F2951</f>
        <v>0</v>
      </c>
      <c r="AJ2951" s="2">
        <f>SUM(AG2951:AI2951)</f>
        <v>0</v>
      </c>
      <c r="AK2951" s="2">
        <f>+AD2951*G2951</f>
        <v>0</v>
      </c>
      <c r="AL2951" s="2">
        <f>+AE2951*G2951</f>
        <v>0</v>
      </c>
      <c r="AM2951" s="2">
        <f>+AF2951*G2951</f>
        <v>0</v>
      </c>
      <c r="AN2951" s="155">
        <f>SUM(AK2951:AM2951)</f>
        <v>0</v>
      </c>
      <c r="AQ2951" s="145" t="s">
        <v>525</v>
      </c>
      <c r="AU2951" s="8">
        <f>+K2951</f>
        <v>0</v>
      </c>
      <c r="AV2951" s="8">
        <f>+L2951</f>
        <v>0</v>
      </c>
      <c r="AW2951" s="2">
        <f>+M2951</f>
        <v>0</v>
      </c>
      <c r="AX2951" s="8">
        <f>F2951*AW2951</f>
        <v>0</v>
      </c>
      <c r="AY2951" s="8">
        <f>IF(AQ2951="CT",7%,5%)*AX2951</f>
        <v>0</v>
      </c>
      <c r="AZ2951" s="8">
        <f>AX2951*2%</f>
        <v>0</v>
      </c>
      <c r="BA2951" s="8">
        <f>IF(BB2951&gt;0,0,AX2951*5%)</f>
        <v>0</v>
      </c>
      <c r="BB2951" s="8">
        <f>(AX2951-BG2951)*35%</f>
        <v>0</v>
      </c>
      <c r="BC2951" s="8">
        <f>+AX2951+AY2951+AZ2951+BA2951+BB2951</f>
        <v>0</v>
      </c>
      <c r="BD2951" s="8">
        <f>AX2951-AT2951</f>
        <v>0</v>
      </c>
      <c r="BE2951" s="2"/>
      <c r="BH2951" s="2"/>
    </row>
    <row r="2952" spans="1:60" s="92" customFormat="1" ht="17" collapsed="1" x14ac:dyDescent="0.2">
      <c r="B2952" s="163"/>
      <c r="C2952" s="164" t="s">
        <v>112</v>
      </c>
      <c r="D2952" s="164"/>
      <c r="E2952" s="163"/>
      <c r="F2952" s="162"/>
      <c r="G2952" s="149">
        <f>+[2]THKL!F2962</f>
        <v>0</v>
      </c>
      <c r="H2952" s="158"/>
      <c r="I2952" s="158"/>
      <c r="J2952" s="158"/>
      <c r="K2952" s="159"/>
      <c r="L2952" s="161"/>
      <c r="M2952" s="161">
        <f>SUM(K2952:L2952)</f>
        <v>0</v>
      </c>
      <c r="N2952" s="83">
        <f>IF(V2952&lt;&gt;"VTC VHm",_xlfn.XLOOKUP(Z2952,$AC$4015:$AC$4035,$AD$4015:$AD$4035,0)*M2952,_xlfn.XLOOKUP(Z2952,$AC$4015:$AC$4035,$AD$4015:$AD$4035,0)*L2952)</f>
        <v>0</v>
      </c>
      <c r="O2952" s="83">
        <f>IF(V2952&lt;&gt;"VTC VHm",_xlfn.XLOOKUP(Z2952,$AC$4015:$AC$4035,$AE$4015:$AE$4035,0)*M2952,_xlfn.XLOOKUP(Z2952,$AC$4015:$AC$4035,$AE$4015:$AE$4035,0)*L2952)</f>
        <v>0</v>
      </c>
      <c r="P2952" s="160">
        <f>SUM(N2952:O2952)</f>
        <v>0</v>
      </c>
      <c r="Q2952" s="161">
        <f>M2952*G2952</f>
        <v>0</v>
      </c>
      <c r="R2952" s="161">
        <f>G2952*P2952</f>
        <v>0</v>
      </c>
      <c r="S2952" s="160">
        <f>SUM(Q2952:R2952)</f>
        <v>0</v>
      </c>
      <c r="T2952" s="159"/>
      <c r="U2952" s="158"/>
      <c r="V2952" s="158"/>
      <c r="W2952" s="158"/>
      <c r="X2952" s="94" t="s">
        <v>33</v>
      </c>
      <c r="Y2952" s="94"/>
      <c r="Z2952" s="94" t="s">
        <v>16</v>
      </c>
      <c r="AA2952" s="44" t="s">
        <v>80</v>
      </c>
      <c r="AB2952" s="2"/>
      <c r="AC2952" s="2">
        <v>0</v>
      </c>
      <c r="AD2952" s="93">
        <f>+M2952</f>
        <v>0</v>
      </c>
      <c r="AE2952" s="93">
        <f>+AD2952*14%</f>
        <v>0</v>
      </c>
      <c r="AF2952" s="93">
        <f>+AD2952*35%</f>
        <v>0</v>
      </c>
      <c r="AG2952" s="93">
        <f>+AD2952*F2952</f>
        <v>0</v>
      </c>
      <c r="AH2952" s="93">
        <f>+AE2952*F2952</f>
        <v>0</v>
      </c>
      <c r="AI2952" s="93">
        <f>+AF2952*F2952</f>
        <v>0</v>
      </c>
      <c r="AJ2952" s="93">
        <f>SUM(AG2952:AI2952)</f>
        <v>0</v>
      </c>
      <c r="AK2952" s="93">
        <f>+AD2952*G2952</f>
        <v>0</v>
      </c>
      <c r="AL2952" s="93">
        <f>+AE2952*G2952</f>
        <v>0</v>
      </c>
      <c r="AM2952" s="93">
        <f>+AF2952*G2952</f>
        <v>0</v>
      </c>
      <c r="AN2952" s="93">
        <f>SUM(AK2952:AM2952)</f>
        <v>0</v>
      </c>
      <c r="AQ2952" s="145" t="s">
        <v>525</v>
      </c>
      <c r="AU2952" s="8">
        <f>+K2952</f>
        <v>0</v>
      </c>
      <c r="AV2952" s="8">
        <f>+L2952</f>
        <v>0</v>
      </c>
      <c r="AW2952" s="2">
        <f>+M2952</f>
        <v>0</v>
      </c>
      <c r="AX2952" s="8">
        <f>F2952*AW2952</f>
        <v>0</v>
      </c>
      <c r="AY2952" s="8">
        <f>IF(AQ2952="CT",7%,5%)*AX2952</f>
        <v>0</v>
      </c>
      <c r="AZ2952" s="8">
        <f>AX2952*2%</f>
        <v>0</v>
      </c>
      <c r="BA2952" s="8">
        <f>IF(BB2952&gt;0,0,AX2952*5%)</f>
        <v>0</v>
      </c>
      <c r="BB2952" s="8">
        <f>(AX2952-BG2952)*35%</f>
        <v>0</v>
      </c>
      <c r="BC2952" s="8">
        <f>+AX2952+AY2952+AZ2952+BA2952+BB2952</f>
        <v>0</v>
      </c>
      <c r="BD2952" s="8">
        <f>AX2952-AT2952</f>
        <v>0</v>
      </c>
      <c r="BE2952" s="2"/>
      <c r="BH2952" s="2"/>
    </row>
    <row r="2953" spans="1:60" ht="34" hidden="1" outlineLevel="1" x14ac:dyDescent="0.2">
      <c r="B2953" s="82">
        <v>21</v>
      </c>
      <c r="C2953" s="144" t="s">
        <v>735</v>
      </c>
      <c r="D2953" s="144"/>
      <c r="E2953" s="82" t="s">
        <v>52</v>
      </c>
      <c r="F2953" s="143">
        <v>16.920000000000002</v>
      </c>
      <c r="G2953" s="142">
        <f>+[2]THKL!F2963</f>
        <v>16.920000000000002</v>
      </c>
      <c r="H2953" s="132"/>
      <c r="I2953" s="132"/>
      <c r="J2953" s="132"/>
      <c r="K2953" s="156">
        <f>$K$152</f>
        <v>198000</v>
      </c>
      <c r="L2953" s="157">
        <f>$L$152</f>
        <v>207031.93799999985</v>
      </c>
      <c r="M2953" s="157">
        <f>SUM(K2953:L2953)</f>
        <v>405031.93799999985</v>
      </c>
      <c r="N2953" s="83">
        <f>IF(V2953&lt;&gt;"VTC VHm",_xlfn.XLOOKUP(Z2953,$AC$4015:$AC$4035,$AD$4015:$AD$4035,0)*M2953,_xlfn.XLOOKUP(Z2953,$AC$4015:$AC$4035,$AD$4015:$AD$4035,0)*L2953)</f>
        <v>72461.178299999941</v>
      </c>
      <c r="O2953" s="83">
        <f>IF(V2953&lt;&gt;"VTC VHm",_xlfn.XLOOKUP(Z2953,$AC$4015:$AC$4035,$AE$4015:$AE$4035,0)*M2953,_xlfn.XLOOKUP(Z2953,$AC$4015:$AC$4035,$AE$4015:$AE$4035,0)*L2953)</f>
        <v>0</v>
      </c>
      <c r="P2953" s="83">
        <f>SUM(N2953:O2953)</f>
        <v>72461.178299999941</v>
      </c>
      <c r="Q2953" s="157">
        <f>M2953*G2953</f>
        <v>6853140.3909599986</v>
      </c>
      <c r="R2953" s="157">
        <f>G2953*P2953</f>
        <v>1226043.1368359991</v>
      </c>
      <c r="S2953" s="83">
        <f>SUM(Q2953:R2953)</f>
        <v>8079183.5277959974</v>
      </c>
      <c r="T2953" s="156" t="s">
        <v>716</v>
      </c>
      <c r="U2953" s="132"/>
      <c r="V2953" s="82" t="s">
        <v>34</v>
      </c>
      <c r="W2953" s="132"/>
      <c r="X2953" s="44" t="s">
        <v>33</v>
      </c>
      <c r="Y2953" s="44"/>
      <c r="Z2953" s="44" t="s">
        <v>16</v>
      </c>
      <c r="AA2953" s="44" t="s">
        <v>80</v>
      </c>
      <c r="AB2953" s="2">
        <v>440287.92672507092</v>
      </c>
      <c r="AC2953" s="2">
        <v>7449671.7201882005</v>
      </c>
      <c r="AD2953" s="2">
        <f>+M2953</f>
        <v>405031.93799999985</v>
      </c>
      <c r="AE2953" s="2">
        <f>+AD2953*14%</f>
        <v>56704.471319999982</v>
      </c>
      <c r="AF2953" s="155">
        <f>+AD2953*35%</f>
        <v>141761.17829999994</v>
      </c>
      <c r="AG2953" s="2">
        <f>+AD2953*F2953</f>
        <v>6853140.3909599986</v>
      </c>
      <c r="AH2953" s="2">
        <f>+AE2953*F2953</f>
        <v>959439.65473439975</v>
      </c>
      <c r="AI2953" s="2">
        <f>+AF2953*F2953</f>
        <v>2398599.1368359993</v>
      </c>
      <c r="AJ2953" s="2">
        <f>SUM(AG2953:AI2953)</f>
        <v>10211179.182530398</v>
      </c>
      <c r="AK2953" s="2">
        <f>+AD2953*G2953</f>
        <v>6853140.3909599986</v>
      </c>
      <c r="AL2953" s="2">
        <f>+AE2953*G2953</f>
        <v>959439.65473439975</v>
      </c>
      <c r="AM2953" s="2">
        <f>+AF2953*G2953</f>
        <v>2398599.1368359993</v>
      </c>
      <c r="AN2953" s="155">
        <f>SUM(AK2953:AM2953)</f>
        <v>10211179.182530398</v>
      </c>
      <c r="AQ2953" s="145" t="s">
        <v>525</v>
      </c>
      <c r="AU2953" s="8">
        <f>+K2953</f>
        <v>198000</v>
      </c>
      <c r="AV2953" s="8">
        <f>+L2953</f>
        <v>207031.93799999985</v>
      </c>
      <c r="AW2953" s="2">
        <f>+M2953</f>
        <v>405031.93799999985</v>
      </c>
      <c r="AX2953" s="8">
        <f>F2953*AW2953</f>
        <v>6853140.3909599986</v>
      </c>
      <c r="AY2953" s="8">
        <f>IF(AQ2953="CT",7%,5%)*AX2953</f>
        <v>479719.82736719993</v>
      </c>
      <c r="AZ2953" s="8">
        <f>AX2953*2%</f>
        <v>137062.80781919998</v>
      </c>
      <c r="BA2953" s="8">
        <f>IF(BB2953&gt;0,0,AX2953*5%)</f>
        <v>0</v>
      </c>
      <c r="BB2953" s="8">
        <f>(AX2953-BG2953)*35%</f>
        <v>2398599.1368359993</v>
      </c>
      <c r="BC2953" s="8">
        <f>+AX2953+AY2953+AZ2953+BA2953+BB2953</f>
        <v>9868522.1629823968</v>
      </c>
      <c r="BD2953" s="8">
        <f>AX2953-AT2953</f>
        <v>6853140.3909599986</v>
      </c>
      <c r="BE2953" s="2"/>
      <c r="BH2953" s="2"/>
    </row>
    <row r="2954" spans="1:60" ht="34" hidden="1" outlineLevel="1" x14ac:dyDescent="0.2">
      <c r="B2954" s="82">
        <v>22</v>
      </c>
      <c r="C2954" s="144" t="s">
        <v>734</v>
      </c>
      <c r="D2954" s="144"/>
      <c r="E2954" s="82" t="s">
        <v>52</v>
      </c>
      <c r="F2954" s="143">
        <v>118.879</v>
      </c>
      <c r="G2954" s="142">
        <f>+[2]THKL!F2964</f>
        <v>118.879</v>
      </c>
      <c r="H2954" s="132"/>
      <c r="I2954" s="132"/>
      <c r="J2954" s="132"/>
      <c r="K2954" s="156">
        <f>$K$152</f>
        <v>198000</v>
      </c>
      <c r="L2954" s="157">
        <f>$L$152</f>
        <v>207031.93799999985</v>
      </c>
      <c r="M2954" s="157">
        <f>SUM(K2954:L2954)</f>
        <v>405031.93799999985</v>
      </c>
      <c r="N2954" s="83">
        <f>IF(V2954&lt;&gt;"VTC VHm",_xlfn.XLOOKUP(Z2954,$AC$4015:$AC$4035,$AD$4015:$AD$4035,0)*M2954,_xlfn.XLOOKUP(Z2954,$AC$4015:$AC$4035,$AD$4015:$AD$4035,0)*L2954)</f>
        <v>72461.178299999941</v>
      </c>
      <c r="O2954" s="83">
        <f>IF(V2954&lt;&gt;"VTC VHm",_xlfn.XLOOKUP(Z2954,$AC$4015:$AC$4035,$AE$4015:$AE$4035,0)*M2954,_xlfn.XLOOKUP(Z2954,$AC$4015:$AC$4035,$AE$4015:$AE$4035,0)*L2954)</f>
        <v>0</v>
      </c>
      <c r="P2954" s="83">
        <f>SUM(N2954:O2954)</f>
        <v>72461.178299999941</v>
      </c>
      <c r="Q2954" s="157">
        <f>M2954*G2954</f>
        <v>48149791.757501982</v>
      </c>
      <c r="R2954" s="157">
        <f>G2954*P2954</f>
        <v>8614112.4151256941</v>
      </c>
      <c r="S2954" s="83">
        <f>SUM(Q2954:R2954)</f>
        <v>56763904.172627673</v>
      </c>
      <c r="T2954" s="156" t="s">
        <v>716</v>
      </c>
      <c r="U2954" s="132"/>
      <c r="V2954" s="82" t="s">
        <v>34</v>
      </c>
      <c r="W2954" s="132"/>
      <c r="X2954" s="44" t="s">
        <v>33</v>
      </c>
      <c r="Y2954" s="44"/>
      <c r="Z2954" s="44" t="s">
        <v>16</v>
      </c>
      <c r="AA2954" s="44" t="s">
        <v>80</v>
      </c>
      <c r="AB2954" s="2">
        <v>440287.92672507092</v>
      </c>
      <c r="AC2954" s="2">
        <v>52340988.441149712</v>
      </c>
      <c r="AD2954" s="2">
        <f>+M2954</f>
        <v>405031.93799999985</v>
      </c>
      <c r="AE2954" s="2">
        <f>+AD2954*14%</f>
        <v>56704.471319999982</v>
      </c>
      <c r="AF2954" s="155">
        <f>+AD2954*35%</f>
        <v>141761.17829999994</v>
      </c>
      <c r="AG2954" s="2">
        <f>+AD2954*F2954</f>
        <v>48149791.757501982</v>
      </c>
      <c r="AH2954" s="2">
        <f>+AE2954*F2954</f>
        <v>6740970.8460502783</v>
      </c>
      <c r="AI2954" s="2">
        <f>+AF2954*F2954</f>
        <v>16852427.115125693</v>
      </c>
      <c r="AJ2954" s="2">
        <f>SUM(AG2954:AI2954)</f>
        <v>71743189.718677953</v>
      </c>
      <c r="AK2954" s="2">
        <f>+AD2954*G2954</f>
        <v>48149791.757501982</v>
      </c>
      <c r="AL2954" s="2">
        <f>+AE2954*G2954</f>
        <v>6740970.8460502783</v>
      </c>
      <c r="AM2954" s="2">
        <f>+AF2954*G2954</f>
        <v>16852427.115125693</v>
      </c>
      <c r="AN2954" s="155">
        <f>SUM(AK2954:AM2954)</f>
        <v>71743189.718677953</v>
      </c>
      <c r="AQ2954" s="145" t="s">
        <v>525</v>
      </c>
      <c r="AU2954" s="8">
        <f>+K2954</f>
        <v>198000</v>
      </c>
      <c r="AV2954" s="8">
        <f>+L2954</f>
        <v>207031.93799999985</v>
      </c>
      <c r="AW2954" s="2">
        <f>+M2954</f>
        <v>405031.93799999985</v>
      </c>
      <c r="AX2954" s="8">
        <f>F2954*AW2954</f>
        <v>48149791.757501982</v>
      </c>
      <c r="AY2954" s="8">
        <f>IF(AQ2954="CT",7%,5%)*AX2954</f>
        <v>3370485.4230251391</v>
      </c>
      <c r="AZ2954" s="8">
        <f>AX2954*2%</f>
        <v>962995.83515003964</v>
      </c>
      <c r="BA2954" s="8">
        <f>IF(BB2954&gt;0,0,AX2954*5%)</f>
        <v>0</v>
      </c>
      <c r="BB2954" s="8">
        <f>(AX2954-BG2954)*35%</f>
        <v>16852427.115125693</v>
      </c>
      <c r="BC2954" s="8">
        <f>+AX2954+AY2954+AZ2954+BA2954+BB2954</f>
        <v>69335700.130802855</v>
      </c>
      <c r="BD2954" s="8">
        <f>AX2954-AT2954</f>
        <v>48149791.757501982</v>
      </c>
      <c r="BE2954" s="2"/>
      <c r="BH2954" s="2"/>
    </row>
    <row r="2955" spans="1:60" ht="17" hidden="1" outlineLevel="1" x14ac:dyDescent="0.2">
      <c r="A2955" s="1" t="s">
        <v>108</v>
      </c>
      <c r="B2955" s="243">
        <v>23</v>
      </c>
      <c r="C2955" s="144" t="s">
        <v>733</v>
      </c>
      <c r="D2955" s="144"/>
      <c r="E2955" s="243" t="s">
        <v>52</v>
      </c>
      <c r="F2955" s="242">
        <v>818.44</v>
      </c>
      <c r="G2955" s="241">
        <f>+[2]THKL!F2965</f>
        <v>818.44</v>
      </c>
      <c r="H2955" s="240"/>
      <c r="I2955" s="240"/>
      <c r="J2955" s="240"/>
      <c r="K2955" s="156">
        <f>'[3]BDG (XD)'!$Y$583</f>
        <v>258808.31052631576</v>
      </c>
      <c r="L2955" s="157">
        <f>'[3]BDG (XD)'!$Z$583</f>
        <v>52800</v>
      </c>
      <c r="M2955" s="157">
        <f>SUM(K2955:L2955)</f>
        <v>311608.31052631576</v>
      </c>
      <c r="N2955" s="83">
        <f>IF(V2955&lt;&gt;"VTC VHm",_xlfn.XLOOKUP(Z2955,$AC$4015:$AC$4035,$AD$4015:$AD$4035,0)*M2955,_xlfn.XLOOKUP(Z2955,$AC$4015:$AC$4035,$AD$4015:$AD$4035,0)*L2955)</f>
        <v>0</v>
      </c>
      <c r="O2955" s="83">
        <f>IF(V2955&lt;&gt;"VTC VHm",_xlfn.XLOOKUP(Z2955,$AC$4015:$AC$4035,$AE$4015:$AE$4035,0)*M2955,_xlfn.XLOOKUP(Z2955,$AC$4015:$AC$4035,$AE$4015:$AE$4035,0)*L2955)</f>
        <v>93482.493157894729</v>
      </c>
      <c r="P2955" s="83">
        <f>SUM(N2955:O2955)</f>
        <v>93482.493157894729</v>
      </c>
      <c r="Q2955" s="157">
        <f>M2955*G2955</f>
        <v>255032705.66715789</v>
      </c>
      <c r="R2955" s="157">
        <f>G2955*P2955</f>
        <v>76509811.700147361</v>
      </c>
      <c r="S2955" s="83">
        <f>SUM(Q2955:R2955)</f>
        <v>331542517.36730528</v>
      </c>
      <c r="T2955" s="156" t="s">
        <v>50</v>
      </c>
      <c r="U2955" s="240"/>
      <c r="V2955" s="240"/>
      <c r="W2955" s="240"/>
      <c r="X2955" s="44" t="s">
        <v>33</v>
      </c>
      <c r="Y2955" s="44"/>
      <c r="Z2955" s="44" t="s">
        <v>18</v>
      </c>
      <c r="AA2955" s="44" t="s">
        <v>80</v>
      </c>
      <c r="AB2955" s="2">
        <v>266717.16170537897</v>
      </c>
      <c r="AC2955" s="2">
        <v>218291993.82615039</v>
      </c>
      <c r="AD2955" s="2">
        <f>+M2955</f>
        <v>311608.31052631576</v>
      </c>
      <c r="AE2955" s="2">
        <f>+AD2955*14%</f>
        <v>43625.16347368421</v>
      </c>
      <c r="AF2955" s="155">
        <f>+AD2955*35%</f>
        <v>109062.90868421052</v>
      </c>
      <c r="AG2955" s="2">
        <f>+AD2955*F2955</f>
        <v>255032705.66715789</v>
      </c>
      <c r="AH2955" s="2">
        <f>+AE2955*F2955</f>
        <v>35704578.793402106</v>
      </c>
      <c r="AI2955" s="2">
        <f>+AF2955*F2955</f>
        <v>89261446.983505264</v>
      </c>
      <c r="AJ2955" s="2">
        <f>SUM(AG2955:AI2955)</f>
        <v>379998731.44406521</v>
      </c>
      <c r="AK2955" s="2">
        <f>+AD2955*G2955</f>
        <v>255032705.66715789</v>
      </c>
      <c r="AL2955" s="2">
        <f>+AE2955*G2955</f>
        <v>35704578.793402106</v>
      </c>
      <c r="AM2955" s="2">
        <f>+AF2955*G2955</f>
        <v>89261446.983505264</v>
      </c>
      <c r="AN2955" s="155">
        <f>SUM(AK2955:AM2955)</f>
        <v>379998731.44406521</v>
      </c>
      <c r="AQ2955" s="145" t="s">
        <v>525</v>
      </c>
      <c r="AU2955" s="8">
        <f>+K2955</f>
        <v>258808.31052631576</v>
      </c>
      <c r="AV2955" s="8">
        <f>+L2955</f>
        <v>52800</v>
      </c>
      <c r="AW2955" s="2">
        <f>+M2955</f>
        <v>311608.31052631576</v>
      </c>
      <c r="AX2955" s="8">
        <f>F2955*AW2955</f>
        <v>255032705.66715789</v>
      </c>
      <c r="AY2955" s="8">
        <f>IF(AQ2955="CT",7%,5%)*AX2955</f>
        <v>17852289.396701053</v>
      </c>
      <c r="AZ2955" s="8">
        <f>AX2955*2%</f>
        <v>5100654.1133431578</v>
      </c>
      <c r="BA2955" s="8">
        <f>IF(BB2955&gt;0,0,AX2955*5%)</f>
        <v>0</v>
      </c>
      <c r="BB2955" s="8">
        <f>(AX2955-BG2955)*35%</f>
        <v>89261446.983505249</v>
      </c>
      <c r="BC2955" s="8">
        <f>+AX2955+AY2955+AZ2955+BA2955+BB2955</f>
        <v>367247096.16070735</v>
      </c>
      <c r="BD2955" s="8">
        <f>AX2955-AT2955</f>
        <v>255032705.66715789</v>
      </c>
      <c r="BE2955" s="2"/>
      <c r="BH2955" s="2"/>
    </row>
    <row r="2956" spans="1:60" ht="34" hidden="1" outlineLevel="1" x14ac:dyDescent="0.2">
      <c r="B2956" s="243"/>
      <c r="C2956" s="144" t="s">
        <v>732</v>
      </c>
      <c r="D2956" s="144"/>
      <c r="E2956" s="243"/>
      <c r="F2956" s="242"/>
      <c r="G2956" s="241"/>
      <c r="H2956" s="240"/>
      <c r="I2956" s="240"/>
      <c r="J2956" s="240"/>
      <c r="K2956" s="156"/>
      <c r="L2956" s="157"/>
      <c r="M2956" s="157">
        <f>SUM(K2956:L2956)</f>
        <v>0</v>
      </c>
      <c r="N2956" s="83">
        <f>IF(V2956&lt;&gt;"VTC VHm",_xlfn.XLOOKUP(Z2956,$AC$4015:$AC$4035,$AD$4015:$AD$4035,0)*M2956,_xlfn.XLOOKUP(Z2956,$AC$4015:$AC$4035,$AD$4015:$AD$4035,0)*L2956)</f>
        <v>0</v>
      </c>
      <c r="O2956" s="83">
        <f>IF(V2956&lt;&gt;"VTC VHm",_xlfn.XLOOKUP(Z2956,$AC$4015:$AC$4035,$AE$4015:$AE$4035,0)*M2956,_xlfn.XLOOKUP(Z2956,$AC$4015:$AC$4035,$AE$4015:$AE$4035,0)*L2956)</f>
        <v>0</v>
      </c>
      <c r="P2956" s="83">
        <f>SUM(N2956:O2956)</f>
        <v>0</v>
      </c>
      <c r="Q2956" s="157">
        <f>M2956*G2956</f>
        <v>0</v>
      </c>
      <c r="R2956" s="157">
        <f>G2956*P2956</f>
        <v>0</v>
      </c>
      <c r="S2956" s="83">
        <f>SUM(Q2956:R2956)</f>
        <v>0</v>
      </c>
      <c r="T2956" s="156"/>
      <c r="U2956" s="240"/>
      <c r="V2956" s="240"/>
      <c r="W2956" s="240"/>
      <c r="X2956" s="44" t="s">
        <v>33</v>
      </c>
      <c r="Y2956" s="44"/>
      <c r="Z2956" s="44" t="s">
        <v>18</v>
      </c>
      <c r="AA2956" s="44" t="s">
        <v>80</v>
      </c>
      <c r="AC2956" s="2">
        <v>0</v>
      </c>
      <c r="AD2956" s="2">
        <f>+M2956</f>
        <v>0</v>
      </c>
      <c r="AE2956" s="2">
        <f>+AD2956*14%</f>
        <v>0</v>
      </c>
      <c r="AF2956" s="155">
        <f>+AD2956*35%</f>
        <v>0</v>
      </c>
      <c r="AG2956" s="2">
        <f>+AD2956*F2956</f>
        <v>0</v>
      </c>
      <c r="AH2956" s="2">
        <f>+AE2956*F2956</f>
        <v>0</v>
      </c>
      <c r="AI2956" s="2">
        <f>+AF2956*F2956</f>
        <v>0</v>
      </c>
      <c r="AJ2956" s="2">
        <f>SUM(AG2956:AI2956)</f>
        <v>0</v>
      </c>
      <c r="AK2956" s="2">
        <f>+AD2956*G2956</f>
        <v>0</v>
      </c>
      <c r="AL2956" s="2">
        <f>+AE2956*G2956</f>
        <v>0</v>
      </c>
      <c r="AM2956" s="2">
        <f>+AF2956*G2956</f>
        <v>0</v>
      </c>
      <c r="AN2956" s="155">
        <f>SUM(AK2956:AM2956)</f>
        <v>0</v>
      </c>
      <c r="AQ2956" s="145" t="s">
        <v>525</v>
      </c>
      <c r="AU2956" s="8">
        <f>+K2956</f>
        <v>0</v>
      </c>
      <c r="AV2956" s="8">
        <f>+L2956</f>
        <v>0</v>
      </c>
      <c r="AW2956" s="2">
        <f>+M2956</f>
        <v>0</v>
      </c>
      <c r="AX2956" s="8">
        <f>F2956*AW2956</f>
        <v>0</v>
      </c>
      <c r="AY2956" s="8">
        <f>IF(AQ2956="CT",7%,5%)*AX2956</f>
        <v>0</v>
      </c>
      <c r="AZ2956" s="8">
        <f>AX2956*2%</f>
        <v>0</v>
      </c>
      <c r="BA2956" s="8">
        <f>IF(BB2956&gt;0,0,AX2956*5%)</f>
        <v>0</v>
      </c>
      <c r="BB2956" s="8">
        <f>(AX2956-BG2956)*35%</f>
        <v>0</v>
      </c>
      <c r="BC2956" s="8">
        <f>+AX2956+AY2956+AZ2956+BA2956+BB2956</f>
        <v>0</v>
      </c>
      <c r="BD2956" s="8">
        <f>AX2956-AT2956</f>
        <v>0</v>
      </c>
      <c r="BE2956" s="2"/>
      <c r="BH2956" s="2"/>
    </row>
    <row r="2957" spans="1:60" ht="17" hidden="1" outlineLevel="1" x14ac:dyDescent="0.2">
      <c r="B2957" s="243"/>
      <c r="C2957" s="144" t="s">
        <v>731</v>
      </c>
      <c r="D2957" s="144"/>
      <c r="E2957" s="243"/>
      <c r="F2957" s="242"/>
      <c r="G2957" s="241"/>
      <c r="H2957" s="240"/>
      <c r="I2957" s="240"/>
      <c r="J2957" s="240"/>
      <c r="K2957" s="156"/>
      <c r="L2957" s="157"/>
      <c r="M2957" s="157">
        <f>SUM(K2957:L2957)</f>
        <v>0</v>
      </c>
      <c r="N2957" s="83">
        <f>IF(V2957&lt;&gt;"VTC VHm",_xlfn.XLOOKUP(Z2957,$AC$4015:$AC$4035,$AD$4015:$AD$4035,0)*M2957,_xlfn.XLOOKUP(Z2957,$AC$4015:$AC$4035,$AD$4015:$AD$4035,0)*L2957)</f>
        <v>0</v>
      </c>
      <c r="O2957" s="83">
        <f>IF(V2957&lt;&gt;"VTC VHm",_xlfn.XLOOKUP(Z2957,$AC$4015:$AC$4035,$AE$4015:$AE$4035,0)*M2957,_xlfn.XLOOKUP(Z2957,$AC$4015:$AC$4035,$AE$4015:$AE$4035,0)*L2957)</f>
        <v>0</v>
      </c>
      <c r="P2957" s="83">
        <f>SUM(N2957:O2957)</f>
        <v>0</v>
      </c>
      <c r="Q2957" s="157">
        <f>M2957*G2957</f>
        <v>0</v>
      </c>
      <c r="R2957" s="157">
        <f>G2957*P2957</f>
        <v>0</v>
      </c>
      <c r="S2957" s="83">
        <f>SUM(Q2957:R2957)</f>
        <v>0</v>
      </c>
      <c r="T2957" s="156"/>
      <c r="U2957" s="240"/>
      <c r="V2957" s="240"/>
      <c r="W2957" s="240"/>
      <c r="X2957" s="44" t="s">
        <v>33</v>
      </c>
      <c r="Y2957" s="44"/>
      <c r="Z2957" s="44" t="s">
        <v>18</v>
      </c>
      <c r="AA2957" s="44" t="s">
        <v>80</v>
      </c>
      <c r="AC2957" s="2">
        <v>0</v>
      </c>
      <c r="AD2957" s="2">
        <f>+M2957</f>
        <v>0</v>
      </c>
      <c r="AE2957" s="2">
        <f>+AD2957*14%</f>
        <v>0</v>
      </c>
      <c r="AF2957" s="155">
        <f>+AD2957*35%</f>
        <v>0</v>
      </c>
      <c r="AG2957" s="2">
        <f>+AD2957*F2957</f>
        <v>0</v>
      </c>
      <c r="AH2957" s="2">
        <f>+AE2957*F2957</f>
        <v>0</v>
      </c>
      <c r="AI2957" s="2">
        <f>+AF2957*F2957</f>
        <v>0</v>
      </c>
      <c r="AJ2957" s="2">
        <f>SUM(AG2957:AI2957)</f>
        <v>0</v>
      </c>
      <c r="AK2957" s="2">
        <f>+AD2957*G2957</f>
        <v>0</v>
      </c>
      <c r="AL2957" s="2">
        <f>+AE2957*G2957</f>
        <v>0</v>
      </c>
      <c r="AM2957" s="2">
        <f>+AF2957*G2957</f>
        <v>0</v>
      </c>
      <c r="AN2957" s="155">
        <f>SUM(AK2957:AM2957)</f>
        <v>0</v>
      </c>
      <c r="AQ2957" s="145" t="s">
        <v>525</v>
      </c>
      <c r="AU2957" s="8">
        <f>+K2957</f>
        <v>0</v>
      </c>
      <c r="AV2957" s="8">
        <f>+L2957</f>
        <v>0</v>
      </c>
      <c r="AW2957" s="2">
        <f>+M2957</f>
        <v>0</v>
      </c>
      <c r="AX2957" s="8">
        <f>F2957*AW2957</f>
        <v>0</v>
      </c>
      <c r="AY2957" s="8">
        <f>IF(AQ2957="CT",7%,5%)*AX2957</f>
        <v>0</v>
      </c>
      <c r="AZ2957" s="8">
        <f>AX2957*2%</f>
        <v>0</v>
      </c>
      <c r="BA2957" s="8">
        <f>IF(BB2957&gt;0,0,AX2957*5%)</f>
        <v>0</v>
      </c>
      <c r="BB2957" s="8">
        <f>(AX2957-BG2957)*35%</f>
        <v>0</v>
      </c>
      <c r="BC2957" s="8">
        <f>+AX2957+AY2957+AZ2957+BA2957+BB2957</f>
        <v>0</v>
      </c>
      <c r="BD2957" s="8">
        <f>AX2957-AT2957</f>
        <v>0</v>
      </c>
      <c r="BE2957" s="2"/>
      <c r="BH2957" s="2"/>
    </row>
    <row r="2958" spans="1:60" ht="34" hidden="1" outlineLevel="1" x14ac:dyDescent="0.2">
      <c r="B2958" s="243"/>
      <c r="C2958" s="144" t="s">
        <v>730</v>
      </c>
      <c r="D2958" s="144"/>
      <c r="E2958" s="243"/>
      <c r="F2958" s="242"/>
      <c r="G2958" s="241"/>
      <c r="H2958" s="240"/>
      <c r="I2958" s="240"/>
      <c r="J2958" s="240"/>
      <c r="K2958" s="156"/>
      <c r="L2958" s="157"/>
      <c r="M2958" s="157">
        <f>SUM(K2958:L2958)</f>
        <v>0</v>
      </c>
      <c r="N2958" s="83">
        <f>IF(V2958&lt;&gt;"VTC VHm",_xlfn.XLOOKUP(Z2958,$AC$4015:$AC$4035,$AD$4015:$AD$4035,0)*M2958,_xlfn.XLOOKUP(Z2958,$AC$4015:$AC$4035,$AD$4015:$AD$4035,0)*L2958)</f>
        <v>0</v>
      </c>
      <c r="O2958" s="83">
        <f>IF(V2958&lt;&gt;"VTC VHm",_xlfn.XLOOKUP(Z2958,$AC$4015:$AC$4035,$AE$4015:$AE$4035,0)*M2958,_xlfn.XLOOKUP(Z2958,$AC$4015:$AC$4035,$AE$4015:$AE$4035,0)*L2958)</f>
        <v>0</v>
      </c>
      <c r="P2958" s="83">
        <f>SUM(N2958:O2958)</f>
        <v>0</v>
      </c>
      <c r="Q2958" s="157">
        <f>M2958*G2958</f>
        <v>0</v>
      </c>
      <c r="R2958" s="157">
        <f>G2958*P2958</f>
        <v>0</v>
      </c>
      <c r="S2958" s="83">
        <f>SUM(Q2958:R2958)</f>
        <v>0</v>
      </c>
      <c r="T2958" s="156"/>
      <c r="U2958" s="240"/>
      <c r="V2958" s="240"/>
      <c r="W2958" s="240"/>
      <c r="X2958" s="44" t="s">
        <v>33</v>
      </c>
      <c r="Y2958" s="44"/>
      <c r="Z2958" s="44" t="s">
        <v>18</v>
      </c>
      <c r="AA2958" s="44" t="s">
        <v>80</v>
      </c>
      <c r="AC2958" s="2">
        <v>0</v>
      </c>
      <c r="AD2958" s="2">
        <f>+M2958</f>
        <v>0</v>
      </c>
      <c r="AE2958" s="2">
        <f>+AD2958*14%</f>
        <v>0</v>
      </c>
      <c r="AF2958" s="155">
        <f>+AD2958*35%</f>
        <v>0</v>
      </c>
      <c r="AG2958" s="2">
        <f>+AD2958*F2958</f>
        <v>0</v>
      </c>
      <c r="AH2958" s="2">
        <f>+AE2958*F2958</f>
        <v>0</v>
      </c>
      <c r="AI2958" s="2">
        <f>+AF2958*F2958</f>
        <v>0</v>
      </c>
      <c r="AJ2958" s="2">
        <f>SUM(AG2958:AI2958)</f>
        <v>0</v>
      </c>
      <c r="AK2958" s="2">
        <f>+AD2958*G2958</f>
        <v>0</v>
      </c>
      <c r="AL2958" s="2">
        <f>+AE2958*G2958</f>
        <v>0</v>
      </c>
      <c r="AM2958" s="2">
        <f>+AF2958*G2958</f>
        <v>0</v>
      </c>
      <c r="AN2958" s="155">
        <f>SUM(AK2958:AM2958)</f>
        <v>0</v>
      </c>
      <c r="AQ2958" s="145" t="s">
        <v>525</v>
      </c>
      <c r="AU2958" s="8">
        <f>+K2958</f>
        <v>0</v>
      </c>
      <c r="AV2958" s="8">
        <f>+L2958</f>
        <v>0</v>
      </c>
      <c r="AW2958" s="2">
        <f>+M2958</f>
        <v>0</v>
      </c>
      <c r="AX2958" s="8">
        <f>F2958*AW2958</f>
        <v>0</v>
      </c>
      <c r="AY2958" s="8">
        <f>IF(AQ2958="CT",7%,5%)*AX2958</f>
        <v>0</v>
      </c>
      <c r="AZ2958" s="8">
        <f>AX2958*2%</f>
        <v>0</v>
      </c>
      <c r="BA2958" s="8">
        <f>IF(BB2958&gt;0,0,AX2958*5%)</f>
        <v>0</v>
      </c>
      <c r="BB2958" s="8">
        <f>(AX2958-BG2958)*35%</f>
        <v>0</v>
      </c>
      <c r="BC2958" s="8">
        <f>+AX2958+AY2958+AZ2958+BA2958+BB2958</f>
        <v>0</v>
      </c>
      <c r="BD2958" s="8">
        <f>AX2958-AT2958</f>
        <v>0</v>
      </c>
      <c r="BE2958" s="2"/>
      <c r="BH2958" s="2"/>
    </row>
    <row r="2959" spans="1:60" ht="34" hidden="1" outlineLevel="1" x14ac:dyDescent="0.2">
      <c r="B2959" s="243"/>
      <c r="C2959" s="144" t="s">
        <v>729</v>
      </c>
      <c r="D2959" s="144"/>
      <c r="E2959" s="243"/>
      <c r="F2959" s="242"/>
      <c r="G2959" s="241"/>
      <c r="H2959" s="240"/>
      <c r="I2959" s="240"/>
      <c r="J2959" s="240"/>
      <c r="K2959" s="156"/>
      <c r="L2959" s="157"/>
      <c r="M2959" s="157">
        <f>SUM(K2959:L2959)</f>
        <v>0</v>
      </c>
      <c r="N2959" s="83">
        <f>IF(V2959&lt;&gt;"VTC VHm",_xlfn.XLOOKUP(Z2959,$AC$4015:$AC$4035,$AD$4015:$AD$4035,0)*M2959,_xlfn.XLOOKUP(Z2959,$AC$4015:$AC$4035,$AD$4015:$AD$4035,0)*L2959)</f>
        <v>0</v>
      </c>
      <c r="O2959" s="83">
        <f>IF(V2959&lt;&gt;"VTC VHm",_xlfn.XLOOKUP(Z2959,$AC$4015:$AC$4035,$AE$4015:$AE$4035,0)*M2959,_xlfn.XLOOKUP(Z2959,$AC$4015:$AC$4035,$AE$4015:$AE$4035,0)*L2959)</f>
        <v>0</v>
      </c>
      <c r="P2959" s="83">
        <f>SUM(N2959:O2959)</f>
        <v>0</v>
      </c>
      <c r="Q2959" s="157">
        <f>M2959*G2959</f>
        <v>0</v>
      </c>
      <c r="R2959" s="157">
        <f>G2959*P2959</f>
        <v>0</v>
      </c>
      <c r="S2959" s="83">
        <f>SUM(Q2959:R2959)</f>
        <v>0</v>
      </c>
      <c r="T2959" s="156"/>
      <c r="U2959" s="240"/>
      <c r="V2959" s="240"/>
      <c r="W2959" s="240"/>
      <c r="X2959" s="44" t="s">
        <v>33</v>
      </c>
      <c r="Y2959" s="44"/>
      <c r="Z2959" s="44" t="s">
        <v>18</v>
      </c>
      <c r="AA2959" s="44" t="s">
        <v>80</v>
      </c>
      <c r="AC2959" s="2">
        <v>0</v>
      </c>
      <c r="AD2959" s="2">
        <f>+M2959</f>
        <v>0</v>
      </c>
      <c r="AE2959" s="2">
        <f>+AD2959*14%</f>
        <v>0</v>
      </c>
      <c r="AF2959" s="155">
        <f>+AD2959*35%</f>
        <v>0</v>
      </c>
      <c r="AG2959" s="2">
        <f>+AD2959*F2959</f>
        <v>0</v>
      </c>
      <c r="AH2959" s="2">
        <f>+AE2959*F2959</f>
        <v>0</v>
      </c>
      <c r="AI2959" s="2">
        <f>+AF2959*F2959</f>
        <v>0</v>
      </c>
      <c r="AJ2959" s="2">
        <f>SUM(AG2959:AI2959)</f>
        <v>0</v>
      </c>
      <c r="AK2959" s="2">
        <f>+AD2959*G2959</f>
        <v>0</v>
      </c>
      <c r="AL2959" s="2">
        <f>+AE2959*G2959</f>
        <v>0</v>
      </c>
      <c r="AM2959" s="2">
        <f>+AF2959*G2959</f>
        <v>0</v>
      </c>
      <c r="AN2959" s="155">
        <f>SUM(AK2959:AM2959)</f>
        <v>0</v>
      </c>
      <c r="AQ2959" s="145" t="s">
        <v>525</v>
      </c>
      <c r="AU2959" s="8">
        <f>+K2959</f>
        <v>0</v>
      </c>
      <c r="AV2959" s="8">
        <f>+L2959</f>
        <v>0</v>
      </c>
      <c r="AW2959" s="2">
        <f>+M2959</f>
        <v>0</v>
      </c>
      <c r="AX2959" s="8">
        <f>F2959*AW2959</f>
        <v>0</v>
      </c>
      <c r="AY2959" s="8">
        <f>IF(AQ2959="CT",7%,5%)*AX2959</f>
        <v>0</v>
      </c>
      <c r="AZ2959" s="8">
        <f>AX2959*2%</f>
        <v>0</v>
      </c>
      <c r="BA2959" s="8">
        <f>IF(BB2959&gt;0,0,AX2959*5%)</f>
        <v>0</v>
      </c>
      <c r="BB2959" s="8">
        <f>(AX2959-BG2959)*35%</f>
        <v>0</v>
      </c>
      <c r="BC2959" s="8">
        <f>+AX2959+AY2959+AZ2959+BA2959+BB2959</f>
        <v>0</v>
      </c>
      <c r="BD2959" s="8">
        <f>AX2959-AT2959</f>
        <v>0</v>
      </c>
      <c r="BE2959" s="2"/>
      <c r="BH2959" s="2"/>
    </row>
    <row r="2960" spans="1:60" ht="34" hidden="1" outlineLevel="1" x14ac:dyDescent="0.2">
      <c r="B2960" s="82">
        <v>24</v>
      </c>
      <c r="C2960" s="144" t="s">
        <v>728</v>
      </c>
      <c r="D2960" s="144"/>
      <c r="E2960" s="82" t="s">
        <v>52</v>
      </c>
      <c r="F2960" s="143">
        <v>22.802700000000002</v>
      </c>
      <c r="G2960" s="142">
        <f>+[2]THKL!F2970</f>
        <v>22.802700000000002</v>
      </c>
      <c r="H2960" s="132"/>
      <c r="I2960" s="132"/>
      <c r="J2960" s="132"/>
      <c r="K2960" s="156">
        <f>$K$152</f>
        <v>198000</v>
      </c>
      <c r="L2960" s="157">
        <f>'[3]BDG (XD)'!$AA$1081</f>
        <v>263876.0280000004</v>
      </c>
      <c r="M2960" s="157">
        <f>SUM(K2960:L2960)</f>
        <v>461876.0280000004</v>
      </c>
      <c r="N2960" s="83">
        <f>IF(V2960&lt;&gt;"VTC VHm",_xlfn.XLOOKUP(Z2960,$AC$4015:$AC$4035,$AD$4015:$AD$4035,0)*M2960,_xlfn.XLOOKUP(Z2960,$AC$4015:$AC$4035,$AD$4015:$AD$4035,0)*L2960)</f>
        <v>92356.609800000137</v>
      </c>
      <c r="O2960" s="83">
        <f>IF(V2960&lt;&gt;"VTC VHm",_xlfn.XLOOKUP(Z2960,$AC$4015:$AC$4035,$AE$4015:$AE$4035,0)*M2960,_xlfn.XLOOKUP(Z2960,$AC$4015:$AC$4035,$AE$4015:$AE$4035,0)*L2960)</f>
        <v>0</v>
      </c>
      <c r="P2960" s="83">
        <f>SUM(N2960:O2960)</f>
        <v>92356.609800000137</v>
      </c>
      <c r="Q2960" s="157">
        <f>M2960*G2960</f>
        <v>10532020.50367561</v>
      </c>
      <c r="R2960" s="157">
        <f>G2960*P2960</f>
        <v>2105980.0662864633</v>
      </c>
      <c r="S2960" s="83">
        <f>SUM(Q2960:R2960)</f>
        <v>12638000.569962073</v>
      </c>
      <c r="T2960" s="156" t="s">
        <v>716</v>
      </c>
      <c r="U2960" s="132"/>
      <c r="V2960" s="82" t="s">
        <v>34</v>
      </c>
      <c r="W2960" s="132"/>
      <c r="X2960" s="44" t="s">
        <v>33</v>
      </c>
      <c r="Y2960" s="44"/>
      <c r="Z2960" s="44" t="s">
        <v>16</v>
      </c>
      <c r="AA2960" s="44" t="s">
        <v>80</v>
      </c>
      <c r="AB2960" s="2">
        <v>509490.20067615865</v>
      </c>
      <c r="AC2960" s="2">
        <v>11617752.198958244</v>
      </c>
      <c r="AD2960" s="2">
        <f>+M2960</f>
        <v>461876.0280000004</v>
      </c>
      <c r="AE2960" s="2">
        <f>+AD2960*14%</f>
        <v>64662.64392000006</v>
      </c>
      <c r="AF2960" s="155">
        <f>+AD2960*35%</f>
        <v>161656.60980000012</v>
      </c>
      <c r="AG2960" s="2">
        <f>+AD2960*F2960</f>
        <v>10532020.50367561</v>
      </c>
      <c r="AH2960" s="2">
        <f>+AE2960*F2960</f>
        <v>1474482.8705145854</v>
      </c>
      <c r="AI2960" s="2">
        <f>+AF2960*F2960</f>
        <v>3686207.1762864632</v>
      </c>
      <c r="AJ2960" s="2">
        <f>SUM(AG2960:AI2960)</f>
        <v>15692710.550476657</v>
      </c>
      <c r="AK2960" s="2">
        <f>+AD2960*G2960</f>
        <v>10532020.50367561</v>
      </c>
      <c r="AL2960" s="2">
        <f>+AE2960*G2960</f>
        <v>1474482.8705145854</v>
      </c>
      <c r="AM2960" s="2">
        <f>+AF2960*G2960</f>
        <v>3686207.1762864632</v>
      </c>
      <c r="AN2960" s="155">
        <f>SUM(AK2960:AM2960)</f>
        <v>15692710.550476657</v>
      </c>
      <c r="AQ2960" s="145" t="s">
        <v>525</v>
      </c>
      <c r="AU2960" s="8">
        <f>+K2960</f>
        <v>198000</v>
      </c>
      <c r="AV2960" s="8">
        <f>+L2960</f>
        <v>263876.0280000004</v>
      </c>
      <c r="AW2960" s="2">
        <f>+M2960</f>
        <v>461876.0280000004</v>
      </c>
      <c r="AX2960" s="8">
        <f>F2960*AW2960</f>
        <v>10532020.50367561</v>
      </c>
      <c r="AY2960" s="8">
        <f>IF(AQ2960="CT",7%,5%)*AX2960</f>
        <v>737241.4352572927</v>
      </c>
      <c r="AZ2960" s="8">
        <f>AX2960*2%</f>
        <v>210640.4100735122</v>
      </c>
      <c r="BA2960" s="8">
        <f>IF(BB2960&gt;0,0,AX2960*5%)</f>
        <v>0</v>
      </c>
      <c r="BB2960" s="8">
        <f>(AX2960-BG2960)*35%</f>
        <v>3686207.1762864632</v>
      </c>
      <c r="BC2960" s="8">
        <f>+AX2960+AY2960+AZ2960+BA2960+BB2960</f>
        <v>15166109.525292877</v>
      </c>
      <c r="BD2960" s="8">
        <f>AX2960-AT2960</f>
        <v>10532020.50367561</v>
      </c>
      <c r="BE2960" s="2"/>
      <c r="BH2960" s="2"/>
    </row>
    <row r="2961" spans="1:60" s="92" customFormat="1" ht="17" collapsed="1" x14ac:dyDescent="0.2">
      <c r="B2961" s="163"/>
      <c r="C2961" s="164" t="s">
        <v>109</v>
      </c>
      <c r="D2961" s="164"/>
      <c r="E2961" s="163"/>
      <c r="F2961" s="162"/>
      <c r="G2961" s="149">
        <f>+[2]THKL!F2971</f>
        <v>0</v>
      </c>
      <c r="H2961" s="158"/>
      <c r="I2961" s="158"/>
      <c r="J2961" s="158"/>
      <c r="K2961" s="159"/>
      <c r="L2961" s="161"/>
      <c r="M2961" s="161">
        <f>SUM(K2961:L2961)</f>
        <v>0</v>
      </c>
      <c r="N2961" s="83">
        <f>IF(V2961&lt;&gt;"VTC VHm",_xlfn.XLOOKUP(Z2961,$AC$4015:$AC$4035,$AD$4015:$AD$4035,0)*M2961,_xlfn.XLOOKUP(Z2961,$AC$4015:$AC$4035,$AD$4015:$AD$4035,0)*L2961)</f>
        <v>0</v>
      </c>
      <c r="O2961" s="83">
        <f>IF(V2961&lt;&gt;"VTC VHm",_xlfn.XLOOKUP(Z2961,$AC$4015:$AC$4035,$AE$4015:$AE$4035,0)*M2961,_xlfn.XLOOKUP(Z2961,$AC$4015:$AC$4035,$AE$4015:$AE$4035,0)*L2961)</f>
        <v>0</v>
      </c>
      <c r="P2961" s="160">
        <f>SUM(N2961:O2961)</f>
        <v>0</v>
      </c>
      <c r="Q2961" s="161">
        <f>M2961*G2961</f>
        <v>0</v>
      </c>
      <c r="R2961" s="161">
        <f>G2961*P2961</f>
        <v>0</v>
      </c>
      <c r="S2961" s="160">
        <f>SUM(Q2961:R2961)</f>
        <v>0</v>
      </c>
      <c r="T2961" s="159"/>
      <c r="U2961" s="158"/>
      <c r="V2961" s="158"/>
      <c r="W2961" s="158"/>
      <c r="X2961" s="94" t="s">
        <v>33</v>
      </c>
      <c r="Y2961" s="94"/>
      <c r="Z2961" s="94" t="s">
        <v>14</v>
      </c>
      <c r="AA2961" s="44" t="s">
        <v>80</v>
      </c>
      <c r="AB2961" s="2"/>
      <c r="AC2961" s="2">
        <v>0</v>
      </c>
      <c r="AD2961" s="93">
        <f>+M2961</f>
        <v>0</v>
      </c>
      <c r="AE2961" s="93">
        <f>+AD2961*14%</f>
        <v>0</v>
      </c>
      <c r="AF2961" s="93">
        <f>+AD2961*35%</f>
        <v>0</v>
      </c>
      <c r="AG2961" s="93">
        <f>+AD2961*F2961</f>
        <v>0</v>
      </c>
      <c r="AH2961" s="93">
        <f>+AE2961*F2961</f>
        <v>0</v>
      </c>
      <c r="AI2961" s="93">
        <f>+AF2961*F2961</f>
        <v>0</v>
      </c>
      <c r="AJ2961" s="93">
        <f>SUM(AG2961:AI2961)</f>
        <v>0</v>
      </c>
      <c r="AK2961" s="93">
        <f>+AD2961*G2961</f>
        <v>0</v>
      </c>
      <c r="AL2961" s="93">
        <f>+AE2961*G2961</f>
        <v>0</v>
      </c>
      <c r="AM2961" s="93">
        <f>+AF2961*G2961</f>
        <v>0</v>
      </c>
      <c r="AN2961" s="93">
        <f>SUM(AK2961:AM2961)</f>
        <v>0</v>
      </c>
      <c r="AQ2961" s="145" t="s">
        <v>525</v>
      </c>
      <c r="AU2961" s="8">
        <f>+K2961</f>
        <v>0</v>
      </c>
      <c r="AV2961" s="8">
        <f>+L2961</f>
        <v>0</v>
      </c>
      <c r="AW2961" s="2">
        <f>+M2961</f>
        <v>0</v>
      </c>
      <c r="AX2961" s="8">
        <f>F2961*AW2961</f>
        <v>0</v>
      </c>
      <c r="AY2961" s="8">
        <f>IF(AQ2961="CT",7%,5%)*AX2961</f>
        <v>0</v>
      </c>
      <c r="AZ2961" s="8">
        <f>AX2961*2%</f>
        <v>0</v>
      </c>
      <c r="BA2961" s="8">
        <f>IF(BB2961&gt;0,0,AX2961*5%)</f>
        <v>0</v>
      </c>
      <c r="BB2961" s="8">
        <f>(AX2961-BG2961)*35%</f>
        <v>0</v>
      </c>
      <c r="BC2961" s="8">
        <f>+AX2961+AY2961+AZ2961+BA2961+BB2961</f>
        <v>0</v>
      </c>
      <c r="BD2961" s="8">
        <f>AX2961-AT2961</f>
        <v>0</v>
      </c>
      <c r="BE2961" s="2"/>
      <c r="BH2961" s="2"/>
    </row>
    <row r="2962" spans="1:60" ht="34" hidden="1" outlineLevel="1" x14ac:dyDescent="0.2">
      <c r="B2962" s="82">
        <v>25</v>
      </c>
      <c r="C2962" s="144" t="s">
        <v>727</v>
      </c>
      <c r="D2962" s="144"/>
      <c r="E2962" s="82" t="s">
        <v>52</v>
      </c>
      <c r="F2962" s="143">
        <v>22.21</v>
      </c>
      <c r="G2962" s="142">
        <f>+[2]THKL!F2972</f>
        <v>22.21</v>
      </c>
      <c r="H2962" s="132"/>
      <c r="I2962" s="132"/>
      <c r="J2962" s="132"/>
      <c r="K2962" s="156" t="s">
        <v>89</v>
      </c>
      <c r="L2962" s="157">
        <f>'[3]BDG (XD)'!$AA$1137</f>
        <v>181350</v>
      </c>
      <c r="M2962" s="157">
        <f>SUM(K2962:L2962)</f>
        <v>181350</v>
      </c>
      <c r="N2962" s="83">
        <f>IF(V2962&lt;&gt;"VTC VHm",_xlfn.XLOOKUP(Z2962,$AC$4015:$AC$4035,$AD$4015:$AD$4035,0)*M2962,_xlfn.XLOOKUP(Z2962,$AC$4015:$AC$4035,$AD$4015:$AD$4035,0)*L2962)</f>
        <v>63472.499999999993</v>
      </c>
      <c r="O2962" s="83">
        <f>IF(V2962&lt;&gt;"VTC VHm",_xlfn.XLOOKUP(Z2962,$AC$4015:$AC$4035,$AE$4015:$AE$4035,0)*M2962,_xlfn.XLOOKUP(Z2962,$AC$4015:$AC$4035,$AE$4015:$AE$4035,0)*L2962)</f>
        <v>0</v>
      </c>
      <c r="P2962" s="83">
        <f>SUM(N2962:O2962)</f>
        <v>63472.499999999993</v>
      </c>
      <c r="Q2962" s="157">
        <f>M2962*G2962</f>
        <v>4027783.5</v>
      </c>
      <c r="R2962" s="157">
        <f>G2962*P2962</f>
        <v>1409724.2249999999</v>
      </c>
      <c r="S2962" s="83">
        <f>SUM(Q2962:R2962)</f>
        <v>5437507.7249999996</v>
      </c>
      <c r="T2962" s="156" t="s">
        <v>50</v>
      </c>
      <c r="U2962" s="132"/>
      <c r="V2962" s="132"/>
      <c r="W2962" s="132"/>
      <c r="X2962" s="44" t="s">
        <v>33</v>
      </c>
      <c r="Y2962" s="44"/>
      <c r="Z2962" s="44" t="s">
        <v>14</v>
      </c>
      <c r="AA2962" s="44" t="s">
        <v>80</v>
      </c>
      <c r="AB2962" s="2">
        <v>299480.18301011249</v>
      </c>
      <c r="AC2962" s="2">
        <v>6651454.8646545988</v>
      </c>
      <c r="AD2962" s="2">
        <f>+M2962</f>
        <v>181350</v>
      </c>
      <c r="AE2962" s="2">
        <f>+AD2962*14%</f>
        <v>25389.000000000004</v>
      </c>
      <c r="AF2962" s="155">
        <f>+AD2962*35%</f>
        <v>63472.499999999993</v>
      </c>
      <c r="AG2962" s="2">
        <f>+AD2962*F2962</f>
        <v>4027783.5</v>
      </c>
      <c r="AH2962" s="2">
        <f>+AE2962*F2962</f>
        <v>563889.69000000006</v>
      </c>
      <c r="AI2962" s="2">
        <f>+AF2962*F2962</f>
        <v>1409724.2249999999</v>
      </c>
      <c r="AJ2962" s="2">
        <f>SUM(AG2962:AI2962)</f>
        <v>6001397.415</v>
      </c>
      <c r="AK2962" s="2">
        <f>+AD2962*G2962</f>
        <v>4027783.5</v>
      </c>
      <c r="AL2962" s="2">
        <f>+AE2962*G2962</f>
        <v>563889.69000000006</v>
      </c>
      <c r="AM2962" s="2">
        <f>+AF2962*G2962</f>
        <v>1409724.2249999999</v>
      </c>
      <c r="AN2962" s="155">
        <f>SUM(AK2962:AM2962)</f>
        <v>6001397.415</v>
      </c>
      <c r="AQ2962" s="145" t="s">
        <v>525</v>
      </c>
      <c r="AU2962" s="8" t="str">
        <f>+K2962</f>
        <v>Bao gồm</v>
      </c>
      <c r="AV2962" s="8">
        <f>+L2962</f>
        <v>181350</v>
      </c>
      <c r="AW2962" s="2">
        <f>+M2962</f>
        <v>181350</v>
      </c>
      <c r="AX2962" s="8">
        <f>F2962*AW2962</f>
        <v>4027783.5</v>
      </c>
      <c r="AY2962" s="8">
        <f>IF(AQ2962="CT",7%,5%)*AX2962</f>
        <v>281944.84500000003</v>
      </c>
      <c r="AZ2962" s="8">
        <f>AX2962*2%</f>
        <v>80555.67</v>
      </c>
      <c r="BA2962" s="8">
        <f>IF(BB2962&gt;0,0,AX2962*5%)</f>
        <v>0</v>
      </c>
      <c r="BB2962" s="8">
        <f>(AX2962-BG2962)*35%</f>
        <v>1409724.2249999999</v>
      </c>
      <c r="BC2962" s="8">
        <f>+AX2962+AY2962+AZ2962+BA2962+BB2962</f>
        <v>5800008.2399999993</v>
      </c>
      <c r="BD2962" s="8">
        <f>AX2962-AT2962</f>
        <v>4027783.5</v>
      </c>
      <c r="BE2962" s="2"/>
      <c r="BH2962" s="2"/>
    </row>
    <row r="2963" spans="1:60" ht="34" hidden="1" outlineLevel="1" x14ac:dyDescent="0.2">
      <c r="B2963" s="82">
        <v>26</v>
      </c>
      <c r="C2963" s="144" t="s">
        <v>726</v>
      </c>
      <c r="D2963" s="144"/>
      <c r="E2963" s="82" t="s">
        <v>52</v>
      </c>
      <c r="F2963" s="143">
        <v>41.664999999999999</v>
      </c>
      <c r="G2963" s="142">
        <f>+[2]THKL!F2973</f>
        <v>41.664999999999999</v>
      </c>
      <c r="H2963" s="132"/>
      <c r="I2963" s="132"/>
      <c r="J2963" s="132"/>
      <c r="K2963" s="156" t="s">
        <v>89</v>
      </c>
      <c r="L2963" s="157">
        <f>'[3]BDG (XD)'!$AA$1140</f>
        <v>155000</v>
      </c>
      <c r="M2963" s="157">
        <f>SUM(K2963:L2963)</f>
        <v>155000</v>
      </c>
      <c r="N2963" s="83">
        <f>IF(V2963&lt;&gt;"VTC VHm",_xlfn.XLOOKUP(Z2963,$AC$4015:$AC$4035,$AD$4015:$AD$4035,0)*M2963,_xlfn.XLOOKUP(Z2963,$AC$4015:$AC$4035,$AD$4015:$AD$4035,0)*L2963)</f>
        <v>54250</v>
      </c>
      <c r="O2963" s="83">
        <f>IF(V2963&lt;&gt;"VTC VHm",_xlfn.XLOOKUP(Z2963,$AC$4015:$AC$4035,$AE$4015:$AE$4035,0)*M2963,_xlfn.XLOOKUP(Z2963,$AC$4015:$AC$4035,$AE$4015:$AE$4035,0)*L2963)</f>
        <v>0</v>
      </c>
      <c r="P2963" s="83">
        <f>SUM(N2963:O2963)</f>
        <v>54250</v>
      </c>
      <c r="Q2963" s="157">
        <f>M2963*G2963</f>
        <v>6458075</v>
      </c>
      <c r="R2963" s="157">
        <f>G2963*P2963</f>
        <v>2260326.25</v>
      </c>
      <c r="S2963" s="83">
        <f>SUM(Q2963:R2963)</f>
        <v>8718401.25</v>
      </c>
      <c r="T2963" s="156" t="s">
        <v>50</v>
      </c>
      <c r="U2963" s="132"/>
      <c r="V2963" s="132"/>
      <c r="W2963" s="132"/>
      <c r="X2963" s="44" t="s">
        <v>33</v>
      </c>
      <c r="Y2963" s="44"/>
      <c r="Z2963" s="44" t="s">
        <v>14</v>
      </c>
      <c r="AA2963" s="44" t="s">
        <v>80</v>
      </c>
      <c r="AB2963" s="2">
        <v>309896.14445831248</v>
      </c>
      <c r="AC2963" s="2">
        <v>12911822.85885559</v>
      </c>
      <c r="AD2963" s="2">
        <f>+M2963</f>
        <v>155000</v>
      </c>
      <c r="AE2963" s="2">
        <f>+AD2963*14%</f>
        <v>21700.000000000004</v>
      </c>
      <c r="AF2963" s="155">
        <f>+AD2963*35%</f>
        <v>54250</v>
      </c>
      <c r="AG2963" s="2">
        <f>+AD2963*F2963</f>
        <v>6458075</v>
      </c>
      <c r="AH2963" s="2">
        <f>+AE2963*F2963</f>
        <v>904130.50000000012</v>
      </c>
      <c r="AI2963" s="2">
        <f>+AF2963*F2963</f>
        <v>2260326.25</v>
      </c>
      <c r="AJ2963" s="2">
        <f>SUM(AG2963:AI2963)</f>
        <v>9622531.75</v>
      </c>
      <c r="AK2963" s="2">
        <f>+AD2963*G2963</f>
        <v>6458075</v>
      </c>
      <c r="AL2963" s="2">
        <f>+AE2963*G2963</f>
        <v>904130.50000000012</v>
      </c>
      <c r="AM2963" s="2">
        <f>+AF2963*G2963</f>
        <v>2260326.25</v>
      </c>
      <c r="AN2963" s="155">
        <f>SUM(AK2963:AM2963)</f>
        <v>9622531.75</v>
      </c>
      <c r="AQ2963" s="145" t="s">
        <v>525</v>
      </c>
      <c r="AU2963" s="8" t="str">
        <f>+K2963</f>
        <v>Bao gồm</v>
      </c>
      <c r="AV2963" s="8">
        <f>+L2963</f>
        <v>155000</v>
      </c>
      <c r="AW2963" s="2">
        <f>+M2963</f>
        <v>155000</v>
      </c>
      <c r="AX2963" s="8">
        <f>F2963*AW2963</f>
        <v>6458075</v>
      </c>
      <c r="AY2963" s="8">
        <f>IF(AQ2963="CT",7%,5%)*AX2963</f>
        <v>452065.25000000006</v>
      </c>
      <c r="AZ2963" s="8">
        <f>AX2963*2%</f>
        <v>129161.5</v>
      </c>
      <c r="BA2963" s="8">
        <f>IF(BB2963&gt;0,0,AX2963*5%)</f>
        <v>0</v>
      </c>
      <c r="BB2963" s="8">
        <f>(AX2963-BG2963)*35%</f>
        <v>2260326.25</v>
      </c>
      <c r="BC2963" s="8">
        <f>+AX2963+AY2963+AZ2963+BA2963+BB2963</f>
        <v>9299628</v>
      </c>
      <c r="BD2963" s="8">
        <f>AX2963-AT2963</f>
        <v>6458075</v>
      </c>
      <c r="BE2963" s="2"/>
      <c r="BH2963" s="2"/>
    </row>
    <row r="2964" spans="1:60" ht="17" hidden="1" outlineLevel="1" x14ac:dyDescent="0.2">
      <c r="B2964" s="82">
        <v>27</v>
      </c>
      <c r="C2964" s="144" t="s">
        <v>725</v>
      </c>
      <c r="D2964" s="144"/>
      <c r="E2964" s="82" t="s">
        <v>52</v>
      </c>
      <c r="F2964" s="143">
        <v>63.875</v>
      </c>
      <c r="G2964" s="142">
        <f>+[2]THKL!F2974</f>
        <v>63.875</v>
      </c>
      <c r="H2964" s="132"/>
      <c r="I2964" s="132"/>
      <c r="J2964" s="132"/>
      <c r="K2964" s="156" t="str">
        <f>$K$129</f>
        <v>Bao gồm</v>
      </c>
      <c r="L2964" s="244">
        <f>$L$129</f>
        <v>21438.4656</v>
      </c>
      <c r="M2964" s="157">
        <f>SUM(K2964:L2964)</f>
        <v>21438.4656</v>
      </c>
      <c r="N2964" s="83">
        <f>IF(V2964&lt;&gt;"VTC VHm",_xlfn.XLOOKUP(Z2964,$AC$4015:$AC$4035,$AD$4015:$AD$4035,0)*M2964,_xlfn.XLOOKUP(Z2964,$AC$4015:$AC$4035,$AD$4015:$AD$4035,0)*L2964)</f>
        <v>7503.4629599999989</v>
      </c>
      <c r="O2964" s="83">
        <f>IF(V2964&lt;&gt;"VTC VHm",_xlfn.XLOOKUP(Z2964,$AC$4015:$AC$4035,$AE$4015:$AE$4035,0)*M2964,_xlfn.XLOOKUP(Z2964,$AC$4015:$AC$4035,$AE$4015:$AE$4035,0)*L2964)</f>
        <v>0</v>
      </c>
      <c r="P2964" s="83">
        <f>SUM(N2964:O2964)</f>
        <v>7503.4629599999989</v>
      </c>
      <c r="Q2964" s="157">
        <f>M2964*G2964</f>
        <v>1369381.9901999999</v>
      </c>
      <c r="R2964" s="157">
        <f>G2964*P2964</f>
        <v>479283.69656999991</v>
      </c>
      <c r="S2964" s="83">
        <f>SUM(Q2964:R2964)</f>
        <v>1848665.6867699998</v>
      </c>
      <c r="T2964" s="165" t="s">
        <v>100</v>
      </c>
      <c r="U2964" s="132"/>
      <c r="V2964" s="132"/>
      <c r="W2964" s="132"/>
      <c r="X2964" s="44" t="s">
        <v>33</v>
      </c>
      <c r="Y2964" s="44"/>
      <c r="Z2964" s="44" t="s">
        <v>14</v>
      </c>
      <c r="AA2964" s="44" t="s">
        <v>80</v>
      </c>
      <c r="AB2964" s="2">
        <v>57971.372604502511</v>
      </c>
      <c r="AC2964" s="2">
        <v>3702921.4251125976</v>
      </c>
      <c r="AD2964" s="2">
        <f>+M2964</f>
        <v>21438.4656</v>
      </c>
      <c r="AE2964" s="2">
        <f>+AD2964*14%</f>
        <v>3001.3851840000002</v>
      </c>
      <c r="AF2964" s="155">
        <f>+AD2964*35%</f>
        <v>7503.4629599999989</v>
      </c>
      <c r="AG2964" s="2">
        <f>+AD2964*F2964</f>
        <v>1369381.9901999999</v>
      </c>
      <c r="AH2964" s="2">
        <f>+AE2964*F2964</f>
        <v>191713.47862800001</v>
      </c>
      <c r="AI2964" s="2">
        <f>+AF2964*F2964</f>
        <v>479283.69656999991</v>
      </c>
      <c r="AJ2964" s="2">
        <f>SUM(AG2964:AI2964)</f>
        <v>2040379.1653979998</v>
      </c>
      <c r="AK2964" s="2">
        <f>+AD2964*G2964</f>
        <v>1369381.9901999999</v>
      </c>
      <c r="AL2964" s="2">
        <f>+AE2964*G2964</f>
        <v>191713.47862800001</v>
      </c>
      <c r="AM2964" s="2">
        <f>+AF2964*G2964</f>
        <v>479283.69656999991</v>
      </c>
      <c r="AN2964" s="155">
        <f>SUM(AK2964:AM2964)</f>
        <v>2040379.1653979998</v>
      </c>
      <c r="AQ2964" s="145" t="s">
        <v>525</v>
      </c>
      <c r="AU2964" s="8" t="str">
        <f>+K2964</f>
        <v>Bao gồm</v>
      </c>
      <c r="AV2964" s="8">
        <f>+L2964</f>
        <v>21438.4656</v>
      </c>
      <c r="AW2964" s="2">
        <f>+M2964</f>
        <v>21438.4656</v>
      </c>
      <c r="AX2964" s="8">
        <f>F2964*AW2964</f>
        <v>1369381.9901999999</v>
      </c>
      <c r="AY2964" s="8">
        <f>IF(AQ2964="CT",7%,5%)*AX2964</f>
        <v>95856.739314000006</v>
      </c>
      <c r="AZ2964" s="8">
        <f>AX2964*2%</f>
        <v>27387.639803999999</v>
      </c>
      <c r="BA2964" s="8">
        <f>IF(BB2964&gt;0,0,AX2964*5%)</f>
        <v>0</v>
      </c>
      <c r="BB2964" s="8">
        <f>(AX2964-BG2964)*35%</f>
        <v>479283.69656999991</v>
      </c>
      <c r="BC2964" s="8">
        <f>+AX2964+AY2964+AZ2964+BA2964+BB2964</f>
        <v>1971910.065888</v>
      </c>
      <c r="BD2964" s="8">
        <f>AX2964-AT2964</f>
        <v>1369381.9901999999</v>
      </c>
      <c r="BE2964" s="2"/>
      <c r="BH2964" s="2"/>
    </row>
    <row r="2965" spans="1:60" ht="34" hidden="1" outlineLevel="1" x14ac:dyDescent="0.2">
      <c r="B2965" s="82">
        <v>28</v>
      </c>
      <c r="C2965" s="144" t="s">
        <v>710</v>
      </c>
      <c r="D2965" s="144"/>
      <c r="E2965" s="82" t="s">
        <v>52</v>
      </c>
      <c r="F2965" s="143">
        <v>63.875</v>
      </c>
      <c r="G2965" s="142">
        <f>+[2]THKL!F2975</f>
        <v>63.875</v>
      </c>
      <c r="H2965" s="132"/>
      <c r="I2965" s="132"/>
      <c r="J2965" s="132"/>
      <c r="K2965" s="156" t="str">
        <f>$K$131</f>
        <v>Bao gồm</v>
      </c>
      <c r="L2965" s="157">
        <f>$L$131</f>
        <v>41916.36</v>
      </c>
      <c r="M2965" s="157">
        <f>SUM(K2965:L2965)</f>
        <v>41916.36</v>
      </c>
      <c r="N2965" s="83">
        <f>IF(V2965&lt;&gt;"VTC VHm",_xlfn.XLOOKUP(Z2965,$AC$4015:$AC$4035,$AD$4015:$AD$4035,0)*M2965,_xlfn.XLOOKUP(Z2965,$AC$4015:$AC$4035,$AD$4015:$AD$4035,0)*L2965)</f>
        <v>14670.725999999999</v>
      </c>
      <c r="O2965" s="83">
        <f>IF(V2965&lt;&gt;"VTC VHm",_xlfn.XLOOKUP(Z2965,$AC$4015:$AC$4035,$AE$4015:$AE$4035,0)*M2965,_xlfn.XLOOKUP(Z2965,$AC$4015:$AC$4035,$AE$4015:$AE$4035,0)*L2965)</f>
        <v>0</v>
      </c>
      <c r="P2965" s="83">
        <f>SUM(N2965:O2965)</f>
        <v>14670.725999999999</v>
      </c>
      <c r="Q2965" s="157">
        <f>M2965*G2965</f>
        <v>2677407.4950000001</v>
      </c>
      <c r="R2965" s="157">
        <f>G2965*P2965</f>
        <v>937092.62324999995</v>
      </c>
      <c r="S2965" s="83">
        <f>SUM(Q2965:R2965)</f>
        <v>3614500.1182500003</v>
      </c>
      <c r="T2965" s="156" t="s">
        <v>50</v>
      </c>
      <c r="U2965" s="132"/>
      <c r="V2965" s="132"/>
      <c r="W2965" s="132"/>
      <c r="X2965" s="44" t="s">
        <v>33</v>
      </c>
      <c r="Y2965" s="44"/>
      <c r="Z2965" s="44" t="s">
        <v>14</v>
      </c>
      <c r="AA2965" s="44" t="s">
        <v>80</v>
      </c>
      <c r="AB2965" s="2">
        <v>102887.81838657794</v>
      </c>
      <c r="AC2965" s="2">
        <v>6571959.3994426662</v>
      </c>
      <c r="AD2965" s="2">
        <f>+M2965</f>
        <v>41916.36</v>
      </c>
      <c r="AE2965" s="2">
        <f>+AD2965*14%</f>
        <v>5868.2904000000008</v>
      </c>
      <c r="AF2965" s="155">
        <f>+AD2965*35%</f>
        <v>14670.725999999999</v>
      </c>
      <c r="AG2965" s="2">
        <f>+AD2965*F2965</f>
        <v>2677407.4950000001</v>
      </c>
      <c r="AH2965" s="2">
        <f>+AE2965*F2965</f>
        <v>374837.04930000007</v>
      </c>
      <c r="AI2965" s="2">
        <f>+AF2965*F2965</f>
        <v>937092.62324999995</v>
      </c>
      <c r="AJ2965" s="2">
        <f>SUM(AG2965:AI2965)</f>
        <v>3989337.1675500004</v>
      </c>
      <c r="AK2965" s="2">
        <f>+AD2965*G2965</f>
        <v>2677407.4950000001</v>
      </c>
      <c r="AL2965" s="2">
        <f>+AE2965*G2965</f>
        <v>374837.04930000007</v>
      </c>
      <c r="AM2965" s="2">
        <f>+AF2965*G2965</f>
        <v>937092.62324999995</v>
      </c>
      <c r="AN2965" s="155">
        <f>SUM(AK2965:AM2965)</f>
        <v>3989337.1675500004</v>
      </c>
      <c r="AQ2965" s="145" t="s">
        <v>525</v>
      </c>
      <c r="AU2965" s="8" t="str">
        <f>+K2965</f>
        <v>Bao gồm</v>
      </c>
      <c r="AV2965" s="8">
        <f>+L2965</f>
        <v>41916.36</v>
      </c>
      <c r="AW2965" s="2">
        <f>+M2965</f>
        <v>41916.36</v>
      </c>
      <c r="AX2965" s="8">
        <f>F2965*AW2965</f>
        <v>2677407.4950000001</v>
      </c>
      <c r="AY2965" s="8">
        <f>IF(AQ2965="CT",7%,5%)*AX2965</f>
        <v>187418.52465000004</v>
      </c>
      <c r="AZ2965" s="8">
        <f>AX2965*2%</f>
        <v>53548.149900000004</v>
      </c>
      <c r="BA2965" s="8">
        <f>IF(BB2965&gt;0,0,AX2965*5%)</f>
        <v>0</v>
      </c>
      <c r="BB2965" s="8">
        <f>(AX2965-BG2965)*35%</f>
        <v>937092.62324999995</v>
      </c>
      <c r="BC2965" s="8">
        <f>+AX2965+AY2965+AZ2965+BA2965+BB2965</f>
        <v>3855466.7927999999</v>
      </c>
      <c r="BD2965" s="8">
        <f>AX2965-AT2965</f>
        <v>2677407.4950000001</v>
      </c>
      <c r="BE2965" s="2"/>
      <c r="BH2965" s="2"/>
    </row>
    <row r="2966" spans="1:60" ht="17" hidden="1" outlineLevel="1" x14ac:dyDescent="0.2">
      <c r="A2966" s="1" t="s">
        <v>82</v>
      </c>
      <c r="B2966" s="82">
        <v>29</v>
      </c>
      <c r="C2966" s="144" t="s">
        <v>724</v>
      </c>
      <c r="D2966" s="144"/>
      <c r="E2966" s="82" t="s">
        <v>85</v>
      </c>
      <c r="F2966" s="143">
        <v>2</v>
      </c>
      <c r="G2966" s="142">
        <f>+[2]THKL!F2976</f>
        <v>2</v>
      </c>
      <c r="H2966" s="132"/>
      <c r="I2966" s="132"/>
      <c r="J2966" s="132"/>
      <c r="K2966" s="156" t="str">
        <f>$K$175</f>
        <v>Bao gồm</v>
      </c>
      <c r="L2966" s="157">
        <f>$L$175</f>
        <v>360000</v>
      </c>
      <c r="M2966" s="157">
        <f>SUM(K2966:L2966)</f>
        <v>360000</v>
      </c>
      <c r="N2966" s="83">
        <f>IF(V2966&lt;&gt;"VTC VHm",_xlfn.XLOOKUP(Z2966,$AC$4015:$AC$4035,$AD$4015:$AD$4035,0)*M2966,_xlfn.XLOOKUP(Z2966,$AC$4015:$AC$4035,$AD$4015:$AD$4035,0)*L2966)</f>
        <v>125999.99999999999</v>
      </c>
      <c r="O2966" s="83">
        <f>IF(V2966&lt;&gt;"VTC VHm",_xlfn.XLOOKUP(Z2966,$AC$4015:$AC$4035,$AE$4015:$AE$4035,0)*M2966,_xlfn.XLOOKUP(Z2966,$AC$4015:$AC$4035,$AE$4015:$AE$4035,0)*L2966)</f>
        <v>0</v>
      </c>
      <c r="P2966" s="83">
        <f>SUM(N2966:O2966)</f>
        <v>125999.99999999999</v>
      </c>
      <c r="Q2966" s="157">
        <f>M2966*G2966</f>
        <v>720000</v>
      </c>
      <c r="R2966" s="157">
        <f>G2966*P2966</f>
        <v>251999.99999999997</v>
      </c>
      <c r="S2966" s="83">
        <f>SUM(Q2966:R2966)</f>
        <v>972000</v>
      </c>
      <c r="T2966" s="156" t="s">
        <v>50</v>
      </c>
      <c r="U2966" s="132"/>
      <c r="V2966" s="132"/>
      <c r="W2966" s="132"/>
      <c r="X2966" s="44" t="s">
        <v>33</v>
      </c>
      <c r="Y2966" s="44"/>
      <c r="Z2966" s="44" t="s">
        <v>14</v>
      </c>
      <c r="AA2966" s="44" t="s">
        <v>80</v>
      </c>
      <c r="AB2966" s="2">
        <v>211839.96198750002</v>
      </c>
      <c r="AC2966" s="2">
        <v>423679.92397500004</v>
      </c>
      <c r="AD2966" s="2">
        <f>+M2966</f>
        <v>360000</v>
      </c>
      <c r="AE2966" s="2">
        <f>+AD2966*14%</f>
        <v>50400.000000000007</v>
      </c>
      <c r="AF2966" s="155">
        <f>+AD2966*35%</f>
        <v>125999.99999999999</v>
      </c>
      <c r="AG2966" s="2">
        <f>+AD2966*F2966</f>
        <v>720000</v>
      </c>
      <c r="AH2966" s="2">
        <f>+AE2966*F2966</f>
        <v>100800.00000000001</v>
      </c>
      <c r="AI2966" s="2">
        <f>+AF2966*F2966</f>
        <v>251999.99999999997</v>
      </c>
      <c r="AJ2966" s="2">
        <f>SUM(AG2966:AI2966)</f>
        <v>1072800</v>
      </c>
      <c r="AK2966" s="2">
        <f>+AD2966*G2966</f>
        <v>720000</v>
      </c>
      <c r="AL2966" s="2">
        <f>+AE2966*G2966</f>
        <v>100800.00000000001</v>
      </c>
      <c r="AM2966" s="2">
        <f>+AF2966*G2966</f>
        <v>251999.99999999997</v>
      </c>
      <c r="AN2966" s="155">
        <f>SUM(AK2966:AM2966)</f>
        <v>1072800</v>
      </c>
      <c r="AQ2966" s="145" t="s">
        <v>525</v>
      </c>
      <c r="AU2966" s="8" t="str">
        <f>+K2966</f>
        <v>Bao gồm</v>
      </c>
      <c r="AV2966" s="8">
        <f>+L2966</f>
        <v>360000</v>
      </c>
      <c r="AW2966" s="2">
        <f>+M2966</f>
        <v>360000</v>
      </c>
      <c r="AX2966" s="8">
        <f>F2966*AW2966</f>
        <v>720000</v>
      </c>
      <c r="AY2966" s="8">
        <f>IF(AQ2966="CT",7%,5%)*AX2966</f>
        <v>50400.000000000007</v>
      </c>
      <c r="AZ2966" s="8">
        <f>AX2966*2%</f>
        <v>14400</v>
      </c>
      <c r="BA2966" s="8">
        <f>IF(BB2966&gt;0,0,AX2966*5%)</f>
        <v>0</v>
      </c>
      <c r="BB2966" s="8">
        <f>(AX2966-BG2966)*35%</f>
        <v>251999.99999999997</v>
      </c>
      <c r="BC2966" s="8">
        <f>+AX2966+AY2966+AZ2966+BA2966+BB2966</f>
        <v>1036800</v>
      </c>
      <c r="BD2966" s="8">
        <f>AX2966-AT2966</f>
        <v>720000</v>
      </c>
      <c r="BE2966" s="2"/>
      <c r="BH2966" s="2"/>
    </row>
    <row r="2967" spans="1:60" s="92" customFormat="1" ht="15.75" customHeight="1" collapsed="1" x14ac:dyDescent="0.2">
      <c r="B2967" s="163"/>
      <c r="C2967" s="164" t="s">
        <v>723</v>
      </c>
      <c r="D2967" s="164"/>
      <c r="E2967" s="163"/>
      <c r="F2967" s="162"/>
      <c r="G2967" s="149">
        <f>+[2]THKL!F2977</f>
        <v>0</v>
      </c>
      <c r="H2967" s="158"/>
      <c r="I2967" s="158"/>
      <c r="J2967" s="158"/>
      <c r="K2967" s="159"/>
      <c r="L2967" s="161"/>
      <c r="M2967" s="161">
        <f>SUM(K2967:L2967)</f>
        <v>0</v>
      </c>
      <c r="N2967" s="83">
        <f>IF(V2967&lt;&gt;"VTC VHm",_xlfn.XLOOKUP(Z2967,$AC$4015:$AC$4035,$AD$4015:$AD$4035,0)*M2967,_xlfn.XLOOKUP(Z2967,$AC$4015:$AC$4035,$AD$4015:$AD$4035,0)*L2967)</f>
        <v>0</v>
      </c>
      <c r="O2967" s="83">
        <f>IF(V2967&lt;&gt;"VTC VHm",_xlfn.XLOOKUP(Z2967,$AC$4015:$AC$4035,$AE$4015:$AE$4035,0)*M2967,_xlfn.XLOOKUP(Z2967,$AC$4015:$AC$4035,$AE$4015:$AE$4035,0)*L2967)</f>
        <v>0</v>
      </c>
      <c r="P2967" s="160">
        <f>SUM(N2967:O2967)</f>
        <v>0</v>
      </c>
      <c r="Q2967" s="161">
        <f>M2967*G2967</f>
        <v>0</v>
      </c>
      <c r="R2967" s="161">
        <f>G2967*P2967</f>
        <v>0</v>
      </c>
      <c r="S2967" s="160">
        <f>SUM(Q2967:R2967)</f>
        <v>0</v>
      </c>
      <c r="T2967" s="159"/>
      <c r="U2967" s="158"/>
      <c r="V2967" s="158"/>
      <c r="W2967" s="158"/>
      <c r="X2967" s="94" t="s">
        <v>33</v>
      </c>
      <c r="Y2967" s="94"/>
      <c r="Z2967" s="94"/>
      <c r="AA2967" s="44" t="s">
        <v>80</v>
      </c>
      <c r="AB2967" s="2"/>
      <c r="AC2967" s="2">
        <v>0</v>
      </c>
      <c r="AD2967" s="93">
        <f>+M2967</f>
        <v>0</v>
      </c>
      <c r="AE2967" s="93">
        <f>+AD2967*14%</f>
        <v>0</v>
      </c>
      <c r="AF2967" s="93">
        <f>+AD2967*35%</f>
        <v>0</v>
      </c>
      <c r="AG2967" s="93">
        <f>+AD2967*F2967</f>
        <v>0</v>
      </c>
      <c r="AH2967" s="93">
        <f>+AE2967*F2967</f>
        <v>0</v>
      </c>
      <c r="AI2967" s="93">
        <f>+AF2967*F2967</f>
        <v>0</v>
      </c>
      <c r="AJ2967" s="93">
        <f>SUM(AG2967:AI2967)</f>
        <v>0</v>
      </c>
      <c r="AK2967" s="93">
        <f>+AD2967*G2967</f>
        <v>0</v>
      </c>
      <c r="AL2967" s="93">
        <f>+AE2967*G2967</f>
        <v>0</v>
      </c>
      <c r="AM2967" s="93">
        <f>+AF2967*G2967</f>
        <v>0</v>
      </c>
      <c r="AN2967" s="93">
        <f>SUM(AK2967:AM2967)</f>
        <v>0</v>
      </c>
      <c r="AQ2967" s="145" t="s">
        <v>525</v>
      </c>
      <c r="AU2967" s="8">
        <f>+K2967</f>
        <v>0</v>
      </c>
      <c r="AV2967" s="8">
        <f>+L2967</f>
        <v>0</v>
      </c>
      <c r="AW2967" s="2">
        <f>+M2967</f>
        <v>0</v>
      </c>
      <c r="AX2967" s="8">
        <f>F2967*AW2967</f>
        <v>0</v>
      </c>
      <c r="AY2967" s="8">
        <f>IF(AQ2967="CT",7%,5%)*AX2967</f>
        <v>0</v>
      </c>
      <c r="AZ2967" s="8">
        <f>AX2967*2%</f>
        <v>0</v>
      </c>
      <c r="BA2967" s="8">
        <f>IF(BB2967&gt;0,0,AX2967*5%)</f>
        <v>0</v>
      </c>
      <c r="BB2967" s="8">
        <f>(AX2967-BG2967)*35%</f>
        <v>0</v>
      </c>
      <c r="BC2967" s="8">
        <f>+AX2967+AY2967+AZ2967+BA2967+BB2967</f>
        <v>0</v>
      </c>
      <c r="BD2967" s="8">
        <f>AX2967-AT2967</f>
        <v>0</v>
      </c>
      <c r="BE2967" s="2"/>
      <c r="BH2967" s="2"/>
    </row>
    <row r="2968" spans="1:60" ht="34" hidden="1" outlineLevel="1" x14ac:dyDescent="0.2">
      <c r="B2968" s="82">
        <v>30</v>
      </c>
      <c r="C2968" s="144" t="s">
        <v>722</v>
      </c>
      <c r="D2968" s="144"/>
      <c r="E2968" s="82" t="s">
        <v>120</v>
      </c>
      <c r="F2968" s="143">
        <v>12.8422</v>
      </c>
      <c r="G2968" s="142">
        <f>+[2]THKL!F2978</f>
        <v>12.8422</v>
      </c>
      <c r="H2968" s="132"/>
      <c r="I2968" s="132"/>
      <c r="J2968" s="132"/>
      <c r="K2968" s="156">
        <f>'[3]BDG (XD)'!$Y$1468*100</f>
        <v>68410200</v>
      </c>
      <c r="L2968" s="157">
        <f>'[3]BDG (XD)'!$Z$1468*100</f>
        <v>15702600</v>
      </c>
      <c r="M2968" s="157">
        <f>SUM(K2968:L2968)</f>
        <v>84112800</v>
      </c>
      <c r="N2968" s="83">
        <f>IF(V2968&lt;&gt;"VTC VHm",_xlfn.XLOOKUP(Z2968,$AC$4015:$AC$4035,$AD$4015:$AD$4035,0)*M2968,_xlfn.XLOOKUP(Z2968,$AC$4015:$AC$4035,$AD$4015:$AD$4035,0)*L2968)</f>
        <v>0</v>
      </c>
      <c r="O2968" s="83">
        <f>IF(V2968&lt;&gt;"VTC VHm",_xlfn.XLOOKUP(Z2968,$AC$4015:$AC$4035,$AE$4015:$AE$4035,0)*M2968,_xlfn.XLOOKUP(Z2968,$AC$4015:$AC$4035,$AE$4015:$AE$4035,0)*L2968)</f>
        <v>25233840</v>
      </c>
      <c r="P2968" s="83">
        <f>SUM(N2968:O2968)</f>
        <v>25233840</v>
      </c>
      <c r="Q2968" s="157">
        <f>M2968*G2968</f>
        <v>1080193400.1600001</v>
      </c>
      <c r="R2968" s="157">
        <f>G2968*P2968</f>
        <v>324058020.04799998</v>
      </c>
      <c r="S2968" s="83">
        <f>SUM(Q2968:R2968)</f>
        <v>1404251420.2080002</v>
      </c>
      <c r="T2968" s="156"/>
      <c r="U2968" s="132"/>
      <c r="V2968" s="132"/>
      <c r="W2968" s="132"/>
      <c r="X2968" s="44" t="s">
        <v>33</v>
      </c>
      <c r="Y2968" s="44"/>
      <c r="Z2968" s="44" t="s">
        <v>10</v>
      </c>
      <c r="AA2968" s="44" t="s">
        <v>80</v>
      </c>
      <c r="AB2968" s="2">
        <v>24413397.015026253</v>
      </c>
      <c r="AC2968" s="2">
        <v>313521727.14637017</v>
      </c>
      <c r="AD2968" s="2">
        <f>+M2968</f>
        <v>84112800</v>
      </c>
      <c r="AE2968" s="2">
        <f>+AD2968*14%</f>
        <v>11775792.000000002</v>
      </c>
      <c r="AF2968" s="155">
        <f>+AD2968*35%</f>
        <v>29439479.999999996</v>
      </c>
      <c r="AG2968" s="2">
        <f>+AD2968*F2968</f>
        <v>1080193400.1600001</v>
      </c>
      <c r="AH2968" s="2">
        <f>+AE2968*F2968</f>
        <v>151227076.02240002</v>
      </c>
      <c r="AI2968" s="2">
        <f>+AF2968*F2968</f>
        <v>378067690.05599993</v>
      </c>
      <c r="AJ2968" s="2">
        <f>SUM(AG2968:AI2968)</f>
        <v>1609488166.2384002</v>
      </c>
      <c r="AK2968" s="2">
        <f>+AD2968*G2968</f>
        <v>1080193400.1600001</v>
      </c>
      <c r="AL2968" s="2">
        <f>+AE2968*G2968</f>
        <v>151227076.02240002</v>
      </c>
      <c r="AM2968" s="2">
        <f>+AF2968*G2968</f>
        <v>378067690.05599993</v>
      </c>
      <c r="AN2968" s="155">
        <f>SUM(AK2968:AM2968)</f>
        <v>1609488166.2384002</v>
      </c>
      <c r="AQ2968" s="145" t="s">
        <v>525</v>
      </c>
      <c r="AU2968" s="8">
        <f>+K2968</f>
        <v>68410200</v>
      </c>
      <c r="AV2968" s="8">
        <f>+L2968</f>
        <v>15702600</v>
      </c>
      <c r="AW2968" s="2">
        <f>+M2968</f>
        <v>84112800</v>
      </c>
      <c r="AX2968" s="8">
        <f>F2968*AW2968</f>
        <v>1080193400.1600001</v>
      </c>
      <c r="AY2968" s="8">
        <f>IF(AQ2968="CT",7%,5%)*AX2968</f>
        <v>75613538.011200011</v>
      </c>
      <c r="AZ2968" s="8">
        <f>AX2968*2%</f>
        <v>21603868.003200002</v>
      </c>
      <c r="BA2968" s="8">
        <f>IF(BB2968&gt;0,0,AX2968*5%)</f>
        <v>0</v>
      </c>
      <c r="BB2968" s="8">
        <f>(AX2968-BG2968)*35%</f>
        <v>378067690.05599999</v>
      </c>
      <c r="BC2968" s="8">
        <f>+AX2968+AY2968+AZ2968+BA2968+BB2968</f>
        <v>1555478496.2304001</v>
      </c>
      <c r="BD2968" s="8">
        <f>AX2968-AT2968</f>
        <v>1080193400.1600001</v>
      </c>
      <c r="BE2968" s="2"/>
      <c r="BH2968" s="2"/>
    </row>
    <row r="2969" spans="1:60" s="92" customFormat="1" ht="17" collapsed="1" x14ac:dyDescent="0.2">
      <c r="B2969" s="163"/>
      <c r="C2969" s="164" t="s">
        <v>721</v>
      </c>
      <c r="D2969" s="164"/>
      <c r="E2969" s="163"/>
      <c r="F2969" s="162"/>
      <c r="G2969" s="149">
        <f>+[2]THKL!F2979</f>
        <v>0</v>
      </c>
      <c r="H2969" s="158"/>
      <c r="I2969" s="158"/>
      <c r="J2969" s="158"/>
      <c r="K2969" s="159"/>
      <c r="L2969" s="161"/>
      <c r="M2969" s="161">
        <f>SUM(K2969:L2969)</f>
        <v>0</v>
      </c>
      <c r="N2969" s="83">
        <f>IF(V2969&lt;&gt;"VTC VHm",_xlfn.XLOOKUP(Z2969,$AC$4015:$AC$4035,$AD$4015:$AD$4035,0)*M2969,_xlfn.XLOOKUP(Z2969,$AC$4015:$AC$4035,$AD$4015:$AD$4035,0)*L2969)</f>
        <v>0</v>
      </c>
      <c r="O2969" s="83">
        <f>IF(V2969&lt;&gt;"VTC VHm",_xlfn.XLOOKUP(Z2969,$AC$4015:$AC$4035,$AE$4015:$AE$4035,0)*M2969,_xlfn.XLOOKUP(Z2969,$AC$4015:$AC$4035,$AE$4015:$AE$4035,0)*L2969)</f>
        <v>0</v>
      </c>
      <c r="P2969" s="160">
        <f>SUM(N2969:O2969)</f>
        <v>0</v>
      </c>
      <c r="Q2969" s="161">
        <f>M2969*G2969</f>
        <v>0</v>
      </c>
      <c r="R2969" s="161">
        <f>G2969*P2969</f>
        <v>0</v>
      </c>
      <c r="S2969" s="160">
        <f>SUM(Q2969:R2969)</f>
        <v>0</v>
      </c>
      <c r="T2969" s="159"/>
      <c r="U2969" s="158"/>
      <c r="V2969" s="158"/>
      <c r="W2969" s="158"/>
      <c r="X2969" s="94" t="s">
        <v>33</v>
      </c>
      <c r="Y2969" s="94"/>
      <c r="Z2969" s="94" t="s">
        <v>16</v>
      </c>
      <c r="AA2969" s="44" t="s">
        <v>80</v>
      </c>
      <c r="AB2969" s="2"/>
      <c r="AC2969" s="2">
        <v>0</v>
      </c>
      <c r="AD2969" s="93">
        <f>+M2969</f>
        <v>0</v>
      </c>
      <c r="AE2969" s="93">
        <f>+AD2969*14%</f>
        <v>0</v>
      </c>
      <c r="AF2969" s="93">
        <f>+AD2969*35%</f>
        <v>0</v>
      </c>
      <c r="AG2969" s="93">
        <f>+AD2969*F2969</f>
        <v>0</v>
      </c>
      <c r="AH2969" s="93">
        <f>+AE2969*F2969</f>
        <v>0</v>
      </c>
      <c r="AI2969" s="93">
        <f>+AF2969*F2969</f>
        <v>0</v>
      </c>
      <c r="AJ2969" s="93">
        <f>SUM(AG2969:AI2969)</f>
        <v>0</v>
      </c>
      <c r="AK2969" s="93">
        <f>+AD2969*G2969</f>
        <v>0</v>
      </c>
      <c r="AL2969" s="93">
        <f>+AE2969*G2969</f>
        <v>0</v>
      </c>
      <c r="AM2969" s="93">
        <f>+AF2969*G2969</f>
        <v>0</v>
      </c>
      <c r="AN2969" s="93">
        <f>SUM(AK2969:AM2969)</f>
        <v>0</v>
      </c>
      <c r="AQ2969" s="145" t="s">
        <v>525</v>
      </c>
      <c r="AU2969" s="8">
        <f>+K2969</f>
        <v>0</v>
      </c>
      <c r="AV2969" s="8">
        <f>+L2969</f>
        <v>0</v>
      </c>
      <c r="AW2969" s="2">
        <f>+M2969</f>
        <v>0</v>
      </c>
      <c r="AX2969" s="8">
        <f>F2969*AW2969</f>
        <v>0</v>
      </c>
      <c r="AY2969" s="8">
        <f>IF(AQ2969="CT",7%,5%)*AX2969</f>
        <v>0</v>
      </c>
      <c r="AZ2969" s="8">
        <f>AX2969*2%</f>
        <v>0</v>
      </c>
      <c r="BA2969" s="8">
        <f>IF(BB2969&gt;0,0,AX2969*5%)</f>
        <v>0</v>
      </c>
      <c r="BB2969" s="8">
        <f>(AX2969-BG2969)*35%</f>
        <v>0</v>
      </c>
      <c r="BC2969" s="8">
        <f>+AX2969+AY2969+AZ2969+BA2969+BB2969</f>
        <v>0</v>
      </c>
      <c r="BD2969" s="8">
        <f>AX2969-AT2969</f>
        <v>0</v>
      </c>
      <c r="BE2969" s="2"/>
      <c r="BH2969" s="2"/>
    </row>
    <row r="2970" spans="1:60" ht="34" hidden="1" outlineLevel="1" x14ac:dyDescent="0.2">
      <c r="B2970" s="82">
        <v>31</v>
      </c>
      <c r="C2970" s="144" t="s">
        <v>720</v>
      </c>
      <c r="D2970" s="144"/>
      <c r="E2970" s="82" t="s">
        <v>719</v>
      </c>
      <c r="F2970" s="143">
        <v>17</v>
      </c>
      <c r="G2970" s="142">
        <f>+[2]THKL!F2980</f>
        <v>17</v>
      </c>
      <c r="H2970" s="132"/>
      <c r="I2970" s="132"/>
      <c r="J2970" s="132"/>
      <c r="K2970" s="156" t="s">
        <v>89</v>
      </c>
      <c r="L2970" s="157">
        <f>'[3]BDG (XD)'!$AA$1068</f>
        <v>85408.999999999956</v>
      </c>
      <c r="M2970" s="157">
        <f>SUM(K2970:L2970)</f>
        <v>85408.999999999956</v>
      </c>
      <c r="N2970" s="83">
        <f>IF(V2970&lt;&gt;"VTC VHm",_xlfn.XLOOKUP(Z2970,$AC$4015:$AC$4035,$AD$4015:$AD$4035,0)*M2970,_xlfn.XLOOKUP(Z2970,$AC$4015:$AC$4035,$AD$4015:$AD$4035,0)*L2970)</f>
        <v>29893.149999999983</v>
      </c>
      <c r="O2970" s="83">
        <f>IF(V2970&lt;&gt;"VTC VHm",_xlfn.XLOOKUP(Z2970,$AC$4015:$AC$4035,$AE$4015:$AE$4035,0)*M2970,_xlfn.XLOOKUP(Z2970,$AC$4015:$AC$4035,$AE$4015:$AE$4035,0)*L2970)</f>
        <v>0</v>
      </c>
      <c r="P2970" s="83">
        <f>SUM(N2970:O2970)</f>
        <v>29893.149999999983</v>
      </c>
      <c r="Q2970" s="157">
        <f>M2970*G2970</f>
        <v>1451952.9999999993</v>
      </c>
      <c r="R2970" s="157">
        <f>G2970*P2970</f>
        <v>508183.5499999997</v>
      </c>
      <c r="S2970" s="83">
        <f>SUM(Q2970:R2970)</f>
        <v>1960136.5499999989</v>
      </c>
      <c r="T2970" s="156"/>
      <c r="U2970" s="132"/>
      <c r="V2970" s="132"/>
      <c r="W2970" s="132"/>
      <c r="X2970" s="44" t="s">
        <v>33</v>
      </c>
      <c r="Y2970" s="44"/>
      <c r="Z2970" s="44" t="s">
        <v>16</v>
      </c>
      <c r="AA2970" s="44" t="s">
        <v>80</v>
      </c>
      <c r="AB2970" s="2">
        <v>334741.57719750004</v>
      </c>
      <c r="AC2970" s="2">
        <v>5690606.8123575002</v>
      </c>
      <c r="AD2970" s="2">
        <f>+M2970</f>
        <v>85408.999999999956</v>
      </c>
      <c r="AE2970" s="2">
        <f>+AD2970*14%</f>
        <v>11957.259999999995</v>
      </c>
      <c r="AF2970" s="155">
        <f>+AD2970*35%</f>
        <v>29893.149999999983</v>
      </c>
      <c r="AG2970" s="2">
        <f>+AD2970*F2970</f>
        <v>1451952.9999999993</v>
      </c>
      <c r="AH2970" s="2">
        <f>+AE2970*F2970</f>
        <v>203273.41999999993</v>
      </c>
      <c r="AI2970" s="2">
        <f>+AF2970*F2970</f>
        <v>508183.5499999997</v>
      </c>
      <c r="AJ2970" s="2">
        <f>SUM(AG2970:AI2970)</f>
        <v>2163409.9699999988</v>
      </c>
      <c r="AK2970" s="2">
        <f>+AD2970*G2970</f>
        <v>1451952.9999999993</v>
      </c>
      <c r="AL2970" s="2">
        <f>+AE2970*G2970</f>
        <v>203273.41999999993</v>
      </c>
      <c r="AM2970" s="2">
        <f>+AF2970*G2970</f>
        <v>508183.5499999997</v>
      </c>
      <c r="AN2970" s="155">
        <f>SUM(AK2970:AM2970)</f>
        <v>2163409.9699999988</v>
      </c>
      <c r="AQ2970" s="145" t="s">
        <v>525</v>
      </c>
      <c r="AU2970" s="8" t="str">
        <f>+K2970</f>
        <v>Bao gồm</v>
      </c>
      <c r="AV2970" s="8">
        <f>+L2970</f>
        <v>85408.999999999956</v>
      </c>
      <c r="AW2970" s="2">
        <f>+M2970</f>
        <v>85408.999999999956</v>
      </c>
      <c r="AX2970" s="8">
        <f>F2970*AW2970</f>
        <v>1451952.9999999993</v>
      </c>
      <c r="AY2970" s="8">
        <f>IF(AQ2970="CT",7%,5%)*AX2970</f>
        <v>101636.70999999996</v>
      </c>
      <c r="AZ2970" s="8">
        <f>AX2970*2%</f>
        <v>29039.059999999987</v>
      </c>
      <c r="BA2970" s="8">
        <f>IF(BB2970&gt;0,0,AX2970*5%)</f>
        <v>0</v>
      </c>
      <c r="BB2970" s="8">
        <f>(AX2970-BG2970)*35%</f>
        <v>508183.5499999997</v>
      </c>
      <c r="BC2970" s="8">
        <f>+AX2970+AY2970+AZ2970+BA2970+BB2970</f>
        <v>2090812.3199999989</v>
      </c>
      <c r="BD2970" s="8">
        <f>AX2970-AT2970</f>
        <v>1451952.9999999993</v>
      </c>
      <c r="BE2970" s="2"/>
      <c r="BH2970" s="2"/>
    </row>
    <row r="2971" spans="1:60" ht="17" hidden="1" outlineLevel="1" x14ac:dyDescent="0.2">
      <c r="B2971" s="82">
        <v>32</v>
      </c>
      <c r="C2971" s="144" t="s">
        <v>718</v>
      </c>
      <c r="D2971" s="144"/>
      <c r="E2971" s="82" t="s">
        <v>52</v>
      </c>
      <c r="F2971" s="143">
        <v>81.716999999999999</v>
      </c>
      <c r="G2971" s="142">
        <f>+[2]THKL!F2981</f>
        <v>81.716999999999999</v>
      </c>
      <c r="H2971" s="132"/>
      <c r="I2971" s="132"/>
      <c r="J2971" s="132"/>
      <c r="K2971" s="156" t="str">
        <f>$K$795</f>
        <v>Bao gồm</v>
      </c>
      <c r="L2971" s="157">
        <f>$L$795</f>
        <v>152467.50000000006</v>
      </c>
      <c r="M2971" s="157">
        <f>SUM(K2971:L2971)</f>
        <v>152467.50000000006</v>
      </c>
      <c r="N2971" s="83">
        <f>IF(V2971&lt;&gt;"VTC VHm",_xlfn.XLOOKUP(Z2971,$AC$4015:$AC$4035,$AD$4015:$AD$4035,0)*M2971,_xlfn.XLOOKUP(Z2971,$AC$4015:$AC$4035,$AD$4015:$AD$4035,0)*L2971)</f>
        <v>53363.625000000015</v>
      </c>
      <c r="O2971" s="83">
        <f>IF(V2971&lt;&gt;"VTC VHm",_xlfn.XLOOKUP(Z2971,$AC$4015:$AC$4035,$AE$4015:$AE$4035,0)*M2971,_xlfn.XLOOKUP(Z2971,$AC$4015:$AC$4035,$AE$4015:$AE$4035,0)*L2971)</f>
        <v>0</v>
      </c>
      <c r="P2971" s="83">
        <f>SUM(N2971:O2971)</f>
        <v>53363.625000000015</v>
      </c>
      <c r="Q2971" s="157">
        <f>M2971*G2971</f>
        <v>12459186.697500005</v>
      </c>
      <c r="R2971" s="157">
        <f>G2971*P2971</f>
        <v>4360715.3441250008</v>
      </c>
      <c r="S2971" s="83">
        <f>SUM(Q2971:R2971)</f>
        <v>16819902.041625008</v>
      </c>
      <c r="T2971" s="156"/>
      <c r="U2971" s="132"/>
      <c r="V2971" s="132"/>
      <c r="W2971" s="132"/>
      <c r="X2971" s="44" t="s">
        <v>33</v>
      </c>
      <c r="Y2971" s="44"/>
      <c r="Z2971" s="44" t="s">
        <v>16</v>
      </c>
      <c r="AA2971" s="44" t="s">
        <v>80</v>
      </c>
      <c r="AB2971" s="2">
        <v>241442.02499999999</v>
      </c>
      <c r="AC2971" s="2">
        <v>19729917.956925001</v>
      </c>
      <c r="AD2971" s="2">
        <f>+M2971</f>
        <v>152467.50000000006</v>
      </c>
      <c r="AE2971" s="2">
        <f>+AD2971*14%</f>
        <v>21345.450000000012</v>
      </c>
      <c r="AF2971" s="155">
        <f>+AD2971*35%</f>
        <v>53363.625000000015</v>
      </c>
      <c r="AG2971" s="2">
        <f>+AD2971*F2971</f>
        <v>12459186.697500005</v>
      </c>
      <c r="AH2971" s="2">
        <f>+AE2971*F2971</f>
        <v>1744286.1376500009</v>
      </c>
      <c r="AI2971" s="2">
        <f>+AF2971*F2971</f>
        <v>4360715.3441250008</v>
      </c>
      <c r="AJ2971" s="2">
        <f>SUM(AG2971:AI2971)</f>
        <v>18564188.179275006</v>
      </c>
      <c r="AK2971" s="2">
        <f>+AD2971*G2971</f>
        <v>12459186.697500005</v>
      </c>
      <c r="AL2971" s="2">
        <f>+AE2971*G2971</f>
        <v>1744286.1376500009</v>
      </c>
      <c r="AM2971" s="2">
        <f>+AF2971*G2971</f>
        <v>4360715.3441250008</v>
      </c>
      <c r="AN2971" s="155">
        <f>SUM(AK2971:AM2971)</f>
        <v>18564188.179275006</v>
      </c>
      <c r="AQ2971" s="145" t="s">
        <v>525</v>
      </c>
      <c r="AU2971" s="8" t="str">
        <f>+K2971</f>
        <v>Bao gồm</v>
      </c>
      <c r="AV2971" s="8">
        <f>+L2971</f>
        <v>152467.50000000006</v>
      </c>
      <c r="AW2971" s="2">
        <f>+M2971</f>
        <v>152467.50000000006</v>
      </c>
      <c r="AX2971" s="8">
        <f>F2971*AW2971</f>
        <v>12459186.697500005</v>
      </c>
      <c r="AY2971" s="8">
        <f>IF(AQ2971="CT",7%,5%)*AX2971</f>
        <v>872143.06882500043</v>
      </c>
      <c r="AZ2971" s="8">
        <f>AX2971*2%</f>
        <v>249183.73395000011</v>
      </c>
      <c r="BA2971" s="8">
        <f>IF(BB2971&gt;0,0,AX2971*5%)</f>
        <v>0</v>
      </c>
      <c r="BB2971" s="8">
        <f>(AX2971-BG2971)*35%</f>
        <v>4360715.3441250017</v>
      </c>
      <c r="BC2971" s="8">
        <f>+AX2971+AY2971+AZ2971+BA2971+BB2971</f>
        <v>17941228.844400007</v>
      </c>
      <c r="BD2971" s="8">
        <f>AX2971-AT2971</f>
        <v>12459186.697500005</v>
      </c>
      <c r="BE2971" s="2"/>
      <c r="BH2971" s="2"/>
    </row>
    <row r="2972" spans="1:60" ht="34" hidden="1" outlineLevel="1" x14ac:dyDescent="0.2">
      <c r="B2972" s="82">
        <v>33</v>
      </c>
      <c r="C2972" s="144" t="s">
        <v>134</v>
      </c>
      <c r="D2972" s="144"/>
      <c r="E2972" s="82" t="s">
        <v>52</v>
      </c>
      <c r="F2972" s="143">
        <v>38.531999999999996</v>
      </c>
      <c r="G2972" s="142">
        <f>+[2]THKL!F2982</f>
        <v>38.531999999999996</v>
      </c>
      <c r="H2972" s="132"/>
      <c r="I2972" s="132"/>
      <c r="J2972" s="132"/>
      <c r="K2972" s="156" t="str">
        <f>$K$179</f>
        <v>Bao gồm</v>
      </c>
      <c r="L2972" s="157">
        <f>$L$179</f>
        <v>152467.50000000006</v>
      </c>
      <c r="M2972" s="157">
        <f>SUM(K2972:L2972)</f>
        <v>152467.50000000006</v>
      </c>
      <c r="N2972" s="83">
        <f>IF(V2972&lt;&gt;"VTC VHm",_xlfn.XLOOKUP(Z2972,$AC$4015:$AC$4035,$AD$4015:$AD$4035,0)*M2972,_xlfn.XLOOKUP(Z2972,$AC$4015:$AC$4035,$AD$4015:$AD$4035,0)*L2972)</f>
        <v>53363.625000000015</v>
      </c>
      <c r="O2972" s="83">
        <f>IF(V2972&lt;&gt;"VTC VHm",_xlfn.XLOOKUP(Z2972,$AC$4015:$AC$4035,$AE$4015:$AE$4035,0)*M2972,_xlfn.XLOOKUP(Z2972,$AC$4015:$AC$4035,$AE$4015:$AE$4035,0)*L2972)</f>
        <v>0</v>
      </c>
      <c r="P2972" s="83">
        <f>SUM(N2972:O2972)</f>
        <v>53363.625000000015</v>
      </c>
      <c r="Q2972" s="157">
        <f>M2972*G2972</f>
        <v>5874877.7100000018</v>
      </c>
      <c r="R2972" s="157">
        <f>G2972*P2972</f>
        <v>2056207.1985000004</v>
      </c>
      <c r="S2972" s="83">
        <f>SUM(Q2972:R2972)</f>
        <v>7931084.9085000027</v>
      </c>
      <c r="T2972" s="165" t="s">
        <v>100</v>
      </c>
      <c r="U2972" s="132"/>
      <c r="V2972" s="132"/>
      <c r="W2972" s="132"/>
      <c r="X2972" s="44" t="s">
        <v>33</v>
      </c>
      <c r="Y2972" s="44"/>
      <c r="Z2972" s="44" t="s">
        <v>16</v>
      </c>
      <c r="AA2972" s="44" t="s">
        <v>80</v>
      </c>
      <c r="AB2972" s="2">
        <v>113207.11687079778</v>
      </c>
      <c r="AC2972" s="2">
        <v>4362096.62726558</v>
      </c>
      <c r="AD2972" s="2">
        <f>+M2972</f>
        <v>152467.50000000006</v>
      </c>
      <c r="AE2972" s="2">
        <f>+AD2972*14%</f>
        <v>21345.450000000012</v>
      </c>
      <c r="AF2972" s="155">
        <f>+AD2972*35%</f>
        <v>53363.625000000015</v>
      </c>
      <c r="AG2972" s="2">
        <f>+AD2972*F2972</f>
        <v>5874877.7100000018</v>
      </c>
      <c r="AH2972" s="2">
        <f>+AE2972*F2972</f>
        <v>822482.87940000033</v>
      </c>
      <c r="AI2972" s="2">
        <f>+AF2972*F2972</f>
        <v>2056207.1985000004</v>
      </c>
      <c r="AJ2972" s="2">
        <f>SUM(AG2972:AI2972)</f>
        <v>8753567.7879000027</v>
      </c>
      <c r="AK2972" s="2">
        <f>+AD2972*G2972</f>
        <v>5874877.7100000018</v>
      </c>
      <c r="AL2972" s="2">
        <f>+AE2972*G2972</f>
        <v>822482.87940000033</v>
      </c>
      <c r="AM2972" s="2">
        <f>+AF2972*G2972</f>
        <v>2056207.1985000004</v>
      </c>
      <c r="AN2972" s="155">
        <f>SUM(AK2972:AM2972)</f>
        <v>8753567.7879000027</v>
      </c>
      <c r="AQ2972" s="145" t="s">
        <v>525</v>
      </c>
      <c r="AU2972" s="8" t="str">
        <f>+K2972</f>
        <v>Bao gồm</v>
      </c>
      <c r="AV2972" s="8">
        <f>+L2972</f>
        <v>152467.50000000006</v>
      </c>
      <c r="AW2972" s="2">
        <f>+M2972</f>
        <v>152467.50000000006</v>
      </c>
      <c r="AX2972" s="8">
        <f>F2972*AW2972</f>
        <v>5874877.7100000018</v>
      </c>
      <c r="AY2972" s="8">
        <f>IF(AQ2972="CT",7%,5%)*AX2972</f>
        <v>411241.43970000016</v>
      </c>
      <c r="AZ2972" s="8">
        <f>AX2972*2%</f>
        <v>117497.55420000004</v>
      </c>
      <c r="BA2972" s="8">
        <f>IF(BB2972&gt;0,0,AX2972*5%)</f>
        <v>0</v>
      </c>
      <c r="BB2972" s="8">
        <f>(AX2972-BG2972)*35%</f>
        <v>2056207.1985000004</v>
      </c>
      <c r="BC2972" s="8">
        <f>+AX2972+AY2972+AZ2972+BA2972+BB2972</f>
        <v>8459823.9024000019</v>
      </c>
      <c r="BD2972" s="8">
        <f>AX2972-AT2972</f>
        <v>5874877.7100000018</v>
      </c>
      <c r="BE2972" s="2"/>
      <c r="BH2972" s="2"/>
    </row>
    <row r="2973" spans="1:60" ht="17" hidden="1" outlineLevel="1" x14ac:dyDescent="0.2">
      <c r="B2973" s="82">
        <v>34</v>
      </c>
      <c r="C2973" s="144" t="s">
        <v>133</v>
      </c>
      <c r="D2973" s="144"/>
      <c r="E2973" s="82" t="s">
        <v>52</v>
      </c>
      <c r="F2973" s="143">
        <v>81.716999999999999</v>
      </c>
      <c r="G2973" s="142">
        <f>+[2]THKL!F2983</f>
        <v>81.716999999999999</v>
      </c>
      <c r="H2973" s="132"/>
      <c r="I2973" s="132"/>
      <c r="J2973" s="132"/>
      <c r="K2973" s="156" t="str">
        <f>$K$180</f>
        <v>Bao gồm</v>
      </c>
      <c r="L2973" s="157">
        <f>$L$180</f>
        <v>14905</v>
      </c>
      <c r="M2973" s="157">
        <f>SUM(K2973:L2973)</f>
        <v>14905</v>
      </c>
      <c r="N2973" s="83">
        <f>IF(V2973&lt;&gt;"VTC VHm",_xlfn.XLOOKUP(Z2973,$AC$4015:$AC$4035,$AD$4015:$AD$4035,0)*M2973,_xlfn.XLOOKUP(Z2973,$AC$4015:$AC$4035,$AD$4015:$AD$4035,0)*L2973)</f>
        <v>5216.75</v>
      </c>
      <c r="O2973" s="83">
        <f>IF(V2973&lt;&gt;"VTC VHm",_xlfn.XLOOKUP(Z2973,$AC$4015:$AC$4035,$AE$4015:$AE$4035,0)*M2973,_xlfn.XLOOKUP(Z2973,$AC$4015:$AC$4035,$AE$4015:$AE$4035,0)*L2973)</f>
        <v>0</v>
      </c>
      <c r="P2973" s="83">
        <f>SUM(N2973:O2973)</f>
        <v>5216.75</v>
      </c>
      <c r="Q2973" s="157">
        <f>M2973*G2973</f>
        <v>1217991.885</v>
      </c>
      <c r="R2973" s="157">
        <f>G2973*P2973</f>
        <v>426297.15974999999</v>
      </c>
      <c r="S2973" s="83">
        <f>SUM(Q2973:R2973)</f>
        <v>1644289.0447499999</v>
      </c>
      <c r="T2973" s="156"/>
      <c r="U2973" s="132"/>
      <c r="V2973" s="132"/>
      <c r="W2973" s="132"/>
      <c r="X2973" s="44" t="s">
        <v>33</v>
      </c>
      <c r="Y2973" s="44"/>
      <c r="Z2973" s="44" t="s">
        <v>16</v>
      </c>
      <c r="AA2973" s="44" t="s">
        <v>80</v>
      </c>
      <c r="AB2973" s="2">
        <v>175823.80096875</v>
      </c>
      <c r="AC2973" s="2">
        <v>14367793.543763343</v>
      </c>
      <c r="AD2973" s="2">
        <f>+M2973</f>
        <v>14905</v>
      </c>
      <c r="AE2973" s="2">
        <f>+AD2973*14%</f>
        <v>2086.7000000000003</v>
      </c>
      <c r="AF2973" s="155">
        <f>+AD2973*35%</f>
        <v>5216.75</v>
      </c>
      <c r="AG2973" s="2">
        <f>+AD2973*F2973</f>
        <v>1217991.885</v>
      </c>
      <c r="AH2973" s="2">
        <f>+AE2973*F2973</f>
        <v>170518.86390000003</v>
      </c>
      <c r="AI2973" s="2">
        <f>+AF2973*F2973</f>
        <v>426297.15974999999</v>
      </c>
      <c r="AJ2973" s="2">
        <f>SUM(AG2973:AI2973)</f>
        <v>1814807.9086500001</v>
      </c>
      <c r="AK2973" s="2">
        <f>+AD2973*G2973</f>
        <v>1217991.885</v>
      </c>
      <c r="AL2973" s="2">
        <f>+AE2973*G2973</f>
        <v>170518.86390000003</v>
      </c>
      <c r="AM2973" s="2">
        <f>+AF2973*G2973</f>
        <v>426297.15974999999</v>
      </c>
      <c r="AN2973" s="155">
        <f>SUM(AK2973:AM2973)</f>
        <v>1814807.9086500001</v>
      </c>
      <c r="AQ2973" s="145" t="s">
        <v>525</v>
      </c>
      <c r="AU2973" s="8" t="str">
        <f>+K2973</f>
        <v>Bao gồm</v>
      </c>
      <c r="AV2973" s="8">
        <f>+L2973</f>
        <v>14905</v>
      </c>
      <c r="AW2973" s="2">
        <f>+M2973</f>
        <v>14905</v>
      </c>
      <c r="AX2973" s="8">
        <f>F2973*AW2973</f>
        <v>1217991.885</v>
      </c>
      <c r="AY2973" s="8">
        <f>IF(AQ2973="CT",7%,5%)*AX2973</f>
        <v>85259.431950000013</v>
      </c>
      <c r="AZ2973" s="8">
        <f>AX2973*2%</f>
        <v>24359.8377</v>
      </c>
      <c r="BA2973" s="8">
        <f>IF(BB2973&gt;0,0,AX2973*5%)</f>
        <v>0</v>
      </c>
      <c r="BB2973" s="8">
        <f>(AX2973-BG2973)*35%</f>
        <v>426297.15974999999</v>
      </c>
      <c r="BC2973" s="8">
        <f>+AX2973+AY2973+AZ2973+BA2973+BB2973</f>
        <v>1753908.3144</v>
      </c>
      <c r="BD2973" s="8">
        <f>AX2973-AT2973</f>
        <v>1217991.885</v>
      </c>
      <c r="BE2973" s="2"/>
      <c r="BH2973" s="2"/>
    </row>
    <row r="2974" spans="1:60" ht="34" hidden="1" outlineLevel="1" x14ac:dyDescent="0.2">
      <c r="B2974" s="82">
        <v>35</v>
      </c>
      <c r="C2974" s="144" t="s">
        <v>717</v>
      </c>
      <c r="D2974" s="144"/>
      <c r="E2974" s="82" t="s">
        <v>52</v>
      </c>
      <c r="F2974" s="143">
        <v>62.058</v>
      </c>
      <c r="G2974" s="142">
        <f>+[2]THKL!F2984</f>
        <v>62.058</v>
      </c>
      <c r="H2974" s="132"/>
      <c r="I2974" s="132"/>
      <c r="J2974" s="132"/>
      <c r="K2974" s="156">
        <f>$K$163</f>
        <v>198000</v>
      </c>
      <c r="L2974" s="157">
        <f>$L$152</f>
        <v>207031.93799999985</v>
      </c>
      <c r="M2974" s="157">
        <f>SUM(K2974:L2974)</f>
        <v>405031.93799999985</v>
      </c>
      <c r="N2974" s="83">
        <f>IF(V2974&lt;&gt;"VTC VHm",_xlfn.XLOOKUP(Z2974,$AC$4015:$AC$4035,$AD$4015:$AD$4035,0)*M2974,_xlfn.XLOOKUP(Z2974,$AC$4015:$AC$4035,$AD$4015:$AD$4035,0)*L2974)</f>
        <v>72461.178299999941</v>
      </c>
      <c r="O2974" s="83">
        <f>IF(V2974&lt;&gt;"VTC VHm",_xlfn.XLOOKUP(Z2974,$AC$4015:$AC$4035,$AE$4015:$AE$4035,0)*M2974,_xlfn.XLOOKUP(Z2974,$AC$4015:$AC$4035,$AE$4015:$AE$4035,0)*L2974)</f>
        <v>0</v>
      </c>
      <c r="P2974" s="83">
        <f>SUM(N2974:O2974)</f>
        <v>72461.178299999941</v>
      </c>
      <c r="Q2974" s="157">
        <f>M2974*G2974</f>
        <v>25135472.00840399</v>
      </c>
      <c r="R2974" s="157">
        <f>G2974*P2974</f>
        <v>4496795.8029413959</v>
      </c>
      <c r="S2974" s="83">
        <f>SUM(Q2974:R2974)</f>
        <v>29632267.811345387</v>
      </c>
      <c r="T2974" s="156" t="s">
        <v>716</v>
      </c>
      <c r="U2974" s="132"/>
      <c r="V2974" s="82" t="s">
        <v>34</v>
      </c>
      <c r="W2974" s="132"/>
      <c r="X2974" s="44" t="s">
        <v>33</v>
      </c>
      <c r="Y2974" s="44"/>
      <c r="Z2974" s="44" t="s">
        <v>16</v>
      </c>
      <c r="AA2974" s="44" t="s">
        <v>80</v>
      </c>
      <c r="AB2974" s="2">
        <v>411255.38027447241</v>
      </c>
      <c r="AC2974" s="2">
        <v>25521686.389073208</v>
      </c>
      <c r="AD2974" s="2">
        <f>+M2974</f>
        <v>405031.93799999985</v>
      </c>
      <c r="AE2974" s="2">
        <f>+AD2974*14%</f>
        <v>56704.471319999982</v>
      </c>
      <c r="AF2974" s="155">
        <f>+AD2974*35%</f>
        <v>141761.17829999994</v>
      </c>
      <c r="AG2974" s="2">
        <f>+AD2974*F2974</f>
        <v>25135472.00840399</v>
      </c>
      <c r="AH2974" s="2">
        <f>+AE2974*F2974</f>
        <v>3518966.081176559</v>
      </c>
      <c r="AI2974" s="2">
        <f>+AF2974*F2974</f>
        <v>8797415.2029413972</v>
      </c>
      <c r="AJ2974" s="2">
        <f>SUM(AG2974:AI2974)</f>
        <v>37451853.292521946</v>
      </c>
      <c r="AK2974" s="2">
        <f>+AD2974*G2974</f>
        <v>25135472.00840399</v>
      </c>
      <c r="AL2974" s="2">
        <f>+AE2974*G2974</f>
        <v>3518966.081176559</v>
      </c>
      <c r="AM2974" s="2">
        <f>+AF2974*G2974</f>
        <v>8797415.2029413972</v>
      </c>
      <c r="AN2974" s="155">
        <f>SUM(AK2974:AM2974)</f>
        <v>37451853.292521946</v>
      </c>
      <c r="AQ2974" s="145" t="s">
        <v>525</v>
      </c>
      <c r="AU2974" s="8">
        <f>+K2974</f>
        <v>198000</v>
      </c>
      <c r="AV2974" s="8">
        <f>+L2974</f>
        <v>207031.93799999985</v>
      </c>
      <c r="AW2974" s="2">
        <f>+M2974</f>
        <v>405031.93799999985</v>
      </c>
      <c r="AX2974" s="8">
        <f>F2974*AW2974</f>
        <v>25135472.00840399</v>
      </c>
      <c r="AY2974" s="8">
        <f>IF(AQ2974="CT",7%,5%)*AX2974</f>
        <v>1759483.0405882795</v>
      </c>
      <c r="AZ2974" s="8">
        <f>AX2974*2%</f>
        <v>502709.4401680798</v>
      </c>
      <c r="BA2974" s="8">
        <f>IF(BB2974&gt;0,0,AX2974*5%)</f>
        <v>0</v>
      </c>
      <c r="BB2974" s="8">
        <f>(AX2974-BG2974)*35%</f>
        <v>8797415.2029413953</v>
      </c>
      <c r="BC2974" s="8">
        <f>+AX2974+AY2974+AZ2974+BA2974+BB2974</f>
        <v>36195079.692101747</v>
      </c>
      <c r="BD2974" s="8">
        <f>AX2974-AT2974</f>
        <v>25135472.00840399</v>
      </c>
      <c r="BE2974" s="2"/>
      <c r="BH2974" s="2"/>
    </row>
    <row r="2975" spans="1:60" ht="34" hidden="1" outlineLevel="1" x14ac:dyDescent="0.2">
      <c r="B2975" s="82">
        <v>36</v>
      </c>
      <c r="C2975" s="144" t="s">
        <v>715</v>
      </c>
      <c r="D2975" s="144"/>
      <c r="E2975" s="82" t="s">
        <v>52</v>
      </c>
      <c r="F2975" s="143">
        <v>1.1836</v>
      </c>
      <c r="G2975" s="142">
        <f>+[2]THKL!F2985</f>
        <v>1.1836</v>
      </c>
      <c r="H2975" s="132"/>
      <c r="I2975" s="132"/>
      <c r="J2975" s="132"/>
      <c r="K2975" s="156" t="str">
        <f>$K$165</f>
        <v>Bao gồm</v>
      </c>
      <c r="L2975" s="157">
        <f>$L$165</f>
        <v>2260000</v>
      </c>
      <c r="M2975" s="157">
        <f>SUM(K2975:L2975)</f>
        <v>2260000</v>
      </c>
      <c r="N2975" s="83">
        <f>IF(V2975&lt;&gt;"VTC VHm",_xlfn.XLOOKUP(Z2975,$AC$4015:$AC$4035,$AD$4015:$AD$4035,0)*M2975,_xlfn.XLOOKUP(Z2975,$AC$4015:$AC$4035,$AD$4015:$AD$4035,0)*L2975)</f>
        <v>113000</v>
      </c>
      <c r="O2975" s="83">
        <f>IF(V2975&lt;&gt;"VTC VHm",_xlfn.XLOOKUP(Z2975,$AC$4015:$AC$4035,$AE$4015:$AE$4035,0)*M2975,_xlfn.XLOOKUP(Z2975,$AC$4015:$AC$4035,$AE$4015:$AE$4035,0)*L2975)</f>
        <v>0</v>
      </c>
      <c r="P2975" s="83">
        <f>SUM(N2975:O2975)</f>
        <v>113000</v>
      </c>
      <c r="Q2975" s="157">
        <f>M2975*G2975</f>
        <v>2674936</v>
      </c>
      <c r="R2975" s="157">
        <f>G2975*P2975</f>
        <v>133746.79999999999</v>
      </c>
      <c r="S2975" s="83">
        <f>SUM(Q2975:R2975)</f>
        <v>2808682.8</v>
      </c>
      <c r="T2975" s="156" t="s">
        <v>100</v>
      </c>
      <c r="U2975" s="132"/>
      <c r="V2975" s="132"/>
      <c r="W2975" s="132"/>
      <c r="X2975" s="44" t="s">
        <v>33</v>
      </c>
      <c r="Y2975" s="44"/>
      <c r="Z2975" s="44" t="s">
        <v>11</v>
      </c>
      <c r="AA2975" s="44" t="s">
        <v>80</v>
      </c>
      <c r="AB2975" s="2">
        <v>2337714.1818811591</v>
      </c>
      <c r="AC2975" s="2">
        <v>2766918.5056745401</v>
      </c>
      <c r="AD2975" s="2">
        <f>+M2975</f>
        <v>2260000</v>
      </c>
      <c r="AE2975" s="2">
        <f>+AD2975*14%</f>
        <v>316400.00000000006</v>
      </c>
      <c r="AF2975" s="155">
        <f>+AD2975*35%</f>
        <v>791000</v>
      </c>
      <c r="AG2975" s="2">
        <f>+AD2975*F2975</f>
        <v>2674936</v>
      </c>
      <c r="AH2975" s="2">
        <f>+AE2975*F2975</f>
        <v>374491.04000000004</v>
      </c>
      <c r="AI2975" s="2">
        <f>+AF2975*F2975</f>
        <v>936227.6</v>
      </c>
      <c r="AJ2975" s="2">
        <f>SUM(AG2975:AI2975)</f>
        <v>3985654.64</v>
      </c>
      <c r="AK2975" s="2">
        <f>+AD2975*G2975</f>
        <v>2674936</v>
      </c>
      <c r="AL2975" s="2">
        <f>+AE2975*G2975</f>
        <v>374491.04000000004</v>
      </c>
      <c r="AM2975" s="2">
        <f>+AF2975*G2975</f>
        <v>936227.6</v>
      </c>
      <c r="AN2975" s="155">
        <f>SUM(AK2975:AM2975)</f>
        <v>3985654.64</v>
      </c>
      <c r="AQ2975" s="145" t="s">
        <v>525</v>
      </c>
      <c r="AU2975" s="8" t="str">
        <f>+K2975</f>
        <v>Bao gồm</v>
      </c>
      <c r="AV2975" s="8">
        <f>+L2975</f>
        <v>2260000</v>
      </c>
      <c r="AW2975" s="2">
        <f>+M2975</f>
        <v>2260000</v>
      </c>
      <c r="AX2975" s="8">
        <f>F2975*AW2975</f>
        <v>2674936</v>
      </c>
      <c r="AY2975" s="8">
        <f>IF(AQ2975="CT",7%,5%)*AX2975</f>
        <v>187245.52000000002</v>
      </c>
      <c r="AZ2975" s="8">
        <f>AX2975*2%</f>
        <v>53498.720000000001</v>
      </c>
      <c r="BA2975" s="8">
        <f>IF(BB2975&gt;0,0,AX2975*5%)</f>
        <v>0</v>
      </c>
      <c r="BB2975" s="8">
        <f>(AX2975-BG2975)*35%</f>
        <v>936227.6</v>
      </c>
      <c r="BC2975" s="8">
        <f>+AX2975+AY2975+AZ2975+BA2975+BB2975</f>
        <v>3851907.8400000003</v>
      </c>
      <c r="BD2975" s="8">
        <f>AX2975-AT2975</f>
        <v>2674936</v>
      </c>
      <c r="BE2975" s="2"/>
      <c r="BH2975" s="2"/>
    </row>
    <row r="2976" spans="1:60" ht="34" hidden="1" outlineLevel="1" x14ac:dyDescent="0.2">
      <c r="B2976" s="82">
        <v>37</v>
      </c>
      <c r="C2976" s="144" t="s">
        <v>714</v>
      </c>
      <c r="D2976" s="144"/>
      <c r="E2976" s="82" t="s">
        <v>52</v>
      </c>
      <c r="F2976" s="143">
        <v>155.20400000000001</v>
      </c>
      <c r="G2976" s="142">
        <f>+[2]THKL!F2986</f>
        <v>155.20400000000001</v>
      </c>
      <c r="H2976" s="132"/>
      <c r="I2976" s="132"/>
      <c r="J2976" s="132"/>
      <c r="K2976" s="156">
        <f>$K$163</f>
        <v>198000</v>
      </c>
      <c r="L2976" s="157">
        <f>'[3]BDG (XD)'!$AA$1081</f>
        <v>263876.0280000004</v>
      </c>
      <c r="M2976" s="157">
        <f>SUM(K2976:L2976)</f>
        <v>461876.0280000004</v>
      </c>
      <c r="N2976" s="83">
        <f>IF(V2976&lt;&gt;"VTC VHm",_xlfn.XLOOKUP(Z2976,$AC$4015:$AC$4035,$AD$4015:$AD$4035,0)*M2976,_xlfn.XLOOKUP(Z2976,$AC$4015:$AC$4035,$AD$4015:$AD$4035,0)*L2976)</f>
        <v>92356.609800000137</v>
      </c>
      <c r="O2976" s="83">
        <f>IF(V2976&lt;&gt;"VTC VHm",_xlfn.XLOOKUP(Z2976,$AC$4015:$AC$4035,$AE$4015:$AE$4035,0)*M2976,_xlfn.XLOOKUP(Z2976,$AC$4015:$AC$4035,$AE$4015:$AE$4035,0)*L2976)</f>
        <v>0</v>
      </c>
      <c r="P2976" s="83">
        <f>SUM(N2976:O2976)</f>
        <v>92356.609800000137</v>
      </c>
      <c r="Q2976" s="157">
        <f>M2976*G2976</f>
        <v>71685007.049712062</v>
      </c>
      <c r="R2976" s="157">
        <f>G2976*P2976</f>
        <v>14334115.267399222</v>
      </c>
      <c r="S2976" s="83">
        <f>SUM(Q2976:R2976)</f>
        <v>86019122.317111284</v>
      </c>
      <c r="T2976" s="156" t="s">
        <v>713</v>
      </c>
      <c r="U2976" s="132"/>
      <c r="V2976" s="82" t="s">
        <v>34</v>
      </c>
      <c r="W2976" s="132"/>
      <c r="X2976" s="44" t="s">
        <v>33</v>
      </c>
      <c r="Y2976" s="44"/>
      <c r="Z2976" s="44" t="s">
        <v>16</v>
      </c>
      <c r="AA2976" s="44" t="s">
        <v>80</v>
      </c>
      <c r="AB2976" s="2">
        <v>501735.13237737986</v>
      </c>
      <c r="AC2976" s="2">
        <v>77871299.485498875</v>
      </c>
      <c r="AD2976" s="2">
        <f>+M2976</f>
        <v>461876.0280000004</v>
      </c>
      <c r="AE2976" s="2">
        <f>+AD2976*14%</f>
        <v>64662.64392000006</v>
      </c>
      <c r="AF2976" s="155">
        <f>+AD2976*35%</f>
        <v>161656.60980000012</v>
      </c>
      <c r="AG2976" s="2">
        <f>+AD2976*F2976</f>
        <v>71685007.049712062</v>
      </c>
      <c r="AH2976" s="2">
        <f>+AE2976*F2976</f>
        <v>10035900.98695969</v>
      </c>
      <c r="AI2976" s="2">
        <f>+AF2976*F2976</f>
        <v>25089752.467399221</v>
      </c>
      <c r="AJ2976" s="2">
        <f>SUM(AG2976:AI2976)</f>
        <v>106810660.50407098</v>
      </c>
      <c r="AK2976" s="2">
        <f>+AD2976*G2976</f>
        <v>71685007.049712062</v>
      </c>
      <c r="AL2976" s="2">
        <f>+AE2976*G2976</f>
        <v>10035900.98695969</v>
      </c>
      <c r="AM2976" s="2">
        <f>+AF2976*G2976</f>
        <v>25089752.467399221</v>
      </c>
      <c r="AN2976" s="155">
        <f>SUM(AK2976:AM2976)</f>
        <v>106810660.50407098</v>
      </c>
      <c r="AQ2976" s="145" t="s">
        <v>525</v>
      </c>
      <c r="AU2976" s="8">
        <f>+K2976</f>
        <v>198000</v>
      </c>
      <c r="AV2976" s="8">
        <f>+L2976</f>
        <v>263876.0280000004</v>
      </c>
      <c r="AW2976" s="2">
        <f>+M2976</f>
        <v>461876.0280000004</v>
      </c>
      <c r="AX2976" s="8">
        <f>F2976*AW2976</f>
        <v>71685007.049712062</v>
      </c>
      <c r="AY2976" s="8">
        <f>IF(AQ2976="CT",7%,5%)*AX2976</f>
        <v>5017950.4934798451</v>
      </c>
      <c r="AZ2976" s="8">
        <f>AX2976*2%</f>
        <v>1433700.1409942412</v>
      </c>
      <c r="BA2976" s="8">
        <f>IF(BB2976&gt;0,0,AX2976*5%)</f>
        <v>0</v>
      </c>
      <c r="BB2976" s="8">
        <f>(AX2976-BG2976)*35%</f>
        <v>25089752.467399221</v>
      </c>
      <c r="BC2976" s="8">
        <f>+AX2976+AY2976+AZ2976+BA2976+BB2976</f>
        <v>103226410.15158537</v>
      </c>
      <c r="BD2976" s="8">
        <f>AX2976-AT2976</f>
        <v>71685007.049712062</v>
      </c>
      <c r="BE2976" s="2"/>
      <c r="BH2976" s="2"/>
    </row>
    <row r="2977" spans="1:60" ht="34" hidden="1" outlineLevel="1" x14ac:dyDescent="0.2">
      <c r="B2977" s="82">
        <v>38</v>
      </c>
      <c r="C2977" s="144" t="s">
        <v>712</v>
      </c>
      <c r="D2977" s="144"/>
      <c r="E2977" s="82" t="s">
        <v>52</v>
      </c>
      <c r="F2977" s="143">
        <v>62.058</v>
      </c>
      <c r="G2977" s="142">
        <f>+[2]THKL!F2987</f>
        <v>62.058</v>
      </c>
      <c r="H2977" s="132"/>
      <c r="I2977" s="132"/>
      <c r="J2977" s="132"/>
      <c r="K2977" s="156" t="str">
        <f>$K$170</f>
        <v>Bao gồm</v>
      </c>
      <c r="L2977" s="157">
        <f>$L$170</f>
        <v>181350</v>
      </c>
      <c r="M2977" s="157">
        <f>SUM(K2977:L2977)</f>
        <v>181350</v>
      </c>
      <c r="N2977" s="83">
        <f>IF(V2977&lt;&gt;"VTC VHm",_xlfn.XLOOKUP(Z2977,$AC$4015:$AC$4035,$AD$4015:$AD$4035,0)*M2977,_xlfn.XLOOKUP(Z2977,$AC$4015:$AC$4035,$AD$4015:$AD$4035,0)*L2977)</f>
        <v>63472.499999999993</v>
      </c>
      <c r="O2977" s="83">
        <f>IF(V2977&lt;&gt;"VTC VHm",_xlfn.XLOOKUP(Z2977,$AC$4015:$AC$4035,$AE$4015:$AE$4035,0)*M2977,_xlfn.XLOOKUP(Z2977,$AC$4015:$AC$4035,$AE$4015:$AE$4035,0)*L2977)</f>
        <v>0</v>
      </c>
      <c r="P2977" s="83">
        <f>SUM(N2977:O2977)</f>
        <v>63472.499999999993</v>
      </c>
      <c r="Q2977" s="157">
        <f>M2977*G2977</f>
        <v>11254218.300000001</v>
      </c>
      <c r="R2977" s="157">
        <f>G2977*P2977</f>
        <v>3938976.4049999993</v>
      </c>
      <c r="S2977" s="83">
        <f>SUM(Q2977:R2977)</f>
        <v>15193194.705</v>
      </c>
      <c r="T2977" s="156" t="s">
        <v>50</v>
      </c>
      <c r="U2977" s="132"/>
      <c r="V2977" s="132"/>
      <c r="W2977" s="132"/>
      <c r="X2977" s="44" t="s">
        <v>33</v>
      </c>
      <c r="Y2977" s="44"/>
      <c r="Z2977" s="44" t="s">
        <v>14</v>
      </c>
      <c r="AA2977" s="44" t="s">
        <v>80</v>
      </c>
      <c r="AB2977" s="2">
        <v>326833.02294761251</v>
      </c>
      <c r="AC2977" s="2">
        <v>20282603.738082938</v>
      </c>
      <c r="AD2977" s="2">
        <f>+M2977</f>
        <v>181350</v>
      </c>
      <c r="AE2977" s="2">
        <f>+AD2977*14%</f>
        <v>25389.000000000004</v>
      </c>
      <c r="AF2977" s="155">
        <f>+AD2977*35%</f>
        <v>63472.499999999993</v>
      </c>
      <c r="AG2977" s="2">
        <f>+AD2977*F2977</f>
        <v>11254218.300000001</v>
      </c>
      <c r="AH2977" s="2">
        <f>+AE2977*F2977</f>
        <v>1575590.5620000002</v>
      </c>
      <c r="AI2977" s="2">
        <f>+AF2977*F2977</f>
        <v>3938976.4049999993</v>
      </c>
      <c r="AJ2977" s="2">
        <f>SUM(AG2977:AI2977)</f>
        <v>16768785.267000001</v>
      </c>
      <c r="AK2977" s="2">
        <f>+AD2977*G2977</f>
        <v>11254218.300000001</v>
      </c>
      <c r="AL2977" s="2">
        <f>+AE2977*G2977</f>
        <v>1575590.5620000002</v>
      </c>
      <c r="AM2977" s="2">
        <f>+AF2977*G2977</f>
        <v>3938976.4049999993</v>
      </c>
      <c r="AN2977" s="155">
        <f>SUM(AK2977:AM2977)</f>
        <v>16768785.267000001</v>
      </c>
      <c r="AQ2977" s="145" t="s">
        <v>525</v>
      </c>
      <c r="AU2977" s="8" t="str">
        <f>+K2977</f>
        <v>Bao gồm</v>
      </c>
      <c r="AV2977" s="8">
        <f>+L2977</f>
        <v>181350</v>
      </c>
      <c r="AW2977" s="2">
        <f>+M2977</f>
        <v>181350</v>
      </c>
      <c r="AX2977" s="8">
        <f>F2977*AW2977</f>
        <v>11254218.300000001</v>
      </c>
      <c r="AY2977" s="8">
        <f>IF(AQ2977="CT",7%,5%)*AX2977</f>
        <v>787795.28100000008</v>
      </c>
      <c r="AZ2977" s="8">
        <f>AX2977*2%</f>
        <v>225084.36600000001</v>
      </c>
      <c r="BA2977" s="8">
        <f>IF(BB2977&gt;0,0,AX2977*5%)</f>
        <v>0</v>
      </c>
      <c r="BB2977" s="8">
        <f>(AX2977-BG2977)*35%</f>
        <v>3938976.4049999998</v>
      </c>
      <c r="BC2977" s="8">
        <f>+AX2977+AY2977+AZ2977+BA2977+BB2977</f>
        <v>16206074.352</v>
      </c>
      <c r="BD2977" s="8">
        <f>AX2977-AT2977</f>
        <v>11254218.300000001</v>
      </c>
      <c r="BE2977" s="2"/>
      <c r="BH2977" s="2"/>
    </row>
    <row r="2978" spans="1:60" ht="17" hidden="1" outlineLevel="1" x14ac:dyDescent="0.2">
      <c r="B2978" s="82">
        <v>39</v>
      </c>
      <c r="C2978" s="144" t="s">
        <v>711</v>
      </c>
      <c r="D2978" s="144"/>
      <c r="E2978" s="82" t="s">
        <v>52</v>
      </c>
      <c r="F2978" s="143">
        <v>62.058</v>
      </c>
      <c r="G2978" s="142">
        <f>+[2]THKL!F2988</f>
        <v>62.058</v>
      </c>
      <c r="H2978" s="132"/>
      <c r="I2978" s="132"/>
      <c r="J2978" s="132"/>
      <c r="K2978" s="156" t="str">
        <f>$K$129</f>
        <v>Bao gồm</v>
      </c>
      <c r="L2978" s="244">
        <f>$L$129</f>
        <v>21438.4656</v>
      </c>
      <c r="M2978" s="157">
        <f>SUM(K2978:L2978)</f>
        <v>21438.4656</v>
      </c>
      <c r="N2978" s="83">
        <f>IF(V2978&lt;&gt;"VTC VHm",_xlfn.XLOOKUP(Z2978,$AC$4015:$AC$4035,$AD$4015:$AD$4035,0)*M2978,_xlfn.XLOOKUP(Z2978,$AC$4015:$AC$4035,$AD$4015:$AD$4035,0)*L2978)</f>
        <v>7503.4629599999989</v>
      </c>
      <c r="O2978" s="83">
        <f>IF(V2978&lt;&gt;"VTC VHm",_xlfn.XLOOKUP(Z2978,$AC$4015:$AC$4035,$AE$4015:$AE$4035,0)*M2978,_xlfn.XLOOKUP(Z2978,$AC$4015:$AC$4035,$AE$4015:$AE$4035,0)*L2978)</f>
        <v>0</v>
      </c>
      <c r="P2978" s="83">
        <f>SUM(N2978:O2978)</f>
        <v>7503.4629599999989</v>
      </c>
      <c r="Q2978" s="157">
        <f>M2978*G2978</f>
        <v>1330428.2982047999</v>
      </c>
      <c r="R2978" s="157">
        <f>G2978*P2978</f>
        <v>465649.90437167994</v>
      </c>
      <c r="S2978" s="83">
        <f>SUM(Q2978:R2978)</f>
        <v>1796078.2025764799</v>
      </c>
      <c r="T2978" s="165" t="s">
        <v>100</v>
      </c>
      <c r="U2978" s="132"/>
      <c r="V2978" s="132"/>
      <c r="W2978" s="132"/>
      <c r="X2978" s="44" t="s">
        <v>33</v>
      </c>
      <c r="Y2978" s="44"/>
      <c r="Z2978" s="44" t="s">
        <v>14</v>
      </c>
      <c r="AA2978" s="44" t="s">
        <v>80</v>
      </c>
      <c r="AB2978" s="2">
        <v>57971.372604502511</v>
      </c>
      <c r="AC2978" s="2">
        <v>3597587.4410902169</v>
      </c>
      <c r="AD2978" s="2">
        <f>+M2978</f>
        <v>21438.4656</v>
      </c>
      <c r="AE2978" s="2">
        <f>+AD2978*14%</f>
        <v>3001.3851840000002</v>
      </c>
      <c r="AF2978" s="155">
        <f>+AD2978*35%</f>
        <v>7503.4629599999989</v>
      </c>
      <c r="AG2978" s="2">
        <f>+AD2978*F2978</f>
        <v>1330428.2982047999</v>
      </c>
      <c r="AH2978" s="2">
        <f>+AE2978*F2978</f>
        <v>186259.96174867201</v>
      </c>
      <c r="AI2978" s="2">
        <f>+AF2978*F2978</f>
        <v>465649.90437167994</v>
      </c>
      <c r="AJ2978" s="2">
        <f>SUM(AG2978:AI2978)</f>
        <v>1982338.1643251518</v>
      </c>
      <c r="AK2978" s="2">
        <f>+AD2978*G2978</f>
        <v>1330428.2982047999</v>
      </c>
      <c r="AL2978" s="2">
        <f>+AE2978*G2978</f>
        <v>186259.96174867201</v>
      </c>
      <c r="AM2978" s="2">
        <f>+AF2978*G2978</f>
        <v>465649.90437167994</v>
      </c>
      <c r="AN2978" s="155">
        <f>SUM(AK2978:AM2978)</f>
        <v>1982338.1643251518</v>
      </c>
      <c r="AQ2978" s="145" t="s">
        <v>525</v>
      </c>
      <c r="AU2978" s="8" t="str">
        <f>+K2978</f>
        <v>Bao gồm</v>
      </c>
      <c r="AV2978" s="8">
        <f>+L2978</f>
        <v>21438.4656</v>
      </c>
      <c r="AW2978" s="2">
        <f>+M2978</f>
        <v>21438.4656</v>
      </c>
      <c r="AX2978" s="8">
        <f>F2978*AW2978</f>
        <v>1330428.2982047999</v>
      </c>
      <c r="AY2978" s="8">
        <f>IF(AQ2978="CT",7%,5%)*AX2978</f>
        <v>93129.980874336004</v>
      </c>
      <c r="AZ2978" s="8">
        <f>AX2978*2%</f>
        <v>26608.565964095997</v>
      </c>
      <c r="BA2978" s="8">
        <f>IF(BB2978&gt;0,0,AX2978*5%)</f>
        <v>0</v>
      </c>
      <c r="BB2978" s="8">
        <f>(AX2978-BG2978)*35%</f>
        <v>465649.90437167994</v>
      </c>
      <c r="BC2978" s="8">
        <f>+AX2978+AY2978+AZ2978+BA2978+BB2978</f>
        <v>1915816.749414912</v>
      </c>
      <c r="BD2978" s="8">
        <f>AX2978-AT2978</f>
        <v>1330428.2982047999</v>
      </c>
      <c r="BE2978" s="2"/>
      <c r="BH2978" s="2"/>
    </row>
    <row r="2979" spans="1:60" ht="34" hidden="1" outlineLevel="1" x14ac:dyDescent="0.2">
      <c r="B2979" s="82">
        <v>40</v>
      </c>
      <c r="C2979" s="144" t="s">
        <v>710</v>
      </c>
      <c r="D2979" s="144"/>
      <c r="E2979" s="82" t="s">
        <v>52</v>
      </c>
      <c r="F2979" s="143">
        <v>62.058</v>
      </c>
      <c r="G2979" s="142">
        <f>+[2]THKL!F2989</f>
        <v>62.058</v>
      </c>
      <c r="H2979" s="132"/>
      <c r="I2979" s="132"/>
      <c r="J2979" s="132"/>
      <c r="K2979" s="156" t="str">
        <f>$K$131</f>
        <v>Bao gồm</v>
      </c>
      <c r="L2979" s="157">
        <f>$L$131</f>
        <v>41916.36</v>
      </c>
      <c r="M2979" s="157">
        <f>SUM(K2979:L2979)</f>
        <v>41916.36</v>
      </c>
      <c r="N2979" s="83">
        <f>IF(V2979&lt;&gt;"VTC VHm",_xlfn.XLOOKUP(Z2979,$AC$4015:$AC$4035,$AD$4015:$AD$4035,0)*M2979,_xlfn.XLOOKUP(Z2979,$AC$4015:$AC$4035,$AD$4015:$AD$4035,0)*L2979)</f>
        <v>14670.725999999999</v>
      </c>
      <c r="O2979" s="83">
        <f>IF(V2979&lt;&gt;"VTC VHm",_xlfn.XLOOKUP(Z2979,$AC$4015:$AC$4035,$AE$4015:$AE$4035,0)*M2979,_xlfn.XLOOKUP(Z2979,$AC$4015:$AC$4035,$AE$4015:$AE$4035,0)*L2979)</f>
        <v>0</v>
      </c>
      <c r="P2979" s="83">
        <f>SUM(N2979:O2979)</f>
        <v>14670.725999999999</v>
      </c>
      <c r="Q2979" s="157">
        <f>M2979*G2979</f>
        <v>2601245.4688800001</v>
      </c>
      <c r="R2979" s="157">
        <f>G2979*P2979</f>
        <v>910435.91410799988</v>
      </c>
      <c r="S2979" s="83">
        <f>SUM(Q2979:R2979)</f>
        <v>3511681.3829879998</v>
      </c>
      <c r="T2979" s="156" t="s">
        <v>50</v>
      </c>
      <c r="U2979" s="132"/>
      <c r="V2979" s="132"/>
      <c r="W2979" s="132"/>
      <c r="X2979" s="44" t="s">
        <v>33</v>
      </c>
      <c r="Y2979" s="44"/>
      <c r="Z2979" s="44" t="s">
        <v>14</v>
      </c>
      <c r="AA2979" s="44" t="s">
        <v>80</v>
      </c>
      <c r="AB2979" s="2">
        <v>102887.81838657794</v>
      </c>
      <c r="AC2979" s="2">
        <v>6385012.2334342543</v>
      </c>
      <c r="AD2979" s="2">
        <f>+M2979</f>
        <v>41916.36</v>
      </c>
      <c r="AE2979" s="2">
        <f>+AD2979*14%</f>
        <v>5868.2904000000008</v>
      </c>
      <c r="AF2979" s="155">
        <f>+AD2979*35%</f>
        <v>14670.725999999999</v>
      </c>
      <c r="AG2979" s="2">
        <f>+AD2979*F2979</f>
        <v>2601245.4688800001</v>
      </c>
      <c r="AH2979" s="2">
        <f>+AE2979*F2979</f>
        <v>364174.36564320006</v>
      </c>
      <c r="AI2979" s="2">
        <f>+AF2979*F2979</f>
        <v>910435.91410799988</v>
      </c>
      <c r="AJ2979" s="2">
        <f>SUM(AG2979:AI2979)</f>
        <v>3875855.7486311998</v>
      </c>
      <c r="AK2979" s="2">
        <f>+AD2979*G2979</f>
        <v>2601245.4688800001</v>
      </c>
      <c r="AL2979" s="2">
        <f>+AE2979*G2979</f>
        <v>364174.36564320006</v>
      </c>
      <c r="AM2979" s="2">
        <f>+AF2979*G2979</f>
        <v>910435.91410799988</v>
      </c>
      <c r="AN2979" s="155">
        <f>SUM(AK2979:AM2979)</f>
        <v>3875855.7486311998</v>
      </c>
      <c r="AQ2979" s="145" t="s">
        <v>525</v>
      </c>
      <c r="AU2979" s="8" t="str">
        <f>+K2979</f>
        <v>Bao gồm</v>
      </c>
      <c r="AV2979" s="8">
        <f>+L2979</f>
        <v>41916.36</v>
      </c>
      <c r="AW2979" s="2">
        <f>+M2979</f>
        <v>41916.36</v>
      </c>
      <c r="AX2979" s="8">
        <f>F2979*AW2979</f>
        <v>2601245.4688800001</v>
      </c>
      <c r="AY2979" s="8">
        <f>IF(AQ2979="CT",7%,5%)*AX2979</f>
        <v>182087.18282160003</v>
      </c>
      <c r="AZ2979" s="8">
        <f>AX2979*2%</f>
        <v>52024.909377600001</v>
      </c>
      <c r="BA2979" s="8">
        <f>IF(BB2979&gt;0,0,AX2979*5%)</f>
        <v>0</v>
      </c>
      <c r="BB2979" s="8">
        <f>(AX2979-BG2979)*35%</f>
        <v>910435.914108</v>
      </c>
      <c r="BC2979" s="8">
        <f>+AX2979+AY2979+AZ2979+BA2979+BB2979</f>
        <v>3745793.4751872001</v>
      </c>
      <c r="BD2979" s="8">
        <f>AX2979-AT2979</f>
        <v>2601245.4688800001</v>
      </c>
      <c r="BE2979" s="2"/>
      <c r="BH2979" s="2"/>
    </row>
    <row r="2980" spans="1:60" ht="17" hidden="1" outlineLevel="1" x14ac:dyDescent="0.2">
      <c r="A2980" s="1" t="s">
        <v>82</v>
      </c>
      <c r="B2980" s="82">
        <v>41</v>
      </c>
      <c r="C2980" s="144" t="s">
        <v>709</v>
      </c>
      <c r="D2980" s="144"/>
      <c r="E2980" s="82" t="s">
        <v>85</v>
      </c>
      <c r="F2980" s="143">
        <v>5</v>
      </c>
      <c r="G2980" s="142">
        <f>+[2]THKL!F2990</f>
        <v>5</v>
      </c>
      <c r="H2980" s="132"/>
      <c r="I2980" s="132"/>
      <c r="J2980" s="132"/>
      <c r="K2980" s="156" t="str">
        <f>$K$187</f>
        <v>Bao gồm</v>
      </c>
      <c r="L2980" s="157">
        <f>$L$187</f>
        <v>295200</v>
      </c>
      <c r="M2980" s="157">
        <f>SUM(K2980:L2980)</f>
        <v>295200</v>
      </c>
      <c r="N2980" s="83">
        <f>IF(V2980&lt;&gt;"VTC VHm",_xlfn.XLOOKUP(Z2980,$AC$4015:$AC$4035,$AD$4015:$AD$4035,0)*M2980,_xlfn.XLOOKUP(Z2980,$AC$4015:$AC$4035,$AD$4015:$AD$4035,0)*L2980)</f>
        <v>103320</v>
      </c>
      <c r="O2980" s="83">
        <f>IF(V2980&lt;&gt;"VTC VHm",_xlfn.XLOOKUP(Z2980,$AC$4015:$AC$4035,$AE$4015:$AE$4035,0)*M2980,_xlfn.XLOOKUP(Z2980,$AC$4015:$AC$4035,$AE$4015:$AE$4035,0)*L2980)</f>
        <v>0</v>
      </c>
      <c r="P2980" s="83">
        <f>SUM(N2980:O2980)</f>
        <v>103320</v>
      </c>
      <c r="Q2980" s="157">
        <f>M2980*G2980</f>
        <v>1476000</v>
      </c>
      <c r="R2980" s="157">
        <f>G2980*P2980</f>
        <v>516600</v>
      </c>
      <c r="S2980" s="83">
        <f>SUM(Q2980:R2980)</f>
        <v>1992600</v>
      </c>
      <c r="T2980" s="156" t="s">
        <v>50</v>
      </c>
      <c r="U2980" s="132"/>
      <c r="V2980" s="132"/>
      <c r="W2980" s="132"/>
      <c r="X2980" s="44" t="s">
        <v>33</v>
      </c>
      <c r="Y2980" s="44"/>
      <c r="Z2980" s="44" t="s">
        <v>14</v>
      </c>
      <c r="AA2980" s="44" t="s">
        <v>80</v>
      </c>
      <c r="AB2980" s="2">
        <v>148040.81300249998</v>
      </c>
      <c r="AC2980" s="2">
        <v>740204.06501249992</v>
      </c>
      <c r="AD2980" s="2">
        <f>+M2980</f>
        <v>295200</v>
      </c>
      <c r="AE2980" s="2">
        <f>+AD2980*14%</f>
        <v>41328.000000000007</v>
      </c>
      <c r="AF2980" s="155">
        <f>+AD2980*35%</f>
        <v>103320</v>
      </c>
      <c r="AG2980" s="2">
        <f>+AD2980*F2980</f>
        <v>1476000</v>
      </c>
      <c r="AH2980" s="2">
        <f>+AE2980*F2980</f>
        <v>206640.00000000003</v>
      </c>
      <c r="AI2980" s="2">
        <f>+AF2980*F2980</f>
        <v>516600</v>
      </c>
      <c r="AJ2980" s="2">
        <f>SUM(AG2980:AI2980)</f>
        <v>2199240</v>
      </c>
      <c r="AK2980" s="2">
        <f>+AD2980*G2980</f>
        <v>1476000</v>
      </c>
      <c r="AL2980" s="2">
        <f>+AE2980*G2980</f>
        <v>206640.00000000003</v>
      </c>
      <c r="AM2980" s="2">
        <f>+AF2980*G2980</f>
        <v>516600</v>
      </c>
      <c r="AN2980" s="155">
        <f>SUM(AK2980:AM2980)</f>
        <v>2199240</v>
      </c>
      <c r="AQ2980" s="145" t="s">
        <v>525</v>
      </c>
      <c r="AU2980" s="8" t="str">
        <f>+K2980</f>
        <v>Bao gồm</v>
      </c>
      <c r="AV2980" s="8">
        <f>+L2980</f>
        <v>295200</v>
      </c>
      <c r="AW2980" s="2">
        <f>+M2980</f>
        <v>295200</v>
      </c>
      <c r="AX2980" s="8">
        <f>F2980*AW2980</f>
        <v>1476000</v>
      </c>
      <c r="AY2980" s="8">
        <f>IF(AQ2980="CT",7%,5%)*AX2980</f>
        <v>103320.00000000001</v>
      </c>
      <c r="AZ2980" s="8">
        <f>AX2980*2%</f>
        <v>29520</v>
      </c>
      <c r="BA2980" s="8">
        <f>IF(BB2980&gt;0,0,AX2980*5%)</f>
        <v>0</v>
      </c>
      <c r="BB2980" s="8">
        <f>(AX2980-BG2980)*35%</f>
        <v>516599.99999999994</v>
      </c>
      <c r="BC2980" s="8">
        <f>+AX2980+AY2980+AZ2980+BA2980+BB2980</f>
        <v>2125440</v>
      </c>
      <c r="BD2980" s="8">
        <f>AX2980-AT2980</f>
        <v>1476000</v>
      </c>
      <c r="BE2980" s="2"/>
      <c r="BH2980" s="2"/>
    </row>
    <row r="2981" spans="1:60" ht="17" hidden="1" outlineLevel="1" x14ac:dyDescent="0.2">
      <c r="A2981" s="1" t="s">
        <v>82</v>
      </c>
      <c r="B2981" s="82">
        <v>42</v>
      </c>
      <c r="C2981" s="144" t="s">
        <v>708</v>
      </c>
      <c r="D2981" s="144"/>
      <c r="E2981" s="82" t="s">
        <v>52</v>
      </c>
      <c r="F2981" s="143">
        <v>77.916200000000003</v>
      </c>
      <c r="G2981" s="142">
        <f>+[2]THKL!F2991</f>
        <v>77.916200000000003</v>
      </c>
      <c r="H2981" s="132"/>
      <c r="I2981" s="132"/>
      <c r="J2981" s="132"/>
      <c r="K2981" s="156">
        <f>$K$188</f>
        <v>940000</v>
      </c>
      <c r="L2981" s="157">
        <f>$L$188</f>
        <v>94000</v>
      </c>
      <c r="M2981" s="157">
        <f>SUM(K2981:L2981)</f>
        <v>1034000</v>
      </c>
      <c r="N2981" s="83">
        <f>IF(V2981&lt;&gt;"VTC VHm",_xlfn.XLOOKUP(Z2981,$AC$4015:$AC$4035,$AD$4015:$AD$4035,0)*M2981,_xlfn.XLOOKUP(Z2981,$AC$4015:$AC$4035,$AD$4015:$AD$4035,0)*L2981)</f>
        <v>361900</v>
      </c>
      <c r="O2981" s="83">
        <f>IF(V2981&lt;&gt;"VTC VHm",_xlfn.XLOOKUP(Z2981,$AC$4015:$AC$4035,$AE$4015:$AE$4035,0)*M2981,_xlfn.XLOOKUP(Z2981,$AC$4015:$AC$4035,$AE$4015:$AE$4035,0)*L2981)</f>
        <v>0</v>
      </c>
      <c r="P2981" s="83">
        <f>SUM(N2981:O2981)</f>
        <v>361900</v>
      </c>
      <c r="Q2981" s="157">
        <f>M2981*G2981</f>
        <v>80565350.799999997</v>
      </c>
      <c r="R2981" s="157">
        <f>G2981*P2981</f>
        <v>28197872.780000001</v>
      </c>
      <c r="S2981" s="83">
        <f>SUM(Q2981:R2981)</f>
        <v>108763223.58</v>
      </c>
      <c r="T2981" s="156" t="s">
        <v>50</v>
      </c>
      <c r="U2981" s="132"/>
      <c r="V2981" s="132"/>
      <c r="W2981" s="132"/>
      <c r="X2981" s="44" t="s">
        <v>33</v>
      </c>
      <c r="Y2981" s="44"/>
      <c r="Z2981" s="44" t="s">
        <v>6</v>
      </c>
      <c r="AA2981" s="44" t="s">
        <v>80</v>
      </c>
      <c r="AB2981" s="2">
        <v>1461359.625</v>
      </c>
      <c r="AC2981" s="2">
        <v>113863588.813425</v>
      </c>
      <c r="AD2981" s="2">
        <f>+M2981</f>
        <v>1034000</v>
      </c>
      <c r="AE2981" s="2">
        <f>+AD2981*14%</f>
        <v>144760</v>
      </c>
      <c r="AF2981" s="155">
        <f>+AD2981*35%</f>
        <v>361900</v>
      </c>
      <c r="AG2981" s="2">
        <f>+AD2981*F2981</f>
        <v>80565350.799999997</v>
      </c>
      <c r="AH2981" s="2">
        <f>+AE2981*F2981</f>
        <v>11279149.112</v>
      </c>
      <c r="AI2981" s="2">
        <f>+AF2981*F2981</f>
        <v>28197872.780000001</v>
      </c>
      <c r="AJ2981" s="2">
        <f>SUM(AG2981:AI2981)</f>
        <v>120042372.692</v>
      </c>
      <c r="AK2981" s="2">
        <f>+AD2981*G2981</f>
        <v>80565350.799999997</v>
      </c>
      <c r="AL2981" s="2">
        <f>+AE2981*G2981</f>
        <v>11279149.112</v>
      </c>
      <c r="AM2981" s="2">
        <f>+AF2981*G2981</f>
        <v>28197872.780000001</v>
      </c>
      <c r="AN2981" s="155">
        <f>SUM(AK2981:AM2981)</f>
        <v>120042372.692</v>
      </c>
      <c r="AQ2981" s="145" t="s">
        <v>525</v>
      </c>
      <c r="AU2981" s="8">
        <f>+K2981</f>
        <v>940000</v>
      </c>
      <c r="AV2981" s="8">
        <f>+L2981</f>
        <v>94000</v>
      </c>
      <c r="AW2981" s="2">
        <f>+M2981</f>
        <v>1034000</v>
      </c>
      <c r="AX2981" s="8">
        <f>F2981*AW2981</f>
        <v>80565350.799999997</v>
      </c>
      <c r="AY2981" s="8">
        <f>IF(AQ2981="CT",7%,5%)*AX2981</f>
        <v>5639574.5559999999</v>
      </c>
      <c r="AZ2981" s="8">
        <f>AX2981*2%</f>
        <v>1611307.0160000001</v>
      </c>
      <c r="BA2981" s="8">
        <f>IF(BB2981&gt;0,0,AX2981*5%)</f>
        <v>0</v>
      </c>
      <c r="BB2981" s="8">
        <f>(AX2981-BG2981)*35%</f>
        <v>28197872.779999997</v>
      </c>
      <c r="BC2981" s="8">
        <f>+AX2981+AY2981+AZ2981+BA2981+BB2981</f>
        <v>116014105.152</v>
      </c>
      <c r="BD2981" s="8">
        <f>AX2981-AT2981</f>
        <v>80565350.799999997</v>
      </c>
      <c r="BE2981" s="2"/>
      <c r="BH2981" s="2"/>
    </row>
    <row r="2982" spans="1:60" ht="17" hidden="1" outlineLevel="1" x14ac:dyDescent="0.2">
      <c r="B2982" s="82">
        <v>43</v>
      </c>
      <c r="C2982" s="144" t="s">
        <v>707</v>
      </c>
      <c r="D2982" s="144"/>
      <c r="E2982" s="82" t="s">
        <v>91</v>
      </c>
      <c r="F2982" s="143">
        <v>4.5100000000000001E-2</v>
      </c>
      <c r="G2982" s="142">
        <f>+[2]THKL!F2992</f>
        <v>4.5100000000000001E-2</v>
      </c>
      <c r="H2982" s="132"/>
      <c r="I2982" s="132"/>
      <c r="J2982" s="132"/>
      <c r="K2982" s="156">
        <f>$K$189</f>
        <v>27090000</v>
      </c>
      <c r="L2982" s="157">
        <f>$L$189</f>
        <v>14000000</v>
      </c>
      <c r="M2982" s="157">
        <f>SUM(K2982:L2982)</f>
        <v>41090000</v>
      </c>
      <c r="N2982" s="83">
        <f>IF(V2982&lt;&gt;"VTC VHm",_xlfn.XLOOKUP(Z2982,$AC$4015:$AC$4035,$AD$4015:$AD$4035,0)*M2982,_xlfn.XLOOKUP(Z2982,$AC$4015:$AC$4035,$AD$4015:$AD$4035,0)*L2982)</f>
        <v>2054500</v>
      </c>
      <c r="O2982" s="83">
        <f>IF(V2982&lt;&gt;"VTC VHm",_xlfn.XLOOKUP(Z2982,$AC$4015:$AC$4035,$AE$4015:$AE$4035,0)*M2982,_xlfn.XLOOKUP(Z2982,$AC$4015:$AC$4035,$AE$4015:$AE$4035,0)*L2982)</f>
        <v>0</v>
      </c>
      <c r="P2982" s="83">
        <f>SUM(N2982:O2982)</f>
        <v>2054500</v>
      </c>
      <c r="Q2982" s="157">
        <f>M2982*G2982</f>
        <v>1853159</v>
      </c>
      <c r="R2982" s="157">
        <f>G2982*P2982</f>
        <v>92657.95</v>
      </c>
      <c r="S2982" s="83">
        <f>SUM(Q2982:R2982)</f>
        <v>1945816.95</v>
      </c>
      <c r="T2982" s="156" t="s">
        <v>50</v>
      </c>
      <c r="U2982" s="132"/>
      <c r="V2982" s="132"/>
      <c r="W2982" s="132"/>
      <c r="X2982" s="44" t="s">
        <v>33</v>
      </c>
      <c r="Y2982" s="44"/>
      <c r="Z2982" s="44" t="s">
        <v>11</v>
      </c>
      <c r="AA2982" s="44" t="s">
        <v>80</v>
      </c>
      <c r="AB2982" s="2">
        <v>35496088.937094219</v>
      </c>
      <c r="AC2982" s="2">
        <v>1600873.6110629493</v>
      </c>
      <c r="AD2982" s="2">
        <f>+M2982</f>
        <v>41090000</v>
      </c>
      <c r="AE2982" s="2">
        <f>+AD2982*14%</f>
        <v>5752600.0000000009</v>
      </c>
      <c r="AF2982" s="155">
        <f>+AD2982*35%</f>
        <v>14381500</v>
      </c>
      <c r="AG2982" s="2">
        <f>+AD2982*F2982</f>
        <v>1853159</v>
      </c>
      <c r="AH2982" s="2">
        <f>+AE2982*F2982</f>
        <v>259442.26000000004</v>
      </c>
      <c r="AI2982" s="2">
        <f>+AF2982*F2982</f>
        <v>648605.65</v>
      </c>
      <c r="AJ2982" s="2">
        <f>SUM(AG2982:AI2982)</f>
        <v>2761206.91</v>
      </c>
      <c r="AK2982" s="2">
        <f>+AD2982*G2982</f>
        <v>1853159</v>
      </c>
      <c r="AL2982" s="2">
        <f>+AE2982*G2982</f>
        <v>259442.26000000004</v>
      </c>
      <c r="AM2982" s="2">
        <f>+AF2982*G2982</f>
        <v>648605.65</v>
      </c>
      <c r="AN2982" s="155">
        <f>SUM(AK2982:AM2982)</f>
        <v>2761206.91</v>
      </c>
      <c r="AQ2982" s="145" t="s">
        <v>525</v>
      </c>
      <c r="AU2982" s="8">
        <f>+K2982</f>
        <v>27090000</v>
      </c>
      <c r="AV2982" s="8">
        <f>+L2982</f>
        <v>14000000</v>
      </c>
      <c r="AW2982" s="2">
        <f>+M2982</f>
        <v>41090000</v>
      </c>
      <c r="AX2982" s="8">
        <f>F2982*AW2982</f>
        <v>1853159</v>
      </c>
      <c r="AY2982" s="8">
        <f>IF(AQ2982="CT",7%,5%)*AX2982</f>
        <v>129721.13000000002</v>
      </c>
      <c r="AZ2982" s="8">
        <f>AX2982*2%</f>
        <v>37063.18</v>
      </c>
      <c r="BA2982" s="8">
        <f>IF(BB2982&gt;0,0,AX2982*5%)</f>
        <v>0</v>
      </c>
      <c r="BB2982" s="8">
        <f>(AX2982-BG2982)*35%</f>
        <v>648605.64999999991</v>
      </c>
      <c r="BC2982" s="8">
        <f>+AX2982+AY2982+AZ2982+BA2982+BB2982</f>
        <v>2668548.96</v>
      </c>
      <c r="BD2982" s="8">
        <f>AX2982-AT2982</f>
        <v>1853159</v>
      </c>
      <c r="BE2982" s="2"/>
      <c r="BH2982" s="2"/>
    </row>
    <row r="2983" spans="1:60" ht="17" hidden="1" outlineLevel="1" x14ac:dyDescent="0.2">
      <c r="B2983" s="82">
        <v>44</v>
      </c>
      <c r="C2983" s="144" t="s">
        <v>706</v>
      </c>
      <c r="D2983" s="144"/>
      <c r="E2983" s="82" t="s">
        <v>52</v>
      </c>
      <c r="F2983" s="143">
        <v>3.5219999999999998</v>
      </c>
      <c r="G2983" s="142">
        <f>+[2]THKL!F2993</f>
        <v>3.5219999999999998</v>
      </c>
      <c r="H2983" s="132"/>
      <c r="I2983" s="132"/>
      <c r="J2983" s="132"/>
      <c r="K2983" s="156" t="str">
        <f>$K$190</f>
        <v>Bao gồm</v>
      </c>
      <c r="L2983" s="157" t="str">
        <f>$L$190</f>
        <v>Bao gồm</v>
      </c>
      <c r="M2983" s="157">
        <f>SUM(K2983:L2983)</f>
        <v>0</v>
      </c>
      <c r="N2983" s="83">
        <f>IF(V2983&lt;&gt;"VTC VHm",_xlfn.XLOOKUP(Z2983,$AC$4015:$AC$4035,$AD$4015:$AD$4035,0)*M2983,_xlfn.XLOOKUP(Z2983,$AC$4015:$AC$4035,$AD$4015:$AD$4035,0)*L2983)</f>
        <v>0</v>
      </c>
      <c r="O2983" s="83">
        <f>IF(V2983&lt;&gt;"VTC VHm",_xlfn.XLOOKUP(Z2983,$AC$4015:$AC$4035,$AE$4015:$AE$4035,0)*M2983,_xlfn.XLOOKUP(Z2983,$AC$4015:$AC$4035,$AE$4015:$AE$4035,0)*L2983)</f>
        <v>0</v>
      </c>
      <c r="P2983" s="83">
        <f>SUM(N2983:O2983)</f>
        <v>0</v>
      </c>
      <c r="Q2983" s="157">
        <f>M2983*G2983</f>
        <v>0</v>
      </c>
      <c r="R2983" s="157">
        <f>G2983*P2983</f>
        <v>0</v>
      </c>
      <c r="S2983" s="83">
        <f>SUM(Q2983:R2983)</f>
        <v>0</v>
      </c>
      <c r="T2983" s="156" t="s">
        <v>50</v>
      </c>
      <c r="U2983" s="132"/>
      <c r="V2983" s="132"/>
      <c r="W2983" s="132"/>
      <c r="X2983" s="44" t="s">
        <v>33</v>
      </c>
      <c r="Y2983" s="44"/>
      <c r="Z2983" s="44" t="s">
        <v>11</v>
      </c>
      <c r="AA2983" s="44" t="s">
        <v>80</v>
      </c>
      <c r="AB2983" s="2">
        <v>202232.7437224827</v>
      </c>
      <c r="AC2983" s="2">
        <v>712263.723390584</v>
      </c>
      <c r="AD2983" s="2">
        <f>+M2983</f>
        <v>0</v>
      </c>
      <c r="AE2983" s="2">
        <f>+AD2983*14%</f>
        <v>0</v>
      </c>
      <c r="AF2983" s="155">
        <f>+AD2983*35%</f>
        <v>0</v>
      </c>
      <c r="AG2983" s="2">
        <f>+AD2983*F2983</f>
        <v>0</v>
      </c>
      <c r="AH2983" s="2">
        <f>+AE2983*F2983</f>
        <v>0</v>
      </c>
      <c r="AI2983" s="2">
        <f>+AF2983*F2983</f>
        <v>0</v>
      </c>
      <c r="AJ2983" s="2">
        <f>SUM(AG2983:AI2983)</f>
        <v>0</v>
      </c>
      <c r="AK2983" s="2">
        <f>+AD2983*G2983</f>
        <v>0</v>
      </c>
      <c r="AL2983" s="2">
        <f>+AE2983*G2983</f>
        <v>0</v>
      </c>
      <c r="AM2983" s="2">
        <f>+AF2983*G2983</f>
        <v>0</v>
      </c>
      <c r="AN2983" s="155">
        <f>SUM(AK2983:AM2983)</f>
        <v>0</v>
      </c>
      <c r="AQ2983" s="145" t="s">
        <v>525</v>
      </c>
      <c r="AU2983" s="8" t="str">
        <f>+K2983</f>
        <v>Bao gồm</v>
      </c>
      <c r="AV2983" s="8" t="str">
        <f>+L2983</f>
        <v>Bao gồm</v>
      </c>
      <c r="AW2983" s="2">
        <f>+M2983</f>
        <v>0</v>
      </c>
      <c r="AX2983" s="8">
        <f>F2983*AW2983</f>
        <v>0</v>
      </c>
      <c r="AY2983" s="8">
        <f>IF(AQ2983="CT",7%,5%)*AX2983</f>
        <v>0</v>
      </c>
      <c r="AZ2983" s="8">
        <f>AX2983*2%</f>
        <v>0</v>
      </c>
      <c r="BA2983" s="8">
        <f>IF(BB2983&gt;0,0,AX2983*5%)</f>
        <v>0</v>
      </c>
      <c r="BB2983" s="8">
        <f>(AX2983-BG2983)*35%</f>
        <v>0</v>
      </c>
      <c r="BC2983" s="8">
        <f>+AX2983+AY2983+AZ2983+BA2983+BB2983</f>
        <v>0</v>
      </c>
      <c r="BD2983" s="8">
        <f>AX2983-AT2983</f>
        <v>0</v>
      </c>
      <c r="BE2983" s="2"/>
      <c r="BH2983" s="2"/>
    </row>
    <row r="2984" spans="1:60" ht="17" hidden="1" outlineLevel="1" x14ac:dyDescent="0.2">
      <c r="B2984" s="82">
        <v>45</v>
      </c>
      <c r="C2984" s="144" t="s">
        <v>705</v>
      </c>
      <c r="D2984" s="144"/>
      <c r="E2984" s="82" t="s">
        <v>91</v>
      </c>
      <c r="F2984" s="143">
        <v>4.5999999999999999E-3</v>
      </c>
      <c r="G2984" s="142">
        <f>+[2]THKL!F2994</f>
        <v>4.5999999999999999E-3</v>
      </c>
      <c r="H2984" s="132"/>
      <c r="I2984" s="132"/>
      <c r="J2984" s="132"/>
      <c r="K2984" s="156">
        <f>$K$191</f>
        <v>27090000</v>
      </c>
      <c r="L2984" s="157">
        <f>$L$191</f>
        <v>14000000</v>
      </c>
      <c r="M2984" s="157">
        <f>SUM(K2984:L2984)</f>
        <v>41090000</v>
      </c>
      <c r="N2984" s="83">
        <f>IF(V2984&lt;&gt;"VTC VHm",_xlfn.XLOOKUP(Z2984,$AC$4015:$AC$4035,$AD$4015:$AD$4035,0)*M2984,_xlfn.XLOOKUP(Z2984,$AC$4015:$AC$4035,$AD$4015:$AD$4035,0)*L2984)</f>
        <v>0</v>
      </c>
      <c r="O2984" s="83">
        <f>IF(V2984&lt;&gt;"VTC VHm",_xlfn.XLOOKUP(Z2984,$AC$4015:$AC$4035,$AE$4015:$AE$4035,0)*M2984,_xlfn.XLOOKUP(Z2984,$AC$4015:$AC$4035,$AE$4015:$AE$4035,0)*L2984)</f>
        <v>0</v>
      </c>
      <c r="P2984" s="83">
        <f>SUM(N2984:O2984)</f>
        <v>0</v>
      </c>
      <c r="Q2984" s="157">
        <f>M2984*G2984</f>
        <v>189014</v>
      </c>
      <c r="R2984" s="157">
        <f>G2984*P2984</f>
        <v>0</v>
      </c>
      <c r="S2984" s="83">
        <f>SUM(Q2984:R2984)</f>
        <v>189014</v>
      </c>
      <c r="T2984" s="156" t="s">
        <v>50</v>
      </c>
      <c r="U2984" s="132"/>
      <c r="V2984" s="132"/>
      <c r="W2984" s="132"/>
      <c r="X2984" s="44" t="s">
        <v>33</v>
      </c>
      <c r="Y2984" s="44"/>
      <c r="Z2984" s="44" t="s">
        <v>3</v>
      </c>
      <c r="AA2984" s="44" t="s">
        <v>80</v>
      </c>
      <c r="AB2984" s="2">
        <v>35496088.937094219</v>
      </c>
      <c r="AC2984" s="2">
        <v>163282.0091106334</v>
      </c>
      <c r="AD2984" s="2">
        <f>+M2984</f>
        <v>41090000</v>
      </c>
      <c r="AE2984" s="2">
        <f>+AD2984*14%</f>
        <v>5752600.0000000009</v>
      </c>
      <c r="AF2984" s="155">
        <f>+AD2984*35%</f>
        <v>14381500</v>
      </c>
      <c r="AG2984" s="2">
        <f>+AD2984*F2984</f>
        <v>189014</v>
      </c>
      <c r="AH2984" s="2">
        <f>+AE2984*F2984</f>
        <v>26461.960000000003</v>
      </c>
      <c r="AI2984" s="2">
        <f>+AF2984*F2984</f>
        <v>66154.899999999994</v>
      </c>
      <c r="AJ2984" s="2">
        <f>SUM(AG2984:AI2984)</f>
        <v>281630.86</v>
      </c>
      <c r="AK2984" s="2">
        <f>+AD2984*G2984</f>
        <v>189014</v>
      </c>
      <c r="AL2984" s="2">
        <f>+AE2984*G2984</f>
        <v>26461.960000000003</v>
      </c>
      <c r="AM2984" s="2">
        <f>+AF2984*G2984</f>
        <v>66154.899999999994</v>
      </c>
      <c r="AN2984" s="155">
        <f>SUM(AK2984:AM2984)</f>
        <v>281630.86</v>
      </c>
      <c r="AQ2984" s="145" t="s">
        <v>525</v>
      </c>
      <c r="AU2984" s="8">
        <f>+K2984</f>
        <v>27090000</v>
      </c>
      <c r="AV2984" s="8">
        <f>+L2984</f>
        <v>14000000</v>
      </c>
      <c r="AW2984" s="2">
        <f>+M2984</f>
        <v>41090000</v>
      </c>
      <c r="AX2984" s="8">
        <f>F2984*AW2984</f>
        <v>189014</v>
      </c>
      <c r="AY2984" s="8">
        <f>IF(AQ2984="CT",7%,5%)*AX2984</f>
        <v>13230.980000000001</v>
      </c>
      <c r="AZ2984" s="8">
        <f>AX2984*2%</f>
        <v>3780.28</v>
      </c>
      <c r="BA2984" s="8">
        <f>IF(BB2984&gt;0,0,AX2984*5%)</f>
        <v>0</v>
      </c>
      <c r="BB2984" s="8">
        <f>(AX2984-BG2984)*35%</f>
        <v>66154.899999999994</v>
      </c>
      <c r="BC2984" s="8">
        <f>+AX2984+AY2984+AZ2984+BA2984+BB2984</f>
        <v>272180.16000000003</v>
      </c>
      <c r="BD2984" s="8">
        <f>AX2984-AT2984</f>
        <v>189014</v>
      </c>
      <c r="BE2984" s="2"/>
      <c r="BH2984" s="2"/>
    </row>
    <row r="2985" spans="1:60" ht="17" hidden="1" outlineLevel="1" x14ac:dyDescent="0.2">
      <c r="B2985" s="82">
        <v>46</v>
      </c>
      <c r="C2985" s="144" t="s">
        <v>704</v>
      </c>
      <c r="D2985" s="144"/>
      <c r="E2985" s="82" t="s">
        <v>52</v>
      </c>
      <c r="F2985" s="143">
        <v>0.6</v>
      </c>
      <c r="G2985" s="142">
        <f>+[2]THKL!F2995</f>
        <v>0.6</v>
      </c>
      <c r="H2985" s="132"/>
      <c r="I2985" s="132"/>
      <c r="J2985" s="132"/>
      <c r="K2985" s="156" t="str">
        <f>$K$192</f>
        <v>Bao gồm</v>
      </c>
      <c r="L2985" s="157" t="str">
        <f>$L$192</f>
        <v>Bao gồm</v>
      </c>
      <c r="M2985" s="157">
        <f>SUM(K2985:L2985)</f>
        <v>0</v>
      </c>
      <c r="N2985" s="83">
        <f>IF(V2985&lt;&gt;"VTC VHm",_xlfn.XLOOKUP(Z2985,$AC$4015:$AC$4035,$AD$4015:$AD$4035,0)*M2985,_xlfn.XLOOKUP(Z2985,$AC$4015:$AC$4035,$AD$4015:$AD$4035,0)*L2985)</f>
        <v>0</v>
      </c>
      <c r="O2985" s="83">
        <f>IF(V2985&lt;&gt;"VTC VHm",_xlfn.XLOOKUP(Z2985,$AC$4015:$AC$4035,$AE$4015:$AE$4035,0)*M2985,_xlfn.XLOOKUP(Z2985,$AC$4015:$AC$4035,$AE$4015:$AE$4035,0)*L2985)</f>
        <v>0</v>
      </c>
      <c r="P2985" s="83">
        <f>SUM(N2985:O2985)</f>
        <v>0</v>
      </c>
      <c r="Q2985" s="157">
        <f>M2985*G2985</f>
        <v>0</v>
      </c>
      <c r="R2985" s="157">
        <f>G2985*P2985</f>
        <v>0</v>
      </c>
      <c r="S2985" s="83">
        <f>SUM(Q2985:R2985)</f>
        <v>0</v>
      </c>
      <c r="T2985" s="156" t="s">
        <v>50</v>
      </c>
      <c r="U2985" s="132"/>
      <c r="V2985" s="132"/>
      <c r="W2985" s="132"/>
      <c r="X2985" s="44" t="s">
        <v>33</v>
      </c>
      <c r="Y2985" s="44"/>
      <c r="Z2985" s="44" t="s">
        <v>3</v>
      </c>
      <c r="AA2985" s="44" t="s">
        <v>80</v>
      </c>
      <c r="AB2985" s="2">
        <v>202232.7437224827</v>
      </c>
      <c r="AC2985" s="2">
        <v>121339.64623348962</v>
      </c>
      <c r="AD2985" s="2">
        <f>+M2985</f>
        <v>0</v>
      </c>
      <c r="AE2985" s="2">
        <f>+AD2985*14%</f>
        <v>0</v>
      </c>
      <c r="AF2985" s="155">
        <f>+AD2985*35%</f>
        <v>0</v>
      </c>
      <c r="AG2985" s="2">
        <f>+AD2985*F2985</f>
        <v>0</v>
      </c>
      <c r="AH2985" s="2">
        <f>+AE2985*F2985</f>
        <v>0</v>
      </c>
      <c r="AI2985" s="2">
        <f>+AF2985*F2985</f>
        <v>0</v>
      </c>
      <c r="AJ2985" s="2">
        <f>SUM(AG2985:AI2985)</f>
        <v>0</v>
      </c>
      <c r="AK2985" s="2">
        <f>+AD2985*G2985</f>
        <v>0</v>
      </c>
      <c r="AL2985" s="2">
        <f>+AE2985*G2985</f>
        <v>0</v>
      </c>
      <c r="AM2985" s="2">
        <f>+AF2985*G2985</f>
        <v>0</v>
      </c>
      <c r="AN2985" s="155">
        <f>SUM(AK2985:AM2985)</f>
        <v>0</v>
      </c>
      <c r="AQ2985" s="145" t="s">
        <v>525</v>
      </c>
      <c r="AU2985" s="8" t="str">
        <f>+K2985</f>
        <v>Bao gồm</v>
      </c>
      <c r="AV2985" s="8" t="str">
        <f>+L2985</f>
        <v>Bao gồm</v>
      </c>
      <c r="AW2985" s="2">
        <f>+M2985</f>
        <v>0</v>
      </c>
      <c r="AX2985" s="8">
        <f>F2985*AW2985</f>
        <v>0</v>
      </c>
      <c r="AY2985" s="8">
        <f>IF(AQ2985="CT",7%,5%)*AX2985</f>
        <v>0</v>
      </c>
      <c r="AZ2985" s="8">
        <f>AX2985*2%</f>
        <v>0</v>
      </c>
      <c r="BA2985" s="8">
        <f>IF(BB2985&gt;0,0,AX2985*5%)</f>
        <v>0</v>
      </c>
      <c r="BB2985" s="8">
        <f>(AX2985-BG2985)*35%</f>
        <v>0</v>
      </c>
      <c r="BC2985" s="8">
        <f>+AX2985+AY2985+AZ2985+BA2985+BB2985</f>
        <v>0</v>
      </c>
      <c r="BD2985" s="8">
        <f>AX2985-AT2985</f>
        <v>0</v>
      </c>
      <c r="BE2985" s="2"/>
      <c r="BH2985" s="2"/>
    </row>
    <row r="2986" spans="1:60" ht="34" hidden="1" outlineLevel="1" x14ac:dyDescent="0.2">
      <c r="B2986" s="82">
        <v>47</v>
      </c>
      <c r="C2986" s="144" t="s">
        <v>695</v>
      </c>
      <c r="D2986" s="144"/>
      <c r="E2986" s="82" t="s">
        <v>52</v>
      </c>
      <c r="F2986" s="143">
        <v>56.366</v>
      </c>
      <c r="G2986" s="142">
        <f>+[2]THKL!F2996</f>
        <v>56.366</v>
      </c>
      <c r="H2986" s="132"/>
      <c r="I2986" s="132"/>
      <c r="J2986" s="132"/>
      <c r="K2986" s="156">
        <f>$K$193</f>
        <v>45124</v>
      </c>
      <c r="L2986" s="157">
        <f>$L$193</f>
        <v>54000</v>
      </c>
      <c r="M2986" s="157">
        <f>SUM(K2986:L2986)</f>
        <v>99124</v>
      </c>
      <c r="N2986" s="83">
        <f>IF(V2986&lt;&gt;"VTC VHm",_xlfn.XLOOKUP(Z2986,$AC$4015:$AC$4035,$AD$4015:$AD$4035,0)*M2986,_xlfn.XLOOKUP(Z2986,$AC$4015:$AC$4035,$AD$4015:$AD$4035,0)*L2986)</f>
        <v>0</v>
      </c>
      <c r="O2986" s="83">
        <f>IF(V2986&lt;&gt;"VTC VHm",_xlfn.XLOOKUP(Z2986,$AC$4015:$AC$4035,$AE$4015:$AE$4035,0)*M2986,_xlfn.XLOOKUP(Z2986,$AC$4015:$AC$4035,$AE$4015:$AE$4035,0)*L2986)</f>
        <v>0</v>
      </c>
      <c r="P2986" s="83">
        <f>SUM(N2986:O2986)</f>
        <v>0</v>
      </c>
      <c r="Q2986" s="157">
        <f>M2986*G2986</f>
        <v>5587223.3839999996</v>
      </c>
      <c r="R2986" s="157">
        <f>G2986*P2986</f>
        <v>0</v>
      </c>
      <c r="S2986" s="83">
        <f>SUM(Q2986:R2986)</f>
        <v>5587223.3839999996</v>
      </c>
      <c r="T2986" s="156" t="s">
        <v>50</v>
      </c>
      <c r="U2986" s="132"/>
      <c r="V2986" s="132"/>
      <c r="W2986" s="132"/>
      <c r="X2986" s="44" t="s">
        <v>33</v>
      </c>
      <c r="Y2986" s="44"/>
      <c r="Z2986" s="44" t="s">
        <v>3</v>
      </c>
      <c r="AA2986" s="44" t="s">
        <v>80</v>
      </c>
      <c r="AB2986" s="2">
        <v>189442.18716992252</v>
      </c>
      <c r="AC2986" s="2">
        <v>10678098.322019853</v>
      </c>
      <c r="AD2986" s="2">
        <f>+M2986</f>
        <v>99124</v>
      </c>
      <c r="AE2986" s="2">
        <f>+AD2986*14%</f>
        <v>13877.36</v>
      </c>
      <c r="AF2986" s="155">
        <f>+AD2986*35%</f>
        <v>34693.399999999994</v>
      </c>
      <c r="AG2986" s="2">
        <f>+AD2986*F2986</f>
        <v>5587223.3839999996</v>
      </c>
      <c r="AH2986" s="2">
        <f>+AE2986*F2986</f>
        <v>782211.27376000001</v>
      </c>
      <c r="AI2986" s="2">
        <f>+AF2986*F2986</f>
        <v>1955528.1843999997</v>
      </c>
      <c r="AJ2986" s="2">
        <f>SUM(AG2986:AI2986)</f>
        <v>8324962.8421599995</v>
      </c>
      <c r="AK2986" s="2">
        <f>+AD2986*G2986</f>
        <v>5587223.3839999996</v>
      </c>
      <c r="AL2986" s="2">
        <f>+AE2986*G2986</f>
        <v>782211.27376000001</v>
      </c>
      <c r="AM2986" s="2">
        <f>+AF2986*G2986</f>
        <v>1955528.1843999997</v>
      </c>
      <c r="AN2986" s="155">
        <f>SUM(AK2986:AM2986)</f>
        <v>8324962.8421599995</v>
      </c>
      <c r="AQ2986" s="145" t="s">
        <v>525</v>
      </c>
      <c r="AU2986" s="8">
        <f>+K2986</f>
        <v>45124</v>
      </c>
      <c r="AV2986" s="8">
        <f>+L2986</f>
        <v>54000</v>
      </c>
      <c r="AW2986" s="2">
        <f>+M2986</f>
        <v>99124</v>
      </c>
      <c r="AX2986" s="8">
        <f>F2986*AW2986</f>
        <v>5587223.3839999996</v>
      </c>
      <c r="AY2986" s="8">
        <f>IF(AQ2986="CT",7%,5%)*AX2986</f>
        <v>391105.63688000001</v>
      </c>
      <c r="AZ2986" s="8">
        <f>AX2986*2%</f>
        <v>111744.46768</v>
      </c>
      <c r="BA2986" s="8">
        <f>IF(BB2986&gt;0,0,AX2986*5%)</f>
        <v>0</v>
      </c>
      <c r="BB2986" s="8">
        <f>(AX2986-BG2986)*35%</f>
        <v>1955528.1843999997</v>
      </c>
      <c r="BC2986" s="8">
        <f>+AX2986+AY2986+AZ2986+BA2986+BB2986</f>
        <v>8045601.6729599992</v>
      </c>
      <c r="BD2986" s="8">
        <f>AX2986-AT2986</f>
        <v>5587223.3839999996</v>
      </c>
      <c r="BE2986" s="2"/>
      <c r="BH2986" s="2"/>
    </row>
    <row r="2987" spans="1:60" ht="15.75" hidden="1" customHeight="1" outlineLevel="1" x14ac:dyDescent="0.2">
      <c r="A2987" s="1" t="s">
        <v>82</v>
      </c>
      <c r="B2987" s="82">
        <v>48</v>
      </c>
      <c r="C2987" s="144" t="s">
        <v>703</v>
      </c>
      <c r="D2987" s="144"/>
      <c r="E2987" s="82" t="s">
        <v>64</v>
      </c>
      <c r="F2987" s="143">
        <v>1</v>
      </c>
      <c r="G2987" s="142">
        <f>+[2]THKL!F2997</f>
        <v>1</v>
      </c>
      <c r="H2987" s="132"/>
      <c r="I2987" s="132"/>
      <c r="J2987" s="132"/>
      <c r="K2987" s="156">
        <f>$K$197</f>
        <v>486000</v>
      </c>
      <c r="L2987" s="157">
        <f>$L$197</f>
        <v>97200</v>
      </c>
      <c r="M2987" s="157">
        <f>SUM(K2987:L2987)</f>
        <v>583200</v>
      </c>
      <c r="N2987" s="83">
        <f>IF(V2987&lt;&gt;"VTC VHm",_xlfn.XLOOKUP(Z2987,$AC$4015:$AC$4035,$AD$4015:$AD$4035,0)*M2987,_xlfn.XLOOKUP(Z2987,$AC$4015:$AC$4035,$AD$4015:$AD$4035,0)*L2987)</f>
        <v>0</v>
      </c>
      <c r="O2987" s="83">
        <f>IF(V2987&lt;&gt;"VTC VHm",_xlfn.XLOOKUP(Z2987,$AC$4015:$AC$4035,$AE$4015:$AE$4035,0)*M2987,_xlfn.XLOOKUP(Z2987,$AC$4015:$AC$4035,$AE$4015:$AE$4035,0)*L2987)</f>
        <v>0</v>
      </c>
      <c r="P2987" s="83">
        <f>SUM(N2987:O2987)</f>
        <v>0</v>
      </c>
      <c r="Q2987" s="157">
        <f>M2987*G2987</f>
        <v>583200</v>
      </c>
      <c r="R2987" s="157">
        <f>G2987*P2987</f>
        <v>0</v>
      </c>
      <c r="S2987" s="83">
        <f>SUM(Q2987:R2987)</f>
        <v>583200</v>
      </c>
      <c r="T2987" s="156" t="s">
        <v>702</v>
      </c>
      <c r="U2987" s="132"/>
      <c r="V2987" s="132"/>
      <c r="W2987" s="132"/>
      <c r="X2987" s="44" t="s">
        <v>33</v>
      </c>
      <c r="Y2987" s="44" t="s">
        <v>32</v>
      </c>
      <c r="Z2987" s="44"/>
      <c r="AA2987" s="44" t="s">
        <v>80</v>
      </c>
      <c r="AB2987" s="2">
        <v>5400676.875</v>
      </c>
      <c r="AC2987" s="2">
        <v>5400676.875</v>
      </c>
      <c r="AD2987" s="2">
        <f>+M2987</f>
        <v>583200</v>
      </c>
      <c r="AE2987" s="2">
        <f>+AD2987*14%</f>
        <v>81648.000000000015</v>
      </c>
      <c r="AF2987" s="155">
        <f>+AD2987*35%</f>
        <v>204120</v>
      </c>
      <c r="AG2987" s="2">
        <f>+AD2987*F2987</f>
        <v>583200</v>
      </c>
      <c r="AH2987" s="2">
        <f>+AE2987*F2987</f>
        <v>81648.000000000015</v>
      </c>
      <c r="AI2987" s="2">
        <f>+AF2987*F2987</f>
        <v>204120</v>
      </c>
      <c r="AJ2987" s="2">
        <f>SUM(AG2987:AI2987)</f>
        <v>868968</v>
      </c>
      <c r="AK2987" s="2">
        <f>+AD2987*G2987</f>
        <v>583200</v>
      </c>
      <c r="AL2987" s="2">
        <f>+AE2987*G2987</f>
        <v>81648.000000000015</v>
      </c>
      <c r="AM2987" s="2">
        <f>+AF2987*G2987</f>
        <v>204120</v>
      </c>
      <c r="AN2987" s="155">
        <f>SUM(AK2987:AM2987)</f>
        <v>868968</v>
      </c>
      <c r="AQ2987" s="145" t="s">
        <v>525</v>
      </c>
      <c r="AU2987" s="8">
        <f>+K2987</f>
        <v>486000</v>
      </c>
      <c r="AV2987" s="8">
        <f>+L2987</f>
        <v>97200</v>
      </c>
      <c r="AW2987" s="2">
        <f>+M2987</f>
        <v>583200</v>
      </c>
      <c r="AX2987" s="8">
        <f>F2987*AW2987</f>
        <v>583200</v>
      </c>
      <c r="AY2987" s="8">
        <f>IF(AQ2987="CT",7%,5%)*AX2987</f>
        <v>40824.000000000007</v>
      </c>
      <c r="AZ2987" s="8">
        <f>AX2987*2%</f>
        <v>11664</v>
      </c>
      <c r="BA2987" s="8">
        <f>IF(BB2987&gt;0,0,AX2987*5%)</f>
        <v>0</v>
      </c>
      <c r="BB2987" s="8">
        <f>(AX2987-BG2987)*35%</f>
        <v>204120</v>
      </c>
      <c r="BC2987" s="8">
        <f>+AX2987+AY2987+AZ2987+BA2987+BB2987</f>
        <v>839808</v>
      </c>
      <c r="BD2987" s="8">
        <f>AX2987-AT2987</f>
        <v>583200</v>
      </c>
      <c r="BE2987" s="2"/>
      <c r="BH2987" s="2"/>
    </row>
    <row r="2988" spans="1:60" ht="51" hidden="1" outlineLevel="1" x14ac:dyDescent="0.2">
      <c r="A2988" s="1" t="s">
        <v>701</v>
      </c>
      <c r="B2988" s="82">
        <v>49</v>
      </c>
      <c r="C2988" s="144" t="s">
        <v>700</v>
      </c>
      <c r="D2988" s="144"/>
      <c r="E2988" s="82" t="s">
        <v>52</v>
      </c>
      <c r="F2988" s="143">
        <v>5.9720000000000004</v>
      </c>
      <c r="G2988" s="142">
        <f>+[2]THKL!F2998</f>
        <v>5.9720000000000004</v>
      </c>
      <c r="H2988" s="132"/>
      <c r="I2988" s="132"/>
      <c r="J2988" s="132"/>
      <c r="K2988" s="156" t="str">
        <f>$K$194</f>
        <v>Bao gồm</v>
      </c>
      <c r="L2988" s="157">
        <f>$L$194</f>
        <v>3488500</v>
      </c>
      <c r="M2988" s="157">
        <f>SUM(K2988:L2988)</f>
        <v>3488500</v>
      </c>
      <c r="N2988" s="83">
        <f>IF(V2988&lt;&gt;"VTC VHm",_xlfn.XLOOKUP(Z2988,$AC$4015:$AC$4035,$AD$4015:$AD$4035,0)*M2988,_xlfn.XLOOKUP(Z2988,$AC$4015:$AC$4035,$AD$4015:$AD$4035,0)*L2988)</f>
        <v>174425</v>
      </c>
      <c r="O2988" s="83">
        <f>IF(V2988&lt;&gt;"VTC VHm",_xlfn.XLOOKUP(Z2988,$AC$4015:$AC$4035,$AE$4015:$AE$4035,0)*M2988,_xlfn.XLOOKUP(Z2988,$AC$4015:$AC$4035,$AE$4015:$AE$4035,0)*L2988)</f>
        <v>0</v>
      </c>
      <c r="P2988" s="83">
        <f>SUM(N2988:O2988)</f>
        <v>174425</v>
      </c>
      <c r="Q2988" s="157">
        <f>M2988*G2988</f>
        <v>20833322</v>
      </c>
      <c r="R2988" s="157">
        <f>G2988*P2988</f>
        <v>1041666.1000000001</v>
      </c>
      <c r="S2988" s="83">
        <f>SUM(Q2988:R2988)</f>
        <v>21874988.100000001</v>
      </c>
      <c r="T2988" s="156" t="s">
        <v>100</v>
      </c>
      <c r="U2988" s="132"/>
      <c r="V2988" s="132"/>
      <c r="W2988" s="132"/>
      <c r="X2988" s="44" t="s">
        <v>33</v>
      </c>
      <c r="Y2988" s="44"/>
      <c r="Z2988" s="44" t="s">
        <v>11</v>
      </c>
      <c r="AA2988" s="44" t="s">
        <v>80</v>
      </c>
      <c r="AB2988" s="2">
        <v>3474381.7612379701</v>
      </c>
      <c r="AC2988" s="2">
        <v>20749007.878113158</v>
      </c>
      <c r="AD2988" s="2">
        <f>+M2988</f>
        <v>3488500</v>
      </c>
      <c r="AE2988" s="2">
        <f>+AD2988*14%</f>
        <v>488390.00000000006</v>
      </c>
      <c r="AF2988" s="155">
        <f>+AD2988*35%</f>
        <v>1220975</v>
      </c>
      <c r="AG2988" s="2">
        <f>+AD2988*F2988</f>
        <v>20833322</v>
      </c>
      <c r="AH2988" s="2">
        <f>+AE2988*F2988</f>
        <v>2916665.0800000005</v>
      </c>
      <c r="AI2988" s="2">
        <f>+AF2988*F2988</f>
        <v>7291662.7000000002</v>
      </c>
      <c r="AJ2988" s="2">
        <f>SUM(AG2988:AI2988)</f>
        <v>31041649.780000001</v>
      </c>
      <c r="AK2988" s="2">
        <f>+AD2988*G2988</f>
        <v>20833322</v>
      </c>
      <c r="AL2988" s="2">
        <f>+AE2988*G2988</f>
        <v>2916665.0800000005</v>
      </c>
      <c r="AM2988" s="2">
        <f>+AF2988*G2988</f>
        <v>7291662.7000000002</v>
      </c>
      <c r="AN2988" s="155">
        <f>SUM(AK2988:AM2988)</f>
        <v>31041649.780000001</v>
      </c>
      <c r="AQ2988" s="145" t="s">
        <v>525</v>
      </c>
      <c r="AU2988" s="8" t="str">
        <f>+K2988</f>
        <v>Bao gồm</v>
      </c>
      <c r="AV2988" s="8">
        <f>+L2988</f>
        <v>3488500</v>
      </c>
      <c r="AW2988" s="2">
        <f>+M2988</f>
        <v>3488500</v>
      </c>
      <c r="AX2988" s="8">
        <f>F2988*AW2988</f>
        <v>20833322</v>
      </c>
      <c r="AY2988" s="8">
        <f>IF(AQ2988="CT",7%,5%)*AX2988</f>
        <v>1458332.54</v>
      </c>
      <c r="AZ2988" s="8">
        <f>AX2988*2%</f>
        <v>416666.44</v>
      </c>
      <c r="BA2988" s="8">
        <f>IF(BB2988&gt;0,0,AX2988*5%)</f>
        <v>0</v>
      </c>
      <c r="BB2988" s="8">
        <f>(AX2988-BG2988)*35%</f>
        <v>7291662.6999999993</v>
      </c>
      <c r="BC2988" s="8">
        <f>+AX2988+AY2988+AZ2988+BA2988+BB2988</f>
        <v>29999983.68</v>
      </c>
      <c r="BD2988" s="8">
        <f>AX2988-AT2988</f>
        <v>20833322</v>
      </c>
      <c r="BE2988" s="2"/>
      <c r="BH2988" s="2"/>
    </row>
    <row r="2989" spans="1:60" ht="51" hidden="1" outlineLevel="1" x14ac:dyDescent="0.2">
      <c r="A2989" s="1" t="s">
        <v>82</v>
      </c>
      <c r="B2989" s="82">
        <v>50</v>
      </c>
      <c r="C2989" s="144" t="s">
        <v>699</v>
      </c>
      <c r="D2989" s="144"/>
      <c r="E2989" s="82" t="s">
        <v>52</v>
      </c>
      <c r="F2989" s="143">
        <v>4.6139999999999999</v>
      </c>
      <c r="G2989" s="142">
        <f>+[2]THKL!F2999</f>
        <v>4.6139999999999999</v>
      </c>
      <c r="H2989" s="132"/>
      <c r="I2989" s="132"/>
      <c r="J2989" s="132"/>
      <c r="K2989" s="156">
        <f>$K$195</f>
        <v>500000</v>
      </c>
      <c r="L2989" s="157">
        <f>$L$195</f>
        <v>150000</v>
      </c>
      <c r="M2989" s="157">
        <f>SUM(K2989:L2989)</f>
        <v>650000</v>
      </c>
      <c r="N2989" s="83">
        <f>IF(V2989&lt;&gt;"VTC VHm",_xlfn.XLOOKUP(Z2989,$AC$4015:$AC$4035,$AD$4015:$AD$4035,0)*M2989,_xlfn.XLOOKUP(Z2989,$AC$4015:$AC$4035,$AD$4015:$AD$4035,0)*L2989)</f>
        <v>0</v>
      </c>
      <c r="O2989" s="83">
        <f>IF(V2989&lt;&gt;"VTC VHm",_xlfn.XLOOKUP(Z2989,$AC$4015:$AC$4035,$AE$4015:$AE$4035,0)*M2989,_xlfn.XLOOKUP(Z2989,$AC$4015:$AC$4035,$AE$4015:$AE$4035,0)*L2989)</f>
        <v>0</v>
      </c>
      <c r="P2989" s="83">
        <f>SUM(N2989:O2989)</f>
        <v>0</v>
      </c>
      <c r="Q2989" s="157">
        <f>M2989*G2989</f>
        <v>2999100</v>
      </c>
      <c r="R2989" s="157">
        <f>G2989*P2989</f>
        <v>0</v>
      </c>
      <c r="S2989" s="83">
        <f>SUM(Q2989:R2989)</f>
        <v>2999100</v>
      </c>
      <c r="T2989" s="156" t="s">
        <v>50</v>
      </c>
      <c r="U2989" s="132"/>
      <c r="V2989" s="132"/>
      <c r="W2989" s="132"/>
      <c r="X2989" s="44" t="s">
        <v>33</v>
      </c>
      <c r="Y2989" s="44"/>
      <c r="Z2989" s="44" t="s">
        <v>3</v>
      </c>
      <c r="AA2989" s="44" t="s">
        <v>80</v>
      </c>
      <c r="AB2989" s="2">
        <v>2732107.125</v>
      </c>
      <c r="AC2989" s="2">
        <v>12605942.27475</v>
      </c>
      <c r="AD2989" s="2">
        <f>+M2989</f>
        <v>650000</v>
      </c>
      <c r="AE2989" s="2">
        <f>+AD2989*14%</f>
        <v>91000.000000000015</v>
      </c>
      <c r="AF2989" s="155">
        <f>+AD2989*35%</f>
        <v>227500</v>
      </c>
      <c r="AG2989" s="2">
        <f>+AD2989*F2989</f>
        <v>2999100</v>
      </c>
      <c r="AH2989" s="2">
        <f>+AE2989*F2989</f>
        <v>419874.00000000006</v>
      </c>
      <c r="AI2989" s="2">
        <f>+AF2989*F2989</f>
        <v>1049685</v>
      </c>
      <c r="AJ2989" s="2">
        <f>SUM(AG2989:AI2989)</f>
        <v>4468659</v>
      </c>
      <c r="AK2989" s="2">
        <f>+AD2989*G2989</f>
        <v>2999100</v>
      </c>
      <c r="AL2989" s="2">
        <f>+AE2989*G2989</f>
        <v>419874.00000000006</v>
      </c>
      <c r="AM2989" s="2">
        <f>+AF2989*G2989</f>
        <v>1049685</v>
      </c>
      <c r="AN2989" s="155">
        <f>SUM(AK2989:AM2989)</f>
        <v>4468659</v>
      </c>
      <c r="AQ2989" s="145" t="s">
        <v>525</v>
      </c>
      <c r="AU2989" s="8">
        <f>+K2989</f>
        <v>500000</v>
      </c>
      <c r="AV2989" s="8">
        <f>+L2989</f>
        <v>150000</v>
      </c>
      <c r="AW2989" s="2">
        <f>+M2989</f>
        <v>650000</v>
      </c>
      <c r="AX2989" s="8">
        <f>F2989*AW2989</f>
        <v>2999100</v>
      </c>
      <c r="AY2989" s="8">
        <f>IF(AQ2989="CT",7%,5%)*AX2989</f>
        <v>209937.00000000003</v>
      </c>
      <c r="AZ2989" s="8">
        <f>AX2989*2%</f>
        <v>59982</v>
      </c>
      <c r="BA2989" s="8">
        <f>IF(BB2989&gt;0,0,AX2989*5%)</f>
        <v>0</v>
      </c>
      <c r="BB2989" s="8">
        <f>(AX2989-BG2989)*35%</f>
        <v>1049685</v>
      </c>
      <c r="BC2989" s="8">
        <f>+AX2989+AY2989+AZ2989+BA2989+BB2989</f>
        <v>4318704</v>
      </c>
      <c r="BD2989" s="8">
        <f>AX2989-AT2989</f>
        <v>2999100</v>
      </c>
      <c r="BE2989" s="2"/>
      <c r="BH2989" s="2"/>
    </row>
    <row r="2990" spans="1:60" s="92" customFormat="1" ht="17" collapsed="1" x14ac:dyDescent="0.2">
      <c r="B2990" s="163"/>
      <c r="C2990" s="164" t="s">
        <v>106</v>
      </c>
      <c r="D2990" s="164"/>
      <c r="E2990" s="163"/>
      <c r="F2990" s="162"/>
      <c r="G2990" s="149">
        <f>+[2]THKL!F3000</f>
        <v>0</v>
      </c>
      <c r="H2990" s="158"/>
      <c r="I2990" s="158"/>
      <c r="J2990" s="158"/>
      <c r="K2990" s="159"/>
      <c r="L2990" s="161"/>
      <c r="M2990" s="161">
        <f>SUM(K2990:L2990)</f>
        <v>0</v>
      </c>
      <c r="N2990" s="83">
        <f>IF(V2990&lt;&gt;"VTC VHm",_xlfn.XLOOKUP(Z2990,$AC$4015:$AC$4035,$AD$4015:$AD$4035,0)*M2990,_xlfn.XLOOKUP(Z2990,$AC$4015:$AC$4035,$AD$4015:$AD$4035,0)*L2990)</f>
        <v>0</v>
      </c>
      <c r="O2990" s="83">
        <f>IF(V2990&lt;&gt;"VTC VHm",_xlfn.XLOOKUP(Z2990,$AC$4015:$AC$4035,$AE$4015:$AE$4035,0)*M2990,_xlfn.XLOOKUP(Z2990,$AC$4015:$AC$4035,$AE$4015:$AE$4035,0)*L2990)</f>
        <v>0</v>
      </c>
      <c r="P2990" s="160">
        <f>SUM(N2990:O2990)</f>
        <v>0</v>
      </c>
      <c r="Q2990" s="161">
        <f>M2990*G2990</f>
        <v>0</v>
      </c>
      <c r="R2990" s="161">
        <f>G2990*P2990</f>
        <v>0</v>
      </c>
      <c r="S2990" s="160">
        <f>SUM(Q2990:R2990)</f>
        <v>0</v>
      </c>
      <c r="T2990" s="159"/>
      <c r="U2990" s="158"/>
      <c r="V2990" s="158"/>
      <c r="W2990" s="158"/>
      <c r="X2990" s="94" t="s">
        <v>33</v>
      </c>
      <c r="Y2990" s="94"/>
      <c r="Z2990" s="94" t="s">
        <v>16</v>
      </c>
      <c r="AA2990" s="44" t="s">
        <v>80</v>
      </c>
      <c r="AB2990" s="2"/>
      <c r="AC2990" s="2">
        <v>0</v>
      </c>
      <c r="AD2990" s="93">
        <f>+M2990</f>
        <v>0</v>
      </c>
      <c r="AE2990" s="93">
        <f>+AD2990*14%</f>
        <v>0</v>
      </c>
      <c r="AF2990" s="93">
        <f>+AD2990*35%</f>
        <v>0</v>
      </c>
      <c r="AG2990" s="93">
        <f>+AD2990*F2990</f>
        <v>0</v>
      </c>
      <c r="AH2990" s="93">
        <f>+AE2990*F2990</f>
        <v>0</v>
      </c>
      <c r="AI2990" s="93">
        <f>+AF2990*F2990</f>
        <v>0</v>
      </c>
      <c r="AJ2990" s="93">
        <f>SUM(AG2990:AI2990)</f>
        <v>0</v>
      </c>
      <c r="AK2990" s="93">
        <f>+AD2990*G2990</f>
        <v>0</v>
      </c>
      <c r="AL2990" s="93">
        <f>+AE2990*G2990</f>
        <v>0</v>
      </c>
      <c r="AM2990" s="93">
        <f>+AF2990*G2990</f>
        <v>0</v>
      </c>
      <c r="AN2990" s="93">
        <f>SUM(AK2990:AM2990)</f>
        <v>0</v>
      </c>
      <c r="AQ2990" s="145" t="s">
        <v>525</v>
      </c>
      <c r="AU2990" s="8">
        <f>+K2990</f>
        <v>0</v>
      </c>
      <c r="AV2990" s="8">
        <f>+L2990</f>
        <v>0</v>
      </c>
      <c r="AW2990" s="2">
        <f>+M2990</f>
        <v>0</v>
      </c>
      <c r="AX2990" s="8">
        <f>F2990*AW2990</f>
        <v>0</v>
      </c>
      <c r="AY2990" s="8">
        <f>IF(AQ2990="CT",7%,5%)*AX2990</f>
        <v>0</v>
      </c>
      <c r="AZ2990" s="8">
        <f>AX2990*2%</f>
        <v>0</v>
      </c>
      <c r="BA2990" s="8">
        <f>IF(BB2990&gt;0,0,AX2990*5%)</f>
        <v>0</v>
      </c>
      <c r="BB2990" s="8">
        <f>(AX2990-BG2990)*35%</f>
        <v>0</v>
      </c>
      <c r="BC2990" s="8">
        <f>+AX2990+AY2990+AZ2990+BA2990+BB2990</f>
        <v>0</v>
      </c>
      <c r="BD2990" s="8">
        <f>AX2990-AT2990</f>
        <v>0</v>
      </c>
      <c r="BE2990" s="2"/>
      <c r="BH2990" s="2"/>
    </row>
    <row r="2991" spans="1:60" ht="51" hidden="1" outlineLevel="1" x14ac:dyDescent="0.2">
      <c r="B2991" s="82">
        <v>51</v>
      </c>
      <c r="C2991" s="144" t="s">
        <v>698</v>
      </c>
      <c r="D2991" s="144"/>
      <c r="E2991" s="82" t="s">
        <v>104</v>
      </c>
      <c r="F2991" s="143">
        <v>25.9313</v>
      </c>
      <c r="G2991" s="142">
        <f>+[2]THKL!F3001</f>
        <v>25.9313</v>
      </c>
      <c r="H2991" s="132"/>
      <c r="I2991" s="132"/>
      <c r="J2991" s="132"/>
      <c r="K2991" s="156" t="str">
        <f>$K$112</f>
        <v>Bao gồm</v>
      </c>
      <c r="L2991" s="157">
        <f>$L$112</f>
        <v>5314506.2372727301</v>
      </c>
      <c r="M2991" s="157">
        <f>SUM(K2991:L2991)</f>
        <v>5314506.2372727301</v>
      </c>
      <c r="N2991" s="83">
        <f>IF(V2991&lt;&gt;"VTC VHm",_xlfn.XLOOKUP(Z2991,$AC$4015:$AC$4035,$AD$4015:$AD$4035,0)*M2991,_xlfn.XLOOKUP(Z2991,$AC$4015:$AC$4035,$AD$4015:$AD$4035,0)*L2991)</f>
        <v>1860077.1830454555</v>
      </c>
      <c r="O2991" s="83">
        <f>IF(V2991&lt;&gt;"VTC VHm",_xlfn.XLOOKUP(Z2991,$AC$4015:$AC$4035,$AE$4015:$AE$4035,0)*M2991,_xlfn.XLOOKUP(Z2991,$AC$4015:$AC$4035,$AE$4015:$AE$4035,0)*L2991)</f>
        <v>0</v>
      </c>
      <c r="P2991" s="83">
        <f>SUM(N2991:O2991)</f>
        <v>1860077.1830454555</v>
      </c>
      <c r="Q2991" s="157">
        <f>M2991*G2991</f>
        <v>137812055.59059036</v>
      </c>
      <c r="R2991" s="157">
        <f>G2991*P2991</f>
        <v>48234219.456706621</v>
      </c>
      <c r="S2991" s="83">
        <f>SUM(Q2991:R2991)</f>
        <v>186046275.04729697</v>
      </c>
      <c r="T2991" s="125" t="s">
        <v>103</v>
      </c>
      <c r="U2991" s="132"/>
      <c r="V2991" s="132"/>
      <c r="W2991" s="132"/>
      <c r="X2991" s="44" t="s">
        <v>33</v>
      </c>
      <c r="Y2991" s="44"/>
      <c r="Z2991" s="44" t="s">
        <v>16</v>
      </c>
      <c r="AA2991" s="44" t="s">
        <v>80</v>
      </c>
      <c r="AB2991" s="2">
        <v>4142603.8860601094</v>
      </c>
      <c r="AC2991" s="2">
        <v>107423104.15059051</v>
      </c>
      <c r="AD2991" s="2">
        <f>+M2991</f>
        <v>5314506.2372727301</v>
      </c>
      <c r="AE2991" s="2">
        <f>+AD2991*14%</f>
        <v>744030.87321818224</v>
      </c>
      <c r="AF2991" s="155">
        <f>+AD2991*35%</f>
        <v>1860077.1830454555</v>
      </c>
      <c r="AG2991" s="2">
        <f>+AD2991*F2991</f>
        <v>137812055.59059036</v>
      </c>
      <c r="AH2991" s="2">
        <f>+AE2991*F2991</f>
        <v>19293687.78268265</v>
      </c>
      <c r="AI2991" s="2">
        <f>+AF2991*F2991</f>
        <v>48234219.456706621</v>
      </c>
      <c r="AJ2991" s="2">
        <f>SUM(AG2991:AI2991)</f>
        <v>205339962.82997963</v>
      </c>
      <c r="AK2991" s="2">
        <f>+AD2991*G2991</f>
        <v>137812055.59059036</v>
      </c>
      <c r="AL2991" s="2">
        <f>+AE2991*G2991</f>
        <v>19293687.78268265</v>
      </c>
      <c r="AM2991" s="2">
        <f>+AF2991*G2991</f>
        <v>48234219.456706621</v>
      </c>
      <c r="AN2991" s="155">
        <f>SUM(AK2991:AM2991)</f>
        <v>205339962.82997963</v>
      </c>
      <c r="AQ2991" s="145" t="s">
        <v>525</v>
      </c>
      <c r="AU2991" s="8" t="str">
        <f>+K2991</f>
        <v>Bao gồm</v>
      </c>
      <c r="AV2991" s="8">
        <f>+L2991</f>
        <v>5314506.2372727301</v>
      </c>
      <c r="AW2991" s="2">
        <f>+M2991</f>
        <v>5314506.2372727301</v>
      </c>
      <c r="AX2991" s="8">
        <f>F2991*AW2991</f>
        <v>137812055.59059036</v>
      </c>
      <c r="AY2991" s="8">
        <f>IF(AQ2991="CT",7%,5%)*AX2991</f>
        <v>9646843.8913413268</v>
      </c>
      <c r="AZ2991" s="8">
        <f>AX2991*2%</f>
        <v>2756241.1118118074</v>
      </c>
      <c r="BA2991" s="8">
        <f>IF(BB2991&gt;0,0,AX2991*5%)</f>
        <v>0</v>
      </c>
      <c r="BB2991" s="8">
        <f>(AX2991-BG2991)*35%</f>
        <v>48234219.456706621</v>
      </c>
      <c r="BC2991" s="8">
        <f>+AX2991+AY2991+AZ2991+BA2991+BB2991</f>
        <v>198449360.05045012</v>
      </c>
      <c r="BD2991" s="8">
        <f>AX2991-AT2991</f>
        <v>137812055.59059036</v>
      </c>
      <c r="BE2991" s="2"/>
      <c r="BH2991" s="2"/>
    </row>
    <row r="2992" spans="1:60" ht="34" hidden="1" outlineLevel="1" x14ac:dyDescent="0.2">
      <c r="B2992" s="82">
        <v>52</v>
      </c>
      <c r="C2992" s="144" t="s">
        <v>697</v>
      </c>
      <c r="D2992" s="144"/>
      <c r="E2992" s="82" t="s">
        <v>52</v>
      </c>
      <c r="F2992" s="143">
        <v>313.95</v>
      </c>
      <c r="G2992" s="142">
        <f>+[2]THKL!F3002</f>
        <v>313.95</v>
      </c>
      <c r="H2992" s="132"/>
      <c r="I2992" s="132"/>
      <c r="J2992" s="132"/>
      <c r="K2992" s="156" t="str">
        <f>$K$147</f>
        <v>Bao gồm</v>
      </c>
      <c r="L2992" s="157">
        <f>$L$147</f>
        <v>78695.888555555561</v>
      </c>
      <c r="M2992" s="157">
        <f>SUM(K2992:L2992)</f>
        <v>78695.888555555561</v>
      </c>
      <c r="N2992" s="83">
        <f>IF(V2992&lt;&gt;"VTC VHm",_xlfn.XLOOKUP(Z2992,$AC$4015:$AC$4035,$AD$4015:$AD$4035,0)*M2992,_xlfn.XLOOKUP(Z2992,$AC$4015:$AC$4035,$AD$4015:$AD$4035,0)*L2992)</f>
        <v>27543.560994444444</v>
      </c>
      <c r="O2992" s="83">
        <f>IF(V2992&lt;&gt;"VTC VHm",_xlfn.XLOOKUP(Z2992,$AC$4015:$AC$4035,$AE$4015:$AE$4035,0)*M2992,_xlfn.XLOOKUP(Z2992,$AC$4015:$AC$4035,$AE$4015:$AE$4035,0)*L2992)</f>
        <v>0</v>
      </c>
      <c r="P2992" s="83">
        <f>SUM(N2992:O2992)</f>
        <v>27543.560994444444</v>
      </c>
      <c r="Q2992" s="157">
        <f>M2992*G2992</f>
        <v>24706574.212016668</v>
      </c>
      <c r="R2992" s="157">
        <f>G2992*P2992</f>
        <v>8647300.9742058329</v>
      </c>
      <c r="S2992" s="83">
        <f>SUM(Q2992:R2992)</f>
        <v>33353875.186222501</v>
      </c>
      <c r="T2992" s="156" t="s">
        <v>50</v>
      </c>
      <c r="U2992" s="132"/>
      <c r="V2992" s="132"/>
      <c r="W2992" s="132"/>
      <c r="X2992" s="44" t="s">
        <v>33</v>
      </c>
      <c r="Y2992" s="44"/>
      <c r="Z2992" s="44" t="s">
        <v>16</v>
      </c>
      <c r="AA2992" s="44" t="s">
        <v>80</v>
      </c>
      <c r="AB2992" s="2">
        <v>54009.645881183438</v>
      </c>
      <c r="AC2992" s="2">
        <v>16956328.324397542</v>
      </c>
      <c r="AD2992" s="2">
        <f>+M2992</f>
        <v>78695.888555555561</v>
      </c>
      <c r="AE2992" s="2">
        <f>+AD2992*14%</f>
        <v>11017.424397777779</v>
      </c>
      <c r="AF2992" s="155">
        <f>+AD2992*35%</f>
        <v>27543.560994444444</v>
      </c>
      <c r="AG2992" s="2">
        <f>+AD2992*F2992</f>
        <v>24706574.212016668</v>
      </c>
      <c r="AH2992" s="2">
        <f>+AE2992*F2992</f>
        <v>3458920.3896823335</v>
      </c>
      <c r="AI2992" s="2">
        <f>+AF2992*F2992</f>
        <v>8647300.9742058329</v>
      </c>
      <c r="AJ2992" s="2">
        <f>SUM(AG2992:AI2992)</f>
        <v>36812795.575904831</v>
      </c>
      <c r="AK2992" s="2">
        <f>+AD2992*G2992</f>
        <v>24706574.212016668</v>
      </c>
      <c r="AL2992" s="2">
        <f>+AE2992*G2992</f>
        <v>3458920.3896823335</v>
      </c>
      <c r="AM2992" s="2">
        <f>+AF2992*G2992</f>
        <v>8647300.9742058329</v>
      </c>
      <c r="AN2992" s="155">
        <f>SUM(AK2992:AM2992)</f>
        <v>36812795.575904831</v>
      </c>
      <c r="AQ2992" s="145" t="s">
        <v>525</v>
      </c>
      <c r="AU2992" s="8" t="str">
        <f>+K2992</f>
        <v>Bao gồm</v>
      </c>
      <c r="AV2992" s="8">
        <f>+L2992</f>
        <v>78695.888555555561</v>
      </c>
      <c r="AW2992" s="2">
        <f>+M2992</f>
        <v>78695.888555555561</v>
      </c>
      <c r="AX2992" s="8">
        <f>F2992*AW2992</f>
        <v>24706574.212016668</v>
      </c>
      <c r="AY2992" s="8">
        <f>IF(AQ2992="CT",7%,5%)*AX2992</f>
        <v>1729460.194841167</v>
      </c>
      <c r="AZ2992" s="8">
        <f>AX2992*2%</f>
        <v>494131.48424033338</v>
      </c>
      <c r="BA2992" s="8">
        <f>IF(BB2992&gt;0,0,AX2992*5%)</f>
        <v>0</v>
      </c>
      <c r="BB2992" s="8">
        <f>(AX2992-BG2992)*35%</f>
        <v>8647300.9742058329</v>
      </c>
      <c r="BC2992" s="8">
        <f>+AX2992+AY2992+AZ2992+BA2992+BB2992</f>
        <v>35577466.865304001</v>
      </c>
      <c r="BD2992" s="8">
        <f>AX2992-AT2992</f>
        <v>24706574.212016668</v>
      </c>
      <c r="BE2992" s="2"/>
      <c r="BH2992" s="2"/>
    </row>
    <row r="2993" spans="1:60" ht="34" hidden="1" outlineLevel="1" x14ac:dyDescent="0.2">
      <c r="B2993" s="82">
        <v>53</v>
      </c>
      <c r="C2993" s="144" t="s">
        <v>696</v>
      </c>
      <c r="D2993" s="144"/>
      <c r="E2993" s="82" t="s">
        <v>52</v>
      </c>
      <c r="F2993" s="143">
        <v>46.336500000000001</v>
      </c>
      <c r="G2993" s="142">
        <f>+[2]THKL!F3003</f>
        <v>46.336500000000001</v>
      </c>
      <c r="H2993" s="132"/>
      <c r="I2993" s="132"/>
      <c r="J2993" s="132"/>
      <c r="K2993" s="156" t="str">
        <f>$K$121</f>
        <v>Bao gồm</v>
      </c>
      <c r="L2993" s="157">
        <f>$L$121</f>
        <v>207831.07799999954</v>
      </c>
      <c r="M2993" s="157">
        <f>SUM(K2993:L2993)</f>
        <v>207831.07799999954</v>
      </c>
      <c r="N2993" s="83">
        <f>IF(V2993&lt;&gt;"VTC VHm",_xlfn.XLOOKUP(Z2993,$AC$4015:$AC$4035,$AD$4015:$AD$4035,0)*M2993,_xlfn.XLOOKUP(Z2993,$AC$4015:$AC$4035,$AD$4015:$AD$4035,0)*L2993)</f>
        <v>72740.877299999833</v>
      </c>
      <c r="O2993" s="83">
        <f>IF(V2993&lt;&gt;"VTC VHm",_xlfn.XLOOKUP(Z2993,$AC$4015:$AC$4035,$AE$4015:$AE$4035,0)*M2993,_xlfn.XLOOKUP(Z2993,$AC$4015:$AC$4035,$AE$4015:$AE$4035,0)*L2993)</f>
        <v>0</v>
      </c>
      <c r="P2993" s="83">
        <f>SUM(N2993:O2993)</f>
        <v>72740.877299999833</v>
      </c>
      <c r="Q2993" s="157">
        <f>M2993*G2993</f>
        <v>9630164.7457469795</v>
      </c>
      <c r="R2993" s="157">
        <f>G2993*P2993</f>
        <v>3370557.6610114425</v>
      </c>
      <c r="S2993" s="83">
        <f>SUM(Q2993:R2993)</f>
        <v>13000722.406758422</v>
      </c>
      <c r="T2993" s="156" t="s">
        <v>50</v>
      </c>
      <c r="U2993" s="132"/>
      <c r="V2993" s="132"/>
      <c r="W2993" s="132"/>
      <c r="X2993" s="44" t="s">
        <v>33</v>
      </c>
      <c r="Y2993" s="44"/>
      <c r="Z2993" s="44" t="s">
        <v>16</v>
      </c>
      <c r="AA2993" s="44" t="s">
        <v>80</v>
      </c>
      <c r="AB2993" s="2">
        <v>220034.3328696065</v>
      </c>
      <c r="AC2993" s="2">
        <v>10195620.865012521</v>
      </c>
      <c r="AD2993" s="2">
        <f>+M2993</f>
        <v>207831.07799999954</v>
      </c>
      <c r="AE2993" s="2">
        <f>+AD2993*14%</f>
        <v>29096.350919999939</v>
      </c>
      <c r="AF2993" s="155">
        <f>+AD2993*35%</f>
        <v>72740.877299999833</v>
      </c>
      <c r="AG2993" s="2">
        <f>+AD2993*F2993</f>
        <v>9630164.7457469795</v>
      </c>
      <c r="AH2993" s="2">
        <f>+AE2993*F2993</f>
        <v>1348223.0644045772</v>
      </c>
      <c r="AI2993" s="2">
        <f>+AF2993*F2993</f>
        <v>3370557.6610114425</v>
      </c>
      <c r="AJ2993" s="2">
        <f>SUM(AG2993:AI2993)</f>
        <v>14348945.471162999</v>
      </c>
      <c r="AK2993" s="2">
        <f>+AD2993*G2993</f>
        <v>9630164.7457469795</v>
      </c>
      <c r="AL2993" s="2">
        <f>+AE2993*G2993</f>
        <v>1348223.0644045772</v>
      </c>
      <c r="AM2993" s="2">
        <f>+AF2993*G2993</f>
        <v>3370557.6610114425</v>
      </c>
      <c r="AN2993" s="155">
        <f>SUM(AK2993:AM2993)</f>
        <v>14348945.471162999</v>
      </c>
      <c r="AQ2993" s="145" t="s">
        <v>525</v>
      </c>
      <c r="AU2993" s="8" t="str">
        <f>+K2993</f>
        <v>Bao gồm</v>
      </c>
      <c r="AV2993" s="8">
        <f>+L2993</f>
        <v>207831.07799999954</v>
      </c>
      <c r="AW2993" s="2">
        <f>+M2993</f>
        <v>207831.07799999954</v>
      </c>
      <c r="AX2993" s="8">
        <f>F2993*AW2993</f>
        <v>9630164.7457469795</v>
      </c>
      <c r="AY2993" s="8">
        <f>IF(AQ2993="CT",7%,5%)*AX2993</f>
        <v>674111.53220228862</v>
      </c>
      <c r="AZ2993" s="8">
        <f>AX2993*2%</f>
        <v>192603.29491493959</v>
      </c>
      <c r="BA2993" s="8">
        <f>IF(BB2993&gt;0,0,AX2993*5%)</f>
        <v>0</v>
      </c>
      <c r="BB2993" s="8">
        <f>(AX2993-BG2993)*35%</f>
        <v>3370557.6610114425</v>
      </c>
      <c r="BC2993" s="8">
        <f>+AX2993+AY2993+AZ2993+BA2993+BB2993</f>
        <v>13867437.233875651</v>
      </c>
      <c r="BD2993" s="8">
        <f>AX2993-AT2993</f>
        <v>9630164.7457469795</v>
      </c>
      <c r="BE2993" s="2"/>
      <c r="BH2993" s="2"/>
    </row>
    <row r="2994" spans="1:60" ht="34" hidden="1" outlineLevel="1" x14ac:dyDescent="0.2">
      <c r="B2994" s="82">
        <v>54</v>
      </c>
      <c r="C2994" s="144" t="s">
        <v>110</v>
      </c>
      <c r="D2994" s="144"/>
      <c r="E2994" s="82" t="s">
        <v>52</v>
      </c>
      <c r="F2994" s="143">
        <v>360.28649999999999</v>
      </c>
      <c r="G2994" s="142">
        <f>+[2]THKL!F3004</f>
        <v>360.28649999999999</v>
      </c>
      <c r="H2994" s="132"/>
      <c r="I2994" s="132"/>
      <c r="J2994" s="132"/>
      <c r="K2994" s="156" t="str">
        <f>$K$202</f>
        <v>Bao gồm</v>
      </c>
      <c r="L2994" s="166">
        <f>$L$202</f>
        <v>214238.25</v>
      </c>
      <c r="M2994" s="157">
        <f>SUM(K2994:L2994)</f>
        <v>214238.25</v>
      </c>
      <c r="N2994" s="83">
        <f>IF(V2994&lt;&gt;"VTC VHm",_xlfn.XLOOKUP(Z2994,$AC$4015:$AC$4035,$AD$4015:$AD$4035,0)*M2994,_xlfn.XLOOKUP(Z2994,$AC$4015:$AC$4035,$AD$4015:$AD$4035,0)*L2994)</f>
        <v>10711.9125</v>
      </c>
      <c r="O2994" s="83">
        <f>IF(V2994&lt;&gt;"VTC VHm",_xlfn.XLOOKUP(Z2994,$AC$4015:$AC$4035,$AE$4015:$AE$4035,0)*M2994,_xlfn.XLOOKUP(Z2994,$AC$4015:$AC$4035,$AE$4015:$AE$4035,0)*L2994)</f>
        <v>0</v>
      </c>
      <c r="P2994" s="83">
        <f>SUM(N2994:O2994)</f>
        <v>10711.9125</v>
      </c>
      <c r="Q2994" s="157">
        <f>M2994*G2994</f>
        <v>77187149.258625001</v>
      </c>
      <c r="R2994" s="157">
        <f>G2994*P2994</f>
        <v>3859357.4629312502</v>
      </c>
      <c r="S2994" s="83">
        <f>SUM(Q2994:R2994)</f>
        <v>81046506.721556246</v>
      </c>
      <c r="T2994" s="165" t="s">
        <v>100</v>
      </c>
      <c r="U2994" s="132"/>
      <c r="V2994" s="132"/>
      <c r="W2994" s="132"/>
      <c r="X2994" s="44" t="s">
        <v>33</v>
      </c>
      <c r="Y2994" s="44"/>
      <c r="Z2994" s="44" t="s">
        <v>12</v>
      </c>
      <c r="AA2994" s="44" t="s">
        <v>80</v>
      </c>
      <c r="AB2994" s="2">
        <v>260221.10868154501</v>
      </c>
      <c r="AC2994" s="2">
        <v>93754152.472993463</v>
      </c>
      <c r="AD2994" s="2">
        <f>+M2994</f>
        <v>214238.25</v>
      </c>
      <c r="AE2994" s="2">
        <f>+AD2994*14%</f>
        <v>29993.355000000003</v>
      </c>
      <c r="AF2994" s="155">
        <f>+AD2994*35%</f>
        <v>74983.387499999997</v>
      </c>
      <c r="AG2994" s="2">
        <f>+AD2994*F2994</f>
        <v>77187149.258625001</v>
      </c>
      <c r="AH2994" s="2">
        <f>+AE2994*F2994</f>
        <v>10806200.8962075</v>
      </c>
      <c r="AI2994" s="2">
        <f>+AF2994*F2994</f>
        <v>27015502.240518749</v>
      </c>
      <c r="AJ2994" s="2">
        <f>SUM(AG2994:AI2994)</f>
        <v>115008852.39535125</v>
      </c>
      <c r="AK2994" s="2">
        <f>+AD2994*G2994</f>
        <v>77187149.258625001</v>
      </c>
      <c r="AL2994" s="2">
        <f>+AE2994*G2994</f>
        <v>10806200.8962075</v>
      </c>
      <c r="AM2994" s="2">
        <f>+AF2994*G2994</f>
        <v>27015502.240518749</v>
      </c>
      <c r="AN2994" s="155">
        <f>SUM(AK2994:AM2994)</f>
        <v>115008852.39535125</v>
      </c>
      <c r="AQ2994" s="145" t="s">
        <v>525</v>
      </c>
      <c r="AU2994" s="8" t="str">
        <f>+K2994</f>
        <v>Bao gồm</v>
      </c>
      <c r="AV2994" s="8">
        <f>+L2994</f>
        <v>214238.25</v>
      </c>
      <c r="AW2994" s="2">
        <f>+M2994</f>
        <v>214238.25</v>
      </c>
      <c r="AX2994" s="8">
        <f>F2994*AW2994</f>
        <v>77187149.258625001</v>
      </c>
      <c r="AY2994" s="8">
        <f>IF(AQ2994="CT",7%,5%)*AX2994</f>
        <v>5403100.4481037501</v>
      </c>
      <c r="AZ2994" s="8">
        <f>AX2994*2%</f>
        <v>1543742.9851725001</v>
      </c>
      <c r="BA2994" s="8">
        <f>IF(BB2994&gt;0,0,AX2994*5%)</f>
        <v>0</v>
      </c>
      <c r="BB2994" s="8">
        <f>(AX2994-BG2994)*35%</f>
        <v>27015502.240518749</v>
      </c>
      <c r="BC2994" s="8">
        <f>+AX2994+AY2994+AZ2994+BA2994+BB2994</f>
        <v>111149494.93242</v>
      </c>
      <c r="BD2994" s="8">
        <f>AX2994-AT2994</f>
        <v>77187149.258625001</v>
      </c>
      <c r="BE2994" s="2"/>
      <c r="BH2994" s="2"/>
    </row>
    <row r="2995" spans="1:60" ht="17" hidden="1" outlineLevel="1" x14ac:dyDescent="0.2">
      <c r="B2995" s="82">
        <v>55</v>
      </c>
      <c r="C2995" s="144" t="s">
        <v>98</v>
      </c>
      <c r="D2995" s="144"/>
      <c r="E2995" s="82" t="s">
        <v>91</v>
      </c>
      <c r="F2995" s="143">
        <v>0.49390000000000001</v>
      </c>
      <c r="G2995" s="142">
        <f>+[2]THKL!F3005</f>
        <v>0.49390000000000001</v>
      </c>
      <c r="H2995" s="132"/>
      <c r="I2995" s="132"/>
      <c r="J2995" s="132"/>
      <c r="K2995" s="156">
        <f>$K$257</f>
        <v>25704000</v>
      </c>
      <c r="L2995" s="157">
        <f>$L$257</f>
        <v>28696000</v>
      </c>
      <c r="M2995" s="157">
        <f>SUM(K2995:L2995)</f>
        <v>54400000</v>
      </c>
      <c r="N2995" s="83">
        <f>IF(V2995&lt;&gt;"VTC VHm",_xlfn.XLOOKUP(Z2995,$AC$4015:$AC$4035,$AD$4015:$AD$4035,0)*M2995,_xlfn.XLOOKUP(Z2995,$AC$4015:$AC$4035,$AD$4015:$AD$4035,0)*L2995)</f>
        <v>0</v>
      </c>
      <c r="O2995" s="83">
        <f>IF(V2995&lt;&gt;"VTC VHm",_xlfn.XLOOKUP(Z2995,$AC$4015:$AC$4035,$AE$4015:$AE$4035,0)*M2995,_xlfn.XLOOKUP(Z2995,$AC$4015:$AC$4035,$AE$4015:$AE$4035,0)*L2995)</f>
        <v>16320000</v>
      </c>
      <c r="P2995" s="83">
        <f>SUM(N2995:O2995)</f>
        <v>16320000</v>
      </c>
      <c r="Q2995" s="157">
        <f>M2995*G2995</f>
        <v>26868160</v>
      </c>
      <c r="R2995" s="157">
        <f>G2995*P2995</f>
        <v>8060448</v>
      </c>
      <c r="S2995" s="83">
        <f>SUM(Q2995:R2995)</f>
        <v>34928608</v>
      </c>
      <c r="T2995" s="156" t="s">
        <v>50</v>
      </c>
      <c r="U2995" s="132"/>
      <c r="V2995" s="132"/>
      <c r="W2995" s="132"/>
      <c r="X2995" s="44" t="s">
        <v>33</v>
      </c>
      <c r="Y2995" s="44"/>
      <c r="Z2995" s="44" t="s">
        <v>10</v>
      </c>
      <c r="AA2995" s="44" t="s">
        <v>80</v>
      </c>
      <c r="AB2995" s="2">
        <v>35496088.937094219</v>
      </c>
      <c r="AC2995" s="2">
        <v>17531518.326030836</v>
      </c>
      <c r="AD2995" s="2">
        <f>+M2995</f>
        <v>54400000</v>
      </c>
      <c r="AE2995" s="2">
        <f>+AD2995*14%</f>
        <v>7616000.0000000009</v>
      </c>
      <c r="AF2995" s="155">
        <f>+AD2995*35%</f>
        <v>19040000</v>
      </c>
      <c r="AG2995" s="2">
        <f>+AD2995*F2995</f>
        <v>26868160</v>
      </c>
      <c r="AH2995" s="2">
        <f>+AE2995*F2995</f>
        <v>3761542.4000000004</v>
      </c>
      <c r="AI2995" s="2">
        <f>+AF2995*F2995</f>
        <v>9403856</v>
      </c>
      <c r="AJ2995" s="2">
        <f>SUM(AG2995:AI2995)</f>
        <v>40033558.399999999</v>
      </c>
      <c r="AK2995" s="2">
        <f>+AD2995*G2995</f>
        <v>26868160</v>
      </c>
      <c r="AL2995" s="2">
        <f>+AE2995*G2995</f>
        <v>3761542.4000000004</v>
      </c>
      <c r="AM2995" s="2">
        <f>+AF2995*G2995</f>
        <v>9403856</v>
      </c>
      <c r="AN2995" s="155">
        <f>SUM(AK2995:AM2995)</f>
        <v>40033558.399999999</v>
      </c>
      <c r="AQ2995" s="145" t="s">
        <v>525</v>
      </c>
      <c r="AU2995" s="8">
        <f>+K2995</f>
        <v>25704000</v>
      </c>
      <c r="AV2995" s="8">
        <f>+L2995</f>
        <v>28696000</v>
      </c>
      <c r="AW2995" s="2">
        <f>+M2995</f>
        <v>54400000</v>
      </c>
      <c r="AX2995" s="8">
        <f>F2995*AW2995</f>
        <v>26868160</v>
      </c>
      <c r="AY2995" s="8">
        <f>IF(AQ2995="CT",7%,5%)*AX2995</f>
        <v>1880771.2000000002</v>
      </c>
      <c r="AZ2995" s="8">
        <f>AX2995*2%</f>
        <v>537363.19999999995</v>
      </c>
      <c r="BA2995" s="8">
        <f>IF(BB2995&gt;0,0,AX2995*5%)</f>
        <v>0</v>
      </c>
      <c r="BB2995" s="8">
        <f>(AX2995-BG2995)*35%</f>
        <v>9403856</v>
      </c>
      <c r="BC2995" s="8">
        <f>+AX2995+AY2995+AZ2995+BA2995+BB2995</f>
        <v>38690150.399999999</v>
      </c>
      <c r="BD2995" s="8">
        <f>AX2995-AT2995</f>
        <v>26868160</v>
      </c>
      <c r="BE2995" s="2"/>
      <c r="BH2995" s="2"/>
    </row>
    <row r="2996" spans="1:60" ht="34" hidden="1" outlineLevel="1" x14ac:dyDescent="0.2">
      <c r="B2996" s="82">
        <v>56</v>
      </c>
      <c r="C2996" s="144" t="s">
        <v>695</v>
      </c>
      <c r="D2996" s="144"/>
      <c r="E2996" s="82" t="s">
        <v>52</v>
      </c>
      <c r="F2996" s="143">
        <v>34.786000000000001</v>
      </c>
      <c r="G2996" s="142">
        <f>+[2]THKL!F3006</f>
        <v>34.786000000000001</v>
      </c>
      <c r="H2996" s="132"/>
      <c r="I2996" s="132"/>
      <c r="J2996" s="132"/>
      <c r="K2996" s="156">
        <f>$K$193</f>
        <v>45124</v>
      </c>
      <c r="L2996" s="157">
        <f>$L$193</f>
        <v>54000</v>
      </c>
      <c r="M2996" s="157">
        <f>SUM(K2996:L2996)</f>
        <v>99124</v>
      </c>
      <c r="N2996" s="83">
        <f>IF(V2996&lt;&gt;"VTC VHm",_xlfn.XLOOKUP(Z2996,$AC$4015:$AC$4035,$AD$4015:$AD$4035,0)*M2996,_xlfn.XLOOKUP(Z2996,$AC$4015:$AC$4035,$AD$4015:$AD$4035,0)*L2996)</f>
        <v>0</v>
      </c>
      <c r="O2996" s="83">
        <f>IF(V2996&lt;&gt;"VTC VHm",_xlfn.XLOOKUP(Z2996,$AC$4015:$AC$4035,$AE$4015:$AE$4035,0)*M2996,_xlfn.XLOOKUP(Z2996,$AC$4015:$AC$4035,$AE$4015:$AE$4035,0)*L2996)</f>
        <v>29737.199999999997</v>
      </c>
      <c r="P2996" s="83">
        <f>SUM(N2996:O2996)</f>
        <v>29737.199999999997</v>
      </c>
      <c r="Q2996" s="157">
        <f>M2996*G2996</f>
        <v>3448127.4640000002</v>
      </c>
      <c r="R2996" s="157">
        <f>G2996*P2996</f>
        <v>1034438.2392</v>
      </c>
      <c r="S2996" s="83">
        <f>SUM(Q2996:R2996)</f>
        <v>4482565.7032000003</v>
      </c>
      <c r="T2996" s="156" t="s">
        <v>50</v>
      </c>
      <c r="U2996" s="132"/>
      <c r="V2996" s="132"/>
      <c r="W2996" s="132"/>
      <c r="X2996" s="44" t="s">
        <v>33</v>
      </c>
      <c r="Y2996" s="44"/>
      <c r="Z2996" s="44" t="s">
        <v>10</v>
      </c>
      <c r="AA2996" s="44" t="s">
        <v>80</v>
      </c>
      <c r="AB2996" s="2">
        <v>189442.18716992252</v>
      </c>
      <c r="AC2996" s="2">
        <v>6589935.9228929253</v>
      </c>
      <c r="AD2996" s="2">
        <f>+M2996</f>
        <v>99124</v>
      </c>
      <c r="AE2996" s="2">
        <f>+AD2996*14%</f>
        <v>13877.36</v>
      </c>
      <c r="AF2996" s="155">
        <f>+AD2996*35%</f>
        <v>34693.399999999994</v>
      </c>
      <c r="AG2996" s="2">
        <f>+AD2996*F2996</f>
        <v>3448127.4640000002</v>
      </c>
      <c r="AH2996" s="2">
        <f>+AE2996*F2996</f>
        <v>482737.84496000002</v>
      </c>
      <c r="AI2996" s="2">
        <f>+AF2996*F2996</f>
        <v>1206844.6123999998</v>
      </c>
      <c r="AJ2996" s="2">
        <f>SUM(AG2996:AI2996)</f>
        <v>5137709.92136</v>
      </c>
      <c r="AK2996" s="2">
        <f>+AD2996*G2996</f>
        <v>3448127.4640000002</v>
      </c>
      <c r="AL2996" s="2">
        <f>+AE2996*G2996</f>
        <v>482737.84496000002</v>
      </c>
      <c r="AM2996" s="2">
        <f>+AF2996*G2996</f>
        <v>1206844.6123999998</v>
      </c>
      <c r="AN2996" s="155">
        <f>SUM(AK2996:AM2996)</f>
        <v>5137709.92136</v>
      </c>
      <c r="AQ2996" s="145" t="s">
        <v>525</v>
      </c>
      <c r="AU2996" s="8">
        <f>+K2996</f>
        <v>45124</v>
      </c>
      <c r="AV2996" s="8">
        <f>+L2996</f>
        <v>54000</v>
      </c>
      <c r="AW2996" s="2">
        <f>+M2996</f>
        <v>99124</v>
      </c>
      <c r="AX2996" s="8">
        <f>F2996*AW2996</f>
        <v>3448127.4640000002</v>
      </c>
      <c r="AY2996" s="8">
        <f>IF(AQ2996="CT",7%,5%)*AX2996</f>
        <v>241368.92248000004</v>
      </c>
      <c r="AZ2996" s="8">
        <f>AX2996*2%</f>
        <v>68962.549280000007</v>
      </c>
      <c r="BA2996" s="8">
        <f>IF(BB2996&gt;0,0,AX2996*5%)</f>
        <v>0</v>
      </c>
      <c r="BB2996" s="8">
        <f>(AX2996-BG2996)*35%</f>
        <v>1206844.6124</v>
      </c>
      <c r="BC2996" s="8">
        <f>+AX2996+AY2996+AZ2996+BA2996+BB2996</f>
        <v>4965303.5481599998</v>
      </c>
      <c r="BD2996" s="8">
        <f>AX2996-AT2996</f>
        <v>3448127.4640000002</v>
      </c>
      <c r="BE2996" s="2"/>
      <c r="BH2996" s="2"/>
    </row>
    <row r="2997" spans="1:60" ht="17" hidden="1" outlineLevel="1" x14ac:dyDescent="0.2">
      <c r="B2997" s="82">
        <v>57</v>
      </c>
      <c r="C2997" s="144" t="s">
        <v>694</v>
      </c>
      <c r="D2997" s="144"/>
      <c r="E2997" s="82" t="s">
        <v>52</v>
      </c>
      <c r="F2997" s="143">
        <v>39.010399999999997</v>
      </c>
      <c r="G2997" s="142">
        <f>+[2]THKL!F3007</f>
        <v>39.010399999999997</v>
      </c>
      <c r="H2997" s="132"/>
      <c r="I2997" s="132"/>
      <c r="J2997" s="132"/>
      <c r="K2997" s="156" t="s">
        <v>89</v>
      </c>
      <c r="L2997" s="157" t="s">
        <v>89</v>
      </c>
      <c r="M2997" s="157">
        <f>SUM(K2997:L2997)</f>
        <v>0</v>
      </c>
      <c r="N2997" s="83">
        <f>IF(V2997&lt;&gt;"VTC VHm",_xlfn.XLOOKUP(Z2997,$AC$4015:$AC$4035,$AD$4015:$AD$4035,0)*M2997,_xlfn.XLOOKUP(Z2997,$AC$4015:$AC$4035,$AD$4015:$AD$4035,0)*L2997)</f>
        <v>0</v>
      </c>
      <c r="O2997" s="83">
        <f>IF(V2997&lt;&gt;"VTC VHm",_xlfn.XLOOKUP(Z2997,$AC$4015:$AC$4035,$AE$4015:$AE$4035,0)*M2997,_xlfn.XLOOKUP(Z2997,$AC$4015:$AC$4035,$AE$4015:$AE$4035,0)*L2997)</f>
        <v>0</v>
      </c>
      <c r="P2997" s="83">
        <f>SUM(N2997:O2997)</f>
        <v>0</v>
      </c>
      <c r="Q2997" s="157">
        <f>M2997*G2997</f>
        <v>0</v>
      </c>
      <c r="R2997" s="157">
        <f>G2997*P2997</f>
        <v>0</v>
      </c>
      <c r="S2997" s="83">
        <f>SUM(Q2997:R2997)</f>
        <v>0</v>
      </c>
      <c r="T2997" s="156"/>
      <c r="U2997" s="132"/>
      <c r="V2997" s="132"/>
      <c r="W2997" s="132"/>
      <c r="X2997" s="44" t="s">
        <v>33</v>
      </c>
      <c r="Y2997" s="44"/>
      <c r="Z2997" s="44" t="s">
        <v>10</v>
      </c>
      <c r="AA2997" s="44" t="s">
        <v>80</v>
      </c>
      <c r="AB2997" s="2">
        <v>202232.7437224827</v>
      </c>
      <c r="AC2997" s="2">
        <v>7889180.2257115385</v>
      </c>
      <c r="AD2997" s="2">
        <f>+M2997</f>
        <v>0</v>
      </c>
      <c r="AE2997" s="2">
        <f>+AD2997*14%</f>
        <v>0</v>
      </c>
      <c r="AF2997" s="155">
        <f>+AD2997*35%</f>
        <v>0</v>
      </c>
      <c r="AG2997" s="2">
        <f>+AD2997*F2997</f>
        <v>0</v>
      </c>
      <c r="AH2997" s="2">
        <f>+AE2997*F2997</f>
        <v>0</v>
      </c>
      <c r="AI2997" s="2">
        <f>+AF2997*F2997</f>
        <v>0</v>
      </c>
      <c r="AJ2997" s="2">
        <f>SUM(AG2997:AI2997)</f>
        <v>0</v>
      </c>
      <c r="AK2997" s="2">
        <f>+AD2997*G2997</f>
        <v>0</v>
      </c>
      <c r="AL2997" s="2">
        <f>+AE2997*G2997</f>
        <v>0</v>
      </c>
      <c r="AM2997" s="2">
        <f>+AF2997*G2997</f>
        <v>0</v>
      </c>
      <c r="AN2997" s="155">
        <f>SUM(AK2997:AM2997)</f>
        <v>0</v>
      </c>
      <c r="AQ2997" s="145" t="s">
        <v>525</v>
      </c>
      <c r="AU2997" s="8" t="str">
        <f>+K2997</f>
        <v>Bao gồm</v>
      </c>
      <c r="AV2997" s="8" t="str">
        <f>+L2997</f>
        <v>Bao gồm</v>
      </c>
      <c r="AW2997" s="2">
        <f>+M2997</f>
        <v>0</v>
      </c>
      <c r="AX2997" s="8">
        <f>F2997*AW2997</f>
        <v>0</v>
      </c>
      <c r="AY2997" s="8">
        <f>IF(AQ2997="CT",7%,5%)*AX2997</f>
        <v>0</v>
      </c>
      <c r="AZ2997" s="8">
        <f>AX2997*2%</f>
        <v>0</v>
      </c>
      <c r="BA2997" s="8">
        <f>IF(BB2997&gt;0,0,AX2997*5%)</f>
        <v>0</v>
      </c>
      <c r="BB2997" s="8">
        <f>(AX2997-BG2997)*35%</f>
        <v>0</v>
      </c>
      <c r="BC2997" s="8">
        <f>+AX2997+AY2997+AZ2997+BA2997+BB2997</f>
        <v>0</v>
      </c>
      <c r="BD2997" s="8">
        <f>AX2997-AT2997</f>
        <v>0</v>
      </c>
      <c r="BE2997" s="2"/>
      <c r="BH2997" s="2"/>
    </row>
    <row r="2998" spans="1:60" s="92" customFormat="1" ht="15.75" customHeight="1" collapsed="1" x14ac:dyDescent="0.2">
      <c r="B2998" s="163"/>
      <c r="C2998" s="164" t="s">
        <v>693</v>
      </c>
      <c r="D2998" s="164"/>
      <c r="E2998" s="163"/>
      <c r="F2998" s="162"/>
      <c r="G2998" s="149">
        <f>+[2]THKL!F3008</f>
        <v>0</v>
      </c>
      <c r="H2998" s="158"/>
      <c r="I2998" s="158"/>
      <c r="J2998" s="158"/>
      <c r="K2998" s="159"/>
      <c r="L2998" s="161"/>
      <c r="M2998" s="161">
        <f>SUM(K2998:L2998)</f>
        <v>0</v>
      </c>
      <c r="N2998" s="83">
        <f>IF(V2998&lt;&gt;"VTC VHm",_xlfn.XLOOKUP(Z2998,$AC$4015:$AC$4035,$AD$4015:$AD$4035,0)*M2998,_xlfn.XLOOKUP(Z2998,$AC$4015:$AC$4035,$AD$4015:$AD$4035,0)*L2998)</f>
        <v>0</v>
      </c>
      <c r="O2998" s="83">
        <f>IF(V2998&lt;&gt;"VTC VHm",_xlfn.XLOOKUP(Z2998,$AC$4015:$AC$4035,$AE$4015:$AE$4035,0)*M2998,_xlfn.XLOOKUP(Z2998,$AC$4015:$AC$4035,$AE$4015:$AE$4035,0)*L2998)</f>
        <v>0</v>
      </c>
      <c r="P2998" s="160">
        <f>SUM(N2998:O2998)</f>
        <v>0</v>
      </c>
      <c r="Q2998" s="161">
        <f>M2998*G2998</f>
        <v>0</v>
      </c>
      <c r="R2998" s="161">
        <f>G2998*P2998</f>
        <v>0</v>
      </c>
      <c r="S2998" s="160">
        <f>SUM(Q2998:R2998)</f>
        <v>0</v>
      </c>
      <c r="T2998" s="159"/>
      <c r="U2998" s="158"/>
      <c r="V2998" s="158"/>
      <c r="W2998" s="158"/>
      <c r="X2998" s="94" t="s">
        <v>33</v>
      </c>
      <c r="Y2998" s="94"/>
      <c r="Z2998" s="94"/>
      <c r="AA2998" s="44" t="s">
        <v>80</v>
      </c>
      <c r="AB2998" s="2"/>
      <c r="AC2998" s="2">
        <v>0</v>
      </c>
      <c r="AD2998" s="93">
        <f>+M2998</f>
        <v>0</v>
      </c>
      <c r="AE2998" s="93">
        <f>+AD2998*14%</f>
        <v>0</v>
      </c>
      <c r="AF2998" s="93">
        <f>+AD2998*35%</f>
        <v>0</v>
      </c>
      <c r="AG2998" s="93">
        <f>+AD2998*F2998</f>
        <v>0</v>
      </c>
      <c r="AH2998" s="93">
        <f>+AE2998*F2998</f>
        <v>0</v>
      </c>
      <c r="AI2998" s="93">
        <f>+AF2998*F2998</f>
        <v>0</v>
      </c>
      <c r="AJ2998" s="93">
        <f>SUM(AG2998:AI2998)</f>
        <v>0</v>
      </c>
      <c r="AK2998" s="93">
        <f>+AD2998*G2998</f>
        <v>0</v>
      </c>
      <c r="AL2998" s="93">
        <f>+AE2998*G2998</f>
        <v>0</v>
      </c>
      <c r="AM2998" s="93">
        <f>+AF2998*G2998</f>
        <v>0</v>
      </c>
      <c r="AN2998" s="93">
        <f>SUM(AK2998:AM2998)</f>
        <v>0</v>
      </c>
      <c r="AQ2998" s="145" t="s">
        <v>525</v>
      </c>
      <c r="AU2998" s="8">
        <f>+K2998</f>
        <v>0</v>
      </c>
      <c r="AV2998" s="8">
        <f>+L2998</f>
        <v>0</v>
      </c>
      <c r="AW2998" s="2">
        <f>+M2998</f>
        <v>0</v>
      </c>
      <c r="AX2998" s="8">
        <f>F2998*AW2998</f>
        <v>0</v>
      </c>
      <c r="AY2998" s="8">
        <f>IF(AQ2998="CT",7%,5%)*AX2998</f>
        <v>0</v>
      </c>
      <c r="AZ2998" s="8">
        <f>AX2998*2%</f>
        <v>0</v>
      </c>
      <c r="BA2998" s="8">
        <f>IF(BB2998&gt;0,0,AX2998*5%)</f>
        <v>0</v>
      </c>
      <c r="BB2998" s="8">
        <f>(AX2998-BG2998)*35%</f>
        <v>0</v>
      </c>
      <c r="BC2998" s="8">
        <f>+AX2998+AY2998+AZ2998+BA2998+BB2998</f>
        <v>0</v>
      </c>
      <c r="BD2998" s="8">
        <f>AX2998-AT2998</f>
        <v>0</v>
      </c>
      <c r="BE2998" s="2"/>
      <c r="BH2998" s="2"/>
    </row>
    <row r="2999" spans="1:60" s="92" customFormat="1" ht="17" hidden="1" outlineLevel="1" x14ac:dyDescent="0.2">
      <c r="A2999" s="92" t="s">
        <v>82</v>
      </c>
      <c r="B2999" s="163">
        <v>58</v>
      </c>
      <c r="C2999" s="164" t="s">
        <v>692</v>
      </c>
      <c r="D2999" s="164"/>
      <c r="E2999" s="163"/>
      <c r="F2999" s="162"/>
      <c r="G2999" s="149">
        <f>+[2]THKL!F3009</f>
        <v>0</v>
      </c>
      <c r="H2999" s="158"/>
      <c r="I2999" s="158"/>
      <c r="J2999" s="158"/>
      <c r="K2999" s="159"/>
      <c r="L2999" s="161"/>
      <c r="M2999" s="161">
        <f>SUM(K2999:L2999)</f>
        <v>0</v>
      </c>
      <c r="N2999" s="83">
        <f>IF(V2999&lt;&gt;"VTC VHm",_xlfn.XLOOKUP(Z2999,$AC$4015:$AC$4035,$AD$4015:$AD$4035,0)*M2999,_xlfn.XLOOKUP(Z2999,$AC$4015:$AC$4035,$AD$4015:$AD$4035,0)*L2999)</f>
        <v>0</v>
      </c>
      <c r="O2999" s="83">
        <f>IF(V2999&lt;&gt;"VTC VHm",_xlfn.XLOOKUP(Z2999,$AC$4015:$AC$4035,$AE$4015:$AE$4035,0)*M2999,_xlfn.XLOOKUP(Z2999,$AC$4015:$AC$4035,$AE$4015:$AE$4035,0)*L2999)</f>
        <v>0</v>
      </c>
      <c r="P2999" s="160">
        <f>SUM(N2999:O2999)</f>
        <v>0</v>
      </c>
      <c r="Q2999" s="161">
        <f>M2999*G2999</f>
        <v>0</v>
      </c>
      <c r="R2999" s="161">
        <f>G2999*P2999</f>
        <v>0</v>
      </c>
      <c r="S2999" s="160">
        <f>SUM(Q2999:R2999)</f>
        <v>0</v>
      </c>
      <c r="T2999" s="159"/>
      <c r="U2999" s="158"/>
      <c r="V2999" s="158"/>
      <c r="W2999" s="158"/>
      <c r="X2999" s="94" t="s">
        <v>33</v>
      </c>
      <c r="Y2999" s="94"/>
      <c r="Z2999" s="94" t="s">
        <v>9</v>
      </c>
      <c r="AA2999" s="94" t="s">
        <v>80</v>
      </c>
      <c r="AB2999" s="2"/>
      <c r="AC2999" s="2">
        <v>0</v>
      </c>
      <c r="AD2999" s="93">
        <f>+M2999</f>
        <v>0</v>
      </c>
      <c r="AE2999" s="93">
        <f>+AD2999*14%</f>
        <v>0</v>
      </c>
      <c r="AF2999" s="93">
        <f>+AD2999*35%</f>
        <v>0</v>
      </c>
      <c r="AG2999" s="93">
        <f>+AD2999*F2999</f>
        <v>0</v>
      </c>
      <c r="AH2999" s="93">
        <f>+AE2999*F2999</f>
        <v>0</v>
      </c>
      <c r="AI2999" s="93">
        <f>+AF2999*F2999</f>
        <v>0</v>
      </c>
      <c r="AJ2999" s="93">
        <f>SUM(AG2999:AI2999)</f>
        <v>0</v>
      </c>
      <c r="AK2999" s="93">
        <f>+AD2999*G2999</f>
        <v>0</v>
      </c>
      <c r="AL2999" s="93">
        <f>+AE2999*G2999</f>
        <v>0</v>
      </c>
      <c r="AM2999" s="93">
        <f>+AF2999*G2999</f>
        <v>0</v>
      </c>
      <c r="AN2999" s="93">
        <f>SUM(AK2999:AM2999)</f>
        <v>0</v>
      </c>
      <c r="AQ2999" s="145" t="s">
        <v>525</v>
      </c>
      <c r="AU2999" s="8">
        <f>+K2999</f>
        <v>0</v>
      </c>
      <c r="AV2999" s="8">
        <f>+L2999</f>
        <v>0</v>
      </c>
      <c r="AW2999" s="2">
        <f>+M2999</f>
        <v>0</v>
      </c>
      <c r="AX2999" s="8">
        <f>F2999*AW2999</f>
        <v>0</v>
      </c>
      <c r="AY2999" s="8">
        <f>IF(AQ2999="CT",7%,5%)*AX2999</f>
        <v>0</v>
      </c>
      <c r="AZ2999" s="8">
        <f>AX2999*2%</f>
        <v>0</v>
      </c>
      <c r="BA2999" s="8">
        <f>IF(BB2999&gt;0,0,AX2999*5%)</f>
        <v>0</v>
      </c>
      <c r="BB2999" s="8">
        <f>(AX2999-BG2999)*35%</f>
        <v>0</v>
      </c>
      <c r="BC2999" s="8">
        <f>+AX2999+AY2999+AZ2999+BA2999+BB2999</f>
        <v>0</v>
      </c>
      <c r="BD2999" s="8">
        <f>AX2999-AT2999</f>
        <v>0</v>
      </c>
      <c r="BE2999" s="2"/>
      <c r="BH2999" s="2"/>
    </row>
    <row r="3000" spans="1:60" ht="17" hidden="1" outlineLevel="1" x14ac:dyDescent="0.2">
      <c r="A3000" s="1" t="s">
        <v>82</v>
      </c>
      <c r="B3000" s="82">
        <v>59</v>
      </c>
      <c r="C3000" s="144" t="s">
        <v>83</v>
      </c>
      <c r="D3000" s="144"/>
      <c r="E3000" s="82" t="s">
        <v>52</v>
      </c>
      <c r="F3000" s="143">
        <v>5.94</v>
      </c>
      <c r="G3000" s="142">
        <f>+[2]THKL!F3010</f>
        <v>5.9400000000000013</v>
      </c>
      <c r="H3000" s="132"/>
      <c r="I3000" s="132"/>
      <c r="J3000" s="132"/>
      <c r="K3000" s="156">
        <f>$K$217</f>
        <v>0</v>
      </c>
      <c r="L3000" s="157">
        <f>$L$217</f>
        <v>0</v>
      </c>
      <c r="M3000" s="157">
        <f>M2615</f>
        <v>3800000</v>
      </c>
      <c r="N3000" s="83">
        <f>IF(V3000&lt;&gt;"VTC VHm",_xlfn.XLOOKUP(Z3000,$AC$4015:$AC$4035,$AD$4015:$AD$4035,0)*M3000,_xlfn.XLOOKUP(Z3000,$AC$4015:$AC$4035,$AD$4015:$AD$4035,0)*L3000)</f>
        <v>114000</v>
      </c>
      <c r="O3000" s="83">
        <f>IF(V3000&lt;&gt;"VTC VHm",_xlfn.XLOOKUP(Z3000,$AC$4015:$AC$4035,$AE$4015:$AE$4035,0)*M3000,_xlfn.XLOOKUP(Z3000,$AC$4015:$AC$4035,$AE$4015:$AE$4035,0)*L3000)</f>
        <v>0</v>
      </c>
      <c r="P3000" s="83">
        <f>SUM(N3000:O3000)</f>
        <v>114000</v>
      </c>
      <c r="Q3000" s="157">
        <f>M3000*G3000</f>
        <v>22572000.000000004</v>
      </c>
      <c r="R3000" s="157">
        <f>G3000*P3000</f>
        <v>677160.00000000012</v>
      </c>
      <c r="S3000" s="83">
        <f>SUM(Q3000:R3000)</f>
        <v>23249160.000000004</v>
      </c>
      <c r="T3000" s="156" t="s">
        <v>50</v>
      </c>
      <c r="U3000" s="132"/>
      <c r="V3000" s="132"/>
      <c r="W3000" s="132"/>
      <c r="X3000" s="44" t="s">
        <v>33</v>
      </c>
      <c r="Y3000" s="44"/>
      <c r="Z3000" s="44" t="s">
        <v>9</v>
      </c>
      <c r="AA3000" s="44" t="s">
        <v>80</v>
      </c>
      <c r="AB3000" s="2">
        <v>8757332.2520474996</v>
      </c>
      <c r="AC3000" s="2">
        <v>52018553.577162154</v>
      </c>
      <c r="AD3000" s="2">
        <f>+M3000</f>
        <v>3800000</v>
      </c>
      <c r="AE3000" s="2">
        <f>+AD3000*14%</f>
        <v>532000</v>
      </c>
      <c r="AF3000" s="155">
        <f>+AD3000*35%</f>
        <v>1330000</v>
      </c>
      <c r="AG3000" s="2">
        <f>+AD3000*F3000</f>
        <v>22572000</v>
      </c>
      <c r="AH3000" s="2">
        <f>+AE3000*F3000</f>
        <v>3160080</v>
      </c>
      <c r="AI3000" s="2">
        <f>+AF3000*F3000</f>
        <v>7900200.0000000009</v>
      </c>
      <c r="AJ3000" s="2">
        <f>SUM(AG3000:AI3000)</f>
        <v>33632280</v>
      </c>
      <c r="AK3000" s="2">
        <f>+AD3000*G3000</f>
        <v>22572000.000000004</v>
      </c>
      <c r="AL3000" s="2">
        <f>+AE3000*G3000</f>
        <v>3160080.0000000005</v>
      </c>
      <c r="AM3000" s="2">
        <f>+AF3000*G3000</f>
        <v>7900200.0000000019</v>
      </c>
      <c r="AN3000" s="155">
        <f>SUM(AK3000:AM3000)</f>
        <v>33632280.000000007</v>
      </c>
      <c r="AQ3000" s="145" t="s">
        <v>525</v>
      </c>
      <c r="AU3000" s="8">
        <f>+K3000</f>
        <v>0</v>
      </c>
      <c r="AV3000" s="8">
        <f>+L3000</f>
        <v>0</v>
      </c>
      <c r="AW3000" s="2">
        <f>+M3000</f>
        <v>3800000</v>
      </c>
      <c r="AX3000" s="8">
        <f>F3000*AW3000</f>
        <v>22572000</v>
      </c>
      <c r="AY3000" s="8">
        <f>IF(AQ3000="CT",7%,5%)*AX3000</f>
        <v>1580040.0000000002</v>
      </c>
      <c r="AZ3000" s="8">
        <f>AX3000*2%</f>
        <v>451440</v>
      </c>
      <c r="BA3000" s="8">
        <f>IF(BB3000&gt;0,0,AX3000*5%)</f>
        <v>0</v>
      </c>
      <c r="BB3000" s="8">
        <f>(AX3000-BG3000)*35%</f>
        <v>7900199.9999999991</v>
      </c>
      <c r="BC3000" s="8">
        <f>+AX3000+AY3000+AZ3000+BA3000+BB3000</f>
        <v>32503680</v>
      </c>
      <c r="BD3000" s="8">
        <f>AX3000-AT3000</f>
        <v>22572000</v>
      </c>
      <c r="BE3000" s="2"/>
      <c r="BH3000" s="2"/>
    </row>
    <row r="3001" spans="1:60" ht="15.75" hidden="1" customHeight="1" outlineLevel="1" x14ac:dyDescent="0.2">
      <c r="B3001" s="82">
        <v>60</v>
      </c>
      <c r="C3001" s="144" t="s">
        <v>691</v>
      </c>
      <c r="D3001" s="144"/>
      <c r="E3001" s="82"/>
      <c r="F3001" s="143">
        <v>5.72</v>
      </c>
      <c r="G3001" s="142">
        <f>+[2]THKL!F3011</f>
        <v>5.7200000000000006</v>
      </c>
      <c r="H3001" s="132"/>
      <c r="I3001" s="132"/>
      <c r="J3001" s="132"/>
      <c r="K3001" s="156">
        <f>'[3]BDG (XD)'!$Y$1765</f>
        <v>1050000</v>
      </c>
      <c r="L3001" s="157">
        <f>'[3]BDG (XD)'!$Z$1765</f>
        <v>480000</v>
      </c>
      <c r="M3001" s="157">
        <f>SUM(K3001:L3001)</f>
        <v>1530000</v>
      </c>
      <c r="N3001" s="83">
        <f>IF(V3001&lt;&gt;"VTC VHm",_xlfn.XLOOKUP(Z3001,$AC$4015:$AC$4035,$AD$4015:$AD$4035,0)*M3001,_xlfn.XLOOKUP(Z3001,$AC$4015:$AC$4035,$AD$4015:$AD$4035,0)*L3001)</f>
        <v>0</v>
      </c>
      <c r="O3001" s="83">
        <f>IF(V3001&lt;&gt;"VTC VHm",_xlfn.XLOOKUP(Z3001,$AC$4015:$AC$4035,$AE$4015:$AE$4035,0)*M3001,_xlfn.XLOOKUP(Z3001,$AC$4015:$AC$4035,$AE$4015:$AE$4035,0)*L3001)</f>
        <v>0</v>
      </c>
      <c r="P3001" s="83">
        <f>SUM(N3001:O3001)</f>
        <v>0</v>
      </c>
      <c r="Q3001" s="157">
        <f>M3001*G3001</f>
        <v>8751600.0000000019</v>
      </c>
      <c r="R3001" s="157">
        <f>G3001*P3001</f>
        <v>0</v>
      </c>
      <c r="S3001" s="83">
        <f>SUM(Q3001:R3001)</f>
        <v>8751600.0000000019</v>
      </c>
      <c r="T3001" s="156"/>
      <c r="U3001" s="132"/>
      <c r="V3001" s="132"/>
      <c r="W3001" s="132"/>
      <c r="X3001" s="44" t="s">
        <v>33</v>
      </c>
      <c r="Y3001" s="44"/>
      <c r="Z3001" s="44"/>
      <c r="AA3001" s="44" t="s">
        <v>80</v>
      </c>
      <c r="AB3001" s="2">
        <v>5999033.7503250008</v>
      </c>
      <c r="AC3001" s="2">
        <v>34314473.051859006</v>
      </c>
      <c r="AD3001" s="2">
        <f>+M3001</f>
        <v>1530000</v>
      </c>
      <c r="AE3001" s="2">
        <f>+AD3001*14%</f>
        <v>214200.00000000003</v>
      </c>
      <c r="AF3001" s="155">
        <f>+AD3001*35%</f>
        <v>535500</v>
      </c>
      <c r="AG3001" s="2">
        <f>+AD3001*F3001</f>
        <v>8751600</v>
      </c>
      <c r="AH3001" s="2">
        <f>+AE3001*F3001</f>
        <v>1225224</v>
      </c>
      <c r="AI3001" s="2">
        <f>+AF3001*F3001</f>
        <v>3063060</v>
      </c>
      <c r="AJ3001" s="2">
        <f>SUM(AG3001:AI3001)</f>
        <v>13039884</v>
      </c>
      <c r="AK3001" s="2">
        <f>+AD3001*G3001</f>
        <v>8751600.0000000019</v>
      </c>
      <c r="AL3001" s="2">
        <f>+AE3001*G3001</f>
        <v>1225224.0000000002</v>
      </c>
      <c r="AM3001" s="2">
        <f>+AF3001*G3001</f>
        <v>3063060.0000000005</v>
      </c>
      <c r="AN3001" s="155">
        <f>SUM(AK3001:AM3001)</f>
        <v>13039884.000000002</v>
      </c>
      <c r="AQ3001" s="145" t="s">
        <v>525</v>
      </c>
      <c r="AU3001" s="8">
        <f>+K3001</f>
        <v>1050000</v>
      </c>
      <c r="AV3001" s="8">
        <f>+L3001</f>
        <v>480000</v>
      </c>
      <c r="AW3001" s="2">
        <f>+M3001</f>
        <v>1530000</v>
      </c>
      <c r="AX3001" s="8">
        <f>F3001*AW3001</f>
        <v>8751600</v>
      </c>
      <c r="AY3001" s="8">
        <f>IF(AQ3001="CT",7%,5%)*AX3001</f>
        <v>612612.00000000012</v>
      </c>
      <c r="AZ3001" s="8">
        <f>AX3001*2%</f>
        <v>175032</v>
      </c>
      <c r="BA3001" s="8">
        <f>IF(BB3001&gt;0,0,AX3001*5%)</f>
        <v>0</v>
      </c>
      <c r="BB3001" s="8">
        <f>(AX3001-BG3001)*35%</f>
        <v>3063060</v>
      </c>
      <c r="BC3001" s="8">
        <f>+AX3001+AY3001+AZ3001+BA3001+BB3001</f>
        <v>12602304</v>
      </c>
      <c r="BD3001" s="8">
        <f>AX3001-AT3001</f>
        <v>8751600</v>
      </c>
      <c r="BE3001" s="2"/>
      <c r="BH3001" s="2"/>
    </row>
    <row r="3002" spans="1:60" s="92" customFormat="1" ht="15.75" hidden="1" customHeight="1" outlineLevel="1" x14ac:dyDescent="0.2">
      <c r="B3002" s="163"/>
      <c r="C3002" s="164" t="s">
        <v>690</v>
      </c>
      <c r="D3002" s="164"/>
      <c r="E3002" s="163"/>
      <c r="F3002" s="162"/>
      <c r="G3002" s="149">
        <f>+[2]THKL!F3012</f>
        <v>0</v>
      </c>
      <c r="H3002" s="158"/>
      <c r="I3002" s="158"/>
      <c r="J3002" s="158"/>
      <c r="K3002" s="159"/>
      <c r="L3002" s="161"/>
      <c r="M3002" s="161">
        <f>SUM(K3002:L3002)</f>
        <v>0</v>
      </c>
      <c r="N3002" s="83">
        <f>IF(V3002&lt;&gt;"VTC VHm",_xlfn.XLOOKUP(Z3002,$AC$4015:$AC$4035,$AD$4015:$AD$4035,0)*M3002,_xlfn.XLOOKUP(Z3002,$AC$4015:$AC$4035,$AD$4015:$AD$4035,0)*L3002)</f>
        <v>0</v>
      </c>
      <c r="O3002" s="83">
        <f>IF(V3002&lt;&gt;"VTC VHm",_xlfn.XLOOKUP(Z3002,$AC$4015:$AC$4035,$AE$4015:$AE$4035,0)*M3002,_xlfn.XLOOKUP(Z3002,$AC$4015:$AC$4035,$AE$4015:$AE$4035,0)*L3002)</f>
        <v>0</v>
      </c>
      <c r="P3002" s="160">
        <f>SUM(N3002:O3002)</f>
        <v>0</v>
      </c>
      <c r="Q3002" s="161">
        <f>M3002*G3002</f>
        <v>0</v>
      </c>
      <c r="R3002" s="161">
        <f>G3002*P3002</f>
        <v>0</v>
      </c>
      <c r="S3002" s="160">
        <f>SUM(Q3002:R3002)</f>
        <v>0</v>
      </c>
      <c r="T3002" s="159"/>
      <c r="U3002" s="158"/>
      <c r="V3002" s="158"/>
      <c r="W3002" s="158"/>
      <c r="X3002" s="94" t="s">
        <v>33</v>
      </c>
      <c r="Y3002" s="94"/>
      <c r="Z3002" s="94"/>
      <c r="AA3002" s="94" t="s">
        <v>80</v>
      </c>
      <c r="AB3002" s="2"/>
      <c r="AC3002" s="2">
        <v>0</v>
      </c>
      <c r="AD3002" s="93">
        <f>+M3002</f>
        <v>0</v>
      </c>
      <c r="AE3002" s="93">
        <f>+AD3002*14%</f>
        <v>0</v>
      </c>
      <c r="AF3002" s="93">
        <f>+AD3002*35%</f>
        <v>0</v>
      </c>
      <c r="AG3002" s="93">
        <f>+AD3002*F3002</f>
        <v>0</v>
      </c>
      <c r="AH3002" s="93">
        <f>+AE3002*F3002</f>
        <v>0</v>
      </c>
      <c r="AI3002" s="93">
        <f>+AF3002*F3002</f>
        <v>0</v>
      </c>
      <c r="AJ3002" s="93">
        <f>SUM(AG3002:AI3002)</f>
        <v>0</v>
      </c>
      <c r="AK3002" s="93">
        <f>+AD3002*G3002</f>
        <v>0</v>
      </c>
      <c r="AL3002" s="93">
        <f>+AE3002*G3002</f>
        <v>0</v>
      </c>
      <c r="AM3002" s="93">
        <f>+AF3002*G3002</f>
        <v>0</v>
      </c>
      <c r="AN3002" s="93">
        <f>SUM(AK3002:AM3002)</f>
        <v>0</v>
      </c>
      <c r="AQ3002" s="145" t="s">
        <v>525</v>
      </c>
      <c r="AU3002" s="8">
        <f>+K3002</f>
        <v>0</v>
      </c>
      <c r="AV3002" s="8">
        <f>+L3002</f>
        <v>0</v>
      </c>
      <c r="AW3002" s="2">
        <f>+M3002</f>
        <v>0</v>
      </c>
      <c r="AX3002" s="8">
        <f>F3002*AW3002</f>
        <v>0</v>
      </c>
      <c r="AY3002" s="8">
        <f>IF(AQ3002="CT",7%,5%)*AX3002</f>
        <v>0</v>
      </c>
      <c r="AZ3002" s="8">
        <f>AX3002*2%</f>
        <v>0</v>
      </c>
      <c r="BA3002" s="8">
        <f>IF(BB3002&gt;0,0,AX3002*5%)</f>
        <v>0</v>
      </c>
      <c r="BB3002" s="8">
        <f>(AX3002-BG3002)*35%</f>
        <v>0</v>
      </c>
      <c r="BC3002" s="8">
        <f>+AX3002+AY3002+AZ3002+BA3002+BB3002</f>
        <v>0</v>
      </c>
      <c r="BD3002" s="8">
        <f>AX3002-AT3002</f>
        <v>0</v>
      </c>
      <c r="BE3002" s="2"/>
      <c r="BH3002" s="2"/>
    </row>
    <row r="3003" spans="1:60" ht="34" hidden="1" outlineLevel="1" x14ac:dyDescent="0.2">
      <c r="A3003" s="1" t="s">
        <v>82</v>
      </c>
      <c r="B3003" s="82">
        <v>62</v>
      </c>
      <c r="C3003" s="144" t="s">
        <v>689</v>
      </c>
      <c r="D3003" s="144"/>
      <c r="E3003" s="82" t="s">
        <v>52</v>
      </c>
      <c r="F3003" s="143">
        <v>11.66</v>
      </c>
      <c r="G3003" s="142">
        <f>+[2]THKL!F3013</f>
        <v>11.660000000000002</v>
      </c>
      <c r="H3003" s="132"/>
      <c r="I3003" s="132"/>
      <c r="J3003" s="132"/>
      <c r="K3003" s="156">
        <f>6188000/(0.77*2.2)</f>
        <v>3652892.5619834708</v>
      </c>
      <c r="L3003" s="157" t="s">
        <v>89</v>
      </c>
      <c r="M3003" s="157">
        <f>SUM(K3003:L3003)</f>
        <v>3652892.5619834708</v>
      </c>
      <c r="N3003" s="83">
        <f>IF(V3003&lt;&gt;"VTC VHm",_xlfn.XLOOKUP(Z3003,$AC$4015:$AC$4035,$AD$4015:$AD$4035,0)*M3003,_xlfn.XLOOKUP(Z3003,$AC$4015:$AC$4035,$AD$4015:$AD$4035,0)*L3003)</f>
        <v>0</v>
      </c>
      <c r="O3003" s="83">
        <f>IF(V3003&lt;&gt;"VTC VHm",_xlfn.XLOOKUP(Z3003,$AC$4015:$AC$4035,$AE$4015:$AE$4035,0)*M3003,_xlfn.XLOOKUP(Z3003,$AC$4015:$AC$4035,$AE$4015:$AE$4035,0)*L3003)</f>
        <v>0</v>
      </c>
      <c r="P3003" s="83">
        <f>SUM(N3003:O3003)</f>
        <v>0</v>
      </c>
      <c r="Q3003" s="157">
        <f>M3003*G3003</f>
        <v>42592727.272727273</v>
      </c>
      <c r="R3003" s="157">
        <f>G3003*P3003</f>
        <v>0</v>
      </c>
      <c r="S3003" s="83">
        <f>SUM(Q3003:R3003)</f>
        <v>42592727.272727273</v>
      </c>
      <c r="T3003" s="156" t="s">
        <v>688</v>
      </c>
      <c r="U3003" s="132"/>
      <c r="V3003" s="132"/>
      <c r="W3003" s="132"/>
      <c r="X3003" s="44" t="s">
        <v>33</v>
      </c>
      <c r="Y3003" s="44"/>
      <c r="Z3003" s="44" t="s">
        <v>4</v>
      </c>
      <c r="AA3003" s="44" t="s">
        <v>80</v>
      </c>
      <c r="AB3003" s="2">
        <v>3939317.25</v>
      </c>
      <c r="AC3003" s="2">
        <v>45932439.134999998</v>
      </c>
      <c r="AD3003" s="2">
        <f>+M3003</f>
        <v>3652892.5619834708</v>
      </c>
      <c r="AE3003" s="2">
        <f>+AD3003*14%</f>
        <v>511404.95867768594</v>
      </c>
      <c r="AF3003" s="155">
        <f>+AD3003*35%</f>
        <v>1278512.3966942148</v>
      </c>
      <c r="AG3003" s="2">
        <f>+AD3003*F3003</f>
        <v>42592727.272727273</v>
      </c>
      <c r="AH3003" s="2">
        <f>+AE3003*F3003</f>
        <v>5962981.8181818184</v>
      </c>
      <c r="AI3003" s="2">
        <f>+AF3003*F3003</f>
        <v>14907454.545454545</v>
      </c>
      <c r="AJ3003" s="2">
        <f>SUM(AG3003:AI3003)</f>
        <v>63463163.63636364</v>
      </c>
      <c r="AK3003" s="2">
        <f>+AD3003*G3003</f>
        <v>42592727.272727273</v>
      </c>
      <c r="AL3003" s="2">
        <f>+AE3003*G3003</f>
        <v>5962981.8181818193</v>
      </c>
      <c r="AM3003" s="2">
        <f>+AF3003*G3003</f>
        <v>14907454.545454547</v>
      </c>
      <c r="AN3003" s="155">
        <f>SUM(AK3003:AM3003)</f>
        <v>63463163.63636364</v>
      </c>
      <c r="AQ3003" s="145" t="s">
        <v>525</v>
      </c>
      <c r="AU3003" s="8">
        <f>+K3003</f>
        <v>3652892.5619834708</v>
      </c>
      <c r="AV3003" s="8" t="str">
        <f>+L3003</f>
        <v>Bao gồm</v>
      </c>
      <c r="AW3003" s="2">
        <f>+M3003</f>
        <v>3652892.5619834708</v>
      </c>
      <c r="AX3003" s="8">
        <f>F3003*AW3003</f>
        <v>42592727.272727273</v>
      </c>
      <c r="AY3003" s="8">
        <f>IF(AQ3003="CT",7%,5%)*AX3003</f>
        <v>2981490.9090909096</v>
      </c>
      <c r="AZ3003" s="8">
        <f>AX3003*2%</f>
        <v>851854.54545454553</v>
      </c>
      <c r="BA3003" s="8">
        <f>IF(BB3003&gt;0,0,AX3003*5%)</f>
        <v>0</v>
      </c>
      <c r="BB3003" s="8">
        <f>(AX3003-BG3003)*35%</f>
        <v>14907454.545454545</v>
      </c>
      <c r="BC3003" s="8">
        <f>+AX3003+AY3003+AZ3003+BA3003+BB3003</f>
        <v>61333527.272727273</v>
      </c>
      <c r="BD3003" s="8">
        <f>AX3003-AT3003</f>
        <v>42592727.272727273</v>
      </c>
      <c r="BE3003" s="2"/>
      <c r="BH3003" s="2"/>
    </row>
    <row r="3004" spans="1:60" s="92" customFormat="1" ht="17" hidden="1" outlineLevel="1" x14ac:dyDescent="0.2">
      <c r="B3004" s="163"/>
      <c r="C3004" s="164" t="s">
        <v>687</v>
      </c>
      <c r="D3004" s="164"/>
      <c r="E3004" s="163"/>
      <c r="F3004" s="162"/>
      <c r="G3004" s="149">
        <f>+[2]THKL!F3014</f>
        <v>0</v>
      </c>
      <c r="H3004" s="158"/>
      <c r="I3004" s="158"/>
      <c r="J3004" s="158"/>
      <c r="K3004" s="159"/>
      <c r="L3004" s="161"/>
      <c r="M3004" s="161">
        <f>SUM(K3004:L3004)</f>
        <v>0</v>
      </c>
      <c r="N3004" s="83">
        <f>IF(V3004&lt;&gt;"VTC VHm",_xlfn.XLOOKUP(Z3004,$AC$4015:$AC$4035,$AD$4015:$AD$4035,0)*M3004,_xlfn.XLOOKUP(Z3004,$AC$4015:$AC$4035,$AD$4015:$AD$4035,0)*L3004)</f>
        <v>0</v>
      </c>
      <c r="O3004" s="83">
        <f>IF(V3004&lt;&gt;"VTC VHm",_xlfn.XLOOKUP(Z3004,$AC$4015:$AC$4035,$AE$4015:$AE$4035,0)*M3004,_xlfn.XLOOKUP(Z3004,$AC$4015:$AC$4035,$AE$4015:$AE$4035,0)*L3004)</f>
        <v>0</v>
      </c>
      <c r="P3004" s="160">
        <f>SUM(N3004:O3004)</f>
        <v>0</v>
      </c>
      <c r="Q3004" s="161">
        <f>M3004*G3004</f>
        <v>0</v>
      </c>
      <c r="R3004" s="161">
        <f>G3004*P3004</f>
        <v>0</v>
      </c>
      <c r="S3004" s="160">
        <f>SUM(Q3004:R3004)</f>
        <v>0</v>
      </c>
      <c r="T3004" s="159"/>
      <c r="U3004" s="158"/>
      <c r="V3004" s="158"/>
      <c r="W3004" s="158"/>
      <c r="X3004" s="94" t="s">
        <v>33</v>
      </c>
      <c r="Y3004" s="94"/>
      <c r="Z3004" s="94" t="s">
        <v>6</v>
      </c>
      <c r="AA3004" s="94" t="s">
        <v>80</v>
      </c>
      <c r="AB3004" s="2"/>
      <c r="AC3004" s="2">
        <v>0</v>
      </c>
      <c r="AD3004" s="93">
        <f>+M3004</f>
        <v>0</v>
      </c>
      <c r="AE3004" s="93">
        <f>+AD3004*14%</f>
        <v>0</v>
      </c>
      <c r="AF3004" s="93">
        <f>+AD3004*35%</f>
        <v>0</v>
      </c>
      <c r="AG3004" s="93">
        <f>+AD3004*F3004</f>
        <v>0</v>
      </c>
      <c r="AH3004" s="93">
        <f>+AE3004*F3004</f>
        <v>0</v>
      </c>
      <c r="AI3004" s="93">
        <f>+AF3004*F3004</f>
        <v>0</v>
      </c>
      <c r="AJ3004" s="93">
        <f>SUM(AG3004:AI3004)</f>
        <v>0</v>
      </c>
      <c r="AK3004" s="93">
        <f>+AD3004*G3004</f>
        <v>0</v>
      </c>
      <c r="AL3004" s="93">
        <f>+AE3004*G3004</f>
        <v>0</v>
      </c>
      <c r="AM3004" s="93">
        <f>+AF3004*G3004</f>
        <v>0</v>
      </c>
      <c r="AN3004" s="93">
        <f>SUM(AK3004:AM3004)</f>
        <v>0</v>
      </c>
      <c r="AQ3004" s="145" t="s">
        <v>525</v>
      </c>
      <c r="AU3004" s="8">
        <f>+K3004</f>
        <v>0</v>
      </c>
      <c r="AV3004" s="8">
        <f>+L3004</f>
        <v>0</v>
      </c>
      <c r="AW3004" s="2">
        <f>+M3004</f>
        <v>0</v>
      </c>
      <c r="AX3004" s="8">
        <f>F3004*AW3004</f>
        <v>0</v>
      </c>
      <c r="AY3004" s="8">
        <f>IF(AQ3004="CT",7%,5%)*AX3004</f>
        <v>0</v>
      </c>
      <c r="AZ3004" s="8">
        <f>AX3004*2%</f>
        <v>0</v>
      </c>
      <c r="BA3004" s="8">
        <f>IF(BB3004&gt;0,0,AX3004*5%)</f>
        <v>0</v>
      </c>
      <c r="BB3004" s="8">
        <f>(AX3004-BG3004)*35%</f>
        <v>0</v>
      </c>
      <c r="BC3004" s="8">
        <f>+AX3004+AY3004+AZ3004+BA3004+BB3004</f>
        <v>0</v>
      </c>
      <c r="BD3004" s="8">
        <f>AX3004-AT3004</f>
        <v>0</v>
      </c>
      <c r="BE3004" s="2"/>
      <c r="BH3004" s="2"/>
    </row>
    <row r="3005" spans="1:60" ht="34" hidden="1" outlineLevel="1" x14ac:dyDescent="0.2">
      <c r="A3005" s="1" t="s">
        <v>82</v>
      </c>
      <c r="B3005" s="243">
        <v>64</v>
      </c>
      <c r="C3005" s="144" t="s">
        <v>686</v>
      </c>
      <c r="D3005" s="144"/>
      <c r="E3005" s="243" t="s">
        <v>52</v>
      </c>
      <c r="F3005" s="242">
        <v>41.411999999999999</v>
      </c>
      <c r="G3005" s="241">
        <f>+[2]THKL!F3015</f>
        <v>41.411999999999999</v>
      </c>
      <c r="H3005" s="240"/>
      <c r="I3005" s="240"/>
      <c r="J3005" s="240"/>
      <c r="K3005" s="156">
        <f>$K$1829</f>
        <v>1996358.5401136363</v>
      </c>
      <c r="L3005" s="157">
        <f>$L$1829</f>
        <v>300000</v>
      </c>
      <c r="M3005" s="157">
        <f>SUM(K3005:L3005)</f>
        <v>2296358.5401136363</v>
      </c>
      <c r="N3005" s="83">
        <f>IF(V3005&lt;&gt;"VTC VHm",_xlfn.XLOOKUP(Z3005,$AC$4015:$AC$4035,$AD$4015:$AD$4035,0)*M3005,_xlfn.XLOOKUP(Z3005,$AC$4015:$AC$4035,$AD$4015:$AD$4035,0)*L3005)</f>
        <v>803725.48903977266</v>
      </c>
      <c r="O3005" s="83">
        <f>IF(V3005&lt;&gt;"VTC VHm",_xlfn.XLOOKUP(Z3005,$AC$4015:$AC$4035,$AE$4015:$AE$4035,0)*M3005,_xlfn.XLOOKUP(Z3005,$AC$4015:$AC$4035,$AE$4015:$AE$4035,0)*L3005)</f>
        <v>0</v>
      </c>
      <c r="P3005" s="83">
        <f>SUM(N3005:O3005)</f>
        <v>803725.48903977266</v>
      </c>
      <c r="Q3005" s="157">
        <f>M3005*G3005</f>
        <v>95096799.863185897</v>
      </c>
      <c r="R3005" s="157">
        <f>G3005*P3005</f>
        <v>33283879.952115063</v>
      </c>
      <c r="S3005" s="83">
        <f>SUM(Q3005:R3005)</f>
        <v>128380679.81530096</v>
      </c>
      <c r="T3005" s="156"/>
      <c r="U3005" s="240"/>
      <c r="V3005" s="240"/>
      <c r="W3005" s="240"/>
      <c r="X3005" s="44" t="s">
        <v>33</v>
      </c>
      <c r="Y3005" s="44"/>
      <c r="Z3005" s="44" t="s">
        <v>6</v>
      </c>
      <c r="AA3005" s="44" t="s">
        <v>80</v>
      </c>
      <c r="AB3005" s="2">
        <v>3307755.7424999997</v>
      </c>
      <c r="AC3005" s="2">
        <v>136980780.80840999</v>
      </c>
      <c r="AD3005" s="2">
        <f>+M3005</f>
        <v>2296358.5401136363</v>
      </c>
      <c r="AE3005" s="2">
        <f>+AD3005*14%</f>
        <v>321490.19561590912</v>
      </c>
      <c r="AF3005" s="155">
        <f>+AD3005*35%</f>
        <v>803725.48903977266</v>
      </c>
      <c r="AG3005" s="2">
        <f>+AD3005*F3005</f>
        <v>95096799.863185897</v>
      </c>
      <c r="AH3005" s="2">
        <f>+AE3005*F3005</f>
        <v>13313551.980846029</v>
      </c>
      <c r="AI3005" s="2">
        <f>+AF3005*F3005</f>
        <v>33283879.952115063</v>
      </c>
      <c r="AJ3005" s="2">
        <f>SUM(AG3005:AI3005)</f>
        <v>141694231.79614699</v>
      </c>
      <c r="AK3005" s="2">
        <f>+AD3005*G3005</f>
        <v>95096799.863185897</v>
      </c>
      <c r="AL3005" s="2">
        <f>+AE3005*G3005</f>
        <v>13313551.980846029</v>
      </c>
      <c r="AM3005" s="2">
        <f>+AF3005*G3005</f>
        <v>33283879.952115063</v>
      </c>
      <c r="AN3005" s="155">
        <f>SUM(AK3005:AM3005)</f>
        <v>141694231.79614699</v>
      </c>
      <c r="AQ3005" s="145" t="s">
        <v>525</v>
      </c>
      <c r="AU3005" s="8">
        <f>+K3005</f>
        <v>1996358.5401136363</v>
      </c>
      <c r="AV3005" s="8">
        <f>+L3005</f>
        <v>300000</v>
      </c>
      <c r="AW3005" s="2">
        <f>+M3005</f>
        <v>2296358.5401136363</v>
      </c>
      <c r="AX3005" s="8">
        <f>F3005*AW3005</f>
        <v>95096799.863185897</v>
      </c>
      <c r="AY3005" s="8">
        <f>IF(AQ3005="CT",7%,5%)*AX3005</f>
        <v>6656775.9904230135</v>
      </c>
      <c r="AZ3005" s="8">
        <f>AX3005*2%</f>
        <v>1901935.9972637179</v>
      </c>
      <c r="BA3005" s="8">
        <f>IF(BB3005&gt;0,0,AX3005*5%)</f>
        <v>0</v>
      </c>
      <c r="BB3005" s="8">
        <f>(AX3005-BG3005)*35%</f>
        <v>33283879.952115063</v>
      </c>
      <c r="BC3005" s="8">
        <f>+AX3005+AY3005+AZ3005+BA3005+BB3005</f>
        <v>136939391.80298769</v>
      </c>
      <c r="BD3005" s="8">
        <f>AX3005-AT3005</f>
        <v>95096799.863185897</v>
      </c>
      <c r="BE3005" s="2"/>
      <c r="BH3005" s="2"/>
    </row>
    <row r="3006" spans="1:60" ht="34" hidden="1" outlineLevel="1" x14ac:dyDescent="0.2">
      <c r="B3006" s="243"/>
      <c r="C3006" s="144" t="s">
        <v>685</v>
      </c>
      <c r="D3006" s="144"/>
      <c r="E3006" s="243"/>
      <c r="F3006" s="242"/>
      <c r="G3006" s="241"/>
      <c r="H3006" s="240"/>
      <c r="I3006" s="240"/>
      <c r="J3006" s="240"/>
      <c r="K3006" s="156" t="s">
        <v>89</v>
      </c>
      <c r="L3006" s="157" t="s">
        <v>89</v>
      </c>
      <c r="M3006" s="157">
        <f>SUM(K3006:L3006)</f>
        <v>0</v>
      </c>
      <c r="N3006" s="83">
        <f>IF(V3006&lt;&gt;"VTC VHm",_xlfn.XLOOKUP(Z3006,$AC$4015:$AC$4035,$AD$4015:$AD$4035,0)*M3006,_xlfn.XLOOKUP(Z3006,$AC$4015:$AC$4035,$AD$4015:$AD$4035,0)*L3006)</f>
        <v>0</v>
      </c>
      <c r="O3006" s="83">
        <f>IF(V3006&lt;&gt;"VTC VHm",_xlfn.XLOOKUP(Z3006,$AC$4015:$AC$4035,$AE$4015:$AE$4035,0)*M3006,_xlfn.XLOOKUP(Z3006,$AC$4015:$AC$4035,$AE$4015:$AE$4035,0)*L3006)</f>
        <v>0</v>
      </c>
      <c r="P3006" s="83">
        <f>SUM(N3006:O3006)</f>
        <v>0</v>
      </c>
      <c r="Q3006" s="157">
        <f>M3006*G3006</f>
        <v>0</v>
      </c>
      <c r="R3006" s="157">
        <f>G3006*P3006</f>
        <v>0</v>
      </c>
      <c r="S3006" s="83">
        <f>SUM(Q3006:R3006)</f>
        <v>0</v>
      </c>
      <c r="T3006" s="156"/>
      <c r="U3006" s="240"/>
      <c r="V3006" s="240"/>
      <c r="W3006" s="240"/>
      <c r="X3006" s="44" t="s">
        <v>33</v>
      </c>
      <c r="Y3006" s="44"/>
      <c r="Z3006" s="44" t="s">
        <v>6</v>
      </c>
      <c r="AA3006" s="44" t="s">
        <v>80</v>
      </c>
      <c r="AC3006" s="2">
        <v>0</v>
      </c>
      <c r="AD3006" s="2">
        <f>+M3006</f>
        <v>0</v>
      </c>
      <c r="AE3006" s="2">
        <f>+AD3006*14%</f>
        <v>0</v>
      </c>
      <c r="AF3006" s="155">
        <f>+AD3006*35%</f>
        <v>0</v>
      </c>
      <c r="AG3006" s="2">
        <f>+AD3006*F3006</f>
        <v>0</v>
      </c>
      <c r="AH3006" s="2">
        <f>+AE3006*F3006</f>
        <v>0</v>
      </c>
      <c r="AI3006" s="2">
        <f>+AF3006*F3006</f>
        <v>0</v>
      </c>
      <c r="AJ3006" s="2">
        <f>SUM(AG3006:AI3006)</f>
        <v>0</v>
      </c>
      <c r="AK3006" s="2">
        <f>+AD3006*G3006</f>
        <v>0</v>
      </c>
      <c r="AL3006" s="2">
        <f>+AE3006*G3006</f>
        <v>0</v>
      </c>
      <c r="AM3006" s="2">
        <f>+AF3006*G3006</f>
        <v>0</v>
      </c>
      <c r="AN3006" s="155">
        <f>SUM(AK3006:AM3006)</f>
        <v>0</v>
      </c>
      <c r="AQ3006" s="145" t="s">
        <v>525</v>
      </c>
      <c r="AU3006" s="8" t="str">
        <f>+K3006</f>
        <v>Bao gồm</v>
      </c>
      <c r="AV3006" s="8" t="str">
        <f>+L3006</f>
        <v>Bao gồm</v>
      </c>
      <c r="AW3006" s="2">
        <f>+M3006</f>
        <v>0</v>
      </c>
      <c r="AX3006" s="8">
        <f>F3006*AW3006</f>
        <v>0</v>
      </c>
      <c r="AY3006" s="8">
        <f>IF(AQ3006="CT",7%,5%)*AX3006</f>
        <v>0</v>
      </c>
      <c r="AZ3006" s="8">
        <f>AX3006*2%</f>
        <v>0</v>
      </c>
      <c r="BA3006" s="8">
        <f>IF(BB3006&gt;0,0,AX3006*5%)</f>
        <v>0</v>
      </c>
      <c r="BB3006" s="8">
        <f>(AX3006-BG3006)*35%</f>
        <v>0</v>
      </c>
      <c r="BC3006" s="8">
        <f>+AX3006+AY3006+AZ3006+BA3006+BB3006</f>
        <v>0</v>
      </c>
      <c r="BD3006" s="8">
        <f>AX3006-AT3006</f>
        <v>0</v>
      </c>
      <c r="BE3006" s="2"/>
      <c r="BH3006" s="2"/>
    </row>
    <row r="3007" spans="1:60" ht="34" hidden="1" outlineLevel="1" x14ac:dyDescent="0.2">
      <c r="A3007" s="1" t="s">
        <v>82</v>
      </c>
      <c r="B3007" s="243">
        <v>65</v>
      </c>
      <c r="C3007" s="144" t="s">
        <v>684</v>
      </c>
      <c r="D3007" s="144"/>
      <c r="E3007" s="243" t="s">
        <v>52</v>
      </c>
      <c r="F3007" s="242">
        <v>51.408000000000001</v>
      </c>
      <c r="G3007" s="241">
        <f>+[2]THKL!F3017</f>
        <v>51.408000000000001</v>
      </c>
      <c r="H3007" s="240"/>
      <c r="I3007" s="240"/>
      <c r="J3007" s="240"/>
      <c r="K3007" s="156">
        <f>$K$1453</f>
        <v>1560495.4646048548</v>
      </c>
      <c r="L3007" s="157">
        <f>$L$1453</f>
        <v>300000</v>
      </c>
      <c r="M3007" s="157">
        <f>SUM(K3007:L3007)</f>
        <v>1860495.4646048548</v>
      </c>
      <c r="N3007" s="83">
        <f>IF(V3007&lt;&gt;"VTC VHm",_xlfn.XLOOKUP(Z3007,$AC$4015:$AC$4035,$AD$4015:$AD$4035,0)*M3007,_xlfn.XLOOKUP(Z3007,$AC$4015:$AC$4035,$AD$4015:$AD$4035,0)*L3007)</f>
        <v>651173.4126116992</v>
      </c>
      <c r="O3007" s="83">
        <f>IF(V3007&lt;&gt;"VTC VHm",_xlfn.XLOOKUP(Z3007,$AC$4015:$AC$4035,$AE$4015:$AE$4035,0)*M3007,_xlfn.XLOOKUP(Z3007,$AC$4015:$AC$4035,$AE$4015:$AE$4035,0)*L3007)</f>
        <v>0</v>
      </c>
      <c r="P3007" s="83">
        <f>SUM(N3007:O3007)</f>
        <v>651173.4126116992</v>
      </c>
      <c r="Q3007" s="157">
        <f>M3007*G3007</f>
        <v>95644350.844406381</v>
      </c>
      <c r="R3007" s="157">
        <f>G3007*P3007</f>
        <v>33475522.795542233</v>
      </c>
      <c r="S3007" s="83">
        <f>SUM(Q3007:R3007)</f>
        <v>129119873.63994861</v>
      </c>
      <c r="T3007" s="156"/>
      <c r="U3007" s="240"/>
      <c r="V3007" s="240"/>
      <c r="W3007" s="240"/>
      <c r="X3007" s="44" t="s">
        <v>33</v>
      </c>
      <c r="Y3007" s="44"/>
      <c r="Z3007" s="44" t="s">
        <v>6</v>
      </c>
      <c r="AA3007" s="44" t="s">
        <v>80</v>
      </c>
      <c r="AB3007" s="2">
        <v>3991417.8975</v>
      </c>
      <c r="AC3007" s="2">
        <v>205190811.27467999</v>
      </c>
      <c r="AD3007" s="2">
        <f>+M3007</f>
        <v>1860495.4646048548</v>
      </c>
      <c r="AE3007" s="2">
        <f>+AD3007*14%</f>
        <v>260469.3650446797</v>
      </c>
      <c r="AF3007" s="155">
        <f>+AD3007*35%</f>
        <v>651173.4126116992</v>
      </c>
      <c r="AG3007" s="2">
        <f>+AD3007*F3007</f>
        <v>95644350.844406381</v>
      </c>
      <c r="AH3007" s="2">
        <f>+AE3007*F3007</f>
        <v>13390209.118216895</v>
      </c>
      <c r="AI3007" s="2">
        <f>+AF3007*F3007</f>
        <v>33475522.795542233</v>
      </c>
      <c r="AJ3007" s="2">
        <f>SUM(AG3007:AI3007)</f>
        <v>142510082.75816551</v>
      </c>
      <c r="AK3007" s="2">
        <f>+AD3007*G3007</f>
        <v>95644350.844406381</v>
      </c>
      <c r="AL3007" s="2">
        <f>+AE3007*G3007</f>
        <v>13390209.118216895</v>
      </c>
      <c r="AM3007" s="2">
        <f>+AF3007*G3007</f>
        <v>33475522.795542233</v>
      </c>
      <c r="AN3007" s="155">
        <f>SUM(AK3007:AM3007)</f>
        <v>142510082.75816551</v>
      </c>
      <c r="AQ3007" s="145" t="s">
        <v>525</v>
      </c>
      <c r="AU3007" s="8">
        <f>+K3007</f>
        <v>1560495.4646048548</v>
      </c>
      <c r="AV3007" s="8">
        <f>+L3007</f>
        <v>300000</v>
      </c>
      <c r="AW3007" s="2">
        <f>+M3007</f>
        <v>1860495.4646048548</v>
      </c>
      <c r="AX3007" s="8">
        <f>F3007*AW3007</f>
        <v>95644350.844406381</v>
      </c>
      <c r="AY3007" s="8">
        <f>IF(AQ3007="CT",7%,5%)*AX3007</f>
        <v>6695104.5591084473</v>
      </c>
      <c r="AZ3007" s="8">
        <f>AX3007*2%</f>
        <v>1912887.0168881277</v>
      </c>
      <c r="BA3007" s="8">
        <f>IF(BB3007&gt;0,0,AX3007*5%)</f>
        <v>0</v>
      </c>
      <c r="BB3007" s="8">
        <f>(AX3007-BG3007)*35%</f>
        <v>33475522.795542233</v>
      </c>
      <c r="BC3007" s="8">
        <f>+AX3007+AY3007+AZ3007+BA3007+BB3007</f>
        <v>137727865.21594518</v>
      </c>
      <c r="BD3007" s="8">
        <f>AX3007-AT3007</f>
        <v>95644350.844406381</v>
      </c>
      <c r="BE3007" s="2"/>
      <c r="BH3007" s="2"/>
    </row>
    <row r="3008" spans="1:60" ht="34" hidden="1" outlineLevel="1" x14ac:dyDescent="0.2">
      <c r="B3008" s="243"/>
      <c r="C3008" s="144" t="s">
        <v>683</v>
      </c>
      <c r="D3008" s="144"/>
      <c r="E3008" s="243"/>
      <c r="F3008" s="242"/>
      <c r="G3008" s="241"/>
      <c r="H3008" s="240"/>
      <c r="I3008" s="240"/>
      <c r="J3008" s="240"/>
      <c r="K3008" s="156"/>
      <c r="L3008" s="157"/>
      <c r="M3008" s="157">
        <f>SUM(K3008:L3008)</f>
        <v>0</v>
      </c>
      <c r="N3008" s="83">
        <f>IF(V3008&lt;&gt;"VTC VHm",_xlfn.XLOOKUP(Z3008,$AC$4015:$AC$4035,$AD$4015:$AD$4035,0)*M3008,_xlfn.XLOOKUP(Z3008,$AC$4015:$AC$4035,$AD$4015:$AD$4035,0)*L3008)</f>
        <v>0</v>
      </c>
      <c r="O3008" s="83">
        <f>IF(V3008&lt;&gt;"VTC VHm",_xlfn.XLOOKUP(Z3008,$AC$4015:$AC$4035,$AE$4015:$AE$4035,0)*M3008,_xlfn.XLOOKUP(Z3008,$AC$4015:$AC$4035,$AE$4015:$AE$4035,0)*L3008)</f>
        <v>0</v>
      </c>
      <c r="P3008" s="83">
        <f>SUM(N3008:O3008)</f>
        <v>0</v>
      </c>
      <c r="Q3008" s="157">
        <f>M3008*G3008</f>
        <v>0</v>
      </c>
      <c r="R3008" s="157">
        <f>G3008*P3008</f>
        <v>0</v>
      </c>
      <c r="S3008" s="83">
        <f>SUM(Q3008:R3008)</f>
        <v>0</v>
      </c>
      <c r="T3008" s="156"/>
      <c r="U3008" s="240"/>
      <c r="V3008" s="240"/>
      <c r="W3008" s="240"/>
      <c r="X3008" s="44" t="s">
        <v>33</v>
      </c>
      <c r="Y3008" s="44"/>
      <c r="Z3008" s="44" t="s">
        <v>6</v>
      </c>
      <c r="AA3008" s="44" t="s">
        <v>80</v>
      </c>
      <c r="AC3008" s="2">
        <v>0</v>
      </c>
      <c r="AD3008" s="2">
        <f>+M3008</f>
        <v>0</v>
      </c>
      <c r="AE3008" s="2">
        <f>+AD3008*14%</f>
        <v>0</v>
      </c>
      <c r="AF3008" s="155">
        <f>+AD3008*35%</f>
        <v>0</v>
      </c>
      <c r="AG3008" s="2">
        <f>+AD3008*F3008</f>
        <v>0</v>
      </c>
      <c r="AH3008" s="2">
        <f>+AE3008*F3008</f>
        <v>0</v>
      </c>
      <c r="AI3008" s="2">
        <f>+AF3008*F3008</f>
        <v>0</v>
      </c>
      <c r="AJ3008" s="2">
        <f>SUM(AG3008:AI3008)</f>
        <v>0</v>
      </c>
      <c r="AK3008" s="2">
        <f>+AD3008*G3008</f>
        <v>0</v>
      </c>
      <c r="AL3008" s="2">
        <f>+AE3008*G3008</f>
        <v>0</v>
      </c>
      <c r="AM3008" s="2">
        <f>+AF3008*G3008</f>
        <v>0</v>
      </c>
      <c r="AN3008" s="155">
        <f>SUM(AK3008:AM3008)</f>
        <v>0</v>
      </c>
      <c r="AQ3008" s="145" t="s">
        <v>525</v>
      </c>
      <c r="AU3008" s="8">
        <f>+K3008</f>
        <v>0</v>
      </c>
      <c r="AV3008" s="8">
        <f>+L3008</f>
        <v>0</v>
      </c>
      <c r="AW3008" s="2">
        <f>+M3008</f>
        <v>0</v>
      </c>
      <c r="AX3008" s="8">
        <f>F3008*AW3008</f>
        <v>0</v>
      </c>
      <c r="AY3008" s="8">
        <f>IF(AQ3008="CT",7%,5%)*AX3008</f>
        <v>0</v>
      </c>
      <c r="AZ3008" s="8">
        <f>AX3008*2%</f>
        <v>0</v>
      </c>
      <c r="BA3008" s="8">
        <f>IF(BB3008&gt;0,0,AX3008*5%)</f>
        <v>0</v>
      </c>
      <c r="BB3008" s="8">
        <f>(AX3008-BG3008)*35%</f>
        <v>0</v>
      </c>
      <c r="BC3008" s="8">
        <f>+AX3008+AY3008+AZ3008+BA3008+BB3008</f>
        <v>0</v>
      </c>
      <c r="BD3008" s="8">
        <f>AX3008-AT3008</f>
        <v>0</v>
      </c>
      <c r="BE3008" s="2"/>
      <c r="BH3008" s="2"/>
    </row>
    <row r="3009" spans="1:60" ht="34" hidden="1" outlineLevel="1" x14ac:dyDescent="0.2">
      <c r="B3009" s="243"/>
      <c r="C3009" s="144" t="s">
        <v>682</v>
      </c>
      <c r="D3009" s="144"/>
      <c r="E3009" s="243"/>
      <c r="F3009" s="242"/>
      <c r="G3009" s="241"/>
      <c r="H3009" s="240"/>
      <c r="I3009" s="240"/>
      <c r="J3009" s="240"/>
      <c r="K3009" s="156"/>
      <c r="L3009" s="157"/>
      <c r="M3009" s="157">
        <f>SUM(K3009:L3009)</f>
        <v>0</v>
      </c>
      <c r="N3009" s="83">
        <f>IF(V3009&lt;&gt;"VTC VHm",_xlfn.XLOOKUP(Z3009,$AC$4015:$AC$4035,$AD$4015:$AD$4035,0)*M3009,_xlfn.XLOOKUP(Z3009,$AC$4015:$AC$4035,$AD$4015:$AD$4035,0)*L3009)</f>
        <v>0</v>
      </c>
      <c r="O3009" s="83">
        <f>IF(V3009&lt;&gt;"VTC VHm",_xlfn.XLOOKUP(Z3009,$AC$4015:$AC$4035,$AE$4015:$AE$4035,0)*M3009,_xlfn.XLOOKUP(Z3009,$AC$4015:$AC$4035,$AE$4015:$AE$4035,0)*L3009)</f>
        <v>0</v>
      </c>
      <c r="P3009" s="83">
        <f>SUM(N3009:O3009)</f>
        <v>0</v>
      </c>
      <c r="Q3009" s="157">
        <f>M3009*G3009</f>
        <v>0</v>
      </c>
      <c r="R3009" s="157">
        <f>G3009*P3009</f>
        <v>0</v>
      </c>
      <c r="S3009" s="83">
        <f>SUM(Q3009:R3009)</f>
        <v>0</v>
      </c>
      <c r="T3009" s="156"/>
      <c r="U3009" s="240"/>
      <c r="V3009" s="240"/>
      <c r="W3009" s="240"/>
      <c r="X3009" s="44" t="s">
        <v>33</v>
      </c>
      <c r="Y3009" s="44"/>
      <c r="Z3009" s="44" t="s">
        <v>6</v>
      </c>
      <c r="AA3009" s="44" t="s">
        <v>80</v>
      </c>
      <c r="AC3009" s="2">
        <v>0</v>
      </c>
      <c r="AD3009" s="2">
        <f>+M3009</f>
        <v>0</v>
      </c>
      <c r="AE3009" s="2">
        <f>+AD3009*14%</f>
        <v>0</v>
      </c>
      <c r="AF3009" s="155">
        <f>+AD3009*35%</f>
        <v>0</v>
      </c>
      <c r="AG3009" s="2">
        <f>+AD3009*F3009</f>
        <v>0</v>
      </c>
      <c r="AH3009" s="2">
        <f>+AE3009*F3009</f>
        <v>0</v>
      </c>
      <c r="AI3009" s="2">
        <f>+AF3009*F3009</f>
        <v>0</v>
      </c>
      <c r="AJ3009" s="2">
        <f>SUM(AG3009:AI3009)</f>
        <v>0</v>
      </c>
      <c r="AK3009" s="2">
        <f>+AD3009*G3009</f>
        <v>0</v>
      </c>
      <c r="AL3009" s="2">
        <f>+AE3009*G3009</f>
        <v>0</v>
      </c>
      <c r="AM3009" s="2">
        <f>+AF3009*G3009</f>
        <v>0</v>
      </c>
      <c r="AN3009" s="155">
        <f>SUM(AK3009:AM3009)</f>
        <v>0</v>
      </c>
      <c r="AQ3009" s="145" t="s">
        <v>525</v>
      </c>
      <c r="AU3009" s="8">
        <f>+K3009</f>
        <v>0</v>
      </c>
      <c r="AV3009" s="8">
        <f>+L3009</f>
        <v>0</v>
      </c>
      <c r="AW3009" s="2">
        <f>+M3009</f>
        <v>0</v>
      </c>
      <c r="AX3009" s="8">
        <f>F3009*AW3009</f>
        <v>0</v>
      </c>
      <c r="AY3009" s="8">
        <f>IF(AQ3009="CT",7%,5%)*AX3009</f>
        <v>0</v>
      </c>
      <c r="AZ3009" s="8">
        <f>AX3009*2%</f>
        <v>0</v>
      </c>
      <c r="BA3009" s="8">
        <f>IF(BB3009&gt;0,0,AX3009*5%)</f>
        <v>0</v>
      </c>
      <c r="BB3009" s="8">
        <f>(AX3009-BG3009)*35%</f>
        <v>0</v>
      </c>
      <c r="BC3009" s="8">
        <f>+AX3009+AY3009+AZ3009+BA3009+BB3009</f>
        <v>0</v>
      </c>
      <c r="BD3009" s="8">
        <f>AX3009-AT3009</f>
        <v>0</v>
      </c>
      <c r="BE3009" s="2"/>
      <c r="BH3009" s="2"/>
    </row>
    <row r="3010" spans="1:60" ht="34" hidden="1" outlineLevel="1" x14ac:dyDescent="0.2">
      <c r="B3010" s="243"/>
      <c r="C3010" s="144" t="s">
        <v>681</v>
      </c>
      <c r="D3010" s="144"/>
      <c r="E3010" s="243"/>
      <c r="F3010" s="242"/>
      <c r="G3010" s="241"/>
      <c r="H3010" s="240"/>
      <c r="I3010" s="240"/>
      <c r="J3010" s="240"/>
      <c r="K3010" s="156">
        <f>K3007*15%</f>
        <v>234074.31969072821</v>
      </c>
      <c r="L3010" s="157">
        <f>L3007*15%</f>
        <v>45000</v>
      </c>
      <c r="M3010" s="157">
        <f>SUM(K3010:L3010)</f>
        <v>279074.31969072821</v>
      </c>
      <c r="N3010" s="83">
        <f>IF(V3010&lt;&gt;"VTC VHm",_xlfn.XLOOKUP(Z3010,$AC$4015:$AC$4035,$AD$4015:$AD$4035,0)*M3010,_xlfn.XLOOKUP(Z3010,$AC$4015:$AC$4035,$AD$4015:$AD$4035,0)*L3010)</f>
        <v>97676.011891754868</v>
      </c>
      <c r="O3010" s="83">
        <f>IF(V3010&lt;&gt;"VTC VHm",_xlfn.XLOOKUP(Z3010,$AC$4015:$AC$4035,$AE$4015:$AE$4035,0)*M3010,_xlfn.XLOOKUP(Z3010,$AC$4015:$AC$4035,$AE$4015:$AE$4035,0)*L3010)</f>
        <v>0</v>
      </c>
      <c r="P3010" s="83">
        <f>SUM(N3010:O3010)</f>
        <v>97676.011891754868</v>
      </c>
      <c r="Q3010" s="157">
        <f>M3010*G3010</f>
        <v>0</v>
      </c>
      <c r="R3010" s="157">
        <f>G3010*P3010</f>
        <v>0</v>
      </c>
      <c r="S3010" s="83">
        <f>SUM(Q3010:R3010)</f>
        <v>0</v>
      </c>
      <c r="T3010" s="165"/>
      <c r="U3010" s="240"/>
      <c r="V3010" s="240"/>
      <c r="W3010" s="240"/>
      <c r="X3010" s="44" t="s">
        <v>33</v>
      </c>
      <c r="Y3010" s="44"/>
      <c r="Z3010" s="44" t="s">
        <v>6</v>
      </c>
      <c r="AA3010" s="44" t="s">
        <v>80</v>
      </c>
      <c r="AC3010" s="2">
        <v>0</v>
      </c>
      <c r="AD3010" s="2">
        <f>+M3010</f>
        <v>279074.31969072821</v>
      </c>
      <c r="AE3010" s="2">
        <f>+AD3010*14%</f>
        <v>39070.404756701952</v>
      </c>
      <c r="AF3010" s="155">
        <f>+AD3010*35%</f>
        <v>97676.011891754868</v>
      </c>
      <c r="AG3010" s="2">
        <f>+AD3010*F3010</f>
        <v>0</v>
      </c>
      <c r="AH3010" s="2">
        <f>+AE3010*F3010</f>
        <v>0</v>
      </c>
      <c r="AI3010" s="2">
        <f>+AF3010*F3010</f>
        <v>0</v>
      </c>
      <c r="AJ3010" s="2">
        <f>SUM(AG3010:AI3010)</f>
        <v>0</v>
      </c>
      <c r="AK3010" s="2">
        <f>+AD3010*G3010</f>
        <v>0</v>
      </c>
      <c r="AL3010" s="2">
        <f>+AE3010*G3010</f>
        <v>0</v>
      </c>
      <c r="AM3010" s="2">
        <f>+AF3010*G3010</f>
        <v>0</v>
      </c>
      <c r="AN3010" s="155">
        <f>SUM(AK3010:AM3010)</f>
        <v>0</v>
      </c>
      <c r="AQ3010" s="145" t="s">
        <v>525</v>
      </c>
      <c r="AU3010" s="8">
        <f>+K3010</f>
        <v>234074.31969072821</v>
      </c>
      <c r="AV3010" s="8">
        <f>+L3010</f>
        <v>45000</v>
      </c>
      <c r="AW3010" s="2">
        <f>+M3010</f>
        <v>279074.31969072821</v>
      </c>
      <c r="AX3010" s="8">
        <f>F3010*AW3010</f>
        <v>0</v>
      </c>
      <c r="AY3010" s="8">
        <f>IF(AQ3010="CT",7%,5%)*AX3010</f>
        <v>0</v>
      </c>
      <c r="AZ3010" s="8">
        <f>AX3010*2%</f>
        <v>0</v>
      </c>
      <c r="BA3010" s="8">
        <f>IF(BB3010&gt;0,0,AX3010*5%)</f>
        <v>0</v>
      </c>
      <c r="BB3010" s="8">
        <f>(AX3010-BG3010)*35%</f>
        <v>0</v>
      </c>
      <c r="BC3010" s="8">
        <f>+AX3010+AY3010+AZ3010+BA3010+BB3010</f>
        <v>0</v>
      </c>
      <c r="BD3010" s="8">
        <f>AX3010-AT3010</f>
        <v>0</v>
      </c>
      <c r="BE3010" s="2"/>
      <c r="BH3010" s="2"/>
    </row>
    <row r="3011" spans="1:60" ht="17" hidden="1" outlineLevel="1" x14ac:dyDescent="0.2">
      <c r="B3011" s="82">
        <v>66</v>
      </c>
      <c r="C3011" s="144" t="s">
        <v>677</v>
      </c>
      <c r="D3011" s="144"/>
      <c r="E3011" s="82" t="s">
        <v>52</v>
      </c>
      <c r="F3011" s="143">
        <v>92.82</v>
      </c>
      <c r="G3011" s="142">
        <f>+[2]THKL!F3021</f>
        <v>92.82</v>
      </c>
      <c r="H3011" s="132"/>
      <c r="I3011" s="132"/>
      <c r="J3011" s="132"/>
      <c r="K3011" s="156" t="s">
        <v>89</v>
      </c>
      <c r="L3011" s="157" t="s">
        <v>89</v>
      </c>
      <c r="M3011" s="157">
        <f>SUM(K3011:L3011)</f>
        <v>0</v>
      </c>
      <c r="N3011" s="83">
        <f>IF(V3011&lt;&gt;"VTC VHm",_xlfn.XLOOKUP(Z3011,$AC$4015:$AC$4035,$AD$4015:$AD$4035,0)*M3011,_xlfn.XLOOKUP(Z3011,$AC$4015:$AC$4035,$AD$4015:$AD$4035,0)*L3011)</f>
        <v>0</v>
      </c>
      <c r="O3011" s="83">
        <f>IF(V3011&lt;&gt;"VTC VHm",_xlfn.XLOOKUP(Z3011,$AC$4015:$AC$4035,$AE$4015:$AE$4035,0)*M3011,_xlfn.XLOOKUP(Z3011,$AC$4015:$AC$4035,$AE$4015:$AE$4035,0)*L3011)</f>
        <v>0</v>
      </c>
      <c r="P3011" s="83">
        <f>SUM(N3011:O3011)</f>
        <v>0</v>
      </c>
      <c r="Q3011" s="157">
        <f>M3011*G3011</f>
        <v>0</v>
      </c>
      <c r="R3011" s="157">
        <f>G3011*P3011</f>
        <v>0</v>
      </c>
      <c r="S3011" s="83">
        <f>SUM(Q3011:R3011)</f>
        <v>0</v>
      </c>
      <c r="T3011" s="156"/>
      <c r="U3011" s="132"/>
      <c r="V3011" s="132"/>
      <c r="W3011" s="132"/>
      <c r="X3011" s="44" t="s">
        <v>33</v>
      </c>
      <c r="Y3011" s="44"/>
      <c r="Z3011" s="44" t="s">
        <v>6</v>
      </c>
      <c r="AA3011" s="44" t="s">
        <v>80</v>
      </c>
      <c r="AB3011" s="2">
        <v>120916.32639075001</v>
      </c>
      <c r="AC3011" s="2">
        <v>11223453.415589415</v>
      </c>
      <c r="AD3011" s="2">
        <f>+M3011</f>
        <v>0</v>
      </c>
      <c r="AE3011" s="2">
        <f>+AD3011*14%</f>
        <v>0</v>
      </c>
      <c r="AF3011" s="155">
        <f>+AD3011*35%</f>
        <v>0</v>
      </c>
      <c r="AG3011" s="2">
        <f>+AD3011*F3011</f>
        <v>0</v>
      </c>
      <c r="AH3011" s="2">
        <f>+AE3011*F3011</f>
        <v>0</v>
      </c>
      <c r="AI3011" s="2">
        <f>+AF3011*F3011</f>
        <v>0</v>
      </c>
      <c r="AJ3011" s="2">
        <f>SUM(AG3011:AI3011)</f>
        <v>0</v>
      </c>
      <c r="AK3011" s="2">
        <f>+AD3011*G3011</f>
        <v>0</v>
      </c>
      <c r="AL3011" s="2">
        <f>+AE3011*G3011</f>
        <v>0</v>
      </c>
      <c r="AM3011" s="2">
        <f>+AF3011*G3011</f>
        <v>0</v>
      </c>
      <c r="AN3011" s="155">
        <f>SUM(AK3011:AM3011)</f>
        <v>0</v>
      </c>
      <c r="AQ3011" s="145" t="s">
        <v>525</v>
      </c>
      <c r="AU3011" s="8" t="str">
        <f>+K3011</f>
        <v>Bao gồm</v>
      </c>
      <c r="AV3011" s="8" t="str">
        <f>+L3011</f>
        <v>Bao gồm</v>
      </c>
      <c r="AW3011" s="2">
        <f>+M3011</f>
        <v>0</v>
      </c>
      <c r="AX3011" s="8">
        <f>F3011*AW3011</f>
        <v>0</v>
      </c>
      <c r="AY3011" s="8">
        <f>IF(AQ3011="CT",7%,5%)*AX3011</f>
        <v>0</v>
      </c>
      <c r="AZ3011" s="8">
        <f>AX3011*2%</f>
        <v>0</v>
      </c>
      <c r="BA3011" s="8">
        <f>IF(BB3011&gt;0,0,AX3011*5%)</f>
        <v>0</v>
      </c>
      <c r="BB3011" s="8">
        <f>(AX3011-BG3011)*35%</f>
        <v>0</v>
      </c>
      <c r="BC3011" s="8">
        <f>+AX3011+AY3011+AZ3011+BA3011+BB3011</f>
        <v>0</v>
      </c>
      <c r="BD3011" s="8">
        <f>AX3011-AT3011</f>
        <v>0</v>
      </c>
      <c r="BE3011" s="2"/>
      <c r="BH3011" s="2"/>
    </row>
    <row r="3012" spans="1:60" s="92" customFormat="1" ht="17" hidden="1" outlineLevel="1" x14ac:dyDescent="0.2">
      <c r="B3012" s="163"/>
      <c r="C3012" s="164" t="s">
        <v>680</v>
      </c>
      <c r="D3012" s="164"/>
      <c r="E3012" s="163"/>
      <c r="F3012" s="162"/>
      <c r="G3012" s="149">
        <f>+[2]THKL!F3022</f>
        <v>0</v>
      </c>
      <c r="H3012" s="158"/>
      <c r="I3012" s="158"/>
      <c r="J3012" s="158"/>
      <c r="K3012" s="159"/>
      <c r="L3012" s="161"/>
      <c r="M3012" s="161">
        <f>SUM(K3012:L3012)</f>
        <v>0</v>
      </c>
      <c r="N3012" s="83">
        <f>IF(V3012&lt;&gt;"VTC VHm",_xlfn.XLOOKUP(Z3012,$AC$4015:$AC$4035,$AD$4015:$AD$4035,0)*M3012,_xlfn.XLOOKUP(Z3012,$AC$4015:$AC$4035,$AD$4015:$AD$4035,0)*L3012)</f>
        <v>0</v>
      </c>
      <c r="O3012" s="83">
        <f>IF(V3012&lt;&gt;"VTC VHm",_xlfn.XLOOKUP(Z3012,$AC$4015:$AC$4035,$AE$4015:$AE$4035,0)*M3012,_xlfn.XLOOKUP(Z3012,$AC$4015:$AC$4035,$AE$4015:$AE$4035,0)*L3012)</f>
        <v>0</v>
      </c>
      <c r="P3012" s="160">
        <f>SUM(N3012:O3012)</f>
        <v>0</v>
      </c>
      <c r="Q3012" s="161">
        <f>M3012*G3012</f>
        <v>0</v>
      </c>
      <c r="R3012" s="161">
        <f>G3012*P3012</f>
        <v>0</v>
      </c>
      <c r="S3012" s="160">
        <f>SUM(Q3012:R3012)</f>
        <v>0</v>
      </c>
      <c r="T3012" s="159"/>
      <c r="U3012" s="158"/>
      <c r="V3012" s="158"/>
      <c r="W3012" s="158"/>
      <c r="X3012" s="94" t="s">
        <v>33</v>
      </c>
      <c r="Y3012" s="94"/>
      <c r="Z3012" s="94" t="s">
        <v>10</v>
      </c>
      <c r="AA3012" s="94" t="s">
        <v>80</v>
      </c>
      <c r="AB3012" s="2"/>
      <c r="AC3012" s="2">
        <v>0</v>
      </c>
      <c r="AD3012" s="93">
        <f>+M3012</f>
        <v>0</v>
      </c>
      <c r="AE3012" s="93">
        <f>+AD3012*14%</f>
        <v>0</v>
      </c>
      <c r="AF3012" s="93">
        <f>+AD3012*35%</f>
        <v>0</v>
      </c>
      <c r="AG3012" s="93">
        <f>+AD3012*F3012</f>
        <v>0</v>
      </c>
      <c r="AH3012" s="93">
        <f>+AE3012*F3012</f>
        <v>0</v>
      </c>
      <c r="AI3012" s="93">
        <f>+AF3012*F3012</f>
        <v>0</v>
      </c>
      <c r="AJ3012" s="93">
        <f>SUM(AG3012:AI3012)</f>
        <v>0</v>
      </c>
      <c r="AK3012" s="93">
        <f>+AD3012*G3012</f>
        <v>0</v>
      </c>
      <c r="AL3012" s="93">
        <f>+AE3012*G3012</f>
        <v>0</v>
      </c>
      <c r="AM3012" s="93">
        <f>+AF3012*G3012</f>
        <v>0</v>
      </c>
      <c r="AN3012" s="93">
        <f>SUM(AK3012:AM3012)</f>
        <v>0</v>
      </c>
      <c r="AQ3012" s="145" t="s">
        <v>525</v>
      </c>
      <c r="AU3012" s="8">
        <f>+K3012</f>
        <v>0</v>
      </c>
      <c r="AV3012" s="8">
        <f>+L3012</f>
        <v>0</v>
      </c>
      <c r="AW3012" s="2">
        <f>+M3012</f>
        <v>0</v>
      </c>
      <c r="AX3012" s="8">
        <f>F3012*AW3012</f>
        <v>0</v>
      </c>
      <c r="AY3012" s="8">
        <f>IF(AQ3012="CT",7%,5%)*AX3012</f>
        <v>0</v>
      </c>
      <c r="AZ3012" s="8">
        <f>AX3012*2%</f>
        <v>0</v>
      </c>
      <c r="BA3012" s="8">
        <f>IF(BB3012&gt;0,0,AX3012*5%)</f>
        <v>0</v>
      </c>
      <c r="BB3012" s="8">
        <f>(AX3012-BG3012)*35%</f>
        <v>0</v>
      </c>
      <c r="BC3012" s="8">
        <f>+AX3012+AY3012+AZ3012+BA3012+BB3012</f>
        <v>0</v>
      </c>
      <c r="BD3012" s="8">
        <f>AX3012-AT3012</f>
        <v>0</v>
      </c>
      <c r="BE3012" s="2"/>
      <c r="BH3012" s="2"/>
    </row>
    <row r="3013" spans="1:60" ht="34" hidden="1" outlineLevel="1" x14ac:dyDescent="0.2">
      <c r="A3013" s="1" t="s">
        <v>82</v>
      </c>
      <c r="B3013" s="82">
        <v>68</v>
      </c>
      <c r="C3013" s="144" t="s">
        <v>679</v>
      </c>
      <c r="D3013" s="144"/>
      <c r="E3013" s="82" t="s">
        <v>52</v>
      </c>
      <c r="F3013" s="143">
        <v>309.60399999999998</v>
      </c>
      <c r="G3013" s="142">
        <f>+[2]THKL!F3023</f>
        <v>0</v>
      </c>
      <c r="H3013" s="132"/>
      <c r="I3013" s="132"/>
      <c r="J3013" s="132"/>
      <c r="K3013" s="156" t="str">
        <f>$K$249</f>
        <v>Bao gồm</v>
      </c>
      <c r="L3013" s="157">
        <f>$L$249</f>
        <v>862000</v>
      </c>
      <c r="M3013" s="157">
        <f>SUM(K3013:L3013)</f>
        <v>862000</v>
      </c>
      <c r="N3013" s="83">
        <f>IF(V3013&lt;&gt;"VTC VHm",_xlfn.XLOOKUP(Z3013,$AC$4015:$AC$4035,$AD$4015:$AD$4035,0)*M3013,_xlfn.XLOOKUP(Z3013,$AC$4015:$AC$4035,$AD$4015:$AD$4035,0)*L3013)</f>
        <v>0</v>
      </c>
      <c r="O3013" s="83">
        <f>IF(V3013&lt;&gt;"VTC VHm",_xlfn.XLOOKUP(Z3013,$AC$4015:$AC$4035,$AE$4015:$AE$4035,0)*M3013,_xlfn.XLOOKUP(Z3013,$AC$4015:$AC$4035,$AE$4015:$AE$4035,0)*L3013)</f>
        <v>258600</v>
      </c>
      <c r="P3013" s="83">
        <f>SUM(N3013:O3013)</f>
        <v>258600</v>
      </c>
      <c r="Q3013" s="157">
        <f>M3013*G3013</f>
        <v>0</v>
      </c>
      <c r="R3013" s="157">
        <f>G3013*P3013</f>
        <v>0</v>
      </c>
      <c r="S3013" s="83">
        <f>SUM(Q3013:R3013)</f>
        <v>0</v>
      </c>
      <c r="T3013" s="165" t="s">
        <v>100</v>
      </c>
      <c r="U3013" s="132"/>
      <c r="V3013" s="239" t="s">
        <v>678</v>
      </c>
      <c r="W3013" s="132"/>
      <c r="X3013" s="44" t="s">
        <v>33</v>
      </c>
      <c r="Y3013" s="44"/>
      <c r="Z3013" s="44" t="s">
        <v>10</v>
      </c>
      <c r="AA3013" s="44" t="s">
        <v>80</v>
      </c>
      <c r="AB3013" s="2">
        <v>2096733.375</v>
      </c>
      <c r="AC3013" s="2">
        <v>649157039.83350003</v>
      </c>
      <c r="AD3013" s="2">
        <f>+M3013</f>
        <v>862000</v>
      </c>
      <c r="AE3013" s="2">
        <f>+AD3013*14%</f>
        <v>120680.00000000001</v>
      </c>
      <c r="AF3013" s="155">
        <f>+AD3013*35%</f>
        <v>301700</v>
      </c>
      <c r="AG3013" s="2">
        <f>+AD3013*F3013</f>
        <v>266878648</v>
      </c>
      <c r="AH3013" s="2">
        <f>+AE3013*F3013</f>
        <v>37363010.720000006</v>
      </c>
      <c r="AI3013" s="2">
        <f>+AF3013*F3013</f>
        <v>93407526.799999997</v>
      </c>
      <c r="AJ3013" s="2">
        <f>SUM(AG3013:AI3013)</f>
        <v>397649185.52000004</v>
      </c>
      <c r="AK3013" s="2">
        <f>+AD3013*G3013</f>
        <v>0</v>
      </c>
      <c r="AL3013" s="2">
        <f>+AE3013*G3013</f>
        <v>0</v>
      </c>
      <c r="AM3013" s="2">
        <f>+AF3013*G3013</f>
        <v>0</v>
      </c>
      <c r="AN3013" s="155">
        <f>SUM(AK3013:AM3013)</f>
        <v>0</v>
      </c>
      <c r="AQ3013" s="145" t="s">
        <v>525</v>
      </c>
      <c r="AU3013" s="8" t="str">
        <f>+K3013</f>
        <v>Bao gồm</v>
      </c>
      <c r="AV3013" s="8">
        <f>+L3013</f>
        <v>862000</v>
      </c>
      <c r="AW3013" s="2">
        <f>+M3013</f>
        <v>862000</v>
      </c>
      <c r="AX3013" s="8">
        <f>F3013*AW3013</f>
        <v>266878648</v>
      </c>
      <c r="AY3013" s="8">
        <f>IF(AQ3013="CT",7%,5%)*AX3013</f>
        <v>18681505.360000003</v>
      </c>
      <c r="AZ3013" s="8">
        <f>AX3013*2%</f>
        <v>5337572.96</v>
      </c>
      <c r="BA3013" s="8">
        <f>IF(BB3013&gt;0,0,AX3013*5%)</f>
        <v>0</v>
      </c>
      <c r="BB3013" s="8">
        <f>(AX3013-BG3013)*35%</f>
        <v>93407526.799999997</v>
      </c>
      <c r="BC3013" s="8">
        <f>+AX3013+AY3013+AZ3013+BA3013+BB3013</f>
        <v>384305253.12</v>
      </c>
      <c r="BD3013" s="8">
        <f>AX3013-AT3013</f>
        <v>266878648</v>
      </c>
      <c r="BE3013" s="2"/>
      <c r="BH3013" s="2"/>
    </row>
    <row r="3014" spans="1:60" ht="17" hidden="1" outlineLevel="1" x14ac:dyDescent="0.2">
      <c r="B3014" s="82">
        <v>69</v>
      </c>
      <c r="C3014" s="144" t="s">
        <v>677</v>
      </c>
      <c r="D3014" s="144"/>
      <c r="E3014" s="82" t="s">
        <v>52</v>
      </c>
      <c r="F3014" s="143">
        <v>309.60399999999998</v>
      </c>
      <c r="G3014" s="142">
        <f>+[2]THKL!F3024</f>
        <v>0</v>
      </c>
      <c r="H3014" s="132"/>
      <c r="I3014" s="132"/>
      <c r="J3014" s="132"/>
      <c r="K3014" s="156" t="s">
        <v>89</v>
      </c>
      <c r="L3014" s="157" t="s">
        <v>89</v>
      </c>
      <c r="M3014" s="157">
        <f>SUM(K3014:L3014)</f>
        <v>0</v>
      </c>
      <c r="N3014" s="83">
        <f>IF(V3014&lt;&gt;"VTC VHm",_xlfn.XLOOKUP(Z3014,$AC$4015:$AC$4035,$AD$4015:$AD$4035,0)*M3014,_xlfn.XLOOKUP(Z3014,$AC$4015:$AC$4035,$AD$4015:$AD$4035,0)*L3014)</f>
        <v>0</v>
      </c>
      <c r="O3014" s="83">
        <f>IF(V3014&lt;&gt;"VTC VHm",_xlfn.XLOOKUP(Z3014,$AC$4015:$AC$4035,$AE$4015:$AE$4035,0)*M3014,_xlfn.XLOOKUP(Z3014,$AC$4015:$AC$4035,$AE$4015:$AE$4035,0)*L3014)</f>
        <v>0</v>
      </c>
      <c r="P3014" s="83">
        <f>SUM(N3014:O3014)</f>
        <v>0</v>
      </c>
      <c r="Q3014" s="157">
        <f>M3014*G3014</f>
        <v>0</v>
      </c>
      <c r="R3014" s="157">
        <f>G3014*P3014</f>
        <v>0</v>
      </c>
      <c r="S3014" s="83">
        <f>SUM(Q3014:R3014)</f>
        <v>0</v>
      </c>
      <c r="T3014" s="156"/>
      <c r="U3014" s="132"/>
      <c r="V3014" s="132"/>
      <c r="W3014" s="132"/>
      <c r="X3014" s="44" t="s">
        <v>33</v>
      </c>
      <c r="Y3014" s="44"/>
      <c r="Z3014" s="44" t="s">
        <v>10</v>
      </c>
      <c r="AA3014" s="44" t="s">
        <v>80</v>
      </c>
      <c r="AB3014" s="2">
        <v>120916.32639075001</v>
      </c>
      <c r="AC3014" s="2">
        <v>37436178.315881766</v>
      </c>
      <c r="AD3014" s="2">
        <f>+M3014</f>
        <v>0</v>
      </c>
      <c r="AE3014" s="2">
        <f>+AD3014*14%</f>
        <v>0</v>
      </c>
      <c r="AF3014" s="155">
        <f>+AD3014*35%</f>
        <v>0</v>
      </c>
      <c r="AG3014" s="2">
        <f>+AD3014*F3014</f>
        <v>0</v>
      </c>
      <c r="AH3014" s="2">
        <f>+AE3014*F3014</f>
        <v>0</v>
      </c>
      <c r="AI3014" s="2">
        <f>+AF3014*F3014</f>
        <v>0</v>
      </c>
      <c r="AJ3014" s="2">
        <f>SUM(AG3014:AI3014)</f>
        <v>0</v>
      </c>
      <c r="AK3014" s="2">
        <f>+AD3014*G3014</f>
        <v>0</v>
      </c>
      <c r="AL3014" s="2">
        <f>+AE3014*G3014</f>
        <v>0</v>
      </c>
      <c r="AM3014" s="2">
        <f>+AF3014*G3014</f>
        <v>0</v>
      </c>
      <c r="AN3014" s="155">
        <f>SUM(AK3014:AM3014)</f>
        <v>0</v>
      </c>
      <c r="AQ3014" s="145" t="s">
        <v>525</v>
      </c>
      <c r="AU3014" s="8" t="str">
        <f>+K3014</f>
        <v>Bao gồm</v>
      </c>
      <c r="AV3014" s="8" t="str">
        <f>+L3014</f>
        <v>Bao gồm</v>
      </c>
      <c r="AW3014" s="2">
        <f>+M3014</f>
        <v>0</v>
      </c>
      <c r="AX3014" s="8">
        <f>F3014*AW3014</f>
        <v>0</v>
      </c>
      <c r="AY3014" s="8">
        <f>IF(AQ3014="CT",7%,5%)*AX3014</f>
        <v>0</v>
      </c>
      <c r="AZ3014" s="8">
        <f>AX3014*2%</f>
        <v>0</v>
      </c>
      <c r="BA3014" s="8">
        <f>IF(BB3014&gt;0,0,AX3014*5%)</f>
        <v>0</v>
      </c>
      <c r="BB3014" s="8">
        <f>(AX3014-BG3014)*35%</f>
        <v>0</v>
      </c>
      <c r="BC3014" s="8">
        <f>+AX3014+AY3014+AZ3014+BA3014+BB3014</f>
        <v>0</v>
      </c>
      <c r="BD3014" s="8">
        <f>AX3014-AT3014</f>
        <v>0</v>
      </c>
      <c r="BE3014" s="2"/>
      <c r="BH3014" s="2"/>
    </row>
    <row r="3015" spans="1:60" s="92" customFormat="1" ht="15.75" customHeight="1" collapsed="1" x14ac:dyDescent="0.2">
      <c r="B3015" s="163"/>
      <c r="C3015" s="164" t="s">
        <v>676</v>
      </c>
      <c r="D3015" s="164"/>
      <c r="E3015" s="163"/>
      <c r="F3015" s="162"/>
      <c r="G3015" s="149">
        <f>+[2]THKL!F3025</f>
        <v>0</v>
      </c>
      <c r="H3015" s="158"/>
      <c r="I3015" s="158"/>
      <c r="J3015" s="158"/>
      <c r="K3015" s="159"/>
      <c r="L3015" s="161"/>
      <c r="M3015" s="161">
        <f>SUM(K3015:L3015)</f>
        <v>0</v>
      </c>
      <c r="N3015" s="83">
        <f>IF(V3015&lt;&gt;"VTC VHm",_xlfn.XLOOKUP(Z3015,$AC$4015:$AC$4035,$AD$4015:$AD$4035,0)*M3015,_xlfn.XLOOKUP(Z3015,$AC$4015:$AC$4035,$AD$4015:$AD$4035,0)*L3015)</f>
        <v>0</v>
      </c>
      <c r="O3015" s="83">
        <f>IF(V3015&lt;&gt;"VTC VHm",_xlfn.XLOOKUP(Z3015,$AC$4015:$AC$4035,$AE$4015:$AE$4035,0)*M3015,_xlfn.XLOOKUP(Z3015,$AC$4015:$AC$4035,$AE$4015:$AE$4035,0)*L3015)</f>
        <v>0</v>
      </c>
      <c r="P3015" s="160">
        <f>SUM(N3015:O3015)</f>
        <v>0</v>
      </c>
      <c r="Q3015" s="161">
        <f>M3015*G3015</f>
        <v>0</v>
      </c>
      <c r="R3015" s="161">
        <f>G3015*P3015</f>
        <v>0</v>
      </c>
      <c r="S3015" s="160">
        <f>SUM(Q3015:R3015)</f>
        <v>0</v>
      </c>
      <c r="T3015" s="159"/>
      <c r="U3015" s="158"/>
      <c r="V3015" s="158"/>
      <c r="W3015" s="158"/>
      <c r="X3015" s="94" t="s">
        <v>33</v>
      </c>
      <c r="Y3015" s="94"/>
      <c r="Z3015" s="94"/>
      <c r="AA3015" s="44" t="s">
        <v>80</v>
      </c>
      <c r="AB3015" s="2"/>
      <c r="AC3015" s="2">
        <v>0</v>
      </c>
      <c r="AD3015" s="93">
        <f>+M3015</f>
        <v>0</v>
      </c>
      <c r="AE3015" s="93">
        <f>+AD3015*14%</f>
        <v>0</v>
      </c>
      <c r="AF3015" s="93">
        <f>+AD3015*35%</f>
        <v>0</v>
      </c>
      <c r="AG3015" s="93">
        <f>+AD3015*F3015</f>
        <v>0</v>
      </c>
      <c r="AH3015" s="93">
        <f>+AE3015*F3015</f>
        <v>0</v>
      </c>
      <c r="AI3015" s="93">
        <f>+AF3015*F3015</f>
        <v>0</v>
      </c>
      <c r="AJ3015" s="93">
        <f>SUM(AG3015:AI3015)</f>
        <v>0</v>
      </c>
      <c r="AK3015" s="93">
        <f>+AD3015*G3015</f>
        <v>0</v>
      </c>
      <c r="AL3015" s="93">
        <f>+AE3015*G3015</f>
        <v>0</v>
      </c>
      <c r="AM3015" s="93">
        <f>+AF3015*G3015</f>
        <v>0</v>
      </c>
      <c r="AN3015" s="93">
        <f>SUM(AK3015:AM3015)</f>
        <v>0</v>
      </c>
      <c r="AQ3015" s="145" t="s">
        <v>525</v>
      </c>
      <c r="AU3015" s="8">
        <f>+K3015</f>
        <v>0</v>
      </c>
      <c r="AV3015" s="8">
        <f>+L3015</f>
        <v>0</v>
      </c>
      <c r="AW3015" s="2">
        <f>+M3015</f>
        <v>0</v>
      </c>
      <c r="AX3015" s="8">
        <f>F3015*AW3015</f>
        <v>0</v>
      </c>
      <c r="AY3015" s="8">
        <f>IF(AQ3015="CT",7%,5%)*AX3015</f>
        <v>0</v>
      </c>
      <c r="AZ3015" s="8">
        <f>AX3015*2%</f>
        <v>0</v>
      </c>
      <c r="BA3015" s="8">
        <f>IF(BB3015&gt;0,0,AX3015*5%)</f>
        <v>0</v>
      </c>
      <c r="BB3015" s="8">
        <f>(AX3015-BG3015)*35%</f>
        <v>0</v>
      </c>
      <c r="BC3015" s="8">
        <f>+AX3015+AY3015+AZ3015+BA3015+BB3015</f>
        <v>0</v>
      </c>
      <c r="BD3015" s="8">
        <f>AX3015-AT3015</f>
        <v>0</v>
      </c>
      <c r="BE3015" s="2"/>
      <c r="BH3015" s="2"/>
    </row>
    <row r="3016" spans="1:60" ht="34" hidden="1" outlineLevel="1" x14ac:dyDescent="0.2">
      <c r="B3016" s="82">
        <v>70</v>
      </c>
      <c r="C3016" s="144" t="s">
        <v>675</v>
      </c>
      <c r="D3016" s="144"/>
      <c r="E3016" s="82" t="s">
        <v>52</v>
      </c>
      <c r="F3016" s="143">
        <v>27.1784</v>
      </c>
      <c r="G3016" s="142">
        <f>+[2]THKL!F3026</f>
        <v>27.1784</v>
      </c>
      <c r="H3016" s="132"/>
      <c r="I3016" s="132"/>
      <c r="J3016" s="132"/>
      <c r="K3016" s="156" t="str">
        <f>$K$261</f>
        <v>Bao gồm</v>
      </c>
      <c r="L3016" s="157">
        <f>$L$261</f>
        <v>2098000</v>
      </c>
      <c r="M3016" s="157">
        <f>SUM(K3016:L3016)</f>
        <v>2098000</v>
      </c>
      <c r="N3016" s="83">
        <f>IF(V3016&lt;&gt;"VTC VHm",_xlfn.XLOOKUP(Z3016,$AC$4015:$AC$4035,$AD$4015:$AD$4035,0)*M3016,_xlfn.XLOOKUP(Z3016,$AC$4015:$AC$4035,$AD$4015:$AD$4035,0)*L3016)</f>
        <v>104900</v>
      </c>
      <c r="O3016" s="83">
        <f>IF(V3016&lt;&gt;"VTC VHm",_xlfn.XLOOKUP(Z3016,$AC$4015:$AC$4035,$AE$4015:$AE$4035,0)*M3016,_xlfn.XLOOKUP(Z3016,$AC$4015:$AC$4035,$AE$4015:$AE$4035,0)*L3016)</f>
        <v>0</v>
      </c>
      <c r="P3016" s="83">
        <f>SUM(N3016:O3016)</f>
        <v>104900</v>
      </c>
      <c r="Q3016" s="157">
        <f>M3016*G3016</f>
        <v>57020283.200000003</v>
      </c>
      <c r="R3016" s="157">
        <f>G3016*P3016</f>
        <v>2851014.16</v>
      </c>
      <c r="S3016" s="83">
        <f>SUM(Q3016:R3016)</f>
        <v>59871297.359999999</v>
      </c>
      <c r="T3016" s="156" t="s">
        <v>100</v>
      </c>
      <c r="U3016" s="132"/>
      <c r="V3016" s="132"/>
      <c r="W3016" s="132"/>
      <c r="X3016" s="44" t="s">
        <v>33</v>
      </c>
      <c r="Y3016" s="44"/>
      <c r="Z3016" s="44" t="s">
        <v>11</v>
      </c>
      <c r="AA3016" s="44" t="s">
        <v>80</v>
      </c>
      <c r="AB3016" s="2">
        <v>2290307.0911023091</v>
      </c>
      <c r="AC3016" s="2">
        <v>62246882.244814999</v>
      </c>
      <c r="AD3016" s="2">
        <f>+M3016</f>
        <v>2098000</v>
      </c>
      <c r="AE3016" s="2">
        <f>+AD3016*14%</f>
        <v>293720</v>
      </c>
      <c r="AF3016" s="155">
        <f>+AD3016*35%</f>
        <v>734300</v>
      </c>
      <c r="AG3016" s="2">
        <f>+AD3016*F3016</f>
        <v>57020283.200000003</v>
      </c>
      <c r="AH3016" s="2">
        <f>+AE3016*F3016</f>
        <v>7982839.648</v>
      </c>
      <c r="AI3016" s="2">
        <f>+AF3016*F3016</f>
        <v>19957099.120000001</v>
      </c>
      <c r="AJ3016" s="2">
        <f>SUM(AG3016:AI3016)</f>
        <v>84960221.96800001</v>
      </c>
      <c r="AK3016" s="2">
        <f>+AD3016*G3016</f>
        <v>57020283.200000003</v>
      </c>
      <c r="AL3016" s="2">
        <f>+AE3016*G3016</f>
        <v>7982839.648</v>
      </c>
      <c r="AM3016" s="2">
        <f>+AF3016*G3016</f>
        <v>19957099.120000001</v>
      </c>
      <c r="AN3016" s="155">
        <f>SUM(AK3016:AM3016)</f>
        <v>84960221.96800001</v>
      </c>
      <c r="AQ3016" s="145" t="s">
        <v>525</v>
      </c>
      <c r="AU3016" s="8" t="str">
        <f>+K3016</f>
        <v>Bao gồm</v>
      </c>
      <c r="AV3016" s="8">
        <f>+L3016</f>
        <v>2098000</v>
      </c>
      <c r="AW3016" s="2">
        <f>+M3016</f>
        <v>2098000</v>
      </c>
      <c r="AX3016" s="8">
        <f>F3016*AW3016</f>
        <v>57020283.200000003</v>
      </c>
      <c r="AY3016" s="8">
        <f>IF(AQ3016="CT",7%,5%)*AX3016</f>
        <v>3991419.8240000005</v>
      </c>
      <c r="AZ3016" s="8">
        <f>AX3016*2%</f>
        <v>1140405.6640000001</v>
      </c>
      <c r="BA3016" s="8">
        <f>IF(BB3016&gt;0,0,AX3016*5%)</f>
        <v>0</v>
      </c>
      <c r="BB3016" s="8">
        <f>(AX3016-BG3016)*35%</f>
        <v>19957099.120000001</v>
      </c>
      <c r="BC3016" s="8">
        <f>+AX3016+AY3016+AZ3016+BA3016+BB3016</f>
        <v>82109207.807999998</v>
      </c>
      <c r="BD3016" s="8">
        <f>AX3016-AT3016</f>
        <v>57020283.200000003</v>
      </c>
      <c r="BE3016" s="2"/>
      <c r="BH3016" s="2"/>
    </row>
    <row r="3017" spans="1:60" ht="45.75" hidden="1" customHeight="1" outlineLevel="1" x14ac:dyDescent="0.2">
      <c r="B3017" s="82">
        <v>71</v>
      </c>
      <c r="C3017" s="144" t="s">
        <v>674</v>
      </c>
      <c r="D3017" s="144"/>
      <c r="E3017" s="82" t="s">
        <v>104</v>
      </c>
      <c r="F3017" s="143">
        <v>8.8477999999999994</v>
      </c>
      <c r="G3017" s="142">
        <f>+[2]THKL!F3027</f>
        <v>8.8477999999999994</v>
      </c>
      <c r="H3017" s="132"/>
      <c r="I3017" s="132"/>
      <c r="J3017" s="132"/>
      <c r="K3017" s="156" t="str">
        <f>$K$112</f>
        <v>Bao gồm</v>
      </c>
      <c r="L3017" s="157">
        <f>$L$112</f>
        <v>5314506.2372727301</v>
      </c>
      <c r="M3017" s="157">
        <f>SUM(K3017:L3017)</f>
        <v>5314506.2372727301</v>
      </c>
      <c r="N3017" s="83">
        <f>IF(V3017&lt;&gt;"VTC VHm",_xlfn.XLOOKUP(Z3017,$AC$4015:$AC$4035,$AD$4015:$AD$4035,0)*M3017,_xlfn.XLOOKUP(Z3017,$AC$4015:$AC$4035,$AD$4015:$AD$4035,0)*L3017)</f>
        <v>1860077.1830454555</v>
      </c>
      <c r="O3017" s="83">
        <f>IF(V3017&lt;&gt;"VTC VHm",_xlfn.XLOOKUP(Z3017,$AC$4015:$AC$4035,$AE$4015:$AE$4035,0)*M3017,_xlfn.XLOOKUP(Z3017,$AC$4015:$AC$4035,$AE$4015:$AE$4035,0)*L3017)</f>
        <v>0</v>
      </c>
      <c r="P3017" s="83">
        <f>SUM(N3017:O3017)</f>
        <v>1860077.1830454555</v>
      </c>
      <c r="Q3017" s="157">
        <f>M3017*G3017</f>
        <v>47021688.286141656</v>
      </c>
      <c r="R3017" s="157">
        <f>G3017*P3017</f>
        <v>16457590.90014958</v>
      </c>
      <c r="S3017" s="83">
        <f>SUM(Q3017:R3017)</f>
        <v>63479279.186291233</v>
      </c>
      <c r="T3017" s="125" t="s">
        <v>103</v>
      </c>
      <c r="U3017" s="132"/>
      <c r="V3017" s="132"/>
      <c r="W3017" s="132"/>
      <c r="X3017" s="44" t="s">
        <v>33</v>
      </c>
      <c r="Y3017" s="44"/>
      <c r="Z3017" s="44" t="s">
        <v>16</v>
      </c>
      <c r="AA3017" s="44" t="s">
        <v>80</v>
      </c>
      <c r="AB3017" s="2">
        <v>3920255.004903289</v>
      </c>
      <c r="AC3017" s="2">
        <v>34685632.232383318</v>
      </c>
      <c r="AD3017" s="2">
        <f>+M3017</f>
        <v>5314506.2372727301</v>
      </c>
      <c r="AE3017" s="2">
        <f>+AD3017*14%</f>
        <v>744030.87321818224</v>
      </c>
      <c r="AF3017" s="155">
        <f>+AD3017*35%</f>
        <v>1860077.1830454555</v>
      </c>
      <c r="AG3017" s="2">
        <f>+AD3017*F3017</f>
        <v>47021688.286141656</v>
      </c>
      <c r="AH3017" s="2">
        <f>+AE3017*F3017</f>
        <v>6583036.3600598322</v>
      </c>
      <c r="AI3017" s="2">
        <f>+AF3017*F3017</f>
        <v>16457590.90014958</v>
      </c>
      <c r="AJ3017" s="2">
        <f>SUM(AG3017:AI3017)</f>
        <v>70062315.546351075</v>
      </c>
      <c r="AK3017" s="2">
        <f>+AD3017*G3017</f>
        <v>47021688.286141656</v>
      </c>
      <c r="AL3017" s="2">
        <f>+AE3017*G3017</f>
        <v>6583036.3600598322</v>
      </c>
      <c r="AM3017" s="2">
        <f>+AF3017*G3017</f>
        <v>16457590.90014958</v>
      </c>
      <c r="AN3017" s="155">
        <f>SUM(AK3017:AM3017)</f>
        <v>70062315.546351075</v>
      </c>
      <c r="AQ3017" s="145" t="s">
        <v>525</v>
      </c>
      <c r="AU3017" s="8" t="str">
        <f>+K3017</f>
        <v>Bao gồm</v>
      </c>
      <c r="AV3017" s="8">
        <f>+L3017</f>
        <v>5314506.2372727301</v>
      </c>
      <c r="AW3017" s="2">
        <f>+M3017</f>
        <v>5314506.2372727301</v>
      </c>
      <c r="AX3017" s="8">
        <f>F3017*AW3017</f>
        <v>47021688.286141656</v>
      </c>
      <c r="AY3017" s="8">
        <f>IF(AQ3017="CT",7%,5%)*AX3017</f>
        <v>3291518.1800299161</v>
      </c>
      <c r="AZ3017" s="8">
        <f>AX3017*2%</f>
        <v>940433.76572283311</v>
      </c>
      <c r="BA3017" s="8">
        <f>IF(BB3017&gt;0,0,AX3017*5%)</f>
        <v>0</v>
      </c>
      <c r="BB3017" s="8">
        <f>(AX3017-BG3017)*35%</f>
        <v>16457590.900149578</v>
      </c>
      <c r="BC3017" s="8">
        <f>+AX3017+AY3017+AZ3017+BA3017+BB3017</f>
        <v>67711231.132043988</v>
      </c>
      <c r="BD3017" s="8">
        <f>AX3017-AT3017</f>
        <v>47021688.286141656</v>
      </c>
      <c r="BE3017" s="2"/>
      <c r="BH3017" s="2"/>
    </row>
    <row r="3018" spans="1:60" s="92" customFormat="1" ht="15.75" customHeight="1" collapsed="1" x14ac:dyDescent="0.2">
      <c r="B3018" s="163"/>
      <c r="C3018" s="164" t="s">
        <v>99</v>
      </c>
      <c r="D3018" s="164"/>
      <c r="E3018" s="163"/>
      <c r="F3018" s="162"/>
      <c r="G3018" s="149"/>
      <c r="H3018" s="158"/>
      <c r="I3018" s="158"/>
      <c r="J3018" s="158"/>
      <c r="K3018" s="159"/>
      <c r="L3018" s="161"/>
      <c r="M3018" s="161">
        <f>SUM(K3018:L3018)</f>
        <v>0</v>
      </c>
      <c r="N3018" s="83">
        <f>IF(V3018&lt;&gt;"VTC VHm",_xlfn.XLOOKUP(Z3018,$AC$4015:$AC$4035,$AD$4015:$AD$4035,0)*M3018,_xlfn.XLOOKUP(Z3018,$AC$4015:$AC$4035,$AD$4015:$AD$4035,0)*L3018)</f>
        <v>0</v>
      </c>
      <c r="O3018" s="83">
        <f>IF(V3018&lt;&gt;"VTC VHm",_xlfn.XLOOKUP(Z3018,$AC$4015:$AC$4035,$AE$4015:$AE$4035,0)*M3018,_xlfn.XLOOKUP(Z3018,$AC$4015:$AC$4035,$AE$4015:$AE$4035,0)*L3018)</f>
        <v>0</v>
      </c>
      <c r="P3018" s="160">
        <f>SUM(N3018:O3018)</f>
        <v>0</v>
      </c>
      <c r="Q3018" s="161">
        <f>M3018*G3018</f>
        <v>0</v>
      </c>
      <c r="R3018" s="161">
        <f>G3018*P3018</f>
        <v>0</v>
      </c>
      <c r="S3018" s="160">
        <f>SUM(Q3018:R3018)</f>
        <v>0</v>
      </c>
      <c r="T3018" s="159"/>
      <c r="U3018" s="158"/>
      <c r="V3018" s="158"/>
      <c r="W3018" s="158"/>
      <c r="X3018" s="94" t="s">
        <v>33</v>
      </c>
      <c r="Y3018" s="94"/>
      <c r="Z3018" s="94"/>
      <c r="AA3018" s="44" t="s">
        <v>80</v>
      </c>
      <c r="AB3018" s="2"/>
      <c r="AC3018" s="2">
        <v>0</v>
      </c>
      <c r="AD3018" s="93">
        <f>+M3018</f>
        <v>0</v>
      </c>
      <c r="AE3018" s="93">
        <f>+AD3018*14%</f>
        <v>0</v>
      </c>
      <c r="AF3018" s="93">
        <f>+AD3018*35%</f>
        <v>0</v>
      </c>
      <c r="AG3018" s="93">
        <f>+AD3018*F3018</f>
        <v>0</v>
      </c>
      <c r="AH3018" s="93">
        <f>+AE3018*F3018</f>
        <v>0</v>
      </c>
      <c r="AI3018" s="93">
        <f>+AF3018*F3018</f>
        <v>0</v>
      </c>
      <c r="AJ3018" s="93">
        <f>SUM(AG3018:AI3018)</f>
        <v>0</v>
      </c>
      <c r="AK3018" s="93">
        <f>+AD3018*G3018</f>
        <v>0</v>
      </c>
      <c r="AL3018" s="93">
        <f>+AE3018*G3018</f>
        <v>0</v>
      </c>
      <c r="AM3018" s="93">
        <f>+AF3018*G3018</f>
        <v>0</v>
      </c>
      <c r="AN3018" s="93">
        <f>SUM(AK3018:AM3018)</f>
        <v>0</v>
      </c>
      <c r="AQ3018" s="145" t="s">
        <v>525</v>
      </c>
      <c r="AU3018" s="8">
        <f>+K3018</f>
        <v>0</v>
      </c>
      <c r="AV3018" s="8">
        <f>+L3018</f>
        <v>0</v>
      </c>
      <c r="AW3018" s="2">
        <f>+M3018</f>
        <v>0</v>
      </c>
      <c r="AX3018" s="8">
        <f>F3018*AW3018</f>
        <v>0</v>
      </c>
      <c r="AY3018" s="8">
        <f>IF(AQ3018="CT",7%,5%)*AX3018</f>
        <v>0</v>
      </c>
      <c r="AZ3018" s="8">
        <f>AX3018*2%</f>
        <v>0</v>
      </c>
      <c r="BA3018" s="8">
        <f>IF(BB3018&gt;0,0,AX3018*5%)</f>
        <v>0</v>
      </c>
      <c r="BB3018" s="8">
        <f>(AX3018-BG3018)*35%</f>
        <v>0</v>
      </c>
      <c r="BC3018" s="8">
        <f>+AX3018+AY3018+AZ3018+BA3018+BB3018</f>
        <v>0</v>
      </c>
      <c r="BD3018" s="8">
        <f>AX3018-AT3018</f>
        <v>0</v>
      </c>
      <c r="BE3018" s="2"/>
      <c r="BH3018" s="2"/>
    </row>
    <row r="3019" spans="1:60" ht="51" hidden="1" outlineLevel="1" x14ac:dyDescent="0.2">
      <c r="A3019" s="1" t="s">
        <v>82</v>
      </c>
      <c r="B3019" s="82">
        <v>72</v>
      </c>
      <c r="C3019" s="144" t="s">
        <v>673</v>
      </c>
      <c r="D3019" s="144"/>
      <c r="E3019" s="82" t="s">
        <v>85</v>
      </c>
      <c r="F3019" s="143">
        <v>9</v>
      </c>
      <c r="G3019" s="142">
        <f>+[2]THKL!F3029</f>
        <v>9</v>
      </c>
      <c r="H3019" s="132"/>
      <c r="I3019" s="132"/>
      <c r="J3019" s="132"/>
      <c r="K3019" s="156" t="str">
        <f>$K$202</f>
        <v>Bao gồm</v>
      </c>
      <c r="L3019" s="222">
        <v>952486</v>
      </c>
      <c r="M3019" s="157">
        <f>SUM(K3019:L3019)</f>
        <v>952486</v>
      </c>
      <c r="N3019" s="83">
        <f>IF(V3019&lt;&gt;"VTC VHm",_xlfn.XLOOKUP(Z3019,$AC$4015:$AC$4035,$AD$4015:$AD$4035,0)*M3019,_xlfn.XLOOKUP(Z3019,$AC$4015:$AC$4035,$AD$4015:$AD$4035,0)*L3019)</f>
        <v>0</v>
      </c>
      <c r="O3019" s="83">
        <f>IF(V3019&lt;&gt;"VTC VHm",_xlfn.XLOOKUP(Z3019,$AC$4015:$AC$4035,$AE$4015:$AE$4035,0)*M3019,_xlfn.XLOOKUP(Z3019,$AC$4015:$AC$4035,$AE$4015:$AE$4035,0)*L3019)</f>
        <v>0</v>
      </c>
      <c r="P3019" s="83">
        <f>SUM(N3019:O3019)</f>
        <v>0</v>
      </c>
      <c r="Q3019" s="157">
        <f>M3019*G3019</f>
        <v>8572374</v>
      </c>
      <c r="R3019" s="157">
        <f>G3019*P3019</f>
        <v>0</v>
      </c>
      <c r="S3019" s="83">
        <f>SUM(Q3019:R3019)</f>
        <v>8572374</v>
      </c>
      <c r="T3019" s="156" t="s">
        <v>457</v>
      </c>
      <c r="U3019" s="132"/>
      <c r="V3019" s="132"/>
      <c r="W3019" s="132"/>
      <c r="X3019" s="44" t="s">
        <v>33</v>
      </c>
      <c r="Y3019" s="44"/>
      <c r="Z3019" s="44" t="s">
        <v>1</v>
      </c>
      <c r="AA3019" s="44" t="s">
        <v>80</v>
      </c>
      <c r="AB3019" s="2">
        <v>698911.125</v>
      </c>
      <c r="AC3019" s="2">
        <v>6290200.125</v>
      </c>
      <c r="AD3019" s="2">
        <f>+M3019</f>
        <v>952486</v>
      </c>
      <c r="AE3019" s="2">
        <f>+AD3019*14%</f>
        <v>133348.04</v>
      </c>
      <c r="AF3019" s="155">
        <f>+AD3019*35%</f>
        <v>333370.09999999998</v>
      </c>
      <c r="AG3019" s="2">
        <f>+AD3019*F3019</f>
        <v>8572374</v>
      </c>
      <c r="AH3019" s="2">
        <f>+AE3019*F3019</f>
        <v>1200132.3600000001</v>
      </c>
      <c r="AI3019" s="2">
        <f>+AF3019*F3019</f>
        <v>3000330.9</v>
      </c>
      <c r="AJ3019" s="2">
        <f>SUM(AG3019:AI3019)</f>
        <v>12772837.26</v>
      </c>
      <c r="AK3019" s="2">
        <f>+AD3019*G3019</f>
        <v>8572374</v>
      </c>
      <c r="AL3019" s="2">
        <f>+AE3019*G3019</f>
        <v>1200132.3600000001</v>
      </c>
      <c r="AM3019" s="2">
        <f>+AF3019*G3019</f>
        <v>3000330.9</v>
      </c>
      <c r="AN3019" s="155">
        <f>SUM(AK3019:AM3019)</f>
        <v>12772837.26</v>
      </c>
      <c r="AQ3019" s="145" t="s">
        <v>525</v>
      </c>
      <c r="AU3019" s="8" t="str">
        <f>+K3019</f>
        <v>Bao gồm</v>
      </c>
      <c r="AV3019" s="8">
        <f>+L3019</f>
        <v>952486</v>
      </c>
      <c r="AW3019" s="2">
        <f>+M3019</f>
        <v>952486</v>
      </c>
      <c r="AX3019" s="8">
        <f>F3019*AW3019</f>
        <v>8572374</v>
      </c>
      <c r="AY3019" s="8">
        <f>IF(AQ3019="CT",7%,5%)*AX3019</f>
        <v>600066.18000000005</v>
      </c>
      <c r="AZ3019" s="8">
        <f>AX3019*2%</f>
        <v>171447.48</v>
      </c>
      <c r="BA3019" s="8">
        <f>IF(BB3019&gt;0,0,AX3019*5%)</f>
        <v>0</v>
      </c>
      <c r="BB3019" s="8">
        <f>(AX3019-BG3019)*35%</f>
        <v>3000330.9</v>
      </c>
      <c r="BC3019" s="8">
        <f>+AX3019+AY3019+AZ3019+BA3019+BB3019</f>
        <v>12344218.560000001</v>
      </c>
      <c r="BD3019" s="8">
        <f>AX3019-AT3019</f>
        <v>8572374</v>
      </c>
      <c r="BE3019" s="2"/>
      <c r="BH3019" s="2"/>
    </row>
    <row r="3020" spans="1:60" s="92" customFormat="1" ht="17" collapsed="1" x14ac:dyDescent="0.2">
      <c r="B3020" s="163"/>
      <c r="C3020" s="164" t="s">
        <v>672</v>
      </c>
      <c r="D3020" s="164"/>
      <c r="E3020" s="163"/>
      <c r="F3020" s="162"/>
      <c r="G3020" s="149"/>
      <c r="H3020" s="158"/>
      <c r="I3020" s="158"/>
      <c r="J3020" s="158"/>
      <c r="K3020" s="159"/>
      <c r="L3020" s="161"/>
      <c r="M3020" s="161">
        <f>SUM(K3020:L3020)</f>
        <v>0</v>
      </c>
      <c r="N3020" s="83">
        <f>IF(V3020&lt;&gt;"VTC VHm",_xlfn.XLOOKUP(Z3020,$AC$4015:$AC$4035,$AD$4015:$AD$4035,0)*M3020,_xlfn.XLOOKUP(Z3020,$AC$4015:$AC$4035,$AD$4015:$AD$4035,0)*L3020)</f>
        <v>0</v>
      </c>
      <c r="O3020" s="83">
        <f>IF(V3020&lt;&gt;"VTC VHm",_xlfn.XLOOKUP(Z3020,$AC$4015:$AC$4035,$AE$4015:$AE$4035,0)*M3020,_xlfn.XLOOKUP(Z3020,$AC$4015:$AC$4035,$AE$4015:$AE$4035,0)*L3020)</f>
        <v>0</v>
      </c>
      <c r="P3020" s="160">
        <f>SUM(N3020:O3020)</f>
        <v>0</v>
      </c>
      <c r="Q3020" s="161">
        <f>M3020*G3020</f>
        <v>0</v>
      </c>
      <c r="R3020" s="161">
        <f>G3020*P3020</f>
        <v>0</v>
      </c>
      <c r="S3020" s="160">
        <f>SUM(Q3020:R3020)</f>
        <v>0</v>
      </c>
      <c r="T3020" s="159"/>
      <c r="U3020" s="158"/>
      <c r="V3020" s="158"/>
      <c r="W3020" s="158"/>
      <c r="X3020" s="94" t="s">
        <v>33</v>
      </c>
      <c r="Y3020" s="94"/>
      <c r="Z3020" s="94" t="s">
        <v>16</v>
      </c>
      <c r="AA3020" s="44" t="s">
        <v>80</v>
      </c>
      <c r="AB3020" s="2"/>
      <c r="AC3020" s="2">
        <v>0</v>
      </c>
      <c r="AD3020" s="93">
        <f>+M3020</f>
        <v>0</v>
      </c>
      <c r="AE3020" s="93">
        <f>+AD3020*14%</f>
        <v>0</v>
      </c>
      <c r="AF3020" s="93">
        <f>+AD3020*35%</f>
        <v>0</v>
      </c>
      <c r="AG3020" s="93">
        <f>+AD3020*F3020</f>
        <v>0</v>
      </c>
      <c r="AH3020" s="93">
        <f>+AE3020*F3020</f>
        <v>0</v>
      </c>
      <c r="AI3020" s="93">
        <f>+AF3020*F3020</f>
        <v>0</v>
      </c>
      <c r="AJ3020" s="93">
        <f>SUM(AG3020:AI3020)</f>
        <v>0</v>
      </c>
      <c r="AK3020" s="93">
        <f>+AD3020*G3020</f>
        <v>0</v>
      </c>
      <c r="AL3020" s="93">
        <f>+AE3020*G3020</f>
        <v>0</v>
      </c>
      <c r="AM3020" s="93">
        <f>+AF3020*G3020</f>
        <v>0</v>
      </c>
      <c r="AN3020" s="93">
        <f>SUM(AK3020:AM3020)</f>
        <v>0</v>
      </c>
      <c r="AQ3020" s="145" t="s">
        <v>525</v>
      </c>
      <c r="AU3020" s="8">
        <f>+K3020</f>
        <v>0</v>
      </c>
      <c r="AV3020" s="8">
        <f>+L3020</f>
        <v>0</v>
      </c>
      <c r="AW3020" s="2">
        <f>+M3020</f>
        <v>0</v>
      </c>
      <c r="AX3020" s="8">
        <f>F3020*AW3020</f>
        <v>0</v>
      </c>
      <c r="AY3020" s="8">
        <f>IF(AQ3020="CT",7%,5%)*AX3020</f>
        <v>0</v>
      </c>
      <c r="AZ3020" s="8">
        <f>AX3020*2%</f>
        <v>0</v>
      </c>
      <c r="BA3020" s="8">
        <f>IF(BB3020&gt;0,0,AX3020*5%)</f>
        <v>0</v>
      </c>
      <c r="BB3020" s="8">
        <f>(AX3020-BG3020)*35%</f>
        <v>0</v>
      </c>
      <c r="BC3020" s="8">
        <f>+AX3020+AY3020+AZ3020+BA3020+BB3020</f>
        <v>0</v>
      </c>
      <c r="BD3020" s="8">
        <f>AX3020-AT3020</f>
        <v>0</v>
      </c>
      <c r="BE3020" s="2"/>
      <c r="BH3020" s="2"/>
    </row>
    <row r="3021" spans="1:60" ht="17" hidden="1" outlineLevel="1" x14ac:dyDescent="0.2">
      <c r="B3021" s="82">
        <v>73</v>
      </c>
      <c r="C3021" s="144" t="s">
        <v>671</v>
      </c>
      <c r="D3021" s="144"/>
      <c r="E3021" s="82" t="s">
        <v>120</v>
      </c>
      <c r="F3021" s="143">
        <v>22.7942</v>
      </c>
      <c r="G3021" s="142">
        <f>+[2]THKL!F3031</f>
        <v>22.7942</v>
      </c>
      <c r="H3021" s="132"/>
      <c r="I3021" s="132"/>
      <c r="J3021" s="132"/>
      <c r="K3021" s="238" t="s">
        <v>668</v>
      </c>
      <c r="L3021" s="237"/>
      <c r="M3021" s="157">
        <f>SUM(K3021:L3021)</f>
        <v>0</v>
      </c>
      <c r="N3021" s="83">
        <f>IF(V3021&lt;&gt;"VTC VHm",_xlfn.XLOOKUP(Z3021,$AC$4015:$AC$4035,$AD$4015:$AD$4035,0)*M3021,_xlfn.XLOOKUP(Z3021,$AC$4015:$AC$4035,$AD$4015:$AD$4035,0)*L3021)</f>
        <v>0</v>
      </c>
      <c r="O3021" s="83">
        <f>IF(V3021&lt;&gt;"VTC VHm",_xlfn.XLOOKUP(Z3021,$AC$4015:$AC$4035,$AE$4015:$AE$4035,0)*M3021,_xlfn.XLOOKUP(Z3021,$AC$4015:$AC$4035,$AE$4015:$AE$4035,0)*L3021)</f>
        <v>0</v>
      </c>
      <c r="P3021" s="83">
        <f>SUM(N3021:O3021)</f>
        <v>0</v>
      </c>
      <c r="Q3021" s="157">
        <f>M3021*G3021</f>
        <v>0</v>
      </c>
      <c r="R3021" s="157">
        <f>G3021*P3021</f>
        <v>0</v>
      </c>
      <c r="S3021" s="83">
        <f>SUM(Q3021:R3021)</f>
        <v>0</v>
      </c>
      <c r="T3021" s="156"/>
      <c r="U3021" s="132"/>
      <c r="V3021" s="132"/>
      <c r="W3021" s="132"/>
      <c r="X3021" s="44" t="s">
        <v>33</v>
      </c>
      <c r="Y3021" s="44"/>
      <c r="Z3021" s="44" t="s">
        <v>16</v>
      </c>
      <c r="AA3021" s="44" t="s">
        <v>80</v>
      </c>
      <c r="AB3021" s="2">
        <v>2947989.0717402673</v>
      </c>
      <c r="AC3021" s="2">
        <v>67197052.499062002</v>
      </c>
      <c r="AD3021" s="2">
        <f>+M3021</f>
        <v>0</v>
      </c>
      <c r="AE3021" s="2">
        <f>+AD3021*14%</f>
        <v>0</v>
      </c>
      <c r="AF3021" s="155">
        <f>+AD3021*35%</f>
        <v>0</v>
      </c>
      <c r="AG3021" s="2">
        <f>+AD3021*F3021</f>
        <v>0</v>
      </c>
      <c r="AH3021" s="2">
        <f>+AE3021*F3021</f>
        <v>0</v>
      </c>
      <c r="AI3021" s="2">
        <f>+AF3021*F3021</f>
        <v>0</v>
      </c>
      <c r="AJ3021" s="2">
        <f>SUM(AG3021:AI3021)</f>
        <v>0</v>
      </c>
      <c r="AK3021" s="2">
        <f>+AD3021*G3021</f>
        <v>0</v>
      </c>
      <c r="AL3021" s="2">
        <f>+AE3021*G3021</f>
        <v>0</v>
      </c>
      <c r="AM3021" s="2">
        <f>+AF3021*G3021</f>
        <v>0</v>
      </c>
      <c r="AN3021" s="155">
        <f>SUM(AK3021:AM3021)</f>
        <v>0</v>
      </c>
      <c r="AQ3021" s="145" t="s">
        <v>525</v>
      </c>
      <c r="AU3021" s="8" t="str">
        <f>+K3021</f>
        <v>- Lấy theo đúng ĐM Nhà nước.
- Tính trong chi phí chung của dự án: Cẩu tháp, thuê cẩu Kato, vận thăng…</v>
      </c>
      <c r="AV3021" s="8">
        <f>+L3021</f>
        <v>0</v>
      </c>
      <c r="AW3021" s="2">
        <f>+M3021</f>
        <v>0</v>
      </c>
      <c r="AX3021" s="8">
        <f>F3021*AW3021</f>
        <v>0</v>
      </c>
      <c r="AY3021" s="8">
        <f>IF(AQ3021="CT",7%,5%)*AX3021</f>
        <v>0</v>
      </c>
      <c r="AZ3021" s="8">
        <f>AX3021*2%</f>
        <v>0</v>
      </c>
      <c r="BA3021" s="8">
        <f>IF(BB3021&gt;0,0,AX3021*5%)</f>
        <v>0</v>
      </c>
      <c r="BB3021" s="8">
        <f>(AX3021-BG3021)*35%</f>
        <v>0</v>
      </c>
      <c r="BC3021" s="8">
        <f>+AX3021+AY3021+AZ3021+BA3021+BB3021</f>
        <v>0</v>
      </c>
      <c r="BD3021" s="8">
        <f>AX3021-AT3021</f>
        <v>0</v>
      </c>
      <c r="BE3021" s="2"/>
      <c r="BH3021" s="2"/>
    </row>
    <row r="3022" spans="1:60" ht="17" hidden="1" outlineLevel="1" x14ac:dyDescent="0.2">
      <c r="B3022" s="82">
        <v>74</v>
      </c>
      <c r="C3022" s="144" t="s">
        <v>670</v>
      </c>
      <c r="D3022" s="144"/>
      <c r="E3022" s="82" t="s">
        <v>120</v>
      </c>
      <c r="F3022" s="143">
        <v>12.6326</v>
      </c>
      <c r="G3022" s="142">
        <f>+[2]THKL!F3032</f>
        <v>12.6326</v>
      </c>
      <c r="H3022" s="132"/>
      <c r="I3022" s="132"/>
      <c r="J3022" s="132"/>
      <c r="K3022" s="238" t="s">
        <v>668</v>
      </c>
      <c r="L3022" s="237"/>
      <c r="M3022" s="157">
        <f>SUM(K3022:L3022)</f>
        <v>0</v>
      </c>
      <c r="N3022" s="83">
        <f>IF(V3022&lt;&gt;"VTC VHm",_xlfn.XLOOKUP(Z3022,$AC$4015:$AC$4035,$AD$4015:$AD$4035,0)*M3022,_xlfn.XLOOKUP(Z3022,$AC$4015:$AC$4035,$AD$4015:$AD$4035,0)*L3022)</f>
        <v>0</v>
      </c>
      <c r="O3022" s="83">
        <f>IF(V3022&lt;&gt;"VTC VHm",_xlfn.XLOOKUP(Z3022,$AC$4015:$AC$4035,$AE$4015:$AE$4035,0)*M3022,_xlfn.XLOOKUP(Z3022,$AC$4015:$AC$4035,$AE$4015:$AE$4035,0)*L3022)</f>
        <v>0</v>
      </c>
      <c r="P3022" s="83">
        <f>SUM(N3022:O3022)</f>
        <v>0</v>
      </c>
      <c r="Q3022" s="157">
        <f>M3022*G3022</f>
        <v>0</v>
      </c>
      <c r="R3022" s="157">
        <f>G3022*P3022</f>
        <v>0</v>
      </c>
      <c r="S3022" s="83">
        <f>SUM(Q3022:R3022)</f>
        <v>0</v>
      </c>
      <c r="T3022" s="156"/>
      <c r="U3022" s="132"/>
      <c r="V3022" s="132"/>
      <c r="W3022" s="132"/>
      <c r="X3022" s="44" t="s">
        <v>33</v>
      </c>
      <c r="Y3022" s="44"/>
      <c r="Z3022" s="44" t="s">
        <v>16</v>
      </c>
      <c r="AA3022" s="44" t="s">
        <v>80</v>
      </c>
      <c r="AB3022" s="2">
        <v>1347140.9639201248</v>
      </c>
      <c r="AC3022" s="2">
        <v>17017892.940817367</v>
      </c>
      <c r="AD3022" s="2">
        <f>+M3022</f>
        <v>0</v>
      </c>
      <c r="AE3022" s="2">
        <f>+AD3022*14%</f>
        <v>0</v>
      </c>
      <c r="AF3022" s="155">
        <f>+AD3022*35%</f>
        <v>0</v>
      </c>
      <c r="AG3022" s="2">
        <f>+AD3022*F3022</f>
        <v>0</v>
      </c>
      <c r="AH3022" s="2">
        <f>+AE3022*F3022</f>
        <v>0</v>
      </c>
      <c r="AI3022" s="2">
        <f>+AF3022*F3022</f>
        <v>0</v>
      </c>
      <c r="AJ3022" s="2">
        <f>SUM(AG3022:AI3022)</f>
        <v>0</v>
      </c>
      <c r="AK3022" s="2">
        <f>+AD3022*G3022</f>
        <v>0</v>
      </c>
      <c r="AL3022" s="2">
        <f>+AE3022*G3022</f>
        <v>0</v>
      </c>
      <c r="AM3022" s="2">
        <f>+AF3022*G3022</f>
        <v>0</v>
      </c>
      <c r="AN3022" s="155">
        <f>SUM(AK3022:AM3022)</f>
        <v>0</v>
      </c>
      <c r="AQ3022" s="145" t="s">
        <v>525</v>
      </c>
      <c r="AU3022" s="8" t="str">
        <f>+K3022</f>
        <v>- Lấy theo đúng ĐM Nhà nước.
- Tính trong chi phí chung của dự án: Cẩu tháp, thuê cẩu Kato, vận thăng…</v>
      </c>
      <c r="AV3022" s="8">
        <f>+L3022</f>
        <v>0</v>
      </c>
      <c r="AW3022" s="2">
        <f>+M3022</f>
        <v>0</v>
      </c>
      <c r="AX3022" s="8">
        <f>F3022*AW3022</f>
        <v>0</v>
      </c>
      <c r="AY3022" s="8">
        <f>IF(AQ3022="CT",7%,5%)*AX3022</f>
        <v>0</v>
      </c>
      <c r="AZ3022" s="8">
        <f>AX3022*2%</f>
        <v>0</v>
      </c>
      <c r="BA3022" s="8">
        <f>IF(BB3022&gt;0,0,AX3022*5%)</f>
        <v>0</v>
      </c>
      <c r="BB3022" s="8">
        <f>(AX3022-BG3022)*35%</f>
        <v>0</v>
      </c>
      <c r="BC3022" s="8">
        <f>+AX3022+AY3022+AZ3022+BA3022+BB3022</f>
        <v>0</v>
      </c>
      <c r="BD3022" s="8">
        <f>AX3022-AT3022</f>
        <v>0</v>
      </c>
      <c r="BE3022" s="2"/>
      <c r="BH3022" s="2"/>
    </row>
    <row r="3023" spans="1:60" ht="34" hidden="1" outlineLevel="1" x14ac:dyDescent="0.2">
      <c r="B3023" s="82">
        <v>75</v>
      </c>
      <c r="C3023" s="144" t="s">
        <v>669</v>
      </c>
      <c r="D3023" s="144"/>
      <c r="E3023" s="82" t="s">
        <v>120</v>
      </c>
      <c r="F3023" s="143">
        <v>88.427899999999994</v>
      </c>
      <c r="G3023" s="142">
        <f>+[2]THKL!F3033</f>
        <v>88.427899999999994</v>
      </c>
      <c r="H3023" s="132"/>
      <c r="I3023" s="132"/>
      <c r="J3023" s="132"/>
      <c r="K3023" s="238" t="s">
        <v>668</v>
      </c>
      <c r="L3023" s="237"/>
      <c r="M3023" s="157">
        <f>SUM(K3023:L3023)</f>
        <v>0</v>
      </c>
      <c r="N3023" s="83">
        <f>IF(V3023&lt;&gt;"VTC VHm",_xlfn.XLOOKUP(Z3023,$AC$4015:$AC$4035,$AD$4015:$AD$4035,0)*M3023,_xlfn.XLOOKUP(Z3023,$AC$4015:$AC$4035,$AD$4015:$AD$4035,0)*L3023)</f>
        <v>0</v>
      </c>
      <c r="O3023" s="83">
        <f>IF(V3023&lt;&gt;"VTC VHm",_xlfn.XLOOKUP(Z3023,$AC$4015:$AC$4035,$AE$4015:$AE$4035,0)*M3023,_xlfn.XLOOKUP(Z3023,$AC$4015:$AC$4035,$AE$4015:$AE$4035,0)*L3023)</f>
        <v>0</v>
      </c>
      <c r="P3023" s="83">
        <f>SUM(N3023:O3023)</f>
        <v>0</v>
      </c>
      <c r="Q3023" s="157">
        <f>M3023*G3023</f>
        <v>0</v>
      </c>
      <c r="R3023" s="157">
        <f>G3023*P3023</f>
        <v>0</v>
      </c>
      <c r="S3023" s="83">
        <f>SUM(Q3023:R3023)</f>
        <v>0</v>
      </c>
      <c r="T3023" s="156"/>
      <c r="U3023" s="132"/>
      <c r="V3023" s="132"/>
      <c r="W3023" s="132"/>
      <c r="X3023" s="44" t="s">
        <v>33</v>
      </c>
      <c r="Y3023" s="44"/>
      <c r="Z3023" s="44" t="s">
        <v>16</v>
      </c>
      <c r="AA3023" s="44" t="s">
        <v>80</v>
      </c>
      <c r="AB3023" s="2">
        <v>351674.6815667249</v>
      </c>
      <c r="AC3023" s="2">
        <v>31097853.574114192</v>
      </c>
      <c r="AD3023" s="2">
        <f>+M3023</f>
        <v>0</v>
      </c>
      <c r="AE3023" s="2">
        <f>+AD3023*14%</f>
        <v>0</v>
      </c>
      <c r="AF3023" s="155">
        <f>+AD3023*35%</f>
        <v>0</v>
      </c>
      <c r="AG3023" s="2">
        <f>+AD3023*F3023</f>
        <v>0</v>
      </c>
      <c r="AH3023" s="2">
        <f>+AE3023*F3023</f>
        <v>0</v>
      </c>
      <c r="AI3023" s="2">
        <f>+AF3023*F3023</f>
        <v>0</v>
      </c>
      <c r="AJ3023" s="2">
        <f>SUM(AG3023:AI3023)</f>
        <v>0</v>
      </c>
      <c r="AK3023" s="2">
        <f>+AD3023*G3023</f>
        <v>0</v>
      </c>
      <c r="AL3023" s="2">
        <f>+AE3023*G3023</f>
        <v>0</v>
      </c>
      <c r="AM3023" s="2">
        <f>+AF3023*G3023</f>
        <v>0</v>
      </c>
      <c r="AN3023" s="155">
        <f>SUM(AK3023:AM3023)</f>
        <v>0</v>
      </c>
      <c r="AQ3023" s="145" t="s">
        <v>525</v>
      </c>
      <c r="AU3023" s="8" t="str">
        <f>+K3023</f>
        <v>- Lấy theo đúng ĐM Nhà nước.
- Tính trong chi phí chung của dự án: Cẩu tháp, thuê cẩu Kato, vận thăng…</v>
      </c>
      <c r="AV3023" s="8">
        <f>+L3023</f>
        <v>0</v>
      </c>
      <c r="AW3023" s="2">
        <f>+M3023</f>
        <v>0</v>
      </c>
      <c r="AX3023" s="8">
        <f>F3023*AW3023</f>
        <v>0</v>
      </c>
      <c r="AY3023" s="8">
        <f>IF(AQ3023="CT",7%,5%)*AX3023</f>
        <v>0</v>
      </c>
      <c r="AZ3023" s="8">
        <f>AX3023*2%</f>
        <v>0</v>
      </c>
      <c r="BA3023" s="8">
        <f>IF(BB3023&gt;0,0,AX3023*5%)</f>
        <v>0</v>
      </c>
      <c r="BB3023" s="8">
        <f>(AX3023-BG3023)*35%</f>
        <v>0</v>
      </c>
      <c r="BC3023" s="8">
        <f>+AX3023+AY3023+AZ3023+BA3023+BB3023</f>
        <v>0</v>
      </c>
      <c r="BD3023" s="8">
        <f>AX3023-AT3023</f>
        <v>0</v>
      </c>
      <c r="BE3023" s="2"/>
      <c r="BH3023" s="2"/>
    </row>
    <row r="3024" spans="1:60" s="92" customFormat="1" ht="17" collapsed="1" x14ac:dyDescent="0.2">
      <c r="B3024" s="163" t="s">
        <v>667</v>
      </c>
      <c r="C3024" s="164" t="s">
        <v>666</v>
      </c>
      <c r="D3024" s="164"/>
      <c r="E3024" s="163"/>
      <c r="F3024" s="162"/>
      <c r="G3024" s="149">
        <f>'[1]BoQ HSYC'!F3024</f>
        <v>0</v>
      </c>
      <c r="H3024" s="184">
        <f>'[1]BoQ HSYC'!G3024</f>
        <v>0</v>
      </c>
      <c r="I3024" s="184">
        <f>'[1]BoQ HSYC'!H3024</f>
        <v>0</v>
      </c>
      <c r="J3024" s="184">
        <f>'[1]BoQ HSYC'!I3024</f>
        <v>0</v>
      </c>
      <c r="K3024" s="170">
        <f>'[1]BoQ HSYC'!J3024</f>
        <v>0</v>
      </c>
      <c r="L3024" s="171">
        <f>'[1]BoQ HSYC'!K3024</f>
        <v>0</v>
      </c>
      <c r="M3024" s="171">
        <f>'[1]BoQ HSYC'!L3024</f>
        <v>0</v>
      </c>
      <c r="N3024" s="183">
        <f>'[1]BoQ HSYC'!M3024</f>
        <v>0</v>
      </c>
      <c r="O3024" s="183">
        <f>'[1]BoQ HSYC'!N3024</f>
        <v>0</v>
      </c>
      <c r="P3024" s="160">
        <f>'[1]BoQ HSYC'!O3024</f>
        <v>0</v>
      </c>
      <c r="Q3024" s="171">
        <f>'[1]BoQ HSYC'!P3024</f>
        <v>0</v>
      </c>
      <c r="R3024" s="158">
        <f>'[1]BoQ HSYC'!Q3024</f>
        <v>0</v>
      </c>
      <c r="S3024" s="160">
        <f>'[1]BoQ HSYC'!R3024</f>
        <v>0</v>
      </c>
      <c r="T3024" s="170">
        <f>'[1]BoQ HSYC'!S3024</f>
        <v>0</v>
      </c>
      <c r="U3024" s="158">
        <f>'[1]BoQ HSYC'!T3024</f>
        <v>0</v>
      </c>
      <c r="V3024" s="158">
        <f>'[1]BoQ HSYC'!U3024</f>
        <v>0</v>
      </c>
      <c r="W3024" s="158">
        <f>'[1]BoQ HSYC'!V3024</f>
        <v>0</v>
      </c>
      <c r="X3024" s="94" t="str">
        <f>'[1]BoQ HSYC'!W3024</f>
        <v>ME</v>
      </c>
      <c r="Y3024" s="94"/>
      <c r="Z3024" s="94"/>
      <c r="AA3024" s="44"/>
      <c r="AB3024" s="2">
        <v>0</v>
      </c>
      <c r="AC3024" s="2">
        <v>0</v>
      </c>
      <c r="AD3024" s="93">
        <f>+M3024</f>
        <v>0</v>
      </c>
      <c r="AE3024" s="93">
        <f>+AD3024*14%</f>
        <v>0</v>
      </c>
      <c r="AF3024" s="93">
        <f>+AD3024*35%</f>
        <v>0</v>
      </c>
      <c r="AG3024" s="93">
        <f>+AD3024*F3024</f>
        <v>0</v>
      </c>
      <c r="AH3024" s="93">
        <f>+AE3024*F3024</f>
        <v>0</v>
      </c>
      <c r="AI3024" s="93">
        <f>+AF3024*F3024</f>
        <v>0</v>
      </c>
      <c r="AJ3024" s="93">
        <f>SUM(AG3024:AI3024)</f>
        <v>0</v>
      </c>
      <c r="AK3024" s="93">
        <f>+AD3024*G3024</f>
        <v>0</v>
      </c>
      <c r="AL3024" s="93">
        <f>+AE3024*G3024</f>
        <v>0</v>
      </c>
      <c r="AM3024" s="93">
        <f>+AF3024*G3024</f>
        <v>0</v>
      </c>
      <c r="AN3024" s="93">
        <f>SUM(AK3024:AM3024)</f>
        <v>0</v>
      </c>
      <c r="AQ3024" s="145" t="s">
        <v>525</v>
      </c>
      <c r="AU3024" s="8">
        <f>+K3024</f>
        <v>0</v>
      </c>
      <c r="AV3024" s="8">
        <f>+L3024</f>
        <v>0</v>
      </c>
      <c r="AW3024" s="2">
        <f>+M3024</f>
        <v>0</v>
      </c>
      <c r="AX3024" s="8">
        <f>F3024*AW3024</f>
        <v>0</v>
      </c>
      <c r="AY3024" s="8">
        <f>IF(AQ3024="CT",7%,5%)*AX3024</f>
        <v>0</v>
      </c>
      <c r="AZ3024" s="8">
        <f>AX3024*2%</f>
        <v>0</v>
      </c>
      <c r="BA3024" s="8">
        <f>IF(BB3024&gt;0,0,AX3024*5%)</f>
        <v>0</v>
      </c>
      <c r="BB3024" s="8">
        <f>(AX3024-BG3024)*35%</f>
        <v>0</v>
      </c>
      <c r="BC3024" s="8">
        <f>+AX3024+AY3024+AZ3024+BA3024+BB3024</f>
        <v>0</v>
      </c>
      <c r="BD3024" s="8">
        <f>AX3024-AT3024</f>
        <v>0</v>
      </c>
      <c r="BE3024" s="2"/>
      <c r="BH3024" s="2"/>
    </row>
    <row r="3025" spans="2:60" ht="17" hidden="1" outlineLevel="1" x14ac:dyDescent="0.2">
      <c r="B3025" s="82">
        <v>2</v>
      </c>
      <c r="C3025" s="144" t="s">
        <v>665</v>
      </c>
      <c r="D3025" s="144"/>
      <c r="E3025" s="82" t="s">
        <v>664</v>
      </c>
      <c r="F3025" s="143">
        <v>1</v>
      </c>
      <c r="G3025" s="142">
        <f>'[1]BoQ HSYC'!F3025</f>
        <v>1</v>
      </c>
      <c r="H3025" s="185">
        <f>'[1]BoQ HSYC'!G3025</f>
        <v>0</v>
      </c>
      <c r="I3025" s="185">
        <f>'[1]BoQ HSYC'!H3025</f>
        <v>0</v>
      </c>
      <c r="J3025" s="185">
        <f>'[1]BoQ HSYC'!I3025</f>
        <v>0</v>
      </c>
      <c r="K3025" s="48">
        <f>'[1]BoQ HSYC'!J3025</f>
        <v>87340000</v>
      </c>
      <c r="L3025" s="47">
        <f>'[1]BoQ HSYC'!K3025</f>
        <v>0</v>
      </c>
      <c r="M3025" s="47">
        <f>'[1]BoQ HSYC'!L3025</f>
        <v>87340000</v>
      </c>
      <c r="N3025" s="183">
        <f>'[1]BoQ HSYC'!M3025</f>
        <v>0</v>
      </c>
      <c r="O3025" s="183">
        <f>'[1]BoQ HSYC'!N3025</f>
        <v>0</v>
      </c>
      <c r="P3025" s="83">
        <f>'[1]BoQ HSYC'!O3025</f>
        <v>0</v>
      </c>
      <c r="Q3025" s="47">
        <f>'[1]BoQ HSYC'!P3025</f>
        <v>87340000</v>
      </c>
      <c r="R3025" s="132">
        <f>'[1]BoQ HSYC'!Q3025</f>
        <v>0</v>
      </c>
      <c r="S3025" s="83">
        <f>'[1]BoQ HSYC'!R3025</f>
        <v>87340000</v>
      </c>
      <c r="T3025" s="48">
        <f>'[1]BoQ HSYC'!S3025</f>
        <v>0</v>
      </c>
      <c r="U3025" s="132">
        <f>'[1]BoQ HSYC'!T3025</f>
        <v>0</v>
      </c>
      <c r="V3025" s="132" t="str">
        <f>'[1]BoQ HSYC'!U3025</f>
        <v>Báo giá NCC</v>
      </c>
      <c r="W3025" s="132" t="str">
        <f>'[1]BoQ HSYC'!V3025</f>
        <v>Báo giá NCC</v>
      </c>
      <c r="X3025" s="44" t="str">
        <f>'[1]BoQ HSYC'!W3025</f>
        <v>ME</v>
      </c>
      <c r="Y3025" s="44"/>
      <c r="Z3025" s="44"/>
      <c r="AA3025" s="44"/>
      <c r="AB3025" s="2">
        <v>110987086.65000001</v>
      </c>
      <c r="AC3025" s="2">
        <v>110987086.65000001</v>
      </c>
      <c r="AD3025" s="2">
        <f>+M3025</f>
        <v>87340000</v>
      </c>
      <c r="AE3025" s="2">
        <f>+AD3025*14%</f>
        <v>12227600.000000002</v>
      </c>
      <c r="AF3025" s="155">
        <f>+AD3025*35%</f>
        <v>30568999.999999996</v>
      </c>
      <c r="AG3025" s="2">
        <f>+AD3025*F3025</f>
        <v>87340000</v>
      </c>
      <c r="AH3025" s="2">
        <f>+AE3025*F3025</f>
        <v>12227600.000000002</v>
      </c>
      <c r="AI3025" s="2">
        <f>+AF3025*F3025</f>
        <v>30568999.999999996</v>
      </c>
      <c r="AJ3025" s="2">
        <f>SUM(AG3025:AI3025)</f>
        <v>130136600</v>
      </c>
      <c r="AK3025" s="2">
        <f>+AD3025*G3025</f>
        <v>87340000</v>
      </c>
      <c r="AL3025" s="2">
        <f>+AE3025*G3025</f>
        <v>12227600.000000002</v>
      </c>
      <c r="AM3025" s="2">
        <f>+AF3025*G3025</f>
        <v>30568999.999999996</v>
      </c>
      <c r="AN3025" s="155">
        <f>SUM(AK3025:AM3025)</f>
        <v>130136600</v>
      </c>
      <c r="AQ3025" s="145" t="s">
        <v>525</v>
      </c>
      <c r="AU3025" s="8"/>
      <c r="AV3025" s="8"/>
      <c r="AW3025" s="2">
        <f>'[2]BoQ HSYC-Đạt'!$AT3025</f>
        <v>89086800</v>
      </c>
      <c r="AX3025" s="8">
        <f>F3025*AW3025</f>
        <v>89086800</v>
      </c>
      <c r="AY3025" s="8">
        <f>IF(AQ3025="CT",7%,5%)*AX3025</f>
        <v>6236076.0000000009</v>
      </c>
      <c r="AZ3025" s="8">
        <f>AX3025*2%</f>
        <v>1781736</v>
      </c>
      <c r="BA3025" s="8">
        <f>IF(BB3025&gt;0,0,AX3025*5%)</f>
        <v>4454340</v>
      </c>
      <c r="BB3025" s="8"/>
      <c r="BC3025" s="8">
        <f>+AX3025+AY3025+AZ3025+BA3025+BB3025</f>
        <v>101558952</v>
      </c>
      <c r="BD3025" s="8">
        <f>AX3025-AT3025</f>
        <v>89086800</v>
      </c>
      <c r="BE3025" s="2"/>
      <c r="BH3025" s="2"/>
    </row>
    <row r="3026" spans="2:60" ht="17" hidden="1" outlineLevel="1" x14ac:dyDescent="0.2">
      <c r="B3026" s="82"/>
      <c r="C3026" s="144" t="s">
        <v>663</v>
      </c>
      <c r="D3026" s="144"/>
      <c r="E3026" s="82"/>
      <c r="F3026" s="143"/>
      <c r="G3026" s="142">
        <f>'[1]BoQ HSYC'!F3026</f>
        <v>0</v>
      </c>
      <c r="H3026" s="185">
        <f>'[1]BoQ HSYC'!G3026</f>
        <v>0</v>
      </c>
      <c r="I3026" s="185">
        <f>'[1]BoQ HSYC'!H3026</f>
        <v>0</v>
      </c>
      <c r="J3026" s="185">
        <f>'[1]BoQ HSYC'!I3026</f>
        <v>0</v>
      </c>
      <c r="K3026" s="48">
        <f>'[1]BoQ HSYC'!J3026</f>
        <v>0</v>
      </c>
      <c r="L3026" s="47">
        <f>'[1]BoQ HSYC'!K3026</f>
        <v>0</v>
      </c>
      <c r="M3026" s="47">
        <f>'[1]BoQ HSYC'!L3026</f>
        <v>0</v>
      </c>
      <c r="N3026" s="183">
        <f>'[1]BoQ HSYC'!M3026</f>
        <v>0</v>
      </c>
      <c r="O3026" s="183">
        <f>'[1]BoQ HSYC'!N3026</f>
        <v>0</v>
      </c>
      <c r="P3026" s="83">
        <f>'[1]BoQ HSYC'!O3026</f>
        <v>0</v>
      </c>
      <c r="Q3026" s="47">
        <f>'[1]BoQ HSYC'!P3026</f>
        <v>0</v>
      </c>
      <c r="R3026" s="132">
        <f>'[1]BoQ HSYC'!Q3026</f>
        <v>0</v>
      </c>
      <c r="S3026" s="83">
        <f>'[1]BoQ HSYC'!R3026</f>
        <v>0</v>
      </c>
      <c r="T3026" s="48">
        <f>'[1]BoQ HSYC'!S3026</f>
        <v>0</v>
      </c>
      <c r="U3026" s="132">
        <f>'[1]BoQ HSYC'!T3026</f>
        <v>0</v>
      </c>
      <c r="V3026" s="132">
        <f>'[1]BoQ HSYC'!U3026</f>
        <v>0</v>
      </c>
      <c r="W3026" s="132">
        <f>'[1]BoQ HSYC'!V3026</f>
        <v>0</v>
      </c>
      <c r="X3026" s="44" t="str">
        <f>'[1]BoQ HSYC'!W3026</f>
        <v>ME</v>
      </c>
      <c r="Y3026" s="44"/>
      <c r="Z3026" s="44"/>
      <c r="AA3026" s="44"/>
      <c r="AB3026" s="2">
        <v>0</v>
      </c>
      <c r="AC3026" s="2">
        <v>0</v>
      </c>
      <c r="AD3026" s="2">
        <f>+M3026</f>
        <v>0</v>
      </c>
      <c r="AE3026" s="2">
        <f>+AD3026*14%</f>
        <v>0</v>
      </c>
      <c r="AF3026" s="155">
        <f>+AD3026*35%</f>
        <v>0</v>
      </c>
      <c r="AG3026" s="2">
        <f>+AD3026*F3026</f>
        <v>0</v>
      </c>
      <c r="AH3026" s="2">
        <f>+AE3026*F3026</f>
        <v>0</v>
      </c>
      <c r="AI3026" s="2">
        <f>+AF3026*F3026</f>
        <v>0</v>
      </c>
      <c r="AJ3026" s="2">
        <f>SUM(AG3026:AI3026)</f>
        <v>0</v>
      </c>
      <c r="AK3026" s="2">
        <f>+AD3026*G3026</f>
        <v>0</v>
      </c>
      <c r="AL3026" s="2">
        <f>+AE3026*G3026</f>
        <v>0</v>
      </c>
      <c r="AM3026" s="2">
        <f>+AF3026*G3026</f>
        <v>0</v>
      </c>
      <c r="AN3026" s="155">
        <f>SUM(AK3026:AM3026)</f>
        <v>0</v>
      </c>
      <c r="AQ3026" s="145" t="s">
        <v>525</v>
      </c>
      <c r="AU3026" s="8"/>
      <c r="AV3026" s="8"/>
      <c r="AW3026" s="2">
        <f>'[2]BoQ HSYC-Đạt'!$AT3026</f>
        <v>0</v>
      </c>
      <c r="AX3026" s="8">
        <f>F3026*AW3026</f>
        <v>0</v>
      </c>
      <c r="AY3026" s="8">
        <f>IF(AQ3026="CT",7%,5%)*AX3026</f>
        <v>0</v>
      </c>
      <c r="AZ3026" s="8">
        <f>AX3026*2%</f>
        <v>0</v>
      </c>
      <c r="BA3026" s="8">
        <f>IF(BB3026&gt;0,0,AX3026*5%)</f>
        <v>0</v>
      </c>
      <c r="BB3026" s="8"/>
      <c r="BC3026" s="8">
        <f>+AX3026+AY3026+AZ3026+BA3026+BB3026</f>
        <v>0</v>
      </c>
      <c r="BD3026" s="8">
        <f>AX3026-AT3026</f>
        <v>0</v>
      </c>
      <c r="BE3026" s="2"/>
      <c r="BH3026" s="2"/>
    </row>
    <row r="3027" spans="2:60" ht="17" hidden="1" outlineLevel="1" x14ac:dyDescent="0.2">
      <c r="B3027" s="82"/>
      <c r="C3027" s="144" t="s">
        <v>662</v>
      </c>
      <c r="D3027" s="144"/>
      <c r="E3027" s="82"/>
      <c r="F3027" s="143"/>
      <c r="G3027" s="142">
        <f>'[1]BoQ HSYC'!F3027</f>
        <v>0</v>
      </c>
      <c r="H3027" s="185">
        <f>'[1]BoQ HSYC'!G3027</f>
        <v>0</v>
      </c>
      <c r="I3027" s="185">
        <f>'[1]BoQ HSYC'!H3027</f>
        <v>0</v>
      </c>
      <c r="J3027" s="185">
        <f>'[1]BoQ HSYC'!I3027</f>
        <v>0</v>
      </c>
      <c r="K3027" s="48">
        <f>'[1]BoQ HSYC'!J3027</f>
        <v>0</v>
      </c>
      <c r="L3027" s="47">
        <f>'[1]BoQ HSYC'!K3027</f>
        <v>0</v>
      </c>
      <c r="M3027" s="47">
        <f>'[1]BoQ HSYC'!L3027</f>
        <v>0</v>
      </c>
      <c r="N3027" s="183">
        <f>'[1]BoQ HSYC'!M3027</f>
        <v>0</v>
      </c>
      <c r="O3027" s="183">
        <f>'[1]BoQ HSYC'!N3027</f>
        <v>0</v>
      </c>
      <c r="P3027" s="83">
        <f>'[1]BoQ HSYC'!O3027</f>
        <v>0</v>
      </c>
      <c r="Q3027" s="47">
        <f>'[1]BoQ HSYC'!P3027</f>
        <v>0</v>
      </c>
      <c r="R3027" s="132">
        <f>'[1]BoQ HSYC'!Q3027</f>
        <v>0</v>
      </c>
      <c r="S3027" s="83">
        <f>'[1]BoQ HSYC'!R3027</f>
        <v>0</v>
      </c>
      <c r="T3027" s="48">
        <f>'[1]BoQ HSYC'!S3027</f>
        <v>0</v>
      </c>
      <c r="U3027" s="132">
        <f>'[1]BoQ HSYC'!T3027</f>
        <v>0</v>
      </c>
      <c r="V3027" s="132">
        <f>'[1]BoQ HSYC'!U3027</f>
        <v>0</v>
      </c>
      <c r="W3027" s="132">
        <f>'[1]BoQ HSYC'!V3027</f>
        <v>0</v>
      </c>
      <c r="X3027" s="44" t="str">
        <f>'[1]BoQ HSYC'!W3027</f>
        <v>ME</v>
      </c>
      <c r="Y3027" s="44"/>
      <c r="Z3027" s="44"/>
      <c r="AA3027" s="44"/>
      <c r="AB3027" s="2">
        <v>0</v>
      </c>
      <c r="AC3027" s="2">
        <v>0</v>
      </c>
      <c r="AD3027" s="2">
        <f>+M3027</f>
        <v>0</v>
      </c>
      <c r="AE3027" s="2">
        <f>+AD3027*14%</f>
        <v>0</v>
      </c>
      <c r="AF3027" s="155">
        <f>+AD3027*35%</f>
        <v>0</v>
      </c>
      <c r="AG3027" s="2">
        <f>+AD3027*F3027</f>
        <v>0</v>
      </c>
      <c r="AH3027" s="2">
        <f>+AE3027*F3027</f>
        <v>0</v>
      </c>
      <c r="AI3027" s="2">
        <f>+AF3027*F3027</f>
        <v>0</v>
      </c>
      <c r="AJ3027" s="2">
        <f>SUM(AG3027:AI3027)</f>
        <v>0</v>
      </c>
      <c r="AK3027" s="2">
        <f>+AD3027*G3027</f>
        <v>0</v>
      </c>
      <c r="AL3027" s="2">
        <f>+AE3027*G3027</f>
        <v>0</v>
      </c>
      <c r="AM3027" s="2">
        <f>+AF3027*G3027</f>
        <v>0</v>
      </c>
      <c r="AN3027" s="155">
        <f>SUM(AK3027:AM3027)</f>
        <v>0</v>
      </c>
      <c r="AQ3027" s="145" t="s">
        <v>525</v>
      </c>
      <c r="AU3027" s="8"/>
      <c r="AV3027" s="8"/>
      <c r="AW3027" s="2">
        <f>'[2]BoQ HSYC-Đạt'!$AT3027</f>
        <v>0</v>
      </c>
      <c r="AX3027" s="8">
        <f>F3027*AW3027</f>
        <v>0</v>
      </c>
      <c r="AY3027" s="8">
        <f>IF(AQ3027="CT",7%,5%)*AX3027</f>
        <v>0</v>
      </c>
      <c r="AZ3027" s="8">
        <f>AX3027*2%</f>
        <v>0</v>
      </c>
      <c r="BA3027" s="8">
        <f>IF(BB3027&gt;0,0,AX3027*5%)</f>
        <v>0</v>
      </c>
      <c r="BB3027" s="8"/>
      <c r="BC3027" s="8">
        <f>+AX3027+AY3027+AZ3027+BA3027+BB3027</f>
        <v>0</v>
      </c>
      <c r="BD3027" s="8">
        <f>AX3027-AT3027</f>
        <v>0</v>
      </c>
      <c r="BE3027" s="2"/>
      <c r="BH3027" s="2"/>
    </row>
    <row r="3028" spans="2:60" ht="17" hidden="1" outlineLevel="1" x14ac:dyDescent="0.2">
      <c r="B3028" s="82"/>
      <c r="C3028" s="144" t="s">
        <v>661</v>
      </c>
      <c r="D3028" s="144"/>
      <c r="E3028" s="82"/>
      <c r="F3028" s="143"/>
      <c r="G3028" s="142">
        <f>'[1]BoQ HSYC'!F3028</f>
        <v>0</v>
      </c>
      <c r="H3028" s="185">
        <f>'[1]BoQ HSYC'!G3028</f>
        <v>0</v>
      </c>
      <c r="I3028" s="185">
        <f>'[1]BoQ HSYC'!H3028</f>
        <v>0</v>
      </c>
      <c r="J3028" s="185">
        <f>'[1]BoQ HSYC'!I3028</f>
        <v>0</v>
      </c>
      <c r="K3028" s="48">
        <f>'[1]BoQ HSYC'!J3028</f>
        <v>0</v>
      </c>
      <c r="L3028" s="47">
        <f>'[1]BoQ HSYC'!K3028</f>
        <v>0</v>
      </c>
      <c r="M3028" s="47">
        <f>'[1]BoQ HSYC'!L3028</f>
        <v>0</v>
      </c>
      <c r="N3028" s="183">
        <f>'[1]BoQ HSYC'!M3028</f>
        <v>0</v>
      </c>
      <c r="O3028" s="183">
        <f>'[1]BoQ HSYC'!N3028</f>
        <v>0</v>
      </c>
      <c r="P3028" s="83">
        <f>'[1]BoQ HSYC'!O3028</f>
        <v>0</v>
      </c>
      <c r="Q3028" s="47">
        <f>'[1]BoQ HSYC'!P3028</f>
        <v>0</v>
      </c>
      <c r="R3028" s="132">
        <f>'[1]BoQ HSYC'!Q3028</f>
        <v>0</v>
      </c>
      <c r="S3028" s="83">
        <f>'[1]BoQ HSYC'!R3028</f>
        <v>0</v>
      </c>
      <c r="T3028" s="48">
        <f>'[1]BoQ HSYC'!S3028</f>
        <v>0</v>
      </c>
      <c r="U3028" s="132">
        <f>'[1]BoQ HSYC'!T3028</f>
        <v>0</v>
      </c>
      <c r="V3028" s="132">
        <f>'[1]BoQ HSYC'!U3028</f>
        <v>0</v>
      </c>
      <c r="W3028" s="132">
        <f>'[1]BoQ HSYC'!V3028</f>
        <v>0</v>
      </c>
      <c r="X3028" s="44" t="str">
        <f>'[1]BoQ HSYC'!W3028</f>
        <v>ME</v>
      </c>
      <c r="Y3028" s="44"/>
      <c r="Z3028" s="44"/>
      <c r="AA3028" s="44"/>
      <c r="AB3028" s="2">
        <v>0</v>
      </c>
      <c r="AC3028" s="2">
        <v>0</v>
      </c>
      <c r="AD3028" s="2">
        <f>+M3028</f>
        <v>0</v>
      </c>
      <c r="AE3028" s="2">
        <f>+AD3028*14%</f>
        <v>0</v>
      </c>
      <c r="AF3028" s="155">
        <f>+AD3028*35%</f>
        <v>0</v>
      </c>
      <c r="AG3028" s="2">
        <f>+AD3028*F3028</f>
        <v>0</v>
      </c>
      <c r="AH3028" s="2">
        <f>+AE3028*F3028</f>
        <v>0</v>
      </c>
      <c r="AI3028" s="2">
        <f>+AF3028*F3028</f>
        <v>0</v>
      </c>
      <c r="AJ3028" s="2">
        <f>SUM(AG3028:AI3028)</f>
        <v>0</v>
      </c>
      <c r="AK3028" s="2">
        <f>+AD3028*G3028</f>
        <v>0</v>
      </c>
      <c r="AL3028" s="2">
        <f>+AE3028*G3028</f>
        <v>0</v>
      </c>
      <c r="AM3028" s="2">
        <f>+AF3028*G3028</f>
        <v>0</v>
      </c>
      <c r="AN3028" s="155">
        <f>SUM(AK3028:AM3028)</f>
        <v>0</v>
      </c>
      <c r="AQ3028" s="145" t="s">
        <v>525</v>
      </c>
      <c r="AU3028" s="8"/>
      <c r="AV3028" s="8"/>
      <c r="AW3028" s="2">
        <f>'[2]BoQ HSYC-Đạt'!$AT3028</f>
        <v>0</v>
      </c>
      <c r="AX3028" s="8">
        <f>F3028*AW3028</f>
        <v>0</v>
      </c>
      <c r="AY3028" s="8">
        <f>IF(AQ3028="CT",7%,5%)*AX3028</f>
        <v>0</v>
      </c>
      <c r="AZ3028" s="8">
        <f>AX3028*2%</f>
        <v>0</v>
      </c>
      <c r="BA3028" s="8">
        <f>IF(BB3028&gt;0,0,AX3028*5%)</f>
        <v>0</v>
      </c>
      <c r="BB3028" s="8"/>
      <c r="BC3028" s="8">
        <f>+AX3028+AY3028+AZ3028+BA3028+BB3028</f>
        <v>0</v>
      </c>
      <c r="BD3028" s="8">
        <f>AX3028-AT3028</f>
        <v>0</v>
      </c>
      <c r="BE3028" s="2"/>
      <c r="BH3028" s="2"/>
    </row>
    <row r="3029" spans="2:60" ht="17" hidden="1" outlineLevel="1" x14ac:dyDescent="0.2">
      <c r="B3029" s="82"/>
      <c r="C3029" s="144" t="s">
        <v>660</v>
      </c>
      <c r="D3029" s="144"/>
      <c r="E3029" s="82"/>
      <c r="F3029" s="143"/>
      <c r="G3029" s="142">
        <f>'[1]BoQ HSYC'!F3029</f>
        <v>0</v>
      </c>
      <c r="H3029" s="185">
        <f>'[1]BoQ HSYC'!G3029</f>
        <v>0</v>
      </c>
      <c r="I3029" s="185">
        <f>'[1]BoQ HSYC'!H3029</f>
        <v>0</v>
      </c>
      <c r="J3029" s="185">
        <f>'[1]BoQ HSYC'!I3029</f>
        <v>0</v>
      </c>
      <c r="K3029" s="48">
        <f>'[1]BoQ HSYC'!J3029</f>
        <v>0</v>
      </c>
      <c r="L3029" s="47">
        <f>'[1]BoQ HSYC'!K3029</f>
        <v>0</v>
      </c>
      <c r="M3029" s="47">
        <f>'[1]BoQ HSYC'!L3029</f>
        <v>0</v>
      </c>
      <c r="N3029" s="183">
        <f>'[1]BoQ HSYC'!M3029</f>
        <v>0</v>
      </c>
      <c r="O3029" s="183">
        <f>'[1]BoQ HSYC'!N3029</f>
        <v>0</v>
      </c>
      <c r="P3029" s="83">
        <f>'[1]BoQ HSYC'!O3029</f>
        <v>0</v>
      </c>
      <c r="Q3029" s="47">
        <f>'[1]BoQ HSYC'!P3029</f>
        <v>0</v>
      </c>
      <c r="R3029" s="132">
        <f>'[1]BoQ HSYC'!Q3029</f>
        <v>0</v>
      </c>
      <c r="S3029" s="83">
        <f>'[1]BoQ HSYC'!R3029</f>
        <v>0</v>
      </c>
      <c r="T3029" s="48">
        <f>'[1]BoQ HSYC'!S3029</f>
        <v>0</v>
      </c>
      <c r="U3029" s="132">
        <f>'[1]BoQ HSYC'!T3029</f>
        <v>0</v>
      </c>
      <c r="V3029" s="132">
        <f>'[1]BoQ HSYC'!U3029</f>
        <v>0</v>
      </c>
      <c r="W3029" s="132">
        <f>'[1]BoQ HSYC'!V3029</f>
        <v>0</v>
      </c>
      <c r="X3029" s="44" t="str">
        <f>'[1]BoQ HSYC'!W3029</f>
        <v>ME</v>
      </c>
      <c r="Y3029" s="44"/>
      <c r="Z3029" s="44"/>
      <c r="AA3029" s="44"/>
      <c r="AB3029" s="2">
        <v>0</v>
      </c>
      <c r="AC3029" s="2">
        <v>0</v>
      </c>
      <c r="AD3029" s="2">
        <f>+M3029</f>
        <v>0</v>
      </c>
      <c r="AE3029" s="2">
        <f>+AD3029*14%</f>
        <v>0</v>
      </c>
      <c r="AF3029" s="155">
        <f>+AD3029*35%</f>
        <v>0</v>
      </c>
      <c r="AG3029" s="2">
        <f>+AD3029*F3029</f>
        <v>0</v>
      </c>
      <c r="AH3029" s="2">
        <f>+AE3029*F3029</f>
        <v>0</v>
      </c>
      <c r="AI3029" s="2">
        <f>+AF3029*F3029</f>
        <v>0</v>
      </c>
      <c r="AJ3029" s="2">
        <f>SUM(AG3029:AI3029)</f>
        <v>0</v>
      </c>
      <c r="AK3029" s="2">
        <f>+AD3029*G3029</f>
        <v>0</v>
      </c>
      <c r="AL3029" s="2">
        <f>+AE3029*G3029</f>
        <v>0</v>
      </c>
      <c r="AM3029" s="2">
        <f>+AF3029*G3029</f>
        <v>0</v>
      </c>
      <c r="AN3029" s="155">
        <f>SUM(AK3029:AM3029)</f>
        <v>0</v>
      </c>
      <c r="AQ3029" s="145" t="s">
        <v>525</v>
      </c>
      <c r="AU3029" s="8"/>
      <c r="AV3029" s="8"/>
      <c r="AW3029" s="2">
        <f>'[2]BoQ HSYC-Đạt'!$AT3029</f>
        <v>0</v>
      </c>
      <c r="AX3029" s="8">
        <f>F3029*AW3029</f>
        <v>0</v>
      </c>
      <c r="AY3029" s="8">
        <f>IF(AQ3029="CT",7%,5%)*AX3029</f>
        <v>0</v>
      </c>
      <c r="AZ3029" s="8">
        <f>AX3029*2%</f>
        <v>0</v>
      </c>
      <c r="BA3029" s="8">
        <f>IF(BB3029&gt;0,0,AX3029*5%)</f>
        <v>0</v>
      </c>
      <c r="BB3029" s="8"/>
      <c r="BC3029" s="8">
        <f>+AX3029+AY3029+AZ3029+BA3029+BB3029</f>
        <v>0</v>
      </c>
      <c r="BD3029" s="8">
        <f>AX3029-AT3029</f>
        <v>0</v>
      </c>
      <c r="BE3029" s="2"/>
      <c r="BH3029" s="2"/>
    </row>
    <row r="3030" spans="2:60" ht="17" hidden="1" outlineLevel="1" x14ac:dyDescent="0.2">
      <c r="B3030" s="82"/>
      <c r="C3030" s="144" t="s">
        <v>659</v>
      </c>
      <c r="D3030" s="144"/>
      <c r="E3030" s="82"/>
      <c r="F3030" s="143"/>
      <c r="G3030" s="142">
        <f>'[1]BoQ HSYC'!F3030</f>
        <v>0</v>
      </c>
      <c r="H3030" s="185">
        <f>'[1]BoQ HSYC'!G3030</f>
        <v>0</v>
      </c>
      <c r="I3030" s="185">
        <f>'[1]BoQ HSYC'!H3030</f>
        <v>0</v>
      </c>
      <c r="J3030" s="185">
        <f>'[1]BoQ HSYC'!I3030</f>
        <v>0</v>
      </c>
      <c r="K3030" s="48">
        <f>'[1]BoQ HSYC'!J3030</f>
        <v>0</v>
      </c>
      <c r="L3030" s="47">
        <f>'[1]BoQ HSYC'!K3030</f>
        <v>0</v>
      </c>
      <c r="M3030" s="47">
        <f>'[1]BoQ HSYC'!L3030</f>
        <v>0</v>
      </c>
      <c r="N3030" s="183">
        <f>'[1]BoQ HSYC'!M3030</f>
        <v>0</v>
      </c>
      <c r="O3030" s="183">
        <f>'[1]BoQ HSYC'!N3030</f>
        <v>0</v>
      </c>
      <c r="P3030" s="83">
        <f>'[1]BoQ HSYC'!O3030</f>
        <v>0</v>
      </c>
      <c r="Q3030" s="47">
        <f>'[1]BoQ HSYC'!P3030</f>
        <v>0</v>
      </c>
      <c r="R3030" s="132">
        <f>'[1]BoQ HSYC'!Q3030</f>
        <v>0</v>
      </c>
      <c r="S3030" s="83">
        <f>'[1]BoQ HSYC'!R3030</f>
        <v>0</v>
      </c>
      <c r="T3030" s="48">
        <f>'[1]BoQ HSYC'!S3030</f>
        <v>0</v>
      </c>
      <c r="U3030" s="132">
        <f>'[1]BoQ HSYC'!T3030</f>
        <v>0</v>
      </c>
      <c r="V3030" s="132">
        <f>'[1]BoQ HSYC'!U3030</f>
        <v>0</v>
      </c>
      <c r="W3030" s="132">
        <f>'[1]BoQ HSYC'!V3030</f>
        <v>0</v>
      </c>
      <c r="X3030" s="44" t="str">
        <f>'[1]BoQ HSYC'!W3030</f>
        <v>ME</v>
      </c>
      <c r="Y3030" s="44"/>
      <c r="Z3030" s="44"/>
      <c r="AA3030" s="44"/>
      <c r="AB3030" s="2">
        <v>0</v>
      </c>
      <c r="AC3030" s="2">
        <v>0</v>
      </c>
      <c r="AD3030" s="2">
        <f>+M3030</f>
        <v>0</v>
      </c>
      <c r="AE3030" s="2">
        <f>+AD3030*14%</f>
        <v>0</v>
      </c>
      <c r="AF3030" s="155">
        <f>+AD3030*35%</f>
        <v>0</v>
      </c>
      <c r="AG3030" s="2">
        <f>+AD3030*F3030</f>
        <v>0</v>
      </c>
      <c r="AH3030" s="2">
        <f>+AE3030*F3030</f>
        <v>0</v>
      </c>
      <c r="AI3030" s="2">
        <f>+AF3030*F3030</f>
        <v>0</v>
      </c>
      <c r="AJ3030" s="2">
        <f>SUM(AG3030:AI3030)</f>
        <v>0</v>
      </c>
      <c r="AK3030" s="2">
        <f>+AD3030*G3030</f>
        <v>0</v>
      </c>
      <c r="AL3030" s="2">
        <f>+AE3030*G3030</f>
        <v>0</v>
      </c>
      <c r="AM3030" s="2">
        <f>+AF3030*G3030</f>
        <v>0</v>
      </c>
      <c r="AN3030" s="155">
        <f>SUM(AK3030:AM3030)</f>
        <v>0</v>
      </c>
      <c r="AQ3030" s="145" t="s">
        <v>525</v>
      </c>
      <c r="AU3030" s="8"/>
      <c r="AV3030" s="8"/>
      <c r="AW3030" s="2">
        <f>'[2]BoQ HSYC-Đạt'!$AT3030</f>
        <v>0</v>
      </c>
      <c r="AX3030" s="8">
        <f>F3030*AW3030</f>
        <v>0</v>
      </c>
      <c r="AY3030" s="8">
        <f>IF(AQ3030="CT",7%,5%)*AX3030</f>
        <v>0</v>
      </c>
      <c r="AZ3030" s="8">
        <f>AX3030*2%</f>
        <v>0</v>
      </c>
      <c r="BA3030" s="8">
        <f>IF(BB3030&gt;0,0,AX3030*5%)</f>
        <v>0</v>
      </c>
      <c r="BB3030" s="8"/>
      <c r="BC3030" s="8">
        <f>+AX3030+AY3030+AZ3030+BA3030+BB3030</f>
        <v>0</v>
      </c>
      <c r="BD3030" s="8">
        <f>AX3030-AT3030</f>
        <v>0</v>
      </c>
      <c r="BE3030" s="2"/>
      <c r="BH3030" s="2"/>
    </row>
    <row r="3031" spans="2:60" ht="17" hidden="1" outlineLevel="1" x14ac:dyDescent="0.2">
      <c r="B3031" s="82"/>
      <c r="C3031" s="144" t="s">
        <v>658</v>
      </c>
      <c r="D3031" s="144"/>
      <c r="E3031" s="82"/>
      <c r="F3031" s="143"/>
      <c r="G3031" s="142">
        <f>'[1]BoQ HSYC'!F3031</f>
        <v>0</v>
      </c>
      <c r="H3031" s="185">
        <f>'[1]BoQ HSYC'!G3031</f>
        <v>0</v>
      </c>
      <c r="I3031" s="185">
        <f>'[1]BoQ HSYC'!H3031</f>
        <v>0</v>
      </c>
      <c r="J3031" s="185">
        <f>'[1]BoQ HSYC'!I3031</f>
        <v>0</v>
      </c>
      <c r="K3031" s="48">
        <f>'[1]BoQ HSYC'!J3031</f>
        <v>0</v>
      </c>
      <c r="L3031" s="47">
        <f>'[1]BoQ HSYC'!K3031</f>
        <v>0</v>
      </c>
      <c r="M3031" s="47">
        <f>'[1]BoQ HSYC'!L3031</f>
        <v>0</v>
      </c>
      <c r="N3031" s="183">
        <f>'[1]BoQ HSYC'!M3031</f>
        <v>0</v>
      </c>
      <c r="O3031" s="183">
        <f>'[1]BoQ HSYC'!N3031</f>
        <v>0</v>
      </c>
      <c r="P3031" s="83">
        <f>'[1]BoQ HSYC'!O3031</f>
        <v>0</v>
      </c>
      <c r="Q3031" s="47">
        <f>'[1]BoQ HSYC'!P3031</f>
        <v>0</v>
      </c>
      <c r="R3031" s="132">
        <f>'[1]BoQ HSYC'!Q3031</f>
        <v>0</v>
      </c>
      <c r="S3031" s="83">
        <f>'[1]BoQ HSYC'!R3031</f>
        <v>0</v>
      </c>
      <c r="T3031" s="48">
        <f>'[1]BoQ HSYC'!S3031</f>
        <v>0</v>
      </c>
      <c r="U3031" s="132">
        <f>'[1]BoQ HSYC'!T3031</f>
        <v>0</v>
      </c>
      <c r="V3031" s="132">
        <f>'[1]BoQ HSYC'!U3031</f>
        <v>0</v>
      </c>
      <c r="W3031" s="132">
        <f>'[1]BoQ HSYC'!V3031</f>
        <v>0</v>
      </c>
      <c r="X3031" s="44" t="str">
        <f>'[1]BoQ HSYC'!W3031</f>
        <v>ME</v>
      </c>
      <c r="Y3031" s="44"/>
      <c r="Z3031" s="44"/>
      <c r="AA3031" s="44"/>
      <c r="AB3031" s="2">
        <v>0</v>
      </c>
      <c r="AC3031" s="2">
        <v>0</v>
      </c>
      <c r="AD3031" s="2">
        <f>+M3031</f>
        <v>0</v>
      </c>
      <c r="AE3031" s="2">
        <f>+AD3031*14%</f>
        <v>0</v>
      </c>
      <c r="AF3031" s="155">
        <f>+AD3031*35%</f>
        <v>0</v>
      </c>
      <c r="AG3031" s="2">
        <f>+AD3031*F3031</f>
        <v>0</v>
      </c>
      <c r="AH3031" s="2">
        <f>+AE3031*F3031</f>
        <v>0</v>
      </c>
      <c r="AI3031" s="2">
        <f>+AF3031*F3031</f>
        <v>0</v>
      </c>
      <c r="AJ3031" s="2">
        <f>SUM(AG3031:AI3031)</f>
        <v>0</v>
      </c>
      <c r="AK3031" s="2">
        <f>+AD3031*G3031</f>
        <v>0</v>
      </c>
      <c r="AL3031" s="2">
        <f>+AE3031*G3031</f>
        <v>0</v>
      </c>
      <c r="AM3031" s="2">
        <f>+AF3031*G3031</f>
        <v>0</v>
      </c>
      <c r="AN3031" s="155">
        <f>SUM(AK3031:AM3031)</f>
        <v>0</v>
      </c>
      <c r="AQ3031" s="145" t="s">
        <v>525</v>
      </c>
      <c r="AU3031" s="8"/>
      <c r="AV3031" s="8"/>
      <c r="AW3031" s="2">
        <f>'[2]BoQ HSYC-Đạt'!$AT3031</f>
        <v>0</v>
      </c>
      <c r="AX3031" s="8">
        <f>F3031*AW3031</f>
        <v>0</v>
      </c>
      <c r="AY3031" s="8">
        <f>IF(AQ3031="CT",7%,5%)*AX3031</f>
        <v>0</v>
      </c>
      <c r="AZ3031" s="8">
        <f>AX3031*2%</f>
        <v>0</v>
      </c>
      <c r="BA3031" s="8">
        <f>IF(BB3031&gt;0,0,AX3031*5%)</f>
        <v>0</v>
      </c>
      <c r="BB3031" s="8"/>
      <c r="BC3031" s="8">
        <f>+AX3031+AY3031+AZ3031+BA3031+BB3031</f>
        <v>0</v>
      </c>
      <c r="BD3031" s="8">
        <f>AX3031-AT3031</f>
        <v>0</v>
      </c>
      <c r="BE3031" s="2"/>
      <c r="BH3031" s="2"/>
    </row>
    <row r="3032" spans="2:60" ht="17" hidden="1" outlineLevel="1" x14ac:dyDescent="0.2">
      <c r="B3032" s="82"/>
      <c r="C3032" s="144" t="s">
        <v>657</v>
      </c>
      <c r="D3032" s="144"/>
      <c r="E3032" s="82"/>
      <c r="F3032" s="143"/>
      <c r="G3032" s="142">
        <f>'[1]BoQ HSYC'!F3032</f>
        <v>0</v>
      </c>
      <c r="H3032" s="185">
        <f>'[1]BoQ HSYC'!G3032</f>
        <v>0</v>
      </c>
      <c r="I3032" s="185">
        <f>'[1]BoQ HSYC'!H3032</f>
        <v>0</v>
      </c>
      <c r="J3032" s="185">
        <f>'[1]BoQ HSYC'!I3032</f>
        <v>0</v>
      </c>
      <c r="K3032" s="48">
        <f>'[1]BoQ HSYC'!J3032</f>
        <v>0</v>
      </c>
      <c r="L3032" s="47">
        <f>'[1]BoQ HSYC'!K3032</f>
        <v>0</v>
      </c>
      <c r="M3032" s="47">
        <f>'[1]BoQ HSYC'!L3032</f>
        <v>0</v>
      </c>
      <c r="N3032" s="183">
        <f>'[1]BoQ HSYC'!M3032</f>
        <v>0</v>
      </c>
      <c r="O3032" s="183">
        <f>'[1]BoQ HSYC'!N3032</f>
        <v>0</v>
      </c>
      <c r="P3032" s="83">
        <f>'[1]BoQ HSYC'!O3032</f>
        <v>0</v>
      </c>
      <c r="Q3032" s="47">
        <f>'[1]BoQ HSYC'!P3032</f>
        <v>0</v>
      </c>
      <c r="R3032" s="132">
        <f>'[1]BoQ HSYC'!Q3032</f>
        <v>0</v>
      </c>
      <c r="S3032" s="83">
        <f>'[1]BoQ HSYC'!R3032</f>
        <v>0</v>
      </c>
      <c r="T3032" s="48">
        <f>'[1]BoQ HSYC'!S3032</f>
        <v>0</v>
      </c>
      <c r="U3032" s="132">
        <f>'[1]BoQ HSYC'!T3032</f>
        <v>0</v>
      </c>
      <c r="V3032" s="132">
        <f>'[1]BoQ HSYC'!U3032</f>
        <v>0</v>
      </c>
      <c r="W3032" s="132">
        <f>'[1]BoQ HSYC'!V3032</f>
        <v>0</v>
      </c>
      <c r="X3032" s="44" t="str">
        <f>'[1]BoQ HSYC'!W3032</f>
        <v>ME</v>
      </c>
      <c r="Y3032" s="44"/>
      <c r="Z3032" s="44"/>
      <c r="AA3032" s="44"/>
      <c r="AB3032" s="2">
        <v>0</v>
      </c>
      <c r="AC3032" s="2">
        <v>0</v>
      </c>
      <c r="AD3032" s="2">
        <f>+M3032</f>
        <v>0</v>
      </c>
      <c r="AE3032" s="2">
        <f>+AD3032*14%</f>
        <v>0</v>
      </c>
      <c r="AF3032" s="155">
        <f>+AD3032*35%</f>
        <v>0</v>
      </c>
      <c r="AG3032" s="2">
        <f>+AD3032*F3032</f>
        <v>0</v>
      </c>
      <c r="AH3032" s="2">
        <f>+AE3032*F3032</f>
        <v>0</v>
      </c>
      <c r="AI3032" s="2">
        <f>+AF3032*F3032</f>
        <v>0</v>
      </c>
      <c r="AJ3032" s="2">
        <f>SUM(AG3032:AI3032)</f>
        <v>0</v>
      </c>
      <c r="AK3032" s="2">
        <f>+AD3032*G3032</f>
        <v>0</v>
      </c>
      <c r="AL3032" s="2">
        <f>+AE3032*G3032</f>
        <v>0</v>
      </c>
      <c r="AM3032" s="2">
        <f>+AF3032*G3032</f>
        <v>0</v>
      </c>
      <c r="AN3032" s="155">
        <f>SUM(AK3032:AM3032)</f>
        <v>0</v>
      </c>
      <c r="AQ3032" s="145" t="s">
        <v>525</v>
      </c>
      <c r="AU3032" s="8"/>
      <c r="AV3032" s="8"/>
      <c r="AW3032" s="2">
        <f>'[2]BoQ HSYC-Đạt'!$AT3032</f>
        <v>0</v>
      </c>
      <c r="AX3032" s="8">
        <f>F3032*AW3032</f>
        <v>0</v>
      </c>
      <c r="AY3032" s="8">
        <f>IF(AQ3032="CT",7%,5%)*AX3032</f>
        <v>0</v>
      </c>
      <c r="AZ3032" s="8">
        <f>AX3032*2%</f>
        <v>0</v>
      </c>
      <c r="BA3032" s="8">
        <f>IF(BB3032&gt;0,0,AX3032*5%)</f>
        <v>0</v>
      </c>
      <c r="BB3032" s="8"/>
      <c r="BC3032" s="8">
        <f>+AX3032+AY3032+AZ3032+BA3032+BB3032</f>
        <v>0</v>
      </c>
      <c r="BD3032" s="8">
        <f>AX3032-AT3032</f>
        <v>0</v>
      </c>
      <c r="BE3032" s="2"/>
      <c r="BH3032" s="2"/>
    </row>
    <row r="3033" spans="2:60" ht="17" hidden="1" outlineLevel="1" x14ac:dyDescent="0.2">
      <c r="B3033" s="82"/>
      <c r="C3033" s="144" t="s">
        <v>656</v>
      </c>
      <c r="D3033" s="144"/>
      <c r="E3033" s="82"/>
      <c r="F3033" s="143"/>
      <c r="G3033" s="142">
        <f>'[1]BoQ HSYC'!F3033</f>
        <v>0</v>
      </c>
      <c r="H3033" s="185">
        <f>'[1]BoQ HSYC'!G3033</f>
        <v>0</v>
      </c>
      <c r="I3033" s="185">
        <f>'[1]BoQ HSYC'!H3033</f>
        <v>0</v>
      </c>
      <c r="J3033" s="185">
        <f>'[1]BoQ HSYC'!I3033</f>
        <v>0</v>
      </c>
      <c r="K3033" s="48">
        <f>'[1]BoQ HSYC'!J3033</f>
        <v>0</v>
      </c>
      <c r="L3033" s="47">
        <f>'[1]BoQ HSYC'!K3033</f>
        <v>0</v>
      </c>
      <c r="M3033" s="47">
        <f>'[1]BoQ HSYC'!L3033</f>
        <v>0</v>
      </c>
      <c r="N3033" s="183">
        <f>'[1]BoQ HSYC'!M3033</f>
        <v>0</v>
      </c>
      <c r="O3033" s="183">
        <f>'[1]BoQ HSYC'!N3033</f>
        <v>0</v>
      </c>
      <c r="P3033" s="83">
        <f>'[1]BoQ HSYC'!O3033</f>
        <v>0</v>
      </c>
      <c r="Q3033" s="47">
        <f>'[1]BoQ HSYC'!P3033</f>
        <v>0</v>
      </c>
      <c r="R3033" s="132">
        <f>'[1]BoQ HSYC'!Q3033</f>
        <v>0</v>
      </c>
      <c r="S3033" s="83">
        <f>'[1]BoQ HSYC'!R3033</f>
        <v>0</v>
      </c>
      <c r="T3033" s="48">
        <f>'[1]BoQ HSYC'!S3033</f>
        <v>0</v>
      </c>
      <c r="U3033" s="132">
        <f>'[1]BoQ HSYC'!T3033</f>
        <v>0</v>
      </c>
      <c r="V3033" s="132">
        <f>'[1]BoQ HSYC'!U3033</f>
        <v>0</v>
      </c>
      <c r="W3033" s="132">
        <f>'[1]BoQ HSYC'!V3033</f>
        <v>0</v>
      </c>
      <c r="X3033" s="44" t="str">
        <f>'[1]BoQ HSYC'!W3033</f>
        <v>ME</v>
      </c>
      <c r="Y3033" s="44"/>
      <c r="Z3033" s="44"/>
      <c r="AA3033" s="44"/>
      <c r="AB3033" s="2">
        <v>0</v>
      </c>
      <c r="AC3033" s="2">
        <v>0</v>
      </c>
      <c r="AD3033" s="2">
        <f>+M3033</f>
        <v>0</v>
      </c>
      <c r="AE3033" s="2">
        <f>+AD3033*14%</f>
        <v>0</v>
      </c>
      <c r="AF3033" s="155">
        <f>+AD3033*35%</f>
        <v>0</v>
      </c>
      <c r="AG3033" s="2">
        <f>+AD3033*F3033</f>
        <v>0</v>
      </c>
      <c r="AH3033" s="2">
        <f>+AE3033*F3033</f>
        <v>0</v>
      </c>
      <c r="AI3033" s="2">
        <f>+AF3033*F3033</f>
        <v>0</v>
      </c>
      <c r="AJ3033" s="2">
        <f>SUM(AG3033:AI3033)</f>
        <v>0</v>
      </c>
      <c r="AK3033" s="2">
        <f>+AD3033*G3033</f>
        <v>0</v>
      </c>
      <c r="AL3033" s="2">
        <f>+AE3033*G3033</f>
        <v>0</v>
      </c>
      <c r="AM3033" s="2">
        <f>+AF3033*G3033</f>
        <v>0</v>
      </c>
      <c r="AN3033" s="155">
        <f>SUM(AK3033:AM3033)</f>
        <v>0</v>
      </c>
      <c r="AQ3033" s="145" t="s">
        <v>525</v>
      </c>
      <c r="AU3033" s="8"/>
      <c r="AV3033" s="8"/>
      <c r="AW3033" s="2">
        <f>'[2]BoQ HSYC-Đạt'!$AT3033</f>
        <v>0</v>
      </c>
      <c r="AX3033" s="8">
        <f>F3033*AW3033</f>
        <v>0</v>
      </c>
      <c r="AY3033" s="8">
        <f>IF(AQ3033="CT",7%,5%)*AX3033</f>
        <v>0</v>
      </c>
      <c r="AZ3033" s="8">
        <f>AX3033*2%</f>
        <v>0</v>
      </c>
      <c r="BA3033" s="8">
        <f>IF(BB3033&gt;0,0,AX3033*5%)</f>
        <v>0</v>
      </c>
      <c r="BB3033" s="8"/>
      <c r="BC3033" s="8">
        <f>+AX3033+AY3033+AZ3033+BA3033+BB3033</f>
        <v>0</v>
      </c>
      <c r="BD3033" s="8">
        <f>AX3033-AT3033</f>
        <v>0</v>
      </c>
      <c r="BE3033" s="2"/>
      <c r="BH3033" s="2"/>
    </row>
    <row r="3034" spans="2:60" ht="17" hidden="1" outlineLevel="1" x14ac:dyDescent="0.2">
      <c r="B3034" s="82"/>
      <c r="C3034" s="144" t="s">
        <v>655</v>
      </c>
      <c r="D3034" s="144"/>
      <c r="E3034" s="82"/>
      <c r="F3034" s="143"/>
      <c r="G3034" s="142">
        <f>'[1]BoQ HSYC'!F3034</f>
        <v>0</v>
      </c>
      <c r="H3034" s="185">
        <f>'[1]BoQ HSYC'!G3034</f>
        <v>0</v>
      </c>
      <c r="I3034" s="185">
        <f>'[1]BoQ HSYC'!H3034</f>
        <v>0</v>
      </c>
      <c r="J3034" s="185">
        <f>'[1]BoQ HSYC'!I3034</f>
        <v>0</v>
      </c>
      <c r="K3034" s="48">
        <f>'[1]BoQ HSYC'!J3034</f>
        <v>0</v>
      </c>
      <c r="L3034" s="47">
        <f>'[1]BoQ HSYC'!K3034</f>
        <v>0</v>
      </c>
      <c r="M3034" s="47">
        <f>'[1]BoQ HSYC'!L3034</f>
        <v>0</v>
      </c>
      <c r="N3034" s="183">
        <f>'[1]BoQ HSYC'!M3034</f>
        <v>0</v>
      </c>
      <c r="O3034" s="183">
        <f>'[1]BoQ HSYC'!N3034</f>
        <v>0</v>
      </c>
      <c r="P3034" s="83">
        <f>'[1]BoQ HSYC'!O3034</f>
        <v>0</v>
      </c>
      <c r="Q3034" s="47">
        <f>'[1]BoQ HSYC'!P3034</f>
        <v>0</v>
      </c>
      <c r="R3034" s="132">
        <f>'[1]BoQ HSYC'!Q3034</f>
        <v>0</v>
      </c>
      <c r="S3034" s="83">
        <f>'[1]BoQ HSYC'!R3034</f>
        <v>0</v>
      </c>
      <c r="T3034" s="48">
        <f>'[1]BoQ HSYC'!S3034</f>
        <v>0</v>
      </c>
      <c r="U3034" s="132">
        <f>'[1]BoQ HSYC'!T3034</f>
        <v>0</v>
      </c>
      <c r="V3034" s="132">
        <f>'[1]BoQ HSYC'!U3034</f>
        <v>0</v>
      </c>
      <c r="W3034" s="132">
        <f>'[1]BoQ HSYC'!V3034</f>
        <v>0</v>
      </c>
      <c r="X3034" s="44" t="str">
        <f>'[1]BoQ HSYC'!W3034</f>
        <v>ME</v>
      </c>
      <c r="Y3034" s="44"/>
      <c r="Z3034" s="44"/>
      <c r="AA3034" s="44"/>
      <c r="AB3034" s="2">
        <v>0</v>
      </c>
      <c r="AC3034" s="2">
        <v>0</v>
      </c>
      <c r="AD3034" s="2">
        <f>+M3034</f>
        <v>0</v>
      </c>
      <c r="AE3034" s="2">
        <f>+AD3034*14%</f>
        <v>0</v>
      </c>
      <c r="AF3034" s="155">
        <f>+AD3034*35%</f>
        <v>0</v>
      </c>
      <c r="AG3034" s="2">
        <f>+AD3034*F3034</f>
        <v>0</v>
      </c>
      <c r="AH3034" s="2">
        <f>+AE3034*F3034</f>
        <v>0</v>
      </c>
      <c r="AI3034" s="2">
        <f>+AF3034*F3034</f>
        <v>0</v>
      </c>
      <c r="AJ3034" s="2">
        <f>SUM(AG3034:AI3034)</f>
        <v>0</v>
      </c>
      <c r="AK3034" s="2">
        <f>+AD3034*G3034</f>
        <v>0</v>
      </c>
      <c r="AL3034" s="2">
        <f>+AE3034*G3034</f>
        <v>0</v>
      </c>
      <c r="AM3034" s="2">
        <f>+AF3034*G3034</f>
        <v>0</v>
      </c>
      <c r="AN3034" s="155">
        <f>SUM(AK3034:AM3034)</f>
        <v>0</v>
      </c>
      <c r="AQ3034" s="145" t="s">
        <v>525</v>
      </c>
      <c r="AU3034" s="8"/>
      <c r="AV3034" s="8"/>
      <c r="AW3034" s="2">
        <f>'[2]BoQ HSYC-Đạt'!$AT3034</f>
        <v>0</v>
      </c>
      <c r="AX3034" s="8">
        <f>F3034*AW3034</f>
        <v>0</v>
      </c>
      <c r="AY3034" s="8">
        <f>IF(AQ3034="CT",7%,5%)*AX3034</f>
        <v>0</v>
      </c>
      <c r="AZ3034" s="8">
        <f>AX3034*2%</f>
        <v>0</v>
      </c>
      <c r="BA3034" s="8">
        <f>IF(BB3034&gt;0,0,AX3034*5%)</f>
        <v>0</v>
      </c>
      <c r="BB3034" s="8"/>
      <c r="BC3034" s="8">
        <f>+AX3034+AY3034+AZ3034+BA3034+BB3034</f>
        <v>0</v>
      </c>
      <c r="BD3034" s="8">
        <f>AX3034-AT3034</f>
        <v>0</v>
      </c>
      <c r="BE3034" s="2"/>
      <c r="BH3034" s="2"/>
    </row>
    <row r="3035" spans="2:60" ht="17" hidden="1" outlineLevel="1" x14ac:dyDescent="0.2">
      <c r="B3035" s="82"/>
      <c r="C3035" s="144" t="s">
        <v>654</v>
      </c>
      <c r="D3035" s="144"/>
      <c r="E3035" s="82"/>
      <c r="F3035" s="143"/>
      <c r="G3035" s="142">
        <f>'[1]BoQ HSYC'!F3035</f>
        <v>0</v>
      </c>
      <c r="H3035" s="185">
        <f>'[1]BoQ HSYC'!G3035</f>
        <v>0</v>
      </c>
      <c r="I3035" s="185">
        <f>'[1]BoQ HSYC'!H3035</f>
        <v>0</v>
      </c>
      <c r="J3035" s="185">
        <f>'[1]BoQ HSYC'!I3035</f>
        <v>0</v>
      </c>
      <c r="K3035" s="48">
        <f>'[1]BoQ HSYC'!J3035</f>
        <v>0</v>
      </c>
      <c r="L3035" s="47">
        <f>'[1]BoQ HSYC'!K3035</f>
        <v>0</v>
      </c>
      <c r="M3035" s="47">
        <f>'[1]BoQ HSYC'!L3035</f>
        <v>0</v>
      </c>
      <c r="N3035" s="183">
        <f>'[1]BoQ HSYC'!M3035</f>
        <v>0</v>
      </c>
      <c r="O3035" s="183">
        <f>'[1]BoQ HSYC'!N3035</f>
        <v>0</v>
      </c>
      <c r="P3035" s="83">
        <f>'[1]BoQ HSYC'!O3035</f>
        <v>0</v>
      </c>
      <c r="Q3035" s="47">
        <f>'[1]BoQ HSYC'!P3035</f>
        <v>0</v>
      </c>
      <c r="R3035" s="132">
        <f>'[1]BoQ HSYC'!Q3035</f>
        <v>0</v>
      </c>
      <c r="S3035" s="83">
        <f>'[1]BoQ HSYC'!R3035</f>
        <v>0</v>
      </c>
      <c r="T3035" s="48">
        <f>'[1]BoQ HSYC'!S3035</f>
        <v>0</v>
      </c>
      <c r="U3035" s="132">
        <f>'[1]BoQ HSYC'!T3035</f>
        <v>0</v>
      </c>
      <c r="V3035" s="132">
        <f>'[1]BoQ HSYC'!U3035</f>
        <v>0</v>
      </c>
      <c r="W3035" s="132">
        <f>'[1]BoQ HSYC'!V3035</f>
        <v>0</v>
      </c>
      <c r="X3035" s="44" t="str">
        <f>'[1]BoQ HSYC'!W3035</f>
        <v>ME</v>
      </c>
      <c r="Y3035" s="44"/>
      <c r="Z3035" s="44"/>
      <c r="AA3035" s="44"/>
      <c r="AB3035" s="2">
        <v>0</v>
      </c>
      <c r="AC3035" s="2">
        <v>0</v>
      </c>
      <c r="AD3035" s="2">
        <f>+M3035</f>
        <v>0</v>
      </c>
      <c r="AE3035" s="2">
        <f>+AD3035*14%</f>
        <v>0</v>
      </c>
      <c r="AF3035" s="155">
        <f>+AD3035*35%</f>
        <v>0</v>
      </c>
      <c r="AG3035" s="2">
        <f>+AD3035*F3035</f>
        <v>0</v>
      </c>
      <c r="AH3035" s="2">
        <f>+AE3035*F3035</f>
        <v>0</v>
      </c>
      <c r="AI3035" s="2">
        <f>+AF3035*F3035</f>
        <v>0</v>
      </c>
      <c r="AJ3035" s="2">
        <f>SUM(AG3035:AI3035)</f>
        <v>0</v>
      </c>
      <c r="AK3035" s="2">
        <f>+AD3035*G3035</f>
        <v>0</v>
      </c>
      <c r="AL3035" s="2">
        <f>+AE3035*G3035</f>
        <v>0</v>
      </c>
      <c r="AM3035" s="2">
        <f>+AF3035*G3035</f>
        <v>0</v>
      </c>
      <c r="AN3035" s="155">
        <f>SUM(AK3035:AM3035)</f>
        <v>0</v>
      </c>
      <c r="AQ3035" s="145" t="s">
        <v>525</v>
      </c>
      <c r="AU3035" s="8"/>
      <c r="AV3035" s="8"/>
      <c r="AW3035" s="2">
        <f>'[2]BoQ HSYC-Đạt'!$AT3035</f>
        <v>0</v>
      </c>
      <c r="AX3035" s="8">
        <f>F3035*AW3035</f>
        <v>0</v>
      </c>
      <c r="AY3035" s="8">
        <f>IF(AQ3035="CT",7%,5%)*AX3035</f>
        <v>0</v>
      </c>
      <c r="AZ3035" s="8">
        <f>AX3035*2%</f>
        <v>0</v>
      </c>
      <c r="BA3035" s="8">
        <f>IF(BB3035&gt;0,0,AX3035*5%)</f>
        <v>0</v>
      </c>
      <c r="BB3035" s="8"/>
      <c r="BC3035" s="8">
        <f>+AX3035+AY3035+AZ3035+BA3035+BB3035</f>
        <v>0</v>
      </c>
      <c r="BD3035" s="8">
        <f>AX3035-AT3035</f>
        <v>0</v>
      </c>
      <c r="BE3035" s="2"/>
      <c r="BH3035" s="2"/>
    </row>
    <row r="3036" spans="2:60" ht="17" hidden="1" outlineLevel="1" x14ac:dyDescent="0.2">
      <c r="B3036" s="82"/>
      <c r="C3036" s="144" t="s">
        <v>653</v>
      </c>
      <c r="D3036" s="144"/>
      <c r="E3036" s="82"/>
      <c r="F3036" s="143"/>
      <c r="G3036" s="142">
        <f>'[1]BoQ HSYC'!F3036</f>
        <v>0</v>
      </c>
      <c r="H3036" s="185">
        <f>'[1]BoQ HSYC'!G3036</f>
        <v>0</v>
      </c>
      <c r="I3036" s="185">
        <f>'[1]BoQ HSYC'!H3036</f>
        <v>0</v>
      </c>
      <c r="J3036" s="185">
        <f>'[1]BoQ HSYC'!I3036</f>
        <v>0</v>
      </c>
      <c r="K3036" s="48">
        <f>'[1]BoQ HSYC'!J3036</f>
        <v>0</v>
      </c>
      <c r="L3036" s="47">
        <f>'[1]BoQ HSYC'!K3036</f>
        <v>0</v>
      </c>
      <c r="M3036" s="47">
        <f>'[1]BoQ HSYC'!L3036</f>
        <v>0</v>
      </c>
      <c r="N3036" s="183">
        <f>'[1]BoQ HSYC'!M3036</f>
        <v>0</v>
      </c>
      <c r="O3036" s="183">
        <f>'[1]BoQ HSYC'!N3036</f>
        <v>0</v>
      </c>
      <c r="P3036" s="83">
        <f>'[1]BoQ HSYC'!O3036</f>
        <v>0</v>
      </c>
      <c r="Q3036" s="47">
        <f>'[1]BoQ HSYC'!P3036</f>
        <v>0</v>
      </c>
      <c r="R3036" s="132">
        <f>'[1]BoQ HSYC'!Q3036</f>
        <v>0</v>
      </c>
      <c r="S3036" s="83">
        <f>'[1]BoQ HSYC'!R3036</f>
        <v>0</v>
      </c>
      <c r="T3036" s="48">
        <f>'[1]BoQ HSYC'!S3036</f>
        <v>0</v>
      </c>
      <c r="U3036" s="132">
        <f>'[1]BoQ HSYC'!T3036</f>
        <v>0</v>
      </c>
      <c r="V3036" s="132">
        <f>'[1]BoQ HSYC'!U3036</f>
        <v>0</v>
      </c>
      <c r="W3036" s="132">
        <f>'[1]BoQ HSYC'!V3036</f>
        <v>0</v>
      </c>
      <c r="X3036" s="44" t="str">
        <f>'[1]BoQ HSYC'!W3036</f>
        <v>ME</v>
      </c>
      <c r="Y3036" s="44"/>
      <c r="Z3036" s="44"/>
      <c r="AA3036" s="44"/>
      <c r="AB3036" s="2">
        <v>0</v>
      </c>
      <c r="AC3036" s="2">
        <v>0</v>
      </c>
      <c r="AD3036" s="2">
        <f>+M3036</f>
        <v>0</v>
      </c>
      <c r="AE3036" s="2">
        <f>+AD3036*14%</f>
        <v>0</v>
      </c>
      <c r="AF3036" s="155">
        <f>+AD3036*35%</f>
        <v>0</v>
      </c>
      <c r="AG3036" s="2">
        <f>+AD3036*F3036</f>
        <v>0</v>
      </c>
      <c r="AH3036" s="2">
        <f>+AE3036*F3036</f>
        <v>0</v>
      </c>
      <c r="AI3036" s="2">
        <f>+AF3036*F3036</f>
        <v>0</v>
      </c>
      <c r="AJ3036" s="2">
        <f>SUM(AG3036:AI3036)</f>
        <v>0</v>
      </c>
      <c r="AK3036" s="2">
        <f>+AD3036*G3036</f>
        <v>0</v>
      </c>
      <c r="AL3036" s="2">
        <f>+AE3036*G3036</f>
        <v>0</v>
      </c>
      <c r="AM3036" s="2">
        <f>+AF3036*G3036</f>
        <v>0</v>
      </c>
      <c r="AN3036" s="155">
        <f>SUM(AK3036:AM3036)</f>
        <v>0</v>
      </c>
      <c r="AQ3036" s="145" t="s">
        <v>525</v>
      </c>
      <c r="AU3036" s="8"/>
      <c r="AV3036" s="8"/>
      <c r="AW3036" s="2">
        <f>'[2]BoQ HSYC-Đạt'!$AT3036</f>
        <v>0</v>
      </c>
      <c r="AX3036" s="8">
        <f>F3036*AW3036</f>
        <v>0</v>
      </c>
      <c r="AY3036" s="8">
        <f>IF(AQ3036="CT",7%,5%)*AX3036</f>
        <v>0</v>
      </c>
      <c r="AZ3036" s="8">
        <f>AX3036*2%</f>
        <v>0</v>
      </c>
      <c r="BA3036" s="8">
        <f>IF(BB3036&gt;0,0,AX3036*5%)</f>
        <v>0</v>
      </c>
      <c r="BB3036" s="8"/>
      <c r="BC3036" s="8">
        <f>+AX3036+AY3036+AZ3036+BA3036+BB3036</f>
        <v>0</v>
      </c>
      <c r="BD3036" s="8">
        <f>AX3036-AT3036</f>
        <v>0</v>
      </c>
      <c r="BE3036" s="2"/>
      <c r="BH3036" s="2"/>
    </row>
    <row r="3037" spans="2:60" ht="17" hidden="1" outlineLevel="1" x14ac:dyDescent="0.2">
      <c r="B3037" s="82">
        <v>3</v>
      </c>
      <c r="C3037" s="144" t="s">
        <v>652</v>
      </c>
      <c r="D3037" s="144"/>
      <c r="E3037" s="82" t="s">
        <v>651</v>
      </c>
      <c r="F3037" s="143">
        <v>1</v>
      </c>
      <c r="G3037" s="142">
        <f>'[1]BoQ HSYC'!F3037</f>
        <v>1</v>
      </c>
      <c r="H3037" s="185">
        <f>'[1]BoQ HSYC'!G3037</f>
        <v>0</v>
      </c>
      <c r="I3037" s="185">
        <f>'[1]BoQ HSYC'!H3037</f>
        <v>0</v>
      </c>
      <c r="J3037" s="185">
        <f>'[1]BoQ HSYC'!I3037</f>
        <v>0</v>
      </c>
      <c r="K3037" s="48">
        <f>'[1]BoQ HSYC'!J3037</f>
        <v>0</v>
      </c>
      <c r="L3037" s="47">
        <f>'[1]BoQ HSYC'!K3037</f>
        <v>1912000</v>
      </c>
      <c r="M3037" s="47">
        <f>'[1]BoQ HSYC'!L3037</f>
        <v>1912000</v>
      </c>
      <c r="N3037" s="183">
        <f>'[1]BoQ HSYC'!M3037</f>
        <v>0</v>
      </c>
      <c r="O3037" s="183">
        <f>'[1]BoQ HSYC'!N3037</f>
        <v>669200</v>
      </c>
      <c r="P3037" s="83">
        <f>'[1]BoQ HSYC'!O3037</f>
        <v>669200</v>
      </c>
      <c r="Q3037" s="47">
        <f>'[1]BoQ HSYC'!P3037</f>
        <v>1912000</v>
      </c>
      <c r="R3037" s="132">
        <f>'[1]BoQ HSYC'!Q3037</f>
        <v>669200</v>
      </c>
      <c r="S3037" s="83">
        <f>'[1]BoQ HSYC'!R3037</f>
        <v>2581200</v>
      </c>
      <c r="T3037" s="48">
        <f>'[1]BoQ HSYC'!S3037</f>
        <v>0</v>
      </c>
      <c r="U3037" s="132">
        <f>'[1]BoQ HSYC'!T3037</f>
        <v>0</v>
      </c>
      <c r="V3037" s="132" t="str">
        <f>'[1]BoQ HSYC'!U3037</f>
        <v>BĐG Q2/2026</v>
      </c>
      <c r="W3037" s="132" t="str">
        <f>'[1]BoQ HSYC'!V3037</f>
        <v>BĐG Q2/2026</v>
      </c>
      <c r="X3037" s="44" t="str">
        <f>'[1]BoQ HSYC'!W3037</f>
        <v>ME</v>
      </c>
      <c r="Y3037" s="44"/>
      <c r="Z3037" s="44"/>
      <c r="AA3037" s="44"/>
      <c r="AB3037" s="2">
        <v>74304.621887100002</v>
      </c>
      <c r="AC3037" s="2">
        <v>74304.621887100002</v>
      </c>
      <c r="AD3037" s="2">
        <f>+M3037</f>
        <v>1912000</v>
      </c>
      <c r="AE3037" s="2">
        <f>+AD3037*14%</f>
        <v>267680</v>
      </c>
      <c r="AF3037" s="155">
        <f>+AD3037*35%</f>
        <v>669200</v>
      </c>
      <c r="AG3037" s="2">
        <f>+AD3037*F3037</f>
        <v>1912000</v>
      </c>
      <c r="AH3037" s="2">
        <f>+AE3037*F3037</f>
        <v>267680</v>
      </c>
      <c r="AI3037" s="2">
        <f>+AF3037*F3037</f>
        <v>669200</v>
      </c>
      <c r="AJ3037" s="2">
        <f>SUM(AG3037:AI3037)</f>
        <v>2848880</v>
      </c>
      <c r="AK3037" s="2">
        <f>+AD3037*G3037</f>
        <v>1912000</v>
      </c>
      <c r="AL3037" s="2">
        <f>+AE3037*G3037</f>
        <v>267680</v>
      </c>
      <c r="AM3037" s="2">
        <f>+AF3037*G3037</f>
        <v>669200</v>
      </c>
      <c r="AN3037" s="155">
        <f>SUM(AK3037:AM3037)</f>
        <v>2848880</v>
      </c>
      <c r="AQ3037" s="145" t="s">
        <v>525</v>
      </c>
      <c r="AU3037" s="8"/>
      <c r="AV3037" s="8"/>
      <c r="AW3037" s="2">
        <f>'[2]BoQ HSYC-Đạt'!$AT3037</f>
        <v>1950240</v>
      </c>
      <c r="AX3037" s="8">
        <f>F3037*AW3037</f>
        <v>1950240</v>
      </c>
      <c r="AY3037" s="8">
        <f>IF(AQ3037="CT",7%,5%)*AX3037</f>
        <v>136516.80000000002</v>
      </c>
      <c r="AZ3037" s="8">
        <f>AX3037*2%</f>
        <v>39004.800000000003</v>
      </c>
      <c r="BA3037" s="8">
        <f>IF(BB3037&gt;0,0,AX3037*5%)</f>
        <v>97512</v>
      </c>
      <c r="BB3037" s="8"/>
      <c r="BC3037" s="8">
        <f>+AX3037+AY3037+AZ3037+BA3037+BB3037</f>
        <v>2223273.6</v>
      </c>
      <c r="BD3037" s="8">
        <f>AX3037-AT3037</f>
        <v>1950240</v>
      </c>
      <c r="BE3037" s="2"/>
      <c r="BH3037" s="2"/>
    </row>
    <row r="3038" spans="2:60" ht="17" hidden="1" outlineLevel="1" x14ac:dyDescent="0.2">
      <c r="B3038" s="82"/>
      <c r="C3038" s="144" t="s">
        <v>650</v>
      </c>
      <c r="D3038" s="144"/>
      <c r="E3038" s="82"/>
      <c r="F3038" s="143"/>
      <c r="G3038" s="142">
        <f>'[1]BoQ HSYC'!F3038</f>
        <v>0</v>
      </c>
      <c r="H3038" s="185">
        <f>'[1]BoQ HSYC'!G3038</f>
        <v>0</v>
      </c>
      <c r="I3038" s="185">
        <f>'[1]BoQ HSYC'!H3038</f>
        <v>0</v>
      </c>
      <c r="J3038" s="185">
        <f>'[1]BoQ HSYC'!I3038</f>
        <v>0</v>
      </c>
      <c r="K3038" s="48">
        <f>'[1]BoQ HSYC'!J3038</f>
        <v>0</v>
      </c>
      <c r="L3038" s="47">
        <f>'[1]BoQ HSYC'!K3038</f>
        <v>0</v>
      </c>
      <c r="M3038" s="47">
        <f>'[1]BoQ HSYC'!L3038</f>
        <v>0</v>
      </c>
      <c r="N3038" s="183">
        <f>'[1]BoQ HSYC'!M3038</f>
        <v>0</v>
      </c>
      <c r="O3038" s="183">
        <f>'[1]BoQ HSYC'!N3038</f>
        <v>0</v>
      </c>
      <c r="P3038" s="83">
        <f>'[1]BoQ HSYC'!O3038</f>
        <v>0</v>
      </c>
      <c r="Q3038" s="47">
        <f>'[1]BoQ HSYC'!P3038</f>
        <v>0</v>
      </c>
      <c r="R3038" s="132">
        <f>'[1]BoQ HSYC'!Q3038</f>
        <v>0</v>
      </c>
      <c r="S3038" s="83">
        <f>'[1]BoQ HSYC'!R3038</f>
        <v>0</v>
      </c>
      <c r="T3038" s="48">
        <f>'[1]BoQ HSYC'!S3038</f>
        <v>0</v>
      </c>
      <c r="U3038" s="132">
        <f>'[1]BoQ HSYC'!T3038</f>
        <v>0</v>
      </c>
      <c r="V3038" s="132">
        <f>'[1]BoQ HSYC'!U3038</f>
        <v>0</v>
      </c>
      <c r="W3038" s="132">
        <f>'[1]BoQ HSYC'!V3038</f>
        <v>0</v>
      </c>
      <c r="X3038" s="44" t="str">
        <f>'[1]BoQ HSYC'!W3038</f>
        <v>ME</v>
      </c>
      <c r="Y3038" s="44"/>
      <c r="Z3038" s="44"/>
      <c r="AA3038" s="44"/>
      <c r="AB3038" s="2">
        <v>0</v>
      </c>
      <c r="AC3038" s="2">
        <v>0</v>
      </c>
      <c r="AD3038" s="2">
        <f>+M3038</f>
        <v>0</v>
      </c>
      <c r="AE3038" s="2">
        <f>+AD3038*14%</f>
        <v>0</v>
      </c>
      <c r="AF3038" s="155">
        <f>+AD3038*35%</f>
        <v>0</v>
      </c>
      <c r="AG3038" s="2">
        <f>+AD3038*F3038</f>
        <v>0</v>
      </c>
      <c r="AH3038" s="2">
        <f>+AE3038*F3038</f>
        <v>0</v>
      </c>
      <c r="AI3038" s="2">
        <f>+AF3038*F3038</f>
        <v>0</v>
      </c>
      <c r="AJ3038" s="2">
        <f>SUM(AG3038:AI3038)</f>
        <v>0</v>
      </c>
      <c r="AK3038" s="2">
        <f>+AD3038*G3038</f>
        <v>0</v>
      </c>
      <c r="AL3038" s="2">
        <f>+AE3038*G3038</f>
        <v>0</v>
      </c>
      <c r="AM3038" s="2">
        <f>+AF3038*G3038</f>
        <v>0</v>
      </c>
      <c r="AN3038" s="155">
        <f>SUM(AK3038:AM3038)</f>
        <v>0</v>
      </c>
      <c r="AQ3038" s="145" t="s">
        <v>525</v>
      </c>
      <c r="AU3038" s="8"/>
      <c r="AV3038" s="8"/>
      <c r="AW3038" s="2">
        <f>'[2]BoQ HSYC-Đạt'!$AT3038</f>
        <v>0</v>
      </c>
      <c r="AX3038" s="8">
        <f>F3038*AW3038</f>
        <v>0</v>
      </c>
      <c r="AY3038" s="8">
        <f>IF(AQ3038="CT",7%,5%)*AX3038</f>
        <v>0</v>
      </c>
      <c r="AZ3038" s="8">
        <f>AX3038*2%</f>
        <v>0</v>
      </c>
      <c r="BA3038" s="8">
        <f>IF(BB3038&gt;0,0,AX3038*5%)</f>
        <v>0</v>
      </c>
      <c r="BB3038" s="8"/>
      <c r="BC3038" s="8">
        <f>+AX3038+AY3038+AZ3038+BA3038+BB3038</f>
        <v>0</v>
      </c>
      <c r="BD3038" s="8">
        <f>AX3038-AT3038</f>
        <v>0</v>
      </c>
      <c r="BE3038" s="2"/>
      <c r="BH3038" s="2"/>
    </row>
    <row r="3039" spans="2:60" ht="34" hidden="1" outlineLevel="1" x14ac:dyDescent="0.2">
      <c r="B3039" s="82">
        <v>6</v>
      </c>
      <c r="C3039" s="144" t="s">
        <v>649</v>
      </c>
      <c r="D3039" s="144"/>
      <c r="E3039" s="82" t="s">
        <v>85</v>
      </c>
      <c r="F3039" s="143">
        <v>11</v>
      </c>
      <c r="G3039" s="142">
        <f>'[1]BoQ HSYC'!F3039</f>
        <v>11</v>
      </c>
      <c r="H3039" s="185">
        <f>'[1]BoQ HSYC'!G3039</f>
        <v>0</v>
      </c>
      <c r="I3039" s="185">
        <f>'[1]BoQ HSYC'!H3039</f>
        <v>0</v>
      </c>
      <c r="J3039" s="185">
        <f>'[1]BoQ HSYC'!I3039</f>
        <v>0</v>
      </c>
      <c r="K3039" s="48">
        <f>'[1]BoQ HSYC'!J3039</f>
        <v>657195</v>
      </c>
      <c r="L3039" s="47">
        <f>'[1]BoQ HSYC'!K3039</f>
        <v>25297.920000000002</v>
      </c>
      <c r="M3039" s="47">
        <f>'[1]BoQ HSYC'!L3039</f>
        <v>682492.92</v>
      </c>
      <c r="N3039" s="183">
        <f>'[1]BoQ HSYC'!M3039</f>
        <v>0</v>
      </c>
      <c r="O3039" s="183">
        <f>'[1]BoQ HSYC'!N3039</f>
        <v>8854.2720000000008</v>
      </c>
      <c r="P3039" s="83">
        <f>'[1]BoQ HSYC'!O3039</f>
        <v>8854.2720000000008</v>
      </c>
      <c r="Q3039" s="47">
        <f>'[1]BoQ HSYC'!P3039</f>
        <v>7507422.1200000001</v>
      </c>
      <c r="R3039" s="132">
        <f>'[1]BoQ HSYC'!Q3039</f>
        <v>97396.992000000013</v>
      </c>
      <c r="S3039" s="83">
        <f>'[1]BoQ HSYC'!R3039</f>
        <v>7604819.1119999997</v>
      </c>
      <c r="T3039" s="48">
        <f>'[1]BoQ HSYC'!S3039</f>
        <v>0</v>
      </c>
      <c r="U3039" s="132">
        <f>'[1]BoQ HSYC'!T3039</f>
        <v>0</v>
      </c>
      <c r="V3039" s="132" t="str">
        <f>'[1]BoQ HSYC'!U3039</f>
        <v>VT: NCC, NC:BĐG Q2/2026</v>
      </c>
      <c r="W3039" s="132" t="str">
        <f>'[1]BoQ HSYC'!V3039</f>
        <v>VT: NCC, NC:BĐG Q2/2026</v>
      </c>
      <c r="X3039" s="44" t="str">
        <f>'[1]BoQ HSYC'!W3039</f>
        <v>ME</v>
      </c>
      <c r="Y3039" s="44"/>
      <c r="Z3039" s="44"/>
      <c r="AA3039" s="44"/>
      <c r="AB3039" s="2">
        <v>407458.83213749999</v>
      </c>
      <c r="AC3039" s="2">
        <v>4482047.1535125002</v>
      </c>
      <c r="AD3039" s="2">
        <f>+M3039</f>
        <v>682492.92</v>
      </c>
      <c r="AE3039" s="2">
        <f>+AD3039*14%</f>
        <v>95549.008800000011</v>
      </c>
      <c r="AF3039" s="155">
        <f>+AD3039*35%</f>
        <v>238872.522</v>
      </c>
      <c r="AG3039" s="2">
        <f>+AD3039*F3039</f>
        <v>7507422.1200000001</v>
      </c>
      <c r="AH3039" s="2">
        <f>+AE3039*F3039</f>
        <v>1051039.0968000002</v>
      </c>
      <c r="AI3039" s="2">
        <f>+AF3039*F3039</f>
        <v>2627597.7420000001</v>
      </c>
      <c r="AJ3039" s="2">
        <f>SUM(AG3039:AI3039)</f>
        <v>11186058.958800001</v>
      </c>
      <c r="AK3039" s="2">
        <f>+AD3039*G3039</f>
        <v>7507422.1200000001</v>
      </c>
      <c r="AL3039" s="2">
        <f>+AE3039*G3039</f>
        <v>1051039.0968000002</v>
      </c>
      <c r="AM3039" s="2">
        <f>+AF3039*G3039</f>
        <v>2627597.7420000001</v>
      </c>
      <c r="AN3039" s="155">
        <f>SUM(AK3039:AM3039)</f>
        <v>11186058.958800001</v>
      </c>
      <c r="AQ3039" s="145" t="s">
        <v>525</v>
      </c>
      <c r="AU3039" s="8"/>
      <c r="AV3039" s="8"/>
      <c r="AW3039" s="2">
        <f>'[2]BoQ HSYC-Đạt'!$AT3039</f>
        <v>328743.87839999999</v>
      </c>
      <c r="AX3039" s="8">
        <f>F3039*AW3039</f>
        <v>3616182.6623999998</v>
      </c>
      <c r="AY3039" s="8">
        <f>IF(AQ3039="CT",7%,5%)*AX3039</f>
        <v>253132.786368</v>
      </c>
      <c r="AZ3039" s="8">
        <f>AX3039*2%</f>
        <v>72323.653248000002</v>
      </c>
      <c r="BA3039" s="8">
        <f>IF(BB3039&gt;0,0,AX3039*5%)</f>
        <v>180809.13312000001</v>
      </c>
      <c r="BB3039" s="8"/>
      <c r="BC3039" s="8">
        <f>+AX3039+AY3039+AZ3039+BA3039+BB3039</f>
        <v>4122448.2351359995</v>
      </c>
      <c r="BD3039" s="8">
        <f>AX3039-AT3039</f>
        <v>3616182.6623999998</v>
      </c>
      <c r="BE3039" s="2"/>
      <c r="BH3039" s="2"/>
    </row>
    <row r="3040" spans="2:60" ht="17" hidden="1" outlineLevel="1" x14ac:dyDescent="0.2">
      <c r="B3040" s="82"/>
      <c r="C3040" s="144" t="s">
        <v>648</v>
      </c>
      <c r="D3040" s="144"/>
      <c r="E3040" s="82"/>
      <c r="F3040" s="143"/>
      <c r="G3040" s="142">
        <f>'[1]BoQ HSYC'!F3040</f>
        <v>0</v>
      </c>
      <c r="H3040" s="185">
        <f>'[1]BoQ HSYC'!G3040</f>
        <v>0</v>
      </c>
      <c r="I3040" s="185">
        <f>'[1]BoQ HSYC'!H3040</f>
        <v>0</v>
      </c>
      <c r="J3040" s="185">
        <f>'[1]BoQ HSYC'!I3040</f>
        <v>0</v>
      </c>
      <c r="K3040" s="48">
        <f>'[1]BoQ HSYC'!J3040</f>
        <v>0</v>
      </c>
      <c r="L3040" s="47">
        <f>'[1]BoQ HSYC'!K3040</f>
        <v>0</v>
      </c>
      <c r="M3040" s="47">
        <f>'[1]BoQ HSYC'!L3040</f>
        <v>0</v>
      </c>
      <c r="N3040" s="183">
        <f>'[1]BoQ HSYC'!M3040</f>
        <v>0</v>
      </c>
      <c r="O3040" s="183">
        <f>'[1]BoQ HSYC'!N3040</f>
        <v>0</v>
      </c>
      <c r="P3040" s="83">
        <f>'[1]BoQ HSYC'!O3040</f>
        <v>0</v>
      </c>
      <c r="Q3040" s="47">
        <f>'[1]BoQ HSYC'!P3040</f>
        <v>0</v>
      </c>
      <c r="R3040" s="132">
        <f>'[1]BoQ HSYC'!Q3040</f>
        <v>0</v>
      </c>
      <c r="S3040" s="83">
        <f>'[1]BoQ HSYC'!R3040</f>
        <v>0</v>
      </c>
      <c r="T3040" s="48">
        <f>'[1]BoQ HSYC'!S3040</f>
        <v>0</v>
      </c>
      <c r="U3040" s="132">
        <f>'[1]BoQ HSYC'!T3040</f>
        <v>0</v>
      </c>
      <c r="V3040" s="132">
        <f>'[1]BoQ HSYC'!U3040</f>
        <v>0</v>
      </c>
      <c r="W3040" s="132">
        <f>'[1]BoQ HSYC'!V3040</f>
        <v>0</v>
      </c>
      <c r="X3040" s="44" t="str">
        <f>'[1]BoQ HSYC'!W3040</f>
        <v>ME</v>
      </c>
      <c r="Y3040" s="44"/>
      <c r="Z3040" s="44"/>
      <c r="AA3040" s="44"/>
      <c r="AB3040" s="2">
        <v>0</v>
      </c>
      <c r="AC3040" s="2">
        <v>0</v>
      </c>
      <c r="AD3040" s="2">
        <f>+M3040</f>
        <v>0</v>
      </c>
      <c r="AE3040" s="2">
        <f>+AD3040*14%</f>
        <v>0</v>
      </c>
      <c r="AF3040" s="155">
        <f>+AD3040*35%</f>
        <v>0</v>
      </c>
      <c r="AG3040" s="2">
        <f>+AD3040*F3040</f>
        <v>0</v>
      </c>
      <c r="AH3040" s="2">
        <f>+AE3040*F3040</f>
        <v>0</v>
      </c>
      <c r="AI3040" s="2">
        <f>+AF3040*F3040</f>
        <v>0</v>
      </c>
      <c r="AJ3040" s="2">
        <f>SUM(AG3040:AI3040)</f>
        <v>0</v>
      </c>
      <c r="AK3040" s="2">
        <f>+AD3040*G3040</f>
        <v>0</v>
      </c>
      <c r="AL3040" s="2">
        <f>+AE3040*G3040</f>
        <v>0</v>
      </c>
      <c r="AM3040" s="2">
        <f>+AF3040*G3040</f>
        <v>0</v>
      </c>
      <c r="AN3040" s="155">
        <f>SUM(AK3040:AM3040)</f>
        <v>0</v>
      </c>
      <c r="AQ3040" s="145" t="s">
        <v>525</v>
      </c>
      <c r="AU3040" s="8"/>
      <c r="AV3040" s="8"/>
      <c r="AW3040" s="2">
        <f>'[2]BoQ HSYC-Đạt'!$AT3040</f>
        <v>0</v>
      </c>
      <c r="AX3040" s="8">
        <f>F3040*AW3040</f>
        <v>0</v>
      </c>
      <c r="AY3040" s="8">
        <f>IF(AQ3040="CT",7%,5%)*AX3040</f>
        <v>0</v>
      </c>
      <c r="AZ3040" s="8">
        <f>AX3040*2%</f>
        <v>0</v>
      </c>
      <c r="BA3040" s="8">
        <f>IF(BB3040&gt;0,0,AX3040*5%)</f>
        <v>0</v>
      </c>
      <c r="BB3040" s="8"/>
      <c r="BC3040" s="8">
        <f>+AX3040+AY3040+AZ3040+BA3040+BB3040</f>
        <v>0</v>
      </c>
      <c r="BD3040" s="8">
        <f>AX3040-AT3040</f>
        <v>0</v>
      </c>
      <c r="BE3040" s="2"/>
      <c r="BH3040" s="2"/>
    </row>
    <row r="3041" spans="2:60" ht="34" hidden="1" outlineLevel="1" x14ac:dyDescent="0.2">
      <c r="B3041" s="82">
        <v>8</v>
      </c>
      <c r="C3041" s="144" t="s">
        <v>647</v>
      </c>
      <c r="D3041" s="144"/>
      <c r="E3041" s="82" t="s">
        <v>64</v>
      </c>
      <c r="F3041" s="143">
        <v>45</v>
      </c>
      <c r="G3041" s="142">
        <f>'[1]BoQ HSYC'!F3041</f>
        <v>45</v>
      </c>
      <c r="H3041" s="185">
        <f>'[1]BoQ HSYC'!G3041</f>
        <v>0</v>
      </c>
      <c r="I3041" s="185">
        <f>'[1]BoQ HSYC'!H3041</f>
        <v>0</v>
      </c>
      <c r="J3041" s="185">
        <f>'[1]BoQ HSYC'!I3041</f>
        <v>0</v>
      </c>
      <c r="K3041" s="48">
        <f>'[1]BoQ HSYC'!J3041</f>
        <v>1500000</v>
      </c>
      <c r="L3041" s="47">
        <f>'[1]BoQ HSYC'!K3041</f>
        <v>220000</v>
      </c>
      <c r="M3041" s="47">
        <f>'[1]BoQ HSYC'!L3041</f>
        <v>1720000</v>
      </c>
      <c r="N3041" s="183">
        <f>'[1]BoQ HSYC'!M3041</f>
        <v>0</v>
      </c>
      <c r="O3041" s="183">
        <f>'[1]BoQ HSYC'!N3041</f>
        <v>77000</v>
      </c>
      <c r="P3041" s="83">
        <f>'[1]BoQ HSYC'!O3041</f>
        <v>77000</v>
      </c>
      <c r="Q3041" s="47">
        <f>'[1]BoQ HSYC'!P3041</f>
        <v>77400000</v>
      </c>
      <c r="R3041" s="132">
        <f>'[1]BoQ HSYC'!Q3041</f>
        <v>3465000</v>
      </c>
      <c r="S3041" s="83">
        <f>'[1]BoQ HSYC'!R3041</f>
        <v>80865000</v>
      </c>
      <c r="T3041" s="48">
        <f>'[1]BoQ HSYC'!S3041</f>
        <v>0</v>
      </c>
      <c r="U3041" s="132">
        <f>'[1]BoQ HSYC'!T3041</f>
        <v>15803530</v>
      </c>
      <c r="V3041" s="132" t="str">
        <f>'[1]BoQ HSYC'!U3041</f>
        <v>VT: NCC, NC:BĐG Q2/2026</v>
      </c>
      <c r="W3041" s="132" t="str">
        <f>'[1]BoQ HSYC'!V3041</f>
        <v>VT: NCC, NC:BĐG Q2/2026</v>
      </c>
      <c r="X3041" s="44" t="str">
        <f>'[1]BoQ HSYC'!W3041</f>
        <v>ME</v>
      </c>
      <c r="Y3041" s="44"/>
      <c r="Z3041" s="44"/>
      <c r="AA3041" s="44"/>
      <c r="AB3041" s="2">
        <v>3647343.7981727999</v>
      </c>
      <c r="AC3041" s="2">
        <v>164130470.91777599</v>
      </c>
      <c r="AD3041" s="2">
        <f>+M3041</f>
        <v>1720000</v>
      </c>
      <c r="AE3041" s="2">
        <f>+AD3041*14%</f>
        <v>240800.00000000003</v>
      </c>
      <c r="AF3041" s="155">
        <f>+AD3041*35%</f>
        <v>602000</v>
      </c>
      <c r="AG3041" s="2">
        <f>+AD3041*F3041</f>
        <v>77400000</v>
      </c>
      <c r="AH3041" s="2">
        <f>+AE3041*F3041</f>
        <v>10836000.000000002</v>
      </c>
      <c r="AI3041" s="2">
        <f>+AF3041*F3041</f>
        <v>27090000</v>
      </c>
      <c r="AJ3041" s="2">
        <f>SUM(AG3041:AI3041)</f>
        <v>115326000</v>
      </c>
      <c r="AK3041" s="2">
        <f>+AD3041*G3041</f>
        <v>77400000</v>
      </c>
      <c r="AL3041" s="2">
        <f>+AE3041*G3041</f>
        <v>10836000.000000002</v>
      </c>
      <c r="AM3041" s="2">
        <f>+AF3041*G3041</f>
        <v>27090000</v>
      </c>
      <c r="AN3041" s="155">
        <f>SUM(AK3041:AM3041)</f>
        <v>115326000</v>
      </c>
      <c r="AQ3041" s="145" t="s">
        <v>525</v>
      </c>
      <c r="AU3041" s="8"/>
      <c r="AV3041" s="8"/>
      <c r="AW3041" s="2">
        <f>'[2]BoQ HSYC-Đạt'!$AT3041</f>
        <v>1754400</v>
      </c>
      <c r="AX3041" s="8">
        <f>F3041*AW3041</f>
        <v>78948000</v>
      </c>
      <c r="AY3041" s="8">
        <f>IF(AQ3041="CT",7%,5%)*AX3041</f>
        <v>5526360.0000000009</v>
      </c>
      <c r="AZ3041" s="8">
        <f>AX3041*2%</f>
        <v>1578960</v>
      </c>
      <c r="BA3041" s="8">
        <f>IF(BB3041&gt;0,0,AX3041*5%)</f>
        <v>3947400</v>
      </c>
      <c r="BB3041" s="8"/>
      <c r="BC3041" s="8">
        <f>+AX3041+AY3041+AZ3041+BA3041+BB3041</f>
        <v>90000720</v>
      </c>
      <c r="BD3041" s="8">
        <f>AX3041-AT3041</f>
        <v>78948000</v>
      </c>
      <c r="BE3041" s="2"/>
      <c r="BH3041" s="2"/>
    </row>
    <row r="3042" spans="2:60" ht="34" hidden="1" outlineLevel="1" x14ac:dyDescent="0.2">
      <c r="B3042" s="82">
        <v>9</v>
      </c>
      <c r="C3042" s="144" t="s">
        <v>646</v>
      </c>
      <c r="D3042" s="144"/>
      <c r="E3042" s="82" t="s">
        <v>64</v>
      </c>
      <c r="F3042" s="143">
        <v>50</v>
      </c>
      <c r="G3042" s="142">
        <f>'[1]BoQ HSYC'!F3042</f>
        <v>50</v>
      </c>
      <c r="H3042" s="185">
        <f>'[1]BoQ HSYC'!G3042</f>
        <v>0</v>
      </c>
      <c r="I3042" s="185">
        <f>'[1]BoQ HSYC'!H3042</f>
        <v>0</v>
      </c>
      <c r="J3042" s="185">
        <f>'[1]BoQ HSYC'!I3042</f>
        <v>0</v>
      </c>
      <c r="K3042" s="48">
        <f>'[1]BoQ HSYC'!J3042</f>
        <v>94200</v>
      </c>
      <c r="L3042" s="47">
        <f>'[1]BoQ HSYC'!K3042</f>
        <v>39528</v>
      </c>
      <c r="M3042" s="47">
        <f>'[1]BoQ HSYC'!L3042</f>
        <v>133728</v>
      </c>
      <c r="N3042" s="183">
        <f>'[1]BoQ HSYC'!M3042</f>
        <v>0</v>
      </c>
      <c r="O3042" s="183">
        <f>'[1]BoQ HSYC'!N3042</f>
        <v>13834.8</v>
      </c>
      <c r="P3042" s="83">
        <f>'[1]BoQ HSYC'!O3042</f>
        <v>13834.8</v>
      </c>
      <c r="Q3042" s="47">
        <f>'[1]BoQ HSYC'!P3042</f>
        <v>6686400</v>
      </c>
      <c r="R3042" s="132">
        <f>'[1]BoQ HSYC'!Q3042</f>
        <v>691740</v>
      </c>
      <c r="S3042" s="83">
        <f>'[1]BoQ HSYC'!R3042</f>
        <v>7378140</v>
      </c>
      <c r="T3042" s="48">
        <f>'[1]BoQ HSYC'!S3042</f>
        <v>0</v>
      </c>
      <c r="U3042" s="132">
        <f>'[1]BoQ HSYC'!T3042</f>
        <v>1126425</v>
      </c>
      <c r="V3042" s="132" t="str">
        <f>'[1]BoQ HSYC'!U3042</f>
        <v>VT: NCC, NC:BĐG Q2/2026</v>
      </c>
      <c r="W3042" s="132" t="str">
        <f>'[1]BoQ HSYC'!V3042</f>
        <v>VT: NCC, NC:BĐG Q2/2026</v>
      </c>
      <c r="X3042" s="44" t="str">
        <f>'[1]BoQ HSYC'!W3042</f>
        <v>ME</v>
      </c>
      <c r="Y3042" s="44"/>
      <c r="Z3042" s="44"/>
      <c r="AA3042" s="44"/>
      <c r="AB3042" s="2">
        <v>298818.67633777502</v>
      </c>
      <c r="AC3042" s="2">
        <v>14940933.816888751</v>
      </c>
      <c r="AD3042" s="2">
        <f>+M3042</f>
        <v>133728</v>
      </c>
      <c r="AE3042" s="2">
        <f>+AD3042*14%</f>
        <v>18721.920000000002</v>
      </c>
      <c r="AF3042" s="155">
        <f>+AD3042*35%</f>
        <v>46804.799999999996</v>
      </c>
      <c r="AG3042" s="2">
        <f>+AD3042*F3042</f>
        <v>6686400</v>
      </c>
      <c r="AH3042" s="2">
        <f>+AE3042*F3042</f>
        <v>936096.00000000012</v>
      </c>
      <c r="AI3042" s="2">
        <f>+AF3042*F3042</f>
        <v>2340240</v>
      </c>
      <c r="AJ3042" s="2">
        <f>SUM(AG3042:AI3042)</f>
        <v>9962736</v>
      </c>
      <c r="AK3042" s="2">
        <f>+AD3042*G3042</f>
        <v>6686400</v>
      </c>
      <c r="AL3042" s="2">
        <f>+AE3042*G3042</f>
        <v>936096.00000000012</v>
      </c>
      <c r="AM3042" s="2">
        <f>+AF3042*G3042</f>
        <v>2340240</v>
      </c>
      <c r="AN3042" s="155">
        <f>SUM(AK3042:AM3042)</f>
        <v>9962736</v>
      </c>
      <c r="AQ3042" s="145" t="s">
        <v>525</v>
      </c>
      <c r="AU3042" s="8"/>
      <c r="AV3042" s="8"/>
      <c r="AW3042" s="2">
        <f>'[2]BoQ HSYC-Đạt'!$AT3042</f>
        <v>147418.56</v>
      </c>
      <c r="AX3042" s="8">
        <f>F3042*AW3042</f>
        <v>7370928</v>
      </c>
      <c r="AY3042" s="8">
        <f>IF(AQ3042="CT",7%,5%)*AX3042</f>
        <v>515964.96</v>
      </c>
      <c r="AZ3042" s="8">
        <f>AX3042*2%</f>
        <v>147418.56</v>
      </c>
      <c r="BA3042" s="8">
        <f>IF(BB3042&gt;0,0,AX3042*5%)</f>
        <v>368546.4</v>
      </c>
      <c r="BB3042" s="8"/>
      <c r="BC3042" s="8">
        <f>+AX3042+AY3042+AZ3042+BA3042+BB3042</f>
        <v>8402857.9199999999</v>
      </c>
      <c r="BD3042" s="8">
        <f>AX3042-AT3042</f>
        <v>7370928</v>
      </c>
      <c r="BE3042" s="2"/>
      <c r="BH3042" s="2"/>
    </row>
    <row r="3043" spans="2:60" ht="34" hidden="1" outlineLevel="1" x14ac:dyDescent="0.2">
      <c r="B3043" s="82">
        <v>10</v>
      </c>
      <c r="C3043" s="144" t="s">
        <v>645</v>
      </c>
      <c r="D3043" s="144"/>
      <c r="E3043" s="82" t="s">
        <v>64</v>
      </c>
      <c r="F3043" s="143">
        <v>13</v>
      </c>
      <c r="G3043" s="142">
        <f>'[1]BoQ HSYC'!F3043</f>
        <v>13</v>
      </c>
      <c r="H3043" s="185">
        <f>'[1]BoQ HSYC'!G3043</f>
        <v>0</v>
      </c>
      <c r="I3043" s="185">
        <f>'[1]BoQ HSYC'!H3043</f>
        <v>0</v>
      </c>
      <c r="J3043" s="185">
        <f>'[1]BoQ HSYC'!I3043</f>
        <v>0</v>
      </c>
      <c r="K3043" s="48">
        <f>'[1]BoQ HSYC'!J3043</f>
        <v>100800</v>
      </c>
      <c r="L3043" s="47">
        <f>'[1]BoQ HSYC'!K3043</f>
        <v>49410</v>
      </c>
      <c r="M3043" s="47">
        <f>'[1]BoQ HSYC'!L3043</f>
        <v>150210</v>
      </c>
      <c r="N3043" s="183">
        <f>'[1]BoQ HSYC'!M3043</f>
        <v>0</v>
      </c>
      <c r="O3043" s="183">
        <f>'[1]BoQ HSYC'!N3043</f>
        <v>17293.5</v>
      </c>
      <c r="P3043" s="83">
        <f>'[1]BoQ HSYC'!O3043</f>
        <v>17293.5</v>
      </c>
      <c r="Q3043" s="47">
        <f>'[1]BoQ HSYC'!P3043</f>
        <v>1952730</v>
      </c>
      <c r="R3043" s="132">
        <f>'[1]BoQ HSYC'!Q3043</f>
        <v>224815.5</v>
      </c>
      <c r="S3043" s="83">
        <f>'[1]BoQ HSYC'!R3043</f>
        <v>2177545.5</v>
      </c>
      <c r="T3043" s="48">
        <f>'[1]BoQ HSYC'!S3043</f>
        <v>0</v>
      </c>
      <c r="U3043" s="132">
        <f>'[1]BoQ HSYC'!T3043</f>
        <v>1897730</v>
      </c>
      <c r="V3043" s="132" t="str">
        <f>'[1]BoQ HSYC'!U3043</f>
        <v>VT: NCC, NC:BĐG Q2/2026</v>
      </c>
      <c r="W3043" s="132" t="str">
        <f>'[1]BoQ HSYC'!V3043</f>
        <v>VT: NCC, NC:BĐG Q2/2026</v>
      </c>
      <c r="X3043" s="44" t="str">
        <f>'[1]BoQ HSYC'!W3043</f>
        <v>ME</v>
      </c>
      <c r="Y3043" s="44"/>
      <c r="Z3043" s="44"/>
      <c r="AA3043" s="44"/>
      <c r="AB3043" s="2">
        <v>464987.92234537494</v>
      </c>
      <c r="AC3043" s="2">
        <v>6044842.990489874</v>
      </c>
      <c r="AD3043" s="2">
        <f>+M3043</f>
        <v>150210</v>
      </c>
      <c r="AE3043" s="2">
        <f>+AD3043*14%</f>
        <v>21029.4</v>
      </c>
      <c r="AF3043" s="155">
        <f>+AD3043*35%</f>
        <v>52573.5</v>
      </c>
      <c r="AG3043" s="2">
        <f>+AD3043*F3043</f>
        <v>1952730</v>
      </c>
      <c r="AH3043" s="2">
        <f>+AE3043*F3043</f>
        <v>273382.2</v>
      </c>
      <c r="AI3043" s="2">
        <f>+AF3043*F3043</f>
        <v>683455.5</v>
      </c>
      <c r="AJ3043" s="2">
        <f>SUM(AG3043:AI3043)</f>
        <v>2909567.7</v>
      </c>
      <c r="AK3043" s="2">
        <f>+AD3043*G3043</f>
        <v>1952730</v>
      </c>
      <c r="AL3043" s="2">
        <f>+AE3043*G3043</f>
        <v>273382.2</v>
      </c>
      <c r="AM3043" s="2">
        <f>+AF3043*G3043</f>
        <v>683455.5</v>
      </c>
      <c r="AN3043" s="155">
        <f>SUM(AK3043:AM3043)</f>
        <v>2909567.7</v>
      </c>
      <c r="AQ3043" s="145" t="s">
        <v>525</v>
      </c>
      <c r="AU3043" s="8"/>
      <c r="AV3043" s="8"/>
      <c r="AW3043" s="2">
        <f>'[2]BoQ HSYC-Đạt'!$AT3043</f>
        <v>366786.9</v>
      </c>
      <c r="AX3043" s="8">
        <f>F3043*AW3043</f>
        <v>4768229.7</v>
      </c>
      <c r="AY3043" s="8">
        <f>IF(AQ3043="CT",7%,5%)*AX3043</f>
        <v>333776.07900000003</v>
      </c>
      <c r="AZ3043" s="8">
        <f>AX3043*2%</f>
        <v>95364.594000000012</v>
      </c>
      <c r="BA3043" s="8">
        <f>IF(BB3043&gt;0,0,AX3043*5%)</f>
        <v>238411.48500000002</v>
      </c>
      <c r="BB3043" s="8"/>
      <c r="BC3043" s="8">
        <f>+AX3043+AY3043+AZ3043+BA3043+BB3043</f>
        <v>5435781.858</v>
      </c>
      <c r="BD3043" s="8">
        <f>AX3043-AT3043</f>
        <v>4768229.7</v>
      </c>
      <c r="BE3043" s="2"/>
      <c r="BH3043" s="2"/>
    </row>
    <row r="3044" spans="2:60" ht="34" hidden="1" outlineLevel="1" x14ac:dyDescent="0.2">
      <c r="B3044" s="82">
        <v>11</v>
      </c>
      <c r="C3044" s="144" t="s">
        <v>644</v>
      </c>
      <c r="D3044" s="144"/>
      <c r="E3044" s="82" t="s">
        <v>85</v>
      </c>
      <c r="F3044" s="143">
        <v>9</v>
      </c>
      <c r="G3044" s="142">
        <f>'[1]BoQ HSYC'!F3044</f>
        <v>9</v>
      </c>
      <c r="H3044" s="185">
        <f>'[1]BoQ HSYC'!G3044</f>
        <v>0</v>
      </c>
      <c r="I3044" s="185">
        <f>'[1]BoQ HSYC'!H3044</f>
        <v>0</v>
      </c>
      <c r="J3044" s="185">
        <f>'[1]BoQ HSYC'!I3044</f>
        <v>0</v>
      </c>
      <c r="K3044" s="48">
        <f>'[1]BoQ HSYC'!J3044</f>
        <v>538846</v>
      </c>
      <c r="L3044" s="47">
        <f>'[1]BoQ HSYC'!K3044</f>
        <v>21085.714285714286</v>
      </c>
      <c r="M3044" s="47">
        <f>'[1]BoQ HSYC'!L3044</f>
        <v>559931.71428571432</v>
      </c>
      <c r="N3044" s="183">
        <f>'[1]BoQ HSYC'!M3044</f>
        <v>0</v>
      </c>
      <c r="O3044" s="183">
        <f>'[1]BoQ HSYC'!N3044</f>
        <v>7380</v>
      </c>
      <c r="P3044" s="83">
        <f>'[1]BoQ HSYC'!O3044</f>
        <v>7380</v>
      </c>
      <c r="Q3044" s="47">
        <f>'[1]BoQ HSYC'!P3044</f>
        <v>5039385.4285714291</v>
      </c>
      <c r="R3044" s="132">
        <f>'[1]BoQ HSYC'!Q3044</f>
        <v>66420</v>
      </c>
      <c r="S3044" s="83">
        <f>'[1]BoQ HSYC'!R3044</f>
        <v>5105805.4285714291</v>
      </c>
      <c r="T3044" s="48">
        <f>'[1]BoQ HSYC'!S3044</f>
        <v>0</v>
      </c>
      <c r="U3044" s="132">
        <f>'[1]BoQ HSYC'!T3044</f>
        <v>0</v>
      </c>
      <c r="V3044" s="132" t="str">
        <f>'[1]BoQ HSYC'!U3044</f>
        <v>VT: NCC, NC:BĐG Q2/2026</v>
      </c>
      <c r="W3044" s="132" t="str">
        <f>'[1]BoQ HSYC'!V3044</f>
        <v>VT: NCC, NC:BĐG Q2/2026</v>
      </c>
      <c r="X3044" s="44" t="str">
        <f>'[1]BoQ HSYC'!W3044</f>
        <v>ME</v>
      </c>
      <c r="Y3044" s="44"/>
      <c r="Z3044" s="44"/>
      <c r="AA3044" s="44"/>
      <c r="AB3044" s="2">
        <v>217809.29836874999</v>
      </c>
      <c r="AC3044" s="2">
        <v>1960283.6853187499</v>
      </c>
      <c r="AD3044" s="2">
        <f>+M3044</f>
        <v>559931.71428571432</v>
      </c>
      <c r="AE3044" s="2">
        <f>+AD3044*14%</f>
        <v>78390.440000000017</v>
      </c>
      <c r="AF3044" s="155">
        <f>+AD3044*35%</f>
        <v>195976.1</v>
      </c>
      <c r="AG3044" s="2">
        <f>+AD3044*F3044</f>
        <v>5039385.4285714291</v>
      </c>
      <c r="AH3044" s="2">
        <f>+AE3044*F3044</f>
        <v>705513.9600000002</v>
      </c>
      <c r="AI3044" s="2">
        <f>+AF3044*F3044</f>
        <v>1763784.9000000001</v>
      </c>
      <c r="AJ3044" s="2">
        <f>SUM(AG3044:AI3044)</f>
        <v>7508684.2885714294</v>
      </c>
      <c r="AK3044" s="2">
        <f>+AD3044*G3044</f>
        <v>5039385.4285714291</v>
      </c>
      <c r="AL3044" s="2">
        <f>+AE3044*G3044</f>
        <v>705513.9600000002</v>
      </c>
      <c r="AM3044" s="2">
        <f>+AF3044*G3044</f>
        <v>1763784.9000000001</v>
      </c>
      <c r="AN3044" s="155">
        <f>SUM(AK3044:AM3044)</f>
        <v>7508684.2885714294</v>
      </c>
      <c r="AQ3044" s="145" t="s">
        <v>525</v>
      </c>
      <c r="AU3044" s="8"/>
      <c r="AV3044" s="8"/>
      <c r="AW3044" s="2">
        <f>'[2]BoQ HSYC-Đạt'!$AT3044</f>
        <v>172977.42857142858</v>
      </c>
      <c r="AX3044" s="8">
        <f>F3044*AW3044</f>
        <v>1556796.8571428573</v>
      </c>
      <c r="AY3044" s="8">
        <f>IF(AQ3044="CT",7%,5%)*AX3044</f>
        <v>108975.78000000001</v>
      </c>
      <c r="AZ3044" s="8">
        <f>AX3044*2%</f>
        <v>31135.937142857147</v>
      </c>
      <c r="BA3044" s="8">
        <f>IF(BB3044&gt;0,0,AX3044*5%)</f>
        <v>77839.842857142867</v>
      </c>
      <c r="BB3044" s="8"/>
      <c r="BC3044" s="8">
        <f>+AX3044+AY3044+AZ3044+BA3044+BB3044</f>
        <v>1774748.4171428573</v>
      </c>
      <c r="BD3044" s="8">
        <f>AX3044-AT3044</f>
        <v>1556796.8571428573</v>
      </c>
      <c r="BE3044" s="2"/>
      <c r="BH3044" s="2"/>
    </row>
    <row r="3045" spans="2:60" ht="34" hidden="1" outlineLevel="1" x14ac:dyDescent="0.2">
      <c r="B3045" s="82">
        <v>12</v>
      </c>
      <c r="C3045" s="144" t="s">
        <v>643</v>
      </c>
      <c r="D3045" s="144"/>
      <c r="E3045" s="82" t="s">
        <v>85</v>
      </c>
      <c r="F3045" s="143">
        <v>2</v>
      </c>
      <c r="G3045" s="142">
        <f>'[1]BoQ HSYC'!F3045</f>
        <v>2</v>
      </c>
      <c r="H3045" s="185">
        <f>'[1]BoQ HSYC'!G3045</f>
        <v>0</v>
      </c>
      <c r="I3045" s="185">
        <f>'[1]BoQ HSYC'!H3045</f>
        <v>0</v>
      </c>
      <c r="J3045" s="185">
        <f>'[1]BoQ HSYC'!I3045</f>
        <v>0</v>
      </c>
      <c r="K3045" s="48">
        <f>'[1]BoQ HSYC'!J3045</f>
        <v>696465</v>
      </c>
      <c r="L3045" s="47">
        <f>'[1]BoQ HSYC'!K3045</f>
        <v>23142.857142857145</v>
      </c>
      <c r="M3045" s="47">
        <f>'[1]BoQ HSYC'!L3045</f>
        <v>719607.85714285716</v>
      </c>
      <c r="N3045" s="183">
        <f>'[1]BoQ HSYC'!M3045</f>
        <v>0</v>
      </c>
      <c r="O3045" s="183">
        <f>'[1]BoQ HSYC'!N3045</f>
        <v>8100</v>
      </c>
      <c r="P3045" s="83">
        <f>'[1]BoQ HSYC'!O3045</f>
        <v>8100</v>
      </c>
      <c r="Q3045" s="47">
        <f>'[1]BoQ HSYC'!P3045</f>
        <v>1439215.7142857143</v>
      </c>
      <c r="R3045" s="132">
        <f>'[1]BoQ HSYC'!Q3045</f>
        <v>16200</v>
      </c>
      <c r="S3045" s="83">
        <f>'[1]BoQ HSYC'!R3045</f>
        <v>1455415.7142857143</v>
      </c>
      <c r="T3045" s="48">
        <f>'[1]BoQ HSYC'!S3045</f>
        <v>0</v>
      </c>
      <c r="U3045" s="132">
        <f>'[1]BoQ HSYC'!T3045</f>
        <v>0</v>
      </c>
      <c r="V3045" s="132" t="str">
        <f>'[1]BoQ HSYC'!U3045</f>
        <v>VT: NCC, NC:BĐG Q2/2026</v>
      </c>
      <c r="W3045" s="132" t="str">
        <f>'[1]BoQ HSYC'!V3045</f>
        <v>VT: NCC, NC:BĐG Q2/2026</v>
      </c>
      <c r="X3045" s="44" t="str">
        <f>'[1]BoQ HSYC'!W3045</f>
        <v>ME</v>
      </c>
      <c r="Y3045" s="44"/>
      <c r="Z3045" s="44"/>
      <c r="AA3045" s="44"/>
      <c r="AB3045" s="2">
        <v>325986.12692249997</v>
      </c>
      <c r="AC3045" s="2">
        <v>651972.25384499994</v>
      </c>
      <c r="AD3045" s="2">
        <f>+M3045</f>
        <v>719607.85714285716</v>
      </c>
      <c r="AE3045" s="2">
        <f>+AD3045*14%</f>
        <v>100745.1</v>
      </c>
      <c r="AF3045" s="155">
        <f>+AD3045*35%</f>
        <v>251862.75</v>
      </c>
      <c r="AG3045" s="2">
        <f>+AD3045*F3045</f>
        <v>1439215.7142857143</v>
      </c>
      <c r="AH3045" s="2">
        <f>+AE3045*F3045</f>
        <v>201490.2</v>
      </c>
      <c r="AI3045" s="2">
        <f>+AF3045*F3045</f>
        <v>503725.5</v>
      </c>
      <c r="AJ3045" s="2">
        <f>SUM(AG3045:AI3045)</f>
        <v>2144431.4142857143</v>
      </c>
      <c r="AK3045" s="2">
        <f>+AD3045*G3045</f>
        <v>1439215.7142857143</v>
      </c>
      <c r="AL3045" s="2">
        <f>+AE3045*G3045</f>
        <v>201490.2</v>
      </c>
      <c r="AM3045" s="2">
        <f>+AF3045*G3045</f>
        <v>503725.5</v>
      </c>
      <c r="AN3045" s="155">
        <f>SUM(AK3045:AM3045)</f>
        <v>2144431.4142857143</v>
      </c>
      <c r="AQ3045" s="145" t="s">
        <v>525</v>
      </c>
      <c r="AU3045" s="8"/>
      <c r="AV3045" s="8"/>
      <c r="AW3045" s="2">
        <f>'[2]BoQ HSYC-Đạt'!$AT3045</f>
        <v>259225.71428571429</v>
      </c>
      <c r="AX3045" s="8">
        <f>F3045*AW3045</f>
        <v>518451.42857142858</v>
      </c>
      <c r="AY3045" s="8">
        <f>IF(AQ3045="CT",7%,5%)*AX3045</f>
        <v>36291.600000000006</v>
      </c>
      <c r="AZ3045" s="8">
        <f>AX3045*2%</f>
        <v>10369.028571428571</v>
      </c>
      <c r="BA3045" s="8">
        <f>IF(BB3045&gt;0,0,AX3045*5%)</f>
        <v>25922.571428571431</v>
      </c>
      <c r="BB3045" s="8"/>
      <c r="BC3045" s="8">
        <f>+AX3045+AY3045+AZ3045+BA3045+BB3045</f>
        <v>591034.62857142871</v>
      </c>
      <c r="BD3045" s="8">
        <f>AX3045-AT3045</f>
        <v>518451.42857142858</v>
      </c>
      <c r="BE3045" s="2"/>
      <c r="BH3045" s="2"/>
    </row>
    <row r="3046" spans="2:60" ht="17" hidden="1" outlineLevel="1" x14ac:dyDescent="0.2">
      <c r="B3046" s="82"/>
      <c r="C3046" s="144" t="s">
        <v>642</v>
      </c>
      <c r="D3046" s="144"/>
      <c r="E3046" s="82"/>
      <c r="F3046" s="143"/>
      <c r="G3046" s="142">
        <f>'[1]BoQ HSYC'!F3046</f>
        <v>0</v>
      </c>
      <c r="H3046" s="185">
        <f>'[1]BoQ HSYC'!G3046</f>
        <v>0</v>
      </c>
      <c r="I3046" s="185">
        <f>'[1]BoQ HSYC'!H3046</f>
        <v>0</v>
      </c>
      <c r="J3046" s="185">
        <f>'[1]BoQ HSYC'!I3046</f>
        <v>0</v>
      </c>
      <c r="K3046" s="48">
        <f>'[1]BoQ HSYC'!J3046</f>
        <v>0</v>
      </c>
      <c r="L3046" s="47">
        <f>'[1]BoQ HSYC'!K3046</f>
        <v>0</v>
      </c>
      <c r="M3046" s="47">
        <f>'[1]BoQ HSYC'!L3046</f>
        <v>0</v>
      </c>
      <c r="N3046" s="183">
        <f>'[1]BoQ HSYC'!M3046</f>
        <v>0</v>
      </c>
      <c r="O3046" s="183">
        <f>'[1]BoQ HSYC'!N3046</f>
        <v>0</v>
      </c>
      <c r="P3046" s="83">
        <f>'[1]BoQ HSYC'!O3046</f>
        <v>0</v>
      </c>
      <c r="Q3046" s="47">
        <f>'[1]BoQ HSYC'!P3046</f>
        <v>0</v>
      </c>
      <c r="R3046" s="132">
        <f>'[1]BoQ HSYC'!Q3046</f>
        <v>0</v>
      </c>
      <c r="S3046" s="83">
        <f>'[1]BoQ HSYC'!R3046</f>
        <v>0</v>
      </c>
      <c r="T3046" s="48">
        <f>'[1]BoQ HSYC'!S3046</f>
        <v>0</v>
      </c>
      <c r="U3046" s="132">
        <f>'[1]BoQ HSYC'!T3046</f>
        <v>0</v>
      </c>
      <c r="V3046" s="132">
        <f>'[1]BoQ HSYC'!U3046</f>
        <v>0</v>
      </c>
      <c r="W3046" s="132">
        <f>'[1]BoQ HSYC'!V3046</f>
        <v>0</v>
      </c>
      <c r="X3046" s="44" t="str">
        <f>'[1]BoQ HSYC'!W3046</f>
        <v>ME</v>
      </c>
      <c r="Y3046" s="44"/>
      <c r="Z3046" s="44"/>
      <c r="AA3046" s="44"/>
      <c r="AB3046" s="2">
        <v>0</v>
      </c>
      <c r="AC3046" s="2">
        <v>0</v>
      </c>
      <c r="AD3046" s="2">
        <f>+M3046</f>
        <v>0</v>
      </c>
      <c r="AE3046" s="2">
        <f>+AD3046*14%</f>
        <v>0</v>
      </c>
      <c r="AF3046" s="155">
        <f>+AD3046*35%</f>
        <v>0</v>
      </c>
      <c r="AG3046" s="2">
        <f>+AD3046*F3046</f>
        <v>0</v>
      </c>
      <c r="AH3046" s="2">
        <f>+AE3046*F3046</f>
        <v>0</v>
      </c>
      <c r="AI3046" s="2">
        <f>+AF3046*F3046</f>
        <v>0</v>
      </c>
      <c r="AJ3046" s="2">
        <f>SUM(AG3046:AI3046)</f>
        <v>0</v>
      </c>
      <c r="AK3046" s="2">
        <f>+AD3046*G3046</f>
        <v>0</v>
      </c>
      <c r="AL3046" s="2">
        <f>+AE3046*G3046</f>
        <v>0</v>
      </c>
      <c r="AM3046" s="2">
        <f>+AF3046*G3046</f>
        <v>0</v>
      </c>
      <c r="AN3046" s="155">
        <f>SUM(AK3046:AM3046)</f>
        <v>0</v>
      </c>
      <c r="AQ3046" s="145" t="s">
        <v>525</v>
      </c>
      <c r="AU3046" s="8"/>
      <c r="AV3046" s="8"/>
      <c r="AW3046" s="2">
        <f>'[2]BoQ HSYC-Đạt'!$AT3046</f>
        <v>0</v>
      </c>
      <c r="AX3046" s="8">
        <f>F3046*AW3046</f>
        <v>0</v>
      </c>
      <c r="AY3046" s="8">
        <f>IF(AQ3046="CT",7%,5%)*AX3046</f>
        <v>0</v>
      </c>
      <c r="AZ3046" s="8">
        <f>AX3046*2%</f>
        <v>0</v>
      </c>
      <c r="BA3046" s="8">
        <f>IF(BB3046&gt;0,0,AX3046*5%)</f>
        <v>0</v>
      </c>
      <c r="BB3046" s="8"/>
      <c r="BC3046" s="8">
        <f>+AX3046+AY3046+AZ3046+BA3046+BB3046</f>
        <v>0</v>
      </c>
      <c r="BD3046" s="8">
        <f>AX3046-AT3046</f>
        <v>0</v>
      </c>
      <c r="BE3046" s="2"/>
      <c r="BH3046" s="2"/>
    </row>
    <row r="3047" spans="2:60" ht="34" hidden="1" outlineLevel="1" x14ac:dyDescent="0.2">
      <c r="B3047" s="82">
        <v>14</v>
      </c>
      <c r="C3047" s="144" t="s">
        <v>641</v>
      </c>
      <c r="D3047" s="144"/>
      <c r="E3047" s="82" t="s">
        <v>638</v>
      </c>
      <c r="F3047" s="143">
        <v>1.4</v>
      </c>
      <c r="G3047" s="142">
        <f>'[1]BoQ HSYC'!F3047</f>
        <v>1.4</v>
      </c>
      <c r="H3047" s="185">
        <f>'[1]BoQ HSYC'!G3047</f>
        <v>0</v>
      </c>
      <c r="I3047" s="185">
        <f>'[1]BoQ HSYC'!H3047</f>
        <v>0</v>
      </c>
      <c r="J3047" s="185">
        <f>'[1]BoQ HSYC'!I3047</f>
        <v>0</v>
      </c>
      <c r="K3047" s="48">
        <f>'[1]BoQ HSYC'!J3047</f>
        <v>1500000</v>
      </c>
      <c r="L3047" s="47">
        <f>'[1]BoQ HSYC'!K3047</f>
        <v>245179.59655738101</v>
      </c>
      <c r="M3047" s="47">
        <f>'[1]BoQ HSYC'!L3047</f>
        <v>1745179.5965573811</v>
      </c>
      <c r="N3047" s="183">
        <f>'[1]BoQ HSYC'!M3047</f>
        <v>0</v>
      </c>
      <c r="O3047" s="183">
        <f>'[1]BoQ HSYC'!N3047</f>
        <v>85812.858795083346</v>
      </c>
      <c r="P3047" s="83">
        <f>'[1]BoQ HSYC'!O3047</f>
        <v>85812.858795083346</v>
      </c>
      <c r="Q3047" s="47">
        <f>'[1]BoQ HSYC'!P3047</f>
        <v>2443251.4351803334</v>
      </c>
      <c r="R3047" s="132">
        <f>'[1]BoQ HSYC'!Q3047</f>
        <v>120138.00231311668</v>
      </c>
      <c r="S3047" s="83">
        <f>'[1]BoQ HSYC'!R3047</f>
        <v>2563389.43749345</v>
      </c>
      <c r="T3047" s="48">
        <f>'[1]BoQ HSYC'!S3047</f>
        <v>0</v>
      </c>
      <c r="U3047" s="132">
        <f>'[1]BoQ HSYC'!T3047</f>
        <v>9510000</v>
      </c>
      <c r="V3047" s="132" t="str">
        <f>'[1]BoQ HSYC'!U3047</f>
        <v>Vingroup</v>
      </c>
      <c r="W3047" s="132" t="str">
        <f>'[1]BoQ HSYC'!V3047</f>
        <v>Vingroup</v>
      </c>
      <c r="X3047" s="44" t="str">
        <f>'[1]BoQ HSYC'!W3047</f>
        <v>ME</v>
      </c>
      <c r="Y3047" s="44"/>
      <c r="Z3047" s="44"/>
      <c r="AA3047" s="44"/>
      <c r="AB3047" s="2">
        <v>2200538.3365622251</v>
      </c>
      <c r="AC3047" s="2">
        <v>3080753.6711871149</v>
      </c>
      <c r="AD3047" s="2">
        <f>+M3047</f>
        <v>1745179.5965573811</v>
      </c>
      <c r="AE3047" s="2">
        <f>+AD3047*14%</f>
        <v>244325.14351803338</v>
      </c>
      <c r="AF3047" s="155">
        <f>+AD3047*35%</f>
        <v>610812.85879508336</v>
      </c>
      <c r="AG3047" s="2">
        <f>+AD3047*F3047</f>
        <v>2443251.4351803334</v>
      </c>
      <c r="AH3047" s="2">
        <f>+AE3047*F3047</f>
        <v>342055.2009252467</v>
      </c>
      <c r="AI3047" s="2">
        <f>+AF3047*F3047</f>
        <v>855138.00231311668</v>
      </c>
      <c r="AJ3047" s="2">
        <f>SUM(AG3047:AI3047)</f>
        <v>3640444.6384186968</v>
      </c>
      <c r="AK3047" s="2">
        <f>+AD3047*G3047</f>
        <v>2443251.4351803334</v>
      </c>
      <c r="AL3047" s="2">
        <f>+AE3047*G3047</f>
        <v>342055.2009252467</v>
      </c>
      <c r="AM3047" s="2">
        <f>+AF3047*G3047</f>
        <v>855138.00231311668</v>
      </c>
      <c r="AN3047" s="155">
        <f>SUM(AK3047:AM3047)</f>
        <v>3640444.6384186968</v>
      </c>
      <c r="AQ3047" s="145" t="s">
        <v>525</v>
      </c>
      <c r="AU3047" s="8"/>
      <c r="AV3047" s="8"/>
      <c r="AW3047" s="2">
        <f>'[2]BoQ HSYC-Đạt'!$AT3047</f>
        <v>1331471.8884885288</v>
      </c>
      <c r="AX3047" s="8">
        <f>F3047*AW3047</f>
        <v>1864060.6438839401</v>
      </c>
      <c r="AY3047" s="8">
        <f>IF(AQ3047="CT",7%,5%)*AX3047</f>
        <v>130484.24507187582</v>
      </c>
      <c r="AZ3047" s="8">
        <f>AX3047*2%</f>
        <v>37281.212877678801</v>
      </c>
      <c r="BA3047" s="8">
        <f>IF(BB3047&gt;0,0,AX3047*5%)</f>
        <v>93203.032194197003</v>
      </c>
      <c r="BB3047" s="8"/>
      <c r="BC3047" s="8">
        <f>+AX3047+AY3047+AZ3047+BA3047+BB3047</f>
        <v>2125029.134027692</v>
      </c>
      <c r="BD3047" s="8">
        <f>AX3047-AT3047</f>
        <v>1864060.6438839401</v>
      </c>
      <c r="BE3047" s="2"/>
      <c r="BH3047" s="2"/>
    </row>
    <row r="3048" spans="2:60" ht="34" hidden="1" outlineLevel="1" x14ac:dyDescent="0.2">
      <c r="B3048" s="82">
        <v>15</v>
      </c>
      <c r="C3048" s="144" t="s">
        <v>640</v>
      </c>
      <c r="D3048" s="144"/>
      <c r="E3048" s="82" t="s">
        <v>638</v>
      </c>
      <c r="F3048" s="143">
        <v>1.2</v>
      </c>
      <c r="G3048" s="142">
        <f>'[1]BoQ HSYC'!F3048</f>
        <v>1.2</v>
      </c>
      <c r="H3048" s="185">
        <f>'[1]BoQ HSYC'!G3048</f>
        <v>0</v>
      </c>
      <c r="I3048" s="185">
        <f>'[1]BoQ HSYC'!H3048</f>
        <v>0</v>
      </c>
      <c r="J3048" s="185">
        <f>'[1]BoQ HSYC'!I3048</f>
        <v>0</v>
      </c>
      <c r="K3048" s="48">
        <f>'[1]BoQ HSYC'!J3048</f>
        <v>1650000</v>
      </c>
      <c r="L3048" s="47">
        <f>'[1]BoQ HSYC'!K3048</f>
        <v>245179.59655738101</v>
      </c>
      <c r="M3048" s="47">
        <f>'[1]BoQ HSYC'!L3048</f>
        <v>1895179.5965573811</v>
      </c>
      <c r="N3048" s="183">
        <f>'[1]BoQ HSYC'!M3048</f>
        <v>0</v>
      </c>
      <c r="O3048" s="183">
        <f>'[1]BoQ HSYC'!N3048</f>
        <v>85812.858795083346</v>
      </c>
      <c r="P3048" s="83">
        <f>'[1]BoQ HSYC'!O3048</f>
        <v>85812.858795083346</v>
      </c>
      <c r="Q3048" s="47">
        <f>'[1]BoQ HSYC'!P3048</f>
        <v>2274215.515868857</v>
      </c>
      <c r="R3048" s="132">
        <f>'[1]BoQ HSYC'!Q3048</f>
        <v>102975.43055410001</v>
      </c>
      <c r="S3048" s="83">
        <f>'[1]BoQ HSYC'!R3048</f>
        <v>2377190.9464229569</v>
      </c>
      <c r="T3048" s="48">
        <f>'[1]BoQ HSYC'!S3048</f>
        <v>0</v>
      </c>
      <c r="U3048" s="132">
        <f>'[1]BoQ HSYC'!T3048</f>
        <v>9510000</v>
      </c>
      <c r="V3048" s="132" t="str">
        <f>'[1]BoQ HSYC'!U3048</f>
        <v>Vingroup</v>
      </c>
      <c r="W3048" s="132" t="str">
        <f>'[1]BoQ HSYC'!V3048</f>
        <v>Vingroup</v>
      </c>
      <c r="X3048" s="44" t="str">
        <f>'[1]BoQ HSYC'!W3048</f>
        <v>ME</v>
      </c>
      <c r="Y3048" s="44"/>
      <c r="Z3048" s="44"/>
      <c r="AA3048" s="44"/>
      <c r="AB3048" s="2">
        <v>6098378.0704753501</v>
      </c>
      <c r="AC3048" s="2">
        <v>7318053.6845704196</v>
      </c>
      <c r="AD3048" s="2">
        <f>+M3048</f>
        <v>1895179.5965573811</v>
      </c>
      <c r="AE3048" s="2">
        <f>+AD3048*14%</f>
        <v>265325.14351803338</v>
      </c>
      <c r="AF3048" s="155">
        <f>+AD3048*35%</f>
        <v>663312.85879508336</v>
      </c>
      <c r="AG3048" s="2">
        <f>+AD3048*F3048</f>
        <v>2274215.515868857</v>
      </c>
      <c r="AH3048" s="2">
        <f>+AE3048*F3048</f>
        <v>318390.17222164007</v>
      </c>
      <c r="AI3048" s="2">
        <f>+AF3048*F3048</f>
        <v>795975.43055409996</v>
      </c>
      <c r="AJ3048" s="2">
        <f>SUM(AG3048:AI3048)</f>
        <v>3388581.118644597</v>
      </c>
      <c r="AK3048" s="2">
        <f>+AD3048*G3048</f>
        <v>2274215.515868857</v>
      </c>
      <c r="AL3048" s="2">
        <f>+AE3048*G3048</f>
        <v>318390.17222164007</v>
      </c>
      <c r="AM3048" s="2">
        <f>+AF3048*G3048</f>
        <v>795975.43055409996</v>
      </c>
      <c r="AN3048" s="155">
        <f>SUM(AK3048:AM3048)</f>
        <v>3388581.118644597</v>
      </c>
      <c r="AQ3048" s="145" t="s">
        <v>525</v>
      </c>
      <c r="AU3048" s="8"/>
      <c r="AV3048" s="8"/>
      <c r="AW3048" s="2">
        <f>'[2]BoQ HSYC-Đạt'!$AT3048</f>
        <v>2443083.1884885286</v>
      </c>
      <c r="AX3048" s="8">
        <f>F3048*AW3048</f>
        <v>2931699.8261862341</v>
      </c>
      <c r="AY3048" s="8">
        <f>IF(AQ3048="CT",7%,5%)*AX3048</f>
        <v>205218.9878330364</v>
      </c>
      <c r="AZ3048" s="8">
        <f>AX3048*2%</f>
        <v>58633.996523724687</v>
      </c>
      <c r="BA3048" s="8">
        <f>IF(BB3048&gt;0,0,AX3048*5%)</f>
        <v>146584.99130931171</v>
      </c>
      <c r="BB3048" s="8"/>
      <c r="BC3048" s="8">
        <f>+AX3048+AY3048+AZ3048+BA3048+BB3048</f>
        <v>3342137.8018523073</v>
      </c>
      <c r="BD3048" s="8">
        <f>AX3048-AT3048</f>
        <v>2931699.8261862341</v>
      </c>
      <c r="BE3048" s="2"/>
      <c r="BH3048" s="2"/>
    </row>
    <row r="3049" spans="2:60" ht="34" hidden="1" outlineLevel="1" x14ac:dyDescent="0.2">
      <c r="B3049" s="82">
        <v>16</v>
      </c>
      <c r="C3049" s="144" t="s">
        <v>639</v>
      </c>
      <c r="D3049" s="144"/>
      <c r="E3049" s="82" t="s">
        <v>638</v>
      </c>
      <c r="F3049" s="143">
        <v>4</v>
      </c>
      <c r="G3049" s="142">
        <f>'[1]BoQ HSYC'!F3049</f>
        <v>4</v>
      </c>
      <c r="H3049" s="185">
        <f>'[1]BoQ HSYC'!G3049</f>
        <v>0</v>
      </c>
      <c r="I3049" s="185">
        <f>'[1]BoQ HSYC'!H3049</f>
        <v>0</v>
      </c>
      <c r="J3049" s="185">
        <f>'[1]BoQ HSYC'!I3049</f>
        <v>0</v>
      </c>
      <c r="K3049" s="48">
        <f>'[1]BoQ HSYC'!J3049</f>
        <v>1450000</v>
      </c>
      <c r="L3049" s="47">
        <f>'[1]BoQ HSYC'!K3049</f>
        <v>245179.59655738101</v>
      </c>
      <c r="M3049" s="47">
        <f>'[1]BoQ HSYC'!L3049</f>
        <v>1695179.5965573811</v>
      </c>
      <c r="N3049" s="183">
        <f>'[1]BoQ HSYC'!M3049</f>
        <v>0</v>
      </c>
      <c r="O3049" s="183">
        <f>'[1]BoQ HSYC'!N3049</f>
        <v>85812.858795083346</v>
      </c>
      <c r="P3049" s="83">
        <f>'[1]BoQ HSYC'!O3049</f>
        <v>85812.858795083346</v>
      </c>
      <c r="Q3049" s="47">
        <f>'[1]BoQ HSYC'!P3049</f>
        <v>6780718.3862295244</v>
      </c>
      <c r="R3049" s="132">
        <f>'[1]BoQ HSYC'!Q3049</f>
        <v>343251.43518033338</v>
      </c>
      <c r="S3049" s="83">
        <f>'[1]BoQ HSYC'!R3049</f>
        <v>7123969.8214098578</v>
      </c>
      <c r="T3049" s="48">
        <f>'[1]BoQ HSYC'!S3049</f>
        <v>0</v>
      </c>
      <c r="U3049" s="132">
        <f>'[1]BoQ HSYC'!T3049</f>
        <v>16175000</v>
      </c>
      <c r="V3049" s="132" t="str">
        <f>'[1]BoQ HSYC'!U3049</f>
        <v>Vingroup</v>
      </c>
      <c r="W3049" s="132" t="str">
        <f>'[1]BoQ HSYC'!V3049</f>
        <v>Vingroup</v>
      </c>
      <c r="X3049" s="44" t="str">
        <f>'[1]BoQ HSYC'!W3049</f>
        <v>ME</v>
      </c>
      <c r="Y3049" s="44"/>
      <c r="Z3049" s="44"/>
      <c r="AA3049" s="44"/>
      <c r="AB3049" s="2">
        <v>3565711.9064184753</v>
      </c>
      <c r="AC3049" s="2">
        <v>14262847.625673901</v>
      </c>
      <c r="AD3049" s="2">
        <f>+M3049</f>
        <v>1695179.5965573811</v>
      </c>
      <c r="AE3049" s="2">
        <f>+AD3049*14%</f>
        <v>237325.14351803338</v>
      </c>
      <c r="AF3049" s="155">
        <f>+AD3049*35%</f>
        <v>593312.85879508336</v>
      </c>
      <c r="AG3049" s="2">
        <f>+AD3049*F3049</f>
        <v>6780718.3862295244</v>
      </c>
      <c r="AH3049" s="2">
        <f>+AE3049*F3049</f>
        <v>949300.57407213352</v>
      </c>
      <c r="AI3049" s="2">
        <f>+AF3049*F3049</f>
        <v>2373251.4351803334</v>
      </c>
      <c r="AJ3049" s="2">
        <f>SUM(AG3049:AI3049)</f>
        <v>10103270.395481993</v>
      </c>
      <c r="AK3049" s="2">
        <f>+AD3049*G3049</f>
        <v>6780718.3862295244</v>
      </c>
      <c r="AL3049" s="2">
        <f>+AE3049*G3049</f>
        <v>949300.57407213352</v>
      </c>
      <c r="AM3049" s="2">
        <f>+AF3049*G3049</f>
        <v>2373251.4351803334</v>
      </c>
      <c r="AN3049" s="155">
        <f>SUM(AK3049:AM3049)</f>
        <v>10103270.395481993</v>
      </c>
      <c r="AQ3049" s="145" t="s">
        <v>525</v>
      </c>
      <c r="AU3049" s="8"/>
      <c r="AV3049" s="8"/>
      <c r="AW3049" s="2">
        <f>'[2]BoQ HSYC-Đạt'!$AT3049</f>
        <v>2213583.1884885286</v>
      </c>
      <c r="AX3049" s="8">
        <f>F3049*AW3049</f>
        <v>8854332.7539541144</v>
      </c>
      <c r="AY3049" s="8">
        <f>IF(AQ3049="CT",7%,5%)*AX3049</f>
        <v>619803.29277678812</v>
      </c>
      <c r="AZ3049" s="8">
        <f>AX3049*2%</f>
        <v>177086.65507908229</v>
      </c>
      <c r="BA3049" s="8">
        <f>IF(BB3049&gt;0,0,AX3049*5%)</f>
        <v>442716.63769770577</v>
      </c>
      <c r="BB3049" s="8"/>
      <c r="BC3049" s="8">
        <f>+AX3049+AY3049+AZ3049+BA3049+BB3049</f>
        <v>10093939.33950769</v>
      </c>
      <c r="BD3049" s="8">
        <f>AX3049-AT3049</f>
        <v>8854332.7539541144</v>
      </c>
      <c r="BE3049" s="2"/>
      <c r="BH3049" s="2"/>
    </row>
    <row r="3050" spans="2:60" ht="17" hidden="1" outlineLevel="1" x14ac:dyDescent="0.2">
      <c r="B3050" s="82"/>
      <c r="C3050" s="144" t="s">
        <v>637</v>
      </c>
      <c r="D3050" s="144"/>
      <c r="E3050" s="82"/>
      <c r="F3050" s="143"/>
      <c r="G3050" s="142">
        <f>'[1]BoQ HSYC'!F3050</f>
        <v>0</v>
      </c>
      <c r="H3050" s="185">
        <f>'[1]BoQ HSYC'!G3050</f>
        <v>0</v>
      </c>
      <c r="I3050" s="185">
        <f>'[1]BoQ HSYC'!H3050</f>
        <v>0</v>
      </c>
      <c r="J3050" s="185">
        <f>'[1]BoQ HSYC'!I3050</f>
        <v>0</v>
      </c>
      <c r="K3050" s="48">
        <f>'[1]BoQ HSYC'!J3050</f>
        <v>0</v>
      </c>
      <c r="L3050" s="47">
        <f>'[1]BoQ HSYC'!K3050</f>
        <v>0</v>
      </c>
      <c r="M3050" s="47">
        <f>'[1]BoQ HSYC'!L3050</f>
        <v>0</v>
      </c>
      <c r="N3050" s="183">
        <f>'[1]BoQ HSYC'!M3050</f>
        <v>0</v>
      </c>
      <c r="O3050" s="183">
        <f>'[1]BoQ HSYC'!N3050</f>
        <v>0</v>
      </c>
      <c r="P3050" s="83">
        <f>'[1]BoQ HSYC'!O3050</f>
        <v>0</v>
      </c>
      <c r="Q3050" s="47">
        <f>'[1]BoQ HSYC'!P3050</f>
        <v>0</v>
      </c>
      <c r="R3050" s="132">
        <f>'[1]BoQ HSYC'!Q3050</f>
        <v>0</v>
      </c>
      <c r="S3050" s="83">
        <f>'[1]BoQ HSYC'!R3050</f>
        <v>0</v>
      </c>
      <c r="T3050" s="48">
        <f>'[1]BoQ HSYC'!S3050</f>
        <v>0</v>
      </c>
      <c r="U3050" s="132">
        <f>'[1]BoQ HSYC'!T3050</f>
        <v>0</v>
      </c>
      <c r="V3050" s="132" t="str">
        <f>'[1]BoQ HSYC'!U3050</f>
        <v>BĐG Q2/2026</v>
      </c>
      <c r="W3050" s="132" t="str">
        <f>'[1]BoQ HSYC'!V3050</f>
        <v>BĐG Q2/2026</v>
      </c>
      <c r="X3050" s="44" t="str">
        <f>'[1]BoQ HSYC'!W3050</f>
        <v>ME</v>
      </c>
      <c r="Y3050" s="44"/>
      <c r="Z3050" s="44"/>
      <c r="AA3050" s="44"/>
      <c r="AB3050" s="2">
        <v>0</v>
      </c>
      <c r="AC3050" s="2">
        <v>0</v>
      </c>
      <c r="AD3050" s="2">
        <f>+M3050</f>
        <v>0</v>
      </c>
      <c r="AE3050" s="2">
        <f>+AD3050*14%</f>
        <v>0</v>
      </c>
      <c r="AF3050" s="155">
        <f>+AD3050*35%</f>
        <v>0</v>
      </c>
      <c r="AG3050" s="2">
        <f>+AD3050*F3050</f>
        <v>0</v>
      </c>
      <c r="AH3050" s="2">
        <f>+AE3050*F3050</f>
        <v>0</v>
      </c>
      <c r="AI3050" s="2">
        <f>+AF3050*F3050</f>
        <v>0</v>
      </c>
      <c r="AJ3050" s="2">
        <f>SUM(AG3050:AI3050)</f>
        <v>0</v>
      </c>
      <c r="AK3050" s="2">
        <f>+AD3050*G3050</f>
        <v>0</v>
      </c>
      <c r="AL3050" s="2">
        <f>+AE3050*G3050</f>
        <v>0</v>
      </c>
      <c r="AM3050" s="2">
        <f>+AF3050*G3050</f>
        <v>0</v>
      </c>
      <c r="AN3050" s="155">
        <f>SUM(AK3050:AM3050)</f>
        <v>0</v>
      </c>
      <c r="AQ3050" s="145" t="s">
        <v>525</v>
      </c>
      <c r="AU3050" s="8"/>
      <c r="AV3050" s="8"/>
      <c r="AW3050" s="2">
        <f>'[2]BoQ HSYC-Đạt'!$AT3050</f>
        <v>0</v>
      </c>
      <c r="AX3050" s="8">
        <f>F3050*AW3050</f>
        <v>0</v>
      </c>
      <c r="AY3050" s="8">
        <f>IF(AQ3050="CT",7%,5%)*AX3050</f>
        <v>0</v>
      </c>
      <c r="AZ3050" s="8">
        <f>AX3050*2%</f>
        <v>0</v>
      </c>
      <c r="BA3050" s="8">
        <f>IF(BB3050&gt;0,0,AX3050*5%)</f>
        <v>0</v>
      </c>
      <c r="BB3050" s="8"/>
      <c r="BC3050" s="8">
        <f>+AX3050+AY3050+AZ3050+BA3050+BB3050</f>
        <v>0</v>
      </c>
      <c r="BD3050" s="8">
        <f>AX3050-AT3050</f>
        <v>0</v>
      </c>
      <c r="BE3050" s="2"/>
      <c r="BH3050" s="2"/>
    </row>
    <row r="3051" spans="2:60" ht="17" hidden="1" outlineLevel="1" x14ac:dyDescent="0.2">
      <c r="B3051" s="82">
        <v>18</v>
      </c>
      <c r="C3051" s="144" t="s">
        <v>636</v>
      </c>
      <c r="D3051" s="144"/>
      <c r="E3051" s="82" t="s">
        <v>129</v>
      </c>
      <c r="F3051" s="143">
        <v>20</v>
      </c>
      <c r="G3051" s="142">
        <f>'[1]BoQ HSYC'!F3051</f>
        <v>20</v>
      </c>
      <c r="H3051" s="185">
        <f>'[1]BoQ HSYC'!G3051</f>
        <v>0</v>
      </c>
      <c r="I3051" s="185">
        <f>'[1]BoQ HSYC'!H3051</f>
        <v>0</v>
      </c>
      <c r="J3051" s="185">
        <f>'[1]BoQ HSYC'!I3051</f>
        <v>0</v>
      </c>
      <c r="K3051" s="48">
        <f>'[1]BoQ HSYC'!J3051</f>
        <v>178745.83854545455</v>
      </c>
      <c r="L3051" s="47">
        <f>'[1]BoQ HSYC'!K3051</f>
        <v>13045.120000000003</v>
      </c>
      <c r="M3051" s="47">
        <f>'[1]BoQ HSYC'!L3051</f>
        <v>191790.95854545454</v>
      </c>
      <c r="N3051" s="183">
        <f>'[1]BoQ HSYC'!M3051</f>
        <v>62561.043490909091</v>
      </c>
      <c r="O3051" s="183">
        <f>'[1]BoQ HSYC'!N3051</f>
        <v>4565.7920000000004</v>
      </c>
      <c r="P3051" s="83">
        <f>'[1]BoQ HSYC'!O3051</f>
        <v>67126.835490909085</v>
      </c>
      <c r="Q3051" s="47">
        <f>'[1]BoQ HSYC'!P3051</f>
        <v>3835819.1709090909</v>
      </c>
      <c r="R3051" s="132">
        <f>'[1]BoQ HSYC'!Q3051</f>
        <v>1342536.7098181816</v>
      </c>
      <c r="S3051" s="83">
        <f>'[1]BoQ HSYC'!R3051</f>
        <v>5178355.8807272725</v>
      </c>
      <c r="T3051" s="48">
        <f>'[1]BoQ HSYC'!S3051</f>
        <v>0</v>
      </c>
      <c r="U3051" s="132">
        <f>'[1]BoQ HSYC'!T3051</f>
        <v>0</v>
      </c>
      <c r="V3051" s="132" t="str">
        <f>'[1]BoQ HSYC'!U3051</f>
        <v>BĐG Q2/2026</v>
      </c>
      <c r="W3051" s="132" t="str">
        <f>'[1]BoQ HSYC'!V3051</f>
        <v>BĐG Q2/2026</v>
      </c>
      <c r="X3051" s="44" t="str">
        <f>'[1]BoQ HSYC'!W3051</f>
        <v>ME</v>
      </c>
      <c r="Y3051" s="44"/>
      <c r="Z3051" s="44"/>
      <c r="AA3051" s="44"/>
      <c r="AB3051" s="2">
        <v>313878.79546880996</v>
      </c>
      <c r="AC3051" s="2">
        <v>6277575.9093761994</v>
      </c>
      <c r="AD3051" s="2">
        <f>+M3051</f>
        <v>191790.95854545454</v>
      </c>
      <c r="AE3051" s="2">
        <f>+AD3051*14%</f>
        <v>26850.734196363639</v>
      </c>
      <c r="AF3051" s="155">
        <f>+AD3051*35%</f>
        <v>67126.835490909085</v>
      </c>
      <c r="AG3051" s="2">
        <f>+AD3051*F3051</f>
        <v>3835819.1709090909</v>
      </c>
      <c r="AH3051" s="2">
        <f>+AE3051*F3051</f>
        <v>537014.6839272728</v>
      </c>
      <c r="AI3051" s="2">
        <f>+AF3051*F3051</f>
        <v>1342536.7098181816</v>
      </c>
      <c r="AJ3051" s="2">
        <f>SUM(AG3051:AI3051)</f>
        <v>5715370.5646545449</v>
      </c>
      <c r="AK3051" s="2">
        <f>+AD3051*G3051</f>
        <v>3835819.1709090909</v>
      </c>
      <c r="AL3051" s="2">
        <f>+AE3051*G3051</f>
        <v>537014.6839272728</v>
      </c>
      <c r="AM3051" s="2">
        <f>+AF3051*G3051</f>
        <v>1342536.7098181816</v>
      </c>
      <c r="AN3051" s="155">
        <f>SUM(AK3051:AM3051)</f>
        <v>5715370.5646545449</v>
      </c>
      <c r="AQ3051" s="145" t="s">
        <v>525</v>
      </c>
      <c r="AU3051" s="8"/>
      <c r="AV3051" s="8"/>
      <c r="AW3051" s="2">
        <f>'[2]BoQ HSYC-Đạt'!$AT3051</f>
        <v>197544.68730181819</v>
      </c>
      <c r="AX3051" s="8">
        <f>F3051*AW3051</f>
        <v>3950893.7460363638</v>
      </c>
      <c r="AY3051" s="8">
        <f>IF(AQ3051="CT",7%,5%)*AX3051</f>
        <v>276562.5622225455</v>
      </c>
      <c r="AZ3051" s="8">
        <f>AX3051*2%</f>
        <v>79017.874920727278</v>
      </c>
      <c r="BA3051" s="8">
        <f>IF(BB3051&gt;0,0,AX3051*5%)</f>
        <v>197544.68730181819</v>
      </c>
      <c r="BB3051" s="8"/>
      <c r="BC3051" s="8">
        <f>+AX3051+AY3051+AZ3051+BA3051+BB3051</f>
        <v>4504018.8704814557</v>
      </c>
      <c r="BD3051" s="8">
        <f>AX3051-AT3051</f>
        <v>3950893.7460363638</v>
      </c>
      <c r="BE3051" s="2"/>
      <c r="BH3051" s="2"/>
    </row>
    <row r="3052" spans="2:60" ht="17" hidden="1" outlineLevel="1" x14ac:dyDescent="0.2">
      <c r="B3052" s="82">
        <v>19</v>
      </c>
      <c r="C3052" s="144" t="s">
        <v>635</v>
      </c>
      <c r="D3052" s="144"/>
      <c r="E3052" s="82" t="s">
        <v>129</v>
      </c>
      <c r="F3052" s="143">
        <v>10</v>
      </c>
      <c r="G3052" s="142">
        <f>'[1]BoQ HSYC'!F3052</f>
        <v>10</v>
      </c>
      <c r="H3052" s="185">
        <f>'[1]BoQ HSYC'!G3052</f>
        <v>0</v>
      </c>
      <c r="I3052" s="185">
        <f>'[1]BoQ HSYC'!H3052</f>
        <v>0</v>
      </c>
      <c r="J3052" s="185">
        <f>'[1]BoQ HSYC'!I3052</f>
        <v>0</v>
      </c>
      <c r="K3052" s="48">
        <f>'[1]BoQ HSYC'!J3052</f>
        <v>67680.835200000001</v>
      </c>
      <c r="L3052" s="47">
        <f>'[1]BoQ HSYC'!K3052</f>
        <v>5869.6</v>
      </c>
      <c r="M3052" s="47">
        <f>'[1]BoQ HSYC'!L3052</f>
        <v>73550.435200000007</v>
      </c>
      <c r="N3052" s="183">
        <f>'[1]BoQ HSYC'!M3052</f>
        <v>23688.29232</v>
      </c>
      <c r="O3052" s="183">
        <f>'[1]BoQ HSYC'!N3052</f>
        <v>2054.36</v>
      </c>
      <c r="P3052" s="83">
        <f>'[1]BoQ HSYC'!O3052</f>
        <v>25742.652320000001</v>
      </c>
      <c r="Q3052" s="47">
        <f>'[1]BoQ HSYC'!P3052</f>
        <v>735504.35200000007</v>
      </c>
      <c r="R3052" s="132">
        <f>'[1]BoQ HSYC'!Q3052</f>
        <v>257426.5232</v>
      </c>
      <c r="S3052" s="83">
        <f>'[1]BoQ HSYC'!R3052</f>
        <v>992930.87520000013</v>
      </c>
      <c r="T3052" s="48">
        <f>'[1]BoQ HSYC'!S3052</f>
        <v>0</v>
      </c>
      <c r="U3052" s="132">
        <f>'[1]BoQ HSYC'!T3052</f>
        <v>0</v>
      </c>
      <c r="V3052" s="132" t="str">
        <f>'[1]BoQ HSYC'!U3052</f>
        <v>BĐG Q2/2026</v>
      </c>
      <c r="W3052" s="132" t="str">
        <f>'[1]BoQ HSYC'!V3052</f>
        <v>BĐG Q2/2026</v>
      </c>
      <c r="X3052" s="44" t="str">
        <f>'[1]BoQ HSYC'!W3052</f>
        <v>ME</v>
      </c>
      <c r="Y3052" s="44"/>
      <c r="Z3052" s="44"/>
      <c r="AA3052" s="44"/>
      <c r="AB3052" s="2">
        <v>77629.22875804799</v>
      </c>
      <c r="AC3052" s="2">
        <v>776292.28758047987</v>
      </c>
      <c r="AD3052" s="2">
        <f>+M3052</f>
        <v>73550.435200000007</v>
      </c>
      <c r="AE3052" s="2">
        <f>+AD3052*14%</f>
        <v>10297.060928000003</v>
      </c>
      <c r="AF3052" s="155">
        <f>+AD3052*35%</f>
        <v>25742.652320000001</v>
      </c>
      <c r="AG3052" s="2">
        <f>+AD3052*F3052</f>
        <v>735504.35200000007</v>
      </c>
      <c r="AH3052" s="2">
        <f>+AE3052*F3052</f>
        <v>102970.60928000003</v>
      </c>
      <c r="AI3052" s="2">
        <f>+AF3052*F3052</f>
        <v>257426.5232</v>
      </c>
      <c r="AJ3052" s="2">
        <f>SUM(AG3052:AI3052)</f>
        <v>1095901.4844800001</v>
      </c>
      <c r="AK3052" s="2">
        <f>+AD3052*G3052</f>
        <v>735504.35200000007</v>
      </c>
      <c r="AL3052" s="2">
        <f>+AE3052*G3052</f>
        <v>102970.60928000003</v>
      </c>
      <c r="AM3052" s="2">
        <f>+AF3052*G3052</f>
        <v>257426.5232</v>
      </c>
      <c r="AN3052" s="155">
        <f>SUM(AK3052:AM3052)</f>
        <v>1095901.4844800001</v>
      </c>
      <c r="AQ3052" s="145" t="s">
        <v>525</v>
      </c>
      <c r="AU3052" s="8"/>
      <c r="AV3052" s="8"/>
      <c r="AW3052" s="2">
        <f>'[2]BoQ HSYC-Đạt'!$AT3052</f>
        <v>75756.948256000003</v>
      </c>
      <c r="AX3052" s="8">
        <f>F3052*AW3052</f>
        <v>757569.48256000003</v>
      </c>
      <c r="AY3052" s="8">
        <f>IF(AQ3052="CT",7%,5%)*AX3052</f>
        <v>53029.863779200008</v>
      </c>
      <c r="AZ3052" s="8">
        <f>AX3052*2%</f>
        <v>15151.389651200001</v>
      </c>
      <c r="BA3052" s="8">
        <f>IF(BB3052&gt;0,0,AX3052*5%)</f>
        <v>37878.474128000002</v>
      </c>
      <c r="BB3052" s="8"/>
      <c r="BC3052" s="8">
        <f>+AX3052+AY3052+AZ3052+BA3052+BB3052</f>
        <v>863629.21011840005</v>
      </c>
      <c r="BD3052" s="8">
        <f>AX3052-AT3052</f>
        <v>757569.48256000003</v>
      </c>
      <c r="BE3052" s="2"/>
      <c r="BH3052" s="2"/>
    </row>
    <row r="3053" spans="2:60" ht="17" hidden="1" outlineLevel="1" x14ac:dyDescent="0.2">
      <c r="B3053" s="82">
        <v>20</v>
      </c>
      <c r="C3053" s="144" t="s">
        <v>634</v>
      </c>
      <c r="D3053" s="144"/>
      <c r="E3053" s="82" t="s">
        <v>129</v>
      </c>
      <c r="F3053" s="143">
        <v>20</v>
      </c>
      <c r="G3053" s="142">
        <f>'[1]BoQ HSYC'!F3053</f>
        <v>20</v>
      </c>
      <c r="H3053" s="185">
        <f>'[1]BoQ HSYC'!G3053</f>
        <v>0</v>
      </c>
      <c r="I3053" s="185">
        <f>'[1]BoQ HSYC'!H3053</f>
        <v>0</v>
      </c>
      <c r="J3053" s="185">
        <f>'[1]BoQ HSYC'!I3053</f>
        <v>0</v>
      </c>
      <c r="K3053" s="48">
        <f>'[1]BoQ HSYC'!J3053</f>
        <v>881789.18400000001</v>
      </c>
      <c r="L3053" s="47">
        <f>'[1]BoQ HSYC'!K3053</f>
        <v>32540.48</v>
      </c>
      <c r="M3053" s="47">
        <f>'[1]BoQ HSYC'!L3053</f>
        <v>914329.66399999999</v>
      </c>
      <c r="N3053" s="183">
        <f>'[1]BoQ HSYC'!M3053</f>
        <v>308626.2144</v>
      </c>
      <c r="O3053" s="183">
        <f>'[1]BoQ HSYC'!N3053</f>
        <v>11389.168</v>
      </c>
      <c r="P3053" s="83">
        <f>'[1]BoQ HSYC'!O3053</f>
        <v>320015.3824</v>
      </c>
      <c r="Q3053" s="47">
        <f>'[1]BoQ HSYC'!P3053</f>
        <v>18286593.280000001</v>
      </c>
      <c r="R3053" s="132">
        <f>'[1]BoQ HSYC'!Q3053</f>
        <v>6400307.648</v>
      </c>
      <c r="S3053" s="83">
        <f>'[1]BoQ HSYC'!R3053</f>
        <v>24686900.928000003</v>
      </c>
      <c r="T3053" s="48">
        <f>'[1]BoQ HSYC'!S3053</f>
        <v>0</v>
      </c>
      <c r="U3053" s="132">
        <f>'[1]BoQ HSYC'!T3053</f>
        <v>0</v>
      </c>
      <c r="V3053" s="132" t="str">
        <f>'[1]BoQ HSYC'!U3053</f>
        <v>BĐG Q2/2026</v>
      </c>
      <c r="W3053" s="132" t="str">
        <f>'[1]BoQ HSYC'!V3053</f>
        <v>BĐG Q2/2026</v>
      </c>
      <c r="X3053" s="44" t="str">
        <f>'[1]BoQ HSYC'!W3053</f>
        <v>ME</v>
      </c>
      <c r="Y3053" s="44"/>
      <c r="Z3053" s="44"/>
      <c r="AA3053" s="44"/>
      <c r="AB3053" s="2">
        <v>898937.31561555085</v>
      </c>
      <c r="AC3053" s="2">
        <v>17978746.312311016</v>
      </c>
      <c r="AD3053" s="2">
        <f>+M3053</f>
        <v>914329.66399999999</v>
      </c>
      <c r="AE3053" s="2">
        <f>+AD3053*14%</f>
        <v>128006.15296000001</v>
      </c>
      <c r="AF3053" s="155">
        <f>+AD3053*35%</f>
        <v>320015.3824</v>
      </c>
      <c r="AG3053" s="2">
        <f>+AD3053*F3053</f>
        <v>18286593.280000001</v>
      </c>
      <c r="AH3053" s="2">
        <f>+AE3053*F3053</f>
        <v>2560123.0592</v>
      </c>
      <c r="AI3053" s="2">
        <f>+AF3053*F3053</f>
        <v>6400307.648</v>
      </c>
      <c r="AJ3053" s="2">
        <f>SUM(AG3053:AI3053)</f>
        <v>27247023.987199999</v>
      </c>
      <c r="AK3053" s="2">
        <f>+AD3053*G3053</f>
        <v>18286593.280000001</v>
      </c>
      <c r="AL3053" s="2">
        <f>+AE3053*G3053</f>
        <v>2560123.0592</v>
      </c>
      <c r="AM3053" s="2">
        <f>+AF3053*G3053</f>
        <v>6400307.648</v>
      </c>
      <c r="AN3053" s="155">
        <f>SUM(AK3053:AM3053)</f>
        <v>27247023.987199999</v>
      </c>
      <c r="AQ3053" s="145" t="s">
        <v>525</v>
      </c>
      <c r="AU3053" s="8"/>
      <c r="AV3053" s="8"/>
      <c r="AW3053" s="2">
        <f>'[2]BoQ HSYC-Đạt'!$AT3053</f>
        <v>941759.55391999998</v>
      </c>
      <c r="AX3053" s="8">
        <f>F3053*AW3053</f>
        <v>18835191.078400001</v>
      </c>
      <c r="AY3053" s="8">
        <f>IF(AQ3053="CT",7%,5%)*AX3053</f>
        <v>1318463.3754880002</v>
      </c>
      <c r="AZ3053" s="8">
        <f>AX3053*2%</f>
        <v>376703.82156800001</v>
      </c>
      <c r="BA3053" s="8">
        <f>IF(BB3053&gt;0,0,AX3053*5%)</f>
        <v>941759.55392000009</v>
      </c>
      <c r="BB3053" s="8"/>
      <c r="BC3053" s="8">
        <f>+AX3053+AY3053+AZ3053+BA3053+BB3053</f>
        <v>21472117.829376005</v>
      </c>
      <c r="BD3053" s="8">
        <f>AX3053-AT3053</f>
        <v>18835191.078400001</v>
      </c>
      <c r="BE3053" s="2"/>
      <c r="BH3053" s="2"/>
    </row>
    <row r="3054" spans="2:60" ht="17" hidden="1" outlineLevel="1" x14ac:dyDescent="0.2">
      <c r="B3054" s="82">
        <v>21</v>
      </c>
      <c r="C3054" s="144" t="s">
        <v>633</v>
      </c>
      <c r="D3054" s="144"/>
      <c r="E3054" s="82" t="s">
        <v>129</v>
      </c>
      <c r="F3054" s="143">
        <v>276</v>
      </c>
      <c r="G3054" s="142">
        <f>'[1]BoQ HSYC'!F3054</f>
        <v>276</v>
      </c>
      <c r="H3054" s="185">
        <f>'[1]BoQ HSYC'!G3054</f>
        <v>0</v>
      </c>
      <c r="I3054" s="185">
        <f>'[1]BoQ HSYC'!H3054</f>
        <v>0</v>
      </c>
      <c r="J3054" s="185">
        <f>'[1]BoQ HSYC'!I3054</f>
        <v>0</v>
      </c>
      <c r="K3054" s="48">
        <f>'[1]BoQ HSYC'!J3054</f>
        <v>55164.211200000005</v>
      </c>
      <c r="L3054" s="47">
        <f>'[1]BoQ HSYC'!K3054</f>
        <v>9044.6400000000012</v>
      </c>
      <c r="M3054" s="47">
        <f>'[1]BoQ HSYC'!L3054</f>
        <v>64208.851200000005</v>
      </c>
      <c r="N3054" s="183">
        <f>'[1]BoQ HSYC'!M3054</f>
        <v>19307.47392</v>
      </c>
      <c r="O3054" s="183">
        <f>'[1]BoQ HSYC'!N3054</f>
        <v>3165.6240000000003</v>
      </c>
      <c r="P3054" s="83">
        <f>'[1]BoQ HSYC'!O3054</f>
        <v>22473.09792</v>
      </c>
      <c r="Q3054" s="47">
        <f>'[1]BoQ HSYC'!P3054</f>
        <v>17721642.931200001</v>
      </c>
      <c r="R3054" s="132">
        <f>'[1]BoQ HSYC'!Q3054</f>
        <v>6202575.0259199999</v>
      </c>
      <c r="S3054" s="83">
        <f>'[1]BoQ HSYC'!R3054</f>
        <v>23924217.957120001</v>
      </c>
      <c r="T3054" s="48">
        <f>'[1]BoQ HSYC'!S3054</f>
        <v>0</v>
      </c>
      <c r="U3054" s="132">
        <f>'[1]BoQ HSYC'!T3054</f>
        <v>0</v>
      </c>
      <c r="V3054" s="132" t="str">
        <f>'[1]BoQ HSYC'!U3054</f>
        <v>BĐG Q2/2026</v>
      </c>
      <c r="W3054" s="132" t="str">
        <f>'[1]BoQ HSYC'!V3054</f>
        <v>BĐG Q2/2026</v>
      </c>
      <c r="X3054" s="44" t="str">
        <f>'[1]BoQ HSYC'!W3054</f>
        <v>ME</v>
      </c>
      <c r="Y3054" s="44"/>
      <c r="Z3054" s="44"/>
      <c r="AA3054" s="44"/>
      <c r="AB3054" s="2">
        <v>108168.8139492675</v>
      </c>
      <c r="AC3054" s="2">
        <v>29854592.64999783</v>
      </c>
      <c r="AD3054" s="2">
        <f>+M3054</f>
        <v>64208.851200000005</v>
      </c>
      <c r="AE3054" s="2">
        <f>+AD3054*14%</f>
        <v>8989.2391680000019</v>
      </c>
      <c r="AF3054" s="155">
        <f>+AD3054*35%</f>
        <v>22473.09792</v>
      </c>
      <c r="AG3054" s="2">
        <f>+AD3054*F3054</f>
        <v>17721642.931200001</v>
      </c>
      <c r="AH3054" s="2">
        <f>+AE3054*F3054</f>
        <v>2481030.0103680007</v>
      </c>
      <c r="AI3054" s="2">
        <f>+AF3054*F3054</f>
        <v>6202575.0259199999</v>
      </c>
      <c r="AJ3054" s="2">
        <f>SUM(AG3054:AI3054)</f>
        <v>26405247.967488002</v>
      </c>
      <c r="AK3054" s="2">
        <f>+AD3054*G3054</f>
        <v>17721642.931200001</v>
      </c>
      <c r="AL3054" s="2">
        <f>+AE3054*G3054</f>
        <v>2481030.0103680007</v>
      </c>
      <c r="AM3054" s="2">
        <f>+AF3054*G3054</f>
        <v>6202575.0259199999</v>
      </c>
      <c r="AN3054" s="155">
        <f>SUM(AK3054:AM3054)</f>
        <v>26405247.967488002</v>
      </c>
      <c r="AQ3054" s="145" t="s">
        <v>525</v>
      </c>
      <c r="AU3054" s="8"/>
      <c r="AV3054" s="8"/>
      <c r="AW3054" s="2">
        <f>'[2]BoQ HSYC-Đạt'!$AT3054</f>
        <v>66135.116736000011</v>
      </c>
      <c r="AX3054" s="8">
        <f>F3054*AW3054</f>
        <v>18253292.219136003</v>
      </c>
      <c r="AY3054" s="8">
        <f>IF(AQ3054="CT",7%,5%)*AX3054</f>
        <v>1277730.4553395205</v>
      </c>
      <c r="AZ3054" s="8">
        <f>AX3054*2%</f>
        <v>365065.84438272007</v>
      </c>
      <c r="BA3054" s="8">
        <f>IF(BB3054&gt;0,0,AX3054*5%)</f>
        <v>912664.61095680017</v>
      </c>
      <c r="BB3054" s="8"/>
      <c r="BC3054" s="8">
        <f>+AX3054+AY3054+AZ3054+BA3054+BB3054</f>
        <v>20808753.129815046</v>
      </c>
      <c r="BD3054" s="8">
        <f>AX3054-AT3054</f>
        <v>18253292.219136003</v>
      </c>
      <c r="BE3054" s="2"/>
      <c r="BH3054" s="2"/>
    </row>
    <row r="3055" spans="2:60" ht="17" hidden="1" outlineLevel="1" x14ac:dyDescent="0.2">
      <c r="B3055" s="82">
        <v>22</v>
      </c>
      <c r="C3055" s="144" t="s">
        <v>629</v>
      </c>
      <c r="D3055" s="144"/>
      <c r="E3055" s="82" t="s">
        <v>129</v>
      </c>
      <c r="F3055" s="143">
        <v>264</v>
      </c>
      <c r="G3055" s="142">
        <f>'[1]BoQ HSYC'!F3055</f>
        <v>264</v>
      </c>
      <c r="H3055" s="185">
        <f>'[1]BoQ HSYC'!G3055</f>
        <v>0</v>
      </c>
      <c r="I3055" s="185">
        <f>'[1]BoQ HSYC'!H3055</f>
        <v>0</v>
      </c>
      <c r="J3055" s="185">
        <f>'[1]BoQ HSYC'!I3055</f>
        <v>0</v>
      </c>
      <c r="K3055" s="48">
        <f>'[1]BoQ HSYC'!J3055</f>
        <v>11863.987200000001</v>
      </c>
      <c r="L3055" s="47">
        <f>'[1]BoQ HSYC'!K3055</f>
        <v>5138.6399999999994</v>
      </c>
      <c r="M3055" s="47">
        <f>'[1]BoQ HSYC'!L3055</f>
        <v>17002.627200000003</v>
      </c>
      <c r="N3055" s="183">
        <f>'[1]BoQ HSYC'!M3055</f>
        <v>4152.39552</v>
      </c>
      <c r="O3055" s="183">
        <f>'[1]BoQ HSYC'!N3055</f>
        <v>1798.5239999999997</v>
      </c>
      <c r="P3055" s="83">
        <f>'[1]BoQ HSYC'!O3055</f>
        <v>5950.9195199999995</v>
      </c>
      <c r="Q3055" s="47">
        <f>'[1]BoQ HSYC'!P3055</f>
        <v>4488693.5808000006</v>
      </c>
      <c r="R3055" s="132">
        <f>'[1]BoQ HSYC'!Q3055</f>
        <v>1571042.7532799998</v>
      </c>
      <c r="S3055" s="83">
        <f>'[1]BoQ HSYC'!R3055</f>
        <v>6059736.3340800004</v>
      </c>
      <c r="T3055" s="48">
        <f>'[1]BoQ HSYC'!S3055</f>
        <v>0</v>
      </c>
      <c r="U3055" s="132">
        <f>'[1]BoQ HSYC'!T3055</f>
        <v>0</v>
      </c>
      <c r="V3055" s="132" t="str">
        <f>'[1]BoQ HSYC'!U3055</f>
        <v>BĐG Q2/2026</v>
      </c>
      <c r="W3055" s="132" t="str">
        <f>'[1]BoQ HSYC'!V3055</f>
        <v>BĐG Q2/2026</v>
      </c>
      <c r="X3055" s="44" t="str">
        <f>'[1]BoQ HSYC'!W3055</f>
        <v>ME</v>
      </c>
      <c r="Y3055" s="44"/>
      <c r="Z3055" s="44"/>
      <c r="AA3055" s="44"/>
      <c r="AB3055" s="2">
        <v>20344.23503962575</v>
      </c>
      <c r="AC3055" s="2">
        <v>5370878.0504611982</v>
      </c>
      <c r="AD3055" s="2">
        <f>+M3055</f>
        <v>17002.627200000003</v>
      </c>
      <c r="AE3055" s="2">
        <f>+AD3055*14%</f>
        <v>2380.3678080000004</v>
      </c>
      <c r="AF3055" s="155">
        <f>+AD3055*35%</f>
        <v>5950.9195200000004</v>
      </c>
      <c r="AG3055" s="2">
        <f>+AD3055*F3055</f>
        <v>4488693.5808000006</v>
      </c>
      <c r="AH3055" s="2">
        <f>+AE3055*F3055</f>
        <v>628417.10131200007</v>
      </c>
      <c r="AI3055" s="2">
        <f>+AF3055*F3055</f>
        <v>1571042.7532800001</v>
      </c>
      <c r="AJ3055" s="2">
        <f>SUM(AG3055:AI3055)</f>
        <v>6688153.4353920007</v>
      </c>
      <c r="AK3055" s="2">
        <f>+AD3055*G3055</f>
        <v>4488693.5808000006</v>
      </c>
      <c r="AL3055" s="2">
        <f>+AE3055*G3055</f>
        <v>628417.10131200007</v>
      </c>
      <c r="AM3055" s="2">
        <f>+AF3055*G3055</f>
        <v>1571042.7532800001</v>
      </c>
      <c r="AN3055" s="155">
        <f>SUM(AK3055:AM3055)</f>
        <v>6688153.4353920007</v>
      </c>
      <c r="AQ3055" s="145" t="s">
        <v>525</v>
      </c>
      <c r="AU3055" s="8"/>
      <c r="AV3055" s="8"/>
      <c r="AW3055" s="2">
        <f>'[2]BoQ HSYC-Đạt'!$AT3055</f>
        <v>17512.706016000004</v>
      </c>
      <c r="AX3055" s="8">
        <f>F3055*AW3055</f>
        <v>4623354.388224001</v>
      </c>
      <c r="AY3055" s="8">
        <f>IF(AQ3055="CT",7%,5%)*AX3055</f>
        <v>323634.80717568012</v>
      </c>
      <c r="AZ3055" s="8">
        <f>AX3055*2%</f>
        <v>92467.08776448002</v>
      </c>
      <c r="BA3055" s="8">
        <f>IF(BB3055&gt;0,0,AX3055*5%)</f>
        <v>231167.71941120006</v>
      </c>
      <c r="BB3055" s="8"/>
      <c r="BC3055" s="8">
        <f>+AX3055+AY3055+AZ3055+BA3055+BB3055</f>
        <v>5270624.0025753612</v>
      </c>
      <c r="BD3055" s="8">
        <f>AX3055-AT3055</f>
        <v>4623354.388224001</v>
      </c>
      <c r="BE3055" s="2"/>
      <c r="BH3055" s="2"/>
    </row>
    <row r="3056" spans="2:60" ht="17" hidden="1" outlineLevel="1" x14ac:dyDescent="0.2">
      <c r="B3056" s="82">
        <v>23</v>
      </c>
      <c r="C3056" s="144" t="s">
        <v>628</v>
      </c>
      <c r="D3056" s="144"/>
      <c r="E3056" s="82" t="s">
        <v>129</v>
      </c>
      <c r="F3056" s="143">
        <v>444</v>
      </c>
      <c r="G3056" s="142">
        <f>'[1]BoQ HSYC'!F3056</f>
        <v>444</v>
      </c>
      <c r="H3056" s="185">
        <f>'[1]BoQ HSYC'!G3056</f>
        <v>0</v>
      </c>
      <c r="I3056" s="185">
        <f>'[1]BoQ HSYC'!H3056</f>
        <v>0</v>
      </c>
      <c r="J3056" s="185">
        <f>'[1]BoQ HSYC'!I3056</f>
        <v>0</v>
      </c>
      <c r="K3056" s="48">
        <f>'[1]BoQ HSYC'!J3056</f>
        <v>7288.1855999999998</v>
      </c>
      <c r="L3056" s="47">
        <f>'[1]BoQ HSYC'!K3056</f>
        <v>4348.08</v>
      </c>
      <c r="M3056" s="47">
        <f>'[1]BoQ HSYC'!L3056</f>
        <v>11636.265599999999</v>
      </c>
      <c r="N3056" s="183">
        <f>'[1]BoQ HSYC'!M3056</f>
        <v>2550.8649599999999</v>
      </c>
      <c r="O3056" s="183">
        <f>'[1]BoQ HSYC'!N3056</f>
        <v>1521.828</v>
      </c>
      <c r="P3056" s="83">
        <f>'[1]BoQ HSYC'!O3056</f>
        <v>4072.6929599999999</v>
      </c>
      <c r="Q3056" s="47">
        <f>'[1]BoQ HSYC'!P3056</f>
        <v>5166501.9263999993</v>
      </c>
      <c r="R3056" s="132">
        <f>'[1]BoQ HSYC'!Q3056</f>
        <v>1808275.6742399998</v>
      </c>
      <c r="S3056" s="83">
        <f>'[1]BoQ HSYC'!R3056</f>
        <v>6974777.6006399989</v>
      </c>
      <c r="T3056" s="48">
        <f>'[1]BoQ HSYC'!S3056</f>
        <v>0</v>
      </c>
      <c r="U3056" s="132">
        <f>'[1]BoQ HSYC'!T3056</f>
        <v>0</v>
      </c>
      <c r="V3056" s="132" t="str">
        <f>'[1]BoQ HSYC'!U3056</f>
        <v>BĐG Q2/2026</v>
      </c>
      <c r="W3056" s="132" t="str">
        <f>'[1]BoQ HSYC'!V3056</f>
        <v>BĐG Q2/2026</v>
      </c>
      <c r="X3056" s="44" t="str">
        <f>'[1]BoQ HSYC'!W3056</f>
        <v>ME</v>
      </c>
      <c r="Y3056" s="44"/>
      <c r="Z3056" s="44"/>
      <c r="AA3056" s="44"/>
      <c r="AB3056" s="2">
        <v>15824.458503315002</v>
      </c>
      <c r="AC3056" s="2">
        <v>7026059.5754718604</v>
      </c>
      <c r="AD3056" s="2">
        <f>+M3056</f>
        <v>11636.265599999999</v>
      </c>
      <c r="AE3056" s="2">
        <f>+AD3056*14%</f>
        <v>1629.077184</v>
      </c>
      <c r="AF3056" s="155">
        <f>+AD3056*35%</f>
        <v>4072.6929599999994</v>
      </c>
      <c r="AG3056" s="2">
        <f>+AD3056*F3056</f>
        <v>5166501.9263999993</v>
      </c>
      <c r="AH3056" s="2">
        <f>+AE3056*F3056</f>
        <v>723310.26969600003</v>
      </c>
      <c r="AI3056" s="2">
        <f>+AF3056*F3056</f>
        <v>1808275.6742399998</v>
      </c>
      <c r="AJ3056" s="2">
        <f>SUM(AG3056:AI3056)</f>
        <v>7698087.8703359989</v>
      </c>
      <c r="AK3056" s="2">
        <f>+AD3056*G3056</f>
        <v>5166501.9263999993</v>
      </c>
      <c r="AL3056" s="2">
        <f>+AE3056*G3056</f>
        <v>723310.26969600003</v>
      </c>
      <c r="AM3056" s="2">
        <f>+AF3056*G3056</f>
        <v>1808275.6742399998</v>
      </c>
      <c r="AN3056" s="155">
        <f>SUM(AK3056:AM3056)</f>
        <v>7698087.8703359989</v>
      </c>
      <c r="AQ3056" s="145" t="s">
        <v>525</v>
      </c>
      <c r="AU3056" s="8"/>
      <c r="AV3056" s="8"/>
      <c r="AW3056" s="2">
        <f>'[2]BoQ HSYC-Đạt'!$AT3056</f>
        <v>11985.353567999999</v>
      </c>
      <c r="AX3056" s="8">
        <f>F3056*AW3056</f>
        <v>5321496.9841919998</v>
      </c>
      <c r="AY3056" s="8">
        <f>IF(AQ3056="CT",7%,5%)*AX3056</f>
        <v>372504.78889344004</v>
      </c>
      <c r="AZ3056" s="8">
        <f>AX3056*2%</f>
        <v>106429.93968384</v>
      </c>
      <c r="BA3056" s="8">
        <f>IF(BB3056&gt;0,0,AX3056*5%)</f>
        <v>266074.84920960001</v>
      </c>
      <c r="BB3056" s="8"/>
      <c r="BC3056" s="8">
        <f>+AX3056+AY3056+AZ3056+BA3056+BB3056</f>
        <v>6066506.5619788794</v>
      </c>
      <c r="BD3056" s="8">
        <f>AX3056-AT3056</f>
        <v>5321496.9841919998</v>
      </c>
      <c r="BE3056" s="2"/>
      <c r="BH3056" s="2"/>
    </row>
    <row r="3057" spans="2:60" ht="17" hidden="1" outlineLevel="1" x14ac:dyDescent="0.2">
      <c r="B3057" s="82"/>
      <c r="C3057" s="144" t="s">
        <v>286</v>
      </c>
      <c r="D3057" s="144"/>
      <c r="E3057" s="82"/>
      <c r="F3057" s="143"/>
      <c r="G3057" s="142">
        <f>'[1]BoQ HSYC'!F3057</f>
        <v>0</v>
      </c>
      <c r="H3057" s="185">
        <f>'[1]BoQ HSYC'!G3057</f>
        <v>0</v>
      </c>
      <c r="I3057" s="185">
        <f>'[1]BoQ HSYC'!H3057</f>
        <v>0</v>
      </c>
      <c r="J3057" s="185">
        <f>'[1]BoQ HSYC'!I3057</f>
        <v>0</v>
      </c>
      <c r="K3057" s="48">
        <f>'[1]BoQ HSYC'!J3057</f>
        <v>0</v>
      </c>
      <c r="L3057" s="47">
        <f>'[1]BoQ HSYC'!K3057</f>
        <v>0</v>
      </c>
      <c r="M3057" s="47">
        <f>'[1]BoQ HSYC'!L3057</f>
        <v>0</v>
      </c>
      <c r="N3057" s="183">
        <f>'[1]BoQ HSYC'!M3057</f>
        <v>0</v>
      </c>
      <c r="O3057" s="183">
        <f>'[1]BoQ HSYC'!N3057</f>
        <v>0</v>
      </c>
      <c r="P3057" s="83">
        <f>'[1]BoQ HSYC'!O3057</f>
        <v>0</v>
      </c>
      <c r="Q3057" s="47">
        <f>'[1]BoQ HSYC'!P3057</f>
        <v>0</v>
      </c>
      <c r="R3057" s="132">
        <f>'[1]BoQ HSYC'!Q3057</f>
        <v>0</v>
      </c>
      <c r="S3057" s="83">
        <f>'[1]BoQ HSYC'!R3057</f>
        <v>0</v>
      </c>
      <c r="T3057" s="48">
        <f>'[1]BoQ HSYC'!S3057</f>
        <v>0</v>
      </c>
      <c r="U3057" s="132">
        <f>'[1]BoQ HSYC'!T3057</f>
        <v>0</v>
      </c>
      <c r="V3057" s="132">
        <f>'[1]BoQ HSYC'!U3057</f>
        <v>0</v>
      </c>
      <c r="W3057" s="132">
        <f>'[1]BoQ HSYC'!V3057</f>
        <v>0</v>
      </c>
      <c r="X3057" s="44" t="str">
        <f>'[1]BoQ HSYC'!W3057</f>
        <v>ME</v>
      </c>
      <c r="Y3057" s="44"/>
      <c r="Z3057" s="44"/>
      <c r="AA3057" s="44"/>
      <c r="AB3057" s="2">
        <v>0</v>
      </c>
      <c r="AC3057" s="2">
        <v>0</v>
      </c>
      <c r="AD3057" s="2">
        <f>+M3057</f>
        <v>0</v>
      </c>
      <c r="AE3057" s="2">
        <f>+AD3057*14%</f>
        <v>0</v>
      </c>
      <c r="AF3057" s="155">
        <f>+AD3057*35%</f>
        <v>0</v>
      </c>
      <c r="AG3057" s="2">
        <f>+AD3057*F3057</f>
        <v>0</v>
      </c>
      <c r="AH3057" s="2">
        <f>+AE3057*F3057</f>
        <v>0</v>
      </c>
      <c r="AI3057" s="2">
        <f>+AF3057*F3057</f>
        <v>0</v>
      </c>
      <c r="AJ3057" s="2">
        <f>SUM(AG3057:AI3057)</f>
        <v>0</v>
      </c>
      <c r="AK3057" s="2">
        <f>+AD3057*G3057</f>
        <v>0</v>
      </c>
      <c r="AL3057" s="2">
        <f>+AE3057*G3057</f>
        <v>0</v>
      </c>
      <c r="AM3057" s="2">
        <f>+AF3057*G3057</f>
        <v>0</v>
      </c>
      <c r="AN3057" s="155">
        <f>SUM(AK3057:AM3057)</f>
        <v>0</v>
      </c>
      <c r="AQ3057" s="145" t="s">
        <v>525</v>
      </c>
      <c r="AU3057" s="8"/>
      <c r="AV3057" s="8"/>
      <c r="AW3057" s="2">
        <f>'[2]BoQ HSYC-Đạt'!$AT3057</f>
        <v>0</v>
      </c>
      <c r="AX3057" s="8">
        <f>F3057*AW3057</f>
        <v>0</v>
      </c>
      <c r="AY3057" s="8">
        <f>IF(AQ3057="CT",7%,5%)*AX3057</f>
        <v>0</v>
      </c>
      <c r="AZ3057" s="8">
        <f>AX3057*2%</f>
        <v>0</v>
      </c>
      <c r="BA3057" s="8">
        <f>IF(BB3057&gt;0,0,AX3057*5%)</f>
        <v>0</v>
      </c>
      <c r="BB3057" s="8"/>
      <c r="BC3057" s="8">
        <f>+AX3057+AY3057+AZ3057+BA3057+BB3057</f>
        <v>0</v>
      </c>
      <c r="BD3057" s="8">
        <f>AX3057-AT3057</f>
        <v>0</v>
      </c>
      <c r="BE3057" s="2"/>
      <c r="BH3057" s="2"/>
    </row>
    <row r="3058" spans="2:60" ht="17" hidden="1" outlineLevel="1" x14ac:dyDescent="0.2">
      <c r="B3058" s="82">
        <v>25</v>
      </c>
      <c r="C3058" s="144" t="s">
        <v>632</v>
      </c>
      <c r="D3058" s="144"/>
      <c r="E3058" s="82" t="s">
        <v>129</v>
      </c>
      <c r="F3058" s="143">
        <v>20</v>
      </c>
      <c r="G3058" s="142">
        <f>'[1]BoQ HSYC'!F3058</f>
        <v>20</v>
      </c>
      <c r="H3058" s="185">
        <f>'[1]BoQ HSYC'!G3058</f>
        <v>0</v>
      </c>
      <c r="I3058" s="185">
        <f>'[1]BoQ HSYC'!H3058</f>
        <v>0</v>
      </c>
      <c r="J3058" s="185">
        <f>'[1]BoQ HSYC'!I3058</f>
        <v>0</v>
      </c>
      <c r="K3058" s="48">
        <f>'[1]BoQ HSYC'!J3058</f>
        <v>113482.4256</v>
      </c>
      <c r="L3058" s="47">
        <f>'[1]BoQ HSYC'!K3058</f>
        <v>10672.560000000001</v>
      </c>
      <c r="M3058" s="47">
        <f>'[1]BoQ HSYC'!L3058</f>
        <v>124154.9856</v>
      </c>
      <c r="N3058" s="183">
        <f>'[1]BoQ HSYC'!M3058</f>
        <v>39718.848959999996</v>
      </c>
      <c r="O3058" s="183">
        <f>'[1]BoQ HSYC'!N3058</f>
        <v>3735.3960000000002</v>
      </c>
      <c r="P3058" s="83">
        <f>'[1]BoQ HSYC'!O3058</f>
        <v>43454.244959999996</v>
      </c>
      <c r="Q3058" s="47">
        <f>'[1]BoQ HSYC'!P3058</f>
        <v>2483099.7119999998</v>
      </c>
      <c r="R3058" s="132">
        <f>'[1]BoQ HSYC'!Q3058</f>
        <v>869084.89919999987</v>
      </c>
      <c r="S3058" s="83">
        <f>'[1]BoQ HSYC'!R3058</f>
        <v>3352184.6111999997</v>
      </c>
      <c r="T3058" s="48">
        <f>'[1]BoQ HSYC'!S3058</f>
        <v>0</v>
      </c>
      <c r="U3058" s="132">
        <f>'[1]BoQ HSYC'!T3058</f>
        <v>0</v>
      </c>
      <c r="V3058" s="132" t="str">
        <f>'[1]BoQ HSYC'!U3058</f>
        <v>BĐG Q2/2026</v>
      </c>
      <c r="W3058" s="132" t="str">
        <f>'[1]BoQ HSYC'!V3058</f>
        <v>BĐG Q2/2026</v>
      </c>
      <c r="X3058" s="44" t="str">
        <f>'[1]BoQ HSYC'!W3058</f>
        <v>ME</v>
      </c>
      <c r="Y3058" s="44"/>
      <c r="Z3058" s="44"/>
      <c r="AA3058" s="44"/>
      <c r="AB3058" s="2">
        <v>124779.27324089699</v>
      </c>
      <c r="AC3058" s="2">
        <v>2495585.4648179398</v>
      </c>
      <c r="AD3058" s="2">
        <f>+M3058</f>
        <v>124154.9856</v>
      </c>
      <c r="AE3058" s="2">
        <f>+AD3058*14%</f>
        <v>17381.697984000002</v>
      </c>
      <c r="AF3058" s="155">
        <f>+AD3058*35%</f>
        <v>43454.244959999996</v>
      </c>
      <c r="AG3058" s="2">
        <f>+AD3058*F3058</f>
        <v>2483099.7119999998</v>
      </c>
      <c r="AH3058" s="2">
        <f>+AE3058*F3058</f>
        <v>347633.95968000003</v>
      </c>
      <c r="AI3058" s="2">
        <f>+AF3058*F3058</f>
        <v>869084.89919999987</v>
      </c>
      <c r="AJ3058" s="2">
        <f>SUM(AG3058:AI3058)</f>
        <v>3699818.5708799995</v>
      </c>
      <c r="AK3058" s="2">
        <f>+AD3058*G3058</f>
        <v>2483099.7119999998</v>
      </c>
      <c r="AL3058" s="2">
        <f>+AE3058*G3058</f>
        <v>347633.95968000003</v>
      </c>
      <c r="AM3058" s="2">
        <f>+AF3058*G3058</f>
        <v>869084.89919999987</v>
      </c>
      <c r="AN3058" s="155">
        <f>SUM(AK3058:AM3058)</f>
        <v>3699818.5708799995</v>
      </c>
      <c r="AQ3058" s="145" t="s">
        <v>525</v>
      </c>
      <c r="AU3058" s="8"/>
      <c r="AV3058" s="8"/>
      <c r="AW3058" s="2">
        <f>'[2]BoQ HSYC-Đạt'!$AT3058</f>
        <v>127879.63516799999</v>
      </c>
      <c r="AX3058" s="8">
        <f>F3058*AW3058</f>
        <v>2557592.7033599997</v>
      </c>
      <c r="AY3058" s="8">
        <f>IF(AQ3058="CT",7%,5%)*AX3058</f>
        <v>179031.48923519999</v>
      </c>
      <c r="AZ3058" s="8">
        <f>AX3058*2%</f>
        <v>51151.854067199994</v>
      </c>
      <c r="BA3058" s="8">
        <f>IF(BB3058&gt;0,0,AX3058*5%)</f>
        <v>127879.63516799999</v>
      </c>
      <c r="BB3058" s="8"/>
      <c r="BC3058" s="8">
        <f>+AX3058+AY3058+AZ3058+BA3058+BB3058</f>
        <v>2915655.6818303997</v>
      </c>
      <c r="BD3058" s="8">
        <f>AX3058-AT3058</f>
        <v>2557592.7033599997</v>
      </c>
      <c r="BE3058" s="2"/>
      <c r="BH3058" s="2"/>
    </row>
    <row r="3059" spans="2:60" ht="17" hidden="1" outlineLevel="1" x14ac:dyDescent="0.2">
      <c r="B3059" s="82">
        <v>26</v>
      </c>
      <c r="C3059" s="144" t="s">
        <v>631</v>
      </c>
      <c r="D3059" s="144"/>
      <c r="E3059" s="82" t="s">
        <v>129</v>
      </c>
      <c r="F3059" s="143">
        <v>20</v>
      </c>
      <c r="G3059" s="142">
        <f>'[1]BoQ HSYC'!F3059</f>
        <v>20</v>
      </c>
      <c r="H3059" s="185">
        <f>'[1]BoQ HSYC'!G3059</f>
        <v>0</v>
      </c>
      <c r="I3059" s="185">
        <f>'[1]BoQ HSYC'!H3059</f>
        <v>0</v>
      </c>
      <c r="J3059" s="185">
        <f>'[1]BoQ HSYC'!I3059</f>
        <v>0</v>
      </c>
      <c r="K3059" s="48">
        <f>'[1]BoQ HSYC'!J3059</f>
        <v>46798.905600000006</v>
      </c>
      <c r="L3059" s="47">
        <f>'[1]BoQ HSYC'!K3059</f>
        <v>7411.5</v>
      </c>
      <c r="M3059" s="47">
        <f>'[1]BoQ HSYC'!L3059</f>
        <v>54210.405600000006</v>
      </c>
      <c r="N3059" s="183">
        <f>'[1]BoQ HSYC'!M3059</f>
        <v>16379.616960000001</v>
      </c>
      <c r="O3059" s="183">
        <f>'[1]BoQ HSYC'!N3059</f>
        <v>2594.0249999999996</v>
      </c>
      <c r="P3059" s="83">
        <f>'[1]BoQ HSYC'!O3059</f>
        <v>18973.641960000001</v>
      </c>
      <c r="Q3059" s="47">
        <f>'[1]BoQ HSYC'!P3059</f>
        <v>1084208.1120000002</v>
      </c>
      <c r="R3059" s="132">
        <f>'[1]BoQ HSYC'!Q3059</f>
        <v>379472.83920000005</v>
      </c>
      <c r="S3059" s="83">
        <f>'[1]BoQ HSYC'!R3059</f>
        <v>1463680.9512000002</v>
      </c>
      <c r="T3059" s="48">
        <f>'[1]BoQ HSYC'!S3059</f>
        <v>0</v>
      </c>
      <c r="U3059" s="132">
        <f>'[1]BoQ HSYC'!T3059</f>
        <v>0</v>
      </c>
      <c r="V3059" s="132" t="str">
        <f>'[1]BoQ HSYC'!U3059</f>
        <v>BĐG Q2/2026</v>
      </c>
      <c r="W3059" s="132" t="str">
        <f>'[1]BoQ HSYC'!V3059</f>
        <v>BĐG Q2/2026</v>
      </c>
      <c r="X3059" s="44" t="str">
        <f>'[1]BoQ HSYC'!W3059</f>
        <v>ME</v>
      </c>
      <c r="Y3059" s="44"/>
      <c r="Z3059" s="44"/>
      <c r="AA3059" s="44"/>
      <c r="AB3059" s="2">
        <v>56117.249833903501</v>
      </c>
      <c r="AC3059" s="2">
        <v>1122344.9966780699</v>
      </c>
      <c r="AD3059" s="2">
        <f>+M3059</f>
        <v>54210.405600000006</v>
      </c>
      <c r="AE3059" s="2">
        <f>+AD3059*14%</f>
        <v>7589.4567840000018</v>
      </c>
      <c r="AF3059" s="155">
        <f>+AD3059*35%</f>
        <v>18973.641960000001</v>
      </c>
      <c r="AG3059" s="2">
        <f>+AD3059*F3059</f>
        <v>1084208.1120000002</v>
      </c>
      <c r="AH3059" s="2">
        <f>+AE3059*F3059</f>
        <v>151789.13568000004</v>
      </c>
      <c r="AI3059" s="2">
        <f>+AF3059*F3059</f>
        <v>379472.83920000005</v>
      </c>
      <c r="AJ3059" s="2">
        <f>SUM(AG3059:AI3059)</f>
        <v>1615470.0868800003</v>
      </c>
      <c r="AK3059" s="2">
        <f>+AD3059*G3059</f>
        <v>1084208.1120000002</v>
      </c>
      <c r="AL3059" s="2">
        <f>+AE3059*G3059</f>
        <v>151789.13568000004</v>
      </c>
      <c r="AM3059" s="2">
        <f>+AF3059*G3059</f>
        <v>379472.83920000005</v>
      </c>
      <c r="AN3059" s="155">
        <f>SUM(AK3059:AM3059)</f>
        <v>1615470.0868800003</v>
      </c>
      <c r="AQ3059" s="145" t="s">
        <v>525</v>
      </c>
      <c r="AU3059" s="8"/>
      <c r="AV3059" s="8"/>
      <c r="AW3059" s="2">
        <f>'[2]BoQ HSYC-Đạt'!$AT3059</f>
        <v>55836.717768000002</v>
      </c>
      <c r="AX3059" s="8">
        <f>F3059*AW3059</f>
        <v>1116734.3553599999</v>
      </c>
      <c r="AY3059" s="8">
        <f>IF(AQ3059="CT",7%,5%)*AX3059</f>
        <v>78171.404875200009</v>
      </c>
      <c r="AZ3059" s="8">
        <f>AX3059*2%</f>
        <v>22334.687107199999</v>
      </c>
      <c r="BA3059" s="8">
        <f>IF(BB3059&gt;0,0,AX3059*5%)</f>
        <v>55836.717768000002</v>
      </c>
      <c r="BB3059" s="8"/>
      <c r="BC3059" s="8">
        <f>+AX3059+AY3059+AZ3059+BA3059+BB3059</f>
        <v>1273077.1651103999</v>
      </c>
      <c r="BD3059" s="8">
        <f>AX3059-AT3059</f>
        <v>1116734.3553599999</v>
      </c>
      <c r="BE3059" s="2"/>
      <c r="BH3059" s="2"/>
    </row>
    <row r="3060" spans="2:60" ht="17" hidden="1" outlineLevel="1" x14ac:dyDescent="0.2">
      <c r="B3060" s="82">
        <v>27</v>
      </c>
      <c r="C3060" s="144" t="s">
        <v>630</v>
      </c>
      <c r="D3060" s="144"/>
      <c r="E3060" s="82" t="s">
        <v>129</v>
      </c>
      <c r="F3060" s="143">
        <v>10</v>
      </c>
      <c r="G3060" s="142">
        <f>'[1]BoQ HSYC'!F3060</f>
        <v>10</v>
      </c>
      <c r="H3060" s="185">
        <f>'[1]BoQ HSYC'!G3060</f>
        <v>0</v>
      </c>
      <c r="I3060" s="185">
        <f>'[1]BoQ HSYC'!H3060</f>
        <v>0</v>
      </c>
      <c r="J3060" s="185">
        <f>'[1]BoQ HSYC'!I3060</f>
        <v>0</v>
      </c>
      <c r="K3060" s="48">
        <f>'[1]BoQ HSYC'!J3060</f>
        <v>28746.374400000001</v>
      </c>
      <c r="L3060" s="47">
        <f>'[1]BoQ HSYC'!K3060</f>
        <v>6670</v>
      </c>
      <c r="M3060" s="47">
        <f>'[1]BoQ HSYC'!L3060</f>
        <v>35416.374400000001</v>
      </c>
      <c r="N3060" s="183">
        <f>'[1]BoQ HSYC'!M3060</f>
        <v>10061.231039999999</v>
      </c>
      <c r="O3060" s="183">
        <f>'[1]BoQ HSYC'!N3060</f>
        <v>2334.5</v>
      </c>
      <c r="P3060" s="83">
        <f>'[1]BoQ HSYC'!O3060</f>
        <v>12395.731039999999</v>
      </c>
      <c r="Q3060" s="47">
        <f>'[1]BoQ HSYC'!P3060</f>
        <v>354163.74400000001</v>
      </c>
      <c r="R3060" s="132">
        <f>'[1]BoQ HSYC'!Q3060</f>
        <v>123957.31039999999</v>
      </c>
      <c r="S3060" s="83">
        <f>'[1]BoQ HSYC'!R3060</f>
        <v>478121.05440000002</v>
      </c>
      <c r="T3060" s="48">
        <f>'[1]BoQ HSYC'!S3060</f>
        <v>0</v>
      </c>
      <c r="U3060" s="132">
        <f>'[1]BoQ HSYC'!T3060</f>
        <v>0</v>
      </c>
      <c r="V3060" s="132" t="str">
        <f>'[1]BoQ HSYC'!U3060</f>
        <v>BĐG Q2/2026</v>
      </c>
      <c r="W3060" s="132" t="str">
        <f>'[1]BoQ HSYC'!V3060</f>
        <v>BĐG Q2/2026</v>
      </c>
      <c r="X3060" s="44" t="str">
        <f>'[1]BoQ HSYC'!W3060</f>
        <v>ME</v>
      </c>
      <c r="Y3060" s="44"/>
      <c r="Z3060" s="44"/>
      <c r="AA3060" s="44"/>
      <c r="AB3060" s="2">
        <v>37681.468628388757</v>
      </c>
      <c r="AC3060" s="2">
        <v>376814.6862838876</v>
      </c>
      <c r="AD3060" s="2">
        <f>+M3060</f>
        <v>35416.374400000001</v>
      </c>
      <c r="AE3060" s="2">
        <f>+AD3060*14%</f>
        <v>4958.2924160000002</v>
      </c>
      <c r="AF3060" s="155">
        <f>+AD3060*35%</f>
        <v>12395.731039999999</v>
      </c>
      <c r="AG3060" s="2">
        <f>+AD3060*F3060</f>
        <v>354163.74400000001</v>
      </c>
      <c r="AH3060" s="2">
        <f>+AE3060*F3060</f>
        <v>49582.924160000002</v>
      </c>
      <c r="AI3060" s="2">
        <f>+AF3060*F3060</f>
        <v>123957.31039999999</v>
      </c>
      <c r="AJ3060" s="2">
        <f>SUM(AG3060:AI3060)</f>
        <v>527703.97855999996</v>
      </c>
      <c r="AK3060" s="2">
        <f>+AD3060*G3060</f>
        <v>354163.74400000001</v>
      </c>
      <c r="AL3060" s="2">
        <f>+AE3060*G3060</f>
        <v>49582.924160000002</v>
      </c>
      <c r="AM3060" s="2">
        <f>+AF3060*G3060</f>
        <v>123957.31039999999</v>
      </c>
      <c r="AN3060" s="155">
        <f>SUM(AK3060:AM3060)</f>
        <v>527703.97855999996</v>
      </c>
      <c r="AQ3060" s="145" t="s">
        <v>525</v>
      </c>
      <c r="AU3060" s="8"/>
      <c r="AV3060" s="8"/>
      <c r="AW3060" s="2">
        <f>'[2]BoQ HSYC-Đạt'!$AT3060</f>
        <v>36478.865632000001</v>
      </c>
      <c r="AX3060" s="8">
        <f>F3060*AW3060</f>
        <v>364788.65632000001</v>
      </c>
      <c r="AY3060" s="8">
        <f>IF(AQ3060="CT",7%,5%)*AX3060</f>
        <v>25535.205942400004</v>
      </c>
      <c r="AZ3060" s="8">
        <f>AX3060*2%</f>
        <v>7295.7731264000004</v>
      </c>
      <c r="BA3060" s="8">
        <f>IF(BB3060&gt;0,0,AX3060*5%)</f>
        <v>18239.432816</v>
      </c>
      <c r="BB3060" s="8"/>
      <c r="BC3060" s="8">
        <f>+AX3060+AY3060+AZ3060+BA3060+BB3060</f>
        <v>415859.06820480002</v>
      </c>
      <c r="BD3060" s="8">
        <f>AX3060-AT3060</f>
        <v>364788.65632000001</v>
      </c>
      <c r="BE3060" s="2"/>
      <c r="BH3060" s="2"/>
    </row>
    <row r="3061" spans="2:60" ht="17" hidden="1" outlineLevel="1" x14ac:dyDescent="0.2">
      <c r="B3061" s="82">
        <v>28</v>
      </c>
      <c r="C3061" s="144" t="s">
        <v>629</v>
      </c>
      <c r="D3061" s="144"/>
      <c r="E3061" s="82" t="s">
        <v>129</v>
      </c>
      <c r="F3061" s="143">
        <v>408</v>
      </c>
      <c r="G3061" s="142">
        <f>'[1]BoQ HSYC'!F3061</f>
        <v>408</v>
      </c>
      <c r="H3061" s="185">
        <f>'[1]BoQ HSYC'!G3061</f>
        <v>0</v>
      </c>
      <c r="I3061" s="185">
        <f>'[1]BoQ HSYC'!H3061</f>
        <v>0</v>
      </c>
      <c r="J3061" s="185">
        <f>'[1]BoQ HSYC'!I3061</f>
        <v>0</v>
      </c>
      <c r="K3061" s="48">
        <f>'[1]BoQ HSYC'!J3061</f>
        <v>11863.987200000001</v>
      </c>
      <c r="L3061" s="47">
        <f>'[1]BoQ HSYC'!K3061</f>
        <v>5138.6399999999994</v>
      </c>
      <c r="M3061" s="47">
        <f>'[1]BoQ HSYC'!L3061</f>
        <v>17002.627200000003</v>
      </c>
      <c r="N3061" s="183">
        <f>'[1]BoQ HSYC'!M3061</f>
        <v>4152.39552</v>
      </c>
      <c r="O3061" s="183">
        <f>'[1]BoQ HSYC'!N3061</f>
        <v>1798.5239999999997</v>
      </c>
      <c r="P3061" s="83">
        <f>'[1]BoQ HSYC'!O3061</f>
        <v>5950.9195199999995</v>
      </c>
      <c r="Q3061" s="47">
        <f>'[1]BoQ HSYC'!P3061</f>
        <v>6937071.8976000007</v>
      </c>
      <c r="R3061" s="132">
        <f>'[1]BoQ HSYC'!Q3061</f>
        <v>2427975.1641599997</v>
      </c>
      <c r="S3061" s="83">
        <f>'[1]BoQ HSYC'!R3061</f>
        <v>9365047.0617600009</v>
      </c>
      <c r="T3061" s="48">
        <f>'[1]BoQ HSYC'!S3061</f>
        <v>0</v>
      </c>
      <c r="U3061" s="132">
        <f>'[1]BoQ HSYC'!T3061</f>
        <v>0</v>
      </c>
      <c r="V3061" s="132" t="str">
        <f>'[1]BoQ HSYC'!U3061</f>
        <v>BĐG Q2/2026</v>
      </c>
      <c r="W3061" s="132" t="str">
        <f>'[1]BoQ HSYC'!V3061</f>
        <v>BĐG Q2/2026</v>
      </c>
      <c r="X3061" s="44" t="str">
        <f>'[1]BoQ HSYC'!W3061</f>
        <v>ME</v>
      </c>
      <c r="Y3061" s="44"/>
      <c r="Z3061" s="44"/>
      <c r="AA3061" s="44"/>
      <c r="AB3061" s="2">
        <v>20344.23503962575</v>
      </c>
      <c r="AC3061" s="2">
        <v>8300447.8961673062</v>
      </c>
      <c r="AD3061" s="2">
        <f>+M3061</f>
        <v>17002.627200000003</v>
      </c>
      <c r="AE3061" s="2">
        <f>+AD3061*14%</f>
        <v>2380.3678080000004</v>
      </c>
      <c r="AF3061" s="155">
        <f>+AD3061*35%</f>
        <v>5950.9195200000004</v>
      </c>
      <c r="AG3061" s="2">
        <f>+AD3061*F3061</f>
        <v>6937071.8976000007</v>
      </c>
      <c r="AH3061" s="2">
        <f>+AE3061*F3061</f>
        <v>971190.06566400023</v>
      </c>
      <c r="AI3061" s="2">
        <f>+AF3061*F3061</f>
        <v>2427975.1641600002</v>
      </c>
      <c r="AJ3061" s="2">
        <f>SUM(AG3061:AI3061)</f>
        <v>10336237.127424002</v>
      </c>
      <c r="AK3061" s="2">
        <f>+AD3061*G3061</f>
        <v>6937071.8976000007</v>
      </c>
      <c r="AL3061" s="2">
        <f>+AE3061*G3061</f>
        <v>971190.06566400023</v>
      </c>
      <c r="AM3061" s="2">
        <f>+AF3061*G3061</f>
        <v>2427975.1641600002</v>
      </c>
      <c r="AN3061" s="155">
        <f>SUM(AK3061:AM3061)</f>
        <v>10336237.127424002</v>
      </c>
      <c r="AQ3061" s="145" t="s">
        <v>525</v>
      </c>
      <c r="AU3061" s="8"/>
      <c r="AV3061" s="8"/>
      <c r="AW3061" s="2">
        <f>'[2]BoQ HSYC-Đạt'!$AT3061</f>
        <v>17512.706016000004</v>
      </c>
      <c r="AX3061" s="8">
        <f>F3061*AW3061</f>
        <v>7145184.0545280017</v>
      </c>
      <c r="AY3061" s="8">
        <f>IF(AQ3061="CT",7%,5%)*AX3061</f>
        <v>500162.88381696015</v>
      </c>
      <c r="AZ3061" s="8">
        <f>AX3061*2%</f>
        <v>142903.68109056004</v>
      </c>
      <c r="BA3061" s="8">
        <f>IF(BB3061&gt;0,0,AX3061*5%)</f>
        <v>357259.20272640011</v>
      </c>
      <c r="BB3061" s="8"/>
      <c r="BC3061" s="8">
        <f>+AX3061+AY3061+AZ3061+BA3061+BB3061</f>
        <v>8145509.8221619222</v>
      </c>
      <c r="BD3061" s="8">
        <f>AX3061-AT3061</f>
        <v>7145184.0545280017</v>
      </c>
      <c r="BE3061" s="2"/>
      <c r="BH3061" s="2"/>
    </row>
    <row r="3062" spans="2:60" ht="17" hidden="1" outlineLevel="1" x14ac:dyDescent="0.2">
      <c r="B3062" s="82">
        <v>29</v>
      </c>
      <c r="C3062" s="144" t="s">
        <v>628</v>
      </c>
      <c r="D3062" s="144"/>
      <c r="E3062" s="82" t="s">
        <v>129</v>
      </c>
      <c r="F3062" s="143">
        <v>222</v>
      </c>
      <c r="G3062" s="142">
        <f>'[1]BoQ HSYC'!F3062</f>
        <v>222</v>
      </c>
      <c r="H3062" s="185">
        <f>'[1]BoQ HSYC'!G3062</f>
        <v>0</v>
      </c>
      <c r="I3062" s="185">
        <f>'[1]BoQ HSYC'!H3062</f>
        <v>0</v>
      </c>
      <c r="J3062" s="185">
        <f>'[1]BoQ HSYC'!I3062</f>
        <v>0</v>
      </c>
      <c r="K3062" s="48">
        <f>'[1]BoQ HSYC'!J3062</f>
        <v>7288.1855999999998</v>
      </c>
      <c r="L3062" s="47">
        <f>'[1]BoQ HSYC'!K3062</f>
        <v>4348.08</v>
      </c>
      <c r="M3062" s="47">
        <f>'[1]BoQ HSYC'!L3062</f>
        <v>11636.265599999999</v>
      </c>
      <c r="N3062" s="183">
        <f>'[1]BoQ HSYC'!M3062</f>
        <v>2550.8649599999999</v>
      </c>
      <c r="O3062" s="183">
        <f>'[1]BoQ HSYC'!N3062</f>
        <v>1521.828</v>
      </c>
      <c r="P3062" s="83">
        <f>'[1]BoQ HSYC'!O3062</f>
        <v>4072.6929599999999</v>
      </c>
      <c r="Q3062" s="47">
        <f>'[1]BoQ HSYC'!P3062</f>
        <v>2583250.9631999996</v>
      </c>
      <c r="R3062" s="132">
        <f>'[1]BoQ HSYC'!Q3062</f>
        <v>904137.83711999992</v>
      </c>
      <c r="S3062" s="83">
        <f>'[1]BoQ HSYC'!R3062</f>
        <v>3487388.8003199995</v>
      </c>
      <c r="T3062" s="48">
        <f>'[1]BoQ HSYC'!S3062</f>
        <v>0</v>
      </c>
      <c r="U3062" s="132">
        <f>'[1]BoQ HSYC'!T3062</f>
        <v>0</v>
      </c>
      <c r="V3062" s="132" t="str">
        <f>'[1]BoQ HSYC'!U3062</f>
        <v>BĐG Q2/2026</v>
      </c>
      <c r="W3062" s="132" t="str">
        <f>'[1]BoQ HSYC'!V3062</f>
        <v>BĐG Q2/2026</v>
      </c>
      <c r="X3062" s="44" t="str">
        <f>'[1]BoQ HSYC'!W3062</f>
        <v>ME</v>
      </c>
      <c r="Y3062" s="44"/>
      <c r="Z3062" s="44"/>
      <c r="AA3062" s="44"/>
      <c r="AB3062" s="2">
        <v>15824.458503315002</v>
      </c>
      <c r="AC3062" s="2">
        <v>3513029.7877359302</v>
      </c>
      <c r="AD3062" s="2">
        <f>+M3062</f>
        <v>11636.265599999999</v>
      </c>
      <c r="AE3062" s="2">
        <f>+AD3062*14%</f>
        <v>1629.077184</v>
      </c>
      <c r="AF3062" s="155">
        <f>+AD3062*35%</f>
        <v>4072.6929599999994</v>
      </c>
      <c r="AG3062" s="2">
        <f>+AD3062*F3062</f>
        <v>2583250.9631999996</v>
      </c>
      <c r="AH3062" s="2">
        <f>+AE3062*F3062</f>
        <v>361655.13484800002</v>
      </c>
      <c r="AI3062" s="2">
        <f>+AF3062*F3062</f>
        <v>904137.83711999992</v>
      </c>
      <c r="AJ3062" s="2">
        <f>SUM(AG3062:AI3062)</f>
        <v>3849043.9351679995</v>
      </c>
      <c r="AK3062" s="2">
        <f>+AD3062*G3062</f>
        <v>2583250.9631999996</v>
      </c>
      <c r="AL3062" s="2">
        <f>+AE3062*G3062</f>
        <v>361655.13484800002</v>
      </c>
      <c r="AM3062" s="2">
        <f>+AF3062*G3062</f>
        <v>904137.83711999992</v>
      </c>
      <c r="AN3062" s="155">
        <f>SUM(AK3062:AM3062)</f>
        <v>3849043.9351679995</v>
      </c>
      <c r="AQ3062" s="145" t="s">
        <v>525</v>
      </c>
      <c r="AU3062" s="8"/>
      <c r="AV3062" s="8"/>
      <c r="AW3062" s="2">
        <f>'[2]BoQ HSYC-Đạt'!$AT3062</f>
        <v>11985.353567999999</v>
      </c>
      <c r="AX3062" s="8">
        <f>F3062*AW3062</f>
        <v>2660748.4920959999</v>
      </c>
      <c r="AY3062" s="8">
        <f>IF(AQ3062="CT",7%,5%)*AX3062</f>
        <v>186252.39444672002</v>
      </c>
      <c r="AZ3062" s="8">
        <f>AX3062*2%</f>
        <v>53214.969841919999</v>
      </c>
      <c r="BA3062" s="8">
        <f>IF(BB3062&gt;0,0,AX3062*5%)</f>
        <v>133037.42460480001</v>
      </c>
      <c r="BB3062" s="8"/>
      <c r="BC3062" s="8">
        <f>+AX3062+AY3062+AZ3062+BA3062+BB3062</f>
        <v>3033253.2809894397</v>
      </c>
      <c r="BD3062" s="8">
        <f>AX3062-AT3062</f>
        <v>2660748.4920959999</v>
      </c>
      <c r="BE3062" s="2"/>
      <c r="BH3062" s="2"/>
    </row>
    <row r="3063" spans="2:60" ht="17" hidden="1" outlineLevel="1" x14ac:dyDescent="0.2">
      <c r="B3063" s="82"/>
      <c r="C3063" s="144" t="s">
        <v>221</v>
      </c>
      <c r="D3063" s="144"/>
      <c r="E3063" s="82"/>
      <c r="F3063" s="143"/>
      <c r="G3063" s="142">
        <f>'[1]BoQ HSYC'!F3063</f>
        <v>0</v>
      </c>
      <c r="H3063" s="185">
        <f>'[1]BoQ HSYC'!G3063</f>
        <v>0</v>
      </c>
      <c r="I3063" s="185">
        <f>'[1]BoQ HSYC'!H3063</f>
        <v>0</v>
      </c>
      <c r="J3063" s="185">
        <f>'[1]BoQ HSYC'!I3063</f>
        <v>0</v>
      </c>
      <c r="K3063" s="48">
        <f>'[1]BoQ HSYC'!J3063</f>
        <v>0</v>
      </c>
      <c r="L3063" s="47">
        <f>'[1]BoQ HSYC'!K3063</f>
        <v>0</v>
      </c>
      <c r="M3063" s="47">
        <f>'[1]BoQ HSYC'!L3063</f>
        <v>0</v>
      </c>
      <c r="N3063" s="183">
        <f>'[1]BoQ HSYC'!M3063</f>
        <v>0</v>
      </c>
      <c r="O3063" s="183">
        <f>'[1]BoQ HSYC'!N3063</f>
        <v>0</v>
      </c>
      <c r="P3063" s="83">
        <f>'[1]BoQ HSYC'!O3063</f>
        <v>0</v>
      </c>
      <c r="Q3063" s="47">
        <f>'[1]BoQ HSYC'!P3063</f>
        <v>0</v>
      </c>
      <c r="R3063" s="132">
        <f>'[1]BoQ HSYC'!Q3063</f>
        <v>0</v>
      </c>
      <c r="S3063" s="83">
        <f>'[1]BoQ HSYC'!R3063</f>
        <v>0</v>
      </c>
      <c r="T3063" s="48">
        <f>'[1]BoQ HSYC'!S3063</f>
        <v>0</v>
      </c>
      <c r="U3063" s="132">
        <f>'[1]BoQ HSYC'!T3063</f>
        <v>0</v>
      </c>
      <c r="V3063" s="132">
        <f>'[1]BoQ HSYC'!U3063</f>
        <v>0</v>
      </c>
      <c r="W3063" s="132">
        <f>'[1]BoQ HSYC'!V3063</f>
        <v>0</v>
      </c>
      <c r="X3063" s="44" t="str">
        <f>'[1]BoQ HSYC'!W3063</f>
        <v>ME</v>
      </c>
      <c r="Y3063" s="44"/>
      <c r="Z3063" s="44"/>
      <c r="AA3063" s="44"/>
      <c r="AB3063" s="2">
        <v>0</v>
      </c>
      <c r="AC3063" s="2">
        <v>0</v>
      </c>
      <c r="AD3063" s="2">
        <f>+M3063</f>
        <v>0</v>
      </c>
      <c r="AE3063" s="2">
        <f>+AD3063*14%</f>
        <v>0</v>
      </c>
      <c r="AF3063" s="155">
        <f>+AD3063*35%</f>
        <v>0</v>
      </c>
      <c r="AG3063" s="2">
        <f>+AD3063*F3063</f>
        <v>0</v>
      </c>
      <c r="AH3063" s="2">
        <f>+AE3063*F3063</f>
        <v>0</v>
      </c>
      <c r="AI3063" s="2">
        <f>+AF3063*F3063</f>
        <v>0</v>
      </c>
      <c r="AJ3063" s="2">
        <f>SUM(AG3063:AI3063)</f>
        <v>0</v>
      </c>
      <c r="AK3063" s="2">
        <f>+AD3063*G3063</f>
        <v>0</v>
      </c>
      <c r="AL3063" s="2">
        <f>+AE3063*G3063</f>
        <v>0</v>
      </c>
      <c r="AM3063" s="2">
        <f>+AF3063*G3063</f>
        <v>0</v>
      </c>
      <c r="AN3063" s="155">
        <f>SUM(AK3063:AM3063)</f>
        <v>0</v>
      </c>
      <c r="AQ3063" s="145" t="s">
        <v>525</v>
      </c>
      <c r="AU3063" s="8"/>
      <c r="AV3063" s="8"/>
      <c r="AW3063" s="2">
        <f>'[2]BoQ HSYC-Đạt'!$AT3063</f>
        <v>0</v>
      </c>
      <c r="AX3063" s="8">
        <f>F3063*AW3063</f>
        <v>0</v>
      </c>
      <c r="AY3063" s="8">
        <f>IF(AQ3063="CT",7%,5%)*AX3063</f>
        <v>0</v>
      </c>
      <c r="AZ3063" s="8">
        <f>AX3063*2%</f>
        <v>0</v>
      </c>
      <c r="BA3063" s="8">
        <f>IF(BB3063&gt;0,0,AX3063*5%)</f>
        <v>0</v>
      </c>
      <c r="BB3063" s="8"/>
      <c r="BC3063" s="8">
        <f>+AX3063+AY3063+AZ3063+BA3063+BB3063</f>
        <v>0</v>
      </c>
      <c r="BD3063" s="8">
        <f>AX3063-AT3063</f>
        <v>0</v>
      </c>
      <c r="BE3063" s="2"/>
      <c r="BH3063" s="2"/>
    </row>
    <row r="3064" spans="2:60" ht="17" hidden="1" outlineLevel="1" x14ac:dyDescent="0.2">
      <c r="B3064" s="82">
        <v>31</v>
      </c>
      <c r="C3064" s="144" t="s">
        <v>627</v>
      </c>
      <c r="D3064" s="144"/>
      <c r="E3064" s="82" t="s">
        <v>129</v>
      </c>
      <c r="F3064" s="143">
        <v>630</v>
      </c>
      <c r="G3064" s="142">
        <f>'[1]BoQ HSYC'!F3064</f>
        <v>630</v>
      </c>
      <c r="H3064" s="185">
        <f>'[1]BoQ HSYC'!G3064</f>
        <v>0</v>
      </c>
      <c r="I3064" s="185">
        <f>'[1]BoQ HSYC'!H3064</f>
        <v>0</v>
      </c>
      <c r="J3064" s="185">
        <f>'[1]BoQ HSYC'!I3064</f>
        <v>0</v>
      </c>
      <c r="K3064" s="48">
        <f>'[1]BoQ HSYC'!J3064</f>
        <v>6669.6739200000002</v>
      </c>
      <c r="L3064" s="47">
        <f>'[1]BoQ HSYC'!K3064</f>
        <v>11375.959690909089</v>
      </c>
      <c r="M3064" s="47">
        <f>'[1]BoQ HSYC'!L3064</f>
        <v>18045.633610909088</v>
      </c>
      <c r="N3064" s="183">
        <f>'[1]BoQ HSYC'!M3064</f>
        <v>2334.3858719999998</v>
      </c>
      <c r="O3064" s="183">
        <f>'[1]BoQ HSYC'!N3064</f>
        <v>3981.5858918181807</v>
      </c>
      <c r="P3064" s="83">
        <f>'[1]BoQ HSYC'!O3064</f>
        <v>6315.971763818181</v>
      </c>
      <c r="Q3064" s="47">
        <f>'[1]BoQ HSYC'!P3064</f>
        <v>11368749.174872726</v>
      </c>
      <c r="R3064" s="132">
        <f>'[1]BoQ HSYC'!Q3064</f>
        <v>3979062.2112054541</v>
      </c>
      <c r="S3064" s="83">
        <f>'[1]BoQ HSYC'!R3064</f>
        <v>15347811.386078181</v>
      </c>
      <c r="T3064" s="48">
        <f>'[1]BoQ HSYC'!S3064</f>
        <v>0</v>
      </c>
      <c r="U3064" s="132">
        <f>'[1]BoQ HSYC'!T3064</f>
        <v>0</v>
      </c>
      <c r="V3064" s="132" t="str">
        <f>'[1]BoQ HSYC'!U3064</f>
        <v>BĐG Q2/2026</v>
      </c>
      <c r="W3064" s="132" t="str">
        <f>'[1]BoQ HSYC'!V3064</f>
        <v>BĐG Q2/2026</v>
      </c>
      <c r="X3064" s="44" t="str">
        <f>'[1]BoQ HSYC'!W3064</f>
        <v>ME</v>
      </c>
      <c r="Y3064" s="44"/>
      <c r="Z3064" s="44"/>
      <c r="AA3064" s="44"/>
      <c r="AB3064" s="2">
        <v>64469.697025800007</v>
      </c>
      <c r="AC3064" s="2">
        <v>40615909.126254007</v>
      </c>
      <c r="AD3064" s="2">
        <f>+M3064</f>
        <v>18045.633610909088</v>
      </c>
      <c r="AE3064" s="2">
        <f>+AD3064*14%</f>
        <v>2526.3887055272726</v>
      </c>
      <c r="AF3064" s="155">
        <f>+AD3064*35%</f>
        <v>6315.9717638181801</v>
      </c>
      <c r="AG3064" s="2">
        <f>+AD3064*F3064</f>
        <v>11368749.174872726</v>
      </c>
      <c r="AH3064" s="2">
        <f>+AE3064*F3064</f>
        <v>1591624.8844821816</v>
      </c>
      <c r="AI3064" s="2">
        <f>+AF3064*F3064</f>
        <v>3979062.2112054536</v>
      </c>
      <c r="AJ3064" s="2">
        <f>SUM(AG3064:AI3064)</f>
        <v>16939436.270560361</v>
      </c>
      <c r="AK3064" s="2">
        <f>+AD3064*G3064</f>
        <v>11368749.174872726</v>
      </c>
      <c r="AL3064" s="2">
        <f>+AE3064*G3064</f>
        <v>1591624.8844821816</v>
      </c>
      <c r="AM3064" s="2">
        <f>+AF3064*G3064</f>
        <v>3979062.2112054536</v>
      </c>
      <c r="AN3064" s="155">
        <f>SUM(AK3064:AM3064)</f>
        <v>16939436.270560361</v>
      </c>
      <c r="AQ3064" s="145" t="s">
        <v>525</v>
      </c>
      <c r="AU3064" s="8"/>
      <c r="AV3064" s="8"/>
      <c r="AW3064" s="2">
        <f>'[2]BoQ HSYC-Đạt'!$AT3064</f>
        <v>19850.196971999998</v>
      </c>
      <c r="AX3064" s="8">
        <f>F3064*AW3064</f>
        <v>12505624.092359999</v>
      </c>
      <c r="AY3064" s="8">
        <f>IF(AQ3064="CT",7%,5%)*AX3064</f>
        <v>875393.68646520004</v>
      </c>
      <c r="AZ3064" s="8">
        <f>AX3064*2%</f>
        <v>250112.48184719999</v>
      </c>
      <c r="BA3064" s="8">
        <f>IF(BB3064&gt;0,0,AX3064*5%)</f>
        <v>625281.20461799996</v>
      </c>
      <c r="BB3064" s="8"/>
      <c r="BC3064" s="8">
        <f>+AX3064+AY3064+AZ3064+BA3064+BB3064</f>
        <v>14256411.465290399</v>
      </c>
      <c r="BD3064" s="8">
        <f>AX3064-AT3064</f>
        <v>12505624.092359999</v>
      </c>
      <c r="BE3064" s="2"/>
      <c r="BH3064" s="2"/>
    </row>
    <row r="3065" spans="2:60" s="92" customFormat="1" ht="17" collapsed="1" x14ac:dyDescent="0.2">
      <c r="B3065" s="163" t="s">
        <v>626</v>
      </c>
      <c r="C3065" s="164" t="s">
        <v>410</v>
      </c>
      <c r="D3065" s="164"/>
      <c r="E3065" s="163"/>
      <c r="F3065" s="162"/>
      <c r="G3065" s="149">
        <f>'[1]BoQ HSYC'!F3065</f>
        <v>0</v>
      </c>
      <c r="H3065" s="184">
        <f>'[1]BoQ HSYC'!G3065</f>
        <v>0</v>
      </c>
      <c r="I3065" s="184">
        <f>'[1]BoQ HSYC'!H3065</f>
        <v>0</v>
      </c>
      <c r="J3065" s="184">
        <f>'[1]BoQ HSYC'!I3065</f>
        <v>0</v>
      </c>
      <c r="K3065" s="170">
        <f>'[1]BoQ HSYC'!J3065</f>
        <v>0</v>
      </c>
      <c r="L3065" s="171">
        <f>'[1]BoQ HSYC'!K3065</f>
        <v>0</v>
      </c>
      <c r="M3065" s="171">
        <f>'[1]BoQ HSYC'!L3065</f>
        <v>0</v>
      </c>
      <c r="N3065" s="183">
        <f>'[1]BoQ HSYC'!M3065</f>
        <v>0</v>
      </c>
      <c r="O3065" s="183">
        <f>'[1]BoQ HSYC'!N3065</f>
        <v>0</v>
      </c>
      <c r="P3065" s="160">
        <f>'[1]BoQ HSYC'!O3065</f>
        <v>0</v>
      </c>
      <c r="Q3065" s="171">
        <f>'[1]BoQ HSYC'!P3065</f>
        <v>0</v>
      </c>
      <c r="R3065" s="158">
        <f>'[1]BoQ HSYC'!Q3065</f>
        <v>0</v>
      </c>
      <c r="S3065" s="160">
        <f>'[1]BoQ HSYC'!R3065</f>
        <v>0</v>
      </c>
      <c r="T3065" s="170">
        <f>'[1]BoQ HSYC'!S3065</f>
        <v>0</v>
      </c>
      <c r="U3065" s="158">
        <f>'[1]BoQ HSYC'!T3065</f>
        <v>0</v>
      </c>
      <c r="V3065" s="158">
        <f>'[1]BoQ HSYC'!U3065</f>
        <v>0</v>
      </c>
      <c r="W3065" s="158">
        <f>'[1]BoQ HSYC'!V3065</f>
        <v>0</v>
      </c>
      <c r="X3065" s="94" t="str">
        <f>'[1]BoQ HSYC'!W3065</f>
        <v>ME</v>
      </c>
      <c r="Y3065" s="94"/>
      <c r="Z3065" s="94"/>
      <c r="AA3065" s="44"/>
      <c r="AB3065" s="2">
        <v>0</v>
      </c>
      <c r="AC3065" s="2">
        <v>0</v>
      </c>
      <c r="AD3065" s="93">
        <f>+M3065</f>
        <v>0</v>
      </c>
      <c r="AE3065" s="93">
        <f>+AD3065*14%</f>
        <v>0</v>
      </c>
      <c r="AF3065" s="93">
        <f>+AD3065*35%</f>
        <v>0</v>
      </c>
      <c r="AG3065" s="93">
        <f>+AD3065*F3065</f>
        <v>0</v>
      </c>
      <c r="AH3065" s="93">
        <f>+AE3065*F3065</f>
        <v>0</v>
      </c>
      <c r="AI3065" s="93">
        <f>+AF3065*F3065</f>
        <v>0</v>
      </c>
      <c r="AJ3065" s="93">
        <f>SUM(AG3065:AI3065)</f>
        <v>0</v>
      </c>
      <c r="AK3065" s="93">
        <f>+AD3065*G3065</f>
        <v>0</v>
      </c>
      <c r="AL3065" s="93">
        <f>+AE3065*G3065</f>
        <v>0</v>
      </c>
      <c r="AM3065" s="93">
        <f>+AF3065*G3065</f>
        <v>0</v>
      </c>
      <c r="AN3065" s="93">
        <f>SUM(AK3065:AM3065)</f>
        <v>0</v>
      </c>
      <c r="AQ3065" s="145" t="s">
        <v>525</v>
      </c>
      <c r="AU3065" s="8"/>
      <c r="AV3065" s="8"/>
      <c r="AW3065" s="2">
        <f>'[2]BoQ HSYC-Đạt'!$AT3065</f>
        <v>0</v>
      </c>
      <c r="AX3065" s="8">
        <f>F3065*AW3065</f>
        <v>0</v>
      </c>
      <c r="AY3065" s="8">
        <f>IF(AQ3065="CT",7%,5%)*AX3065</f>
        <v>0</v>
      </c>
      <c r="AZ3065" s="8">
        <f>AX3065*2%</f>
        <v>0</v>
      </c>
      <c r="BA3065" s="8">
        <f>IF(BB3065&gt;0,0,AX3065*5%)</f>
        <v>0</v>
      </c>
      <c r="BB3065" s="8"/>
      <c r="BC3065" s="8">
        <f>+AX3065+AY3065+AZ3065+BA3065+BB3065</f>
        <v>0</v>
      </c>
      <c r="BD3065" s="8">
        <f>AX3065-AT3065</f>
        <v>0</v>
      </c>
      <c r="BE3065" s="2"/>
      <c r="BH3065" s="2"/>
    </row>
    <row r="3066" spans="2:60" s="92" customFormat="1" ht="17" collapsed="1" x14ac:dyDescent="0.2">
      <c r="B3066" s="163"/>
      <c r="C3066" s="164" t="s">
        <v>409</v>
      </c>
      <c r="D3066" s="164"/>
      <c r="E3066" s="163"/>
      <c r="F3066" s="162"/>
      <c r="G3066" s="149">
        <f>'[1]BoQ HSYC'!F3066</f>
        <v>0</v>
      </c>
      <c r="H3066" s="184">
        <f>'[1]BoQ HSYC'!G3066</f>
        <v>0</v>
      </c>
      <c r="I3066" s="184">
        <f>'[1]BoQ HSYC'!H3066</f>
        <v>0</v>
      </c>
      <c r="J3066" s="184">
        <f>'[1]BoQ HSYC'!I3066</f>
        <v>0</v>
      </c>
      <c r="K3066" s="170">
        <f>'[1]BoQ HSYC'!J3066</f>
        <v>0</v>
      </c>
      <c r="L3066" s="171">
        <f>'[1]BoQ HSYC'!K3066</f>
        <v>0</v>
      </c>
      <c r="M3066" s="171">
        <f>'[1]BoQ HSYC'!L3066</f>
        <v>0</v>
      </c>
      <c r="N3066" s="183">
        <f>'[1]BoQ HSYC'!M3066</f>
        <v>0</v>
      </c>
      <c r="O3066" s="183">
        <f>'[1]BoQ HSYC'!N3066</f>
        <v>0</v>
      </c>
      <c r="P3066" s="160">
        <f>'[1]BoQ HSYC'!O3066</f>
        <v>0</v>
      </c>
      <c r="Q3066" s="171">
        <f>'[1]BoQ HSYC'!P3066</f>
        <v>0</v>
      </c>
      <c r="R3066" s="158">
        <f>'[1]BoQ HSYC'!Q3066</f>
        <v>0</v>
      </c>
      <c r="S3066" s="160">
        <f>'[1]BoQ HSYC'!R3066</f>
        <v>0</v>
      </c>
      <c r="T3066" s="170">
        <f>'[1]BoQ HSYC'!S3066</f>
        <v>0</v>
      </c>
      <c r="U3066" s="158">
        <f>'[1]BoQ HSYC'!T3066</f>
        <v>0</v>
      </c>
      <c r="V3066" s="158">
        <f>'[1]BoQ HSYC'!U3066</f>
        <v>0</v>
      </c>
      <c r="W3066" s="158">
        <f>'[1]BoQ HSYC'!V3066</f>
        <v>0</v>
      </c>
      <c r="X3066" s="94" t="str">
        <f>'[1]BoQ HSYC'!W3066</f>
        <v>ME</v>
      </c>
      <c r="Y3066" s="94"/>
      <c r="Z3066" s="94"/>
      <c r="AA3066" s="44"/>
      <c r="AB3066" s="2">
        <v>0</v>
      </c>
      <c r="AC3066" s="2">
        <v>0</v>
      </c>
      <c r="AD3066" s="93">
        <f>+M3066</f>
        <v>0</v>
      </c>
      <c r="AE3066" s="93">
        <f>+AD3066*14%</f>
        <v>0</v>
      </c>
      <c r="AF3066" s="93">
        <f>+AD3066*35%</f>
        <v>0</v>
      </c>
      <c r="AG3066" s="93">
        <f>+AD3066*F3066</f>
        <v>0</v>
      </c>
      <c r="AH3066" s="93">
        <f>+AE3066*F3066</f>
        <v>0</v>
      </c>
      <c r="AI3066" s="93">
        <f>+AF3066*F3066</f>
        <v>0</v>
      </c>
      <c r="AJ3066" s="93">
        <f>SUM(AG3066:AI3066)</f>
        <v>0</v>
      </c>
      <c r="AK3066" s="93">
        <f>+AD3066*G3066</f>
        <v>0</v>
      </c>
      <c r="AL3066" s="93">
        <f>+AE3066*G3066</f>
        <v>0</v>
      </c>
      <c r="AM3066" s="93">
        <f>+AF3066*G3066</f>
        <v>0</v>
      </c>
      <c r="AN3066" s="93">
        <f>SUM(AK3066:AM3066)</f>
        <v>0</v>
      </c>
      <c r="AQ3066" s="145" t="s">
        <v>525</v>
      </c>
      <c r="AU3066" s="8"/>
      <c r="AV3066" s="8"/>
      <c r="AW3066" s="2">
        <f>'[2]BoQ HSYC-Đạt'!$AT3066</f>
        <v>0</v>
      </c>
      <c r="AX3066" s="8">
        <f>F3066*AW3066</f>
        <v>0</v>
      </c>
      <c r="AY3066" s="8">
        <f>IF(AQ3066="CT",7%,5%)*AX3066</f>
        <v>0</v>
      </c>
      <c r="AZ3066" s="8">
        <f>AX3066*2%</f>
        <v>0</v>
      </c>
      <c r="BA3066" s="8">
        <f>IF(BB3066&gt;0,0,AX3066*5%)</f>
        <v>0</v>
      </c>
      <c r="BB3066" s="8"/>
      <c r="BC3066" s="8">
        <f>+AX3066+AY3066+AZ3066+BA3066+BB3066</f>
        <v>0</v>
      </c>
      <c r="BD3066" s="8">
        <f>AX3066-AT3066</f>
        <v>0</v>
      </c>
      <c r="BE3066" s="2"/>
      <c r="BH3066" s="2"/>
    </row>
    <row r="3067" spans="2:60" ht="34" hidden="1" outlineLevel="1" x14ac:dyDescent="0.2">
      <c r="B3067" s="82">
        <v>1</v>
      </c>
      <c r="C3067" s="144" t="s">
        <v>625</v>
      </c>
      <c r="D3067" s="144"/>
      <c r="E3067" s="82" t="s">
        <v>85</v>
      </c>
      <c r="F3067" s="143">
        <v>1</v>
      </c>
      <c r="G3067" s="142">
        <f>'[1]BoQ HSYC'!F3067</f>
        <v>1</v>
      </c>
      <c r="H3067" s="185">
        <f>'[1]BoQ HSYC'!G3067</f>
        <v>0</v>
      </c>
      <c r="I3067" s="185">
        <f>'[1]BoQ HSYC'!H3067</f>
        <v>0</v>
      </c>
      <c r="J3067" s="185">
        <f>'[1]BoQ HSYC'!I3067</f>
        <v>0</v>
      </c>
      <c r="K3067" s="48">
        <f>'[1]BoQ HSYC'!J3067</f>
        <v>3815489</v>
      </c>
      <c r="L3067" s="47">
        <f>'[1]BoQ HSYC'!K3067</f>
        <v>240290</v>
      </c>
      <c r="M3067" s="47">
        <f>'[1]BoQ HSYC'!L3067</f>
        <v>4055779</v>
      </c>
      <c r="N3067" s="183">
        <f>'[1]BoQ HSYC'!M3067</f>
        <v>0</v>
      </c>
      <c r="O3067" s="183">
        <f>'[1]BoQ HSYC'!N3067</f>
        <v>84101.5</v>
      </c>
      <c r="P3067" s="83">
        <f>'[1]BoQ HSYC'!O3067</f>
        <v>84101.5</v>
      </c>
      <c r="Q3067" s="47">
        <f>'[1]BoQ HSYC'!P3067</f>
        <v>4055779</v>
      </c>
      <c r="R3067" s="132">
        <f>'[1]BoQ HSYC'!Q3067</f>
        <v>84101.5</v>
      </c>
      <c r="S3067" s="83">
        <f>'[1]BoQ HSYC'!R3067</f>
        <v>4139880.5</v>
      </c>
      <c r="T3067" s="48">
        <f>'[1]BoQ HSYC'!S3067</f>
        <v>0</v>
      </c>
      <c r="U3067" s="132">
        <f>'[1]BoQ HSYC'!T3067</f>
        <v>0</v>
      </c>
      <c r="V3067" s="132" t="str">
        <f>'[1]BoQ HSYC'!U3067</f>
        <v>VT: HĐK, NC:BĐG Q2/2026</v>
      </c>
      <c r="W3067" s="132" t="str">
        <f>'[1]BoQ HSYC'!V3067</f>
        <v>VT: HĐK, NC:BĐG Q2/2026</v>
      </c>
      <c r="X3067" s="44" t="str">
        <f>'[1]BoQ HSYC'!W3067</f>
        <v>ME</v>
      </c>
      <c r="Y3067" s="44"/>
      <c r="Z3067" s="44"/>
      <c r="AA3067" s="44"/>
      <c r="AB3067" s="2">
        <v>3316425.7350056246</v>
      </c>
      <c r="AC3067" s="2">
        <v>3316425.7350056246</v>
      </c>
      <c r="AD3067" s="2">
        <f>+M3067</f>
        <v>4055779</v>
      </c>
      <c r="AE3067" s="2">
        <f>+AD3067*14%</f>
        <v>567809.06000000006</v>
      </c>
      <c r="AF3067" s="155">
        <f>+AD3067*35%</f>
        <v>1419522.65</v>
      </c>
      <c r="AG3067" s="2">
        <f>+AD3067*F3067</f>
        <v>4055779</v>
      </c>
      <c r="AH3067" s="2">
        <f>+AE3067*F3067</f>
        <v>567809.06000000006</v>
      </c>
      <c r="AI3067" s="2">
        <f>+AF3067*F3067</f>
        <v>1419522.65</v>
      </c>
      <c r="AJ3067" s="2">
        <f>SUM(AG3067:AI3067)</f>
        <v>6043110.7100000009</v>
      </c>
      <c r="AK3067" s="2">
        <f>+AD3067*G3067</f>
        <v>4055779</v>
      </c>
      <c r="AL3067" s="2">
        <f>+AE3067*G3067</f>
        <v>567809.06000000006</v>
      </c>
      <c r="AM3067" s="2">
        <f>+AF3067*G3067</f>
        <v>1419522.65</v>
      </c>
      <c r="AN3067" s="155">
        <f>SUM(AK3067:AM3067)</f>
        <v>6043110.7100000009</v>
      </c>
      <c r="AQ3067" s="145" t="s">
        <v>525</v>
      </c>
      <c r="AU3067" s="8"/>
      <c r="AV3067" s="8"/>
      <c r="AW3067" s="2">
        <f>'[2]BoQ HSYC-Đạt'!$AT3067</f>
        <v>4136894.58</v>
      </c>
      <c r="AX3067" s="8">
        <f>F3067*AW3067</f>
        <v>4136894.58</v>
      </c>
      <c r="AY3067" s="8">
        <f>IF(AQ3067="CT",7%,5%)*AX3067</f>
        <v>289582.62060000002</v>
      </c>
      <c r="AZ3067" s="8">
        <f>AX3067*2%</f>
        <v>82737.891600000003</v>
      </c>
      <c r="BA3067" s="8">
        <f>IF(BB3067&gt;0,0,AX3067*5%)</f>
        <v>206844.72900000002</v>
      </c>
      <c r="BB3067" s="8"/>
      <c r="BC3067" s="8">
        <f>+AX3067+AY3067+AZ3067+BA3067+BB3067</f>
        <v>4716059.8212000001</v>
      </c>
      <c r="BD3067" s="8">
        <f>AX3067-AT3067</f>
        <v>4136894.58</v>
      </c>
      <c r="BE3067" s="2"/>
      <c r="BH3067" s="2"/>
    </row>
    <row r="3068" spans="2:60" s="231" customFormat="1" ht="17" collapsed="1" x14ac:dyDescent="0.2">
      <c r="B3068" s="235"/>
      <c r="C3068" s="236" t="s">
        <v>624</v>
      </c>
      <c r="D3068" s="236"/>
      <c r="E3068" s="235"/>
      <c r="F3068" s="234"/>
      <c r="G3068" s="149">
        <f>'[1]BoQ HSYC'!F3068</f>
        <v>0</v>
      </c>
      <c r="H3068" s="184">
        <f>'[1]BoQ HSYC'!G3068</f>
        <v>0</v>
      </c>
      <c r="I3068" s="184">
        <f>'[1]BoQ HSYC'!H3068</f>
        <v>0</v>
      </c>
      <c r="J3068" s="184">
        <f>'[1]BoQ HSYC'!I3068</f>
        <v>0</v>
      </c>
      <c r="K3068" s="170">
        <f>'[1]BoQ HSYC'!J3068</f>
        <v>0</v>
      </c>
      <c r="L3068" s="171">
        <f>'[1]BoQ HSYC'!K3068</f>
        <v>0</v>
      </c>
      <c r="M3068" s="171">
        <f>'[1]BoQ HSYC'!L3068</f>
        <v>0</v>
      </c>
      <c r="N3068" s="183">
        <f>'[1]BoQ HSYC'!M3068</f>
        <v>0</v>
      </c>
      <c r="O3068" s="183">
        <f>'[1]BoQ HSYC'!N3068</f>
        <v>0</v>
      </c>
      <c r="P3068" s="160">
        <f>'[1]BoQ HSYC'!O3068</f>
        <v>0</v>
      </c>
      <c r="Q3068" s="171">
        <f>'[1]BoQ HSYC'!P3068</f>
        <v>0</v>
      </c>
      <c r="R3068" s="158">
        <f>'[1]BoQ HSYC'!Q3068</f>
        <v>0</v>
      </c>
      <c r="S3068" s="160">
        <f>'[1]BoQ HSYC'!R3068</f>
        <v>0</v>
      </c>
      <c r="T3068" s="170">
        <f>'[1]BoQ HSYC'!S3068</f>
        <v>0</v>
      </c>
      <c r="U3068" s="158">
        <f>'[1]BoQ HSYC'!T3068</f>
        <v>0</v>
      </c>
      <c r="V3068" s="158">
        <f>'[1]BoQ HSYC'!U3068</f>
        <v>0</v>
      </c>
      <c r="W3068" s="158">
        <f>'[1]BoQ HSYC'!V3068</f>
        <v>0</v>
      </c>
      <c r="X3068" s="94" t="str">
        <f>'[1]BoQ HSYC'!W3068</f>
        <v>ME</v>
      </c>
      <c r="Y3068" s="233"/>
      <c r="Z3068" s="233"/>
      <c r="AA3068" s="81"/>
      <c r="AB3068" s="2">
        <v>0</v>
      </c>
      <c r="AC3068" s="2">
        <v>0</v>
      </c>
      <c r="AD3068" s="232">
        <f>+M3068</f>
        <v>0</v>
      </c>
      <c r="AE3068" s="232">
        <f>+AD3068*14%</f>
        <v>0</v>
      </c>
      <c r="AF3068" s="232">
        <f>+AD3068*35%</f>
        <v>0</v>
      </c>
      <c r="AG3068" s="232">
        <f>+AD3068*F3068</f>
        <v>0</v>
      </c>
      <c r="AH3068" s="232">
        <f>+AE3068*F3068</f>
        <v>0</v>
      </c>
      <c r="AI3068" s="232">
        <f>+AF3068*F3068</f>
        <v>0</v>
      </c>
      <c r="AJ3068" s="232">
        <f>SUM(AG3068:AI3068)</f>
        <v>0</v>
      </c>
      <c r="AK3068" s="232">
        <f>+AD3068*G3068</f>
        <v>0</v>
      </c>
      <c r="AL3068" s="232">
        <f>+AE3068*G3068</f>
        <v>0</v>
      </c>
      <c r="AM3068" s="232">
        <f>+AF3068*G3068</f>
        <v>0</v>
      </c>
      <c r="AN3068" s="232">
        <f>SUM(AK3068:AM3068)</f>
        <v>0</v>
      </c>
      <c r="AQ3068" s="145" t="s">
        <v>525</v>
      </c>
      <c r="AU3068" s="8"/>
      <c r="AV3068" s="8"/>
      <c r="AW3068" s="2">
        <f>'[2]BoQ HSYC-Đạt'!$AT3068</f>
        <v>0</v>
      </c>
      <c r="AX3068" s="8">
        <f>F3068*AW3068</f>
        <v>0</v>
      </c>
      <c r="AY3068" s="8">
        <f>IF(AQ3068="CT",7%,5%)*AX3068</f>
        <v>0</v>
      </c>
      <c r="AZ3068" s="8">
        <f>AX3068*2%</f>
        <v>0</v>
      </c>
      <c r="BA3068" s="8">
        <f>IF(BB3068&gt;0,0,AX3068*5%)</f>
        <v>0</v>
      </c>
      <c r="BB3068" s="8"/>
      <c r="BC3068" s="8">
        <f>+AX3068+AY3068+AZ3068+BA3068+BB3068</f>
        <v>0</v>
      </c>
      <c r="BD3068" s="8">
        <f>AX3068-AT3068</f>
        <v>0</v>
      </c>
      <c r="BE3068" s="2"/>
      <c r="BH3068" s="2"/>
    </row>
    <row r="3069" spans="2:60" s="177" customFormat="1" ht="17" hidden="1" outlineLevel="1" x14ac:dyDescent="0.2">
      <c r="B3069" s="181">
        <v>3</v>
      </c>
      <c r="C3069" s="182" t="s">
        <v>623</v>
      </c>
      <c r="D3069" s="182"/>
      <c r="E3069" s="181" t="s">
        <v>64</v>
      </c>
      <c r="F3069" s="180">
        <v>7</v>
      </c>
      <c r="G3069" s="179">
        <f>+[2]THKL!F3079</f>
        <v>6</v>
      </c>
      <c r="H3069" s="178"/>
      <c r="I3069" s="178"/>
      <c r="J3069" s="178"/>
      <c r="K3069" s="125">
        <f>$K$601</f>
        <v>4569886.6500000004</v>
      </c>
      <c r="L3069" s="84">
        <f>$L$601</f>
        <v>419999.99999999994</v>
      </c>
      <c r="M3069" s="84">
        <f>SUM(K3069:L3069)</f>
        <v>4989886.6500000004</v>
      </c>
      <c r="N3069" s="83">
        <f>IF(V3069&lt;&gt;"VTC VHm",_xlfn.XLOOKUP(Z3069,$AC$4015:$AC$4035,$AD$4015:$AD$4035,0)*M3069,_xlfn.XLOOKUP(Z3069,$AC$4015:$AC$4035,$AD$4015:$AD$4035,0)*L3069)</f>
        <v>146999.99999999997</v>
      </c>
      <c r="O3069" s="83">
        <f>IF(V3069&lt;&gt;"VTC VHm",_xlfn.XLOOKUP(Z3069,$AC$4015:$AC$4035,$AE$4015:$AE$4035,0)*M3069,_xlfn.XLOOKUP(Z3069,$AC$4015:$AC$4035,$AE$4015:$AE$4035,0)*L3069)</f>
        <v>0</v>
      </c>
      <c r="P3069" s="105">
        <f>SUM(N3069:O3069)</f>
        <v>146999.99999999997</v>
      </c>
      <c r="Q3069" s="84">
        <f>M3069*G3069</f>
        <v>29939319.900000002</v>
      </c>
      <c r="R3069" s="84">
        <f>G3069*P3069</f>
        <v>881999.99999999977</v>
      </c>
      <c r="S3069" s="105">
        <f>SUM(Q3069:R3069)</f>
        <v>30821319.900000002</v>
      </c>
      <c r="T3069" s="230" t="s">
        <v>24</v>
      </c>
      <c r="U3069" s="178"/>
      <c r="V3069" s="82" t="s">
        <v>34</v>
      </c>
      <c r="W3069" s="178"/>
      <c r="X3069" s="81" t="s">
        <v>33</v>
      </c>
      <c r="Y3069" s="81" t="s">
        <v>32</v>
      </c>
      <c r="Z3069" s="81" t="s">
        <v>13</v>
      </c>
      <c r="AA3069" s="81" t="s">
        <v>80</v>
      </c>
      <c r="AB3069" s="2">
        <v>8825651.3343790527</v>
      </c>
      <c r="AC3069" s="2">
        <v>61779559.340653367</v>
      </c>
      <c r="AD3069" s="102">
        <f>+M3069</f>
        <v>4989886.6500000004</v>
      </c>
      <c r="AE3069" s="102">
        <f>+AD3069*14%</f>
        <v>698584.13100000017</v>
      </c>
      <c r="AF3069" s="102">
        <f>+AD3069*35%</f>
        <v>1746460.3275000001</v>
      </c>
      <c r="AG3069" s="102">
        <f>+AD3069*F3069</f>
        <v>34929206.550000004</v>
      </c>
      <c r="AH3069" s="102">
        <f>+AE3069*F3069</f>
        <v>4890088.9170000013</v>
      </c>
      <c r="AI3069" s="102">
        <f>+AF3069*F3069</f>
        <v>12225222.2925</v>
      </c>
      <c r="AJ3069" s="102">
        <f>SUM(AG3069:AI3069)</f>
        <v>52044517.759500012</v>
      </c>
      <c r="AK3069" s="102">
        <f>+AD3069*G3069</f>
        <v>29939319.900000002</v>
      </c>
      <c r="AL3069" s="102">
        <f>+AE3069*G3069</f>
        <v>4191504.7860000012</v>
      </c>
      <c r="AM3069" s="102">
        <f>+AF3069*G3069</f>
        <v>10478761.965</v>
      </c>
      <c r="AN3069" s="102">
        <f>SUM(AK3069:AM3069)</f>
        <v>44609586.651000008</v>
      </c>
      <c r="AQ3069" s="145" t="s">
        <v>525</v>
      </c>
      <c r="AU3069" s="8"/>
      <c r="AV3069" s="8"/>
      <c r="AW3069" s="2">
        <f>'[2]BoQ HSYC-Đạt'!$AT3069</f>
        <v>5488875.3150000004</v>
      </c>
      <c r="AX3069" s="8">
        <f>F3069*AW3069</f>
        <v>38422127.205000006</v>
      </c>
      <c r="AY3069" s="8">
        <f>IF(AQ3069="CT",7%,5%)*AX3069</f>
        <v>2689548.9043500004</v>
      </c>
      <c r="AZ3069" s="8">
        <f>AX3069*2%</f>
        <v>768442.54410000017</v>
      </c>
      <c r="BA3069" s="8">
        <f>IF(BB3069&gt;0,0,AX3069*5%)</f>
        <v>1921106.3602500004</v>
      </c>
      <c r="BB3069" s="8"/>
      <c r="BC3069" s="8">
        <f>+AX3069+AY3069+AZ3069+BA3069+BB3069</f>
        <v>43801225.013700008</v>
      </c>
      <c r="BD3069" s="8">
        <f>AX3069-AT3069</f>
        <v>38422127.205000006</v>
      </c>
      <c r="BE3069" s="2"/>
      <c r="BH3069" s="2"/>
    </row>
    <row r="3070" spans="2:60" s="177" customFormat="1" ht="17" hidden="1" outlineLevel="1" x14ac:dyDescent="0.2">
      <c r="B3070" s="181">
        <v>4</v>
      </c>
      <c r="C3070" s="182" t="s">
        <v>622</v>
      </c>
      <c r="D3070" s="182"/>
      <c r="E3070" s="181" t="s">
        <v>85</v>
      </c>
      <c r="F3070" s="180">
        <v>7</v>
      </c>
      <c r="G3070" s="179">
        <f>+[2]THKL!F3080</f>
        <v>6</v>
      </c>
      <c r="H3070" s="178"/>
      <c r="I3070" s="178"/>
      <c r="J3070" s="178"/>
      <c r="K3070" s="125">
        <f>$K$602</f>
        <v>346500</v>
      </c>
      <c r="L3070" s="84">
        <f>$L$602</f>
        <v>29822</v>
      </c>
      <c r="M3070" s="84">
        <f>SUM(K3070:L3070)</f>
        <v>376322</v>
      </c>
      <c r="N3070" s="83">
        <f>IF(V3070&lt;&gt;"VTC VHm",_xlfn.XLOOKUP(Z3070,$AC$4015:$AC$4035,$AD$4015:$AD$4035,0)*M3070,_xlfn.XLOOKUP(Z3070,$AC$4015:$AC$4035,$AD$4015:$AD$4035,0)*L3070)</f>
        <v>10437.699999999999</v>
      </c>
      <c r="O3070" s="83">
        <f>IF(V3070&lt;&gt;"VTC VHm",_xlfn.XLOOKUP(Z3070,$AC$4015:$AC$4035,$AE$4015:$AE$4035,0)*M3070,_xlfn.XLOOKUP(Z3070,$AC$4015:$AC$4035,$AE$4015:$AE$4035,0)*L3070)</f>
        <v>0</v>
      </c>
      <c r="P3070" s="105">
        <f>SUM(N3070:O3070)</f>
        <v>10437.699999999999</v>
      </c>
      <c r="Q3070" s="84">
        <f>M3070*G3070</f>
        <v>2257932</v>
      </c>
      <c r="R3070" s="84">
        <f>G3070*P3070</f>
        <v>62626.2</v>
      </c>
      <c r="S3070" s="105">
        <f>SUM(Q3070:R3070)</f>
        <v>2320558.2000000002</v>
      </c>
      <c r="T3070" s="125" t="s">
        <v>50</v>
      </c>
      <c r="U3070" s="178"/>
      <c r="V3070" s="82" t="s">
        <v>34</v>
      </c>
      <c r="W3070" s="178"/>
      <c r="X3070" s="81" t="s">
        <v>33</v>
      </c>
      <c r="Y3070" s="81" t="s">
        <v>32</v>
      </c>
      <c r="Z3070" s="81" t="s">
        <v>13</v>
      </c>
      <c r="AA3070" s="81" t="s">
        <v>80</v>
      </c>
      <c r="AB3070" s="2">
        <v>607749.36021698255</v>
      </c>
      <c r="AC3070" s="2">
        <v>4254245.5215188777</v>
      </c>
      <c r="AD3070" s="102">
        <f>+M3070</f>
        <v>376322</v>
      </c>
      <c r="AE3070" s="102">
        <f>+AD3070*14%</f>
        <v>52685.08</v>
      </c>
      <c r="AF3070" s="102">
        <f>+AD3070*35%</f>
        <v>131712.69999999998</v>
      </c>
      <c r="AG3070" s="102">
        <f>+AD3070*F3070</f>
        <v>2634254</v>
      </c>
      <c r="AH3070" s="102">
        <f>+AE3070*F3070</f>
        <v>368795.56</v>
      </c>
      <c r="AI3070" s="102">
        <f>+AF3070*F3070</f>
        <v>921988.89999999991</v>
      </c>
      <c r="AJ3070" s="102">
        <f>SUM(AG3070:AI3070)</f>
        <v>3925038.46</v>
      </c>
      <c r="AK3070" s="102">
        <f>+AD3070*G3070</f>
        <v>2257932</v>
      </c>
      <c r="AL3070" s="102">
        <f>+AE3070*G3070</f>
        <v>316110.48</v>
      </c>
      <c r="AM3070" s="102">
        <f>+AF3070*G3070</f>
        <v>790276.2</v>
      </c>
      <c r="AN3070" s="102">
        <f>SUM(AK3070:AM3070)</f>
        <v>3364318.6799999997</v>
      </c>
      <c r="AQ3070" s="145" t="s">
        <v>525</v>
      </c>
      <c r="AU3070" s="8"/>
      <c r="AV3070" s="8"/>
      <c r="AW3070" s="2">
        <f>'[2]BoQ HSYC-Đạt'!$AT3070</f>
        <v>413954.2</v>
      </c>
      <c r="AX3070" s="8">
        <f>F3070*AW3070</f>
        <v>2897679.4</v>
      </c>
      <c r="AY3070" s="8">
        <f>IF(AQ3070="CT",7%,5%)*AX3070</f>
        <v>202837.55800000002</v>
      </c>
      <c r="AZ3070" s="8">
        <f>AX3070*2%</f>
        <v>57953.587999999996</v>
      </c>
      <c r="BA3070" s="8">
        <f>IF(BB3070&gt;0,0,AX3070*5%)</f>
        <v>144883.97</v>
      </c>
      <c r="BB3070" s="8"/>
      <c r="BC3070" s="8">
        <f>+AX3070+AY3070+AZ3070+BA3070+BB3070</f>
        <v>3303354.5160000003</v>
      </c>
      <c r="BD3070" s="8">
        <f>AX3070-AT3070</f>
        <v>2897679.4</v>
      </c>
      <c r="BE3070" s="2"/>
      <c r="BH3070" s="2"/>
    </row>
    <row r="3071" spans="2:60" s="177" customFormat="1" ht="17" hidden="1" outlineLevel="1" x14ac:dyDescent="0.2">
      <c r="B3071" s="181">
        <v>5</v>
      </c>
      <c r="C3071" s="182" t="s">
        <v>621</v>
      </c>
      <c r="D3071" s="182"/>
      <c r="E3071" s="181" t="s">
        <v>64</v>
      </c>
      <c r="F3071" s="180">
        <v>7</v>
      </c>
      <c r="G3071" s="179">
        <f>+[2]THKL!F3081</f>
        <v>6</v>
      </c>
      <c r="H3071" s="178"/>
      <c r="I3071" s="178"/>
      <c r="J3071" s="178"/>
      <c r="K3071" s="125">
        <f>$K$603</f>
        <v>1480500</v>
      </c>
      <c r="L3071" s="84">
        <f>$L$603</f>
        <v>25693</v>
      </c>
      <c r="M3071" s="84">
        <f>SUM(K3071:L3071)</f>
        <v>1506193</v>
      </c>
      <c r="N3071" s="83">
        <f>IF(V3071&lt;&gt;"VTC VHm",_xlfn.XLOOKUP(Z3071,$AC$4015:$AC$4035,$AD$4015:$AD$4035,0)*M3071,_xlfn.XLOOKUP(Z3071,$AC$4015:$AC$4035,$AD$4015:$AD$4035,0)*L3071)</f>
        <v>8992.5499999999993</v>
      </c>
      <c r="O3071" s="83">
        <f>IF(V3071&lt;&gt;"VTC VHm",_xlfn.XLOOKUP(Z3071,$AC$4015:$AC$4035,$AE$4015:$AE$4035,0)*M3071,_xlfn.XLOOKUP(Z3071,$AC$4015:$AC$4035,$AE$4015:$AE$4035,0)*L3071)</f>
        <v>0</v>
      </c>
      <c r="P3071" s="105">
        <f>SUM(N3071:O3071)</f>
        <v>8992.5499999999993</v>
      </c>
      <c r="Q3071" s="84">
        <f>M3071*G3071</f>
        <v>9037158</v>
      </c>
      <c r="R3071" s="84">
        <f>G3071*P3071</f>
        <v>53955.299999999996</v>
      </c>
      <c r="S3071" s="105">
        <f>SUM(Q3071:R3071)</f>
        <v>9091113.3000000007</v>
      </c>
      <c r="T3071" s="230" t="s">
        <v>24</v>
      </c>
      <c r="U3071" s="178"/>
      <c r="V3071" s="82" t="s">
        <v>34</v>
      </c>
      <c r="W3071" s="178"/>
      <c r="X3071" s="81" t="s">
        <v>33</v>
      </c>
      <c r="Y3071" s="81" t="s">
        <v>32</v>
      </c>
      <c r="Z3071" s="81" t="s">
        <v>13</v>
      </c>
      <c r="AA3071" s="81" t="s">
        <v>80</v>
      </c>
      <c r="AB3071" s="2">
        <v>2901977.6472612098</v>
      </c>
      <c r="AC3071" s="2">
        <v>20313843.530828469</v>
      </c>
      <c r="AD3071" s="102">
        <f>+M3071</f>
        <v>1506193</v>
      </c>
      <c r="AE3071" s="102">
        <f>+AD3071*14%</f>
        <v>210867.02000000002</v>
      </c>
      <c r="AF3071" s="102">
        <f>+AD3071*35%</f>
        <v>527167.54999999993</v>
      </c>
      <c r="AG3071" s="102">
        <f>+AD3071*F3071</f>
        <v>10543351</v>
      </c>
      <c r="AH3071" s="102">
        <f>+AE3071*F3071</f>
        <v>1476069.1400000001</v>
      </c>
      <c r="AI3071" s="102">
        <f>+AF3071*F3071</f>
        <v>3690172.8499999996</v>
      </c>
      <c r="AJ3071" s="102">
        <f>SUM(AG3071:AI3071)</f>
        <v>15709592.99</v>
      </c>
      <c r="AK3071" s="102">
        <f>+AD3071*G3071</f>
        <v>9037158</v>
      </c>
      <c r="AL3071" s="102">
        <f>+AE3071*G3071</f>
        <v>1265202.1200000001</v>
      </c>
      <c r="AM3071" s="102">
        <f>+AF3071*G3071</f>
        <v>3163005.3</v>
      </c>
      <c r="AN3071" s="102">
        <f>SUM(AK3071:AM3071)</f>
        <v>13465365.420000002</v>
      </c>
      <c r="AQ3071" s="145" t="s">
        <v>525</v>
      </c>
      <c r="AU3071" s="8"/>
      <c r="AV3071" s="8"/>
      <c r="AW3071" s="2">
        <f>'[2]BoQ HSYC-Đạt'!$AT3071</f>
        <v>1656812.3</v>
      </c>
      <c r="AX3071" s="8">
        <f>F3071*AW3071</f>
        <v>11597686.1</v>
      </c>
      <c r="AY3071" s="8">
        <f>IF(AQ3071="CT",7%,5%)*AX3071</f>
        <v>811838.027</v>
      </c>
      <c r="AZ3071" s="8">
        <f>AX3071*2%</f>
        <v>231953.72200000001</v>
      </c>
      <c r="BA3071" s="8">
        <f>IF(BB3071&gt;0,0,AX3071*5%)</f>
        <v>579884.30500000005</v>
      </c>
      <c r="BB3071" s="8"/>
      <c r="BC3071" s="8">
        <f>+AX3071+AY3071+AZ3071+BA3071+BB3071</f>
        <v>13221362.153999999</v>
      </c>
      <c r="BD3071" s="8">
        <f>AX3071-AT3071</f>
        <v>11597686.1</v>
      </c>
      <c r="BE3071" s="2"/>
      <c r="BH3071" s="2"/>
    </row>
    <row r="3072" spans="2:60" s="177" customFormat="1" ht="17" hidden="1" outlineLevel="1" x14ac:dyDescent="0.2">
      <c r="B3072" s="181">
        <v>6</v>
      </c>
      <c r="C3072" s="182" t="s">
        <v>620</v>
      </c>
      <c r="D3072" s="182"/>
      <c r="E3072" s="181" t="s">
        <v>64</v>
      </c>
      <c r="F3072" s="180">
        <v>7</v>
      </c>
      <c r="G3072" s="179">
        <f>+[2]THKL!F3082</f>
        <v>6</v>
      </c>
      <c r="H3072" s="178"/>
      <c r="I3072" s="178"/>
      <c r="J3072" s="178"/>
      <c r="K3072" s="125">
        <f>$K$604</f>
        <v>1585500</v>
      </c>
      <c r="L3072" s="84">
        <f>$L$604</f>
        <v>266520</v>
      </c>
      <c r="M3072" s="84">
        <f>SUM(K3072:L3072)</f>
        <v>1852020</v>
      </c>
      <c r="N3072" s="83">
        <f>IF(V3072&lt;&gt;"VTC VHm",_xlfn.XLOOKUP(Z3072,$AC$4015:$AC$4035,$AD$4015:$AD$4035,0)*M3072,_xlfn.XLOOKUP(Z3072,$AC$4015:$AC$4035,$AD$4015:$AD$4035,0)*L3072)</f>
        <v>93282</v>
      </c>
      <c r="O3072" s="83">
        <f>IF(V3072&lt;&gt;"VTC VHm",_xlfn.XLOOKUP(Z3072,$AC$4015:$AC$4035,$AE$4015:$AE$4035,0)*M3072,_xlfn.XLOOKUP(Z3072,$AC$4015:$AC$4035,$AE$4015:$AE$4035,0)*L3072)</f>
        <v>0</v>
      </c>
      <c r="P3072" s="105">
        <f>SUM(N3072:O3072)</f>
        <v>93282</v>
      </c>
      <c r="Q3072" s="84">
        <f>M3072*G3072</f>
        <v>11112120</v>
      </c>
      <c r="R3072" s="84">
        <f>G3072*P3072</f>
        <v>559692</v>
      </c>
      <c r="S3072" s="105">
        <f>SUM(Q3072:R3072)</f>
        <v>11671812</v>
      </c>
      <c r="T3072" s="230" t="s">
        <v>24</v>
      </c>
      <c r="U3072" s="178"/>
      <c r="V3072" s="82" t="s">
        <v>34</v>
      </c>
      <c r="W3072" s="178"/>
      <c r="X3072" s="81" t="s">
        <v>33</v>
      </c>
      <c r="Y3072" s="81" t="s">
        <v>32</v>
      </c>
      <c r="Z3072" s="81" t="s">
        <v>13</v>
      </c>
      <c r="AA3072" s="81" t="s">
        <v>80</v>
      </c>
      <c r="AB3072" s="2">
        <v>1985261.3248487911</v>
      </c>
      <c r="AC3072" s="2">
        <v>13896829.273941537</v>
      </c>
      <c r="AD3072" s="102">
        <f>+M3072</f>
        <v>1852020</v>
      </c>
      <c r="AE3072" s="102">
        <f>+AD3072*14%</f>
        <v>259282.80000000002</v>
      </c>
      <c r="AF3072" s="102">
        <f>+AD3072*35%</f>
        <v>648207</v>
      </c>
      <c r="AG3072" s="102">
        <f>+AD3072*F3072</f>
        <v>12964140</v>
      </c>
      <c r="AH3072" s="102">
        <f>+AE3072*F3072</f>
        <v>1814979.6</v>
      </c>
      <c r="AI3072" s="102">
        <f>+AF3072*F3072</f>
        <v>4537449</v>
      </c>
      <c r="AJ3072" s="102">
        <f>SUM(AG3072:AI3072)</f>
        <v>19316568.600000001</v>
      </c>
      <c r="AK3072" s="102">
        <f>+AD3072*G3072</f>
        <v>11112120</v>
      </c>
      <c r="AL3072" s="102">
        <f>+AE3072*G3072</f>
        <v>1555696.8</v>
      </c>
      <c r="AM3072" s="102">
        <f>+AF3072*G3072</f>
        <v>3889242</v>
      </c>
      <c r="AN3072" s="102">
        <f>SUM(AK3072:AM3072)</f>
        <v>16557058.800000001</v>
      </c>
      <c r="AQ3072" s="145" t="s">
        <v>525</v>
      </c>
      <c r="AU3072" s="8"/>
      <c r="AV3072" s="8"/>
      <c r="AW3072" s="2">
        <f>'[2]BoQ HSYC-Đạt'!$AT3072</f>
        <v>2037222</v>
      </c>
      <c r="AX3072" s="8">
        <f>F3072*AW3072</f>
        <v>14260554</v>
      </c>
      <c r="AY3072" s="8">
        <f>IF(AQ3072="CT",7%,5%)*AX3072</f>
        <v>998238.78000000014</v>
      </c>
      <c r="AZ3072" s="8">
        <f>AX3072*2%</f>
        <v>285211.08</v>
      </c>
      <c r="BA3072" s="8">
        <f>IF(BB3072&gt;0,0,AX3072*5%)</f>
        <v>713027.70000000007</v>
      </c>
      <c r="BB3072" s="8"/>
      <c r="BC3072" s="8">
        <f>+AX3072+AY3072+AZ3072+BA3072+BB3072</f>
        <v>16257031.559999999</v>
      </c>
      <c r="BD3072" s="8">
        <f>AX3072-AT3072</f>
        <v>14260554</v>
      </c>
      <c r="BE3072" s="2"/>
      <c r="BH3072" s="2"/>
    </row>
    <row r="3073" spans="2:60" s="177" customFormat="1" ht="34" hidden="1" outlineLevel="1" x14ac:dyDescent="0.2">
      <c r="B3073" s="181">
        <v>7</v>
      </c>
      <c r="C3073" s="182" t="s">
        <v>619</v>
      </c>
      <c r="D3073" s="182"/>
      <c r="E3073" s="181" t="s">
        <v>64</v>
      </c>
      <c r="F3073" s="180">
        <v>8</v>
      </c>
      <c r="G3073" s="142">
        <f>'[1]BoQ HSYC'!F3073</f>
        <v>8</v>
      </c>
      <c r="H3073" s="185">
        <f>'[1]BoQ HSYC'!G3073</f>
        <v>0</v>
      </c>
      <c r="I3073" s="185">
        <f>'[1]BoQ HSYC'!H3073</f>
        <v>0</v>
      </c>
      <c r="J3073" s="185">
        <f>'[1]BoQ HSYC'!I3073</f>
        <v>0</v>
      </c>
      <c r="K3073" s="48">
        <f>'[1]BoQ HSYC'!J3073</f>
        <v>1900000</v>
      </c>
      <c r="L3073" s="47">
        <f>'[1]BoQ HSYC'!K3073</f>
        <v>503880.00000000006</v>
      </c>
      <c r="M3073" s="47">
        <f>'[1]BoQ HSYC'!L3073</f>
        <v>2403880</v>
      </c>
      <c r="N3073" s="183">
        <f>'[1]BoQ HSYC'!M3073</f>
        <v>0</v>
      </c>
      <c r="O3073" s="183">
        <f>'[1]BoQ HSYC'!N3073</f>
        <v>176358</v>
      </c>
      <c r="P3073" s="83">
        <f>'[1]BoQ HSYC'!O3073</f>
        <v>176358</v>
      </c>
      <c r="Q3073" s="47">
        <f>'[1]BoQ HSYC'!P3073</f>
        <v>19231040</v>
      </c>
      <c r="R3073" s="132">
        <f>'[1]BoQ HSYC'!Q3073</f>
        <v>1410864</v>
      </c>
      <c r="S3073" s="83">
        <f>'[1]BoQ HSYC'!R3073</f>
        <v>20641904</v>
      </c>
      <c r="T3073" s="48" t="str">
        <f>'[1]BoQ HSYC'!S3073</f>
        <v>Bình nóng lạnh 30L</v>
      </c>
      <c r="U3073" s="132">
        <f>'[1]BoQ HSYC'!T3073</f>
        <v>0</v>
      </c>
      <c r="V3073" s="132" t="str">
        <f>'[1]BoQ HSYC'!U3073</f>
        <v>VT: NCC, NC:BĐG Q2/2026</v>
      </c>
      <c r="W3073" s="132" t="str">
        <f>'[1]BoQ HSYC'!V3073</f>
        <v>VT: NCC, NC:BĐG Q2/2026</v>
      </c>
      <c r="X3073" s="44" t="str">
        <f>'[1]BoQ HSYC'!W3073</f>
        <v>ME</v>
      </c>
      <c r="Y3073" s="81"/>
      <c r="Z3073" s="81"/>
      <c r="AA3073" s="81" t="s">
        <v>80</v>
      </c>
      <c r="AB3073" s="2">
        <v>5217340.7960355002</v>
      </c>
      <c r="AC3073" s="2">
        <v>41738726.368284002</v>
      </c>
      <c r="AD3073" s="102">
        <f>+M3073</f>
        <v>2403880</v>
      </c>
      <c r="AE3073" s="102">
        <f>+AD3073*14%</f>
        <v>336543.2</v>
      </c>
      <c r="AF3073" s="102">
        <f>+AD3073*35%</f>
        <v>841358</v>
      </c>
      <c r="AG3073" s="102">
        <f>+AD3073*F3073</f>
        <v>19231040</v>
      </c>
      <c r="AH3073" s="102">
        <f>+AE3073*F3073</f>
        <v>2692345.6</v>
      </c>
      <c r="AI3073" s="102">
        <f>+AF3073*F3073</f>
        <v>6730864</v>
      </c>
      <c r="AJ3073" s="102">
        <f>SUM(AG3073:AI3073)</f>
        <v>28654249.600000001</v>
      </c>
      <c r="AK3073" s="102">
        <f>+AD3073*G3073</f>
        <v>19231040</v>
      </c>
      <c r="AL3073" s="102">
        <f>+AE3073*G3073</f>
        <v>2692345.6</v>
      </c>
      <c r="AM3073" s="102">
        <f>+AF3073*G3073</f>
        <v>6730864</v>
      </c>
      <c r="AN3073" s="102">
        <f>SUM(AK3073:AM3073)</f>
        <v>28654249.600000001</v>
      </c>
      <c r="AQ3073" s="145" t="s">
        <v>525</v>
      </c>
      <c r="AU3073" s="8"/>
      <c r="AV3073" s="8"/>
      <c r="AW3073" s="2">
        <f>'[2]BoQ HSYC-Đạt'!$AT3073</f>
        <v>2451957.6</v>
      </c>
      <c r="AX3073" s="8">
        <f>F3073*AW3073</f>
        <v>19615660.800000001</v>
      </c>
      <c r="AY3073" s="8">
        <f>IF(AQ3073="CT",7%,5%)*AX3073</f>
        <v>1373096.2560000003</v>
      </c>
      <c r="AZ3073" s="8">
        <f>AX3073*2%</f>
        <v>392313.21600000001</v>
      </c>
      <c r="BA3073" s="8">
        <f>IF(BB3073&gt;0,0,AX3073*5%)</f>
        <v>980783.04</v>
      </c>
      <c r="BB3073" s="8"/>
      <c r="BC3073" s="8">
        <f>+AX3073+AY3073+AZ3073+BA3073+BB3073</f>
        <v>22361853.311999999</v>
      </c>
      <c r="BD3073" s="8">
        <f>AX3073-AT3073</f>
        <v>19615660.800000001</v>
      </c>
      <c r="BE3073" s="2"/>
      <c r="BH3073" s="2"/>
    </row>
    <row r="3074" spans="2:60" s="177" customFormat="1" ht="17" hidden="1" outlineLevel="1" x14ac:dyDescent="0.2">
      <c r="B3074" s="181">
        <v>8</v>
      </c>
      <c r="C3074" s="182" t="s">
        <v>618</v>
      </c>
      <c r="D3074" s="182"/>
      <c r="E3074" s="181" t="s">
        <v>64</v>
      </c>
      <c r="F3074" s="180">
        <v>2</v>
      </c>
      <c r="G3074" s="179">
        <f>+[2]THKL!F3084</f>
        <v>2</v>
      </c>
      <c r="H3074" s="178"/>
      <c r="I3074" s="178"/>
      <c r="J3074" s="178"/>
      <c r="K3074" s="125">
        <f>$K$606</f>
        <v>6643158.9000000004</v>
      </c>
      <c r="L3074" s="84">
        <f>$L$606</f>
        <v>419999.99999999994</v>
      </c>
      <c r="M3074" s="84">
        <f>SUM(K3074:L3074)</f>
        <v>7063158.9000000004</v>
      </c>
      <c r="N3074" s="83">
        <f>IF(V3074&lt;&gt;"VTC VHm",_xlfn.XLOOKUP(Z3074,$AC$4015:$AC$4035,$AD$4015:$AD$4035,0)*M3074,_xlfn.XLOOKUP(Z3074,$AC$4015:$AC$4035,$AD$4015:$AD$4035,0)*L3074)</f>
        <v>146999.99999999997</v>
      </c>
      <c r="O3074" s="83">
        <f>IF(V3074&lt;&gt;"VTC VHm",_xlfn.XLOOKUP(Z3074,$AC$4015:$AC$4035,$AE$4015:$AE$4035,0)*M3074,_xlfn.XLOOKUP(Z3074,$AC$4015:$AC$4035,$AE$4015:$AE$4035,0)*L3074)</f>
        <v>0</v>
      </c>
      <c r="P3074" s="105">
        <f>SUM(N3074:O3074)</f>
        <v>146999.99999999997</v>
      </c>
      <c r="Q3074" s="84">
        <f>M3074*G3074</f>
        <v>14126317.800000001</v>
      </c>
      <c r="R3074" s="84">
        <f>G3074*P3074</f>
        <v>293999.99999999994</v>
      </c>
      <c r="S3074" s="105">
        <f>SUM(Q3074:R3074)</f>
        <v>14420317.800000001</v>
      </c>
      <c r="T3074" s="230" t="s">
        <v>24</v>
      </c>
      <c r="U3074" s="178"/>
      <c r="V3074" s="82" t="s">
        <v>34</v>
      </c>
      <c r="W3074" s="178"/>
      <c r="X3074" s="81" t="s">
        <v>33</v>
      </c>
      <c r="Y3074" s="81" t="s">
        <v>32</v>
      </c>
      <c r="Z3074" s="81" t="s">
        <v>13</v>
      </c>
      <c r="AA3074" s="81" t="s">
        <v>80</v>
      </c>
      <c r="AB3074" s="2">
        <v>8499844.8448978439</v>
      </c>
      <c r="AC3074" s="2">
        <v>16999689.689795688</v>
      </c>
      <c r="AD3074" s="102">
        <f>+M3074</f>
        <v>7063158.9000000004</v>
      </c>
      <c r="AE3074" s="102">
        <f>+AD3074*14%</f>
        <v>988842.24600000016</v>
      </c>
      <c r="AF3074" s="102">
        <f>+AD3074*35%</f>
        <v>2472105.6149999998</v>
      </c>
      <c r="AG3074" s="102">
        <f>+AD3074*F3074</f>
        <v>14126317.800000001</v>
      </c>
      <c r="AH3074" s="102">
        <f>+AE3074*F3074</f>
        <v>1977684.4920000003</v>
      </c>
      <c r="AI3074" s="102">
        <f>+AF3074*F3074</f>
        <v>4944211.2299999995</v>
      </c>
      <c r="AJ3074" s="102">
        <f>SUM(AG3074:AI3074)</f>
        <v>21048213.522</v>
      </c>
      <c r="AK3074" s="102">
        <f>+AD3074*G3074</f>
        <v>14126317.800000001</v>
      </c>
      <c r="AL3074" s="102">
        <f>+AE3074*G3074</f>
        <v>1977684.4920000003</v>
      </c>
      <c r="AM3074" s="102">
        <f>+AF3074*G3074</f>
        <v>4944211.2299999995</v>
      </c>
      <c r="AN3074" s="102">
        <f>SUM(AK3074:AM3074)</f>
        <v>21048213.522</v>
      </c>
      <c r="AQ3074" s="145" t="s">
        <v>525</v>
      </c>
      <c r="AU3074" s="8"/>
      <c r="AV3074" s="8"/>
      <c r="AW3074" s="2">
        <f>'[2]BoQ HSYC-Đạt'!$AT3074</f>
        <v>7769474.790000001</v>
      </c>
      <c r="AX3074" s="8">
        <f>F3074*AW3074</f>
        <v>15538949.580000002</v>
      </c>
      <c r="AY3074" s="8">
        <f>IF(AQ3074="CT",7%,5%)*AX3074</f>
        <v>1087726.4706000003</v>
      </c>
      <c r="AZ3074" s="8">
        <f>AX3074*2%</f>
        <v>310778.99160000007</v>
      </c>
      <c r="BA3074" s="8">
        <f>IF(BB3074&gt;0,0,AX3074*5%)</f>
        <v>776947.47900000017</v>
      </c>
      <c r="BB3074" s="8"/>
      <c r="BC3074" s="8">
        <f>+AX3074+AY3074+AZ3074+BA3074+BB3074</f>
        <v>17714402.521200001</v>
      </c>
      <c r="BD3074" s="8">
        <f>AX3074-AT3074</f>
        <v>15538949.580000002</v>
      </c>
      <c r="BE3074" s="2"/>
      <c r="BH3074" s="2"/>
    </row>
    <row r="3075" spans="2:60" s="177" customFormat="1" ht="17" hidden="1" outlineLevel="1" x14ac:dyDescent="0.2">
      <c r="B3075" s="181">
        <v>9</v>
      </c>
      <c r="C3075" s="182" t="s">
        <v>617</v>
      </c>
      <c r="D3075" s="182"/>
      <c r="E3075" s="181" t="s">
        <v>64</v>
      </c>
      <c r="F3075" s="180">
        <v>16</v>
      </c>
      <c r="G3075" s="179">
        <f>+[2]THKL!F3085</f>
        <v>16</v>
      </c>
      <c r="H3075" s="178"/>
      <c r="I3075" s="178"/>
      <c r="J3075" s="178"/>
      <c r="K3075" s="125">
        <f>$K$607</f>
        <v>6137250</v>
      </c>
      <c r="L3075" s="84">
        <f>$L$607</f>
        <v>249840.00000000003</v>
      </c>
      <c r="M3075" s="84">
        <f>SUM(K3075:L3075)</f>
        <v>6387090</v>
      </c>
      <c r="N3075" s="83">
        <f>IF(V3075&lt;&gt;"VTC VHm",_xlfn.XLOOKUP(Z3075,$AC$4015:$AC$4035,$AD$4015:$AD$4035,0)*M3075,_xlfn.XLOOKUP(Z3075,$AC$4015:$AC$4035,$AD$4015:$AD$4035,0)*L3075)</f>
        <v>87444</v>
      </c>
      <c r="O3075" s="83">
        <f>IF(V3075&lt;&gt;"VTC VHm",_xlfn.XLOOKUP(Z3075,$AC$4015:$AC$4035,$AE$4015:$AE$4035,0)*M3075,_xlfn.XLOOKUP(Z3075,$AC$4015:$AC$4035,$AE$4015:$AE$4035,0)*L3075)</f>
        <v>0</v>
      </c>
      <c r="P3075" s="105">
        <f>SUM(N3075:O3075)</f>
        <v>87444</v>
      </c>
      <c r="Q3075" s="84">
        <f>M3075*G3075</f>
        <v>102193440</v>
      </c>
      <c r="R3075" s="84">
        <f>G3075*P3075</f>
        <v>1399104</v>
      </c>
      <c r="S3075" s="105">
        <f>SUM(Q3075:R3075)</f>
        <v>103592544</v>
      </c>
      <c r="T3075" s="230" t="s">
        <v>24</v>
      </c>
      <c r="U3075" s="178"/>
      <c r="V3075" s="82" t="s">
        <v>34</v>
      </c>
      <c r="W3075" s="178"/>
      <c r="X3075" s="81" t="s">
        <v>33</v>
      </c>
      <c r="Y3075" s="81" t="s">
        <v>32</v>
      </c>
      <c r="Z3075" s="81" t="s">
        <v>13</v>
      </c>
      <c r="AA3075" s="81" t="s">
        <v>80</v>
      </c>
      <c r="AB3075" s="2">
        <v>12293902.370618103</v>
      </c>
      <c r="AC3075" s="2">
        <v>196702437.92988965</v>
      </c>
      <c r="AD3075" s="102">
        <f>+M3075</f>
        <v>6387090</v>
      </c>
      <c r="AE3075" s="102">
        <f>+AD3075*14%</f>
        <v>894192.60000000009</v>
      </c>
      <c r="AF3075" s="102">
        <f>+AD3075*35%</f>
        <v>2235481.5</v>
      </c>
      <c r="AG3075" s="102">
        <f>+AD3075*F3075</f>
        <v>102193440</v>
      </c>
      <c r="AH3075" s="102">
        <f>+AE3075*F3075</f>
        <v>14307081.600000001</v>
      </c>
      <c r="AI3075" s="102">
        <f>+AF3075*F3075</f>
        <v>35767704</v>
      </c>
      <c r="AJ3075" s="102">
        <f>SUM(AG3075:AI3075)</f>
        <v>152268225.59999999</v>
      </c>
      <c r="AK3075" s="102">
        <f>+AD3075*G3075</f>
        <v>102193440</v>
      </c>
      <c r="AL3075" s="102">
        <f>+AE3075*G3075</f>
        <v>14307081.600000001</v>
      </c>
      <c r="AM3075" s="102">
        <f>+AF3075*G3075</f>
        <v>35767704</v>
      </c>
      <c r="AN3075" s="102">
        <f>SUM(AK3075:AM3075)</f>
        <v>152268225.59999999</v>
      </c>
      <c r="AQ3075" s="145" t="s">
        <v>525</v>
      </c>
      <c r="AU3075" s="8"/>
      <c r="AV3075" s="8"/>
      <c r="AW3075" s="2">
        <f>'[2]BoQ HSYC-Đạt'!$AT3075</f>
        <v>7025799</v>
      </c>
      <c r="AX3075" s="8">
        <f>F3075*AW3075</f>
        <v>112412784</v>
      </c>
      <c r="AY3075" s="8">
        <f>IF(AQ3075="CT",7%,5%)*AX3075</f>
        <v>7868894.8800000008</v>
      </c>
      <c r="AZ3075" s="8">
        <f>AX3075*2%</f>
        <v>2248255.6800000002</v>
      </c>
      <c r="BA3075" s="8">
        <f>IF(BB3075&gt;0,0,AX3075*5%)</f>
        <v>5620639.2000000002</v>
      </c>
      <c r="BB3075" s="8"/>
      <c r="BC3075" s="8">
        <f>+AX3075+AY3075+AZ3075+BA3075+BB3075</f>
        <v>128150573.76000001</v>
      </c>
      <c r="BD3075" s="8">
        <f>AX3075-AT3075</f>
        <v>112412784</v>
      </c>
      <c r="BE3075" s="2"/>
      <c r="BH3075" s="2"/>
    </row>
    <row r="3076" spans="2:60" s="177" customFormat="1" ht="17" hidden="1" outlineLevel="1" x14ac:dyDescent="0.2">
      <c r="B3076" s="181">
        <v>10</v>
      </c>
      <c r="C3076" s="182" t="s">
        <v>616</v>
      </c>
      <c r="D3076" s="182"/>
      <c r="E3076" s="181" t="s">
        <v>85</v>
      </c>
      <c r="F3076" s="180">
        <v>14</v>
      </c>
      <c r="G3076" s="179">
        <f>+[2]THKL!F3086</f>
        <v>12</v>
      </c>
      <c r="H3076" s="178"/>
      <c r="I3076" s="178"/>
      <c r="J3076" s="178"/>
      <c r="K3076" s="125">
        <f>$K$608</f>
        <v>456000</v>
      </c>
      <c r="L3076" s="84">
        <f>$L$608</f>
        <v>60000.000000000007</v>
      </c>
      <c r="M3076" s="84">
        <f>SUM(K3076:L3076)</f>
        <v>516000</v>
      </c>
      <c r="N3076" s="83">
        <f>IF(V3076&lt;&gt;"VTC VHm",_xlfn.XLOOKUP(Z3076,$AC$4015:$AC$4035,$AD$4015:$AD$4035,0)*M3076,_xlfn.XLOOKUP(Z3076,$AC$4015:$AC$4035,$AD$4015:$AD$4035,0)*L3076)</f>
        <v>21000</v>
      </c>
      <c r="O3076" s="83">
        <f>IF(V3076&lt;&gt;"VTC VHm",_xlfn.XLOOKUP(Z3076,$AC$4015:$AC$4035,$AE$4015:$AE$4035,0)*M3076,_xlfn.XLOOKUP(Z3076,$AC$4015:$AC$4035,$AE$4015:$AE$4035,0)*L3076)</f>
        <v>0</v>
      </c>
      <c r="P3076" s="105">
        <f>SUM(N3076:O3076)</f>
        <v>21000</v>
      </c>
      <c r="Q3076" s="84">
        <f>M3076*G3076</f>
        <v>6192000</v>
      </c>
      <c r="R3076" s="84">
        <f>G3076*P3076</f>
        <v>252000</v>
      </c>
      <c r="S3076" s="105">
        <f>SUM(Q3076:R3076)</f>
        <v>6444000</v>
      </c>
      <c r="T3076" s="125" t="s">
        <v>50</v>
      </c>
      <c r="U3076" s="178"/>
      <c r="V3076" s="82" t="s">
        <v>34</v>
      </c>
      <c r="W3076" s="178"/>
      <c r="X3076" s="81" t="s">
        <v>33</v>
      </c>
      <c r="Y3076" s="81" t="s">
        <v>32</v>
      </c>
      <c r="Z3076" s="81" t="s">
        <v>13</v>
      </c>
      <c r="AA3076" s="81" t="s">
        <v>80</v>
      </c>
      <c r="AB3076" s="2">
        <v>299102.53934534325</v>
      </c>
      <c r="AC3076" s="2">
        <v>4187435.5508348057</v>
      </c>
      <c r="AD3076" s="102">
        <f>+M3076</f>
        <v>516000</v>
      </c>
      <c r="AE3076" s="102">
        <f>+AD3076*14%</f>
        <v>72240</v>
      </c>
      <c r="AF3076" s="102">
        <f>+AD3076*35%</f>
        <v>180600</v>
      </c>
      <c r="AG3076" s="102">
        <f>+AD3076*F3076</f>
        <v>7224000</v>
      </c>
      <c r="AH3076" s="102">
        <f>+AE3076*F3076</f>
        <v>1011360</v>
      </c>
      <c r="AI3076" s="102">
        <f>+AF3076*F3076</f>
        <v>2528400</v>
      </c>
      <c r="AJ3076" s="102">
        <f>SUM(AG3076:AI3076)</f>
        <v>10763760</v>
      </c>
      <c r="AK3076" s="102">
        <f>+AD3076*G3076</f>
        <v>6192000</v>
      </c>
      <c r="AL3076" s="102">
        <f>+AE3076*G3076</f>
        <v>866880</v>
      </c>
      <c r="AM3076" s="102">
        <f>+AF3076*G3076</f>
        <v>2167200</v>
      </c>
      <c r="AN3076" s="102">
        <f>SUM(AK3076:AM3076)</f>
        <v>9226080</v>
      </c>
      <c r="AQ3076" s="145" t="s">
        <v>525</v>
      </c>
      <c r="AU3076" s="8"/>
      <c r="AV3076" s="8"/>
      <c r="AW3076" s="2">
        <f>'[2]BoQ HSYC-Đạt'!$AT3076</f>
        <v>567600</v>
      </c>
      <c r="AX3076" s="8">
        <f>F3076*AW3076</f>
        <v>7946400</v>
      </c>
      <c r="AY3076" s="8">
        <f>IF(AQ3076="CT",7%,5%)*AX3076</f>
        <v>556248</v>
      </c>
      <c r="AZ3076" s="8">
        <f>AX3076*2%</f>
        <v>158928</v>
      </c>
      <c r="BA3076" s="8">
        <f>IF(BB3076&gt;0,0,AX3076*5%)</f>
        <v>397320</v>
      </c>
      <c r="BB3076" s="8"/>
      <c r="BC3076" s="8">
        <f>+AX3076+AY3076+AZ3076+BA3076+BB3076</f>
        <v>9058896</v>
      </c>
      <c r="BD3076" s="8">
        <f>AX3076-AT3076</f>
        <v>7946400</v>
      </c>
      <c r="BE3076" s="2"/>
      <c r="BH3076" s="2"/>
    </row>
    <row r="3077" spans="2:60" s="92" customFormat="1" ht="17" collapsed="1" x14ac:dyDescent="0.2">
      <c r="B3077" s="163"/>
      <c r="C3077" s="164" t="s">
        <v>615</v>
      </c>
      <c r="D3077" s="164"/>
      <c r="E3077" s="163"/>
      <c r="F3077" s="162"/>
      <c r="G3077" s="149">
        <f>'[1]BoQ HSYC'!F3077</f>
        <v>0</v>
      </c>
      <c r="H3077" s="184">
        <f>'[1]BoQ HSYC'!G3077</f>
        <v>0</v>
      </c>
      <c r="I3077" s="184">
        <f>'[1]BoQ HSYC'!H3077</f>
        <v>0</v>
      </c>
      <c r="J3077" s="184">
        <f>'[1]BoQ HSYC'!I3077</f>
        <v>0</v>
      </c>
      <c r="K3077" s="170">
        <f>'[1]BoQ HSYC'!J3077</f>
        <v>0</v>
      </c>
      <c r="L3077" s="171">
        <f>'[1]BoQ HSYC'!K3077</f>
        <v>0</v>
      </c>
      <c r="M3077" s="171">
        <f>'[1]BoQ HSYC'!L3077</f>
        <v>0</v>
      </c>
      <c r="N3077" s="183">
        <f>'[1]BoQ HSYC'!M3077</f>
        <v>0</v>
      </c>
      <c r="O3077" s="183">
        <f>'[1]BoQ HSYC'!N3077</f>
        <v>0</v>
      </c>
      <c r="P3077" s="160">
        <f>'[1]BoQ HSYC'!O3077</f>
        <v>0</v>
      </c>
      <c r="Q3077" s="171">
        <f>'[1]BoQ HSYC'!P3077</f>
        <v>0</v>
      </c>
      <c r="R3077" s="158">
        <f>'[1]BoQ HSYC'!Q3077</f>
        <v>0</v>
      </c>
      <c r="S3077" s="160">
        <f>'[1]BoQ HSYC'!R3077</f>
        <v>0</v>
      </c>
      <c r="T3077" s="170">
        <f>'[1]BoQ HSYC'!S3077</f>
        <v>0</v>
      </c>
      <c r="U3077" s="158">
        <f>'[1]BoQ HSYC'!T3077</f>
        <v>0</v>
      </c>
      <c r="V3077" s="158">
        <f>'[1]BoQ HSYC'!U3077</f>
        <v>0</v>
      </c>
      <c r="W3077" s="158">
        <f>'[1]BoQ HSYC'!V3077</f>
        <v>0</v>
      </c>
      <c r="X3077" s="94" t="str">
        <f>'[1]BoQ HSYC'!W3077</f>
        <v>ME</v>
      </c>
      <c r="Y3077" s="94"/>
      <c r="Z3077" s="94"/>
      <c r="AA3077" s="44"/>
      <c r="AB3077" s="2">
        <v>0</v>
      </c>
      <c r="AC3077" s="2">
        <v>0</v>
      </c>
      <c r="AD3077" s="93">
        <f>+M3077</f>
        <v>0</v>
      </c>
      <c r="AE3077" s="93">
        <f>+AD3077*14%</f>
        <v>0</v>
      </c>
      <c r="AF3077" s="93">
        <f>+AD3077*35%</f>
        <v>0</v>
      </c>
      <c r="AG3077" s="93">
        <f>+AD3077*F3077</f>
        <v>0</v>
      </c>
      <c r="AH3077" s="93">
        <f>+AE3077*F3077</f>
        <v>0</v>
      </c>
      <c r="AI3077" s="93">
        <f>+AF3077*F3077</f>
        <v>0</v>
      </c>
      <c r="AJ3077" s="93">
        <f>SUM(AG3077:AI3077)</f>
        <v>0</v>
      </c>
      <c r="AK3077" s="93">
        <f>+AD3077*G3077</f>
        <v>0</v>
      </c>
      <c r="AL3077" s="93">
        <f>+AE3077*G3077</f>
        <v>0</v>
      </c>
      <c r="AM3077" s="93">
        <f>+AF3077*G3077</f>
        <v>0</v>
      </c>
      <c r="AN3077" s="93">
        <f>SUM(AK3077:AM3077)</f>
        <v>0</v>
      </c>
      <c r="AQ3077" s="145" t="s">
        <v>525</v>
      </c>
      <c r="AU3077" s="8"/>
      <c r="AV3077" s="8"/>
      <c r="AW3077" s="2">
        <f>'[2]BoQ HSYC-Đạt'!$AT3077</f>
        <v>0</v>
      </c>
      <c r="AX3077" s="8">
        <f>F3077*AW3077</f>
        <v>0</v>
      </c>
      <c r="AY3077" s="8">
        <f>IF(AQ3077="CT",7%,5%)*AX3077</f>
        <v>0</v>
      </c>
      <c r="AZ3077" s="8">
        <f>AX3077*2%</f>
        <v>0</v>
      </c>
      <c r="BA3077" s="8">
        <f>IF(BB3077&gt;0,0,AX3077*5%)</f>
        <v>0</v>
      </c>
      <c r="BB3077" s="8"/>
      <c r="BC3077" s="8">
        <f>+AX3077+AY3077+AZ3077+BA3077+BB3077</f>
        <v>0</v>
      </c>
      <c r="BD3077" s="8">
        <f>AX3077-AT3077</f>
        <v>0</v>
      </c>
      <c r="BE3077" s="2"/>
      <c r="BH3077" s="2"/>
    </row>
    <row r="3078" spans="2:60" ht="17" hidden="1" outlineLevel="1" x14ac:dyDescent="0.2">
      <c r="B3078" s="82">
        <v>14</v>
      </c>
      <c r="C3078" s="144" t="s">
        <v>614</v>
      </c>
      <c r="D3078" s="144"/>
      <c r="E3078" s="82" t="s">
        <v>160</v>
      </c>
      <c r="F3078" s="143">
        <v>0.35</v>
      </c>
      <c r="G3078" s="142">
        <f>'[1]BoQ HSYC'!F3078</f>
        <v>0.35</v>
      </c>
      <c r="H3078" s="185">
        <f>'[1]BoQ HSYC'!G3078</f>
        <v>0</v>
      </c>
      <c r="I3078" s="185">
        <f>'[1]BoQ HSYC'!H3078</f>
        <v>0</v>
      </c>
      <c r="J3078" s="185">
        <f>'[1]BoQ HSYC'!I3078</f>
        <v>0</v>
      </c>
      <c r="K3078" s="48">
        <f>'[1]BoQ HSYC'!J3078</f>
        <v>6089088</v>
      </c>
      <c r="L3078" s="47">
        <f>'[1]BoQ HSYC'!K3078</f>
        <v>3070920</v>
      </c>
      <c r="M3078" s="47">
        <f>'[1]BoQ HSYC'!L3078</f>
        <v>9160008</v>
      </c>
      <c r="N3078" s="183">
        <f>'[1]BoQ HSYC'!M3078</f>
        <v>2131180.7999999998</v>
      </c>
      <c r="O3078" s="183">
        <f>'[1]BoQ HSYC'!N3078</f>
        <v>1074822</v>
      </c>
      <c r="P3078" s="83">
        <f>'[1]BoQ HSYC'!O3078</f>
        <v>3206002.8</v>
      </c>
      <c r="Q3078" s="47">
        <f>'[1]BoQ HSYC'!P3078</f>
        <v>3206002.8</v>
      </c>
      <c r="R3078" s="132">
        <f>'[1]BoQ HSYC'!Q3078</f>
        <v>1122100.9799999997</v>
      </c>
      <c r="S3078" s="83">
        <f>'[1]BoQ HSYC'!R3078</f>
        <v>4328103.7799999993</v>
      </c>
      <c r="T3078" s="48">
        <f>'[1]BoQ HSYC'!S3078</f>
        <v>0</v>
      </c>
      <c r="U3078" s="132">
        <f>'[1]BoQ HSYC'!T3078</f>
        <v>0</v>
      </c>
      <c r="V3078" s="132" t="str">
        <f>'[1]BoQ HSYC'!U3078</f>
        <v>BĐG Q2/2026</v>
      </c>
      <c r="W3078" s="132" t="str">
        <f>'[1]BoQ HSYC'!V3078</f>
        <v>BĐG Q2/2026</v>
      </c>
      <c r="X3078" s="44" t="str">
        <f>'[1]BoQ HSYC'!W3078</f>
        <v>ME</v>
      </c>
      <c r="Y3078" s="44"/>
      <c r="Z3078" s="44"/>
      <c r="AA3078" s="44"/>
      <c r="AB3078" s="2">
        <v>15732104.145815475</v>
      </c>
      <c r="AC3078" s="2">
        <v>5506236.4510354158</v>
      </c>
      <c r="AD3078" s="2">
        <f>+M3078</f>
        <v>9160008</v>
      </c>
      <c r="AE3078" s="2">
        <f>+AD3078*14%</f>
        <v>1282401.1200000001</v>
      </c>
      <c r="AF3078" s="155">
        <f>+AD3078*35%</f>
        <v>3206002.8</v>
      </c>
      <c r="AG3078" s="2">
        <f>+AD3078*F3078</f>
        <v>3206002.8</v>
      </c>
      <c r="AH3078" s="2">
        <f>+AE3078*F3078</f>
        <v>448840.39199999999</v>
      </c>
      <c r="AI3078" s="2">
        <f>+AF3078*F3078</f>
        <v>1122100.9799999997</v>
      </c>
      <c r="AJ3078" s="2">
        <f>SUM(AG3078:AI3078)</f>
        <v>4776944.1719999993</v>
      </c>
      <c r="AK3078" s="2">
        <f>+AD3078*G3078</f>
        <v>3206002.8</v>
      </c>
      <c r="AL3078" s="2">
        <f>+AE3078*G3078</f>
        <v>448840.39199999999</v>
      </c>
      <c r="AM3078" s="2">
        <f>+AF3078*G3078</f>
        <v>1122100.9799999997</v>
      </c>
      <c r="AN3078" s="155">
        <f>SUM(AK3078:AM3078)</f>
        <v>4776944.1719999993</v>
      </c>
      <c r="AQ3078" s="145" t="s">
        <v>525</v>
      </c>
      <c r="AU3078" s="8"/>
      <c r="AV3078" s="8"/>
      <c r="AW3078" s="2">
        <f>'[2]BoQ HSYC-Đạt'!$AT3078</f>
        <v>10076008.800000001</v>
      </c>
      <c r="AX3078" s="8">
        <f>F3078*AW3078</f>
        <v>3526603.08</v>
      </c>
      <c r="AY3078" s="8">
        <f>IF(AQ3078="CT",7%,5%)*AX3078</f>
        <v>246862.21560000003</v>
      </c>
      <c r="AZ3078" s="8">
        <f>AX3078*2%</f>
        <v>70532.061600000001</v>
      </c>
      <c r="BA3078" s="8">
        <f>IF(BB3078&gt;0,0,AX3078*5%)</f>
        <v>176330.15400000001</v>
      </c>
      <c r="BB3078" s="8"/>
      <c r="BC3078" s="8">
        <f>+AX3078+AY3078+AZ3078+BA3078+BB3078</f>
        <v>4020327.5112000005</v>
      </c>
      <c r="BD3078" s="8">
        <f>AX3078-AT3078</f>
        <v>3526603.08</v>
      </c>
      <c r="BE3078" s="2"/>
      <c r="BH3078" s="2"/>
    </row>
    <row r="3079" spans="2:60" ht="17" hidden="1" outlineLevel="1" x14ac:dyDescent="0.2">
      <c r="B3079" s="82">
        <v>15</v>
      </c>
      <c r="C3079" s="144" t="s">
        <v>613</v>
      </c>
      <c r="D3079" s="144"/>
      <c r="E3079" s="82" t="s">
        <v>160</v>
      </c>
      <c r="F3079" s="143">
        <v>0.23</v>
      </c>
      <c r="G3079" s="142">
        <f>'[1]BoQ HSYC'!F3079</f>
        <v>0.23</v>
      </c>
      <c r="H3079" s="185">
        <f>'[1]BoQ HSYC'!G3079</f>
        <v>0</v>
      </c>
      <c r="I3079" s="185">
        <f>'[1]BoQ HSYC'!H3079</f>
        <v>0</v>
      </c>
      <c r="J3079" s="185">
        <f>'[1]BoQ HSYC'!I3079</f>
        <v>0</v>
      </c>
      <c r="K3079" s="48">
        <f>'[1]BoQ HSYC'!J3079</f>
        <v>4154736</v>
      </c>
      <c r="L3079" s="47">
        <f>'[1]BoQ HSYC'!K3079</f>
        <v>2658840</v>
      </c>
      <c r="M3079" s="47">
        <f>'[1]BoQ HSYC'!L3079</f>
        <v>6813576</v>
      </c>
      <c r="N3079" s="183">
        <f>'[1]BoQ HSYC'!M3079</f>
        <v>1454157.5999999999</v>
      </c>
      <c r="O3079" s="183">
        <f>'[1]BoQ HSYC'!N3079</f>
        <v>930593.99999999988</v>
      </c>
      <c r="P3079" s="83">
        <f>'[1]BoQ HSYC'!O3079</f>
        <v>2384751.5999999996</v>
      </c>
      <c r="Q3079" s="47">
        <f>'[1]BoQ HSYC'!P3079</f>
        <v>1567122.48</v>
      </c>
      <c r="R3079" s="132">
        <f>'[1]BoQ HSYC'!Q3079</f>
        <v>548492.8679999999</v>
      </c>
      <c r="S3079" s="83">
        <f>'[1]BoQ HSYC'!R3079</f>
        <v>2115615.3479999998</v>
      </c>
      <c r="T3079" s="48">
        <f>'[1]BoQ HSYC'!S3079</f>
        <v>0</v>
      </c>
      <c r="U3079" s="132">
        <f>'[1]BoQ HSYC'!T3079</f>
        <v>0</v>
      </c>
      <c r="V3079" s="132" t="str">
        <f>'[1]BoQ HSYC'!U3079</f>
        <v>BĐG Q2/2026</v>
      </c>
      <c r="W3079" s="132" t="str">
        <f>'[1]BoQ HSYC'!V3079</f>
        <v>BĐG Q2/2026</v>
      </c>
      <c r="X3079" s="44" t="str">
        <f>'[1]BoQ HSYC'!W3079</f>
        <v>ME</v>
      </c>
      <c r="Y3079" s="44"/>
      <c r="Z3079" s="44"/>
      <c r="AA3079" s="44"/>
      <c r="AB3079" s="2">
        <v>11249778.131148178</v>
      </c>
      <c r="AC3079" s="2">
        <v>2587448.9701640811</v>
      </c>
      <c r="AD3079" s="2">
        <f>+M3079</f>
        <v>6813576</v>
      </c>
      <c r="AE3079" s="2">
        <f>+AD3079*14%</f>
        <v>953900.64000000013</v>
      </c>
      <c r="AF3079" s="155">
        <f>+AD3079*35%</f>
        <v>2384751.5999999996</v>
      </c>
      <c r="AG3079" s="2">
        <f>+AD3079*F3079</f>
        <v>1567122.48</v>
      </c>
      <c r="AH3079" s="2">
        <f>+AE3079*F3079</f>
        <v>219397.14720000004</v>
      </c>
      <c r="AI3079" s="2">
        <f>+AF3079*F3079</f>
        <v>548492.8679999999</v>
      </c>
      <c r="AJ3079" s="2">
        <f>SUM(AG3079:AI3079)</f>
        <v>2335012.4951999998</v>
      </c>
      <c r="AK3079" s="2">
        <f>+AD3079*G3079</f>
        <v>1567122.48</v>
      </c>
      <c r="AL3079" s="2">
        <f>+AE3079*G3079</f>
        <v>219397.14720000004</v>
      </c>
      <c r="AM3079" s="2">
        <f>+AF3079*G3079</f>
        <v>548492.8679999999</v>
      </c>
      <c r="AN3079" s="155">
        <f>SUM(AK3079:AM3079)</f>
        <v>2335012.4951999998</v>
      </c>
      <c r="AQ3079" s="145" t="s">
        <v>525</v>
      </c>
      <c r="AU3079" s="8"/>
      <c r="AV3079" s="8"/>
      <c r="AW3079" s="2">
        <f>'[2]BoQ HSYC-Đạt'!$AT3079</f>
        <v>7494933.5999999996</v>
      </c>
      <c r="AX3079" s="8">
        <f>F3079*AW3079</f>
        <v>1723834.7279999999</v>
      </c>
      <c r="AY3079" s="8">
        <f>IF(AQ3079="CT",7%,5%)*AX3079</f>
        <v>120668.43096</v>
      </c>
      <c r="AZ3079" s="8">
        <f>AX3079*2%</f>
        <v>34476.694559999996</v>
      </c>
      <c r="BA3079" s="8">
        <f>IF(BB3079&gt;0,0,AX3079*5%)</f>
        <v>86191.736399999994</v>
      </c>
      <c r="BB3079" s="8"/>
      <c r="BC3079" s="8">
        <f>+AX3079+AY3079+AZ3079+BA3079+BB3079</f>
        <v>1965171.5899199999</v>
      </c>
      <c r="BD3079" s="8">
        <f>AX3079-AT3079</f>
        <v>1723834.7279999999</v>
      </c>
      <c r="BE3079" s="2"/>
      <c r="BH3079" s="2"/>
    </row>
    <row r="3080" spans="2:60" ht="17" hidden="1" outlineLevel="1" x14ac:dyDescent="0.2">
      <c r="B3080" s="82">
        <v>16</v>
      </c>
      <c r="C3080" s="144" t="s">
        <v>612</v>
      </c>
      <c r="D3080" s="144"/>
      <c r="E3080" s="82" t="s">
        <v>160</v>
      </c>
      <c r="F3080" s="143">
        <v>0.3</v>
      </c>
      <c r="G3080" s="142">
        <f>'[1]BoQ HSYC'!F3080</f>
        <v>0.3</v>
      </c>
      <c r="H3080" s="185">
        <f>'[1]BoQ HSYC'!G3080</f>
        <v>0</v>
      </c>
      <c r="I3080" s="185">
        <f>'[1]BoQ HSYC'!H3080</f>
        <v>0</v>
      </c>
      <c r="J3080" s="185">
        <f>'[1]BoQ HSYC'!I3080</f>
        <v>0</v>
      </c>
      <c r="K3080" s="48">
        <f>'[1]BoQ HSYC'!J3080</f>
        <v>3305424</v>
      </c>
      <c r="L3080" s="47">
        <f>'[1]BoQ HSYC'!K3080</f>
        <v>2452800</v>
      </c>
      <c r="M3080" s="47">
        <f>'[1]BoQ HSYC'!L3080</f>
        <v>5758224</v>
      </c>
      <c r="N3080" s="183">
        <f>'[1]BoQ HSYC'!M3080</f>
        <v>1156898.3999999999</v>
      </c>
      <c r="O3080" s="183">
        <f>'[1]BoQ HSYC'!N3080</f>
        <v>858480</v>
      </c>
      <c r="P3080" s="83">
        <f>'[1]BoQ HSYC'!O3080</f>
        <v>2015378.4</v>
      </c>
      <c r="Q3080" s="47">
        <f>'[1]BoQ HSYC'!P3080</f>
        <v>1727467.2</v>
      </c>
      <c r="R3080" s="132">
        <f>'[1]BoQ HSYC'!Q3080</f>
        <v>604613.5199999999</v>
      </c>
      <c r="S3080" s="83">
        <f>'[1]BoQ HSYC'!R3080</f>
        <v>2332080.7199999997</v>
      </c>
      <c r="T3080" s="48">
        <f>'[1]BoQ HSYC'!S3080</f>
        <v>0</v>
      </c>
      <c r="U3080" s="132">
        <f>'[1]BoQ HSYC'!T3080</f>
        <v>0</v>
      </c>
      <c r="V3080" s="132" t="str">
        <f>'[1]BoQ HSYC'!U3080</f>
        <v>BĐG Q2/2026</v>
      </c>
      <c r="W3080" s="132" t="str">
        <f>'[1]BoQ HSYC'!V3080</f>
        <v>BĐG Q2/2026</v>
      </c>
      <c r="X3080" s="44" t="str">
        <f>'[1]BoQ HSYC'!W3080</f>
        <v>ME</v>
      </c>
      <c r="Y3080" s="44"/>
      <c r="Z3080" s="44"/>
      <c r="AA3080" s="44"/>
      <c r="AB3080" s="2">
        <v>8817085.1074291095</v>
      </c>
      <c r="AC3080" s="2">
        <v>2645125.5322287329</v>
      </c>
      <c r="AD3080" s="2">
        <f>+M3080</f>
        <v>5758224</v>
      </c>
      <c r="AE3080" s="2">
        <f>+AD3080*14%</f>
        <v>806151.3600000001</v>
      </c>
      <c r="AF3080" s="155">
        <f>+AD3080*35%</f>
        <v>2015378.4</v>
      </c>
      <c r="AG3080" s="2">
        <f>+AD3080*F3080</f>
        <v>1727467.2</v>
      </c>
      <c r="AH3080" s="2">
        <f>+AE3080*F3080</f>
        <v>241845.40800000002</v>
      </c>
      <c r="AI3080" s="2">
        <f>+AF3080*F3080</f>
        <v>604613.5199999999</v>
      </c>
      <c r="AJ3080" s="2">
        <f>SUM(AG3080:AI3080)</f>
        <v>2573926.128</v>
      </c>
      <c r="AK3080" s="2">
        <f>+AD3080*G3080</f>
        <v>1727467.2</v>
      </c>
      <c r="AL3080" s="2">
        <f>+AE3080*G3080</f>
        <v>241845.40800000002</v>
      </c>
      <c r="AM3080" s="2">
        <f>+AF3080*G3080</f>
        <v>604613.5199999999</v>
      </c>
      <c r="AN3080" s="155">
        <f>SUM(AK3080:AM3080)</f>
        <v>2573926.128</v>
      </c>
      <c r="AQ3080" s="145" t="s">
        <v>525</v>
      </c>
      <c r="AU3080" s="8"/>
      <c r="AV3080" s="8"/>
      <c r="AW3080" s="2">
        <f>'[2]BoQ HSYC-Đạt'!$AT3080</f>
        <v>6334046.4000000004</v>
      </c>
      <c r="AX3080" s="8">
        <f>F3080*AW3080</f>
        <v>1900213.92</v>
      </c>
      <c r="AY3080" s="8">
        <f>IF(AQ3080="CT",7%,5%)*AX3080</f>
        <v>133014.97440000001</v>
      </c>
      <c r="AZ3080" s="8">
        <f>AX3080*2%</f>
        <v>38004.278400000003</v>
      </c>
      <c r="BA3080" s="8">
        <f>IF(BB3080&gt;0,0,AX3080*5%)</f>
        <v>95010.695999999996</v>
      </c>
      <c r="BB3080" s="8"/>
      <c r="BC3080" s="8">
        <f>+AX3080+AY3080+AZ3080+BA3080+BB3080</f>
        <v>2166243.8687999998</v>
      </c>
      <c r="BD3080" s="8">
        <f>AX3080-AT3080</f>
        <v>1900213.92</v>
      </c>
      <c r="BE3080" s="2"/>
      <c r="BH3080" s="2"/>
    </row>
    <row r="3081" spans="2:60" ht="17" hidden="1" outlineLevel="1" x14ac:dyDescent="0.2">
      <c r="B3081" s="82">
        <v>17</v>
      </c>
      <c r="C3081" s="144" t="s">
        <v>611</v>
      </c>
      <c r="D3081" s="144"/>
      <c r="E3081" s="82" t="s">
        <v>160</v>
      </c>
      <c r="F3081" s="143">
        <v>0.37</v>
      </c>
      <c r="G3081" s="142">
        <f>'[1]BoQ HSYC'!F3081</f>
        <v>0.37</v>
      </c>
      <c r="H3081" s="185">
        <f>'[1]BoQ HSYC'!G3081</f>
        <v>0</v>
      </c>
      <c r="I3081" s="185">
        <f>'[1]BoQ HSYC'!H3081</f>
        <v>0</v>
      </c>
      <c r="J3081" s="185">
        <f>'[1]BoQ HSYC'!I3081</f>
        <v>0</v>
      </c>
      <c r="K3081" s="48">
        <f>'[1]BoQ HSYC'!J3081</f>
        <v>2390064</v>
      </c>
      <c r="L3081" s="47">
        <f>'[1]BoQ HSYC'!K3081</f>
        <v>2246760</v>
      </c>
      <c r="M3081" s="47">
        <f>'[1]BoQ HSYC'!L3081</f>
        <v>4636824</v>
      </c>
      <c r="N3081" s="183">
        <f>'[1]BoQ HSYC'!M3081</f>
        <v>836522.39999999991</v>
      </c>
      <c r="O3081" s="183">
        <f>'[1]BoQ HSYC'!N3081</f>
        <v>786366</v>
      </c>
      <c r="P3081" s="83">
        <f>'[1]BoQ HSYC'!O3081</f>
        <v>1622888.4</v>
      </c>
      <c r="Q3081" s="47">
        <f>'[1]BoQ HSYC'!P3081</f>
        <v>1715624.88</v>
      </c>
      <c r="R3081" s="132">
        <f>'[1]BoQ HSYC'!Q3081</f>
        <v>600468.70799999998</v>
      </c>
      <c r="S3081" s="83">
        <f>'[1]BoQ HSYC'!R3081</f>
        <v>2316093.588</v>
      </c>
      <c r="T3081" s="48">
        <f>'[1]BoQ HSYC'!S3081</f>
        <v>0</v>
      </c>
      <c r="U3081" s="132">
        <f>'[1]BoQ HSYC'!T3081</f>
        <v>0</v>
      </c>
      <c r="V3081" s="132" t="str">
        <f>'[1]BoQ HSYC'!U3081</f>
        <v>BĐG Q2/2026</v>
      </c>
      <c r="W3081" s="132" t="str">
        <f>'[1]BoQ HSYC'!V3081</f>
        <v>BĐG Q2/2026</v>
      </c>
      <c r="X3081" s="44" t="str">
        <f>'[1]BoQ HSYC'!W3081</f>
        <v>ME</v>
      </c>
      <c r="Y3081" s="44"/>
      <c r="Z3081" s="44"/>
      <c r="AA3081" s="44"/>
      <c r="AB3081" s="2">
        <v>7127337.0911642965</v>
      </c>
      <c r="AC3081" s="2">
        <v>2637114.7237307895</v>
      </c>
      <c r="AD3081" s="2">
        <f>+M3081</f>
        <v>4636824</v>
      </c>
      <c r="AE3081" s="2">
        <f>+AD3081*14%</f>
        <v>649155.3600000001</v>
      </c>
      <c r="AF3081" s="155">
        <f>+AD3081*35%</f>
        <v>1622888.4</v>
      </c>
      <c r="AG3081" s="2">
        <f>+AD3081*F3081</f>
        <v>1715624.88</v>
      </c>
      <c r="AH3081" s="2">
        <f>+AE3081*F3081</f>
        <v>240187.48320000005</v>
      </c>
      <c r="AI3081" s="2">
        <f>+AF3081*F3081</f>
        <v>600468.70799999998</v>
      </c>
      <c r="AJ3081" s="2">
        <f>SUM(AG3081:AI3081)</f>
        <v>2556281.0712000001</v>
      </c>
      <c r="AK3081" s="2">
        <f>+AD3081*G3081</f>
        <v>1715624.88</v>
      </c>
      <c r="AL3081" s="2">
        <f>+AE3081*G3081</f>
        <v>240187.48320000005</v>
      </c>
      <c r="AM3081" s="2">
        <f>+AF3081*G3081</f>
        <v>600468.70799999998</v>
      </c>
      <c r="AN3081" s="155">
        <f>SUM(AK3081:AM3081)</f>
        <v>2556281.0712000001</v>
      </c>
      <c r="AQ3081" s="145" t="s">
        <v>525</v>
      </c>
      <c r="AU3081" s="8"/>
      <c r="AV3081" s="8"/>
      <c r="AW3081" s="2">
        <f>'[2]BoQ HSYC-Đạt'!$AT3081</f>
        <v>5100506.4000000004</v>
      </c>
      <c r="AX3081" s="8">
        <f>F3081*AW3081</f>
        <v>1887187.368</v>
      </c>
      <c r="AY3081" s="8">
        <f>IF(AQ3081="CT",7%,5%)*AX3081</f>
        <v>132103.11576000002</v>
      </c>
      <c r="AZ3081" s="8">
        <f>AX3081*2%</f>
        <v>37743.747360000001</v>
      </c>
      <c r="BA3081" s="8">
        <f>IF(BB3081&gt;0,0,AX3081*5%)</f>
        <v>94359.368400000007</v>
      </c>
      <c r="BB3081" s="8"/>
      <c r="BC3081" s="8">
        <f>+AX3081+AY3081+AZ3081+BA3081+BB3081</f>
        <v>2151393.5995199997</v>
      </c>
      <c r="BD3081" s="8">
        <f>AX3081-AT3081</f>
        <v>1887187.368</v>
      </c>
      <c r="BE3081" s="2"/>
      <c r="BH3081" s="2"/>
    </row>
    <row r="3082" spans="2:60" ht="17" hidden="1" outlineLevel="1" x14ac:dyDescent="0.2">
      <c r="B3082" s="82">
        <v>18</v>
      </c>
      <c r="C3082" s="144" t="s">
        <v>610</v>
      </c>
      <c r="D3082" s="144"/>
      <c r="E3082" s="82" t="s">
        <v>160</v>
      </c>
      <c r="F3082" s="143">
        <v>0.2</v>
      </c>
      <c r="G3082" s="142">
        <f>'[1]BoQ HSYC'!F3082</f>
        <v>0.2</v>
      </c>
      <c r="H3082" s="185">
        <f>'[1]BoQ HSYC'!G3082</f>
        <v>0</v>
      </c>
      <c r="I3082" s="185">
        <f>'[1]BoQ HSYC'!H3082</f>
        <v>0</v>
      </c>
      <c r="J3082" s="185">
        <f>'[1]BoQ HSYC'!I3082</f>
        <v>0</v>
      </c>
      <c r="K3082" s="48">
        <f>'[1]BoQ HSYC'!J3082</f>
        <v>1338048</v>
      </c>
      <c r="L3082" s="47">
        <f>'[1]BoQ HSYC'!K3082</f>
        <v>2044559.9999999998</v>
      </c>
      <c r="M3082" s="47">
        <f>'[1]BoQ HSYC'!L3082</f>
        <v>3382608</v>
      </c>
      <c r="N3082" s="183">
        <f>'[1]BoQ HSYC'!M3082</f>
        <v>468316.8</v>
      </c>
      <c r="O3082" s="183">
        <f>'[1]BoQ HSYC'!N3082</f>
        <v>715595.99999999988</v>
      </c>
      <c r="P3082" s="83">
        <f>'[1]BoQ HSYC'!O3082</f>
        <v>1183912.7999999998</v>
      </c>
      <c r="Q3082" s="47">
        <f>'[1]BoQ HSYC'!P3082</f>
        <v>676521.60000000009</v>
      </c>
      <c r="R3082" s="132">
        <f>'[1]BoQ HSYC'!Q3082</f>
        <v>236782.55999999997</v>
      </c>
      <c r="S3082" s="83">
        <f>'[1]BoQ HSYC'!R3082</f>
        <v>913304.16</v>
      </c>
      <c r="T3082" s="48">
        <f>'[1]BoQ HSYC'!S3082</f>
        <v>0</v>
      </c>
      <c r="U3082" s="132">
        <f>'[1]BoQ HSYC'!T3082</f>
        <v>0</v>
      </c>
      <c r="V3082" s="132" t="str">
        <f>'[1]BoQ HSYC'!U3082</f>
        <v>BĐG Q2/2026</v>
      </c>
      <c r="W3082" s="132" t="str">
        <f>'[1]BoQ HSYC'!V3082</f>
        <v>BĐG Q2/2026</v>
      </c>
      <c r="X3082" s="44" t="str">
        <f>'[1]BoQ HSYC'!W3082</f>
        <v>ME</v>
      </c>
      <c r="Y3082" s="44"/>
      <c r="Z3082" s="44"/>
      <c r="AA3082" s="44"/>
      <c r="AB3082" s="2">
        <v>4709844.0355790425</v>
      </c>
      <c r="AC3082" s="2">
        <v>941968.80711580859</v>
      </c>
      <c r="AD3082" s="2">
        <f>+M3082</f>
        <v>3382608</v>
      </c>
      <c r="AE3082" s="2">
        <f>+AD3082*14%</f>
        <v>473565.12000000005</v>
      </c>
      <c r="AF3082" s="155">
        <f>+AD3082*35%</f>
        <v>1183912.7999999998</v>
      </c>
      <c r="AG3082" s="2">
        <f>+AD3082*F3082</f>
        <v>676521.60000000009</v>
      </c>
      <c r="AH3082" s="2">
        <f>+AE3082*F3082</f>
        <v>94713.024000000019</v>
      </c>
      <c r="AI3082" s="2">
        <f>+AF3082*F3082</f>
        <v>236782.55999999997</v>
      </c>
      <c r="AJ3082" s="2">
        <f>SUM(AG3082:AI3082)</f>
        <v>1008017.184</v>
      </c>
      <c r="AK3082" s="2">
        <f>+AD3082*G3082</f>
        <v>676521.60000000009</v>
      </c>
      <c r="AL3082" s="2">
        <f>+AE3082*G3082</f>
        <v>94713.024000000019</v>
      </c>
      <c r="AM3082" s="2">
        <f>+AF3082*G3082</f>
        <v>236782.55999999997</v>
      </c>
      <c r="AN3082" s="155">
        <f>SUM(AK3082:AM3082)</f>
        <v>1008017.184</v>
      </c>
      <c r="AQ3082" s="145" t="s">
        <v>525</v>
      </c>
      <c r="AU3082" s="8"/>
      <c r="AV3082" s="8"/>
      <c r="AW3082" s="2">
        <f>'[2]BoQ HSYC-Đạt'!$AT3082</f>
        <v>3720868.8</v>
      </c>
      <c r="AX3082" s="8">
        <f>F3082*AW3082</f>
        <v>744173.76</v>
      </c>
      <c r="AY3082" s="8">
        <f>IF(AQ3082="CT",7%,5%)*AX3082</f>
        <v>52092.163200000003</v>
      </c>
      <c r="AZ3082" s="8">
        <f>AX3082*2%</f>
        <v>14883.475200000001</v>
      </c>
      <c r="BA3082" s="8">
        <f>IF(BB3082&gt;0,0,AX3082*5%)</f>
        <v>37208.688000000002</v>
      </c>
      <c r="BB3082" s="8"/>
      <c r="BC3082" s="8">
        <f>+AX3082+AY3082+AZ3082+BA3082+BB3082</f>
        <v>848358.08639999991</v>
      </c>
      <c r="BD3082" s="8">
        <f>AX3082-AT3082</f>
        <v>744173.76</v>
      </c>
      <c r="BE3082" s="2"/>
      <c r="BH3082" s="2"/>
    </row>
    <row r="3083" spans="2:60" ht="17" hidden="1" outlineLevel="1" x14ac:dyDescent="0.2">
      <c r="B3083" s="82">
        <v>19</v>
      </c>
      <c r="C3083" s="144" t="s">
        <v>609</v>
      </c>
      <c r="D3083" s="144"/>
      <c r="E3083" s="82" t="s">
        <v>160</v>
      </c>
      <c r="F3083" s="143">
        <v>0.25</v>
      </c>
      <c r="G3083" s="142">
        <f>'[1]BoQ HSYC'!F3083</f>
        <v>0.25</v>
      </c>
      <c r="H3083" s="185">
        <f>'[1]BoQ HSYC'!G3083</f>
        <v>0</v>
      </c>
      <c r="I3083" s="185">
        <f>'[1]BoQ HSYC'!H3083</f>
        <v>0</v>
      </c>
      <c r="J3083" s="185">
        <f>'[1]BoQ HSYC'!I3083</f>
        <v>0</v>
      </c>
      <c r="K3083" s="48">
        <f>'[1]BoQ HSYC'!J3083</f>
        <v>32899103.999999996</v>
      </c>
      <c r="L3083" s="47">
        <f>'[1]BoQ HSYC'!K3083</f>
        <v>2246760</v>
      </c>
      <c r="M3083" s="47">
        <f>'[1]BoQ HSYC'!L3083</f>
        <v>35145864</v>
      </c>
      <c r="N3083" s="183">
        <f>'[1]BoQ HSYC'!M3083</f>
        <v>11514686.399999999</v>
      </c>
      <c r="O3083" s="183">
        <f>'[1]BoQ HSYC'!N3083</f>
        <v>786366</v>
      </c>
      <c r="P3083" s="83">
        <f>'[1]BoQ HSYC'!O3083</f>
        <v>12301052.399999999</v>
      </c>
      <c r="Q3083" s="47">
        <f>'[1]BoQ HSYC'!P3083</f>
        <v>8786466</v>
      </c>
      <c r="R3083" s="132">
        <f>'[1]BoQ HSYC'!Q3083</f>
        <v>3075263.0999999996</v>
      </c>
      <c r="S3083" s="83">
        <f>'[1]BoQ HSYC'!R3083</f>
        <v>11861729.1</v>
      </c>
      <c r="T3083" s="48">
        <f>'[1]BoQ HSYC'!S3083</f>
        <v>0</v>
      </c>
      <c r="U3083" s="132">
        <f>'[1]BoQ HSYC'!T3083</f>
        <v>0</v>
      </c>
      <c r="V3083" s="132" t="str">
        <f>'[1]BoQ HSYC'!U3083</f>
        <v>BĐG Q2/2026</v>
      </c>
      <c r="W3083" s="132" t="str">
        <f>'[1]BoQ HSYC'!V3083</f>
        <v>BĐG Q2/2026</v>
      </c>
      <c r="X3083" s="44" t="str">
        <f>'[1]BoQ HSYC'!W3083</f>
        <v>ME</v>
      </c>
      <c r="Y3083" s="44"/>
      <c r="Z3083" s="44"/>
      <c r="AA3083" s="44"/>
      <c r="AB3083" s="2">
        <v>7127337.0911642965</v>
      </c>
      <c r="AC3083" s="2">
        <v>1781834.2727910741</v>
      </c>
      <c r="AD3083" s="2">
        <f>+M3083</f>
        <v>35145864</v>
      </c>
      <c r="AE3083" s="2">
        <f>+AD3083*14%</f>
        <v>4920420.9600000009</v>
      </c>
      <c r="AF3083" s="155">
        <f>+AD3083*35%</f>
        <v>12301052.399999999</v>
      </c>
      <c r="AG3083" s="2">
        <f>+AD3083*F3083</f>
        <v>8786466</v>
      </c>
      <c r="AH3083" s="2">
        <f>+AE3083*F3083</f>
        <v>1230105.2400000002</v>
      </c>
      <c r="AI3083" s="2">
        <f>+AF3083*F3083</f>
        <v>3075263.0999999996</v>
      </c>
      <c r="AJ3083" s="2">
        <f>SUM(AG3083:AI3083)</f>
        <v>13091834.34</v>
      </c>
      <c r="AK3083" s="2">
        <f>+AD3083*G3083</f>
        <v>8786466</v>
      </c>
      <c r="AL3083" s="2">
        <f>+AE3083*G3083</f>
        <v>1230105.2400000002</v>
      </c>
      <c r="AM3083" s="2">
        <f>+AF3083*G3083</f>
        <v>3075263.0999999996</v>
      </c>
      <c r="AN3083" s="155">
        <f>SUM(AK3083:AM3083)</f>
        <v>13091834.34</v>
      </c>
      <c r="AQ3083" s="145" t="s">
        <v>525</v>
      </c>
      <c r="AU3083" s="8"/>
      <c r="AV3083" s="8"/>
      <c r="AW3083" s="2">
        <f>'[2]BoQ HSYC-Đạt'!$AT3083</f>
        <v>38660450.399999999</v>
      </c>
      <c r="AX3083" s="8">
        <f>F3083*AW3083</f>
        <v>9665112.5999999996</v>
      </c>
      <c r="AY3083" s="8">
        <f>IF(AQ3083="CT",7%,5%)*AX3083</f>
        <v>676557.88199999998</v>
      </c>
      <c r="AZ3083" s="8">
        <f>AX3083*2%</f>
        <v>193302.25200000001</v>
      </c>
      <c r="BA3083" s="8">
        <f>IF(BB3083&gt;0,0,AX3083*5%)</f>
        <v>483255.63</v>
      </c>
      <c r="BB3083" s="8"/>
      <c r="BC3083" s="8">
        <f>+AX3083+AY3083+AZ3083+BA3083+BB3083</f>
        <v>11018228.364</v>
      </c>
      <c r="BD3083" s="8">
        <f>AX3083-AT3083</f>
        <v>9665112.5999999996</v>
      </c>
      <c r="BE3083" s="2"/>
      <c r="BH3083" s="2"/>
    </row>
    <row r="3084" spans="2:60" ht="17" hidden="1" outlineLevel="1" x14ac:dyDescent="0.2">
      <c r="B3084" s="82">
        <v>20</v>
      </c>
      <c r="C3084" s="144" t="s">
        <v>608</v>
      </c>
      <c r="D3084" s="144"/>
      <c r="E3084" s="82" t="s">
        <v>160</v>
      </c>
      <c r="F3084" s="143">
        <v>0.18</v>
      </c>
      <c r="G3084" s="142">
        <f>'[1]BoQ HSYC'!F3084</f>
        <v>0.18</v>
      </c>
      <c r="H3084" s="185">
        <f>'[1]BoQ HSYC'!G3084</f>
        <v>0</v>
      </c>
      <c r="I3084" s="185">
        <f>'[1]BoQ HSYC'!H3084</f>
        <v>0</v>
      </c>
      <c r="J3084" s="185">
        <f>'[1]BoQ HSYC'!I3084</f>
        <v>0</v>
      </c>
      <c r="K3084" s="48">
        <f>'[1]BoQ HSYC'!J3084</f>
        <v>1653168</v>
      </c>
      <c r="L3084" s="47">
        <f>'[1]BoQ HSYC'!K3084</f>
        <v>2044559.9999999998</v>
      </c>
      <c r="M3084" s="47">
        <f>'[1]BoQ HSYC'!L3084</f>
        <v>3697728</v>
      </c>
      <c r="N3084" s="183">
        <f>'[1]BoQ HSYC'!M3084</f>
        <v>578608.79999999993</v>
      </c>
      <c r="O3084" s="183">
        <f>'[1]BoQ HSYC'!N3084</f>
        <v>715595.99999999988</v>
      </c>
      <c r="P3084" s="83">
        <f>'[1]BoQ HSYC'!O3084</f>
        <v>1294204.7999999998</v>
      </c>
      <c r="Q3084" s="47">
        <f>'[1]BoQ HSYC'!P3084</f>
        <v>665591.03999999992</v>
      </c>
      <c r="R3084" s="132">
        <f>'[1]BoQ HSYC'!Q3084</f>
        <v>232956.86399999997</v>
      </c>
      <c r="S3084" s="83">
        <f>'[1]BoQ HSYC'!R3084</f>
        <v>898547.90399999986</v>
      </c>
      <c r="T3084" s="48">
        <f>'[1]BoQ HSYC'!S3084</f>
        <v>0</v>
      </c>
      <c r="U3084" s="132">
        <f>'[1]BoQ HSYC'!T3084</f>
        <v>0</v>
      </c>
      <c r="V3084" s="132" t="str">
        <f>'[1]BoQ HSYC'!U3084</f>
        <v>BĐG Q2/2026</v>
      </c>
      <c r="W3084" s="132" t="str">
        <f>'[1]BoQ HSYC'!V3084</f>
        <v>BĐG Q2/2026</v>
      </c>
      <c r="X3084" s="44" t="str">
        <f>'[1]BoQ HSYC'!W3084</f>
        <v>ME</v>
      </c>
      <c r="Y3084" s="44"/>
      <c r="Z3084" s="44"/>
      <c r="AA3084" s="44"/>
      <c r="AB3084" s="2">
        <v>5383326.8596610464</v>
      </c>
      <c r="AC3084" s="2">
        <v>968998.83473898831</v>
      </c>
      <c r="AD3084" s="2">
        <f>+M3084</f>
        <v>3697728</v>
      </c>
      <c r="AE3084" s="2">
        <f>+AD3084*14%</f>
        <v>517681.92000000004</v>
      </c>
      <c r="AF3084" s="155">
        <f>+AD3084*35%</f>
        <v>1294204.7999999998</v>
      </c>
      <c r="AG3084" s="2">
        <f>+AD3084*F3084</f>
        <v>665591.03999999992</v>
      </c>
      <c r="AH3084" s="2">
        <f>+AE3084*F3084</f>
        <v>93182.745600000009</v>
      </c>
      <c r="AI3084" s="2">
        <f>+AF3084*F3084</f>
        <v>232956.86399999997</v>
      </c>
      <c r="AJ3084" s="2">
        <f>SUM(AG3084:AI3084)</f>
        <v>991730.64959999989</v>
      </c>
      <c r="AK3084" s="2">
        <f>+AD3084*G3084</f>
        <v>665591.03999999992</v>
      </c>
      <c r="AL3084" s="2">
        <f>+AE3084*G3084</f>
        <v>93182.745600000009</v>
      </c>
      <c r="AM3084" s="2">
        <f>+AF3084*G3084</f>
        <v>232956.86399999997</v>
      </c>
      <c r="AN3084" s="155">
        <f>SUM(AK3084:AM3084)</f>
        <v>991730.64959999989</v>
      </c>
      <c r="AQ3084" s="145" t="s">
        <v>525</v>
      </c>
      <c r="AU3084" s="8"/>
      <c r="AV3084" s="8"/>
      <c r="AW3084" s="2">
        <f>'[2]BoQ HSYC-Đạt'!$AT3084</f>
        <v>4067500.8</v>
      </c>
      <c r="AX3084" s="8">
        <f>F3084*AW3084</f>
        <v>732150.14399999997</v>
      </c>
      <c r="AY3084" s="8">
        <f>IF(AQ3084="CT",7%,5%)*AX3084</f>
        <v>51250.51008</v>
      </c>
      <c r="AZ3084" s="8">
        <f>AX3084*2%</f>
        <v>14643.00288</v>
      </c>
      <c r="BA3084" s="8">
        <f>IF(BB3084&gt;0,0,AX3084*5%)</f>
        <v>36607.5072</v>
      </c>
      <c r="BB3084" s="8"/>
      <c r="BC3084" s="8">
        <f>+AX3084+AY3084+AZ3084+BA3084+BB3084</f>
        <v>834651.16416000004</v>
      </c>
      <c r="BD3084" s="8">
        <f>AX3084-AT3084</f>
        <v>732150.14399999997</v>
      </c>
      <c r="BE3084" s="2"/>
      <c r="BH3084" s="2"/>
    </row>
    <row r="3085" spans="2:60" ht="34" hidden="1" outlineLevel="1" x14ac:dyDescent="0.2">
      <c r="B3085" s="82">
        <v>23</v>
      </c>
      <c r="C3085" s="144" t="s">
        <v>399</v>
      </c>
      <c r="D3085" s="144"/>
      <c r="E3085" s="82" t="s">
        <v>160</v>
      </c>
      <c r="F3085" s="143">
        <v>0.35</v>
      </c>
      <c r="G3085" s="142">
        <f>'[1]BoQ HSYC'!F3085</f>
        <v>0.35</v>
      </c>
      <c r="H3085" s="185">
        <f>'[1]BoQ HSYC'!G3085</f>
        <v>0</v>
      </c>
      <c r="I3085" s="185">
        <f>'[1]BoQ HSYC'!H3085</f>
        <v>0</v>
      </c>
      <c r="J3085" s="185">
        <f>'[1]BoQ HSYC'!I3085</f>
        <v>0</v>
      </c>
      <c r="K3085" s="48">
        <f>'[1]BoQ HSYC'!J3085</f>
        <v>0</v>
      </c>
      <c r="L3085" s="47">
        <f>'[1]BoQ HSYC'!K3085</f>
        <v>376857.14285714296</v>
      </c>
      <c r="M3085" s="47">
        <f>'[1]BoQ HSYC'!L3085</f>
        <v>376857.14285714296</v>
      </c>
      <c r="N3085" s="183">
        <f>'[1]BoQ HSYC'!M3085</f>
        <v>0</v>
      </c>
      <c r="O3085" s="183">
        <f>'[1]BoQ HSYC'!N3085</f>
        <v>131900.00000000003</v>
      </c>
      <c r="P3085" s="83">
        <f>'[1]BoQ HSYC'!O3085</f>
        <v>131900.00000000003</v>
      </c>
      <c r="Q3085" s="47">
        <f>'[1]BoQ HSYC'!P3085</f>
        <v>131900.00000000003</v>
      </c>
      <c r="R3085" s="132">
        <f>'[1]BoQ HSYC'!Q3085</f>
        <v>46165.000000000007</v>
      </c>
      <c r="S3085" s="83">
        <f>'[1]BoQ HSYC'!R3085</f>
        <v>178065.00000000003</v>
      </c>
      <c r="T3085" s="48">
        <f>'[1]BoQ HSYC'!S3085</f>
        <v>0</v>
      </c>
      <c r="U3085" s="132">
        <f>'[1]BoQ HSYC'!T3085</f>
        <v>0</v>
      </c>
      <c r="V3085" s="132" t="str">
        <f>'[1]BoQ HSYC'!U3085</f>
        <v>BĐG Q2/2026</v>
      </c>
      <c r="W3085" s="132" t="str">
        <f>'[1]BoQ HSYC'!V3085</f>
        <v>BĐG Q2/2026</v>
      </c>
      <c r="X3085" s="44" t="str">
        <f>'[1]BoQ HSYC'!W3085</f>
        <v>ME</v>
      </c>
      <c r="Y3085" s="44"/>
      <c r="Z3085" s="44"/>
      <c r="AA3085" s="44"/>
      <c r="AB3085" s="2">
        <v>673831.07700906927</v>
      </c>
      <c r="AC3085" s="2">
        <v>235840.87695317421</v>
      </c>
      <c r="AD3085" s="2">
        <f>+M3085</f>
        <v>376857.14285714296</v>
      </c>
      <c r="AE3085" s="2">
        <f>+AD3085*14%</f>
        <v>52760.000000000022</v>
      </c>
      <c r="AF3085" s="155">
        <f>+AD3085*35%</f>
        <v>131900.00000000003</v>
      </c>
      <c r="AG3085" s="2">
        <f>+AD3085*F3085</f>
        <v>131900.00000000003</v>
      </c>
      <c r="AH3085" s="2">
        <f>+AE3085*F3085</f>
        <v>18466.000000000007</v>
      </c>
      <c r="AI3085" s="2">
        <f>+AF3085*F3085</f>
        <v>46165.000000000007</v>
      </c>
      <c r="AJ3085" s="2">
        <f>SUM(AG3085:AI3085)</f>
        <v>196531.00000000003</v>
      </c>
      <c r="AK3085" s="2">
        <f>+AD3085*G3085</f>
        <v>131900.00000000003</v>
      </c>
      <c r="AL3085" s="2">
        <f>+AE3085*G3085</f>
        <v>18466.000000000007</v>
      </c>
      <c r="AM3085" s="2">
        <f>+AF3085*G3085</f>
        <v>46165.000000000007</v>
      </c>
      <c r="AN3085" s="155">
        <f>SUM(AK3085:AM3085)</f>
        <v>196531.00000000003</v>
      </c>
      <c r="AQ3085" s="145" t="s">
        <v>525</v>
      </c>
      <c r="AU3085" s="8"/>
      <c r="AV3085" s="8"/>
      <c r="AW3085" s="2">
        <f>'[2]BoQ HSYC-Đạt'!$AT3085</f>
        <v>414542.85714285728</v>
      </c>
      <c r="AX3085" s="8">
        <f>F3085*AW3085</f>
        <v>145090.00000000003</v>
      </c>
      <c r="AY3085" s="8">
        <f>IF(AQ3085="CT",7%,5%)*AX3085</f>
        <v>10156.300000000003</v>
      </c>
      <c r="AZ3085" s="8">
        <f>AX3085*2%</f>
        <v>2901.8000000000006</v>
      </c>
      <c r="BA3085" s="8">
        <f>IF(BB3085&gt;0,0,AX3085*5%)</f>
        <v>7254.5000000000018</v>
      </c>
      <c r="BB3085" s="8"/>
      <c r="BC3085" s="8">
        <f>+AX3085+AY3085+AZ3085+BA3085+BB3085</f>
        <v>165402.60000000003</v>
      </c>
      <c r="BD3085" s="8">
        <f>AX3085-AT3085</f>
        <v>145090.00000000003</v>
      </c>
      <c r="BE3085" s="2"/>
      <c r="BH3085" s="2"/>
    </row>
    <row r="3086" spans="2:60" ht="34" hidden="1" outlineLevel="1" x14ac:dyDescent="0.2">
      <c r="B3086" s="82">
        <v>24</v>
      </c>
      <c r="C3086" s="144" t="s">
        <v>398</v>
      </c>
      <c r="D3086" s="144"/>
      <c r="E3086" s="82" t="s">
        <v>160</v>
      </c>
      <c r="F3086" s="143">
        <v>0.23</v>
      </c>
      <c r="G3086" s="142">
        <f>'[1]BoQ HSYC'!F3086</f>
        <v>0.23</v>
      </c>
      <c r="H3086" s="185">
        <f>'[1]BoQ HSYC'!G3086</f>
        <v>0</v>
      </c>
      <c r="I3086" s="185">
        <f>'[1]BoQ HSYC'!H3086</f>
        <v>0</v>
      </c>
      <c r="J3086" s="185">
        <f>'[1]BoQ HSYC'!I3086</f>
        <v>0</v>
      </c>
      <c r="K3086" s="48">
        <f>'[1]BoQ HSYC'!J3086</f>
        <v>0</v>
      </c>
      <c r="L3086" s="47">
        <f>'[1]BoQ HSYC'!K3086</f>
        <v>376857.14285714296</v>
      </c>
      <c r="M3086" s="47">
        <f>'[1]BoQ HSYC'!L3086</f>
        <v>376857.14285714296</v>
      </c>
      <c r="N3086" s="183">
        <f>'[1]BoQ HSYC'!M3086</f>
        <v>0</v>
      </c>
      <c r="O3086" s="183">
        <f>'[1]BoQ HSYC'!N3086</f>
        <v>131900.00000000003</v>
      </c>
      <c r="P3086" s="83">
        <f>'[1]BoQ HSYC'!O3086</f>
        <v>131900.00000000003</v>
      </c>
      <c r="Q3086" s="47">
        <f>'[1]BoQ HSYC'!P3086</f>
        <v>86677.142857142884</v>
      </c>
      <c r="R3086" s="132">
        <f>'[1]BoQ HSYC'!Q3086</f>
        <v>30337.000000000007</v>
      </c>
      <c r="S3086" s="83">
        <f>'[1]BoQ HSYC'!R3086</f>
        <v>117014.1428571429</v>
      </c>
      <c r="T3086" s="48">
        <f>'[1]BoQ HSYC'!S3086</f>
        <v>0</v>
      </c>
      <c r="U3086" s="132">
        <f>'[1]BoQ HSYC'!T3086</f>
        <v>0</v>
      </c>
      <c r="V3086" s="132" t="str">
        <f>'[1]BoQ HSYC'!U3086</f>
        <v>BĐG Q2/2026</v>
      </c>
      <c r="W3086" s="132" t="str">
        <f>'[1]BoQ HSYC'!V3086</f>
        <v>BĐG Q2/2026</v>
      </c>
      <c r="X3086" s="44" t="str">
        <f>'[1]BoQ HSYC'!W3086</f>
        <v>ME</v>
      </c>
      <c r="Y3086" s="44"/>
      <c r="Z3086" s="44"/>
      <c r="AA3086" s="44"/>
      <c r="AB3086" s="2">
        <v>643676.07808451063</v>
      </c>
      <c r="AC3086" s="2">
        <v>148045.49795943746</v>
      </c>
      <c r="AD3086" s="2">
        <f>+M3086</f>
        <v>376857.14285714296</v>
      </c>
      <c r="AE3086" s="2">
        <f>+AD3086*14%</f>
        <v>52760.000000000022</v>
      </c>
      <c r="AF3086" s="155">
        <f>+AD3086*35%</f>
        <v>131900.00000000003</v>
      </c>
      <c r="AG3086" s="2">
        <f>+AD3086*F3086</f>
        <v>86677.142857142884</v>
      </c>
      <c r="AH3086" s="2">
        <f>+AE3086*F3086</f>
        <v>12134.800000000005</v>
      </c>
      <c r="AI3086" s="2">
        <f>+AF3086*F3086</f>
        <v>30337.000000000007</v>
      </c>
      <c r="AJ3086" s="2">
        <f>SUM(AG3086:AI3086)</f>
        <v>129148.94285714289</v>
      </c>
      <c r="AK3086" s="2">
        <f>+AD3086*G3086</f>
        <v>86677.142857142884</v>
      </c>
      <c r="AL3086" s="2">
        <f>+AE3086*G3086</f>
        <v>12134.800000000005</v>
      </c>
      <c r="AM3086" s="2">
        <f>+AF3086*G3086</f>
        <v>30337.000000000007</v>
      </c>
      <c r="AN3086" s="155">
        <f>SUM(AK3086:AM3086)</f>
        <v>129148.94285714289</v>
      </c>
      <c r="AQ3086" s="145" t="s">
        <v>525</v>
      </c>
      <c r="AU3086" s="8"/>
      <c r="AV3086" s="8"/>
      <c r="AW3086" s="2">
        <f>'[2]BoQ HSYC-Đạt'!$AT3086</f>
        <v>414542.85714285728</v>
      </c>
      <c r="AX3086" s="8">
        <f>F3086*AW3086</f>
        <v>95344.857142857174</v>
      </c>
      <c r="AY3086" s="8">
        <f>IF(AQ3086="CT",7%,5%)*AX3086</f>
        <v>6674.1400000000031</v>
      </c>
      <c r="AZ3086" s="8">
        <f>AX3086*2%</f>
        <v>1906.8971428571435</v>
      </c>
      <c r="BA3086" s="8">
        <f>IF(BB3086&gt;0,0,AX3086*5%)</f>
        <v>4767.2428571428591</v>
      </c>
      <c r="BB3086" s="8"/>
      <c r="BC3086" s="8">
        <f>+AX3086+AY3086+AZ3086+BA3086+BB3086</f>
        <v>108693.13714285717</v>
      </c>
      <c r="BD3086" s="8">
        <f>AX3086-AT3086</f>
        <v>95344.857142857174</v>
      </c>
      <c r="BE3086" s="2"/>
      <c r="BH3086" s="2"/>
    </row>
    <row r="3087" spans="2:60" ht="34" hidden="1" outlineLevel="1" x14ac:dyDescent="0.2">
      <c r="B3087" s="82">
        <v>25</v>
      </c>
      <c r="C3087" s="144" t="s">
        <v>607</v>
      </c>
      <c r="D3087" s="144"/>
      <c r="E3087" s="82" t="s">
        <v>160</v>
      </c>
      <c r="F3087" s="143">
        <v>0.3</v>
      </c>
      <c r="G3087" s="142">
        <f>'[1]BoQ HSYC'!F3087</f>
        <v>0.3</v>
      </c>
      <c r="H3087" s="185">
        <f>'[1]BoQ HSYC'!G3087</f>
        <v>0</v>
      </c>
      <c r="I3087" s="185">
        <f>'[1]BoQ HSYC'!H3087</f>
        <v>0</v>
      </c>
      <c r="J3087" s="185">
        <f>'[1]BoQ HSYC'!I3087</f>
        <v>0</v>
      </c>
      <c r="K3087" s="48">
        <f>'[1]BoQ HSYC'!J3087</f>
        <v>0</v>
      </c>
      <c r="L3087" s="47">
        <f>'[1]BoQ HSYC'!K3087</f>
        <v>376857.14285714296</v>
      </c>
      <c r="M3087" s="47">
        <f>'[1]BoQ HSYC'!L3087</f>
        <v>376857.14285714296</v>
      </c>
      <c r="N3087" s="183">
        <f>'[1]BoQ HSYC'!M3087</f>
        <v>0</v>
      </c>
      <c r="O3087" s="183">
        <f>'[1]BoQ HSYC'!N3087</f>
        <v>131900.00000000003</v>
      </c>
      <c r="P3087" s="83">
        <f>'[1]BoQ HSYC'!O3087</f>
        <v>131900.00000000003</v>
      </c>
      <c r="Q3087" s="47">
        <f>'[1]BoQ HSYC'!P3087</f>
        <v>113057.14285714288</v>
      </c>
      <c r="R3087" s="132">
        <f>'[1]BoQ HSYC'!Q3087</f>
        <v>39570.000000000007</v>
      </c>
      <c r="S3087" s="83">
        <f>'[1]BoQ HSYC'!R3087</f>
        <v>152627.1428571429</v>
      </c>
      <c r="T3087" s="48">
        <f>'[1]BoQ HSYC'!S3087</f>
        <v>0</v>
      </c>
      <c r="U3087" s="132">
        <f>'[1]BoQ HSYC'!T3087</f>
        <v>0</v>
      </c>
      <c r="V3087" s="132" t="str">
        <f>'[1]BoQ HSYC'!U3087</f>
        <v>BĐG Q2/2026</v>
      </c>
      <c r="W3087" s="132" t="str">
        <f>'[1]BoQ HSYC'!V3087</f>
        <v>BĐG Q2/2026</v>
      </c>
      <c r="X3087" s="44" t="str">
        <f>'[1]BoQ HSYC'!W3087</f>
        <v>ME</v>
      </c>
      <c r="Y3087" s="44"/>
      <c r="Z3087" s="44"/>
      <c r="AA3087" s="44"/>
      <c r="AB3087" s="2">
        <v>598653.18473249441</v>
      </c>
      <c r="AC3087" s="2">
        <v>179595.95541974832</v>
      </c>
      <c r="AD3087" s="2">
        <f>+M3087</f>
        <v>376857.14285714296</v>
      </c>
      <c r="AE3087" s="2">
        <f>+AD3087*14%</f>
        <v>52760.000000000022</v>
      </c>
      <c r="AF3087" s="155">
        <f>+AD3087*35%</f>
        <v>131900.00000000003</v>
      </c>
      <c r="AG3087" s="2">
        <f>+AD3087*F3087</f>
        <v>113057.14285714288</v>
      </c>
      <c r="AH3087" s="2">
        <f>+AE3087*F3087</f>
        <v>15828.000000000005</v>
      </c>
      <c r="AI3087" s="2">
        <f>+AF3087*F3087</f>
        <v>39570.000000000007</v>
      </c>
      <c r="AJ3087" s="2">
        <f>SUM(AG3087:AI3087)</f>
        <v>168455.1428571429</v>
      </c>
      <c r="AK3087" s="2">
        <f>+AD3087*G3087</f>
        <v>113057.14285714288</v>
      </c>
      <c r="AL3087" s="2">
        <f>+AE3087*G3087</f>
        <v>15828.000000000005</v>
      </c>
      <c r="AM3087" s="2">
        <f>+AF3087*G3087</f>
        <v>39570.000000000007</v>
      </c>
      <c r="AN3087" s="155">
        <f>SUM(AK3087:AM3087)</f>
        <v>168455.1428571429</v>
      </c>
      <c r="AQ3087" s="145" t="s">
        <v>525</v>
      </c>
      <c r="AU3087" s="8"/>
      <c r="AV3087" s="8"/>
      <c r="AW3087" s="2">
        <f>'[2]BoQ HSYC-Đạt'!$AT3087</f>
        <v>414542.85714285728</v>
      </c>
      <c r="AX3087" s="8">
        <f>F3087*AW3087</f>
        <v>124362.85714285717</v>
      </c>
      <c r="AY3087" s="8">
        <f>IF(AQ3087="CT",7%,5%)*AX3087</f>
        <v>8705.4000000000033</v>
      </c>
      <c r="AZ3087" s="8">
        <f>AX3087*2%</f>
        <v>2487.2571428571437</v>
      </c>
      <c r="BA3087" s="8">
        <f>IF(BB3087&gt;0,0,AX3087*5%)</f>
        <v>6218.1428571428587</v>
      </c>
      <c r="BB3087" s="8"/>
      <c r="BC3087" s="8">
        <f>+AX3087+AY3087+AZ3087+BA3087+BB3087</f>
        <v>141773.65714285721</v>
      </c>
      <c r="BD3087" s="8">
        <f>AX3087-AT3087</f>
        <v>124362.85714285717</v>
      </c>
      <c r="BE3087" s="2"/>
      <c r="BH3087" s="2"/>
    </row>
    <row r="3088" spans="2:60" ht="34" hidden="1" outlineLevel="1" x14ac:dyDescent="0.2">
      <c r="B3088" s="82">
        <v>26</v>
      </c>
      <c r="C3088" s="144" t="s">
        <v>606</v>
      </c>
      <c r="D3088" s="144"/>
      <c r="E3088" s="82" t="s">
        <v>160</v>
      </c>
      <c r="F3088" s="143">
        <v>0.62</v>
      </c>
      <c r="G3088" s="142">
        <f>'[1]BoQ HSYC'!F3088</f>
        <v>0.62</v>
      </c>
      <c r="H3088" s="185">
        <f>'[1]BoQ HSYC'!G3088</f>
        <v>0</v>
      </c>
      <c r="I3088" s="185">
        <f>'[1]BoQ HSYC'!H3088</f>
        <v>0</v>
      </c>
      <c r="J3088" s="185">
        <f>'[1]BoQ HSYC'!I3088</f>
        <v>0</v>
      </c>
      <c r="K3088" s="48">
        <f>'[1]BoQ HSYC'!J3088</f>
        <v>0</v>
      </c>
      <c r="L3088" s="47">
        <f>'[1]BoQ HSYC'!K3088</f>
        <v>376857.14285714296</v>
      </c>
      <c r="M3088" s="47">
        <f>'[1]BoQ HSYC'!L3088</f>
        <v>376857.14285714296</v>
      </c>
      <c r="N3088" s="183">
        <f>'[1]BoQ HSYC'!M3088</f>
        <v>0</v>
      </c>
      <c r="O3088" s="183">
        <f>'[1]BoQ HSYC'!N3088</f>
        <v>131900.00000000003</v>
      </c>
      <c r="P3088" s="83">
        <f>'[1]BoQ HSYC'!O3088</f>
        <v>131900.00000000003</v>
      </c>
      <c r="Q3088" s="47">
        <f>'[1]BoQ HSYC'!P3088</f>
        <v>233651.42857142864</v>
      </c>
      <c r="R3088" s="132">
        <f>'[1]BoQ HSYC'!Q3088</f>
        <v>81778.000000000015</v>
      </c>
      <c r="S3088" s="83">
        <f>'[1]BoQ HSYC'!R3088</f>
        <v>315429.42857142864</v>
      </c>
      <c r="T3088" s="48">
        <f>'[1]BoQ HSYC'!S3088</f>
        <v>0</v>
      </c>
      <c r="U3088" s="132">
        <f>'[1]BoQ HSYC'!T3088</f>
        <v>0</v>
      </c>
      <c r="V3088" s="132" t="str">
        <f>'[1]BoQ HSYC'!U3088</f>
        <v>BĐG Q2/2026</v>
      </c>
      <c r="W3088" s="132" t="str">
        <f>'[1]BoQ HSYC'!V3088</f>
        <v>BĐG Q2/2026</v>
      </c>
      <c r="X3088" s="44" t="str">
        <f>'[1]BoQ HSYC'!W3088</f>
        <v>ME</v>
      </c>
      <c r="Y3088" s="44"/>
      <c r="Z3088" s="44"/>
      <c r="AA3088" s="44"/>
      <c r="AB3088" s="2">
        <v>570963.56620955444</v>
      </c>
      <c r="AC3088" s="2">
        <v>353997.41104992374</v>
      </c>
      <c r="AD3088" s="2">
        <f>+M3088</f>
        <v>376857.14285714296</v>
      </c>
      <c r="AE3088" s="2">
        <f>+AD3088*14%</f>
        <v>52760.000000000022</v>
      </c>
      <c r="AF3088" s="155">
        <f>+AD3088*35%</f>
        <v>131900.00000000003</v>
      </c>
      <c r="AG3088" s="2">
        <f>+AD3088*F3088</f>
        <v>233651.42857142864</v>
      </c>
      <c r="AH3088" s="2">
        <f>+AE3088*F3088</f>
        <v>32711.200000000012</v>
      </c>
      <c r="AI3088" s="2">
        <f>+AF3088*F3088</f>
        <v>81778.000000000015</v>
      </c>
      <c r="AJ3088" s="2">
        <f>SUM(AG3088:AI3088)</f>
        <v>348140.62857142865</v>
      </c>
      <c r="AK3088" s="2">
        <f>+AD3088*G3088</f>
        <v>233651.42857142864</v>
      </c>
      <c r="AL3088" s="2">
        <f>+AE3088*G3088</f>
        <v>32711.200000000012</v>
      </c>
      <c r="AM3088" s="2">
        <f>+AF3088*G3088</f>
        <v>81778.000000000015</v>
      </c>
      <c r="AN3088" s="155">
        <f>SUM(AK3088:AM3088)</f>
        <v>348140.62857142865</v>
      </c>
      <c r="AQ3088" s="145" t="s">
        <v>525</v>
      </c>
      <c r="AU3088" s="8"/>
      <c r="AV3088" s="8"/>
      <c r="AW3088" s="2">
        <f>'[2]BoQ HSYC-Đạt'!$AT3088</f>
        <v>414542.85714285728</v>
      </c>
      <c r="AX3088" s="8">
        <f>F3088*AW3088</f>
        <v>257016.57142857151</v>
      </c>
      <c r="AY3088" s="8">
        <f>IF(AQ3088="CT",7%,5%)*AX3088</f>
        <v>17991.160000000007</v>
      </c>
      <c r="AZ3088" s="8">
        <f>AX3088*2%</f>
        <v>5140.3314285714305</v>
      </c>
      <c r="BA3088" s="8">
        <f>IF(BB3088&gt;0,0,AX3088*5%)</f>
        <v>12850.828571428576</v>
      </c>
      <c r="BB3088" s="8"/>
      <c r="BC3088" s="8">
        <f>+AX3088+AY3088+AZ3088+BA3088+BB3088</f>
        <v>292998.89142857154</v>
      </c>
      <c r="BD3088" s="8">
        <f>AX3088-AT3088</f>
        <v>257016.57142857151</v>
      </c>
      <c r="BE3088" s="2"/>
      <c r="BH3088" s="2"/>
    </row>
    <row r="3089" spans="2:60" ht="34" hidden="1" outlineLevel="1" x14ac:dyDescent="0.2">
      <c r="B3089" s="82">
        <v>27</v>
      </c>
      <c r="C3089" s="144" t="s">
        <v>605</v>
      </c>
      <c r="D3089" s="144"/>
      <c r="E3089" s="82" t="s">
        <v>160</v>
      </c>
      <c r="F3089" s="143">
        <v>0.38</v>
      </c>
      <c r="G3089" s="142">
        <f>'[1]BoQ HSYC'!F3089</f>
        <v>0.38</v>
      </c>
      <c r="H3089" s="185">
        <f>'[1]BoQ HSYC'!G3089</f>
        <v>0</v>
      </c>
      <c r="I3089" s="185">
        <f>'[1]BoQ HSYC'!H3089</f>
        <v>0</v>
      </c>
      <c r="J3089" s="185">
        <f>'[1]BoQ HSYC'!I3089</f>
        <v>0</v>
      </c>
      <c r="K3089" s="48">
        <f>'[1]BoQ HSYC'!J3089</f>
        <v>0</v>
      </c>
      <c r="L3089" s="47">
        <f>'[1]BoQ HSYC'!K3089</f>
        <v>376857.14285714296</v>
      </c>
      <c r="M3089" s="47">
        <f>'[1]BoQ HSYC'!L3089</f>
        <v>376857.14285714296</v>
      </c>
      <c r="N3089" s="183">
        <f>'[1]BoQ HSYC'!M3089</f>
        <v>0</v>
      </c>
      <c r="O3089" s="183">
        <f>'[1]BoQ HSYC'!N3089</f>
        <v>131900.00000000003</v>
      </c>
      <c r="P3089" s="83">
        <f>'[1]BoQ HSYC'!O3089</f>
        <v>131900.00000000003</v>
      </c>
      <c r="Q3089" s="47">
        <f>'[1]BoQ HSYC'!P3089</f>
        <v>143205.71428571432</v>
      </c>
      <c r="R3089" s="132">
        <f>'[1]BoQ HSYC'!Q3089</f>
        <v>50122.000000000015</v>
      </c>
      <c r="S3089" s="83">
        <f>'[1]BoQ HSYC'!R3089</f>
        <v>193327.71428571432</v>
      </c>
      <c r="T3089" s="48">
        <f>'[1]BoQ HSYC'!S3089</f>
        <v>0</v>
      </c>
      <c r="U3089" s="132">
        <f>'[1]BoQ HSYC'!T3089</f>
        <v>0</v>
      </c>
      <c r="V3089" s="132" t="str">
        <f>'[1]BoQ HSYC'!U3089</f>
        <v>BĐG Q2/2026</v>
      </c>
      <c r="W3089" s="132" t="str">
        <f>'[1]BoQ HSYC'!V3089</f>
        <v>BĐG Q2/2026</v>
      </c>
      <c r="X3089" s="44" t="str">
        <f>'[1]BoQ HSYC'!W3089</f>
        <v>ME</v>
      </c>
      <c r="Y3089" s="44"/>
      <c r="Z3089" s="44"/>
      <c r="AA3089" s="44"/>
      <c r="AB3089" s="2">
        <v>551203.42098184698</v>
      </c>
      <c r="AC3089" s="2">
        <v>209457.29997310185</v>
      </c>
      <c r="AD3089" s="2">
        <f>+M3089</f>
        <v>376857.14285714296</v>
      </c>
      <c r="AE3089" s="2">
        <f>+AD3089*14%</f>
        <v>52760.000000000022</v>
      </c>
      <c r="AF3089" s="155">
        <f>+AD3089*35%</f>
        <v>131900.00000000003</v>
      </c>
      <c r="AG3089" s="2">
        <f>+AD3089*F3089</f>
        <v>143205.71428571432</v>
      </c>
      <c r="AH3089" s="2">
        <f>+AE3089*F3089</f>
        <v>20048.80000000001</v>
      </c>
      <c r="AI3089" s="2">
        <f>+AF3089*F3089</f>
        <v>50122.000000000015</v>
      </c>
      <c r="AJ3089" s="2">
        <f>SUM(AG3089:AI3089)</f>
        <v>213376.51428571437</v>
      </c>
      <c r="AK3089" s="2">
        <f>+AD3089*G3089</f>
        <v>143205.71428571432</v>
      </c>
      <c r="AL3089" s="2">
        <f>+AE3089*G3089</f>
        <v>20048.80000000001</v>
      </c>
      <c r="AM3089" s="2">
        <f>+AF3089*G3089</f>
        <v>50122.000000000015</v>
      </c>
      <c r="AN3089" s="155">
        <f>SUM(AK3089:AM3089)</f>
        <v>213376.51428571437</v>
      </c>
      <c r="AQ3089" s="145" t="s">
        <v>525</v>
      </c>
      <c r="AU3089" s="8"/>
      <c r="AV3089" s="8"/>
      <c r="AW3089" s="2">
        <f>'[2]BoQ HSYC-Đạt'!$AT3089</f>
        <v>414542.85714285728</v>
      </c>
      <c r="AX3089" s="8">
        <f>F3089*AW3089</f>
        <v>157526.28571428577</v>
      </c>
      <c r="AY3089" s="8">
        <f>IF(AQ3089="CT",7%,5%)*AX3089</f>
        <v>11026.840000000006</v>
      </c>
      <c r="AZ3089" s="8">
        <f>AX3089*2%</f>
        <v>3150.5257142857154</v>
      </c>
      <c r="BA3089" s="8">
        <f>IF(BB3089&gt;0,0,AX3089*5%)</f>
        <v>7876.3142857142884</v>
      </c>
      <c r="BB3089" s="8"/>
      <c r="BC3089" s="8">
        <f>+AX3089+AY3089+AZ3089+BA3089+BB3089</f>
        <v>179579.96571428579</v>
      </c>
      <c r="BD3089" s="8">
        <f>AX3089-AT3089</f>
        <v>157526.28571428577</v>
      </c>
      <c r="BE3089" s="2"/>
      <c r="BH3089" s="2"/>
    </row>
    <row r="3090" spans="2:60" ht="17" hidden="1" outlineLevel="1" x14ac:dyDescent="0.2">
      <c r="B3090" s="82">
        <v>28</v>
      </c>
      <c r="C3090" s="144" t="s">
        <v>604</v>
      </c>
      <c r="D3090" s="144"/>
      <c r="E3090" s="82" t="s">
        <v>85</v>
      </c>
      <c r="F3090" s="143">
        <v>7</v>
      </c>
      <c r="G3090" s="142">
        <f>'[1]BoQ HSYC'!F3090</f>
        <v>7</v>
      </c>
      <c r="H3090" s="185">
        <f>'[1]BoQ HSYC'!G3090</f>
        <v>0</v>
      </c>
      <c r="I3090" s="185">
        <f>'[1]BoQ HSYC'!H3090</f>
        <v>0</v>
      </c>
      <c r="J3090" s="185">
        <f>'[1]BoQ HSYC'!I3090</f>
        <v>0</v>
      </c>
      <c r="K3090" s="48">
        <f>'[1]BoQ HSYC'!J3090</f>
        <v>76943.999999999985</v>
      </c>
      <c r="L3090" s="47">
        <f>'[1]BoQ HSYC'!K3090</f>
        <v>25484</v>
      </c>
      <c r="M3090" s="47">
        <f>'[1]BoQ HSYC'!L3090</f>
        <v>102427.99999999999</v>
      </c>
      <c r="N3090" s="183">
        <f>'[1]BoQ HSYC'!M3090</f>
        <v>26930.399999999994</v>
      </c>
      <c r="O3090" s="183">
        <f>'[1]BoQ HSYC'!N3090</f>
        <v>8919.4</v>
      </c>
      <c r="P3090" s="83">
        <f>'[1]BoQ HSYC'!O3090</f>
        <v>35849.799999999996</v>
      </c>
      <c r="Q3090" s="47">
        <f>'[1]BoQ HSYC'!P3090</f>
        <v>716995.99999999988</v>
      </c>
      <c r="R3090" s="132">
        <f>'[1]BoQ HSYC'!Q3090</f>
        <v>250948.59999999998</v>
      </c>
      <c r="S3090" s="83">
        <f>'[1]BoQ HSYC'!R3090</f>
        <v>967944.59999999986</v>
      </c>
      <c r="T3090" s="48">
        <f>'[1]BoQ HSYC'!S3090</f>
        <v>0</v>
      </c>
      <c r="U3090" s="132">
        <f>'[1]BoQ HSYC'!T3090</f>
        <v>0</v>
      </c>
      <c r="V3090" s="132" t="str">
        <f>'[1]BoQ HSYC'!U3090</f>
        <v>BĐG Q2/2026</v>
      </c>
      <c r="W3090" s="132" t="str">
        <f>'[1]BoQ HSYC'!V3090</f>
        <v>BĐG Q2/2026</v>
      </c>
      <c r="X3090" s="44" t="str">
        <f>'[1]BoQ HSYC'!W3090</f>
        <v>ME</v>
      </c>
      <c r="Y3090" s="44"/>
      <c r="Z3090" s="44"/>
      <c r="AA3090" s="44"/>
      <c r="AB3090" s="2">
        <v>221755.52149603877</v>
      </c>
      <c r="AC3090" s="2">
        <v>1552288.6504722713</v>
      </c>
      <c r="AD3090" s="2">
        <f>+M3090</f>
        <v>102427.99999999999</v>
      </c>
      <c r="AE3090" s="2">
        <f>+AD3090*14%</f>
        <v>14339.92</v>
      </c>
      <c r="AF3090" s="155">
        <f>+AD3090*35%</f>
        <v>35849.799999999996</v>
      </c>
      <c r="AG3090" s="2">
        <f>+AD3090*F3090</f>
        <v>716995.99999999988</v>
      </c>
      <c r="AH3090" s="2">
        <f>+AE3090*F3090</f>
        <v>100379.44</v>
      </c>
      <c r="AI3090" s="2">
        <f>+AF3090*F3090</f>
        <v>250948.59999999998</v>
      </c>
      <c r="AJ3090" s="2">
        <f>SUM(AG3090:AI3090)</f>
        <v>1068324.04</v>
      </c>
      <c r="AK3090" s="2">
        <f>+AD3090*G3090</f>
        <v>716995.99999999988</v>
      </c>
      <c r="AL3090" s="2">
        <f>+AE3090*G3090</f>
        <v>100379.44</v>
      </c>
      <c r="AM3090" s="2">
        <f>+AF3090*G3090</f>
        <v>250948.59999999998</v>
      </c>
      <c r="AN3090" s="155">
        <f>SUM(AK3090:AM3090)</f>
        <v>1068324.04</v>
      </c>
      <c r="AQ3090" s="145" t="s">
        <v>525</v>
      </c>
      <c r="AU3090" s="8"/>
      <c r="AV3090" s="8"/>
      <c r="AW3090" s="2">
        <f>'[2]BoQ HSYC-Đạt'!$AT3090</f>
        <v>104476.55999999998</v>
      </c>
      <c r="AX3090" s="8">
        <f>F3090*AW3090</f>
        <v>731335.91999999993</v>
      </c>
      <c r="AY3090" s="8">
        <f>IF(AQ3090="CT",7%,5%)*AX3090</f>
        <v>51193.5144</v>
      </c>
      <c r="AZ3090" s="8">
        <f>AX3090*2%</f>
        <v>14626.718399999998</v>
      </c>
      <c r="BA3090" s="8">
        <f>IF(BB3090&gt;0,0,AX3090*5%)</f>
        <v>36566.795999999995</v>
      </c>
      <c r="BB3090" s="8"/>
      <c r="BC3090" s="8">
        <f>+AX3090+AY3090+AZ3090+BA3090+BB3090</f>
        <v>833722.9487999999</v>
      </c>
      <c r="BD3090" s="8">
        <f>AX3090-AT3090</f>
        <v>731335.91999999993</v>
      </c>
      <c r="BE3090" s="2"/>
      <c r="BH3090" s="2"/>
    </row>
    <row r="3091" spans="2:60" ht="17" hidden="1" outlineLevel="1" x14ac:dyDescent="0.2">
      <c r="B3091" s="82">
        <v>29</v>
      </c>
      <c r="C3091" s="144" t="s">
        <v>603</v>
      </c>
      <c r="D3091" s="144"/>
      <c r="E3091" s="82" t="s">
        <v>85</v>
      </c>
      <c r="F3091" s="143">
        <v>2</v>
      </c>
      <c r="G3091" s="142">
        <f>'[1]BoQ HSYC'!F3091</f>
        <v>2</v>
      </c>
      <c r="H3091" s="185">
        <f>'[1]BoQ HSYC'!G3091</f>
        <v>0</v>
      </c>
      <c r="I3091" s="185">
        <f>'[1]BoQ HSYC'!H3091</f>
        <v>0</v>
      </c>
      <c r="J3091" s="185">
        <f>'[1]BoQ HSYC'!I3091</f>
        <v>0</v>
      </c>
      <c r="K3091" s="48">
        <f>'[1]BoQ HSYC'!J3091</f>
        <v>58926</v>
      </c>
      <c r="L3091" s="47">
        <f>'[1]BoQ HSYC'!K3091</f>
        <v>24050</v>
      </c>
      <c r="M3091" s="47">
        <f>'[1]BoQ HSYC'!L3091</f>
        <v>82976</v>
      </c>
      <c r="N3091" s="183">
        <f>'[1]BoQ HSYC'!M3091</f>
        <v>20624.099999999999</v>
      </c>
      <c r="O3091" s="183">
        <f>'[1]BoQ HSYC'!N3091</f>
        <v>8417.5</v>
      </c>
      <c r="P3091" s="83">
        <f>'[1]BoQ HSYC'!O3091</f>
        <v>29041.599999999999</v>
      </c>
      <c r="Q3091" s="47">
        <f>'[1]BoQ HSYC'!P3091</f>
        <v>165952</v>
      </c>
      <c r="R3091" s="132">
        <f>'[1]BoQ HSYC'!Q3091</f>
        <v>58083.199999999997</v>
      </c>
      <c r="S3091" s="83">
        <f>'[1]BoQ HSYC'!R3091</f>
        <v>224035.20000000001</v>
      </c>
      <c r="T3091" s="48">
        <f>'[1]BoQ HSYC'!S3091</f>
        <v>0</v>
      </c>
      <c r="U3091" s="132">
        <f>'[1]BoQ HSYC'!T3091</f>
        <v>0</v>
      </c>
      <c r="V3091" s="132" t="str">
        <f>'[1]BoQ HSYC'!U3091</f>
        <v>BĐG Q2/2026</v>
      </c>
      <c r="W3091" s="132" t="str">
        <f>'[1]BoQ HSYC'!V3091</f>
        <v>BĐG Q2/2026</v>
      </c>
      <c r="X3091" s="44" t="str">
        <f>'[1]BoQ HSYC'!W3091</f>
        <v>ME</v>
      </c>
      <c r="Y3091" s="44"/>
      <c r="Z3091" s="44"/>
      <c r="AA3091" s="44"/>
      <c r="AB3091" s="2">
        <v>175992.76883280673</v>
      </c>
      <c r="AC3091" s="2">
        <v>351985.53766561346</v>
      </c>
      <c r="AD3091" s="2">
        <f>+M3091</f>
        <v>82976</v>
      </c>
      <c r="AE3091" s="2">
        <f>+AD3091*14%</f>
        <v>11616.640000000001</v>
      </c>
      <c r="AF3091" s="155">
        <f>+AD3091*35%</f>
        <v>29041.599999999999</v>
      </c>
      <c r="AG3091" s="2">
        <f>+AD3091*F3091</f>
        <v>165952</v>
      </c>
      <c r="AH3091" s="2">
        <f>+AE3091*F3091</f>
        <v>23233.280000000002</v>
      </c>
      <c r="AI3091" s="2">
        <f>+AF3091*F3091</f>
        <v>58083.199999999997</v>
      </c>
      <c r="AJ3091" s="2">
        <f>SUM(AG3091:AI3091)</f>
        <v>247268.47999999998</v>
      </c>
      <c r="AK3091" s="2">
        <f>+AD3091*G3091</f>
        <v>165952</v>
      </c>
      <c r="AL3091" s="2">
        <f>+AE3091*G3091</f>
        <v>23233.280000000002</v>
      </c>
      <c r="AM3091" s="2">
        <f>+AF3091*G3091</f>
        <v>58083.199999999997</v>
      </c>
      <c r="AN3091" s="155">
        <f>SUM(AK3091:AM3091)</f>
        <v>247268.47999999998</v>
      </c>
      <c r="AQ3091" s="145" t="s">
        <v>525</v>
      </c>
      <c r="AU3091" s="8"/>
      <c r="AV3091" s="8"/>
      <c r="AW3091" s="2">
        <f>'[2]BoQ HSYC-Đạt'!$AT3091</f>
        <v>84635.520000000004</v>
      </c>
      <c r="AX3091" s="8">
        <f>F3091*AW3091</f>
        <v>169271.04000000001</v>
      </c>
      <c r="AY3091" s="8">
        <f>IF(AQ3091="CT",7%,5%)*AX3091</f>
        <v>11848.972800000001</v>
      </c>
      <c r="AZ3091" s="8">
        <f>AX3091*2%</f>
        <v>3385.4208000000003</v>
      </c>
      <c r="BA3091" s="8">
        <f>IF(BB3091&gt;0,0,AX3091*5%)</f>
        <v>8463.5520000000015</v>
      </c>
      <c r="BB3091" s="8"/>
      <c r="BC3091" s="8">
        <f>+AX3091+AY3091+AZ3091+BA3091+BB3091</f>
        <v>192968.98559999999</v>
      </c>
      <c r="BD3091" s="8">
        <f>AX3091-AT3091</f>
        <v>169271.04000000001</v>
      </c>
      <c r="BE3091" s="2"/>
      <c r="BH3091" s="2"/>
    </row>
    <row r="3092" spans="2:60" ht="17" hidden="1" outlineLevel="1" x14ac:dyDescent="0.2">
      <c r="B3092" s="82">
        <v>30</v>
      </c>
      <c r="C3092" s="144" t="s">
        <v>602</v>
      </c>
      <c r="D3092" s="144"/>
      <c r="E3092" s="82" t="s">
        <v>85</v>
      </c>
      <c r="F3092" s="143">
        <v>4</v>
      </c>
      <c r="G3092" s="142">
        <f>'[1]BoQ HSYC'!F3092</f>
        <v>4</v>
      </c>
      <c r="H3092" s="185">
        <f>'[1]BoQ HSYC'!G3092</f>
        <v>0</v>
      </c>
      <c r="I3092" s="185">
        <f>'[1]BoQ HSYC'!H3092</f>
        <v>0</v>
      </c>
      <c r="J3092" s="185">
        <f>'[1]BoQ HSYC'!I3092</f>
        <v>0</v>
      </c>
      <c r="K3092" s="48">
        <f>'[1]BoQ HSYC'!J3092</f>
        <v>19277.999999999996</v>
      </c>
      <c r="L3092" s="47">
        <f>'[1]BoQ HSYC'!K3092</f>
        <v>22616</v>
      </c>
      <c r="M3092" s="47">
        <f>'[1]BoQ HSYC'!L3092</f>
        <v>41894</v>
      </c>
      <c r="N3092" s="183">
        <f>'[1]BoQ HSYC'!M3092</f>
        <v>6747.2999999999984</v>
      </c>
      <c r="O3092" s="183">
        <f>'[1]BoQ HSYC'!N3092</f>
        <v>7915.5999999999995</v>
      </c>
      <c r="P3092" s="83">
        <f>'[1]BoQ HSYC'!O3092</f>
        <v>14662.899999999998</v>
      </c>
      <c r="Q3092" s="47">
        <f>'[1]BoQ HSYC'!P3092</f>
        <v>167576</v>
      </c>
      <c r="R3092" s="132">
        <f>'[1]BoQ HSYC'!Q3092</f>
        <v>58651.599999999991</v>
      </c>
      <c r="S3092" s="83">
        <f>'[1]BoQ HSYC'!R3092</f>
        <v>226227.59999999998</v>
      </c>
      <c r="T3092" s="48">
        <f>'[1]BoQ HSYC'!S3092</f>
        <v>0</v>
      </c>
      <c r="U3092" s="132">
        <f>'[1]BoQ HSYC'!T3092</f>
        <v>0</v>
      </c>
      <c r="V3092" s="132" t="str">
        <f>'[1]BoQ HSYC'!U3092</f>
        <v>BĐG Q2/2026</v>
      </c>
      <c r="W3092" s="132" t="str">
        <f>'[1]BoQ HSYC'!V3092</f>
        <v>BĐG Q2/2026</v>
      </c>
      <c r="X3092" s="44" t="str">
        <f>'[1]BoQ HSYC'!W3092</f>
        <v>ME</v>
      </c>
      <c r="Y3092" s="44"/>
      <c r="Z3092" s="44"/>
      <c r="AA3092" s="44"/>
      <c r="AB3092" s="2">
        <v>81295.90954634326</v>
      </c>
      <c r="AC3092" s="2">
        <v>325183.63818537304</v>
      </c>
      <c r="AD3092" s="2">
        <f>+M3092</f>
        <v>41894</v>
      </c>
      <c r="AE3092" s="2">
        <f>+AD3092*14%</f>
        <v>5865.1600000000008</v>
      </c>
      <c r="AF3092" s="155">
        <f>+AD3092*35%</f>
        <v>14662.9</v>
      </c>
      <c r="AG3092" s="2">
        <f>+AD3092*F3092</f>
        <v>167576</v>
      </c>
      <c r="AH3092" s="2">
        <f>+AE3092*F3092</f>
        <v>23460.640000000003</v>
      </c>
      <c r="AI3092" s="2">
        <f>+AF3092*F3092</f>
        <v>58651.6</v>
      </c>
      <c r="AJ3092" s="2">
        <f>SUM(AG3092:AI3092)</f>
        <v>249688.24000000002</v>
      </c>
      <c r="AK3092" s="2">
        <f>+AD3092*G3092</f>
        <v>167576</v>
      </c>
      <c r="AL3092" s="2">
        <f>+AE3092*G3092</f>
        <v>23460.640000000003</v>
      </c>
      <c r="AM3092" s="2">
        <f>+AF3092*G3092</f>
        <v>58651.6</v>
      </c>
      <c r="AN3092" s="155">
        <f>SUM(AK3092:AM3092)</f>
        <v>249688.24000000002</v>
      </c>
      <c r="AQ3092" s="145" t="s">
        <v>525</v>
      </c>
      <c r="AU3092" s="8"/>
      <c r="AV3092" s="8"/>
      <c r="AW3092" s="2">
        <f>'[2]BoQ HSYC-Đạt'!$AT3092</f>
        <v>42731.88</v>
      </c>
      <c r="AX3092" s="8">
        <f>F3092*AW3092</f>
        <v>170927.52</v>
      </c>
      <c r="AY3092" s="8">
        <f>IF(AQ3092="CT",7%,5%)*AX3092</f>
        <v>11964.9264</v>
      </c>
      <c r="AZ3092" s="8">
        <f>AX3092*2%</f>
        <v>3418.5504000000001</v>
      </c>
      <c r="BA3092" s="8">
        <f>IF(BB3092&gt;0,0,AX3092*5%)</f>
        <v>8546.3760000000002</v>
      </c>
      <c r="BB3092" s="8"/>
      <c r="BC3092" s="8">
        <f>+AX3092+AY3092+AZ3092+BA3092+BB3092</f>
        <v>194857.37279999998</v>
      </c>
      <c r="BD3092" s="8">
        <f>AX3092-AT3092</f>
        <v>170927.52</v>
      </c>
      <c r="BE3092" s="2"/>
      <c r="BH3092" s="2"/>
    </row>
    <row r="3093" spans="2:60" ht="17" hidden="1" outlineLevel="1" x14ac:dyDescent="0.2">
      <c r="B3093" s="82">
        <v>31</v>
      </c>
      <c r="C3093" s="144" t="s">
        <v>601</v>
      </c>
      <c r="D3093" s="144"/>
      <c r="E3093" s="82" t="s">
        <v>85</v>
      </c>
      <c r="F3093" s="143">
        <v>5</v>
      </c>
      <c r="G3093" s="142">
        <f>'[1]BoQ HSYC'!F3093</f>
        <v>5</v>
      </c>
      <c r="H3093" s="185">
        <f>'[1]BoQ HSYC'!G3093</f>
        <v>0</v>
      </c>
      <c r="I3093" s="185">
        <f>'[1]BoQ HSYC'!H3093</f>
        <v>0</v>
      </c>
      <c r="J3093" s="185">
        <f>'[1]BoQ HSYC'!I3093</f>
        <v>0</v>
      </c>
      <c r="K3093" s="48">
        <f>'[1]BoQ HSYC'!J3093</f>
        <v>10962</v>
      </c>
      <c r="L3093" s="47">
        <f>'[1]BoQ HSYC'!K3093</f>
        <v>21184</v>
      </c>
      <c r="M3093" s="47">
        <f>'[1]BoQ HSYC'!L3093</f>
        <v>32146</v>
      </c>
      <c r="N3093" s="183">
        <f>'[1]BoQ HSYC'!M3093</f>
        <v>3836.7</v>
      </c>
      <c r="O3093" s="183">
        <f>'[1]BoQ HSYC'!N3093</f>
        <v>7414.4</v>
      </c>
      <c r="P3093" s="83">
        <f>'[1]BoQ HSYC'!O3093</f>
        <v>11251.099999999999</v>
      </c>
      <c r="Q3093" s="47">
        <f>'[1]BoQ HSYC'!P3093</f>
        <v>160730</v>
      </c>
      <c r="R3093" s="132">
        <f>'[1]BoQ HSYC'!Q3093</f>
        <v>56255.499999999993</v>
      </c>
      <c r="S3093" s="83">
        <f>'[1]BoQ HSYC'!R3093</f>
        <v>216985.5</v>
      </c>
      <c r="T3093" s="48">
        <f>'[1]BoQ HSYC'!S3093</f>
        <v>0</v>
      </c>
      <c r="U3093" s="132">
        <f>'[1]BoQ HSYC'!T3093</f>
        <v>0</v>
      </c>
      <c r="V3093" s="132" t="str">
        <f>'[1]BoQ HSYC'!U3093</f>
        <v>BĐG Q2/2026</v>
      </c>
      <c r="W3093" s="132" t="str">
        <f>'[1]BoQ HSYC'!V3093</f>
        <v>BĐG Q2/2026</v>
      </c>
      <c r="X3093" s="44" t="str">
        <f>'[1]BoQ HSYC'!W3093</f>
        <v>ME</v>
      </c>
      <c r="Y3093" s="44"/>
      <c r="Z3093" s="44"/>
      <c r="AA3093" s="44"/>
      <c r="AB3093" s="2">
        <v>55817.902768047752</v>
      </c>
      <c r="AC3093" s="2">
        <v>279089.51384023874</v>
      </c>
      <c r="AD3093" s="2">
        <f>+M3093</f>
        <v>32146</v>
      </c>
      <c r="AE3093" s="2">
        <f>+AD3093*14%</f>
        <v>4500.4400000000005</v>
      </c>
      <c r="AF3093" s="155">
        <f>+AD3093*35%</f>
        <v>11251.099999999999</v>
      </c>
      <c r="AG3093" s="2">
        <f>+AD3093*F3093</f>
        <v>160730</v>
      </c>
      <c r="AH3093" s="2">
        <f>+AE3093*F3093</f>
        <v>22502.200000000004</v>
      </c>
      <c r="AI3093" s="2">
        <f>+AF3093*F3093</f>
        <v>56255.499999999993</v>
      </c>
      <c r="AJ3093" s="2">
        <f>SUM(AG3093:AI3093)</f>
        <v>239487.7</v>
      </c>
      <c r="AK3093" s="2">
        <f>+AD3093*G3093</f>
        <v>160730</v>
      </c>
      <c r="AL3093" s="2">
        <f>+AE3093*G3093</f>
        <v>22502.200000000004</v>
      </c>
      <c r="AM3093" s="2">
        <f>+AF3093*G3093</f>
        <v>56255.499999999993</v>
      </c>
      <c r="AN3093" s="155">
        <f>SUM(AK3093:AM3093)</f>
        <v>239487.7</v>
      </c>
      <c r="AQ3093" s="145" t="s">
        <v>525</v>
      </c>
      <c r="AU3093" s="8"/>
      <c r="AV3093" s="8"/>
      <c r="AW3093" s="2">
        <f>'[2]BoQ HSYC-Đạt'!$AT3093</f>
        <v>32788.92</v>
      </c>
      <c r="AX3093" s="8">
        <f>F3093*AW3093</f>
        <v>163944.59999999998</v>
      </c>
      <c r="AY3093" s="8">
        <f>IF(AQ3093="CT",7%,5%)*AX3093</f>
        <v>11476.121999999999</v>
      </c>
      <c r="AZ3093" s="8">
        <f>AX3093*2%</f>
        <v>3278.8919999999998</v>
      </c>
      <c r="BA3093" s="8">
        <f>IF(BB3093&gt;0,0,AX3093*5%)</f>
        <v>8197.23</v>
      </c>
      <c r="BB3093" s="8"/>
      <c r="BC3093" s="8">
        <f>+AX3093+AY3093+AZ3093+BA3093+BB3093</f>
        <v>186896.84399999998</v>
      </c>
      <c r="BD3093" s="8">
        <f>AX3093-AT3093</f>
        <v>163944.59999999998</v>
      </c>
      <c r="BE3093" s="2"/>
      <c r="BH3093" s="2"/>
    </row>
    <row r="3094" spans="2:60" ht="17" hidden="1" outlineLevel="1" x14ac:dyDescent="0.2">
      <c r="B3094" s="82">
        <v>32</v>
      </c>
      <c r="C3094" s="144" t="s">
        <v>600</v>
      </c>
      <c r="D3094" s="144"/>
      <c r="E3094" s="82" t="s">
        <v>85</v>
      </c>
      <c r="F3094" s="143">
        <v>30</v>
      </c>
      <c r="G3094" s="142">
        <f>'[1]BoQ HSYC'!F3094</f>
        <v>30</v>
      </c>
      <c r="H3094" s="185">
        <f>'[1]BoQ HSYC'!G3094</f>
        <v>0</v>
      </c>
      <c r="I3094" s="185">
        <f>'[1]BoQ HSYC'!H3094</f>
        <v>0</v>
      </c>
      <c r="J3094" s="185">
        <f>'[1]BoQ HSYC'!I3094</f>
        <v>0</v>
      </c>
      <c r="K3094" s="48">
        <f>'[1]BoQ HSYC'!J3094</f>
        <v>6762</v>
      </c>
      <c r="L3094" s="47">
        <f>'[1]BoQ HSYC'!K3094</f>
        <v>20461</v>
      </c>
      <c r="M3094" s="47">
        <f>'[1]BoQ HSYC'!L3094</f>
        <v>27223</v>
      </c>
      <c r="N3094" s="183">
        <f>'[1]BoQ HSYC'!M3094</f>
        <v>2366.6999999999998</v>
      </c>
      <c r="O3094" s="183">
        <f>'[1]BoQ HSYC'!N3094</f>
        <v>7161.3499999999995</v>
      </c>
      <c r="P3094" s="83">
        <f>'[1]BoQ HSYC'!O3094</f>
        <v>9528.0499999999993</v>
      </c>
      <c r="Q3094" s="47">
        <f>'[1]BoQ HSYC'!P3094</f>
        <v>816690</v>
      </c>
      <c r="R3094" s="132">
        <f>'[1]BoQ HSYC'!Q3094</f>
        <v>285841.5</v>
      </c>
      <c r="S3094" s="83">
        <f>'[1]BoQ HSYC'!R3094</f>
        <v>1102531.5</v>
      </c>
      <c r="T3094" s="48">
        <f>'[1]BoQ HSYC'!S3094</f>
        <v>0</v>
      </c>
      <c r="U3094" s="132">
        <f>'[1]BoQ HSYC'!T3094</f>
        <v>0</v>
      </c>
      <c r="V3094" s="132" t="str">
        <f>'[1]BoQ HSYC'!U3094</f>
        <v>BĐG Q2/2026</v>
      </c>
      <c r="W3094" s="132" t="str">
        <f>'[1]BoQ HSYC'!V3094</f>
        <v>BĐG Q2/2026</v>
      </c>
      <c r="X3094" s="44" t="str">
        <f>'[1]BoQ HSYC'!W3094</f>
        <v>ME</v>
      </c>
      <c r="Y3094" s="44"/>
      <c r="Z3094" s="44"/>
      <c r="AA3094" s="44"/>
      <c r="AB3094" s="2">
        <v>44889.697919607752</v>
      </c>
      <c r="AC3094" s="2">
        <v>1346690.9375882326</v>
      </c>
      <c r="AD3094" s="2">
        <f>+M3094</f>
        <v>27223</v>
      </c>
      <c r="AE3094" s="2">
        <f>+AD3094*14%</f>
        <v>3811.2200000000003</v>
      </c>
      <c r="AF3094" s="155">
        <f>+AD3094*35%</f>
        <v>9528.0499999999993</v>
      </c>
      <c r="AG3094" s="2">
        <f>+AD3094*F3094</f>
        <v>816690</v>
      </c>
      <c r="AH3094" s="2">
        <f>+AE3094*F3094</f>
        <v>114336.6</v>
      </c>
      <c r="AI3094" s="2">
        <f>+AF3094*F3094</f>
        <v>285841.5</v>
      </c>
      <c r="AJ3094" s="2">
        <f>SUM(AG3094:AI3094)</f>
        <v>1216868.1000000001</v>
      </c>
      <c r="AK3094" s="2">
        <f>+AD3094*G3094</f>
        <v>816690</v>
      </c>
      <c r="AL3094" s="2">
        <f>+AE3094*G3094</f>
        <v>114336.6</v>
      </c>
      <c r="AM3094" s="2">
        <f>+AF3094*G3094</f>
        <v>285841.5</v>
      </c>
      <c r="AN3094" s="155">
        <f>SUM(AK3094:AM3094)</f>
        <v>1216868.1000000001</v>
      </c>
      <c r="AQ3094" s="145" t="s">
        <v>525</v>
      </c>
      <c r="AU3094" s="8"/>
      <c r="AV3094" s="8"/>
      <c r="AW3094" s="2">
        <f>'[2]BoQ HSYC-Đạt'!$AT3094</f>
        <v>27767.46</v>
      </c>
      <c r="AX3094" s="8">
        <f>F3094*AW3094</f>
        <v>833023.79999999993</v>
      </c>
      <c r="AY3094" s="8">
        <f>IF(AQ3094="CT",7%,5%)*AX3094</f>
        <v>58311.665999999997</v>
      </c>
      <c r="AZ3094" s="8">
        <f>AX3094*2%</f>
        <v>16660.475999999999</v>
      </c>
      <c r="BA3094" s="8">
        <f>IF(BB3094&gt;0,0,AX3094*5%)</f>
        <v>41651.19</v>
      </c>
      <c r="BB3094" s="8"/>
      <c r="BC3094" s="8">
        <f>+AX3094+AY3094+AZ3094+BA3094+BB3094</f>
        <v>949647.13199999998</v>
      </c>
      <c r="BD3094" s="8">
        <f>AX3094-AT3094</f>
        <v>833023.79999999993</v>
      </c>
      <c r="BE3094" s="2"/>
      <c r="BH3094" s="2"/>
    </row>
    <row r="3095" spans="2:60" ht="17" hidden="1" outlineLevel="1" x14ac:dyDescent="0.2">
      <c r="B3095" s="82">
        <v>33</v>
      </c>
      <c r="C3095" s="144" t="s">
        <v>599</v>
      </c>
      <c r="D3095" s="144"/>
      <c r="E3095" s="82" t="s">
        <v>85</v>
      </c>
      <c r="F3095" s="143">
        <v>60</v>
      </c>
      <c r="G3095" s="142">
        <f>'[1]BoQ HSYC'!F3095</f>
        <v>60</v>
      </c>
      <c r="H3095" s="185">
        <f>'[1]BoQ HSYC'!G3095</f>
        <v>0</v>
      </c>
      <c r="I3095" s="185">
        <f>'[1]BoQ HSYC'!H3095</f>
        <v>0</v>
      </c>
      <c r="J3095" s="185">
        <f>'[1]BoQ HSYC'!I3095</f>
        <v>0</v>
      </c>
      <c r="K3095" s="48">
        <f>'[1]BoQ HSYC'!J3095</f>
        <v>3864</v>
      </c>
      <c r="L3095" s="47">
        <f>'[1]BoQ HSYC'!K3095</f>
        <v>19750</v>
      </c>
      <c r="M3095" s="47">
        <f>'[1]BoQ HSYC'!L3095</f>
        <v>23614</v>
      </c>
      <c r="N3095" s="183">
        <f>'[1]BoQ HSYC'!M3095</f>
        <v>1352.3999999999999</v>
      </c>
      <c r="O3095" s="183">
        <f>'[1]BoQ HSYC'!N3095</f>
        <v>6912.5</v>
      </c>
      <c r="P3095" s="83">
        <f>'[1]BoQ HSYC'!O3095</f>
        <v>8264.9</v>
      </c>
      <c r="Q3095" s="47">
        <f>'[1]BoQ HSYC'!P3095</f>
        <v>1416840</v>
      </c>
      <c r="R3095" s="132">
        <f>'[1]BoQ HSYC'!Q3095</f>
        <v>495894</v>
      </c>
      <c r="S3095" s="83">
        <f>'[1]BoQ HSYC'!R3095</f>
        <v>1912734</v>
      </c>
      <c r="T3095" s="48">
        <f>'[1]BoQ HSYC'!S3095</f>
        <v>0</v>
      </c>
      <c r="U3095" s="132">
        <f>'[1]BoQ HSYC'!T3095</f>
        <v>0</v>
      </c>
      <c r="V3095" s="132" t="str">
        <f>'[1]BoQ HSYC'!U3095</f>
        <v>BĐG Q2/2026</v>
      </c>
      <c r="W3095" s="132" t="str">
        <f>'[1]BoQ HSYC'!V3095</f>
        <v>BĐG Q2/2026</v>
      </c>
      <c r="X3095" s="44" t="str">
        <f>'[1]BoQ HSYC'!W3095</f>
        <v>ME</v>
      </c>
      <c r="Y3095" s="44"/>
      <c r="Z3095" s="44"/>
      <c r="AA3095" s="44"/>
      <c r="AB3095" s="2">
        <v>36748.564473159</v>
      </c>
      <c r="AC3095" s="2">
        <v>2204913.8683895399</v>
      </c>
      <c r="AD3095" s="2">
        <f>+M3095</f>
        <v>23614</v>
      </c>
      <c r="AE3095" s="2">
        <f>+AD3095*14%</f>
        <v>3305.9600000000005</v>
      </c>
      <c r="AF3095" s="155">
        <f>+AD3095*35%</f>
        <v>8264.9</v>
      </c>
      <c r="AG3095" s="2">
        <f>+AD3095*F3095</f>
        <v>1416840</v>
      </c>
      <c r="AH3095" s="2">
        <f>+AE3095*F3095</f>
        <v>198357.60000000003</v>
      </c>
      <c r="AI3095" s="2">
        <f>+AF3095*F3095</f>
        <v>495894</v>
      </c>
      <c r="AJ3095" s="2">
        <f>SUM(AG3095:AI3095)</f>
        <v>2111091.6</v>
      </c>
      <c r="AK3095" s="2">
        <f>+AD3095*G3095</f>
        <v>1416840</v>
      </c>
      <c r="AL3095" s="2">
        <f>+AE3095*G3095</f>
        <v>198357.60000000003</v>
      </c>
      <c r="AM3095" s="2">
        <f>+AF3095*G3095</f>
        <v>495894</v>
      </c>
      <c r="AN3095" s="155">
        <f>SUM(AK3095:AM3095)</f>
        <v>2111091.6</v>
      </c>
      <c r="AQ3095" s="145" t="s">
        <v>525</v>
      </c>
      <c r="AU3095" s="8"/>
      <c r="AV3095" s="8"/>
      <c r="AW3095" s="2">
        <f>'[2]BoQ HSYC-Đạt'!$AT3095</f>
        <v>24086.28</v>
      </c>
      <c r="AX3095" s="8">
        <f>F3095*AW3095</f>
        <v>1445176.7999999998</v>
      </c>
      <c r="AY3095" s="8">
        <f>IF(AQ3095="CT",7%,5%)*AX3095</f>
        <v>101162.376</v>
      </c>
      <c r="AZ3095" s="8">
        <f>AX3095*2%</f>
        <v>28903.535999999996</v>
      </c>
      <c r="BA3095" s="8">
        <f>IF(BB3095&gt;0,0,AX3095*5%)</f>
        <v>72258.84</v>
      </c>
      <c r="BB3095" s="8"/>
      <c r="BC3095" s="8">
        <f>+AX3095+AY3095+AZ3095+BA3095+BB3095</f>
        <v>1647501.5519999999</v>
      </c>
      <c r="BD3095" s="8">
        <f>AX3095-AT3095</f>
        <v>1445176.7999999998</v>
      </c>
      <c r="BE3095" s="2"/>
      <c r="BH3095" s="2"/>
    </row>
    <row r="3096" spans="2:60" ht="17" hidden="1" outlineLevel="1" x14ac:dyDescent="0.2">
      <c r="B3096" s="82">
        <v>34</v>
      </c>
      <c r="C3096" s="144" t="s">
        <v>598</v>
      </c>
      <c r="D3096" s="144"/>
      <c r="E3096" s="82" t="s">
        <v>85</v>
      </c>
      <c r="F3096" s="143">
        <v>160</v>
      </c>
      <c r="G3096" s="142">
        <f>'[1]BoQ HSYC'!F3096</f>
        <v>160</v>
      </c>
      <c r="H3096" s="185">
        <f>'[1]BoQ HSYC'!G3096</f>
        <v>0</v>
      </c>
      <c r="I3096" s="185">
        <f>'[1]BoQ HSYC'!H3096</f>
        <v>0</v>
      </c>
      <c r="J3096" s="185">
        <f>'[1]BoQ HSYC'!I3096</f>
        <v>0</v>
      </c>
      <c r="K3096" s="48">
        <f>'[1]BoQ HSYC'!J3096</f>
        <v>2898</v>
      </c>
      <c r="L3096" s="47">
        <f>'[1]BoQ HSYC'!K3096</f>
        <v>19028</v>
      </c>
      <c r="M3096" s="47">
        <f>'[1]BoQ HSYC'!L3096</f>
        <v>21926</v>
      </c>
      <c r="N3096" s="183">
        <f>'[1]BoQ HSYC'!M3096</f>
        <v>1014.3</v>
      </c>
      <c r="O3096" s="183">
        <f>'[1]BoQ HSYC'!N3096</f>
        <v>6659.7999999999993</v>
      </c>
      <c r="P3096" s="83">
        <f>'[1]BoQ HSYC'!O3096</f>
        <v>7674.0999999999995</v>
      </c>
      <c r="Q3096" s="47">
        <f>'[1]BoQ HSYC'!P3096</f>
        <v>3508160</v>
      </c>
      <c r="R3096" s="132">
        <f>'[1]BoQ HSYC'!Q3096</f>
        <v>1227856</v>
      </c>
      <c r="S3096" s="83">
        <f>'[1]BoQ HSYC'!R3096</f>
        <v>4736016</v>
      </c>
      <c r="T3096" s="48">
        <f>'[1]BoQ HSYC'!S3096</f>
        <v>0</v>
      </c>
      <c r="U3096" s="132">
        <f>'[1]BoQ HSYC'!T3096</f>
        <v>0</v>
      </c>
      <c r="V3096" s="132" t="str">
        <f>'[1]BoQ HSYC'!U3096</f>
        <v>BĐG Q2/2026</v>
      </c>
      <c r="W3096" s="132" t="str">
        <f>'[1]BoQ HSYC'!V3096</f>
        <v>BĐG Q2/2026</v>
      </c>
      <c r="X3096" s="44" t="str">
        <f>'[1]BoQ HSYC'!W3096</f>
        <v>ME</v>
      </c>
      <c r="Y3096" s="44"/>
      <c r="Z3096" s="44"/>
      <c r="AA3096" s="44"/>
      <c r="AB3096" s="2">
        <v>33323.63831374875</v>
      </c>
      <c r="AC3096" s="2">
        <v>5331782.1301998002</v>
      </c>
      <c r="AD3096" s="2">
        <f>+M3096</f>
        <v>21926</v>
      </c>
      <c r="AE3096" s="2">
        <f>+AD3096*14%</f>
        <v>3069.6400000000003</v>
      </c>
      <c r="AF3096" s="155">
        <f>+AD3096*35%</f>
        <v>7674.0999999999995</v>
      </c>
      <c r="AG3096" s="2">
        <f>+AD3096*F3096</f>
        <v>3508160</v>
      </c>
      <c r="AH3096" s="2">
        <f>+AE3096*F3096</f>
        <v>491142.40000000002</v>
      </c>
      <c r="AI3096" s="2">
        <f>+AF3096*F3096</f>
        <v>1227856</v>
      </c>
      <c r="AJ3096" s="2">
        <f>SUM(AG3096:AI3096)</f>
        <v>5227158.4000000004</v>
      </c>
      <c r="AK3096" s="2">
        <f>+AD3096*G3096</f>
        <v>3508160</v>
      </c>
      <c r="AL3096" s="2">
        <f>+AE3096*G3096</f>
        <v>491142.40000000002</v>
      </c>
      <c r="AM3096" s="2">
        <f>+AF3096*G3096</f>
        <v>1227856</v>
      </c>
      <c r="AN3096" s="155">
        <f>SUM(AK3096:AM3096)</f>
        <v>5227158.4000000004</v>
      </c>
      <c r="AQ3096" s="145" t="s">
        <v>525</v>
      </c>
      <c r="AU3096" s="8"/>
      <c r="AV3096" s="8"/>
      <c r="AW3096" s="2">
        <f>'[2]BoQ HSYC-Đạt'!$AT3096</f>
        <v>22364.52</v>
      </c>
      <c r="AX3096" s="8">
        <f>F3096*AW3096</f>
        <v>3578323.2</v>
      </c>
      <c r="AY3096" s="8">
        <f>IF(AQ3096="CT",7%,5%)*AX3096</f>
        <v>250482.62400000004</v>
      </c>
      <c r="AZ3096" s="8">
        <f>AX3096*2%</f>
        <v>71566.464000000007</v>
      </c>
      <c r="BA3096" s="8">
        <f>IF(BB3096&gt;0,0,AX3096*5%)</f>
        <v>178916.16000000003</v>
      </c>
      <c r="BB3096" s="8"/>
      <c r="BC3096" s="8">
        <f>+AX3096+AY3096+AZ3096+BA3096+BB3096</f>
        <v>4079288.4480000003</v>
      </c>
      <c r="BD3096" s="8">
        <f>AX3096-AT3096</f>
        <v>3578323.2</v>
      </c>
      <c r="BE3096" s="2"/>
      <c r="BH3096" s="2"/>
    </row>
    <row r="3097" spans="2:60" ht="17" hidden="1" outlineLevel="1" x14ac:dyDescent="0.2">
      <c r="B3097" s="82">
        <v>35</v>
      </c>
      <c r="C3097" s="144" t="s">
        <v>597</v>
      </c>
      <c r="D3097" s="144"/>
      <c r="E3097" s="82" t="s">
        <v>85</v>
      </c>
      <c r="F3097" s="143">
        <v>11</v>
      </c>
      <c r="G3097" s="142">
        <f>'[1]BoQ HSYC'!F3097</f>
        <v>11</v>
      </c>
      <c r="H3097" s="185">
        <f>'[1]BoQ HSYC'!G3097</f>
        <v>0</v>
      </c>
      <c r="I3097" s="185">
        <f>'[1]BoQ HSYC'!H3097</f>
        <v>0</v>
      </c>
      <c r="J3097" s="185">
        <f>'[1]BoQ HSYC'!I3097</f>
        <v>0</v>
      </c>
      <c r="K3097" s="48">
        <f>'[1]BoQ HSYC'!J3097</f>
        <v>3864</v>
      </c>
      <c r="L3097" s="47">
        <f>'[1]BoQ HSYC'!K3097</f>
        <v>19750</v>
      </c>
      <c r="M3097" s="47">
        <f>'[1]BoQ HSYC'!L3097</f>
        <v>23614</v>
      </c>
      <c r="N3097" s="183">
        <f>'[1]BoQ HSYC'!M3097</f>
        <v>1352.3999999999999</v>
      </c>
      <c r="O3097" s="183">
        <f>'[1]BoQ HSYC'!N3097</f>
        <v>6912.5</v>
      </c>
      <c r="P3097" s="83">
        <f>'[1]BoQ HSYC'!O3097</f>
        <v>8264.9</v>
      </c>
      <c r="Q3097" s="47">
        <f>'[1]BoQ HSYC'!P3097</f>
        <v>259754</v>
      </c>
      <c r="R3097" s="132">
        <f>'[1]BoQ HSYC'!Q3097</f>
        <v>90913.9</v>
      </c>
      <c r="S3097" s="83">
        <f>'[1]BoQ HSYC'!R3097</f>
        <v>350667.9</v>
      </c>
      <c r="T3097" s="48">
        <f>'[1]BoQ HSYC'!S3097</f>
        <v>0</v>
      </c>
      <c r="U3097" s="132">
        <f>'[1]BoQ HSYC'!T3097</f>
        <v>0</v>
      </c>
      <c r="V3097" s="132" t="str">
        <f>'[1]BoQ HSYC'!U3097</f>
        <v>BĐG Q2/2026</v>
      </c>
      <c r="W3097" s="132" t="str">
        <f>'[1]BoQ HSYC'!V3097</f>
        <v>BĐG Q2/2026</v>
      </c>
      <c r="X3097" s="44" t="str">
        <f>'[1]BoQ HSYC'!W3097</f>
        <v>ME</v>
      </c>
      <c r="Y3097" s="44"/>
      <c r="Z3097" s="44"/>
      <c r="AA3097" s="44"/>
      <c r="AB3097" s="2">
        <v>36748.564473159</v>
      </c>
      <c r="AC3097" s="2">
        <v>404234.20920474897</v>
      </c>
      <c r="AD3097" s="2">
        <f>+M3097</f>
        <v>23614</v>
      </c>
      <c r="AE3097" s="2">
        <f>+AD3097*14%</f>
        <v>3305.9600000000005</v>
      </c>
      <c r="AF3097" s="155">
        <f>+AD3097*35%</f>
        <v>8264.9</v>
      </c>
      <c r="AG3097" s="2">
        <f>+AD3097*F3097</f>
        <v>259754</v>
      </c>
      <c r="AH3097" s="2">
        <f>+AE3097*F3097</f>
        <v>36365.560000000005</v>
      </c>
      <c r="AI3097" s="2">
        <f>+AF3097*F3097</f>
        <v>90913.9</v>
      </c>
      <c r="AJ3097" s="2">
        <f>SUM(AG3097:AI3097)</f>
        <v>387033.45999999996</v>
      </c>
      <c r="AK3097" s="2">
        <f>+AD3097*G3097</f>
        <v>259754</v>
      </c>
      <c r="AL3097" s="2">
        <f>+AE3097*G3097</f>
        <v>36365.560000000005</v>
      </c>
      <c r="AM3097" s="2">
        <f>+AF3097*G3097</f>
        <v>90913.9</v>
      </c>
      <c r="AN3097" s="155">
        <f>SUM(AK3097:AM3097)</f>
        <v>387033.45999999996</v>
      </c>
      <c r="AQ3097" s="145" t="s">
        <v>525</v>
      </c>
      <c r="AU3097" s="8"/>
      <c r="AV3097" s="8"/>
      <c r="AW3097" s="2">
        <f>'[2]BoQ HSYC-Đạt'!$AT3097</f>
        <v>24086.28</v>
      </c>
      <c r="AX3097" s="8">
        <f>F3097*AW3097</f>
        <v>264949.07999999996</v>
      </c>
      <c r="AY3097" s="8">
        <f>IF(AQ3097="CT",7%,5%)*AX3097</f>
        <v>18546.435599999997</v>
      </c>
      <c r="AZ3097" s="8">
        <f>AX3097*2%</f>
        <v>5298.9815999999992</v>
      </c>
      <c r="BA3097" s="8">
        <f>IF(BB3097&gt;0,0,AX3097*5%)</f>
        <v>13247.453999999998</v>
      </c>
      <c r="BB3097" s="8"/>
      <c r="BC3097" s="8">
        <f>+AX3097+AY3097+AZ3097+BA3097+BB3097</f>
        <v>302041.95119999989</v>
      </c>
      <c r="BD3097" s="8">
        <f>AX3097-AT3097</f>
        <v>264949.07999999996</v>
      </c>
      <c r="BE3097" s="2"/>
      <c r="BH3097" s="2"/>
    </row>
    <row r="3098" spans="2:60" ht="17" hidden="1" outlineLevel="1" x14ac:dyDescent="0.2">
      <c r="B3098" s="82">
        <v>36</v>
      </c>
      <c r="C3098" s="144" t="s">
        <v>596</v>
      </c>
      <c r="D3098" s="144"/>
      <c r="E3098" s="82" t="s">
        <v>85</v>
      </c>
      <c r="F3098" s="143">
        <v>160</v>
      </c>
      <c r="G3098" s="142">
        <f>'[1]BoQ HSYC'!F3098</f>
        <v>160</v>
      </c>
      <c r="H3098" s="185">
        <f>'[1]BoQ HSYC'!G3098</f>
        <v>0</v>
      </c>
      <c r="I3098" s="185">
        <f>'[1]BoQ HSYC'!H3098</f>
        <v>0</v>
      </c>
      <c r="J3098" s="185">
        <f>'[1]BoQ HSYC'!I3098</f>
        <v>0</v>
      </c>
      <c r="K3098" s="48">
        <f>'[1]BoQ HSYC'!J3098</f>
        <v>2898</v>
      </c>
      <c r="L3098" s="47">
        <f>'[1]BoQ HSYC'!K3098</f>
        <v>19028</v>
      </c>
      <c r="M3098" s="47">
        <f>'[1]BoQ HSYC'!L3098</f>
        <v>21926</v>
      </c>
      <c r="N3098" s="183">
        <f>'[1]BoQ HSYC'!M3098</f>
        <v>1014.3</v>
      </c>
      <c r="O3098" s="183">
        <f>'[1]BoQ HSYC'!N3098</f>
        <v>6659.7999999999993</v>
      </c>
      <c r="P3098" s="83">
        <f>'[1]BoQ HSYC'!O3098</f>
        <v>7674.0999999999995</v>
      </c>
      <c r="Q3098" s="47">
        <f>'[1]BoQ HSYC'!P3098</f>
        <v>3508160</v>
      </c>
      <c r="R3098" s="132">
        <f>'[1]BoQ HSYC'!Q3098</f>
        <v>1227856</v>
      </c>
      <c r="S3098" s="83">
        <f>'[1]BoQ HSYC'!R3098</f>
        <v>4736016</v>
      </c>
      <c r="T3098" s="48">
        <f>'[1]BoQ HSYC'!S3098</f>
        <v>0</v>
      </c>
      <c r="U3098" s="132">
        <f>'[1]BoQ HSYC'!T3098</f>
        <v>0</v>
      </c>
      <c r="V3098" s="132" t="str">
        <f>'[1]BoQ HSYC'!U3098</f>
        <v>BĐG Q2/2026</v>
      </c>
      <c r="W3098" s="132" t="str">
        <f>'[1]BoQ HSYC'!V3098</f>
        <v>BĐG Q2/2026</v>
      </c>
      <c r="X3098" s="44" t="str">
        <f>'[1]BoQ HSYC'!W3098</f>
        <v>ME</v>
      </c>
      <c r="Y3098" s="44"/>
      <c r="Z3098" s="44"/>
      <c r="AA3098" s="44"/>
      <c r="AB3098" s="2">
        <v>33323.63831374875</v>
      </c>
      <c r="AC3098" s="2">
        <v>5331782.1301998002</v>
      </c>
      <c r="AD3098" s="2">
        <f>+M3098</f>
        <v>21926</v>
      </c>
      <c r="AE3098" s="2">
        <f>+AD3098*14%</f>
        <v>3069.6400000000003</v>
      </c>
      <c r="AF3098" s="155">
        <f>+AD3098*35%</f>
        <v>7674.0999999999995</v>
      </c>
      <c r="AG3098" s="2">
        <f>+AD3098*F3098</f>
        <v>3508160</v>
      </c>
      <c r="AH3098" s="2">
        <f>+AE3098*F3098</f>
        <v>491142.40000000002</v>
      </c>
      <c r="AI3098" s="2">
        <f>+AF3098*F3098</f>
        <v>1227856</v>
      </c>
      <c r="AJ3098" s="2">
        <f>SUM(AG3098:AI3098)</f>
        <v>5227158.4000000004</v>
      </c>
      <c r="AK3098" s="2">
        <f>+AD3098*G3098</f>
        <v>3508160</v>
      </c>
      <c r="AL3098" s="2">
        <f>+AE3098*G3098</f>
        <v>491142.40000000002</v>
      </c>
      <c r="AM3098" s="2">
        <f>+AF3098*G3098</f>
        <v>1227856</v>
      </c>
      <c r="AN3098" s="155">
        <f>SUM(AK3098:AM3098)</f>
        <v>5227158.4000000004</v>
      </c>
      <c r="AQ3098" s="145" t="s">
        <v>525</v>
      </c>
      <c r="AU3098" s="8"/>
      <c r="AV3098" s="8"/>
      <c r="AW3098" s="2">
        <f>'[2]BoQ HSYC-Đạt'!$AT3098</f>
        <v>22364.52</v>
      </c>
      <c r="AX3098" s="8">
        <f>F3098*AW3098</f>
        <v>3578323.2</v>
      </c>
      <c r="AY3098" s="8">
        <f>IF(AQ3098="CT",7%,5%)*AX3098</f>
        <v>250482.62400000004</v>
      </c>
      <c r="AZ3098" s="8">
        <f>AX3098*2%</f>
        <v>71566.464000000007</v>
      </c>
      <c r="BA3098" s="8">
        <f>IF(BB3098&gt;0,0,AX3098*5%)</f>
        <v>178916.16000000003</v>
      </c>
      <c r="BB3098" s="8"/>
      <c r="BC3098" s="8">
        <f>+AX3098+AY3098+AZ3098+BA3098+BB3098</f>
        <v>4079288.4480000003</v>
      </c>
      <c r="BD3098" s="8">
        <f>AX3098-AT3098</f>
        <v>3578323.2</v>
      </c>
      <c r="BE3098" s="2"/>
      <c r="BH3098" s="2"/>
    </row>
    <row r="3099" spans="2:60" ht="17" hidden="1" outlineLevel="1" x14ac:dyDescent="0.2">
      <c r="B3099" s="82">
        <v>37</v>
      </c>
      <c r="C3099" s="144" t="s">
        <v>595</v>
      </c>
      <c r="D3099" s="144"/>
      <c r="E3099" s="82" t="s">
        <v>85</v>
      </c>
      <c r="F3099" s="143">
        <v>3</v>
      </c>
      <c r="G3099" s="142">
        <f>'[1]BoQ HSYC'!F3099</f>
        <v>3</v>
      </c>
      <c r="H3099" s="185">
        <f>'[1]BoQ HSYC'!G3099</f>
        <v>0</v>
      </c>
      <c r="I3099" s="185">
        <f>'[1]BoQ HSYC'!H3099</f>
        <v>0</v>
      </c>
      <c r="J3099" s="185">
        <f>'[1]BoQ HSYC'!I3099</f>
        <v>0</v>
      </c>
      <c r="K3099" s="48">
        <f>'[1]BoQ HSYC'!J3099</f>
        <v>99624</v>
      </c>
      <c r="L3099" s="47">
        <f>'[1]BoQ HSYC'!K3099</f>
        <v>38226</v>
      </c>
      <c r="M3099" s="47">
        <f>'[1]BoQ HSYC'!L3099</f>
        <v>137850</v>
      </c>
      <c r="N3099" s="183">
        <f>'[1]BoQ HSYC'!M3099</f>
        <v>34868.399999999994</v>
      </c>
      <c r="O3099" s="183">
        <f>'[1]BoQ HSYC'!N3099</f>
        <v>13379.099999999999</v>
      </c>
      <c r="P3099" s="83">
        <f>'[1]BoQ HSYC'!O3099</f>
        <v>48247.499999999993</v>
      </c>
      <c r="Q3099" s="47">
        <f>'[1]BoQ HSYC'!P3099</f>
        <v>413550</v>
      </c>
      <c r="R3099" s="132">
        <f>'[1]BoQ HSYC'!Q3099</f>
        <v>144742.49999999997</v>
      </c>
      <c r="S3099" s="83">
        <f>'[1]BoQ HSYC'!R3099</f>
        <v>558292.5</v>
      </c>
      <c r="T3099" s="48">
        <f>'[1]BoQ HSYC'!S3099</f>
        <v>0</v>
      </c>
      <c r="U3099" s="132">
        <f>'[1]BoQ HSYC'!T3099</f>
        <v>0</v>
      </c>
      <c r="V3099" s="132" t="str">
        <f>'[1]BoQ HSYC'!U3099</f>
        <v>BĐG Q2/2026</v>
      </c>
      <c r="W3099" s="132" t="str">
        <f>'[1]BoQ HSYC'!V3099</f>
        <v>BĐG Q2/2026</v>
      </c>
      <c r="X3099" s="44" t="str">
        <f>'[1]BoQ HSYC'!W3099</f>
        <v>ME</v>
      </c>
      <c r="Y3099" s="44"/>
      <c r="Z3099" s="44"/>
      <c r="AA3099" s="44"/>
      <c r="AB3099" s="2">
        <v>294392.03085254331</v>
      </c>
      <c r="AC3099" s="2">
        <v>883176.09255762992</v>
      </c>
      <c r="AD3099" s="2">
        <f>+M3099</f>
        <v>137850</v>
      </c>
      <c r="AE3099" s="2">
        <f>+AD3099*14%</f>
        <v>19299.000000000004</v>
      </c>
      <c r="AF3099" s="155">
        <f>+AD3099*35%</f>
        <v>48247.5</v>
      </c>
      <c r="AG3099" s="2">
        <f>+AD3099*F3099</f>
        <v>413550</v>
      </c>
      <c r="AH3099" s="2">
        <f>+AE3099*F3099</f>
        <v>57897.000000000015</v>
      </c>
      <c r="AI3099" s="2">
        <f>+AF3099*F3099</f>
        <v>144742.5</v>
      </c>
      <c r="AJ3099" s="2">
        <f>SUM(AG3099:AI3099)</f>
        <v>616189.5</v>
      </c>
      <c r="AK3099" s="2">
        <f>+AD3099*G3099</f>
        <v>413550</v>
      </c>
      <c r="AL3099" s="2">
        <f>+AE3099*G3099</f>
        <v>57897.000000000015</v>
      </c>
      <c r="AM3099" s="2">
        <f>+AF3099*G3099</f>
        <v>144742.5</v>
      </c>
      <c r="AN3099" s="155">
        <f>SUM(AK3099:AM3099)</f>
        <v>616189.5</v>
      </c>
      <c r="AQ3099" s="145" t="s">
        <v>525</v>
      </c>
      <c r="AU3099" s="8"/>
      <c r="AV3099" s="8"/>
      <c r="AW3099" s="2">
        <f>'[2]BoQ HSYC-Đạt'!$AT3099</f>
        <v>140607</v>
      </c>
      <c r="AX3099" s="8">
        <f>F3099*AW3099</f>
        <v>421821</v>
      </c>
      <c r="AY3099" s="8">
        <f>IF(AQ3099="CT",7%,5%)*AX3099</f>
        <v>29527.47</v>
      </c>
      <c r="AZ3099" s="8">
        <f>AX3099*2%</f>
        <v>8436.42</v>
      </c>
      <c r="BA3099" s="8">
        <f>IF(BB3099&gt;0,0,AX3099*5%)</f>
        <v>21091.050000000003</v>
      </c>
      <c r="BB3099" s="8"/>
      <c r="BC3099" s="8">
        <f>+AX3099+AY3099+AZ3099+BA3099+BB3099</f>
        <v>480875.93999999994</v>
      </c>
      <c r="BD3099" s="8">
        <f>AX3099-AT3099</f>
        <v>421821</v>
      </c>
      <c r="BE3099" s="2"/>
      <c r="BH3099" s="2"/>
    </row>
    <row r="3100" spans="2:60" ht="17" hidden="1" outlineLevel="1" x14ac:dyDescent="0.2">
      <c r="B3100" s="82">
        <v>38</v>
      </c>
      <c r="C3100" s="144" t="s">
        <v>594</v>
      </c>
      <c r="D3100" s="144"/>
      <c r="E3100" s="82" t="s">
        <v>85</v>
      </c>
      <c r="F3100" s="143">
        <v>2</v>
      </c>
      <c r="G3100" s="142">
        <f>'[1]BoQ HSYC'!F3100</f>
        <v>2</v>
      </c>
      <c r="H3100" s="185">
        <f>'[1]BoQ HSYC'!G3100</f>
        <v>0</v>
      </c>
      <c r="I3100" s="185">
        <f>'[1]BoQ HSYC'!H3100</f>
        <v>0</v>
      </c>
      <c r="J3100" s="185">
        <f>'[1]BoQ HSYC'!I3100</f>
        <v>0</v>
      </c>
      <c r="K3100" s="48">
        <f>'[1]BoQ HSYC'!J3100</f>
        <v>66360</v>
      </c>
      <c r="L3100" s="47">
        <f>'[1]BoQ HSYC'!K3100</f>
        <v>36075</v>
      </c>
      <c r="M3100" s="47">
        <f>'[1]BoQ HSYC'!L3100</f>
        <v>102435</v>
      </c>
      <c r="N3100" s="183">
        <f>'[1]BoQ HSYC'!M3100</f>
        <v>23226</v>
      </c>
      <c r="O3100" s="183">
        <f>'[1]BoQ HSYC'!N3100</f>
        <v>12626.25</v>
      </c>
      <c r="P3100" s="83">
        <f>'[1]BoQ HSYC'!O3100</f>
        <v>35852.25</v>
      </c>
      <c r="Q3100" s="47">
        <f>'[1]BoQ HSYC'!P3100</f>
        <v>204870</v>
      </c>
      <c r="R3100" s="132">
        <f>'[1]BoQ HSYC'!Q3100</f>
        <v>71704.5</v>
      </c>
      <c r="S3100" s="83">
        <f>'[1]BoQ HSYC'!R3100</f>
        <v>276574.5</v>
      </c>
      <c r="T3100" s="48">
        <f>'[1]BoQ HSYC'!S3100</f>
        <v>0</v>
      </c>
      <c r="U3100" s="132">
        <f>'[1]BoQ HSYC'!T3100</f>
        <v>0</v>
      </c>
      <c r="V3100" s="132" t="str">
        <f>'[1]BoQ HSYC'!U3100</f>
        <v>BĐG Q2/2026</v>
      </c>
      <c r="W3100" s="132" t="str">
        <f>'[1]BoQ HSYC'!V3100</f>
        <v>BĐG Q2/2026</v>
      </c>
      <c r="X3100" s="44" t="str">
        <f>'[1]BoQ HSYC'!W3100</f>
        <v>ME</v>
      </c>
      <c r="Y3100" s="44"/>
      <c r="Z3100" s="44"/>
      <c r="AA3100" s="44"/>
      <c r="AB3100" s="2">
        <v>210554.59631655898</v>
      </c>
      <c r="AC3100" s="2">
        <v>421109.19263311796</v>
      </c>
      <c r="AD3100" s="2">
        <f>+M3100</f>
        <v>102435</v>
      </c>
      <c r="AE3100" s="2">
        <f>+AD3100*14%</f>
        <v>14340.900000000001</v>
      </c>
      <c r="AF3100" s="155">
        <f>+AD3100*35%</f>
        <v>35852.25</v>
      </c>
      <c r="AG3100" s="2">
        <f>+AD3100*F3100</f>
        <v>204870</v>
      </c>
      <c r="AH3100" s="2">
        <f>+AE3100*F3100</f>
        <v>28681.800000000003</v>
      </c>
      <c r="AI3100" s="2">
        <f>+AF3100*F3100</f>
        <v>71704.5</v>
      </c>
      <c r="AJ3100" s="2">
        <f>SUM(AG3100:AI3100)</f>
        <v>305256.3</v>
      </c>
      <c r="AK3100" s="2">
        <f>+AD3100*G3100</f>
        <v>204870</v>
      </c>
      <c r="AL3100" s="2">
        <f>+AE3100*G3100</f>
        <v>28681.800000000003</v>
      </c>
      <c r="AM3100" s="2">
        <f>+AF3100*G3100</f>
        <v>71704.5</v>
      </c>
      <c r="AN3100" s="155">
        <f>SUM(AK3100:AM3100)</f>
        <v>305256.3</v>
      </c>
      <c r="AQ3100" s="145" t="s">
        <v>525</v>
      </c>
      <c r="AU3100" s="8"/>
      <c r="AV3100" s="8"/>
      <c r="AW3100" s="2">
        <f>'[2]BoQ HSYC-Đạt'!$AT3100</f>
        <v>104483.7</v>
      </c>
      <c r="AX3100" s="8">
        <f>F3100*AW3100</f>
        <v>208967.4</v>
      </c>
      <c r="AY3100" s="8">
        <f>IF(AQ3100="CT",7%,5%)*AX3100</f>
        <v>14627.718000000001</v>
      </c>
      <c r="AZ3100" s="8">
        <f>AX3100*2%</f>
        <v>4179.348</v>
      </c>
      <c r="BA3100" s="8">
        <f>IF(BB3100&gt;0,0,AX3100*5%)</f>
        <v>10448.370000000001</v>
      </c>
      <c r="BB3100" s="8"/>
      <c r="BC3100" s="8">
        <f>+AX3100+AY3100+AZ3100+BA3100+BB3100</f>
        <v>238222.83599999998</v>
      </c>
      <c r="BD3100" s="8">
        <f>AX3100-AT3100</f>
        <v>208967.4</v>
      </c>
      <c r="BE3100" s="2"/>
      <c r="BH3100" s="2"/>
    </row>
    <row r="3101" spans="2:60" ht="17" hidden="1" outlineLevel="1" x14ac:dyDescent="0.2">
      <c r="B3101" s="82">
        <v>39</v>
      </c>
      <c r="C3101" s="144" t="s">
        <v>593</v>
      </c>
      <c r="D3101" s="144"/>
      <c r="E3101" s="82" t="s">
        <v>85</v>
      </c>
      <c r="F3101" s="143">
        <v>3</v>
      </c>
      <c r="G3101" s="142">
        <f>'[1]BoQ HSYC'!F3101</f>
        <v>3</v>
      </c>
      <c r="H3101" s="185">
        <f>'[1]BoQ HSYC'!G3101</f>
        <v>0</v>
      </c>
      <c r="I3101" s="185">
        <f>'[1]BoQ HSYC'!H3101</f>
        <v>0</v>
      </c>
      <c r="J3101" s="185">
        <f>'[1]BoQ HSYC'!I3101</f>
        <v>0</v>
      </c>
      <c r="K3101" s="48">
        <f>'[1]BoQ HSYC'!J3101</f>
        <v>26460</v>
      </c>
      <c r="L3101" s="47">
        <f>'[1]BoQ HSYC'!K3101</f>
        <v>33924</v>
      </c>
      <c r="M3101" s="47">
        <f>'[1]BoQ HSYC'!L3101</f>
        <v>60384</v>
      </c>
      <c r="N3101" s="183">
        <f>'[1]BoQ HSYC'!M3101</f>
        <v>9261</v>
      </c>
      <c r="O3101" s="183">
        <f>'[1]BoQ HSYC'!N3101</f>
        <v>11873.4</v>
      </c>
      <c r="P3101" s="83">
        <f>'[1]BoQ HSYC'!O3101</f>
        <v>21134.400000000001</v>
      </c>
      <c r="Q3101" s="47">
        <f>'[1]BoQ HSYC'!P3101</f>
        <v>181152</v>
      </c>
      <c r="R3101" s="132">
        <f>'[1]BoQ HSYC'!Q3101</f>
        <v>63403.200000000004</v>
      </c>
      <c r="S3101" s="83">
        <f>'[1]BoQ HSYC'!R3101</f>
        <v>244555.2</v>
      </c>
      <c r="T3101" s="48">
        <f>'[1]BoQ HSYC'!S3101</f>
        <v>0</v>
      </c>
      <c r="U3101" s="132">
        <f>'[1]BoQ HSYC'!T3101</f>
        <v>0</v>
      </c>
      <c r="V3101" s="132" t="str">
        <f>'[1]BoQ HSYC'!U3101</f>
        <v>BĐG Q2/2026</v>
      </c>
      <c r="W3101" s="132" t="str">
        <f>'[1]BoQ HSYC'!V3101</f>
        <v>BĐG Q2/2026</v>
      </c>
      <c r="X3101" s="44" t="str">
        <f>'[1]BoQ HSYC'!W3101</f>
        <v>ME</v>
      </c>
      <c r="Y3101" s="44"/>
      <c r="Z3101" s="44"/>
      <c r="AA3101" s="44"/>
      <c r="AB3101" s="2">
        <v>115937.075641959</v>
      </c>
      <c r="AC3101" s="2">
        <v>347811.22692587704</v>
      </c>
      <c r="AD3101" s="2">
        <f>+M3101</f>
        <v>60384</v>
      </c>
      <c r="AE3101" s="2">
        <f>+AD3101*14%</f>
        <v>8453.76</v>
      </c>
      <c r="AF3101" s="155">
        <f>+AD3101*35%</f>
        <v>21134.399999999998</v>
      </c>
      <c r="AG3101" s="2">
        <f>+AD3101*F3101</f>
        <v>181152</v>
      </c>
      <c r="AH3101" s="2">
        <f>+AE3101*F3101</f>
        <v>25361.279999999999</v>
      </c>
      <c r="AI3101" s="2">
        <f>+AF3101*F3101</f>
        <v>63403.199999999997</v>
      </c>
      <c r="AJ3101" s="2">
        <f>SUM(AG3101:AI3101)</f>
        <v>269916.48</v>
      </c>
      <c r="AK3101" s="2">
        <f>+AD3101*G3101</f>
        <v>181152</v>
      </c>
      <c r="AL3101" s="2">
        <f>+AE3101*G3101</f>
        <v>25361.279999999999</v>
      </c>
      <c r="AM3101" s="2">
        <f>+AF3101*G3101</f>
        <v>63403.199999999997</v>
      </c>
      <c r="AN3101" s="155">
        <f>SUM(AK3101:AM3101)</f>
        <v>269916.48</v>
      </c>
      <c r="AQ3101" s="145" t="s">
        <v>525</v>
      </c>
      <c r="AU3101" s="8"/>
      <c r="AV3101" s="8"/>
      <c r="AW3101" s="2">
        <f>'[2]BoQ HSYC-Đạt'!$AT3101</f>
        <v>61591.68</v>
      </c>
      <c r="AX3101" s="8">
        <f>F3101*AW3101</f>
        <v>184775.04000000001</v>
      </c>
      <c r="AY3101" s="8">
        <f>IF(AQ3101="CT",7%,5%)*AX3101</f>
        <v>12934.252800000002</v>
      </c>
      <c r="AZ3101" s="8">
        <f>AX3101*2%</f>
        <v>3695.5008000000003</v>
      </c>
      <c r="BA3101" s="8">
        <f>IF(BB3101&gt;0,0,AX3101*5%)</f>
        <v>9238.7520000000004</v>
      </c>
      <c r="BB3101" s="8"/>
      <c r="BC3101" s="8">
        <f>+AX3101+AY3101+AZ3101+BA3101+BB3101</f>
        <v>210643.54560000001</v>
      </c>
      <c r="BD3101" s="8">
        <f>AX3101-AT3101</f>
        <v>184775.04000000001</v>
      </c>
      <c r="BE3101" s="2"/>
      <c r="BH3101" s="2"/>
    </row>
    <row r="3102" spans="2:60" ht="17" hidden="1" outlineLevel="1" x14ac:dyDescent="0.2">
      <c r="B3102" s="82">
        <v>40</v>
      </c>
      <c r="C3102" s="144" t="s">
        <v>592</v>
      </c>
      <c r="D3102" s="144"/>
      <c r="E3102" s="82" t="s">
        <v>85</v>
      </c>
      <c r="F3102" s="143">
        <v>4</v>
      </c>
      <c r="G3102" s="142">
        <f>'[1]BoQ HSYC'!F3102</f>
        <v>4</v>
      </c>
      <c r="H3102" s="185">
        <f>'[1]BoQ HSYC'!G3102</f>
        <v>0</v>
      </c>
      <c r="I3102" s="185">
        <f>'[1]BoQ HSYC'!H3102</f>
        <v>0</v>
      </c>
      <c r="J3102" s="185">
        <f>'[1]BoQ HSYC'!I3102</f>
        <v>0</v>
      </c>
      <c r="K3102" s="48">
        <f>'[1]BoQ HSYC'!J3102</f>
        <v>13440</v>
      </c>
      <c r="L3102" s="47">
        <f>'[1]BoQ HSYC'!K3102</f>
        <v>31776</v>
      </c>
      <c r="M3102" s="47">
        <f>'[1]BoQ HSYC'!L3102</f>
        <v>45216</v>
      </c>
      <c r="N3102" s="183">
        <f>'[1]BoQ HSYC'!M3102</f>
        <v>4704</v>
      </c>
      <c r="O3102" s="183">
        <f>'[1]BoQ HSYC'!N3102</f>
        <v>11121.599999999999</v>
      </c>
      <c r="P3102" s="83">
        <f>'[1]BoQ HSYC'!O3102</f>
        <v>15825.599999999999</v>
      </c>
      <c r="Q3102" s="47">
        <f>'[1]BoQ HSYC'!P3102</f>
        <v>180864</v>
      </c>
      <c r="R3102" s="132">
        <f>'[1]BoQ HSYC'!Q3102</f>
        <v>63302.399999999994</v>
      </c>
      <c r="S3102" s="83">
        <f>'[1]BoQ HSYC'!R3102</f>
        <v>244166.39999999999</v>
      </c>
      <c r="T3102" s="48">
        <f>'[1]BoQ HSYC'!S3102</f>
        <v>0</v>
      </c>
      <c r="U3102" s="132">
        <f>'[1]BoQ HSYC'!T3102</f>
        <v>0</v>
      </c>
      <c r="V3102" s="132" t="str">
        <f>'[1]BoQ HSYC'!U3102</f>
        <v>BĐG Q2/2026</v>
      </c>
      <c r="W3102" s="132" t="str">
        <f>'[1]BoQ HSYC'!V3102</f>
        <v>BĐG Q2/2026</v>
      </c>
      <c r="X3102" s="44" t="str">
        <f>'[1]BoQ HSYC'!W3102</f>
        <v>ME</v>
      </c>
      <c r="Y3102" s="44"/>
      <c r="Z3102" s="44"/>
      <c r="AA3102" s="44"/>
      <c r="AB3102" s="2">
        <v>76447.920025191008</v>
      </c>
      <c r="AC3102" s="2">
        <v>305791.68010076403</v>
      </c>
      <c r="AD3102" s="2">
        <f>+M3102</f>
        <v>45216</v>
      </c>
      <c r="AE3102" s="2">
        <f>+AD3102*14%</f>
        <v>6330.2400000000007</v>
      </c>
      <c r="AF3102" s="155">
        <f>+AD3102*35%</f>
        <v>15825.599999999999</v>
      </c>
      <c r="AG3102" s="2">
        <f>+AD3102*F3102</f>
        <v>180864</v>
      </c>
      <c r="AH3102" s="2">
        <f>+AE3102*F3102</f>
        <v>25320.960000000003</v>
      </c>
      <c r="AI3102" s="2">
        <f>+AF3102*F3102</f>
        <v>63302.399999999994</v>
      </c>
      <c r="AJ3102" s="2">
        <f>SUM(AG3102:AI3102)</f>
        <v>269487.35999999999</v>
      </c>
      <c r="AK3102" s="2">
        <f>+AD3102*G3102</f>
        <v>180864</v>
      </c>
      <c r="AL3102" s="2">
        <f>+AE3102*G3102</f>
        <v>25320.960000000003</v>
      </c>
      <c r="AM3102" s="2">
        <f>+AF3102*G3102</f>
        <v>63302.399999999994</v>
      </c>
      <c r="AN3102" s="155">
        <f>SUM(AK3102:AM3102)</f>
        <v>269487.35999999999</v>
      </c>
      <c r="AQ3102" s="145" t="s">
        <v>525</v>
      </c>
      <c r="AU3102" s="8"/>
      <c r="AV3102" s="8"/>
      <c r="AW3102" s="2">
        <f>'[2]BoQ HSYC-Đạt'!$AT3102</f>
        <v>46120.32</v>
      </c>
      <c r="AX3102" s="8">
        <f>F3102*AW3102</f>
        <v>184481.28</v>
      </c>
      <c r="AY3102" s="8">
        <f>IF(AQ3102="CT",7%,5%)*AX3102</f>
        <v>12913.689600000002</v>
      </c>
      <c r="AZ3102" s="8">
        <f>AX3102*2%</f>
        <v>3689.6255999999998</v>
      </c>
      <c r="BA3102" s="8">
        <f>IF(BB3102&gt;0,0,AX3102*5%)</f>
        <v>9224.0640000000003</v>
      </c>
      <c r="BB3102" s="8"/>
      <c r="BC3102" s="8">
        <f>+AX3102+AY3102+AZ3102+BA3102+BB3102</f>
        <v>210308.65920000002</v>
      </c>
      <c r="BD3102" s="8">
        <f>AX3102-AT3102</f>
        <v>184481.28</v>
      </c>
      <c r="BE3102" s="2"/>
      <c r="BH3102" s="2"/>
    </row>
    <row r="3103" spans="2:60" ht="17" hidden="1" outlineLevel="1" x14ac:dyDescent="0.2">
      <c r="B3103" s="82">
        <v>41</v>
      </c>
      <c r="C3103" s="144" t="s">
        <v>591</v>
      </c>
      <c r="D3103" s="144"/>
      <c r="E3103" s="82" t="s">
        <v>85</v>
      </c>
      <c r="F3103" s="143">
        <v>1</v>
      </c>
      <c r="G3103" s="142">
        <f>'[1]BoQ HSYC'!F3103</f>
        <v>1</v>
      </c>
      <c r="H3103" s="185">
        <f>'[1]BoQ HSYC'!G3103</f>
        <v>0</v>
      </c>
      <c r="I3103" s="185">
        <f>'[1]BoQ HSYC'!H3103</f>
        <v>0</v>
      </c>
      <c r="J3103" s="185">
        <f>'[1]BoQ HSYC'!I3103</f>
        <v>0</v>
      </c>
      <c r="K3103" s="48">
        <f>'[1]BoQ HSYC'!J3103</f>
        <v>8651.9999999999982</v>
      </c>
      <c r="L3103" s="47">
        <f>'[1]BoQ HSYC'!K3103</f>
        <v>30691.5</v>
      </c>
      <c r="M3103" s="47">
        <f>'[1]BoQ HSYC'!L3103</f>
        <v>39343.5</v>
      </c>
      <c r="N3103" s="183">
        <f>'[1]BoQ HSYC'!M3103</f>
        <v>3028.1999999999994</v>
      </c>
      <c r="O3103" s="183">
        <f>'[1]BoQ HSYC'!N3103</f>
        <v>10742.025</v>
      </c>
      <c r="P3103" s="83">
        <f>'[1]BoQ HSYC'!O3103</f>
        <v>13770.224999999999</v>
      </c>
      <c r="Q3103" s="47">
        <f>'[1]BoQ HSYC'!P3103</f>
        <v>39343.5</v>
      </c>
      <c r="R3103" s="132">
        <f>'[1]BoQ HSYC'!Q3103</f>
        <v>13770.224999999999</v>
      </c>
      <c r="S3103" s="83">
        <f>'[1]BoQ HSYC'!R3103</f>
        <v>53113.724999999999</v>
      </c>
      <c r="T3103" s="48">
        <f>'[1]BoQ HSYC'!S3103</f>
        <v>0</v>
      </c>
      <c r="U3103" s="132">
        <f>'[1]BoQ HSYC'!T3103</f>
        <v>0</v>
      </c>
      <c r="V3103" s="132" t="str">
        <f>'[1]BoQ HSYC'!U3103</f>
        <v>BĐG Q2/2026</v>
      </c>
      <c r="W3103" s="132" t="str">
        <f>'[1]BoQ HSYC'!V3103</f>
        <v>BĐG Q2/2026</v>
      </c>
      <c r="X3103" s="44" t="str">
        <f>'[1]BoQ HSYC'!W3103</f>
        <v>ME</v>
      </c>
      <c r="Y3103" s="44"/>
      <c r="Z3103" s="44"/>
      <c r="AA3103" s="44"/>
      <c r="AB3103" s="2">
        <v>63638.208178751243</v>
      </c>
      <c r="AC3103" s="2">
        <v>63638.208178751243</v>
      </c>
      <c r="AD3103" s="2">
        <f>+M3103</f>
        <v>39343.5</v>
      </c>
      <c r="AE3103" s="2">
        <f>+AD3103*14%</f>
        <v>5508.09</v>
      </c>
      <c r="AF3103" s="155">
        <f>+AD3103*35%</f>
        <v>13770.224999999999</v>
      </c>
      <c r="AG3103" s="2">
        <f>+AD3103*F3103</f>
        <v>39343.5</v>
      </c>
      <c r="AH3103" s="2">
        <f>+AE3103*F3103</f>
        <v>5508.09</v>
      </c>
      <c r="AI3103" s="2">
        <f>+AF3103*F3103</f>
        <v>13770.224999999999</v>
      </c>
      <c r="AJ3103" s="2">
        <f>SUM(AG3103:AI3103)</f>
        <v>58621.814999999995</v>
      </c>
      <c r="AK3103" s="2">
        <f>+AD3103*G3103</f>
        <v>39343.5</v>
      </c>
      <c r="AL3103" s="2">
        <f>+AE3103*G3103</f>
        <v>5508.09</v>
      </c>
      <c r="AM3103" s="2">
        <f>+AF3103*G3103</f>
        <v>13770.224999999999</v>
      </c>
      <c r="AN3103" s="155">
        <f>SUM(AK3103:AM3103)</f>
        <v>58621.814999999995</v>
      </c>
      <c r="AQ3103" s="145" t="s">
        <v>525</v>
      </c>
      <c r="AU3103" s="8"/>
      <c r="AV3103" s="8"/>
      <c r="AW3103" s="2">
        <f>'[2]BoQ HSYC-Đạt'!$AT3103</f>
        <v>40130.370000000003</v>
      </c>
      <c r="AX3103" s="8">
        <f>F3103*AW3103</f>
        <v>40130.370000000003</v>
      </c>
      <c r="AY3103" s="8">
        <f>IF(AQ3103="CT",7%,5%)*AX3103</f>
        <v>2809.1259000000005</v>
      </c>
      <c r="AZ3103" s="8">
        <f>AX3103*2%</f>
        <v>802.6074000000001</v>
      </c>
      <c r="BA3103" s="8">
        <f>IF(BB3103&gt;0,0,AX3103*5%)</f>
        <v>2006.5185000000001</v>
      </c>
      <c r="BB3103" s="8"/>
      <c r="BC3103" s="8">
        <f>+AX3103+AY3103+AZ3103+BA3103+BB3103</f>
        <v>45748.621800000001</v>
      </c>
      <c r="BD3103" s="8">
        <f>AX3103-AT3103</f>
        <v>40130.370000000003</v>
      </c>
      <c r="BE3103" s="2"/>
      <c r="BH3103" s="2"/>
    </row>
    <row r="3104" spans="2:60" ht="17" hidden="1" outlineLevel="1" x14ac:dyDescent="0.2">
      <c r="B3104" s="82">
        <v>42</v>
      </c>
      <c r="C3104" s="144" t="s">
        <v>590</v>
      </c>
      <c r="D3104" s="144"/>
      <c r="E3104" s="82" t="s">
        <v>85</v>
      </c>
      <c r="F3104" s="143">
        <v>40</v>
      </c>
      <c r="G3104" s="142">
        <f>'[1]BoQ HSYC'!F3104</f>
        <v>40</v>
      </c>
      <c r="H3104" s="185">
        <f>'[1]BoQ HSYC'!G3104</f>
        <v>0</v>
      </c>
      <c r="I3104" s="185">
        <f>'[1]BoQ HSYC'!H3104</f>
        <v>0</v>
      </c>
      <c r="J3104" s="185">
        <f>'[1]BoQ HSYC'!I3104</f>
        <v>0</v>
      </c>
      <c r="K3104" s="48">
        <f>'[1]BoQ HSYC'!J3104</f>
        <v>5250</v>
      </c>
      <c r="L3104" s="47">
        <f>'[1]BoQ HSYC'!K3104</f>
        <v>29625</v>
      </c>
      <c r="M3104" s="47">
        <f>'[1]BoQ HSYC'!L3104</f>
        <v>34875</v>
      </c>
      <c r="N3104" s="183">
        <f>'[1]BoQ HSYC'!M3104</f>
        <v>1837.4999999999998</v>
      </c>
      <c r="O3104" s="183">
        <f>'[1]BoQ HSYC'!N3104</f>
        <v>10368.75</v>
      </c>
      <c r="P3104" s="83">
        <f>'[1]BoQ HSYC'!O3104</f>
        <v>12206.25</v>
      </c>
      <c r="Q3104" s="47">
        <f>'[1]BoQ HSYC'!P3104</f>
        <v>1395000</v>
      </c>
      <c r="R3104" s="132">
        <f>'[1]BoQ HSYC'!Q3104</f>
        <v>488250</v>
      </c>
      <c r="S3104" s="83">
        <f>'[1]BoQ HSYC'!R3104</f>
        <v>1883250</v>
      </c>
      <c r="T3104" s="48">
        <f>'[1]BoQ HSYC'!S3104</f>
        <v>0</v>
      </c>
      <c r="U3104" s="132">
        <f>'[1]BoQ HSYC'!T3104</f>
        <v>0</v>
      </c>
      <c r="V3104" s="132" t="str">
        <f>'[1]BoQ HSYC'!U3104</f>
        <v>BĐG Q2/2026</v>
      </c>
      <c r="W3104" s="132" t="str">
        <f>'[1]BoQ HSYC'!V3104</f>
        <v>BĐG Q2/2026</v>
      </c>
      <c r="X3104" s="44" t="str">
        <f>'[1]BoQ HSYC'!W3104</f>
        <v>ME</v>
      </c>
      <c r="Y3104" s="44"/>
      <c r="Z3104" s="44"/>
      <c r="AA3104" s="44"/>
      <c r="AB3104" s="2">
        <v>53793.511904549996</v>
      </c>
      <c r="AC3104" s="2">
        <v>2151740.4761819998</v>
      </c>
      <c r="AD3104" s="2">
        <f>+M3104</f>
        <v>34875</v>
      </c>
      <c r="AE3104" s="2">
        <f>+AD3104*14%</f>
        <v>4882.5000000000009</v>
      </c>
      <c r="AF3104" s="155">
        <f>+AD3104*35%</f>
        <v>12206.25</v>
      </c>
      <c r="AG3104" s="2">
        <f>+AD3104*F3104</f>
        <v>1395000</v>
      </c>
      <c r="AH3104" s="2">
        <f>+AE3104*F3104</f>
        <v>195300.00000000003</v>
      </c>
      <c r="AI3104" s="2">
        <f>+AF3104*F3104</f>
        <v>488250</v>
      </c>
      <c r="AJ3104" s="2">
        <f>SUM(AG3104:AI3104)</f>
        <v>2078550</v>
      </c>
      <c r="AK3104" s="2">
        <f>+AD3104*G3104</f>
        <v>1395000</v>
      </c>
      <c r="AL3104" s="2">
        <f>+AE3104*G3104</f>
        <v>195300.00000000003</v>
      </c>
      <c r="AM3104" s="2">
        <f>+AF3104*G3104</f>
        <v>488250</v>
      </c>
      <c r="AN3104" s="155">
        <f>SUM(AK3104:AM3104)</f>
        <v>2078550</v>
      </c>
      <c r="AQ3104" s="145" t="s">
        <v>525</v>
      </c>
      <c r="AU3104" s="8"/>
      <c r="AV3104" s="8"/>
      <c r="AW3104" s="2">
        <f>'[2]BoQ HSYC-Đạt'!$AT3104</f>
        <v>35572.5</v>
      </c>
      <c r="AX3104" s="8">
        <f>F3104*AW3104</f>
        <v>1422900</v>
      </c>
      <c r="AY3104" s="8">
        <f>IF(AQ3104="CT",7%,5%)*AX3104</f>
        <v>99603.000000000015</v>
      </c>
      <c r="AZ3104" s="8">
        <f>AX3104*2%</f>
        <v>28458</v>
      </c>
      <c r="BA3104" s="8">
        <f>IF(BB3104&gt;0,0,AX3104*5%)</f>
        <v>71145</v>
      </c>
      <c r="BB3104" s="8"/>
      <c r="BC3104" s="8">
        <f>+AX3104+AY3104+AZ3104+BA3104+BB3104</f>
        <v>1622106</v>
      </c>
      <c r="BD3104" s="8">
        <f>AX3104-AT3104</f>
        <v>1422900</v>
      </c>
      <c r="BE3104" s="2"/>
      <c r="BH3104" s="2"/>
    </row>
    <row r="3105" spans="2:60" ht="17" hidden="1" outlineLevel="1" x14ac:dyDescent="0.2">
      <c r="B3105" s="82">
        <v>43</v>
      </c>
      <c r="C3105" s="144" t="s">
        <v>589</v>
      </c>
      <c r="D3105" s="144"/>
      <c r="E3105" s="82" t="s">
        <v>85</v>
      </c>
      <c r="F3105" s="143">
        <v>80</v>
      </c>
      <c r="G3105" s="142">
        <f>'[1]BoQ HSYC'!F3105</f>
        <v>80</v>
      </c>
      <c r="H3105" s="185">
        <f>'[1]BoQ HSYC'!G3105</f>
        <v>0</v>
      </c>
      <c r="I3105" s="185">
        <f>'[1]BoQ HSYC'!H3105</f>
        <v>0</v>
      </c>
      <c r="J3105" s="185">
        <f>'[1]BoQ HSYC'!I3105</f>
        <v>0</v>
      </c>
      <c r="K3105" s="48">
        <f>'[1]BoQ HSYC'!J3105</f>
        <v>3402</v>
      </c>
      <c r="L3105" s="47">
        <f>'[1]BoQ HSYC'!K3105</f>
        <v>28542</v>
      </c>
      <c r="M3105" s="47">
        <f>'[1]BoQ HSYC'!L3105</f>
        <v>31944</v>
      </c>
      <c r="N3105" s="183">
        <f>'[1]BoQ HSYC'!M3105</f>
        <v>1190.6999999999998</v>
      </c>
      <c r="O3105" s="183">
        <f>'[1]BoQ HSYC'!N3105</f>
        <v>9989.6999999999989</v>
      </c>
      <c r="P3105" s="83">
        <f>'[1]BoQ HSYC'!O3105</f>
        <v>11180.399999999998</v>
      </c>
      <c r="Q3105" s="47">
        <f>'[1]BoQ HSYC'!P3105</f>
        <v>2555520</v>
      </c>
      <c r="R3105" s="132">
        <f>'[1]BoQ HSYC'!Q3105</f>
        <v>894431.99999999977</v>
      </c>
      <c r="S3105" s="83">
        <f>'[1]BoQ HSYC'!R3105</f>
        <v>3449952</v>
      </c>
      <c r="T3105" s="48">
        <f>'[1]BoQ HSYC'!S3105</f>
        <v>0</v>
      </c>
      <c r="U3105" s="132">
        <f>'[1]BoQ HSYC'!T3105</f>
        <v>0</v>
      </c>
      <c r="V3105" s="132" t="str">
        <f>'[1]BoQ HSYC'!U3105</f>
        <v>BĐG Q2/2026</v>
      </c>
      <c r="W3105" s="132" t="str">
        <f>'[1]BoQ HSYC'!V3105</f>
        <v>BĐG Q2/2026</v>
      </c>
      <c r="X3105" s="44" t="str">
        <f>'[1]BoQ HSYC'!W3105</f>
        <v>ME</v>
      </c>
      <c r="Y3105" s="44"/>
      <c r="Z3105" s="44"/>
      <c r="AA3105" s="44"/>
      <c r="AB3105" s="2">
        <v>47618.453575151245</v>
      </c>
      <c r="AC3105" s="2">
        <v>3809476.2860120996</v>
      </c>
      <c r="AD3105" s="2">
        <f>+M3105</f>
        <v>31944</v>
      </c>
      <c r="AE3105" s="2">
        <f>+AD3105*14%</f>
        <v>4472.1600000000008</v>
      </c>
      <c r="AF3105" s="155">
        <f>+AD3105*35%</f>
        <v>11180.4</v>
      </c>
      <c r="AG3105" s="2">
        <f>+AD3105*F3105</f>
        <v>2555520</v>
      </c>
      <c r="AH3105" s="2">
        <f>+AE3105*F3105</f>
        <v>357772.80000000005</v>
      </c>
      <c r="AI3105" s="2">
        <f>+AF3105*F3105</f>
        <v>894432</v>
      </c>
      <c r="AJ3105" s="2">
        <f>SUM(AG3105:AI3105)</f>
        <v>3807724.8</v>
      </c>
      <c r="AK3105" s="2">
        <f>+AD3105*G3105</f>
        <v>2555520</v>
      </c>
      <c r="AL3105" s="2">
        <f>+AE3105*G3105</f>
        <v>357772.80000000005</v>
      </c>
      <c r="AM3105" s="2">
        <f>+AF3105*G3105</f>
        <v>894432</v>
      </c>
      <c r="AN3105" s="155">
        <f>SUM(AK3105:AM3105)</f>
        <v>3807724.8</v>
      </c>
      <c r="AQ3105" s="145" t="s">
        <v>525</v>
      </c>
      <c r="AU3105" s="8"/>
      <c r="AV3105" s="8"/>
      <c r="AW3105" s="2">
        <f>'[2]BoQ HSYC-Đạt'!$AT3105</f>
        <v>32582.880000000001</v>
      </c>
      <c r="AX3105" s="8">
        <f>F3105*AW3105</f>
        <v>2606630.4</v>
      </c>
      <c r="AY3105" s="8">
        <f>IF(AQ3105="CT",7%,5%)*AX3105</f>
        <v>182464.128</v>
      </c>
      <c r="AZ3105" s="8">
        <f>AX3105*2%</f>
        <v>52132.608</v>
      </c>
      <c r="BA3105" s="8">
        <f>IF(BB3105&gt;0,0,AX3105*5%)</f>
        <v>130331.52</v>
      </c>
      <c r="BB3105" s="8"/>
      <c r="BC3105" s="8">
        <f>+AX3105+AY3105+AZ3105+BA3105+BB3105</f>
        <v>2971558.656</v>
      </c>
      <c r="BD3105" s="8">
        <f>AX3105-AT3105</f>
        <v>2606630.4</v>
      </c>
      <c r="BE3105" s="2"/>
      <c r="BH3105" s="2"/>
    </row>
    <row r="3106" spans="2:60" ht="17" hidden="1" outlineLevel="1" x14ac:dyDescent="0.2">
      <c r="B3106" s="82">
        <v>44</v>
      </c>
      <c r="C3106" s="144" t="s">
        <v>588</v>
      </c>
      <c r="D3106" s="144"/>
      <c r="E3106" s="82" t="s">
        <v>85</v>
      </c>
      <c r="F3106" s="143">
        <v>80</v>
      </c>
      <c r="G3106" s="142">
        <f>'[1]BoQ HSYC'!F3106</f>
        <v>80</v>
      </c>
      <c r="H3106" s="185">
        <f>'[1]BoQ HSYC'!G3106</f>
        <v>0</v>
      </c>
      <c r="I3106" s="185">
        <f>'[1]BoQ HSYC'!H3106</f>
        <v>0</v>
      </c>
      <c r="J3106" s="185">
        <f>'[1]BoQ HSYC'!I3106</f>
        <v>0</v>
      </c>
      <c r="K3106" s="48">
        <f>'[1]BoQ HSYC'!J3106</f>
        <v>3402</v>
      </c>
      <c r="L3106" s="47">
        <f>'[1]BoQ HSYC'!K3106</f>
        <v>28542</v>
      </c>
      <c r="M3106" s="47">
        <f>'[1]BoQ HSYC'!L3106</f>
        <v>31944</v>
      </c>
      <c r="N3106" s="183">
        <f>'[1]BoQ HSYC'!M3106</f>
        <v>1190.6999999999998</v>
      </c>
      <c r="O3106" s="183">
        <f>'[1]BoQ HSYC'!N3106</f>
        <v>9989.6999999999989</v>
      </c>
      <c r="P3106" s="83">
        <f>'[1]BoQ HSYC'!O3106</f>
        <v>11180.399999999998</v>
      </c>
      <c r="Q3106" s="47">
        <f>'[1]BoQ HSYC'!P3106</f>
        <v>2555520</v>
      </c>
      <c r="R3106" s="132">
        <f>'[1]BoQ HSYC'!Q3106</f>
        <v>894431.99999999977</v>
      </c>
      <c r="S3106" s="83">
        <f>'[1]BoQ HSYC'!R3106</f>
        <v>3449952</v>
      </c>
      <c r="T3106" s="48">
        <f>'[1]BoQ HSYC'!S3106</f>
        <v>0</v>
      </c>
      <c r="U3106" s="132">
        <f>'[1]BoQ HSYC'!T3106</f>
        <v>0</v>
      </c>
      <c r="V3106" s="132" t="str">
        <f>'[1]BoQ HSYC'!U3106</f>
        <v>BĐG Q2/2026</v>
      </c>
      <c r="W3106" s="132" t="str">
        <f>'[1]BoQ HSYC'!V3106</f>
        <v>BĐG Q2/2026</v>
      </c>
      <c r="X3106" s="44" t="str">
        <f>'[1]BoQ HSYC'!W3106</f>
        <v>ME</v>
      </c>
      <c r="Y3106" s="44"/>
      <c r="Z3106" s="44"/>
      <c r="AA3106" s="44"/>
      <c r="AB3106" s="2">
        <v>47618.453575151245</v>
      </c>
      <c r="AC3106" s="2">
        <v>3809476.2860120996</v>
      </c>
      <c r="AD3106" s="2">
        <f>+M3106</f>
        <v>31944</v>
      </c>
      <c r="AE3106" s="2">
        <f>+AD3106*14%</f>
        <v>4472.1600000000008</v>
      </c>
      <c r="AF3106" s="155">
        <f>+AD3106*35%</f>
        <v>11180.4</v>
      </c>
      <c r="AG3106" s="2">
        <f>+AD3106*F3106</f>
        <v>2555520</v>
      </c>
      <c r="AH3106" s="2">
        <f>+AE3106*F3106</f>
        <v>357772.80000000005</v>
      </c>
      <c r="AI3106" s="2">
        <f>+AF3106*F3106</f>
        <v>894432</v>
      </c>
      <c r="AJ3106" s="2">
        <f>SUM(AG3106:AI3106)</f>
        <v>3807724.8</v>
      </c>
      <c r="AK3106" s="2">
        <f>+AD3106*G3106</f>
        <v>2555520</v>
      </c>
      <c r="AL3106" s="2">
        <f>+AE3106*G3106</f>
        <v>357772.80000000005</v>
      </c>
      <c r="AM3106" s="2">
        <f>+AF3106*G3106</f>
        <v>894432</v>
      </c>
      <c r="AN3106" s="155">
        <f>SUM(AK3106:AM3106)</f>
        <v>3807724.8</v>
      </c>
      <c r="AQ3106" s="145" t="s">
        <v>525</v>
      </c>
      <c r="AU3106" s="8"/>
      <c r="AV3106" s="8"/>
      <c r="AW3106" s="2">
        <f>'[2]BoQ HSYC-Đạt'!$AT3106</f>
        <v>32582.880000000001</v>
      </c>
      <c r="AX3106" s="8">
        <f>F3106*AW3106</f>
        <v>2606630.4</v>
      </c>
      <c r="AY3106" s="8">
        <f>IF(AQ3106="CT",7%,5%)*AX3106</f>
        <v>182464.128</v>
      </c>
      <c r="AZ3106" s="8">
        <f>AX3106*2%</f>
        <v>52132.608</v>
      </c>
      <c r="BA3106" s="8">
        <f>IF(BB3106&gt;0,0,AX3106*5%)</f>
        <v>130331.52</v>
      </c>
      <c r="BB3106" s="8"/>
      <c r="BC3106" s="8">
        <f>+AX3106+AY3106+AZ3106+BA3106+BB3106</f>
        <v>2971558.656</v>
      </c>
      <c r="BD3106" s="8">
        <f>AX3106-AT3106</f>
        <v>2606630.4</v>
      </c>
      <c r="BE3106" s="2"/>
      <c r="BH3106" s="2"/>
    </row>
    <row r="3107" spans="2:60" ht="17" hidden="1" outlineLevel="1" x14ac:dyDescent="0.2">
      <c r="B3107" s="82">
        <v>45</v>
      </c>
      <c r="C3107" s="144" t="s">
        <v>587</v>
      </c>
      <c r="D3107" s="144"/>
      <c r="E3107" s="82" t="s">
        <v>85</v>
      </c>
      <c r="F3107" s="143">
        <v>1</v>
      </c>
      <c r="G3107" s="142">
        <f>'[1]BoQ HSYC'!F3107</f>
        <v>1</v>
      </c>
      <c r="H3107" s="185">
        <f>'[1]BoQ HSYC'!G3107</f>
        <v>0</v>
      </c>
      <c r="I3107" s="185">
        <f>'[1]BoQ HSYC'!H3107</f>
        <v>0</v>
      </c>
      <c r="J3107" s="185">
        <f>'[1]BoQ HSYC'!I3107</f>
        <v>0</v>
      </c>
      <c r="K3107" s="48">
        <f>'[1]BoQ HSYC'!J3107</f>
        <v>99624</v>
      </c>
      <c r="L3107" s="47">
        <f>'[1]BoQ HSYC'!K3107</f>
        <v>38226</v>
      </c>
      <c r="M3107" s="47">
        <f>'[1]BoQ HSYC'!L3107</f>
        <v>137850</v>
      </c>
      <c r="N3107" s="183">
        <f>'[1]BoQ HSYC'!M3107</f>
        <v>34868.399999999994</v>
      </c>
      <c r="O3107" s="183">
        <f>'[1]BoQ HSYC'!N3107</f>
        <v>13379.099999999999</v>
      </c>
      <c r="P3107" s="83">
        <f>'[1]BoQ HSYC'!O3107</f>
        <v>48247.499999999993</v>
      </c>
      <c r="Q3107" s="47">
        <f>'[1]BoQ HSYC'!P3107</f>
        <v>137850</v>
      </c>
      <c r="R3107" s="132">
        <f>'[1]BoQ HSYC'!Q3107</f>
        <v>48247.499999999993</v>
      </c>
      <c r="S3107" s="83">
        <f>'[1]BoQ HSYC'!R3107</f>
        <v>186097.5</v>
      </c>
      <c r="T3107" s="48">
        <f>'[1]BoQ HSYC'!S3107</f>
        <v>0</v>
      </c>
      <c r="U3107" s="132">
        <f>'[1]BoQ HSYC'!T3107</f>
        <v>0</v>
      </c>
      <c r="V3107" s="132" t="str">
        <f>'[1]BoQ HSYC'!U3107</f>
        <v>BĐG Q2/2026</v>
      </c>
      <c r="W3107" s="132" t="str">
        <f>'[1]BoQ HSYC'!V3107</f>
        <v>BĐG Q2/2026</v>
      </c>
      <c r="X3107" s="44" t="str">
        <f>'[1]BoQ HSYC'!W3107</f>
        <v>ME</v>
      </c>
      <c r="Y3107" s="44"/>
      <c r="Z3107" s="44"/>
      <c r="AA3107" s="44"/>
      <c r="AB3107" s="2">
        <v>261003.61402471125</v>
      </c>
      <c r="AC3107" s="2">
        <v>261003.61402471125</v>
      </c>
      <c r="AD3107" s="2">
        <f>+M3107</f>
        <v>137850</v>
      </c>
      <c r="AE3107" s="2">
        <f>+AD3107*14%</f>
        <v>19299.000000000004</v>
      </c>
      <c r="AF3107" s="155">
        <f>+AD3107*35%</f>
        <v>48247.5</v>
      </c>
      <c r="AG3107" s="2">
        <f>+AD3107*F3107</f>
        <v>137850</v>
      </c>
      <c r="AH3107" s="2">
        <f>+AE3107*F3107</f>
        <v>19299.000000000004</v>
      </c>
      <c r="AI3107" s="2">
        <f>+AF3107*F3107</f>
        <v>48247.5</v>
      </c>
      <c r="AJ3107" s="2">
        <f>SUM(AG3107:AI3107)</f>
        <v>205396.5</v>
      </c>
      <c r="AK3107" s="2">
        <f>+AD3107*G3107</f>
        <v>137850</v>
      </c>
      <c r="AL3107" s="2">
        <f>+AE3107*G3107</f>
        <v>19299.000000000004</v>
      </c>
      <c r="AM3107" s="2">
        <f>+AF3107*G3107</f>
        <v>48247.5</v>
      </c>
      <c r="AN3107" s="155">
        <f>SUM(AK3107:AM3107)</f>
        <v>205396.5</v>
      </c>
      <c r="AQ3107" s="145" t="s">
        <v>525</v>
      </c>
      <c r="AU3107" s="8"/>
      <c r="AV3107" s="8"/>
      <c r="AW3107" s="2">
        <f>'[2]BoQ HSYC-Đạt'!$AT3107</f>
        <v>140607</v>
      </c>
      <c r="AX3107" s="8">
        <f>F3107*AW3107</f>
        <v>140607</v>
      </c>
      <c r="AY3107" s="8">
        <f>IF(AQ3107="CT",7%,5%)*AX3107</f>
        <v>9842.4900000000016</v>
      </c>
      <c r="AZ3107" s="8">
        <f>AX3107*2%</f>
        <v>2812.14</v>
      </c>
      <c r="BA3107" s="8">
        <f>IF(BB3107&gt;0,0,AX3107*5%)</f>
        <v>7030.35</v>
      </c>
      <c r="BB3107" s="8"/>
      <c r="BC3107" s="8">
        <f>+AX3107+AY3107+AZ3107+BA3107+BB3107</f>
        <v>160291.98000000001</v>
      </c>
      <c r="BD3107" s="8">
        <f>AX3107-AT3107</f>
        <v>140607</v>
      </c>
      <c r="BE3107" s="2"/>
      <c r="BH3107" s="2"/>
    </row>
    <row r="3108" spans="2:60" ht="17" hidden="1" outlineLevel="1" x14ac:dyDescent="0.2">
      <c r="B3108" s="82">
        <v>46</v>
      </c>
      <c r="C3108" s="144" t="s">
        <v>586</v>
      </c>
      <c r="D3108" s="144"/>
      <c r="E3108" s="82" t="s">
        <v>85</v>
      </c>
      <c r="F3108" s="143">
        <v>2</v>
      </c>
      <c r="G3108" s="142">
        <f>'[1]BoQ HSYC'!F3108</f>
        <v>2</v>
      </c>
      <c r="H3108" s="185">
        <f>'[1]BoQ HSYC'!G3108</f>
        <v>0</v>
      </c>
      <c r="I3108" s="185">
        <f>'[1]BoQ HSYC'!H3108</f>
        <v>0</v>
      </c>
      <c r="J3108" s="185">
        <f>'[1]BoQ HSYC'!I3108</f>
        <v>0</v>
      </c>
      <c r="K3108" s="48">
        <f>'[1]BoQ HSYC'!J3108</f>
        <v>66360</v>
      </c>
      <c r="L3108" s="47">
        <f>'[1]BoQ HSYC'!K3108</f>
        <v>36075</v>
      </c>
      <c r="M3108" s="47">
        <f>'[1]BoQ HSYC'!L3108</f>
        <v>102435</v>
      </c>
      <c r="N3108" s="183">
        <f>'[1]BoQ HSYC'!M3108</f>
        <v>23226</v>
      </c>
      <c r="O3108" s="183">
        <f>'[1]BoQ HSYC'!N3108</f>
        <v>12626.25</v>
      </c>
      <c r="P3108" s="83">
        <f>'[1]BoQ HSYC'!O3108</f>
        <v>35852.25</v>
      </c>
      <c r="Q3108" s="47">
        <f>'[1]BoQ HSYC'!P3108</f>
        <v>204870</v>
      </c>
      <c r="R3108" s="132">
        <f>'[1]BoQ HSYC'!Q3108</f>
        <v>71704.5</v>
      </c>
      <c r="S3108" s="83">
        <f>'[1]BoQ HSYC'!R3108</f>
        <v>276574.5</v>
      </c>
      <c r="T3108" s="48">
        <f>'[1]BoQ HSYC'!S3108</f>
        <v>0</v>
      </c>
      <c r="U3108" s="132">
        <f>'[1]BoQ HSYC'!T3108</f>
        <v>0</v>
      </c>
      <c r="V3108" s="132" t="str">
        <f>'[1]BoQ HSYC'!U3108</f>
        <v>BĐG Q2/2026</v>
      </c>
      <c r="W3108" s="132" t="str">
        <f>'[1]BoQ HSYC'!V3108</f>
        <v>BĐG Q2/2026</v>
      </c>
      <c r="X3108" s="44" t="str">
        <f>'[1]BoQ HSYC'!W3108</f>
        <v>ME</v>
      </c>
      <c r="Y3108" s="44"/>
      <c r="Z3108" s="44"/>
      <c r="AA3108" s="44"/>
      <c r="AB3108" s="2">
        <v>201774.12387961123</v>
      </c>
      <c r="AC3108" s="2">
        <v>403548.24775922246</v>
      </c>
      <c r="AD3108" s="2">
        <f>+M3108</f>
        <v>102435</v>
      </c>
      <c r="AE3108" s="2">
        <f>+AD3108*14%</f>
        <v>14340.900000000001</v>
      </c>
      <c r="AF3108" s="155">
        <f>+AD3108*35%</f>
        <v>35852.25</v>
      </c>
      <c r="AG3108" s="2">
        <f>+AD3108*F3108</f>
        <v>204870</v>
      </c>
      <c r="AH3108" s="2">
        <f>+AE3108*F3108</f>
        <v>28681.800000000003</v>
      </c>
      <c r="AI3108" s="2">
        <f>+AF3108*F3108</f>
        <v>71704.5</v>
      </c>
      <c r="AJ3108" s="2">
        <f>SUM(AG3108:AI3108)</f>
        <v>305256.3</v>
      </c>
      <c r="AK3108" s="2">
        <f>+AD3108*G3108</f>
        <v>204870</v>
      </c>
      <c r="AL3108" s="2">
        <f>+AE3108*G3108</f>
        <v>28681.800000000003</v>
      </c>
      <c r="AM3108" s="2">
        <f>+AF3108*G3108</f>
        <v>71704.5</v>
      </c>
      <c r="AN3108" s="155">
        <f>SUM(AK3108:AM3108)</f>
        <v>305256.3</v>
      </c>
      <c r="AQ3108" s="145" t="s">
        <v>525</v>
      </c>
      <c r="AU3108" s="8"/>
      <c r="AV3108" s="8"/>
      <c r="AW3108" s="2">
        <f>'[2]BoQ HSYC-Đạt'!$AT3108</f>
        <v>104483.7</v>
      </c>
      <c r="AX3108" s="8">
        <f>F3108*AW3108</f>
        <v>208967.4</v>
      </c>
      <c r="AY3108" s="8">
        <f>IF(AQ3108="CT",7%,5%)*AX3108</f>
        <v>14627.718000000001</v>
      </c>
      <c r="AZ3108" s="8">
        <f>AX3108*2%</f>
        <v>4179.348</v>
      </c>
      <c r="BA3108" s="8">
        <f>IF(BB3108&gt;0,0,AX3108*5%)</f>
        <v>10448.370000000001</v>
      </c>
      <c r="BB3108" s="8"/>
      <c r="BC3108" s="8">
        <f>+AX3108+AY3108+AZ3108+BA3108+BB3108</f>
        <v>238222.83599999998</v>
      </c>
      <c r="BD3108" s="8">
        <f>AX3108-AT3108</f>
        <v>208967.4</v>
      </c>
      <c r="BE3108" s="2"/>
      <c r="BH3108" s="2"/>
    </row>
    <row r="3109" spans="2:60" ht="17" hidden="1" outlineLevel="1" x14ac:dyDescent="0.2">
      <c r="B3109" s="82">
        <v>47</v>
      </c>
      <c r="C3109" s="144" t="s">
        <v>585</v>
      </c>
      <c r="D3109" s="144"/>
      <c r="E3109" s="82" t="s">
        <v>85</v>
      </c>
      <c r="F3109" s="143">
        <v>7</v>
      </c>
      <c r="G3109" s="142">
        <f>'[1]BoQ HSYC'!F3109</f>
        <v>7</v>
      </c>
      <c r="H3109" s="185">
        <f>'[1]BoQ HSYC'!G3109</f>
        <v>0</v>
      </c>
      <c r="I3109" s="185">
        <f>'[1]BoQ HSYC'!H3109</f>
        <v>0</v>
      </c>
      <c r="J3109" s="185">
        <f>'[1]BoQ HSYC'!I3109</f>
        <v>0</v>
      </c>
      <c r="K3109" s="48">
        <f>'[1]BoQ HSYC'!J3109</f>
        <v>66360</v>
      </c>
      <c r="L3109" s="47">
        <f>'[1]BoQ HSYC'!K3109</f>
        <v>36075</v>
      </c>
      <c r="M3109" s="47">
        <f>'[1]BoQ HSYC'!L3109</f>
        <v>102435</v>
      </c>
      <c r="N3109" s="183">
        <f>'[1]BoQ HSYC'!M3109</f>
        <v>23226</v>
      </c>
      <c r="O3109" s="183">
        <f>'[1]BoQ HSYC'!N3109</f>
        <v>12626.25</v>
      </c>
      <c r="P3109" s="83">
        <f>'[1]BoQ HSYC'!O3109</f>
        <v>35852.25</v>
      </c>
      <c r="Q3109" s="47">
        <f>'[1]BoQ HSYC'!P3109</f>
        <v>717045</v>
      </c>
      <c r="R3109" s="132">
        <f>'[1]BoQ HSYC'!Q3109</f>
        <v>250965.75</v>
      </c>
      <c r="S3109" s="83">
        <f>'[1]BoQ HSYC'!R3109</f>
        <v>968010.75</v>
      </c>
      <c r="T3109" s="48">
        <f>'[1]BoQ HSYC'!S3109</f>
        <v>0</v>
      </c>
      <c r="U3109" s="132">
        <f>'[1]BoQ HSYC'!T3109</f>
        <v>0</v>
      </c>
      <c r="V3109" s="132" t="str">
        <f>'[1]BoQ HSYC'!U3109</f>
        <v>BĐG Q2/2026</v>
      </c>
      <c r="W3109" s="132" t="str">
        <f>'[1]BoQ HSYC'!V3109</f>
        <v>BĐG Q2/2026</v>
      </c>
      <c r="X3109" s="44" t="str">
        <f>'[1]BoQ HSYC'!W3109</f>
        <v>ME</v>
      </c>
      <c r="Y3109" s="44"/>
      <c r="Z3109" s="44"/>
      <c r="AA3109" s="44"/>
      <c r="AB3109" s="2">
        <v>201774.12387961123</v>
      </c>
      <c r="AC3109" s="2">
        <v>1412418.8671572786</v>
      </c>
      <c r="AD3109" s="2">
        <f>+M3109</f>
        <v>102435</v>
      </c>
      <c r="AE3109" s="2">
        <f>+AD3109*14%</f>
        <v>14340.900000000001</v>
      </c>
      <c r="AF3109" s="155">
        <f>+AD3109*35%</f>
        <v>35852.25</v>
      </c>
      <c r="AG3109" s="2">
        <f>+AD3109*F3109</f>
        <v>717045</v>
      </c>
      <c r="AH3109" s="2">
        <f>+AE3109*F3109</f>
        <v>100386.30000000002</v>
      </c>
      <c r="AI3109" s="2">
        <f>+AF3109*F3109</f>
        <v>250965.75</v>
      </c>
      <c r="AJ3109" s="2">
        <f>SUM(AG3109:AI3109)</f>
        <v>1068397.05</v>
      </c>
      <c r="AK3109" s="2">
        <f>+AD3109*G3109</f>
        <v>717045</v>
      </c>
      <c r="AL3109" s="2">
        <f>+AE3109*G3109</f>
        <v>100386.30000000002</v>
      </c>
      <c r="AM3109" s="2">
        <f>+AF3109*G3109</f>
        <v>250965.75</v>
      </c>
      <c r="AN3109" s="155">
        <f>SUM(AK3109:AM3109)</f>
        <v>1068397.05</v>
      </c>
      <c r="AQ3109" s="145" t="s">
        <v>525</v>
      </c>
      <c r="AU3109" s="8"/>
      <c r="AV3109" s="8"/>
      <c r="AW3109" s="2">
        <f>'[2]BoQ HSYC-Đạt'!$AT3109</f>
        <v>104483.7</v>
      </c>
      <c r="AX3109" s="8">
        <f>F3109*AW3109</f>
        <v>731385.9</v>
      </c>
      <c r="AY3109" s="8">
        <f>IF(AQ3109="CT",7%,5%)*AX3109</f>
        <v>51197.013000000006</v>
      </c>
      <c r="AZ3109" s="8">
        <f>AX3109*2%</f>
        <v>14627.718000000001</v>
      </c>
      <c r="BA3109" s="8">
        <f>IF(BB3109&gt;0,0,AX3109*5%)</f>
        <v>36569.295000000006</v>
      </c>
      <c r="BB3109" s="8"/>
      <c r="BC3109" s="8">
        <f>+AX3109+AY3109+AZ3109+BA3109+BB3109</f>
        <v>833779.92600000009</v>
      </c>
      <c r="BD3109" s="8">
        <f>AX3109-AT3109</f>
        <v>731385.9</v>
      </c>
      <c r="BE3109" s="2"/>
      <c r="BH3109" s="2"/>
    </row>
    <row r="3110" spans="2:60" ht="17" hidden="1" outlineLevel="1" x14ac:dyDescent="0.2">
      <c r="B3110" s="82">
        <v>48</v>
      </c>
      <c r="C3110" s="144" t="s">
        <v>584</v>
      </c>
      <c r="D3110" s="144"/>
      <c r="E3110" s="82" t="s">
        <v>85</v>
      </c>
      <c r="F3110" s="143">
        <v>1</v>
      </c>
      <c r="G3110" s="142">
        <f>'[1]BoQ HSYC'!F3110</f>
        <v>1</v>
      </c>
      <c r="H3110" s="185">
        <f>'[1]BoQ HSYC'!G3110</f>
        <v>0</v>
      </c>
      <c r="I3110" s="185">
        <f>'[1]BoQ HSYC'!H3110</f>
        <v>0</v>
      </c>
      <c r="J3110" s="185">
        <f>'[1]BoQ HSYC'!I3110</f>
        <v>0</v>
      </c>
      <c r="K3110" s="48">
        <f>'[1]BoQ HSYC'!J3110</f>
        <v>35699.999999999993</v>
      </c>
      <c r="L3110" s="47">
        <f>'[1]BoQ HSYC'!K3110</f>
        <v>33924</v>
      </c>
      <c r="M3110" s="47">
        <f>'[1]BoQ HSYC'!L3110</f>
        <v>69624</v>
      </c>
      <c r="N3110" s="183">
        <f>'[1]BoQ HSYC'!M3110</f>
        <v>12494.999999999996</v>
      </c>
      <c r="O3110" s="183">
        <f>'[1]BoQ HSYC'!N3110</f>
        <v>11873.4</v>
      </c>
      <c r="P3110" s="83">
        <f>'[1]BoQ HSYC'!O3110</f>
        <v>24368.399999999994</v>
      </c>
      <c r="Q3110" s="47">
        <f>'[1]BoQ HSYC'!P3110</f>
        <v>69624</v>
      </c>
      <c r="R3110" s="132">
        <f>'[1]BoQ HSYC'!Q3110</f>
        <v>24368.399999999994</v>
      </c>
      <c r="S3110" s="83">
        <f>'[1]BoQ HSYC'!R3110</f>
        <v>93992.4</v>
      </c>
      <c r="T3110" s="48">
        <f>'[1]BoQ HSYC'!S3110</f>
        <v>0</v>
      </c>
      <c r="U3110" s="132">
        <f>'[1]BoQ HSYC'!T3110</f>
        <v>0</v>
      </c>
      <c r="V3110" s="132" t="str">
        <f>'[1]BoQ HSYC'!U3110</f>
        <v>BĐG Q2/2026</v>
      </c>
      <c r="W3110" s="132" t="str">
        <f>'[1]BoQ HSYC'!V3110</f>
        <v>BĐG Q2/2026</v>
      </c>
      <c r="X3110" s="44" t="str">
        <f>'[1]BoQ HSYC'!W3110</f>
        <v>ME</v>
      </c>
      <c r="Y3110" s="44"/>
      <c r="Z3110" s="44"/>
      <c r="AA3110" s="44"/>
      <c r="AB3110" s="2">
        <v>138350.21964225001</v>
      </c>
      <c r="AC3110" s="2">
        <v>138350.21964225001</v>
      </c>
      <c r="AD3110" s="2">
        <f>+M3110</f>
        <v>69624</v>
      </c>
      <c r="AE3110" s="2">
        <f>+AD3110*14%</f>
        <v>9747.36</v>
      </c>
      <c r="AF3110" s="155">
        <f>+AD3110*35%</f>
        <v>24368.399999999998</v>
      </c>
      <c r="AG3110" s="2">
        <f>+AD3110*F3110</f>
        <v>69624</v>
      </c>
      <c r="AH3110" s="2">
        <f>+AE3110*F3110</f>
        <v>9747.36</v>
      </c>
      <c r="AI3110" s="2">
        <f>+AF3110*F3110</f>
        <v>24368.399999999998</v>
      </c>
      <c r="AJ3110" s="2">
        <f>SUM(AG3110:AI3110)</f>
        <v>103739.76</v>
      </c>
      <c r="AK3110" s="2">
        <f>+AD3110*G3110</f>
        <v>69624</v>
      </c>
      <c r="AL3110" s="2">
        <f>+AE3110*G3110</f>
        <v>9747.36</v>
      </c>
      <c r="AM3110" s="2">
        <f>+AF3110*G3110</f>
        <v>24368.399999999998</v>
      </c>
      <c r="AN3110" s="155">
        <f>SUM(AK3110:AM3110)</f>
        <v>103739.76</v>
      </c>
      <c r="AQ3110" s="145" t="s">
        <v>525</v>
      </c>
      <c r="AU3110" s="8"/>
      <c r="AV3110" s="8"/>
      <c r="AW3110" s="2">
        <f>'[2]BoQ HSYC-Đạt'!$AT3110</f>
        <v>71016.479999999996</v>
      </c>
      <c r="AX3110" s="8">
        <f>F3110*AW3110</f>
        <v>71016.479999999996</v>
      </c>
      <c r="AY3110" s="8">
        <f>IF(AQ3110="CT",7%,5%)*AX3110</f>
        <v>4971.1536000000006</v>
      </c>
      <c r="AZ3110" s="8">
        <f>AX3110*2%</f>
        <v>1420.3296</v>
      </c>
      <c r="BA3110" s="8">
        <f>IF(BB3110&gt;0,0,AX3110*5%)</f>
        <v>3550.8240000000001</v>
      </c>
      <c r="BB3110" s="8"/>
      <c r="BC3110" s="8">
        <f>+AX3110+AY3110+AZ3110+BA3110+BB3110</f>
        <v>80958.787199999992</v>
      </c>
      <c r="BD3110" s="8">
        <f>AX3110-AT3110</f>
        <v>71016.479999999996</v>
      </c>
      <c r="BE3110" s="2"/>
      <c r="BH3110" s="2"/>
    </row>
    <row r="3111" spans="2:60" ht="17" hidden="1" outlineLevel="1" x14ac:dyDescent="0.2">
      <c r="B3111" s="82">
        <v>49</v>
      </c>
      <c r="C3111" s="144" t="s">
        <v>583</v>
      </c>
      <c r="D3111" s="144"/>
      <c r="E3111" s="82" t="s">
        <v>85</v>
      </c>
      <c r="F3111" s="143">
        <v>1</v>
      </c>
      <c r="G3111" s="142">
        <f>'[1]BoQ HSYC'!F3111</f>
        <v>1</v>
      </c>
      <c r="H3111" s="185">
        <f>'[1]BoQ HSYC'!G3111</f>
        <v>0</v>
      </c>
      <c r="I3111" s="185">
        <f>'[1]BoQ HSYC'!H3111</f>
        <v>0</v>
      </c>
      <c r="J3111" s="185">
        <f>'[1]BoQ HSYC'!I3111</f>
        <v>0</v>
      </c>
      <c r="K3111" s="48">
        <f>'[1]BoQ HSYC'!J3111</f>
        <v>13440</v>
      </c>
      <c r="L3111" s="47">
        <f>'[1]BoQ HSYC'!K3111</f>
        <v>31776</v>
      </c>
      <c r="M3111" s="47">
        <f>'[1]BoQ HSYC'!L3111</f>
        <v>45216</v>
      </c>
      <c r="N3111" s="183">
        <f>'[1]BoQ HSYC'!M3111</f>
        <v>4704</v>
      </c>
      <c r="O3111" s="183">
        <f>'[1]BoQ HSYC'!N3111</f>
        <v>11121.599999999999</v>
      </c>
      <c r="P3111" s="83">
        <f>'[1]BoQ HSYC'!O3111</f>
        <v>15825.599999999999</v>
      </c>
      <c r="Q3111" s="47">
        <f>'[1]BoQ HSYC'!P3111</f>
        <v>45216</v>
      </c>
      <c r="R3111" s="132">
        <f>'[1]BoQ HSYC'!Q3111</f>
        <v>15825.599999999999</v>
      </c>
      <c r="S3111" s="83">
        <f>'[1]BoQ HSYC'!R3111</f>
        <v>61041.599999999999</v>
      </c>
      <c r="T3111" s="48">
        <f>'[1]BoQ HSYC'!S3111</f>
        <v>0</v>
      </c>
      <c r="U3111" s="132">
        <f>'[1]BoQ HSYC'!T3111</f>
        <v>0</v>
      </c>
      <c r="V3111" s="132" t="str">
        <f>'[1]BoQ HSYC'!U3111</f>
        <v>BĐG Q2/2026</v>
      </c>
      <c r="W3111" s="132" t="str">
        <f>'[1]BoQ HSYC'!V3111</f>
        <v>BĐG Q2/2026</v>
      </c>
      <c r="X3111" s="44" t="str">
        <f>'[1]BoQ HSYC'!W3111</f>
        <v>ME</v>
      </c>
      <c r="Y3111" s="44"/>
      <c r="Z3111" s="44"/>
      <c r="AA3111" s="44"/>
      <c r="AB3111" s="2">
        <v>93084.939083243269</v>
      </c>
      <c r="AC3111" s="2">
        <v>93084.939083243269</v>
      </c>
      <c r="AD3111" s="2">
        <f>+M3111</f>
        <v>45216</v>
      </c>
      <c r="AE3111" s="2">
        <f>+AD3111*14%</f>
        <v>6330.2400000000007</v>
      </c>
      <c r="AF3111" s="155">
        <f>+AD3111*35%</f>
        <v>15825.599999999999</v>
      </c>
      <c r="AG3111" s="2">
        <f>+AD3111*F3111</f>
        <v>45216</v>
      </c>
      <c r="AH3111" s="2">
        <f>+AE3111*F3111</f>
        <v>6330.2400000000007</v>
      </c>
      <c r="AI3111" s="2">
        <f>+AF3111*F3111</f>
        <v>15825.599999999999</v>
      </c>
      <c r="AJ3111" s="2">
        <f>SUM(AG3111:AI3111)</f>
        <v>67371.839999999997</v>
      </c>
      <c r="AK3111" s="2">
        <f>+AD3111*G3111</f>
        <v>45216</v>
      </c>
      <c r="AL3111" s="2">
        <f>+AE3111*G3111</f>
        <v>6330.2400000000007</v>
      </c>
      <c r="AM3111" s="2">
        <f>+AF3111*G3111</f>
        <v>15825.599999999999</v>
      </c>
      <c r="AN3111" s="155">
        <f>SUM(AK3111:AM3111)</f>
        <v>67371.839999999997</v>
      </c>
      <c r="AQ3111" s="145" t="s">
        <v>525</v>
      </c>
      <c r="AU3111" s="8"/>
      <c r="AV3111" s="8"/>
      <c r="AW3111" s="2">
        <f>'[2]BoQ HSYC-Đạt'!$AT3111</f>
        <v>46120.32</v>
      </c>
      <c r="AX3111" s="8">
        <f>F3111*AW3111</f>
        <v>46120.32</v>
      </c>
      <c r="AY3111" s="8">
        <f>IF(AQ3111="CT",7%,5%)*AX3111</f>
        <v>3228.4224000000004</v>
      </c>
      <c r="AZ3111" s="8">
        <f>AX3111*2%</f>
        <v>922.40639999999996</v>
      </c>
      <c r="BA3111" s="8">
        <f>IF(BB3111&gt;0,0,AX3111*5%)</f>
        <v>2306.0160000000001</v>
      </c>
      <c r="BB3111" s="8"/>
      <c r="BC3111" s="8">
        <f>+AX3111+AY3111+AZ3111+BA3111+BB3111</f>
        <v>52577.164800000006</v>
      </c>
      <c r="BD3111" s="8">
        <f>AX3111-AT3111</f>
        <v>46120.32</v>
      </c>
      <c r="BE3111" s="2"/>
      <c r="BH3111" s="2"/>
    </row>
    <row r="3112" spans="2:60" ht="17" hidden="1" outlineLevel="1" x14ac:dyDescent="0.2">
      <c r="B3112" s="82">
        <v>50</v>
      </c>
      <c r="C3112" s="144" t="s">
        <v>582</v>
      </c>
      <c r="D3112" s="144"/>
      <c r="E3112" s="82" t="s">
        <v>85</v>
      </c>
      <c r="F3112" s="143">
        <v>40</v>
      </c>
      <c r="G3112" s="142">
        <f>'[1]BoQ HSYC'!F3112</f>
        <v>40</v>
      </c>
      <c r="H3112" s="185">
        <f>'[1]BoQ HSYC'!G3112</f>
        <v>0</v>
      </c>
      <c r="I3112" s="185">
        <f>'[1]BoQ HSYC'!H3112</f>
        <v>0</v>
      </c>
      <c r="J3112" s="185">
        <f>'[1]BoQ HSYC'!I3112</f>
        <v>0</v>
      </c>
      <c r="K3112" s="48">
        <f>'[1]BoQ HSYC'!J3112</f>
        <v>8651.9999999999982</v>
      </c>
      <c r="L3112" s="47">
        <f>'[1]BoQ HSYC'!K3112</f>
        <v>30691.5</v>
      </c>
      <c r="M3112" s="47">
        <f>'[1]BoQ HSYC'!L3112</f>
        <v>39343.5</v>
      </c>
      <c r="N3112" s="183">
        <f>'[1]BoQ HSYC'!M3112</f>
        <v>3028.1999999999994</v>
      </c>
      <c r="O3112" s="183">
        <f>'[1]BoQ HSYC'!N3112</f>
        <v>10742.025</v>
      </c>
      <c r="P3112" s="83">
        <f>'[1]BoQ HSYC'!O3112</f>
        <v>13770.224999999999</v>
      </c>
      <c r="Q3112" s="47">
        <f>'[1]BoQ HSYC'!P3112</f>
        <v>1573740</v>
      </c>
      <c r="R3112" s="132">
        <f>'[1]BoQ HSYC'!Q3112</f>
        <v>550809</v>
      </c>
      <c r="S3112" s="83">
        <f>'[1]BoQ HSYC'!R3112</f>
        <v>2124549</v>
      </c>
      <c r="T3112" s="48">
        <f>'[1]BoQ HSYC'!S3112</f>
        <v>0</v>
      </c>
      <c r="U3112" s="132">
        <f>'[1]BoQ HSYC'!T3112</f>
        <v>0</v>
      </c>
      <c r="V3112" s="132" t="str">
        <f>'[1]BoQ HSYC'!U3112</f>
        <v>BĐG Q2/2026</v>
      </c>
      <c r="W3112" s="132" t="str">
        <f>'[1]BoQ HSYC'!V3112</f>
        <v>BĐG Q2/2026</v>
      </c>
      <c r="X3112" s="44" t="str">
        <f>'[1]BoQ HSYC'!W3112</f>
        <v>ME</v>
      </c>
      <c r="Y3112" s="44"/>
      <c r="Z3112" s="44"/>
      <c r="AA3112" s="44"/>
      <c r="AB3112" s="2">
        <v>65139.111051530985</v>
      </c>
      <c r="AC3112" s="2">
        <v>2605564.4420612394</v>
      </c>
      <c r="AD3112" s="2">
        <f>+M3112</f>
        <v>39343.5</v>
      </c>
      <c r="AE3112" s="2">
        <f>+AD3112*14%</f>
        <v>5508.09</v>
      </c>
      <c r="AF3112" s="155">
        <f>+AD3112*35%</f>
        <v>13770.224999999999</v>
      </c>
      <c r="AG3112" s="2">
        <f>+AD3112*F3112</f>
        <v>1573740</v>
      </c>
      <c r="AH3112" s="2">
        <f>+AE3112*F3112</f>
        <v>220323.6</v>
      </c>
      <c r="AI3112" s="2">
        <f>+AF3112*F3112</f>
        <v>550809</v>
      </c>
      <c r="AJ3112" s="2">
        <f>SUM(AG3112:AI3112)</f>
        <v>2344872.6</v>
      </c>
      <c r="AK3112" s="2">
        <f>+AD3112*G3112</f>
        <v>1573740</v>
      </c>
      <c r="AL3112" s="2">
        <f>+AE3112*G3112</f>
        <v>220323.6</v>
      </c>
      <c r="AM3112" s="2">
        <f>+AF3112*G3112</f>
        <v>550809</v>
      </c>
      <c r="AN3112" s="155">
        <f>SUM(AK3112:AM3112)</f>
        <v>2344872.6</v>
      </c>
      <c r="AQ3112" s="145" t="s">
        <v>525</v>
      </c>
      <c r="AU3112" s="8"/>
      <c r="AV3112" s="8"/>
      <c r="AW3112" s="2">
        <f>'[2]BoQ HSYC-Đạt'!$AT3112</f>
        <v>40130.370000000003</v>
      </c>
      <c r="AX3112" s="8">
        <f>F3112*AW3112</f>
        <v>1605214.8</v>
      </c>
      <c r="AY3112" s="8">
        <f>IF(AQ3112="CT",7%,5%)*AX3112</f>
        <v>112365.03600000001</v>
      </c>
      <c r="AZ3112" s="8">
        <f>AX3112*2%</f>
        <v>32104.296000000002</v>
      </c>
      <c r="BA3112" s="8">
        <f>IF(BB3112&gt;0,0,AX3112*5%)</f>
        <v>80260.740000000005</v>
      </c>
      <c r="BB3112" s="8"/>
      <c r="BC3112" s="8">
        <f>+AX3112+AY3112+AZ3112+BA3112+BB3112</f>
        <v>1829944.8720000002</v>
      </c>
      <c r="BD3112" s="8">
        <f>AX3112-AT3112</f>
        <v>1605214.8</v>
      </c>
      <c r="BE3112" s="2"/>
      <c r="BH3112" s="2"/>
    </row>
    <row r="3113" spans="2:60" ht="17" hidden="1" outlineLevel="1" x14ac:dyDescent="0.2">
      <c r="B3113" s="82">
        <v>51</v>
      </c>
      <c r="C3113" s="144" t="s">
        <v>581</v>
      </c>
      <c r="D3113" s="144"/>
      <c r="E3113" s="82" t="s">
        <v>85</v>
      </c>
      <c r="F3113" s="143">
        <v>80</v>
      </c>
      <c r="G3113" s="142">
        <f>'[1]BoQ HSYC'!F3113</f>
        <v>80</v>
      </c>
      <c r="H3113" s="185">
        <f>'[1]BoQ HSYC'!G3113</f>
        <v>0</v>
      </c>
      <c r="I3113" s="185">
        <f>'[1]BoQ HSYC'!H3113</f>
        <v>0</v>
      </c>
      <c r="J3113" s="185">
        <f>'[1]BoQ HSYC'!I3113</f>
        <v>0</v>
      </c>
      <c r="K3113" s="48">
        <f>'[1]BoQ HSYC'!J3113</f>
        <v>5250</v>
      </c>
      <c r="L3113" s="47">
        <f>'[1]BoQ HSYC'!K3113</f>
        <v>29625</v>
      </c>
      <c r="M3113" s="47">
        <f>'[1]BoQ HSYC'!L3113</f>
        <v>34875</v>
      </c>
      <c r="N3113" s="183">
        <f>'[1]BoQ HSYC'!M3113</f>
        <v>1837.4999999999998</v>
      </c>
      <c r="O3113" s="183">
        <f>'[1]BoQ HSYC'!N3113</f>
        <v>10368.75</v>
      </c>
      <c r="P3113" s="83">
        <f>'[1]BoQ HSYC'!O3113</f>
        <v>12206.25</v>
      </c>
      <c r="Q3113" s="47">
        <f>'[1]BoQ HSYC'!P3113</f>
        <v>2790000</v>
      </c>
      <c r="R3113" s="132">
        <f>'[1]BoQ HSYC'!Q3113</f>
        <v>976500</v>
      </c>
      <c r="S3113" s="83">
        <f>'[1]BoQ HSYC'!R3113</f>
        <v>3766500</v>
      </c>
      <c r="T3113" s="48">
        <f>'[1]BoQ HSYC'!S3113</f>
        <v>0</v>
      </c>
      <c r="U3113" s="132">
        <f>'[1]BoQ HSYC'!T3113</f>
        <v>0</v>
      </c>
      <c r="V3113" s="132" t="str">
        <f>'[1]BoQ HSYC'!U3113</f>
        <v>BĐG Q2/2026</v>
      </c>
      <c r="W3113" s="132" t="str">
        <f>'[1]BoQ HSYC'!V3113</f>
        <v>BĐG Q2/2026</v>
      </c>
      <c r="X3113" s="44" t="str">
        <f>'[1]BoQ HSYC'!W3113</f>
        <v>ME</v>
      </c>
      <c r="Y3113" s="44"/>
      <c r="Z3113" s="44"/>
      <c r="AA3113" s="44"/>
      <c r="AB3113" s="2">
        <v>53793.511904549996</v>
      </c>
      <c r="AC3113" s="2">
        <v>4303480.9523639996</v>
      </c>
      <c r="AD3113" s="2">
        <f>+M3113</f>
        <v>34875</v>
      </c>
      <c r="AE3113" s="2">
        <f>+AD3113*14%</f>
        <v>4882.5000000000009</v>
      </c>
      <c r="AF3113" s="155">
        <f>+AD3113*35%</f>
        <v>12206.25</v>
      </c>
      <c r="AG3113" s="2">
        <f>+AD3113*F3113</f>
        <v>2790000</v>
      </c>
      <c r="AH3113" s="2">
        <f>+AE3113*F3113</f>
        <v>390600.00000000006</v>
      </c>
      <c r="AI3113" s="2">
        <f>+AF3113*F3113</f>
        <v>976500</v>
      </c>
      <c r="AJ3113" s="2">
        <f>SUM(AG3113:AI3113)</f>
        <v>4157100</v>
      </c>
      <c r="AK3113" s="2">
        <f>+AD3113*G3113</f>
        <v>2790000</v>
      </c>
      <c r="AL3113" s="2">
        <f>+AE3113*G3113</f>
        <v>390600.00000000006</v>
      </c>
      <c r="AM3113" s="2">
        <f>+AF3113*G3113</f>
        <v>976500</v>
      </c>
      <c r="AN3113" s="155">
        <f>SUM(AK3113:AM3113)</f>
        <v>4157100</v>
      </c>
      <c r="AQ3113" s="145" t="s">
        <v>525</v>
      </c>
      <c r="AU3113" s="8"/>
      <c r="AV3113" s="8"/>
      <c r="AW3113" s="2">
        <f>'[2]BoQ HSYC-Đạt'!$AT3113</f>
        <v>35572.5</v>
      </c>
      <c r="AX3113" s="8">
        <f>F3113*AW3113</f>
        <v>2845800</v>
      </c>
      <c r="AY3113" s="8">
        <f>IF(AQ3113="CT",7%,5%)*AX3113</f>
        <v>199206.00000000003</v>
      </c>
      <c r="AZ3113" s="8">
        <f>AX3113*2%</f>
        <v>56916</v>
      </c>
      <c r="BA3113" s="8">
        <f>IF(BB3113&gt;0,0,AX3113*5%)</f>
        <v>142290</v>
      </c>
      <c r="BB3113" s="8"/>
      <c r="BC3113" s="8">
        <f>+AX3113+AY3113+AZ3113+BA3113+BB3113</f>
        <v>3244212</v>
      </c>
      <c r="BD3113" s="8">
        <f>AX3113-AT3113</f>
        <v>2845800</v>
      </c>
      <c r="BE3113" s="2"/>
      <c r="BH3113" s="2"/>
    </row>
    <row r="3114" spans="2:60" ht="17" hidden="1" outlineLevel="1" x14ac:dyDescent="0.2">
      <c r="B3114" s="82">
        <v>52</v>
      </c>
      <c r="C3114" s="144" t="s">
        <v>580</v>
      </c>
      <c r="D3114" s="144"/>
      <c r="E3114" s="82" t="s">
        <v>85</v>
      </c>
      <c r="F3114" s="143">
        <v>1</v>
      </c>
      <c r="G3114" s="142">
        <f>'[1]BoQ HSYC'!F3114</f>
        <v>1</v>
      </c>
      <c r="H3114" s="185">
        <f>'[1]BoQ HSYC'!G3114</f>
        <v>0</v>
      </c>
      <c r="I3114" s="185">
        <f>'[1]BoQ HSYC'!H3114</f>
        <v>0</v>
      </c>
      <c r="J3114" s="185">
        <f>'[1]BoQ HSYC'!I3114</f>
        <v>0</v>
      </c>
      <c r="K3114" s="48">
        <f>'[1]BoQ HSYC'!J3114</f>
        <v>34020</v>
      </c>
      <c r="L3114" s="47">
        <f>'[1]BoQ HSYC'!K3114</f>
        <v>25484</v>
      </c>
      <c r="M3114" s="47">
        <f>'[1]BoQ HSYC'!L3114</f>
        <v>59504</v>
      </c>
      <c r="N3114" s="183">
        <f>'[1]BoQ HSYC'!M3114</f>
        <v>11907</v>
      </c>
      <c r="O3114" s="183">
        <f>'[1]BoQ HSYC'!N3114</f>
        <v>8919.4</v>
      </c>
      <c r="P3114" s="83">
        <f>'[1]BoQ HSYC'!O3114</f>
        <v>20826.400000000001</v>
      </c>
      <c r="Q3114" s="47">
        <f>'[1]BoQ HSYC'!P3114</f>
        <v>59504</v>
      </c>
      <c r="R3114" s="132">
        <f>'[1]BoQ HSYC'!Q3114</f>
        <v>20826.400000000001</v>
      </c>
      <c r="S3114" s="83">
        <f>'[1]BoQ HSYC'!R3114</f>
        <v>80330.399999999994</v>
      </c>
      <c r="T3114" s="48">
        <f>'[1]BoQ HSYC'!S3114</f>
        <v>0</v>
      </c>
      <c r="U3114" s="132">
        <f>'[1]BoQ HSYC'!T3114</f>
        <v>0</v>
      </c>
      <c r="V3114" s="132" t="str">
        <f>'[1]BoQ HSYC'!U3114</f>
        <v>BĐG Q2/2026</v>
      </c>
      <c r="W3114" s="132" t="str">
        <f>'[1]BoQ HSYC'!V3114</f>
        <v>BĐG Q2/2026</v>
      </c>
      <c r="X3114" s="44" t="str">
        <f>'[1]BoQ HSYC'!W3114</f>
        <v>ME</v>
      </c>
      <c r="Y3114" s="44"/>
      <c r="Z3114" s="44"/>
      <c r="AA3114" s="44"/>
      <c r="AB3114" s="2">
        <v>117890.7551254455</v>
      </c>
      <c r="AC3114" s="2">
        <v>117890.7551254455</v>
      </c>
      <c r="AD3114" s="2">
        <f>+M3114</f>
        <v>59504</v>
      </c>
      <c r="AE3114" s="2">
        <f>+AD3114*14%</f>
        <v>8330.5600000000013</v>
      </c>
      <c r="AF3114" s="155">
        <f>+AD3114*35%</f>
        <v>20826.399999999998</v>
      </c>
      <c r="AG3114" s="2">
        <f>+AD3114*F3114</f>
        <v>59504</v>
      </c>
      <c r="AH3114" s="2">
        <f>+AE3114*F3114</f>
        <v>8330.5600000000013</v>
      </c>
      <c r="AI3114" s="2">
        <f>+AF3114*F3114</f>
        <v>20826.399999999998</v>
      </c>
      <c r="AJ3114" s="2">
        <f>SUM(AG3114:AI3114)</f>
        <v>88660.959999999992</v>
      </c>
      <c r="AK3114" s="2">
        <f>+AD3114*G3114</f>
        <v>59504</v>
      </c>
      <c r="AL3114" s="2">
        <f>+AE3114*G3114</f>
        <v>8330.5600000000013</v>
      </c>
      <c r="AM3114" s="2">
        <f>+AF3114*G3114</f>
        <v>20826.399999999998</v>
      </c>
      <c r="AN3114" s="155">
        <f>SUM(AK3114:AM3114)</f>
        <v>88660.959999999992</v>
      </c>
      <c r="AQ3114" s="145" t="s">
        <v>525</v>
      </c>
      <c r="AU3114" s="8"/>
      <c r="AV3114" s="8"/>
      <c r="AW3114" s="2">
        <f>'[2]BoQ HSYC-Đạt'!$AT3114</f>
        <v>60694.080000000002</v>
      </c>
      <c r="AX3114" s="8">
        <f>F3114*AW3114</f>
        <v>60694.080000000002</v>
      </c>
      <c r="AY3114" s="8">
        <f>IF(AQ3114="CT",7%,5%)*AX3114</f>
        <v>4248.5856000000003</v>
      </c>
      <c r="AZ3114" s="8">
        <f>AX3114*2%</f>
        <v>1213.8816000000002</v>
      </c>
      <c r="BA3114" s="8">
        <f>IF(BB3114&gt;0,0,AX3114*5%)</f>
        <v>3034.7040000000002</v>
      </c>
      <c r="BB3114" s="8"/>
      <c r="BC3114" s="8">
        <f>+AX3114+AY3114+AZ3114+BA3114+BB3114</f>
        <v>69191.251199999999</v>
      </c>
      <c r="BD3114" s="8">
        <f>AX3114-AT3114</f>
        <v>60694.080000000002</v>
      </c>
      <c r="BE3114" s="2"/>
      <c r="BH3114" s="2"/>
    </row>
    <row r="3115" spans="2:60" ht="17" hidden="1" outlineLevel="1" x14ac:dyDescent="0.2">
      <c r="B3115" s="82">
        <v>53</v>
      </c>
      <c r="C3115" s="144" t="s">
        <v>579</v>
      </c>
      <c r="D3115" s="144"/>
      <c r="E3115" s="82" t="s">
        <v>85</v>
      </c>
      <c r="F3115" s="143">
        <v>2</v>
      </c>
      <c r="G3115" s="142">
        <f>'[1]BoQ HSYC'!F3115</f>
        <v>2</v>
      </c>
      <c r="H3115" s="185">
        <f>'[1]BoQ HSYC'!G3115</f>
        <v>0</v>
      </c>
      <c r="I3115" s="185">
        <f>'[1]BoQ HSYC'!H3115</f>
        <v>0</v>
      </c>
      <c r="J3115" s="185">
        <f>'[1]BoQ HSYC'!I3115</f>
        <v>0</v>
      </c>
      <c r="K3115" s="48">
        <f>'[1]BoQ HSYC'!J3115</f>
        <v>18269.999999999996</v>
      </c>
      <c r="L3115" s="47">
        <f>'[1]BoQ HSYC'!K3115</f>
        <v>24050</v>
      </c>
      <c r="M3115" s="47">
        <f>'[1]BoQ HSYC'!L3115</f>
        <v>42320</v>
      </c>
      <c r="N3115" s="183">
        <f>'[1]BoQ HSYC'!M3115</f>
        <v>6394.4999999999982</v>
      </c>
      <c r="O3115" s="183">
        <f>'[1]BoQ HSYC'!N3115</f>
        <v>8417.5</v>
      </c>
      <c r="P3115" s="83">
        <f>'[1]BoQ HSYC'!O3115</f>
        <v>14811.999999999998</v>
      </c>
      <c r="Q3115" s="47">
        <f>'[1]BoQ HSYC'!P3115</f>
        <v>84640</v>
      </c>
      <c r="R3115" s="132">
        <f>'[1]BoQ HSYC'!Q3115</f>
        <v>29623.999999999996</v>
      </c>
      <c r="S3115" s="83">
        <f>'[1]BoQ HSYC'!R3115</f>
        <v>114264</v>
      </c>
      <c r="T3115" s="48">
        <f>'[1]BoQ HSYC'!S3115</f>
        <v>0</v>
      </c>
      <c r="U3115" s="132">
        <f>'[1]BoQ HSYC'!T3115</f>
        <v>0</v>
      </c>
      <c r="V3115" s="132" t="str">
        <f>'[1]BoQ HSYC'!U3115</f>
        <v>BĐG Q2/2026</v>
      </c>
      <c r="W3115" s="132" t="str">
        <f>'[1]BoQ HSYC'!V3115</f>
        <v>BĐG Q2/2026</v>
      </c>
      <c r="X3115" s="44" t="str">
        <f>'[1]BoQ HSYC'!W3115</f>
        <v>ME</v>
      </c>
      <c r="Y3115" s="44"/>
      <c r="Z3115" s="44"/>
      <c r="AA3115" s="44"/>
      <c r="AB3115" s="2">
        <v>77557.1786455455</v>
      </c>
      <c r="AC3115" s="2">
        <v>155114.357291091</v>
      </c>
      <c r="AD3115" s="2">
        <f>+M3115</f>
        <v>42320</v>
      </c>
      <c r="AE3115" s="2">
        <f>+AD3115*14%</f>
        <v>5924.8</v>
      </c>
      <c r="AF3115" s="155">
        <f>+AD3115*35%</f>
        <v>14811.999999999998</v>
      </c>
      <c r="AG3115" s="2">
        <f>+AD3115*F3115</f>
        <v>84640</v>
      </c>
      <c r="AH3115" s="2">
        <f>+AE3115*F3115</f>
        <v>11849.6</v>
      </c>
      <c r="AI3115" s="2">
        <f>+AF3115*F3115</f>
        <v>29623.999999999996</v>
      </c>
      <c r="AJ3115" s="2">
        <f>SUM(AG3115:AI3115)</f>
        <v>126113.60000000001</v>
      </c>
      <c r="AK3115" s="2">
        <f>+AD3115*G3115</f>
        <v>84640</v>
      </c>
      <c r="AL3115" s="2">
        <f>+AE3115*G3115</f>
        <v>11849.6</v>
      </c>
      <c r="AM3115" s="2">
        <f>+AF3115*G3115</f>
        <v>29623.999999999996</v>
      </c>
      <c r="AN3115" s="155">
        <f>SUM(AK3115:AM3115)</f>
        <v>126113.60000000001</v>
      </c>
      <c r="AQ3115" s="145" t="s">
        <v>525</v>
      </c>
      <c r="AU3115" s="8"/>
      <c r="AV3115" s="8"/>
      <c r="AW3115" s="2">
        <f>'[2]BoQ HSYC-Đạt'!$AT3115</f>
        <v>43166.400000000001</v>
      </c>
      <c r="AX3115" s="8">
        <f>F3115*AW3115</f>
        <v>86332.800000000003</v>
      </c>
      <c r="AY3115" s="8">
        <f>IF(AQ3115="CT",7%,5%)*AX3115</f>
        <v>6043.2960000000012</v>
      </c>
      <c r="AZ3115" s="8">
        <f>AX3115*2%</f>
        <v>1726.6560000000002</v>
      </c>
      <c r="BA3115" s="8">
        <f>IF(BB3115&gt;0,0,AX3115*5%)</f>
        <v>4316.6400000000003</v>
      </c>
      <c r="BB3115" s="8"/>
      <c r="BC3115" s="8">
        <f>+AX3115+AY3115+AZ3115+BA3115+BB3115</f>
        <v>98419.392000000007</v>
      </c>
      <c r="BD3115" s="8">
        <f>AX3115-AT3115</f>
        <v>86332.800000000003</v>
      </c>
      <c r="BE3115" s="2"/>
      <c r="BH3115" s="2"/>
    </row>
    <row r="3116" spans="2:60" ht="17" hidden="1" outlineLevel="1" x14ac:dyDescent="0.2">
      <c r="B3116" s="82">
        <v>54</v>
      </c>
      <c r="C3116" s="144" t="s">
        <v>578</v>
      </c>
      <c r="D3116" s="144"/>
      <c r="E3116" s="82" t="s">
        <v>85</v>
      </c>
      <c r="F3116" s="143">
        <v>2</v>
      </c>
      <c r="G3116" s="142">
        <f>'[1]BoQ HSYC'!F3116</f>
        <v>2</v>
      </c>
      <c r="H3116" s="185">
        <f>'[1]BoQ HSYC'!G3116</f>
        <v>0</v>
      </c>
      <c r="I3116" s="185">
        <f>'[1]BoQ HSYC'!H3116</f>
        <v>0</v>
      </c>
      <c r="J3116" s="185">
        <f>'[1]BoQ HSYC'!I3116</f>
        <v>0</v>
      </c>
      <c r="K3116" s="48">
        <f>'[1]BoQ HSYC'!J3116</f>
        <v>9449.9999999999982</v>
      </c>
      <c r="L3116" s="47">
        <f>'[1]BoQ HSYC'!K3116</f>
        <v>22616</v>
      </c>
      <c r="M3116" s="47">
        <f>'[1]BoQ HSYC'!L3116</f>
        <v>32066</v>
      </c>
      <c r="N3116" s="183">
        <f>'[1]BoQ HSYC'!M3116</f>
        <v>3307.4999999999991</v>
      </c>
      <c r="O3116" s="183">
        <f>'[1]BoQ HSYC'!N3116</f>
        <v>7915.5999999999995</v>
      </c>
      <c r="P3116" s="83">
        <f>'[1]BoQ HSYC'!O3116</f>
        <v>11223.099999999999</v>
      </c>
      <c r="Q3116" s="47">
        <f>'[1]BoQ HSYC'!P3116</f>
        <v>64132</v>
      </c>
      <c r="R3116" s="132">
        <f>'[1]BoQ HSYC'!Q3116</f>
        <v>22446.199999999997</v>
      </c>
      <c r="S3116" s="83">
        <f>'[1]BoQ HSYC'!R3116</f>
        <v>86578.2</v>
      </c>
      <c r="T3116" s="48">
        <f>'[1]BoQ HSYC'!S3116</f>
        <v>0</v>
      </c>
      <c r="U3116" s="132">
        <f>'[1]BoQ HSYC'!T3116</f>
        <v>0</v>
      </c>
      <c r="V3116" s="132" t="str">
        <f>'[1]BoQ HSYC'!U3116</f>
        <v>BĐG Q2/2026</v>
      </c>
      <c r="W3116" s="132" t="str">
        <f>'[1]BoQ HSYC'!V3116</f>
        <v>BĐG Q2/2026</v>
      </c>
      <c r="X3116" s="44" t="str">
        <f>'[1]BoQ HSYC'!W3116</f>
        <v>ME</v>
      </c>
      <c r="Y3116" s="44"/>
      <c r="Z3116" s="44"/>
      <c r="AA3116" s="44"/>
      <c r="AB3116" s="2">
        <v>57496.241385000001</v>
      </c>
      <c r="AC3116" s="2">
        <v>114992.48277</v>
      </c>
      <c r="AD3116" s="2">
        <f>+M3116</f>
        <v>32066</v>
      </c>
      <c r="AE3116" s="2">
        <f>+AD3116*14%</f>
        <v>4489.2400000000007</v>
      </c>
      <c r="AF3116" s="155">
        <f>+AD3116*35%</f>
        <v>11223.099999999999</v>
      </c>
      <c r="AG3116" s="2">
        <f>+AD3116*F3116</f>
        <v>64132</v>
      </c>
      <c r="AH3116" s="2">
        <f>+AE3116*F3116</f>
        <v>8978.4800000000014</v>
      </c>
      <c r="AI3116" s="2">
        <f>+AF3116*F3116</f>
        <v>22446.199999999997</v>
      </c>
      <c r="AJ3116" s="2">
        <f>SUM(AG3116:AI3116)</f>
        <v>95556.68</v>
      </c>
      <c r="AK3116" s="2">
        <f>+AD3116*G3116</f>
        <v>64132</v>
      </c>
      <c r="AL3116" s="2">
        <f>+AE3116*G3116</f>
        <v>8978.4800000000014</v>
      </c>
      <c r="AM3116" s="2">
        <f>+AF3116*G3116</f>
        <v>22446.199999999997</v>
      </c>
      <c r="AN3116" s="155">
        <f>SUM(AK3116:AM3116)</f>
        <v>95556.68</v>
      </c>
      <c r="AQ3116" s="145" t="s">
        <v>525</v>
      </c>
      <c r="AU3116" s="8"/>
      <c r="AV3116" s="8"/>
      <c r="AW3116" s="2">
        <f>'[2]BoQ HSYC-Đạt'!$AT3116</f>
        <v>32707.32</v>
      </c>
      <c r="AX3116" s="8">
        <f>F3116*AW3116</f>
        <v>65414.64</v>
      </c>
      <c r="AY3116" s="8">
        <f>IF(AQ3116="CT",7%,5%)*AX3116</f>
        <v>4579.0248000000001</v>
      </c>
      <c r="AZ3116" s="8">
        <f>AX3116*2%</f>
        <v>1308.2927999999999</v>
      </c>
      <c r="BA3116" s="8">
        <f>IF(BB3116&gt;0,0,AX3116*5%)</f>
        <v>3270.732</v>
      </c>
      <c r="BB3116" s="8"/>
      <c r="BC3116" s="8">
        <f>+AX3116+AY3116+AZ3116+BA3116+BB3116</f>
        <v>74572.689599999998</v>
      </c>
      <c r="BD3116" s="8">
        <f>AX3116-AT3116</f>
        <v>65414.64</v>
      </c>
      <c r="BE3116" s="2"/>
      <c r="BH3116" s="2"/>
    </row>
    <row r="3117" spans="2:60" ht="17" hidden="1" outlineLevel="1" x14ac:dyDescent="0.2">
      <c r="B3117" s="82">
        <v>55</v>
      </c>
      <c r="C3117" s="144" t="s">
        <v>577</v>
      </c>
      <c r="D3117" s="144"/>
      <c r="E3117" s="82" t="s">
        <v>85</v>
      </c>
      <c r="F3117" s="143">
        <v>2</v>
      </c>
      <c r="G3117" s="142">
        <f>'[1]BoQ HSYC'!F3117</f>
        <v>2</v>
      </c>
      <c r="H3117" s="185">
        <f>'[1]BoQ HSYC'!G3117</f>
        <v>0</v>
      </c>
      <c r="I3117" s="185">
        <f>'[1]BoQ HSYC'!H3117</f>
        <v>0</v>
      </c>
      <c r="J3117" s="185">
        <f>'[1]BoQ HSYC'!I3117</f>
        <v>0</v>
      </c>
      <c r="K3117" s="48">
        <f>'[1]BoQ HSYC'!J3117</f>
        <v>5250</v>
      </c>
      <c r="L3117" s="47">
        <f>'[1]BoQ HSYC'!K3117</f>
        <v>21184</v>
      </c>
      <c r="M3117" s="47">
        <f>'[1]BoQ HSYC'!L3117</f>
        <v>26434</v>
      </c>
      <c r="N3117" s="183">
        <f>'[1]BoQ HSYC'!M3117</f>
        <v>1837.4999999999998</v>
      </c>
      <c r="O3117" s="183">
        <f>'[1]BoQ HSYC'!N3117</f>
        <v>7414.4</v>
      </c>
      <c r="P3117" s="83">
        <f>'[1]BoQ HSYC'!O3117</f>
        <v>9251.9</v>
      </c>
      <c r="Q3117" s="47">
        <f>'[1]BoQ HSYC'!P3117</f>
        <v>52868</v>
      </c>
      <c r="R3117" s="132">
        <f>'[1]BoQ HSYC'!Q3117</f>
        <v>18503.8</v>
      </c>
      <c r="S3117" s="83">
        <f>'[1]BoQ HSYC'!R3117</f>
        <v>71371.8</v>
      </c>
      <c r="T3117" s="48">
        <f>'[1]BoQ HSYC'!S3117</f>
        <v>0</v>
      </c>
      <c r="U3117" s="132">
        <f>'[1]BoQ HSYC'!T3117</f>
        <v>0</v>
      </c>
      <c r="V3117" s="132" t="str">
        <f>'[1]BoQ HSYC'!U3117</f>
        <v>BĐG Q2/2026</v>
      </c>
      <c r="W3117" s="132" t="str">
        <f>'[1]BoQ HSYC'!V3117</f>
        <v>BĐG Q2/2026</v>
      </c>
      <c r="X3117" s="44" t="str">
        <f>'[1]BoQ HSYC'!W3117</f>
        <v>ME</v>
      </c>
      <c r="Y3117" s="44"/>
      <c r="Z3117" s="44"/>
      <c r="AA3117" s="44"/>
      <c r="AB3117" s="2">
        <v>41953.932032099998</v>
      </c>
      <c r="AC3117" s="2">
        <v>83907.864064199995</v>
      </c>
      <c r="AD3117" s="2">
        <f>+M3117</f>
        <v>26434</v>
      </c>
      <c r="AE3117" s="2">
        <f>+AD3117*14%</f>
        <v>3700.76</v>
      </c>
      <c r="AF3117" s="155">
        <f>+AD3117*35%</f>
        <v>9251.9</v>
      </c>
      <c r="AG3117" s="2">
        <f>+AD3117*F3117</f>
        <v>52868</v>
      </c>
      <c r="AH3117" s="2">
        <f>+AE3117*F3117</f>
        <v>7401.52</v>
      </c>
      <c r="AI3117" s="2">
        <f>+AF3117*F3117</f>
        <v>18503.8</v>
      </c>
      <c r="AJ3117" s="2">
        <f>SUM(AG3117:AI3117)</f>
        <v>78773.320000000007</v>
      </c>
      <c r="AK3117" s="2">
        <f>+AD3117*G3117</f>
        <v>52868</v>
      </c>
      <c r="AL3117" s="2">
        <f>+AE3117*G3117</f>
        <v>7401.52</v>
      </c>
      <c r="AM3117" s="2">
        <f>+AF3117*G3117</f>
        <v>18503.8</v>
      </c>
      <c r="AN3117" s="155">
        <f>SUM(AK3117:AM3117)</f>
        <v>78773.320000000007</v>
      </c>
      <c r="AQ3117" s="145" t="s">
        <v>525</v>
      </c>
      <c r="AU3117" s="8"/>
      <c r="AV3117" s="8"/>
      <c r="AW3117" s="2">
        <f>'[2]BoQ HSYC-Đạt'!$AT3117</f>
        <v>26962.68</v>
      </c>
      <c r="AX3117" s="8">
        <f>F3117*AW3117</f>
        <v>53925.36</v>
      </c>
      <c r="AY3117" s="8">
        <f>IF(AQ3117="CT",7%,5%)*AX3117</f>
        <v>3774.7752000000005</v>
      </c>
      <c r="AZ3117" s="8">
        <f>AX3117*2%</f>
        <v>1078.5072</v>
      </c>
      <c r="BA3117" s="8">
        <f>IF(BB3117&gt;0,0,AX3117*5%)</f>
        <v>2696.268</v>
      </c>
      <c r="BB3117" s="8"/>
      <c r="BC3117" s="8">
        <f>+AX3117+AY3117+AZ3117+BA3117+BB3117</f>
        <v>61474.910400000008</v>
      </c>
      <c r="BD3117" s="8">
        <f>AX3117-AT3117</f>
        <v>53925.36</v>
      </c>
      <c r="BE3117" s="2"/>
      <c r="BH3117" s="2"/>
    </row>
    <row r="3118" spans="2:60" ht="17" hidden="1" outlineLevel="1" x14ac:dyDescent="0.2">
      <c r="B3118" s="82">
        <v>56</v>
      </c>
      <c r="C3118" s="144" t="s">
        <v>576</v>
      </c>
      <c r="D3118" s="144"/>
      <c r="E3118" s="82" t="s">
        <v>85</v>
      </c>
      <c r="F3118" s="143">
        <v>20</v>
      </c>
      <c r="G3118" s="142">
        <f>'[1]BoQ HSYC'!F3118</f>
        <v>20</v>
      </c>
      <c r="H3118" s="185">
        <f>'[1]BoQ HSYC'!G3118</f>
        <v>0</v>
      </c>
      <c r="I3118" s="185">
        <f>'[1]BoQ HSYC'!H3118</f>
        <v>0</v>
      </c>
      <c r="J3118" s="185">
        <f>'[1]BoQ HSYC'!I3118</f>
        <v>0</v>
      </c>
      <c r="K3118" s="48">
        <f>'[1]BoQ HSYC'!J3118</f>
        <v>3402</v>
      </c>
      <c r="L3118" s="47">
        <f>'[1]BoQ HSYC'!K3118</f>
        <v>20461</v>
      </c>
      <c r="M3118" s="47">
        <f>'[1]BoQ HSYC'!L3118</f>
        <v>23863</v>
      </c>
      <c r="N3118" s="183">
        <f>'[1]BoQ HSYC'!M3118</f>
        <v>1190.6999999999998</v>
      </c>
      <c r="O3118" s="183">
        <f>'[1]BoQ HSYC'!N3118</f>
        <v>7161.3499999999995</v>
      </c>
      <c r="P3118" s="83">
        <f>'[1]BoQ HSYC'!O3118</f>
        <v>8352.0499999999993</v>
      </c>
      <c r="Q3118" s="47">
        <f>'[1]BoQ HSYC'!P3118</f>
        <v>477260</v>
      </c>
      <c r="R3118" s="132">
        <f>'[1]BoQ HSYC'!Q3118</f>
        <v>167041</v>
      </c>
      <c r="S3118" s="83">
        <f>'[1]BoQ HSYC'!R3118</f>
        <v>644301</v>
      </c>
      <c r="T3118" s="48">
        <f>'[1]BoQ HSYC'!S3118</f>
        <v>0</v>
      </c>
      <c r="U3118" s="132">
        <f>'[1]BoQ HSYC'!T3118</f>
        <v>0</v>
      </c>
      <c r="V3118" s="132" t="str">
        <f>'[1]BoQ HSYC'!U3118</f>
        <v>BĐG Q2/2026</v>
      </c>
      <c r="W3118" s="132" t="str">
        <f>'[1]BoQ HSYC'!V3118</f>
        <v>BĐG Q2/2026</v>
      </c>
      <c r="X3118" s="44" t="str">
        <f>'[1]BoQ HSYC'!W3118</f>
        <v>ME</v>
      </c>
      <c r="Y3118" s="44"/>
      <c r="Z3118" s="44"/>
      <c r="AA3118" s="44"/>
      <c r="AB3118" s="2">
        <v>36687.473414171247</v>
      </c>
      <c r="AC3118" s="2">
        <v>733749.46828342497</v>
      </c>
      <c r="AD3118" s="2">
        <f>+M3118</f>
        <v>23863</v>
      </c>
      <c r="AE3118" s="2">
        <f>+AD3118*14%</f>
        <v>3340.82</v>
      </c>
      <c r="AF3118" s="155">
        <f>+AD3118*35%</f>
        <v>8352.0499999999993</v>
      </c>
      <c r="AG3118" s="2">
        <f>+AD3118*F3118</f>
        <v>477260</v>
      </c>
      <c r="AH3118" s="2">
        <f>+AE3118*F3118</f>
        <v>66816.400000000009</v>
      </c>
      <c r="AI3118" s="2">
        <f>+AF3118*F3118</f>
        <v>167041</v>
      </c>
      <c r="AJ3118" s="2">
        <f>SUM(AG3118:AI3118)</f>
        <v>711117.4</v>
      </c>
      <c r="AK3118" s="2">
        <f>+AD3118*G3118</f>
        <v>477260</v>
      </c>
      <c r="AL3118" s="2">
        <f>+AE3118*G3118</f>
        <v>66816.400000000009</v>
      </c>
      <c r="AM3118" s="2">
        <f>+AF3118*G3118</f>
        <v>167041</v>
      </c>
      <c r="AN3118" s="155">
        <f>SUM(AK3118:AM3118)</f>
        <v>711117.4</v>
      </c>
      <c r="AQ3118" s="145" t="s">
        <v>525</v>
      </c>
      <c r="AU3118" s="8"/>
      <c r="AV3118" s="8"/>
      <c r="AW3118" s="2">
        <f>'[2]BoQ HSYC-Đạt'!$AT3118</f>
        <v>24340.26</v>
      </c>
      <c r="AX3118" s="8">
        <f>F3118*AW3118</f>
        <v>486805.19999999995</v>
      </c>
      <c r="AY3118" s="8">
        <f>IF(AQ3118="CT",7%,5%)*AX3118</f>
        <v>34076.364000000001</v>
      </c>
      <c r="AZ3118" s="8">
        <f>AX3118*2%</f>
        <v>9736.1039999999994</v>
      </c>
      <c r="BA3118" s="8">
        <f>IF(BB3118&gt;0,0,AX3118*5%)</f>
        <v>24340.26</v>
      </c>
      <c r="BB3118" s="8"/>
      <c r="BC3118" s="8">
        <f>+AX3118+AY3118+AZ3118+BA3118+BB3118</f>
        <v>554957.92799999996</v>
      </c>
      <c r="BD3118" s="8">
        <f>AX3118-AT3118</f>
        <v>486805.19999999995</v>
      </c>
      <c r="BE3118" s="2"/>
      <c r="BH3118" s="2"/>
    </row>
    <row r="3119" spans="2:60" ht="17" hidden="1" outlineLevel="1" x14ac:dyDescent="0.2">
      <c r="B3119" s="82">
        <v>57</v>
      </c>
      <c r="C3119" s="144" t="s">
        <v>575</v>
      </c>
      <c r="D3119" s="144"/>
      <c r="E3119" s="82" t="s">
        <v>85</v>
      </c>
      <c r="F3119" s="143">
        <v>60</v>
      </c>
      <c r="G3119" s="142">
        <f>'[1]BoQ HSYC'!F3119</f>
        <v>60</v>
      </c>
      <c r="H3119" s="185">
        <f>'[1]BoQ HSYC'!G3119</f>
        <v>0</v>
      </c>
      <c r="I3119" s="185">
        <f>'[1]BoQ HSYC'!H3119</f>
        <v>0</v>
      </c>
      <c r="J3119" s="185">
        <f>'[1]BoQ HSYC'!I3119</f>
        <v>0</v>
      </c>
      <c r="K3119" s="48">
        <f>'[1]BoQ HSYC'!J3119</f>
        <v>2393.9999999999995</v>
      </c>
      <c r="L3119" s="47">
        <f>'[1]BoQ HSYC'!K3119</f>
        <v>19750</v>
      </c>
      <c r="M3119" s="47">
        <f>'[1]BoQ HSYC'!L3119</f>
        <v>22144</v>
      </c>
      <c r="N3119" s="183">
        <f>'[1]BoQ HSYC'!M3119</f>
        <v>837.89999999999975</v>
      </c>
      <c r="O3119" s="183">
        <f>'[1]BoQ HSYC'!N3119</f>
        <v>6912.5</v>
      </c>
      <c r="P3119" s="83">
        <f>'[1]BoQ HSYC'!O3119</f>
        <v>7750.4</v>
      </c>
      <c r="Q3119" s="47">
        <f>'[1]BoQ HSYC'!P3119</f>
        <v>1328640</v>
      </c>
      <c r="R3119" s="132">
        <f>'[1]BoQ HSYC'!Q3119</f>
        <v>465024</v>
      </c>
      <c r="S3119" s="83">
        <f>'[1]BoQ HSYC'!R3119</f>
        <v>1793664</v>
      </c>
      <c r="T3119" s="48">
        <f>'[1]BoQ HSYC'!S3119</f>
        <v>0</v>
      </c>
      <c r="U3119" s="132">
        <f>'[1]BoQ HSYC'!T3119</f>
        <v>0</v>
      </c>
      <c r="V3119" s="132" t="str">
        <f>'[1]BoQ HSYC'!U3119</f>
        <v>BĐG Q2/2026</v>
      </c>
      <c r="W3119" s="132" t="str">
        <f>'[1]BoQ HSYC'!V3119</f>
        <v>BĐG Q2/2026</v>
      </c>
      <c r="X3119" s="44" t="str">
        <f>'[1]BoQ HSYC'!W3119</f>
        <v>ME</v>
      </c>
      <c r="Y3119" s="44"/>
      <c r="Z3119" s="44"/>
      <c r="AA3119" s="44"/>
      <c r="AB3119" s="2">
        <v>33165.96904693875</v>
      </c>
      <c r="AC3119" s="2">
        <v>1989958.142816325</v>
      </c>
      <c r="AD3119" s="2">
        <f>+M3119</f>
        <v>22144</v>
      </c>
      <c r="AE3119" s="2">
        <f>+AD3119*14%</f>
        <v>3100.1600000000003</v>
      </c>
      <c r="AF3119" s="155">
        <f>+AD3119*35%</f>
        <v>7750.4</v>
      </c>
      <c r="AG3119" s="2">
        <f>+AD3119*F3119</f>
        <v>1328640</v>
      </c>
      <c r="AH3119" s="2">
        <f>+AE3119*F3119</f>
        <v>186009.60000000001</v>
      </c>
      <c r="AI3119" s="2">
        <f>+AF3119*F3119</f>
        <v>465024</v>
      </c>
      <c r="AJ3119" s="2">
        <f>SUM(AG3119:AI3119)</f>
        <v>1979673.6000000001</v>
      </c>
      <c r="AK3119" s="2">
        <f>+AD3119*G3119</f>
        <v>1328640</v>
      </c>
      <c r="AL3119" s="2">
        <f>+AE3119*G3119</f>
        <v>186009.60000000001</v>
      </c>
      <c r="AM3119" s="2">
        <f>+AF3119*G3119</f>
        <v>465024</v>
      </c>
      <c r="AN3119" s="155">
        <f>SUM(AK3119:AM3119)</f>
        <v>1979673.6000000001</v>
      </c>
      <c r="AQ3119" s="145" t="s">
        <v>525</v>
      </c>
      <c r="AU3119" s="8"/>
      <c r="AV3119" s="8"/>
      <c r="AW3119" s="2">
        <f>'[2]BoQ HSYC-Đạt'!$AT3119</f>
        <v>22586.880000000001</v>
      </c>
      <c r="AX3119" s="8">
        <f>F3119*AW3119</f>
        <v>1355212.8</v>
      </c>
      <c r="AY3119" s="8">
        <f>IF(AQ3119="CT",7%,5%)*AX3119</f>
        <v>94864.896000000008</v>
      </c>
      <c r="AZ3119" s="8">
        <f>AX3119*2%</f>
        <v>27104.256000000001</v>
      </c>
      <c r="BA3119" s="8">
        <f>IF(BB3119&gt;0,0,AX3119*5%)</f>
        <v>67760.639999999999</v>
      </c>
      <c r="BB3119" s="8"/>
      <c r="BC3119" s="8">
        <f>+AX3119+AY3119+AZ3119+BA3119+BB3119</f>
        <v>1544942.5919999999</v>
      </c>
      <c r="BD3119" s="8">
        <f>AX3119-AT3119</f>
        <v>1355212.8</v>
      </c>
      <c r="BE3119" s="2"/>
      <c r="BH3119" s="2"/>
    </row>
    <row r="3120" spans="2:60" ht="17" hidden="1" outlineLevel="1" x14ac:dyDescent="0.2">
      <c r="B3120" s="82">
        <v>58</v>
      </c>
      <c r="C3120" s="144" t="s">
        <v>574</v>
      </c>
      <c r="D3120" s="144"/>
      <c r="E3120" s="82" t="s">
        <v>85</v>
      </c>
      <c r="F3120" s="143">
        <v>184</v>
      </c>
      <c r="G3120" s="142">
        <f>'[1]BoQ HSYC'!F3120</f>
        <v>184</v>
      </c>
      <c r="H3120" s="185">
        <f>'[1]BoQ HSYC'!G3120</f>
        <v>0</v>
      </c>
      <c r="I3120" s="185">
        <f>'[1]BoQ HSYC'!H3120</f>
        <v>0</v>
      </c>
      <c r="J3120" s="185">
        <f>'[1]BoQ HSYC'!I3120</f>
        <v>0</v>
      </c>
      <c r="K3120" s="48">
        <f>'[1]BoQ HSYC'!J3120</f>
        <v>24108</v>
      </c>
      <c r="L3120" s="47">
        <f>'[1]BoQ HSYC'!K3120</f>
        <v>19028</v>
      </c>
      <c r="M3120" s="47">
        <f>'[1]BoQ HSYC'!L3120</f>
        <v>43136</v>
      </c>
      <c r="N3120" s="183">
        <f>'[1]BoQ HSYC'!M3120</f>
        <v>8437.7999999999993</v>
      </c>
      <c r="O3120" s="183">
        <f>'[1]BoQ HSYC'!N3120</f>
        <v>6659.7999999999993</v>
      </c>
      <c r="P3120" s="83">
        <f>'[1]BoQ HSYC'!O3120</f>
        <v>15097.599999999999</v>
      </c>
      <c r="Q3120" s="47">
        <f>'[1]BoQ HSYC'!P3120</f>
        <v>7937024</v>
      </c>
      <c r="R3120" s="132">
        <f>'[1]BoQ HSYC'!Q3120</f>
        <v>2777958.3999999999</v>
      </c>
      <c r="S3120" s="83">
        <f>'[1]BoQ HSYC'!R3120</f>
        <v>10714982.4</v>
      </c>
      <c r="T3120" s="48">
        <f>'[1]BoQ HSYC'!S3120</f>
        <v>0</v>
      </c>
      <c r="U3120" s="132">
        <f>'[1]BoQ HSYC'!T3120</f>
        <v>0</v>
      </c>
      <c r="V3120" s="132" t="str">
        <f>'[1]BoQ HSYC'!U3120</f>
        <v>BĐG Q2/2026</v>
      </c>
      <c r="W3120" s="132" t="str">
        <f>'[1]BoQ HSYC'!V3120</f>
        <v>BĐG Q2/2026</v>
      </c>
      <c r="X3120" s="44" t="str">
        <f>'[1]BoQ HSYC'!W3120</f>
        <v>ME</v>
      </c>
      <c r="Y3120" s="44"/>
      <c r="Z3120" s="44"/>
      <c r="AA3120" s="44"/>
      <c r="AB3120" s="2">
        <v>72143.77307406225</v>
      </c>
      <c r="AC3120" s="2">
        <v>13274454.245627454</v>
      </c>
      <c r="AD3120" s="2">
        <f>+M3120</f>
        <v>43136</v>
      </c>
      <c r="AE3120" s="2">
        <f>+AD3120*14%</f>
        <v>6039.0400000000009</v>
      </c>
      <c r="AF3120" s="155">
        <f>+AD3120*35%</f>
        <v>15097.599999999999</v>
      </c>
      <c r="AG3120" s="2">
        <f>+AD3120*F3120</f>
        <v>7937024</v>
      </c>
      <c r="AH3120" s="2">
        <f>+AE3120*F3120</f>
        <v>1111183.3600000001</v>
      </c>
      <c r="AI3120" s="2">
        <f>+AF3120*F3120</f>
        <v>2777958.3999999999</v>
      </c>
      <c r="AJ3120" s="2">
        <f>SUM(AG3120:AI3120)</f>
        <v>11826165.76</v>
      </c>
      <c r="AK3120" s="2">
        <f>+AD3120*G3120</f>
        <v>7937024</v>
      </c>
      <c r="AL3120" s="2">
        <f>+AE3120*G3120</f>
        <v>1111183.3600000001</v>
      </c>
      <c r="AM3120" s="2">
        <f>+AF3120*G3120</f>
        <v>2777958.3999999999</v>
      </c>
      <c r="AN3120" s="155">
        <f>SUM(AK3120:AM3120)</f>
        <v>11826165.76</v>
      </c>
      <c r="AQ3120" s="145" t="s">
        <v>525</v>
      </c>
      <c r="AU3120" s="8"/>
      <c r="AV3120" s="8"/>
      <c r="AW3120" s="2">
        <f>'[2]BoQ HSYC-Đạt'!$AT3120</f>
        <v>43998.720000000001</v>
      </c>
      <c r="AX3120" s="8">
        <f>F3120*AW3120</f>
        <v>8095764.4800000004</v>
      </c>
      <c r="AY3120" s="8">
        <f>IF(AQ3120="CT",7%,5%)*AX3120</f>
        <v>566703.51360000006</v>
      </c>
      <c r="AZ3120" s="8">
        <f>AX3120*2%</f>
        <v>161915.28960000002</v>
      </c>
      <c r="BA3120" s="8">
        <f>IF(BB3120&gt;0,0,AX3120*5%)</f>
        <v>404788.22400000005</v>
      </c>
      <c r="BB3120" s="8"/>
      <c r="BC3120" s="8">
        <f>+AX3120+AY3120+AZ3120+BA3120+BB3120</f>
        <v>9229171.5071999989</v>
      </c>
      <c r="BD3120" s="8">
        <f>AX3120-AT3120</f>
        <v>8095764.4800000004</v>
      </c>
      <c r="BE3120" s="2"/>
      <c r="BH3120" s="2"/>
    </row>
    <row r="3121" spans="2:60" ht="17" hidden="1" outlineLevel="1" x14ac:dyDescent="0.2">
      <c r="B3121" s="82">
        <v>61</v>
      </c>
      <c r="C3121" s="144" t="s">
        <v>573</v>
      </c>
      <c r="D3121" s="144"/>
      <c r="E3121" s="82" t="s">
        <v>85</v>
      </c>
      <c r="F3121" s="143">
        <v>22</v>
      </c>
      <c r="G3121" s="142">
        <f>'[1]BoQ HSYC'!F3121</f>
        <v>22</v>
      </c>
      <c r="H3121" s="185">
        <f>'[1]BoQ HSYC'!G3121</f>
        <v>0</v>
      </c>
      <c r="I3121" s="185">
        <f>'[1]BoQ HSYC'!H3121</f>
        <v>0</v>
      </c>
      <c r="J3121" s="185">
        <f>'[1]BoQ HSYC'!I3121</f>
        <v>0</v>
      </c>
      <c r="K3121" s="48">
        <f>'[1]BoQ HSYC'!J3121</f>
        <v>11466</v>
      </c>
      <c r="L3121" s="47">
        <f>'[1]BoQ HSYC'!K3121</f>
        <v>22616</v>
      </c>
      <c r="M3121" s="47">
        <f>'[1]BoQ HSYC'!L3121</f>
        <v>34082</v>
      </c>
      <c r="N3121" s="183">
        <f>'[1]BoQ HSYC'!M3121</f>
        <v>4013.1</v>
      </c>
      <c r="O3121" s="183">
        <f>'[1]BoQ HSYC'!N3121</f>
        <v>7915.5999999999995</v>
      </c>
      <c r="P3121" s="83">
        <f>'[1]BoQ HSYC'!O3121</f>
        <v>11928.699999999999</v>
      </c>
      <c r="Q3121" s="47">
        <f>'[1]BoQ HSYC'!P3121</f>
        <v>749804</v>
      </c>
      <c r="R3121" s="132">
        <f>'[1]BoQ HSYC'!Q3121</f>
        <v>262431.39999999997</v>
      </c>
      <c r="S3121" s="83">
        <f>'[1]BoQ HSYC'!R3121</f>
        <v>1012235.3999999999</v>
      </c>
      <c r="T3121" s="48">
        <f>'[1]BoQ HSYC'!S3121</f>
        <v>0</v>
      </c>
      <c r="U3121" s="132">
        <f>'[1]BoQ HSYC'!T3121</f>
        <v>0</v>
      </c>
      <c r="V3121" s="132" t="str">
        <f>'[1]BoQ HSYC'!U3121</f>
        <v>BĐG Q2/2026</v>
      </c>
      <c r="W3121" s="132" t="str">
        <f>'[1]BoQ HSYC'!V3121</f>
        <v>BĐG Q2/2026</v>
      </c>
      <c r="X3121" s="44" t="str">
        <f>'[1]BoQ HSYC'!W3121</f>
        <v>ME</v>
      </c>
      <c r="Y3121" s="44"/>
      <c r="Z3121" s="44"/>
      <c r="AA3121" s="44"/>
      <c r="AB3121" s="2">
        <v>62348.4405113955</v>
      </c>
      <c r="AC3121" s="2">
        <v>1371665.691250701</v>
      </c>
      <c r="AD3121" s="2">
        <f>+M3121</f>
        <v>34082</v>
      </c>
      <c r="AE3121" s="2">
        <f>+AD3121*14%</f>
        <v>4771.4800000000005</v>
      </c>
      <c r="AF3121" s="155">
        <f>+AD3121*35%</f>
        <v>11928.699999999999</v>
      </c>
      <c r="AG3121" s="2">
        <f>+AD3121*F3121</f>
        <v>749804</v>
      </c>
      <c r="AH3121" s="2">
        <f>+AE3121*F3121</f>
        <v>104972.56000000001</v>
      </c>
      <c r="AI3121" s="2">
        <f>+AF3121*F3121</f>
        <v>262431.39999999997</v>
      </c>
      <c r="AJ3121" s="2">
        <f>SUM(AG3121:AI3121)</f>
        <v>1117207.96</v>
      </c>
      <c r="AK3121" s="2">
        <f>+AD3121*G3121</f>
        <v>749804</v>
      </c>
      <c r="AL3121" s="2">
        <f>+AE3121*G3121</f>
        <v>104972.56000000001</v>
      </c>
      <c r="AM3121" s="2">
        <f>+AF3121*G3121</f>
        <v>262431.39999999997</v>
      </c>
      <c r="AN3121" s="155">
        <f>SUM(AK3121:AM3121)</f>
        <v>1117207.96</v>
      </c>
      <c r="AQ3121" s="145" t="s">
        <v>525</v>
      </c>
      <c r="AU3121" s="8"/>
      <c r="AV3121" s="8"/>
      <c r="AW3121" s="2">
        <f>'[2]BoQ HSYC-Đạt'!$AT3121</f>
        <v>34763.64</v>
      </c>
      <c r="AX3121" s="8">
        <f>F3121*AW3121</f>
        <v>764800.08</v>
      </c>
      <c r="AY3121" s="8">
        <f>IF(AQ3121="CT",7%,5%)*AX3121</f>
        <v>53536.005600000004</v>
      </c>
      <c r="AZ3121" s="8">
        <f>AX3121*2%</f>
        <v>15296.0016</v>
      </c>
      <c r="BA3121" s="8">
        <f>IF(BB3121&gt;0,0,AX3121*5%)</f>
        <v>38240.004000000001</v>
      </c>
      <c r="BB3121" s="8"/>
      <c r="BC3121" s="8">
        <f>+AX3121+AY3121+AZ3121+BA3121+BB3121</f>
        <v>871872.09119999991</v>
      </c>
      <c r="BD3121" s="8">
        <f>AX3121-AT3121</f>
        <v>764800.08</v>
      </c>
      <c r="BE3121" s="2"/>
      <c r="BH3121" s="2"/>
    </row>
    <row r="3122" spans="2:60" ht="17" hidden="1" outlineLevel="1" x14ac:dyDescent="0.2">
      <c r="B3122" s="82">
        <v>62</v>
      </c>
      <c r="C3122" s="144" t="s">
        <v>572</v>
      </c>
      <c r="D3122" s="144"/>
      <c r="E3122" s="82" t="s">
        <v>85</v>
      </c>
      <c r="F3122" s="143">
        <v>12</v>
      </c>
      <c r="G3122" s="142">
        <f>'[1]BoQ HSYC'!F3122</f>
        <v>12</v>
      </c>
      <c r="H3122" s="185">
        <f>'[1]BoQ HSYC'!G3122</f>
        <v>0</v>
      </c>
      <c r="I3122" s="185">
        <f>'[1]BoQ HSYC'!H3122</f>
        <v>0</v>
      </c>
      <c r="J3122" s="185">
        <f>'[1]BoQ HSYC'!I3122</f>
        <v>0</v>
      </c>
      <c r="K3122" s="48">
        <f>'[1]BoQ HSYC'!J3122</f>
        <v>6384</v>
      </c>
      <c r="L3122" s="47">
        <f>'[1]BoQ HSYC'!K3122</f>
        <v>21184</v>
      </c>
      <c r="M3122" s="47">
        <f>'[1]BoQ HSYC'!L3122</f>
        <v>27568</v>
      </c>
      <c r="N3122" s="183">
        <f>'[1]BoQ HSYC'!M3122</f>
        <v>2234.3999999999996</v>
      </c>
      <c r="O3122" s="183">
        <f>'[1]BoQ HSYC'!N3122</f>
        <v>7414.4</v>
      </c>
      <c r="P3122" s="83">
        <f>'[1]BoQ HSYC'!O3122</f>
        <v>9648.7999999999993</v>
      </c>
      <c r="Q3122" s="47">
        <f>'[1]BoQ HSYC'!P3122</f>
        <v>330816</v>
      </c>
      <c r="R3122" s="132">
        <f>'[1]BoQ HSYC'!Q3122</f>
        <v>115785.59999999999</v>
      </c>
      <c r="S3122" s="83">
        <f>'[1]BoQ HSYC'!R3122</f>
        <v>446601.6</v>
      </c>
      <c r="T3122" s="48">
        <f>'[1]BoQ HSYC'!S3122</f>
        <v>0</v>
      </c>
      <c r="U3122" s="132">
        <f>'[1]BoQ HSYC'!T3122</f>
        <v>0</v>
      </c>
      <c r="V3122" s="132" t="str">
        <f>'[1]BoQ HSYC'!U3122</f>
        <v>BĐG Q2/2026</v>
      </c>
      <c r="W3122" s="132" t="str">
        <f>'[1]BoQ HSYC'!V3122</f>
        <v>BĐG Q2/2026</v>
      </c>
      <c r="X3122" s="44" t="str">
        <f>'[1]BoQ HSYC'!W3122</f>
        <v>ME</v>
      </c>
      <c r="Y3122" s="44"/>
      <c r="Z3122" s="44"/>
      <c r="AA3122" s="44"/>
      <c r="AB3122" s="2">
        <v>44726.980354204512</v>
      </c>
      <c r="AC3122" s="2">
        <v>536723.76425045414</v>
      </c>
      <c r="AD3122" s="2">
        <f>+M3122</f>
        <v>27568</v>
      </c>
      <c r="AE3122" s="2">
        <f>+AD3122*14%</f>
        <v>3859.5200000000004</v>
      </c>
      <c r="AF3122" s="155">
        <f>+AD3122*35%</f>
        <v>9648.7999999999993</v>
      </c>
      <c r="AG3122" s="2">
        <f>+AD3122*F3122</f>
        <v>330816</v>
      </c>
      <c r="AH3122" s="2">
        <f>+AE3122*F3122</f>
        <v>46314.240000000005</v>
      </c>
      <c r="AI3122" s="2">
        <f>+AF3122*F3122</f>
        <v>115785.59999999999</v>
      </c>
      <c r="AJ3122" s="2">
        <f>SUM(AG3122:AI3122)</f>
        <v>492915.83999999997</v>
      </c>
      <c r="AK3122" s="2">
        <f>+AD3122*G3122</f>
        <v>330816</v>
      </c>
      <c r="AL3122" s="2">
        <f>+AE3122*G3122</f>
        <v>46314.240000000005</v>
      </c>
      <c r="AM3122" s="2">
        <f>+AF3122*G3122</f>
        <v>115785.59999999999</v>
      </c>
      <c r="AN3122" s="155">
        <f>SUM(AK3122:AM3122)</f>
        <v>492915.83999999997</v>
      </c>
      <c r="AQ3122" s="145" t="s">
        <v>525</v>
      </c>
      <c r="AU3122" s="8"/>
      <c r="AV3122" s="8"/>
      <c r="AW3122" s="2">
        <f>'[2]BoQ HSYC-Đạt'!$AT3122</f>
        <v>28119.360000000001</v>
      </c>
      <c r="AX3122" s="8">
        <f>F3122*AW3122</f>
        <v>337432.32000000001</v>
      </c>
      <c r="AY3122" s="8">
        <f>IF(AQ3122="CT",7%,5%)*AX3122</f>
        <v>23620.262400000003</v>
      </c>
      <c r="AZ3122" s="8">
        <f>AX3122*2%</f>
        <v>6748.6464000000005</v>
      </c>
      <c r="BA3122" s="8">
        <f>IF(BB3122&gt;0,0,AX3122*5%)</f>
        <v>16871.616000000002</v>
      </c>
      <c r="BB3122" s="8"/>
      <c r="BC3122" s="8">
        <f>+AX3122+AY3122+AZ3122+BA3122+BB3122</f>
        <v>384672.84480000002</v>
      </c>
      <c r="BD3122" s="8">
        <f>AX3122-AT3122</f>
        <v>337432.32000000001</v>
      </c>
      <c r="BE3122" s="2"/>
      <c r="BH3122" s="2"/>
    </row>
    <row r="3123" spans="2:60" ht="17" hidden="1" outlineLevel="1" x14ac:dyDescent="0.2">
      <c r="B3123" s="82">
        <v>63</v>
      </c>
      <c r="C3123" s="144" t="s">
        <v>571</v>
      </c>
      <c r="D3123" s="144"/>
      <c r="E3123" s="82" t="s">
        <v>85</v>
      </c>
      <c r="F3123" s="143">
        <v>5</v>
      </c>
      <c r="G3123" s="142">
        <f>'[1]BoQ HSYC'!F3123</f>
        <v>5</v>
      </c>
      <c r="H3123" s="185">
        <f>'[1]BoQ HSYC'!G3123</f>
        <v>0</v>
      </c>
      <c r="I3123" s="185">
        <f>'[1]BoQ HSYC'!H3123</f>
        <v>0</v>
      </c>
      <c r="J3123" s="185">
        <f>'[1]BoQ HSYC'!I3123</f>
        <v>0</v>
      </c>
      <c r="K3123" s="48">
        <f>'[1]BoQ HSYC'!J3123</f>
        <v>3990</v>
      </c>
      <c r="L3123" s="47">
        <f>'[1]BoQ HSYC'!K3123</f>
        <v>20461</v>
      </c>
      <c r="M3123" s="47">
        <f>'[1]BoQ HSYC'!L3123</f>
        <v>24451</v>
      </c>
      <c r="N3123" s="183">
        <f>'[1]BoQ HSYC'!M3123</f>
        <v>1396.5</v>
      </c>
      <c r="O3123" s="183">
        <f>'[1]BoQ HSYC'!N3123</f>
        <v>7161.3499999999995</v>
      </c>
      <c r="P3123" s="83">
        <f>'[1]BoQ HSYC'!O3123</f>
        <v>8557.8499999999985</v>
      </c>
      <c r="Q3123" s="47">
        <f>'[1]BoQ HSYC'!P3123</f>
        <v>122255</v>
      </c>
      <c r="R3123" s="132">
        <f>'[1]BoQ HSYC'!Q3123</f>
        <v>42789.249999999993</v>
      </c>
      <c r="S3123" s="83">
        <f>'[1]BoQ HSYC'!R3123</f>
        <v>165044.25</v>
      </c>
      <c r="T3123" s="48">
        <f>'[1]BoQ HSYC'!S3123</f>
        <v>0</v>
      </c>
      <c r="U3123" s="132">
        <f>'[1]BoQ HSYC'!T3123</f>
        <v>0</v>
      </c>
      <c r="V3123" s="132" t="str">
        <f>'[1]BoQ HSYC'!U3123</f>
        <v>BĐG Q2/2026</v>
      </c>
      <c r="W3123" s="132" t="str">
        <f>'[1]BoQ HSYC'!V3123</f>
        <v>BĐG Q2/2026</v>
      </c>
      <c r="X3123" s="44" t="str">
        <f>'[1]BoQ HSYC'!W3123</f>
        <v>ME</v>
      </c>
      <c r="Y3123" s="44"/>
      <c r="Z3123" s="44"/>
      <c r="AA3123" s="44"/>
      <c r="AB3123" s="2">
        <v>38188.376286950996</v>
      </c>
      <c r="AC3123" s="2">
        <v>190941.88143475499</v>
      </c>
      <c r="AD3123" s="2">
        <f>+M3123</f>
        <v>24451</v>
      </c>
      <c r="AE3123" s="2">
        <f>+AD3123*14%</f>
        <v>3423.1400000000003</v>
      </c>
      <c r="AF3123" s="155">
        <f>+AD3123*35%</f>
        <v>8557.85</v>
      </c>
      <c r="AG3123" s="2">
        <f>+AD3123*F3123</f>
        <v>122255</v>
      </c>
      <c r="AH3123" s="2">
        <f>+AE3123*F3123</f>
        <v>17115.7</v>
      </c>
      <c r="AI3123" s="2">
        <f>+AF3123*F3123</f>
        <v>42789.25</v>
      </c>
      <c r="AJ3123" s="2">
        <f>SUM(AG3123:AI3123)</f>
        <v>182159.95</v>
      </c>
      <c r="AK3123" s="2">
        <f>+AD3123*G3123</f>
        <v>122255</v>
      </c>
      <c r="AL3123" s="2">
        <f>+AE3123*G3123</f>
        <v>17115.7</v>
      </c>
      <c r="AM3123" s="2">
        <f>+AF3123*G3123</f>
        <v>42789.25</v>
      </c>
      <c r="AN3123" s="155">
        <f>SUM(AK3123:AM3123)</f>
        <v>182159.95</v>
      </c>
      <c r="AQ3123" s="145" t="s">
        <v>525</v>
      </c>
      <c r="AU3123" s="8"/>
      <c r="AV3123" s="8"/>
      <c r="AW3123" s="2">
        <f>'[2]BoQ HSYC-Đạt'!$AT3123</f>
        <v>24940.02</v>
      </c>
      <c r="AX3123" s="8">
        <f>F3123*AW3123</f>
        <v>124700.1</v>
      </c>
      <c r="AY3123" s="8">
        <f>IF(AQ3123="CT",7%,5%)*AX3123</f>
        <v>8729.0070000000014</v>
      </c>
      <c r="AZ3123" s="8">
        <f>AX3123*2%</f>
        <v>2494.002</v>
      </c>
      <c r="BA3123" s="8">
        <f>IF(BB3123&gt;0,0,AX3123*5%)</f>
        <v>6235.005000000001</v>
      </c>
      <c r="BB3123" s="8"/>
      <c r="BC3123" s="8">
        <f>+AX3123+AY3123+AZ3123+BA3123+BB3123</f>
        <v>142158.11400000003</v>
      </c>
      <c r="BD3123" s="8">
        <f>AX3123-AT3123</f>
        <v>124700.1</v>
      </c>
      <c r="BE3123" s="2"/>
      <c r="BH3123" s="2"/>
    </row>
    <row r="3124" spans="2:60" ht="17" hidden="1" outlineLevel="1" x14ac:dyDescent="0.2">
      <c r="B3124" s="82">
        <v>64</v>
      </c>
      <c r="C3124" s="144" t="s">
        <v>570</v>
      </c>
      <c r="D3124" s="144"/>
      <c r="E3124" s="82" t="s">
        <v>85</v>
      </c>
      <c r="F3124" s="143">
        <v>39</v>
      </c>
      <c r="G3124" s="142">
        <f>'[1]BoQ HSYC'!F3124</f>
        <v>39</v>
      </c>
      <c r="H3124" s="185">
        <f>'[1]BoQ HSYC'!G3124</f>
        <v>0</v>
      </c>
      <c r="I3124" s="185">
        <f>'[1]BoQ HSYC'!H3124</f>
        <v>0</v>
      </c>
      <c r="J3124" s="185">
        <f>'[1]BoQ HSYC'!I3124</f>
        <v>0</v>
      </c>
      <c r="K3124" s="48">
        <f>'[1]BoQ HSYC'!J3124</f>
        <v>2562</v>
      </c>
      <c r="L3124" s="47">
        <f>'[1]BoQ HSYC'!K3124</f>
        <v>19750</v>
      </c>
      <c r="M3124" s="47">
        <f>'[1]BoQ HSYC'!L3124</f>
        <v>22312</v>
      </c>
      <c r="N3124" s="183">
        <f>'[1]BoQ HSYC'!M3124</f>
        <v>896.69999999999993</v>
      </c>
      <c r="O3124" s="183">
        <f>'[1]BoQ HSYC'!N3124</f>
        <v>6912.5</v>
      </c>
      <c r="P3124" s="83">
        <f>'[1]BoQ HSYC'!O3124</f>
        <v>7809.2</v>
      </c>
      <c r="Q3124" s="47">
        <f>'[1]BoQ HSYC'!P3124</f>
        <v>870168</v>
      </c>
      <c r="R3124" s="132">
        <f>'[1]BoQ HSYC'!Q3124</f>
        <v>304558.8</v>
      </c>
      <c r="S3124" s="83">
        <f>'[1]BoQ HSYC'!R3124</f>
        <v>1174726.8</v>
      </c>
      <c r="T3124" s="48">
        <f>'[1]BoQ HSYC'!S3124</f>
        <v>0</v>
      </c>
      <c r="U3124" s="132">
        <f>'[1]BoQ HSYC'!T3124</f>
        <v>0</v>
      </c>
      <c r="V3124" s="132" t="str">
        <f>'[1]BoQ HSYC'!U3124</f>
        <v>BĐG Q2/2026</v>
      </c>
      <c r="W3124" s="132" t="str">
        <f>'[1]BoQ HSYC'!V3124</f>
        <v>BĐG Q2/2026</v>
      </c>
      <c r="X3124" s="44" t="str">
        <f>'[1]BoQ HSYC'!W3124</f>
        <v>ME</v>
      </c>
      <c r="Y3124" s="44"/>
      <c r="Z3124" s="44"/>
      <c r="AA3124" s="44"/>
      <c r="AB3124" s="2">
        <v>33628.56739214775</v>
      </c>
      <c r="AC3124" s="2">
        <v>1311514.1282937622</v>
      </c>
      <c r="AD3124" s="2">
        <f>+M3124</f>
        <v>22312</v>
      </c>
      <c r="AE3124" s="2">
        <f>+AD3124*14%</f>
        <v>3123.6800000000003</v>
      </c>
      <c r="AF3124" s="155">
        <f>+AD3124*35%</f>
        <v>7809.2</v>
      </c>
      <c r="AG3124" s="2">
        <f>+AD3124*F3124</f>
        <v>870168</v>
      </c>
      <c r="AH3124" s="2">
        <f>+AE3124*F3124</f>
        <v>121823.52000000002</v>
      </c>
      <c r="AI3124" s="2">
        <f>+AF3124*F3124</f>
        <v>304558.8</v>
      </c>
      <c r="AJ3124" s="2">
        <f>SUM(AG3124:AI3124)</f>
        <v>1296550.32</v>
      </c>
      <c r="AK3124" s="2">
        <f>+AD3124*G3124</f>
        <v>870168</v>
      </c>
      <c r="AL3124" s="2">
        <f>+AE3124*G3124</f>
        <v>121823.52000000002</v>
      </c>
      <c r="AM3124" s="2">
        <f>+AF3124*G3124</f>
        <v>304558.8</v>
      </c>
      <c r="AN3124" s="155">
        <f>SUM(AK3124:AM3124)</f>
        <v>1296550.32</v>
      </c>
      <c r="AQ3124" s="145" t="s">
        <v>525</v>
      </c>
      <c r="AU3124" s="8"/>
      <c r="AV3124" s="8"/>
      <c r="AW3124" s="2">
        <f>'[2]BoQ HSYC-Đạt'!$AT3124</f>
        <v>22758.240000000002</v>
      </c>
      <c r="AX3124" s="8">
        <f>F3124*AW3124</f>
        <v>887571.3600000001</v>
      </c>
      <c r="AY3124" s="8">
        <f>IF(AQ3124="CT",7%,5%)*AX3124</f>
        <v>62129.995200000012</v>
      </c>
      <c r="AZ3124" s="8">
        <f>AX3124*2%</f>
        <v>17751.427200000002</v>
      </c>
      <c r="BA3124" s="8">
        <f>IF(BB3124&gt;0,0,AX3124*5%)</f>
        <v>44378.568000000007</v>
      </c>
      <c r="BB3124" s="8"/>
      <c r="BC3124" s="8">
        <f>+AX3124+AY3124+AZ3124+BA3124+BB3124</f>
        <v>1011831.3504000001</v>
      </c>
      <c r="BD3124" s="8">
        <f>AX3124-AT3124</f>
        <v>887571.3600000001</v>
      </c>
      <c r="BE3124" s="2"/>
      <c r="BH3124" s="2"/>
    </row>
    <row r="3125" spans="2:60" ht="17" hidden="1" outlineLevel="1" x14ac:dyDescent="0.2">
      <c r="B3125" s="82">
        <v>65</v>
      </c>
      <c r="C3125" s="144" t="s">
        <v>569</v>
      </c>
      <c r="D3125" s="144"/>
      <c r="E3125" s="82" t="s">
        <v>85</v>
      </c>
      <c r="F3125" s="143">
        <v>33</v>
      </c>
      <c r="G3125" s="142">
        <f>'[1]BoQ HSYC'!F3125</f>
        <v>33</v>
      </c>
      <c r="H3125" s="185">
        <f>'[1]BoQ HSYC'!G3125</f>
        <v>0</v>
      </c>
      <c r="I3125" s="185">
        <f>'[1]BoQ HSYC'!H3125</f>
        <v>0</v>
      </c>
      <c r="J3125" s="185">
        <f>'[1]BoQ HSYC'!I3125</f>
        <v>0</v>
      </c>
      <c r="K3125" s="48">
        <f>'[1]BoQ HSYC'!J3125</f>
        <v>1512</v>
      </c>
      <c r="L3125" s="47">
        <f>'[1]BoQ HSYC'!K3125</f>
        <v>19028</v>
      </c>
      <c r="M3125" s="47">
        <f>'[1]BoQ HSYC'!L3125</f>
        <v>20540</v>
      </c>
      <c r="N3125" s="183">
        <f>'[1]BoQ HSYC'!M3125</f>
        <v>529.19999999999993</v>
      </c>
      <c r="O3125" s="183">
        <f>'[1]BoQ HSYC'!N3125</f>
        <v>6659.7999999999993</v>
      </c>
      <c r="P3125" s="83">
        <f>'[1]BoQ HSYC'!O3125</f>
        <v>7188.9999999999991</v>
      </c>
      <c r="Q3125" s="47">
        <f>'[1]BoQ HSYC'!P3125</f>
        <v>677820</v>
      </c>
      <c r="R3125" s="132">
        <f>'[1]BoQ HSYC'!Q3125</f>
        <v>237236.99999999997</v>
      </c>
      <c r="S3125" s="83">
        <f>'[1]BoQ HSYC'!R3125</f>
        <v>915057</v>
      </c>
      <c r="T3125" s="48">
        <f>'[1]BoQ HSYC'!S3125</f>
        <v>0</v>
      </c>
      <c r="U3125" s="132">
        <f>'[1]BoQ HSYC'!T3125</f>
        <v>0</v>
      </c>
      <c r="V3125" s="132" t="str">
        <f>'[1]BoQ HSYC'!U3125</f>
        <v>BĐG Q2/2026</v>
      </c>
      <c r="W3125" s="132" t="str">
        <f>'[1]BoQ HSYC'!V3125</f>
        <v>BĐG Q2/2026</v>
      </c>
      <c r="X3125" s="44" t="str">
        <f>'[1]BoQ HSYC'!W3125</f>
        <v>ME</v>
      </c>
      <c r="Y3125" s="44"/>
      <c r="Z3125" s="44"/>
      <c r="AA3125" s="44"/>
      <c r="AB3125" s="2">
        <v>29973.612934707751</v>
      </c>
      <c r="AC3125" s="2">
        <v>989129.22684535582</v>
      </c>
      <c r="AD3125" s="2">
        <f>+M3125</f>
        <v>20540</v>
      </c>
      <c r="AE3125" s="2">
        <f>+AD3125*14%</f>
        <v>2875.6000000000004</v>
      </c>
      <c r="AF3125" s="155">
        <f>+AD3125*35%</f>
        <v>7188.9999999999991</v>
      </c>
      <c r="AG3125" s="2">
        <f>+AD3125*F3125</f>
        <v>677820</v>
      </c>
      <c r="AH3125" s="2">
        <f>+AE3125*F3125</f>
        <v>94894.800000000017</v>
      </c>
      <c r="AI3125" s="2">
        <f>+AF3125*F3125</f>
        <v>237236.99999999997</v>
      </c>
      <c r="AJ3125" s="2">
        <f>SUM(AG3125:AI3125)</f>
        <v>1009951.8</v>
      </c>
      <c r="AK3125" s="2">
        <f>+AD3125*G3125</f>
        <v>677820</v>
      </c>
      <c r="AL3125" s="2">
        <f>+AE3125*G3125</f>
        <v>94894.800000000017</v>
      </c>
      <c r="AM3125" s="2">
        <f>+AF3125*G3125</f>
        <v>237236.99999999997</v>
      </c>
      <c r="AN3125" s="155">
        <f>SUM(AK3125:AM3125)</f>
        <v>1009951.8</v>
      </c>
      <c r="AQ3125" s="145" t="s">
        <v>525</v>
      </c>
      <c r="AU3125" s="8"/>
      <c r="AV3125" s="8"/>
      <c r="AW3125" s="2">
        <f>'[2]BoQ HSYC-Đạt'!$AT3125</f>
        <v>20950.8</v>
      </c>
      <c r="AX3125" s="8">
        <f>F3125*AW3125</f>
        <v>691376.4</v>
      </c>
      <c r="AY3125" s="8">
        <f>IF(AQ3125="CT",7%,5%)*AX3125</f>
        <v>48396.348000000005</v>
      </c>
      <c r="AZ3125" s="8">
        <f>AX3125*2%</f>
        <v>13827.528</v>
      </c>
      <c r="BA3125" s="8">
        <f>IF(BB3125&gt;0,0,AX3125*5%)</f>
        <v>34568.82</v>
      </c>
      <c r="BB3125" s="8"/>
      <c r="BC3125" s="8">
        <f>+AX3125+AY3125+AZ3125+BA3125+BB3125</f>
        <v>788169.09600000002</v>
      </c>
      <c r="BD3125" s="8">
        <f>AX3125-AT3125</f>
        <v>691376.4</v>
      </c>
      <c r="BE3125" s="2"/>
      <c r="BH3125" s="2"/>
    </row>
    <row r="3126" spans="2:60" ht="34" hidden="1" outlineLevel="1" x14ac:dyDescent="0.2">
      <c r="B3126" s="82">
        <v>66</v>
      </c>
      <c r="C3126" s="144" t="s">
        <v>568</v>
      </c>
      <c r="D3126" s="144"/>
      <c r="E3126" s="82" t="s">
        <v>85</v>
      </c>
      <c r="F3126" s="143">
        <v>2</v>
      </c>
      <c r="G3126" s="142">
        <f>'[1]BoQ HSYC'!F3126</f>
        <v>2</v>
      </c>
      <c r="H3126" s="185">
        <f>'[1]BoQ HSYC'!G3126</f>
        <v>0</v>
      </c>
      <c r="I3126" s="185">
        <f>'[1]BoQ HSYC'!H3126</f>
        <v>0</v>
      </c>
      <c r="J3126" s="185">
        <f>'[1]BoQ HSYC'!I3126</f>
        <v>0</v>
      </c>
      <c r="K3126" s="48">
        <f>'[1]BoQ HSYC'!J3126</f>
        <v>1523937</v>
      </c>
      <c r="L3126" s="47">
        <f>'[1]BoQ HSYC'!K3126</f>
        <v>162700</v>
      </c>
      <c r="M3126" s="47">
        <f>'[1]BoQ HSYC'!L3126</f>
        <v>1686637</v>
      </c>
      <c r="N3126" s="183">
        <f>'[1]BoQ HSYC'!M3126</f>
        <v>0</v>
      </c>
      <c r="O3126" s="183">
        <f>'[1]BoQ HSYC'!N3126</f>
        <v>56945</v>
      </c>
      <c r="P3126" s="83">
        <f>'[1]BoQ HSYC'!O3126</f>
        <v>56945</v>
      </c>
      <c r="Q3126" s="47">
        <f>'[1]BoQ HSYC'!P3126</f>
        <v>3373274</v>
      </c>
      <c r="R3126" s="132">
        <f>'[1]BoQ HSYC'!Q3126</f>
        <v>113890</v>
      </c>
      <c r="S3126" s="83">
        <f>'[1]BoQ HSYC'!R3126</f>
        <v>3487164</v>
      </c>
      <c r="T3126" s="48">
        <f>'[1]BoQ HSYC'!S3126</f>
        <v>0</v>
      </c>
      <c r="U3126" s="132">
        <f>'[1]BoQ HSYC'!T3126</f>
        <v>0</v>
      </c>
      <c r="V3126" s="132" t="str">
        <f>'[1]BoQ HSYC'!U3126</f>
        <v>VT: HĐK, NC:BĐG Q2/2026</v>
      </c>
      <c r="W3126" s="132" t="str">
        <f>'[1]BoQ HSYC'!V3126</f>
        <v>VT: HĐK, NC:BĐG Q2/2026</v>
      </c>
      <c r="X3126" s="44" t="str">
        <f>'[1]BoQ HSYC'!W3126</f>
        <v>ME</v>
      </c>
      <c r="Y3126" s="44"/>
      <c r="Z3126" s="44"/>
      <c r="AA3126" s="44"/>
      <c r="AB3126" s="2">
        <v>2168258.4718191377</v>
      </c>
      <c r="AC3126" s="2">
        <v>4336516.9436382754</v>
      </c>
      <c r="AD3126" s="2">
        <f>+M3126</f>
        <v>1686637</v>
      </c>
      <c r="AE3126" s="2">
        <f>+AD3126*14%</f>
        <v>236129.18000000002</v>
      </c>
      <c r="AF3126" s="155">
        <f>+AD3126*35%</f>
        <v>590322.94999999995</v>
      </c>
      <c r="AG3126" s="2">
        <f>+AD3126*F3126</f>
        <v>3373274</v>
      </c>
      <c r="AH3126" s="2">
        <f>+AE3126*F3126</f>
        <v>472258.36000000004</v>
      </c>
      <c r="AI3126" s="2">
        <f>+AF3126*F3126</f>
        <v>1180645.8999999999</v>
      </c>
      <c r="AJ3126" s="2">
        <f>SUM(AG3126:AI3126)</f>
        <v>5026178.26</v>
      </c>
      <c r="AK3126" s="2">
        <f>+AD3126*G3126</f>
        <v>3373274</v>
      </c>
      <c r="AL3126" s="2">
        <f>+AE3126*G3126</f>
        <v>472258.36000000004</v>
      </c>
      <c r="AM3126" s="2">
        <f>+AF3126*G3126</f>
        <v>1180645.8999999999</v>
      </c>
      <c r="AN3126" s="155">
        <f>SUM(AK3126:AM3126)</f>
        <v>5026178.26</v>
      </c>
      <c r="AQ3126" s="145" t="s">
        <v>525</v>
      </c>
      <c r="AU3126" s="8"/>
      <c r="AV3126" s="8"/>
      <c r="AW3126" s="2">
        <f>'[2]BoQ HSYC-Đạt'!$AT3126</f>
        <v>1720369.74</v>
      </c>
      <c r="AX3126" s="8">
        <f>F3126*AW3126</f>
        <v>3440739.48</v>
      </c>
      <c r="AY3126" s="8">
        <f>IF(AQ3126="CT",7%,5%)*AX3126</f>
        <v>240851.76360000003</v>
      </c>
      <c r="AZ3126" s="8">
        <f>AX3126*2%</f>
        <v>68814.789600000004</v>
      </c>
      <c r="BA3126" s="8">
        <f>IF(BB3126&gt;0,0,AX3126*5%)</f>
        <v>172036.97400000002</v>
      </c>
      <c r="BB3126" s="8"/>
      <c r="BC3126" s="8">
        <f>+AX3126+AY3126+AZ3126+BA3126+BB3126</f>
        <v>3922443.0071999999</v>
      </c>
      <c r="BD3126" s="8">
        <f>AX3126-AT3126</f>
        <v>3440739.48</v>
      </c>
      <c r="BE3126" s="2"/>
      <c r="BH3126" s="2"/>
    </row>
    <row r="3127" spans="2:60" ht="34" hidden="1" outlineLevel="1" x14ac:dyDescent="0.2">
      <c r="B3127" s="82">
        <v>67</v>
      </c>
      <c r="C3127" s="144" t="s">
        <v>567</v>
      </c>
      <c r="D3127" s="144"/>
      <c r="E3127" s="82" t="s">
        <v>85</v>
      </c>
      <c r="F3127" s="143">
        <v>2</v>
      </c>
      <c r="G3127" s="142">
        <f>'[1]BoQ HSYC'!F3127</f>
        <v>2</v>
      </c>
      <c r="H3127" s="185">
        <f>'[1]BoQ HSYC'!G3127</f>
        <v>0</v>
      </c>
      <c r="I3127" s="185">
        <f>'[1]BoQ HSYC'!H3127</f>
        <v>0</v>
      </c>
      <c r="J3127" s="185">
        <f>'[1]BoQ HSYC'!I3127</f>
        <v>0</v>
      </c>
      <c r="K3127" s="48">
        <f>'[1]BoQ HSYC'!J3127</f>
        <v>827213</v>
      </c>
      <c r="L3127" s="47">
        <f>'[1]BoQ HSYC'!K3127</f>
        <v>146600</v>
      </c>
      <c r="M3127" s="47">
        <f>'[1]BoQ HSYC'!L3127</f>
        <v>973813</v>
      </c>
      <c r="N3127" s="183">
        <f>'[1]BoQ HSYC'!M3127</f>
        <v>0</v>
      </c>
      <c r="O3127" s="183">
        <f>'[1]BoQ HSYC'!N3127</f>
        <v>51310</v>
      </c>
      <c r="P3127" s="83">
        <f>'[1]BoQ HSYC'!O3127</f>
        <v>51310</v>
      </c>
      <c r="Q3127" s="47">
        <f>'[1]BoQ HSYC'!P3127</f>
        <v>1947626</v>
      </c>
      <c r="R3127" s="132">
        <f>'[1]BoQ HSYC'!Q3127</f>
        <v>102620</v>
      </c>
      <c r="S3127" s="83">
        <f>'[1]BoQ HSYC'!R3127</f>
        <v>2050246</v>
      </c>
      <c r="T3127" s="48">
        <f>'[1]BoQ HSYC'!S3127</f>
        <v>0</v>
      </c>
      <c r="U3127" s="132">
        <f>'[1]BoQ HSYC'!T3127</f>
        <v>0</v>
      </c>
      <c r="V3127" s="132" t="str">
        <f>'[1]BoQ HSYC'!U3127</f>
        <v>VT: HĐK, NC:BĐG Q2/2026</v>
      </c>
      <c r="W3127" s="132" t="str">
        <f>'[1]BoQ HSYC'!V3127</f>
        <v>VT: HĐK, NC:BĐG Q2/2026</v>
      </c>
      <c r="X3127" s="44" t="str">
        <f>'[1]BoQ HSYC'!W3127</f>
        <v>ME</v>
      </c>
      <c r="Y3127" s="44"/>
      <c r="Z3127" s="44"/>
      <c r="AA3127" s="44"/>
      <c r="AB3127" s="2">
        <v>1260947.5143412123</v>
      </c>
      <c r="AC3127" s="2">
        <v>2521895.0286824247</v>
      </c>
      <c r="AD3127" s="2">
        <f>+M3127</f>
        <v>973813</v>
      </c>
      <c r="AE3127" s="2">
        <f>+AD3127*14%</f>
        <v>136333.82</v>
      </c>
      <c r="AF3127" s="155">
        <f>+AD3127*35%</f>
        <v>340834.55</v>
      </c>
      <c r="AG3127" s="2">
        <f>+AD3127*F3127</f>
        <v>1947626</v>
      </c>
      <c r="AH3127" s="2">
        <f>+AE3127*F3127</f>
        <v>272667.64</v>
      </c>
      <c r="AI3127" s="2">
        <f>+AF3127*F3127</f>
        <v>681669.1</v>
      </c>
      <c r="AJ3127" s="2">
        <f>SUM(AG3127:AI3127)</f>
        <v>2901962.74</v>
      </c>
      <c r="AK3127" s="2">
        <f>+AD3127*G3127</f>
        <v>1947626</v>
      </c>
      <c r="AL3127" s="2">
        <f>+AE3127*G3127</f>
        <v>272667.64</v>
      </c>
      <c r="AM3127" s="2">
        <f>+AF3127*G3127</f>
        <v>681669.1</v>
      </c>
      <c r="AN3127" s="155">
        <f>SUM(AK3127:AM3127)</f>
        <v>2901962.74</v>
      </c>
      <c r="AQ3127" s="145" t="s">
        <v>525</v>
      </c>
      <c r="AU3127" s="8"/>
      <c r="AV3127" s="8"/>
      <c r="AW3127" s="2">
        <f>'[2]BoQ HSYC-Đạt'!$AT3127</f>
        <v>993289.26</v>
      </c>
      <c r="AX3127" s="8">
        <f>F3127*AW3127</f>
        <v>1986578.52</v>
      </c>
      <c r="AY3127" s="8">
        <f>IF(AQ3127="CT",7%,5%)*AX3127</f>
        <v>139060.4964</v>
      </c>
      <c r="AZ3127" s="8">
        <f>AX3127*2%</f>
        <v>39731.570400000004</v>
      </c>
      <c r="BA3127" s="8">
        <f>IF(BB3127&gt;0,0,AX3127*5%)</f>
        <v>99328.926000000007</v>
      </c>
      <c r="BB3127" s="8"/>
      <c r="BC3127" s="8">
        <f>+AX3127+AY3127+AZ3127+BA3127+BB3127</f>
        <v>2264699.5128000001</v>
      </c>
      <c r="BD3127" s="8">
        <f>AX3127-AT3127</f>
        <v>1986578.52</v>
      </c>
      <c r="BE3127" s="2"/>
      <c r="BH3127" s="2"/>
    </row>
    <row r="3128" spans="2:60" ht="34" hidden="1" outlineLevel="1" x14ac:dyDescent="0.2">
      <c r="B3128" s="82">
        <v>68</v>
      </c>
      <c r="C3128" s="144" t="s">
        <v>566</v>
      </c>
      <c r="D3128" s="144"/>
      <c r="E3128" s="82" t="s">
        <v>85</v>
      </c>
      <c r="F3128" s="143">
        <v>4</v>
      </c>
      <c r="G3128" s="142">
        <f>'[1]BoQ HSYC'!F3128</f>
        <v>4</v>
      </c>
      <c r="H3128" s="185">
        <f>'[1]BoQ HSYC'!G3128</f>
        <v>0</v>
      </c>
      <c r="I3128" s="185">
        <f>'[1]BoQ HSYC'!H3128</f>
        <v>0</v>
      </c>
      <c r="J3128" s="185">
        <f>'[1]BoQ HSYC'!I3128</f>
        <v>0</v>
      </c>
      <c r="K3128" s="48">
        <f>'[1]BoQ HSYC'!J3128</f>
        <v>559887</v>
      </c>
      <c r="L3128" s="47">
        <f>'[1]BoQ HSYC'!K3128</f>
        <v>60790</v>
      </c>
      <c r="M3128" s="47">
        <f>'[1]BoQ HSYC'!L3128</f>
        <v>620677</v>
      </c>
      <c r="N3128" s="183">
        <f>'[1]BoQ HSYC'!M3128</f>
        <v>0</v>
      </c>
      <c r="O3128" s="183">
        <f>'[1]BoQ HSYC'!N3128</f>
        <v>21276.5</v>
      </c>
      <c r="P3128" s="83">
        <f>'[1]BoQ HSYC'!O3128</f>
        <v>21276.5</v>
      </c>
      <c r="Q3128" s="47">
        <f>'[1]BoQ HSYC'!P3128</f>
        <v>2482708</v>
      </c>
      <c r="R3128" s="132">
        <f>'[1]BoQ HSYC'!Q3128</f>
        <v>85106</v>
      </c>
      <c r="S3128" s="83">
        <f>'[1]BoQ HSYC'!R3128</f>
        <v>2567814</v>
      </c>
      <c r="T3128" s="48">
        <f>'[1]BoQ HSYC'!S3128</f>
        <v>0</v>
      </c>
      <c r="U3128" s="132">
        <f>'[1]BoQ HSYC'!T3128</f>
        <v>0</v>
      </c>
      <c r="V3128" s="132" t="str">
        <f>'[1]BoQ HSYC'!U3128</f>
        <v>VT: HĐK, NC:BĐG Q2/2026</v>
      </c>
      <c r="W3128" s="132" t="str">
        <f>'[1]BoQ HSYC'!V3128</f>
        <v>VT: HĐK, NC:BĐG Q2/2026</v>
      </c>
      <c r="X3128" s="44" t="str">
        <f>'[1]BoQ HSYC'!W3128</f>
        <v>ME</v>
      </c>
      <c r="Y3128" s="44"/>
      <c r="Z3128" s="44"/>
      <c r="AA3128" s="44"/>
      <c r="AB3128" s="2">
        <v>862748.91150813748</v>
      </c>
      <c r="AC3128" s="2">
        <v>3450995.6460325499</v>
      </c>
      <c r="AD3128" s="2">
        <f>+M3128</f>
        <v>620677</v>
      </c>
      <c r="AE3128" s="2">
        <f>+AD3128*14%</f>
        <v>86894.780000000013</v>
      </c>
      <c r="AF3128" s="155">
        <f>+AD3128*35%</f>
        <v>217236.94999999998</v>
      </c>
      <c r="AG3128" s="2">
        <f>+AD3128*F3128</f>
        <v>2482708</v>
      </c>
      <c r="AH3128" s="2">
        <f>+AE3128*F3128</f>
        <v>347579.12000000005</v>
      </c>
      <c r="AI3128" s="2">
        <f>+AF3128*F3128</f>
        <v>868947.79999999993</v>
      </c>
      <c r="AJ3128" s="2">
        <f>SUM(AG3128:AI3128)</f>
        <v>3699234.92</v>
      </c>
      <c r="AK3128" s="2">
        <f>+AD3128*G3128</f>
        <v>2482708</v>
      </c>
      <c r="AL3128" s="2">
        <f>+AE3128*G3128</f>
        <v>347579.12000000005</v>
      </c>
      <c r="AM3128" s="2">
        <f>+AF3128*G3128</f>
        <v>868947.79999999993</v>
      </c>
      <c r="AN3128" s="155">
        <f>SUM(AK3128:AM3128)</f>
        <v>3699234.92</v>
      </c>
      <c r="AQ3128" s="145" t="s">
        <v>525</v>
      </c>
      <c r="AU3128" s="8"/>
      <c r="AV3128" s="8"/>
      <c r="AW3128" s="2">
        <f>'[2]BoQ HSYC-Đạt'!$AT3128</f>
        <v>633090.54</v>
      </c>
      <c r="AX3128" s="8">
        <f>F3128*AW3128</f>
        <v>2532362.16</v>
      </c>
      <c r="AY3128" s="8">
        <f>IF(AQ3128="CT",7%,5%)*AX3128</f>
        <v>177265.35120000003</v>
      </c>
      <c r="AZ3128" s="8">
        <f>AX3128*2%</f>
        <v>50647.243200000004</v>
      </c>
      <c r="BA3128" s="8">
        <f>IF(BB3128&gt;0,0,AX3128*5%)</f>
        <v>126618.10800000001</v>
      </c>
      <c r="BB3128" s="8"/>
      <c r="BC3128" s="8">
        <f>+AX3128+AY3128+AZ3128+BA3128+BB3128</f>
        <v>2886892.8624</v>
      </c>
      <c r="BD3128" s="8">
        <f>AX3128-AT3128</f>
        <v>2532362.16</v>
      </c>
      <c r="BE3128" s="2"/>
      <c r="BH3128" s="2"/>
    </row>
    <row r="3129" spans="2:60" ht="34" hidden="1" outlineLevel="1" x14ac:dyDescent="0.2">
      <c r="B3129" s="82">
        <v>69</v>
      </c>
      <c r="C3129" s="144" t="s">
        <v>565</v>
      </c>
      <c r="D3129" s="144"/>
      <c r="E3129" s="82" t="s">
        <v>85</v>
      </c>
      <c r="F3129" s="143">
        <v>6</v>
      </c>
      <c r="G3129" s="142">
        <f>'[1]BoQ HSYC'!F3129</f>
        <v>6</v>
      </c>
      <c r="H3129" s="185">
        <f>'[1]BoQ HSYC'!G3129</f>
        <v>0</v>
      </c>
      <c r="I3129" s="185">
        <f>'[1]BoQ HSYC'!H3129</f>
        <v>0</v>
      </c>
      <c r="J3129" s="185">
        <f>'[1]BoQ HSYC'!I3129</f>
        <v>0</v>
      </c>
      <c r="K3129" s="48">
        <f>'[1]BoQ HSYC'!J3129</f>
        <v>429289</v>
      </c>
      <c r="L3129" s="47">
        <f>'[1]BoQ HSYC'!K3129</f>
        <v>50060</v>
      </c>
      <c r="M3129" s="47">
        <f>'[1]BoQ HSYC'!L3129</f>
        <v>479349</v>
      </c>
      <c r="N3129" s="183">
        <f>'[1]BoQ HSYC'!M3129</f>
        <v>0</v>
      </c>
      <c r="O3129" s="183">
        <f>'[1]BoQ HSYC'!N3129</f>
        <v>17521</v>
      </c>
      <c r="P3129" s="83">
        <f>'[1]BoQ HSYC'!O3129</f>
        <v>17521</v>
      </c>
      <c r="Q3129" s="47">
        <f>'[1]BoQ HSYC'!P3129</f>
        <v>2876094</v>
      </c>
      <c r="R3129" s="132">
        <f>'[1]BoQ HSYC'!Q3129</f>
        <v>105126</v>
      </c>
      <c r="S3129" s="83">
        <f>'[1]BoQ HSYC'!R3129</f>
        <v>2981220</v>
      </c>
      <c r="T3129" s="48">
        <f>'[1]BoQ HSYC'!S3129</f>
        <v>0</v>
      </c>
      <c r="U3129" s="132">
        <f>'[1]BoQ HSYC'!T3129</f>
        <v>0</v>
      </c>
      <c r="V3129" s="132" t="str">
        <f>'[1]BoQ HSYC'!U3129</f>
        <v>VT: HĐK, NC:BĐG Q2/2026</v>
      </c>
      <c r="W3129" s="132" t="str">
        <f>'[1]BoQ HSYC'!V3129</f>
        <v>VT: HĐK, NC:BĐG Q2/2026</v>
      </c>
      <c r="X3129" s="44" t="str">
        <f>'[1]BoQ HSYC'!W3129</f>
        <v>ME</v>
      </c>
      <c r="Y3129" s="44"/>
      <c r="Z3129" s="44"/>
      <c r="AA3129" s="44"/>
      <c r="AB3129" s="2">
        <v>665039.17248285003</v>
      </c>
      <c r="AC3129" s="2">
        <v>3990235.0348971002</v>
      </c>
      <c r="AD3129" s="2">
        <f>+M3129</f>
        <v>479349</v>
      </c>
      <c r="AE3129" s="2">
        <f>+AD3129*14%</f>
        <v>67108.86</v>
      </c>
      <c r="AF3129" s="155">
        <f>+AD3129*35%</f>
        <v>167772.15</v>
      </c>
      <c r="AG3129" s="2">
        <f>+AD3129*F3129</f>
        <v>2876094</v>
      </c>
      <c r="AH3129" s="2">
        <f>+AE3129*F3129</f>
        <v>402653.16000000003</v>
      </c>
      <c r="AI3129" s="2">
        <f>+AF3129*F3129</f>
        <v>1006632.8999999999</v>
      </c>
      <c r="AJ3129" s="2">
        <f>SUM(AG3129:AI3129)</f>
        <v>4285380.0600000005</v>
      </c>
      <c r="AK3129" s="2">
        <f>+AD3129*G3129</f>
        <v>2876094</v>
      </c>
      <c r="AL3129" s="2">
        <f>+AE3129*G3129</f>
        <v>402653.16000000003</v>
      </c>
      <c r="AM3129" s="2">
        <f>+AF3129*G3129</f>
        <v>1006632.8999999999</v>
      </c>
      <c r="AN3129" s="155">
        <f>SUM(AK3129:AM3129)</f>
        <v>4285380.0600000005</v>
      </c>
      <c r="AQ3129" s="145" t="s">
        <v>525</v>
      </c>
      <c r="AU3129" s="8"/>
      <c r="AV3129" s="8"/>
      <c r="AW3129" s="2">
        <f>'[2]BoQ HSYC-Đạt'!$AT3129</f>
        <v>488935.98</v>
      </c>
      <c r="AX3129" s="8">
        <f>F3129*AW3129</f>
        <v>2933615.88</v>
      </c>
      <c r="AY3129" s="8">
        <f>IF(AQ3129="CT",7%,5%)*AX3129</f>
        <v>205353.1116</v>
      </c>
      <c r="AZ3129" s="8">
        <f>AX3129*2%</f>
        <v>58672.317600000002</v>
      </c>
      <c r="BA3129" s="8">
        <f>IF(BB3129&gt;0,0,AX3129*5%)</f>
        <v>146680.79399999999</v>
      </c>
      <c r="BB3129" s="8"/>
      <c r="BC3129" s="8">
        <f>+AX3129+AY3129+AZ3129+BA3129+BB3129</f>
        <v>3344322.1031999998</v>
      </c>
      <c r="BD3129" s="8">
        <f>AX3129-AT3129</f>
        <v>2933615.88</v>
      </c>
      <c r="BE3129" s="2"/>
      <c r="BH3129" s="2"/>
    </row>
    <row r="3130" spans="2:60" ht="34" hidden="1" outlineLevel="1" x14ac:dyDescent="0.2">
      <c r="B3130" s="82">
        <v>70</v>
      </c>
      <c r="C3130" s="144" t="s">
        <v>564</v>
      </c>
      <c r="D3130" s="144"/>
      <c r="E3130" s="82" t="s">
        <v>85</v>
      </c>
      <c r="F3130" s="143">
        <v>41</v>
      </c>
      <c r="G3130" s="142">
        <f>'[1]BoQ HSYC'!F3130</f>
        <v>41</v>
      </c>
      <c r="H3130" s="185">
        <f>'[1]BoQ HSYC'!G3130</f>
        <v>0</v>
      </c>
      <c r="I3130" s="185">
        <f>'[1]BoQ HSYC'!H3130</f>
        <v>0</v>
      </c>
      <c r="J3130" s="185">
        <f>'[1]BoQ HSYC'!I3130</f>
        <v>0</v>
      </c>
      <c r="K3130" s="48">
        <f>'[1]BoQ HSYC'!J3130</f>
        <v>429289</v>
      </c>
      <c r="L3130" s="47">
        <f>'[1]BoQ HSYC'!K3130</f>
        <v>35760</v>
      </c>
      <c r="M3130" s="47">
        <f>'[1]BoQ HSYC'!L3130</f>
        <v>465049</v>
      </c>
      <c r="N3130" s="183">
        <f>'[1]BoQ HSYC'!M3130</f>
        <v>0</v>
      </c>
      <c r="O3130" s="183">
        <f>'[1]BoQ HSYC'!N3130</f>
        <v>12516</v>
      </c>
      <c r="P3130" s="83">
        <f>'[1]BoQ HSYC'!O3130</f>
        <v>12516</v>
      </c>
      <c r="Q3130" s="47">
        <f>'[1]BoQ HSYC'!P3130</f>
        <v>19067009</v>
      </c>
      <c r="R3130" s="132">
        <f>'[1]BoQ HSYC'!Q3130</f>
        <v>513156</v>
      </c>
      <c r="S3130" s="83">
        <f>'[1]BoQ HSYC'!R3130</f>
        <v>19580165</v>
      </c>
      <c r="T3130" s="48">
        <f>'[1]BoQ HSYC'!S3130</f>
        <v>0</v>
      </c>
      <c r="U3130" s="132">
        <f>'[1]BoQ HSYC'!T3130</f>
        <v>0</v>
      </c>
      <c r="V3130" s="132" t="str">
        <f>'[1]BoQ HSYC'!U3130</f>
        <v>VT: HĐK, NC:BĐG Q2/2026</v>
      </c>
      <c r="W3130" s="132" t="str">
        <f>'[1]BoQ HSYC'!V3130</f>
        <v>VT: HĐK, NC:BĐG Q2/2026</v>
      </c>
      <c r="X3130" s="44" t="str">
        <f>'[1]BoQ HSYC'!W3130</f>
        <v>ME</v>
      </c>
      <c r="Y3130" s="44"/>
      <c r="Z3130" s="44"/>
      <c r="AA3130" s="44"/>
      <c r="AB3130" s="2">
        <v>428877.07793039992</v>
      </c>
      <c r="AC3130" s="2">
        <v>17583960.195146397</v>
      </c>
      <c r="AD3130" s="2">
        <f>+M3130</f>
        <v>465049</v>
      </c>
      <c r="AE3130" s="2">
        <f>+AD3130*14%</f>
        <v>65106.860000000008</v>
      </c>
      <c r="AF3130" s="155">
        <f>+AD3130*35%</f>
        <v>162767.15</v>
      </c>
      <c r="AG3130" s="2">
        <f>+AD3130*F3130</f>
        <v>19067009</v>
      </c>
      <c r="AH3130" s="2">
        <f>+AE3130*F3130</f>
        <v>2669381.2600000002</v>
      </c>
      <c r="AI3130" s="2">
        <f>+AF3130*F3130</f>
        <v>6673453.1499999994</v>
      </c>
      <c r="AJ3130" s="2">
        <f>SUM(AG3130:AI3130)</f>
        <v>28409843.41</v>
      </c>
      <c r="AK3130" s="2">
        <f>+AD3130*G3130</f>
        <v>19067009</v>
      </c>
      <c r="AL3130" s="2">
        <f>+AE3130*G3130</f>
        <v>2669381.2600000002</v>
      </c>
      <c r="AM3130" s="2">
        <f>+AF3130*G3130</f>
        <v>6673453.1499999994</v>
      </c>
      <c r="AN3130" s="155">
        <f>SUM(AK3130:AM3130)</f>
        <v>28409843.41</v>
      </c>
      <c r="AQ3130" s="145" t="s">
        <v>525</v>
      </c>
      <c r="AU3130" s="8"/>
      <c r="AV3130" s="8"/>
      <c r="AW3130" s="2">
        <f>'[2]BoQ HSYC-Đạt'!$AT3130</f>
        <v>474349.98</v>
      </c>
      <c r="AX3130" s="8">
        <f>F3130*AW3130</f>
        <v>19448349.18</v>
      </c>
      <c r="AY3130" s="8">
        <f>IF(AQ3130="CT",7%,5%)*AX3130</f>
        <v>1361384.4426000002</v>
      </c>
      <c r="AZ3130" s="8">
        <f>AX3130*2%</f>
        <v>388966.98359999998</v>
      </c>
      <c r="BA3130" s="8">
        <f>IF(BB3130&gt;0,0,AX3130*5%)</f>
        <v>972417.45900000003</v>
      </c>
      <c r="BB3130" s="8"/>
      <c r="BC3130" s="8">
        <f>+AX3130+AY3130+AZ3130+BA3130+BB3130</f>
        <v>22171118.065200001</v>
      </c>
      <c r="BD3130" s="8">
        <f>AX3130-AT3130</f>
        <v>19448349.18</v>
      </c>
      <c r="BE3130" s="2"/>
      <c r="BH3130" s="2"/>
    </row>
    <row r="3131" spans="2:60" ht="34" hidden="1" outlineLevel="1" x14ac:dyDescent="0.2">
      <c r="B3131" s="82">
        <v>71</v>
      </c>
      <c r="C3131" s="144" t="s">
        <v>563</v>
      </c>
      <c r="D3131" s="144"/>
      <c r="E3131" s="82" t="s">
        <v>85</v>
      </c>
      <c r="F3131" s="143">
        <v>40</v>
      </c>
      <c r="G3131" s="142">
        <f>'[1]BoQ HSYC'!F3131</f>
        <v>40</v>
      </c>
      <c r="H3131" s="185">
        <f>'[1]BoQ HSYC'!G3131</f>
        <v>0</v>
      </c>
      <c r="I3131" s="185">
        <f>'[1]BoQ HSYC'!H3131</f>
        <v>0</v>
      </c>
      <c r="J3131" s="185">
        <f>'[1]BoQ HSYC'!I3131</f>
        <v>0</v>
      </c>
      <c r="K3131" s="48">
        <f>'[1]BoQ HSYC'!J3131</f>
        <v>216714</v>
      </c>
      <c r="L3131" s="47">
        <f>'[1]BoQ HSYC'!K3131</f>
        <v>32180</v>
      </c>
      <c r="M3131" s="47">
        <f>'[1]BoQ HSYC'!L3131</f>
        <v>248894</v>
      </c>
      <c r="N3131" s="183">
        <f>'[1]BoQ HSYC'!M3131</f>
        <v>0</v>
      </c>
      <c r="O3131" s="183">
        <f>'[1]BoQ HSYC'!N3131</f>
        <v>11263</v>
      </c>
      <c r="P3131" s="83">
        <f>'[1]BoQ HSYC'!O3131</f>
        <v>11263</v>
      </c>
      <c r="Q3131" s="47">
        <f>'[1]BoQ HSYC'!P3131</f>
        <v>9955760</v>
      </c>
      <c r="R3131" s="132">
        <f>'[1]BoQ HSYC'!Q3131</f>
        <v>450520</v>
      </c>
      <c r="S3131" s="83">
        <f>'[1]BoQ HSYC'!R3131</f>
        <v>10406280</v>
      </c>
      <c r="T3131" s="48">
        <f>'[1]BoQ HSYC'!S3131</f>
        <v>0</v>
      </c>
      <c r="U3131" s="132">
        <f>'[1]BoQ HSYC'!T3131</f>
        <v>0</v>
      </c>
      <c r="V3131" s="132" t="str">
        <f>'[1]BoQ HSYC'!U3131</f>
        <v>VT: HĐK, NC:BĐG Q2/2026</v>
      </c>
      <c r="W3131" s="132" t="str">
        <f>'[1]BoQ HSYC'!V3131</f>
        <v>VT: HĐK, NC:BĐG Q2/2026</v>
      </c>
      <c r="X3131" s="44" t="str">
        <f>'[1]BoQ HSYC'!W3131</f>
        <v>ME</v>
      </c>
      <c r="Y3131" s="44"/>
      <c r="Z3131" s="44"/>
      <c r="AA3131" s="44"/>
      <c r="AB3131" s="2">
        <v>336357.40888860001</v>
      </c>
      <c r="AC3131" s="2">
        <v>13454296.355544001</v>
      </c>
      <c r="AD3131" s="2">
        <f>+M3131</f>
        <v>248894</v>
      </c>
      <c r="AE3131" s="2">
        <f>+AD3131*14%</f>
        <v>34845.160000000003</v>
      </c>
      <c r="AF3131" s="155">
        <f>+AD3131*35%</f>
        <v>87112.9</v>
      </c>
      <c r="AG3131" s="2">
        <f>+AD3131*F3131</f>
        <v>9955760</v>
      </c>
      <c r="AH3131" s="2">
        <f>+AE3131*F3131</f>
        <v>1393806.4000000001</v>
      </c>
      <c r="AI3131" s="2">
        <f>+AF3131*F3131</f>
        <v>3484516</v>
      </c>
      <c r="AJ3131" s="2">
        <f>SUM(AG3131:AI3131)</f>
        <v>14834082.4</v>
      </c>
      <c r="AK3131" s="2">
        <f>+AD3131*G3131</f>
        <v>9955760</v>
      </c>
      <c r="AL3131" s="2">
        <f>+AE3131*G3131</f>
        <v>1393806.4000000001</v>
      </c>
      <c r="AM3131" s="2">
        <f>+AF3131*G3131</f>
        <v>3484516</v>
      </c>
      <c r="AN3131" s="155">
        <f>SUM(AK3131:AM3131)</f>
        <v>14834082.4</v>
      </c>
      <c r="AQ3131" s="145" t="s">
        <v>525</v>
      </c>
      <c r="AU3131" s="8"/>
      <c r="AV3131" s="8"/>
      <c r="AW3131" s="2">
        <f>'[2]BoQ HSYC-Đạt'!$AT3131</f>
        <v>253871.88</v>
      </c>
      <c r="AX3131" s="8">
        <f>F3131*AW3131</f>
        <v>10154875.199999999</v>
      </c>
      <c r="AY3131" s="8">
        <f>IF(AQ3131="CT",7%,5%)*AX3131</f>
        <v>710841.26399999997</v>
      </c>
      <c r="AZ3131" s="8">
        <f>AX3131*2%</f>
        <v>203097.50399999999</v>
      </c>
      <c r="BA3131" s="8">
        <f>IF(BB3131&gt;0,0,AX3131*5%)</f>
        <v>507743.76</v>
      </c>
      <c r="BB3131" s="8"/>
      <c r="BC3131" s="8">
        <f>+AX3131+AY3131+AZ3131+BA3131+BB3131</f>
        <v>11576557.728</v>
      </c>
      <c r="BD3131" s="8">
        <f>AX3131-AT3131</f>
        <v>10154875.199999999</v>
      </c>
      <c r="BE3131" s="2"/>
      <c r="BH3131" s="2"/>
    </row>
    <row r="3132" spans="2:60" s="92" customFormat="1" ht="17" collapsed="1" x14ac:dyDescent="0.2">
      <c r="B3132" s="163"/>
      <c r="C3132" s="164" t="s">
        <v>562</v>
      </c>
      <c r="D3132" s="164"/>
      <c r="E3132" s="163"/>
      <c r="F3132" s="162"/>
      <c r="G3132" s="149">
        <f>'[1]BoQ HSYC'!F3132</f>
        <v>0</v>
      </c>
      <c r="H3132" s="184">
        <f>'[1]BoQ HSYC'!G3132</f>
        <v>0</v>
      </c>
      <c r="I3132" s="184">
        <f>'[1]BoQ HSYC'!H3132</f>
        <v>0</v>
      </c>
      <c r="J3132" s="184">
        <f>'[1]BoQ HSYC'!I3132</f>
        <v>0</v>
      </c>
      <c r="K3132" s="170">
        <f>'[1]BoQ HSYC'!J3132</f>
        <v>0</v>
      </c>
      <c r="L3132" s="171">
        <f>'[1]BoQ HSYC'!K3132</f>
        <v>0</v>
      </c>
      <c r="M3132" s="171">
        <f>'[1]BoQ HSYC'!L3132</f>
        <v>0</v>
      </c>
      <c r="N3132" s="183">
        <f>'[1]BoQ HSYC'!M3132</f>
        <v>0</v>
      </c>
      <c r="O3132" s="183">
        <f>'[1]BoQ HSYC'!N3132</f>
        <v>0</v>
      </c>
      <c r="P3132" s="160">
        <f>'[1]BoQ HSYC'!O3132</f>
        <v>0</v>
      </c>
      <c r="Q3132" s="171">
        <f>'[1]BoQ HSYC'!P3132</f>
        <v>0</v>
      </c>
      <c r="R3132" s="158">
        <f>'[1]BoQ HSYC'!Q3132</f>
        <v>0</v>
      </c>
      <c r="S3132" s="160">
        <f>'[1]BoQ HSYC'!R3132</f>
        <v>0</v>
      </c>
      <c r="T3132" s="170">
        <f>'[1]BoQ HSYC'!S3132</f>
        <v>0</v>
      </c>
      <c r="U3132" s="158">
        <f>'[1]BoQ HSYC'!T3132</f>
        <v>0</v>
      </c>
      <c r="V3132" s="158">
        <f>'[1]BoQ HSYC'!U3132</f>
        <v>0</v>
      </c>
      <c r="W3132" s="158">
        <f>'[1]BoQ HSYC'!V3132</f>
        <v>0</v>
      </c>
      <c r="X3132" s="94" t="str">
        <f>'[1]BoQ HSYC'!W3132</f>
        <v>ME</v>
      </c>
      <c r="Y3132" s="94"/>
      <c r="Z3132" s="94"/>
      <c r="AA3132" s="44"/>
      <c r="AB3132" s="2">
        <v>0</v>
      </c>
      <c r="AC3132" s="2">
        <v>0</v>
      </c>
      <c r="AD3132" s="93">
        <f>+M3132</f>
        <v>0</v>
      </c>
      <c r="AE3132" s="93">
        <f>+AD3132*14%</f>
        <v>0</v>
      </c>
      <c r="AF3132" s="93">
        <f>+AD3132*35%</f>
        <v>0</v>
      </c>
      <c r="AG3132" s="93">
        <f>+AD3132*F3132</f>
        <v>0</v>
      </c>
      <c r="AH3132" s="93">
        <f>+AE3132*F3132</f>
        <v>0</v>
      </c>
      <c r="AI3132" s="93">
        <f>+AF3132*F3132</f>
        <v>0</v>
      </c>
      <c r="AJ3132" s="93">
        <f>SUM(AG3132:AI3132)</f>
        <v>0</v>
      </c>
      <c r="AK3132" s="93">
        <f>+AD3132*G3132</f>
        <v>0</v>
      </c>
      <c r="AL3132" s="93">
        <f>+AE3132*G3132</f>
        <v>0</v>
      </c>
      <c r="AM3132" s="93">
        <f>+AF3132*G3132</f>
        <v>0</v>
      </c>
      <c r="AN3132" s="93">
        <f>SUM(AK3132:AM3132)</f>
        <v>0</v>
      </c>
      <c r="AQ3132" s="145" t="s">
        <v>525</v>
      </c>
      <c r="AU3132" s="8"/>
      <c r="AV3132" s="8"/>
      <c r="AW3132" s="2">
        <f>'[2]BoQ HSYC-Đạt'!$AT3132</f>
        <v>0</v>
      </c>
      <c r="AX3132" s="8">
        <f>F3132*AW3132</f>
        <v>0</v>
      </c>
      <c r="AY3132" s="8">
        <f>IF(AQ3132="CT",7%,5%)*AX3132</f>
        <v>0</v>
      </c>
      <c r="AZ3132" s="8">
        <f>AX3132*2%</f>
        <v>0</v>
      </c>
      <c r="BA3132" s="8">
        <f>IF(BB3132&gt;0,0,AX3132*5%)</f>
        <v>0</v>
      </c>
      <c r="BB3132" s="8"/>
      <c r="BC3132" s="8">
        <f>+AX3132+AY3132+AZ3132+BA3132+BB3132</f>
        <v>0</v>
      </c>
      <c r="BD3132" s="8">
        <f>AX3132-AT3132</f>
        <v>0</v>
      </c>
      <c r="BE3132" s="2"/>
      <c r="BH3132" s="2"/>
    </row>
    <row r="3133" spans="2:60" ht="17" hidden="1" outlineLevel="1" x14ac:dyDescent="0.2">
      <c r="B3133" s="82">
        <v>72</v>
      </c>
      <c r="C3133" s="144" t="s">
        <v>531</v>
      </c>
      <c r="D3133" s="144"/>
      <c r="E3133" s="82" t="s">
        <v>160</v>
      </c>
      <c r="F3133" s="143">
        <v>0.8</v>
      </c>
      <c r="G3133" s="142">
        <f>'[1]BoQ HSYC'!F3133</f>
        <v>0.8</v>
      </c>
      <c r="H3133" s="185">
        <f>'[1]BoQ HSYC'!G3133</f>
        <v>0</v>
      </c>
      <c r="I3133" s="185">
        <f>'[1]BoQ HSYC'!H3133</f>
        <v>0</v>
      </c>
      <c r="J3133" s="185">
        <f>'[1]BoQ HSYC'!I3133</f>
        <v>0</v>
      </c>
      <c r="K3133" s="48">
        <f>'[1]BoQ HSYC'!J3133</f>
        <v>36419994</v>
      </c>
      <c r="L3133" s="47">
        <f>'[1]BoQ HSYC'!K3133</f>
        <v>4307040</v>
      </c>
      <c r="M3133" s="47">
        <f>'[1]BoQ HSYC'!L3133</f>
        <v>40727034</v>
      </c>
      <c r="N3133" s="183">
        <f>'[1]BoQ HSYC'!M3133</f>
        <v>12746997.899999999</v>
      </c>
      <c r="O3133" s="183">
        <f>'[1]BoQ HSYC'!N3133</f>
        <v>1507464</v>
      </c>
      <c r="P3133" s="83">
        <f>'[1]BoQ HSYC'!O3133</f>
        <v>14254461.899999999</v>
      </c>
      <c r="Q3133" s="47">
        <f>'[1]BoQ HSYC'!P3133</f>
        <v>32581627.200000003</v>
      </c>
      <c r="R3133" s="132">
        <f>'[1]BoQ HSYC'!Q3133</f>
        <v>11403569.52</v>
      </c>
      <c r="S3133" s="83">
        <f>'[1]BoQ HSYC'!R3133</f>
        <v>43985196.719999999</v>
      </c>
      <c r="T3133" s="48">
        <f>'[1]BoQ HSYC'!S3133</f>
        <v>0</v>
      </c>
      <c r="U3133" s="132">
        <f>'[1]BoQ HSYC'!T3133</f>
        <v>0</v>
      </c>
      <c r="V3133" s="132" t="str">
        <f>'[1]BoQ HSYC'!U3133</f>
        <v>BĐG Q2/2026</v>
      </c>
      <c r="W3133" s="132" t="str">
        <f>'[1]BoQ HSYC'!V3133</f>
        <v>BĐG Q2/2026</v>
      </c>
      <c r="X3133" s="44" t="str">
        <f>'[1]BoQ HSYC'!W3133</f>
        <v>ME</v>
      </c>
      <c r="Y3133" s="44"/>
      <c r="Z3133" s="44"/>
      <c r="AA3133" s="44"/>
      <c r="AB3133" s="2">
        <v>41262787.569684044</v>
      </c>
      <c r="AC3133" s="2">
        <v>33010230.055747237</v>
      </c>
      <c r="AD3133" s="2">
        <f>+M3133</f>
        <v>40727034</v>
      </c>
      <c r="AE3133" s="2">
        <f>+AD3133*14%</f>
        <v>5701784.7600000007</v>
      </c>
      <c r="AF3133" s="155">
        <f>+AD3133*35%</f>
        <v>14254461.899999999</v>
      </c>
      <c r="AG3133" s="2">
        <f>+AD3133*F3133</f>
        <v>32581627.200000003</v>
      </c>
      <c r="AH3133" s="2">
        <f>+AE3133*F3133</f>
        <v>4561427.8080000011</v>
      </c>
      <c r="AI3133" s="2">
        <f>+AF3133*F3133</f>
        <v>11403569.52</v>
      </c>
      <c r="AJ3133" s="2">
        <f>SUM(AG3133:AI3133)</f>
        <v>48546624.527999997</v>
      </c>
      <c r="AK3133" s="2">
        <f>+AD3133*G3133</f>
        <v>32581627.200000003</v>
      </c>
      <c r="AL3133" s="2">
        <f>+AE3133*G3133</f>
        <v>4561427.8080000011</v>
      </c>
      <c r="AM3133" s="2">
        <f>+AF3133*G3133</f>
        <v>11403569.52</v>
      </c>
      <c r="AN3133" s="155">
        <f>SUM(AK3133:AM3133)</f>
        <v>48546624.527999997</v>
      </c>
      <c r="AQ3133" s="145" t="s">
        <v>525</v>
      </c>
      <c r="AU3133" s="8"/>
      <c r="AV3133" s="8"/>
      <c r="AW3133" s="2">
        <f>'[2]BoQ HSYC-Đạt'!$AT3133</f>
        <v>44799737.399999999</v>
      </c>
      <c r="AX3133" s="8">
        <f>F3133*AW3133</f>
        <v>35839789.920000002</v>
      </c>
      <c r="AY3133" s="8">
        <f>IF(AQ3133="CT",7%,5%)*AX3133</f>
        <v>2508785.2944000005</v>
      </c>
      <c r="AZ3133" s="8">
        <f>AX3133*2%</f>
        <v>716795.79840000009</v>
      </c>
      <c r="BA3133" s="8">
        <f>IF(BB3133&gt;0,0,AX3133*5%)</f>
        <v>1791989.4960000003</v>
      </c>
      <c r="BB3133" s="8"/>
      <c r="BC3133" s="8">
        <f>+AX3133+AY3133+AZ3133+BA3133+BB3133</f>
        <v>40857360.5088</v>
      </c>
      <c r="BD3133" s="8">
        <f>AX3133-AT3133</f>
        <v>35839789.920000002</v>
      </c>
      <c r="BE3133" s="2"/>
      <c r="BH3133" s="2"/>
    </row>
    <row r="3134" spans="2:60" ht="17" hidden="1" outlineLevel="1" x14ac:dyDescent="0.2">
      <c r="B3134" s="82">
        <v>73</v>
      </c>
      <c r="C3134" s="144" t="s">
        <v>561</v>
      </c>
      <c r="D3134" s="144"/>
      <c r="E3134" s="82" t="s">
        <v>160</v>
      </c>
      <c r="F3134" s="143">
        <v>1.5</v>
      </c>
      <c r="G3134" s="142">
        <f>'[1]BoQ HSYC'!F3134</f>
        <v>1.5</v>
      </c>
      <c r="H3134" s="185">
        <f>'[1]BoQ HSYC'!G3134</f>
        <v>0</v>
      </c>
      <c r="I3134" s="185">
        <f>'[1]BoQ HSYC'!H3134</f>
        <v>0</v>
      </c>
      <c r="J3134" s="185">
        <f>'[1]BoQ HSYC'!I3134</f>
        <v>0</v>
      </c>
      <c r="K3134" s="48">
        <f>'[1]BoQ HSYC'!J3134</f>
        <v>23523708</v>
      </c>
      <c r="L3134" s="47">
        <f>'[1]BoQ HSYC'!K3134</f>
        <v>3420600</v>
      </c>
      <c r="M3134" s="47">
        <f>'[1]BoQ HSYC'!L3134</f>
        <v>26944308</v>
      </c>
      <c r="N3134" s="183">
        <f>'[1]BoQ HSYC'!M3134</f>
        <v>8233297.7999999998</v>
      </c>
      <c r="O3134" s="183">
        <f>'[1]BoQ HSYC'!N3134</f>
        <v>1197210</v>
      </c>
      <c r="P3134" s="83">
        <f>'[1]BoQ HSYC'!O3134</f>
        <v>9430507.8000000007</v>
      </c>
      <c r="Q3134" s="47">
        <f>'[1]BoQ HSYC'!P3134</f>
        <v>40416462</v>
      </c>
      <c r="R3134" s="132">
        <f>'[1]BoQ HSYC'!Q3134</f>
        <v>14145761.700000001</v>
      </c>
      <c r="S3134" s="83">
        <f>'[1]BoQ HSYC'!R3134</f>
        <v>54562223.700000003</v>
      </c>
      <c r="T3134" s="48">
        <f>'[1]BoQ HSYC'!S3134</f>
        <v>0</v>
      </c>
      <c r="U3134" s="132">
        <f>'[1]BoQ HSYC'!T3134</f>
        <v>0</v>
      </c>
      <c r="V3134" s="132" t="str">
        <f>'[1]BoQ HSYC'!U3134</f>
        <v>BĐG Q2/2026</v>
      </c>
      <c r="W3134" s="132" t="str">
        <f>'[1]BoQ HSYC'!V3134</f>
        <v>BĐG Q2/2026</v>
      </c>
      <c r="X3134" s="44" t="str">
        <f>'[1]BoQ HSYC'!W3134</f>
        <v>ME</v>
      </c>
      <c r="Y3134" s="44"/>
      <c r="Z3134" s="44"/>
      <c r="AA3134" s="44"/>
      <c r="AB3134" s="2">
        <v>26932640.737063464</v>
      </c>
      <c r="AC3134" s="2">
        <v>40398961.105595194</v>
      </c>
      <c r="AD3134" s="2">
        <f>+M3134</f>
        <v>26944308</v>
      </c>
      <c r="AE3134" s="2">
        <f>+AD3134*14%</f>
        <v>3772203.1200000006</v>
      </c>
      <c r="AF3134" s="155">
        <f>+AD3134*35%</f>
        <v>9430507.7999999989</v>
      </c>
      <c r="AG3134" s="2">
        <f>+AD3134*F3134</f>
        <v>40416462</v>
      </c>
      <c r="AH3134" s="2">
        <f>+AE3134*F3134</f>
        <v>5658304.6800000006</v>
      </c>
      <c r="AI3134" s="2">
        <f>+AF3134*F3134</f>
        <v>14145761.699999999</v>
      </c>
      <c r="AJ3134" s="2">
        <f>SUM(AG3134:AI3134)</f>
        <v>60220528.379999995</v>
      </c>
      <c r="AK3134" s="2">
        <f>+AD3134*G3134</f>
        <v>40416462</v>
      </c>
      <c r="AL3134" s="2">
        <f>+AE3134*G3134</f>
        <v>5658304.6800000006</v>
      </c>
      <c r="AM3134" s="2">
        <f>+AF3134*G3134</f>
        <v>14145761.699999999</v>
      </c>
      <c r="AN3134" s="155">
        <f>SUM(AK3134:AM3134)</f>
        <v>60220528.379999995</v>
      </c>
      <c r="AQ3134" s="145" t="s">
        <v>525</v>
      </c>
      <c r="AU3134" s="8"/>
      <c r="AV3134" s="8"/>
      <c r="AW3134" s="2">
        <f>'[2]BoQ HSYC-Đạt'!$AT3134</f>
        <v>29638738.800000001</v>
      </c>
      <c r="AX3134" s="8">
        <f>F3134*AW3134</f>
        <v>44458108.200000003</v>
      </c>
      <c r="AY3134" s="8">
        <f>IF(AQ3134="CT",7%,5%)*AX3134</f>
        <v>3112067.5740000005</v>
      </c>
      <c r="AZ3134" s="8">
        <f>AX3134*2%</f>
        <v>889162.16400000011</v>
      </c>
      <c r="BA3134" s="8">
        <f>IF(BB3134&gt;0,0,AX3134*5%)</f>
        <v>2222905.41</v>
      </c>
      <c r="BB3134" s="8"/>
      <c r="BC3134" s="8">
        <f>+AX3134+AY3134+AZ3134+BA3134+BB3134</f>
        <v>50682243.348000005</v>
      </c>
      <c r="BD3134" s="8">
        <f>AX3134-AT3134</f>
        <v>44458108.200000003</v>
      </c>
      <c r="BE3134" s="2"/>
      <c r="BH3134" s="2"/>
    </row>
    <row r="3135" spans="2:60" ht="17" hidden="1" outlineLevel="1" x14ac:dyDescent="0.2">
      <c r="B3135" s="82">
        <v>74</v>
      </c>
      <c r="C3135" s="144" t="s">
        <v>530</v>
      </c>
      <c r="D3135" s="144"/>
      <c r="E3135" s="82" t="s">
        <v>160</v>
      </c>
      <c r="F3135" s="143">
        <v>1.5</v>
      </c>
      <c r="G3135" s="142">
        <f>'[1]BoQ HSYC'!F3135</f>
        <v>1.5</v>
      </c>
      <c r="H3135" s="185">
        <f>'[1]BoQ HSYC'!G3135</f>
        <v>0</v>
      </c>
      <c r="I3135" s="185">
        <f>'[1]BoQ HSYC'!H3135</f>
        <v>0</v>
      </c>
      <c r="J3135" s="185">
        <f>'[1]BoQ HSYC'!I3135</f>
        <v>0</v>
      </c>
      <c r="K3135" s="48">
        <f>'[1]BoQ HSYC'!J3135</f>
        <v>18789030</v>
      </c>
      <c r="L3135" s="47">
        <f>'[1]BoQ HSYC'!K3135</f>
        <v>3166800</v>
      </c>
      <c r="M3135" s="47">
        <f>'[1]BoQ HSYC'!L3135</f>
        <v>21955830</v>
      </c>
      <c r="N3135" s="183">
        <f>'[1]BoQ HSYC'!M3135</f>
        <v>6576160.5</v>
      </c>
      <c r="O3135" s="183">
        <f>'[1]BoQ HSYC'!N3135</f>
        <v>1108380</v>
      </c>
      <c r="P3135" s="83">
        <f>'[1]BoQ HSYC'!O3135</f>
        <v>7684540.5</v>
      </c>
      <c r="Q3135" s="47">
        <f>'[1]BoQ HSYC'!P3135</f>
        <v>32933745</v>
      </c>
      <c r="R3135" s="132">
        <f>'[1]BoQ HSYC'!Q3135</f>
        <v>11526810.75</v>
      </c>
      <c r="S3135" s="83">
        <f>'[1]BoQ HSYC'!R3135</f>
        <v>44460555.75</v>
      </c>
      <c r="T3135" s="48">
        <f>'[1]BoQ HSYC'!S3135</f>
        <v>0</v>
      </c>
      <c r="U3135" s="132">
        <f>'[1]BoQ HSYC'!T3135</f>
        <v>0</v>
      </c>
      <c r="V3135" s="132" t="str">
        <f>'[1]BoQ HSYC'!U3135</f>
        <v>BĐG Q2/2026</v>
      </c>
      <c r="W3135" s="132" t="str">
        <f>'[1]BoQ HSYC'!V3135</f>
        <v>BĐG Q2/2026</v>
      </c>
      <c r="X3135" s="44" t="str">
        <f>'[1]BoQ HSYC'!W3135</f>
        <v>ME</v>
      </c>
      <c r="Y3135" s="44"/>
      <c r="Z3135" s="44"/>
      <c r="AA3135" s="44"/>
      <c r="AB3135" s="2">
        <v>21286626.100098975</v>
      </c>
      <c r="AC3135" s="2">
        <v>31929939.150148463</v>
      </c>
      <c r="AD3135" s="2">
        <f>+M3135</f>
        <v>21955830</v>
      </c>
      <c r="AE3135" s="2">
        <f>+AD3135*14%</f>
        <v>3073816.2</v>
      </c>
      <c r="AF3135" s="155">
        <f>+AD3135*35%</f>
        <v>7684540.4999999991</v>
      </c>
      <c r="AG3135" s="2">
        <f>+AD3135*F3135</f>
        <v>32933745</v>
      </c>
      <c r="AH3135" s="2">
        <f>+AE3135*F3135</f>
        <v>4610724.3000000007</v>
      </c>
      <c r="AI3135" s="2">
        <f>+AF3135*F3135</f>
        <v>11526810.749999998</v>
      </c>
      <c r="AJ3135" s="2">
        <f>SUM(AG3135:AI3135)</f>
        <v>49071280.049999997</v>
      </c>
      <c r="AK3135" s="2">
        <f>+AD3135*G3135</f>
        <v>32933745</v>
      </c>
      <c r="AL3135" s="2">
        <f>+AE3135*G3135</f>
        <v>4610724.3000000007</v>
      </c>
      <c r="AM3135" s="2">
        <f>+AF3135*G3135</f>
        <v>11526810.749999998</v>
      </c>
      <c r="AN3135" s="155">
        <f>SUM(AK3135:AM3135)</f>
        <v>49071280.049999997</v>
      </c>
      <c r="AQ3135" s="145" t="s">
        <v>525</v>
      </c>
      <c r="AU3135" s="8"/>
      <c r="AV3135" s="8"/>
      <c r="AW3135" s="2">
        <f>'[2]BoQ HSYC-Đạt'!$AT3135</f>
        <v>24151413</v>
      </c>
      <c r="AX3135" s="8">
        <f>F3135*AW3135</f>
        <v>36227119.5</v>
      </c>
      <c r="AY3135" s="8">
        <f>IF(AQ3135="CT",7%,5%)*AX3135</f>
        <v>2535898.3650000002</v>
      </c>
      <c r="AZ3135" s="8">
        <f>AX3135*2%</f>
        <v>724542.39</v>
      </c>
      <c r="BA3135" s="8">
        <f>IF(BB3135&gt;0,0,AX3135*5%)</f>
        <v>1811355.9750000001</v>
      </c>
      <c r="BB3135" s="8"/>
      <c r="BC3135" s="8">
        <f>+AX3135+AY3135+AZ3135+BA3135+BB3135</f>
        <v>41298916.230000004</v>
      </c>
      <c r="BD3135" s="8">
        <f>AX3135-AT3135</f>
        <v>36227119.5</v>
      </c>
      <c r="BE3135" s="2"/>
      <c r="BH3135" s="2"/>
    </row>
    <row r="3136" spans="2:60" ht="17" hidden="1" outlineLevel="1" x14ac:dyDescent="0.2">
      <c r="B3136" s="82">
        <v>75</v>
      </c>
      <c r="C3136" s="144" t="s">
        <v>560</v>
      </c>
      <c r="D3136" s="144"/>
      <c r="E3136" s="82" t="s">
        <v>160</v>
      </c>
      <c r="F3136" s="143">
        <v>7</v>
      </c>
      <c r="G3136" s="142">
        <f>'[1]BoQ HSYC'!F3136</f>
        <v>7</v>
      </c>
      <c r="H3136" s="185">
        <f>'[1]BoQ HSYC'!G3136</f>
        <v>0</v>
      </c>
      <c r="I3136" s="185">
        <f>'[1]BoQ HSYC'!H3136</f>
        <v>0</v>
      </c>
      <c r="J3136" s="185">
        <f>'[1]BoQ HSYC'!I3136</f>
        <v>0</v>
      </c>
      <c r="K3136" s="48">
        <f>'[1]BoQ HSYC'!J3136</f>
        <v>12289680</v>
      </c>
      <c r="L3136" s="47">
        <f>'[1]BoQ HSYC'!K3136</f>
        <v>2913000</v>
      </c>
      <c r="M3136" s="47">
        <f>'[1]BoQ HSYC'!L3136</f>
        <v>15202680</v>
      </c>
      <c r="N3136" s="183">
        <f>'[1]BoQ HSYC'!M3136</f>
        <v>4301388</v>
      </c>
      <c r="O3136" s="183">
        <f>'[1]BoQ HSYC'!N3136</f>
        <v>1019549.9999999999</v>
      </c>
      <c r="P3136" s="83">
        <f>'[1]BoQ HSYC'!O3136</f>
        <v>5320938</v>
      </c>
      <c r="Q3136" s="47">
        <f>'[1]BoQ HSYC'!P3136</f>
        <v>106418760</v>
      </c>
      <c r="R3136" s="132">
        <f>'[1]BoQ HSYC'!Q3136</f>
        <v>37246566</v>
      </c>
      <c r="S3136" s="83">
        <f>'[1]BoQ HSYC'!R3136</f>
        <v>143665326</v>
      </c>
      <c r="T3136" s="48">
        <f>'[1]BoQ HSYC'!S3136</f>
        <v>0</v>
      </c>
      <c r="U3136" s="132">
        <f>'[1]BoQ HSYC'!T3136</f>
        <v>0</v>
      </c>
      <c r="V3136" s="132" t="str">
        <f>'[1]BoQ HSYC'!U3136</f>
        <v>BĐG Q2/2026</v>
      </c>
      <c r="W3136" s="132" t="str">
        <f>'[1]BoQ HSYC'!V3136</f>
        <v>BĐG Q2/2026</v>
      </c>
      <c r="X3136" s="44" t="str">
        <f>'[1]BoQ HSYC'!W3136</f>
        <v>ME</v>
      </c>
      <c r="Y3136" s="44"/>
      <c r="Z3136" s="44"/>
      <c r="AA3136" s="44"/>
      <c r="AB3136" s="2">
        <v>14180757.839119164</v>
      </c>
      <c r="AC3136" s="2">
        <v>99265304.873834148</v>
      </c>
      <c r="AD3136" s="2">
        <f>+M3136</f>
        <v>15202680</v>
      </c>
      <c r="AE3136" s="2">
        <f>+AD3136*14%</f>
        <v>2128375.2000000002</v>
      </c>
      <c r="AF3136" s="155">
        <f>+AD3136*35%</f>
        <v>5320938</v>
      </c>
      <c r="AG3136" s="2">
        <f>+AD3136*F3136</f>
        <v>106418760</v>
      </c>
      <c r="AH3136" s="2">
        <f>+AE3136*F3136</f>
        <v>14898626.400000002</v>
      </c>
      <c r="AI3136" s="2">
        <f>+AF3136*F3136</f>
        <v>37246566</v>
      </c>
      <c r="AJ3136" s="2">
        <f>SUM(AG3136:AI3136)</f>
        <v>158563952.40000001</v>
      </c>
      <c r="AK3136" s="2">
        <f>+AD3136*G3136</f>
        <v>106418760</v>
      </c>
      <c r="AL3136" s="2">
        <f>+AE3136*G3136</f>
        <v>14898626.400000002</v>
      </c>
      <c r="AM3136" s="2">
        <f>+AF3136*G3136</f>
        <v>37246566</v>
      </c>
      <c r="AN3136" s="155">
        <f>SUM(AK3136:AM3136)</f>
        <v>158563952.40000001</v>
      </c>
      <c r="AQ3136" s="145" t="s">
        <v>525</v>
      </c>
      <c r="AU3136" s="8"/>
      <c r="AV3136" s="8"/>
      <c r="AW3136" s="2">
        <f>'[2]BoQ HSYC-Đạt'!$AT3136</f>
        <v>16722948</v>
      </c>
      <c r="AX3136" s="8">
        <f>F3136*AW3136</f>
        <v>117060636</v>
      </c>
      <c r="AY3136" s="8">
        <f>IF(AQ3136="CT",7%,5%)*AX3136</f>
        <v>8194244.5200000005</v>
      </c>
      <c r="AZ3136" s="8">
        <f>AX3136*2%</f>
        <v>2341212.7200000002</v>
      </c>
      <c r="BA3136" s="8">
        <f>IF(BB3136&gt;0,0,AX3136*5%)</f>
        <v>5853031.8000000007</v>
      </c>
      <c r="BB3136" s="8"/>
      <c r="BC3136" s="8">
        <f>+AX3136+AY3136+AZ3136+BA3136+BB3136</f>
        <v>133449125.03999999</v>
      </c>
      <c r="BD3136" s="8">
        <f>AX3136-AT3136</f>
        <v>117060636</v>
      </c>
      <c r="BE3136" s="2"/>
      <c r="BH3136" s="2"/>
    </row>
    <row r="3137" spans="2:60" ht="17" hidden="1" outlineLevel="1" x14ac:dyDescent="0.2">
      <c r="B3137" s="82">
        <v>76</v>
      </c>
      <c r="C3137" s="144" t="s">
        <v>559</v>
      </c>
      <c r="D3137" s="144"/>
      <c r="E3137" s="82" t="s">
        <v>160</v>
      </c>
      <c r="F3137" s="143">
        <v>6.85</v>
      </c>
      <c r="G3137" s="142">
        <f>'[1]BoQ HSYC'!F3137</f>
        <v>6.85</v>
      </c>
      <c r="H3137" s="185">
        <f>'[1]BoQ HSYC'!G3137</f>
        <v>0</v>
      </c>
      <c r="I3137" s="185">
        <f>'[1]BoQ HSYC'!H3137</f>
        <v>0</v>
      </c>
      <c r="J3137" s="185">
        <f>'[1]BoQ HSYC'!I3137</f>
        <v>0</v>
      </c>
      <c r="K3137" s="48">
        <f>'[1]BoQ HSYC'!J3137</f>
        <v>7846488</v>
      </c>
      <c r="L3137" s="47">
        <f>'[1]BoQ HSYC'!K3137</f>
        <v>2394120</v>
      </c>
      <c r="M3137" s="47">
        <f>'[1]BoQ HSYC'!L3137</f>
        <v>10240608</v>
      </c>
      <c r="N3137" s="183">
        <f>'[1]BoQ HSYC'!M3137</f>
        <v>2746270.8</v>
      </c>
      <c r="O3137" s="183">
        <f>'[1]BoQ HSYC'!N3137</f>
        <v>837942</v>
      </c>
      <c r="P3137" s="83">
        <f>'[1]BoQ HSYC'!O3137</f>
        <v>3584212.8</v>
      </c>
      <c r="Q3137" s="47">
        <f>'[1]BoQ HSYC'!P3137</f>
        <v>70148164.799999997</v>
      </c>
      <c r="R3137" s="132">
        <f>'[1]BoQ HSYC'!Q3137</f>
        <v>24551857.679999996</v>
      </c>
      <c r="S3137" s="83">
        <f>'[1]BoQ HSYC'!R3137</f>
        <v>94700022.479999989</v>
      </c>
      <c r="T3137" s="48">
        <f>'[1]BoQ HSYC'!S3137</f>
        <v>0</v>
      </c>
      <c r="U3137" s="132">
        <f>'[1]BoQ HSYC'!T3137</f>
        <v>0</v>
      </c>
      <c r="V3137" s="132" t="str">
        <f>'[1]BoQ HSYC'!U3137</f>
        <v>BĐG Q2/2026</v>
      </c>
      <c r="W3137" s="132" t="str">
        <f>'[1]BoQ HSYC'!V3137</f>
        <v>BĐG Q2/2026</v>
      </c>
      <c r="X3137" s="44" t="str">
        <f>'[1]BoQ HSYC'!W3137</f>
        <v>ME</v>
      </c>
      <c r="Y3137" s="44"/>
      <c r="Z3137" s="44"/>
      <c r="AA3137" s="44"/>
      <c r="AB3137" s="2">
        <v>10055686.989280764</v>
      </c>
      <c r="AC3137" s="2">
        <v>68881455.876573235</v>
      </c>
      <c r="AD3137" s="2">
        <f>+M3137</f>
        <v>10240608</v>
      </c>
      <c r="AE3137" s="2">
        <f>+AD3137*14%</f>
        <v>1433685.12</v>
      </c>
      <c r="AF3137" s="155">
        <f>+AD3137*35%</f>
        <v>3584212.8</v>
      </c>
      <c r="AG3137" s="2">
        <f>+AD3137*F3137</f>
        <v>70148164.799999997</v>
      </c>
      <c r="AH3137" s="2">
        <f>+AE3137*F3137</f>
        <v>9820743.0720000006</v>
      </c>
      <c r="AI3137" s="2">
        <f>+AF3137*F3137</f>
        <v>24551857.679999996</v>
      </c>
      <c r="AJ3137" s="2">
        <f>SUM(AG3137:AI3137)</f>
        <v>104520765.55199999</v>
      </c>
      <c r="AK3137" s="2">
        <f>+AD3137*G3137</f>
        <v>70148164.799999997</v>
      </c>
      <c r="AL3137" s="2">
        <f>+AE3137*G3137</f>
        <v>9820743.0720000006</v>
      </c>
      <c r="AM3137" s="2">
        <f>+AF3137*G3137</f>
        <v>24551857.679999996</v>
      </c>
      <c r="AN3137" s="155">
        <f>SUM(AK3137:AM3137)</f>
        <v>104520765.55199999</v>
      </c>
      <c r="AQ3137" s="145" t="s">
        <v>525</v>
      </c>
      <c r="AU3137" s="8"/>
      <c r="AV3137" s="8"/>
      <c r="AW3137" s="2">
        <f>'[2]BoQ HSYC-Đạt'!$AT3137</f>
        <v>11264668.800000001</v>
      </c>
      <c r="AX3137" s="8">
        <f>F3137*AW3137</f>
        <v>77162981.280000001</v>
      </c>
      <c r="AY3137" s="8">
        <f>IF(AQ3137="CT",7%,5%)*AX3137</f>
        <v>5401408.6896000002</v>
      </c>
      <c r="AZ3137" s="8">
        <f>AX3137*2%</f>
        <v>1543259.6256000001</v>
      </c>
      <c r="BA3137" s="8">
        <f>IF(BB3137&gt;0,0,AX3137*5%)</f>
        <v>3858149.0640000002</v>
      </c>
      <c r="BB3137" s="8"/>
      <c r="BC3137" s="8">
        <f>+AX3137+AY3137+AZ3137+BA3137+BB3137</f>
        <v>87965798.659199998</v>
      </c>
      <c r="BD3137" s="8">
        <f>AX3137-AT3137</f>
        <v>77162981.280000001</v>
      </c>
      <c r="BE3137" s="2"/>
      <c r="BH3137" s="2"/>
    </row>
    <row r="3138" spans="2:60" ht="17" hidden="1" outlineLevel="1" x14ac:dyDescent="0.2">
      <c r="B3138" s="82">
        <v>77</v>
      </c>
      <c r="C3138" s="144" t="s">
        <v>558</v>
      </c>
      <c r="D3138" s="144"/>
      <c r="E3138" s="82" t="s">
        <v>160</v>
      </c>
      <c r="F3138" s="143">
        <v>1.8</v>
      </c>
      <c r="G3138" s="142">
        <f>'[1]BoQ HSYC'!F3138</f>
        <v>1.8</v>
      </c>
      <c r="H3138" s="185">
        <f>'[1]BoQ HSYC'!G3138</f>
        <v>0</v>
      </c>
      <c r="I3138" s="185">
        <f>'[1]BoQ HSYC'!H3138</f>
        <v>0</v>
      </c>
      <c r="J3138" s="185">
        <f>'[1]BoQ HSYC'!I3138</f>
        <v>0</v>
      </c>
      <c r="K3138" s="48">
        <f>'[1]BoQ HSYC'!J3138</f>
        <v>3844464</v>
      </c>
      <c r="L3138" s="47">
        <f>'[1]BoQ HSYC'!K3138</f>
        <v>2265240</v>
      </c>
      <c r="M3138" s="47">
        <f>'[1]BoQ HSYC'!L3138</f>
        <v>6109704</v>
      </c>
      <c r="N3138" s="183">
        <f>'[1]BoQ HSYC'!M3138</f>
        <v>1345562.4</v>
      </c>
      <c r="O3138" s="183">
        <f>'[1]BoQ HSYC'!N3138</f>
        <v>792834</v>
      </c>
      <c r="P3138" s="83">
        <f>'[1]BoQ HSYC'!O3138</f>
        <v>2138396.4</v>
      </c>
      <c r="Q3138" s="47">
        <f>'[1]BoQ HSYC'!P3138</f>
        <v>10997467.200000001</v>
      </c>
      <c r="R3138" s="132">
        <f>'[1]BoQ HSYC'!Q3138</f>
        <v>3849113.52</v>
      </c>
      <c r="S3138" s="83">
        <f>'[1]BoQ HSYC'!R3138</f>
        <v>14846580.720000001</v>
      </c>
      <c r="T3138" s="48">
        <f>'[1]BoQ HSYC'!S3138</f>
        <v>0</v>
      </c>
      <c r="U3138" s="132">
        <f>'[1]BoQ HSYC'!T3138</f>
        <v>0</v>
      </c>
      <c r="V3138" s="132" t="str">
        <f>'[1]BoQ HSYC'!U3138</f>
        <v>BĐG Q2/2026</v>
      </c>
      <c r="W3138" s="132" t="str">
        <f>'[1]BoQ HSYC'!V3138</f>
        <v>BĐG Q2/2026</v>
      </c>
      <c r="X3138" s="44" t="str">
        <f>'[1]BoQ HSYC'!W3138</f>
        <v>ME</v>
      </c>
      <c r="Y3138" s="44"/>
      <c r="Z3138" s="44"/>
      <c r="AA3138" s="44"/>
      <c r="AB3138" s="2">
        <v>6431825.5247725872</v>
      </c>
      <c r="AC3138" s="2">
        <v>11577285.944590658</v>
      </c>
      <c r="AD3138" s="2">
        <f>+M3138</f>
        <v>6109704</v>
      </c>
      <c r="AE3138" s="2">
        <f>+AD3138*14%</f>
        <v>855358.56</v>
      </c>
      <c r="AF3138" s="155">
        <f>+AD3138*35%</f>
        <v>2138396.4</v>
      </c>
      <c r="AG3138" s="2">
        <f>+AD3138*F3138</f>
        <v>10997467.200000001</v>
      </c>
      <c r="AH3138" s="2">
        <f>+AE3138*F3138</f>
        <v>1539645.4080000001</v>
      </c>
      <c r="AI3138" s="2">
        <f>+AF3138*F3138</f>
        <v>3849113.52</v>
      </c>
      <c r="AJ3138" s="2">
        <f>SUM(AG3138:AI3138)</f>
        <v>16386226.128</v>
      </c>
      <c r="AK3138" s="2">
        <f>+AD3138*G3138</f>
        <v>10997467.200000001</v>
      </c>
      <c r="AL3138" s="2">
        <f>+AE3138*G3138</f>
        <v>1539645.4080000001</v>
      </c>
      <c r="AM3138" s="2">
        <f>+AF3138*G3138</f>
        <v>3849113.52</v>
      </c>
      <c r="AN3138" s="155">
        <f>SUM(AK3138:AM3138)</f>
        <v>16386226.128</v>
      </c>
      <c r="AQ3138" s="145" t="s">
        <v>525</v>
      </c>
      <c r="AU3138" s="8"/>
      <c r="AV3138" s="8"/>
      <c r="AW3138" s="2">
        <f>'[2]BoQ HSYC-Đạt'!$AT3138</f>
        <v>6720674.4000000004</v>
      </c>
      <c r="AX3138" s="8">
        <f>F3138*AW3138</f>
        <v>12097213.920000002</v>
      </c>
      <c r="AY3138" s="8">
        <f>IF(AQ3138="CT",7%,5%)*AX3138</f>
        <v>846804.97440000018</v>
      </c>
      <c r="AZ3138" s="8">
        <f>AX3138*2%</f>
        <v>241944.27840000004</v>
      </c>
      <c r="BA3138" s="8">
        <f>IF(BB3138&gt;0,0,AX3138*5%)</f>
        <v>604860.69600000011</v>
      </c>
      <c r="BB3138" s="8"/>
      <c r="BC3138" s="8">
        <f>+AX3138+AY3138+AZ3138+BA3138+BB3138</f>
        <v>13790823.868800003</v>
      </c>
      <c r="BD3138" s="8">
        <f>AX3138-AT3138</f>
        <v>12097213.920000002</v>
      </c>
      <c r="BE3138" s="2"/>
      <c r="BH3138" s="2"/>
    </row>
    <row r="3139" spans="2:60" ht="17" hidden="1" outlineLevel="1" x14ac:dyDescent="0.2">
      <c r="B3139" s="82">
        <v>78</v>
      </c>
      <c r="C3139" s="144" t="s">
        <v>557</v>
      </c>
      <c r="D3139" s="144"/>
      <c r="E3139" s="82" t="s">
        <v>160</v>
      </c>
      <c r="F3139" s="143">
        <v>0.6</v>
      </c>
      <c r="G3139" s="142">
        <f>'[1]BoQ HSYC'!F3139</f>
        <v>0.6</v>
      </c>
      <c r="H3139" s="185">
        <f>'[1]BoQ HSYC'!G3139</f>
        <v>0</v>
      </c>
      <c r="I3139" s="185">
        <f>'[1]BoQ HSYC'!H3139</f>
        <v>0</v>
      </c>
      <c r="J3139" s="185">
        <f>'[1]BoQ HSYC'!I3139</f>
        <v>0</v>
      </c>
      <c r="K3139" s="48">
        <f>'[1]BoQ HSYC'!J3139</f>
        <v>1961622</v>
      </c>
      <c r="L3139" s="47">
        <f>'[1]BoQ HSYC'!K3139</f>
        <v>1659240.0000000002</v>
      </c>
      <c r="M3139" s="47">
        <f>'[1]BoQ HSYC'!L3139</f>
        <v>3620862</v>
      </c>
      <c r="N3139" s="183">
        <f>'[1]BoQ HSYC'!M3139</f>
        <v>686567.7</v>
      </c>
      <c r="O3139" s="183">
        <f>'[1]BoQ HSYC'!N3139</f>
        <v>580734</v>
      </c>
      <c r="P3139" s="83">
        <f>'[1]BoQ HSYC'!O3139</f>
        <v>1267301.7</v>
      </c>
      <c r="Q3139" s="47">
        <f>'[1]BoQ HSYC'!P3139</f>
        <v>2172517.1999999997</v>
      </c>
      <c r="R3139" s="132">
        <f>'[1]BoQ HSYC'!Q3139</f>
        <v>760381.0199999999</v>
      </c>
      <c r="S3139" s="83">
        <f>'[1]BoQ HSYC'!R3139</f>
        <v>2932898.2199999997</v>
      </c>
      <c r="T3139" s="48">
        <f>'[1]BoQ HSYC'!S3139</f>
        <v>0</v>
      </c>
      <c r="U3139" s="132">
        <f>'[1]BoQ HSYC'!T3139</f>
        <v>0</v>
      </c>
      <c r="V3139" s="132" t="str">
        <f>'[1]BoQ HSYC'!U3139</f>
        <v>BĐG Q2/2026</v>
      </c>
      <c r="W3139" s="132" t="str">
        <f>'[1]BoQ HSYC'!V3139</f>
        <v>BĐG Q2/2026</v>
      </c>
      <c r="X3139" s="44" t="str">
        <f>'[1]BoQ HSYC'!W3139</f>
        <v>ME</v>
      </c>
      <c r="Y3139" s="44"/>
      <c r="Z3139" s="44"/>
      <c r="AA3139" s="44"/>
      <c r="AB3139" s="2">
        <v>3726444.0495739877</v>
      </c>
      <c r="AC3139" s="2">
        <v>2235866.4297443926</v>
      </c>
      <c r="AD3139" s="2">
        <f>+M3139</f>
        <v>3620862</v>
      </c>
      <c r="AE3139" s="2">
        <f>+AD3139*14%</f>
        <v>506920.68000000005</v>
      </c>
      <c r="AF3139" s="155">
        <f>+AD3139*35%</f>
        <v>1267301.7</v>
      </c>
      <c r="AG3139" s="2">
        <f>+AD3139*F3139</f>
        <v>2172517.1999999997</v>
      </c>
      <c r="AH3139" s="2">
        <f>+AE3139*F3139</f>
        <v>304152.408</v>
      </c>
      <c r="AI3139" s="2">
        <f>+AF3139*F3139</f>
        <v>760381.0199999999</v>
      </c>
      <c r="AJ3139" s="2">
        <f>SUM(AG3139:AI3139)</f>
        <v>3237050.6279999996</v>
      </c>
      <c r="AK3139" s="2">
        <f>+AD3139*G3139</f>
        <v>2172517.1999999997</v>
      </c>
      <c r="AL3139" s="2">
        <f>+AE3139*G3139</f>
        <v>304152.408</v>
      </c>
      <c r="AM3139" s="2">
        <f>+AF3139*G3139</f>
        <v>760381.0199999999</v>
      </c>
      <c r="AN3139" s="155">
        <f>SUM(AK3139:AM3139)</f>
        <v>3237050.6279999996</v>
      </c>
      <c r="AQ3139" s="145" t="s">
        <v>525</v>
      </c>
      <c r="AU3139" s="8"/>
      <c r="AV3139" s="8"/>
      <c r="AW3139" s="2">
        <f>'[2]BoQ HSYC-Đạt'!$AT3139</f>
        <v>3982948.2</v>
      </c>
      <c r="AX3139" s="8">
        <f>F3139*AW3139</f>
        <v>2389768.92</v>
      </c>
      <c r="AY3139" s="8">
        <f>IF(AQ3139="CT",7%,5%)*AX3139</f>
        <v>167283.82440000001</v>
      </c>
      <c r="AZ3139" s="8">
        <f>AX3139*2%</f>
        <v>47795.378400000001</v>
      </c>
      <c r="BA3139" s="8">
        <f>IF(BB3139&gt;0,0,AX3139*5%)</f>
        <v>119488.446</v>
      </c>
      <c r="BB3139" s="8"/>
      <c r="BC3139" s="8">
        <f>+AX3139+AY3139+AZ3139+BA3139+BB3139</f>
        <v>2724336.5687999995</v>
      </c>
      <c r="BD3139" s="8">
        <f>AX3139-AT3139</f>
        <v>2389768.92</v>
      </c>
      <c r="BE3139" s="2"/>
      <c r="BH3139" s="2"/>
    </row>
    <row r="3140" spans="2:60" ht="17" hidden="1" outlineLevel="1" x14ac:dyDescent="0.2">
      <c r="B3140" s="82">
        <v>79</v>
      </c>
      <c r="C3140" s="144" t="s">
        <v>556</v>
      </c>
      <c r="D3140" s="144"/>
      <c r="E3140" s="82" t="s">
        <v>85</v>
      </c>
      <c r="F3140" s="143">
        <v>2</v>
      </c>
      <c r="G3140" s="142">
        <f>'[1]BoQ HSYC'!F3140</f>
        <v>2</v>
      </c>
      <c r="H3140" s="185">
        <f>'[1]BoQ HSYC'!G3140</f>
        <v>0</v>
      </c>
      <c r="I3140" s="185">
        <f>'[1]BoQ HSYC'!H3140</f>
        <v>0</v>
      </c>
      <c r="J3140" s="185">
        <f>'[1]BoQ HSYC'!I3140</f>
        <v>0</v>
      </c>
      <c r="K3140" s="48">
        <f>'[1]BoQ HSYC'!J3140</f>
        <v>206784</v>
      </c>
      <c r="L3140" s="47">
        <f>'[1]BoQ HSYC'!K3140</f>
        <v>32118</v>
      </c>
      <c r="M3140" s="47">
        <f>'[1]BoQ HSYC'!L3140</f>
        <v>238902</v>
      </c>
      <c r="N3140" s="183">
        <f>'[1]BoQ HSYC'!M3140</f>
        <v>72374.399999999994</v>
      </c>
      <c r="O3140" s="183">
        <f>'[1]BoQ HSYC'!N3140</f>
        <v>11241.3</v>
      </c>
      <c r="P3140" s="83">
        <f>'[1]BoQ HSYC'!O3140</f>
        <v>83615.7</v>
      </c>
      <c r="Q3140" s="47">
        <f>'[1]BoQ HSYC'!P3140</f>
        <v>477804</v>
      </c>
      <c r="R3140" s="132">
        <f>'[1]BoQ HSYC'!Q3140</f>
        <v>167231.4</v>
      </c>
      <c r="S3140" s="83">
        <f>'[1]BoQ HSYC'!R3140</f>
        <v>645035.4</v>
      </c>
      <c r="T3140" s="48">
        <f>'[1]BoQ HSYC'!S3140</f>
        <v>0</v>
      </c>
      <c r="U3140" s="132">
        <f>'[1]BoQ HSYC'!T3140</f>
        <v>0</v>
      </c>
      <c r="V3140" s="132" t="str">
        <f>'[1]BoQ HSYC'!U3140</f>
        <v>BĐG Q2/2026</v>
      </c>
      <c r="W3140" s="132" t="str">
        <f>'[1]BoQ HSYC'!V3140</f>
        <v>BĐG Q2/2026</v>
      </c>
      <c r="X3140" s="44" t="str">
        <f>'[1]BoQ HSYC'!W3140</f>
        <v>ME</v>
      </c>
      <c r="Y3140" s="44"/>
      <c r="Z3140" s="44"/>
      <c r="AA3140" s="44"/>
      <c r="AB3140" s="2">
        <v>366420.39743430004</v>
      </c>
      <c r="AC3140" s="2">
        <v>732840.79486860009</v>
      </c>
      <c r="AD3140" s="2">
        <f>+M3140</f>
        <v>238902</v>
      </c>
      <c r="AE3140" s="2">
        <f>+AD3140*14%</f>
        <v>33446.280000000006</v>
      </c>
      <c r="AF3140" s="155">
        <f>+AD3140*35%</f>
        <v>83615.7</v>
      </c>
      <c r="AG3140" s="2">
        <f>+AD3140*F3140</f>
        <v>477804</v>
      </c>
      <c r="AH3140" s="2">
        <f>+AE3140*F3140</f>
        <v>66892.560000000012</v>
      </c>
      <c r="AI3140" s="2">
        <f>+AF3140*F3140</f>
        <v>167231.4</v>
      </c>
      <c r="AJ3140" s="2">
        <f>SUM(AG3140:AI3140)</f>
        <v>711927.96000000008</v>
      </c>
      <c r="AK3140" s="2">
        <f>+AD3140*G3140</f>
        <v>477804</v>
      </c>
      <c r="AL3140" s="2">
        <f>+AE3140*G3140</f>
        <v>66892.560000000012</v>
      </c>
      <c r="AM3140" s="2">
        <f>+AF3140*G3140</f>
        <v>167231.4</v>
      </c>
      <c r="AN3140" s="155">
        <f>SUM(AK3140:AM3140)</f>
        <v>711927.96000000008</v>
      </c>
      <c r="AQ3140" s="145" t="s">
        <v>525</v>
      </c>
      <c r="AU3140" s="8"/>
      <c r="AV3140" s="8"/>
      <c r="AW3140" s="2">
        <f>'[2]BoQ HSYC-Đạt'!$AT3140</f>
        <v>243680.04</v>
      </c>
      <c r="AX3140" s="8">
        <f>F3140*AW3140</f>
        <v>487360.08</v>
      </c>
      <c r="AY3140" s="8">
        <f>IF(AQ3140="CT",7%,5%)*AX3140</f>
        <v>34115.205600000001</v>
      </c>
      <c r="AZ3140" s="8">
        <f>AX3140*2%</f>
        <v>9747.2016000000003</v>
      </c>
      <c r="BA3140" s="8">
        <f>IF(BB3140&gt;0,0,AX3140*5%)</f>
        <v>24368.004000000001</v>
      </c>
      <c r="BB3140" s="8"/>
      <c r="BC3140" s="8">
        <f>+AX3140+AY3140+AZ3140+BA3140+BB3140</f>
        <v>555590.49119999993</v>
      </c>
      <c r="BD3140" s="8">
        <f>AX3140-AT3140</f>
        <v>487360.08</v>
      </c>
      <c r="BE3140" s="2"/>
      <c r="BH3140" s="2"/>
    </row>
    <row r="3141" spans="2:60" ht="17" hidden="1" outlineLevel="1" x14ac:dyDescent="0.2">
      <c r="B3141" s="82">
        <v>80</v>
      </c>
      <c r="C3141" s="144" t="s">
        <v>555</v>
      </c>
      <c r="D3141" s="144"/>
      <c r="E3141" s="82" t="s">
        <v>85</v>
      </c>
      <c r="F3141" s="143">
        <v>15</v>
      </c>
      <c r="G3141" s="142">
        <f>'[1]BoQ HSYC'!F3141</f>
        <v>15</v>
      </c>
      <c r="H3141" s="185">
        <f>'[1]BoQ HSYC'!G3141</f>
        <v>0</v>
      </c>
      <c r="I3141" s="185">
        <f>'[1]BoQ HSYC'!H3141</f>
        <v>0</v>
      </c>
      <c r="J3141" s="185">
        <f>'[1]BoQ HSYC'!I3141</f>
        <v>0</v>
      </c>
      <c r="K3141" s="48">
        <f>'[1]BoQ HSYC'!J3141</f>
        <v>206784</v>
      </c>
      <c r="L3141" s="47">
        <f>'[1]BoQ HSYC'!K3141</f>
        <v>32118</v>
      </c>
      <c r="M3141" s="47">
        <f>'[1]BoQ HSYC'!L3141</f>
        <v>238902</v>
      </c>
      <c r="N3141" s="183">
        <f>'[1]BoQ HSYC'!M3141</f>
        <v>72374.399999999994</v>
      </c>
      <c r="O3141" s="183">
        <f>'[1]BoQ HSYC'!N3141</f>
        <v>11241.3</v>
      </c>
      <c r="P3141" s="83">
        <f>'[1]BoQ HSYC'!O3141</f>
        <v>83615.7</v>
      </c>
      <c r="Q3141" s="47">
        <f>'[1]BoQ HSYC'!P3141</f>
        <v>3583530</v>
      </c>
      <c r="R3141" s="132">
        <f>'[1]BoQ HSYC'!Q3141</f>
        <v>1254235.5</v>
      </c>
      <c r="S3141" s="83">
        <f>'[1]BoQ HSYC'!R3141</f>
        <v>4837765.5</v>
      </c>
      <c r="T3141" s="48">
        <f>'[1]BoQ HSYC'!S3141</f>
        <v>0</v>
      </c>
      <c r="U3141" s="132">
        <f>'[1]BoQ HSYC'!T3141</f>
        <v>0</v>
      </c>
      <c r="V3141" s="132" t="str">
        <f>'[1]BoQ HSYC'!U3141</f>
        <v>BĐG Q2/2026</v>
      </c>
      <c r="W3141" s="132" t="str">
        <f>'[1]BoQ HSYC'!V3141</f>
        <v>BĐG Q2/2026</v>
      </c>
      <c r="X3141" s="44" t="str">
        <f>'[1]BoQ HSYC'!W3141</f>
        <v>ME</v>
      </c>
      <c r="Y3141" s="44"/>
      <c r="Z3141" s="44"/>
      <c r="AA3141" s="44"/>
      <c r="AB3141" s="2">
        <v>257917.24092255</v>
      </c>
      <c r="AC3141" s="2">
        <v>3868758.6138382498</v>
      </c>
      <c r="AD3141" s="2">
        <f>+M3141</f>
        <v>238902</v>
      </c>
      <c r="AE3141" s="2">
        <f>+AD3141*14%</f>
        <v>33446.280000000006</v>
      </c>
      <c r="AF3141" s="155">
        <f>+AD3141*35%</f>
        <v>83615.7</v>
      </c>
      <c r="AG3141" s="2">
        <f>+AD3141*F3141</f>
        <v>3583530</v>
      </c>
      <c r="AH3141" s="2">
        <f>+AE3141*F3141</f>
        <v>501694.20000000007</v>
      </c>
      <c r="AI3141" s="2">
        <f>+AF3141*F3141</f>
        <v>1254235.5</v>
      </c>
      <c r="AJ3141" s="2">
        <f>SUM(AG3141:AI3141)</f>
        <v>5339459.7</v>
      </c>
      <c r="AK3141" s="2">
        <f>+AD3141*G3141</f>
        <v>3583530</v>
      </c>
      <c r="AL3141" s="2">
        <f>+AE3141*G3141</f>
        <v>501694.20000000007</v>
      </c>
      <c r="AM3141" s="2">
        <f>+AF3141*G3141</f>
        <v>1254235.5</v>
      </c>
      <c r="AN3141" s="155">
        <f>SUM(AK3141:AM3141)</f>
        <v>5339459.7</v>
      </c>
      <c r="AQ3141" s="145" t="s">
        <v>525</v>
      </c>
      <c r="AU3141" s="8"/>
      <c r="AV3141" s="8"/>
      <c r="AW3141" s="2">
        <f>'[2]BoQ HSYC-Đạt'!$AT3141</f>
        <v>243680.04</v>
      </c>
      <c r="AX3141" s="8">
        <f>F3141*AW3141</f>
        <v>3655200.6</v>
      </c>
      <c r="AY3141" s="8">
        <f>IF(AQ3141="CT",7%,5%)*AX3141</f>
        <v>255864.04200000004</v>
      </c>
      <c r="AZ3141" s="8">
        <f>AX3141*2%</f>
        <v>73104.012000000002</v>
      </c>
      <c r="BA3141" s="8">
        <f>IF(BB3141&gt;0,0,AX3141*5%)</f>
        <v>182760.03000000003</v>
      </c>
      <c r="BB3141" s="8"/>
      <c r="BC3141" s="8">
        <f>+AX3141+AY3141+AZ3141+BA3141+BB3141</f>
        <v>4166928.6840000004</v>
      </c>
      <c r="BD3141" s="8">
        <f>AX3141-AT3141</f>
        <v>3655200.6</v>
      </c>
      <c r="BE3141" s="2"/>
      <c r="BH3141" s="2"/>
    </row>
    <row r="3142" spans="2:60" ht="17" hidden="1" outlineLevel="1" x14ac:dyDescent="0.2">
      <c r="B3142" s="82">
        <v>81</v>
      </c>
      <c r="C3142" s="144" t="s">
        <v>554</v>
      </c>
      <c r="D3142" s="144"/>
      <c r="E3142" s="82" t="s">
        <v>85</v>
      </c>
      <c r="F3142" s="143">
        <v>164</v>
      </c>
      <c r="G3142" s="142">
        <f>'[1]BoQ HSYC'!F3142</f>
        <v>164</v>
      </c>
      <c r="H3142" s="185">
        <f>'[1]BoQ HSYC'!G3142</f>
        <v>0</v>
      </c>
      <c r="I3142" s="185">
        <f>'[1]BoQ HSYC'!H3142</f>
        <v>0</v>
      </c>
      <c r="J3142" s="185">
        <f>'[1]BoQ HSYC'!I3142</f>
        <v>0</v>
      </c>
      <c r="K3142" s="48">
        <f>'[1]BoQ HSYC'!J3142</f>
        <v>88560</v>
      </c>
      <c r="L3142" s="47">
        <f>'[1]BoQ HSYC'!K3142</f>
        <v>29646</v>
      </c>
      <c r="M3142" s="47">
        <f>'[1]BoQ HSYC'!L3142</f>
        <v>118206</v>
      </c>
      <c r="N3142" s="183">
        <f>'[1]BoQ HSYC'!M3142</f>
        <v>30995.999999999996</v>
      </c>
      <c r="O3142" s="183">
        <f>'[1]BoQ HSYC'!N3142</f>
        <v>10376.099999999999</v>
      </c>
      <c r="P3142" s="83">
        <f>'[1]BoQ HSYC'!O3142</f>
        <v>41372.099999999991</v>
      </c>
      <c r="Q3142" s="47">
        <f>'[1]BoQ HSYC'!P3142</f>
        <v>19385784</v>
      </c>
      <c r="R3142" s="132">
        <f>'[1]BoQ HSYC'!Q3142</f>
        <v>6785024.3999999985</v>
      </c>
      <c r="S3142" s="83">
        <f>'[1]BoQ HSYC'!R3142</f>
        <v>26170808.399999999</v>
      </c>
      <c r="T3142" s="48">
        <f>'[1]BoQ HSYC'!S3142</f>
        <v>0</v>
      </c>
      <c r="U3142" s="132">
        <f>'[1]BoQ HSYC'!T3142</f>
        <v>0</v>
      </c>
      <c r="V3142" s="132" t="str">
        <f>'[1]BoQ HSYC'!U3142</f>
        <v>BĐG Q2/2026</v>
      </c>
      <c r="W3142" s="132" t="str">
        <f>'[1]BoQ HSYC'!V3142</f>
        <v>BĐG Q2/2026</v>
      </c>
      <c r="X3142" s="44" t="str">
        <f>'[1]BoQ HSYC'!W3142</f>
        <v>ME</v>
      </c>
      <c r="Y3142" s="44"/>
      <c r="Z3142" s="44"/>
      <c r="AA3142" s="44"/>
      <c r="AB3142" s="2">
        <v>214000.5377169</v>
      </c>
      <c r="AC3142" s="2">
        <v>35096088.185571596</v>
      </c>
      <c r="AD3142" s="2">
        <f>+M3142</f>
        <v>118206</v>
      </c>
      <c r="AE3142" s="2">
        <f>+AD3142*14%</f>
        <v>16548.84</v>
      </c>
      <c r="AF3142" s="155">
        <f>+AD3142*35%</f>
        <v>41372.1</v>
      </c>
      <c r="AG3142" s="2">
        <f>+AD3142*F3142</f>
        <v>19385784</v>
      </c>
      <c r="AH3142" s="2">
        <f>+AE3142*F3142</f>
        <v>2714009.7600000002</v>
      </c>
      <c r="AI3142" s="2">
        <f>+AF3142*F3142</f>
        <v>6785024.3999999994</v>
      </c>
      <c r="AJ3142" s="2">
        <f>SUM(AG3142:AI3142)</f>
        <v>28884818.16</v>
      </c>
      <c r="AK3142" s="2">
        <f>+AD3142*G3142</f>
        <v>19385784</v>
      </c>
      <c r="AL3142" s="2">
        <f>+AE3142*G3142</f>
        <v>2714009.7600000002</v>
      </c>
      <c r="AM3142" s="2">
        <f>+AF3142*G3142</f>
        <v>6785024.3999999994</v>
      </c>
      <c r="AN3142" s="155">
        <f>SUM(AK3142:AM3142)</f>
        <v>28884818.16</v>
      </c>
      <c r="AQ3142" s="145" t="s">
        <v>525</v>
      </c>
      <c r="AU3142" s="8"/>
      <c r="AV3142" s="8"/>
      <c r="AW3142" s="2">
        <f>'[2]BoQ HSYC-Đạt'!$AT3142</f>
        <v>120570.12</v>
      </c>
      <c r="AX3142" s="8">
        <f>F3142*AW3142</f>
        <v>19773499.68</v>
      </c>
      <c r="AY3142" s="8">
        <f>IF(AQ3142="CT",7%,5%)*AX3142</f>
        <v>1384144.9776000001</v>
      </c>
      <c r="AZ3142" s="8">
        <f>AX3142*2%</f>
        <v>395469.99359999999</v>
      </c>
      <c r="BA3142" s="8">
        <f>IF(BB3142&gt;0,0,AX3142*5%)</f>
        <v>988674.98400000005</v>
      </c>
      <c r="BB3142" s="8"/>
      <c r="BC3142" s="8">
        <f>+AX3142+AY3142+AZ3142+BA3142+BB3142</f>
        <v>22541789.635200001</v>
      </c>
      <c r="BD3142" s="8">
        <f>AX3142-AT3142</f>
        <v>19773499.68</v>
      </c>
      <c r="BE3142" s="2"/>
      <c r="BH3142" s="2"/>
    </row>
    <row r="3143" spans="2:60" ht="17" hidden="1" outlineLevel="1" x14ac:dyDescent="0.2">
      <c r="B3143" s="82">
        <v>82</v>
      </c>
      <c r="C3143" s="144" t="s">
        <v>553</v>
      </c>
      <c r="D3143" s="144"/>
      <c r="E3143" s="82" t="s">
        <v>85</v>
      </c>
      <c r="F3143" s="143">
        <v>94</v>
      </c>
      <c r="G3143" s="142">
        <f>'[1]BoQ HSYC'!F3143</f>
        <v>94</v>
      </c>
      <c r="H3143" s="185">
        <f>'[1]BoQ HSYC'!G3143</f>
        <v>0</v>
      </c>
      <c r="I3143" s="185">
        <f>'[1]BoQ HSYC'!H3143</f>
        <v>0</v>
      </c>
      <c r="J3143" s="185">
        <f>'[1]BoQ HSYC'!I3143</f>
        <v>0</v>
      </c>
      <c r="K3143" s="48">
        <f>'[1]BoQ HSYC'!J3143</f>
        <v>48240</v>
      </c>
      <c r="L3143" s="47">
        <f>'[1]BoQ HSYC'!K3143</f>
        <v>24705</v>
      </c>
      <c r="M3143" s="47">
        <f>'[1]BoQ HSYC'!L3143</f>
        <v>72945</v>
      </c>
      <c r="N3143" s="183">
        <f>'[1]BoQ HSYC'!M3143</f>
        <v>16884</v>
      </c>
      <c r="O3143" s="183">
        <f>'[1]BoQ HSYC'!N3143</f>
        <v>8646.75</v>
      </c>
      <c r="P3143" s="83">
        <f>'[1]BoQ HSYC'!O3143</f>
        <v>25530.75</v>
      </c>
      <c r="Q3143" s="47">
        <f>'[1]BoQ HSYC'!P3143</f>
        <v>6856830</v>
      </c>
      <c r="R3143" s="132">
        <f>'[1]BoQ HSYC'!Q3143</f>
        <v>2399890.5</v>
      </c>
      <c r="S3143" s="83">
        <f>'[1]BoQ HSYC'!R3143</f>
        <v>9256720.5</v>
      </c>
      <c r="T3143" s="48">
        <f>'[1]BoQ HSYC'!S3143</f>
        <v>0</v>
      </c>
      <c r="U3143" s="132">
        <f>'[1]BoQ HSYC'!T3143</f>
        <v>0</v>
      </c>
      <c r="V3143" s="132" t="str">
        <f>'[1]BoQ HSYC'!U3143</f>
        <v>BĐG Q2/2026</v>
      </c>
      <c r="W3143" s="132" t="str">
        <f>'[1]BoQ HSYC'!V3143</f>
        <v>BĐG Q2/2026</v>
      </c>
      <c r="X3143" s="44" t="str">
        <f>'[1]BoQ HSYC'!W3143</f>
        <v>ME</v>
      </c>
      <c r="Y3143" s="44"/>
      <c r="Z3143" s="44"/>
      <c r="AA3143" s="44"/>
      <c r="AB3143" s="2">
        <v>128627.05956507</v>
      </c>
      <c r="AC3143" s="2">
        <v>12090943.599116581</v>
      </c>
      <c r="AD3143" s="2">
        <f>+M3143</f>
        <v>72945</v>
      </c>
      <c r="AE3143" s="2">
        <f>+AD3143*14%</f>
        <v>10212.300000000001</v>
      </c>
      <c r="AF3143" s="155">
        <f>+AD3143*35%</f>
        <v>25530.75</v>
      </c>
      <c r="AG3143" s="2">
        <f>+AD3143*F3143</f>
        <v>6856830</v>
      </c>
      <c r="AH3143" s="2">
        <f>+AE3143*F3143</f>
        <v>959956.20000000007</v>
      </c>
      <c r="AI3143" s="2">
        <f>+AF3143*F3143</f>
        <v>2399890.5</v>
      </c>
      <c r="AJ3143" s="2">
        <f>SUM(AG3143:AI3143)</f>
        <v>10216676.699999999</v>
      </c>
      <c r="AK3143" s="2">
        <f>+AD3143*G3143</f>
        <v>6856830</v>
      </c>
      <c r="AL3143" s="2">
        <f>+AE3143*G3143</f>
        <v>959956.20000000007</v>
      </c>
      <c r="AM3143" s="2">
        <f>+AF3143*G3143</f>
        <v>2399890.5</v>
      </c>
      <c r="AN3143" s="155">
        <f>SUM(AK3143:AM3143)</f>
        <v>10216676.699999999</v>
      </c>
      <c r="AQ3143" s="145" t="s">
        <v>525</v>
      </c>
      <c r="AU3143" s="8"/>
      <c r="AV3143" s="8"/>
      <c r="AW3143" s="2">
        <f>'[2]BoQ HSYC-Đạt'!$AT3143</f>
        <v>74403.899999999994</v>
      </c>
      <c r="AX3143" s="8">
        <f>F3143*AW3143</f>
        <v>6993966.5999999996</v>
      </c>
      <c r="AY3143" s="8">
        <f>IF(AQ3143="CT",7%,5%)*AX3143</f>
        <v>489577.66200000001</v>
      </c>
      <c r="AZ3143" s="8">
        <f>AX3143*2%</f>
        <v>139879.33199999999</v>
      </c>
      <c r="BA3143" s="8">
        <f>IF(BB3143&gt;0,0,AX3143*5%)</f>
        <v>349698.33</v>
      </c>
      <c r="BB3143" s="8"/>
      <c r="BC3143" s="8">
        <f>+AX3143+AY3143+AZ3143+BA3143+BB3143</f>
        <v>7973121.9240000006</v>
      </c>
      <c r="BD3143" s="8">
        <f>AX3143-AT3143</f>
        <v>6993966.5999999996</v>
      </c>
      <c r="BE3143" s="2"/>
      <c r="BH3143" s="2"/>
    </row>
    <row r="3144" spans="2:60" ht="17" hidden="1" outlineLevel="1" x14ac:dyDescent="0.2">
      <c r="B3144" s="82">
        <v>83</v>
      </c>
      <c r="C3144" s="144" t="s">
        <v>552</v>
      </c>
      <c r="D3144" s="144"/>
      <c r="E3144" s="82" t="s">
        <v>85</v>
      </c>
      <c r="F3144" s="143">
        <v>8</v>
      </c>
      <c r="G3144" s="142">
        <f>'[1]BoQ HSYC'!F3144</f>
        <v>8</v>
      </c>
      <c r="H3144" s="185">
        <f>'[1]BoQ HSYC'!G3144</f>
        <v>0</v>
      </c>
      <c r="I3144" s="185">
        <f>'[1]BoQ HSYC'!H3144</f>
        <v>0</v>
      </c>
      <c r="J3144" s="185">
        <f>'[1]BoQ HSYC'!I3144</f>
        <v>0</v>
      </c>
      <c r="K3144" s="48">
        <f>'[1]BoQ HSYC'!J3144</f>
        <v>468000</v>
      </c>
      <c r="L3144" s="47">
        <f>'[1]BoQ HSYC'!K3144</f>
        <v>44469</v>
      </c>
      <c r="M3144" s="47">
        <f>'[1]BoQ HSYC'!L3144</f>
        <v>512469</v>
      </c>
      <c r="N3144" s="183">
        <f>'[1]BoQ HSYC'!M3144</f>
        <v>163800</v>
      </c>
      <c r="O3144" s="183">
        <f>'[1]BoQ HSYC'!N3144</f>
        <v>15564.15</v>
      </c>
      <c r="P3144" s="83">
        <f>'[1]BoQ HSYC'!O3144</f>
        <v>179364.15</v>
      </c>
      <c r="Q3144" s="47">
        <f>'[1]BoQ HSYC'!P3144</f>
        <v>4099752</v>
      </c>
      <c r="R3144" s="132">
        <f>'[1]BoQ HSYC'!Q3144</f>
        <v>1434913.2</v>
      </c>
      <c r="S3144" s="83">
        <f>'[1]BoQ HSYC'!R3144</f>
        <v>5534665.2000000002</v>
      </c>
      <c r="T3144" s="48">
        <f>'[1]BoQ HSYC'!S3144</f>
        <v>0</v>
      </c>
      <c r="U3144" s="132">
        <f>'[1]BoQ HSYC'!T3144</f>
        <v>0</v>
      </c>
      <c r="V3144" s="132" t="str">
        <f>'[1]BoQ HSYC'!U3144</f>
        <v>BĐG Q2/2026</v>
      </c>
      <c r="W3144" s="132" t="str">
        <f>'[1]BoQ HSYC'!V3144</f>
        <v>BĐG Q2/2026</v>
      </c>
      <c r="X3144" s="44" t="str">
        <f>'[1]BoQ HSYC'!W3144</f>
        <v>ME</v>
      </c>
      <c r="Y3144" s="44"/>
      <c r="Z3144" s="44"/>
      <c r="AA3144" s="44"/>
      <c r="AB3144" s="2">
        <v>693586.87087964977</v>
      </c>
      <c r="AC3144" s="2">
        <v>5548694.9670371981</v>
      </c>
      <c r="AD3144" s="2">
        <f>+M3144</f>
        <v>512469</v>
      </c>
      <c r="AE3144" s="2">
        <f>+AD3144*14%</f>
        <v>71745.66</v>
      </c>
      <c r="AF3144" s="155">
        <f>+AD3144*35%</f>
        <v>179364.15</v>
      </c>
      <c r="AG3144" s="2">
        <f>+AD3144*F3144</f>
        <v>4099752</v>
      </c>
      <c r="AH3144" s="2">
        <f>+AE3144*F3144</f>
        <v>573965.28</v>
      </c>
      <c r="AI3144" s="2">
        <f>+AF3144*F3144</f>
        <v>1434913.2</v>
      </c>
      <c r="AJ3144" s="2">
        <f>SUM(AG3144:AI3144)</f>
        <v>6108630.4800000004</v>
      </c>
      <c r="AK3144" s="2">
        <f>+AD3144*G3144</f>
        <v>4099752</v>
      </c>
      <c r="AL3144" s="2">
        <f>+AE3144*G3144</f>
        <v>573965.28</v>
      </c>
      <c r="AM3144" s="2">
        <f>+AF3144*G3144</f>
        <v>1434913.2</v>
      </c>
      <c r="AN3144" s="155">
        <f>SUM(AK3144:AM3144)</f>
        <v>6108630.4800000004</v>
      </c>
      <c r="AQ3144" s="145" t="s">
        <v>525</v>
      </c>
      <c r="AU3144" s="8"/>
      <c r="AV3144" s="8"/>
      <c r="AW3144" s="2">
        <f>'[2]BoQ HSYC-Đạt'!$AT3144</f>
        <v>522718.38</v>
      </c>
      <c r="AX3144" s="8">
        <f>F3144*AW3144</f>
        <v>4181747.04</v>
      </c>
      <c r="AY3144" s="8">
        <f>IF(AQ3144="CT",7%,5%)*AX3144</f>
        <v>292722.29280000005</v>
      </c>
      <c r="AZ3144" s="8">
        <f>AX3144*2%</f>
        <v>83634.940799999997</v>
      </c>
      <c r="BA3144" s="8">
        <f>IF(BB3144&gt;0,0,AX3144*5%)</f>
        <v>209087.35200000001</v>
      </c>
      <c r="BB3144" s="8"/>
      <c r="BC3144" s="8">
        <f>+AX3144+AY3144+AZ3144+BA3144+BB3144</f>
        <v>4767191.6255999999</v>
      </c>
      <c r="BD3144" s="8">
        <f>AX3144-AT3144</f>
        <v>4181747.04</v>
      </c>
      <c r="BE3144" s="2"/>
      <c r="BH3144" s="2"/>
    </row>
    <row r="3145" spans="2:60" ht="17" hidden="1" outlineLevel="1" x14ac:dyDescent="0.2">
      <c r="B3145" s="82">
        <v>84</v>
      </c>
      <c r="C3145" s="144" t="s">
        <v>551</v>
      </c>
      <c r="D3145" s="144"/>
      <c r="E3145" s="82" t="s">
        <v>85</v>
      </c>
      <c r="F3145" s="143">
        <v>8</v>
      </c>
      <c r="G3145" s="142">
        <f>'[1]BoQ HSYC'!F3145</f>
        <v>8</v>
      </c>
      <c r="H3145" s="185">
        <f>'[1]BoQ HSYC'!G3145</f>
        <v>0</v>
      </c>
      <c r="I3145" s="185">
        <f>'[1]BoQ HSYC'!H3145</f>
        <v>0</v>
      </c>
      <c r="J3145" s="185">
        <f>'[1]BoQ HSYC'!I3145</f>
        <v>0</v>
      </c>
      <c r="K3145" s="48">
        <f>'[1]BoQ HSYC'!J3145</f>
        <v>248400</v>
      </c>
      <c r="L3145" s="47">
        <f>'[1]BoQ HSYC'!K3145</f>
        <v>39528</v>
      </c>
      <c r="M3145" s="47">
        <f>'[1]BoQ HSYC'!L3145</f>
        <v>287928</v>
      </c>
      <c r="N3145" s="183">
        <f>'[1]BoQ HSYC'!M3145</f>
        <v>86940</v>
      </c>
      <c r="O3145" s="183">
        <f>'[1]BoQ HSYC'!N3145</f>
        <v>13834.8</v>
      </c>
      <c r="P3145" s="83">
        <f>'[1]BoQ HSYC'!O3145</f>
        <v>100774.8</v>
      </c>
      <c r="Q3145" s="47">
        <f>'[1]BoQ HSYC'!P3145</f>
        <v>2303424</v>
      </c>
      <c r="R3145" s="132">
        <f>'[1]BoQ HSYC'!Q3145</f>
        <v>806198.4</v>
      </c>
      <c r="S3145" s="83">
        <f>'[1]BoQ HSYC'!R3145</f>
        <v>3109622.4</v>
      </c>
      <c r="T3145" s="48">
        <f>'[1]BoQ HSYC'!S3145</f>
        <v>0</v>
      </c>
      <c r="U3145" s="132">
        <f>'[1]BoQ HSYC'!T3145</f>
        <v>0</v>
      </c>
      <c r="V3145" s="132" t="str">
        <f>'[1]BoQ HSYC'!U3145</f>
        <v>BĐG Q2/2026</v>
      </c>
      <c r="W3145" s="132" t="str">
        <f>'[1]BoQ HSYC'!V3145</f>
        <v>BĐG Q2/2026</v>
      </c>
      <c r="X3145" s="44" t="str">
        <f>'[1]BoQ HSYC'!W3145</f>
        <v>ME</v>
      </c>
      <c r="Y3145" s="44"/>
      <c r="Z3145" s="44"/>
      <c r="AA3145" s="44"/>
      <c r="AB3145" s="2">
        <v>484591.29926624999</v>
      </c>
      <c r="AC3145" s="2">
        <v>3876730.3941299999</v>
      </c>
      <c r="AD3145" s="2">
        <f>+M3145</f>
        <v>287928</v>
      </c>
      <c r="AE3145" s="2">
        <f>+AD3145*14%</f>
        <v>40309.920000000006</v>
      </c>
      <c r="AF3145" s="155">
        <f>+AD3145*35%</f>
        <v>100774.79999999999</v>
      </c>
      <c r="AG3145" s="2">
        <f>+AD3145*F3145</f>
        <v>2303424</v>
      </c>
      <c r="AH3145" s="2">
        <f>+AE3145*F3145</f>
        <v>322479.36000000004</v>
      </c>
      <c r="AI3145" s="2">
        <f>+AF3145*F3145</f>
        <v>806198.39999999991</v>
      </c>
      <c r="AJ3145" s="2">
        <f>SUM(AG3145:AI3145)</f>
        <v>3432101.76</v>
      </c>
      <c r="AK3145" s="2">
        <f>+AD3145*G3145</f>
        <v>2303424</v>
      </c>
      <c r="AL3145" s="2">
        <f>+AE3145*G3145</f>
        <v>322479.36000000004</v>
      </c>
      <c r="AM3145" s="2">
        <f>+AF3145*G3145</f>
        <v>806198.39999999991</v>
      </c>
      <c r="AN3145" s="155">
        <f>SUM(AK3145:AM3145)</f>
        <v>3432101.76</v>
      </c>
      <c r="AQ3145" s="145" t="s">
        <v>525</v>
      </c>
      <c r="AU3145" s="8"/>
      <c r="AV3145" s="8"/>
      <c r="AW3145" s="2">
        <f>'[2]BoQ HSYC-Đạt'!$AT3145</f>
        <v>293686.56</v>
      </c>
      <c r="AX3145" s="8">
        <f>F3145*AW3145</f>
        <v>2349492.48</v>
      </c>
      <c r="AY3145" s="8">
        <f>IF(AQ3145="CT",7%,5%)*AX3145</f>
        <v>164464.47360000003</v>
      </c>
      <c r="AZ3145" s="8">
        <f>AX3145*2%</f>
        <v>46989.849600000001</v>
      </c>
      <c r="BA3145" s="8">
        <f>IF(BB3145&gt;0,0,AX3145*5%)</f>
        <v>117474.62400000001</v>
      </c>
      <c r="BB3145" s="8"/>
      <c r="BC3145" s="8">
        <f>+AX3145+AY3145+AZ3145+BA3145+BB3145</f>
        <v>2678421.4271999998</v>
      </c>
      <c r="BD3145" s="8">
        <f>AX3145-AT3145</f>
        <v>2349492.48</v>
      </c>
      <c r="BE3145" s="2"/>
      <c r="BH3145" s="2"/>
    </row>
    <row r="3146" spans="2:60" ht="17" hidden="1" outlineLevel="1" x14ac:dyDescent="0.2">
      <c r="B3146" s="82">
        <v>85</v>
      </c>
      <c r="C3146" s="144" t="s">
        <v>550</v>
      </c>
      <c r="D3146" s="144"/>
      <c r="E3146" s="82" t="s">
        <v>85</v>
      </c>
      <c r="F3146" s="143">
        <v>8</v>
      </c>
      <c r="G3146" s="142">
        <f>'[1]BoQ HSYC'!F3146</f>
        <v>8</v>
      </c>
      <c r="H3146" s="185">
        <f>'[1]BoQ HSYC'!G3146</f>
        <v>0</v>
      </c>
      <c r="I3146" s="185">
        <f>'[1]BoQ HSYC'!H3146</f>
        <v>0</v>
      </c>
      <c r="J3146" s="185">
        <f>'[1]BoQ HSYC'!I3146</f>
        <v>0</v>
      </c>
      <c r="K3146" s="48">
        <f>'[1]BoQ HSYC'!J3146</f>
        <v>146520</v>
      </c>
      <c r="L3146" s="47">
        <f>'[1]BoQ HSYC'!K3146</f>
        <v>32118</v>
      </c>
      <c r="M3146" s="47">
        <f>'[1]BoQ HSYC'!L3146</f>
        <v>178638</v>
      </c>
      <c r="N3146" s="183">
        <f>'[1]BoQ HSYC'!M3146</f>
        <v>51282</v>
      </c>
      <c r="O3146" s="183">
        <f>'[1]BoQ HSYC'!N3146</f>
        <v>11241.3</v>
      </c>
      <c r="P3146" s="83">
        <f>'[1]BoQ HSYC'!O3146</f>
        <v>62523.3</v>
      </c>
      <c r="Q3146" s="47">
        <f>'[1]BoQ HSYC'!P3146</f>
        <v>1429104</v>
      </c>
      <c r="R3146" s="132">
        <f>'[1]BoQ HSYC'!Q3146</f>
        <v>500186.4</v>
      </c>
      <c r="S3146" s="83">
        <f>'[1]BoQ HSYC'!R3146</f>
        <v>1929290.4</v>
      </c>
      <c r="T3146" s="48">
        <f>'[1]BoQ HSYC'!S3146</f>
        <v>0</v>
      </c>
      <c r="U3146" s="132">
        <f>'[1]BoQ HSYC'!T3146</f>
        <v>0</v>
      </c>
      <c r="V3146" s="132" t="str">
        <f>'[1]BoQ HSYC'!U3146</f>
        <v>BĐG Q2/2026</v>
      </c>
      <c r="W3146" s="132" t="str">
        <f>'[1]BoQ HSYC'!V3146</f>
        <v>BĐG Q2/2026</v>
      </c>
      <c r="X3146" s="44" t="str">
        <f>'[1]BoQ HSYC'!W3146</f>
        <v>ME</v>
      </c>
      <c r="Y3146" s="44"/>
      <c r="Z3146" s="44"/>
      <c r="AA3146" s="44"/>
      <c r="AB3146" s="2">
        <v>274071.87266579998</v>
      </c>
      <c r="AC3146" s="2">
        <v>2192574.9813263998</v>
      </c>
      <c r="AD3146" s="2">
        <f>+M3146</f>
        <v>178638</v>
      </c>
      <c r="AE3146" s="2">
        <f>+AD3146*14%</f>
        <v>25009.320000000003</v>
      </c>
      <c r="AF3146" s="155">
        <f>+AD3146*35%</f>
        <v>62523.299999999996</v>
      </c>
      <c r="AG3146" s="2">
        <f>+AD3146*F3146</f>
        <v>1429104</v>
      </c>
      <c r="AH3146" s="2">
        <f>+AE3146*F3146</f>
        <v>200074.56000000003</v>
      </c>
      <c r="AI3146" s="2">
        <f>+AF3146*F3146</f>
        <v>500186.39999999997</v>
      </c>
      <c r="AJ3146" s="2">
        <f>SUM(AG3146:AI3146)</f>
        <v>2129364.96</v>
      </c>
      <c r="AK3146" s="2">
        <f>+AD3146*G3146</f>
        <v>1429104</v>
      </c>
      <c r="AL3146" s="2">
        <f>+AE3146*G3146</f>
        <v>200074.56000000003</v>
      </c>
      <c r="AM3146" s="2">
        <f>+AF3146*G3146</f>
        <v>500186.39999999997</v>
      </c>
      <c r="AN3146" s="155">
        <f>SUM(AK3146:AM3146)</f>
        <v>2129364.96</v>
      </c>
      <c r="AQ3146" s="145" t="s">
        <v>525</v>
      </c>
      <c r="AU3146" s="8"/>
      <c r="AV3146" s="8"/>
      <c r="AW3146" s="2">
        <f>'[2]BoQ HSYC-Đạt'!$AT3146</f>
        <v>182210.76</v>
      </c>
      <c r="AX3146" s="8">
        <f>F3146*AW3146</f>
        <v>1457686.08</v>
      </c>
      <c r="AY3146" s="8">
        <f>IF(AQ3146="CT",7%,5%)*AX3146</f>
        <v>102038.02560000001</v>
      </c>
      <c r="AZ3146" s="8">
        <f>AX3146*2%</f>
        <v>29153.721600000001</v>
      </c>
      <c r="BA3146" s="8">
        <f>IF(BB3146&gt;0,0,AX3146*5%)</f>
        <v>72884.304000000004</v>
      </c>
      <c r="BB3146" s="8"/>
      <c r="BC3146" s="8">
        <f>+AX3146+AY3146+AZ3146+BA3146+BB3146</f>
        <v>1661762.1312000002</v>
      </c>
      <c r="BD3146" s="8">
        <f>AX3146-AT3146</f>
        <v>1457686.08</v>
      </c>
      <c r="BE3146" s="2"/>
      <c r="BH3146" s="2"/>
    </row>
    <row r="3147" spans="2:60" ht="17" hidden="1" outlineLevel="1" x14ac:dyDescent="0.2">
      <c r="B3147" s="82">
        <v>86</v>
      </c>
      <c r="C3147" s="144" t="s">
        <v>549</v>
      </c>
      <c r="D3147" s="144"/>
      <c r="E3147" s="82" t="s">
        <v>85</v>
      </c>
      <c r="F3147" s="143">
        <v>86</v>
      </c>
      <c r="G3147" s="142">
        <f>'[1]BoQ HSYC'!F3147</f>
        <v>86</v>
      </c>
      <c r="H3147" s="185">
        <f>'[1]BoQ HSYC'!G3147</f>
        <v>0</v>
      </c>
      <c r="I3147" s="185">
        <f>'[1]BoQ HSYC'!H3147</f>
        <v>0</v>
      </c>
      <c r="J3147" s="185">
        <f>'[1]BoQ HSYC'!I3147</f>
        <v>0</v>
      </c>
      <c r="K3147" s="48">
        <f>'[1]BoQ HSYC'!J3147</f>
        <v>67176</v>
      </c>
      <c r="L3147" s="47">
        <f>'[1]BoQ HSYC'!K3147</f>
        <v>29646</v>
      </c>
      <c r="M3147" s="47">
        <f>'[1]BoQ HSYC'!L3147</f>
        <v>96822</v>
      </c>
      <c r="N3147" s="183">
        <f>'[1]BoQ HSYC'!M3147</f>
        <v>23511.599999999999</v>
      </c>
      <c r="O3147" s="183">
        <f>'[1]BoQ HSYC'!N3147</f>
        <v>10376.099999999999</v>
      </c>
      <c r="P3147" s="83">
        <f>'[1]BoQ HSYC'!O3147</f>
        <v>33887.699999999997</v>
      </c>
      <c r="Q3147" s="47">
        <f>'[1]BoQ HSYC'!P3147</f>
        <v>8326692</v>
      </c>
      <c r="R3147" s="132">
        <f>'[1]BoQ HSYC'!Q3147</f>
        <v>2914342.1999999997</v>
      </c>
      <c r="S3147" s="83">
        <f>'[1]BoQ HSYC'!R3147</f>
        <v>11241034.199999999</v>
      </c>
      <c r="T3147" s="48">
        <f>'[1]BoQ HSYC'!S3147</f>
        <v>0</v>
      </c>
      <c r="U3147" s="132">
        <f>'[1]BoQ HSYC'!T3147</f>
        <v>0</v>
      </c>
      <c r="V3147" s="132" t="str">
        <f>'[1]BoQ HSYC'!U3147</f>
        <v>BĐG Q2/2026</v>
      </c>
      <c r="W3147" s="132" t="str">
        <f>'[1]BoQ HSYC'!V3147</f>
        <v>BĐG Q2/2026</v>
      </c>
      <c r="X3147" s="44" t="str">
        <f>'[1]BoQ HSYC'!W3147</f>
        <v>ME</v>
      </c>
      <c r="Y3147" s="44"/>
      <c r="Z3147" s="44"/>
      <c r="AA3147" s="44"/>
      <c r="AB3147" s="2">
        <v>164646.22971390001</v>
      </c>
      <c r="AC3147" s="2">
        <v>14159575.755395401</v>
      </c>
      <c r="AD3147" s="2">
        <f>+M3147</f>
        <v>96822</v>
      </c>
      <c r="AE3147" s="2">
        <f>+AD3147*14%</f>
        <v>13555.080000000002</v>
      </c>
      <c r="AF3147" s="155">
        <f>+AD3147*35%</f>
        <v>33887.699999999997</v>
      </c>
      <c r="AG3147" s="2">
        <f>+AD3147*F3147</f>
        <v>8326692</v>
      </c>
      <c r="AH3147" s="2">
        <f>+AE3147*F3147</f>
        <v>1165736.8800000001</v>
      </c>
      <c r="AI3147" s="2">
        <f>+AF3147*F3147</f>
        <v>2914342.1999999997</v>
      </c>
      <c r="AJ3147" s="2">
        <f>SUM(AG3147:AI3147)</f>
        <v>12406771.08</v>
      </c>
      <c r="AK3147" s="2">
        <f>+AD3147*G3147</f>
        <v>8326692</v>
      </c>
      <c r="AL3147" s="2">
        <f>+AE3147*G3147</f>
        <v>1165736.8800000001</v>
      </c>
      <c r="AM3147" s="2">
        <f>+AF3147*G3147</f>
        <v>2914342.1999999997</v>
      </c>
      <c r="AN3147" s="155">
        <f>SUM(AK3147:AM3147)</f>
        <v>12406771.08</v>
      </c>
      <c r="AQ3147" s="145" t="s">
        <v>525</v>
      </c>
      <c r="AU3147" s="8"/>
      <c r="AV3147" s="8"/>
      <c r="AW3147" s="2">
        <f>'[2]BoQ HSYC-Đạt'!$AT3147</f>
        <v>98758.44</v>
      </c>
      <c r="AX3147" s="8">
        <f>F3147*AW3147</f>
        <v>8493225.8399999999</v>
      </c>
      <c r="AY3147" s="8">
        <f>IF(AQ3147="CT",7%,5%)*AX3147</f>
        <v>594525.8088</v>
      </c>
      <c r="AZ3147" s="8">
        <f>AX3147*2%</f>
        <v>169864.51680000001</v>
      </c>
      <c r="BA3147" s="8">
        <f>IF(BB3147&gt;0,0,AX3147*5%)</f>
        <v>424661.29200000002</v>
      </c>
      <c r="BB3147" s="8"/>
      <c r="BC3147" s="8">
        <f>+AX3147+AY3147+AZ3147+BA3147+BB3147</f>
        <v>9682277.4575999994</v>
      </c>
      <c r="BD3147" s="8">
        <f>AX3147-AT3147</f>
        <v>8493225.8399999999</v>
      </c>
      <c r="BE3147" s="2"/>
      <c r="BH3147" s="2"/>
    </row>
    <row r="3148" spans="2:60" ht="17" hidden="1" outlineLevel="1" x14ac:dyDescent="0.2">
      <c r="B3148" s="82">
        <v>87</v>
      </c>
      <c r="C3148" s="144" t="s">
        <v>548</v>
      </c>
      <c r="D3148" s="144"/>
      <c r="E3148" s="82" t="s">
        <v>85</v>
      </c>
      <c r="F3148" s="143">
        <v>60</v>
      </c>
      <c r="G3148" s="142">
        <f>'[1]BoQ HSYC'!F3148</f>
        <v>60</v>
      </c>
      <c r="H3148" s="185">
        <f>'[1]BoQ HSYC'!G3148</f>
        <v>0</v>
      </c>
      <c r="I3148" s="185">
        <f>'[1]BoQ HSYC'!H3148</f>
        <v>0</v>
      </c>
      <c r="J3148" s="185">
        <f>'[1]BoQ HSYC'!I3148</f>
        <v>0</v>
      </c>
      <c r="K3148" s="48">
        <f>'[1]BoQ HSYC'!J3148</f>
        <v>40248</v>
      </c>
      <c r="L3148" s="47">
        <f>'[1]BoQ HSYC'!K3148</f>
        <v>24705</v>
      </c>
      <c r="M3148" s="47">
        <f>'[1]BoQ HSYC'!L3148</f>
        <v>64953</v>
      </c>
      <c r="N3148" s="183">
        <f>'[1]BoQ HSYC'!M3148</f>
        <v>14086.8</v>
      </c>
      <c r="O3148" s="183">
        <f>'[1]BoQ HSYC'!N3148</f>
        <v>8646.75</v>
      </c>
      <c r="P3148" s="83">
        <f>'[1]BoQ HSYC'!O3148</f>
        <v>22733.55</v>
      </c>
      <c r="Q3148" s="47">
        <f>'[1]BoQ HSYC'!P3148</f>
        <v>3897180</v>
      </c>
      <c r="R3148" s="132">
        <f>'[1]BoQ HSYC'!Q3148</f>
        <v>1364013</v>
      </c>
      <c r="S3148" s="83">
        <f>'[1]BoQ HSYC'!R3148</f>
        <v>5261193</v>
      </c>
      <c r="T3148" s="48">
        <f>'[1]BoQ HSYC'!S3148</f>
        <v>0</v>
      </c>
      <c r="U3148" s="132">
        <f>'[1]BoQ HSYC'!T3148</f>
        <v>0</v>
      </c>
      <c r="V3148" s="132" t="str">
        <f>'[1]BoQ HSYC'!U3148</f>
        <v>BĐG Q2/2026</v>
      </c>
      <c r="W3148" s="132" t="str">
        <f>'[1]BoQ HSYC'!V3148</f>
        <v>BĐG Q2/2026</v>
      </c>
      <c r="X3148" s="44" t="str">
        <f>'[1]BoQ HSYC'!W3148</f>
        <v>ME</v>
      </c>
      <c r="Y3148" s="44"/>
      <c r="Z3148" s="44"/>
      <c r="AA3148" s="44"/>
      <c r="AB3148" s="2">
        <v>115779.67526532001</v>
      </c>
      <c r="AC3148" s="2">
        <v>6946780.5159192001</v>
      </c>
      <c r="AD3148" s="2">
        <f>+M3148</f>
        <v>64953</v>
      </c>
      <c r="AE3148" s="2">
        <f>+AD3148*14%</f>
        <v>9093.42</v>
      </c>
      <c r="AF3148" s="155">
        <f>+AD3148*35%</f>
        <v>22733.55</v>
      </c>
      <c r="AG3148" s="2">
        <f>+AD3148*F3148</f>
        <v>3897180</v>
      </c>
      <c r="AH3148" s="2">
        <f>+AE3148*F3148</f>
        <v>545605.19999999995</v>
      </c>
      <c r="AI3148" s="2">
        <f>+AF3148*F3148</f>
        <v>1364013</v>
      </c>
      <c r="AJ3148" s="2">
        <f>SUM(AG3148:AI3148)</f>
        <v>5806798.2000000002</v>
      </c>
      <c r="AK3148" s="2">
        <f>+AD3148*G3148</f>
        <v>3897180</v>
      </c>
      <c r="AL3148" s="2">
        <f>+AE3148*G3148</f>
        <v>545605.19999999995</v>
      </c>
      <c r="AM3148" s="2">
        <f>+AF3148*G3148</f>
        <v>1364013</v>
      </c>
      <c r="AN3148" s="155">
        <f>SUM(AK3148:AM3148)</f>
        <v>5806798.2000000002</v>
      </c>
      <c r="AQ3148" s="145" t="s">
        <v>525</v>
      </c>
      <c r="AU3148" s="8"/>
      <c r="AV3148" s="8"/>
      <c r="AW3148" s="2">
        <f>'[2]BoQ HSYC-Đạt'!$AT3148</f>
        <v>66252.06</v>
      </c>
      <c r="AX3148" s="8">
        <f>F3148*AW3148</f>
        <v>3975123.5999999996</v>
      </c>
      <c r="AY3148" s="8">
        <f>IF(AQ3148="CT",7%,5%)*AX3148</f>
        <v>278258.652</v>
      </c>
      <c r="AZ3148" s="8">
        <f>AX3148*2%</f>
        <v>79502.471999999994</v>
      </c>
      <c r="BA3148" s="8">
        <f>IF(BB3148&gt;0,0,AX3148*5%)</f>
        <v>198756.18</v>
      </c>
      <c r="BB3148" s="8"/>
      <c r="BC3148" s="8">
        <f>+AX3148+AY3148+AZ3148+BA3148+BB3148</f>
        <v>4531640.9039999992</v>
      </c>
      <c r="BD3148" s="8">
        <f>AX3148-AT3148</f>
        <v>3975123.5999999996</v>
      </c>
      <c r="BE3148" s="2"/>
      <c r="BH3148" s="2"/>
    </row>
    <row r="3149" spans="2:60" ht="17" hidden="1" outlineLevel="1" x14ac:dyDescent="0.2">
      <c r="B3149" s="82">
        <v>88</v>
      </c>
      <c r="C3149" s="144" t="s">
        <v>529</v>
      </c>
      <c r="D3149" s="144"/>
      <c r="E3149" s="82" t="s">
        <v>85</v>
      </c>
      <c r="F3149" s="143">
        <v>15</v>
      </c>
      <c r="G3149" s="142">
        <f>'[1]BoQ HSYC'!F3149</f>
        <v>15</v>
      </c>
      <c r="H3149" s="185">
        <f>'[1]BoQ HSYC'!G3149</f>
        <v>0</v>
      </c>
      <c r="I3149" s="185">
        <f>'[1]BoQ HSYC'!H3149</f>
        <v>0</v>
      </c>
      <c r="J3149" s="185">
        <f>'[1]BoQ HSYC'!I3149</f>
        <v>0</v>
      </c>
      <c r="K3149" s="48">
        <f>'[1]BoQ HSYC'!J3149</f>
        <v>198000</v>
      </c>
      <c r="L3149" s="47">
        <f>'[1]BoQ HSYC'!K3149</f>
        <v>29646</v>
      </c>
      <c r="M3149" s="47">
        <f>'[1]BoQ HSYC'!L3149</f>
        <v>227646</v>
      </c>
      <c r="N3149" s="183">
        <f>'[1]BoQ HSYC'!M3149</f>
        <v>69300</v>
      </c>
      <c r="O3149" s="183">
        <f>'[1]BoQ HSYC'!N3149</f>
        <v>10376.099999999999</v>
      </c>
      <c r="P3149" s="83">
        <f>'[1]BoQ HSYC'!O3149</f>
        <v>79676.100000000006</v>
      </c>
      <c r="Q3149" s="47">
        <f>'[1]BoQ HSYC'!P3149</f>
        <v>3414690</v>
      </c>
      <c r="R3149" s="132">
        <f>'[1]BoQ HSYC'!Q3149</f>
        <v>1195141.5</v>
      </c>
      <c r="S3149" s="83">
        <f>'[1]BoQ HSYC'!R3149</f>
        <v>4609831.5</v>
      </c>
      <c r="T3149" s="48">
        <f>'[1]BoQ HSYC'!S3149</f>
        <v>0</v>
      </c>
      <c r="U3149" s="132">
        <f>'[1]BoQ HSYC'!T3149</f>
        <v>0</v>
      </c>
      <c r="V3149" s="132" t="str">
        <f>'[1]BoQ HSYC'!U3149</f>
        <v>BĐG Q2/2026</v>
      </c>
      <c r="W3149" s="132" t="str">
        <f>'[1]BoQ HSYC'!V3149</f>
        <v>BĐG Q2/2026</v>
      </c>
      <c r="X3149" s="44" t="str">
        <f>'[1]BoQ HSYC'!W3149</f>
        <v>ME</v>
      </c>
      <c r="Y3149" s="44"/>
      <c r="Z3149" s="44"/>
      <c r="AA3149" s="44"/>
      <c r="AB3149" s="2">
        <v>317847.57372884994</v>
      </c>
      <c r="AC3149" s="2">
        <v>4767713.6059327489</v>
      </c>
      <c r="AD3149" s="2">
        <f>+M3149</f>
        <v>227646</v>
      </c>
      <c r="AE3149" s="2">
        <f>+AD3149*14%</f>
        <v>31870.440000000002</v>
      </c>
      <c r="AF3149" s="155">
        <f>+AD3149*35%</f>
        <v>79676.099999999991</v>
      </c>
      <c r="AG3149" s="2">
        <f>+AD3149*F3149</f>
        <v>3414690</v>
      </c>
      <c r="AH3149" s="2">
        <f>+AE3149*F3149</f>
        <v>478056.60000000003</v>
      </c>
      <c r="AI3149" s="2">
        <f>+AF3149*F3149</f>
        <v>1195141.4999999998</v>
      </c>
      <c r="AJ3149" s="2">
        <f>SUM(AG3149:AI3149)</f>
        <v>5087888.0999999996</v>
      </c>
      <c r="AK3149" s="2">
        <f>+AD3149*G3149</f>
        <v>3414690</v>
      </c>
      <c r="AL3149" s="2">
        <f>+AE3149*G3149</f>
        <v>478056.60000000003</v>
      </c>
      <c r="AM3149" s="2">
        <f>+AF3149*G3149</f>
        <v>1195141.4999999998</v>
      </c>
      <c r="AN3149" s="155">
        <f>SUM(AK3149:AM3149)</f>
        <v>5087888.0999999996</v>
      </c>
      <c r="AQ3149" s="145" t="s">
        <v>525</v>
      </c>
      <c r="AU3149" s="8"/>
      <c r="AV3149" s="8"/>
      <c r="AW3149" s="2">
        <f>'[2]BoQ HSYC-Đạt'!$AT3149</f>
        <v>232198.92</v>
      </c>
      <c r="AX3149" s="8">
        <f>F3149*AW3149</f>
        <v>3482983.8000000003</v>
      </c>
      <c r="AY3149" s="8">
        <f>IF(AQ3149="CT",7%,5%)*AX3149</f>
        <v>243808.86600000004</v>
      </c>
      <c r="AZ3149" s="8">
        <f>AX3149*2%</f>
        <v>69659.676000000007</v>
      </c>
      <c r="BA3149" s="8">
        <f>IF(BB3149&gt;0,0,AX3149*5%)</f>
        <v>174149.19000000003</v>
      </c>
      <c r="BB3149" s="8"/>
      <c r="BC3149" s="8">
        <f>+AX3149+AY3149+AZ3149+BA3149+BB3149</f>
        <v>3970601.5320000001</v>
      </c>
      <c r="BD3149" s="8">
        <f>AX3149-AT3149</f>
        <v>3482983.8000000003</v>
      </c>
      <c r="BE3149" s="2"/>
      <c r="BH3149" s="2"/>
    </row>
    <row r="3150" spans="2:60" ht="17" hidden="1" outlineLevel="1" x14ac:dyDescent="0.2">
      <c r="B3150" s="82">
        <v>89</v>
      </c>
      <c r="C3150" s="144" t="s">
        <v>547</v>
      </c>
      <c r="D3150" s="144"/>
      <c r="E3150" s="82" t="s">
        <v>85</v>
      </c>
      <c r="F3150" s="143">
        <v>15</v>
      </c>
      <c r="G3150" s="142">
        <f>'[1]BoQ HSYC'!F3150</f>
        <v>15</v>
      </c>
      <c r="H3150" s="185">
        <f>'[1]BoQ HSYC'!G3150</f>
        <v>0</v>
      </c>
      <c r="I3150" s="185">
        <f>'[1]BoQ HSYC'!H3150</f>
        <v>0</v>
      </c>
      <c r="J3150" s="185">
        <f>'[1]BoQ HSYC'!I3150</f>
        <v>0</v>
      </c>
      <c r="K3150" s="48">
        <f>'[1]BoQ HSYC'!J3150</f>
        <v>125496</v>
      </c>
      <c r="L3150" s="47">
        <f>'[1]BoQ HSYC'!K3150</f>
        <v>26352</v>
      </c>
      <c r="M3150" s="47">
        <f>'[1]BoQ HSYC'!L3150</f>
        <v>151848</v>
      </c>
      <c r="N3150" s="183">
        <f>'[1]BoQ HSYC'!M3150</f>
        <v>43923.6</v>
      </c>
      <c r="O3150" s="183">
        <f>'[1]BoQ HSYC'!N3150</f>
        <v>9223.1999999999989</v>
      </c>
      <c r="P3150" s="83">
        <f>'[1]BoQ HSYC'!O3150</f>
        <v>53146.799999999996</v>
      </c>
      <c r="Q3150" s="47">
        <f>'[1]BoQ HSYC'!P3150</f>
        <v>2277720</v>
      </c>
      <c r="R3150" s="132">
        <f>'[1]BoQ HSYC'!Q3150</f>
        <v>797201.99999999988</v>
      </c>
      <c r="S3150" s="83">
        <f>'[1]BoQ HSYC'!R3150</f>
        <v>3074922</v>
      </c>
      <c r="T3150" s="48">
        <f>'[1]BoQ HSYC'!S3150</f>
        <v>0</v>
      </c>
      <c r="U3150" s="132">
        <f>'[1]BoQ HSYC'!T3150</f>
        <v>0</v>
      </c>
      <c r="V3150" s="132" t="str">
        <f>'[1]BoQ HSYC'!U3150</f>
        <v>BĐG Q2/2026</v>
      </c>
      <c r="W3150" s="132" t="str">
        <f>'[1]BoQ HSYC'!V3150</f>
        <v>BĐG Q2/2026</v>
      </c>
      <c r="X3150" s="44" t="str">
        <f>'[1]BoQ HSYC'!W3150</f>
        <v>ME</v>
      </c>
      <c r="Y3150" s="44"/>
      <c r="Z3150" s="44"/>
      <c r="AA3150" s="44"/>
      <c r="AB3150" s="2">
        <v>187972.52829299998</v>
      </c>
      <c r="AC3150" s="2">
        <v>2819587.9243949996</v>
      </c>
      <c r="AD3150" s="2">
        <f>+M3150</f>
        <v>151848</v>
      </c>
      <c r="AE3150" s="2">
        <f>+AD3150*14%</f>
        <v>21258.720000000001</v>
      </c>
      <c r="AF3150" s="155">
        <f>+AD3150*35%</f>
        <v>53146.799999999996</v>
      </c>
      <c r="AG3150" s="2">
        <f>+AD3150*F3150</f>
        <v>2277720</v>
      </c>
      <c r="AH3150" s="2">
        <f>+AE3150*F3150</f>
        <v>318880.80000000005</v>
      </c>
      <c r="AI3150" s="2">
        <f>+AF3150*F3150</f>
        <v>797201.99999999988</v>
      </c>
      <c r="AJ3150" s="2">
        <f>SUM(AG3150:AI3150)</f>
        <v>3393802.8</v>
      </c>
      <c r="AK3150" s="2">
        <f>+AD3150*G3150</f>
        <v>2277720</v>
      </c>
      <c r="AL3150" s="2">
        <f>+AE3150*G3150</f>
        <v>318880.80000000005</v>
      </c>
      <c r="AM3150" s="2">
        <f>+AF3150*G3150</f>
        <v>797201.99999999988</v>
      </c>
      <c r="AN3150" s="155">
        <f>SUM(AK3150:AM3150)</f>
        <v>3393802.8</v>
      </c>
      <c r="AQ3150" s="145" t="s">
        <v>525</v>
      </c>
      <c r="AU3150" s="8"/>
      <c r="AV3150" s="8"/>
      <c r="AW3150" s="2">
        <f>'[2]BoQ HSYC-Đạt'!$AT3150</f>
        <v>154884.96</v>
      </c>
      <c r="AX3150" s="8">
        <f>F3150*AW3150</f>
        <v>2323274.4</v>
      </c>
      <c r="AY3150" s="8">
        <f>IF(AQ3150="CT",7%,5%)*AX3150</f>
        <v>162629.20800000001</v>
      </c>
      <c r="AZ3150" s="8">
        <f>AX3150*2%</f>
        <v>46465.487999999998</v>
      </c>
      <c r="BA3150" s="8">
        <f>IF(BB3150&gt;0,0,AX3150*5%)</f>
        <v>116163.72</v>
      </c>
      <c r="BB3150" s="8"/>
      <c r="BC3150" s="8">
        <f>+AX3150+AY3150+AZ3150+BA3150+BB3150</f>
        <v>2648532.8160000001</v>
      </c>
      <c r="BD3150" s="8">
        <f>AX3150-AT3150</f>
        <v>2323274.4</v>
      </c>
      <c r="BE3150" s="2"/>
      <c r="BH3150" s="2"/>
    </row>
    <row r="3151" spans="2:60" ht="17" hidden="1" outlineLevel="1" x14ac:dyDescent="0.2">
      <c r="B3151" s="82">
        <v>90</v>
      </c>
      <c r="C3151" s="144" t="s">
        <v>528</v>
      </c>
      <c r="D3151" s="144"/>
      <c r="E3151" s="82" t="s">
        <v>85</v>
      </c>
      <c r="F3151" s="143">
        <v>15</v>
      </c>
      <c r="G3151" s="142">
        <f>'[1]BoQ HSYC'!F3151</f>
        <v>15</v>
      </c>
      <c r="H3151" s="185">
        <f>'[1]BoQ HSYC'!G3151</f>
        <v>0</v>
      </c>
      <c r="I3151" s="185">
        <f>'[1]BoQ HSYC'!H3151</f>
        <v>0</v>
      </c>
      <c r="J3151" s="185">
        <f>'[1]BoQ HSYC'!I3151</f>
        <v>0</v>
      </c>
      <c r="K3151" s="48">
        <f>'[1]BoQ HSYC'!J3151</f>
        <v>77688</v>
      </c>
      <c r="L3151" s="47">
        <f>'[1]BoQ HSYC'!K3151</f>
        <v>21412</v>
      </c>
      <c r="M3151" s="47">
        <f>'[1]BoQ HSYC'!L3151</f>
        <v>99100</v>
      </c>
      <c r="N3151" s="183">
        <f>'[1]BoQ HSYC'!M3151</f>
        <v>27190.799999999999</v>
      </c>
      <c r="O3151" s="183">
        <f>'[1]BoQ HSYC'!N3151</f>
        <v>7494.2</v>
      </c>
      <c r="P3151" s="83">
        <f>'[1]BoQ HSYC'!O3151</f>
        <v>34685</v>
      </c>
      <c r="Q3151" s="47">
        <f>'[1]BoQ HSYC'!P3151</f>
        <v>1486500</v>
      </c>
      <c r="R3151" s="132">
        <f>'[1]BoQ HSYC'!Q3151</f>
        <v>520275</v>
      </c>
      <c r="S3151" s="83">
        <f>'[1]BoQ HSYC'!R3151</f>
        <v>2006775</v>
      </c>
      <c r="T3151" s="48">
        <f>'[1]BoQ HSYC'!S3151</f>
        <v>0</v>
      </c>
      <c r="U3151" s="132">
        <f>'[1]BoQ HSYC'!T3151</f>
        <v>0</v>
      </c>
      <c r="V3151" s="132" t="str">
        <f>'[1]BoQ HSYC'!U3151</f>
        <v>BĐG Q2/2026</v>
      </c>
      <c r="W3151" s="132" t="str">
        <f>'[1]BoQ HSYC'!V3151</f>
        <v>BĐG Q2/2026</v>
      </c>
      <c r="X3151" s="44" t="str">
        <f>'[1]BoQ HSYC'!W3151</f>
        <v>ME</v>
      </c>
      <c r="Y3151" s="44"/>
      <c r="Z3151" s="44"/>
      <c r="AA3151" s="44"/>
      <c r="AB3151" s="2">
        <v>142009.99785719998</v>
      </c>
      <c r="AC3151" s="2">
        <v>2130149.9678579997</v>
      </c>
      <c r="AD3151" s="2">
        <f>+M3151</f>
        <v>99100</v>
      </c>
      <c r="AE3151" s="2">
        <f>+AD3151*14%</f>
        <v>13874.000000000002</v>
      </c>
      <c r="AF3151" s="155">
        <f>+AD3151*35%</f>
        <v>34685</v>
      </c>
      <c r="AG3151" s="2">
        <f>+AD3151*F3151</f>
        <v>1486500</v>
      </c>
      <c r="AH3151" s="2">
        <f>+AE3151*F3151</f>
        <v>208110.00000000003</v>
      </c>
      <c r="AI3151" s="2">
        <f>+AF3151*F3151</f>
        <v>520275</v>
      </c>
      <c r="AJ3151" s="2">
        <f>SUM(AG3151:AI3151)</f>
        <v>2214885</v>
      </c>
      <c r="AK3151" s="2">
        <f>+AD3151*G3151</f>
        <v>1486500</v>
      </c>
      <c r="AL3151" s="2">
        <f>+AE3151*G3151</f>
        <v>208110.00000000003</v>
      </c>
      <c r="AM3151" s="2">
        <f>+AF3151*G3151</f>
        <v>520275</v>
      </c>
      <c r="AN3151" s="155">
        <f>SUM(AK3151:AM3151)</f>
        <v>2214885</v>
      </c>
      <c r="AQ3151" s="145" t="s">
        <v>525</v>
      </c>
      <c r="AU3151" s="8"/>
      <c r="AV3151" s="8"/>
      <c r="AW3151" s="2">
        <f>'[2]BoQ HSYC-Đạt'!$AT3151</f>
        <v>101082</v>
      </c>
      <c r="AX3151" s="8">
        <f>F3151*AW3151</f>
        <v>1516230</v>
      </c>
      <c r="AY3151" s="8">
        <f>IF(AQ3151="CT",7%,5%)*AX3151</f>
        <v>106136.1</v>
      </c>
      <c r="AZ3151" s="8">
        <f>AX3151*2%</f>
        <v>30324.600000000002</v>
      </c>
      <c r="BA3151" s="8">
        <f>IF(BB3151&gt;0,0,AX3151*5%)</f>
        <v>75811.5</v>
      </c>
      <c r="BB3151" s="8"/>
      <c r="BC3151" s="8">
        <f>+AX3151+AY3151+AZ3151+BA3151+BB3151</f>
        <v>1728502.2000000002</v>
      </c>
      <c r="BD3151" s="8">
        <f>AX3151-AT3151</f>
        <v>1516230</v>
      </c>
      <c r="BE3151" s="2"/>
      <c r="BH3151" s="2"/>
    </row>
    <row r="3152" spans="2:60" ht="17" hidden="1" outlineLevel="1" x14ac:dyDescent="0.2">
      <c r="B3152" s="82">
        <v>91</v>
      </c>
      <c r="C3152" s="144" t="s">
        <v>546</v>
      </c>
      <c r="D3152" s="144"/>
      <c r="E3152" s="82" t="s">
        <v>85</v>
      </c>
      <c r="F3152" s="143">
        <v>164</v>
      </c>
      <c r="G3152" s="142">
        <f>'[1]BoQ HSYC'!F3152</f>
        <v>164</v>
      </c>
      <c r="H3152" s="185">
        <f>'[1]BoQ HSYC'!G3152</f>
        <v>0</v>
      </c>
      <c r="I3152" s="185">
        <f>'[1]BoQ HSYC'!H3152</f>
        <v>0</v>
      </c>
      <c r="J3152" s="185">
        <f>'[1]BoQ HSYC'!I3152</f>
        <v>0</v>
      </c>
      <c r="K3152" s="48">
        <f>'[1]BoQ HSYC'!J3152</f>
        <v>39456</v>
      </c>
      <c r="L3152" s="47">
        <f>'[1]BoQ HSYC'!K3152</f>
        <v>19764</v>
      </c>
      <c r="M3152" s="47">
        <f>'[1]BoQ HSYC'!L3152</f>
        <v>59220</v>
      </c>
      <c r="N3152" s="183">
        <f>'[1]BoQ HSYC'!M3152</f>
        <v>13809.599999999999</v>
      </c>
      <c r="O3152" s="183">
        <f>'[1]BoQ HSYC'!N3152</f>
        <v>6917.4</v>
      </c>
      <c r="P3152" s="83">
        <f>'[1]BoQ HSYC'!O3152</f>
        <v>20727</v>
      </c>
      <c r="Q3152" s="47">
        <f>'[1]BoQ HSYC'!P3152</f>
        <v>9712080</v>
      </c>
      <c r="R3152" s="132">
        <f>'[1]BoQ HSYC'!Q3152</f>
        <v>3399228</v>
      </c>
      <c r="S3152" s="83">
        <f>'[1]BoQ HSYC'!R3152</f>
        <v>13111308</v>
      </c>
      <c r="T3152" s="48">
        <f>'[1]BoQ HSYC'!S3152</f>
        <v>0</v>
      </c>
      <c r="U3152" s="132">
        <f>'[1]BoQ HSYC'!T3152</f>
        <v>0</v>
      </c>
      <c r="V3152" s="132" t="str">
        <f>'[1]BoQ HSYC'!U3152</f>
        <v>BĐG Q2/2026</v>
      </c>
      <c r="W3152" s="132" t="str">
        <f>'[1]BoQ HSYC'!V3152</f>
        <v>BĐG Q2/2026</v>
      </c>
      <c r="X3152" s="44" t="str">
        <f>'[1]BoQ HSYC'!W3152</f>
        <v>ME</v>
      </c>
      <c r="Y3152" s="44"/>
      <c r="Z3152" s="44"/>
      <c r="AA3152" s="44"/>
      <c r="AB3152" s="2">
        <v>98655.19378110001</v>
      </c>
      <c r="AC3152" s="2">
        <v>16179451.780100401</v>
      </c>
      <c r="AD3152" s="2">
        <f>+M3152</f>
        <v>59220</v>
      </c>
      <c r="AE3152" s="2">
        <f>+AD3152*14%</f>
        <v>8290.8000000000011</v>
      </c>
      <c r="AF3152" s="155">
        <f>+AD3152*35%</f>
        <v>20727</v>
      </c>
      <c r="AG3152" s="2">
        <f>+AD3152*F3152</f>
        <v>9712080</v>
      </c>
      <c r="AH3152" s="2">
        <f>+AE3152*F3152</f>
        <v>1359691.2000000002</v>
      </c>
      <c r="AI3152" s="2">
        <f>+AF3152*F3152</f>
        <v>3399228</v>
      </c>
      <c r="AJ3152" s="2">
        <f>SUM(AG3152:AI3152)</f>
        <v>14470999.199999999</v>
      </c>
      <c r="AK3152" s="2">
        <f>+AD3152*G3152</f>
        <v>9712080</v>
      </c>
      <c r="AL3152" s="2">
        <f>+AE3152*G3152</f>
        <v>1359691.2000000002</v>
      </c>
      <c r="AM3152" s="2">
        <f>+AF3152*G3152</f>
        <v>3399228</v>
      </c>
      <c r="AN3152" s="155">
        <f>SUM(AK3152:AM3152)</f>
        <v>14470999.199999999</v>
      </c>
      <c r="AQ3152" s="145" t="s">
        <v>525</v>
      </c>
      <c r="AU3152" s="8"/>
      <c r="AV3152" s="8"/>
      <c r="AW3152" s="2">
        <f>'[2]BoQ HSYC-Đạt'!$AT3152</f>
        <v>60404.4</v>
      </c>
      <c r="AX3152" s="8">
        <f>F3152*AW3152</f>
        <v>9906321.5999999996</v>
      </c>
      <c r="AY3152" s="8">
        <f>IF(AQ3152="CT",7%,5%)*AX3152</f>
        <v>693442.51199999999</v>
      </c>
      <c r="AZ3152" s="8">
        <f>AX3152*2%</f>
        <v>198126.432</v>
      </c>
      <c r="BA3152" s="8">
        <f>IF(BB3152&gt;0,0,AX3152*5%)</f>
        <v>495316.08</v>
      </c>
      <c r="BB3152" s="8"/>
      <c r="BC3152" s="8">
        <f>+AX3152+AY3152+AZ3152+BA3152+BB3152</f>
        <v>11293206.624</v>
      </c>
      <c r="BD3152" s="8">
        <f>AX3152-AT3152</f>
        <v>9906321.5999999996</v>
      </c>
      <c r="BE3152" s="2"/>
      <c r="BH3152" s="2"/>
    </row>
    <row r="3153" spans="2:60" ht="17" hidden="1" outlineLevel="1" x14ac:dyDescent="0.2">
      <c r="B3153" s="82">
        <v>92</v>
      </c>
      <c r="C3153" s="144" t="s">
        <v>545</v>
      </c>
      <c r="D3153" s="144"/>
      <c r="E3153" s="82" t="s">
        <v>85</v>
      </c>
      <c r="F3153" s="143">
        <v>94</v>
      </c>
      <c r="G3153" s="142">
        <f>'[1]BoQ HSYC'!F3153</f>
        <v>94</v>
      </c>
      <c r="H3153" s="185">
        <f>'[1]BoQ HSYC'!G3153</f>
        <v>0</v>
      </c>
      <c r="I3153" s="185">
        <f>'[1]BoQ HSYC'!H3153</f>
        <v>0</v>
      </c>
      <c r="J3153" s="185">
        <f>'[1]BoQ HSYC'!I3153</f>
        <v>0</v>
      </c>
      <c r="K3153" s="48">
        <f>'[1]BoQ HSYC'!J3153</f>
        <v>24408</v>
      </c>
      <c r="L3153" s="47">
        <f>'[1]BoQ HSYC'!K3153</f>
        <v>16470</v>
      </c>
      <c r="M3153" s="47">
        <f>'[1]BoQ HSYC'!L3153</f>
        <v>40878</v>
      </c>
      <c r="N3153" s="183">
        <f>'[1]BoQ HSYC'!M3153</f>
        <v>8542.7999999999993</v>
      </c>
      <c r="O3153" s="183">
        <f>'[1]BoQ HSYC'!N3153</f>
        <v>5764.5</v>
      </c>
      <c r="P3153" s="83">
        <f>'[1]BoQ HSYC'!O3153</f>
        <v>14307.3</v>
      </c>
      <c r="Q3153" s="47">
        <f>'[1]BoQ HSYC'!P3153</f>
        <v>3842532</v>
      </c>
      <c r="R3153" s="132">
        <f>'[1]BoQ HSYC'!Q3153</f>
        <v>1344886.2</v>
      </c>
      <c r="S3153" s="83">
        <f>'[1]BoQ HSYC'!R3153</f>
        <v>5187418.2</v>
      </c>
      <c r="T3153" s="48">
        <f>'[1]BoQ HSYC'!S3153</f>
        <v>0</v>
      </c>
      <c r="U3153" s="132">
        <f>'[1]BoQ HSYC'!T3153</f>
        <v>0</v>
      </c>
      <c r="V3153" s="132" t="str">
        <f>'[1]BoQ HSYC'!U3153</f>
        <v>BĐG Q2/2026</v>
      </c>
      <c r="W3153" s="132" t="str">
        <f>'[1]BoQ HSYC'!V3153</f>
        <v>BĐG Q2/2026</v>
      </c>
      <c r="X3153" s="44" t="str">
        <f>'[1]BoQ HSYC'!W3153</f>
        <v>ME</v>
      </c>
      <c r="Y3153" s="44"/>
      <c r="Z3153" s="44"/>
      <c r="AA3153" s="44"/>
      <c r="AB3153" s="2">
        <v>87277.794940380001</v>
      </c>
      <c r="AC3153" s="2">
        <v>8204112.7243957203</v>
      </c>
      <c r="AD3153" s="2">
        <f>+M3153</f>
        <v>40878</v>
      </c>
      <c r="AE3153" s="2">
        <f>+AD3153*14%</f>
        <v>5722.920000000001</v>
      </c>
      <c r="AF3153" s="155">
        <f>+AD3153*35%</f>
        <v>14307.3</v>
      </c>
      <c r="AG3153" s="2">
        <f>+AD3153*F3153</f>
        <v>3842532</v>
      </c>
      <c r="AH3153" s="2">
        <f>+AE3153*F3153</f>
        <v>537954.4800000001</v>
      </c>
      <c r="AI3153" s="2">
        <f>+AF3153*F3153</f>
        <v>1344886.2</v>
      </c>
      <c r="AJ3153" s="2">
        <f>SUM(AG3153:AI3153)</f>
        <v>5725372.6800000006</v>
      </c>
      <c r="AK3153" s="2">
        <f>+AD3153*G3153</f>
        <v>3842532</v>
      </c>
      <c r="AL3153" s="2">
        <f>+AE3153*G3153</f>
        <v>537954.4800000001</v>
      </c>
      <c r="AM3153" s="2">
        <f>+AF3153*G3153</f>
        <v>1344886.2</v>
      </c>
      <c r="AN3153" s="155">
        <f>SUM(AK3153:AM3153)</f>
        <v>5725372.6800000006</v>
      </c>
      <c r="AQ3153" s="145" t="s">
        <v>525</v>
      </c>
      <c r="AU3153" s="8"/>
      <c r="AV3153" s="8"/>
      <c r="AW3153" s="2">
        <f>'[2]BoQ HSYC-Đạt'!$AT3153</f>
        <v>41695.56</v>
      </c>
      <c r="AX3153" s="8">
        <f>F3153*AW3153</f>
        <v>3919382.6399999997</v>
      </c>
      <c r="AY3153" s="8">
        <f>IF(AQ3153="CT",7%,5%)*AX3153</f>
        <v>274356.78480000002</v>
      </c>
      <c r="AZ3153" s="8">
        <f>AX3153*2%</f>
        <v>78387.652799999996</v>
      </c>
      <c r="BA3153" s="8">
        <f>IF(BB3153&gt;0,0,AX3153*5%)</f>
        <v>195969.13199999998</v>
      </c>
      <c r="BB3153" s="8"/>
      <c r="BC3153" s="8">
        <f>+AX3153+AY3153+AZ3153+BA3153+BB3153</f>
        <v>4468096.2095999997</v>
      </c>
      <c r="BD3153" s="8">
        <f>AX3153-AT3153</f>
        <v>3919382.6399999997</v>
      </c>
      <c r="BE3153" s="2"/>
      <c r="BH3153" s="2"/>
    </row>
    <row r="3154" spans="2:60" ht="17" hidden="1" outlineLevel="1" x14ac:dyDescent="0.2">
      <c r="B3154" s="82">
        <v>93</v>
      </c>
      <c r="C3154" s="144" t="s">
        <v>544</v>
      </c>
      <c r="D3154" s="144"/>
      <c r="E3154" s="82" t="s">
        <v>85</v>
      </c>
      <c r="F3154" s="143">
        <v>80</v>
      </c>
      <c r="G3154" s="142">
        <f>'[1]BoQ HSYC'!F3154</f>
        <v>80</v>
      </c>
      <c r="H3154" s="185">
        <f>'[1]BoQ HSYC'!G3154</f>
        <v>0</v>
      </c>
      <c r="I3154" s="185">
        <f>'[1]BoQ HSYC'!H3154</f>
        <v>0</v>
      </c>
      <c r="J3154" s="185">
        <f>'[1]BoQ HSYC'!I3154</f>
        <v>0</v>
      </c>
      <c r="K3154" s="48">
        <f>'[1]BoQ HSYC'!J3154</f>
        <v>12816</v>
      </c>
      <c r="L3154" s="47">
        <f>'[1]BoQ HSYC'!K3154</f>
        <v>12847</v>
      </c>
      <c r="M3154" s="47">
        <f>'[1]BoQ HSYC'!L3154</f>
        <v>25663</v>
      </c>
      <c r="N3154" s="183">
        <f>'[1]BoQ HSYC'!M3154</f>
        <v>4485.5999999999995</v>
      </c>
      <c r="O3154" s="183">
        <f>'[1]BoQ HSYC'!N3154</f>
        <v>4496.45</v>
      </c>
      <c r="P3154" s="83">
        <f>'[1]BoQ HSYC'!O3154</f>
        <v>8982.0499999999993</v>
      </c>
      <c r="Q3154" s="47">
        <f>'[1]BoQ HSYC'!P3154</f>
        <v>2053040</v>
      </c>
      <c r="R3154" s="132">
        <f>'[1]BoQ HSYC'!Q3154</f>
        <v>718564</v>
      </c>
      <c r="S3154" s="83">
        <f>'[1]BoQ HSYC'!R3154</f>
        <v>2771604</v>
      </c>
      <c r="T3154" s="48">
        <f>'[1]BoQ HSYC'!S3154</f>
        <v>0</v>
      </c>
      <c r="U3154" s="132">
        <f>'[1]BoQ HSYC'!T3154</f>
        <v>0</v>
      </c>
      <c r="V3154" s="132" t="str">
        <f>'[1]BoQ HSYC'!U3154</f>
        <v>BĐG Q2/2026</v>
      </c>
      <c r="W3154" s="132" t="str">
        <f>'[1]BoQ HSYC'!V3154</f>
        <v>BĐG Q2/2026</v>
      </c>
      <c r="X3154" s="44" t="str">
        <f>'[1]BoQ HSYC'!W3154</f>
        <v>ME</v>
      </c>
      <c r="Y3154" s="44"/>
      <c r="Z3154" s="44"/>
      <c r="AA3154" s="44"/>
      <c r="AB3154" s="2">
        <v>52329.915763949997</v>
      </c>
      <c r="AC3154" s="2">
        <v>4186393.2611159999</v>
      </c>
      <c r="AD3154" s="2">
        <f>+M3154</f>
        <v>25663</v>
      </c>
      <c r="AE3154" s="2">
        <f>+AD3154*14%</f>
        <v>3592.82</v>
      </c>
      <c r="AF3154" s="155">
        <f>+AD3154*35%</f>
        <v>8982.0499999999993</v>
      </c>
      <c r="AG3154" s="2">
        <f>+AD3154*F3154</f>
        <v>2053040</v>
      </c>
      <c r="AH3154" s="2">
        <f>+AE3154*F3154</f>
        <v>287425.60000000003</v>
      </c>
      <c r="AI3154" s="2">
        <f>+AF3154*F3154</f>
        <v>718564</v>
      </c>
      <c r="AJ3154" s="2">
        <f>SUM(AG3154:AI3154)</f>
        <v>3059029.6</v>
      </c>
      <c r="AK3154" s="2">
        <f>+AD3154*G3154</f>
        <v>2053040</v>
      </c>
      <c r="AL3154" s="2">
        <f>+AE3154*G3154</f>
        <v>287425.60000000003</v>
      </c>
      <c r="AM3154" s="2">
        <f>+AF3154*G3154</f>
        <v>718564</v>
      </c>
      <c r="AN3154" s="155">
        <f>SUM(AK3154:AM3154)</f>
        <v>3059029.6</v>
      </c>
      <c r="AQ3154" s="145" t="s">
        <v>525</v>
      </c>
      <c r="AU3154" s="8"/>
      <c r="AV3154" s="8"/>
      <c r="AW3154" s="2">
        <f>'[2]BoQ HSYC-Đạt'!$AT3154</f>
        <v>26176.26</v>
      </c>
      <c r="AX3154" s="8">
        <f>F3154*AW3154</f>
        <v>2094100.7999999998</v>
      </c>
      <c r="AY3154" s="8">
        <f>IF(AQ3154="CT",7%,5%)*AX3154</f>
        <v>146587.05600000001</v>
      </c>
      <c r="AZ3154" s="8">
        <f>AX3154*2%</f>
        <v>41882.015999999996</v>
      </c>
      <c r="BA3154" s="8">
        <f>IF(BB3154&gt;0,0,AX3154*5%)</f>
        <v>104705.04</v>
      </c>
      <c r="BB3154" s="8"/>
      <c r="BC3154" s="8">
        <f>+AX3154+AY3154+AZ3154+BA3154+BB3154</f>
        <v>2387274.9119999995</v>
      </c>
      <c r="BD3154" s="8">
        <f>AX3154-AT3154</f>
        <v>2094100.7999999998</v>
      </c>
      <c r="BE3154" s="2"/>
      <c r="BH3154" s="2"/>
    </row>
    <row r="3155" spans="2:60" ht="17" hidden="1" outlineLevel="1" x14ac:dyDescent="0.2">
      <c r="B3155" s="82">
        <v>94</v>
      </c>
      <c r="C3155" s="144" t="s">
        <v>543</v>
      </c>
      <c r="D3155" s="144"/>
      <c r="E3155" s="82" t="s">
        <v>85</v>
      </c>
      <c r="F3155" s="143">
        <v>120</v>
      </c>
      <c r="G3155" s="142">
        <f>'[1]BoQ HSYC'!F3155</f>
        <v>120</v>
      </c>
      <c r="H3155" s="185">
        <f>'[1]BoQ HSYC'!G3155</f>
        <v>0</v>
      </c>
      <c r="I3155" s="185">
        <f>'[1]BoQ HSYC'!H3155</f>
        <v>0</v>
      </c>
      <c r="J3155" s="185">
        <f>'[1]BoQ HSYC'!I3155</f>
        <v>0</v>
      </c>
      <c r="K3155" s="48">
        <f>'[1]BoQ HSYC'!J3155</f>
        <v>3528</v>
      </c>
      <c r="L3155" s="47">
        <f>'[1]BoQ HSYC'!K3155</f>
        <v>11530</v>
      </c>
      <c r="M3155" s="47">
        <f>'[1]BoQ HSYC'!L3155</f>
        <v>15058</v>
      </c>
      <c r="N3155" s="183">
        <f>'[1]BoQ HSYC'!M3155</f>
        <v>1234.8</v>
      </c>
      <c r="O3155" s="183">
        <f>'[1]BoQ HSYC'!N3155</f>
        <v>4035.4999999999995</v>
      </c>
      <c r="P3155" s="83">
        <f>'[1]BoQ HSYC'!O3155</f>
        <v>5270.2999999999993</v>
      </c>
      <c r="Q3155" s="47">
        <f>'[1]BoQ HSYC'!P3155</f>
        <v>1806960</v>
      </c>
      <c r="R3155" s="132">
        <f>'[1]BoQ HSYC'!Q3155</f>
        <v>632435.99999999988</v>
      </c>
      <c r="S3155" s="83">
        <f>'[1]BoQ HSYC'!R3155</f>
        <v>2439396</v>
      </c>
      <c r="T3155" s="48">
        <f>'[1]BoQ HSYC'!S3155</f>
        <v>0</v>
      </c>
      <c r="U3155" s="132">
        <f>'[1]BoQ HSYC'!T3155</f>
        <v>0</v>
      </c>
      <c r="V3155" s="132" t="str">
        <f>'[1]BoQ HSYC'!U3155</f>
        <v>BĐG Q2/2026</v>
      </c>
      <c r="W3155" s="132" t="str">
        <f>'[1]BoQ HSYC'!V3155</f>
        <v>BĐG Q2/2026</v>
      </c>
      <c r="X3155" s="44" t="str">
        <f>'[1]BoQ HSYC'!W3155</f>
        <v>ME</v>
      </c>
      <c r="Y3155" s="44"/>
      <c r="Z3155" s="44"/>
      <c r="AA3155" s="44"/>
      <c r="AB3155" s="2">
        <v>40688.877480900002</v>
      </c>
      <c r="AC3155" s="2">
        <v>4882665.2977080001</v>
      </c>
      <c r="AD3155" s="2">
        <f>+M3155</f>
        <v>15058</v>
      </c>
      <c r="AE3155" s="2">
        <f>+AD3155*14%</f>
        <v>2108.1200000000003</v>
      </c>
      <c r="AF3155" s="155">
        <f>+AD3155*35%</f>
        <v>5270.2999999999993</v>
      </c>
      <c r="AG3155" s="2">
        <f>+AD3155*F3155</f>
        <v>1806960</v>
      </c>
      <c r="AH3155" s="2">
        <f>+AE3155*F3155</f>
        <v>252974.40000000005</v>
      </c>
      <c r="AI3155" s="2">
        <f>+AF3155*F3155</f>
        <v>632435.99999999988</v>
      </c>
      <c r="AJ3155" s="2">
        <f>SUM(AG3155:AI3155)</f>
        <v>2692370.4</v>
      </c>
      <c r="AK3155" s="2">
        <f>+AD3155*G3155</f>
        <v>1806960</v>
      </c>
      <c r="AL3155" s="2">
        <f>+AE3155*G3155</f>
        <v>252974.40000000005</v>
      </c>
      <c r="AM3155" s="2">
        <f>+AF3155*G3155</f>
        <v>632435.99999999988</v>
      </c>
      <c r="AN3155" s="155">
        <f>SUM(AK3155:AM3155)</f>
        <v>2692370.4</v>
      </c>
      <c r="AQ3155" s="145" t="s">
        <v>525</v>
      </c>
      <c r="AU3155" s="8"/>
      <c r="AV3155" s="8"/>
      <c r="AW3155" s="2">
        <f>'[2]BoQ HSYC-Đạt'!$AT3155</f>
        <v>15359.16</v>
      </c>
      <c r="AX3155" s="8">
        <f>F3155*AW3155</f>
        <v>1843099.2</v>
      </c>
      <c r="AY3155" s="8">
        <f>IF(AQ3155="CT",7%,5%)*AX3155</f>
        <v>129016.944</v>
      </c>
      <c r="AZ3155" s="8">
        <f>AX3155*2%</f>
        <v>36861.983999999997</v>
      </c>
      <c r="BA3155" s="8">
        <f>IF(BB3155&gt;0,0,AX3155*5%)</f>
        <v>92154.96</v>
      </c>
      <c r="BB3155" s="8"/>
      <c r="BC3155" s="8">
        <f>+AX3155+AY3155+AZ3155+BA3155+BB3155</f>
        <v>2101133.088</v>
      </c>
      <c r="BD3155" s="8">
        <f>AX3155-AT3155</f>
        <v>1843099.2</v>
      </c>
      <c r="BE3155" s="2"/>
      <c r="BH3155" s="2"/>
    </row>
    <row r="3156" spans="2:60" ht="17" hidden="1" outlineLevel="1" x14ac:dyDescent="0.2">
      <c r="B3156" s="82">
        <v>95</v>
      </c>
      <c r="C3156" s="144" t="s">
        <v>542</v>
      </c>
      <c r="D3156" s="144"/>
      <c r="E3156" s="82" t="s">
        <v>85</v>
      </c>
      <c r="F3156" s="143">
        <v>20</v>
      </c>
      <c r="G3156" s="142">
        <f>'[1]BoQ HSYC'!F3156</f>
        <v>20</v>
      </c>
      <c r="H3156" s="185">
        <f>'[1]BoQ HSYC'!G3156</f>
        <v>0</v>
      </c>
      <c r="I3156" s="185">
        <f>'[1]BoQ HSYC'!H3156</f>
        <v>0</v>
      </c>
      <c r="J3156" s="185">
        <f>'[1]BoQ HSYC'!I3156</f>
        <v>0</v>
      </c>
      <c r="K3156" s="48">
        <f>'[1]BoQ HSYC'!J3156</f>
        <v>13230</v>
      </c>
      <c r="L3156" s="47">
        <f>'[1]BoQ HSYC'!K3156</f>
        <v>16470</v>
      </c>
      <c r="M3156" s="47">
        <f>'[1]BoQ HSYC'!L3156</f>
        <v>29700</v>
      </c>
      <c r="N3156" s="183">
        <f>'[1]BoQ HSYC'!M3156</f>
        <v>4630.5</v>
      </c>
      <c r="O3156" s="183">
        <f>'[1]BoQ HSYC'!N3156</f>
        <v>5764.5</v>
      </c>
      <c r="P3156" s="83">
        <f>'[1]BoQ HSYC'!O3156</f>
        <v>10395</v>
      </c>
      <c r="Q3156" s="47">
        <f>'[1]BoQ HSYC'!P3156</f>
        <v>594000</v>
      </c>
      <c r="R3156" s="132">
        <f>'[1]BoQ HSYC'!Q3156</f>
        <v>207900</v>
      </c>
      <c r="S3156" s="83">
        <f>'[1]BoQ HSYC'!R3156</f>
        <v>801900</v>
      </c>
      <c r="T3156" s="48">
        <f>'[1]BoQ HSYC'!S3156</f>
        <v>0</v>
      </c>
      <c r="U3156" s="132">
        <f>'[1]BoQ HSYC'!T3156</f>
        <v>0</v>
      </c>
      <c r="V3156" s="132" t="str">
        <f>'[1]BoQ HSYC'!U3156</f>
        <v>BĐG Q2/2026</v>
      </c>
      <c r="W3156" s="132" t="str">
        <f>'[1]BoQ HSYC'!V3156</f>
        <v>BĐG Q2/2026</v>
      </c>
      <c r="X3156" s="44" t="str">
        <f>'[1]BoQ HSYC'!W3156</f>
        <v>ME</v>
      </c>
      <c r="Y3156" s="44"/>
      <c r="Z3156" s="44"/>
      <c r="AA3156" s="44"/>
      <c r="AB3156" s="2">
        <v>63491.05371213</v>
      </c>
      <c r="AC3156" s="2">
        <v>1269821.0742426</v>
      </c>
      <c r="AD3156" s="2">
        <f>+M3156</f>
        <v>29700</v>
      </c>
      <c r="AE3156" s="2">
        <f>+AD3156*14%</f>
        <v>4158</v>
      </c>
      <c r="AF3156" s="155">
        <f>+AD3156*35%</f>
        <v>10395</v>
      </c>
      <c r="AG3156" s="2">
        <f>+AD3156*F3156</f>
        <v>594000</v>
      </c>
      <c r="AH3156" s="2">
        <f>+AE3156*F3156</f>
        <v>83160</v>
      </c>
      <c r="AI3156" s="2">
        <f>+AF3156*F3156</f>
        <v>207900</v>
      </c>
      <c r="AJ3156" s="2">
        <f>SUM(AG3156:AI3156)</f>
        <v>885060</v>
      </c>
      <c r="AK3156" s="2">
        <f>+AD3156*G3156</f>
        <v>594000</v>
      </c>
      <c r="AL3156" s="2">
        <f>+AE3156*G3156</f>
        <v>83160</v>
      </c>
      <c r="AM3156" s="2">
        <f>+AF3156*G3156</f>
        <v>207900</v>
      </c>
      <c r="AN3156" s="155">
        <f>SUM(AK3156:AM3156)</f>
        <v>885060</v>
      </c>
      <c r="AQ3156" s="145" t="s">
        <v>525</v>
      </c>
      <c r="AU3156" s="8"/>
      <c r="AV3156" s="8"/>
      <c r="AW3156" s="2">
        <f>'[2]BoQ HSYC-Đạt'!$AT3156</f>
        <v>30294</v>
      </c>
      <c r="AX3156" s="8">
        <f>F3156*AW3156</f>
        <v>605880</v>
      </c>
      <c r="AY3156" s="8">
        <f>IF(AQ3156="CT",7%,5%)*AX3156</f>
        <v>42411.600000000006</v>
      </c>
      <c r="AZ3156" s="8">
        <f>AX3156*2%</f>
        <v>12117.6</v>
      </c>
      <c r="BA3156" s="8">
        <f>IF(BB3156&gt;0,0,AX3156*5%)</f>
        <v>30294</v>
      </c>
      <c r="BB3156" s="8"/>
      <c r="BC3156" s="8">
        <f>+AX3156+AY3156+AZ3156+BA3156+BB3156</f>
        <v>690703.2</v>
      </c>
      <c r="BD3156" s="8">
        <f>AX3156-AT3156</f>
        <v>605880</v>
      </c>
      <c r="BE3156" s="2"/>
      <c r="BH3156" s="2"/>
    </row>
    <row r="3157" spans="2:60" ht="17" hidden="1" outlineLevel="1" x14ac:dyDescent="0.2">
      <c r="B3157" s="82">
        <v>96</v>
      </c>
      <c r="C3157" s="144" t="s">
        <v>541</v>
      </c>
      <c r="D3157" s="144"/>
      <c r="E3157" s="82" t="s">
        <v>85</v>
      </c>
      <c r="F3157" s="143">
        <v>40</v>
      </c>
      <c r="G3157" s="142">
        <f>'[1]BoQ HSYC'!F3157</f>
        <v>40</v>
      </c>
      <c r="H3157" s="185">
        <f>'[1]BoQ HSYC'!G3157</f>
        <v>0</v>
      </c>
      <c r="I3157" s="185">
        <f>'[1]BoQ HSYC'!H3157</f>
        <v>0</v>
      </c>
      <c r="J3157" s="185">
        <f>'[1]BoQ HSYC'!I3157</f>
        <v>0</v>
      </c>
      <c r="K3157" s="48">
        <f>'[1]BoQ HSYC'!J3157</f>
        <v>7128</v>
      </c>
      <c r="L3157" s="47">
        <f>'[1]BoQ HSYC'!K3157</f>
        <v>12847</v>
      </c>
      <c r="M3157" s="47">
        <f>'[1]BoQ HSYC'!L3157</f>
        <v>19975</v>
      </c>
      <c r="N3157" s="183">
        <f>'[1]BoQ HSYC'!M3157</f>
        <v>2494.7999999999997</v>
      </c>
      <c r="O3157" s="183">
        <f>'[1]BoQ HSYC'!N3157</f>
        <v>4496.45</v>
      </c>
      <c r="P3157" s="83">
        <f>'[1]BoQ HSYC'!O3157</f>
        <v>6991.25</v>
      </c>
      <c r="Q3157" s="47">
        <f>'[1]BoQ HSYC'!P3157</f>
        <v>799000</v>
      </c>
      <c r="R3157" s="132">
        <f>'[1]BoQ HSYC'!Q3157</f>
        <v>279650</v>
      </c>
      <c r="S3157" s="83">
        <f>'[1]BoQ HSYC'!R3157</f>
        <v>1078650</v>
      </c>
      <c r="T3157" s="48">
        <f>'[1]BoQ HSYC'!S3157</f>
        <v>0</v>
      </c>
      <c r="U3157" s="132">
        <f>'[1]BoQ HSYC'!T3157</f>
        <v>0</v>
      </c>
      <c r="V3157" s="132" t="str">
        <f>'[1]BoQ HSYC'!U3157</f>
        <v>BĐG Q2/2026</v>
      </c>
      <c r="W3157" s="132" t="str">
        <f>'[1]BoQ HSYC'!V3157</f>
        <v>BĐG Q2/2026</v>
      </c>
      <c r="X3157" s="44" t="str">
        <f>'[1]BoQ HSYC'!W3157</f>
        <v>ME</v>
      </c>
      <c r="Y3157" s="44"/>
      <c r="Z3157" s="44"/>
      <c r="AA3157" s="44"/>
      <c r="AB3157" s="2">
        <v>46860.237299700006</v>
      </c>
      <c r="AC3157" s="2">
        <v>1874409.4919880002</v>
      </c>
      <c r="AD3157" s="2">
        <f>+M3157</f>
        <v>19975</v>
      </c>
      <c r="AE3157" s="2">
        <f>+AD3157*14%</f>
        <v>2796.5000000000005</v>
      </c>
      <c r="AF3157" s="155">
        <f>+AD3157*35%</f>
        <v>6991.25</v>
      </c>
      <c r="AG3157" s="2">
        <f>+AD3157*F3157</f>
        <v>799000</v>
      </c>
      <c r="AH3157" s="2">
        <f>+AE3157*F3157</f>
        <v>111860.00000000001</v>
      </c>
      <c r="AI3157" s="2">
        <f>+AF3157*F3157</f>
        <v>279650</v>
      </c>
      <c r="AJ3157" s="2">
        <f>SUM(AG3157:AI3157)</f>
        <v>1190510</v>
      </c>
      <c r="AK3157" s="2">
        <f>+AD3157*G3157</f>
        <v>799000</v>
      </c>
      <c r="AL3157" s="2">
        <f>+AE3157*G3157</f>
        <v>111860.00000000001</v>
      </c>
      <c r="AM3157" s="2">
        <f>+AF3157*G3157</f>
        <v>279650</v>
      </c>
      <c r="AN3157" s="155">
        <f>SUM(AK3157:AM3157)</f>
        <v>1190510</v>
      </c>
      <c r="AQ3157" s="145" t="s">
        <v>525</v>
      </c>
      <c r="AU3157" s="8"/>
      <c r="AV3157" s="8"/>
      <c r="AW3157" s="2">
        <f>'[2]BoQ HSYC-Đạt'!$AT3157</f>
        <v>20374.5</v>
      </c>
      <c r="AX3157" s="8">
        <f>F3157*AW3157</f>
        <v>814980</v>
      </c>
      <c r="AY3157" s="8">
        <f>IF(AQ3157="CT",7%,5%)*AX3157</f>
        <v>57048.600000000006</v>
      </c>
      <c r="AZ3157" s="8">
        <f>AX3157*2%</f>
        <v>16299.6</v>
      </c>
      <c r="BA3157" s="8">
        <f>IF(BB3157&gt;0,0,AX3157*5%)</f>
        <v>40749</v>
      </c>
      <c r="BB3157" s="8"/>
      <c r="BC3157" s="8">
        <f>+AX3157+AY3157+AZ3157+BA3157+BB3157</f>
        <v>929077.2</v>
      </c>
      <c r="BD3157" s="8">
        <f>AX3157-AT3157</f>
        <v>814980</v>
      </c>
      <c r="BE3157" s="2"/>
      <c r="BH3157" s="2"/>
    </row>
    <row r="3158" spans="2:60" ht="17" hidden="1" outlineLevel="1" x14ac:dyDescent="0.2">
      <c r="B3158" s="82">
        <v>97</v>
      </c>
      <c r="C3158" s="144" t="s">
        <v>540</v>
      </c>
      <c r="D3158" s="144"/>
      <c r="E3158" s="82" t="s">
        <v>85</v>
      </c>
      <c r="F3158" s="143">
        <v>5</v>
      </c>
      <c r="G3158" s="142">
        <f>'[1]BoQ HSYC'!F3158</f>
        <v>5</v>
      </c>
      <c r="H3158" s="185">
        <f>'[1]BoQ HSYC'!G3158</f>
        <v>0</v>
      </c>
      <c r="I3158" s="185">
        <f>'[1]BoQ HSYC'!H3158</f>
        <v>0</v>
      </c>
      <c r="J3158" s="185">
        <f>'[1]BoQ HSYC'!I3158</f>
        <v>0</v>
      </c>
      <c r="K3158" s="48">
        <f>'[1]BoQ HSYC'!J3158</f>
        <v>52848</v>
      </c>
      <c r="L3158" s="47">
        <f>'[1]BoQ HSYC'!K3158</f>
        <v>19764</v>
      </c>
      <c r="M3158" s="47">
        <f>'[1]BoQ HSYC'!L3158</f>
        <v>72612</v>
      </c>
      <c r="N3158" s="183">
        <f>'[1]BoQ HSYC'!M3158</f>
        <v>18496.8</v>
      </c>
      <c r="O3158" s="183">
        <f>'[1]BoQ HSYC'!N3158</f>
        <v>6917.4</v>
      </c>
      <c r="P3158" s="83">
        <f>'[1]BoQ HSYC'!O3158</f>
        <v>25414.199999999997</v>
      </c>
      <c r="Q3158" s="47">
        <f>'[1]BoQ HSYC'!P3158</f>
        <v>363060</v>
      </c>
      <c r="R3158" s="132">
        <f>'[1]BoQ HSYC'!Q3158</f>
        <v>127070.99999999999</v>
      </c>
      <c r="S3158" s="83">
        <f>'[1]BoQ HSYC'!R3158</f>
        <v>490131</v>
      </c>
      <c r="T3158" s="48">
        <f>'[1]BoQ HSYC'!S3158</f>
        <v>0</v>
      </c>
      <c r="U3158" s="132">
        <f>'[1]BoQ HSYC'!T3158</f>
        <v>0</v>
      </c>
      <c r="V3158" s="132" t="str">
        <f>'[1]BoQ HSYC'!U3158</f>
        <v>BĐG Q2/2026</v>
      </c>
      <c r="W3158" s="132" t="str">
        <f>'[1]BoQ HSYC'!V3158</f>
        <v>BĐG Q2/2026</v>
      </c>
      <c r="X3158" s="44" t="str">
        <f>'[1]BoQ HSYC'!W3158</f>
        <v>ME</v>
      </c>
      <c r="Y3158" s="44"/>
      <c r="Z3158" s="44"/>
      <c r="AA3158" s="44"/>
      <c r="AB3158" s="2">
        <v>110739.36713235</v>
      </c>
      <c r="AC3158" s="2">
        <v>553696.83566175005</v>
      </c>
      <c r="AD3158" s="2">
        <f>+M3158</f>
        <v>72612</v>
      </c>
      <c r="AE3158" s="2">
        <f>+AD3158*14%</f>
        <v>10165.68</v>
      </c>
      <c r="AF3158" s="155">
        <f>+AD3158*35%</f>
        <v>25414.199999999997</v>
      </c>
      <c r="AG3158" s="2">
        <f>+AD3158*F3158</f>
        <v>363060</v>
      </c>
      <c r="AH3158" s="2">
        <f>+AE3158*F3158</f>
        <v>50828.4</v>
      </c>
      <c r="AI3158" s="2">
        <f>+AF3158*F3158</f>
        <v>127070.99999999999</v>
      </c>
      <c r="AJ3158" s="2">
        <f>SUM(AG3158:AI3158)</f>
        <v>540959.4</v>
      </c>
      <c r="AK3158" s="2">
        <f>+AD3158*G3158</f>
        <v>363060</v>
      </c>
      <c r="AL3158" s="2">
        <f>+AE3158*G3158</f>
        <v>50828.4</v>
      </c>
      <c r="AM3158" s="2">
        <f>+AF3158*G3158</f>
        <v>127070.99999999999</v>
      </c>
      <c r="AN3158" s="155">
        <f>SUM(AK3158:AM3158)</f>
        <v>540959.4</v>
      </c>
      <c r="AQ3158" s="145" t="s">
        <v>525</v>
      </c>
      <c r="AU3158" s="8"/>
      <c r="AV3158" s="8"/>
      <c r="AW3158" s="2">
        <f>'[2]BoQ HSYC-Đạt'!$AT3158</f>
        <v>74064.240000000005</v>
      </c>
      <c r="AX3158" s="8">
        <f>F3158*AW3158</f>
        <v>370321.2</v>
      </c>
      <c r="AY3158" s="8">
        <f>IF(AQ3158="CT",7%,5%)*AX3158</f>
        <v>25922.484000000004</v>
      </c>
      <c r="AZ3158" s="8">
        <f>AX3158*2%</f>
        <v>7406.424</v>
      </c>
      <c r="BA3158" s="8">
        <f>IF(BB3158&gt;0,0,AX3158*5%)</f>
        <v>18516.060000000001</v>
      </c>
      <c r="BB3158" s="8"/>
      <c r="BC3158" s="8">
        <f>+AX3158+AY3158+AZ3158+BA3158+BB3158</f>
        <v>422166.16800000001</v>
      </c>
      <c r="BD3158" s="8">
        <f>AX3158-AT3158</f>
        <v>370321.2</v>
      </c>
      <c r="BE3158" s="2"/>
      <c r="BH3158" s="2"/>
    </row>
    <row r="3159" spans="2:60" ht="17" hidden="1" outlineLevel="1" x14ac:dyDescent="0.2">
      <c r="B3159" s="82">
        <v>98</v>
      </c>
      <c r="C3159" s="144" t="s">
        <v>539</v>
      </c>
      <c r="D3159" s="144"/>
      <c r="E3159" s="82" t="s">
        <v>85</v>
      </c>
      <c r="F3159" s="143">
        <v>5</v>
      </c>
      <c r="G3159" s="142">
        <f>'[1]BoQ HSYC'!F3159</f>
        <v>5</v>
      </c>
      <c r="H3159" s="185">
        <f>'[1]BoQ HSYC'!G3159</f>
        <v>0</v>
      </c>
      <c r="I3159" s="185">
        <f>'[1]BoQ HSYC'!H3159</f>
        <v>0</v>
      </c>
      <c r="J3159" s="185">
        <f>'[1]BoQ HSYC'!I3159</f>
        <v>0</v>
      </c>
      <c r="K3159" s="48">
        <f>'[1]BoQ HSYC'!J3159</f>
        <v>25848</v>
      </c>
      <c r="L3159" s="47">
        <f>'[1]BoQ HSYC'!K3159</f>
        <v>16470</v>
      </c>
      <c r="M3159" s="47">
        <f>'[1]BoQ HSYC'!L3159</f>
        <v>42318</v>
      </c>
      <c r="N3159" s="183">
        <f>'[1]BoQ HSYC'!M3159</f>
        <v>9046.7999999999993</v>
      </c>
      <c r="O3159" s="183">
        <f>'[1]BoQ HSYC'!N3159</f>
        <v>5764.5</v>
      </c>
      <c r="P3159" s="83">
        <f>'[1]BoQ HSYC'!O3159</f>
        <v>14811.3</v>
      </c>
      <c r="Q3159" s="47">
        <f>'[1]BoQ HSYC'!P3159</f>
        <v>211590</v>
      </c>
      <c r="R3159" s="132">
        <f>'[1]BoQ HSYC'!Q3159</f>
        <v>74056.5</v>
      </c>
      <c r="S3159" s="83">
        <f>'[1]BoQ HSYC'!R3159</f>
        <v>285646.5</v>
      </c>
      <c r="T3159" s="48">
        <f>'[1]BoQ HSYC'!S3159</f>
        <v>0</v>
      </c>
      <c r="U3159" s="132">
        <f>'[1]BoQ HSYC'!T3159</f>
        <v>0</v>
      </c>
      <c r="V3159" s="132" t="str">
        <f>'[1]BoQ HSYC'!U3159</f>
        <v>BĐG Q2/2026</v>
      </c>
      <c r="W3159" s="132" t="str">
        <f>'[1]BoQ HSYC'!V3159</f>
        <v>BĐG Q2/2026</v>
      </c>
      <c r="X3159" s="44" t="str">
        <f>'[1]BoQ HSYC'!W3159</f>
        <v>ME</v>
      </c>
      <c r="Y3159" s="44"/>
      <c r="Z3159" s="44"/>
      <c r="AA3159" s="44"/>
      <c r="AB3159" s="2">
        <v>103686.83033313</v>
      </c>
      <c r="AC3159" s="2">
        <v>518434.15166564996</v>
      </c>
      <c r="AD3159" s="2">
        <f>+M3159</f>
        <v>42318</v>
      </c>
      <c r="AE3159" s="2">
        <f>+AD3159*14%</f>
        <v>5924.52</v>
      </c>
      <c r="AF3159" s="155">
        <f>+AD3159*35%</f>
        <v>14811.3</v>
      </c>
      <c r="AG3159" s="2">
        <f>+AD3159*F3159</f>
        <v>211590</v>
      </c>
      <c r="AH3159" s="2">
        <f>+AE3159*F3159</f>
        <v>29622.600000000002</v>
      </c>
      <c r="AI3159" s="2">
        <f>+AF3159*F3159</f>
        <v>74056.5</v>
      </c>
      <c r="AJ3159" s="2">
        <f>SUM(AG3159:AI3159)</f>
        <v>315269.09999999998</v>
      </c>
      <c r="AK3159" s="2">
        <f>+AD3159*G3159</f>
        <v>211590</v>
      </c>
      <c r="AL3159" s="2">
        <f>+AE3159*G3159</f>
        <v>29622.600000000002</v>
      </c>
      <c r="AM3159" s="2">
        <f>+AF3159*G3159</f>
        <v>74056.5</v>
      </c>
      <c r="AN3159" s="155">
        <f>SUM(AK3159:AM3159)</f>
        <v>315269.09999999998</v>
      </c>
      <c r="AQ3159" s="145" t="s">
        <v>525</v>
      </c>
      <c r="AU3159" s="8"/>
      <c r="AV3159" s="8"/>
      <c r="AW3159" s="2">
        <f>'[2]BoQ HSYC-Đạt'!$AT3159</f>
        <v>43164.36</v>
      </c>
      <c r="AX3159" s="8">
        <f>F3159*AW3159</f>
        <v>215821.8</v>
      </c>
      <c r="AY3159" s="8">
        <f>IF(AQ3159="CT",7%,5%)*AX3159</f>
        <v>15107.526</v>
      </c>
      <c r="AZ3159" s="8">
        <f>AX3159*2%</f>
        <v>4316.4359999999997</v>
      </c>
      <c r="BA3159" s="8">
        <f>IF(BB3159&gt;0,0,AX3159*5%)</f>
        <v>10791.09</v>
      </c>
      <c r="BB3159" s="8"/>
      <c r="BC3159" s="8">
        <f>+AX3159+AY3159+AZ3159+BA3159+BB3159</f>
        <v>246036.85199999998</v>
      </c>
      <c r="BD3159" s="8">
        <f>AX3159-AT3159</f>
        <v>215821.8</v>
      </c>
      <c r="BE3159" s="2"/>
      <c r="BH3159" s="2"/>
    </row>
    <row r="3160" spans="2:60" ht="17" hidden="1" outlineLevel="1" x14ac:dyDescent="0.2">
      <c r="B3160" s="82">
        <v>99</v>
      </c>
      <c r="C3160" s="144" t="s">
        <v>538</v>
      </c>
      <c r="D3160" s="144"/>
      <c r="E3160" s="82" t="s">
        <v>85</v>
      </c>
      <c r="F3160" s="143">
        <v>3</v>
      </c>
      <c r="G3160" s="142">
        <f>'[1]BoQ HSYC'!F3160</f>
        <v>3</v>
      </c>
      <c r="H3160" s="185">
        <f>'[1]BoQ HSYC'!G3160</f>
        <v>0</v>
      </c>
      <c r="I3160" s="185">
        <f>'[1]BoQ HSYC'!H3160</f>
        <v>0</v>
      </c>
      <c r="J3160" s="185">
        <f>'[1]BoQ HSYC'!I3160</f>
        <v>0</v>
      </c>
      <c r="K3160" s="48">
        <f>'[1]BoQ HSYC'!J3160</f>
        <v>14688</v>
      </c>
      <c r="L3160" s="47">
        <f>'[1]BoQ HSYC'!K3160</f>
        <v>12847</v>
      </c>
      <c r="M3160" s="47">
        <f>'[1]BoQ HSYC'!L3160</f>
        <v>27535</v>
      </c>
      <c r="N3160" s="183">
        <f>'[1]BoQ HSYC'!M3160</f>
        <v>5140.7999999999993</v>
      </c>
      <c r="O3160" s="183">
        <f>'[1]BoQ HSYC'!N3160</f>
        <v>4496.45</v>
      </c>
      <c r="P3160" s="83">
        <f>'[1]BoQ HSYC'!O3160</f>
        <v>9637.25</v>
      </c>
      <c r="Q3160" s="47">
        <f>'[1]BoQ HSYC'!P3160</f>
        <v>82605</v>
      </c>
      <c r="R3160" s="132">
        <f>'[1]BoQ HSYC'!Q3160</f>
        <v>28911.75</v>
      </c>
      <c r="S3160" s="83">
        <f>'[1]BoQ HSYC'!R3160</f>
        <v>111516.75</v>
      </c>
      <c r="T3160" s="48">
        <f>'[1]BoQ HSYC'!S3160</f>
        <v>0</v>
      </c>
      <c r="U3160" s="132">
        <f>'[1]BoQ HSYC'!T3160</f>
        <v>0</v>
      </c>
      <c r="V3160" s="132" t="str">
        <f>'[1]BoQ HSYC'!U3160</f>
        <v>BĐG Q2/2026</v>
      </c>
      <c r="W3160" s="132" t="str">
        <f>'[1]BoQ HSYC'!V3160</f>
        <v>BĐG Q2/2026</v>
      </c>
      <c r="X3160" s="44" t="str">
        <f>'[1]BoQ HSYC'!W3160</f>
        <v>ME</v>
      </c>
      <c r="Y3160" s="44"/>
      <c r="Z3160" s="44"/>
      <c r="AA3160" s="44"/>
      <c r="AB3160" s="2">
        <v>60216.428898450002</v>
      </c>
      <c r="AC3160" s="2">
        <v>180649.28669535002</v>
      </c>
      <c r="AD3160" s="2">
        <f>+M3160</f>
        <v>27535</v>
      </c>
      <c r="AE3160" s="2">
        <f>+AD3160*14%</f>
        <v>3854.9000000000005</v>
      </c>
      <c r="AF3160" s="155">
        <f>+AD3160*35%</f>
        <v>9637.25</v>
      </c>
      <c r="AG3160" s="2">
        <f>+AD3160*F3160</f>
        <v>82605</v>
      </c>
      <c r="AH3160" s="2">
        <f>+AE3160*F3160</f>
        <v>11564.7</v>
      </c>
      <c r="AI3160" s="2">
        <f>+AF3160*F3160</f>
        <v>28911.75</v>
      </c>
      <c r="AJ3160" s="2">
        <f>SUM(AG3160:AI3160)</f>
        <v>123081.45</v>
      </c>
      <c r="AK3160" s="2">
        <f>+AD3160*G3160</f>
        <v>82605</v>
      </c>
      <c r="AL3160" s="2">
        <f>+AE3160*G3160</f>
        <v>11564.7</v>
      </c>
      <c r="AM3160" s="2">
        <f>+AF3160*G3160</f>
        <v>28911.75</v>
      </c>
      <c r="AN3160" s="155">
        <f>SUM(AK3160:AM3160)</f>
        <v>123081.45</v>
      </c>
      <c r="AQ3160" s="145" t="s">
        <v>525</v>
      </c>
      <c r="AU3160" s="8"/>
      <c r="AV3160" s="8"/>
      <c r="AW3160" s="2">
        <f>'[2]BoQ HSYC-Đạt'!$AT3160</f>
        <v>28085.7</v>
      </c>
      <c r="AX3160" s="8">
        <f>F3160*AW3160</f>
        <v>84257.1</v>
      </c>
      <c r="AY3160" s="8">
        <f>IF(AQ3160="CT",7%,5%)*AX3160</f>
        <v>5897.9970000000012</v>
      </c>
      <c r="AZ3160" s="8">
        <f>AX3160*2%</f>
        <v>1685.1420000000001</v>
      </c>
      <c r="BA3160" s="8">
        <f>IF(BB3160&gt;0,0,AX3160*5%)</f>
        <v>4212.8550000000005</v>
      </c>
      <c r="BB3160" s="8"/>
      <c r="BC3160" s="8">
        <f>+AX3160+AY3160+AZ3160+BA3160+BB3160</f>
        <v>96053.094000000012</v>
      </c>
      <c r="BD3160" s="8">
        <f>AX3160-AT3160</f>
        <v>84257.1</v>
      </c>
      <c r="BE3160" s="2"/>
      <c r="BH3160" s="2"/>
    </row>
    <row r="3161" spans="2:60" ht="17" hidden="1" outlineLevel="1" x14ac:dyDescent="0.2">
      <c r="B3161" s="82">
        <v>100</v>
      </c>
      <c r="C3161" s="144" t="s">
        <v>537</v>
      </c>
      <c r="D3161" s="144"/>
      <c r="E3161" s="82" t="s">
        <v>85</v>
      </c>
      <c r="F3161" s="143">
        <v>80</v>
      </c>
      <c r="G3161" s="142">
        <f>'[1]BoQ HSYC'!F3161</f>
        <v>80</v>
      </c>
      <c r="H3161" s="185">
        <f>'[1]BoQ HSYC'!G3161</f>
        <v>0</v>
      </c>
      <c r="I3161" s="185">
        <f>'[1]BoQ HSYC'!H3161</f>
        <v>0</v>
      </c>
      <c r="J3161" s="185">
        <f>'[1]BoQ HSYC'!I3161</f>
        <v>0</v>
      </c>
      <c r="K3161" s="48">
        <f>'[1]BoQ HSYC'!J3161</f>
        <v>4608</v>
      </c>
      <c r="L3161" s="47">
        <f>'[1]BoQ HSYC'!K3161</f>
        <v>11530</v>
      </c>
      <c r="M3161" s="47">
        <f>'[1]BoQ HSYC'!L3161</f>
        <v>16138</v>
      </c>
      <c r="N3161" s="183">
        <f>'[1]BoQ HSYC'!M3161</f>
        <v>1612.8</v>
      </c>
      <c r="O3161" s="183">
        <f>'[1]BoQ HSYC'!N3161</f>
        <v>4035.4999999999995</v>
      </c>
      <c r="P3161" s="83">
        <f>'[1]BoQ HSYC'!O3161</f>
        <v>5648.2999999999993</v>
      </c>
      <c r="Q3161" s="47">
        <f>'[1]BoQ HSYC'!P3161</f>
        <v>1291040</v>
      </c>
      <c r="R3161" s="132">
        <f>'[1]BoQ HSYC'!Q3161</f>
        <v>451863.99999999994</v>
      </c>
      <c r="S3161" s="83">
        <f>'[1]BoQ HSYC'!R3161</f>
        <v>1742904</v>
      </c>
      <c r="T3161" s="48">
        <f>'[1]BoQ HSYC'!S3161</f>
        <v>0</v>
      </c>
      <c r="U3161" s="132">
        <f>'[1]BoQ HSYC'!T3161</f>
        <v>0</v>
      </c>
      <c r="V3161" s="132" t="str">
        <f>'[1]BoQ HSYC'!U3161</f>
        <v>BĐG Q2/2026</v>
      </c>
      <c r="W3161" s="132" t="str">
        <f>'[1]BoQ HSYC'!V3161</f>
        <v>BĐG Q2/2026</v>
      </c>
      <c r="X3161" s="44" t="str">
        <f>'[1]BoQ HSYC'!W3161</f>
        <v>ME</v>
      </c>
      <c r="Y3161" s="44"/>
      <c r="Z3161" s="44"/>
      <c r="AA3161" s="44"/>
      <c r="AB3161" s="2">
        <v>42469.703027400006</v>
      </c>
      <c r="AC3161" s="2">
        <v>3397576.2421920006</v>
      </c>
      <c r="AD3161" s="2">
        <f>+M3161</f>
        <v>16138</v>
      </c>
      <c r="AE3161" s="2">
        <f>+AD3161*14%</f>
        <v>2259.3200000000002</v>
      </c>
      <c r="AF3161" s="155">
        <f>+AD3161*35%</f>
        <v>5648.2999999999993</v>
      </c>
      <c r="AG3161" s="2">
        <f>+AD3161*F3161</f>
        <v>1291040</v>
      </c>
      <c r="AH3161" s="2">
        <f>+AE3161*F3161</f>
        <v>180745.60000000001</v>
      </c>
      <c r="AI3161" s="2">
        <f>+AF3161*F3161</f>
        <v>451863.99999999994</v>
      </c>
      <c r="AJ3161" s="2">
        <f>SUM(AG3161:AI3161)</f>
        <v>1923649.6</v>
      </c>
      <c r="AK3161" s="2">
        <f>+AD3161*G3161</f>
        <v>1291040</v>
      </c>
      <c r="AL3161" s="2">
        <f>+AE3161*G3161</f>
        <v>180745.60000000001</v>
      </c>
      <c r="AM3161" s="2">
        <f>+AF3161*G3161</f>
        <v>451863.99999999994</v>
      </c>
      <c r="AN3161" s="155">
        <f>SUM(AK3161:AM3161)</f>
        <v>1923649.6</v>
      </c>
      <c r="AQ3161" s="145" t="s">
        <v>525</v>
      </c>
      <c r="AU3161" s="8"/>
      <c r="AV3161" s="8"/>
      <c r="AW3161" s="2">
        <f>'[2]BoQ HSYC-Đạt'!$AT3161</f>
        <v>16460.759999999998</v>
      </c>
      <c r="AX3161" s="8">
        <f>F3161*AW3161</f>
        <v>1316860.7999999998</v>
      </c>
      <c r="AY3161" s="8">
        <f>IF(AQ3161="CT",7%,5%)*AX3161</f>
        <v>92180.255999999994</v>
      </c>
      <c r="AZ3161" s="8">
        <f>AX3161*2%</f>
        <v>26337.215999999997</v>
      </c>
      <c r="BA3161" s="8">
        <f>IF(BB3161&gt;0,0,AX3161*5%)</f>
        <v>65843.039999999994</v>
      </c>
      <c r="BB3161" s="8"/>
      <c r="BC3161" s="8">
        <f>+AX3161+AY3161+AZ3161+BA3161+BB3161</f>
        <v>1501221.3119999999</v>
      </c>
      <c r="BD3161" s="8">
        <f>AX3161-AT3161</f>
        <v>1316860.7999999998</v>
      </c>
      <c r="BE3161" s="2"/>
      <c r="BH3161" s="2"/>
    </row>
    <row r="3162" spans="2:60" ht="17" hidden="1" outlineLevel="1" x14ac:dyDescent="0.2">
      <c r="B3162" s="82">
        <v>101</v>
      </c>
      <c r="C3162" s="144" t="s">
        <v>536</v>
      </c>
      <c r="D3162" s="144"/>
      <c r="E3162" s="82" t="s">
        <v>85</v>
      </c>
      <c r="F3162" s="143">
        <v>6</v>
      </c>
      <c r="G3162" s="142">
        <f>'[1]BoQ HSYC'!F3162</f>
        <v>6</v>
      </c>
      <c r="H3162" s="185">
        <f>'[1]BoQ HSYC'!G3162</f>
        <v>0</v>
      </c>
      <c r="I3162" s="185">
        <f>'[1]BoQ HSYC'!H3162</f>
        <v>0</v>
      </c>
      <c r="J3162" s="185">
        <f>'[1]BoQ HSYC'!I3162</f>
        <v>0</v>
      </c>
      <c r="K3162" s="48">
        <f>'[1]BoQ HSYC'!J3162</f>
        <v>87696</v>
      </c>
      <c r="L3162" s="47">
        <f>'[1]BoQ HSYC'!K3162</f>
        <v>9882</v>
      </c>
      <c r="M3162" s="47">
        <f>'[1]BoQ HSYC'!L3162</f>
        <v>97578</v>
      </c>
      <c r="N3162" s="183">
        <f>'[1]BoQ HSYC'!M3162</f>
        <v>30693.599999999999</v>
      </c>
      <c r="O3162" s="183">
        <f>'[1]BoQ HSYC'!N3162</f>
        <v>3458.7</v>
      </c>
      <c r="P3162" s="83">
        <f>'[1]BoQ HSYC'!O3162</f>
        <v>34152.299999999996</v>
      </c>
      <c r="Q3162" s="47">
        <f>'[1]BoQ HSYC'!P3162</f>
        <v>585468</v>
      </c>
      <c r="R3162" s="132">
        <f>'[1]BoQ HSYC'!Q3162</f>
        <v>204913.8</v>
      </c>
      <c r="S3162" s="83">
        <f>'[1]BoQ HSYC'!R3162</f>
        <v>790381.8</v>
      </c>
      <c r="T3162" s="48">
        <f>'[1]BoQ HSYC'!S3162</f>
        <v>0</v>
      </c>
      <c r="U3162" s="132">
        <f>'[1]BoQ HSYC'!T3162</f>
        <v>0</v>
      </c>
      <c r="V3162" s="132" t="str">
        <f>'[1]BoQ HSYC'!U3162</f>
        <v>BĐG Q2/2026</v>
      </c>
      <c r="W3162" s="132" t="str">
        <f>'[1]BoQ HSYC'!V3162</f>
        <v>BĐG Q2/2026</v>
      </c>
      <c r="X3162" s="44" t="str">
        <f>'[1]BoQ HSYC'!W3162</f>
        <v>ME</v>
      </c>
      <c r="Y3162" s="44"/>
      <c r="Z3162" s="44"/>
      <c r="AA3162" s="44"/>
      <c r="AB3162" s="2">
        <v>214000.5377169</v>
      </c>
      <c r="AC3162" s="2">
        <v>1284003.2263014</v>
      </c>
      <c r="AD3162" s="2">
        <f>+M3162</f>
        <v>97578</v>
      </c>
      <c r="AE3162" s="2">
        <f>+AD3162*14%</f>
        <v>13660.920000000002</v>
      </c>
      <c r="AF3162" s="155">
        <f>+AD3162*35%</f>
        <v>34152.299999999996</v>
      </c>
      <c r="AG3162" s="2">
        <f>+AD3162*F3162</f>
        <v>585468</v>
      </c>
      <c r="AH3162" s="2">
        <f>+AE3162*F3162</f>
        <v>81965.520000000019</v>
      </c>
      <c r="AI3162" s="2">
        <f>+AF3162*F3162</f>
        <v>204913.8</v>
      </c>
      <c r="AJ3162" s="2">
        <f>SUM(AG3162:AI3162)</f>
        <v>872347.32000000007</v>
      </c>
      <c r="AK3162" s="2">
        <f>+AD3162*G3162</f>
        <v>585468</v>
      </c>
      <c r="AL3162" s="2">
        <f>+AE3162*G3162</f>
        <v>81965.520000000019</v>
      </c>
      <c r="AM3162" s="2">
        <f>+AF3162*G3162</f>
        <v>204913.8</v>
      </c>
      <c r="AN3162" s="155">
        <f>SUM(AK3162:AM3162)</f>
        <v>872347.32000000007</v>
      </c>
      <c r="AQ3162" s="145" t="s">
        <v>525</v>
      </c>
      <c r="AU3162" s="8"/>
      <c r="AV3162" s="8"/>
      <c r="AW3162" s="2">
        <f>'[2]BoQ HSYC-Đạt'!$AT3162</f>
        <v>99529.56</v>
      </c>
      <c r="AX3162" s="8">
        <f>F3162*AW3162</f>
        <v>597177.36</v>
      </c>
      <c r="AY3162" s="8">
        <f>IF(AQ3162="CT",7%,5%)*AX3162</f>
        <v>41802.415200000003</v>
      </c>
      <c r="AZ3162" s="8">
        <f>AX3162*2%</f>
        <v>11943.547199999999</v>
      </c>
      <c r="BA3162" s="8">
        <f>IF(BB3162&gt;0,0,AX3162*5%)</f>
        <v>29858.868000000002</v>
      </c>
      <c r="BB3162" s="8"/>
      <c r="BC3162" s="8">
        <f>+AX3162+AY3162+AZ3162+BA3162+BB3162</f>
        <v>680782.19040000008</v>
      </c>
      <c r="BD3162" s="8">
        <f>AX3162-AT3162</f>
        <v>597177.36</v>
      </c>
      <c r="BE3162" s="2"/>
      <c r="BH3162" s="2"/>
    </row>
    <row r="3163" spans="2:60" ht="17" hidden="1" outlineLevel="1" x14ac:dyDescent="0.2">
      <c r="B3163" s="82">
        <v>102</v>
      </c>
      <c r="C3163" s="144" t="s">
        <v>535</v>
      </c>
      <c r="D3163" s="144"/>
      <c r="E3163" s="82" t="s">
        <v>85</v>
      </c>
      <c r="F3163" s="143">
        <v>2</v>
      </c>
      <c r="G3163" s="142">
        <f>'[1]BoQ HSYC'!F3163</f>
        <v>2</v>
      </c>
      <c r="H3163" s="185">
        <f>'[1]BoQ HSYC'!G3163</f>
        <v>0</v>
      </c>
      <c r="I3163" s="185">
        <f>'[1]BoQ HSYC'!H3163</f>
        <v>0</v>
      </c>
      <c r="J3163" s="185">
        <f>'[1]BoQ HSYC'!I3163</f>
        <v>0</v>
      </c>
      <c r="K3163" s="48">
        <f>'[1]BoQ HSYC'!J3163</f>
        <v>55656</v>
      </c>
      <c r="L3163" s="47">
        <f>'[1]BoQ HSYC'!K3163</f>
        <v>8235</v>
      </c>
      <c r="M3163" s="47">
        <f>'[1]BoQ HSYC'!L3163</f>
        <v>63891</v>
      </c>
      <c r="N3163" s="183">
        <f>'[1]BoQ HSYC'!M3163</f>
        <v>19479.599999999999</v>
      </c>
      <c r="O3163" s="183">
        <f>'[1]BoQ HSYC'!N3163</f>
        <v>2882.25</v>
      </c>
      <c r="P3163" s="83">
        <f>'[1]BoQ HSYC'!O3163</f>
        <v>22361.85</v>
      </c>
      <c r="Q3163" s="47">
        <f>'[1]BoQ HSYC'!P3163</f>
        <v>127782</v>
      </c>
      <c r="R3163" s="132">
        <f>'[1]BoQ HSYC'!Q3163</f>
        <v>44723.7</v>
      </c>
      <c r="S3163" s="83">
        <f>'[1]BoQ HSYC'!R3163</f>
        <v>172505.7</v>
      </c>
      <c r="T3163" s="48">
        <f>'[1]BoQ HSYC'!S3163</f>
        <v>0</v>
      </c>
      <c r="U3163" s="132">
        <f>'[1]BoQ HSYC'!T3163</f>
        <v>0</v>
      </c>
      <c r="V3163" s="132" t="str">
        <f>'[1]BoQ HSYC'!U3163</f>
        <v>BĐG Q2/2026</v>
      </c>
      <c r="W3163" s="132" t="str">
        <f>'[1]BoQ HSYC'!V3163</f>
        <v>BĐG Q2/2026</v>
      </c>
      <c r="X3163" s="44" t="str">
        <f>'[1]BoQ HSYC'!W3163</f>
        <v>ME</v>
      </c>
      <c r="Y3163" s="44"/>
      <c r="Z3163" s="44"/>
      <c r="AA3163" s="44"/>
      <c r="AB3163" s="2">
        <v>156993.06648432001</v>
      </c>
      <c r="AC3163" s="2">
        <v>313986.13296864001</v>
      </c>
      <c r="AD3163" s="2">
        <f>+M3163</f>
        <v>63891</v>
      </c>
      <c r="AE3163" s="2">
        <f>+AD3163*14%</f>
        <v>8944.7400000000016</v>
      </c>
      <c r="AF3163" s="155">
        <f>+AD3163*35%</f>
        <v>22361.85</v>
      </c>
      <c r="AG3163" s="2">
        <f>+AD3163*F3163</f>
        <v>127782</v>
      </c>
      <c r="AH3163" s="2">
        <f>+AE3163*F3163</f>
        <v>17889.480000000003</v>
      </c>
      <c r="AI3163" s="2">
        <f>+AF3163*F3163</f>
        <v>44723.7</v>
      </c>
      <c r="AJ3163" s="2">
        <f>SUM(AG3163:AI3163)</f>
        <v>190395.18</v>
      </c>
      <c r="AK3163" s="2">
        <f>+AD3163*G3163</f>
        <v>127782</v>
      </c>
      <c r="AL3163" s="2">
        <f>+AE3163*G3163</f>
        <v>17889.480000000003</v>
      </c>
      <c r="AM3163" s="2">
        <f>+AF3163*G3163</f>
        <v>44723.7</v>
      </c>
      <c r="AN3163" s="155">
        <f>SUM(AK3163:AM3163)</f>
        <v>190395.18</v>
      </c>
      <c r="AQ3163" s="145" t="s">
        <v>525</v>
      </c>
      <c r="AU3163" s="8"/>
      <c r="AV3163" s="8"/>
      <c r="AW3163" s="2">
        <f>'[2]BoQ HSYC-Đạt'!$AT3163</f>
        <v>65168.82</v>
      </c>
      <c r="AX3163" s="8">
        <f>F3163*AW3163</f>
        <v>130337.64</v>
      </c>
      <c r="AY3163" s="8">
        <f>IF(AQ3163="CT",7%,5%)*AX3163</f>
        <v>9123.6348000000016</v>
      </c>
      <c r="AZ3163" s="8">
        <f>AX3163*2%</f>
        <v>2606.7528000000002</v>
      </c>
      <c r="BA3163" s="8">
        <f>IF(BB3163&gt;0,0,AX3163*5%)</f>
        <v>6516.8820000000005</v>
      </c>
      <c r="BB3163" s="8"/>
      <c r="BC3163" s="8">
        <f>+AX3163+AY3163+AZ3163+BA3163+BB3163</f>
        <v>148584.90960000001</v>
      </c>
      <c r="BD3163" s="8">
        <f>AX3163-AT3163</f>
        <v>130337.64</v>
      </c>
      <c r="BE3163" s="2"/>
      <c r="BH3163" s="2"/>
    </row>
    <row r="3164" spans="2:60" ht="17" hidden="1" outlineLevel="1" x14ac:dyDescent="0.2">
      <c r="B3164" s="82">
        <v>103</v>
      </c>
      <c r="C3164" s="144" t="s">
        <v>534</v>
      </c>
      <c r="D3164" s="144"/>
      <c r="E3164" s="82" t="s">
        <v>85</v>
      </c>
      <c r="F3164" s="143">
        <v>46</v>
      </c>
      <c r="G3164" s="142">
        <f>'[1]BoQ HSYC'!F3164</f>
        <v>46</v>
      </c>
      <c r="H3164" s="185">
        <f>'[1]BoQ HSYC'!G3164</f>
        <v>0</v>
      </c>
      <c r="I3164" s="185">
        <f>'[1]BoQ HSYC'!H3164</f>
        <v>0</v>
      </c>
      <c r="J3164" s="185">
        <f>'[1]BoQ HSYC'!I3164</f>
        <v>0</v>
      </c>
      <c r="K3164" s="48">
        <f>'[1]BoQ HSYC'!J3164</f>
        <v>87696</v>
      </c>
      <c r="L3164" s="47">
        <f>'[1]BoQ HSYC'!K3164</f>
        <v>9882</v>
      </c>
      <c r="M3164" s="47">
        <f>'[1]BoQ HSYC'!L3164</f>
        <v>97578</v>
      </c>
      <c r="N3164" s="183">
        <f>'[1]BoQ HSYC'!M3164</f>
        <v>30693.599999999999</v>
      </c>
      <c r="O3164" s="183">
        <f>'[1]BoQ HSYC'!N3164</f>
        <v>3458.7</v>
      </c>
      <c r="P3164" s="83">
        <f>'[1]BoQ HSYC'!O3164</f>
        <v>34152.299999999996</v>
      </c>
      <c r="Q3164" s="47">
        <f>'[1]BoQ HSYC'!P3164</f>
        <v>4488588</v>
      </c>
      <c r="R3164" s="132">
        <f>'[1]BoQ HSYC'!Q3164</f>
        <v>1571005.7999999998</v>
      </c>
      <c r="S3164" s="83">
        <f>'[1]BoQ HSYC'!R3164</f>
        <v>6059593.7999999998</v>
      </c>
      <c r="T3164" s="48">
        <f>'[1]BoQ HSYC'!S3164</f>
        <v>0</v>
      </c>
      <c r="U3164" s="132">
        <f>'[1]BoQ HSYC'!T3164</f>
        <v>0</v>
      </c>
      <c r="V3164" s="132" t="str">
        <f>'[1]BoQ HSYC'!U3164</f>
        <v>BĐG Q2/2026</v>
      </c>
      <c r="W3164" s="132" t="str">
        <f>'[1]BoQ HSYC'!V3164</f>
        <v>BĐG Q2/2026</v>
      </c>
      <c r="X3164" s="44" t="str">
        <f>'[1]BoQ HSYC'!W3164</f>
        <v>ME</v>
      </c>
      <c r="Y3164" s="44"/>
      <c r="Z3164" s="44"/>
      <c r="AA3164" s="44"/>
      <c r="AB3164" s="2">
        <v>80697.015526050003</v>
      </c>
      <c r="AC3164" s="2">
        <v>3712062.7141983001</v>
      </c>
      <c r="AD3164" s="2">
        <f>+M3164</f>
        <v>97578</v>
      </c>
      <c r="AE3164" s="2">
        <f>+AD3164*14%</f>
        <v>13660.920000000002</v>
      </c>
      <c r="AF3164" s="155">
        <f>+AD3164*35%</f>
        <v>34152.299999999996</v>
      </c>
      <c r="AG3164" s="2">
        <f>+AD3164*F3164</f>
        <v>4488588</v>
      </c>
      <c r="AH3164" s="2">
        <f>+AE3164*F3164</f>
        <v>628402.32000000007</v>
      </c>
      <c r="AI3164" s="2">
        <f>+AF3164*F3164</f>
        <v>1571005.7999999998</v>
      </c>
      <c r="AJ3164" s="2">
        <f>SUM(AG3164:AI3164)</f>
        <v>6687996.1200000001</v>
      </c>
      <c r="AK3164" s="2">
        <f>+AD3164*G3164</f>
        <v>4488588</v>
      </c>
      <c r="AL3164" s="2">
        <f>+AE3164*G3164</f>
        <v>628402.32000000007</v>
      </c>
      <c r="AM3164" s="2">
        <f>+AF3164*G3164</f>
        <v>1571005.7999999998</v>
      </c>
      <c r="AN3164" s="155">
        <f>SUM(AK3164:AM3164)</f>
        <v>6687996.1200000001</v>
      </c>
      <c r="AQ3164" s="145" t="s">
        <v>525</v>
      </c>
      <c r="AU3164" s="8"/>
      <c r="AV3164" s="8"/>
      <c r="AW3164" s="2">
        <f>'[2]BoQ HSYC-Đạt'!$AT3164</f>
        <v>99529.56</v>
      </c>
      <c r="AX3164" s="8">
        <f>F3164*AW3164</f>
        <v>4578359.76</v>
      </c>
      <c r="AY3164" s="8">
        <f>IF(AQ3164="CT",7%,5%)*AX3164</f>
        <v>320485.18320000003</v>
      </c>
      <c r="AZ3164" s="8">
        <f>AX3164*2%</f>
        <v>91567.195200000002</v>
      </c>
      <c r="BA3164" s="8">
        <f>IF(BB3164&gt;0,0,AX3164*5%)</f>
        <v>228917.98800000001</v>
      </c>
      <c r="BB3164" s="8"/>
      <c r="BC3164" s="8">
        <f>+AX3164+AY3164+AZ3164+BA3164+BB3164</f>
        <v>5219330.1263999995</v>
      </c>
      <c r="BD3164" s="8">
        <f>AX3164-AT3164</f>
        <v>4578359.76</v>
      </c>
      <c r="BE3164" s="2"/>
      <c r="BH3164" s="2"/>
    </row>
    <row r="3165" spans="2:60" ht="17" hidden="1" outlineLevel="1" x14ac:dyDescent="0.2">
      <c r="B3165" s="82">
        <v>104</v>
      </c>
      <c r="C3165" s="144" t="s">
        <v>533</v>
      </c>
      <c r="D3165" s="144"/>
      <c r="E3165" s="82" t="s">
        <v>85</v>
      </c>
      <c r="F3165" s="143">
        <v>42</v>
      </c>
      <c r="G3165" s="142">
        <f>'[1]BoQ HSYC'!F3165</f>
        <v>42</v>
      </c>
      <c r="H3165" s="185">
        <f>'[1]BoQ HSYC'!G3165</f>
        <v>0</v>
      </c>
      <c r="I3165" s="185">
        <f>'[1]BoQ HSYC'!H3165</f>
        <v>0</v>
      </c>
      <c r="J3165" s="185">
        <f>'[1]BoQ HSYC'!I3165</f>
        <v>0</v>
      </c>
      <c r="K3165" s="48">
        <f>'[1]BoQ HSYC'!J3165</f>
        <v>55656</v>
      </c>
      <c r="L3165" s="47">
        <f>'[1]BoQ HSYC'!K3165</f>
        <v>8235</v>
      </c>
      <c r="M3165" s="47">
        <f>'[1]BoQ HSYC'!L3165</f>
        <v>63891</v>
      </c>
      <c r="N3165" s="183">
        <f>'[1]BoQ HSYC'!M3165</f>
        <v>19479.599999999999</v>
      </c>
      <c r="O3165" s="183">
        <f>'[1]BoQ HSYC'!N3165</f>
        <v>2882.25</v>
      </c>
      <c r="P3165" s="83">
        <f>'[1]BoQ HSYC'!O3165</f>
        <v>22361.85</v>
      </c>
      <c r="Q3165" s="47">
        <f>'[1]BoQ HSYC'!P3165</f>
        <v>2683422</v>
      </c>
      <c r="R3165" s="132">
        <f>'[1]BoQ HSYC'!Q3165</f>
        <v>939197.7</v>
      </c>
      <c r="S3165" s="83">
        <f>'[1]BoQ HSYC'!R3165</f>
        <v>3622619.7</v>
      </c>
      <c r="T3165" s="48">
        <f>'[1]BoQ HSYC'!S3165</f>
        <v>0</v>
      </c>
      <c r="U3165" s="132">
        <f>'[1]BoQ HSYC'!T3165</f>
        <v>0</v>
      </c>
      <c r="V3165" s="132" t="str">
        <f>'[1]BoQ HSYC'!U3165</f>
        <v>BĐG Q2/2026</v>
      </c>
      <c r="W3165" s="132" t="str">
        <f>'[1]BoQ HSYC'!V3165</f>
        <v>BĐG Q2/2026</v>
      </c>
      <c r="X3165" s="44" t="str">
        <f>'[1]BoQ HSYC'!W3165</f>
        <v>ME</v>
      </c>
      <c r="Y3165" s="44"/>
      <c r="Z3165" s="44"/>
      <c r="AA3165" s="44"/>
      <c r="AB3165" s="2">
        <v>61679.081509031254</v>
      </c>
      <c r="AC3165" s="2">
        <v>2590521.4233793127</v>
      </c>
      <c r="AD3165" s="2">
        <f>+M3165</f>
        <v>63891</v>
      </c>
      <c r="AE3165" s="2">
        <f>+AD3165*14%</f>
        <v>8944.7400000000016</v>
      </c>
      <c r="AF3165" s="155">
        <f>+AD3165*35%</f>
        <v>22361.85</v>
      </c>
      <c r="AG3165" s="2">
        <f>+AD3165*F3165</f>
        <v>2683422</v>
      </c>
      <c r="AH3165" s="2">
        <f>+AE3165*F3165</f>
        <v>375679.08000000007</v>
      </c>
      <c r="AI3165" s="2">
        <f>+AF3165*F3165</f>
        <v>939197.7</v>
      </c>
      <c r="AJ3165" s="2">
        <f>SUM(AG3165:AI3165)</f>
        <v>3998298.7800000003</v>
      </c>
      <c r="AK3165" s="2">
        <f>+AD3165*G3165</f>
        <v>2683422</v>
      </c>
      <c r="AL3165" s="2">
        <f>+AE3165*G3165</f>
        <v>375679.08000000007</v>
      </c>
      <c r="AM3165" s="2">
        <f>+AF3165*G3165</f>
        <v>939197.7</v>
      </c>
      <c r="AN3165" s="155">
        <f>SUM(AK3165:AM3165)</f>
        <v>3998298.7800000003</v>
      </c>
      <c r="AQ3165" s="145" t="s">
        <v>525</v>
      </c>
      <c r="AU3165" s="8"/>
      <c r="AV3165" s="8"/>
      <c r="AW3165" s="2">
        <f>'[2]BoQ HSYC-Đạt'!$AT3165</f>
        <v>65168.82</v>
      </c>
      <c r="AX3165" s="8">
        <f>F3165*AW3165</f>
        <v>2737090.44</v>
      </c>
      <c r="AY3165" s="8">
        <f>IF(AQ3165="CT",7%,5%)*AX3165</f>
        <v>191596.33080000003</v>
      </c>
      <c r="AZ3165" s="8">
        <f>AX3165*2%</f>
        <v>54741.808799999999</v>
      </c>
      <c r="BA3165" s="8">
        <f>IF(BB3165&gt;0,0,AX3165*5%)</f>
        <v>136854.522</v>
      </c>
      <c r="BB3165" s="8"/>
      <c r="BC3165" s="8">
        <f>+AX3165+AY3165+AZ3165+BA3165+BB3165</f>
        <v>3120283.1015999997</v>
      </c>
      <c r="BD3165" s="8">
        <f>AX3165-AT3165</f>
        <v>2737090.44</v>
      </c>
      <c r="BE3165" s="2"/>
      <c r="BH3165" s="2"/>
    </row>
    <row r="3166" spans="2:60" s="92" customFormat="1" ht="17" collapsed="1" x14ac:dyDescent="0.2">
      <c r="B3166" s="163"/>
      <c r="C3166" s="164" t="s">
        <v>532</v>
      </c>
      <c r="D3166" s="164"/>
      <c r="E3166" s="163"/>
      <c r="F3166" s="162"/>
      <c r="G3166" s="149">
        <f>'[1]BoQ HSYC'!F3166</f>
        <v>0</v>
      </c>
      <c r="H3166" s="184">
        <f>'[1]BoQ HSYC'!G3166</f>
        <v>0</v>
      </c>
      <c r="I3166" s="184">
        <f>'[1]BoQ HSYC'!H3166</f>
        <v>0</v>
      </c>
      <c r="J3166" s="184">
        <f>'[1]BoQ HSYC'!I3166</f>
        <v>0</v>
      </c>
      <c r="K3166" s="170">
        <f>'[1]BoQ HSYC'!J3166</f>
        <v>0</v>
      </c>
      <c r="L3166" s="171">
        <f>'[1]BoQ HSYC'!K3166</f>
        <v>0</v>
      </c>
      <c r="M3166" s="171">
        <f>'[1]BoQ HSYC'!L3166</f>
        <v>0</v>
      </c>
      <c r="N3166" s="183">
        <f>'[1]BoQ HSYC'!M3166</f>
        <v>0</v>
      </c>
      <c r="O3166" s="183">
        <f>'[1]BoQ HSYC'!N3166</f>
        <v>0</v>
      </c>
      <c r="P3166" s="160">
        <f>'[1]BoQ HSYC'!O3166</f>
        <v>0</v>
      </c>
      <c r="Q3166" s="171">
        <f>'[1]BoQ HSYC'!P3166</f>
        <v>0</v>
      </c>
      <c r="R3166" s="158">
        <f>'[1]BoQ HSYC'!Q3166</f>
        <v>0</v>
      </c>
      <c r="S3166" s="160">
        <f>'[1]BoQ HSYC'!R3166</f>
        <v>0</v>
      </c>
      <c r="T3166" s="170">
        <f>'[1]BoQ HSYC'!S3166</f>
        <v>0</v>
      </c>
      <c r="U3166" s="158">
        <f>'[1]BoQ HSYC'!T3166</f>
        <v>0</v>
      </c>
      <c r="V3166" s="158">
        <f>'[1]BoQ HSYC'!U3166</f>
        <v>0</v>
      </c>
      <c r="W3166" s="158">
        <f>'[1]BoQ HSYC'!V3166</f>
        <v>0</v>
      </c>
      <c r="X3166" s="94" t="str">
        <f>'[1]BoQ HSYC'!W3166</f>
        <v>ME</v>
      </c>
      <c r="Y3166" s="94"/>
      <c r="Z3166" s="94"/>
      <c r="AA3166" s="44"/>
      <c r="AB3166" s="2">
        <v>0</v>
      </c>
      <c r="AC3166" s="2">
        <v>0</v>
      </c>
      <c r="AD3166" s="93">
        <f>+M3166</f>
        <v>0</v>
      </c>
      <c r="AE3166" s="93">
        <f>+AD3166*14%</f>
        <v>0</v>
      </c>
      <c r="AF3166" s="93">
        <f>+AD3166*35%</f>
        <v>0</v>
      </c>
      <c r="AG3166" s="93">
        <f>+AD3166*F3166</f>
        <v>0</v>
      </c>
      <c r="AH3166" s="93">
        <f>+AE3166*F3166</f>
        <v>0</v>
      </c>
      <c r="AI3166" s="93">
        <f>+AF3166*F3166</f>
        <v>0</v>
      </c>
      <c r="AJ3166" s="93">
        <f>SUM(AG3166:AI3166)</f>
        <v>0</v>
      </c>
      <c r="AK3166" s="93">
        <f>+AD3166*G3166</f>
        <v>0</v>
      </c>
      <c r="AL3166" s="93">
        <f>+AE3166*G3166</f>
        <v>0</v>
      </c>
      <c r="AM3166" s="93">
        <f>+AF3166*G3166</f>
        <v>0</v>
      </c>
      <c r="AN3166" s="93">
        <f>SUM(AK3166:AM3166)</f>
        <v>0</v>
      </c>
      <c r="AQ3166" s="145" t="s">
        <v>525</v>
      </c>
      <c r="AU3166" s="8"/>
      <c r="AV3166" s="8"/>
      <c r="AW3166" s="2">
        <f>'[2]BoQ HSYC-Đạt'!$AT3166</f>
        <v>0</v>
      </c>
      <c r="AX3166" s="8">
        <f>F3166*AW3166</f>
        <v>0</v>
      </c>
      <c r="AY3166" s="8">
        <f>IF(AQ3166="CT",7%,5%)*AX3166</f>
        <v>0</v>
      </c>
      <c r="AZ3166" s="8">
        <f>AX3166*2%</f>
        <v>0</v>
      </c>
      <c r="BA3166" s="8">
        <f>IF(BB3166&gt;0,0,AX3166*5%)</f>
        <v>0</v>
      </c>
      <c r="BB3166" s="8"/>
      <c r="BC3166" s="8">
        <f>+AX3166+AY3166+AZ3166+BA3166+BB3166</f>
        <v>0</v>
      </c>
      <c r="BD3166" s="8">
        <f>AX3166-AT3166</f>
        <v>0</v>
      </c>
      <c r="BE3166" s="2"/>
      <c r="BH3166" s="2"/>
    </row>
    <row r="3167" spans="2:60" ht="17" hidden="1" outlineLevel="1" x14ac:dyDescent="0.2">
      <c r="B3167" s="82">
        <v>105</v>
      </c>
      <c r="C3167" s="144" t="s">
        <v>531</v>
      </c>
      <c r="D3167" s="144"/>
      <c r="E3167" s="82" t="s">
        <v>160</v>
      </c>
      <c r="F3167" s="143">
        <v>0.3</v>
      </c>
      <c r="G3167" s="142">
        <f>'[1]BoQ HSYC'!F3167</f>
        <v>0.3</v>
      </c>
      <c r="H3167" s="185">
        <f>'[1]BoQ HSYC'!G3167</f>
        <v>0</v>
      </c>
      <c r="I3167" s="185">
        <f>'[1]BoQ HSYC'!H3167</f>
        <v>0</v>
      </c>
      <c r="J3167" s="185">
        <f>'[1]BoQ HSYC'!I3167</f>
        <v>0</v>
      </c>
      <c r="K3167" s="48">
        <f>'[1]BoQ HSYC'!J3167</f>
        <v>36419994</v>
      </c>
      <c r="L3167" s="47">
        <f>'[1]BoQ HSYC'!K3167</f>
        <v>4307040</v>
      </c>
      <c r="M3167" s="47">
        <f>'[1]BoQ HSYC'!L3167</f>
        <v>40727034</v>
      </c>
      <c r="N3167" s="183">
        <f>'[1]BoQ HSYC'!M3167</f>
        <v>12746997.899999999</v>
      </c>
      <c r="O3167" s="183">
        <f>'[1]BoQ HSYC'!N3167</f>
        <v>1507464</v>
      </c>
      <c r="P3167" s="83">
        <f>'[1]BoQ HSYC'!O3167</f>
        <v>14254461.899999999</v>
      </c>
      <c r="Q3167" s="47">
        <f>'[1]BoQ HSYC'!P3167</f>
        <v>12218110.199999999</v>
      </c>
      <c r="R3167" s="132">
        <f>'[1]BoQ HSYC'!Q3167</f>
        <v>4276338.5699999994</v>
      </c>
      <c r="S3167" s="83">
        <f>'[1]BoQ HSYC'!R3167</f>
        <v>16494448.77</v>
      </c>
      <c r="T3167" s="48">
        <f>'[1]BoQ HSYC'!S3167</f>
        <v>0</v>
      </c>
      <c r="U3167" s="132">
        <f>'[1]BoQ HSYC'!T3167</f>
        <v>0</v>
      </c>
      <c r="V3167" s="132" t="str">
        <f>'[1]BoQ HSYC'!U3167</f>
        <v>BĐG Q2/2026</v>
      </c>
      <c r="W3167" s="132" t="str">
        <f>'[1]BoQ HSYC'!V3167</f>
        <v>BĐG Q2/2026</v>
      </c>
      <c r="X3167" s="44" t="str">
        <f>'[1]BoQ HSYC'!W3167</f>
        <v>ME</v>
      </c>
      <c r="Y3167" s="44"/>
      <c r="Z3167" s="44"/>
      <c r="AA3167" s="44"/>
      <c r="AB3167" s="2">
        <v>41262787.569684044</v>
      </c>
      <c r="AC3167" s="2">
        <v>12378836.270905213</v>
      </c>
      <c r="AD3167" s="2">
        <f>+M3167</f>
        <v>40727034</v>
      </c>
      <c r="AE3167" s="2">
        <f>+AD3167*14%</f>
        <v>5701784.7600000007</v>
      </c>
      <c r="AF3167" s="155">
        <f>+AD3167*35%</f>
        <v>14254461.899999999</v>
      </c>
      <c r="AG3167" s="2">
        <f>+AD3167*F3167</f>
        <v>12218110.199999999</v>
      </c>
      <c r="AH3167" s="2">
        <f>+AE3167*F3167</f>
        <v>1710535.4280000001</v>
      </c>
      <c r="AI3167" s="2">
        <f>+AF3167*F3167</f>
        <v>4276338.5699999994</v>
      </c>
      <c r="AJ3167" s="2">
        <f>SUM(AG3167:AI3167)</f>
        <v>18204984.197999999</v>
      </c>
      <c r="AK3167" s="2">
        <f>+AD3167*G3167</f>
        <v>12218110.199999999</v>
      </c>
      <c r="AL3167" s="2">
        <f>+AE3167*G3167</f>
        <v>1710535.4280000001</v>
      </c>
      <c r="AM3167" s="2">
        <f>+AF3167*G3167</f>
        <v>4276338.5699999994</v>
      </c>
      <c r="AN3167" s="155">
        <f>SUM(AK3167:AM3167)</f>
        <v>18204984.197999999</v>
      </c>
      <c r="AQ3167" s="145" t="s">
        <v>525</v>
      </c>
      <c r="AU3167" s="8"/>
      <c r="AV3167" s="8"/>
      <c r="AW3167" s="2">
        <f>'[2]BoQ HSYC-Đạt'!$AT3167</f>
        <v>44799737.399999999</v>
      </c>
      <c r="AX3167" s="8">
        <f>F3167*AW3167</f>
        <v>13439921.219999999</v>
      </c>
      <c r="AY3167" s="8">
        <f>IF(AQ3167="CT",7%,5%)*AX3167</f>
        <v>940794.48540000001</v>
      </c>
      <c r="AZ3167" s="8">
        <f>AX3167*2%</f>
        <v>268798.42439999996</v>
      </c>
      <c r="BA3167" s="8">
        <f>IF(BB3167&gt;0,0,AX3167*5%)</f>
        <v>671996.06099999999</v>
      </c>
      <c r="BB3167" s="8"/>
      <c r="BC3167" s="8">
        <f>+AX3167+AY3167+AZ3167+BA3167+BB3167</f>
        <v>15321510.1908</v>
      </c>
      <c r="BD3167" s="8">
        <f>AX3167-AT3167</f>
        <v>13439921.219999999</v>
      </c>
      <c r="BE3167" s="2"/>
      <c r="BH3167" s="2"/>
    </row>
    <row r="3168" spans="2:60" ht="17" hidden="1" outlineLevel="1" x14ac:dyDescent="0.2">
      <c r="B3168" s="82">
        <v>106</v>
      </c>
      <c r="C3168" s="144" t="s">
        <v>530</v>
      </c>
      <c r="D3168" s="144"/>
      <c r="E3168" s="82" t="s">
        <v>160</v>
      </c>
      <c r="F3168" s="143">
        <v>0.55000000000000004</v>
      </c>
      <c r="G3168" s="142">
        <f>'[1]BoQ HSYC'!F3168</f>
        <v>0.55000000000000004</v>
      </c>
      <c r="H3168" s="185">
        <f>'[1]BoQ HSYC'!G3168</f>
        <v>0</v>
      </c>
      <c r="I3168" s="185">
        <f>'[1]BoQ HSYC'!H3168</f>
        <v>0</v>
      </c>
      <c r="J3168" s="185">
        <f>'[1]BoQ HSYC'!I3168</f>
        <v>0</v>
      </c>
      <c r="K3168" s="48">
        <f>'[1]BoQ HSYC'!J3168</f>
        <v>18789030</v>
      </c>
      <c r="L3168" s="47">
        <f>'[1]BoQ HSYC'!K3168</f>
        <v>3166800</v>
      </c>
      <c r="M3168" s="47">
        <f>'[1]BoQ HSYC'!L3168</f>
        <v>21955830</v>
      </c>
      <c r="N3168" s="183">
        <f>'[1]BoQ HSYC'!M3168</f>
        <v>6576160.5</v>
      </c>
      <c r="O3168" s="183">
        <f>'[1]BoQ HSYC'!N3168</f>
        <v>1108380</v>
      </c>
      <c r="P3168" s="83">
        <f>'[1]BoQ HSYC'!O3168</f>
        <v>7684540.5</v>
      </c>
      <c r="Q3168" s="47">
        <f>'[1]BoQ HSYC'!P3168</f>
        <v>12075706.500000002</v>
      </c>
      <c r="R3168" s="132">
        <f>'[1]BoQ HSYC'!Q3168</f>
        <v>4226497.2750000004</v>
      </c>
      <c r="S3168" s="83">
        <f>'[1]BoQ HSYC'!R3168</f>
        <v>16302203.775000002</v>
      </c>
      <c r="T3168" s="48">
        <f>'[1]BoQ HSYC'!S3168</f>
        <v>0</v>
      </c>
      <c r="U3168" s="132">
        <f>'[1]BoQ HSYC'!T3168</f>
        <v>0</v>
      </c>
      <c r="V3168" s="132" t="str">
        <f>'[1]BoQ HSYC'!U3168</f>
        <v>BĐG Q2/2026</v>
      </c>
      <c r="W3168" s="132" t="str">
        <f>'[1]BoQ HSYC'!V3168</f>
        <v>BĐG Q2/2026</v>
      </c>
      <c r="X3168" s="44" t="str">
        <f>'[1]BoQ HSYC'!W3168</f>
        <v>ME</v>
      </c>
      <c r="Y3168" s="44"/>
      <c r="Z3168" s="44"/>
      <c r="AA3168" s="44"/>
      <c r="AB3168" s="2">
        <v>21286626.100098975</v>
      </c>
      <c r="AC3168" s="2">
        <v>11707644.355054438</v>
      </c>
      <c r="AD3168" s="2">
        <f>+M3168</f>
        <v>21955830</v>
      </c>
      <c r="AE3168" s="2">
        <f>+AD3168*14%</f>
        <v>3073816.2</v>
      </c>
      <c r="AF3168" s="155">
        <f>+AD3168*35%</f>
        <v>7684540.4999999991</v>
      </c>
      <c r="AG3168" s="2">
        <f>+AD3168*F3168</f>
        <v>12075706.500000002</v>
      </c>
      <c r="AH3168" s="2">
        <f>+AE3168*F3168</f>
        <v>1690598.9100000001</v>
      </c>
      <c r="AI3168" s="2">
        <f>+AF3168*F3168</f>
        <v>4226497.2749999994</v>
      </c>
      <c r="AJ3168" s="2">
        <f>SUM(AG3168:AI3168)</f>
        <v>17992802.685000002</v>
      </c>
      <c r="AK3168" s="2">
        <f>+AD3168*G3168</f>
        <v>12075706.500000002</v>
      </c>
      <c r="AL3168" s="2">
        <f>+AE3168*G3168</f>
        <v>1690598.9100000001</v>
      </c>
      <c r="AM3168" s="2">
        <f>+AF3168*G3168</f>
        <v>4226497.2749999994</v>
      </c>
      <c r="AN3168" s="155">
        <f>SUM(AK3168:AM3168)</f>
        <v>17992802.685000002</v>
      </c>
      <c r="AQ3168" s="145" t="s">
        <v>525</v>
      </c>
      <c r="AU3168" s="8"/>
      <c r="AV3168" s="8"/>
      <c r="AW3168" s="2">
        <f>'[2]BoQ HSYC-Đạt'!$AT3168</f>
        <v>24151413</v>
      </c>
      <c r="AX3168" s="8">
        <f>F3168*AW3168</f>
        <v>13283277.15</v>
      </c>
      <c r="AY3168" s="8">
        <f>IF(AQ3168="CT",7%,5%)*AX3168</f>
        <v>929829.40050000011</v>
      </c>
      <c r="AZ3168" s="8">
        <f>AX3168*2%</f>
        <v>265665.54300000001</v>
      </c>
      <c r="BA3168" s="8">
        <f>IF(BB3168&gt;0,0,AX3168*5%)</f>
        <v>664163.85750000004</v>
      </c>
      <c r="BB3168" s="8"/>
      <c r="BC3168" s="8">
        <f>+AX3168+AY3168+AZ3168+BA3168+BB3168</f>
        <v>15142935.950999999</v>
      </c>
      <c r="BD3168" s="8">
        <f>AX3168-AT3168</f>
        <v>13283277.15</v>
      </c>
      <c r="BE3168" s="2"/>
      <c r="BH3168" s="2"/>
    </row>
    <row r="3169" spans="1:60" ht="17" hidden="1" outlineLevel="1" x14ac:dyDescent="0.2">
      <c r="B3169" s="82">
        <v>107</v>
      </c>
      <c r="C3169" s="144" t="s">
        <v>529</v>
      </c>
      <c r="D3169" s="144"/>
      <c r="E3169" s="82" t="s">
        <v>85</v>
      </c>
      <c r="F3169" s="143">
        <v>60</v>
      </c>
      <c r="G3169" s="142">
        <f>'[1]BoQ HSYC'!F3169</f>
        <v>60</v>
      </c>
      <c r="H3169" s="185">
        <f>'[1]BoQ HSYC'!G3169</f>
        <v>0</v>
      </c>
      <c r="I3169" s="185">
        <f>'[1]BoQ HSYC'!H3169</f>
        <v>0</v>
      </c>
      <c r="J3169" s="185">
        <f>'[1]BoQ HSYC'!I3169</f>
        <v>0</v>
      </c>
      <c r="K3169" s="48">
        <f>'[1]BoQ HSYC'!J3169</f>
        <v>198000</v>
      </c>
      <c r="L3169" s="47">
        <f>'[1]BoQ HSYC'!K3169</f>
        <v>29646</v>
      </c>
      <c r="M3169" s="47">
        <f>'[1]BoQ HSYC'!L3169</f>
        <v>227646</v>
      </c>
      <c r="N3169" s="183">
        <f>'[1]BoQ HSYC'!M3169</f>
        <v>69300</v>
      </c>
      <c r="O3169" s="183">
        <f>'[1]BoQ HSYC'!N3169</f>
        <v>10376.099999999999</v>
      </c>
      <c r="P3169" s="83">
        <f>'[1]BoQ HSYC'!O3169</f>
        <v>79676.100000000006</v>
      </c>
      <c r="Q3169" s="47">
        <f>'[1]BoQ HSYC'!P3169</f>
        <v>13658760</v>
      </c>
      <c r="R3169" s="132">
        <f>'[1]BoQ HSYC'!Q3169</f>
        <v>4780566</v>
      </c>
      <c r="S3169" s="83">
        <f>'[1]BoQ HSYC'!R3169</f>
        <v>18439326</v>
      </c>
      <c r="T3169" s="48">
        <f>'[1]BoQ HSYC'!S3169</f>
        <v>0</v>
      </c>
      <c r="U3169" s="132">
        <f>'[1]BoQ HSYC'!T3169</f>
        <v>0</v>
      </c>
      <c r="V3169" s="132" t="str">
        <f>'[1]BoQ HSYC'!U3169</f>
        <v>BĐG Q2/2026</v>
      </c>
      <c r="W3169" s="132" t="str">
        <f>'[1]BoQ HSYC'!V3169</f>
        <v>BĐG Q2/2026</v>
      </c>
      <c r="X3169" s="44" t="str">
        <f>'[1]BoQ HSYC'!W3169</f>
        <v>ME</v>
      </c>
      <c r="Y3169" s="44"/>
      <c r="Z3169" s="44"/>
      <c r="AA3169" s="44"/>
      <c r="AB3169" s="2">
        <v>317847.57372884994</v>
      </c>
      <c r="AC3169" s="2">
        <v>19070854.423730996</v>
      </c>
      <c r="AD3169" s="2">
        <f>+M3169</f>
        <v>227646</v>
      </c>
      <c r="AE3169" s="2">
        <f>+AD3169*14%</f>
        <v>31870.440000000002</v>
      </c>
      <c r="AF3169" s="155">
        <f>+AD3169*35%</f>
        <v>79676.099999999991</v>
      </c>
      <c r="AG3169" s="2">
        <f>+AD3169*F3169</f>
        <v>13658760</v>
      </c>
      <c r="AH3169" s="2">
        <f>+AE3169*F3169</f>
        <v>1912226.4000000001</v>
      </c>
      <c r="AI3169" s="2">
        <f>+AF3169*F3169</f>
        <v>4780565.9999999991</v>
      </c>
      <c r="AJ3169" s="2">
        <f>SUM(AG3169:AI3169)</f>
        <v>20351552.399999999</v>
      </c>
      <c r="AK3169" s="2">
        <f>+AD3169*G3169</f>
        <v>13658760</v>
      </c>
      <c r="AL3169" s="2">
        <f>+AE3169*G3169</f>
        <v>1912226.4000000001</v>
      </c>
      <c r="AM3169" s="2">
        <f>+AF3169*G3169</f>
        <v>4780565.9999999991</v>
      </c>
      <c r="AN3169" s="155">
        <f>SUM(AK3169:AM3169)</f>
        <v>20351552.399999999</v>
      </c>
      <c r="AQ3169" s="145" t="s">
        <v>525</v>
      </c>
      <c r="AU3169" s="8"/>
      <c r="AV3169" s="8"/>
      <c r="AW3169" s="2">
        <f>'[2]BoQ HSYC-Đạt'!$AT3169</f>
        <v>232198.92</v>
      </c>
      <c r="AX3169" s="8">
        <f>F3169*AW3169</f>
        <v>13931935.200000001</v>
      </c>
      <c r="AY3169" s="8">
        <f>IF(AQ3169="CT",7%,5%)*AX3169</f>
        <v>975235.46400000015</v>
      </c>
      <c r="AZ3169" s="8">
        <f>AX3169*2%</f>
        <v>278638.70400000003</v>
      </c>
      <c r="BA3169" s="8">
        <f>IF(BB3169&gt;0,0,AX3169*5%)</f>
        <v>696596.76000000013</v>
      </c>
      <c r="BB3169" s="8"/>
      <c r="BC3169" s="8">
        <f>+AX3169+AY3169+AZ3169+BA3169+BB3169</f>
        <v>15882406.128</v>
      </c>
      <c r="BD3169" s="8">
        <f>AX3169-AT3169</f>
        <v>13931935.200000001</v>
      </c>
      <c r="BE3169" s="2"/>
      <c r="BH3169" s="2"/>
    </row>
    <row r="3170" spans="1:60" ht="17" hidden="1" outlineLevel="1" x14ac:dyDescent="0.2">
      <c r="B3170" s="82">
        <v>108</v>
      </c>
      <c r="C3170" s="144" t="s">
        <v>528</v>
      </c>
      <c r="D3170" s="144"/>
      <c r="E3170" s="82" t="s">
        <v>85</v>
      </c>
      <c r="F3170" s="143">
        <v>60</v>
      </c>
      <c r="G3170" s="142">
        <f>'[1]BoQ HSYC'!F3170</f>
        <v>60</v>
      </c>
      <c r="H3170" s="185">
        <f>'[1]BoQ HSYC'!G3170</f>
        <v>0</v>
      </c>
      <c r="I3170" s="185">
        <f>'[1]BoQ HSYC'!H3170</f>
        <v>0</v>
      </c>
      <c r="J3170" s="185">
        <f>'[1]BoQ HSYC'!I3170</f>
        <v>0</v>
      </c>
      <c r="K3170" s="48">
        <f>'[1]BoQ HSYC'!J3170</f>
        <v>77688</v>
      </c>
      <c r="L3170" s="47">
        <f>'[1]BoQ HSYC'!K3170</f>
        <v>21412</v>
      </c>
      <c r="M3170" s="47">
        <f>'[1]BoQ HSYC'!L3170</f>
        <v>99100</v>
      </c>
      <c r="N3170" s="183">
        <f>'[1]BoQ HSYC'!M3170</f>
        <v>27190.799999999999</v>
      </c>
      <c r="O3170" s="183">
        <f>'[1]BoQ HSYC'!N3170</f>
        <v>7494.2</v>
      </c>
      <c r="P3170" s="83">
        <f>'[1]BoQ HSYC'!O3170</f>
        <v>34685</v>
      </c>
      <c r="Q3170" s="47">
        <f>'[1]BoQ HSYC'!P3170</f>
        <v>5946000</v>
      </c>
      <c r="R3170" s="132">
        <f>'[1]BoQ HSYC'!Q3170</f>
        <v>2081100</v>
      </c>
      <c r="S3170" s="83">
        <f>'[1]BoQ HSYC'!R3170</f>
        <v>8027100</v>
      </c>
      <c r="T3170" s="48">
        <f>'[1]BoQ HSYC'!S3170</f>
        <v>0</v>
      </c>
      <c r="U3170" s="132">
        <f>'[1]BoQ HSYC'!T3170</f>
        <v>0</v>
      </c>
      <c r="V3170" s="132" t="str">
        <f>'[1]BoQ HSYC'!U3170</f>
        <v>BĐG Q2/2026</v>
      </c>
      <c r="W3170" s="132" t="str">
        <f>'[1]BoQ HSYC'!V3170</f>
        <v>BĐG Q2/2026</v>
      </c>
      <c r="X3170" s="44" t="str">
        <f>'[1]BoQ HSYC'!W3170</f>
        <v>ME</v>
      </c>
      <c r="Y3170" s="44"/>
      <c r="Z3170" s="44"/>
      <c r="AA3170" s="44"/>
      <c r="AB3170" s="2">
        <v>142009.99785719998</v>
      </c>
      <c r="AC3170" s="2">
        <v>8520599.8714319989</v>
      </c>
      <c r="AD3170" s="2">
        <f>+M3170</f>
        <v>99100</v>
      </c>
      <c r="AE3170" s="2">
        <f>+AD3170*14%</f>
        <v>13874.000000000002</v>
      </c>
      <c r="AF3170" s="155">
        <f>+AD3170*35%</f>
        <v>34685</v>
      </c>
      <c r="AG3170" s="2">
        <f>+AD3170*F3170</f>
        <v>5946000</v>
      </c>
      <c r="AH3170" s="2">
        <f>+AE3170*F3170</f>
        <v>832440.00000000012</v>
      </c>
      <c r="AI3170" s="2">
        <f>+AF3170*F3170</f>
        <v>2081100</v>
      </c>
      <c r="AJ3170" s="2">
        <f>SUM(AG3170:AI3170)</f>
        <v>8859540</v>
      </c>
      <c r="AK3170" s="2">
        <f>+AD3170*G3170</f>
        <v>5946000</v>
      </c>
      <c r="AL3170" s="2">
        <f>+AE3170*G3170</f>
        <v>832440.00000000012</v>
      </c>
      <c r="AM3170" s="2">
        <f>+AF3170*G3170</f>
        <v>2081100</v>
      </c>
      <c r="AN3170" s="155">
        <f>SUM(AK3170:AM3170)</f>
        <v>8859540</v>
      </c>
      <c r="AQ3170" s="145" t="s">
        <v>525</v>
      </c>
      <c r="AU3170" s="8"/>
      <c r="AV3170" s="8"/>
      <c r="AW3170" s="2">
        <f>'[2]BoQ HSYC-Đạt'!$AT3170</f>
        <v>101082</v>
      </c>
      <c r="AX3170" s="8">
        <f>F3170*AW3170</f>
        <v>6064920</v>
      </c>
      <c r="AY3170" s="8">
        <f>IF(AQ3170="CT",7%,5%)*AX3170</f>
        <v>424544.4</v>
      </c>
      <c r="AZ3170" s="8">
        <f>AX3170*2%</f>
        <v>121298.40000000001</v>
      </c>
      <c r="BA3170" s="8">
        <f>IF(BB3170&gt;0,0,AX3170*5%)</f>
        <v>303246</v>
      </c>
      <c r="BB3170" s="8"/>
      <c r="BC3170" s="8">
        <f>+AX3170+AY3170+AZ3170+BA3170+BB3170</f>
        <v>6914008.8000000007</v>
      </c>
      <c r="BD3170" s="8">
        <f>AX3170-AT3170</f>
        <v>6064920</v>
      </c>
      <c r="BE3170" s="2"/>
      <c r="BH3170" s="2"/>
    </row>
    <row r="3171" spans="1:60" ht="34" hidden="1" outlineLevel="1" x14ac:dyDescent="0.2">
      <c r="B3171" s="82">
        <v>109</v>
      </c>
      <c r="C3171" s="144" t="s">
        <v>527</v>
      </c>
      <c r="D3171" s="144"/>
      <c r="E3171" s="82" t="s">
        <v>85</v>
      </c>
      <c r="F3171" s="143">
        <v>20</v>
      </c>
      <c r="G3171" s="142">
        <f>'[1]BoQ HSYC'!F3171</f>
        <v>20</v>
      </c>
      <c r="H3171" s="185">
        <f>'[1]BoQ HSYC'!G3171</f>
        <v>0</v>
      </c>
      <c r="I3171" s="185">
        <f>'[1]BoQ HSYC'!H3171</f>
        <v>0</v>
      </c>
      <c r="J3171" s="185">
        <f>'[1]BoQ HSYC'!I3171</f>
        <v>0</v>
      </c>
      <c r="K3171" s="48">
        <f>'[1]BoQ HSYC'!J3171</f>
        <v>336000</v>
      </c>
      <c r="L3171" s="47">
        <f>'[1]BoQ HSYC'!K3171</f>
        <v>66000</v>
      </c>
      <c r="M3171" s="47">
        <f>'[1]BoQ HSYC'!L3171</f>
        <v>402000</v>
      </c>
      <c r="N3171" s="183">
        <f>'[1]BoQ HSYC'!M3171</f>
        <v>0</v>
      </c>
      <c r="O3171" s="183">
        <f>'[1]BoQ HSYC'!N3171</f>
        <v>23100</v>
      </c>
      <c r="P3171" s="83">
        <f>'[1]BoQ HSYC'!O3171</f>
        <v>23100</v>
      </c>
      <c r="Q3171" s="47">
        <f>'[1]BoQ HSYC'!P3171</f>
        <v>8040000</v>
      </c>
      <c r="R3171" s="132">
        <f>'[1]BoQ HSYC'!Q3171</f>
        <v>462000</v>
      </c>
      <c r="S3171" s="83">
        <f>'[1]BoQ HSYC'!R3171</f>
        <v>8502000</v>
      </c>
      <c r="T3171" s="48">
        <f>'[1]BoQ HSYC'!S3171</f>
        <v>0</v>
      </c>
      <c r="U3171" s="132">
        <f>'[1]BoQ HSYC'!T3171</f>
        <v>0</v>
      </c>
      <c r="V3171" s="132" t="str">
        <f>'[1]BoQ HSYC'!U3171</f>
        <v>VT: NCC, NC:BĐG Q2/2026</v>
      </c>
      <c r="W3171" s="132" t="str">
        <f>'[1]BoQ HSYC'!V3171</f>
        <v>VT: NCC, NC:BĐG Q2/2026</v>
      </c>
      <c r="X3171" s="44" t="str">
        <f>'[1]BoQ HSYC'!W3171</f>
        <v>ME</v>
      </c>
      <c r="Y3171" s="44"/>
      <c r="Z3171" s="44"/>
      <c r="AA3171" s="44"/>
      <c r="AB3171" s="2">
        <v>247078.7051007</v>
      </c>
      <c r="AC3171" s="2">
        <v>4941574.1020139996</v>
      </c>
      <c r="AD3171" s="2">
        <f>+M3171</f>
        <v>402000</v>
      </c>
      <c r="AE3171" s="2">
        <f>+AD3171*14%</f>
        <v>56280.000000000007</v>
      </c>
      <c r="AF3171" s="155">
        <f>+AD3171*35%</f>
        <v>140700</v>
      </c>
      <c r="AG3171" s="2">
        <f>+AD3171*F3171</f>
        <v>8040000</v>
      </c>
      <c r="AH3171" s="2">
        <f>+AE3171*F3171</f>
        <v>1125600.0000000002</v>
      </c>
      <c r="AI3171" s="2">
        <f>+AF3171*F3171</f>
        <v>2814000</v>
      </c>
      <c r="AJ3171" s="2">
        <f>SUM(AG3171:AI3171)</f>
        <v>11979600</v>
      </c>
      <c r="AK3171" s="2">
        <f>+AD3171*G3171</f>
        <v>8040000</v>
      </c>
      <c r="AL3171" s="2">
        <f>+AE3171*G3171</f>
        <v>1125600.0000000002</v>
      </c>
      <c r="AM3171" s="2">
        <f>+AF3171*G3171</f>
        <v>2814000</v>
      </c>
      <c r="AN3171" s="155">
        <f>SUM(AK3171:AM3171)</f>
        <v>11979600</v>
      </c>
      <c r="AQ3171" s="145" t="s">
        <v>525</v>
      </c>
      <c r="AU3171" s="8"/>
      <c r="AV3171" s="8"/>
      <c r="AW3171" s="2">
        <f>'[2]BoQ HSYC-Đạt'!$AT3171</f>
        <v>410040</v>
      </c>
      <c r="AX3171" s="8">
        <f>F3171*AW3171</f>
        <v>8200800</v>
      </c>
      <c r="AY3171" s="8">
        <f>IF(AQ3171="CT",7%,5%)*AX3171</f>
        <v>574056</v>
      </c>
      <c r="AZ3171" s="8">
        <f>AX3171*2%</f>
        <v>164016</v>
      </c>
      <c r="BA3171" s="8">
        <f>IF(BB3171&gt;0,0,AX3171*5%)</f>
        <v>410040</v>
      </c>
      <c r="BB3171" s="8"/>
      <c r="BC3171" s="8">
        <f>+AX3171+AY3171+AZ3171+BA3171+BB3171</f>
        <v>9348912</v>
      </c>
      <c r="BD3171" s="8">
        <f>AX3171-AT3171</f>
        <v>8200800</v>
      </c>
      <c r="BE3171" s="2"/>
      <c r="BH3171" s="2"/>
    </row>
    <row r="3172" spans="1:60" ht="34" hidden="1" outlineLevel="1" x14ac:dyDescent="0.2">
      <c r="B3172" s="82">
        <v>110</v>
      </c>
      <c r="C3172" s="144" t="s">
        <v>526</v>
      </c>
      <c r="D3172" s="144"/>
      <c r="E3172" s="82" t="s">
        <v>85</v>
      </c>
      <c r="F3172" s="143">
        <v>3</v>
      </c>
      <c r="G3172" s="142">
        <f>'[1]BoQ HSYC'!F3172</f>
        <v>3</v>
      </c>
      <c r="H3172" s="185">
        <f>'[1]BoQ HSYC'!G3172</f>
        <v>0</v>
      </c>
      <c r="I3172" s="185">
        <f>'[1]BoQ HSYC'!H3172</f>
        <v>0</v>
      </c>
      <c r="J3172" s="185">
        <f>'[1]BoQ HSYC'!I3172</f>
        <v>0</v>
      </c>
      <c r="K3172" s="48">
        <f>'[1]BoQ HSYC'!J3172</f>
        <v>228000</v>
      </c>
      <c r="L3172" s="47">
        <f>'[1]BoQ HSYC'!K3172</f>
        <v>62586</v>
      </c>
      <c r="M3172" s="47">
        <f>'[1]BoQ HSYC'!L3172</f>
        <v>290586</v>
      </c>
      <c r="N3172" s="183">
        <f>'[1]BoQ HSYC'!M3172</f>
        <v>0</v>
      </c>
      <c r="O3172" s="183">
        <f>'[1]BoQ HSYC'!N3172</f>
        <v>21905.1</v>
      </c>
      <c r="P3172" s="83">
        <f>'[1]BoQ HSYC'!O3172</f>
        <v>21905.1</v>
      </c>
      <c r="Q3172" s="47">
        <f>'[1]BoQ HSYC'!P3172</f>
        <v>871758</v>
      </c>
      <c r="R3172" s="132">
        <f>'[1]BoQ HSYC'!Q3172</f>
        <v>65715.299999999988</v>
      </c>
      <c r="S3172" s="83">
        <f>'[1]BoQ HSYC'!R3172</f>
        <v>937473.3</v>
      </c>
      <c r="T3172" s="48">
        <f>'[1]BoQ HSYC'!S3172</f>
        <v>0</v>
      </c>
      <c r="U3172" s="132">
        <f>'[1]BoQ HSYC'!T3172</f>
        <v>0</v>
      </c>
      <c r="V3172" s="132" t="str">
        <f>'[1]BoQ HSYC'!U3172</f>
        <v>VT: NCC, NC:BĐG Q2/2026</v>
      </c>
      <c r="W3172" s="132" t="str">
        <f>'[1]BoQ HSYC'!V3172</f>
        <v>VT: NCC, NC:BĐG Q2/2026</v>
      </c>
      <c r="X3172" s="44" t="str">
        <f>'[1]BoQ HSYC'!W3172</f>
        <v>ME</v>
      </c>
      <c r="Y3172" s="44"/>
      <c r="Z3172" s="44"/>
      <c r="AA3172" s="44"/>
      <c r="AB3172" s="2">
        <v>213136.8360561</v>
      </c>
      <c r="AC3172" s="2">
        <v>639410.50816830003</v>
      </c>
      <c r="AD3172" s="2">
        <f>+M3172</f>
        <v>290586</v>
      </c>
      <c r="AE3172" s="2">
        <f>+AD3172*14%</f>
        <v>40682.04</v>
      </c>
      <c r="AF3172" s="155">
        <f>+AD3172*35%</f>
        <v>101705.09999999999</v>
      </c>
      <c r="AG3172" s="2">
        <f>+AD3172*F3172</f>
        <v>871758</v>
      </c>
      <c r="AH3172" s="2">
        <f>+AE3172*F3172</f>
        <v>122046.12</v>
      </c>
      <c r="AI3172" s="2">
        <f>+AF3172*F3172</f>
        <v>305115.3</v>
      </c>
      <c r="AJ3172" s="2">
        <f>SUM(AG3172:AI3172)</f>
        <v>1298919.42</v>
      </c>
      <c r="AK3172" s="2">
        <f>+AD3172*G3172</f>
        <v>871758</v>
      </c>
      <c r="AL3172" s="2">
        <f>+AE3172*G3172</f>
        <v>122046.12</v>
      </c>
      <c r="AM3172" s="2">
        <f>+AF3172*G3172</f>
        <v>305115.3</v>
      </c>
      <c r="AN3172" s="155">
        <f>SUM(AK3172:AM3172)</f>
        <v>1298919.42</v>
      </c>
      <c r="AQ3172" s="145" t="s">
        <v>525</v>
      </c>
      <c r="AU3172" s="8"/>
      <c r="AV3172" s="8"/>
      <c r="AW3172" s="2">
        <f>'[2]BoQ HSYC-Đạt'!$AT3172</f>
        <v>296397.71999999997</v>
      </c>
      <c r="AX3172" s="8">
        <f>F3172*AW3172</f>
        <v>889193.15999999992</v>
      </c>
      <c r="AY3172" s="8">
        <f>IF(AQ3172="CT",7%,5%)*AX3172</f>
        <v>62243.521200000003</v>
      </c>
      <c r="AZ3172" s="8">
        <f>AX3172*2%</f>
        <v>17783.8632</v>
      </c>
      <c r="BA3172" s="8">
        <f>IF(BB3172&gt;0,0,AX3172*5%)</f>
        <v>44459.657999999996</v>
      </c>
      <c r="BB3172" s="8"/>
      <c r="BC3172" s="8">
        <f>+AX3172+AY3172+AZ3172+BA3172+BB3172</f>
        <v>1013680.2023999998</v>
      </c>
      <c r="BD3172" s="8">
        <f>AX3172-AT3172</f>
        <v>889193.15999999992</v>
      </c>
      <c r="BE3172" s="2"/>
      <c r="BH3172" s="2"/>
    </row>
    <row r="3173" spans="1:60" s="133" customFormat="1" ht="17" collapsed="1" x14ac:dyDescent="0.2">
      <c r="A3173" s="133" t="s">
        <v>524</v>
      </c>
      <c r="B3173" s="139" t="s">
        <v>523</v>
      </c>
      <c r="C3173" s="141" t="s">
        <v>522</v>
      </c>
      <c r="D3173" s="141"/>
      <c r="E3173" s="139"/>
      <c r="F3173" s="139"/>
      <c r="G3173" s="139"/>
      <c r="H3173" s="138"/>
      <c r="I3173" s="138"/>
      <c r="J3173" s="138"/>
      <c r="K3173" s="140"/>
      <c r="L3173" s="140"/>
      <c r="M3173" s="138"/>
      <c r="N3173" s="138">
        <f>IF(V3173&lt;&gt;"VTC VHm",_xlfn.XLOOKUP(Z3173,$AC$4015:$AC$4035,$AD$4015:$AD$4035,0)*M3173,_xlfn.XLOOKUP(Z3173,$AC$4015:$AC$4035,$AD$4015:$AD$4035,0)*L3173)</f>
        <v>0</v>
      </c>
      <c r="O3173" s="138">
        <f>IF(V3173&lt;&gt;"VTC VHm",_xlfn.XLOOKUP(Z3173,$AC$4015:$AC$4035,$AE$4015:$AE$4035,0)*M3173,_xlfn.XLOOKUP(Z3173,$AC$4015:$AC$4035,$AE$4015:$AE$4035,0)*L3173)</f>
        <v>0</v>
      </c>
      <c r="P3173" s="138"/>
      <c r="Q3173" s="138">
        <f>M3173*G3173</f>
        <v>0</v>
      </c>
      <c r="R3173" s="138">
        <f>N3173*G3173</f>
        <v>0</v>
      </c>
      <c r="S3173" s="138">
        <f>SUM(Q3173:R3173)</f>
        <v>0</v>
      </c>
      <c r="T3173" s="139"/>
      <c r="U3173" s="138"/>
      <c r="V3173" s="138"/>
      <c r="W3173" s="138"/>
      <c r="X3173" s="137"/>
      <c r="Y3173" s="137"/>
      <c r="Z3173" s="137"/>
      <c r="AA3173" s="136"/>
      <c r="AB3173" s="135"/>
      <c r="AC3173" s="175">
        <f>SUM(AC3174:AC3195)</f>
        <v>260597346.33855364</v>
      </c>
      <c r="AD3173" s="175"/>
      <c r="AE3173" s="175"/>
      <c r="AF3173" s="175"/>
      <c r="AG3173" s="175">
        <f>SUM(AG3174:AG3195)</f>
        <v>254187639.05366346</v>
      </c>
      <c r="AH3173" s="175">
        <f>SUM(AH3174:AH3195)</f>
        <v>35586269.467512891</v>
      </c>
      <c r="AI3173" s="175">
        <f>SUM(AI3174:AI3195)</f>
        <v>88965673.668782204</v>
      </c>
      <c r="AJ3173" s="175">
        <f>SUM(AJ3174:AJ3195)</f>
        <v>378739582.18995857</v>
      </c>
      <c r="AK3173" s="175">
        <f>SUM(AK3174:AK3195)</f>
        <v>254187639.05366346</v>
      </c>
      <c r="AL3173" s="175">
        <f>SUM(AL3174:AL3195)</f>
        <v>35586269.467512891</v>
      </c>
      <c r="AM3173" s="175">
        <f>SUM(AM3174:AM3195)</f>
        <v>88965673.668782204</v>
      </c>
      <c r="AN3173" s="175">
        <f>SUM(AN3174:AN3195)</f>
        <v>378739582.18995857</v>
      </c>
      <c r="AP3173" s="133">
        <v>13</v>
      </c>
      <c r="AQ3173" s="145" t="s">
        <v>509</v>
      </c>
      <c r="AU3173" s="8">
        <f>+K3173</f>
        <v>0</v>
      </c>
      <c r="AV3173" s="8">
        <f>+L3173</f>
        <v>0</v>
      </c>
      <c r="AW3173" s="2">
        <f>+M3173</f>
        <v>0</v>
      </c>
      <c r="AX3173" s="175">
        <f>SUM(AX3174:AX3195)</f>
        <v>260815598.01199678</v>
      </c>
      <c r="AY3173" s="175">
        <f>SUM(AY3174:AY3195)</f>
        <v>13040779.900599839</v>
      </c>
      <c r="AZ3173" s="175">
        <f>SUM(AZ3174:AZ3195)</f>
        <v>5216311.9602399366</v>
      </c>
      <c r="BA3173" s="175">
        <f>SUM(BA3174:BA3195)</f>
        <v>0</v>
      </c>
      <c r="BB3173" s="175">
        <f>SUM(BB3174:BB3195)</f>
        <v>90311719.637532204</v>
      </c>
      <c r="BC3173" s="175">
        <f>SUM(BC3174:BC3195)</f>
        <v>369384409.51036876</v>
      </c>
      <c r="BD3173" s="175">
        <f>SUM(BD3174:BD3195)</f>
        <v>260815598.01199678</v>
      </c>
      <c r="BE3173" s="2"/>
      <c r="BH3173" s="2"/>
    </row>
    <row r="3174" spans="1:60" s="92" customFormat="1" ht="17" collapsed="1" x14ac:dyDescent="0.2">
      <c r="B3174" s="163"/>
      <c r="C3174" s="164" t="s">
        <v>155</v>
      </c>
      <c r="D3174" s="164"/>
      <c r="E3174" s="163"/>
      <c r="F3174" s="162"/>
      <c r="G3174" s="149"/>
      <c r="H3174" s="158"/>
      <c r="I3174" s="158"/>
      <c r="J3174" s="158"/>
      <c r="K3174" s="170"/>
      <c r="L3174" s="171"/>
      <c r="M3174" s="171"/>
      <c r="N3174" s="83">
        <f>IF(V3174&lt;&gt;"VTC VHm",_xlfn.XLOOKUP(Z3174,$AC$4015:$AC$4035,$AD$4015:$AD$4035,0)*M3174,_xlfn.XLOOKUP(Z3174,$AC$4015:$AC$4035,$AD$4015:$AD$4035,0)*L3174)</f>
        <v>0</v>
      </c>
      <c r="O3174" s="83">
        <f>IF(V3174&lt;&gt;"VTC VHm",_xlfn.XLOOKUP(Z3174,$AC$4015:$AC$4035,$AE$4015:$AE$4035,0)*M3174,_xlfn.XLOOKUP(Z3174,$AC$4015:$AC$4035,$AE$4015:$AE$4035,0)*L3174)</f>
        <v>0</v>
      </c>
      <c r="P3174" s="160"/>
      <c r="Q3174" s="171">
        <f>M3174*G3174</f>
        <v>0</v>
      </c>
      <c r="R3174" s="158">
        <f>N3174*G3174</f>
        <v>0</v>
      </c>
      <c r="S3174" s="160">
        <f>SUM(Q3174:R3174)</f>
        <v>0</v>
      </c>
      <c r="T3174" s="170"/>
      <c r="U3174" s="158"/>
      <c r="V3174" s="158"/>
      <c r="W3174" s="158"/>
      <c r="X3174" s="94"/>
      <c r="Y3174" s="94"/>
      <c r="Z3174" s="94"/>
      <c r="AA3174" s="44"/>
      <c r="AB3174" s="93"/>
      <c r="AC3174" s="93"/>
      <c r="AD3174" s="93">
        <f>+M3174</f>
        <v>0</v>
      </c>
      <c r="AE3174" s="93">
        <f>+AD3174*14%</f>
        <v>0</v>
      </c>
      <c r="AF3174" s="93">
        <f>+AD3174*35%</f>
        <v>0</v>
      </c>
      <c r="AG3174" s="93">
        <f>+AD3174*F3174</f>
        <v>0</v>
      </c>
      <c r="AH3174" s="93">
        <f>+AE3174*F3174</f>
        <v>0</v>
      </c>
      <c r="AI3174" s="93">
        <f>+AF3174*F3174</f>
        <v>0</v>
      </c>
      <c r="AJ3174" s="93">
        <f>SUM(AG3174:AI3174)</f>
        <v>0</v>
      </c>
      <c r="AK3174" s="93">
        <f>+AD3174*G3174</f>
        <v>0</v>
      </c>
      <c r="AL3174" s="93">
        <f>+AE3174*G3174</f>
        <v>0</v>
      </c>
      <c r="AM3174" s="93">
        <f>+AF3174*G3174</f>
        <v>0</v>
      </c>
      <c r="AN3174" s="93">
        <f>SUM(AK3174:AM3174)</f>
        <v>0</v>
      </c>
      <c r="AQ3174" s="145" t="s">
        <v>509</v>
      </c>
      <c r="AU3174" s="8">
        <f>+K3174</f>
        <v>0</v>
      </c>
      <c r="AV3174" s="8">
        <f>+L3174</f>
        <v>0</v>
      </c>
      <c r="AW3174" s="2">
        <f>+M3174</f>
        <v>0</v>
      </c>
      <c r="AX3174" s="8">
        <f>F3174*AW3174</f>
        <v>0</v>
      </c>
      <c r="AY3174" s="8">
        <f>IF(AQ3174="CT",7%,5%)*AX3174</f>
        <v>0</v>
      </c>
      <c r="AZ3174" s="8">
        <f>AX3174*2%</f>
        <v>0</v>
      </c>
      <c r="BA3174" s="8">
        <f>IF(BB3174&gt;0,0,AX3174*5%)</f>
        <v>0</v>
      </c>
      <c r="BB3174" s="8">
        <f>(AX3174-BG3174)*35%</f>
        <v>0</v>
      </c>
      <c r="BC3174" s="8">
        <f>+AX3174+AY3174+AZ3174+BA3174+BB3174</f>
        <v>0</v>
      </c>
      <c r="BD3174" s="8">
        <f>AX3174-AT3174</f>
        <v>0</v>
      </c>
      <c r="BE3174" s="2"/>
      <c r="BH3174" s="2"/>
    </row>
    <row r="3175" spans="1:60" ht="34" hidden="1" outlineLevel="1" x14ac:dyDescent="0.2">
      <c r="B3175" s="82">
        <v>1</v>
      </c>
      <c r="C3175" s="144" t="s">
        <v>154</v>
      </c>
      <c r="D3175" s="144"/>
      <c r="E3175" s="82" t="s">
        <v>148</v>
      </c>
      <c r="F3175" s="143">
        <v>6.3200000000000006E-2</v>
      </c>
      <c r="G3175" s="142">
        <f>+[2]THKL!F3186</f>
        <v>6.3200000000000006E-2</v>
      </c>
      <c r="H3175" s="132"/>
      <c r="I3175" s="132"/>
      <c r="J3175" s="132"/>
      <c r="K3175" s="156"/>
      <c r="L3175" s="157">
        <f>$L$19</f>
        <v>4358677.8</v>
      </c>
      <c r="M3175" s="157">
        <f>SUM(K3175:L3175)</f>
        <v>4358677.8</v>
      </c>
      <c r="N3175" s="83">
        <f>IF(V3175&lt;&gt;"VTC VHm",_xlfn.XLOOKUP(Z3175,$AC$4015:$AC$4035,$AD$4015:$AD$4035,0)*M3175,_xlfn.XLOOKUP(Z3175,$AC$4015:$AC$4035,$AD$4015:$AD$4035,0)*L3175)</f>
        <v>1525537.2299999997</v>
      </c>
      <c r="O3175" s="83">
        <f>IF(V3175&lt;&gt;"VTC VHm",_xlfn.XLOOKUP(Z3175,$AC$4015:$AC$4035,$AE$4015:$AE$4035,0)*M3175,_xlfn.XLOOKUP(Z3175,$AC$4015:$AC$4035,$AE$4015:$AE$4035,0)*L3175)</f>
        <v>0</v>
      </c>
      <c r="P3175" s="83">
        <f>SUM(N3175:O3175)</f>
        <v>1525537.2299999997</v>
      </c>
      <c r="Q3175" s="157">
        <f>M3175*G3175</f>
        <v>275468.43696000002</v>
      </c>
      <c r="R3175" s="157">
        <f>G3175*P3175</f>
        <v>96413.952935999987</v>
      </c>
      <c r="S3175" s="83">
        <f>SUM(Q3175:R3175)</f>
        <v>371882.38989600004</v>
      </c>
      <c r="T3175" s="156" t="s">
        <v>50</v>
      </c>
      <c r="U3175" s="132"/>
      <c r="V3175" s="132"/>
      <c r="W3175" s="132"/>
      <c r="X3175" s="44" t="s">
        <v>33</v>
      </c>
      <c r="Y3175" s="44"/>
      <c r="Z3175" s="44" t="s">
        <v>16</v>
      </c>
      <c r="AA3175" s="44" t="s">
        <v>80</v>
      </c>
      <c r="AB3175" s="2">
        <v>1448611.102314255</v>
      </c>
      <c r="AC3175" s="2">
        <v>91552.221666260928</v>
      </c>
      <c r="AD3175" s="2">
        <f>+M3175</f>
        <v>4358677.8</v>
      </c>
      <c r="AE3175" s="2">
        <f>+AD3175*14%</f>
        <v>610214.89199999999</v>
      </c>
      <c r="AF3175" s="155">
        <f>+AD3175*35%</f>
        <v>1525537.2299999997</v>
      </c>
      <c r="AG3175" s="2">
        <f>+AD3175*F3175</f>
        <v>275468.43696000002</v>
      </c>
      <c r="AH3175" s="2">
        <f>+AE3175*F3175</f>
        <v>38565.581174400002</v>
      </c>
      <c r="AI3175" s="2">
        <f>+AF3175*F3175</f>
        <v>96413.952935999987</v>
      </c>
      <c r="AJ3175" s="2">
        <f>SUM(AG3175:AI3175)</f>
        <v>410447.97107039997</v>
      </c>
      <c r="AK3175" s="2">
        <f>+AD3175*G3175</f>
        <v>275468.43696000002</v>
      </c>
      <c r="AL3175" s="2">
        <f>+AE3175*G3175</f>
        <v>38565.581174400002</v>
      </c>
      <c r="AM3175" s="2">
        <f>+AF3175*G3175</f>
        <v>96413.952935999987</v>
      </c>
      <c r="AN3175" s="155">
        <f>SUM(AK3175:AM3175)</f>
        <v>410447.97107039997</v>
      </c>
      <c r="AQ3175" s="145" t="s">
        <v>509</v>
      </c>
      <c r="AU3175" s="8"/>
      <c r="AV3175" s="8"/>
      <c r="AW3175" s="212">
        <f>+'[2]BoQ HSYC. Trâm check'!AR3175</f>
        <v>4358677.8</v>
      </c>
      <c r="AX3175" s="8">
        <f>F3175*AW3175</f>
        <v>275468.43696000002</v>
      </c>
      <c r="AY3175" s="8">
        <f>IF(AQ3175="CT",7%,5%)*AX3175</f>
        <v>13773.421848000002</v>
      </c>
      <c r="AZ3175" s="8">
        <f>AX3175*2%</f>
        <v>5509.3687392000002</v>
      </c>
      <c r="BA3175" s="8">
        <f>IF(BB3175&gt;0,0,AX3175*5%)</f>
        <v>0</v>
      </c>
      <c r="BB3175" s="8">
        <f>(AX3175-BG3175)*35%</f>
        <v>96413.952936000002</v>
      </c>
      <c r="BC3175" s="8">
        <f>+AX3175+AY3175+AZ3175+BA3175+BB3175</f>
        <v>391165.18048320006</v>
      </c>
      <c r="BD3175" s="8">
        <f>AX3175-AT3175</f>
        <v>275468.43696000002</v>
      </c>
      <c r="BE3175" s="2"/>
      <c r="BH3175" s="2"/>
    </row>
    <row r="3176" spans="1:60" ht="34" hidden="1" outlineLevel="1" x14ac:dyDescent="0.2">
      <c r="B3176" s="82">
        <v>2</v>
      </c>
      <c r="C3176" s="144" t="s">
        <v>153</v>
      </c>
      <c r="D3176" s="144"/>
      <c r="E3176" s="82" t="s">
        <v>104</v>
      </c>
      <c r="F3176" s="143">
        <v>0.70199999999999996</v>
      </c>
      <c r="G3176" s="142">
        <f>+[2]THKL!F3187</f>
        <v>0.70199999999999996</v>
      </c>
      <c r="H3176" s="132"/>
      <c r="I3176" s="132"/>
      <c r="J3176" s="132"/>
      <c r="K3176" s="156"/>
      <c r="L3176" s="157">
        <f>$L$730</f>
        <v>251876.31</v>
      </c>
      <c r="M3176" s="157">
        <f>SUM(K3176:L3176)</f>
        <v>251876.31</v>
      </c>
      <c r="N3176" s="83">
        <f>IF(V3176&lt;&gt;"VTC VHm",_xlfn.XLOOKUP(Z3176,$AC$4015:$AC$4035,$AD$4015:$AD$4035,0)*M3176,_xlfn.XLOOKUP(Z3176,$AC$4015:$AC$4035,$AD$4015:$AD$4035,0)*L3176)</f>
        <v>88156.708499999993</v>
      </c>
      <c r="O3176" s="83">
        <f>IF(V3176&lt;&gt;"VTC VHm",_xlfn.XLOOKUP(Z3176,$AC$4015:$AC$4035,$AE$4015:$AE$4035,0)*M3176,_xlfn.XLOOKUP(Z3176,$AC$4015:$AC$4035,$AE$4015:$AE$4035,0)*L3176)</f>
        <v>0</v>
      </c>
      <c r="P3176" s="83">
        <f>SUM(N3176:O3176)</f>
        <v>88156.708499999993</v>
      </c>
      <c r="Q3176" s="157">
        <f>M3176*G3176</f>
        <v>176817.16962</v>
      </c>
      <c r="R3176" s="157">
        <f>G3176*P3176</f>
        <v>61886.009366999991</v>
      </c>
      <c r="S3176" s="83">
        <f>SUM(Q3176:R3176)</f>
        <v>238703.17898699999</v>
      </c>
      <c r="T3176" s="156" t="s">
        <v>50</v>
      </c>
      <c r="U3176" s="132"/>
      <c r="V3176" s="132"/>
      <c r="W3176" s="132"/>
      <c r="X3176" s="44" t="s">
        <v>33</v>
      </c>
      <c r="Y3176" s="44"/>
      <c r="Z3176" s="44" t="s">
        <v>16</v>
      </c>
      <c r="AA3176" s="44" t="s">
        <v>80</v>
      </c>
      <c r="AB3176" s="2">
        <v>203791.365009375</v>
      </c>
      <c r="AC3176" s="2">
        <v>143061.53823658125</v>
      </c>
      <c r="AD3176" s="2">
        <f>+M3176</f>
        <v>251876.31</v>
      </c>
      <c r="AE3176" s="2">
        <f>+AD3176*14%</f>
        <v>35262.683400000002</v>
      </c>
      <c r="AF3176" s="155">
        <f>+AD3176*35%</f>
        <v>88156.708499999993</v>
      </c>
      <c r="AG3176" s="2">
        <f>+AD3176*F3176</f>
        <v>176817.16962</v>
      </c>
      <c r="AH3176" s="2">
        <f>+AE3176*F3176</f>
        <v>24754.403746799999</v>
      </c>
      <c r="AI3176" s="2">
        <f>+AF3176*F3176</f>
        <v>61886.009366999991</v>
      </c>
      <c r="AJ3176" s="2">
        <f>SUM(AG3176:AI3176)</f>
        <v>263457.58273379999</v>
      </c>
      <c r="AK3176" s="2">
        <f>+AD3176*G3176</f>
        <v>176817.16962</v>
      </c>
      <c r="AL3176" s="2">
        <f>+AE3176*G3176</f>
        <v>24754.403746799999</v>
      </c>
      <c r="AM3176" s="2">
        <f>+AF3176*G3176</f>
        <v>61886.009366999991</v>
      </c>
      <c r="AN3176" s="155">
        <f>SUM(AK3176:AM3176)</f>
        <v>263457.58273379999</v>
      </c>
      <c r="AQ3176" s="145" t="s">
        <v>509</v>
      </c>
      <c r="AU3176" s="8"/>
      <c r="AV3176" s="8"/>
      <c r="AW3176" s="212">
        <f>+'[2]BoQ HSYC. Trâm check'!AR3176</f>
        <v>251876.31</v>
      </c>
      <c r="AX3176" s="8">
        <f>F3176*AW3176</f>
        <v>176817.16962</v>
      </c>
      <c r="AY3176" s="8">
        <f>IF(AQ3176="CT",7%,5%)*AX3176</f>
        <v>8840.8584810000011</v>
      </c>
      <c r="AZ3176" s="8">
        <f>AX3176*2%</f>
        <v>3536.3433924000001</v>
      </c>
      <c r="BA3176" s="8">
        <f>IF(BB3176&gt;0,0,AX3176*5%)</f>
        <v>0</v>
      </c>
      <c r="BB3176" s="8">
        <f>(AX3176-BG3176)*35%</f>
        <v>61886.009366999999</v>
      </c>
      <c r="BC3176" s="8">
        <f>+AX3176+AY3176+AZ3176+BA3176+BB3176</f>
        <v>251080.38086040001</v>
      </c>
      <c r="BD3176" s="8">
        <f>AX3176-AT3176</f>
        <v>176817.16962</v>
      </c>
      <c r="BE3176" s="2"/>
      <c r="BH3176" s="2"/>
    </row>
    <row r="3177" spans="1:60" ht="34" hidden="1" outlineLevel="1" x14ac:dyDescent="0.2">
      <c r="B3177" s="82">
        <v>3</v>
      </c>
      <c r="C3177" s="144" t="s">
        <v>152</v>
      </c>
      <c r="D3177" s="144"/>
      <c r="E3177" s="82" t="s">
        <v>148</v>
      </c>
      <c r="F3177" s="143">
        <v>6.5299999999999997E-2</v>
      </c>
      <c r="G3177" s="142">
        <f>+[2]THKL!F3188</f>
        <v>6.5299999999999997E-2</v>
      </c>
      <c r="H3177" s="132"/>
      <c r="I3177" s="132"/>
      <c r="J3177" s="132"/>
      <c r="K3177" s="156"/>
      <c r="L3177" s="157">
        <f>$L$22</f>
        <v>4731750</v>
      </c>
      <c r="M3177" s="157">
        <f>SUM(K3177:L3177)</f>
        <v>4731750</v>
      </c>
      <c r="N3177" s="83">
        <f>IF(V3177&lt;&gt;"VTC VHm",_xlfn.XLOOKUP(Z3177,$AC$4015:$AC$4035,$AD$4015:$AD$4035,0)*M3177,_xlfn.XLOOKUP(Z3177,$AC$4015:$AC$4035,$AD$4015:$AD$4035,0)*L3177)</f>
        <v>1656112.5</v>
      </c>
      <c r="O3177" s="83">
        <f>IF(V3177&lt;&gt;"VTC VHm",_xlfn.XLOOKUP(Z3177,$AC$4015:$AC$4035,$AE$4015:$AE$4035,0)*M3177,_xlfn.XLOOKUP(Z3177,$AC$4015:$AC$4035,$AE$4015:$AE$4035,0)*L3177)</f>
        <v>0</v>
      </c>
      <c r="P3177" s="83">
        <f>SUM(N3177:O3177)</f>
        <v>1656112.5</v>
      </c>
      <c r="Q3177" s="157">
        <f>M3177*G3177</f>
        <v>308983.27499999997</v>
      </c>
      <c r="R3177" s="157">
        <f>G3177*P3177</f>
        <v>108144.14624999999</v>
      </c>
      <c r="S3177" s="83">
        <f>SUM(Q3177:R3177)</f>
        <v>417127.42124999996</v>
      </c>
      <c r="T3177" s="156" t="s">
        <v>50</v>
      </c>
      <c r="U3177" s="132"/>
      <c r="V3177" s="132"/>
      <c r="W3177" s="132"/>
      <c r="X3177" s="44" t="s">
        <v>33</v>
      </c>
      <c r="Y3177" s="44"/>
      <c r="Z3177" s="44" t="s">
        <v>16</v>
      </c>
      <c r="AA3177" s="44" t="s">
        <v>80</v>
      </c>
      <c r="AB3177" s="2">
        <v>3687298.2852585004</v>
      </c>
      <c r="AC3177" s="2">
        <v>240780.57802738008</v>
      </c>
      <c r="AD3177" s="2">
        <f>+M3177</f>
        <v>4731750</v>
      </c>
      <c r="AE3177" s="2">
        <f>+AD3177*14%</f>
        <v>662445.00000000012</v>
      </c>
      <c r="AF3177" s="155">
        <f>+AD3177*35%</f>
        <v>1656112.5</v>
      </c>
      <c r="AG3177" s="2">
        <f>+AD3177*F3177</f>
        <v>308983.27499999997</v>
      </c>
      <c r="AH3177" s="2">
        <f>+AE3177*F3177</f>
        <v>43257.658500000005</v>
      </c>
      <c r="AI3177" s="2">
        <f>+AF3177*F3177</f>
        <v>108144.14624999999</v>
      </c>
      <c r="AJ3177" s="2">
        <f>SUM(AG3177:AI3177)</f>
        <v>460385.07974999998</v>
      </c>
      <c r="AK3177" s="2">
        <f>+AD3177*G3177</f>
        <v>308983.27499999997</v>
      </c>
      <c r="AL3177" s="2">
        <f>+AE3177*G3177</f>
        <v>43257.658500000005</v>
      </c>
      <c r="AM3177" s="2">
        <f>+AF3177*G3177</f>
        <v>108144.14624999999</v>
      </c>
      <c r="AN3177" s="155">
        <f>SUM(AK3177:AM3177)</f>
        <v>460385.07974999998</v>
      </c>
      <c r="AQ3177" s="145" t="s">
        <v>509</v>
      </c>
      <c r="AU3177" s="8"/>
      <c r="AV3177" s="8"/>
      <c r="AW3177" s="212">
        <f>+'[2]BoQ HSYC. Trâm check'!AR3177</f>
        <v>4731750</v>
      </c>
      <c r="AX3177" s="8">
        <f>F3177*AW3177</f>
        <v>308983.27499999997</v>
      </c>
      <c r="AY3177" s="8">
        <f>IF(AQ3177="CT",7%,5%)*AX3177</f>
        <v>15449.16375</v>
      </c>
      <c r="AZ3177" s="8">
        <f>AX3177*2%</f>
        <v>6179.6654999999992</v>
      </c>
      <c r="BA3177" s="8">
        <f>IF(BB3177&gt;0,0,AX3177*5%)</f>
        <v>0</v>
      </c>
      <c r="BB3177" s="8">
        <f>(AX3177-BG3177)*35%</f>
        <v>108144.14624999998</v>
      </c>
      <c r="BC3177" s="8">
        <f>+AX3177+AY3177+AZ3177+BA3177+BB3177</f>
        <v>438756.25049999997</v>
      </c>
      <c r="BD3177" s="8">
        <f>AX3177-AT3177</f>
        <v>308983.27499999997</v>
      </c>
      <c r="BE3177" s="2"/>
      <c r="BH3177" s="2"/>
    </row>
    <row r="3178" spans="1:60" ht="34" hidden="1" outlineLevel="1" x14ac:dyDescent="0.2">
      <c r="B3178" s="82">
        <v>4</v>
      </c>
      <c r="C3178" s="144" t="s">
        <v>147</v>
      </c>
      <c r="D3178" s="144"/>
      <c r="E3178" s="82" t="s">
        <v>104</v>
      </c>
      <c r="F3178" s="143">
        <v>0.33750000000000002</v>
      </c>
      <c r="G3178" s="142">
        <f>+[2]THKL!F3189</f>
        <v>0.33750000000000002</v>
      </c>
      <c r="H3178" s="132"/>
      <c r="I3178" s="132"/>
      <c r="J3178" s="132"/>
      <c r="K3178" s="156" t="str">
        <f>$K$23</f>
        <v>Bao gồm</v>
      </c>
      <c r="L3178" s="157">
        <f>$L$23</f>
        <v>1796521.3602777775</v>
      </c>
      <c r="M3178" s="157">
        <f>SUM(K3178:L3178)</f>
        <v>1796521.3602777775</v>
      </c>
      <c r="N3178" s="83">
        <f>IF(V3178&lt;&gt;"VTC VHm",_xlfn.XLOOKUP(Z3178,$AC$4015:$AC$4035,$AD$4015:$AD$4035,0)*M3178,_xlfn.XLOOKUP(Z3178,$AC$4015:$AC$4035,$AD$4015:$AD$4035,0)*L3178)</f>
        <v>628782.47609722207</v>
      </c>
      <c r="O3178" s="83">
        <f>IF(V3178&lt;&gt;"VTC VHm",_xlfn.XLOOKUP(Z3178,$AC$4015:$AC$4035,$AE$4015:$AE$4035,0)*M3178,_xlfn.XLOOKUP(Z3178,$AC$4015:$AC$4035,$AE$4015:$AE$4035,0)*L3178)</f>
        <v>0</v>
      </c>
      <c r="P3178" s="83">
        <f>SUM(N3178:O3178)</f>
        <v>628782.47609722207</v>
      </c>
      <c r="Q3178" s="157">
        <f>M3178*G3178</f>
        <v>606325.95909374999</v>
      </c>
      <c r="R3178" s="157">
        <f>G3178*P3178</f>
        <v>212214.08568281247</v>
      </c>
      <c r="S3178" s="83">
        <f>SUM(Q3178:R3178)</f>
        <v>818540.04477656248</v>
      </c>
      <c r="T3178" s="156" t="s">
        <v>50</v>
      </c>
      <c r="U3178" s="132"/>
      <c r="V3178" s="132"/>
      <c r="W3178" s="132"/>
      <c r="X3178" s="44" t="s">
        <v>33</v>
      </c>
      <c r="Y3178" s="44"/>
      <c r="Z3178" s="44" t="s">
        <v>16</v>
      </c>
      <c r="AA3178" s="44" t="s">
        <v>80</v>
      </c>
      <c r="AB3178" s="2">
        <v>1479387.0798022905</v>
      </c>
      <c r="AC3178" s="2">
        <v>499293.13943327311</v>
      </c>
      <c r="AD3178" s="2">
        <f>+M3178</f>
        <v>1796521.3602777775</v>
      </c>
      <c r="AE3178" s="2">
        <f>+AD3178*14%</f>
        <v>251512.99043888887</v>
      </c>
      <c r="AF3178" s="155">
        <f>+AD3178*35%</f>
        <v>628782.47609722207</v>
      </c>
      <c r="AG3178" s="2">
        <f>+AD3178*F3178</f>
        <v>606325.95909374999</v>
      </c>
      <c r="AH3178" s="2">
        <f>+AE3178*F3178</f>
        <v>84885.634273125004</v>
      </c>
      <c r="AI3178" s="2">
        <f>+AF3178*F3178</f>
        <v>212214.08568281247</v>
      </c>
      <c r="AJ3178" s="2">
        <f>SUM(AG3178:AI3178)</f>
        <v>903425.67904968746</v>
      </c>
      <c r="AK3178" s="2">
        <f>+AD3178*G3178</f>
        <v>606325.95909374999</v>
      </c>
      <c r="AL3178" s="2">
        <f>+AE3178*G3178</f>
        <v>84885.634273125004</v>
      </c>
      <c r="AM3178" s="2">
        <f>+AF3178*G3178</f>
        <v>212214.08568281247</v>
      </c>
      <c r="AN3178" s="155">
        <f>SUM(AK3178:AM3178)</f>
        <v>903425.67904968746</v>
      </c>
      <c r="AQ3178" s="145" t="s">
        <v>509</v>
      </c>
      <c r="AU3178" s="8">
        <f>+BH3178</f>
        <v>250000</v>
      </c>
      <c r="AV3178" s="8">
        <f>+L3178</f>
        <v>1796521.3602777775</v>
      </c>
      <c r="AW3178" s="2">
        <f>+AU3178+AV3178</f>
        <v>2046521.3602777775</v>
      </c>
      <c r="AX3178" s="8">
        <f>F3178*AW3178</f>
        <v>690700.95909374999</v>
      </c>
      <c r="AY3178" s="8">
        <f>IF(AQ3178="CT",7%,5%)*AX3178</f>
        <v>34535.047954687499</v>
      </c>
      <c r="AZ3178" s="8">
        <f>AX3178*2%</f>
        <v>13814.019181875001</v>
      </c>
      <c r="BA3178" s="8">
        <f>IF(BB3178&gt;0,0,AX3178*5%)</f>
        <v>0</v>
      </c>
      <c r="BB3178" s="8">
        <f>(AX3178-BG3178)*35%</f>
        <v>241745.33568281247</v>
      </c>
      <c r="BC3178" s="8">
        <f>+AX3178+AY3178+AZ3178+BA3178+BB3178</f>
        <v>980795.36191312503</v>
      </c>
      <c r="BD3178" s="8">
        <f>AX3178-AT3178</f>
        <v>690700.95909374999</v>
      </c>
      <c r="BE3178" s="2"/>
      <c r="BH3178" s="2">
        <v>250000</v>
      </c>
    </row>
    <row r="3179" spans="1:60" ht="51" hidden="1" outlineLevel="1" x14ac:dyDescent="0.2">
      <c r="B3179" s="82">
        <v>5</v>
      </c>
      <c r="C3179" s="144" t="s">
        <v>194</v>
      </c>
      <c r="D3179" s="144"/>
      <c r="E3179" s="82" t="s">
        <v>104</v>
      </c>
      <c r="F3179" s="143">
        <v>6.9875999999999996</v>
      </c>
      <c r="G3179" s="142">
        <f>+[2]THKL!F3190</f>
        <v>6.9875999999999996</v>
      </c>
      <c r="H3179" s="132"/>
      <c r="I3179" s="132"/>
      <c r="J3179" s="132"/>
      <c r="K3179" s="156" t="s">
        <v>89</v>
      </c>
      <c r="L3179" s="157">
        <f>'[3]BDG (XD)'!$AA$934</f>
        <v>1865325.7932777775</v>
      </c>
      <c r="M3179" s="157">
        <f>SUM(K3179:L3179)</f>
        <v>1865325.7932777775</v>
      </c>
      <c r="N3179" s="83">
        <f>IF(V3179&lt;&gt;"VTC VHm",_xlfn.XLOOKUP(Z3179,$AC$4015:$AC$4035,$AD$4015:$AD$4035,0)*M3179,_xlfn.XLOOKUP(Z3179,$AC$4015:$AC$4035,$AD$4015:$AD$4035,0)*L3179)</f>
        <v>652864.02764722204</v>
      </c>
      <c r="O3179" s="83">
        <f>IF(V3179&lt;&gt;"VTC VHm",_xlfn.XLOOKUP(Z3179,$AC$4015:$AC$4035,$AE$4015:$AE$4035,0)*M3179,_xlfn.XLOOKUP(Z3179,$AC$4015:$AC$4035,$AE$4015:$AE$4035,0)*L3179)</f>
        <v>0</v>
      </c>
      <c r="P3179" s="83">
        <f>SUM(N3179:O3179)</f>
        <v>652864.02764722204</v>
      </c>
      <c r="Q3179" s="157">
        <f>M3179*G3179</f>
        <v>13034150.513107797</v>
      </c>
      <c r="R3179" s="157">
        <f>G3179*P3179</f>
        <v>4561952.6795877283</v>
      </c>
      <c r="S3179" s="83">
        <f>SUM(Q3179:R3179)</f>
        <v>17596103.192695525</v>
      </c>
      <c r="T3179" s="156" t="s">
        <v>50</v>
      </c>
      <c r="U3179" s="132"/>
      <c r="V3179" s="132"/>
      <c r="W3179" s="132"/>
      <c r="X3179" s="44" t="s">
        <v>33</v>
      </c>
      <c r="Y3179" s="44"/>
      <c r="Z3179" s="44" t="s">
        <v>16</v>
      </c>
      <c r="AA3179" s="44" t="s">
        <v>80</v>
      </c>
      <c r="AB3179" s="2">
        <v>2003562.2307064096</v>
      </c>
      <c r="AC3179" s="2">
        <v>14000091.443284107</v>
      </c>
      <c r="AD3179" s="2">
        <f>+M3179</f>
        <v>1865325.7932777775</v>
      </c>
      <c r="AE3179" s="2">
        <f>+AD3179*14%</f>
        <v>261145.61105888887</v>
      </c>
      <c r="AF3179" s="155">
        <f>+AD3179*35%</f>
        <v>652864.02764722204</v>
      </c>
      <c r="AG3179" s="2">
        <f>+AD3179*F3179</f>
        <v>13034150.513107797</v>
      </c>
      <c r="AH3179" s="2">
        <f>+AE3179*F3179</f>
        <v>1824781.0718350918</v>
      </c>
      <c r="AI3179" s="2">
        <f>+AF3179*F3179</f>
        <v>4561952.6795877283</v>
      </c>
      <c r="AJ3179" s="2">
        <f>SUM(AG3179:AI3179)</f>
        <v>19420884.264530618</v>
      </c>
      <c r="AK3179" s="2">
        <f>+AD3179*G3179</f>
        <v>13034150.513107797</v>
      </c>
      <c r="AL3179" s="2">
        <f>+AE3179*G3179</f>
        <v>1824781.0718350918</v>
      </c>
      <c r="AM3179" s="2">
        <f>+AF3179*G3179</f>
        <v>4561952.6795877283</v>
      </c>
      <c r="AN3179" s="155">
        <f>SUM(AK3179:AM3179)</f>
        <v>19420884.264530618</v>
      </c>
      <c r="AQ3179" s="145" t="s">
        <v>509</v>
      </c>
      <c r="AU3179" s="8">
        <f>+BH3179</f>
        <v>250000</v>
      </c>
      <c r="AV3179" s="8">
        <f>+L3179</f>
        <v>1865325.7932777775</v>
      </c>
      <c r="AW3179" s="2">
        <f>+AU3179+AV3179</f>
        <v>2115325.7932777777</v>
      </c>
      <c r="AX3179" s="8">
        <f>F3179*AW3179</f>
        <v>14781050.513107799</v>
      </c>
      <c r="AY3179" s="8">
        <f>IF(AQ3179="CT",7%,5%)*AX3179</f>
        <v>739052.52565539</v>
      </c>
      <c r="AZ3179" s="8">
        <f>AX3179*2%</f>
        <v>295621.01026215596</v>
      </c>
      <c r="BA3179" s="8">
        <f>IF(BB3179&gt;0,0,AX3179*5%)</f>
        <v>0</v>
      </c>
      <c r="BB3179" s="8">
        <f>(AX3179-BG3179)*35%</f>
        <v>5173367.6795877293</v>
      </c>
      <c r="BC3179" s="8">
        <f>+AX3179+AY3179+AZ3179+BA3179+BB3179</f>
        <v>20989091.728613075</v>
      </c>
      <c r="BD3179" s="8">
        <f>AX3179-AT3179</f>
        <v>14781050.513107799</v>
      </c>
      <c r="BE3179" s="2"/>
      <c r="BH3179" s="2">
        <v>250000</v>
      </c>
    </row>
    <row r="3180" spans="1:60" ht="34" hidden="1" outlineLevel="1" x14ac:dyDescent="0.2">
      <c r="B3180" s="82">
        <v>6</v>
      </c>
      <c r="C3180" s="144" t="s">
        <v>138</v>
      </c>
      <c r="D3180" s="144"/>
      <c r="E3180" s="82" t="s">
        <v>91</v>
      </c>
      <c r="F3180" s="143">
        <v>3.2800000000000003E-2</v>
      </c>
      <c r="G3180" s="142">
        <f>+[2]THKL!F3191</f>
        <v>3.2800000000000003E-2</v>
      </c>
      <c r="H3180" s="132"/>
      <c r="I3180" s="132"/>
      <c r="J3180" s="132"/>
      <c r="K3180" s="156">
        <f>$K$4010*1000</f>
        <v>15050000</v>
      </c>
      <c r="L3180" s="157">
        <f>'[3]BDG (XD)'!$AA$962*1000</f>
        <v>7690671</v>
      </c>
      <c r="M3180" s="157">
        <f>SUM(K3180:L3180)</f>
        <v>22740671</v>
      </c>
      <c r="N3180" s="83">
        <f>IF(V3180&lt;&gt;"VTC VHm",_xlfn.XLOOKUP(Z3180,$AC$4015:$AC$4035,$AD$4015:$AD$4035,0)*M3180,_xlfn.XLOOKUP(Z3180,$AC$4015:$AC$4035,$AD$4015:$AD$4035,0)*L3180)</f>
        <v>2691734.8499999996</v>
      </c>
      <c r="O3180" s="83">
        <f>IF(V3180&lt;&gt;"VTC VHm",_xlfn.XLOOKUP(Z3180,$AC$4015:$AC$4035,$AE$4015:$AE$4035,0)*M3180,_xlfn.XLOOKUP(Z3180,$AC$4015:$AC$4035,$AE$4015:$AE$4035,0)*L3180)</f>
        <v>0</v>
      </c>
      <c r="P3180" s="83">
        <f>SUM(N3180:O3180)</f>
        <v>2691734.8499999996</v>
      </c>
      <c r="Q3180" s="157">
        <f>M3180*G3180</f>
        <v>745894.00880000007</v>
      </c>
      <c r="R3180" s="157">
        <f>G3180*P3180</f>
        <v>88288.903079999989</v>
      </c>
      <c r="S3180" s="83">
        <f>SUM(Q3180:R3180)</f>
        <v>834182.91188000003</v>
      </c>
      <c r="T3180" s="156" t="s">
        <v>50</v>
      </c>
      <c r="U3180" s="132"/>
      <c r="V3180" s="82" t="s">
        <v>34</v>
      </c>
      <c r="W3180" s="132"/>
      <c r="X3180" s="44" t="s">
        <v>33</v>
      </c>
      <c r="Y3180" s="44"/>
      <c r="Z3180" s="44" t="s">
        <v>16</v>
      </c>
      <c r="AA3180" s="44" t="s">
        <v>80</v>
      </c>
      <c r="AB3180" s="2">
        <v>22922131.999585498</v>
      </c>
      <c r="AC3180" s="2">
        <v>751845.92958640435</v>
      </c>
      <c r="AD3180" s="2">
        <f>+M3180</f>
        <v>22740671</v>
      </c>
      <c r="AE3180" s="2">
        <f>+AD3180*14%</f>
        <v>3183693.9400000004</v>
      </c>
      <c r="AF3180" s="155">
        <f>+AD3180*35%</f>
        <v>7959234.8499999996</v>
      </c>
      <c r="AG3180" s="2">
        <f>+AD3180*F3180</f>
        <v>745894.00880000007</v>
      </c>
      <c r="AH3180" s="2">
        <f>+AE3180*F3180</f>
        <v>104425.16123200003</v>
      </c>
      <c r="AI3180" s="2">
        <f>+AF3180*F3180</f>
        <v>261062.90308000002</v>
      </c>
      <c r="AJ3180" s="2">
        <f>SUM(AG3180:AI3180)</f>
        <v>1111382.073112</v>
      </c>
      <c r="AK3180" s="2">
        <f>+AD3180*G3180</f>
        <v>745894.00880000007</v>
      </c>
      <c r="AL3180" s="2">
        <f>+AE3180*G3180</f>
        <v>104425.16123200003</v>
      </c>
      <c r="AM3180" s="2">
        <f>+AF3180*G3180</f>
        <v>261062.90308000002</v>
      </c>
      <c r="AN3180" s="155">
        <f>SUM(AK3180:AM3180)</f>
        <v>1111382.073112</v>
      </c>
      <c r="AQ3180" s="145" t="s">
        <v>509</v>
      </c>
      <c r="AU3180" s="8"/>
      <c r="AV3180" s="212"/>
      <c r="AW3180" s="212">
        <f>+'[2]BoQ HSYC. Trâm check'!AR3180</f>
        <v>23807337.666666664</v>
      </c>
      <c r="AX3180" s="8">
        <f>F3180*AW3180</f>
        <v>780880.6754666667</v>
      </c>
      <c r="AY3180" s="8">
        <f>IF(AQ3180="CT",7%,5%)*AX3180</f>
        <v>39044.033773333336</v>
      </c>
      <c r="AZ3180" s="8">
        <f>AX3180*2%</f>
        <v>15617.613509333334</v>
      </c>
      <c r="BA3180" s="8">
        <f>IF(BB3180&gt;0,0,AX3180*5%)</f>
        <v>0</v>
      </c>
      <c r="BB3180" s="8">
        <f>(AX3180-BG3180)*35%</f>
        <v>100534.23641333332</v>
      </c>
      <c r="BC3180" s="8">
        <f>+AX3180+AY3180+AZ3180+BA3180+BB3180</f>
        <v>936076.55916266667</v>
      </c>
      <c r="BD3180" s="8">
        <f>AX3180-AT3180</f>
        <v>780880.6754666667</v>
      </c>
      <c r="BE3180" s="2"/>
      <c r="BG3180" s="7">
        <f>+K3180*F3180</f>
        <v>493640.00000000006</v>
      </c>
      <c r="BH3180" s="2"/>
    </row>
    <row r="3181" spans="1:60" ht="34" hidden="1" outlineLevel="1" x14ac:dyDescent="0.2">
      <c r="B3181" s="82">
        <v>7</v>
      </c>
      <c r="C3181" s="144" t="s">
        <v>137</v>
      </c>
      <c r="D3181" s="144"/>
      <c r="E3181" s="82" t="s">
        <v>91</v>
      </c>
      <c r="F3181" s="143">
        <v>0.14990000000000001</v>
      </c>
      <c r="G3181" s="142">
        <f>+[2]THKL!F3192</f>
        <v>0.14990000000000001</v>
      </c>
      <c r="H3181" s="132"/>
      <c r="I3181" s="132"/>
      <c r="J3181" s="132"/>
      <c r="K3181" s="156">
        <f>$L$4010*1000</f>
        <v>15266666.666666666</v>
      </c>
      <c r="L3181" s="157">
        <f>'[3]BDG (XD)'!$AA$963*1000</f>
        <v>7690671</v>
      </c>
      <c r="M3181" s="157">
        <f>SUM(K3181:L3181)</f>
        <v>22957337.666666664</v>
      </c>
      <c r="N3181" s="83">
        <f>IF(V3181&lt;&gt;"VTC VHm",_xlfn.XLOOKUP(Z3181,$AC$4015:$AC$4035,$AD$4015:$AD$4035,0)*M3181,_xlfn.XLOOKUP(Z3181,$AC$4015:$AC$4035,$AD$4015:$AD$4035,0)*L3181)</f>
        <v>2691734.8499999996</v>
      </c>
      <c r="O3181" s="83">
        <f>IF(V3181&lt;&gt;"VTC VHm",_xlfn.XLOOKUP(Z3181,$AC$4015:$AC$4035,$AE$4015:$AE$4035,0)*M3181,_xlfn.XLOOKUP(Z3181,$AC$4015:$AC$4035,$AE$4015:$AE$4035,0)*L3181)</f>
        <v>0</v>
      </c>
      <c r="P3181" s="83">
        <f>SUM(N3181:O3181)</f>
        <v>2691734.8499999996</v>
      </c>
      <c r="Q3181" s="157">
        <f>M3181*G3181</f>
        <v>3441304.9162333333</v>
      </c>
      <c r="R3181" s="157">
        <f>G3181*P3181</f>
        <v>403491.05401499994</v>
      </c>
      <c r="S3181" s="83">
        <f>SUM(Q3181:R3181)</f>
        <v>3844795.9702483332</v>
      </c>
      <c r="T3181" s="156" t="s">
        <v>50</v>
      </c>
      <c r="U3181" s="132"/>
      <c r="V3181" s="82" t="s">
        <v>34</v>
      </c>
      <c r="W3181" s="132"/>
      <c r="X3181" s="44" t="s">
        <v>33</v>
      </c>
      <c r="Y3181" s="44"/>
      <c r="Z3181" s="44" t="s">
        <v>16</v>
      </c>
      <c r="AA3181" s="44" t="s">
        <v>80</v>
      </c>
      <c r="AB3181" s="2">
        <v>22099173.197620202</v>
      </c>
      <c r="AC3181" s="2">
        <v>3312666.0623232685</v>
      </c>
      <c r="AD3181" s="2">
        <f>+M3181</f>
        <v>22957337.666666664</v>
      </c>
      <c r="AE3181" s="2">
        <f>+AD3181*14%</f>
        <v>3214027.2733333334</v>
      </c>
      <c r="AF3181" s="155">
        <f>+AD3181*35%</f>
        <v>8035068.1833333317</v>
      </c>
      <c r="AG3181" s="2">
        <f>+AD3181*F3181</f>
        <v>3441304.9162333333</v>
      </c>
      <c r="AH3181" s="2">
        <f>+AE3181*F3181</f>
        <v>481782.68827266671</v>
      </c>
      <c r="AI3181" s="2">
        <f>+AF3181*F3181</f>
        <v>1204456.7206816664</v>
      </c>
      <c r="AJ3181" s="2">
        <f>SUM(AG3181:AI3181)</f>
        <v>5127544.3251876663</v>
      </c>
      <c r="AK3181" s="2">
        <f>+AD3181*G3181</f>
        <v>3441304.9162333333</v>
      </c>
      <c r="AL3181" s="2">
        <f>+AE3181*G3181</f>
        <v>481782.68827266671</v>
      </c>
      <c r="AM3181" s="2">
        <f>+AF3181*G3181</f>
        <v>1204456.7206816664</v>
      </c>
      <c r="AN3181" s="155">
        <f>SUM(AK3181:AM3181)</f>
        <v>5127544.3251876663</v>
      </c>
      <c r="AQ3181" s="145" t="s">
        <v>509</v>
      </c>
      <c r="AU3181" s="8"/>
      <c r="AV3181" s="212"/>
      <c r="AW3181" s="212">
        <f>+'[2]BoQ HSYC. Trâm check'!AR3181</f>
        <v>24109421</v>
      </c>
      <c r="AX3181" s="8">
        <f>F3181*AW3181</f>
        <v>3614002.2079000003</v>
      </c>
      <c r="AY3181" s="8">
        <f>IF(AQ3181="CT",7%,5%)*AX3181</f>
        <v>180700.11039500003</v>
      </c>
      <c r="AZ3181" s="8">
        <f>AX3181*2%</f>
        <v>72280.044158000004</v>
      </c>
      <c r="BA3181" s="8">
        <f>IF(BB3181&gt;0,0,AX3181*5%)</f>
        <v>0</v>
      </c>
      <c r="BB3181" s="8">
        <f>(AX3181-BG3181)*35%</f>
        <v>463935.10609833332</v>
      </c>
      <c r="BC3181" s="8">
        <f>+AX3181+AY3181+AZ3181+BA3181+BB3181</f>
        <v>4330917.4685513331</v>
      </c>
      <c r="BD3181" s="8">
        <f>AX3181-AT3181</f>
        <v>3614002.2079000003</v>
      </c>
      <c r="BE3181" s="2"/>
      <c r="BG3181" s="7">
        <f>+K3181*F3181</f>
        <v>2288473.3333333335</v>
      </c>
      <c r="BH3181" s="2"/>
    </row>
    <row r="3182" spans="1:60" ht="17" hidden="1" outlineLevel="1" x14ac:dyDescent="0.2">
      <c r="B3182" s="82">
        <v>8</v>
      </c>
      <c r="C3182" s="144" t="s">
        <v>193</v>
      </c>
      <c r="D3182" s="144"/>
      <c r="E3182" s="82" t="s">
        <v>120</v>
      </c>
      <c r="F3182" s="143">
        <v>6.3399999999999998E-2</v>
      </c>
      <c r="G3182" s="142">
        <f>+[2]THKL!F3193</f>
        <v>6.3399999999999998E-2</v>
      </c>
      <c r="H3182" s="132"/>
      <c r="I3182" s="132"/>
      <c r="J3182" s="132"/>
      <c r="K3182" s="156" t="s">
        <v>89</v>
      </c>
      <c r="L3182" s="157">
        <f>'[3]BDG (XD)'!$AA$953*100</f>
        <v>26537135.877452388</v>
      </c>
      <c r="M3182" s="157">
        <f>SUM(K3182:L3182)</f>
        <v>26537135.877452388</v>
      </c>
      <c r="N3182" s="83">
        <f>IF(V3182&lt;&gt;"VTC VHm",_xlfn.XLOOKUP(Z3182,$AC$4015:$AC$4035,$AD$4015:$AD$4035,0)*M3182,_xlfn.XLOOKUP(Z3182,$AC$4015:$AC$4035,$AD$4015:$AD$4035,0)*L3182)</f>
        <v>9287997.5571083352</v>
      </c>
      <c r="O3182" s="83">
        <f>IF(V3182&lt;&gt;"VTC VHm",_xlfn.XLOOKUP(Z3182,$AC$4015:$AC$4035,$AE$4015:$AE$4035,0)*M3182,_xlfn.XLOOKUP(Z3182,$AC$4015:$AC$4035,$AE$4015:$AE$4035,0)*L3182)</f>
        <v>0</v>
      </c>
      <c r="P3182" s="83">
        <f>SUM(N3182:O3182)</f>
        <v>9287997.5571083352</v>
      </c>
      <c r="Q3182" s="157">
        <f>M3182*G3182</f>
        <v>1682454.4146304813</v>
      </c>
      <c r="R3182" s="157">
        <f>G3182*P3182</f>
        <v>588859.04512066848</v>
      </c>
      <c r="S3182" s="83">
        <f>SUM(Q3182:R3182)</f>
        <v>2271313.4597511496</v>
      </c>
      <c r="T3182" s="156" t="s">
        <v>50</v>
      </c>
      <c r="U3182" s="132"/>
      <c r="V3182" s="132"/>
      <c r="W3182" s="132"/>
      <c r="X3182" s="44" t="s">
        <v>33</v>
      </c>
      <c r="Y3182" s="44"/>
      <c r="Z3182" s="44" t="s">
        <v>16</v>
      </c>
      <c r="AA3182" s="44" t="s">
        <v>80</v>
      </c>
      <c r="AB3182" s="2">
        <v>7121076.0487219077</v>
      </c>
      <c r="AC3182" s="2">
        <v>451476.22148896893</v>
      </c>
      <c r="AD3182" s="2">
        <f>+M3182</f>
        <v>26537135.877452388</v>
      </c>
      <c r="AE3182" s="2">
        <f>+AD3182*14%</f>
        <v>3715199.0228433348</v>
      </c>
      <c r="AF3182" s="155">
        <f>+AD3182*35%</f>
        <v>9287997.5571083352</v>
      </c>
      <c r="AG3182" s="2">
        <f>+AD3182*F3182</f>
        <v>1682454.4146304813</v>
      </c>
      <c r="AH3182" s="2">
        <f>+AE3182*F3182</f>
        <v>235543.61804826741</v>
      </c>
      <c r="AI3182" s="2">
        <f>+AF3182*F3182</f>
        <v>588859.04512066848</v>
      </c>
      <c r="AJ3182" s="2">
        <f>SUM(AG3182:AI3182)</f>
        <v>2506857.0777994171</v>
      </c>
      <c r="AK3182" s="2">
        <f>+AD3182*G3182</f>
        <v>1682454.4146304813</v>
      </c>
      <c r="AL3182" s="2">
        <f>+AE3182*G3182</f>
        <v>235543.61804826741</v>
      </c>
      <c r="AM3182" s="2">
        <f>+AF3182*G3182</f>
        <v>588859.04512066848</v>
      </c>
      <c r="AN3182" s="155">
        <f>SUM(AK3182:AM3182)</f>
        <v>2506857.0777994171</v>
      </c>
      <c r="AQ3182" s="145" t="s">
        <v>509</v>
      </c>
      <c r="AU3182" s="8"/>
      <c r="AV3182" s="8"/>
      <c r="AW3182" s="212">
        <f>+'[2]BoQ HSYC. Trâm check'!AR3182</f>
        <v>26537135.877452388</v>
      </c>
      <c r="AX3182" s="8">
        <f>F3182*AW3182</f>
        <v>1682454.4146304813</v>
      </c>
      <c r="AY3182" s="8">
        <f>IF(AQ3182="CT",7%,5%)*AX3182</f>
        <v>84122.720731524067</v>
      </c>
      <c r="AZ3182" s="8">
        <f>AX3182*2%</f>
        <v>33649.088292609624</v>
      </c>
      <c r="BA3182" s="8">
        <f>IF(BB3182&gt;0,0,AX3182*5%)</f>
        <v>0</v>
      </c>
      <c r="BB3182" s="8">
        <f>(AX3182-BG3182)*35%</f>
        <v>588859.04512066836</v>
      </c>
      <c r="BC3182" s="8">
        <f>+AX3182+AY3182+AZ3182+BA3182+BB3182</f>
        <v>2389085.2687752834</v>
      </c>
      <c r="BD3182" s="8">
        <f>AX3182-AT3182</f>
        <v>1682454.4146304813</v>
      </c>
      <c r="BE3182" s="2"/>
      <c r="BH3182" s="2"/>
    </row>
    <row r="3183" spans="1:60" ht="34" hidden="1" outlineLevel="1" x14ac:dyDescent="0.2">
      <c r="B3183" s="82">
        <v>9</v>
      </c>
      <c r="C3183" s="144" t="s">
        <v>521</v>
      </c>
      <c r="D3183" s="144"/>
      <c r="E3183" s="82" t="s">
        <v>104</v>
      </c>
      <c r="F3183" s="143">
        <v>18.356000000000002</v>
      </c>
      <c r="G3183" s="142">
        <f>+[2]THKL!F3194</f>
        <v>18.356000000000002</v>
      </c>
      <c r="H3183" s="132"/>
      <c r="I3183" s="132"/>
      <c r="J3183" s="132"/>
      <c r="K3183" s="156" t="s">
        <v>89</v>
      </c>
      <c r="L3183" s="157">
        <f>'[3]BDG (XD)'!$AA$934</f>
        <v>1865325.7932777775</v>
      </c>
      <c r="M3183" s="157">
        <f>SUM(K3183:L3183)</f>
        <v>1865325.7932777775</v>
      </c>
      <c r="N3183" s="83">
        <f>IF(V3183&lt;&gt;"VTC VHm",_xlfn.XLOOKUP(Z3183,$AC$4015:$AC$4035,$AD$4015:$AD$4035,0)*M3183,_xlfn.XLOOKUP(Z3183,$AC$4015:$AC$4035,$AD$4015:$AD$4035,0)*L3183)</f>
        <v>652864.02764722204</v>
      </c>
      <c r="O3183" s="83">
        <f>IF(V3183&lt;&gt;"VTC VHm",_xlfn.XLOOKUP(Z3183,$AC$4015:$AC$4035,$AE$4015:$AE$4035,0)*M3183,_xlfn.XLOOKUP(Z3183,$AC$4015:$AC$4035,$AE$4015:$AE$4035,0)*L3183)</f>
        <v>0</v>
      </c>
      <c r="P3183" s="83">
        <f>SUM(N3183:O3183)</f>
        <v>652864.02764722204</v>
      </c>
      <c r="Q3183" s="157">
        <f>M3183*G3183</f>
        <v>34239920.261406884</v>
      </c>
      <c r="R3183" s="157">
        <f>G3183*P3183</f>
        <v>11983972.091492409</v>
      </c>
      <c r="S3183" s="83">
        <f>SUM(Q3183:R3183)</f>
        <v>46223892.352899291</v>
      </c>
      <c r="T3183" s="156" t="s">
        <v>50</v>
      </c>
      <c r="U3183" s="132"/>
      <c r="V3183" s="132"/>
      <c r="W3183" s="132"/>
      <c r="X3183" s="44" t="s">
        <v>33</v>
      </c>
      <c r="Y3183" s="44"/>
      <c r="Z3183" s="44" t="s">
        <v>16</v>
      </c>
      <c r="AA3183" s="44" t="s">
        <v>80</v>
      </c>
      <c r="AB3183" s="2">
        <v>1954802.7064273767</v>
      </c>
      <c r="AC3183" s="2">
        <v>35882358.479180932</v>
      </c>
      <c r="AD3183" s="2">
        <f>+M3183</f>
        <v>1865325.7932777775</v>
      </c>
      <c r="AE3183" s="2">
        <f>+AD3183*14%</f>
        <v>261145.61105888887</v>
      </c>
      <c r="AF3183" s="155">
        <f>+AD3183*35%</f>
        <v>652864.02764722204</v>
      </c>
      <c r="AG3183" s="2">
        <f>+AD3183*F3183</f>
        <v>34239920.261406884</v>
      </c>
      <c r="AH3183" s="2">
        <f>+AE3183*F3183</f>
        <v>4793588.8365969649</v>
      </c>
      <c r="AI3183" s="2">
        <f>+AF3183*F3183</f>
        <v>11983972.091492409</v>
      </c>
      <c r="AJ3183" s="2">
        <f>SUM(AG3183:AI3183)</f>
        <v>51017481.189496256</v>
      </c>
      <c r="AK3183" s="2">
        <f>+AD3183*G3183</f>
        <v>34239920.261406884</v>
      </c>
      <c r="AL3183" s="2">
        <f>+AE3183*G3183</f>
        <v>4793588.8365969649</v>
      </c>
      <c r="AM3183" s="2">
        <f>+AF3183*G3183</f>
        <v>11983972.091492409</v>
      </c>
      <c r="AN3183" s="155">
        <f>SUM(AK3183:AM3183)</f>
        <v>51017481.189496256</v>
      </c>
      <c r="AQ3183" s="145" t="s">
        <v>509</v>
      </c>
      <c r="AU3183" s="8">
        <f>+BH3183</f>
        <v>250000</v>
      </c>
      <c r="AV3183" s="8">
        <f>+L3183</f>
        <v>1865325.7932777775</v>
      </c>
      <c r="AW3183" s="2">
        <f>+AU3183+AV3183</f>
        <v>2115325.7932777777</v>
      </c>
      <c r="AX3183" s="8">
        <f>F3183*AW3183</f>
        <v>38828920.261406891</v>
      </c>
      <c r="AY3183" s="8">
        <f>IF(AQ3183="CT",7%,5%)*AX3183</f>
        <v>1941446.0130703447</v>
      </c>
      <c r="AZ3183" s="8">
        <f>AX3183*2%</f>
        <v>776578.40522813785</v>
      </c>
      <c r="BA3183" s="8">
        <f>IF(BB3183&gt;0,0,AX3183*5%)</f>
        <v>0</v>
      </c>
      <c r="BB3183" s="8">
        <f>(AX3183-BG3183)*35%</f>
        <v>13590122.091492411</v>
      </c>
      <c r="BC3183" s="8">
        <f>+AX3183+AY3183+AZ3183+BA3183+BB3183</f>
        <v>55137066.771197781</v>
      </c>
      <c r="BD3183" s="8">
        <f>AX3183-AT3183</f>
        <v>38828920.261406891</v>
      </c>
      <c r="BE3183" s="2"/>
      <c r="BH3183" s="2">
        <v>250000</v>
      </c>
    </row>
    <row r="3184" spans="1:60" s="92" customFormat="1" ht="17" collapsed="1" x14ac:dyDescent="0.2">
      <c r="B3184" s="163"/>
      <c r="C3184" s="164" t="s">
        <v>520</v>
      </c>
      <c r="D3184" s="164"/>
      <c r="E3184" s="163"/>
      <c r="F3184" s="162"/>
      <c r="G3184" s="149">
        <f>+[2]THKL!F3195</f>
        <v>0</v>
      </c>
      <c r="H3184" s="158"/>
      <c r="I3184" s="158"/>
      <c r="J3184" s="158"/>
      <c r="K3184" s="159"/>
      <c r="L3184" s="161"/>
      <c r="M3184" s="161">
        <f>SUM(K3184:L3184)</f>
        <v>0</v>
      </c>
      <c r="N3184" s="83">
        <f>IF(V3184&lt;&gt;"VTC VHm",_xlfn.XLOOKUP(Z3184,$AC$4015:$AC$4035,$AD$4015:$AD$4035,0)*M3184,_xlfn.XLOOKUP(Z3184,$AC$4015:$AC$4035,$AD$4015:$AD$4035,0)*L3184)</f>
        <v>0</v>
      </c>
      <c r="O3184" s="83">
        <f>IF(V3184&lt;&gt;"VTC VHm",_xlfn.XLOOKUP(Z3184,$AC$4015:$AC$4035,$AE$4015:$AE$4035,0)*M3184,_xlfn.XLOOKUP(Z3184,$AC$4015:$AC$4035,$AE$4015:$AE$4035,0)*L3184)</f>
        <v>0</v>
      </c>
      <c r="P3184" s="160">
        <f>SUM(N3184:O3184)</f>
        <v>0</v>
      </c>
      <c r="Q3184" s="161">
        <f>M3184*G3184</f>
        <v>0</v>
      </c>
      <c r="R3184" s="161">
        <f>G3184*P3184</f>
        <v>0</v>
      </c>
      <c r="S3184" s="160">
        <f>SUM(Q3184:R3184)</f>
        <v>0</v>
      </c>
      <c r="T3184" s="159"/>
      <c r="U3184" s="158"/>
      <c r="V3184" s="158"/>
      <c r="W3184" s="158"/>
      <c r="X3184" s="94" t="s">
        <v>33</v>
      </c>
      <c r="Y3184" s="94"/>
      <c r="Z3184" s="94" t="s">
        <v>10</v>
      </c>
      <c r="AA3184" s="44" t="s">
        <v>80</v>
      </c>
      <c r="AB3184" s="93"/>
      <c r="AC3184" s="93">
        <v>0</v>
      </c>
      <c r="AD3184" s="93">
        <f>+M3184</f>
        <v>0</v>
      </c>
      <c r="AE3184" s="93">
        <f>+AD3184*14%</f>
        <v>0</v>
      </c>
      <c r="AF3184" s="93">
        <f>+AD3184*35%</f>
        <v>0</v>
      </c>
      <c r="AG3184" s="93">
        <f>+AD3184*F3184</f>
        <v>0</v>
      </c>
      <c r="AH3184" s="93">
        <f>+AE3184*F3184</f>
        <v>0</v>
      </c>
      <c r="AI3184" s="93">
        <f>+AF3184*F3184</f>
        <v>0</v>
      </c>
      <c r="AJ3184" s="93">
        <f>SUM(AG3184:AI3184)</f>
        <v>0</v>
      </c>
      <c r="AK3184" s="93">
        <f>+AD3184*G3184</f>
        <v>0</v>
      </c>
      <c r="AL3184" s="93">
        <f>+AE3184*G3184</f>
        <v>0</v>
      </c>
      <c r="AM3184" s="93">
        <f>+AF3184*G3184</f>
        <v>0</v>
      </c>
      <c r="AN3184" s="93">
        <f>SUM(AK3184:AM3184)</f>
        <v>0</v>
      </c>
      <c r="AQ3184" s="145" t="s">
        <v>509</v>
      </c>
      <c r="AU3184" s="8"/>
      <c r="AV3184" s="8"/>
      <c r="AW3184" s="212">
        <f>+'[2]BoQ HSYC. Trâm check'!AR3184</f>
        <v>0</v>
      </c>
      <c r="AX3184" s="8">
        <f>F3184*AW3184</f>
        <v>0</v>
      </c>
      <c r="AY3184" s="8">
        <f>IF(AQ3184="CT",7%,5%)*AX3184</f>
        <v>0</v>
      </c>
      <c r="AZ3184" s="8">
        <f>AX3184*2%</f>
        <v>0</v>
      </c>
      <c r="BA3184" s="8">
        <f>IF(BB3184&gt;0,0,AX3184*5%)</f>
        <v>0</v>
      </c>
      <c r="BB3184" s="8">
        <f>(AX3184-BG3184)*35%</f>
        <v>0</v>
      </c>
      <c r="BC3184" s="8">
        <f>+AX3184+AY3184+AZ3184+BA3184+BB3184</f>
        <v>0</v>
      </c>
      <c r="BD3184" s="8">
        <f>AX3184-AT3184</f>
        <v>0</v>
      </c>
      <c r="BE3184" s="2"/>
      <c r="BH3184" s="2"/>
    </row>
    <row r="3185" spans="2:60" ht="17" hidden="1" outlineLevel="1" x14ac:dyDescent="0.2">
      <c r="B3185" s="82">
        <v>10</v>
      </c>
      <c r="C3185" s="144" t="s">
        <v>519</v>
      </c>
      <c r="D3185" s="144"/>
      <c r="E3185" s="82" t="s">
        <v>91</v>
      </c>
      <c r="F3185" s="143">
        <v>0.69710000000000005</v>
      </c>
      <c r="G3185" s="142">
        <f>+[2]THKL!F3196</f>
        <v>0.69710000000000005</v>
      </c>
      <c r="H3185" s="132"/>
      <c r="I3185" s="132"/>
      <c r="J3185" s="132"/>
      <c r="K3185" s="156">
        <f>'[3]BDG (XD)'!$Y$1455*1000</f>
        <v>26712000</v>
      </c>
      <c r="L3185" s="157">
        <f>'[3]BDG (XD)'!$Z$1455*1000</f>
        <v>9088000</v>
      </c>
      <c r="M3185" s="157">
        <f>SUM(K3185:L3185)</f>
        <v>35800000</v>
      </c>
      <c r="N3185" s="83">
        <f>IF(V3185&lt;&gt;"VTC VHm",_xlfn.XLOOKUP(Z3185,$AC$4015:$AC$4035,$AD$4015:$AD$4035,0)*M3185,_xlfn.XLOOKUP(Z3185,$AC$4015:$AC$4035,$AD$4015:$AD$4035,0)*L3185)</f>
        <v>0</v>
      </c>
      <c r="O3185" s="83">
        <f>IF(V3185&lt;&gt;"VTC VHm",_xlfn.XLOOKUP(Z3185,$AC$4015:$AC$4035,$AE$4015:$AE$4035,0)*M3185,_xlfn.XLOOKUP(Z3185,$AC$4015:$AC$4035,$AE$4015:$AE$4035,0)*L3185)</f>
        <v>10740000</v>
      </c>
      <c r="P3185" s="83">
        <f>SUM(N3185:O3185)</f>
        <v>10740000</v>
      </c>
      <c r="Q3185" s="157">
        <f>M3185*G3185</f>
        <v>24956180.000000004</v>
      </c>
      <c r="R3185" s="157">
        <f>G3185*P3185</f>
        <v>7486854.0000000009</v>
      </c>
      <c r="S3185" s="83">
        <f>SUM(Q3185:R3185)</f>
        <v>32443034.000000004</v>
      </c>
      <c r="T3185" s="156" t="s">
        <v>50</v>
      </c>
      <c r="U3185" s="132"/>
      <c r="V3185" s="132"/>
      <c r="W3185" s="132"/>
      <c r="X3185" s="44" t="s">
        <v>33</v>
      </c>
      <c r="Y3185" s="44"/>
      <c r="Z3185" s="44" t="s">
        <v>10</v>
      </c>
      <c r="AA3185" s="44" t="s">
        <v>80</v>
      </c>
      <c r="AB3185" s="2">
        <v>26993272.348651502</v>
      </c>
      <c r="AC3185" s="2">
        <v>18817010.154244963</v>
      </c>
      <c r="AD3185" s="2">
        <f>+M3185</f>
        <v>35800000</v>
      </c>
      <c r="AE3185" s="2">
        <f>+AD3185*14%</f>
        <v>5012000.0000000009</v>
      </c>
      <c r="AF3185" s="155">
        <f>+AD3185*35%</f>
        <v>12530000</v>
      </c>
      <c r="AG3185" s="2">
        <f>+AD3185*F3185</f>
        <v>24956180.000000004</v>
      </c>
      <c r="AH3185" s="2">
        <f>+AE3185*F3185</f>
        <v>3493865.2000000011</v>
      </c>
      <c r="AI3185" s="2">
        <f>+AF3185*F3185</f>
        <v>8734663</v>
      </c>
      <c r="AJ3185" s="2">
        <f>SUM(AG3185:AI3185)</f>
        <v>37184708.200000003</v>
      </c>
      <c r="AK3185" s="2">
        <f>+AD3185*G3185</f>
        <v>24956180.000000004</v>
      </c>
      <c r="AL3185" s="2">
        <f>+AE3185*G3185</f>
        <v>3493865.2000000011</v>
      </c>
      <c r="AM3185" s="2">
        <f>+AF3185*G3185</f>
        <v>8734663</v>
      </c>
      <c r="AN3185" s="155">
        <f>SUM(AK3185:AM3185)</f>
        <v>37184708.200000003</v>
      </c>
      <c r="AQ3185" s="145" t="s">
        <v>509</v>
      </c>
      <c r="AU3185" s="8"/>
      <c r="AV3185" s="8"/>
      <c r="AW3185" s="212">
        <f>+'[2]BoQ HSYC. Trâm check'!AR3185</f>
        <v>35800000</v>
      </c>
      <c r="AX3185" s="8">
        <f>F3185*AW3185</f>
        <v>24956180.000000004</v>
      </c>
      <c r="AY3185" s="8">
        <f>IF(AQ3185="CT",7%,5%)*AX3185</f>
        <v>1247809.0000000002</v>
      </c>
      <c r="AZ3185" s="8">
        <f>AX3185*2%</f>
        <v>499123.60000000009</v>
      </c>
      <c r="BA3185" s="8">
        <f>IF(BB3185&gt;0,0,AX3185*5%)</f>
        <v>0</v>
      </c>
      <c r="BB3185" s="8">
        <f>(AX3185-BG3185)*35%</f>
        <v>8734663</v>
      </c>
      <c r="BC3185" s="8">
        <f>+AX3185+AY3185+AZ3185+BA3185+BB3185</f>
        <v>35437775.600000009</v>
      </c>
      <c r="BD3185" s="8">
        <f>AX3185-AT3185</f>
        <v>24956180.000000004</v>
      </c>
      <c r="BE3185" s="2"/>
      <c r="BH3185" s="2"/>
    </row>
    <row r="3186" spans="2:60" ht="34" hidden="1" outlineLevel="1" x14ac:dyDescent="0.2">
      <c r="B3186" s="82">
        <v>11</v>
      </c>
      <c r="C3186" s="144" t="s">
        <v>518</v>
      </c>
      <c r="D3186" s="144"/>
      <c r="E3186" s="82" t="s">
        <v>91</v>
      </c>
      <c r="F3186" s="143">
        <v>1.2728999999999999</v>
      </c>
      <c r="G3186" s="142">
        <f>+[2]THKL!F3197</f>
        <v>1.2728999999999999</v>
      </c>
      <c r="H3186" s="132"/>
      <c r="I3186" s="132"/>
      <c r="J3186" s="132"/>
      <c r="K3186" s="156">
        <f>'[3]BDG (XD)'!$Y$1455*1000</f>
        <v>26712000</v>
      </c>
      <c r="L3186" s="157">
        <f>'[3]BDG (XD)'!$Z$1455*1000</f>
        <v>9088000</v>
      </c>
      <c r="M3186" s="157">
        <f>SUM(K3186:L3186)</f>
        <v>35800000</v>
      </c>
      <c r="N3186" s="83">
        <f>IF(V3186&lt;&gt;"VTC VHm",_xlfn.XLOOKUP(Z3186,$AC$4015:$AC$4035,$AD$4015:$AD$4035,0)*M3186,_xlfn.XLOOKUP(Z3186,$AC$4015:$AC$4035,$AD$4015:$AD$4035,0)*L3186)</f>
        <v>0</v>
      </c>
      <c r="O3186" s="83">
        <f>IF(V3186&lt;&gt;"VTC VHm",_xlfn.XLOOKUP(Z3186,$AC$4015:$AC$4035,$AE$4015:$AE$4035,0)*M3186,_xlfn.XLOOKUP(Z3186,$AC$4015:$AC$4035,$AE$4015:$AE$4035,0)*L3186)</f>
        <v>10740000</v>
      </c>
      <c r="P3186" s="83">
        <f>SUM(N3186:O3186)</f>
        <v>10740000</v>
      </c>
      <c r="Q3186" s="157">
        <f>M3186*G3186</f>
        <v>45569820</v>
      </c>
      <c r="R3186" s="157">
        <f>G3186*P3186</f>
        <v>13670946</v>
      </c>
      <c r="S3186" s="83">
        <f>SUM(Q3186:R3186)</f>
        <v>59240766</v>
      </c>
      <c r="T3186" s="156" t="s">
        <v>50</v>
      </c>
      <c r="U3186" s="132"/>
      <c r="V3186" s="132"/>
      <c r="W3186" s="132"/>
      <c r="X3186" s="44" t="s">
        <v>33</v>
      </c>
      <c r="Y3186" s="44"/>
      <c r="Z3186" s="44" t="s">
        <v>10</v>
      </c>
      <c r="AA3186" s="44" t="s">
        <v>80</v>
      </c>
      <c r="AB3186" s="2">
        <v>34482044.288676709</v>
      </c>
      <c r="AC3186" s="2">
        <v>43892194.175056577</v>
      </c>
      <c r="AD3186" s="2">
        <f>+M3186</f>
        <v>35800000</v>
      </c>
      <c r="AE3186" s="2">
        <f>+AD3186*14%</f>
        <v>5012000.0000000009</v>
      </c>
      <c r="AF3186" s="155">
        <f>+AD3186*35%</f>
        <v>12530000</v>
      </c>
      <c r="AG3186" s="2">
        <f>+AD3186*F3186</f>
        <v>45569820</v>
      </c>
      <c r="AH3186" s="2">
        <f>+AE3186*F3186</f>
        <v>6379774.8000000007</v>
      </c>
      <c r="AI3186" s="2">
        <f>+AF3186*F3186</f>
        <v>15949436.999999998</v>
      </c>
      <c r="AJ3186" s="2">
        <f>SUM(AG3186:AI3186)</f>
        <v>67899031.799999997</v>
      </c>
      <c r="AK3186" s="2">
        <f>+AD3186*G3186</f>
        <v>45569820</v>
      </c>
      <c r="AL3186" s="2">
        <f>+AE3186*G3186</f>
        <v>6379774.8000000007</v>
      </c>
      <c r="AM3186" s="2">
        <f>+AF3186*G3186</f>
        <v>15949436.999999998</v>
      </c>
      <c r="AN3186" s="155">
        <f>SUM(AK3186:AM3186)</f>
        <v>67899031.799999997</v>
      </c>
      <c r="AQ3186" s="145" t="s">
        <v>509</v>
      </c>
      <c r="AU3186" s="8"/>
      <c r="AV3186" s="8"/>
      <c r="AW3186" s="212">
        <f>+'[2]BoQ HSYC. Trâm check'!AR3186</f>
        <v>35800000</v>
      </c>
      <c r="AX3186" s="8">
        <f>F3186*AW3186</f>
        <v>45569820</v>
      </c>
      <c r="AY3186" s="8">
        <f>IF(AQ3186="CT",7%,5%)*AX3186</f>
        <v>2278491</v>
      </c>
      <c r="AZ3186" s="8">
        <f>AX3186*2%</f>
        <v>911396.4</v>
      </c>
      <c r="BA3186" s="8">
        <f>IF(BB3186&gt;0,0,AX3186*5%)</f>
        <v>0</v>
      </c>
      <c r="BB3186" s="8">
        <f>(AX3186-BG3186)*35%</f>
        <v>15949436.999999998</v>
      </c>
      <c r="BC3186" s="8">
        <f>+AX3186+AY3186+AZ3186+BA3186+BB3186</f>
        <v>64709144.399999999</v>
      </c>
      <c r="BD3186" s="8">
        <f>AX3186-AT3186</f>
        <v>45569820</v>
      </c>
      <c r="BE3186" s="2"/>
      <c r="BH3186" s="2"/>
    </row>
    <row r="3187" spans="2:60" ht="34" hidden="1" outlineLevel="1" x14ac:dyDescent="0.2">
      <c r="B3187" s="82">
        <v>12</v>
      </c>
      <c r="C3187" s="144" t="s">
        <v>517</v>
      </c>
      <c r="D3187" s="144"/>
      <c r="E3187" s="82" t="s">
        <v>91</v>
      </c>
      <c r="F3187" s="143">
        <v>1.7650999999999999</v>
      </c>
      <c r="G3187" s="142">
        <f>+[2]THKL!F3198</f>
        <v>1.7650999999999999</v>
      </c>
      <c r="H3187" s="132"/>
      <c r="I3187" s="132"/>
      <c r="J3187" s="132"/>
      <c r="K3187" s="156">
        <f>'[3]BDG (XD)'!$Y$1455*1000</f>
        <v>26712000</v>
      </c>
      <c r="L3187" s="157">
        <f>'[3]BDG (XD)'!$Z$1455*1000</f>
        <v>9088000</v>
      </c>
      <c r="M3187" s="157">
        <f>SUM(K3187:L3187)</f>
        <v>35800000</v>
      </c>
      <c r="N3187" s="83">
        <f>IF(V3187&lt;&gt;"VTC VHm",_xlfn.XLOOKUP(Z3187,$AC$4015:$AC$4035,$AD$4015:$AD$4035,0)*M3187,_xlfn.XLOOKUP(Z3187,$AC$4015:$AC$4035,$AD$4015:$AD$4035,0)*L3187)</f>
        <v>0</v>
      </c>
      <c r="O3187" s="83">
        <f>IF(V3187&lt;&gt;"VTC VHm",_xlfn.XLOOKUP(Z3187,$AC$4015:$AC$4035,$AE$4015:$AE$4035,0)*M3187,_xlfn.XLOOKUP(Z3187,$AC$4015:$AC$4035,$AE$4015:$AE$4035,0)*L3187)</f>
        <v>10740000</v>
      </c>
      <c r="P3187" s="83">
        <f>SUM(N3187:O3187)</f>
        <v>10740000</v>
      </c>
      <c r="Q3187" s="157">
        <f>M3187*G3187</f>
        <v>63190579.999999993</v>
      </c>
      <c r="R3187" s="157">
        <f>G3187*P3187</f>
        <v>18957174</v>
      </c>
      <c r="S3187" s="83">
        <f>SUM(Q3187:R3187)</f>
        <v>82147754</v>
      </c>
      <c r="T3187" s="156" t="s">
        <v>50</v>
      </c>
      <c r="U3187" s="132"/>
      <c r="V3187" s="132"/>
      <c r="W3187" s="132"/>
      <c r="X3187" s="44" t="s">
        <v>33</v>
      </c>
      <c r="Y3187" s="44"/>
      <c r="Z3187" s="44" t="s">
        <v>10</v>
      </c>
      <c r="AA3187" s="44" t="s">
        <v>80</v>
      </c>
      <c r="AB3187" s="2">
        <v>38493444.907492675</v>
      </c>
      <c r="AC3187" s="2">
        <v>67944779.606215313</v>
      </c>
      <c r="AD3187" s="2">
        <f>+M3187</f>
        <v>35800000</v>
      </c>
      <c r="AE3187" s="2">
        <f>+AD3187*14%</f>
        <v>5012000.0000000009</v>
      </c>
      <c r="AF3187" s="155">
        <f>+AD3187*35%</f>
        <v>12530000</v>
      </c>
      <c r="AG3187" s="2">
        <f>+AD3187*F3187</f>
        <v>63190579.999999993</v>
      </c>
      <c r="AH3187" s="2">
        <f>+AE3187*F3187</f>
        <v>8846681.2000000011</v>
      </c>
      <c r="AI3187" s="2">
        <f>+AF3187*F3187</f>
        <v>22116703</v>
      </c>
      <c r="AJ3187" s="2">
        <f>SUM(AG3187:AI3187)</f>
        <v>94153964.199999988</v>
      </c>
      <c r="AK3187" s="2">
        <f>+AD3187*G3187</f>
        <v>63190579.999999993</v>
      </c>
      <c r="AL3187" s="2">
        <f>+AE3187*G3187</f>
        <v>8846681.2000000011</v>
      </c>
      <c r="AM3187" s="2">
        <f>+AF3187*G3187</f>
        <v>22116703</v>
      </c>
      <c r="AN3187" s="155">
        <f>SUM(AK3187:AM3187)</f>
        <v>94153964.199999988</v>
      </c>
      <c r="AQ3187" s="145" t="s">
        <v>509</v>
      </c>
      <c r="AU3187" s="8"/>
      <c r="AV3187" s="8"/>
      <c r="AW3187" s="212">
        <f>+'[2]BoQ HSYC. Trâm check'!AR3187</f>
        <v>35800000</v>
      </c>
      <c r="AX3187" s="8">
        <f>F3187*AW3187</f>
        <v>63190579.999999993</v>
      </c>
      <c r="AY3187" s="8">
        <f>IF(AQ3187="CT",7%,5%)*AX3187</f>
        <v>3159529</v>
      </c>
      <c r="AZ3187" s="8">
        <f>AX3187*2%</f>
        <v>1263811.5999999999</v>
      </c>
      <c r="BA3187" s="8">
        <f>IF(BB3187&gt;0,0,AX3187*5%)</f>
        <v>0</v>
      </c>
      <c r="BB3187" s="8">
        <f>(AX3187-BG3187)*35%</f>
        <v>22116702.999999996</v>
      </c>
      <c r="BC3187" s="8">
        <f>+AX3187+AY3187+AZ3187+BA3187+BB3187</f>
        <v>89730623.599999994</v>
      </c>
      <c r="BD3187" s="8">
        <f>AX3187-AT3187</f>
        <v>63190579.999999993</v>
      </c>
      <c r="BE3187" s="2"/>
      <c r="BH3187" s="2"/>
    </row>
    <row r="3188" spans="2:60" ht="17" hidden="1" outlineLevel="1" x14ac:dyDescent="0.2">
      <c r="B3188" s="82">
        <v>13</v>
      </c>
      <c r="C3188" s="144" t="s">
        <v>516</v>
      </c>
      <c r="D3188" s="144"/>
      <c r="E3188" s="82" t="s">
        <v>91</v>
      </c>
      <c r="F3188" s="143">
        <v>0.69710000000000005</v>
      </c>
      <c r="G3188" s="142">
        <f>+[2]THKL!F3199</f>
        <v>0.69710000000000005</v>
      </c>
      <c r="H3188" s="132"/>
      <c r="I3188" s="132"/>
      <c r="J3188" s="132"/>
      <c r="K3188" s="156" t="s">
        <v>89</v>
      </c>
      <c r="L3188" s="157" t="s">
        <v>89</v>
      </c>
      <c r="M3188" s="157">
        <f>SUM(K3188:L3188)</f>
        <v>0</v>
      </c>
      <c r="N3188" s="83">
        <f>IF(V3188&lt;&gt;"VTC VHm",_xlfn.XLOOKUP(Z3188,$AC$4015:$AC$4035,$AD$4015:$AD$4035,0)*M3188,_xlfn.XLOOKUP(Z3188,$AC$4015:$AC$4035,$AD$4015:$AD$4035,0)*L3188)</f>
        <v>0</v>
      </c>
      <c r="O3188" s="83">
        <f>IF(V3188&lt;&gt;"VTC VHm",_xlfn.XLOOKUP(Z3188,$AC$4015:$AC$4035,$AE$4015:$AE$4035,0)*M3188,_xlfn.XLOOKUP(Z3188,$AC$4015:$AC$4035,$AE$4015:$AE$4035,0)*L3188)</f>
        <v>0</v>
      </c>
      <c r="P3188" s="83">
        <f>SUM(N3188:O3188)</f>
        <v>0</v>
      </c>
      <c r="Q3188" s="157">
        <f>M3188*G3188</f>
        <v>0</v>
      </c>
      <c r="R3188" s="157">
        <f>G3188*P3188</f>
        <v>0</v>
      </c>
      <c r="S3188" s="83">
        <f>SUM(Q3188:R3188)</f>
        <v>0</v>
      </c>
      <c r="T3188" s="156"/>
      <c r="U3188" s="132"/>
      <c r="V3188" s="132"/>
      <c r="W3188" s="132"/>
      <c r="X3188" s="44" t="s">
        <v>33</v>
      </c>
      <c r="Y3188" s="44"/>
      <c r="Z3188" s="44" t="s">
        <v>10</v>
      </c>
      <c r="AA3188" s="44" t="s">
        <v>80</v>
      </c>
      <c r="AB3188" s="2">
        <v>6066341.3907145346</v>
      </c>
      <c r="AC3188" s="2">
        <v>4228846.5834671026</v>
      </c>
      <c r="AD3188" s="2">
        <f>+M3188</f>
        <v>0</v>
      </c>
      <c r="AE3188" s="2">
        <f>+AD3188*14%</f>
        <v>0</v>
      </c>
      <c r="AF3188" s="155">
        <f>+AD3188*35%</f>
        <v>0</v>
      </c>
      <c r="AG3188" s="2">
        <f>+AD3188*F3188</f>
        <v>0</v>
      </c>
      <c r="AH3188" s="2">
        <f>+AE3188*F3188</f>
        <v>0</v>
      </c>
      <c r="AI3188" s="2">
        <f>+AF3188*F3188</f>
        <v>0</v>
      </c>
      <c r="AJ3188" s="2">
        <f>SUM(AG3188:AI3188)</f>
        <v>0</v>
      </c>
      <c r="AK3188" s="2">
        <f>+AD3188*G3188</f>
        <v>0</v>
      </c>
      <c r="AL3188" s="2">
        <f>+AE3188*G3188</f>
        <v>0</v>
      </c>
      <c r="AM3188" s="2">
        <f>+AF3188*G3188</f>
        <v>0</v>
      </c>
      <c r="AN3188" s="155">
        <f>SUM(AK3188:AM3188)</f>
        <v>0</v>
      </c>
      <c r="AQ3188" s="145" t="s">
        <v>509</v>
      </c>
      <c r="AU3188" s="8"/>
      <c r="AV3188" s="8"/>
      <c r="AW3188" s="212">
        <f>+'[2]BoQ HSYC. Trâm check'!AR3188</f>
        <v>0</v>
      </c>
      <c r="AX3188" s="8">
        <f>F3188*AW3188</f>
        <v>0</v>
      </c>
      <c r="AY3188" s="8">
        <f>IF(AQ3188="CT",7%,5%)*AX3188</f>
        <v>0</v>
      </c>
      <c r="AZ3188" s="8">
        <f>AX3188*2%</f>
        <v>0</v>
      </c>
      <c r="BA3188" s="8">
        <f>IF(BB3188&gt;0,0,AX3188*5%)</f>
        <v>0</v>
      </c>
      <c r="BB3188" s="8">
        <f>(AX3188-BG3188)*35%</f>
        <v>0</v>
      </c>
      <c r="BC3188" s="8">
        <f>+AX3188+AY3188+AZ3188+BA3188+BB3188</f>
        <v>0</v>
      </c>
      <c r="BD3188" s="8">
        <f>AX3188-AT3188</f>
        <v>0</v>
      </c>
      <c r="BE3188" s="2"/>
      <c r="BH3188" s="2"/>
    </row>
    <row r="3189" spans="2:60" ht="17" hidden="1" outlineLevel="1" x14ac:dyDescent="0.2">
      <c r="B3189" s="82"/>
      <c r="C3189" s="144" t="s">
        <v>515</v>
      </c>
      <c r="D3189" s="144"/>
      <c r="E3189" s="82"/>
      <c r="F3189" s="143"/>
      <c r="G3189" s="142">
        <f>+[2]THKL!F3200</f>
        <v>0</v>
      </c>
      <c r="H3189" s="132"/>
      <c r="I3189" s="132"/>
      <c r="J3189" s="132"/>
      <c r="K3189" s="156"/>
      <c r="L3189" s="157"/>
      <c r="M3189" s="157">
        <f>SUM(K3189:L3189)</f>
        <v>0</v>
      </c>
      <c r="N3189" s="83">
        <f>IF(V3189&lt;&gt;"VTC VHm",_xlfn.XLOOKUP(Z3189,$AC$4015:$AC$4035,$AD$4015:$AD$4035,0)*M3189,_xlfn.XLOOKUP(Z3189,$AC$4015:$AC$4035,$AD$4015:$AD$4035,0)*L3189)</f>
        <v>0</v>
      </c>
      <c r="O3189" s="83">
        <f>IF(V3189&lt;&gt;"VTC VHm",_xlfn.XLOOKUP(Z3189,$AC$4015:$AC$4035,$AE$4015:$AE$4035,0)*M3189,_xlfn.XLOOKUP(Z3189,$AC$4015:$AC$4035,$AE$4015:$AE$4035,0)*L3189)</f>
        <v>0</v>
      </c>
      <c r="P3189" s="83">
        <f>SUM(N3189:O3189)</f>
        <v>0</v>
      </c>
      <c r="Q3189" s="157">
        <f>M3189*G3189</f>
        <v>0</v>
      </c>
      <c r="R3189" s="157">
        <f>G3189*P3189</f>
        <v>0</v>
      </c>
      <c r="S3189" s="83">
        <f>SUM(Q3189:R3189)</f>
        <v>0</v>
      </c>
      <c r="T3189" s="156"/>
      <c r="U3189" s="132"/>
      <c r="V3189" s="132"/>
      <c r="W3189" s="132"/>
      <c r="X3189" s="44" t="s">
        <v>33</v>
      </c>
      <c r="Y3189" s="44"/>
      <c r="Z3189" s="44" t="s">
        <v>10</v>
      </c>
      <c r="AA3189" s="44" t="s">
        <v>80</v>
      </c>
      <c r="AC3189" s="2">
        <v>0</v>
      </c>
      <c r="AD3189" s="2">
        <f>+M3189</f>
        <v>0</v>
      </c>
      <c r="AE3189" s="2">
        <f>+AD3189*14%</f>
        <v>0</v>
      </c>
      <c r="AF3189" s="155">
        <f>+AD3189*35%</f>
        <v>0</v>
      </c>
      <c r="AG3189" s="2">
        <f>+AD3189*F3189</f>
        <v>0</v>
      </c>
      <c r="AH3189" s="2">
        <f>+AE3189*F3189</f>
        <v>0</v>
      </c>
      <c r="AI3189" s="2">
        <f>+AF3189*F3189</f>
        <v>0</v>
      </c>
      <c r="AJ3189" s="2">
        <f>SUM(AG3189:AI3189)</f>
        <v>0</v>
      </c>
      <c r="AK3189" s="2">
        <f>+AD3189*G3189</f>
        <v>0</v>
      </c>
      <c r="AL3189" s="2">
        <f>+AE3189*G3189</f>
        <v>0</v>
      </c>
      <c r="AM3189" s="2">
        <f>+AF3189*G3189</f>
        <v>0</v>
      </c>
      <c r="AN3189" s="155">
        <f>SUM(AK3189:AM3189)</f>
        <v>0</v>
      </c>
      <c r="AQ3189" s="145" t="s">
        <v>509</v>
      </c>
      <c r="AU3189" s="8"/>
      <c r="AV3189" s="8"/>
      <c r="AW3189" s="212">
        <f>+'[2]BoQ HSYC. Trâm check'!AR3189</f>
        <v>0</v>
      </c>
      <c r="AX3189" s="8">
        <f>F3189*AW3189</f>
        <v>0</v>
      </c>
      <c r="AY3189" s="8">
        <f>IF(AQ3189="CT",7%,5%)*AX3189</f>
        <v>0</v>
      </c>
      <c r="AZ3189" s="8">
        <f>AX3189*2%</f>
        <v>0</v>
      </c>
      <c r="BA3189" s="8">
        <f>IF(BB3189&gt;0,0,AX3189*5%)</f>
        <v>0</v>
      </c>
      <c r="BB3189" s="8">
        <f>(AX3189-BG3189)*35%</f>
        <v>0</v>
      </c>
      <c r="BC3189" s="8">
        <f>+AX3189+AY3189+AZ3189+BA3189+BB3189</f>
        <v>0</v>
      </c>
      <c r="BD3189" s="8">
        <f>AX3189-AT3189</f>
        <v>0</v>
      </c>
      <c r="BE3189" s="2"/>
      <c r="BH3189" s="2"/>
    </row>
    <row r="3190" spans="2:60" ht="17" hidden="1" outlineLevel="1" x14ac:dyDescent="0.2">
      <c r="B3190" s="82">
        <v>14</v>
      </c>
      <c r="C3190" s="144" t="s">
        <v>514</v>
      </c>
      <c r="D3190" s="144"/>
      <c r="E3190" s="82" t="s">
        <v>91</v>
      </c>
      <c r="F3190" s="143">
        <v>1.2728999999999999</v>
      </c>
      <c r="G3190" s="142">
        <f>+[2]THKL!F3201</f>
        <v>1.2728999999999999</v>
      </c>
      <c r="H3190" s="132"/>
      <c r="I3190" s="132"/>
      <c r="J3190" s="132"/>
      <c r="K3190" s="156" t="s">
        <v>89</v>
      </c>
      <c r="L3190" s="157" t="s">
        <v>89</v>
      </c>
      <c r="M3190" s="157">
        <f>SUM(K3190:L3190)</f>
        <v>0</v>
      </c>
      <c r="N3190" s="83">
        <f>IF(V3190&lt;&gt;"VTC VHm",_xlfn.XLOOKUP(Z3190,$AC$4015:$AC$4035,$AD$4015:$AD$4035,0)*M3190,_xlfn.XLOOKUP(Z3190,$AC$4015:$AC$4035,$AD$4015:$AD$4035,0)*L3190)</f>
        <v>0</v>
      </c>
      <c r="O3190" s="83">
        <f>IF(V3190&lt;&gt;"VTC VHm",_xlfn.XLOOKUP(Z3190,$AC$4015:$AC$4035,$AE$4015:$AE$4035,0)*M3190,_xlfn.XLOOKUP(Z3190,$AC$4015:$AC$4035,$AE$4015:$AE$4035,0)*L3190)</f>
        <v>0</v>
      </c>
      <c r="P3190" s="83">
        <f>SUM(N3190:O3190)</f>
        <v>0</v>
      </c>
      <c r="Q3190" s="157">
        <f>M3190*G3190</f>
        <v>0</v>
      </c>
      <c r="R3190" s="157">
        <f>G3190*P3190</f>
        <v>0</v>
      </c>
      <c r="S3190" s="83">
        <f>SUM(Q3190:R3190)</f>
        <v>0</v>
      </c>
      <c r="T3190" s="156"/>
      <c r="U3190" s="132"/>
      <c r="V3190" s="132"/>
      <c r="W3190" s="132"/>
      <c r="X3190" s="44" t="s">
        <v>33</v>
      </c>
      <c r="Y3190" s="44"/>
      <c r="Z3190" s="44" t="s">
        <v>10</v>
      </c>
      <c r="AA3190" s="44" t="s">
        <v>80</v>
      </c>
      <c r="AB3190" s="2">
        <v>4221470.3854791606</v>
      </c>
      <c r="AC3190" s="2">
        <v>5373509.6536764232</v>
      </c>
      <c r="AD3190" s="2">
        <f>+M3190</f>
        <v>0</v>
      </c>
      <c r="AE3190" s="2">
        <f>+AD3190*14%</f>
        <v>0</v>
      </c>
      <c r="AF3190" s="155">
        <f>+AD3190*35%</f>
        <v>0</v>
      </c>
      <c r="AG3190" s="2">
        <f>+AD3190*F3190</f>
        <v>0</v>
      </c>
      <c r="AH3190" s="2">
        <f>+AE3190*F3190</f>
        <v>0</v>
      </c>
      <c r="AI3190" s="2">
        <f>+AF3190*F3190</f>
        <v>0</v>
      </c>
      <c r="AJ3190" s="2">
        <f>SUM(AG3190:AI3190)</f>
        <v>0</v>
      </c>
      <c r="AK3190" s="2">
        <f>+AD3190*G3190</f>
        <v>0</v>
      </c>
      <c r="AL3190" s="2">
        <f>+AE3190*G3190</f>
        <v>0</v>
      </c>
      <c r="AM3190" s="2">
        <f>+AF3190*G3190</f>
        <v>0</v>
      </c>
      <c r="AN3190" s="155">
        <f>SUM(AK3190:AM3190)</f>
        <v>0</v>
      </c>
      <c r="AQ3190" s="145" t="s">
        <v>509</v>
      </c>
      <c r="AU3190" s="8"/>
      <c r="AV3190" s="8"/>
      <c r="AW3190" s="212">
        <f>+'[2]BoQ HSYC. Trâm check'!AR3190</f>
        <v>0</v>
      </c>
      <c r="AX3190" s="8">
        <f>F3190*AW3190</f>
        <v>0</v>
      </c>
      <c r="AY3190" s="8">
        <f>IF(AQ3190="CT",7%,5%)*AX3190</f>
        <v>0</v>
      </c>
      <c r="AZ3190" s="8">
        <f>AX3190*2%</f>
        <v>0</v>
      </c>
      <c r="BA3190" s="8">
        <f>IF(BB3190&gt;0,0,AX3190*5%)</f>
        <v>0</v>
      </c>
      <c r="BB3190" s="8">
        <f>(AX3190-BG3190)*35%</f>
        <v>0</v>
      </c>
      <c r="BC3190" s="8">
        <f>+AX3190+AY3190+AZ3190+BA3190+BB3190</f>
        <v>0</v>
      </c>
      <c r="BD3190" s="8">
        <f>AX3190-AT3190</f>
        <v>0</v>
      </c>
      <c r="BE3190" s="2"/>
      <c r="BH3190" s="2"/>
    </row>
    <row r="3191" spans="2:60" ht="17" hidden="1" outlineLevel="1" x14ac:dyDescent="0.2">
      <c r="B3191" s="82"/>
      <c r="C3191" s="144" t="s">
        <v>513</v>
      </c>
      <c r="D3191" s="144"/>
      <c r="E3191" s="82"/>
      <c r="F3191" s="143"/>
      <c r="G3191" s="142">
        <f>+[2]THKL!F3202</f>
        <v>0</v>
      </c>
      <c r="H3191" s="132"/>
      <c r="I3191" s="132"/>
      <c r="J3191" s="132"/>
      <c r="K3191" s="156"/>
      <c r="L3191" s="157"/>
      <c r="M3191" s="157">
        <f>SUM(K3191:L3191)</f>
        <v>0</v>
      </c>
      <c r="N3191" s="83">
        <f>IF(V3191&lt;&gt;"VTC VHm",_xlfn.XLOOKUP(Z3191,$AC$4015:$AC$4035,$AD$4015:$AD$4035,0)*M3191,_xlfn.XLOOKUP(Z3191,$AC$4015:$AC$4035,$AD$4015:$AD$4035,0)*L3191)</f>
        <v>0</v>
      </c>
      <c r="O3191" s="83">
        <f>IF(V3191&lt;&gt;"VTC VHm",_xlfn.XLOOKUP(Z3191,$AC$4015:$AC$4035,$AE$4015:$AE$4035,0)*M3191,_xlfn.XLOOKUP(Z3191,$AC$4015:$AC$4035,$AE$4015:$AE$4035,0)*L3191)</f>
        <v>0</v>
      </c>
      <c r="P3191" s="83">
        <f>SUM(N3191:O3191)</f>
        <v>0</v>
      </c>
      <c r="Q3191" s="157">
        <f>M3191*G3191</f>
        <v>0</v>
      </c>
      <c r="R3191" s="157">
        <f>G3191*P3191</f>
        <v>0</v>
      </c>
      <c r="S3191" s="83">
        <f>SUM(Q3191:R3191)</f>
        <v>0</v>
      </c>
      <c r="T3191" s="156"/>
      <c r="U3191" s="132"/>
      <c r="V3191" s="132"/>
      <c r="W3191" s="132"/>
      <c r="X3191" s="44" t="s">
        <v>33</v>
      </c>
      <c r="Y3191" s="44"/>
      <c r="Z3191" s="44" t="s">
        <v>10</v>
      </c>
      <c r="AA3191" s="44" t="s">
        <v>80</v>
      </c>
      <c r="AC3191" s="2">
        <v>0</v>
      </c>
      <c r="AD3191" s="2">
        <f>+M3191</f>
        <v>0</v>
      </c>
      <c r="AE3191" s="2">
        <f>+AD3191*14%</f>
        <v>0</v>
      </c>
      <c r="AF3191" s="155">
        <f>+AD3191*35%</f>
        <v>0</v>
      </c>
      <c r="AG3191" s="2">
        <f>+AD3191*F3191</f>
        <v>0</v>
      </c>
      <c r="AH3191" s="2">
        <f>+AE3191*F3191</f>
        <v>0</v>
      </c>
      <c r="AI3191" s="2">
        <f>+AF3191*F3191</f>
        <v>0</v>
      </c>
      <c r="AJ3191" s="2">
        <f>SUM(AG3191:AI3191)</f>
        <v>0</v>
      </c>
      <c r="AK3191" s="2">
        <f>+AD3191*G3191</f>
        <v>0</v>
      </c>
      <c r="AL3191" s="2">
        <f>+AE3191*G3191</f>
        <v>0</v>
      </c>
      <c r="AM3191" s="2">
        <f>+AF3191*G3191</f>
        <v>0</v>
      </c>
      <c r="AN3191" s="155">
        <f>SUM(AK3191:AM3191)</f>
        <v>0</v>
      </c>
      <c r="AQ3191" s="145" t="s">
        <v>509</v>
      </c>
      <c r="AU3191" s="8"/>
      <c r="AV3191" s="8"/>
      <c r="AW3191" s="212">
        <f>+'[2]BoQ HSYC. Trâm check'!AR3191</f>
        <v>0</v>
      </c>
      <c r="AX3191" s="8">
        <f>F3191*AW3191</f>
        <v>0</v>
      </c>
      <c r="AY3191" s="8">
        <f>IF(AQ3191="CT",7%,5%)*AX3191</f>
        <v>0</v>
      </c>
      <c r="AZ3191" s="8">
        <f>AX3191*2%</f>
        <v>0</v>
      </c>
      <c r="BA3191" s="8">
        <f>IF(BB3191&gt;0,0,AX3191*5%)</f>
        <v>0</v>
      </c>
      <c r="BB3191" s="8">
        <f>(AX3191-BG3191)*35%</f>
        <v>0</v>
      </c>
      <c r="BC3191" s="8">
        <f>+AX3191+AY3191+AZ3191+BA3191+BB3191</f>
        <v>0</v>
      </c>
      <c r="BD3191" s="8">
        <f>AX3191-AT3191</f>
        <v>0</v>
      </c>
      <c r="BE3191" s="2"/>
      <c r="BH3191" s="2"/>
    </row>
    <row r="3192" spans="2:60" ht="17" hidden="1" outlineLevel="1" x14ac:dyDescent="0.2">
      <c r="B3192" s="82">
        <v>15</v>
      </c>
      <c r="C3192" s="144" t="s">
        <v>512</v>
      </c>
      <c r="D3192" s="144"/>
      <c r="E3192" s="82" t="s">
        <v>91</v>
      </c>
      <c r="F3192" s="143">
        <v>1.7650999999999999</v>
      </c>
      <c r="G3192" s="142">
        <f>+[2]THKL!F3203</f>
        <v>1.7650999999999999</v>
      </c>
      <c r="H3192" s="132"/>
      <c r="I3192" s="132"/>
      <c r="J3192" s="132"/>
      <c r="K3192" s="156" t="s">
        <v>89</v>
      </c>
      <c r="L3192" s="157" t="s">
        <v>89</v>
      </c>
      <c r="M3192" s="157">
        <f>SUM(K3192:L3192)</f>
        <v>0</v>
      </c>
      <c r="N3192" s="83">
        <f>IF(V3192&lt;&gt;"VTC VHm",_xlfn.XLOOKUP(Z3192,$AC$4015:$AC$4035,$AD$4015:$AD$4035,0)*M3192,_xlfn.XLOOKUP(Z3192,$AC$4015:$AC$4035,$AD$4015:$AD$4035,0)*L3192)</f>
        <v>0</v>
      </c>
      <c r="O3192" s="83">
        <f>IF(V3192&lt;&gt;"VTC VHm",_xlfn.XLOOKUP(Z3192,$AC$4015:$AC$4035,$AE$4015:$AE$4035,0)*M3192,_xlfn.XLOOKUP(Z3192,$AC$4015:$AC$4035,$AE$4015:$AE$4035,0)*L3192)</f>
        <v>0</v>
      </c>
      <c r="P3192" s="83">
        <f>SUM(N3192:O3192)</f>
        <v>0</v>
      </c>
      <c r="Q3192" s="157">
        <f>M3192*G3192</f>
        <v>0</v>
      </c>
      <c r="R3192" s="157">
        <f>G3192*P3192</f>
        <v>0</v>
      </c>
      <c r="S3192" s="83">
        <f>SUM(Q3192:R3192)</f>
        <v>0</v>
      </c>
      <c r="T3192" s="156"/>
      <c r="U3192" s="132"/>
      <c r="V3192" s="132"/>
      <c r="W3192" s="132"/>
      <c r="X3192" s="44" t="s">
        <v>33</v>
      </c>
      <c r="Y3192" s="44"/>
      <c r="Z3192" s="44" t="s">
        <v>10</v>
      </c>
      <c r="AA3192" s="44" t="s">
        <v>80</v>
      </c>
      <c r="AB3192" s="2">
        <v>3622049.0627924213</v>
      </c>
      <c r="AC3192" s="2">
        <v>6393278.8007349027</v>
      </c>
      <c r="AD3192" s="2">
        <f>+M3192</f>
        <v>0</v>
      </c>
      <c r="AE3192" s="2">
        <f>+AD3192*14%</f>
        <v>0</v>
      </c>
      <c r="AF3192" s="155">
        <f>+AD3192*35%</f>
        <v>0</v>
      </c>
      <c r="AG3192" s="2">
        <f>+AD3192*F3192</f>
        <v>0</v>
      </c>
      <c r="AH3192" s="2">
        <f>+AE3192*F3192</f>
        <v>0</v>
      </c>
      <c r="AI3192" s="2">
        <f>+AF3192*F3192</f>
        <v>0</v>
      </c>
      <c r="AJ3192" s="2">
        <f>SUM(AG3192:AI3192)</f>
        <v>0</v>
      </c>
      <c r="AK3192" s="2">
        <f>+AD3192*G3192</f>
        <v>0</v>
      </c>
      <c r="AL3192" s="2">
        <f>+AE3192*G3192</f>
        <v>0</v>
      </c>
      <c r="AM3192" s="2">
        <f>+AF3192*G3192</f>
        <v>0</v>
      </c>
      <c r="AN3192" s="155">
        <f>SUM(AK3192:AM3192)</f>
        <v>0</v>
      </c>
      <c r="AQ3192" s="145" t="s">
        <v>509</v>
      </c>
      <c r="AU3192" s="8"/>
      <c r="AV3192" s="8"/>
      <c r="AW3192" s="212">
        <f>+'[2]BoQ HSYC. Trâm check'!AR3192</f>
        <v>0</v>
      </c>
      <c r="AX3192" s="8">
        <f>F3192*AW3192</f>
        <v>0</v>
      </c>
      <c r="AY3192" s="8">
        <f>IF(AQ3192="CT",7%,5%)*AX3192</f>
        <v>0</v>
      </c>
      <c r="AZ3192" s="8">
        <f>AX3192*2%</f>
        <v>0</v>
      </c>
      <c r="BA3192" s="8">
        <f>IF(BB3192&gt;0,0,AX3192*5%)</f>
        <v>0</v>
      </c>
      <c r="BB3192" s="8">
        <f>(AX3192-BG3192)*35%</f>
        <v>0</v>
      </c>
      <c r="BC3192" s="8">
        <f>+AX3192+AY3192+AZ3192+BA3192+BB3192</f>
        <v>0</v>
      </c>
      <c r="BD3192" s="8">
        <f>AX3192-AT3192</f>
        <v>0</v>
      </c>
      <c r="BE3192" s="2"/>
      <c r="BH3192" s="2"/>
    </row>
    <row r="3193" spans="2:60" ht="17" hidden="1" outlineLevel="1" x14ac:dyDescent="0.2">
      <c r="B3193" s="82"/>
      <c r="C3193" s="144" t="s">
        <v>511</v>
      </c>
      <c r="D3193" s="144"/>
      <c r="E3193" s="82"/>
      <c r="F3193" s="143"/>
      <c r="G3193" s="142">
        <f>+[2]THKL!F3204</f>
        <v>0</v>
      </c>
      <c r="H3193" s="132"/>
      <c r="I3193" s="132"/>
      <c r="J3193" s="132"/>
      <c r="K3193" s="156"/>
      <c r="L3193" s="157"/>
      <c r="M3193" s="157">
        <f>SUM(K3193:L3193)</f>
        <v>0</v>
      </c>
      <c r="N3193" s="83">
        <f>IF(V3193&lt;&gt;"VTC VHm",_xlfn.XLOOKUP(Z3193,$AC$4015:$AC$4035,$AD$4015:$AD$4035,0)*M3193,_xlfn.XLOOKUP(Z3193,$AC$4015:$AC$4035,$AD$4015:$AD$4035,0)*L3193)</f>
        <v>0</v>
      </c>
      <c r="O3193" s="83">
        <f>IF(V3193&lt;&gt;"VTC VHm",_xlfn.XLOOKUP(Z3193,$AC$4015:$AC$4035,$AE$4015:$AE$4035,0)*M3193,_xlfn.XLOOKUP(Z3193,$AC$4015:$AC$4035,$AE$4015:$AE$4035,0)*L3193)</f>
        <v>0</v>
      </c>
      <c r="P3193" s="83">
        <f>SUM(N3193:O3193)</f>
        <v>0</v>
      </c>
      <c r="Q3193" s="157">
        <f>M3193*G3193</f>
        <v>0</v>
      </c>
      <c r="R3193" s="157">
        <f>G3193*P3193</f>
        <v>0</v>
      </c>
      <c r="S3193" s="83">
        <f>SUM(Q3193:R3193)</f>
        <v>0</v>
      </c>
      <c r="T3193" s="156"/>
      <c r="U3193" s="132"/>
      <c r="V3193" s="132"/>
      <c r="W3193" s="132"/>
      <c r="X3193" s="44" t="s">
        <v>33</v>
      </c>
      <c r="Y3193" s="44"/>
      <c r="Z3193" s="44" t="s">
        <v>10</v>
      </c>
      <c r="AA3193" s="44" t="s">
        <v>80</v>
      </c>
      <c r="AC3193" s="2">
        <v>0</v>
      </c>
      <c r="AD3193" s="2">
        <f>+M3193</f>
        <v>0</v>
      </c>
      <c r="AE3193" s="2">
        <f>+AD3193*14%</f>
        <v>0</v>
      </c>
      <c r="AF3193" s="155">
        <f>+AD3193*35%</f>
        <v>0</v>
      </c>
      <c r="AG3193" s="2">
        <f>+AD3193*F3193</f>
        <v>0</v>
      </c>
      <c r="AH3193" s="2">
        <f>+AE3193*F3193</f>
        <v>0</v>
      </c>
      <c r="AI3193" s="2">
        <f>+AF3193*F3193</f>
        <v>0</v>
      </c>
      <c r="AJ3193" s="2">
        <f>SUM(AG3193:AI3193)</f>
        <v>0</v>
      </c>
      <c r="AK3193" s="2">
        <f>+AD3193*G3193</f>
        <v>0</v>
      </c>
      <c r="AL3193" s="2">
        <f>+AE3193*G3193</f>
        <v>0</v>
      </c>
      <c r="AM3193" s="2">
        <f>+AF3193*G3193</f>
        <v>0</v>
      </c>
      <c r="AN3193" s="155">
        <f>SUM(AK3193:AM3193)</f>
        <v>0</v>
      </c>
      <c r="AQ3193" s="145" t="s">
        <v>509</v>
      </c>
      <c r="AU3193" s="8"/>
      <c r="AV3193" s="8"/>
      <c r="AW3193" s="212">
        <f>+'[2]BoQ HSYC. Trâm check'!AR3193</f>
        <v>0</v>
      </c>
      <c r="AX3193" s="8">
        <f>F3193*AW3193</f>
        <v>0</v>
      </c>
      <c r="AY3193" s="8">
        <f>IF(AQ3193="CT",7%,5%)*AX3193</f>
        <v>0</v>
      </c>
      <c r="AZ3193" s="8">
        <f>AX3193*2%</f>
        <v>0</v>
      </c>
      <c r="BA3193" s="8">
        <f>IF(BB3193&gt;0,0,AX3193*5%)</f>
        <v>0</v>
      </c>
      <c r="BB3193" s="8">
        <f>(AX3193-BG3193)*35%</f>
        <v>0</v>
      </c>
      <c r="BC3193" s="8">
        <f>+AX3193+AY3193+AZ3193+BA3193+BB3193</f>
        <v>0</v>
      </c>
      <c r="BD3193" s="8">
        <f>AX3193-AT3193</f>
        <v>0</v>
      </c>
      <c r="BE3193" s="2"/>
      <c r="BH3193" s="2"/>
    </row>
    <row r="3194" spans="2:60" ht="34" hidden="1" outlineLevel="1" x14ac:dyDescent="0.2">
      <c r="B3194" s="82">
        <v>16</v>
      </c>
      <c r="C3194" s="144" t="s">
        <v>93</v>
      </c>
      <c r="D3194" s="144"/>
      <c r="E3194" s="82" t="s">
        <v>52</v>
      </c>
      <c r="F3194" s="143">
        <v>244.6096</v>
      </c>
      <c r="G3194" s="142">
        <f>+[2]THKL!F3205</f>
        <v>244.6096</v>
      </c>
      <c r="H3194" s="132"/>
      <c r="I3194" s="132"/>
      <c r="J3194" s="132"/>
      <c r="K3194" s="156">
        <f>$K$193</f>
        <v>45124</v>
      </c>
      <c r="L3194" s="157">
        <f>$L$193</f>
        <v>54000</v>
      </c>
      <c r="M3194" s="157">
        <f>SUM(K3194:L3194)</f>
        <v>99124</v>
      </c>
      <c r="N3194" s="83">
        <f>IF(V3194&lt;&gt;"VTC VHm",_xlfn.XLOOKUP(Z3194,$AC$4015:$AC$4035,$AD$4015:$AD$4035,0)*M3194,_xlfn.XLOOKUP(Z3194,$AC$4015:$AC$4035,$AD$4015:$AD$4035,0)*L3194)</f>
        <v>0</v>
      </c>
      <c r="O3194" s="83">
        <f>IF(V3194&lt;&gt;"VTC VHm",_xlfn.XLOOKUP(Z3194,$AC$4015:$AC$4035,$AE$4015:$AE$4035,0)*M3194,_xlfn.XLOOKUP(Z3194,$AC$4015:$AC$4035,$AE$4015:$AE$4035,0)*L3194)</f>
        <v>29737.199999999997</v>
      </c>
      <c r="P3194" s="83">
        <f>SUM(N3194:O3194)</f>
        <v>29737.199999999997</v>
      </c>
      <c r="Q3194" s="157">
        <f>M3194*G3194</f>
        <v>24246681.990400001</v>
      </c>
      <c r="R3194" s="157">
        <f>G3194*P3194</f>
        <v>7274004.5971199991</v>
      </c>
      <c r="S3194" s="83">
        <f>SUM(Q3194:R3194)</f>
        <v>31520686.58752</v>
      </c>
      <c r="T3194" s="156" t="s">
        <v>50</v>
      </c>
      <c r="U3194" s="132"/>
      <c r="V3194" s="132"/>
      <c r="W3194" s="132"/>
      <c r="X3194" s="44" t="s">
        <v>33</v>
      </c>
      <c r="Y3194" s="44"/>
      <c r="Z3194" s="44" t="s">
        <v>10</v>
      </c>
      <c r="AA3194" s="44" t="s">
        <v>80</v>
      </c>
      <c r="AB3194" s="2">
        <v>65244.026824312867</v>
      </c>
      <c r="AC3194" s="2">
        <v>15959315.303884441</v>
      </c>
      <c r="AD3194" s="2">
        <f>+M3194</f>
        <v>99124</v>
      </c>
      <c r="AE3194" s="2">
        <f>+AD3194*14%</f>
        <v>13877.36</v>
      </c>
      <c r="AF3194" s="155">
        <f>+AD3194*35%</f>
        <v>34693.399999999994</v>
      </c>
      <c r="AG3194" s="2">
        <f>+AD3194*F3194</f>
        <v>24246681.990400001</v>
      </c>
      <c r="AH3194" s="2">
        <f>+AE3194*F3194</f>
        <v>3394535.478656</v>
      </c>
      <c r="AI3194" s="2">
        <f>+AF3194*F3194</f>
        <v>8486338.6966399979</v>
      </c>
      <c r="AJ3194" s="2">
        <f>SUM(AG3194:AI3194)</f>
        <v>36127556.165696003</v>
      </c>
      <c r="AK3194" s="2">
        <f>+AD3194*G3194</f>
        <v>24246681.990400001</v>
      </c>
      <c r="AL3194" s="2">
        <f>+AE3194*G3194</f>
        <v>3394535.478656</v>
      </c>
      <c r="AM3194" s="2">
        <f>+AF3194*G3194</f>
        <v>8486338.6966399979</v>
      </c>
      <c r="AN3194" s="155">
        <f>SUM(AK3194:AM3194)</f>
        <v>36127556.165696003</v>
      </c>
      <c r="AQ3194" s="145" t="s">
        <v>509</v>
      </c>
      <c r="AU3194" s="8"/>
      <c r="AV3194" s="8"/>
      <c r="AW3194" s="212">
        <f>+'[2]BoQ HSYC. Trâm check'!AR3194</f>
        <v>99124</v>
      </c>
      <c r="AX3194" s="8">
        <f>F3194*AW3194</f>
        <v>24246681.990400001</v>
      </c>
      <c r="AY3194" s="8">
        <f>IF(AQ3194="CT",7%,5%)*AX3194</f>
        <v>1212334.0995200002</v>
      </c>
      <c r="AZ3194" s="8">
        <f>AX3194*2%</f>
        <v>484933.63980800007</v>
      </c>
      <c r="BA3194" s="8">
        <f>IF(BB3194&gt;0,0,AX3194*5%)</f>
        <v>0</v>
      </c>
      <c r="BB3194" s="8">
        <f>(AX3194-BG3194)*35%</f>
        <v>8486338.6966399997</v>
      </c>
      <c r="BC3194" s="8">
        <f>+AX3194+AY3194+AZ3194+BA3194+BB3194</f>
        <v>34430288.426367998</v>
      </c>
      <c r="BD3194" s="8">
        <f>AX3194-AT3194</f>
        <v>24246681.990400001</v>
      </c>
      <c r="BE3194" s="2"/>
      <c r="BH3194" s="2"/>
    </row>
    <row r="3195" spans="2:60" ht="17" hidden="1" outlineLevel="1" x14ac:dyDescent="0.2">
      <c r="B3195" s="82">
        <v>17</v>
      </c>
      <c r="C3195" s="144" t="s">
        <v>510</v>
      </c>
      <c r="D3195" s="144"/>
      <c r="E3195" s="82" t="s">
        <v>120</v>
      </c>
      <c r="F3195" s="143">
        <v>1.9084000000000001</v>
      </c>
      <c r="G3195" s="142">
        <f>+[2]THKL!F3206</f>
        <v>1.9084000000000001</v>
      </c>
      <c r="H3195" s="132"/>
      <c r="I3195" s="132"/>
      <c r="J3195" s="132"/>
      <c r="K3195" s="156">
        <f>$K$1363</f>
        <v>18857607.476635512</v>
      </c>
      <c r="L3195" s="157">
        <f>$L$1363</f>
        <v>3000000</v>
      </c>
      <c r="M3195" s="157">
        <f>SUM(K3195:L3195)</f>
        <v>21857607.476635512</v>
      </c>
      <c r="N3195" s="83">
        <f>IF(V3195&lt;&gt;"VTC VHm",_xlfn.XLOOKUP(Z3195,$AC$4015:$AC$4035,$AD$4015:$AD$4035,0)*M3195,_xlfn.XLOOKUP(Z3195,$AC$4015:$AC$4035,$AD$4015:$AD$4035,0)*L3195)</f>
        <v>0</v>
      </c>
      <c r="O3195" s="83">
        <f>IF(V3195&lt;&gt;"VTC VHm",_xlfn.XLOOKUP(Z3195,$AC$4015:$AC$4035,$AE$4015:$AE$4035,0)*M3195,_xlfn.XLOOKUP(Z3195,$AC$4015:$AC$4035,$AE$4015:$AE$4035,0)*L3195)</f>
        <v>6557282.242990653</v>
      </c>
      <c r="P3195" s="83">
        <f>SUM(N3195:O3195)</f>
        <v>6557282.242990653</v>
      </c>
      <c r="Q3195" s="157">
        <f>M3195*G3195</f>
        <v>41713058.108411215</v>
      </c>
      <c r="R3195" s="157">
        <f>G3195*P3195</f>
        <v>12513917.432523362</v>
      </c>
      <c r="S3195" s="83">
        <f>SUM(Q3195:R3195)</f>
        <v>54226975.540934578</v>
      </c>
      <c r="T3195" s="156"/>
      <c r="U3195" s="132"/>
      <c r="V3195" s="132"/>
      <c r="W3195" s="132"/>
      <c r="X3195" s="44" t="s">
        <v>33</v>
      </c>
      <c r="Y3195" s="44"/>
      <c r="Z3195" s="44" t="s">
        <v>10</v>
      </c>
      <c r="AA3195" s="44" t="s">
        <v>80</v>
      </c>
      <c r="AB3195" s="2">
        <v>22330374.3701775</v>
      </c>
      <c r="AC3195" s="2">
        <v>42615286.448046744</v>
      </c>
      <c r="AD3195" s="2">
        <f>+M3195</f>
        <v>21857607.476635512</v>
      </c>
      <c r="AE3195" s="2">
        <f>+AD3195*14%</f>
        <v>3060065.0467289719</v>
      </c>
      <c r="AF3195" s="155">
        <f>+AD3195*35%</f>
        <v>7650162.616822429</v>
      </c>
      <c r="AG3195" s="2">
        <f>+AD3195*F3195</f>
        <v>41713058.108411215</v>
      </c>
      <c r="AH3195" s="2">
        <f>+AE3195*F3195</f>
        <v>5839828.1351775704</v>
      </c>
      <c r="AI3195" s="2">
        <f>+AF3195*F3195</f>
        <v>14599570.337943925</v>
      </c>
      <c r="AJ3195" s="2">
        <f>SUM(AG3195:AI3195)</f>
        <v>62152456.581532709</v>
      </c>
      <c r="AK3195" s="2">
        <f>+AD3195*G3195</f>
        <v>41713058.108411215</v>
      </c>
      <c r="AL3195" s="2">
        <f>+AE3195*G3195</f>
        <v>5839828.1351775704</v>
      </c>
      <c r="AM3195" s="2">
        <f>+AF3195*G3195</f>
        <v>14599570.337943925</v>
      </c>
      <c r="AN3195" s="155">
        <f>SUM(AK3195:AM3195)</f>
        <v>62152456.581532709</v>
      </c>
      <c r="AQ3195" s="145" t="s">
        <v>509</v>
      </c>
      <c r="AU3195" s="8"/>
      <c r="AV3195" s="8"/>
      <c r="AW3195" s="212">
        <f>+'[2]BoQ HSYC. Trâm check'!AR3195</f>
        <v>21857607.476635512</v>
      </c>
      <c r="AX3195" s="8">
        <f>F3195*AW3195</f>
        <v>41713058.108411215</v>
      </c>
      <c r="AY3195" s="8">
        <f>IF(AQ3195="CT",7%,5%)*AX3195</f>
        <v>2085652.9054205609</v>
      </c>
      <c r="AZ3195" s="8">
        <f>AX3195*2%</f>
        <v>834261.16216822434</v>
      </c>
      <c r="BA3195" s="8">
        <f>IF(BB3195&gt;0,0,AX3195*5%)</f>
        <v>0</v>
      </c>
      <c r="BB3195" s="8">
        <f>(AX3195-BG3195)*35%</f>
        <v>14599570.337943925</v>
      </c>
      <c r="BC3195" s="8">
        <f>+AX3195+AY3195+AZ3195+BA3195+BB3195</f>
        <v>59232542.513943933</v>
      </c>
      <c r="BD3195" s="8">
        <f>AX3195-AT3195</f>
        <v>41713058.108411215</v>
      </c>
      <c r="BE3195" s="2"/>
      <c r="BH3195" s="2"/>
    </row>
    <row r="3196" spans="2:60" s="133" customFormat="1" ht="17" collapsed="1" x14ac:dyDescent="0.2">
      <c r="B3196" s="139" t="s">
        <v>508</v>
      </c>
      <c r="C3196" s="141" t="s">
        <v>507</v>
      </c>
      <c r="D3196" s="141"/>
      <c r="E3196" s="139"/>
      <c r="F3196" s="139"/>
      <c r="G3196" s="139">
        <f>+[2]THKL!F3208</f>
        <v>0</v>
      </c>
      <c r="H3196" s="138"/>
      <c r="I3196" s="138"/>
      <c r="J3196" s="138"/>
      <c r="K3196" s="140"/>
      <c r="L3196" s="140"/>
      <c r="M3196" s="138"/>
      <c r="N3196" s="138">
        <f>IF(V3196&lt;&gt;"VTC VHm",_xlfn.XLOOKUP(Z3196,$AC$4015:$AC$4035,$AD$4015:$AD$4035,0)*M3196,_xlfn.XLOOKUP(Z3196,$AC$4015:$AC$4035,$AD$4015:$AD$4035,0)*L3196)</f>
        <v>0</v>
      </c>
      <c r="O3196" s="138">
        <f>IF(V3196&lt;&gt;"VTC VHm",_xlfn.XLOOKUP(Z3196,$AC$4015:$AC$4035,$AE$4015:$AE$4035,0)*M3196,_xlfn.XLOOKUP(Z3196,$AC$4015:$AC$4035,$AE$4015:$AE$4035,0)*L3196)</f>
        <v>0</v>
      </c>
      <c r="P3196" s="138"/>
      <c r="Q3196" s="138">
        <f>M3196*G3196</f>
        <v>0</v>
      </c>
      <c r="R3196" s="138">
        <f>N3196*G3196</f>
        <v>0</v>
      </c>
      <c r="S3196" s="138">
        <f>SUM(Q3196:R3196)</f>
        <v>0</v>
      </c>
      <c r="T3196" s="139"/>
      <c r="U3196" s="138"/>
      <c r="V3196" s="138"/>
      <c r="W3196" s="138"/>
      <c r="X3196" s="137"/>
      <c r="Y3196" s="137"/>
      <c r="Z3196" s="137"/>
      <c r="AA3196" s="136" t="s">
        <v>80</v>
      </c>
      <c r="AB3196" s="135"/>
      <c r="AC3196" s="175">
        <f>SUM(AC3197:AC3231)</f>
        <v>3679119104.7959309</v>
      </c>
      <c r="AD3196" s="175"/>
      <c r="AE3196" s="175"/>
      <c r="AF3196" s="175"/>
      <c r="AG3196" s="175">
        <f>SUM(AG3197:AG3231)</f>
        <v>1946961771.8399999</v>
      </c>
      <c r="AH3196" s="175">
        <f>SUM(AH3197:AH3231)</f>
        <v>272574648.05759996</v>
      </c>
      <c r="AI3196" s="175">
        <f>SUM(AI3197:AI3231)</f>
        <v>681436620.14399993</v>
      </c>
      <c r="AJ3196" s="175">
        <f>SUM(AJ3197:AJ3231)</f>
        <v>2900973040.0415998</v>
      </c>
      <c r="AK3196" s="175">
        <f>SUM(AK3197:AK3231)</f>
        <v>1946961771.8399999</v>
      </c>
      <c r="AL3196" s="175">
        <f>SUM(AL3197:AL3231)</f>
        <v>272574648.05759996</v>
      </c>
      <c r="AM3196" s="175">
        <f>SUM(AM3197:AM3231)</f>
        <v>681436620.14399993</v>
      </c>
      <c r="AN3196" s="175">
        <f>SUM(AN3197:AN3231)</f>
        <v>2900973040.0415998</v>
      </c>
      <c r="AP3196" s="133">
        <v>14</v>
      </c>
      <c r="AQ3196" s="145" t="s">
        <v>79</v>
      </c>
      <c r="AU3196" s="8"/>
      <c r="AV3196" s="8"/>
      <c r="AW3196" s="2">
        <f>+M3196</f>
        <v>0</v>
      </c>
      <c r="AX3196" s="175">
        <f>SUM(AX3197:AX3231)</f>
        <v>2860220652.3000002</v>
      </c>
      <c r="AY3196" s="175">
        <f>SUM(AY3197:AY3231)</f>
        <v>143011032.61500004</v>
      </c>
      <c r="AZ3196" s="175">
        <f>SUM(AZ3197:AZ3231)</f>
        <v>57204413.046000004</v>
      </c>
      <c r="BA3196" s="175">
        <f>SUM(BA3197:BA3231)</f>
        <v>0</v>
      </c>
      <c r="BB3196" s="175">
        <f>SUM(BB3197:BB3231)</f>
        <v>1001077228.3049999</v>
      </c>
      <c r="BC3196" s="175">
        <f>SUM(BC3197:BC3231)</f>
        <v>4061513326.2660003</v>
      </c>
      <c r="BD3196" s="175">
        <f>SUM(BD3197:BD3231)</f>
        <v>2860220652.3000002</v>
      </c>
      <c r="BE3196" s="2"/>
      <c r="BH3196" s="2"/>
    </row>
    <row r="3197" spans="2:60" s="92" customFormat="1" ht="17" collapsed="1" x14ac:dyDescent="0.2">
      <c r="B3197" s="163"/>
      <c r="C3197" s="164" t="s">
        <v>506</v>
      </c>
      <c r="D3197" s="164"/>
      <c r="E3197" s="163"/>
      <c r="F3197" s="162"/>
      <c r="G3197" s="149">
        <f>+[2]THKL!F3209</f>
        <v>0</v>
      </c>
      <c r="H3197" s="158"/>
      <c r="I3197" s="158"/>
      <c r="J3197" s="158"/>
      <c r="K3197" s="170"/>
      <c r="L3197" s="171"/>
      <c r="M3197" s="171"/>
      <c r="N3197" s="83">
        <f>IF(V3197&lt;&gt;"VTC VHm",_xlfn.XLOOKUP(Z3197,$AC$4015:$AC$4035,$AD$4015:$AD$4035,0)*M3197,_xlfn.XLOOKUP(Z3197,$AC$4015:$AC$4035,$AD$4015:$AD$4035,0)*L3197)</f>
        <v>0</v>
      </c>
      <c r="O3197" s="83">
        <f>IF(V3197&lt;&gt;"VTC VHm",_xlfn.XLOOKUP(Z3197,$AC$4015:$AC$4035,$AE$4015:$AE$4035,0)*M3197,_xlfn.XLOOKUP(Z3197,$AC$4015:$AC$4035,$AE$4015:$AE$4035,0)*L3197)</f>
        <v>0</v>
      </c>
      <c r="P3197" s="160"/>
      <c r="Q3197" s="171">
        <f>M3197*G3197</f>
        <v>0</v>
      </c>
      <c r="R3197" s="158">
        <f>N3197*G3197</f>
        <v>0</v>
      </c>
      <c r="S3197" s="160">
        <f>SUM(Q3197:R3197)</f>
        <v>0</v>
      </c>
      <c r="T3197" s="170"/>
      <c r="U3197" s="158"/>
      <c r="V3197" s="158"/>
      <c r="W3197" s="158"/>
      <c r="X3197" s="94"/>
      <c r="Y3197" s="94"/>
      <c r="Z3197" s="94"/>
      <c r="AA3197" s="44" t="s">
        <v>80</v>
      </c>
      <c r="AB3197" s="93"/>
      <c r="AC3197" s="93"/>
      <c r="AD3197" s="93">
        <f>+M3197</f>
        <v>0</v>
      </c>
      <c r="AE3197" s="93">
        <f>+AD3197*14%</f>
        <v>0</v>
      </c>
      <c r="AF3197" s="93">
        <f>+AD3197*35%</f>
        <v>0</v>
      </c>
      <c r="AG3197" s="93">
        <f>+AD3197*F3197</f>
        <v>0</v>
      </c>
      <c r="AH3197" s="93">
        <f>+AE3197*F3197</f>
        <v>0</v>
      </c>
      <c r="AI3197" s="93">
        <f>+AF3197*F3197</f>
        <v>0</v>
      </c>
      <c r="AJ3197" s="93">
        <f>SUM(AG3197:AI3197)</f>
        <v>0</v>
      </c>
      <c r="AK3197" s="93">
        <f>+AD3197*G3197</f>
        <v>0</v>
      </c>
      <c r="AL3197" s="93">
        <f>+AE3197*G3197</f>
        <v>0</v>
      </c>
      <c r="AM3197" s="93">
        <f>+AF3197*G3197</f>
        <v>0</v>
      </c>
      <c r="AN3197" s="93">
        <f>SUM(AK3197:AM3197)</f>
        <v>0</v>
      </c>
      <c r="AQ3197" s="145" t="s">
        <v>79</v>
      </c>
      <c r="AU3197" s="8"/>
      <c r="AV3197" s="8"/>
      <c r="AW3197" s="2">
        <f>+M3197</f>
        <v>0</v>
      </c>
      <c r="AX3197" s="8">
        <f>F3197*AW3197</f>
        <v>0</v>
      </c>
      <c r="AY3197" s="8">
        <f>IF(AQ3197="CT",7%,5%)*AX3197</f>
        <v>0</v>
      </c>
      <c r="AZ3197" s="8">
        <f>AX3197*2%</f>
        <v>0</v>
      </c>
      <c r="BA3197" s="8">
        <f>IF(BB3197&gt;0,0,AX3197*5%)</f>
        <v>0</v>
      </c>
      <c r="BB3197" s="8">
        <f>(AX3197-BG3197)*35%</f>
        <v>0</v>
      </c>
      <c r="BC3197" s="8">
        <f>+AX3197+AY3197+AZ3197+BA3197+BB3197</f>
        <v>0</v>
      </c>
      <c r="BD3197" s="8">
        <f>AX3197-AT3197</f>
        <v>0</v>
      </c>
      <c r="BE3197" s="2"/>
      <c r="BH3197" s="2"/>
    </row>
    <row r="3198" spans="2:60" ht="34" hidden="1" outlineLevel="1" x14ac:dyDescent="0.2">
      <c r="B3198" s="82">
        <v>1</v>
      </c>
      <c r="C3198" s="144" t="s">
        <v>499</v>
      </c>
      <c r="D3198" s="144"/>
      <c r="E3198" s="82" t="s">
        <v>497</v>
      </c>
      <c r="F3198" s="143">
        <v>1093.92</v>
      </c>
      <c r="G3198" s="142">
        <f>+[2]THKL!F3210</f>
        <v>1093.92</v>
      </c>
      <c r="H3198" s="176"/>
      <c r="I3198" s="176"/>
      <c r="J3198" s="176"/>
      <c r="K3198" s="156" t="s">
        <v>89</v>
      </c>
      <c r="L3198" s="157">
        <v>181200</v>
      </c>
      <c r="M3198" s="157">
        <f>SUM(K3198:L3198)</f>
        <v>181200</v>
      </c>
      <c r="N3198" s="83">
        <f>IF(V3198&lt;&gt;"VTC VHm",_xlfn.XLOOKUP(Z3198,$AC$4015:$AC$4035,$AD$4015:$AD$4035,0)*M3198,_xlfn.XLOOKUP(Z3198,$AC$4015:$AC$4035,$AD$4015:$AD$4035,0)*L3198)</f>
        <v>0</v>
      </c>
      <c r="O3198" s="83">
        <f>IF(V3198&lt;&gt;"VTC VHm",_xlfn.XLOOKUP(Z3198,$AC$4015:$AC$4035,$AE$4015:$AE$4035,0)*M3198,_xlfn.XLOOKUP(Z3198,$AC$4015:$AC$4035,$AE$4015:$AE$4035,0)*L3198)</f>
        <v>0</v>
      </c>
      <c r="P3198" s="83">
        <f>SUM(N3198:O3198)</f>
        <v>0</v>
      </c>
      <c r="Q3198" s="157">
        <f>M3198*G3198</f>
        <v>198218304</v>
      </c>
      <c r="R3198" s="157">
        <f>G3198*P3198</f>
        <v>0</v>
      </c>
      <c r="S3198" s="83">
        <f>SUM(Q3198:R3198)</f>
        <v>198218304</v>
      </c>
      <c r="T3198" s="221" t="s">
        <v>24</v>
      </c>
      <c r="U3198" s="176"/>
      <c r="V3198" s="176"/>
      <c r="W3198" s="176"/>
      <c r="X3198" s="44" t="s">
        <v>33</v>
      </c>
      <c r="Y3198" s="44"/>
      <c r="Z3198" s="44" t="s">
        <v>0</v>
      </c>
      <c r="AA3198" s="44" t="s">
        <v>80</v>
      </c>
      <c r="AB3198" s="2">
        <v>316797.86004900001</v>
      </c>
      <c r="AC3198" s="2">
        <v>346551515.06480211</v>
      </c>
      <c r="AD3198" s="2">
        <f>+M3198</f>
        <v>181200</v>
      </c>
      <c r="AE3198" s="2">
        <f>+AD3198*14%</f>
        <v>25368.000000000004</v>
      </c>
      <c r="AF3198" s="155">
        <f>+AD3198*35%</f>
        <v>63419.999999999993</v>
      </c>
      <c r="AG3198" s="2">
        <f>+AD3198*F3198</f>
        <v>198218304</v>
      </c>
      <c r="AH3198" s="2">
        <f>+AE3198*F3198</f>
        <v>27750562.560000006</v>
      </c>
      <c r="AI3198" s="2">
        <f>+AF3198*F3198</f>
        <v>69376406.399999991</v>
      </c>
      <c r="AJ3198" s="2">
        <f>SUM(AG3198:AI3198)</f>
        <v>295345272.95999998</v>
      </c>
      <c r="AK3198" s="2">
        <f>+AD3198*G3198</f>
        <v>198218304</v>
      </c>
      <c r="AL3198" s="2">
        <f>+AE3198*G3198</f>
        <v>27750562.560000006</v>
      </c>
      <c r="AM3198" s="2">
        <f>+AF3198*G3198</f>
        <v>69376406.399999991</v>
      </c>
      <c r="AN3198" s="155">
        <f>SUM(AK3198:AM3198)</f>
        <v>295345272.95999998</v>
      </c>
      <c r="AQ3198" s="145" t="s">
        <v>79</v>
      </c>
      <c r="AU3198" s="8"/>
      <c r="AV3198" s="8"/>
      <c r="AW3198" s="2">
        <f>'[2]BoQ HSYC. Trâm check'!$AT3198</f>
        <v>435000</v>
      </c>
      <c r="AX3198" s="8">
        <f>F3198*AW3198</f>
        <v>475855200.00000006</v>
      </c>
      <c r="AY3198" s="8">
        <f>IF(AQ3198="CT",7%,5%)*AX3198</f>
        <v>23792760.000000004</v>
      </c>
      <c r="AZ3198" s="8">
        <f>AX3198*2%</f>
        <v>9517104.0000000019</v>
      </c>
      <c r="BA3198" s="8">
        <f>IF(BB3198&gt;0,0,AX3198*5%)</f>
        <v>0</v>
      </c>
      <c r="BB3198" s="8">
        <f>(AX3198-BG3198)*35%</f>
        <v>166549320</v>
      </c>
      <c r="BC3198" s="8">
        <f>+AX3198+AY3198+AZ3198+BA3198+BB3198</f>
        <v>675714384</v>
      </c>
      <c r="BD3198" s="8">
        <f>AX3198-AT3198</f>
        <v>475855200.00000006</v>
      </c>
      <c r="BE3198" s="2"/>
      <c r="BH3198" s="2"/>
    </row>
    <row r="3199" spans="2:60" ht="34" hidden="1" outlineLevel="1" x14ac:dyDescent="0.2">
      <c r="B3199" s="82">
        <v>2</v>
      </c>
      <c r="C3199" s="144" t="s">
        <v>498</v>
      </c>
      <c r="D3199" s="144"/>
      <c r="E3199" s="82" t="s">
        <v>497</v>
      </c>
      <c r="F3199" s="143">
        <v>1151.8667</v>
      </c>
      <c r="G3199" s="142">
        <f>+[2]THKL!F3211</f>
        <v>1151.8667</v>
      </c>
      <c r="H3199" s="176"/>
      <c r="I3199" s="176"/>
      <c r="J3199" s="176"/>
      <c r="K3199" s="156" t="str">
        <f>$K$3198</f>
        <v>Bao gồm</v>
      </c>
      <c r="L3199" s="157">
        <f>$L$3198</f>
        <v>181200</v>
      </c>
      <c r="M3199" s="157">
        <f>SUM(K3199:L3199)</f>
        <v>181200</v>
      </c>
      <c r="N3199" s="83">
        <f>IF(V3199&lt;&gt;"VTC VHm",_xlfn.XLOOKUP(Z3199,$AC$4015:$AC$4035,$AD$4015:$AD$4035,0)*M3199,_xlfn.XLOOKUP(Z3199,$AC$4015:$AC$4035,$AD$4015:$AD$4035,0)*L3199)</f>
        <v>0</v>
      </c>
      <c r="O3199" s="83">
        <f>IF(V3199&lt;&gt;"VTC VHm",_xlfn.XLOOKUP(Z3199,$AC$4015:$AC$4035,$AE$4015:$AE$4035,0)*M3199,_xlfn.XLOOKUP(Z3199,$AC$4015:$AC$4035,$AE$4015:$AE$4035,0)*L3199)</f>
        <v>0</v>
      </c>
      <c r="P3199" s="83">
        <f>SUM(N3199:O3199)</f>
        <v>0</v>
      </c>
      <c r="Q3199" s="157">
        <f>M3199*G3199</f>
        <v>208718246.04000002</v>
      </c>
      <c r="R3199" s="157">
        <f>G3199*P3199</f>
        <v>0</v>
      </c>
      <c r="S3199" s="83">
        <f>SUM(Q3199:R3199)</f>
        <v>208718246.04000002</v>
      </c>
      <c r="T3199" s="221" t="s">
        <v>24</v>
      </c>
      <c r="U3199" s="176"/>
      <c r="V3199" s="176"/>
      <c r="W3199" s="176"/>
      <c r="X3199" s="44" t="s">
        <v>33</v>
      </c>
      <c r="Y3199" s="44"/>
      <c r="Z3199" s="44" t="s">
        <v>0</v>
      </c>
      <c r="AA3199" s="44" t="s">
        <v>80</v>
      </c>
      <c r="AB3199" s="2">
        <v>133343.0424381</v>
      </c>
      <c r="AC3199" s="2">
        <v>153593410.26113421</v>
      </c>
      <c r="AD3199" s="2">
        <f>+M3199</f>
        <v>181200</v>
      </c>
      <c r="AE3199" s="2">
        <f>+AD3199*14%</f>
        <v>25368.000000000004</v>
      </c>
      <c r="AF3199" s="155">
        <f>+AD3199*35%</f>
        <v>63419.999999999993</v>
      </c>
      <c r="AG3199" s="2">
        <f>+AD3199*F3199</f>
        <v>208718246.04000002</v>
      </c>
      <c r="AH3199" s="2">
        <f>+AE3199*F3199</f>
        <v>29220554.445600007</v>
      </c>
      <c r="AI3199" s="2">
        <f>+AF3199*F3199</f>
        <v>73051386.113999993</v>
      </c>
      <c r="AJ3199" s="2">
        <f>SUM(AG3199:AI3199)</f>
        <v>310990186.59960002</v>
      </c>
      <c r="AK3199" s="2">
        <f>+AD3199*G3199</f>
        <v>208718246.04000002</v>
      </c>
      <c r="AL3199" s="2">
        <f>+AE3199*G3199</f>
        <v>29220554.445600007</v>
      </c>
      <c r="AM3199" s="2">
        <f>+AF3199*G3199</f>
        <v>73051386.113999993</v>
      </c>
      <c r="AN3199" s="155">
        <f>SUM(AK3199:AM3199)</f>
        <v>310990186.59960002</v>
      </c>
      <c r="AQ3199" s="145" t="s">
        <v>79</v>
      </c>
      <c r="AU3199" s="8"/>
      <c r="AV3199" s="8"/>
      <c r="AW3199" s="2">
        <f>'[2]BoQ HSYC. Trâm check'!$AT3199</f>
        <v>435000</v>
      </c>
      <c r="AX3199" s="8">
        <f>F3199*AW3199</f>
        <v>501062014.5</v>
      </c>
      <c r="AY3199" s="8">
        <f>IF(AQ3199="CT",7%,5%)*AX3199</f>
        <v>25053100.725000001</v>
      </c>
      <c r="AZ3199" s="8">
        <f>AX3199*2%</f>
        <v>10021240.290000001</v>
      </c>
      <c r="BA3199" s="8">
        <f>IF(BB3199&gt;0,0,AX3199*5%)</f>
        <v>0</v>
      </c>
      <c r="BB3199" s="8">
        <f>(AX3199-BG3199)*35%</f>
        <v>175371705.07499999</v>
      </c>
      <c r="BC3199" s="8">
        <f>+AX3199+AY3199+AZ3199+BA3199+BB3199</f>
        <v>711508060.59000003</v>
      </c>
      <c r="BD3199" s="8">
        <f>AX3199-AT3199</f>
        <v>501062014.5</v>
      </c>
      <c r="BE3199" s="2"/>
      <c r="BH3199" s="2"/>
    </row>
    <row r="3200" spans="2:60" ht="17" hidden="1" outlineLevel="1" x14ac:dyDescent="0.2">
      <c r="B3200" s="82">
        <v>3</v>
      </c>
      <c r="C3200" s="144" t="s">
        <v>496</v>
      </c>
      <c r="D3200" s="144"/>
      <c r="E3200" s="82" t="s">
        <v>495</v>
      </c>
      <c r="F3200" s="143">
        <v>4085.7</v>
      </c>
      <c r="G3200" s="142">
        <f>+[2]THKL!F3212</f>
        <v>4085.7</v>
      </c>
      <c r="H3200" s="176"/>
      <c r="I3200" s="176"/>
      <c r="J3200" s="176"/>
      <c r="K3200" s="156" t="s">
        <v>89</v>
      </c>
      <c r="L3200" s="157">
        <v>75000</v>
      </c>
      <c r="M3200" s="157">
        <f>SUM(K3200:L3200)</f>
        <v>75000</v>
      </c>
      <c r="N3200" s="83">
        <f>IF(V3200&lt;&gt;"VTC VHm",_xlfn.XLOOKUP(Z3200,$AC$4015:$AC$4035,$AD$4015:$AD$4035,0)*M3200,_xlfn.XLOOKUP(Z3200,$AC$4015:$AC$4035,$AD$4015:$AD$4035,0)*L3200)</f>
        <v>0</v>
      </c>
      <c r="O3200" s="83">
        <f>IF(V3200&lt;&gt;"VTC VHm",_xlfn.XLOOKUP(Z3200,$AC$4015:$AC$4035,$AE$4015:$AE$4035,0)*M3200,_xlfn.XLOOKUP(Z3200,$AC$4015:$AC$4035,$AE$4015:$AE$4035,0)*L3200)</f>
        <v>0</v>
      </c>
      <c r="P3200" s="83">
        <f>SUM(N3200:O3200)</f>
        <v>0</v>
      </c>
      <c r="Q3200" s="157">
        <f>M3200*G3200</f>
        <v>306427500</v>
      </c>
      <c r="R3200" s="157">
        <f>G3200*P3200</f>
        <v>0</v>
      </c>
      <c r="S3200" s="83">
        <f>SUM(Q3200:R3200)</f>
        <v>306427500</v>
      </c>
      <c r="T3200" s="221" t="s">
        <v>24</v>
      </c>
      <c r="U3200" s="176"/>
      <c r="V3200" s="176"/>
      <c r="W3200" s="176"/>
      <c r="X3200" s="44" t="s">
        <v>33</v>
      </c>
      <c r="Y3200" s="44"/>
      <c r="Z3200" s="44" t="s">
        <v>0</v>
      </c>
      <c r="AA3200" s="44" t="s">
        <v>80</v>
      </c>
      <c r="AB3200" s="2">
        <v>151667.03077597503</v>
      </c>
      <c r="AC3200" s="2">
        <v>619665987.64140117</v>
      </c>
      <c r="AD3200" s="2">
        <f>+M3200</f>
        <v>75000</v>
      </c>
      <c r="AE3200" s="2">
        <f>+AD3200*14%</f>
        <v>10500.000000000002</v>
      </c>
      <c r="AF3200" s="155">
        <f>+AD3200*35%</f>
        <v>26250</v>
      </c>
      <c r="AG3200" s="2">
        <f>+AD3200*F3200</f>
        <v>306427500</v>
      </c>
      <c r="AH3200" s="2">
        <f>+AE3200*F3200</f>
        <v>42899850.000000007</v>
      </c>
      <c r="AI3200" s="2">
        <f>+AF3200*F3200</f>
        <v>107249625</v>
      </c>
      <c r="AJ3200" s="2">
        <f>SUM(AG3200:AI3200)</f>
        <v>456576975</v>
      </c>
      <c r="AK3200" s="2">
        <f>+AD3200*G3200</f>
        <v>306427500</v>
      </c>
      <c r="AL3200" s="2">
        <f>+AE3200*G3200</f>
        <v>42899850.000000007</v>
      </c>
      <c r="AM3200" s="2">
        <f>+AF3200*G3200</f>
        <v>107249625</v>
      </c>
      <c r="AN3200" s="155">
        <f>SUM(AK3200:AM3200)</f>
        <v>456576975</v>
      </c>
      <c r="AQ3200" s="145" t="s">
        <v>79</v>
      </c>
      <c r="AU3200" s="8"/>
      <c r="AV3200" s="8"/>
      <c r="AW3200" s="2">
        <f>'[2]BoQ HSYC. Trâm check'!$AT3200</f>
        <v>45000</v>
      </c>
      <c r="AX3200" s="8">
        <f>F3200*AW3200</f>
        <v>183856500</v>
      </c>
      <c r="AY3200" s="8">
        <f>IF(AQ3200="CT",7%,5%)*AX3200</f>
        <v>9192825</v>
      </c>
      <c r="AZ3200" s="8">
        <f>AX3200*2%</f>
        <v>3677130</v>
      </c>
      <c r="BA3200" s="8">
        <f>IF(BB3200&gt;0,0,AX3200*5%)</f>
        <v>0</v>
      </c>
      <c r="BB3200" s="8">
        <f>(AX3200-BG3200)*35%</f>
        <v>64349774.999999993</v>
      </c>
      <c r="BC3200" s="8">
        <f>+AX3200+AY3200+AZ3200+BA3200+BB3200</f>
        <v>261076230</v>
      </c>
      <c r="BD3200" s="8">
        <f>AX3200-AT3200</f>
        <v>183856500</v>
      </c>
      <c r="BE3200" s="2"/>
      <c r="BH3200" s="2"/>
    </row>
    <row r="3201" spans="2:60" ht="34" hidden="1" outlineLevel="1" x14ac:dyDescent="0.2">
      <c r="B3201" s="82">
        <v>4</v>
      </c>
      <c r="C3201" s="144" t="s">
        <v>494</v>
      </c>
      <c r="D3201" s="144"/>
      <c r="E3201" s="82" t="s">
        <v>52</v>
      </c>
      <c r="F3201" s="143">
        <v>3416.11</v>
      </c>
      <c r="G3201" s="142">
        <f>+[2]THKL!F3213</f>
        <v>3416.11</v>
      </c>
      <c r="H3201" s="176"/>
      <c r="I3201" s="176"/>
      <c r="J3201" s="176"/>
      <c r="K3201" s="156" t="s">
        <v>89</v>
      </c>
      <c r="L3201" s="157">
        <v>30000</v>
      </c>
      <c r="M3201" s="157">
        <f>SUM(K3201:L3201)</f>
        <v>30000</v>
      </c>
      <c r="N3201" s="83">
        <f>IF(V3201&lt;&gt;"VTC VHm",_xlfn.XLOOKUP(Z3201,$AC$4015:$AC$4035,$AD$4015:$AD$4035,0)*M3201,_xlfn.XLOOKUP(Z3201,$AC$4015:$AC$4035,$AD$4015:$AD$4035,0)*L3201)</f>
        <v>0</v>
      </c>
      <c r="O3201" s="83">
        <f>IF(V3201&lt;&gt;"VTC VHm",_xlfn.XLOOKUP(Z3201,$AC$4015:$AC$4035,$AE$4015:$AE$4035,0)*M3201,_xlfn.XLOOKUP(Z3201,$AC$4015:$AC$4035,$AE$4015:$AE$4035,0)*L3201)</f>
        <v>0</v>
      </c>
      <c r="P3201" s="83">
        <f>SUM(N3201:O3201)</f>
        <v>0</v>
      </c>
      <c r="Q3201" s="157">
        <f>M3201*G3201</f>
        <v>102483300</v>
      </c>
      <c r="R3201" s="157">
        <f>G3201*P3201</f>
        <v>0</v>
      </c>
      <c r="S3201" s="83">
        <f>SUM(Q3201:R3201)</f>
        <v>102483300</v>
      </c>
      <c r="T3201" s="221" t="s">
        <v>24</v>
      </c>
      <c r="U3201" s="176"/>
      <c r="V3201" s="176"/>
      <c r="W3201" s="176"/>
      <c r="X3201" s="44" t="s">
        <v>33</v>
      </c>
      <c r="Y3201" s="44"/>
      <c r="Z3201" s="44" t="s">
        <v>0</v>
      </c>
      <c r="AA3201" s="44" t="s">
        <v>80</v>
      </c>
      <c r="AB3201" s="2">
        <v>92251.376122125017</v>
      </c>
      <c r="AC3201" s="2">
        <v>315140848.4845525</v>
      </c>
      <c r="AD3201" s="2">
        <f>+M3201</f>
        <v>30000</v>
      </c>
      <c r="AE3201" s="2">
        <f>+AD3201*14%</f>
        <v>4200</v>
      </c>
      <c r="AF3201" s="155">
        <f>+AD3201*35%</f>
        <v>10500</v>
      </c>
      <c r="AG3201" s="2">
        <f>+AD3201*F3201</f>
        <v>102483300</v>
      </c>
      <c r="AH3201" s="2">
        <f>+AE3201*F3201</f>
        <v>14347662</v>
      </c>
      <c r="AI3201" s="2">
        <f>+AF3201*F3201</f>
        <v>35869155</v>
      </c>
      <c r="AJ3201" s="2">
        <f>SUM(AG3201:AI3201)</f>
        <v>152700117</v>
      </c>
      <c r="AK3201" s="2">
        <f>+AD3201*G3201</f>
        <v>102483300</v>
      </c>
      <c r="AL3201" s="2">
        <f>+AE3201*G3201</f>
        <v>14347662</v>
      </c>
      <c r="AM3201" s="2">
        <f>+AF3201*G3201</f>
        <v>35869155</v>
      </c>
      <c r="AN3201" s="155">
        <f>SUM(AK3201:AM3201)</f>
        <v>152700117</v>
      </c>
      <c r="AQ3201" s="145" t="s">
        <v>79</v>
      </c>
      <c r="AU3201" s="8"/>
      <c r="AV3201" s="8"/>
      <c r="AW3201" s="2">
        <f>'[2]BoQ HSYC. Trâm check'!$AT3201</f>
        <v>33000</v>
      </c>
      <c r="AX3201" s="8">
        <f>F3201*AW3201</f>
        <v>112731630</v>
      </c>
      <c r="AY3201" s="8">
        <f>IF(AQ3201="CT",7%,5%)*AX3201</f>
        <v>5636581.5</v>
      </c>
      <c r="AZ3201" s="8">
        <f>AX3201*2%</f>
        <v>2254632.6</v>
      </c>
      <c r="BA3201" s="8">
        <f>IF(BB3201&gt;0,0,AX3201*5%)</f>
        <v>0</v>
      </c>
      <c r="BB3201" s="8">
        <f>(AX3201-BG3201)*35%</f>
        <v>39456070.5</v>
      </c>
      <c r="BC3201" s="8">
        <f>+AX3201+AY3201+AZ3201+BA3201+BB3201</f>
        <v>160078914.59999999</v>
      </c>
      <c r="BD3201" s="8">
        <f>AX3201-AT3201</f>
        <v>112731630</v>
      </c>
      <c r="BE3201" s="2"/>
      <c r="BH3201" s="2"/>
    </row>
    <row r="3202" spans="2:60" s="92" customFormat="1" ht="17" collapsed="1" x14ac:dyDescent="0.2">
      <c r="B3202" s="163"/>
      <c r="C3202" s="164" t="s">
        <v>505</v>
      </c>
      <c r="D3202" s="164"/>
      <c r="E3202" s="163"/>
      <c r="F3202" s="162"/>
      <c r="G3202" s="149">
        <f>+[2]THKL!F3214</f>
        <v>0</v>
      </c>
      <c r="H3202" s="158"/>
      <c r="I3202" s="158"/>
      <c r="J3202" s="158"/>
      <c r="K3202" s="159"/>
      <c r="L3202" s="161"/>
      <c r="M3202" s="161">
        <f>SUM(K3202:L3202)</f>
        <v>0</v>
      </c>
      <c r="N3202" s="83">
        <f>IF(V3202&lt;&gt;"VTC VHm",_xlfn.XLOOKUP(Z3202,$AC$4015:$AC$4035,$AD$4015:$AD$4035,0)*M3202,_xlfn.XLOOKUP(Z3202,$AC$4015:$AC$4035,$AD$4015:$AD$4035,0)*L3202)</f>
        <v>0</v>
      </c>
      <c r="O3202" s="83">
        <f>IF(V3202&lt;&gt;"VTC VHm",_xlfn.XLOOKUP(Z3202,$AC$4015:$AC$4035,$AE$4015:$AE$4035,0)*M3202,_xlfn.XLOOKUP(Z3202,$AC$4015:$AC$4035,$AE$4015:$AE$4035,0)*L3202)</f>
        <v>0</v>
      </c>
      <c r="P3202" s="160">
        <f>SUM(N3202:O3202)</f>
        <v>0</v>
      </c>
      <c r="Q3202" s="161">
        <f>M3202*G3202</f>
        <v>0</v>
      </c>
      <c r="R3202" s="161">
        <f>G3202*P3202</f>
        <v>0</v>
      </c>
      <c r="S3202" s="160">
        <f>SUM(Q3202:R3202)</f>
        <v>0</v>
      </c>
      <c r="T3202" s="159"/>
      <c r="U3202" s="158"/>
      <c r="V3202" s="158"/>
      <c r="W3202" s="158"/>
      <c r="X3202" s="94" t="s">
        <v>33</v>
      </c>
      <c r="Y3202" s="94"/>
      <c r="Z3202" s="94" t="s">
        <v>0</v>
      </c>
      <c r="AA3202" s="44" t="s">
        <v>80</v>
      </c>
      <c r="AB3202" s="93"/>
      <c r="AC3202" s="93">
        <v>0</v>
      </c>
      <c r="AD3202" s="93">
        <f>+M3202</f>
        <v>0</v>
      </c>
      <c r="AE3202" s="93">
        <f>+AD3202*14%</f>
        <v>0</v>
      </c>
      <c r="AF3202" s="93">
        <f>+AD3202*35%</f>
        <v>0</v>
      </c>
      <c r="AG3202" s="93">
        <f>+AD3202*F3202</f>
        <v>0</v>
      </c>
      <c r="AH3202" s="93">
        <f>+AE3202*F3202</f>
        <v>0</v>
      </c>
      <c r="AI3202" s="93">
        <f>+AF3202*F3202</f>
        <v>0</v>
      </c>
      <c r="AJ3202" s="93">
        <f>SUM(AG3202:AI3202)</f>
        <v>0</v>
      </c>
      <c r="AK3202" s="93">
        <f>+AD3202*G3202</f>
        <v>0</v>
      </c>
      <c r="AL3202" s="93">
        <f>+AE3202*G3202</f>
        <v>0</v>
      </c>
      <c r="AM3202" s="93">
        <f>+AF3202*G3202</f>
        <v>0</v>
      </c>
      <c r="AN3202" s="93">
        <f>SUM(AK3202:AM3202)</f>
        <v>0</v>
      </c>
      <c r="AQ3202" s="145" t="s">
        <v>79</v>
      </c>
      <c r="AU3202" s="8"/>
      <c r="AV3202" s="8"/>
      <c r="AW3202" s="2">
        <f>'[2]BoQ HSYC. Trâm check'!$AT3202</f>
        <v>0</v>
      </c>
      <c r="AX3202" s="8">
        <f>F3202*AW3202</f>
        <v>0</v>
      </c>
      <c r="AY3202" s="8">
        <f>IF(AQ3202="CT",7%,5%)*AX3202</f>
        <v>0</v>
      </c>
      <c r="AZ3202" s="8">
        <f>AX3202*2%</f>
        <v>0</v>
      </c>
      <c r="BA3202" s="8">
        <f>IF(BB3202&gt;0,0,AX3202*5%)</f>
        <v>0</v>
      </c>
      <c r="BB3202" s="8">
        <f>(AX3202-BG3202)*35%</f>
        <v>0</v>
      </c>
      <c r="BC3202" s="8">
        <f>+AX3202+AY3202+AZ3202+BA3202+BB3202</f>
        <v>0</v>
      </c>
      <c r="BD3202" s="8">
        <f>AX3202-AT3202</f>
        <v>0</v>
      </c>
      <c r="BE3202" s="2"/>
      <c r="BH3202" s="2"/>
    </row>
    <row r="3203" spans="2:60" ht="34" hidden="1" outlineLevel="1" x14ac:dyDescent="0.2">
      <c r="B3203" s="82">
        <v>5</v>
      </c>
      <c r="C3203" s="144" t="s">
        <v>499</v>
      </c>
      <c r="D3203" s="144"/>
      <c r="E3203" s="82" t="s">
        <v>497</v>
      </c>
      <c r="F3203" s="143">
        <v>167.53</v>
      </c>
      <c r="G3203" s="142">
        <f>+[2]THKL!F3215</f>
        <v>167.53</v>
      </c>
      <c r="H3203" s="132"/>
      <c r="I3203" s="132"/>
      <c r="J3203" s="132"/>
      <c r="K3203" s="156" t="str">
        <f>$K$3198</f>
        <v>Bao gồm</v>
      </c>
      <c r="L3203" s="157">
        <f>$L$3198</f>
        <v>181200</v>
      </c>
      <c r="M3203" s="157">
        <f>SUM(K3203:L3203)</f>
        <v>181200</v>
      </c>
      <c r="N3203" s="83">
        <f>IF(V3203&lt;&gt;"VTC VHm",_xlfn.XLOOKUP(Z3203,$AC$4015:$AC$4035,$AD$4015:$AD$4035,0)*M3203,_xlfn.XLOOKUP(Z3203,$AC$4015:$AC$4035,$AD$4015:$AD$4035,0)*L3203)</f>
        <v>0</v>
      </c>
      <c r="O3203" s="83">
        <f>IF(V3203&lt;&gt;"VTC VHm",_xlfn.XLOOKUP(Z3203,$AC$4015:$AC$4035,$AE$4015:$AE$4035,0)*M3203,_xlfn.XLOOKUP(Z3203,$AC$4015:$AC$4035,$AE$4015:$AE$4035,0)*L3203)</f>
        <v>0</v>
      </c>
      <c r="P3203" s="83">
        <f>SUM(N3203:O3203)</f>
        <v>0</v>
      </c>
      <c r="Q3203" s="157">
        <f>M3203*G3203</f>
        <v>30356436</v>
      </c>
      <c r="R3203" s="157">
        <f>G3203*P3203</f>
        <v>0</v>
      </c>
      <c r="S3203" s="83">
        <f>SUM(Q3203:R3203)</f>
        <v>30356436</v>
      </c>
      <c r="T3203" s="221" t="s">
        <v>24</v>
      </c>
      <c r="U3203" s="132"/>
      <c r="V3203" s="132"/>
      <c r="W3203" s="132"/>
      <c r="X3203" s="44" t="s">
        <v>33</v>
      </c>
      <c r="Y3203" s="44"/>
      <c r="Z3203" s="44" t="s">
        <v>0</v>
      </c>
      <c r="AA3203" s="44" t="s">
        <v>80</v>
      </c>
      <c r="AB3203" s="2">
        <v>316797.86004900001</v>
      </c>
      <c r="AC3203" s="2">
        <v>53073145.494008973</v>
      </c>
      <c r="AD3203" s="2">
        <f>+M3203</f>
        <v>181200</v>
      </c>
      <c r="AE3203" s="2">
        <f>+AD3203*14%</f>
        <v>25368.000000000004</v>
      </c>
      <c r="AF3203" s="155">
        <f>+AD3203*35%</f>
        <v>63419.999999999993</v>
      </c>
      <c r="AG3203" s="2">
        <f>+AD3203*F3203</f>
        <v>30356436</v>
      </c>
      <c r="AH3203" s="2">
        <f>+AE3203*F3203</f>
        <v>4249901.040000001</v>
      </c>
      <c r="AI3203" s="2">
        <f>+AF3203*F3203</f>
        <v>10624752.6</v>
      </c>
      <c r="AJ3203" s="2">
        <f>SUM(AG3203:AI3203)</f>
        <v>45231089.640000001</v>
      </c>
      <c r="AK3203" s="2">
        <f>+AD3203*G3203</f>
        <v>30356436</v>
      </c>
      <c r="AL3203" s="2">
        <f>+AE3203*G3203</f>
        <v>4249901.040000001</v>
      </c>
      <c r="AM3203" s="2">
        <f>+AF3203*G3203</f>
        <v>10624752.6</v>
      </c>
      <c r="AN3203" s="155">
        <f>SUM(AK3203:AM3203)</f>
        <v>45231089.640000001</v>
      </c>
      <c r="AQ3203" s="145" t="s">
        <v>79</v>
      </c>
      <c r="AU3203" s="8"/>
      <c r="AV3203" s="8"/>
      <c r="AW3203" s="2">
        <f>'[2]BoQ HSYC. Trâm check'!$AT3203</f>
        <v>435000</v>
      </c>
      <c r="AX3203" s="8">
        <f>F3203*AW3203</f>
        <v>72875550</v>
      </c>
      <c r="AY3203" s="8">
        <f>IF(AQ3203="CT",7%,5%)*AX3203</f>
        <v>3643777.5</v>
      </c>
      <c r="AZ3203" s="8">
        <f>AX3203*2%</f>
        <v>1457511</v>
      </c>
      <c r="BA3203" s="8">
        <f>IF(BB3203&gt;0,0,AX3203*5%)</f>
        <v>0</v>
      </c>
      <c r="BB3203" s="8">
        <f>(AX3203-BG3203)*35%</f>
        <v>25506442.5</v>
      </c>
      <c r="BC3203" s="8">
        <f>+AX3203+AY3203+AZ3203+BA3203+BB3203</f>
        <v>103483281</v>
      </c>
      <c r="BD3203" s="8">
        <f>AX3203-AT3203</f>
        <v>72875550</v>
      </c>
      <c r="BE3203" s="2"/>
      <c r="BH3203" s="2"/>
    </row>
    <row r="3204" spans="2:60" ht="34" hidden="1" outlineLevel="1" x14ac:dyDescent="0.2">
      <c r="B3204" s="82">
        <v>6</v>
      </c>
      <c r="C3204" s="144" t="s">
        <v>498</v>
      </c>
      <c r="D3204" s="144"/>
      <c r="E3204" s="82" t="s">
        <v>497</v>
      </c>
      <c r="F3204" s="143">
        <v>279.2167</v>
      </c>
      <c r="G3204" s="142">
        <f>+[2]THKL!F3216</f>
        <v>279.2167</v>
      </c>
      <c r="H3204" s="132"/>
      <c r="I3204" s="132"/>
      <c r="J3204" s="132"/>
      <c r="K3204" s="156" t="str">
        <f>$K$3198</f>
        <v>Bao gồm</v>
      </c>
      <c r="L3204" s="157">
        <f>$L$3198</f>
        <v>181200</v>
      </c>
      <c r="M3204" s="157">
        <f>SUM(K3204:L3204)</f>
        <v>181200</v>
      </c>
      <c r="N3204" s="83">
        <f>IF(V3204&lt;&gt;"VTC VHm",_xlfn.XLOOKUP(Z3204,$AC$4015:$AC$4035,$AD$4015:$AD$4035,0)*M3204,_xlfn.XLOOKUP(Z3204,$AC$4015:$AC$4035,$AD$4015:$AD$4035,0)*L3204)</f>
        <v>0</v>
      </c>
      <c r="O3204" s="83">
        <f>IF(V3204&lt;&gt;"VTC VHm",_xlfn.XLOOKUP(Z3204,$AC$4015:$AC$4035,$AE$4015:$AE$4035,0)*M3204,_xlfn.XLOOKUP(Z3204,$AC$4015:$AC$4035,$AE$4015:$AE$4035,0)*L3204)</f>
        <v>0</v>
      </c>
      <c r="P3204" s="83">
        <f>SUM(N3204:O3204)</f>
        <v>0</v>
      </c>
      <c r="Q3204" s="157">
        <f>M3204*G3204</f>
        <v>50594066.039999999</v>
      </c>
      <c r="R3204" s="157">
        <f>G3204*P3204</f>
        <v>0</v>
      </c>
      <c r="S3204" s="83">
        <f>SUM(Q3204:R3204)</f>
        <v>50594066.039999999</v>
      </c>
      <c r="T3204" s="221" t="s">
        <v>24</v>
      </c>
      <c r="U3204" s="132"/>
      <c r="V3204" s="132"/>
      <c r="W3204" s="132"/>
      <c r="X3204" s="44" t="s">
        <v>33</v>
      </c>
      <c r="Y3204" s="44"/>
      <c r="Z3204" s="44" t="s">
        <v>0</v>
      </c>
      <c r="AA3204" s="44" t="s">
        <v>80</v>
      </c>
      <c r="AB3204" s="2">
        <v>133343.0424381</v>
      </c>
      <c r="AC3204" s="2">
        <v>37231604.277526237</v>
      </c>
      <c r="AD3204" s="2">
        <f>+M3204</f>
        <v>181200</v>
      </c>
      <c r="AE3204" s="2">
        <f>+AD3204*14%</f>
        <v>25368.000000000004</v>
      </c>
      <c r="AF3204" s="155">
        <f>+AD3204*35%</f>
        <v>63419.999999999993</v>
      </c>
      <c r="AG3204" s="2">
        <f>+AD3204*F3204</f>
        <v>50594066.039999999</v>
      </c>
      <c r="AH3204" s="2">
        <f>+AE3204*F3204</f>
        <v>7083169.245600001</v>
      </c>
      <c r="AI3204" s="2">
        <f>+AF3204*F3204</f>
        <v>17707923.113999996</v>
      </c>
      <c r="AJ3204" s="2">
        <f>SUM(AG3204:AI3204)</f>
        <v>75385158.399599999</v>
      </c>
      <c r="AK3204" s="2">
        <f>+AD3204*G3204</f>
        <v>50594066.039999999</v>
      </c>
      <c r="AL3204" s="2">
        <f>+AE3204*G3204</f>
        <v>7083169.245600001</v>
      </c>
      <c r="AM3204" s="2">
        <f>+AF3204*G3204</f>
        <v>17707923.113999996</v>
      </c>
      <c r="AN3204" s="155">
        <f>SUM(AK3204:AM3204)</f>
        <v>75385158.399599999</v>
      </c>
      <c r="AQ3204" s="145" t="s">
        <v>79</v>
      </c>
      <c r="AU3204" s="8"/>
      <c r="AV3204" s="8"/>
      <c r="AW3204" s="2">
        <f>'[2]BoQ HSYC. Trâm check'!$AT3204</f>
        <v>435000</v>
      </c>
      <c r="AX3204" s="8">
        <f>F3204*AW3204</f>
        <v>121459264.5</v>
      </c>
      <c r="AY3204" s="8">
        <f>IF(AQ3204="CT",7%,5%)*AX3204</f>
        <v>6072963.2250000006</v>
      </c>
      <c r="AZ3204" s="8">
        <f>AX3204*2%</f>
        <v>2429185.29</v>
      </c>
      <c r="BA3204" s="8">
        <f>IF(BB3204&gt;0,0,AX3204*5%)</f>
        <v>0</v>
      </c>
      <c r="BB3204" s="8">
        <f>(AX3204-BG3204)*35%</f>
        <v>42510742.574999996</v>
      </c>
      <c r="BC3204" s="8">
        <f>+AX3204+AY3204+AZ3204+BA3204+BB3204</f>
        <v>172472155.59</v>
      </c>
      <c r="BD3204" s="8">
        <f>AX3204-AT3204</f>
        <v>121459264.5</v>
      </c>
      <c r="BE3204" s="2"/>
      <c r="BH3204" s="2"/>
    </row>
    <row r="3205" spans="2:60" ht="17" hidden="1" outlineLevel="1" x14ac:dyDescent="0.2">
      <c r="B3205" s="82">
        <v>7</v>
      </c>
      <c r="C3205" s="144" t="s">
        <v>496</v>
      </c>
      <c r="D3205" s="144"/>
      <c r="E3205" s="82" t="s">
        <v>495</v>
      </c>
      <c r="F3205" s="143">
        <v>931.66499999999996</v>
      </c>
      <c r="G3205" s="142">
        <f>+[2]THKL!F3217</f>
        <v>931.66499999999996</v>
      </c>
      <c r="H3205" s="132"/>
      <c r="I3205" s="132"/>
      <c r="J3205" s="132"/>
      <c r="K3205" s="156" t="str">
        <f>$K$3200</f>
        <v>Bao gồm</v>
      </c>
      <c r="L3205" s="157">
        <f>$L$3200</f>
        <v>75000</v>
      </c>
      <c r="M3205" s="157">
        <f>SUM(K3205:L3205)</f>
        <v>75000</v>
      </c>
      <c r="N3205" s="83">
        <f>IF(V3205&lt;&gt;"VTC VHm",_xlfn.XLOOKUP(Z3205,$AC$4015:$AC$4035,$AD$4015:$AD$4035,0)*M3205,_xlfn.XLOOKUP(Z3205,$AC$4015:$AC$4035,$AD$4015:$AD$4035,0)*L3205)</f>
        <v>0</v>
      </c>
      <c r="O3205" s="83">
        <f>IF(V3205&lt;&gt;"VTC VHm",_xlfn.XLOOKUP(Z3205,$AC$4015:$AC$4035,$AE$4015:$AE$4035,0)*M3205,_xlfn.XLOOKUP(Z3205,$AC$4015:$AC$4035,$AE$4015:$AE$4035,0)*L3205)</f>
        <v>0</v>
      </c>
      <c r="P3205" s="83">
        <f>SUM(N3205:O3205)</f>
        <v>0</v>
      </c>
      <c r="Q3205" s="157">
        <f>M3205*G3205</f>
        <v>69874875</v>
      </c>
      <c r="R3205" s="157">
        <f>G3205*P3205</f>
        <v>0</v>
      </c>
      <c r="S3205" s="83">
        <f>SUM(Q3205:R3205)</f>
        <v>69874875</v>
      </c>
      <c r="T3205" s="221" t="s">
        <v>24</v>
      </c>
      <c r="U3205" s="132"/>
      <c r="V3205" s="132"/>
      <c r="W3205" s="132"/>
      <c r="X3205" s="44" t="s">
        <v>33</v>
      </c>
      <c r="Y3205" s="44"/>
      <c r="Z3205" s="44" t="s">
        <v>0</v>
      </c>
      <c r="AA3205" s="44" t="s">
        <v>80</v>
      </c>
      <c r="AB3205" s="2">
        <v>151419.082523775</v>
      </c>
      <c r="AC3205" s="2">
        <v>141071859.51951283</v>
      </c>
      <c r="AD3205" s="2">
        <f>+M3205</f>
        <v>75000</v>
      </c>
      <c r="AE3205" s="2">
        <f>+AD3205*14%</f>
        <v>10500.000000000002</v>
      </c>
      <c r="AF3205" s="155">
        <f>+AD3205*35%</f>
        <v>26250</v>
      </c>
      <c r="AG3205" s="2">
        <f>+AD3205*F3205</f>
        <v>69874875</v>
      </c>
      <c r="AH3205" s="2">
        <f>+AE3205*F3205</f>
        <v>9782482.5000000019</v>
      </c>
      <c r="AI3205" s="2">
        <f>+AF3205*F3205</f>
        <v>24456206.25</v>
      </c>
      <c r="AJ3205" s="2">
        <f>SUM(AG3205:AI3205)</f>
        <v>104113563.75</v>
      </c>
      <c r="AK3205" s="2">
        <f>+AD3205*G3205</f>
        <v>69874875</v>
      </c>
      <c r="AL3205" s="2">
        <f>+AE3205*G3205</f>
        <v>9782482.5000000019</v>
      </c>
      <c r="AM3205" s="2">
        <f>+AF3205*G3205</f>
        <v>24456206.25</v>
      </c>
      <c r="AN3205" s="155">
        <f>SUM(AK3205:AM3205)</f>
        <v>104113563.75</v>
      </c>
      <c r="AQ3205" s="145" t="s">
        <v>79</v>
      </c>
      <c r="AU3205" s="8"/>
      <c r="AV3205" s="8"/>
      <c r="AW3205" s="2">
        <f>'[2]BoQ HSYC. Trâm check'!$AT3205</f>
        <v>45000</v>
      </c>
      <c r="AX3205" s="8">
        <f>F3205*AW3205</f>
        <v>41924925</v>
      </c>
      <c r="AY3205" s="8">
        <f>IF(AQ3205="CT",7%,5%)*AX3205</f>
        <v>2096246.25</v>
      </c>
      <c r="AZ3205" s="8">
        <f>AX3205*2%</f>
        <v>838498.5</v>
      </c>
      <c r="BA3205" s="8">
        <f>IF(BB3205&gt;0,0,AX3205*5%)</f>
        <v>0</v>
      </c>
      <c r="BB3205" s="8">
        <f>(AX3205-BG3205)*35%</f>
        <v>14673723.75</v>
      </c>
      <c r="BC3205" s="8">
        <f>+AX3205+AY3205+AZ3205+BA3205+BB3205</f>
        <v>59533393.5</v>
      </c>
      <c r="BD3205" s="8">
        <f>AX3205-AT3205</f>
        <v>41924925</v>
      </c>
      <c r="BE3205" s="2"/>
      <c r="BH3205" s="2"/>
    </row>
    <row r="3206" spans="2:60" ht="34" hidden="1" outlineLevel="1" x14ac:dyDescent="0.2">
      <c r="B3206" s="82">
        <v>8</v>
      </c>
      <c r="C3206" s="144" t="s">
        <v>494</v>
      </c>
      <c r="D3206" s="144"/>
      <c r="E3206" s="82" t="s">
        <v>52</v>
      </c>
      <c r="F3206" s="143">
        <v>4362.3227999999999</v>
      </c>
      <c r="G3206" s="142">
        <f>+[2]THKL!F3218</f>
        <v>4362.3227999999999</v>
      </c>
      <c r="H3206" s="176"/>
      <c r="I3206" s="176"/>
      <c r="J3206" s="176"/>
      <c r="K3206" s="156" t="str">
        <f>$K$3201</f>
        <v>Bao gồm</v>
      </c>
      <c r="L3206" s="157">
        <f>$L$3201</f>
        <v>30000</v>
      </c>
      <c r="M3206" s="157">
        <f>SUM(K3206:L3206)</f>
        <v>30000</v>
      </c>
      <c r="N3206" s="83">
        <f>IF(V3206&lt;&gt;"VTC VHm",_xlfn.XLOOKUP(Z3206,$AC$4015:$AC$4035,$AD$4015:$AD$4035,0)*M3206,_xlfn.XLOOKUP(Z3206,$AC$4015:$AC$4035,$AD$4015:$AD$4035,0)*L3206)</f>
        <v>0</v>
      </c>
      <c r="O3206" s="83">
        <f>IF(V3206&lt;&gt;"VTC VHm",_xlfn.XLOOKUP(Z3206,$AC$4015:$AC$4035,$AE$4015:$AE$4035,0)*M3206,_xlfn.XLOOKUP(Z3206,$AC$4015:$AC$4035,$AE$4015:$AE$4035,0)*L3206)</f>
        <v>0</v>
      </c>
      <c r="P3206" s="83">
        <f>SUM(N3206:O3206)</f>
        <v>0</v>
      </c>
      <c r="Q3206" s="157">
        <f>M3206*G3206</f>
        <v>130869684</v>
      </c>
      <c r="R3206" s="157">
        <f>G3206*P3206</f>
        <v>0</v>
      </c>
      <c r="S3206" s="83">
        <f>SUM(Q3206:R3206)</f>
        <v>130869684</v>
      </c>
      <c r="T3206" s="221" t="s">
        <v>24</v>
      </c>
      <c r="U3206" s="176"/>
      <c r="V3206" s="176"/>
      <c r="W3206" s="176"/>
      <c r="X3206" s="44" t="s">
        <v>33</v>
      </c>
      <c r="Y3206" s="44"/>
      <c r="Z3206" s="44" t="s">
        <v>0</v>
      </c>
      <c r="AA3206" s="44" t="s">
        <v>80</v>
      </c>
      <c r="AB3206" s="2">
        <v>92251.376122125017</v>
      </c>
      <c r="AC3206" s="2">
        <v>402430281.38892156</v>
      </c>
      <c r="AD3206" s="2">
        <f>+M3206</f>
        <v>30000</v>
      </c>
      <c r="AE3206" s="2">
        <f>+AD3206*14%</f>
        <v>4200</v>
      </c>
      <c r="AF3206" s="155">
        <f>+AD3206*35%</f>
        <v>10500</v>
      </c>
      <c r="AG3206" s="2">
        <f>+AD3206*F3206</f>
        <v>130869684</v>
      </c>
      <c r="AH3206" s="2">
        <f>+AE3206*F3206</f>
        <v>18321755.759999998</v>
      </c>
      <c r="AI3206" s="2">
        <f>+AF3206*F3206</f>
        <v>45804389.399999999</v>
      </c>
      <c r="AJ3206" s="2">
        <f>SUM(AG3206:AI3206)</f>
        <v>194995829.16</v>
      </c>
      <c r="AK3206" s="2">
        <f>+AD3206*G3206</f>
        <v>130869684</v>
      </c>
      <c r="AL3206" s="2">
        <f>+AE3206*G3206</f>
        <v>18321755.759999998</v>
      </c>
      <c r="AM3206" s="2">
        <f>+AF3206*G3206</f>
        <v>45804389.399999999</v>
      </c>
      <c r="AN3206" s="155">
        <f>SUM(AK3206:AM3206)</f>
        <v>194995829.16</v>
      </c>
      <c r="AQ3206" s="145" t="s">
        <v>79</v>
      </c>
      <c r="AU3206" s="8"/>
      <c r="AV3206" s="8"/>
      <c r="AW3206" s="2">
        <f>'[2]BoQ HSYC. Trâm check'!$AT3206</f>
        <v>33000</v>
      </c>
      <c r="AX3206" s="8">
        <f>F3206*AW3206</f>
        <v>143956652.40000001</v>
      </c>
      <c r="AY3206" s="8">
        <f>IF(AQ3206="CT",7%,5%)*AX3206</f>
        <v>7197832.620000001</v>
      </c>
      <c r="AZ3206" s="8">
        <f>AX3206*2%</f>
        <v>2879133.048</v>
      </c>
      <c r="BA3206" s="8">
        <f>IF(BB3206&gt;0,0,AX3206*5%)</f>
        <v>0</v>
      </c>
      <c r="BB3206" s="8">
        <f>(AX3206-BG3206)*35%</f>
        <v>50384828.339999996</v>
      </c>
      <c r="BC3206" s="8">
        <f>+AX3206+AY3206+AZ3206+BA3206+BB3206</f>
        <v>204418446.40800002</v>
      </c>
      <c r="BD3206" s="8">
        <f>AX3206-AT3206</f>
        <v>143956652.40000001</v>
      </c>
      <c r="BE3206" s="2"/>
      <c r="BH3206" s="2"/>
    </row>
    <row r="3207" spans="2:60" s="92" customFormat="1" ht="17" collapsed="1" x14ac:dyDescent="0.2">
      <c r="B3207" s="163"/>
      <c r="C3207" s="164" t="s">
        <v>504</v>
      </c>
      <c r="D3207" s="164"/>
      <c r="E3207" s="163"/>
      <c r="F3207" s="162"/>
      <c r="G3207" s="149">
        <f>+[2]THKL!F3219</f>
        <v>0</v>
      </c>
      <c r="H3207" s="158"/>
      <c r="I3207" s="158"/>
      <c r="J3207" s="158"/>
      <c r="K3207" s="159"/>
      <c r="L3207" s="161"/>
      <c r="M3207" s="161">
        <f>SUM(K3207:L3207)</f>
        <v>0</v>
      </c>
      <c r="N3207" s="83">
        <f>IF(V3207&lt;&gt;"VTC VHm",_xlfn.XLOOKUP(Z3207,$AC$4015:$AC$4035,$AD$4015:$AD$4035,0)*M3207,_xlfn.XLOOKUP(Z3207,$AC$4015:$AC$4035,$AD$4015:$AD$4035,0)*L3207)</f>
        <v>0</v>
      </c>
      <c r="O3207" s="83">
        <f>IF(V3207&lt;&gt;"VTC VHm",_xlfn.XLOOKUP(Z3207,$AC$4015:$AC$4035,$AE$4015:$AE$4035,0)*M3207,_xlfn.XLOOKUP(Z3207,$AC$4015:$AC$4035,$AE$4015:$AE$4035,0)*L3207)</f>
        <v>0</v>
      </c>
      <c r="P3207" s="160">
        <f>SUM(N3207:O3207)</f>
        <v>0</v>
      </c>
      <c r="Q3207" s="161">
        <f>M3207*G3207</f>
        <v>0</v>
      </c>
      <c r="R3207" s="161">
        <f>G3207*P3207</f>
        <v>0</v>
      </c>
      <c r="S3207" s="160">
        <f>SUM(Q3207:R3207)</f>
        <v>0</v>
      </c>
      <c r="T3207" s="159"/>
      <c r="U3207" s="158"/>
      <c r="V3207" s="158"/>
      <c r="W3207" s="158"/>
      <c r="X3207" s="94" t="s">
        <v>33</v>
      </c>
      <c r="Y3207" s="94"/>
      <c r="Z3207" s="94" t="s">
        <v>0</v>
      </c>
      <c r="AA3207" s="44" t="s">
        <v>80</v>
      </c>
      <c r="AB3207" s="93"/>
      <c r="AC3207" s="93">
        <v>0</v>
      </c>
      <c r="AD3207" s="93">
        <f>+M3207</f>
        <v>0</v>
      </c>
      <c r="AE3207" s="93">
        <f>+AD3207*14%</f>
        <v>0</v>
      </c>
      <c r="AF3207" s="93">
        <f>+AD3207*35%</f>
        <v>0</v>
      </c>
      <c r="AG3207" s="93">
        <f>+AD3207*F3207</f>
        <v>0</v>
      </c>
      <c r="AH3207" s="93">
        <f>+AE3207*F3207</f>
        <v>0</v>
      </c>
      <c r="AI3207" s="93">
        <f>+AF3207*F3207</f>
        <v>0</v>
      </c>
      <c r="AJ3207" s="93">
        <f>SUM(AG3207:AI3207)</f>
        <v>0</v>
      </c>
      <c r="AK3207" s="93">
        <f>+AD3207*G3207</f>
        <v>0</v>
      </c>
      <c r="AL3207" s="93">
        <f>+AE3207*G3207</f>
        <v>0</v>
      </c>
      <c r="AM3207" s="93">
        <f>+AF3207*G3207</f>
        <v>0</v>
      </c>
      <c r="AN3207" s="93">
        <f>SUM(AK3207:AM3207)</f>
        <v>0</v>
      </c>
      <c r="AQ3207" s="145" t="s">
        <v>79</v>
      </c>
      <c r="AU3207" s="8"/>
      <c r="AV3207" s="8"/>
      <c r="AW3207" s="2">
        <f>'[2]BoQ HSYC. Trâm check'!$AT3207</f>
        <v>0</v>
      </c>
      <c r="AX3207" s="8">
        <f>F3207*AW3207</f>
        <v>0</v>
      </c>
      <c r="AY3207" s="8">
        <f>IF(AQ3207="CT",7%,5%)*AX3207</f>
        <v>0</v>
      </c>
      <c r="AZ3207" s="8">
        <f>AX3207*2%</f>
        <v>0</v>
      </c>
      <c r="BA3207" s="8">
        <f>IF(BB3207&gt;0,0,AX3207*5%)</f>
        <v>0</v>
      </c>
      <c r="BB3207" s="8">
        <f>(AX3207-BG3207)*35%</f>
        <v>0</v>
      </c>
      <c r="BC3207" s="8">
        <f>+AX3207+AY3207+AZ3207+BA3207+BB3207</f>
        <v>0</v>
      </c>
      <c r="BD3207" s="8">
        <f>AX3207-AT3207</f>
        <v>0</v>
      </c>
      <c r="BE3207" s="2"/>
      <c r="BH3207" s="2"/>
    </row>
    <row r="3208" spans="2:60" ht="34" hidden="1" outlineLevel="1" x14ac:dyDescent="0.2">
      <c r="B3208" s="82">
        <v>9</v>
      </c>
      <c r="C3208" s="144" t="s">
        <v>499</v>
      </c>
      <c r="D3208" s="144"/>
      <c r="E3208" s="82" t="s">
        <v>497</v>
      </c>
      <c r="F3208" s="143">
        <v>82.004000000000005</v>
      </c>
      <c r="G3208" s="142">
        <f>+[2]THKL!F3220</f>
        <v>82.004000000000005</v>
      </c>
      <c r="H3208" s="132"/>
      <c r="I3208" s="132"/>
      <c r="J3208" s="132"/>
      <c r="K3208" s="156" t="str">
        <f>$K$3198</f>
        <v>Bao gồm</v>
      </c>
      <c r="L3208" s="157">
        <f>$L$3198</f>
        <v>181200</v>
      </c>
      <c r="M3208" s="157">
        <f>SUM(K3208:L3208)</f>
        <v>181200</v>
      </c>
      <c r="N3208" s="83">
        <f>IF(V3208&lt;&gt;"VTC VHm",_xlfn.XLOOKUP(Z3208,$AC$4015:$AC$4035,$AD$4015:$AD$4035,0)*M3208,_xlfn.XLOOKUP(Z3208,$AC$4015:$AC$4035,$AD$4015:$AD$4035,0)*L3208)</f>
        <v>0</v>
      </c>
      <c r="O3208" s="83">
        <f>IF(V3208&lt;&gt;"VTC VHm",_xlfn.XLOOKUP(Z3208,$AC$4015:$AC$4035,$AE$4015:$AE$4035,0)*M3208,_xlfn.XLOOKUP(Z3208,$AC$4015:$AC$4035,$AE$4015:$AE$4035,0)*L3208)</f>
        <v>0</v>
      </c>
      <c r="P3208" s="83">
        <f>SUM(N3208:O3208)</f>
        <v>0</v>
      </c>
      <c r="Q3208" s="157">
        <f>M3208*G3208</f>
        <v>14859124.800000001</v>
      </c>
      <c r="R3208" s="157">
        <f>G3208*P3208</f>
        <v>0</v>
      </c>
      <c r="S3208" s="83">
        <f>SUM(Q3208:R3208)</f>
        <v>14859124.800000001</v>
      </c>
      <c r="T3208" s="221" t="s">
        <v>24</v>
      </c>
      <c r="U3208" s="132"/>
      <c r="V3208" s="132"/>
      <c r="W3208" s="132"/>
      <c r="X3208" s="44" t="s">
        <v>33</v>
      </c>
      <c r="Y3208" s="44"/>
      <c r="Z3208" s="44" t="s">
        <v>0</v>
      </c>
      <c r="AA3208" s="44" t="s">
        <v>80</v>
      </c>
      <c r="AB3208" s="2">
        <v>316797.86004900001</v>
      </c>
      <c r="AC3208" s="2">
        <v>25978691.715458199</v>
      </c>
      <c r="AD3208" s="2">
        <f>+M3208</f>
        <v>181200</v>
      </c>
      <c r="AE3208" s="2">
        <f>+AD3208*14%</f>
        <v>25368.000000000004</v>
      </c>
      <c r="AF3208" s="155">
        <f>+AD3208*35%</f>
        <v>63419.999999999993</v>
      </c>
      <c r="AG3208" s="2">
        <f>+AD3208*F3208</f>
        <v>14859124.800000001</v>
      </c>
      <c r="AH3208" s="2">
        <f>+AE3208*F3208</f>
        <v>2080277.4720000005</v>
      </c>
      <c r="AI3208" s="2">
        <f>+AF3208*F3208</f>
        <v>5200693.68</v>
      </c>
      <c r="AJ3208" s="2">
        <f>SUM(AG3208:AI3208)</f>
        <v>22140095.952</v>
      </c>
      <c r="AK3208" s="2">
        <f>+AD3208*G3208</f>
        <v>14859124.800000001</v>
      </c>
      <c r="AL3208" s="2">
        <f>+AE3208*G3208</f>
        <v>2080277.4720000005</v>
      </c>
      <c r="AM3208" s="2">
        <f>+AF3208*G3208</f>
        <v>5200693.68</v>
      </c>
      <c r="AN3208" s="155">
        <f>SUM(AK3208:AM3208)</f>
        <v>22140095.952</v>
      </c>
      <c r="AQ3208" s="145" t="s">
        <v>79</v>
      </c>
      <c r="AU3208" s="8"/>
      <c r="AV3208" s="8"/>
      <c r="AW3208" s="2">
        <f>'[2]BoQ HSYC. Trâm check'!$AT3208</f>
        <v>435000</v>
      </c>
      <c r="AX3208" s="8">
        <f>F3208*AW3208</f>
        <v>35671740</v>
      </c>
      <c r="AY3208" s="8">
        <f>IF(AQ3208="CT",7%,5%)*AX3208</f>
        <v>1783587</v>
      </c>
      <c r="AZ3208" s="8">
        <f>AX3208*2%</f>
        <v>713434.8</v>
      </c>
      <c r="BA3208" s="8">
        <f>IF(BB3208&gt;0,0,AX3208*5%)</f>
        <v>0</v>
      </c>
      <c r="BB3208" s="8">
        <f>(AX3208-BG3208)*35%</f>
        <v>12485109</v>
      </c>
      <c r="BC3208" s="8">
        <f>+AX3208+AY3208+AZ3208+BA3208+BB3208</f>
        <v>50653870.799999997</v>
      </c>
      <c r="BD3208" s="8">
        <f>AX3208-AT3208</f>
        <v>35671740</v>
      </c>
      <c r="BE3208" s="2"/>
      <c r="BH3208" s="2"/>
    </row>
    <row r="3209" spans="2:60" ht="34" hidden="1" outlineLevel="1" x14ac:dyDescent="0.2">
      <c r="B3209" s="82">
        <v>10</v>
      </c>
      <c r="C3209" s="144" t="s">
        <v>498</v>
      </c>
      <c r="D3209" s="144"/>
      <c r="E3209" s="82" t="s">
        <v>497</v>
      </c>
      <c r="F3209" s="143">
        <v>136.67330000000001</v>
      </c>
      <c r="G3209" s="142">
        <f>+[2]THKL!F3221</f>
        <v>136.67330000000001</v>
      </c>
      <c r="H3209" s="132"/>
      <c r="I3209" s="132"/>
      <c r="J3209" s="132"/>
      <c r="K3209" s="156" t="str">
        <f>$K$3198</f>
        <v>Bao gồm</v>
      </c>
      <c r="L3209" s="157">
        <f>$L$3198</f>
        <v>181200</v>
      </c>
      <c r="M3209" s="157">
        <f>SUM(K3209:L3209)</f>
        <v>181200</v>
      </c>
      <c r="N3209" s="83">
        <f>IF(V3209&lt;&gt;"VTC VHm",_xlfn.XLOOKUP(Z3209,$AC$4015:$AC$4035,$AD$4015:$AD$4035,0)*M3209,_xlfn.XLOOKUP(Z3209,$AC$4015:$AC$4035,$AD$4015:$AD$4035,0)*L3209)</f>
        <v>0</v>
      </c>
      <c r="O3209" s="83">
        <f>IF(V3209&lt;&gt;"VTC VHm",_xlfn.XLOOKUP(Z3209,$AC$4015:$AC$4035,$AE$4015:$AE$4035,0)*M3209,_xlfn.XLOOKUP(Z3209,$AC$4015:$AC$4035,$AE$4015:$AE$4035,0)*L3209)</f>
        <v>0</v>
      </c>
      <c r="P3209" s="83">
        <f>SUM(N3209:O3209)</f>
        <v>0</v>
      </c>
      <c r="Q3209" s="157">
        <f>M3209*G3209</f>
        <v>24765201.960000001</v>
      </c>
      <c r="R3209" s="157">
        <f>G3209*P3209</f>
        <v>0</v>
      </c>
      <c r="S3209" s="83">
        <f>SUM(Q3209:R3209)</f>
        <v>24765201.960000001</v>
      </c>
      <c r="T3209" s="221" t="s">
        <v>24</v>
      </c>
      <c r="U3209" s="132"/>
      <c r="V3209" s="132"/>
      <c r="W3209" s="132"/>
      <c r="X3209" s="44" t="s">
        <v>33</v>
      </c>
      <c r="Y3209" s="44"/>
      <c r="Z3209" s="44" t="s">
        <v>0</v>
      </c>
      <c r="AA3209" s="44" t="s">
        <v>80</v>
      </c>
      <c r="AB3209" s="2">
        <v>133343.0424381</v>
      </c>
      <c r="AC3209" s="2">
        <v>18224433.642055176</v>
      </c>
      <c r="AD3209" s="2">
        <f>+M3209</f>
        <v>181200</v>
      </c>
      <c r="AE3209" s="2">
        <f>+AD3209*14%</f>
        <v>25368.000000000004</v>
      </c>
      <c r="AF3209" s="155">
        <f>+AD3209*35%</f>
        <v>63419.999999999993</v>
      </c>
      <c r="AG3209" s="2">
        <f>+AD3209*F3209</f>
        <v>24765201.960000001</v>
      </c>
      <c r="AH3209" s="2">
        <f>+AE3209*F3209</f>
        <v>3467128.2744000009</v>
      </c>
      <c r="AI3209" s="2">
        <f>+AF3209*F3209</f>
        <v>8667820.6859999988</v>
      </c>
      <c r="AJ3209" s="2">
        <f>SUM(AG3209:AI3209)</f>
        <v>36900150.920400001</v>
      </c>
      <c r="AK3209" s="2">
        <f>+AD3209*G3209</f>
        <v>24765201.960000001</v>
      </c>
      <c r="AL3209" s="2">
        <f>+AE3209*G3209</f>
        <v>3467128.2744000009</v>
      </c>
      <c r="AM3209" s="2">
        <f>+AF3209*G3209</f>
        <v>8667820.6859999988</v>
      </c>
      <c r="AN3209" s="155">
        <f>SUM(AK3209:AM3209)</f>
        <v>36900150.920400001</v>
      </c>
      <c r="AQ3209" s="145" t="s">
        <v>79</v>
      </c>
      <c r="AU3209" s="8"/>
      <c r="AV3209" s="8"/>
      <c r="AW3209" s="2">
        <f>'[2]BoQ HSYC. Trâm check'!$AT3209</f>
        <v>435000</v>
      </c>
      <c r="AX3209" s="8">
        <f>F3209*AW3209</f>
        <v>59452885.500000007</v>
      </c>
      <c r="AY3209" s="8">
        <f>IF(AQ3209="CT",7%,5%)*AX3209</f>
        <v>2972644.2750000004</v>
      </c>
      <c r="AZ3209" s="8">
        <f>AX3209*2%</f>
        <v>1189057.7100000002</v>
      </c>
      <c r="BA3209" s="8">
        <f>IF(BB3209&gt;0,0,AX3209*5%)</f>
        <v>0</v>
      </c>
      <c r="BB3209" s="8">
        <f>(AX3209-BG3209)*35%</f>
        <v>20808509.925000001</v>
      </c>
      <c r="BC3209" s="8">
        <f>+AX3209+AY3209+AZ3209+BA3209+BB3209</f>
        <v>84423097.410000011</v>
      </c>
      <c r="BD3209" s="8">
        <f>AX3209-AT3209</f>
        <v>59452885.500000007</v>
      </c>
      <c r="BE3209" s="2"/>
      <c r="BH3209" s="2"/>
    </row>
    <row r="3210" spans="2:60" ht="17" hidden="1" outlineLevel="1" x14ac:dyDescent="0.2">
      <c r="B3210" s="82">
        <v>11</v>
      </c>
      <c r="C3210" s="144" t="s">
        <v>496</v>
      </c>
      <c r="D3210" s="144"/>
      <c r="E3210" s="82" t="s">
        <v>495</v>
      </c>
      <c r="F3210" s="143">
        <v>708.11900000000003</v>
      </c>
      <c r="G3210" s="142">
        <f>+[2]THKL!F3222</f>
        <v>708.11900000000003</v>
      </c>
      <c r="H3210" s="132"/>
      <c r="I3210" s="132"/>
      <c r="J3210" s="132"/>
      <c r="K3210" s="156" t="str">
        <f>$K$3200</f>
        <v>Bao gồm</v>
      </c>
      <c r="L3210" s="157">
        <f>$L$3200</f>
        <v>75000</v>
      </c>
      <c r="M3210" s="157">
        <f>SUM(K3210:L3210)</f>
        <v>75000</v>
      </c>
      <c r="N3210" s="83">
        <f>IF(V3210&lt;&gt;"VTC VHm",_xlfn.XLOOKUP(Z3210,$AC$4015:$AC$4035,$AD$4015:$AD$4035,0)*M3210,_xlfn.XLOOKUP(Z3210,$AC$4015:$AC$4035,$AD$4015:$AD$4035,0)*L3210)</f>
        <v>0</v>
      </c>
      <c r="O3210" s="83">
        <f>IF(V3210&lt;&gt;"VTC VHm",_xlfn.XLOOKUP(Z3210,$AC$4015:$AC$4035,$AE$4015:$AE$4035,0)*M3210,_xlfn.XLOOKUP(Z3210,$AC$4015:$AC$4035,$AE$4015:$AE$4035,0)*L3210)</f>
        <v>0</v>
      </c>
      <c r="P3210" s="83">
        <f>SUM(N3210:O3210)</f>
        <v>0</v>
      </c>
      <c r="Q3210" s="157">
        <f>M3210*G3210</f>
        <v>53108925</v>
      </c>
      <c r="R3210" s="157">
        <f>G3210*P3210</f>
        <v>0</v>
      </c>
      <c r="S3210" s="83">
        <f>SUM(Q3210:R3210)</f>
        <v>53108925</v>
      </c>
      <c r="T3210" s="221" t="s">
        <v>24</v>
      </c>
      <c r="U3210" s="132"/>
      <c r="V3210" s="132"/>
      <c r="W3210" s="132"/>
      <c r="X3210" s="44" t="s">
        <v>33</v>
      </c>
      <c r="Y3210" s="44"/>
      <c r="Z3210" s="44" t="s">
        <v>0</v>
      </c>
      <c r="AA3210" s="44" t="s">
        <v>80</v>
      </c>
      <c r="AB3210" s="2">
        <v>151667.03077597503</v>
      </c>
      <c r="AC3210" s="2">
        <v>107398306.16605267</v>
      </c>
      <c r="AD3210" s="2">
        <f>+M3210</f>
        <v>75000</v>
      </c>
      <c r="AE3210" s="2">
        <f>+AD3210*14%</f>
        <v>10500.000000000002</v>
      </c>
      <c r="AF3210" s="155">
        <f>+AD3210*35%</f>
        <v>26250</v>
      </c>
      <c r="AG3210" s="2">
        <f>+AD3210*F3210</f>
        <v>53108925</v>
      </c>
      <c r="AH3210" s="2">
        <f>+AE3210*F3210</f>
        <v>7435249.5000000019</v>
      </c>
      <c r="AI3210" s="2">
        <f>+AF3210*F3210</f>
        <v>18588123.75</v>
      </c>
      <c r="AJ3210" s="2">
        <f>SUM(AG3210:AI3210)</f>
        <v>79132298.25</v>
      </c>
      <c r="AK3210" s="2">
        <f>+AD3210*G3210</f>
        <v>53108925</v>
      </c>
      <c r="AL3210" s="2">
        <f>+AE3210*G3210</f>
        <v>7435249.5000000019</v>
      </c>
      <c r="AM3210" s="2">
        <f>+AF3210*G3210</f>
        <v>18588123.75</v>
      </c>
      <c r="AN3210" s="155">
        <f>SUM(AK3210:AM3210)</f>
        <v>79132298.25</v>
      </c>
      <c r="AQ3210" s="145" t="s">
        <v>79</v>
      </c>
      <c r="AU3210" s="8"/>
      <c r="AV3210" s="8"/>
      <c r="AW3210" s="2">
        <f>'[2]BoQ HSYC. Trâm check'!$AT3210</f>
        <v>45000</v>
      </c>
      <c r="AX3210" s="8">
        <f>F3210*AW3210</f>
        <v>31865355</v>
      </c>
      <c r="AY3210" s="8">
        <f>IF(AQ3210="CT",7%,5%)*AX3210</f>
        <v>1593267.75</v>
      </c>
      <c r="AZ3210" s="8">
        <f>AX3210*2%</f>
        <v>637307.1</v>
      </c>
      <c r="BA3210" s="8">
        <f>IF(BB3210&gt;0,0,AX3210*5%)</f>
        <v>0</v>
      </c>
      <c r="BB3210" s="8">
        <f>(AX3210-BG3210)*35%</f>
        <v>11152874.25</v>
      </c>
      <c r="BC3210" s="8">
        <f>+AX3210+AY3210+AZ3210+BA3210+BB3210</f>
        <v>45248804.100000001</v>
      </c>
      <c r="BD3210" s="8">
        <f>AX3210-AT3210</f>
        <v>31865355</v>
      </c>
      <c r="BE3210" s="2"/>
      <c r="BH3210" s="2"/>
    </row>
    <row r="3211" spans="2:60" ht="34" hidden="1" outlineLevel="1" x14ac:dyDescent="0.2">
      <c r="B3211" s="82">
        <v>12</v>
      </c>
      <c r="C3211" s="144" t="s">
        <v>494</v>
      </c>
      <c r="D3211" s="144"/>
      <c r="E3211" s="82" t="s">
        <v>52</v>
      </c>
      <c r="F3211" s="143">
        <v>840.73800000000006</v>
      </c>
      <c r="G3211" s="142">
        <f>+[2]THKL!F3223</f>
        <v>840.73800000000006</v>
      </c>
      <c r="H3211" s="132"/>
      <c r="I3211" s="132"/>
      <c r="J3211" s="132"/>
      <c r="K3211" s="156" t="str">
        <f>$K$3201</f>
        <v>Bao gồm</v>
      </c>
      <c r="L3211" s="157">
        <f>$L$3201</f>
        <v>30000</v>
      </c>
      <c r="M3211" s="157">
        <f>SUM(K3211:L3211)</f>
        <v>30000</v>
      </c>
      <c r="N3211" s="83">
        <f>IF(V3211&lt;&gt;"VTC VHm",_xlfn.XLOOKUP(Z3211,$AC$4015:$AC$4035,$AD$4015:$AD$4035,0)*M3211,_xlfn.XLOOKUP(Z3211,$AC$4015:$AC$4035,$AD$4015:$AD$4035,0)*L3211)</f>
        <v>0</v>
      </c>
      <c r="O3211" s="83">
        <f>IF(V3211&lt;&gt;"VTC VHm",_xlfn.XLOOKUP(Z3211,$AC$4015:$AC$4035,$AE$4015:$AE$4035,0)*M3211,_xlfn.XLOOKUP(Z3211,$AC$4015:$AC$4035,$AE$4015:$AE$4035,0)*L3211)</f>
        <v>0</v>
      </c>
      <c r="P3211" s="83">
        <f>SUM(N3211:O3211)</f>
        <v>0</v>
      </c>
      <c r="Q3211" s="157">
        <f>M3211*G3211</f>
        <v>25222140</v>
      </c>
      <c r="R3211" s="157">
        <f>G3211*P3211</f>
        <v>0</v>
      </c>
      <c r="S3211" s="83">
        <f>SUM(Q3211:R3211)</f>
        <v>25222140</v>
      </c>
      <c r="T3211" s="221" t="s">
        <v>24</v>
      </c>
      <c r="U3211" s="132"/>
      <c r="V3211" s="132"/>
      <c r="W3211" s="132"/>
      <c r="X3211" s="44" t="s">
        <v>33</v>
      </c>
      <c r="Y3211" s="44"/>
      <c r="Z3211" s="44" t="s">
        <v>0</v>
      </c>
      <c r="AA3211" s="44" t="s">
        <v>80</v>
      </c>
      <c r="AB3211" s="2">
        <v>92251.376122125017</v>
      </c>
      <c r="AC3211" s="2">
        <v>77559237.458163142</v>
      </c>
      <c r="AD3211" s="2">
        <f>+M3211</f>
        <v>30000</v>
      </c>
      <c r="AE3211" s="2">
        <f>+AD3211*14%</f>
        <v>4200</v>
      </c>
      <c r="AF3211" s="155">
        <f>+AD3211*35%</f>
        <v>10500</v>
      </c>
      <c r="AG3211" s="2">
        <f>+AD3211*F3211</f>
        <v>25222140</v>
      </c>
      <c r="AH3211" s="2">
        <f>+AE3211*F3211</f>
        <v>3531099.6</v>
      </c>
      <c r="AI3211" s="2">
        <f>+AF3211*F3211</f>
        <v>8827749</v>
      </c>
      <c r="AJ3211" s="2">
        <f>SUM(AG3211:AI3211)</f>
        <v>37580988.600000001</v>
      </c>
      <c r="AK3211" s="2">
        <f>+AD3211*G3211</f>
        <v>25222140</v>
      </c>
      <c r="AL3211" s="2">
        <f>+AE3211*G3211</f>
        <v>3531099.6</v>
      </c>
      <c r="AM3211" s="2">
        <f>+AF3211*G3211</f>
        <v>8827749</v>
      </c>
      <c r="AN3211" s="155">
        <f>SUM(AK3211:AM3211)</f>
        <v>37580988.600000001</v>
      </c>
      <c r="AQ3211" s="145" t="s">
        <v>79</v>
      </c>
      <c r="AU3211" s="8"/>
      <c r="AV3211" s="8"/>
      <c r="AW3211" s="2">
        <f>'[2]BoQ HSYC. Trâm check'!$AT3211</f>
        <v>33000</v>
      </c>
      <c r="AX3211" s="8">
        <f>F3211*AW3211</f>
        <v>27744354</v>
      </c>
      <c r="AY3211" s="8">
        <f>IF(AQ3211="CT",7%,5%)*AX3211</f>
        <v>1387217.7000000002</v>
      </c>
      <c r="AZ3211" s="8">
        <f>AX3211*2%</f>
        <v>554887.07999999996</v>
      </c>
      <c r="BA3211" s="8">
        <f>IF(BB3211&gt;0,0,AX3211*5%)</f>
        <v>0</v>
      </c>
      <c r="BB3211" s="8">
        <f>(AX3211-BG3211)*35%</f>
        <v>9710523.8999999985</v>
      </c>
      <c r="BC3211" s="8">
        <f>+AX3211+AY3211+AZ3211+BA3211+BB3211</f>
        <v>39396982.679999992</v>
      </c>
      <c r="BD3211" s="8">
        <f>AX3211-AT3211</f>
        <v>27744354</v>
      </c>
      <c r="BE3211" s="2"/>
      <c r="BH3211" s="2"/>
    </row>
    <row r="3212" spans="2:60" s="92" customFormat="1" ht="17" collapsed="1" x14ac:dyDescent="0.2">
      <c r="B3212" s="163"/>
      <c r="C3212" s="164" t="s">
        <v>503</v>
      </c>
      <c r="D3212" s="164"/>
      <c r="E3212" s="163"/>
      <c r="F3212" s="162"/>
      <c r="G3212" s="149">
        <f>+[2]THKL!F3224</f>
        <v>0</v>
      </c>
      <c r="H3212" s="158"/>
      <c r="I3212" s="158"/>
      <c r="J3212" s="158"/>
      <c r="K3212" s="159"/>
      <c r="L3212" s="161"/>
      <c r="M3212" s="161">
        <f>SUM(K3212:L3212)</f>
        <v>0</v>
      </c>
      <c r="N3212" s="83">
        <f>IF(V3212&lt;&gt;"VTC VHm",_xlfn.XLOOKUP(Z3212,$AC$4015:$AC$4035,$AD$4015:$AD$4035,0)*M3212,_xlfn.XLOOKUP(Z3212,$AC$4015:$AC$4035,$AD$4015:$AD$4035,0)*L3212)</f>
        <v>0</v>
      </c>
      <c r="O3212" s="83">
        <f>IF(V3212&lt;&gt;"VTC VHm",_xlfn.XLOOKUP(Z3212,$AC$4015:$AC$4035,$AE$4015:$AE$4035,0)*M3212,_xlfn.XLOOKUP(Z3212,$AC$4015:$AC$4035,$AE$4015:$AE$4035,0)*L3212)</f>
        <v>0</v>
      </c>
      <c r="P3212" s="160">
        <f>SUM(N3212:O3212)</f>
        <v>0</v>
      </c>
      <c r="Q3212" s="161">
        <f>M3212*G3212</f>
        <v>0</v>
      </c>
      <c r="R3212" s="161">
        <f>G3212*P3212</f>
        <v>0</v>
      </c>
      <c r="S3212" s="160">
        <f>SUM(Q3212:R3212)</f>
        <v>0</v>
      </c>
      <c r="T3212" s="159"/>
      <c r="U3212" s="158"/>
      <c r="V3212" s="158"/>
      <c r="W3212" s="158"/>
      <c r="X3212" s="94" t="s">
        <v>33</v>
      </c>
      <c r="Y3212" s="94"/>
      <c r="Z3212" s="94" t="s">
        <v>0</v>
      </c>
      <c r="AA3212" s="44" t="s">
        <v>80</v>
      </c>
      <c r="AB3212" s="93"/>
      <c r="AC3212" s="93">
        <v>0</v>
      </c>
      <c r="AD3212" s="93">
        <f>+M3212</f>
        <v>0</v>
      </c>
      <c r="AE3212" s="93">
        <f>+AD3212*14%</f>
        <v>0</v>
      </c>
      <c r="AF3212" s="93">
        <f>+AD3212*35%</f>
        <v>0</v>
      </c>
      <c r="AG3212" s="93">
        <f>+AD3212*F3212</f>
        <v>0</v>
      </c>
      <c r="AH3212" s="93">
        <f>+AE3212*F3212</f>
        <v>0</v>
      </c>
      <c r="AI3212" s="93">
        <f>+AF3212*F3212</f>
        <v>0</v>
      </c>
      <c r="AJ3212" s="93">
        <f>SUM(AG3212:AI3212)</f>
        <v>0</v>
      </c>
      <c r="AK3212" s="93">
        <f>+AD3212*G3212</f>
        <v>0</v>
      </c>
      <c r="AL3212" s="93">
        <f>+AE3212*G3212</f>
        <v>0</v>
      </c>
      <c r="AM3212" s="93">
        <f>+AF3212*G3212</f>
        <v>0</v>
      </c>
      <c r="AN3212" s="93">
        <f>SUM(AK3212:AM3212)</f>
        <v>0</v>
      </c>
      <c r="AO3212" s="175">
        <f>SUM(AO3213:AO3228)</f>
        <v>0</v>
      </c>
      <c r="AQ3212" s="145" t="s">
        <v>79</v>
      </c>
      <c r="AU3212" s="8"/>
      <c r="AV3212" s="8"/>
      <c r="AW3212" s="2">
        <f>'[2]BoQ HSYC. Trâm check'!$AT3212</f>
        <v>0</v>
      </c>
      <c r="AX3212" s="8">
        <f>F3212*AW3212</f>
        <v>0</v>
      </c>
      <c r="AY3212" s="8">
        <f>IF(AQ3212="CT",7%,5%)*AX3212</f>
        <v>0</v>
      </c>
      <c r="AZ3212" s="8">
        <f>AX3212*2%</f>
        <v>0</v>
      </c>
      <c r="BA3212" s="8">
        <f>IF(BB3212&gt;0,0,AX3212*5%)</f>
        <v>0</v>
      </c>
      <c r="BB3212" s="8">
        <f>(AX3212-BG3212)*35%</f>
        <v>0</v>
      </c>
      <c r="BC3212" s="8">
        <f>+AX3212+AY3212+AZ3212+BA3212+BB3212</f>
        <v>0</v>
      </c>
      <c r="BD3212" s="8">
        <f>AX3212-AT3212</f>
        <v>0</v>
      </c>
      <c r="BE3212" s="2"/>
      <c r="BH3212" s="2"/>
    </row>
    <row r="3213" spans="2:60" ht="34" hidden="1" outlineLevel="1" x14ac:dyDescent="0.2">
      <c r="B3213" s="82">
        <v>13</v>
      </c>
      <c r="C3213" s="144" t="s">
        <v>499</v>
      </c>
      <c r="D3213" s="144"/>
      <c r="E3213" s="82" t="s">
        <v>497</v>
      </c>
      <c r="F3213" s="143">
        <v>147.714</v>
      </c>
      <c r="G3213" s="142">
        <f>+[2]THKL!F3225</f>
        <v>147.714</v>
      </c>
      <c r="H3213" s="132"/>
      <c r="I3213" s="132"/>
      <c r="J3213" s="132"/>
      <c r="K3213" s="156" t="str">
        <f>$K$3198</f>
        <v>Bao gồm</v>
      </c>
      <c r="L3213" s="157">
        <f>$L$3198</f>
        <v>181200</v>
      </c>
      <c r="M3213" s="157">
        <f>SUM(K3213:L3213)</f>
        <v>181200</v>
      </c>
      <c r="N3213" s="83">
        <f>IF(V3213&lt;&gt;"VTC VHm",_xlfn.XLOOKUP(Z3213,$AC$4015:$AC$4035,$AD$4015:$AD$4035,0)*M3213,_xlfn.XLOOKUP(Z3213,$AC$4015:$AC$4035,$AD$4015:$AD$4035,0)*L3213)</f>
        <v>0</v>
      </c>
      <c r="O3213" s="83">
        <f>IF(V3213&lt;&gt;"VTC VHm",_xlfn.XLOOKUP(Z3213,$AC$4015:$AC$4035,$AE$4015:$AE$4035,0)*M3213,_xlfn.XLOOKUP(Z3213,$AC$4015:$AC$4035,$AE$4015:$AE$4035,0)*L3213)</f>
        <v>0</v>
      </c>
      <c r="P3213" s="83">
        <f>SUM(N3213:O3213)</f>
        <v>0</v>
      </c>
      <c r="Q3213" s="157">
        <f>M3213*G3213</f>
        <v>26765776.800000001</v>
      </c>
      <c r="R3213" s="157">
        <f>G3213*P3213</f>
        <v>0</v>
      </c>
      <c r="S3213" s="83">
        <f>SUM(Q3213:R3213)</f>
        <v>26765776.800000001</v>
      </c>
      <c r="T3213" s="221" t="s">
        <v>24</v>
      </c>
      <c r="U3213" s="132"/>
      <c r="V3213" s="132"/>
      <c r="W3213" s="132"/>
      <c r="X3213" s="44" t="s">
        <v>33</v>
      </c>
      <c r="Y3213" s="44"/>
      <c r="Z3213" s="44" t="s">
        <v>0</v>
      </c>
      <c r="AA3213" s="44" t="s">
        <v>80</v>
      </c>
      <c r="AB3213" s="2">
        <v>316797.86004900001</v>
      </c>
      <c r="AC3213" s="2">
        <v>46795479.099277988</v>
      </c>
      <c r="AD3213" s="2">
        <f>+M3213</f>
        <v>181200</v>
      </c>
      <c r="AE3213" s="2">
        <f>+AD3213*14%</f>
        <v>25368.000000000004</v>
      </c>
      <c r="AF3213" s="155">
        <f>+AD3213*35%</f>
        <v>63419.999999999993</v>
      </c>
      <c r="AG3213" s="2">
        <f>+AD3213*F3213</f>
        <v>26765776.800000001</v>
      </c>
      <c r="AH3213" s="2">
        <f>+AE3213*F3213</f>
        <v>3747208.7520000003</v>
      </c>
      <c r="AI3213" s="2">
        <f>+AF3213*F3213</f>
        <v>9368021.879999999</v>
      </c>
      <c r="AJ3213" s="2">
        <f>SUM(AG3213:AI3213)</f>
        <v>39881007.431999996</v>
      </c>
      <c r="AK3213" s="2">
        <f>+AD3213*G3213</f>
        <v>26765776.800000001</v>
      </c>
      <c r="AL3213" s="2">
        <f>+AE3213*G3213</f>
        <v>3747208.7520000003</v>
      </c>
      <c r="AM3213" s="2">
        <f>+AF3213*G3213</f>
        <v>9368021.879999999</v>
      </c>
      <c r="AN3213" s="155">
        <f>SUM(AK3213:AM3213)</f>
        <v>39881007.431999996</v>
      </c>
      <c r="AQ3213" s="145" t="s">
        <v>79</v>
      </c>
      <c r="AU3213" s="8"/>
      <c r="AV3213" s="8"/>
      <c r="AW3213" s="2">
        <f>'[2]BoQ HSYC. Trâm check'!$AT3213</f>
        <v>435000</v>
      </c>
      <c r="AX3213" s="8">
        <f>F3213*AW3213</f>
        <v>64255590</v>
      </c>
      <c r="AY3213" s="8">
        <f>IF(AQ3213="CT",7%,5%)*AX3213</f>
        <v>3212779.5</v>
      </c>
      <c r="AZ3213" s="8">
        <f>AX3213*2%</f>
        <v>1285111.8</v>
      </c>
      <c r="BA3213" s="8">
        <f>IF(BB3213&gt;0,0,AX3213*5%)</f>
        <v>0</v>
      </c>
      <c r="BB3213" s="8">
        <f>(AX3213-BG3213)*35%</f>
        <v>22489456.5</v>
      </c>
      <c r="BC3213" s="8">
        <f>+AX3213+AY3213+AZ3213+BA3213+BB3213</f>
        <v>91242937.799999997</v>
      </c>
      <c r="BD3213" s="8">
        <f>AX3213-AT3213</f>
        <v>64255590</v>
      </c>
      <c r="BE3213" s="2"/>
      <c r="BH3213" s="2"/>
    </row>
    <row r="3214" spans="2:60" ht="34" hidden="1" outlineLevel="1" x14ac:dyDescent="0.2">
      <c r="B3214" s="82">
        <v>14</v>
      </c>
      <c r="C3214" s="144" t="s">
        <v>498</v>
      </c>
      <c r="D3214" s="144"/>
      <c r="E3214" s="82" t="s">
        <v>497</v>
      </c>
      <c r="F3214" s="143">
        <v>246.19</v>
      </c>
      <c r="G3214" s="142">
        <f>+[2]THKL!F3226</f>
        <v>246.19</v>
      </c>
      <c r="H3214" s="132"/>
      <c r="I3214" s="132"/>
      <c r="J3214" s="132"/>
      <c r="K3214" s="156" t="str">
        <f>$K$3198</f>
        <v>Bao gồm</v>
      </c>
      <c r="L3214" s="157">
        <f>$L$3198</f>
        <v>181200</v>
      </c>
      <c r="M3214" s="157">
        <f>SUM(K3214:L3214)</f>
        <v>181200</v>
      </c>
      <c r="N3214" s="83">
        <f>IF(V3214&lt;&gt;"VTC VHm",_xlfn.XLOOKUP(Z3214,$AC$4015:$AC$4035,$AD$4015:$AD$4035,0)*M3214,_xlfn.XLOOKUP(Z3214,$AC$4015:$AC$4035,$AD$4015:$AD$4035,0)*L3214)</f>
        <v>0</v>
      </c>
      <c r="O3214" s="83">
        <f>IF(V3214&lt;&gt;"VTC VHm",_xlfn.XLOOKUP(Z3214,$AC$4015:$AC$4035,$AE$4015:$AE$4035,0)*M3214,_xlfn.XLOOKUP(Z3214,$AC$4015:$AC$4035,$AE$4015:$AE$4035,0)*L3214)</f>
        <v>0</v>
      </c>
      <c r="P3214" s="83">
        <f>SUM(N3214:O3214)</f>
        <v>0</v>
      </c>
      <c r="Q3214" s="157">
        <f>M3214*G3214</f>
        <v>44609628</v>
      </c>
      <c r="R3214" s="157">
        <f>G3214*P3214</f>
        <v>0</v>
      </c>
      <c r="S3214" s="83">
        <f>SUM(Q3214:R3214)</f>
        <v>44609628</v>
      </c>
      <c r="T3214" s="221" t="s">
        <v>24</v>
      </c>
      <c r="U3214" s="132"/>
      <c r="V3214" s="132"/>
      <c r="W3214" s="132"/>
      <c r="X3214" s="44" t="s">
        <v>33</v>
      </c>
      <c r="Y3214" s="44"/>
      <c r="Z3214" s="44" t="s">
        <v>0</v>
      </c>
      <c r="AA3214" s="44" t="s">
        <v>80</v>
      </c>
      <c r="AB3214" s="2">
        <v>133343.0424381</v>
      </c>
      <c r="AC3214" s="2">
        <v>32827723.617835838</v>
      </c>
      <c r="AD3214" s="2">
        <f>+M3214</f>
        <v>181200</v>
      </c>
      <c r="AE3214" s="2">
        <f>+AD3214*14%</f>
        <v>25368.000000000004</v>
      </c>
      <c r="AF3214" s="155">
        <f>+AD3214*35%</f>
        <v>63419.999999999993</v>
      </c>
      <c r="AG3214" s="2">
        <f>+AD3214*F3214</f>
        <v>44609628</v>
      </c>
      <c r="AH3214" s="2">
        <f>+AE3214*F3214</f>
        <v>6245347.9200000009</v>
      </c>
      <c r="AI3214" s="2">
        <f>+AF3214*F3214</f>
        <v>15613369.799999999</v>
      </c>
      <c r="AJ3214" s="2">
        <f>SUM(AG3214:AI3214)</f>
        <v>66468345.719999999</v>
      </c>
      <c r="AK3214" s="2">
        <f>+AD3214*G3214</f>
        <v>44609628</v>
      </c>
      <c r="AL3214" s="2">
        <f>+AE3214*G3214</f>
        <v>6245347.9200000009</v>
      </c>
      <c r="AM3214" s="2">
        <f>+AF3214*G3214</f>
        <v>15613369.799999999</v>
      </c>
      <c r="AN3214" s="155">
        <f>SUM(AK3214:AM3214)</f>
        <v>66468345.719999999</v>
      </c>
      <c r="AQ3214" s="145" t="s">
        <v>79</v>
      </c>
      <c r="AU3214" s="8"/>
      <c r="AV3214" s="8"/>
      <c r="AW3214" s="2">
        <f>'[2]BoQ HSYC. Trâm check'!$AT3214</f>
        <v>435000</v>
      </c>
      <c r="AX3214" s="8">
        <f>F3214*AW3214</f>
        <v>107092650</v>
      </c>
      <c r="AY3214" s="8">
        <f>IF(AQ3214="CT",7%,5%)*AX3214</f>
        <v>5354632.5</v>
      </c>
      <c r="AZ3214" s="8">
        <f>AX3214*2%</f>
        <v>2141853</v>
      </c>
      <c r="BA3214" s="8">
        <f>IF(BB3214&gt;0,0,AX3214*5%)</f>
        <v>0</v>
      </c>
      <c r="BB3214" s="8">
        <f>(AX3214-BG3214)*35%</f>
        <v>37482427.5</v>
      </c>
      <c r="BC3214" s="8">
        <f>+AX3214+AY3214+AZ3214+BA3214+BB3214</f>
        <v>152071563</v>
      </c>
      <c r="BD3214" s="8">
        <f>AX3214-AT3214</f>
        <v>107092650</v>
      </c>
      <c r="BE3214" s="2"/>
      <c r="BH3214" s="2"/>
    </row>
    <row r="3215" spans="2:60" ht="17" hidden="1" outlineLevel="1" x14ac:dyDescent="0.2">
      <c r="B3215" s="82">
        <v>15</v>
      </c>
      <c r="C3215" s="144" t="s">
        <v>496</v>
      </c>
      <c r="D3215" s="144"/>
      <c r="E3215" s="82" t="s">
        <v>495</v>
      </c>
      <c r="F3215" s="143">
        <v>610.25199999999995</v>
      </c>
      <c r="G3215" s="142">
        <f>+[2]THKL!F3227</f>
        <v>610.25199999999995</v>
      </c>
      <c r="H3215" s="132"/>
      <c r="I3215" s="132"/>
      <c r="J3215" s="132"/>
      <c r="K3215" s="156" t="str">
        <f>$K$3200</f>
        <v>Bao gồm</v>
      </c>
      <c r="L3215" s="157">
        <f>$L$3200</f>
        <v>75000</v>
      </c>
      <c r="M3215" s="157">
        <f>SUM(K3215:L3215)</f>
        <v>75000</v>
      </c>
      <c r="N3215" s="83">
        <f>IF(V3215&lt;&gt;"VTC VHm",_xlfn.XLOOKUP(Z3215,$AC$4015:$AC$4035,$AD$4015:$AD$4035,0)*M3215,_xlfn.XLOOKUP(Z3215,$AC$4015:$AC$4035,$AD$4015:$AD$4035,0)*L3215)</f>
        <v>0</v>
      </c>
      <c r="O3215" s="83">
        <f>IF(V3215&lt;&gt;"VTC VHm",_xlfn.XLOOKUP(Z3215,$AC$4015:$AC$4035,$AE$4015:$AE$4035,0)*M3215,_xlfn.XLOOKUP(Z3215,$AC$4015:$AC$4035,$AE$4015:$AE$4035,0)*L3215)</f>
        <v>0</v>
      </c>
      <c r="P3215" s="83">
        <f>SUM(N3215:O3215)</f>
        <v>0</v>
      </c>
      <c r="Q3215" s="157">
        <f>M3215*G3215</f>
        <v>45768900</v>
      </c>
      <c r="R3215" s="157">
        <f>G3215*P3215</f>
        <v>0</v>
      </c>
      <c r="S3215" s="83">
        <f>SUM(Q3215:R3215)</f>
        <v>45768900</v>
      </c>
      <c r="T3215" s="221" t="s">
        <v>24</v>
      </c>
      <c r="U3215" s="132"/>
      <c r="V3215" s="132"/>
      <c r="W3215" s="132"/>
      <c r="X3215" s="44" t="s">
        <v>33</v>
      </c>
      <c r="Y3215" s="44"/>
      <c r="Z3215" s="44" t="s">
        <v>0</v>
      </c>
      <c r="AA3215" s="44" t="s">
        <v>80</v>
      </c>
      <c r="AB3215" s="2">
        <v>151419.082523775</v>
      </c>
      <c r="AC3215" s="2">
        <v>92403797.948298737</v>
      </c>
      <c r="AD3215" s="2">
        <f>+M3215</f>
        <v>75000</v>
      </c>
      <c r="AE3215" s="2">
        <f>+AD3215*14%</f>
        <v>10500.000000000002</v>
      </c>
      <c r="AF3215" s="155">
        <f>+AD3215*35%</f>
        <v>26250</v>
      </c>
      <c r="AG3215" s="2">
        <f>+AD3215*F3215</f>
        <v>45768900</v>
      </c>
      <c r="AH3215" s="2">
        <f>+AE3215*F3215</f>
        <v>6407646.0000000009</v>
      </c>
      <c r="AI3215" s="2">
        <f>+AF3215*F3215</f>
        <v>16019114.999999998</v>
      </c>
      <c r="AJ3215" s="2">
        <f>SUM(AG3215:AI3215)</f>
        <v>68195661</v>
      </c>
      <c r="AK3215" s="2">
        <f>+AD3215*G3215</f>
        <v>45768900</v>
      </c>
      <c r="AL3215" s="2">
        <f>+AE3215*G3215</f>
        <v>6407646.0000000009</v>
      </c>
      <c r="AM3215" s="2">
        <f>+AF3215*G3215</f>
        <v>16019114.999999998</v>
      </c>
      <c r="AN3215" s="155">
        <f>SUM(AK3215:AM3215)</f>
        <v>68195661</v>
      </c>
      <c r="AQ3215" s="145" t="s">
        <v>79</v>
      </c>
      <c r="AU3215" s="8"/>
      <c r="AV3215" s="8"/>
      <c r="AW3215" s="2">
        <f>'[2]BoQ HSYC. Trâm check'!$AT3215</f>
        <v>45000</v>
      </c>
      <c r="AX3215" s="8">
        <f>F3215*AW3215</f>
        <v>27461339.999999996</v>
      </c>
      <c r="AY3215" s="8">
        <f>IF(AQ3215="CT",7%,5%)*AX3215</f>
        <v>1373067</v>
      </c>
      <c r="AZ3215" s="8">
        <f>AX3215*2%</f>
        <v>549226.79999999993</v>
      </c>
      <c r="BA3215" s="8">
        <f>IF(BB3215&gt;0,0,AX3215*5%)</f>
        <v>0</v>
      </c>
      <c r="BB3215" s="8">
        <f>(AX3215-BG3215)*35%</f>
        <v>9611468.9999999981</v>
      </c>
      <c r="BC3215" s="8">
        <f>+AX3215+AY3215+AZ3215+BA3215+BB3215</f>
        <v>38995102.799999997</v>
      </c>
      <c r="BD3215" s="8">
        <f>AX3215-AT3215</f>
        <v>27461339.999999996</v>
      </c>
      <c r="BE3215" s="2"/>
      <c r="BH3215" s="2"/>
    </row>
    <row r="3216" spans="2:60" ht="34" hidden="1" outlineLevel="1" x14ac:dyDescent="0.2">
      <c r="B3216" s="82">
        <v>16</v>
      </c>
      <c r="C3216" s="144" t="s">
        <v>494</v>
      </c>
      <c r="D3216" s="144"/>
      <c r="E3216" s="82" t="s">
        <v>52</v>
      </c>
      <c r="F3216" s="143">
        <v>2788.7244000000001</v>
      </c>
      <c r="G3216" s="142">
        <f>+[2]THKL!F3228</f>
        <v>2788.7244000000001</v>
      </c>
      <c r="H3216" s="176"/>
      <c r="I3216" s="176"/>
      <c r="J3216" s="176"/>
      <c r="K3216" s="156" t="str">
        <f>$K$3201</f>
        <v>Bao gồm</v>
      </c>
      <c r="L3216" s="157">
        <f>$L$3201</f>
        <v>30000</v>
      </c>
      <c r="M3216" s="157">
        <f>SUM(K3216:L3216)</f>
        <v>30000</v>
      </c>
      <c r="N3216" s="83">
        <f>IF(V3216&lt;&gt;"VTC VHm",_xlfn.XLOOKUP(Z3216,$AC$4015:$AC$4035,$AD$4015:$AD$4035,0)*M3216,_xlfn.XLOOKUP(Z3216,$AC$4015:$AC$4035,$AD$4015:$AD$4035,0)*L3216)</f>
        <v>0</v>
      </c>
      <c r="O3216" s="83">
        <f>IF(V3216&lt;&gt;"VTC VHm",_xlfn.XLOOKUP(Z3216,$AC$4015:$AC$4035,$AE$4015:$AE$4035,0)*M3216,_xlfn.XLOOKUP(Z3216,$AC$4015:$AC$4035,$AE$4015:$AE$4035,0)*L3216)</f>
        <v>0</v>
      </c>
      <c r="P3216" s="83">
        <f>SUM(N3216:O3216)</f>
        <v>0</v>
      </c>
      <c r="Q3216" s="157">
        <f>M3216*G3216</f>
        <v>83661732</v>
      </c>
      <c r="R3216" s="157">
        <f>G3216*P3216</f>
        <v>0</v>
      </c>
      <c r="S3216" s="83">
        <f>SUM(Q3216:R3216)</f>
        <v>83661732</v>
      </c>
      <c r="T3216" s="221" t="s">
        <v>24</v>
      </c>
      <c r="U3216" s="176"/>
      <c r="V3216" s="176"/>
      <c r="W3216" s="176"/>
      <c r="X3216" s="44" t="s">
        <v>33</v>
      </c>
      <c r="Y3216" s="44"/>
      <c r="Z3216" s="44" t="s">
        <v>0</v>
      </c>
      <c r="AA3216" s="44" t="s">
        <v>80</v>
      </c>
      <c r="AB3216" s="2">
        <v>92251.376122125017</v>
      </c>
      <c r="AC3216" s="2">
        <v>257263663.52534741</v>
      </c>
      <c r="AD3216" s="2">
        <f>+M3216</f>
        <v>30000</v>
      </c>
      <c r="AE3216" s="2">
        <f>+AD3216*14%</f>
        <v>4200</v>
      </c>
      <c r="AF3216" s="155">
        <f>+AD3216*35%</f>
        <v>10500</v>
      </c>
      <c r="AG3216" s="2">
        <f>+AD3216*F3216</f>
        <v>83661732</v>
      </c>
      <c r="AH3216" s="2">
        <f>+AE3216*F3216</f>
        <v>11712642.48</v>
      </c>
      <c r="AI3216" s="2">
        <f>+AF3216*F3216</f>
        <v>29281606.199999999</v>
      </c>
      <c r="AJ3216" s="2">
        <f>SUM(AG3216:AI3216)</f>
        <v>124655980.68000001</v>
      </c>
      <c r="AK3216" s="2">
        <f>+AD3216*G3216</f>
        <v>83661732</v>
      </c>
      <c r="AL3216" s="2">
        <f>+AE3216*G3216</f>
        <v>11712642.48</v>
      </c>
      <c r="AM3216" s="2">
        <f>+AF3216*G3216</f>
        <v>29281606.199999999</v>
      </c>
      <c r="AN3216" s="155">
        <f>SUM(AK3216:AM3216)</f>
        <v>124655980.68000001</v>
      </c>
      <c r="AQ3216" s="145" t="s">
        <v>79</v>
      </c>
      <c r="AU3216" s="8"/>
      <c r="AV3216" s="8"/>
      <c r="AW3216" s="2">
        <f>'[2]BoQ HSYC. Trâm check'!$AT3216</f>
        <v>33000</v>
      </c>
      <c r="AX3216" s="8">
        <f>F3216*AW3216</f>
        <v>92027905.200000003</v>
      </c>
      <c r="AY3216" s="8">
        <f>IF(AQ3216="CT",7%,5%)*AX3216</f>
        <v>4601395.2600000007</v>
      </c>
      <c r="AZ3216" s="8">
        <f>AX3216*2%</f>
        <v>1840558.1040000001</v>
      </c>
      <c r="BA3216" s="8">
        <f>IF(BB3216&gt;0,0,AX3216*5%)</f>
        <v>0</v>
      </c>
      <c r="BB3216" s="8">
        <f>(AX3216-BG3216)*35%</f>
        <v>32209766.82</v>
      </c>
      <c r="BC3216" s="8">
        <f>+AX3216+AY3216+AZ3216+BA3216+BB3216</f>
        <v>130679625.384</v>
      </c>
      <c r="BD3216" s="8">
        <f>AX3216-AT3216</f>
        <v>92027905.200000003</v>
      </c>
      <c r="BE3216" s="2"/>
      <c r="BH3216" s="2"/>
    </row>
    <row r="3217" spans="2:60" s="92" customFormat="1" ht="17" collapsed="1" x14ac:dyDescent="0.2">
      <c r="B3217" s="163"/>
      <c r="C3217" s="164" t="s">
        <v>502</v>
      </c>
      <c r="D3217" s="164"/>
      <c r="E3217" s="163"/>
      <c r="F3217" s="162"/>
      <c r="G3217" s="149">
        <f>+[2]THKL!F3229</f>
        <v>0</v>
      </c>
      <c r="H3217" s="158"/>
      <c r="I3217" s="158"/>
      <c r="J3217" s="158"/>
      <c r="K3217" s="159"/>
      <c r="L3217" s="161"/>
      <c r="M3217" s="161">
        <f>SUM(K3217:L3217)</f>
        <v>0</v>
      </c>
      <c r="N3217" s="83">
        <f>IF(V3217&lt;&gt;"VTC VHm",_xlfn.XLOOKUP(Z3217,$AC$4015:$AC$4035,$AD$4015:$AD$4035,0)*M3217,_xlfn.XLOOKUP(Z3217,$AC$4015:$AC$4035,$AD$4015:$AD$4035,0)*L3217)</f>
        <v>0</v>
      </c>
      <c r="O3217" s="83">
        <f>IF(V3217&lt;&gt;"VTC VHm",_xlfn.XLOOKUP(Z3217,$AC$4015:$AC$4035,$AE$4015:$AE$4035,0)*M3217,_xlfn.XLOOKUP(Z3217,$AC$4015:$AC$4035,$AE$4015:$AE$4035,0)*L3217)</f>
        <v>0</v>
      </c>
      <c r="P3217" s="160">
        <f>SUM(N3217:O3217)</f>
        <v>0</v>
      </c>
      <c r="Q3217" s="161">
        <f>M3217*G3217</f>
        <v>0</v>
      </c>
      <c r="R3217" s="161">
        <f>G3217*P3217</f>
        <v>0</v>
      </c>
      <c r="S3217" s="160">
        <f>SUM(Q3217:R3217)</f>
        <v>0</v>
      </c>
      <c r="T3217" s="159"/>
      <c r="U3217" s="158"/>
      <c r="V3217" s="158"/>
      <c r="W3217" s="158"/>
      <c r="X3217" s="94" t="s">
        <v>33</v>
      </c>
      <c r="Y3217" s="94"/>
      <c r="Z3217" s="94" t="s">
        <v>0</v>
      </c>
      <c r="AA3217" s="44" t="s">
        <v>80</v>
      </c>
      <c r="AB3217" s="93"/>
      <c r="AC3217" s="93">
        <v>0</v>
      </c>
      <c r="AD3217" s="93">
        <f>+M3217</f>
        <v>0</v>
      </c>
      <c r="AE3217" s="93">
        <f>+AD3217*14%</f>
        <v>0</v>
      </c>
      <c r="AF3217" s="93">
        <f>+AD3217*35%</f>
        <v>0</v>
      </c>
      <c r="AG3217" s="93">
        <f>+AD3217*F3217</f>
        <v>0</v>
      </c>
      <c r="AH3217" s="93">
        <f>+AE3217*F3217</f>
        <v>0</v>
      </c>
      <c r="AI3217" s="93">
        <f>+AF3217*F3217</f>
        <v>0</v>
      </c>
      <c r="AJ3217" s="93">
        <f>SUM(AG3217:AI3217)</f>
        <v>0</v>
      </c>
      <c r="AK3217" s="93">
        <f>+AD3217*G3217</f>
        <v>0</v>
      </c>
      <c r="AL3217" s="93">
        <f>+AE3217*G3217</f>
        <v>0</v>
      </c>
      <c r="AM3217" s="93">
        <f>+AF3217*G3217</f>
        <v>0</v>
      </c>
      <c r="AN3217" s="93">
        <f>SUM(AK3217:AM3217)</f>
        <v>0</v>
      </c>
      <c r="AQ3217" s="145" t="s">
        <v>79</v>
      </c>
      <c r="AU3217" s="8"/>
      <c r="AV3217" s="8"/>
      <c r="AW3217" s="2">
        <f>'[2]BoQ HSYC. Trâm check'!$AT3217</f>
        <v>0</v>
      </c>
      <c r="AX3217" s="8">
        <f>F3217*AW3217</f>
        <v>0</v>
      </c>
      <c r="AY3217" s="8">
        <f>IF(AQ3217="CT",7%,5%)*AX3217</f>
        <v>0</v>
      </c>
      <c r="AZ3217" s="8">
        <f>AX3217*2%</f>
        <v>0</v>
      </c>
      <c r="BA3217" s="8">
        <f>IF(BB3217&gt;0,0,AX3217*5%)</f>
        <v>0</v>
      </c>
      <c r="BB3217" s="8">
        <f>(AX3217-BG3217)*35%</f>
        <v>0</v>
      </c>
      <c r="BC3217" s="8">
        <f>+AX3217+AY3217+AZ3217+BA3217+BB3217</f>
        <v>0</v>
      </c>
      <c r="BD3217" s="8">
        <f>AX3217-AT3217</f>
        <v>0</v>
      </c>
      <c r="BE3217" s="2"/>
      <c r="BH3217" s="2"/>
    </row>
    <row r="3218" spans="2:60" ht="34" hidden="1" outlineLevel="1" x14ac:dyDescent="0.2">
      <c r="B3218" s="82">
        <v>17</v>
      </c>
      <c r="C3218" s="144" t="s">
        <v>499</v>
      </c>
      <c r="D3218" s="144"/>
      <c r="E3218" s="82" t="s">
        <v>497</v>
      </c>
      <c r="F3218" s="143">
        <v>90.691999999999993</v>
      </c>
      <c r="G3218" s="142">
        <f>+[2]THKL!F3230</f>
        <v>90.691999999999993</v>
      </c>
      <c r="H3218" s="132"/>
      <c r="I3218" s="132"/>
      <c r="J3218" s="132"/>
      <c r="K3218" s="156" t="str">
        <f>$K$3198</f>
        <v>Bao gồm</v>
      </c>
      <c r="L3218" s="157">
        <f>$L$3198</f>
        <v>181200</v>
      </c>
      <c r="M3218" s="157">
        <f>SUM(K3218:L3218)</f>
        <v>181200</v>
      </c>
      <c r="N3218" s="83">
        <f>IF(V3218&lt;&gt;"VTC VHm",_xlfn.XLOOKUP(Z3218,$AC$4015:$AC$4035,$AD$4015:$AD$4035,0)*M3218,_xlfn.XLOOKUP(Z3218,$AC$4015:$AC$4035,$AD$4015:$AD$4035,0)*L3218)</f>
        <v>0</v>
      </c>
      <c r="O3218" s="83">
        <f>IF(V3218&lt;&gt;"VTC VHm",_xlfn.XLOOKUP(Z3218,$AC$4015:$AC$4035,$AE$4015:$AE$4035,0)*M3218,_xlfn.XLOOKUP(Z3218,$AC$4015:$AC$4035,$AE$4015:$AE$4035,0)*L3218)</f>
        <v>0</v>
      </c>
      <c r="P3218" s="83">
        <f>SUM(N3218:O3218)</f>
        <v>0</v>
      </c>
      <c r="Q3218" s="157">
        <f>M3218*G3218</f>
        <v>16433390.399999999</v>
      </c>
      <c r="R3218" s="157">
        <f>G3218*P3218</f>
        <v>0</v>
      </c>
      <c r="S3218" s="83">
        <f>SUM(Q3218:R3218)</f>
        <v>16433390.399999999</v>
      </c>
      <c r="T3218" s="221" t="s">
        <v>24</v>
      </c>
      <c r="U3218" s="132"/>
      <c r="V3218" s="132"/>
      <c r="W3218" s="132"/>
      <c r="X3218" s="44" t="s">
        <v>33</v>
      </c>
      <c r="Y3218" s="44"/>
      <c r="Z3218" s="44" t="s">
        <v>0</v>
      </c>
      <c r="AA3218" s="44" t="s">
        <v>80</v>
      </c>
      <c r="AB3218" s="2">
        <v>316797.86004900001</v>
      </c>
      <c r="AC3218" s="2">
        <v>28731031.523563907</v>
      </c>
      <c r="AD3218" s="2">
        <f>+M3218</f>
        <v>181200</v>
      </c>
      <c r="AE3218" s="2">
        <f>+AD3218*14%</f>
        <v>25368.000000000004</v>
      </c>
      <c r="AF3218" s="155">
        <f>+AD3218*35%</f>
        <v>63419.999999999993</v>
      </c>
      <c r="AG3218" s="2">
        <f>+AD3218*F3218</f>
        <v>16433390.399999999</v>
      </c>
      <c r="AH3218" s="2">
        <f>+AE3218*F3218</f>
        <v>2300674.656</v>
      </c>
      <c r="AI3218" s="2">
        <f>+AF3218*F3218</f>
        <v>5751686.6399999987</v>
      </c>
      <c r="AJ3218" s="2">
        <f>SUM(AG3218:AI3218)</f>
        <v>24485751.695999995</v>
      </c>
      <c r="AK3218" s="2">
        <f>+AD3218*G3218</f>
        <v>16433390.399999999</v>
      </c>
      <c r="AL3218" s="2">
        <f>+AE3218*G3218</f>
        <v>2300674.656</v>
      </c>
      <c r="AM3218" s="2">
        <f>+AF3218*G3218</f>
        <v>5751686.6399999987</v>
      </c>
      <c r="AN3218" s="155">
        <f>SUM(AK3218:AM3218)</f>
        <v>24485751.695999995</v>
      </c>
      <c r="AQ3218" s="145" t="s">
        <v>79</v>
      </c>
      <c r="AU3218" s="8"/>
      <c r="AV3218" s="8"/>
      <c r="AW3218" s="2">
        <f>'[2]BoQ HSYC. Trâm check'!$AT3218</f>
        <v>435000</v>
      </c>
      <c r="AX3218" s="8">
        <f>F3218*AW3218</f>
        <v>39451020</v>
      </c>
      <c r="AY3218" s="8">
        <f>IF(AQ3218="CT",7%,5%)*AX3218</f>
        <v>1972551</v>
      </c>
      <c r="AZ3218" s="8">
        <f>AX3218*2%</f>
        <v>789020.4</v>
      </c>
      <c r="BA3218" s="8">
        <f>IF(BB3218&gt;0,0,AX3218*5%)</f>
        <v>0</v>
      </c>
      <c r="BB3218" s="8">
        <f>(AX3218-BG3218)*35%</f>
        <v>13807857</v>
      </c>
      <c r="BC3218" s="8">
        <f>+AX3218+AY3218+AZ3218+BA3218+BB3218</f>
        <v>56020448.399999999</v>
      </c>
      <c r="BD3218" s="8">
        <f>AX3218-AT3218</f>
        <v>39451020</v>
      </c>
      <c r="BE3218" s="2"/>
      <c r="BH3218" s="2"/>
    </row>
    <row r="3219" spans="2:60" ht="34" hidden="1" outlineLevel="1" x14ac:dyDescent="0.2">
      <c r="B3219" s="82">
        <v>18</v>
      </c>
      <c r="C3219" s="144" t="s">
        <v>498</v>
      </c>
      <c r="D3219" s="144"/>
      <c r="E3219" s="82" t="s">
        <v>497</v>
      </c>
      <c r="F3219" s="143">
        <v>151.1533</v>
      </c>
      <c r="G3219" s="142">
        <f>+[2]THKL!F3231</f>
        <v>151.1533</v>
      </c>
      <c r="H3219" s="132"/>
      <c r="I3219" s="132"/>
      <c r="J3219" s="132"/>
      <c r="K3219" s="156" t="str">
        <f>$K$3198</f>
        <v>Bao gồm</v>
      </c>
      <c r="L3219" s="157">
        <f>$L$3198</f>
        <v>181200</v>
      </c>
      <c r="M3219" s="157">
        <f>SUM(K3219:L3219)</f>
        <v>181200</v>
      </c>
      <c r="N3219" s="83">
        <f>IF(V3219&lt;&gt;"VTC VHm",_xlfn.XLOOKUP(Z3219,$AC$4015:$AC$4035,$AD$4015:$AD$4035,0)*M3219,_xlfn.XLOOKUP(Z3219,$AC$4015:$AC$4035,$AD$4015:$AD$4035,0)*L3219)</f>
        <v>0</v>
      </c>
      <c r="O3219" s="83">
        <f>IF(V3219&lt;&gt;"VTC VHm",_xlfn.XLOOKUP(Z3219,$AC$4015:$AC$4035,$AE$4015:$AE$4035,0)*M3219,_xlfn.XLOOKUP(Z3219,$AC$4015:$AC$4035,$AE$4015:$AE$4035,0)*L3219)</f>
        <v>0</v>
      </c>
      <c r="P3219" s="83">
        <f>SUM(N3219:O3219)</f>
        <v>0</v>
      </c>
      <c r="Q3219" s="157">
        <f>M3219*G3219</f>
        <v>27388977.960000001</v>
      </c>
      <c r="R3219" s="157">
        <f>G3219*P3219</f>
        <v>0</v>
      </c>
      <c r="S3219" s="83">
        <f>SUM(Q3219:R3219)</f>
        <v>27388977.960000001</v>
      </c>
      <c r="T3219" s="221" t="s">
        <v>24</v>
      </c>
      <c r="U3219" s="132"/>
      <c r="V3219" s="132"/>
      <c r="W3219" s="132"/>
      <c r="X3219" s="44" t="s">
        <v>33</v>
      </c>
      <c r="Y3219" s="44"/>
      <c r="Z3219" s="44" t="s">
        <v>0</v>
      </c>
      <c r="AA3219" s="44" t="s">
        <v>80</v>
      </c>
      <c r="AB3219" s="2">
        <v>133343.0424381</v>
      </c>
      <c r="AC3219" s="2">
        <v>20155240.896558862</v>
      </c>
      <c r="AD3219" s="2">
        <f>+M3219</f>
        <v>181200</v>
      </c>
      <c r="AE3219" s="2">
        <f>+AD3219*14%</f>
        <v>25368.000000000004</v>
      </c>
      <c r="AF3219" s="155">
        <f>+AD3219*35%</f>
        <v>63419.999999999993</v>
      </c>
      <c r="AG3219" s="2">
        <f>+AD3219*F3219</f>
        <v>27388977.960000001</v>
      </c>
      <c r="AH3219" s="2">
        <f>+AE3219*F3219</f>
        <v>3834456.9144000006</v>
      </c>
      <c r="AI3219" s="2">
        <f>+AF3219*F3219</f>
        <v>9586142.2859999985</v>
      </c>
      <c r="AJ3219" s="2">
        <f>SUM(AG3219:AI3219)</f>
        <v>40809577.160400003</v>
      </c>
      <c r="AK3219" s="2">
        <f>+AD3219*G3219</f>
        <v>27388977.960000001</v>
      </c>
      <c r="AL3219" s="2">
        <f>+AE3219*G3219</f>
        <v>3834456.9144000006</v>
      </c>
      <c r="AM3219" s="2">
        <f>+AF3219*G3219</f>
        <v>9586142.2859999985</v>
      </c>
      <c r="AN3219" s="155">
        <f>SUM(AK3219:AM3219)</f>
        <v>40809577.160400003</v>
      </c>
      <c r="AQ3219" s="145" t="s">
        <v>79</v>
      </c>
      <c r="AU3219" s="8"/>
      <c r="AV3219" s="8"/>
      <c r="AW3219" s="2">
        <f>'[2]BoQ HSYC. Trâm check'!$AT3219</f>
        <v>435000</v>
      </c>
      <c r="AX3219" s="8">
        <f>F3219*AW3219</f>
        <v>65751685.5</v>
      </c>
      <c r="AY3219" s="8">
        <f>IF(AQ3219="CT",7%,5%)*AX3219</f>
        <v>3287584.2750000004</v>
      </c>
      <c r="AZ3219" s="8">
        <f>AX3219*2%</f>
        <v>1315033.71</v>
      </c>
      <c r="BA3219" s="8">
        <f>IF(BB3219&gt;0,0,AX3219*5%)</f>
        <v>0</v>
      </c>
      <c r="BB3219" s="8">
        <f>(AX3219-BG3219)*35%</f>
        <v>23013089.924999997</v>
      </c>
      <c r="BC3219" s="8">
        <f>+AX3219+AY3219+AZ3219+BA3219+BB3219</f>
        <v>93367393.409999996</v>
      </c>
      <c r="BD3219" s="8">
        <f>AX3219-AT3219</f>
        <v>65751685.5</v>
      </c>
      <c r="BE3219" s="2"/>
      <c r="BH3219" s="2"/>
    </row>
    <row r="3220" spans="2:60" ht="17" hidden="1" outlineLevel="1" x14ac:dyDescent="0.2">
      <c r="B3220" s="82">
        <v>19</v>
      </c>
      <c r="C3220" s="144" t="s">
        <v>496</v>
      </c>
      <c r="D3220" s="144"/>
      <c r="E3220" s="82" t="s">
        <v>495</v>
      </c>
      <c r="F3220" s="143">
        <v>634.57799999999997</v>
      </c>
      <c r="G3220" s="142">
        <f>+[2]THKL!F3232</f>
        <v>634.57799999999997</v>
      </c>
      <c r="H3220" s="132"/>
      <c r="I3220" s="132"/>
      <c r="J3220" s="132"/>
      <c r="K3220" s="156" t="str">
        <f>$K$3200</f>
        <v>Bao gồm</v>
      </c>
      <c r="L3220" s="157">
        <f>$L$3200</f>
        <v>75000</v>
      </c>
      <c r="M3220" s="157">
        <f>SUM(K3220:L3220)</f>
        <v>75000</v>
      </c>
      <c r="N3220" s="83">
        <f>IF(V3220&lt;&gt;"VTC VHm",_xlfn.XLOOKUP(Z3220,$AC$4015:$AC$4035,$AD$4015:$AD$4035,0)*M3220,_xlfn.XLOOKUP(Z3220,$AC$4015:$AC$4035,$AD$4015:$AD$4035,0)*L3220)</f>
        <v>0</v>
      </c>
      <c r="O3220" s="83">
        <f>IF(V3220&lt;&gt;"VTC VHm",_xlfn.XLOOKUP(Z3220,$AC$4015:$AC$4035,$AE$4015:$AE$4035,0)*M3220,_xlfn.XLOOKUP(Z3220,$AC$4015:$AC$4035,$AE$4015:$AE$4035,0)*L3220)</f>
        <v>0</v>
      </c>
      <c r="P3220" s="83">
        <f>SUM(N3220:O3220)</f>
        <v>0</v>
      </c>
      <c r="Q3220" s="157">
        <f>M3220*G3220</f>
        <v>47593350</v>
      </c>
      <c r="R3220" s="157">
        <f>G3220*P3220</f>
        <v>0</v>
      </c>
      <c r="S3220" s="83">
        <f>SUM(Q3220:R3220)</f>
        <v>47593350</v>
      </c>
      <c r="T3220" s="221" t="s">
        <v>24</v>
      </c>
      <c r="U3220" s="132"/>
      <c r="V3220" s="132"/>
      <c r="W3220" s="132"/>
      <c r="X3220" s="44" t="s">
        <v>33</v>
      </c>
      <c r="Y3220" s="44"/>
      <c r="Z3220" s="44" t="s">
        <v>0</v>
      </c>
      <c r="AA3220" s="44" t="s">
        <v>80</v>
      </c>
      <c r="AB3220" s="2">
        <v>151419.082523775</v>
      </c>
      <c r="AC3220" s="2">
        <v>96087218.549772084</v>
      </c>
      <c r="AD3220" s="2">
        <f>+M3220</f>
        <v>75000</v>
      </c>
      <c r="AE3220" s="2">
        <f>+AD3220*14%</f>
        <v>10500.000000000002</v>
      </c>
      <c r="AF3220" s="155">
        <f>+AD3220*35%</f>
        <v>26250</v>
      </c>
      <c r="AG3220" s="2">
        <f>+AD3220*F3220</f>
        <v>47593350</v>
      </c>
      <c r="AH3220" s="2">
        <f>+AE3220*F3220</f>
        <v>6663069.0000000009</v>
      </c>
      <c r="AI3220" s="2">
        <f>+AF3220*F3220</f>
        <v>16657672.5</v>
      </c>
      <c r="AJ3220" s="2">
        <f>SUM(AG3220:AI3220)</f>
        <v>70914091.5</v>
      </c>
      <c r="AK3220" s="2">
        <f>+AD3220*G3220</f>
        <v>47593350</v>
      </c>
      <c r="AL3220" s="2">
        <f>+AE3220*G3220</f>
        <v>6663069.0000000009</v>
      </c>
      <c r="AM3220" s="2">
        <f>+AF3220*G3220</f>
        <v>16657672.5</v>
      </c>
      <c r="AN3220" s="155">
        <f>SUM(AK3220:AM3220)</f>
        <v>70914091.5</v>
      </c>
      <c r="AQ3220" s="145" t="s">
        <v>79</v>
      </c>
      <c r="AU3220" s="8"/>
      <c r="AV3220" s="8"/>
      <c r="AW3220" s="2">
        <f>'[2]BoQ HSYC. Trâm check'!$AT3220</f>
        <v>45000</v>
      </c>
      <c r="AX3220" s="8">
        <f>F3220*AW3220</f>
        <v>28556010</v>
      </c>
      <c r="AY3220" s="8">
        <f>IF(AQ3220="CT",7%,5%)*AX3220</f>
        <v>1427800.5</v>
      </c>
      <c r="AZ3220" s="8">
        <f>AX3220*2%</f>
        <v>571120.20000000007</v>
      </c>
      <c r="BA3220" s="8">
        <f>IF(BB3220&gt;0,0,AX3220*5%)</f>
        <v>0</v>
      </c>
      <c r="BB3220" s="8">
        <f>(AX3220-BG3220)*35%</f>
        <v>9994603.5</v>
      </c>
      <c r="BC3220" s="8">
        <f>+AX3220+AY3220+AZ3220+BA3220+BB3220</f>
        <v>40549534.200000003</v>
      </c>
      <c r="BD3220" s="8">
        <f>AX3220-AT3220</f>
        <v>28556010</v>
      </c>
      <c r="BE3220" s="2"/>
      <c r="BH3220" s="2"/>
    </row>
    <row r="3221" spans="2:60" ht="34" hidden="1" outlineLevel="1" x14ac:dyDescent="0.2">
      <c r="B3221" s="82">
        <v>20</v>
      </c>
      <c r="C3221" s="144" t="s">
        <v>494</v>
      </c>
      <c r="D3221" s="144"/>
      <c r="E3221" s="82" t="s">
        <v>52</v>
      </c>
      <c r="F3221" s="143">
        <v>1776.558</v>
      </c>
      <c r="G3221" s="142">
        <f>+[2]THKL!F3233</f>
        <v>1776.558</v>
      </c>
      <c r="H3221" s="176"/>
      <c r="I3221" s="176"/>
      <c r="J3221" s="176"/>
      <c r="K3221" s="156" t="str">
        <f>$K$3201</f>
        <v>Bao gồm</v>
      </c>
      <c r="L3221" s="157">
        <f>$L$3201</f>
        <v>30000</v>
      </c>
      <c r="M3221" s="157">
        <f>SUM(K3221:L3221)</f>
        <v>30000</v>
      </c>
      <c r="N3221" s="83">
        <f>IF(V3221&lt;&gt;"VTC VHm",_xlfn.XLOOKUP(Z3221,$AC$4015:$AC$4035,$AD$4015:$AD$4035,0)*M3221,_xlfn.XLOOKUP(Z3221,$AC$4015:$AC$4035,$AD$4015:$AD$4035,0)*L3221)</f>
        <v>0</v>
      </c>
      <c r="O3221" s="83">
        <f>IF(V3221&lt;&gt;"VTC VHm",_xlfn.XLOOKUP(Z3221,$AC$4015:$AC$4035,$AE$4015:$AE$4035,0)*M3221,_xlfn.XLOOKUP(Z3221,$AC$4015:$AC$4035,$AE$4015:$AE$4035,0)*L3221)</f>
        <v>0</v>
      </c>
      <c r="P3221" s="83">
        <f>SUM(N3221:O3221)</f>
        <v>0</v>
      </c>
      <c r="Q3221" s="157">
        <f>M3221*G3221</f>
        <v>53296740</v>
      </c>
      <c r="R3221" s="157">
        <f>G3221*P3221</f>
        <v>0</v>
      </c>
      <c r="S3221" s="83">
        <f>SUM(Q3221:R3221)</f>
        <v>53296740</v>
      </c>
      <c r="T3221" s="221" t="s">
        <v>24</v>
      </c>
      <c r="U3221" s="176"/>
      <c r="V3221" s="176"/>
      <c r="W3221" s="176"/>
      <c r="X3221" s="44" t="s">
        <v>33</v>
      </c>
      <c r="Y3221" s="44"/>
      <c r="Z3221" s="44" t="s">
        <v>0</v>
      </c>
      <c r="AA3221" s="44" t="s">
        <v>80</v>
      </c>
      <c r="AB3221" s="2">
        <v>92251.376122125017</v>
      </c>
      <c r="AC3221" s="2">
        <v>163889920.26077017</v>
      </c>
      <c r="AD3221" s="2">
        <f>+M3221</f>
        <v>30000</v>
      </c>
      <c r="AE3221" s="2">
        <f>+AD3221*14%</f>
        <v>4200</v>
      </c>
      <c r="AF3221" s="155">
        <f>+AD3221*35%</f>
        <v>10500</v>
      </c>
      <c r="AG3221" s="2">
        <f>+AD3221*F3221</f>
        <v>53296740</v>
      </c>
      <c r="AH3221" s="2">
        <f>+AE3221*F3221</f>
        <v>7461543.5999999996</v>
      </c>
      <c r="AI3221" s="2">
        <f>+AF3221*F3221</f>
        <v>18653859</v>
      </c>
      <c r="AJ3221" s="2">
        <f>SUM(AG3221:AI3221)</f>
        <v>79412142.599999994</v>
      </c>
      <c r="AK3221" s="2">
        <f>+AD3221*G3221</f>
        <v>53296740</v>
      </c>
      <c r="AL3221" s="2">
        <f>+AE3221*G3221</f>
        <v>7461543.5999999996</v>
      </c>
      <c r="AM3221" s="2">
        <f>+AF3221*G3221</f>
        <v>18653859</v>
      </c>
      <c r="AN3221" s="155">
        <f>SUM(AK3221:AM3221)</f>
        <v>79412142.599999994</v>
      </c>
      <c r="AQ3221" s="145" t="s">
        <v>79</v>
      </c>
      <c r="AU3221" s="8"/>
      <c r="AV3221" s="8"/>
      <c r="AW3221" s="2">
        <f>'[2]BoQ HSYC. Trâm check'!$AT3221</f>
        <v>33000</v>
      </c>
      <c r="AX3221" s="8">
        <f>F3221*AW3221</f>
        <v>58626414</v>
      </c>
      <c r="AY3221" s="8">
        <f>IF(AQ3221="CT",7%,5%)*AX3221</f>
        <v>2931320.7</v>
      </c>
      <c r="AZ3221" s="8">
        <f>AX3221*2%</f>
        <v>1172528.28</v>
      </c>
      <c r="BA3221" s="8">
        <f>IF(BB3221&gt;0,0,AX3221*5%)</f>
        <v>0</v>
      </c>
      <c r="BB3221" s="8">
        <f>(AX3221-BG3221)*35%</f>
        <v>20519244.899999999</v>
      </c>
      <c r="BC3221" s="8">
        <f>+AX3221+AY3221+AZ3221+BA3221+BB3221</f>
        <v>83249507.879999995</v>
      </c>
      <c r="BD3221" s="8">
        <f>AX3221-AT3221</f>
        <v>58626414</v>
      </c>
      <c r="BE3221" s="2"/>
      <c r="BH3221" s="2"/>
    </row>
    <row r="3222" spans="2:60" s="92" customFormat="1" ht="17" collapsed="1" x14ac:dyDescent="0.2">
      <c r="B3222" s="163"/>
      <c r="C3222" s="164" t="s">
        <v>501</v>
      </c>
      <c r="D3222" s="164"/>
      <c r="E3222" s="163"/>
      <c r="F3222" s="162"/>
      <c r="G3222" s="149">
        <f>+[2]THKL!F3234</f>
        <v>0</v>
      </c>
      <c r="H3222" s="158"/>
      <c r="I3222" s="158"/>
      <c r="J3222" s="158"/>
      <c r="K3222" s="159"/>
      <c r="L3222" s="161"/>
      <c r="M3222" s="161">
        <f>SUM(K3222:L3222)</f>
        <v>0</v>
      </c>
      <c r="N3222" s="83">
        <f>IF(V3222&lt;&gt;"VTC VHm",_xlfn.XLOOKUP(Z3222,$AC$4015:$AC$4035,$AD$4015:$AD$4035,0)*M3222,_xlfn.XLOOKUP(Z3222,$AC$4015:$AC$4035,$AD$4015:$AD$4035,0)*L3222)</f>
        <v>0</v>
      </c>
      <c r="O3222" s="83">
        <f>IF(V3222&lt;&gt;"VTC VHm",_xlfn.XLOOKUP(Z3222,$AC$4015:$AC$4035,$AE$4015:$AE$4035,0)*M3222,_xlfn.XLOOKUP(Z3222,$AC$4015:$AC$4035,$AE$4015:$AE$4035,0)*L3222)</f>
        <v>0</v>
      </c>
      <c r="P3222" s="160">
        <f>SUM(N3222:O3222)</f>
        <v>0</v>
      </c>
      <c r="Q3222" s="161">
        <f>M3222*G3222</f>
        <v>0</v>
      </c>
      <c r="R3222" s="161">
        <f>G3222*P3222</f>
        <v>0</v>
      </c>
      <c r="S3222" s="160">
        <f>SUM(Q3222:R3222)</f>
        <v>0</v>
      </c>
      <c r="T3222" s="159"/>
      <c r="U3222" s="158"/>
      <c r="V3222" s="158"/>
      <c r="W3222" s="158"/>
      <c r="X3222" s="94" t="s">
        <v>33</v>
      </c>
      <c r="Y3222" s="94"/>
      <c r="Z3222" s="94" t="s">
        <v>0</v>
      </c>
      <c r="AA3222" s="44" t="s">
        <v>80</v>
      </c>
      <c r="AB3222" s="93"/>
      <c r="AC3222" s="93">
        <v>0</v>
      </c>
      <c r="AD3222" s="93">
        <f>+M3222</f>
        <v>0</v>
      </c>
      <c r="AE3222" s="93">
        <f>+AD3222*14%</f>
        <v>0</v>
      </c>
      <c r="AF3222" s="93">
        <f>+AD3222*35%</f>
        <v>0</v>
      </c>
      <c r="AG3222" s="93">
        <f>+AD3222*F3222</f>
        <v>0</v>
      </c>
      <c r="AH3222" s="93">
        <f>+AE3222*F3222</f>
        <v>0</v>
      </c>
      <c r="AI3222" s="93">
        <f>+AF3222*F3222</f>
        <v>0</v>
      </c>
      <c r="AJ3222" s="93">
        <f>SUM(AG3222:AI3222)</f>
        <v>0</v>
      </c>
      <c r="AK3222" s="93">
        <f>+AD3222*G3222</f>
        <v>0</v>
      </c>
      <c r="AL3222" s="93">
        <f>+AE3222*G3222</f>
        <v>0</v>
      </c>
      <c r="AM3222" s="93">
        <f>+AF3222*G3222</f>
        <v>0</v>
      </c>
      <c r="AN3222" s="93">
        <f>SUM(AK3222:AM3222)</f>
        <v>0</v>
      </c>
      <c r="AQ3222" s="145" t="s">
        <v>79</v>
      </c>
      <c r="AU3222" s="8"/>
      <c r="AV3222" s="8"/>
      <c r="AW3222" s="2">
        <f>'[2]BoQ HSYC. Trâm check'!$AT3222</f>
        <v>0</v>
      </c>
      <c r="AX3222" s="8">
        <f>F3222*AW3222</f>
        <v>0</v>
      </c>
      <c r="AY3222" s="8">
        <f>IF(AQ3222="CT",7%,5%)*AX3222</f>
        <v>0</v>
      </c>
      <c r="AZ3222" s="8">
        <f>AX3222*2%</f>
        <v>0</v>
      </c>
      <c r="BA3222" s="8">
        <f>IF(BB3222&gt;0,0,AX3222*5%)</f>
        <v>0</v>
      </c>
      <c r="BB3222" s="8">
        <f>(AX3222-BG3222)*35%</f>
        <v>0</v>
      </c>
      <c r="BC3222" s="8">
        <f>+AX3222+AY3222+AZ3222+BA3222+BB3222</f>
        <v>0</v>
      </c>
      <c r="BD3222" s="8">
        <f>AX3222-AT3222</f>
        <v>0</v>
      </c>
      <c r="BE3222" s="2"/>
      <c r="BH3222" s="2"/>
    </row>
    <row r="3223" spans="2:60" ht="34" hidden="1" outlineLevel="1" x14ac:dyDescent="0.2">
      <c r="B3223" s="82">
        <v>21</v>
      </c>
      <c r="C3223" s="144" t="s">
        <v>499</v>
      </c>
      <c r="D3223" s="144"/>
      <c r="E3223" s="82" t="s">
        <v>497</v>
      </c>
      <c r="F3223" s="143">
        <v>181.38399999999999</v>
      </c>
      <c r="G3223" s="142">
        <f>+[2]THKL!F3235</f>
        <v>181.38399999999999</v>
      </c>
      <c r="H3223" s="132"/>
      <c r="I3223" s="132"/>
      <c r="J3223" s="132"/>
      <c r="K3223" s="156" t="str">
        <f>$K$3198</f>
        <v>Bao gồm</v>
      </c>
      <c r="L3223" s="157">
        <f>$L$3198</f>
        <v>181200</v>
      </c>
      <c r="M3223" s="157">
        <f>SUM(K3223:L3223)</f>
        <v>181200</v>
      </c>
      <c r="N3223" s="83">
        <f>IF(V3223&lt;&gt;"VTC VHm",_xlfn.XLOOKUP(Z3223,$AC$4015:$AC$4035,$AD$4015:$AD$4035,0)*M3223,_xlfn.XLOOKUP(Z3223,$AC$4015:$AC$4035,$AD$4015:$AD$4035,0)*L3223)</f>
        <v>0</v>
      </c>
      <c r="O3223" s="83">
        <f>IF(V3223&lt;&gt;"VTC VHm",_xlfn.XLOOKUP(Z3223,$AC$4015:$AC$4035,$AE$4015:$AE$4035,0)*M3223,_xlfn.XLOOKUP(Z3223,$AC$4015:$AC$4035,$AE$4015:$AE$4035,0)*L3223)</f>
        <v>0</v>
      </c>
      <c r="P3223" s="83">
        <f>SUM(N3223:O3223)</f>
        <v>0</v>
      </c>
      <c r="Q3223" s="157">
        <f>M3223*G3223</f>
        <v>32866780.799999997</v>
      </c>
      <c r="R3223" s="157">
        <f>G3223*P3223</f>
        <v>0</v>
      </c>
      <c r="S3223" s="83">
        <f>SUM(Q3223:R3223)</f>
        <v>32866780.799999997</v>
      </c>
      <c r="T3223" s="221" t="s">
        <v>24</v>
      </c>
      <c r="U3223" s="132"/>
      <c r="V3223" s="132"/>
      <c r="W3223" s="132"/>
      <c r="X3223" s="44" t="s">
        <v>33</v>
      </c>
      <c r="Y3223" s="44"/>
      <c r="Z3223" s="44" t="s">
        <v>0</v>
      </c>
      <c r="AA3223" s="44" t="s">
        <v>80</v>
      </c>
      <c r="AB3223" s="2">
        <v>316797.86004900001</v>
      </c>
      <c r="AC3223" s="2">
        <v>57462063.047127813</v>
      </c>
      <c r="AD3223" s="2">
        <f>+M3223</f>
        <v>181200</v>
      </c>
      <c r="AE3223" s="2">
        <f>+AD3223*14%</f>
        <v>25368.000000000004</v>
      </c>
      <c r="AF3223" s="155">
        <f>+AD3223*35%</f>
        <v>63419.999999999993</v>
      </c>
      <c r="AG3223" s="2">
        <f>+AD3223*F3223</f>
        <v>32866780.799999997</v>
      </c>
      <c r="AH3223" s="2">
        <f>+AE3223*F3223</f>
        <v>4601349.3119999999</v>
      </c>
      <c r="AI3223" s="2">
        <f>+AF3223*F3223</f>
        <v>11503373.279999997</v>
      </c>
      <c r="AJ3223" s="2">
        <f>SUM(AG3223:AI3223)</f>
        <v>48971503.39199999</v>
      </c>
      <c r="AK3223" s="2">
        <f>+AD3223*G3223</f>
        <v>32866780.799999997</v>
      </c>
      <c r="AL3223" s="2">
        <f>+AE3223*G3223</f>
        <v>4601349.3119999999</v>
      </c>
      <c r="AM3223" s="2">
        <f>+AF3223*G3223</f>
        <v>11503373.279999997</v>
      </c>
      <c r="AN3223" s="155">
        <f>SUM(AK3223:AM3223)</f>
        <v>48971503.39199999</v>
      </c>
      <c r="AQ3223" s="145" t="s">
        <v>79</v>
      </c>
      <c r="AU3223" s="8"/>
      <c r="AV3223" s="8"/>
      <c r="AW3223" s="2">
        <f>'[2]BoQ HSYC. Trâm check'!$AT3223</f>
        <v>435000</v>
      </c>
      <c r="AX3223" s="8">
        <f>F3223*AW3223</f>
        <v>78902040</v>
      </c>
      <c r="AY3223" s="8">
        <f>IF(AQ3223="CT",7%,5%)*AX3223</f>
        <v>3945102</v>
      </c>
      <c r="AZ3223" s="8">
        <f>AX3223*2%</f>
        <v>1578040.8</v>
      </c>
      <c r="BA3223" s="8">
        <f>IF(BB3223&gt;0,0,AX3223*5%)</f>
        <v>0</v>
      </c>
      <c r="BB3223" s="8">
        <f>(AX3223-BG3223)*35%</f>
        <v>27615714</v>
      </c>
      <c r="BC3223" s="8">
        <f>+AX3223+AY3223+AZ3223+BA3223+BB3223</f>
        <v>112040896.8</v>
      </c>
      <c r="BD3223" s="8">
        <f>AX3223-AT3223</f>
        <v>78902040</v>
      </c>
      <c r="BE3223" s="2"/>
      <c r="BH3223" s="2"/>
    </row>
    <row r="3224" spans="2:60" ht="34" hidden="1" outlineLevel="1" x14ac:dyDescent="0.2">
      <c r="B3224" s="82">
        <v>22</v>
      </c>
      <c r="C3224" s="144" t="s">
        <v>498</v>
      </c>
      <c r="D3224" s="144"/>
      <c r="E3224" s="82" t="s">
        <v>497</v>
      </c>
      <c r="F3224" s="143">
        <v>302.30669999999998</v>
      </c>
      <c r="G3224" s="142">
        <f>+[2]THKL!F3236</f>
        <v>302.30669999999998</v>
      </c>
      <c r="H3224" s="132"/>
      <c r="I3224" s="132"/>
      <c r="J3224" s="132"/>
      <c r="K3224" s="156" t="str">
        <f>$K$3198</f>
        <v>Bao gồm</v>
      </c>
      <c r="L3224" s="157">
        <f>$L$3198</f>
        <v>181200</v>
      </c>
      <c r="M3224" s="157">
        <f>SUM(K3224:L3224)</f>
        <v>181200</v>
      </c>
      <c r="N3224" s="83">
        <f>IF(V3224&lt;&gt;"VTC VHm",_xlfn.XLOOKUP(Z3224,$AC$4015:$AC$4035,$AD$4015:$AD$4035,0)*M3224,_xlfn.XLOOKUP(Z3224,$AC$4015:$AC$4035,$AD$4015:$AD$4035,0)*L3224)</f>
        <v>0</v>
      </c>
      <c r="O3224" s="83">
        <f>IF(V3224&lt;&gt;"VTC VHm",_xlfn.XLOOKUP(Z3224,$AC$4015:$AC$4035,$AE$4015:$AE$4035,0)*M3224,_xlfn.XLOOKUP(Z3224,$AC$4015:$AC$4035,$AE$4015:$AE$4035,0)*L3224)</f>
        <v>0</v>
      </c>
      <c r="P3224" s="83">
        <f>SUM(N3224:O3224)</f>
        <v>0</v>
      </c>
      <c r="Q3224" s="157">
        <f>M3224*G3224</f>
        <v>54777974.039999999</v>
      </c>
      <c r="R3224" s="157">
        <f>G3224*P3224</f>
        <v>0</v>
      </c>
      <c r="S3224" s="83">
        <f>SUM(Q3224:R3224)</f>
        <v>54777974.039999999</v>
      </c>
      <c r="T3224" s="221" t="s">
        <v>24</v>
      </c>
      <c r="U3224" s="132"/>
      <c r="V3224" s="132"/>
      <c r="W3224" s="132"/>
      <c r="X3224" s="44" t="s">
        <v>33</v>
      </c>
      <c r="Y3224" s="44"/>
      <c r="Z3224" s="44" t="s">
        <v>0</v>
      </c>
      <c r="AA3224" s="44" t="s">
        <v>80</v>
      </c>
      <c r="AB3224" s="2">
        <v>133343.0424381</v>
      </c>
      <c r="AC3224" s="2">
        <v>40310495.12742196</v>
      </c>
      <c r="AD3224" s="2">
        <f>+M3224</f>
        <v>181200</v>
      </c>
      <c r="AE3224" s="2">
        <f>+AD3224*14%</f>
        <v>25368.000000000004</v>
      </c>
      <c r="AF3224" s="155">
        <f>+AD3224*35%</f>
        <v>63419.999999999993</v>
      </c>
      <c r="AG3224" s="2">
        <f>+AD3224*F3224</f>
        <v>54777974.039999999</v>
      </c>
      <c r="AH3224" s="2">
        <f>+AE3224*F3224</f>
        <v>7668916.3656000001</v>
      </c>
      <c r="AI3224" s="2">
        <f>+AF3224*F3224</f>
        <v>19172290.913999997</v>
      </c>
      <c r="AJ3224" s="2">
        <f>SUM(AG3224:AI3224)</f>
        <v>81619181.319599986</v>
      </c>
      <c r="AK3224" s="2">
        <f>+AD3224*G3224</f>
        <v>54777974.039999999</v>
      </c>
      <c r="AL3224" s="2">
        <f>+AE3224*G3224</f>
        <v>7668916.3656000001</v>
      </c>
      <c r="AM3224" s="2">
        <f>+AF3224*G3224</f>
        <v>19172290.913999997</v>
      </c>
      <c r="AN3224" s="155">
        <f>SUM(AK3224:AM3224)</f>
        <v>81619181.319599986</v>
      </c>
      <c r="AQ3224" s="145" t="s">
        <v>79</v>
      </c>
      <c r="AU3224" s="8"/>
      <c r="AV3224" s="8"/>
      <c r="AW3224" s="2">
        <f>'[2]BoQ HSYC. Trâm check'!$AT3224</f>
        <v>435000</v>
      </c>
      <c r="AX3224" s="8">
        <f>F3224*AW3224</f>
        <v>131503414.49999999</v>
      </c>
      <c r="AY3224" s="8">
        <f>IF(AQ3224="CT",7%,5%)*AX3224</f>
        <v>6575170.7249999996</v>
      </c>
      <c r="AZ3224" s="8">
        <f>AX3224*2%</f>
        <v>2630068.2899999996</v>
      </c>
      <c r="BA3224" s="8">
        <f>IF(BB3224&gt;0,0,AX3224*5%)</f>
        <v>0</v>
      </c>
      <c r="BB3224" s="8">
        <f>(AX3224-BG3224)*35%</f>
        <v>46026195.074999996</v>
      </c>
      <c r="BC3224" s="8">
        <f>+AX3224+AY3224+AZ3224+BA3224+BB3224</f>
        <v>186734848.58999997</v>
      </c>
      <c r="BD3224" s="8">
        <f>AX3224-AT3224</f>
        <v>131503414.49999999</v>
      </c>
      <c r="BE3224" s="2"/>
      <c r="BH3224" s="2"/>
    </row>
    <row r="3225" spans="2:60" ht="17" hidden="1" outlineLevel="1" x14ac:dyDescent="0.2">
      <c r="B3225" s="82">
        <v>23</v>
      </c>
      <c r="C3225" s="144" t="s">
        <v>496</v>
      </c>
      <c r="D3225" s="144"/>
      <c r="E3225" s="82" t="s">
        <v>495</v>
      </c>
      <c r="F3225" s="143">
        <v>617.98</v>
      </c>
      <c r="G3225" s="142">
        <f>+[2]THKL!F3237</f>
        <v>617.98</v>
      </c>
      <c r="H3225" s="132"/>
      <c r="I3225" s="132"/>
      <c r="J3225" s="132"/>
      <c r="K3225" s="156" t="str">
        <f>$K$3200</f>
        <v>Bao gồm</v>
      </c>
      <c r="L3225" s="157">
        <f>$L$3200</f>
        <v>75000</v>
      </c>
      <c r="M3225" s="157">
        <f>SUM(K3225:L3225)</f>
        <v>75000</v>
      </c>
      <c r="N3225" s="83">
        <f>IF(V3225&lt;&gt;"VTC VHm",_xlfn.XLOOKUP(Z3225,$AC$4015:$AC$4035,$AD$4015:$AD$4035,0)*M3225,_xlfn.XLOOKUP(Z3225,$AC$4015:$AC$4035,$AD$4015:$AD$4035,0)*L3225)</f>
        <v>0</v>
      </c>
      <c r="O3225" s="83">
        <f>IF(V3225&lt;&gt;"VTC VHm",_xlfn.XLOOKUP(Z3225,$AC$4015:$AC$4035,$AE$4015:$AE$4035,0)*M3225,_xlfn.XLOOKUP(Z3225,$AC$4015:$AC$4035,$AE$4015:$AE$4035,0)*L3225)</f>
        <v>0</v>
      </c>
      <c r="P3225" s="83">
        <f>SUM(N3225:O3225)</f>
        <v>0</v>
      </c>
      <c r="Q3225" s="157">
        <f>M3225*G3225</f>
        <v>46348500</v>
      </c>
      <c r="R3225" s="157">
        <f>G3225*P3225</f>
        <v>0</v>
      </c>
      <c r="S3225" s="83">
        <f>SUM(Q3225:R3225)</f>
        <v>46348500</v>
      </c>
      <c r="T3225" s="221" t="s">
        <v>24</v>
      </c>
      <c r="U3225" s="132"/>
      <c r="V3225" s="132"/>
      <c r="W3225" s="132"/>
      <c r="X3225" s="44" t="s">
        <v>33</v>
      </c>
      <c r="Y3225" s="44"/>
      <c r="Z3225" s="44" t="s">
        <v>0</v>
      </c>
      <c r="AA3225" s="44" t="s">
        <v>80</v>
      </c>
      <c r="AB3225" s="2">
        <v>151419.082523775</v>
      </c>
      <c r="AC3225" s="2">
        <v>93573964.618042469</v>
      </c>
      <c r="AD3225" s="2">
        <f>+M3225</f>
        <v>75000</v>
      </c>
      <c r="AE3225" s="2">
        <f>+AD3225*14%</f>
        <v>10500.000000000002</v>
      </c>
      <c r="AF3225" s="155">
        <f>+AD3225*35%</f>
        <v>26250</v>
      </c>
      <c r="AG3225" s="2">
        <f>+AD3225*F3225</f>
        <v>46348500</v>
      </c>
      <c r="AH3225" s="2">
        <f>+AE3225*F3225</f>
        <v>6488790.0000000009</v>
      </c>
      <c r="AI3225" s="2">
        <f>+AF3225*F3225</f>
        <v>16221975</v>
      </c>
      <c r="AJ3225" s="2">
        <f>SUM(AG3225:AI3225)</f>
        <v>69059265</v>
      </c>
      <c r="AK3225" s="2">
        <f>+AD3225*G3225</f>
        <v>46348500</v>
      </c>
      <c r="AL3225" s="2">
        <f>+AE3225*G3225</f>
        <v>6488790.0000000009</v>
      </c>
      <c r="AM3225" s="2">
        <f>+AF3225*G3225</f>
        <v>16221975</v>
      </c>
      <c r="AN3225" s="155">
        <f>SUM(AK3225:AM3225)</f>
        <v>69059265</v>
      </c>
      <c r="AQ3225" s="145" t="s">
        <v>79</v>
      </c>
      <c r="AU3225" s="8"/>
      <c r="AV3225" s="8"/>
      <c r="AW3225" s="2">
        <f>'[2]BoQ HSYC. Trâm check'!$AT3225</f>
        <v>45000</v>
      </c>
      <c r="AX3225" s="8">
        <f>F3225*AW3225</f>
        <v>27809100</v>
      </c>
      <c r="AY3225" s="8">
        <f>IF(AQ3225="CT",7%,5%)*AX3225</f>
        <v>1390455</v>
      </c>
      <c r="AZ3225" s="8">
        <f>AX3225*2%</f>
        <v>556182</v>
      </c>
      <c r="BA3225" s="8">
        <f>IF(BB3225&gt;0,0,AX3225*5%)</f>
        <v>0</v>
      </c>
      <c r="BB3225" s="8">
        <f>(AX3225-BG3225)*35%</f>
        <v>9733185</v>
      </c>
      <c r="BC3225" s="8">
        <f>+AX3225+AY3225+AZ3225+BA3225+BB3225</f>
        <v>39488922</v>
      </c>
      <c r="BD3225" s="8">
        <f>AX3225-AT3225</f>
        <v>27809100</v>
      </c>
      <c r="BE3225" s="2"/>
      <c r="BH3225" s="2"/>
    </row>
    <row r="3226" spans="2:60" ht="34" hidden="1" outlineLevel="1" x14ac:dyDescent="0.2">
      <c r="B3226" s="82">
        <v>24</v>
      </c>
      <c r="C3226" s="144" t="s">
        <v>494</v>
      </c>
      <c r="D3226" s="144"/>
      <c r="E3226" s="82" t="s">
        <v>52</v>
      </c>
      <c r="F3226" s="143">
        <v>1769.316</v>
      </c>
      <c r="G3226" s="142">
        <f>+[2]THKL!F3238</f>
        <v>1769.316</v>
      </c>
      <c r="H3226" s="176"/>
      <c r="I3226" s="176"/>
      <c r="J3226" s="176"/>
      <c r="K3226" s="156" t="str">
        <f>$K$3201</f>
        <v>Bao gồm</v>
      </c>
      <c r="L3226" s="157">
        <f>$L$3201</f>
        <v>30000</v>
      </c>
      <c r="M3226" s="157">
        <f>SUM(K3226:L3226)</f>
        <v>30000</v>
      </c>
      <c r="N3226" s="83">
        <f>IF(V3226&lt;&gt;"VTC VHm",_xlfn.XLOOKUP(Z3226,$AC$4015:$AC$4035,$AD$4015:$AD$4035,0)*M3226,_xlfn.XLOOKUP(Z3226,$AC$4015:$AC$4035,$AD$4015:$AD$4035,0)*L3226)</f>
        <v>0</v>
      </c>
      <c r="O3226" s="83">
        <f>IF(V3226&lt;&gt;"VTC VHm",_xlfn.XLOOKUP(Z3226,$AC$4015:$AC$4035,$AE$4015:$AE$4035,0)*M3226,_xlfn.XLOOKUP(Z3226,$AC$4015:$AC$4035,$AE$4015:$AE$4035,0)*L3226)</f>
        <v>0</v>
      </c>
      <c r="P3226" s="83">
        <f>SUM(N3226:O3226)</f>
        <v>0</v>
      </c>
      <c r="Q3226" s="157">
        <f>M3226*G3226</f>
        <v>53079480</v>
      </c>
      <c r="R3226" s="157">
        <f>G3226*P3226</f>
        <v>0</v>
      </c>
      <c r="S3226" s="83">
        <f>SUM(Q3226:R3226)</f>
        <v>53079480</v>
      </c>
      <c r="T3226" s="221" t="s">
        <v>24</v>
      </c>
      <c r="U3226" s="176"/>
      <c r="V3226" s="176"/>
      <c r="W3226" s="176"/>
      <c r="X3226" s="44" t="s">
        <v>33</v>
      </c>
      <c r="Y3226" s="44"/>
      <c r="Z3226" s="44" t="s">
        <v>0</v>
      </c>
      <c r="AA3226" s="44" t="s">
        <v>80</v>
      </c>
      <c r="AB3226" s="2">
        <v>92251.376122125017</v>
      </c>
      <c r="AC3226" s="2">
        <v>163221835.79489374</v>
      </c>
      <c r="AD3226" s="2">
        <f>+M3226</f>
        <v>30000</v>
      </c>
      <c r="AE3226" s="2">
        <f>+AD3226*14%</f>
        <v>4200</v>
      </c>
      <c r="AF3226" s="155">
        <f>+AD3226*35%</f>
        <v>10500</v>
      </c>
      <c r="AG3226" s="2">
        <f>+AD3226*F3226</f>
        <v>53079480</v>
      </c>
      <c r="AH3226" s="2">
        <f>+AE3226*F3226</f>
        <v>7431127.2000000002</v>
      </c>
      <c r="AI3226" s="2">
        <f>+AF3226*F3226</f>
        <v>18577818</v>
      </c>
      <c r="AJ3226" s="2">
        <f>SUM(AG3226:AI3226)</f>
        <v>79088425.200000003</v>
      </c>
      <c r="AK3226" s="2">
        <f>+AD3226*G3226</f>
        <v>53079480</v>
      </c>
      <c r="AL3226" s="2">
        <f>+AE3226*G3226</f>
        <v>7431127.2000000002</v>
      </c>
      <c r="AM3226" s="2">
        <f>+AF3226*G3226</f>
        <v>18577818</v>
      </c>
      <c r="AN3226" s="155">
        <f>SUM(AK3226:AM3226)</f>
        <v>79088425.200000003</v>
      </c>
      <c r="AQ3226" s="145" t="s">
        <v>79</v>
      </c>
      <c r="AU3226" s="8"/>
      <c r="AV3226" s="8"/>
      <c r="AW3226" s="2">
        <f>'[2]BoQ HSYC. Trâm check'!$AT3226</f>
        <v>33000</v>
      </c>
      <c r="AX3226" s="8">
        <f>F3226*AW3226</f>
        <v>58387428</v>
      </c>
      <c r="AY3226" s="8">
        <f>IF(AQ3226="CT",7%,5%)*AX3226</f>
        <v>2919371.4000000004</v>
      </c>
      <c r="AZ3226" s="8">
        <f>AX3226*2%</f>
        <v>1167748.56</v>
      </c>
      <c r="BA3226" s="8">
        <f>IF(BB3226&gt;0,0,AX3226*5%)</f>
        <v>0</v>
      </c>
      <c r="BB3226" s="8">
        <f>(AX3226-BG3226)*35%</f>
        <v>20435599.799999997</v>
      </c>
      <c r="BC3226" s="8">
        <f>+AX3226+AY3226+AZ3226+BA3226+BB3226</f>
        <v>82910147.75999999</v>
      </c>
      <c r="BD3226" s="8">
        <f>AX3226-AT3226</f>
        <v>58387428</v>
      </c>
      <c r="BE3226" s="2"/>
      <c r="BH3226" s="2"/>
    </row>
    <row r="3227" spans="2:60" s="92" customFormat="1" ht="17" collapsed="1" x14ac:dyDescent="0.2">
      <c r="B3227" s="163"/>
      <c r="C3227" s="164" t="s">
        <v>500</v>
      </c>
      <c r="D3227" s="164"/>
      <c r="E3227" s="163"/>
      <c r="F3227" s="162"/>
      <c r="G3227" s="149">
        <f>+[2]THKL!F3239</f>
        <v>0</v>
      </c>
      <c r="H3227" s="158"/>
      <c r="I3227" s="158"/>
      <c r="J3227" s="158"/>
      <c r="K3227" s="159"/>
      <c r="L3227" s="161"/>
      <c r="M3227" s="161">
        <f>SUM(K3227:L3227)</f>
        <v>0</v>
      </c>
      <c r="N3227" s="83">
        <f>IF(V3227&lt;&gt;"VTC VHm",_xlfn.XLOOKUP(Z3227,$AC$4015:$AC$4035,$AD$4015:$AD$4035,0)*M3227,_xlfn.XLOOKUP(Z3227,$AC$4015:$AC$4035,$AD$4015:$AD$4035,0)*L3227)</f>
        <v>0</v>
      </c>
      <c r="O3227" s="83">
        <f>IF(V3227&lt;&gt;"VTC VHm",_xlfn.XLOOKUP(Z3227,$AC$4015:$AC$4035,$AE$4015:$AE$4035,0)*M3227,_xlfn.XLOOKUP(Z3227,$AC$4015:$AC$4035,$AE$4015:$AE$4035,0)*L3227)</f>
        <v>0</v>
      </c>
      <c r="P3227" s="160">
        <f>SUM(N3227:O3227)</f>
        <v>0</v>
      </c>
      <c r="Q3227" s="161">
        <f>M3227*G3227</f>
        <v>0</v>
      </c>
      <c r="R3227" s="161">
        <f>G3227*P3227</f>
        <v>0</v>
      </c>
      <c r="S3227" s="160">
        <f>SUM(Q3227:R3227)</f>
        <v>0</v>
      </c>
      <c r="T3227" s="159"/>
      <c r="U3227" s="158"/>
      <c r="V3227" s="158"/>
      <c r="W3227" s="158"/>
      <c r="X3227" s="94" t="s">
        <v>33</v>
      </c>
      <c r="Y3227" s="94"/>
      <c r="Z3227" s="94" t="s">
        <v>0</v>
      </c>
      <c r="AA3227" s="44" t="s">
        <v>80</v>
      </c>
      <c r="AB3227" s="93"/>
      <c r="AC3227" s="93">
        <v>0</v>
      </c>
      <c r="AD3227" s="93">
        <f>+M3227</f>
        <v>0</v>
      </c>
      <c r="AE3227" s="93">
        <f>+AD3227*14%</f>
        <v>0</v>
      </c>
      <c r="AF3227" s="93">
        <f>+AD3227*35%</f>
        <v>0</v>
      </c>
      <c r="AG3227" s="93">
        <f>+AD3227*F3227</f>
        <v>0</v>
      </c>
      <c r="AH3227" s="93">
        <f>+AE3227*F3227</f>
        <v>0</v>
      </c>
      <c r="AI3227" s="93">
        <f>+AF3227*F3227</f>
        <v>0</v>
      </c>
      <c r="AJ3227" s="93">
        <f>SUM(AG3227:AI3227)</f>
        <v>0</v>
      </c>
      <c r="AK3227" s="93">
        <f>+AD3227*G3227</f>
        <v>0</v>
      </c>
      <c r="AL3227" s="93">
        <f>+AE3227*G3227</f>
        <v>0</v>
      </c>
      <c r="AM3227" s="93">
        <f>+AF3227*G3227</f>
        <v>0</v>
      </c>
      <c r="AN3227" s="93">
        <f>SUM(AK3227:AM3227)</f>
        <v>0</v>
      </c>
      <c r="AQ3227" s="145" t="s">
        <v>79</v>
      </c>
      <c r="AU3227" s="8"/>
      <c r="AV3227" s="8"/>
      <c r="AW3227" s="2">
        <f>'[2]BoQ HSYC. Trâm check'!$AT3227</f>
        <v>0</v>
      </c>
      <c r="AX3227" s="8">
        <f>F3227*AW3227</f>
        <v>0</v>
      </c>
      <c r="AY3227" s="8">
        <f>IF(AQ3227="CT",7%,5%)*AX3227</f>
        <v>0</v>
      </c>
      <c r="AZ3227" s="8">
        <f>AX3227*2%</f>
        <v>0</v>
      </c>
      <c r="BA3227" s="8">
        <f>IF(BB3227&gt;0,0,AX3227*5%)</f>
        <v>0</v>
      </c>
      <c r="BB3227" s="8">
        <f>(AX3227-BG3227)*35%</f>
        <v>0</v>
      </c>
      <c r="BC3227" s="8">
        <f>+AX3227+AY3227+AZ3227+BA3227+BB3227</f>
        <v>0</v>
      </c>
      <c r="BD3227" s="8">
        <f>AX3227-AT3227</f>
        <v>0</v>
      </c>
      <c r="BE3227" s="2"/>
      <c r="BH3227" s="2"/>
    </row>
    <row r="3228" spans="2:60" ht="34" hidden="1" outlineLevel="1" x14ac:dyDescent="0.2">
      <c r="B3228" s="82">
        <v>25</v>
      </c>
      <c r="C3228" s="144" t="s">
        <v>499</v>
      </c>
      <c r="D3228" s="144"/>
      <c r="E3228" s="82" t="s">
        <v>497</v>
      </c>
      <c r="F3228" s="143">
        <v>183.12</v>
      </c>
      <c r="G3228" s="142">
        <f>+[2]THKL!F3240</f>
        <v>183.12</v>
      </c>
      <c r="H3228" s="132"/>
      <c r="I3228" s="132"/>
      <c r="J3228" s="132"/>
      <c r="K3228" s="156" t="str">
        <f>$K$3198</f>
        <v>Bao gồm</v>
      </c>
      <c r="L3228" s="157">
        <f>$L$3198</f>
        <v>181200</v>
      </c>
      <c r="M3228" s="157">
        <f>SUM(K3228:L3228)</f>
        <v>181200</v>
      </c>
      <c r="N3228" s="83">
        <f>IF(V3228&lt;&gt;"VTC VHm",_xlfn.XLOOKUP(Z3228,$AC$4015:$AC$4035,$AD$4015:$AD$4035,0)*M3228,_xlfn.XLOOKUP(Z3228,$AC$4015:$AC$4035,$AD$4015:$AD$4035,0)*L3228)</f>
        <v>0</v>
      </c>
      <c r="O3228" s="83">
        <f>IF(V3228&lt;&gt;"VTC VHm",_xlfn.XLOOKUP(Z3228,$AC$4015:$AC$4035,$AE$4015:$AE$4035,0)*M3228,_xlfn.XLOOKUP(Z3228,$AC$4015:$AC$4035,$AE$4015:$AE$4035,0)*L3228)</f>
        <v>0</v>
      </c>
      <c r="P3228" s="83">
        <f>SUM(N3228:O3228)</f>
        <v>0</v>
      </c>
      <c r="Q3228" s="157">
        <f>M3228*G3228</f>
        <v>33181344</v>
      </c>
      <c r="R3228" s="157">
        <f>G3228*P3228</f>
        <v>0</v>
      </c>
      <c r="S3228" s="83">
        <f>SUM(Q3228:R3228)</f>
        <v>33181344</v>
      </c>
      <c r="T3228" s="221" t="s">
        <v>24</v>
      </c>
      <c r="U3228" s="132"/>
      <c r="V3228" s="132"/>
      <c r="W3228" s="132"/>
      <c r="X3228" s="44" t="s">
        <v>33</v>
      </c>
      <c r="Y3228" s="44"/>
      <c r="Z3228" s="44" t="s">
        <v>0</v>
      </c>
      <c r="AA3228" s="44" t="s">
        <v>80</v>
      </c>
      <c r="AB3228" s="2">
        <v>316797.86004900001</v>
      </c>
      <c r="AC3228" s="2">
        <v>58012024.132172883</v>
      </c>
      <c r="AD3228" s="2">
        <f>+M3228</f>
        <v>181200</v>
      </c>
      <c r="AE3228" s="2">
        <f>+AD3228*14%</f>
        <v>25368.000000000004</v>
      </c>
      <c r="AF3228" s="155">
        <f>+AD3228*35%</f>
        <v>63419.999999999993</v>
      </c>
      <c r="AG3228" s="2">
        <f>+AD3228*F3228</f>
        <v>33181344</v>
      </c>
      <c r="AH3228" s="2">
        <f>+AE3228*F3228</f>
        <v>4645388.1600000011</v>
      </c>
      <c r="AI3228" s="2">
        <f>+AF3228*F3228</f>
        <v>11613470.399999999</v>
      </c>
      <c r="AJ3228" s="2">
        <f>SUM(AG3228:AI3228)</f>
        <v>49440202.560000002</v>
      </c>
      <c r="AK3228" s="2">
        <f>+AD3228*G3228</f>
        <v>33181344</v>
      </c>
      <c r="AL3228" s="2">
        <f>+AE3228*G3228</f>
        <v>4645388.1600000011</v>
      </c>
      <c r="AM3228" s="2">
        <f>+AF3228*G3228</f>
        <v>11613470.399999999</v>
      </c>
      <c r="AN3228" s="155">
        <f>SUM(AK3228:AM3228)</f>
        <v>49440202.560000002</v>
      </c>
      <c r="AQ3228" s="145" t="s">
        <v>79</v>
      </c>
      <c r="AU3228" s="8"/>
      <c r="AV3228" s="8"/>
      <c r="AW3228" s="2">
        <f>'[2]BoQ HSYC. Trâm check'!$AT3228</f>
        <v>435000</v>
      </c>
      <c r="AX3228" s="8">
        <f>F3228*AW3228</f>
        <v>79657200</v>
      </c>
      <c r="AY3228" s="8">
        <f>IF(AQ3228="CT",7%,5%)*AX3228</f>
        <v>3982860</v>
      </c>
      <c r="AZ3228" s="8">
        <f>AX3228*2%</f>
        <v>1593144</v>
      </c>
      <c r="BA3228" s="8">
        <f>IF(BB3228&gt;0,0,AX3228*5%)</f>
        <v>0</v>
      </c>
      <c r="BB3228" s="8">
        <f>(AX3228-BG3228)*35%</f>
        <v>27880020</v>
      </c>
      <c r="BC3228" s="8">
        <f>+AX3228+AY3228+AZ3228+BA3228+BB3228</f>
        <v>113113224</v>
      </c>
      <c r="BD3228" s="8">
        <f>AX3228-AT3228</f>
        <v>79657200</v>
      </c>
      <c r="BE3228" s="2"/>
      <c r="BH3228" s="2"/>
    </row>
    <row r="3229" spans="2:60" ht="34" hidden="1" outlineLevel="1" x14ac:dyDescent="0.2">
      <c r="B3229" s="82">
        <v>26</v>
      </c>
      <c r="C3229" s="144" t="s">
        <v>498</v>
      </c>
      <c r="D3229" s="144"/>
      <c r="E3229" s="82" t="s">
        <v>497</v>
      </c>
      <c r="F3229" s="143">
        <v>305.2</v>
      </c>
      <c r="G3229" s="142">
        <f>+[2]THKL!F3241</f>
        <v>305.2</v>
      </c>
      <c r="H3229" s="132"/>
      <c r="I3229" s="132"/>
      <c r="J3229" s="132"/>
      <c r="K3229" s="156" t="str">
        <f>$K$3198</f>
        <v>Bao gồm</v>
      </c>
      <c r="L3229" s="157">
        <f>$L$3198</f>
        <v>181200</v>
      </c>
      <c r="M3229" s="157">
        <f>SUM(K3229:L3229)</f>
        <v>181200</v>
      </c>
      <c r="N3229" s="83">
        <f>IF(V3229&lt;&gt;"VTC VHm",_xlfn.XLOOKUP(Z3229,$AC$4015:$AC$4035,$AD$4015:$AD$4035,0)*M3229,_xlfn.XLOOKUP(Z3229,$AC$4015:$AC$4035,$AD$4015:$AD$4035,0)*L3229)</f>
        <v>0</v>
      </c>
      <c r="O3229" s="83">
        <f>IF(V3229&lt;&gt;"VTC VHm",_xlfn.XLOOKUP(Z3229,$AC$4015:$AC$4035,$AE$4015:$AE$4035,0)*M3229,_xlfn.XLOOKUP(Z3229,$AC$4015:$AC$4035,$AE$4015:$AE$4035,0)*L3229)</f>
        <v>0</v>
      </c>
      <c r="P3229" s="83">
        <f>SUM(N3229:O3229)</f>
        <v>0</v>
      </c>
      <c r="Q3229" s="157">
        <f>M3229*G3229</f>
        <v>55302240</v>
      </c>
      <c r="R3229" s="157">
        <f>G3229*P3229</f>
        <v>0</v>
      </c>
      <c r="S3229" s="83">
        <f>SUM(Q3229:R3229)</f>
        <v>55302240</v>
      </c>
      <c r="T3229" s="221" t="s">
        <v>24</v>
      </c>
      <c r="U3229" s="132"/>
      <c r="V3229" s="132"/>
      <c r="W3229" s="132"/>
      <c r="X3229" s="44" t="s">
        <v>33</v>
      </c>
      <c r="Y3229" s="44"/>
      <c r="Z3229" s="44" t="s">
        <v>0</v>
      </c>
      <c r="AA3229" s="44" t="s">
        <v>80</v>
      </c>
      <c r="AB3229" s="2">
        <v>133343.0424381</v>
      </c>
      <c r="AC3229" s="2">
        <v>40696296.552108116</v>
      </c>
      <c r="AD3229" s="2">
        <f>+M3229</f>
        <v>181200</v>
      </c>
      <c r="AE3229" s="2">
        <f>+AD3229*14%</f>
        <v>25368.000000000004</v>
      </c>
      <c r="AF3229" s="155">
        <f>+AD3229*35%</f>
        <v>63419.999999999993</v>
      </c>
      <c r="AG3229" s="2">
        <f>+AD3229*F3229</f>
        <v>55302240</v>
      </c>
      <c r="AH3229" s="2">
        <f>+AE3229*F3229</f>
        <v>7742313.6000000006</v>
      </c>
      <c r="AI3229" s="2">
        <f>+AF3229*F3229</f>
        <v>19355783.999999996</v>
      </c>
      <c r="AJ3229" s="2">
        <f>SUM(AG3229:AI3229)</f>
        <v>82400337.599999994</v>
      </c>
      <c r="AK3229" s="2">
        <f>+AD3229*G3229</f>
        <v>55302240</v>
      </c>
      <c r="AL3229" s="2">
        <f>+AE3229*G3229</f>
        <v>7742313.6000000006</v>
      </c>
      <c r="AM3229" s="2">
        <f>+AF3229*G3229</f>
        <v>19355783.999999996</v>
      </c>
      <c r="AN3229" s="155">
        <f>SUM(AK3229:AM3229)</f>
        <v>82400337.599999994</v>
      </c>
      <c r="AQ3229" s="145" t="s">
        <v>79</v>
      </c>
      <c r="AU3229" s="8"/>
      <c r="AV3229" s="8"/>
      <c r="AW3229" s="2">
        <f>'[2]BoQ HSYC. Trâm check'!$AT3229</f>
        <v>435000</v>
      </c>
      <c r="AX3229" s="8">
        <f>F3229*AW3229</f>
        <v>132762000</v>
      </c>
      <c r="AY3229" s="8">
        <f>IF(AQ3229="CT",7%,5%)*AX3229</f>
        <v>6638100</v>
      </c>
      <c r="AZ3229" s="8">
        <f>AX3229*2%</f>
        <v>2655240</v>
      </c>
      <c r="BA3229" s="8">
        <f>IF(BB3229&gt;0,0,AX3229*5%)</f>
        <v>0</v>
      </c>
      <c r="BB3229" s="8">
        <f>(AX3229-BG3229)*35%</f>
        <v>46466700</v>
      </c>
      <c r="BC3229" s="8">
        <f>+AX3229+AY3229+AZ3229+BA3229+BB3229</f>
        <v>188522040</v>
      </c>
      <c r="BD3229" s="8">
        <f>AX3229-AT3229</f>
        <v>132762000</v>
      </c>
      <c r="BE3229" s="2"/>
      <c r="BH3229" s="2"/>
    </row>
    <row r="3230" spans="2:60" ht="17" hidden="1" outlineLevel="1" x14ac:dyDescent="0.2">
      <c r="B3230" s="82">
        <v>27</v>
      </c>
      <c r="C3230" s="144" t="s">
        <v>496</v>
      </c>
      <c r="D3230" s="144"/>
      <c r="E3230" s="82" t="s">
        <v>495</v>
      </c>
      <c r="F3230" s="143">
        <v>912.46299999999997</v>
      </c>
      <c r="G3230" s="142">
        <f>+[2]THKL!F3242</f>
        <v>912.46299999999997</v>
      </c>
      <c r="H3230" s="132"/>
      <c r="I3230" s="132"/>
      <c r="J3230" s="132"/>
      <c r="K3230" s="156" t="str">
        <f>$K$3200</f>
        <v>Bao gồm</v>
      </c>
      <c r="L3230" s="157">
        <f>$L$3200</f>
        <v>75000</v>
      </c>
      <c r="M3230" s="157">
        <f>SUM(K3230:L3230)</f>
        <v>75000</v>
      </c>
      <c r="N3230" s="83">
        <f>IF(V3230&lt;&gt;"VTC VHm",_xlfn.XLOOKUP(Z3230,$AC$4015:$AC$4035,$AD$4015:$AD$4035,0)*M3230,_xlfn.XLOOKUP(Z3230,$AC$4015:$AC$4035,$AD$4015:$AD$4035,0)*L3230)</f>
        <v>0</v>
      </c>
      <c r="O3230" s="83">
        <f>IF(V3230&lt;&gt;"VTC VHm",_xlfn.XLOOKUP(Z3230,$AC$4015:$AC$4035,$AE$4015:$AE$4035,0)*M3230,_xlfn.XLOOKUP(Z3230,$AC$4015:$AC$4035,$AE$4015:$AE$4035,0)*L3230)</f>
        <v>0</v>
      </c>
      <c r="P3230" s="83">
        <f>SUM(N3230:O3230)</f>
        <v>0</v>
      </c>
      <c r="Q3230" s="157">
        <f>M3230*G3230</f>
        <v>68434725</v>
      </c>
      <c r="R3230" s="157">
        <f>G3230*P3230</f>
        <v>0</v>
      </c>
      <c r="S3230" s="83">
        <f>SUM(Q3230:R3230)</f>
        <v>68434725</v>
      </c>
      <c r="T3230" s="221" t="s">
        <v>24</v>
      </c>
      <c r="U3230" s="132"/>
      <c r="V3230" s="132"/>
      <c r="W3230" s="132"/>
      <c r="X3230" s="44" t="s">
        <v>33</v>
      </c>
      <c r="Y3230" s="44"/>
      <c r="Z3230" s="44" t="s">
        <v>0</v>
      </c>
      <c r="AA3230" s="44" t="s">
        <v>80</v>
      </c>
      <c r="AB3230" s="2">
        <v>151419.082523775</v>
      </c>
      <c r="AC3230" s="2">
        <v>138164310.2968913</v>
      </c>
      <c r="AD3230" s="2">
        <f>+M3230</f>
        <v>75000</v>
      </c>
      <c r="AE3230" s="2">
        <f>+AD3230*14%</f>
        <v>10500.000000000002</v>
      </c>
      <c r="AF3230" s="155">
        <f>+AD3230*35%</f>
        <v>26250</v>
      </c>
      <c r="AG3230" s="2">
        <f>+AD3230*F3230</f>
        <v>68434725</v>
      </c>
      <c r="AH3230" s="2">
        <f>+AE3230*F3230</f>
        <v>9580861.5000000019</v>
      </c>
      <c r="AI3230" s="2">
        <f>+AF3230*F3230</f>
        <v>23952153.75</v>
      </c>
      <c r="AJ3230" s="2">
        <f>SUM(AG3230:AI3230)</f>
        <v>101967740.25</v>
      </c>
      <c r="AK3230" s="2">
        <f>+AD3230*G3230</f>
        <v>68434725</v>
      </c>
      <c r="AL3230" s="2">
        <f>+AE3230*G3230</f>
        <v>9580861.5000000019</v>
      </c>
      <c r="AM3230" s="2">
        <f>+AF3230*G3230</f>
        <v>23952153.75</v>
      </c>
      <c r="AN3230" s="155">
        <f>SUM(AK3230:AM3230)</f>
        <v>101967740.25</v>
      </c>
      <c r="AQ3230" s="145" t="s">
        <v>79</v>
      </c>
      <c r="AU3230" s="8"/>
      <c r="AV3230" s="8"/>
      <c r="AW3230" s="2">
        <f>'[2]BoQ HSYC. Trâm check'!$AT3230</f>
        <v>45000</v>
      </c>
      <c r="AX3230" s="8">
        <f>F3230*AW3230</f>
        <v>41060835</v>
      </c>
      <c r="AY3230" s="8">
        <f>IF(AQ3230="CT",7%,5%)*AX3230</f>
        <v>2053041.75</v>
      </c>
      <c r="AZ3230" s="8">
        <f>AX3230*2%</f>
        <v>821216.70000000007</v>
      </c>
      <c r="BA3230" s="8">
        <f>IF(BB3230&gt;0,0,AX3230*5%)</f>
        <v>0</v>
      </c>
      <c r="BB3230" s="8">
        <f>(AX3230-BG3230)*35%</f>
        <v>14371292.25</v>
      </c>
      <c r="BC3230" s="8">
        <f>+AX3230+AY3230+AZ3230+BA3230+BB3230</f>
        <v>58306385.700000003</v>
      </c>
      <c r="BD3230" s="8">
        <f>AX3230-AT3230</f>
        <v>41060835</v>
      </c>
      <c r="BE3230" s="2"/>
      <c r="BH3230" s="2"/>
    </row>
    <row r="3231" spans="2:60" ht="34" hidden="1" outlineLevel="1" x14ac:dyDescent="0.2">
      <c r="B3231" s="82">
        <v>28</v>
      </c>
      <c r="C3231" s="144" t="s">
        <v>494</v>
      </c>
      <c r="D3231" s="144"/>
      <c r="E3231" s="82" t="s">
        <v>52</v>
      </c>
      <c r="F3231" s="143">
        <v>559.39239999999995</v>
      </c>
      <c r="G3231" s="142">
        <f>+[2]THKL!F3243</f>
        <v>559.39239999999995</v>
      </c>
      <c r="H3231" s="132"/>
      <c r="I3231" s="132"/>
      <c r="J3231" s="132"/>
      <c r="K3231" s="156"/>
      <c r="L3231" s="157">
        <v>75000</v>
      </c>
      <c r="M3231" s="157">
        <f>SUM(K3231:L3231)</f>
        <v>75000</v>
      </c>
      <c r="N3231" s="83">
        <f>IF(V3231&lt;&gt;"VTC VHm",_xlfn.XLOOKUP(Z3231,$AC$4015:$AC$4035,$AD$4015:$AD$4035,0)*M3231,_xlfn.XLOOKUP(Z3231,$AC$4015:$AC$4035,$AD$4015:$AD$4035,0)*L3231)</f>
        <v>0</v>
      </c>
      <c r="O3231" s="83">
        <f>IF(V3231&lt;&gt;"VTC VHm",_xlfn.XLOOKUP(Z3231,$AC$4015:$AC$4035,$AE$4015:$AE$4035,0)*M3231,_xlfn.XLOOKUP(Z3231,$AC$4015:$AC$4035,$AE$4015:$AE$4035,0)*L3231)</f>
        <v>0</v>
      </c>
      <c r="P3231" s="83">
        <f>SUM(N3231:O3231)</f>
        <v>0</v>
      </c>
      <c r="Q3231" s="157">
        <f>M3231*G3231</f>
        <v>41954430</v>
      </c>
      <c r="R3231" s="157">
        <f>G3231*P3231</f>
        <v>0</v>
      </c>
      <c r="S3231" s="83">
        <f>SUM(Q3231:R3231)</f>
        <v>41954430</v>
      </c>
      <c r="T3231" s="156"/>
      <c r="U3231" s="132"/>
      <c r="V3231" s="132"/>
      <c r="W3231" s="132"/>
      <c r="X3231" s="44" t="s">
        <v>33</v>
      </c>
      <c r="Y3231" s="44"/>
      <c r="Z3231" s="44" t="s">
        <v>0</v>
      </c>
      <c r="AA3231" s="44" t="s">
        <v>80</v>
      </c>
      <c r="AB3231" s="2">
        <v>92251.376122125017</v>
      </c>
      <c r="AC3231" s="2">
        <v>51604718.692258202</v>
      </c>
      <c r="AD3231" s="2">
        <f>+M3231</f>
        <v>75000</v>
      </c>
      <c r="AE3231" s="2">
        <f>+AD3231*14%</f>
        <v>10500.000000000002</v>
      </c>
      <c r="AF3231" s="155">
        <f>+AD3231*35%</f>
        <v>26250</v>
      </c>
      <c r="AG3231" s="2">
        <f>+AD3231*F3231</f>
        <v>41954430</v>
      </c>
      <c r="AH3231" s="2">
        <f>+AE3231*F3231</f>
        <v>5873620.2000000002</v>
      </c>
      <c r="AI3231" s="2">
        <f>+AF3231*F3231</f>
        <v>14684050.499999998</v>
      </c>
      <c r="AJ3231" s="2">
        <f>SUM(AG3231:AI3231)</f>
        <v>62512100.700000003</v>
      </c>
      <c r="AK3231" s="2">
        <f>+AD3231*G3231</f>
        <v>41954430</v>
      </c>
      <c r="AL3231" s="2">
        <f>+AE3231*G3231</f>
        <v>5873620.2000000002</v>
      </c>
      <c r="AM3231" s="2">
        <f>+AF3231*G3231</f>
        <v>14684050.499999998</v>
      </c>
      <c r="AN3231" s="155">
        <f>SUM(AK3231:AM3231)</f>
        <v>62512100.700000003</v>
      </c>
      <c r="AQ3231" s="145" t="s">
        <v>79</v>
      </c>
      <c r="AU3231" s="8"/>
      <c r="AV3231" s="8"/>
      <c r="AW3231" s="2">
        <f>'[2]BoQ HSYC. Trâm check'!$AT3231</f>
        <v>33000</v>
      </c>
      <c r="AX3231" s="8">
        <f>F3231*AW3231</f>
        <v>18459949.199999999</v>
      </c>
      <c r="AY3231" s="8">
        <f>IF(AQ3231="CT",7%,5%)*AX3231</f>
        <v>922997.46</v>
      </c>
      <c r="AZ3231" s="8">
        <f>AX3231*2%</f>
        <v>369198.984</v>
      </c>
      <c r="BA3231" s="8">
        <f>IF(BB3231&gt;0,0,AX3231*5%)</f>
        <v>0</v>
      </c>
      <c r="BB3231" s="8">
        <f>(AX3231-BG3231)*35%</f>
        <v>6460982.2199999997</v>
      </c>
      <c r="BC3231" s="8">
        <f>+AX3231+AY3231+AZ3231+BA3231+BB3231</f>
        <v>26213127.864</v>
      </c>
      <c r="BD3231" s="8">
        <f>AX3231-AT3231</f>
        <v>18459949.199999999</v>
      </c>
      <c r="BE3231" s="2"/>
      <c r="BH3231" s="2"/>
    </row>
    <row r="3232" spans="2:60" s="133" customFormat="1" ht="17" x14ac:dyDescent="0.2">
      <c r="B3232" s="139" t="s">
        <v>493</v>
      </c>
      <c r="C3232" s="141" t="s">
        <v>492</v>
      </c>
      <c r="D3232" s="141"/>
      <c r="E3232" s="139"/>
      <c r="F3232" s="139"/>
      <c r="G3232" s="139">
        <f>+[2]THKL!F3245</f>
        <v>0</v>
      </c>
      <c r="H3232" s="138"/>
      <c r="I3232" s="138"/>
      <c r="J3232" s="138"/>
      <c r="K3232" s="140"/>
      <c r="L3232" s="140"/>
      <c r="M3232" s="138"/>
      <c r="N3232" s="138">
        <f>IF(V3232&lt;&gt;"VTC VHm",_xlfn.XLOOKUP(Z3232,$AC$4015:$AC$4035,$AD$4015:$AD$4035,0)*M3232,_xlfn.XLOOKUP(Z3232,$AC$4015:$AC$4035,$AD$4015:$AD$4035,0)*L3232)</f>
        <v>0</v>
      </c>
      <c r="O3232" s="138">
        <f>IF(V3232&lt;&gt;"VTC VHm",_xlfn.XLOOKUP(Z3232,$AC$4015:$AC$4035,$AE$4015:$AE$4035,0)*M3232,_xlfn.XLOOKUP(Z3232,$AC$4015:$AC$4035,$AE$4015:$AE$4035,0)*L3232)</f>
        <v>0</v>
      </c>
      <c r="P3232" s="138"/>
      <c r="Q3232" s="138">
        <f>M3232*G3232</f>
        <v>0</v>
      </c>
      <c r="R3232" s="138">
        <f>N3232*G3232</f>
        <v>0</v>
      </c>
      <c r="S3232" s="138">
        <f>SUM(Q3232:R3232)</f>
        <v>0</v>
      </c>
      <c r="T3232" s="139"/>
      <c r="U3232" s="138"/>
      <c r="V3232" s="138"/>
      <c r="W3232" s="138"/>
      <c r="X3232" s="137"/>
      <c r="Y3232" s="137"/>
      <c r="Z3232" s="137" t="s">
        <v>20</v>
      </c>
      <c r="AA3232" s="136">
        <v>7000063299</v>
      </c>
      <c r="AB3232" s="135"/>
      <c r="AC3232" s="175">
        <f>SUM(AC3233:AC3241)</f>
        <v>62347386778.805206</v>
      </c>
      <c r="AD3232" s="175"/>
      <c r="AE3232" s="175"/>
      <c r="AF3232" s="175"/>
      <c r="AG3232" s="175">
        <f>SUM(AG3233:AG3241)</f>
        <v>103738698532.19136</v>
      </c>
      <c r="AH3232" s="175">
        <f>SUM(AH3233:AH3241)</f>
        <v>14523417794.506794</v>
      </c>
      <c r="AI3232" s="175">
        <f>SUM(AI3233:AI3241)</f>
        <v>36308544486.266975</v>
      </c>
      <c r="AJ3232" s="175">
        <f>SUM(AJ3233:AJ3241)</f>
        <v>154570660812.96515</v>
      </c>
      <c r="AK3232" s="175">
        <f>SUM(AK3233:AK3241)</f>
        <v>103738698532.19136</v>
      </c>
      <c r="AL3232" s="175">
        <f>SUM(AL3233:AL3241)</f>
        <v>14523417794.506794</v>
      </c>
      <c r="AM3232" s="175">
        <f>SUM(AM3233:AM3241)</f>
        <v>36308544486.266983</v>
      </c>
      <c r="AN3232" s="175">
        <f>SUM(AN3233:AN3241)</f>
        <v>154570660812.96515</v>
      </c>
      <c r="AP3232" s="133">
        <v>15</v>
      </c>
      <c r="AQ3232" s="145" t="s">
        <v>79</v>
      </c>
      <c r="AU3232" s="8"/>
      <c r="AV3232" s="8"/>
      <c r="AW3232" s="2">
        <f>+M3232</f>
        <v>0</v>
      </c>
      <c r="AX3232" s="175">
        <f>SUM(AX3233:AX3241)</f>
        <v>88157466286.401825</v>
      </c>
      <c r="AY3232" s="175">
        <f>SUM(AY3233:AY3241)</f>
        <v>4407873314.3200912</v>
      </c>
      <c r="AZ3232" s="175">
        <f>SUM(AZ3233:AZ3241)</f>
        <v>1763149325.7280366</v>
      </c>
      <c r="BA3232" s="175">
        <f>SUM(BA3233:BA3241)</f>
        <v>0</v>
      </c>
      <c r="BB3232" s="175">
        <f>SUM(BB3233:BB3241)</f>
        <v>30855113200.240639</v>
      </c>
      <c r="BC3232" s="175">
        <f>SUM(BC3233:BC3241)</f>
        <v>125183602126.6906</v>
      </c>
      <c r="BD3232" s="175">
        <f>SUM(BD3233:BD3241)</f>
        <v>88157466286.401825</v>
      </c>
      <c r="BE3232" s="2"/>
      <c r="BH3232" s="2"/>
    </row>
    <row r="3233" spans="1:61" ht="17" outlineLevel="1" x14ac:dyDescent="0.2">
      <c r="B3233" s="82">
        <v>1</v>
      </c>
      <c r="C3233" s="144" t="s">
        <v>491</v>
      </c>
      <c r="D3233" s="144"/>
      <c r="E3233" s="82" t="s">
        <v>148</v>
      </c>
      <c r="F3233" s="143">
        <v>397.20240000000001</v>
      </c>
      <c r="G3233" s="142">
        <f>+[2]THKL!F3246</f>
        <v>397.20240000000007</v>
      </c>
      <c r="H3233" s="132"/>
      <c r="I3233" s="132"/>
      <c r="J3233" s="132"/>
      <c r="K3233" s="156"/>
      <c r="L3233" s="157">
        <f>'[3]BDG (XD)'!$AA$912*100</f>
        <v>4358651.5125000002</v>
      </c>
      <c r="M3233" s="157">
        <f>SUM(K3233:L3233)</f>
        <v>4358651.5125000002</v>
      </c>
      <c r="N3233" s="83">
        <f>IF(V3233&lt;&gt;"VTC VHm",_xlfn.XLOOKUP(Z3233,$AC$4015:$AC$4035,$AD$4015:$AD$4035,0)*M3233,_xlfn.XLOOKUP(Z3233,$AC$4015:$AC$4035,$AD$4015:$AD$4035,0)*L3233)</f>
        <v>0</v>
      </c>
      <c r="O3233" s="83">
        <f>IF(V3233&lt;&gt;"VTC VHm",_xlfn.XLOOKUP(Z3233,$AC$4015:$AC$4035,$AE$4015:$AE$4035,0)*M3233,_xlfn.XLOOKUP(Z3233,$AC$4015:$AC$4035,$AE$4015:$AE$4035,0)*L3233)</f>
        <v>0</v>
      </c>
      <c r="P3233" s="83">
        <f>SUM(N3233:O3233)</f>
        <v>0</v>
      </c>
      <c r="Q3233" s="157">
        <f>M3233*G3233</f>
        <v>1731266841.5286303</v>
      </c>
      <c r="R3233" s="157">
        <f>G3233*P3233</f>
        <v>0</v>
      </c>
      <c r="S3233" s="83">
        <f>SUM(Q3233:R3233)</f>
        <v>1731266841.5286303</v>
      </c>
      <c r="T3233" s="156" t="s">
        <v>50</v>
      </c>
      <c r="U3233" s="132"/>
      <c r="V3233" s="132"/>
      <c r="W3233" s="132"/>
      <c r="X3233" s="44" t="s">
        <v>33</v>
      </c>
      <c r="Y3233" s="44"/>
      <c r="Z3233" s="44" t="s">
        <v>20</v>
      </c>
      <c r="AA3233" s="44">
        <v>7000063299</v>
      </c>
      <c r="AB3233" s="2">
        <v>1815312.3539039833</v>
      </c>
      <c r="AC3233" s="2">
        <v>721046423.72031152</v>
      </c>
      <c r="AD3233" s="2">
        <f>+M3233</f>
        <v>4358651.5125000002</v>
      </c>
      <c r="AE3233" s="2">
        <f>+AD3233*14%</f>
        <v>610211.21175000013</v>
      </c>
      <c r="AF3233" s="155">
        <f>+AD3233*35%</f>
        <v>1525528.0293749999</v>
      </c>
      <c r="AG3233" s="2">
        <f>+AD3233*F3233</f>
        <v>1731266841.52863</v>
      </c>
      <c r="AH3233" s="2">
        <f>+AE3233*F3233</f>
        <v>242377357.81400827</v>
      </c>
      <c r="AI3233" s="2">
        <f>+AF3233*F3233</f>
        <v>605943394.53502047</v>
      </c>
      <c r="AJ3233" s="2">
        <f>SUM(AG3233:AI3233)</f>
        <v>2579587593.8776588</v>
      </c>
      <c r="AK3233" s="2">
        <f>+AD3233*G3233</f>
        <v>1731266841.5286303</v>
      </c>
      <c r="AL3233" s="2">
        <f>+AE3233*G3233</f>
        <v>242377357.8140083</v>
      </c>
      <c r="AM3233" s="2">
        <f>+AF3233*G3233</f>
        <v>605943394.53502059</v>
      </c>
      <c r="AN3233" s="155">
        <f>SUM(AK3233:AM3233)</f>
        <v>2579587593.8776588</v>
      </c>
      <c r="AQ3233" s="145" t="s">
        <v>79</v>
      </c>
      <c r="AU3233" s="8"/>
      <c r="AV3233" s="8"/>
      <c r="AW3233" s="2">
        <f>'[2]BoQ HSYC. Trâm check'!$AT3233</f>
        <v>4358651.5125000002</v>
      </c>
      <c r="AX3233" s="8">
        <f>F3233*AW3233</f>
        <v>1731266841.52863</v>
      </c>
      <c r="AY3233" s="8">
        <f>IF(AQ3233="CT",7%,5%)*AX3233</f>
        <v>86563342.076431513</v>
      </c>
      <c r="AZ3233" s="8">
        <f>AX3233*2%</f>
        <v>34625336.830572598</v>
      </c>
      <c r="BA3233" s="8">
        <f>IF(BB3233&gt;0,0,AX3233*5%)</f>
        <v>0</v>
      </c>
      <c r="BB3233" s="8">
        <f>(AX3233-BG3233)*35%</f>
        <v>605943394.53502047</v>
      </c>
      <c r="BC3233" s="8">
        <f>+AX3233+AY3233+AZ3233+BA3233+BB3233</f>
        <v>2458398914.9706545</v>
      </c>
      <c r="BD3233" s="8">
        <f>AX3233-AT3233</f>
        <v>1731266841.52863</v>
      </c>
      <c r="BE3233" s="2"/>
      <c r="BH3233" s="2"/>
      <c r="BI3233" s="228">
        <f>+AX3233-AC3233/1.1</f>
        <v>1075770092.6919832</v>
      </c>
    </row>
    <row r="3234" spans="1:61" s="177" customFormat="1" ht="34" outlineLevel="1" x14ac:dyDescent="0.2">
      <c r="B3234" s="181">
        <v>2</v>
      </c>
      <c r="C3234" s="182" t="s">
        <v>412</v>
      </c>
      <c r="D3234" s="182"/>
      <c r="E3234" s="181" t="s">
        <v>148</v>
      </c>
      <c r="F3234" s="180">
        <v>2191.0275000000001</v>
      </c>
      <c r="G3234" s="179">
        <f>+[2]THKL!F3247</f>
        <v>2191.0275000000001</v>
      </c>
      <c r="H3234" s="215"/>
      <c r="I3234" s="215"/>
      <c r="J3234" s="215"/>
      <c r="K3234" s="125"/>
      <c r="L3234" s="84">
        <f>'[3]BDG (XD)'!$AA$165*100</f>
        <v>1700000</v>
      </c>
      <c r="M3234" s="84">
        <f>SUM(K3234:L3234)</f>
        <v>1700000</v>
      </c>
      <c r="N3234" s="83">
        <f>IF(V3234&lt;&gt;"VTC VHm",_xlfn.XLOOKUP(Z3234,$AC$4015:$AC$4035,$AD$4015:$AD$4035,0)*M3234,_xlfn.XLOOKUP(Z3234,$AC$4015:$AC$4035,$AD$4015:$AD$4035,0)*L3234)</f>
        <v>0</v>
      </c>
      <c r="O3234" s="83">
        <f>IF(V3234&lt;&gt;"VTC VHm",_xlfn.XLOOKUP(Z3234,$AC$4015:$AC$4035,$AE$4015:$AE$4035,0)*M3234,_xlfn.XLOOKUP(Z3234,$AC$4015:$AC$4035,$AE$4015:$AE$4035,0)*L3234)</f>
        <v>0</v>
      </c>
      <c r="P3234" s="105">
        <f>SUM(N3234:O3234)</f>
        <v>0</v>
      </c>
      <c r="Q3234" s="84">
        <f>M3234*G3234</f>
        <v>3724746750.0000005</v>
      </c>
      <c r="R3234" s="84">
        <f>G3234*P3234</f>
        <v>0</v>
      </c>
      <c r="S3234" s="105">
        <f>SUM(Q3234:R3234)</f>
        <v>3724746750.0000005</v>
      </c>
      <c r="T3234" s="125" t="s">
        <v>50</v>
      </c>
      <c r="U3234" s="215"/>
      <c r="V3234" s="215"/>
      <c r="W3234" s="215"/>
      <c r="X3234" s="81" t="s">
        <v>33</v>
      </c>
      <c r="Y3234" s="81"/>
      <c r="Z3234" s="81" t="s">
        <v>20</v>
      </c>
      <c r="AA3234" s="81">
        <v>7000063299</v>
      </c>
      <c r="AB3234" s="102">
        <v>960543.05561049946</v>
      </c>
      <c r="AC3234" s="102">
        <v>2104576249.7766337</v>
      </c>
      <c r="AD3234" s="102">
        <f>+M3234</f>
        <v>1700000</v>
      </c>
      <c r="AE3234" s="102">
        <f>+AD3234*14%</f>
        <v>238000.00000000003</v>
      </c>
      <c r="AF3234" s="102">
        <f>+AD3234*35%</f>
        <v>595000</v>
      </c>
      <c r="AG3234" s="102">
        <f>+AD3234*F3234</f>
        <v>3724746750.0000005</v>
      </c>
      <c r="AH3234" s="102">
        <f>+AE3234*F3234</f>
        <v>521464545.00000012</v>
      </c>
      <c r="AI3234" s="102">
        <f>+AF3234*F3234</f>
        <v>1303661362.5</v>
      </c>
      <c r="AJ3234" s="102">
        <f>SUM(AG3234:AI3234)</f>
        <v>5549872657.5</v>
      </c>
      <c r="AK3234" s="102">
        <f>+AD3234*G3234</f>
        <v>3724746750.0000005</v>
      </c>
      <c r="AL3234" s="102">
        <f>+AE3234*G3234</f>
        <v>521464545.00000012</v>
      </c>
      <c r="AM3234" s="102">
        <f>+AF3234*G3234</f>
        <v>1303661362.5</v>
      </c>
      <c r="AN3234" s="102">
        <f>SUM(AK3234:AM3234)</f>
        <v>5549872657.5</v>
      </c>
      <c r="AQ3234" s="145" t="s">
        <v>79</v>
      </c>
      <c r="AU3234" s="8"/>
      <c r="AV3234" s="8"/>
      <c r="AW3234" s="2">
        <f>+AW3320</f>
        <v>1950000</v>
      </c>
      <c r="AX3234" s="8">
        <f>F3234*AW3234</f>
        <v>4272503625.0000005</v>
      </c>
      <c r="AY3234" s="8">
        <f>IF(AQ3234="CT",7%,5%)*AX3234</f>
        <v>213625181.25000003</v>
      </c>
      <c r="AZ3234" s="8">
        <f>AX3234*2%</f>
        <v>85450072.500000015</v>
      </c>
      <c r="BA3234" s="8">
        <f>IF(BB3234&gt;0,0,AX3234*5%)</f>
        <v>0</v>
      </c>
      <c r="BB3234" s="8">
        <f>(AX3234-BG3234)*35%</f>
        <v>1495376268.75</v>
      </c>
      <c r="BC3234" s="8">
        <f>+AX3234+AY3234+AZ3234+BA3234+BB3234</f>
        <v>6066955147.500001</v>
      </c>
      <c r="BD3234" s="8">
        <f>AX3234-AT3234</f>
        <v>4272503625.0000005</v>
      </c>
      <c r="BE3234" s="2"/>
      <c r="BH3234" s="2"/>
      <c r="BI3234" s="228">
        <f>+AX3234-AC3234/1.1</f>
        <v>2359252488.8394246</v>
      </c>
    </row>
    <row r="3235" spans="1:61" s="177" customFormat="1" ht="34" outlineLevel="1" x14ac:dyDescent="0.2">
      <c r="B3235" s="181">
        <v>3</v>
      </c>
      <c r="C3235" s="182" t="s">
        <v>490</v>
      </c>
      <c r="D3235" s="182"/>
      <c r="E3235" s="181" t="s">
        <v>148</v>
      </c>
      <c r="F3235" s="180">
        <v>114.87520000000001</v>
      </c>
      <c r="G3235" s="179">
        <f>+[2]THKL!F3248</f>
        <v>114.87520000000001</v>
      </c>
      <c r="H3235" s="178"/>
      <c r="I3235" s="178"/>
      <c r="J3235" s="178"/>
      <c r="K3235" s="125"/>
      <c r="L3235" s="84">
        <f>'[3]BDG (XD)'!$AA$165*100</f>
        <v>1700000</v>
      </c>
      <c r="M3235" s="84">
        <f>SUM(K3235:L3235)</f>
        <v>1700000</v>
      </c>
      <c r="N3235" s="83">
        <f>IF(V3235&lt;&gt;"VTC VHm",_xlfn.XLOOKUP(Z3235,$AC$4015:$AC$4035,$AD$4015:$AD$4035,0)*M3235,_xlfn.XLOOKUP(Z3235,$AC$4015:$AC$4035,$AD$4015:$AD$4035,0)*L3235)</f>
        <v>0</v>
      </c>
      <c r="O3235" s="83">
        <f>IF(V3235&lt;&gt;"VTC VHm",_xlfn.XLOOKUP(Z3235,$AC$4015:$AC$4035,$AE$4015:$AE$4035,0)*M3235,_xlfn.XLOOKUP(Z3235,$AC$4015:$AC$4035,$AE$4015:$AE$4035,0)*L3235)</f>
        <v>0</v>
      </c>
      <c r="P3235" s="105">
        <f>SUM(N3235:O3235)</f>
        <v>0</v>
      </c>
      <c r="Q3235" s="84">
        <f>M3235*G3235</f>
        <v>195287840</v>
      </c>
      <c r="R3235" s="84">
        <f>G3235*P3235</f>
        <v>0</v>
      </c>
      <c r="S3235" s="105">
        <f>SUM(Q3235:R3235)</f>
        <v>195287840</v>
      </c>
      <c r="T3235" s="125" t="s">
        <v>50</v>
      </c>
      <c r="U3235" s="178"/>
      <c r="V3235" s="178"/>
      <c r="W3235" s="178"/>
      <c r="X3235" s="81" t="s">
        <v>33</v>
      </c>
      <c r="Y3235" s="81"/>
      <c r="Z3235" s="81" t="s">
        <v>20</v>
      </c>
      <c r="AA3235" s="81">
        <v>7000063299</v>
      </c>
      <c r="AB3235" s="2">
        <v>713481.27576203994</v>
      </c>
      <c r="AC3235" s="102">
        <v>81961304.249419495</v>
      </c>
      <c r="AD3235" s="102">
        <f>+M3235</f>
        <v>1700000</v>
      </c>
      <c r="AE3235" s="102">
        <f>+AD3235*14%</f>
        <v>238000.00000000003</v>
      </c>
      <c r="AF3235" s="102">
        <f>+AD3235*35%</f>
        <v>595000</v>
      </c>
      <c r="AG3235" s="102">
        <f>+AD3235*F3235</f>
        <v>195287840</v>
      </c>
      <c r="AH3235" s="102">
        <f>+AE3235*F3235</f>
        <v>27340297.600000005</v>
      </c>
      <c r="AI3235" s="102">
        <f>+AF3235*F3235</f>
        <v>68350744</v>
      </c>
      <c r="AJ3235" s="102">
        <f>SUM(AG3235:AI3235)</f>
        <v>290978881.60000002</v>
      </c>
      <c r="AK3235" s="102">
        <f>+AD3235*G3235</f>
        <v>195287840</v>
      </c>
      <c r="AL3235" s="102">
        <f>+AE3235*G3235</f>
        <v>27340297.600000005</v>
      </c>
      <c r="AM3235" s="102">
        <f>+AF3235*G3235</f>
        <v>68350744</v>
      </c>
      <c r="AN3235" s="102">
        <f>SUM(AK3235:AM3235)</f>
        <v>290978881.60000002</v>
      </c>
      <c r="AQ3235" s="145" t="s">
        <v>79</v>
      </c>
      <c r="AU3235" s="8"/>
      <c r="AV3235" s="8"/>
      <c r="AW3235" s="2">
        <f>'[2]BoQ HSYC. Trâm check'!$AT3235</f>
        <v>1700000</v>
      </c>
      <c r="AX3235" s="8">
        <f>F3235*AW3235</f>
        <v>195287840</v>
      </c>
      <c r="AY3235" s="8">
        <f>IF(AQ3235="CT",7%,5%)*AX3235</f>
        <v>9764392</v>
      </c>
      <c r="AZ3235" s="8">
        <f>AX3235*2%</f>
        <v>3905756.8000000003</v>
      </c>
      <c r="BA3235" s="8">
        <f>IF(BB3235&gt;0,0,AX3235*5%)</f>
        <v>0</v>
      </c>
      <c r="BB3235" s="8">
        <f>(AX3235-BG3235)*35%</f>
        <v>68350744</v>
      </c>
      <c r="BC3235" s="8">
        <f>+AX3235+AY3235+AZ3235+BA3235+BB3235</f>
        <v>277308732.80000001</v>
      </c>
      <c r="BD3235" s="8">
        <f>AX3235-AT3235</f>
        <v>195287840</v>
      </c>
      <c r="BE3235" s="2"/>
      <c r="BH3235" s="2"/>
      <c r="BI3235" s="228">
        <f>+AX3235-AC3235/1.1</f>
        <v>120777563.40961865</v>
      </c>
    </row>
    <row r="3236" spans="1:61" ht="17" outlineLevel="1" x14ac:dyDescent="0.2">
      <c r="B3236" s="82">
        <v>4</v>
      </c>
      <c r="C3236" s="144" t="s">
        <v>489</v>
      </c>
      <c r="D3236" s="144"/>
      <c r="E3236" s="82" t="s">
        <v>148</v>
      </c>
      <c r="F3236" s="143">
        <v>9.7999999999999997E-3</v>
      </c>
      <c r="G3236" s="142">
        <f>+[2]THKL!F3249</f>
        <v>9.7999999999999997E-3</v>
      </c>
      <c r="H3236" s="132"/>
      <c r="I3236" s="132"/>
      <c r="J3236" s="132"/>
      <c r="K3236" s="156"/>
      <c r="L3236" s="157">
        <f>$L$19</f>
        <v>4358677.8</v>
      </c>
      <c r="M3236" s="157">
        <f>SUM(K3236:L3236)</f>
        <v>4358677.8</v>
      </c>
      <c r="N3236" s="83">
        <f>IF(V3236&lt;&gt;"VTC VHm",_xlfn.XLOOKUP(Z3236,$AC$4015:$AC$4035,$AD$4015:$AD$4035,0)*M3236,_xlfn.XLOOKUP(Z3236,$AC$4015:$AC$4035,$AD$4015:$AD$4035,0)*L3236)</f>
        <v>0</v>
      </c>
      <c r="O3236" s="83">
        <f>IF(V3236&lt;&gt;"VTC VHm",_xlfn.XLOOKUP(Z3236,$AC$4015:$AC$4035,$AE$4015:$AE$4035,0)*M3236,_xlfn.XLOOKUP(Z3236,$AC$4015:$AC$4035,$AE$4015:$AE$4035,0)*L3236)</f>
        <v>0</v>
      </c>
      <c r="P3236" s="83">
        <f>SUM(N3236:O3236)</f>
        <v>0</v>
      </c>
      <c r="Q3236" s="157">
        <f>M3236*G3236</f>
        <v>42715.042439999997</v>
      </c>
      <c r="R3236" s="157">
        <f>G3236*P3236</f>
        <v>0</v>
      </c>
      <c r="S3236" s="83">
        <f>SUM(Q3236:R3236)</f>
        <v>42715.042439999997</v>
      </c>
      <c r="T3236" s="156" t="s">
        <v>50</v>
      </c>
      <c r="U3236" s="132"/>
      <c r="V3236" s="132"/>
      <c r="W3236" s="132"/>
      <c r="X3236" s="44" t="s">
        <v>33</v>
      </c>
      <c r="Y3236" s="44"/>
      <c r="Z3236" s="44" t="s">
        <v>20</v>
      </c>
      <c r="AA3236" s="44">
        <v>7000063299</v>
      </c>
      <c r="AB3236" s="2">
        <v>2574021.6653373805</v>
      </c>
      <c r="AC3236" s="2">
        <v>25225.412320306328</v>
      </c>
      <c r="AD3236" s="2">
        <f>+M3236</f>
        <v>4358677.8</v>
      </c>
      <c r="AE3236" s="2">
        <f>+AD3236*14%</f>
        <v>610214.89199999999</v>
      </c>
      <c r="AF3236" s="155">
        <f>+AD3236*35%</f>
        <v>1525537.2299999997</v>
      </c>
      <c r="AG3236" s="2">
        <f>+AD3236*F3236</f>
        <v>42715.042439999997</v>
      </c>
      <c r="AH3236" s="2">
        <f>+AE3236*F3236</f>
        <v>5980.1059415999998</v>
      </c>
      <c r="AI3236" s="2">
        <f>+AF3236*F3236</f>
        <v>14950.264853999997</v>
      </c>
      <c r="AJ3236" s="2">
        <f>SUM(AG3236:AI3236)</f>
        <v>63645.41323559999</v>
      </c>
      <c r="AK3236" s="2">
        <f>+AD3236*G3236</f>
        <v>42715.042439999997</v>
      </c>
      <c r="AL3236" s="2">
        <f>+AE3236*G3236</f>
        <v>5980.1059415999998</v>
      </c>
      <c r="AM3236" s="2">
        <f>+AF3236*G3236</f>
        <v>14950.264853999997</v>
      </c>
      <c r="AN3236" s="155">
        <f>SUM(AK3236:AM3236)</f>
        <v>63645.41323559999</v>
      </c>
      <c r="AQ3236" s="145" t="s">
        <v>79</v>
      </c>
      <c r="AU3236" s="8"/>
      <c r="AV3236" s="8"/>
      <c r="AW3236" s="2">
        <f>'[2]BoQ HSYC. Trâm check'!$AT3236</f>
        <v>4358677.8</v>
      </c>
      <c r="AX3236" s="8">
        <f>F3236*AW3236</f>
        <v>42715.042439999997</v>
      </c>
      <c r="AY3236" s="8">
        <f>IF(AQ3236="CT",7%,5%)*AX3236</f>
        <v>2135.7521219999999</v>
      </c>
      <c r="AZ3236" s="8">
        <f>AX3236*2%</f>
        <v>854.30084879999993</v>
      </c>
      <c r="BA3236" s="8">
        <f>IF(BB3236&gt;0,0,AX3236*5%)</f>
        <v>0</v>
      </c>
      <c r="BB3236" s="8">
        <f>(AX3236-BG3236)*35%</f>
        <v>14950.264853999997</v>
      </c>
      <c r="BC3236" s="8">
        <f>+AX3236+AY3236+AZ3236+BA3236+BB3236</f>
        <v>60655.360264799994</v>
      </c>
      <c r="BD3236" s="8">
        <f>AX3236-AT3236</f>
        <v>42715.042439999997</v>
      </c>
      <c r="BE3236" s="2"/>
      <c r="BH3236" s="2"/>
      <c r="BI3236" s="228">
        <f>+AX3236-AC3236/1.1</f>
        <v>19782.8494215397</v>
      </c>
    </row>
    <row r="3237" spans="1:61" ht="34" outlineLevel="1" x14ac:dyDescent="0.2">
      <c r="B3237" s="82">
        <v>5</v>
      </c>
      <c r="C3237" s="144" t="s">
        <v>151</v>
      </c>
      <c r="D3237" s="144"/>
      <c r="E3237" s="82" t="s">
        <v>148</v>
      </c>
      <c r="F3237" s="143">
        <v>282.3272</v>
      </c>
      <c r="G3237" s="142">
        <f>+[2]THKL!F3250</f>
        <v>282.3272</v>
      </c>
      <c r="H3237" s="132"/>
      <c r="I3237" s="132"/>
      <c r="J3237" s="132"/>
      <c r="K3237" s="156"/>
      <c r="L3237" s="157">
        <f>$L$722</f>
        <v>2953658.0966941249</v>
      </c>
      <c r="M3237" s="157">
        <f>SUM(K3237:L3237)</f>
        <v>2953658.0966941249</v>
      </c>
      <c r="N3237" s="83">
        <f>IF(V3237&lt;&gt;"VTC VHm",_xlfn.XLOOKUP(Z3237,$AC$4015:$AC$4035,$AD$4015:$AD$4035,0)*M3237,_xlfn.XLOOKUP(Z3237,$AC$4015:$AC$4035,$AD$4015:$AD$4035,0)*L3237)</f>
        <v>0</v>
      </c>
      <c r="O3237" s="83">
        <f>IF(V3237&lt;&gt;"VTC VHm",_xlfn.XLOOKUP(Z3237,$AC$4015:$AC$4035,$AE$4015:$AE$4035,0)*M3237,_xlfn.XLOOKUP(Z3237,$AC$4015:$AC$4035,$AE$4015:$AE$4035,0)*L3237)</f>
        <v>0</v>
      </c>
      <c r="P3237" s="83">
        <f>SUM(N3237:O3237)</f>
        <v>0</v>
      </c>
      <c r="Q3237" s="157">
        <f>M3237*G3237</f>
        <v>833898020.19698155</v>
      </c>
      <c r="R3237" s="157">
        <f>G3237*P3237</f>
        <v>0</v>
      </c>
      <c r="S3237" s="83">
        <f>SUM(Q3237:R3237)</f>
        <v>833898020.19698155</v>
      </c>
      <c r="T3237" s="156" t="s">
        <v>50</v>
      </c>
      <c r="U3237" s="132"/>
      <c r="V3237" s="132"/>
      <c r="W3237" s="132"/>
      <c r="X3237" s="44" t="s">
        <v>33</v>
      </c>
      <c r="Y3237" s="44"/>
      <c r="Z3237" s="44" t="s">
        <v>20</v>
      </c>
      <c r="AA3237" s="44">
        <v>7000063299</v>
      </c>
      <c r="AB3237" s="2">
        <v>1674372.1370891514</v>
      </c>
      <c r="AC3237" s="2">
        <v>472720797.22239625</v>
      </c>
      <c r="AD3237" s="2">
        <f>+M3237</f>
        <v>2953658.0966941249</v>
      </c>
      <c r="AE3237" s="2">
        <f>+AD3237*14%</f>
        <v>413512.13353717752</v>
      </c>
      <c r="AF3237" s="155">
        <f>+AD3237*35%</f>
        <v>1033780.3338429437</v>
      </c>
      <c r="AG3237" s="2">
        <f>+AD3237*F3237</f>
        <v>833898020.19698155</v>
      </c>
      <c r="AH3237" s="2">
        <f>+AE3237*F3237</f>
        <v>116745722.82757743</v>
      </c>
      <c r="AI3237" s="2">
        <f>+AF3237*F3237</f>
        <v>291864307.0689435</v>
      </c>
      <c r="AJ3237" s="2">
        <f>SUM(AG3237:AI3237)</f>
        <v>1242508050.0935025</v>
      </c>
      <c r="AK3237" s="2">
        <f>+AD3237*G3237</f>
        <v>833898020.19698155</v>
      </c>
      <c r="AL3237" s="2">
        <f>+AE3237*G3237</f>
        <v>116745722.82757743</v>
      </c>
      <c r="AM3237" s="2">
        <f>+AF3237*G3237</f>
        <v>291864307.0689435</v>
      </c>
      <c r="AN3237" s="155">
        <f>SUM(AK3237:AM3237)</f>
        <v>1242508050.0935025</v>
      </c>
      <c r="AQ3237" s="145" t="s">
        <v>79</v>
      </c>
      <c r="AU3237" s="8"/>
      <c r="AV3237" s="167">
        <f>'[3]BDG (XD)'!$AA$920*100</f>
        <v>2140724.6755856499</v>
      </c>
      <c r="AW3237" s="167">
        <f>'[3]BDG (XD)'!$AA$920*100</f>
        <v>2140724.6755856499</v>
      </c>
      <c r="AX3237" s="8">
        <f>F3237*AW3237</f>
        <v>604384803.62900496</v>
      </c>
      <c r="AY3237" s="8">
        <f>IF(AQ3237="CT",7%,5%)*AX3237</f>
        <v>30219240.181450248</v>
      </c>
      <c r="AZ3237" s="8">
        <f>AX3237*2%</f>
        <v>12087696.072580099</v>
      </c>
      <c r="BA3237" s="8">
        <f>IF(BB3237&gt;0,0,AX3237*5%)</f>
        <v>0</v>
      </c>
      <c r="BB3237" s="8">
        <f>(AX3237-BG3237)*35%</f>
        <v>211534681.27015173</v>
      </c>
      <c r="BC3237" s="8">
        <f>+AX3237+AY3237+AZ3237+BA3237+BB3237</f>
        <v>858226421.15318704</v>
      </c>
      <c r="BD3237" s="8">
        <f>AX3237-AT3237</f>
        <v>604384803.62900496</v>
      </c>
      <c r="BE3237" s="2"/>
      <c r="BH3237" s="2"/>
      <c r="BI3237" s="228">
        <f>+AX3237-AC3237/1.1</f>
        <v>174638624.33591747</v>
      </c>
    </row>
    <row r="3238" spans="1:61" s="177" customFormat="1" ht="17" outlineLevel="1" x14ac:dyDescent="0.2">
      <c r="A3238" s="177" t="s">
        <v>459</v>
      </c>
      <c r="B3238" s="181">
        <v>6</v>
      </c>
      <c r="C3238" s="182" t="s">
        <v>488</v>
      </c>
      <c r="D3238" s="182"/>
      <c r="E3238" s="181" t="s">
        <v>104</v>
      </c>
      <c r="F3238" s="180">
        <v>269148.88919999998</v>
      </c>
      <c r="G3238" s="179">
        <f>+[2]THKL!F3251</f>
        <v>269148.88919999998</v>
      </c>
      <c r="H3238" s="215"/>
      <c r="I3238" s="215"/>
      <c r="J3238" s="215"/>
      <c r="K3238" s="125"/>
      <c r="L3238" s="229">
        <v>272727.272727273</v>
      </c>
      <c r="M3238" s="84">
        <f>SUM(K3238:L3238)</f>
        <v>272727.272727273</v>
      </c>
      <c r="N3238" s="83">
        <f>IF(V3238&lt;&gt;"VTC VHm",_xlfn.XLOOKUP(Z3238,$AC$4015:$AC$4035,$AD$4015:$AD$4035,0)*M3238,_xlfn.XLOOKUP(Z3238,$AC$4015:$AC$4035,$AD$4015:$AD$4035,0)*L3238)</f>
        <v>0</v>
      </c>
      <c r="O3238" s="83">
        <f>IF(V3238&lt;&gt;"VTC VHm",_xlfn.XLOOKUP(Z3238,$AC$4015:$AC$4035,$AE$4015:$AE$4035,0)*M3238,_xlfn.XLOOKUP(Z3238,$AC$4015:$AC$4035,$AE$4015:$AE$4035,0)*L3238)</f>
        <v>0</v>
      </c>
      <c r="P3238" s="105">
        <f>SUM(N3238:O3238)</f>
        <v>0</v>
      </c>
      <c r="Q3238" s="84">
        <f>M3238*G3238</f>
        <v>73404242509.090973</v>
      </c>
      <c r="R3238" s="84">
        <f>G3238*P3238</f>
        <v>0</v>
      </c>
      <c r="S3238" s="105">
        <f>SUM(Q3238:R3238)</f>
        <v>73404242509.090973</v>
      </c>
      <c r="T3238" s="229" t="s">
        <v>487</v>
      </c>
      <c r="U3238" s="215"/>
      <c r="V3238" s="215"/>
      <c r="W3238" s="215"/>
      <c r="X3238" s="81" t="s">
        <v>33</v>
      </c>
      <c r="Y3238" s="81"/>
      <c r="Z3238" s="81" t="s">
        <v>20</v>
      </c>
      <c r="AA3238" s="81">
        <v>7000063299</v>
      </c>
      <c r="AB3238" s="102">
        <v>219087.12665950001</v>
      </c>
      <c r="AC3238" s="102">
        <v>58967056778.424126</v>
      </c>
      <c r="AD3238" s="102">
        <f>+M3238</f>
        <v>272727.272727273</v>
      </c>
      <c r="AE3238" s="102">
        <f>+AD3238*14%</f>
        <v>38181.81818181822</v>
      </c>
      <c r="AF3238" s="102">
        <f>+AD3238*35%</f>
        <v>95454.545454545543</v>
      </c>
      <c r="AG3238" s="102">
        <f>+AD3238*F3238</f>
        <v>73404242509.090973</v>
      </c>
      <c r="AH3238" s="102">
        <f>+AE3238*F3238</f>
        <v>10276593951.272738</v>
      </c>
      <c r="AI3238" s="102">
        <f>+AF3238*F3238</f>
        <v>25691484878.181839</v>
      </c>
      <c r="AJ3238" s="102">
        <f>SUM(AG3238:AI3238)</f>
        <v>109372321338.54555</v>
      </c>
      <c r="AK3238" s="102">
        <f>+AD3238*G3238</f>
        <v>73404242509.090973</v>
      </c>
      <c r="AL3238" s="102">
        <f>+AE3238*G3238</f>
        <v>10276593951.272738</v>
      </c>
      <c r="AM3238" s="102">
        <f>+AF3238*G3238</f>
        <v>25691484878.181839</v>
      </c>
      <c r="AN3238" s="102">
        <f>SUM(AK3238:AM3238)</f>
        <v>109372321338.54555</v>
      </c>
      <c r="AQ3238" s="145" t="s">
        <v>79</v>
      </c>
      <c r="AU3238" s="8"/>
      <c r="AV3238" s="8"/>
      <c r="AW3238" s="2">
        <f>'[2]BoQ HSYC. Trâm check'!$AT3238</f>
        <v>272727.272727273</v>
      </c>
      <c r="AX3238" s="8">
        <f>F3238*AW3238</f>
        <v>73404242509.090973</v>
      </c>
      <c r="AY3238" s="8">
        <f>IF(AQ3238="CT",7%,5%)*AX3238</f>
        <v>3670212125.4545488</v>
      </c>
      <c r="AZ3238" s="8">
        <f>AX3238*2%</f>
        <v>1468084850.1818194</v>
      </c>
      <c r="BA3238" s="8">
        <f>IF(BB3238&gt;0,0,AX3238*5%)</f>
        <v>0</v>
      </c>
      <c r="BB3238" s="8">
        <f>(AX3238-BG3238)*35%</f>
        <v>25691484878.181839</v>
      </c>
      <c r="BC3238" s="8">
        <f>+AX3238+AY3238+AZ3238+BA3238+BB3238</f>
        <v>104234024362.90918</v>
      </c>
      <c r="BD3238" s="8">
        <f>AX3238-AT3238</f>
        <v>73404242509.090973</v>
      </c>
      <c r="BE3238" s="2"/>
      <c r="BH3238" s="2"/>
      <c r="BI3238" s="228">
        <f>+AX3238-AC3238/1.1</f>
        <v>19797827255.978134</v>
      </c>
    </row>
    <row r="3239" spans="1:61" s="177" customFormat="1" ht="34" outlineLevel="1" x14ac:dyDescent="0.2">
      <c r="B3239" s="181">
        <v>7</v>
      </c>
      <c r="C3239" s="182" t="s">
        <v>486</v>
      </c>
      <c r="D3239" s="182"/>
      <c r="E3239" s="181" t="s">
        <v>483</v>
      </c>
      <c r="F3239" s="180">
        <v>26914.888900000002</v>
      </c>
      <c r="G3239" s="179">
        <f>+[2]THKL!F3252</f>
        <v>26914.888900000002</v>
      </c>
      <c r="H3239" s="215"/>
      <c r="I3239" s="215"/>
      <c r="J3239" s="215"/>
      <c r="K3239" s="125"/>
      <c r="L3239" s="84">
        <f>'[3]BDG (XD)'!$Z$921*10</f>
        <v>295365.8096694125</v>
      </c>
      <c r="M3239" s="84">
        <f>SUM(K3239:L3239)</f>
        <v>295365.8096694125</v>
      </c>
      <c r="N3239" s="83">
        <f>IF(V3239&lt;&gt;"VTC VHm",_xlfn.XLOOKUP(Z3239,$AC$4015:$AC$4035,$AD$4015:$AD$4035,0)*M3239,_xlfn.XLOOKUP(Z3239,$AC$4015:$AC$4035,$AD$4015:$AD$4035,0)*L3239)</f>
        <v>0</v>
      </c>
      <c r="O3239" s="83">
        <f>IF(V3239&lt;&gt;"VTC VHm",_xlfn.XLOOKUP(Z3239,$AC$4015:$AC$4035,$AE$4015:$AE$4035,0)*M3239,_xlfn.XLOOKUP(Z3239,$AC$4015:$AC$4035,$AE$4015:$AE$4035,0)*L3239)</f>
        <v>0</v>
      </c>
      <c r="P3239" s="105">
        <f>SUM(N3239:O3239)</f>
        <v>0</v>
      </c>
      <c r="Q3239" s="84"/>
      <c r="R3239" s="84">
        <f>G3239*P3239</f>
        <v>0</v>
      </c>
      <c r="S3239" s="105"/>
      <c r="T3239" s="125" t="s">
        <v>89</v>
      </c>
      <c r="U3239" s="215"/>
      <c r="V3239" s="215"/>
      <c r="W3239" s="215"/>
      <c r="X3239" s="81" t="s">
        <v>33</v>
      </c>
      <c r="Y3239" s="81"/>
      <c r="Z3239" s="81" t="s">
        <v>20</v>
      </c>
      <c r="AA3239" s="81">
        <v>7000063299</v>
      </c>
      <c r="AB3239" s="102">
        <v>0</v>
      </c>
      <c r="AC3239" s="102">
        <v>0</v>
      </c>
      <c r="AD3239" s="102">
        <f>+M3239</f>
        <v>295365.8096694125</v>
      </c>
      <c r="AE3239" s="102">
        <f>+AD3239*14%</f>
        <v>41351.213353717751</v>
      </c>
      <c r="AF3239" s="102">
        <f>+AD3239*35%</f>
        <v>103378.03338429437</v>
      </c>
      <c r="AG3239" s="102">
        <f>+AD3239*F3239</f>
        <v>7949737952.1107836</v>
      </c>
      <c r="AH3239" s="102">
        <f>+AE3239*F3239</f>
        <v>1112963313.2955098</v>
      </c>
      <c r="AI3239" s="102">
        <f>+AF3239*F3239</f>
        <v>2782408283.2387738</v>
      </c>
      <c r="AJ3239" s="102">
        <f>SUM(AG3239:AI3239)</f>
        <v>11845109548.645067</v>
      </c>
      <c r="AK3239" s="102">
        <f>+AD3239*G3239</f>
        <v>7949737952.1107836</v>
      </c>
      <c r="AL3239" s="102">
        <f>+AE3239*G3239</f>
        <v>1112963313.2955098</v>
      </c>
      <c r="AM3239" s="102">
        <f>+AF3239*G3239</f>
        <v>2782408283.2387738</v>
      </c>
      <c r="AN3239" s="102">
        <f>SUM(AK3239:AM3239)</f>
        <v>11845109548.645067</v>
      </c>
      <c r="AQ3239" s="145" t="s">
        <v>79</v>
      </c>
      <c r="AU3239" s="8"/>
      <c r="AV3239" s="8"/>
      <c r="AW3239" s="2">
        <f>'[2]BoQ HSYC. Trâm check'!$AT3239</f>
        <v>295365.8096694125</v>
      </c>
      <c r="AX3239" s="8">
        <f>F3239*AW3239</f>
        <v>7949737952.1107836</v>
      </c>
      <c r="AY3239" s="8">
        <f>IF(AQ3239="CT",7%,5%)*AX3239</f>
        <v>397486897.6055392</v>
      </c>
      <c r="AZ3239" s="8">
        <f>AX3239*2%</f>
        <v>158994759.04221568</v>
      </c>
      <c r="BA3239" s="8">
        <f>IF(BB3239&gt;0,0,AX3239*5%)</f>
        <v>0</v>
      </c>
      <c r="BB3239" s="8">
        <f>(AX3239-BG3239)*35%</f>
        <v>2782408283.2387743</v>
      </c>
      <c r="BC3239" s="8">
        <f>+AX3239+AY3239+AZ3239+BA3239+BB3239</f>
        <v>11288627891.997313</v>
      </c>
      <c r="BD3239" s="8">
        <f>AX3239-AT3239</f>
        <v>7949737952.1107836</v>
      </c>
      <c r="BE3239" s="2"/>
      <c r="BH3239" s="2"/>
      <c r="BI3239" s="228">
        <f>+AX3239-AC3239/1.1</f>
        <v>7949737952.1107836</v>
      </c>
    </row>
    <row r="3240" spans="1:61" s="177" customFormat="1" ht="34" outlineLevel="1" x14ac:dyDescent="0.2">
      <c r="B3240" s="181">
        <v>8</v>
      </c>
      <c r="C3240" s="182" t="s">
        <v>485</v>
      </c>
      <c r="D3240" s="182"/>
      <c r="E3240" s="181" t="s">
        <v>483</v>
      </c>
      <c r="F3240" s="180">
        <v>26914.888900000002</v>
      </c>
      <c r="G3240" s="179">
        <f>+[2]THKL!F3253</f>
        <v>26914.888900000002</v>
      </c>
      <c r="H3240" s="215"/>
      <c r="I3240" s="215"/>
      <c r="J3240" s="215"/>
      <c r="K3240" s="125"/>
      <c r="L3240" s="84">
        <f>$L$3239</f>
        <v>295365.8096694125</v>
      </c>
      <c r="M3240" s="84">
        <f>SUM(K3240:L3240)</f>
        <v>295365.8096694125</v>
      </c>
      <c r="N3240" s="83">
        <f>IF(V3240&lt;&gt;"VTC VHm",_xlfn.XLOOKUP(Z3240,$AC$4015:$AC$4035,$AD$4015:$AD$4035,0)*M3240,_xlfn.XLOOKUP(Z3240,$AC$4015:$AC$4035,$AD$4015:$AD$4035,0)*L3240)</f>
        <v>0</v>
      </c>
      <c r="O3240" s="83">
        <f>IF(V3240&lt;&gt;"VTC VHm",_xlfn.XLOOKUP(Z3240,$AC$4015:$AC$4035,$AE$4015:$AE$4035,0)*M3240,_xlfn.XLOOKUP(Z3240,$AC$4015:$AC$4035,$AE$4015:$AE$4035,0)*L3240)</f>
        <v>0</v>
      </c>
      <c r="P3240" s="105">
        <f>SUM(N3240:O3240)</f>
        <v>0</v>
      </c>
      <c r="Q3240" s="84"/>
      <c r="R3240" s="84">
        <f>G3240*P3240</f>
        <v>0</v>
      </c>
      <c r="S3240" s="105"/>
      <c r="T3240" s="125" t="s">
        <v>89</v>
      </c>
      <c r="U3240" s="215"/>
      <c r="V3240" s="215"/>
      <c r="W3240" s="215"/>
      <c r="X3240" s="81" t="s">
        <v>33</v>
      </c>
      <c r="Y3240" s="81"/>
      <c r="Z3240" s="81" t="s">
        <v>20</v>
      </c>
      <c r="AA3240" s="81">
        <v>7000063299</v>
      </c>
      <c r="AB3240" s="102">
        <v>0</v>
      </c>
      <c r="AC3240" s="102">
        <v>0</v>
      </c>
      <c r="AD3240" s="102">
        <f>+M3240</f>
        <v>295365.8096694125</v>
      </c>
      <c r="AE3240" s="102">
        <f>+AD3240*14%</f>
        <v>41351.213353717751</v>
      </c>
      <c r="AF3240" s="102">
        <f>+AD3240*35%</f>
        <v>103378.03338429437</v>
      </c>
      <c r="AG3240" s="102">
        <f>+AD3240*F3240</f>
        <v>7949737952.1107836</v>
      </c>
      <c r="AH3240" s="102">
        <f>+AE3240*F3240</f>
        <v>1112963313.2955098</v>
      </c>
      <c r="AI3240" s="102">
        <f>+AF3240*F3240</f>
        <v>2782408283.2387738</v>
      </c>
      <c r="AJ3240" s="102">
        <f>SUM(AG3240:AI3240)</f>
        <v>11845109548.645067</v>
      </c>
      <c r="AK3240" s="102">
        <f>+AD3240*G3240</f>
        <v>7949737952.1107836</v>
      </c>
      <c r="AL3240" s="102">
        <f>+AE3240*G3240</f>
        <v>1112963313.2955098</v>
      </c>
      <c r="AM3240" s="102">
        <f>+AF3240*G3240</f>
        <v>2782408283.2387738</v>
      </c>
      <c r="AN3240" s="102">
        <f>SUM(AK3240:AM3240)</f>
        <v>11845109548.645067</v>
      </c>
      <c r="AQ3240" s="145" t="s">
        <v>79</v>
      </c>
      <c r="AU3240" s="8"/>
      <c r="AV3240" s="8"/>
      <c r="AW3240" s="2">
        <f>'[2]BoQ HSYC. Trâm check'!$AT3240</f>
        <v>0</v>
      </c>
      <c r="AX3240" s="8">
        <f>F3240*AW3240</f>
        <v>0</v>
      </c>
      <c r="AY3240" s="8">
        <f>IF(AQ3240="CT",7%,5%)*AX3240</f>
        <v>0</v>
      </c>
      <c r="AZ3240" s="8">
        <f>AX3240*2%</f>
        <v>0</v>
      </c>
      <c r="BA3240" s="8">
        <f>IF(BB3240&gt;0,0,AX3240*5%)</f>
        <v>0</v>
      </c>
      <c r="BB3240" s="8">
        <f>(AX3240-BG3240)*35%</f>
        <v>0</v>
      </c>
      <c r="BC3240" s="8">
        <f>+AX3240+AY3240+AZ3240+BA3240+BB3240</f>
        <v>0</v>
      </c>
      <c r="BD3240" s="8">
        <f>AX3240-AT3240</f>
        <v>0</v>
      </c>
      <c r="BE3240" s="2"/>
      <c r="BH3240" s="2"/>
      <c r="BI3240" s="228">
        <f>+AX3240-AC3240/1.1</f>
        <v>0</v>
      </c>
    </row>
    <row r="3241" spans="1:61" s="177" customFormat="1" ht="34" outlineLevel="1" x14ac:dyDescent="0.2">
      <c r="B3241" s="181">
        <v>9</v>
      </c>
      <c r="C3241" s="182" t="s">
        <v>484</v>
      </c>
      <c r="D3241" s="182"/>
      <c r="E3241" s="181" t="s">
        <v>483</v>
      </c>
      <c r="F3241" s="180">
        <v>26914.888900000002</v>
      </c>
      <c r="G3241" s="179">
        <f>+[2]THKL!F3254</f>
        <v>26914.888900000002</v>
      </c>
      <c r="H3241" s="215"/>
      <c r="I3241" s="215"/>
      <c r="J3241" s="215"/>
      <c r="K3241" s="125"/>
      <c r="L3241" s="84">
        <f>$L$3239</f>
        <v>295365.8096694125</v>
      </c>
      <c r="M3241" s="84">
        <f>SUM(K3241:L3241)</f>
        <v>295365.8096694125</v>
      </c>
      <c r="N3241" s="83">
        <f>IF(V3241&lt;&gt;"VTC VHm",_xlfn.XLOOKUP(Z3241,$AC$4015:$AC$4035,$AD$4015:$AD$4035,0)*M3241,_xlfn.XLOOKUP(Z3241,$AC$4015:$AC$4035,$AD$4015:$AD$4035,0)*L3241)</f>
        <v>0</v>
      </c>
      <c r="O3241" s="83">
        <f>IF(V3241&lt;&gt;"VTC VHm",_xlfn.XLOOKUP(Z3241,$AC$4015:$AC$4035,$AE$4015:$AE$4035,0)*M3241,_xlfn.XLOOKUP(Z3241,$AC$4015:$AC$4035,$AE$4015:$AE$4035,0)*L3241)</f>
        <v>0</v>
      </c>
      <c r="P3241" s="105">
        <f>SUM(N3241:O3241)</f>
        <v>0</v>
      </c>
      <c r="Q3241" s="84"/>
      <c r="R3241" s="84">
        <f>G3241*P3241</f>
        <v>0</v>
      </c>
      <c r="S3241" s="105"/>
      <c r="T3241" s="125" t="s">
        <v>89</v>
      </c>
      <c r="U3241" s="215"/>
      <c r="V3241" s="215"/>
      <c r="W3241" s="215"/>
      <c r="X3241" s="81" t="s">
        <v>33</v>
      </c>
      <c r="Y3241" s="81"/>
      <c r="Z3241" s="81" t="s">
        <v>20</v>
      </c>
      <c r="AA3241" s="81">
        <v>7000063299</v>
      </c>
      <c r="AB3241" s="102">
        <v>0</v>
      </c>
      <c r="AC3241" s="102">
        <v>0</v>
      </c>
      <c r="AD3241" s="102">
        <f>+M3241</f>
        <v>295365.8096694125</v>
      </c>
      <c r="AE3241" s="102">
        <f>+AD3241*14%</f>
        <v>41351.213353717751</v>
      </c>
      <c r="AF3241" s="102">
        <f>+AD3241*35%</f>
        <v>103378.03338429437</v>
      </c>
      <c r="AG3241" s="102">
        <f>+AD3241*F3241</f>
        <v>7949737952.1107836</v>
      </c>
      <c r="AH3241" s="102">
        <f>+AE3241*F3241</f>
        <v>1112963313.2955098</v>
      </c>
      <c r="AI3241" s="102">
        <f>+AF3241*F3241</f>
        <v>2782408283.2387738</v>
      </c>
      <c r="AJ3241" s="102">
        <f>SUM(AG3241:AI3241)</f>
        <v>11845109548.645067</v>
      </c>
      <c r="AK3241" s="102">
        <f>+AD3241*G3241</f>
        <v>7949737952.1107836</v>
      </c>
      <c r="AL3241" s="102">
        <f>+AE3241*G3241</f>
        <v>1112963313.2955098</v>
      </c>
      <c r="AM3241" s="102">
        <f>+AF3241*G3241</f>
        <v>2782408283.2387738</v>
      </c>
      <c r="AN3241" s="102">
        <f>SUM(AK3241:AM3241)</f>
        <v>11845109548.645067</v>
      </c>
      <c r="AQ3241" s="145" t="s">
        <v>79</v>
      </c>
      <c r="AU3241" s="8"/>
      <c r="AV3241" s="8"/>
      <c r="AW3241" s="2">
        <f>'[2]BoQ HSYC. Trâm check'!$AT3241</f>
        <v>0</v>
      </c>
      <c r="AX3241" s="8">
        <f>F3241*AW3241</f>
        <v>0</v>
      </c>
      <c r="AY3241" s="8">
        <f>IF(AQ3241="CT",7%,5%)*AX3241</f>
        <v>0</v>
      </c>
      <c r="AZ3241" s="8">
        <f>AX3241*2%</f>
        <v>0</v>
      </c>
      <c r="BA3241" s="8">
        <f>IF(BB3241&gt;0,0,AX3241*5%)</f>
        <v>0</v>
      </c>
      <c r="BB3241" s="8">
        <f>(AX3241-BG3241)*35%</f>
        <v>0</v>
      </c>
      <c r="BC3241" s="8">
        <f>+AX3241+AY3241+AZ3241+BA3241+BB3241</f>
        <v>0</v>
      </c>
      <c r="BD3241" s="8">
        <f>AX3241-AT3241</f>
        <v>0</v>
      </c>
      <c r="BE3241" s="2"/>
      <c r="BH3241" s="2"/>
      <c r="BI3241" s="228">
        <f>+AX3241-AC3241/1.1</f>
        <v>0</v>
      </c>
    </row>
    <row r="3242" spans="1:61" s="133" customFormat="1" ht="17" collapsed="1" x14ac:dyDescent="0.2">
      <c r="B3242" s="139" t="s">
        <v>482</v>
      </c>
      <c r="C3242" s="141" t="s">
        <v>481</v>
      </c>
      <c r="D3242" s="141"/>
      <c r="E3242" s="139"/>
      <c r="F3242" s="139"/>
      <c r="G3242" s="139">
        <f>+[2]THKL!F3256</f>
        <v>0</v>
      </c>
      <c r="H3242" s="138"/>
      <c r="I3242" s="138"/>
      <c r="J3242" s="138"/>
      <c r="K3242" s="140"/>
      <c r="L3242" s="140"/>
      <c r="M3242" s="138"/>
      <c r="N3242" s="138">
        <f>IF(V3242&lt;&gt;"VTC VHm",_xlfn.XLOOKUP(Z3242,$AC$4015:$AC$4035,$AD$4015:$AD$4035,0)*M3242,_xlfn.XLOOKUP(Z3242,$AC$4015:$AC$4035,$AD$4015:$AD$4035,0)*L3242)</f>
        <v>0</v>
      </c>
      <c r="O3242" s="138">
        <f>IF(V3242&lt;&gt;"VTC VHm",_xlfn.XLOOKUP(Z3242,$AC$4015:$AC$4035,$AE$4015:$AE$4035,0)*M3242,_xlfn.XLOOKUP(Z3242,$AC$4015:$AC$4035,$AE$4015:$AE$4035,0)*L3242)</f>
        <v>0</v>
      </c>
      <c r="P3242" s="138"/>
      <c r="Q3242" s="138">
        <f>M3242*G3242</f>
        <v>0</v>
      </c>
      <c r="R3242" s="138">
        <f>N3242*G3242</f>
        <v>0</v>
      </c>
      <c r="S3242" s="138">
        <f>SUM(Q3242:R3242)</f>
        <v>0</v>
      </c>
      <c r="T3242" s="139"/>
      <c r="U3242" s="138"/>
      <c r="V3242" s="138"/>
      <c r="W3242" s="138"/>
      <c r="X3242" s="137"/>
      <c r="Y3242" s="137"/>
      <c r="Z3242" s="137"/>
      <c r="AA3242" s="136"/>
      <c r="AB3242" s="135"/>
      <c r="AC3242" s="175">
        <f>SUM(AC3243:AC3248)</f>
        <v>927569280.78935444</v>
      </c>
      <c r="AD3242" s="175"/>
      <c r="AE3242" s="175"/>
      <c r="AF3242" s="175"/>
      <c r="AG3242" s="175">
        <f>SUM(AG3243:AG3248)</f>
        <v>1291972249.7074487</v>
      </c>
      <c r="AH3242" s="175">
        <f>SUM(AH3243:AH3248)</f>
        <v>180876114.95904285</v>
      </c>
      <c r="AI3242" s="175">
        <f>SUM(AI3243:AI3248)</f>
        <v>452190287.39760709</v>
      </c>
      <c r="AJ3242" s="175">
        <f>SUM(AJ3243:AJ3248)</f>
        <v>1925038652.0640988</v>
      </c>
      <c r="AK3242" s="175">
        <f>SUM(AK3243:AK3248)</f>
        <v>1291972234.0274487</v>
      </c>
      <c r="AL3242" s="175">
        <f>SUM(AL3243:AL3248)</f>
        <v>180876112.76384282</v>
      </c>
      <c r="AM3242" s="175">
        <f>SUM(AM3243:AM3248)</f>
        <v>452190281.90960711</v>
      </c>
      <c r="AN3242" s="175">
        <f>SUM(AN3243:AN3248)</f>
        <v>1925038628.7008989</v>
      </c>
      <c r="AP3242" s="133">
        <v>16</v>
      </c>
      <c r="AQ3242" s="145" t="s">
        <v>79</v>
      </c>
      <c r="AU3242" s="8"/>
      <c r="AV3242" s="8"/>
      <c r="AW3242" s="2">
        <f>+M3242</f>
        <v>0</v>
      </c>
      <c r="AX3242" s="175">
        <f>SUM(AX3243:AX3248)</f>
        <v>793192734.35861909</v>
      </c>
      <c r="AY3242" s="175">
        <f>SUM(AY3243:AY3248)</f>
        <v>39659636.717930958</v>
      </c>
      <c r="AZ3242" s="175">
        <f>SUM(AZ3243:AZ3248)</f>
        <v>15863854.687172385</v>
      </c>
      <c r="BA3242" s="175">
        <f>SUM(BA3243:BA3248)</f>
        <v>0</v>
      </c>
      <c r="BB3242" s="175">
        <f>SUM(BB3243:BB3248)</f>
        <v>277617457.02551669</v>
      </c>
      <c r="BC3242" s="175">
        <f>SUM(BC3243:BC3248)</f>
        <v>1126333682.7892389</v>
      </c>
      <c r="BD3242" s="175">
        <f>SUM(BD3243:BD3248)</f>
        <v>793192734.35861909</v>
      </c>
      <c r="BE3242" s="2"/>
      <c r="BH3242" s="2"/>
    </row>
    <row r="3243" spans="1:61" s="225" customFormat="1" ht="17" hidden="1" outlineLevel="1" x14ac:dyDescent="0.2">
      <c r="B3243" s="82">
        <v>1</v>
      </c>
      <c r="C3243" s="144" t="s">
        <v>447</v>
      </c>
      <c r="D3243" s="144"/>
      <c r="E3243" s="82" t="s">
        <v>148</v>
      </c>
      <c r="F3243" s="143">
        <v>28.267199999999999</v>
      </c>
      <c r="G3243" s="142">
        <f>+[2]THKL!F3257</f>
        <v>28.267199999999999</v>
      </c>
      <c r="H3243" s="132"/>
      <c r="I3243" s="132"/>
      <c r="J3243" s="132"/>
      <c r="K3243" s="156"/>
      <c r="L3243" s="157">
        <f>$L$19</f>
        <v>4358677.8</v>
      </c>
      <c r="M3243" s="157">
        <f>SUM(K3243:L3243)</f>
        <v>4358677.8</v>
      </c>
      <c r="N3243" s="83">
        <f>IF(V3243&lt;&gt;"VTC VHm",_xlfn.XLOOKUP(Z3243,$AC$4015:$AC$4035,$AD$4015:$AD$4035,0)*M3243,_xlfn.XLOOKUP(Z3243,$AC$4015:$AC$4035,$AD$4015:$AD$4035,0)*L3243)</f>
        <v>1525537.2299999997</v>
      </c>
      <c r="O3243" s="83">
        <f>IF(V3243&lt;&gt;"VTC VHm",_xlfn.XLOOKUP(Z3243,$AC$4015:$AC$4035,$AE$4015:$AE$4035,0)*M3243,_xlfn.XLOOKUP(Z3243,$AC$4015:$AC$4035,$AE$4015:$AE$4035,0)*L3243)</f>
        <v>0</v>
      </c>
      <c r="P3243" s="83">
        <f>SUM(N3243:O3243)</f>
        <v>1525537.2299999997</v>
      </c>
      <c r="Q3243" s="157">
        <f>M3243*G3243</f>
        <v>123207617.10815999</v>
      </c>
      <c r="R3243" s="157">
        <f>G3243*P3243</f>
        <v>43122665.987855993</v>
      </c>
      <c r="S3243" s="83">
        <f>SUM(Q3243:R3243)</f>
        <v>166330283.09601599</v>
      </c>
      <c r="T3243" s="156" t="s">
        <v>50</v>
      </c>
      <c r="U3243" s="132"/>
      <c r="V3243" s="132"/>
      <c r="W3243" s="132"/>
      <c r="X3243" s="44" t="s">
        <v>33</v>
      </c>
      <c r="Y3243" s="44"/>
      <c r="Z3243" s="44" t="s">
        <v>19</v>
      </c>
      <c r="AA3243" s="44" t="s">
        <v>80</v>
      </c>
      <c r="AB3243" s="226">
        <v>2186932.8908679341</v>
      </c>
      <c r="AC3243" s="226">
        <v>61818469.412742063</v>
      </c>
      <c r="AD3243" s="226">
        <f>+M3243</f>
        <v>4358677.8</v>
      </c>
      <c r="AE3243" s="226">
        <f>+AD3243*14%</f>
        <v>610214.89199999999</v>
      </c>
      <c r="AF3243" s="226">
        <f>+AD3243*35%</f>
        <v>1525537.2299999997</v>
      </c>
      <c r="AG3243" s="226">
        <f>+AD3243*F3243</f>
        <v>123207617.10815999</v>
      </c>
      <c r="AH3243" s="226">
        <f>+AE3243*F3243</f>
        <v>17249066.395142399</v>
      </c>
      <c r="AI3243" s="226">
        <f>+AF3243*F3243</f>
        <v>43122665.987855993</v>
      </c>
      <c r="AJ3243" s="226">
        <f>SUM(AG3243:AI3243)</f>
        <v>183579349.4911584</v>
      </c>
      <c r="AK3243" s="226">
        <f>+AD3243*G3243</f>
        <v>123207617.10815999</v>
      </c>
      <c r="AL3243" s="226">
        <f>+AE3243*G3243</f>
        <v>17249066.395142399</v>
      </c>
      <c r="AM3243" s="226">
        <f>+AF3243*G3243</f>
        <v>43122665.987855993</v>
      </c>
      <c r="AN3243" s="226">
        <f>SUM(AK3243:AM3243)</f>
        <v>183579349.4911584</v>
      </c>
      <c r="AQ3243" s="145" t="s">
        <v>79</v>
      </c>
      <c r="AU3243" s="8"/>
      <c r="AV3243" s="8"/>
      <c r="AW3243" s="2">
        <f>'[2]BoQ HSYC. Trâm check'!AT3243</f>
        <v>4358677.8</v>
      </c>
      <c r="AX3243" s="8">
        <f>F3243*AW3243</f>
        <v>123207617.10815999</v>
      </c>
      <c r="AY3243" s="8">
        <f>IF(AQ3243="CT",7%,5%)*AX3243</f>
        <v>6160380.8554079998</v>
      </c>
      <c r="AZ3243" s="8">
        <f>AX3243*2%</f>
        <v>2464152.3421632</v>
      </c>
      <c r="BA3243" s="8">
        <f>IF(BB3243&gt;0,0,AX3243*5%)</f>
        <v>0</v>
      </c>
      <c r="BB3243" s="8">
        <f>(AX3243-BG3243)*35%</f>
        <v>43122665.987855993</v>
      </c>
      <c r="BC3243" s="8">
        <f>+AX3243+AY3243+AZ3243+BA3243+BB3243</f>
        <v>174954816.29358718</v>
      </c>
      <c r="BD3243" s="8">
        <f>AX3243-AT3243</f>
        <v>123207617.10815999</v>
      </c>
      <c r="BE3243" s="2"/>
      <c r="BH3243" s="2"/>
    </row>
    <row r="3244" spans="1:61" s="225" customFormat="1" ht="17" hidden="1" outlineLevel="1" x14ac:dyDescent="0.2">
      <c r="B3244" s="82">
        <v>2</v>
      </c>
      <c r="C3244" s="144" t="s">
        <v>446</v>
      </c>
      <c r="D3244" s="144"/>
      <c r="E3244" s="82" t="s">
        <v>104</v>
      </c>
      <c r="F3244" s="143">
        <v>314.08</v>
      </c>
      <c r="G3244" s="142">
        <f>+[2]THKL!F3258</f>
        <v>314.08</v>
      </c>
      <c r="H3244" s="132"/>
      <c r="I3244" s="132"/>
      <c r="J3244" s="132"/>
      <c r="K3244" s="156"/>
      <c r="L3244" s="157">
        <f>$L$21</f>
        <v>251876.31</v>
      </c>
      <c r="M3244" s="157">
        <f>SUM(K3244:L3244)</f>
        <v>251876.31</v>
      </c>
      <c r="N3244" s="83">
        <f>IF(V3244&lt;&gt;"VTC VHm",_xlfn.XLOOKUP(Z3244,$AC$4015:$AC$4035,$AD$4015:$AD$4035,0)*M3244,_xlfn.XLOOKUP(Z3244,$AC$4015:$AC$4035,$AD$4015:$AD$4035,0)*L3244)</f>
        <v>88156.708499999993</v>
      </c>
      <c r="O3244" s="83">
        <f>IF(V3244&lt;&gt;"VTC VHm",_xlfn.XLOOKUP(Z3244,$AC$4015:$AC$4035,$AE$4015:$AE$4035,0)*M3244,_xlfn.XLOOKUP(Z3244,$AC$4015:$AC$4035,$AE$4015:$AE$4035,0)*L3244)</f>
        <v>0</v>
      </c>
      <c r="P3244" s="83">
        <f>SUM(N3244:O3244)</f>
        <v>88156.708499999993</v>
      </c>
      <c r="Q3244" s="157">
        <f>M3244*G3244</f>
        <v>79109311.444799989</v>
      </c>
      <c r="R3244" s="157">
        <f>G3244*P3244</f>
        <v>27688259.005679995</v>
      </c>
      <c r="S3244" s="83">
        <f>SUM(Q3244:R3244)</f>
        <v>106797570.45047998</v>
      </c>
      <c r="T3244" s="156" t="s">
        <v>50</v>
      </c>
      <c r="U3244" s="132"/>
      <c r="V3244" s="132"/>
      <c r="W3244" s="132"/>
      <c r="X3244" s="44" t="s">
        <v>33</v>
      </c>
      <c r="Y3244" s="44"/>
      <c r="Z3244" s="44" t="s">
        <v>19</v>
      </c>
      <c r="AA3244" s="44" t="s">
        <v>80</v>
      </c>
      <c r="AB3244" s="226">
        <v>151882.16954625002</v>
      </c>
      <c r="AC3244" s="226">
        <v>47703151.811086208</v>
      </c>
      <c r="AD3244" s="226">
        <f>+M3244</f>
        <v>251876.31</v>
      </c>
      <c r="AE3244" s="226">
        <f>+AD3244*14%</f>
        <v>35262.683400000002</v>
      </c>
      <c r="AF3244" s="226">
        <f>+AD3244*35%</f>
        <v>88156.708499999993</v>
      </c>
      <c r="AG3244" s="226">
        <f>+AD3244*F3244</f>
        <v>79109311.444799989</v>
      </c>
      <c r="AH3244" s="226">
        <f>+AE3244*F3244</f>
        <v>11075303.602272</v>
      </c>
      <c r="AI3244" s="226">
        <f>+AF3244*F3244</f>
        <v>27688259.005679995</v>
      </c>
      <c r="AJ3244" s="226">
        <f>SUM(AG3244:AI3244)</f>
        <v>117872874.05275199</v>
      </c>
      <c r="AK3244" s="226">
        <f>+AD3244*G3244</f>
        <v>79109311.444799989</v>
      </c>
      <c r="AL3244" s="226">
        <f>+AE3244*G3244</f>
        <v>11075303.602272</v>
      </c>
      <c r="AM3244" s="226">
        <f>+AF3244*G3244</f>
        <v>27688259.005679995</v>
      </c>
      <c r="AN3244" s="226">
        <f>SUM(AK3244:AM3244)</f>
        <v>117872874.05275199</v>
      </c>
      <c r="AQ3244" s="145" t="s">
        <v>79</v>
      </c>
      <c r="AU3244" s="8"/>
      <c r="AV3244" s="8"/>
      <c r="AW3244" s="2">
        <f>'[2]BoQ HSYC. Trâm check'!AT3244</f>
        <v>251876.31</v>
      </c>
      <c r="AX3244" s="8">
        <f>F3244*AW3244</f>
        <v>79109311.444799989</v>
      </c>
      <c r="AY3244" s="8">
        <f>IF(AQ3244="CT",7%,5%)*AX3244</f>
        <v>3955465.5722399997</v>
      </c>
      <c r="AZ3244" s="8">
        <f>AX3244*2%</f>
        <v>1582186.2288959997</v>
      </c>
      <c r="BA3244" s="8">
        <f>IF(BB3244&gt;0,0,AX3244*5%)</f>
        <v>0</v>
      </c>
      <c r="BB3244" s="8">
        <f>(AX3244-BG3244)*35%</f>
        <v>27688259.005679995</v>
      </c>
      <c r="BC3244" s="8">
        <f>+AX3244+AY3244+AZ3244+BA3244+BB3244</f>
        <v>112335222.25161599</v>
      </c>
      <c r="BD3244" s="8">
        <f>AX3244-AT3244</f>
        <v>79109311.444799989</v>
      </c>
      <c r="BE3244" s="2"/>
      <c r="BH3244" s="2"/>
    </row>
    <row r="3245" spans="1:61" s="225" customFormat="1" ht="34" hidden="1" outlineLevel="1" x14ac:dyDescent="0.2">
      <c r="B3245" s="82">
        <v>3</v>
      </c>
      <c r="C3245" s="144" t="s">
        <v>445</v>
      </c>
      <c r="D3245" s="144"/>
      <c r="E3245" s="82" t="s">
        <v>52</v>
      </c>
      <c r="F3245" s="143">
        <v>2416</v>
      </c>
      <c r="G3245" s="142">
        <f>+[2]THKL!F3259</f>
        <v>2416</v>
      </c>
      <c r="H3245" s="176"/>
      <c r="I3245" s="176"/>
      <c r="J3245" s="176"/>
      <c r="K3245" s="156">
        <v>134500</v>
      </c>
      <c r="L3245" s="157">
        <f>'[3]BDG (XD)'!$AA$498</f>
        <v>161000</v>
      </c>
      <c r="M3245" s="157">
        <f>SUM(K3245:L3245)</f>
        <v>295500</v>
      </c>
      <c r="N3245" s="83">
        <f>IF(V3245&lt;&gt;"VTC VHm",_xlfn.XLOOKUP(Z3245,$AC$4015:$AC$4035,$AD$4015:$AD$4035,0)*M3245,_xlfn.XLOOKUP(Z3245,$AC$4015:$AC$4035,$AD$4015:$AD$4035,0)*L3245)</f>
        <v>103425</v>
      </c>
      <c r="O3245" s="83">
        <f>IF(V3245&lt;&gt;"VTC VHm",_xlfn.XLOOKUP(Z3245,$AC$4015:$AC$4035,$AE$4015:$AE$4035,0)*M3245,_xlfn.XLOOKUP(Z3245,$AC$4015:$AC$4035,$AE$4015:$AE$4035,0)*L3245)</f>
        <v>0</v>
      </c>
      <c r="P3245" s="83">
        <f>SUM(N3245:O3245)</f>
        <v>103425</v>
      </c>
      <c r="Q3245" s="157">
        <f>M3245*G3245</f>
        <v>713928000</v>
      </c>
      <c r="R3245" s="157">
        <f>G3245*P3245</f>
        <v>249874800</v>
      </c>
      <c r="S3245" s="83">
        <f>SUM(Q3245:R3245)</f>
        <v>963802800</v>
      </c>
      <c r="T3245" s="221" t="s">
        <v>24</v>
      </c>
      <c r="U3245" s="176"/>
      <c r="V3245" s="176"/>
      <c r="W3245" s="176"/>
      <c r="X3245" s="44" t="s">
        <v>33</v>
      </c>
      <c r="Y3245" s="44"/>
      <c r="Z3245" s="44" t="s">
        <v>19</v>
      </c>
      <c r="AA3245" s="44" t="s">
        <v>80</v>
      </c>
      <c r="AB3245" s="226">
        <v>180243.78729186169</v>
      </c>
      <c r="AC3245" s="226">
        <v>435468990.09713787</v>
      </c>
      <c r="AD3245" s="226">
        <f>+M3245</f>
        <v>295500</v>
      </c>
      <c r="AE3245" s="226">
        <f>+AD3245*14%</f>
        <v>41370.000000000007</v>
      </c>
      <c r="AF3245" s="226">
        <f>+AD3245*35%</f>
        <v>103425</v>
      </c>
      <c r="AG3245" s="226">
        <f>+AD3245*F3245</f>
        <v>713928000</v>
      </c>
      <c r="AH3245" s="226">
        <f>+AE3245*F3245</f>
        <v>99949920.000000015</v>
      </c>
      <c r="AI3245" s="226">
        <f>+AF3245*F3245</f>
        <v>249874800</v>
      </c>
      <c r="AJ3245" s="226">
        <f>SUM(AG3245:AI3245)</f>
        <v>1063752720</v>
      </c>
      <c r="AK3245" s="226">
        <f>+AD3245*G3245</f>
        <v>713928000</v>
      </c>
      <c r="AL3245" s="226">
        <f>+AE3245*G3245</f>
        <v>99949920.000000015</v>
      </c>
      <c r="AM3245" s="226">
        <f>+AF3245*G3245</f>
        <v>249874800</v>
      </c>
      <c r="AN3245" s="226">
        <f>SUM(AK3245:AM3245)</f>
        <v>1063752720</v>
      </c>
      <c r="AQ3245" s="145" t="s">
        <v>79</v>
      </c>
      <c r="AU3245" s="8"/>
      <c r="AV3245" s="8"/>
      <c r="AW3245" s="2">
        <f>'[2]BoQ HSYC. Trâm check'!AT3245</f>
        <v>180243.78729186201</v>
      </c>
      <c r="AX3245" s="8">
        <f>F3245*AW3245</f>
        <v>435468990.09713864</v>
      </c>
      <c r="AY3245" s="8">
        <f>IF(AQ3245="CT",7%,5%)*AX3245</f>
        <v>21773449.504856933</v>
      </c>
      <c r="AZ3245" s="8">
        <f>AX3245*2%</f>
        <v>8709379.8019427732</v>
      </c>
      <c r="BA3245" s="8">
        <f>IF(BB3245&gt;0,0,AX3245*5%)</f>
        <v>0</v>
      </c>
      <c r="BB3245" s="8">
        <f>(AX3245-BG3245)*35%</f>
        <v>152414146.53399852</v>
      </c>
      <c r="BC3245" s="8">
        <f>+AX3245+AY3245+AZ3245+BA3245+BB3245</f>
        <v>618365965.9379369</v>
      </c>
      <c r="BD3245" s="8">
        <f>AX3245-AT3245</f>
        <v>435468990.09713864</v>
      </c>
      <c r="BE3245" s="2"/>
      <c r="BH3245" s="2"/>
    </row>
    <row r="3246" spans="1:61" s="225" customFormat="1" ht="51" hidden="1" outlineLevel="1" x14ac:dyDescent="0.2">
      <c r="B3246" s="82">
        <v>4</v>
      </c>
      <c r="C3246" s="144" t="s">
        <v>480</v>
      </c>
      <c r="D3246" s="144"/>
      <c r="E3246" s="82" t="s">
        <v>104</v>
      </c>
      <c r="F3246" s="143">
        <v>193.28</v>
      </c>
      <c r="G3246" s="142">
        <f>+[2]THKL!F3260</f>
        <v>193.28</v>
      </c>
      <c r="H3246" s="132"/>
      <c r="I3246" s="132"/>
      <c r="J3246" s="132"/>
      <c r="K3246" s="156">
        <f>'[3]BDG (XD)'!$Y$933</f>
        <v>1379009.7777777775</v>
      </c>
      <c r="L3246" s="157">
        <f>'[3]BDG (XD)'!$Z$933</f>
        <v>463243.58250000002</v>
      </c>
      <c r="M3246" s="157">
        <f>SUM(K3246:L3246)</f>
        <v>1842253.3602777775</v>
      </c>
      <c r="N3246" s="83">
        <f>IF(V3246&lt;&gt;"VTC VHm",_xlfn.XLOOKUP(Z3246,$AC$4015:$AC$4035,$AD$4015:$AD$4035,0)*M3246,_xlfn.XLOOKUP(Z3246,$AC$4015:$AC$4035,$AD$4015:$AD$4035,0)*L3246)</f>
        <v>644788.67609722214</v>
      </c>
      <c r="O3246" s="83">
        <f>IF(V3246&lt;&gt;"VTC VHm",_xlfn.XLOOKUP(Z3246,$AC$4015:$AC$4035,$AE$4015:$AE$4035,0)*M3246,_xlfn.XLOOKUP(Z3246,$AC$4015:$AC$4035,$AE$4015:$AE$4035,0)*L3246)</f>
        <v>0</v>
      </c>
      <c r="P3246" s="83">
        <f>SUM(N3246:O3246)</f>
        <v>644788.67609722214</v>
      </c>
      <c r="Q3246" s="157">
        <f>M3246*G3246</f>
        <v>356070729.47448885</v>
      </c>
      <c r="R3246" s="157">
        <f>G3246*P3246</f>
        <v>124624755.31607109</v>
      </c>
      <c r="S3246" s="83">
        <f>SUM(Q3246:R3246)</f>
        <v>480695484.79055995</v>
      </c>
      <c r="T3246" s="156" t="s">
        <v>50</v>
      </c>
      <c r="U3246" s="132"/>
      <c r="V3246" s="132"/>
      <c r="W3246" s="132"/>
      <c r="X3246" s="44" t="s">
        <v>33</v>
      </c>
      <c r="Y3246" s="44"/>
      <c r="Z3246" s="44" t="s">
        <v>19</v>
      </c>
      <c r="AA3246" s="44" t="s">
        <v>80</v>
      </c>
      <c r="AB3246" s="226">
        <v>1858847.4522282274</v>
      </c>
      <c r="AC3246" s="226">
        <v>359278035.56667179</v>
      </c>
      <c r="AD3246" s="226">
        <f>+M3246</f>
        <v>1842253.3602777775</v>
      </c>
      <c r="AE3246" s="226">
        <f>+AD3246*14%</f>
        <v>257915.47043888888</v>
      </c>
      <c r="AF3246" s="226">
        <f>+AD3246*35%</f>
        <v>644788.67609722214</v>
      </c>
      <c r="AG3246" s="226">
        <f>+AD3246*F3246</f>
        <v>356070729.47448885</v>
      </c>
      <c r="AH3246" s="226">
        <f>+AE3246*F3246</f>
        <v>49849902.12642844</v>
      </c>
      <c r="AI3246" s="226">
        <f>+AF3246*F3246</f>
        <v>124624755.31607109</v>
      </c>
      <c r="AJ3246" s="226">
        <f>SUM(AG3246:AI3246)</f>
        <v>530545386.91698837</v>
      </c>
      <c r="AK3246" s="226">
        <f>+AD3246*G3246</f>
        <v>356070729.47448885</v>
      </c>
      <c r="AL3246" s="226">
        <f>+AE3246*G3246</f>
        <v>49849902.12642844</v>
      </c>
      <c r="AM3246" s="226">
        <f>+AF3246*G3246</f>
        <v>124624755.31607109</v>
      </c>
      <c r="AN3246" s="226">
        <f>SUM(AK3246:AM3246)</f>
        <v>530545386.91698837</v>
      </c>
      <c r="AQ3246" s="145" t="s">
        <v>79</v>
      </c>
      <c r="AU3246" s="8">
        <f>+BH3246</f>
        <v>250000</v>
      </c>
      <c r="AV3246" s="8">
        <f>+L3246</f>
        <v>463243.58250000002</v>
      </c>
      <c r="AW3246" s="2">
        <f>+AU3246+AV3246</f>
        <v>713243.58250000002</v>
      </c>
      <c r="AX3246" s="8">
        <f>F3246*AW3246</f>
        <v>137855719.62560001</v>
      </c>
      <c r="AY3246" s="8">
        <f>IF(AQ3246="CT",7%,5%)*AX3246</f>
        <v>6892785.9812800009</v>
      </c>
      <c r="AZ3246" s="8">
        <f>AX3246*2%</f>
        <v>2757114.3925120002</v>
      </c>
      <c r="BA3246" s="8">
        <f>IF(BB3246&gt;0,0,AX3246*5%)</f>
        <v>0</v>
      </c>
      <c r="BB3246" s="8">
        <f>(AX3246-BG3246)*35%</f>
        <v>48249501.868960001</v>
      </c>
      <c r="BC3246" s="8">
        <f>+AX3246+AY3246+AZ3246+BA3246+BB3246</f>
        <v>195755121.868352</v>
      </c>
      <c r="BD3246" s="8">
        <f>AX3246-AT3246</f>
        <v>137855719.62560001</v>
      </c>
      <c r="BE3246" s="2"/>
      <c r="BH3246" s="2">
        <v>250000</v>
      </c>
    </row>
    <row r="3247" spans="1:61" s="227" customFormat="1" ht="17" hidden="1" outlineLevel="1" x14ac:dyDescent="0.2">
      <c r="B3247" s="181">
        <v>5</v>
      </c>
      <c r="C3247" s="182" t="s">
        <v>444</v>
      </c>
      <c r="D3247" s="182"/>
      <c r="E3247" s="181" t="s">
        <v>120</v>
      </c>
      <c r="F3247" s="180">
        <v>24.16</v>
      </c>
      <c r="G3247" s="179">
        <f>+[2]THKL!F3261</f>
        <v>24.16</v>
      </c>
      <c r="H3247" s="178"/>
      <c r="I3247" s="178"/>
      <c r="J3247" s="178"/>
      <c r="K3247" s="125" t="s">
        <v>89</v>
      </c>
      <c r="L3247" s="84">
        <f>'[3]BDG (XD)'!$AA$244*100</f>
        <v>500000</v>
      </c>
      <c r="M3247" s="84">
        <f>SUM(K3247:L3247)</f>
        <v>500000</v>
      </c>
      <c r="N3247" s="83">
        <f>IF(V3247&lt;&gt;"VTC VHm",_xlfn.XLOOKUP(Z3247,$AC$4015:$AC$4035,$AD$4015:$AD$4035,0)*M3247,_xlfn.XLOOKUP(Z3247,$AC$4015:$AC$4035,$AD$4015:$AD$4035,0)*L3247)</f>
        <v>175000</v>
      </c>
      <c r="O3247" s="83">
        <f>IF(V3247&lt;&gt;"VTC VHm",_xlfn.XLOOKUP(Z3247,$AC$4015:$AC$4035,$AE$4015:$AE$4035,0)*M3247,_xlfn.XLOOKUP(Z3247,$AC$4015:$AC$4035,$AE$4015:$AE$4035,0)*L3247)</f>
        <v>0</v>
      </c>
      <c r="P3247" s="105">
        <f>SUM(N3247:O3247)</f>
        <v>175000</v>
      </c>
      <c r="Q3247" s="84">
        <f>M3247*G3247</f>
        <v>12080000</v>
      </c>
      <c r="R3247" s="84">
        <f>G3247*P3247</f>
        <v>4228000</v>
      </c>
      <c r="S3247" s="105">
        <f>SUM(Q3247:R3247)</f>
        <v>16308000</v>
      </c>
      <c r="T3247" s="125" t="s">
        <v>50</v>
      </c>
      <c r="U3247" s="178"/>
      <c r="V3247" s="178"/>
      <c r="W3247" s="178"/>
      <c r="X3247" s="81" t="s">
        <v>33</v>
      </c>
      <c r="Y3247" s="81"/>
      <c r="Z3247" s="81" t="s">
        <v>19</v>
      </c>
      <c r="AA3247" s="81" t="s">
        <v>80</v>
      </c>
      <c r="AB3247" s="220">
        <v>737977.55872499989</v>
      </c>
      <c r="AC3247" s="220">
        <v>17829537.818795998</v>
      </c>
      <c r="AD3247" s="220">
        <f>+M3247</f>
        <v>500000</v>
      </c>
      <c r="AE3247" s="220">
        <f>+AD3247*14%</f>
        <v>70000</v>
      </c>
      <c r="AF3247" s="220">
        <f>+AD3247*35%</f>
        <v>175000</v>
      </c>
      <c r="AG3247" s="220">
        <f>+AD3247*F3247</f>
        <v>12080000</v>
      </c>
      <c r="AH3247" s="220">
        <f>+AE3247*F3247</f>
        <v>1691200</v>
      </c>
      <c r="AI3247" s="220">
        <f>+AF3247*F3247</f>
        <v>4228000</v>
      </c>
      <c r="AJ3247" s="220">
        <f>SUM(AG3247:AI3247)</f>
        <v>17999200</v>
      </c>
      <c r="AK3247" s="220">
        <f>+AD3247*G3247</f>
        <v>12080000</v>
      </c>
      <c r="AL3247" s="220">
        <f>+AE3247*G3247</f>
        <v>1691200</v>
      </c>
      <c r="AM3247" s="220">
        <f>+AF3247*G3247</f>
        <v>4228000</v>
      </c>
      <c r="AN3247" s="220">
        <f>SUM(AK3247:AM3247)</f>
        <v>17999200</v>
      </c>
      <c r="AQ3247" s="145" t="s">
        <v>79</v>
      </c>
      <c r="AU3247" s="8"/>
      <c r="AV3247" s="8"/>
      <c r="AW3247" s="2">
        <f>'[2]BoQ HSYC. Trâm check'!AT3247</f>
        <v>500000</v>
      </c>
      <c r="AX3247" s="8">
        <f>F3247*AW3247</f>
        <v>12080000</v>
      </c>
      <c r="AY3247" s="8">
        <f>IF(AQ3247="CT",7%,5%)*AX3247</f>
        <v>604000</v>
      </c>
      <c r="AZ3247" s="8">
        <f>AX3247*2%</f>
        <v>241600</v>
      </c>
      <c r="BA3247" s="8">
        <f>IF(BB3247&gt;0,0,AX3247*5%)</f>
        <v>0</v>
      </c>
      <c r="BB3247" s="8">
        <f>(AX3247-BG3247)*35%</f>
        <v>4228000</v>
      </c>
      <c r="BC3247" s="8">
        <f>+AX3247+AY3247+AZ3247+BA3247+BB3247</f>
        <v>17153600</v>
      </c>
      <c r="BD3247" s="8">
        <f>AX3247-AT3247</f>
        <v>12080000</v>
      </c>
      <c r="BE3247" s="2"/>
      <c r="BH3247" s="2"/>
    </row>
    <row r="3248" spans="1:61" s="225" customFormat="1" ht="17" hidden="1" outlineLevel="1" x14ac:dyDescent="0.2">
      <c r="B3248" s="82">
        <v>6</v>
      </c>
      <c r="C3248" s="144" t="s">
        <v>454</v>
      </c>
      <c r="D3248" s="144"/>
      <c r="E3248" s="82" t="s">
        <v>450</v>
      </c>
      <c r="F3248" s="143">
        <v>16.1067</v>
      </c>
      <c r="G3248" s="142">
        <f>+[2]THKL!F3262</f>
        <v>16.106666666666666</v>
      </c>
      <c r="H3248" s="132"/>
      <c r="I3248" s="132"/>
      <c r="J3248" s="132"/>
      <c r="K3248" s="156" t="s">
        <v>89</v>
      </c>
      <c r="L3248" s="224">
        <f>47040*10</f>
        <v>470400</v>
      </c>
      <c r="M3248" s="157">
        <f>SUM(K3248:L3248)</f>
        <v>470400</v>
      </c>
      <c r="N3248" s="83">
        <f>IF(V3248&lt;&gt;"VTC VHm",_xlfn.XLOOKUP(Z3248,$AC$4015:$AC$4035,$AD$4015:$AD$4035,0)*M3248,_xlfn.XLOOKUP(Z3248,$AC$4015:$AC$4035,$AD$4015:$AD$4035,0)*L3248)</f>
        <v>164640</v>
      </c>
      <c r="O3248" s="83">
        <f>IF(V3248&lt;&gt;"VTC VHm",_xlfn.XLOOKUP(Z3248,$AC$4015:$AC$4035,$AE$4015:$AE$4035,0)*M3248,_xlfn.XLOOKUP(Z3248,$AC$4015:$AC$4035,$AE$4015:$AE$4035,0)*L3248)</f>
        <v>0</v>
      </c>
      <c r="P3248" s="83">
        <f>SUM(N3248:O3248)</f>
        <v>164640</v>
      </c>
      <c r="Q3248" s="157">
        <f>M3248*G3248</f>
        <v>7576575.9999999991</v>
      </c>
      <c r="R3248" s="157">
        <f>G3248*P3248</f>
        <v>2651801.5999999996</v>
      </c>
      <c r="S3248" s="83">
        <f>SUM(Q3248:R3248)</f>
        <v>10228377.599999998</v>
      </c>
      <c r="T3248" s="165" t="s">
        <v>100</v>
      </c>
      <c r="U3248" s="132"/>
      <c r="V3248" s="132"/>
      <c r="W3248" s="132"/>
      <c r="X3248" s="44" t="s">
        <v>33</v>
      </c>
      <c r="Y3248" s="44"/>
      <c r="Z3248" s="44" t="s">
        <v>19</v>
      </c>
      <c r="AA3248" s="44" t="s">
        <v>80</v>
      </c>
      <c r="AB3248" s="226">
        <v>339678.27568158007</v>
      </c>
      <c r="AC3248" s="226">
        <v>5471096.0829205057</v>
      </c>
      <c r="AD3248" s="226">
        <f>+M3248</f>
        <v>470400</v>
      </c>
      <c r="AE3248" s="226">
        <f>+AD3248*14%</f>
        <v>65856</v>
      </c>
      <c r="AF3248" s="226">
        <f>+AD3248*35%</f>
        <v>164640</v>
      </c>
      <c r="AG3248" s="226">
        <f>+AD3248*F3248</f>
        <v>7576591.6799999997</v>
      </c>
      <c r="AH3248" s="226">
        <f>+AE3248*F3248</f>
        <v>1060722.8352000001</v>
      </c>
      <c r="AI3248" s="226">
        <f>+AF3248*F3248</f>
        <v>2651807.088</v>
      </c>
      <c r="AJ3248" s="226">
        <f>SUM(AG3248:AI3248)</f>
        <v>11289121.6032</v>
      </c>
      <c r="AK3248" s="226">
        <f>+AD3248*G3248</f>
        <v>7576575.9999999991</v>
      </c>
      <c r="AL3248" s="226">
        <f>+AE3248*G3248</f>
        <v>1060720.6399999999</v>
      </c>
      <c r="AM3248" s="226">
        <f>+AF3248*G3248</f>
        <v>2651801.5999999996</v>
      </c>
      <c r="AN3248" s="226">
        <f>SUM(AK3248:AM3248)</f>
        <v>11289098.239999998</v>
      </c>
      <c r="AQ3248" s="145" t="s">
        <v>79</v>
      </c>
      <c r="AU3248" s="8"/>
      <c r="AV3248" s="8"/>
      <c r="AW3248" s="2">
        <f>'[2]BoQ HSYC. Trâm check'!AT3248</f>
        <v>339678.27568158007</v>
      </c>
      <c r="AX3248" s="8">
        <f>F3248*AW3248</f>
        <v>5471096.0829205057</v>
      </c>
      <c r="AY3248" s="8">
        <f>IF(AQ3248="CT",7%,5%)*AX3248</f>
        <v>273554.80414602527</v>
      </c>
      <c r="AZ3248" s="8">
        <f>AX3248*2%</f>
        <v>109421.92165841011</v>
      </c>
      <c r="BA3248" s="8">
        <f>IF(BB3248&gt;0,0,AX3248*5%)</f>
        <v>0</v>
      </c>
      <c r="BB3248" s="8">
        <f>(AX3248-BG3248)*35%</f>
        <v>1914883.6290221768</v>
      </c>
      <c r="BC3248" s="8">
        <f>+AX3248+AY3248+AZ3248+BA3248+BB3248</f>
        <v>7768956.4377471171</v>
      </c>
      <c r="BD3248" s="8">
        <f>AX3248-AT3248</f>
        <v>5471096.0829205057</v>
      </c>
      <c r="BE3248" s="2"/>
      <c r="BH3248" s="2"/>
    </row>
    <row r="3249" spans="2:60" s="133" customFormat="1" ht="17" collapsed="1" x14ac:dyDescent="0.2">
      <c r="B3249" s="139" t="s">
        <v>479</v>
      </c>
      <c r="C3249" s="141" t="s">
        <v>478</v>
      </c>
      <c r="D3249" s="141"/>
      <c r="E3249" s="139"/>
      <c r="F3249" s="139"/>
      <c r="G3249" s="139">
        <f>+[2]THKL!F3264</f>
        <v>0</v>
      </c>
      <c r="H3249" s="138"/>
      <c r="I3249" s="138"/>
      <c r="J3249" s="138"/>
      <c r="K3249" s="140"/>
      <c r="L3249" s="140"/>
      <c r="M3249" s="138"/>
      <c r="N3249" s="138">
        <f>IF(V3249&lt;&gt;"VTC VHm",_xlfn.XLOOKUP(Z3249,$AC$4015:$AC$4035,$AD$4015:$AD$4035,0)*M3249,_xlfn.XLOOKUP(Z3249,$AC$4015:$AC$4035,$AD$4015:$AD$4035,0)*L3249)</f>
        <v>0</v>
      </c>
      <c r="O3249" s="138">
        <f>IF(V3249&lt;&gt;"VTC VHm",_xlfn.XLOOKUP(Z3249,$AC$4015:$AC$4035,$AE$4015:$AE$4035,0)*M3249,_xlfn.XLOOKUP(Z3249,$AC$4015:$AC$4035,$AE$4015:$AE$4035,0)*L3249)</f>
        <v>0</v>
      </c>
      <c r="P3249" s="138"/>
      <c r="Q3249" s="138">
        <f>M3249*G3249</f>
        <v>0</v>
      </c>
      <c r="R3249" s="138">
        <f>N3249*G3249</f>
        <v>0</v>
      </c>
      <c r="S3249" s="138">
        <f>SUM(Q3249:R3249)</f>
        <v>0</v>
      </c>
      <c r="T3249" s="139"/>
      <c r="U3249" s="138"/>
      <c r="V3249" s="138"/>
      <c r="W3249" s="138"/>
      <c r="X3249" s="137"/>
      <c r="Y3249" s="137"/>
      <c r="Z3249" s="137"/>
      <c r="AA3249" s="136" t="s">
        <v>80</v>
      </c>
      <c r="AB3249" s="135"/>
      <c r="AC3249" s="175">
        <f>SUM(AC3250:AC3271)</f>
        <v>11069202310.744936</v>
      </c>
      <c r="AD3249" s="175"/>
      <c r="AE3249" s="175"/>
      <c r="AF3249" s="175"/>
      <c r="AG3249" s="175">
        <f>SUM(AG3250:AG3271)</f>
        <v>15018232842.255419</v>
      </c>
      <c r="AH3249" s="175">
        <f>SUM(AH3250:AH3271)</f>
        <v>2102552597.9157591</v>
      </c>
      <c r="AI3249" s="175">
        <f>SUM(AI3250:AI3271)</f>
        <v>5256381494.7893963</v>
      </c>
      <c r="AJ3249" s="175">
        <f>SUM(AJ3250:AJ3271)</f>
        <v>22377166934.960575</v>
      </c>
      <c r="AK3249" s="175">
        <f>SUM(AK3250:AK3271)</f>
        <v>15045866396.011084</v>
      </c>
      <c r="AL3249" s="175">
        <f>SUM(AL3250:AL3271)</f>
        <v>2106421295.4415519</v>
      </c>
      <c r="AM3249" s="175">
        <f>SUM(AM3250:AM3271)</f>
        <v>5266053238.603879</v>
      </c>
      <c r="AN3249" s="175">
        <f>SUM(AN3250:AN3271)</f>
        <v>22418340930.056515</v>
      </c>
      <c r="AP3249" s="133">
        <v>17</v>
      </c>
      <c r="AQ3249" s="145" t="s">
        <v>79</v>
      </c>
      <c r="AU3249" s="8"/>
      <c r="AV3249" s="8"/>
      <c r="AW3249" s="2">
        <f>+M3249</f>
        <v>0</v>
      </c>
      <c r="AX3249" s="175">
        <f>SUM(AX3250:AX3271)</f>
        <v>12979536500.245445</v>
      </c>
      <c r="AY3249" s="175">
        <f>SUM(AY3250:AY3271)</f>
        <v>648976825.01227248</v>
      </c>
      <c r="AZ3249" s="175">
        <f>SUM(AZ3250:AZ3271)</f>
        <v>259590730.00490898</v>
      </c>
      <c r="BA3249" s="175">
        <f>SUM(BA3250:BA3271)</f>
        <v>0</v>
      </c>
      <c r="BB3249" s="175">
        <f>SUM(BB3250:BB3271)</f>
        <v>4542837775.085906</v>
      </c>
      <c r="BC3249" s="175">
        <f>SUM(BC3250:BC3271)</f>
        <v>18430941830.348537</v>
      </c>
      <c r="BD3249" s="175">
        <f>SUM(BD3250:BD3271)</f>
        <v>12979536500.245445</v>
      </c>
      <c r="BE3249" s="2"/>
      <c r="BH3249" s="2"/>
    </row>
    <row r="3250" spans="2:60" s="177" customFormat="1" ht="34" hidden="1" outlineLevel="1" x14ac:dyDescent="0.2">
      <c r="B3250" s="181">
        <v>2</v>
      </c>
      <c r="C3250" s="182" t="s">
        <v>477</v>
      </c>
      <c r="D3250" s="182"/>
      <c r="E3250" s="181" t="s">
        <v>148</v>
      </c>
      <c r="F3250" s="180">
        <v>175.3768</v>
      </c>
      <c r="G3250" s="179">
        <f>+[2]THKL!F3265</f>
        <v>175.37681244052689</v>
      </c>
      <c r="H3250" s="178"/>
      <c r="I3250" s="178"/>
      <c r="J3250" s="178"/>
      <c r="K3250" s="125"/>
      <c r="L3250" s="84">
        <f>'[3]BDG (XD)'!$AA$165*100</f>
        <v>1700000</v>
      </c>
      <c r="M3250" s="84">
        <f>SUM(K3250:L3250)</f>
        <v>1700000</v>
      </c>
      <c r="N3250" s="83">
        <f>IF(V3250&lt;&gt;"VTC VHm",_xlfn.XLOOKUP(Z3250,$AC$4015:$AC$4035,$AD$4015:$AD$4035,0)*M3250,_xlfn.XLOOKUP(Z3250,$AC$4015:$AC$4035,$AD$4015:$AD$4035,0)*L3250)</f>
        <v>595000</v>
      </c>
      <c r="O3250" s="83">
        <f>IF(V3250&lt;&gt;"VTC VHm",_xlfn.XLOOKUP(Z3250,$AC$4015:$AC$4035,$AE$4015:$AE$4035,0)*M3250,_xlfn.XLOOKUP(Z3250,$AC$4015:$AC$4035,$AE$4015:$AE$4035,0)*L3250)</f>
        <v>0</v>
      </c>
      <c r="P3250" s="105">
        <f>SUM(N3250:O3250)</f>
        <v>595000</v>
      </c>
      <c r="Q3250" s="84">
        <f>M3250*G3250</f>
        <v>298140581.14889574</v>
      </c>
      <c r="R3250" s="84">
        <f>G3250*P3250</f>
        <v>104349203.4021135</v>
      </c>
      <c r="S3250" s="105">
        <f>SUM(Q3250:R3250)</f>
        <v>402489784.55100924</v>
      </c>
      <c r="T3250" s="125" t="s">
        <v>50</v>
      </c>
      <c r="U3250" s="178"/>
      <c r="V3250" s="178"/>
      <c r="W3250" s="178"/>
      <c r="X3250" s="81" t="s">
        <v>33</v>
      </c>
      <c r="Y3250" s="81"/>
      <c r="Z3250" s="81" t="s">
        <v>19</v>
      </c>
      <c r="AA3250" s="81" t="s">
        <v>80</v>
      </c>
      <c r="AB3250" s="2">
        <v>1094149.5494145781</v>
      </c>
      <c r="AC3250" s="102">
        <v>191888446.6977706</v>
      </c>
      <c r="AD3250" s="102">
        <f>+M3250</f>
        <v>1700000</v>
      </c>
      <c r="AE3250" s="102">
        <f>+AD3250*14%</f>
        <v>238000.00000000003</v>
      </c>
      <c r="AF3250" s="102">
        <f>+AD3250*35%</f>
        <v>595000</v>
      </c>
      <c r="AG3250" s="102">
        <f>+AD3250*F3250</f>
        <v>298140560</v>
      </c>
      <c r="AH3250" s="102">
        <f>+AE3250*F3250</f>
        <v>41739678.400000006</v>
      </c>
      <c r="AI3250" s="102">
        <f>+AF3250*F3250</f>
        <v>104349196</v>
      </c>
      <c r="AJ3250" s="102">
        <f>SUM(AG3250:AI3250)</f>
        <v>444229434.39999998</v>
      </c>
      <c r="AK3250" s="102">
        <f>+AD3250*G3250</f>
        <v>298140581.14889574</v>
      </c>
      <c r="AL3250" s="102">
        <f>+AE3250*G3250</f>
        <v>41739681.360845402</v>
      </c>
      <c r="AM3250" s="102">
        <f>+AF3250*G3250</f>
        <v>104349203.4021135</v>
      </c>
      <c r="AN3250" s="102">
        <f>SUM(AK3250:AM3250)</f>
        <v>444229465.91185462</v>
      </c>
      <c r="AQ3250" s="145" t="s">
        <v>79</v>
      </c>
      <c r="AU3250" s="8"/>
      <c r="AV3250" s="8"/>
      <c r="AW3250" s="2">
        <f>'[2]BoQ HSYC. Trâm check'!$AT3250</f>
        <v>1700000</v>
      </c>
      <c r="AX3250" s="8">
        <f>F3250*AW3250</f>
        <v>298140560</v>
      </c>
      <c r="AY3250" s="8">
        <f>IF(AQ3250="CT",7%,5%)*AX3250</f>
        <v>14907028</v>
      </c>
      <c r="AZ3250" s="8">
        <f>AX3250*2%</f>
        <v>5962811.2000000002</v>
      </c>
      <c r="BA3250" s="8">
        <f>IF(BB3250&gt;0,0,AX3250*5%)</f>
        <v>0</v>
      </c>
      <c r="BB3250" s="8">
        <f>(AX3250-BG3250)*35%</f>
        <v>104349196</v>
      </c>
      <c r="BC3250" s="8">
        <f>+AX3250+AY3250+AZ3250+BA3250+BB3250</f>
        <v>423359595.19999999</v>
      </c>
      <c r="BD3250" s="8">
        <f>AX3250-AT3250</f>
        <v>298140560</v>
      </c>
      <c r="BE3250" s="2"/>
      <c r="BH3250" s="2"/>
    </row>
    <row r="3251" spans="2:60" s="177" customFormat="1" ht="34" hidden="1" outlineLevel="1" x14ac:dyDescent="0.2">
      <c r="B3251" s="181">
        <v>3</v>
      </c>
      <c r="C3251" s="182" t="s">
        <v>475</v>
      </c>
      <c r="D3251" s="182"/>
      <c r="E3251" s="181" t="s">
        <v>148</v>
      </c>
      <c r="F3251" s="180">
        <v>269.53899999999999</v>
      </c>
      <c r="G3251" s="179">
        <f>+[2]THKL!F3266</f>
        <v>269.53900066250293</v>
      </c>
      <c r="H3251" s="178"/>
      <c r="I3251" s="178"/>
      <c r="J3251" s="178"/>
      <c r="K3251" s="125"/>
      <c r="L3251" s="84">
        <f>'[3]BDG (XD)'!$AA$166*100</f>
        <v>1850000</v>
      </c>
      <c r="M3251" s="84">
        <f>SUM(K3251:L3251)</f>
        <v>1850000</v>
      </c>
      <c r="N3251" s="83">
        <f>IF(V3251&lt;&gt;"VTC VHm",_xlfn.XLOOKUP(Z3251,$AC$4015:$AC$4035,$AD$4015:$AD$4035,0)*M3251,_xlfn.XLOOKUP(Z3251,$AC$4015:$AC$4035,$AD$4015:$AD$4035,0)*L3251)</f>
        <v>647500</v>
      </c>
      <c r="O3251" s="83">
        <f>IF(V3251&lt;&gt;"VTC VHm",_xlfn.XLOOKUP(Z3251,$AC$4015:$AC$4035,$AE$4015:$AE$4035,0)*M3251,_xlfn.XLOOKUP(Z3251,$AC$4015:$AC$4035,$AE$4015:$AE$4035,0)*L3251)</f>
        <v>0</v>
      </c>
      <c r="P3251" s="105">
        <f>SUM(N3251:O3251)</f>
        <v>647500</v>
      </c>
      <c r="Q3251" s="84">
        <f>M3251*G3251</f>
        <v>498647151.2256304</v>
      </c>
      <c r="R3251" s="84">
        <f>G3251*P3251</f>
        <v>174526502.92897063</v>
      </c>
      <c r="S3251" s="105">
        <f>SUM(Q3251:R3251)</f>
        <v>673173654.1546011</v>
      </c>
      <c r="T3251" s="125" t="s">
        <v>50</v>
      </c>
      <c r="U3251" s="178"/>
      <c r="V3251" s="178"/>
      <c r="W3251" s="178"/>
      <c r="X3251" s="81" t="s">
        <v>33</v>
      </c>
      <c r="Y3251" s="81"/>
      <c r="Z3251" s="81" t="s">
        <v>19</v>
      </c>
      <c r="AA3251" s="81" t="s">
        <v>80</v>
      </c>
      <c r="AB3251" s="2">
        <v>1285688.7711563553</v>
      </c>
      <c r="AC3251" s="102">
        <v>346543265.68871284</v>
      </c>
      <c r="AD3251" s="102">
        <f>+M3251</f>
        <v>1850000</v>
      </c>
      <c r="AE3251" s="102">
        <f>+AD3251*14%</f>
        <v>259000.00000000003</v>
      </c>
      <c r="AF3251" s="102">
        <f>+AD3251*35%</f>
        <v>647500</v>
      </c>
      <c r="AG3251" s="102">
        <f>+AD3251*F3251</f>
        <v>498647150</v>
      </c>
      <c r="AH3251" s="102">
        <f>+AE3251*F3251</f>
        <v>69810601</v>
      </c>
      <c r="AI3251" s="102">
        <f>+AF3251*F3251</f>
        <v>174526502.5</v>
      </c>
      <c r="AJ3251" s="102">
        <f>SUM(AG3251:AI3251)</f>
        <v>742984253.5</v>
      </c>
      <c r="AK3251" s="102">
        <f>+AD3251*G3251</f>
        <v>498647151.2256304</v>
      </c>
      <c r="AL3251" s="102">
        <f>+AE3251*G3251</f>
        <v>69810601.171588272</v>
      </c>
      <c r="AM3251" s="102">
        <f>+AF3251*G3251</f>
        <v>174526502.92897063</v>
      </c>
      <c r="AN3251" s="102">
        <f>SUM(AK3251:AM3251)</f>
        <v>742984255.32618928</v>
      </c>
      <c r="AQ3251" s="145" t="s">
        <v>79</v>
      </c>
      <c r="AU3251" s="8"/>
      <c r="AV3251" s="8"/>
      <c r="AW3251" s="2">
        <f>'[2]BoQ HSYC. Trâm check'!$AT3251</f>
        <v>1850000</v>
      </c>
      <c r="AX3251" s="8">
        <f>F3251*AW3251</f>
        <v>498647150</v>
      </c>
      <c r="AY3251" s="8">
        <f>IF(AQ3251="CT",7%,5%)*AX3251</f>
        <v>24932357.5</v>
      </c>
      <c r="AZ3251" s="8">
        <f>AX3251*2%</f>
        <v>9972943</v>
      </c>
      <c r="BA3251" s="8">
        <f>IF(BB3251&gt;0,0,AX3251*5%)</f>
        <v>0</v>
      </c>
      <c r="BB3251" s="8">
        <f>(AX3251-BG3251)*35%</f>
        <v>174526502.5</v>
      </c>
      <c r="BC3251" s="8">
        <f>+AX3251+AY3251+AZ3251+BA3251+BB3251</f>
        <v>708078953</v>
      </c>
      <c r="BD3251" s="8">
        <f>AX3251-AT3251</f>
        <v>498647150</v>
      </c>
      <c r="BE3251" s="2"/>
      <c r="BH3251" s="2"/>
    </row>
    <row r="3252" spans="2:60" s="177" customFormat="1" ht="34" hidden="1" outlineLevel="1" x14ac:dyDescent="0.2">
      <c r="B3252" s="181">
        <v>4</v>
      </c>
      <c r="C3252" s="182" t="s">
        <v>476</v>
      </c>
      <c r="D3252" s="182"/>
      <c r="E3252" s="181" t="s">
        <v>148</v>
      </c>
      <c r="F3252" s="180">
        <v>86.923100000000005</v>
      </c>
      <c r="G3252" s="179">
        <f>+[2]THKL!F3267</f>
        <v>89.9</v>
      </c>
      <c r="H3252" s="178"/>
      <c r="I3252" s="178"/>
      <c r="J3252" s="178"/>
      <c r="K3252" s="125"/>
      <c r="L3252" s="84">
        <f>'[3]BDG (XD)'!$AA$166*1.1*100</f>
        <v>2035000</v>
      </c>
      <c r="M3252" s="84">
        <f>SUM(K3252:L3252)</f>
        <v>2035000</v>
      </c>
      <c r="N3252" s="83">
        <f>IF(V3252&lt;&gt;"VTC VHm",_xlfn.XLOOKUP(Z3252,$AC$4015:$AC$4035,$AD$4015:$AD$4035,0)*M3252,_xlfn.XLOOKUP(Z3252,$AC$4015:$AC$4035,$AD$4015:$AD$4035,0)*L3252)</f>
        <v>712250</v>
      </c>
      <c r="O3252" s="83">
        <f>IF(V3252&lt;&gt;"VTC VHm",_xlfn.XLOOKUP(Z3252,$AC$4015:$AC$4035,$AE$4015:$AE$4035,0)*M3252,_xlfn.XLOOKUP(Z3252,$AC$4015:$AC$4035,$AE$4015:$AE$4035,0)*L3252)</f>
        <v>0</v>
      </c>
      <c r="P3252" s="105">
        <f>SUM(N3252:O3252)</f>
        <v>712250</v>
      </c>
      <c r="Q3252" s="84">
        <f>M3252*G3252</f>
        <v>182946500</v>
      </c>
      <c r="R3252" s="84">
        <f>G3252*P3252</f>
        <v>64031275.000000007</v>
      </c>
      <c r="S3252" s="105">
        <f>SUM(Q3252:R3252)</f>
        <v>246977775</v>
      </c>
      <c r="T3252" s="125" t="s">
        <v>50</v>
      </c>
      <c r="U3252" s="178"/>
      <c r="V3252" s="178"/>
      <c r="W3252" s="178"/>
      <c r="X3252" s="81" t="s">
        <v>33</v>
      </c>
      <c r="Y3252" s="81"/>
      <c r="Z3252" s="81" t="s">
        <v>19</v>
      </c>
      <c r="AA3252" s="81" t="s">
        <v>80</v>
      </c>
      <c r="AB3252" s="2">
        <v>1562900.9304648796</v>
      </c>
      <c r="AC3252" s="102">
        <v>135852193.86889178</v>
      </c>
      <c r="AD3252" s="102">
        <f>+M3252</f>
        <v>2035000</v>
      </c>
      <c r="AE3252" s="102">
        <f>+AD3252*14%</f>
        <v>284900</v>
      </c>
      <c r="AF3252" s="102">
        <f>+AD3252*35%</f>
        <v>712250</v>
      </c>
      <c r="AG3252" s="102">
        <f>+AD3252*F3252</f>
        <v>176888508.5</v>
      </c>
      <c r="AH3252" s="102">
        <f>+AE3252*F3252</f>
        <v>24764391.190000001</v>
      </c>
      <c r="AI3252" s="102">
        <f>+AF3252*F3252</f>
        <v>61910977.975000001</v>
      </c>
      <c r="AJ3252" s="102">
        <f>SUM(AG3252:AI3252)</f>
        <v>263563877.66499999</v>
      </c>
      <c r="AK3252" s="102">
        <f>+AD3252*G3252</f>
        <v>182946500</v>
      </c>
      <c r="AL3252" s="102">
        <f>+AE3252*G3252</f>
        <v>25612510</v>
      </c>
      <c r="AM3252" s="102">
        <f>+AF3252*G3252</f>
        <v>64031275.000000007</v>
      </c>
      <c r="AN3252" s="102">
        <f>SUM(AK3252:AM3252)</f>
        <v>272590285</v>
      </c>
      <c r="AQ3252" s="145" t="s">
        <v>79</v>
      </c>
      <c r="AU3252" s="8"/>
      <c r="AV3252" s="8"/>
      <c r="AW3252" s="2">
        <f>'[2]BoQ HSYC. Trâm check'!$AT3252</f>
        <v>2035000</v>
      </c>
      <c r="AX3252" s="8">
        <f>F3252*AW3252</f>
        <v>176888508.5</v>
      </c>
      <c r="AY3252" s="8">
        <f>IF(AQ3252="CT",7%,5%)*AX3252</f>
        <v>8844425.4250000007</v>
      </c>
      <c r="AZ3252" s="8">
        <f>AX3252*2%</f>
        <v>3537770.17</v>
      </c>
      <c r="BA3252" s="8">
        <f>IF(BB3252&gt;0,0,AX3252*5%)</f>
        <v>0</v>
      </c>
      <c r="BB3252" s="8">
        <f>(AX3252-BG3252)*35%</f>
        <v>61910977.974999994</v>
      </c>
      <c r="BC3252" s="8">
        <f>+AX3252+AY3252+AZ3252+BA3252+BB3252</f>
        <v>251181682.06999999</v>
      </c>
      <c r="BD3252" s="8">
        <f>AX3252-AT3252</f>
        <v>176888508.5</v>
      </c>
      <c r="BE3252" s="2"/>
      <c r="BH3252" s="2"/>
    </row>
    <row r="3253" spans="2:60" s="177" customFormat="1" ht="34" hidden="1" outlineLevel="1" x14ac:dyDescent="0.2">
      <c r="B3253" s="181">
        <v>5</v>
      </c>
      <c r="C3253" s="182" t="s">
        <v>475</v>
      </c>
      <c r="D3253" s="182"/>
      <c r="E3253" s="181" t="s">
        <v>148</v>
      </c>
      <c r="F3253" s="180">
        <v>52.158799999999999</v>
      </c>
      <c r="G3253" s="179">
        <f>+[2]THKL!F3268</f>
        <v>52.158820291166876</v>
      </c>
      <c r="H3253" s="178"/>
      <c r="I3253" s="178"/>
      <c r="J3253" s="178"/>
      <c r="K3253" s="125"/>
      <c r="L3253" s="84">
        <f>'[3]BDG (XD)'!$AA$166*100</f>
        <v>1850000</v>
      </c>
      <c r="M3253" s="84">
        <f>SUM(K3253:L3253)</f>
        <v>1850000</v>
      </c>
      <c r="N3253" s="83">
        <f>IF(V3253&lt;&gt;"VTC VHm",_xlfn.XLOOKUP(Z3253,$AC$4015:$AC$4035,$AD$4015:$AD$4035,0)*M3253,_xlfn.XLOOKUP(Z3253,$AC$4015:$AC$4035,$AD$4015:$AD$4035,0)*L3253)</f>
        <v>647500</v>
      </c>
      <c r="O3253" s="83">
        <f>IF(V3253&lt;&gt;"VTC VHm",_xlfn.XLOOKUP(Z3253,$AC$4015:$AC$4035,$AE$4015:$AE$4035,0)*M3253,_xlfn.XLOOKUP(Z3253,$AC$4015:$AC$4035,$AE$4015:$AE$4035,0)*L3253)</f>
        <v>0</v>
      </c>
      <c r="P3253" s="105">
        <f>SUM(N3253:O3253)</f>
        <v>647500</v>
      </c>
      <c r="Q3253" s="84">
        <f>M3253*G3253</f>
        <v>96493817.538658723</v>
      </c>
      <c r="R3253" s="84">
        <f>G3253*P3253</f>
        <v>33772836.138530552</v>
      </c>
      <c r="S3253" s="105">
        <f>SUM(Q3253:R3253)</f>
        <v>130266653.67718928</v>
      </c>
      <c r="T3253" s="125" t="s">
        <v>50</v>
      </c>
      <c r="U3253" s="178"/>
      <c r="V3253" s="178"/>
      <c r="W3253" s="178"/>
      <c r="X3253" s="81" t="s">
        <v>33</v>
      </c>
      <c r="Y3253" s="81"/>
      <c r="Z3253" s="81" t="s">
        <v>19</v>
      </c>
      <c r="AA3253" s="81" t="s">
        <v>80</v>
      </c>
      <c r="AB3253" s="2">
        <v>1285688.7711563553</v>
      </c>
      <c r="AC3253" s="102">
        <v>67059983.476990104</v>
      </c>
      <c r="AD3253" s="102">
        <f>+M3253</f>
        <v>1850000</v>
      </c>
      <c r="AE3253" s="102">
        <f>+AD3253*14%</f>
        <v>259000.00000000003</v>
      </c>
      <c r="AF3253" s="102">
        <f>+AD3253*35%</f>
        <v>647500</v>
      </c>
      <c r="AG3253" s="102">
        <f>+AD3253*F3253</f>
        <v>96493780</v>
      </c>
      <c r="AH3253" s="102">
        <f>+AE3253*F3253</f>
        <v>13509129.200000001</v>
      </c>
      <c r="AI3253" s="102">
        <f>+AF3253*F3253</f>
        <v>33772823</v>
      </c>
      <c r="AJ3253" s="102">
        <f>SUM(AG3253:AI3253)</f>
        <v>143775732.19999999</v>
      </c>
      <c r="AK3253" s="102">
        <f>+AD3253*G3253</f>
        <v>96493817.538658723</v>
      </c>
      <c r="AL3253" s="102">
        <f>+AE3253*G3253</f>
        <v>13509134.455412222</v>
      </c>
      <c r="AM3253" s="102">
        <f>+AF3253*G3253</f>
        <v>33772836.138530552</v>
      </c>
      <c r="AN3253" s="102">
        <f>SUM(AK3253:AM3253)</f>
        <v>143775788.1326015</v>
      </c>
      <c r="AQ3253" s="145" t="s">
        <v>79</v>
      </c>
      <c r="AU3253" s="8"/>
      <c r="AV3253" s="8"/>
      <c r="AW3253" s="2">
        <f>'[2]BoQ HSYC. Trâm check'!$AT3253</f>
        <v>1850000</v>
      </c>
      <c r="AX3253" s="8">
        <f>F3253*AW3253</f>
        <v>96493780</v>
      </c>
      <c r="AY3253" s="8">
        <f>IF(AQ3253="CT",7%,5%)*AX3253</f>
        <v>4824689</v>
      </c>
      <c r="AZ3253" s="8">
        <f>AX3253*2%</f>
        <v>1929875.6</v>
      </c>
      <c r="BA3253" s="8">
        <f>IF(BB3253&gt;0,0,AX3253*5%)</f>
        <v>0</v>
      </c>
      <c r="BB3253" s="8">
        <f>(AX3253-BG3253)*35%</f>
        <v>33772823</v>
      </c>
      <c r="BC3253" s="8">
        <f>+AX3253+AY3253+AZ3253+BA3253+BB3253</f>
        <v>137021167.59999999</v>
      </c>
      <c r="BD3253" s="8">
        <f>AX3253-AT3253</f>
        <v>96493780</v>
      </c>
      <c r="BE3253" s="2"/>
      <c r="BH3253" s="2"/>
    </row>
    <row r="3254" spans="2:60" ht="34" hidden="1" outlineLevel="1" x14ac:dyDescent="0.2">
      <c r="B3254" s="82">
        <v>6</v>
      </c>
      <c r="C3254" s="144" t="s">
        <v>474</v>
      </c>
      <c r="D3254" s="144"/>
      <c r="E3254" s="82" t="s">
        <v>120</v>
      </c>
      <c r="F3254" s="143">
        <v>179.8</v>
      </c>
      <c r="G3254" s="142">
        <f>+[2]THKL!F3269</f>
        <v>179.8</v>
      </c>
      <c r="H3254" s="132"/>
      <c r="I3254" s="132"/>
      <c r="J3254" s="132"/>
      <c r="K3254" s="48" t="s">
        <v>89</v>
      </c>
      <c r="L3254" s="224">
        <f>5970679.26091066*7</f>
        <v>41794754.82637462</v>
      </c>
      <c r="M3254" s="47">
        <f>SUM(K3254:L3254)</f>
        <v>41794754.82637462</v>
      </c>
      <c r="N3254" s="83">
        <f>IF(V3254&lt;&gt;"VTC VHm",_xlfn.XLOOKUP(Z3254,$AC$4015:$AC$4035,$AD$4015:$AD$4035,0)*M3254,_xlfn.XLOOKUP(Z3254,$AC$4015:$AC$4035,$AD$4015:$AD$4035,0)*L3254)</f>
        <v>14628164.189231116</v>
      </c>
      <c r="O3254" s="83">
        <f>IF(V3254&lt;&gt;"VTC VHm",_xlfn.XLOOKUP(Z3254,$AC$4015:$AC$4035,$AE$4015:$AE$4035,0)*M3254,_xlfn.XLOOKUP(Z3254,$AC$4015:$AC$4035,$AE$4015:$AE$4035,0)*L3254)</f>
        <v>0</v>
      </c>
      <c r="P3254" s="83">
        <f>SUM(N3254:O3254)</f>
        <v>14628164.189231116</v>
      </c>
      <c r="Q3254" s="47">
        <f>M3254*G3254</f>
        <v>7514696917.7821569</v>
      </c>
      <c r="R3254" s="47">
        <f>G3254*P3254</f>
        <v>2630143921.2237549</v>
      </c>
      <c r="S3254" s="83">
        <f>SUM(Q3254:R3254)</f>
        <v>10144840839.005913</v>
      </c>
      <c r="T3254" s="223" t="s">
        <v>100</v>
      </c>
      <c r="U3254" s="132"/>
      <c r="V3254" s="132"/>
      <c r="W3254" s="132"/>
      <c r="X3254" s="44" t="s">
        <v>33</v>
      </c>
      <c r="Y3254" s="44"/>
      <c r="Z3254" s="44" t="s">
        <v>19</v>
      </c>
      <c r="AA3254" s="44" t="s">
        <v>80</v>
      </c>
      <c r="AB3254" s="2">
        <v>31174362.835308142</v>
      </c>
      <c r="AC3254" s="2">
        <v>5605150437.7884045</v>
      </c>
      <c r="AD3254" s="2">
        <f>+M3254</f>
        <v>41794754.82637462</v>
      </c>
      <c r="AE3254" s="2">
        <f>+AD3254*14%</f>
        <v>5851265.6756924475</v>
      </c>
      <c r="AF3254" s="2">
        <f>+AD3254*35%</f>
        <v>14628164.189231116</v>
      </c>
      <c r="AG3254" s="2">
        <f>+AD3254*F3254</f>
        <v>7514696917.7821569</v>
      </c>
      <c r="AH3254" s="2">
        <f>+AE3254*F3254</f>
        <v>1052057568.4895021</v>
      </c>
      <c r="AI3254" s="2">
        <f>+AF3254*F3254</f>
        <v>2630143921.2237549</v>
      </c>
      <c r="AJ3254" s="2">
        <f>SUM(AG3254:AI3254)</f>
        <v>11196898407.495415</v>
      </c>
      <c r="AK3254" s="2">
        <f>+AD3254*G3254</f>
        <v>7514696917.7821569</v>
      </c>
      <c r="AL3254" s="2">
        <f>+AE3254*G3254</f>
        <v>1052057568.4895021</v>
      </c>
      <c r="AM3254" s="2">
        <f>+AF3254*G3254</f>
        <v>2630143921.2237549</v>
      </c>
      <c r="AN3254" s="2">
        <f>SUM(AK3254:AM3254)</f>
        <v>11196898407.495415</v>
      </c>
      <c r="AQ3254" s="145" t="s">
        <v>79</v>
      </c>
      <c r="AU3254" s="8"/>
      <c r="AV3254" s="8"/>
      <c r="AW3254" s="2">
        <f>'[2]BoQ HSYC. Trâm check'!$AT3254</f>
        <v>31174362.835308142</v>
      </c>
      <c r="AX3254" s="8">
        <f>F3254*AW3254</f>
        <v>5605150437.7884045</v>
      </c>
      <c r="AY3254" s="8">
        <f>IF(AQ3254="CT",7%,5%)*AX3254</f>
        <v>280257521.88942021</v>
      </c>
      <c r="AZ3254" s="8">
        <f>AX3254*2%</f>
        <v>112103008.75576809</v>
      </c>
      <c r="BA3254" s="8">
        <f>IF(BB3254&gt;0,0,AX3254*5%)</f>
        <v>0</v>
      </c>
      <c r="BB3254" s="8">
        <f>(AX3254-BG3254)*35%</f>
        <v>1961802653.2259414</v>
      </c>
      <c r="BC3254" s="8">
        <f>+AX3254+AY3254+AZ3254+BA3254+BB3254</f>
        <v>7959313621.6595345</v>
      </c>
      <c r="BD3254" s="8">
        <f>AX3254-AT3254</f>
        <v>5605150437.7884045</v>
      </c>
      <c r="BE3254" s="2"/>
      <c r="BH3254" s="2"/>
    </row>
    <row r="3255" spans="2:60" ht="34" hidden="1" outlineLevel="1" x14ac:dyDescent="0.2">
      <c r="B3255" s="82">
        <v>7</v>
      </c>
      <c r="C3255" s="144" t="s">
        <v>473</v>
      </c>
      <c r="D3255" s="144"/>
      <c r="E3255" s="82" t="s">
        <v>120</v>
      </c>
      <c r="F3255" s="143">
        <v>179.8</v>
      </c>
      <c r="G3255" s="142">
        <f>+[2]THKL!F3270</f>
        <v>179.8</v>
      </c>
      <c r="H3255" s="132"/>
      <c r="I3255" s="132"/>
      <c r="J3255" s="132"/>
      <c r="K3255" s="48">
        <f>'[3]BDG (XD)'!$Y$566*100</f>
        <v>2813133.3499999996</v>
      </c>
      <c r="L3255" s="47">
        <f>'[3]BDG (XD)'!$Z$566*100</f>
        <v>734459.2637045054</v>
      </c>
      <c r="M3255" s="47">
        <f>SUM(K3255:L3255)</f>
        <v>3547592.6137045049</v>
      </c>
      <c r="N3255" s="83">
        <f>IF(V3255&lt;&gt;"VTC VHm",_xlfn.XLOOKUP(Z3255,$AC$4015:$AC$4035,$AD$4015:$AD$4035,0)*M3255,_xlfn.XLOOKUP(Z3255,$AC$4015:$AC$4035,$AD$4015:$AD$4035,0)*L3255)</f>
        <v>1241657.4147965766</v>
      </c>
      <c r="O3255" s="83">
        <f>IF(V3255&lt;&gt;"VTC VHm",_xlfn.XLOOKUP(Z3255,$AC$4015:$AC$4035,$AE$4015:$AE$4035,0)*M3255,_xlfn.XLOOKUP(Z3255,$AC$4015:$AC$4035,$AE$4015:$AE$4035,0)*L3255)</f>
        <v>0</v>
      </c>
      <c r="P3255" s="83">
        <f>SUM(N3255:O3255)</f>
        <v>1241657.4147965766</v>
      </c>
      <c r="Q3255" s="47">
        <f>M3255*G3255</f>
        <v>637857151.94406998</v>
      </c>
      <c r="R3255" s="47">
        <f>G3255*P3255</f>
        <v>223250003.18042448</v>
      </c>
      <c r="S3255" s="83">
        <f>SUM(Q3255:R3255)</f>
        <v>861107155.12449443</v>
      </c>
      <c r="T3255" s="48" t="s">
        <v>50</v>
      </c>
      <c r="U3255" s="132"/>
      <c r="V3255" s="132"/>
      <c r="W3255" s="132"/>
      <c r="X3255" s="44" t="s">
        <v>33</v>
      </c>
      <c r="Y3255" s="44"/>
      <c r="Z3255" s="44" t="s">
        <v>19</v>
      </c>
      <c r="AA3255" s="44" t="s">
        <v>80</v>
      </c>
      <c r="AB3255" s="2">
        <v>4093927.7376654414</v>
      </c>
      <c r="AC3255" s="2">
        <v>736088207.2322464</v>
      </c>
      <c r="AD3255" s="2">
        <f>+M3255</f>
        <v>3547592.6137045049</v>
      </c>
      <c r="AE3255" s="2">
        <f>+AD3255*14%</f>
        <v>496662.96591863071</v>
      </c>
      <c r="AF3255" s="2">
        <f>+AD3255*35%</f>
        <v>1241657.4147965766</v>
      </c>
      <c r="AG3255" s="2">
        <f>+AD3255*F3255</f>
        <v>637857151.94406998</v>
      </c>
      <c r="AH3255" s="2">
        <f>+AE3255*F3255</f>
        <v>89300001.272169814</v>
      </c>
      <c r="AI3255" s="2">
        <f>+AF3255*F3255</f>
        <v>223250003.18042448</v>
      </c>
      <c r="AJ3255" s="2">
        <f>SUM(AG3255:AI3255)</f>
        <v>950407156.39666426</v>
      </c>
      <c r="AK3255" s="2">
        <f>+AD3255*G3255</f>
        <v>637857151.94406998</v>
      </c>
      <c r="AL3255" s="2">
        <f>+AE3255*G3255</f>
        <v>89300001.272169814</v>
      </c>
      <c r="AM3255" s="2">
        <f>+AF3255*G3255</f>
        <v>223250003.18042448</v>
      </c>
      <c r="AN3255" s="2">
        <f>SUM(AK3255:AM3255)</f>
        <v>950407156.39666426</v>
      </c>
      <c r="AQ3255" s="145" t="s">
        <v>79</v>
      </c>
      <c r="AU3255" s="8"/>
      <c r="AV3255" s="8"/>
      <c r="AW3255" s="2">
        <f>'[2]BoQ HSYC. Trâm check'!$AT3255</f>
        <v>3547592.6137045049</v>
      </c>
      <c r="AX3255" s="8">
        <f>F3255*AW3255</f>
        <v>637857151.94406998</v>
      </c>
      <c r="AY3255" s="8">
        <f>IF(AQ3255="CT",7%,5%)*AX3255</f>
        <v>31892857.597203501</v>
      </c>
      <c r="AZ3255" s="8">
        <f>AX3255*2%</f>
        <v>12757143.038881401</v>
      </c>
      <c r="BA3255" s="8">
        <f>IF(BB3255&gt;0,0,AX3255*5%)</f>
        <v>0</v>
      </c>
      <c r="BB3255" s="8">
        <f>(AX3255-BG3255)*35%</f>
        <v>223250003.18042448</v>
      </c>
      <c r="BC3255" s="8">
        <f>+AX3255+AY3255+AZ3255+BA3255+BB3255</f>
        <v>905757155.76057935</v>
      </c>
      <c r="BD3255" s="8">
        <f>AX3255-AT3255</f>
        <v>637857151.94406998</v>
      </c>
      <c r="BE3255" s="2"/>
      <c r="BH3255" s="2"/>
    </row>
    <row r="3256" spans="2:60" ht="34" hidden="1" outlineLevel="1" x14ac:dyDescent="0.2">
      <c r="B3256" s="82">
        <v>8</v>
      </c>
      <c r="C3256" s="144" t="s">
        <v>472</v>
      </c>
      <c r="D3256" s="144"/>
      <c r="E3256" s="82" t="s">
        <v>148</v>
      </c>
      <c r="F3256" s="143">
        <v>26.97</v>
      </c>
      <c r="G3256" s="142">
        <f>+[2]THKL!F3271</f>
        <v>26.97</v>
      </c>
      <c r="H3256" s="132"/>
      <c r="I3256" s="132"/>
      <c r="J3256" s="132"/>
      <c r="K3256" s="48">
        <f>'[3]BDG (XD)'!$Y$228*100</f>
        <v>92555555.555555537</v>
      </c>
      <c r="L3256" s="47">
        <f>'[3]BDG (XD)'!$Z$228*100</f>
        <v>5047816.9132227991</v>
      </c>
      <c r="M3256" s="47">
        <f>SUM(K3256:L3256)</f>
        <v>97603372.468778342</v>
      </c>
      <c r="N3256" s="83">
        <f>IF(V3256&lt;&gt;"VTC VHm",_xlfn.XLOOKUP(Z3256,$AC$4015:$AC$4035,$AD$4015:$AD$4035,0)*M3256,_xlfn.XLOOKUP(Z3256,$AC$4015:$AC$4035,$AD$4015:$AD$4035,0)*L3256)</f>
        <v>34161180.36407242</v>
      </c>
      <c r="O3256" s="83">
        <f>IF(V3256&lt;&gt;"VTC VHm",_xlfn.XLOOKUP(Z3256,$AC$4015:$AC$4035,$AE$4015:$AE$4035,0)*M3256,_xlfn.XLOOKUP(Z3256,$AC$4015:$AC$4035,$AE$4015:$AE$4035,0)*L3256)</f>
        <v>0</v>
      </c>
      <c r="P3256" s="83">
        <f>SUM(N3256:O3256)</f>
        <v>34161180.36407242</v>
      </c>
      <c r="Q3256" s="47">
        <f>M3256*G3256</f>
        <v>2632362955.4829516</v>
      </c>
      <c r="R3256" s="47">
        <f>G3256*P3256</f>
        <v>921327034.41903317</v>
      </c>
      <c r="S3256" s="83">
        <f>SUM(Q3256:R3256)</f>
        <v>3553689989.9019847</v>
      </c>
      <c r="T3256" s="48" t="s">
        <v>50</v>
      </c>
      <c r="U3256" s="132"/>
      <c r="V3256" s="132"/>
      <c r="W3256" s="132"/>
      <c r="X3256" s="44" t="s">
        <v>33</v>
      </c>
      <c r="Y3256" s="44"/>
      <c r="Z3256" s="44" t="s">
        <v>19</v>
      </c>
      <c r="AA3256" s="44" t="s">
        <v>80</v>
      </c>
      <c r="AB3256" s="2">
        <v>70146339.830217034</v>
      </c>
      <c r="AC3256" s="2">
        <v>1891846785.2209532</v>
      </c>
      <c r="AD3256" s="2">
        <f>+M3256</f>
        <v>97603372.468778342</v>
      </c>
      <c r="AE3256" s="2">
        <f>+AD3256*14%</f>
        <v>13664472.145628968</v>
      </c>
      <c r="AF3256" s="2">
        <f>+AD3256*35%</f>
        <v>34161180.36407242</v>
      </c>
      <c r="AG3256" s="2">
        <f>+AD3256*F3256</f>
        <v>2632362955.4829516</v>
      </c>
      <c r="AH3256" s="2">
        <f>+AE3256*F3256</f>
        <v>368530813.76761323</v>
      </c>
      <c r="AI3256" s="2">
        <f>+AF3256*F3256</f>
        <v>921327034.41903317</v>
      </c>
      <c r="AJ3256" s="2">
        <f>SUM(AG3256:AI3256)</f>
        <v>3922220803.6695981</v>
      </c>
      <c r="AK3256" s="2">
        <f>+AD3256*G3256</f>
        <v>2632362955.4829516</v>
      </c>
      <c r="AL3256" s="2">
        <f>+AE3256*G3256</f>
        <v>368530813.76761323</v>
      </c>
      <c r="AM3256" s="2">
        <f>+AF3256*G3256</f>
        <v>921327034.41903317</v>
      </c>
      <c r="AN3256" s="2">
        <f>SUM(AK3256:AM3256)</f>
        <v>3922220803.6695981</v>
      </c>
      <c r="AQ3256" s="145" t="s">
        <v>79</v>
      </c>
      <c r="AU3256" s="8"/>
      <c r="AV3256" s="8"/>
      <c r="AW3256" s="2">
        <f>'[2]BoQ HSYC. Trâm check'!$AT3256</f>
        <v>97603372.468778342</v>
      </c>
      <c r="AX3256" s="8">
        <f>F3256*AW3256</f>
        <v>2632362955.4829516</v>
      </c>
      <c r="AY3256" s="8">
        <f>IF(AQ3256="CT",7%,5%)*AX3256</f>
        <v>131618147.77414759</v>
      </c>
      <c r="AZ3256" s="8">
        <f>AX3256*2%</f>
        <v>52647259.109659031</v>
      </c>
      <c r="BA3256" s="8">
        <f>IF(BB3256&gt;0,0,AX3256*5%)</f>
        <v>0</v>
      </c>
      <c r="BB3256" s="8">
        <f>(AX3256-BG3256)*35%</f>
        <v>921327034.41903305</v>
      </c>
      <c r="BC3256" s="8">
        <f>+AX3256+AY3256+AZ3256+BA3256+BB3256</f>
        <v>3737955396.7857914</v>
      </c>
      <c r="BD3256" s="8">
        <f>AX3256-AT3256</f>
        <v>2632362955.4829516</v>
      </c>
      <c r="BE3256" s="2"/>
      <c r="BH3256" s="2"/>
    </row>
    <row r="3257" spans="2:60" ht="34" hidden="1" outlineLevel="1" x14ac:dyDescent="0.2">
      <c r="B3257" s="82">
        <v>9</v>
      </c>
      <c r="C3257" s="144" t="s">
        <v>471</v>
      </c>
      <c r="D3257" s="144"/>
      <c r="E3257" s="82" t="s">
        <v>148</v>
      </c>
      <c r="F3257" s="143">
        <v>26.97</v>
      </c>
      <c r="G3257" s="142">
        <f>+[2]THKL!F3272</f>
        <v>26.97</v>
      </c>
      <c r="H3257" s="132"/>
      <c r="I3257" s="132"/>
      <c r="J3257" s="132"/>
      <c r="K3257" s="48">
        <f>'[3]BDG (XD)'!$Y$229*100</f>
        <v>89444444.444444433</v>
      </c>
      <c r="L3257" s="47">
        <f>'[3]BDG (XD)'!$Z$229*100</f>
        <v>4833664.9772478491</v>
      </c>
      <c r="M3257" s="47">
        <f>SUM(K3257:L3257)</f>
        <v>94278109.421692282</v>
      </c>
      <c r="N3257" s="83">
        <f>IF(V3257&lt;&gt;"VTC VHm",_xlfn.XLOOKUP(Z3257,$AC$4015:$AC$4035,$AD$4015:$AD$4035,0)*M3257,_xlfn.XLOOKUP(Z3257,$AC$4015:$AC$4035,$AD$4015:$AD$4035,0)*L3257)</f>
        <v>32997338.297592297</v>
      </c>
      <c r="O3257" s="83">
        <f>IF(V3257&lt;&gt;"VTC VHm",_xlfn.XLOOKUP(Z3257,$AC$4015:$AC$4035,$AE$4015:$AE$4035,0)*M3257,_xlfn.XLOOKUP(Z3257,$AC$4015:$AC$4035,$AE$4015:$AE$4035,0)*L3257)</f>
        <v>0</v>
      </c>
      <c r="P3257" s="83">
        <f>SUM(N3257:O3257)</f>
        <v>32997338.297592297</v>
      </c>
      <c r="Q3257" s="47">
        <f>M3257*G3257</f>
        <v>2542680611.1030407</v>
      </c>
      <c r="R3257" s="47">
        <f>G3257*P3257</f>
        <v>889938213.88606417</v>
      </c>
      <c r="S3257" s="83">
        <f>SUM(Q3257:R3257)</f>
        <v>3432618824.9891047</v>
      </c>
      <c r="T3257" s="48" t="s">
        <v>50</v>
      </c>
      <c r="U3257" s="132"/>
      <c r="V3257" s="132"/>
      <c r="W3257" s="132"/>
      <c r="X3257" s="44" t="s">
        <v>33</v>
      </c>
      <c r="Y3257" s="44"/>
      <c r="Z3257" s="44" t="s">
        <v>19</v>
      </c>
      <c r="AA3257" s="44" t="s">
        <v>80</v>
      </c>
      <c r="AB3257" s="2">
        <v>69993505.143640563</v>
      </c>
      <c r="AC3257" s="2">
        <v>1887724833.7239859</v>
      </c>
      <c r="AD3257" s="2">
        <f>+M3257</f>
        <v>94278109.421692282</v>
      </c>
      <c r="AE3257" s="2">
        <f>+AD3257*14%</f>
        <v>13198935.319036921</v>
      </c>
      <c r="AF3257" s="2">
        <f>+AD3257*35%</f>
        <v>32997338.297592297</v>
      </c>
      <c r="AG3257" s="2">
        <f>+AD3257*F3257</f>
        <v>2542680611.1030407</v>
      </c>
      <c r="AH3257" s="2">
        <f>+AE3257*F3257</f>
        <v>355975285.55442578</v>
      </c>
      <c r="AI3257" s="2">
        <f>+AF3257*F3257</f>
        <v>889938213.88606417</v>
      </c>
      <c r="AJ3257" s="2">
        <f>SUM(AG3257:AI3257)</f>
        <v>3788594110.5435305</v>
      </c>
      <c r="AK3257" s="2">
        <f>+AD3257*G3257</f>
        <v>2542680611.1030407</v>
      </c>
      <c r="AL3257" s="2">
        <f>+AE3257*G3257</f>
        <v>355975285.55442578</v>
      </c>
      <c r="AM3257" s="2">
        <f>+AF3257*G3257</f>
        <v>889938213.88606417</v>
      </c>
      <c r="AN3257" s="2">
        <f>SUM(AK3257:AM3257)</f>
        <v>3788594110.5435305</v>
      </c>
      <c r="AQ3257" s="145" t="s">
        <v>79</v>
      </c>
      <c r="AU3257" s="8"/>
      <c r="AV3257" s="8"/>
      <c r="AW3257" s="2">
        <f>'[2]BoQ HSYC. Trâm check'!$AT3257</f>
        <v>94278109.421692282</v>
      </c>
      <c r="AX3257" s="8">
        <f>F3257*AW3257</f>
        <v>2542680611.1030407</v>
      </c>
      <c r="AY3257" s="8">
        <f>IF(AQ3257="CT",7%,5%)*AX3257</f>
        <v>127134030.55515204</v>
      </c>
      <c r="AZ3257" s="8">
        <f>AX3257*2%</f>
        <v>50853612.222060814</v>
      </c>
      <c r="BA3257" s="8">
        <f>IF(BB3257&gt;0,0,AX3257*5%)</f>
        <v>0</v>
      </c>
      <c r="BB3257" s="8">
        <f>(AX3257-BG3257)*35%</f>
        <v>889938213.88606417</v>
      </c>
      <c r="BC3257" s="8">
        <f>+AX3257+AY3257+AZ3257+BA3257+BB3257</f>
        <v>3610606467.7663174</v>
      </c>
      <c r="BD3257" s="8">
        <f>AX3257-AT3257</f>
        <v>2542680611.1030407</v>
      </c>
      <c r="BE3257" s="2"/>
      <c r="BH3257" s="2"/>
    </row>
    <row r="3258" spans="2:60" ht="34" hidden="1" outlineLevel="1" x14ac:dyDescent="0.2">
      <c r="B3258" s="82">
        <v>11</v>
      </c>
      <c r="C3258" s="144" t="s">
        <v>470</v>
      </c>
      <c r="D3258" s="144"/>
      <c r="E3258" s="82" t="s">
        <v>52</v>
      </c>
      <c r="F3258" s="143">
        <v>77.67</v>
      </c>
      <c r="G3258" s="142">
        <f>+[2]THKL!F3273</f>
        <v>77.673000000000002</v>
      </c>
      <c r="H3258" s="132"/>
      <c r="I3258" s="132"/>
      <c r="J3258" s="132"/>
      <c r="K3258" s="156" t="str">
        <f>$K$281</f>
        <v>Bao gồm</v>
      </c>
      <c r="L3258" s="157">
        <f>$L$281</f>
        <v>194114.16</v>
      </c>
      <c r="M3258" s="157">
        <f>SUM(K3258:L3258)</f>
        <v>194114.16</v>
      </c>
      <c r="N3258" s="83">
        <f>IF(V3258&lt;&gt;"VTC VHm",_xlfn.XLOOKUP(Z3258,$AC$4015:$AC$4035,$AD$4015:$AD$4035,0)*M3258,_xlfn.XLOOKUP(Z3258,$AC$4015:$AC$4035,$AD$4015:$AD$4035,0)*L3258)</f>
        <v>9705.7080000000005</v>
      </c>
      <c r="O3258" s="83">
        <f>IF(V3258&lt;&gt;"VTC VHm",_xlfn.XLOOKUP(Z3258,$AC$4015:$AC$4035,$AE$4015:$AE$4035,0)*M3258,_xlfn.XLOOKUP(Z3258,$AC$4015:$AC$4035,$AE$4015:$AE$4035,0)*L3258)</f>
        <v>0</v>
      </c>
      <c r="P3258" s="83">
        <f>SUM(N3258:O3258)</f>
        <v>9705.7080000000005</v>
      </c>
      <c r="Q3258" s="157">
        <f>M3258*G3258</f>
        <v>15077429.14968</v>
      </c>
      <c r="R3258" s="157">
        <f>G3258*P3258</f>
        <v>753871.45748400001</v>
      </c>
      <c r="S3258" s="83">
        <f>SUM(Q3258:R3258)</f>
        <v>15831300.607163999</v>
      </c>
      <c r="T3258" s="165" t="s">
        <v>100</v>
      </c>
      <c r="U3258" s="132"/>
      <c r="V3258" s="132"/>
      <c r="W3258" s="132"/>
      <c r="X3258" s="44" t="s">
        <v>33</v>
      </c>
      <c r="Y3258" s="44"/>
      <c r="Z3258" s="44" t="s">
        <v>12</v>
      </c>
      <c r="AA3258" s="44" t="s">
        <v>80</v>
      </c>
      <c r="AB3258" s="2">
        <v>297267.33025619824</v>
      </c>
      <c r="AC3258" s="2">
        <v>23088753.540998917</v>
      </c>
      <c r="AD3258" s="2">
        <f>+M3258</f>
        <v>194114.16</v>
      </c>
      <c r="AE3258" s="2">
        <f>+AD3258*14%</f>
        <v>27175.982400000004</v>
      </c>
      <c r="AF3258" s="155">
        <f>+AD3258*35%</f>
        <v>67939.955999999991</v>
      </c>
      <c r="AG3258" s="2">
        <f>+AD3258*F3258</f>
        <v>15076846.8072</v>
      </c>
      <c r="AH3258" s="2">
        <f>+AE3258*F3258</f>
        <v>2110758.5530080004</v>
      </c>
      <c r="AI3258" s="2">
        <f>+AF3258*F3258</f>
        <v>5276896.3825199995</v>
      </c>
      <c r="AJ3258" s="2">
        <f>SUM(AG3258:AI3258)</f>
        <v>22464501.742728002</v>
      </c>
      <c r="AK3258" s="2">
        <f>+AD3258*G3258</f>
        <v>15077429.14968</v>
      </c>
      <c r="AL3258" s="2">
        <f>+AE3258*G3258</f>
        <v>2110840.0809552004</v>
      </c>
      <c r="AM3258" s="2">
        <f>+AF3258*G3258</f>
        <v>5277100.2023879997</v>
      </c>
      <c r="AN3258" s="155">
        <f>SUM(AK3258:AM3258)</f>
        <v>22465369.433023199</v>
      </c>
      <c r="AQ3258" s="145" t="s">
        <v>79</v>
      </c>
      <c r="AU3258" s="8"/>
      <c r="AV3258" s="8"/>
      <c r="AW3258" s="2">
        <f>'[2]BoQ HSYC. Trâm check'!$AT3258</f>
        <v>297267.33025619824</v>
      </c>
      <c r="AX3258" s="8">
        <f>F3258*AW3258</f>
        <v>23088753.540998917</v>
      </c>
      <c r="AY3258" s="8">
        <f>IF(AQ3258="CT",7%,5%)*AX3258</f>
        <v>1154437.6770499458</v>
      </c>
      <c r="AZ3258" s="8">
        <f>AX3258*2%</f>
        <v>461775.07081997837</v>
      </c>
      <c r="BA3258" s="8">
        <f>IF(BB3258&gt;0,0,AX3258*5%)</f>
        <v>0</v>
      </c>
      <c r="BB3258" s="8">
        <f>(AX3258-BG3258)*35%</f>
        <v>8081063.7393496204</v>
      </c>
      <c r="BC3258" s="8">
        <f>+AX3258+AY3258+AZ3258+BA3258+BB3258</f>
        <v>32786030.028218463</v>
      </c>
      <c r="BD3258" s="8">
        <f>AX3258-AT3258</f>
        <v>23088753.540998917</v>
      </c>
      <c r="BE3258" s="2"/>
      <c r="BH3258" s="2"/>
    </row>
    <row r="3259" spans="2:60" ht="34" hidden="1" outlineLevel="1" x14ac:dyDescent="0.2">
      <c r="B3259" s="82">
        <v>12</v>
      </c>
      <c r="C3259" s="144" t="s">
        <v>469</v>
      </c>
      <c r="D3259" s="144"/>
      <c r="E3259" s="82" t="s">
        <v>52</v>
      </c>
      <c r="F3259" s="143">
        <v>185.85</v>
      </c>
      <c r="G3259" s="142">
        <f>+[2]THKL!F3274</f>
        <v>185.85000000000002</v>
      </c>
      <c r="H3259" s="132"/>
      <c r="I3259" s="132"/>
      <c r="J3259" s="132"/>
      <c r="K3259" s="156" t="str">
        <f>$K$281</f>
        <v>Bao gồm</v>
      </c>
      <c r="L3259" s="157">
        <f>$L$281</f>
        <v>194114.16</v>
      </c>
      <c r="M3259" s="157">
        <f>SUM(K3259:L3259)</f>
        <v>194114.16</v>
      </c>
      <c r="N3259" s="83">
        <f>IF(V3259&lt;&gt;"VTC VHm",_xlfn.XLOOKUP(Z3259,$AC$4015:$AC$4035,$AD$4015:$AD$4035,0)*M3259,_xlfn.XLOOKUP(Z3259,$AC$4015:$AC$4035,$AD$4015:$AD$4035,0)*L3259)</f>
        <v>9705.7080000000005</v>
      </c>
      <c r="O3259" s="83">
        <f>IF(V3259&lt;&gt;"VTC VHm",_xlfn.XLOOKUP(Z3259,$AC$4015:$AC$4035,$AE$4015:$AE$4035,0)*M3259,_xlfn.XLOOKUP(Z3259,$AC$4015:$AC$4035,$AE$4015:$AE$4035,0)*L3259)</f>
        <v>0</v>
      </c>
      <c r="P3259" s="83">
        <f>SUM(N3259:O3259)</f>
        <v>9705.7080000000005</v>
      </c>
      <c r="Q3259" s="157">
        <f>M3259*G3259</f>
        <v>36076116.636000007</v>
      </c>
      <c r="R3259" s="157">
        <f>G3259*P3259</f>
        <v>1803805.8318000003</v>
      </c>
      <c r="S3259" s="83">
        <f>SUM(Q3259:R3259)</f>
        <v>37879922.467800006</v>
      </c>
      <c r="T3259" s="165" t="s">
        <v>100</v>
      </c>
      <c r="U3259" s="132"/>
      <c r="V3259" s="132"/>
      <c r="W3259" s="132"/>
      <c r="X3259" s="44" t="s">
        <v>33</v>
      </c>
      <c r="Y3259" s="44"/>
      <c r="Z3259" s="44" t="s">
        <v>12</v>
      </c>
      <c r="AA3259" s="44" t="s">
        <v>80</v>
      </c>
      <c r="AB3259" s="2">
        <v>297267.33025619824</v>
      </c>
      <c r="AC3259" s="2">
        <v>55247133.328114443</v>
      </c>
      <c r="AD3259" s="2">
        <f>+M3259</f>
        <v>194114.16</v>
      </c>
      <c r="AE3259" s="2">
        <f>+AD3259*14%</f>
        <v>27175.982400000004</v>
      </c>
      <c r="AF3259" s="155">
        <f>+AD3259*35%</f>
        <v>67939.955999999991</v>
      </c>
      <c r="AG3259" s="2">
        <f>+AD3259*F3259</f>
        <v>36076116.636</v>
      </c>
      <c r="AH3259" s="2">
        <f>+AE3259*F3259</f>
        <v>5050656.3290400002</v>
      </c>
      <c r="AI3259" s="2">
        <f>+AF3259*F3259</f>
        <v>12626640.822599998</v>
      </c>
      <c r="AJ3259" s="2">
        <f>SUM(AG3259:AI3259)</f>
        <v>53753413.787639998</v>
      </c>
      <c r="AK3259" s="2">
        <f>+AD3259*G3259</f>
        <v>36076116.636000007</v>
      </c>
      <c r="AL3259" s="2">
        <f>+AE3259*G3259</f>
        <v>5050656.3290400011</v>
      </c>
      <c r="AM3259" s="2">
        <f>+AF3259*G3259</f>
        <v>12626640.8226</v>
      </c>
      <c r="AN3259" s="155">
        <f>SUM(AK3259:AM3259)</f>
        <v>53753413.787640005</v>
      </c>
      <c r="AQ3259" s="145" t="s">
        <v>79</v>
      </c>
      <c r="AU3259" s="8"/>
      <c r="AV3259" s="8"/>
      <c r="AW3259" s="2">
        <f>'[2]BoQ HSYC. Trâm check'!$AT3259</f>
        <v>297267.33025619824</v>
      </c>
      <c r="AX3259" s="8">
        <f>F3259*AW3259</f>
        <v>55247133.328114443</v>
      </c>
      <c r="AY3259" s="8">
        <f>IF(AQ3259="CT",7%,5%)*AX3259</f>
        <v>2762356.6664057225</v>
      </c>
      <c r="AZ3259" s="8">
        <f>AX3259*2%</f>
        <v>1104942.6665622888</v>
      </c>
      <c r="BA3259" s="8">
        <f>IF(BB3259&gt;0,0,AX3259*5%)</f>
        <v>0</v>
      </c>
      <c r="BB3259" s="8">
        <f>(AX3259-BG3259)*35%</f>
        <v>19336496.664840054</v>
      </c>
      <c r="BC3259" s="8">
        <f>+AX3259+AY3259+AZ3259+BA3259+BB3259</f>
        <v>78450929.325922504</v>
      </c>
      <c r="BD3259" s="8">
        <f>AX3259-AT3259</f>
        <v>55247133.328114443</v>
      </c>
      <c r="BE3259" s="2"/>
      <c r="BH3259" s="2"/>
    </row>
    <row r="3260" spans="2:60" ht="17" hidden="1" outlineLevel="1" x14ac:dyDescent="0.2">
      <c r="B3260" s="82">
        <v>13</v>
      </c>
      <c r="C3260" s="144" t="s">
        <v>468</v>
      </c>
      <c r="D3260" s="144"/>
      <c r="E3260" s="82" t="s">
        <v>52</v>
      </c>
      <c r="F3260" s="143">
        <v>125</v>
      </c>
      <c r="G3260" s="142">
        <f>+[2]THKL!F3275</f>
        <v>125</v>
      </c>
      <c r="H3260" s="132"/>
      <c r="I3260" s="132"/>
      <c r="J3260" s="132"/>
      <c r="K3260" s="156" t="s">
        <v>89</v>
      </c>
      <c r="L3260" s="166">
        <v>372281.76</v>
      </c>
      <c r="M3260" s="157">
        <f>SUM(K3260:L3260)</f>
        <v>372281.76</v>
      </c>
      <c r="N3260" s="83">
        <f>IF(V3260&lt;&gt;"VTC VHm",_xlfn.XLOOKUP(Z3260,$AC$4015:$AC$4035,$AD$4015:$AD$4035,0)*M3260,_xlfn.XLOOKUP(Z3260,$AC$4015:$AC$4035,$AD$4015:$AD$4035,0)*L3260)</f>
        <v>18614.088</v>
      </c>
      <c r="O3260" s="83">
        <f>IF(V3260&lt;&gt;"VTC VHm",_xlfn.XLOOKUP(Z3260,$AC$4015:$AC$4035,$AE$4015:$AE$4035,0)*M3260,_xlfn.XLOOKUP(Z3260,$AC$4015:$AC$4035,$AE$4015:$AE$4035,0)*L3260)</f>
        <v>0</v>
      </c>
      <c r="P3260" s="83">
        <f>SUM(N3260:O3260)</f>
        <v>18614.088</v>
      </c>
      <c r="Q3260" s="157">
        <f>M3260*G3260</f>
        <v>46535220</v>
      </c>
      <c r="R3260" s="157">
        <f>G3260*P3260</f>
        <v>2326761</v>
      </c>
      <c r="S3260" s="83">
        <f>SUM(Q3260:R3260)</f>
        <v>48861981</v>
      </c>
      <c r="T3260" s="165" t="s">
        <v>100</v>
      </c>
      <c r="U3260" s="132"/>
      <c r="V3260" s="132"/>
      <c r="W3260" s="132"/>
      <c r="X3260" s="44" t="s">
        <v>33</v>
      </c>
      <c r="Y3260" s="44"/>
      <c r="Z3260" s="44" t="s">
        <v>12</v>
      </c>
      <c r="AA3260" s="44" t="s">
        <v>80</v>
      </c>
      <c r="AB3260" s="2">
        <v>594534.66051239648</v>
      </c>
      <c r="AC3260" s="2">
        <v>74316832.564049557</v>
      </c>
      <c r="AD3260" s="2">
        <f>+M3260</f>
        <v>372281.76</v>
      </c>
      <c r="AE3260" s="2">
        <f>+AD3260*14%</f>
        <v>52119.446400000008</v>
      </c>
      <c r="AF3260" s="155">
        <f>+AD3260*35%</f>
        <v>130298.61599999999</v>
      </c>
      <c r="AG3260" s="2">
        <f>+AD3260*F3260</f>
        <v>46535220</v>
      </c>
      <c r="AH3260" s="2">
        <f>+AE3260*F3260</f>
        <v>6514930.8000000007</v>
      </c>
      <c r="AI3260" s="2">
        <f>+AF3260*F3260</f>
        <v>16287327</v>
      </c>
      <c r="AJ3260" s="2">
        <f>SUM(AG3260:AI3260)</f>
        <v>69337477.799999997</v>
      </c>
      <c r="AK3260" s="2">
        <f>+AD3260*G3260</f>
        <v>46535220</v>
      </c>
      <c r="AL3260" s="2">
        <f>+AE3260*G3260</f>
        <v>6514930.8000000007</v>
      </c>
      <c r="AM3260" s="2">
        <f>+AF3260*G3260</f>
        <v>16287327</v>
      </c>
      <c r="AN3260" s="155">
        <f>SUM(AK3260:AM3260)</f>
        <v>69337477.799999997</v>
      </c>
      <c r="AQ3260" s="145" t="s">
        <v>79</v>
      </c>
      <c r="AU3260" s="8"/>
      <c r="AV3260" s="8"/>
      <c r="AW3260" s="2">
        <f>'[2]BoQ HSYC. Trâm check'!$AT3260</f>
        <v>594534.66051239648</v>
      </c>
      <c r="AX3260" s="8">
        <f>F3260*AW3260</f>
        <v>74316832.564049557</v>
      </c>
      <c r="AY3260" s="8">
        <f>IF(AQ3260="CT",7%,5%)*AX3260</f>
        <v>3715841.6282024779</v>
      </c>
      <c r="AZ3260" s="8">
        <f>AX3260*2%</f>
        <v>1486336.6512809913</v>
      </c>
      <c r="BA3260" s="8">
        <f>IF(BB3260&gt;0,0,AX3260*5%)</f>
        <v>0</v>
      </c>
      <c r="BB3260" s="8">
        <f>(AX3260-BG3260)*35%</f>
        <v>26010891.397417344</v>
      </c>
      <c r="BC3260" s="8">
        <f>+AX3260+AY3260+AZ3260+BA3260+BB3260</f>
        <v>105529902.24095038</v>
      </c>
      <c r="BD3260" s="8">
        <f>AX3260-AT3260</f>
        <v>74316832.564049557</v>
      </c>
      <c r="BE3260" s="2"/>
      <c r="BH3260" s="2"/>
    </row>
    <row r="3261" spans="2:60" ht="34" hidden="1" outlineLevel="1" x14ac:dyDescent="0.2">
      <c r="B3261" s="82">
        <v>15</v>
      </c>
      <c r="C3261" s="144" t="s">
        <v>467</v>
      </c>
      <c r="D3261" s="144"/>
      <c r="E3261" s="82" t="s">
        <v>85</v>
      </c>
      <c r="F3261" s="143">
        <v>12</v>
      </c>
      <c r="G3261" s="142">
        <f>+[2]THKL!F3276</f>
        <v>12</v>
      </c>
      <c r="H3261" s="132"/>
      <c r="I3261" s="132"/>
      <c r="J3261" s="132"/>
      <c r="K3261" s="156" t="str">
        <f>$K$202</f>
        <v>Bao gồm</v>
      </c>
      <c r="L3261" s="222">
        <f>1990144+3595820</f>
        <v>5585964</v>
      </c>
      <c r="M3261" s="157">
        <f>SUM(K3261:L3261)</f>
        <v>5585964</v>
      </c>
      <c r="N3261" s="83">
        <f>IF(V3261&lt;&gt;"VTC VHm",_xlfn.XLOOKUP(Z3261,$AC$4015:$AC$4035,$AD$4015:$AD$4035,0)*M3261,_xlfn.XLOOKUP(Z3261,$AC$4015:$AC$4035,$AD$4015:$AD$4035,0)*L3261)</f>
        <v>0</v>
      </c>
      <c r="O3261" s="83">
        <f>IF(V3261&lt;&gt;"VTC VHm",_xlfn.XLOOKUP(Z3261,$AC$4015:$AC$4035,$AE$4015:$AE$4035,0)*M3261,_xlfn.XLOOKUP(Z3261,$AC$4015:$AC$4035,$AE$4015:$AE$4035,0)*L3261)</f>
        <v>0</v>
      </c>
      <c r="P3261" s="83">
        <f>SUM(N3261:O3261)</f>
        <v>0</v>
      </c>
      <c r="Q3261" s="157">
        <f>M3261*G3261</f>
        <v>67031568</v>
      </c>
      <c r="R3261" s="157">
        <f>G3261*P3261</f>
        <v>0</v>
      </c>
      <c r="S3261" s="83">
        <f>SUM(Q3261:R3261)</f>
        <v>67031568</v>
      </c>
      <c r="T3261" s="156" t="s">
        <v>457</v>
      </c>
      <c r="U3261" s="132"/>
      <c r="V3261" s="132"/>
      <c r="W3261" s="132"/>
      <c r="X3261" s="44" t="s">
        <v>33</v>
      </c>
      <c r="Y3261" s="44"/>
      <c r="Z3261" s="44" t="s">
        <v>1</v>
      </c>
      <c r="AA3261" s="44" t="s">
        <v>80</v>
      </c>
      <c r="AB3261" s="2">
        <v>362406.39499012602</v>
      </c>
      <c r="AC3261" s="2">
        <v>4348876.7398815118</v>
      </c>
      <c r="AD3261" s="2">
        <f>+M3261</f>
        <v>5585964</v>
      </c>
      <c r="AE3261" s="2">
        <f>+AD3261*14%</f>
        <v>782034.96000000008</v>
      </c>
      <c r="AF3261" s="155">
        <f>+AD3261*35%</f>
        <v>1955087.4</v>
      </c>
      <c r="AG3261" s="2">
        <f>+AD3261*F3261</f>
        <v>67031568</v>
      </c>
      <c r="AH3261" s="2">
        <f>+AE3261*F3261</f>
        <v>9384419.5200000014</v>
      </c>
      <c r="AI3261" s="2">
        <f>+AF3261*F3261</f>
        <v>23461048.799999997</v>
      </c>
      <c r="AJ3261" s="2">
        <f>SUM(AG3261:AI3261)</f>
        <v>99877036.319999993</v>
      </c>
      <c r="AK3261" s="2">
        <f>+AD3261*G3261</f>
        <v>67031568</v>
      </c>
      <c r="AL3261" s="2">
        <f>+AE3261*G3261</f>
        <v>9384419.5200000014</v>
      </c>
      <c r="AM3261" s="2">
        <f>+AF3261*G3261</f>
        <v>23461048.799999997</v>
      </c>
      <c r="AN3261" s="155">
        <f>SUM(AK3261:AM3261)</f>
        <v>99877036.319999993</v>
      </c>
      <c r="AQ3261" s="145" t="s">
        <v>79</v>
      </c>
      <c r="AU3261" s="8"/>
      <c r="AV3261" s="8"/>
      <c r="AW3261" s="2">
        <f>'[2]BoQ HSYC. Trâm check'!$AT3261</f>
        <v>362406.39499012602</v>
      </c>
      <c r="AX3261" s="8">
        <f>F3261*AW3261</f>
        <v>4348876.7398815118</v>
      </c>
      <c r="AY3261" s="8">
        <f>IF(AQ3261="CT",7%,5%)*AX3261</f>
        <v>217443.83699407559</v>
      </c>
      <c r="AZ3261" s="8">
        <f>AX3261*2%</f>
        <v>86977.534797630244</v>
      </c>
      <c r="BA3261" s="8">
        <f>IF(BB3261&gt;0,0,AX3261*5%)</f>
        <v>0</v>
      </c>
      <c r="BB3261" s="8">
        <f>(AX3261-BG3261)*35%</f>
        <v>1522106.8589585291</v>
      </c>
      <c r="BC3261" s="8">
        <f>+AX3261+AY3261+AZ3261+BA3261+BB3261</f>
        <v>6175404.9706317466</v>
      </c>
      <c r="BD3261" s="8">
        <f>AX3261-AT3261</f>
        <v>4348876.7398815118</v>
      </c>
      <c r="BE3261" s="2"/>
      <c r="BH3261" s="2"/>
    </row>
    <row r="3262" spans="2:60" ht="34" hidden="1" outlineLevel="1" x14ac:dyDescent="0.2">
      <c r="B3262" s="82">
        <v>16</v>
      </c>
      <c r="C3262" s="144" t="s">
        <v>467</v>
      </c>
      <c r="D3262" s="144"/>
      <c r="E3262" s="82" t="s">
        <v>85</v>
      </c>
      <c r="F3262" s="143">
        <v>6</v>
      </c>
      <c r="G3262" s="142">
        <f>+[2]THKL!F3277</f>
        <v>6</v>
      </c>
      <c r="H3262" s="132"/>
      <c r="I3262" s="132"/>
      <c r="J3262" s="132"/>
      <c r="K3262" s="156" t="str">
        <f>$K$202</f>
        <v>Bao gồm</v>
      </c>
      <c r="L3262" s="222">
        <f>1990144+3595820</f>
        <v>5585964</v>
      </c>
      <c r="M3262" s="157">
        <f>SUM(K3262:L3262)</f>
        <v>5585964</v>
      </c>
      <c r="N3262" s="83">
        <f>IF(V3262&lt;&gt;"VTC VHm",_xlfn.XLOOKUP(Z3262,$AC$4015:$AC$4035,$AD$4015:$AD$4035,0)*M3262,_xlfn.XLOOKUP(Z3262,$AC$4015:$AC$4035,$AD$4015:$AD$4035,0)*L3262)</f>
        <v>0</v>
      </c>
      <c r="O3262" s="83">
        <f>IF(V3262&lt;&gt;"VTC VHm",_xlfn.XLOOKUP(Z3262,$AC$4015:$AC$4035,$AE$4015:$AE$4035,0)*M3262,_xlfn.XLOOKUP(Z3262,$AC$4015:$AC$4035,$AE$4015:$AE$4035,0)*L3262)</f>
        <v>0</v>
      </c>
      <c r="P3262" s="83">
        <f>SUM(N3262:O3262)</f>
        <v>0</v>
      </c>
      <c r="Q3262" s="157">
        <f>M3262*G3262</f>
        <v>33515784</v>
      </c>
      <c r="R3262" s="157">
        <f>G3262*P3262</f>
        <v>0</v>
      </c>
      <c r="S3262" s="83">
        <f>SUM(Q3262:R3262)</f>
        <v>33515784</v>
      </c>
      <c r="T3262" s="156" t="s">
        <v>457</v>
      </c>
      <c r="U3262" s="132"/>
      <c r="V3262" s="132"/>
      <c r="W3262" s="132"/>
      <c r="X3262" s="44" t="s">
        <v>33</v>
      </c>
      <c r="Y3262" s="44"/>
      <c r="Z3262" s="44" t="s">
        <v>1</v>
      </c>
      <c r="AA3262" s="44" t="s">
        <v>80</v>
      </c>
      <c r="AB3262" s="2">
        <v>362406.39499012602</v>
      </c>
      <c r="AC3262" s="2">
        <v>2174438.3699407559</v>
      </c>
      <c r="AD3262" s="2">
        <f>+M3262</f>
        <v>5585964</v>
      </c>
      <c r="AE3262" s="2">
        <f>+AD3262*14%</f>
        <v>782034.96000000008</v>
      </c>
      <c r="AF3262" s="155">
        <f>+AD3262*35%</f>
        <v>1955087.4</v>
      </c>
      <c r="AG3262" s="2">
        <f>+AD3262*F3262</f>
        <v>33515784</v>
      </c>
      <c r="AH3262" s="2">
        <f>+AE3262*F3262</f>
        <v>4692209.7600000007</v>
      </c>
      <c r="AI3262" s="2">
        <f>+AF3262*F3262</f>
        <v>11730524.399999999</v>
      </c>
      <c r="AJ3262" s="2">
        <f>SUM(AG3262:AI3262)</f>
        <v>49938518.159999996</v>
      </c>
      <c r="AK3262" s="2">
        <f>+AD3262*G3262</f>
        <v>33515784</v>
      </c>
      <c r="AL3262" s="2">
        <f>+AE3262*G3262</f>
        <v>4692209.7600000007</v>
      </c>
      <c r="AM3262" s="2">
        <f>+AF3262*G3262</f>
        <v>11730524.399999999</v>
      </c>
      <c r="AN3262" s="155">
        <f>SUM(AK3262:AM3262)</f>
        <v>49938518.159999996</v>
      </c>
      <c r="AQ3262" s="145" t="s">
        <v>79</v>
      </c>
      <c r="AU3262" s="8"/>
      <c r="AV3262" s="8"/>
      <c r="AW3262" s="2">
        <f>'[2]BoQ HSYC. Trâm check'!$AT3262</f>
        <v>362406.39499012602</v>
      </c>
      <c r="AX3262" s="8">
        <f>F3262*AW3262</f>
        <v>2174438.3699407559</v>
      </c>
      <c r="AY3262" s="8">
        <f>IF(AQ3262="CT",7%,5%)*AX3262</f>
        <v>108721.9184970378</v>
      </c>
      <c r="AZ3262" s="8">
        <f>AX3262*2%</f>
        <v>43488.767398815122</v>
      </c>
      <c r="BA3262" s="8">
        <f>IF(BB3262&gt;0,0,AX3262*5%)</f>
        <v>0</v>
      </c>
      <c r="BB3262" s="8">
        <f>(AX3262-BG3262)*35%</f>
        <v>761053.42947926454</v>
      </c>
      <c r="BC3262" s="8">
        <f>+AX3262+AY3262+AZ3262+BA3262+BB3262</f>
        <v>3087702.4853158733</v>
      </c>
      <c r="BD3262" s="8">
        <f>AX3262-AT3262</f>
        <v>2174438.3699407559</v>
      </c>
      <c r="BE3262" s="2"/>
      <c r="BH3262" s="2"/>
    </row>
    <row r="3263" spans="2:60" ht="34" hidden="1" outlineLevel="1" x14ac:dyDescent="0.2">
      <c r="B3263" s="82">
        <v>17</v>
      </c>
      <c r="C3263" s="144" t="s">
        <v>466</v>
      </c>
      <c r="D3263" s="144"/>
      <c r="E3263" s="82" t="s">
        <v>85</v>
      </c>
      <c r="F3263" s="143">
        <v>5</v>
      </c>
      <c r="G3263" s="142">
        <f>+[2]THKL!F3278</f>
        <v>5</v>
      </c>
      <c r="H3263" s="132"/>
      <c r="I3263" s="132"/>
      <c r="J3263" s="132"/>
      <c r="K3263" s="156" t="str">
        <f>$K$202</f>
        <v>Bao gồm</v>
      </c>
      <c r="L3263" s="222">
        <f>2200000+3595820</f>
        <v>5795820</v>
      </c>
      <c r="M3263" s="157">
        <f>SUM(K3263:L3263)</f>
        <v>5795820</v>
      </c>
      <c r="N3263" s="83">
        <f>IF(V3263&lt;&gt;"VTC VHm",_xlfn.XLOOKUP(Z3263,$AC$4015:$AC$4035,$AD$4015:$AD$4035,0)*M3263,_xlfn.XLOOKUP(Z3263,$AC$4015:$AC$4035,$AD$4015:$AD$4035,0)*L3263)</f>
        <v>0</v>
      </c>
      <c r="O3263" s="83">
        <f>IF(V3263&lt;&gt;"VTC VHm",_xlfn.XLOOKUP(Z3263,$AC$4015:$AC$4035,$AE$4015:$AE$4035,0)*M3263,_xlfn.XLOOKUP(Z3263,$AC$4015:$AC$4035,$AE$4015:$AE$4035,0)*L3263)</f>
        <v>0</v>
      </c>
      <c r="P3263" s="83">
        <f>SUM(N3263:O3263)</f>
        <v>0</v>
      </c>
      <c r="Q3263" s="157">
        <f>M3263*G3263</f>
        <v>28979100</v>
      </c>
      <c r="R3263" s="157">
        <f>G3263*P3263</f>
        <v>0</v>
      </c>
      <c r="S3263" s="83">
        <f>SUM(Q3263:R3263)</f>
        <v>28979100</v>
      </c>
      <c r="T3263" s="156" t="s">
        <v>457</v>
      </c>
      <c r="U3263" s="132"/>
      <c r="V3263" s="132"/>
      <c r="W3263" s="132"/>
      <c r="X3263" s="44" t="s">
        <v>33</v>
      </c>
      <c r="Y3263" s="44"/>
      <c r="Z3263" s="44" t="s">
        <v>1</v>
      </c>
      <c r="AA3263" s="44" t="s">
        <v>80</v>
      </c>
      <c r="AB3263" s="2">
        <v>369304.89440012607</v>
      </c>
      <c r="AC3263" s="2">
        <v>1846524.4720006303</v>
      </c>
      <c r="AD3263" s="2">
        <f>+M3263</f>
        <v>5795820</v>
      </c>
      <c r="AE3263" s="2">
        <f>+AD3263*14%</f>
        <v>811414.8</v>
      </c>
      <c r="AF3263" s="155">
        <f>+AD3263*35%</f>
        <v>2028536.9999999998</v>
      </c>
      <c r="AG3263" s="2">
        <f>+AD3263*F3263</f>
        <v>28979100</v>
      </c>
      <c r="AH3263" s="2">
        <f>+AE3263*F3263</f>
        <v>4057074</v>
      </c>
      <c r="AI3263" s="2">
        <f>+AF3263*F3263</f>
        <v>10142684.999999998</v>
      </c>
      <c r="AJ3263" s="2">
        <f>SUM(AG3263:AI3263)</f>
        <v>43178859</v>
      </c>
      <c r="AK3263" s="2">
        <f>+AD3263*G3263</f>
        <v>28979100</v>
      </c>
      <c r="AL3263" s="2">
        <f>+AE3263*G3263</f>
        <v>4057074</v>
      </c>
      <c r="AM3263" s="2">
        <f>+AF3263*G3263</f>
        <v>10142684.999999998</v>
      </c>
      <c r="AN3263" s="155">
        <f>SUM(AK3263:AM3263)</f>
        <v>43178859</v>
      </c>
      <c r="AQ3263" s="145" t="s">
        <v>79</v>
      </c>
      <c r="AU3263" s="8"/>
      <c r="AV3263" s="8"/>
      <c r="AW3263" s="2">
        <f>'[2]BoQ HSYC. Trâm check'!$AT3263</f>
        <v>369304.89440012607</v>
      </c>
      <c r="AX3263" s="8">
        <f>F3263*AW3263</f>
        <v>1846524.4720006303</v>
      </c>
      <c r="AY3263" s="8">
        <f>IF(AQ3263="CT",7%,5%)*AX3263</f>
        <v>92326.223600031517</v>
      </c>
      <c r="AZ3263" s="8">
        <f>AX3263*2%</f>
        <v>36930.489440012607</v>
      </c>
      <c r="BA3263" s="8">
        <f>IF(BB3263&gt;0,0,AX3263*5%)</f>
        <v>0</v>
      </c>
      <c r="BB3263" s="8">
        <f>(AX3263-BG3263)*35%</f>
        <v>646283.56520022056</v>
      </c>
      <c r="BC3263" s="8">
        <f>+AX3263+AY3263+AZ3263+BA3263+BB3263</f>
        <v>2622064.750240895</v>
      </c>
      <c r="BD3263" s="8">
        <f>AX3263-AT3263</f>
        <v>1846524.4720006303</v>
      </c>
      <c r="BE3263" s="2"/>
      <c r="BH3263" s="2"/>
    </row>
    <row r="3264" spans="2:60" ht="34" hidden="1" outlineLevel="1" x14ac:dyDescent="0.2">
      <c r="B3264" s="82">
        <v>18</v>
      </c>
      <c r="C3264" s="144" t="s">
        <v>466</v>
      </c>
      <c r="D3264" s="144"/>
      <c r="E3264" s="82" t="s">
        <v>85</v>
      </c>
      <c r="F3264" s="143">
        <v>2</v>
      </c>
      <c r="G3264" s="142">
        <f>+[2]THKL!F3279</f>
        <v>2</v>
      </c>
      <c r="H3264" s="132"/>
      <c r="I3264" s="132"/>
      <c r="J3264" s="132"/>
      <c r="K3264" s="156" t="str">
        <f>$K$202</f>
        <v>Bao gồm</v>
      </c>
      <c r="L3264" s="222">
        <f>2200000+3595820</f>
        <v>5795820</v>
      </c>
      <c r="M3264" s="157">
        <f>SUM(K3264:L3264)</f>
        <v>5795820</v>
      </c>
      <c r="N3264" s="83">
        <f>IF(V3264&lt;&gt;"VTC VHm",_xlfn.XLOOKUP(Z3264,$AC$4015:$AC$4035,$AD$4015:$AD$4035,0)*M3264,_xlfn.XLOOKUP(Z3264,$AC$4015:$AC$4035,$AD$4015:$AD$4035,0)*L3264)</f>
        <v>0</v>
      </c>
      <c r="O3264" s="83">
        <f>IF(V3264&lt;&gt;"VTC VHm",_xlfn.XLOOKUP(Z3264,$AC$4015:$AC$4035,$AE$4015:$AE$4035,0)*M3264,_xlfn.XLOOKUP(Z3264,$AC$4015:$AC$4035,$AE$4015:$AE$4035,0)*L3264)</f>
        <v>0</v>
      </c>
      <c r="P3264" s="83">
        <f>SUM(N3264:O3264)</f>
        <v>0</v>
      </c>
      <c r="Q3264" s="157">
        <f>M3264*G3264</f>
        <v>11591640</v>
      </c>
      <c r="R3264" s="157">
        <f>G3264*P3264</f>
        <v>0</v>
      </c>
      <c r="S3264" s="83">
        <f>SUM(Q3264:R3264)</f>
        <v>11591640</v>
      </c>
      <c r="T3264" s="156" t="s">
        <v>457</v>
      </c>
      <c r="U3264" s="132"/>
      <c r="V3264" s="132"/>
      <c r="W3264" s="132"/>
      <c r="X3264" s="44" t="s">
        <v>33</v>
      </c>
      <c r="Y3264" s="44"/>
      <c r="Z3264" s="44" t="s">
        <v>1</v>
      </c>
      <c r="AA3264" s="44" t="s">
        <v>80</v>
      </c>
      <c r="AB3264" s="2">
        <v>369304.89440012607</v>
      </c>
      <c r="AC3264" s="2">
        <v>738609.78880025214</v>
      </c>
      <c r="AD3264" s="2">
        <f>+M3264</f>
        <v>5795820</v>
      </c>
      <c r="AE3264" s="2">
        <f>+AD3264*14%</f>
        <v>811414.8</v>
      </c>
      <c r="AF3264" s="155">
        <f>+AD3264*35%</f>
        <v>2028536.9999999998</v>
      </c>
      <c r="AG3264" s="2">
        <f>+AD3264*F3264</f>
        <v>11591640</v>
      </c>
      <c r="AH3264" s="2">
        <f>+AE3264*F3264</f>
        <v>1622829.6</v>
      </c>
      <c r="AI3264" s="2">
        <f>+AF3264*F3264</f>
        <v>4057073.9999999995</v>
      </c>
      <c r="AJ3264" s="2">
        <f>SUM(AG3264:AI3264)</f>
        <v>17271543.599999998</v>
      </c>
      <c r="AK3264" s="2">
        <f>+AD3264*G3264</f>
        <v>11591640</v>
      </c>
      <c r="AL3264" s="2">
        <f>+AE3264*G3264</f>
        <v>1622829.6</v>
      </c>
      <c r="AM3264" s="2">
        <f>+AF3264*G3264</f>
        <v>4057073.9999999995</v>
      </c>
      <c r="AN3264" s="155">
        <f>SUM(AK3264:AM3264)</f>
        <v>17271543.599999998</v>
      </c>
      <c r="AQ3264" s="145" t="s">
        <v>79</v>
      </c>
      <c r="AU3264" s="8"/>
      <c r="AV3264" s="8"/>
      <c r="AW3264" s="2">
        <f>'[2]BoQ HSYC. Trâm check'!$AT3264</f>
        <v>369304.89440012607</v>
      </c>
      <c r="AX3264" s="8">
        <f>F3264*AW3264</f>
        <v>738609.78880025214</v>
      </c>
      <c r="AY3264" s="8">
        <f>IF(AQ3264="CT",7%,5%)*AX3264</f>
        <v>36930.489440012607</v>
      </c>
      <c r="AZ3264" s="8">
        <f>AX3264*2%</f>
        <v>14772.195776005043</v>
      </c>
      <c r="BA3264" s="8">
        <f>IF(BB3264&gt;0,0,AX3264*5%)</f>
        <v>0</v>
      </c>
      <c r="BB3264" s="8">
        <f>(AX3264-BG3264)*35%</f>
        <v>258513.42608008822</v>
      </c>
      <c r="BC3264" s="8">
        <f>+AX3264+AY3264+AZ3264+BA3264+BB3264</f>
        <v>1048825.900096358</v>
      </c>
      <c r="BD3264" s="8">
        <f>AX3264-AT3264</f>
        <v>738609.78880025214</v>
      </c>
      <c r="BE3264" s="2"/>
      <c r="BH3264" s="2"/>
    </row>
    <row r="3265" spans="1:60" ht="34" hidden="1" outlineLevel="1" x14ac:dyDescent="0.2">
      <c r="B3265" s="82">
        <v>19</v>
      </c>
      <c r="C3265" s="144" t="s">
        <v>465</v>
      </c>
      <c r="D3265" s="144"/>
      <c r="E3265" s="82" t="s">
        <v>85</v>
      </c>
      <c r="F3265" s="143">
        <v>3</v>
      </c>
      <c r="G3265" s="142">
        <f>+[2]THKL!F3280</f>
        <v>3</v>
      </c>
      <c r="H3265" s="132"/>
      <c r="I3265" s="132"/>
      <c r="J3265" s="132"/>
      <c r="K3265" s="156" t="str">
        <f>$K$202</f>
        <v>Bao gồm</v>
      </c>
      <c r="L3265" s="222">
        <f>2200000+3595820</f>
        <v>5795820</v>
      </c>
      <c r="M3265" s="157">
        <f>SUM(K3265:L3265)</f>
        <v>5795820</v>
      </c>
      <c r="N3265" s="83">
        <f>IF(V3265&lt;&gt;"VTC VHm",_xlfn.XLOOKUP(Z3265,$AC$4015:$AC$4035,$AD$4015:$AD$4035,0)*M3265,_xlfn.XLOOKUP(Z3265,$AC$4015:$AC$4035,$AD$4015:$AD$4035,0)*L3265)</f>
        <v>0</v>
      </c>
      <c r="O3265" s="83">
        <f>IF(V3265&lt;&gt;"VTC VHm",_xlfn.XLOOKUP(Z3265,$AC$4015:$AC$4035,$AE$4015:$AE$4035,0)*M3265,_xlfn.XLOOKUP(Z3265,$AC$4015:$AC$4035,$AE$4015:$AE$4035,0)*L3265)</f>
        <v>0</v>
      </c>
      <c r="P3265" s="83">
        <f>SUM(N3265:O3265)</f>
        <v>0</v>
      </c>
      <c r="Q3265" s="157">
        <f>M3265*G3265</f>
        <v>17387460</v>
      </c>
      <c r="R3265" s="157">
        <f>G3265*P3265</f>
        <v>0</v>
      </c>
      <c r="S3265" s="83">
        <f>SUM(Q3265:R3265)</f>
        <v>17387460</v>
      </c>
      <c r="T3265" s="156" t="s">
        <v>457</v>
      </c>
      <c r="U3265" s="132"/>
      <c r="V3265" s="132"/>
      <c r="W3265" s="132"/>
      <c r="X3265" s="44" t="s">
        <v>33</v>
      </c>
      <c r="Y3265" s="44"/>
      <c r="Z3265" s="44" t="s">
        <v>1</v>
      </c>
      <c r="AA3265" s="44" t="s">
        <v>80</v>
      </c>
      <c r="AB3265" s="2">
        <v>352058.64587512601</v>
      </c>
      <c r="AC3265" s="2">
        <v>1056175.9376253779</v>
      </c>
      <c r="AD3265" s="2">
        <f>+M3265</f>
        <v>5795820</v>
      </c>
      <c r="AE3265" s="2">
        <f>+AD3265*14%</f>
        <v>811414.8</v>
      </c>
      <c r="AF3265" s="155">
        <f>+AD3265*35%</f>
        <v>2028536.9999999998</v>
      </c>
      <c r="AG3265" s="2">
        <f>+AD3265*F3265</f>
        <v>17387460</v>
      </c>
      <c r="AH3265" s="2">
        <f>+AE3265*F3265</f>
        <v>2434244.4000000004</v>
      </c>
      <c r="AI3265" s="2">
        <f>+AF3265*F3265</f>
        <v>6085610.9999999991</v>
      </c>
      <c r="AJ3265" s="2">
        <f>SUM(AG3265:AI3265)</f>
        <v>25907315.399999999</v>
      </c>
      <c r="AK3265" s="2">
        <f>+AD3265*G3265</f>
        <v>17387460</v>
      </c>
      <c r="AL3265" s="2">
        <f>+AE3265*G3265</f>
        <v>2434244.4000000004</v>
      </c>
      <c r="AM3265" s="2">
        <f>+AF3265*G3265</f>
        <v>6085610.9999999991</v>
      </c>
      <c r="AN3265" s="155">
        <f>SUM(AK3265:AM3265)</f>
        <v>25907315.399999999</v>
      </c>
      <c r="AQ3265" s="145" t="s">
        <v>79</v>
      </c>
      <c r="AU3265" s="8"/>
      <c r="AV3265" s="8"/>
      <c r="AW3265" s="2">
        <f>'[2]BoQ HSYC. Trâm check'!$AT3265</f>
        <v>352058.64587512601</v>
      </c>
      <c r="AX3265" s="8">
        <f>F3265*AW3265</f>
        <v>1056175.9376253779</v>
      </c>
      <c r="AY3265" s="8">
        <f>IF(AQ3265="CT",7%,5%)*AX3265</f>
        <v>52808.7968812689</v>
      </c>
      <c r="AZ3265" s="8">
        <f>AX3265*2%</f>
        <v>21123.51875250756</v>
      </c>
      <c r="BA3265" s="8">
        <f>IF(BB3265&gt;0,0,AX3265*5%)</f>
        <v>0</v>
      </c>
      <c r="BB3265" s="8">
        <f>(AX3265-BG3265)*35%</f>
        <v>369661.57816888223</v>
      </c>
      <c r="BC3265" s="8">
        <f>+AX3265+AY3265+AZ3265+BA3265+BB3265</f>
        <v>1499769.8314280368</v>
      </c>
      <c r="BD3265" s="8">
        <f>AX3265-AT3265</f>
        <v>1056175.9376253779</v>
      </c>
      <c r="BE3265" s="2"/>
      <c r="BH3265" s="2"/>
    </row>
    <row r="3266" spans="1:60" ht="17" hidden="1" outlineLevel="1" x14ac:dyDescent="0.2">
      <c r="A3266" s="1" t="s">
        <v>459</v>
      </c>
      <c r="B3266" s="82">
        <v>20</v>
      </c>
      <c r="C3266" s="144" t="s">
        <v>464</v>
      </c>
      <c r="D3266" s="144"/>
      <c r="E3266" s="82" t="s">
        <v>85</v>
      </c>
      <c r="F3266" s="143">
        <v>12</v>
      </c>
      <c r="G3266" s="142">
        <f>+[2]THKL!F3281</f>
        <v>12</v>
      </c>
      <c r="H3266" s="132"/>
      <c r="I3266" s="132"/>
      <c r="J3266" s="132"/>
      <c r="K3266" s="156" t="str">
        <f>$K$202</f>
        <v>Bao gồm</v>
      </c>
      <c r="L3266" s="222">
        <v>1990144</v>
      </c>
      <c r="M3266" s="157">
        <f>SUM(K3266:L3266)</f>
        <v>1990144</v>
      </c>
      <c r="N3266" s="83">
        <f>IF(V3266&lt;&gt;"VTC VHm",_xlfn.XLOOKUP(Z3266,$AC$4015:$AC$4035,$AD$4015:$AD$4035,0)*M3266,_xlfn.XLOOKUP(Z3266,$AC$4015:$AC$4035,$AD$4015:$AD$4035,0)*L3266)</f>
        <v>0</v>
      </c>
      <c r="O3266" s="83">
        <f>IF(V3266&lt;&gt;"VTC VHm",_xlfn.XLOOKUP(Z3266,$AC$4015:$AC$4035,$AE$4015:$AE$4035,0)*M3266,_xlfn.XLOOKUP(Z3266,$AC$4015:$AC$4035,$AE$4015:$AE$4035,0)*L3266)</f>
        <v>0</v>
      </c>
      <c r="P3266" s="83">
        <f>SUM(N3266:O3266)</f>
        <v>0</v>
      </c>
      <c r="Q3266" s="157">
        <f>M3266*G3266</f>
        <v>23881728</v>
      </c>
      <c r="R3266" s="157">
        <f>G3266*P3266</f>
        <v>0</v>
      </c>
      <c r="S3266" s="83">
        <f>SUM(Q3266:R3266)</f>
        <v>23881728</v>
      </c>
      <c r="T3266" s="156" t="s">
        <v>457</v>
      </c>
      <c r="U3266" s="132"/>
      <c r="V3266" s="132"/>
      <c r="W3266" s="132"/>
      <c r="X3266" s="44" t="s">
        <v>33</v>
      </c>
      <c r="Y3266" s="44"/>
      <c r="Z3266" s="44" t="s">
        <v>1</v>
      </c>
      <c r="AA3266" s="44" t="s">
        <v>80</v>
      </c>
      <c r="AB3266" s="2">
        <v>686313.52613999986</v>
      </c>
      <c r="AC3266" s="2">
        <v>8235762.3136799987</v>
      </c>
      <c r="AD3266" s="2">
        <f>+M3266</f>
        <v>1990144</v>
      </c>
      <c r="AE3266" s="2">
        <f>+AD3266*14%</f>
        <v>278620.16000000003</v>
      </c>
      <c r="AF3266" s="155">
        <f>+AD3266*35%</f>
        <v>696550.39999999991</v>
      </c>
      <c r="AG3266" s="2">
        <f>+AD3266*F3266</f>
        <v>23881728</v>
      </c>
      <c r="AH3266" s="2">
        <f>+AE3266*F3266</f>
        <v>3343441.9200000004</v>
      </c>
      <c r="AI3266" s="2">
        <f>+AF3266*F3266</f>
        <v>8358604.7999999989</v>
      </c>
      <c r="AJ3266" s="2">
        <f>SUM(AG3266:AI3266)</f>
        <v>35583774.719999999</v>
      </c>
      <c r="AK3266" s="2">
        <f>+AD3266*G3266</f>
        <v>23881728</v>
      </c>
      <c r="AL3266" s="2">
        <f>+AE3266*G3266</f>
        <v>3343441.9200000004</v>
      </c>
      <c r="AM3266" s="2">
        <f>+AF3266*G3266</f>
        <v>8358604.7999999989</v>
      </c>
      <c r="AN3266" s="155">
        <f>SUM(AK3266:AM3266)</f>
        <v>35583774.719999999</v>
      </c>
      <c r="AQ3266" s="145" t="s">
        <v>79</v>
      </c>
      <c r="AU3266" s="8"/>
      <c r="AV3266" s="8"/>
      <c r="AW3266" s="2">
        <f>'[2]BoQ HSYC. Trâm check'!$AT3266</f>
        <v>686313.52613999986</v>
      </c>
      <c r="AX3266" s="8">
        <f>F3266*AW3266</f>
        <v>8235762.3136799987</v>
      </c>
      <c r="AY3266" s="8">
        <f>IF(AQ3266="CT",7%,5%)*AX3266</f>
        <v>411788.11568399996</v>
      </c>
      <c r="AZ3266" s="8">
        <f>AX3266*2%</f>
        <v>164715.24627359997</v>
      </c>
      <c r="BA3266" s="8">
        <f>IF(BB3266&gt;0,0,AX3266*5%)</f>
        <v>0</v>
      </c>
      <c r="BB3266" s="8">
        <f>(AX3266-BG3266)*35%</f>
        <v>2882516.8097879994</v>
      </c>
      <c r="BC3266" s="8">
        <f>+AX3266+AY3266+AZ3266+BA3266+BB3266</f>
        <v>11694782.485425599</v>
      </c>
      <c r="BD3266" s="8">
        <f>AX3266-AT3266</f>
        <v>8235762.3136799987</v>
      </c>
      <c r="BE3266" s="2"/>
      <c r="BH3266" s="2"/>
    </row>
    <row r="3267" spans="1:60" ht="17" hidden="1" outlineLevel="1" x14ac:dyDescent="0.2">
      <c r="A3267" s="1" t="s">
        <v>459</v>
      </c>
      <c r="B3267" s="82">
        <v>21</v>
      </c>
      <c r="C3267" s="144" t="s">
        <v>463</v>
      </c>
      <c r="D3267" s="144"/>
      <c r="E3267" s="82" t="s">
        <v>85</v>
      </c>
      <c r="F3267" s="143">
        <v>6</v>
      </c>
      <c r="G3267" s="142">
        <f>+[2]THKL!F3282</f>
        <v>6</v>
      </c>
      <c r="H3267" s="132"/>
      <c r="I3267" s="132"/>
      <c r="J3267" s="132"/>
      <c r="K3267" s="156" t="str">
        <f>$K$202</f>
        <v>Bao gồm</v>
      </c>
      <c r="L3267" s="222">
        <v>1990144</v>
      </c>
      <c r="M3267" s="157">
        <f>SUM(K3267:L3267)</f>
        <v>1990144</v>
      </c>
      <c r="N3267" s="83">
        <f>IF(V3267&lt;&gt;"VTC VHm",_xlfn.XLOOKUP(Z3267,$AC$4015:$AC$4035,$AD$4015:$AD$4035,0)*M3267,_xlfn.XLOOKUP(Z3267,$AC$4015:$AC$4035,$AD$4015:$AD$4035,0)*L3267)</f>
        <v>0</v>
      </c>
      <c r="O3267" s="83">
        <f>IF(V3267&lt;&gt;"VTC VHm",_xlfn.XLOOKUP(Z3267,$AC$4015:$AC$4035,$AE$4015:$AE$4035,0)*M3267,_xlfn.XLOOKUP(Z3267,$AC$4015:$AC$4035,$AE$4015:$AE$4035,0)*L3267)</f>
        <v>0</v>
      </c>
      <c r="P3267" s="83">
        <f>SUM(N3267:O3267)</f>
        <v>0</v>
      </c>
      <c r="Q3267" s="157">
        <f>M3267*G3267</f>
        <v>11940864</v>
      </c>
      <c r="R3267" s="157">
        <f>G3267*P3267</f>
        <v>0</v>
      </c>
      <c r="S3267" s="83">
        <f>SUM(Q3267:R3267)</f>
        <v>11940864</v>
      </c>
      <c r="T3267" s="156" t="s">
        <v>457</v>
      </c>
      <c r="U3267" s="132"/>
      <c r="V3267" s="132"/>
      <c r="W3267" s="132"/>
      <c r="X3267" s="44" t="s">
        <v>33</v>
      </c>
      <c r="Y3267" s="44"/>
      <c r="Z3267" s="44" t="s">
        <v>1</v>
      </c>
      <c r="AA3267" s="44" t="s">
        <v>80</v>
      </c>
      <c r="AB3267" s="2">
        <v>1544205.4338150001</v>
      </c>
      <c r="AC3267" s="2">
        <v>9265232.6028899997</v>
      </c>
      <c r="AD3267" s="2">
        <f>+M3267</f>
        <v>1990144</v>
      </c>
      <c r="AE3267" s="2">
        <f>+AD3267*14%</f>
        <v>278620.16000000003</v>
      </c>
      <c r="AF3267" s="155">
        <f>+AD3267*35%</f>
        <v>696550.39999999991</v>
      </c>
      <c r="AG3267" s="2">
        <f>+AD3267*F3267</f>
        <v>11940864</v>
      </c>
      <c r="AH3267" s="2">
        <f>+AE3267*F3267</f>
        <v>1671720.9600000002</v>
      </c>
      <c r="AI3267" s="2">
        <f>+AF3267*F3267</f>
        <v>4179302.3999999994</v>
      </c>
      <c r="AJ3267" s="2">
        <f>SUM(AG3267:AI3267)</f>
        <v>17791887.359999999</v>
      </c>
      <c r="AK3267" s="2">
        <f>+AD3267*G3267</f>
        <v>11940864</v>
      </c>
      <c r="AL3267" s="2">
        <f>+AE3267*G3267</f>
        <v>1671720.9600000002</v>
      </c>
      <c r="AM3267" s="2">
        <f>+AF3267*G3267</f>
        <v>4179302.3999999994</v>
      </c>
      <c r="AN3267" s="155">
        <f>SUM(AK3267:AM3267)</f>
        <v>17791887.359999999</v>
      </c>
      <c r="AQ3267" s="145" t="s">
        <v>79</v>
      </c>
      <c r="AU3267" s="8"/>
      <c r="AV3267" s="8"/>
      <c r="AW3267" s="2">
        <f>'[2]BoQ HSYC. Trâm check'!$AT3267</f>
        <v>1544205.4338150001</v>
      </c>
      <c r="AX3267" s="8">
        <f>F3267*AW3267</f>
        <v>9265232.6028899997</v>
      </c>
      <c r="AY3267" s="8">
        <f>IF(AQ3267="CT",7%,5%)*AX3267</f>
        <v>463261.6301445</v>
      </c>
      <c r="AZ3267" s="8">
        <f>AX3267*2%</f>
        <v>185304.65205780001</v>
      </c>
      <c r="BA3267" s="8">
        <f>IF(BB3267&gt;0,0,AX3267*5%)</f>
        <v>0</v>
      </c>
      <c r="BB3267" s="8">
        <f>(AX3267-BG3267)*35%</f>
        <v>3242831.4110114998</v>
      </c>
      <c r="BC3267" s="8">
        <f>+AX3267+AY3267+AZ3267+BA3267+BB3267</f>
        <v>13156630.2961038</v>
      </c>
      <c r="BD3267" s="8">
        <f>AX3267-AT3267</f>
        <v>9265232.6028899997</v>
      </c>
      <c r="BE3267" s="2"/>
      <c r="BH3267" s="2"/>
    </row>
    <row r="3268" spans="1:60" ht="17" hidden="1" outlineLevel="1" x14ac:dyDescent="0.2">
      <c r="A3268" s="1" t="s">
        <v>459</v>
      </c>
      <c r="B3268" s="82">
        <v>22</v>
      </c>
      <c r="C3268" s="144" t="s">
        <v>462</v>
      </c>
      <c r="D3268" s="144"/>
      <c r="E3268" s="82" t="s">
        <v>85</v>
      </c>
      <c r="F3268" s="143">
        <v>5</v>
      </c>
      <c r="G3268" s="142">
        <f>+[2]THKL!F3283</f>
        <v>5</v>
      </c>
      <c r="H3268" s="132"/>
      <c r="I3268" s="132"/>
      <c r="J3268" s="132"/>
      <c r="K3268" s="156" t="str">
        <f>$K$202</f>
        <v>Bao gồm</v>
      </c>
      <c r="L3268" s="222">
        <v>2200000</v>
      </c>
      <c r="M3268" s="157">
        <f>SUM(K3268:L3268)</f>
        <v>2200000</v>
      </c>
      <c r="N3268" s="83">
        <f>IF(V3268&lt;&gt;"VTC VHm",_xlfn.XLOOKUP(Z3268,$AC$4015:$AC$4035,$AD$4015:$AD$4035,0)*M3268,_xlfn.XLOOKUP(Z3268,$AC$4015:$AC$4035,$AD$4015:$AD$4035,0)*L3268)</f>
        <v>0</v>
      </c>
      <c r="O3268" s="83">
        <f>IF(V3268&lt;&gt;"VTC VHm",_xlfn.XLOOKUP(Z3268,$AC$4015:$AC$4035,$AE$4015:$AE$4035,0)*M3268,_xlfn.XLOOKUP(Z3268,$AC$4015:$AC$4035,$AE$4015:$AE$4035,0)*L3268)</f>
        <v>0</v>
      </c>
      <c r="P3268" s="83">
        <f>SUM(N3268:O3268)</f>
        <v>0</v>
      </c>
      <c r="Q3268" s="157">
        <f>M3268*G3268</f>
        <v>11000000</v>
      </c>
      <c r="R3268" s="157">
        <f>G3268*P3268</f>
        <v>0</v>
      </c>
      <c r="S3268" s="83">
        <f>SUM(Q3268:R3268)</f>
        <v>11000000</v>
      </c>
      <c r="T3268" s="156" t="s">
        <v>457</v>
      </c>
      <c r="U3268" s="132"/>
      <c r="V3268" s="132"/>
      <c r="W3268" s="132"/>
      <c r="X3268" s="44" t="s">
        <v>33</v>
      </c>
      <c r="Y3268" s="44"/>
      <c r="Z3268" s="44" t="s">
        <v>1</v>
      </c>
      <c r="AA3268" s="44" t="s">
        <v>80</v>
      </c>
      <c r="AB3268" s="2">
        <v>869161.11699999997</v>
      </c>
      <c r="AC3268" s="2">
        <v>4345805.585</v>
      </c>
      <c r="AD3268" s="2">
        <f>+M3268</f>
        <v>2200000</v>
      </c>
      <c r="AE3268" s="2">
        <f>+AD3268*14%</f>
        <v>308000.00000000006</v>
      </c>
      <c r="AF3268" s="155">
        <f>+AD3268*35%</f>
        <v>770000</v>
      </c>
      <c r="AG3268" s="2">
        <f>+AD3268*F3268</f>
        <v>11000000</v>
      </c>
      <c r="AH3268" s="2">
        <f>+AE3268*F3268</f>
        <v>1540000.0000000002</v>
      </c>
      <c r="AI3268" s="2">
        <f>+AF3268*F3268</f>
        <v>3850000</v>
      </c>
      <c r="AJ3268" s="2">
        <f>SUM(AG3268:AI3268)</f>
        <v>16390000</v>
      </c>
      <c r="AK3268" s="2">
        <f>+AD3268*G3268</f>
        <v>11000000</v>
      </c>
      <c r="AL3268" s="2">
        <f>+AE3268*G3268</f>
        <v>1540000.0000000002</v>
      </c>
      <c r="AM3268" s="2">
        <f>+AF3268*G3268</f>
        <v>3850000</v>
      </c>
      <c r="AN3268" s="155">
        <f>SUM(AK3268:AM3268)</f>
        <v>16390000</v>
      </c>
      <c r="AQ3268" s="145" t="s">
        <v>79</v>
      </c>
      <c r="AU3268" s="8"/>
      <c r="AV3268" s="8"/>
      <c r="AW3268" s="2">
        <f>'[2]BoQ HSYC. Trâm check'!$AT3268</f>
        <v>869161.11699999997</v>
      </c>
      <c r="AX3268" s="8">
        <f>F3268*AW3268</f>
        <v>4345805.585</v>
      </c>
      <c r="AY3268" s="8">
        <f>IF(AQ3268="CT",7%,5%)*AX3268</f>
        <v>217290.27925000002</v>
      </c>
      <c r="AZ3268" s="8">
        <f>AX3268*2%</f>
        <v>86916.111699999994</v>
      </c>
      <c r="BA3268" s="8">
        <f>IF(BB3268&gt;0,0,AX3268*5%)</f>
        <v>0</v>
      </c>
      <c r="BB3268" s="8">
        <f>(AX3268-BG3268)*35%</f>
        <v>1521031.9547499998</v>
      </c>
      <c r="BC3268" s="8">
        <f>+AX3268+AY3268+AZ3268+BA3268+BB3268</f>
        <v>6171043.9306999994</v>
      </c>
      <c r="BD3268" s="8">
        <f>AX3268-AT3268</f>
        <v>4345805.585</v>
      </c>
      <c r="BE3268" s="2"/>
      <c r="BH3268" s="2"/>
    </row>
    <row r="3269" spans="1:60" ht="17" hidden="1" outlineLevel="1" x14ac:dyDescent="0.2">
      <c r="A3269" s="1" t="s">
        <v>459</v>
      </c>
      <c r="B3269" s="82">
        <v>23</v>
      </c>
      <c r="C3269" s="144" t="s">
        <v>461</v>
      </c>
      <c r="D3269" s="144"/>
      <c r="E3269" s="82" t="s">
        <v>85</v>
      </c>
      <c r="F3269" s="143">
        <v>2</v>
      </c>
      <c r="G3269" s="142">
        <f>+[2]THKL!F3284</f>
        <v>2</v>
      </c>
      <c r="H3269" s="132"/>
      <c r="I3269" s="132"/>
      <c r="J3269" s="132"/>
      <c r="K3269" s="156" t="str">
        <f>$K$202</f>
        <v>Bao gồm</v>
      </c>
      <c r="L3269" s="222">
        <v>2200000</v>
      </c>
      <c r="M3269" s="157">
        <f>SUM(K3269:L3269)</f>
        <v>2200000</v>
      </c>
      <c r="N3269" s="83">
        <f>IF(V3269&lt;&gt;"VTC VHm",_xlfn.XLOOKUP(Z3269,$AC$4015:$AC$4035,$AD$4015:$AD$4035,0)*M3269,_xlfn.XLOOKUP(Z3269,$AC$4015:$AC$4035,$AD$4015:$AD$4035,0)*L3269)</f>
        <v>0</v>
      </c>
      <c r="O3269" s="83">
        <f>IF(V3269&lt;&gt;"VTC VHm",_xlfn.XLOOKUP(Z3269,$AC$4015:$AC$4035,$AE$4015:$AE$4035,0)*M3269,_xlfn.XLOOKUP(Z3269,$AC$4015:$AC$4035,$AE$4015:$AE$4035,0)*L3269)</f>
        <v>0</v>
      </c>
      <c r="P3269" s="83">
        <f>SUM(N3269:O3269)</f>
        <v>0</v>
      </c>
      <c r="Q3269" s="157">
        <f>M3269*G3269</f>
        <v>4400000</v>
      </c>
      <c r="R3269" s="157">
        <f>G3269*P3269</f>
        <v>0</v>
      </c>
      <c r="S3269" s="83">
        <f>SUM(Q3269:R3269)</f>
        <v>4400000</v>
      </c>
      <c r="T3269" s="156" t="s">
        <v>457</v>
      </c>
      <c r="U3269" s="132"/>
      <c r="V3269" s="132"/>
      <c r="W3269" s="132"/>
      <c r="X3269" s="44" t="s">
        <v>33</v>
      </c>
      <c r="Y3269" s="44"/>
      <c r="Z3269" s="44" t="s">
        <v>1</v>
      </c>
      <c r="AA3269" s="44" t="s">
        <v>80</v>
      </c>
      <c r="AB3269" s="2">
        <v>869161.11699999997</v>
      </c>
      <c r="AC3269" s="2">
        <v>1738322.2339999999</v>
      </c>
      <c r="AD3269" s="2">
        <f>+M3269</f>
        <v>2200000</v>
      </c>
      <c r="AE3269" s="2">
        <f>+AD3269*14%</f>
        <v>308000.00000000006</v>
      </c>
      <c r="AF3269" s="155">
        <f>+AD3269*35%</f>
        <v>770000</v>
      </c>
      <c r="AG3269" s="2">
        <f>+AD3269*F3269</f>
        <v>4400000</v>
      </c>
      <c r="AH3269" s="2">
        <f>+AE3269*F3269</f>
        <v>616000.00000000012</v>
      </c>
      <c r="AI3269" s="2">
        <f>+AF3269*F3269</f>
        <v>1540000</v>
      </c>
      <c r="AJ3269" s="2">
        <f>SUM(AG3269:AI3269)</f>
        <v>6556000</v>
      </c>
      <c r="AK3269" s="2">
        <f>+AD3269*G3269</f>
        <v>4400000</v>
      </c>
      <c r="AL3269" s="2">
        <f>+AE3269*G3269</f>
        <v>616000.00000000012</v>
      </c>
      <c r="AM3269" s="2">
        <f>+AF3269*G3269</f>
        <v>1540000</v>
      </c>
      <c r="AN3269" s="155">
        <f>SUM(AK3269:AM3269)</f>
        <v>6556000</v>
      </c>
      <c r="AQ3269" s="145" t="s">
        <v>79</v>
      </c>
      <c r="AU3269" s="8"/>
      <c r="AV3269" s="8"/>
      <c r="AW3269" s="2">
        <f>'[2]BoQ HSYC. Trâm check'!$AT3269</f>
        <v>869161.11699999997</v>
      </c>
      <c r="AX3269" s="8">
        <f>F3269*AW3269</f>
        <v>1738322.2339999999</v>
      </c>
      <c r="AY3269" s="8">
        <f>IF(AQ3269="CT",7%,5%)*AX3269</f>
        <v>86916.111700000009</v>
      </c>
      <c r="AZ3269" s="8">
        <f>AX3269*2%</f>
        <v>34766.444680000001</v>
      </c>
      <c r="BA3269" s="8">
        <f>IF(BB3269&gt;0,0,AX3269*5%)</f>
        <v>0</v>
      </c>
      <c r="BB3269" s="8">
        <f>(AX3269-BG3269)*35%</f>
        <v>608412.78189999994</v>
      </c>
      <c r="BC3269" s="8">
        <f>+AX3269+AY3269+AZ3269+BA3269+BB3269</f>
        <v>2468417.57228</v>
      </c>
      <c r="BD3269" s="8">
        <f>AX3269-AT3269</f>
        <v>1738322.2339999999</v>
      </c>
      <c r="BE3269" s="2"/>
      <c r="BH3269" s="2"/>
    </row>
    <row r="3270" spans="1:60" ht="17" hidden="1" outlineLevel="1" x14ac:dyDescent="0.2">
      <c r="A3270" s="1" t="s">
        <v>459</v>
      </c>
      <c r="B3270" s="82">
        <v>24</v>
      </c>
      <c r="C3270" s="144" t="s">
        <v>460</v>
      </c>
      <c r="D3270" s="144"/>
      <c r="E3270" s="82" t="s">
        <v>85</v>
      </c>
      <c r="F3270" s="143">
        <v>5</v>
      </c>
      <c r="G3270" s="142">
        <f>+[2]THKL!F3285</f>
        <v>5</v>
      </c>
      <c r="H3270" s="132"/>
      <c r="I3270" s="132"/>
      <c r="J3270" s="132"/>
      <c r="K3270" s="156" t="str">
        <f>$K$202</f>
        <v>Bao gồm</v>
      </c>
      <c r="L3270" s="222">
        <v>2200000</v>
      </c>
      <c r="M3270" s="157">
        <f>SUM(K3270:L3270)</f>
        <v>2200000</v>
      </c>
      <c r="N3270" s="83">
        <f>IF(V3270&lt;&gt;"VTC VHm",_xlfn.XLOOKUP(Z3270,$AC$4015:$AC$4035,$AD$4015:$AD$4035,0)*M3270,_xlfn.XLOOKUP(Z3270,$AC$4015:$AC$4035,$AD$4015:$AD$4035,0)*L3270)</f>
        <v>0</v>
      </c>
      <c r="O3270" s="83">
        <f>IF(V3270&lt;&gt;"VTC VHm",_xlfn.XLOOKUP(Z3270,$AC$4015:$AC$4035,$AE$4015:$AE$4035,0)*M3270,_xlfn.XLOOKUP(Z3270,$AC$4015:$AC$4035,$AE$4015:$AE$4035,0)*L3270)</f>
        <v>0</v>
      </c>
      <c r="P3270" s="83">
        <f>SUM(N3270:O3270)</f>
        <v>0</v>
      </c>
      <c r="Q3270" s="157">
        <f>M3270*G3270</f>
        <v>11000000</v>
      </c>
      <c r="R3270" s="157">
        <f>G3270*P3270</f>
        <v>0</v>
      </c>
      <c r="S3270" s="83">
        <f>SUM(Q3270:R3270)</f>
        <v>11000000</v>
      </c>
      <c r="T3270" s="156" t="s">
        <v>457</v>
      </c>
      <c r="U3270" s="132"/>
      <c r="V3270" s="132"/>
      <c r="W3270" s="132"/>
      <c r="X3270" s="44" t="s">
        <v>33</v>
      </c>
      <c r="Y3270" s="44"/>
      <c r="Z3270" s="44" t="s">
        <v>1</v>
      </c>
      <c r="AA3270" s="44" t="s">
        <v>80</v>
      </c>
      <c r="AB3270" s="2">
        <v>572799.59000000008</v>
      </c>
      <c r="AC3270" s="2">
        <v>2863997.95</v>
      </c>
      <c r="AD3270" s="2">
        <f>+M3270</f>
        <v>2200000</v>
      </c>
      <c r="AE3270" s="2">
        <f>+AD3270*14%</f>
        <v>308000.00000000006</v>
      </c>
      <c r="AF3270" s="155">
        <f>+AD3270*35%</f>
        <v>770000</v>
      </c>
      <c r="AG3270" s="2">
        <f>+AD3270*F3270</f>
        <v>11000000</v>
      </c>
      <c r="AH3270" s="2">
        <f>+AE3270*F3270</f>
        <v>1540000.0000000002</v>
      </c>
      <c r="AI3270" s="2">
        <f>+AF3270*F3270</f>
        <v>3850000</v>
      </c>
      <c r="AJ3270" s="2">
        <f>SUM(AG3270:AI3270)</f>
        <v>16390000</v>
      </c>
      <c r="AK3270" s="2">
        <f>+AD3270*G3270</f>
        <v>11000000</v>
      </c>
      <c r="AL3270" s="2">
        <f>+AE3270*G3270</f>
        <v>1540000.0000000002</v>
      </c>
      <c r="AM3270" s="2">
        <f>+AF3270*G3270</f>
        <v>3850000</v>
      </c>
      <c r="AN3270" s="155">
        <f>SUM(AK3270:AM3270)</f>
        <v>16390000</v>
      </c>
      <c r="AQ3270" s="145" t="s">
        <v>79</v>
      </c>
      <c r="AU3270" s="8"/>
      <c r="AV3270" s="8"/>
      <c r="AW3270" s="2">
        <f>'[2]BoQ HSYC. Trâm check'!$AT3270</f>
        <v>572799.59000000008</v>
      </c>
      <c r="AX3270" s="8">
        <f>F3270*AW3270</f>
        <v>2863997.95</v>
      </c>
      <c r="AY3270" s="8">
        <f>IF(AQ3270="CT",7%,5%)*AX3270</f>
        <v>143199.89750000002</v>
      </c>
      <c r="AZ3270" s="8">
        <f>AX3270*2%</f>
        <v>57279.959000000003</v>
      </c>
      <c r="BA3270" s="8">
        <f>IF(BB3270&gt;0,0,AX3270*5%)</f>
        <v>0</v>
      </c>
      <c r="BB3270" s="8">
        <f>(AX3270-BG3270)*35%</f>
        <v>1002399.2825</v>
      </c>
      <c r="BC3270" s="8">
        <f>+AX3270+AY3270+AZ3270+BA3270+BB3270</f>
        <v>4066877.0889999997</v>
      </c>
      <c r="BD3270" s="8">
        <f>AX3270-AT3270</f>
        <v>2863997.95</v>
      </c>
      <c r="BE3270" s="2"/>
      <c r="BH3270" s="2"/>
    </row>
    <row r="3271" spans="1:60" ht="17" hidden="1" outlineLevel="1" x14ac:dyDescent="0.2">
      <c r="A3271" s="1" t="s">
        <v>459</v>
      </c>
      <c r="B3271" s="82">
        <v>25</v>
      </c>
      <c r="C3271" s="144" t="s">
        <v>458</v>
      </c>
      <c r="D3271" s="144"/>
      <c r="E3271" s="82" t="s">
        <v>129</v>
      </c>
      <c r="F3271" s="143">
        <v>84</v>
      </c>
      <c r="G3271" s="142">
        <f>+[2]THKL!F3286</f>
        <v>90</v>
      </c>
      <c r="H3271" s="132"/>
      <c r="I3271" s="132"/>
      <c r="J3271" s="132"/>
      <c r="K3271" s="156" t="str">
        <f>$K$202</f>
        <v>Bao gồm</v>
      </c>
      <c r="L3271" s="222">
        <v>3595820</v>
      </c>
      <c r="M3271" s="157">
        <f>SUM(K3271:L3271)</f>
        <v>3595820</v>
      </c>
      <c r="N3271" s="83">
        <f>IF(V3271&lt;&gt;"VTC VHm",_xlfn.XLOOKUP(Z3271,$AC$4015:$AC$4035,$AD$4015:$AD$4035,0)*M3271,_xlfn.XLOOKUP(Z3271,$AC$4015:$AC$4035,$AD$4015:$AD$4035,0)*L3271)</f>
        <v>0</v>
      </c>
      <c r="O3271" s="83">
        <f>IF(V3271&lt;&gt;"VTC VHm",_xlfn.XLOOKUP(Z3271,$AC$4015:$AC$4035,$AE$4015:$AE$4035,0)*M3271,_xlfn.XLOOKUP(Z3271,$AC$4015:$AC$4035,$AE$4015:$AE$4035,0)*L3271)</f>
        <v>0</v>
      </c>
      <c r="P3271" s="83">
        <f>SUM(N3271:O3271)</f>
        <v>0</v>
      </c>
      <c r="Q3271" s="157">
        <f>M3271*G3271</f>
        <v>323623800</v>
      </c>
      <c r="R3271" s="157">
        <f>G3271*P3271</f>
        <v>0</v>
      </c>
      <c r="S3271" s="83">
        <f>SUM(Q3271:R3271)</f>
        <v>323623800</v>
      </c>
      <c r="T3271" s="156" t="s">
        <v>457</v>
      </c>
      <c r="U3271" s="132"/>
      <c r="V3271" s="132"/>
      <c r="W3271" s="132"/>
      <c r="X3271" s="44" t="s">
        <v>33</v>
      </c>
      <c r="Y3271" s="44"/>
      <c r="Z3271" s="44" t="s">
        <v>1</v>
      </c>
      <c r="AA3271" s="44" t="s">
        <v>80</v>
      </c>
      <c r="AB3271" s="2">
        <v>211686.80499999999</v>
      </c>
      <c r="AC3271" s="2">
        <v>17781691.620000001</v>
      </c>
      <c r="AD3271" s="2">
        <f>+M3271</f>
        <v>3595820</v>
      </c>
      <c r="AE3271" s="2">
        <f>+AD3271*14%</f>
        <v>503414.80000000005</v>
      </c>
      <c r="AF3271" s="155">
        <f>+AD3271*35%</f>
        <v>1258537</v>
      </c>
      <c r="AG3271" s="2">
        <f>+AD3271*F3271</f>
        <v>302048880</v>
      </c>
      <c r="AH3271" s="2">
        <f>+AE3271*F3271</f>
        <v>42286843.200000003</v>
      </c>
      <c r="AI3271" s="2">
        <f>+AF3271*F3271</f>
        <v>105717108</v>
      </c>
      <c r="AJ3271" s="2">
        <f>SUM(AG3271:AI3271)</f>
        <v>450052831.19999999</v>
      </c>
      <c r="AK3271" s="2">
        <f>+AD3271*G3271</f>
        <v>323623800</v>
      </c>
      <c r="AL3271" s="2">
        <f>+AE3271*G3271</f>
        <v>45307332.000000007</v>
      </c>
      <c r="AM3271" s="2">
        <f>+AF3271*G3271</f>
        <v>113268330</v>
      </c>
      <c r="AN3271" s="155">
        <f>SUM(AK3271:AM3271)</f>
        <v>482199462</v>
      </c>
      <c r="AQ3271" s="145" t="s">
        <v>79</v>
      </c>
      <c r="AU3271" s="8"/>
      <c r="AV3271" s="8"/>
      <c r="AW3271" s="2">
        <f>'[2]BoQ HSYC. Trâm check'!$AT3271</f>
        <v>3595820</v>
      </c>
      <c r="AX3271" s="8">
        <f>F3271*AW3271</f>
        <v>302048880</v>
      </c>
      <c r="AY3271" s="8">
        <f>IF(AQ3271="CT",7%,5%)*AX3271</f>
        <v>15102444</v>
      </c>
      <c r="AZ3271" s="8">
        <f>AX3271*2%</f>
        <v>6040977.6000000006</v>
      </c>
      <c r="BA3271" s="8">
        <f>IF(BB3271&gt;0,0,AX3271*5%)</f>
        <v>0</v>
      </c>
      <c r="BB3271" s="8">
        <f>(AX3271-BG3271)*35%</f>
        <v>105717108</v>
      </c>
      <c r="BC3271" s="8">
        <f>+AX3271+AY3271+AZ3271+BA3271+BB3271</f>
        <v>428909409.60000002</v>
      </c>
      <c r="BD3271" s="8">
        <f>AX3271-AT3271</f>
        <v>302048880</v>
      </c>
      <c r="BE3271" s="2"/>
      <c r="BH3271" s="2"/>
    </row>
    <row r="3272" spans="1:60" s="133" customFormat="1" ht="17" collapsed="1" x14ac:dyDescent="0.2">
      <c r="B3272" s="139" t="s">
        <v>456</v>
      </c>
      <c r="C3272" s="141" t="s">
        <v>455</v>
      </c>
      <c r="D3272" s="141"/>
      <c r="E3272" s="139"/>
      <c r="F3272" s="139"/>
      <c r="G3272" s="139">
        <f>+[2]THKL!F3288</f>
        <v>0</v>
      </c>
      <c r="H3272" s="138"/>
      <c r="I3272" s="138"/>
      <c r="J3272" s="138"/>
      <c r="K3272" s="140"/>
      <c r="L3272" s="140"/>
      <c r="M3272" s="138"/>
      <c r="N3272" s="138">
        <f>IF(V3272&lt;&gt;"VTC VHm",_xlfn.XLOOKUP(Z3272,$AC$4015:$AC$4035,$AD$4015:$AD$4035,0)*M3272,_xlfn.XLOOKUP(Z3272,$AC$4015:$AC$4035,$AD$4015:$AD$4035,0)*L3272)</f>
        <v>0</v>
      </c>
      <c r="O3272" s="138">
        <f>IF(V3272&lt;&gt;"VTC VHm",_xlfn.XLOOKUP(Z3272,$AC$4015:$AC$4035,$AE$4015:$AE$4035,0)*M3272,_xlfn.XLOOKUP(Z3272,$AC$4015:$AC$4035,$AE$4015:$AE$4035,0)*L3272)</f>
        <v>0</v>
      </c>
      <c r="P3272" s="138"/>
      <c r="Q3272" s="138">
        <f>M3272*G3272</f>
        <v>0</v>
      </c>
      <c r="R3272" s="138">
        <f>N3272*G3272</f>
        <v>0</v>
      </c>
      <c r="S3272" s="138">
        <f>SUM(Q3272:R3272)</f>
        <v>0</v>
      </c>
      <c r="T3272" s="139"/>
      <c r="U3272" s="138"/>
      <c r="V3272" s="138"/>
      <c r="W3272" s="138"/>
      <c r="X3272" s="137"/>
      <c r="Y3272" s="137"/>
      <c r="Z3272" s="137"/>
      <c r="AA3272" s="136"/>
      <c r="AB3272" s="135"/>
      <c r="AC3272" s="175">
        <f>SUM(AC3273:AC3285)</f>
        <v>5522395272.8971148</v>
      </c>
      <c r="AD3272" s="175"/>
      <c r="AE3272" s="175"/>
      <c r="AF3272" s="175"/>
      <c r="AG3272" s="175">
        <f>SUM(AG3273:AG3285)</f>
        <v>7520892177.5912418</v>
      </c>
      <c r="AH3272" s="175">
        <f>SUM(AH3273:AH3285)</f>
        <v>1052924904.8627738</v>
      </c>
      <c r="AI3272" s="175">
        <f>SUM(AI3273:AI3285)</f>
        <v>2632312262.1569333</v>
      </c>
      <c r="AJ3272" s="175">
        <f>SUM(AJ3273:AJ3285)</f>
        <v>11206129344.610947</v>
      </c>
      <c r="AK3272" s="175">
        <f>SUM(AK3273:AK3285)</f>
        <v>7520899771.5344143</v>
      </c>
      <c r="AL3272" s="175">
        <f>SUM(AL3273:AL3285)</f>
        <v>1052925968.0148181</v>
      </c>
      <c r="AM3272" s="175">
        <f>SUM(AM3273:AM3285)</f>
        <v>2632314920.0370445</v>
      </c>
      <c r="AN3272" s="175">
        <f>SUM(AN3273:AN3285)</f>
        <v>11206140659.586275</v>
      </c>
      <c r="AP3272" s="133">
        <v>18</v>
      </c>
      <c r="AQ3272" s="145" t="s">
        <v>79</v>
      </c>
      <c r="AU3272" s="8"/>
      <c r="AV3272" s="8"/>
      <c r="AW3272" s="2">
        <f>'[2]BoQ HSYC. Trâm check'!$AT3272</f>
        <v>0</v>
      </c>
      <c r="AX3272" s="175">
        <f>SUM(AX3273:AX3285)</f>
        <v>6437874791.1482191</v>
      </c>
      <c r="AY3272" s="175">
        <f>SUM(AY3273:AY3285)</f>
        <v>321893739.55741096</v>
      </c>
      <c r="AZ3272" s="175">
        <f>SUM(AZ3273:AZ3285)</f>
        <v>128757495.82296437</v>
      </c>
      <c r="BA3272" s="175">
        <f>SUM(BA3273:BA3285)</f>
        <v>0</v>
      </c>
      <c r="BB3272" s="175">
        <f>SUM(BB3273:BB3285)</f>
        <v>2253256176.9018764</v>
      </c>
      <c r="BC3272" s="175">
        <f>SUM(BC3273:BC3285)</f>
        <v>9141782203.4304695</v>
      </c>
      <c r="BD3272" s="175">
        <f>SUM(BD3273:BD3285)</f>
        <v>6437874791.1482191</v>
      </c>
      <c r="BE3272" s="2"/>
      <c r="BH3272" s="2"/>
    </row>
    <row r="3273" spans="1:60" ht="17" hidden="1" outlineLevel="1" x14ac:dyDescent="0.2">
      <c r="B3273" s="82">
        <v>2</v>
      </c>
      <c r="C3273" s="144" t="s">
        <v>447</v>
      </c>
      <c r="D3273" s="144"/>
      <c r="E3273" s="82" t="s">
        <v>148</v>
      </c>
      <c r="F3273" s="143">
        <v>141.12309999999999</v>
      </c>
      <c r="G3273" s="142">
        <f>+[2]THKL!F3289</f>
        <v>141.12309999999999</v>
      </c>
      <c r="H3273" s="132"/>
      <c r="I3273" s="132"/>
      <c r="J3273" s="132"/>
      <c r="K3273" s="156"/>
      <c r="L3273" s="157">
        <f>$L$19</f>
        <v>4358677.8</v>
      </c>
      <c r="M3273" s="157">
        <f>SUM(K3273:L3273)</f>
        <v>4358677.8</v>
      </c>
      <c r="N3273" s="83">
        <f>IF(V3273&lt;&gt;"VTC VHm",_xlfn.XLOOKUP(Z3273,$AC$4015:$AC$4035,$AD$4015:$AD$4035,0)*M3273,_xlfn.XLOOKUP(Z3273,$AC$4015:$AC$4035,$AD$4015:$AD$4035,0)*L3273)</f>
        <v>1525537.2299999997</v>
      </c>
      <c r="O3273" s="83">
        <f>IF(V3273&lt;&gt;"VTC VHm",_xlfn.XLOOKUP(Z3273,$AC$4015:$AC$4035,$AE$4015:$AE$4035,0)*M3273,_xlfn.XLOOKUP(Z3273,$AC$4015:$AC$4035,$AE$4015:$AE$4035,0)*L3273)</f>
        <v>0</v>
      </c>
      <c r="P3273" s="83">
        <f>SUM(N3273:O3273)</f>
        <v>1525537.2299999997</v>
      </c>
      <c r="Q3273" s="157">
        <f>M3273*G3273</f>
        <v>615110123.03717995</v>
      </c>
      <c r="R3273" s="157">
        <f>G3273*P3273</f>
        <v>215288543.06301296</v>
      </c>
      <c r="S3273" s="83">
        <f>SUM(Q3273:R3273)</f>
        <v>830398666.1001929</v>
      </c>
      <c r="T3273" s="156" t="s">
        <v>50</v>
      </c>
      <c r="U3273" s="132"/>
      <c r="V3273" s="132"/>
      <c r="W3273" s="132"/>
      <c r="X3273" s="44" t="s">
        <v>33</v>
      </c>
      <c r="Y3273" s="44"/>
      <c r="Z3273" s="44" t="s">
        <v>19</v>
      </c>
      <c r="AA3273" s="44" t="s">
        <v>80</v>
      </c>
      <c r="AB3273" s="2">
        <v>2186932.8908679341</v>
      </c>
      <c r="AC3273" s="2">
        <v>308626749.05124456</v>
      </c>
      <c r="AD3273" s="2">
        <f>+M3273</f>
        <v>4358677.8</v>
      </c>
      <c r="AE3273" s="2">
        <f>+AD3273*14%</f>
        <v>610214.89199999999</v>
      </c>
      <c r="AF3273" s="155">
        <f>+AD3273*35%</f>
        <v>1525537.2299999997</v>
      </c>
      <c r="AG3273" s="2">
        <f>+AD3273*F3273</f>
        <v>615110123.03717995</v>
      </c>
      <c r="AH3273" s="2">
        <f>+AE3273*F3273</f>
        <v>86115417.225205198</v>
      </c>
      <c r="AI3273" s="2">
        <f>+AF3273*F3273</f>
        <v>215288543.06301296</v>
      </c>
      <c r="AJ3273" s="2">
        <f>SUM(AG3273:AI3273)</f>
        <v>916514083.32539809</v>
      </c>
      <c r="AK3273" s="2">
        <f>+AD3273*G3273</f>
        <v>615110123.03717995</v>
      </c>
      <c r="AL3273" s="2">
        <f>+AE3273*G3273</f>
        <v>86115417.225205198</v>
      </c>
      <c r="AM3273" s="2">
        <f>+AF3273*G3273</f>
        <v>215288543.06301296</v>
      </c>
      <c r="AN3273" s="155">
        <f>SUM(AK3273:AM3273)</f>
        <v>916514083.32539809</v>
      </c>
      <c r="AQ3273" s="145" t="s">
        <v>79</v>
      </c>
      <c r="AU3273" s="8"/>
      <c r="AV3273" s="8"/>
      <c r="AW3273" s="2">
        <f>'[2]BoQ HSYC. Trâm check'!$AT3273</f>
        <v>4358677.8</v>
      </c>
      <c r="AX3273" s="8">
        <f>F3273*AW3273</f>
        <v>615110123.03717995</v>
      </c>
      <c r="AY3273" s="8">
        <f>IF(AQ3273="CT",7%,5%)*AX3273</f>
        <v>30755506.151859</v>
      </c>
      <c r="AZ3273" s="8">
        <f>AX3273*2%</f>
        <v>12302202.460743599</v>
      </c>
      <c r="BA3273" s="8">
        <f>IF(BB3273&gt;0,0,AX3273*5%)</f>
        <v>0</v>
      </c>
      <c r="BB3273" s="8">
        <f>(AX3273-BG3273)*35%</f>
        <v>215288543.06301296</v>
      </c>
      <c r="BC3273" s="8">
        <f>+AX3273+AY3273+AZ3273+BA3273+BB3273</f>
        <v>873456374.7127955</v>
      </c>
      <c r="BD3273" s="8">
        <f>AX3273-AT3273</f>
        <v>615110123.03717995</v>
      </c>
      <c r="BE3273" s="2"/>
      <c r="BH3273" s="2"/>
    </row>
    <row r="3274" spans="1:60" ht="17" hidden="1" outlineLevel="1" x14ac:dyDescent="0.2">
      <c r="B3274" s="82">
        <v>3</v>
      </c>
      <c r="C3274" s="144" t="s">
        <v>446</v>
      </c>
      <c r="D3274" s="144"/>
      <c r="E3274" s="82" t="s">
        <v>104</v>
      </c>
      <c r="F3274" s="143">
        <v>1568.0340000000001</v>
      </c>
      <c r="G3274" s="142">
        <f>+[2]THKL!F3290</f>
        <v>1568.0340000000001</v>
      </c>
      <c r="H3274" s="176"/>
      <c r="I3274" s="176"/>
      <c r="J3274" s="176"/>
      <c r="K3274" s="156"/>
      <c r="L3274" s="157">
        <f>$L$21</f>
        <v>251876.31</v>
      </c>
      <c r="M3274" s="157">
        <f>SUM(K3274:L3274)</f>
        <v>251876.31</v>
      </c>
      <c r="N3274" s="83">
        <f>IF(V3274&lt;&gt;"VTC VHm",_xlfn.XLOOKUP(Z3274,$AC$4015:$AC$4035,$AD$4015:$AD$4035,0)*M3274,_xlfn.XLOOKUP(Z3274,$AC$4015:$AC$4035,$AD$4015:$AD$4035,0)*L3274)</f>
        <v>88156.708499999993</v>
      </c>
      <c r="O3274" s="83">
        <f>IF(V3274&lt;&gt;"VTC VHm",_xlfn.XLOOKUP(Z3274,$AC$4015:$AC$4035,$AE$4015:$AE$4035,0)*M3274,_xlfn.XLOOKUP(Z3274,$AC$4015:$AC$4035,$AE$4015:$AE$4035,0)*L3274)</f>
        <v>0</v>
      </c>
      <c r="P3274" s="83">
        <f>SUM(N3274:O3274)</f>
        <v>88156.708499999993</v>
      </c>
      <c r="Q3274" s="157">
        <f>M3274*G3274</f>
        <v>394950617.87454003</v>
      </c>
      <c r="R3274" s="157">
        <f>G3274*P3274</f>
        <v>138232716.256089</v>
      </c>
      <c r="S3274" s="83">
        <f>SUM(Q3274:R3274)</f>
        <v>533183334.13062906</v>
      </c>
      <c r="T3274" s="156" t="s">
        <v>50</v>
      </c>
      <c r="U3274" s="176"/>
      <c r="V3274" s="176"/>
      <c r="W3274" s="176"/>
      <c r="X3274" s="44" t="s">
        <v>33</v>
      </c>
      <c r="Y3274" s="44"/>
      <c r="Z3274" s="44" t="s">
        <v>19</v>
      </c>
      <c r="AA3274" s="44" t="s">
        <v>80</v>
      </c>
      <c r="AB3274" s="2">
        <v>151882.16954625002</v>
      </c>
      <c r="AC3274" s="2">
        <v>238156405.84228462</v>
      </c>
      <c r="AD3274" s="2">
        <f>+M3274</f>
        <v>251876.31</v>
      </c>
      <c r="AE3274" s="2">
        <f>+AD3274*14%</f>
        <v>35262.683400000002</v>
      </c>
      <c r="AF3274" s="155">
        <f>+AD3274*35%</f>
        <v>88156.708499999993</v>
      </c>
      <c r="AG3274" s="2">
        <f>+AD3274*F3274</f>
        <v>394950617.87454003</v>
      </c>
      <c r="AH3274" s="2">
        <f>+AE3274*F3274</f>
        <v>55293086.50243561</v>
      </c>
      <c r="AI3274" s="2">
        <f>+AF3274*F3274</f>
        <v>138232716.256089</v>
      </c>
      <c r="AJ3274" s="2">
        <f>SUM(AG3274:AI3274)</f>
        <v>588476420.63306463</v>
      </c>
      <c r="AK3274" s="2">
        <f>+AD3274*G3274</f>
        <v>394950617.87454003</v>
      </c>
      <c r="AL3274" s="2">
        <f>+AE3274*G3274</f>
        <v>55293086.50243561</v>
      </c>
      <c r="AM3274" s="2">
        <f>+AF3274*G3274</f>
        <v>138232716.256089</v>
      </c>
      <c r="AN3274" s="155">
        <f>SUM(AK3274:AM3274)</f>
        <v>588476420.63306463</v>
      </c>
      <c r="AQ3274" s="145" t="s">
        <v>79</v>
      </c>
      <c r="AU3274" s="8"/>
      <c r="AV3274" s="8"/>
      <c r="AW3274" s="2">
        <f>'[2]BoQ HSYC. Trâm check'!$AT3274</f>
        <v>251876.31</v>
      </c>
      <c r="AX3274" s="8">
        <f>F3274*AW3274</f>
        <v>394950617.87454003</v>
      </c>
      <c r="AY3274" s="8">
        <f>IF(AQ3274="CT",7%,5%)*AX3274</f>
        <v>19747530.893727001</v>
      </c>
      <c r="AZ3274" s="8">
        <f>AX3274*2%</f>
        <v>7899012.3574908003</v>
      </c>
      <c r="BA3274" s="8">
        <f>IF(BB3274&gt;0,0,AX3274*5%)</f>
        <v>0</v>
      </c>
      <c r="BB3274" s="8">
        <f>(AX3274-BG3274)*35%</f>
        <v>138232716.256089</v>
      </c>
      <c r="BC3274" s="8">
        <f>+AX3274+AY3274+AZ3274+BA3274+BB3274</f>
        <v>560829877.38184679</v>
      </c>
      <c r="BD3274" s="8">
        <f>AX3274-AT3274</f>
        <v>394950617.87454003</v>
      </c>
      <c r="BE3274" s="2"/>
      <c r="BH3274" s="2"/>
    </row>
    <row r="3275" spans="1:60" ht="34" hidden="1" outlineLevel="1" x14ac:dyDescent="0.2">
      <c r="B3275" s="82">
        <v>4</v>
      </c>
      <c r="C3275" s="144" t="s">
        <v>445</v>
      </c>
      <c r="D3275" s="144"/>
      <c r="E3275" s="82" t="s">
        <v>52</v>
      </c>
      <c r="F3275" s="143">
        <v>12061.8</v>
      </c>
      <c r="G3275" s="142">
        <f>+[2]THKL!F3291</f>
        <v>12061.8</v>
      </c>
      <c r="H3275" s="176"/>
      <c r="I3275" s="176"/>
      <c r="J3275" s="176"/>
      <c r="K3275" s="156">
        <f>$K$3245</f>
        <v>134500</v>
      </c>
      <c r="L3275" s="157">
        <f>$L$3245</f>
        <v>161000</v>
      </c>
      <c r="M3275" s="157">
        <f>SUM(K3275:L3275)</f>
        <v>295500</v>
      </c>
      <c r="N3275" s="83">
        <f>IF(V3275&lt;&gt;"VTC VHm",_xlfn.XLOOKUP(Z3275,$AC$4015:$AC$4035,$AD$4015:$AD$4035,0)*M3275,_xlfn.XLOOKUP(Z3275,$AC$4015:$AC$4035,$AD$4015:$AD$4035,0)*L3275)</f>
        <v>103425</v>
      </c>
      <c r="O3275" s="83">
        <f>IF(V3275&lt;&gt;"VTC VHm",_xlfn.XLOOKUP(Z3275,$AC$4015:$AC$4035,$AE$4015:$AE$4035,0)*M3275,_xlfn.XLOOKUP(Z3275,$AC$4015:$AC$4035,$AE$4015:$AE$4035,0)*L3275)</f>
        <v>0</v>
      </c>
      <c r="P3275" s="83">
        <f>SUM(N3275:O3275)</f>
        <v>103425</v>
      </c>
      <c r="Q3275" s="157">
        <f>M3275*G3275</f>
        <v>3564261900</v>
      </c>
      <c r="R3275" s="157">
        <f>G3275*P3275</f>
        <v>1247491665</v>
      </c>
      <c r="S3275" s="83">
        <f>SUM(Q3275:R3275)</f>
        <v>4811753565</v>
      </c>
      <c r="T3275" s="221" t="s">
        <v>24</v>
      </c>
      <c r="U3275" s="176"/>
      <c r="V3275" s="176"/>
      <c r="W3275" s="176"/>
      <c r="X3275" s="44" t="s">
        <v>33</v>
      </c>
      <c r="Y3275" s="44"/>
      <c r="Z3275" s="44" t="s">
        <v>19</v>
      </c>
      <c r="AA3275" s="44" t="s">
        <v>80</v>
      </c>
      <c r="AB3275" s="2">
        <v>180243.78729186169</v>
      </c>
      <c r="AC3275" s="2">
        <v>2174064513.5569773</v>
      </c>
      <c r="AD3275" s="2">
        <f>+M3275</f>
        <v>295500</v>
      </c>
      <c r="AE3275" s="2">
        <f>+AD3275*14%</f>
        <v>41370.000000000007</v>
      </c>
      <c r="AF3275" s="155">
        <f>+AD3275*35%</f>
        <v>103425</v>
      </c>
      <c r="AG3275" s="2">
        <f>+AD3275*F3275</f>
        <v>3564261900</v>
      </c>
      <c r="AH3275" s="2">
        <f>+AE3275*F3275</f>
        <v>498996666.00000006</v>
      </c>
      <c r="AI3275" s="2">
        <f>+AF3275*F3275</f>
        <v>1247491665</v>
      </c>
      <c r="AJ3275" s="2">
        <f>SUM(AG3275:AI3275)</f>
        <v>5310750231</v>
      </c>
      <c r="AK3275" s="2">
        <f>+AD3275*G3275</f>
        <v>3564261900</v>
      </c>
      <c r="AL3275" s="2">
        <f>+AE3275*G3275</f>
        <v>498996666.00000006</v>
      </c>
      <c r="AM3275" s="2">
        <f>+AF3275*G3275</f>
        <v>1247491665</v>
      </c>
      <c r="AN3275" s="155">
        <f>SUM(AK3275:AM3275)</f>
        <v>5310750231</v>
      </c>
      <c r="AQ3275" s="145" t="s">
        <v>79</v>
      </c>
      <c r="AU3275" s="8"/>
      <c r="AV3275" s="8"/>
      <c r="AW3275" s="2">
        <f>'[2]BoQ HSYC. Trâm check'!$AT3275</f>
        <v>180243.78729186169</v>
      </c>
      <c r="AX3275" s="8">
        <f>F3275*AW3275</f>
        <v>2174064513.5569773</v>
      </c>
      <c r="AY3275" s="8">
        <f>IF(AQ3275="CT",7%,5%)*AX3275</f>
        <v>108703225.67784888</v>
      </c>
      <c r="AZ3275" s="8">
        <f>AX3275*2%</f>
        <v>43481290.271139547</v>
      </c>
      <c r="BA3275" s="8">
        <f>IF(BB3275&gt;0,0,AX3275*5%)</f>
        <v>0</v>
      </c>
      <c r="BB3275" s="8">
        <f>(AX3275-BG3275)*35%</f>
        <v>760922579.74494195</v>
      </c>
      <c r="BC3275" s="8">
        <f>+AX3275+AY3275+AZ3275+BA3275+BB3275</f>
        <v>3087171609.2509079</v>
      </c>
      <c r="BD3275" s="8">
        <f>AX3275-AT3275</f>
        <v>2174064513.5569773</v>
      </c>
      <c r="BE3275" s="2"/>
      <c r="BH3275" s="2"/>
    </row>
    <row r="3276" spans="1:60" ht="51" hidden="1" outlineLevel="1" x14ac:dyDescent="0.2">
      <c r="B3276" s="82">
        <v>5</v>
      </c>
      <c r="C3276" s="144" t="s">
        <v>452</v>
      </c>
      <c r="D3276" s="144"/>
      <c r="E3276" s="82" t="s">
        <v>104</v>
      </c>
      <c r="F3276" s="143">
        <v>964.94</v>
      </c>
      <c r="G3276" s="142">
        <f>+[2]THKL!F3292</f>
        <v>964.94399999999996</v>
      </c>
      <c r="H3276" s="132"/>
      <c r="I3276" s="132"/>
      <c r="J3276" s="132"/>
      <c r="K3276" s="156" t="str">
        <f>$K$1109</f>
        <v>Bao gồm</v>
      </c>
      <c r="L3276" s="157">
        <f>$L$1109</f>
        <v>1902405.7932777775</v>
      </c>
      <c r="M3276" s="157">
        <f>SUM(K3276:L3276)</f>
        <v>1902405.7932777775</v>
      </c>
      <c r="N3276" s="83">
        <f>IF(V3276&lt;&gt;"VTC VHm",_xlfn.XLOOKUP(Z3276,$AC$4015:$AC$4035,$AD$4015:$AD$4035,0)*M3276,_xlfn.XLOOKUP(Z3276,$AC$4015:$AC$4035,$AD$4015:$AD$4035,0)*L3276)</f>
        <v>665842.02764722204</v>
      </c>
      <c r="O3276" s="83">
        <f>IF(V3276&lt;&gt;"VTC VHm",_xlfn.XLOOKUP(Z3276,$AC$4015:$AC$4035,$AE$4015:$AE$4035,0)*M3276,_xlfn.XLOOKUP(Z3276,$AC$4015:$AC$4035,$AE$4015:$AE$4035,0)*L3276)</f>
        <v>0</v>
      </c>
      <c r="P3276" s="83">
        <f>SUM(N3276:O3276)</f>
        <v>665842.02764722204</v>
      </c>
      <c r="Q3276" s="157">
        <f>M3276*G3276</f>
        <v>1835715055.7886317</v>
      </c>
      <c r="R3276" s="157">
        <f>G3276*P3276</f>
        <v>642500269.526021</v>
      </c>
      <c r="S3276" s="83">
        <f>SUM(Q3276:R3276)</f>
        <v>2478215325.3146524</v>
      </c>
      <c r="T3276" s="156" t="s">
        <v>50</v>
      </c>
      <c r="U3276" s="132"/>
      <c r="V3276" s="132"/>
      <c r="W3276" s="132"/>
      <c r="X3276" s="44" t="s">
        <v>33</v>
      </c>
      <c r="Y3276" s="44"/>
      <c r="Z3276" s="44" t="s">
        <v>19</v>
      </c>
      <c r="AA3276" s="44" t="s">
        <v>80</v>
      </c>
      <c r="AB3276" s="2">
        <v>1932896.4859627902</v>
      </c>
      <c r="AC3276" s="2">
        <v>1865129135.1649349</v>
      </c>
      <c r="AD3276" s="2">
        <f>+M3276</f>
        <v>1902405.7932777775</v>
      </c>
      <c r="AE3276" s="2">
        <f>+AD3276*14%</f>
        <v>266336.81105888885</v>
      </c>
      <c r="AF3276" s="155">
        <f>+AD3276*35%</f>
        <v>665842.02764722204</v>
      </c>
      <c r="AG3276" s="2">
        <f>+AD3276*F3276</f>
        <v>1835707446.1654587</v>
      </c>
      <c r="AH3276" s="2">
        <f>+AE3276*F3276</f>
        <v>256999042.46316421</v>
      </c>
      <c r="AI3276" s="2">
        <f>+AF3276*F3276</f>
        <v>642497606.15791047</v>
      </c>
      <c r="AJ3276" s="2">
        <f>SUM(AG3276:AI3276)</f>
        <v>2735204094.7865334</v>
      </c>
      <c r="AK3276" s="2">
        <f>+AD3276*G3276</f>
        <v>1835715055.7886317</v>
      </c>
      <c r="AL3276" s="2">
        <f>+AE3276*G3276</f>
        <v>257000107.81040844</v>
      </c>
      <c r="AM3276" s="2">
        <f>+AF3276*G3276</f>
        <v>642500269.526021</v>
      </c>
      <c r="AN3276" s="155">
        <f>SUM(AK3276:AM3276)</f>
        <v>2735215433.125061</v>
      </c>
      <c r="AQ3276" s="145" t="s">
        <v>79</v>
      </c>
      <c r="AU3276" s="8">
        <f>+BH3276</f>
        <v>250000</v>
      </c>
      <c r="AV3276" s="8">
        <f>+L3276</f>
        <v>1902405.7932777775</v>
      </c>
      <c r="AW3276" s="2">
        <f>+AU3276+AV3276</f>
        <v>2152405.7932777777</v>
      </c>
      <c r="AX3276" s="8">
        <f>F3276*AW3276</f>
        <v>2076942446.1654589</v>
      </c>
      <c r="AY3276" s="8">
        <f>IF(AQ3276="CT",7%,5%)*AX3276</f>
        <v>103847122.30827296</v>
      </c>
      <c r="AZ3276" s="8">
        <f>AX3276*2%</f>
        <v>41538848.923309177</v>
      </c>
      <c r="BA3276" s="8">
        <f>IF(BB3276&gt;0,0,AX3276*5%)</f>
        <v>0</v>
      </c>
      <c r="BB3276" s="8">
        <f>(AX3276-BG3276)*35%</f>
        <v>726929856.15791059</v>
      </c>
      <c r="BC3276" s="8">
        <f>+AX3276+AY3276+AZ3276+BA3276+BB3276</f>
        <v>2949258273.5549517</v>
      </c>
      <c r="BD3276" s="8">
        <f>AX3276-AT3276</f>
        <v>2076942446.1654589</v>
      </c>
      <c r="BE3276" s="2"/>
      <c r="BH3276" s="2">
        <v>250000</v>
      </c>
    </row>
    <row r="3277" spans="1:60" ht="17" hidden="1" outlineLevel="1" x14ac:dyDescent="0.2">
      <c r="B3277" s="82">
        <v>6</v>
      </c>
      <c r="C3277" s="144" t="s">
        <v>444</v>
      </c>
      <c r="D3277" s="144"/>
      <c r="E3277" s="82" t="s">
        <v>120</v>
      </c>
      <c r="F3277" s="143">
        <v>120.61799999999999</v>
      </c>
      <c r="G3277" s="142">
        <f>+[2]THKL!F3293</f>
        <v>120.61799999999999</v>
      </c>
      <c r="H3277" s="132"/>
      <c r="I3277" s="132"/>
      <c r="J3277" s="132"/>
      <c r="K3277" s="156" t="str">
        <f>$K$3247</f>
        <v>Bao gồm</v>
      </c>
      <c r="L3277" s="157">
        <f>$L$3247</f>
        <v>500000</v>
      </c>
      <c r="M3277" s="157">
        <f>SUM(K3277:L3277)</f>
        <v>500000</v>
      </c>
      <c r="N3277" s="83">
        <f>IF(V3277&lt;&gt;"VTC VHm",_xlfn.XLOOKUP(Z3277,$AC$4015:$AC$4035,$AD$4015:$AD$4035,0)*M3277,_xlfn.XLOOKUP(Z3277,$AC$4015:$AC$4035,$AD$4015:$AD$4035,0)*L3277)</f>
        <v>175000</v>
      </c>
      <c r="O3277" s="83">
        <f>IF(V3277&lt;&gt;"VTC VHm",_xlfn.XLOOKUP(Z3277,$AC$4015:$AC$4035,$AE$4015:$AE$4035,0)*M3277,_xlfn.XLOOKUP(Z3277,$AC$4015:$AC$4035,$AE$4015:$AE$4035,0)*L3277)</f>
        <v>0</v>
      </c>
      <c r="P3277" s="83">
        <f>SUM(N3277:O3277)</f>
        <v>175000</v>
      </c>
      <c r="Q3277" s="157">
        <f>M3277*G3277</f>
        <v>60309000</v>
      </c>
      <c r="R3277" s="157">
        <f>G3277*P3277</f>
        <v>21108150</v>
      </c>
      <c r="S3277" s="83">
        <f>SUM(Q3277:R3277)</f>
        <v>81417150</v>
      </c>
      <c r="T3277" s="156" t="s">
        <v>50</v>
      </c>
      <c r="U3277" s="132"/>
      <c r="V3277" s="132"/>
      <c r="W3277" s="132"/>
      <c r="X3277" s="44" t="s">
        <v>33</v>
      </c>
      <c r="Y3277" s="44"/>
      <c r="Z3277" s="44" t="s">
        <v>19</v>
      </c>
      <c r="AA3277" s="44" t="s">
        <v>80</v>
      </c>
      <c r="AB3277" s="2">
        <v>737977.55872499989</v>
      </c>
      <c r="AC3277" s="2">
        <v>89013377.178292036</v>
      </c>
      <c r="AD3277" s="2">
        <f>+M3277</f>
        <v>500000</v>
      </c>
      <c r="AE3277" s="2">
        <f>+AD3277*14%</f>
        <v>70000</v>
      </c>
      <c r="AF3277" s="155">
        <f>+AD3277*35%</f>
        <v>175000</v>
      </c>
      <c r="AG3277" s="2">
        <f>+AD3277*F3277</f>
        <v>60309000</v>
      </c>
      <c r="AH3277" s="2">
        <f>+AE3277*F3277</f>
        <v>8443260</v>
      </c>
      <c r="AI3277" s="2">
        <f>+AF3277*F3277</f>
        <v>21108150</v>
      </c>
      <c r="AJ3277" s="2">
        <f>SUM(AG3277:AI3277)</f>
        <v>89860410</v>
      </c>
      <c r="AK3277" s="2">
        <f>+AD3277*G3277</f>
        <v>60309000</v>
      </c>
      <c r="AL3277" s="2">
        <f>+AE3277*G3277</f>
        <v>8443260</v>
      </c>
      <c r="AM3277" s="2">
        <f>+AF3277*G3277</f>
        <v>21108150</v>
      </c>
      <c r="AN3277" s="155">
        <f>SUM(AK3277:AM3277)</f>
        <v>89860410</v>
      </c>
      <c r="AQ3277" s="145" t="s">
        <v>79</v>
      </c>
      <c r="AU3277" s="8"/>
      <c r="AV3277" s="8"/>
      <c r="AW3277" s="2">
        <f>'[2]BoQ HSYC. Trâm check'!$AT3277</f>
        <v>500000</v>
      </c>
      <c r="AX3277" s="8">
        <f>F3277*AW3277</f>
        <v>60309000</v>
      </c>
      <c r="AY3277" s="8">
        <f>IF(AQ3277="CT",7%,5%)*AX3277</f>
        <v>3015450</v>
      </c>
      <c r="AZ3277" s="8">
        <f>AX3277*2%</f>
        <v>1206180</v>
      </c>
      <c r="BA3277" s="8">
        <f>IF(BB3277&gt;0,0,AX3277*5%)</f>
        <v>0</v>
      </c>
      <c r="BB3277" s="8">
        <f>(AX3277-BG3277)*35%</f>
        <v>21108150</v>
      </c>
      <c r="BC3277" s="8">
        <f>+AX3277+AY3277+AZ3277+BA3277+BB3277</f>
        <v>85638780</v>
      </c>
      <c r="BD3277" s="8">
        <f>AX3277-AT3277</f>
        <v>60309000</v>
      </c>
      <c r="BE3277" s="2"/>
      <c r="BH3277" s="2"/>
    </row>
    <row r="3278" spans="1:60" ht="17" hidden="1" outlineLevel="1" x14ac:dyDescent="0.2">
      <c r="B3278" s="82">
        <v>7</v>
      </c>
      <c r="C3278" s="144" t="s">
        <v>454</v>
      </c>
      <c r="D3278" s="144"/>
      <c r="E3278" s="82" t="s">
        <v>450</v>
      </c>
      <c r="F3278" s="143">
        <v>80.412000000000006</v>
      </c>
      <c r="G3278" s="142">
        <f>+[2]THKL!F3294</f>
        <v>80.411999999999992</v>
      </c>
      <c r="H3278" s="132"/>
      <c r="I3278" s="132"/>
      <c r="J3278" s="132"/>
      <c r="K3278" s="156" t="str">
        <f>$K$3248</f>
        <v>Bao gồm</v>
      </c>
      <c r="L3278" s="157">
        <f>$L$3248</f>
        <v>470400</v>
      </c>
      <c r="M3278" s="157">
        <f>SUM(K3278:L3278)</f>
        <v>470400</v>
      </c>
      <c r="N3278" s="83">
        <f>IF(V3278&lt;&gt;"VTC VHm",_xlfn.XLOOKUP(Z3278,$AC$4015:$AC$4035,$AD$4015:$AD$4035,0)*M3278,_xlfn.XLOOKUP(Z3278,$AC$4015:$AC$4035,$AD$4015:$AD$4035,0)*L3278)</f>
        <v>164640</v>
      </c>
      <c r="O3278" s="83">
        <f>IF(V3278&lt;&gt;"VTC VHm",_xlfn.XLOOKUP(Z3278,$AC$4015:$AC$4035,$AE$4015:$AE$4035,0)*M3278,_xlfn.XLOOKUP(Z3278,$AC$4015:$AC$4035,$AE$4015:$AE$4035,0)*L3278)</f>
        <v>0</v>
      </c>
      <c r="P3278" s="83">
        <f>SUM(N3278:O3278)</f>
        <v>164640</v>
      </c>
      <c r="Q3278" s="157">
        <f>M3278*G3278</f>
        <v>37825804.799999997</v>
      </c>
      <c r="R3278" s="157">
        <f>G3278*P3278</f>
        <v>13239031.679999998</v>
      </c>
      <c r="S3278" s="83">
        <f>SUM(Q3278:R3278)</f>
        <v>51064836.479999997</v>
      </c>
      <c r="T3278" s="165" t="s">
        <v>100</v>
      </c>
      <c r="U3278" s="132"/>
      <c r="V3278" s="132"/>
      <c r="W3278" s="132"/>
      <c r="X3278" s="44" t="s">
        <v>33</v>
      </c>
      <c r="Y3278" s="44"/>
      <c r="Z3278" s="44" t="s">
        <v>19</v>
      </c>
      <c r="AA3278" s="44" t="s">
        <v>80</v>
      </c>
      <c r="AB3278" s="2">
        <v>339678.27568158007</v>
      </c>
      <c r="AC3278" s="2">
        <v>27314209.504107218</v>
      </c>
      <c r="AD3278" s="2">
        <f>+M3278</f>
        <v>470400</v>
      </c>
      <c r="AE3278" s="2">
        <f>+AD3278*14%</f>
        <v>65856</v>
      </c>
      <c r="AF3278" s="155">
        <f>+AD3278*35%</f>
        <v>164640</v>
      </c>
      <c r="AG3278" s="2">
        <f>+AD3278*F3278</f>
        <v>37825804.800000004</v>
      </c>
      <c r="AH3278" s="2">
        <f>+AE3278*F3278</f>
        <v>5295612.6720000003</v>
      </c>
      <c r="AI3278" s="2">
        <f>+AF3278*F3278</f>
        <v>13239031.680000002</v>
      </c>
      <c r="AJ3278" s="2">
        <f>SUM(AG3278:AI3278)</f>
        <v>56360449.152000003</v>
      </c>
      <c r="AK3278" s="2">
        <f>+AD3278*G3278</f>
        <v>37825804.799999997</v>
      </c>
      <c r="AL3278" s="2">
        <f>+AE3278*G3278</f>
        <v>5295612.6719999993</v>
      </c>
      <c r="AM3278" s="2">
        <f>+AF3278*G3278</f>
        <v>13239031.679999998</v>
      </c>
      <c r="AN3278" s="155">
        <f>SUM(AK3278:AM3278)</f>
        <v>56360449.151999995</v>
      </c>
      <c r="AQ3278" s="145" t="s">
        <v>79</v>
      </c>
      <c r="AU3278" s="8"/>
      <c r="AV3278" s="8"/>
      <c r="AW3278" s="2">
        <f>'[2]BoQ HSYC. Trâm check'!$AT3278</f>
        <v>470400</v>
      </c>
      <c r="AX3278" s="8">
        <f>F3278*AW3278</f>
        <v>37825804.800000004</v>
      </c>
      <c r="AY3278" s="8">
        <f>IF(AQ3278="CT",7%,5%)*AX3278</f>
        <v>1891290.2400000002</v>
      </c>
      <c r="AZ3278" s="8">
        <f>AX3278*2%</f>
        <v>756516.09600000014</v>
      </c>
      <c r="BA3278" s="8">
        <f>IF(BB3278&gt;0,0,AX3278*5%)</f>
        <v>0</v>
      </c>
      <c r="BB3278" s="8">
        <f>(AX3278-BG3278)*35%</f>
        <v>13239031.680000002</v>
      </c>
      <c r="BC3278" s="8">
        <f>+AX3278+AY3278+AZ3278+BA3278+BB3278</f>
        <v>53712642.816000007</v>
      </c>
      <c r="BD3278" s="8">
        <f>AX3278-AT3278</f>
        <v>37825804.800000004</v>
      </c>
      <c r="BE3278" s="2"/>
      <c r="BH3278" s="2"/>
    </row>
    <row r="3279" spans="1:60" ht="17" hidden="1" outlineLevel="1" x14ac:dyDescent="0.2">
      <c r="B3279" s="82">
        <v>8</v>
      </c>
      <c r="C3279" s="144" t="s">
        <v>453</v>
      </c>
      <c r="D3279" s="144"/>
      <c r="E3279" s="82"/>
      <c r="F3279" s="143"/>
      <c r="G3279" s="142">
        <f>+[2]THKL!F3295</f>
        <v>0</v>
      </c>
      <c r="H3279" s="132"/>
      <c r="I3279" s="132"/>
      <c r="J3279" s="132"/>
      <c r="K3279" s="156"/>
      <c r="L3279" s="157"/>
      <c r="M3279" s="157">
        <f>SUM(K3279:L3279)</f>
        <v>0</v>
      </c>
      <c r="N3279" s="83">
        <f>IF(V3279&lt;&gt;"VTC VHm",_xlfn.XLOOKUP(Z3279,$AC$4015:$AC$4035,$AD$4015:$AD$4035,0)*M3279,_xlfn.XLOOKUP(Z3279,$AC$4015:$AC$4035,$AD$4015:$AD$4035,0)*L3279)</f>
        <v>0</v>
      </c>
      <c r="O3279" s="83">
        <f>IF(V3279&lt;&gt;"VTC VHm",_xlfn.XLOOKUP(Z3279,$AC$4015:$AC$4035,$AE$4015:$AE$4035,0)*M3279,_xlfn.XLOOKUP(Z3279,$AC$4015:$AC$4035,$AE$4015:$AE$4035,0)*L3279)</f>
        <v>0</v>
      </c>
      <c r="P3279" s="83">
        <f>SUM(N3279:O3279)</f>
        <v>0</v>
      </c>
      <c r="Q3279" s="157">
        <f>M3279*G3279</f>
        <v>0</v>
      </c>
      <c r="R3279" s="157">
        <f>G3279*P3279</f>
        <v>0</v>
      </c>
      <c r="S3279" s="83">
        <f>SUM(Q3279:R3279)</f>
        <v>0</v>
      </c>
      <c r="T3279" s="156"/>
      <c r="U3279" s="132"/>
      <c r="V3279" s="132"/>
      <c r="W3279" s="132"/>
      <c r="X3279" s="44" t="s">
        <v>33</v>
      </c>
      <c r="Y3279" s="44"/>
      <c r="Z3279" s="44" t="s">
        <v>19</v>
      </c>
      <c r="AA3279" s="44" t="s">
        <v>80</v>
      </c>
      <c r="AB3279" s="2">
        <v>0</v>
      </c>
      <c r="AC3279" s="2">
        <v>0</v>
      </c>
      <c r="AD3279" s="2">
        <f>+M3279</f>
        <v>0</v>
      </c>
      <c r="AE3279" s="2">
        <f>+AD3279*14%</f>
        <v>0</v>
      </c>
      <c r="AF3279" s="155">
        <f>+AD3279*35%</f>
        <v>0</v>
      </c>
      <c r="AG3279" s="2">
        <f>+AD3279*F3279</f>
        <v>0</v>
      </c>
      <c r="AH3279" s="2">
        <f>+AE3279*F3279</f>
        <v>0</v>
      </c>
      <c r="AI3279" s="2">
        <f>+AF3279*F3279</f>
        <v>0</v>
      </c>
      <c r="AJ3279" s="2">
        <f>SUM(AG3279:AI3279)</f>
        <v>0</v>
      </c>
      <c r="AK3279" s="2">
        <f>+AD3279*G3279</f>
        <v>0</v>
      </c>
      <c r="AL3279" s="2">
        <f>+AE3279*G3279</f>
        <v>0</v>
      </c>
      <c r="AM3279" s="2">
        <f>+AF3279*G3279</f>
        <v>0</v>
      </c>
      <c r="AN3279" s="155">
        <f>SUM(AK3279:AM3279)</f>
        <v>0</v>
      </c>
      <c r="AQ3279" s="145" t="s">
        <v>79</v>
      </c>
      <c r="AU3279" s="8"/>
      <c r="AV3279" s="8"/>
      <c r="AW3279" s="2">
        <f>'[2]BoQ HSYC. Trâm check'!$AT3279</f>
        <v>0</v>
      </c>
      <c r="AX3279" s="8">
        <f>F3279*AW3279</f>
        <v>0</v>
      </c>
      <c r="AY3279" s="8">
        <f>IF(AQ3279="CT",7%,5%)*AX3279</f>
        <v>0</v>
      </c>
      <c r="AZ3279" s="8">
        <f>AX3279*2%</f>
        <v>0</v>
      </c>
      <c r="BA3279" s="8">
        <f>IF(BB3279&gt;0,0,AX3279*5%)</f>
        <v>0</v>
      </c>
      <c r="BB3279" s="8">
        <f>(AX3279-BG3279)*35%</f>
        <v>0</v>
      </c>
      <c r="BC3279" s="8">
        <f>+AX3279+AY3279+AZ3279+BA3279+BB3279</f>
        <v>0</v>
      </c>
      <c r="BD3279" s="8">
        <f>AX3279-AT3279</f>
        <v>0</v>
      </c>
      <c r="BE3279" s="2"/>
      <c r="BH3279" s="2"/>
    </row>
    <row r="3280" spans="1:60" ht="17" hidden="1" outlineLevel="1" x14ac:dyDescent="0.2">
      <c r="B3280" s="82">
        <v>9</v>
      </c>
      <c r="C3280" s="144" t="s">
        <v>447</v>
      </c>
      <c r="D3280" s="144"/>
      <c r="E3280" s="82" t="s">
        <v>148</v>
      </c>
      <c r="F3280" s="143">
        <v>15.431100000000001</v>
      </c>
      <c r="G3280" s="142">
        <f>+[2]THKL!F3296</f>
        <v>15.431100000000001</v>
      </c>
      <c r="H3280" s="132"/>
      <c r="I3280" s="132"/>
      <c r="J3280" s="132"/>
      <c r="K3280" s="156"/>
      <c r="L3280" s="157">
        <f>$L$19</f>
        <v>4358677.8</v>
      </c>
      <c r="M3280" s="157">
        <f>SUM(K3280:L3280)</f>
        <v>4358677.8</v>
      </c>
      <c r="N3280" s="83">
        <f>IF(V3280&lt;&gt;"VTC VHm",_xlfn.XLOOKUP(Z3280,$AC$4015:$AC$4035,$AD$4015:$AD$4035,0)*M3280,_xlfn.XLOOKUP(Z3280,$AC$4015:$AC$4035,$AD$4015:$AD$4035,0)*L3280)</f>
        <v>1525537.2299999997</v>
      </c>
      <c r="O3280" s="83">
        <f>IF(V3280&lt;&gt;"VTC VHm",_xlfn.XLOOKUP(Z3280,$AC$4015:$AC$4035,$AE$4015:$AE$4035,0)*M3280,_xlfn.XLOOKUP(Z3280,$AC$4015:$AC$4035,$AE$4015:$AE$4035,0)*L3280)</f>
        <v>0</v>
      </c>
      <c r="P3280" s="83">
        <f>SUM(N3280:O3280)</f>
        <v>1525537.2299999997</v>
      </c>
      <c r="Q3280" s="157">
        <f>M3280*G3280</f>
        <v>67259192.999579996</v>
      </c>
      <c r="R3280" s="157">
        <f>G3280*P3280</f>
        <v>23540717.549852997</v>
      </c>
      <c r="S3280" s="83">
        <f>SUM(Q3280:R3280)</f>
        <v>90799910.549432993</v>
      </c>
      <c r="T3280" s="156" t="s">
        <v>50</v>
      </c>
      <c r="U3280" s="132"/>
      <c r="V3280" s="132"/>
      <c r="W3280" s="132"/>
      <c r="X3280" s="44" t="s">
        <v>33</v>
      </c>
      <c r="Y3280" s="44"/>
      <c r="Z3280" s="44" t="s">
        <v>19</v>
      </c>
      <c r="AA3280" s="44" t="s">
        <v>80</v>
      </c>
      <c r="AB3280" s="2">
        <v>2186932.8908679341</v>
      </c>
      <c r="AC3280" s="2">
        <v>33746780.132272176</v>
      </c>
      <c r="AD3280" s="2">
        <f>+M3280</f>
        <v>4358677.8</v>
      </c>
      <c r="AE3280" s="2">
        <f>+AD3280*14%</f>
        <v>610214.89199999999</v>
      </c>
      <c r="AF3280" s="155">
        <f>+AD3280*35%</f>
        <v>1525537.2299999997</v>
      </c>
      <c r="AG3280" s="2">
        <f>+AD3280*F3280</f>
        <v>67259192.999579996</v>
      </c>
      <c r="AH3280" s="2">
        <f>+AE3280*F3280</f>
        <v>9416287.0199411996</v>
      </c>
      <c r="AI3280" s="2">
        <f>+AF3280*F3280</f>
        <v>23540717.549852997</v>
      </c>
      <c r="AJ3280" s="2">
        <f>SUM(AG3280:AI3280)</f>
        <v>100216197.56937419</v>
      </c>
      <c r="AK3280" s="2">
        <f>+AD3280*G3280</f>
        <v>67259192.999579996</v>
      </c>
      <c r="AL3280" s="2">
        <f>+AE3280*G3280</f>
        <v>9416287.0199411996</v>
      </c>
      <c r="AM3280" s="2">
        <f>+AF3280*G3280</f>
        <v>23540717.549852997</v>
      </c>
      <c r="AN3280" s="155">
        <f>SUM(AK3280:AM3280)</f>
        <v>100216197.56937419</v>
      </c>
      <c r="AQ3280" s="145" t="s">
        <v>79</v>
      </c>
      <c r="AU3280" s="8"/>
      <c r="AV3280" s="8"/>
      <c r="AW3280" s="2">
        <f>'[2]BoQ HSYC. Trâm check'!$AT3280</f>
        <v>4358677.8</v>
      </c>
      <c r="AX3280" s="8">
        <f>F3280*AW3280</f>
        <v>67259192.999579996</v>
      </c>
      <c r="AY3280" s="8">
        <f>IF(AQ3280="CT",7%,5%)*AX3280</f>
        <v>3362959.649979</v>
      </c>
      <c r="AZ3280" s="8">
        <f>AX3280*2%</f>
        <v>1345183.8599916</v>
      </c>
      <c r="BA3280" s="8">
        <f>IF(BB3280&gt;0,0,AX3280*5%)</f>
        <v>0</v>
      </c>
      <c r="BB3280" s="8">
        <f>(AX3280-BG3280)*35%</f>
        <v>23540717.549852997</v>
      </c>
      <c r="BC3280" s="8">
        <f>+AX3280+AY3280+AZ3280+BA3280+BB3280</f>
        <v>95508054.059403583</v>
      </c>
      <c r="BD3280" s="8">
        <f>AX3280-AT3280</f>
        <v>67259192.999579996</v>
      </c>
      <c r="BE3280" s="2"/>
      <c r="BH3280" s="2"/>
    </row>
    <row r="3281" spans="2:60" ht="17" hidden="1" outlineLevel="1" x14ac:dyDescent="0.2">
      <c r="B3281" s="82">
        <v>10</v>
      </c>
      <c r="C3281" s="144" t="s">
        <v>446</v>
      </c>
      <c r="D3281" s="144"/>
      <c r="E3281" s="82" t="s">
        <v>104</v>
      </c>
      <c r="F3281" s="143">
        <v>171.45699999999999</v>
      </c>
      <c r="G3281" s="142">
        <f>+[2]THKL!F3297</f>
        <v>171.45699999999999</v>
      </c>
      <c r="H3281" s="132"/>
      <c r="I3281" s="132"/>
      <c r="J3281" s="132"/>
      <c r="K3281" s="156"/>
      <c r="L3281" s="157">
        <f>$L$21</f>
        <v>251876.31</v>
      </c>
      <c r="M3281" s="157">
        <f>SUM(K3281:L3281)</f>
        <v>251876.31</v>
      </c>
      <c r="N3281" s="83">
        <f>IF(V3281&lt;&gt;"VTC VHm",_xlfn.XLOOKUP(Z3281,$AC$4015:$AC$4035,$AD$4015:$AD$4035,0)*M3281,_xlfn.XLOOKUP(Z3281,$AC$4015:$AC$4035,$AD$4015:$AD$4035,0)*L3281)</f>
        <v>88156.708499999993</v>
      </c>
      <c r="O3281" s="83">
        <f>IF(V3281&lt;&gt;"VTC VHm",_xlfn.XLOOKUP(Z3281,$AC$4015:$AC$4035,$AE$4015:$AE$4035,0)*M3281,_xlfn.XLOOKUP(Z3281,$AC$4015:$AC$4035,$AE$4015:$AE$4035,0)*L3281)</f>
        <v>0</v>
      </c>
      <c r="P3281" s="83">
        <f>SUM(N3281:O3281)</f>
        <v>88156.708499999993</v>
      </c>
      <c r="Q3281" s="157">
        <f>M3281*G3281</f>
        <v>43185956.483669996</v>
      </c>
      <c r="R3281" s="157">
        <f>G3281*P3281</f>
        <v>15115084.769284498</v>
      </c>
      <c r="S3281" s="83">
        <f>SUM(Q3281:R3281)</f>
        <v>58301041.252954498</v>
      </c>
      <c r="T3281" s="156" t="s">
        <v>50</v>
      </c>
      <c r="U3281" s="132"/>
      <c r="V3281" s="132"/>
      <c r="W3281" s="132"/>
      <c r="X3281" s="44" t="s">
        <v>33</v>
      </c>
      <c r="Y3281" s="44"/>
      <c r="Z3281" s="44" t="s">
        <v>19</v>
      </c>
      <c r="AA3281" s="44" t="s">
        <v>80</v>
      </c>
      <c r="AB3281" s="2">
        <v>151882.16954625002</v>
      </c>
      <c r="AC3281" s="2">
        <v>26041261.14389139</v>
      </c>
      <c r="AD3281" s="2">
        <f>+M3281</f>
        <v>251876.31</v>
      </c>
      <c r="AE3281" s="2">
        <f>+AD3281*14%</f>
        <v>35262.683400000002</v>
      </c>
      <c r="AF3281" s="155">
        <f>+AD3281*35%</f>
        <v>88156.708499999993</v>
      </c>
      <c r="AG3281" s="2">
        <f>+AD3281*F3281</f>
        <v>43185956.483669996</v>
      </c>
      <c r="AH3281" s="2">
        <f>+AE3281*F3281</f>
        <v>6046033.9077137997</v>
      </c>
      <c r="AI3281" s="2">
        <f>+AF3281*F3281</f>
        <v>15115084.769284498</v>
      </c>
      <c r="AJ3281" s="2">
        <f>SUM(AG3281:AI3281)</f>
        <v>64347075.160668299</v>
      </c>
      <c r="AK3281" s="2">
        <f>+AD3281*G3281</f>
        <v>43185956.483669996</v>
      </c>
      <c r="AL3281" s="2">
        <f>+AE3281*G3281</f>
        <v>6046033.9077137997</v>
      </c>
      <c r="AM3281" s="2">
        <f>+AF3281*G3281</f>
        <v>15115084.769284498</v>
      </c>
      <c r="AN3281" s="155">
        <f>SUM(AK3281:AM3281)</f>
        <v>64347075.160668299</v>
      </c>
      <c r="AQ3281" s="145" t="s">
        <v>79</v>
      </c>
      <c r="AU3281" s="8"/>
      <c r="AV3281" s="8"/>
      <c r="AW3281" s="2">
        <f>'[2]BoQ HSYC. Trâm check'!$AT3281</f>
        <v>251876.31</v>
      </c>
      <c r="AX3281" s="8">
        <f>F3281*AW3281</f>
        <v>43185956.483669996</v>
      </c>
      <c r="AY3281" s="8">
        <f>IF(AQ3281="CT",7%,5%)*AX3281</f>
        <v>2159297.8241834999</v>
      </c>
      <c r="AZ3281" s="8">
        <f>AX3281*2%</f>
        <v>863719.12967339996</v>
      </c>
      <c r="BA3281" s="8">
        <f>IF(BB3281&gt;0,0,AX3281*5%)</f>
        <v>0</v>
      </c>
      <c r="BB3281" s="8">
        <f>(AX3281-BG3281)*35%</f>
        <v>15115084.769284498</v>
      </c>
      <c r="BC3281" s="8">
        <f>+AX3281+AY3281+AZ3281+BA3281+BB3281</f>
        <v>61324058.206811398</v>
      </c>
      <c r="BD3281" s="8">
        <f>AX3281-AT3281</f>
        <v>43185956.483669996</v>
      </c>
      <c r="BE3281" s="2"/>
      <c r="BH3281" s="2"/>
    </row>
    <row r="3282" spans="2:60" ht="34" hidden="1" outlineLevel="1" x14ac:dyDescent="0.2">
      <c r="B3282" s="82">
        <v>11</v>
      </c>
      <c r="C3282" s="144" t="s">
        <v>445</v>
      </c>
      <c r="D3282" s="144"/>
      <c r="E3282" s="82" t="s">
        <v>52</v>
      </c>
      <c r="F3282" s="143">
        <v>1318.9</v>
      </c>
      <c r="G3282" s="142">
        <f>+[2]THKL!F3298</f>
        <v>1318.9</v>
      </c>
      <c r="H3282" s="176"/>
      <c r="I3282" s="176"/>
      <c r="J3282" s="176"/>
      <c r="K3282" s="156">
        <f>$K$3245</f>
        <v>134500</v>
      </c>
      <c r="L3282" s="157">
        <f>$L$3245</f>
        <v>161000</v>
      </c>
      <c r="M3282" s="157">
        <f>SUM(K3282:L3282)</f>
        <v>295500</v>
      </c>
      <c r="N3282" s="83">
        <f>IF(V3282&lt;&gt;"VTC VHm",_xlfn.XLOOKUP(Z3282,$AC$4015:$AC$4035,$AD$4015:$AD$4035,0)*M3282,_xlfn.XLOOKUP(Z3282,$AC$4015:$AC$4035,$AD$4015:$AD$4035,0)*L3282)</f>
        <v>103425</v>
      </c>
      <c r="O3282" s="83">
        <f>IF(V3282&lt;&gt;"VTC VHm",_xlfn.XLOOKUP(Z3282,$AC$4015:$AC$4035,$AE$4015:$AE$4035,0)*M3282,_xlfn.XLOOKUP(Z3282,$AC$4015:$AC$4035,$AE$4015:$AE$4035,0)*L3282)</f>
        <v>0</v>
      </c>
      <c r="P3282" s="83">
        <f>SUM(N3282:O3282)</f>
        <v>103425</v>
      </c>
      <c r="Q3282" s="157">
        <f>M3282*G3282</f>
        <v>389734950</v>
      </c>
      <c r="R3282" s="157">
        <f>G3282*P3282</f>
        <v>136407232.5</v>
      </c>
      <c r="S3282" s="83">
        <f>SUM(Q3282:R3282)</f>
        <v>526142182.5</v>
      </c>
      <c r="T3282" s="221" t="s">
        <v>24</v>
      </c>
      <c r="U3282" s="176"/>
      <c r="V3282" s="176"/>
      <c r="W3282" s="176"/>
      <c r="X3282" s="44" t="s">
        <v>33</v>
      </c>
      <c r="Y3282" s="44"/>
      <c r="Z3282" s="44" t="s">
        <v>19</v>
      </c>
      <c r="AA3282" s="44" t="s">
        <v>80</v>
      </c>
      <c r="AB3282" s="2">
        <v>180243.78729186169</v>
      </c>
      <c r="AC3282" s="2">
        <v>237723531.05923641</v>
      </c>
      <c r="AD3282" s="2">
        <f>+M3282</f>
        <v>295500</v>
      </c>
      <c r="AE3282" s="2">
        <f>+AD3282*14%</f>
        <v>41370.000000000007</v>
      </c>
      <c r="AF3282" s="155">
        <f>+AD3282*35%</f>
        <v>103425</v>
      </c>
      <c r="AG3282" s="2">
        <f>+AD3282*F3282</f>
        <v>389734950</v>
      </c>
      <c r="AH3282" s="2">
        <f>+AE3282*F3282</f>
        <v>54562893.000000015</v>
      </c>
      <c r="AI3282" s="2">
        <f>+AF3282*F3282</f>
        <v>136407232.5</v>
      </c>
      <c r="AJ3282" s="2">
        <f>SUM(AG3282:AI3282)</f>
        <v>580705075.5</v>
      </c>
      <c r="AK3282" s="2">
        <f>+AD3282*G3282</f>
        <v>389734950</v>
      </c>
      <c r="AL3282" s="2">
        <f>+AE3282*G3282</f>
        <v>54562893.000000015</v>
      </c>
      <c r="AM3282" s="2">
        <f>+AF3282*G3282</f>
        <v>136407232.5</v>
      </c>
      <c r="AN3282" s="155">
        <f>SUM(AK3282:AM3282)</f>
        <v>580705075.5</v>
      </c>
      <c r="AQ3282" s="145" t="s">
        <v>79</v>
      </c>
      <c r="AU3282" s="8"/>
      <c r="AV3282" s="8"/>
      <c r="AW3282" s="2">
        <f>'[2]BoQ HSYC. Trâm check'!$AT3282</f>
        <v>295500</v>
      </c>
      <c r="AX3282" s="8">
        <f>F3282*AW3282</f>
        <v>389734950</v>
      </c>
      <c r="AY3282" s="8">
        <f>IF(AQ3282="CT",7%,5%)*AX3282</f>
        <v>19486747.5</v>
      </c>
      <c r="AZ3282" s="8">
        <f>AX3282*2%</f>
        <v>7794699</v>
      </c>
      <c r="BA3282" s="8">
        <f>IF(BB3282&gt;0,0,AX3282*5%)</f>
        <v>0</v>
      </c>
      <c r="BB3282" s="8">
        <f>(AX3282-BG3282)*35%</f>
        <v>136407232.5</v>
      </c>
      <c r="BC3282" s="8">
        <f>+AX3282+AY3282+AZ3282+BA3282+BB3282</f>
        <v>553423629</v>
      </c>
      <c r="BD3282" s="8">
        <f>AX3282-AT3282</f>
        <v>389734950</v>
      </c>
      <c r="BE3282" s="2"/>
      <c r="BH3282" s="2"/>
    </row>
    <row r="3283" spans="2:60" ht="51" hidden="1" outlineLevel="1" x14ac:dyDescent="0.2">
      <c r="B3283" s="82">
        <v>12</v>
      </c>
      <c r="C3283" s="144" t="s">
        <v>452</v>
      </c>
      <c r="D3283" s="144"/>
      <c r="E3283" s="82" t="s">
        <v>104</v>
      </c>
      <c r="F3283" s="143">
        <v>263.77999999999997</v>
      </c>
      <c r="G3283" s="142">
        <f>+[2]THKL!F3299</f>
        <v>263.78000000000003</v>
      </c>
      <c r="H3283" s="132"/>
      <c r="I3283" s="132"/>
      <c r="J3283" s="132"/>
      <c r="K3283" s="156" t="str">
        <f>$K$1109</f>
        <v>Bao gồm</v>
      </c>
      <c r="L3283" s="157">
        <f>$L$1109</f>
        <v>1902405.7932777775</v>
      </c>
      <c r="M3283" s="157">
        <f>SUM(K3283:L3283)</f>
        <v>1902405.7932777775</v>
      </c>
      <c r="N3283" s="83">
        <f>IF(V3283&lt;&gt;"VTC VHm",_xlfn.XLOOKUP(Z3283,$AC$4015:$AC$4035,$AD$4015:$AD$4035,0)*M3283,_xlfn.XLOOKUP(Z3283,$AC$4015:$AC$4035,$AD$4015:$AD$4035,0)*L3283)</f>
        <v>665842.02764722204</v>
      </c>
      <c r="O3283" s="83">
        <f>IF(V3283&lt;&gt;"VTC VHm",_xlfn.XLOOKUP(Z3283,$AC$4015:$AC$4035,$AE$4015:$AE$4035,0)*M3283,_xlfn.XLOOKUP(Z3283,$AC$4015:$AC$4035,$AE$4015:$AE$4035,0)*L3283)</f>
        <v>0</v>
      </c>
      <c r="P3283" s="83">
        <f>SUM(N3283:O3283)</f>
        <v>665842.02764722204</v>
      </c>
      <c r="Q3283" s="157">
        <f>M3283*G3283</f>
        <v>501816600.15081221</v>
      </c>
      <c r="R3283" s="157">
        <f>G3283*P3283</f>
        <v>175635810.05278426</v>
      </c>
      <c r="S3283" s="83">
        <f>SUM(Q3283:R3283)</f>
        <v>677452410.20359647</v>
      </c>
      <c r="T3283" s="156" t="s">
        <v>50</v>
      </c>
      <c r="U3283" s="132"/>
      <c r="V3283" s="132"/>
      <c r="W3283" s="132"/>
      <c r="X3283" s="44" t="s">
        <v>33</v>
      </c>
      <c r="Y3283" s="44"/>
      <c r="Z3283" s="44" t="s">
        <v>19</v>
      </c>
      <c r="AA3283" s="44" t="s">
        <v>80</v>
      </c>
      <c r="AB3283" s="2">
        <v>1932896.4859627902</v>
      </c>
      <c r="AC3283" s="2">
        <v>509859435.06726474</v>
      </c>
      <c r="AD3283" s="2">
        <f>+M3283</f>
        <v>1902405.7932777775</v>
      </c>
      <c r="AE3283" s="2">
        <f>+AD3283*14%</f>
        <v>266336.81105888885</v>
      </c>
      <c r="AF3283" s="155">
        <f>+AD3283*35%</f>
        <v>665842.02764722204</v>
      </c>
      <c r="AG3283" s="2">
        <f>+AD3283*F3283</f>
        <v>501816600.15081209</v>
      </c>
      <c r="AH3283" s="2">
        <f>+AE3283*F3283</f>
        <v>70254324.021113694</v>
      </c>
      <c r="AI3283" s="2">
        <f>+AF3283*F3283</f>
        <v>175635810.0527842</v>
      </c>
      <c r="AJ3283" s="2">
        <f>SUM(AG3283:AI3283)</f>
        <v>747706734.22470999</v>
      </c>
      <c r="AK3283" s="2">
        <f>+AD3283*G3283</f>
        <v>501816600.15081221</v>
      </c>
      <c r="AL3283" s="2">
        <f>+AE3283*G3283</f>
        <v>70254324.021113709</v>
      </c>
      <c r="AM3283" s="2">
        <f>+AF3283*G3283</f>
        <v>175635810.05278426</v>
      </c>
      <c r="AN3283" s="155">
        <f>SUM(AK3283:AM3283)</f>
        <v>747706734.22471023</v>
      </c>
      <c r="AQ3283" s="145" t="s">
        <v>79</v>
      </c>
      <c r="AU3283" s="8">
        <f>+BH3283</f>
        <v>250000</v>
      </c>
      <c r="AV3283" s="8">
        <f>+L3283</f>
        <v>1902405.7932777775</v>
      </c>
      <c r="AW3283" s="2">
        <f>+AU3283+AV3283</f>
        <v>2152405.7932777777</v>
      </c>
      <c r="AX3283" s="8">
        <f>F3283*AW3283</f>
        <v>567761600.15081215</v>
      </c>
      <c r="AY3283" s="8">
        <f>IF(AQ3283="CT",7%,5%)*AX3283</f>
        <v>28388080.00754061</v>
      </c>
      <c r="AZ3283" s="8">
        <f>AX3283*2%</f>
        <v>11355232.003016243</v>
      </c>
      <c r="BA3283" s="8">
        <f>IF(BB3283&gt;0,0,AX3283*5%)</f>
        <v>0</v>
      </c>
      <c r="BB3283" s="8">
        <f>(AX3283-BG3283)*35%</f>
        <v>198716560.05278423</v>
      </c>
      <c r="BC3283" s="8">
        <f>+AX3283+AY3283+AZ3283+BA3283+BB3283</f>
        <v>806221472.21415317</v>
      </c>
      <c r="BD3283" s="8">
        <f>AX3283-AT3283</f>
        <v>567761600.15081215</v>
      </c>
      <c r="BE3283" s="2"/>
      <c r="BH3283" s="2">
        <v>250000</v>
      </c>
    </row>
    <row r="3284" spans="2:60" s="177" customFormat="1" ht="17" hidden="1" outlineLevel="1" x14ac:dyDescent="0.2">
      <c r="B3284" s="181">
        <v>13</v>
      </c>
      <c r="C3284" s="182" t="s">
        <v>444</v>
      </c>
      <c r="D3284" s="182"/>
      <c r="E3284" s="181" t="s">
        <v>120</v>
      </c>
      <c r="F3284" s="180">
        <v>13.189</v>
      </c>
      <c r="G3284" s="179">
        <f>+[2]THKL!F3300</f>
        <v>13.189</v>
      </c>
      <c r="H3284" s="178"/>
      <c r="I3284" s="178"/>
      <c r="J3284" s="178"/>
      <c r="K3284" s="125" t="str">
        <f>$K$3247</f>
        <v>Bao gồm</v>
      </c>
      <c r="L3284" s="84">
        <f>$L$3247</f>
        <v>500000</v>
      </c>
      <c r="M3284" s="84">
        <f>SUM(K3284:L3284)</f>
        <v>500000</v>
      </c>
      <c r="N3284" s="83">
        <f>IF(V3284&lt;&gt;"VTC VHm",_xlfn.XLOOKUP(Z3284,$AC$4015:$AC$4035,$AD$4015:$AD$4035,0)*M3284,_xlfn.XLOOKUP(Z3284,$AC$4015:$AC$4035,$AD$4015:$AD$4035,0)*L3284)</f>
        <v>175000</v>
      </c>
      <c r="O3284" s="83">
        <f>IF(V3284&lt;&gt;"VTC VHm",_xlfn.XLOOKUP(Z3284,$AC$4015:$AC$4035,$AE$4015:$AE$4035,0)*M3284,_xlfn.XLOOKUP(Z3284,$AC$4015:$AC$4035,$AE$4015:$AE$4035,0)*L3284)</f>
        <v>0</v>
      </c>
      <c r="P3284" s="105">
        <f>SUM(N3284:O3284)</f>
        <v>175000</v>
      </c>
      <c r="Q3284" s="84">
        <f>M3284*G3284</f>
        <v>6594500</v>
      </c>
      <c r="R3284" s="84">
        <f>G3284*P3284</f>
        <v>2308075</v>
      </c>
      <c r="S3284" s="105">
        <f>SUM(Q3284:R3284)</f>
        <v>8902575</v>
      </c>
      <c r="T3284" s="125" t="s">
        <v>50</v>
      </c>
      <c r="U3284" s="178"/>
      <c r="V3284" s="178"/>
      <c r="W3284" s="178"/>
      <c r="X3284" s="81" t="s">
        <v>33</v>
      </c>
      <c r="Y3284" s="81"/>
      <c r="Z3284" s="81" t="s">
        <v>19</v>
      </c>
      <c r="AA3284" s="81" t="s">
        <v>80</v>
      </c>
      <c r="AB3284" s="102">
        <v>737977.55872499989</v>
      </c>
      <c r="AC3284" s="220">
        <v>9733186.0220240243</v>
      </c>
      <c r="AD3284" s="102">
        <f>+M3284</f>
        <v>500000</v>
      </c>
      <c r="AE3284" s="102">
        <f>+AD3284*14%</f>
        <v>70000</v>
      </c>
      <c r="AF3284" s="102">
        <f>+AD3284*35%</f>
        <v>175000</v>
      </c>
      <c r="AG3284" s="102">
        <f>+AD3284*F3284</f>
        <v>6594500</v>
      </c>
      <c r="AH3284" s="102">
        <f>+AE3284*F3284</f>
        <v>923230</v>
      </c>
      <c r="AI3284" s="102">
        <f>+AF3284*F3284</f>
        <v>2308075</v>
      </c>
      <c r="AJ3284" s="102">
        <f>SUM(AG3284:AI3284)</f>
        <v>9825805</v>
      </c>
      <c r="AK3284" s="102">
        <f>+AD3284*G3284</f>
        <v>6594500</v>
      </c>
      <c r="AL3284" s="102">
        <f>+AE3284*G3284</f>
        <v>923230</v>
      </c>
      <c r="AM3284" s="102">
        <f>+AF3284*G3284</f>
        <v>2308075</v>
      </c>
      <c r="AN3284" s="102">
        <f>SUM(AK3284:AM3284)</f>
        <v>9825805</v>
      </c>
      <c r="AQ3284" s="145" t="s">
        <v>79</v>
      </c>
      <c r="AU3284" s="8"/>
      <c r="AV3284" s="8"/>
      <c r="AW3284" s="2">
        <f>'[2]BoQ HSYC. Trâm check'!$AT3284</f>
        <v>500000</v>
      </c>
      <c r="AX3284" s="8">
        <f>F3284*AW3284</f>
        <v>6594500</v>
      </c>
      <c r="AY3284" s="8">
        <f>IF(AQ3284="CT",7%,5%)*AX3284</f>
        <v>329725</v>
      </c>
      <c r="AZ3284" s="8">
        <f>AX3284*2%</f>
        <v>131890</v>
      </c>
      <c r="BA3284" s="8">
        <f>IF(BB3284&gt;0,0,AX3284*5%)</f>
        <v>0</v>
      </c>
      <c r="BB3284" s="8">
        <f>(AX3284-BG3284)*35%</f>
        <v>2308075</v>
      </c>
      <c r="BC3284" s="8">
        <f>+AX3284+AY3284+AZ3284+BA3284+BB3284</f>
        <v>9364190</v>
      </c>
      <c r="BD3284" s="8">
        <f>AX3284-AT3284</f>
        <v>6594500</v>
      </c>
      <c r="BE3284" s="2"/>
      <c r="BH3284" s="2"/>
    </row>
    <row r="3285" spans="2:60" ht="17" hidden="1" outlineLevel="1" x14ac:dyDescent="0.2">
      <c r="B3285" s="82">
        <v>14</v>
      </c>
      <c r="C3285" s="144" t="s">
        <v>451</v>
      </c>
      <c r="D3285" s="144"/>
      <c r="E3285" s="82" t="s">
        <v>450</v>
      </c>
      <c r="F3285" s="143">
        <v>8.7927</v>
      </c>
      <c r="G3285" s="142">
        <f>+[2]THKL!F3301</f>
        <v>8.7926666666666655</v>
      </c>
      <c r="H3285" s="132"/>
      <c r="I3285" s="132"/>
      <c r="J3285" s="132"/>
      <c r="K3285" s="156" t="str">
        <f>$K$3248</f>
        <v>Bao gồm</v>
      </c>
      <c r="L3285" s="157">
        <f>$L$3248</f>
        <v>470400</v>
      </c>
      <c r="M3285" s="157">
        <f>SUM(K3285:L3285)</f>
        <v>470400</v>
      </c>
      <c r="N3285" s="83">
        <f>IF(V3285&lt;&gt;"VTC VHm",_xlfn.XLOOKUP(Z3285,$AC$4015:$AC$4035,$AD$4015:$AD$4035,0)*M3285,_xlfn.XLOOKUP(Z3285,$AC$4015:$AC$4035,$AD$4015:$AD$4035,0)*L3285)</f>
        <v>164640</v>
      </c>
      <c r="O3285" s="83">
        <f>IF(V3285&lt;&gt;"VTC VHm",_xlfn.XLOOKUP(Z3285,$AC$4015:$AC$4035,$AE$4015:$AE$4035,0)*M3285,_xlfn.XLOOKUP(Z3285,$AC$4015:$AC$4035,$AE$4015:$AE$4035,0)*L3285)</f>
        <v>0</v>
      </c>
      <c r="P3285" s="83">
        <f>SUM(N3285:O3285)</f>
        <v>164640</v>
      </c>
      <c r="Q3285" s="157">
        <f>M3285*G3285</f>
        <v>4136070.3999999994</v>
      </c>
      <c r="R3285" s="157">
        <f>G3285*P3285</f>
        <v>1447624.64</v>
      </c>
      <c r="S3285" s="83">
        <f>SUM(Q3285:R3285)</f>
        <v>5583695.0399999991</v>
      </c>
      <c r="T3285" s="165" t="s">
        <v>100</v>
      </c>
      <c r="U3285" s="132"/>
      <c r="V3285" s="132"/>
      <c r="W3285" s="132"/>
      <c r="X3285" s="44" t="s">
        <v>33</v>
      </c>
      <c r="Y3285" s="44"/>
      <c r="Z3285" s="44" t="s">
        <v>19</v>
      </c>
      <c r="AA3285" s="44" t="s">
        <v>80</v>
      </c>
      <c r="AB3285" s="2">
        <v>339678.27568158007</v>
      </c>
      <c r="AC3285" s="2">
        <v>2986689.174585429</v>
      </c>
      <c r="AD3285" s="2">
        <f>+M3285</f>
        <v>470400</v>
      </c>
      <c r="AE3285" s="2">
        <f>+AD3285*14%</f>
        <v>65856</v>
      </c>
      <c r="AF3285" s="155">
        <f>+AD3285*35%</f>
        <v>164640</v>
      </c>
      <c r="AG3285" s="2">
        <f>+AD3285*F3285</f>
        <v>4136086.08</v>
      </c>
      <c r="AH3285" s="2">
        <f>+AE3285*F3285</f>
        <v>579052.05119999999</v>
      </c>
      <c r="AI3285" s="2">
        <f>+AF3285*F3285</f>
        <v>1447630.128</v>
      </c>
      <c r="AJ3285" s="2">
        <f>SUM(AG3285:AI3285)</f>
        <v>6162768.2591999993</v>
      </c>
      <c r="AK3285" s="2">
        <f>+AD3285*G3285</f>
        <v>4136070.3999999994</v>
      </c>
      <c r="AL3285" s="2">
        <f>+AE3285*G3285</f>
        <v>579049.85599999991</v>
      </c>
      <c r="AM3285" s="2">
        <f>+AF3285*G3285</f>
        <v>1447624.64</v>
      </c>
      <c r="AN3285" s="155">
        <f>SUM(AK3285:AM3285)</f>
        <v>6162744.8959999988</v>
      </c>
      <c r="AQ3285" s="145" t="s">
        <v>79</v>
      </c>
      <c r="AU3285" s="8"/>
      <c r="AV3285" s="8"/>
      <c r="AW3285" s="2">
        <f>'[2]BoQ HSYC. Trâm check'!$AT3285</f>
        <v>470400</v>
      </c>
      <c r="AX3285" s="8">
        <f>F3285*AW3285</f>
        <v>4136086.08</v>
      </c>
      <c r="AY3285" s="8">
        <f>IF(AQ3285="CT",7%,5%)*AX3285</f>
        <v>206804.304</v>
      </c>
      <c r="AZ3285" s="8">
        <f>AX3285*2%</f>
        <v>82721.721600000004</v>
      </c>
      <c r="BA3285" s="8">
        <f>IF(BB3285&gt;0,0,AX3285*5%)</f>
        <v>0</v>
      </c>
      <c r="BB3285" s="8">
        <f>(AX3285-BG3285)*35%</f>
        <v>1447630.128</v>
      </c>
      <c r="BC3285" s="8">
        <f>+AX3285+AY3285+AZ3285+BA3285+BB3285</f>
        <v>5873242.2335999999</v>
      </c>
      <c r="BD3285" s="8">
        <f>AX3285-AT3285</f>
        <v>4136086.08</v>
      </c>
      <c r="BE3285" s="2"/>
      <c r="BH3285" s="2"/>
    </row>
    <row r="3286" spans="2:60" s="133" customFormat="1" ht="17" collapsed="1" x14ac:dyDescent="0.2">
      <c r="B3286" s="139" t="s">
        <v>449</v>
      </c>
      <c r="C3286" s="141" t="s">
        <v>448</v>
      </c>
      <c r="D3286" s="141"/>
      <c r="E3286" s="139"/>
      <c r="F3286" s="139"/>
      <c r="G3286" s="139">
        <f>+[2]THKL!F3303</f>
        <v>0</v>
      </c>
      <c r="H3286" s="138"/>
      <c r="I3286" s="138"/>
      <c r="J3286" s="138"/>
      <c r="K3286" s="140"/>
      <c r="L3286" s="140"/>
      <c r="M3286" s="138"/>
      <c r="N3286" s="138">
        <f>IF(V3286&lt;&gt;"VTC VHm",_xlfn.XLOOKUP(Z3286,$AC$4015:$AC$4035,$AD$4015:$AD$4035,0)*M3286,_xlfn.XLOOKUP(Z3286,$AC$4015:$AC$4035,$AD$4015:$AD$4035,0)*L3286)</f>
        <v>0</v>
      </c>
      <c r="O3286" s="138">
        <f>IF(V3286&lt;&gt;"VTC VHm",_xlfn.XLOOKUP(Z3286,$AC$4015:$AC$4035,$AE$4015:$AE$4035,0)*M3286,_xlfn.XLOOKUP(Z3286,$AC$4015:$AC$4035,$AE$4015:$AE$4035,0)*L3286)</f>
        <v>0</v>
      </c>
      <c r="P3286" s="138"/>
      <c r="Q3286" s="138">
        <f>M3286*G3286</f>
        <v>0</v>
      </c>
      <c r="R3286" s="138">
        <f>N3286*G3286</f>
        <v>0</v>
      </c>
      <c r="S3286" s="138">
        <f>SUM(Q3286:R3286)</f>
        <v>0</v>
      </c>
      <c r="T3286" s="139"/>
      <c r="U3286" s="138"/>
      <c r="V3286" s="138"/>
      <c r="W3286" s="138"/>
      <c r="X3286" s="137"/>
      <c r="Y3286" s="137"/>
      <c r="Z3286" s="137"/>
      <c r="AA3286" s="136"/>
      <c r="AB3286" s="135"/>
      <c r="AC3286" s="175">
        <f>SUM(AC3287:AC3302)</f>
        <v>3889570860.4245625</v>
      </c>
      <c r="AD3286" s="175"/>
      <c r="AE3286" s="175"/>
      <c r="AF3286" s="175"/>
      <c r="AG3286" s="175">
        <f>SUM(AG3287:AG3302)</f>
        <v>4958331395.3936863</v>
      </c>
      <c r="AH3286" s="175">
        <f>SUM(AH3287:AH3302)</f>
        <v>694166395.35511613</v>
      </c>
      <c r="AI3286" s="175">
        <f>SUM(AI3287:AI3302)</f>
        <v>1735415988.38779</v>
      </c>
      <c r="AJ3286" s="175">
        <f>SUM(AJ3287:AJ3302)</f>
        <v>7387913779.136591</v>
      </c>
      <c r="AK3286" s="175">
        <f>SUM(AK3287:AK3302)</f>
        <v>5014652839.4801226</v>
      </c>
      <c r="AL3286" s="175">
        <f>SUM(AL3287:AL3302)</f>
        <v>702051397.52721691</v>
      </c>
      <c r="AM3286" s="175">
        <f>SUM(AM3287:AM3302)</f>
        <v>1755128493.8180423</v>
      </c>
      <c r="AN3286" s="175">
        <f>SUM(AN3287:AN3302)</f>
        <v>7471832730.8253803</v>
      </c>
      <c r="AP3286" s="133">
        <v>19</v>
      </c>
      <c r="AQ3286" s="145" t="s">
        <v>79</v>
      </c>
      <c r="AU3286" s="8"/>
      <c r="AV3286" s="8"/>
      <c r="AW3286" s="2">
        <f>'[2]BoQ HSYC. Trâm check'!$AT3286</f>
        <v>0</v>
      </c>
      <c r="AX3286" s="175">
        <f>SUM(AX3287:AX3302)</f>
        <v>3265302573.6264291</v>
      </c>
      <c r="AY3286" s="175">
        <f>SUM(AY3287:AY3302)</f>
        <v>163265128.68132144</v>
      </c>
      <c r="AZ3286" s="175">
        <f>SUM(AZ3287:AZ3302)</f>
        <v>65306051.472528592</v>
      </c>
      <c r="BA3286" s="175">
        <f>SUM(BA3287:BA3302)</f>
        <v>0</v>
      </c>
      <c r="BB3286" s="175">
        <f>SUM(BB3287:BB3302)</f>
        <v>1142855900.7692502</v>
      </c>
      <c r="BC3286" s="175">
        <f>SUM(BC3287:BC3302)</f>
        <v>4636729654.5495291</v>
      </c>
      <c r="BD3286" s="175">
        <f>SUM(BD3287:BD3302)</f>
        <v>3265302573.6264291</v>
      </c>
      <c r="BE3286" s="2"/>
      <c r="BH3286" s="2"/>
    </row>
    <row r="3287" spans="2:60" ht="17" hidden="1" outlineLevel="1" x14ac:dyDescent="0.2">
      <c r="B3287" s="82">
        <v>1</v>
      </c>
      <c r="C3287" s="144" t="s">
        <v>447</v>
      </c>
      <c r="D3287" s="144"/>
      <c r="E3287" s="82" t="s">
        <v>148</v>
      </c>
      <c r="F3287" s="143">
        <v>70.396299999999997</v>
      </c>
      <c r="G3287" s="142">
        <f>+[2]THKL!F3304</f>
        <v>70.396299999999997</v>
      </c>
      <c r="H3287" s="132"/>
      <c r="I3287" s="132"/>
      <c r="J3287" s="132"/>
      <c r="K3287" s="156"/>
      <c r="L3287" s="157">
        <f>$L$19</f>
        <v>4358677.8</v>
      </c>
      <c r="M3287" s="157">
        <f>SUM(K3287:L3287)</f>
        <v>4358677.8</v>
      </c>
      <c r="N3287" s="83">
        <f>IF(V3287&lt;&gt;"VTC VHm",_xlfn.XLOOKUP(Z3287,$AC$4015:$AC$4035,$AD$4015:$AD$4035,0)*M3287,_xlfn.XLOOKUP(Z3287,$AC$4015:$AC$4035,$AD$4015:$AD$4035,0)*L3287)</f>
        <v>1525537.2299999997</v>
      </c>
      <c r="O3287" s="83">
        <f>IF(V3287&lt;&gt;"VTC VHm",_xlfn.XLOOKUP(Z3287,$AC$4015:$AC$4035,$AE$4015:$AE$4035,0)*M3287,_xlfn.XLOOKUP(Z3287,$AC$4015:$AC$4035,$AE$4015:$AE$4035,0)*L3287)</f>
        <v>0</v>
      </c>
      <c r="P3287" s="83">
        <f>SUM(N3287:O3287)</f>
        <v>1525537.2299999997</v>
      </c>
      <c r="Q3287" s="157">
        <f>M3287*G3287</f>
        <v>306834790.01213998</v>
      </c>
      <c r="R3287" s="157">
        <f>G3287*P3287</f>
        <v>107392176.50424898</v>
      </c>
      <c r="S3287" s="83">
        <f>SUM(Q3287:R3287)</f>
        <v>414226966.51638895</v>
      </c>
      <c r="T3287" s="156" t="s">
        <v>50</v>
      </c>
      <c r="U3287" s="132"/>
      <c r="V3287" s="132"/>
      <c r="W3287" s="132"/>
      <c r="X3287" s="44" t="s">
        <v>33</v>
      </c>
      <c r="Y3287" s="44"/>
      <c r="Z3287" s="44" t="s">
        <v>19</v>
      </c>
      <c r="AA3287" s="44" t="s">
        <v>80</v>
      </c>
      <c r="AB3287" s="2">
        <v>2186932.8908679341</v>
      </c>
      <c r="AC3287" s="2">
        <v>153951983.86540633</v>
      </c>
      <c r="AD3287" s="2">
        <f>+M3287</f>
        <v>4358677.8</v>
      </c>
      <c r="AE3287" s="2">
        <f>+AD3287*14%</f>
        <v>610214.89199999999</v>
      </c>
      <c r="AF3287" s="155">
        <f>+AD3287*35%</f>
        <v>1525537.2299999997</v>
      </c>
      <c r="AG3287" s="2">
        <f>+AD3287*F3287</f>
        <v>306834790.01213998</v>
      </c>
      <c r="AH3287" s="2">
        <f>+AE3287*F3287</f>
        <v>42956870.601699598</v>
      </c>
      <c r="AI3287" s="2">
        <f>+AF3287*F3287</f>
        <v>107392176.50424898</v>
      </c>
      <c r="AJ3287" s="2">
        <f>SUM(AG3287:AI3287)</f>
        <v>457183837.11808854</v>
      </c>
      <c r="AK3287" s="2">
        <f>+AD3287*G3287</f>
        <v>306834790.01213998</v>
      </c>
      <c r="AL3287" s="2">
        <f>+AE3287*G3287</f>
        <v>42956870.601699598</v>
      </c>
      <c r="AM3287" s="2">
        <f>+AF3287*G3287</f>
        <v>107392176.50424898</v>
      </c>
      <c r="AN3287" s="155">
        <f>SUM(AK3287:AM3287)</f>
        <v>457183837.11808854</v>
      </c>
      <c r="AQ3287" s="145" t="s">
        <v>79</v>
      </c>
      <c r="AU3287" s="8"/>
      <c r="AV3287" s="8"/>
      <c r="AW3287" s="2">
        <f>'[2]BoQ HSYC. Trâm check'!$AT3287</f>
        <v>4358677.8</v>
      </c>
      <c r="AX3287" s="8">
        <f>F3287*AW3287</f>
        <v>306834790.01213998</v>
      </c>
      <c r="AY3287" s="8">
        <f>IF(AQ3287="CT",7%,5%)*AX3287</f>
        <v>15341739.500606999</v>
      </c>
      <c r="AZ3287" s="8">
        <f>AX3287*2%</f>
        <v>6136695.8002427993</v>
      </c>
      <c r="BA3287" s="8">
        <f>IF(BB3287&gt;0,0,AX3287*5%)</f>
        <v>0</v>
      </c>
      <c r="BB3287" s="8">
        <f>(AX3287-BG3287)*35%</f>
        <v>107392176.50424899</v>
      </c>
      <c r="BC3287" s="8">
        <f>+AX3287+AY3287+AZ3287+BA3287+BB3287</f>
        <v>435705401.81723875</v>
      </c>
      <c r="BD3287" s="8">
        <f>AX3287-AT3287</f>
        <v>306834790.01213998</v>
      </c>
      <c r="BE3287" s="2"/>
      <c r="BH3287" s="2"/>
    </row>
    <row r="3288" spans="2:60" ht="17" hidden="1" outlineLevel="1" x14ac:dyDescent="0.2">
      <c r="B3288" s="82">
        <v>2</v>
      </c>
      <c r="C3288" s="144" t="s">
        <v>446</v>
      </c>
      <c r="D3288" s="144"/>
      <c r="E3288" s="82" t="s">
        <v>104</v>
      </c>
      <c r="F3288" s="143">
        <v>782.18140000000005</v>
      </c>
      <c r="G3288" s="142">
        <f>+[2]THKL!F3305</f>
        <v>782.18140000000005</v>
      </c>
      <c r="H3288" s="132"/>
      <c r="I3288" s="132"/>
      <c r="J3288" s="132"/>
      <c r="K3288" s="156"/>
      <c r="L3288" s="157">
        <f>$L$21</f>
        <v>251876.31</v>
      </c>
      <c r="M3288" s="157">
        <f>SUM(K3288:L3288)</f>
        <v>251876.31</v>
      </c>
      <c r="N3288" s="83">
        <f>IF(V3288&lt;&gt;"VTC VHm",_xlfn.XLOOKUP(Z3288,$AC$4015:$AC$4035,$AD$4015:$AD$4035,0)*M3288,_xlfn.XLOOKUP(Z3288,$AC$4015:$AC$4035,$AD$4015:$AD$4035,0)*L3288)</f>
        <v>88156.708499999993</v>
      </c>
      <c r="O3288" s="83">
        <f>IF(V3288&lt;&gt;"VTC VHm",_xlfn.XLOOKUP(Z3288,$AC$4015:$AC$4035,$AE$4015:$AE$4035,0)*M3288,_xlfn.XLOOKUP(Z3288,$AC$4015:$AC$4035,$AE$4015:$AE$4035,0)*L3288)</f>
        <v>0</v>
      </c>
      <c r="P3288" s="83">
        <f>SUM(N3288:O3288)</f>
        <v>88156.708499999993</v>
      </c>
      <c r="Q3288" s="157">
        <f>M3288*G3288</f>
        <v>197012964.78263402</v>
      </c>
      <c r="R3288" s="157">
        <f>G3288*P3288</f>
        <v>68954537.673921898</v>
      </c>
      <c r="S3288" s="83">
        <f>SUM(Q3288:R3288)</f>
        <v>265967502.4565559</v>
      </c>
      <c r="T3288" s="156" t="s">
        <v>50</v>
      </c>
      <c r="U3288" s="132"/>
      <c r="V3288" s="132"/>
      <c r="W3288" s="132"/>
      <c r="X3288" s="44" t="s">
        <v>33</v>
      </c>
      <c r="Y3288" s="44"/>
      <c r="Z3288" s="44" t="s">
        <v>19</v>
      </c>
      <c r="AA3288" s="44" t="s">
        <v>80</v>
      </c>
      <c r="AB3288" s="2">
        <v>151882.16954625002</v>
      </c>
      <c r="AC3288" s="2">
        <v>118799408.01072322</v>
      </c>
      <c r="AD3288" s="2">
        <f>+M3288</f>
        <v>251876.31</v>
      </c>
      <c r="AE3288" s="2">
        <f>+AD3288*14%</f>
        <v>35262.683400000002</v>
      </c>
      <c r="AF3288" s="155">
        <f>+AD3288*35%</f>
        <v>88156.708499999993</v>
      </c>
      <c r="AG3288" s="2">
        <f>+AD3288*F3288</f>
        <v>197012964.78263402</v>
      </c>
      <c r="AH3288" s="2">
        <f>+AE3288*F3288</f>
        <v>27581815.069568764</v>
      </c>
      <c r="AI3288" s="2">
        <f>+AF3288*F3288</f>
        <v>68954537.673921898</v>
      </c>
      <c r="AJ3288" s="2">
        <f>SUM(AG3288:AI3288)</f>
        <v>293549317.52612466</v>
      </c>
      <c r="AK3288" s="2">
        <f>+AD3288*G3288</f>
        <v>197012964.78263402</v>
      </c>
      <c r="AL3288" s="2">
        <f>+AE3288*G3288</f>
        <v>27581815.069568764</v>
      </c>
      <c r="AM3288" s="2">
        <f>+AF3288*G3288</f>
        <v>68954537.673921898</v>
      </c>
      <c r="AN3288" s="155">
        <f>SUM(AK3288:AM3288)</f>
        <v>293549317.52612466</v>
      </c>
      <c r="AQ3288" s="145" t="s">
        <v>79</v>
      </c>
      <c r="AU3288" s="8"/>
      <c r="AV3288" s="8"/>
      <c r="AW3288" s="2">
        <f>'[2]BoQ HSYC. Trâm check'!$AT3288</f>
        <v>251876.31</v>
      </c>
      <c r="AX3288" s="8">
        <f>F3288*AW3288</f>
        <v>197012964.78263402</v>
      </c>
      <c r="AY3288" s="8">
        <f>IF(AQ3288="CT",7%,5%)*AX3288</f>
        <v>9850648.2391317021</v>
      </c>
      <c r="AZ3288" s="8">
        <f>AX3288*2%</f>
        <v>3940259.2956526806</v>
      </c>
      <c r="BA3288" s="8">
        <f>IF(BB3288&gt;0,0,AX3288*5%)</f>
        <v>0</v>
      </c>
      <c r="BB3288" s="8">
        <f>(AX3288-BG3288)*35%</f>
        <v>68954537.673921898</v>
      </c>
      <c r="BC3288" s="8">
        <f>+AX3288+AY3288+AZ3288+BA3288+BB3288</f>
        <v>279758409.99134028</v>
      </c>
      <c r="BD3288" s="8">
        <f>AX3288-AT3288</f>
        <v>197012964.78263402</v>
      </c>
      <c r="BE3288" s="2"/>
      <c r="BH3288" s="2"/>
    </row>
    <row r="3289" spans="2:60" ht="34" hidden="1" outlineLevel="1" x14ac:dyDescent="0.2">
      <c r="B3289" s="82">
        <v>3</v>
      </c>
      <c r="C3289" s="144" t="s">
        <v>445</v>
      </c>
      <c r="D3289" s="144"/>
      <c r="E3289" s="82" t="s">
        <v>52</v>
      </c>
      <c r="F3289" s="143">
        <v>6016.78</v>
      </c>
      <c r="G3289" s="142">
        <f>+[2]THKL!F3306</f>
        <v>6016.78</v>
      </c>
      <c r="H3289" s="176"/>
      <c r="I3289" s="176"/>
      <c r="J3289" s="176"/>
      <c r="K3289" s="156">
        <f>$K$3245</f>
        <v>134500</v>
      </c>
      <c r="L3289" s="157">
        <f>$L$3245</f>
        <v>161000</v>
      </c>
      <c r="M3289" s="157">
        <f>SUM(K3289:L3289)</f>
        <v>295500</v>
      </c>
      <c r="N3289" s="83">
        <f>IF(V3289&lt;&gt;"VTC VHm",_xlfn.XLOOKUP(Z3289,$AC$4015:$AC$4035,$AD$4015:$AD$4035,0)*M3289,_xlfn.XLOOKUP(Z3289,$AC$4015:$AC$4035,$AD$4015:$AD$4035,0)*L3289)</f>
        <v>103425</v>
      </c>
      <c r="O3289" s="83">
        <f>IF(V3289&lt;&gt;"VTC VHm",_xlfn.XLOOKUP(Z3289,$AC$4015:$AC$4035,$AE$4015:$AE$4035,0)*M3289,_xlfn.XLOOKUP(Z3289,$AC$4015:$AC$4035,$AE$4015:$AE$4035,0)*L3289)</f>
        <v>0</v>
      </c>
      <c r="P3289" s="83">
        <f>SUM(N3289:O3289)</f>
        <v>103425</v>
      </c>
      <c r="Q3289" s="157">
        <f>M3289*G3289</f>
        <v>1777958490</v>
      </c>
      <c r="R3289" s="157">
        <f>G3289*P3289</f>
        <v>622285471.5</v>
      </c>
      <c r="S3289" s="83">
        <f>SUM(Q3289:R3289)</f>
        <v>2400243961.5</v>
      </c>
      <c r="T3289" s="221" t="s">
        <v>24</v>
      </c>
      <c r="U3289" s="176"/>
      <c r="V3289" s="176"/>
      <c r="W3289" s="176"/>
      <c r="X3289" s="44" t="s">
        <v>33</v>
      </c>
      <c r="Y3289" s="44"/>
      <c r="Z3289" s="44" t="s">
        <v>19</v>
      </c>
      <c r="AA3289" s="44" t="s">
        <v>80</v>
      </c>
      <c r="AB3289" s="2">
        <v>180243.78729186169</v>
      </c>
      <c r="AC3289" s="2">
        <v>1084487214.5019276</v>
      </c>
      <c r="AD3289" s="2">
        <f>+M3289</f>
        <v>295500</v>
      </c>
      <c r="AE3289" s="2">
        <f>+AD3289*14%</f>
        <v>41370.000000000007</v>
      </c>
      <c r="AF3289" s="155">
        <f>+AD3289*35%</f>
        <v>103425</v>
      </c>
      <c r="AG3289" s="2">
        <f>+AD3289*F3289</f>
        <v>1777958490</v>
      </c>
      <c r="AH3289" s="2">
        <f>+AE3289*F3289</f>
        <v>248914188.60000002</v>
      </c>
      <c r="AI3289" s="2">
        <f>+AF3289*F3289</f>
        <v>622285471.5</v>
      </c>
      <c r="AJ3289" s="2">
        <f>SUM(AG3289:AI3289)</f>
        <v>2649158150.0999999</v>
      </c>
      <c r="AK3289" s="2">
        <f>+AD3289*G3289</f>
        <v>1777958490</v>
      </c>
      <c r="AL3289" s="2">
        <f>+AE3289*G3289</f>
        <v>248914188.60000002</v>
      </c>
      <c r="AM3289" s="2">
        <f>+AF3289*G3289</f>
        <v>622285471.5</v>
      </c>
      <c r="AN3289" s="155">
        <f>SUM(AK3289:AM3289)</f>
        <v>2649158150.0999999</v>
      </c>
      <c r="AQ3289" s="145" t="s">
        <v>79</v>
      </c>
      <c r="AU3289" s="8"/>
      <c r="AV3289" s="8"/>
      <c r="AW3289" s="2">
        <f>'[2]BoQ HSYC. Trâm check'!$AT3289</f>
        <v>180243.78729186169</v>
      </c>
      <c r="AX3289" s="8">
        <f>F3289*AW3289</f>
        <v>1084487214.5019276</v>
      </c>
      <c r="AY3289" s="8">
        <f>IF(AQ3289="CT",7%,5%)*AX3289</f>
        <v>54224360.725096382</v>
      </c>
      <c r="AZ3289" s="8">
        <f>AX3289*2%</f>
        <v>21689744.290038552</v>
      </c>
      <c r="BA3289" s="8">
        <f>IF(BB3289&gt;0,0,AX3289*5%)</f>
        <v>0</v>
      </c>
      <c r="BB3289" s="8">
        <f>(AX3289-BG3289)*35%</f>
        <v>379570525.07567465</v>
      </c>
      <c r="BC3289" s="8">
        <f>+AX3289+AY3289+AZ3289+BA3289+BB3289</f>
        <v>1539971844.5927372</v>
      </c>
      <c r="BD3289" s="8">
        <f>AX3289-AT3289</f>
        <v>1084487214.5019276</v>
      </c>
      <c r="BE3289" s="2"/>
      <c r="BH3289" s="2"/>
    </row>
    <row r="3290" spans="2:60" ht="34" hidden="1" outlineLevel="1" x14ac:dyDescent="0.2">
      <c r="B3290" s="82">
        <v>4</v>
      </c>
      <c r="C3290" s="144" t="s">
        <v>342</v>
      </c>
      <c r="D3290" s="144"/>
      <c r="E3290" s="82" t="s">
        <v>104</v>
      </c>
      <c r="F3290" s="143">
        <v>481.34</v>
      </c>
      <c r="G3290" s="142">
        <f>+[2]THKL!F3307</f>
        <v>481.3424</v>
      </c>
      <c r="H3290" s="132"/>
      <c r="I3290" s="132"/>
      <c r="J3290" s="132"/>
      <c r="K3290" s="156">
        <f>'[3]BDG (XD)'!$Y$388</f>
        <v>1433393.7777777775</v>
      </c>
      <c r="L3290" s="157">
        <f>'[3]BDG (XD)'!$Z$388</f>
        <v>431932.01549999998</v>
      </c>
      <c r="M3290" s="157">
        <f>SUM(K3290:L3290)</f>
        <v>1865325.7932777775</v>
      </c>
      <c r="N3290" s="83">
        <f>IF(V3290&lt;&gt;"VTC VHm",_xlfn.XLOOKUP(Z3290,$AC$4015:$AC$4035,$AD$4015:$AD$4035,0)*M3290,_xlfn.XLOOKUP(Z3290,$AC$4015:$AC$4035,$AD$4015:$AD$4035,0)*L3290)</f>
        <v>652864.02764722204</v>
      </c>
      <c r="O3290" s="83">
        <f>IF(V3290&lt;&gt;"VTC VHm",_xlfn.XLOOKUP(Z3290,$AC$4015:$AC$4035,$AE$4015:$AE$4035,0)*M3290,_xlfn.XLOOKUP(Z3290,$AC$4015:$AC$4035,$AE$4015:$AE$4035,0)*L3290)</f>
        <v>0</v>
      </c>
      <c r="P3290" s="83">
        <f>SUM(N3290:O3290)</f>
        <v>652864.02764722204</v>
      </c>
      <c r="Q3290" s="157">
        <f>M3290*G3290</f>
        <v>897860394.11822927</v>
      </c>
      <c r="R3290" s="157">
        <f>G3290*P3290</f>
        <v>314251137.9413802</v>
      </c>
      <c r="S3290" s="83">
        <f>SUM(Q3290:R3290)</f>
        <v>1212111532.0596094</v>
      </c>
      <c r="T3290" s="156" t="s">
        <v>50</v>
      </c>
      <c r="U3290" s="132"/>
      <c r="V3290" s="132"/>
      <c r="W3290" s="132"/>
      <c r="X3290" s="44" t="s">
        <v>33</v>
      </c>
      <c r="Y3290" s="44"/>
      <c r="Z3290" s="44" t="s">
        <v>19</v>
      </c>
      <c r="AA3290" s="44" t="s">
        <v>80</v>
      </c>
      <c r="AB3290" s="2">
        <v>1829987.9298285488</v>
      </c>
      <c r="AC3290" s="2">
        <v>880846390.14367366</v>
      </c>
      <c r="AD3290" s="2">
        <f>+M3290</f>
        <v>1865325.7932777775</v>
      </c>
      <c r="AE3290" s="2">
        <f>+AD3290*14%</f>
        <v>261145.61105888887</v>
      </c>
      <c r="AF3290" s="155">
        <f>+AD3290*35%</f>
        <v>652864.02764722204</v>
      </c>
      <c r="AG3290" s="2">
        <f>+AD3290*F3290</f>
        <v>897855917.33632541</v>
      </c>
      <c r="AH3290" s="2">
        <f>+AE3290*F3290</f>
        <v>125699828.42708556</v>
      </c>
      <c r="AI3290" s="2">
        <f>+AF3290*F3290</f>
        <v>314249571.06771386</v>
      </c>
      <c r="AJ3290" s="2">
        <f>SUM(AG3290:AI3290)</f>
        <v>1337805316.8311248</v>
      </c>
      <c r="AK3290" s="2">
        <f>+AD3290*G3290</f>
        <v>897860394.11822927</v>
      </c>
      <c r="AL3290" s="2">
        <f>+AE3290*G3290</f>
        <v>125700455.1765521</v>
      </c>
      <c r="AM3290" s="2">
        <f>+AF3290*G3290</f>
        <v>314251137.9413802</v>
      </c>
      <c r="AN3290" s="155">
        <f>SUM(AK3290:AM3290)</f>
        <v>1337811987.2361615</v>
      </c>
      <c r="AQ3290" s="145" t="s">
        <v>79</v>
      </c>
      <c r="AU3290" s="8">
        <f>+BH3290</f>
        <v>250000</v>
      </c>
      <c r="AV3290" s="8">
        <f>+L3290</f>
        <v>431932.01549999998</v>
      </c>
      <c r="AW3290" s="2">
        <f>+AU3290+AV3290</f>
        <v>681932.01549999998</v>
      </c>
      <c r="AX3290" s="8">
        <f>F3290*AW3290</f>
        <v>328241156.34076995</v>
      </c>
      <c r="AY3290" s="8">
        <f>IF(AQ3290="CT",7%,5%)*AX3290</f>
        <v>16412057.817038499</v>
      </c>
      <c r="AZ3290" s="8">
        <f>AX3290*2%</f>
        <v>6564823.1268153992</v>
      </c>
      <c r="BA3290" s="8">
        <f>IF(BB3290&gt;0,0,AX3290*5%)</f>
        <v>0</v>
      </c>
      <c r="BB3290" s="8">
        <f>(AX3290-BG3290)*35%</f>
        <v>114884404.71926947</v>
      </c>
      <c r="BC3290" s="8">
        <f>+AX3290+AY3290+AZ3290+BA3290+BB3290</f>
        <v>466102442.00389326</v>
      </c>
      <c r="BD3290" s="8">
        <f>AX3290-AT3290</f>
        <v>328241156.34076995</v>
      </c>
      <c r="BE3290" s="2"/>
      <c r="BH3290" s="2">
        <v>250000</v>
      </c>
    </row>
    <row r="3291" spans="2:60" s="177" customFormat="1" ht="17" hidden="1" outlineLevel="1" x14ac:dyDescent="0.2">
      <c r="B3291" s="181">
        <v>5</v>
      </c>
      <c r="C3291" s="182" t="s">
        <v>444</v>
      </c>
      <c r="D3291" s="182"/>
      <c r="E3291" s="181" t="s">
        <v>120</v>
      </c>
      <c r="F3291" s="180">
        <v>60.1678</v>
      </c>
      <c r="G3291" s="179">
        <f>+[2]THKL!F3308</f>
        <v>60.1678</v>
      </c>
      <c r="H3291" s="178"/>
      <c r="I3291" s="178"/>
      <c r="J3291" s="178"/>
      <c r="K3291" s="125" t="str">
        <f>$K$3247</f>
        <v>Bao gồm</v>
      </c>
      <c r="L3291" s="84">
        <f>$L$3247</f>
        <v>500000</v>
      </c>
      <c r="M3291" s="84">
        <f>SUM(K3291:L3291)</f>
        <v>500000</v>
      </c>
      <c r="N3291" s="83">
        <f>IF(V3291&lt;&gt;"VTC VHm",_xlfn.XLOOKUP(Z3291,$AC$4015:$AC$4035,$AD$4015:$AD$4035,0)*M3291,_xlfn.XLOOKUP(Z3291,$AC$4015:$AC$4035,$AD$4015:$AD$4035,0)*L3291)</f>
        <v>175000</v>
      </c>
      <c r="O3291" s="83">
        <f>IF(V3291&lt;&gt;"VTC VHm",_xlfn.XLOOKUP(Z3291,$AC$4015:$AC$4035,$AE$4015:$AE$4035,0)*M3291,_xlfn.XLOOKUP(Z3291,$AC$4015:$AC$4035,$AE$4015:$AE$4035,0)*L3291)</f>
        <v>0</v>
      </c>
      <c r="P3291" s="105">
        <f>SUM(N3291:O3291)</f>
        <v>175000</v>
      </c>
      <c r="Q3291" s="84">
        <f>M3291*G3291</f>
        <v>30083900</v>
      </c>
      <c r="R3291" s="84">
        <f>G3291*P3291</f>
        <v>10529365</v>
      </c>
      <c r="S3291" s="105">
        <f>SUM(Q3291:R3291)</f>
        <v>40613265</v>
      </c>
      <c r="T3291" s="125" t="s">
        <v>50</v>
      </c>
      <c r="U3291" s="178"/>
      <c r="V3291" s="178"/>
      <c r="W3291" s="178"/>
      <c r="X3291" s="81" t="s">
        <v>33</v>
      </c>
      <c r="Y3291" s="81"/>
      <c r="Z3291" s="81" t="s">
        <v>19</v>
      </c>
      <c r="AA3291" s="81" t="s">
        <v>80</v>
      </c>
      <c r="AB3291" s="102">
        <v>737977.55872499989</v>
      </c>
      <c r="AC3291" s="220">
        <v>44402486.15785405</v>
      </c>
      <c r="AD3291" s="102">
        <f>+M3291</f>
        <v>500000</v>
      </c>
      <c r="AE3291" s="102">
        <f>+AD3291*14%</f>
        <v>70000</v>
      </c>
      <c r="AF3291" s="102">
        <f>+AD3291*35%</f>
        <v>175000</v>
      </c>
      <c r="AG3291" s="102">
        <f>+AD3291*F3291</f>
        <v>30083900</v>
      </c>
      <c r="AH3291" s="102">
        <f>+AE3291*F3291</f>
        <v>4211746</v>
      </c>
      <c r="AI3291" s="102">
        <f>+AF3291*F3291</f>
        <v>10529365</v>
      </c>
      <c r="AJ3291" s="102">
        <f>SUM(AG3291:AI3291)</f>
        <v>44825011</v>
      </c>
      <c r="AK3291" s="102">
        <f>+AD3291*G3291</f>
        <v>30083900</v>
      </c>
      <c r="AL3291" s="102">
        <f>+AE3291*G3291</f>
        <v>4211746</v>
      </c>
      <c r="AM3291" s="102">
        <f>+AF3291*G3291</f>
        <v>10529365</v>
      </c>
      <c r="AN3291" s="102">
        <f>SUM(AK3291:AM3291)</f>
        <v>44825011</v>
      </c>
      <c r="AQ3291" s="145" t="s">
        <v>79</v>
      </c>
      <c r="AU3291" s="8"/>
      <c r="AV3291" s="8"/>
      <c r="AW3291" s="2">
        <f>'[2]BoQ HSYC. Trâm check'!$AT3291</f>
        <v>500000</v>
      </c>
      <c r="AX3291" s="8">
        <f>F3291*AW3291</f>
        <v>30083900</v>
      </c>
      <c r="AY3291" s="8">
        <f>IF(AQ3291="CT",7%,5%)*AX3291</f>
        <v>1504195</v>
      </c>
      <c r="AZ3291" s="8">
        <f>AX3291*2%</f>
        <v>601678</v>
      </c>
      <c r="BA3291" s="8">
        <f>IF(BB3291&gt;0,0,AX3291*5%)</f>
        <v>0</v>
      </c>
      <c r="BB3291" s="8">
        <f>(AX3291-BG3291)*35%</f>
        <v>10529365</v>
      </c>
      <c r="BC3291" s="8">
        <f>+AX3291+AY3291+AZ3291+BA3291+BB3291</f>
        <v>42719138</v>
      </c>
      <c r="BD3291" s="8">
        <f>AX3291-AT3291</f>
        <v>30083900</v>
      </c>
      <c r="BE3291" s="2"/>
      <c r="BH3291" s="2"/>
    </row>
    <row r="3292" spans="2:60" ht="34" hidden="1" outlineLevel="1" x14ac:dyDescent="0.2">
      <c r="B3292" s="82">
        <v>7</v>
      </c>
      <c r="C3292" s="144" t="s">
        <v>443</v>
      </c>
      <c r="D3292" s="144"/>
      <c r="E3292" s="82" t="s">
        <v>129</v>
      </c>
      <c r="F3292" s="143">
        <v>3535</v>
      </c>
      <c r="G3292" s="142">
        <f>+[2]THKL!F3309</f>
        <v>3535</v>
      </c>
      <c r="H3292" s="176"/>
      <c r="I3292" s="176"/>
      <c r="J3292" s="176"/>
      <c r="K3292" s="156">
        <f>'[3]BDG (XD)'!$Y$513</f>
        <v>108759.28895999999</v>
      </c>
      <c r="L3292" s="157">
        <f>'[3]BDG (XD)'!$Z$513</f>
        <v>44400</v>
      </c>
      <c r="M3292" s="157">
        <f>SUM(K3292:L3292)</f>
        <v>153159.28895999998</v>
      </c>
      <c r="N3292" s="83">
        <f>IF(V3292&lt;&gt;"VTC VHm",_xlfn.XLOOKUP(Z3292,$AC$4015:$AC$4035,$AD$4015:$AD$4035,0)*M3292,_xlfn.XLOOKUP(Z3292,$AC$4015:$AC$4035,$AD$4015:$AD$4035,0)*L3292)</f>
        <v>53605.751135999992</v>
      </c>
      <c r="O3292" s="83">
        <f>IF(V3292&lt;&gt;"VTC VHm",_xlfn.XLOOKUP(Z3292,$AC$4015:$AC$4035,$AE$4015:$AE$4035,0)*M3292,_xlfn.XLOOKUP(Z3292,$AC$4015:$AC$4035,$AE$4015:$AE$4035,0)*L3292)</f>
        <v>0</v>
      </c>
      <c r="P3292" s="83">
        <f>SUM(N3292:O3292)</f>
        <v>53605.751135999992</v>
      </c>
      <c r="Q3292" s="157">
        <f>M3292*G3292</f>
        <v>541418086.47359991</v>
      </c>
      <c r="R3292" s="157">
        <f>G3292*P3292</f>
        <v>189496330.26575997</v>
      </c>
      <c r="S3292" s="83">
        <f>SUM(Q3292:R3292)</f>
        <v>730914416.73935986</v>
      </c>
      <c r="T3292" s="156" t="s">
        <v>50</v>
      </c>
      <c r="U3292" s="176"/>
      <c r="V3292" s="176"/>
      <c r="W3292" s="176"/>
      <c r="X3292" s="44" t="s">
        <v>33</v>
      </c>
      <c r="Y3292" s="44"/>
      <c r="Z3292" s="44" t="s">
        <v>19</v>
      </c>
      <c r="AA3292" s="44" t="s">
        <v>80</v>
      </c>
      <c r="AB3292" s="2">
        <v>208347.72598048957</v>
      </c>
      <c r="AC3292" s="2">
        <v>736509211.3410306</v>
      </c>
      <c r="AD3292" s="2">
        <f>+M3292</f>
        <v>153159.28895999998</v>
      </c>
      <c r="AE3292" s="2">
        <f>+AD3292*14%</f>
        <v>21442.3004544</v>
      </c>
      <c r="AF3292" s="155">
        <f>+AD3292*35%</f>
        <v>53605.751135999992</v>
      </c>
      <c r="AG3292" s="2">
        <f>+AD3292*F3292</f>
        <v>541418086.47359991</v>
      </c>
      <c r="AH3292" s="2">
        <f>+AE3292*F3292</f>
        <v>75798532.106304005</v>
      </c>
      <c r="AI3292" s="2">
        <f>+AF3292*F3292</f>
        <v>189496330.26575997</v>
      </c>
      <c r="AJ3292" s="2">
        <f>SUM(AG3292:AI3292)</f>
        <v>806712948.84566391</v>
      </c>
      <c r="AK3292" s="2">
        <f>+AD3292*G3292</f>
        <v>541418086.47359991</v>
      </c>
      <c r="AL3292" s="2">
        <f>+AE3292*G3292</f>
        <v>75798532.106304005</v>
      </c>
      <c r="AM3292" s="2">
        <f>+AF3292*G3292</f>
        <v>189496330.26575997</v>
      </c>
      <c r="AN3292" s="155">
        <f>SUM(AK3292:AM3292)</f>
        <v>806712948.84566391</v>
      </c>
      <c r="AQ3292" s="145" t="s">
        <v>79</v>
      </c>
      <c r="AU3292" s="8"/>
      <c r="AV3292" s="8"/>
      <c r="AW3292" s="2">
        <f>'[2]BoQ HSYC. Trâm check'!$AT3292</f>
        <v>153159.28895999998</v>
      </c>
      <c r="AX3292" s="8">
        <f>F3292*AW3292</f>
        <v>541418086.47359991</v>
      </c>
      <c r="AY3292" s="8">
        <f>IF(AQ3292="CT",7%,5%)*AX3292</f>
        <v>27070904.323679999</v>
      </c>
      <c r="AZ3292" s="8">
        <f>AX3292*2%</f>
        <v>10828361.729471998</v>
      </c>
      <c r="BA3292" s="8">
        <f>IF(BB3292&gt;0,0,AX3292*5%)</f>
        <v>0</v>
      </c>
      <c r="BB3292" s="8">
        <f>(AX3292-BG3292)*35%</f>
        <v>189496330.26575994</v>
      </c>
      <c r="BC3292" s="8">
        <f>+AX3292+AY3292+AZ3292+BA3292+BB3292</f>
        <v>768813682.79251194</v>
      </c>
      <c r="BD3292" s="8">
        <f>AX3292-AT3292</f>
        <v>541418086.47359991</v>
      </c>
      <c r="BE3292" s="2"/>
      <c r="BH3292" s="2"/>
    </row>
    <row r="3293" spans="2:60" ht="34" hidden="1" outlineLevel="1" x14ac:dyDescent="0.2">
      <c r="B3293" s="82">
        <v>8</v>
      </c>
      <c r="C3293" s="144" t="s">
        <v>442</v>
      </c>
      <c r="D3293" s="144"/>
      <c r="E3293" s="82" t="s">
        <v>104</v>
      </c>
      <c r="F3293" s="143">
        <v>217.4</v>
      </c>
      <c r="G3293" s="142">
        <f>+[2]THKL!F3310</f>
        <v>217.4025</v>
      </c>
      <c r="H3293" s="132"/>
      <c r="I3293" s="132"/>
      <c r="J3293" s="132"/>
      <c r="K3293" s="156">
        <f>'[3]BDG (XD)'!$Y$933</f>
        <v>1379009.7777777775</v>
      </c>
      <c r="L3293" s="157">
        <f>'[3]BDG (XD)'!$Z$933</f>
        <v>463243.58250000002</v>
      </c>
      <c r="M3293" s="157">
        <f>SUM(K3293:L3293)</f>
        <v>1842253.3602777775</v>
      </c>
      <c r="N3293" s="83">
        <f>IF(V3293&lt;&gt;"VTC VHm",_xlfn.XLOOKUP(Z3293,$AC$4015:$AC$4035,$AD$4015:$AD$4035,0)*M3293,_xlfn.XLOOKUP(Z3293,$AC$4015:$AC$4035,$AD$4015:$AD$4035,0)*L3293)</f>
        <v>644788.67609722214</v>
      </c>
      <c r="O3293" s="83">
        <f>IF(V3293&lt;&gt;"VTC VHm",_xlfn.XLOOKUP(Z3293,$AC$4015:$AC$4035,$AE$4015:$AE$4035,0)*M3293,_xlfn.XLOOKUP(Z3293,$AC$4015:$AC$4035,$AE$4015:$AE$4035,0)*L3293)</f>
        <v>0</v>
      </c>
      <c r="P3293" s="83">
        <f>SUM(N3293:O3293)</f>
        <v>644788.67609722214</v>
      </c>
      <c r="Q3293" s="157">
        <f>M3293*G3293</f>
        <v>400510486.15778953</v>
      </c>
      <c r="R3293" s="157">
        <f>G3293*P3293</f>
        <v>140178670.15522635</v>
      </c>
      <c r="S3293" s="83">
        <f>SUM(Q3293:R3293)</f>
        <v>540689156.31301594</v>
      </c>
      <c r="T3293" s="156" t="s">
        <v>50</v>
      </c>
      <c r="U3293" s="132"/>
      <c r="V3293" s="132"/>
      <c r="W3293" s="132"/>
      <c r="X3293" s="44" t="s">
        <v>33</v>
      </c>
      <c r="Y3293" s="44"/>
      <c r="Z3293" s="44" t="s">
        <v>19</v>
      </c>
      <c r="AA3293" s="44" t="s">
        <v>80</v>
      </c>
      <c r="AB3293" s="2">
        <v>1480782.8347505168</v>
      </c>
      <c r="AC3293" s="2">
        <v>321922188.27476233</v>
      </c>
      <c r="AD3293" s="2">
        <f>+M3293</f>
        <v>1842253.3602777775</v>
      </c>
      <c r="AE3293" s="2">
        <f>+AD3293*14%</f>
        <v>257915.47043888888</v>
      </c>
      <c r="AF3293" s="155">
        <f>+AD3293*35%</f>
        <v>644788.67609722214</v>
      </c>
      <c r="AG3293" s="2">
        <f>+AD3293*F3293</f>
        <v>400505880.52438885</v>
      </c>
      <c r="AH3293" s="2">
        <f>+AE3293*F3293</f>
        <v>56070823.27341444</v>
      </c>
      <c r="AI3293" s="2">
        <f>+AF3293*F3293</f>
        <v>140177058.18353608</v>
      </c>
      <c r="AJ3293" s="2">
        <f>SUM(AG3293:AI3293)</f>
        <v>596753761.98133934</v>
      </c>
      <c r="AK3293" s="2">
        <f>+AD3293*G3293</f>
        <v>400510486.15778953</v>
      </c>
      <c r="AL3293" s="2">
        <f>+AE3293*G3293</f>
        <v>56071468.062090538</v>
      </c>
      <c r="AM3293" s="2">
        <f>+AF3293*G3293</f>
        <v>140178670.15522635</v>
      </c>
      <c r="AN3293" s="155">
        <f>SUM(AK3293:AM3293)</f>
        <v>596760624.37510633</v>
      </c>
      <c r="AQ3293" s="145" t="s">
        <v>79</v>
      </c>
      <c r="AU3293" s="8">
        <f>+BH3293</f>
        <v>250000</v>
      </c>
      <c r="AV3293" s="8">
        <f>+L3293</f>
        <v>463243.58250000002</v>
      </c>
      <c r="AW3293" s="2">
        <f>+AU3293+AV3293</f>
        <v>713243.58250000002</v>
      </c>
      <c r="AX3293" s="8">
        <f>F3293*AW3293</f>
        <v>155059154.8355</v>
      </c>
      <c r="AY3293" s="8">
        <f>IF(AQ3293="CT",7%,5%)*AX3293</f>
        <v>7752957.7417750005</v>
      </c>
      <c r="AZ3293" s="8">
        <f>AX3293*2%</f>
        <v>3101183.0967100002</v>
      </c>
      <c r="BA3293" s="8">
        <f>IF(BB3293&gt;0,0,AX3293*5%)</f>
        <v>0</v>
      </c>
      <c r="BB3293" s="8">
        <f>(AX3293-BG3293)*35%</f>
        <v>54270704.192424998</v>
      </c>
      <c r="BC3293" s="8">
        <f>+AX3293+AY3293+AZ3293+BA3293+BB3293</f>
        <v>220183999.86641002</v>
      </c>
      <c r="BD3293" s="8">
        <f>AX3293-AT3293</f>
        <v>155059154.8355</v>
      </c>
      <c r="BE3293" s="2"/>
      <c r="BH3293" s="2">
        <v>250000</v>
      </c>
    </row>
    <row r="3294" spans="2:60" ht="17" hidden="1" outlineLevel="1" x14ac:dyDescent="0.2">
      <c r="B3294" s="82">
        <v>9</v>
      </c>
      <c r="C3294" s="144" t="s">
        <v>193</v>
      </c>
      <c r="D3294" s="144"/>
      <c r="E3294" s="82" t="s">
        <v>120</v>
      </c>
      <c r="F3294" s="143">
        <v>7.07</v>
      </c>
      <c r="G3294" s="142">
        <f>+[2]THKL!F3311</f>
        <v>7.07</v>
      </c>
      <c r="H3294" s="132"/>
      <c r="I3294" s="132"/>
      <c r="J3294" s="132"/>
      <c r="K3294" s="156">
        <f>'[3]BDG (XD)'!$Y$953*100</f>
        <v>6719465.1247063885</v>
      </c>
      <c r="L3294" s="157">
        <f>'[3]BDG (XD)'!$Z$953*100</f>
        <v>19817670.752746001</v>
      </c>
      <c r="M3294" s="157">
        <f>SUM(K3294:L3294)</f>
        <v>26537135.877452388</v>
      </c>
      <c r="N3294" s="83">
        <f>IF(V3294&lt;&gt;"VTC VHm",_xlfn.XLOOKUP(Z3294,$AC$4015:$AC$4035,$AD$4015:$AD$4035,0)*M3294,_xlfn.XLOOKUP(Z3294,$AC$4015:$AC$4035,$AD$4015:$AD$4035,0)*L3294)</f>
        <v>9287997.5571083352</v>
      </c>
      <c r="O3294" s="83">
        <f>IF(V3294&lt;&gt;"VTC VHm",_xlfn.XLOOKUP(Z3294,$AC$4015:$AC$4035,$AE$4015:$AE$4035,0)*M3294,_xlfn.XLOOKUP(Z3294,$AC$4015:$AC$4035,$AE$4015:$AE$4035,0)*L3294)</f>
        <v>0</v>
      </c>
      <c r="P3294" s="83">
        <f>SUM(N3294:O3294)</f>
        <v>9287997.5571083352</v>
      </c>
      <c r="Q3294" s="157">
        <f>M3294*G3294</f>
        <v>187617550.65358838</v>
      </c>
      <c r="R3294" s="157">
        <f>G3294*P3294</f>
        <v>65666142.728755936</v>
      </c>
      <c r="S3294" s="83">
        <f>SUM(Q3294:R3294)</f>
        <v>253283693.38234431</v>
      </c>
      <c r="T3294" s="156" t="s">
        <v>50</v>
      </c>
      <c r="U3294" s="132"/>
      <c r="V3294" s="132"/>
      <c r="W3294" s="132"/>
      <c r="X3294" s="44" t="s">
        <v>33</v>
      </c>
      <c r="Y3294" s="44"/>
      <c r="Z3294" s="44" t="s">
        <v>19</v>
      </c>
      <c r="AA3294" s="44" t="s">
        <v>80</v>
      </c>
      <c r="AB3294" s="2">
        <v>6978004.2011676775</v>
      </c>
      <c r="AC3294" s="2">
        <v>49334489.70225548</v>
      </c>
      <c r="AD3294" s="2">
        <f>+M3294</f>
        <v>26537135.877452388</v>
      </c>
      <c r="AE3294" s="2">
        <f>+AD3294*14%</f>
        <v>3715199.0228433348</v>
      </c>
      <c r="AF3294" s="155">
        <f>+AD3294*35%</f>
        <v>9287997.5571083352</v>
      </c>
      <c r="AG3294" s="2">
        <f>+AD3294*F3294</f>
        <v>187617550.65358838</v>
      </c>
      <c r="AH3294" s="2">
        <f>+AE3294*F3294</f>
        <v>26266457.09150238</v>
      </c>
      <c r="AI3294" s="2">
        <f>+AF3294*F3294</f>
        <v>65666142.728755936</v>
      </c>
      <c r="AJ3294" s="2">
        <f>SUM(AG3294:AI3294)</f>
        <v>279550150.47384667</v>
      </c>
      <c r="AK3294" s="2">
        <f>+AD3294*G3294</f>
        <v>187617550.65358838</v>
      </c>
      <c r="AL3294" s="2">
        <f>+AE3294*G3294</f>
        <v>26266457.09150238</v>
      </c>
      <c r="AM3294" s="2">
        <f>+AF3294*G3294</f>
        <v>65666142.728755936</v>
      </c>
      <c r="AN3294" s="155">
        <f>SUM(AK3294:AM3294)</f>
        <v>279550150.47384667</v>
      </c>
      <c r="AQ3294" s="145" t="s">
        <v>79</v>
      </c>
      <c r="AU3294" s="8"/>
      <c r="AV3294" s="8"/>
      <c r="AW3294" s="2">
        <f>'[2]BoQ HSYC. Trâm check'!$AT3294</f>
        <v>26537135.877452388</v>
      </c>
      <c r="AX3294" s="8">
        <f>F3294*AW3294</f>
        <v>187617550.65358838</v>
      </c>
      <c r="AY3294" s="8">
        <f>IF(AQ3294="CT",7%,5%)*AX3294</f>
        <v>9380877.53267942</v>
      </c>
      <c r="AZ3294" s="8">
        <f>AX3294*2%</f>
        <v>3752351.013071768</v>
      </c>
      <c r="BA3294" s="8">
        <f>IF(BB3294&gt;0,0,AX3294*5%)</f>
        <v>0</v>
      </c>
      <c r="BB3294" s="8">
        <f>(AX3294-BG3294)*35%</f>
        <v>65666142.728755929</v>
      </c>
      <c r="BC3294" s="8">
        <f>+AX3294+AY3294+AZ3294+BA3294+BB3294</f>
        <v>266416921.92809549</v>
      </c>
      <c r="BD3294" s="8">
        <f>AX3294-AT3294</f>
        <v>187617550.65358838</v>
      </c>
      <c r="BE3294" s="2"/>
      <c r="BH3294" s="2"/>
    </row>
    <row r="3295" spans="2:60" ht="51" hidden="1" outlineLevel="1" x14ac:dyDescent="0.2">
      <c r="B3295" s="82">
        <v>11</v>
      </c>
      <c r="C3295" s="144" t="s">
        <v>441</v>
      </c>
      <c r="D3295" s="144"/>
      <c r="E3295" s="82" t="s">
        <v>104</v>
      </c>
      <c r="F3295" s="143">
        <v>26.512499999999999</v>
      </c>
      <c r="G3295" s="142">
        <f>+[2]THKL!F3312</f>
        <v>53.025000000000006</v>
      </c>
      <c r="H3295" s="132"/>
      <c r="I3295" s="132"/>
      <c r="J3295" s="132"/>
      <c r="K3295" s="156">
        <f>'[3]BDG (XD)'!$Y$947</f>
        <v>1470473.7777777775</v>
      </c>
      <c r="L3295" s="157">
        <f>'[3]BDG (XD)'!$Z$947</f>
        <v>653099.26800000004</v>
      </c>
      <c r="M3295" s="157">
        <f>SUM(K3295:L3295)</f>
        <v>2123573.0457777777</v>
      </c>
      <c r="N3295" s="83">
        <f>IF(V3295&lt;&gt;"VTC VHm",_xlfn.XLOOKUP(Z3295,$AC$4015:$AC$4035,$AD$4015:$AD$4035,0)*M3295,_xlfn.XLOOKUP(Z3295,$AC$4015:$AC$4035,$AD$4015:$AD$4035,0)*L3295)</f>
        <v>743250.56602222216</v>
      </c>
      <c r="O3295" s="83">
        <f>IF(V3295&lt;&gt;"VTC VHm",_xlfn.XLOOKUP(Z3295,$AC$4015:$AC$4035,$AE$4015:$AE$4035,0)*M3295,_xlfn.XLOOKUP(Z3295,$AC$4015:$AC$4035,$AE$4015:$AE$4035,0)*L3295)</f>
        <v>0</v>
      </c>
      <c r="P3295" s="83">
        <f>SUM(N3295:O3295)</f>
        <v>743250.56602222216</v>
      </c>
      <c r="Q3295" s="157">
        <f>M3295*G3295</f>
        <v>112602460.75236668</v>
      </c>
      <c r="R3295" s="157">
        <f>G3295*P3295</f>
        <v>39410861.263328336</v>
      </c>
      <c r="S3295" s="83">
        <f>SUM(Q3295:R3295)</f>
        <v>152013322.01569501</v>
      </c>
      <c r="T3295" s="156" t="s">
        <v>50</v>
      </c>
      <c r="U3295" s="132"/>
      <c r="V3295" s="132"/>
      <c r="W3295" s="132"/>
      <c r="X3295" s="44" t="s">
        <v>33</v>
      </c>
      <c r="Y3295" s="44"/>
      <c r="Z3295" s="44" t="s">
        <v>19</v>
      </c>
      <c r="AA3295" s="44" t="s">
        <v>80</v>
      </c>
      <c r="AB3295" s="2">
        <v>2013254.1849396846</v>
      </c>
      <c r="AC3295" s="2">
        <v>53376401.578213386</v>
      </c>
      <c r="AD3295" s="2">
        <f>+M3295</f>
        <v>2123573.0457777777</v>
      </c>
      <c r="AE3295" s="2">
        <f>+AD3295*14%</f>
        <v>297300.22640888888</v>
      </c>
      <c r="AF3295" s="155">
        <f>+AD3295*35%</f>
        <v>743250.56602222216</v>
      </c>
      <c r="AG3295" s="2">
        <f>+AD3295*F3295</f>
        <v>56301230.376183331</v>
      </c>
      <c r="AH3295" s="2">
        <f>+AE3295*F3295</f>
        <v>7882172.2526656659</v>
      </c>
      <c r="AI3295" s="2">
        <f>+AF3295*F3295</f>
        <v>19705430.631664164</v>
      </c>
      <c r="AJ3295" s="2">
        <f>SUM(AG3295:AI3295)</f>
        <v>83888833.260513157</v>
      </c>
      <c r="AK3295" s="2">
        <f>+AD3295*G3295</f>
        <v>112602460.75236668</v>
      </c>
      <c r="AL3295" s="2">
        <f>+AE3295*G3295</f>
        <v>15764344.505331334</v>
      </c>
      <c r="AM3295" s="2">
        <f>+AF3295*G3295</f>
        <v>39410861.263328336</v>
      </c>
      <c r="AN3295" s="155">
        <f>SUM(AK3295:AM3295)</f>
        <v>167777666.52102634</v>
      </c>
      <c r="AQ3295" s="145" t="s">
        <v>79</v>
      </c>
      <c r="AU3295" s="8">
        <f>+BH3295</f>
        <v>250000</v>
      </c>
      <c r="AV3295" s="8">
        <f>+L3295</f>
        <v>653099.26800000004</v>
      </c>
      <c r="AW3295" s="2">
        <f>+AU3295+AV3295</f>
        <v>903099.26800000004</v>
      </c>
      <c r="AX3295" s="8">
        <f>F3295*AW3295</f>
        <v>23943419.34285</v>
      </c>
      <c r="AY3295" s="8">
        <f>IF(AQ3295="CT",7%,5%)*AX3295</f>
        <v>1197170.9671425</v>
      </c>
      <c r="AZ3295" s="8">
        <f>AX3295*2%</f>
        <v>478868.386857</v>
      </c>
      <c r="BA3295" s="8">
        <f>IF(BB3295&gt;0,0,AX3295*5%)</f>
        <v>0</v>
      </c>
      <c r="BB3295" s="8">
        <f>(AX3295-BG3295)*35%</f>
        <v>8380196.769997499</v>
      </c>
      <c r="BC3295" s="8">
        <f>+AX3295+AY3295+AZ3295+BA3295+BB3295</f>
        <v>33999655.466846995</v>
      </c>
      <c r="BD3295" s="8">
        <f>AX3295-AT3295</f>
        <v>23943419.34285</v>
      </c>
      <c r="BE3295" s="2"/>
      <c r="BH3295" s="2">
        <v>250000</v>
      </c>
    </row>
    <row r="3296" spans="2:60" ht="51" hidden="1" outlineLevel="1" x14ac:dyDescent="0.2">
      <c r="B3296" s="82">
        <v>12</v>
      </c>
      <c r="C3296" s="144" t="s">
        <v>440</v>
      </c>
      <c r="D3296" s="144"/>
      <c r="E3296" s="82" t="s">
        <v>120</v>
      </c>
      <c r="F3296" s="143">
        <v>5.6559999999999997</v>
      </c>
      <c r="G3296" s="142">
        <f>+[2]THKL!F3313</f>
        <v>5.6560000000000006</v>
      </c>
      <c r="H3296" s="132"/>
      <c r="I3296" s="132"/>
      <c r="J3296" s="132"/>
      <c r="K3296" s="156">
        <f>'[3]BDG (XD)'!$Y$953*100</f>
        <v>6719465.1247063885</v>
      </c>
      <c r="L3296" s="157">
        <f>'[3]BDG (XD)'!$Z$953*100</f>
        <v>19817670.752746001</v>
      </c>
      <c r="M3296" s="157">
        <f>SUM(K3296:L3296)</f>
        <v>26537135.877452388</v>
      </c>
      <c r="N3296" s="83">
        <f>IF(V3296&lt;&gt;"VTC VHm",_xlfn.XLOOKUP(Z3296,$AC$4015:$AC$4035,$AD$4015:$AD$4035,0)*M3296,_xlfn.XLOOKUP(Z3296,$AC$4015:$AC$4035,$AD$4015:$AD$4035,0)*L3296)</f>
        <v>9287997.5571083352</v>
      </c>
      <c r="O3296" s="83">
        <f>IF(V3296&lt;&gt;"VTC VHm",_xlfn.XLOOKUP(Z3296,$AC$4015:$AC$4035,$AE$4015:$AE$4035,0)*M3296,_xlfn.XLOOKUP(Z3296,$AC$4015:$AC$4035,$AE$4015:$AE$4035,0)*L3296)</f>
        <v>0</v>
      </c>
      <c r="P3296" s="83">
        <f>SUM(N3296:O3296)</f>
        <v>9287997.5571083352</v>
      </c>
      <c r="Q3296" s="157">
        <f>M3296*G3296</f>
        <v>150094040.52287072</v>
      </c>
      <c r="R3296" s="157">
        <f>G3296*P3296</f>
        <v>52532914.183004752</v>
      </c>
      <c r="S3296" s="83">
        <f>SUM(Q3296:R3296)</f>
        <v>202626954.70587546</v>
      </c>
      <c r="T3296" s="156" t="s">
        <v>50</v>
      </c>
      <c r="U3296" s="132"/>
      <c r="V3296" s="132"/>
      <c r="W3296" s="132"/>
      <c r="X3296" s="44" t="s">
        <v>33</v>
      </c>
      <c r="Y3296" s="44"/>
      <c r="Z3296" s="44" t="s">
        <v>19</v>
      </c>
      <c r="AA3296" s="44" t="s">
        <v>80</v>
      </c>
      <c r="AB3296" s="2">
        <v>10005351.933994999</v>
      </c>
      <c r="AC3296" s="2">
        <v>56590270.538675711</v>
      </c>
      <c r="AD3296" s="2">
        <f>+M3296</f>
        <v>26537135.877452388</v>
      </c>
      <c r="AE3296" s="2">
        <f>+AD3296*14%</f>
        <v>3715199.0228433348</v>
      </c>
      <c r="AF3296" s="155">
        <f>+AD3296*35%</f>
        <v>9287997.5571083352</v>
      </c>
      <c r="AG3296" s="2">
        <f>+AD3296*F3296</f>
        <v>150094040.52287069</v>
      </c>
      <c r="AH3296" s="2">
        <f>+AE3296*F3296</f>
        <v>21013165.6732019</v>
      </c>
      <c r="AI3296" s="2">
        <f>+AF3296*F3296</f>
        <v>52532914.183004744</v>
      </c>
      <c r="AJ3296" s="2">
        <f>SUM(AG3296:AI3296)</f>
        <v>223640120.37907732</v>
      </c>
      <c r="AK3296" s="2">
        <f>+AD3296*G3296</f>
        <v>150094040.52287072</v>
      </c>
      <c r="AL3296" s="2">
        <f>+AE3296*G3296</f>
        <v>21013165.673201904</v>
      </c>
      <c r="AM3296" s="2">
        <f>+AF3296*G3296</f>
        <v>52532914.183004752</v>
      </c>
      <c r="AN3296" s="155">
        <f>SUM(AK3296:AM3296)</f>
        <v>223640120.37907737</v>
      </c>
      <c r="AQ3296" s="145" t="s">
        <v>79</v>
      </c>
      <c r="AU3296" s="8"/>
      <c r="AV3296" s="8"/>
      <c r="AW3296" s="2">
        <f>'[2]BoQ HSYC. Trâm check'!$AT3296</f>
        <v>26537135.877452388</v>
      </c>
      <c r="AX3296" s="8">
        <f>F3296*AW3296</f>
        <v>150094040.52287069</v>
      </c>
      <c r="AY3296" s="8">
        <f>IF(AQ3296="CT",7%,5%)*AX3296</f>
        <v>7504702.026143535</v>
      </c>
      <c r="AZ3296" s="8">
        <f>AX3296*2%</f>
        <v>3001880.810457414</v>
      </c>
      <c r="BA3296" s="8">
        <f>IF(BB3296&gt;0,0,AX3296*5%)</f>
        <v>0</v>
      </c>
      <c r="BB3296" s="8">
        <f>(AX3296-BG3296)*35%</f>
        <v>52532914.183004737</v>
      </c>
      <c r="BC3296" s="8">
        <f>+AX3296+AY3296+AZ3296+BA3296+BB3296</f>
        <v>213133537.54247636</v>
      </c>
      <c r="BD3296" s="8">
        <f>AX3296-AT3296</f>
        <v>150094040.52287069</v>
      </c>
      <c r="BE3296" s="2"/>
      <c r="BH3296" s="2"/>
    </row>
    <row r="3297" spans="1:60" ht="51" hidden="1" outlineLevel="1" x14ac:dyDescent="0.2">
      <c r="B3297" s="82">
        <v>13</v>
      </c>
      <c r="C3297" s="144" t="s">
        <v>439</v>
      </c>
      <c r="D3297" s="144"/>
      <c r="E3297" s="82" t="s">
        <v>278</v>
      </c>
      <c r="F3297" s="143">
        <v>7070</v>
      </c>
      <c r="G3297" s="142">
        <f>+[2]THKL!F3314</f>
        <v>7070</v>
      </c>
      <c r="H3297" s="176"/>
      <c r="I3297" s="176"/>
      <c r="J3297" s="176"/>
      <c r="K3297" s="156" t="s">
        <v>89</v>
      </c>
      <c r="L3297" s="157" t="s">
        <v>89</v>
      </c>
      <c r="M3297" s="157">
        <f>SUM(K3297:L3297)</f>
        <v>0</v>
      </c>
      <c r="N3297" s="83">
        <f>IF(V3297&lt;&gt;"VTC VHm",_xlfn.XLOOKUP(Z3297,$AC$4015:$AC$4035,$AD$4015:$AD$4035,0)*M3297,_xlfn.XLOOKUP(Z3297,$AC$4015:$AC$4035,$AD$4015:$AD$4035,0)*L3297)</f>
        <v>0</v>
      </c>
      <c r="O3297" s="83">
        <f>IF(V3297&lt;&gt;"VTC VHm",_xlfn.XLOOKUP(Z3297,$AC$4015:$AC$4035,$AE$4015:$AE$4035,0)*M3297,_xlfn.XLOOKUP(Z3297,$AC$4015:$AC$4035,$AE$4015:$AE$4035,0)*L3297)</f>
        <v>0</v>
      </c>
      <c r="P3297" s="83">
        <f>SUM(N3297:O3297)</f>
        <v>0</v>
      </c>
      <c r="Q3297" s="157">
        <f>M3297*G3297</f>
        <v>0</v>
      </c>
      <c r="R3297" s="157">
        <f>G3297*P3297</f>
        <v>0</v>
      </c>
      <c r="S3297" s="83">
        <f>SUM(Q3297:R3297)</f>
        <v>0</v>
      </c>
      <c r="T3297" s="156"/>
      <c r="U3297" s="176"/>
      <c r="V3297" s="176"/>
      <c r="W3297" s="176"/>
      <c r="X3297" s="44" t="s">
        <v>33</v>
      </c>
      <c r="Y3297" s="44"/>
      <c r="Z3297" s="44" t="s">
        <v>19</v>
      </c>
      <c r="AA3297" s="44" t="s">
        <v>80</v>
      </c>
      <c r="AB3297" s="2">
        <v>22079.718247895002</v>
      </c>
      <c r="AC3297" s="2">
        <v>156103608.01261765</v>
      </c>
      <c r="AD3297" s="2">
        <f>+M3297</f>
        <v>0</v>
      </c>
      <c r="AE3297" s="2">
        <f>+AD3297*14%</f>
        <v>0</v>
      </c>
      <c r="AF3297" s="155">
        <f>+AD3297*35%</f>
        <v>0</v>
      </c>
      <c r="AG3297" s="2">
        <f>+AD3297*F3297</f>
        <v>0</v>
      </c>
      <c r="AH3297" s="2">
        <f>+AE3297*F3297</f>
        <v>0</v>
      </c>
      <c r="AI3297" s="2">
        <f>+AF3297*F3297</f>
        <v>0</v>
      </c>
      <c r="AJ3297" s="2">
        <f>SUM(AG3297:AI3297)</f>
        <v>0</v>
      </c>
      <c r="AK3297" s="2">
        <f>+AD3297*G3297</f>
        <v>0</v>
      </c>
      <c r="AL3297" s="2">
        <f>+AE3297*G3297</f>
        <v>0</v>
      </c>
      <c r="AM3297" s="2">
        <f>+AF3297*G3297</f>
        <v>0</v>
      </c>
      <c r="AN3297" s="155">
        <f>SUM(AK3297:AM3297)</f>
        <v>0</v>
      </c>
      <c r="AQ3297" s="145" t="s">
        <v>79</v>
      </c>
      <c r="AU3297" s="8"/>
      <c r="AV3297" s="8"/>
      <c r="AW3297" s="2">
        <f>'[2]BoQ HSYC. Trâm check'!$AT3297</f>
        <v>0</v>
      </c>
      <c r="AX3297" s="8">
        <f>F3297*AW3297</f>
        <v>0</v>
      </c>
      <c r="AY3297" s="8">
        <f>IF(AQ3297="CT",7%,5%)*AX3297</f>
        <v>0</v>
      </c>
      <c r="AZ3297" s="8">
        <f>AX3297*2%</f>
        <v>0</v>
      </c>
      <c r="BA3297" s="8">
        <f>IF(BB3297&gt;0,0,AX3297*5%)</f>
        <v>0</v>
      </c>
      <c r="BB3297" s="8">
        <f>(AX3297-BG3297)*35%</f>
        <v>0</v>
      </c>
      <c r="BC3297" s="8">
        <f>+AX3297+AY3297+AZ3297+BA3297+BB3297</f>
        <v>0</v>
      </c>
      <c r="BD3297" s="8">
        <f>AX3297-AT3297</f>
        <v>0</v>
      </c>
      <c r="BE3297" s="2"/>
      <c r="BH3297" s="2"/>
    </row>
    <row r="3298" spans="1:60" ht="34" hidden="1" outlineLevel="1" x14ac:dyDescent="0.2">
      <c r="B3298" s="82">
        <v>14</v>
      </c>
      <c r="C3298" s="144" t="s">
        <v>102</v>
      </c>
      <c r="D3298" s="144"/>
      <c r="E3298" s="82" t="s">
        <v>52</v>
      </c>
      <c r="F3298" s="143">
        <v>1060.5</v>
      </c>
      <c r="G3298" s="142">
        <f>+[2]THKL!F3315</f>
        <v>1060.5</v>
      </c>
      <c r="H3298" s="176"/>
      <c r="I3298" s="176"/>
      <c r="J3298" s="176"/>
      <c r="K3298" s="156" t="str">
        <f>$K$147</f>
        <v>Bao gồm</v>
      </c>
      <c r="L3298" s="157">
        <f>$L$147</f>
        <v>78695.888555555561</v>
      </c>
      <c r="M3298" s="157">
        <f>SUM(K3298:L3298)</f>
        <v>78695.888555555561</v>
      </c>
      <c r="N3298" s="83">
        <f>IF(V3298&lt;&gt;"VTC VHm",_xlfn.XLOOKUP(Z3298,$AC$4015:$AC$4035,$AD$4015:$AD$4035,0)*M3298,_xlfn.XLOOKUP(Z3298,$AC$4015:$AC$4035,$AD$4015:$AD$4035,0)*L3298)</f>
        <v>27543.560994444444</v>
      </c>
      <c r="O3298" s="83">
        <f>IF(V3298&lt;&gt;"VTC VHm",_xlfn.XLOOKUP(Z3298,$AC$4015:$AC$4035,$AE$4015:$AE$4035,0)*M3298,_xlfn.XLOOKUP(Z3298,$AC$4015:$AC$4035,$AE$4015:$AE$4035,0)*L3298)</f>
        <v>0</v>
      </c>
      <c r="P3298" s="83">
        <f>SUM(N3298:O3298)</f>
        <v>27543.560994444444</v>
      </c>
      <c r="Q3298" s="157">
        <f>M3298*G3298</f>
        <v>83456989.813166678</v>
      </c>
      <c r="R3298" s="157">
        <f>G3298*P3298</f>
        <v>29209946.434608333</v>
      </c>
      <c r="S3298" s="83">
        <f>SUM(Q3298:R3298)</f>
        <v>112666936.24777502</v>
      </c>
      <c r="T3298" s="156" t="s">
        <v>50</v>
      </c>
      <c r="U3298" s="176"/>
      <c r="V3298" s="176"/>
      <c r="W3298" s="176"/>
      <c r="X3298" s="44" t="s">
        <v>33</v>
      </c>
      <c r="Y3298" s="44"/>
      <c r="Z3298" s="44" t="s">
        <v>19</v>
      </c>
      <c r="AA3298" s="44" t="s">
        <v>80</v>
      </c>
      <c r="AB3298" s="2">
        <v>52924.520575808063</v>
      </c>
      <c r="AC3298" s="2">
        <v>56126454.070644453</v>
      </c>
      <c r="AD3298" s="2">
        <f>+M3298</f>
        <v>78695.888555555561</v>
      </c>
      <c r="AE3298" s="2">
        <f>+AD3298*14%</f>
        <v>11017.424397777779</v>
      </c>
      <c r="AF3298" s="155">
        <f>+AD3298*35%</f>
        <v>27543.560994444444</v>
      </c>
      <c r="AG3298" s="2">
        <f>+AD3298*F3298</f>
        <v>83456989.813166678</v>
      </c>
      <c r="AH3298" s="2">
        <f>+AE3298*F3298</f>
        <v>11683978.573843334</v>
      </c>
      <c r="AI3298" s="2">
        <f>+AF3298*F3298</f>
        <v>29209946.434608333</v>
      </c>
      <c r="AJ3298" s="2">
        <f>SUM(AG3298:AI3298)</f>
        <v>124350914.82161835</v>
      </c>
      <c r="AK3298" s="2">
        <f>+AD3298*G3298</f>
        <v>83456989.813166678</v>
      </c>
      <c r="AL3298" s="2">
        <f>+AE3298*G3298</f>
        <v>11683978.573843334</v>
      </c>
      <c r="AM3298" s="2">
        <f>+AF3298*G3298</f>
        <v>29209946.434608333</v>
      </c>
      <c r="AN3298" s="155">
        <f>SUM(AK3298:AM3298)</f>
        <v>124350914.82161835</v>
      </c>
      <c r="AQ3298" s="145" t="s">
        <v>79</v>
      </c>
      <c r="AU3298" s="8"/>
      <c r="AV3298" s="8"/>
      <c r="AW3298" s="2">
        <f>'[2]BoQ HSYC. Trâm check'!$AT3298</f>
        <v>78695.888555555561</v>
      </c>
      <c r="AX3298" s="8">
        <f>F3298*AW3298</f>
        <v>83456989.813166678</v>
      </c>
      <c r="AY3298" s="8">
        <f>IF(AQ3298="CT",7%,5%)*AX3298</f>
        <v>4172849.490658334</v>
      </c>
      <c r="AZ3298" s="8">
        <f>AX3298*2%</f>
        <v>1669139.7962633336</v>
      </c>
      <c r="BA3298" s="8">
        <f>IF(BB3298&gt;0,0,AX3298*5%)</f>
        <v>0</v>
      </c>
      <c r="BB3298" s="8">
        <f>(AX3298-BG3298)*35%</f>
        <v>29209946.434608337</v>
      </c>
      <c r="BC3298" s="8">
        <f>+AX3298+AY3298+AZ3298+BA3298+BB3298</f>
        <v>118508925.53469668</v>
      </c>
      <c r="BD3298" s="8">
        <f>AX3298-AT3298</f>
        <v>83456989.813166678</v>
      </c>
      <c r="BE3298" s="2"/>
      <c r="BH3298" s="2"/>
    </row>
    <row r="3299" spans="1:60" ht="17" hidden="1" outlineLevel="1" x14ac:dyDescent="0.2">
      <c r="B3299" s="82"/>
      <c r="C3299" s="144" t="s">
        <v>438</v>
      </c>
      <c r="D3299" s="144"/>
      <c r="E3299" s="82"/>
      <c r="F3299" s="143"/>
      <c r="G3299" s="142">
        <f>+[2]THKL!F3316</f>
        <v>0</v>
      </c>
      <c r="H3299" s="132"/>
      <c r="I3299" s="132"/>
      <c r="J3299" s="132"/>
      <c r="K3299" s="156"/>
      <c r="L3299" s="157"/>
      <c r="M3299" s="157">
        <f>SUM(K3299:L3299)</f>
        <v>0</v>
      </c>
      <c r="N3299" s="83">
        <f>IF(V3299&lt;&gt;"VTC VHm",_xlfn.XLOOKUP(Z3299,$AC$4015:$AC$4035,$AD$4015:$AD$4035,0)*M3299,_xlfn.XLOOKUP(Z3299,$AC$4015:$AC$4035,$AD$4015:$AD$4035,0)*L3299)</f>
        <v>0</v>
      </c>
      <c r="O3299" s="83">
        <f>IF(V3299&lt;&gt;"VTC VHm",_xlfn.XLOOKUP(Z3299,$AC$4015:$AC$4035,$AE$4015:$AE$4035,0)*M3299,_xlfn.XLOOKUP(Z3299,$AC$4015:$AC$4035,$AE$4015:$AE$4035,0)*L3299)</f>
        <v>0</v>
      </c>
      <c r="P3299" s="83">
        <f>SUM(N3299:O3299)</f>
        <v>0</v>
      </c>
      <c r="Q3299" s="157">
        <f>M3299*G3299</f>
        <v>0</v>
      </c>
      <c r="R3299" s="157">
        <f>G3299*P3299</f>
        <v>0</v>
      </c>
      <c r="S3299" s="83">
        <f>SUM(Q3299:R3299)</f>
        <v>0</v>
      </c>
      <c r="T3299" s="156"/>
      <c r="U3299" s="132"/>
      <c r="V3299" s="132"/>
      <c r="W3299" s="132"/>
      <c r="X3299" s="44" t="s">
        <v>33</v>
      </c>
      <c r="Y3299" s="44"/>
      <c r="Z3299" s="44" t="s">
        <v>19</v>
      </c>
      <c r="AA3299" s="44" t="s">
        <v>80</v>
      </c>
      <c r="AC3299" s="2">
        <v>0</v>
      </c>
      <c r="AD3299" s="2">
        <f>+M3299</f>
        <v>0</v>
      </c>
      <c r="AE3299" s="2">
        <f>+AD3299*14%</f>
        <v>0</v>
      </c>
      <c r="AF3299" s="155">
        <f>+AD3299*35%</f>
        <v>0</v>
      </c>
      <c r="AG3299" s="2">
        <f>+AD3299*F3299</f>
        <v>0</v>
      </c>
      <c r="AH3299" s="2">
        <f>+AE3299*F3299</f>
        <v>0</v>
      </c>
      <c r="AI3299" s="2">
        <f>+AF3299*F3299</f>
        <v>0</v>
      </c>
      <c r="AJ3299" s="2">
        <f>SUM(AG3299:AI3299)</f>
        <v>0</v>
      </c>
      <c r="AK3299" s="2">
        <f>+AD3299*G3299</f>
        <v>0</v>
      </c>
      <c r="AL3299" s="2">
        <f>+AE3299*G3299</f>
        <v>0</v>
      </c>
      <c r="AM3299" s="2">
        <f>+AF3299*G3299</f>
        <v>0</v>
      </c>
      <c r="AN3299" s="155">
        <f>SUM(AK3299:AM3299)</f>
        <v>0</v>
      </c>
      <c r="AQ3299" s="145" t="s">
        <v>79</v>
      </c>
      <c r="AU3299" s="8"/>
      <c r="AV3299" s="8"/>
      <c r="AW3299" s="2">
        <f>'[2]BoQ HSYC. Trâm check'!$AT3299</f>
        <v>0</v>
      </c>
      <c r="AX3299" s="8">
        <f>F3299*AW3299</f>
        <v>0</v>
      </c>
      <c r="AY3299" s="8">
        <f>IF(AQ3299="CT",7%,5%)*AX3299</f>
        <v>0</v>
      </c>
      <c r="AZ3299" s="8">
        <f>AX3299*2%</f>
        <v>0</v>
      </c>
      <c r="BA3299" s="8">
        <f>IF(BB3299&gt;0,0,AX3299*5%)</f>
        <v>0</v>
      </c>
      <c r="BB3299" s="8">
        <f>(AX3299-BG3299)*35%</f>
        <v>0</v>
      </c>
      <c r="BC3299" s="8">
        <f>+AX3299+AY3299+AZ3299+BA3299+BB3299</f>
        <v>0</v>
      </c>
      <c r="BD3299" s="8">
        <f>AX3299-AT3299</f>
        <v>0</v>
      </c>
      <c r="BE3299" s="2"/>
      <c r="BH3299" s="2"/>
    </row>
    <row r="3300" spans="1:60" ht="34" hidden="1" outlineLevel="1" x14ac:dyDescent="0.2">
      <c r="B3300" s="82">
        <v>15</v>
      </c>
      <c r="C3300" s="144" t="s">
        <v>207</v>
      </c>
      <c r="D3300" s="144"/>
      <c r="E3300" s="82" t="s">
        <v>104</v>
      </c>
      <c r="F3300" s="143">
        <v>24.47</v>
      </c>
      <c r="G3300" s="142">
        <f>+[2]THKL!F3317</f>
        <v>24.465</v>
      </c>
      <c r="H3300" s="132"/>
      <c r="I3300" s="132"/>
      <c r="J3300" s="132"/>
      <c r="K3300" s="156">
        <f>'[3]BDG (XD)'!$Y$386</f>
        <v>1333277.7777777775</v>
      </c>
      <c r="L3300" s="157">
        <f>'[3]BDG (XD)'!$Z$386</f>
        <v>463243.58250000002</v>
      </c>
      <c r="M3300" s="157">
        <f>SUM(K3300:L3300)</f>
        <v>1796521.3602777775</v>
      </c>
      <c r="N3300" s="83">
        <f>IF(V3300&lt;&gt;"VTC VHm",_xlfn.XLOOKUP(Z3300,$AC$4015:$AC$4035,$AD$4015:$AD$4035,0)*M3300,_xlfn.XLOOKUP(Z3300,$AC$4015:$AC$4035,$AD$4015:$AD$4035,0)*L3300)</f>
        <v>628782.47609722207</v>
      </c>
      <c r="O3300" s="83">
        <f>IF(V3300&lt;&gt;"VTC VHm",_xlfn.XLOOKUP(Z3300,$AC$4015:$AC$4035,$AE$4015:$AE$4035,0)*M3300,_xlfn.XLOOKUP(Z3300,$AC$4015:$AC$4035,$AE$4015:$AE$4035,0)*L3300)</f>
        <v>0</v>
      </c>
      <c r="P3300" s="83">
        <f>SUM(N3300:O3300)</f>
        <v>628782.47609722207</v>
      </c>
      <c r="Q3300" s="157">
        <f>M3300*G3300</f>
        <v>43951895.079195827</v>
      </c>
      <c r="R3300" s="157">
        <f>G3300*P3300</f>
        <v>15383163.277718538</v>
      </c>
      <c r="S3300" s="83">
        <f>SUM(Q3300:R3300)</f>
        <v>59335058.356914364</v>
      </c>
      <c r="T3300" s="156" t="s">
        <v>50</v>
      </c>
      <c r="U3300" s="132"/>
      <c r="V3300" s="132"/>
      <c r="W3300" s="132"/>
      <c r="X3300" s="44" t="s">
        <v>33</v>
      </c>
      <c r="Y3300" s="44"/>
      <c r="Z3300" s="44" t="s">
        <v>19</v>
      </c>
      <c r="AA3300" s="44" t="s">
        <v>80</v>
      </c>
      <c r="AB3300" s="2">
        <v>1460313.4603547223</v>
      </c>
      <c r="AC3300" s="2">
        <v>35733870.374880053</v>
      </c>
      <c r="AD3300" s="2">
        <f>+M3300</f>
        <v>1796521.3602777775</v>
      </c>
      <c r="AE3300" s="2">
        <f>+AD3300*14%</f>
        <v>251512.99043888887</v>
      </c>
      <c r="AF3300" s="155">
        <f>+AD3300*35%</f>
        <v>628782.47609722207</v>
      </c>
      <c r="AG3300" s="2">
        <f>+AD3300*F3300</f>
        <v>43960877.685997218</v>
      </c>
      <c r="AH3300" s="2">
        <f>+AE3300*F3300</f>
        <v>6154522.8760396102</v>
      </c>
      <c r="AI3300" s="2">
        <f>+AF3300*F3300</f>
        <v>15386307.190099023</v>
      </c>
      <c r="AJ3300" s="2">
        <f>SUM(AG3300:AI3300)</f>
        <v>65501707.75213585</v>
      </c>
      <c r="AK3300" s="2">
        <f>+AD3300*G3300</f>
        <v>43951895.079195827</v>
      </c>
      <c r="AL3300" s="2">
        <f>+AE3300*G3300</f>
        <v>6153265.3110874165</v>
      </c>
      <c r="AM3300" s="2">
        <f>+AF3300*G3300</f>
        <v>15383163.277718538</v>
      </c>
      <c r="AN3300" s="155">
        <f>SUM(AK3300:AM3300)</f>
        <v>65488323.668001778</v>
      </c>
      <c r="AQ3300" s="145" t="s">
        <v>79</v>
      </c>
      <c r="AU3300" s="8">
        <f>+BH3300</f>
        <v>250000</v>
      </c>
      <c r="AV3300" s="8">
        <f>+L3300</f>
        <v>463243.58250000002</v>
      </c>
      <c r="AW3300" s="2">
        <f>+AU3300+AV3300</f>
        <v>713243.58250000002</v>
      </c>
      <c r="AX3300" s="8">
        <f>F3300*AW3300</f>
        <v>17453070.463775001</v>
      </c>
      <c r="AY3300" s="8">
        <f>IF(AQ3300="CT",7%,5%)*AX3300</f>
        <v>872653.52318875014</v>
      </c>
      <c r="AZ3300" s="8">
        <f>AX3300*2%</f>
        <v>349061.40927550005</v>
      </c>
      <c r="BA3300" s="8">
        <f>IF(BB3300&gt;0,0,AX3300*5%)</f>
        <v>0</v>
      </c>
      <c r="BB3300" s="8">
        <f>(AX3300-BG3300)*35%</f>
        <v>6108574.66232125</v>
      </c>
      <c r="BC3300" s="8">
        <f>+AX3300+AY3300+AZ3300+BA3300+BB3300</f>
        <v>24783360.058560502</v>
      </c>
      <c r="BD3300" s="8">
        <f>AX3300-AT3300</f>
        <v>17453070.463775001</v>
      </c>
      <c r="BE3300" s="2"/>
      <c r="BH3300" s="2">
        <v>250000</v>
      </c>
    </row>
    <row r="3301" spans="1:60" ht="51" hidden="1" outlineLevel="1" x14ac:dyDescent="0.2">
      <c r="B3301" s="82">
        <v>16</v>
      </c>
      <c r="C3301" s="144" t="s">
        <v>437</v>
      </c>
      <c r="D3301" s="144"/>
      <c r="E3301" s="82" t="s">
        <v>104</v>
      </c>
      <c r="F3301" s="143">
        <v>46.13</v>
      </c>
      <c r="G3301" s="142">
        <f>+[2]THKL!F3318</f>
        <v>46.134</v>
      </c>
      <c r="H3301" s="132"/>
      <c r="I3301" s="132"/>
      <c r="J3301" s="132"/>
      <c r="K3301" s="125" t="s">
        <v>89</v>
      </c>
      <c r="L3301" s="219">
        <f>4990670.43727273+37805</f>
        <v>5028475.4372727303</v>
      </c>
      <c r="M3301" s="157">
        <f>SUM(K3301:L3301)</f>
        <v>5028475.4372727303</v>
      </c>
      <c r="N3301" s="83">
        <f>IF(V3301&lt;&gt;"VTC VHm",_xlfn.XLOOKUP(Z3301,$AC$4015:$AC$4035,$AD$4015:$AD$4035,0)*M3301,_xlfn.XLOOKUP(Z3301,$AC$4015:$AC$4035,$AD$4015:$AD$4035,0)*L3301)</f>
        <v>1759966.4030454555</v>
      </c>
      <c r="O3301" s="83">
        <f>IF(V3301&lt;&gt;"VTC VHm",_xlfn.XLOOKUP(Z3301,$AC$4015:$AC$4035,$AE$4015:$AE$4035,0)*M3301,_xlfn.XLOOKUP(Z3301,$AC$4015:$AC$4035,$AE$4015:$AE$4035,0)*L3301)</f>
        <v>0</v>
      </c>
      <c r="P3301" s="83">
        <f>SUM(N3301:O3301)</f>
        <v>1759966.4030454555</v>
      </c>
      <c r="Q3301" s="157">
        <f>M3301*G3301</f>
        <v>231983685.82314014</v>
      </c>
      <c r="R3301" s="157">
        <f>G3301*P3301</f>
        <v>81194290.038099036</v>
      </c>
      <c r="S3301" s="83">
        <f>SUM(Q3301:R3301)</f>
        <v>313177975.86123919</v>
      </c>
      <c r="T3301" s="125" t="s">
        <v>103</v>
      </c>
      <c r="U3301" s="132"/>
      <c r="V3301" s="132"/>
      <c r="W3301" s="132"/>
      <c r="X3301" s="44" t="s">
        <v>33</v>
      </c>
      <c r="Y3301" s="44"/>
      <c r="Z3301" s="44" t="s">
        <v>19</v>
      </c>
      <c r="AA3301" s="44" t="s">
        <v>80</v>
      </c>
      <c r="AB3301" s="2">
        <v>2305075.451814584</v>
      </c>
      <c r="AC3301" s="2">
        <v>106333130.59220676</v>
      </c>
      <c r="AD3301" s="2">
        <f>+M3301</f>
        <v>5028475.4372727303</v>
      </c>
      <c r="AE3301" s="2">
        <f>+AD3301*14%</f>
        <v>703986.56121818232</v>
      </c>
      <c r="AF3301" s="155">
        <f>+AD3301*35%</f>
        <v>1759966.4030454555</v>
      </c>
      <c r="AG3301" s="2">
        <f>+AD3301*F3301</f>
        <v>231963571.92139107</v>
      </c>
      <c r="AH3301" s="2">
        <f>+AE3301*F3301</f>
        <v>32474900.068994753</v>
      </c>
      <c r="AI3301" s="2">
        <f>+AF3301*F3301</f>
        <v>81187250.172486871</v>
      </c>
      <c r="AJ3301" s="2">
        <f>SUM(AG3301:AI3301)</f>
        <v>345625722.16287267</v>
      </c>
      <c r="AK3301" s="2">
        <f>+AD3301*G3301</f>
        <v>231983685.82314014</v>
      </c>
      <c r="AL3301" s="2">
        <f>+AE3301*G3301</f>
        <v>32477716.015239622</v>
      </c>
      <c r="AM3301" s="2">
        <f>+AF3301*G3301</f>
        <v>81194290.038099036</v>
      </c>
      <c r="AN3301" s="155">
        <f>SUM(AK3301:AM3301)</f>
        <v>345655691.87647879</v>
      </c>
      <c r="AQ3301" s="145" t="s">
        <v>79</v>
      </c>
      <c r="AU3301" s="8"/>
      <c r="AV3301" s="8"/>
      <c r="AW3301" s="2">
        <f>'[2]BoQ HSYC. Trâm check'!$AT3301</f>
        <v>2305075.451814584</v>
      </c>
      <c r="AX3301" s="8">
        <f>F3301*AW3301</f>
        <v>106333130.59220676</v>
      </c>
      <c r="AY3301" s="8">
        <f>IF(AQ3301="CT",7%,5%)*AX3301</f>
        <v>5316656.5296103386</v>
      </c>
      <c r="AZ3301" s="8">
        <f>AX3301*2%</f>
        <v>2126662.6118441354</v>
      </c>
      <c r="BA3301" s="8">
        <f>IF(BB3301&gt;0,0,AX3301*5%)</f>
        <v>0</v>
      </c>
      <c r="BB3301" s="8">
        <f>(AX3301-BG3301)*35%</f>
        <v>37216595.707272366</v>
      </c>
      <c r="BC3301" s="8">
        <f>+AX3301+AY3301+AZ3301+BA3301+BB3301</f>
        <v>150993045.44093359</v>
      </c>
      <c r="BD3301" s="8">
        <f>AX3301-AT3301</f>
        <v>106333130.59220676</v>
      </c>
      <c r="BE3301" s="2"/>
      <c r="BH3301" s="2"/>
    </row>
    <row r="3302" spans="1:60" ht="34" hidden="1" outlineLevel="1" x14ac:dyDescent="0.2">
      <c r="B3302" s="82">
        <v>17</v>
      </c>
      <c r="C3302" s="144" t="s">
        <v>436</v>
      </c>
      <c r="D3302" s="144"/>
      <c r="E3302" s="82" t="s">
        <v>52</v>
      </c>
      <c r="F3302" s="143">
        <v>256.3</v>
      </c>
      <c r="G3302" s="142">
        <f>+[2]THKL!F3319</f>
        <v>256.3</v>
      </c>
      <c r="H3302" s="132"/>
      <c r="I3302" s="132"/>
      <c r="J3302" s="132"/>
      <c r="K3302" s="156" t="str">
        <f>$K$116</f>
        <v>Bao gồm</v>
      </c>
      <c r="L3302" s="157">
        <f>$L$116</f>
        <v>207831.07800000013</v>
      </c>
      <c r="M3302" s="157">
        <f>SUM(K3302:L3302)</f>
        <v>207831.07800000013</v>
      </c>
      <c r="N3302" s="83">
        <f>IF(V3302&lt;&gt;"VTC VHm",_xlfn.XLOOKUP(Z3302,$AC$4015:$AC$4035,$AD$4015:$AD$4035,0)*M3302,_xlfn.XLOOKUP(Z3302,$AC$4015:$AC$4035,$AD$4015:$AD$4035,0)*L3302)</f>
        <v>72740.877300000036</v>
      </c>
      <c r="O3302" s="83">
        <f>IF(V3302&lt;&gt;"VTC VHm",_xlfn.XLOOKUP(Z3302,$AC$4015:$AC$4035,$AE$4015:$AE$4035,0)*M3302,_xlfn.XLOOKUP(Z3302,$AC$4015:$AC$4035,$AE$4015:$AE$4035,0)*L3302)</f>
        <v>0</v>
      </c>
      <c r="P3302" s="83">
        <f>SUM(N3302:O3302)</f>
        <v>72740.877300000036</v>
      </c>
      <c r="Q3302" s="157">
        <f>M3302*G3302</f>
        <v>53267105.291400038</v>
      </c>
      <c r="R3302" s="157">
        <f>G3302*P3302</f>
        <v>18643486.851990011</v>
      </c>
      <c r="S3302" s="83">
        <f>SUM(Q3302:R3302)</f>
        <v>71910592.143390045</v>
      </c>
      <c r="T3302" s="156"/>
      <c r="U3302" s="132"/>
      <c r="V3302" s="132"/>
      <c r="W3302" s="132"/>
      <c r="X3302" s="44" t="s">
        <v>33</v>
      </c>
      <c r="Y3302" s="44"/>
      <c r="Z3302" s="44" t="s">
        <v>19</v>
      </c>
      <c r="AA3302" s="44" t="s">
        <v>80</v>
      </c>
      <c r="AB3302" s="2">
        <v>136768.44814549977</v>
      </c>
      <c r="AC3302" s="2">
        <v>35053753.259691596</v>
      </c>
      <c r="AD3302" s="2">
        <f>+M3302</f>
        <v>207831.07800000013</v>
      </c>
      <c r="AE3302" s="2">
        <f>+AD3302*14%</f>
        <v>29096.350920000019</v>
      </c>
      <c r="AF3302" s="155">
        <f>+AD3302*35%</f>
        <v>72740.877300000036</v>
      </c>
      <c r="AG3302" s="2">
        <f>+AD3302*F3302</f>
        <v>53267105.291400038</v>
      </c>
      <c r="AH3302" s="2">
        <f>+AE3302*F3302</f>
        <v>7457394.7407960054</v>
      </c>
      <c r="AI3302" s="2">
        <f>+AF3302*F3302</f>
        <v>18643486.851990011</v>
      </c>
      <c r="AJ3302" s="2">
        <f>SUM(AG3302:AI3302)</f>
        <v>79367986.884186059</v>
      </c>
      <c r="AK3302" s="2">
        <f>+AD3302*G3302</f>
        <v>53267105.291400038</v>
      </c>
      <c r="AL3302" s="2">
        <f>+AE3302*G3302</f>
        <v>7457394.7407960054</v>
      </c>
      <c r="AM3302" s="2">
        <f>+AF3302*G3302</f>
        <v>18643486.851990011</v>
      </c>
      <c r="AN3302" s="155">
        <f>SUM(AK3302:AM3302)</f>
        <v>79367986.884186059</v>
      </c>
      <c r="AQ3302" s="145" t="s">
        <v>79</v>
      </c>
      <c r="AU3302" s="8"/>
      <c r="AV3302" s="8"/>
      <c r="AW3302" s="2">
        <f>'[2]BoQ HSYC. Trâm check'!$AT3302</f>
        <v>207831.07800000013</v>
      </c>
      <c r="AX3302" s="8">
        <f>F3302*AW3302</f>
        <v>53267105.291400038</v>
      </c>
      <c r="AY3302" s="8">
        <f>IF(AQ3302="CT",7%,5%)*AX3302</f>
        <v>2663355.264570002</v>
      </c>
      <c r="AZ3302" s="8">
        <f>AX3302*2%</f>
        <v>1065342.1058280007</v>
      </c>
      <c r="BA3302" s="8">
        <f>IF(BB3302&gt;0,0,AX3302*5%)</f>
        <v>0</v>
      </c>
      <c r="BB3302" s="8">
        <f>(AX3302-BG3302)*35%</f>
        <v>18643486.851990011</v>
      </c>
      <c r="BC3302" s="8">
        <f>+AX3302+AY3302+AZ3302+BA3302+BB3302</f>
        <v>75639289.513788059</v>
      </c>
      <c r="BD3302" s="8">
        <f>AX3302-AT3302</f>
        <v>53267105.291400038</v>
      </c>
      <c r="BE3302" s="2"/>
      <c r="BH3302" s="2"/>
    </row>
    <row r="3303" spans="1:60" s="133" customFormat="1" ht="17" collapsed="1" x14ac:dyDescent="0.2">
      <c r="B3303" s="139" t="s">
        <v>435</v>
      </c>
      <c r="C3303" s="141" t="s">
        <v>434</v>
      </c>
      <c r="D3303" s="141"/>
      <c r="E3303" s="139"/>
      <c r="F3303" s="139"/>
      <c r="G3303" s="139">
        <f>+[2]THKL!F3321</f>
        <v>0</v>
      </c>
      <c r="H3303" s="138"/>
      <c r="I3303" s="138"/>
      <c r="J3303" s="138"/>
      <c r="K3303" s="140"/>
      <c r="L3303" s="140"/>
      <c r="M3303" s="138"/>
      <c r="N3303" s="138">
        <f>IF(V3303&lt;&gt;"VTC VHm",_xlfn.XLOOKUP(Z3303,$AC$4015:$AC$4035,$AD$4015:$AD$4035,0)*M3303,_xlfn.XLOOKUP(Z3303,$AC$4015:$AC$4035,$AD$4015:$AD$4035,0)*L3303)</f>
        <v>0</v>
      </c>
      <c r="O3303" s="138">
        <f>IF(V3303&lt;&gt;"VTC VHm",_xlfn.XLOOKUP(Z3303,$AC$4015:$AC$4035,$AE$4015:$AE$4035,0)*M3303,_xlfn.XLOOKUP(Z3303,$AC$4015:$AC$4035,$AE$4015:$AE$4035,0)*L3303)</f>
        <v>0</v>
      </c>
      <c r="P3303" s="138"/>
      <c r="Q3303" s="138">
        <f>M3303*G3303</f>
        <v>0</v>
      </c>
      <c r="R3303" s="138">
        <f>N3303*G3303</f>
        <v>0</v>
      </c>
      <c r="S3303" s="138">
        <f>SUM(Q3303:R3303)</f>
        <v>0</v>
      </c>
      <c r="T3303" s="139"/>
      <c r="U3303" s="138"/>
      <c r="V3303" s="138"/>
      <c r="W3303" s="138"/>
      <c r="X3303" s="137"/>
      <c r="Y3303" s="137"/>
      <c r="Z3303" s="137"/>
      <c r="AA3303" s="136" t="s">
        <v>80</v>
      </c>
      <c r="AB3303" s="135"/>
      <c r="AC3303" s="175">
        <f>SUM(AC3304:AC3308)</f>
        <v>1037807087.6346252</v>
      </c>
      <c r="AD3303" s="175"/>
      <c r="AE3303" s="175"/>
      <c r="AF3303" s="175"/>
      <c r="AG3303" s="175">
        <f>SUM(AG3304:AG3308)</f>
        <v>850850735.90479994</v>
      </c>
      <c r="AH3303" s="175">
        <f>SUM(AH3304:AH3308)</f>
        <v>119119103.02667201</v>
      </c>
      <c r="AI3303" s="175">
        <f>SUM(AI3304:AI3308)</f>
        <v>297797757.56667995</v>
      </c>
      <c r="AJ3303" s="175">
        <f>SUM(AJ3304:AJ3308)</f>
        <v>1267767596.498152</v>
      </c>
      <c r="AK3303" s="175">
        <f>SUM(AK3304:AK3308)</f>
        <v>850850735.90479994</v>
      </c>
      <c r="AL3303" s="175">
        <f>SUM(AL3304:AL3308)</f>
        <v>119119103.02667201</v>
      </c>
      <c r="AM3303" s="175">
        <f>SUM(AM3304:AM3308)</f>
        <v>297797757.56667995</v>
      </c>
      <c r="AN3303" s="175">
        <f>SUM(AN3304:AN3308)</f>
        <v>1267767596.498152</v>
      </c>
      <c r="AP3303" s="133">
        <v>20</v>
      </c>
      <c r="AQ3303" s="145" t="s">
        <v>79</v>
      </c>
      <c r="AU3303" s="8">
        <f>+K3303</f>
        <v>0</v>
      </c>
      <c r="AV3303" s="8">
        <f>+L3303</f>
        <v>0</v>
      </c>
      <c r="AW3303" s="2">
        <f>+M3303</f>
        <v>0</v>
      </c>
      <c r="AX3303" s="175">
        <f>SUM(AX3304:AX3308)</f>
        <v>818638430.77880001</v>
      </c>
      <c r="AY3303" s="175">
        <f>SUM(AY3304:AY3308)</f>
        <v>40931921.538939998</v>
      </c>
      <c r="AZ3303" s="175">
        <f>SUM(AZ3304:AZ3308)</f>
        <v>16372768.615575999</v>
      </c>
      <c r="BA3303" s="175">
        <f>SUM(BA3304:BA3308)</f>
        <v>0</v>
      </c>
      <c r="BB3303" s="175">
        <f>SUM(BB3304:BB3308)</f>
        <v>286523450.77257997</v>
      </c>
      <c r="BC3303" s="175">
        <f>SUM(BC3304:BC3308)</f>
        <v>1162466571.7058959</v>
      </c>
      <c r="BD3303" s="175">
        <f>SUM(BD3304:BD3308)</f>
        <v>818638430.77880001</v>
      </c>
      <c r="BE3303" s="2"/>
      <c r="BH3303" s="2"/>
    </row>
    <row r="3304" spans="1:60" ht="34" hidden="1" outlineLevel="1" x14ac:dyDescent="0.2">
      <c r="B3304" s="82">
        <v>2</v>
      </c>
      <c r="C3304" s="144" t="s">
        <v>433</v>
      </c>
      <c r="D3304" s="144"/>
      <c r="E3304" s="82" t="s">
        <v>129</v>
      </c>
      <c r="F3304" s="143">
        <v>5237.25</v>
      </c>
      <c r="G3304" s="142">
        <f>+[2]THKL!F3322</f>
        <v>5237.25</v>
      </c>
      <c r="H3304" s="176"/>
      <c r="I3304" s="176"/>
      <c r="J3304" s="176"/>
      <c r="K3304" s="156">
        <f>'[3]BDG (XD)'!$Y$519</f>
        <v>100292.7408</v>
      </c>
      <c r="L3304" s="157">
        <f>'[3]BDG (XD)'!$Z$519</f>
        <v>44400</v>
      </c>
      <c r="M3304" s="157">
        <f>SUM(K3304:L3304)</f>
        <v>144692.7408</v>
      </c>
      <c r="N3304" s="83">
        <f>IF(V3304&lt;&gt;"VTC VHm",_xlfn.XLOOKUP(Z3304,$AC$4015:$AC$4035,$AD$4015:$AD$4035,0)*M3304,_xlfn.XLOOKUP(Z3304,$AC$4015:$AC$4035,$AD$4015:$AD$4035,0)*L3304)</f>
        <v>50642.459279999995</v>
      </c>
      <c r="O3304" s="83">
        <f>IF(V3304&lt;&gt;"VTC VHm",_xlfn.XLOOKUP(Z3304,$AC$4015:$AC$4035,$AE$4015:$AE$4035,0)*M3304,_xlfn.XLOOKUP(Z3304,$AC$4015:$AC$4035,$AE$4015:$AE$4035,0)*L3304)</f>
        <v>0</v>
      </c>
      <c r="P3304" s="83">
        <f>SUM(N3304:O3304)</f>
        <v>50642.459279999995</v>
      </c>
      <c r="Q3304" s="157">
        <f>M3304*G3304</f>
        <v>757792056.75479996</v>
      </c>
      <c r="R3304" s="157">
        <f>G3304*P3304</f>
        <v>265227219.86417997</v>
      </c>
      <c r="S3304" s="83">
        <f>SUM(Q3304:R3304)</f>
        <v>1023019276.6189799</v>
      </c>
      <c r="T3304" s="156" t="s">
        <v>50</v>
      </c>
      <c r="U3304" s="176"/>
      <c r="V3304" s="176"/>
      <c r="W3304" s="176"/>
      <c r="X3304" s="44" t="s">
        <v>33</v>
      </c>
      <c r="Y3304" s="44"/>
      <c r="Z3304" s="44" t="s">
        <v>19</v>
      </c>
      <c r="AA3304" s="44" t="s">
        <v>80</v>
      </c>
      <c r="AB3304" s="2">
        <v>184711.69568135831</v>
      </c>
      <c r="AC3304" s="2">
        <v>967381328.20719385</v>
      </c>
      <c r="AD3304" s="2">
        <f>+M3304</f>
        <v>144692.7408</v>
      </c>
      <c r="AE3304" s="2">
        <f>+AD3304*14%</f>
        <v>20256.983712000001</v>
      </c>
      <c r="AF3304" s="155">
        <f>+AD3304*35%</f>
        <v>50642.459279999995</v>
      </c>
      <c r="AG3304" s="2">
        <f>+AD3304*F3304</f>
        <v>757792056.75479996</v>
      </c>
      <c r="AH3304" s="2">
        <f>+AE3304*F3304</f>
        <v>106090887.94567201</v>
      </c>
      <c r="AI3304" s="2">
        <f>+AF3304*F3304</f>
        <v>265227219.86417997</v>
      </c>
      <c r="AJ3304" s="2">
        <f>SUM(AG3304:AI3304)</f>
        <v>1129110164.564652</v>
      </c>
      <c r="AK3304" s="2">
        <f>+AD3304*G3304</f>
        <v>757792056.75479996</v>
      </c>
      <c r="AL3304" s="2">
        <f>+AE3304*G3304</f>
        <v>106090887.94567201</v>
      </c>
      <c r="AM3304" s="2">
        <f>+AF3304*G3304</f>
        <v>265227219.86417997</v>
      </c>
      <c r="AN3304" s="155">
        <f>SUM(AK3304:AM3304)</f>
        <v>1129110164.564652</v>
      </c>
      <c r="AQ3304" s="145" t="s">
        <v>79</v>
      </c>
      <c r="AU3304" s="8"/>
      <c r="AV3304" s="8"/>
      <c r="AW3304" s="2">
        <f>'[2]BoQ HSYC-Trang'!$AT3304</f>
        <v>144692.7408</v>
      </c>
      <c r="AX3304" s="8">
        <f>F3304*AW3304</f>
        <v>757792056.75479996</v>
      </c>
      <c r="AY3304" s="8">
        <f>IF(AQ3304="CT",7%,5%)*AX3304</f>
        <v>37889602.837739997</v>
      </c>
      <c r="AZ3304" s="8">
        <f>AX3304*2%</f>
        <v>15155841.135095999</v>
      </c>
      <c r="BA3304" s="8">
        <f>IF(BB3304&gt;0,0,AX3304*5%)</f>
        <v>0</v>
      </c>
      <c r="BB3304" s="8">
        <f>(AX3304-BG3304)*35%</f>
        <v>265227219.86417997</v>
      </c>
      <c r="BC3304" s="8">
        <f>+AX3304+AY3304+AZ3304+BA3304+BB3304</f>
        <v>1076064720.5918159</v>
      </c>
      <c r="BD3304" s="8">
        <f>AX3304-AT3304</f>
        <v>757792056.75479996</v>
      </c>
      <c r="BE3304" s="2"/>
      <c r="BH3304" s="2"/>
    </row>
    <row r="3305" spans="1:60" ht="17" hidden="1" outlineLevel="1" x14ac:dyDescent="0.2">
      <c r="B3305" s="82"/>
      <c r="C3305" s="144" t="s">
        <v>432</v>
      </c>
      <c r="D3305" s="144"/>
      <c r="E3305" s="82"/>
      <c r="F3305" s="143"/>
      <c r="G3305" s="142">
        <f>+[2]THKL!F3323</f>
        <v>0</v>
      </c>
      <c r="H3305" s="132"/>
      <c r="I3305" s="132"/>
      <c r="J3305" s="132"/>
      <c r="K3305" s="156"/>
      <c r="L3305" s="157"/>
      <c r="M3305" s="157">
        <f>SUM(K3305:L3305)</f>
        <v>0</v>
      </c>
      <c r="N3305" s="83">
        <f>IF(V3305&lt;&gt;"VTC VHm",_xlfn.XLOOKUP(Z3305,$AC$4015:$AC$4035,$AD$4015:$AD$4035,0)*M3305,_xlfn.XLOOKUP(Z3305,$AC$4015:$AC$4035,$AD$4015:$AD$4035,0)*L3305)</f>
        <v>0</v>
      </c>
      <c r="O3305" s="83">
        <f>IF(V3305&lt;&gt;"VTC VHm",_xlfn.XLOOKUP(Z3305,$AC$4015:$AC$4035,$AE$4015:$AE$4035,0)*M3305,_xlfn.XLOOKUP(Z3305,$AC$4015:$AC$4035,$AE$4015:$AE$4035,0)*L3305)</f>
        <v>0</v>
      </c>
      <c r="P3305" s="83">
        <f>SUM(N3305:O3305)</f>
        <v>0</v>
      </c>
      <c r="Q3305" s="157">
        <f>M3305*G3305</f>
        <v>0</v>
      </c>
      <c r="R3305" s="157">
        <f>G3305*P3305</f>
        <v>0</v>
      </c>
      <c r="S3305" s="83">
        <f>SUM(Q3305:R3305)</f>
        <v>0</v>
      </c>
      <c r="T3305" s="156"/>
      <c r="U3305" s="132"/>
      <c r="V3305" s="132"/>
      <c r="W3305" s="132"/>
      <c r="X3305" s="44" t="s">
        <v>33</v>
      </c>
      <c r="Y3305" s="44"/>
      <c r="Z3305" s="44"/>
      <c r="AA3305" s="44" t="s">
        <v>80</v>
      </c>
      <c r="AC3305" s="2">
        <v>0</v>
      </c>
      <c r="AD3305" s="2">
        <f>+M3305</f>
        <v>0</v>
      </c>
      <c r="AE3305" s="2">
        <f>+AD3305*14%</f>
        <v>0</v>
      </c>
      <c r="AF3305" s="155">
        <f>+AD3305*35%</f>
        <v>0</v>
      </c>
      <c r="AG3305" s="2">
        <f>+AD3305*F3305</f>
        <v>0</v>
      </c>
      <c r="AH3305" s="2">
        <f>+AE3305*F3305</f>
        <v>0</v>
      </c>
      <c r="AI3305" s="2">
        <f>+AF3305*F3305</f>
        <v>0</v>
      </c>
      <c r="AJ3305" s="2">
        <f>SUM(AG3305:AI3305)</f>
        <v>0</v>
      </c>
      <c r="AK3305" s="2">
        <f>+AD3305*G3305</f>
        <v>0</v>
      </c>
      <c r="AL3305" s="2">
        <f>+AE3305*G3305</f>
        <v>0</v>
      </c>
      <c r="AM3305" s="2">
        <f>+AF3305*G3305</f>
        <v>0</v>
      </c>
      <c r="AN3305" s="155">
        <f>SUM(AK3305:AM3305)</f>
        <v>0</v>
      </c>
      <c r="AQ3305" s="145" t="s">
        <v>79</v>
      </c>
      <c r="AU3305" s="8"/>
      <c r="AV3305" s="8"/>
      <c r="AW3305" s="2">
        <f>'[2]BoQ HSYC-Trang'!$AT3305</f>
        <v>0</v>
      </c>
      <c r="AX3305" s="8">
        <f>F3305*AW3305</f>
        <v>0</v>
      </c>
      <c r="AY3305" s="8">
        <f>IF(AQ3305="CT",7%,5%)*AX3305</f>
        <v>0</v>
      </c>
      <c r="AZ3305" s="8">
        <f>AX3305*2%</f>
        <v>0</v>
      </c>
      <c r="BA3305" s="8">
        <f>IF(BB3305&gt;0,0,AX3305*5%)</f>
        <v>0</v>
      </c>
      <c r="BB3305" s="8">
        <f>(AX3305-BG3305)*35%</f>
        <v>0</v>
      </c>
      <c r="BC3305" s="8">
        <f>+AX3305+AY3305+AZ3305+BA3305+BB3305</f>
        <v>0</v>
      </c>
      <c r="BD3305" s="8">
        <f>AX3305-AT3305</f>
        <v>0</v>
      </c>
      <c r="BE3305" s="2"/>
      <c r="BH3305" s="2"/>
    </row>
    <row r="3306" spans="1:60" ht="17" hidden="1" outlineLevel="1" x14ac:dyDescent="0.2">
      <c r="A3306" s="1" t="s">
        <v>108</v>
      </c>
      <c r="B3306" s="82">
        <v>3</v>
      </c>
      <c r="C3306" s="144" t="s">
        <v>431</v>
      </c>
      <c r="D3306" s="144"/>
      <c r="E3306" s="82" t="s">
        <v>223</v>
      </c>
      <c r="F3306" s="143">
        <v>7</v>
      </c>
      <c r="G3306" s="142">
        <f>+[2]THKL!F3324</f>
        <v>7</v>
      </c>
      <c r="H3306" s="132"/>
      <c r="I3306" s="132"/>
      <c r="J3306" s="132"/>
      <c r="K3306" s="156">
        <v>350000</v>
      </c>
      <c r="L3306" s="157"/>
      <c r="M3306" s="157">
        <f>SUM(K3306:L3306)</f>
        <v>350000</v>
      </c>
      <c r="N3306" s="83">
        <f>IF(V3306&lt;&gt;"VTC VHm",_xlfn.XLOOKUP(Z3306,$AC$4015:$AC$4035,$AD$4015:$AD$4035,0)*M3306,_xlfn.XLOOKUP(Z3306,$AC$4015:$AC$4035,$AD$4015:$AD$4035,0)*L3306)</f>
        <v>17500</v>
      </c>
      <c r="O3306" s="83">
        <f>IF(V3306&lt;&gt;"VTC VHm",_xlfn.XLOOKUP(Z3306,$AC$4015:$AC$4035,$AE$4015:$AE$4035,0)*M3306,_xlfn.XLOOKUP(Z3306,$AC$4015:$AC$4035,$AE$4015:$AE$4035,0)*L3306)</f>
        <v>0</v>
      </c>
      <c r="P3306" s="83">
        <f>SUM(N3306:O3306)</f>
        <v>17500</v>
      </c>
      <c r="Q3306" s="157">
        <f>M3306*G3306</f>
        <v>2450000</v>
      </c>
      <c r="R3306" s="157">
        <f>G3306*P3306</f>
        <v>122500</v>
      </c>
      <c r="S3306" s="83">
        <f>SUM(Q3306:R3306)</f>
        <v>2572500</v>
      </c>
      <c r="T3306" s="156" t="s">
        <v>430</v>
      </c>
      <c r="U3306" s="132"/>
      <c r="V3306" s="132"/>
      <c r="W3306" s="132"/>
      <c r="X3306" s="44" t="s">
        <v>33</v>
      </c>
      <c r="Y3306" s="44"/>
      <c r="Z3306" s="44" t="s">
        <v>11</v>
      </c>
      <c r="AA3306" s="44" t="s">
        <v>80</v>
      </c>
      <c r="AB3306" s="2">
        <v>435825.77500000002</v>
      </c>
      <c r="AC3306" s="2">
        <v>3050780.4250000003</v>
      </c>
      <c r="AD3306" s="2">
        <f>+M3306</f>
        <v>350000</v>
      </c>
      <c r="AE3306" s="2">
        <f>+AD3306*14%</f>
        <v>49000.000000000007</v>
      </c>
      <c r="AF3306" s="155">
        <f>+AD3306*35%</f>
        <v>122499.99999999999</v>
      </c>
      <c r="AG3306" s="2">
        <f>+AD3306*F3306</f>
        <v>2450000</v>
      </c>
      <c r="AH3306" s="2">
        <f>+AE3306*F3306</f>
        <v>343000.00000000006</v>
      </c>
      <c r="AI3306" s="2">
        <f>+AF3306*F3306</f>
        <v>857499.99999999988</v>
      </c>
      <c r="AJ3306" s="2">
        <f>SUM(AG3306:AI3306)</f>
        <v>3650500</v>
      </c>
      <c r="AK3306" s="2">
        <f>+AD3306*G3306</f>
        <v>2450000</v>
      </c>
      <c r="AL3306" s="2">
        <f>+AE3306*G3306</f>
        <v>343000.00000000006</v>
      </c>
      <c r="AM3306" s="2">
        <f>+AF3306*G3306</f>
        <v>857499.99999999988</v>
      </c>
      <c r="AN3306" s="155">
        <f>SUM(AK3306:AM3306)</f>
        <v>3650500</v>
      </c>
      <c r="AQ3306" s="145" t="s">
        <v>79</v>
      </c>
      <c r="AU3306" s="8"/>
      <c r="AV3306" s="8"/>
      <c r="AW3306" s="2">
        <f>'[2]BoQ HSYC-Trang'!$AT3306</f>
        <v>350000</v>
      </c>
      <c r="AX3306" s="8">
        <f>F3306*AW3306</f>
        <v>2450000</v>
      </c>
      <c r="AY3306" s="8">
        <f>IF(AQ3306="CT",7%,5%)*AX3306</f>
        <v>122500</v>
      </c>
      <c r="AZ3306" s="8">
        <f>AX3306*2%</f>
        <v>49000</v>
      </c>
      <c r="BA3306" s="8">
        <f>IF(BB3306&gt;0,0,AX3306*5%)</f>
        <v>0</v>
      </c>
      <c r="BB3306" s="8">
        <f>(AX3306-BG3306)*35%</f>
        <v>857500</v>
      </c>
      <c r="BC3306" s="8">
        <f>+AX3306+AY3306+AZ3306+BA3306+BB3306</f>
        <v>3479000</v>
      </c>
      <c r="BD3306" s="8">
        <f>AX3306-AT3306</f>
        <v>2450000</v>
      </c>
      <c r="BE3306" s="2"/>
      <c r="BH3306" s="2"/>
    </row>
    <row r="3307" spans="1:60" ht="17" hidden="1" outlineLevel="1" x14ac:dyDescent="0.2">
      <c r="A3307" s="1" t="s">
        <v>429</v>
      </c>
      <c r="B3307" s="82">
        <v>4</v>
      </c>
      <c r="C3307" s="144" t="s">
        <v>428</v>
      </c>
      <c r="D3307" s="144"/>
      <c r="E3307" s="82" t="s">
        <v>52</v>
      </c>
      <c r="F3307" s="143">
        <v>142.19999999999999</v>
      </c>
      <c r="G3307" s="142">
        <f>+[2]THKL!F3325</f>
        <v>142.19999999999999</v>
      </c>
      <c r="H3307" s="132"/>
      <c r="I3307" s="132"/>
      <c r="J3307" s="132"/>
      <c r="K3307" s="156" t="s">
        <v>89</v>
      </c>
      <c r="L3307" s="166">
        <v>214238.25</v>
      </c>
      <c r="M3307" s="157">
        <f>SUM(K3307:L3307)</f>
        <v>214238.25</v>
      </c>
      <c r="N3307" s="83">
        <f>IF(V3307&lt;&gt;"VTC VHm",_xlfn.XLOOKUP(Z3307,$AC$4015:$AC$4035,$AD$4015:$AD$4035,0)*M3307,_xlfn.XLOOKUP(Z3307,$AC$4015:$AC$4035,$AD$4015:$AD$4035,0)*L3307)</f>
        <v>10711.9125</v>
      </c>
      <c r="O3307" s="83">
        <f>IF(V3307&lt;&gt;"VTC VHm",_xlfn.XLOOKUP(Z3307,$AC$4015:$AC$4035,$AE$4015:$AE$4035,0)*M3307,_xlfn.XLOOKUP(Z3307,$AC$4015:$AC$4035,$AE$4015:$AE$4035,0)*L3307)</f>
        <v>0</v>
      </c>
      <c r="P3307" s="83">
        <f>SUM(N3307:O3307)</f>
        <v>10711.9125</v>
      </c>
      <c r="Q3307" s="157">
        <f>M3307*G3307</f>
        <v>30464679.149999999</v>
      </c>
      <c r="R3307" s="157">
        <f>G3307*P3307</f>
        <v>1523233.9575</v>
      </c>
      <c r="S3307" s="83">
        <f>SUM(Q3307:R3307)</f>
        <v>31987913.107499998</v>
      </c>
      <c r="T3307" s="165" t="s">
        <v>100</v>
      </c>
      <c r="U3307" s="132"/>
      <c r="V3307" s="132"/>
      <c r="W3307" s="132"/>
      <c r="X3307" s="44" t="s">
        <v>33</v>
      </c>
      <c r="Y3307" s="44"/>
      <c r="Z3307" s="44" t="s">
        <v>12</v>
      </c>
      <c r="AA3307" s="44" t="s">
        <v>80</v>
      </c>
      <c r="AB3307" s="2">
        <v>297267.33025619824</v>
      </c>
      <c r="AC3307" s="2">
        <v>42271414.362431385</v>
      </c>
      <c r="AD3307" s="2">
        <f>+M3307</f>
        <v>214238.25</v>
      </c>
      <c r="AE3307" s="2">
        <f>+AD3307*14%</f>
        <v>29993.355000000003</v>
      </c>
      <c r="AF3307" s="155">
        <f>+AD3307*35%</f>
        <v>74983.387499999997</v>
      </c>
      <c r="AG3307" s="2">
        <f>+AD3307*F3307</f>
        <v>30464679.149999999</v>
      </c>
      <c r="AH3307" s="2">
        <f>+AE3307*F3307</f>
        <v>4265055.0810000002</v>
      </c>
      <c r="AI3307" s="2">
        <f>+AF3307*F3307</f>
        <v>10662637.702499999</v>
      </c>
      <c r="AJ3307" s="2">
        <f>SUM(AG3307:AI3307)</f>
        <v>45392371.933499999</v>
      </c>
      <c r="AK3307" s="2">
        <f>+AD3307*G3307</f>
        <v>30464679.149999999</v>
      </c>
      <c r="AL3307" s="2">
        <f>+AE3307*G3307</f>
        <v>4265055.0810000002</v>
      </c>
      <c r="AM3307" s="2">
        <f>+AF3307*G3307</f>
        <v>10662637.702499999</v>
      </c>
      <c r="AN3307" s="155">
        <f>SUM(AK3307:AM3307)</f>
        <v>45392371.933499999</v>
      </c>
      <c r="AQ3307" s="145" t="s">
        <v>79</v>
      </c>
      <c r="AU3307" s="8"/>
      <c r="AV3307" s="8"/>
      <c r="AW3307" s="2">
        <f>'[2]BoQ HSYC-Trang'!$AT3307</f>
        <v>213280.92</v>
      </c>
      <c r="AX3307" s="8">
        <f>F3307*AW3307</f>
        <v>30328546.824000001</v>
      </c>
      <c r="AY3307" s="8">
        <f>IF(AQ3307="CT",7%,5%)*AX3307</f>
        <v>1516427.3412000001</v>
      </c>
      <c r="AZ3307" s="8">
        <f>AX3307*2%</f>
        <v>606570.93648000003</v>
      </c>
      <c r="BA3307" s="8">
        <f>IF(BB3307&gt;0,0,AX3307*5%)</f>
        <v>0</v>
      </c>
      <c r="BB3307" s="8">
        <f>(AX3307-BG3307)*35%</f>
        <v>10614991.3884</v>
      </c>
      <c r="BC3307" s="8">
        <f>+AX3307+AY3307+AZ3307+BA3307+BB3307</f>
        <v>43066536.490079999</v>
      </c>
      <c r="BD3307" s="8">
        <f>AX3307-AT3307</f>
        <v>30328546.824000001</v>
      </c>
      <c r="BE3307" s="2"/>
      <c r="BH3307" s="2"/>
    </row>
    <row r="3308" spans="1:60" ht="17" hidden="1" outlineLevel="1" x14ac:dyDescent="0.2">
      <c r="A3308" s="1" t="s">
        <v>108</v>
      </c>
      <c r="B3308" s="82">
        <v>5</v>
      </c>
      <c r="C3308" s="144" t="s">
        <v>427</v>
      </c>
      <c r="D3308" s="144"/>
      <c r="E3308" s="82" t="s">
        <v>85</v>
      </c>
      <c r="F3308" s="143">
        <v>112</v>
      </c>
      <c r="G3308" s="142">
        <f>+[2]THKL!F3326</f>
        <v>112</v>
      </c>
      <c r="H3308" s="132"/>
      <c r="I3308" s="132"/>
      <c r="J3308" s="132"/>
      <c r="K3308" s="156">
        <f>'[3]BDG (XD)'!$Y$1222</f>
        <v>403200</v>
      </c>
      <c r="L3308" s="157">
        <f>'[3]BDG (XD)'!$Z$1222</f>
        <v>133800</v>
      </c>
      <c r="M3308" s="157">
        <f>SUM(K3308:L3308)</f>
        <v>537000</v>
      </c>
      <c r="N3308" s="83">
        <f>IF(V3308&lt;&gt;"VTC VHm",_xlfn.XLOOKUP(Z3308,$AC$4015:$AC$4035,$AD$4015:$AD$4035,0)*M3308,_xlfn.XLOOKUP(Z3308,$AC$4015:$AC$4035,$AD$4015:$AD$4035,0)*L3308)</f>
        <v>26850</v>
      </c>
      <c r="O3308" s="83">
        <f>IF(V3308&lt;&gt;"VTC VHm",_xlfn.XLOOKUP(Z3308,$AC$4015:$AC$4035,$AE$4015:$AE$4035,0)*M3308,_xlfn.XLOOKUP(Z3308,$AC$4015:$AC$4035,$AE$4015:$AE$4035,0)*L3308)</f>
        <v>0</v>
      </c>
      <c r="P3308" s="83">
        <f>SUM(N3308:O3308)</f>
        <v>26850</v>
      </c>
      <c r="Q3308" s="157">
        <f>M3308*G3308</f>
        <v>60144000</v>
      </c>
      <c r="R3308" s="157">
        <f>G3308*P3308</f>
        <v>3007200</v>
      </c>
      <c r="S3308" s="83">
        <f>SUM(Q3308:R3308)</f>
        <v>63151200</v>
      </c>
      <c r="T3308" s="156" t="s">
        <v>50</v>
      </c>
      <c r="U3308" s="132"/>
      <c r="V3308" s="132"/>
      <c r="W3308" s="132"/>
      <c r="X3308" s="44" t="s">
        <v>33</v>
      </c>
      <c r="Y3308" s="44"/>
      <c r="Z3308" s="44" t="s">
        <v>12</v>
      </c>
      <c r="AA3308" s="44" t="s">
        <v>80</v>
      </c>
      <c r="AB3308" s="2">
        <v>224138.97000000003</v>
      </c>
      <c r="AC3308" s="2">
        <v>25103564.640000004</v>
      </c>
      <c r="AD3308" s="2">
        <f>+M3308</f>
        <v>537000</v>
      </c>
      <c r="AE3308" s="2">
        <f>+AD3308*14%</f>
        <v>75180</v>
      </c>
      <c r="AF3308" s="155">
        <f>+AD3308*35%</f>
        <v>187950</v>
      </c>
      <c r="AG3308" s="2">
        <f>+AD3308*F3308</f>
        <v>60144000</v>
      </c>
      <c r="AH3308" s="2">
        <f>+AE3308*F3308</f>
        <v>8420160</v>
      </c>
      <c r="AI3308" s="2">
        <f>+AF3308*F3308</f>
        <v>21050400</v>
      </c>
      <c r="AJ3308" s="2">
        <f>SUM(AG3308:AI3308)</f>
        <v>89614560</v>
      </c>
      <c r="AK3308" s="2">
        <f>+AD3308*G3308</f>
        <v>60144000</v>
      </c>
      <c r="AL3308" s="2">
        <f>+AE3308*G3308</f>
        <v>8420160</v>
      </c>
      <c r="AM3308" s="2">
        <f>+AF3308*G3308</f>
        <v>21050400</v>
      </c>
      <c r="AN3308" s="155">
        <f>SUM(AK3308:AM3308)</f>
        <v>89614560</v>
      </c>
      <c r="AQ3308" s="145" t="s">
        <v>79</v>
      </c>
      <c r="AU3308" s="8"/>
      <c r="AV3308" s="8"/>
      <c r="AW3308" s="2">
        <f>'[2]BoQ HSYC-Trang'!$AT3308</f>
        <v>250605.59999999998</v>
      </c>
      <c r="AX3308" s="8">
        <f>F3308*AW3308</f>
        <v>28067827.199999996</v>
      </c>
      <c r="AY3308" s="8">
        <f>IF(AQ3308="CT",7%,5%)*AX3308</f>
        <v>1403391.3599999999</v>
      </c>
      <c r="AZ3308" s="8">
        <f>AX3308*2%</f>
        <v>561356.54399999988</v>
      </c>
      <c r="BA3308" s="8">
        <f>IF(BB3308&gt;0,0,AX3308*5%)</f>
        <v>0</v>
      </c>
      <c r="BB3308" s="8">
        <f>(AX3308-BG3308)*35%</f>
        <v>9823739.5199999977</v>
      </c>
      <c r="BC3308" s="8">
        <f>+AX3308+AY3308+AZ3308+BA3308+BB3308</f>
        <v>39856314.623999991</v>
      </c>
      <c r="BD3308" s="8">
        <f>AX3308-AT3308</f>
        <v>28067827.199999996</v>
      </c>
      <c r="BE3308" s="2"/>
      <c r="BH3308" s="2"/>
    </row>
    <row r="3309" spans="1:60" s="133" customFormat="1" ht="17" collapsed="1" x14ac:dyDescent="0.2">
      <c r="B3309" s="139" t="s">
        <v>426</v>
      </c>
      <c r="C3309" s="141" t="s">
        <v>425</v>
      </c>
      <c r="D3309" s="141"/>
      <c r="E3309" s="139"/>
      <c r="F3309" s="139"/>
      <c r="G3309" s="139">
        <f>+[2]THKL!F3328</f>
        <v>0</v>
      </c>
      <c r="H3309" s="138"/>
      <c r="I3309" s="138"/>
      <c r="J3309" s="138"/>
      <c r="K3309" s="140"/>
      <c r="L3309" s="140"/>
      <c r="M3309" s="138"/>
      <c r="N3309" s="138">
        <f>IF(V3309&lt;&gt;"VTC VHm",_xlfn.XLOOKUP(Z3309,$AC$4015:$AC$4035,$AD$4015:$AD$4035,0)*M3309,_xlfn.XLOOKUP(Z3309,$AC$4015:$AC$4035,$AD$4015:$AD$4035,0)*L3309)</f>
        <v>0</v>
      </c>
      <c r="O3309" s="138">
        <f>IF(V3309&lt;&gt;"VTC VHm",_xlfn.XLOOKUP(Z3309,$AC$4015:$AC$4035,$AE$4015:$AE$4035,0)*M3309,_xlfn.XLOOKUP(Z3309,$AC$4015:$AC$4035,$AE$4015:$AE$4035,0)*L3309)</f>
        <v>0</v>
      </c>
      <c r="P3309" s="138"/>
      <c r="Q3309" s="138">
        <f>M3309*G3309</f>
        <v>0</v>
      </c>
      <c r="R3309" s="138">
        <f>N3309*G3309</f>
        <v>0</v>
      </c>
      <c r="S3309" s="138">
        <f>SUM(Q3309:R3309)</f>
        <v>0</v>
      </c>
      <c r="T3309" s="139"/>
      <c r="U3309" s="138"/>
      <c r="V3309" s="138"/>
      <c r="W3309" s="138"/>
      <c r="X3309" s="137"/>
      <c r="Y3309" s="137"/>
      <c r="Z3309" s="137"/>
      <c r="AA3309" s="136" t="s">
        <v>80</v>
      </c>
      <c r="AB3309" s="135"/>
      <c r="AC3309" s="175">
        <f>SUM(AC3310:AC3326)</f>
        <v>15654645401.632786</v>
      </c>
      <c r="AD3309" s="175"/>
      <c r="AE3309" s="175"/>
      <c r="AF3309" s="175"/>
      <c r="AG3309" s="175">
        <f>SUM(AG3310:AG3326)</f>
        <v>19028716964.720562</v>
      </c>
      <c r="AH3309" s="175">
        <f>SUM(AH3310:AH3326)</f>
        <v>2664020375.0608788</v>
      </c>
      <c r="AI3309" s="175">
        <f>SUM(AI3310:AI3326)</f>
        <v>6660050937.652195</v>
      </c>
      <c r="AJ3309" s="175">
        <f>SUM(AJ3310:AJ3326)</f>
        <v>28352788277.433636</v>
      </c>
      <c r="AK3309" s="175">
        <f>SUM(AK3310:AK3326)</f>
        <v>19070699725.600204</v>
      </c>
      <c r="AL3309" s="175">
        <f>SUM(AL3310:AL3326)</f>
        <v>2669897961.5840292</v>
      </c>
      <c r="AM3309" s="175">
        <f>SUM(AM3310:AM3326)</f>
        <v>6674744903.9600716</v>
      </c>
      <c r="AN3309" s="175">
        <f>SUM(AN3310:AN3326)</f>
        <v>28415342591.144302</v>
      </c>
      <c r="AP3309" s="133">
        <v>21</v>
      </c>
      <c r="AQ3309" s="145" t="s">
        <v>79</v>
      </c>
      <c r="AU3309" s="8"/>
      <c r="AV3309" s="8"/>
      <c r="AW3309" s="2">
        <f>'[2]BoQ HSYC-Trang'!$AT3309</f>
        <v>0</v>
      </c>
      <c r="AX3309" s="175">
        <f>SUM(AX3310:AX3326)</f>
        <v>18306371159.931698</v>
      </c>
      <c r="AY3309" s="175">
        <f>SUM(AY3310:AY3326)</f>
        <v>915318557.99658501</v>
      </c>
      <c r="AZ3309" s="175">
        <f>SUM(AZ3310:AZ3326)</f>
        <v>366127423.19863391</v>
      </c>
      <c r="BA3309" s="175">
        <f>SUM(BA3310:BA3326)</f>
        <v>0</v>
      </c>
      <c r="BB3309" s="175">
        <f>SUM(BB3310:BB3326)</f>
        <v>6407229905.9760933</v>
      </c>
      <c r="BC3309" s="175">
        <f>SUM(BC3310:BC3326)</f>
        <v>25995047047.103008</v>
      </c>
      <c r="BD3309" s="175">
        <f>SUM(BD3310:BD3326)</f>
        <v>18306371159.931698</v>
      </c>
      <c r="BE3309" s="2"/>
      <c r="BH3309" s="2"/>
    </row>
    <row r="3310" spans="1:60" ht="34" hidden="1" outlineLevel="1" x14ac:dyDescent="0.2">
      <c r="B3310" s="82">
        <v>3</v>
      </c>
      <c r="C3310" s="144" t="s">
        <v>424</v>
      </c>
      <c r="D3310" s="144"/>
      <c r="E3310" s="82" t="s">
        <v>104</v>
      </c>
      <c r="F3310" s="143">
        <v>7259.79</v>
      </c>
      <c r="G3310" s="142">
        <f>+[2]THKL!F3329</f>
        <v>7267.2099999999991</v>
      </c>
      <c r="H3310" s="176"/>
      <c r="I3310" s="176"/>
      <c r="J3310" s="176"/>
      <c r="K3310" s="214">
        <v>1385020.7546666667</v>
      </c>
      <c r="L3310" s="213">
        <v>775633.45636260544</v>
      </c>
      <c r="M3310" s="157">
        <f>SUM(K3310:L3310)</f>
        <v>2160654.2110292721</v>
      </c>
      <c r="N3310" s="83">
        <f>IF(V3310&lt;&gt;"VTC VHm",_xlfn.XLOOKUP(Z3310,$AC$4015:$AC$4035,$AD$4015:$AD$4035,0)*M3310,_xlfn.XLOOKUP(Z3310,$AC$4015:$AC$4035,$AD$4015:$AD$4035,0)*L3310)</f>
        <v>756228.9738602452</v>
      </c>
      <c r="O3310" s="83">
        <f>IF(V3310&lt;&gt;"VTC VHm",_xlfn.XLOOKUP(Z3310,$AC$4015:$AC$4035,$AE$4015:$AE$4035,0)*M3310,_xlfn.XLOOKUP(Z3310,$AC$4015:$AC$4035,$AE$4015:$AE$4035,0)*L3310)</f>
        <v>0</v>
      </c>
      <c r="P3310" s="83">
        <f>SUM(N3310:O3310)</f>
        <v>756228.9738602452</v>
      </c>
      <c r="Q3310" s="157">
        <f>M3310*G3310</f>
        <v>15701927888.934034</v>
      </c>
      <c r="R3310" s="157">
        <f>G3310*P3310</f>
        <v>5495674761.1269121</v>
      </c>
      <c r="S3310" s="83">
        <f>SUM(Q3310:R3310)</f>
        <v>21197602650.060947</v>
      </c>
      <c r="T3310" s="156"/>
      <c r="U3310" s="176"/>
      <c r="V3310" s="176"/>
      <c r="W3310" s="176"/>
      <c r="X3310" s="44" t="s">
        <v>33</v>
      </c>
      <c r="Y3310" s="44"/>
      <c r="Z3310" s="44" t="s">
        <v>16</v>
      </c>
      <c r="AA3310" s="44" t="s">
        <v>80</v>
      </c>
      <c r="AB3310" s="2">
        <v>1639522.580433859</v>
      </c>
      <c r="AC3310" s="2">
        <v>11902589634.207926</v>
      </c>
      <c r="AD3310" s="2">
        <f>+M3310</f>
        <v>2160654.2110292721</v>
      </c>
      <c r="AE3310" s="2">
        <f>+AD3310*14%</f>
        <v>302491.58954409813</v>
      </c>
      <c r="AF3310" s="155">
        <f>+AD3310*35%</f>
        <v>756228.9738602452</v>
      </c>
      <c r="AG3310" s="2">
        <f>+AD3310*F3310</f>
        <v>15685895834.688198</v>
      </c>
      <c r="AH3310" s="2">
        <f>+AE3310*F3310</f>
        <v>2196025416.856348</v>
      </c>
      <c r="AI3310" s="2">
        <f>+AF3310*F3310</f>
        <v>5490063542.1408691</v>
      </c>
      <c r="AJ3310" s="2">
        <f>SUM(AG3310:AI3310)</f>
        <v>23371984793.685417</v>
      </c>
      <c r="AK3310" s="2">
        <f>+AD3310*G3310</f>
        <v>15701927888.934034</v>
      </c>
      <c r="AL3310" s="2">
        <f>+AE3310*G3310</f>
        <v>2198269904.4507651</v>
      </c>
      <c r="AM3310" s="2">
        <f>+AF3310*G3310</f>
        <v>5495674761.1269121</v>
      </c>
      <c r="AN3310" s="155">
        <f>SUM(AK3310:AM3310)</f>
        <v>23395872554.511711</v>
      </c>
      <c r="AQ3310" s="145" t="s">
        <v>79</v>
      </c>
      <c r="AU3310" s="8"/>
      <c r="AV3310" s="8"/>
      <c r="AW3310" s="2">
        <f>'[2]BoQ HSYC-Trang'!$AT3310</f>
        <v>2160654.2110292721</v>
      </c>
      <c r="AX3310" s="8">
        <f>F3310*AW3310</f>
        <v>15685895834.688198</v>
      </c>
      <c r="AY3310" s="8">
        <f>IF(AQ3310="CT",7%,5%)*AX3310</f>
        <v>784294791.73440993</v>
      </c>
      <c r="AZ3310" s="8">
        <f>AX3310*2%</f>
        <v>313717916.69376397</v>
      </c>
      <c r="BA3310" s="8">
        <f>IF(BB3310&gt;0,0,AX3310*5%)</f>
        <v>0</v>
      </c>
      <c r="BB3310" s="8">
        <f>(AX3310-BG3310)*35%</f>
        <v>5490063542.1408691</v>
      </c>
      <c r="BC3310" s="8">
        <f>+AX3310+AY3310+AZ3310+BA3310+BB3310</f>
        <v>22273972085.25724</v>
      </c>
      <c r="BD3310" s="8">
        <f>AX3310-AT3310</f>
        <v>15685895834.688198</v>
      </c>
      <c r="BE3310" s="2"/>
      <c r="BH3310" s="2"/>
    </row>
    <row r="3311" spans="1:60" ht="34" hidden="1" outlineLevel="1" x14ac:dyDescent="0.2">
      <c r="B3311" s="82">
        <v>4</v>
      </c>
      <c r="C3311" s="144" t="s">
        <v>360</v>
      </c>
      <c r="D3311" s="144"/>
      <c r="E3311" s="82" t="s">
        <v>104</v>
      </c>
      <c r="F3311" s="143">
        <v>294.2</v>
      </c>
      <c r="G3311" s="142">
        <f>+[2]THKL!F3330</f>
        <v>294.20000000000005</v>
      </c>
      <c r="H3311" s="132"/>
      <c r="I3311" s="132"/>
      <c r="J3311" s="132"/>
      <c r="K3311" s="214">
        <f>550000*1.2*1.4</f>
        <v>923999.99999999988</v>
      </c>
      <c r="L3311" s="218">
        <v>50478.169132227988</v>
      </c>
      <c r="M3311" s="218">
        <f>SUM(K3311:L3311)</f>
        <v>974478.16913222789</v>
      </c>
      <c r="N3311" s="83">
        <f>IF(V3311&lt;&gt;"VTC VHm",_xlfn.XLOOKUP(Z3311,$AC$4015:$AC$4035,$AD$4015:$AD$4035,0)*M3311,_xlfn.XLOOKUP(Z3311,$AC$4015:$AC$4035,$AD$4015:$AD$4035,0)*L3311)</f>
        <v>341067.35919627972</v>
      </c>
      <c r="O3311" s="83">
        <f>IF(V3311&lt;&gt;"VTC VHm",_xlfn.XLOOKUP(Z3311,$AC$4015:$AC$4035,$AE$4015:$AE$4035,0)*M3311,_xlfn.XLOOKUP(Z3311,$AC$4015:$AC$4035,$AE$4015:$AE$4035,0)*L3311)</f>
        <v>0</v>
      </c>
      <c r="P3311" s="83">
        <f>SUM(N3311:O3311)</f>
        <v>341067.35919627972</v>
      </c>
      <c r="Q3311" s="157">
        <f>M3311*G3311</f>
        <v>286691477.35870147</v>
      </c>
      <c r="R3311" s="157">
        <f>G3311*P3311</f>
        <v>100342017.0755455</v>
      </c>
      <c r="S3311" s="83">
        <f>SUM(Q3311:R3311)</f>
        <v>387033494.43424696</v>
      </c>
      <c r="T3311" s="156"/>
      <c r="U3311" s="132"/>
      <c r="V3311" s="132"/>
      <c r="W3311" s="132"/>
      <c r="X3311" s="44" t="s">
        <v>33</v>
      </c>
      <c r="Y3311" s="44"/>
      <c r="Z3311" s="44" t="s">
        <v>16</v>
      </c>
      <c r="AA3311" s="44" t="s">
        <v>80</v>
      </c>
      <c r="AB3311" s="2">
        <v>1225257.8959903701</v>
      </c>
      <c r="AC3311" s="2">
        <v>360470873.00036687</v>
      </c>
      <c r="AD3311" s="2">
        <f>+M3311</f>
        <v>974478.16913222789</v>
      </c>
      <c r="AE3311" s="2">
        <f>+AD3311*14%</f>
        <v>136426.94367851192</v>
      </c>
      <c r="AF3311" s="155">
        <f>+AD3311*35%</f>
        <v>341067.35919627972</v>
      </c>
      <c r="AG3311" s="2">
        <f>+AD3311*F3311</f>
        <v>286691477.35870141</v>
      </c>
      <c r="AH3311" s="2">
        <f>+AE3311*F3311</f>
        <v>40136806.830218203</v>
      </c>
      <c r="AI3311" s="2">
        <f>+AF3311*F3311</f>
        <v>100342017.07554549</v>
      </c>
      <c r="AJ3311" s="2">
        <f>SUM(AG3311:AI3311)</f>
        <v>427170301.26446509</v>
      </c>
      <c r="AK3311" s="2">
        <f>+AD3311*G3311</f>
        <v>286691477.35870147</v>
      </c>
      <c r="AL3311" s="2">
        <f>+AE3311*G3311</f>
        <v>40136806.830218211</v>
      </c>
      <c r="AM3311" s="2">
        <f>+AF3311*G3311</f>
        <v>100342017.0755455</v>
      </c>
      <c r="AN3311" s="155">
        <f>SUM(AK3311:AM3311)</f>
        <v>427170301.26446515</v>
      </c>
      <c r="AQ3311" s="145" t="s">
        <v>79</v>
      </c>
      <c r="AU3311" s="8"/>
      <c r="AV3311" s="8"/>
      <c r="AW3311" s="2">
        <f>'[2]BoQ HSYC-Trang'!$AT3311</f>
        <v>976033.7246877834</v>
      </c>
      <c r="AX3311" s="8">
        <f>F3311*AW3311</f>
        <v>287149121.80314589</v>
      </c>
      <c r="AY3311" s="8">
        <f>IF(AQ3311="CT",7%,5%)*AX3311</f>
        <v>14357456.090157295</v>
      </c>
      <c r="AZ3311" s="8">
        <f>AX3311*2%</f>
        <v>5742982.436062918</v>
      </c>
      <c r="BA3311" s="8">
        <f>IF(BB3311&gt;0,0,AX3311*5%)</f>
        <v>0</v>
      </c>
      <c r="BB3311" s="8">
        <f>(AX3311-BG3311)*35%</f>
        <v>100502192.63110106</v>
      </c>
      <c r="BC3311" s="8">
        <f>+AX3311+AY3311+AZ3311+BA3311+BB3311</f>
        <v>407751752.96046716</v>
      </c>
      <c r="BD3311" s="8">
        <f>AX3311-AT3311</f>
        <v>287149121.80314589</v>
      </c>
      <c r="BE3311" s="2"/>
      <c r="BH3311" s="2"/>
    </row>
    <row r="3312" spans="1:60" s="92" customFormat="1" ht="17" hidden="1" outlineLevel="1" x14ac:dyDescent="0.2">
      <c r="B3312" s="163"/>
      <c r="C3312" s="164" t="s">
        <v>423</v>
      </c>
      <c r="D3312" s="164"/>
      <c r="E3312" s="163"/>
      <c r="F3312" s="162"/>
      <c r="G3312" s="149">
        <f>+[2]THKL!F3331</f>
        <v>0</v>
      </c>
      <c r="H3312" s="158"/>
      <c r="I3312" s="158"/>
      <c r="J3312" s="158"/>
      <c r="K3312" s="159"/>
      <c r="L3312" s="161"/>
      <c r="M3312" s="161">
        <f>SUM(K3312:L3312)</f>
        <v>0</v>
      </c>
      <c r="N3312" s="83">
        <f>IF(V3312&lt;&gt;"VTC VHm",_xlfn.XLOOKUP(Z3312,$AC$4015:$AC$4035,$AD$4015:$AD$4035,0)*M3312,_xlfn.XLOOKUP(Z3312,$AC$4015:$AC$4035,$AD$4015:$AD$4035,0)*L3312)</f>
        <v>0</v>
      </c>
      <c r="O3312" s="83">
        <f>IF(V3312&lt;&gt;"VTC VHm",_xlfn.XLOOKUP(Z3312,$AC$4015:$AC$4035,$AE$4015:$AE$4035,0)*M3312,_xlfn.XLOOKUP(Z3312,$AC$4015:$AC$4035,$AE$4015:$AE$4035,0)*L3312)</f>
        <v>0</v>
      </c>
      <c r="P3312" s="160">
        <f>SUM(N3312:O3312)</f>
        <v>0</v>
      </c>
      <c r="Q3312" s="161">
        <f>M3312*G3312</f>
        <v>0</v>
      </c>
      <c r="R3312" s="161">
        <f>G3312*P3312</f>
        <v>0</v>
      </c>
      <c r="S3312" s="160">
        <f>SUM(Q3312:R3312)</f>
        <v>0</v>
      </c>
      <c r="T3312" s="159"/>
      <c r="U3312" s="158"/>
      <c r="V3312" s="158"/>
      <c r="W3312" s="158"/>
      <c r="X3312" s="94" t="s">
        <v>33</v>
      </c>
      <c r="Y3312" s="94"/>
      <c r="Z3312" s="94" t="s">
        <v>16</v>
      </c>
      <c r="AA3312" s="44" t="s">
        <v>80</v>
      </c>
      <c r="AB3312" s="93"/>
      <c r="AC3312" s="93">
        <v>0</v>
      </c>
      <c r="AD3312" s="93">
        <f>+M3312</f>
        <v>0</v>
      </c>
      <c r="AE3312" s="93">
        <f>+AD3312*14%</f>
        <v>0</v>
      </c>
      <c r="AF3312" s="93">
        <f>+AD3312*35%</f>
        <v>0</v>
      </c>
      <c r="AG3312" s="93">
        <f>+AD3312*F3312</f>
        <v>0</v>
      </c>
      <c r="AH3312" s="93">
        <f>+AE3312*F3312</f>
        <v>0</v>
      </c>
      <c r="AI3312" s="93">
        <f>+AF3312*F3312</f>
        <v>0</v>
      </c>
      <c r="AJ3312" s="93">
        <f>SUM(AG3312:AI3312)</f>
        <v>0</v>
      </c>
      <c r="AK3312" s="93">
        <f>+AD3312*G3312</f>
        <v>0</v>
      </c>
      <c r="AL3312" s="93">
        <f>+AE3312*G3312</f>
        <v>0</v>
      </c>
      <c r="AM3312" s="93">
        <f>+AF3312*G3312</f>
        <v>0</v>
      </c>
      <c r="AN3312" s="93">
        <f>SUM(AK3312:AM3312)</f>
        <v>0</v>
      </c>
      <c r="AQ3312" s="145" t="s">
        <v>79</v>
      </c>
      <c r="AU3312" s="8"/>
      <c r="AV3312" s="8"/>
      <c r="AW3312" s="2">
        <f>'[2]BoQ HSYC-Trang'!$AT3312</f>
        <v>0</v>
      </c>
      <c r="AX3312" s="8">
        <f>F3312*AW3312</f>
        <v>0</v>
      </c>
      <c r="AY3312" s="8">
        <f>IF(AQ3312="CT",7%,5%)*AX3312</f>
        <v>0</v>
      </c>
      <c r="AZ3312" s="8">
        <f>AX3312*2%</f>
        <v>0</v>
      </c>
      <c r="BA3312" s="8">
        <f>IF(BB3312&gt;0,0,AX3312*5%)</f>
        <v>0</v>
      </c>
      <c r="BB3312" s="8">
        <f>(AX3312-BG3312)*35%</f>
        <v>0</v>
      </c>
      <c r="BC3312" s="8">
        <f>+AX3312+AY3312+AZ3312+BA3312+BB3312</f>
        <v>0</v>
      </c>
      <c r="BD3312" s="8">
        <f>AX3312-AT3312</f>
        <v>0</v>
      </c>
      <c r="BE3312" s="2"/>
      <c r="BH3312" s="2"/>
    </row>
    <row r="3313" spans="2:60" ht="17" hidden="1" outlineLevel="1" x14ac:dyDescent="0.2">
      <c r="B3313" s="82">
        <v>6</v>
      </c>
      <c r="C3313" s="144" t="s">
        <v>422</v>
      </c>
      <c r="D3313" s="144"/>
      <c r="E3313" s="82" t="s">
        <v>148</v>
      </c>
      <c r="F3313" s="143">
        <v>2.6599999999999999E-2</v>
      </c>
      <c r="G3313" s="142">
        <f>+[2]THKL!F3332</f>
        <v>2.6640000000000007E-2</v>
      </c>
      <c r="H3313" s="132"/>
      <c r="I3313" s="132"/>
      <c r="J3313" s="132"/>
      <c r="K3313" s="156" t="s">
        <v>89</v>
      </c>
      <c r="L3313" s="157">
        <f>1088587.26004132*100</f>
        <v>108858726.004132</v>
      </c>
      <c r="M3313" s="157">
        <f>SUM(K3313:L3313)</f>
        <v>108858726.004132</v>
      </c>
      <c r="N3313" s="83">
        <f>IF(V3313&lt;&gt;"VTC VHm",_xlfn.XLOOKUP(Z3313,$AC$4015:$AC$4035,$AD$4015:$AD$4035,0)*M3313,_xlfn.XLOOKUP(Z3313,$AC$4015:$AC$4035,$AD$4015:$AD$4035,0)*L3313)</f>
        <v>38100554.101446196</v>
      </c>
      <c r="O3313" s="83">
        <f>IF(V3313&lt;&gt;"VTC VHm",_xlfn.XLOOKUP(Z3313,$AC$4015:$AC$4035,$AE$4015:$AE$4035,0)*M3313,_xlfn.XLOOKUP(Z3313,$AC$4015:$AC$4035,$AE$4015:$AE$4035,0)*L3313)</f>
        <v>0</v>
      </c>
      <c r="P3313" s="83">
        <f>SUM(N3313:O3313)</f>
        <v>38100554.101446196</v>
      </c>
      <c r="Q3313" s="157">
        <f>M3313*G3313</f>
        <v>2899996.4607500774</v>
      </c>
      <c r="R3313" s="157">
        <f>G3313*P3313</f>
        <v>1014998.761262527</v>
      </c>
      <c r="S3313" s="83">
        <f>SUM(Q3313:R3313)</f>
        <v>3914995.2220126046</v>
      </c>
      <c r="T3313" s="156"/>
      <c r="U3313" s="132"/>
      <c r="V3313" s="132"/>
      <c r="W3313" s="132"/>
      <c r="X3313" s="44" t="s">
        <v>33</v>
      </c>
      <c r="Y3313" s="44"/>
      <c r="Z3313" s="44" t="s">
        <v>16</v>
      </c>
      <c r="AA3313" s="44" t="s">
        <v>80</v>
      </c>
      <c r="AB3313" s="2">
        <v>61010654.383989893</v>
      </c>
      <c r="AC3313" s="2">
        <v>1622883.4066141311</v>
      </c>
      <c r="AD3313" s="2">
        <f>+M3313</f>
        <v>108858726.004132</v>
      </c>
      <c r="AE3313" s="2">
        <f>+AD3313*14%</f>
        <v>15240221.640578482</v>
      </c>
      <c r="AF3313" s="155">
        <f>+AD3313*35%</f>
        <v>38100554.101446196</v>
      </c>
      <c r="AG3313" s="2">
        <f>+AD3313*F3313</f>
        <v>2895642.1117099109</v>
      </c>
      <c r="AH3313" s="2">
        <f>+AE3313*F3313</f>
        <v>405389.8956393876</v>
      </c>
      <c r="AI3313" s="2">
        <f>+AF3313*F3313</f>
        <v>1013474.7390984688</v>
      </c>
      <c r="AJ3313" s="2">
        <f>SUM(AG3313:AI3313)</f>
        <v>4314506.7464477671</v>
      </c>
      <c r="AK3313" s="2">
        <f>+AD3313*G3313</f>
        <v>2899996.4607500774</v>
      </c>
      <c r="AL3313" s="2">
        <f>+AE3313*G3313</f>
        <v>405999.5045050109</v>
      </c>
      <c r="AM3313" s="2">
        <f>+AF3313*G3313</f>
        <v>1014998.761262527</v>
      </c>
      <c r="AN3313" s="155">
        <f>SUM(AK3313:AM3313)</f>
        <v>4320994.7265176149</v>
      </c>
      <c r="AQ3313" s="145" t="s">
        <v>79</v>
      </c>
      <c r="AU3313" s="8"/>
      <c r="AV3313" s="8"/>
      <c r="AW3313" s="2">
        <f>'[2]BoQ HSYC-Trang'!$AT3313</f>
        <v>108833664.97724783</v>
      </c>
      <c r="AX3313" s="8">
        <f>F3313*AW3313</f>
        <v>2894975.4883947922</v>
      </c>
      <c r="AY3313" s="8">
        <f>IF(AQ3313="CT",7%,5%)*AX3313</f>
        <v>144748.77441973961</v>
      </c>
      <c r="AZ3313" s="8">
        <f>AX3313*2%</f>
        <v>57899.509767895848</v>
      </c>
      <c r="BA3313" s="8">
        <f>IF(BB3313&gt;0,0,AX3313*5%)</f>
        <v>0</v>
      </c>
      <c r="BB3313" s="8">
        <f>(AX3313-BG3313)*35%</f>
        <v>1013241.4209381772</v>
      </c>
      <c r="BC3313" s="8">
        <f>+AX3313+AY3313+AZ3313+BA3313+BB3313</f>
        <v>4110865.1935206051</v>
      </c>
      <c r="BD3313" s="8">
        <f>AX3313-AT3313</f>
        <v>2894975.4883947922</v>
      </c>
      <c r="BE3313" s="2"/>
      <c r="BH3313" s="2"/>
    </row>
    <row r="3314" spans="2:60" ht="17" hidden="1" outlineLevel="1" x14ac:dyDescent="0.2">
      <c r="B3314" s="82">
        <v>7</v>
      </c>
      <c r="C3314" s="144" t="s">
        <v>421</v>
      </c>
      <c r="D3314" s="144"/>
      <c r="E3314" s="82" t="s">
        <v>148</v>
      </c>
      <c r="F3314" s="143">
        <v>5.33E-2</v>
      </c>
      <c r="G3314" s="142">
        <f>+[2]THKL!F3333</f>
        <v>5.3279999999999994E-2</v>
      </c>
      <c r="H3314" s="132"/>
      <c r="I3314" s="132"/>
      <c r="J3314" s="132"/>
      <c r="K3314" s="156" t="s">
        <v>89</v>
      </c>
      <c r="L3314" s="157">
        <f>1188587.26004132*100</f>
        <v>118858726.004132</v>
      </c>
      <c r="M3314" s="157">
        <f>SUM(K3314:L3314)</f>
        <v>118858726.004132</v>
      </c>
      <c r="N3314" s="83">
        <f>IF(V3314&lt;&gt;"VTC VHm",_xlfn.XLOOKUP(Z3314,$AC$4015:$AC$4035,$AD$4015:$AD$4035,0)*M3314,_xlfn.XLOOKUP(Z3314,$AC$4015:$AC$4035,$AD$4015:$AD$4035,0)*L3314)</f>
        <v>41600554.101446196</v>
      </c>
      <c r="O3314" s="83">
        <f>IF(V3314&lt;&gt;"VTC VHm",_xlfn.XLOOKUP(Z3314,$AC$4015:$AC$4035,$AE$4015:$AE$4035,0)*M3314,_xlfn.XLOOKUP(Z3314,$AC$4015:$AC$4035,$AE$4015:$AE$4035,0)*L3314)</f>
        <v>0</v>
      </c>
      <c r="P3314" s="83">
        <f>SUM(N3314:O3314)</f>
        <v>41600554.101446196</v>
      </c>
      <c r="Q3314" s="157">
        <f>M3314*G3314</f>
        <v>6332792.921500152</v>
      </c>
      <c r="R3314" s="157">
        <f>G3314*P3314</f>
        <v>2216477.522525053</v>
      </c>
      <c r="S3314" s="83">
        <f>SUM(Q3314:R3314)</f>
        <v>8549270.4440252054</v>
      </c>
      <c r="T3314" s="156"/>
      <c r="U3314" s="132"/>
      <c r="V3314" s="132"/>
      <c r="W3314" s="132"/>
      <c r="X3314" s="44" t="s">
        <v>33</v>
      </c>
      <c r="Y3314" s="44"/>
      <c r="Z3314" s="44" t="s">
        <v>16</v>
      </c>
      <c r="AA3314" s="44" t="s">
        <v>80</v>
      </c>
      <c r="AB3314" s="2">
        <v>67225402.923406899</v>
      </c>
      <c r="AC3314" s="2">
        <v>3583113.9758175877</v>
      </c>
      <c r="AD3314" s="2">
        <f>+M3314</f>
        <v>118858726.004132</v>
      </c>
      <c r="AE3314" s="2">
        <f>+AD3314*14%</f>
        <v>16640221.640578482</v>
      </c>
      <c r="AF3314" s="155">
        <f>+AD3314*35%</f>
        <v>41600554.101446196</v>
      </c>
      <c r="AG3314" s="2">
        <f>+AD3314*F3314</f>
        <v>6335170.0960202357</v>
      </c>
      <c r="AH3314" s="2">
        <f>+AE3314*F3314</f>
        <v>886923.81344283314</v>
      </c>
      <c r="AI3314" s="2">
        <f>+AF3314*F3314</f>
        <v>2217309.5336070824</v>
      </c>
      <c r="AJ3314" s="2">
        <f>SUM(AG3314:AI3314)</f>
        <v>9439403.4430701509</v>
      </c>
      <c r="AK3314" s="2">
        <f>+AD3314*G3314</f>
        <v>6332792.921500152</v>
      </c>
      <c r="AL3314" s="2">
        <f>+AE3314*G3314</f>
        <v>886591.00901002146</v>
      </c>
      <c r="AM3314" s="2">
        <f>+AF3314*G3314</f>
        <v>2216477.522525053</v>
      </c>
      <c r="AN3314" s="155">
        <f>SUM(AK3314:AM3314)</f>
        <v>9435861.4530352261</v>
      </c>
      <c r="AQ3314" s="145" t="s">
        <v>79</v>
      </c>
      <c r="AU3314" s="8"/>
      <c r="AV3314" s="8"/>
      <c r="AW3314" s="2">
        <f>'[2]BoQ HSYC-Trang'!$AT3314</f>
        <v>118858726.004132</v>
      </c>
      <c r="AX3314" s="8">
        <f>F3314*AW3314</f>
        <v>6335170.0960202357</v>
      </c>
      <c r="AY3314" s="8">
        <f>IF(AQ3314="CT",7%,5%)*AX3314</f>
        <v>316758.50480101182</v>
      </c>
      <c r="AZ3314" s="8">
        <f>AX3314*2%</f>
        <v>126703.40192040472</v>
      </c>
      <c r="BA3314" s="8">
        <f>IF(BB3314&gt;0,0,AX3314*5%)</f>
        <v>0</v>
      </c>
      <c r="BB3314" s="8">
        <f>(AX3314-BG3314)*35%</f>
        <v>2217309.5336070824</v>
      </c>
      <c r="BC3314" s="8">
        <f>+AX3314+AY3314+AZ3314+BA3314+BB3314</f>
        <v>8995941.5363487341</v>
      </c>
      <c r="BD3314" s="8">
        <f>AX3314-AT3314</f>
        <v>6335170.0960202357</v>
      </c>
      <c r="BE3314" s="2"/>
      <c r="BH3314" s="2"/>
    </row>
    <row r="3315" spans="2:60" ht="17" hidden="1" outlineLevel="1" x14ac:dyDescent="0.2">
      <c r="B3315" s="82">
        <v>8</v>
      </c>
      <c r="C3315" s="144" t="s">
        <v>420</v>
      </c>
      <c r="D3315" s="144"/>
      <c r="E3315" s="82" t="s">
        <v>148</v>
      </c>
      <c r="F3315" s="143">
        <v>9.7699999999999995E-2</v>
      </c>
      <c r="G3315" s="142">
        <f>+[2]THKL!F3334</f>
        <v>9.7680000000000045E-2</v>
      </c>
      <c r="H3315" s="132"/>
      <c r="I3315" s="132"/>
      <c r="J3315" s="132"/>
      <c r="K3315" s="214">
        <f>670000/1.1*1.2*1.2*100</f>
        <v>87709090.909090891</v>
      </c>
      <c r="L3315" s="218">
        <f>47318*100</f>
        <v>4731800</v>
      </c>
      <c r="M3315" s="157">
        <f>SUM(K3315:L3315)</f>
        <v>92440890.909090891</v>
      </c>
      <c r="N3315" s="83">
        <f>IF(V3315&lt;&gt;"VTC VHm",_xlfn.XLOOKUP(Z3315,$AC$4015:$AC$4035,$AD$4015:$AD$4035,0)*M3315,_xlfn.XLOOKUP(Z3315,$AC$4015:$AC$4035,$AD$4015:$AD$4035,0)*L3315)</f>
        <v>32354311.818181809</v>
      </c>
      <c r="O3315" s="83">
        <f>IF(V3315&lt;&gt;"VTC VHm",_xlfn.XLOOKUP(Z3315,$AC$4015:$AC$4035,$AE$4015:$AE$4035,0)*M3315,_xlfn.XLOOKUP(Z3315,$AC$4015:$AC$4035,$AE$4015:$AE$4035,0)*L3315)</f>
        <v>0</v>
      </c>
      <c r="P3315" s="83">
        <f>SUM(N3315:O3315)</f>
        <v>32354311.818181809</v>
      </c>
      <c r="Q3315" s="157">
        <f>M3315*G3315</f>
        <v>9029626.2240000032</v>
      </c>
      <c r="R3315" s="157">
        <f>G3315*P3315</f>
        <v>3160369.1784000006</v>
      </c>
      <c r="S3315" s="83">
        <f>SUM(Q3315:R3315)</f>
        <v>12189995.402400004</v>
      </c>
      <c r="T3315" s="156"/>
      <c r="U3315" s="132"/>
      <c r="V3315" s="132"/>
      <c r="W3315" s="132"/>
      <c r="X3315" s="44" t="s">
        <v>33</v>
      </c>
      <c r="Y3315" s="44"/>
      <c r="Z3315" s="44" t="s">
        <v>16</v>
      </c>
      <c r="AA3315" s="44" t="s">
        <v>80</v>
      </c>
      <c r="AB3315" s="2">
        <v>49234842.944594011</v>
      </c>
      <c r="AC3315" s="2">
        <v>4810244.1556868348</v>
      </c>
      <c r="AD3315" s="2">
        <f>+M3315</f>
        <v>92440890.909090891</v>
      </c>
      <c r="AE3315" s="2">
        <f>+AD3315*14%</f>
        <v>12941724.727272727</v>
      </c>
      <c r="AF3315" s="155">
        <f>+AD3315*35%</f>
        <v>32354311.818181809</v>
      </c>
      <c r="AG3315" s="2">
        <f>+AD3315*F3315</f>
        <v>9031475.0418181792</v>
      </c>
      <c r="AH3315" s="2">
        <f>+AE3315*F3315</f>
        <v>1264406.5058545454</v>
      </c>
      <c r="AI3315" s="2">
        <f>+AF3315*F3315</f>
        <v>3161016.2646363624</v>
      </c>
      <c r="AJ3315" s="2">
        <f>SUM(AG3315:AI3315)</f>
        <v>13456897.812309086</v>
      </c>
      <c r="AK3315" s="2">
        <f>+AD3315*G3315</f>
        <v>9029626.2240000032</v>
      </c>
      <c r="AL3315" s="2">
        <f>+AE3315*G3315</f>
        <v>1264147.6713600005</v>
      </c>
      <c r="AM3315" s="2">
        <f>+AF3315*G3315</f>
        <v>3160369.1784000006</v>
      </c>
      <c r="AN3315" s="155">
        <f>SUM(AK3315:AM3315)</f>
        <v>13454143.073760005</v>
      </c>
      <c r="AQ3315" s="145" t="s">
        <v>79</v>
      </c>
      <c r="AU3315" s="8"/>
      <c r="AV3315" s="8"/>
      <c r="AW3315" s="2">
        <f>'[2]BoQ HSYC-Trang'!$AT3315</f>
        <v>92440890.909090891</v>
      </c>
      <c r="AX3315" s="8">
        <f>F3315*AW3315</f>
        <v>9031475.0418181792</v>
      </c>
      <c r="AY3315" s="8">
        <f>IF(AQ3315="CT",7%,5%)*AX3315</f>
        <v>451573.75209090899</v>
      </c>
      <c r="AZ3315" s="8">
        <f>AX3315*2%</f>
        <v>180629.50083636359</v>
      </c>
      <c r="BA3315" s="8">
        <f>IF(BB3315&gt;0,0,AX3315*5%)</f>
        <v>0</v>
      </c>
      <c r="BB3315" s="8">
        <f>(AX3315-BG3315)*35%</f>
        <v>3161016.2646363624</v>
      </c>
      <c r="BC3315" s="8">
        <f>+AX3315+AY3315+AZ3315+BA3315+BB3315</f>
        <v>12824694.559381813</v>
      </c>
      <c r="BD3315" s="8">
        <f>AX3315-AT3315</f>
        <v>9031475.0418181792</v>
      </c>
      <c r="BE3315" s="2"/>
      <c r="BH3315" s="2"/>
    </row>
    <row r="3316" spans="2:60" ht="17" hidden="1" outlineLevel="1" x14ac:dyDescent="0.2">
      <c r="B3316" s="82">
        <v>9</v>
      </c>
      <c r="C3316" s="144" t="s">
        <v>419</v>
      </c>
      <c r="D3316" s="144"/>
      <c r="E3316" s="82" t="s">
        <v>120</v>
      </c>
      <c r="F3316" s="143">
        <v>3.1968000000000001</v>
      </c>
      <c r="G3316" s="142">
        <f>+[2]THKL!F3335</f>
        <v>3.1968000000000005</v>
      </c>
      <c r="H3316" s="132"/>
      <c r="I3316" s="132"/>
      <c r="J3316" s="132"/>
      <c r="K3316" s="156" t="s">
        <v>418</v>
      </c>
      <c r="L3316" s="157">
        <f>'[3]BDG (XD)'!$AA$368*100</f>
        <v>1558350</v>
      </c>
      <c r="M3316" s="157">
        <f>SUM(K3316:L3316)</f>
        <v>1558350</v>
      </c>
      <c r="N3316" s="83">
        <f>IF(V3316&lt;&gt;"VTC VHm",_xlfn.XLOOKUP(Z3316,$AC$4015:$AC$4035,$AD$4015:$AD$4035,0)*M3316,_xlfn.XLOOKUP(Z3316,$AC$4015:$AC$4035,$AD$4015:$AD$4035,0)*L3316)</f>
        <v>545422.5</v>
      </c>
      <c r="O3316" s="83">
        <f>IF(V3316&lt;&gt;"VTC VHm",_xlfn.XLOOKUP(Z3316,$AC$4015:$AC$4035,$AE$4015:$AE$4035,0)*M3316,_xlfn.XLOOKUP(Z3316,$AC$4015:$AC$4035,$AE$4015:$AE$4035,0)*L3316)</f>
        <v>0</v>
      </c>
      <c r="P3316" s="83">
        <f>SUM(N3316:O3316)</f>
        <v>545422.5</v>
      </c>
      <c r="Q3316" s="157">
        <f>M3316*G3316</f>
        <v>4981733.2800000012</v>
      </c>
      <c r="R3316" s="157">
        <f>G3316*P3316</f>
        <v>1743606.6480000003</v>
      </c>
      <c r="S3316" s="83">
        <f>SUM(Q3316:R3316)</f>
        <v>6725339.9280000012</v>
      </c>
      <c r="T3316" s="156"/>
      <c r="U3316" s="132"/>
      <c r="V3316" s="132"/>
      <c r="W3316" s="132"/>
      <c r="X3316" s="44" t="s">
        <v>33</v>
      </c>
      <c r="Y3316" s="44"/>
      <c r="Z3316" s="44" t="s">
        <v>16</v>
      </c>
      <c r="AA3316" s="44" t="s">
        <v>80</v>
      </c>
      <c r="AB3316" s="2">
        <v>2437654.4986474998</v>
      </c>
      <c r="AC3316" s="2">
        <v>7792693.9012763277</v>
      </c>
      <c r="AD3316" s="2">
        <f>+M3316</f>
        <v>1558350</v>
      </c>
      <c r="AE3316" s="2">
        <f>+AD3316*14%</f>
        <v>218169.00000000003</v>
      </c>
      <c r="AF3316" s="155">
        <f>+AD3316*35%</f>
        <v>545422.5</v>
      </c>
      <c r="AG3316" s="2">
        <f>+AD3316*F3316</f>
        <v>4981733.28</v>
      </c>
      <c r="AH3316" s="2">
        <f>+AE3316*F3316</f>
        <v>697442.65920000011</v>
      </c>
      <c r="AI3316" s="2">
        <f>+AF3316*F3316</f>
        <v>1743606.648</v>
      </c>
      <c r="AJ3316" s="2">
        <f>SUM(AG3316:AI3316)</f>
        <v>7422782.5872000009</v>
      </c>
      <c r="AK3316" s="2">
        <f>+AD3316*G3316</f>
        <v>4981733.2800000012</v>
      </c>
      <c r="AL3316" s="2">
        <f>+AE3316*G3316</f>
        <v>697442.65920000023</v>
      </c>
      <c r="AM3316" s="2">
        <f>+AF3316*G3316</f>
        <v>1743606.6480000003</v>
      </c>
      <c r="AN3316" s="155">
        <f>SUM(AK3316:AM3316)</f>
        <v>7422782.5872000018</v>
      </c>
      <c r="AQ3316" s="145" t="s">
        <v>79</v>
      </c>
      <c r="AU3316" s="8"/>
      <c r="AV3316" s="8"/>
      <c r="AW3316" s="2">
        <f>'[2]BoQ HSYC-Trang'!$AT3316</f>
        <v>1558350</v>
      </c>
      <c r="AX3316" s="8">
        <f>F3316*AW3316</f>
        <v>4981733.28</v>
      </c>
      <c r="AY3316" s="8">
        <f>IF(AQ3316="CT",7%,5%)*AX3316</f>
        <v>249086.66400000002</v>
      </c>
      <c r="AZ3316" s="8">
        <f>AX3316*2%</f>
        <v>99634.665600000008</v>
      </c>
      <c r="BA3316" s="8">
        <f>IF(BB3316&gt;0,0,AX3316*5%)</f>
        <v>0</v>
      </c>
      <c r="BB3316" s="8">
        <f>(AX3316-BG3316)*35%</f>
        <v>1743606.648</v>
      </c>
      <c r="BC3316" s="8">
        <f>+AX3316+AY3316+AZ3316+BA3316+BB3316</f>
        <v>7074061.2576000001</v>
      </c>
      <c r="BD3316" s="8">
        <f>AX3316-AT3316</f>
        <v>4981733.28</v>
      </c>
      <c r="BE3316" s="2"/>
      <c r="BH3316" s="2"/>
    </row>
    <row r="3317" spans="2:60" ht="17" hidden="1" outlineLevel="1" x14ac:dyDescent="0.2">
      <c r="B3317" s="82">
        <v>10</v>
      </c>
      <c r="C3317" s="144" t="s">
        <v>417</v>
      </c>
      <c r="D3317" s="144"/>
      <c r="E3317" s="82" t="s">
        <v>160</v>
      </c>
      <c r="F3317" s="143">
        <v>6.66</v>
      </c>
      <c r="G3317" s="142">
        <f>+[2]THKL!F3336/100</f>
        <v>6.66</v>
      </c>
      <c r="H3317" s="132"/>
      <c r="I3317" s="132"/>
      <c r="J3317" s="132"/>
      <c r="K3317" s="156">
        <f>75000*100</f>
        <v>7500000</v>
      </c>
      <c r="L3317" s="157"/>
      <c r="M3317" s="157">
        <f>SUM(K3317:L3317)</f>
        <v>7500000</v>
      </c>
      <c r="N3317" s="83">
        <f>IF(V3317&lt;&gt;"VTC VHm",_xlfn.XLOOKUP(Z3317,$AC$4015:$AC$4035,$AD$4015:$AD$4035,0)*M3317,_xlfn.XLOOKUP(Z3317,$AC$4015:$AC$4035,$AD$4015:$AD$4035,0)*L3317)</f>
        <v>2625000</v>
      </c>
      <c r="O3317" s="83">
        <f>IF(V3317&lt;&gt;"VTC VHm",_xlfn.XLOOKUP(Z3317,$AC$4015:$AC$4035,$AE$4015:$AE$4035,0)*M3317,_xlfn.XLOOKUP(Z3317,$AC$4015:$AC$4035,$AE$4015:$AE$4035,0)*L3317)</f>
        <v>0</v>
      </c>
      <c r="P3317" s="83">
        <f>SUM(N3317:O3317)</f>
        <v>2625000</v>
      </c>
      <c r="Q3317" s="157">
        <f>M3317*G3317</f>
        <v>49950000</v>
      </c>
      <c r="R3317" s="157">
        <f>G3317*P3317</f>
        <v>17482500</v>
      </c>
      <c r="S3317" s="83">
        <f>SUM(Q3317:R3317)</f>
        <v>67432500</v>
      </c>
      <c r="T3317" s="156"/>
      <c r="U3317" s="132"/>
      <c r="V3317" s="132"/>
      <c r="W3317" s="132"/>
      <c r="X3317" s="44" t="s">
        <v>33</v>
      </c>
      <c r="Y3317" s="44"/>
      <c r="Z3317" s="44" t="s">
        <v>16</v>
      </c>
      <c r="AA3317" s="44" t="s">
        <v>80</v>
      </c>
      <c r="AB3317" s="2">
        <v>8025780.004607778</v>
      </c>
      <c r="AC3317" s="2">
        <v>53451694.830687806</v>
      </c>
      <c r="AD3317" s="2">
        <f>+M3317</f>
        <v>7500000</v>
      </c>
      <c r="AE3317" s="2">
        <f>+AD3317*14%</f>
        <v>1050000</v>
      </c>
      <c r="AF3317" s="155">
        <f>+AD3317*35%</f>
        <v>2625000</v>
      </c>
      <c r="AG3317" s="2">
        <f>+AD3317*F3317</f>
        <v>49950000</v>
      </c>
      <c r="AH3317" s="2">
        <f>+AE3317*F3317</f>
        <v>6993000</v>
      </c>
      <c r="AI3317" s="2">
        <f>+AF3317*F3317</f>
        <v>17482500</v>
      </c>
      <c r="AJ3317" s="2">
        <f>SUM(AG3317:AI3317)</f>
        <v>74425500</v>
      </c>
      <c r="AK3317" s="2">
        <f>+AD3317*G3317</f>
        <v>49950000</v>
      </c>
      <c r="AL3317" s="2">
        <f>+AE3317*G3317</f>
        <v>6993000</v>
      </c>
      <c r="AM3317" s="2">
        <f>+AF3317*G3317</f>
        <v>17482500</v>
      </c>
      <c r="AN3317" s="155">
        <f>SUM(AK3317:AM3317)</f>
        <v>74425500</v>
      </c>
      <c r="AQ3317" s="145" t="s">
        <v>79</v>
      </c>
      <c r="AU3317" s="8"/>
      <c r="AV3317" s="8"/>
      <c r="AW3317" s="2">
        <f>'[2]BoQ HSYC-Trang'!$AT3317</f>
        <v>8994224</v>
      </c>
      <c r="AX3317" s="8">
        <f>F3317*AW3317</f>
        <v>59901531.840000004</v>
      </c>
      <c r="AY3317" s="8">
        <f>IF(AQ3317="CT",7%,5%)*AX3317</f>
        <v>2995076.5920000002</v>
      </c>
      <c r="AZ3317" s="8">
        <f>AX3317*2%</f>
        <v>1198030.6368000002</v>
      </c>
      <c r="BA3317" s="8">
        <f>IF(BB3317&gt;0,0,AX3317*5%)</f>
        <v>0</v>
      </c>
      <c r="BB3317" s="8">
        <f>(AX3317-BG3317)*35%</f>
        <v>20965536.144000001</v>
      </c>
      <c r="BC3317" s="8">
        <f>+AX3317+AY3317+AZ3317+BA3317+BB3317</f>
        <v>85060175.212799996</v>
      </c>
      <c r="BD3317" s="8">
        <f>AX3317-AT3317</f>
        <v>59901531.840000004</v>
      </c>
      <c r="BE3317" s="2"/>
      <c r="BH3317" s="2"/>
    </row>
    <row r="3318" spans="2:60" s="92" customFormat="1" ht="17" hidden="1" outlineLevel="1" x14ac:dyDescent="0.2">
      <c r="B3318" s="163"/>
      <c r="C3318" s="164" t="s">
        <v>416</v>
      </c>
      <c r="D3318" s="164"/>
      <c r="E3318" s="163"/>
      <c r="F3318" s="162"/>
      <c r="G3318" s="149">
        <f>+[2]THKL!F3337</f>
        <v>0</v>
      </c>
      <c r="H3318" s="158"/>
      <c r="I3318" s="158"/>
      <c r="J3318" s="158"/>
      <c r="K3318" s="170"/>
      <c r="L3318" s="171"/>
      <c r="M3318" s="171"/>
      <c r="N3318" s="83">
        <f>IF(V3318&lt;&gt;"VTC VHm",_xlfn.XLOOKUP(Z3318,$AC$4015:$AC$4035,$AD$4015:$AD$4035,0)*M3318,_xlfn.XLOOKUP(Z3318,$AC$4015:$AC$4035,$AD$4015:$AD$4035,0)*L3318)</f>
        <v>0</v>
      </c>
      <c r="O3318" s="83">
        <f>IF(V3318&lt;&gt;"VTC VHm",_xlfn.XLOOKUP(Z3318,$AC$4015:$AC$4035,$AE$4015:$AE$4035,0)*M3318,_xlfn.XLOOKUP(Z3318,$AC$4015:$AC$4035,$AE$4015:$AE$4035,0)*L3318)</f>
        <v>0</v>
      </c>
      <c r="P3318" s="160"/>
      <c r="Q3318" s="171">
        <f>M3318*G3318</f>
        <v>0</v>
      </c>
      <c r="R3318" s="158">
        <f>N3318*G3318</f>
        <v>0</v>
      </c>
      <c r="S3318" s="160">
        <f>SUM(Q3318:R3318)</f>
        <v>0</v>
      </c>
      <c r="T3318" s="170"/>
      <c r="U3318" s="158"/>
      <c r="V3318" s="158"/>
      <c r="W3318" s="158"/>
      <c r="X3318" s="94"/>
      <c r="Y3318" s="94"/>
      <c r="Z3318" s="94" t="s">
        <v>16</v>
      </c>
      <c r="AA3318" s="44" t="s">
        <v>80</v>
      </c>
      <c r="AB3318" s="93"/>
      <c r="AC3318" s="93">
        <v>0</v>
      </c>
      <c r="AD3318" s="93">
        <f>+M3318</f>
        <v>0</v>
      </c>
      <c r="AE3318" s="93">
        <f>+AD3318*14%</f>
        <v>0</v>
      </c>
      <c r="AF3318" s="93">
        <f>+AD3318*35%</f>
        <v>0</v>
      </c>
      <c r="AG3318" s="93">
        <f>+AD3318*F3318</f>
        <v>0</v>
      </c>
      <c r="AH3318" s="93">
        <f>+AE3318*F3318</f>
        <v>0</v>
      </c>
      <c r="AI3318" s="93">
        <f>+AF3318*F3318</f>
        <v>0</v>
      </c>
      <c r="AJ3318" s="93">
        <f>SUM(AG3318:AI3318)</f>
        <v>0</v>
      </c>
      <c r="AK3318" s="93">
        <f>+AD3318*G3318</f>
        <v>0</v>
      </c>
      <c r="AL3318" s="93">
        <f>+AE3318*G3318</f>
        <v>0</v>
      </c>
      <c r="AM3318" s="93">
        <f>+AF3318*G3318</f>
        <v>0</v>
      </c>
      <c r="AN3318" s="93">
        <f>SUM(AK3318:AM3318)</f>
        <v>0</v>
      </c>
      <c r="AQ3318" s="145" t="s">
        <v>79</v>
      </c>
      <c r="AU3318" s="8"/>
      <c r="AV3318" s="8"/>
      <c r="AW3318" s="2">
        <f>'[2]BoQ HSYC-Trang'!$AT3318</f>
        <v>0</v>
      </c>
      <c r="AX3318" s="8">
        <f>F3318*AW3318</f>
        <v>0</v>
      </c>
      <c r="AY3318" s="8">
        <f>IF(AQ3318="CT",7%,5%)*AX3318</f>
        <v>0</v>
      </c>
      <c r="AZ3318" s="8">
        <f>AX3318*2%</f>
        <v>0</v>
      </c>
      <c r="BA3318" s="8">
        <f>IF(BB3318&gt;0,0,AX3318*5%)</f>
        <v>0</v>
      </c>
      <c r="BB3318" s="8">
        <f>(AX3318-BG3318)*35%</f>
        <v>0</v>
      </c>
      <c r="BC3318" s="8">
        <f>+AX3318+AY3318+AZ3318+BA3318+BB3318</f>
        <v>0</v>
      </c>
      <c r="BD3318" s="8">
        <f>AX3318-AT3318</f>
        <v>0</v>
      </c>
      <c r="BE3318" s="2"/>
      <c r="BH3318" s="2"/>
    </row>
    <row r="3319" spans="2:60" ht="34" hidden="1" outlineLevel="1" x14ac:dyDescent="0.2">
      <c r="B3319" s="82">
        <v>12</v>
      </c>
      <c r="C3319" s="144" t="s">
        <v>198</v>
      </c>
      <c r="D3319" s="144"/>
      <c r="E3319" s="82" t="s">
        <v>148</v>
      </c>
      <c r="F3319" s="143">
        <v>86.688900000000004</v>
      </c>
      <c r="G3319" s="142">
        <f>+[2]THKL!F3338</f>
        <v>86.688947914190635</v>
      </c>
      <c r="H3319" s="132"/>
      <c r="I3319" s="132"/>
      <c r="J3319" s="132"/>
      <c r="K3319" s="156"/>
      <c r="L3319" s="157">
        <f>$L$19</f>
        <v>4358677.8</v>
      </c>
      <c r="M3319" s="157">
        <f>SUM(K3319:L3319)</f>
        <v>4358677.8</v>
      </c>
      <c r="N3319" s="83">
        <f>IF(V3319&lt;&gt;"VTC VHm",_xlfn.XLOOKUP(Z3319,$AC$4015:$AC$4035,$AD$4015:$AD$4035,0)*M3319,_xlfn.XLOOKUP(Z3319,$AC$4015:$AC$4035,$AD$4015:$AD$4035,0)*L3319)</f>
        <v>1525537.2299999997</v>
      </c>
      <c r="O3319" s="83">
        <f>IF(V3319&lt;&gt;"VTC VHm",_xlfn.XLOOKUP(Z3319,$AC$4015:$AC$4035,$AE$4015:$AE$4035,0)*M3319,_xlfn.XLOOKUP(Z3319,$AC$4015:$AC$4035,$AE$4015:$AE$4035,0)*L3319)</f>
        <v>0</v>
      </c>
      <c r="P3319" s="83">
        <f>SUM(N3319:O3319)</f>
        <v>1525537.2299999997</v>
      </c>
      <c r="Q3319" s="157">
        <f>M3319*G3319</f>
        <v>377849192.77893901</v>
      </c>
      <c r="R3319" s="157">
        <f>G3319*P3319</f>
        <v>132247217.47262864</v>
      </c>
      <c r="S3319" s="83">
        <f>SUM(Q3319:R3319)</f>
        <v>510096410.25156766</v>
      </c>
      <c r="T3319" s="156" t="s">
        <v>50</v>
      </c>
      <c r="U3319" s="132"/>
      <c r="V3319" s="132"/>
      <c r="W3319" s="132"/>
      <c r="X3319" s="44" t="s">
        <v>33</v>
      </c>
      <c r="Y3319" s="44"/>
      <c r="Z3319" s="44" t="s">
        <v>16</v>
      </c>
      <c r="AA3319" s="44" t="s">
        <v>80</v>
      </c>
      <c r="AB3319" s="2">
        <v>2245596.915478983</v>
      </c>
      <c r="AC3319" s="2">
        <v>194668326.44626603</v>
      </c>
      <c r="AD3319" s="2">
        <f>+M3319</f>
        <v>4358677.8</v>
      </c>
      <c r="AE3319" s="2">
        <f>+AD3319*14%</f>
        <v>610214.89199999999</v>
      </c>
      <c r="AF3319" s="155">
        <f>+AD3319*35%</f>
        <v>1525537.2299999997</v>
      </c>
      <c r="AG3319" s="2">
        <f>+AD3319*F3319</f>
        <v>377848983.93642002</v>
      </c>
      <c r="AH3319" s="2">
        <f>+AE3319*F3319</f>
        <v>52898857.751098804</v>
      </c>
      <c r="AI3319" s="2">
        <f>+AF3319*F3319</f>
        <v>132247144.37774698</v>
      </c>
      <c r="AJ3319" s="2">
        <f>SUM(AG3319:AI3319)</f>
        <v>562994986.06526577</v>
      </c>
      <c r="AK3319" s="2">
        <f>+AD3319*G3319</f>
        <v>377849192.77893901</v>
      </c>
      <c r="AL3319" s="2">
        <f>+AE3319*G3319</f>
        <v>52898886.989051461</v>
      </c>
      <c r="AM3319" s="2">
        <f>+AF3319*G3319</f>
        <v>132247217.47262864</v>
      </c>
      <c r="AN3319" s="155">
        <f>SUM(AK3319:AM3319)</f>
        <v>562995297.24061906</v>
      </c>
      <c r="AQ3319" s="145" t="s">
        <v>79</v>
      </c>
      <c r="AU3319" s="8"/>
      <c r="AV3319" s="8"/>
      <c r="AW3319" s="2">
        <f>'[2]BoQ HSYC-Trang'!$AT3319</f>
        <v>4358677.8</v>
      </c>
      <c r="AX3319" s="8">
        <f>F3319*AW3319</f>
        <v>377848983.93642002</v>
      </c>
      <c r="AY3319" s="8">
        <f>IF(AQ3319="CT",7%,5%)*AX3319</f>
        <v>18892449.196821</v>
      </c>
      <c r="AZ3319" s="8">
        <f>AX3319*2%</f>
        <v>7556979.6787284007</v>
      </c>
      <c r="BA3319" s="8">
        <f>IF(BB3319&gt;0,0,AX3319*5%)</f>
        <v>0</v>
      </c>
      <c r="BB3319" s="8">
        <f>(AX3319-BG3319)*35%</f>
        <v>132247144.377747</v>
      </c>
      <c r="BC3319" s="8">
        <f>+AX3319+AY3319+AZ3319+BA3319+BB3319</f>
        <v>536545557.1897164</v>
      </c>
      <c r="BD3319" s="8">
        <f>AX3319-AT3319</f>
        <v>377848983.93642002</v>
      </c>
      <c r="BE3319" s="2"/>
      <c r="BH3319" s="2"/>
    </row>
    <row r="3320" spans="2:60" ht="34" hidden="1" outlineLevel="1" x14ac:dyDescent="0.2">
      <c r="B3320" s="82">
        <v>13</v>
      </c>
      <c r="C3320" s="144" t="s">
        <v>412</v>
      </c>
      <c r="D3320" s="144"/>
      <c r="E3320" s="82" t="s">
        <v>148</v>
      </c>
      <c r="F3320" s="143">
        <v>43.155900000000003</v>
      </c>
      <c r="G3320" s="142">
        <f>+[2]THKL!F3339</f>
        <v>43.155887968291772</v>
      </c>
      <c r="H3320" s="132"/>
      <c r="I3320" s="132"/>
      <c r="J3320" s="132"/>
      <c r="K3320" s="156"/>
      <c r="L3320" s="157">
        <f>$L$22</f>
        <v>4731750</v>
      </c>
      <c r="M3320" s="157">
        <f>SUM(K3320:L3320)</f>
        <v>4731750</v>
      </c>
      <c r="N3320" s="83">
        <f>IF(V3320&lt;&gt;"VTC VHm",_xlfn.XLOOKUP(Z3320,$AC$4015:$AC$4035,$AD$4015:$AD$4035,0)*M3320,_xlfn.XLOOKUP(Z3320,$AC$4015:$AC$4035,$AD$4015:$AD$4035,0)*L3320)</f>
        <v>1656112.5</v>
      </c>
      <c r="O3320" s="83">
        <f>IF(V3320&lt;&gt;"VTC VHm",_xlfn.XLOOKUP(Z3320,$AC$4015:$AC$4035,$AE$4015:$AE$4035,0)*M3320,_xlfn.XLOOKUP(Z3320,$AC$4015:$AC$4035,$AE$4015:$AE$4035,0)*L3320)</f>
        <v>0</v>
      </c>
      <c r="P3320" s="83">
        <f>SUM(N3320:O3320)</f>
        <v>1656112.5</v>
      </c>
      <c r="Q3320" s="157">
        <f>M3320*G3320</f>
        <v>204202872.89396459</v>
      </c>
      <c r="R3320" s="157">
        <f>G3320*P3320</f>
        <v>71471005.512887612</v>
      </c>
      <c r="S3320" s="83">
        <f>SUM(Q3320:R3320)</f>
        <v>275673878.40685219</v>
      </c>
      <c r="T3320" s="156" t="s">
        <v>50</v>
      </c>
      <c r="U3320" s="132"/>
      <c r="V3320" s="132"/>
      <c r="W3320" s="132"/>
      <c r="X3320" s="44" t="s">
        <v>33</v>
      </c>
      <c r="Y3320" s="44"/>
      <c r="Z3320" s="44" t="s">
        <v>16</v>
      </c>
      <c r="AA3320" s="44" t="s">
        <v>80</v>
      </c>
      <c r="AB3320" s="2">
        <v>1094149.5494145781</v>
      </c>
      <c r="AC3320" s="2">
        <v>47219008.539580598</v>
      </c>
      <c r="AD3320" s="2">
        <f>+M3320</f>
        <v>4731750</v>
      </c>
      <c r="AE3320" s="2">
        <f>+AD3320*14%</f>
        <v>662445.00000000012</v>
      </c>
      <c r="AF3320" s="155">
        <f>+AD3320*35%</f>
        <v>1656112.5</v>
      </c>
      <c r="AG3320" s="2">
        <f>+AD3320*F3320</f>
        <v>204202929.82500002</v>
      </c>
      <c r="AH3320" s="2">
        <f>+AE3320*F3320</f>
        <v>28588410.175500005</v>
      </c>
      <c r="AI3320" s="2">
        <f>+AF3320*F3320</f>
        <v>71471025.438749999</v>
      </c>
      <c r="AJ3320" s="2">
        <f>SUM(AG3320:AI3320)</f>
        <v>304262365.43924999</v>
      </c>
      <c r="AK3320" s="2">
        <f>+AD3320*G3320</f>
        <v>204202872.89396459</v>
      </c>
      <c r="AL3320" s="2">
        <f>+AE3320*G3320</f>
        <v>28588402.205155049</v>
      </c>
      <c r="AM3320" s="2">
        <f>+AF3320*G3320</f>
        <v>71471005.512887612</v>
      </c>
      <c r="AN3320" s="155">
        <f>SUM(AK3320:AM3320)</f>
        <v>304262280.61200726</v>
      </c>
      <c r="AQ3320" s="145" t="s">
        <v>79</v>
      </c>
      <c r="AU3320" s="8"/>
      <c r="AV3320" s="8"/>
      <c r="AW3320" s="2">
        <f>'[2]BoQ HSYC-Trang'!$AT3320</f>
        <v>1950000</v>
      </c>
      <c r="AX3320" s="8">
        <f>F3320*AW3320</f>
        <v>84154005</v>
      </c>
      <c r="AY3320" s="8">
        <f>IF(AQ3320="CT",7%,5%)*AX3320</f>
        <v>4207700.25</v>
      </c>
      <c r="AZ3320" s="8">
        <f>AX3320*2%</f>
        <v>1683080.1</v>
      </c>
      <c r="BA3320" s="8">
        <f>IF(BB3320&gt;0,0,AX3320*5%)</f>
        <v>0</v>
      </c>
      <c r="BB3320" s="8">
        <f>(AX3320-BG3320)*35%</f>
        <v>29453901.749999996</v>
      </c>
      <c r="BC3320" s="8">
        <f>+AX3320+AY3320+AZ3320+BA3320+BB3320</f>
        <v>119498687.09999999</v>
      </c>
      <c r="BD3320" s="8">
        <f>AX3320-AT3320</f>
        <v>84154005</v>
      </c>
      <c r="BE3320" s="2"/>
      <c r="BH3320" s="2"/>
    </row>
    <row r="3321" spans="2:60" ht="34" hidden="1" outlineLevel="1" x14ac:dyDescent="0.2">
      <c r="B3321" s="82">
        <v>14</v>
      </c>
      <c r="C3321" s="144" t="s">
        <v>196</v>
      </c>
      <c r="D3321" s="144"/>
      <c r="E3321" s="82" t="s">
        <v>148</v>
      </c>
      <c r="F3321" s="143">
        <v>34.747199999999999</v>
      </c>
      <c r="G3321" s="142">
        <f>+[2]THKL!F3340</f>
        <v>43.533059945898863</v>
      </c>
      <c r="H3321" s="132"/>
      <c r="I3321" s="132"/>
      <c r="J3321" s="132"/>
      <c r="K3321" s="156"/>
      <c r="L3321" s="157">
        <f>$L$722</f>
        <v>2953658.0966941249</v>
      </c>
      <c r="M3321" s="157">
        <f>SUM(K3321:L3321)</f>
        <v>2953658.0966941249</v>
      </c>
      <c r="N3321" s="83">
        <f>IF(V3321&lt;&gt;"VTC VHm",_xlfn.XLOOKUP(Z3321,$AC$4015:$AC$4035,$AD$4015:$AD$4035,0)*M3321,_xlfn.XLOOKUP(Z3321,$AC$4015:$AC$4035,$AD$4015:$AD$4035,0)*L3321)</f>
        <v>1033780.3338429437</v>
      </c>
      <c r="O3321" s="83">
        <f>IF(V3321&lt;&gt;"VTC VHm",_xlfn.XLOOKUP(Z3321,$AC$4015:$AC$4035,$AE$4015:$AE$4035,0)*M3321,_xlfn.XLOOKUP(Z3321,$AC$4015:$AC$4035,$AE$4015:$AE$4035,0)*L3321)</f>
        <v>0</v>
      </c>
      <c r="P3321" s="83">
        <f>SUM(N3321:O3321)</f>
        <v>1033780.3338429437</v>
      </c>
      <c r="Q3321" s="157">
        <f>M3321*G3321</f>
        <v>128581774.98307487</v>
      </c>
      <c r="R3321" s="157">
        <f>G3321*P3321</f>
        <v>45003621.244076207</v>
      </c>
      <c r="S3321" s="83">
        <f>SUM(Q3321:R3321)</f>
        <v>173585396.2271511</v>
      </c>
      <c r="T3321" s="156" t="s">
        <v>50</v>
      </c>
      <c r="U3321" s="132"/>
      <c r="V3321" s="132"/>
      <c r="W3321" s="132"/>
      <c r="X3321" s="44" t="s">
        <v>33</v>
      </c>
      <c r="Y3321" s="44"/>
      <c r="Z3321" s="44" t="s">
        <v>16</v>
      </c>
      <c r="AA3321" s="44" t="s">
        <v>80</v>
      </c>
      <c r="AB3321" s="2">
        <v>1183650.4061896799</v>
      </c>
      <c r="AC3321" s="2">
        <v>41128537.393954046</v>
      </c>
      <c r="AD3321" s="2">
        <f>+M3321</f>
        <v>2953658.0966941249</v>
      </c>
      <c r="AE3321" s="2">
        <f>+AD3321*14%</f>
        <v>413512.13353717752</v>
      </c>
      <c r="AF3321" s="155">
        <f>+AD3321*35%</f>
        <v>1033780.3338429437</v>
      </c>
      <c r="AG3321" s="2">
        <f>+AD3321*F3321</f>
        <v>102631348.61745009</v>
      </c>
      <c r="AH3321" s="2">
        <f>+AE3321*F3321</f>
        <v>14368388.806443015</v>
      </c>
      <c r="AI3321" s="2">
        <f>+AF3321*F3321</f>
        <v>35920972.016107529</v>
      </c>
      <c r="AJ3321" s="2">
        <f>SUM(AG3321:AI3321)</f>
        <v>152920709.44000065</v>
      </c>
      <c r="AK3321" s="2">
        <f>+AD3321*G3321</f>
        <v>128581774.98307487</v>
      </c>
      <c r="AL3321" s="2">
        <f>+AE3321*G3321</f>
        <v>18001448.497630484</v>
      </c>
      <c r="AM3321" s="2">
        <f>+AF3321*G3321</f>
        <v>45003621.244076207</v>
      </c>
      <c r="AN3321" s="155">
        <f>SUM(AK3321:AM3321)</f>
        <v>191586844.72478157</v>
      </c>
      <c r="AQ3321" s="145" t="s">
        <v>79</v>
      </c>
      <c r="AU3321" s="8"/>
      <c r="AV3321" s="8"/>
      <c r="AW3321" s="2">
        <f>'[2]BoQ HSYC-Trang'!$AT3321</f>
        <v>2140724.6755856499</v>
      </c>
      <c r="AX3321" s="8">
        <f>F3321*AW3321</f>
        <v>74384188.447509691</v>
      </c>
      <c r="AY3321" s="8">
        <f>IF(AQ3321="CT",7%,5%)*AX3321</f>
        <v>3719209.4223754848</v>
      </c>
      <c r="AZ3321" s="8">
        <f>AX3321*2%</f>
        <v>1487683.7689501939</v>
      </c>
      <c r="BA3321" s="8">
        <f>IF(BB3321&gt;0,0,AX3321*5%)</f>
        <v>0</v>
      </c>
      <c r="BB3321" s="8">
        <f>(AX3321-BG3321)*35%</f>
        <v>26034465.95662839</v>
      </c>
      <c r="BC3321" s="8">
        <f>+AX3321+AY3321+AZ3321+BA3321+BB3321</f>
        <v>105625547.59546375</v>
      </c>
      <c r="BD3321" s="8">
        <f>AX3321-AT3321</f>
        <v>74384188.447509691</v>
      </c>
      <c r="BE3321" s="2"/>
      <c r="BH3321" s="2"/>
    </row>
    <row r="3322" spans="2:60" s="92" customFormat="1" ht="17" hidden="1" outlineLevel="1" x14ac:dyDescent="0.2">
      <c r="B3322" s="163"/>
      <c r="C3322" s="164" t="s">
        <v>415</v>
      </c>
      <c r="D3322" s="164"/>
      <c r="E3322" s="163"/>
      <c r="F3322" s="162"/>
      <c r="G3322" s="149">
        <f>+[2]THKL!F3341</f>
        <v>0</v>
      </c>
      <c r="H3322" s="158"/>
      <c r="I3322" s="158"/>
      <c r="J3322" s="158"/>
      <c r="K3322" s="159"/>
      <c r="L3322" s="161"/>
      <c r="M3322" s="161">
        <f>SUM(K3322:L3322)</f>
        <v>0</v>
      </c>
      <c r="N3322" s="83">
        <f>IF(V3322&lt;&gt;"VTC VHm",_xlfn.XLOOKUP(Z3322,$AC$4015:$AC$4035,$AD$4015:$AD$4035,0)*M3322,_xlfn.XLOOKUP(Z3322,$AC$4015:$AC$4035,$AD$4015:$AD$4035,0)*L3322)</f>
        <v>0</v>
      </c>
      <c r="O3322" s="83">
        <f>IF(V3322&lt;&gt;"VTC VHm",_xlfn.XLOOKUP(Z3322,$AC$4015:$AC$4035,$AE$4015:$AE$4035,0)*M3322,_xlfn.XLOOKUP(Z3322,$AC$4015:$AC$4035,$AE$4015:$AE$4035,0)*L3322)</f>
        <v>0</v>
      </c>
      <c r="P3322" s="160">
        <f>SUM(N3322:O3322)</f>
        <v>0</v>
      </c>
      <c r="Q3322" s="161">
        <f>M3322*G3322</f>
        <v>0</v>
      </c>
      <c r="R3322" s="161">
        <f>G3322*P3322</f>
        <v>0</v>
      </c>
      <c r="S3322" s="160">
        <f>SUM(Q3322:R3322)</f>
        <v>0</v>
      </c>
      <c r="T3322" s="159"/>
      <c r="U3322" s="158"/>
      <c r="V3322" s="158"/>
      <c r="W3322" s="158"/>
      <c r="X3322" s="94" t="s">
        <v>33</v>
      </c>
      <c r="Y3322" s="94"/>
      <c r="Z3322" s="94" t="s">
        <v>16</v>
      </c>
      <c r="AA3322" s="44" t="s">
        <v>80</v>
      </c>
      <c r="AB3322" s="93">
        <v>0</v>
      </c>
      <c r="AC3322" s="93">
        <v>0</v>
      </c>
      <c r="AD3322" s="93">
        <f>+M3322</f>
        <v>0</v>
      </c>
      <c r="AE3322" s="93">
        <f>+AD3322*14%</f>
        <v>0</v>
      </c>
      <c r="AF3322" s="93">
        <f>+AD3322*35%</f>
        <v>0</v>
      </c>
      <c r="AG3322" s="93">
        <f>+AD3322*F3322</f>
        <v>0</v>
      </c>
      <c r="AH3322" s="93">
        <f>+AE3322*F3322</f>
        <v>0</v>
      </c>
      <c r="AI3322" s="93">
        <f>+AF3322*F3322</f>
        <v>0</v>
      </c>
      <c r="AJ3322" s="93">
        <f>SUM(AG3322:AI3322)</f>
        <v>0</v>
      </c>
      <c r="AK3322" s="93">
        <f>+AD3322*G3322</f>
        <v>0</v>
      </c>
      <c r="AL3322" s="93">
        <f>+AE3322*G3322</f>
        <v>0</v>
      </c>
      <c r="AM3322" s="93">
        <f>+AF3322*G3322</f>
        <v>0</v>
      </c>
      <c r="AN3322" s="93">
        <f>SUM(AK3322:AM3322)</f>
        <v>0</v>
      </c>
      <c r="AQ3322" s="145" t="s">
        <v>79</v>
      </c>
      <c r="AU3322" s="8"/>
      <c r="AV3322" s="8"/>
      <c r="AW3322" s="2">
        <f>'[2]BoQ HSYC-Trang'!$AT3322</f>
        <v>0</v>
      </c>
      <c r="AX3322" s="8">
        <f>F3322*AW3322</f>
        <v>0</v>
      </c>
      <c r="AY3322" s="8">
        <f>IF(AQ3322="CT",7%,5%)*AX3322</f>
        <v>0</v>
      </c>
      <c r="AZ3322" s="8">
        <f>AX3322*2%</f>
        <v>0</v>
      </c>
      <c r="BA3322" s="8">
        <f>IF(BB3322&gt;0,0,AX3322*5%)</f>
        <v>0</v>
      </c>
      <c r="BB3322" s="8">
        <f>(AX3322-BG3322)*35%</f>
        <v>0</v>
      </c>
      <c r="BC3322" s="8">
        <f>+AX3322+AY3322+AZ3322+BA3322+BB3322</f>
        <v>0</v>
      </c>
      <c r="BD3322" s="8">
        <f>AX3322-AT3322</f>
        <v>0</v>
      </c>
      <c r="BE3322" s="2"/>
      <c r="BH3322" s="2"/>
    </row>
    <row r="3323" spans="2:60" ht="34" hidden="1" outlineLevel="1" x14ac:dyDescent="0.2">
      <c r="B3323" s="82">
        <v>16</v>
      </c>
      <c r="C3323" s="144" t="s">
        <v>198</v>
      </c>
      <c r="D3323" s="144"/>
      <c r="E3323" s="82" t="s">
        <v>148</v>
      </c>
      <c r="F3323" s="143">
        <v>8.7858000000000001</v>
      </c>
      <c r="G3323" s="142">
        <f>+[2]THKL!F3342</f>
        <v>8.7858000000000001</v>
      </c>
      <c r="H3323" s="132"/>
      <c r="I3323" s="132"/>
      <c r="J3323" s="132"/>
      <c r="K3323" s="156"/>
      <c r="L3323" s="157">
        <f>$L$19</f>
        <v>4358677.8</v>
      </c>
      <c r="M3323" s="157">
        <f>SUM(K3323:L3323)</f>
        <v>4358677.8</v>
      </c>
      <c r="N3323" s="83">
        <f>IF(V3323&lt;&gt;"VTC VHm",_xlfn.XLOOKUP(Z3323,$AC$4015:$AC$4035,$AD$4015:$AD$4035,0)*M3323,_xlfn.XLOOKUP(Z3323,$AC$4015:$AC$4035,$AD$4015:$AD$4035,0)*L3323)</f>
        <v>1525537.2299999997</v>
      </c>
      <c r="O3323" s="83">
        <f>IF(V3323&lt;&gt;"VTC VHm",_xlfn.XLOOKUP(Z3323,$AC$4015:$AC$4035,$AE$4015:$AE$4035,0)*M3323,_xlfn.XLOOKUP(Z3323,$AC$4015:$AC$4035,$AE$4015:$AE$4035,0)*L3323)</f>
        <v>0</v>
      </c>
      <c r="P3323" s="83">
        <f>SUM(N3323:O3323)</f>
        <v>1525537.2299999997</v>
      </c>
      <c r="Q3323" s="157">
        <f>M3323*G3323</f>
        <v>38294471.415239997</v>
      </c>
      <c r="R3323" s="157">
        <f>G3323*P3323</f>
        <v>13403064.995333998</v>
      </c>
      <c r="S3323" s="83">
        <f>SUM(Q3323:R3323)</f>
        <v>51697536.410573997</v>
      </c>
      <c r="T3323" s="156" t="s">
        <v>50</v>
      </c>
      <c r="U3323" s="132"/>
      <c r="V3323" s="132"/>
      <c r="W3323" s="132"/>
      <c r="X3323" s="44" t="s">
        <v>33</v>
      </c>
      <c r="Y3323" s="44"/>
      <c r="Z3323" s="44" t="s">
        <v>16</v>
      </c>
      <c r="AA3323" s="44" t="s">
        <v>80</v>
      </c>
      <c r="AB3323" s="2">
        <v>2245596.915478983</v>
      </c>
      <c r="AC3323" s="2">
        <v>19729365.38001525</v>
      </c>
      <c r="AD3323" s="2">
        <f>+M3323</f>
        <v>4358677.8</v>
      </c>
      <c r="AE3323" s="2">
        <f>+AD3323*14%</f>
        <v>610214.89199999999</v>
      </c>
      <c r="AF3323" s="155">
        <f>+AD3323*35%</f>
        <v>1525537.2299999997</v>
      </c>
      <c r="AG3323" s="2">
        <f>+AD3323*F3323</f>
        <v>38294471.415239997</v>
      </c>
      <c r="AH3323" s="2">
        <f>+AE3323*F3323</f>
        <v>5361225.9981335998</v>
      </c>
      <c r="AI3323" s="2">
        <f>+AF3323*F3323</f>
        <v>13403064.995333998</v>
      </c>
      <c r="AJ3323" s="2">
        <f>SUM(AG3323:AI3323)</f>
        <v>57058762.408707596</v>
      </c>
      <c r="AK3323" s="2">
        <f>+AD3323*G3323</f>
        <v>38294471.415239997</v>
      </c>
      <c r="AL3323" s="2">
        <f>+AE3323*G3323</f>
        <v>5361225.9981335998</v>
      </c>
      <c r="AM3323" s="2">
        <f>+AF3323*G3323</f>
        <v>13403064.995333998</v>
      </c>
      <c r="AN3323" s="155">
        <f>SUM(AK3323:AM3323)</f>
        <v>57058762.408707596</v>
      </c>
      <c r="AQ3323" s="145" t="s">
        <v>79</v>
      </c>
      <c r="AU3323" s="8"/>
      <c r="AV3323" s="8"/>
      <c r="AW3323" s="2">
        <f>'[2]BoQ HSYC-Trang'!$AT3323</f>
        <v>4358677.8</v>
      </c>
      <c r="AX3323" s="8">
        <f>F3323*AW3323</f>
        <v>38294471.415239997</v>
      </c>
      <c r="AY3323" s="8">
        <f>IF(AQ3323="CT",7%,5%)*AX3323</f>
        <v>1914723.570762</v>
      </c>
      <c r="AZ3323" s="8">
        <f>AX3323*2%</f>
        <v>765889.42830479995</v>
      </c>
      <c r="BA3323" s="8">
        <f>IF(BB3323&gt;0,0,AX3323*5%)</f>
        <v>0</v>
      </c>
      <c r="BB3323" s="8">
        <f>(AX3323-BG3323)*35%</f>
        <v>13403064.995333998</v>
      </c>
      <c r="BC3323" s="8">
        <f>+AX3323+AY3323+AZ3323+BA3323+BB3323</f>
        <v>54378149.409640796</v>
      </c>
      <c r="BD3323" s="8">
        <f>AX3323-AT3323</f>
        <v>38294471.415239997</v>
      </c>
      <c r="BE3323" s="2"/>
      <c r="BH3323" s="2"/>
    </row>
    <row r="3324" spans="2:60" s="177" customFormat="1" ht="34" hidden="1" outlineLevel="1" x14ac:dyDescent="0.2">
      <c r="B3324" s="181">
        <v>17</v>
      </c>
      <c r="C3324" s="182" t="s">
        <v>414</v>
      </c>
      <c r="D3324" s="182"/>
      <c r="E3324" s="181" t="s">
        <v>160</v>
      </c>
      <c r="F3324" s="180">
        <v>1405.7280000000001</v>
      </c>
      <c r="G3324" s="179">
        <f>+[2]THKL!F3343</f>
        <v>1405.7279999999998</v>
      </c>
      <c r="H3324" s="215"/>
      <c r="I3324" s="215"/>
      <c r="J3324" s="215"/>
      <c r="K3324" s="217">
        <f>10500*100</f>
        <v>1050000</v>
      </c>
      <c r="L3324" s="216">
        <f>5000*100</f>
        <v>500000</v>
      </c>
      <c r="M3324" s="84">
        <f>SUM(K3324:L3324)</f>
        <v>1550000</v>
      </c>
      <c r="N3324" s="83">
        <f>IF(V3324&lt;&gt;"VTC VHm",_xlfn.XLOOKUP(Z3324,$AC$4015:$AC$4035,$AD$4015:$AD$4035,0)*M3324,_xlfn.XLOOKUP(Z3324,$AC$4015:$AC$4035,$AD$4015:$AD$4035,0)*L3324)</f>
        <v>542500</v>
      </c>
      <c r="O3324" s="83">
        <f>IF(V3324&lt;&gt;"VTC VHm",_xlfn.XLOOKUP(Z3324,$AC$4015:$AC$4035,$AE$4015:$AE$4035,0)*M3324,_xlfn.XLOOKUP(Z3324,$AC$4015:$AC$4035,$AE$4015:$AE$4035,0)*L3324)</f>
        <v>0</v>
      </c>
      <c r="P3324" s="105">
        <f>SUM(N3324:O3324)</f>
        <v>542500</v>
      </c>
      <c r="Q3324" s="84">
        <f>M3324*G3324</f>
        <v>2178878399.9999995</v>
      </c>
      <c r="R3324" s="84">
        <f>G3324*P3324</f>
        <v>762607439.99999988</v>
      </c>
      <c r="S3324" s="105">
        <f>SUM(Q3324:R3324)</f>
        <v>2941485839.9999995</v>
      </c>
      <c r="T3324" s="125"/>
      <c r="U3324" s="215"/>
      <c r="V3324" s="215"/>
      <c r="W3324" s="215"/>
      <c r="X3324" s="81" t="s">
        <v>33</v>
      </c>
      <c r="Y3324" s="81"/>
      <c r="Z3324" s="81" t="s">
        <v>16</v>
      </c>
      <c r="AA3324" s="81" t="s">
        <v>80</v>
      </c>
      <c r="AB3324" s="102">
        <v>2097633.224345346</v>
      </c>
      <c r="AC3324" s="102">
        <v>2948701757.1925344</v>
      </c>
      <c r="AD3324" s="102">
        <f>+M3324</f>
        <v>1550000</v>
      </c>
      <c r="AE3324" s="102">
        <f>+AD3324*14%</f>
        <v>217000.00000000003</v>
      </c>
      <c r="AF3324" s="102">
        <f>+AD3324*35%</f>
        <v>542500</v>
      </c>
      <c r="AG3324" s="102">
        <f>+AD3324*F3324</f>
        <v>2178878400</v>
      </c>
      <c r="AH3324" s="102">
        <f>+AE3324*F3324</f>
        <v>305042976.00000006</v>
      </c>
      <c r="AI3324" s="102">
        <f>+AF3324*F3324</f>
        <v>762607440</v>
      </c>
      <c r="AJ3324" s="102">
        <f>SUM(AG3324:AI3324)</f>
        <v>3246528816</v>
      </c>
      <c r="AK3324" s="102">
        <f>+AD3324*G3324</f>
        <v>2178878399.9999995</v>
      </c>
      <c r="AL3324" s="102">
        <f>+AE3324*G3324</f>
        <v>305042976</v>
      </c>
      <c r="AM3324" s="102">
        <f>+AF3324*G3324</f>
        <v>762607439.99999988</v>
      </c>
      <c r="AN3324" s="102">
        <f>SUM(AK3324:AM3324)</f>
        <v>3246528815.9999995</v>
      </c>
      <c r="AQ3324" s="145" t="s">
        <v>79</v>
      </c>
      <c r="AU3324" s="8"/>
      <c r="AV3324" s="8"/>
      <c r="AW3324" s="2">
        <f>'[2]BoQ HSYC-Trang'!$AT3324</f>
        <v>1151616.8630737595</v>
      </c>
      <c r="AX3324" s="8">
        <f>F3324*AW3324</f>
        <v>1618860069.6949499</v>
      </c>
      <c r="AY3324" s="8">
        <f>IF(AQ3324="CT",7%,5%)*AX3324</f>
        <v>80943003.484747499</v>
      </c>
      <c r="AZ3324" s="8">
        <f>AX3324*2%</f>
        <v>32377201.393898997</v>
      </c>
      <c r="BA3324" s="8">
        <f>IF(BB3324&gt;0,0,AX3324*5%)</f>
        <v>0</v>
      </c>
      <c r="BB3324" s="8">
        <f>(AX3324-BG3324)*35%</f>
        <v>566601024.39323246</v>
      </c>
      <c r="BC3324" s="8">
        <f>+AX3324+AY3324+AZ3324+BA3324+BB3324</f>
        <v>2298781298.9668288</v>
      </c>
      <c r="BD3324" s="8">
        <f>AX3324-AT3324</f>
        <v>1618860069.6949499</v>
      </c>
      <c r="BE3324" s="2"/>
      <c r="BH3324" s="2"/>
    </row>
    <row r="3325" spans="2:60" ht="17" hidden="1" outlineLevel="1" x14ac:dyDescent="0.2">
      <c r="B3325" s="82">
        <v>18</v>
      </c>
      <c r="C3325" s="144" t="s">
        <v>413</v>
      </c>
      <c r="D3325" s="144"/>
      <c r="E3325" s="82" t="s">
        <v>120</v>
      </c>
      <c r="F3325" s="143">
        <v>25.352</v>
      </c>
      <c r="G3325" s="142">
        <f>+[2]THKL!F3344</f>
        <v>25.351999999999997</v>
      </c>
      <c r="H3325" s="132"/>
      <c r="I3325" s="132"/>
      <c r="J3325" s="132"/>
      <c r="K3325" s="156" t="s">
        <v>89</v>
      </c>
      <c r="L3325" s="157">
        <f>'[3]BDG (XD)'!$AA$236*100</f>
        <v>1558350</v>
      </c>
      <c r="M3325" s="157">
        <f>SUM(K3325:L3325)</f>
        <v>1558350</v>
      </c>
      <c r="N3325" s="83">
        <f>IF(V3325&lt;&gt;"VTC VHm",_xlfn.XLOOKUP(Z3325,$AC$4015:$AC$4035,$AD$4015:$AD$4035,0)*M3325,_xlfn.XLOOKUP(Z3325,$AC$4015:$AC$4035,$AD$4015:$AD$4035,0)*L3325)</f>
        <v>545422.5</v>
      </c>
      <c r="O3325" s="83">
        <f>IF(V3325&lt;&gt;"VTC VHm",_xlfn.XLOOKUP(Z3325,$AC$4015:$AC$4035,$AE$4015:$AE$4035,0)*M3325,_xlfn.XLOOKUP(Z3325,$AC$4015:$AC$4035,$AE$4015:$AE$4035,0)*L3325)</f>
        <v>0</v>
      </c>
      <c r="P3325" s="83">
        <f>SUM(N3325:O3325)</f>
        <v>545422.5</v>
      </c>
      <c r="Q3325" s="157">
        <f>M3325*G3325</f>
        <v>39507289.199999996</v>
      </c>
      <c r="R3325" s="157">
        <f>G3325*P3325</f>
        <v>13827551.219999999</v>
      </c>
      <c r="S3325" s="83">
        <f>SUM(Q3325:R3325)</f>
        <v>53334840.419999994</v>
      </c>
      <c r="T3325" s="156"/>
      <c r="U3325" s="132"/>
      <c r="V3325" s="132"/>
      <c r="W3325" s="132"/>
      <c r="X3325" s="44" t="s">
        <v>33</v>
      </c>
      <c r="Y3325" s="44"/>
      <c r="Z3325" s="44" t="s">
        <v>16</v>
      </c>
      <c r="AA3325" s="44" t="s">
        <v>80</v>
      </c>
      <c r="AB3325" s="2">
        <v>2337657.3876149999</v>
      </c>
      <c r="AC3325" s="2">
        <v>59264290.090815477</v>
      </c>
      <c r="AD3325" s="2">
        <f>+M3325</f>
        <v>1558350</v>
      </c>
      <c r="AE3325" s="2">
        <f>+AD3325*14%</f>
        <v>218169.00000000003</v>
      </c>
      <c r="AF3325" s="155">
        <f>+AD3325*35%</f>
        <v>545422.5</v>
      </c>
      <c r="AG3325" s="2">
        <f>+AD3325*F3325</f>
        <v>39507289.200000003</v>
      </c>
      <c r="AH3325" s="2">
        <f>+AE3325*F3325</f>
        <v>5531020.4880000008</v>
      </c>
      <c r="AI3325" s="2">
        <f>+AF3325*F3325</f>
        <v>13827551.220000001</v>
      </c>
      <c r="AJ3325" s="2">
        <f>SUM(AG3325:AI3325)</f>
        <v>58865860.908</v>
      </c>
      <c r="AK3325" s="2">
        <f>+AD3325*G3325</f>
        <v>39507289.199999996</v>
      </c>
      <c r="AL3325" s="2">
        <f>+AE3325*G3325</f>
        <v>5531020.4879999999</v>
      </c>
      <c r="AM3325" s="2">
        <f>+AF3325*G3325</f>
        <v>13827551.219999999</v>
      </c>
      <c r="AN3325" s="155">
        <f>SUM(AK3325:AM3325)</f>
        <v>58865860.907999992</v>
      </c>
      <c r="AQ3325" s="145" t="s">
        <v>79</v>
      </c>
      <c r="AU3325" s="8"/>
      <c r="AV3325" s="8"/>
      <c r="AW3325" s="2">
        <f>'[2]BoQ HSYC-Trang'!$AT3325</f>
        <v>1558350</v>
      </c>
      <c r="AX3325" s="8">
        <f>F3325*AW3325</f>
        <v>39507289.200000003</v>
      </c>
      <c r="AY3325" s="8">
        <f>IF(AQ3325="CT",7%,5%)*AX3325</f>
        <v>1975364.4600000002</v>
      </c>
      <c r="AZ3325" s="8">
        <f>AX3325*2%</f>
        <v>790145.7840000001</v>
      </c>
      <c r="BA3325" s="8">
        <f>IF(BB3325&gt;0,0,AX3325*5%)</f>
        <v>0</v>
      </c>
      <c r="BB3325" s="8">
        <f>(AX3325-BG3325)*35%</f>
        <v>13827551.220000001</v>
      </c>
      <c r="BC3325" s="8">
        <f>+AX3325+AY3325+AZ3325+BA3325+BB3325</f>
        <v>56100350.664000005</v>
      </c>
      <c r="BD3325" s="8">
        <f>AX3325-AT3325</f>
        <v>39507289.200000003</v>
      </c>
      <c r="BE3325" s="2"/>
      <c r="BH3325" s="2"/>
    </row>
    <row r="3326" spans="2:60" ht="34" hidden="1" outlineLevel="1" x14ac:dyDescent="0.2">
      <c r="B3326" s="82">
        <v>19</v>
      </c>
      <c r="C3326" s="144" t="s">
        <v>412</v>
      </c>
      <c r="D3326" s="144"/>
      <c r="E3326" s="82" t="s">
        <v>148</v>
      </c>
      <c r="F3326" s="143">
        <v>8.7858000000000001</v>
      </c>
      <c r="G3326" s="142">
        <f>+[2]THKL!F3345</f>
        <v>8.7858000000000001</v>
      </c>
      <c r="H3326" s="132"/>
      <c r="I3326" s="132"/>
      <c r="J3326" s="132"/>
      <c r="K3326" s="156"/>
      <c r="L3326" s="157">
        <f>$L$22</f>
        <v>4731750</v>
      </c>
      <c r="M3326" s="157">
        <f>SUM(K3326:L3326)</f>
        <v>4731750</v>
      </c>
      <c r="N3326" s="83">
        <f>IF(V3326&lt;&gt;"VTC VHm",_xlfn.XLOOKUP(Z3326,$AC$4015:$AC$4035,$AD$4015:$AD$4035,0)*M3326,_xlfn.XLOOKUP(Z3326,$AC$4015:$AC$4035,$AD$4015:$AD$4035,0)*L3326)</f>
        <v>1656112.5</v>
      </c>
      <c r="O3326" s="83">
        <f>IF(V3326&lt;&gt;"VTC VHm",_xlfn.XLOOKUP(Z3326,$AC$4015:$AC$4035,$AE$4015:$AE$4035,0)*M3326,_xlfn.XLOOKUP(Z3326,$AC$4015:$AC$4035,$AE$4015:$AE$4035,0)*L3326)</f>
        <v>0</v>
      </c>
      <c r="P3326" s="83">
        <f>SUM(N3326:O3326)</f>
        <v>1656112.5</v>
      </c>
      <c r="Q3326" s="157">
        <f>M3326*G3326</f>
        <v>41572209.149999999</v>
      </c>
      <c r="R3326" s="157">
        <f>G3326*P3326</f>
        <v>14550273.202500001</v>
      </c>
      <c r="S3326" s="83">
        <f>SUM(Q3326:R3326)</f>
        <v>56122482.352499999</v>
      </c>
      <c r="T3326" s="156" t="s">
        <v>50</v>
      </c>
      <c r="U3326" s="132"/>
      <c r="V3326" s="132"/>
      <c r="W3326" s="132"/>
      <c r="X3326" s="44" t="s">
        <v>33</v>
      </c>
      <c r="Y3326" s="44"/>
      <c r="Z3326" s="44" t="s">
        <v>16</v>
      </c>
      <c r="AA3326" s="44" t="s">
        <v>80</v>
      </c>
      <c r="AB3326" s="2">
        <v>1094149.5494145781</v>
      </c>
      <c r="AC3326" s="2">
        <v>9612979.1112466007</v>
      </c>
      <c r="AD3326" s="2">
        <f>+M3326</f>
        <v>4731750</v>
      </c>
      <c r="AE3326" s="2">
        <f>+AD3326*14%</f>
        <v>662445.00000000012</v>
      </c>
      <c r="AF3326" s="155">
        <f>+AD3326*35%</f>
        <v>1656112.5</v>
      </c>
      <c r="AG3326" s="2">
        <f>+AD3326*F3326</f>
        <v>41572209.149999999</v>
      </c>
      <c r="AH3326" s="2">
        <f>+AE3326*F3326</f>
        <v>5820109.2810000014</v>
      </c>
      <c r="AI3326" s="2">
        <f>+AF3326*F3326</f>
        <v>14550273.202500001</v>
      </c>
      <c r="AJ3326" s="2">
        <f>SUM(AG3326:AI3326)</f>
        <v>61942591.633500002</v>
      </c>
      <c r="AK3326" s="2">
        <f>+AD3326*G3326</f>
        <v>41572209.149999999</v>
      </c>
      <c r="AL3326" s="2">
        <f>+AE3326*G3326</f>
        <v>5820109.2810000014</v>
      </c>
      <c r="AM3326" s="2">
        <f>+AF3326*G3326</f>
        <v>14550273.202500001</v>
      </c>
      <c r="AN3326" s="155">
        <f>SUM(AK3326:AM3326)</f>
        <v>61942591.633500002</v>
      </c>
      <c r="AQ3326" s="145" t="s">
        <v>79</v>
      </c>
      <c r="AU3326" s="8"/>
      <c r="AV3326" s="8"/>
      <c r="AW3326" s="2">
        <f>'[2]BoQ HSYC-Trang'!$AT3326</f>
        <v>1950000</v>
      </c>
      <c r="AX3326" s="8">
        <f>F3326*AW3326</f>
        <v>17132310</v>
      </c>
      <c r="AY3326" s="8">
        <f>IF(AQ3326="CT",7%,5%)*AX3326</f>
        <v>856615.5</v>
      </c>
      <c r="AZ3326" s="8">
        <f>AX3326*2%</f>
        <v>342646.2</v>
      </c>
      <c r="BA3326" s="8">
        <f>IF(BB3326&gt;0,0,AX3326*5%)</f>
        <v>0</v>
      </c>
      <c r="BB3326" s="8">
        <f>(AX3326-BG3326)*35%</f>
        <v>5996308.5</v>
      </c>
      <c r="BC3326" s="8">
        <f>+AX3326+AY3326+AZ3326+BA3326+BB3326</f>
        <v>24327880.199999999</v>
      </c>
      <c r="BD3326" s="8">
        <f>AX3326-AT3326</f>
        <v>17132310</v>
      </c>
      <c r="BE3326" s="2"/>
      <c r="BH3326" s="2"/>
    </row>
    <row r="3327" spans="2:60" s="133" customFormat="1" ht="17" collapsed="1" x14ac:dyDescent="0.2">
      <c r="B3327" s="139" t="s">
        <v>411</v>
      </c>
      <c r="C3327" s="141" t="s">
        <v>410</v>
      </c>
      <c r="D3327" s="141"/>
      <c r="E3327" s="139"/>
      <c r="F3327" s="139"/>
      <c r="G3327" s="139">
        <f>'[1]BoQ HSYC'!F3327</f>
        <v>0</v>
      </c>
      <c r="H3327" s="138">
        <f>'[1]BoQ HSYC'!G3327</f>
        <v>0</v>
      </c>
      <c r="I3327" s="138">
        <f>'[1]BoQ HSYC'!H3327</f>
        <v>0</v>
      </c>
      <c r="J3327" s="138">
        <f>'[1]BoQ HSYC'!I3327</f>
        <v>0</v>
      </c>
      <c r="K3327" s="140">
        <f>'[1]BoQ HSYC'!J3327</f>
        <v>0</v>
      </c>
      <c r="L3327" s="140">
        <f>'[1]BoQ HSYC'!K3327</f>
        <v>0</v>
      </c>
      <c r="M3327" s="138">
        <f>'[1]BoQ HSYC'!L3327</f>
        <v>0</v>
      </c>
      <c r="N3327" s="138">
        <f>'[1]BoQ HSYC'!M3327</f>
        <v>0</v>
      </c>
      <c r="O3327" s="138">
        <f>'[1]BoQ HSYC'!N3327</f>
        <v>0</v>
      </c>
      <c r="P3327" s="138">
        <f>'[1]BoQ HSYC'!O3327</f>
        <v>0</v>
      </c>
      <c r="Q3327" s="138">
        <f>'[1]BoQ HSYC'!P3327</f>
        <v>0</v>
      </c>
      <c r="R3327" s="138">
        <f>'[1]BoQ HSYC'!Q3327</f>
        <v>0</v>
      </c>
      <c r="S3327" s="138">
        <f>'[1]BoQ HSYC'!R3327</f>
        <v>0</v>
      </c>
      <c r="T3327" s="139">
        <f>'[1]BoQ HSYC'!S3327</f>
        <v>0</v>
      </c>
      <c r="U3327" s="138">
        <f>'[1]BoQ HSYC'!T3327</f>
        <v>0</v>
      </c>
      <c r="V3327" s="138">
        <f>'[1]BoQ HSYC'!U3327</f>
        <v>0</v>
      </c>
      <c r="W3327" s="138">
        <f>'[1]BoQ HSYC'!V3327</f>
        <v>0</v>
      </c>
      <c r="X3327" s="137" t="str">
        <f>'[1]BoQ HSYC'!W3327</f>
        <v>ME</v>
      </c>
      <c r="Y3327" s="137"/>
      <c r="Z3327" s="137"/>
      <c r="AA3327" s="136"/>
      <c r="AB3327" s="135"/>
      <c r="AC3327" s="175">
        <f>SUM(AC3328:AC3450)</f>
        <v>6918597085.4681635</v>
      </c>
      <c r="AD3327" s="175"/>
      <c r="AE3327" s="175"/>
      <c r="AF3327" s="175"/>
      <c r="AG3327" s="175">
        <f>SUM(AG3328:AG3450)</f>
        <v>7865272043.4011011</v>
      </c>
      <c r="AH3327" s="175">
        <f>SUM(AH3328:AH3450)</f>
        <v>1101138086.0761542</v>
      </c>
      <c r="AI3327" s="175">
        <f>SUM(AI3328:AI3450)</f>
        <v>2752845215.1903863</v>
      </c>
      <c r="AJ3327" s="175">
        <f>SUM(AJ3328:AJ3450)</f>
        <v>11719255344.667643</v>
      </c>
      <c r="AK3327" s="175">
        <f>SUM(AK3328:AK3450)</f>
        <v>7699152810.2611017</v>
      </c>
      <c r="AL3327" s="175">
        <f>SUM(AL3328:AL3450)</f>
        <v>1077881393.4365547</v>
      </c>
      <c r="AM3327" s="175">
        <f>SUM(AM3328:AM3450)</f>
        <v>2694703483.5913844</v>
      </c>
      <c r="AN3327" s="175">
        <f>SUM(AN3328:AN3450)</f>
        <v>11471737687.289045</v>
      </c>
      <c r="AP3327" s="133">
        <v>22</v>
      </c>
      <c r="AQ3327" s="145" t="s">
        <v>79</v>
      </c>
      <c r="AU3327" s="8"/>
      <c r="AV3327" s="8"/>
      <c r="AW3327" s="2">
        <f>'[2]BoQ HSYC-Trang'!$AT3327</f>
        <v>0</v>
      </c>
      <c r="AX3327" s="175">
        <f>SUM(AX3328:AX3450)</f>
        <v>7286060558.6953278</v>
      </c>
      <c r="AY3327" s="175">
        <f>SUM(AY3328:AY3450)</f>
        <v>364303027.93476641</v>
      </c>
      <c r="AZ3327" s="175">
        <f>SUM(AZ3328:AZ3450)</f>
        <v>145721211.17390656</v>
      </c>
      <c r="BA3327" s="175">
        <f>SUM(BA3328:BA3450)</f>
        <v>364303027.93476641</v>
      </c>
      <c r="BB3327" s="175">
        <f>SUM(BB3328:BB3450)</f>
        <v>0</v>
      </c>
      <c r="BC3327" s="175">
        <f>SUM(BC3328:BC3450)</f>
        <v>8160387825.7387676</v>
      </c>
      <c r="BD3327" s="175">
        <f>SUM(BD3328:BD3450)</f>
        <v>7286060558.6953278</v>
      </c>
      <c r="BE3327" s="2"/>
      <c r="BH3327" s="2"/>
    </row>
    <row r="3328" spans="2:60" s="92" customFormat="1" ht="17" hidden="1" outlineLevel="1" x14ac:dyDescent="0.2">
      <c r="B3328" s="163"/>
      <c r="C3328" s="164" t="s">
        <v>409</v>
      </c>
      <c r="D3328" s="164"/>
      <c r="E3328" s="163"/>
      <c r="F3328" s="162"/>
      <c r="G3328" s="149">
        <f>'[1]BoQ HSYC'!F3328</f>
        <v>0</v>
      </c>
      <c r="H3328" s="184">
        <f>'[1]BoQ HSYC'!G3328</f>
        <v>0</v>
      </c>
      <c r="I3328" s="184">
        <f>'[1]BoQ HSYC'!H3328</f>
        <v>0</v>
      </c>
      <c r="J3328" s="184">
        <f>'[1]BoQ HSYC'!I3328</f>
        <v>0</v>
      </c>
      <c r="K3328" s="170">
        <f>'[1]BoQ HSYC'!J3328</f>
        <v>0</v>
      </c>
      <c r="L3328" s="171">
        <f>'[1]BoQ HSYC'!K3328</f>
        <v>0</v>
      </c>
      <c r="M3328" s="171">
        <f>'[1]BoQ HSYC'!L3328</f>
        <v>0</v>
      </c>
      <c r="N3328" s="183">
        <f>'[1]BoQ HSYC'!M3328</f>
        <v>0</v>
      </c>
      <c r="O3328" s="183">
        <f>'[1]BoQ HSYC'!N3328</f>
        <v>0</v>
      </c>
      <c r="P3328" s="160">
        <f>'[1]BoQ HSYC'!O3328</f>
        <v>0</v>
      </c>
      <c r="Q3328" s="171">
        <f>'[1]BoQ HSYC'!P3328</f>
        <v>0</v>
      </c>
      <c r="R3328" s="158">
        <f>'[1]BoQ HSYC'!Q3328</f>
        <v>0</v>
      </c>
      <c r="S3328" s="160">
        <f>'[1]BoQ HSYC'!R3328</f>
        <v>0</v>
      </c>
      <c r="T3328" s="170">
        <f>'[1]BoQ HSYC'!S3328</f>
        <v>0</v>
      </c>
      <c r="U3328" s="158">
        <f>'[1]BoQ HSYC'!T3328</f>
        <v>0</v>
      </c>
      <c r="V3328" s="158">
        <f>'[1]BoQ HSYC'!U3328</f>
        <v>0</v>
      </c>
      <c r="W3328" s="158">
        <f>'[1]BoQ HSYC'!V3328</f>
        <v>0</v>
      </c>
      <c r="X3328" s="94" t="str">
        <f>'[1]BoQ HSYC'!W3328</f>
        <v>ME</v>
      </c>
      <c r="Y3328" s="94"/>
      <c r="Z3328" s="94"/>
      <c r="AA3328" s="44"/>
      <c r="AB3328" s="93"/>
      <c r="AC3328" s="93"/>
      <c r="AD3328" s="93">
        <f>+M3328</f>
        <v>0</v>
      </c>
      <c r="AE3328" s="93">
        <f>+AD3328*14%</f>
        <v>0</v>
      </c>
      <c r="AF3328" s="93">
        <f>+AD3328*35%</f>
        <v>0</v>
      </c>
      <c r="AG3328" s="93">
        <f>+AD3328*F3328</f>
        <v>0</v>
      </c>
      <c r="AH3328" s="93">
        <f>+AE3328*F3328</f>
        <v>0</v>
      </c>
      <c r="AI3328" s="93">
        <f>+AF3328*F3328</f>
        <v>0</v>
      </c>
      <c r="AJ3328" s="93">
        <f>SUM(AG3328:AI3328)</f>
        <v>0</v>
      </c>
      <c r="AK3328" s="93">
        <f>+AD3328*G3328</f>
        <v>0</v>
      </c>
      <c r="AL3328" s="93">
        <f>+AE3328*G3328</f>
        <v>0</v>
      </c>
      <c r="AM3328" s="93">
        <f>+AF3328*G3328</f>
        <v>0</v>
      </c>
      <c r="AN3328" s="93">
        <f>SUM(AK3328:AM3328)</f>
        <v>0</v>
      </c>
      <c r="AQ3328" s="145" t="s">
        <v>79</v>
      </c>
      <c r="AU3328" s="8"/>
      <c r="AV3328" s="8"/>
      <c r="AW3328" s="2">
        <f>'[2]BoQ HSYC-Trang'!$AT3328</f>
        <v>0</v>
      </c>
      <c r="AX3328" s="8">
        <f>F3328*AW3328</f>
        <v>0</v>
      </c>
      <c r="AY3328" s="8">
        <f>IF(AQ3328="CT",7%,5%)*AX3328</f>
        <v>0</v>
      </c>
      <c r="AZ3328" s="8">
        <f>AX3328*2%</f>
        <v>0</v>
      </c>
      <c r="BA3328" s="8">
        <f>IF(BB3328&gt;0,0,AX3328*5%)</f>
        <v>0</v>
      </c>
      <c r="BB3328" s="8"/>
      <c r="BC3328" s="8">
        <f>+AX3328+AY3328+AZ3328+BA3328+BB3328</f>
        <v>0</v>
      </c>
      <c r="BD3328" s="8">
        <f>AX3328-AT3328</f>
        <v>0</v>
      </c>
      <c r="BE3328" s="2"/>
      <c r="BH3328" s="2"/>
    </row>
    <row r="3329" spans="2:60" ht="17" hidden="1" outlineLevel="2" x14ac:dyDescent="0.2">
      <c r="B3329" s="82"/>
      <c r="C3329" s="144" t="s">
        <v>408</v>
      </c>
      <c r="D3329" s="144"/>
      <c r="E3329" s="82"/>
      <c r="F3329" s="143"/>
      <c r="G3329" s="142">
        <f>'[1]BoQ HSYC'!F3329</f>
        <v>0</v>
      </c>
      <c r="H3329" s="185">
        <f>'[1]BoQ HSYC'!G3329</f>
        <v>0</v>
      </c>
      <c r="I3329" s="185">
        <f>'[1]BoQ HSYC'!H3329</f>
        <v>0</v>
      </c>
      <c r="J3329" s="185">
        <f>'[1]BoQ HSYC'!I3329</f>
        <v>0</v>
      </c>
      <c r="K3329" s="48">
        <f>'[1]BoQ HSYC'!J3329</f>
        <v>0</v>
      </c>
      <c r="L3329" s="47">
        <f>'[1]BoQ HSYC'!K3329</f>
        <v>0</v>
      </c>
      <c r="M3329" s="47">
        <f>'[1]BoQ HSYC'!L3329</f>
        <v>0</v>
      </c>
      <c r="N3329" s="183">
        <f>'[1]BoQ HSYC'!M3329</f>
        <v>0</v>
      </c>
      <c r="O3329" s="183">
        <f>'[1]BoQ HSYC'!N3329</f>
        <v>0</v>
      </c>
      <c r="P3329" s="83">
        <f>'[1]BoQ HSYC'!O3329</f>
        <v>0</v>
      </c>
      <c r="Q3329" s="47">
        <f>'[1]BoQ HSYC'!P3329</f>
        <v>0</v>
      </c>
      <c r="R3329" s="132">
        <f>'[1]BoQ HSYC'!Q3329</f>
        <v>0</v>
      </c>
      <c r="S3329" s="83">
        <f>'[1]BoQ HSYC'!R3329</f>
        <v>0</v>
      </c>
      <c r="T3329" s="48">
        <f>'[1]BoQ HSYC'!S3329</f>
        <v>0</v>
      </c>
      <c r="U3329" s="132">
        <f>'[1]BoQ HSYC'!T3329</f>
        <v>0</v>
      </c>
      <c r="V3329" s="132">
        <f>'[1]BoQ HSYC'!U3329</f>
        <v>0</v>
      </c>
      <c r="W3329" s="132">
        <f>'[1]BoQ HSYC'!V3329</f>
        <v>0</v>
      </c>
      <c r="X3329" s="44" t="str">
        <f>'[1]BoQ HSYC'!W3329</f>
        <v>ME</v>
      </c>
      <c r="Y3329" s="44"/>
      <c r="Z3329" s="44"/>
      <c r="AA3329" s="44"/>
      <c r="AD3329" s="2">
        <f>+M3329</f>
        <v>0</v>
      </c>
      <c r="AE3329" s="2">
        <f>+AD3329*14%</f>
        <v>0</v>
      </c>
      <c r="AF3329" s="155">
        <f>+AD3329*35%</f>
        <v>0</v>
      </c>
      <c r="AG3329" s="2">
        <f>+AD3329*F3329</f>
        <v>0</v>
      </c>
      <c r="AH3329" s="2">
        <f>+AE3329*F3329</f>
        <v>0</v>
      </c>
      <c r="AI3329" s="2">
        <f>+AF3329*F3329</f>
        <v>0</v>
      </c>
      <c r="AJ3329" s="2">
        <f>SUM(AG3329:AI3329)</f>
        <v>0</v>
      </c>
      <c r="AK3329" s="2">
        <f>+AD3329*G3329</f>
        <v>0</v>
      </c>
      <c r="AL3329" s="2">
        <f>+AE3329*G3329</f>
        <v>0</v>
      </c>
      <c r="AM3329" s="2">
        <f>+AF3329*G3329</f>
        <v>0</v>
      </c>
      <c r="AN3329" s="155">
        <f>SUM(AK3329:AM3329)</f>
        <v>0</v>
      </c>
      <c r="AQ3329" s="145" t="s">
        <v>79</v>
      </c>
      <c r="AU3329" s="8"/>
      <c r="AV3329" s="8"/>
      <c r="AW3329" s="2">
        <f>'[2]BoQ HSYC-Trang'!$AT3329</f>
        <v>0</v>
      </c>
      <c r="AX3329" s="8">
        <f>F3329*AW3329</f>
        <v>0</v>
      </c>
      <c r="AY3329" s="8">
        <f>IF(AQ3329="CT",7%,5%)*AX3329</f>
        <v>0</v>
      </c>
      <c r="AZ3329" s="8">
        <f>AX3329*2%</f>
        <v>0</v>
      </c>
      <c r="BA3329" s="8">
        <f>IF(BB3329&gt;0,0,AX3329*5%)</f>
        <v>0</v>
      </c>
      <c r="BB3329" s="8"/>
      <c r="BC3329" s="8">
        <f>+AX3329+AY3329+AZ3329+BA3329+BB3329</f>
        <v>0</v>
      </c>
      <c r="BD3329" s="8">
        <f>AX3329-AT3329</f>
        <v>0</v>
      </c>
      <c r="BE3329" s="2"/>
      <c r="BH3329" s="2"/>
    </row>
    <row r="3330" spans="2:60" ht="17" hidden="1" outlineLevel="2" x14ac:dyDescent="0.2">
      <c r="B3330" s="82">
        <v>1</v>
      </c>
      <c r="C3330" s="144" t="s">
        <v>407</v>
      </c>
      <c r="D3330" s="144"/>
      <c r="E3330" s="82" t="s">
        <v>160</v>
      </c>
      <c r="F3330" s="143">
        <v>3.76</v>
      </c>
      <c r="G3330" s="142">
        <f>'[1]BoQ HSYC'!F3330</f>
        <v>4.88</v>
      </c>
      <c r="H3330" s="185">
        <f>'[1]BoQ HSYC'!G3330</f>
        <v>0</v>
      </c>
      <c r="I3330" s="185">
        <f>'[1]BoQ HSYC'!H3330</f>
        <v>0</v>
      </c>
      <c r="J3330" s="185">
        <f>'[1]BoQ HSYC'!I3330</f>
        <v>0</v>
      </c>
      <c r="K3330" s="48">
        <f>'[1]BoQ HSYC'!J3330</f>
        <v>11309868</v>
      </c>
      <c r="L3330" s="47">
        <f>'[1]BoQ HSYC'!K3330</f>
        <v>3500280.0000000005</v>
      </c>
      <c r="M3330" s="47">
        <f>'[1]BoQ HSYC'!L3330</f>
        <v>14810148</v>
      </c>
      <c r="N3330" s="183">
        <f>'[1]BoQ HSYC'!M3330</f>
        <v>3958453.8</v>
      </c>
      <c r="O3330" s="183">
        <f>'[1]BoQ HSYC'!N3330</f>
        <v>1225098</v>
      </c>
      <c r="P3330" s="83">
        <f>'[1]BoQ HSYC'!O3330</f>
        <v>5183551.8</v>
      </c>
      <c r="Q3330" s="47">
        <f>'[1]BoQ HSYC'!P3330</f>
        <v>72273522.239999995</v>
      </c>
      <c r="R3330" s="132">
        <f>'[1]BoQ HSYC'!Q3330</f>
        <v>25295732.783999998</v>
      </c>
      <c r="S3330" s="83">
        <f>'[1]BoQ HSYC'!R3330</f>
        <v>97569255.023999989</v>
      </c>
      <c r="T3330" s="48">
        <f>'[1]BoQ HSYC'!S3330</f>
        <v>0</v>
      </c>
      <c r="U3330" s="132">
        <f>'[1]BoQ HSYC'!T3330</f>
        <v>12415000</v>
      </c>
      <c r="V3330" s="132" t="str">
        <f>'[1]BoQ HSYC'!U3330</f>
        <v>BĐG Q2/2026</v>
      </c>
      <c r="W3330" s="132" t="str">
        <f>'[1]BoQ HSYC'!V3330</f>
        <v>BĐG Q2/2026</v>
      </c>
      <c r="X3330" s="44" t="str">
        <f>'[1]BoQ HSYC'!W3330</f>
        <v>ME</v>
      </c>
      <c r="Y3330" s="44"/>
      <c r="Z3330" s="44"/>
      <c r="AA3330" s="44"/>
      <c r="AB3330" s="2">
        <v>26111650.611144349</v>
      </c>
      <c r="AC3330" s="2">
        <v>98179806.297902748</v>
      </c>
      <c r="AD3330" s="2">
        <f>+M3330</f>
        <v>14810148</v>
      </c>
      <c r="AE3330" s="2">
        <f>+AD3330*14%</f>
        <v>2073420.7200000002</v>
      </c>
      <c r="AF3330" s="155">
        <f>+AD3330*35%</f>
        <v>5183551.8</v>
      </c>
      <c r="AG3330" s="2">
        <f>+AD3330*F3330</f>
        <v>55686156.479999997</v>
      </c>
      <c r="AH3330" s="2">
        <f>+AE3330*F3330</f>
        <v>7796061.9072000002</v>
      </c>
      <c r="AI3330" s="2">
        <f>+AF3330*F3330</f>
        <v>19490154.767999999</v>
      </c>
      <c r="AJ3330" s="2">
        <f>SUM(AG3330:AI3330)</f>
        <v>82972373.155200005</v>
      </c>
      <c r="AK3330" s="2">
        <f>+AD3330*G3330</f>
        <v>72273522.239999995</v>
      </c>
      <c r="AL3330" s="2">
        <f>+AE3330*G3330</f>
        <v>10118293.113600001</v>
      </c>
      <c r="AM3330" s="2">
        <f>+AF3330*G3330</f>
        <v>25295732.783999998</v>
      </c>
      <c r="AN3330" s="155">
        <f>SUM(AK3330:AM3330)</f>
        <v>107687548.13759999</v>
      </c>
      <c r="AQ3330" s="145" t="s">
        <v>79</v>
      </c>
      <c r="AU3330" s="8"/>
      <c r="AV3330" s="8"/>
      <c r="AW3330" s="2">
        <f>'[2]BoQ HSYC-Đạt'!AT3330</f>
        <v>17506808</v>
      </c>
      <c r="AX3330" s="8">
        <f>F3330*AW3330</f>
        <v>65825598.079999998</v>
      </c>
      <c r="AY3330" s="8">
        <f>IF(AQ3330="CT",7%,5%)*AX3330</f>
        <v>3291279.9040000001</v>
      </c>
      <c r="AZ3330" s="8">
        <f>AX3330*2%</f>
        <v>1316511.9616</v>
      </c>
      <c r="BA3330" s="8">
        <f>IF(BB3330&gt;0,0,AX3330*5%)</f>
        <v>3291279.9040000001</v>
      </c>
      <c r="BB3330" s="8"/>
      <c r="BC3330" s="8">
        <f>+AX3330+AY3330+AZ3330+BA3330+BB3330</f>
        <v>73724669.849600002</v>
      </c>
      <c r="BD3330" s="8">
        <f>AX3330-AT3330</f>
        <v>65825598.079999998</v>
      </c>
      <c r="BE3330" s="2"/>
      <c r="BH3330" s="2"/>
    </row>
    <row r="3331" spans="2:60" ht="17" hidden="1" outlineLevel="2" x14ac:dyDescent="0.2">
      <c r="B3331" s="82">
        <v>2</v>
      </c>
      <c r="C3331" s="144" t="s">
        <v>406</v>
      </c>
      <c r="D3331" s="144"/>
      <c r="E3331" s="82" t="s">
        <v>160</v>
      </c>
      <c r="F3331" s="143">
        <v>3.1</v>
      </c>
      <c r="G3331" s="142">
        <f>'[1]BoQ HSYC'!F3331</f>
        <v>3.1</v>
      </c>
      <c r="H3331" s="185">
        <f>'[1]BoQ HSYC'!G3331</f>
        <v>0</v>
      </c>
      <c r="I3331" s="185">
        <f>'[1]BoQ HSYC'!H3331</f>
        <v>0</v>
      </c>
      <c r="J3331" s="185">
        <f>'[1]BoQ HSYC'!I3331</f>
        <v>0</v>
      </c>
      <c r="K3331" s="48">
        <f>'[1]BoQ HSYC'!J3331</f>
        <v>7539912</v>
      </c>
      <c r="L3331" s="47">
        <f>'[1]BoQ HSYC'!K3331</f>
        <v>3280680.0000000005</v>
      </c>
      <c r="M3331" s="47">
        <f>'[1]BoQ HSYC'!L3331</f>
        <v>10820592</v>
      </c>
      <c r="N3331" s="183">
        <f>'[1]BoQ HSYC'!M3331</f>
        <v>2638969.1999999997</v>
      </c>
      <c r="O3331" s="183">
        <f>'[1]BoQ HSYC'!N3331</f>
        <v>1148238</v>
      </c>
      <c r="P3331" s="83">
        <f>'[1]BoQ HSYC'!O3331</f>
        <v>3787207.1999999997</v>
      </c>
      <c r="Q3331" s="47">
        <f>'[1]BoQ HSYC'!P3331</f>
        <v>33543835.199999999</v>
      </c>
      <c r="R3331" s="132">
        <f>'[1]BoQ HSYC'!Q3331</f>
        <v>11740342.32</v>
      </c>
      <c r="S3331" s="83">
        <f>'[1]BoQ HSYC'!R3331</f>
        <v>45284177.519999996</v>
      </c>
      <c r="T3331" s="48">
        <f>'[1]BoQ HSYC'!S3331</f>
        <v>0</v>
      </c>
      <c r="U3331" s="132">
        <f>'[1]BoQ HSYC'!T3331</f>
        <v>8352500</v>
      </c>
      <c r="V3331" s="132" t="str">
        <f>'[1]BoQ HSYC'!U3331</f>
        <v>BĐG Q2/2026</v>
      </c>
      <c r="W3331" s="132" t="str">
        <f>'[1]BoQ HSYC'!V3331</f>
        <v>BĐG Q2/2026</v>
      </c>
      <c r="X3331" s="44" t="str">
        <f>'[1]BoQ HSYC'!W3331</f>
        <v>ME</v>
      </c>
      <c r="Y3331" s="44"/>
      <c r="Z3331" s="44"/>
      <c r="AA3331" s="44"/>
      <c r="AB3331" s="2">
        <v>17839106.687231638</v>
      </c>
      <c r="AC3331" s="2">
        <v>55301230.730418079</v>
      </c>
      <c r="AD3331" s="2">
        <f>+M3331</f>
        <v>10820592</v>
      </c>
      <c r="AE3331" s="2">
        <f>+AD3331*14%</f>
        <v>1514882.8800000001</v>
      </c>
      <c r="AF3331" s="155">
        <f>+AD3331*35%</f>
        <v>3787207.1999999997</v>
      </c>
      <c r="AG3331" s="2">
        <f>+AD3331*F3331</f>
        <v>33543835.199999999</v>
      </c>
      <c r="AH3331" s="2">
        <f>+AE3331*F3331</f>
        <v>4696136.9280000003</v>
      </c>
      <c r="AI3331" s="2">
        <f>+AF3331*F3331</f>
        <v>11740342.32</v>
      </c>
      <c r="AJ3331" s="2">
        <f>SUM(AG3331:AI3331)</f>
        <v>49980314.447999999</v>
      </c>
      <c r="AK3331" s="2">
        <f>+AD3331*G3331</f>
        <v>33543835.199999999</v>
      </c>
      <c r="AL3331" s="2">
        <f>+AE3331*G3331</f>
        <v>4696136.9280000003</v>
      </c>
      <c r="AM3331" s="2">
        <f>+AF3331*G3331</f>
        <v>11740342.32</v>
      </c>
      <c r="AN3331" s="155">
        <f>SUM(AK3331:AM3331)</f>
        <v>49980314.447999999</v>
      </c>
      <c r="AQ3331" s="145" t="s">
        <v>79</v>
      </c>
      <c r="AU3331" s="8"/>
      <c r="AV3331" s="8"/>
      <c r="AW3331" s="2">
        <f>'[2]BoQ HSYC-Đạt'!AT3331</f>
        <v>12796498</v>
      </c>
      <c r="AX3331" s="8">
        <f>F3331*AW3331</f>
        <v>39669143.800000004</v>
      </c>
      <c r="AY3331" s="8">
        <f>IF(AQ3331="CT",7%,5%)*AX3331</f>
        <v>1983457.1900000004</v>
      </c>
      <c r="AZ3331" s="8">
        <f>AX3331*2%</f>
        <v>793382.87600000016</v>
      </c>
      <c r="BA3331" s="8">
        <f>IF(BB3331&gt;0,0,AX3331*5%)</f>
        <v>1983457.1900000004</v>
      </c>
      <c r="BB3331" s="8"/>
      <c r="BC3331" s="8">
        <f>+AX3331+AY3331+AZ3331+BA3331+BB3331</f>
        <v>44429441.056000002</v>
      </c>
      <c r="BD3331" s="8">
        <f>AX3331-AT3331</f>
        <v>39669143.800000004</v>
      </c>
      <c r="BE3331" s="2"/>
      <c r="BH3331" s="2"/>
    </row>
    <row r="3332" spans="2:60" ht="17" hidden="1" outlineLevel="2" x14ac:dyDescent="0.2">
      <c r="B3332" s="82">
        <v>3</v>
      </c>
      <c r="C3332" s="144" t="s">
        <v>405</v>
      </c>
      <c r="D3332" s="144"/>
      <c r="E3332" s="82" t="s">
        <v>160</v>
      </c>
      <c r="F3332" s="143">
        <v>2.7</v>
      </c>
      <c r="G3332" s="142">
        <f>'[1]BoQ HSYC'!F3332</f>
        <v>2.16</v>
      </c>
      <c r="H3332" s="185">
        <f>'[1]BoQ HSYC'!G3332</f>
        <v>0</v>
      </c>
      <c r="I3332" s="185">
        <f>'[1]BoQ HSYC'!H3332</f>
        <v>0</v>
      </c>
      <c r="J3332" s="185">
        <f>'[1]BoQ HSYC'!I3332</f>
        <v>0</v>
      </c>
      <c r="K3332" s="48">
        <f>'[1]BoQ HSYC'!J3332</f>
        <v>4985336</v>
      </c>
      <c r="L3332" s="47">
        <f>'[1]BoQ HSYC'!K3332</f>
        <v>2698200</v>
      </c>
      <c r="M3332" s="47">
        <f>'[1]BoQ HSYC'!L3332</f>
        <v>7683536</v>
      </c>
      <c r="N3332" s="183">
        <f>'[1]BoQ HSYC'!M3332</f>
        <v>1744867.5999999999</v>
      </c>
      <c r="O3332" s="183">
        <f>'[1]BoQ HSYC'!N3332</f>
        <v>944369.99999999988</v>
      </c>
      <c r="P3332" s="83">
        <f>'[1]BoQ HSYC'!O3332</f>
        <v>2689237.5999999996</v>
      </c>
      <c r="Q3332" s="47">
        <f>'[1]BoQ HSYC'!P3332</f>
        <v>16596437.760000002</v>
      </c>
      <c r="R3332" s="132">
        <f>'[1]BoQ HSYC'!Q3332</f>
        <v>5808753.216</v>
      </c>
      <c r="S3332" s="83">
        <f>'[1]BoQ HSYC'!R3332</f>
        <v>22405190.976000004</v>
      </c>
      <c r="T3332" s="48">
        <f>'[1]BoQ HSYC'!S3332</f>
        <v>0</v>
      </c>
      <c r="U3332" s="132">
        <f>'[1]BoQ HSYC'!T3332</f>
        <v>0</v>
      </c>
      <c r="V3332" s="132" t="str">
        <f>'[1]BoQ HSYC'!U3332</f>
        <v>BĐG Q2/2026</v>
      </c>
      <c r="W3332" s="132" t="str">
        <f>'[1]BoQ HSYC'!V3332</f>
        <v>BĐG Q2/2026</v>
      </c>
      <c r="X3332" s="44" t="str">
        <f>'[1]BoQ HSYC'!W3332</f>
        <v>ME</v>
      </c>
      <c r="Y3332" s="44"/>
      <c r="Z3332" s="44"/>
      <c r="AA3332" s="44"/>
      <c r="AB3332" s="2">
        <v>9674458.7050506268</v>
      </c>
      <c r="AC3332" s="2">
        <v>26121038.503636695</v>
      </c>
      <c r="AD3332" s="2">
        <f>+M3332</f>
        <v>7683536</v>
      </c>
      <c r="AE3332" s="2">
        <f>+AD3332*14%</f>
        <v>1075695.04</v>
      </c>
      <c r="AF3332" s="155">
        <f>+AD3332*35%</f>
        <v>2689237.5999999996</v>
      </c>
      <c r="AG3332" s="2">
        <f>+AD3332*F3332</f>
        <v>20745547.200000003</v>
      </c>
      <c r="AH3332" s="2">
        <f>+AE3332*F3332</f>
        <v>2904376.6080000005</v>
      </c>
      <c r="AI3332" s="2">
        <f>+AF3332*F3332</f>
        <v>7260941.5199999996</v>
      </c>
      <c r="AJ3332" s="2">
        <f>SUM(AG3332:AI3332)</f>
        <v>30910865.328000002</v>
      </c>
      <c r="AK3332" s="2">
        <f>+AD3332*G3332</f>
        <v>16596437.760000002</v>
      </c>
      <c r="AL3332" s="2">
        <f>+AE3332*G3332</f>
        <v>2323501.2864000001</v>
      </c>
      <c r="AM3332" s="2">
        <f>+AF3332*G3332</f>
        <v>5808753.216</v>
      </c>
      <c r="AN3332" s="155">
        <f>SUM(AK3332:AM3332)</f>
        <v>24728692.262400001</v>
      </c>
      <c r="AQ3332" s="145" t="s">
        <v>79</v>
      </c>
      <c r="AU3332" s="8"/>
      <c r="AV3332" s="8"/>
      <c r="AW3332" s="2">
        <f>'[2]BoQ HSYC-Đạt'!AT3332</f>
        <v>8451889.5999999996</v>
      </c>
      <c r="AX3332" s="8">
        <f>F3332*AW3332</f>
        <v>22820101.920000002</v>
      </c>
      <c r="AY3332" s="8">
        <f>IF(AQ3332="CT",7%,5%)*AX3332</f>
        <v>1141005.0960000001</v>
      </c>
      <c r="AZ3332" s="8">
        <f>AX3332*2%</f>
        <v>456402.03840000002</v>
      </c>
      <c r="BA3332" s="8">
        <f>IF(BB3332&gt;0,0,AX3332*5%)</f>
        <v>1141005.0960000001</v>
      </c>
      <c r="BB3332" s="8"/>
      <c r="BC3332" s="8">
        <f>+AX3332+AY3332+AZ3332+BA3332+BB3332</f>
        <v>25558514.150400005</v>
      </c>
      <c r="BD3332" s="8">
        <f>AX3332-AT3332</f>
        <v>22820101.920000002</v>
      </c>
      <c r="BE3332" s="2"/>
      <c r="BH3332" s="2"/>
    </row>
    <row r="3333" spans="2:60" ht="17" hidden="1" outlineLevel="2" x14ac:dyDescent="0.2">
      <c r="B3333" s="82">
        <v>4</v>
      </c>
      <c r="C3333" s="144" t="s">
        <v>404</v>
      </c>
      <c r="D3333" s="144"/>
      <c r="E3333" s="82" t="s">
        <v>160</v>
      </c>
      <c r="F3333" s="143">
        <v>0.48</v>
      </c>
      <c r="G3333" s="142">
        <f>'[1]BoQ HSYC'!F3333</f>
        <v>0.48</v>
      </c>
      <c r="H3333" s="185">
        <f>'[1]BoQ HSYC'!G3333</f>
        <v>0</v>
      </c>
      <c r="I3333" s="185">
        <f>'[1]BoQ HSYC'!H3333</f>
        <v>0</v>
      </c>
      <c r="J3333" s="185">
        <f>'[1]BoQ HSYC'!I3333</f>
        <v>0</v>
      </c>
      <c r="K3333" s="48">
        <f>'[1]BoQ HSYC'!J3333</f>
        <v>2366172</v>
      </c>
      <c r="L3333" s="47">
        <f>'[1]BoQ HSYC'!K3333</f>
        <v>2424120</v>
      </c>
      <c r="M3333" s="47">
        <f>'[1]BoQ HSYC'!L3333</f>
        <v>4790292</v>
      </c>
      <c r="N3333" s="183">
        <f>'[1]BoQ HSYC'!M3333</f>
        <v>828160.2</v>
      </c>
      <c r="O3333" s="183">
        <f>'[1]BoQ HSYC'!N3333</f>
        <v>848442</v>
      </c>
      <c r="P3333" s="83">
        <f>'[1]BoQ HSYC'!O3333</f>
        <v>1676602.2</v>
      </c>
      <c r="Q3333" s="47">
        <f>'[1]BoQ HSYC'!P3333</f>
        <v>2299340.1599999997</v>
      </c>
      <c r="R3333" s="132">
        <f>'[1]BoQ HSYC'!Q3333</f>
        <v>804769.05599999998</v>
      </c>
      <c r="S3333" s="83">
        <f>'[1]BoQ HSYC'!R3333</f>
        <v>3104109.2159999995</v>
      </c>
      <c r="T3333" s="48">
        <f>'[1]BoQ HSYC'!S3333</f>
        <v>0</v>
      </c>
      <c r="U3333" s="132">
        <f>'[1]BoQ HSYC'!T3333</f>
        <v>2580500</v>
      </c>
      <c r="V3333" s="132" t="str">
        <f>'[1]BoQ HSYC'!U3333</f>
        <v>BĐG Q2/2026</v>
      </c>
      <c r="W3333" s="132" t="str">
        <f>'[1]BoQ HSYC'!V3333</f>
        <v>BĐG Q2/2026</v>
      </c>
      <c r="X3333" s="44" t="str">
        <f>'[1]BoQ HSYC'!W3333</f>
        <v>ME</v>
      </c>
      <c r="Y3333" s="44"/>
      <c r="Z3333" s="44"/>
      <c r="AA3333" s="44"/>
      <c r="AB3333" s="2">
        <v>6652272.2124406304</v>
      </c>
      <c r="AC3333" s="2">
        <v>3193090.6619715025</v>
      </c>
      <c r="AD3333" s="2">
        <f>+M3333</f>
        <v>4790292</v>
      </c>
      <c r="AE3333" s="2">
        <f>+AD3333*14%</f>
        <v>670640.88000000012</v>
      </c>
      <c r="AF3333" s="155">
        <f>+AD3333*35%</f>
        <v>1676602.2</v>
      </c>
      <c r="AG3333" s="2">
        <f>+AD3333*F3333</f>
        <v>2299340.1599999997</v>
      </c>
      <c r="AH3333" s="2">
        <f>+AE3333*F3333</f>
        <v>321907.62240000005</v>
      </c>
      <c r="AI3333" s="2">
        <f>+AF3333*F3333</f>
        <v>804769.05599999998</v>
      </c>
      <c r="AJ3333" s="2">
        <f>SUM(AG3333:AI3333)</f>
        <v>3426016.8383999998</v>
      </c>
      <c r="AK3333" s="2">
        <f>+AD3333*G3333</f>
        <v>2299340.1599999997</v>
      </c>
      <c r="AL3333" s="2">
        <f>+AE3333*G3333</f>
        <v>321907.62240000005</v>
      </c>
      <c r="AM3333" s="2">
        <f>+AF3333*G3333</f>
        <v>804769.05599999998</v>
      </c>
      <c r="AN3333" s="155">
        <f>SUM(AK3333:AM3333)</f>
        <v>3426016.8383999998</v>
      </c>
      <c r="AQ3333" s="145" t="s">
        <v>79</v>
      </c>
      <c r="AU3333" s="8"/>
      <c r="AV3333" s="8"/>
      <c r="AW3333" s="2">
        <f>'[2]BoQ HSYC-Đạt'!AT3333</f>
        <v>5505082</v>
      </c>
      <c r="AX3333" s="8">
        <f>F3333*AW3333</f>
        <v>2642439.36</v>
      </c>
      <c r="AY3333" s="8">
        <f>IF(AQ3333="CT",7%,5%)*AX3333</f>
        <v>132121.96799999999</v>
      </c>
      <c r="AZ3333" s="8">
        <f>AX3333*2%</f>
        <v>52848.787199999999</v>
      </c>
      <c r="BA3333" s="8">
        <f>IF(BB3333&gt;0,0,AX3333*5%)</f>
        <v>132121.96799999999</v>
      </c>
      <c r="BB3333" s="8"/>
      <c r="BC3333" s="8">
        <f>+AX3333+AY3333+AZ3333+BA3333+BB3333</f>
        <v>2959532.0831999998</v>
      </c>
      <c r="BD3333" s="8">
        <f>AX3333-AT3333</f>
        <v>2642439.36</v>
      </c>
      <c r="BE3333" s="2"/>
      <c r="BH3333" s="2"/>
    </row>
    <row r="3334" spans="2:60" ht="17" hidden="1" outlineLevel="2" x14ac:dyDescent="0.2">
      <c r="B3334" s="82">
        <v>5</v>
      </c>
      <c r="C3334" s="144" t="s">
        <v>403</v>
      </c>
      <c r="D3334" s="144"/>
      <c r="E3334" s="82" t="s">
        <v>160</v>
      </c>
      <c r="F3334" s="143">
        <v>2.15</v>
      </c>
      <c r="G3334" s="142">
        <f>'[1]BoQ HSYC'!F3334</f>
        <v>2.15</v>
      </c>
      <c r="H3334" s="185">
        <f>'[1]BoQ HSYC'!G3334</f>
        <v>0</v>
      </c>
      <c r="I3334" s="185">
        <f>'[1]BoQ HSYC'!H3334</f>
        <v>0</v>
      </c>
      <c r="J3334" s="185">
        <f>'[1]BoQ HSYC'!I3334</f>
        <v>0</v>
      </c>
      <c r="K3334" s="48">
        <f>'[1]BoQ HSYC'!J3334</f>
        <v>1555740</v>
      </c>
      <c r="L3334" s="47">
        <f>'[1]BoQ HSYC'!K3334</f>
        <v>2180880</v>
      </c>
      <c r="M3334" s="47">
        <f>'[1]BoQ HSYC'!L3334</f>
        <v>3736620</v>
      </c>
      <c r="N3334" s="183">
        <f>'[1]BoQ HSYC'!M3334</f>
        <v>544509</v>
      </c>
      <c r="O3334" s="183">
        <f>'[1]BoQ HSYC'!N3334</f>
        <v>763308</v>
      </c>
      <c r="P3334" s="83">
        <f>'[1]BoQ HSYC'!O3334</f>
        <v>1307817</v>
      </c>
      <c r="Q3334" s="47">
        <f>'[1]BoQ HSYC'!P3334</f>
        <v>8033733</v>
      </c>
      <c r="R3334" s="132">
        <f>'[1]BoQ HSYC'!Q3334</f>
        <v>2811806.55</v>
      </c>
      <c r="S3334" s="83">
        <f>'[1]BoQ HSYC'!R3334</f>
        <v>10845539.550000001</v>
      </c>
      <c r="T3334" s="48">
        <f>'[1]BoQ HSYC'!S3334</f>
        <v>0</v>
      </c>
      <c r="U3334" s="132">
        <f>'[1]BoQ HSYC'!T3334</f>
        <v>1677000</v>
      </c>
      <c r="V3334" s="132" t="str">
        <f>'[1]BoQ HSYC'!U3334</f>
        <v>BĐG Q2/2026</v>
      </c>
      <c r="W3334" s="132" t="str">
        <f>'[1]BoQ HSYC'!V3334</f>
        <v>BĐG Q2/2026</v>
      </c>
      <c r="X3334" s="44" t="str">
        <f>'[1]BoQ HSYC'!W3334</f>
        <v>ME</v>
      </c>
      <c r="Y3334" s="44"/>
      <c r="Z3334" s="44"/>
      <c r="AA3334" s="44"/>
      <c r="AB3334" s="2">
        <v>5454002.5422880352</v>
      </c>
      <c r="AC3334" s="2">
        <v>11726105.465919275</v>
      </c>
      <c r="AD3334" s="2">
        <f>+M3334</f>
        <v>3736620</v>
      </c>
      <c r="AE3334" s="2">
        <f>+AD3334*14%</f>
        <v>523126.80000000005</v>
      </c>
      <c r="AF3334" s="155">
        <f>+AD3334*35%</f>
        <v>1307817</v>
      </c>
      <c r="AG3334" s="2">
        <f>+AD3334*F3334</f>
        <v>8033733</v>
      </c>
      <c r="AH3334" s="2">
        <f>+AE3334*F3334</f>
        <v>1124722.6200000001</v>
      </c>
      <c r="AI3334" s="2">
        <f>+AF3334*F3334</f>
        <v>2811806.55</v>
      </c>
      <c r="AJ3334" s="2">
        <f>SUM(AG3334:AI3334)</f>
        <v>11970262.170000002</v>
      </c>
      <c r="AK3334" s="2">
        <f>+AD3334*G3334</f>
        <v>8033733</v>
      </c>
      <c r="AL3334" s="2">
        <f>+AE3334*G3334</f>
        <v>1124722.6200000001</v>
      </c>
      <c r="AM3334" s="2">
        <f>+AF3334*G3334</f>
        <v>2811806.55</v>
      </c>
      <c r="AN3334" s="155">
        <f>SUM(AK3334:AM3334)</f>
        <v>11970262.170000002</v>
      </c>
      <c r="AQ3334" s="145" t="s">
        <v>79</v>
      </c>
      <c r="AU3334" s="8"/>
      <c r="AV3334" s="8"/>
      <c r="AW3334" s="2">
        <f>'[2]BoQ HSYC-Đạt'!AT3334</f>
        <v>4243668</v>
      </c>
      <c r="AX3334" s="8">
        <f>F3334*AW3334</f>
        <v>9123886.1999999993</v>
      </c>
      <c r="AY3334" s="8">
        <f>IF(AQ3334="CT",7%,5%)*AX3334</f>
        <v>456194.31</v>
      </c>
      <c r="AZ3334" s="8">
        <f>AX3334*2%</f>
        <v>182477.72399999999</v>
      </c>
      <c r="BA3334" s="8">
        <f>IF(BB3334&gt;0,0,AX3334*5%)</f>
        <v>456194.31</v>
      </c>
      <c r="BB3334" s="8"/>
      <c r="BC3334" s="8">
        <f>+AX3334+AY3334+AZ3334+BA3334+BB3334</f>
        <v>10218752.544</v>
      </c>
      <c r="BD3334" s="8">
        <f>AX3334-AT3334</f>
        <v>9123886.1999999993</v>
      </c>
      <c r="BE3334" s="2"/>
      <c r="BH3334" s="2"/>
    </row>
    <row r="3335" spans="2:60" ht="34" hidden="1" outlineLevel="2" x14ac:dyDescent="0.2">
      <c r="B3335" s="82">
        <v>6</v>
      </c>
      <c r="C3335" s="144" t="s">
        <v>402</v>
      </c>
      <c r="D3335" s="144"/>
      <c r="E3335" s="82" t="s">
        <v>160</v>
      </c>
      <c r="F3335" s="143">
        <v>3.76</v>
      </c>
      <c r="G3335" s="142">
        <f>'[1]BoQ HSYC'!F3335</f>
        <v>4.88</v>
      </c>
      <c r="H3335" s="185">
        <f>'[1]BoQ HSYC'!G3335</f>
        <v>0</v>
      </c>
      <c r="I3335" s="185">
        <f>'[1]BoQ HSYC'!H3335</f>
        <v>0</v>
      </c>
      <c r="J3335" s="185">
        <f>'[1]BoQ HSYC'!I3335</f>
        <v>0</v>
      </c>
      <c r="K3335" s="48">
        <f>'[1]BoQ HSYC'!J3335</f>
        <v>0</v>
      </c>
      <c r="L3335" s="47">
        <f>'[1]BoQ HSYC'!K3335</f>
        <v>563857.14285714307</v>
      </c>
      <c r="M3335" s="47">
        <f>'[1]BoQ HSYC'!L3335</f>
        <v>563857.14285714307</v>
      </c>
      <c r="N3335" s="183">
        <f>'[1]BoQ HSYC'!M3335</f>
        <v>0</v>
      </c>
      <c r="O3335" s="183">
        <f>'[1]BoQ HSYC'!N3335</f>
        <v>197350.00000000006</v>
      </c>
      <c r="P3335" s="83">
        <f>'[1]BoQ HSYC'!O3335</f>
        <v>197350.00000000006</v>
      </c>
      <c r="Q3335" s="47">
        <f>'[1]BoQ HSYC'!P3335</f>
        <v>2751622.8571428582</v>
      </c>
      <c r="R3335" s="132">
        <f>'[1]BoQ HSYC'!Q3335</f>
        <v>963068.00000000023</v>
      </c>
      <c r="S3335" s="83">
        <f>'[1]BoQ HSYC'!R3335</f>
        <v>3714690.8571428582</v>
      </c>
      <c r="T3335" s="48">
        <f>'[1]BoQ HSYC'!S3335</f>
        <v>0</v>
      </c>
      <c r="U3335" s="132">
        <f>'[1]BoQ HSYC'!T3335</f>
        <v>0</v>
      </c>
      <c r="V3335" s="132" t="str">
        <f>'[1]BoQ HSYC'!U3335</f>
        <v>BĐG Q2/2026</v>
      </c>
      <c r="W3335" s="132" t="str">
        <f>'[1]BoQ HSYC'!V3335</f>
        <v>BĐG Q2/2026</v>
      </c>
      <c r="X3335" s="44" t="str">
        <f>'[1]BoQ HSYC'!W3335</f>
        <v>ME</v>
      </c>
      <c r="Y3335" s="44"/>
      <c r="Z3335" s="44"/>
      <c r="AA3335" s="44"/>
      <c r="AB3335" s="2">
        <v>876049.22632352391</v>
      </c>
      <c r="AC3335" s="2">
        <v>3293945.0909764497</v>
      </c>
      <c r="AD3335" s="2">
        <f>+M3335</f>
        <v>563857.14285714307</v>
      </c>
      <c r="AE3335" s="2">
        <f>+AD3335*14%</f>
        <v>78940.000000000044</v>
      </c>
      <c r="AF3335" s="155">
        <f>+AD3335*35%</f>
        <v>197350.00000000006</v>
      </c>
      <c r="AG3335" s="2">
        <f>+AD3335*F3335</f>
        <v>2120102.8571428577</v>
      </c>
      <c r="AH3335" s="2">
        <f>+AE3335*F3335</f>
        <v>296814.40000000014</v>
      </c>
      <c r="AI3335" s="2">
        <f>+AF3335*F3335</f>
        <v>742036.00000000023</v>
      </c>
      <c r="AJ3335" s="2">
        <f>SUM(AG3335:AI3335)</f>
        <v>3158953.2571428576</v>
      </c>
      <c r="AK3335" s="2">
        <f>+AD3335*G3335</f>
        <v>2751622.8571428582</v>
      </c>
      <c r="AL3335" s="2">
        <f>+AE3335*G3335</f>
        <v>385227.20000000019</v>
      </c>
      <c r="AM3335" s="2">
        <f>+AF3335*G3335</f>
        <v>963068.00000000023</v>
      </c>
      <c r="AN3335" s="155">
        <f>SUM(AK3335:AM3335)</f>
        <v>4099918.0571428584</v>
      </c>
      <c r="AQ3335" s="145" t="s">
        <v>79</v>
      </c>
      <c r="AU3335" s="8"/>
      <c r="AV3335" s="8"/>
      <c r="AW3335" s="2">
        <f>'[2]BoQ HSYC-Đạt'!AT3335</f>
        <v>620242.85714285739</v>
      </c>
      <c r="AX3335" s="8">
        <f>F3335*AW3335</f>
        <v>2332113.1428571437</v>
      </c>
      <c r="AY3335" s="8">
        <f>IF(AQ3335="CT",7%,5%)*AX3335</f>
        <v>116605.65714285719</v>
      </c>
      <c r="AZ3335" s="8">
        <f>AX3335*2%</f>
        <v>46642.262857142872</v>
      </c>
      <c r="BA3335" s="8">
        <f>IF(BB3335&gt;0,0,AX3335*5%)</f>
        <v>116605.65714285719</v>
      </c>
      <c r="BB3335" s="8"/>
      <c r="BC3335" s="8">
        <f>+AX3335+AY3335+AZ3335+BA3335+BB3335</f>
        <v>2611966.7200000007</v>
      </c>
      <c r="BD3335" s="8">
        <f>AX3335-AT3335</f>
        <v>2332113.1428571437</v>
      </c>
      <c r="BE3335" s="2"/>
      <c r="BH3335" s="2"/>
    </row>
    <row r="3336" spans="2:60" ht="34" hidden="1" outlineLevel="2" x14ac:dyDescent="0.2">
      <c r="B3336" s="82">
        <v>7</v>
      </c>
      <c r="C3336" s="144" t="s">
        <v>401</v>
      </c>
      <c r="D3336" s="144"/>
      <c r="E3336" s="82" t="s">
        <v>160</v>
      </c>
      <c r="F3336" s="143">
        <v>3.1</v>
      </c>
      <c r="G3336" s="142">
        <f>'[1]BoQ HSYC'!F3336</f>
        <v>3.1</v>
      </c>
      <c r="H3336" s="185">
        <f>'[1]BoQ HSYC'!G3336</f>
        <v>0</v>
      </c>
      <c r="I3336" s="185">
        <f>'[1]BoQ HSYC'!H3336</f>
        <v>0</v>
      </c>
      <c r="J3336" s="185">
        <f>'[1]BoQ HSYC'!I3336</f>
        <v>0</v>
      </c>
      <c r="K3336" s="48">
        <f>'[1]BoQ HSYC'!J3336</f>
        <v>0</v>
      </c>
      <c r="L3336" s="47">
        <f>'[1]BoQ HSYC'!K3336</f>
        <v>563857.14285714307</v>
      </c>
      <c r="M3336" s="47">
        <f>'[1]BoQ HSYC'!L3336</f>
        <v>563857.14285714307</v>
      </c>
      <c r="N3336" s="183">
        <f>'[1]BoQ HSYC'!M3336</f>
        <v>0</v>
      </c>
      <c r="O3336" s="183">
        <f>'[1]BoQ HSYC'!N3336</f>
        <v>197350.00000000006</v>
      </c>
      <c r="P3336" s="83">
        <f>'[1]BoQ HSYC'!O3336</f>
        <v>197350.00000000006</v>
      </c>
      <c r="Q3336" s="47">
        <f>'[1]BoQ HSYC'!P3336</f>
        <v>1747957.1428571437</v>
      </c>
      <c r="R3336" s="132">
        <f>'[1]BoQ HSYC'!Q3336</f>
        <v>611785.00000000023</v>
      </c>
      <c r="S3336" s="83">
        <f>'[1]BoQ HSYC'!R3336</f>
        <v>2359742.1428571437</v>
      </c>
      <c r="T3336" s="48">
        <f>'[1]BoQ HSYC'!S3336</f>
        <v>0</v>
      </c>
      <c r="U3336" s="132">
        <f>'[1]BoQ HSYC'!T3336</f>
        <v>0</v>
      </c>
      <c r="V3336" s="132" t="str">
        <f>'[1]BoQ HSYC'!U3336</f>
        <v>BĐG Q2/2026</v>
      </c>
      <c r="W3336" s="132" t="str">
        <f>'[1]BoQ HSYC'!V3336</f>
        <v>BĐG Q2/2026</v>
      </c>
      <c r="X3336" s="44" t="str">
        <f>'[1]BoQ HSYC'!W3336</f>
        <v>ME</v>
      </c>
      <c r="Y3336" s="44"/>
      <c r="Z3336" s="44"/>
      <c r="AA3336" s="44"/>
      <c r="AB3336" s="2">
        <v>784692.26820046548</v>
      </c>
      <c r="AC3336" s="2">
        <v>2432546.031421443</v>
      </c>
      <c r="AD3336" s="2">
        <f>+M3336</f>
        <v>563857.14285714307</v>
      </c>
      <c r="AE3336" s="2">
        <f>+AD3336*14%</f>
        <v>78940.000000000044</v>
      </c>
      <c r="AF3336" s="155">
        <f>+AD3336*35%</f>
        <v>197350.00000000006</v>
      </c>
      <c r="AG3336" s="2">
        <f>+AD3336*F3336</f>
        <v>1747957.1428571437</v>
      </c>
      <c r="AH3336" s="2">
        <f>+AE3336*F3336</f>
        <v>244714.00000000015</v>
      </c>
      <c r="AI3336" s="2">
        <f>+AF3336*F3336</f>
        <v>611785.00000000023</v>
      </c>
      <c r="AJ3336" s="2">
        <f>SUM(AG3336:AI3336)</f>
        <v>2604456.1428571441</v>
      </c>
      <c r="AK3336" s="2">
        <f>+AD3336*G3336</f>
        <v>1747957.1428571437</v>
      </c>
      <c r="AL3336" s="2">
        <f>+AE3336*G3336</f>
        <v>244714.00000000015</v>
      </c>
      <c r="AM3336" s="2">
        <f>+AF3336*G3336</f>
        <v>611785.00000000023</v>
      </c>
      <c r="AN3336" s="155">
        <f>SUM(AK3336:AM3336)</f>
        <v>2604456.1428571441</v>
      </c>
      <c r="AQ3336" s="145" t="s">
        <v>79</v>
      </c>
      <c r="AU3336" s="8"/>
      <c r="AV3336" s="8"/>
      <c r="AW3336" s="2">
        <f>'[2]BoQ HSYC-Đạt'!AT3336</f>
        <v>620242.85714285739</v>
      </c>
      <c r="AX3336" s="8">
        <f>F3336*AW3336</f>
        <v>1922752.857142858</v>
      </c>
      <c r="AY3336" s="8">
        <f>IF(AQ3336="CT",7%,5%)*AX3336</f>
        <v>96137.642857142899</v>
      </c>
      <c r="AZ3336" s="8">
        <f>AX3336*2%</f>
        <v>38455.057142857164</v>
      </c>
      <c r="BA3336" s="8">
        <f>IF(BB3336&gt;0,0,AX3336*5%)</f>
        <v>96137.642857142899</v>
      </c>
      <c r="BB3336" s="8"/>
      <c r="BC3336" s="8">
        <f>+AX3336+AY3336+AZ3336+BA3336+BB3336</f>
        <v>2153483.2000000011</v>
      </c>
      <c r="BD3336" s="8">
        <f>AX3336-AT3336</f>
        <v>1922752.857142858</v>
      </c>
      <c r="BE3336" s="2"/>
      <c r="BH3336" s="2"/>
    </row>
    <row r="3337" spans="2:60" ht="34" hidden="1" outlineLevel="2" x14ac:dyDescent="0.2">
      <c r="B3337" s="82">
        <v>8</v>
      </c>
      <c r="C3337" s="144" t="s">
        <v>400</v>
      </c>
      <c r="D3337" s="144"/>
      <c r="E3337" s="82" t="s">
        <v>160</v>
      </c>
      <c r="F3337" s="143">
        <v>2.7</v>
      </c>
      <c r="G3337" s="142">
        <f>'[1]BoQ HSYC'!F3337</f>
        <v>2.16</v>
      </c>
      <c r="H3337" s="185">
        <f>'[1]BoQ HSYC'!G3337</f>
        <v>0</v>
      </c>
      <c r="I3337" s="185">
        <f>'[1]BoQ HSYC'!H3337</f>
        <v>0</v>
      </c>
      <c r="J3337" s="185">
        <f>'[1]BoQ HSYC'!I3337</f>
        <v>0</v>
      </c>
      <c r="K3337" s="48">
        <f>'[1]BoQ HSYC'!J3337</f>
        <v>0</v>
      </c>
      <c r="L3337" s="47">
        <f>'[1]BoQ HSYC'!K3337</f>
        <v>376857.14285714296</v>
      </c>
      <c r="M3337" s="47">
        <f>'[1]BoQ HSYC'!L3337</f>
        <v>376857.14285714296</v>
      </c>
      <c r="N3337" s="183">
        <f>'[1]BoQ HSYC'!M3337</f>
        <v>0</v>
      </c>
      <c r="O3337" s="183">
        <f>'[1]BoQ HSYC'!N3337</f>
        <v>131900.00000000003</v>
      </c>
      <c r="P3337" s="83">
        <f>'[1]BoQ HSYC'!O3337</f>
        <v>131900.00000000003</v>
      </c>
      <c r="Q3337" s="47">
        <f>'[1]BoQ HSYC'!P3337</f>
        <v>814011.42857142887</v>
      </c>
      <c r="R3337" s="132">
        <f>'[1]BoQ HSYC'!Q3337</f>
        <v>284904.00000000006</v>
      </c>
      <c r="S3337" s="83">
        <f>'[1]BoQ HSYC'!R3337</f>
        <v>1098915.4285714289</v>
      </c>
      <c r="T3337" s="48">
        <f>'[1]BoQ HSYC'!S3337</f>
        <v>0</v>
      </c>
      <c r="U3337" s="132">
        <f>'[1]BoQ HSYC'!T3337</f>
        <v>0</v>
      </c>
      <c r="V3337" s="132" t="str">
        <f>'[1]BoQ HSYC'!U3337</f>
        <v>BĐG Q2/2026</v>
      </c>
      <c r="W3337" s="132" t="str">
        <f>'[1]BoQ HSYC'!V3337</f>
        <v>BĐG Q2/2026</v>
      </c>
      <c r="X3337" s="44" t="str">
        <f>'[1]BoQ HSYC'!W3337</f>
        <v>ME</v>
      </c>
      <c r="Y3337" s="44"/>
      <c r="Z3337" s="44"/>
      <c r="AA3337" s="44"/>
      <c r="AB3337" s="2">
        <v>718718.85386482906</v>
      </c>
      <c r="AC3337" s="2">
        <v>1940540.9054350385</v>
      </c>
      <c r="AD3337" s="2">
        <f>+M3337</f>
        <v>376857.14285714296</v>
      </c>
      <c r="AE3337" s="2">
        <f>+AD3337*14%</f>
        <v>52760.000000000022</v>
      </c>
      <c r="AF3337" s="155">
        <f>+AD3337*35%</f>
        <v>131900.00000000003</v>
      </c>
      <c r="AG3337" s="2">
        <f>+AD3337*F3337</f>
        <v>1017514.285714286</v>
      </c>
      <c r="AH3337" s="2">
        <f>+AE3337*F3337</f>
        <v>142452.00000000006</v>
      </c>
      <c r="AI3337" s="2">
        <f>+AF3337*F3337</f>
        <v>356130.00000000012</v>
      </c>
      <c r="AJ3337" s="2">
        <f>SUM(AG3337:AI3337)</f>
        <v>1516096.2857142864</v>
      </c>
      <c r="AK3337" s="2">
        <f>+AD3337*G3337</f>
        <v>814011.42857142887</v>
      </c>
      <c r="AL3337" s="2">
        <f>+AE3337*G3337</f>
        <v>113961.60000000005</v>
      </c>
      <c r="AM3337" s="2">
        <f>+AF3337*G3337</f>
        <v>284904.00000000006</v>
      </c>
      <c r="AN3337" s="155">
        <f>SUM(AK3337:AM3337)</f>
        <v>1212877.028571429</v>
      </c>
      <c r="AQ3337" s="145" t="s">
        <v>79</v>
      </c>
      <c r="AU3337" s="8"/>
      <c r="AV3337" s="8"/>
      <c r="AW3337" s="2">
        <f>'[2]BoQ HSYC-Đạt'!AT3337</f>
        <v>414542.85714285728</v>
      </c>
      <c r="AX3337" s="8">
        <f>F3337*AW3337</f>
        <v>1119265.7142857148</v>
      </c>
      <c r="AY3337" s="8">
        <f>IF(AQ3337="CT",7%,5%)*AX3337</f>
        <v>55963.285714285739</v>
      </c>
      <c r="AZ3337" s="8">
        <f>AX3337*2%</f>
        <v>22385.314285714296</v>
      </c>
      <c r="BA3337" s="8">
        <f>IF(BB3337&gt;0,0,AX3337*5%)</f>
        <v>55963.285714285739</v>
      </c>
      <c r="BB3337" s="8"/>
      <c r="BC3337" s="8">
        <f>+AX3337+AY3337+AZ3337+BA3337+BB3337</f>
        <v>1253577.6000000003</v>
      </c>
      <c r="BD3337" s="8">
        <f>AX3337-AT3337</f>
        <v>1119265.7142857148</v>
      </c>
      <c r="BE3337" s="2"/>
      <c r="BH3337" s="2"/>
    </row>
    <row r="3338" spans="2:60" ht="34" hidden="1" outlineLevel="2" x14ac:dyDescent="0.2">
      <c r="B3338" s="82">
        <v>9</v>
      </c>
      <c r="C3338" s="144" t="s">
        <v>399</v>
      </c>
      <c r="D3338" s="144"/>
      <c r="E3338" s="82" t="s">
        <v>160</v>
      </c>
      <c r="F3338" s="143">
        <v>0.48</v>
      </c>
      <c r="G3338" s="142">
        <f>'[1]BoQ HSYC'!F3338</f>
        <v>0.48</v>
      </c>
      <c r="H3338" s="185">
        <f>'[1]BoQ HSYC'!G3338</f>
        <v>0</v>
      </c>
      <c r="I3338" s="185">
        <f>'[1]BoQ HSYC'!H3338</f>
        <v>0</v>
      </c>
      <c r="J3338" s="185">
        <f>'[1]BoQ HSYC'!I3338</f>
        <v>0</v>
      </c>
      <c r="K3338" s="48">
        <f>'[1]BoQ HSYC'!J3338</f>
        <v>0</v>
      </c>
      <c r="L3338" s="47">
        <f>'[1]BoQ HSYC'!K3338</f>
        <v>376857.14285714296</v>
      </c>
      <c r="M3338" s="47">
        <f>'[1]BoQ HSYC'!L3338</f>
        <v>376857.14285714296</v>
      </c>
      <c r="N3338" s="183">
        <f>'[1]BoQ HSYC'!M3338</f>
        <v>0</v>
      </c>
      <c r="O3338" s="183">
        <f>'[1]BoQ HSYC'!N3338</f>
        <v>131900.00000000003</v>
      </c>
      <c r="P3338" s="83">
        <f>'[1]BoQ HSYC'!O3338</f>
        <v>131900.00000000003</v>
      </c>
      <c r="Q3338" s="47">
        <f>'[1]BoQ HSYC'!P3338</f>
        <v>180891.42857142861</v>
      </c>
      <c r="R3338" s="132">
        <f>'[1]BoQ HSYC'!Q3338</f>
        <v>63312.000000000015</v>
      </c>
      <c r="S3338" s="83">
        <f>'[1]BoQ HSYC'!R3338</f>
        <v>244203.42857142864</v>
      </c>
      <c r="T3338" s="48">
        <f>'[1]BoQ HSYC'!S3338</f>
        <v>0</v>
      </c>
      <c r="U3338" s="132">
        <f>'[1]BoQ HSYC'!T3338</f>
        <v>0</v>
      </c>
      <c r="V3338" s="132" t="str">
        <f>'[1]BoQ HSYC'!U3338</f>
        <v>BĐG Q2/2026</v>
      </c>
      <c r="W3338" s="132" t="str">
        <f>'[1]BoQ HSYC'!V3338</f>
        <v>BĐG Q2/2026</v>
      </c>
      <c r="X3338" s="44" t="str">
        <f>'[1]BoQ HSYC'!W3338</f>
        <v>ME</v>
      </c>
      <c r="Y3338" s="44"/>
      <c r="Z3338" s="44"/>
      <c r="AA3338" s="44"/>
      <c r="AB3338" s="2">
        <v>674581.92061032297</v>
      </c>
      <c r="AC3338" s="2">
        <v>323799.32189295499</v>
      </c>
      <c r="AD3338" s="2">
        <f>+M3338</f>
        <v>376857.14285714296</v>
      </c>
      <c r="AE3338" s="2">
        <f>+AD3338*14%</f>
        <v>52760.000000000022</v>
      </c>
      <c r="AF3338" s="155">
        <f>+AD3338*35%</f>
        <v>131900.00000000003</v>
      </c>
      <c r="AG3338" s="2">
        <f>+AD3338*F3338</f>
        <v>180891.42857142861</v>
      </c>
      <c r="AH3338" s="2">
        <f>+AE3338*F3338</f>
        <v>25324.80000000001</v>
      </c>
      <c r="AI3338" s="2">
        <f>+AF3338*F3338</f>
        <v>63312.000000000015</v>
      </c>
      <c r="AJ3338" s="2">
        <f>SUM(AG3338:AI3338)</f>
        <v>269528.22857142863</v>
      </c>
      <c r="AK3338" s="2">
        <f>+AD3338*G3338</f>
        <v>180891.42857142861</v>
      </c>
      <c r="AL3338" s="2">
        <f>+AE3338*G3338</f>
        <v>25324.80000000001</v>
      </c>
      <c r="AM3338" s="2">
        <f>+AF3338*G3338</f>
        <v>63312.000000000015</v>
      </c>
      <c r="AN3338" s="155">
        <f>SUM(AK3338:AM3338)</f>
        <v>269528.22857142863</v>
      </c>
      <c r="AQ3338" s="145" t="s">
        <v>79</v>
      </c>
      <c r="AU3338" s="8"/>
      <c r="AV3338" s="8"/>
      <c r="AW3338" s="2">
        <f>'[2]BoQ HSYC-Đạt'!AT3338</f>
        <v>414542.85714285728</v>
      </c>
      <c r="AX3338" s="8">
        <f>F3338*AW3338</f>
        <v>198980.57142857148</v>
      </c>
      <c r="AY3338" s="8">
        <f>IF(AQ3338="CT",7%,5%)*AX3338</f>
        <v>9949.0285714285747</v>
      </c>
      <c r="AZ3338" s="8">
        <f>AX3338*2%</f>
        <v>3979.6114285714298</v>
      </c>
      <c r="BA3338" s="8">
        <f>IF(BB3338&gt;0,0,AX3338*5%)</f>
        <v>9949.0285714285747</v>
      </c>
      <c r="BB3338" s="8"/>
      <c r="BC3338" s="8">
        <f>+AX3338+AY3338+AZ3338+BA3338+BB3338</f>
        <v>222858.24000000008</v>
      </c>
      <c r="BD3338" s="8">
        <f>AX3338-AT3338</f>
        <v>198980.57142857148</v>
      </c>
      <c r="BE3338" s="2"/>
      <c r="BH3338" s="2"/>
    </row>
    <row r="3339" spans="2:60" ht="34" hidden="1" outlineLevel="2" x14ac:dyDescent="0.2">
      <c r="B3339" s="82">
        <v>10</v>
      </c>
      <c r="C3339" s="144" t="s">
        <v>398</v>
      </c>
      <c r="D3339" s="144"/>
      <c r="E3339" s="82" t="s">
        <v>160</v>
      </c>
      <c r="F3339" s="143">
        <v>2.15</v>
      </c>
      <c r="G3339" s="142">
        <f>'[1]BoQ HSYC'!F3339</f>
        <v>2.15</v>
      </c>
      <c r="H3339" s="185">
        <f>'[1]BoQ HSYC'!G3339</f>
        <v>0</v>
      </c>
      <c r="I3339" s="185">
        <f>'[1]BoQ HSYC'!H3339</f>
        <v>0</v>
      </c>
      <c r="J3339" s="185">
        <f>'[1]BoQ HSYC'!I3339</f>
        <v>0</v>
      </c>
      <c r="K3339" s="48">
        <f>'[1]BoQ HSYC'!J3339</f>
        <v>0</v>
      </c>
      <c r="L3339" s="47">
        <f>'[1]BoQ HSYC'!K3339</f>
        <v>376857.14285714296</v>
      </c>
      <c r="M3339" s="47">
        <f>'[1]BoQ HSYC'!L3339</f>
        <v>376857.14285714296</v>
      </c>
      <c r="N3339" s="183">
        <f>'[1]BoQ HSYC'!M3339</f>
        <v>0</v>
      </c>
      <c r="O3339" s="183">
        <f>'[1]BoQ HSYC'!N3339</f>
        <v>131900.00000000003</v>
      </c>
      <c r="P3339" s="83">
        <f>'[1]BoQ HSYC'!O3339</f>
        <v>131900.00000000003</v>
      </c>
      <c r="Q3339" s="47">
        <f>'[1]BoQ HSYC'!P3339</f>
        <v>810242.85714285728</v>
      </c>
      <c r="R3339" s="132">
        <f>'[1]BoQ HSYC'!Q3339</f>
        <v>283585.00000000006</v>
      </c>
      <c r="S3339" s="83">
        <f>'[1]BoQ HSYC'!R3339</f>
        <v>1093827.8571428573</v>
      </c>
      <c r="T3339" s="48">
        <f>'[1]BoQ HSYC'!S3339</f>
        <v>0</v>
      </c>
      <c r="U3339" s="132">
        <f>'[1]BoQ HSYC'!T3339</f>
        <v>0</v>
      </c>
      <c r="V3339" s="132" t="str">
        <f>'[1]BoQ HSYC'!U3339</f>
        <v>BĐG Q2/2026</v>
      </c>
      <c r="W3339" s="132" t="str">
        <f>'[1]BoQ HSYC'!V3339</f>
        <v>BĐG Q2/2026</v>
      </c>
      <c r="X3339" s="44" t="str">
        <f>'[1]BoQ HSYC'!W3339</f>
        <v>ME</v>
      </c>
      <c r="Y3339" s="44"/>
      <c r="Z3339" s="44"/>
      <c r="AA3339" s="44"/>
      <c r="AB3339" s="2">
        <v>645157.29844065232</v>
      </c>
      <c r="AC3339" s="2">
        <v>1387088.1916474025</v>
      </c>
      <c r="AD3339" s="2">
        <f>+M3339</f>
        <v>376857.14285714296</v>
      </c>
      <c r="AE3339" s="2">
        <f>+AD3339*14%</f>
        <v>52760.000000000022</v>
      </c>
      <c r="AF3339" s="155">
        <f>+AD3339*35%</f>
        <v>131900.00000000003</v>
      </c>
      <c r="AG3339" s="2">
        <f>+AD3339*F3339</f>
        <v>810242.85714285728</v>
      </c>
      <c r="AH3339" s="2">
        <f>+AE3339*F3339</f>
        <v>113434.00000000004</v>
      </c>
      <c r="AI3339" s="2">
        <f>+AF3339*F3339</f>
        <v>283585.00000000006</v>
      </c>
      <c r="AJ3339" s="2">
        <f>SUM(AG3339:AI3339)</f>
        <v>1207261.8571428573</v>
      </c>
      <c r="AK3339" s="2">
        <f>+AD3339*G3339</f>
        <v>810242.85714285728</v>
      </c>
      <c r="AL3339" s="2">
        <f>+AE3339*G3339</f>
        <v>113434.00000000004</v>
      </c>
      <c r="AM3339" s="2">
        <f>+AF3339*G3339</f>
        <v>283585.00000000006</v>
      </c>
      <c r="AN3339" s="155">
        <f>SUM(AK3339:AM3339)</f>
        <v>1207261.8571428573</v>
      </c>
      <c r="AQ3339" s="145" t="s">
        <v>79</v>
      </c>
      <c r="AU3339" s="8"/>
      <c r="AV3339" s="8"/>
      <c r="AW3339" s="2">
        <f>'[2]BoQ HSYC-Đạt'!AT3339</f>
        <v>414542.85714285728</v>
      </c>
      <c r="AX3339" s="8">
        <f>F3339*AW3339</f>
        <v>891267.14285714307</v>
      </c>
      <c r="AY3339" s="8">
        <f>IF(AQ3339="CT",7%,5%)*AX3339</f>
        <v>44563.357142857159</v>
      </c>
      <c r="AZ3339" s="8">
        <f>AX3339*2%</f>
        <v>17825.342857142863</v>
      </c>
      <c r="BA3339" s="8">
        <f>IF(BB3339&gt;0,0,AX3339*5%)</f>
        <v>44563.357142857159</v>
      </c>
      <c r="BB3339" s="8"/>
      <c r="BC3339" s="8">
        <f>+AX3339+AY3339+AZ3339+BA3339+BB3339</f>
        <v>998219.2000000003</v>
      </c>
      <c r="BD3339" s="8">
        <f>AX3339-AT3339</f>
        <v>891267.14285714307</v>
      </c>
      <c r="BE3339" s="2"/>
      <c r="BH3339" s="2"/>
    </row>
    <row r="3340" spans="2:60" ht="34" hidden="1" outlineLevel="2" x14ac:dyDescent="0.2">
      <c r="B3340" s="82"/>
      <c r="C3340" s="144" t="s">
        <v>397</v>
      </c>
      <c r="D3340" s="144"/>
      <c r="E3340" s="82"/>
      <c r="F3340" s="143"/>
      <c r="G3340" s="142">
        <f>'[1]BoQ HSYC'!F3340</f>
        <v>0</v>
      </c>
      <c r="H3340" s="185">
        <f>'[1]BoQ HSYC'!G3340</f>
        <v>0</v>
      </c>
      <c r="I3340" s="185">
        <f>'[1]BoQ HSYC'!H3340</f>
        <v>0</v>
      </c>
      <c r="J3340" s="185">
        <f>'[1]BoQ HSYC'!I3340</f>
        <v>0</v>
      </c>
      <c r="K3340" s="48">
        <f>'[1]BoQ HSYC'!J3340</f>
        <v>0</v>
      </c>
      <c r="L3340" s="47">
        <f>'[1]BoQ HSYC'!K3340</f>
        <v>0</v>
      </c>
      <c r="M3340" s="47">
        <f>'[1]BoQ HSYC'!L3340</f>
        <v>0</v>
      </c>
      <c r="N3340" s="183">
        <f>'[1]BoQ HSYC'!M3340</f>
        <v>0</v>
      </c>
      <c r="O3340" s="183">
        <f>'[1]BoQ HSYC'!N3340</f>
        <v>0</v>
      </c>
      <c r="P3340" s="83">
        <f>'[1]BoQ HSYC'!O3340</f>
        <v>0</v>
      </c>
      <c r="Q3340" s="47">
        <f>'[1]BoQ HSYC'!P3340</f>
        <v>0</v>
      </c>
      <c r="R3340" s="132">
        <f>'[1]BoQ HSYC'!Q3340</f>
        <v>0</v>
      </c>
      <c r="S3340" s="83">
        <f>'[1]BoQ HSYC'!R3340</f>
        <v>0</v>
      </c>
      <c r="T3340" s="48">
        <f>'[1]BoQ HSYC'!S3340</f>
        <v>0</v>
      </c>
      <c r="U3340" s="132">
        <f>'[1]BoQ HSYC'!T3340</f>
        <v>0</v>
      </c>
      <c r="V3340" s="132" t="str">
        <f>'[1]BoQ HSYC'!U3340</f>
        <v>VT: HĐK, NC:BĐG Q2/2026</v>
      </c>
      <c r="W3340" s="132" t="str">
        <f>'[1]BoQ HSYC'!V3340</f>
        <v>VT: HĐK, NC:BĐG Q2/2026</v>
      </c>
      <c r="X3340" s="44" t="str">
        <f>'[1]BoQ HSYC'!W3340</f>
        <v>ME</v>
      </c>
      <c r="Y3340" s="44"/>
      <c r="Z3340" s="44"/>
      <c r="AA3340" s="44"/>
      <c r="AB3340" s="2">
        <v>0</v>
      </c>
      <c r="AC3340" s="2">
        <v>0</v>
      </c>
      <c r="AD3340" s="2">
        <f>+M3340</f>
        <v>0</v>
      </c>
      <c r="AE3340" s="2">
        <f>+AD3340*14%</f>
        <v>0</v>
      </c>
      <c r="AF3340" s="155">
        <f>+AD3340*35%</f>
        <v>0</v>
      </c>
      <c r="AG3340" s="2">
        <f>+AD3340*F3340</f>
        <v>0</v>
      </c>
      <c r="AH3340" s="2">
        <f>+AE3340*F3340</f>
        <v>0</v>
      </c>
      <c r="AI3340" s="2">
        <f>+AF3340*F3340</f>
        <v>0</v>
      </c>
      <c r="AJ3340" s="2">
        <f>SUM(AG3340:AI3340)</f>
        <v>0</v>
      </c>
      <c r="AK3340" s="2">
        <f>+AD3340*G3340</f>
        <v>0</v>
      </c>
      <c r="AL3340" s="2">
        <f>+AE3340*G3340</f>
        <v>0</v>
      </c>
      <c r="AM3340" s="2">
        <f>+AF3340*G3340</f>
        <v>0</v>
      </c>
      <c r="AN3340" s="155">
        <f>SUM(AK3340:AM3340)</f>
        <v>0</v>
      </c>
      <c r="AQ3340" s="145" t="s">
        <v>79</v>
      </c>
      <c r="AU3340" s="8"/>
      <c r="AV3340" s="8"/>
      <c r="AW3340" s="2">
        <f>'[2]BoQ HSYC-Đạt'!AT3340</f>
        <v>0</v>
      </c>
      <c r="AX3340" s="8">
        <f>F3340*AW3340</f>
        <v>0</v>
      </c>
      <c r="AY3340" s="8">
        <f>IF(AQ3340="CT",7%,5%)*AX3340</f>
        <v>0</v>
      </c>
      <c r="AZ3340" s="8">
        <f>AX3340*2%</f>
        <v>0</v>
      </c>
      <c r="BA3340" s="8">
        <f>IF(BB3340&gt;0,0,AX3340*5%)</f>
        <v>0</v>
      </c>
      <c r="BB3340" s="8"/>
      <c r="BC3340" s="8">
        <f>+AX3340+AY3340+AZ3340+BA3340+BB3340</f>
        <v>0</v>
      </c>
      <c r="BD3340" s="8">
        <f>AX3340-AT3340</f>
        <v>0</v>
      </c>
      <c r="BE3340" s="2"/>
      <c r="BH3340" s="2"/>
    </row>
    <row r="3341" spans="2:60" ht="17" hidden="1" outlineLevel="2" x14ac:dyDescent="0.2">
      <c r="B3341" s="82">
        <v>23</v>
      </c>
      <c r="C3341" s="144" t="s">
        <v>396</v>
      </c>
      <c r="D3341" s="144"/>
      <c r="E3341" s="82" t="s">
        <v>378</v>
      </c>
      <c r="F3341" s="143">
        <v>2</v>
      </c>
      <c r="G3341" s="142">
        <f>'[1]BoQ HSYC'!F3341</f>
        <v>2</v>
      </c>
      <c r="H3341" s="185">
        <f>'[1]BoQ HSYC'!G3341</f>
        <v>0</v>
      </c>
      <c r="I3341" s="185">
        <f>'[1]BoQ HSYC'!H3341</f>
        <v>0</v>
      </c>
      <c r="J3341" s="185">
        <f>'[1]BoQ HSYC'!I3341</f>
        <v>0</v>
      </c>
      <c r="K3341" s="48">
        <f>'[1]BoQ HSYC'!J3341</f>
        <v>876000</v>
      </c>
      <c r="L3341" s="47">
        <f>'[1]BoQ HSYC'!K3341</f>
        <v>88304</v>
      </c>
      <c r="M3341" s="47">
        <f>'[1]BoQ HSYC'!L3341</f>
        <v>964304</v>
      </c>
      <c r="N3341" s="183">
        <f>'[1]BoQ HSYC'!M3341</f>
        <v>0</v>
      </c>
      <c r="O3341" s="183">
        <f>'[1]BoQ HSYC'!N3341</f>
        <v>30906.399999999998</v>
      </c>
      <c r="P3341" s="83">
        <f>'[1]BoQ HSYC'!O3341</f>
        <v>30906.399999999998</v>
      </c>
      <c r="Q3341" s="47">
        <f>'[1]BoQ HSYC'!P3341</f>
        <v>1928608</v>
      </c>
      <c r="R3341" s="132">
        <f>'[1]BoQ HSYC'!Q3341</f>
        <v>61812.799999999996</v>
      </c>
      <c r="S3341" s="83">
        <f>'[1]BoQ HSYC'!R3341</f>
        <v>1990420.8</v>
      </c>
      <c r="T3341" s="48">
        <f>'[1]BoQ HSYC'!S3341</f>
        <v>0</v>
      </c>
      <c r="U3341" s="132">
        <f>'[1]BoQ HSYC'!T3341</f>
        <v>0</v>
      </c>
      <c r="V3341" s="132">
        <f>'[1]BoQ HSYC'!U3341</f>
        <v>0</v>
      </c>
      <c r="W3341" s="132">
        <f>'[1]BoQ HSYC'!V3341</f>
        <v>0</v>
      </c>
      <c r="X3341" s="44" t="str">
        <f>'[1]BoQ HSYC'!W3341</f>
        <v>ME</v>
      </c>
      <c r="Y3341" s="44"/>
      <c r="Z3341" s="44"/>
      <c r="AA3341" s="44"/>
      <c r="AB3341" s="2">
        <v>488959.6273962328</v>
      </c>
      <c r="AC3341" s="2">
        <v>977919.2547924656</v>
      </c>
      <c r="AD3341" s="2">
        <f>+M3341</f>
        <v>964304</v>
      </c>
      <c r="AE3341" s="2">
        <f>+AD3341*14%</f>
        <v>135002.56000000003</v>
      </c>
      <c r="AF3341" s="155">
        <f>+AD3341*35%</f>
        <v>337506.39999999997</v>
      </c>
      <c r="AG3341" s="2">
        <f>+AD3341*F3341</f>
        <v>1928608</v>
      </c>
      <c r="AH3341" s="2">
        <f>+AE3341*F3341</f>
        <v>270005.12000000005</v>
      </c>
      <c r="AI3341" s="2">
        <f>+AF3341*F3341</f>
        <v>675012.79999999993</v>
      </c>
      <c r="AJ3341" s="2">
        <f>SUM(AG3341:AI3341)</f>
        <v>2873625.92</v>
      </c>
      <c r="AK3341" s="2">
        <f>+AD3341*G3341</f>
        <v>1928608</v>
      </c>
      <c r="AL3341" s="2">
        <f>+AE3341*G3341</f>
        <v>270005.12000000005</v>
      </c>
      <c r="AM3341" s="2">
        <f>+AF3341*G3341</f>
        <v>675012.79999999993</v>
      </c>
      <c r="AN3341" s="155">
        <f>SUM(AK3341:AM3341)</f>
        <v>2873625.92</v>
      </c>
      <c r="AQ3341" s="145" t="s">
        <v>79</v>
      </c>
      <c r="AU3341" s="8"/>
      <c r="AV3341" s="8"/>
      <c r="AW3341" s="2">
        <f>'[2]BoQ HSYC-Đạt'!AT3341</f>
        <v>983590.08</v>
      </c>
      <c r="AX3341" s="8">
        <f>F3341*AW3341</f>
        <v>1967180.16</v>
      </c>
      <c r="AY3341" s="8">
        <f>IF(AQ3341="CT",7%,5%)*AX3341</f>
        <v>98359.008000000002</v>
      </c>
      <c r="AZ3341" s="8">
        <f>AX3341*2%</f>
        <v>39343.603199999998</v>
      </c>
      <c r="BA3341" s="8">
        <f>IF(BB3341&gt;0,0,AX3341*5%)</f>
        <v>98359.008000000002</v>
      </c>
      <c r="BB3341" s="8"/>
      <c r="BC3341" s="8">
        <f>+AX3341+AY3341+AZ3341+BA3341+BB3341</f>
        <v>2203241.7791999998</v>
      </c>
      <c r="BD3341" s="8">
        <f>AX3341-AT3341</f>
        <v>1967180.16</v>
      </c>
      <c r="BE3341" s="2"/>
      <c r="BH3341" s="2"/>
    </row>
    <row r="3342" spans="2:60" ht="34" hidden="1" outlineLevel="2" x14ac:dyDescent="0.2">
      <c r="B3342" s="82">
        <v>24</v>
      </c>
      <c r="C3342" s="144" t="s">
        <v>395</v>
      </c>
      <c r="D3342" s="144"/>
      <c r="E3342" s="82" t="s">
        <v>85</v>
      </c>
      <c r="F3342" s="143">
        <v>4</v>
      </c>
      <c r="G3342" s="142">
        <f>'[1]BoQ HSYC'!F3342</f>
        <v>2</v>
      </c>
      <c r="H3342" s="185">
        <f>'[1]BoQ HSYC'!G3342</f>
        <v>0</v>
      </c>
      <c r="I3342" s="185">
        <f>'[1]BoQ HSYC'!H3342</f>
        <v>0</v>
      </c>
      <c r="J3342" s="185">
        <f>'[1]BoQ HSYC'!I3342</f>
        <v>0</v>
      </c>
      <c r="K3342" s="48">
        <f>'[1]BoQ HSYC'!J3342</f>
        <v>2219811</v>
      </c>
      <c r="L3342" s="47">
        <f>'[1]BoQ HSYC'!K3342</f>
        <v>214542.85714285716</v>
      </c>
      <c r="M3342" s="47">
        <f>'[1]BoQ HSYC'!L3342</f>
        <v>2434353.8571428573</v>
      </c>
      <c r="N3342" s="183">
        <f>'[1]BoQ HSYC'!M3342</f>
        <v>0</v>
      </c>
      <c r="O3342" s="183">
        <f>'[1]BoQ HSYC'!N3342</f>
        <v>75090</v>
      </c>
      <c r="P3342" s="83">
        <f>'[1]BoQ HSYC'!O3342</f>
        <v>75090</v>
      </c>
      <c r="Q3342" s="47">
        <f>'[1]BoQ HSYC'!P3342</f>
        <v>4868707.7142857146</v>
      </c>
      <c r="R3342" s="132">
        <f>'[1]BoQ HSYC'!Q3342</f>
        <v>150180</v>
      </c>
      <c r="S3342" s="83">
        <f>'[1]BoQ HSYC'!R3342</f>
        <v>5018887.7142857146</v>
      </c>
      <c r="T3342" s="48">
        <f>'[1]BoQ HSYC'!S3342</f>
        <v>0</v>
      </c>
      <c r="U3342" s="132">
        <f>'[1]BoQ HSYC'!T3342</f>
        <v>0</v>
      </c>
      <c r="V3342" s="132" t="str">
        <f>'[1]BoQ HSYC'!U3342</f>
        <v>VT: HĐK, NC:BĐG Q2/2026</v>
      </c>
      <c r="W3342" s="132" t="str">
        <f>'[1]BoQ HSYC'!V3342</f>
        <v>VT: HĐK, NC:BĐG Q2/2026</v>
      </c>
      <c r="X3342" s="44" t="str">
        <f>'[1]BoQ HSYC'!W3342</f>
        <v>ME</v>
      </c>
      <c r="Y3342" s="44"/>
      <c r="Z3342" s="44"/>
      <c r="AA3342" s="44"/>
      <c r="AB3342" s="2">
        <v>3165090.9446887756</v>
      </c>
      <c r="AC3342" s="2">
        <v>12660363.778755102</v>
      </c>
      <c r="AD3342" s="2">
        <f>+M3342</f>
        <v>2434353.8571428573</v>
      </c>
      <c r="AE3342" s="2">
        <f>+AD3342*14%</f>
        <v>340809.54000000004</v>
      </c>
      <c r="AF3342" s="155">
        <f>+AD3342*35%</f>
        <v>852023.85</v>
      </c>
      <c r="AG3342" s="2">
        <f>+AD3342*F3342</f>
        <v>9737415.4285714291</v>
      </c>
      <c r="AH3342" s="2">
        <f>+AE3342*F3342</f>
        <v>1363238.1600000001</v>
      </c>
      <c r="AI3342" s="2">
        <f>+AF3342*F3342</f>
        <v>3408095.4</v>
      </c>
      <c r="AJ3342" s="2">
        <f>SUM(AG3342:AI3342)</f>
        <v>14508748.98857143</v>
      </c>
      <c r="AK3342" s="2">
        <f>+AD3342*G3342</f>
        <v>4868707.7142857146</v>
      </c>
      <c r="AL3342" s="2">
        <f>+AE3342*G3342</f>
        <v>681619.08000000007</v>
      </c>
      <c r="AM3342" s="2">
        <f>+AF3342*G3342</f>
        <v>1704047.7</v>
      </c>
      <c r="AN3342" s="155">
        <f>SUM(AK3342:AM3342)</f>
        <v>7254374.4942857148</v>
      </c>
      <c r="AQ3342" s="145" t="s">
        <v>79</v>
      </c>
      <c r="AU3342" s="8"/>
      <c r="AV3342" s="8"/>
      <c r="AW3342" s="2">
        <f>'[2]BoQ HSYC-Đạt'!AT3342</f>
        <v>2483040.9342857143</v>
      </c>
      <c r="AX3342" s="8">
        <f>F3342*AW3342</f>
        <v>9932163.7371428572</v>
      </c>
      <c r="AY3342" s="8">
        <f>IF(AQ3342="CT",7%,5%)*AX3342</f>
        <v>496608.18685714289</v>
      </c>
      <c r="AZ3342" s="8">
        <f>AX3342*2%</f>
        <v>198643.27474285715</v>
      </c>
      <c r="BA3342" s="8">
        <f>IF(BB3342&gt;0,0,AX3342*5%)</f>
        <v>496608.18685714289</v>
      </c>
      <c r="BB3342" s="8"/>
      <c r="BC3342" s="8">
        <f>+AX3342+AY3342+AZ3342+BA3342+BB3342</f>
        <v>11124023.385600001</v>
      </c>
      <c r="BD3342" s="8">
        <f>AX3342-AT3342</f>
        <v>9932163.7371428572</v>
      </c>
      <c r="BE3342" s="2"/>
      <c r="BH3342" s="2"/>
    </row>
    <row r="3343" spans="2:60" ht="17" hidden="1" outlineLevel="2" x14ac:dyDescent="0.2">
      <c r="B3343" s="82">
        <v>25</v>
      </c>
      <c r="C3343" s="144" t="s">
        <v>394</v>
      </c>
      <c r="D3343" s="144"/>
      <c r="E3343" s="82" t="s">
        <v>160</v>
      </c>
      <c r="F3343" s="143">
        <v>8.0000000000000002E-3</v>
      </c>
      <c r="G3343" s="142">
        <f>'[1]BoQ HSYC'!F3343</f>
        <v>8.0000000000000002E-3</v>
      </c>
      <c r="H3343" s="185">
        <f>'[1]BoQ HSYC'!G3343</f>
        <v>0</v>
      </c>
      <c r="I3343" s="185">
        <f>'[1]BoQ HSYC'!H3343</f>
        <v>0</v>
      </c>
      <c r="J3343" s="185">
        <f>'[1]BoQ HSYC'!I3343</f>
        <v>0</v>
      </c>
      <c r="K3343" s="48">
        <f>'[1]BoQ HSYC'!J3343</f>
        <v>19978788.451680001</v>
      </c>
      <c r="L3343" s="47">
        <f>'[1]BoQ HSYC'!K3343</f>
        <v>11522857.142857099</v>
      </c>
      <c r="M3343" s="47">
        <f>'[1]BoQ HSYC'!L3343</f>
        <v>31501645.594537102</v>
      </c>
      <c r="N3343" s="183">
        <f>'[1]BoQ HSYC'!M3343</f>
        <v>0</v>
      </c>
      <c r="O3343" s="183">
        <f>'[1]BoQ HSYC'!N3343</f>
        <v>4032999.9999999842</v>
      </c>
      <c r="P3343" s="83">
        <f>'[1]BoQ HSYC'!O3343</f>
        <v>4032999.9999999842</v>
      </c>
      <c r="Q3343" s="47">
        <f>'[1]BoQ HSYC'!P3343</f>
        <v>252013.16475629681</v>
      </c>
      <c r="R3343" s="132">
        <f>'[1]BoQ HSYC'!Q3343</f>
        <v>32263.999999999873</v>
      </c>
      <c r="S3343" s="83">
        <f>'[1]BoQ HSYC'!R3343</f>
        <v>284277.16475629667</v>
      </c>
      <c r="T3343" s="48">
        <f>'[1]BoQ HSYC'!S3343</f>
        <v>0</v>
      </c>
      <c r="U3343" s="132">
        <f>'[1]BoQ HSYC'!T3343</f>
        <v>0</v>
      </c>
      <c r="V3343" s="132">
        <f>'[1]BoQ HSYC'!U3343</f>
        <v>0</v>
      </c>
      <c r="W3343" s="132">
        <f>'[1]BoQ HSYC'!V3343</f>
        <v>0</v>
      </c>
      <c r="X3343" s="44" t="str">
        <f>'[1]BoQ HSYC'!W3343</f>
        <v>ME</v>
      </c>
      <c r="Y3343" s="44"/>
      <c r="Z3343" s="44"/>
      <c r="AA3343" s="44"/>
      <c r="AB3343" s="2">
        <v>27090136.145510957</v>
      </c>
      <c r="AC3343" s="2">
        <v>216721.08916408767</v>
      </c>
      <c r="AD3343" s="2">
        <f>+M3343</f>
        <v>31501645.594537102</v>
      </c>
      <c r="AE3343" s="2">
        <f>+AD3343*14%</f>
        <v>4410230.3832351947</v>
      </c>
      <c r="AF3343" s="155">
        <f>+AD3343*35%</f>
        <v>11025575.958087984</v>
      </c>
      <c r="AG3343" s="2">
        <f>+AD3343*F3343</f>
        <v>252013.16475629681</v>
      </c>
      <c r="AH3343" s="2">
        <f>+AE3343*F3343</f>
        <v>35281.843065881556</v>
      </c>
      <c r="AI3343" s="2">
        <f>+AF3343*F3343</f>
        <v>88204.607664703872</v>
      </c>
      <c r="AJ3343" s="2">
        <f>SUM(AG3343:AI3343)</f>
        <v>375499.61548688222</v>
      </c>
      <c r="AK3343" s="2">
        <f>+AD3343*G3343</f>
        <v>252013.16475629681</v>
      </c>
      <c r="AL3343" s="2">
        <f>+AE3343*G3343</f>
        <v>35281.843065881556</v>
      </c>
      <c r="AM3343" s="2">
        <f>+AF3343*G3343</f>
        <v>88204.607664703872</v>
      </c>
      <c r="AN3343" s="155">
        <f>SUM(AK3343:AM3343)</f>
        <v>375499.61548688222</v>
      </c>
      <c r="AQ3343" s="145" t="s">
        <v>79</v>
      </c>
      <c r="AU3343" s="8"/>
      <c r="AV3343" s="8"/>
      <c r="AW3343" s="2">
        <f>'[2]BoQ HSYC-Đạt'!AT3343</f>
        <v>34651810.153990813</v>
      </c>
      <c r="AX3343" s="8">
        <f>F3343*AW3343</f>
        <v>277214.48123192653</v>
      </c>
      <c r="AY3343" s="8">
        <f>IF(AQ3343="CT",7%,5%)*AX3343</f>
        <v>13860.724061596327</v>
      </c>
      <c r="AZ3343" s="8">
        <f>AX3343*2%</f>
        <v>5544.2896246385308</v>
      </c>
      <c r="BA3343" s="8">
        <f>IF(BB3343&gt;0,0,AX3343*5%)</f>
        <v>13860.724061596327</v>
      </c>
      <c r="BB3343" s="8"/>
      <c r="BC3343" s="8">
        <f>+AX3343+AY3343+AZ3343+BA3343+BB3343</f>
        <v>310480.21897975769</v>
      </c>
      <c r="BD3343" s="8">
        <f>AX3343-AT3343</f>
        <v>277214.48123192653</v>
      </c>
      <c r="BE3343" s="2"/>
      <c r="BH3343" s="2"/>
    </row>
    <row r="3344" spans="2:60" ht="34" hidden="1" outlineLevel="2" x14ac:dyDescent="0.2">
      <c r="B3344" s="82">
        <v>26</v>
      </c>
      <c r="C3344" s="144" t="s">
        <v>393</v>
      </c>
      <c r="D3344" s="144"/>
      <c r="E3344" s="82" t="s">
        <v>85</v>
      </c>
      <c r="F3344" s="143">
        <v>4</v>
      </c>
      <c r="G3344" s="142">
        <f>'[1]BoQ HSYC'!F3344</f>
        <v>2</v>
      </c>
      <c r="H3344" s="185">
        <f>'[1]BoQ HSYC'!G3344</f>
        <v>0</v>
      </c>
      <c r="I3344" s="185">
        <f>'[1]BoQ HSYC'!H3344</f>
        <v>0</v>
      </c>
      <c r="J3344" s="185">
        <f>'[1]BoQ HSYC'!I3344</f>
        <v>0</v>
      </c>
      <c r="K3344" s="48">
        <f>'[1]BoQ HSYC'!J3344</f>
        <v>5272763</v>
      </c>
      <c r="L3344" s="47">
        <f>'[1]BoQ HSYC'!K3344</f>
        <v>300360</v>
      </c>
      <c r="M3344" s="47">
        <f>'[1]BoQ HSYC'!L3344</f>
        <v>5573123</v>
      </c>
      <c r="N3344" s="183">
        <f>'[1]BoQ HSYC'!M3344</f>
        <v>0</v>
      </c>
      <c r="O3344" s="183">
        <f>'[1]BoQ HSYC'!N3344</f>
        <v>105126</v>
      </c>
      <c r="P3344" s="83">
        <f>'[1]BoQ HSYC'!O3344</f>
        <v>105126</v>
      </c>
      <c r="Q3344" s="47">
        <f>'[1]BoQ HSYC'!P3344</f>
        <v>11146246</v>
      </c>
      <c r="R3344" s="132">
        <f>'[1]BoQ HSYC'!Q3344</f>
        <v>210252</v>
      </c>
      <c r="S3344" s="83">
        <f>'[1]BoQ HSYC'!R3344</f>
        <v>11356498</v>
      </c>
      <c r="T3344" s="48">
        <f>'[1]BoQ HSYC'!S3344</f>
        <v>0</v>
      </c>
      <c r="U3344" s="132">
        <f>'[1]BoQ HSYC'!T3344</f>
        <v>0</v>
      </c>
      <c r="V3344" s="132" t="str">
        <f>'[1]BoQ HSYC'!U3344</f>
        <v>VT: HĐK, NC:BĐG Q2/2026</v>
      </c>
      <c r="W3344" s="132" t="str">
        <f>'[1]BoQ HSYC'!V3344</f>
        <v>VT: HĐK, NC:BĐG Q2/2026</v>
      </c>
      <c r="X3344" s="44" t="str">
        <f>'[1]BoQ HSYC'!W3344</f>
        <v>ME</v>
      </c>
      <c r="Y3344" s="44"/>
      <c r="Z3344" s="44"/>
      <c r="AA3344" s="44"/>
      <c r="AB3344" s="2">
        <v>3129752.6797815533</v>
      </c>
      <c r="AC3344" s="2">
        <v>12519010.719126213</v>
      </c>
      <c r="AD3344" s="2">
        <f>+M3344</f>
        <v>5573123</v>
      </c>
      <c r="AE3344" s="2">
        <f>+AD3344*14%</f>
        <v>780237.22000000009</v>
      </c>
      <c r="AF3344" s="155">
        <f>+AD3344*35%</f>
        <v>1950593.0499999998</v>
      </c>
      <c r="AG3344" s="2">
        <f>+AD3344*F3344</f>
        <v>22292492</v>
      </c>
      <c r="AH3344" s="2">
        <f>+AE3344*F3344</f>
        <v>3120948.8800000004</v>
      </c>
      <c r="AI3344" s="2">
        <f>+AF3344*F3344</f>
        <v>7802372.1999999993</v>
      </c>
      <c r="AJ3344" s="2">
        <f>SUM(AG3344:AI3344)</f>
        <v>33215813.079999998</v>
      </c>
      <c r="AK3344" s="2">
        <f>+AD3344*G3344</f>
        <v>11146246</v>
      </c>
      <c r="AL3344" s="2">
        <f>+AE3344*G3344</f>
        <v>1560474.4400000002</v>
      </c>
      <c r="AM3344" s="2">
        <f>+AF3344*G3344</f>
        <v>3901186.0999999996</v>
      </c>
      <c r="AN3344" s="155">
        <f>SUM(AK3344:AM3344)</f>
        <v>16607906.539999999</v>
      </c>
      <c r="AQ3344" s="145" t="s">
        <v>79</v>
      </c>
      <c r="AU3344" s="8"/>
      <c r="AV3344" s="8"/>
      <c r="AW3344" s="2">
        <f>'[2]BoQ HSYC-Đạt'!AT3344</f>
        <v>5684585.46</v>
      </c>
      <c r="AX3344" s="8">
        <f>F3344*AW3344</f>
        <v>22738341.84</v>
      </c>
      <c r="AY3344" s="8">
        <f>IF(AQ3344="CT",7%,5%)*AX3344</f>
        <v>1136917.0919999999</v>
      </c>
      <c r="AZ3344" s="8">
        <f>AX3344*2%</f>
        <v>454766.83679999999</v>
      </c>
      <c r="BA3344" s="8">
        <f>IF(BB3344&gt;0,0,AX3344*5%)</f>
        <v>1136917.0919999999</v>
      </c>
      <c r="BB3344" s="8"/>
      <c r="BC3344" s="8">
        <f>+AX3344+AY3344+AZ3344+BA3344+BB3344</f>
        <v>25466942.860800002</v>
      </c>
      <c r="BD3344" s="8">
        <f>AX3344-AT3344</f>
        <v>22738341.84</v>
      </c>
      <c r="BE3344" s="2"/>
      <c r="BH3344" s="2"/>
    </row>
    <row r="3345" spans="2:60" ht="34" hidden="1" outlineLevel="2" x14ac:dyDescent="0.2">
      <c r="B3345" s="82">
        <v>27</v>
      </c>
      <c r="C3345" s="144" t="s">
        <v>316</v>
      </c>
      <c r="D3345" s="144"/>
      <c r="E3345" s="82" t="s">
        <v>85</v>
      </c>
      <c r="F3345" s="143">
        <v>4</v>
      </c>
      <c r="G3345" s="142">
        <f>'[1]BoQ HSYC'!F3345</f>
        <v>2</v>
      </c>
      <c r="H3345" s="185">
        <f>'[1]BoQ HSYC'!G3345</f>
        <v>0</v>
      </c>
      <c r="I3345" s="185">
        <f>'[1]BoQ HSYC'!H3345</f>
        <v>0</v>
      </c>
      <c r="J3345" s="185">
        <f>'[1]BoQ HSYC'!I3345</f>
        <v>0</v>
      </c>
      <c r="K3345" s="48">
        <f>'[1]BoQ HSYC'!J3345</f>
        <v>2969226</v>
      </c>
      <c r="L3345" s="47">
        <f>'[1]BoQ HSYC'!K3345</f>
        <v>214542.85714285716</v>
      </c>
      <c r="M3345" s="47">
        <f>'[1]BoQ HSYC'!L3345</f>
        <v>3183768.8571428573</v>
      </c>
      <c r="N3345" s="183">
        <f>'[1]BoQ HSYC'!M3345</f>
        <v>0</v>
      </c>
      <c r="O3345" s="183">
        <f>'[1]BoQ HSYC'!N3345</f>
        <v>75090</v>
      </c>
      <c r="P3345" s="83">
        <f>'[1]BoQ HSYC'!O3345</f>
        <v>75090</v>
      </c>
      <c r="Q3345" s="47">
        <f>'[1]BoQ HSYC'!P3345</f>
        <v>6367537.7142857146</v>
      </c>
      <c r="R3345" s="132">
        <f>'[1]BoQ HSYC'!Q3345</f>
        <v>150180</v>
      </c>
      <c r="S3345" s="83">
        <f>'[1]BoQ HSYC'!R3345</f>
        <v>6517717.7142857146</v>
      </c>
      <c r="T3345" s="48">
        <f>'[1]BoQ HSYC'!S3345</f>
        <v>0</v>
      </c>
      <c r="U3345" s="132">
        <f>'[1]BoQ HSYC'!T3345</f>
        <v>0</v>
      </c>
      <c r="V3345" s="132" t="str">
        <f>'[1]BoQ HSYC'!U3345</f>
        <v>VT: HĐK, NC:BĐG Q2/2026</v>
      </c>
      <c r="W3345" s="132" t="str">
        <f>'[1]BoQ HSYC'!V3345</f>
        <v>VT: HĐK, NC:BĐG Q2/2026</v>
      </c>
      <c r="X3345" s="44" t="str">
        <f>'[1]BoQ HSYC'!W3345</f>
        <v>ME</v>
      </c>
      <c r="Y3345" s="44"/>
      <c r="Z3345" s="44"/>
      <c r="AA3345" s="44"/>
      <c r="AB3345" s="2">
        <v>2402942.2394389762</v>
      </c>
      <c r="AC3345" s="2">
        <v>9611768.9577559046</v>
      </c>
      <c r="AD3345" s="2">
        <f>+M3345</f>
        <v>3183768.8571428573</v>
      </c>
      <c r="AE3345" s="2">
        <f>+AD3345*14%</f>
        <v>445727.64000000007</v>
      </c>
      <c r="AF3345" s="155">
        <f>+AD3345*35%</f>
        <v>1114319.0999999999</v>
      </c>
      <c r="AG3345" s="2">
        <f>+AD3345*F3345</f>
        <v>12735075.428571429</v>
      </c>
      <c r="AH3345" s="2">
        <f>+AE3345*F3345</f>
        <v>1782910.5600000003</v>
      </c>
      <c r="AI3345" s="2">
        <f>+AF3345*F3345</f>
        <v>4457276.3999999994</v>
      </c>
      <c r="AJ3345" s="2">
        <f>SUM(AG3345:AI3345)</f>
        <v>18975262.38857143</v>
      </c>
      <c r="AK3345" s="2">
        <f>+AD3345*G3345</f>
        <v>6367537.7142857146</v>
      </c>
      <c r="AL3345" s="2">
        <f>+AE3345*G3345</f>
        <v>891455.28000000014</v>
      </c>
      <c r="AM3345" s="2">
        <f>+AF3345*G3345</f>
        <v>2228638.1999999997</v>
      </c>
      <c r="AN3345" s="155">
        <f>SUM(AK3345:AM3345)</f>
        <v>9487631.194285715</v>
      </c>
      <c r="AQ3345" s="145" t="s">
        <v>79</v>
      </c>
      <c r="AU3345" s="8"/>
      <c r="AV3345" s="8"/>
      <c r="AW3345" s="2">
        <f>'[2]BoQ HSYC-Đạt'!AT3345</f>
        <v>3247444.2342857146</v>
      </c>
      <c r="AX3345" s="8">
        <f>F3345*AW3345</f>
        <v>12989776.937142858</v>
      </c>
      <c r="AY3345" s="8">
        <f>IF(AQ3345="CT",7%,5%)*AX3345</f>
        <v>649488.84685714298</v>
      </c>
      <c r="AZ3345" s="8">
        <f>AX3345*2%</f>
        <v>259795.53874285717</v>
      </c>
      <c r="BA3345" s="8">
        <f>IF(BB3345&gt;0,0,AX3345*5%)</f>
        <v>649488.84685714298</v>
      </c>
      <c r="BB3345" s="8"/>
      <c r="BC3345" s="8">
        <f>+AX3345+AY3345+AZ3345+BA3345+BB3345</f>
        <v>14548550.169600002</v>
      </c>
      <c r="BD3345" s="8">
        <f>AX3345-AT3345</f>
        <v>12989776.937142858</v>
      </c>
      <c r="BE3345" s="2"/>
      <c r="BH3345" s="2"/>
    </row>
    <row r="3346" spans="2:60" ht="34" hidden="1" outlineLevel="2" x14ac:dyDescent="0.2">
      <c r="B3346" s="82">
        <v>28</v>
      </c>
      <c r="C3346" s="144" t="s">
        <v>392</v>
      </c>
      <c r="D3346" s="144"/>
      <c r="E3346" s="82" t="s">
        <v>85</v>
      </c>
      <c r="F3346" s="143">
        <v>4</v>
      </c>
      <c r="G3346" s="142">
        <f>'[1]BoQ HSYC'!F3346</f>
        <v>2</v>
      </c>
      <c r="H3346" s="185">
        <f>'[1]BoQ HSYC'!G3346</f>
        <v>0</v>
      </c>
      <c r="I3346" s="185">
        <f>'[1]BoQ HSYC'!H3346</f>
        <v>0</v>
      </c>
      <c r="J3346" s="185">
        <f>'[1]BoQ HSYC'!I3346</f>
        <v>0</v>
      </c>
      <c r="K3346" s="48">
        <f>'[1]BoQ HSYC'!J3346</f>
        <v>2208773</v>
      </c>
      <c r="L3346" s="47">
        <f>'[1]BoQ HSYC'!K3346</f>
        <v>151528.57142857145</v>
      </c>
      <c r="M3346" s="47">
        <f>'[1]BoQ HSYC'!L3346</f>
        <v>2360301.5714285714</v>
      </c>
      <c r="N3346" s="183">
        <f>'[1]BoQ HSYC'!M3346</f>
        <v>0</v>
      </c>
      <c r="O3346" s="183">
        <f>'[1]BoQ HSYC'!N3346</f>
        <v>53035.000000000007</v>
      </c>
      <c r="P3346" s="83">
        <f>'[1]BoQ HSYC'!O3346</f>
        <v>53035.000000000007</v>
      </c>
      <c r="Q3346" s="47">
        <f>'[1]BoQ HSYC'!P3346</f>
        <v>4720603.1428571427</v>
      </c>
      <c r="R3346" s="132">
        <f>'[1]BoQ HSYC'!Q3346</f>
        <v>106070.00000000001</v>
      </c>
      <c r="S3346" s="83">
        <f>'[1]BoQ HSYC'!R3346</f>
        <v>4826673.1428571427</v>
      </c>
      <c r="T3346" s="48">
        <f>'[1]BoQ HSYC'!S3346</f>
        <v>0</v>
      </c>
      <c r="U3346" s="132">
        <f>'[1]BoQ HSYC'!T3346</f>
        <v>0</v>
      </c>
      <c r="V3346" s="132" t="str">
        <f>'[1]BoQ HSYC'!U3346</f>
        <v>VT: HĐK, NC:BĐG Q2/2026</v>
      </c>
      <c r="W3346" s="132" t="str">
        <f>'[1]BoQ HSYC'!V3346</f>
        <v>VT: HĐK, NC:BĐG Q2/2026</v>
      </c>
      <c r="X3346" s="44" t="str">
        <f>'[1]BoQ HSYC'!W3346</f>
        <v>ME</v>
      </c>
      <c r="Y3346" s="44"/>
      <c r="Z3346" s="44"/>
      <c r="AA3346" s="44"/>
      <c r="AB3346" s="2">
        <v>1769389.56383211</v>
      </c>
      <c r="AC3346" s="2">
        <v>7077558.2553284401</v>
      </c>
      <c r="AD3346" s="2">
        <f>+M3346</f>
        <v>2360301.5714285714</v>
      </c>
      <c r="AE3346" s="2">
        <f>+AD3346*14%</f>
        <v>330442.22000000003</v>
      </c>
      <c r="AF3346" s="155">
        <f>+AD3346*35%</f>
        <v>826105.54999999993</v>
      </c>
      <c r="AG3346" s="2">
        <f>+AD3346*F3346</f>
        <v>9441206.2857142854</v>
      </c>
      <c r="AH3346" s="2">
        <f>+AE3346*F3346</f>
        <v>1321768.8800000001</v>
      </c>
      <c r="AI3346" s="2">
        <f>+AF3346*F3346</f>
        <v>3304422.1999999997</v>
      </c>
      <c r="AJ3346" s="2">
        <f>SUM(AG3346:AI3346)</f>
        <v>14067397.365714286</v>
      </c>
      <c r="AK3346" s="2">
        <f>+AD3346*G3346</f>
        <v>4720603.1428571427</v>
      </c>
      <c r="AL3346" s="2">
        <f>+AE3346*G3346</f>
        <v>660884.44000000006</v>
      </c>
      <c r="AM3346" s="2">
        <f>+AF3346*G3346</f>
        <v>1652211.0999999999</v>
      </c>
      <c r="AN3346" s="155">
        <f>SUM(AK3346:AM3346)</f>
        <v>7033698.6828571428</v>
      </c>
      <c r="AQ3346" s="145" t="s">
        <v>79</v>
      </c>
      <c r="AU3346" s="8"/>
      <c r="AV3346" s="8"/>
      <c r="AW3346" s="2">
        <f>'[2]BoQ HSYC-Đạt'!AT3346</f>
        <v>2407507.6028571427</v>
      </c>
      <c r="AX3346" s="8">
        <f>F3346*AW3346</f>
        <v>9630030.4114285707</v>
      </c>
      <c r="AY3346" s="8">
        <f>IF(AQ3346="CT",7%,5%)*AX3346</f>
        <v>481501.52057142858</v>
      </c>
      <c r="AZ3346" s="8">
        <f>AX3346*2%</f>
        <v>192600.60822857142</v>
      </c>
      <c r="BA3346" s="8">
        <f>IF(BB3346&gt;0,0,AX3346*5%)</f>
        <v>481501.52057142858</v>
      </c>
      <c r="BB3346" s="8"/>
      <c r="BC3346" s="8">
        <f>+AX3346+AY3346+AZ3346+BA3346+BB3346</f>
        <v>10785634.060800001</v>
      </c>
      <c r="BD3346" s="8">
        <f>AX3346-AT3346</f>
        <v>9630030.4114285707</v>
      </c>
      <c r="BE3346" s="2"/>
      <c r="BH3346" s="2"/>
    </row>
    <row r="3347" spans="2:60" ht="34" hidden="1" outlineLevel="2" x14ac:dyDescent="0.2">
      <c r="B3347" s="82">
        <v>29</v>
      </c>
      <c r="C3347" s="144" t="s">
        <v>391</v>
      </c>
      <c r="D3347" s="144"/>
      <c r="E3347" s="82" t="s">
        <v>85</v>
      </c>
      <c r="F3347" s="143">
        <v>4</v>
      </c>
      <c r="G3347" s="142">
        <f>'[1]BoQ HSYC'!F3347</f>
        <v>2</v>
      </c>
      <c r="H3347" s="185">
        <f>'[1]BoQ HSYC'!G3347</f>
        <v>0</v>
      </c>
      <c r="I3347" s="185">
        <f>'[1]BoQ HSYC'!H3347</f>
        <v>0</v>
      </c>
      <c r="J3347" s="185">
        <f>'[1]BoQ HSYC'!I3347</f>
        <v>0</v>
      </c>
      <c r="K3347" s="48">
        <f>'[1]BoQ HSYC'!J3347</f>
        <v>2835893</v>
      </c>
      <c r="L3347" s="47">
        <f>'[1]BoQ HSYC'!K3347</f>
        <v>214542.85714285716</v>
      </c>
      <c r="M3347" s="47">
        <f>'[1]BoQ HSYC'!L3347</f>
        <v>3050435.8571428573</v>
      </c>
      <c r="N3347" s="183">
        <f>'[1]BoQ HSYC'!M3347</f>
        <v>0</v>
      </c>
      <c r="O3347" s="183">
        <f>'[1]BoQ HSYC'!N3347</f>
        <v>75090</v>
      </c>
      <c r="P3347" s="83">
        <f>'[1]BoQ HSYC'!O3347</f>
        <v>75090</v>
      </c>
      <c r="Q3347" s="47">
        <f>'[1]BoQ HSYC'!P3347</f>
        <v>6100871.7142857146</v>
      </c>
      <c r="R3347" s="132">
        <f>'[1]BoQ HSYC'!Q3347</f>
        <v>150180</v>
      </c>
      <c r="S3347" s="83">
        <f>'[1]BoQ HSYC'!R3347</f>
        <v>6251051.7142857146</v>
      </c>
      <c r="T3347" s="48">
        <f>'[1]BoQ HSYC'!S3347</f>
        <v>0</v>
      </c>
      <c r="U3347" s="132">
        <f>'[1]BoQ HSYC'!T3347</f>
        <v>0</v>
      </c>
      <c r="V3347" s="132" t="str">
        <f>'[1]BoQ HSYC'!U3347</f>
        <v>VT: HĐK, NC:BĐG Q2/2026</v>
      </c>
      <c r="W3347" s="132" t="str">
        <f>'[1]BoQ HSYC'!V3347</f>
        <v>VT: HĐK, NC:BĐG Q2/2026</v>
      </c>
      <c r="X3347" s="44" t="str">
        <f>'[1]BoQ HSYC'!W3347</f>
        <v>ME</v>
      </c>
      <c r="Y3347" s="44"/>
      <c r="Z3347" s="44"/>
      <c r="AA3347" s="44"/>
      <c r="AB3347" s="2">
        <v>3861872.2464867323</v>
      </c>
      <c r="AC3347" s="2">
        <v>15447488.985946929</v>
      </c>
      <c r="AD3347" s="2">
        <f>+M3347</f>
        <v>3050435.8571428573</v>
      </c>
      <c r="AE3347" s="2">
        <f>+AD3347*14%</f>
        <v>427061.02000000008</v>
      </c>
      <c r="AF3347" s="155">
        <f>+AD3347*35%</f>
        <v>1067652.55</v>
      </c>
      <c r="AG3347" s="2">
        <f>+AD3347*F3347</f>
        <v>12201743.428571429</v>
      </c>
      <c r="AH3347" s="2">
        <f>+AE3347*F3347</f>
        <v>1708244.0800000003</v>
      </c>
      <c r="AI3347" s="2">
        <f>+AF3347*F3347</f>
        <v>4270610.2</v>
      </c>
      <c r="AJ3347" s="2">
        <f>SUM(AG3347:AI3347)</f>
        <v>18180597.70857143</v>
      </c>
      <c r="AK3347" s="2">
        <f>+AD3347*G3347</f>
        <v>6100871.7142857146</v>
      </c>
      <c r="AL3347" s="2">
        <f>+AE3347*G3347</f>
        <v>854122.04000000015</v>
      </c>
      <c r="AM3347" s="2">
        <f>+AF3347*G3347</f>
        <v>2135305.1</v>
      </c>
      <c r="AN3347" s="155">
        <f>SUM(AK3347:AM3347)</f>
        <v>9090298.8542857151</v>
      </c>
      <c r="AQ3347" s="145" t="s">
        <v>79</v>
      </c>
      <c r="AU3347" s="8"/>
      <c r="AV3347" s="8"/>
      <c r="AW3347" s="2">
        <f>'[2]BoQ HSYC-Đạt'!AT3347</f>
        <v>3111444.5742857144</v>
      </c>
      <c r="AX3347" s="8">
        <f>F3347*AW3347</f>
        <v>12445778.297142858</v>
      </c>
      <c r="AY3347" s="8">
        <f>IF(AQ3347="CT",7%,5%)*AX3347</f>
        <v>622288.91485714295</v>
      </c>
      <c r="AZ3347" s="8">
        <f>AX3347*2%</f>
        <v>248915.56594285715</v>
      </c>
      <c r="BA3347" s="8">
        <f>IF(BB3347&gt;0,0,AX3347*5%)</f>
        <v>622288.91485714295</v>
      </c>
      <c r="BB3347" s="8"/>
      <c r="BC3347" s="8">
        <f>+AX3347+AY3347+AZ3347+BA3347+BB3347</f>
        <v>13939271.692800002</v>
      </c>
      <c r="BD3347" s="8">
        <f>AX3347-AT3347</f>
        <v>12445778.297142858</v>
      </c>
      <c r="BE3347" s="2"/>
      <c r="BH3347" s="2"/>
    </row>
    <row r="3348" spans="2:60" ht="34" hidden="1" outlineLevel="2" x14ac:dyDescent="0.2">
      <c r="B3348" s="82">
        <v>30</v>
      </c>
      <c r="C3348" s="144" t="s">
        <v>206</v>
      </c>
      <c r="D3348" s="144"/>
      <c r="E3348" s="82" t="s">
        <v>104</v>
      </c>
      <c r="F3348" s="143">
        <v>6.26</v>
      </c>
      <c r="G3348" s="142">
        <f>+[2]THKL!F3368</f>
        <v>6.26</v>
      </c>
      <c r="H3348" s="132"/>
      <c r="I3348" s="132"/>
      <c r="J3348" s="132"/>
      <c r="K3348" s="156">
        <f>'[3]BDG (XD)'!$Y$388</f>
        <v>1433393.7777777775</v>
      </c>
      <c r="L3348" s="157">
        <f>'[3]BDG (XD)'!$Z$388</f>
        <v>431932.01549999998</v>
      </c>
      <c r="M3348" s="157">
        <f>SUM(K3348:L3348)</f>
        <v>1865325.7932777775</v>
      </c>
      <c r="N3348" s="83">
        <f>IF(V3348&lt;&gt;"VTC VHm",_xlfn.XLOOKUP(Z3348,$AC$4015:$AC$4035,$AD$4015:$AD$4035,0)*M3348,_xlfn.XLOOKUP(Z3348,$AC$4015:$AC$4035,$AD$4015:$AD$4035,0)*L3348)</f>
        <v>0</v>
      </c>
      <c r="O3348" s="83">
        <f>IF(V3348&lt;&gt;"VTC VHm",_xlfn.XLOOKUP(Z3348,$AC$4015:$AC$4035,$AE$4015:$AE$4035,0)*M3348,_xlfn.XLOOKUP(Z3348,$AC$4015:$AC$4035,$AE$4015:$AE$4035,0)*L3348)</f>
        <v>0</v>
      </c>
      <c r="P3348" s="83">
        <f>SUM(N3348:O3348)</f>
        <v>0</v>
      </c>
      <c r="Q3348" s="157">
        <f>M3348*G3348</f>
        <v>11676939.465918887</v>
      </c>
      <c r="R3348" s="157">
        <f>G3348*P3348</f>
        <v>0</v>
      </c>
      <c r="S3348" s="83">
        <f>SUM(Q3348:R3348)</f>
        <v>11676939.465918887</v>
      </c>
      <c r="T3348" s="156" t="s">
        <v>50</v>
      </c>
      <c r="U3348" s="132"/>
      <c r="V3348" s="132"/>
      <c r="W3348" s="132"/>
      <c r="X3348" s="44" t="s">
        <v>33</v>
      </c>
      <c r="Y3348" s="44"/>
      <c r="Z3348" s="44"/>
      <c r="AA3348" s="44" t="s">
        <v>80</v>
      </c>
      <c r="AB3348" s="2">
        <v>1789382.3848063359</v>
      </c>
      <c r="AC3348" s="2">
        <v>11201533.728887662</v>
      </c>
      <c r="AD3348" s="2">
        <f>+M3348</f>
        <v>1865325.7932777775</v>
      </c>
      <c r="AE3348" s="2">
        <f>+AD3348*14%</f>
        <v>261145.61105888887</v>
      </c>
      <c r="AF3348" s="155">
        <f>+AD3348*35%</f>
        <v>652864.02764722204</v>
      </c>
      <c r="AG3348" s="2">
        <f>+AD3348*F3348</f>
        <v>11676939.465918887</v>
      </c>
      <c r="AH3348" s="2">
        <f>+AE3348*F3348</f>
        <v>1634771.5252286443</v>
      </c>
      <c r="AI3348" s="2">
        <f>+AF3348*F3348</f>
        <v>4086928.8130716099</v>
      </c>
      <c r="AJ3348" s="2">
        <f>SUM(AG3348:AI3348)</f>
        <v>17398639.804219142</v>
      </c>
      <c r="AK3348" s="2">
        <f>+AD3348*G3348</f>
        <v>11676939.465918887</v>
      </c>
      <c r="AL3348" s="2">
        <f>+AE3348*G3348</f>
        <v>1634771.5252286443</v>
      </c>
      <c r="AM3348" s="2">
        <f>+AF3348*G3348</f>
        <v>4086928.8130716099</v>
      </c>
      <c r="AN3348" s="155">
        <f>SUM(AK3348:AM3348)</f>
        <v>17398639.804219142</v>
      </c>
      <c r="AQ3348" s="145" t="s">
        <v>79</v>
      </c>
      <c r="AU3348" s="8">
        <f>+BH3348</f>
        <v>250000</v>
      </c>
      <c r="AV3348" s="8">
        <f>+L3348</f>
        <v>431932.01549999998</v>
      </c>
      <c r="AW3348" s="2">
        <f>+AU3348+AV3348</f>
        <v>681932.01549999998</v>
      </c>
      <c r="AX3348" s="8">
        <f>F3348*AW3348</f>
        <v>4268894.4170300001</v>
      </c>
      <c r="AY3348" s="8">
        <f>IF(AQ3348="CT",7%,5%)*AX3348</f>
        <v>213444.72085150002</v>
      </c>
      <c r="AZ3348" s="8">
        <f>AX3348*2%</f>
        <v>85377.88834060001</v>
      </c>
      <c r="BA3348" s="8">
        <f>IF(BB3348&gt;0,0,AX3348*5%)</f>
        <v>213444.72085150002</v>
      </c>
      <c r="BB3348" s="8"/>
      <c r="BC3348" s="8">
        <f>+AX3348+AY3348+AZ3348+BA3348+BB3348</f>
        <v>4781161.7470735991</v>
      </c>
      <c r="BD3348" s="8">
        <f>AX3348-AT3348</f>
        <v>4268894.4170300001</v>
      </c>
      <c r="BE3348" s="2"/>
      <c r="BH3348" s="2">
        <v>250000</v>
      </c>
    </row>
    <row r="3349" spans="2:60" ht="34" hidden="1" outlineLevel="2" x14ac:dyDescent="0.2">
      <c r="B3349" s="82">
        <v>31</v>
      </c>
      <c r="C3349" s="144" t="s">
        <v>207</v>
      </c>
      <c r="D3349" s="144"/>
      <c r="E3349" s="82" t="s">
        <v>104</v>
      </c>
      <c r="F3349" s="143">
        <v>1.45</v>
      </c>
      <c r="G3349" s="142">
        <f>+[2]THKL!F3369</f>
        <v>1.45</v>
      </c>
      <c r="H3349" s="132"/>
      <c r="I3349" s="132"/>
      <c r="J3349" s="132"/>
      <c r="K3349" s="156">
        <f>'[3]BDG (XD)'!$Y$386</f>
        <v>1333277.7777777775</v>
      </c>
      <c r="L3349" s="157">
        <f>'[3]BDG (XD)'!$Z$386</f>
        <v>463243.58250000002</v>
      </c>
      <c r="M3349" s="157">
        <f>SUM(K3349:L3349)</f>
        <v>1796521.3602777775</v>
      </c>
      <c r="N3349" s="83">
        <f>IF(V3349&lt;&gt;"VTC VHm",_xlfn.XLOOKUP(Z3349,$AC$4015:$AC$4035,$AD$4015:$AD$4035,0)*M3349,_xlfn.XLOOKUP(Z3349,$AC$4015:$AC$4035,$AD$4015:$AD$4035,0)*L3349)</f>
        <v>0</v>
      </c>
      <c r="O3349" s="83">
        <f>IF(V3349&lt;&gt;"VTC VHm",_xlfn.XLOOKUP(Z3349,$AC$4015:$AC$4035,$AE$4015:$AE$4035,0)*M3349,_xlfn.XLOOKUP(Z3349,$AC$4015:$AC$4035,$AE$4015:$AE$4035,0)*L3349)</f>
        <v>0</v>
      </c>
      <c r="P3349" s="83">
        <f>SUM(N3349:O3349)</f>
        <v>0</v>
      </c>
      <c r="Q3349" s="157">
        <f>M3349*G3349</f>
        <v>2604955.9724027775</v>
      </c>
      <c r="R3349" s="157">
        <f>G3349*P3349</f>
        <v>0</v>
      </c>
      <c r="S3349" s="83">
        <f>SUM(Q3349:R3349)</f>
        <v>2604955.9724027775</v>
      </c>
      <c r="T3349" s="156" t="s">
        <v>50</v>
      </c>
      <c r="U3349" s="132"/>
      <c r="V3349" s="132"/>
      <c r="W3349" s="132"/>
      <c r="X3349" s="44" t="s">
        <v>33</v>
      </c>
      <c r="Y3349" s="44"/>
      <c r="Z3349" s="44"/>
      <c r="AA3349" s="44" t="s">
        <v>80</v>
      </c>
      <c r="AB3349" s="2">
        <v>1460313.4603547223</v>
      </c>
      <c r="AC3349" s="2">
        <v>2117454.5175143471</v>
      </c>
      <c r="AD3349" s="2">
        <f>+M3349</f>
        <v>1796521.3602777775</v>
      </c>
      <c r="AE3349" s="2">
        <f>+AD3349*14%</f>
        <v>251512.99043888887</v>
      </c>
      <c r="AF3349" s="155">
        <f>+AD3349*35%</f>
        <v>628782.47609722207</v>
      </c>
      <c r="AG3349" s="2">
        <f>+AD3349*F3349</f>
        <v>2604955.9724027775</v>
      </c>
      <c r="AH3349" s="2">
        <f>+AE3349*F3349</f>
        <v>364693.83613638883</v>
      </c>
      <c r="AI3349" s="2">
        <f>+AF3349*F3349</f>
        <v>911734.59034097195</v>
      </c>
      <c r="AJ3349" s="2">
        <f>SUM(AG3349:AI3349)</f>
        <v>3881384.3988801381</v>
      </c>
      <c r="AK3349" s="2">
        <f>+AD3349*G3349</f>
        <v>2604955.9724027775</v>
      </c>
      <c r="AL3349" s="2">
        <f>+AE3349*G3349</f>
        <v>364693.83613638883</v>
      </c>
      <c r="AM3349" s="2">
        <f>+AF3349*G3349</f>
        <v>911734.59034097195</v>
      </c>
      <c r="AN3349" s="155">
        <f>SUM(AK3349:AM3349)</f>
        <v>3881384.3988801381</v>
      </c>
      <c r="AQ3349" s="145" t="s">
        <v>79</v>
      </c>
      <c r="AU3349" s="8">
        <f>+BH3349</f>
        <v>250000</v>
      </c>
      <c r="AV3349" s="8">
        <f>+L3349</f>
        <v>463243.58250000002</v>
      </c>
      <c r="AW3349" s="2">
        <f>+AU3349+AV3349</f>
        <v>713243.58250000002</v>
      </c>
      <c r="AX3349" s="8">
        <f>F3349*AW3349</f>
        <v>1034203.194625</v>
      </c>
      <c r="AY3349" s="8">
        <f>IF(AQ3349="CT",7%,5%)*AX3349</f>
        <v>51710.159731250002</v>
      </c>
      <c r="AZ3349" s="8">
        <f>AX3349*2%</f>
        <v>20684.063892500002</v>
      </c>
      <c r="BA3349" s="8">
        <f>IF(BB3349&gt;0,0,AX3349*5%)</f>
        <v>51710.159731250002</v>
      </c>
      <c r="BB3349" s="8"/>
      <c r="BC3349" s="8">
        <f>+AX3349+AY3349+AZ3349+BA3349+BB3349</f>
        <v>1158307.5779800001</v>
      </c>
      <c r="BD3349" s="8">
        <f>AX3349-AT3349</f>
        <v>1034203.194625</v>
      </c>
      <c r="BE3349" s="2"/>
      <c r="BH3349" s="2">
        <v>250000</v>
      </c>
    </row>
    <row r="3350" spans="2:60" ht="34" hidden="1" outlineLevel="2" x14ac:dyDescent="0.2">
      <c r="B3350" s="82">
        <v>32</v>
      </c>
      <c r="C3350" s="144" t="s">
        <v>390</v>
      </c>
      <c r="D3350" s="144"/>
      <c r="E3350" s="82" t="s">
        <v>85</v>
      </c>
      <c r="F3350" s="143">
        <v>2</v>
      </c>
      <c r="G3350" s="142">
        <f>'[1]BoQ HSYC'!F3350</f>
        <v>1</v>
      </c>
      <c r="H3350" s="185">
        <f>'[1]BoQ HSYC'!G3350</f>
        <v>0</v>
      </c>
      <c r="I3350" s="185">
        <f>'[1]BoQ HSYC'!H3350</f>
        <v>0</v>
      </c>
      <c r="J3350" s="185">
        <f>'[1]BoQ HSYC'!I3350</f>
        <v>0</v>
      </c>
      <c r="K3350" s="48">
        <f>'[1]BoQ HSYC'!J3350</f>
        <v>2219811</v>
      </c>
      <c r="L3350" s="47">
        <f>'[1]BoQ HSYC'!K3350</f>
        <v>214542.85714285716</v>
      </c>
      <c r="M3350" s="47">
        <f>'[1]BoQ HSYC'!L3350</f>
        <v>2434353.8571428573</v>
      </c>
      <c r="N3350" s="183">
        <f>'[1]BoQ HSYC'!M3350</f>
        <v>0</v>
      </c>
      <c r="O3350" s="183">
        <f>'[1]BoQ HSYC'!N3350</f>
        <v>75090</v>
      </c>
      <c r="P3350" s="83">
        <f>'[1]BoQ HSYC'!O3350</f>
        <v>75090</v>
      </c>
      <c r="Q3350" s="47">
        <f>'[1]BoQ HSYC'!P3350</f>
        <v>2434353.8571428573</v>
      </c>
      <c r="R3350" s="132">
        <f>'[1]BoQ HSYC'!Q3350</f>
        <v>75090</v>
      </c>
      <c r="S3350" s="83">
        <f>'[1]BoQ HSYC'!R3350</f>
        <v>2509443.8571428573</v>
      </c>
      <c r="T3350" s="48">
        <f>'[1]BoQ HSYC'!S3350</f>
        <v>0</v>
      </c>
      <c r="U3350" s="132">
        <f>'[1]BoQ HSYC'!T3350</f>
        <v>0</v>
      </c>
      <c r="V3350" s="132" t="str">
        <f>'[1]BoQ HSYC'!U3350</f>
        <v>VT: HĐK, NC:BĐG Q2/2026</v>
      </c>
      <c r="W3350" s="132" t="str">
        <f>'[1]BoQ HSYC'!V3350</f>
        <v>VT: HĐK, NC:BĐG Q2/2026</v>
      </c>
      <c r="X3350" s="44" t="str">
        <f>'[1]BoQ HSYC'!W3350</f>
        <v>ME</v>
      </c>
      <c r="Y3350" s="44"/>
      <c r="Z3350" s="44"/>
      <c r="AA3350" s="44"/>
      <c r="AB3350" s="2">
        <v>3165090.9446887756</v>
      </c>
      <c r="AC3350" s="2">
        <v>6330181.8893775512</v>
      </c>
      <c r="AD3350" s="2">
        <f>+M3350</f>
        <v>2434353.8571428573</v>
      </c>
      <c r="AE3350" s="2">
        <f>+AD3350*14%</f>
        <v>340809.54000000004</v>
      </c>
      <c r="AF3350" s="155">
        <f>+AD3350*35%</f>
        <v>852023.85</v>
      </c>
      <c r="AG3350" s="2">
        <f>+AD3350*F3350</f>
        <v>4868707.7142857146</v>
      </c>
      <c r="AH3350" s="2">
        <f>+AE3350*F3350</f>
        <v>681619.08000000007</v>
      </c>
      <c r="AI3350" s="2">
        <f>+AF3350*F3350</f>
        <v>1704047.7</v>
      </c>
      <c r="AJ3350" s="2">
        <f>SUM(AG3350:AI3350)</f>
        <v>7254374.4942857148</v>
      </c>
      <c r="AK3350" s="2">
        <f>+AD3350*G3350</f>
        <v>2434353.8571428573</v>
      </c>
      <c r="AL3350" s="2">
        <f>+AE3350*G3350</f>
        <v>340809.54000000004</v>
      </c>
      <c r="AM3350" s="2">
        <f>+AF3350*G3350</f>
        <v>852023.85</v>
      </c>
      <c r="AN3350" s="155">
        <f>SUM(AK3350:AM3350)</f>
        <v>3627187.2471428574</v>
      </c>
      <c r="AQ3350" s="145" t="s">
        <v>79</v>
      </c>
      <c r="AU3350" s="8"/>
      <c r="AV3350" s="8"/>
      <c r="AW3350" s="2">
        <f>'[2]BoQ HSYC-Đạt'!AT3350</f>
        <v>2483040.9342857143</v>
      </c>
      <c r="AX3350" s="8">
        <f>F3350*AW3350</f>
        <v>4966081.8685714286</v>
      </c>
      <c r="AY3350" s="8">
        <f>IF(AQ3350="CT",7%,5%)*AX3350</f>
        <v>248304.09342857145</v>
      </c>
      <c r="AZ3350" s="8">
        <f>AX3350*2%</f>
        <v>99321.637371428573</v>
      </c>
      <c r="BA3350" s="8">
        <f>IF(BB3350&gt;0,0,AX3350*5%)</f>
        <v>248304.09342857145</v>
      </c>
      <c r="BB3350" s="8"/>
      <c r="BC3350" s="8">
        <f>+AX3350+AY3350+AZ3350+BA3350+BB3350</f>
        <v>5562011.6928000003</v>
      </c>
      <c r="BD3350" s="8">
        <f>AX3350-AT3350</f>
        <v>4966081.8685714286</v>
      </c>
      <c r="BE3350" s="2"/>
      <c r="BH3350" s="2"/>
    </row>
    <row r="3351" spans="2:60" ht="34" hidden="1" outlineLevel="2" x14ac:dyDescent="0.2">
      <c r="B3351" s="82">
        <v>33</v>
      </c>
      <c r="C3351" s="144" t="s">
        <v>389</v>
      </c>
      <c r="D3351" s="144"/>
      <c r="E3351" s="82" t="s">
        <v>85</v>
      </c>
      <c r="F3351" s="143">
        <v>1</v>
      </c>
      <c r="G3351" s="142">
        <f>'[1]BoQ HSYC'!F3351</f>
        <v>1</v>
      </c>
      <c r="H3351" s="185">
        <f>'[1]BoQ HSYC'!G3351</f>
        <v>0</v>
      </c>
      <c r="I3351" s="185">
        <f>'[1]BoQ HSYC'!H3351</f>
        <v>0</v>
      </c>
      <c r="J3351" s="185">
        <f>'[1]BoQ HSYC'!I3351</f>
        <v>0</v>
      </c>
      <c r="K3351" s="48">
        <f>'[1]BoQ HSYC'!J3351</f>
        <v>1796191</v>
      </c>
      <c r="L3351" s="47">
        <f>'[1]BoQ HSYC'!K3351</f>
        <v>178785.71428571429</v>
      </c>
      <c r="M3351" s="47">
        <f>'[1]BoQ HSYC'!L3351</f>
        <v>1974976.7142857143</v>
      </c>
      <c r="N3351" s="183">
        <f>'[1]BoQ HSYC'!M3351</f>
        <v>0</v>
      </c>
      <c r="O3351" s="183">
        <f>'[1]BoQ HSYC'!N3351</f>
        <v>62575</v>
      </c>
      <c r="P3351" s="83">
        <f>'[1]BoQ HSYC'!O3351</f>
        <v>62575</v>
      </c>
      <c r="Q3351" s="47">
        <f>'[1]BoQ HSYC'!P3351</f>
        <v>1974976.7142857143</v>
      </c>
      <c r="R3351" s="132">
        <f>'[1]BoQ HSYC'!Q3351</f>
        <v>62575</v>
      </c>
      <c r="S3351" s="83">
        <f>'[1]BoQ HSYC'!R3351</f>
        <v>2037551.7142857143</v>
      </c>
      <c r="T3351" s="48">
        <f>'[1]BoQ HSYC'!S3351</f>
        <v>0</v>
      </c>
      <c r="U3351" s="132">
        <f>'[1]BoQ HSYC'!T3351</f>
        <v>0</v>
      </c>
      <c r="V3351" s="132" t="str">
        <f>'[1]BoQ HSYC'!U3351</f>
        <v>VT: HĐK, NC:BĐG Q2/2026</v>
      </c>
      <c r="W3351" s="132" t="str">
        <f>'[1]BoQ HSYC'!V3351</f>
        <v>VT: HĐK, NC:BĐG Q2/2026</v>
      </c>
      <c r="X3351" s="44" t="str">
        <f>'[1]BoQ HSYC'!W3351</f>
        <v>ME</v>
      </c>
      <c r="Y3351" s="44"/>
      <c r="Z3351" s="44"/>
      <c r="AA3351" s="44"/>
      <c r="AB3351" s="2">
        <v>2456184.1878343574</v>
      </c>
      <c r="AC3351" s="2">
        <v>2456184.1878343574</v>
      </c>
      <c r="AD3351" s="2">
        <f>+M3351</f>
        <v>1974976.7142857143</v>
      </c>
      <c r="AE3351" s="2">
        <f>+AD3351*14%</f>
        <v>276496.74000000005</v>
      </c>
      <c r="AF3351" s="155">
        <f>+AD3351*35%</f>
        <v>691241.85</v>
      </c>
      <c r="AG3351" s="2">
        <f>+AD3351*F3351</f>
        <v>1974976.7142857143</v>
      </c>
      <c r="AH3351" s="2">
        <f>+AE3351*F3351</f>
        <v>276496.74000000005</v>
      </c>
      <c r="AI3351" s="2">
        <f>+AF3351*F3351</f>
        <v>691241.85</v>
      </c>
      <c r="AJ3351" s="2">
        <f>SUM(AG3351:AI3351)</f>
        <v>2942715.3042857144</v>
      </c>
      <c r="AK3351" s="2">
        <f>+AD3351*G3351</f>
        <v>1974976.7142857143</v>
      </c>
      <c r="AL3351" s="2">
        <f>+AE3351*G3351</f>
        <v>276496.74000000005</v>
      </c>
      <c r="AM3351" s="2">
        <f>+AF3351*G3351</f>
        <v>691241.85</v>
      </c>
      <c r="AN3351" s="155">
        <f>SUM(AK3351:AM3351)</f>
        <v>2942715.3042857144</v>
      </c>
      <c r="AQ3351" s="145" t="s">
        <v>79</v>
      </c>
      <c r="AU3351" s="8"/>
      <c r="AV3351" s="8"/>
      <c r="AW3351" s="2">
        <f>'[2]BoQ HSYC-Đạt'!AT3351</f>
        <v>2014476.2485714287</v>
      </c>
      <c r="AX3351" s="8">
        <f>F3351*AW3351</f>
        <v>2014476.2485714287</v>
      </c>
      <c r="AY3351" s="8">
        <f>IF(AQ3351="CT",7%,5%)*AX3351</f>
        <v>100723.81242857144</v>
      </c>
      <c r="AZ3351" s="8">
        <f>AX3351*2%</f>
        <v>40289.524971428575</v>
      </c>
      <c r="BA3351" s="8">
        <f>IF(BB3351&gt;0,0,AX3351*5%)</f>
        <v>100723.81242857144</v>
      </c>
      <c r="BB3351" s="8"/>
      <c r="BC3351" s="8">
        <f>+AX3351+AY3351+AZ3351+BA3351+BB3351</f>
        <v>2256213.3984000003</v>
      </c>
      <c r="BD3351" s="8">
        <f>AX3351-AT3351</f>
        <v>2014476.2485714287</v>
      </c>
      <c r="BE3351" s="2"/>
      <c r="BH3351" s="2"/>
    </row>
    <row r="3352" spans="2:60" ht="34" hidden="1" outlineLevel="2" x14ac:dyDescent="0.2">
      <c r="B3352" s="82">
        <v>34</v>
      </c>
      <c r="C3352" s="144" t="s">
        <v>388</v>
      </c>
      <c r="D3352" s="144"/>
      <c r="E3352" s="82" t="s">
        <v>85</v>
      </c>
      <c r="F3352" s="143">
        <v>3</v>
      </c>
      <c r="G3352" s="142">
        <f>'[1]BoQ HSYC'!F3352</f>
        <v>3</v>
      </c>
      <c r="H3352" s="185">
        <f>'[1]BoQ HSYC'!G3352</f>
        <v>0</v>
      </c>
      <c r="I3352" s="185">
        <f>'[1]BoQ HSYC'!H3352</f>
        <v>0</v>
      </c>
      <c r="J3352" s="185">
        <f>'[1]BoQ HSYC'!I3352</f>
        <v>0</v>
      </c>
      <c r="K3352" s="48">
        <f>'[1]BoQ HSYC'!J3352</f>
        <v>827213</v>
      </c>
      <c r="L3352" s="47">
        <f>'[1]BoQ HSYC'!K3352</f>
        <v>146600</v>
      </c>
      <c r="M3352" s="47">
        <f>'[1]BoQ HSYC'!L3352</f>
        <v>973813</v>
      </c>
      <c r="N3352" s="183">
        <f>'[1]BoQ HSYC'!M3352</f>
        <v>0</v>
      </c>
      <c r="O3352" s="183">
        <f>'[1]BoQ HSYC'!N3352</f>
        <v>51310</v>
      </c>
      <c r="P3352" s="83">
        <f>'[1]BoQ HSYC'!O3352</f>
        <v>51310</v>
      </c>
      <c r="Q3352" s="47">
        <f>'[1]BoQ HSYC'!P3352</f>
        <v>2921439</v>
      </c>
      <c r="R3352" s="132">
        <f>'[1]BoQ HSYC'!Q3352</f>
        <v>153930</v>
      </c>
      <c r="S3352" s="83">
        <f>'[1]BoQ HSYC'!R3352</f>
        <v>3075369</v>
      </c>
      <c r="T3352" s="48">
        <f>'[1]BoQ HSYC'!S3352</f>
        <v>0</v>
      </c>
      <c r="U3352" s="132">
        <f>'[1]BoQ HSYC'!T3352</f>
        <v>0</v>
      </c>
      <c r="V3352" s="132" t="str">
        <f>'[1]BoQ HSYC'!U3352</f>
        <v>VT: HĐK, NC:BĐG Q2/2026</v>
      </c>
      <c r="W3352" s="132" t="str">
        <f>'[1]BoQ HSYC'!V3352</f>
        <v>VT: HĐK, NC:BĐG Q2/2026</v>
      </c>
      <c r="X3352" s="44" t="str">
        <f>'[1]BoQ HSYC'!W3352</f>
        <v>ME</v>
      </c>
      <c r="Y3352" s="44"/>
      <c r="Z3352" s="44"/>
      <c r="AA3352" s="44"/>
      <c r="AB3352" s="2">
        <v>1239967.3538483782</v>
      </c>
      <c r="AC3352" s="2">
        <v>3719902.0615451345</v>
      </c>
      <c r="AD3352" s="2">
        <f>+M3352</f>
        <v>973813</v>
      </c>
      <c r="AE3352" s="2">
        <f>+AD3352*14%</f>
        <v>136333.82</v>
      </c>
      <c r="AF3352" s="155">
        <f>+AD3352*35%</f>
        <v>340834.55</v>
      </c>
      <c r="AG3352" s="2">
        <f>+AD3352*F3352</f>
        <v>2921439</v>
      </c>
      <c r="AH3352" s="2">
        <f>+AE3352*F3352</f>
        <v>409001.46</v>
      </c>
      <c r="AI3352" s="2">
        <f>+AF3352*F3352</f>
        <v>1022503.6499999999</v>
      </c>
      <c r="AJ3352" s="2">
        <f>SUM(AG3352:AI3352)</f>
        <v>4352944.1099999994</v>
      </c>
      <c r="AK3352" s="2">
        <f>+AD3352*G3352</f>
        <v>2921439</v>
      </c>
      <c r="AL3352" s="2">
        <f>+AE3352*G3352</f>
        <v>409001.46</v>
      </c>
      <c r="AM3352" s="2">
        <f>+AF3352*G3352</f>
        <v>1022503.6499999999</v>
      </c>
      <c r="AN3352" s="155">
        <f>SUM(AK3352:AM3352)</f>
        <v>4352944.1099999994</v>
      </c>
      <c r="AQ3352" s="145" t="s">
        <v>79</v>
      </c>
      <c r="AU3352" s="8"/>
      <c r="AV3352" s="8"/>
      <c r="AW3352" s="2">
        <f>'[2]BoQ HSYC-Đạt'!AT3352</f>
        <v>993289.26</v>
      </c>
      <c r="AX3352" s="8">
        <f>F3352*AW3352</f>
        <v>2979867.7800000003</v>
      </c>
      <c r="AY3352" s="8">
        <f>IF(AQ3352="CT",7%,5%)*AX3352</f>
        <v>148993.38900000002</v>
      </c>
      <c r="AZ3352" s="8">
        <f>AX3352*2%</f>
        <v>59597.35560000001</v>
      </c>
      <c r="BA3352" s="8">
        <f>IF(BB3352&gt;0,0,AX3352*5%)</f>
        <v>148993.38900000002</v>
      </c>
      <c r="BB3352" s="8"/>
      <c r="BC3352" s="8">
        <f>+AX3352+AY3352+AZ3352+BA3352+BB3352</f>
        <v>3337451.9136000001</v>
      </c>
      <c r="BD3352" s="8">
        <f>AX3352-AT3352</f>
        <v>2979867.7800000003</v>
      </c>
      <c r="BE3352" s="2"/>
      <c r="BH3352" s="2"/>
    </row>
    <row r="3353" spans="2:60" ht="34" hidden="1" outlineLevel="2" x14ac:dyDescent="0.2">
      <c r="B3353" s="82">
        <v>35</v>
      </c>
      <c r="C3353" s="144" t="s">
        <v>387</v>
      </c>
      <c r="D3353" s="144"/>
      <c r="E3353" s="82" t="s">
        <v>85</v>
      </c>
      <c r="F3353" s="143">
        <v>8</v>
      </c>
      <c r="G3353" s="142">
        <f>'[1]BoQ HSYC'!F3353</f>
        <v>3</v>
      </c>
      <c r="H3353" s="185">
        <f>'[1]BoQ HSYC'!G3353</f>
        <v>0</v>
      </c>
      <c r="I3353" s="185">
        <f>'[1]BoQ HSYC'!H3353</f>
        <v>0</v>
      </c>
      <c r="J3353" s="185">
        <f>'[1]BoQ HSYC'!I3353</f>
        <v>0</v>
      </c>
      <c r="K3353" s="48">
        <f>'[1]BoQ HSYC'!J3353</f>
        <v>559887</v>
      </c>
      <c r="L3353" s="47">
        <f>'[1]BoQ HSYC'!K3353</f>
        <v>75085.71428571429</v>
      </c>
      <c r="M3353" s="47">
        <f>'[1]BoQ HSYC'!L3353</f>
        <v>634972.71428571432</v>
      </c>
      <c r="N3353" s="183">
        <f>'[1]BoQ HSYC'!M3353</f>
        <v>0</v>
      </c>
      <c r="O3353" s="183">
        <f>'[1]BoQ HSYC'!N3353</f>
        <v>26280</v>
      </c>
      <c r="P3353" s="83">
        <f>'[1]BoQ HSYC'!O3353</f>
        <v>26280</v>
      </c>
      <c r="Q3353" s="47">
        <f>'[1]BoQ HSYC'!P3353</f>
        <v>1904918.142857143</v>
      </c>
      <c r="R3353" s="132">
        <f>'[1]BoQ HSYC'!Q3353</f>
        <v>78840</v>
      </c>
      <c r="S3353" s="83">
        <f>'[1]BoQ HSYC'!R3353</f>
        <v>1983758.142857143</v>
      </c>
      <c r="T3353" s="48">
        <f>'[1]BoQ HSYC'!S3353</f>
        <v>0</v>
      </c>
      <c r="U3353" s="132">
        <f>'[1]BoQ HSYC'!T3353</f>
        <v>0</v>
      </c>
      <c r="V3353" s="132" t="str">
        <f>'[1]BoQ HSYC'!U3353</f>
        <v>VT: HĐK, NC:BĐG Q2/2026</v>
      </c>
      <c r="W3353" s="132" t="str">
        <f>'[1]BoQ HSYC'!V3353</f>
        <v>VT: HĐK, NC:BĐG Q2/2026</v>
      </c>
      <c r="X3353" s="44" t="str">
        <f>'[1]BoQ HSYC'!W3353</f>
        <v>ME</v>
      </c>
      <c r="Y3353" s="44"/>
      <c r="Z3353" s="44"/>
      <c r="AA3353" s="44"/>
      <c r="AB3353" s="2">
        <v>873654.4567075714</v>
      </c>
      <c r="AC3353" s="2">
        <v>6989235.6536605712</v>
      </c>
      <c r="AD3353" s="2">
        <f>+M3353</f>
        <v>634972.71428571432</v>
      </c>
      <c r="AE3353" s="2">
        <f>+AD3353*14%</f>
        <v>88896.180000000008</v>
      </c>
      <c r="AF3353" s="155">
        <f>+AD3353*35%</f>
        <v>222240.45</v>
      </c>
      <c r="AG3353" s="2">
        <f>+AD3353*F3353</f>
        <v>5079781.7142857146</v>
      </c>
      <c r="AH3353" s="2">
        <f>+AE3353*F3353</f>
        <v>711169.44000000006</v>
      </c>
      <c r="AI3353" s="2">
        <f>+AF3353*F3353</f>
        <v>1777923.6</v>
      </c>
      <c r="AJ3353" s="2">
        <f>SUM(AG3353:AI3353)</f>
        <v>7568874.7542857155</v>
      </c>
      <c r="AK3353" s="2">
        <f>+AD3353*G3353</f>
        <v>1904918.142857143</v>
      </c>
      <c r="AL3353" s="2">
        <f>+AE3353*G3353</f>
        <v>266688.54000000004</v>
      </c>
      <c r="AM3353" s="2">
        <f>+AF3353*G3353</f>
        <v>666721.35000000009</v>
      </c>
      <c r="AN3353" s="155">
        <f>SUM(AK3353:AM3353)</f>
        <v>2838328.0328571429</v>
      </c>
      <c r="AQ3353" s="145" t="s">
        <v>79</v>
      </c>
      <c r="AU3353" s="8"/>
      <c r="AV3353" s="8"/>
      <c r="AW3353" s="2">
        <f>'[2]BoQ HSYC-Đạt'!AT3353</f>
        <v>647672.16857142863</v>
      </c>
      <c r="AX3353" s="8">
        <f>F3353*AW3353</f>
        <v>5181377.348571429</v>
      </c>
      <c r="AY3353" s="8">
        <f>IF(AQ3353="CT",7%,5%)*AX3353</f>
        <v>259068.86742857145</v>
      </c>
      <c r="AZ3353" s="8">
        <f>AX3353*2%</f>
        <v>103627.54697142859</v>
      </c>
      <c r="BA3353" s="8">
        <f>IF(BB3353&gt;0,0,AX3353*5%)</f>
        <v>259068.86742857145</v>
      </c>
      <c r="BB3353" s="8"/>
      <c r="BC3353" s="8">
        <f>+AX3353+AY3353+AZ3353+BA3353+BB3353</f>
        <v>5803142.6304000001</v>
      </c>
      <c r="BD3353" s="8">
        <f>AX3353-AT3353</f>
        <v>5181377.348571429</v>
      </c>
      <c r="BE3353" s="2"/>
      <c r="BH3353" s="2"/>
    </row>
    <row r="3354" spans="2:60" ht="17" hidden="1" outlineLevel="2" x14ac:dyDescent="0.2">
      <c r="B3354" s="82"/>
      <c r="C3354" s="144" t="s">
        <v>386</v>
      </c>
      <c r="D3354" s="144"/>
      <c r="E3354" s="82"/>
      <c r="F3354" s="143"/>
      <c r="G3354" s="142">
        <f>'[1]BoQ HSYC'!F3354</f>
        <v>0</v>
      </c>
      <c r="H3354" s="185">
        <f>'[1]BoQ HSYC'!G3354</f>
        <v>0</v>
      </c>
      <c r="I3354" s="185">
        <f>'[1]BoQ HSYC'!H3354</f>
        <v>0</v>
      </c>
      <c r="J3354" s="185">
        <f>'[1]BoQ HSYC'!I3354</f>
        <v>0</v>
      </c>
      <c r="K3354" s="48">
        <f>'[1]BoQ HSYC'!J3354</f>
        <v>0</v>
      </c>
      <c r="L3354" s="47">
        <f>'[1]BoQ HSYC'!K3354</f>
        <v>0</v>
      </c>
      <c r="M3354" s="47">
        <f>'[1]BoQ HSYC'!L3354</f>
        <v>0</v>
      </c>
      <c r="N3354" s="183">
        <f>'[1]BoQ HSYC'!M3354</f>
        <v>0</v>
      </c>
      <c r="O3354" s="183">
        <f>'[1]BoQ HSYC'!N3354</f>
        <v>0</v>
      </c>
      <c r="P3354" s="83">
        <f>'[1]BoQ HSYC'!O3354</f>
        <v>0</v>
      </c>
      <c r="Q3354" s="47">
        <f>'[1]BoQ HSYC'!P3354</f>
        <v>0</v>
      </c>
      <c r="R3354" s="132">
        <f>'[1]BoQ HSYC'!Q3354</f>
        <v>0</v>
      </c>
      <c r="S3354" s="83">
        <f>'[1]BoQ HSYC'!R3354</f>
        <v>0</v>
      </c>
      <c r="T3354" s="48">
        <f>'[1]BoQ HSYC'!S3354</f>
        <v>0</v>
      </c>
      <c r="U3354" s="132">
        <f>'[1]BoQ HSYC'!T3354</f>
        <v>0</v>
      </c>
      <c r="V3354" s="132">
        <f>'[1]BoQ HSYC'!U3354</f>
        <v>0</v>
      </c>
      <c r="W3354" s="132">
        <f>'[1]BoQ HSYC'!V3354</f>
        <v>0</v>
      </c>
      <c r="X3354" s="44" t="str">
        <f>'[1]BoQ HSYC'!W3354</f>
        <v>ME</v>
      </c>
      <c r="Y3354" s="44"/>
      <c r="Z3354" s="44"/>
      <c r="AA3354" s="44"/>
      <c r="AB3354" s="2">
        <v>0</v>
      </c>
      <c r="AC3354" s="2">
        <v>0</v>
      </c>
      <c r="AD3354" s="2">
        <f>+M3354</f>
        <v>0</v>
      </c>
      <c r="AE3354" s="2">
        <f>+AD3354*14%</f>
        <v>0</v>
      </c>
      <c r="AF3354" s="155">
        <f>+AD3354*35%</f>
        <v>0</v>
      </c>
      <c r="AG3354" s="2">
        <f>+AD3354*F3354</f>
        <v>0</v>
      </c>
      <c r="AH3354" s="2">
        <f>+AE3354*F3354</f>
        <v>0</v>
      </c>
      <c r="AI3354" s="2">
        <f>+AF3354*F3354</f>
        <v>0</v>
      </c>
      <c r="AJ3354" s="2">
        <f>SUM(AG3354:AI3354)</f>
        <v>0</v>
      </c>
      <c r="AK3354" s="2">
        <f>+AD3354*G3354</f>
        <v>0</v>
      </c>
      <c r="AL3354" s="2">
        <f>+AE3354*G3354</f>
        <v>0</v>
      </c>
      <c r="AM3354" s="2">
        <f>+AF3354*G3354</f>
        <v>0</v>
      </c>
      <c r="AN3354" s="155">
        <f>SUM(AK3354:AM3354)</f>
        <v>0</v>
      </c>
      <c r="AQ3354" s="145" t="s">
        <v>79</v>
      </c>
      <c r="AU3354" s="8"/>
      <c r="AV3354" s="8"/>
      <c r="AW3354" s="2">
        <f>'[2]BoQ HSYC-Đạt'!AT3354</f>
        <v>0</v>
      </c>
      <c r="AX3354" s="8">
        <f>F3354*AW3354</f>
        <v>0</v>
      </c>
      <c r="AY3354" s="8">
        <f>IF(AQ3354="CT",7%,5%)*AX3354</f>
        <v>0</v>
      </c>
      <c r="AZ3354" s="8">
        <f>AX3354*2%</f>
        <v>0</v>
      </c>
      <c r="BA3354" s="8">
        <f>IF(BB3354&gt;0,0,AX3354*5%)</f>
        <v>0</v>
      </c>
      <c r="BB3354" s="8"/>
      <c r="BC3354" s="8">
        <f>+AX3354+AY3354+AZ3354+BA3354+BB3354</f>
        <v>0</v>
      </c>
      <c r="BD3354" s="8">
        <f>AX3354-AT3354</f>
        <v>0</v>
      </c>
      <c r="BE3354" s="2"/>
      <c r="BH3354" s="2"/>
    </row>
    <row r="3355" spans="2:60" ht="17" hidden="1" outlineLevel="2" x14ac:dyDescent="0.2">
      <c r="B3355" s="82">
        <v>36</v>
      </c>
      <c r="C3355" s="144" t="s">
        <v>385</v>
      </c>
      <c r="D3355" s="144"/>
      <c r="E3355" s="82" t="s">
        <v>85</v>
      </c>
      <c r="F3355" s="143">
        <v>2</v>
      </c>
      <c r="G3355" s="142">
        <f>'[1]BoQ HSYC'!F3355</f>
        <v>3</v>
      </c>
      <c r="H3355" s="185">
        <f>'[1]BoQ HSYC'!G3355</f>
        <v>0</v>
      </c>
      <c r="I3355" s="185">
        <f>'[1]BoQ HSYC'!H3355</f>
        <v>0</v>
      </c>
      <c r="J3355" s="185">
        <f>'[1]BoQ HSYC'!I3355</f>
        <v>0</v>
      </c>
      <c r="K3355" s="48">
        <f>'[1]BoQ HSYC'!J3355</f>
        <v>154740</v>
      </c>
      <c r="L3355" s="47">
        <f>'[1]BoQ HSYC'!K3355</f>
        <v>85260</v>
      </c>
      <c r="M3355" s="47">
        <f>'[1]BoQ HSYC'!L3355</f>
        <v>240000</v>
      </c>
      <c r="N3355" s="183">
        <f>'[1]BoQ HSYC'!M3355</f>
        <v>54159</v>
      </c>
      <c r="O3355" s="183">
        <f>'[1]BoQ HSYC'!N3355</f>
        <v>29840.999999999996</v>
      </c>
      <c r="P3355" s="83">
        <f>'[1]BoQ HSYC'!O3355</f>
        <v>84000</v>
      </c>
      <c r="Q3355" s="47">
        <f>'[1]BoQ HSYC'!P3355</f>
        <v>720000</v>
      </c>
      <c r="R3355" s="132">
        <f>'[1]BoQ HSYC'!Q3355</f>
        <v>252000</v>
      </c>
      <c r="S3355" s="83">
        <f>'[1]BoQ HSYC'!R3355</f>
        <v>972000</v>
      </c>
      <c r="T3355" s="48">
        <f>'[1]BoQ HSYC'!S3355</f>
        <v>0</v>
      </c>
      <c r="U3355" s="132">
        <f>'[1]BoQ HSYC'!T3355</f>
        <v>0</v>
      </c>
      <c r="V3355" s="132" t="str">
        <f>'[1]BoQ HSYC'!U3355</f>
        <v>BĐG Q2/2026</v>
      </c>
      <c r="W3355" s="132" t="str">
        <f>'[1]BoQ HSYC'!V3355</f>
        <v>BĐG Q2/2026</v>
      </c>
      <c r="X3355" s="44" t="str">
        <f>'[1]BoQ HSYC'!W3355</f>
        <v>ME</v>
      </c>
      <c r="Y3355" s="44"/>
      <c r="Z3355" s="44"/>
      <c r="AA3355" s="44"/>
      <c r="AB3355" s="2">
        <v>724389.18829390744</v>
      </c>
      <c r="AC3355" s="2">
        <v>1448778.3765878149</v>
      </c>
      <c r="AD3355" s="2">
        <f>+M3355</f>
        <v>240000</v>
      </c>
      <c r="AE3355" s="2">
        <f>+AD3355*14%</f>
        <v>33600</v>
      </c>
      <c r="AF3355" s="155">
        <f>+AD3355*35%</f>
        <v>84000</v>
      </c>
      <c r="AG3355" s="2">
        <f>+AD3355*F3355</f>
        <v>480000</v>
      </c>
      <c r="AH3355" s="2">
        <f>+AE3355*F3355</f>
        <v>67200</v>
      </c>
      <c r="AI3355" s="2">
        <f>+AF3355*F3355</f>
        <v>168000</v>
      </c>
      <c r="AJ3355" s="2">
        <f>SUM(AG3355:AI3355)</f>
        <v>715200</v>
      </c>
      <c r="AK3355" s="2">
        <f>+AD3355*G3355</f>
        <v>720000</v>
      </c>
      <c r="AL3355" s="2">
        <f>+AE3355*G3355</f>
        <v>100800</v>
      </c>
      <c r="AM3355" s="2">
        <f>+AF3355*G3355</f>
        <v>252000</v>
      </c>
      <c r="AN3355" s="155">
        <f>SUM(AK3355:AM3355)</f>
        <v>1072800</v>
      </c>
      <c r="AQ3355" s="145" t="s">
        <v>79</v>
      </c>
      <c r="AU3355" s="8"/>
      <c r="AV3355" s="8"/>
      <c r="AW3355" s="2">
        <f>'[2]BoQ HSYC-Đạt'!AT3355</f>
        <v>244800</v>
      </c>
      <c r="AX3355" s="8">
        <f>F3355*AW3355</f>
        <v>489600</v>
      </c>
      <c r="AY3355" s="8">
        <f>IF(AQ3355="CT",7%,5%)*AX3355</f>
        <v>24480</v>
      </c>
      <c r="AZ3355" s="8">
        <f>AX3355*2%</f>
        <v>9792</v>
      </c>
      <c r="BA3355" s="8">
        <f>IF(BB3355&gt;0,0,AX3355*5%)</f>
        <v>24480</v>
      </c>
      <c r="BB3355" s="8"/>
      <c r="BC3355" s="8">
        <f>+AX3355+AY3355+AZ3355+BA3355+BB3355</f>
        <v>548352</v>
      </c>
      <c r="BD3355" s="8">
        <f>AX3355-AT3355</f>
        <v>489600</v>
      </c>
      <c r="BE3355" s="2"/>
      <c r="BH3355" s="2"/>
    </row>
    <row r="3356" spans="2:60" ht="17" hidden="1" outlineLevel="2" x14ac:dyDescent="0.2">
      <c r="B3356" s="82">
        <v>37</v>
      </c>
      <c r="C3356" s="144" t="s">
        <v>384</v>
      </c>
      <c r="D3356" s="144"/>
      <c r="E3356" s="82" t="s">
        <v>85</v>
      </c>
      <c r="F3356" s="143">
        <v>1</v>
      </c>
      <c r="G3356" s="142">
        <f>'[1]BoQ HSYC'!F3356</f>
        <v>1</v>
      </c>
      <c r="H3356" s="185">
        <f>'[1]BoQ HSYC'!G3356</f>
        <v>0</v>
      </c>
      <c r="I3356" s="185">
        <f>'[1]BoQ HSYC'!H3356</f>
        <v>0</v>
      </c>
      <c r="J3356" s="185">
        <f>'[1]BoQ HSYC'!I3356</f>
        <v>0</v>
      </c>
      <c r="K3356" s="48">
        <f>'[1]BoQ HSYC'!J3356</f>
        <v>154740</v>
      </c>
      <c r="L3356" s="47">
        <f>'[1]BoQ HSYC'!K3356</f>
        <v>85260</v>
      </c>
      <c r="M3356" s="47">
        <f>'[1]BoQ HSYC'!L3356</f>
        <v>240000</v>
      </c>
      <c r="N3356" s="183">
        <f>'[1]BoQ HSYC'!M3356</f>
        <v>54159</v>
      </c>
      <c r="O3356" s="183">
        <f>'[1]BoQ HSYC'!N3356</f>
        <v>29840.999999999996</v>
      </c>
      <c r="P3356" s="83">
        <f>'[1]BoQ HSYC'!O3356</f>
        <v>84000</v>
      </c>
      <c r="Q3356" s="47">
        <f>'[1]BoQ HSYC'!P3356</f>
        <v>240000</v>
      </c>
      <c r="R3356" s="132">
        <f>'[1]BoQ HSYC'!Q3356</f>
        <v>84000</v>
      </c>
      <c r="S3356" s="83">
        <f>'[1]BoQ HSYC'!R3356</f>
        <v>324000</v>
      </c>
      <c r="T3356" s="48">
        <f>'[1]BoQ HSYC'!S3356</f>
        <v>0</v>
      </c>
      <c r="U3356" s="132">
        <f>'[1]BoQ HSYC'!T3356</f>
        <v>0</v>
      </c>
      <c r="V3356" s="132" t="str">
        <f>'[1]BoQ HSYC'!U3356</f>
        <v>BĐG Q2/2026</v>
      </c>
      <c r="W3356" s="132" t="str">
        <f>'[1]BoQ HSYC'!V3356</f>
        <v>BĐG Q2/2026</v>
      </c>
      <c r="X3356" s="44" t="str">
        <f>'[1]BoQ HSYC'!W3356</f>
        <v>ME</v>
      </c>
      <c r="Y3356" s="44"/>
      <c r="Z3356" s="44"/>
      <c r="AA3356" s="44"/>
      <c r="AB3356" s="2">
        <v>724389.18829390744</v>
      </c>
      <c r="AC3356" s="2">
        <v>724389.18829390744</v>
      </c>
      <c r="AD3356" s="2">
        <f>+M3356</f>
        <v>240000</v>
      </c>
      <c r="AE3356" s="2">
        <f>+AD3356*14%</f>
        <v>33600</v>
      </c>
      <c r="AF3356" s="155">
        <f>+AD3356*35%</f>
        <v>84000</v>
      </c>
      <c r="AG3356" s="2">
        <f>+AD3356*F3356</f>
        <v>240000</v>
      </c>
      <c r="AH3356" s="2">
        <f>+AE3356*F3356</f>
        <v>33600</v>
      </c>
      <c r="AI3356" s="2">
        <f>+AF3356*F3356</f>
        <v>84000</v>
      </c>
      <c r="AJ3356" s="2">
        <f>SUM(AG3356:AI3356)</f>
        <v>357600</v>
      </c>
      <c r="AK3356" s="2">
        <f>+AD3356*G3356</f>
        <v>240000</v>
      </c>
      <c r="AL3356" s="2">
        <f>+AE3356*G3356</f>
        <v>33600</v>
      </c>
      <c r="AM3356" s="2">
        <f>+AF3356*G3356</f>
        <v>84000</v>
      </c>
      <c r="AN3356" s="155">
        <f>SUM(AK3356:AM3356)</f>
        <v>357600</v>
      </c>
      <c r="AQ3356" s="145" t="s">
        <v>79</v>
      </c>
      <c r="AU3356" s="8"/>
      <c r="AV3356" s="8"/>
      <c r="AW3356" s="2">
        <f>'[2]BoQ HSYC-Đạt'!AT3356</f>
        <v>244800</v>
      </c>
      <c r="AX3356" s="8">
        <f>F3356*AW3356</f>
        <v>244800</v>
      </c>
      <c r="AY3356" s="8">
        <f>IF(AQ3356="CT",7%,5%)*AX3356</f>
        <v>12240</v>
      </c>
      <c r="AZ3356" s="8">
        <f>AX3356*2%</f>
        <v>4896</v>
      </c>
      <c r="BA3356" s="8">
        <f>IF(BB3356&gt;0,0,AX3356*5%)</f>
        <v>12240</v>
      </c>
      <c r="BB3356" s="8"/>
      <c r="BC3356" s="8">
        <f>+AX3356+AY3356+AZ3356+BA3356+BB3356</f>
        <v>274176</v>
      </c>
      <c r="BD3356" s="8">
        <f>AX3356-AT3356</f>
        <v>244800</v>
      </c>
      <c r="BE3356" s="2"/>
      <c r="BH3356" s="2"/>
    </row>
    <row r="3357" spans="2:60" ht="17" hidden="1" outlineLevel="2" x14ac:dyDescent="0.2">
      <c r="B3357" s="82">
        <v>38</v>
      </c>
      <c r="C3357" s="144" t="s">
        <v>383</v>
      </c>
      <c r="D3357" s="144"/>
      <c r="E3357" s="82" t="s">
        <v>85</v>
      </c>
      <c r="F3357" s="143">
        <v>2</v>
      </c>
      <c r="G3357" s="142">
        <f>'[1]BoQ HSYC'!F3357</f>
        <v>2</v>
      </c>
      <c r="H3357" s="185">
        <f>'[1]BoQ HSYC'!G3357</f>
        <v>0</v>
      </c>
      <c r="I3357" s="185">
        <f>'[1]BoQ HSYC'!H3357</f>
        <v>0</v>
      </c>
      <c r="J3357" s="185">
        <f>'[1]BoQ HSYC'!I3357</f>
        <v>0</v>
      </c>
      <c r="K3357" s="48">
        <f>'[1]BoQ HSYC'!J3357</f>
        <v>154740</v>
      </c>
      <c r="L3357" s="47">
        <f>'[1]BoQ HSYC'!K3357</f>
        <v>85260</v>
      </c>
      <c r="M3357" s="47">
        <f>'[1]BoQ HSYC'!L3357</f>
        <v>240000</v>
      </c>
      <c r="N3357" s="183">
        <f>'[1]BoQ HSYC'!M3357</f>
        <v>54159</v>
      </c>
      <c r="O3357" s="183">
        <f>'[1]BoQ HSYC'!N3357</f>
        <v>29840.999999999996</v>
      </c>
      <c r="P3357" s="83">
        <f>'[1]BoQ HSYC'!O3357</f>
        <v>84000</v>
      </c>
      <c r="Q3357" s="47">
        <f>'[1]BoQ HSYC'!P3357</f>
        <v>480000</v>
      </c>
      <c r="R3357" s="132">
        <f>'[1]BoQ HSYC'!Q3357</f>
        <v>168000</v>
      </c>
      <c r="S3357" s="83">
        <f>'[1]BoQ HSYC'!R3357</f>
        <v>648000</v>
      </c>
      <c r="T3357" s="48">
        <f>'[1]BoQ HSYC'!S3357</f>
        <v>0</v>
      </c>
      <c r="U3357" s="132">
        <f>'[1]BoQ HSYC'!T3357</f>
        <v>0</v>
      </c>
      <c r="V3357" s="132" t="str">
        <f>'[1]BoQ HSYC'!U3357</f>
        <v>BĐG Q2/2026</v>
      </c>
      <c r="W3357" s="132" t="str">
        <f>'[1]BoQ HSYC'!V3357</f>
        <v>BĐG Q2/2026</v>
      </c>
      <c r="X3357" s="44" t="str">
        <f>'[1]BoQ HSYC'!W3357</f>
        <v>ME</v>
      </c>
      <c r="Y3357" s="44"/>
      <c r="Z3357" s="44"/>
      <c r="AA3357" s="44"/>
      <c r="AB3357" s="2">
        <v>512490.69648890744</v>
      </c>
      <c r="AC3357" s="2">
        <v>1024981.3929778149</v>
      </c>
      <c r="AD3357" s="2">
        <f>+M3357</f>
        <v>240000</v>
      </c>
      <c r="AE3357" s="2">
        <f>+AD3357*14%</f>
        <v>33600</v>
      </c>
      <c r="AF3357" s="155">
        <f>+AD3357*35%</f>
        <v>84000</v>
      </c>
      <c r="AG3357" s="2">
        <f>+AD3357*F3357</f>
        <v>480000</v>
      </c>
      <c r="AH3357" s="2">
        <f>+AE3357*F3357</f>
        <v>67200</v>
      </c>
      <c r="AI3357" s="2">
        <f>+AF3357*F3357</f>
        <v>168000</v>
      </c>
      <c r="AJ3357" s="2">
        <f>SUM(AG3357:AI3357)</f>
        <v>715200</v>
      </c>
      <c r="AK3357" s="2">
        <f>+AD3357*G3357</f>
        <v>480000</v>
      </c>
      <c r="AL3357" s="2">
        <f>+AE3357*G3357</f>
        <v>67200</v>
      </c>
      <c r="AM3357" s="2">
        <f>+AF3357*G3357</f>
        <v>168000</v>
      </c>
      <c r="AN3357" s="155">
        <f>SUM(AK3357:AM3357)</f>
        <v>715200</v>
      </c>
      <c r="AQ3357" s="145" t="s">
        <v>79</v>
      </c>
      <c r="AU3357" s="8"/>
      <c r="AV3357" s="8"/>
      <c r="AW3357" s="2">
        <f>'[2]BoQ HSYC-Đạt'!AT3357</f>
        <v>244800</v>
      </c>
      <c r="AX3357" s="8">
        <f>F3357*AW3357</f>
        <v>489600</v>
      </c>
      <c r="AY3357" s="8">
        <f>IF(AQ3357="CT",7%,5%)*AX3357</f>
        <v>24480</v>
      </c>
      <c r="AZ3357" s="8">
        <f>AX3357*2%</f>
        <v>9792</v>
      </c>
      <c r="BA3357" s="8">
        <f>IF(BB3357&gt;0,0,AX3357*5%)</f>
        <v>24480</v>
      </c>
      <c r="BB3357" s="8"/>
      <c r="BC3357" s="8">
        <f>+AX3357+AY3357+AZ3357+BA3357+BB3357</f>
        <v>548352</v>
      </c>
      <c r="BD3357" s="8">
        <f>AX3357-AT3357</f>
        <v>489600</v>
      </c>
      <c r="BE3357" s="2"/>
      <c r="BH3357" s="2"/>
    </row>
    <row r="3358" spans="2:60" ht="17" hidden="1" outlineLevel="2" x14ac:dyDescent="0.2">
      <c r="B3358" s="82">
        <v>39</v>
      </c>
      <c r="C3358" s="144" t="s">
        <v>382</v>
      </c>
      <c r="D3358" s="144"/>
      <c r="E3358" s="82" t="s">
        <v>85</v>
      </c>
      <c r="F3358" s="143">
        <v>1</v>
      </c>
      <c r="G3358" s="142">
        <f>'[1]BoQ HSYC'!F3358</f>
        <v>2</v>
      </c>
      <c r="H3358" s="185">
        <f>'[1]BoQ HSYC'!G3358</f>
        <v>0</v>
      </c>
      <c r="I3358" s="185">
        <f>'[1]BoQ HSYC'!H3358</f>
        <v>0</v>
      </c>
      <c r="J3358" s="185">
        <f>'[1]BoQ HSYC'!I3358</f>
        <v>0</v>
      </c>
      <c r="K3358" s="48">
        <f>'[1]BoQ HSYC'!J3358</f>
        <v>107520</v>
      </c>
      <c r="L3358" s="47">
        <f>'[1]BoQ HSYC'!K3358</f>
        <v>44196</v>
      </c>
      <c r="M3358" s="47">
        <f>'[1]BoQ HSYC'!L3358</f>
        <v>151716</v>
      </c>
      <c r="N3358" s="183">
        <f>'[1]BoQ HSYC'!M3358</f>
        <v>37632</v>
      </c>
      <c r="O3358" s="183">
        <f>'[1]BoQ HSYC'!N3358</f>
        <v>15468.599999999999</v>
      </c>
      <c r="P3358" s="83">
        <f>'[1]BoQ HSYC'!O3358</f>
        <v>53100.6</v>
      </c>
      <c r="Q3358" s="47">
        <f>'[1]BoQ HSYC'!P3358</f>
        <v>303432</v>
      </c>
      <c r="R3358" s="132">
        <f>'[1]BoQ HSYC'!Q3358</f>
        <v>106201.2</v>
      </c>
      <c r="S3358" s="83">
        <f>'[1]BoQ HSYC'!R3358</f>
        <v>409633.2</v>
      </c>
      <c r="T3358" s="48">
        <f>'[1]BoQ HSYC'!S3358</f>
        <v>0</v>
      </c>
      <c r="U3358" s="132">
        <f>'[1]BoQ HSYC'!T3358</f>
        <v>0</v>
      </c>
      <c r="V3358" s="132" t="str">
        <f>'[1]BoQ HSYC'!U3358</f>
        <v>BĐG Q2/2026</v>
      </c>
      <c r="W3358" s="132" t="str">
        <f>'[1]BoQ HSYC'!V3358</f>
        <v>BĐG Q2/2026</v>
      </c>
      <c r="X3358" s="44" t="str">
        <f>'[1]BoQ HSYC'!W3358</f>
        <v>ME</v>
      </c>
      <c r="Y3358" s="44"/>
      <c r="Z3358" s="44"/>
      <c r="AA3358" s="44"/>
      <c r="AB3358" s="2">
        <v>380231.88383431057</v>
      </c>
      <c r="AC3358" s="2">
        <v>380231.88383431057</v>
      </c>
      <c r="AD3358" s="2">
        <f>+M3358</f>
        <v>151716</v>
      </c>
      <c r="AE3358" s="2">
        <f>+AD3358*14%</f>
        <v>21240.240000000002</v>
      </c>
      <c r="AF3358" s="155">
        <f>+AD3358*35%</f>
        <v>53100.6</v>
      </c>
      <c r="AG3358" s="2">
        <f>+AD3358*F3358</f>
        <v>151716</v>
      </c>
      <c r="AH3358" s="2">
        <f>+AE3358*F3358</f>
        <v>21240.240000000002</v>
      </c>
      <c r="AI3358" s="2">
        <f>+AF3358*F3358</f>
        <v>53100.6</v>
      </c>
      <c r="AJ3358" s="2">
        <f>SUM(AG3358:AI3358)</f>
        <v>226056.84</v>
      </c>
      <c r="AK3358" s="2">
        <f>+AD3358*G3358</f>
        <v>303432</v>
      </c>
      <c r="AL3358" s="2">
        <f>+AE3358*G3358</f>
        <v>42480.480000000003</v>
      </c>
      <c r="AM3358" s="2">
        <f>+AF3358*G3358</f>
        <v>106201.2</v>
      </c>
      <c r="AN3358" s="155">
        <f>SUM(AK3358:AM3358)</f>
        <v>452113.68</v>
      </c>
      <c r="AQ3358" s="145" t="s">
        <v>79</v>
      </c>
      <c r="AU3358" s="8"/>
      <c r="AV3358" s="8"/>
      <c r="AW3358" s="2">
        <f>'[2]BoQ HSYC-Đạt'!AT3358</f>
        <v>154750.32</v>
      </c>
      <c r="AX3358" s="8">
        <f>F3358*AW3358</f>
        <v>154750.32</v>
      </c>
      <c r="AY3358" s="8">
        <f>IF(AQ3358="CT",7%,5%)*AX3358</f>
        <v>7737.5160000000005</v>
      </c>
      <c r="AZ3358" s="8">
        <f>AX3358*2%</f>
        <v>3095.0064000000002</v>
      </c>
      <c r="BA3358" s="8">
        <f>IF(BB3358&gt;0,0,AX3358*5%)</f>
        <v>7737.5160000000005</v>
      </c>
      <c r="BB3358" s="8"/>
      <c r="BC3358" s="8">
        <f>+AX3358+AY3358+AZ3358+BA3358+BB3358</f>
        <v>173320.35840000003</v>
      </c>
      <c r="BD3358" s="8">
        <f>AX3358-AT3358</f>
        <v>154750.32</v>
      </c>
      <c r="BE3358" s="2"/>
      <c r="BH3358" s="2"/>
    </row>
    <row r="3359" spans="2:60" ht="17" hidden="1" outlineLevel="2" x14ac:dyDescent="0.2">
      <c r="B3359" s="82">
        <v>40</v>
      </c>
      <c r="C3359" s="144" t="s">
        <v>381</v>
      </c>
      <c r="D3359" s="144"/>
      <c r="E3359" s="82" t="s">
        <v>85</v>
      </c>
      <c r="F3359" s="143">
        <v>3</v>
      </c>
      <c r="G3359" s="142">
        <f>'[1]BoQ HSYC'!F3359</f>
        <v>3</v>
      </c>
      <c r="H3359" s="185">
        <f>'[1]BoQ HSYC'!G3359</f>
        <v>0</v>
      </c>
      <c r="I3359" s="185">
        <f>'[1]BoQ HSYC'!H3359</f>
        <v>0</v>
      </c>
      <c r="J3359" s="185">
        <f>'[1]BoQ HSYC'!I3359</f>
        <v>0</v>
      </c>
      <c r="K3359" s="48">
        <f>'[1]BoQ HSYC'!J3359</f>
        <v>107520</v>
      </c>
      <c r="L3359" s="47">
        <f>'[1]BoQ HSYC'!K3359</f>
        <v>44196</v>
      </c>
      <c r="M3359" s="47">
        <f>'[1]BoQ HSYC'!L3359</f>
        <v>151716</v>
      </c>
      <c r="N3359" s="183">
        <f>'[1]BoQ HSYC'!M3359</f>
        <v>37632</v>
      </c>
      <c r="O3359" s="183">
        <f>'[1]BoQ HSYC'!N3359</f>
        <v>15468.599999999999</v>
      </c>
      <c r="P3359" s="83">
        <f>'[1]BoQ HSYC'!O3359</f>
        <v>53100.6</v>
      </c>
      <c r="Q3359" s="47">
        <f>'[1]BoQ HSYC'!P3359</f>
        <v>455148</v>
      </c>
      <c r="R3359" s="132">
        <f>'[1]BoQ HSYC'!Q3359</f>
        <v>159301.79999999999</v>
      </c>
      <c r="S3359" s="83">
        <f>'[1]BoQ HSYC'!R3359</f>
        <v>614449.80000000005</v>
      </c>
      <c r="T3359" s="48">
        <f>'[1]BoQ HSYC'!S3359</f>
        <v>0</v>
      </c>
      <c r="U3359" s="132">
        <f>'[1]BoQ HSYC'!T3359</f>
        <v>0</v>
      </c>
      <c r="V3359" s="132" t="str">
        <f>'[1]BoQ HSYC'!U3359</f>
        <v>BĐG Q2/2026</v>
      </c>
      <c r="W3359" s="132" t="str">
        <f>'[1]BoQ HSYC'!V3359</f>
        <v>BĐG Q2/2026</v>
      </c>
      <c r="X3359" s="44" t="str">
        <f>'[1]BoQ HSYC'!W3359</f>
        <v>ME</v>
      </c>
      <c r="Y3359" s="44"/>
      <c r="Z3359" s="44"/>
      <c r="AA3359" s="44"/>
      <c r="AB3359" s="2">
        <v>380231.88383431057</v>
      </c>
      <c r="AC3359" s="2">
        <v>1140695.6515029317</v>
      </c>
      <c r="AD3359" s="2">
        <f>+M3359</f>
        <v>151716</v>
      </c>
      <c r="AE3359" s="2">
        <f>+AD3359*14%</f>
        <v>21240.240000000002</v>
      </c>
      <c r="AF3359" s="155">
        <f>+AD3359*35%</f>
        <v>53100.6</v>
      </c>
      <c r="AG3359" s="2">
        <f>+AD3359*F3359</f>
        <v>455148</v>
      </c>
      <c r="AH3359" s="2">
        <f>+AE3359*F3359</f>
        <v>63720.72</v>
      </c>
      <c r="AI3359" s="2">
        <f>+AF3359*F3359</f>
        <v>159301.79999999999</v>
      </c>
      <c r="AJ3359" s="2">
        <f>SUM(AG3359:AI3359)</f>
        <v>678170.52</v>
      </c>
      <c r="AK3359" s="2">
        <f>+AD3359*G3359</f>
        <v>455148</v>
      </c>
      <c r="AL3359" s="2">
        <f>+AE3359*G3359</f>
        <v>63720.72</v>
      </c>
      <c r="AM3359" s="2">
        <f>+AF3359*G3359</f>
        <v>159301.79999999999</v>
      </c>
      <c r="AN3359" s="155">
        <f>SUM(AK3359:AM3359)</f>
        <v>678170.52</v>
      </c>
      <c r="AQ3359" s="145" t="s">
        <v>79</v>
      </c>
      <c r="AU3359" s="8"/>
      <c r="AV3359" s="8"/>
      <c r="AW3359" s="2">
        <f>'[2]BoQ HSYC-Đạt'!AT3359</f>
        <v>154750.32</v>
      </c>
      <c r="AX3359" s="8">
        <f>F3359*AW3359</f>
        <v>464250.96</v>
      </c>
      <c r="AY3359" s="8">
        <f>IF(AQ3359="CT",7%,5%)*AX3359</f>
        <v>23212.548000000003</v>
      </c>
      <c r="AZ3359" s="8">
        <f>AX3359*2%</f>
        <v>9285.0192000000006</v>
      </c>
      <c r="BA3359" s="8">
        <f>IF(BB3359&gt;0,0,AX3359*5%)</f>
        <v>23212.548000000003</v>
      </c>
      <c r="BB3359" s="8"/>
      <c r="BC3359" s="8">
        <f>+AX3359+AY3359+AZ3359+BA3359+BB3359</f>
        <v>519961.07520000002</v>
      </c>
      <c r="BD3359" s="8">
        <f>AX3359-AT3359</f>
        <v>464250.96</v>
      </c>
      <c r="BE3359" s="2"/>
      <c r="BH3359" s="2"/>
    </row>
    <row r="3360" spans="2:60" ht="17" hidden="1" outlineLevel="2" x14ac:dyDescent="0.2">
      <c r="B3360" s="82">
        <v>41</v>
      </c>
      <c r="C3360" s="144" t="s">
        <v>380</v>
      </c>
      <c r="D3360" s="144"/>
      <c r="E3360" s="82" t="s">
        <v>85</v>
      </c>
      <c r="F3360" s="143">
        <v>3</v>
      </c>
      <c r="G3360" s="142">
        <f>'[1]BoQ HSYC'!F3360</f>
        <v>3</v>
      </c>
      <c r="H3360" s="185">
        <f>'[1]BoQ HSYC'!G3360</f>
        <v>0</v>
      </c>
      <c r="I3360" s="185">
        <f>'[1]BoQ HSYC'!H3360</f>
        <v>0</v>
      </c>
      <c r="J3360" s="185">
        <f>'[1]BoQ HSYC'!I3360</f>
        <v>0</v>
      </c>
      <c r="K3360" s="48">
        <f>'[1]BoQ HSYC'!J3360</f>
        <v>107520</v>
      </c>
      <c r="L3360" s="47">
        <f>'[1]BoQ HSYC'!K3360</f>
        <v>44196</v>
      </c>
      <c r="M3360" s="47">
        <f>'[1]BoQ HSYC'!L3360</f>
        <v>151716</v>
      </c>
      <c r="N3360" s="183">
        <f>'[1]BoQ HSYC'!M3360</f>
        <v>37632</v>
      </c>
      <c r="O3360" s="183">
        <f>'[1]BoQ HSYC'!N3360</f>
        <v>15468.599999999999</v>
      </c>
      <c r="P3360" s="83">
        <f>'[1]BoQ HSYC'!O3360</f>
        <v>53100.6</v>
      </c>
      <c r="Q3360" s="47">
        <f>'[1]BoQ HSYC'!P3360</f>
        <v>455148</v>
      </c>
      <c r="R3360" s="132">
        <f>'[1]BoQ HSYC'!Q3360</f>
        <v>159301.79999999999</v>
      </c>
      <c r="S3360" s="83">
        <f>'[1]BoQ HSYC'!R3360</f>
        <v>614449.80000000005</v>
      </c>
      <c r="T3360" s="48">
        <f>'[1]BoQ HSYC'!S3360</f>
        <v>0</v>
      </c>
      <c r="U3360" s="132">
        <f>'[1]BoQ HSYC'!T3360</f>
        <v>0</v>
      </c>
      <c r="V3360" s="132" t="str">
        <f>'[1]BoQ HSYC'!U3360</f>
        <v>BĐG Q2/2026</v>
      </c>
      <c r="W3360" s="132" t="str">
        <f>'[1]BoQ HSYC'!V3360</f>
        <v>BĐG Q2/2026</v>
      </c>
      <c r="X3360" s="44" t="str">
        <f>'[1]BoQ HSYC'!W3360</f>
        <v>ME</v>
      </c>
      <c r="Y3360" s="44"/>
      <c r="Z3360" s="44"/>
      <c r="AA3360" s="44"/>
      <c r="AB3360" s="2">
        <v>380231.88383431057</v>
      </c>
      <c r="AC3360" s="2">
        <v>1140695.6515029317</v>
      </c>
      <c r="AD3360" s="2">
        <f>+M3360</f>
        <v>151716</v>
      </c>
      <c r="AE3360" s="2">
        <f>+AD3360*14%</f>
        <v>21240.240000000002</v>
      </c>
      <c r="AF3360" s="155">
        <f>+AD3360*35%</f>
        <v>53100.6</v>
      </c>
      <c r="AG3360" s="2">
        <f>+AD3360*F3360</f>
        <v>455148</v>
      </c>
      <c r="AH3360" s="2">
        <f>+AE3360*F3360</f>
        <v>63720.72</v>
      </c>
      <c r="AI3360" s="2">
        <f>+AF3360*F3360</f>
        <v>159301.79999999999</v>
      </c>
      <c r="AJ3360" s="2">
        <f>SUM(AG3360:AI3360)</f>
        <v>678170.52</v>
      </c>
      <c r="AK3360" s="2">
        <f>+AD3360*G3360</f>
        <v>455148</v>
      </c>
      <c r="AL3360" s="2">
        <f>+AE3360*G3360</f>
        <v>63720.72</v>
      </c>
      <c r="AM3360" s="2">
        <f>+AF3360*G3360</f>
        <v>159301.79999999999</v>
      </c>
      <c r="AN3360" s="155">
        <f>SUM(AK3360:AM3360)</f>
        <v>678170.52</v>
      </c>
      <c r="AQ3360" s="145" t="s">
        <v>79</v>
      </c>
      <c r="AU3360" s="8"/>
      <c r="AV3360" s="8"/>
      <c r="AW3360" s="2">
        <f>'[2]BoQ HSYC-Đạt'!AT3360</f>
        <v>154750.32</v>
      </c>
      <c r="AX3360" s="8">
        <f>F3360*AW3360</f>
        <v>464250.96</v>
      </c>
      <c r="AY3360" s="8">
        <f>IF(AQ3360="CT",7%,5%)*AX3360</f>
        <v>23212.548000000003</v>
      </c>
      <c r="AZ3360" s="8">
        <f>AX3360*2%</f>
        <v>9285.0192000000006</v>
      </c>
      <c r="BA3360" s="8">
        <f>IF(BB3360&gt;0,0,AX3360*5%)</f>
        <v>23212.548000000003</v>
      </c>
      <c r="BB3360" s="8"/>
      <c r="BC3360" s="8">
        <f>+AX3360+AY3360+AZ3360+BA3360+BB3360</f>
        <v>519961.07520000002</v>
      </c>
      <c r="BD3360" s="8">
        <f>AX3360-AT3360</f>
        <v>464250.96</v>
      </c>
      <c r="BE3360" s="2"/>
      <c r="BH3360" s="2"/>
    </row>
    <row r="3361" spans="2:60" ht="17" hidden="1" outlineLevel="2" x14ac:dyDescent="0.2">
      <c r="B3361" s="82">
        <v>42</v>
      </c>
      <c r="C3361" s="144" t="s">
        <v>379</v>
      </c>
      <c r="D3361" s="144"/>
      <c r="E3361" s="82" t="s">
        <v>378</v>
      </c>
      <c r="F3361" s="143">
        <v>1</v>
      </c>
      <c r="G3361" s="142">
        <f>'[1]BoQ HSYC'!F3361</f>
        <v>1</v>
      </c>
      <c r="H3361" s="185">
        <f>'[1]BoQ HSYC'!G3361</f>
        <v>0</v>
      </c>
      <c r="I3361" s="185">
        <f>'[1]BoQ HSYC'!H3361</f>
        <v>0</v>
      </c>
      <c r="J3361" s="185">
        <f>'[1]BoQ HSYC'!I3361</f>
        <v>0</v>
      </c>
      <c r="K3361" s="48">
        <f>'[1]BoQ HSYC'!J3361</f>
        <v>267960</v>
      </c>
      <c r="L3361" s="47">
        <f>'[1]BoQ HSYC'!K3361</f>
        <v>84371.42857142858</v>
      </c>
      <c r="M3361" s="47">
        <f>'[1]BoQ HSYC'!L3361</f>
        <v>352331.42857142858</v>
      </c>
      <c r="N3361" s="183">
        <f>'[1]BoQ HSYC'!M3361</f>
        <v>93786</v>
      </c>
      <c r="O3361" s="183">
        <f>'[1]BoQ HSYC'!N3361</f>
        <v>29530</v>
      </c>
      <c r="P3361" s="83">
        <f>'[1]BoQ HSYC'!O3361</f>
        <v>123316</v>
      </c>
      <c r="Q3361" s="47">
        <f>'[1]BoQ HSYC'!P3361</f>
        <v>352331.42857142858</v>
      </c>
      <c r="R3361" s="132">
        <f>'[1]BoQ HSYC'!Q3361</f>
        <v>123316</v>
      </c>
      <c r="S3361" s="83">
        <f>'[1]BoQ HSYC'!R3361</f>
        <v>475647.42857142858</v>
      </c>
      <c r="T3361" s="48">
        <f>'[1]BoQ HSYC'!S3361</f>
        <v>0</v>
      </c>
      <c r="U3361" s="132">
        <f>'[1]BoQ HSYC'!T3361</f>
        <v>0</v>
      </c>
      <c r="V3361" s="132" t="str">
        <f>'[1]BoQ HSYC'!U3361</f>
        <v>BĐG Q2/2026</v>
      </c>
      <c r="W3361" s="132" t="str">
        <f>'[1]BoQ HSYC'!V3361</f>
        <v>BĐG Q2/2026</v>
      </c>
      <c r="X3361" s="44" t="str">
        <f>'[1]BoQ HSYC'!W3361</f>
        <v>ME</v>
      </c>
      <c r="Y3361" s="44"/>
      <c r="Z3361" s="44"/>
      <c r="AA3361" s="44"/>
      <c r="AB3361" s="2">
        <v>488959.6273962328</v>
      </c>
      <c r="AC3361" s="2">
        <v>488959.6273962328</v>
      </c>
      <c r="AD3361" s="2">
        <f>+M3361</f>
        <v>352331.42857142858</v>
      </c>
      <c r="AE3361" s="2">
        <f>+AD3361*14%</f>
        <v>49326.400000000009</v>
      </c>
      <c r="AF3361" s="155">
        <f>+AD3361*35%</f>
        <v>123316</v>
      </c>
      <c r="AG3361" s="2">
        <f>+AD3361*F3361</f>
        <v>352331.42857142858</v>
      </c>
      <c r="AH3361" s="2">
        <f>+AE3361*F3361</f>
        <v>49326.400000000009</v>
      </c>
      <c r="AI3361" s="2">
        <f>+AF3361*F3361</f>
        <v>123316</v>
      </c>
      <c r="AJ3361" s="2">
        <f>SUM(AG3361:AI3361)</f>
        <v>524973.82857142854</v>
      </c>
      <c r="AK3361" s="2">
        <f>+AD3361*G3361</f>
        <v>352331.42857142858</v>
      </c>
      <c r="AL3361" s="2">
        <f>+AE3361*G3361</f>
        <v>49326.400000000009</v>
      </c>
      <c r="AM3361" s="2">
        <f>+AF3361*G3361</f>
        <v>123316</v>
      </c>
      <c r="AN3361" s="155">
        <f>SUM(AK3361:AM3361)</f>
        <v>524973.82857142854</v>
      </c>
      <c r="AQ3361" s="145" t="s">
        <v>79</v>
      </c>
      <c r="AU3361" s="8"/>
      <c r="AV3361" s="8"/>
      <c r="AW3361" s="2">
        <f>'[2]BoQ HSYC-Đạt'!AT3361</f>
        <v>359378.05714285717</v>
      </c>
      <c r="AX3361" s="8">
        <f>F3361*AW3361</f>
        <v>359378.05714285717</v>
      </c>
      <c r="AY3361" s="8">
        <f>IF(AQ3361="CT",7%,5%)*AX3361</f>
        <v>17968.902857142861</v>
      </c>
      <c r="AZ3361" s="8">
        <f>AX3361*2%</f>
        <v>7187.5611428571438</v>
      </c>
      <c r="BA3361" s="8">
        <f>IF(BB3361&gt;0,0,AX3361*5%)</f>
        <v>17968.902857142861</v>
      </c>
      <c r="BB3361" s="8"/>
      <c r="BC3361" s="8">
        <f>+AX3361+AY3361+AZ3361+BA3361+BB3361</f>
        <v>402503.424</v>
      </c>
      <c r="BD3361" s="8">
        <f>AX3361-AT3361</f>
        <v>359378.05714285717</v>
      </c>
      <c r="BE3361" s="2"/>
      <c r="BH3361" s="2"/>
    </row>
    <row r="3362" spans="2:60" ht="34" hidden="1" outlineLevel="2" x14ac:dyDescent="0.2">
      <c r="B3362" s="82">
        <v>43</v>
      </c>
      <c r="C3362" s="144" t="s">
        <v>377</v>
      </c>
      <c r="D3362" s="144"/>
      <c r="E3362" s="82" t="s">
        <v>85</v>
      </c>
      <c r="F3362" s="143">
        <v>4</v>
      </c>
      <c r="G3362" s="142">
        <f>'[1]BoQ HSYC'!F3362</f>
        <v>1</v>
      </c>
      <c r="H3362" s="185">
        <f>'[1]BoQ HSYC'!G3362</f>
        <v>0</v>
      </c>
      <c r="I3362" s="185">
        <f>'[1]BoQ HSYC'!H3362</f>
        <v>0</v>
      </c>
      <c r="J3362" s="185">
        <f>'[1]BoQ HSYC'!I3362</f>
        <v>0</v>
      </c>
      <c r="K3362" s="48">
        <f>'[1]BoQ HSYC'!J3362</f>
        <v>2208773</v>
      </c>
      <c r="L3362" s="47">
        <f>'[1]BoQ HSYC'!K3362</f>
        <v>151528.57142857145</v>
      </c>
      <c r="M3362" s="47">
        <f>'[1]BoQ HSYC'!L3362</f>
        <v>2360301.5714285714</v>
      </c>
      <c r="N3362" s="183">
        <f>'[1]BoQ HSYC'!M3362</f>
        <v>0</v>
      </c>
      <c r="O3362" s="183">
        <f>'[1]BoQ HSYC'!N3362</f>
        <v>53035.000000000007</v>
      </c>
      <c r="P3362" s="83">
        <f>'[1]BoQ HSYC'!O3362</f>
        <v>53035.000000000007</v>
      </c>
      <c r="Q3362" s="47">
        <f>'[1]BoQ HSYC'!P3362</f>
        <v>2360301.5714285714</v>
      </c>
      <c r="R3362" s="132">
        <f>'[1]BoQ HSYC'!Q3362</f>
        <v>53035.000000000007</v>
      </c>
      <c r="S3362" s="83">
        <f>'[1]BoQ HSYC'!R3362</f>
        <v>2413336.5714285714</v>
      </c>
      <c r="T3362" s="48">
        <f>'[1]BoQ HSYC'!S3362</f>
        <v>0</v>
      </c>
      <c r="U3362" s="132">
        <f>'[1]BoQ HSYC'!T3362</f>
        <v>0</v>
      </c>
      <c r="V3362" s="132" t="str">
        <f>'[1]BoQ HSYC'!U3362</f>
        <v>VT: NCC, NC:BĐG Q2/2026</v>
      </c>
      <c r="W3362" s="132" t="str">
        <f>'[1]BoQ HSYC'!V3362</f>
        <v>VT: NCC, NC:BĐG Q2/2026</v>
      </c>
      <c r="X3362" s="44" t="str">
        <f>'[1]BoQ HSYC'!W3362</f>
        <v>ME</v>
      </c>
      <c r="Y3362" s="44"/>
      <c r="Z3362" s="44"/>
      <c r="AA3362" s="44"/>
      <c r="AB3362" s="2">
        <v>1769389.56383211</v>
      </c>
      <c r="AC3362" s="2">
        <v>7077558.2553284401</v>
      </c>
      <c r="AD3362" s="2">
        <f>+M3362</f>
        <v>2360301.5714285714</v>
      </c>
      <c r="AE3362" s="2">
        <f>+AD3362*14%</f>
        <v>330442.22000000003</v>
      </c>
      <c r="AF3362" s="155">
        <f>+AD3362*35%</f>
        <v>826105.54999999993</v>
      </c>
      <c r="AG3362" s="2">
        <f>+AD3362*F3362</f>
        <v>9441206.2857142854</v>
      </c>
      <c r="AH3362" s="2">
        <f>+AE3362*F3362</f>
        <v>1321768.8800000001</v>
      </c>
      <c r="AI3362" s="2">
        <f>+AF3362*F3362</f>
        <v>3304422.1999999997</v>
      </c>
      <c r="AJ3362" s="2">
        <f>SUM(AG3362:AI3362)</f>
        <v>14067397.365714286</v>
      </c>
      <c r="AK3362" s="2">
        <f>+AD3362*G3362</f>
        <v>2360301.5714285714</v>
      </c>
      <c r="AL3362" s="2">
        <f>+AE3362*G3362</f>
        <v>330442.22000000003</v>
      </c>
      <c r="AM3362" s="2">
        <f>+AF3362*G3362</f>
        <v>826105.54999999993</v>
      </c>
      <c r="AN3362" s="155">
        <f>SUM(AK3362:AM3362)</f>
        <v>3516849.3414285714</v>
      </c>
      <c r="AQ3362" s="145" t="s">
        <v>79</v>
      </c>
      <c r="AU3362" s="8"/>
      <c r="AV3362" s="8"/>
      <c r="AW3362" s="2">
        <f>'[2]BoQ HSYC-Đạt'!AT3362</f>
        <v>2407507.6028571427</v>
      </c>
      <c r="AX3362" s="8">
        <f>F3362*AW3362</f>
        <v>9630030.4114285707</v>
      </c>
      <c r="AY3362" s="8">
        <f>IF(AQ3362="CT",7%,5%)*AX3362</f>
        <v>481501.52057142858</v>
      </c>
      <c r="AZ3362" s="8">
        <f>AX3362*2%</f>
        <v>192600.60822857142</v>
      </c>
      <c r="BA3362" s="8">
        <f>IF(BB3362&gt;0,0,AX3362*5%)</f>
        <v>481501.52057142858</v>
      </c>
      <c r="BB3362" s="8"/>
      <c r="BC3362" s="8">
        <f>+AX3362+AY3362+AZ3362+BA3362+BB3362</f>
        <v>10785634.060800001</v>
      </c>
      <c r="BD3362" s="8">
        <f>AX3362-AT3362</f>
        <v>9630030.4114285707</v>
      </c>
      <c r="BE3362" s="2"/>
      <c r="BH3362" s="2"/>
    </row>
    <row r="3363" spans="2:60" ht="34" hidden="1" outlineLevel="2" x14ac:dyDescent="0.2">
      <c r="B3363" s="82">
        <v>44</v>
      </c>
      <c r="C3363" s="144" t="s">
        <v>376</v>
      </c>
      <c r="D3363" s="144"/>
      <c r="E3363" s="82" t="s">
        <v>85</v>
      </c>
      <c r="F3363" s="143">
        <v>2</v>
      </c>
      <c r="G3363" s="142">
        <f>'[1]BoQ HSYC'!F3363</f>
        <v>1</v>
      </c>
      <c r="H3363" s="185">
        <f>'[1]BoQ HSYC'!G3363</f>
        <v>0</v>
      </c>
      <c r="I3363" s="185">
        <f>'[1]BoQ HSYC'!H3363</f>
        <v>0</v>
      </c>
      <c r="J3363" s="185">
        <f>'[1]BoQ HSYC'!I3363</f>
        <v>0</v>
      </c>
      <c r="K3363" s="48">
        <f>'[1]BoQ HSYC'!J3363</f>
        <v>1767018</v>
      </c>
      <c r="L3363" s="47">
        <f>'[1]BoQ HSYC'!K3363</f>
        <v>138357.14285714287</v>
      </c>
      <c r="M3363" s="47">
        <f>'[1]BoQ HSYC'!L3363</f>
        <v>1905375.142857143</v>
      </c>
      <c r="N3363" s="183">
        <f>'[1]BoQ HSYC'!M3363</f>
        <v>0</v>
      </c>
      <c r="O3363" s="183">
        <f>'[1]BoQ HSYC'!N3363</f>
        <v>48425</v>
      </c>
      <c r="P3363" s="83">
        <f>'[1]BoQ HSYC'!O3363</f>
        <v>48425</v>
      </c>
      <c r="Q3363" s="47">
        <f>'[1]BoQ HSYC'!P3363</f>
        <v>1905375.142857143</v>
      </c>
      <c r="R3363" s="132">
        <f>'[1]BoQ HSYC'!Q3363</f>
        <v>48425</v>
      </c>
      <c r="S3363" s="83">
        <f>'[1]BoQ HSYC'!R3363</f>
        <v>1953800.142857143</v>
      </c>
      <c r="T3363" s="48">
        <f>'[1]BoQ HSYC'!S3363</f>
        <v>0</v>
      </c>
      <c r="U3363" s="132">
        <f>'[1]BoQ HSYC'!T3363</f>
        <v>0</v>
      </c>
      <c r="V3363" s="132" t="str">
        <f>'[1]BoQ HSYC'!U3363</f>
        <v>VT: NCC, NC:BĐG Q2/2026</v>
      </c>
      <c r="W3363" s="132" t="str">
        <f>'[1]BoQ HSYC'!V3363</f>
        <v>VT: NCC, NC:BĐG Q2/2026</v>
      </c>
      <c r="X3363" s="44" t="str">
        <f>'[1]BoQ HSYC'!W3363</f>
        <v>ME</v>
      </c>
      <c r="Y3363" s="44"/>
      <c r="Z3363" s="44"/>
      <c r="AA3363" s="44"/>
      <c r="AB3363" s="2">
        <v>1376661.5786443301</v>
      </c>
      <c r="AC3363" s="2">
        <v>2753323.1572886603</v>
      </c>
      <c r="AD3363" s="2">
        <f>+M3363</f>
        <v>1905375.142857143</v>
      </c>
      <c r="AE3363" s="2">
        <f>+AD3363*14%</f>
        <v>266752.52</v>
      </c>
      <c r="AF3363" s="155">
        <f>+AD3363*35%</f>
        <v>666881.30000000005</v>
      </c>
      <c r="AG3363" s="2">
        <f>+AD3363*F3363</f>
        <v>3810750.2857142859</v>
      </c>
      <c r="AH3363" s="2">
        <f>+AE3363*F3363</f>
        <v>533505.04</v>
      </c>
      <c r="AI3363" s="2">
        <f>+AF3363*F3363</f>
        <v>1333762.6000000001</v>
      </c>
      <c r="AJ3363" s="2">
        <f>SUM(AG3363:AI3363)</f>
        <v>5678017.925714286</v>
      </c>
      <c r="AK3363" s="2">
        <f>+AD3363*G3363</f>
        <v>1905375.142857143</v>
      </c>
      <c r="AL3363" s="2">
        <f>+AE3363*G3363</f>
        <v>266752.52</v>
      </c>
      <c r="AM3363" s="2">
        <f>+AF3363*G3363</f>
        <v>666881.30000000005</v>
      </c>
      <c r="AN3363" s="155">
        <f>SUM(AK3363:AM3363)</f>
        <v>2839008.962857143</v>
      </c>
      <c r="AQ3363" s="145" t="s">
        <v>79</v>
      </c>
      <c r="AU3363" s="8"/>
      <c r="AV3363" s="8"/>
      <c r="AW3363" s="2">
        <f>'[2]BoQ HSYC-Đạt'!AT3363</f>
        <v>1943482.6457142858</v>
      </c>
      <c r="AX3363" s="8">
        <f>F3363*AW3363</f>
        <v>3886965.2914285716</v>
      </c>
      <c r="AY3363" s="8">
        <f>IF(AQ3363="CT",7%,5%)*AX3363</f>
        <v>194348.26457142859</v>
      </c>
      <c r="AZ3363" s="8">
        <f>AX3363*2%</f>
        <v>77739.305828571436</v>
      </c>
      <c r="BA3363" s="8">
        <f>IF(BB3363&gt;0,0,AX3363*5%)</f>
        <v>194348.26457142859</v>
      </c>
      <c r="BB3363" s="8"/>
      <c r="BC3363" s="8">
        <f>+AX3363+AY3363+AZ3363+BA3363+BB3363</f>
        <v>4353401.1264000004</v>
      </c>
      <c r="BD3363" s="8">
        <f>AX3363-AT3363</f>
        <v>3886965.2914285716</v>
      </c>
      <c r="BE3363" s="2"/>
      <c r="BH3363" s="2"/>
    </row>
    <row r="3364" spans="2:60" ht="17" hidden="1" outlineLevel="2" x14ac:dyDescent="0.2">
      <c r="B3364" s="82">
        <v>45</v>
      </c>
      <c r="C3364" s="144" t="s">
        <v>375</v>
      </c>
      <c r="D3364" s="144"/>
      <c r="E3364" s="82" t="s">
        <v>85</v>
      </c>
      <c r="F3364" s="143">
        <v>3</v>
      </c>
      <c r="G3364" s="142">
        <f>'[1]BoQ HSYC'!F3364</f>
        <v>6</v>
      </c>
      <c r="H3364" s="185">
        <f>'[1]BoQ HSYC'!G3364</f>
        <v>0</v>
      </c>
      <c r="I3364" s="185">
        <f>'[1]BoQ HSYC'!H3364</f>
        <v>0</v>
      </c>
      <c r="J3364" s="185">
        <f>'[1]BoQ HSYC'!I3364</f>
        <v>0</v>
      </c>
      <c r="K3364" s="48">
        <f>'[1]BoQ HSYC'!J3364</f>
        <v>57618</v>
      </c>
      <c r="L3364" s="47">
        <f>'[1]BoQ HSYC'!K3364</f>
        <v>12025</v>
      </c>
      <c r="M3364" s="47">
        <f>'[1]BoQ HSYC'!L3364</f>
        <v>69643</v>
      </c>
      <c r="N3364" s="183">
        <f>'[1]BoQ HSYC'!M3364</f>
        <v>20166.3</v>
      </c>
      <c r="O3364" s="183">
        <f>'[1]BoQ HSYC'!N3364</f>
        <v>4208.75</v>
      </c>
      <c r="P3364" s="83">
        <f>'[1]BoQ HSYC'!O3364</f>
        <v>24375.05</v>
      </c>
      <c r="Q3364" s="47">
        <f>'[1]BoQ HSYC'!P3364</f>
        <v>417858</v>
      </c>
      <c r="R3364" s="132">
        <f>'[1]BoQ HSYC'!Q3364</f>
        <v>146250.29999999999</v>
      </c>
      <c r="S3364" s="83">
        <f>'[1]BoQ HSYC'!R3364</f>
        <v>564108.30000000005</v>
      </c>
      <c r="T3364" s="48">
        <f>'[1]BoQ HSYC'!S3364</f>
        <v>0</v>
      </c>
      <c r="U3364" s="132">
        <f>'[1]BoQ HSYC'!T3364</f>
        <v>0</v>
      </c>
      <c r="V3364" s="132" t="str">
        <f>'[1]BoQ HSYC'!U3364</f>
        <v>BĐG Q2/2026</v>
      </c>
      <c r="W3364" s="132" t="str">
        <f>'[1]BoQ HSYC'!V3364</f>
        <v>BĐG Q2/2026</v>
      </c>
      <c r="X3364" s="44" t="str">
        <f>'[1]BoQ HSYC'!W3364</f>
        <v>ME</v>
      </c>
      <c r="Y3364" s="44"/>
      <c r="Z3364" s="44"/>
      <c r="AA3364" s="44"/>
      <c r="AB3364" s="2">
        <v>238388.75133068874</v>
      </c>
      <c r="AC3364" s="2">
        <v>715166.25399206625</v>
      </c>
      <c r="AD3364" s="2">
        <f>+M3364</f>
        <v>69643</v>
      </c>
      <c r="AE3364" s="2">
        <f>+AD3364*14%</f>
        <v>9750.02</v>
      </c>
      <c r="AF3364" s="155">
        <f>+AD3364*35%</f>
        <v>24375.05</v>
      </c>
      <c r="AG3364" s="2">
        <f>+AD3364*F3364</f>
        <v>208929</v>
      </c>
      <c r="AH3364" s="2">
        <f>+AE3364*F3364</f>
        <v>29250.06</v>
      </c>
      <c r="AI3364" s="2">
        <f>+AF3364*F3364</f>
        <v>73125.149999999994</v>
      </c>
      <c r="AJ3364" s="2">
        <f>SUM(AG3364:AI3364)</f>
        <v>311304.20999999996</v>
      </c>
      <c r="AK3364" s="2">
        <f>+AD3364*G3364</f>
        <v>417858</v>
      </c>
      <c r="AL3364" s="2">
        <f>+AE3364*G3364</f>
        <v>58500.12</v>
      </c>
      <c r="AM3364" s="2">
        <f>+AF3364*G3364</f>
        <v>146250.29999999999</v>
      </c>
      <c r="AN3364" s="155">
        <f>SUM(AK3364:AM3364)</f>
        <v>622608.41999999993</v>
      </c>
      <c r="AQ3364" s="145" t="s">
        <v>79</v>
      </c>
      <c r="AU3364" s="8"/>
      <c r="AV3364" s="8"/>
      <c r="AW3364" s="2">
        <f>'[2]BoQ HSYC-Đạt'!AT3364</f>
        <v>71035.86</v>
      </c>
      <c r="AX3364" s="8">
        <f>F3364*AW3364</f>
        <v>213107.58000000002</v>
      </c>
      <c r="AY3364" s="8">
        <f>IF(AQ3364="CT",7%,5%)*AX3364</f>
        <v>10655.379000000001</v>
      </c>
      <c r="AZ3364" s="8">
        <f>AX3364*2%</f>
        <v>4262.1516000000001</v>
      </c>
      <c r="BA3364" s="8">
        <f>IF(BB3364&gt;0,0,AX3364*5%)</f>
        <v>10655.379000000001</v>
      </c>
      <c r="BB3364" s="8"/>
      <c r="BC3364" s="8">
        <f>+AX3364+AY3364+AZ3364+BA3364+BB3364</f>
        <v>238680.48960000003</v>
      </c>
      <c r="BD3364" s="8">
        <f>AX3364-AT3364</f>
        <v>213107.58000000002</v>
      </c>
      <c r="BE3364" s="2"/>
      <c r="BH3364" s="2"/>
    </row>
    <row r="3365" spans="2:60" ht="17" hidden="1" outlineLevel="2" x14ac:dyDescent="0.2">
      <c r="B3365" s="82">
        <v>46</v>
      </c>
      <c r="C3365" s="144" t="s">
        <v>374</v>
      </c>
      <c r="D3365" s="144"/>
      <c r="E3365" s="82" t="s">
        <v>85</v>
      </c>
      <c r="F3365" s="143">
        <v>3</v>
      </c>
      <c r="G3365" s="142">
        <f>'[1]BoQ HSYC'!F3365</f>
        <v>6</v>
      </c>
      <c r="H3365" s="185">
        <f>'[1]BoQ HSYC'!G3365</f>
        <v>0</v>
      </c>
      <c r="I3365" s="185">
        <f>'[1]BoQ HSYC'!H3365</f>
        <v>0</v>
      </c>
      <c r="J3365" s="185">
        <f>'[1]BoQ HSYC'!I3365</f>
        <v>0</v>
      </c>
      <c r="K3365" s="48">
        <f>'[1]BoQ HSYC'!J3365</f>
        <v>35262</v>
      </c>
      <c r="L3365" s="47">
        <f>'[1]BoQ HSYC'!K3365</f>
        <v>11308</v>
      </c>
      <c r="M3365" s="47">
        <f>'[1]BoQ HSYC'!L3365</f>
        <v>46570</v>
      </c>
      <c r="N3365" s="183">
        <f>'[1]BoQ HSYC'!M3365</f>
        <v>12341.699999999999</v>
      </c>
      <c r="O3365" s="183">
        <f>'[1]BoQ HSYC'!N3365</f>
        <v>3957.7999999999997</v>
      </c>
      <c r="P3365" s="83">
        <f>'[1]BoQ HSYC'!O3365</f>
        <v>16299.499999999998</v>
      </c>
      <c r="Q3365" s="47">
        <f>'[1]BoQ HSYC'!P3365</f>
        <v>279420</v>
      </c>
      <c r="R3365" s="132">
        <f>'[1]BoQ HSYC'!Q3365</f>
        <v>97796.999999999985</v>
      </c>
      <c r="S3365" s="83">
        <f>'[1]BoQ HSYC'!R3365</f>
        <v>377217</v>
      </c>
      <c r="T3365" s="48">
        <f>'[1]BoQ HSYC'!S3365</f>
        <v>0</v>
      </c>
      <c r="U3365" s="132">
        <f>'[1]BoQ HSYC'!T3365</f>
        <v>0</v>
      </c>
      <c r="V3365" s="132" t="str">
        <f>'[1]BoQ HSYC'!U3365</f>
        <v>BĐG Q2/2026</v>
      </c>
      <c r="W3365" s="132" t="str">
        <f>'[1]BoQ HSYC'!V3365</f>
        <v>BĐG Q2/2026</v>
      </c>
      <c r="X3365" s="44" t="str">
        <f>'[1]BoQ HSYC'!W3365</f>
        <v>ME</v>
      </c>
      <c r="Y3365" s="44"/>
      <c r="Z3365" s="44"/>
      <c r="AA3365" s="44"/>
      <c r="AB3365" s="2">
        <v>201896.92644985983</v>
      </c>
      <c r="AC3365" s="2">
        <v>605690.77934957948</v>
      </c>
      <c r="AD3365" s="2">
        <f>+M3365</f>
        <v>46570</v>
      </c>
      <c r="AE3365" s="2">
        <f>+AD3365*14%</f>
        <v>6519.8</v>
      </c>
      <c r="AF3365" s="155">
        <f>+AD3365*35%</f>
        <v>16299.499999999998</v>
      </c>
      <c r="AG3365" s="2">
        <f>+AD3365*F3365</f>
        <v>139710</v>
      </c>
      <c r="AH3365" s="2">
        <f>+AE3365*F3365</f>
        <v>19559.400000000001</v>
      </c>
      <c r="AI3365" s="2">
        <f>+AF3365*F3365</f>
        <v>48898.499999999993</v>
      </c>
      <c r="AJ3365" s="2">
        <f>SUM(AG3365:AI3365)</f>
        <v>208167.9</v>
      </c>
      <c r="AK3365" s="2">
        <f>+AD3365*G3365</f>
        <v>279420</v>
      </c>
      <c r="AL3365" s="2">
        <f>+AE3365*G3365</f>
        <v>39118.800000000003</v>
      </c>
      <c r="AM3365" s="2">
        <f>+AF3365*G3365</f>
        <v>97796.999999999985</v>
      </c>
      <c r="AN3365" s="155">
        <f>SUM(AK3365:AM3365)</f>
        <v>416335.8</v>
      </c>
      <c r="AQ3365" s="145" t="s">
        <v>79</v>
      </c>
      <c r="AU3365" s="8"/>
      <c r="AV3365" s="8"/>
      <c r="AW3365" s="2">
        <f>'[2]BoQ HSYC-Đạt'!AT3365</f>
        <v>47501.4</v>
      </c>
      <c r="AX3365" s="8">
        <f>F3365*AW3365</f>
        <v>142504.20000000001</v>
      </c>
      <c r="AY3365" s="8">
        <f>IF(AQ3365="CT",7%,5%)*AX3365</f>
        <v>7125.2100000000009</v>
      </c>
      <c r="AZ3365" s="8">
        <f>AX3365*2%</f>
        <v>2850.0840000000003</v>
      </c>
      <c r="BA3365" s="8">
        <f>IF(BB3365&gt;0,0,AX3365*5%)</f>
        <v>7125.2100000000009</v>
      </c>
      <c r="BB3365" s="8"/>
      <c r="BC3365" s="8">
        <f>+AX3365+AY3365+AZ3365+BA3365+BB3365</f>
        <v>159604.704</v>
      </c>
      <c r="BD3365" s="8">
        <f>AX3365-AT3365</f>
        <v>142504.20000000001</v>
      </c>
      <c r="BE3365" s="2"/>
      <c r="BH3365" s="2"/>
    </row>
    <row r="3366" spans="2:60" ht="17" hidden="1" outlineLevel="2" x14ac:dyDescent="0.2">
      <c r="B3366" s="82">
        <v>47</v>
      </c>
      <c r="C3366" s="144" t="s">
        <v>373</v>
      </c>
      <c r="D3366" s="144"/>
      <c r="E3366" s="82" t="s">
        <v>85</v>
      </c>
      <c r="F3366" s="143">
        <v>3</v>
      </c>
      <c r="G3366" s="142">
        <f>'[1]BoQ HSYC'!F3366</f>
        <v>8</v>
      </c>
      <c r="H3366" s="185">
        <f>'[1]BoQ HSYC'!G3366</f>
        <v>0</v>
      </c>
      <c r="I3366" s="185">
        <f>'[1]BoQ HSYC'!H3366</f>
        <v>0</v>
      </c>
      <c r="J3366" s="185">
        <f>'[1]BoQ HSYC'!I3366</f>
        <v>0</v>
      </c>
      <c r="K3366" s="48">
        <f>'[1]BoQ HSYC'!J3366</f>
        <v>24138</v>
      </c>
      <c r="L3366" s="47">
        <f>'[1]BoQ HSYC'!K3366</f>
        <v>10592</v>
      </c>
      <c r="M3366" s="47">
        <f>'[1]BoQ HSYC'!L3366</f>
        <v>34730</v>
      </c>
      <c r="N3366" s="183">
        <f>'[1]BoQ HSYC'!M3366</f>
        <v>8448.2999999999993</v>
      </c>
      <c r="O3366" s="183">
        <f>'[1]BoQ HSYC'!N3366</f>
        <v>3707.2</v>
      </c>
      <c r="P3366" s="83">
        <f>'[1]BoQ HSYC'!O3366</f>
        <v>12155.5</v>
      </c>
      <c r="Q3366" s="47">
        <f>'[1]BoQ HSYC'!P3366</f>
        <v>277840</v>
      </c>
      <c r="R3366" s="132">
        <f>'[1]BoQ HSYC'!Q3366</f>
        <v>97244</v>
      </c>
      <c r="S3366" s="83">
        <f>'[1]BoQ HSYC'!R3366</f>
        <v>375084</v>
      </c>
      <c r="T3366" s="48">
        <f>'[1]BoQ HSYC'!S3366</f>
        <v>0</v>
      </c>
      <c r="U3366" s="132">
        <f>'[1]BoQ HSYC'!T3366</f>
        <v>0</v>
      </c>
      <c r="V3366" s="132" t="str">
        <f>'[1]BoQ HSYC'!U3366</f>
        <v>BĐG Q2/2026</v>
      </c>
      <c r="W3366" s="132" t="str">
        <f>'[1]BoQ HSYC'!V3366</f>
        <v>BĐG Q2/2026</v>
      </c>
      <c r="X3366" s="44" t="str">
        <f>'[1]BoQ HSYC'!W3366</f>
        <v>ME</v>
      </c>
      <c r="Y3366" s="44"/>
      <c r="Z3366" s="44"/>
      <c r="AA3366" s="44"/>
      <c r="AB3366" s="2">
        <v>197707.59925302924</v>
      </c>
      <c r="AC3366" s="2">
        <v>593122.79775908776</v>
      </c>
      <c r="AD3366" s="2">
        <f>+M3366</f>
        <v>34730</v>
      </c>
      <c r="AE3366" s="2">
        <f>+AD3366*14%</f>
        <v>4862.2000000000007</v>
      </c>
      <c r="AF3366" s="155">
        <f>+AD3366*35%</f>
        <v>12155.5</v>
      </c>
      <c r="AG3366" s="2">
        <f>+AD3366*F3366</f>
        <v>104190</v>
      </c>
      <c r="AH3366" s="2">
        <f>+AE3366*F3366</f>
        <v>14586.600000000002</v>
      </c>
      <c r="AI3366" s="2">
        <f>+AF3366*F3366</f>
        <v>36466.5</v>
      </c>
      <c r="AJ3366" s="2">
        <f>SUM(AG3366:AI3366)</f>
        <v>155243.1</v>
      </c>
      <c r="AK3366" s="2">
        <f>+AD3366*G3366</f>
        <v>277840</v>
      </c>
      <c r="AL3366" s="2">
        <f>+AE3366*G3366</f>
        <v>38897.600000000006</v>
      </c>
      <c r="AM3366" s="2">
        <f>+AF3366*G3366</f>
        <v>97244</v>
      </c>
      <c r="AN3366" s="155">
        <f>SUM(AK3366:AM3366)</f>
        <v>413981.6</v>
      </c>
      <c r="AQ3366" s="145" t="s">
        <v>79</v>
      </c>
      <c r="AU3366" s="8"/>
      <c r="AV3366" s="8"/>
      <c r="AW3366" s="2">
        <f>'[2]BoQ HSYC-Đạt'!AT3366</f>
        <v>35424.6</v>
      </c>
      <c r="AX3366" s="8">
        <f>F3366*AW3366</f>
        <v>106273.79999999999</v>
      </c>
      <c r="AY3366" s="8">
        <f>IF(AQ3366="CT",7%,5%)*AX3366</f>
        <v>5313.69</v>
      </c>
      <c r="AZ3366" s="8">
        <f>AX3366*2%</f>
        <v>2125.4759999999997</v>
      </c>
      <c r="BA3366" s="8">
        <f>IF(BB3366&gt;0,0,AX3366*5%)</f>
        <v>5313.69</v>
      </c>
      <c r="BB3366" s="8"/>
      <c r="BC3366" s="8">
        <f>+AX3366+AY3366+AZ3366+BA3366+BB3366</f>
        <v>119026.65599999999</v>
      </c>
      <c r="BD3366" s="8">
        <f>AX3366-AT3366</f>
        <v>106273.79999999999</v>
      </c>
      <c r="BE3366" s="2"/>
      <c r="BH3366" s="2"/>
    </row>
    <row r="3367" spans="2:60" ht="17" hidden="1" outlineLevel="2" x14ac:dyDescent="0.2">
      <c r="B3367" s="82">
        <v>48</v>
      </c>
      <c r="C3367" s="144" t="s">
        <v>372</v>
      </c>
      <c r="D3367" s="144"/>
      <c r="E3367" s="82" t="s">
        <v>85</v>
      </c>
      <c r="F3367" s="143">
        <v>3</v>
      </c>
      <c r="G3367" s="142">
        <f>'[1]BoQ HSYC'!F3367</f>
        <v>4</v>
      </c>
      <c r="H3367" s="185">
        <f>'[1]BoQ HSYC'!G3367</f>
        <v>0</v>
      </c>
      <c r="I3367" s="185">
        <f>'[1]BoQ HSYC'!H3367</f>
        <v>0</v>
      </c>
      <c r="J3367" s="185">
        <f>'[1]BoQ HSYC'!I3367</f>
        <v>0</v>
      </c>
      <c r="K3367" s="48">
        <f>'[1]BoQ HSYC'!J3367</f>
        <v>119400</v>
      </c>
      <c r="L3367" s="47">
        <f>'[1]BoQ HSYC'!K3367</f>
        <v>56840</v>
      </c>
      <c r="M3367" s="47">
        <f>'[1]BoQ HSYC'!L3367</f>
        <v>176240</v>
      </c>
      <c r="N3367" s="183">
        <f>'[1]BoQ HSYC'!M3367</f>
        <v>41790</v>
      </c>
      <c r="O3367" s="183">
        <f>'[1]BoQ HSYC'!N3367</f>
        <v>19894</v>
      </c>
      <c r="P3367" s="83">
        <f>'[1]BoQ HSYC'!O3367</f>
        <v>61684</v>
      </c>
      <c r="Q3367" s="47">
        <f>'[1]BoQ HSYC'!P3367</f>
        <v>704960</v>
      </c>
      <c r="R3367" s="132">
        <f>'[1]BoQ HSYC'!Q3367</f>
        <v>246736</v>
      </c>
      <c r="S3367" s="83">
        <f>'[1]BoQ HSYC'!R3367</f>
        <v>951696</v>
      </c>
      <c r="T3367" s="48">
        <f>'[1]BoQ HSYC'!S3367</f>
        <v>0</v>
      </c>
      <c r="U3367" s="132">
        <f>'[1]BoQ HSYC'!T3367</f>
        <v>0</v>
      </c>
      <c r="V3367" s="132" t="str">
        <f>'[1]BoQ HSYC'!U3367</f>
        <v>BĐG Q2/2026</v>
      </c>
      <c r="W3367" s="132" t="str">
        <f>'[1]BoQ HSYC'!V3367</f>
        <v>BĐG Q2/2026</v>
      </c>
      <c r="X3367" s="44" t="str">
        <f>'[1]BoQ HSYC'!W3367</f>
        <v>ME</v>
      </c>
      <c r="Y3367" s="44"/>
      <c r="Z3367" s="44"/>
      <c r="AA3367" s="44"/>
      <c r="AB3367" s="2">
        <v>176203.41928445743</v>
      </c>
      <c r="AC3367" s="2">
        <v>528610.25785337226</v>
      </c>
      <c r="AD3367" s="2">
        <f>+M3367</f>
        <v>176240</v>
      </c>
      <c r="AE3367" s="2">
        <f>+AD3367*14%</f>
        <v>24673.600000000002</v>
      </c>
      <c r="AF3367" s="155">
        <f>+AD3367*35%</f>
        <v>61683.999999999993</v>
      </c>
      <c r="AG3367" s="2">
        <f>+AD3367*F3367</f>
        <v>528720</v>
      </c>
      <c r="AH3367" s="2">
        <f>+AE3367*F3367</f>
        <v>74020.800000000003</v>
      </c>
      <c r="AI3367" s="2">
        <f>+AF3367*F3367</f>
        <v>185051.99999999997</v>
      </c>
      <c r="AJ3367" s="2">
        <f>SUM(AG3367:AI3367)</f>
        <v>787792.8</v>
      </c>
      <c r="AK3367" s="2">
        <f>+AD3367*G3367</f>
        <v>704960</v>
      </c>
      <c r="AL3367" s="2">
        <f>+AE3367*G3367</f>
        <v>98694.400000000009</v>
      </c>
      <c r="AM3367" s="2">
        <f>+AF3367*G3367</f>
        <v>246735.99999999997</v>
      </c>
      <c r="AN3367" s="155">
        <f>SUM(AK3367:AM3367)</f>
        <v>1050390.3999999999</v>
      </c>
      <c r="AQ3367" s="145" t="s">
        <v>79</v>
      </c>
      <c r="AU3367" s="8"/>
      <c r="AV3367" s="8"/>
      <c r="AW3367" s="2">
        <f>'[2]BoQ HSYC-Đạt'!AT3367</f>
        <v>179764.8</v>
      </c>
      <c r="AX3367" s="8">
        <f>F3367*AW3367</f>
        <v>539294.39999999991</v>
      </c>
      <c r="AY3367" s="8">
        <f>IF(AQ3367="CT",7%,5%)*AX3367</f>
        <v>26964.719999999998</v>
      </c>
      <c r="AZ3367" s="8">
        <f>AX3367*2%</f>
        <v>10785.887999999999</v>
      </c>
      <c r="BA3367" s="8">
        <f>IF(BB3367&gt;0,0,AX3367*5%)</f>
        <v>26964.719999999998</v>
      </c>
      <c r="BB3367" s="8"/>
      <c r="BC3367" s="8">
        <f>+AX3367+AY3367+AZ3367+BA3367+BB3367</f>
        <v>604009.72799999989</v>
      </c>
      <c r="BD3367" s="8">
        <f>AX3367-AT3367</f>
        <v>539294.39999999991</v>
      </c>
      <c r="BE3367" s="2"/>
      <c r="BH3367" s="2"/>
    </row>
    <row r="3368" spans="2:60" ht="17" hidden="1" outlineLevel="2" x14ac:dyDescent="0.2">
      <c r="B3368" s="82">
        <v>49</v>
      </c>
      <c r="C3368" s="144" t="s">
        <v>371</v>
      </c>
      <c r="D3368" s="144"/>
      <c r="E3368" s="82" t="s">
        <v>85</v>
      </c>
      <c r="F3368" s="143">
        <v>3</v>
      </c>
      <c r="G3368" s="142">
        <f>'[1]BoQ HSYC'!F3368</f>
        <v>2</v>
      </c>
      <c r="H3368" s="185">
        <f>'[1]BoQ HSYC'!G3368</f>
        <v>0</v>
      </c>
      <c r="I3368" s="185">
        <f>'[1]BoQ HSYC'!H3368</f>
        <v>0</v>
      </c>
      <c r="J3368" s="185">
        <f>'[1]BoQ HSYC'!I3368</f>
        <v>0</v>
      </c>
      <c r="K3368" s="48">
        <f>'[1]BoQ HSYC'!J3368</f>
        <v>82080</v>
      </c>
      <c r="L3368" s="47">
        <f>'[1]BoQ HSYC'!K3368</f>
        <v>29464</v>
      </c>
      <c r="M3368" s="47">
        <f>'[1]BoQ HSYC'!L3368</f>
        <v>111544</v>
      </c>
      <c r="N3368" s="183">
        <f>'[1]BoQ HSYC'!M3368</f>
        <v>28727.999999999996</v>
      </c>
      <c r="O3368" s="183">
        <f>'[1]BoQ HSYC'!N3368</f>
        <v>10312.4</v>
      </c>
      <c r="P3368" s="83">
        <f>'[1]BoQ HSYC'!O3368</f>
        <v>39040.399999999994</v>
      </c>
      <c r="Q3368" s="47">
        <f>'[1]BoQ HSYC'!P3368</f>
        <v>223088</v>
      </c>
      <c r="R3368" s="132">
        <f>'[1]BoQ HSYC'!Q3368</f>
        <v>78080.799999999988</v>
      </c>
      <c r="S3368" s="83">
        <f>'[1]BoQ HSYC'!R3368</f>
        <v>301168.8</v>
      </c>
      <c r="T3368" s="48">
        <f>'[1]BoQ HSYC'!S3368</f>
        <v>0</v>
      </c>
      <c r="U3368" s="132">
        <f>'[1]BoQ HSYC'!T3368</f>
        <v>0</v>
      </c>
      <c r="V3368" s="132" t="str">
        <f>'[1]BoQ HSYC'!U3368</f>
        <v>BĐG Q2/2026</v>
      </c>
      <c r="W3368" s="132" t="str">
        <f>'[1]BoQ HSYC'!V3368</f>
        <v>BĐG Q2/2026</v>
      </c>
      <c r="X3368" s="44" t="str">
        <f>'[1]BoQ HSYC'!W3368</f>
        <v>ME</v>
      </c>
      <c r="Y3368" s="44"/>
      <c r="Z3368" s="44"/>
      <c r="AA3368" s="44"/>
      <c r="AB3368" s="2">
        <v>100025.1730970606</v>
      </c>
      <c r="AC3368" s="2">
        <v>300075.51929118182</v>
      </c>
      <c r="AD3368" s="2">
        <f>+M3368</f>
        <v>111544</v>
      </c>
      <c r="AE3368" s="2">
        <f>+AD3368*14%</f>
        <v>15616.160000000002</v>
      </c>
      <c r="AF3368" s="155">
        <f>+AD3368*35%</f>
        <v>39040.399999999994</v>
      </c>
      <c r="AG3368" s="2">
        <f>+AD3368*F3368</f>
        <v>334632</v>
      </c>
      <c r="AH3368" s="2">
        <f>+AE3368*F3368</f>
        <v>46848.480000000003</v>
      </c>
      <c r="AI3368" s="2">
        <f>+AF3368*F3368</f>
        <v>117121.19999999998</v>
      </c>
      <c r="AJ3368" s="2">
        <f>SUM(AG3368:AI3368)</f>
        <v>498601.67999999993</v>
      </c>
      <c r="AK3368" s="2">
        <f>+AD3368*G3368</f>
        <v>223088</v>
      </c>
      <c r="AL3368" s="2">
        <f>+AE3368*G3368</f>
        <v>31232.320000000003</v>
      </c>
      <c r="AM3368" s="2">
        <f>+AF3368*G3368</f>
        <v>78080.799999999988</v>
      </c>
      <c r="AN3368" s="155">
        <f>SUM(AK3368:AM3368)</f>
        <v>332401.12</v>
      </c>
      <c r="AQ3368" s="145" t="s">
        <v>79</v>
      </c>
      <c r="AU3368" s="8"/>
      <c r="AV3368" s="8"/>
      <c r="AW3368" s="2">
        <f>'[2]BoQ HSYC-Đạt'!AT3368</f>
        <v>113774.88</v>
      </c>
      <c r="AX3368" s="8">
        <f>F3368*AW3368</f>
        <v>341324.64</v>
      </c>
      <c r="AY3368" s="8">
        <f>IF(AQ3368="CT",7%,5%)*AX3368</f>
        <v>17066.232</v>
      </c>
      <c r="AZ3368" s="8">
        <f>AX3368*2%</f>
        <v>6826.4928</v>
      </c>
      <c r="BA3368" s="8">
        <f>IF(BB3368&gt;0,0,AX3368*5%)</f>
        <v>17066.232</v>
      </c>
      <c r="BB3368" s="8"/>
      <c r="BC3368" s="8">
        <f>+AX3368+AY3368+AZ3368+BA3368+BB3368</f>
        <v>382283.59680000006</v>
      </c>
      <c r="BD3368" s="8">
        <f>AX3368-AT3368</f>
        <v>341324.64</v>
      </c>
      <c r="BE3368" s="2"/>
      <c r="BH3368" s="2"/>
    </row>
    <row r="3369" spans="2:60" ht="17" hidden="1" outlineLevel="2" x14ac:dyDescent="0.2">
      <c r="B3369" s="82">
        <v>50</v>
      </c>
      <c r="C3369" s="144" t="s">
        <v>370</v>
      </c>
      <c r="D3369" s="144"/>
      <c r="E3369" s="82" t="s">
        <v>85</v>
      </c>
      <c r="F3369" s="143">
        <v>4</v>
      </c>
      <c r="G3369" s="142">
        <f>'[1]BoQ HSYC'!F3369</f>
        <v>2</v>
      </c>
      <c r="H3369" s="185">
        <f>'[1]BoQ HSYC'!G3369</f>
        <v>0</v>
      </c>
      <c r="I3369" s="185">
        <f>'[1]BoQ HSYC'!H3369</f>
        <v>0</v>
      </c>
      <c r="J3369" s="185">
        <f>'[1]BoQ HSYC'!I3369</f>
        <v>0</v>
      </c>
      <c r="K3369" s="48">
        <f>'[1]BoQ HSYC'!J3369</f>
        <v>36000</v>
      </c>
      <c r="L3369" s="47">
        <f>'[1]BoQ HSYC'!K3369</f>
        <v>24050</v>
      </c>
      <c r="M3369" s="47">
        <f>'[1]BoQ HSYC'!L3369</f>
        <v>60050</v>
      </c>
      <c r="N3369" s="183">
        <f>'[1]BoQ HSYC'!M3369</f>
        <v>12600</v>
      </c>
      <c r="O3369" s="183">
        <f>'[1]BoQ HSYC'!N3369</f>
        <v>8417.5</v>
      </c>
      <c r="P3369" s="83">
        <f>'[1]BoQ HSYC'!O3369</f>
        <v>21017.5</v>
      </c>
      <c r="Q3369" s="47">
        <f>'[1]BoQ HSYC'!P3369</f>
        <v>120100</v>
      </c>
      <c r="R3369" s="132">
        <f>'[1]BoQ HSYC'!Q3369</f>
        <v>42035</v>
      </c>
      <c r="S3369" s="83">
        <f>'[1]BoQ HSYC'!R3369</f>
        <v>162135</v>
      </c>
      <c r="T3369" s="48">
        <f>'[1]BoQ HSYC'!S3369</f>
        <v>0</v>
      </c>
      <c r="U3369" s="132">
        <f>'[1]BoQ HSYC'!T3369</f>
        <v>0</v>
      </c>
      <c r="V3369" s="132" t="str">
        <f>'[1]BoQ HSYC'!U3369</f>
        <v>BĐG Q2/2026</v>
      </c>
      <c r="W3369" s="132" t="str">
        <f>'[1]BoQ HSYC'!V3369</f>
        <v>BĐG Q2/2026</v>
      </c>
      <c r="X3369" s="44" t="str">
        <f>'[1]BoQ HSYC'!W3369</f>
        <v>ME</v>
      </c>
      <c r="Y3369" s="44"/>
      <c r="Z3369" s="44"/>
      <c r="AA3369" s="44"/>
      <c r="AB3369" s="2">
        <v>158197.23583496737</v>
      </c>
      <c r="AC3369" s="2">
        <v>632788.9433398695</v>
      </c>
      <c r="AD3369" s="2">
        <f>+M3369</f>
        <v>60050</v>
      </c>
      <c r="AE3369" s="2">
        <f>+AD3369*14%</f>
        <v>8407</v>
      </c>
      <c r="AF3369" s="155">
        <f>+AD3369*35%</f>
        <v>21017.5</v>
      </c>
      <c r="AG3369" s="2">
        <f>+AD3369*F3369</f>
        <v>240200</v>
      </c>
      <c r="AH3369" s="2">
        <f>+AE3369*F3369</f>
        <v>33628</v>
      </c>
      <c r="AI3369" s="2">
        <f>+AF3369*F3369</f>
        <v>84070</v>
      </c>
      <c r="AJ3369" s="2">
        <f>SUM(AG3369:AI3369)</f>
        <v>357898</v>
      </c>
      <c r="AK3369" s="2">
        <f>+AD3369*G3369</f>
        <v>120100</v>
      </c>
      <c r="AL3369" s="2">
        <f>+AE3369*G3369</f>
        <v>16814</v>
      </c>
      <c r="AM3369" s="2">
        <f>+AF3369*G3369</f>
        <v>42035</v>
      </c>
      <c r="AN3369" s="155">
        <f>SUM(AK3369:AM3369)</f>
        <v>178949</v>
      </c>
      <c r="AQ3369" s="145" t="s">
        <v>79</v>
      </c>
      <c r="AU3369" s="8"/>
      <c r="AV3369" s="8"/>
      <c r="AW3369" s="2">
        <f>'[2]BoQ HSYC-Đạt'!AT3369</f>
        <v>61251</v>
      </c>
      <c r="AX3369" s="8">
        <f>F3369*AW3369</f>
        <v>245004</v>
      </c>
      <c r="AY3369" s="8">
        <f>IF(AQ3369="CT",7%,5%)*AX3369</f>
        <v>12250.2</v>
      </c>
      <c r="AZ3369" s="8">
        <f>AX3369*2%</f>
        <v>4900.08</v>
      </c>
      <c r="BA3369" s="8">
        <f>IF(BB3369&gt;0,0,AX3369*5%)</f>
        <v>12250.2</v>
      </c>
      <c r="BB3369" s="8"/>
      <c r="BC3369" s="8">
        <f>+AX3369+AY3369+AZ3369+BA3369+BB3369</f>
        <v>274404.48000000004</v>
      </c>
      <c r="BD3369" s="8">
        <f>AX3369-AT3369</f>
        <v>245004</v>
      </c>
      <c r="BE3369" s="2"/>
      <c r="BH3369" s="2"/>
    </row>
    <row r="3370" spans="2:60" ht="17" hidden="1" outlineLevel="2" x14ac:dyDescent="0.2">
      <c r="B3370" s="82">
        <v>51</v>
      </c>
      <c r="C3370" s="144" t="s">
        <v>369</v>
      </c>
      <c r="D3370" s="144"/>
      <c r="E3370" s="82" t="s">
        <v>85</v>
      </c>
      <c r="F3370" s="143">
        <v>4</v>
      </c>
      <c r="G3370" s="142">
        <f>'[1]BoQ HSYC'!F3370</f>
        <v>4</v>
      </c>
      <c r="H3370" s="185">
        <f>'[1]BoQ HSYC'!G3370</f>
        <v>0</v>
      </c>
      <c r="I3370" s="185">
        <f>'[1]BoQ HSYC'!H3370</f>
        <v>0</v>
      </c>
      <c r="J3370" s="185">
        <f>'[1]BoQ HSYC'!I3370</f>
        <v>0</v>
      </c>
      <c r="K3370" s="48">
        <f>'[1]BoQ HSYC'!J3370</f>
        <v>18900</v>
      </c>
      <c r="L3370" s="47">
        <f>'[1]BoQ HSYC'!K3370</f>
        <v>22616</v>
      </c>
      <c r="M3370" s="47">
        <f>'[1]BoQ HSYC'!L3370</f>
        <v>41516</v>
      </c>
      <c r="N3370" s="183">
        <f>'[1]BoQ HSYC'!M3370</f>
        <v>6615</v>
      </c>
      <c r="O3370" s="183">
        <f>'[1]BoQ HSYC'!N3370</f>
        <v>7915.5999999999995</v>
      </c>
      <c r="P3370" s="83">
        <f>'[1]BoQ HSYC'!O3370</f>
        <v>14530.599999999999</v>
      </c>
      <c r="Q3370" s="47">
        <f>'[1]BoQ HSYC'!P3370</f>
        <v>166064</v>
      </c>
      <c r="R3370" s="132">
        <f>'[1]BoQ HSYC'!Q3370</f>
        <v>58122.399999999994</v>
      </c>
      <c r="S3370" s="83">
        <f>'[1]BoQ HSYC'!R3370</f>
        <v>224186.4</v>
      </c>
      <c r="T3370" s="48">
        <f>'[1]BoQ HSYC'!S3370</f>
        <v>0</v>
      </c>
      <c r="U3370" s="132">
        <f>'[1]BoQ HSYC'!T3370</f>
        <v>0</v>
      </c>
      <c r="V3370" s="132" t="str">
        <f>'[1]BoQ HSYC'!U3370</f>
        <v>BĐG Q2/2026</v>
      </c>
      <c r="W3370" s="132" t="str">
        <f>'[1]BoQ HSYC'!V3370</f>
        <v>BĐG Q2/2026</v>
      </c>
      <c r="X3370" s="44" t="str">
        <f>'[1]BoQ HSYC'!W3370</f>
        <v>ME</v>
      </c>
      <c r="Y3370" s="44"/>
      <c r="Z3370" s="44"/>
      <c r="AA3370" s="44"/>
      <c r="AB3370" s="2">
        <v>99572.743665019996</v>
      </c>
      <c r="AC3370" s="2">
        <v>398290.97466007998</v>
      </c>
      <c r="AD3370" s="2">
        <f>+M3370</f>
        <v>41516</v>
      </c>
      <c r="AE3370" s="2">
        <f>+AD3370*14%</f>
        <v>5812.2400000000007</v>
      </c>
      <c r="AF3370" s="155">
        <f>+AD3370*35%</f>
        <v>14530.599999999999</v>
      </c>
      <c r="AG3370" s="2">
        <f>+AD3370*F3370</f>
        <v>166064</v>
      </c>
      <c r="AH3370" s="2">
        <f>+AE3370*F3370</f>
        <v>23248.960000000003</v>
      </c>
      <c r="AI3370" s="2">
        <f>+AF3370*F3370</f>
        <v>58122.399999999994</v>
      </c>
      <c r="AJ3370" s="2">
        <f>SUM(AG3370:AI3370)</f>
        <v>247435.36</v>
      </c>
      <c r="AK3370" s="2">
        <f>+AD3370*G3370</f>
        <v>166064</v>
      </c>
      <c r="AL3370" s="2">
        <f>+AE3370*G3370</f>
        <v>23248.960000000003</v>
      </c>
      <c r="AM3370" s="2">
        <f>+AF3370*G3370</f>
        <v>58122.399999999994</v>
      </c>
      <c r="AN3370" s="155">
        <f>SUM(AK3370:AM3370)</f>
        <v>247435.36</v>
      </c>
      <c r="AQ3370" s="145" t="s">
        <v>79</v>
      </c>
      <c r="AU3370" s="8"/>
      <c r="AV3370" s="8"/>
      <c r="AW3370" s="2">
        <f>'[2]BoQ HSYC-Đạt'!AT3370</f>
        <v>42346.32</v>
      </c>
      <c r="AX3370" s="8">
        <f>F3370*AW3370</f>
        <v>169385.28</v>
      </c>
      <c r="AY3370" s="8">
        <f>IF(AQ3370="CT",7%,5%)*AX3370</f>
        <v>8469.264000000001</v>
      </c>
      <c r="AZ3370" s="8">
        <f>AX3370*2%</f>
        <v>3387.7056000000002</v>
      </c>
      <c r="BA3370" s="8">
        <f>IF(BB3370&gt;0,0,AX3370*5%)</f>
        <v>8469.264000000001</v>
      </c>
      <c r="BB3370" s="8"/>
      <c r="BC3370" s="8">
        <f>+AX3370+AY3370+AZ3370+BA3370+BB3370</f>
        <v>189711.51359999998</v>
      </c>
      <c r="BD3370" s="8">
        <f>AX3370-AT3370</f>
        <v>169385.28</v>
      </c>
      <c r="BE3370" s="2"/>
      <c r="BH3370" s="2"/>
    </row>
    <row r="3371" spans="2:60" ht="17" hidden="1" outlineLevel="2" x14ac:dyDescent="0.2">
      <c r="B3371" s="82">
        <v>52</v>
      </c>
      <c r="C3371" s="144" t="s">
        <v>368</v>
      </c>
      <c r="D3371" s="144"/>
      <c r="E3371" s="82" t="s">
        <v>85</v>
      </c>
      <c r="F3371" s="143">
        <v>4</v>
      </c>
      <c r="G3371" s="142">
        <f>'[1]BoQ HSYC'!F3371</f>
        <v>2</v>
      </c>
      <c r="H3371" s="185">
        <f>'[1]BoQ HSYC'!G3371</f>
        <v>0</v>
      </c>
      <c r="I3371" s="185">
        <f>'[1]BoQ HSYC'!H3371</f>
        <v>0</v>
      </c>
      <c r="J3371" s="185">
        <f>'[1]BoQ HSYC'!I3371</f>
        <v>0</v>
      </c>
      <c r="K3371" s="48">
        <f>'[1]BoQ HSYC'!J3371</f>
        <v>12000</v>
      </c>
      <c r="L3371" s="47">
        <f>'[1]BoQ HSYC'!K3371</f>
        <v>21184</v>
      </c>
      <c r="M3371" s="47">
        <f>'[1]BoQ HSYC'!L3371</f>
        <v>33184</v>
      </c>
      <c r="N3371" s="183">
        <f>'[1]BoQ HSYC'!M3371</f>
        <v>4200</v>
      </c>
      <c r="O3371" s="183">
        <f>'[1]BoQ HSYC'!N3371</f>
        <v>7414.4</v>
      </c>
      <c r="P3371" s="83">
        <f>'[1]BoQ HSYC'!O3371</f>
        <v>11614.4</v>
      </c>
      <c r="Q3371" s="47">
        <f>'[1]BoQ HSYC'!P3371</f>
        <v>66368</v>
      </c>
      <c r="R3371" s="132">
        <f>'[1]BoQ HSYC'!Q3371</f>
        <v>23228.799999999999</v>
      </c>
      <c r="S3371" s="83">
        <f>'[1]BoQ HSYC'!R3371</f>
        <v>89596.800000000003</v>
      </c>
      <c r="T3371" s="48">
        <f>'[1]BoQ HSYC'!S3371</f>
        <v>0</v>
      </c>
      <c r="U3371" s="132">
        <f>'[1]BoQ HSYC'!T3371</f>
        <v>0</v>
      </c>
      <c r="V3371" s="132" t="str">
        <f>'[1]BoQ HSYC'!U3371</f>
        <v>BĐG Q2/2026</v>
      </c>
      <c r="W3371" s="132" t="str">
        <f>'[1]BoQ HSYC'!V3371</f>
        <v>BĐG Q2/2026</v>
      </c>
      <c r="X3371" s="44" t="str">
        <f>'[1]BoQ HSYC'!W3371</f>
        <v>ME</v>
      </c>
      <c r="Y3371" s="44"/>
      <c r="Z3371" s="44"/>
      <c r="AA3371" s="44"/>
      <c r="AB3371" s="2">
        <v>79485.471449387594</v>
      </c>
      <c r="AC3371" s="2">
        <v>317941.88579755038</v>
      </c>
      <c r="AD3371" s="2">
        <f>+M3371</f>
        <v>33184</v>
      </c>
      <c r="AE3371" s="2">
        <f>+AD3371*14%</f>
        <v>4645.76</v>
      </c>
      <c r="AF3371" s="155">
        <f>+AD3371*35%</f>
        <v>11614.4</v>
      </c>
      <c r="AG3371" s="2">
        <f>+AD3371*F3371</f>
        <v>132736</v>
      </c>
      <c r="AH3371" s="2">
        <f>+AE3371*F3371</f>
        <v>18583.04</v>
      </c>
      <c r="AI3371" s="2">
        <f>+AF3371*F3371</f>
        <v>46457.599999999999</v>
      </c>
      <c r="AJ3371" s="2">
        <f>SUM(AG3371:AI3371)</f>
        <v>197776.64000000001</v>
      </c>
      <c r="AK3371" s="2">
        <f>+AD3371*G3371</f>
        <v>66368</v>
      </c>
      <c r="AL3371" s="2">
        <f>+AE3371*G3371</f>
        <v>9291.52</v>
      </c>
      <c r="AM3371" s="2">
        <f>+AF3371*G3371</f>
        <v>23228.799999999999</v>
      </c>
      <c r="AN3371" s="155">
        <f>SUM(AK3371:AM3371)</f>
        <v>98888.320000000007</v>
      </c>
      <c r="AQ3371" s="145" t="s">
        <v>79</v>
      </c>
      <c r="AU3371" s="8"/>
      <c r="AV3371" s="8"/>
      <c r="AW3371" s="2">
        <f>'[2]BoQ HSYC-Đạt'!AT3371</f>
        <v>33847.68</v>
      </c>
      <c r="AX3371" s="8">
        <f>F3371*AW3371</f>
        <v>135390.72</v>
      </c>
      <c r="AY3371" s="8">
        <f>IF(AQ3371="CT",7%,5%)*AX3371</f>
        <v>6769.5360000000001</v>
      </c>
      <c r="AZ3371" s="8">
        <f>AX3371*2%</f>
        <v>2707.8144000000002</v>
      </c>
      <c r="BA3371" s="8">
        <f>IF(BB3371&gt;0,0,AX3371*5%)</f>
        <v>6769.5360000000001</v>
      </c>
      <c r="BB3371" s="8"/>
      <c r="BC3371" s="8">
        <f>+AX3371+AY3371+AZ3371+BA3371+BB3371</f>
        <v>151637.60639999999</v>
      </c>
      <c r="BD3371" s="8">
        <f>AX3371-AT3371</f>
        <v>135390.72</v>
      </c>
      <c r="BE3371" s="2"/>
      <c r="BH3371" s="2"/>
    </row>
    <row r="3372" spans="2:60" ht="17" hidden="1" outlineLevel="2" x14ac:dyDescent="0.2">
      <c r="B3372" s="82">
        <v>53</v>
      </c>
      <c r="C3372" s="144" t="s">
        <v>367</v>
      </c>
      <c r="D3372" s="144"/>
      <c r="E3372" s="82" t="s">
        <v>85</v>
      </c>
      <c r="F3372" s="143">
        <v>6</v>
      </c>
      <c r="G3372" s="142">
        <f>'[1]BoQ HSYC'!F3372</f>
        <v>4</v>
      </c>
      <c r="H3372" s="185">
        <f>'[1]BoQ HSYC'!G3372</f>
        <v>0</v>
      </c>
      <c r="I3372" s="185">
        <f>'[1]BoQ HSYC'!H3372</f>
        <v>0</v>
      </c>
      <c r="J3372" s="185">
        <f>'[1]BoQ HSYC'!I3372</f>
        <v>0</v>
      </c>
      <c r="K3372" s="48">
        <f>'[1]BoQ HSYC'!J3372</f>
        <v>12000</v>
      </c>
      <c r="L3372" s="47">
        <f>'[1]BoQ HSYC'!K3372</f>
        <v>21184</v>
      </c>
      <c r="M3372" s="47">
        <f>'[1]BoQ HSYC'!L3372</f>
        <v>33184</v>
      </c>
      <c r="N3372" s="183">
        <f>'[1]BoQ HSYC'!M3372</f>
        <v>4200</v>
      </c>
      <c r="O3372" s="183">
        <f>'[1]BoQ HSYC'!N3372</f>
        <v>7414.4</v>
      </c>
      <c r="P3372" s="83">
        <f>'[1]BoQ HSYC'!O3372</f>
        <v>11614.4</v>
      </c>
      <c r="Q3372" s="47">
        <f>'[1]BoQ HSYC'!P3372</f>
        <v>132736</v>
      </c>
      <c r="R3372" s="132">
        <f>'[1]BoQ HSYC'!Q3372</f>
        <v>46457.599999999999</v>
      </c>
      <c r="S3372" s="83">
        <f>'[1]BoQ HSYC'!R3372</f>
        <v>179193.60000000001</v>
      </c>
      <c r="T3372" s="48">
        <f>'[1]BoQ HSYC'!S3372</f>
        <v>0</v>
      </c>
      <c r="U3372" s="132">
        <f>'[1]BoQ HSYC'!T3372</f>
        <v>0</v>
      </c>
      <c r="V3372" s="132" t="str">
        <f>'[1]BoQ HSYC'!U3372</f>
        <v>BĐG Q2/2026</v>
      </c>
      <c r="W3372" s="132" t="str">
        <f>'[1]BoQ HSYC'!V3372</f>
        <v>BĐG Q2/2026</v>
      </c>
      <c r="X3372" s="44" t="str">
        <f>'[1]BoQ HSYC'!W3372</f>
        <v>ME</v>
      </c>
      <c r="Y3372" s="44"/>
      <c r="Z3372" s="44"/>
      <c r="AA3372" s="44"/>
      <c r="AB3372" s="2">
        <v>79485.471449387594</v>
      </c>
      <c r="AC3372" s="2">
        <v>476912.82869632554</v>
      </c>
      <c r="AD3372" s="2">
        <f>+M3372</f>
        <v>33184</v>
      </c>
      <c r="AE3372" s="2">
        <f>+AD3372*14%</f>
        <v>4645.76</v>
      </c>
      <c r="AF3372" s="155">
        <f>+AD3372*35%</f>
        <v>11614.4</v>
      </c>
      <c r="AG3372" s="2">
        <f>+AD3372*F3372</f>
        <v>199104</v>
      </c>
      <c r="AH3372" s="2">
        <f>+AE3372*F3372</f>
        <v>27874.560000000001</v>
      </c>
      <c r="AI3372" s="2">
        <f>+AF3372*F3372</f>
        <v>69686.399999999994</v>
      </c>
      <c r="AJ3372" s="2">
        <f>SUM(AG3372:AI3372)</f>
        <v>296664.95999999996</v>
      </c>
      <c r="AK3372" s="2">
        <f>+AD3372*G3372</f>
        <v>132736</v>
      </c>
      <c r="AL3372" s="2">
        <f>+AE3372*G3372</f>
        <v>18583.04</v>
      </c>
      <c r="AM3372" s="2">
        <f>+AF3372*G3372</f>
        <v>46457.599999999999</v>
      </c>
      <c r="AN3372" s="155">
        <f>SUM(AK3372:AM3372)</f>
        <v>197776.64000000001</v>
      </c>
      <c r="AQ3372" s="145" t="s">
        <v>79</v>
      </c>
      <c r="AU3372" s="8"/>
      <c r="AV3372" s="8"/>
      <c r="AW3372" s="2">
        <f>'[2]BoQ HSYC-Đạt'!AT3372</f>
        <v>33847.68</v>
      </c>
      <c r="AX3372" s="8">
        <f>F3372*AW3372</f>
        <v>203086.08000000002</v>
      </c>
      <c r="AY3372" s="8">
        <f>IF(AQ3372="CT",7%,5%)*AX3372</f>
        <v>10154.304000000002</v>
      </c>
      <c r="AZ3372" s="8">
        <f>AX3372*2%</f>
        <v>4061.7216000000003</v>
      </c>
      <c r="BA3372" s="8">
        <f>IF(BB3372&gt;0,0,AX3372*5%)</f>
        <v>10154.304000000002</v>
      </c>
      <c r="BB3372" s="8"/>
      <c r="BC3372" s="8">
        <f>+AX3372+AY3372+AZ3372+BA3372+BB3372</f>
        <v>227456.40960000001</v>
      </c>
      <c r="BD3372" s="8">
        <f>AX3372-AT3372</f>
        <v>203086.08000000002</v>
      </c>
      <c r="BE3372" s="2"/>
      <c r="BH3372" s="2"/>
    </row>
    <row r="3373" spans="2:60" ht="17" hidden="1" outlineLevel="2" x14ac:dyDescent="0.2">
      <c r="B3373" s="82">
        <v>54</v>
      </c>
      <c r="C3373" s="144" t="s">
        <v>366</v>
      </c>
      <c r="D3373" s="144"/>
      <c r="E3373" s="82" t="s">
        <v>85</v>
      </c>
      <c r="F3373" s="143">
        <v>2.7</v>
      </c>
      <c r="G3373" s="142">
        <f>'[1]BoQ HSYC'!F3373</f>
        <v>4</v>
      </c>
      <c r="H3373" s="185">
        <f>'[1]BoQ HSYC'!G3373</f>
        <v>0</v>
      </c>
      <c r="I3373" s="185">
        <f>'[1]BoQ HSYC'!H3373</f>
        <v>0</v>
      </c>
      <c r="J3373" s="185">
        <f>'[1]BoQ HSYC'!I3373</f>
        <v>0</v>
      </c>
      <c r="K3373" s="48">
        <f>'[1]BoQ HSYC'!J3373</f>
        <v>57618</v>
      </c>
      <c r="L3373" s="47">
        <f>'[1]BoQ HSYC'!K3373</f>
        <v>12025</v>
      </c>
      <c r="M3373" s="47">
        <f>'[1]BoQ HSYC'!L3373</f>
        <v>69643</v>
      </c>
      <c r="N3373" s="183">
        <f>'[1]BoQ HSYC'!M3373</f>
        <v>20166.3</v>
      </c>
      <c r="O3373" s="183">
        <f>'[1]BoQ HSYC'!N3373</f>
        <v>4208.75</v>
      </c>
      <c r="P3373" s="83">
        <f>'[1]BoQ HSYC'!O3373</f>
        <v>24375.05</v>
      </c>
      <c r="Q3373" s="47">
        <f>'[1]BoQ HSYC'!P3373</f>
        <v>278572</v>
      </c>
      <c r="R3373" s="132">
        <f>'[1]BoQ HSYC'!Q3373</f>
        <v>97500.2</v>
      </c>
      <c r="S3373" s="83">
        <f>'[1]BoQ HSYC'!R3373</f>
        <v>376072.2</v>
      </c>
      <c r="T3373" s="48">
        <f>'[1]BoQ HSYC'!S3373</f>
        <v>0</v>
      </c>
      <c r="U3373" s="132">
        <f>'[1]BoQ HSYC'!T3373</f>
        <v>0</v>
      </c>
      <c r="V3373" s="132" t="str">
        <f>'[1]BoQ HSYC'!U3373</f>
        <v>BĐG Q2/2026</v>
      </c>
      <c r="W3373" s="132" t="str">
        <f>'[1]BoQ HSYC'!V3373</f>
        <v>BĐG Q2/2026</v>
      </c>
      <c r="X3373" s="44" t="str">
        <f>'[1]BoQ HSYC'!W3373</f>
        <v>ME</v>
      </c>
      <c r="Y3373" s="44"/>
      <c r="Z3373" s="44"/>
      <c r="AA3373" s="44"/>
      <c r="AB3373" s="2">
        <v>120689.95632376589</v>
      </c>
      <c r="AC3373" s="2">
        <v>325862.88207416789</v>
      </c>
      <c r="AD3373" s="2">
        <f>+M3373</f>
        <v>69643</v>
      </c>
      <c r="AE3373" s="2">
        <f>+AD3373*14%</f>
        <v>9750.02</v>
      </c>
      <c r="AF3373" s="155">
        <f>+AD3373*35%</f>
        <v>24375.05</v>
      </c>
      <c r="AG3373" s="2">
        <f>+AD3373*F3373</f>
        <v>188036.1</v>
      </c>
      <c r="AH3373" s="2">
        <f>+AE3373*F3373</f>
        <v>26325.054000000004</v>
      </c>
      <c r="AI3373" s="2">
        <f>+AF3373*F3373</f>
        <v>65812.635000000009</v>
      </c>
      <c r="AJ3373" s="2">
        <f>SUM(AG3373:AI3373)</f>
        <v>280173.78899999999</v>
      </c>
      <c r="AK3373" s="2">
        <f>+AD3373*G3373</f>
        <v>278572</v>
      </c>
      <c r="AL3373" s="2">
        <f>+AE3373*G3373</f>
        <v>39000.080000000002</v>
      </c>
      <c r="AM3373" s="2">
        <f>+AF3373*G3373</f>
        <v>97500.2</v>
      </c>
      <c r="AN3373" s="155">
        <f>SUM(AK3373:AM3373)</f>
        <v>415072.28</v>
      </c>
      <c r="AQ3373" s="145" t="s">
        <v>79</v>
      </c>
      <c r="AU3373" s="8"/>
      <c r="AV3373" s="8"/>
      <c r="AW3373" s="2">
        <f>'[2]BoQ HSYC-Đạt'!AT3373</f>
        <v>71035.86</v>
      </c>
      <c r="AX3373" s="8">
        <f>F3373*AW3373</f>
        <v>191796.82200000001</v>
      </c>
      <c r="AY3373" s="8">
        <f>IF(AQ3373="CT",7%,5%)*AX3373</f>
        <v>9589.8411000000015</v>
      </c>
      <c r="AZ3373" s="8">
        <f>AX3373*2%</f>
        <v>3835.9364400000004</v>
      </c>
      <c r="BA3373" s="8">
        <f>IF(BB3373&gt;0,0,AX3373*5%)</f>
        <v>9589.8411000000015</v>
      </c>
      <c r="BB3373" s="8"/>
      <c r="BC3373" s="8">
        <f>+AX3373+AY3373+AZ3373+BA3373+BB3373</f>
        <v>214812.44063999999</v>
      </c>
      <c r="BD3373" s="8">
        <f>AX3373-AT3373</f>
        <v>191796.82200000001</v>
      </c>
      <c r="BE3373" s="2"/>
      <c r="BH3373" s="2"/>
    </row>
    <row r="3374" spans="2:60" ht="17" hidden="1" outlineLevel="2" x14ac:dyDescent="0.2">
      <c r="B3374" s="82">
        <v>55</v>
      </c>
      <c r="C3374" s="144" t="s">
        <v>365</v>
      </c>
      <c r="D3374" s="144"/>
      <c r="E3374" s="82" t="s">
        <v>85</v>
      </c>
      <c r="F3374" s="143">
        <v>0.48</v>
      </c>
      <c r="G3374" s="142">
        <f>'[1]BoQ HSYC'!F3374</f>
        <v>1</v>
      </c>
      <c r="H3374" s="185">
        <f>'[1]BoQ HSYC'!G3374</f>
        <v>0</v>
      </c>
      <c r="I3374" s="185">
        <f>'[1]BoQ HSYC'!H3374</f>
        <v>0</v>
      </c>
      <c r="J3374" s="185">
        <f>'[1]BoQ HSYC'!I3374</f>
        <v>0</v>
      </c>
      <c r="K3374" s="48">
        <f>'[1]BoQ HSYC'!J3374</f>
        <v>35262</v>
      </c>
      <c r="L3374" s="47">
        <f>'[1]BoQ HSYC'!K3374</f>
        <v>11308</v>
      </c>
      <c r="M3374" s="47">
        <f>'[1]BoQ HSYC'!L3374</f>
        <v>46570</v>
      </c>
      <c r="N3374" s="183">
        <f>'[1]BoQ HSYC'!M3374</f>
        <v>12341.699999999999</v>
      </c>
      <c r="O3374" s="183">
        <f>'[1]BoQ HSYC'!N3374</f>
        <v>3957.7999999999997</v>
      </c>
      <c r="P3374" s="83">
        <f>'[1]BoQ HSYC'!O3374</f>
        <v>16299.499999999998</v>
      </c>
      <c r="Q3374" s="47">
        <f>'[1]BoQ HSYC'!P3374</f>
        <v>46570</v>
      </c>
      <c r="R3374" s="132">
        <f>'[1]BoQ HSYC'!Q3374</f>
        <v>16299.499999999998</v>
      </c>
      <c r="S3374" s="83">
        <f>'[1]BoQ HSYC'!R3374</f>
        <v>62869.5</v>
      </c>
      <c r="T3374" s="48">
        <f>'[1]BoQ HSYC'!S3374</f>
        <v>0</v>
      </c>
      <c r="U3374" s="132">
        <f>'[1]BoQ HSYC'!T3374</f>
        <v>0</v>
      </c>
      <c r="V3374" s="132" t="str">
        <f>'[1]BoQ HSYC'!U3374</f>
        <v>BĐG Q2/2026</v>
      </c>
      <c r="W3374" s="132" t="str">
        <f>'[1]BoQ HSYC'!V3374</f>
        <v>BĐG Q2/2026</v>
      </c>
      <c r="X3374" s="44" t="str">
        <f>'[1]BoQ HSYC'!W3374</f>
        <v>ME</v>
      </c>
      <c r="Y3374" s="44"/>
      <c r="Z3374" s="44"/>
      <c r="AA3374" s="44"/>
      <c r="AB3374" s="2">
        <v>94337.604455720022</v>
      </c>
      <c r="AC3374" s="2">
        <v>45282.05013874561</v>
      </c>
      <c r="AD3374" s="2">
        <f>+M3374</f>
        <v>46570</v>
      </c>
      <c r="AE3374" s="2">
        <f>+AD3374*14%</f>
        <v>6519.8</v>
      </c>
      <c r="AF3374" s="155">
        <f>+AD3374*35%</f>
        <v>16299.499999999998</v>
      </c>
      <c r="AG3374" s="2">
        <f>+AD3374*F3374</f>
        <v>22353.599999999999</v>
      </c>
      <c r="AH3374" s="2">
        <f>+AE3374*F3374</f>
        <v>3129.5039999999999</v>
      </c>
      <c r="AI3374" s="2">
        <f>+AF3374*F3374</f>
        <v>7823.7599999999984</v>
      </c>
      <c r="AJ3374" s="2">
        <f>SUM(AG3374:AI3374)</f>
        <v>33306.864000000001</v>
      </c>
      <c r="AK3374" s="2">
        <f>+AD3374*G3374</f>
        <v>46570</v>
      </c>
      <c r="AL3374" s="2">
        <f>+AE3374*G3374</f>
        <v>6519.8</v>
      </c>
      <c r="AM3374" s="2">
        <f>+AF3374*G3374</f>
        <v>16299.499999999998</v>
      </c>
      <c r="AN3374" s="155">
        <f>SUM(AK3374:AM3374)</f>
        <v>69389.3</v>
      </c>
      <c r="AQ3374" s="145" t="s">
        <v>79</v>
      </c>
      <c r="AU3374" s="8"/>
      <c r="AV3374" s="8"/>
      <c r="AW3374" s="2">
        <f>'[2]BoQ HSYC-Đạt'!AT3374</f>
        <v>47501.4</v>
      </c>
      <c r="AX3374" s="8">
        <f>F3374*AW3374</f>
        <v>22800.671999999999</v>
      </c>
      <c r="AY3374" s="8">
        <f>IF(AQ3374="CT",7%,5%)*AX3374</f>
        <v>1140.0336</v>
      </c>
      <c r="AZ3374" s="8">
        <f>AX3374*2%</f>
        <v>456.01344</v>
      </c>
      <c r="BA3374" s="8">
        <f>IF(BB3374&gt;0,0,AX3374*5%)</f>
        <v>1140.0336</v>
      </c>
      <c r="BB3374" s="8"/>
      <c r="BC3374" s="8">
        <f>+AX3374+AY3374+AZ3374+BA3374+BB3374</f>
        <v>25536.752639999995</v>
      </c>
      <c r="BD3374" s="8">
        <f>AX3374-AT3374</f>
        <v>22800.671999999999</v>
      </c>
      <c r="BE3374" s="2"/>
      <c r="BH3374" s="2"/>
    </row>
    <row r="3375" spans="2:60" ht="34" hidden="1" outlineLevel="2" x14ac:dyDescent="0.2">
      <c r="B3375" s="82">
        <v>56</v>
      </c>
      <c r="C3375" s="144" t="s">
        <v>198</v>
      </c>
      <c r="D3375" s="144"/>
      <c r="E3375" s="82" t="s">
        <v>148</v>
      </c>
      <c r="F3375" s="143">
        <v>3.3685999999999998</v>
      </c>
      <c r="G3375" s="142">
        <f>+[2]THKL!F3395</f>
        <v>3.3685999999999998</v>
      </c>
      <c r="H3375" s="132"/>
      <c r="I3375" s="132"/>
      <c r="J3375" s="132"/>
      <c r="K3375" s="156"/>
      <c r="L3375" s="157">
        <f>$L$19</f>
        <v>4358677.8</v>
      </c>
      <c r="M3375" s="157">
        <f>SUM(K3375:L3375)</f>
        <v>4358677.8</v>
      </c>
      <c r="N3375" s="83">
        <f>IF(V3375&lt;&gt;"VTC VHm",_xlfn.XLOOKUP(Z3375,$AC$4015:$AC$4035,$AD$4015:$AD$4035,0)*M3375,_xlfn.XLOOKUP(Z3375,$AC$4015:$AC$4035,$AD$4015:$AD$4035,0)*L3375)</f>
        <v>1525537.2299999997</v>
      </c>
      <c r="O3375" s="83">
        <f>IF(V3375&lt;&gt;"VTC VHm",_xlfn.XLOOKUP(Z3375,$AC$4015:$AC$4035,$AE$4015:$AE$4035,0)*M3375,_xlfn.XLOOKUP(Z3375,$AC$4015:$AC$4035,$AE$4015:$AE$4035,0)*L3375)</f>
        <v>0</v>
      </c>
      <c r="P3375" s="83">
        <f>SUM(N3375:O3375)</f>
        <v>1525537.2299999997</v>
      </c>
      <c r="Q3375" s="157">
        <f>M3375*G3375</f>
        <v>14682642.037079999</v>
      </c>
      <c r="R3375" s="157">
        <f>G3375*P3375</f>
        <v>5138924.7129779989</v>
      </c>
      <c r="S3375" s="83">
        <f>SUM(Q3375:R3375)</f>
        <v>19821566.750057999</v>
      </c>
      <c r="T3375" s="156" t="s">
        <v>50</v>
      </c>
      <c r="U3375" s="132"/>
      <c r="V3375" s="132"/>
      <c r="W3375" s="132"/>
      <c r="X3375" s="44" t="s">
        <v>33</v>
      </c>
      <c r="Y3375" s="44"/>
      <c r="Z3375" s="44" t="s">
        <v>19</v>
      </c>
      <c r="AA3375" s="44" t="s">
        <v>80</v>
      </c>
      <c r="AB3375" s="2">
        <v>2513928.5256727454</v>
      </c>
      <c r="AC3375" s="2">
        <v>8468419.6315812096</v>
      </c>
      <c r="AD3375" s="2">
        <f>+M3375</f>
        <v>4358677.8</v>
      </c>
      <c r="AE3375" s="2">
        <f>+AD3375*14%</f>
        <v>610214.89199999999</v>
      </c>
      <c r="AF3375" s="155">
        <f>+AD3375*35%</f>
        <v>1525537.2299999997</v>
      </c>
      <c r="AG3375" s="2">
        <f>+AD3375*F3375</f>
        <v>14682642.037079999</v>
      </c>
      <c r="AH3375" s="2">
        <f>+AE3375*F3375</f>
        <v>2055569.8851911998</v>
      </c>
      <c r="AI3375" s="2">
        <f>+AF3375*F3375</f>
        <v>5138924.7129779989</v>
      </c>
      <c r="AJ3375" s="2">
        <f>SUM(AG3375:AI3375)</f>
        <v>21877136.635249197</v>
      </c>
      <c r="AK3375" s="2">
        <f>+AD3375*G3375</f>
        <v>14682642.037079999</v>
      </c>
      <c r="AL3375" s="2">
        <f>+AE3375*G3375</f>
        <v>2055569.8851911998</v>
      </c>
      <c r="AM3375" s="2">
        <f>+AF3375*G3375</f>
        <v>5138924.7129779989</v>
      </c>
      <c r="AN3375" s="155">
        <f>SUM(AK3375:AM3375)</f>
        <v>21877136.635249197</v>
      </c>
      <c r="AQ3375" s="145" t="s">
        <v>79</v>
      </c>
      <c r="AU3375" s="8"/>
      <c r="AV3375" s="8"/>
      <c r="AW3375" s="2">
        <f>'[2]BoQ HSYC-Đạt'!AT3375</f>
        <v>4794545.58</v>
      </c>
      <c r="AX3375" s="8">
        <f>F3375*AW3375</f>
        <v>16150906.240788</v>
      </c>
      <c r="AY3375" s="8">
        <f>IF(AQ3375="CT",7%,5%)*AX3375</f>
        <v>807545.31203939999</v>
      </c>
      <c r="AZ3375" s="8">
        <f>AX3375*2%</f>
        <v>323018.12481576001</v>
      </c>
      <c r="BA3375" s="8">
        <f>IF(BB3375&gt;0,0,AX3375*5%)</f>
        <v>807545.31203939999</v>
      </c>
      <c r="BB3375" s="8"/>
      <c r="BC3375" s="8">
        <f>+AX3375+AY3375+AZ3375+BA3375+BB3375</f>
        <v>18089014.989682559</v>
      </c>
      <c r="BD3375" s="8">
        <f>AX3375-AT3375</f>
        <v>16150906.240788</v>
      </c>
      <c r="BE3375" s="2"/>
      <c r="BH3375" s="2"/>
    </row>
    <row r="3376" spans="2:60" ht="34" hidden="1" outlineLevel="2" x14ac:dyDescent="0.2">
      <c r="B3376" s="82">
        <v>57</v>
      </c>
      <c r="C3376" s="144" t="s">
        <v>212</v>
      </c>
      <c r="D3376" s="144"/>
      <c r="E3376" s="82" t="s">
        <v>104</v>
      </c>
      <c r="F3376" s="143">
        <v>37.429400000000001</v>
      </c>
      <c r="G3376" s="142">
        <f>+[2]THKL!F3396</f>
        <v>37.429400000000001</v>
      </c>
      <c r="H3376" s="132"/>
      <c r="I3376" s="132"/>
      <c r="J3376" s="132"/>
      <c r="K3376" s="156"/>
      <c r="L3376" s="157">
        <f>$L$21</f>
        <v>251876.31</v>
      </c>
      <c r="M3376" s="157">
        <f>SUM(K3376:L3376)</f>
        <v>251876.31</v>
      </c>
      <c r="N3376" s="83">
        <f>IF(V3376&lt;&gt;"VTC VHm",_xlfn.XLOOKUP(Z3376,$AC$4015:$AC$4035,$AD$4015:$AD$4035,0)*M3376,_xlfn.XLOOKUP(Z3376,$AC$4015:$AC$4035,$AD$4015:$AD$4035,0)*L3376)</f>
        <v>88156.708499999993</v>
      </c>
      <c r="O3376" s="83">
        <f>IF(V3376&lt;&gt;"VTC VHm",_xlfn.XLOOKUP(Z3376,$AC$4015:$AC$4035,$AE$4015:$AE$4035,0)*M3376,_xlfn.XLOOKUP(Z3376,$AC$4015:$AC$4035,$AE$4015:$AE$4035,0)*L3376)</f>
        <v>0</v>
      </c>
      <c r="P3376" s="83">
        <f>SUM(N3376:O3376)</f>
        <v>88156.708499999993</v>
      </c>
      <c r="Q3376" s="157">
        <f>M3376*G3376</f>
        <v>9427579.1575140003</v>
      </c>
      <c r="R3376" s="157">
        <f>G3376*P3376</f>
        <v>3299652.7051299</v>
      </c>
      <c r="S3376" s="83">
        <f>SUM(Q3376:R3376)</f>
        <v>12727231.862643901</v>
      </c>
      <c r="T3376" s="156" t="s">
        <v>50</v>
      </c>
      <c r="U3376" s="132"/>
      <c r="V3376" s="132"/>
      <c r="W3376" s="132"/>
      <c r="X3376" s="44" t="s">
        <v>33</v>
      </c>
      <c r="Y3376" s="44"/>
      <c r="Z3376" s="44" t="s">
        <v>19</v>
      </c>
      <c r="AA3376" s="44" t="s">
        <v>80</v>
      </c>
      <c r="AB3376" s="2">
        <v>230635.88708874999</v>
      </c>
      <c r="AC3376" s="2">
        <v>8632562.8721996602</v>
      </c>
      <c r="AD3376" s="2">
        <f>+M3376</f>
        <v>251876.31</v>
      </c>
      <c r="AE3376" s="2">
        <f>+AD3376*14%</f>
        <v>35262.683400000002</v>
      </c>
      <c r="AF3376" s="155">
        <f>+AD3376*35%</f>
        <v>88156.708499999993</v>
      </c>
      <c r="AG3376" s="2">
        <f>+AD3376*F3376</f>
        <v>9427579.1575140003</v>
      </c>
      <c r="AH3376" s="2">
        <f>+AE3376*F3376</f>
        <v>1319861.0820519601</v>
      </c>
      <c r="AI3376" s="2">
        <f>+AF3376*F3376</f>
        <v>3299652.7051299</v>
      </c>
      <c r="AJ3376" s="2">
        <f>SUM(AG3376:AI3376)</f>
        <v>14047092.94469586</v>
      </c>
      <c r="AK3376" s="2">
        <f>+AD3376*G3376</f>
        <v>9427579.1575140003</v>
      </c>
      <c r="AL3376" s="2">
        <f>+AE3376*G3376</f>
        <v>1319861.0820519601</v>
      </c>
      <c r="AM3376" s="2">
        <f>+AF3376*G3376</f>
        <v>3299652.7051299</v>
      </c>
      <c r="AN3376" s="155">
        <f>SUM(AK3376:AM3376)</f>
        <v>14047092.94469586</v>
      </c>
      <c r="AQ3376" s="145" t="s">
        <v>79</v>
      </c>
      <c r="AU3376" s="8"/>
      <c r="AV3376" s="8"/>
      <c r="AW3376" s="2">
        <f>'[2]BoQ HSYC-Đạt'!AT3376</f>
        <v>277063.94099999999</v>
      </c>
      <c r="AX3376" s="8">
        <f>F3376*AW3376</f>
        <v>10370337.0732654</v>
      </c>
      <c r="AY3376" s="8">
        <f>IF(AQ3376="CT",7%,5%)*AX3376</f>
        <v>518516.85366327001</v>
      </c>
      <c r="AZ3376" s="8">
        <f>AX3376*2%</f>
        <v>207406.741465308</v>
      </c>
      <c r="BA3376" s="8">
        <f>IF(BB3376&gt;0,0,AX3376*5%)</f>
        <v>518516.85366327001</v>
      </c>
      <c r="BB3376" s="8"/>
      <c r="BC3376" s="8">
        <f>+AX3376+AY3376+AZ3376+BA3376+BB3376</f>
        <v>11614777.522057246</v>
      </c>
      <c r="BD3376" s="8">
        <f>AX3376-AT3376</f>
        <v>10370337.0732654</v>
      </c>
      <c r="BE3376" s="2"/>
      <c r="BH3376" s="2"/>
    </row>
    <row r="3377" spans="2:60" ht="34" hidden="1" outlineLevel="2" x14ac:dyDescent="0.2">
      <c r="B3377" s="82">
        <v>58</v>
      </c>
      <c r="C3377" s="144" t="s">
        <v>152</v>
      </c>
      <c r="D3377" s="144"/>
      <c r="E3377" s="82" t="s">
        <v>148</v>
      </c>
      <c r="F3377" s="143">
        <v>3.6621000000000001</v>
      </c>
      <c r="G3377" s="142">
        <f>+[2]THKL!F3397</f>
        <v>3.6621000000000001</v>
      </c>
      <c r="H3377" s="132"/>
      <c r="I3377" s="132"/>
      <c r="J3377" s="132"/>
      <c r="K3377" s="156"/>
      <c r="L3377" s="157">
        <f>$L$22</f>
        <v>4731750</v>
      </c>
      <c r="M3377" s="157">
        <f>SUM(K3377:L3377)</f>
        <v>4731750</v>
      </c>
      <c r="N3377" s="83">
        <f>IF(V3377&lt;&gt;"VTC VHm",_xlfn.XLOOKUP(Z3377,$AC$4015:$AC$4035,$AD$4015:$AD$4035,0)*M3377,_xlfn.XLOOKUP(Z3377,$AC$4015:$AC$4035,$AD$4015:$AD$4035,0)*L3377)</f>
        <v>1656112.5</v>
      </c>
      <c r="O3377" s="83">
        <f>IF(V3377&lt;&gt;"VTC VHm",_xlfn.XLOOKUP(Z3377,$AC$4015:$AC$4035,$AE$4015:$AE$4035,0)*M3377,_xlfn.XLOOKUP(Z3377,$AC$4015:$AC$4035,$AE$4015:$AE$4035,0)*L3377)</f>
        <v>0</v>
      </c>
      <c r="P3377" s="83">
        <f>SUM(N3377:O3377)</f>
        <v>1656112.5</v>
      </c>
      <c r="Q3377" s="157">
        <f>M3377*G3377</f>
        <v>17328141.675000001</v>
      </c>
      <c r="R3377" s="157">
        <f>G3377*P3377</f>
        <v>6064849.5862500006</v>
      </c>
      <c r="S3377" s="83">
        <f>SUM(Q3377:R3377)</f>
        <v>23392991.26125</v>
      </c>
      <c r="T3377" s="156" t="s">
        <v>50</v>
      </c>
      <c r="U3377" s="132"/>
      <c r="V3377" s="132"/>
      <c r="W3377" s="132"/>
      <c r="X3377" s="44" t="s">
        <v>33</v>
      </c>
      <c r="Y3377" s="44"/>
      <c r="Z3377" s="44" t="s">
        <v>19</v>
      </c>
      <c r="AA3377" s="44" t="s">
        <v>80</v>
      </c>
      <c r="AB3377" s="2">
        <v>3613215.5799838998</v>
      </c>
      <c r="AC3377" s="2">
        <v>13231956.77545904</v>
      </c>
      <c r="AD3377" s="2">
        <f>+M3377</f>
        <v>4731750</v>
      </c>
      <c r="AE3377" s="2">
        <f>+AD3377*14%</f>
        <v>662445.00000000012</v>
      </c>
      <c r="AF3377" s="155">
        <f>+AD3377*35%</f>
        <v>1656112.5</v>
      </c>
      <c r="AG3377" s="2">
        <f>+AD3377*F3377</f>
        <v>17328141.675000001</v>
      </c>
      <c r="AH3377" s="2">
        <f>+AE3377*F3377</f>
        <v>2425939.8345000003</v>
      </c>
      <c r="AI3377" s="2">
        <f>+AF3377*F3377</f>
        <v>6064849.5862500006</v>
      </c>
      <c r="AJ3377" s="2">
        <f>SUM(AG3377:AI3377)</f>
        <v>25818931.09575</v>
      </c>
      <c r="AK3377" s="2">
        <f>+AD3377*G3377</f>
        <v>17328141.675000001</v>
      </c>
      <c r="AL3377" s="2">
        <f>+AE3377*G3377</f>
        <v>2425939.8345000003</v>
      </c>
      <c r="AM3377" s="2">
        <f>+AF3377*G3377</f>
        <v>6064849.5862500006</v>
      </c>
      <c r="AN3377" s="155">
        <f>SUM(AK3377:AM3377)</f>
        <v>25818931.09575</v>
      </c>
      <c r="AQ3377" s="145" t="s">
        <v>79</v>
      </c>
      <c r="AU3377" s="8"/>
      <c r="AV3377" s="8"/>
      <c r="AW3377" s="2">
        <f>'[2]BoQ HSYC-Đạt'!AT3377</f>
        <v>5204925</v>
      </c>
      <c r="AX3377" s="8">
        <f>F3377*AW3377</f>
        <v>19060955.842500001</v>
      </c>
      <c r="AY3377" s="8">
        <f>IF(AQ3377="CT",7%,5%)*AX3377</f>
        <v>953047.79212500015</v>
      </c>
      <c r="AZ3377" s="8">
        <f>AX3377*2%</f>
        <v>381219.11685000005</v>
      </c>
      <c r="BA3377" s="8">
        <f>IF(BB3377&gt;0,0,AX3377*5%)</f>
        <v>953047.79212500015</v>
      </c>
      <c r="BB3377" s="8"/>
      <c r="BC3377" s="8">
        <f>+AX3377+AY3377+AZ3377+BA3377+BB3377</f>
        <v>21348270.543600004</v>
      </c>
      <c r="BD3377" s="8">
        <f>AX3377-AT3377</f>
        <v>19060955.842500001</v>
      </c>
      <c r="BE3377" s="2"/>
      <c r="BH3377" s="2"/>
    </row>
    <row r="3378" spans="2:60" ht="34" hidden="1" outlineLevel="2" x14ac:dyDescent="0.2">
      <c r="B3378" s="82">
        <v>59</v>
      </c>
      <c r="C3378" s="144" t="s">
        <v>196</v>
      </c>
      <c r="D3378" s="144"/>
      <c r="E3378" s="82" t="s">
        <v>148</v>
      </c>
      <c r="F3378" s="143">
        <v>8.0799999999999997E-2</v>
      </c>
      <c r="G3378" s="142">
        <f>+[2]THKL!F3398</f>
        <v>8.0799999999999997E-2</v>
      </c>
      <c r="H3378" s="132"/>
      <c r="I3378" s="132"/>
      <c r="J3378" s="132"/>
      <c r="K3378" s="156"/>
      <c r="L3378" s="157">
        <f>$L$722</f>
        <v>2953658.0966941249</v>
      </c>
      <c r="M3378" s="157">
        <f>SUM(K3378:L3378)</f>
        <v>2953658.0966941249</v>
      </c>
      <c r="N3378" s="83">
        <f>IF(V3378&lt;&gt;"VTC VHm",_xlfn.XLOOKUP(Z3378,$AC$4015:$AC$4035,$AD$4015:$AD$4035,0)*M3378,_xlfn.XLOOKUP(Z3378,$AC$4015:$AC$4035,$AD$4015:$AD$4035,0)*L3378)</f>
        <v>1033780.3338429437</v>
      </c>
      <c r="O3378" s="83">
        <f>IF(V3378&lt;&gt;"VTC VHm",_xlfn.XLOOKUP(Z3378,$AC$4015:$AC$4035,$AE$4015:$AE$4035,0)*M3378,_xlfn.XLOOKUP(Z3378,$AC$4015:$AC$4035,$AE$4015:$AE$4035,0)*L3378)</f>
        <v>0</v>
      </c>
      <c r="P3378" s="83">
        <f>SUM(N3378:O3378)</f>
        <v>1033780.3338429437</v>
      </c>
      <c r="Q3378" s="157">
        <f>M3378*G3378</f>
        <v>238655.57421288529</v>
      </c>
      <c r="R3378" s="157">
        <f>G3378*P3378</f>
        <v>83529.450974509848</v>
      </c>
      <c r="S3378" s="83">
        <f>SUM(Q3378:R3378)</f>
        <v>322185.02518739516</v>
      </c>
      <c r="T3378" s="156" t="s">
        <v>50</v>
      </c>
      <c r="U3378" s="132"/>
      <c r="V3378" s="132"/>
      <c r="W3378" s="132"/>
      <c r="X3378" s="44" t="s">
        <v>33</v>
      </c>
      <c r="Y3378" s="44"/>
      <c r="Z3378" s="44" t="s">
        <v>19</v>
      </c>
      <c r="AA3378" s="44" t="s">
        <v>80</v>
      </c>
      <c r="AB3378" s="2">
        <v>1183650.4061896799</v>
      </c>
      <c r="AC3378" s="2">
        <v>95638.952820126127</v>
      </c>
      <c r="AD3378" s="2">
        <f>+M3378</f>
        <v>2953658.0966941249</v>
      </c>
      <c r="AE3378" s="2">
        <f>+AD3378*14%</f>
        <v>413512.13353717752</v>
      </c>
      <c r="AF3378" s="155">
        <f>+AD3378*35%</f>
        <v>1033780.3338429437</v>
      </c>
      <c r="AG3378" s="2">
        <f>+AD3378*F3378</f>
        <v>238655.57421288529</v>
      </c>
      <c r="AH3378" s="2">
        <f>+AE3378*F3378</f>
        <v>33411.780389803942</v>
      </c>
      <c r="AI3378" s="2">
        <f>+AF3378*F3378</f>
        <v>83529.450974509848</v>
      </c>
      <c r="AJ3378" s="2">
        <f>SUM(AG3378:AI3378)</f>
        <v>355596.80557719909</v>
      </c>
      <c r="AK3378" s="2">
        <f>+AD3378*G3378</f>
        <v>238655.57421288529</v>
      </c>
      <c r="AL3378" s="2">
        <f>+AE3378*G3378</f>
        <v>33411.780389803942</v>
      </c>
      <c r="AM3378" s="2">
        <f>+AF3378*G3378</f>
        <v>83529.450974509848</v>
      </c>
      <c r="AN3378" s="155">
        <f>SUM(AK3378:AM3378)</f>
        <v>355596.80557719909</v>
      </c>
      <c r="AQ3378" s="145" t="s">
        <v>79</v>
      </c>
      <c r="AU3378" s="8"/>
      <c r="AV3378" s="8"/>
      <c r="AW3378" s="2">
        <f>'[2]BoQ HSYC-Đạt'!AT3378</f>
        <v>3249023.9063635375</v>
      </c>
      <c r="AX3378" s="8">
        <f>F3378*AW3378</f>
        <v>262521.1316341738</v>
      </c>
      <c r="AY3378" s="8">
        <f>IF(AQ3378="CT",7%,5%)*AX3378</f>
        <v>13126.05658170869</v>
      </c>
      <c r="AZ3378" s="8">
        <f>AX3378*2%</f>
        <v>5250.422632683476</v>
      </c>
      <c r="BA3378" s="8">
        <f>IF(BB3378&gt;0,0,AX3378*5%)</f>
        <v>13126.05658170869</v>
      </c>
      <c r="BB3378" s="8"/>
      <c r="BC3378" s="8">
        <f>+AX3378+AY3378+AZ3378+BA3378+BB3378</f>
        <v>294023.66743027465</v>
      </c>
      <c r="BD3378" s="8">
        <f>AX3378-AT3378</f>
        <v>262521.1316341738</v>
      </c>
      <c r="BE3378" s="2"/>
      <c r="BH3378" s="2"/>
    </row>
    <row r="3379" spans="2:60" s="92" customFormat="1" ht="17" hidden="1" outlineLevel="1" x14ac:dyDescent="0.2">
      <c r="B3379" s="163"/>
      <c r="C3379" s="164" t="s">
        <v>364</v>
      </c>
      <c r="D3379" s="164"/>
      <c r="E3379" s="163"/>
      <c r="F3379" s="162"/>
      <c r="G3379" s="149">
        <f>'[1]BoQ HSYC'!F3379</f>
        <v>0</v>
      </c>
      <c r="H3379" s="184">
        <f>'[1]BoQ HSYC'!G3379</f>
        <v>0</v>
      </c>
      <c r="I3379" s="184">
        <f>'[1]BoQ HSYC'!H3379</f>
        <v>0</v>
      </c>
      <c r="J3379" s="184">
        <f>'[1]BoQ HSYC'!I3379</f>
        <v>0</v>
      </c>
      <c r="K3379" s="170">
        <f>'[1]BoQ HSYC'!J3379</f>
        <v>0</v>
      </c>
      <c r="L3379" s="171">
        <f>'[1]BoQ HSYC'!K3379</f>
        <v>0</v>
      </c>
      <c r="M3379" s="171">
        <f>'[1]BoQ HSYC'!L3379</f>
        <v>0</v>
      </c>
      <c r="N3379" s="183">
        <f>'[1]BoQ HSYC'!M3379</f>
        <v>0</v>
      </c>
      <c r="O3379" s="183">
        <f>'[1]BoQ HSYC'!N3379</f>
        <v>0</v>
      </c>
      <c r="P3379" s="160">
        <f>'[1]BoQ HSYC'!O3379</f>
        <v>0</v>
      </c>
      <c r="Q3379" s="171">
        <f>'[1]BoQ HSYC'!P3379</f>
        <v>0</v>
      </c>
      <c r="R3379" s="158">
        <f>'[1]BoQ HSYC'!Q3379</f>
        <v>0</v>
      </c>
      <c r="S3379" s="160">
        <f>'[1]BoQ HSYC'!R3379</f>
        <v>0</v>
      </c>
      <c r="T3379" s="170">
        <f>'[1]BoQ HSYC'!S3379</f>
        <v>0</v>
      </c>
      <c r="U3379" s="158">
        <f>'[1]BoQ HSYC'!T3379</f>
        <v>0</v>
      </c>
      <c r="V3379" s="158">
        <f>'[1]BoQ HSYC'!U3379</f>
        <v>0</v>
      </c>
      <c r="W3379" s="158">
        <f>'[1]BoQ HSYC'!V3379</f>
        <v>0</v>
      </c>
      <c r="X3379" s="94">
        <f>'[1]BoQ HSYC'!W3379</f>
        <v>0</v>
      </c>
      <c r="Y3379" s="94"/>
      <c r="Z3379" s="94"/>
      <c r="AA3379" s="44"/>
      <c r="AB3379" s="93">
        <v>0</v>
      </c>
      <c r="AC3379" s="93">
        <v>0</v>
      </c>
      <c r="AD3379" s="93">
        <f>+M3379</f>
        <v>0</v>
      </c>
      <c r="AE3379" s="93">
        <f>+AD3379*14%</f>
        <v>0</v>
      </c>
      <c r="AF3379" s="93">
        <f>+AD3379*35%</f>
        <v>0</v>
      </c>
      <c r="AG3379" s="93">
        <f>+AD3379*F3379</f>
        <v>0</v>
      </c>
      <c r="AH3379" s="93">
        <f>+AE3379*F3379</f>
        <v>0</v>
      </c>
      <c r="AI3379" s="93">
        <f>+AF3379*F3379</f>
        <v>0</v>
      </c>
      <c r="AJ3379" s="93">
        <f>SUM(AG3379:AI3379)</f>
        <v>0</v>
      </c>
      <c r="AK3379" s="93">
        <f>+AD3379*G3379</f>
        <v>0</v>
      </c>
      <c r="AL3379" s="93">
        <f>+AE3379*G3379</f>
        <v>0</v>
      </c>
      <c r="AM3379" s="93">
        <f>+AF3379*G3379</f>
        <v>0</v>
      </c>
      <c r="AN3379" s="93">
        <f>SUM(AK3379:AM3379)</f>
        <v>0</v>
      </c>
      <c r="AQ3379" s="145" t="s">
        <v>79</v>
      </c>
      <c r="AU3379" s="8"/>
      <c r="AV3379" s="8"/>
      <c r="AW3379" s="2">
        <f>'[2]BoQ HSYC-Đạt'!AT3379</f>
        <v>0</v>
      </c>
      <c r="AX3379" s="8">
        <f>F3379*AW3379</f>
        <v>0</v>
      </c>
      <c r="AY3379" s="8">
        <f>IF(AQ3379="CT",7%,5%)*AX3379</f>
        <v>0</v>
      </c>
      <c r="AZ3379" s="8">
        <f>AX3379*2%</f>
        <v>0</v>
      </c>
      <c r="BA3379" s="8">
        <f>IF(BB3379&gt;0,0,AX3379*5%)</f>
        <v>0</v>
      </c>
      <c r="BB3379" s="8"/>
      <c r="BC3379" s="8">
        <f>+AX3379+AY3379+AZ3379+BA3379+BB3379</f>
        <v>0</v>
      </c>
      <c r="BD3379" s="8">
        <f>AX3379-AT3379</f>
        <v>0</v>
      </c>
      <c r="BE3379" s="2"/>
      <c r="BH3379" s="2"/>
    </row>
    <row r="3380" spans="2:60" ht="17" hidden="1" outlineLevel="2" x14ac:dyDescent="0.2">
      <c r="B3380" s="82">
        <v>61</v>
      </c>
      <c r="C3380" s="144" t="s">
        <v>363</v>
      </c>
      <c r="D3380" s="144"/>
      <c r="E3380" s="82" t="s">
        <v>160</v>
      </c>
      <c r="F3380" s="143">
        <v>8</v>
      </c>
      <c r="G3380" s="142">
        <f>'[1]BoQ HSYC'!F3380</f>
        <v>8</v>
      </c>
      <c r="H3380" s="185">
        <f>'[1]BoQ HSYC'!G3380</f>
        <v>0</v>
      </c>
      <c r="I3380" s="185">
        <f>'[1]BoQ HSYC'!H3380</f>
        <v>0</v>
      </c>
      <c r="J3380" s="185">
        <f>'[1]BoQ HSYC'!I3380</f>
        <v>0</v>
      </c>
      <c r="K3380" s="48">
        <f>'[1]BoQ HSYC'!J3380</f>
        <v>22069800</v>
      </c>
      <c r="L3380" s="47">
        <f>'[1]BoQ HSYC'!K3380</f>
        <v>4583800</v>
      </c>
      <c r="M3380" s="47">
        <f>'[1]BoQ HSYC'!L3380</f>
        <v>26653600</v>
      </c>
      <c r="N3380" s="183">
        <f>'[1]BoQ HSYC'!M3380</f>
        <v>7724429.9999999991</v>
      </c>
      <c r="O3380" s="183">
        <f>'[1]BoQ HSYC'!N3380</f>
        <v>1604330</v>
      </c>
      <c r="P3380" s="83">
        <f>'[1]BoQ HSYC'!O3380</f>
        <v>9328760</v>
      </c>
      <c r="Q3380" s="47">
        <f>'[1]BoQ HSYC'!P3380</f>
        <v>213228800</v>
      </c>
      <c r="R3380" s="132">
        <f>'[1]BoQ HSYC'!Q3380</f>
        <v>74630080</v>
      </c>
      <c r="S3380" s="83">
        <f>'[1]BoQ HSYC'!R3380</f>
        <v>287858880</v>
      </c>
      <c r="T3380" s="48">
        <f>'[1]BoQ HSYC'!S3380</f>
        <v>0</v>
      </c>
      <c r="U3380" s="132">
        <f>'[1]BoQ HSYC'!T3380</f>
        <v>0</v>
      </c>
      <c r="V3380" s="132" t="str">
        <f>'[1]BoQ HSYC'!U3380</f>
        <v>BĐG Q2/2026</v>
      </c>
      <c r="W3380" s="132" t="str">
        <f>'[1]BoQ HSYC'!V3380</f>
        <v>BĐG Q2/2026</v>
      </c>
      <c r="X3380" s="44" t="str">
        <f>'[1]BoQ HSYC'!W3380</f>
        <v>ME</v>
      </c>
      <c r="Y3380" s="44"/>
      <c r="Z3380" s="44"/>
      <c r="AA3380" s="44"/>
      <c r="AB3380" s="2">
        <v>65260069.418789104</v>
      </c>
      <c r="AC3380" s="2">
        <v>522080555.35031283</v>
      </c>
      <c r="AD3380" s="2">
        <f>+M3380</f>
        <v>26653600</v>
      </c>
      <c r="AE3380" s="2">
        <f>+AD3380*14%</f>
        <v>3731504.0000000005</v>
      </c>
      <c r="AF3380" s="155">
        <f>+AD3380*35%</f>
        <v>9328760</v>
      </c>
      <c r="AG3380" s="2">
        <f>+AD3380*F3380</f>
        <v>213228800</v>
      </c>
      <c r="AH3380" s="2">
        <f>+AE3380*F3380</f>
        <v>29852032.000000004</v>
      </c>
      <c r="AI3380" s="2">
        <f>+AF3380*F3380</f>
        <v>74630080</v>
      </c>
      <c r="AJ3380" s="2">
        <f>SUM(AG3380:AI3380)</f>
        <v>317710912</v>
      </c>
      <c r="AK3380" s="2">
        <f>+AD3380*G3380</f>
        <v>213228800</v>
      </c>
      <c r="AL3380" s="2">
        <f>+AE3380*G3380</f>
        <v>29852032.000000004</v>
      </c>
      <c r="AM3380" s="2">
        <f>+AF3380*G3380</f>
        <v>74630080</v>
      </c>
      <c r="AN3380" s="155">
        <f>SUM(AK3380:AM3380)</f>
        <v>317710912</v>
      </c>
      <c r="AQ3380" s="145" t="s">
        <v>79</v>
      </c>
      <c r="AU3380" s="8"/>
      <c r="AV3380" s="8"/>
      <c r="AW3380" s="2">
        <f>'[2]BoQ HSYC-Đạt'!AT3380</f>
        <v>29318960</v>
      </c>
      <c r="AX3380" s="8">
        <f>F3380*AW3380</f>
        <v>234551680</v>
      </c>
      <c r="AY3380" s="8">
        <f>IF(AQ3380="CT",7%,5%)*AX3380</f>
        <v>11727584</v>
      </c>
      <c r="AZ3380" s="8">
        <f>AX3380*2%</f>
        <v>4691033.6000000006</v>
      </c>
      <c r="BA3380" s="8">
        <f>IF(BB3380&gt;0,0,AX3380*5%)</f>
        <v>11727584</v>
      </c>
      <c r="BB3380" s="8"/>
      <c r="BC3380" s="8">
        <f>+AX3380+AY3380+AZ3380+BA3380+BB3380</f>
        <v>262697881.59999999</v>
      </c>
      <c r="BD3380" s="8">
        <f>AX3380-AT3380</f>
        <v>234551680</v>
      </c>
      <c r="BE3380" s="2"/>
      <c r="BH3380" s="2"/>
    </row>
    <row r="3381" spans="2:60" ht="34" hidden="1" outlineLevel="2" x14ac:dyDescent="0.2">
      <c r="B3381" s="82">
        <v>63</v>
      </c>
      <c r="C3381" s="144" t="s">
        <v>362</v>
      </c>
      <c r="D3381" s="144"/>
      <c r="E3381" s="82" t="s">
        <v>158</v>
      </c>
      <c r="F3381" s="143">
        <v>319</v>
      </c>
      <c r="G3381" s="142">
        <f>'[1]BoQ HSYC'!F3381</f>
        <v>319</v>
      </c>
      <c r="H3381" s="185">
        <f>'[1]BoQ HSYC'!G3381</f>
        <v>0</v>
      </c>
      <c r="I3381" s="185">
        <f>'[1]BoQ HSYC'!H3381</f>
        <v>0</v>
      </c>
      <c r="J3381" s="185">
        <f>'[1]BoQ HSYC'!I3381</f>
        <v>0</v>
      </c>
      <c r="K3381" s="48">
        <f>'[1]BoQ HSYC'!J3381</f>
        <v>2208773</v>
      </c>
      <c r="L3381" s="47">
        <f>'[1]BoQ HSYC'!K3381</f>
        <v>151528.57142857145</v>
      </c>
      <c r="M3381" s="47">
        <f>'[1]BoQ HSYC'!L3381</f>
        <v>2360301.5714285714</v>
      </c>
      <c r="N3381" s="183">
        <f>'[1]BoQ HSYC'!M3381</f>
        <v>773070.54999999993</v>
      </c>
      <c r="O3381" s="183">
        <f>'[1]BoQ HSYC'!N3381</f>
        <v>53035.000000000007</v>
      </c>
      <c r="P3381" s="83">
        <f>'[1]BoQ HSYC'!O3381</f>
        <v>826105.54999999993</v>
      </c>
      <c r="Q3381" s="47">
        <f>'[1]BoQ HSYC'!P3381</f>
        <v>752936201.28571427</v>
      </c>
      <c r="R3381" s="132">
        <f>'[1]BoQ HSYC'!Q3381</f>
        <v>263527670.44999999</v>
      </c>
      <c r="S3381" s="83">
        <f>'[1]BoQ HSYC'!R3381</f>
        <v>1016463871.7357142</v>
      </c>
      <c r="T3381" s="48">
        <f>'[1]BoQ HSYC'!S3381</f>
        <v>0</v>
      </c>
      <c r="U3381" s="132">
        <f>'[1]BoQ HSYC'!T3381</f>
        <v>0</v>
      </c>
      <c r="V3381" s="132" t="str">
        <f>'[1]BoQ HSYC'!U3381</f>
        <v>BĐG Q2/2026</v>
      </c>
      <c r="W3381" s="132" t="str">
        <f>'[1]BoQ HSYC'!V3381</f>
        <v>BĐG Q2/2026</v>
      </c>
      <c r="X3381" s="44" t="str">
        <f>'[1]BoQ HSYC'!W3381</f>
        <v>ME</v>
      </c>
      <c r="Y3381" s="44"/>
      <c r="Z3381" s="44"/>
      <c r="AA3381" s="44"/>
      <c r="AB3381" s="2">
        <v>44578.750700000004</v>
      </c>
      <c r="AC3381" s="2">
        <v>14220621.473300001</v>
      </c>
      <c r="AD3381" s="2">
        <f>+M3381</f>
        <v>2360301.5714285714</v>
      </c>
      <c r="AE3381" s="2">
        <f>+AD3381*14%</f>
        <v>330442.22000000003</v>
      </c>
      <c r="AF3381" s="155">
        <f>+AD3381*35%</f>
        <v>826105.54999999993</v>
      </c>
      <c r="AG3381" s="2">
        <f>+AD3381*F3381</f>
        <v>752936201.28571427</v>
      </c>
      <c r="AH3381" s="2">
        <f>+AE3381*F3381</f>
        <v>105411068.18000001</v>
      </c>
      <c r="AI3381" s="2">
        <f>+AF3381*F3381</f>
        <v>263527670.44999999</v>
      </c>
      <c r="AJ3381" s="2">
        <f>SUM(AG3381:AI3381)</f>
        <v>1121874939.9157143</v>
      </c>
      <c r="AK3381" s="2">
        <f>+AD3381*G3381</f>
        <v>752936201.28571427</v>
      </c>
      <c r="AL3381" s="2">
        <f>+AE3381*G3381</f>
        <v>105411068.18000001</v>
      </c>
      <c r="AM3381" s="2">
        <f>+AF3381*G3381</f>
        <v>263527670.44999999</v>
      </c>
      <c r="AN3381" s="155">
        <f>SUM(AK3381:AM3381)</f>
        <v>1121874939.9157143</v>
      </c>
      <c r="AQ3381" s="145" t="s">
        <v>79</v>
      </c>
      <c r="AU3381" s="8"/>
      <c r="AV3381" s="8"/>
      <c r="AW3381" s="2">
        <f>'[2]BoQ HSYC-Đạt'!AT3381</f>
        <v>2596331.7285714285</v>
      </c>
      <c r="AX3381" s="8">
        <f>F3381*AW3381</f>
        <v>828229821.41428566</v>
      </c>
      <c r="AY3381" s="8">
        <f>IF(AQ3381="CT",7%,5%)*AX3381</f>
        <v>41411491.070714287</v>
      </c>
      <c r="AZ3381" s="8">
        <f>AX3381*2%</f>
        <v>16564596.428285714</v>
      </c>
      <c r="BA3381" s="8">
        <f>IF(BB3381&gt;0,0,AX3381*5%)</f>
        <v>41411491.070714287</v>
      </c>
      <c r="BB3381" s="8"/>
      <c r="BC3381" s="8">
        <f>+AX3381+AY3381+AZ3381+BA3381+BB3381</f>
        <v>927617399.98399985</v>
      </c>
      <c r="BD3381" s="8">
        <f>AX3381-AT3381</f>
        <v>828229821.41428566</v>
      </c>
      <c r="BE3381" s="2"/>
      <c r="BH3381" s="2"/>
    </row>
    <row r="3382" spans="2:60" s="92" customFormat="1" ht="17" hidden="1" outlineLevel="1" x14ac:dyDescent="0.2">
      <c r="B3382" s="163"/>
      <c r="C3382" s="164" t="s">
        <v>361</v>
      </c>
      <c r="D3382" s="164"/>
      <c r="E3382" s="163"/>
      <c r="F3382" s="162"/>
      <c r="G3382" s="149">
        <f>'[1]BoQ HSYC'!F3382</f>
        <v>0</v>
      </c>
      <c r="H3382" s="184">
        <f>'[1]BoQ HSYC'!G3382</f>
        <v>0</v>
      </c>
      <c r="I3382" s="184">
        <f>'[1]BoQ HSYC'!H3382</f>
        <v>0</v>
      </c>
      <c r="J3382" s="184">
        <f>'[1]BoQ HSYC'!I3382</f>
        <v>0</v>
      </c>
      <c r="K3382" s="170">
        <f>'[1]BoQ HSYC'!J3382</f>
        <v>0</v>
      </c>
      <c r="L3382" s="171">
        <f>'[1]BoQ HSYC'!K3382</f>
        <v>0</v>
      </c>
      <c r="M3382" s="171">
        <f>'[1]BoQ HSYC'!L3382</f>
        <v>0</v>
      </c>
      <c r="N3382" s="183">
        <f>'[1]BoQ HSYC'!M3382</f>
        <v>0</v>
      </c>
      <c r="O3382" s="183">
        <f>'[1]BoQ HSYC'!N3382</f>
        <v>0</v>
      </c>
      <c r="P3382" s="160">
        <f>'[1]BoQ HSYC'!O3382</f>
        <v>0</v>
      </c>
      <c r="Q3382" s="171">
        <f>'[1]BoQ HSYC'!P3382</f>
        <v>0</v>
      </c>
      <c r="R3382" s="158">
        <f>'[1]BoQ HSYC'!Q3382</f>
        <v>0</v>
      </c>
      <c r="S3382" s="160">
        <f>'[1]BoQ HSYC'!R3382</f>
        <v>0</v>
      </c>
      <c r="T3382" s="170">
        <f>'[1]BoQ HSYC'!S3382</f>
        <v>0</v>
      </c>
      <c r="U3382" s="158">
        <f>'[1]BoQ HSYC'!T3382</f>
        <v>0</v>
      </c>
      <c r="V3382" s="158">
        <f>'[1]BoQ HSYC'!U3382</f>
        <v>0</v>
      </c>
      <c r="W3382" s="158">
        <f>'[1]BoQ HSYC'!V3382</f>
        <v>0</v>
      </c>
      <c r="X3382" s="94" t="str">
        <f>'[1]BoQ HSYC'!W3382</f>
        <v>ME</v>
      </c>
      <c r="Y3382" s="94"/>
      <c r="Z3382" s="94"/>
      <c r="AA3382" s="44"/>
      <c r="AB3382" s="93">
        <v>0</v>
      </c>
      <c r="AC3382" s="93">
        <v>0</v>
      </c>
      <c r="AD3382" s="93">
        <f>+M3382</f>
        <v>0</v>
      </c>
      <c r="AE3382" s="93">
        <f>+AD3382*14%</f>
        <v>0</v>
      </c>
      <c r="AF3382" s="93">
        <f>+AD3382*35%</f>
        <v>0</v>
      </c>
      <c r="AG3382" s="93">
        <f>+AD3382*F3382</f>
        <v>0</v>
      </c>
      <c r="AH3382" s="93">
        <f>+AE3382*F3382</f>
        <v>0</v>
      </c>
      <c r="AI3382" s="93">
        <f>+AF3382*F3382</f>
        <v>0</v>
      </c>
      <c r="AJ3382" s="93">
        <f>SUM(AG3382:AI3382)</f>
        <v>0</v>
      </c>
      <c r="AK3382" s="93">
        <f>+AD3382*G3382</f>
        <v>0</v>
      </c>
      <c r="AL3382" s="93">
        <f>+AE3382*G3382</f>
        <v>0</v>
      </c>
      <c r="AM3382" s="93">
        <f>+AF3382*G3382</f>
        <v>0</v>
      </c>
      <c r="AN3382" s="93">
        <f>SUM(AK3382:AM3382)</f>
        <v>0</v>
      </c>
      <c r="AQ3382" s="145" t="s">
        <v>79</v>
      </c>
      <c r="AU3382" s="8"/>
      <c r="AV3382" s="8"/>
      <c r="AW3382" s="2">
        <f>'[2]BoQ HSYC-Trang'!$AT3382</f>
        <v>0</v>
      </c>
      <c r="AX3382" s="8">
        <f>F3382*AW3382</f>
        <v>0</v>
      </c>
      <c r="AY3382" s="8">
        <f>IF(AQ3382="CT",7%,5%)*AX3382</f>
        <v>0</v>
      </c>
      <c r="AZ3382" s="8">
        <f>AX3382*2%</f>
        <v>0</v>
      </c>
      <c r="BA3382" s="8">
        <f>IF(BB3382&gt;0,0,AX3382*5%)</f>
        <v>0</v>
      </c>
      <c r="BB3382" s="8"/>
      <c r="BC3382" s="8">
        <f>+AX3382+AY3382+AZ3382+BA3382+BB3382</f>
        <v>0</v>
      </c>
      <c r="BD3382" s="8">
        <f>AX3382-AT3382</f>
        <v>0</v>
      </c>
      <c r="BE3382" s="2"/>
      <c r="BH3382" s="2"/>
    </row>
    <row r="3383" spans="2:60" ht="34" hidden="1" outlineLevel="2" x14ac:dyDescent="0.2">
      <c r="B3383" s="82">
        <v>64</v>
      </c>
      <c r="C3383" s="144" t="s">
        <v>360</v>
      </c>
      <c r="D3383" s="144"/>
      <c r="E3383" s="82" t="s">
        <v>104</v>
      </c>
      <c r="F3383" s="143">
        <v>9.4499999999999993</v>
      </c>
      <c r="G3383" s="142">
        <f>+[2]THKL!F3403</f>
        <v>9.4499999999999993</v>
      </c>
      <c r="H3383" s="132"/>
      <c r="I3383" s="132"/>
      <c r="J3383" s="132"/>
      <c r="K3383" s="156">
        <f>'[3]BDG (XD)'!$Y$465</f>
        <v>849600</v>
      </c>
      <c r="L3383" s="157">
        <f>'[3]BDG (XD)'!$Z$465</f>
        <v>48336.649772478493</v>
      </c>
      <c r="M3383" s="157">
        <f>SUM(K3383:L3383)</f>
        <v>897936.6497724785</v>
      </c>
      <c r="N3383" s="83">
        <f>IF(V3383&lt;&gt;"VTC VHm",_xlfn.XLOOKUP(Z3383,$AC$4015:$AC$4035,$AD$4015:$AD$4035,0)*M3383,_xlfn.XLOOKUP(Z3383,$AC$4015:$AC$4035,$AD$4015:$AD$4035,0)*L3383)</f>
        <v>314277.82742036745</v>
      </c>
      <c r="O3383" s="83">
        <f>IF(V3383&lt;&gt;"VTC VHm",_xlfn.XLOOKUP(Z3383,$AC$4015:$AC$4035,$AE$4015:$AE$4035,0)*M3383,_xlfn.XLOOKUP(Z3383,$AC$4015:$AC$4035,$AE$4015:$AE$4035,0)*L3383)</f>
        <v>0</v>
      </c>
      <c r="P3383" s="83">
        <f>SUM(N3383:O3383)</f>
        <v>314277.82742036745</v>
      </c>
      <c r="Q3383" s="157">
        <f>M3383*G3383</f>
        <v>8485501.340349922</v>
      </c>
      <c r="R3383" s="157">
        <f>G3383*P3383</f>
        <v>2969925.4691224722</v>
      </c>
      <c r="S3383" s="83">
        <f>SUM(Q3383:R3383)</f>
        <v>11455426.809472393</v>
      </c>
      <c r="T3383" s="156" t="s">
        <v>50</v>
      </c>
      <c r="U3383" s="132"/>
      <c r="V3383" s="132"/>
      <c r="W3383" s="132"/>
      <c r="X3383" s="44" t="s">
        <v>33</v>
      </c>
      <c r="Y3383" s="44"/>
      <c r="Z3383" s="44" t="s">
        <v>19</v>
      </c>
      <c r="AA3383" s="44" t="s">
        <v>80</v>
      </c>
      <c r="AB3383" s="2">
        <v>1225257.8959903701</v>
      </c>
      <c r="AC3383" s="2">
        <v>11578687.117108997</v>
      </c>
      <c r="AD3383" s="2">
        <f>+M3383</f>
        <v>897936.6497724785</v>
      </c>
      <c r="AE3383" s="2">
        <f>+AD3383*14%</f>
        <v>125711.130968147</v>
      </c>
      <c r="AF3383" s="155">
        <f>+AD3383*35%</f>
        <v>314277.82742036745</v>
      </c>
      <c r="AG3383" s="2">
        <f>+AD3383*F3383</f>
        <v>8485501.340349922</v>
      </c>
      <c r="AH3383" s="2">
        <f>+AE3383*F3383</f>
        <v>1187970.187648989</v>
      </c>
      <c r="AI3383" s="2">
        <f>+AF3383*F3383</f>
        <v>2969925.4691224722</v>
      </c>
      <c r="AJ3383" s="2">
        <f>SUM(AG3383:AI3383)</f>
        <v>12643396.997121383</v>
      </c>
      <c r="AK3383" s="2">
        <f>+AD3383*G3383</f>
        <v>8485501.340349922</v>
      </c>
      <c r="AL3383" s="2">
        <f>+AE3383*G3383</f>
        <v>1187970.187648989</v>
      </c>
      <c r="AM3383" s="2">
        <f>+AF3383*G3383</f>
        <v>2969925.4691224722</v>
      </c>
      <c r="AN3383" s="155">
        <f>SUM(AK3383:AM3383)</f>
        <v>12643396.997121383</v>
      </c>
      <c r="AQ3383" s="145" t="s">
        <v>79</v>
      </c>
      <c r="AU3383" s="8"/>
      <c r="AV3383" s="8"/>
      <c r="AW3383" s="2">
        <f>'[2]BoQ HSYC-Trang'!$AT3383</f>
        <v>976033.7246877834</v>
      </c>
      <c r="AX3383" s="8">
        <f>F3383*AW3383</f>
        <v>9223518.6982995532</v>
      </c>
      <c r="AY3383" s="8">
        <f>IF(AQ3383="CT",7%,5%)*AX3383</f>
        <v>461175.9349149777</v>
      </c>
      <c r="AZ3383" s="8">
        <f>AX3383*2%</f>
        <v>184470.37396599108</v>
      </c>
      <c r="BA3383" s="8">
        <f>IF(BB3383&gt;0,0,AX3383*5%)</f>
        <v>461175.9349149777</v>
      </c>
      <c r="BB3383" s="8"/>
      <c r="BC3383" s="8">
        <f>+AX3383+AY3383+AZ3383+BA3383+BB3383</f>
        <v>10330340.942095501</v>
      </c>
      <c r="BD3383" s="8">
        <f>AX3383-AT3383</f>
        <v>9223518.6982995532</v>
      </c>
      <c r="BE3383" s="2"/>
      <c r="BH3383" s="2"/>
    </row>
    <row r="3384" spans="2:60" ht="17" hidden="1" outlineLevel="2" x14ac:dyDescent="0.2">
      <c r="B3384" s="82">
        <v>65</v>
      </c>
      <c r="C3384" s="144" t="s">
        <v>359</v>
      </c>
      <c r="D3384" s="144"/>
      <c r="E3384" s="82" t="s">
        <v>104</v>
      </c>
      <c r="F3384" s="143">
        <v>10.65</v>
      </c>
      <c r="G3384" s="142">
        <f>+[2]THKL!F3404</f>
        <v>10.65</v>
      </c>
      <c r="H3384" s="132"/>
      <c r="I3384" s="132"/>
      <c r="J3384" s="132"/>
      <c r="K3384" s="156">
        <f>'[3]BDG (XD)'!$Y$387</f>
        <v>1470473.7777777775</v>
      </c>
      <c r="L3384" s="157">
        <f>'[3]BDG (XD)'!$Z$387</f>
        <v>431932.01549999998</v>
      </c>
      <c r="M3384" s="157">
        <f>SUM(K3384:L3384)</f>
        <v>1902405.7932777775</v>
      </c>
      <c r="N3384" s="83">
        <f>IF(V3384&lt;&gt;"VTC VHm",_xlfn.XLOOKUP(Z3384,$AC$4015:$AC$4035,$AD$4015:$AD$4035,0)*M3384,_xlfn.XLOOKUP(Z3384,$AC$4015:$AC$4035,$AD$4015:$AD$4035,0)*L3384)</f>
        <v>665842.02764722204</v>
      </c>
      <c r="O3384" s="83">
        <f>IF(V3384&lt;&gt;"VTC VHm",_xlfn.XLOOKUP(Z3384,$AC$4015:$AC$4035,$AE$4015:$AE$4035,0)*M3384,_xlfn.XLOOKUP(Z3384,$AC$4015:$AC$4035,$AE$4015:$AE$4035,0)*L3384)</f>
        <v>0</v>
      </c>
      <c r="P3384" s="83">
        <f>SUM(N3384:O3384)</f>
        <v>665842.02764722204</v>
      </c>
      <c r="Q3384" s="157">
        <f>M3384*G3384</f>
        <v>20260621.698408332</v>
      </c>
      <c r="R3384" s="157">
        <f>G3384*P3384</f>
        <v>7091217.5944429152</v>
      </c>
      <c r="S3384" s="83">
        <f>SUM(Q3384:R3384)</f>
        <v>27351839.292851247</v>
      </c>
      <c r="T3384" s="156" t="s">
        <v>50</v>
      </c>
      <c r="U3384" s="132"/>
      <c r="V3384" s="132"/>
      <c r="W3384" s="132"/>
      <c r="X3384" s="44" t="s">
        <v>33</v>
      </c>
      <c r="Y3384" s="44"/>
      <c r="Z3384" s="44" t="s">
        <v>19</v>
      </c>
      <c r="AA3384" s="44" t="s">
        <v>80</v>
      </c>
      <c r="AB3384" s="2">
        <v>2018757.2114867491</v>
      </c>
      <c r="AC3384" s="2">
        <v>21499764.30233388</v>
      </c>
      <c r="AD3384" s="2">
        <f>+M3384</f>
        <v>1902405.7932777775</v>
      </c>
      <c r="AE3384" s="2">
        <f>+AD3384*14%</f>
        <v>266336.81105888885</v>
      </c>
      <c r="AF3384" s="155">
        <f>+AD3384*35%</f>
        <v>665842.02764722204</v>
      </c>
      <c r="AG3384" s="2">
        <f>+AD3384*F3384</f>
        <v>20260621.698408332</v>
      </c>
      <c r="AH3384" s="2">
        <f>+AE3384*F3384</f>
        <v>2836487.0377771663</v>
      </c>
      <c r="AI3384" s="2">
        <f>+AF3384*F3384</f>
        <v>7091217.5944429152</v>
      </c>
      <c r="AJ3384" s="2">
        <f>SUM(AG3384:AI3384)</f>
        <v>30188326.330628414</v>
      </c>
      <c r="AK3384" s="2">
        <f>+AD3384*G3384</f>
        <v>20260621.698408332</v>
      </c>
      <c r="AL3384" s="2">
        <f>+AE3384*G3384</f>
        <v>2836487.0377771663</v>
      </c>
      <c r="AM3384" s="2">
        <f>+AF3384*G3384</f>
        <v>7091217.5944429152</v>
      </c>
      <c r="AN3384" s="155">
        <f>SUM(AK3384:AM3384)</f>
        <v>30188326.330628414</v>
      </c>
      <c r="AQ3384" s="145" t="s">
        <v>79</v>
      </c>
      <c r="AU3384" s="8">
        <f>+BH3384</f>
        <v>250000</v>
      </c>
      <c r="AV3384" s="8">
        <f>+L3384</f>
        <v>431932.01549999998</v>
      </c>
      <c r="AW3384" s="2">
        <f>+AU3384+AV3384</f>
        <v>681932.01549999998</v>
      </c>
      <c r="AX3384" s="8">
        <f>F3384*AW3384</f>
        <v>7262575.9650750002</v>
      </c>
      <c r="AY3384" s="8">
        <f>IF(AQ3384="CT",7%,5%)*AX3384</f>
        <v>363128.79825375002</v>
      </c>
      <c r="AZ3384" s="8">
        <f>AX3384*2%</f>
        <v>145251.5193015</v>
      </c>
      <c r="BA3384" s="8">
        <f>IF(BB3384&gt;0,0,AX3384*5%)</f>
        <v>363128.79825375002</v>
      </c>
      <c r="BB3384" s="8"/>
      <c r="BC3384" s="8">
        <f>+AX3384+AY3384+AZ3384+BA3384+BB3384</f>
        <v>8134085.0808840012</v>
      </c>
      <c r="BD3384" s="8">
        <f>AX3384-AT3384</f>
        <v>7262575.9650750002</v>
      </c>
      <c r="BE3384" s="2"/>
      <c r="BH3384" s="2">
        <v>250000</v>
      </c>
    </row>
    <row r="3385" spans="2:60" ht="17" hidden="1" outlineLevel="2" x14ac:dyDescent="0.2">
      <c r="B3385" s="82">
        <v>66</v>
      </c>
      <c r="C3385" s="144" t="s">
        <v>359</v>
      </c>
      <c r="D3385" s="144"/>
      <c r="E3385" s="82" t="s">
        <v>104</v>
      </c>
      <c r="F3385" s="143">
        <v>49.27</v>
      </c>
      <c r="G3385" s="142">
        <f>+[2]THKL!F3405</f>
        <v>49.27</v>
      </c>
      <c r="H3385" s="132"/>
      <c r="I3385" s="132"/>
      <c r="J3385" s="132"/>
      <c r="K3385" s="156">
        <f>$K$3384</f>
        <v>1470473.7777777775</v>
      </c>
      <c r="L3385" s="157">
        <f>$L$3384</f>
        <v>431932.01549999998</v>
      </c>
      <c r="M3385" s="157">
        <f>SUM(K3385:L3385)</f>
        <v>1902405.7932777775</v>
      </c>
      <c r="N3385" s="83">
        <f>IF(V3385&lt;&gt;"VTC VHm",_xlfn.XLOOKUP(Z3385,$AC$4015:$AC$4035,$AD$4015:$AD$4035,0)*M3385,_xlfn.XLOOKUP(Z3385,$AC$4015:$AC$4035,$AD$4015:$AD$4035,0)*L3385)</f>
        <v>665842.02764722204</v>
      </c>
      <c r="O3385" s="83">
        <f>IF(V3385&lt;&gt;"VTC VHm",_xlfn.XLOOKUP(Z3385,$AC$4015:$AC$4035,$AE$4015:$AE$4035,0)*M3385,_xlfn.XLOOKUP(Z3385,$AC$4015:$AC$4035,$AE$4015:$AE$4035,0)*L3385)</f>
        <v>0</v>
      </c>
      <c r="P3385" s="83">
        <f>SUM(N3385:O3385)</f>
        <v>665842.02764722204</v>
      </c>
      <c r="Q3385" s="157">
        <f>M3385*G3385</f>
        <v>93731533.43479611</v>
      </c>
      <c r="R3385" s="157">
        <f>G3385*P3385</f>
        <v>32806036.702178631</v>
      </c>
      <c r="S3385" s="83">
        <f>SUM(Q3385:R3385)</f>
        <v>126537570.13697474</v>
      </c>
      <c r="T3385" s="156" t="s">
        <v>50</v>
      </c>
      <c r="U3385" s="132"/>
      <c r="V3385" s="132"/>
      <c r="W3385" s="132"/>
      <c r="X3385" s="44" t="s">
        <v>33</v>
      </c>
      <c r="Y3385" s="44"/>
      <c r="Z3385" s="44" t="s">
        <v>19</v>
      </c>
      <c r="AA3385" s="44" t="s">
        <v>80</v>
      </c>
      <c r="AB3385" s="2">
        <v>2018757.2114867491</v>
      </c>
      <c r="AC3385" s="2">
        <v>99464167.80995214</v>
      </c>
      <c r="AD3385" s="2">
        <f>+M3385</f>
        <v>1902405.7932777775</v>
      </c>
      <c r="AE3385" s="2">
        <f>+AD3385*14%</f>
        <v>266336.81105888885</v>
      </c>
      <c r="AF3385" s="155">
        <f>+AD3385*35%</f>
        <v>665842.02764722204</v>
      </c>
      <c r="AG3385" s="2">
        <f>+AD3385*F3385</f>
        <v>93731533.43479611</v>
      </c>
      <c r="AH3385" s="2">
        <f>+AE3385*F3385</f>
        <v>13122414.680871455</v>
      </c>
      <c r="AI3385" s="2">
        <f>+AF3385*F3385</f>
        <v>32806036.702178631</v>
      </c>
      <c r="AJ3385" s="2">
        <f>SUM(AG3385:AI3385)</f>
        <v>139659984.81784621</v>
      </c>
      <c r="AK3385" s="2">
        <f>+AD3385*G3385</f>
        <v>93731533.43479611</v>
      </c>
      <c r="AL3385" s="2">
        <f>+AE3385*G3385</f>
        <v>13122414.680871455</v>
      </c>
      <c r="AM3385" s="2">
        <f>+AF3385*G3385</f>
        <v>32806036.702178631</v>
      </c>
      <c r="AN3385" s="155">
        <f>SUM(AK3385:AM3385)</f>
        <v>139659984.81784621</v>
      </c>
      <c r="AQ3385" s="145" t="s">
        <v>79</v>
      </c>
      <c r="AU3385" s="8">
        <f>+BH3385</f>
        <v>250000</v>
      </c>
      <c r="AV3385" s="8">
        <f>+L3385</f>
        <v>431932.01549999998</v>
      </c>
      <c r="AW3385" s="2">
        <f>+AU3385+AV3385</f>
        <v>681932.01549999998</v>
      </c>
      <c r="AX3385" s="8">
        <f>F3385*AW3385</f>
        <v>33598790.403685004</v>
      </c>
      <c r="AY3385" s="8">
        <f>IF(AQ3385="CT",7%,5%)*AX3385</f>
        <v>1679939.5201842503</v>
      </c>
      <c r="AZ3385" s="8">
        <f>AX3385*2%</f>
        <v>671975.80807370006</v>
      </c>
      <c r="BA3385" s="8">
        <f>IF(BB3385&gt;0,0,AX3385*5%)</f>
        <v>1679939.5201842503</v>
      </c>
      <c r="BB3385" s="8"/>
      <c r="BC3385" s="8">
        <f>+AX3385+AY3385+AZ3385+BA3385+BB3385</f>
        <v>37630645.2521272</v>
      </c>
      <c r="BD3385" s="8">
        <f>AX3385-AT3385</f>
        <v>33598790.403685004</v>
      </c>
      <c r="BE3385" s="2"/>
      <c r="BH3385" s="2">
        <v>250000</v>
      </c>
    </row>
    <row r="3386" spans="2:60" ht="17" hidden="1" outlineLevel="2" x14ac:dyDescent="0.2">
      <c r="B3386" s="82">
        <v>67</v>
      </c>
      <c r="C3386" s="144" t="s">
        <v>144</v>
      </c>
      <c r="D3386" s="144"/>
      <c r="E3386" s="82" t="s">
        <v>120</v>
      </c>
      <c r="F3386" s="143">
        <v>7.0000000000000007E-2</v>
      </c>
      <c r="G3386" s="142">
        <f>+[2]THKL!F3406</f>
        <v>7.0000000000000007E-2</v>
      </c>
      <c r="H3386" s="132"/>
      <c r="I3386" s="132"/>
      <c r="J3386" s="132"/>
      <c r="K3386" s="156">
        <f>'[3]BDG (XD)'!$Y$953*100</f>
        <v>6719465.1247063885</v>
      </c>
      <c r="L3386" s="157">
        <f>'[3]BDG (XD)'!$Z$953*100</f>
        <v>19817670.752746001</v>
      </c>
      <c r="M3386" s="157">
        <f>SUM(K3386:L3386)</f>
        <v>26537135.877452388</v>
      </c>
      <c r="N3386" s="83">
        <f>IF(V3386&lt;&gt;"VTC VHm",_xlfn.XLOOKUP(Z3386,$AC$4015:$AC$4035,$AD$4015:$AD$4035,0)*M3386,_xlfn.XLOOKUP(Z3386,$AC$4015:$AC$4035,$AD$4015:$AD$4035,0)*L3386)</f>
        <v>9287997.5571083352</v>
      </c>
      <c r="O3386" s="83">
        <f>IF(V3386&lt;&gt;"VTC VHm",_xlfn.XLOOKUP(Z3386,$AC$4015:$AC$4035,$AE$4015:$AE$4035,0)*M3386,_xlfn.XLOOKUP(Z3386,$AC$4015:$AC$4035,$AE$4015:$AE$4035,0)*L3386)</f>
        <v>0</v>
      </c>
      <c r="P3386" s="83">
        <f>SUM(N3386:O3386)</f>
        <v>9287997.5571083352</v>
      </c>
      <c r="Q3386" s="157">
        <f>M3386*G3386</f>
        <v>1857599.5114216674</v>
      </c>
      <c r="R3386" s="157">
        <f>G3386*P3386</f>
        <v>650159.82899758348</v>
      </c>
      <c r="S3386" s="83">
        <f>SUM(Q3386:R3386)</f>
        <v>2507759.340419251</v>
      </c>
      <c r="T3386" s="156" t="s">
        <v>50</v>
      </c>
      <c r="U3386" s="132"/>
      <c r="V3386" s="132"/>
      <c r="W3386" s="132"/>
      <c r="X3386" s="44" t="s">
        <v>33</v>
      </c>
      <c r="Y3386" s="44"/>
      <c r="Z3386" s="44" t="s">
        <v>19</v>
      </c>
      <c r="AA3386" s="44" t="s">
        <v>80</v>
      </c>
      <c r="AB3386" s="2">
        <v>12546117.258711647</v>
      </c>
      <c r="AC3386" s="2">
        <v>878228.20810981537</v>
      </c>
      <c r="AD3386" s="2">
        <f>+M3386</f>
        <v>26537135.877452388</v>
      </c>
      <c r="AE3386" s="2">
        <f>+AD3386*14%</f>
        <v>3715199.0228433348</v>
      </c>
      <c r="AF3386" s="155">
        <f>+AD3386*35%</f>
        <v>9287997.5571083352</v>
      </c>
      <c r="AG3386" s="2">
        <f>+AD3386*F3386</f>
        <v>1857599.5114216674</v>
      </c>
      <c r="AH3386" s="2">
        <f>+AE3386*F3386</f>
        <v>260063.93159903347</v>
      </c>
      <c r="AI3386" s="2">
        <f>+AF3386*F3386</f>
        <v>650159.82899758348</v>
      </c>
      <c r="AJ3386" s="2">
        <f>SUM(AG3386:AI3386)</f>
        <v>2767823.2720182845</v>
      </c>
      <c r="AK3386" s="2">
        <f>+AD3386*G3386</f>
        <v>1857599.5114216674</v>
      </c>
      <c r="AL3386" s="2">
        <f>+AE3386*G3386</f>
        <v>260063.93159903347</v>
      </c>
      <c r="AM3386" s="2">
        <f>+AF3386*G3386</f>
        <v>650159.82899758348</v>
      </c>
      <c r="AN3386" s="155">
        <f>SUM(AK3386:AM3386)</f>
        <v>2767823.2720182845</v>
      </c>
      <c r="AQ3386" s="145" t="s">
        <v>79</v>
      </c>
      <c r="AU3386" s="8"/>
      <c r="AV3386" s="8"/>
      <c r="AW3386" s="2">
        <f>'[2]BoQ HSYC-Trang'!$AT3386</f>
        <v>26537135.877452388</v>
      </c>
      <c r="AX3386" s="8">
        <f>F3386*AW3386</f>
        <v>1857599.5114216674</v>
      </c>
      <c r="AY3386" s="8">
        <f>IF(AQ3386="CT",7%,5%)*AX3386</f>
        <v>92879.975571083371</v>
      </c>
      <c r="AZ3386" s="8">
        <f>AX3386*2%</f>
        <v>37151.990228433351</v>
      </c>
      <c r="BA3386" s="8">
        <f>IF(BB3386&gt;0,0,AX3386*5%)</f>
        <v>92879.975571083371</v>
      </c>
      <c r="BB3386" s="8"/>
      <c r="BC3386" s="8">
        <f>+AX3386+AY3386+AZ3386+BA3386+BB3386</f>
        <v>2080511.4527922675</v>
      </c>
      <c r="BD3386" s="8">
        <f>AX3386-AT3386</f>
        <v>1857599.5114216674</v>
      </c>
      <c r="BE3386" s="2"/>
      <c r="BH3386" s="2"/>
    </row>
    <row r="3387" spans="2:60" ht="34" hidden="1" outlineLevel="2" x14ac:dyDescent="0.2">
      <c r="B3387" s="82">
        <v>68</v>
      </c>
      <c r="C3387" s="144" t="s">
        <v>137</v>
      </c>
      <c r="D3387" s="144"/>
      <c r="E3387" s="82" t="s">
        <v>91</v>
      </c>
      <c r="F3387" s="143">
        <v>0.01</v>
      </c>
      <c r="G3387" s="142">
        <f>+[2]THKL!F3407</f>
        <v>0.01</v>
      </c>
      <c r="H3387" s="132"/>
      <c r="I3387" s="132"/>
      <c r="J3387" s="132"/>
      <c r="K3387" s="156">
        <f>$L$4010*1000</f>
        <v>15266666.666666666</v>
      </c>
      <c r="L3387" s="157">
        <f>'[3]BDG (XD)'!$AA$963*1000</f>
        <v>7690671</v>
      </c>
      <c r="M3387" s="157">
        <f>SUM(K3387:L3387)</f>
        <v>22957337.666666664</v>
      </c>
      <c r="N3387" s="83">
        <f>IF(V3387&lt;&gt;"VTC VHm",_xlfn.XLOOKUP(Z3387,$AC$4015:$AC$4035,$AD$4015:$AD$4035,0)*M3387,_xlfn.XLOOKUP(Z3387,$AC$4015:$AC$4035,$AD$4015:$AD$4035,0)*L3387)</f>
        <v>8035068.1833333317</v>
      </c>
      <c r="O3387" s="83">
        <f>IF(V3387&lt;&gt;"VTC VHm",_xlfn.XLOOKUP(Z3387,$AC$4015:$AC$4035,$AE$4015:$AE$4035,0)*M3387,_xlfn.XLOOKUP(Z3387,$AC$4015:$AC$4035,$AE$4015:$AE$4035,0)*L3387)</f>
        <v>0</v>
      </c>
      <c r="P3387" s="83">
        <f>SUM(N3387:O3387)</f>
        <v>8035068.1833333317</v>
      </c>
      <c r="Q3387" s="157">
        <f>M3387*G3387</f>
        <v>229573.37666666665</v>
      </c>
      <c r="R3387" s="157">
        <f>G3387*P3387</f>
        <v>80350.681833333321</v>
      </c>
      <c r="S3387" s="83">
        <f>SUM(Q3387:R3387)</f>
        <v>309924.05849999998</v>
      </c>
      <c r="T3387" s="156" t="s">
        <v>50</v>
      </c>
      <c r="U3387" s="132"/>
      <c r="V3387" s="132"/>
      <c r="W3387" s="132"/>
      <c r="X3387" s="44" t="s">
        <v>33</v>
      </c>
      <c r="Y3387" s="44"/>
      <c r="Z3387" s="44" t="s">
        <v>19</v>
      </c>
      <c r="AA3387" s="44" t="s">
        <v>80</v>
      </c>
      <c r="AB3387" s="2">
        <v>21666727.153454684</v>
      </c>
      <c r="AC3387" s="2">
        <v>216667.27153454683</v>
      </c>
      <c r="AD3387" s="2">
        <f>+M3387</f>
        <v>22957337.666666664</v>
      </c>
      <c r="AE3387" s="2">
        <f>+AD3387*14%</f>
        <v>3214027.2733333334</v>
      </c>
      <c r="AF3387" s="155">
        <f>+AD3387*35%</f>
        <v>8035068.1833333317</v>
      </c>
      <c r="AG3387" s="2">
        <f>+AD3387*F3387</f>
        <v>229573.37666666665</v>
      </c>
      <c r="AH3387" s="2">
        <f>+AE3387*F3387</f>
        <v>32140.272733333335</v>
      </c>
      <c r="AI3387" s="2">
        <f>+AF3387*F3387</f>
        <v>80350.681833333321</v>
      </c>
      <c r="AJ3387" s="2">
        <f>SUM(AG3387:AI3387)</f>
        <v>342064.33123333333</v>
      </c>
      <c r="AK3387" s="2">
        <f>+AD3387*G3387</f>
        <v>229573.37666666665</v>
      </c>
      <c r="AL3387" s="2">
        <f>+AE3387*G3387</f>
        <v>32140.272733333335</v>
      </c>
      <c r="AM3387" s="2">
        <f>+AF3387*G3387</f>
        <v>80350.681833333321</v>
      </c>
      <c r="AN3387" s="155">
        <f>SUM(AK3387:AM3387)</f>
        <v>342064.33123333333</v>
      </c>
      <c r="AQ3387" s="145" t="s">
        <v>79</v>
      </c>
      <c r="AU3387" s="8"/>
      <c r="AV3387" s="8"/>
      <c r="AW3387" s="2">
        <f>'[2]BoQ HSYC-Trang'!$AT3387</f>
        <v>22957337.666666664</v>
      </c>
      <c r="AX3387" s="8">
        <f>F3387*AW3387</f>
        <v>229573.37666666665</v>
      </c>
      <c r="AY3387" s="8">
        <f>IF(AQ3387="CT",7%,5%)*AX3387</f>
        <v>11478.668833333333</v>
      </c>
      <c r="AZ3387" s="8">
        <f>AX3387*2%</f>
        <v>4591.4675333333334</v>
      </c>
      <c r="BA3387" s="8">
        <f>IF(BB3387&gt;0,0,AX3387*5%)</f>
        <v>11478.668833333333</v>
      </c>
      <c r="BB3387" s="8"/>
      <c r="BC3387" s="8">
        <f>+AX3387+AY3387+AZ3387+BA3387+BB3387</f>
        <v>257122.18186666665</v>
      </c>
      <c r="BD3387" s="8">
        <f>AX3387-AT3387</f>
        <v>229573.37666666665</v>
      </c>
      <c r="BE3387" s="2"/>
      <c r="BG3387" s="7">
        <f>+K3387*F3387</f>
        <v>152666.66666666666</v>
      </c>
      <c r="BH3387" s="2"/>
    </row>
    <row r="3388" spans="2:60" ht="34" hidden="1" outlineLevel="2" x14ac:dyDescent="0.2">
      <c r="B3388" s="82">
        <v>69</v>
      </c>
      <c r="C3388" s="144" t="s">
        <v>198</v>
      </c>
      <c r="D3388" s="144"/>
      <c r="E3388" s="82" t="s">
        <v>148</v>
      </c>
      <c r="F3388" s="143">
        <v>9.2164999999999999</v>
      </c>
      <c r="G3388" s="142">
        <f>+[2]THKL!F3408</f>
        <v>9.2164999999999999</v>
      </c>
      <c r="H3388" s="132"/>
      <c r="I3388" s="132"/>
      <c r="J3388" s="132"/>
      <c r="K3388" s="156"/>
      <c r="L3388" s="157">
        <f>$L$19</f>
        <v>4358677.8</v>
      </c>
      <c r="M3388" s="157">
        <f>SUM(K3388:L3388)</f>
        <v>4358677.8</v>
      </c>
      <c r="N3388" s="83">
        <f>IF(V3388&lt;&gt;"VTC VHm",_xlfn.XLOOKUP(Z3388,$AC$4015:$AC$4035,$AD$4015:$AD$4035,0)*M3388,_xlfn.XLOOKUP(Z3388,$AC$4015:$AC$4035,$AD$4015:$AD$4035,0)*L3388)</f>
        <v>1525537.2299999997</v>
      </c>
      <c r="O3388" s="83">
        <f>IF(V3388&lt;&gt;"VTC VHm",_xlfn.XLOOKUP(Z3388,$AC$4015:$AC$4035,$AE$4015:$AE$4035,0)*M3388,_xlfn.XLOOKUP(Z3388,$AC$4015:$AC$4035,$AE$4015:$AE$4035,0)*L3388)</f>
        <v>0</v>
      </c>
      <c r="P3388" s="83">
        <f>SUM(N3388:O3388)</f>
        <v>1525537.2299999997</v>
      </c>
      <c r="Q3388" s="157">
        <f>M3388*G3388</f>
        <v>40171753.943700001</v>
      </c>
      <c r="R3388" s="157">
        <f>G3388*P3388</f>
        <v>14060113.880294997</v>
      </c>
      <c r="S3388" s="83">
        <f>SUM(Q3388:R3388)</f>
        <v>54231867.823994994</v>
      </c>
      <c r="T3388" s="156" t="s">
        <v>50</v>
      </c>
      <c r="U3388" s="132"/>
      <c r="V3388" s="132"/>
      <c r="W3388" s="132"/>
      <c r="X3388" s="44" t="s">
        <v>33</v>
      </c>
      <c r="Y3388" s="44"/>
      <c r="Z3388" s="44" t="s">
        <v>19</v>
      </c>
      <c r="AA3388" s="44" t="s">
        <v>80</v>
      </c>
      <c r="AB3388" s="2">
        <v>2513928.5256727454</v>
      </c>
      <c r="AC3388" s="2">
        <v>23169622.256862856</v>
      </c>
      <c r="AD3388" s="2">
        <f>+M3388</f>
        <v>4358677.8</v>
      </c>
      <c r="AE3388" s="2">
        <f>+AD3388*14%</f>
        <v>610214.89199999999</v>
      </c>
      <c r="AF3388" s="155">
        <f>+AD3388*35%</f>
        <v>1525537.2299999997</v>
      </c>
      <c r="AG3388" s="2">
        <f>+AD3388*F3388</f>
        <v>40171753.943700001</v>
      </c>
      <c r="AH3388" s="2">
        <f>+AE3388*F3388</f>
        <v>5624045.5521179996</v>
      </c>
      <c r="AI3388" s="2">
        <f>+AF3388*F3388</f>
        <v>14060113.880294997</v>
      </c>
      <c r="AJ3388" s="2">
        <f>SUM(AG3388:AI3388)</f>
        <v>59855913.376112998</v>
      </c>
      <c r="AK3388" s="2">
        <f>+AD3388*G3388</f>
        <v>40171753.943700001</v>
      </c>
      <c r="AL3388" s="2">
        <f>+AE3388*G3388</f>
        <v>5624045.5521179996</v>
      </c>
      <c r="AM3388" s="2">
        <f>+AF3388*G3388</f>
        <v>14060113.880294997</v>
      </c>
      <c r="AN3388" s="155">
        <f>SUM(AK3388:AM3388)</f>
        <v>59855913.376112998</v>
      </c>
      <c r="AQ3388" s="145" t="s">
        <v>79</v>
      </c>
      <c r="AU3388" s="8"/>
      <c r="AV3388" s="8"/>
      <c r="AW3388" s="2">
        <f>'[2]BoQ HSYC-Trang'!$AT3388</f>
        <v>4358677.8</v>
      </c>
      <c r="AX3388" s="8">
        <f>F3388*AW3388</f>
        <v>40171753.943700001</v>
      </c>
      <c r="AY3388" s="8">
        <f>IF(AQ3388="CT",7%,5%)*AX3388</f>
        <v>2008587.6971850002</v>
      </c>
      <c r="AZ3388" s="8">
        <f>AX3388*2%</f>
        <v>803435.078874</v>
      </c>
      <c r="BA3388" s="8">
        <f>IF(BB3388&gt;0,0,AX3388*5%)</f>
        <v>2008587.6971850002</v>
      </c>
      <c r="BB3388" s="8"/>
      <c r="BC3388" s="8">
        <f>+AX3388+AY3388+AZ3388+BA3388+BB3388</f>
        <v>44992364.416944005</v>
      </c>
      <c r="BD3388" s="8">
        <f>AX3388-AT3388</f>
        <v>40171753.943700001</v>
      </c>
      <c r="BE3388" s="2"/>
      <c r="BH3388" s="2"/>
    </row>
    <row r="3389" spans="2:60" ht="34" hidden="1" outlineLevel="2" x14ac:dyDescent="0.2">
      <c r="B3389" s="82">
        <v>70</v>
      </c>
      <c r="C3389" s="144" t="s">
        <v>212</v>
      </c>
      <c r="D3389" s="144"/>
      <c r="E3389" s="82" t="s">
        <v>104</v>
      </c>
      <c r="F3389" s="143">
        <v>102.40600000000001</v>
      </c>
      <c r="G3389" s="142">
        <f>+[2]THKL!F3409</f>
        <v>102.40600000000001</v>
      </c>
      <c r="H3389" s="132"/>
      <c r="I3389" s="132"/>
      <c r="J3389" s="132"/>
      <c r="K3389" s="156"/>
      <c r="L3389" s="157">
        <f>$L$21</f>
        <v>251876.31</v>
      </c>
      <c r="M3389" s="157">
        <f>SUM(K3389:L3389)</f>
        <v>251876.31</v>
      </c>
      <c r="N3389" s="83">
        <f>IF(V3389&lt;&gt;"VTC VHm",_xlfn.XLOOKUP(Z3389,$AC$4015:$AC$4035,$AD$4015:$AD$4035,0)*M3389,_xlfn.XLOOKUP(Z3389,$AC$4015:$AC$4035,$AD$4015:$AD$4035,0)*L3389)</f>
        <v>88156.708499999993</v>
      </c>
      <c r="O3389" s="83">
        <f>IF(V3389&lt;&gt;"VTC VHm",_xlfn.XLOOKUP(Z3389,$AC$4015:$AC$4035,$AE$4015:$AE$4035,0)*M3389,_xlfn.XLOOKUP(Z3389,$AC$4015:$AC$4035,$AE$4015:$AE$4035,0)*L3389)</f>
        <v>0</v>
      </c>
      <c r="P3389" s="83">
        <f>SUM(N3389:O3389)</f>
        <v>88156.708499999993</v>
      </c>
      <c r="Q3389" s="157">
        <f>M3389*G3389</f>
        <v>25793645.401860002</v>
      </c>
      <c r="R3389" s="157">
        <f>G3389*P3389</f>
        <v>9027775.8906510007</v>
      </c>
      <c r="S3389" s="83">
        <f>SUM(Q3389:R3389)</f>
        <v>34821421.292511001</v>
      </c>
      <c r="T3389" s="156" t="s">
        <v>50</v>
      </c>
      <c r="U3389" s="132"/>
      <c r="V3389" s="132"/>
      <c r="W3389" s="132"/>
      <c r="X3389" s="44" t="s">
        <v>33</v>
      </c>
      <c r="Y3389" s="44"/>
      <c r="Z3389" s="44" t="s">
        <v>19</v>
      </c>
      <c r="AA3389" s="44" t="s">
        <v>80</v>
      </c>
      <c r="AB3389" s="2">
        <v>230635.88708874999</v>
      </c>
      <c r="AC3389" s="2">
        <v>23618498.653210532</v>
      </c>
      <c r="AD3389" s="2">
        <f>+M3389</f>
        <v>251876.31</v>
      </c>
      <c r="AE3389" s="2">
        <f>+AD3389*14%</f>
        <v>35262.683400000002</v>
      </c>
      <c r="AF3389" s="155">
        <f>+AD3389*35%</f>
        <v>88156.708499999993</v>
      </c>
      <c r="AG3389" s="2">
        <f>+AD3389*F3389</f>
        <v>25793645.401860002</v>
      </c>
      <c r="AH3389" s="2">
        <f>+AE3389*F3389</f>
        <v>3611110.3562604003</v>
      </c>
      <c r="AI3389" s="2">
        <f>+AF3389*F3389</f>
        <v>9027775.8906510007</v>
      </c>
      <c r="AJ3389" s="2">
        <f>SUM(AG3389:AI3389)</f>
        <v>38432531.648771405</v>
      </c>
      <c r="AK3389" s="2">
        <f>+AD3389*G3389</f>
        <v>25793645.401860002</v>
      </c>
      <c r="AL3389" s="2">
        <f>+AE3389*G3389</f>
        <v>3611110.3562604003</v>
      </c>
      <c r="AM3389" s="2">
        <f>+AF3389*G3389</f>
        <v>9027775.8906510007</v>
      </c>
      <c r="AN3389" s="155">
        <f>SUM(AK3389:AM3389)</f>
        <v>38432531.648771405</v>
      </c>
      <c r="AQ3389" s="145" t="s">
        <v>79</v>
      </c>
      <c r="AU3389" s="8"/>
      <c r="AV3389" s="8"/>
      <c r="AW3389" s="2">
        <f>'[2]BoQ HSYC-Trang'!$AT3389</f>
        <v>251876.31</v>
      </c>
      <c r="AX3389" s="8">
        <f>F3389*AW3389</f>
        <v>25793645.401860002</v>
      </c>
      <c r="AY3389" s="8">
        <f>IF(AQ3389="CT",7%,5%)*AX3389</f>
        <v>1289682.2700930003</v>
      </c>
      <c r="AZ3389" s="8">
        <f>AX3389*2%</f>
        <v>515872.90803720005</v>
      </c>
      <c r="BA3389" s="8">
        <f>IF(BB3389&gt;0,0,AX3389*5%)</f>
        <v>1289682.2700930003</v>
      </c>
      <c r="BB3389" s="8"/>
      <c r="BC3389" s="8">
        <f>+AX3389+AY3389+AZ3389+BA3389+BB3389</f>
        <v>28888882.850083206</v>
      </c>
      <c r="BD3389" s="8">
        <f>AX3389-AT3389</f>
        <v>25793645.401860002</v>
      </c>
      <c r="BE3389" s="2"/>
      <c r="BH3389" s="2"/>
    </row>
    <row r="3390" spans="2:60" ht="34" hidden="1" outlineLevel="2" x14ac:dyDescent="0.2">
      <c r="B3390" s="82">
        <v>71</v>
      </c>
      <c r="C3390" s="144" t="s">
        <v>152</v>
      </c>
      <c r="D3390" s="144"/>
      <c r="E3390" s="82" t="s">
        <v>148</v>
      </c>
      <c r="F3390" s="143">
        <v>8.6723999999999997</v>
      </c>
      <c r="G3390" s="142">
        <f>+[2]THKL!F3410</f>
        <v>8.6723999999999997</v>
      </c>
      <c r="H3390" s="132"/>
      <c r="I3390" s="132"/>
      <c r="J3390" s="132"/>
      <c r="K3390" s="156"/>
      <c r="L3390" s="157">
        <f>$L$22</f>
        <v>4731750</v>
      </c>
      <c r="M3390" s="157">
        <f>SUM(K3390:L3390)</f>
        <v>4731750</v>
      </c>
      <c r="N3390" s="83">
        <f>IF(V3390&lt;&gt;"VTC VHm",_xlfn.XLOOKUP(Z3390,$AC$4015:$AC$4035,$AD$4015:$AD$4035,0)*M3390,_xlfn.XLOOKUP(Z3390,$AC$4015:$AC$4035,$AD$4015:$AD$4035,0)*L3390)</f>
        <v>1656112.5</v>
      </c>
      <c r="O3390" s="83">
        <f>IF(V3390&lt;&gt;"VTC VHm",_xlfn.XLOOKUP(Z3390,$AC$4015:$AC$4035,$AE$4015:$AE$4035,0)*M3390,_xlfn.XLOOKUP(Z3390,$AC$4015:$AC$4035,$AE$4015:$AE$4035,0)*L3390)</f>
        <v>0</v>
      </c>
      <c r="P3390" s="83">
        <f>SUM(N3390:O3390)</f>
        <v>1656112.5</v>
      </c>
      <c r="Q3390" s="157">
        <f>M3390*G3390</f>
        <v>41035628.699999996</v>
      </c>
      <c r="R3390" s="157">
        <f>G3390*P3390</f>
        <v>14362470.045</v>
      </c>
      <c r="S3390" s="83">
        <f>SUM(Q3390:R3390)</f>
        <v>55398098.744999997</v>
      </c>
      <c r="T3390" s="156" t="s">
        <v>50</v>
      </c>
      <c r="U3390" s="132"/>
      <c r="V3390" s="132"/>
      <c r="W3390" s="132"/>
      <c r="X3390" s="44" t="s">
        <v>33</v>
      </c>
      <c r="Y3390" s="44"/>
      <c r="Z3390" s="44" t="s">
        <v>19</v>
      </c>
      <c r="AA3390" s="44" t="s">
        <v>80</v>
      </c>
      <c r="AB3390" s="2">
        <v>3613215.5799838998</v>
      </c>
      <c r="AC3390" s="2">
        <v>31335250.795852371</v>
      </c>
      <c r="AD3390" s="2">
        <f>+M3390</f>
        <v>4731750</v>
      </c>
      <c r="AE3390" s="2">
        <f>+AD3390*14%</f>
        <v>662445.00000000012</v>
      </c>
      <c r="AF3390" s="155">
        <f>+AD3390*35%</f>
        <v>1656112.5</v>
      </c>
      <c r="AG3390" s="2">
        <f>+AD3390*F3390</f>
        <v>41035628.699999996</v>
      </c>
      <c r="AH3390" s="2">
        <f>+AE3390*F3390</f>
        <v>5744988.0180000011</v>
      </c>
      <c r="AI3390" s="2">
        <f>+AF3390*F3390</f>
        <v>14362470.045</v>
      </c>
      <c r="AJ3390" s="2">
        <f>SUM(AG3390:AI3390)</f>
        <v>61143086.762999997</v>
      </c>
      <c r="AK3390" s="2">
        <f>+AD3390*G3390</f>
        <v>41035628.699999996</v>
      </c>
      <c r="AL3390" s="2">
        <f>+AE3390*G3390</f>
        <v>5744988.0180000011</v>
      </c>
      <c r="AM3390" s="2">
        <f>+AF3390*G3390</f>
        <v>14362470.045</v>
      </c>
      <c r="AN3390" s="155">
        <f>SUM(AK3390:AM3390)</f>
        <v>61143086.762999997</v>
      </c>
      <c r="AQ3390" s="145" t="s">
        <v>79</v>
      </c>
      <c r="AU3390" s="8"/>
      <c r="AV3390" s="8"/>
      <c r="AW3390" s="2">
        <f>'[2]BoQ HSYC-Trang'!$AT3390</f>
        <v>4731750</v>
      </c>
      <c r="AX3390" s="8">
        <f>F3390*AW3390</f>
        <v>41035628.699999996</v>
      </c>
      <c r="AY3390" s="8">
        <f>IF(AQ3390="CT",7%,5%)*AX3390</f>
        <v>2051781.4349999998</v>
      </c>
      <c r="AZ3390" s="8">
        <f>AX3390*2%</f>
        <v>820712.57399999991</v>
      </c>
      <c r="BA3390" s="8">
        <f>IF(BB3390&gt;0,0,AX3390*5%)</f>
        <v>2051781.4349999998</v>
      </c>
      <c r="BB3390" s="8"/>
      <c r="BC3390" s="8">
        <f>+AX3390+AY3390+AZ3390+BA3390+BB3390</f>
        <v>45959904.144000001</v>
      </c>
      <c r="BD3390" s="8">
        <f>AX3390-AT3390</f>
        <v>41035628.699999996</v>
      </c>
      <c r="BE3390" s="2"/>
      <c r="BH3390" s="2"/>
    </row>
    <row r="3391" spans="2:60" ht="34" hidden="1" outlineLevel="2" x14ac:dyDescent="0.2">
      <c r="B3391" s="82">
        <v>72</v>
      </c>
      <c r="C3391" s="144" t="s">
        <v>196</v>
      </c>
      <c r="D3391" s="144"/>
      <c r="E3391" s="82" t="s">
        <v>148</v>
      </c>
      <c r="F3391" s="143">
        <v>1.5682</v>
      </c>
      <c r="G3391" s="142">
        <f>+[2]THKL!F3411</f>
        <v>1.5682</v>
      </c>
      <c r="H3391" s="132"/>
      <c r="I3391" s="132"/>
      <c r="J3391" s="132"/>
      <c r="K3391" s="156"/>
      <c r="L3391" s="157">
        <f>$L$722</f>
        <v>2953658.0966941249</v>
      </c>
      <c r="M3391" s="157">
        <f>SUM(K3391:L3391)</f>
        <v>2953658.0966941249</v>
      </c>
      <c r="N3391" s="83">
        <f>IF(V3391&lt;&gt;"VTC VHm",_xlfn.XLOOKUP(Z3391,$AC$4015:$AC$4035,$AD$4015:$AD$4035,0)*M3391,_xlfn.XLOOKUP(Z3391,$AC$4015:$AC$4035,$AD$4015:$AD$4035,0)*L3391)</f>
        <v>1033780.3338429437</v>
      </c>
      <c r="O3391" s="83">
        <f>IF(V3391&lt;&gt;"VTC VHm",_xlfn.XLOOKUP(Z3391,$AC$4015:$AC$4035,$AE$4015:$AE$4035,0)*M3391,_xlfn.XLOOKUP(Z3391,$AC$4015:$AC$4035,$AE$4015:$AE$4035,0)*L3391)</f>
        <v>0</v>
      </c>
      <c r="P3391" s="83">
        <f>SUM(N3391:O3391)</f>
        <v>1033780.3338429437</v>
      </c>
      <c r="Q3391" s="157">
        <f>M3391*G3391</f>
        <v>4631926.6272357265</v>
      </c>
      <c r="R3391" s="157">
        <f>G3391*P3391</f>
        <v>1621174.3195325043</v>
      </c>
      <c r="S3391" s="83">
        <f>SUM(Q3391:R3391)</f>
        <v>6253100.9467682308</v>
      </c>
      <c r="T3391" s="156" t="s">
        <v>50</v>
      </c>
      <c r="U3391" s="132"/>
      <c r="V3391" s="132"/>
      <c r="W3391" s="132"/>
      <c r="X3391" s="44" t="s">
        <v>33</v>
      </c>
      <c r="Y3391" s="44"/>
      <c r="Z3391" s="44" t="s">
        <v>19</v>
      </c>
      <c r="AA3391" s="44" t="s">
        <v>80</v>
      </c>
      <c r="AB3391" s="2">
        <v>1183650.4061896799</v>
      </c>
      <c r="AC3391" s="2">
        <v>1856200.566986656</v>
      </c>
      <c r="AD3391" s="2">
        <f>+M3391</f>
        <v>2953658.0966941249</v>
      </c>
      <c r="AE3391" s="2">
        <f>+AD3391*14%</f>
        <v>413512.13353717752</v>
      </c>
      <c r="AF3391" s="155">
        <f>+AD3391*35%</f>
        <v>1033780.3338429437</v>
      </c>
      <c r="AG3391" s="2">
        <f>+AD3391*F3391</f>
        <v>4631926.6272357265</v>
      </c>
      <c r="AH3391" s="2">
        <f>+AE3391*F3391</f>
        <v>648469.72781300184</v>
      </c>
      <c r="AI3391" s="2">
        <f>+AF3391*F3391</f>
        <v>1621174.3195325043</v>
      </c>
      <c r="AJ3391" s="2">
        <f>SUM(AG3391:AI3391)</f>
        <v>6901570.6745812325</v>
      </c>
      <c r="AK3391" s="2">
        <f>+AD3391*G3391</f>
        <v>4631926.6272357265</v>
      </c>
      <c r="AL3391" s="2">
        <f>+AE3391*G3391</f>
        <v>648469.72781300184</v>
      </c>
      <c r="AM3391" s="2">
        <f>+AF3391*G3391</f>
        <v>1621174.3195325043</v>
      </c>
      <c r="AN3391" s="155">
        <f>SUM(AK3391:AM3391)</f>
        <v>6901570.6745812325</v>
      </c>
      <c r="AQ3391" s="145" t="s">
        <v>79</v>
      </c>
      <c r="AU3391" s="8"/>
      <c r="AV3391" s="8"/>
      <c r="AW3391" s="2">
        <f>'[2]BoQ HSYC-Trang'!$AT3391</f>
        <v>2140724.6755856499</v>
      </c>
      <c r="AX3391" s="8">
        <f>F3391*AW3391</f>
        <v>3357084.4362534164</v>
      </c>
      <c r="AY3391" s="8">
        <f>IF(AQ3391="CT",7%,5%)*AX3391</f>
        <v>167854.22181267082</v>
      </c>
      <c r="AZ3391" s="8">
        <f>AX3391*2%</f>
        <v>67141.688725068321</v>
      </c>
      <c r="BA3391" s="8">
        <f>IF(BB3391&gt;0,0,AX3391*5%)</f>
        <v>167854.22181267082</v>
      </c>
      <c r="BB3391" s="8"/>
      <c r="BC3391" s="8">
        <f>+AX3391+AY3391+AZ3391+BA3391+BB3391</f>
        <v>3759934.5686038267</v>
      </c>
      <c r="BD3391" s="8">
        <f>AX3391-AT3391</f>
        <v>3357084.4362534164</v>
      </c>
      <c r="BE3391" s="2"/>
      <c r="BH3391" s="2"/>
    </row>
    <row r="3392" spans="2:60" s="92" customFormat="1" ht="17" hidden="1" outlineLevel="1" x14ac:dyDescent="0.2">
      <c r="B3392" s="163"/>
      <c r="C3392" s="164" t="s">
        <v>358</v>
      </c>
      <c r="D3392" s="164"/>
      <c r="E3392" s="163"/>
      <c r="F3392" s="162"/>
      <c r="G3392" s="149">
        <f>+[2]THKL!F3412</f>
        <v>0</v>
      </c>
      <c r="H3392" s="158"/>
      <c r="I3392" s="158"/>
      <c r="J3392" s="158"/>
      <c r="K3392" s="159"/>
      <c r="L3392" s="161"/>
      <c r="M3392" s="161">
        <f>SUM(K3392:L3392)</f>
        <v>0</v>
      </c>
      <c r="N3392" s="83">
        <f>IF(V3392&lt;&gt;"VTC VHm",_xlfn.XLOOKUP(Z3392,$AC$4015:$AC$4035,$AD$4015:$AD$4035,0)*M3392,_xlfn.XLOOKUP(Z3392,$AC$4015:$AC$4035,$AD$4015:$AD$4035,0)*L3392)</f>
        <v>0</v>
      </c>
      <c r="O3392" s="83">
        <f>IF(V3392&lt;&gt;"VTC VHm",_xlfn.XLOOKUP(Z3392,$AC$4015:$AC$4035,$AE$4015:$AE$4035,0)*M3392,_xlfn.XLOOKUP(Z3392,$AC$4015:$AC$4035,$AE$4015:$AE$4035,0)*L3392)</f>
        <v>0</v>
      </c>
      <c r="P3392" s="160">
        <f>SUM(N3392:O3392)</f>
        <v>0</v>
      </c>
      <c r="Q3392" s="161">
        <f>M3392*G3392</f>
        <v>0</v>
      </c>
      <c r="R3392" s="161">
        <f>G3392*P3392</f>
        <v>0</v>
      </c>
      <c r="S3392" s="160">
        <f>SUM(Q3392:R3392)</f>
        <v>0</v>
      </c>
      <c r="T3392" s="159"/>
      <c r="U3392" s="158"/>
      <c r="V3392" s="158"/>
      <c r="W3392" s="158"/>
      <c r="X3392" s="94" t="s">
        <v>33</v>
      </c>
      <c r="Y3392" s="94"/>
      <c r="Z3392" s="94"/>
      <c r="AA3392" s="44"/>
      <c r="AB3392" s="93">
        <v>0</v>
      </c>
      <c r="AC3392" s="93">
        <v>0</v>
      </c>
      <c r="AD3392" s="93">
        <f>+M3392</f>
        <v>0</v>
      </c>
      <c r="AE3392" s="93">
        <f>+AD3392*14%</f>
        <v>0</v>
      </c>
      <c r="AF3392" s="93">
        <f>+AD3392*35%</f>
        <v>0</v>
      </c>
      <c r="AG3392" s="93">
        <f>+AD3392*F3392</f>
        <v>0</v>
      </c>
      <c r="AH3392" s="93">
        <f>+AE3392*F3392</f>
        <v>0</v>
      </c>
      <c r="AI3392" s="93">
        <f>+AF3392*F3392</f>
        <v>0</v>
      </c>
      <c r="AJ3392" s="93">
        <f>SUM(AG3392:AI3392)</f>
        <v>0</v>
      </c>
      <c r="AK3392" s="93">
        <f>+AD3392*G3392</f>
        <v>0</v>
      </c>
      <c r="AL3392" s="93">
        <f>+AE3392*G3392</f>
        <v>0</v>
      </c>
      <c r="AM3392" s="93">
        <f>+AF3392*G3392</f>
        <v>0</v>
      </c>
      <c r="AN3392" s="93">
        <f>SUM(AK3392:AM3392)</f>
        <v>0</v>
      </c>
      <c r="AQ3392" s="145" t="s">
        <v>79</v>
      </c>
      <c r="AU3392" s="8"/>
      <c r="AV3392" s="8"/>
      <c r="AW3392" s="2">
        <f>'[2]BoQ HSYC-Trang'!$AT3392</f>
        <v>0</v>
      </c>
      <c r="AX3392" s="8">
        <f>F3392*AW3392</f>
        <v>0</v>
      </c>
      <c r="AY3392" s="8">
        <f>IF(AQ3392="CT",7%,5%)*AX3392</f>
        <v>0</v>
      </c>
      <c r="AZ3392" s="8">
        <f>AX3392*2%</f>
        <v>0</v>
      </c>
      <c r="BA3392" s="8">
        <f>IF(BB3392&gt;0,0,AX3392*5%)</f>
        <v>0</v>
      </c>
      <c r="BB3392" s="8"/>
      <c r="BC3392" s="8">
        <f>+AX3392+AY3392+AZ3392+BA3392+BB3392</f>
        <v>0</v>
      </c>
      <c r="BD3392" s="8">
        <f>AX3392-AT3392</f>
        <v>0</v>
      </c>
      <c r="BE3392" s="2"/>
      <c r="BH3392" s="2"/>
    </row>
    <row r="3393" spans="2:60" s="92" customFormat="1" ht="17" hidden="1" outlineLevel="1" x14ac:dyDescent="0.2">
      <c r="B3393" s="163"/>
      <c r="C3393" s="164" t="s">
        <v>357</v>
      </c>
      <c r="D3393" s="164"/>
      <c r="E3393" s="163"/>
      <c r="F3393" s="162"/>
      <c r="G3393" s="149">
        <f>+[2]THKL!F3413</f>
        <v>0</v>
      </c>
      <c r="H3393" s="158"/>
      <c r="I3393" s="158"/>
      <c r="J3393" s="158"/>
      <c r="K3393" s="159"/>
      <c r="L3393" s="161"/>
      <c r="M3393" s="161">
        <f>SUM(K3393:L3393)</f>
        <v>0</v>
      </c>
      <c r="N3393" s="83">
        <f>IF(V3393&lt;&gt;"VTC VHm",_xlfn.XLOOKUP(Z3393,$AC$4015:$AC$4035,$AD$4015:$AD$4035,0)*M3393,_xlfn.XLOOKUP(Z3393,$AC$4015:$AC$4035,$AD$4015:$AD$4035,0)*L3393)</f>
        <v>0</v>
      </c>
      <c r="O3393" s="83">
        <f>IF(V3393&lt;&gt;"VTC VHm",_xlfn.XLOOKUP(Z3393,$AC$4015:$AC$4035,$AE$4015:$AE$4035,0)*M3393,_xlfn.XLOOKUP(Z3393,$AC$4015:$AC$4035,$AE$4015:$AE$4035,0)*L3393)</f>
        <v>0</v>
      </c>
      <c r="P3393" s="160">
        <f>SUM(N3393:O3393)</f>
        <v>0</v>
      </c>
      <c r="Q3393" s="161">
        <f>M3393*G3393</f>
        <v>0</v>
      </c>
      <c r="R3393" s="161">
        <f>G3393*P3393</f>
        <v>0</v>
      </c>
      <c r="S3393" s="160">
        <f>SUM(Q3393:R3393)</f>
        <v>0</v>
      </c>
      <c r="T3393" s="159"/>
      <c r="U3393" s="158"/>
      <c r="V3393" s="158"/>
      <c r="W3393" s="158"/>
      <c r="X3393" s="94" t="s">
        <v>33</v>
      </c>
      <c r="Y3393" s="94"/>
      <c r="Z3393" s="94"/>
      <c r="AA3393" s="44"/>
      <c r="AB3393" s="93">
        <v>0</v>
      </c>
      <c r="AC3393" s="93">
        <v>0</v>
      </c>
      <c r="AD3393" s="93">
        <f>+M3393</f>
        <v>0</v>
      </c>
      <c r="AE3393" s="93">
        <f>+AD3393*14%</f>
        <v>0</v>
      </c>
      <c r="AF3393" s="93">
        <f>+AD3393*35%</f>
        <v>0</v>
      </c>
      <c r="AG3393" s="93">
        <f>+AD3393*F3393</f>
        <v>0</v>
      </c>
      <c r="AH3393" s="93">
        <f>+AE3393*F3393</f>
        <v>0</v>
      </c>
      <c r="AI3393" s="93">
        <f>+AF3393*F3393</f>
        <v>0</v>
      </c>
      <c r="AJ3393" s="93">
        <f>SUM(AG3393:AI3393)</f>
        <v>0</v>
      </c>
      <c r="AK3393" s="93">
        <f>+AD3393*G3393</f>
        <v>0</v>
      </c>
      <c r="AL3393" s="93">
        <f>+AE3393*G3393</f>
        <v>0</v>
      </c>
      <c r="AM3393" s="93">
        <f>+AF3393*G3393</f>
        <v>0</v>
      </c>
      <c r="AN3393" s="93">
        <f>SUM(AK3393:AM3393)</f>
        <v>0</v>
      </c>
      <c r="AQ3393" s="145" t="s">
        <v>79</v>
      </c>
      <c r="AU3393" s="8"/>
      <c r="AV3393" s="8"/>
      <c r="AW3393" s="2">
        <f>'[2]BoQ HSYC-Trang'!$AT3393</f>
        <v>0</v>
      </c>
      <c r="AX3393" s="8">
        <f>F3393*AW3393</f>
        <v>0</v>
      </c>
      <c r="AY3393" s="8">
        <f>IF(AQ3393="CT",7%,5%)*AX3393</f>
        <v>0</v>
      </c>
      <c r="AZ3393" s="8">
        <f>AX3393*2%</f>
        <v>0</v>
      </c>
      <c r="BA3393" s="8">
        <f>IF(BB3393&gt;0,0,AX3393*5%)</f>
        <v>0</v>
      </c>
      <c r="BB3393" s="8"/>
      <c r="BC3393" s="8">
        <f>+AX3393+AY3393+AZ3393+BA3393+BB3393</f>
        <v>0</v>
      </c>
      <c r="BD3393" s="8">
        <f>AX3393-AT3393</f>
        <v>0</v>
      </c>
      <c r="BE3393" s="2"/>
      <c r="BH3393" s="2"/>
    </row>
    <row r="3394" spans="2:60" ht="34" hidden="1" outlineLevel="2" x14ac:dyDescent="0.2">
      <c r="B3394" s="82">
        <v>73</v>
      </c>
      <c r="C3394" s="144" t="s">
        <v>356</v>
      </c>
      <c r="D3394" s="144"/>
      <c r="E3394" s="82" t="s">
        <v>352</v>
      </c>
      <c r="F3394" s="143">
        <v>14</v>
      </c>
      <c r="G3394" s="142">
        <f>+[2]THKL!F3414</f>
        <v>14</v>
      </c>
      <c r="H3394" s="132"/>
      <c r="I3394" s="132"/>
      <c r="J3394" s="132"/>
      <c r="K3394" s="156">
        <f>750000*2.5</f>
        <v>1875000</v>
      </c>
      <c r="L3394" s="157">
        <f>180814.485864803*2.5</f>
        <v>452036.21466200746</v>
      </c>
      <c r="M3394" s="157">
        <f>SUM(K3394:L3394)</f>
        <v>2327036.2146620075</v>
      </c>
      <c r="N3394" s="83">
        <f>IF(V3394&lt;&gt;"VTC VHm",_xlfn.XLOOKUP(Z3394,$AC$4015:$AC$4035,$AD$4015:$AD$4035,0)*M3394,_xlfn.XLOOKUP(Z3394,$AC$4015:$AC$4035,$AD$4015:$AD$4035,0)*L3394)</f>
        <v>814462.67513170256</v>
      </c>
      <c r="O3394" s="83">
        <f>IF(V3394&lt;&gt;"VTC VHm",_xlfn.XLOOKUP(Z3394,$AC$4015:$AC$4035,$AE$4015:$AE$4035,0)*M3394,_xlfn.XLOOKUP(Z3394,$AC$4015:$AC$4035,$AE$4015:$AE$4035,0)*L3394)</f>
        <v>0</v>
      </c>
      <c r="P3394" s="83">
        <f>SUM(N3394:O3394)</f>
        <v>814462.67513170256</v>
      </c>
      <c r="Q3394" s="157">
        <f>M3394*G3394</f>
        <v>32578507.005268104</v>
      </c>
      <c r="R3394" s="157">
        <f>G3394*P3394</f>
        <v>11402477.451843835</v>
      </c>
      <c r="S3394" s="83">
        <f>SUM(Q3394:R3394)</f>
        <v>43980984.45711194</v>
      </c>
      <c r="T3394" s="156" t="s">
        <v>50</v>
      </c>
      <c r="U3394" s="132"/>
      <c r="V3394" s="132"/>
      <c r="W3394" s="132"/>
      <c r="X3394" s="44" t="s">
        <v>33</v>
      </c>
      <c r="Y3394" s="44"/>
      <c r="Z3394" s="44" t="s">
        <v>19</v>
      </c>
      <c r="AA3394" s="44" t="s">
        <v>80</v>
      </c>
      <c r="AB3394" s="2">
        <v>3298556.192103452</v>
      </c>
      <c r="AC3394" s="2">
        <v>46179786.689448327</v>
      </c>
      <c r="AD3394" s="2">
        <f>+M3394</f>
        <v>2327036.2146620075</v>
      </c>
      <c r="AE3394" s="2">
        <f>+AD3394*14%</f>
        <v>325785.07005268108</v>
      </c>
      <c r="AF3394" s="155">
        <f>+AD3394*35%</f>
        <v>814462.67513170256</v>
      </c>
      <c r="AG3394" s="2">
        <f>+AD3394*F3394</f>
        <v>32578507.005268104</v>
      </c>
      <c r="AH3394" s="2">
        <f>+AE3394*F3394</f>
        <v>4560990.9807375353</v>
      </c>
      <c r="AI3394" s="2">
        <f>+AF3394*F3394</f>
        <v>11402477.451843835</v>
      </c>
      <c r="AJ3394" s="2">
        <f>SUM(AG3394:AI3394)</f>
        <v>48541975.437849477</v>
      </c>
      <c r="AK3394" s="2">
        <f>+AD3394*G3394</f>
        <v>32578507.005268104</v>
      </c>
      <c r="AL3394" s="2">
        <f>+AE3394*G3394</f>
        <v>4560990.9807375353</v>
      </c>
      <c r="AM3394" s="2">
        <f>+AF3394*G3394</f>
        <v>11402477.451843835</v>
      </c>
      <c r="AN3394" s="155">
        <f>SUM(AK3394:AM3394)</f>
        <v>48541975.437849477</v>
      </c>
      <c r="AQ3394" s="145" t="s">
        <v>79</v>
      </c>
      <c r="AU3394" s="8"/>
      <c r="AV3394" s="8"/>
      <c r="AW3394" s="2">
        <f>'[2]BoQ HSYC-Trang'!$AT3394</f>
        <v>2327036.2146620075</v>
      </c>
      <c r="AX3394" s="8">
        <f>F3394*AW3394</f>
        <v>32578507.005268104</v>
      </c>
      <c r="AY3394" s="8">
        <f>IF(AQ3394="CT",7%,5%)*AX3394</f>
        <v>1628925.3502634054</v>
      </c>
      <c r="AZ3394" s="8">
        <f>AX3394*2%</f>
        <v>651570.14010536205</v>
      </c>
      <c r="BA3394" s="8">
        <f>IF(BB3394&gt;0,0,AX3394*5%)</f>
        <v>1628925.3502634054</v>
      </c>
      <c r="BB3394" s="8"/>
      <c r="BC3394" s="8">
        <f>+AX3394+AY3394+AZ3394+BA3394+BB3394</f>
        <v>36487927.845900267</v>
      </c>
      <c r="BD3394" s="8">
        <f>AX3394-AT3394</f>
        <v>32578507.005268104</v>
      </c>
      <c r="BE3394" s="2"/>
      <c r="BH3394" s="2"/>
    </row>
    <row r="3395" spans="2:60" ht="34" hidden="1" outlineLevel="2" x14ac:dyDescent="0.2">
      <c r="B3395" s="82">
        <v>74</v>
      </c>
      <c r="C3395" s="144" t="s">
        <v>355</v>
      </c>
      <c r="D3395" s="144"/>
      <c r="E3395" s="82" t="s">
        <v>352</v>
      </c>
      <c r="F3395" s="143">
        <v>234</v>
      </c>
      <c r="G3395" s="142">
        <f>+[2]THKL!F3415</f>
        <v>234</v>
      </c>
      <c r="H3395" s="132"/>
      <c r="I3395" s="132"/>
      <c r="J3395" s="132"/>
      <c r="K3395" s="156">
        <f>408000*2.5</f>
        <v>1020000</v>
      </c>
      <c r="L3395" s="157">
        <f>130558.46229291*2.5</f>
        <v>326396.15573227499</v>
      </c>
      <c r="M3395" s="157">
        <f>SUM(K3395:L3395)</f>
        <v>1346396.155732275</v>
      </c>
      <c r="N3395" s="83">
        <f>IF(V3395&lt;&gt;"VTC VHm",_xlfn.XLOOKUP(Z3395,$AC$4015:$AC$4035,$AD$4015:$AD$4035,0)*M3395,_xlfn.XLOOKUP(Z3395,$AC$4015:$AC$4035,$AD$4015:$AD$4035,0)*L3395)</f>
        <v>471238.65450629621</v>
      </c>
      <c r="O3395" s="83">
        <f>IF(V3395&lt;&gt;"VTC VHm",_xlfn.XLOOKUP(Z3395,$AC$4015:$AC$4035,$AE$4015:$AE$4035,0)*M3395,_xlfn.XLOOKUP(Z3395,$AC$4015:$AC$4035,$AE$4015:$AE$4035,0)*L3395)</f>
        <v>0</v>
      </c>
      <c r="P3395" s="83">
        <f>SUM(N3395:O3395)</f>
        <v>471238.65450629621</v>
      </c>
      <c r="Q3395" s="157">
        <f>M3395*G3395</f>
        <v>315056700.44135237</v>
      </c>
      <c r="R3395" s="157">
        <f>G3395*P3395</f>
        <v>110269845.15447332</v>
      </c>
      <c r="S3395" s="83">
        <f>SUM(Q3395:R3395)</f>
        <v>425326545.59582567</v>
      </c>
      <c r="T3395" s="156" t="s">
        <v>50</v>
      </c>
      <c r="U3395" s="132"/>
      <c r="V3395" s="132"/>
      <c r="W3395" s="132"/>
      <c r="X3395" s="44" t="s">
        <v>33</v>
      </c>
      <c r="Y3395" s="44"/>
      <c r="Z3395" s="44" t="s">
        <v>19</v>
      </c>
      <c r="AA3395" s="44" t="s">
        <v>80</v>
      </c>
      <c r="AB3395" s="2">
        <v>2335841.8969485834</v>
      </c>
      <c r="AC3395" s="2">
        <v>546587003.88596857</v>
      </c>
      <c r="AD3395" s="2">
        <f>+M3395</f>
        <v>1346396.155732275</v>
      </c>
      <c r="AE3395" s="2">
        <f>+AD3395*14%</f>
        <v>188495.46180251852</v>
      </c>
      <c r="AF3395" s="155">
        <f>+AD3395*35%</f>
        <v>471238.65450629621</v>
      </c>
      <c r="AG3395" s="2">
        <f>+AD3395*F3395</f>
        <v>315056700.44135237</v>
      </c>
      <c r="AH3395" s="2">
        <f>+AE3395*F3395</f>
        <v>44107938.061789334</v>
      </c>
      <c r="AI3395" s="2">
        <f>+AF3395*F3395</f>
        <v>110269845.15447332</v>
      </c>
      <c r="AJ3395" s="2">
        <f>SUM(AG3395:AI3395)</f>
        <v>469434483.65761501</v>
      </c>
      <c r="AK3395" s="2">
        <f>+AD3395*G3395</f>
        <v>315056700.44135237</v>
      </c>
      <c r="AL3395" s="2">
        <f>+AE3395*G3395</f>
        <v>44107938.061789334</v>
      </c>
      <c r="AM3395" s="2">
        <f>+AF3395*G3395</f>
        <v>110269845.15447332</v>
      </c>
      <c r="AN3395" s="155">
        <f>SUM(AK3395:AM3395)</f>
        <v>469434483.65761501</v>
      </c>
      <c r="AQ3395" s="145" t="s">
        <v>79</v>
      </c>
      <c r="AU3395" s="8"/>
      <c r="AV3395" s="8"/>
      <c r="AW3395" s="2">
        <f>'[2]BoQ HSYC-Trang'!$AT3395</f>
        <v>1346396.155732275</v>
      </c>
      <c r="AX3395" s="8">
        <f>F3395*AW3395</f>
        <v>315056700.44135237</v>
      </c>
      <c r="AY3395" s="8">
        <f>IF(AQ3395="CT",7%,5%)*AX3395</f>
        <v>15752835.022067619</v>
      </c>
      <c r="AZ3395" s="8">
        <f>AX3395*2%</f>
        <v>6301134.0088270474</v>
      </c>
      <c r="BA3395" s="8">
        <f>IF(BB3395&gt;0,0,AX3395*5%)</f>
        <v>15752835.022067619</v>
      </c>
      <c r="BB3395" s="8"/>
      <c r="BC3395" s="8">
        <f>+AX3395+AY3395+AZ3395+BA3395+BB3395</f>
        <v>352863504.49431461</v>
      </c>
      <c r="BD3395" s="8">
        <f>AX3395-AT3395</f>
        <v>315056700.44135237</v>
      </c>
      <c r="BE3395" s="2"/>
      <c r="BH3395" s="2"/>
    </row>
    <row r="3396" spans="2:60" ht="34" hidden="1" outlineLevel="2" x14ac:dyDescent="0.2">
      <c r="B3396" s="82">
        <v>75</v>
      </c>
      <c r="C3396" s="144" t="s">
        <v>354</v>
      </c>
      <c r="D3396" s="144"/>
      <c r="E3396" s="82" t="s">
        <v>352</v>
      </c>
      <c r="F3396" s="143">
        <v>370</v>
      </c>
      <c r="G3396" s="142">
        <f>+[2]THKL!F3416</f>
        <v>370</v>
      </c>
      <c r="H3396" s="132"/>
      <c r="I3396" s="132"/>
      <c r="J3396" s="132"/>
      <c r="K3396" s="156">
        <f>390000*2.5</f>
        <v>975000</v>
      </c>
      <c r="L3396" s="157">
        <f>130558.46229291*2.5</f>
        <v>326396.15573227499</v>
      </c>
      <c r="M3396" s="157">
        <f>SUM(K3396:L3396)</f>
        <v>1301396.155732275</v>
      </c>
      <c r="N3396" s="83">
        <f>IF(V3396&lt;&gt;"VTC VHm",_xlfn.XLOOKUP(Z3396,$AC$4015:$AC$4035,$AD$4015:$AD$4035,0)*M3396,_xlfn.XLOOKUP(Z3396,$AC$4015:$AC$4035,$AD$4015:$AD$4035,0)*L3396)</f>
        <v>455488.65450629621</v>
      </c>
      <c r="O3396" s="83">
        <f>IF(V3396&lt;&gt;"VTC VHm",_xlfn.XLOOKUP(Z3396,$AC$4015:$AC$4035,$AE$4015:$AE$4035,0)*M3396,_xlfn.XLOOKUP(Z3396,$AC$4015:$AC$4035,$AE$4015:$AE$4035,0)*L3396)</f>
        <v>0</v>
      </c>
      <c r="P3396" s="83">
        <f>SUM(N3396:O3396)</f>
        <v>455488.65450629621</v>
      </c>
      <c r="Q3396" s="157">
        <f>M3396*G3396</f>
        <v>481516577.62094176</v>
      </c>
      <c r="R3396" s="157">
        <f>G3396*P3396</f>
        <v>168530802.16732961</v>
      </c>
      <c r="S3396" s="83">
        <f>SUM(Q3396:R3396)</f>
        <v>650047379.78827143</v>
      </c>
      <c r="T3396" s="156" t="s">
        <v>50</v>
      </c>
      <c r="U3396" s="132"/>
      <c r="V3396" s="132"/>
      <c r="W3396" s="132"/>
      <c r="X3396" s="44" t="s">
        <v>33</v>
      </c>
      <c r="Y3396" s="44"/>
      <c r="Z3396" s="44" t="s">
        <v>19</v>
      </c>
      <c r="AA3396" s="44" t="s">
        <v>80</v>
      </c>
      <c r="AB3396" s="2">
        <v>1699845.8989911273</v>
      </c>
      <c r="AC3396" s="2">
        <v>628942982.62671709</v>
      </c>
      <c r="AD3396" s="2">
        <f>+M3396</f>
        <v>1301396.155732275</v>
      </c>
      <c r="AE3396" s="2">
        <f>+AD3396*14%</f>
        <v>182195.46180251852</v>
      </c>
      <c r="AF3396" s="155">
        <f>+AD3396*35%</f>
        <v>455488.65450629621</v>
      </c>
      <c r="AG3396" s="2">
        <f>+AD3396*F3396</f>
        <v>481516577.62094176</v>
      </c>
      <c r="AH3396" s="2">
        <f>+AE3396*F3396</f>
        <v>67412320.866931856</v>
      </c>
      <c r="AI3396" s="2">
        <f>+AF3396*F3396</f>
        <v>168530802.16732961</v>
      </c>
      <c r="AJ3396" s="2">
        <f>SUM(AG3396:AI3396)</f>
        <v>717459700.6552031</v>
      </c>
      <c r="AK3396" s="2">
        <f>+AD3396*G3396</f>
        <v>481516577.62094176</v>
      </c>
      <c r="AL3396" s="2">
        <f>+AE3396*G3396</f>
        <v>67412320.866931856</v>
      </c>
      <c r="AM3396" s="2">
        <f>+AF3396*G3396</f>
        <v>168530802.16732961</v>
      </c>
      <c r="AN3396" s="155">
        <f>SUM(AK3396:AM3396)</f>
        <v>717459700.6552031</v>
      </c>
      <c r="AQ3396" s="145" t="s">
        <v>79</v>
      </c>
      <c r="AU3396" s="8"/>
      <c r="AV3396" s="8"/>
      <c r="AW3396" s="2">
        <f>'[2]BoQ HSYC-Trang'!$AT3396</f>
        <v>1301396.155732275</v>
      </c>
      <c r="AX3396" s="8">
        <f>F3396*AW3396</f>
        <v>481516577.62094176</v>
      </c>
      <c r="AY3396" s="8">
        <f>IF(AQ3396="CT",7%,5%)*AX3396</f>
        <v>24075828.881047089</v>
      </c>
      <c r="AZ3396" s="8">
        <f>AX3396*2%</f>
        <v>9630331.5524188355</v>
      </c>
      <c r="BA3396" s="8">
        <f>IF(BB3396&gt;0,0,AX3396*5%)</f>
        <v>24075828.881047089</v>
      </c>
      <c r="BB3396" s="8"/>
      <c r="BC3396" s="8">
        <f>+AX3396+AY3396+AZ3396+BA3396+BB3396</f>
        <v>539298566.93545473</v>
      </c>
      <c r="BD3396" s="8">
        <f>AX3396-AT3396</f>
        <v>481516577.62094176</v>
      </c>
      <c r="BE3396" s="2"/>
      <c r="BH3396" s="2"/>
    </row>
    <row r="3397" spans="2:60" ht="34" hidden="1" outlineLevel="2" x14ac:dyDescent="0.2">
      <c r="B3397" s="82">
        <v>76</v>
      </c>
      <c r="C3397" s="144" t="s">
        <v>353</v>
      </c>
      <c r="D3397" s="144"/>
      <c r="E3397" s="82" t="s">
        <v>352</v>
      </c>
      <c r="F3397" s="143">
        <v>202.4</v>
      </c>
      <c r="G3397" s="142">
        <f>+[2]THKL!F3417</f>
        <v>202.4</v>
      </c>
      <c r="H3397" s="132"/>
      <c r="I3397" s="132"/>
      <c r="J3397" s="132"/>
      <c r="K3397" s="156">
        <f>312000*2.5</f>
        <v>780000</v>
      </c>
      <c r="L3397" s="157">
        <f>130558.46229291*2.5</f>
        <v>326396.15573227499</v>
      </c>
      <c r="M3397" s="157">
        <f>SUM(K3397:L3397)</f>
        <v>1106396.155732275</v>
      </c>
      <c r="N3397" s="83">
        <f>IF(V3397&lt;&gt;"VTC VHm",_xlfn.XLOOKUP(Z3397,$AC$4015:$AC$4035,$AD$4015:$AD$4035,0)*M3397,_xlfn.XLOOKUP(Z3397,$AC$4015:$AC$4035,$AD$4015:$AD$4035,0)*L3397)</f>
        <v>387238.65450629621</v>
      </c>
      <c r="O3397" s="83">
        <f>IF(V3397&lt;&gt;"VTC VHm",_xlfn.XLOOKUP(Z3397,$AC$4015:$AC$4035,$AE$4015:$AE$4035,0)*M3397,_xlfn.XLOOKUP(Z3397,$AC$4015:$AC$4035,$AE$4015:$AE$4035,0)*L3397)</f>
        <v>0</v>
      </c>
      <c r="P3397" s="83">
        <f>SUM(N3397:O3397)</f>
        <v>387238.65450629621</v>
      </c>
      <c r="Q3397" s="157">
        <f>M3397*G3397</f>
        <v>223934581.92021248</v>
      </c>
      <c r="R3397" s="157">
        <f>G3397*P3397</f>
        <v>78377103.672074363</v>
      </c>
      <c r="S3397" s="83">
        <f>SUM(Q3397:R3397)</f>
        <v>302311685.59228683</v>
      </c>
      <c r="T3397" s="156" t="s">
        <v>50</v>
      </c>
      <c r="U3397" s="132"/>
      <c r="V3397" s="132"/>
      <c r="W3397" s="132"/>
      <c r="X3397" s="44" t="s">
        <v>33</v>
      </c>
      <c r="Y3397" s="44"/>
      <c r="Z3397" s="44" t="s">
        <v>19</v>
      </c>
      <c r="AA3397" s="44" t="s">
        <v>80</v>
      </c>
      <c r="AB3397" s="2">
        <v>1438837.7390085836</v>
      </c>
      <c r="AC3397" s="2">
        <v>291220758.3753373</v>
      </c>
      <c r="AD3397" s="2">
        <f>+M3397</f>
        <v>1106396.155732275</v>
      </c>
      <c r="AE3397" s="2">
        <f>+AD3397*14%</f>
        <v>154895.46180251852</v>
      </c>
      <c r="AF3397" s="155">
        <f>+AD3397*35%</f>
        <v>387238.65450629621</v>
      </c>
      <c r="AG3397" s="2">
        <f>+AD3397*F3397</f>
        <v>223934581.92021248</v>
      </c>
      <c r="AH3397" s="2">
        <f>+AE3397*F3397</f>
        <v>31350841.468829747</v>
      </c>
      <c r="AI3397" s="2">
        <f>+AF3397*F3397</f>
        <v>78377103.672074363</v>
      </c>
      <c r="AJ3397" s="2">
        <f>SUM(AG3397:AI3397)</f>
        <v>333662527.06111658</v>
      </c>
      <c r="AK3397" s="2">
        <f>+AD3397*G3397</f>
        <v>223934581.92021248</v>
      </c>
      <c r="AL3397" s="2">
        <f>+AE3397*G3397</f>
        <v>31350841.468829747</v>
      </c>
      <c r="AM3397" s="2">
        <f>+AF3397*G3397</f>
        <v>78377103.672074363</v>
      </c>
      <c r="AN3397" s="155">
        <f>SUM(AK3397:AM3397)</f>
        <v>333662527.06111658</v>
      </c>
      <c r="AQ3397" s="145" t="s">
        <v>79</v>
      </c>
      <c r="AU3397" s="8"/>
      <c r="AV3397" s="8"/>
      <c r="AW3397" s="2">
        <f>'[2]BoQ HSYC-Trang'!$AT3397</f>
        <v>1106396.155732275</v>
      </c>
      <c r="AX3397" s="8">
        <f>F3397*AW3397</f>
        <v>223934581.92021248</v>
      </c>
      <c r="AY3397" s="8">
        <f>IF(AQ3397="CT",7%,5%)*AX3397</f>
        <v>11196729.096010625</v>
      </c>
      <c r="AZ3397" s="8">
        <f>AX3397*2%</f>
        <v>4478691.6384042492</v>
      </c>
      <c r="BA3397" s="8">
        <f>IF(BB3397&gt;0,0,AX3397*5%)</f>
        <v>11196729.096010625</v>
      </c>
      <c r="BB3397" s="8"/>
      <c r="BC3397" s="8">
        <f>+AX3397+AY3397+AZ3397+BA3397+BB3397</f>
        <v>250806731.75063798</v>
      </c>
      <c r="BD3397" s="8">
        <f>AX3397-AT3397</f>
        <v>223934581.92021248</v>
      </c>
      <c r="BE3397" s="2"/>
      <c r="BH3397" s="2"/>
    </row>
    <row r="3398" spans="2:60" ht="34" hidden="1" outlineLevel="2" x14ac:dyDescent="0.2">
      <c r="B3398" s="82">
        <v>77</v>
      </c>
      <c r="C3398" s="144" t="s">
        <v>351</v>
      </c>
      <c r="D3398" s="144"/>
      <c r="E3398" s="82" t="s">
        <v>85</v>
      </c>
      <c r="F3398" s="143">
        <v>42</v>
      </c>
      <c r="G3398" s="142">
        <f>+[2]THKL!F3418</f>
        <v>42</v>
      </c>
      <c r="H3398" s="132"/>
      <c r="I3398" s="132"/>
      <c r="J3398" s="132"/>
      <c r="K3398" s="156">
        <f>'[3]BDG (XD)'!$Y$300</f>
        <v>144000</v>
      </c>
      <c r="L3398" s="157">
        <f>'[3]BDG (XD)'!$Z$300</f>
        <v>73266.65571428572</v>
      </c>
      <c r="M3398" s="157">
        <f>SUM(K3398:L3398)</f>
        <v>217266.65571428573</v>
      </c>
      <c r="N3398" s="83">
        <f>IF(V3398&lt;&gt;"VTC VHm",_xlfn.XLOOKUP(Z3398,$AC$4015:$AC$4035,$AD$4015:$AD$4035,0)*M3398,_xlfn.XLOOKUP(Z3398,$AC$4015:$AC$4035,$AD$4015:$AD$4035,0)*L3398)</f>
        <v>76043.329500000007</v>
      </c>
      <c r="O3398" s="83">
        <f>IF(V3398&lt;&gt;"VTC VHm",_xlfn.XLOOKUP(Z3398,$AC$4015:$AC$4035,$AE$4015:$AE$4035,0)*M3398,_xlfn.XLOOKUP(Z3398,$AC$4015:$AC$4035,$AE$4015:$AE$4035,0)*L3398)</f>
        <v>0</v>
      </c>
      <c r="P3398" s="83">
        <f>SUM(N3398:O3398)</f>
        <v>76043.329500000007</v>
      </c>
      <c r="Q3398" s="157">
        <f>M3398*G3398</f>
        <v>9125199.540000001</v>
      </c>
      <c r="R3398" s="157">
        <f>G3398*P3398</f>
        <v>3193819.8390000002</v>
      </c>
      <c r="S3398" s="83">
        <f>SUM(Q3398:R3398)</f>
        <v>12319019.379000001</v>
      </c>
      <c r="T3398" s="156" t="s">
        <v>50</v>
      </c>
      <c r="U3398" s="132"/>
      <c r="V3398" s="132"/>
      <c r="W3398" s="132"/>
      <c r="X3398" s="44" t="s">
        <v>33</v>
      </c>
      <c r="Y3398" s="44"/>
      <c r="Z3398" s="44" t="s">
        <v>19</v>
      </c>
      <c r="AA3398" s="44" t="s">
        <v>80</v>
      </c>
      <c r="AB3398" s="2">
        <v>389005.63460000005</v>
      </c>
      <c r="AC3398" s="2">
        <v>16338236.653200002</v>
      </c>
      <c r="AD3398" s="2">
        <f>+M3398</f>
        <v>217266.65571428573</v>
      </c>
      <c r="AE3398" s="2">
        <f>+AD3398*14%</f>
        <v>30417.331800000007</v>
      </c>
      <c r="AF3398" s="155">
        <f>+AD3398*35%</f>
        <v>76043.329500000007</v>
      </c>
      <c r="AG3398" s="2">
        <f>+AD3398*F3398</f>
        <v>9125199.540000001</v>
      </c>
      <c r="AH3398" s="2">
        <f>+AE3398*F3398</f>
        <v>1277527.9356000002</v>
      </c>
      <c r="AI3398" s="2">
        <f>+AF3398*F3398</f>
        <v>3193819.8390000002</v>
      </c>
      <c r="AJ3398" s="2">
        <f>SUM(AG3398:AI3398)</f>
        <v>13596547.3146</v>
      </c>
      <c r="AK3398" s="2">
        <f>+AD3398*G3398</f>
        <v>9125199.540000001</v>
      </c>
      <c r="AL3398" s="2">
        <f>+AE3398*G3398</f>
        <v>1277527.9356000002</v>
      </c>
      <c r="AM3398" s="2">
        <f>+AF3398*G3398</f>
        <v>3193819.8390000002</v>
      </c>
      <c r="AN3398" s="155">
        <f>SUM(AK3398:AM3398)</f>
        <v>13596547.3146</v>
      </c>
      <c r="AQ3398" s="145" t="s">
        <v>79</v>
      </c>
      <c r="AU3398" s="8"/>
      <c r="AV3398" s="8"/>
      <c r="AW3398" s="2">
        <f>'[2]BoQ HSYC-Trang'!$AT3398</f>
        <v>217266.65571428573</v>
      </c>
      <c r="AX3398" s="8">
        <f>F3398*AW3398</f>
        <v>9125199.540000001</v>
      </c>
      <c r="AY3398" s="8">
        <f>IF(AQ3398="CT",7%,5%)*AX3398</f>
        <v>456259.97700000007</v>
      </c>
      <c r="AZ3398" s="8">
        <f>AX3398*2%</f>
        <v>182503.99080000003</v>
      </c>
      <c r="BA3398" s="8">
        <f>IF(BB3398&gt;0,0,AX3398*5%)</f>
        <v>456259.97700000007</v>
      </c>
      <c r="BB3398" s="8"/>
      <c r="BC3398" s="8">
        <f>+AX3398+AY3398+AZ3398+BA3398+BB3398</f>
        <v>10220223.484800002</v>
      </c>
      <c r="BD3398" s="8">
        <f>AX3398-AT3398</f>
        <v>9125199.540000001</v>
      </c>
      <c r="BE3398" s="2"/>
      <c r="BH3398" s="2"/>
    </row>
    <row r="3399" spans="2:60" ht="34" hidden="1" outlineLevel="2" x14ac:dyDescent="0.2">
      <c r="B3399" s="82">
        <v>78</v>
      </c>
      <c r="C3399" s="144" t="s">
        <v>350</v>
      </c>
      <c r="D3399" s="144"/>
      <c r="E3399" s="82" t="s">
        <v>85</v>
      </c>
      <c r="F3399" s="143">
        <v>702</v>
      </c>
      <c r="G3399" s="142">
        <f>+[2]THKL!F3419</f>
        <v>702</v>
      </c>
      <c r="H3399" s="132"/>
      <c r="I3399" s="132"/>
      <c r="J3399" s="132"/>
      <c r="K3399" s="156">
        <f>'[3]BDG (XD)'!$Y$299</f>
        <v>108000</v>
      </c>
      <c r="L3399" s="157">
        <f>'[3]BDG (XD)'!$Z$299</f>
        <v>40296.660642857147</v>
      </c>
      <c r="M3399" s="157">
        <f>SUM(K3399:L3399)</f>
        <v>148296.66064285714</v>
      </c>
      <c r="N3399" s="83">
        <f>IF(V3399&lt;&gt;"VTC VHm",_xlfn.XLOOKUP(Z3399,$AC$4015:$AC$4035,$AD$4015:$AD$4035,0)*M3399,_xlfn.XLOOKUP(Z3399,$AC$4015:$AC$4035,$AD$4015:$AD$4035,0)*L3399)</f>
        <v>51903.831224999994</v>
      </c>
      <c r="O3399" s="83">
        <f>IF(V3399&lt;&gt;"VTC VHm",_xlfn.XLOOKUP(Z3399,$AC$4015:$AC$4035,$AE$4015:$AE$4035,0)*M3399,_xlfn.XLOOKUP(Z3399,$AC$4015:$AC$4035,$AE$4015:$AE$4035,0)*L3399)</f>
        <v>0</v>
      </c>
      <c r="P3399" s="83">
        <f>SUM(N3399:O3399)</f>
        <v>51903.831224999994</v>
      </c>
      <c r="Q3399" s="157">
        <f>M3399*G3399</f>
        <v>104104255.77128571</v>
      </c>
      <c r="R3399" s="157">
        <f>G3399*P3399</f>
        <v>36436489.519949995</v>
      </c>
      <c r="S3399" s="83">
        <f>SUM(Q3399:R3399)</f>
        <v>140540745.29123572</v>
      </c>
      <c r="T3399" s="156" t="s">
        <v>50</v>
      </c>
      <c r="U3399" s="132"/>
      <c r="V3399" s="132"/>
      <c r="W3399" s="132"/>
      <c r="X3399" s="44" t="s">
        <v>33</v>
      </c>
      <c r="Y3399" s="44"/>
      <c r="Z3399" s="44" t="s">
        <v>19</v>
      </c>
      <c r="AA3399" s="44" t="s">
        <v>80</v>
      </c>
      <c r="AB3399" s="2">
        <v>277023.314755</v>
      </c>
      <c r="AC3399" s="2">
        <v>194470366.95800999</v>
      </c>
      <c r="AD3399" s="2">
        <f>+M3399</f>
        <v>148296.66064285714</v>
      </c>
      <c r="AE3399" s="2">
        <f>+AD3399*14%</f>
        <v>20761.532490000001</v>
      </c>
      <c r="AF3399" s="155">
        <f>+AD3399*35%</f>
        <v>51903.831224999994</v>
      </c>
      <c r="AG3399" s="2">
        <f>+AD3399*F3399</f>
        <v>104104255.77128571</v>
      </c>
      <c r="AH3399" s="2">
        <f>+AE3399*F3399</f>
        <v>14574595.807980001</v>
      </c>
      <c r="AI3399" s="2">
        <f>+AF3399*F3399</f>
        <v>36436489.519949995</v>
      </c>
      <c r="AJ3399" s="2">
        <f>SUM(AG3399:AI3399)</f>
        <v>155115341.09921572</v>
      </c>
      <c r="AK3399" s="2">
        <f>+AD3399*G3399</f>
        <v>104104255.77128571</v>
      </c>
      <c r="AL3399" s="2">
        <f>+AE3399*G3399</f>
        <v>14574595.807980001</v>
      </c>
      <c r="AM3399" s="2">
        <f>+AF3399*G3399</f>
        <v>36436489.519949995</v>
      </c>
      <c r="AN3399" s="155">
        <f>SUM(AK3399:AM3399)</f>
        <v>155115341.09921572</v>
      </c>
      <c r="AQ3399" s="145" t="s">
        <v>79</v>
      </c>
      <c r="AU3399" s="8"/>
      <c r="AV3399" s="8"/>
      <c r="AW3399" s="2">
        <f>'[2]BoQ HSYC-Trang'!$AT3399</f>
        <v>148296.66064285714</v>
      </c>
      <c r="AX3399" s="8">
        <f>F3399*AW3399</f>
        <v>104104255.77128571</v>
      </c>
      <c r="AY3399" s="8">
        <f>IF(AQ3399="CT",7%,5%)*AX3399</f>
        <v>5205212.7885642862</v>
      </c>
      <c r="AZ3399" s="8">
        <f>AX3399*2%</f>
        <v>2082085.1154257143</v>
      </c>
      <c r="BA3399" s="8">
        <f>IF(BB3399&gt;0,0,AX3399*5%)</f>
        <v>5205212.7885642862</v>
      </c>
      <c r="BB3399" s="8"/>
      <c r="BC3399" s="8">
        <f>+AX3399+AY3399+AZ3399+BA3399+BB3399</f>
        <v>116596766.46383999</v>
      </c>
      <c r="BD3399" s="8">
        <f>AX3399-AT3399</f>
        <v>104104255.77128571</v>
      </c>
      <c r="BE3399" s="2"/>
      <c r="BH3399" s="2"/>
    </row>
    <row r="3400" spans="2:60" ht="34" hidden="1" outlineLevel="2" x14ac:dyDescent="0.2">
      <c r="B3400" s="82">
        <v>79</v>
      </c>
      <c r="C3400" s="144" t="s">
        <v>349</v>
      </c>
      <c r="D3400" s="144"/>
      <c r="E3400" s="82" t="s">
        <v>85</v>
      </c>
      <c r="F3400" s="143">
        <v>1110</v>
      </c>
      <c r="G3400" s="142">
        <f>+[2]THKL!F3420</f>
        <v>1110</v>
      </c>
      <c r="H3400" s="176"/>
      <c r="I3400" s="176"/>
      <c r="J3400" s="176"/>
      <c r="K3400" s="156">
        <f>'[3]BDG (XD)'!$Y$297</f>
        <v>63600</v>
      </c>
      <c r="L3400" s="157">
        <f>'[3]BDG (XD)'!$Z$297</f>
        <v>40296.660642857147</v>
      </c>
      <c r="M3400" s="157">
        <f>SUM(K3400:L3400)</f>
        <v>103896.66064285714</v>
      </c>
      <c r="N3400" s="83">
        <f>IF(V3400&lt;&gt;"VTC VHm",_xlfn.XLOOKUP(Z3400,$AC$4015:$AC$4035,$AD$4015:$AD$4035,0)*M3400,_xlfn.XLOOKUP(Z3400,$AC$4015:$AC$4035,$AD$4015:$AD$4035,0)*L3400)</f>
        <v>36363.831224999994</v>
      </c>
      <c r="O3400" s="83">
        <f>IF(V3400&lt;&gt;"VTC VHm",_xlfn.XLOOKUP(Z3400,$AC$4015:$AC$4035,$AE$4015:$AE$4035,0)*M3400,_xlfn.XLOOKUP(Z3400,$AC$4015:$AC$4035,$AE$4015:$AE$4035,0)*L3400)</f>
        <v>0</v>
      </c>
      <c r="P3400" s="83">
        <f>SUM(N3400:O3400)</f>
        <v>36363.831224999994</v>
      </c>
      <c r="Q3400" s="157">
        <f>M3400*G3400</f>
        <v>115325293.31357142</v>
      </c>
      <c r="R3400" s="157">
        <f>G3400*P3400</f>
        <v>40363852.659749992</v>
      </c>
      <c r="S3400" s="83">
        <f>SUM(Q3400:R3400)</f>
        <v>155689145.97332141</v>
      </c>
      <c r="T3400" s="156" t="s">
        <v>50</v>
      </c>
      <c r="U3400" s="176"/>
      <c r="V3400" s="176"/>
      <c r="W3400" s="176"/>
      <c r="X3400" s="44" t="s">
        <v>33</v>
      </c>
      <c r="Y3400" s="44"/>
      <c r="Z3400" s="44" t="s">
        <v>19</v>
      </c>
      <c r="AA3400" s="44" t="s">
        <v>80</v>
      </c>
      <c r="AB3400" s="2">
        <v>233440.73725499999</v>
      </c>
      <c r="AC3400" s="2">
        <v>259119218.35304999</v>
      </c>
      <c r="AD3400" s="2">
        <f>+M3400</f>
        <v>103896.66064285714</v>
      </c>
      <c r="AE3400" s="2">
        <f>+AD3400*14%</f>
        <v>14545.532490000001</v>
      </c>
      <c r="AF3400" s="155">
        <f>+AD3400*35%</f>
        <v>36363.831224999994</v>
      </c>
      <c r="AG3400" s="2">
        <f>+AD3400*F3400</f>
        <v>115325293.31357142</v>
      </c>
      <c r="AH3400" s="2">
        <f>+AE3400*F3400</f>
        <v>16145541.063900001</v>
      </c>
      <c r="AI3400" s="2">
        <f>+AF3400*F3400</f>
        <v>40363852.659749992</v>
      </c>
      <c r="AJ3400" s="2">
        <f>SUM(AG3400:AI3400)</f>
        <v>171834687.0372214</v>
      </c>
      <c r="AK3400" s="2">
        <f>+AD3400*G3400</f>
        <v>115325293.31357142</v>
      </c>
      <c r="AL3400" s="2">
        <f>+AE3400*G3400</f>
        <v>16145541.063900001</v>
      </c>
      <c r="AM3400" s="2">
        <f>+AF3400*G3400</f>
        <v>40363852.659749992</v>
      </c>
      <c r="AN3400" s="155">
        <f>SUM(AK3400:AM3400)</f>
        <v>171834687.0372214</v>
      </c>
      <c r="AQ3400" s="145" t="s">
        <v>79</v>
      </c>
      <c r="AU3400" s="8"/>
      <c r="AV3400" s="8"/>
      <c r="AW3400" s="2">
        <f>'[2]BoQ HSYC-Trang'!$AT3400</f>
        <v>103896.66064285714</v>
      </c>
      <c r="AX3400" s="8">
        <f>F3400*AW3400</f>
        <v>115325293.31357142</v>
      </c>
      <c r="AY3400" s="8">
        <f>IF(AQ3400="CT",7%,5%)*AX3400</f>
        <v>5766264.6656785719</v>
      </c>
      <c r="AZ3400" s="8">
        <f>AX3400*2%</f>
        <v>2306505.8662714283</v>
      </c>
      <c r="BA3400" s="8">
        <f>IF(BB3400&gt;0,0,AX3400*5%)</f>
        <v>5766264.6656785719</v>
      </c>
      <c r="BB3400" s="8"/>
      <c r="BC3400" s="8">
        <f>+AX3400+AY3400+AZ3400+BA3400+BB3400</f>
        <v>129164328.5112</v>
      </c>
      <c r="BD3400" s="8">
        <f>AX3400-AT3400</f>
        <v>115325293.31357142</v>
      </c>
      <c r="BE3400" s="2"/>
      <c r="BH3400" s="2"/>
    </row>
    <row r="3401" spans="2:60" ht="34" hidden="1" outlineLevel="2" x14ac:dyDescent="0.2">
      <c r="B3401" s="82">
        <v>80</v>
      </c>
      <c r="C3401" s="144" t="s">
        <v>348</v>
      </c>
      <c r="D3401" s="144"/>
      <c r="E3401" s="82" t="s">
        <v>85</v>
      </c>
      <c r="F3401" s="143">
        <v>607</v>
      </c>
      <c r="G3401" s="142">
        <f>+[2]THKL!F3421</f>
        <v>607</v>
      </c>
      <c r="H3401" s="132"/>
      <c r="I3401" s="132"/>
      <c r="J3401" s="132"/>
      <c r="K3401" s="156">
        <f>'[3]BDG (XD)'!$Y$296</f>
        <v>60000</v>
      </c>
      <c r="L3401" s="157">
        <f>'[3]BDG (XD)'!$Z$296</f>
        <v>26742.329335714287</v>
      </c>
      <c r="M3401" s="157">
        <f>SUM(K3401:L3401)</f>
        <v>86742.329335714283</v>
      </c>
      <c r="N3401" s="83">
        <f>IF(V3401&lt;&gt;"VTC VHm",_xlfn.XLOOKUP(Z3401,$AC$4015:$AC$4035,$AD$4015:$AD$4035,0)*M3401,_xlfn.XLOOKUP(Z3401,$AC$4015:$AC$4035,$AD$4015:$AD$4035,0)*L3401)</f>
        <v>30359.815267499998</v>
      </c>
      <c r="O3401" s="83">
        <f>IF(V3401&lt;&gt;"VTC VHm",_xlfn.XLOOKUP(Z3401,$AC$4015:$AC$4035,$AE$4015:$AE$4035,0)*M3401,_xlfn.XLOOKUP(Z3401,$AC$4015:$AC$4035,$AE$4015:$AE$4035,0)*L3401)</f>
        <v>0</v>
      </c>
      <c r="P3401" s="83">
        <f>SUM(N3401:O3401)</f>
        <v>30359.815267499998</v>
      </c>
      <c r="Q3401" s="157">
        <f>M3401*G3401</f>
        <v>52652593.906778567</v>
      </c>
      <c r="R3401" s="157">
        <f>G3401*P3401</f>
        <v>18428407.867372498</v>
      </c>
      <c r="S3401" s="83">
        <f>SUM(Q3401:R3401)</f>
        <v>71081001.774151057</v>
      </c>
      <c r="T3401" s="156" t="s">
        <v>50</v>
      </c>
      <c r="U3401" s="132"/>
      <c r="V3401" s="132"/>
      <c r="W3401" s="132"/>
      <c r="X3401" s="44" t="s">
        <v>33</v>
      </c>
      <c r="Y3401" s="44"/>
      <c r="Z3401" s="44" t="s">
        <v>19</v>
      </c>
      <c r="AA3401" s="44" t="s">
        <v>80</v>
      </c>
      <c r="AB3401" s="2">
        <v>146275.58225499999</v>
      </c>
      <c r="AC3401" s="2">
        <v>88789278.428784996</v>
      </c>
      <c r="AD3401" s="2">
        <f>+M3401</f>
        <v>86742.329335714283</v>
      </c>
      <c r="AE3401" s="2">
        <f>+AD3401*14%</f>
        <v>12143.926107000001</v>
      </c>
      <c r="AF3401" s="155">
        <f>+AD3401*35%</f>
        <v>30359.815267499998</v>
      </c>
      <c r="AG3401" s="2">
        <f>+AD3401*F3401</f>
        <v>52652593.906778567</v>
      </c>
      <c r="AH3401" s="2">
        <f>+AE3401*F3401</f>
        <v>7371363.1469490007</v>
      </c>
      <c r="AI3401" s="2">
        <f>+AF3401*F3401</f>
        <v>18428407.867372498</v>
      </c>
      <c r="AJ3401" s="2">
        <f>SUM(AG3401:AI3401)</f>
        <v>78452364.921100065</v>
      </c>
      <c r="AK3401" s="2">
        <f>+AD3401*G3401</f>
        <v>52652593.906778567</v>
      </c>
      <c r="AL3401" s="2">
        <f>+AE3401*G3401</f>
        <v>7371363.1469490007</v>
      </c>
      <c r="AM3401" s="2">
        <f>+AF3401*G3401</f>
        <v>18428407.867372498</v>
      </c>
      <c r="AN3401" s="155">
        <f>SUM(AK3401:AM3401)</f>
        <v>78452364.921100065</v>
      </c>
      <c r="AQ3401" s="145" t="s">
        <v>79</v>
      </c>
      <c r="AU3401" s="8"/>
      <c r="AV3401" s="8"/>
      <c r="AW3401" s="2">
        <f>'[2]BoQ HSYC-Trang'!$AT3401</f>
        <v>86742.329335714283</v>
      </c>
      <c r="AX3401" s="8">
        <f>F3401*AW3401</f>
        <v>52652593.906778567</v>
      </c>
      <c r="AY3401" s="8">
        <f>IF(AQ3401="CT",7%,5%)*AX3401</f>
        <v>2632629.6953389286</v>
      </c>
      <c r="AZ3401" s="8">
        <f>AX3401*2%</f>
        <v>1053051.8781355713</v>
      </c>
      <c r="BA3401" s="8">
        <f>IF(BB3401&gt;0,0,AX3401*5%)</f>
        <v>2632629.6953389286</v>
      </c>
      <c r="BB3401" s="8"/>
      <c r="BC3401" s="8">
        <f>+AX3401+AY3401+AZ3401+BA3401+BB3401</f>
        <v>58970905.17559199</v>
      </c>
      <c r="BD3401" s="8">
        <f>AX3401-AT3401</f>
        <v>52652593.906778567</v>
      </c>
      <c r="BE3401" s="2"/>
      <c r="BH3401" s="2"/>
    </row>
    <row r="3402" spans="2:60" ht="34" hidden="1" outlineLevel="2" x14ac:dyDescent="0.2">
      <c r="B3402" s="82">
        <v>81</v>
      </c>
      <c r="C3402" s="144" t="s">
        <v>347</v>
      </c>
      <c r="D3402" s="144"/>
      <c r="E3402" s="82" t="s">
        <v>158</v>
      </c>
      <c r="F3402" s="143">
        <v>13</v>
      </c>
      <c r="G3402" s="142">
        <f>+[2]THKL!F3422</f>
        <v>13</v>
      </c>
      <c r="H3402" s="132"/>
      <c r="I3402" s="132"/>
      <c r="J3402" s="132"/>
      <c r="K3402" s="156">
        <f>'[3]BDG (XD)'!$Y$313</f>
        <v>78000</v>
      </c>
      <c r="L3402" s="157">
        <f>'[3]BDG (XD)'!$Z$313</f>
        <v>47623.326214285713</v>
      </c>
      <c r="M3402" s="157">
        <f>SUM(K3402:L3402)</f>
        <v>125623.32621428571</v>
      </c>
      <c r="N3402" s="83">
        <f>IF(V3402&lt;&gt;"VTC VHm",_xlfn.XLOOKUP(Z3402,$AC$4015:$AC$4035,$AD$4015:$AD$4035,0)*M3402,_xlfn.XLOOKUP(Z3402,$AC$4015:$AC$4035,$AD$4015:$AD$4035,0)*L3402)</f>
        <v>43968.164174999998</v>
      </c>
      <c r="O3402" s="83">
        <f>IF(V3402&lt;&gt;"VTC VHm",_xlfn.XLOOKUP(Z3402,$AC$4015:$AC$4035,$AE$4015:$AE$4035,0)*M3402,_xlfn.XLOOKUP(Z3402,$AC$4015:$AC$4035,$AE$4015:$AE$4035,0)*L3402)</f>
        <v>0</v>
      </c>
      <c r="P3402" s="83">
        <f>SUM(N3402:O3402)</f>
        <v>43968.164174999998</v>
      </c>
      <c r="Q3402" s="157">
        <f>M3402*G3402</f>
        <v>1633103.2407857142</v>
      </c>
      <c r="R3402" s="157">
        <f>G3402*P3402</f>
        <v>571586.13427499996</v>
      </c>
      <c r="S3402" s="83">
        <f>SUM(Q3402:R3402)</f>
        <v>2204689.3750607143</v>
      </c>
      <c r="T3402" s="156" t="s">
        <v>50</v>
      </c>
      <c r="U3402" s="132"/>
      <c r="V3402" s="132"/>
      <c r="W3402" s="132"/>
      <c r="X3402" s="44" t="s">
        <v>33</v>
      </c>
      <c r="Y3402" s="44"/>
      <c r="Z3402" s="44" t="s">
        <v>19</v>
      </c>
      <c r="AA3402" s="44" t="s">
        <v>80</v>
      </c>
      <c r="AB3402" s="2">
        <v>125947.42289250001</v>
      </c>
      <c r="AC3402" s="2">
        <v>1637316.4976025</v>
      </c>
      <c r="AD3402" s="2">
        <f>+M3402</f>
        <v>125623.32621428571</v>
      </c>
      <c r="AE3402" s="2">
        <f>+AD3402*14%</f>
        <v>17587.265670000001</v>
      </c>
      <c r="AF3402" s="155">
        <f>+AD3402*35%</f>
        <v>43968.164174999998</v>
      </c>
      <c r="AG3402" s="2">
        <f>+AD3402*F3402</f>
        <v>1633103.2407857142</v>
      </c>
      <c r="AH3402" s="2">
        <f>+AE3402*F3402</f>
        <v>228634.45371</v>
      </c>
      <c r="AI3402" s="2">
        <f>+AF3402*F3402</f>
        <v>571586.13427499996</v>
      </c>
      <c r="AJ3402" s="2">
        <f>SUM(AG3402:AI3402)</f>
        <v>2433323.8287707143</v>
      </c>
      <c r="AK3402" s="2">
        <f>+AD3402*G3402</f>
        <v>1633103.2407857142</v>
      </c>
      <c r="AL3402" s="2">
        <f>+AE3402*G3402</f>
        <v>228634.45371</v>
      </c>
      <c r="AM3402" s="2">
        <f>+AF3402*G3402</f>
        <v>571586.13427499996</v>
      </c>
      <c r="AN3402" s="155">
        <f>SUM(AK3402:AM3402)</f>
        <v>2433323.8287707143</v>
      </c>
      <c r="AQ3402" s="145" t="s">
        <v>79</v>
      </c>
      <c r="AU3402" s="8"/>
      <c r="AV3402" s="8"/>
      <c r="AW3402" s="2">
        <f>'[2]BoQ HSYC-Trang'!$AT3402</f>
        <v>125623.32621428571</v>
      </c>
      <c r="AX3402" s="8">
        <f>F3402*AW3402</f>
        <v>1633103.2407857142</v>
      </c>
      <c r="AY3402" s="8">
        <f>IF(AQ3402="CT",7%,5%)*AX3402</f>
        <v>81655.162039285715</v>
      </c>
      <c r="AZ3402" s="8">
        <f>AX3402*2%</f>
        <v>32662.064815714286</v>
      </c>
      <c r="BA3402" s="8">
        <f>IF(BB3402&gt;0,0,AX3402*5%)</f>
        <v>81655.162039285715</v>
      </c>
      <c r="BB3402" s="8"/>
      <c r="BC3402" s="8">
        <f>+AX3402+AY3402+AZ3402+BA3402+BB3402</f>
        <v>1829075.62968</v>
      </c>
      <c r="BD3402" s="8">
        <f>AX3402-AT3402</f>
        <v>1633103.2407857142</v>
      </c>
      <c r="BE3402" s="2"/>
      <c r="BH3402" s="2"/>
    </row>
    <row r="3403" spans="2:60" ht="34" hidden="1" outlineLevel="2" x14ac:dyDescent="0.2">
      <c r="B3403" s="82">
        <v>82</v>
      </c>
      <c r="C3403" s="144" t="s">
        <v>346</v>
      </c>
      <c r="D3403" s="144"/>
      <c r="E3403" s="82" t="s">
        <v>158</v>
      </c>
      <c r="F3403" s="143">
        <v>233</v>
      </c>
      <c r="G3403" s="142">
        <f>+[2]THKL!F3423</f>
        <v>233</v>
      </c>
      <c r="H3403" s="132"/>
      <c r="I3403" s="132"/>
      <c r="J3403" s="132"/>
      <c r="K3403" s="156">
        <f>'[3]BDG (XD)'!$Y$312</f>
        <v>66000</v>
      </c>
      <c r="L3403" s="157">
        <f>'[3]BDG (XD)'!$Z$312</f>
        <v>32969.995071428573</v>
      </c>
      <c r="M3403" s="157">
        <f>SUM(K3403:L3403)</f>
        <v>98969.995071428566</v>
      </c>
      <c r="N3403" s="83">
        <f>IF(V3403&lt;&gt;"VTC VHm",_xlfn.XLOOKUP(Z3403,$AC$4015:$AC$4035,$AD$4015:$AD$4035,0)*M3403,_xlfn.XLOOKUP(Z3403,$AC$4015:$AC$4035,$AD$4015:$AD$4035,0)*L3403)</f>
        <v>34639.498274999998</v>
      </c>
      <c r="O3403" s="83">
        <f>IF(V3403&lt;&gt;"VTC VHm",_xlfn.XLOOKUP(Z3403,$AC$4015:$AC$4035,$AE$4015:$AE$4035,0)*M3403,_xlfn.XLOOKUP(Z3403,$AC$4015:$AC$4035,$AE$4015:$AE$4035,0)*L3403)</f>
        <v>0</v>
      </c>
      <c r="P3403" s="83">
        <f>SUM(N3403:O3403)</f>
        <v>34639.498274999998</v>
      </c>
      <c r="Q3403" s="157">
        <f>M3403*G3403</f>
        <v>23060008.851642855</v>
      </c>
      <c r="R3403" s="157">
        <f>G3403*P3403</f>
        <v>8071003.0980749996</v>
      </c>
      <c r="S3403" s="83">
        <f>SUM(Q3403:R3403)</f>
        <v>31131011.949717853</v>
      </c>
      <c r="T3403" s="156" t="s">
        <v>50</v>
      </c>
      <c r="U3403" s="132"/>
      <c r="V3403" s="132"/>
      <c r="W3403" s="132"/>
      <c r="X3403" s="44" t="s">
        <v>33</v>
      </c>
      <c r="Y3403" s="44"/>
      <c r="Z3403" s="44" t="s">
        <v>19</v>
      </c>
      <c r="AA3403" s="44" t="s">
        <v>80</v>
      </c>
      <c r="AB3403" s="2">
        <v>93640.280800000008</v>
      </c>
      <c r="AC3403" s="2">
        <v>21818185.426400002</v>
      </c>
      <c r="AD3403" s="2">
        <f>+M3403</f>
        <v>98969.995071428566</v>
      </c>
      <c r="AE3403" s="2">
        <f>+AD3403*14%</f>
        <v>13855.79931</v>
      </c>
      <c r="AF3403" s="155">
        <f>+AD3403*35%</f>
        <v>34639.498274999998</v>
      </c>
      <c r="AG3403" s="2">
        <f>+AD3403*F3403</f>
        <v>23060008.851642855</v>
      </c>
      <c r="AH3403" s="2">
        <f>+AE3403*F3403</f>
        <v>3228401.2392299999</v>
      </c>
      <c r="AI3403" s="2">
        <f>+AF3403*F3403</f>
        <v>8071003.0980749996</v>
      </c>
      <c r="AJ3403" s="2">
        <f>SUM(AG3403:AI3403)</f>
        <v>34359413.188947856</v>
      </c>
      <c r="AK3403" s="2">
        <f>+AD3403*G3403</f>
        <v>23060008.851642855</v>
      </c>
      <c r="AL3403" s="2">
        <f>+AE3403*G3403</f>
        <v>3228401.2392299999</v>
      </c>
      <c r="AM3403" s="2">
        <f>+AF3403*G3403</f>
        <v>8071003.0980749996</v>
      </c>
      <c r="AN3403" s="155">
        <f>SUM(AK3403:AM3403)</f>
        <v>34359413.188947856</v>
      </c>
      <c r="AQ3403" s="145" t="s">
        <v>79</v>
      </c>
      <c r="AU3403" s="8"/>
      <c r="AV3403" s="8"/>
      <c r="AW3403" s="2">
        <f>'[2]BoQ HSYC-Trang'!$AT3403</f>
        <v>98969.995071428566</v>
      </c>
      <c r="AX3403" s="8">
        <f>F3403*AW3403</f>
        <v>23060008.851642855</v>
      </c>
      <c r="AY3403" s="8">
        <f>IF(AQ3403="CT",7%,5%)*AX3403</f>
        <v>1153000.4425821428</v>
      </c>
      <c r="AZ3403" s="8">
        <f>AX3403*2%</f>
        <v>461200.17703285709</v>
      </c>
      <c r="BA3403" s="8">
        <f>IF(BB3403&gt;0,0,AX3403*5%)</f>
        <v>1153000.4425821428</v>
      </c>
      <c r="BB3403" s="8"/>
      <c r="BC3403" s="8">
        <f>+AX3403+AY3403+AZ3403+BA3403+BB3403</f>
        <v>25827209.913839996</v>
      </c>
      <c r="BD3403" s="8">
        <f>AX3403-AT3403</f>
        <v>23060008.851642855</v>
      </c>
      <c r="BE3403" s="2"/>
      <c r="BH3403" s="2"/>
    </row>
    <row r="3404" spans="2:60" ht="34" hidden="1" outlineLevel="2" x14ac:dyDescent="0.2">
      <c r="B3404" s="82">
        <v>83</v>
      </c>
      <c r="C3404" s="144" t="s">
        <v>345</v>
      </c>
      <c r="D3404" s="144"/>
      <c r="E3404" s="82" t="s">
        <v>158</v>
      </c>
      <c r="F3404" s="143">
        <v>369</v>
      </c>
      <c r="G3404" s="142">
        <f>+[2]THKL!F3424</f>
        <v>369</v>
      </c>
      <c r="H3404" s="132"/>
      <c r="I3404" s="132"/>
      <c r="J3404" s="132"/>
      <c r="K3404" s="156">
        <f>'[3]BDG (XD)'!$Y$310</f>
        <v>36000</v>
      </c>
      <c r="L3404" s="157">
        <f>'[3]BDG (XD)'!$Z$310</f>
        <v>25643.329500000003</v>
      </c>
      <c r="M3404" s="157">
        <f>SUM(K3404:L3404)</f>
        <v>61643.329500000007</v>
      </c>
      <c r="N3404" s="83">
        <f>IF(V3404&lt;&gt;"VTC VHm",_xlfn.XLOOKUP(Z3404,$AC$4015:$AC$4035,$AD$4015:$AD$4035,0)*M3404,_xlfn.XLOOKUP(Z3404,$AC$4015:$AC$4035,$AD$4015:$AD$4035,0)*L3404)</f>
        <v>21575.165325000002</v>
      </c>
      <c r="O3404" s="83">
        <f>IF(V3404&lt;&gt;"VTC VHm",_xlfn.XLOOKUP(Z3404,$AC$4015:$AC$4035,$AE$4015:$AE$4035,0)*M3404,_xlfn.XLOOKUP(Z3404,$AC$4015:$AC$4035,$AE$4015:$AE$4035,0)*L3404)</f>
        <v>0</v>
      </c>
      <c r="P3404" s="83">
        <f>SUM(N3404:O3404)</f>
        <v>21575.165325000002</v>
      </c>
      <c r="Q3404" s="157">
        <f>M3404*G3404</f>
        <v>22746388.585500002</v>
      </c>
      <c r="R3404" s="157">
        <f>G3404*P3404</f>
        <v>7961236.0049250005</v>
      </c>
      <c r="S3404" s="83">
        <f>SUM(Q3404:R3404)</f>
        <v>30707624.590425003</v>
      </c>
      <c r="T3404" s="156" t="s">
        <v>50</v>
      </c>
      <c r="U3404" s="132"/>
      <c r="V3404" s="132"/>
      <c r="W3404" s="132"/>
      <c r="X3404" s="44" t="s">
        <v>33</v>
      </c>
      <c r="Y3404" s="44"/>
      <c r="Z3404" s="44" t="s">
        <v>19</v>
      </c>
      <c r="AA3404" s="44" t="s">
        <v>80</v>
      </c>
      <c r="AB3404" s="2">
        <v>68574.072654999996</v>
      </c>
      <c r="AC3404" s="2">
        <v>25303832.809694998</v>
      </c>
      <c r="AD3404" s="2">
        <f>+M3404</f>
        <v>61643.329500000007</v>
      </c>
      <c r="AE3404" s="2">
        <f>+AD3404*14%</f>
        <v>8630.0661300000011</v>
      </c>
      <c r="AF3404" s="155">
        <f>+AD3404*35%</f>
        <v>21575.165325000002</v>
      </c>
      <c r="AG3404" s="2">
        <f>+AD3404*F3404</f>
        <v>22746388.585500002</v>
      </c>
      <c r="AH3404" s="2">
        <f>+AE3404*F3404</f>
        <v>3184494.4019700005</v>
      </c>
      <c r="AI3404" s="2">
        <f>+AF3404*F3404</f>
        <v>7961236.0049250005</v>
      </c>
      <c r="AJ3404" s="2">
        <f>SUM(AG3404:AI3404)</f>
        <v>33892118.992394999</v>
      </c>
      <c r="AK3404" s="2">
        <f>+AD3404*G3404</f>
        <v>22746388.585500002</v>
      </c>
      <c r="AL3404" s="2">
        <f>+AE3404*G3404</f>
        <v>3184494.4019700005</v>
      </c>
      <c r="AM3404" s="2">
        <f>+AF3404*G3404</f>
        <v>7961236.0049250005</v>
      </c>
      <c r="AN3404" s="155">
        <f>SUM(AK3404:AM3404)</f>
        <v>33892118.992394999</v>
      </c>
      <c r="AQ3404" s="145" t="s">
        <v>79</v>
      </c>
      <c r="AU3404" s="8"/>
      <c r="AV3404" s="8"/>
      <c r="AW3404" s="2">
        <f>'[2]BoQ HSYC-Trang'!$AT3404</f>
        <v>61643.329500000007</v>
      </c>
      <c r="AX3404" s="8">
        <f>F3404*AW3404</f>
        <v>22746388.585500002</v>
      </c>
      <c r="AY3404" s="8">
        <f>IF(AQ3404="CT",7%,5%)*AX3404</f>
        <v>1137319.4292750002</v>
      </c>
      <c r="AZ3404" s="8">
        <f>AX3404*2%</f>
        <v>454927.77171000006</v>
      </c>
      <c r="BA3404" s="8">
        <f>IF(BB3404&gt;0,0,AX3404*5%)</f>
        <v>1137319.4292750002</v>
      </c>
      <c r="BB3404" s="8"/>
      <c r="BC3404" s="8">
        <f>+AX3404+AY3404+AZ3404+BA3404+BB3404</f>
        <v>25475955.21576</v>
      </c>
      <c r="BD3404" s="8">
        <f>AX3404-AT3404</f>
        <v>22746388.585500002</v>
      </c>
      <c r="BE3404" s="2"/>
      <c r="BH3404" s="2"/>
    </row>
    <row r="3405" spans="2:60" ht="34" hidden="1" outlineLevel="2" x14ac:dyDescent="0.2">
      <c r="B3405" s="82">
        <v>84</v>
      </c>
      <c r="C3405" s="144" t="s">
        <v>344</v>
      </c>
      <c r="D3405" s="144"/>
      <c r="E3405" s="82" t="s">
        <v>158</v>
      </c>
      <c r="F3405" s="143">
        <v>201</v>
      </c>
      <c r="G3405" s="142">
        <f>+[2]THKL!F3425</f>
        <v>201</v>
      </c>
      <c r="H3405" s="132"/>
      <c r="I3405" s="132"/>
      <c r="J3405" s="132"/>
      <c r="K3405" s="156">
        <f>'[3]BDG (XD)'!$Y$309</f>
        <v>36000</v>
      </c>
      <c r="L3405" s="157">
        <f>'[3]BDG (XD)'!$Z$309</f>
        <v>18316.66392857143</v>
      </c>
      <c r="M3405" s="157">
        <f>SUM(K3405:L3405)</f>
        <v>54316.663928571434</v>
      </c>
      <c r="N3405" s="83">
        <f>IF(V3405&lt;&gt;"VTC VHm",_xlfn.XLOOKUP(Z3405,$AC$4015:$AC$4035,$AD$4015:$AD$4035,0)*M3405,_xlfn.XLOOKUP(Z3405,$AC$4015:$AC$4035,$AD$4015:$AD$4035,0)*L3405)</f>
        <v>19010.832375000002</v>
      </c>
      <c r="O3405" s="83">
        <f>IF(V3405&lt;&gt;"VTC VHm",_xlfn.XLOOKUP(Z3405,$AC$4015:$AC$4035,$AE$4015:$AE$4035,0)*M3405,_xlfn.XLOOKUP(Z3405,$AC$4015:$AC$4035,$AE$4015:$AE$4035,0)*L3405)</f>
        <v>0</v>
      </c>
      <c r="P3405" s="83">
        <f>SUM(N3405:O3405)</f>
        <v>19010.832375000002</v>
      </c>
      <c r="Q3405" s="157">
        <f>M3405*G3405</f>
        <v>10917649.449642858</v>
      </c>
      <c r="R3405" s="157">
        <f>G3405*P3405</f>
        <v>3821177.3073750003</v>
      </c>
      <c r="S3405" s="83">
        <f>SUM(Q3405:R3405)</f>
        <v>14738826.757017858</v>
      </c>
      <c r="T3405" s="156" t="s">
        <v>50</v>
      </c>
      <c r="U3405" s="132"/>
      <c r="V3405" s="132"/>
      <c r="W3405" s="132"/>
      <c r="X3405" s="44" t="s">
        <v>33</v>
      </c>
      <c r="Y3405" s="44"/>
      <c r="Z3405" s="44" t="s">
        <v>19</v>
      </c>
      <c r="AA3405" s="44" t="s">
        <v>80</v>
      </c>
      <c r="AB3405" s="2">
        <v>52541.910217500001</v>
      </c>
      <c r="AC3405" s="2">
        <v>10560923.9537175</v>
      </c>
      <c r="AD3405" s="2">
        <f>+M3405</f>
        <v>54316.663928571434</v>
      </c>
      <c r="AE3405" s="2">
        <f>+AD3405*14%</f>
        <v>7604.3329500000018</v>
      </c>
      <c r="AF3405" s="155">
        <f>+AD3405*35%</f>
        <v>19010.832375000002</v>
      </c>
      <c r="AG3405" s="2">
        <f>+AD3405*F3405</f>
        <v>10917649.449642858</v>
      </c>
      <c r="AH3405" s="2">
        <f>+AE3405*F3405</f>
        <v>1528470.9229500003</v>
      </c>
      <c r="AI3405" s="2">
        <f>+AF3405*F3405</f>
        <v>3821177.3073750003</v>
      </c>
      <c r="AJ3405" s="2">
        <f>SUM(AG3405:AI3405)</f>
        <v>16267297.679967858</v>
      </c>
      <c r="AK3405" s="2">
        <f>+AD3405*G3405</f>
        <v>10917649.449642858</v>
      </c>
      <c r="AL3405" s="2">
        <f>+AE3405*G3405</f>
        <v>1528470.9229500003</v>
      </c>
      <c r="AM3405" s="2">
        <f>+AF3405*G3405</f>
        <v>3821177.3073750003</v>
      </c>
      <c r="AN3405" s="155">
        <f>SUM(AK3405:AM3405)</f>
        <v>16267297.679967858</v>
      </c>
      <c r="AQ3405" s="145" t="s">
        <v>79</v>
      </c>
      <c r="AU3405" s="8"/>
      <c r="AV3405" s="8"/>
      <c r="AW3405" s="2">
        <f>'[2]BoQ HSYC-Trang'!$AT3405</f>
        <v>54316.663928571434</v>
      </c>
      <c r="AX3405" s="8">
        <f>F3405*AW3405</f>
        <v>10917649.449642858</v>
      </c>
      <c r="AY3405" s="8">
        <f>IF(AQ3405="CT",7%,5%)*AX3405</f>
        <v>545882.47248214285</v>
      </c>
      <c r="AZ3405" s="8">
        <f>AX3405*2%</f>
        <v>218352.98899285716</v>
      </c>
      <c r="BA3405" s="8">
        <f>IF(BB3405&gt;0,0,AX3405*5%)</f>
        <v>545882.47248214285</v>
      </c>
      <c r="BB3405" s="8"/>
      <c r="BC3405" s="8">
        <f>+AX3405+AY3405+AZ3405+BA3405+BB3405</f>
        <v>12227767.3836</v>
      </c>
      <c r="BD3405" s="8">
        <f>AX3405-AT3405</f>
        <v>10917649.449642858</v>
      </c>
      <c r="BE3405" s="2"/>
      <c r="BH3405" s="2"/>
    </row>
    <row r="3406" spans="2:60" s="92" customFormat="1" ht="17" hidden="1" outlineLevel="1" x14ac:dyDescent="0.2">
      <c r="B3406" s="163"/>
      <c r="C3406" s="164" t="s">
        <v>343</v>
      </c>
      <c r="D3406" s="164"/>
      <c r="E3406" s="163"/>
      <c r="F3406" s="162"/>
      <c r="G3406" s="149">
        <f>+[2]THKL!F3426</f>
        <v>0</v>
      </c>
      <c r="H3406" s="158"/>
      <c r="I3406" s="158"/>
      <c r="J3406" s="158"/>
      <c r="K3406" s="159"/>
      <c r="L3406" s="161"/>
      <c r="M3406" s="161">
        <f>SUM(K3406:L3406)</f>
        <v>0</v>
      </c>
      <c r="N3406" s="83">
        <f>IF(V3406&lt;&gt;"VTC VHm",_xlfn.XLOOKUP(Z3406,$AC$4015:$AC$4035,$AD$4015:$AD$4035,0)*M3406,_xlfn.XLOOKUP(Z3406,$AC$4015:$AC$4035,$AD$4015:$AD$4035,0)*L3406)</f>
        <v>0</v>
      </c>
      <c r="O3406" s="83">
        <f>IF(V3406&lt;&gt;"VTC VHm",_xlfn.XLOOKUP(Z3406,$AC$4015:$AC$4035,$AE$4015:$AE$4035,0)*M3406,_xlfn.XLOOKUP(Z3406,$AC$4015:$AC$4035,$AE$4015:$AE$4035,0)*L3406)</f>
        <v>0</v>
      </c>
      <c r="P3406" s="160">
        <f>SUM(N3406:O3406)</f>
        <v>0</v>
      </c>
      <c r="Q3406" s="161">
        <f>M3406*G3406</f>
        <v>0</v>
      </c>
      <c r="R3406" s="161">
        <f>G3406*P3406</f>
        <v>0</v>
      </c>
      <c r="S3406" s="160">
        <f>SUM(Q3406:R3406)</f>
        <v>0</v>
      </c>
      <c r="T3406" s="159"/>
      <c r="U3406" s="158"/>
      <c r="V3406" s="158"/>
      <c r="W3406" s="158"/>
      <c r="X3406" s="94" t="s">
        <v>33</v>
      </c>
      <c r="Y3406" s="94"/>
      <c r="Z3406" s="94" t="s">
        <v>19</v>
      </c>
      <c r="AA3406" s="44" t="s">
        <v>80</v>
      </c>
      <c r="AB3406" s="93">
        <v>0</v>
      </c>
      <c r="AC3406" s="93">
        <v>0</v>
      </c>
      <c r="AD3406" s="93">
        <f>+M3406</f>
        <v>0</v>
      </c>
      <c r="AE3406" s="93">
        <f>+AD3406*14%</f>
        <v>0</v>
      </c>
      <c r="AF3406" s="93">
        <f>+AD3406*35%</f>
        <v>0</v>
      </c>
      <c r="AG3406" s="93">
        <f>+AD3406*F3406</f>
        <v>0</v>
      </c>
      <c r="AH3406" s="93">
        <f>+AE3406*F3406</f>
        <v>0</v>
      </c>
      <c r="AI3406" s="93">
        <f>+AF3406*F3406</f>
        <v>0</v>
      </c>
      <c r="AJ3406" s="93">
        <f>SUM(AG3406:AI3406)</f>
        <v>0</v>
      </c>
      <c r="AK3406" s="93">
        <f>+AD3406*G3406</f>
        <v>0</v>
      </c>
      <c r="AL3406" s="93">
        <f>+AE3406*G3406</f>
        <v>0</v>
      </c>
      <c r="AM3406" s="93">
        <f>+AF3406*G3406</f>
        <v>0</v>
      </c>
      <c r="AN3406" s="93">
        <f>SUM(AK3406:AM3406)</f>
        <v>0</v>
      </c>
      <c r="AQ3406" s="145" t="s">
        <v>79</v>
      </c>
      <c r="AU3406" s="8"/>
      <c r="AV3406" s="8"/>
      <c r="AW3406" s="2">
        <f>'[2]BoQ HSYC-Trang'!$AT3406</f>
        <v>0</v>
      </c>
      <c r="AX3406" s="8">
        <f>F3406*AW3406</f>
        <v>0</v>
      </c>
      <c r="AY3406" s="8">
        <f>IF(AQ3406="CT",7%,5%)*AX3406</f>
        <v>0</v>
      </c>
      <c r="AZ3406" s="8">
        <f>AX3406*2%</f>
        <v>0</v>
      </c>
      <c r="BA3406" s="8">
        <f>IF(BB3406&gt;0,0,AX3406*5%)</f>
        <v>0</v>
      </c>
      <c r="BB3406" s="8"/>
      <c r="BC3406" s="8">
        <f>+AX3406+AY3406+AZ3406+BA3406+BB3406</f>
        <v>0</v>
      </c>
      <c r="BD3406" s="8">
        <f>AX3406-AT3406</f>
        <v>0</v>
      </c>
      <c r="BE3406" s="2"/>
      <c r="BH3406" s="2"/>
    </row>
    <row r="3407" spans="2:60" ht="34" hidden="1" outlineLevel="2" x14ac:dyDescent="0.2">
      <c r="B3407" s="82">
        <v>86</v>
      </c>
      <c r="C3407" s="144" t="s">
        <v>147</v>
      </c>
      <c r="D3407" s="144"/>
      <c r="E3407" s="82" t="s">
        <v>104</v>
      </c>
      <c r="F3407" s="143">
        <v>62</v>
      </c>
      <c r="G3407" s="142">
        <f>+[2]THKL!F3427</f>
        <v>62</v>
      </c>
      <c r="H3407" s="132"/>
      <c r="I3407" s="132"/>
      <c r="J3407" s="132"/>
      <c r="K3407" s="156">
        <f>'[3]BDG (XD)'!$Y$386</f>
        <v>1333277.7777777775</v>
      </c>
      <c r="L3407" s="157">
        <f>'[3]BDG (XD)'!$Z$386</f>
        <v>463243.58250000002</v>
      </c>
      <c r="M3407" s="157">
        <f>SUM(K3407:L3407)</f>
        <v>1796521.3602777775</v>
      </c>
      <c r="N3407" s="83">
        <f>IF(V3407&lt;&gt;"VTC VHm",_xlfn.XLOOKUP(Z3407,$AC$4015:$AC$4035,$AD$4015:$AD$4035,0)*M3407,_xlfn.XLOOKUP(Z3407,$AC$4015:$AC$4035,$AD$4015:$AD$4035,0)*L3407)</f>
        <v>628782.47609722207</v>
      </c>
      <c r="O3407" s="83">
        <f>IF(V3407&lt;&gt;"VTC VHm",_xlfn.XLOOKUP(Z3407,$AC$4015:$AC$4035,$AE$4015:$AE$4035,0)*M3407,_xlfn.XLOOKUP(Z3407,$AC$4015:$AC$4035,$AE$4015:$AE$4035,0)*L3407)</f>
        <v>0</v>
      </c>
      <c r="P3407" s="83">
        <f>SUM(N3407:O3407)</f>
        <v>628782.47609722207</v>
      </c>
      <c r="Q3407" s="157">
        <f>M3407*G3407</f>
        <v>111384324.3372222</v>
      </c>
      <c r="R3407" s="157">
        <f>G3407*P3407</f>
        <v>38984513.518027768</v>
      </c>
      <c r="S3407" s="83">
        <f>SUM(Q3407:R3407)</f>
        <v>150368837.85524997</v>
      </c>
      <c r="T3407" s="156" t="s">
        <v>50</v>
      </c>
      <c r="U3407" s="132"/>
      <c r="V3407" s="132"/>
      <c r="W3407" s="132"/>
      <c r="X3407" s="44" t="s">
        <v>33</v>
      </c>
      <c r="Y3407" s="44"/>
      <c r="Z3407" s="44" t="s">
        <v>19</v>
      </c>
      <c r="AA3407" s="44" t="s">
        <v>80</v>
      </c>
      <c r="AB3407" s="2">
        <v>1449664.2343633403</v>
      </c>
      <c r="AC3407" s="2">
        <v>89879182.5305271</v>
      </c>
      <c r="AD3407" s="2">
        <f>+M3407</f>
        <v>1796521.3602777775</v>
      </c>
      <c r="AE3407" s="2">
        <f>+AD3407*14%</f>
        <v>251512.99043888887</v>
      </c>
      <c r="AF3407" s="155">
        <f>+AD3407*35%</f>
        <v>628782.47609722207</v>
      </c>
      <c r="AG3407" s="2">
        <f>+AD3407*F3407</f>
        <v>111384324.3372222</v>
      </c>
      <c r="AH3407" s="2">
        <f>+AE3407*F3407</f>
        <v>15593805.40721111</v>
      </c>
      <c r="AI3407" s="2">
        <f>+AF3407*F3407</f>
        <v>38984513.518027768</v>
      </c>
      <c r="AJ3407" s="2">
        <f>SUM(AG3407:AI3407)</f>
        <v>165962643.26246107</v>
      </c>
      <c r="AK3407" s="2">
        <f>+AD3407*G3407</f>
        <v>111384324.3372222</v>
      </c>
      <c r="AL3407" s="2">
        <f>+AE3407*G3407</f>
        <v>15593805.40721111</v>
      </c>
      <c r="AM3407" s="2">
        <f>+AF3407*G3407</f>
        <v>38984513.518027768</v>
      </c>
      <c r="AN3407" s="155">
        <f>SUM(AK3407:AM3407)</f>
        <v>165962643.26246107</v>
      </c>
      <c r="AQ3407" s="145" t="s">
        <v>79</v>
      </c>
      <c r="AU3407" s="8">
        <f>+BH3407</f>
        <v>250000</v>
      </c>
      <c r="AV3407" s="8">
        <f>+L3407</f>
        <v>463243.58250000002</v>
      </c>
      <c r="AW3407" s="2">
        <f>+AU3407+AV3407</f>
        <v>713243.58250000002</v>
      </c>
      <c r="AX3407" s="8">
        <f>F3407*AW3407</f>
        <v>44221102.115000002</v>
      </c>
      <c r="AY3407" s="8">
        <f>IF(AQ3407="CT",7%,5%)*AX3407</f>
        <v>2211055.1057500001</v>
      </c>
      <c r="AZ3407" s="8">
        <f>AX3407*2%</f>
        <v>884422.04230000009</v>
      </c>
      <c r="BA3407" s="8">
        <f>IF(BB3407&gt;0,0,AX3407*5%)</f>
        <v>2211055.1057500001</v>
      </c>
      <c r="BB3407" s="8"/>
      <c r="BC3407" s="8">
        <f>+AX3407+AY3407+AZ3407+BA3407+BB3407</f>
        <v>49527634.368800007</v>
      </c>
      <c r="BD3407" s="8">
        <f>AX3407-AT3407</f>
        <v>44221102.115000002</v>
      </c>
      <c r="BE3407" s="2"/>
      <c r="BH3407" s="2">
        <v>250000</v>
      </c>
    </row>
    <row r="3408" spans="2:60" ht="34" hidden="1" outlineLevel="2" x14ac:dyDescent="0.2">
      <c r="B3408" s="82">
        <v>87</v>
      </c>
      <c r="C3408" s="144" t="s">
        <v>342</v>
      </c>
      <c r="D3408" s="144"/>
      <c r="E3408" s="82" t="s">
        <v>104</v>
      </c>
      <c r="F3408" s="143">
        <v>156</v>
      </c>
      <c r="G3408" s="142">
        <f>+[2]THKL!F3428</f>
        <v>156</v>
      </c>
      <c r="H3408" s="132"/>
      <c r="I3408" s="132"/>
      <c r="J3408" s="132"/>
      <c r="K3408" s="156">
        <f>$K$3290</f>
        <v>1433393.7777777775</v>
      </c>
      <c r="L3408" s="157">
        <f>$L$3290</f>
        <v>431932.01549999998</v>
      </c>
      <c r="M3408" s="157">
        <f>SUM(K3408:L3408)</f>
        <v>1865325.7932777775</v>
      </c>
      <c r="N3408" s="83">
        <f>IF(V3408&lt;&gt;"VTC VHm",_xlfn.XLOOKUP(Z3408,$AC$4015:$AC$4035,$AD$4015:$AD$4035,0)*M3408,_xlfn.XLOOKUP(Z3408,$AC$4015:$AC$4035,$AD$4015:$AD$4035,0)*L3408)</f>
        <v>652864.02764722204</v>
      </c>
      <c r="O3408" s="83">
        <f>IF(V3408&lt;&gt;"VTC VHm",_xlfn.XLOOKUP(Z3408,$AC$4015:$AC$4035,$AE$4015:$AE$4035,0)*M3408,_xlfn.XLOOKUP(Z3408,$AC$4015:$AC$4035,$AE$4015:$AE$4035,0)*L3408)</f>
        <v>0</v>
      </c>
      <c r="P3408" s="83">
        <f>SUM(N3408:O3408)</f>
        <v>652864.02764722204</v>
      </c>
      <c r="Q3408" s="157">
        <f>M3408*G3408</f>
        <v>290990823.7513333</v>
      </c>
      <c r="R3408" s="157">
        <f>G3408*P3408</f>
        <v>101846788.31296664</v>
      </c>
      <c r="S3408" s="83">
        <f>SUM(Q3408:R3408)</f>
        <v>392837612.06429994</v>
      </c>
      <c r="T3408" s="156" t="s">
        <v>50</v>
      </c>
      <c r="U3408" s="132"/>
      <c r="V3408" s="132"/>
      <c r="W3408" s="132"/>
      <c r="X3408" s="44" t="s">
        <v>33</v>
      </c>
      <c r="Y3408" s="44"/>
      <c r="Z3408" s="44" t="s">
        <v>19</v>
      </c>
      <c r="AA3408" s="44" t="s">
        <v>80</v>
      </c>
      <c r="AB3408" s="2">
        <v>1789382.3848063359</v>
      </c>
      <c r="AC3408" s="2">
        <v>279143652.02978837</v>
      </c>
      <c r="AD3408" s="2">
        <f>+M3408</f>
        <v>1865325.7932777775</v>
      </c>
      <c r="AE3408" s="2">
        <f>+AD3408*14%</f>
        <v>261145.61105888887</v>
      </c>
      <c r="AF3408" s="155">
        <f>+AD3408*35%</f>
        <v>652864.02764722204</v>
      </c>
      <c r="AG3408" s="2">
        <f>+AD3408*F3408</f>
        <v>290990823.7513333</v>
      </c>
      <c r="AH3408" s="2">
        <f>+AE3408*F3408</f>
        <v>40738715.325186662</v>
      </c>
      <c r="AI3408" s="2">
        <f>+AF3408*F3408</f>
        <v>101846788.31296664</v>
      </c>
      <c r="AJ3408" s="2">
        <f>SUM(AG3408:AI3408)</f>
        <v>433576327.38948661</v>
      </c>
      <c r="AK3408" s="2">
        <f>+AD3408*G3408</f>
        <v>290990823.7513333</v>
      </c>
      <c r="AL3408" s="2">
        <f>+AE3408*G3408</f>
        <v>40738715.325186662</v>
      </c>
      <c r="AM3408" s="2">
        <f>+AF3408*G3408</f>
        <v>101846788.31296664</v>
      </c>
      <c r="AN3408" s="155">
        <f>SUM(AK3408:AM3408)</f>
        <v>433576327.38948661</v>
      </c>
      <c r="AQ3408" s="145" t="s">
        <v>79</v>
      </c>
      <c r="AU3408" s="8">
        <f>+BH3408</f>
        <v>250000</v>
      </c>
      <c r="AV3408" s="8">
        <f>+L3408</f>
        <v>431932.01549999998</v>
      </c>
      <c r="AW3408" s="2">
        <f>+AU3408+AV3408</f>
        <v>681932.01549999998</v>
      </c>
      <c r="AX3408" s="8">
        <f>F3408*AW3408</f>
        <v>106381394.418</v>
      </c>
      <c r="AY3408" s="8">
        <f>IF(AQ3408="CT",7%,5%)*AX3408</f>
        <v>5319069.7209000001</v>
      </c>
      <c r="AZ3408" s="8">
        <f>AX3408*2%</f>
        <v>2127627.8883600002</v>
      </c>
      <c r="BA3408" s="8">
        <f>IF(BB3408&gt;0,0,AX3408*5%)</f>
        <v>5319069.7209000001</v>
      </c>
      <c r="BB3408" s="8"/>
      <c r="BC3408" s="8">
        <f>+AX3408+AY3408+AZ3408+BA3408+BB3408</f>
        <v>119147161.74815999</v>
      </c>
      <c r="BD3408" s="8">
        <f>AX3408-AT3408</f>
        <v>106381394.418</v>
      </c>
      <c r="BE3408" s="2"/>
      <c r="BH3408" s="2">
        <v>250000</v>
      </c>
    </row>
    <row r="3409" spans="1:60" ht="17" hidden="1" outlineLevel="2" x14ac:dyDescent="0.2">
      <c r="B3409" s="82">
        <v>88</v>
      </c>
      <c r="C3409" s="144" t="s">
        <v>193</v>
      </c>
      <c r="D3409" s="144"/>
      <c r="E3409" s="82" t="s">
        <v>120</v>
      </c>
      <c r="F3409" s="143">
        <v>3</v>
      </c>
      <c r="G3409" s="142">
        <f>+[2]THKL!F3429</f>
        <v>3</v>
      </c>
      <c r="H3409" s="132"/>
      <c r="I3409" s="132"/>
      <c r="J3409" s="132"/>
      <c r="K3409" s="156">
        <f>'[3]BDG (XD)'!$Y$953*100</f>
        <v>6719465.1247063885</v>
      </c>
      <c r="L3409" s="157">
        <f>'[3]BDG (XD)'!$Z$953*100</f>
        <v>19817670.752746001</v>
      </c>
      <c r="M3409" s="157">
        <f>SUM(K3409:L3409)</f>
        <v>26537135.877452388</v>
      </c>
      <c r="N3409" s="83">
        <f>IF(V3409&lt;&gt;"VTC VHm",_xlfn.XLOOKUP(Z3409,$AC$4015:$AC$4035,$AD$4015:$AD$4035,0)*M3409,_xlfn.XLOOKUP(Z3409,$AC$4015:$AC$4035,$AD$4015:$AD$4035,0)*L3409)</f>
        <v>9287997.5571083352</v>
      </c>
      <c r="O3409" s="83">
        <f>IF(V3409&lt;&gt;"VTC VHm",_xlfn.XLOOKUP(Z3409,$AC$4015:$AC$4035,$AE$4015:$AE$4035,0)*M3409,_xlfn.XLOOKUP(Z3409,$AC$4015:$AC$4035,$AE$4015:$AE$4035,0)*L3409)</f>
        <v>0</v>
      </c>
      <c r="P3409" s="83">
        <f>SUM(N3409:O3409)</f>
        <v>9287997.5571083352</v>
      </c>
      <c r="Q3409" s="157">
        <f>M3409*G3409</f>
        <v>79611407.632357165</v>
      </c>
      <c r="R3409" s="157">
        <f>G3409*P3409</f>
        <v>27863992.671325006</v>
      </c>
      <c r="S3409" s="83">
        <f>SUM(Q3409:R3409)</f>
        <v>107475400.30368218</v>
      </c>
      <c r="T3409" s="156" t="s">
        <v>50</v>
      </c>
      <c r="U3409" s="132"/>
      <c r="V3409" s="132"/>
      <c r="W3409" s="132"/>
      <c r="X3409" s="44" t="s">
        <v>33</v>
      </c>
      <c r="Y3409" s="44"/>
      <c r="Z3409" s="44" t="s">
        <v>19</v>
      </c>
      <c r="AA3409" s="44" t="s">
        <v>80</v>
      </c>
      <c r="AB3409" s="2">
        <v>6978004.2011676775</v>
      </c>
      <c r="AC3409" s="2">
        <v>20934012.603503034</v>
      </c>
      <c r="AD3409" s="2">
        <f>+M3409</f>
        <v>26537135.877452388</v>
      </c>
      <c r="AE3409" s="2">
        <f>+AD3409*14%</f>
        <v>3715199.0228433348</v>
      </c>
      <c r="AF3409" s="155">
        <f>+AD3409*35%</f>
        <v>9287997.5571083352</v>
      </c>
      <c r="AG3409" s="2">
        <f>+AD3409*F3409</f>
        <v>79611407.632357165</v>
      </c>
      <c r="AH3409" s="2">
        <f>+AE3409*F3409</f>
        <v>11145597.068530004</v>
      </c>
      <c r="AI3409" s="2">
        <f>+AF3409*F3409</f>
        <v>27863992.671325006</v>
      </c>
      <c r="AJ3409" s="2">
        <f>SUM(AG3409:AI3409)</f>
        <v>118620997.37221217</v>
      </c>
      <c r="AK3409" s="2">
        <f>+AD3409*G3409</f>
        <v>79611407.632357165</v>
      </c>
      <c r="AL3409" s="2">
        <f>+AE3409*G3409</f>
        <v>11145597.068530004</v>
      </c>
      <c r="AM3409" s="2">
        <f>+AF3409*G3409</f>
        <v>27863992.671325006</v>
      </c>
      <c r="AN3409" s="155">
        <f>SUM(AK3409:AM3409)</f>
        <v>118620997.37221217</v>
      </c>
      <c r="AQ3409" s="145" t="s">
        <v>79</v>
      </c>
      <c r="AU3409" s="8"/>
      <c r="AV3409" s="8"/>
      <c r="AW3409" s="2">
        <f>'[2]BoQ HSYC-Trang'!$AT3409</f>
        <v>26537135.877452388</v>
      </c>
      <c r="AX3409" s="8">
        <f>F3409*AW3409</f>
        <v>79611407.632357165</v>
      </c>
      <c r="AY3409" s="8">
        <f>IF(AQ3409="CT",7%,5%)*AX3409</f>
        <v>3980570.3816178585</v>
      </c>
      <c r="AZ3409" s="8">
        <f>AX3409*2%</f>
        <v>1592228.1526471432</v>
      </c>
      <c r="BA3409" s="8">
        <f>IF(BB3409&gt;0,0,AX3409*5%)</f>
        <v>3980570.3816178585</v>
      </c>
      <c r="BB3409" s="8"/>
      <c r="BC3409" s="8">
        <f>+AX3409+AY3409+AZ3409+BA3409+BB3409</f>
        <v>89164776.548240021</v>
      </c>
      <c r="BD3409" s="8">
        <f>AX3409-AT3409</f>
        <v>79611407.632357165</v>
      </c>
      <c r="BE3409" s="2"/>
      <c r="BH3409" s="2"/>
    </row>
    <row r="3410" spans="1:60" ht="51" hidden="1" outlineLevel="2" x14ac:dyDescent="0.2">
      <c r="B3410" s="82">
        <v>89</v>
      </c>
      <c r="C3410" s="144" t="s">
        <v>341</v>
      </c>
      <c r="D3410" s="144"/>
      <c r="E3410" s="82" t="s">
        <v>104</v>
      </c>
      <c r="F3410" s="143">
        <v>176</v>
      </c>
      <c r="G3410" s="142">
        <f>+[2]THKL!F3430</f>
        <v>176</v>
      </c>
      <c r="H3410" s="132"/>
      <c r="I3410" s="132"/>
      <c r="J3410" s="132"/>
      <c r="K3410" s="156" t="str">
        <f>$K$1721</f>
        <v>Bao gồm</v>
      </c>
      <c r="L3410" s="157">
        <f>$L$1721</f>
        <v>4534506.2372727301</v>
      </c>
      <c r="M3410" s="157">
        <f>SUM(K3410:L3410)</f>
        <v>4534506.2372727301</v>
      </c>
      <c r="N3410" s="83">
        <f>IF(V3410&lt;&gt;"VTC VHm",_xlfn.XLOOKUP(Z3410,$AC$4015:$AC$4035,$AD$4015:$AD$4035,0)*M3410,_xlfn.XLOOKUP(Z3410,$AC$4015:$AC$4035,$AD$4015:$AD$4035,0)*L3410)</f>
        <v>1587077.1830454555</v>
      </c>
      <c r="O3410" s="83">
        <f>IF(V3410&lt;&gt;"VTC VHm",_xlfn.XLOOKUP(Z3410,$AC$4015:$AC$4035,$AE$4015:$AE$4035,0)*M3410,_xlfn.XLOOKUP(Z3410,$AC$4015:$AC$4035,$AE$4015:$AE$4035,0)*L3410)</f>
        <v>0</v>
      </c>
      <c r="P3410" s="83">
        <f>SUM(N3410:O3410)</f>
        <v>1587077.1830454555</v>
      </c>
      <c r="Q3410" s="157">
        <f>M3410*G3410</f>
        <v>798073097.76000047</v>
      </c>
      <c r="R3410" s="157">
        <f>G3410*P3410</f>
        <v>279325584.21600014</v>
      </c>
      <c r="S3410" s="83">
        <f>SUM(Q3410:R3410)</f>
        <v>1077398681.9760005</v>
      </c>
      <c r="T3410" s="125" t="s">
        <v>103</v>
      </c>
      <c r="U3410" s="132"/>
      <c r="V3410" s="132"/>
      <c r="W3410" s="132"/>
      <c r="X3410" s="44" t="s">
        <v>33</v>
      </c>
      <c r="Y3410" s="44"/>
      <c r="Z3410" s="44" t="s">
        <v>19</v>
      </c>
      <c r="AA3410" s="44" t="s">
        <v>80</v>
      </c>
      <c r="AB3410" s="2">
        <v>2083148.6569610606</v>
      </c>
      <c r="AC3410" s="2">
        <v>366634163.62514669</v>
      </c>
      <c r="AD3410" s="2">
        <f>+M3410</f>
        <v>4534506.2372727301</v>
      </c>
      <c r="AE3410" s="2">
        <f>+AD3410*14%</f>
        <v>634830.87321818224</v>
      </c>
      <c r="AF3410" s="155">
        <f>+AD3410*35%</f>
        <v>1587077.1830454555</v>
      </c>
      <c r="AG3410" s="2">
        <f>+AD3410*F3410</f>
        <v>798073097.76000047</v>
      </c>
      <c r="AH3410" s="2">
        <f>+AE3410*F3410</f>
        <v>111730233.68640007</v>
      </c>
      <c r="AI3410" s="2">
        <f>+AF3410*F3410</f>
        <v>279325584.21600014</v>
      </c>
      <c r="AJ3410" s="2">
        <f>SUM(AG3410:AI3410)</f>
        <v>1189128915.6624007</v>
      </c>
      <c r="AK3410" s="2">
        <f>+AD3410*G3410</f>
        <v>798073097.76000047</v>
      </c>
      <c r="AL3410" s="2">
        <f>+AE3410*G3410</f>
        <v>111730233.68640007</v>
      </c>
      <c r="AM3410" s="2">
        <f>+AF3410*G3410</f>
        <v>279325584.21600014</v>
      </c>
      <c r="AN3410" s="155">
        <f>SUM(AK3410:AM3410)</f>
        <v>1189128915.6624007</v>
      </c>
      <c r="AQ3410" s="145" t="s">
        <v>79</v>
      </c>
      <c r="AU3410" s="8"/>
      <c r="AV3410" s="8"/>
      <c r="AW3410" s="2">
        <f>'[2]BoQ HSYC-Trang'!$AT3410</f>
        <v>4534506.2372727301</v>
      </c>
      <c r="AX3410" s="8">
        <f>F3410*AW3410</f>
        <v>798073097.76000047</v>
      </c>
      <c r="AY3410" s="8">
        <f>IF(AQ3410="CT",7%,5%)*AX3410</f>
        <v>39903654.888000026</v>
      </c>
      <c r="AZ3410" s="8">
        <f>AX3410*2%</f>
        <v>15961461.955200009</v>
      </c>
      <c r="BA3410" s="8">
        <f>IF(BB3410&gt;0,0,AX3410*5%)</f>
        <v>39903654.888000026</v>
      </c>
      <c r="BB3410" s="8"/>
      <c r="BC3410" s="8">
        <f>+AX3410+AY3410+AZ3410+BA3410+BB3410</f>
        <v>893841869.49120045</v>
      </c>
      <c r="BD3410" s="8">
        <f>AX3410-AT3410</f>
        <v>798073097.76000047</v>
      </c>
      <c r="BE3410" s="2"/>
      <c r="BH3410" s="2"/>
    </row>
    <row r="3411" spans="1:60" ht="34" hidden="1" outlineLevel="2" x14ac:dyDescent="0.2">
      <c r="B3411" s="82">
        <v>90</v>
      </c>
      <c r="C3411" s="144" t="s">
        <v>340</v>
      </c>
      <c r="D3411" s="144"/>
      <c r="E3411" s="82" t="s">
        <v>104</v>
      </c>
      <c r="F3411" s="143">
        <v>77</v>
      </c>
      <c r="G3411" s="142">
        <f>+[2]THKL!F3431</f>
        <v>77</v>
      </c>
      <c r="H3411" s="132"/>
      <c r="I3411" s="132"/>
      <c r="J3411" s="132"/>
      <c r="K3411" s="156">
        <f>$K$3348</f>
        <v>1433393.7777777775</v>
      </c>
      <c r="L3411" s="157">
        <f>$L$3348</f>
        <v>431932.01549999998</v>
      </c>
      <c r="M3411" s="157">
        <f>SUM(K3411:L3411)</f>
        <v>1865325.7932777775</v>
      </c>
      <c r="N3411" s="83">
        <f>IF(V3411&lt;&gt;"VTC VHm",_xlfn.XLOOKUP(Z3411,$AC$4015:$AC$4035,$AD$4015:$AD$4035,0)*M3411,_xlfn.XLOOKUP(Z3411,$AC$4015:$AC$4035,$AD$4015:$AD$4035,0)*L3411)</f>
        <v>652864.02764722204</v>
      </c>
      <c r="O3411" s="83">
        <f>IF(V3411&lt;&gt;"VTC VHm",_xlfn.XLOOKUP(Z3411,$AC$4015:$AC$4035,$AE$4015:$AE$4035,0)*M3411,_xlfn.XLOOKUP(Z3411,$AC$4015:$AC$4035,$AE$4015:$AE$4035,0)*L3411)</f>
        <v>0</v>
      </c>
      <c r="P3411" s="83">
        <f>SUM(N3411:O3411)</f>
        <v>652864.02764722204</v>
      </c>
      <c r="Q3411" s="157">
        <f>M3411*G3411</f>
        <v>143630086.08238888</v>
      </c>
      <c r="R3411" s="157">
        <f>G3411*P3411</f>
        <v>50270530.128836095</v>
      </c>
      <c r="S3411" s="83">
        <f>SUM(Q3411:R3411)</f>
        <v>193900616.21122497</v>
      </c>
      <c r="T3411" s="156" t="s">
        <v>50</v>
      </c>
      <c r="U3411" s="132"/>
      <c r="V3411" s="132"/>
      <c r="W3411" s="132"/>
      <c r="X3411" s="44" t="s">
        <v>33</v>
      </c>
      <c r="Y3411" s="44"/>
      <c r="Z3411" s="44" t="s">
        <v>19</v>
      </c>
      <c r="AA3411" s="44" t="s">
        <v>80</v>
      </c>
      <c r="AB3411" s="2">
        <v>1789382.3848063359</v>
      </c>
      <c r="AC3411" s="2">
        <v>137782443.63008785</v>
      </c>
      <c r="AD3411" s="2">
        <f>+M3411</f>
        <v>1865325.7932777775</v>
      </c>
      <c r="AE3411" s="2">
        <f>+AD3411*14%</f>
        <v>261145.61105888887</v>
      </c>
      <c r="AF3411" s="155">
        <f>+AD3411*35%</f>
        <v>652864.02764722204</v>
      </c>
      <c r="AG3411" s="2">
        <f>+AD3411*F3411</f>
        <v>143630086.08238888</v>
      </c>
      <c r="AH3411" s="2">
        <f>+AE3411*F3411</f>
        <v>20108212.051534444</v>
      </c>
      <c r="AI3411" s="2">
        <f>+AF3411*F3411</f>
        <v>50270530.128836095</v>
      </c>
      <c r="AJ3411" s="2">
        <f>SUM(AG3411:AI3411)</f>
        <v>214008828.26275942</v>
      </c>
      <c r="AK3411" s="2">
        <f>+AD3411*G3411</f>
        <v>143630086.08238888</v>
      </c>
      <c r="AL3411" s="2">
        <f>+AE3411*G3411</f>
        <v>20108212.051534444</v>
      </c>
      <c r="AM3411" s="2">
        <f>+AF3411*G3411</f>
        <v>50270530.128836095</v>
      </c>
      <c r="AN3411" s="155">
        <f>SUM(AK3411:AM3411)</f>
        <v>214008828.26275942</v>
      </c>
      <c r="AQ3411" s="145" t="s">
        <v>79</v>
      </c>
      <c r="AU3411" s="8">
        <f>+BH3411</f>
        <v>250000</v>
      </c>
      <c r="AV3411" s="8">
        <f>+L3411</f>
        <v>431932.01549999998</v>
      </c>
      <c r="AW3411" s="2">
        <f>+AU3411+AV3411</f>
        <v>681932.01549999998</v>
      </c>
      <c r="AX3411" s="8">
        <f>F3411*AW3411</f>
        <v>52508765.193499997</v>
      </c>
      <c r="AY3411" s="8">
        <f>IF(AQ3411="CT",7%,5%)*AX3411</f>
        <v>2625438.2596749999</v>
      </c>
      <c r="AZ3411" s="8">
        <f>AX3411*2%</f>
        <v>1050175.3038699999</v>
      </c>
      <c r="BA3411" s="8">
        <f>IF(BB3411&gt;0,0,AX3411*5%)</f>
        <v>2625438.2596749999</v>
      </c>
      <c r="BB3411" s="8"/>
      <c r="BC3411" s="8">
        <f>+AX3411+AY3411+AZ3411+BA3411+BB3411</f>
        <v>58809817.016719997</v>
      </c>
      <c r="BD3411" s="8">
        <f>AX3411-AT3411</f>
        <v>52508765.193499997</v>
      </c>
      <c r="BE3411" s="2"/>
      <c r="BH3411" s="2">
        <v>250000</v>
      </c>
    </row>
    <row r="3412" spans="1:60" ht="17" hidden="1" outlineLevel="2" x14ac:dyDescent="0.2">
      <c r="B3412" s="82">
        <v>91</v>
      </c>
      <c r="C3412" s="144" t="s">
        <v>193</v>
      </c>
      <c r="D3412" s="144"/>
      <c r="E3412" s="82" t="s">
        <v>120</v>
      </c>
      <c r="F3412" s="143">
        <v>5</v>
      </c>
      <c r="G3412" s="142">
        <f>+[2]THKL!F3432</f>
        <v>5</v>
      </c>
      <c r="H3412" s="132"/>
      <c r="I3412" s="132"/>
      <c r="J3412" s="132"/>
      <c r="K3412" s="156">
        <f>'[3]BDG (XD)'!$Y$953*100</f>
        <v>6719465.1247063885</v>
      </c>
      <c r="L3412" s="157">
        <f>'[3]BDG (XD)'!$Z$953*100</f>
        <v>19817670.752746001</v>
      </c>
      <c r="M3412" s="157">
        <f>SUM(K3412:L3412)</f>
        <v>26537135.877452388</v>
      </c>
      <c r="N3412" s="83">
        <f>IF(V3412&lt;&gt;"VTC VHm",_xlfn.XLOOKUP(Z3412,$AC$4015:$AC$4035,$AD$4015:$AD$4035,0)*M3412,_xlfn.XLOOKUP(Z3412,$AC$4015:$AC$4035,$AD$4015:$AD$4035,0)*L3412)</f>
        <v>9287997.5571083352</v>
      </c>
      <c r="O3412" s="83">
        <f>IF(V3412&lt;&gt;"VTC VHm",_xlfn.XLOOKUP(Z3412,$AC$4015:$AC$4035,$AE$4015:$AE$4035,0)*M3412,_xlfn.XLOOKUP(Z3412,$AC$4015:$AC$4035,$AE$4015:$AE$4035,0)*L3412)</f>
        <v>0</v>
      </c>
      <c r="P3412" s="83">
        <f>SUM(N3412:O3412)</f>
        <v>9287997.5571083352</v>
      </c>
      <c r="Q3412" s="157">
        <f>M3412*G3412</f>
        <v>132685679.38726194</v>
      </c>
      <c r="R3412" s="157">
        <f>G3412*P3412</f>
        <v>46439987.785541676</v>
      </c>
      <c r="S3412" s="83">
        <f>SUM(Q3412:R3412)</f>
        <v>179125667.17280361</v>
      </c>
      <c r="T3412" s="156" t="s">
        <v>50</v>
      </c>
      <c r="U3412" s="132"/>
      <c r="V3412" s="132"/>
      <c r="W3412" s="132"/>
      <c r="X3412" s="44" t="s">
        <v>33</v>
      </c>
      <c r="Y3412" s="44"/>
      <c r="Z3412" s="44" t="s">
        <v>19</v>
      </c>
      <c r="AA3412" s="44" t="s">
        <v>80</v>
      </c>
      <c r="AB3412" s="2">
        <v>6978004.2011676775</v>
      </c>
      <c r="AC3412" s="2">
        <v>34890021.005838387</v>
      </c>
      <c r="AD3412" s="2">
        <f>+M3412</f>
        <v>26537135.877452388</v>
      </c>
      <c r="AE3412" s="2">
        <f>+AD3412*14%</f>
        <v>3715199.0228433348</v>
      </c>
      <c r="AF3412" s="155">
        <f>+AD3412*35%</f>
        <v>9287997.5571083352</v>
      </c>
      <c r="AG3412" s="2">
        <f>+AD3412*F3412</f>
        <v>132685679.38726194</v>
      </c>
      <c r="AH3412" s="2">
        <f>+AE3412*F3412</f>
        <v>18575995.114216674</v>
      </c>
      <c r="AI3412" s="2">
        <f>+AF3412*F3412</f>
        <v>46439987.785541676</v>
      </c>
      <c r="AJ3412" s="2">
        <f>SUM(AG3412:AI3412)</f>
        <v>197701662.2870203</v>
      </c>
      <c r="AK3412" s="2">
        <f>+AD3412*G3412</f>
        <v>132685679.38726194</v>
      </c>
      <c r="AL3412" s="2">
        <f>+AE3412*G3412</f>
        <v>18575995.114216674</v>
      </c>
      <c r="AM3412" s="2">
        <f>+AF3412*G3412</f>
        <v>46439987.785541676</v>
      </c>
      <c r="AN3412" s="155">
        <f>SUM(AK3412:AM3412)</f>
        <v>197701662.2870203</v>
      </c>
      <c r="AQ3412" s="145" t="s">
        <v>79</v>
      </c>
      <c r="AU3412" s="8"/>
      <c r="AV3412" s="8"/>
      <c r="AW3412" s="2">
        <f>'[2]BoQ HSYC-Trang'!$AT3412</f>
        <v>26537135.877452388</v>
      </c>
      <c r="AX3412" s="8">
        <f>F3412*AW3412</f>
        <v>132685679.38726194</v>
      </c>
      <c r="AY3412" s="8">
        <f>IF(AQ3412="CT",7%,5%)*AX3412</f>
        <v>6634283.9693630971</v>
      </c>
      <c r="AZ3412" s="8">
        <f>AX3412*2%</f>
        <v>2653713.587745239</v>
      </c>
      <c r="BA3412" s="8">
        <f>IF(BB3412&gt;0,0,AX3412*5%)</f>
        <v>6634283.9693630971</v>
      </c>
      <c r="BB3412" s="8"/>
      <c r="BC3412" s="8">
        <f>+AX3412+AY3412+AZ3412+BA3412+BB3412</f>
        <v>148607960.91373339</v>
      </c>
      <c r="BD3412" s="8">
        <f>AX3412-AT3412</f>
        <v>132685679.38726194</v>
      </c>
      <c r="BE3412" s="2"/>
      <c r="BH3412" s="2"/>
    </row>
    <row r="3413" spans="1:60" ht="51" hidden="1" outlineLevel="2" x14ac:dyDescent="0.2">
      <c r="B3413" s="82">
        <v>92</v>
      </c>
      <c r="C3413" s="144" t="s">
        <v>339</v>
      </c>
      <c r="D3413" s="144"/>
      <c r="E3413" s="82" t="s">
        <v>52</v>
      </c>
      <c r="F3413" s="143">
        <v>2800</v>
      </c>
      <c r="G3413" s="142">
        <f>+[2]THKL!F3433</f>
        <v>2800</v>
      </c>
      <c r="H3413" s="176"/>
      <c r="I3413" s="176"/>
      <c r="J3413" s="176"/>
      <c r="K3413" s="156" t="str">
        <f>$K$117</f>
        <v>Bao gồm</v>
      </c>
      <c r="L3413" s="157">
        <f>$L$117</f>
        <v>112916.37900000002</v>
      </c>
      <c r="M3413" s="157">
        <f>SUM(K3413:L3413)</f>
        <v>112916.37900000002</v>
      </c>
      <c r="N3413" s="83">
        <f>IF(V3413&lt;&gt;"VTC VHm",_xlfn.XLOOKUP(Z3413,$AC$4015:$AC$4035,$AD$4015:$AD$4035,0)*M3413,_xlfn.XLOOKUP(Z3413,$AC$4015:$AC$4035,$AD$4015:$AD$4035,0)*L3413)</f>
        <v>39520.732650000005</v>
      </c>
      <c r="O3413" s="83">
        <f>IF(V3413&lt;&gt;"VTC VHm",_xlfn.XLOOKUP(Z3413,$AC$4015:$AC$4035,$AE$4015:$AE$4035,0)*M3413,_xlfn.XLOOKUP(Z3413,$AC$4015:$AC$4035,$AE$4015:$AE$4035,0)*L3413)</f>
        <v>0</v>
      </c>
      <c r="P3413" s="83">
        <f>SUM(N3413:O3413)</f>
        <v>39520.732650000005</v>
      </c>
      <c r="Q3413" s="157">
        <f>M3413*G3413</f>
        <v>316165861.20000005</v>
      </c>
      <c r="R3413" s="157">
        <f>G3413*P3413</f>
        <v>110658051.42000002</v>
      </c>
      <c r="S3413" s="83">
        <f>SUM(Q3413:R3413)</f>
        <v>426823912.62000006</v>
      </c>
      <c r="T3413" s="156" t="s">
        <v>50</v>
      </c>
      <c r="U3413" s="176"/>
      <c r="V3413" s="176"/>
      <c r="W3413" s="176"/>
      <c r="X3413" s="44" t="s">
        <v>33</v>
      </c>
      <c r="Y3413" s="44"/>
      <c r="Z3413" s="44" t="s">
        <v>19</v>
      </c>
      <c r="AA3413" s="44" t="s">
        <v>80</v>
      </c>
      <c r="AB3413" s="2">
        <v>95305.16890889591</v>
      </c>
      <c r="AC3413" s="2">
        <v>266854472.94490856</v>
      </c>
      <c r="AD3413" s="2">
        <f>+M3413</f>
        <v>112916.37900000002</v>
      </c>
      <c r="AE3413" s="2">
        <f>+AD3413*14%</f>
        <v>15808.293060000004</v>
      </c>
      <c r="AF3413" s="155">
        <f>+AD3413*35%</f>
        <v>39520.732650000005</v>
      </c>
      <c r="AG3413" s="2">
        <f>+AD3413*F3413</f>
        <v>316165861.20000005</v>
      </c>
      <c r="AH3413" s="2">
        <f>+AE3413*F3413</f>
        <v>44263220.568000011</v>
      </c>
      <c r="AI3413" s="2">
        <f>+AF3413*F3413</f>
        <v>110658051.42000002</v>
      </c>
      <c r="AJ3413" s="2">
        <f>SUM(AG3413:AI3413)</f>
        <v>471087133.18800008</v>
      </c>
      <c r="AK3413" s="2">
        <f>+AD3413*G3413</f>
        <v>316165861.20000005</v>
      </c>
      <c r="AL3413" s="2">
        <f>+AE3413*G3413</f>
        <v>44263220.568000011</v>
      </c>
      <c r="AM3413" s="2">
        <f>+AF3413*G3413</f>
        <v>110658051.42000002</v>
      </c>
      <c r="AN3413" s="155">
        <f>SUM(AK3413:AM3413)</f>
        <v>471087133.18800008</v>
      </c>
      <c r="AQ3413" s="145" t="s">
        <v>79</v>
      </c>
      <c r="AU3413" s="8"/>
      <c r="AV3413" s="8"/>
      <c r="AW3413" s="2">
        <f>'[2]BoQ HSYC-Trang'!$AT3413</f>
        <v>115996.95626419202</v>
      </c>
      <c r="AX3413" s="8">
        <f>F3413*AW3413</f>
        <v>324791477.53973764</v>
      </c>
      <c r="AY3413" s="8">
        <f>IF(AQ3413="CT",7%,5%)*AX3413</f>
        <v>16239573.876986884</v>
      </c>
      <c r="AZ3413" s="8">
        <f>AX3413*2%</f>
        <v>6495829.5507947532</v>
      </c>
      <c r="BA3413" s="8">
        <f>IF(BB3413&gt;0,0,AX3413*5%)</f>
        <v>16239573.876986884</v>
      </c>
      <c r="BB3413" s="8"/>
      <c r="BC3413" s="8">
        <f>+AX3413+AY3413+AZ3413+BA3413+BB3413</f>
        <v>363766454.84450614</v>
      </c>
      <c r="BD3413" s="8">
        <f>AX3413-AT3413</f>
        <v>324791477.53973764</v>
      </c>
      <c r="BE3413" s="2"/>
      <c r="BH3413" s="2"/>
    </row>
    <row r="3414" spans="1:60" s="92" customFormat="1" ht="17" hidden="1" outlineLevel="1" x14ac:dyDescent="0.2">
      <c r="B3414" s="163"/>
      <c r="C3414" s="164" t="s">
        <v>338</v>
      </c>
      <c r="D3414" s="164"/>
      <c r="E3414" s="163"/>
      <c r="F3414" s="162"/>
      <c r="G3414" s="149">
        <f>+[2]THKL!F3434</f>
        <v>0</v>
      </c>
      <c r="H3414" s="158"/>
      <c r="I3414" s="158"/>
      <c r="J3414" s="158"/>
      <c r="K3414" s="159"/>
      <c r="L3414" s="161"/>
      <c r="M3414" s="161">
        <f>SUM(K3414:L3414)</f>
        <v>0</v>
      </c>
      <c r="N3414" s="83">
        <f>IF(V3414&lt;&gt;"VTC VHm",_xlfn.XLOOKUP(Z3414,$AC$4015:$AC$4035,$AD$4015:$AD$4035,0)*M3414,_xlfn.XLOOKUP(Z3414,$AC$4015:$AC$4035,$AD$4015:$AD$4035,0)*L3414)</f>
        <v>0</v>
      </c>
      <c r="O3414" s="83">
        <f>IF(V3414&lt;&gt;"VTC VHm",_xlfn.XLOOKUP(Z3414,$AC$4015:$AC$4035,$AE$4015:$AE$4035,0)*M3414,_xlfn.XLOOKUP(Z3414,$AC$4015:$AC$4035,$AE$4015:$AE$4035,0)*L3414)</f>
        <v>0</v>
      </c>
      <c r="P3414" s="160">
        <f>SUM(N3414:O3414)</f>
        <v>0</v>
      </c>
      <c r="Q3414" s="161">
        <f>M3414*G3414</f>
        <v>0</v>
      </c>
      <c r="R3414" s="161">
        <f>G3414*P3414</f>
        <v>0</v>
      </c>
      <c r="S3414" s="160">
        <f>SUM(Q3414:R3414)</f>
        <v>0</v>
      </c>
      <c r="T3414" s="159"/>
      <c r="U3414" s="158"/>
      <c r="V3414" s="158"/>
      <c r="W3414" s="158"/>
      <c r="X3414" s="94" t="s">
        <v>33</v>
      </c>
      <c r="Y3414" s="94"/>
      <c r="Z3414" s="94" t="s">
        <v>19</v>
      </c>
      <c r="AA3414" s="44" t="s">
        <v>80</v>
      </c>
      <c r="AB3414" s="93"/>
      <c r="AC3414" s="93">
        <v>0</v>
      </c>
      <c r="AD3414" s="93">
        <f>+M3414</f>
        <v>0</v>
      </c>
      <c r="AE3414" s="93">
        <f>+AD3414*14%</f>
        <v>0</v>
      </c>
      <c r="AF3414" s="93">
        <f>+AD3414*35%</f>
        <v>0</v>
      </c>
      <c r="AG3414" s="93">
        <f>+AD3414*F3414</f>
        <v>0</v>
      </c>
      <c r="AH3414" s="93">
        <f>+AE3414*F3414</f>
        <v>0</v>
      </c>
      <c r="AI3414" s="93">
        <f>+AF3414*F3414</f>
        <v>0</v>
      </c>
      <c r="AJ3414" s="93">
        <f>SUM(AG3414:AI3414)</f>
        <v>0</v>
      </c>
      <c r="AK3414" s="93">
        <f>+AD3414*G3414</f>
        <v>0</v>
      </c>
      <c r="AL3414" s="93">
        <f>+AE3414*G3414</f>
        <v>0</v>
      </c>
      <c r="AM3414" s="93">
        <f>+AF3414*G3414</f>
        <v>0</v>
      </c>
      <c r="AN3414" s="93">
        <f>SUM(AK3414:AM3414)</f>
        <v>0</v>
      </c>
      <c r="AQ3414" s="145" t="s">
        <v>79</v>
      </c>
      <c r="AU3414" s="8"/>
      <c r="AV3414" s="8"/>
      <c r="AW3414" s="2">
        <f>'[2]BoQ HSYC-Trang'!$AT3414</f>
        <v>0</v>
      </c>
      <c r="AX3414" s="8">
        <f>F3414*AW3414</f>
        <v>0</v>
      </c>
      <c r="AY3414" s="8">
        <f>IF(AQ3414="CT",7%,5%)*AX3414</f>
        <v>0</v>
      </c>
      <c r="AZ3414" s="8">
        <f>AX3414*2%</f>
        <v>0</v>
      </c>
      <c r="BA3414" s="8">
        <f>IF(BB3414&gt;0,0,AX3414*5%)</f>
        <v>0</v>
      </c>
      <c r="BB3414" s="8"/>
      <c r="BC3414" s="8">
        <f>+AX3414+AY3414+AZ3414+BA3414+BB3414</f>
        <v>0</v>
      </c>
      <c r="BD3414" s="8">
        <f>AX3414-AT3414</f>
        <v>0</v>
      </c>
      <c r="BE3414" s="2"/>
      <c r="BH3414" s="2"/>
    </row>
    <row r="3415" spans="1:60" ht="34" hidden="1" outlineLevel="2" x14ac:dyDescent="0.2">
      <c r="B3415" s="82">
        <v>93</v>
      </c>
      <c r="C3415" s="144" t="s">
        <v>147</v>
      </c>
      <c r="D3415" s="144"/>
      <c r="E3415" s="82" t="s">
        <v>104</v>
      </c>
      <c r="F3415" s="143">
        <v>10.17</v>
      </c>
      <c r="G3415" s="142">
        <f>+[2]THKL!F3435</f>
        <v>10.17</v>
      </c>
      <c r="H3415" s="132"/>
      <c r="I3415" s="132"/>
      <c r="J3415" s="132"/>
      <c r="K3415" s="156">
        <f>'[3]BDG (XD)'!$Y$386</f>
        <v>1333277.7777777775</v>
      </c>
      <c r="L3415" s="157">
        <f>'[3]BDG (XD)'!$Z$386</f>
        <v>463243.58250000002</v>
      </c>
      <c r="M3415" s="157">
        <f>SUM(K3415:L3415)</f>
        <v>1796521.3602777775</v>
      </c>
      <c r="N3415" s="83">
        <f>IF(V3415&lt;&gt;"VTC VHm",_xlfn.XLOOKUP(Z3415,$AC$4015:$AC$4035,$AD$4015:$AD$4035,0)*M3415,_xlfn.XLOOKUP(Z3415,$AC$4015:$AC$4035,$AD$4015:$AD$4035,0)*L3415)</f>
        <v>628782.47609722207</v>
      </c>
      <c r="O3415" s="83">
        <f>IF(V3415&lt;&gt;"VTC VHm",_xlfn.XLOOKUP(Z3415,$AC$4015:$AC$4035,$AE$4015:$AE$4035,0)*M3415,_xlfn.XLOOKUP(Z3415,$AC$4015:$AC$4035,$AE$4015:$AE$4035,0)*L3415)</f>
        <v>0</v>
      </c>
      <c r="P3415" s="83">
        <f>SUM(N3415:O3415)</f>
        <v>628782.47609722207</v>
      </c>
      <c r="Q3415" s="157">
        <f>M3415*G3415</f>
        <v>18270622.234024998</v>
      </c>
      <c r="R3415" s="157">
        <f>G3415*P3415</f>
        <v>6394717.7819087487</v>
      </c>
      <c r="S3415" s="83">
        <f>SUM(Q3415:R3415)</f>
        <v>24665340.015933745</v>
      </c>
      <c r="T3415" s="156" t="s">
        <v>50</v>
      </c>
      <c r="U3415" s="132"/>
      <c r="V3415" s="132"/>
      <c r="W3415" s="132"/>
      <c r="X3415" s="44" t="s">
        <v>33</v>
      </c>
      <c r="Y3415" s="44"/>
      <c r="Z3415" s="44" t="s">
        <v>19</v>
      </c>
      <c r="AA3415" s="44" t="s">
        <v>80</v>
      </c>
      <c r="AB3415" s="2">
        <v>1449664.2343633403</v>
      </c>
      <c r="AC3415" s="2">
        <v>14743085.26347517</v>
      </c>
      <c r="AD3415" s="2">
        <f>+M3415</f>
        <v>1796521.3602777775</v>
      </c>
      <c r="AE3415" s="2">
        <f>+AD3415*14%</f>
        <v>251512.99043888887</v>
      </c>
      <c r="AF3415" s="155">
        <f>+AD3415*35%</f>
        <v>628782.47609722207</v>
      </c>
      <c r="AG3415" s="2">
        <f>+AD3415*F3415</f>
        <v>18270622.234024998</v>
      </c>
      <c r="AH3415" s="2">
        <f>+AE3415*F3415</f>
        <v>2557887.1127634998</v>
      </c>
      <c r="AI3415" s="2">
        <f>+AF3415*F3415</f>
        <v>6394717.7819087487</v>
      </c>
      <c r="AJ3415" s="2">
        <f>SUM(AG3415:AI3415)</f>
        <v>27223227.128697246</v>
      </c>
      <c r="AK3415" s="2">
        <f>+AD3415*G3415</f>
        <v>18270622.234024998</v>
      </c>
      <c r="AL3415" s="2">
        <f>+AE3415*G3415</f>
        <v>2557887.1127634998</v>
      </c>
      <c r="AM3415" s="2">
        <f>+AF3415*G3415</f>
        <v>6394717.7819087487</v>
      </c>
      <c r="AN3415" s="155">
        <f>SUM(AK3415:AM3415)</f>
        <v>27223227.128697246</v>
      </c>
      <c r="AQ3415" s="145" t="s">
        <v>79</v>
      </c>
      <c r="AU3415" s="8">
        <f>+BH3415</f>
        <v>250000</v>
      </c>
      <c r="AV3415" s="8">
        <f>+L3415</f>
        <v>463243.58250000002</v>
      </c>
      <c r="AW3415" s="2">
        <f>+AU3415+AV3415</f>
        <v>713243.58250000002</v>
      </c>
      <c r="AX3415" s="8">
        <f>F3415*AW3415</f>
        <v>7253687.2340250006</v>
      </c>
      <c r="AY3415" s="8">
        <f>IF(AQ3415="CT",7%,5%)*AX3415</f>
        <v>362684.36170125008</v>
      </c>
      <c r="AZ3415" s="8">
        <f>AX3415*2%</f>
        <v>145073.74468050001</v>
      </c>
      <c r="BA3415" s="8">
        <f>IF(BB3415&gt;0,0,AX3415*5%)</f>
        <v>362684.36170125008</v>
      </c>
      <c r="BB3415" s="8"/>
      <c r="BC3415" s="8">
        <f>+AX3415+AY3415+AZ3415+BA3415+BB3415</f>
        <v>8124129.7021080004</v>
      </c>
      <c r="BD3415" s="8">
        <f>AX3415-AT3415</f>
        <v>7253687.2340250006</v>
      </c>
      <c r="BE3415" s="2"/>
      <c r="BH3415" s="2">
        <v>250000</v>
      </c>
    </row>
    <row r="3416" spans="1:60" ht="34" hidden="1" outlineLevel="2" x14ac:dyDescent="0.2">
      <c r="B3416" s="82">
        <v>94</v>
      </c>
      <c r="C3416" s="144" t="s">
        <v>337</v>
      </c>
      <c r="D3416" s="144"/>
      <c r="E3416" s="82" t="s">
        <v>104</v>
      </c>
      <c r="F3416" s="143">
        <v>25.9</v>
      </c>
      <c r="G3416" s="142">
        <f>+[2]THKL!F3436</f>
        <v>25.9</v>
      </c>
      <c r="H3416" s="132"/>
      <c r="I3416" s="132"/>
      <c r="J3416" s="132"/>
      <c r="K3416" s="156">
        <f>'[3]BDG (XD)'!$Y$387</f>
        <v>1470473.7777777775</v>
      </c>
      <c r="L3416" s="157">
        <f>'[3]BDG (XD)'!$Z$387</f>
        <v>431932.01549999998</v>
      </c>
      <c r="M3416" s="157">
        <f>SUM(K3416:L3416)</f>
        <v>1902405.7932777775</v>
      </c>
      <c r="N3416" s="83">
        <f>IF(V3416&lt;&gt;"VTC VHm",_xlfn.XLOOKUP(Z3416,$AC$4015:$AC$4035,$AD$4015:$AD$4035,0)*M3416,_xlfn.XLOOKUP(Z3416,$AC$4015:$AC$4035,$AD$4015:$AD$4035,0)*L3416)</f>
        <v>665842.02764722204</v>
      </c>
      <c r="O3416" s="83">
        <f>IF(V3416&lt;&gt;"VTC VHm",_xlfn.XLOOKUP(Z3416,$AC$4015:$AC$4035,$AE$4015:$AE$4035,0)*M3416,_xlfn.XLOOKUP(Z3416,$AC$4015:$AC$4035,$AE$4015:$AE$4035,0)*L3416)</f>
        <v>0</v>
      </c>
      <c r="P3416" s="83">
        <f>SUM(N3416:O3416)</f>
        <v>665842.02764722204</v>
      </c>
      <c r="Q3416" s="157">
        <f>M3416*G3416</f>
        <v>49272310.045894437</v>
      </c>
      <c r="R3416" s="157">
        <f>G3416*P3416</f>
        <v>17245308.516063049</v>
      </c>
      <c r="S3416" s="83">
        <f>SUM(Q3416:R3416)</f>
        <v>66517618.561957486</v>
      </c>
      <c r="T3416" s="156" t="s">
        <v>50</v>
      </c>
      <c r="U3416" s="132"/>
      <c r="V3416" s="132"/>
      <c r="W3416" s="132"/>
      <c r="X3416" s="44" t="s">
        <v>33</v>
      </c>
      <c r="Y3416" s="44"/>
      <c r="Z3416" s="44" t="s">
        <v>19</v>
      </c>
      <c r="AA3416" s="44" t="s">
        <v>80</v>
      </c>
      <c r="AB3416" s="2">
        <v>2018757.2114867491</v>
      </c>
      <c r="AC3416" s="2">
        <v>52285811.777506799</v>
      </c>
      <c r="AD3416" s="2">
        <f>+M3416</f>
        <v>1902405.7932777775</v>
      </c>
      <c r="AE3416" s="2">
        <f>+AD3416*14%</f>
        <v>266336.81105888885</v>
      </c>
      <c r="AF3416" s="155">
        <f>+AD3416*35%</f>
        <v>665842.02764722204</v>
      </c>
      <c r="AG3416" s="2">
        <f>+AD3416*F3416</f>
        <v>49272310.045894437</v>
      </c>
      <c r="AH3416" s="2">
        <f>+AE3416*F3416</f>
        <v>6898123.4064252209</v>
      </c>
      <c r="AI3416" s="2">
        <f>+AF3416*F3416</f>
        <v>17245308.516063049</v>
      </c>
      <c r="AJ3416" s="2">
        <f>SUM(AG3416:AI3416)</f>
        <v>73415741.968382716</v>
      </c>
      <c r="AK3416" s="2">
        <f>+AD3416*G3416</f>
        <v>49272310.045894437</v>
      </c>
      <c r="AL3416" s="2">
        <f>+AE3416*G3416</f>
        <v>6898123.4064252209</v>
      </c>
      <c r="AM3416" s="2">
        <f>+AF3416*G3416</f>
        <v>17245308.516063049</v>
      </c>
      <c r="AN3416" s="155">
        <f>SUM(AK3416:AM3416)</f>
        <v>73415741.968382716</v>
      </c>
      <c r="AQ3416" s="145" t="s">
        <v>79</v>
      </c>
      <c r="AU3416" s="8">
        <f>+BH3416</f>
        <v>250000</v>
      </c>
      <c r="AV3416" s="8">
        <f>+L3416</f>
        <v>431932.01549999998</v>
      </c>
      <c r="AW3416" s="2">
        <f>+AU3416+AV3416</f>
        <v>681932.01549999998</v>
      </c>
      <c r="AX3416" s="8">
        <f>F3416*AW3416</f>
        <v>17662039.201449998</v>
      </c>
      <c r="AY3416" s="8">
        <f>IF(AQ3416="CT",7%,5%)*AX3416</f>
        <v>883101.96007249993</v>
      </c>
      <c r="AZ3416" s="8">
        <f>AX3416*2%</f>
        <v>353240.78402899997</v>
      </c>
      <c r="BA3416" s="8">
        <f>IF(BB3416&gt;0,0,AX3416*5%)</f>
        <v>883101.96007249993</v>
      </c>
      <c r="BB3416" s="8"/>
      <c r="BC3416" s="8">
        <f>+AX3416+AY3416+AZ3416+BA3416+BB3416</f>
        <v>19781483.905623995</v>
      </c>
      <c r="BD3416" s="8">
        <f>AX3416-AT3416</f>
        <v>17662039.201449998</v>
      </c>
      <c r="BE3416" s="2"/>
      <c r="BH3416" s="2">
        <v>250000</v>
      </c>
    </row>
    <row r="3417" spans="1:60" ht="34" hidden="1" outlineLevel="2" x14ac:dyDescent="0.2">
      <c r="B3417" s="82">
        <v>95</v>
      </c>
      <c r="C3417" s="144" t="s">
        <v>336</v>
      </c>
      <c r="D3417" s="144"/>
      <c r="E3417" s="82" t="s">
        <v>104</v>
      </c>
      <c r="F3417" s="143">
        <v>96.71</v>
      </c>
      <c r="G3417" s="142">
        <f>+[2]THKL!F3437</f>
        <v>96.71</v>
      </c>
      <c r="H3417" s="132"/>
      <c r="I3417" s="132"/>
      <c r="J3417" s="132"/>
      <c r="K3417" s="156">
        <f>$K$3384</f>
        <v>1470473.7777777775</v>
      </c>
      <c r="L3417" s="157">
        <f>$L$3384</f>
        <v>431932.01549999998</v>
      </c>
      <c r="M3417" s="157">
        <f>SUM(K3417:L3417)</f>
        <v>1902405.7932777775</v>
      </c>
      <c r="N3417" s="83">
        <f>IF(V3417&lt;&gt;"VTC VHm",_xlfn.XLOOKUP(Z3417,$AC$4015:$AC$4035,$AD$4015:$AD$4035,0)*M3417,_xlfn.XLOOKUP(Z3417,$AC$4015:$AC$4035,$AD$4015:$AD$4035,0)*L3417)</f>
        <v>665842.02764722204</v>
      </c>
      <c r="O3417" s="83">
        <f>IF(V3417&lt;&gt;"VTC VHm",_xlfn.XLOOKUP(Z3417,$AC$4015:$AC$4035,$AE$4015:$AE$4035,0)*M3417,_xlfn.XLOOKUP(Z3417,$AC$4015:$AC$4035,$AE$4015:$AE$4035,0)*L3417)</f>
        <v>0</v>
      </c>
      <c r="P3417" s="83">
        <f>SUM(N3417:O3417)</f>
        <v>665842.02764722204</v>
      </c>
      <c r="Q3417" s="157">
        <f>M3417*G3417</f>
        <v>183981664.26789385</v>
      </c>
      <c r="R3417" s="157">
        <f>G3417*P3417</f>
        <v>64393582.493762843</v>
      </c>
      <c r="S3417" s="83">
        <f>SUM(Q3417:R3417)</f>
        <v>248375246.7616567</v>
      </c>
      <c r="T3417" s="156" t="s">
        <v>50</v>
      </c>
      <c r="U3417" s="132"/>
      <c r="V3417" s="132"/>
      <c r="W3417" s="132"/>
      <c r="X3417" s="44" t="s">
        <v>33</v>
      </c>
      <c r="Y3417" s="44"/>
      <c r="Z3417" s="44" t="s">
        <v>19</v>
      </c>
      <c r="AA3417" s="44" t="s">
        <v>80</v>
      </c>
      <c r="AB3417" s="2">
        <v>2018757.2114867491</v>
      </c>
      <c r="AC3417" s="2">
        <v>195234009.92288348</v>
      </c>
      <c r="AD3417" s="2">
        <f>+M3417</f>
        <v>1902405.7932777775</v>
      </c>
      <c r="AE3417" s="2">
        <f>+AD3417*14%</f>
        <v>266336.81105888885</v>
      </c>
      <c r="AF3417" s="155">
        <f>+AD3417*35%</f>
        <v>665842.02764722204</v>
      </c>
      <c r="AG3417" s="2">
        <f>+AD3417*F3417</f>
        <v>183981664.26789385</v>
      </c>
      <c r="AH3417" s="2">
        <f>+AE3417*F3417</f>
        <v>25757432.99750514</v>
      </c>
      <c r="AI3417" s="2">
        <f>+AF3417*F3417</f>
        <v>64393582.493762843</v>
      </c>
      <c r="AJ3417" s="2">
        <f>SUM(AG3417:AI3417)</f>
        <v>274132679.75916183</v>
      </c>
      <c r="AK3417" s="2">
        <f>+AD3417*G3417</f>
        <v>183981664.26789385</v>
      </c>
      <c r="AL3417" s="2">
        <f>+AE3417*G3417</f>
        <v>25757432.99750514</v>
      </c>
      <c r="AM3417" s="2">
        <f>+AF3417*G3417</f>
        <v>64393582.493762843</v>
      </c>
      <c r="AN3417" s="155">
        <f>SUM(AK3417:AM3417)</f>
        <v>274132679.75916183</v>
      </c>
      <c r="AQ3417" s="145" t="s">
        <v>79</v>
      </c>
      <c r="AU3417" s="8">
        <f>+BH3417</f>
        <v>250000</v>
      </c>
      <c r="AV3417" s="8">
        <f>+L3417</f>
        <v>431932.01549999998</v>
      </c>
      <c r="AW3417" s="2">
        <f>+AU3417+AV3417</f>
        <v>681932.01549999998</v>
      </c>
      <c r="AX3417" s="8">
        <f>F3417*AW3417</f>
        <v>65949645.219004996</v>
      </c>
      <c r="AY3417" s="8">
        <f>IF(AQ3417="CT",7%,5%)*AX3417</f>
        <v>3297482.2609502501</v>
      </c>
      <c r="AZ3417" s="8">
        <f>AX3417*2%</f>
        <v>1318992.9043800998</v>
      </c>
      <c r="BA3417" s="8">
        <f>IF(BB3417&gt;0,0,AX3417*5%)</f>
        <v>3297482.2609502501</v>
      </c>
      <c r="BB3417" s="8"/>
      <c r="BC3417" s="8">
        <f>+AX3417+AY3417+AZ3417+BA3417+BB3417</f>
        <v>73863602.645285591</v>
      </c>
      <c r="BD3417" s="8">
        <f>AX3417-AT3417</f>
        <v>65949645.219004996</v>
      </c>
      <c r="BE3417" s="2"/>
      <c r="BH3417" s="2">
        <v>250000</v>
      </c>
    </row>
    <row r="3418" spans="1:60" ht="17" hidden="1" outlineLevel="2" x14ac:dyDescent="0.2">
      <c r="B3418" s="82">
        <v>96</v>
      </c>
      <c r="C3418" s="144" t="s">
        <v>144</v>
      </c>
      <c r="D3418" s="144"/>
      <c r="E3418" s="82" t="s">
        <v>120</v>
      </c>
      <c r="F3418" s="143">
        <v>0.13</v>
      </c>
      <c r="G3418" s="142">
        <f>+[2]THKL!F3438</f>
        <v>0.13</v>
      </c>
      <c r="H3418" s="132"/>
      <c r="I3418" s="132"/>
      <c r="J3418" s="132"/>
      <c r="K3418" s="156">
        <f>'[3]BDG (XD)'!$Y$953*100</f>
        <v>6719465.1247063885</v>
      </c>
      <c r="L3418" s="157">
        <f>'[3]BDG (XD)'!$Z$953*100</f>
        <v>19817670.752746001</v>
      </c>
      <c r="M3418" s="157">
        <f>SUM(K3418:L3418)</f>
        <v>26537135.877452388</v>
      </c>
      <c r="N3418" s="83">
        <f>IF(V3418&lt;&gt;"VTC VHm",_xlfn.XLOOKUP(Z3418,$AC$4015:$AC$4035,$AD$4015:$AD$4035,0)*M3418,_xlfn.XLOOKUP(Z3418,$AC$4015:$AC$4035,$AD$4015:$AD$4035,0)*L3418)</f>
        <v>9287997.5571083352</v>
      </c>
      <c r="O3418" s="83">
        <f>IF(V3418&lt;&gt;"VTC VHm",_xlfn.XLOOKUP(Z3418,$AC$4015:$AC$4035,$AE$4015:$AE$4035,0)*M3418,_xlfn.XLOOKUP(Z3418,$AC$4015:$AC$4035,$AE$4015:$AE$4035,0)*L3418)</f>
        <v>0</v>
      </c>
      <c r="P3418" s="83">
        <f>SUM(N3418:O3418)</f>
        <v>9287997.5571083352</v>
      </c>
      <c r="Q3418" s="157">
        <f>M3418*G3418</f>
        <v>3449827.6640688106</v>
      </c>
      <c r="R3418" s="157">
        <f>G3418*P3418</f>
        <v>1207439.6824240836</v>
      </c>
      <c r="S3418" s="83">
        <f>SUM(Q3418:R3418)</f>
        <v>4657267.346492894</v>
      </c>
      <c r="T3418" s="156" t="s">
        <v>50</v>
      </c>
      <c r="U3418" s="132"/>
      <c r="V3418" s="132"/>
      <c r="W3418" s="132"/>
      <c r="X3418" s="44" t="s">
        <v>33</v>
      </c>
      <c r="Y3418" s="44"/>
      <c r="Z3418" s="44" t="s">
        <v>19</v>
      </c>
      <c r="AA3418" s="44" t="s">
        <v>80</v>
      </c>
      <c r="AB3418" s="2">
        <v>12546117.258711647</v>
      </c>
      <c r="AC3418" s="2">
        <v>1630995.2436325143</v>
      </c>
      <c r="AD3418" s="2">
        <f>+M3418</f>
        <v>26537135.877452388</v>
      </c>
      <c r="AE3418" s="2">
        <f>+AD3418*14%</f>
        <v>3715199.0228433348</v>
      </c>
      <c r="AF3418" s="155">
        <f>+AD3418*35%</f>
        <v>9287997.5571083352</v>
      </c>
      <c r="AG3418" s="2">
        <f>+AD3418*F3418</f>
        <v>3449827.6640688106</v>
      </c>
      <c r="AH3418" s="2">
        <f>+AE3418*F3418</f>
        <v>482975.87296963355</v>
      </c>
      <c r="AI3418" s="2">
        <f>+AF3418*F3418</f>
        <v>1207439.6824240836</v>
      </c>
      <c r="AJ3418" s="2">
        <f>SUM(AG3418:AI3418)</f>
        <v>5140243.2194625279</v>
      </c>
      <c r="AK3418" s="2">
        <f>+AD3418*G3418</f>
        <v>3449827.6640688106</v>
      </c>
      <c r="AL3418" s="2">
        <f>+AE3418*G3418</f>
        <v>482975.87296963355</v>
      </c>
      <c r="AM3418" s="2">
        <f>+AF3418*G3418</f>
        <v>1207439.6824240836</v>
      </c>
      <c r="AN3418" s="155">
        <f>SUM(AK3418:AM3418)</f>
        <v>5140243.2194625279</v>
      </c>
      <c r="AQ3418" s="145" t="s">
        <v>79</v>
      </c>
      <c r="AU3418" s="8"/>
      <c r="AV3418" s="8"/>
      <c r="AW3418" s="2">
        <f>'[2]BoQ HSYC-Trang'!$AT3418</f>
        <v>26537135.877452388</v>
      </c>
      <c r="AX3418" s="8">
        <f>F3418*AW3418</f>
        <v>3449827.6640688106</v>
      </c>
      <c r="AY3418" s="8">
        <f>IF(AQ3418="CT",7%,5%)*AX3418</f>
        <v>172491.38320344055</v>
      </c>
      <c r="AZ3418" s="8">
        <f>AX3418*2%</f>
        <v>68996.553281376211</v>
      </c>
      <c r="BA3418" s="8">
        <f>IF(BB3418&gt;0,0,AX3418*5%)</f>
        <v>172491.38320344055</v>
      </c>
      <c r="BB3418" s="8"/>
      <c r="BC3418" s="8">
        <f>+AX3418+AY3418+AZ3418+BA3418+BB3418</f>
        <v>3863806.9837570675</v>
      </c>
      <c r="BD3418" s="8">
        <f>AX3418-AT3418</f>
        <v>3449827.6640688106</v>
      </c>
      <c r="BE3418" s="2"/>
      <c r="BH3418" s="2"/>
    </row>
    <row r="3419" spans="1:60" ht="34" hidden="1" outlineLevel="2" x14ac:dyDescent="0.2">
      <c r="B3419" s="82">
        <v>97</v>
      </c>
      <c r="C3419" s="144" t="s">
        <v>137</v>
      </c>
      <c r="D3419" s="144"/>
      <c r="E3419" s="82" t="s">
        <v>91</v>
      </c>
      <c r="F3419" s="143">
        <v>10.42</v>
      </c>
      <c r="G3419" s="142">
        <f>+[2]THKL!F3439</f>
        <v>10.42</v>
      </c>
      <c r="H3419" s="132"/>
      <c r="I3419" s="132"/>
      <c r="J3419" s="132"/>
      <c r="K3419" s="156">
        <f>$L$4010*1000</f>
        <v>15266666.666666666</v>
      </c>
      <c r="L3419" s="157">
        <f>'[3]BDG (XD)'!$AA$963*1000</f>
        <v>7690671</v>
      </c>
      <c r="M3419" s="157">
        <f>SUM(K3419:L3419)</f>
        <v>22957337.666666664</v>
      </c>
      <c r="N3419" s="83">
        <f>IF(V3419&lt;&gt;"VTC VHm",_xlfn.XLOOKUP(Z3419,$AC$4015:$AC$4035,$AD$4015:$AD$4035,0)*M3419,_xlfn.XLOOKUP(Z3419,$AC$4015:$AC$4035,$AD$4015:$AD$4035,0)*L3419)</f>
        <v>8035068.1833333317</v>
      </c>
      <c r="O3419" s="83">
        <f>IF(V3419&lt;&gt;"VTC VHm",_xlfn.XLOOKUP(Z3419,$AC$4015:$AC$4035,$AE$4015:$AE$4035,0)*M3419,_xlfn.XLOOKUP(Z3419,$AC$4015:$AC$4035,$AE$4015:$AE$4035,0)*L3419)</f>
        <v>0</v>
      </c>
      <c r="P3419" s="83">
        <f>SUM(N3419:O3419)</f>
        <v>8035068.1833333317</v>
      </c>
      <c r="Q3419" s="157">
        <f>M3419*G3419</f>
        <v>239215458.48666665</v>
      </c>
      <c r="R3419" s="157">
        <f>G3419*P3419</f>
        <v>83725410.470333323</v>
      </c>
      <c r="S3419" s="83">
        <f>SUM(Q3419:R3419)</f>
        <v>322940868.95699996</v>
      </c>
      <c r="T3419" s="156" t="s">
        <v>50</v>
      </c>
      <c r="U3419" s="132"/>
      <c r="V3419" s="132"/>
      <c r="W3419" s="132"/>
      <c r="X3419" s="44" t="s">
        <v>33</v>
      </c>
      <c r="Y3419" s="44"/>
      <c r="Z3419" s="44" t="s">
        <v>19</v>
      </c>
      <c r="AA3419" s="44" t="s">
        <v>80</v>
      </c>
      <c r="AB3419" s="2">
        <v>21666727.153454684</v>
      </c>
      <c r="AC3419" s="2">
        <v>225767296.93899781</v>
      </c>
      <c r="AD3419" s="2">
        <f>+M3419</f>
        <v>22957337.666666664</v>
      </c>
      <c r="AE3419" s="2">
        <f>+AD3419*14%</f>
        <v>3214027.2733333334</v>
      </c>
      <c r="AF3419" s="155">
        <f>+AD3419*35%</f>
        <v>8035068.1833333317</v>
      </c>
      <c r="AG3419" s="2">
        <f>+AD3419*F3419</f>
        <v>239215458.48666665</v>
      </c>
      <c r="AH3419" s="2">
        <f>+AE3419*F3419</f>
        <v>33490164.188133333</v>
      </c>
      <c r="AI3419" s="2">
        <f>+AF3419*F3419</f>
        <v>83725410.470333323</v>
      </c>
      <c r="AJ3419" s="2">
        <f>SUM(AG3419:AI3419)</f>
        <v>356431033.14513332</v>
      </c>
      <c r="AK3419" s="2">
        <f>+AD3419*G3419</f>
        <v>239215458.48666665</v>
      </c>
      <c r="AL3419" s="2">
        <f>+AE3419*G3419</f>
        <v>33490164.188133333</v>
      </c>
      <c r="AM3419" s="2">
        <f>+AF3419*G3419</f>
        <v>83725410.470333323</v>
      </c>
      <c r="AN3419" s="155">
        <f>SUM(AK3419:AM3419)</f>
        <v>356431033.14513332</v>
      </c>
      <c r="AQ3419" s="145" t="s">
        <v>79</v>
      </c>
      <c r="AU3419" s="8"/>
      <c r="AV3419" s="8"/>
      <c r="AW3419" s="2">
        <f>'[2]BoQ HSYC-Trang'!$AT3419</f>
        <v>22957337.666666664</v>
      </c>
      <c r="AX3419" s="8">
        <f>F3419*AW3419</f>
        <v>239215458.48666665</v>
      </c>
      <c r="AY3419" s="8">
        <f>IF(AQ3419="CT",7%,5%)*AX3419</f>
        <v>11960772.924333334</v>
      </c>
      <c r="AZ3419" s="8">
        <f>AX3419*2%</f>
        <v>4784309.1697333334</v>
      </c>
      <c r="BA3419" s="8">
        <f>IF(BB3419&gt;0,0,AX3419*5%)</f>
        <v>11960772.924333334</v>
      </c>
      <c r="BB3419" s="8"/>
      <c r="BC3419" s="8">
        <f>+AX3419+AY3419+AZ3419+BA3419+BB3419</f>
        <v>267921313.50506666</v>
      </c>
      <c r="BD3419" s="8">
        <f>AX3419-AT3419</f>
        <v>239215458.48666665</v>
      </c>
      <c r="BE3419" s="2"/>
      <c r="BG3419" s="7">
        <f>+K3419*F3419</f>
        <v>159078666.66666666</v>
      </c>
      <c r="BH3419" s="2"/>
    </row>
    <row r="3420" spans="1:60" ht="17" hidden="1" outlineLevel="2" x14ac:dyDescent="0.2">
      <c r="B3420" s="181">
        <v>98</v>
      </c>
      <c r="C3420" s="182" t="s">
        <v>335</v>
      </c>
      <c r="D3420" s="182"/>
      <c r="E3420" s="181" t="s">
        <v>91</v>
      </c>
      <c r="F3420" s="180">
        <v>1.08</v>
      </c>
      <c r="G3420" s="179">
        <f>+[2]THKL!F3440</f>
        <v>1.08</v>
      </c>
      <c r="H3420" s="132"/>
      <c r="I3420" s="132"/>
      <c r="J3420" s="132"/>
      <c r="K3420" s="125" t="s">
        <v>89</v>
      </c>
      <c r="L3420" s="84">
        <f>'[3]BDG (XD)'!$AA$1377*1000</f>
        <v>42887272.727272697</v>
      </c>
      <c r="M3420" s="157">
        <f>SUM(K3420:L3420)</f>
        <v>42887272.727272697</v>
      </c>
      <c r="N3420" s="83">
        <f>IF(V3420&lt;&gt;"VTC VHm",_xlfn.XLOOKUP(Z3420,$AC$4015:$AC$4035,$AD$4015:$AD$4035,0)*M3420,_xlfn.XLOOKUP(Z3420,$AC$4015:$AC$4035,$AD$4015:$AD$4035,0)*L3420)</f>
        <v>15010545.454545442</v>
      </c>
      <c r="O3420" s="83">
        <f>IF(V3420&lt;&gt;"VTC VHm",_xlfn.XLOOKUP(Z3420,$AC$4015:$AC$4035,$AE$4015:$AE$4035,0)*M3420,_xlfn.XLOOKUP(Z3420,$AC$4015:$AC$4035,$AE$4015:$AE$4035,0)*L3420)</f>
        <v>0</v>
      </c>
      <c r="P3420" s="83">
        <f>SUM(N3420:O3420)</f>
        <v>15010545.454545442</v>
      </c>
      <c r="Q3420" s="157">
        <f>M3420*G3420</f>
        <v>46318254.545454517</v>
      </c>
      <c r="R3420" s="157">
        <f>G3420*P3420</f>
        <v>16211389.090909079</v>
      </c>
      <c r="S3420" s="83">
        <f>SUM(Q3420:R3420)</f>
        <v>62529643.636363596</v>
      </c>
      <c r="T3420" s="156" t="s">
        <v>50</v>
      </c>
      <c r="U3420" s="132"/>
      <c r="V3420" s="132"/>
      <c r="W3420" s="132"/>
      <c r="X3420" s="44" t="s">
        <v>33</v>
      </c>
      <c r="Y3420" s="44"/>
      <c r="Z3420" s="44" t="s">
        <v>19</v>
      </c>
      <c r="AA3420" s="44" t="s">
        <v>80</v>
      </c>
      <c r="AB3420" s="2">
        <v>32523045.922794566</v>
      </c>
      <c r="AC3420" s="2">
        <v>35124889.596618131</v>
      </c>
      <c r="AD3420" s="2">
        <f>+M3420</f>
        <v>42887272.727272697</v>
      </c>
      <c r="AE3420" s="2">
        <f>+AD3420*14%</f>
        <v>6004218.1818181779</v>
      </c>
      <c r="AF3420" s="155">
        <f>+AD3420*35%</f>
        <v>15010545.454545442</v>
      </c>
      <c r="AG3420" s="2">
        <f>+AD3420*F3420</f>
        <v>46318254.545454517</v>
      </c>
      <c r="AH3420" s="2">
        <f>+AE3420*F3420</f>
        <v>6484555.636363633</v>
      </c>
      <c r="AI3420" s="2">
        <f>+AF3420*F3420</f>
        <v>16211389.090909079</v>
      </c>
      <c r="AJ3420" s="2">
        <f>SUM(AG3420:AI3420)</f>
        <v>69014199.272727221</v>
      </c>
      <c r="AK3420" s="2">
        <f>+AD3420*G3420</f>
        <v>46318254.545454517</v>
      </c>
      <c r="AL3420" s="2">
        <f>+AE3420*G3420</f>
        <v>6484555.636363633</v>
      </c>
      <c r="AM3420" s="2">
        <f>+AF3420*G3420</f>
        <v>16211389.090909079</v>
      </c>
      <c r="AN3420" s="155">
        <f>SUM(AK3420:AM3420)</f>
        <v>69014199.272727221</v>
      </c>
      <c r="AQ3420" s="145" t="s">
        <v>79</v>
      </c>
      <c r="AU3420" s="8"/>
      <c r="AV3420" s="8"/>
      <c r="AW3420" s="2">
        <f>'[2]BoQ HSYC-Trang'!$AT3420</f>
        <v>42887272.727272697</v>
      </c>
      <c r="AX3420" s="8">
        <f>F3420*AW3420</f>
        <v>46318254.545454517</v>
      </c>
      <c r="AY3420" s="8">
        <f>IF(AQ3420="CT",7%,5%)*AX3420</f>
        <v>2315912.7272727261</v>
      </c>
      <c r="AZ3420" s="8">
        <f>AX3420*2%</f>
        <v>926365.09090909036</v>
      </c>
      <c r="BA3420" s="8">
        <f>IF(BB3420&gt;0,0,AX3420*5%)</f>
        <v>2315912.7272727261</v>
      </c>
      <c r="BB3420" s="8"/>
      <c r="BC3420" s="8">
        <f>+AX3420+AY3420+AZ3420+BA3420+BB3420</f>
        <v>51876445.090909064</v>
      </c>
      <c r="BD3420" s="8">
        <f>AX3420-AT3420</f>
        <v>46318254.545454517</v>
      </c>
      <c r="BE3420" s="2"/>
      <c r="BH3420" s="2"/>
    </row>
    <row r="3421" spans="1:60" ht="34" hidden="1" outlineLevel="2" x14ac:dyDescent="0.2">
      <c r="B3421" s="82">
        <v>99</v>
      </c>
      <c r="C3421" s="144" t="s">
        <v>156</v>
      </c>
      <c r="D3421" s="144"/>
      <c r="E3421" s="82" t="s">
        <v>91</v>
      </c>
      <c r="F3421" s="143">
        <v>1.08</v>
      </c>
      <c r="G3421" s="142">
        <f>+[2]THKL!F3441</f>
        <v>1.08</v>
      </c>
      <c r="H3421" s="132"/>
      <c r="I3421" s="132"/>
      <c r="J3421" s="132"/>
      <c r="K3421" s="48" t="s">
        <v>89</v>
      </c>
      <c r="L3421" s="47" t="s">
        <v>89</v>
      </c>
      <c r="M3421" s="47">
        <f>SUM(K3421:L3421)</f>
        <v>0</v>
      </c>
      <c r="N3421" s="83">
        <f>IF(V3421&lt;&gt;"VTC VHm",_xlfn.XLOOKUP(Z3421,$AC$4015:$AC$4035,$AD$4015:$AD$4035,0)*M3421,_xlfn.XLOOKUP(Z3421,$AC$4015:$AC$4035,$AD$4015:$AD$4035,0)*L3421)</f>
        <v>0</v>
      </c>
      <c r="O3421" s="83">
        <f>IF(V3421&lt;&gt;"VTC VHm",_xlfn.XLOOKUP(Z3421,$AC$4015:$AC$4035,$AE$4015:$AE$4035,0)*M3421,_xlfn.XLOOKUP(Z3421,$AC$4015:$AC$4035,$AE$4015:$AE$4035,0)*L3421)</f>
        <v>0</v>
      </c>
      <c r="P3421" s="83">
        <f>SUM(N3421:O3421)</f>
        <v>0</v>
      </c>
      <c r="Q3421" s="47">
        <f>M3421*G3421</f>
        <v>0</v>
      </c>
      <c r="R3421" s="47">
        <f>G3421*P3421</f>
        <v>0</v>
      </c>
      <c r="S3421" s="83">
        <f>SUM(Q3421:R3421)</f>
        <v>0</v>
      </c>
      <c r="T3421" s="48" t="s">
        <v>50</v>
      </c>
      <c r="U3421" s="132"/>
      <c r="V3421" s="82"/>
      <c r="W3421" s="132"/>
      <c r="X3421" s="44" t="s">
        <v>33</v>
      </c>
      <c r="Y3421" s="44"/>
      <c r="Z3421" s="44" t="s">
        <v>19</v>
      </c>
      <c r="AA3421" s="44" t="s">
        <v>80</v>
      </c>
      <c r="AB3421" s="2">
        <v>7732237.6947084395</v>
      </c>
      <c r="AC3421" s="2">
        <v>8350816.7102851151</v>
      </c>
      <c r="AD3421" s="2">
        <f>+M3421</f>
        <v>0</v>
      </c>
      <c r="AE3421" s="2">
        <f>+AD3421*14%</f>
        <v>0</v>
      </c>
      <c r="AF3421" s="2">
        <f>+AD3421*35%</f>
        <v>0</v>
      </c>
      <c r="AG3421" s="2">
        <f>+AD3421*F3421</f>
        <v>0</v>
      </c>
      <c r="AH3421" s="2">
        <f>+AE3421*F3421</f>
        <v>0</v>
      </c>
      <c r="AI3421" s="2">
        <f>+AF3421*F3421</f>
        <v>0</v>
      </c>
      <c r="AJ3421" s="2">
        <f>SUM(AG3421:AI3421)</f>
        <v>0</v>
      </c>
      <c r="AK3421" s="2">
        <f>+AD3421*G3421</f>
        <v>0</v>
      </c>
      <c r="AL3421" s="2">
        <f>+AE3421*G3421</f>
        <v>0</v>
      </c>
      <c r="AM3421" s="2">
        <f>+AF3421*G3421</f>
        <v>0</v>
      </c>
      <c r="AN3421" s="2">
        <f>SUM(AK3421:AM3421)</f>
        <v>0</v>
      </c>
      <c r="AQ3421" s="145" t="s">
        <v>79</v>
      </c>
      <c r="AU3421" s="8"/>
      <c r="AV3421" s="8"/>
      <c r="AW3421" s="2">
        <f>'[2]BoQ HSYC-Trang'!$AT3421</f>
        <v>0</v>
      </c>
      <c r="AX3421" s="8">
        <f>F3421*AW3421</f>
        <v>0</v>
      </c>
      <c r="AY3421" s="8">
        <f>IF(AQ3421="CT",7%,5%)*AX3421</f>
        <v>0</v>
      </c>
      <c r="AZ3421" s="8">
        <f>AX3421*2%</f>
        <v>0</v>
      </c>
      <c r="BA3421" s="8">
        <f>IF(BB3421&gt;0,0,AX3421*5%)</f>
        <v>0</v>
      </c>
      <c r="BB3421" s="8"/>
      <c r="BC3421" s="8">
        <f>+AX3421+AY3421+AZ3421+BA3421+BB3421</f>
        <v>0</v>
      </c>
      <c r="BD3421" s="8">
        <f>AX3421-AT3421</f>
        <v>0</v>
      </c>
      <c r="BE3421" s="2"/>
      <c r="BH3421" s="2"/>
    </row>
    <row r="3422" spans="1:60" s="92" customFormat="1" ht="17" hidden="1" outlineLevel="1" x14ac:dyDescent="0.2">
      <c r="B3422" s="163"/>
      <c r="C3422" s="164" t="s">
        <v>334</v>
      </c>
      <c r="D3422" s="164"/>
      <c r="E3422" s="163"/>
      <c r="F3422" s="162"/>
      <c r="G3422" s="149">
        <f>+[2]THKL!F3442</f>
        <v>0</v>
      </c>
      <c r="H3422" s="158"/>
      <c r="I3422" s="158"/>
      <c r="J3422" s="158"/>
      <c r="K3422" s="170"/>
      <c r="L3422" s="171"/>
      <c r="M3422" s="171"/>
      <c r="N3422" s="83">
        <f>IF(V3422&lt;&gt;"VTC VHm",_xlfn.XLOOKUP(Z3422,$AC$4015:$AC$4035,$AD$4015:$AD$4035,0)*M3422,_xlfn.XLOOKUP(Z3422,$AC$4015:$AC$4035,$AD$4015:$AD$4035,0)*L3422)</f>
        <v>0</v>
      </c>
      <c r="O3422" s="83">
        <f>IF(V3422&lt;&gt;"VTC VHm",_xlfn.XLOOKUP(Z3422,$AC$4015:$AC$4035,$AE$4015:$AE$4035,0)*M3422,_xlfn.XLOOKUP(Z3422,$AC$4015:$AC$4035,$AE$4015:$AE$4035,0)*L3422)</f>
        <v>0</v>
      </c>
      <c r="P3422" s="160"/>
      <c r="Q3422" s="171">
        <f>M3422*G3422</f>
        <v>0</v>
      </c>
      <c r="R3422" s="158">
        <f>N3422*G3422</f>
        <v>0</v>
      </c>
      <c r="S3422" s="160">
        <f>SUM(Q3422:R3422)</f>
        <v>0</v>
      </c>
      <c r="T3422" s="170"/>
      <c r="U3422" s="158"/>
      <c r="V3422" s="158"/>
      <c r="W3422" s="158"/>
      <c r="X3422" s="94"/>
      <c r="Y3422" s="94"/>
      <c r="Z3422" s="94" t="s">
        <v>19</v>
      </c>
      <c r="AA3422" s="44" t="s">
        <v>80</v>
      </c>
      <c r="AB3422" s="93">
        <v>0</v>
      </c>
      <c r="AC3422" s="93">
        <v>0</v>
      </c>
      <c r="AD3422" s="93">
        <f>+M3422</f>
        <v>0</v>
      </c>
      <c r="AE3422" s="93">
        <f>+AD3422*14%</f>
        <v>0</v>
      </c>
      <c r="AF3422" s="93">
        <f>+AD3422*35%</f>
        <v>0</v>
      </c>
      <c r="AG3422" s="93">
        <f>+AD3422*F3422</f>
        <v>0</v>
      </c>
      <c r="AH3422" s="93">
        <f>+AE3422*F3422</f>
        <v>0</v>
      </c>
      <c r="AI3422" s="93">
        <f>+AF3422*F3422</f>
        <v>0</v>
      </c>
      <c r="AJ3422" s="93">
        <f>SUM(AG3422:AI3422)</f>
        <v>0</v>
      </c>
      <c r="AK3422" s="93">
        <f>+AD3422*G3422</f>
        <v>0</v>
      </c>
      <c r="AL3422" s="93">
        <f>+AE3422*G3422</f>
        <v>0</v>
      </c>
      <c r="AM3422" s="93">
        <f>+AF3422*G3422</f>
        <v>0</v>
      </c>
      <c r="AN3422" s="93">
        <f>SUM(AK3422:AM3422)</f>
        <v>0</v>
      </c>
      <c r="AQ3422" s="145" t="s">
        <v>79</v>
      </c>
      <c r="AU3422" s="8"/>
      <c r="AV3422" s="8"/>
      <c r="AW3422" s="2">
        <f>'[2]BoQ HSYC-Trang'!$AT3422</f>
        <v>0</v>
      </c>
      <c r="AX3422" s="8">
        <f>F3422*AW3422</f>
        <v>0</v>
      </c>
      <c r="AY3422" s="8">
        <f>IF(AQ3422="CT",7%,5%)*AX3422</f>
        <v>0</v>
      </c>
      <c r="AZ3422" s="8">
        <f>AX3422*2%</f>
        <v>0</v>
      </c>
      <c r="BA3422" s="8">
        <f>IF(BB3422&gt;0,0,AX3422*5%)</f>
        <v>0</v>
      </c>
      <c r="BB3422" s="8"/>
      <c r="BC3422" s="8">
        <f>+AX3422+AY3422+AZ3422+BA3422+BB3422</f>
        <v>0</v>
      </c>
      <c r="BD3422" s="8">
        <f>AX3422-AT3422</f>
        <v>0</v>
      </c>
      <c r="BE3422" s="2"/>
      <c r="BH3422" s="2"/>
    </row>
    <row r="3423" spans="1:60" ht="17" hidden="1" outlineLevel="2" x14ac:dyDescent="0.2">
      <c r="A3423" s="1" t="s">
        <v>108</v>
      </c>
      <c r="B3423" s="82">
        <v>100</v>
      </c>
      <c r="C3423" s="144" t="s">
        <v>333</v>
      </c>
      <c r="D3423" s="144"/>
      <c r="E3423" s="82" t="s">
        <v>85</v>
      </c>
      <c r="F3423" s="143">
        <v>188</v>
      </c>
      <c r="G3423" s="142">
        <f>+[2]THKL!F3443</f>
        <v>188</v>
      </c>
      <c r="H3423" s="132"/>
      <c r="I3423" s="132"/>
      <c r="J3423" s="132"/>
      <c r="K3423" s="214">
        <v>2092800</v>
      </c>
      <c r="L3423" s="213">
        <v>240000</v>
      </c>
      <c r="M3423" s="157">
        <f>SUM(K3423:L3423)</f>
        <v>2332800</v>
      </c>
      <c r="N3423" s="83">
        <f>IF(V3423&lt;&gt;"VTC VHm",_xlfn.XLOOKUP(Z3423,$AC$4015:$AC$4035,$AD$4015:$AD$4035,0)*M3423,_xlfn.XLOOKUP(Z3423,$AC$4015:$AC$4035,$AD$4015:$AD$4035,0)*L3423)</f>
        <v>816480</v>
      </c>
      <c r="O3423" s="83">
        <f>IF(V3423&lt;&gt;"VTC VHm",_xlfn.XLOOKUP(Z3423,$AC$4015:$AC$4035,$AE$4015:$AE$4035,0)*M3423,_xlfn.XLOOKUP(Z3423,$AC$4015:$AC$4035,$AE$4015:$AE$4035,0)*L3423)</f>
        <v>0</v>
      </c>
      <c r="P3423" s="83">
        <f>SUM(N3423:O3423)</f>
        <v>816480</v>
      </c>
      <c r="Q3423" s="157">
        <f>M3423*G3423</f>
        <v>438566400</v>
      </c>
      <c r="R3423" s="157">
        <f>G3423*P3423</f>
        <v>153498240</v>
      </c>
      <c r="S3423" s="83">
        <f>SUM(Q3423:R3423)</f>
        <v>592064640</v>
      </c>
      <c r="T3423" s="165" t="s">
        <v>100</v>
      </c>
      <c r="U3423" s="132"/>
      <c r="V3423" s="132"/>
      <c r="W3423" s="132"/>
      <c r="X3423" s="44" t="s">
        <v>33</v>
      </c>
      <c r="Y3423" s="44"/>
      <c r="Z3423" s="44" t="s">
        <v>19</v>
      </c>
      <c r="AA3423" s="44" t="s">
        <v>80</v>
      </c>
      <c r="AB3423" s="2">
        <v>3050780.4249999998</v>
      </c>
      <c r="AC3423" s="2">
        <v>573546719.89999998</v>
      </c>
      <c r="AD3423" s="2">
        <f>+M3423</f>
        <v>2332800</v>
      </c>
      <c r="AE3423" s="2">
        <f>+AD3423*14%</f>
        <v>326592.00000000006</v>
      </c>
      <c r="AF3423" s="155">
        <f>+AD3423*35%</f>
        <v>816480</v>
      </c>
      <c r="AG3423" s="2">
        <f>+AD3423*F3423</f>
        <v>438566400</v>
      </c>
      <c r="AH3423" s="2">
        <f>+AE3423*F3423</f>
        <v>61399296.000000007</v>
      </c>
      <c r="AI3423" s="2">
        <f>+AF3423*F3423</f>
        <v>153498240</v>
      </c>
      <c r="AJ3423" s="2">
        <f>SUM(AG3423:AI3423)</f>
        <v>653463936</v>
      </c>
      <c r="AK3423" s="2">
        <f>+AD3423*G3423</f>
        <v>438566400</v>
      </c>
      <c r="AL3423" s="2">
        <f>+AE3423*G3423</f>
        <v>61399296.000000007</v>
      </c>
      <c r="AM3423" s="2">
        <f>+AF3423*G3423</f>
        <v>153498240</v>
      </c>
      <c r="AN3423" s="155">
        <f>SUM(AK3423:AM3423)</f>
        <v>653463936</v>
      </c>
      <c r="AQ3423" s="145" t="s">
        <v>79</v>
      </c>
      <c r="AU3423" s="8"/>
      <c r="AV3423" s="8"/>
      <c r="AW3423" s="2">
        <f>'[2]BoQ HSYC-Trang'!$AT3423</f>
        <v>2332800</v>
      </c>
      <c r="AX3423" s="8">
        <f>F3423*AW3423</f>
        <v>438566400</v>
      </c>
      <c r="AY3423" s="8">
        <f>IF(AQ3423="CT",7%,5%)*AX3423</f>
        <v>21928320</v>
      </c>
      <c r="AZ3423" s="8">
        <f>AX3423*2%</f>
        <v>8771328</v>
      </c>
      <c r="BA3423" s="8">
        <f>IF(BB3423&gt;0,0,AX3423*5%)</f>
        <v>21928320</v>
      </c>
      <c r="BB3423" s="8"/>
      <c r="BC3423" s="8">
        <f>+AX3423+AY3423+AZ3423+BA3423+BB3423</f>
        <v>491194368</v>
      </c>
      <c r="BD3423" s="8">
        <f>AX3423-AT3423</f>
        <v>438566400</v>
      </c>
      <c r="BE3423" s="2"/>
      <c r="BH3423" s="2"/>
    </row>
    <row r="3424" spans="1:60" ht="17" hidden="1" outlineLevel="2" x14ac:dyDescent="0.2">
      <c r="A3424" s="1" t="s">
        <v>108</v>
      </c>
      <c r="B3424" s="82">
        <v>101</v>
      </c>
      <c r="C3424" s="144" t="s">
        <v>332</v>
      </c>
      <c r="D3424" s="144"/>
      <c r="E3424" s="82" t="s">
        <v>85</v>
      </c>
      <c r="F3424" s="143">
        <v>66</v>
      </c>
      <c r="G3424" s="142">
        <f>+[2]THKL!F3444</f>
        <v>66</v>
      </c>
      <c r="H3424" s="132"/>
      <c r="I3424" s="132"/>
      <c r="J3424" s="132"/>
      <c r="K3424" s="214">
        <v>4020000</v>
      </c>
      <c r="L3424" s="213">
        <v>360000</v>
      </c>
      <c r="M3424" s="157">
        <f>SUM(K3424:L3424)</f>
        <v>4380000</v>
      </c>
      <c r="N3424" s="83">
        <f>IF(V3424&lt;&gt;"VTC VHm",_xlfn.XLOOKUP(Z3424,$AC$4015:$AC$4035,$AD$4015:$AD$4035,0)*M3424,_xlfn.XLOOKUP(Z3424,$AC$4015:$AC$4035,$AD$4015:$AD$4035,0)*L3424)</f>
        <v>1533000</v>
      </c>
      <c r="O3424" s="83">
        <f>IF(V3424&lt;&gt;"VTC VHm",_xlfn.XLOOKUP(Z3424,$AC$4015:$AC$4035,$AE$4015:$AE$4035,0)*M3424,_xlfn.XLOOKUP(Z3424,$AC$4015:$AC$4035,$AE$4015:$AE$4035,0)*L3424)</f>
        <v>0</v>
      </c>
      <c r="P3424" s="83">
        <f>SUM(N3424:O3424)</f>
        <v>1533000</v>
      </c>
      <c r="Q3424" s="157">
        <f>M3424*G3424</f>
        <v>289080000</v>
      </c>
      <c r="R3424" s="157">
        <f>G3424*P3424</f>
        <v>101178000</v>
      </c>
      <c r="S3424" s="83">
        <f>SUM(Q3424:R3424)</f>
        <v>390258000</v>
      </c>
      <c r="T3424" s="165" t="s">
        <v>100</v>
      </c>
      <c r="U3424" s="132"/>
      <c r="V3424" s="132"/>
      <c r="W3424" s="132"/>
      <c r="X3424" s="44" t="s">
        <v>33</v>
      </c>
      <c r="Y3424" s="44"/>
      <c r="Z3424" s="44" t="s">
        <v>19</v>
      </c>
      <c r="AA3424" s="44" t="s">
        <v>80</v>
      </c>
      <c r="AB3424" s="2">
        <v>3984692.8</v>
      </c>
      <c r="AC3424" s="2">
        <v>262989724.79999998</v>
      </c>
      <c r="AD3424" s="2">
        <f>+M3424</f>
        <v>4380000</v>
      </c>
      <c r="AE3424" s="2">
        <f>+AD3424*14%</f>
        <v>613200.00000000012</v>
      </c>
      <c r="AF3424" s="155">
        <f>+AD3424*35%</f>
        <v>1533000</v>
      </c>
      <c r="AG3424" s="2">
        <f>+AD3424*F3424</f>
        <v>289080000</v>
      </c>
      <c r="AH3424" s="2">
        <f>+AE3424*F3424</f>
        <v>40471200.000000007</v>
      </c>
      <c r="AI3424" s="2">
        <f>+AF3424*F3424</f>
        <v>101178000</v>
      </c>
      <c r="AJ3424" s="2">
        <f>SUM(AG3424:AI3424)</f>
        <v>430729200</v>
      </c>
      <c r="AK3424" s="2">
        <f>+AD3424*G3424</f>
        <v>289080000</v>
      </c>
      <c r="AL3424" s="2">
        <f>+AE3424*G3424</f>
        <v>40471200.000000007</v>
      </c>
      <c r="AM3424" s="2">
        <f>+AF3424*G3424</f>
        <v>101178000</v>
      </c>
      <c r="AN3424" s="155">
        <f>SUM(AK3424:AM3424)</f>
        <v>430729200</v>
      </c>
      <c r="AQ3424" s="145" t="s">
        <v>79</v>
      </c>
      <c r="AU3424" s="8"/>
      <c r="AV3424" s="8"/>
      <c r="AW3424" s="2">
        <f>'[2]BoQ HSYC-Trang'!$AT3424</f>
        <v>4380000</v>
      </c>
      <c r="AX3424" s="8">
        <f>F3424*AW3424</f>
        <v>289080000</v>
      </c>
      <c r="AY3424" s="8">
        <f>IF(AQ3424="CT",7%,5%)*AX3424</f>
        <v>14454000</v>
      </c>
      <c r="AZ3424" s="8">
        <f>AX3424*2%</f>
        <v>5781600</v>
      </c>
      <c r="BA3424" s="8">
        <f>IF(BB3424&gt;0,0,AX3424*5%)</f>
        <v>14454000</v>
      </c>
      <c r="BB3424" s="8"/>
      <c r="BC3424" s="8">
        <f>+AX3424+AY3424+AZ3424+BA3424+BB3424</f>
        <v>323769600</v>
      </c>
      <c r="BD3424" s="8">
        <f>AX3424-AT3424</f>
        <v>289080000</v>
      </c>
      <c r="BE3424" s="2"/>
      <c r="BH3424" s="2"/>
    </row>
    <row r="3425" spans="1:60" ht="34" hidden="1" outlineLevel="2" x14ac:dyDescent="0.2">
      <c r="A3425" s="1" t="s">
        <v>108</v>
      </c>
      <c r="B3425" s="82">
        <v>102</v>
      </c>
      <c r="C3425" s="144" t="s">
        <v>331</v>
      </c>
      <c r="D3425" s="144"/>
      <c r="E3425" s="82" t="s">
        <v>85</v>
      </c>
      <c r="F3425" s="143">
        <v>4</v>
      </c>
      <c r="G3425" s="142">
        <f>+[2]THKL!F3445</f>
        <v>4</v>
      </c>
      <c r="H3425" s="132"/>
      <c r="I3425" s="132"/>
      <c r="J3425" s="132"/>
      <c r="K3425" s="214">
        <v>3096000</v>
      </c>
      <c r="L3425" s="213">
        <v>360000</v>
      </c>
      <c r="M3425" s="157">
        <f>SUM(K3425:L3425)</f>
        <v>3456000</v>
      </c>
      <c r="N3425" s="83">
        <f>IF(V3425&lt;&gt;"VTC VHm",_xlfn.XLOOKUP(Z3425,$AC$4015:$AC$4035,$AD$4015:$AD$4035,0)*M3425,_xlfn.XLOOKUP(Z3425,$AC$4015:$AC$4035,$AD$4015:$AD$4035,0)*L3425)</f>
        <v>1209600</v>
      </c>
      <c r="O3425" s="83">
        <f>IF(V3425&lt;&gt;"VTC VHm",_xlfn.XLOOKUP(Z3425,$AC$4015:$AC$4035,$AE$4015:$AE$4035,0)*M3425,_xlfn.XLOOKUP(Z3425,$AC$4015:$AC$4035,$AE$4015:$AE$4035,0)*L3425)</f>
        <v>0</v>
      </c>
      <c r="P3425" s="83">
        <f>SUM(N3425:O3425)</f>
        <v>1209600</v>
      </c>
      <c r="Q3425" s="157">
        <f>M3425*G3425</f>
        <v>13824000</v>
      </c>
      <c r="R3425" s="157">
        <f>G3425*P3425</f>
        <v>4838400</v>
      </c>
      <c r="S3425" s="83">
        <f>SUM(Q3425:R3425)</f>
        <v>18662400</v>
      </c>
      <c r="T3425" s="165" t="s">
        <v>100</v>
      </c>
      <c r="U3425" s="132"/>
      <c r="V3425" s="132"/>
      <c r="W3425" s="132"/>
      <c r="X3425" s="44" t="s">
        <v>33</v>
      </c>
      <c r="Y3425" s="44"/>
      <c r="Z3425" s="44" t="s">
        <v>19</v>
      </c>
      <c r="AA3425" s="44" t="s">
        <v>80</v>
      </c>
      <c r="AB3425" s="2">
        <v>4109214.45</v>
      </c>
      <c r="AC3425" s="2">
        <v>16436857.800000001</v>
      </c>
      <c r="AD3425" s="2">
        <f>+M3425</f>
        <v>3456000</v>
      </c>
      <c r="AE3425" s="2">
        <f>+AD3425*14%</f>
        <v>483840.00000000006</v>
      </c>
      <c r="AF3425" s="155">
        <f>+AD3425*35%</f>
        <v>1209600</v>
      </c>
      <c r="AG3425" s="2">
        <f>+AD3425*F3425</f>
        <v>13824000</v>
      </c>
      <c r="AH3425" s="2">
        <f>+AE3425*F3425</f>
        <v>1935360.0000000002</v>
      </c>
      <c r="AI3425" s="2">
        <f>+AF3425*F3425</f>
        <v>4838400</v>
      </c>
      <c r="AJ3425" s="2">
        <f>SUM(AG3425:AI3425)</f>
        <v>20597760</v>
      </c>
      <c r="AK3425" s="2">
        <f>+AD3425*G3425</f>
        <v>13824000</v>
      </c>
      <c r="AL3425" s="2">
        <f>+AE3425*G3425</f>
        <v>1935360.0000000002</v>
      </c>
      <c r="AM3425" s="2">
        <f>+AF3425*G3425</f>
        <v>4838400</v>
      </c>
      <c r="AN3425" s="155">
        <f>SUM(AK3425:AM3425)</f>
        <v>20597760</v>
      </c>
      <c r="AQ3425" s="145" t="s">
        <v>79</v>
      </c>
      <c r="AU3425" s="8"/>
      <c r="AV3425" s="8"/>
      <c r="AW3425" s="2">
        <f>'[2]BoQ HSYC-Trang'!$AT3425</f>
        <v>3456000</v>
      </c>
      <c r="AX3425" s="8">
        <f>F3425*AW3425</f>
        <v>13824000</v>
      </c>
      <c r="AY3425" s="8">
        <f>IF(AQ3425="CT",7%,5%)*AX3425</f>
        <v>691200</v>
      </c>
      <c r="AZ3425" s="8">
        <f>AX3425*2%</f>
        <v>276480</v>
      </c>
      <c r="BA3425" s="8">
        <f>IF(BB3425&gt;0,0,AX3425*5%)</f>
        <v>691200</v>
      </c>
      <c r="BB3425" s="8"/>
      <c r="BC3425" s="8">
        <f>+AX3425+AY3425+AZ3425+BA3425+BB3425</f>
        <v>15482880</v>
      </c>
      <c r="BD3425" s="8">
        <f>AX3425-AT3425</f>
        <v>13824000</v>
      </c>
      <c r="BE3425" s="2"/>
      <c r="BH3425" s="2"/>
    </row>
    <row r="3426" spans="1:60" ht="51" hidden="1" outlineLevel="2" x14ac:dyDescent="0.2">
      <c r="B3426" s="82">
        <v>103</v>
      </c>
      <c r="C3426" s="144" t="s">
        <v>330</v>
      </c>
      <c r="D3426" s="144"/>
      <c r="E3426" s="82" t="s">
        <v>104</v>
      </c>
      <c r="F3426" s="143">
        <v>117.9</v>
      </c>
      <c r="G3426" s="142">
        <f>+[2]THKL!F3446</f>
        <v>117.9</v>
      </c>
      <c r="H3426" s="132"/>
      <c r="I3426" s="132"/>
      <c r="J3426" s="132"/>
      <c r="K3426" s="156">
        <f>$K$3295</f>
        <v>1470473.7777777775</v>
      </c>
      <c r="L3426" s="157">
        <f>$L$3295</f>
        <v>653099.26800000004</v>
      </c>
      <c r="M3426" s="157">
        <f>SUM(K3426:L3426)</f>
        <v>2123573.0457777777</v>
      </c>
      <c r="N3426" s="83">
        <f>IF(V3426&lt;&gt;"VTC VHm",_xlfn.XLOOKUP(Z3426,$AC$4015:$AC$4035,$AD$4015:$AD$4035,0)*M3426,_xlfn.XLOOKUP(Z3426,$AC$4015:$AC$4035,$AD$4015:$AD$4035,0)*L3426)</f>
        <v>743250.56602222216</v>
      </c>
      <c r="O3426" s="83">
        <f>IF(V3426&lt;&gt;"VTC VHm",_xlfn.XLOOKUP(Z3426,$AC$4015:$AC$4035,$AE$4015:$AE$4035,0)*M3426,_xlfn.XLOOKUP(Z3426,$AC$4015:$AC$4035,$AE$4015:$AE$4035,0)*L3426)</f>
        <v>0</v>
      </c>
      <c r="P3426" s="83">
        <f>SUM(N3426:O3426)</f>
        <v>743250.56602222216</v>
      </c>
      <c r="Q3426" s="157">
        <f>M3426*G3426</f>
        <v>250369262.09720001</v>
      </c>
      <c r="R3426" s="157">
        <f>G3426*P3426</f>
        <v>87629241.734019995</v>
      </c>
      <c r="S3426" s="83">
        <f>SUM(Q3426:R3426)</f>
        <v>337998503.83122003</v>
      </c>
      <c r="T3426" s="156" t="s">
        <v>50</v>
      </c>
      <c r="U3426" s="132"/>
      <c r="V3426" s="132"/>
      <c r="W3426" s="132"/>
      <c r="X3426" s="44" t="s">
        <v>33</v>
      </c>
      <c r="Y3426" s="44"/>
      <c r="Z3426" s="44" t="s">
        <v>19</v>
      </c>
      <c r="AA3426" s="44" t="s">
        <v>80</v>
      </c>
      <c r="AB3426" s="2">
        <v>2013254.1849396846</v>
      </c>
      <c r="AC3426" s="2">
        <v>237362668.40438882</v>
      </c>
      <c r="AD3426" s="2">
        <f>+M3426</f>
        <v>2123573.0457777777</v>
      </c>
      <c r="AE3426" s="2">
        <f>+AD3426*14%</f>
        <v>297300.22640888888</v>
      </c>
      <c r="AF3426" s="155">
        <f>+AD3426*35%</f>
        <v>743250.56602222216</v>
      </c>
      <c r="AG3426" s="2">
        <f>+AD3426*F3426</f>
        <v>250369262.09720001</v>
      </c>
      <c r="AH3426" s="2">
        <f>+AE3426*F3426</f>
        <v>35051696.693608001</v>
      </c>
      <c r="AI3426" s="2">
        <f>+AF3426*F3426</f>
        <v>87629241.734019995</v>
      </c>
      <c r="AJ3426" s="2">
        <f>SUM(AG3426:AI3426)</f>
        <v>373050200.52482802</v>
      </c>
      <c r="AK3426" s="2">
        <f>+AD3426*G3426</f>
        <v>250369262.09720001</v>
      </c>
      <c r="AL3426" s="2">
        <f>+AE3426*G3426</f>
        <v>35051696.693608001</v>
      </c>
      <c r="AM3426" s="2">
        <f>+AF3426*G3426</f>
        <v>87629241.734019995</v>
      </c>
      <c r="AN3426" s="155">
        <f>SUM(AK3426:AM3426)</f>
        <v>373050200.52482802</v>
      </c>
      <c r="AQ3426" s="145" t="s">
        <v>79</v>
      </c>
      <c r="AU3426" s="8">
        <f>+BH3426</f>
        <v>250000</v>
      </c>
      <c r="AV3426" s="8">
        <f>+L3426</f>
        <v>653099.26800000004</v>
      </c>
      <c r="AW3426" s="2">
        <f>+AU3426+AV3426</f>
        <v>903099.26800000004</v>
      </c>
      <c r="AX3426" s="8">
        <f>F3426*AW3426</f>
        <v>106475403.69720002</v>
      </c>
      <c r="AY3426" s="8">
        <f>IF(AQ3426="CT",7%,5%)*AX3426</f>
        <v>5323770.1848600013</v>
      </c>
      <c r="AZ3426" s="8">
        <f>AX3426*2%</f>
        <v>2129508.0739440005</v>
      </c>
      <c r="BA3426" s="8">
        <f>IF(BB3426&gt;0,0,AX3426*5%)</f>
        <v>5323770.1848600013</v>
      </c>
      <c r="BB3426" s="8"/>
      <c r="BC3426" s="8">
        <f>+AX3426+AY3426+AZ3426+BA3426+BB3426</f>
        <v>119252452.14086403</v>
      </c>
      <c r="BD3426" s="8">
        <f>AX3426-AT3426</f>
        <v>106475403.69720002</v>
      </c>
      <c r="BE3426" s="2"/>
      <c r="BH3426" s="2">
        <v>250000</v>
      </c>
    </row>
    <row r="3427" spans="1:60" ht="34" hidden="1" outlineLevel="2" x14ac:dyDescent="0.2">
      <c r="B3427" s="82">
        <v>104</v>
      </c>
      <c r="C3427" s="144" t="s">
        <v>280</v>
      </c>
      <c r="D3427" s="144"/>
      <c r="E3427" s="82" t="s">
        <v>120</v>
      </c>
      <c r="F3427" s="143">
        <v>6.2880000000000003</v>
      </c>
      <c r="G3427" s="142">
        <f>+[2]THKL!F3447</f>
        <v>6.2880000000000003</v>
      </c>
      <c r="H3427" s="132"/>
      <c r="I3427" s="132"/>
      <c r="J3427" s="132"/>
      <c r="K3427" s="156">
        <f>'[3]BDG (XD)'!$Y$953*100</f>
        <v>6719465.1247063885</v>
      </c>
      <c r="L3427" s="157">
        <f>'[3]BDG (XD)'!$Z$953*100</f>
        <v>19817670.752746001</v>
      </c>
      <c r="M3427" s="157">
        <f>SUM(K3427:L3427)</f>
        <v>26537135.877452388</v>
      </c>
      <c r="N3427" s="83">
        <f>IF(V3427&lt;&gt;"VTC VHm",_xlfn.XLOOKUP(Z3427,$AC$4015:$AC$4035,$AD$4015:$AD$4035,0)*M3427,_xlfn.XLOOKUP(Z3427,$AC$4015:$AC$4035,$AD$4015:$AD$4035,0)*L3427)</f>
        <v>9287997.5571083352</v>
      </c>
      <c r="O3427" s="83">
        <f>IF(V3427&lt;&gt;"VTC VHm",_xlfn.XLOOKUP(Z3427,$AC$4015:$AC$4035,$AE$4015:$AE$4035,0)*M3427,_xlfn.XLOOKUP(Z3427,$AC$4015:$AC$4035,$AE$4015:$AE$4035,0)*L3427)</f>
        <v>0</v>
      </c>
      <c r="P3427" s="83">
        <f>SUM(N3427:O3427)</f>
        <v>9287997.5571083352</v>
      </c>
      <c r="Q3427" s="157">
        <f>M3427*G3427</f>
        <v>166865510.39742061</v>
      </c>
      <c r="R3427" s="157">
        <f>G3427*P3427</f>
        <v>58402928.639097214</v>
      </c>
      <c r="S3427" s="83">
        <f>SUM(Q3427:R3427)</f>
        <v>225268439.03651783</v>
      </c>
      <c r="T3427" s="156" t="s">
        <v>50</v>
      </c>
      <c r="U3427" s="132"/>
      <c r="V3427" s="132"/>
      <c r="W3427" s="132"/>
      <c r="X3427" s="44" t="s">
        <v>33</v>
      </c>
      <c r="Y3427" s="44"/>
      <c r="Z3427" s="44" t="s">
        <v>19</v>
      </c>
      <c r="AA3427" s="44" t="s">
        <v>80</v>
      </c>
      <c r="AB3427" s="2">
        <v>9663081.0048683267</v>
      </c>
      <c r="AC3427" s="2">
        <v>60761453.358612038</v>
      </c>
      <c r="AD3427" s="2">
        <f>+M3427</f>
        <v>26537135.877452388</v>
      </c>
      <c r="AE3427" s="2">
        <f>+AD3427*14%</f>
        <v>3715199.0228433348</v>
      </c>
      <c r="AF3427" s="155">
        <f>+AD3427*35%</f>
        <v>9287997.5571083352</v>
      </c>
      <c r="AG3427" s="2">
        <f>+AD3427*F3427</f>
        <v>166865510.39742061</v>
      </c>
      <c r="AH3427" s="2">
        <f>+AE3427*F3427</f>
        <v>23361171.455638889</v>
      </c>
      <c r="AI3427" s="2">
        <f>+AF3427*F3427</f>
        <v>58402928.639097214</v>
      </c>
      <c r="AJ3427" s="2">
        <f>SUM(AG3427:AI3427)</f>
        <v>248629610.49215671</v>
      </c>
      <c r="AK3427" s="2">
        <f>+AD3427*G3427</f>
        <v>166865510.39742061</v>
      </c>
      <c r="AL3427" s="2">
        <f>+AE3427*G3427</f>
        <v>23361171.455638889</v>
      </c>
      <c r="AM3427" s="2">
        <f>+AF3427*G3427</f>
        <v>58402928.639097214</v>
      </c>
      <c r="AN3427" s="155">
        <f>SUM(AK3427:AM3427)</f>
        <v>248629610.49215671</v>
      </c>
      <c r="AQ3427" s="145" t="s">
        <v>79</v>
      </c>
      <c r="AU3427" s="8"/>
      <c r="AV3427" s="8"/>
      <c r="AW3427" s="2">
        <f>'[2]BoQ HSYC-Trang'!$AT3427</f>
        <v>26537135.877452388</v>
      </c>
      <c r="AX3427" s="8">
        <f>F3427*AW3427</f>
        <v>166865510.39742061</v>
      </c>
      <c r="AY3427" s="8">
        <f>IF(AQ3427="CT",7%,5%)*AX3427</f>
        <v>8343275.5198710309</v>
      </c>
      <c r="AZ3427" s="8">
        <f>AX3427*2%</f>
        <v>3337310.2079484123</v>
      </c>
      <c r="BA3427" s="8">
        <f>IF(BB3427&gt;0,0,AX3427*5%)</f>
        <v>8343275.5198710309</v>
      </c>
      <c r="BB3427" s="8"/>
      <c r="BC3427" s="8">
        <f>+AX3427+AY3427+AZ3427+BA3427+BB3427</f>
        <v>186889371.64511108</v>
      </c>
      <c r="BD3427" s="8">
        <f>AX3427-AT3427</f>
        <v>166865510.39742061</v>
      </c>
      <c r="BE3427" s="2"/>
      <c r="BH3427" s="2"/>
    </row>
    <row r="3428" spans="1:60" ht="51" hidden="1" outlineLevel="2" x14ac:dyDescent="0.2">
      <c r="B3428" s="181">
        <v>105</v>
      </c>
      <c r="C3428" s="182" t="s">
        <v>329</v>
      </c>
      <c r="D3428" s="182"/>
      <c r="E3428" s="181" t="s">
        <v>91</v>
      </c>
      <c r="F3428" s="180">
        <v>8.6460000000000008</v>
      </c>
      <c r="G3428" s="179">
        <f>+[2]THKL!F3448</f>
        <v>8.6460000000000008</v>
      </c>
      <c r="H3428" s="132"/>
      <c r="I3428" s="132"/>
      <c r="J3428" s="132"/>
      <c r="K3428" s="125">
        <f>$L$4010*1000</f>
        <v>15266666.666666666</v>
      </c>
      <c r="L3428" s="84">
        <f>'[3]BDG (XD)'!$AA$963*1000</f>
        <v>7690671</v>
      </c>
      <c r="M3428" s="84">
        <f>SUM(K3428:L3428)</f>
        <v>22957337.666666664</v>
      </c>
      <c r="N3428" s="83">
        <f>IF(V3428&lt;&gt;"VTC VHm",_xlfn.XLOOKUP(Z3428,$AC$4015:$AC$4035,$AD$4015:$AD$4035,0)*M3428,_xlfn.XLOOKUP(Z3428,$AC$4015:$AC$4035,$AD$4015:$AD$4035,0)*L3428)</f>
        <v>8035068.1833333317</v>
      </c>
      <c r="O3428" s="83">
        <f>IF(V3428&lt;&gt;"VTC VHm",_xlfn.XLOOKUP(Z3428,$AC$4015:$AC$4035,$AE$4015:$AE$4035,0)*M3428,_xlfn.XLOOKUP(Z3428,$AC$4015:$AC$4035,$AE$4015:$AE$4035,0)*L3428)</f>
        <v>0</v>
      </c>
      <c r="P3428" s="105">
        <f>SUM(N3428:O3428)</f>
        <v>8035068.1833333317</v>
      </c>
      <c r="Q3428" s="84">
        <f>M3428*G3428</f>
        <v>198489141.46599999</v>
      </c>
      <c r="R3428" s="84">
        <f>G3428*P3428</f>
        <v>69471199.513099998</v>
      </c>
      <c r="S3428" s="105">
        <f>SUM(Q3428:R3428)</f>
        <v>267960340.97909999</v>
      </c>
      <c r="T3428" s="125" t="s">
        <v>50</v>
      </c>
      <c r="U3428" s="132"/>
      <c r="V3428" s="132"/>
      <c r="W3428" s="132"/>
      <c r="X3428" s="44" t="s">
        <v>33</v>
      </c>
      <c r="Y3428" s="44"/>
      <c r="Z3428" s="44" t="s">
        <v>19</v>
      </c>
      <c r="AA3428" s="44" t="s">
        <v>80</v>
      </c>
      <c r="AB3428" s="2">
        <v>24651564.498838201</v>
      </c>
      <c r="AC3428" s="2">
        <v>213137426.65695509</v>
      </c>
      <c r="AD3428" s="2">
        <f>+M3428</f>
        <v>22957337.666666664</v>
      </c>
      <c r="AE3428" s="2">
        <f>+AD3428*14%</f>
        <v>3214027.2733333334</v>
      </c>
      <c r="AF3428" s="155">
        <f>+AD3428*35%</f>
        <v>8035068.1833333317</v>
      </c>
      <c r="AG3428" s="2">
        <f>+AD3428*F3428</f>
        <v>198489141.46599999</v>
      </c>
      <c r="AH3428" s="2">
        <f>+AE3428*F3428</f>
        <v>27788479.805240005</v>
      </c>
      <c r="AI3428" s="2">
        <f>+AF3428*F3428</f>
        <v>69471199.513099998</v>
      </c>
      <c r="AJ3428" s="2">
        <f>SUM(AG3428:AI3428)</f>
        <v>295748820.78434002</v>
      </c>
      <c r="AK3428" s="2">
        <f>+AD3428*G3428</f>
        <v>198489141.46599999</v>
      </c>
      <c r="AL3428" s="2">
        <f>+AE3428*G3428</f>
        <v>27788479.805240005</v>
      </c>
      <c r="AM3428" s="2">
        <f>+AF3428*G3428</f>
        <v>69471199.513099998</v>
      </c>
      <c r="AN3428" s="155">
        <f>SUM(AK3428:AM3428)</f>
        <v>295748820.78434002</v>
      </c>
      <c r="AQ3428" s="145" t="s">
        <v>79</v>
      </c>
      <c r="AU3428" s="8"/>
      <c r="AV3428" s="8"/>
      <c r="AW3428" s="2">
        <f>'[2]BoQ HSYC-Trang'!$AT3428</f>
        <v>22957337.666666664</v>
      </c>
      <c r="AX3428" s="8">
        <f>F3428*AW3428</f>
        <v>198489141.46599999</v>
      </c>
      <c r="AY3428" s="8">
        <f>IF(AQ3428="CT",7%,5%)*AX3428</f>
        <v>9924457.0733000003</v>
      </c>
      <c r="AZ3428" s="8">
        <f>AX3428*2%</f>
        <v>3969782.82932</v>
      </c>
      <c r="BA3428" s="8">
        <f>IF(BB3428&gt;0,0,AX3428*5%)</f>
        <v>9924457.0733000003</v>
      </c>
      <c r="BB3428" s="8"/>
      <c r="BC3428" s="8">
        <f>+AX3428+AY3428+AZ3428+BA3428+BB3428</f>
        <v>222307838.44192001</v>
      </c>
      <c r="BD3428" s="8">
        <f>AX3428-AT3428</f>
        <v>198489141.46599999</v>
      </c>
      <c r="BE3428" s="2"/>
      <c r="BG3428" s="7">
        <f>+K3428*F3428</f>
        <v>131995600</v>
      </c>
      <c r="BH3428" s="2"/>
    </row>
    <row r="3429" spans="1:60" ht="17" hidden="1" outlineLevel="2" x14ac:dyDescent="0.2">
      <c r="B3429" s="82">
        <v>106</v>
      </c>
      <c r="C3429" s="144" t="s">
        <v>328</v>
      </c>
      <c r="D3429" s="144"/>
      <c r="E3429" s="82" t="s">
        <v>278</v>
      </c>
      <c r="F3429" s="143">
        <v>1310</v>
      </c>
      <c r="G3429" s="142">
        <f>+[2]THKL!F3449</f>
        <v>1310</v>
      </c>
      <c r="H3429" s="176"/>
      <c r="I3429" s="176"/>
      <c r="J3429" s="176"/>
      <c r="K3429" s="156" t="s">
        <v>89</v>
      </c>
      <c r="L3429" s="213">
        <v>214000</v>
      </c>
      <c r="M3429" s="157">
        <f>SUM(K3429:L3429)</f>
        <v>214000</v>
      </c>
      <c r="N3429" s="83">
        <f>IF(V3429&lt;&gt;"VTC VHm",_xlfn.XLOOKUP(Z3429,$AC$4015:$AC$4035,$AD$4015:$AD$4035,0)*M3429,_xlfn.XLOOKUP(Z3429,$AC$4015:$AC$4035,$AD$4015:$AD$4035,0)*L3429)</f>
        <v>74900</v>
      </c>
      <c r="O3429" s="83">
        <f>IF(V3429&lt;&gt;"VTC VHm",_xlfn.XLOOKUP(Z3429,$AC$4015:$AC$4035,$AE$4015:$AE$4035,0)*M3429,_xlfn.XLOOKUP(Z3429,$AC$4015:$AC$4035,$AE$4015:$AE$4035,0)*L3429)</f>
        <v>0</v>
      </c>
      <c r="P3429" s="83">
        <f>SUM(N3429:O3429)</f>
        <v>74900</v>
      </c>
      <c r="Q3429" s="157">
        <f>M3429*G3429</f>
        <v>280340000</v>
      </c>
      <c r="R3429" s="157">
        <f>G3429*P3429</f>
        <v>98119000</v>
      </c>
      <c r="S3429" s="83">
        <f>SUM(Q3429:R3429)</f>
        <v>378459000</v>
      </c>
      <c r="T3429" s="165" t="s">
        <v>100</v>
      </c>
      <c r="U3429" s="176"/>
      <c r="V3429" s="176"/>
      <c r="W3429" s="176"/>
      <c r="X3429" s="44" t="s">
        <v>33</v>
      </c>
      <c r="Y3429" s="44"/>
      <c r="Z3429" s="44" t="s">
        <v>19</v>
      </c>
      <c r="AA3429" s="44" t="s">
        <v>80</v>
      </c>
      <c r="AB3429" s="2">
        <v>15140.378227128</v>
      </c>
      <c r="AC3429" s="2">
        <v>19833895.47753768</v>
      </c>
      <c r="AD3429" s="2">
        <f>+M3429</f>
        <v>214000</v>
      </c>
      <c r="AE3429" s="2">
        <f>+AD3429*14%</f>
        <v>29960.000000000004</v>
      </c>
      <c r="AF3429" s="155">
        <f>+AD3429*35%</f>
        <v>74900</v>
      </c>
      <c r="AG3429" s="2">
        <f>+AD3429*F3429</f>
        <v>280340000</v>
      </c>
      <c r="AH3429" s="2">
        <f>+AE3429*F3429</f>
        <v>39247600.000000007</v>
      </c>
      <c r="AI3429" s="2">
        <f>+AF3429*F3429</f>
        <v>98119000</v>
      </c>
      <c r="AJ3429" s="2">
        <f>SUM(AG3429:AI3429)</f>
        <v>417706600</v>
      </c>
      <c r="AK3429" s="2">
        <f>+AD3429*G3429</f>
        <v>280340000</v>
      </c>
      <c r="AL3429" s="2">
        <f>+AE3429*G3429</f>
        <v>39247600.000000007</v>
      </c>
      <c r="AM3429" s="2">
        <f>+AF3429*G3429</f>
        <v>98119000</v>
      </c>
      <c r="AN3429" s="155">
        <f>SUM(AK3429:AM3429)</f>
        <v>417706600</v>
      </c>
      <c r="AQ3429" s="145" t="s">
        <v>79</v>
      </c>
      <c r="AU3429" s="8"/>
      <c r="AV3429" s="8"/>
      <c r="AW3429" s="2">
        <f>'[2]BoQ HSYC-Trang'!$AT3429</f>
        <v>214000</v>
      </c>
      <c r="AX3429" s="8">
        <f>F3429*AW3429</f>
        <v>280340000</v>
      </c>
      <c r="AY3429" s="8">
        <f>IF(AQ3429="CT",7%,5%)*AX3429</f>
        <v>14017000</v>
      </c>
      <c r="AZ3429" s="8">
        <f>AX3429*2%</f>
        <v>5606800</v>
      </c>
      <c r="BA3429" s="8">
        <f>IF(BB3429&gt;0,0,AX3429*5%)</f>
        <v>14017000</v>
      </c>
      <c r="BB3429" s="8"/>
      <c r="BC3429" s="8">
        <f>+AX3429+AY3429+AZ3429+BA3429+BB3429</f>
        <v>313980800</v>
      </c>
      <c r="BD3429" s="8">
        <f>AX3429-AT3429</f>
        <v>280340000</v>
      </c>
      <c r="BE3429" s="2"/>
      <c r="BH3429" s="2"/>
    </row>
    <row r="3430" spans="1:60" ht="34" hidden="1" outlineLevel="2" x14ac:dyDescent="0.2">
      <c r="B3430" s="82">
        <v>107</v>
      </c>
      <c r="C3430" s="144" t="s">
        <v>198</v>
      </c>
      <c r="D3430" s="144"/>
      <c r="E3430" s="82" t="s">
        <v>148</v>
      </c>
      <c r="F3430" s="143">
        <v>53.339799999999997</v>
      </c>
      <c r="G3430" s="142">
        <f>+[2]THKL!F3450</f>
        <v>53.339799999999997</v>
      </c>
      <c r="H3430" s="132"/>
      <c r="I3430" s="132"/>
      <c r="J3430" s="132"/>
      <c r="K3430" s="156"/>
      <c r="L3430" s="157">
        <f>$L$19</f>
        <v>4358677.8</v>
      </c>
      <c r="M3430" s="157">
        <f>SUM(K3430:L3430)</f>
        <v>4358677.8</v>
      </c>
      <c r="N3430" s="83">
        <f>IF(V3430&lt;&gt;"VTC VHm",_xlfn.XLOOKUP(Z3430,$AC$4015:$AC$4035,$AD$4015:$AD$4035,0)*M3430,_xlfn.XLOOKUP(Z3430,$AC$4015:$AC$4035,$AD$4015:$AD$4035,0)*L3430)</f>
        <v>1525537.2299999997</v>
      </c>
      <c r="O3430" s="83">
        <f>IF(V3430&lt;&gt;"VTC VHm",_xlfn.XLOOKUP(Z3430,$AC$4015:$AC$4035,$AE$4015:$AE$4035,0)*M3430,_xlfn.XLOOKUP(Z3430,$AC$4015:$AC$4035,$AE$4015:$AE$4035,0)*L3430)</f>
        <v>0</v>
      </c>
      <c r="P3430" s="83">
        <f>SUM(N3430:O3430)</f>
        <v>1525537.2299999997</v>
      </c>
      <c r="Q3430" s="157">
        <f>M3430*G3430</f>
        <v>232491002.11643997</v>
      </c>
      <c r="R3430" s="157">
        <f>G3430*P3430</f>
        <v>81371850.740753978</v>
      </c>
      <c r="S3430" s="83">
        <f>SUM(Q3430:R3430)</f>
        <v>313862852.85719395</v>
      </c>
      <c r="T3430" s="156" t="s">
        <v>50</v>
      </c>
      <c r="U3430" s="132"/>
      <c r="V3430" s="132"/>
      <c r="W3430" s="132"/>
      <c r="X3430" s="44" t="s">
        <v>33</v>
      </c>
      <c r="Y3430" s="44"/>
      <c r="Z3430" s="44" t="s">
        <v>19</v>
      </c>
      <c r="AA3430" s="44" t="s">
        <v>80</v>
      </c>
      <c r="AB3430" s="2">
        <v>2513928.5256727454</v>
      </c>
      <c r="AC3430" s="2">
        <v>134092444.77367909</v>
      </c>
      <c r="AD3430" s="2">
        <f>+M3430</f>
        <v>4358677.8</v>
      </c>
      <c r="AE3430" s="2">
        <f>+AD3430*14%</f>
        <v>610214.89199999999</v>
      </c>
      <c r="AF3430" s="155">
        <f>+AD3430*35%</f>
        <v>1525537.2299999997</v>
      </c>
      <c r="AG3430" s="2">
        <f>+AD3430*F3430</f>
        <v>232491002.11643997</v>
      </c>
      <c r="AH3430" s="2">
        <f>+AE3430*F3430</f>
        <v>32548740.296301596</v>
      </c>
      <c r="AI3430" s="2">
        <f>+AF3430*F3430</f>
        <v>81371850.740753978</v>
      </c>
      <c r="AJ3430" s="2">
        <f>SUM(AG3430:AI3430)</f>
        <v>346411593.15349555</v>
      </c>
      <c r="AK3430" s="2">
        <f>+AD3430*G3430</f>
        <v>232491002.11643997</v>
      </c>
      <c r="AL3430" s="2">
        <f>+AE3430*G3430</f>
        <v>32548740.296301596</v>
      </c>
      <c r="AM3430" s="2">
        <f>+AF3430*G3430</f>
        <v>81371850.740753978</v>
      </c>
      <c r="AN3430" s="155">
        <f>SUM(AK3430:AM3430)</f>
        <v>346411593.15349555</v>
      </c>
      <c r="AQ3430" s="145" t="s">
        <v>79</v>
      </c>
      <c r="AU3430" s="8"/>
      <c r="AV3430" s="8"/>
      <c r="AW3430" s="2">
        <f>'[2]BoQ HSYC-Trang'!$AT3430</f>
        <v>4358677.8</v>
      </c>
      <c r="AX3430" s="8">
        <f>F3430*AW3430</f>
        <v>232491002.11643997</v>
      </c>
      <c r="AY3430" s="8">
        <f>IF(AQ3430="CT",7%,5%)*AX3430</f>
        <v>11624550.105821999</v>
      </c>
      <c r="AZ3430" s="8">
        <f>AX3430*2%</f>
        <v>4649820.0423287991</v>
      </c>
      <c r="BA3430" s="8">
        <f>IF(BB3430&gt;0,0,AX3430*5%)</f>
        <v>11624550.105821999</v>
      </c>
      <c r="BB3430" s="8"/>
      <c r="BC3430" s="8">
        <f>+AX3430+AY3430+AZ3430+BA3430+BB3430</f>
        <v>260389922.37041277</v>
      </c>
      <c r="BD3430" s="8">
        <f>AX3430-AT3430</f>
        <v>232491002.11643997</v>
      </c>
      <c r="BE3430" s="2"/>
      <c r="BH3430" s="2"/>
    </row>
    <row r="3431" spans="1:60" ht="34" hidden="1" outlineLevel="2" x14ac:dyDescent="0.2">
      <c r="B3431" s="82">
        <v>108</v>
      </c>
      <c r="C3431" s="144" t="s">
        <v>212</v>
      </c>
      <c r="D3431" s="144"/>
      <c r="E3431" s="82" t="s">
        <v>104</v>
      </c>
      <c r="F3431" s="143">
        <v>592.66399999999999</v>
      </c>
      <c r="G3431" s="142">
        <f>+[2]THKL!F3451</f>
        <v>592.66399999999999</v>
      </c>
      <c r="H3431" s="132"/>
      <c r="I3431" s="132"/>
      <c r="J3431" s="132"/>
      <c r="K3431" s="156"/>
      <c r="L3431" s="157">
        <f>$L$21</f>
        <v>251876.31</v>
      </c>
      <c r="M3431" s="157">
        <f>SUM(K3431:L3431)</f>
        <v>251876.31</v>
      </c>
      <c r="N3431" s="83">
        <f>IF(V3431&lt;&gt;"VTC VHm",_xlfn.XLOOKUP(Z3431,$AC$4015:$AC$4035,$AD$4015:$AD$4035,0)*M3431,_xlfn.XLOOKUP(Z3431,$AC$4015:$AC$4035,$AD$4015:$AD$4035,0)*L3431)</f>
        <v>88156.708499999993</v>
      </c>
      <c r="O3431" s="83">
        <f>IF(V3431&lt;&gt;"VTC VHm",_xlfn.XLOOKUP(Z3431,$AC$4015:$AC$4035,$AE$4015:$AE$4035,0)*M3431,_xlfn.XLOOKUP(Z3431,$AC$4015:$AC$4035,$AE$4015:$AE$4035,0)*L3431)</f>
        <v>0</v>
      </c>
      <c r="P3431" s="83">
        <f>SUM(N3431:O3431)</f>
        <v>88156.708499999993</v>
      </c>
      <c r="Q3431" s="157">
        <f>M3431*G3431</f>
        <v>149278021.38984001</v>
      </c>
      <c r="R3431" s="157">
        <f>G3431*P3431</f>
        <v>52247307.486443996</v>
      </c>
      <c r="S3431" s="83">
        <f>SUM(Q3431:R3431)</f>
        <v>201525328.876284</v>
      </c>
      <c r="T3431" s="156" t="s">
        <v>50</v>
      </c>
      <c r="U3431" s="132"/>
      <c r="V3431" s="132"/>
      <c r="W3431" s="132"/>
      <c r="X3431" s="44" t="s">
        <v>33</v>
      </c>
      <c r="Y3431" s="44"/>
      <c r="Z3431" s="44" t="s">
        <v>19</v>
      </c>
      <c r="AA3431" s="44" t="s">
        <v>80</v>
      </c>
      <c r="AB3431" s="2">
        <v>230635.88708874999</v>
      </c>
      <c r="AC3431" s="2">
        <v>136689587.38556692</v>
      </c>
      <c r="AD3431" s="2">
        <f>+M3431</f>
        <v>251876.31</v>
      </c>
      <c r="AE3431" s="2">
        <f>+AD3431*14%</f>
        <v>35262.683400000002</v>
      </c>
      <c r="AF3431" s="155">
        <f>+AD3431*35%</f>
        <v>88156.708499999993</v>
      </c>
      <c r="AG3431" s="2">
        <f>+AD3431*F3431</f>
        <v>149278021.38984001</v>
      </c>
      <c r="AH3431" s="2">
        <f>+AE3431*F3431</f>
        <v>20898922.994577602</v>
      </c>
      <c r="AI3431" s="2">
        <f>+AF3431*F3431</f>
        <v>52247307.486443996</v>
      </c>
      <c r="AJ3431" s="2">
        <f>SUM(AG3431:AI3431)</f>
        <v>222424251.87086159</v>
      </c>
      <c r="AK3431" s="2">
        <f>+AD3431*G3431</f>
        <v>149278021.38984001</v>
      </c>
      <c r="AL3431" s="2">
        <f>+AE3431*G3431</f>
        <v>20898922.994577602</v>
      </c>
      <c r="AM3431" s="2">
        <f>+AF3431*G3431</f>
        <v>52247307.486443996</v>
      </c>
      <c r="AN3431" s="155">
        <f>SUM(AK3431:AM3431)</f>
        <v>222424251.87086159</v>
      </c>
      <c r="AQ3431" s="145" t="s">
        <v>79</v>
      </c>
      <c r="AU3431" s="8"/>
      <c r="AV3431" s="8"/>
      <c r="AW3431" s="2">
        <f>'[2]BoQ HSYC-Trang'!$AT3431</f>
        <v>251876.31</v>
      </c>
      <c r="AX3431" s="8">
        <f>F3431*AW3431</f>
        <v>149278021.38984001</v>
      </c>
      <c r="AY3431" s="8">
        <f>IF(AQ3431="CT",7%,5%)*AX3431</f>
        <v>7463901.0694920011</v>
      </c>
      <c r="AZ3431" s="8">
        <f>AX3431*2%</f>
        <v>2985560.4277968002</v>
      </c>
      <c r="BA3431" s="8">
        <f>IF(BB3431&gt;0,0,AX3431*5%)</f>
        <v>7463901.0694920011</v>
      </c>
      <c r="BB3431" s="8"/>
      <c r="BC3431" s="8">
        <f>+AX3431+AY3431+AZ3431+BA3431+BB3431</f>
        <v>167191383.95662084</v>
      </c>
      <c r="BD3431" s="8">
        <f>AX3431-AT3431</f>
        <v>149278021.38984001</v>
      </c>
      <c r="BE3431" s="2"/>
      <c r="BH3431" s="2"/>
    </row>
    <row r="3432" spans="1:60" ht="34" hidden="1" outlineLevel="2" x14ac:dyDescent="0.2">
      <c r="B3432" s="82">
        <v>109</v>
      </c>
      <c r="C3432" s="144" t="s">
        <v>152</v>
      </c>
      <c r="D3432" s="144"/>
      <c r="E3432" s="82" t="s">
        <v>148</v>
      </c>
      <c r="F3432" s="143">
        <v>50.340899999999998</v>
      </c>
      <c r="G3432" s="142">
        <f>+[2]THKL!F3452</f>
        <v>50.340899999999998</v>
      </c>
      <c r="H3432" s="132"/>
      <c r="I3432" s="132"/>
      <c r="J3432" s="132"/>
      <c r="K3432" s="156"/>
      <c r="L3432" s="157">
        <f>$L$22</f>
        <v>4731750</v>
      </c>
      <c r="M3432" s="157">
        <f>SUM(K3432:L3432)</f>
        <v>4731750</v>
      </c>
      <c r="N3432" s="83">
        <f>IF(V3432&lt;&gt;"VTC VHm",_xlfn.XLOOKUP(Z3432,$AC$4015:$AC$4035,$AD$4015:$AD$4035,0)*M3432,_xlfn.XLOOKUP(Z3432,$AC$4015:$AC$4035,$AD$4015:$AD$4035,0)*L3432)</f>
        <v>1656112.5</v>
      </c>
      <c r="O3432" s="83">
        <f>IF(V3432&lt;&gt;"VTC VHm",_xlfn.XLOOKUP(Z3432,$AC$4015:$AC$4035,$AE$4015:$AE$4035,0)*M3432,_xlfn.XLOOKUP(Z3432,$AC$4015:$AC$4035,$AE$4015:$AE$4035,0)*L3432)</f>
        <v>0</v>
      </c>
      <c r="P3432" s="83">
        <f>SUM(N3432:O3432)</f>
        <v>1656112.5</v>
      </c>
      <c r="Q3432" s="157">
        <f>M3432*G3432</f>
        <v>238200553.57499999</v>
      </c>
      <c r="R3432" s="157">
        <f>G3432*P3432</f>
        <v>83370193.751249999</v>
      </c>
      <c r="S3432" s="83">
        <f>SUM(Q3432:R3432)</f>
        <v>321570747.32624996</v>
      </c>
      <c r="T3432" s="156" t="s">
        <v>50</v>
      </c>
      <c r="U3432" s="132"/>
      <c r="V3432" s="132"/>
      <c r="W3432" s="132"/>
      <c r="X3432" s="44" t="s">
        <v>33</v>
      </c>
      <c r="Y3432" s="44"/>
      <c r="Z3432" s="44" t="s">
        <v>19</v>
      </c>
      <c r="AA3432" s="44" t="s">
        <v>80</v>
      </c>
      <c r="AB3432" s="2">
        <v>3613215.5799838998</v>
      </c>
      <c r="AC3432" s="2">
        <v>181892524.19041151</v>
      </c>
      <c r="AD3432" s="2">
        <f>+M3432</f>
        <v>4731750</v>
      </c>
      <c r="AE3432" s="2">
        <f>+AD3432*14%</f>
        <v>662445.00000000012</v>
      </c>
      <c r="AF3432" s="155">
        <f>+AD3432*35%</f>
        <v>1656112.5</v>
      </c>
      <c r="AG3432" s="2">
        <f>+AD3432*F3432</f>
        <v>238200553.57499999</v>
      </c>
      <c r="AH3432" s="2">
        <f>+AE3432*F3432</f>
        <v>33348077.500500005</v>
      </c>
      <c r="AI3432" s="2">
        <f>+AF3432*F3432</f>
        <v>83370193.751249999</v>
      </c>
      <c r="AJ3432" s="2">
        <f>SUM(AG3432:AI3432)</f>
        <v>354918824.82675004</v>
      </c>
      <c r="AK3432" s="2">
        <f>+AD3432*G3432</f>
        <v>238200553.57499999</v>
      </c>
      <c r="AL3432" s="2">
        <f>+AE3432*G3432</f>
        <v>33348077.500500005</v>
      </c>
      <c r="AM3432" s="2">
        <f>+AF3432*G3432</f>
        <v>83370193.751249999</v>
      </c>
      <c r="AN3432" s="155">
        <f>SUM(AK3432:AM3432)</f>
        <v>354918824.82675004</v>
      </c>
      <c r="AQ3432" s="145" t="s">
        <v>79</v>
      </c>
      <c r="AU3432" s="8"/>
      <c r="AV3432" s="8"/>
      <c r="AW3432" s="2">
        <f>'[2]BoQ HSYC-Trang'!$AT3432</f>
        <v>4731750</v>
      </c>
      <c r="AX3432" s="8">
        <f>F3432*AW3432</f>
        <v>238200553.57499999</v>
      </c>
      <c r="AY3432" s="8">
        <f>IF(AQ3432="CT",7%,5%)*AX3432</f>
        <v>11910027.678750001</v>
      </c>
      <c r="AZ3432" s="8">
        <f>AX3432*2%</f>
        <v>4764011.0714999996</v>
      </c>
      <c r="BA3432" s="8">
        <f>IF(BB3432&gt;0,0,AX3432*5%)</f>
        <v>11910027.678750001</v>
      </c>
      <c r="BB3432" s="8"/>
      <c r="BC3432" s="8">
        <f>+AX3432+AY3432+AZ3432+BA3432+BB3432</f>
        <v>266784620.00400001</v>
      </c>
      <c r="BD3432" s="8">
        <f>AX3432-AT3432</f>
        <v>238200553.57499999</v>
      </c>
      <c r="BE3432" s="2"/>
      <c r="BH3432" s="2"/>
    </row>
    <row r="3433" spans="1:60" ht="34" hidden="1" outlineLevel="2" x14ac:dyDescent="0.2">
      <c r="B3433" s="82">
        <v>110</v>
      </c>
      <c r="C3433" s="144" t="s">
        <v>196</v>
      </c>
      <c r="D3433" s="144"/>
      <c r="E3433" s="82" t="s">
        <v>148</v>
      </c>
      <c r="F3433" s="143">
        <v>8.9254999999999995</v>
      </c>
      <c r="G3433" s="142">
        <f>+[2]THKL!F3453</f>
        <v>8.9254999999999995</v>
      </c>
      <c r="H3433" s="132"/>
      <c r="I3433" s="132"/>
      <c r="J3433" s="132"/>
      <c r="K3433" s="156"/>
      <c r="L3433" s="157">
        <f>'[3]BDG (XD)'!$AA$219*100</f>
        <v>2953658.0966941249</v>
      </c>
      <c r="M3433" s="157">
        <f>SUM(K3433:L3433)</f>
        <v>2953658.0966941249</v>
      </c>
      <c r="N3433" s="83">
        <f>IF(V3433&lt;&gt;"VTC VHm",_xlfn.XLOOKUP(Z3433,$AC$4015:$AC$4035,$AD$4015:$AD$4035,0)*M3433,_xlfn.XLOOKUP(Z3433,$AC$4015:$AC$4035,$AD$4015:$AD$4035,0)*L3433)</f>
        <v>1033780.3338429437</v>
      </c>
      <c r="O3433" s="83">
        <f>IF(V3433&lt;&gt;"VTC VHm",_xlfn.XLOOKUP(Z3433,$AC$4015:$AC$4035,$AE$4015:$AE$4035,0)*M3433,_xlfn.XLOOKUP(Z3433,$AC$4015:$AC$4035,$AE$4015:$AE$4035,0)*L3433)</f>
        <v>0</v>
      </c>
      <c r="P3433" s="83">
        <f>SUM(N3433:O3433)</f>
        <v>1033780.3338429437</v>
      </c>
      <c r="Q3433" s="157">
        <f>M3433*G3433</f>
        <v>26362875.342043411</v>
      </c>
      <c r="R3433" s="157">
        <f>G3433*P3433</f>
        <v>9227006.3697151933</v>
      </c>
      <c r="S3433" s="83">
        <f>SUM(Q3433:R3433)</f>
        <v>35589881.711758606</v>
      </c>
      <c r="T3433" s="156" t="s">
        <v>50</v>
      </c>
      <c r="U3433" s="132"/>
      <c r="V3433" s="132"/>
      <c r="W3433" s="132"/>
      <c r="X3433" s="44" t="s">
        <v>33</v>
      </c>
      <c r="Y3433" s="44"/>
      <c r="Z3433" s="44" t="s">
        <v>19</v>
      </c>
      <c r="AA3433" s="44" t="s">
        <v>80</v>
      </c>
      <c r="AB3433" s="2">
        <v>1183650.4061896799</v>
      </c>
      <c r="AC3433" s="2">
        <v>10564671.700445987</v>
      </c>
      <c r="AD3433" s="2">
        <f>+M3433</f>
        <v>2953658.0966941249</v>
      </c>
      <c r="AE3433" s="2">
        <f>+AD3433*14%</f>
        <v>413512.13353717752</v>
      </c>
      <c r="AF3433" s="155">
        <f>+AD3433*35%</f>
        <v>1033780.3338429437</v>
      </c>
      <c r="AG3433" s="2">
        <f>+AD3433*F3433</f>
        <v>26362875.342043411</v>
      </c>
      <c r="AH3433" s="2">
        <f>+AE3433*F3433</f>
        <v>3690802.5478860778</v>
      </c>
      <c r="AI3433" s="2">
        <f>+AF3433*F3433</f>
        <v>9227006.3697151933</v>
      </c>
      <c r="AJ3433" s="2">
        <f>SUM(AG3433:AI3433)</f>
        <v>39280684.25964468</v>
      </c>
      <c r="AK3433" s="2">
        <f>+AD3433*G3433</f>
        <v>26362875.342043411</v>
      </c>
      <c r="AL3433" s="2">
        <f>+AE3433*G3433</f>
        <v>3690802.5478860778</v>
      </c>
      <c r="AM3433" s="2">
        <f>+AF3433*G3433</f>
        <v>9227006.3697151933</v>
      </c>
      <c r="AN3433" s="155">
        <f>SUM(AK3433:AM3433)</f>
        <v>39280684.25964468</v>
      </c>
      <c r="AQ3433" s="145" t="s">
        <v>79</v>
      </c>
      <c r="AU3433" s="8"/>
      <c r="AV3433" s="8"/>
      <c r="AW3433" s="2">
        <f>'[2]BoQ HSYC-Trang'!$AT3433</f>
        <v>2140724.6755856499</v>
      </c>
      <c r="AX3433" s="8">
        <f>F3433*AW3433</f>
        <v>19107038.091939718</v>
      </c>
      <c r="AY3433" s="8">
        <f>IF(AQ3433="CT",7%,5%)*AX3433</f>
        <v>955351.9045969859</v>
      </c>
      <c r="AZ3433" s="8">
        <f>AX3433*2%</f>
        <v>382140.76183879434</v>
      </c>
      <c r="BA3433" s="8">
        <f>IF(BB3433&gt;0,0,AX3433*5%)</f>
        <v>955351.9045969859</v>
      </c>
      <c r="BB3433" s="8"/>
      <c r="BC3433" s="8">
        <f>+AX3433+AY3433+AZ3433+BA3433+BB3433</f>
        <v>21399882.66297248</v>
      </c>
      <c r="BD3433" s="8">
        <f>AX3433-AT3433</f>
        <v>19107038.091939718</v>
      </c>
      <c r="BE3433" s="2"/>
      <c r="BH3433" s="2"/>
    </row>
    <row r="3434" spans="1:60" s="92" customFormat="1" ht="17" hidden="1" outlineLevel="1" x14ac:dyDescent="0.2">
      <c r="B3434" s="163"/>
      <c r="C3434" s="164" t="s">
        <v>327</v>
      </c>
      <c r="D3434" s="164"/>
      <c r="E3434" s="163"/>
      <c r="F3434" s="162"/>
      <c r="G3434" s="149">
        <f>'[1]BoQ HSYC'!F3434</f>
        <v>0</v>
      </c>
      <c r="H3434" s="184">
        <f>'[1]BoQ HSYC'!G3434</f>
        <v>0</v>
      </c>
      <c r="I3434" s="184">
        <f>'[1]BoQ HSYC'!H3434</f>
        <v>0</v>
      </c>
      <c r="J3434" s="184">
        <f>'[1]BoQ HSYC'!I3434</f>
        <v>0</v>
      </c>
      <c r="K3434" s="170">
        <f>'[1]BoQ HSYC'!J3434</f>
        <v>0</v>
      </c>
      <c r="L3434" s="171">
        <f>'[1]BoQ HSYC'!K3434</f>
        <v>0</v>
      </c>
      <c r="M3434" s="171">
        <f>'[1]BoQ HSYC'!L3434</f>
        <v>0</v>
      </c>
      <c r="N3434" s="183">
        <f>'[1]BoQ HSYC'!M3434</f>
        <v>0</v>
      </c>
      <c r="O3434" s="183">
        <f>'[1]BoQ HSYC'!N3434</f>
        <v>0</v>
      </c>
      <c r="P3434" s="160">
        <f>'[1]BoQ HSYC'!O3434</f>
        <v>0</v>
      </c>
      <c r="Q3434" s="171">
        <f>'[1]BoQ HSYC'!P3434</f>
        <v>0</v>
      </c>
      <c r="R3434" s="158">
        <f>'[1]BoQ HSYC'!Q3434</f>
        <v>0</v>
      </c>
      <c r="S3434" s="160">
        <f>'[1]BoQ HSYC'!R3434</f>
        <v>0</v>
      </c>
      <c r="T3434" s="170">
        <f>'[1]BoQ HSYC'!S3434</f>
        <v>0</v>
      </c>
      <c r="U3434" s="158">
        <f>'[1]BoQ HSYC'!T3434</f>
        <v>0</v>
      </c>
      <c r="V3434" s="158">
        <f>'[1]BoQ HSYC'!U3434</f>
        <v>0</v>
      </c>
      <c r="W3434" s="158">
        <f>'[1]BoQ HSYC'!V3434</f>
        <v>0</v>
      </c>
      <c r="X3434" s="94" t="str">
        <f>'[1]BoQ HSYC'!W3434</f>
        <v>ME</v>
      </c>
      <c r="Y3434" s="94"/>
      <c r="Z3434" s="94"/>
      <c r="AA3434" s="44"/>
      <c r="AB3434" s="93">
        <v>0</v>
      </c>
      <c r="AC3434" s="93">
        <v>0</v>
      </c>
      <c r="AD3434" s="93">
        <f>+M3434</f>
        <v>0</v>
      </c>
      <c r="AE3434" s="93">
        <f>+AD3434*14%</f>
        <v>0</v>
      </c>
      <c r="AF3434" s="93">
        <f>+AD3434*35%</f>
        <v>0</v>
      </c>
      <c r="AG3434" s="93">
        <f>+AD3434*F3434</f>
        <v>0</v>
      </c>
      <c r="AH3434" s="93">
        <f>+AE3434*F3434</f>
        <v>0</v>
      </c>
      <c r="AI3434" s="93">
        <f>+AF3434*F3434</f>
        <v>0</v>
      </c>
      <c r="AJ3434" s="93">
        <f>SUM(AG3434:AI3434)</f>
        <v>0</v>
      </c>
      <c r="AK3434" s="93">
        <f>+AD3434*G3434</f>
        <v>0</v>
      </c>
      <c r="AL3434" s="93">
        <f>+AE3434*G3434</f>
        <v>0</v>
      </c>
      <c r="AM3434" s="93">
        <f>+AF3434*G3434</f>
        <v>0</v>
      </c>
      <c r="AN3434" s="93">
        <f>SUM(AK3434:AM3434)</f>
        <v>0</v>
      </c>
      <c r="AQ3434" s="145" t="s">
        <v>79</v>
      </c>
      <c r="AU3434" s="8"/>
      <c r="AV3434" s="8"/>
      <c r="AW3434" s="2">
        <f>'[2]BoQ HSYC-Trang'!$AT3434</f>
        <v>0</v>
      </c>
      <c r="AX3434" s="8">
        <f>F3434*AW3434</f>
        <v>0</v>
      </c>
      <c r="AY3434" s="8">
        <f>IF(AQ3434="CT",7%,5%)*AX3434</f>
        <v>0</v>
      </c>
      <c r="AZ3434" s="8">
        <f>AX3434*2%</f>
        <v>0</v>
      </c>
      <c r="BA3434" s="8">
        <f>IF(BB3434&gt;0,0,AX3434*5%)</f>
        <v>0</v>
      </c>
      <c r="BB3434" s="8"/>
      <c r="BC3434" s="8">
        <f>+AX3434+AY3434+AZ3434+BA3434+BB3434</f>
        <v>0</v>
      </c>
      <c r="BD3434" s="8">
        <f>AX3434-AT3434</f>
        <v>0</v>
      </c>
      <c r="BE3434" s="2"/>
      <c r="BH3434" s="2"/>
    </row>
    <row r="3435" spans="1:60" ht="34" hidden="1" outlineLevel="2" x14ac:dyDescent="0.2">
      <c r="B3435" s="82">
        <v>111</v>
      </c>
      <c r="C3435" s="144" t="s">
        <v>326</v>
      </c>
      <c r="D3435" s="144"/>
      <c r="E3435" s="82" t="s">
        <v>325</v>
      </c>
      <c r="F3435" s="143">
        <v>4</v>
      </c>
      <c r="G3435" s="142">
        <f>'[1]BoQ HSYC'!F3435</f>
        <v>2</v>
      </c>
      <c r="H3435" s="185">
        <f>'[1]BoQ HSYC'!G3435</f>
        <v>0</v>
      </c>
      <c r="I3435" s="185">
        <f>'[1]BoQ HSYC'!H3435</f>
        <v>0</v>
      </c>
      <c r="J3435" s="185">
        <f>'[1]BoQ HSYC'!I3435</f>
        <v>0</v>
      </c>
      <c r="K3435" s="48">
        <f>'[1]BoQ HSYC'!J3435</f>
        <v>31000000</v>
      </c>
      <c r="L3435" s="47">
        <f>'[1]BoQ HSYC'!K3435</f>
        <v>856800</v>
      </c>
      <c r="M3435" s="47">
        <f>'[1]BoQ HSYC'!L3435</f>
        <v>31856800</v>
      </c>
      <c r="N3435" s="183">
        <f>'[1]BoQ HSYC'!M3435</f>
        <v>0</v>
      </c>
      <c r="O3435" s="183">
        <f>'[1]BoQ HSYC'!N3435</f>
        <v>299880</v>
      </c>
      <c r="P3435" s="83">
        <f>'[1]BoQ HSYC'!O3435</f>
        <v>299880</v>
      </c>
      <c r="Q3435" s="47">
        <f>'[1]BoQ HSYC'!P3435</f>
        <v>63713600</v>
      </c>
      <c r="R3435" s="132">
        <f>'[1]BoQ HSYC'!Q3435</f>
        <v>599760</v>
      </c>
      <c r="S3435" s="83">
        <f>'[1]BoQ HSYC'!R3435</f>
        <v>64313360</v>
      </c>
      <c r="T3435" s="48" t="str">
        <f>'[1]BoQ HSYC'!S3435</f>
        <v>Bơm chìm Q=15m3/h</v>
      </c>
      <c r="U3435" s="132">
        <f>'[1]BoQ HSYC'!T3435</f>
        <v>0</v>
      </c>
      <c r="V3435" s="132" t="str">
        <f>'[1]BoQ HSYC'!U3435</f>
        <v>VT: NCC, NC:BĐG Q2/2026</v>
      </c>
      <c r="W3435" s="132" t="str">
        <f>'[1]BoQ HSYC'!V3435</f>
        <v>VT: NCC, NC:BĐG Q2/2026</v>
      </c>
      <c r="X3435" s="44" t="str">
        <f>'[1]BoQ HSYC'!W3435</f>
        <v>ME</v>
      </c>
      <c r="Y3435" s="44"/>
      <c r="Z3435" s="44"/>
      <c r="AA3435" s="44"/>
      <c r="AB3435" s="2">
        <v>1305284.7477868001</v>
      </c>
      <c r="AC3435" s="2">
        <v>5221138.9911472006</v>
      </c>
      <c r="AD3435" s="2">
        <f>+M3435</f>
        <v>31856800</v>
      </c>
      <c r="AE3435" s="2">
        <f>+AD3435*14%</f>
        <v>4459952</v>
      </c>
      <c r="AF3435" s="155">
        <f>+AD3435*35%</f>
        <v>11149880</v>
      </c>
      <c r="AG3435" s="2">
        <f>+AD3435*F3435</f>
        <v>127427200</v>
      </c>
      <c r="AH3435" s="2">
        <f>+AE3435*F3435</f>
        <v>17839808</v>
      </c>
      <c r="AI3435" s="2">
        <f>+AF3435*F3435</f>
        <v>44599520</v>
      </c>
      <c r="AJ3435" s="2">
        <f>SUM(AG3435:AI3435)</f>
        <v>189866528</v>
      </c>
      <c r="AK3435" s="2">
        <f>+AD3435*G3435</f>
        <v>63713600</v>
      </c>
      <c r="AL3435" s="2">
        <f>+AE3435*G3435</f>
        <v>8919904</v>
      </c>
      <c r="AM3435" s="2">
        <f>+AF3435*G3435</f>
        <v>22299760</v>
      </c>
      <c r="AN3435" s="155">
        <f>SUM(AK3435:AM3435)</f>
        <v>94933264</v>
      </c>
      <c r="AQ3435" s="145" t="s">
        <v>79</v>
      </c>
      <c r="AU3435" s="8"/>
      <c r="AV3435" s="8"/>
      <c r="AW3435" s="2">
        <f>+'[2]BoQ HSYC-Đạt'!AT3435</f>
        <v>32493936</v>
      </c>
      <c r="AX3435" s="8">
        <f>F3435*AW3435</f>
        <v>129975744</v>
      </c>
      <c r="AY3435" s="8">
        <f>IF(AQ3435="CT",7%,5%)*AX3435</f>
        <v>6498787.2000000002</v>
      </c>
      <c r="AZ3435" s="8">
        <f>AX3435*2%</f>
        <v>2599514.88</v>
      </c>
      <c r="BA3435" s="8">
        <f>IF(BB3435&gt;0,0,AX3435*5%)</f>
        <v>6498787.2000000002</v>
      </c>
      <c r="BB3435" s="8"/>
      <c r="BC3435" s="8">
        <f>+AX3435+AY3435+AZ3435+BA3435+BB3435</f>
        <v>145572833.27999997</v>
      </c>
      <c r="BD3435" s="8">
        <f>AX3435-AT3435</f>
        <v>129975744</v>
      </c>
      <c r="BE3435" s="2"/>
      <c r="BH3435" s="2"/>
    </row>
    <row r="3436" spans="1:60" ht="17" hidden="1" outlineLevel="2" x14ac:dyDescent="0.2">
      <c r="B3436" s="82">
        <v>112</v>
      </c>
      <c r="C3436" s="144" t="s">
        <v>324</v>
      </c>
      <c r="D3436" s="144"/>
      <c r="E3436" s="82" t="s">
        <v>64</v>
      </c>
      <c r="F3436" s="143">
        <v>1</v>
      </c>
      <c r="G3436" s="142">
        <f>'[1]BoQ HSYC'!F3436</f>
        <v>1</v>
      </c>
      <c r="H3436" s="185">
        <f>'[1]BoQ HSYC'!G3436</f>
        <v>0</v>
      </c>
      <c r="I3436" s="185">
        <f>'[1]BoQ HSYC'!H3436</f>
        <v>0</v>
      </c>
      <c r="J3436" s="185">
        <f>'[1]BoQ HSYC'!I3436</f>
        <v>0</v>
      </c>
      <c r="K3436" s="48">
        <f>'[1]BoQ HSYC'!J3436</f>
        <v>19000000</v>
      </c>
      <c r="L3436" s="47">
        <f>'[1]BoQ HSYC'!K3436</f>
        <v>928680.00000000012</v>
      </c>
      <c r="M3436" s="47">
        <f>'[1]BoQ HSYC'!L3436</f>
        <v>19928680</v>
      </c>
      <c r="N3436" s="183">
        <f>'[1]BoQ HSYC'!M3436</f>
        <v>0</v>
      </c>
      <c r="O3436" s="183">
        <f>'[1]BoQ HSYC'!N3436</f>
        <v>325038</v>
      </c>
      <c r="P3436" s="83">
        <f>'[1]BoQ HSYC'!O3436</f>
        <v>325038</v>
      </c>
      <c r="Q3436" s="47">
        <f>'[1]BoQ HSYC'!P3436</f>
        <v>19928680</v>
      </c>
      <c r="R3436" s="132">
        <f>'[1]BoQ HSYC'!Q3436</f>
        <v>325038</v>
      </c>
      <c r="S3436" s="83">
        <f>'[1]BoQ HSYC'!R3436</f>
        <v>20253718</v>
      </c>
      <c r="T3436" s="48">
        <f>'[1]BoQ HSYC'!S3436</f>
        <v>0</v>
      </c>
      <c r="U3436" s="132">
        <f>'[1]BoQ HSYC'!T3436</f>
        <v>0</v>
      </c>
      <c r="V3436" s="132">
        <f>'[1]BoQ HSYC'!U3436</f>
        <v>0</v>
      </c>
      <c r="W3436" s="132">
        <f>'[1]BoQ HSYC'!V3436</f>
        <v>0</v>
      </c>
      <c r="X3436" s="44" t="str">
        <f>'[1]BoQ HSYC'!W3436</f>
        <v>ME</v>
      </c>
      <c r="Y3436" s="44"/>
      <c r="Z3436" s="44"/>
      <c r="AA3436" s="44"/>
      <c r="AB3436" s="2">
        <v>30104354.104000002</v>
      </c>
      <c r="AC3436" s="2">
        <v>30104354.104000002</v>
      </c>
      <c r="AD3436" s="2">
        <f>+M3436</f>
        <v>19928680</v>
      </c>
      <c r="AE3436" s="2">
        <f>+AD3436*14%</f>
        <v>2790015.2</v>
      </c>
      <c r="AF3436" s="155">
        <f>+AD3436*35%</f>
        <v>6975038</v>
      </c>
      <c r="AG3436" s="2">
        <f>+AD3436*F3436</f>
        <v>19928680</v>
      </c>
      <c r="AH3436" s="2">
        <f>+AE3436*F3436</f>
        <v>2790015.2</v>
      </c>
      <c r="AI3436" s="2">
        <f>+AF3436*F3436</f>
        <v>6975038</v>
      </c>
      <c r="AJ3436" s="2">
        <f>SUM(AG3436:AI3436)</f>
        <v>29693733.199999999</v>
      </c>
      <c r="AK3436" s="2">
        <f>+AD3436*G3436</f>
        <v>19928680</v>
      </c>
      <c r="AL3436" s="2">
        <f>+AE3436*G3436</f>
        <v>2790015.2</v>
      </c>
      <c r="AM3436" s="2">
        <f>+AF3436*G3436</f>
        <v>6975038</v>
      </c>
      <c r="AN3436" s="155">
        <f>SUM(AK3436:AM3436)</f>
        <v>29693733.199999999</v>
      </c>
      <c r="AQ3436" s="145" t="s">
        <v>79</v>
      </c>
      <c r="AU3436" s="8"/>
      <c r="AV3436" s="8"/>
      <c r="AW3436" s="2">
        <f>+'[2]BoQ HSYC-Đạt'!AT3436</f>
        <v>20327253.600000001</v>
      </c>
      <c r="AX3436" s="8">
        <f>F3436*AW3436</f>
        <v>20327253.600000001</v>
      </c>
      <c r="AY3436" s="8">
        <f>IF(AQ3436="CT",7%,5%)*AX3436</f>
        <v>1016362.6800000002</v>
      </c>
      <c r="AZ3436" s="8">
        <f>AX3436*2%</f>
        <v>406545.07200000004</v>
      </c>
      <c r="BA3436" s="8">
        <f>IF(BB3436&gt;0,0,AX3436*5%)</f>
        <v>1016362.6800000002</v>
      </c>
      <c r="BB3436" s="8"/>
      <c r="BC3436" s="8">
        <f>+AX3436+AY3436+AZ3436+BA3436+BB3436</f>
        <v>22766524.032000002</v>
      </c>
      <c r="BD3436" s="8">
        <f>AX3436-AT3436</f>
        <v>20327253.600000001</v>
      </c>
      <c r="BE3436" s="2"/>
      <c r="BH3436" s="2"/>
    </row>
    <row r="3437" spans="1:60" ht="34" hidden="1" outlineLevel="2" x14ac:dyDescent="0.2">
      <c r="B3437" s="82">
        <v>113</v>
      </c>
      <c r="C3437" s="144" t="s">
        <v>323</v>
      </c>
      <c r="D3437" s="144"/>
      <c r="E3437" s="82" t="s">
        <v>85</v>
      </c>
      <c r="F3437" s="143">
        <v>1</v>
      </c>
      <c r="G3437" s="142">
        <f>'[1]BoQ HSYC'!F3437</f>
        <v>1</v>
      </c>
      <c r="H3437" s="185">
        <f>'[1]BoQ HSYC'!G3437</f>
        <v>0</v>
      </c>
      <c r="I3437" s="185">
        <f>'[1]BoQ HSYC'!H3437</f>
        <v>0</v>
      </c>
      <c r="J3437" s="185">
        <f>'[1]BoQ HSYC'!I3437</f>
        <v>0</v>
      </c>
      <c r="K3437" s="48">
        <f>'[1]BoQ HSYC'!J3437</f>
        <v>9852217</v>
      </c>
      <c r="L3437" s="47">
        <f>'[1]BoQ HSYC'!K3437</f>
        <v>214542.85714285716</v>
      </c>
      <c r="M3437" s="47">
        <f>'[1]BoQ HSYC'!L3437</f>
        <v>10066759.857142856</v>
      </c>
      <c r="N3437" s="183">
        <f>'[1]BoQ HSYC'!M3437</f>
        <v>0</v>
      </c>
      <c r="O3437" s="183">
        <f>'[1]BoQ HSYC'!N3437</f>
        <v>75090</v>
      </c>
      <c r="P3437" s="83">
        <f>'[1]BoQ HSYC'!O3437</f>
        <v>75090</v>
      </c>
      <c r="Q3437" s="47">
        <f>'[1]BoQ HSYC'!P3437</f>
        <v>10066759.857142856</v>
      </c>
      <c r="R3437" s="132">
        <f>'[1]BoQ HSYC'!Q3437</f>
        <v>75090</v>
      </c>
      <c r="S3437" s="83">
        <f>'[1]BoQ HSYC'!R3437</f>
        <v>10141849.857142856</v>
      </c>
      <c r="T3437" s="48">
        <f>'[1]BoQ HSYC'!S3437</f>
        <v>0</v>
      </c>
      <c r="U3437" s="132">
        <f>'[1]BoQ HSYC'!T3437</f>
        <v>0</v>
      </c>
      <c r="V3437" s="132" t="str">
        <f>'[1]BoQ HSYC'!U3437</f>
        <v>VT: HĐK, NC:BĐG Q2/2026</v>
      </c>
      <c r="W3437" s="132" t="str">
        <f>'[1]BoQ HSYC'!V3437</f>
        <v>VT: HĐK, NC:BĐG Q2/2026</v>
      </c>
      <c r="X3437" s="44" t="str">
        <f>'[1]BoQ HSYC'!W3437</f>
        <v>ME</v>
      </c>
      <c r="Y3437" s="44"/>
      <c r="Z3437" s="44"/>
      <c r="AA3437" s="44"/>
      <c r="AB3437" s="2">
        <v>493834.45324952586</v>
      </c>
      <c r="AC3437" s="2">
        <v>493834.45324952586</v>
      </c>
      <c r="AD3437" s="2">
        <f>+M3437</f>
        <v>10066759.857142856</v>
      </c>
      <c r="AE3437" s="2">
        <f>+AD3437*14%</f>
        <v>1409346.3800000001</v>
      </c>
      <c r="AF3437" s="155">
        <f>+AD3437*35%</f>
        <v>3523365.9499999997</v>
      </c>
      <c r="AG3437" s="2">
        <f>+AD3437*F3437</f>
        <v>10066759.857142856</v>
      </c>
      <c r="AH3437" s="2">
        <f>+AE3437*F3437</f>
        <v>1409346.3800000001</v>
      </c>
      <c r="AI3437" s="2">
        <f>+AF3437*F3437</f>
        <v>3523365.9499999997</v>
      </c>
      <c r="AJ3437" s="2">
        <f>SUM(AG3437:AI3437)</f>
        <v>14999472.187142856</v>
      </c>
      <c r="AK3437" s="2">
        <f>+AD3437*G3437</f>
        <v>10066759.857142856</v>
      </c>
      <c r="AL3437" s="2">
        <f>+AE3437*G3437</f>
        <v>1409346.3800000001</v>
      </c>
      <c r="AM3437" s="2">
        <f>+AF3437*G3437</f>
        <v>3523365.9499999997</v>
      </c>
      <c r="AN3437" s="155">
        <f>SUM(AK3437:AM3437)</f>
        <v>14999472.187142856</v>
      </c>
      <c r="AQ3437" s="145" t="s">
        <v>79</v>
      </c>
      <c r="AU3437" s="8"/>
      <c r="AV3437" s="8"/>
      <c r="AW3437" s="2">
        <f>+'[2]BoQ HSYC-Đạt'!AT3437</f>
        <v>10268095.054285713</v>
      </c>
      <c r="AX3437" s="8">
        <f>F3437*AW3437</f>
        <v>10268095.054285713</v>
      </c>
      <c r="AY3437" s="8">
        <f>IF(AQ3437="CT",7%,5%)*AX3437</f>
        <v>513404.75271428563</v>
      </c>
      <c r="AZ3437" s="8">
        <f>AX3437*2%</f>
        <v>205361.90108571426</v>
      </c>
      <c r="BA3437" s="8">
        <f>IF(BB3437&gt;0,0,AX3437*5%)</f>
        <v>513404.75271428563</v>
      </c>
      <c r="BB3437" s="8"/>
      <c r="BC3437" s="8">
        <f>+AX3437+AY3437+AZ3437+BA3437+BB3437</f>
        <v>11500266.460799998</v>
      </c>
      <c r="BD3437" s="8">
        <f>AX3437-AT3437</f>
        <v>10268095.054285713</v>
      </c>
      <c r="BE3437" s="2"/>
      <c r="BH3437" s="2"/>
    </row>
    <row r="3438" spans="1:60" ht="34" hidden="1" outlineLevel="2" x14ac:dyDescent="0.2">
      <c r="B3438" s="82">
        <v>114</v>
      </c>
      <c r="C3438" s="144" t="s">
        <v>322</v>
      </c>
      <c r="D3438" s="144"/>
      <c r="E3438" s="82" t="s">
        <v>85</v>
      </c>
      <c r="F3438" s="143">
        <v>2</v>
      </c>
      <c r="G3438" s="142">
        <f>'[1]BoQ HSYC'!F3438</f>
        <v>1</v>
      </c>
      <c r="H3438" s="185">
        <f>'[1]BoQ HSYC'!G3438</f>
        <v>0</v>
      </c>
      <c r="I3438" s="185">
        <f>'[1]BoQ HSYC'!H3438</f>
        <v>0</v>
      </c>
      <c r="J3438" s="185">
        <f>'[1]BoQ HSYC'!I3438</f>
        <v>0</v>
      </c>
      <c r="K3438" s="48">
        <f>'[1]BoQ HSYC'!J3438</f>
        <v>1621200</v>
      </c>
      <c r="L3438" s="47">
        <f>'[1]BoQ HSYC'!K3438</f>
        <v>214542.85714285716</v>
      </c>
      <c r="M3438" s="47">
        <f>'[1]BoQ HSYC'!L3438</f>
        <v>1835742.8571428573</v>
      </c>
      <c r="N3438" s="183">
        <f>'[1]BoQ HSYC'!M3438</f>
        <v>0</v>
      </c>
      <c r="O3438" s="183">
        <f>'[1]BoQ HSYC'!N3438</f>
        <v>75090</v>
      </c>
      <c r="P3438" s="83">
        <f>'[1]BoQ HSYC'!O3438</f>
        <v>75090</v>
      </c>
      <c r="Q3438" s="47">
        <f>'[1]BoQ HSYC'!P3438</f>
        <v>1835742.8571428573</v>
      </c>
      <c r="R3438" s="132">
        <f>'[1]BoQ HSYC'!Q3438</f>
        <v>75090</v>
      </c>
      <c r="S3438" s="83">
        <f>'[1]BoQ HSYC'!R3438</f>
        <v>1910832.8571428573</v>
      </c>
      <c r="T3438" s="48">
        <f>'[1]BoQ HSYC'!S3438</f>
        <v>0</v>
      </c>
      <c r="U3438" s="132">
        <f>'[1]BoQ HSYC'!T3438</f>
        <v>0</v>
      </c>
      <c r="V3438" s="132" t="str">
        <f>'[1]BoQ HSYC'!U3438</f>
        <v>VT: HĐK, NC:BĐG Q2/2026</v>
      </c>
      <c r="W3438" s="132" t="str">
        <f>'[1]BoQ HSYC'!V3438</f>
        <v>VT: HĐK, NC:BĐG Q2/2026</v>
      </c>
      <c r="X3438" s="44" t="str">
        <f>'[1]BoQ HSYC'!W3438</f>
        <v>ME</v>
      </c>
      <c r="Y3438" s="44"/>
      <c r="Z3438" s="44"/>
      <c r="AA3438" s="44"/>
      <c r="AB3438" s="2">
        <v>1416165.147409057</v>
      </c>
      <c r="AC3438" s="2">
        <v>2832330.294818114</v>
      </c>
      <c r="AD3438" s="2">
        <f>+M3438</f>
        <v>1835742.8571428573</v>
      </c>
      <c r="AE3438" s="2">
        <f>+AD3438*14%</f>
        <v>257004.00000000003</v>
      </c>
      <c r="AF3438" s="155">
        <f>+AD3438*35%</f>
        <v>642510</v>
      </c>
      <c r="AG3438" s="2">
        <f>+AD3438*F3438</f>
        <v>3671485.7142857146</v>
      </c>
      <c r="AH3438" s="2">
        <f>+AE3438*F3438</f>
        <v>514008.00000000006</v>
      </c>
      <c r="AI3438" s="2">
        <f>+AF3438*F3438</f>
        <v>1285020</v>
      </c>
      <c r="AJ3438" s="2">
        <f>SUM(AG3438:AI3438)</f>
        <v>5470513.7142857146</v>
      </c>
      <c r="AK3438" s="2">
        <f>+AD3438*G3438</f>
        <v>1835742.8571428573</v>
      </c>
      <c r="AL3438" s="2">
        <f>+AE3438*G3438</f>
        <v>257004.00000000003</v>
      </c>
      <c r="AM3438" s="2">
        <f>+AF3438*G3438</f>
        <v>642510</v>
      </c>
      <c r="AN3438" s="155">
        <f>SUM(AK3438:AM3438)</f>
        <v>2735256.8571428573</v>
      </c>
      <c r="AQ3438" s="145" t="s">
        <v>79</v>
      </c>
      <c r="AU3438" s="8"/>
      <c r="AV3438" s="8"/>
      <c r="AW3438" s="2">
        <f>+'[2]BoQ HSYC-Đạt'!AT3438</f>
        <v>1872457.7142857143</v>
      </c>
      <c r="AX3438" s="8">
        <f>F3438*AW3438</f>
        <v>3744915.4285714286</v>
      </c>
      <c r="AY3438" s="8">
        <f>IF(AQ3438="CT",7%,5%)*AX3438</f>
        <v>187245.77142857143</v>
      </c>
      <c r="AZ3438" s="8">
        <f>AX3438*2%</f>
        <v>74898.30857142857</v>
      </c>
      <c r="BA3438" s="8">
        <f>IF(BB3438&gt;0,0,AX3438*5%)</f>
        <v>187245.77142857143</v>
      </c>
      <c r="BB3438" s="8"/>
      <c r="BC3438" s="8">
        <f>+AX3438+AY3438+AZ3438+BA3438+BB3438</f>
        <v>4194305.28</v>
      </c>
      <c r="BD3438" s="8">
        <f>AX3438-AT3438</f>
        <v>3744915.4285714286</v>
      </c>
      <c r="BE3438" s="2"/>
      <c r="BH3438" s="2"/>
    </row>
    <row r="3439" spans="1:60" ht="34" hidden="1" outlineLevel="2" x14ac:dyDescent="0.2">
      <c r="B3439" s="82">
        <v>115</v>
      </c>
      <c r="C3439" s="144" t="s">
        <v>321</v>
      </c>
      <c r="D3439" s="144"/>
      <c r="E3439" s="82" t="s">
        <v>85</v>
      </c>
      <c r="F3439" s="143">
        <v>2</v>
      </c>
      <c r="G3439" s="142">
        <f>'[1]BoQ HSYC'!F3439</f>
        <v>0</v>
      </c>
      <c r="H3439" s="185">
        <f>'[1]BoQ HSYC'!G3439</f>
        <v>0</v>
      </c>
      <c r="I3439" s="185">
        <f>'[1]BoQ HSYC'!H3439</f>
        <v>0</v>
      </c>
      <c r="J3439" s="185">
        <f>'[1]BoQ HSYC'!I3439</f>
        <v>0</v>
      </c>
      <c r="K3439" s="48">
        <f>'[1]BoQ HSYC'!J3439</f>
        <v>6484800</v>
      </c>
      <c r="L3439" s="47">
        <f>'[1]BoQ HSYC'!K3439</f>
        <v>858171.42857142806</v>
      </c>
      <c r="M3439" s="47">
        <f>'[1]BoQ HSYC'!L3439</f>
        <v>7342971.4285714282</v>
      </c>
      <c r="N3439" s="183">
        <f>'[1]BoQ HSYC'!M3439</f>
        <v>0</v>
      </c>
      <c r="O3439" s="183">
        <f>'[1]BoQ HSYC'!N3439</f>
        <v>300359.99999999983</v>
      </c>
      <c r="P3439" s="83">
        <f>'[1]BoQ HSYC'!O3439</f>
        <v>300359.99999999983</v>
      </c>
      <c r="Q3439" s="47">
        <f>'[1]BoQ HSYC'!P3439</f>
        <v>0</v>
      </c>
      <c r="R3439" s="132">
        <f>'[1]BoQ HSYC'!Q3439</f>
        <v>0</v>
      </c>
      <c r="S3439" s="83">
        <f>'[1]BoQ HSYC'!R3439</f>
        <v>0</v>
      </c>
      <c r="T3439" s="48">
        <f>'[1]BoQ HSYC'!S3439</f>
        <v>0</v>
      </c>
      <c r="U3439" s="132">
        <f>'[1]BoQ HSYC'!T3439</f>
        <v>16545414</v>
      </c>
      <c r="V3439" s="132" t="str">
        <f>'[1]BoQ HSYC'!U3439</f>
        <v>VT: HĐK, NC:BĐG Q2/2026</v>
      </c>
      <c r="W3439" s="132" t="str">
        <f>'[1]BoQ HSYC'!V3439</f>
        <v>VT: HĐK, NC:BĐG Q2/2026</v>
      </c>
      <c r="X3439" s="44" t="str">
        <f>'[1]BoQ HSYC'!W3439</f>
        <v>ME</v>
      </c>
      <c r="Y3439" s="44"/>
      <c r="Z3439" s="44"/>
      <c r="AA3439" s="44"/>
      <c r="AB3439" s="2">
        <v>2342466.7099750051</v>
      </c>
      <c r="AC3439" s="2">
        <v>4684933.4199500103</v>
      </c>
      <c r="AD3439" s="2">
        <f>+M3439</f>
        <v>7342971.4285714282</v>
      </c>
      <c r="AE3439" s="2">
        <f>+AD3439*14%</f>
        <v>1028016</v>
      </c>
      <c r="AF3439" s="155">
        <f>+AD3439*35%</f>
        <v>2570039.9999999995</v>
      </c>
      <c r="AG3439" s="2">
        <f>+AD3439*F3439</f>
        <v>14685942.857142856</v>
      </c>
      <c r="AH3439" s="2">
        <f>+AE3439*F3439</f>
        <v>2056032</v>
      </c>
      <c r="AI3439" s="2">
        <f>+AF3439*F3439</f>
        <v>5140079.9999999991</v>
      </c>
      <c r="AJ3439" s="2">
        <f>SUM(AG3439:AI3439)</f>
        <v>21882054.857142854</v>
      </c>
      <c r="AK3439" s="2">
        <f>+AD3439*G3439</f>
        <v>0</v>
      </c>
      <c r="AL3439" s="2">
        <f>+AE3439*G3439</f>
        <v>0</v>
      </c>
      <c r="AM3439" s="2">
        <f>+AF3439*G3439</f>
        <v>0</v>
      </c>
      <c r="AN3439" s="155">
        <f>SUM(AK3439:AM3439)</f>
        <v>0</v>
      </c>
      <c r="AQ3439" s="145" t="s">
        <v>79</v>
      </c>
      <c r="AU3439" s="8"/>
      <c r="AV3439" s="8"/>
      <c r="AW3439" s="2">
        <f>+'[2]BoQ HSYC-Đạt'!AT3439</f>
        <v>17751657.137142859</v>
      </c>
      <c r="AX3439" s="8">
        <f>F3439*AW3439</f>
        <v>35503314.274285719</v>
      </c>
      <c r="AY3439" s="8">
        <f>IF(AQ3439="CT",7%,5%)*AX3439</f>
        <v>1775165.713714286</v>
      </c>
      <c r="AZ3439" s="8">
        <f>AX3439*2%</f>
        <v>710066.28548571444</v>
      </c>
      <c r="BA3439" s="8">
        <f>IF(BB3439&gt;0,0,AX3439*5%)</f>
        <v>1775165.713714286</v>
      </c>
      <c r="BB3439" s="8"/>
      <c r="BC3439" s="8">
        <f>+AX3439+AY3439+AZ3439+BA3439+BB3439</f>
        <v>39763711.987200007</v>
      </c>
      <c r="BD3439" s="8">
        <f>AX3439-AT3439</f>
        <v>35503314.274285719</v>
      </c>
      <c r="BE3439" s="2"/>
      <c r="BH3439" s="2"/>
    </row>
    <row r="3440" spans="1:60" ht="34" hidden="1" outlineLevel="2" x14ac:dyDescent="0.2">
      <c r="B3440" s="82">
        <v>116</v>
      </c>
      <c r="C3440" s="144" t="s">
        <v>320</v>
      </c>
      <c r="D3440" s="144"/>
      <c r="E3440" s="82" t="s">
        <v>85</v>
      </c>
      <c r="F3440" s="143">
        <v>2</v>
      </c>
      <c r="G3440" s="142">
        <f>'[1]BoQ HSYC'!F3440</f>
        <v>2</v>
      </c>
      <c r="H3440" s="185">
        <f>'[1]BoQ HSYC'!G3440</f>
        <v>0</v>
      </c>
      <c r="I3440" s="185">
        <f>'[1]BoQ HSYC'!H3440</f>
        <v>0</v>
      </c>
      <c r="J3440" s="185">
        <f>'[1]BoQ HSYC'!I3440</f>
        <v>0</v>
      </c>
      <c r="K3440" s="48">
        <f>'[1]BoQ HSYC'!J3440</f>
        <v>4969728</v>
      </c>
      <c r="L3440" s="47">
        <f>'[1]BoQ HSYC'!K3440</f>
        <v>146600</v>
      </c>
      <c r="M3440" s="47">
        <f>'[1]BoQ HSYC'!L3440</f>
        <v>5116328</v>
      </c>
      <c r="N3440" s="183">
        <f>'[1]BoQ HSYC'!M3440</f>
        <v>0</v>
      </c>
      <c r="O3440" s="183">
        <f>'[1]BoQ HSYC'!N3440</f>
        <v>51310</v>
      </c>
      <c r="P3440" s="83">
        <f>'[1]BoQ HSYC'!O3440</f>
        <v>51310</v>
      </c>
      <c r="Q3440" s="47">
        <f>'[1]BoQ HSYC'!P3440</f>
        <v>10232656</v>
      </c>
      <c r="R3440" s="132">
        <f>'[1]BoQ HSYC'!Q3440</f>
        <v>102620</v>
      </c>
      <c r="S3440" s="83">
        <f>'[1]BoQ HSYC'!R3440</f>
        <v>10335276</v>
      </c>
      <c r="T3440" s="48">
        <f>'[1]BoQ HSYC'!S3440</f>
        <v>0</v>
      </c>
      <c r="U3440" s="132">
        <f>'[1]BoQ HSYC'!T3440</f>
        <v>0</v>
      </c>
      <c r="V3440" s="132" t="str">
        <f>'[1]BoQ HSYC'!U3440</f>
        <v>VT: NCC, NC:BĐG Q2/2026</v>
      </c>
      <c r="W3440" s="132" t="str">
        <f>'[1]BoQ HSYC'!V3440</f>
        <v>VT: NCC, NC:BĐG Q2/2026</v>
      </c>
      <c r="X3440" s="44" t="str">
        <f>'[1]BoQ HSYC'!W3440</f>
        <v>ME</v>
      </c>
      <c r="Y3440" s="44"/>
      <c r="Z3440" s="44"/>
      <c r="AA3440" s="44"/>
      <c r="AB3440" s="2">
        <v>7862071.5719091687</v>
      </c>
      <c r="AC3440" s="2">
        <v>15724143.143818337</v>
      </c>
      <c r="AD3440" s="2">
        <f>+M3440</f>
        <v>5116328</v>
      </c>
      <c r="AE3440" s="2">
        <f>+AD3440*14%</f>
        <v>716285.92</v>
      </c>
      <c r="AF3440" s="155">
        <f>+AD3440*35%</f>
        <v>1790714.7999999998</v>
      </c>
      <c r="AG3440" s="2">
        <f>+AD3440*F3440</f>
        <v>10232656</v>
      </c>
      <c r="AH3440" s="2">
        <f>+AE3440*F3440</f>
        <v>1432571.84</v>
      </c>
      <c r="AI3440" s="2">
        <f>+AF3440*F3440</f>
        <v>3581429.5999999996</v>
      </c>
      <c r="AJ3440" s="2">
        <f>SUM(AG3440:AI3440)</f>
        <v>15246657.439999999</v>
      </c>
      <c r="AK3440" s="2">
        <f>+AD3440*G3440</f>
        <v>10232656</v>
      </c>
      <c r="AL3440" s="2">
        <f>+AE3440*G3440</f>
        <v>1432571.84</v>
      </c>
      <c r="AM3440" s="2">
        <f>+AF3440*G3440</f>
        <v>3581429.5999999996</v>
      </c>
      <c r="AN3440" s="155">
        <f>SUM(AK3440:AM3440)</f>
        <v>15246657.439999999</v>
      </c>
      <c r="AQ3440" s="145" t="s">
        <v>79</v>
      </c>
      <c r="AU3440" s="8"/>
      <c r="AV3440" s="8"/>
      <c r="AW3440" s="2">
        <f>+'[2]BoQ HSYC-Đạt'!AT3440</f>
        <v>5218654.5599999996</v>
      </c>
      <c r="AX3440" s="8">
        <f>F3440*AW3440</f>
        <v>10437309.119999999</v>
      </c>
      <c r="AY3440" s="8">
        <f>IF(AQ3440="CT",7%,5%)*AX3440</f>
        <v>521865.45600000001</v>
      </c>
      <c r="AZ3440" s="8">
        <f>AX3440*2%</f>
        <v>208746.18239999999</v>
      </c>
      <c r="BA3440" s="8">
        <f>IF(BB3440&gt;0,0,AX3440*5%)</f>
        <v>521865.45600000001</v>
      </c>
      <c r="BB3440" s="8"/>
      <c r="BC3440" s="8">
        <f>+AX3440+AY3440+AZ3440+BA3440+BB3440</f>
        <v>11689786.214399999</v>
      </c>
      <c r="BD3440" s="8">
        <f>AX3440-AT3440</f>
        <v>10437309.119999999</v>
      </c>
      <c r="BE3440" s="2"/>
      <c r="BH3440" s="2"/>
    </row>
    <row r="3441" spans="2:61" ht="34" hidden="1" outlineLevel="2" x14ac:dyDescent="0.2">
      <c r="B3441" s="82">
        <v>117</v>
      </c>
      <c r="C3441" s="144" t="s">
        <v>319</v>
      </c>
      <c r="D3441" s="144"/>
      <c r="E3441" s="82" t="s">
        <v>85</v>
      </c>
      <c r="F3441" s="143">
        <v>2</v>
      </c>
      <c r="G3441" s="142">
        <f>'[1]BoQ HSYC'!F3441</f>
        <v>2</v>
      </c>
      <c r="H3441" s="185">
        <f>'[1]BoQ HSYC'!G3441</f>
        <v>0</v>
      </c>
      <c r="I3441" s="185">
        <f>'[1]BoQ HSYC'!H3441</f>
        <v>0</v>
      </c>
      <c r="J3441" s="185">
        <f>'[1]BoQ HSYC'!I3441</f>
        <v>0</v>
      </c>
      <c r="K3441" s="48">
        <f>'[1]BoQ HSYC'!J3441</f>
        <v>3754914</v>
      </c>
      <c r="L3441" s="47">
        <f>'[1]BoQ HSYC'!K3441</f>
        <v>181171.42857142858</v>
      </c>
      <c r="M3441" s="47">
        <f>'[1]BoQ HSYC'!L3441</f>
        <v>3936085.4285714286</v>
      </c>
      <c r="N3441" s="183">
        <f>'[1]BoQ HSYC'!M3441</f>
        <v>0</v>
      </c>
      <c r="O3441" s="183">
        <f>'[1]BoQ HSYC'!N3441</f>
        <v>63410</v>
      </c>
      <c r="P3441" s="83">
        <f>'[1]BoQ HSYC'!O3441</f>
        <v>63410</v>
      </c>
      <c r="Q3441" s="47">
        <f>'[1]BoQ HSYC'!P3441</f>
        <v>7872170.8571428573</v>
      </c>
      <c r="R3441" s="132">
        <f>'[1]BoQ HSYC'!Q3441</f>
        <v>126820</v>
      </c>
      <c r="S3441" s="83">
        <f>'[1]BoQ HSYC'!R3441</f>
        <v>7998990.8571428573</v>
      </c>
      <c r="T3441" s="48">
        <f>'[1]BoQ HSYC'!S3441</f>
        <v>0</v>
      </c>
      <c r="U3441" s="132">
        <f>'[1]BoQ HSYC'!T3441</f>
        <v>0</v>
      </c>
      <c r="V3441" s="132" t="str">
        <f>'[1]BoQ HSYC'!U3441</f>
        <v>VT: NCC, NC:BĐG Q2/2026</v>
      </c>
      <c r="W3441" s="132" t="str">
        <f>'[1]BoQ HSYC'!V3441</f>
        <v>VT: NCC, NC:BĐG Q2/2026</v>
      </c>
      <c r="X3441" s="44" t="str">
        <f>'[1]BoQ HSYC'!W3441</f>
        <v>ME</v>
      </c>
      <c r="Y3441" s="44"/>
      <c r="Z3441" s="44"/>
      <c r="AA3441" s="44"/>
      <c r="AB3441" s="2">
        <v>2514013.21658256</v>
      </c>
      <c r="AC3441" s="2">
        <v>5028026.43316512</v>
      </c>
      <c r="AD3441" s="2">
        <f>+M3441</f>
        <v>3936085.4285714286</v>
      </c>
      <c r="AE3441" s="2">
        <f>+AD3441*14%</f>
        <v>551051.96000000008</v>
      </c>
      <c r="AF3441" s="155">
        <f>+AD3441*35%</f>
        <v>1377629.9</v>
      </c>
      <c r="AG3441" s="2">
        <f>+AD3441*F3441</f>
        <v>7872170.8571428573</v>
      </c>
      <c r="AH3441" s="2">
        <f>+AE3441*F3441</f>
        <v>1102103.9200000002</v>
      </c>
      <c r="AI3441" s="2">
        <f>+AF3441*F3441</f>
        <v>2755259.8</v>
      </c>
      <c r="AJ3441" s="2">
        <f>SUM(AG3441:AI3441)</f>
        <v>11729534.577142857</v>
      </c>
      <c r="AK3441" s="2">
        <f>+AD3441*G3441</f>
        <v>7872170.8571428573</v>
      </c>
      <c r="AL3441" s="2">
        <f>+AE3441*G3441</f>
        <v>1102103.9200000002</v>
      </c>
      <c r="AM3441" s="2">
        <f>+AF3441*G3441</f>
        <v>2755259.8</v>
      </c>
      <c r="AN3441" s="155">
        <f>SUM(AK3441:AM3441)</f>
        <v>11729534.577142857</v>
      </c>
      <c r="AQ3441" s="145" t="s">
        <v>79</v>
      </c>
      <c r="AU3441" s="8"/>
      <c r="AV3441" s="8"/>
      <c r="AW3441" s="2">
        <f>+'[2]BoQ HSYC-Đạt'!AT3441</f>
        <v>4014807.1371428571</v>
      </c>
      <c r="AX3441" s="8">
        <f>F3441*AW3441</f>
        <v>8029614.2742857141</v>
      </c>
      <c r="AY3441" s="8">
        <f>IF(AQ3441="CT",7%,5%)*AX3441</f>
        <v>401480.71371428575</v>
      </c>
      <c r="AZ3441" s="8">
        <f>AX3441*2%</f>
        <v>160592.2854857143</v>
      </c>
      <c r="BA3441" s="8">
        <f>IF(BB3441&gt;0,0,AX3441*5%)</f>
        <v>401480.71371428575</v>
      </c>
      <c r="BB3441" s="8"/>
      <c r="BC3441" s="8">
        <f>+AX3441+AY3441+AZ3441+BA3441+BB3441</f>
        <v>8993167.9871999994</v>
      </c>
      <c r="BD3441" s="8">
        <f>AX3441-AT3441</f>
        <v>8029614.2742857141</v>
      </c>
      <c r="BE3441" s="2"/>
      <c r="BH3441" s="2"/>
    </row>
    <row r="3442" spans="2:61" ht="17" hidden="1" outlineLevel="2" x14ac:dyDescent="0.2">
      <c r="B3442" s="82">
        <v>118</v>
      </c>
      <c r="C3442" s="144" t="s">
        <v>318</v>
      </c>
      <c r="D3442" s="144"/>
      <c r="E3442" s="82" t="s">
        <v>85</v>
      </c>
      <c r="F3442" s="143">
        <v>2</v>
      </c>
      <c r="G3442" s="142">
        <f>'[1]BoQ HSYC'!F3442</f>
        <v>2</v>
      </c>
      <c r="H3442" s="185">
        <f>'[1]BoQ HSYC'!G3442</f>
        <v>0</v>
      </c>
      <c r="I3442" s="185">
        <f>'[1]BoQ HSYC'!H3442</f>
        <v>0</v>
      </c>
      <c r="J3442" s="185">
        <f>'[1]BoQ HSYC'!I3442</f>
        <v>0</v>
      </c>
      <c r="K3442" s="48">
        <f>'[1]BoQ HSYC'!J3442</f>
        <v>3754914</v>
      </c>
      <c r="L3442" s="47">
        <f>'[1]BoQ HSYC'!K3442</f>
        <v>151528.57142857145</v>
      </c>
      <c r="M3442" s="47">
        <f>'[1]BoQ HSYC'!L3442</f>
        <v>3906442.5714285714</v>
      </c>
      <c r="N3442" s="183">
        <f>'[1]BoQ HSYC'!M3442</f>
        <v>0</v>
      </c>
      <c r="O3442" s="183">
        <f>'[1]BoQ HSYC'!N3442</f>
        <v>53035.000000000007</v>
      </c>
      <c r="P3442" s="83">
        <f>'[1]BoQ HSYC'!O3442</f>
        <v>53035.000000000007</v>
      </c>
      <c r="Q3442" s="47">
        <f>'[1]BoQ HSYC'!P3442</f>
        <v>7812885.1428571427</v>
      </c>
      <c r="R3442" s="132">
        <f>'[1]BoQ HSYC'!Q3442</f>
        <v>106070.00000000001</v>
      </c>
      <c r="S3442" s="83">
        <f>'[1]BoQ HSYC'!R3442</f>
        <v>7918955.1428571427</v>
      </c>
      <c r="T3442" s="48">
        <f>'[1]BoQ HSYC'!S3442</f>
        <v>0</v>
      </c>
      <c r="U3442" s="132">
        <f>'[1]BoQ HSYC'!T3442</f>
        <v>0</v>
      </c>
      <c r="V3442" s="132">
        <f>'[1]BoQ HSYC'!U3442</f>
        <v>0</v>
      </c>
      <c r="W3442" s="132">
        <f>'[1]BoQ HSYC'!V3442</f>
        <v>0</v>
      </c>
      <c r="X3442" s="44" t="str">
        <f>'[1]BoQ HSYC'!W3442</f>
        <v>ME</v>
      </c>
      <c r="Y3442" s="44"/>
      <c r="Z3442" s="44"/>
      <c r="AA3442" s="44"/>
      <c r="AB3442" s="2">
        <v>1769389.56383211</v>
      </c>
      <c r="AC3442" s="2">
        <v>3538779.1276642201</v>
      </c>
      <c r="AD3442" s="2">
        <f>+M3442</f>
        <v>3906442.5714285714</v>
      </c>
      <c r="AE3442" s="2">
        <f>+AD3442*14%</f>
        <v>546901.96000000008</v>
      </c>
      <c r="AF3442" s="155">
        <f>+AD3442*35%</f>
        <v>1367254.9</v>
      </c>
      <c r="AG3442" s="2">
        <f>+AD3442*F3442</f>
        <v>7812885.1428571427</v>
      </c>
      <c r="AH3442" s="2">
        <f>+AE3442*F3442</f>
        <v>1093803.9200000002</v>
      </c>
      <c r="AI3442" s="2">
        <f>+AF3442*F3442</f>
        <v>2734509.8</v>
      </c>
      <c r="AJ3442" s="2">
        <f>SUM(AG3442:AI3442)</f>
        <v>11641198.862857144</v>
      </c>
      <c r="AK3442" s="2">
        <f>+AD3442*G3442</f>
        <v>7812885.1428571427</v>
      </c>
      <c r="AL3442" s="2">
        <f>+AE3442*G3442</f>
        <v>1093803.9200000002</v>
      </c>
      <c r="AM3442" s="2">
        <f>+AF3442*G3442</f>
        <v>2734509.8</v>
      </c>
      <c r="AN3442" s="155">
        <f>SUM(AK3442:AM3442)</f>
        <v>11641198.862857144</v>
      </c>
      <c r="AQ3442" s="145" t="s">
        <v>79</v>
      </c>
      <c r="AU3442" s="8"/>
      <c r="AV3442" s="8"/>
      <c r="AW3442" s="2">
        <f>+'[2]BoQ HSYC-Đạt'!AT3442</f>
        <v>3984571.422857143</v>
      </c>
      <c r="AX3442" s="8">
        <f>F3442*AW3442</f>
        <v>7969142.845714286</v>
      </c>
      <c r="AY3442" s="8">
        <f>IF(AQ3442="CT",7%,5%)*AX3442</f>
        <v>398457.14228571433</v>
      </c>
      <c r="AZ3442" s="8">
        <f>AX3442*2%</f>
        <v>159382.85691428572</v>
      </c>
      <c r="BA3442" s="8">
        <f>IF(BB3442&gt;0,0,AX3442*5%)</f>
        <v>398457.14228571433</v>
      </c>
      <c r="BB3442" s="8"/>
      <c r="BC3442" s="8">
        <f>+AX3442+AY3442+AZ3442+BA3442+BB3442</f>
        <v>8925439.9871999994</v>
      </c>
      <c r="BD3442" s="8">
        <f>AX3442-AT3442</f>
        <v>7969142.845714286</v>
      </c>
      <c r="BE3442" s="2"/>
      <c r="BH3442" s="2"/>
    </row>
    <row r="3443" spans="2:61" ht="34" hidden="1" outlineLevel="2" x14ac:dyDescent="0.2">
      <c r="B3443" s="82">
        <v>119</v>
      </c>
      <c r="C3443" s="144" t="s">
        <v>317</v>
      </c>
      <c r="D3443" s="144"/>
      <c r="E3443" s="82" t="s">
        <v>85</v>
      </c>
      <c r="F3443" s="143">
        <v>3</v>
      </c>
      <c r="G3443" s="142">
        <f>'[1]BoQ HSYC'!F3443</f>
        <v>2</v>
      </c>
      <c r="H3443" s="185">
        <f>'[1]BoQ HSYC'!G3443</f>
        <v>0</v>
      </c>
      <c r="I3443" s="185">
        <f>'[1]BoQ HSYC'!H3443</f>
        <v>0</v>
      </c>
      <c r="J3443" s="185">
        <f>'[1]BoQ HSYC'!I3443</f>
        <v>0</v>
      </c>
      <c r="K3443" s="48">
        <f>'[1]BoQ HSYC'!J3443</f>
        <v>2219811</v>
      </c>
      <c r="L3443" s="47">
        <f>'[1]BoQ HSYC'!K3443</f>
        <v>214542.85714285716</v>
      </c>
      <c r="M3443" s="47">
        <f>'[1]BoQ HSYC'!L3443</f>
        <v>2434353.8571428573</v>
      </c>
      <c r="N3443" s="183">
        <f>'[1]BoQ HSYC'!M3443</f>
        <v>0</v>
      </c>
      <c r="O3443" s="183">
        <f>'[1]BoQ HSYC'!N3443</f>
        <v>75090</v>
      </c>
      <c r="P3443" s="83">
        <f>'[1]BoQ HSYC'!O3443</f>
        <v>75090</v>
      </c>
      <c r="Q3443" s="47">
        <f>'[1]BoQ HSYC'!P3443</f>
        <v>4868707.7142857146</v>
      </c>
      <c r="R3443" s="132">
        <f>'[1]BoQ HSYC'!Q3443</f>
        <v>150180</v>
      </c>
      <c r="S3443" s="83">
        <f>'[1]BoQ HSYC'!R3443</f>
        <v>5018887.7142857146</v>
      </c>
      <c r="T3443" s="48">
        <f>'[1]BoQ HSYC'!S3443</f>
        <v>0</v>
      </c>
      <c r="U3443" s="132">
        <f>'[1]BoQ HSYC'!T3443</f>
        <v>0</v>
      </c>
      <c r="V3443" s="132" t="str">
        <f>'[1]BoQ HSYC'!U3443</f>
        <v>VT: HĐK, NC:BĐG Q2/2026</v>
      </c>
      <c r="W3443" s="132" t="str">
        <f>'[1]BoQ HSYC'!V3443</f>
        <v>VT: HĐK, NC:BĐG Q2/2026</v>
      </c>
      <c r="X3443" s="44" t="str">
        <f>'[1]BoQ HSYC'!W3443</f>
        <v>ME</v>
      </c>
      <c r="Y3443" s="44"/>
      <c r="Z3443" s="44"/>
      <c r="AA3443" s="44"/>
      <c r="AB3443" s="2">
        <v>3165090.9446887756</v>
      </c>
      <c r="AC3443" s="2">
        <v>9495272.8340663277</v>
      </c>
      <c r="AD3443" s="2">
        <f>+M3443</f>
        <v>2434353.8571428573</v>
      </c>
      <c r="AE3443" s="2">
        <f>+AD3443*14%</f>
        <v>340809.54000000004</v>
      </c>
      <c r="AF3443" s="155">
        <f>+AD3443*35%</f>
        <v>852023.85</v>
      </c>
      <c r="AG3443" s="2">
        <f>+AD3443*F3443</f>
        <v>7303061.5714285718</v>
      </c>
      <c r="AH3443" s="2">
        <f>+AE3443*F3443</f>
        <v>1022428.6200000001</v>
      </c>
      <c r="AI3443" s="2">
        <f>+AF3443*F3443</f>
        <v>2556071.5499999998</v>
      </c>
      <c r="AJ3443" s="2">
        <f>SUM(AG3443:AI3443)</f>
        <v>10881561.741428573</v>
      </c>
      <c r="AK3443" s="2">
        <f>+AD3443*G3443</f>
        <v>4868707.7142857146</v>
      </c>
      <c r="AL3443" s="2">
        <f>+AE3443*G3443</f>
        <v>681619.08000000007</v>
      </c>
      <c r="AM3443" s="2">
        <f>+AF3443*G3443</f>
        <v>1704047.7</v>
      </c>
      <c r="AN3443" s="155">
        <f>SUM(AK3443:AM3443)</f>
        <v>7254374.4942857148</v>
      </c>
      <c r="AQ3443" s="145" t="s">
        <v>79</v>
      </c>
      <c r="AU3443" s="8"/>
      <c r="AV3443" s="8"/>
      <c r="AW3443" s="2">
        <f>+'[2]BoQ HSYC-Đạt'!AT3443</f>
        <v>2483040.9342857143</v>
      </c>
      <c r="AX3443" s="8">
        <f>F3443*AW3443</f>
        <v>7449122.8028571429</v>
      </c>
      <c r="AY3443" s="8">
        <f>IF(AQ3443="CT",7%,5%)*AX3443</f>
        <v>372456.14014285716</v>
      </c>
      <c r="AZ3443" s="8">
        <f>AX3443*2%</f>
        <v>148982.45605714287</v>
      </c>
      <c r="BA3443" s="8">
        <f>IF(BB3443&gt;0,0,AX3443*5%)</f>
        <v>372456.14014285716</v>
      </c>
      <c r="BB3443" s="8"/>
      <c r="BC3443" s="8">
        <f>+AX3443+AY3443+AZ3443+BA3443+BB3443</f>
        <v>8343017.5391999995</v>
      </c>
      <c r="BD3443" s="8">
        <f>AX3443-AT3443</f>
        <v>7449122.8028571429</v>
      </c>
      <c r="BE3443" s="2"/>
      <c r="BH3443" s="2"/>
    </row>
    <row r="3444" spans="2:61" ht="34" hidden="1" outlineLevel="2" x14ac:dyDescent="0.2">
      <c r="B3444" s="82">
        <v>120</v>
      </c>
      <c r="C3444" s="144" t="s">
        <v>316</v>
      </c>
      <c r="D3444" s="144"/>
      <c r="E3444" s="82" t="s">
        <v>85</v>
      </c>
      <c r="F3444" s="143">
        <v>3</v>
      </c>
      <c r="G3444" s="142">
        <f>'[1]BoQ HSYC'!F3444</f>
        <v>2</v>
      </c>
      <c r="H3444" s="185">
        <f>'[1]BoQ HSYC'!G3444</f>
        <v>0</v>
      </c>
      <c r="I3444" s="185">
        <f>'[1]BoQ HSYC'!H3444</f>
        <v>0</v>
      </c>
      <c r="J3444" s="185">
        <f>'[1]BoQ HSYC'!I3444</f>
        <v>0</v>
      </c>
      <c r="K3444" s="48">
        <f>'[1]BoQ HSYC'!J3444</f>
        <v>2969226</v>
      </c>
      <c r="L3444" s="47">
        <f>'[1]BoQ HSYC'!K3444</f>
        <v>214542.85714285716</v>
      </c>
      <c r="M3444" s="47">
        <f>'[1]BoQ HSYC'!L3444</f>
        <v>3183768.8571428573</v>
      </c>
      <c r="N3444" s="183">
        <f>'[1]BoQ HSYC'!M3444</f>
        <v>0</v>
      </c>
      <c r="O3444" s="183">
        <f>'[1]BoQ HSYC'!N3444</f>
        <v>75090</v>
      </c>
      <c r="P3444" s="83">
        <f>'[1]BoQ HSYC'!O3444</f>
        <v>75090</v>
      </c>
      <c r="Q3444" s="47">
        <f>'[1]BoQ HSYC'!P3444</f>
        <v>6367537.7142857146</v>
      </c>
      <c r="R3444" s="132">
        <f>'[1]BoQ HSYC'!Q3444</f>
        <v>150180</v>
      </c>
      <c r="S3444" s="83">
        <f>'[1]BoQ HSYC'!R3444</f>
        <v>6517717.7142857146</v>
      </c>
      <c r="T3444" s="48">
        <f>'[1]BoQ HSYC'!S3444</f>
        <v>0</v>
      </c>
      <c r="U3444" s="132">
        <f>'[1]BoQ HSYC'!T3444</f>
        <v>0</v>
      </c>
      <c r="V3444" s="132" t="str">
        <f>'[1]BoQ HSYC'!U3444</f>
        <v>VT: HĐK, NC:BĐG Q2/2026</v>
      </c>
      <c r="W3444" s="132" t="str">
        <f>'[1]BoQ HSYC'!V3444</f>
        <v>VT: HĐK, NC:BĐG Q2/2026</v>
      </c>
      <c r="X3444" s="44" t="str">
        <f>'[1]BoQ HSYC'!W3444</f>
        <v>ME</v>
      </c>
      <c r="Y3444" s="44"/>
      <c r="Z3444" s="44"/>
      <c r="AA3444" s="44"/>
      <c r="AB3444" s="2">
        <v>2402942.2394389762</v>
      </c>
      <c r="AC3444" s="2">
        <v>7208826.7183169285</v>
      </c>
      <c r="AD3444" s="2">
        <f>+M3444</f>
        <v>3183768.8571428573</v>
      </c>
      <c r="AE3444" s="2">
        <f>+AD3444*14%</f>
        <v>445727.64000000007</v>
      </c>
      <c r="AF3444" s="155">
        <f>+AD3444*35%</f>
        <v>1114319.0999999999</v>
      </c>
      <c r="AG3444" s="2">
        <f>+AD3444*F3444</f>
        <v>9551306.5714285709</v>
      </c>
      <c r="AH3444" s="2">
        <f>+AE3444*F3444</f>
        <v>1337182.9200000002</v>
      </c>
      <c r="AI3444" s="2">
        <f>+AF3444*F3444</f>
        <v>3342957.3</v>
      </c>
      <c r="AJ3444" s="2">
        <f>SUM(AG3444:AI3444)</f>
        <v>14231446.79142857</v>
      </c>
      <c r="AK3444" s="2">
        <f>+AD3444*G3444</f>
        <v>6367537.7142857146</v>
      </c>
      <c r="AL3444" s="2">
        <f>+AE3444*G3444</f>
        <v>891455.28000000014</v>
      </c>
      <c r="AM3444" s="2">
        <f>+AF3444*G3444</f>
        <v>2228638.1999999997</v>
      </c>
      <c r="AN3444" s="155">
        <f>SUM(AK3444:AM3444)</f>
        <v>9487631.194285715</v>
      </c>
      <c r="AQ3444" s="145" t="s">
        <v>79</v>
      </c>
      <c r="AU3444" s="8"/>
      <c r="AV3444" s="8"/>
      <c r="AW3444" s="2">
        <f>+'[2]BoQ HSYC-Đạt'!AT3444</f>
        <v>3247444.2342857146</v>
      </c>
      <c r="AX3444" s="8">
        <f>F3444*AW3444</f>
        <v>9742332.7028571442</v>
      </c>
      <c r="AY3444" s="8">
        <f>IF(AQ3444="CT",7%,5%)*AX3444</f>
        <v>487116.63514285721</v>
      </c>
      <c r="AZ3444" s="8">
        <f>AX3444*2%</f>
        <v>194846.65405714288</v>
      </c>
      <c r="BA3444" s="8">
        <f>IF(BB3444&gt;0,0,AX3444*5%)</f>
        <v>487116.63514285721</v>
      </c>
      <c r="BB3444" s="8"/>
      <c r="BC3444" s="8">
        <f>+AX3444+AY3444+AZ3444+BA3444+BB3444</f>
        <v>10911412.627200002</v>
      </c>
      <c r="BD3444" s="8">
        <f>AX3444-AT3444</f>
        <v>9742332.7028571442</v>
      </c>
      <c r="BE3444" s="2"/>
      <c r="BH3444" s="2"/>
    </row>
    <row r="3445" spans="2:61" ht="17" hidden="1" outlineLevel="2" x14ac:dyDescent="0.2">
      <c r="B3445" s="82">
        <v>121</v>
      </c>
      <c r="C3445" s="144" t="s">
        <v>315</v>
      </c>
      <c r="D3445" s="144"/>
      <c r="E3445" s="82" t="s">
        <v>85</v>
      </c>
      <c r="F3445" s="143">
        <v>3</v>
      </c>
      <c r="G3445" s="142">
        <f>'[1]BoQ HSYC'!F3445</f>
        <v>0</v>
      </c>
      <c r="H3445" s="185">
        <f>'[1]BoQ HSYC'!G3445</f>
        <v>0</v>
      </c>
      <c r="I3445" s="185">
        <f>'[1]BoQ HSYC'!H3445</f>
        <v>0</v>
      </c>
      <c r="J3445" s="185">
        <f>'[1]BoQ HSYC'!I3445</f>
        <v>0</v>
      </c>
      <c r="K3445" s="48">
        <f>'[1]BoQ HSYC'!J3445</f>
        <v>2835893</v>
      </c>
      <c r="L3445" s="47">
        <f>'[1]BoQ HSYC'!K3445</f>
        <v>214542.85714285716</v>
      </c>
      <c r="M3445" s="47">
        <f>'[1]BoQ HSYC'!L3445</f>
        <v>3050435.8571428573</v>
      </c>
      <c r="N3445" s="183">
        <f>'[1]BoQ HSYC'!M3445</f>
        <v>0</v>
      </c>
      <c r="O3445" s="183">
        <f>'[1]BoQ HSYC'!N3445</f>
        <v>75090</v>
      </c>
      <c r="P3445" s="83">
        <f>'[1]BoQ HSYC'!O3445</f>
        <v>75090</v>
      </c>
      <c r="Q3445" s="47">
        <f>'[1]BoQ HSYC'!P3445</f>
        <v>0</v>
      </c>
      <c r="R3445" s="132">
        <f>'[1]BoQ HSYC'!Q3445</f>
        <v>0</v>
      </c>
      <c r="S3445" s="83">
        <f>'[1]BoQ HSYC'!R3445</f>
        <v>0</v>
      </c>
      <c r="T3445" s="48">
        <f>'[1]BoQ HSYC'!S3445</f>
        <v>0</v>
      </c>
      <c r="U3445" s="132">
        <f>'[1]BoQ HSYC'!T3445</f>
        <v>0</v>
      </c>
      <c r="V3445" s="132">
        <f>'[1]BoQ HSYC'!U3445</f>
        <v>0</v>
      </c>
      <c r="W3445" s="132">
        <f>'[1]BoQ HSYC'!V3445</f>
        <v>0</v>
      </c>
      <c r="X3445" s="44" t="str">
        <f>'[1]BoQ HSYC'!W3445</f>
        <v>ME</v>
      </c>
      <c r="Y3445" s="44"/>
      <c r="Z3445" s="44"/>
      <c r="AA3445" s="44"/>
      <c r="AB3445" s="2">
        <v>3770835.3273711172</v>
      </c>
      <c r="AC3445" s="2">
        <v>11312505.982113352</v>
      </c>
      <c r="AD3445" s="2">
        <f>+M3445</f>
        <v>3050435.8571428573</v>
      </c>
      <c r="AE3445" s="2">
        <f>+AD3445*14%</f>
        <v>427061.02000000008</v>
      </c>
      <c r="AF3445" s="155">
        <f>+AD3445*35%</f>
        <v>1067652.55</v>
      </c>
      <c r="AG3445" s="2">
        <f>+AD3445*F3445</f>
        <v>9151307.5714285709</v>
      </c>
      <c r="AH3445" s="2">
        <f>+AE3445*F3445</f>
        <v>1281183.0600000003</v>
      </c>
      <c r="AI3445" s="2">
        <f>+AF3445*F3445</f>
        <v>3202957.6500000004</v>
      </c>
      <c r="AJ3445" s="2">
        <f>SUM(AG3445:AI3445)</f>
        <v>13635448.281428572</v>
      </c>
      <c r="AK3445" s="2">
        <f>+AD3445*G3445</f>
        <v>0</v>
      </c>
      <c r="AL3445" s="2">
        <f>+AE3445*G3445</f>
        <v>0</v>
      </c>
      <c r="AM3445" s="2">
        <f>+AF3445*G3445</f>
        <v>0</v>
      </c>
      <c r="AN3445" s="155">
        <f>SUM(AK3445:AM3445)</f>
        <v>0</v>
      </c>
      <c r="AQ3445" s="145" t="s">
        <v>79</v>
      </c>
      <c r="AU3445" s="8"/>
      <c r="AV3445" s="8"/>
      <c r="AW3445" s="2">
        <f>+'[2]BoQ HSYC-Đạt'!AT3445</f>
        <v>3111444.5742857144</v>
      </c>
      <c r="AX3445" s="8">
        <f>F3445*AW3445</f>
        <v>9334333.7228571437</v>
      </c>
      <c r="AY3445" s="8">
        <f>IF(AQ3445="CT",7%,5%)*AX3445</f>
        <v>466716.68614285719</v>
      </c>
      <c r="AZ3445" s="8">
        <f>AX3445*2%</f>
        <v>186686.67445714289</v>
      </c>
      <c r="BA3445" s="8">
        <f>IF(BB3445&gt;0,0,AX3445*5%)</f>
        <v>466716.68614285719</v>
      </c>
      <c r="BB3445" s="8"/>
      <c r="BC3445" s="8">
        <f>+AX3445+AY3445+AZ3445+BA3445+BB3445</f>
        <v>10454453.7696</v>
      </c>
      <c r="BD3445" s="8">
        <f>AX3445-AT3445</f>
        <v>9334333.7228571437</v>
      </c>
      <c r="BE3445" s="2"/>
      <c r="BH3445" s="2"/>
    </row>
    <row r="3446" spans="2:61" ht="34" hidden="1" outlineLevel="2" x14ac:dyDescent="0.2">
      <c r="B3446" s="82">
        <v>122</v>
      </c>
      <c r="C3446" s="144" t="s">
        <v>314</v>
      </c>
      <c r="D3446" s="144"/>
      <c r="E3446" s="82" t="s">
        <v>85</v>
      </c>
      <c r="F3446" s="143">
        <v>3</v>
      </c>
      <c r="G3446" s="142">
        <f>'[1]BoQ HSYC'!F3446</f>
        <v>1</v>
      </c>
      <c r="H3446" s="185">
        <f>'[1]BoQ HSYC'!G3446</f>
        <v>0</v>
      </c>
      <c r="I3446" s="185">
        <f>'[1]BoQ HSYC'!H3446</f>
        <v>0</v>
      </c>
      <c r="J3446" s="185">
        <f>'[1]BoQ HSYC'!I3446</f>
        <v>0</v>
      </c>
      <c r="K3446" s="48">
        <f>'[1]BoQ HSYC'!J3446</f>
        <v>18232471</v>
      </c>
      <c r="L3446" s="47">
        <f>'[1]BoQ HSYC'!K3446</f>
        <v>214542.85714285716</v>
      </c>
      <c r="M3446" s="47">
        <f>'[1]BoQ HSYC'!L3446</f>
        <v>18447013.857142858</v>
      </c>
      <c r="N3446" s="183">
        <f>'[1]BoQ HSYC'!M3446</f>
        <v>0</v>
      </c>
      <c r="O3446" s="183">
        <f>'[1]BoQ HSYC'!N3446</f>
        <v>75090</v>
      </c>
      <c r="P3446" s="83">
        <f>'[1]BoQ HSYC'!O3446</f>
        <v>75090</v>
      </c>
      <c r="Q3446" s="47">
        <f>'[1]BoQ HSYC'!P3446</f>
        <v>18447013.857142858</v>
      </c>
      <c r="R3446" s="132">
        <f>'[1]BoQ HSYC'!Q3446</f>
        <v>75090</v>
      </c>
      <c r="S3446" s="83">
        <f>'[1]BoQ HSYC'!R3446</f>
        <v>18522103.857142858</v>
      </c>
      <c r="T3446" s="48">
        <f>'[1]BoQ HSYC'!S3446</f>
        <v>0</v>
      </c>
      <c r="U3446" s="132">
        <f>'[1]BoQ HSYC'!T3446</f>
        <v>0</v>
      </c>
      <c r="V3446" s="132" t="str">
        <f>'[1]BoQ HSYC'!U3446</f>
        <v>VT: HĐK, NC:BĐG Q2/2026</v>
      </c>
      <c r="W3446" s="132" t="str">
        <f>'[1]BoQ HSYC'!V3446</f>
        <v>VT: HĐK, NC:BĐG Q2/2026</v>
      </c>
      <c r="X3446" s="44" t="str">
        <f>'[1]BoQ HSYC'!W3446</f>
        <v>ME</v>
      </c>
      <c r="Y3446" s="44"/>
      <c r="Z3446" s="44"/>
      <c r="AA3446" s="44"/>
      <c r="AB3446" s="2">
        <v>3750401.2248642761</v>
      </c>
      <c r="AC3446" s="2">
        <v>11251203.674592828</v>
      </c>
      <c r="AD3446" s="2">
        <f>+M3446</f>
        <v>18447013.857142858</v>
      </c>
      <c r="AE3446" s="2">
        <f>+AD3446*14%</f>
        <v>2582581.9400000004</v>
      </c>
      <c r="AF3446" s="155">
        <f>+AD3446*35%</f>
        <v>6456454.8499999996</v>
      </c>
      <c r="AG3446" s="2">
        <f>+AD3446*F3446</f>
        <v>55341041.571428575</v>
      </c>
      <c r="AH3446" s="2">
        <f>+AE3446*F3446</f>
        <v>7747745.8200000012</v>
      </c>
      <c r="AI3446" s="2">
        <f>+AF3446*F3446</f>
        <v>19369364.549999997</v>
      </c>
      <c r="AJ3446" s="2">
        <f>SUM(AG3446:AI3446)</f>
        <v>82458151.941428572</v>
      </c>
      <c r="AK3446" s="2">
        <f>+AD3446*G3446</f>
        <v>18447013.857142858</v>
      </c>
      <c r="AL3446" s="2">
        <f>+AE3446*G3446</f>
        <v>2582581.9400000004</v>
      </c>
      <c r="AM3446" s="2">
        <f>+AF3446*G3446</f>
        <v>6456454.8499999996</v>
      </c>
      <c r="AN3446" s="155">
        <f>SUM(AK3446:AM3446)</f>
        <v>27486050.647142857</v>
      </c>
      <c r="AQ3446" s="145" t="s">
        <v>79</v>
      </c>
      <c r="AU3446" s="8"/>
      <c r="AV3446" s="8"/>
      <c r="AW3446" s="2">
        <f>+'[2]BoQ HSYC-Đạt'!AT3446</f>
        <v>18815954.134285714</v>
      </c>
      <c r="AX3446" s="8">
        <f>F3446*AW3446</f>
        <v>56447862.40285714</v>
      </c>
      <c r="AY3446" s="8">
        <f>IF(AQ3446="CT",7%,5%)*AX3446</f>
        <v>2822393.1201428571</v>
      </c>
      <c r="AZ3446" s="8">
        <f>AX3446*2%</f>
        <v>1128957.2480571428</v>
      </c>
      <c r="BA3446" s="8">
        <f>IF(BB3446&gt;0,0,AX3446*5%)</f>
        <v>2822393.1201428571</v>
      </c>
      <c r="BB3446" s="8"/>
      <c r="BC3446" s="8">
        <f>+AX3446+AY3446+AZ3446+BA3446+BB3446</f>
        <v>63221605.891199991</v>
      </c>
      <c r="BD3446" s="8">
        <f>AX3446-AT3446</f>
        <v>56447862.40285714</v>
      </c>
      <c r="BE3446" s="2"/>
      <c r="BH3446" s="2"/>
    </row>
    <row r="3447" spans="2:61" ht="34" hidden="1" outlineLevel="2" x14ac:dyDescent="0.2">
      <c r="B3447" s="82">
        <v>123</v>
      </c>
      <c r="C3447" s="144" t="s">
        <v>313</v>
      </c>
      <c r="D3447" s="144"/>
      <c r="E3447" s="82" t="s">
        <v>85</v>
      </c>
      <c r="F3447" s="143">
        <v>3</v>
      </c>
      <c r="G3447" s="142">
        <f>'[1]BoQ HSYC'!F3447</f>
        <v>2</v>
      </c>
      <c r="H3447" s="185">
        <f>'[1]BoQ HSYC'!G3447</f>
        <v>0</v>
      </c>
      <c r="I3447" s="185">
        <f>'[1]BoQ HSYC'!H3447</f>
        <v>0</v>
      </c>
      <c r="J3447" s="185">
        <f>'[1]BoQ HSYC'!I3447</f>
        <v>0</v>
      </c>
      <c r="K3447" s="48">
        <f>'[1]BoQ HSYC'!J3447</f>
        <v>993068</v>
      </c>
      <c r="L3447" s="47">
        <f>'[1]BoQ HSYC'!K3447</f>
        <v>50057.142857142862</v>
      </c>
      <c r="M3447" s="47">
        <f>'[1]BoQ HSYC'!L3447</f>
        <v>1043125.1428571428</v>
      </c>
      <c r="N3447" s="183">
        <f>'[1]BoQ HSYC'!M3447</f>
        <v>0</v>
      </c>
      <c r="O3447" s="183">
        <f>'[1]BoQ HSYC'!N3447</f>
        <v>17520</v>
      </c>
      <c r="P3447" s="83">
        <f>'[1]BoQ HSYC'!O3447</f>
        <v>17520</v>
      </c>
      <c r="Q3447" s="47">
        <f>'[1]BoQ HSYC'!P3447</f>
        <v>2086250.2857142857</v>
      </c>
      <c r="R3447" s="132">
        <f>'[1]BoQ HSYC'!Q3447</f>
        <v>35040</v>
      </c>
      <c r="S3447" s="83">
        <f>'[1]BoQ HSYC'!R3447</f>
        <v>2121290.2857142854</v>
      </c>
      <c r="T3447" s="48">
        <f>'[1]BoQ HSYC'!S3447</f>
        <v>0</v>
      </c>
      <c r="U3447" s="132">
        <f>'[1]BoQ HSYC'!T3447</f>
        <v>0</v>
      </c>
      <c r="V3447" s="132" t="str">
        <f>'[1]BoQ HSYC'!U3447</f>
        <v>VT: HĐK, NC:BĐG Q2/2026</v>
      </c>
      <c r="W3447" s="132" t="str">
        <f>'[1]BoQ HSYC'!V3447</f>
        <v>VT: HĐK, NC:BĐG Q2/2026</v>
      </c>
      <c r="X3447" s="44" t="str">
        <f>'[1]BoQ HSYC'!W3447</f>
        <v>ME</v>
      </c>
      <c r="Y3447" s="44"/>
      <c r="Z3447" s="44"/>
      <c r="AA3447" s="44"/>
      <c r="AB3447" s="2">
        <v>353062.31264482316</v>
      </c>
      <c r="AC3447" s="2">
        <v>1059186.9379344694</v>
      </c>
      <c r="AD3447" s="2">
        <f>+M3447</f>
        <v>1043125.1428571428</v>
      </c>
      <c r="AE3447" s="2">
        <f>+AD3447*14%</f>
        <v>146037.52000000002</v>
      </c>
      <c r="AF3447" s="155">
        <f>+AD3447*35%</f>
        <v>365093.8</v>
      </c>
      <c r="AG3447" s="2">
        <f>+AD3447*F3447</f>
        <v>3129375.4285714286</v>
      </c>
      <c r="AH3447" s="2">
        <f>+AE3447*F3447</f>
        <v>438112.56000000006</v>
      </c>
      <c r="AI3447" s="2">
        <f>+AF3447*F3447</f>
        <v>1095281.3999999999</v>
      </c>
      <c r="AJ3447" s="2">
        <f>SUM(AG3447:AI3447)</f>
        <v>4662769.3885714281</v>
      </c>
      <c r="AK3447" s="2">
        <f>+AD3447*G3447</f>
        <v>2086250.2857142857</v>
      </c>
      <c r="AL3447" s="2">
        <f>+AE3447*G3447</f>
        <v>292075.04000000004</v>
      </c>
      <c r="AM3447" s="2">
        <f>+AF3447*G3447</f>
        <v>730187.6</v>
      </c>
      <c r="AN3447" s="155">
        <f>SUM(AK3447:AM3447)</f>
        <v>3108512.9257142856</v>
      </c>
      <c r="AQ3447" s="145" t="s">
        <v>79</v>
      </c>
      <c r="AU3447" s="8"/>
      <c r="AV3447" s="8"/>
      <c r="AW3447" s="2">
        <f>+'[2]BoQ HSYC-Đạt'!AT3447</f>
        <v>1063987.6457142858</v>
      </c>
      <c r="AX3447" s="8">
        <f>F3447*AW3447</f>
        <v>3191962.9371428574</v>
      </c>
      <c r="AY3447" s="8">
        <f>IF(AQ3447="CT",7%,5%)*AX3447</f>
        <v>159598.14685714288</v>
      </c>
      <c r="AZ3447" s="8">
        <f>AX3447*2%</f>
        <v>63839.25874285715</v>
      </c>
      <c r="BA3447" s="8">
        <f>IF(BB3447&gt;0,0,AX3447*5%)</f>
        <v>159598.14685714288</v>
      </c>
      <c r="BB3447" s="8"/>
      <c r="BC3447" s="8">
        <f>+AX3447+AY3447+AZ3447+BA3447+BB3447</f>
        <v>3574998.4896000004</v>
      </c>
      <c r="BD3447" s="8">
        <f>AX3447-AT3447</f>
        <v>3191962.9371428574</v>
      </c>
      <c r="BE3447" s="2"/>
      <c r="BH3447" s="2"/>
    </row>
    <row r="3448" spans="2:61" ht="17" hidden="1" outlineLevel="2" x14ac:dyDescent="0.2">
      <c r="B3448" s="82">
        <v>124</v>
      </c>
      <c r="C3448" s="144" t="s">
        <v>312</v>
      </c>
      <c r="D3448" s="144"/>
      <c r="E3448" s="82" t="s">
        <v>85</v>
      </c>
      <c r="F3448" s="143">
        <v>3</v>
      </c>
      <c r="G3448" s="142">
        <f>'[1]BoQ HSYC'!F3448</f>
        <v>2</v>
      </c>
      <c r="H3448" s="185">
        <f>'[1]BoQ HSYC'!G3448</f>
        <v>0</v>
      </c>
      <c r="I3448" s="185">
        <f>'[1]BoQ HSYC'!H3448</f>
        <v>0</v>
      </c>
      <c r="J3448" s="185">
        <f>'[1]BoQ HSYC'!I3448</f>
        <v>0</v>
      </c>
      <c r="K3448" s="48">
        <f>'[1]BoQ HSYC'!J3448</f>
        <v>13335.84</v>
      </c>
      <c r="L3448" s="47">
        <f>'[1]BoQ HSYC'!K3448</f>
        <v>19769.142857142837</v>
      </c>
      <c r="M3448" s="47">
        <f>'[1]BoQ HSYC'!L3448</f>
        <v>33104.982857142837</v>
      </c>
      <c r="N3448" s="183">
        <f>'[1]BoQ HSYC'!M3448</f>
        <v>0</v>
      </c>
      <c r="O3448" s="183">
        <f>'[1]BoQ HSYC'!N3448</f>
        <v>6919.1999999999925</v>
      </c>
      <c r="P3448" s="83">
        <f>'[1]BoQ HSYC'!O3448</f>
        <v>6919.1999999999925</v>
      </c>
      <c r="Q3448" s="47">
        <f>'[1]BoQ HSYC'!P3448</f>
        <v>66209.965714285674</v>
      </c>
      <c r="R3448" s="132">
        <f>'[1]BoQ HSYC'!Q3448</f>
        <v>13838.399999999985</v>
      </c>
      <c r="S3448" s="83">
        <f>'[1]BoQ HSYC'!R3448</f>
        <v>80048.365714285654</v>
      </c>
      <c r="T3448" s="48">
        <f>'[1]BoQ HSYC'!S3448</f>
        <v>0</v>
      </c>
      <c r="U3448" s="132">
        <f>'[1]BoQ HSYC'!T3448</f>
        <v>0</v>
      </c>
      <c r="V3448" s="132">
        <f>'[1]BoQ HSYC'!U3448</f>
        <v>0</v>
      </c>
      <c r="W3448" s="132">
        <f>'[1]BoQ HSYC'!V3448</f>
        <v>0</v>
      </c>
      <c r="X3448" s="44" t="str">
        <f>'[1]BoQ HSYC'!W3448</f>
        <v>ME</v>
      </c>
      <c r="Y3448" s="44"/>
      <c r="Z3448" s="44"/>
      <c r="AA3448" s="44"/>
      <c r="AB3448" s="2">
        <v>317504.67433566751</v>
      </c>
      <c r="AC3448" s="2">
        <v>952514.02300700254</v>
      </c>
      <c r="AD3448" s="2">
        <f>+M3448</f>
        <v>33104.982857142837</v>
      </c>
      <c r="AE3448" s="2">
        <f>+AD3448*14%</f>
        <v>4634.6975999999977</v>
      </c>
      <c r="AF3448" s="155">
        <f>+AD3448*35%</f>
        <v>11586.743999999992</v>
      </c>
      <c r="AG3448" s="2">
        <f>+AD3448*F3448</f>
        <v>99314.948571428511</v>
      </c>
      <c r="AH3448" s="2">
        <f>+AE3448*F3448</f>
        <v>13904.092799999993</v>
      </c>
      <c r="AI3448" s="2">
        <f>+AF3448*F3448</f>
        <v>34760.231999999975</v>
      </c>
      <c r="AJ3448" s="2">
        <f>SUM(AG3448:AI3448)</f>
        <v>147979.27337142848</v>
      </c>
      <c r="AK3448" s="2">
        <f>+AD3448*G3448</f>
        <v>66209.965714285674</v>
      </c>
      <c r="AL3448" s="2">
        <f>+AE3448*G3448</f>
        <v>9269.3951999999954</v>
      </c>
      <c r="AM3448" s="2">
        <f>+AF3448*G3448</f>
        <v>23173.487999999983</v>
      </c>
      <c r="AN3448" s="155">
        <f>SUM(AK3448:AM3448)</f>
        <v>98652.848914285656</v>
      </c>
      <c r="AQ3448" s="145" t="s">
        <v>79</v>
      </c>
      <c r="AU3448" s="8"/>
      <c r="AV3448" s="8"/>
      <c r="AW3448" s="2">
        <f>+'[2]BoQ HSYC-Đạt'!AT3448</f>
        <v>33767.082514285692</v>
      </c>
      <c r="AX3448" s="8">
        <f>F3448*AW3448</f>
        <v>101301.24754285708</v>
      </c>
      <c r="AY3448" s="8">
        <f>IF(AQ3448="CT",7%,5%)*AX3448</f>
        <v>5065.0623771428545</v>
      </c>
      <c r="AZ3448" s="8">
        <f>AX3448*2%</f>
        <v>2026.0249508571417</v>
      </c>
      <c r="BA3448" s="8">
        <f>IF(BB3448&gt;0,0,AX3448*5%)</f>
        <v>5065.0623771428545</v>
      </c>
      <c r="BB3448" s="8"/>
      <c r="BC3448" s="8">
        <f>+AX3448+AY3448+AZ3448+BA3448+BB3448</f>
        <v>113457.39724799992</v>
      </c>
      <c r="BD3448" s="8">
        <f>AX3448-AT3448</f>
        <v>101301.24754285708</v>
      </c>
      <c r="BE3448" s="2"/>
      <c r="BH3448" s="2"/>
    </row>
    <row r="3449" spans="2:61" ht="17" hidden="1" outlineLevel="2" x14ac:dyDescent="0.2">
      <c r="B3449" s="82">
        <v>125</v>
      </c>
      <c r="C3449" s="144" t="s">
        <v>311</v>
      </c>
      <c r="D3449" s="144"/>
      <c r="E3449" s="82" t="s">
        <v>85</v>
      </c>
      <c r="F3449" s="143">
        <v>3</v>
      </c>
      <c r="G3449" s="142">
        <f>'[1]BoQ HSYC'!F3449</f>
        <v>0</v>
      </c>
      <c r="H3449" s="185">
        <f>'[1]BoQ HSYC'!G3449</f>
        <v>0</v>
      </c>
      <c r="I3449" s="185">
        <f>'[1]BoQ HSYC'!H3449</f>
        <v>0</v>
      </c>
      <c r="J3449" s="185">
        <f>'[1]BoQ HSYC'!I3449</f>
        <v>0</v>
      </c>
      <c r="K3449" s="48">
        <f>'[1]BoQ HSYC'!J3449</f>
        <v>19232.64</v>
      </c>
      <c r="L3449" s="47">
        <f>'[1]BoQ HSYC'!K3449</f>
        <v>23718.857142857159</v>
      </c>
      <c r="M3449" s="47">
        <f>'[1]BoQ HSYC'!L3449</f>
        <v>42951.497142857159</v>
      </c>
      <c r="N3449" s="183">
        <f>'[1]BoQ HSYC'!M3449</f>
        <v>6731.4239999999991</v>
      </c>
      <c r="O3449" s="183">
        <f>'[1]BoQ HSYC'!N3449</f>
        <v>8301.6000000000058</v>
      </c>
      <c r="P3449" s="83">
        <f>'[1]BoQ HSYC'!O3449</f>
        <v>15033.024000000005</v>
      </c>
      <c r="Q3449" s="47">
        <f>'[1]BoQ HSYC'!P3449</f>
        <v>0</v>
      </c>
      <c r="R3449" s="132">
        <f>'[1]BoQ HSYC'!Q3449</f>
        <v>0</v>
      </c>
      <c r="S3449" s="83">
        <f>'[1]BoQ HSYC'!R3449</f>
        <v>0</v>
      </c>
      <c r="T3449" s="48">
        <f>'[1]BoQ HSYC'!S3449</f>
        <v>0</v>
      </c>
      <c r="U3449" s="132">
        <f>'[1]BoQ HSYC'!T3449</f>
        <v>0</v>
      </c>
      <c r="V3449" s="132" t="str">
        <f>'[1]BoQ HSYC'!U3449</f>
        <v>BĐG Q2/2026</v>
      </c>
      <c r="W3449" s="132" t="str">
        <f>'[1]BoQ HSYC'!V3449</f>
        <v>BĐG Q2/2026</v>
      </c>
      <c r="X3449" s="44" t="str">
        <f>'[1]BoQ HSYC'!W3449</f>
        <v>ME</v>
      </c>
      <c r="Y3449" s="44"/>
      <c r="Z3449" s="44"/>
      <c r="AA3449" s="44"/>
      <c r="AB3449" s="2">
        <v>492766.07629529497</v>
      </c>
      <c r="AC3449" s="2">
        <v>1478298.2288858849</v>
      </c>
      <c r="AD3449" s="2">
        <f>+M3449</f>
        <v>42951.497142857159</v>
      </c>
      <c r="AE3449" s="2">
        <f>+AD3449*14%</f>
        <v>6013.2096000000029</v>
      </c>
      <c r="AF3449" s="155">
        <f>+AD3449*35%</f>
        <v>15033.024000000005</v>
      </c>
      <c r="AG3449" s="2">
        <f>+AD3449*F3449</f>
        <v>128854.49142857148</v>
      </c>
      <c r="AH3449" s="2">
        <f>+AE3449*F3449</f>
        <v>18039.62880000001</v>
      </c>
      <c r="AI3449" s="2">
        <f>+AF3449*F3449</f>
        <v>45099.072000000015</v>
      </c>
      <c r="AJ3449" s="2">
        <f>SUM(AG3449:AI3449)</f>
        <v>191993.19222857151</v>
      </c>
      <c r="AK3449" s="2">
        <f>+AD3449*G3449</f>
        <v>0</v>
      </c>
      <c r="AL3449" s="2">
        <f>+AE3449*G3449</f>
        <v>0</v>
      </c>
      <c r="AM3449" s="2">
        <f>+AF3449*G3449</f>
        <v>0</v>
      </c>
      <c r="AN3449" s="155">
        <f>SUM(AK3449:AM3449)</f>
        <v>0</v>
      </c>
      <c r="AQ3449" s="145" t="s">
        <v>79</v>
      </c>
      <c r="AU3449" s="8"/>
      <c r="AV3449" s="8"/>
      <c r="AW3449" s="2">
        <f>+'[2]BoQ HSYC-Đạt'!AT3449</f>
        <v>43810.527085714304</v>
      </c>
      <c r="AX3449" s="8">
        <f>F3449*AW3449</f>
        <v>131431.58125714291</v>
      </c>
      <c r="AY3449" s="8">
        <f>IF(AQ3449="CT",7%,5%)*AX3449</f>
        <v>6571.5790628571458</v>
      </c>
      <c r="AZ3449" s="8">
        <f>AX3449*2%</f>
        <v>2628.6316251428584</v>
      </c>
      <c r="BA3449" s="8">
        <f>IF(BB3449&gt;0,0,AX3449*5%)</f>
        <v>6571.5790628571458</v>
      </c>
      <c r="BB3449" s="8"/>
      <c r="BC3449" s="8">
        <f>+AX3449+AY3449+AZ3449+BA3449+BB3449</f>
        <v>147203.37100800005</v>
      </c>
      <c r="BD3449" s="8">
        <f>AX3449-AT3449</f>
        <v>131431.58125714291</v>
      </c>
      <c r="BE3449" s="2"/>
      <c r="BH3449" s="2"/>
    </row>
    <row r="3450" spans="2:61" ht="34" hidden="1" outlineLevel="2" x14ac:dyDescent="0.2">
      <c r="B3450" s="82">
        <v>126</v>
      </c>
      <c r="C3450" s="144" t="s">
        <v>310</v>
      </c>
      <c r="D3450" s="144"/>
      <c r="E3450" s="82" t="s">
        <v>85</v>
      </c>
      <c r="F3450" s="143">
        <v>3</v>
      </c>
      <c r="G3450" s="142">
        <f>'[1]BoQ HSYC'!F3450</f>
        <v>4</v>
      </c>
      <c r="H3450" s="185">
        <f>'[1]BoQ HSYC'!G3450</f>
        <v>0</v>
      </c>
      <c r="I3450" s="185">
        <f>'[1]BoQ HSYC'!H3450</f>
        <v>0</v>
      </c>
      <c r="J3450" s="185">
        <f>'[1]BoQ HSYC'!I3450</f>
        <v>0</v>
      </c>
      <c r="K3450" s="48">
        <f>'[1]BoQ HSYC'!J3450</f>
        <v>955588</v>
      </c>
      <c r="L3450" s="47">
        <f>'[1]BoQ HSYC'!K3450</f>
        <v>121580</v>
      </c>
      <c r="M3450" s="47">
        <f>'[1]BoQ HSYC'!L3450</f>
        <v>1077168</v>
      </c>
      <c r="N3450" s="183">
        <f>'[1]BoQ HSYC'!M3450</f>
        <v>0</v>
      </c>
      <c r="O3450" s="183">
        <f>'[1]BoQ HSYC'!N3450</f>
        <v>42553</v>
      </c>
      <c r="P3450" s="83">
        <f>'[1]BoQ HSYC'!O3450</f>
        <v>42553</v>
      </c>
      <c r="Q3450" s="47">
        <f>'[1]BoQ HSYC'!P3450</f>
        <v>4308672</v>
      </c>
      <c r="R3450" s="132">
        <f>'[1]BoQ HSYC'!Q3450</f>
        <v>170212</v>
      </c>
      <c r="S3450" s="83">
        <f>'[1]BoQ HSYC'!R3450</f>
        <v>4478884</v>
      </c>
      <c r="T3450" s="48">
        <f>'[1]BoQ HSYC'!S3450</f>
        <v>0</v>
      </c>
      <c r="U3450" s="132">
        <f>'[1]BoQ HSYC'!T3450</f>
        <v>0</v>
      </c>
      <c r="V3450" s="132" t="str">
        <f>'[1]BoQ HSYC'!U3450</f>
        <v>VT: HĐK, NC:BĐG Q2/2026</v>
      </c>
      <c r="W3450" s="132" t="str">
        <f>'[1]BoQ HSYC'!V3450</f>
        <v>VT: HĐK, NC:BĐG Q2/2026</v>
      </c>
      <c r="X3450" s="44" t="str">
        <f>'[1]BoQ HSYC'!W3450</f>
        <v>ME</v>
      </c>
      <c r="Y3450" s="44"/>
      <c r="Z3450" s="44"/>
      <c r="AA3450" s="44"/>
      <c r="AB3450" s="2">
        <v>1330101.1655019</v>
      </c>
      <c r="AC3450" s="2">
        <v>3990303.4965057001</v>
      </c>
      <c r="AD3450" s="2">
        <f>+M3450</f>
        <v>1077168</v>
      </c>
      <c r="AE3450" s="2">
        <f>+AD3450*14%</f>
        <v>150803.52000000002</v>
      </c>
      <c r="AF3450" s="155">
        <f>+AD3450*35%</f>
        <v>377008.8</v>
      </c>
      <c r="AG3450" s="2">
        <f>+AD3450*F3450</f>
        <v>3231504</v>
      </c>
      <c r="AH3450" s="2">
        <f>+AE3450*F3450</f>
        <v>452410.56000000006</v>
      </c>
      <c r="AI3450" s="2">
        <f>+AF3450*F3450</f>
        <v>1131026.3999999999</v>
      </c>
      <c r="AJ3450" s="2">
        <f>SUM(AG3450:AI3450)</f>
        <v>4814940.96</v>
      </c>
      <c r="AK3450" s="2">
        <f>+AD3450*G3450</f>
        <v>4308672</v>
      </c>
      <c r="AL3450" s="2">
        <f>+AE3450*G3450</f>
        <v>603214.08000000007</v>
      </c>
      <c r="AM3450" s="2">
        <f>+AF3450*G3450</f>
        <v>1508035.2</v>
      </c>
      <c r="AN3450" s="155">
        <f>SUM(AK3450:AM3450)</f>
        <v>6419921.2800000003</v>
      </c>
      <c r="AQ3450" s="145" t="s">
        <v>79</v>
      </c>
      <c r="AU3450" s="8"/>
      <c r="AV3450" s="8"/>
      <c r="AW3450" s="2">
        <f>+'[2]BoQ HSYC-Đạt'!AT3450</f>
        <v>1098711.3600000001</v>
      </c>
      <c r="AX3450" s="8">
        <f>F3450*AW3450</f>
        <v>3296134.08</v>
      </c>
      <c r="AY3450" s="8">
        <f>IF(AQ3450="CT",7%,5%)*AX3450</f>
        <v>164806.70400000003</v>
      </c>
      <c r="AZ3450" s="8">
        <f>AX3450*2%</f>
        <v>65922.681599999996</v>
      </c>
      <c r="BA3450" s="8">
        <f>IF(BB3450&gt;0,0,AX3450*5%)</f>
        <v>164806.70400000003</v>
      </c>
      <c r="BB3450" s="8"/>
      <c r="BC3450" s="8">
        <f>+AX3450+AY3450+AZ3450+BA3450+BB3450</f>
        <v>3691670.1695999997</v>
      </c>
      <c r="BD3450" s="8">
        <f>AX3450-AT3450</f>
        <v>3296134.08</v>
      </c>
      <c r="BE3450" s="2"/>
      <c r="BH3450" s="2"/>
    </row>
    <row r="3451" spans="2:61" s="133" customFormat="1" ht="17" collapsed="1" x14ac:dyDescent="0.2">
      <c r="B3451" s="139" t="s">
        <v>309</v>
      </c>
      <c r="C3451" s="141" t="s">
        <v>308</v>
      </c>
      <c r="D3451" s="141"/>
      <c r="E3451" s="139"/>
      <c r="F3451" s="139"/>
      <c r="G3451" s="139">
        <f>'[1]BoQ HSYC'!F3451</f>
        <v>0</v>
      </c>
      <c r="H3451" s="138">
        <f>'[1]BoQ HSYC'!G3451</f>
        <v>0</v>
      </c>
      <c r="I3451" s="138">
        <f>'[1]BoQ HSYC'!H3451</f>
        <v>0</v>
      </c>
      <c r="J3451" s="138">
        <f>'[1]BoQ HSYC'!I3451</f>
        <v>0</v>
      </c>
      <c r="K3451" s="140">
        <f>'[1]BoQ HSYC'!J3451</f>
        <v>0</v>
      </c>
      <c r="L3451" s="140">
        <f>'[1]BoQ HSYC'!K3451</f>
        <v>0</v>
      </c>
      <c r="M3451" s="138">
        <f>'[1]BoQ HSYC'!L3451</f>
        <v>0</v>
      </c>
      <c r="N3451" s="138">
        <f>'[1]BoQ HSYC'!M3451</f>
        <v>0</v>
      </c>
      <c r="O3451" s="138">
        <f>'[1]BoQ HSYC'!N3451</f>
        <v>0</v>
      </c>
      <c r="P3451" s="138">
        <f>'[1]BoQ HSYC'!O3451</f>
        <v>0</v>
      </c>
      <c r="Q3451" s="138">
        <f>'[1]BoQ HSYC'!P3451</f>
        <v>0</v>
      </c>
      <c r="R3451" s="138">
        <f>'[1]BoQ HSYC'!Q3451</f>
        <v>0</v>
      </c>
      <c r="S3451" s="138">
        <f>'[1]BoQ HSYC'!R3451</f>
        <v>0</v>
      </c>
      <c r="T3451" s="139">
        <f>'[1]BoQ HSYC'!S3451</f>
        <v>0</v>
      </c>
      <c r="U3451" s="138">
        <f>'[1]BoQ HSYC'!T3451</f>
        <v>0</v>
      </c>
      <c r="V3451" s="138">
        <f>'[1]BoQ HSYC'!U3451</f>
        <v>0</v>
      </c>
      <c r="W3451" s="138">
        <f>'[1]BoQ HSYC'!V3451</f>
        <v>0</v>
      </c>
      <c r="X3451" s="137" t="str">
        <f>'[1]BoQ HSYC'!W3451</f>
        <v>ME</v>
      </c>
      <c r="Y3451" s="137"/>
      <c r="Z3451" s="137"/>
      <c r="AA3451" s="136"/>
      <c r="AB3451" s="135"/>
      <c r="AC3451" s="175">
        <f>SUM(AC3452:AC3617)</f>
        <v>29342461506.651005</v>
      </c>
      <c r="AD3451" s="175"/>
      <c r="AE3451" s="175"/>
      <c r="AF3451" s="175"/>
      <c r="AG3451" s="175">
        <f>SUM(AG3452:AG3617)</f>
        <v>18601353216.295406</v>
      </c>
      <c r="AH3451" s="175">
        <f>SUM(AH3452:AH3617)</f>
        <v>2604189450.281354</v>
      </c>
      <c r="AI3451" s="175">
        <f>SUM(AI3452:AI3617)</f>
        <v>6510473625.7033873</v>
      </c>
      <c r="AJ3451" s="175">
        <f>SUM(AJ3452:AJ3617)</f>
        <v>27716016292.28014</v>
      </c>
      <c r="AK3451" s="175">
        <f>SUM(AK3452:AK3617)</f>
        <v>18601353216.295406</v>
      </c>
      <c r="AL3451" s="175">
        <f>SUM(AL3452:AL3617)</f>
        <v>2604189450.281354</v>
      </c>
      <c r="AM3451" s="175">
        <f>SUM(AM3452:AM3617)</f>
        <v>6510473625.7033873</v>
      </c>
      <c r="AN3451" s="175">
        <f>SUM(AN3452:AN3617)</f>
        <v>27716016292.28014</v>
      </c>
      <c r="AP3451" s="133">
        <v>23</v>
      </c>
      <c r="AQ3451" s="145" t="s">
        <v>79</v>
      </c>
      <c r="AU3451" s="8"/>
      <c r="AV3451" s="8"/>
      <c r="AW3451" s="2">
        <f>'[2]BoQ HSYC-Trang'!$AT3451</f>
        <v>0</v>
      </c>
      <c r="AX3451" s="175">
        <f>SUM(AX3452:AX3617)</f>
        <v>19784317618.753521</v>
      </c>
      <c r="AY3451" s="175">
        <f>SUM(AY3452:AY3617)</f>
        <v>989215880.93767548</v>
      </c>
      <c r="AZ3451" s="175">
        <f>SUM(AZ3452:AZ3617)</f>
        <v>395686352.37507021</v>
      </c>
      <c r="BA3451" s="175">
        <f>SUM(BA3452:BA3617)</f>
        <v>954867193.69354701</v>
      </c>
      <c r="BB3451" s="175">
        <f>SUM(BB3452:BB3617)</f>
        <v>240440810.7088981</v>
      </c>
      <c r="BC3451" s="175">
        <f>SUM(BC3452:BC3617)</f>
        <v>22364527856.468719</v>
      </c>
      <c r="BD3451" s="175">
        <f>SUM(BD3452:BD3617)</f>
        <v>19784317618.753521</v>
      </c>
      <c r="BE3451" s="2"/>
      <c r="BH3451" s="2"/>
    </row>
    <row r="3452" spans="2:61" s="92" customFormat="1" ht="17" hidden="1" outlineLevel="1" x14ac:dyDescent="0.2">
      <c r="B3452" s="163"/>
      <c r="C3452" s="164" t="s">
        <v>307</v>
      </c>
      <c r="D3452" s="164"/>
      <c r="E3452" s="163"/>
      <c r="F3452" s="162"/>
      <c r="G3452" s="149">
        <f>'[1]BoQ HSYC'!F3452</f>
        <v>0</v>
      </c>
      <c r="H3452" s="184">
        <f>'[1]BoQ HSYC'!G3452</f>
        <v>0</v>
      </c>
      <c r="I3452" s="184">
        <f>'[1]BoQ HSYC'!H3452</f>
        <v>0</v>
      </c>
      <c r="J3452" s="184">
        <f>'[1]BoQ HSYC'!I3452</f>
        <v>0</v>
      </c>
      <c r="K3452" s="170">
        <f>'[1]BoQ HSYC'!J3452</f>
        <v>0</v>
      </c>
      <c r="L3452" s="171">
        <f>'[1]BoQ HSYC'!K3452</f>
        <v>0</v>
      </c>
      <c r="M3452" s="171">
        <f>'[1]BoQ HSYC'!L3452</f>
        <v>0</v>
      </c>
      <c r="N3452" s="183">
        <f>'[1]BoQ HSYC'!M3452</f>
        <v>0</v>
      </c>
      <c r="O3452" s="183">
        <f>'[1]BoQ HSYC'!N3452</f>
        <v>0</v>
      </c>
      <c r="P3452" s="160">
        <f>'[1]BoQ HSYC'!O3452</f>
        <v>0</v>
      </c>
      <c r="Q3452" s="171">
        <f>'[1]BoQ HSYC'!P3452</f>
        <v>0</v>
      </c>
      <c r="R3452" s="158">
        <f>'[1]BoQ HSYC'!Q3452</f>
        <v>0</v>
      </c>
      <c r="S3452" s="160">
        <f>'[1]BoQ HSYC'!R3452</f>
        <v>0</v>
      </c>
      <c r="T3452" s="170">
        <f>'[1]BoQ HSYC'!S3452</f>
        <v>0</v>
      </c>
      <c r="U3452" s="158">
        <f>'[1]BoQ HSYC'!T3452</f>
        <v>0</v>
      </c>
      <c r="V3452" s="158">
        <f>'[1]BoQ HSYC'!U3452</f>
        <v>0</v>
      </c>
      <c r="W3452" s="158">
        <f>'[1]BoQ HSYC'!V3452</f>
        <v>0</v>
      </c>
      <c r="X3452" s="94" t="str">
        <f>'[1]BoQ HSYC'!W3452</f>
        <v>ME</v>
      </c>
      <c r="Y3452" s="94"/>
      <c r="Z3452" s="94"/>
      <c r="AA3452" s="44"/>
      <c r="AB3452" s="93"/>
      <c r="AC3452" s="93"/>
      <c r="AD3452" s="93">
        <f>+M3452</f>
        <v>0</v>
      </c>
      <c r="AE3452" s="93">
        <f>+AD3452*14%</f>
        <v>0</v>
      </c>
      <c r="AF3452" s="93">
        <f>+AD3452*35%</f>
        <v>0</v>
      </c>
      <c r="AG3452" s="93">
        <f>+AD3452*F3452</f>
        <v>0</v>
      </c>
      <c r="AH3452" s="93">
        <f>+AE3452*F3452</f>
        <v>0</v>
      </c>
      <c r="AI3452" s="93">
        <f>+AF3452*F3452</f>
        <v>0</v>
      </c>
      <c r="AJ3452" s="93">
        <f>SUM(AG3452:AI3452)</f>
        <v>0</v>
      </c>
      <c r="AK3452" s="93">
        <f>+AD3452*G3452</f>
        <v>0</v>
      </c>
      <c r="AL3452" s="93">
        <f>+AE3452*G3452</f>
        <v>0</v>
      </c>
      <c r="AM3452" s="93">
        <f>+AF3452*G3452</f>
        <v>0</v>
      </c>
      <c r="AN3452" s="93">
        <f>SUM(AK3452:AM3452)</f>
        <v>0</v>
      </c>
      <c r="AQ3452" s="145" t="s">
        <v>79</v>
      </c>
      <c r="AU3452" s="8"/>
      <c r="AV3452" s="8"/>
      <c r="AW3452" s="2">
        <f>'[2]BoQ HSYC-Trang'!$AT3452</f>
        <v>0</v>
      </c>
      <c r="AX3452" s="8">
        <f>F3452*AW3452</f>
        <v>0</v>
      </c>
      <c r="AY3452" s="8">
        <f>IF(AQ3452="CT",7%,5%)*AX3452</f>
        <v>0</v>
      </c>
      <c r="AZ3452" s="8">
        <f>AX3452*2%</f>
        <v>0</v>
      </c>
      <c r="BA3452" s="8">
        <f>IF(BB3452&gt;0,0,AX3452*5%)</f>
        <v>0</v>
      </c>
      <c r="BB3452" s="8"/>
      <c r="BC3452" s="8">
        <f>+AX3452+AY3452+AZ3452+BA3452+BB3452</f>
        <v>0</v>
      </c>
      <c r="BD3452" s="8">
        <f>AX3452-AT3452</f>
        <v>0</v>
      </c>
      <c r="BE3452" s="2"/>
      <c r="BH3452" s="2"/>
    </row>
    <row r="3453" spans="2:61" s="92" customFormat="1" ht="17" hidden="1" outlineLevel="1" x14ac:dyDescent="0.2">
      <c r="B3453" s="163"/>
      <c r="C3453" s="164" t="s">
        <v>306</v>
      </c>
      <c r="D3453" s="164"/>
      <c r="E3453" s="163"/>
      <c r="F3453" s="162"/>
      <c r="G3453" s="149">
        <f>'[1]BoQ HSYC'!F3453</f>
        <v>0</v>
      </c>
      <c r="H3453" s="184">
        <f>'[1]BoQ HSYC'!G3453</f>
        <v>0</v>
      </c>
      <c r="I3453" s="184">
        <f>'[1]BoQ HSYC'!H3453</f>
        <v>0</v>
      </c>
      <c r="J3453" s="184">
        <f>'[1]BoQ HSYC'!I3453</f>
        <v>0</v>
      </c>
      <c r="K3453" s="170">
        <f>'[1]BoQ HSYC'!J3453</f>
        <v>0</v>
      </c>
      <c r="L3453" s="171">
        <f>'[1]BoQ HSYC'!K3453</f>
        <v>0</v>
      </c>
      <c r="M3453" s="171">
        <f>'[1]BoQ HSYC'!L3453</f>
        <v>0</v>
      </c>
      <c r="N3453" s="183">
        <f>'[1]BoQ HSYC'!M3453</f>
        <v>0</v>
      </c>
      <c r="O3453" s="183">
        <f>'[1]BoQ HSYC'!N3453</f>
        <v>0</v>
      </c>
      <c r="P3453" s="160">
        <f>'[1]BoQ HSYC'!O3453</f>
        <v>0</v>
      </c>
      <c r="Q3453" s="171">
        <f>'[1]BoQ HSYC'!P3453</f>
        <v>0</v>
      </c>
      <c r="R3453" s="158">
        <f>'[1]BoQ HSYC'!Q3453</f>
        <v>0</v>
      </c>
      <c r="S3453" s="160">
        <f>'[1]BoQ HSYC'!R3453</f>
        <v>0</v>
      </c>
      <c r="T3453" s="170">
        <f>'[1]BoQ HSYC'!S3453</f>
        <v>0</v>
      </c>
      <c r="U3453" s="158">
        <f>'[1]BoQ HSYC'!T3453</f>
        <v>0</v>
      </c>
      <c r="V3453" s="158">
        <f>'[1]BoQ HSYC'!U3453</f>
        <v>0</v>
      </c>
      <c r="W3453" s="158">
        <f>'[1]BoQ HSYC'!V3453</f>
        <v>0</v>
      </c>
      <c r="X3453" s="94" t="str">
        <f>'[1]BoQ HSYC'!W3453</f>
        <v>ME</v>
      </c>
      <c r="Y3453" s="94"/>
      <c r="Z3453" s="94"/>
      <c r="AA3453" s="44"/>
      <c r="AB3453" s="93"/>
      <c r="AC3453" s="93"/>
      <c r="AD3453" s="93">
        <f>+M3453</f>
        <v>0</v>
      </c>
      <c r="AE3453" s="93">
        <f>+AD3453*14%</f>
        <v>0</v>
      </c>
      <c r="AF3453" s="93">
        <f>+AD3453*35%</f>
        <v>0</v>
      </c>
      <c r="AG3453" s="93">
        <f>+AD3453*F3453</f>
        <v>0</v>
      </c>
      <c r="AH3453" s="93">
        <f>+AE3453*F3453</f>
        <v>0</v>
      </c>
      <c r="AI3453" s="93">
        <f>+AF3453*F3453</f>
        <v>0</v>
      </c>
      <c r="AJ3453" s="93">
        <f>SUM(AG3453:AI3453)</f>
        <v>0</v>
      </c>
      <c r="AK3453" s="93">
        <f>+AD3453*G3453</f>
        <v>0</v>
      </c>
      <c r="AL3453" s="93">
        <f>+AE3453*G3453</f>
        <v>0</v>
      </c>
      <c r="AM3453" s="93">
        <f>+AF3453*G3453</f>
        <v>0</v>
      </c>
      <c r="AN3453" s="93">
        <f>SUM(AK3453:AM3453)</f>
        <v>0</v>
      </c>
      <c r="AQ3453" s="145" t="s">
        <v>79</v>
      </c>
      <c r="AU3453" s="8"/>
      <c r="AV3453" s="8"/>
      <c r="AW3453" s="2">
        <f>'[2]BoQ HSYC-Trang'!$AT3453</f>
        <v>0</v>
      </c>
      <c r="AX3453" s="8">
        <f>F3453*AW3453</f>
        <v>0</v>
      </c>
      <c r="AY3453" s="8">
        <f>IF(AQ3453="CT",7%,5%)*AX3453</f>
        <v>0</v>
      </c>
      <c r="AZ3453" s="8">
        <f>AX3453*2%</f>
        <v>0</v>
      </c>
      <c r="BA3453" s="8">
        <f>IF(BB3453&gt;0,0,AX3453*5%)</f>
        <v>0</v>
      </c>
      <c r="BB3453" s="8"/>
      <c r="BC3453" s="8">
        <f>+AX3453+AY3453+AZ3453+BA3453+BB3453</f>
        <v>0</v>
      </c>
      <c r="BD3453" s="8">
        <f>AX3453-AT3453</f>
        <v>0</v>
      </c>
      <c r="BE3453" s="2"/>
      <c r="BH3453" s="2"/>
    </row>
    <row r="3454" spans="2:61" ht="17" hidden="1" outlineLevel="1" x14ac:dyDescent="0.2">
      <c r="B3454" s="82"/>
      <c r="C3454" s="144" t="s">
        <v>305</v>
      </c>
      <c r="D3454" s="144"/>
      <c r="E3454" s="82"/>
      <c r="F3454" s="143"/>
      <c r="G3454" s="142">
        <f>'[1]BoQ HSYC'!F3454</f>
        <v>0</v>
      </c>
      <c r="H3454" s="185">
        <f>'[1]BoQ HSYC'!G3454</f>
        <v>0</v>
      </c>
      <c r="I3454" s="185">
        <f>'[1]BoQ HSYC'!H3454</f>
        <v>0</v>
      </c>
      <c r="J3454" s="185">
        <f>'[1]BoQ HSYC'!I3454</f>
        <v>0</v>
      </c>
      <c r="K3454" s="48">
        <f>'[1]BoQ HSYC'!J3454</f>
        <v>0</v>
      </c>
      <c r="L3454" s="47">
        <f>'[1]BoQ HSYC'!K3454</f>
        <v>0</v>
      </c>
      <c r="M3454" s="47">
        <f>'[1]BoQ HSYC'!L3454</f>
        <v>0</v>
      </c>
      <c r="N3454" s="183">
        <f>'[1]BoQ HSYC'!M3454</f>
        <v>0</v>
      </c>
      <c r="O3454" s="183">
        <f>'[1]BoQ HSYC'!N3454</f>
        <v>0</v>
      </c>
      <c r="P3454" s="83">
        <f>'[1]BoQ HSYC'!O3454</f>
        <v>0</v>
      </c>
      <c r="Q3454" s="47">
        <f>'[1]BoQ HSYC'!P3454</f>
        <v>0</v>
      </c>
      <c r="R3454" s="132">
        <f>'[1]BoQ HSYC'!Q3454</f>
        <v>0</v>
      </c>
      <c r="S3454" s="83">
        <f>'[1]BoQ HSYC'!R3454</f>
        <v>0</v>
      </c>
      <c r="T3454" s="48">
        <f>'[1]BoQ HSYC'!S3454</f>
        <v>0</v>
      </c>
      <c r="U3454" s="132">
        <f>'[1]BoQ HSYC'!T3454</f>
        <v>0</v>
      </c>
      <c r="V3454" s="132">
        <f>'[1]BoQ HSYC'!U3454</f>
        <v>0</v>
      </c>
      <c r="W3454" s="132">
        <f>'[1]BoQ HSYC'!V3454</f>
        <v>0</v>
      </c>
      <c r="X3454" s="44" t="str">
        <f>'[1]BoQ HSYC'!W3454</f>
        <v>ME</v>
      </c>
      <c r="Y3454" s="44"/>
      <c r="Z3454" s="44"/>
      <c r="AA3454" s="44"/>
      <c r="AD3454" s="2">
        <f>+M3454</f>
        <v>0</v>
      </c>
      <c r="AE3454" s="2">
        <f>+AD3454*14%</f>
        <v>0</v>
      </c>
      <c r="AF3454" s="155">
        <f>+AD3454*35%</f>
        <v>0</v>
      </c>
      <c r="AG3454" s="2">
        <f>+AD3454*F3454</f>
        <v>0</v>
      </c>
      <c r="AH3454" s="2">
        <f>+AE3454*F3454</f>
        <v>0</v>
      </c>
      <c r="AI3454" s="2">
        <f>+AF3454*F3454</f>
        <v>0</v>
      </c>
      <c r="AJ3454" s="2">
        <f>SUM(AG3454:AI3454)</f>
        <v>0</v>
      </c>
      <c r="AK3454" s="2">
        <f>+AD3454*G3454</f>
        <v>0</v>
      </c>
      <c r="AL3454" s="2">
        <f>+AE3454*G3454</f>
        <v>0</v>
      </c>
      <c r="AM3454" s="2">
        <f>+AF3454*G3454</f>
        <v>0</v>
      </c>
      <c r="AN3454" s="155">
        <f>SUM(AK3454:AM3454)</f>
        <v>0</v>
      </c>
      <c r="AQ3454" s="145" t="s">
        <v>79</v>
      </c>
      <c r="AU3454" s="8"/>
      <c r="AV3454" s="8"/>
      <c r="AW3454" s="2">
        <f>'[2]BoQ HSYC-Trang'!$AT3454</f>
        <v>0</v>
      </c>
      <c r="AX3454" s="8">
        <f>F3454*AW3454</f>
        <v>0</v>
      </c>
      <c r="AY3454" s="8">
        <f>IF(AQ3454="CT",7%,5%)*AX3454</f>
        <v>0</v>
      </c>
      <c r="AZ3454" s="8">
        <f>AX3454*2%</f>
        <v>0</v>
      </c>
      <c r="BA3454" s="8">
        <f>IF(BB3454&gt;0,0,AX3454*5%)</f>
        <v>0</v>
      </c>
      <c r="BB3454" s="8"/>
      <c r="BC3454" s="8">
        <f>+AX3454+AY3454+AZ3454+BA3454+BB3454</f>
        <v>0</v>
      </c>
      <c r="BD3454" s="8">
        <f>AX3454-AT3454</f>
        <v>0</v>
      </c>
      <c r="BE3454" s="2"/>
      <c r="BH3454" s="2"/>
    </row>
    <row r="3455" spans="2:61" ht="34" hidden="1" outlineLevel="1" x14ac:dyDescent="0.2">
      <c r="B3455" s="82">
        <v>1</v>
      </c>
      <c r="C3455" s="144" t="s">
        <v>304</v>
      </c>
      <c r="D3455" s="144"/>
      <c r="E3455" s="82" t="s">
        <v>160</v>
      </c>
      <c r="F3455" s="143">
        <v>0.5</v>
      </c>
      <c r="G3455" s="142">
        <f>'[1]BoQ HSYC'!F3455</f>
        <v>0.5</v>
      </c>
      <c r="H3455" s="185">
        <f>'[1]BoQ HSYC'!G3455</f>
        <v>0</v>
      </c>
      <c r="I3455" s="185">
        <f>'[1]BoQ HSYC'!H3455</f>
        <v>0</v>
      </c>
      <c r="J3455" s="185">
        <f>'[1]BoQ HSYC'!I3455</f>
        <v>0</v>
      </c>
      <c r="K3455" s="48">
        <f>'[1]BoQ HSYC'!J3455</f>
        <v>320871000</v>
      </c>
      <c r="L3455" s="47">
        <f>'[1]BoQ HSYC'!K3455</f>
        <v>9575700</v>
      </c>
      <c r="M3455" s="47">
        <f>'[1]BoQ HSYC'!L3455</f>
        <v>330446700</v>
      </c>
      <c r="N3455" s="183">
        <f>'[1]BoQ HSYC'!M3455</f>
        <v>0</v>
      </c>
      <c r="O3455" s="183">
        <f>'[1]BoQ HSYC'!N3455</f>
        <v>3351495</v>
      </c>
      <c r="P3455" s="83">
        <f>'[1]BoQ HSYC'!O3455</f>
        <v>3351495</v>
      </c>
      <c r="Q3455" s="47">
        <f>'[1]BoQ HSYC'!P3455</f>
        <v>165223350</v>
      </c>
      <c r="R3455" s="132">
        <f>'[1]BoQ HSYC'!Q3455</f>
        <v>1675747.5</v>
      </c>
      <c r="S3455" s="83">
        <f>'[1]BoQ HSYC'!R3455</f>
        <v>166899097.5</v>
      </c>
      <c r="T3455" s="48">
        <f>'[1]BoQ HSYC'!S3455</f>
        <v>0</v>
      </c>
      <c r="U3455" s="132">
        <f>'[1]BoQ HSYC'!T3455</f>
        <v>0</v>
      </c>
      <c r="V3455" s="132" t="str">
        <f>'[1]BoQ HSYC'!U3455</f>
        <v>VT: NCC, NC:BĐG Q2/2026</v>
      </c>
      <c r="W3455" s="132" t="str">
        <f>'[1]BoQ HSYC'!V3455</f>
        <v>VT: NCC, NC:BĐG Q2/2026</v>
      </c>
      <c r="X3455" s="44" t="str">
        <f>'[1]BoQ HSYC'!W3455</f>
        <v>ME</v>
      </c>
      <c r="Y3455" s="44"/>
      <c r="Z3455" s="44"/>
      <c r="AA3455" s="44"/>
      <c r="AB3455" s="2">
        <v>524161732.36195999</v>
      </c>
      <c r="AC3455" s="2">
        <v>262080866.18098</v>
      </c>
      <c r="AD3455" s="2">
        <f>+M3455</f>
        <v>330446700</v>
      </c>
      <c r="AE3455" s="2">
        <f>+AD3455*14%</f>
        <v>46262538.000000007</v>
      </c>
      <c r="AF3455" s="155">
        <f>+AD3455*35%</f>
        <v>115656345</v>
      </c>
      <c r="AG3455" s="2">
        <f>+AD3455*F3455</f>
        <v>165223350</v>
      </c>
      <c r="AH3455" s="2">
        <f>+AE3455*F3455</f>
        <v>23131269.000000004</v>
      </c>
      <c r="AI3455" s="2">
        <f>+AF3455*F3455</f>
        <v>57828172.5</v>
      </c>
      <c r="AJ3455" s="2">
        <f>SUM(AG3455:AI3455)</f>
        <v>246182791.5</v>
      </c>
      <c r="AK3455" s="2">
        <f>+AD3455*G3455</f>
        <v>165223350</v>
      </c>
      <c r="AL3455" s="2">
        <f>+AE3455*G3455</f>
        <v>23131269.000000004</v>
      </c>
      <c r="AM3455" s="2">
        <f>+AF3455*G3455</f>
        <v>57828172.5</v>
      </c>
      <c r="AN3455" s="155">
        <f>SUM(AK3455:AM3455)</f>
        <v>246182791.5</v>
      </c>
      <c r="AQ3455" s="145" t="s">
        <v>79</v>
      </c>
      <c r="AU3455" s="8"/>
      <c r="AV3455" s="8"/>
      <c r="AW3455" s="2">
        <f>'[2]BoQ HSYC-Đạt'!$AT3455</f>
        <v>340360101</v>
      </c>
      <c r="AX3455" s="8">
        <f>F3455*AW3455</f>
        <v>170180050.5</v>
      </c>
      <c r="AY3455" s="8">
        <f>IF(AQ3455="CT",7%,5%)*AX3455</f>
        <v>8509002.5250000004</v>
      </c>
      <c r="AZ3455" s="8">
        <f>AX3455*2%</f>
        <v>3403601.0100000002</v>
      </c>
      <c r="BA3455" s="8">
        <f>IF(BB3455&gt;0,0,AX3455*5%)</f>
        <v>8509002.5250000004</v>
      </c>
      <c r="BB3455" s="8"/>
      <c r="BC3455" s="8">
        <f>+AX3455+AY3455+AZ3455+BA3455+BB3455</f>
        <v>190601656.56</v>
      </c>
      <c r="BD3455" s="8">
        <f>AX3455-AT3455</f>
        <v>170180050.5</v>
      </c>
      <c r="BE3455" s="2"/>
      <c r="BH3455" s="2"/>
      <c r="BI3455" s="2">
        <f>+AX3455-AC3455</f>
        <v>-91900815.680979997</v>
      </c>
    </row>
    <row r="3456" spans="2:61" ht="17" hidden="1" outlineLevel="1" x14ac:dyDescent="0.2">
      <c r="B3456" s="82">
        <v>2</v>
      </c>
      <c r="C3456" s="144" t="s">
        <v>282</v>
      </c>
      <c r="D3456" s="144"/>
      <c r="E3456" s="82" t="s">
        <v>160</v>
      </c>
      <c r="F3456" s="143">
        <v>0.45</v>
      </c>
      <c r="G3456" s="142">
        <f>'[1]BoQ HSYC'!F3456</f>
        <v>0.45</v>
      </c>
      <c r="H3456" s="185">
        <f>'[1]BoQ HSYC'!G3456</f>
        <v>0</v>
      </c>
      <c r="I3456" s="185">
        <f>'[1]BoQ HSYC'!H3456</f>
        <v>0</v>
      </c>
      <c r="J3456" s="185">
        <f>'[1]BoQ HSYC'!I3456</f>
        <v>0</v>
      </c>
      <c r="K3456" s="48">
        <f>'[1]BoQ HSYC'!J3456</f>
        <v>8782423.6500000004</v>
      </c>
      <c r="L3456" s="47">
        <f>'[1]BoQ HSYC'!K3456</f>
        <v>1284660</v>
      </c>
      <c r="M3456" s="47">
        <f>'[1]BoQ HSYC'!L3456</f>
        <v>10067083.65</v>
      </c>
      <c r="N3456" s="183">
        <f>'[1]BoQ HSYC'!M3456</f>
        <v>3073848.2774999999</v>
      </c>
      <c r="O3456" s="183">
        <f>'[1]BoQ HSYC'!N3456</f>
        <v>449631</v>
      </c>
      <c r="P3456" s="83">
        <f>'[1]BoQ HSYC'!O3456</f>
        <v>3523479.2774999999</v>
      </c>
      <c r="Q3456" s="47">
        <f>'[1]BoQ HSYC'!P3456</f>
        <v>4530187.6425000001</v>
      </c>
      <c r="R3456" s="132">
        <f>'[1]BoQ HSYC'!Q3456</f>
        <v>1585565.674875</v>
      </c>
      <c r="S3456" s="83">
        <f>'[1]BoQ HSYC'!R3456</f>
        <v>6115753.3173750006</v>
      </c>
      <c r="T3456" s="48">
        <f>'[1]BoQ HSYC'!S3456</f>
        <v>0</v>
      </c>
      <c r="U3456" s="132">
        <f>'[1]BoQ HSYC'!T3456</f>
        <v>0</v>
      </c>
      <c r="V3456" s="132" t="str">
        <f>'[1]BoQ HSYC'!U3456</f>
        <v>BĐG Q2/2026</v>
      </c>
      <c r="W3456" s="132" t="str">
        <f>'[1]BoQ HSYC'!V3456</f>
        <v>BĐG Q2/2026</v>
      </c>
      <c r="X3456" s="44" t="str">
        <f>'[1]BoQ HSYC'!W3456</f>
        <v>ME</v>
      </c>
      <c r="Y3456" s="44"/>
      <c r="Z3456" s="44"/>
      <c r="AA3456" s="44"/>
      <c r="AB3456" s="2">
        <v>20054657.208702877</v>
      </c>
      <c r="AC3456" s="2">
        <v>9024595.7439162955</v>
      </c>
      <c r="AD3456" s="2">
        <f>+M3456</f>
        <v>10067083.65</v>
      </c>
      <c r="AE3456" s="2">
        <f>+AD3456*14%</f>
        <v>1409391.7110000001</v>
      </c>
      <c r="AF3456" s="155">
        <f>+AD3456*35%</f>
        <v>3523479.2774999999</v>
      </c>
      <c r="AG3456" s="2">
        <f>+AD3456*F3456</f>
        <v>4530187.6425000001</v>
      </c>
      <c r="AH3456" s="2">
        <f>+AE3456*F3456</f>
        <v>634226.2699500001</v>
      </c>
      <c r="AI3456" s="2">
        <f>+AF3456*F3456</f>
        <v>1585565.674875</v>
      </c>
      <c r="AJ3456" s="2">
        <f>SUM(AG3456:AI3456)</f>
        <v>6749979.5873250011</v>
      </c>
      <c r="AK3456" s="2">
        <f>+AD3456*G3456</f>
        <v>4530187.6425000001</v>
      </c>
      <c r="AL3456" s="2">
        <f>+AE3456*G3456</f>
        <v>634226.2699500001</v>
      </c>
      <c r="AM3456" s="2">
        <f>+AF3456*G3456</f>
        <v>1585565.674875</v>
      </c>
      <c r="AN3456" s="155">
        <f>SUM(AK3456:AM3456)</f>
        <v>6749979.5873250011</v>
      </c>
      <c r="AQ3456" s="145" t="s">
        <v>79</v>
      </c>
      <c r="AU3456" s="8"/>
      <c r="AV3456" s="8"/>
      <c r="AW3456" s="2">
        <f>'[2]BoQ HSYC-Đạt'!$AT3456</f>
        <v>10369096.159500001</v>
      </c>
      <c r="AX3456" s="8">
        <f>F3456*AW3456</f>
        <v>4666093.2717750007</v>
      </c>
      <c r="AY3456" s="8">
        <f>IF(AQ3456="CT",7%,5%)*AX3456</f>
        <v>233304.66358875006</v>
      </c>
      <c r="AZ3456" s="8">
        <f>AX3456*2%</f>
        <v>93321.865435500018</v>
      </c>
      <c r="BA3456" s="8">
        <f>IF(BB3456&gt;0,0,AX3456*5%)</f>
        <v>233304.66358875006</v>
      </c>
      <c r="BB3456" s="8"/>
      <c r="BC3456" s="8">
        <f>+AX3456+AY3456+AZ3456+BA3456+BB3456</f>
        <v>5226024.4643880008</v>
      </c>
      <c r="BD3456" s="8">
        <f>AX3456-AT3456</f>
        <v>4666093.2717750007</v>
      </c>
      <c r="BE3456" s="2"/>
      <c r="BH3456" s="2"/>
      <c r="BI3456" s="2">
        <f>+AX3456-AC3456</f>
        <v>-4358502.4721412947</v>
      </c>
    </row>
    <row r="3457" spans="1:61" s="92" customFormat="1" ht="17" hidden="1" outlineLevel="1" x14ac:dyDescent="0.2">
      <c r="B3457" s="163"/>
      <c r="C3457" s="164" t="s">
        <v>303</v>
      </c>
      <c r="D3457" s="164"/>
      <c r="E3457" s="163"/>
      <c r="F3457" s="162"/>
      <c r="G3457" s="149">
        <f>'[1]BoQ HSYC'!F3457</f>
        <v>0</v>
      </c>
      <c r="H3457" s="184">
        <f>'[1]BoQ HSYC'!G3457</f>
        <v>0</v>
      </c>
      <c r="I3457" s="184">
        <f>'[1]BoQ HSYC'!H3457</f>
        <v>0</v>
      </c>
      <c r="J3457" s="184">
        <f>'[1]BoQ HSYC'!I3457</f>
        <v>0</v>
      </c>
      <c r="K3457" s="170">
        <f>'[1]BoQ HSYC'!J3457</f>
        <v>0</v>
      </c>
      <c r="L3457" s="171">
        <f>'[1]BoQ HSYC'!K3457</f>
        <v>0</v>
      </c>
      <c r="M3457" s="171">
        <f>'[1]BoQ HSYC'!L3457</f>
        <v>0</v>
      </c>
      <c r="N3457" s="183">
        <f>'[1]BoQ HSYC'!M3457</f>
        <v>0</v>
      </c>
      <c r="O3457" s="183">
        <f>'[1]BoQ HSYC'!N3457</f>
        <v>0</v>
      </c>
      <c r="P3457" s="160">
        <f>'[1]BoQ HSYC'!O3457</f>
        <v>0</v>
      </c>
      <c r="Q3457" s="171">
        <f>'[1]BoQ HSYC'!P3457</f>
        <v>0</v>
      </c>
      <c r="R3457" s="158">
        <f>'[1]BoQ HSYC'!Q3457</f>
        <v>0</v>
      </c>
      <c r="S3457" s="160">
        <f>'[1]BoQ HSYC'!R3457</f>
        <v>0</v>
      </c>
      <c r="T3457" s="170">
        <f>'[1]BoQ HSYC'!S3457</f>
        <v>0</v>
      </c>
      <c r="U3457" s="158">
        <f>'[1]BoQ HSYC'!T3457</f>
        <v>0</v>
      </c>
      <c r="V3457" s="158">
        <f>'[1]BoQ HSYC'!U3457</f>
        <v>0</v>
      </c>
      <c r="W3457" s="158">
        <f>'[1]BoQ HSYC'!V3457</f>
        <v>0</v>
      </c>
      <c r="X3457" s="94" t="str">
        <f>'[1]BoQ HSYC'!W3457</f>
        <v>ME</v>
      </c>
      <c r="Y3457" s="94"/>
      <c r="Z3457" s="94"/>
      <c r="AA3457" s="44"/>
      <c r="AB3457" s="93">
        <v>0</v>
      </c>
      <c r="AC3457" s="93">
        <v>0</v>
      </c>
      <c r="AD3457" s="93">
        <f>+M3457</f>
        <v>0</v>
      </c>
      <c r="AE3457" s="93">
        <f>+AD3457*14%</f>
        <v>0</v>
      </c>
      <c r="AF3457" s="93">
        <f>+AD3457*35%</f>
        <v>0</v>
      </c>
      <c r="AG3457" s="93">
        <f>+AD3457*F3457</f>
        <v>0</v>
      </c>
      <c r="AH3457" s="93">
        <f>+AE3457*F3457</f>
        <v>0</v>
      </c>
      <c r="AI3457" s="93">
        <f>+AF3457*F3457</f>
        <v>0</v>
      </c>
      <c r="AJ3457" s="93">
        <f>SUM(AG3457:AI3457)</f>
        <v>0</v>
      </c>
      <c r="AK3457" s="93">
        <f>+AD3457*G3457</f>
        <v>0</v>
      </c>
      <c r="AL3457" s="93">
        <f>+AE3457*G3457</f>
        <v>0</v>
      </c>
      <c r="AM3457" s="93">
        <f>+AF3457*G3457</f>
        <v>0</v>
      </c>
      <c r="AN3457" s="93">
        <f>SUM(AK3457:AM3457)</f>
        <v>0</v>
      </c>
      <c r="AQ3457" s="145" t="s">
        <v>79</v>
      </c>
      <c r="AU3457" s="8"/>
      <c r="AV3457" s="8"/>
      <c r="AW3457" s="2">
        <f>'[2]BoQ HSYC-Trang'!$AT3457</f>
        <v>0</v>
      </c>
      <c r="AX3457" s="8">
        <f>F3457*AW3457</f>
        <v>0</v>
      </c>
      <c r="AY3457" s="8">
        <f>IF(AQ3457="CT",7%,5%)*AX3457</f>
        <v>0</v>
      </c>
      <c r="AZ3457" s="8">
        <f>AX3457*2%</f>
        <v>0</v>
      </c>
      <c r="BA3457" s="8">
        <f>IF(BB3457&gt;0,0,AX3457*5%)</f>
        <v>0</v>
      </c>
      <c r="BB3457" s="8">
        <f>(AX3457-BG3457)*35%</f>
        <v>0</v>
      </c>
      <c r="BC3457" s="8">
        <f>+AX3457+AY3457+AZ3457+BA3457+BB3457</f>
        <v>0</v>
      </c>
      <c r="BD3457" s="8">
        <f>AX3457-AT3457</f>
        <v>0</v>
      </c>
      <c r="BE3457" s="2"/>
      <c r="BH3457" s="2"/>
      <c r="BI3457" s="2">
        <f>+AX3457-AC3457</f>
        <v>0</v>
      </c>
    </row>
    <row r="3458" spans="1:61" s="92" customFormat="1" ht="34" hidden="1" outlineLevel="1" x14ac:dyDescent="0.2">
      <c r="B3458" s="163"/>
      <c r="C3458" s="164" t="s">
        <v>302</v>
      </c>
      <c r="D3458" s="164"/>
      <c r="E3458" s="163"/>
      <c r="F3458" s="162"/>
      <c r="G3458" s="149">
        <f>'[1]BoQ HSYC'!F3458</f>
        <v>0</v>
      </c>
      <c r="H3458" s="184">
        <f>'[1]BoQ HSYC'!G3458</f>
        <v>0</v>
      </c>
      <c r="I3458" s="184">
        <f>'[1]BoQ HSYC'!H3458</f>
        <v>0</v>
      </c>
      <c r="J3458" s="184">
        <f>'[1]BoQ HSYC'!I3458</f>
        <v>0</v>
      </c>
      <c r="K3458" s="170">
        <f>'[1]BoQ HSYC'!J3458</f>
        <v>0</v>
      </c>
      <c r="L3458" s="171">
        <f>'[1]BoQ HSYC'!K3458</f>
        <v>0</v>
      </c>
      <c r="M3458" s="171">
        <f>'[1]BoQ HSYC'!L3458</f>
        <v>0</v>
      </c>
      <c r="N3458" s="183">
        <f>'[1]BoQ HSYC'!M3458</f>
        <v>0</v>
      </c>
      <c r="O3458" s="183">
        <f>'[1]BoQ HSYC'!N3458</f>
        <v>0</v>
      </c>
      <c r="P3458" s="160">
        <f>'[1]BoQ HSYC'!O3458</f>
        <v>0</v>
      </c>
      <c r="Q3458" s="171">
        <f>'[1]BoQ HSYC'!P3458</f>
        <v>0</v>
      </c>
      <c r="R3458" s="158">
        <f>'[1]BoQ HSYC'!Q3458</f>
        <v>0</v>
      </c>
      <c r="S3458" s="160">
        <f>'[1]BoQ HSYC'!R3458</f>
        <v>0</v>
      </c>
      <c r="T3458" s="170">
        <f>'[1]BoQ HSYC'!S3458</f>
        <v>0</v>
      </c>
      <c r="U3458" s="158">
        <f>'[1]BoQ HSYC'!T3458</f>
        <v>0</v>
      </c>
      <c r="V3458" s="158">
        <f>'[1]BoQ HSYC'!U3458</f>
        <v>0</v>
      </c>
      <c r="W3458" s="158">
        <f>'[1]BoQ HSYC'!V3458</f>
        <v>0</v>
      </c>
      <c r="X3458" s="94" t="str">
        <f>'[1]BoQ HSYC'!W3458</f>
        <v>ME</v>
      </c>
      <c r="Y3458" s="94"/>
      <c r="Z3458" s="94"/>
      <c r="AA3458" s="44"/>
      <c r="AB3458" s="93">
        <v>0</v>
      </c>
      <c r="AC3458" s="93">
        <v>0</v>
      </c>
      <c r="AD3458" s="93">
        <f>+M3458</f>
        <v>0</v>
      </c>
      <c r="AE3458" s="93">
        <f>+AD3458*14%</f>
        <v>0</v>
      </c>
      <c r="AF3458" s="93">
        <f>+AD3458*35%</f>
        <v>0</v>
      </c>
      <c r="AG3458" s="93">
        <f>+AD3458*F3458</f>
        <v>0</v>
      </c>
      <c r="AH3458" s="93">
        <f>+AE3458*F3458</f>
        <v>0</v>
      </c>
      <c r="AI3458" s="93">
        <f>+AF3458*F3458</f>
        <v>0</v>
      </c>
      <c r="AJ3458" s="93">
        <f>SUM(AG3458:AI3458)</f>
        <v>0</v>
      </c>
      <c r="AK3458" s="93">
        <f>+AD3458*G3458</f>
        <v>0</v>
      </c>
      <c r="AL3458" s="93">
        <f>+AE3458*G3458</f>
        <v>0</v>
      </c>
      <c r="AM3458" s="93">
        <f>+AF3458*G3458</f>
        <v>0</v>
      </c>
      <c r="AN3458" s="93">
        <f>SUM(AK3458:AM3458)</f>
        <v>0</v>
      </c>
      <c r="AQ3458" s="145" t="s">
        <v>79</v>
      </c>
      <c r="AU3458" s="8"/>
      <c r="AV3458" s="8"/>
      <c r="AW3458" s="2">
        <f>'[2]BoQ HSYC-Trang'!$AT3458</f>
        <v>0</v>
      </c>
      <c r="AX3458" s="8">
        <f>F3458*AW3458</f>
        <v>0</v>
      </c>
      <c r="AY3458" s="8">
        <f>IF(AQ3458="CT",7%,5%)*AX3458</f>
        <v>0</v>
      </c>
      <c r="AZ3458" s="8">
        <f>AX3458*2%</f>
        <v>0</v>
      </c>
      <c r="BA3458" s="8">
        <f>IF(BB3458&gt;0,0,AX3458*5%)</f>
        <v>0</v>
      </c>
      <c r="BB3458" s="8">
        <f>(AX3458-BG3458)*35%</f>
        <v>0</v>
      </c>
      <c r="BC3458" s="8">
        <f>+AX3458+AY3458+AZ3458+BA3458+BB3458</f>
        <v>0</v>
      </c>
      <c r="BD3458" s="8">
        <f>AX3458-AT3458</f>
        <v>0</v>
      </c>
      <c r="BE3458" s="2"/>
      <c r="BH3458" s="2"/>
      <c r="BI3458" s="2">
        <f>+AX3458-AC3458</f>
        <v>0</v>
      </c>
    </row>
    <row r="3459" spans="1:61" ht="34" hidden="1" outlineLevel="2" x14ac:dyDescent="0.2">
      <c r="B3459" s="82">
        <v>3</v>
      </c>
      <c r="C3459" s="144" t="s">
        <v>198</v>
      </c>
      <c r="D3459" s="144"/>
      <c r="E3459" s="82" t="s">
        <v>148</v>
      </c>
      <c r="F3459" s="143">
        <v>0.13500000000000001</v>
      </c>
      <c r="G3459" s="142">
        <f>+[2]THKL!F3480</f>
        <v>0.13500000000000001</v>
      </c>
      <c r="H3459" s="132"/>
      <c r="I3459" s="132"/>
      <c r="J3459" s="132"/>
      <c r="K3459" s="156"/>
      <c r="L3459" s="157">
        <f>$L$19</f>
        <v>4358677.8</v>
      </c>
      <c r="M3459" s="157">
        <f>SUM(K3459:L3459)</f>
        <v>4358677.8</v>
      </c>
      <c r="N3459" s="83">
        <f>IF(V3459&lt;&gt;"VTC VHm",_xlfn.XLOOKUP(Z3459,$AC$4015:$AC$4035,$AD$4015:$AD$4035,0)*M3459,_xlfn.XLOOKUP(Z3459,$AC$4015:$AC$4035,$AD$4015:$AD$4035,0)*L3459)</f>
        <v>1525537.2299999997</v>
      </c>
      <c r="O3459" s="83">
        <f>IF(V3459&lt;&gt;"VTC VHm",_xlfn.XLOOKUP(Z3459,$AC$4015:$AC$4035,$AE$4015:$AE$4035,0)*M3459,_xlfn.XLOOKUP(Z3459,$AC$4015:$AC$4035,$AE$4015:$AE$4035,0)*L3459)</f>
        <v>0</v>
      </c>
      <c r="P3459" s="83">
        <f>SUM(N3459:O3459)</f>
        <v>1525537.2299999997</v>
      </c>
      <c r="Q3459" s="157">
        <f>M3459*G3459</f>
        <v>588421.50300000003</v>
      </c>
      <c r="R3459" s="157">
        <f>G3459*P3459</f>
        <v>205947.52604999999</v>
      </c>
      <c r="S3459" s="83">
        <f>SUM(Q3459:R3459)</f>
        <v>794369.02905000001</v>
      </c>
      <c r="T3459" s="156" t="s">
        <v>50</v>
      </c>
      <c r="U3459" s="132"/>
      <c r="V3459" s="132"/>
      <c r="W3459" s="132"/>
      <c r="X3459" s="44" t="s">
        <v>33</v>
      </c>
      <c r="Y3459" s="44"/>
      <c r="Z3459" s="44" t="s">
        <v>19</v>
      </c>
      <c r="AA3459" s="44" t="s">
        <v>80</v>
      </c>
      <c r="AB3459" s="2">
        <v>2513928.5256727454</v>
      </c>
      <c r="AC3459" s="2">
        <v>339380.35096582066</v>
      </c>
      <c r="AD3459" s="2">
        <f>+M3459</f>
        <v>4358677.8</v>
      </c>
      <c r="AE3459" s="2">
        <f>+AD3459*14%</f>
        <v>610214.89199999999</v>
      </c>
      <c r="AF3459" s="155">
        <f>+AD3459*35%</f>
        <v>1525537.2299999997</v>
      </c>
      <c r="AG3459" s="2">
        <f>+AD3459*F3459</f>
        <v>588421.50300000003</v>
      </c>
      <c r="AH3459" s="2">
        <f>+AE3459*F3459</f>
        <v>82379.010420000006</v>
      </c>
      <c r="AI3459" s="2">
        <f>+AF3459*F3459</f>
        <v>205947.52604999999</v>
      </c>
      <c r="AJ3459" s="2">
        <f>SUM(AG3459:AI3459)</f>
        <v>876748.03946999996</v>
      </c>
      <c r="AK3459" s="2">
        <f>+AD3459*G3459</f>
        <v>588421.50300000003</v>
      </c>
      <c r="AL3459" s="2">
        <f>+AE3459*G3459</f>
        <v>82379.010420000006</v>
      </c>
      <c r="AM3459" s="2">
        <f>+AF3459*G3459</f>
        <v>205947.52604999999</v>
      </c>
      <c r="AN3459" s="155">
        <f>SUM(AK3459:AM3459)</f>
        <v>876748.03946999996</v>
      </c>
      <c r="AQ3459" s="145" t="s">
        <v>79</v>
      </c>
      <c r="AU3459" s="8"/>
      <c r="AV3459" s="8"/>
      <c r="AW3459" s="2">
        <f>'[2]BoQ HSYC-Trang'!$AT3459</f>
        <v>4358677.8</v>
      </c>
      <c r="AX3459" s="8">
        <f>F3459*AW3459</f>
        <v>588421.50300000003</v>
      </c>
      <c r="AY3459" s="8">
        <f>IF(AQ3459="CT",7%,5%)*AX3459</f>
        <v>29421.075150000004</v>
      </c>
      <c r="AZ3459" s="8">
        <f>AX3459*2%</f>
        <v>11768.430060000001</v>
      </c>
      <c r="BA3459" s="8">
        <f>IF(BB3459&gt;0,0,AX3459*5%)</f>
        <v>0</v>
      </c>
      <c r="BB3459" s="8">
        <f>(AX3459-BG3459)*35%</f>
        <v>205947.52604999999</v>
      </c>
      <c r="BC3459" s="8">
        <f>+AX3459+AY3459+AZ3459+BA3459+BB3459</f>
        <v>835558.5342600001</v>
      </c>
      <c r="BD3459" s="8">
        <f>AX3459-AT3459</f>
        <v>588421.50300000003</v>
      </c>
      <c r="BE3459" s="2"/>
      <c r="BH3459" s="2"/>
      <c r="BI3459" s="2">
        <f>+AX3459-AC3459</f>
        <v>249041.15203417937</v>
      </c>
    </row>
    <row r="3460" spans="1:61" ht="34" hidden="1" outlineLevel="2" x14ac:dyDescent="0.2">
      <c r="B3460" s="82">
        <v>4</v>
      </c>
      <c r="C3460" s="144" t="s">
        <v>212</v>
      </c>
      <c r="D3460" s="144"/>
      <c r="E3460" s="82" t="s">
        <v>104</v>
      </c>
      <c r="F3460" s="143">
        <v>1.5</v>
      </c>
      <c r="G3460" s="142">
        <f>+[2]THKL!F3481</f>
        <v>1.5</v>
      </c>
      <c r="H3460" s="132"/>
      <c r="I3460" s="132"/>
      <c r="J3460" s="132"/>
      <c r="K3460" s="156"/>
      <c r="L3460" s="157">
        <f>$L$21</f>
        <v>251876.31</v>
      </c>
      <c r="M3460" s="157">
        <f>SUM(K3460:L3460)</f>
        <v>251876.31</v>
      </c>
      <c r="N3460" s="83">
        <f>IF(V3460&lt;&gt;"VTC VHm",_xlfn.XLOOKUP(Z3460,$AC$4015:$AC$4035,$AD$4015:$AD$4035,0)*M3460,_xlfn.XLOOKUP(Z3460,$AC$4015:$AC$4035,$AD$4015:$AD$4035,0)*L3460)</f>
        <v>88156.708499999993</v>
      </c>
      <c r="O3460" s="83">
        <f>IF(V3460&lt;&gt;"VTC VHm",_xlfn.XLOOKUP(Z3460,$AC$4015:$AC$4035,$AE$4015:$AE$4035,0)*M3460,_xlfn.XLOOKUP(Z3460,$AC$4015:$AC$4035,$AE$4015:$AE$4035,0)*L3460)</f>
        <v>0</v>
      </c>
      <c r="P3460" s="83">
        <f>SUM(N3460:O3460)</f>
        <v>88156.708499999993</v>
      </c>
      <c r="Q3460" s="157">
        <f>M3460*G3460</f>
        <v>377814.46499999997</v>
      </c>
      <c r="R3460" s="157">
        <f>G3460*P3460</f>
        <v>132235.06274999998</v>
      </c>
      <c r="S3460" s="83">
        <f>SUM(Q3460:R3460)</f>
        <v>510049.52774999995</v>
      </c>
      <c r="T3460" s="156" t="s">
        <v>50</v>
      </c>
      <c r="U3460" s="132"/>
      <c r="V3460" s="132"/>
      <c r="W3460" s="132"/>
      <c r="X3460" s="44" t="s">
        <v>33</v>
      </c>
      <c r="Y3460" s="44"/>
      <c r="Z3460" s="44" t="s">
        <v>19</v>
      </c>
      <c r="AA3460" s="44" t="s">
        <v>80</v>
      </c>
      <c r="AB3460" s="2">
        <v>230635.88708874999</v>
      </c>
      <c r="AC3460" s="2">
        <v>345953.83063312498</v>
      </c>
      <c r="AD3460" s="2">
        <f>+M3460</f>
        <v>251876.31</v>
      </c>
      <c r="AE3460" s="2">
        <f>+AD3460*14%</f>
        <v>35262.683400000002</v>
      </c>
      <c r="AF3460" s="155">
        <f>+AD3460*35%</f>
        <v>88156.708499999993</v>
      </c>
      <c r="AG3460" s="2">
        <f>+AD3460*F3460</f>
        <v>377814.46499999997</v>
      </c>
      <c r="AH3460" s="2">
        <f>+AE3460*F3460</f>
        <v>52894.025099999999</v>
      </c>
      <c r="AI3460" s="2">
        <f>+AF3460*F3460</f>
        <v>132235.06274999998</v>
      </c>
      <c r="AJ3460" s="2">
        <f>SUM(AG3460:AI3460)</f>
        <v>562943.55284999986</v>
      </c>
      <c r="AK3460" s="2">
        <f>+AD3460*G3460</f>
        <v>377814.46499999997</v>
      </c>
      <c r="AL3460" s="2">
        <f>+AE3460*G3460</f>
        <v>52894.025099999999</v>
      </c>
      <c r="AM3460" s="2">
        <f>+AF3460*G3460</f>
        <v>132235.06274999998</v>
      </c>
      <c r="AN3460" s="155">
        <f>SUM(AK3460:AM3460)</f>
        <v>562943.55284999986</v>
      </c>
      <c r="AQ3460" s="145" t="s">
        <v>79</v>
      </c>
      <c r="AU3460" s="8"/>
      <c r="AV3460" s="8"/>
      <c r="AW3460" s="2">
        <f>'[2]BoQ HSYC-Trang'!$AT3460</f>
        <v>251876.31</v>
      </c>
      <c r="AX3460" s="8">
        <f>F3460*AW3460</f>
        <v>377814.46499999997</v>
      </c>
      <c r="AY3460" s="8">
        <f>IF(AQ3460="CT",7%,5%)*AX3460</f>
        <v>18890.723249999999</v>
      </c>
      <c r="AZ3460" s="8">
        <f>AX3460*2%</f>
        <v>7556.2892999999995</v>
      </c>
      <c r="BA3460" s="8">
        <f>IF(BB3460&gt;0,0,AX3460*5%)</f>
        <v>0</v>
      </c>
      <c r="BB3460" s="8">
        <f>(AX3460-BG3460)*35%</f>
        <v>132235.06274999998</v>
      </c>
      <c r="BC3460" s="8">
        <f>+AX3460+AY3460+AZ3460+BA3460+BB3460</f>
        <v>536496.54029999999</v>
      </c>
      <c r="BD3460" s="8">
        <f>AX3460-AT3460</f>
        <v>377814.46499999997</v>
      </c>
      <c r="BE3460" s="2"/>
      <c r="BH3460" s="2"/>
      <c r="BI3460" s="2">
        <f>+AX3460-AC3460</f>
        <v>31860.634366874991</v>
      </c>
    </row>
    <row r="3461" spans="1:61" ht="34" hidden="1" outlineLevel="2" x14ac:dyDescent="0.2">
      <c r="B3461" s="82">
        <v>5</v>
      </c>
      <c r="C3461" s="144" t="s">
        <v>152</v>
      </c>
      <c r="D3461" s="144"/>
      <c r="E3461" s="82" t="s">
        <v>148</v>
      </c>
      <c r="F3461" s="143">
        <v>6.2E-2</v>
      </c>
      <c r="G3461" s="142">
        <f>+[2]THKL!F3482</f>
        <v>6.2E-2</v>
      </c>
      <c r="H3461" s="132"/>
      <c r="I3461" s="132"/>
      <c r="J3461" s="132"/>
      <c r="K3461" s="156"/>
      <c r="L3461" s="157">
        <f>$L$22</f>
        <v>4731750</v>
      </c>
      <c r="M3461" s="157">
        <f>SUM(K3461:L3461)</f>
        <v>4731750</v>
      </c>
      <c r="N3461" s="83">
        <f>IF(V3461&lt;&gt;"VTC VHm",_xlfn.XLOOKUP(Z3461,$AC$4015:$AC$4035,$AD$4015:$AD$4035,0)*M3461,_xlfn.XLOOKUP(Z3461,$AC$4015:$AC$4035,$AD$4015:$AD$4035,0)*L3461)</f>
        <v>1656112.5</v>
      </c>
      <c r="O3461" s="83">
        <f>IF(V3461&lt;&gt;"VTC VHm",_xlfn.XLOOKUP(Z3461,$AC$4015:$AC$4035,$AE$4015:$AE$4035,0)*M3461,_xlfn.XLOOKUP(Z3461,$AC$4015:$AC$4035,$AE$4015:$AE$4035,0)*L3461)</f>
        <v>0</v>
      </c>
      <c r="P3461" s="83">
        <f>SUM(N3461:O3461)</f>
        <v>1656112.5</v>
      </c>
      <c r="Q3461" s="157">
        <f>M3461*G3461</f>
        <v>293368.5</v>
      </c>
      <c r="R3461" s="157">
        <f>G3461*P3461</f>
        <v>102678.97500000001</v>
      </c>
      <c r="S3461" s="83">
        <f>SUM(Q3461:R3461)</f>
        <v>396047.47499999998</v>
      </c>
      <c r="T3461" s="156" t="s">
        <v>50</v>
      </c>
      <c r="U3461" s="132"/>
      <c r="V3461" s="132"/>
      <c r="W3461" s="132"/>
      <c r="X3461" s="44" t="s">
        <v>33</v>
      </c>
      <c r="Y3461" s="44"/>
      <c r="Z3461" s="44" t="s">
        <v>19</v>
      </c>
      <c r="AA3461" s="44" t="s">
        <v>80</v>
      </c>
      <c r="AB3461" s="2">
        <v>3613215.5799838998</v>
      </c>
      <c r="AC3461" s="2">
        <v>224019.36595900179</v>
      </c>
      <c r="AD3461" s="2">
        <f>+M3461</f>
        <v>4731750</v>
      </c>
      <c r="AE3461" s="2">
        <f>+AD3461*14%</f>
        <v>662445.00000000012</v>
      </c>
      <c r="AF3461" s="155">
        <f>+AD3461*35%</f>
        <v>1656112.5</v>
      </c>
      <c r="AG3461" s="2">
        <f>+AD3461*F3461</f>
        <v>293368.5</v>
      </c>
      <c r="AH3461" s="2">
        <f>+AE3461*F3461</f>
        <v>41071.590000000004</v>
      </c>
      <c r="AI3461" s="2">
        <f>+AF3461*F3461</f>
        <v>102678.97500000001</v>
      </c>
      <c r="AJ3461" s="2">
        <f>SUM(AG3461:AI3461)</f>
        <v>437119.06500000006</v>
      </c>
      <c r="AK3461" s="2">
        <f>+AD3461*G3461</f>
        <v>293368.5</v>
      </c>
      <c r="AL3461" s="2">
        <f>+AE3461*G3461</f>
        <v>41071.590000000004</v>
      </c>
      <c r="AM3461" s="2">
        <f>+AF3461*G3461</f>
        <v>102678.97500000001</v>
      </c>
      <c r="AN3461" s="155">
        <f>SUM(AK3461:AM3461)</f>
        <v>437119.06500000006</v>
      </c>
      <c r="AQ3461" s="145" t="s">
        <v>79</v>
      </c>
      <c r="AU3461" s="8"/>
      <c r="AV3461" s="8"/>
      <c r="AW3461" s="2">
        <f>'[2]BoQ HSYC-Trang'!$AT3461</f>
        <v>4731750</v>
      </c>
      <c r="AX3461" s="8">
        <f>F3461*AW3461</f>
        <v>293368.5</v>
      </c>
      <c r="AY3461" s="8">
        <f>IF(AQ3461="CT",7%,5%)*AX3461</f>
        <v>14668.425000000001</v>
      </c>
      <c r="AZ3461" s="8">
        <f>AX3461*2%</f>
        <v>5867.37</v>
      </c>
      <c r="BA3461" s="8">
        <f>IF(BB3461&gt;0,0,AX3461*5%)</f>
        <v>0</v>
      </c>
      <c r="BB3461" s="8">
        <f>(AX3461-BG3461)*35%</f>
        <v>102678.97499999999</v>
      </c>
      <c r="BC3461" s="8">
        <f>+AX3461+AY3461+AZ3461+BA3461+BB3461</f>
        <v>416583.26999999996</v>
      </c>
      <c r="BD3461" s="8">
        <f>AX3461-AT3461</f>
        <v>293368.5</v>
      </c>
      <c r="BE3461" s="2"/>
      <c r="BH3461" s="2"/>
      <c r="BI3461" s="2">
        <f>+AX3461-AC3461</f>
        <v>69349.134040998208</v>
      </c>
    </row>
    <row r="3462" spans="1:61" ht="34" hidden="1" outlineLevel="2" x14ac:dyDescent="0.2">
      <c r="B3462" s="82">
        <v>6</v>
      </c>
      <c r="C3462" s="144" t="s">
        <v>281</v>
      </c>
      <c r="D3462" s="144"/>
      <c r="E3462" s="82" t="s">
        <v>104</v>
      </c>
      <c r="F3462" s="143">
        <v>0.55000000000000004</v>
      </c>
      <c r="G3462" s="142">
        <f>+[2]THKL!F3483</f>
        <v>0.55000000000000004</v>
      </c>
      <c r="H3462" s="132"/>
      <c r="I3462" s="132"/>
      <c r="J3462" s="132"/>
      <c r="K3462" s="156" t="str">
        <f>$K$761</f>
        <v>Bao gồm</v>
      </c>
      <c r="L3462" s="157">
        <f>$L$761</f>
        <v>2086493.0457777777</v>
      </c>
      <c r="M3462" s="157">
        <f>SUM(K3462:L3462)</f>
        <v>2086493.0457777777</v>
      </c>
      <c r="N3462" s="83">
        <f>IF(V3462&lt;&gt;"VTC VHm",_xlfn.XLOOKUP(Z3462,$AC$4015:$AC$4035,$AD$4015:$AD$4035,0)*M3462,_xlfn.XLOOKUP(Z3462,$AC$4015:$AC$4035,$AD$4015:$AD$4035,0)*L3462)</f>
        <v>730272.56602222216</v>
      </c>
      <c r="O3462" s="83">
        <f>IF(V3462&lt;&gt;"VTC VHm",_xlfn.XLOOKUP(Z3462,$AC$4015:$AC$4035,$AE$4015:$AE$4035,0)*M3462,_xlfn.XLOOKUP(Z3462,$AC$4015:$AC$4035,$AE$4015:$AE$4035,0)*L3462)</f>
        <v>0</v>
      </c>
      <c r="P3462" s="83">
        <f>SUM(N3462:O3462)</f>
        <v>730272.56602222216</v>
      </c>
      <c r="Q3462" s="157">
        <f>M3462*G3462</f>
        <v>1147571.1751777779</v>
      </c>
      <c r="R3462" s="157">
        <f>G3462*P3462</f>
        <v>401649.91131222225</v>
      </c>
      <c r="S3462" s="83">
        <f>SUM(Q3462:R3462)</f>
        <v>1549221.0864900001</v>
      </c>
      <c r="T3462" s="156" t="s">
        <v>50</v>
      </c>
      <c r="U3462" s="132"/>
      <c r="V3462" s="132"/>
      <c r="W3462" s="132"/>
      <c r="X3462" s="44" t="s">
        <v>33</v>
      </c>
      <c r="Y3462" s="44"/>
      <c r="Z3462" s="44" t="s">
        <v>19</v>
      </c>
      <c r="AA3462" s="44" t="s">
        <v>80</v>
      </c>
      <c r="AB3462" s="2">
        <v>1866423.8861919604</v>
      </c>
      <c r="AC3462" s="2">
        <v>1026533.1374055783</v>
      </c>
      <c r="AD3462" s="2">
        <f>+M3462</f>
        <v>2086493.0457777777</v>
      </c>
      <c r="AE3462" s="2">
        <f>+AD3462*14%</f>
        <v>292109.02640888892</v>
      </c>
      <c r="AF3462" s="155">
        <f>+AD3462*35%</f>
        <v>730272.56602222216</v>
      </c>
      <c r="AG3462" s="2">
        <f>+AD3462*F3462</f>
        <v>1147571.1751777779</v>
      </c>
      <c r="AH3462" s="2">
        <f>+AE3462*F3462</f>
        <v>160659.96452488893</v>
      </c>
      <c r="AI3462" s="2">
        <f>+AF3462*F3462</f>
        <v>401649.91131222225</v>
      </c>
      <c r="AJ3462" s="2">
        <f>SUM(AG3462:AI3462)</f>
        <v>1709881.051014889</v>
      </c>
      <c r="AK3462" s="2">
        <f>+AD3462*G3462</f>
        <v>1147571.1751777779</v>
      </c>
      <c r="AL3462" s="2">
        <f>+AE3462*G3462</f>
        <v>160659.96452488893</v>
      </c>
      <c r="AM3462" s="2">
        <f>+AF3462*G3462</f>
        <v>401649.91131222225</v>
      </c>
      <c r="AN3462" s="155">
        <f>SUM(AK3462:AM3462)</f>
        <v>1709881.051014889</v>
      </c>
      <c r="AQ3462" s="145" t="s">
        <v>79</v>
      </c>
      <c r="AU3462" s="8">
        <f>+BH3462</f>
        <v>250000</v>
      </c>
      <c r="AV3462" s="8">
        <f>+L3462</f>
        <v>2086493.0457777777</v>
      </c>
      <c r="AW3462" s="2">
        <f>+AU3462+AV3462</f>
        <v>2336493.0457777777</v>
      </c>
      <c r="AX3462" s="8">
        <f>F3462*AW3462</f>
        <v>1285071.1751777779</v>
      </c>
      <c r="AY3462" s="8">
        <f>IF(AQ3462="CT",7%,5%)*AX3462</f>
        <v>64253.558758888896</v>
      </c>
      <c r="AZ3462" s="8">
        <f>AX3462*2%</f>
        <v>25701.423503555558</v>
      </c>
      <c r="BA3462" s="8">
        <f>IF(BB3462&gt;0,0,AX3462*5%)</f>
        <v>0</v>
      </c>
      <c r="BB3462" s="8">
        <f>(AX3462-BG3462)*35%</f>
        <v>449774.91131222225</v>
      </c>
      <c r="BC3462" s="8">
        <f>+AX3462+AY3462+AZ3462+BA3462+BB3462</f>
        <v>1824801.0687524446</v>
      </c>
      <c r="BD3462" s="8">
        <f>AX3462-AT3462</f>
        <v>1285071.1751777779</v>
      </c>
      <c r="BE3462" s="2"/>
      <c r="BH3462" s="2">
        <v>250000</v>
      </c>
      <c r="BI3462" s="2">
        <f>+AX3462-AC3462</f>
        <v>258538.0377721996</v>
      </c>
    </row>
    <row r="3463" spans="1:61" ht="34" hidden="1" outlineLevel="2" x14ac:dyDescent="0.2">
      <c r="B3463" s="82">
        <v>7</v>
      </c>
      <c r="C3463" s="144" t="s">
        <v>280</v>
      </c>
      <c r="D3463" s="144"/>
      <c r="E3463" s="82" t="s">
        <v>120</v>
      </c>
      <c r="F3463" s="143">
        <v>3.3000000000000002E-2</v>
      </c>
      <c r="G3463" s="142">
        <f>+[2]THKL!F3484</f>
        <v>3.3000000000000002E-2</v>
      </c>
      <c r="H3463" s="132"/>
      <c r="I3463" s="132"/>
      <c r="J3463" s="132"/>
      <c r="K3463" s="156">
        <f>'[3]BDG (XD)'!$Y$953*100</f>
        <v>6719465.1247063885</v>
      </c>
      <c r="L3463" s="157">
        <f>'[3]BDG (XD)'!$Z$953*100</f>
        <v>19817670.752746001</v>
      </c>
      <c r="M3463" s="157">
        <f>SUM(K3463:L3463)</f>
        <v>26537135.877452388</v>
      </c>
      <c r="N3463" s="83">
        <f>IF(V3463&lt;&gt;"VTC VHm",_xlfn.XLOOKUP(Z3463,$AC$4015:$AC$4035,$AD$4015:$AD$4035,0)*M3463,_xlfn.XLOOKUP(Z3463,$AC$4015:$AC$4035,$AD$4015:$AD$4035,0)*L3463)</f>
        <v>9287997.5571083352</v>
      </c>
      <c r="O3463" s="83">
        <f>IF(V3463&lt;&gt;"VTC VHm",_xlfn.XLOOKUP(Z3463,$AC$4015:$AC$4035,$AE$4015:$AE$4035,0)*M3463,_xlfn.XLOOKUP(Z3463,$AC$4015:$AC$4035,$AE$4015:$AE$4035,0)*L3463)</f>
        <v>0</v>
      </c>
      <c r="P3463" s="83">
        <f>SUM(N3463:O3463)</f>
        <v>9287997.5571083352</v>
      </c>
      <c r="Q3463" s="157">
        <f>M3463*G3463</f>
        <v>875725.48395592882</v>
      </c>
      <c r="R3463" s="157">
        <f>G3463*P3463</f>
        <v>306503.9193845751</v>
      </c>
      <c r="S3463" s="83">
        <f>SUM(Q3463:R3463)</f>
        <v>1182229.403340504</v>
      </c>
      <c r="T3463" s="156" t="s">
        <v>50</v>
      </c>
      <c r="U3463" s="132"/>
      <c r="V3463" s="132"/>
      <c r="W3463" s="132"/>
      <c r="X3463" s="44" t="s">
        <v>33</v>
      </c>
      <c r="Y3463" s="44"/>
      <c r="Z3463" s="44" t="s">
        <v>19</v>
      </c>
      <c r="AA3463" s="44" t="s">
        <v>80</v>
      </c>
      <c r="AB3463" s="2">
        <v>9663081.0048683267</v>
      </c>
      <c r="AC3463" s="2">
        <v>318881.67316065478</v>
      </c>
      <c r="AD3463" s="2">
        <f>+M3463</f>
        <v>26537135.877452388</v>
      </c>
      <c r="AE3463" s="2">
        <f>+AD3463*14%</f>
        <v>3715199.0228433348</v>
      </c>
      <c r="AF3463" s="155">
        <f>+AD3463*35%</f>
        <v>9287997.5571083352</v>
      </c>
      <c r="AG3463" s="2">
        <f>+AD3463*F3463</f>
        <v>875725.48395592882</v>
      </c>
      <c r="AH3463" s="2">
        <f>+AE3463*F3463</f>
        <v>122601.56775383005</v>
      </c>
      <c r="AI3463" s="2">
        <f>+AF3463*F3463</f>
        <v>306503.9193845751</v>
      </c>
      <c r="AJ3463" s="2">
        <f>SUM(AG3463:AI3463)</f>
        <v>1304830.971094334</v>
      </c>
      <c r="AK3463" s="2">
        <f>+AD3463*G3463</f>
        <v>875725.48395592882</v>
      </c>
      <c r="AL3463" s="2">
        <f>+AE3463*G3463</f>
        <v>122601.56775383005</v>
      </c>
      <c r="AM3463" s="2">
        <f>+AF3463*G3463</f>
        <v>306503.9193845751</v>
      </c>
      <c r="AN3463" s="155">
        <f>SUM(AK3463:AM3463)</f>
        <v>1304830.971094334</v>
      </c>
      <c r="AQ3463" s="145" t="s">
        <v>79</v>
      </c>
      <c r="AU3463" s="8"/>
      <c r="AV3463" s="8"/>
      <c r="AW3463" s="2">
        <f>'[2]BoQ HSYC-Trang'!$AT3463</f>
        <v>26537135.877452388</v>
      </c>
      <c r="AX3463" s="8">
        <f>F3463*AW3463</f>
        <v>875725.48395592882</v>
      </c>
      <c r="AY3463" s="8">
        <f>IF(AQ3463="CT",7%,5%)*AX3463</f>
        <v>43786.274197796447</v>
      </c>
      <c r="AZ3463" s="8">
        <f>AX3463*2%</f>
        <v>17514.509679118575</v>
      </c>
      <c r="BA3463" s="8">
        <f>IF(BB3463&gt;0,0,AX3463*5%)</f>
        <v>0</v>
      </c>
      <c r="BB3463" s="8">
        <f>(AX3463-BG3463)*35%</f>
        <v>306503.91938457504</v>
      </c>
      <c r="BC3463" s="8">
        <f>+AX3463+AY3463+AZ3463+BA3463+BB3463</f>
        <v>1243530.1872174188</v>
      </c>
      <c r="BD3463" s="8">
        <f>AX3463-AT3463</f>
        <v>875725.48395592882</v>
      </c>
      <c r="BE3463" s="2"/>
      <c r="BH3463" s="2"/>
      <c r="BI3463" s="2">
        <f>+AX3463-AC3463</f>
        <v>556843.8107952741</v>
      </c>
    </row>
    <row r="3464" spans="1:61" ht="34" hidden="1" outlineLevel="2" x14ac:dyDescent="0.2">
      <c r="B3464" s="82">
        <v>8</v>
      </c>
      <c r="C3464" s="144" t="s">
        <v>279</v>
      </c>
      <c r="D3464" s="144"/>
      <c r="E3464" s="82" t="s">
        <v>278</v>
      </c>
      <c r="F3464" s="143">
        <v>20</v>
      </c>
      <c r="G3464" s="142">
        <f>+[2]THKL!F3485</f>
        <v>20</v>
      </c>
      <c r="H3464" s="132"/>
      <c r="I3464" s="132"/>
      <c r="J3464" s="132"/>
      <c r="K3464" s="156" t="s">
        <v>89</v>
      </c>
      <c r="L3464" s="213">
        <v>214000</v>
      </c>
      <c r="M3464" s="157">
        <f>SUM(K3464:L3464)</f>
        <v>214000</v>
      </c>
      <c r="N3464" s="83">
        <f>IF(V3464&lt;&gt;"VTC VHm",_xlfn.XLOOKUP(Z3464,$AC$4015:$AC$4035,$AD$4015:$AD$4035,0)*M3464,_xlfn.XLOOKUP(Z3464,$AC$4015:$AC$4035,$AD$4015:$AD$4035,0)*L3464)</f>
        <v>74900</v>
      </c>
      <c r="O3464" s="83">
        <f>IF(V3464&lt;&gt;"VTC VHm",_xlfn.XLOOKUP(Z3464,$AC$4015:$AC$4035,$AE$4015:$AE$4035,0)*M3464,_xlfn.XLOOKUP(Z3464,$AC$4015:$AC$4035,$AE$4015:$AE$4035,0)*L3464)</f>
        <v>0</v>
      </c>
      <c r="P3464" s="83">
        <f>SUM(N3464:O3464)</f>
        <v>74900</v>
      </c>
      <c r="Q3464" s="157">
        <f>M3464*G3464</f>
        <v>4280000</v>
      </c>
      <c r="R3464" s="157">
        <f>G3464*P3464</f>
        <v>1498000</v>
      </c>
      <c r="S3464" s="83">
        <f>SUM(Q3464:R3464)</f>
        <v>5778000</v>
      </c>
      <c r="T3464" s="165" t="s">
        <v>100</v>
      </c>
      <c r="U3464" s="132"/>
      <c r="V3464" s="132"/>
      <c r="W3464" s="132"/>
      <c r="X3464" s="44" t="s">
        <v>33</v>
      </c>
      <c r="Y3464" s="44"/>
      <c r="Z3464" s="44" t="s">
        <v>19</v>
      </c>
      <c r="AA3464" s="44" t="s">
        <v>80</v>
      </c>
      <c r="AB3464" s="2">
        <v>31542.454639850002</v>
      </c>
      <c r="AC3464" s="2">
        <v>630849.09279700008</v>
      </c>
      <c r="AD3464" s="2">
        <f>+M3464</f>
        <v>214000</v>
      </c>
      <c r="AE3464" s="2">
        <f>+AD3464*14%</f>
        <v>29960.000000000004</v>
      </c>
      <c r="AF3464" s="155">
        <f>+AD3464*35%</f>
        <v>74900</v>
      </c>
      <c r="AG3464" s="2">
        <f>+AD3464*F3464</f>
        <v>4280000</v>
      </c>
      <c r="AH3464" s="2">
        <f>+AE3464*F3464</f>
        <v>599200.00000000012</v>
      </c>
      <c r="AI3464" s="2">
        <f>+AF3464*F3464</f>
        <v>1498000</v>
      </c>
      <c r="AJ3464" s="2">
        <f>SUM(AG3464:AI3464)</f>
        <v>6377200</v>
      </c>
      <c r="AK3464" s="2">
        <f>+AD3464*G3464</f>
        <v>4280000</v>
      </c>
      <c r="AL3464" s="2">
        <f>+AE3464*G3464</f>
        <v>599200.00000000012</v>
      </c>
      <c r="AM3464" s="2">
        <f>+AF3464*G3464</f>
        <v>1498000</v>
      </c>
      <c r="AN3464" s="155">
        <f>SUM(AK3464:AM3464)</f>
        <v>6377200</v>
      </c>
      <c r="AQ3464" s="145" t="s">
        <v>79</v>
      </c>
      <c r="AU3464" s="8"/>
      <c r="AV3464" s="8"/>
      <c r="AW3464" s="2">
        <f>'[2]BoQ HSYC-Trang'!$AT3464</f>
        <v>214000</v>
      </c>
      <c r="AX3464" s="8">
        <f>F3464*AW3464</f>
        <v>4280000</v>
      </c>
      <c r="AY3464" s="8">
        <f>IF(AQ3464="CT",7%,5%)*AX3464</f>
        <v>214000</v>
      </c>
      <c r="AZ3464" s="8">
        <f>AX3464*2%</f>
        <v>85600</v>
      </c>
      <c r="BA3464" s="8">
        <f>IF(BB3464&gt;0,0,AX3464*5%)</f>
        <v>0</v>
      </c>
      <c r="BB3464" s="8">
        <f>(AX3464-BG3464)*35%</f>
        <v>1498000</v>
      </c>
      <c r="BC3464" s="8">
        <f>+AX3464+AY3464+AZ3464+BA3464+BB3464</f>
        <v>6077600</v>
      </c>
      <c r="BD3464" s="8">
        <f>AX3464-AT3464</f>
        <v>4280000</v>
      </c>
      <c r="BE3464" s="2"/>
      <c r="BH3464" s="2"/>
      <c r="BI3464" s="2">
        <f>+AX3464-AC3464</f>
        <v>3649150.907203</v>
      </c>
    </row>
    <row r="3465" spans="1:61" ht="17" hidden="1" outlineLevel="2" x14ac:dyDescent="0.2">
      <c r="B3465" s="82">
        <v>9</v>
      </c>
      <c r="C3465" s="144" t="s">
        <v>211</v>
      </c>
      <c r="D3465" s="144"/>
      <c r="E3465" s="82" t="s">
        <v>120</v>
      </c>
      <c r="F3465" s="143">
        <v>0.1</v>
      </c>
      <c r="G3465" s="142">
        <f>+[2]THKL!F3486</f>
        <v>0.1</v>
      </c>
      <c r="H3465" s="132"/>
      <c r="I3465" s="132"/>
      <c r="J3465" s="132"/>
      <c r="K3465" s="214">
        <f>3000*100</f>
        <v>300000</v>
      </c>
      <c r="L3465" s="213">
        <f>2500*100</f>
        <v>250000</v>
      </c>
      <c r="M3465" s="157">
        <f>SUM(K3465:L3465)</f>
        <v>550000</v>
      </c>
      <c r="N3465" s="83">
        <f>IF(V3465&lt;&gt;"VTC VHm",_xlfn.XLOOKUP(Z3465,$AC$4015:$AC$4035,$AD$4015:$AD$4035,0)*M3465,_xlfn.XLOOKUP(Z3465,$AC$4015:$AC$4035,$AD$4015:$AD$4035,0)*L3465)</f>
        <v>192500</v>
      </c>
      <c r="O3465" s="83">
        <f>IF(V3465&lt;&gt;"VTC VHm",_xlfn.XLOOKUP(Z3465,$AC$4015:$AC$4035,$AE$4015:$AE$4035,0)*M3465,_xlfn.XLOOKUP(Z3465,$AC$4015:$AC$4035,$AE$4015:$AE$4035,0)*L3465)</f>
        <v>0</v>
      </c>
      <c r="P3465" s="83">
        <f>SUM(N3465:O3465)</f>
        <v>192500</v>
      </c>
      <c r="Q3465" s="157">
        <f>M3465*G3465</f>
        <v>55000</v>
      </c>
      <c r="R3465" s="157">
        <f>G3465*P3465</f>
        <v>19250</v>
      </c>
      <c r="S3465" s="83">
        <f>SUM(Q3465:R3465)</f>
        <v>74250</v>
      </c>
      <c r="T3465" s="165" t="s">
        <v>100</v>
      </c>
      <c r="U3465" s="132"/>
      <c r="V3465" s="132"/>
      <c r="W3465" s="132"/>
      <c r="X3465" s="44" t="s">
        <v>33</v>
      </c>
      <c r="Y3465" s="44"/>
      <c r="Z3465" s="44" t="s">
        <v>19</v>
      </c>
      <c r="AA3465" s="44" t="s">
        <v>80</v>
      </c>
      <c r="AB3465" s="2">
        <v>157712.27319924999</v>
      </c>
      <c r="AC3465" s="2">
        <v>15771.227319924999</v>
      </c>
      <c r="AD3465" s="2">
        <f>+M3465</f>
        <v>550000</v>
      </c>
      <c r="AE3465" s="2">
        <f>+AD3465*14%</f>
        <v>77000.000000000015</v>
      </c>
      <c r="AF3465" s="155">
        <f>+AD3465*35%</f>
        <v>192500</v>
      </c>
      <c r="AG3465" s="2">
        <f>+AD3465*F3465</f>
        <v>55000</v>
      </c>
      <c r="AH3465" s="2">
        <f>+AE3465*F3465</f>
        <v>7700.0000000000018</v>
      </c>
      <c r="AI3465" s="2">
        <f>+AF3465*F3465</f>
        <v>19250</v>
      </c>
      <c r="AJ3465" s="2">
        <f>SUM(AG3465:AI3465)</f>
        <v>81950</v>
      </c>
      <c r="AK3465" s="2">
        <f>+AD3465*G3465</f>
        <v>55000</v>
      </c>
      <c r="AL3465" s="2">
        <f>+AE3465*G3465</f>
        <v>7700.0000000000018</v>
      </c>
      <c r="AM3465" s="2">
        <f>+AF3465*G3465</f>
        <v>19250</v>
      </c>
      <c r="AN3465" s="155">
        <f>SUM(AK3465:AM3465)</f>
        <v>81950</v>
      </c>
      <c r="AQ3465" s="145" t="s">
        <v>79</v>
      </c>
      <c r="AU3465" s="8"/>
      <c r="AV3465" s="8"/>
      <c r="AW3465" s="2">
        <f>'[2]BoQ HSYC-Trang'!$AT3465</f>
        <v>550000</v>
      </c>
      <c r="AX3465" s="8">
        <f>F3465*AW3465</f>
        <v>55000</v>
      </c>
      <c r="AY3465" s="8">
        <f>IF(AQ3465="CT",7%,5%)*AX3465</f>
        <v>2750</v>
      </c>
      <c r="AZ3465" s="8">
        <f>AX3465*2%</f>
        <v>1100</v>
      </c>
      <c r="BA3465" s="8">
        <f>IF(BB3465&gt;0,0,AX3465*5%)</f>
        <v>0</v>
      </c>
      <c r="BB3465" s="8">
        <f>(AX3465-BG3465)*35%</f>
        <v>19250</v>
      </c>
      <c r="BC3465" s="8">
        <f>+AX3465+AY3465+AZ3465+BA3465+BB3465</f>
        <v>78100</v>
      </c>
      <c r="BD3465" s="8">
        <f>AX3465-AT3465</f>
        <v>55000</v>
      </c>
      <c r="BE3465" s="2"/>
      <c r="BH3465" s="2"/>
      <c r="BI3465" s="2">
        <f>+AX3465-AC3465</f>
        <v>39228.772680075002</v>
      </c>
    </row>
    <row r="3466" spans="1:61" ht="17" hidden="1" outlineLevel="2" x14ac:dyDescent="0.2">
      <c r="A3466" s="1" t="s">
        <v>108</v>
      </c>
      <c r="B3466" s="82">
        <v>10</v>
      </c>
      <c r="C3466" s="144" t="s">
        <v>301</v>
      </c>
      <c r="D3466" s="144"/>
      <c r="E3466" s="82" t="s">
        <v>87</v>
      </c>
      <c r="F3466" s="143">
        <v>20</v>
      </c>
      <c r="G3466" s="142">
        <f>+[2]THKL!F3487</f>
        <v>20</v>
      </c>
      <c r="H3466" s="132"/>
      <c r="I3466" s="132"/>
      <c r="J3466" s="132"/>
      <c r="K3466" s="156"/>
      <c r="L3466" s="157">
        <f>'[4]BDG (ME) '!$K$3948</f>
        <v>5400</v>
      </c>
      <c r="M3466" s="157">
        <f>SUM(K3466:L3466)</f>
        <v>5400</v>
      </c>
      <c r="N3466" s="83">
        <f>IF(V3466&lt;&gt;"VTC VHm",_xlfn.XLOOKUP(Z3466,$AC$4015:$AC$4035,$AD$4015:$AD$4035,0)*M3466,_xlfn.XLOOKUP(Z3466,$AC$4015:$AC$4035,$AD$4015:$AD$4035,0)*L3466)</f>
        <v>1889.9999999999998</v>
      </c>
      <c r="O3466" s="83">
        <f>IF(V3466&lt;&gt;"VTC VHm",_xlfn.XLOOKUP(Z3466,$AC$4015:$AC$4035,$AE$4015:$AE$4035,0)*M3466,_xlfn.XLOOKUP(Z3466,$AC$4015:$AC$4035,$AE$4015:$AE$4035,0)*L3466)</f>
        <v>0</v>
      </c>
      <c r="P3466" s="83">
        <f>SUM(N3466:O3466)</f>
        <v>1889.9999999999998</v>
      </c>
      <c r="Q3466" s="157">
        <f>M3466*G3466</f>
        <v>108000</v>
      </c>
      <c r="R3466" s="157">
        <f>G3466*P3466</f>
        <v>37799.999999999993</v>
      </c>
      <c r="S3466" s="83">
        <f>SUM(Q3466:R3466)</f>
        <v>145800</v>
      </c>
      <c r="T3466" s="156" t="s">
        <v>50</v>
      </c>
      <c r="U3466" s="132"/>
      <c r="V3466" s="132"/>
      <c r="W3466" s="132"/>
      <c r="X3466" s="44" t="s">
        <v>33</v>
      </c>
      <c r="Y3466" s="44"/>
      <c r="Z3466" s="44" t="s">
        <v>19</v>
      </c>
      <c r="AA3466" s="44" t="s">
        <v>80</v>
      </c>
      <c r="AB3466" s="2">
        <v>5478.9525999999996</v>
      </c>
      <c r="AC3466" s="2">
        <v>109579.052</v>
      </c>
      <c r="AD3466" s="2">
        <f>+M3466</f>
        <v>5400</v>
      </c>
      <c r="AE3466" s="2">
        <f>+AD3466*14%</f>
        <v>756.00000000000011</v>
      </c>
      <c r="AF3466" s="155">
        <f>+AD3466*35%</f>
        <v>1889.9999999999998</v>
      </c>
      <c r="AG3466" s="2">
        <f>+AD3466*F3466</f>
        <v>108000</v>
      </c>
      <c r="AH3466" s="2">
        <f>+AE3466*F3466</f>
        <v>15120.000000000002</v>
      </c>
      <c r="AI3466" s="2">
        <f>+AF3466*F3466</f>
        <v>37799.999999999993</v>
      </c>
      <c r="AJ3466" s="2">
        <f>SUM(AG3466:AI3466)</f>
        <v>160920</v>
      </c>
      <c r="AK3466" s="2">
        <f>+AD3466*G3466</f>
        <v>108000</v>
      </c>
      <c r="AL3466" s="2">
        <f>+AE3466*G3466</f>
        <v>15120.000000000002</v>
      </c>
      <c r="AM3466" s="2">
        <f>+AF3466*G3466</f>
        <v>37799.999999999993</v>
      </c>
      <c r="AN3466" s="155">
        <f>SUM(AK3466:AM3466)</f>
        <v>160920</v>
      </c>
      <c r="AQ3466" s="145" t="s">
        <v>79</v>
      </c>
      <c r="AU3466" s="8"/>
      <c r="AV3466" s="8"/>
      <c r="AW3466" s="2">
        <f>'[2]BoQ HSYC-Trang'!$AT3466</f>
        <v>5400</v>
      </c>
      <c r="AX3466" s="8">
        <f>F3466*AW3466</f>
        <v>108000</v>
      </c>
      <c r="AY3466" s="8">
        <f>IF(AQ3466="CT",7%,5%)*AX3466</f>
        <v>5400</v>
      </c>
      <c r="AZ3466" s="8">
        <f>AX3466*2%</f>
        <v>2160</v>
      </c>
      <c r="BA3466" s="8">
        <f>IF(BB3466&gt;0,0,AX3466*5%)</f>
        <v>0</v>
      </c>
      <c r="BB3466" s="8">
        <f>(AX3466-BG3466)*35%</f>
        <v>37800</v>
      </c>
      <c r="BC3466" s="8">
        <f>+AX3466+AY3466+AZ3466+BA3466+BB3466</f>
        <v>153360</v>
      </c>
      <c r="BD3466" s="8">
        <f>AX3466-AT3466</f>
        <v>108000</v>
      </c>
      <c r="BE3466" s="2"/>
      <c r="BH3466" s="2"/>
      <c r="BI3466" s="2">
        <f>+AX3466-AC3466</f>
        <v>-1579.051999999996</v>
      </c>
    </row>
    <row r="3467" spans="1:61" ht="34" hidden="1" outlineLevel="2" x14ac:dyDescent="0.2">
      <c r="B3467" s="82">
        <v>11</v>
      </c>
      <c r="C3467" s="144" t="s">
        <v>152</v>
      </c>
      <c r="D3467" s="144"/>
      <c r="E3467" s="82" t="s">
        <v>148</v>
      </c>
      <c r="F3467" s="143">
        <v>8.7999999999999995E-2</v>
      </c>
      <c r="G3467" s="142">
        <f>+[2]THKL!F3488</f>
        <v>8.7999999999999995E-2</v>
      </c>
      <c r="H3467" s="132"/>
      <c r="I3467" s="132"/>
      <c r="J3467" s="132"/>
      <c r="K3467" s="156"/>
      <c r="L3467" s="157">
        <f>$L$22</f>
        <v>4731750</v>
      </c>
      <c r="M3467" s="157">
        <f>SUM(K3467:L3467)</f>
        <v>4731750</v>
      </c>
      <c r="N3467" s="83">
        <f>IF(V3467&lt;&gt;"VTC VHm",_xlfn.XLOOKUP(Z3467,$AC$4015:$AC$4035,$AD$4015:$AD$4035,0)*M3467,_xlfn.XLOOKUP(Z3467,$AC$4015:$AC$4035,$AD$4015:$AD$4035,0)*L3467)</f>
        <v>1656112.5</v>
      </c>
      <c r="O3467" s="83">
        <f>IF(V3467&lt;&gt;"VTC VHm",_xlfn.XLOOKUP(Z3467,$AC$4015:$AC$4035,$AE$4015:$AE$4035,0)*M3467,_xlfn.XLOOKUP(Z3467,$AC$4015:$AC$4035,$AE$4015:$AE$4035,0)*L3467)</f>
        <v>0</v>
      </c>
      <c r="P3467" s="83">
        <f>SUM(N3467:O3467)</f>
        <v>1656112.5</v>
      </c>
      <c r="Q3467" s="157">
        <f>M3467*G3467</f>
        <v>416394</v>
      </c>
      <c r="R3467" s="157">
        <f>G3467*P3467</f>
        <v>145737.9</v>
      </c>
      <c r="S3467" s="83">
        <f>SUM(Q3467:R3467)</f>
        <v>562131.9</v>
      </c>
      <c r="T3467" s="156" t="s">
        <v>50</v>
      </c>
      <c r="U3467" s="132"/>
      <c r="V3467" s="132"/>
      <c r="W3467" s="132"/>
      <c r="X3467" s="44" t="s">
        <v>33</v>
      </c>
      <c r="Y3467" s="44"/>
      <c r="Z3467" s="44" t="s">
        <v>19</v>
      </c>
      <c r="AA3467" s="44" t="s">
        <v>80</v>
      </c>
      <c r="AB3467" s="2">
        <v>3613215.5799838998</v>
      </c>
      <c r="AC3467" s="2">
        <v>317962.97103858314</v>
      </c>
      <c r="AD3467" s="2">
        <f>+M3467</f>
        <v>4731750</v>
      </c>
      <c r="AE3467" s="2">
        <f>+AD3467*14%</f>
        <v>662445.00000000012</v>
      </c>
      <c r="AF3467" s="155">
        <f>+AD3467*35%</f>
        <v>1656112.5</v>
      </c>
      <c r="AG3467" s="2">
        <f>+AD3467*F3467</f>
        <v>416394</v>
      </c>
      <c r="AH3467" s="2">
        <f>+AE3467*F3467</f>
        <v>58295.16</v>
      </c>
      <c r="AI3467" s="2">
        <f>+AF3467*F3467</f>
        <v>145737.9</v>
      </c>
      <c r="AJ3467" s="2">
        <f>SUM(AG3467:AI3467)</f>
        <v>620427.06000000006</v>
      </c>
      <c r="AK3467" s="2">
        <f>+AD3467*G3467</f>
        <v>416394</v>
      </c>
      <c r="AL3467" s="2">
        <f>+AE3467*G3467</f>
        <v>58295.16</v>
      </c>
      <c r="AM3467" s="2">
        <f>+AF3467*G3467</f>
        <v>145737.9</v>
      </c>
      <c r="AN3467" s="155">
        <f>SUM(AK3467:AM3467)</f>
        <v>620427.06000000006</v>
      </c>
      <c r="AQ3467" s="145" t="s">
        <v>79</v>
      </c>
      <c r="AU3467" s="8"/>
      <c r="AV3467" s="8"/>
      <c r="AW3467" s="2">
        <f>'[2]BoQ HSYC-Trang'!$AT3467</f>
        <v>4731750</v>
      </c>
      <c r="AX3467" s="8">
        <f>F3467*AW3467</f>
        <v>416394</v>
      </c>
      <c r="AY3467" s="8">
        <f>IF(AQ3467="CT",7%,5%)*AX3467</f>
        <v>20819.7</v>
      </c>
      <c r="AZ3467" s="8">
        <f>AX3467*2%</f>
        <v>8327.880000000001</v>
      </c>
      <c r="BA3467" s="8">
        <f>IF(BB3467&gt;0,0,AX3467*5%)</f>
        <v>0</v>
      </c>
      <c r="BB3467" s="8">
        <f>(AX3467-BG3467)*35%</f>
        <v>145737.9</v>
      </c>
      <c r="BC3467" s="8">
        <f>+AX3467+AY3467+AZ3467+BA3467+BB3467</f>
        <v>591279.48</v>
      </c>
      <c r="BD3467" s="8">
        <f>AX3467-AT3467</f>
        <v>416394</v>
      </c>
      <c r="BE3467" s="2"/>
      <c r="BH3467" s="2"/>
      <c r="BI3467" s="2">
        <f>+AX3467-AC3467</f>
        <v>98431.028961416858</v>
      </c>
    </row>
    <row r="3468" spans="1:61" ht="34" hidden="1" outlineLevel="2" x14ac:dyDescent="0.2">
      <c r="B3468" s="82">
        <v>12</v>
      </c>
      <c r="C3468" s="144" t="s">
        <v>196</v>
      </c>
      <c r="D3468" s="144"/>
      <c r="E3468" s="82" t="s">
        <v>148</v>
      </c>
      <c r="F3468" s="143">
        <v>6.2E-2</v>
      </c>
      <c r="G3468" s="142">
        <f>+[2]THKL!F3489</f>
        <v>6.2E-2</v>
      </c>
      <c r="H3468" s="132"/>
      <c r="I3468" s="132"/>
      <c r="J3468" s="132"/>
      <c r="K3468" s="156"/>
      <c r="L3468" s="157">
        <f>$L$722</f>
        <v>2953658.0966941249</v>
      </c>
      <c r="M3468" s="157">
        <f>SUM(K3468:L3468)</f>
        <v>2953658.0966941249</v>
      </c>
      <c r="N3468" s="83">
        <f>IF(V3468&lt;&gt;"VTC VHm",_xlfn.XLOOKUP(Z3468,$AC$4015:$AC$4035,$AD$4015:$AD$4035,0)*M3468,_xlfn.XLOOKUP(Z3468,$AC$4015:$AC$4035,$AD$4015:$AD$4035,0)*L3468)</f>
        <v>1033780.3338429437</v>
      </c>
      <c r="O3468" s="83">
        <f>IF(V3468&lt;&gt;"VTC VHm",_xlfn.XLOOKUP(Z3468,$AC$4015:$AC$4035,$AE$4015:$AE$4035,0)*M3468,_xlfn.XLOOKUP(Z3468,$AC$4015:$AC$4035,$AE$4015:$AE$4035,0)*L3468)</f>
        <v>0</v>
      </c>
      <c r="P3468" s="83">
        <f>SUM(N3468:O3468)</f>
        <v>1033780.3338429437</v>
      </c>
      <c r="Q3468" s="157">
        <f>M3468*G3468</f>
        <v>183126.80199503573</v>
      </c>
      <c r="R3468" s="157">
        <f>G3468*P3468</f>
        <v>64094.380698262503</v>
      </c>
      <c r="S3468" s="83">
        <f>SUM(Q3468:R3468)</f>
        <v>247221.18269329824</v>
      </c>
      <c r="T3468" s="156" t="s">
        <v>50</v>
      </c>
      <c r="U3468" s="132"/>
      <c r="V3468" s="132"/>
      <c r="W3468" s="132"/>
      <c r="X3468" s="44" t="s">
        <v>33</v>
      </c>
      <c r="Y3468" s="44"/>
      <c r="Z3468" s="44" t="s">
        <v>19</v>
      </c>
      <c r="AA3468" s="44" t="s">
        <v>80</v>
      </c>
      <c r="AB3468" s="2">
        <v>1183650.4061896799</v>
      </c>
      <c r="AC3468" s="2">
        <v>73386.325183760157</v>
      </c>
      <c r="AD3468" s="2">
        <f>+M3468</f>
        <v>2953658.0966941249</v>
      </c>
      <c r="AE3468" s="2">
        <f>+AD3468*14%</f>
        <v>413512.13353717752</v>
      </c>
      <c r="AF3468" s="155">
        <f>+AD3468*35%</f>
        <v>1033780.3338429437</v>
      </c>
      <c r="AG3468" s="2">
        <f>+AD3468*F3468</f>
        <v>183126.80199503573</v>
      </c>
      <c r="AH3468" s="2">
        <f>+AE3468*F3468</f>
        <v>25637.752279305005</v>
      </c>
      <c r="AI3468" s="2">
        <f>+AF3468*F3468</f>
        <v>64094.380698262503</v>
      </c>
      <c r="AJ3468" s="2">
        <f>SUM(AG3468:AI3468)</f>
        <v>272858.93497260322</v>
      </c>
      <c r="AK3468" s="2">
        <f>+AD3468*G3468</f>
        <v>183126.80199503573</v>
      </c>
      <c r="AL3468" s="2">
        <f>+AE3468*G3468</f>
        <v>25637.752279305005</v>
      </c>
      <c r="AM3468" s="2">
        <f>+AF3468*G3468</f>
        <v>64094.380698262503</v>
      </c>
      <c r="AN3468" s="155">
        <f>SUM(AK3468:AM3468)</f>
        <v>272858.93497260322</v>
      </c>
      <c r="AQ3468" s="145" t="s">
        <v>79</v>
      </c>
      <c r="AU3468" s="8"/>
      <c r="AV3468" s="8"/>
      <c r="AW3468" s="2">
        <f>'[2]BoQ HSYC-Trang'!$AT3468</f>
        <v>2140724.6755856499</v>
      </c>
      <c r="AX3468" s="8">
        <f>F3468*AW3468</f>
        <v>132724.9298863103</v>
      </c>
      <c r="AY3468" s="8">
        <f>IF(AQ3468="CT",7%,5%)*AX3468</f>
        <v>6636.2464943155155</v>
      </c>
      <c r="AZ3468" s="8">
        <f>AX3468*2%</f>
        <v>2654.4985977262063</v>
      </c>
      <c r="BA3468" s="8">
        <f>IF(BB3468&gt;0,0,AX3468*5%)</f>
        <v>0</v>
      </c>
      <c r="BB3468" s="8">
        <f>(AX3468-BG3468)*35%</f>
        <v>46453.725460208603</v>
      </c>
      <c r="BC3468" s="8">
        <f>+AX3468+AY3468+AZ3468+BA3468+BB3468</f>
        <v>188469.40043856061</v>
      </c>
      <c r="BD3468" s="8">
        <f>AX3468-AT3468</f>
        <v>132724.9298863103</v>
      </c>
      <c r="BE3468" s="2"/>
      <c r="BH3468" s="2"/>
      <c r="BI3468" s="2">
        <f>+AX3468-AC3468</f>
        <v>59338.604702550147</v>
      </c>
    </row>
    <row r="3469" spans="1:61" s="92" customFormat="1" ht="34" hidden="1" outlineLevel="1" x14ac:dyDescent="0.2">
      <c r="B3469" s="163"/>
      <c r="C3469" s="164" t="s">
        <v>300</v>
      </c>
      <c r="D3469" s="164"/>
      <c r="E3469" s="163"/>
      <c r="F3469" s="162"/>
      <c r="G3469" s="149">
        <f>+[2]THKL!F3490</f>
        <v>0</v>
      </c>
      <c r="H3469" s="158"/>
      <c r="I3469" s="158"/>
      <c r="J3469" s="158"/>
      <c r="K3469" s="159"/>
      <c r="L3469" s="161"/>
      <c r="M3469" s="161">
        <f>SUM(K3469:L3469)</f>
        <v>0</v>
      </c>
      <c r="N3469" s="83">
        <f>IF(V3469&lt;&gt;"VTC VHm",_xlfn.XLOOKUP(Z3469,$AC$4015:$AC$4035,$AD$4015:$AD$4035,0)*M3469,_xlfn.XLOOKUP(Z3469,$AC$4015:$AC$4035,$AD$4015:$AD$4035,0)*L3469)</f>
        <v>0</v>
      </c>
      <c r="O3469" s="83">
        <f>IF(V3469&lt;&gt;"VTC VHm",_xlfn.XLOOKUP(Z3469,$AC$4015:$AC$4035,$AE$4015:$AE$4035,0)*M3469,_xlfn.XLOOKUP(Z3469,$AC$4015:$AC$4035,$AE$4015:$AE$4035,0)*L3469)</f>
        <v>0</v>
      </c>
      <c r="P3469" s="160">
        <f>SUM(N3469:O3469)</f>
        <v>0</v>
      </c>
      <c r="Q3469" s="161">
        <f>M3469*G3469</f>
        <v>0</v>
      </c>
      <c r="R3469" s="161">
        <f>G3469*P3469</f>
        <v>0</v>
      </c>
      <c r="S3469" s="160">
        <f>SUM(Q3469:R3469)</f>
        <v>0</v>
      </c>
      <c r="T3469" s="159"/>
      <c r="U3469" s="158"/>
      <c r="V3469" s="158"/>
      <c r="W3469" s="158"/>
      <c r="X3469" s="94" t="s">
        <v>33</v>
      </c>
      <c r="Y3469" s="94"/>
      <c r="Z3469" s="94" t="s">
        <v>19</v>
      </c>
      <c r="AA3469" s="44" t="s">
        <v>80</v>
      </c>
      <c r="AB3469" s="93">
        <v>0</v>
      </c>
      <c r="AC3469" s="93">
        <v>0</v>
      </c>
      <c r="AD3469" s="93">
        <f>+M3469</f>
        <v>0</v>
      </c>
      <c r="AE3469" s="93">
        <f>+AD3469*14%</f>
        <v>0</v>
      </c>
      <c r="AF3469" s="93">
        <f>+AD3469*35%</f>
        <v>0</v>
      </c>
      <c r="AG3469" s="93">
        <f>+AD3469*F3469</f>
        <v>0</v>
      </c>
      <c r="AH3469" s="93">
        <f>+AE3469*F3469</f>
        <v>0</v>
      </c>
      <c r="AI3469" s="93">
        <f>+AF3469*F3469</f>
        <v>0</v>
      </c>
      <c r="AJ3469" s="93">
        <f>SUM(AG3469:AI3469)</f>
        <v>0</v>
      </c>
      <c r="AK3469" s="93">
        <f>+AD3469*G3469</f>
        <v>0</v>
      </c>
      <c r="AL3469" s="93">
        <f>+AE3469*G3469</f>
        <v>0</v>
      </c>
      <c r="AM3469" s="93">
        <f>+AF3469*G3469</f>
        <v>0</v>
      </c>
      <c r="AN3469" s="93">
        <f>SUM(AK3469:AM3469)</f>
        <v>0</v>
      </c>
      <c r="AQ3469" s="145" t="s">
        <v>79</v>
      </c>
      <c r="AU3469" s="8"/>
      <c r="AV3469" s="8"/>
      <c r="AW3469" s="2">
        <f>'[2]BoQ HSYC-Trang'!$AT3469</f>
        <v>0</v>
      </c>
      <c r="AX3469" s="8">
        <f>F3469*AW3469</f>
        <v>0</v>
      </c>
      <c r="AY3469" s="8">
        <f>IF(AQ3469="CT",7%,5%)*AX3469</f>
        <v>0</v>
      </c>
      <c r="AZ3469" s="8">
        <f>AX3469*2%</f>
        <v>0</v>
      </c>
      <c r="BA3469" s="8">
        <f>IF(BB3469&gt;0,0,AX3469*5%)</f>
        <v>0</v>
      </c>
      <c r="BB3469" s="8">
        <f>(AX3469-BG3469)*35%</f>
        <v>0</v>
      </c>
      <c r="BC3469" s="8">
        <f>+AX3469+AY3469+AZ3469+BA3469+BB3469</f>
        <v>0</v>
      </c>
      <c r="BD3469" s="8">
        <f>AX3469-AT3469</f>
        <v>0</v>
      </c>
      <c r="BE3469" s="2"/>
      <c r="BH3469" s="2"/>
      <c r="BI3469" s="2">
        <f>+AX3469-AC3469</f>
        <v>0</v>
      </c>
    </row>
    <row r="3470" spans="1:61" ht="34" hidden="1" outlineLevel="2" x14ac:dyDescent="0.2">
      <c r="B3470" s="82">
        <v>13</v>
      </c>
      <c r="C3470" s="144" t="s">
        <v>198</v>
      </c>
      <c r="D3470" s="144"/>
      <c r="E3470" s="82" t="s">
        <v>148</v>
      </c>
      <c r="F3470" s="143">
        <v>7.2900000000000006E-2</v>
      </c>
      <c r="G3470" s="142">
        <f>+[2]THKL!F3491</f>
        <v>7.2900000000000006E-2</v>
      </c>
      <c r="H3470" s="132"/>
      <c r="I3470" s="132"/>
      <c r="J3470" s="132"/>
      <c r="K3470" s="156"/>
      <c r="L3470" s="157">
        <f>$L$19</f>
        <v>4358677.8</v>
      </c>
      <c r="M3470" s="157">
        <f>SUM(K3470:L3470)</f>
        <v>4358677.8</v>
      </c>
      <c r="N3470" s="83">
        <f>IF(V3470&lt;&gt;"VTC VHm",_xlfn.XLOOKUP(Z3470,$AC$4015:$AC$4035,$AD$4015:$AD$4035,0)*M3470,_xlfn.XLOOKUP(Z3470,$AC$4015:$AC$4035,$AD$4015:$AD$4035,0)*L3470)</f>
        <v>1525537.2299999997</v>
      </c>
      <c r="O3470" s="83">
        <f>IF(V3470&lt;&gt;"VTC VHm",_xlfn.XLOOKUP(Z3470,$AC$4015:$AC$4035,$AE$4015:$AE$4035,0)*M3470,_xlfn.XLOOKUP(Z3470,$AC$4015:$AC$4035,$AE$4015:$AE$4035,0)*L3470)</f>
        <v>0</v>
      </c>
      <c r="P3470" s="83">
        <f>SUM(N3470:O3470)</f>
        <v>1525537.2299999997</v>
      </c>
      <c r="Q3470" s="157">
        <f>M3470*G3470</f>
        <v>317747.61162000004</v>
      </c>
      <c r="R3470" s="157">
        <f>G3470*P3470</f>
        <v>111211.66406699999</v>
      </c>
      <c r="S3470" s="83">
        <f>SUM(Q3470:R3470)</f>
        <v>428959.27568700002</v>
      </c>
      <c r="T3470" s="156" t="s">
        <v>50</v>
      </c>
      <c r="U3470" s="132"/>
      <c r="V3470" s="132"/>
      <c r="W3470" s="132"/>
      <c r="X3470" s="44" t="s">
        <v>33</v>
      </c>
      <c r="Y3470" s="44"/>
      <c r="Z3470" s="44" t="s">
        <v>19</v>
      </c>
      <c r="AA3470" s="44" t="s">
        <v>80</v>
      </c>
      <c r="AB3470" s="2">
        <v>2513928.5256727454</v>
      </c>
      <c r="AC3470" s="2">
        <v>183265.38952154317</v>
      </c>
      <c r="AD3470" s="2">
        <f>+M3470</f>
        <v>4358677.8</v>
      </c>
      <c r="AE3470" s="2">
        <f>+AD3470*14%</f>
        <v>610214.89199999999</v>
      </c>
      <c r="AF3470" s="155">
        <f>+AD3470*35%</f>
        <v>1525537.2299999997</v>
      </c>
      <c r="AG3470" s="2">
        <f>+AD3470*F3470</f>
        <v>317747.61162000004</v>
      </c>
      <c r="AH3470" s="2">
        <f>+AE3470*F3470</f>
        <v>44484.665626800001</v>
      </c>
      <c r="AI3470" s="2">
        <f>+AF3470*F3470</f>
        <v>111211.66406699999</v>
      </c>
      <c r="AJ3470" s="2">
        <f>SUM(AG3470:AI3470)</f>
        <v>473443.94131379999</v>
      </c>
      <c r="AK3470" s="2">
        <f>+AD3470*G3470</f>
        <v>317747.61162000004</v>
      </c>
      <c r="AL3470" s="2">
        <f>+AE3470*G3470</f>
        <v>44484.665626800001</v>
      </c>
      <c r="AM3470" s="2">
        <f>+AF3470*G3470</f>
        <v>111211.66406699999</v>
      </c>
      <c r="AN3470" s="155">
        <f>SUM(AK3470:AM3470)</f>
        <v>473443.94131379999</v>
      </c>
      <c r="AQ3470" s="145" t="s">
        <v>79</v>
      </c>
      <c r="AU3470" s="8"/>
      <c r="AV3470" s="8"/>
      <c r="AW3470" s="2">
        <f>'[2]BoQ HSYC-Trang'!$AT3470</f>
        <v>4358677.8</v>
      </c>
      <c r="AX3470" s="8">
        <f>F3470*AW3470</f>
        <v>317747.61162000004</v>
      </c>
      <c r="AY3470" s="8">
        <f>IF(AQ3470="CT",7%,5%)*AX3470</f>
        <v>15887.380581000003</v>
      </c>
      <c r="AZ3470" s="8">
        <f>AX3470*2%</f>
        <v>6354.9522324000009</v>
      </c>
      <c r="BA3470" s="8">
        <f>IF(BB3470&gt;0,0,AX3470*5%)</f>
        <v>0</v>
      </c>
      <c r="BB3470" s="8">
        <f>(AX3470-BG3470)*35%</f>
        <v>111211.66406700001</v>
      </c>
      <c r="BC3470" s="8">
        <f>+AX3470+AY3470+AZ3470+BA3470+BB3470</f>
        <v>451201.60850040009</v>
      </c>
      <c r="BD3470" s="8">
        <f>AX3470-AT3470</f>
        <v>317747.61162000004</v>
      </c>
      <c r="BE3470" s="2"/>
      <c r="BH3470" s="2"/>
      <c r="BI3470" s="2">
        <f>+AX3470-AC3470</f>
        <v>134482.22209845687</v>
      </c>
    </row>
    <row r="3471" spans="1:61" ht="34" hidden="1" outlineLevel="2" x14ac:dyDescent="0.2">
      <c r="B3471" s="82">
        <v>14</v>
      </c>
      <c r="C3471" s="144" t="s">
        <v>212</v>
      </c>
      <c r="D3471" s="144"/>
      <c r="E3471" s="82" t="s">
        <v>104</v>
      </c>
      <c r="F3471" s="143">
        <v>0.81</v>
      </c>
      <c r="G3471" s="142">
        <f>+[2]THKL!F3492</f>
        <v>0.81</v>
      </c>
      <c r="H3471" s="132"/>
      <c r="I3471" s="132"/>
      <c r="J3471" s="132"/>
      <c r="K3471" s="156"/>
      <c r="L3471" s="157">
        <f>$L$21</f>
        <v>251876.31</v>
      </c>
      <c r="M3471" s="157">
        <f>SUM(K3471:L3471)</f>
        <v>251876.31</v>
      </c>
      <c r="N3471" s="83">
        <f>IF(V3471&lt;&gt;"VTC VHm",_xlfn.XLOOKUP(Z3471,$AC$4015:$AC$4035,$AD$4015:$AD$4035,0)*M3471,_xlfn.XLOOKUP(Z3471,$AC$4015:$AC$4035,$AD$4015:$AD$4035,0)*L3471)</f>
        <v>88156.708499999993</v>
      </c>
      <c r="O3471" s="83">
        <f>IF(V3471&lt;&gt;"VTC VHm",_xlfn.XLOOKUP(Z3471,$AC$4015:$AC$4035,$AE$4015:$AE$4035,0)*M3471,_xlfn.XLOOKUP(Z3471,$AC$4015:$AC$4035,$AE$4015:$AE$4035,0)*L3471)</f>
        <v>0</v>
      </c>
      <c r="P3471" s="83">
        <f>SUM(N3471:O3471)</f>
        <v>88156.708499999993</v>
      </c>
      <c r="Q3471" s="157">
        <f>M3471*G3471</f>
        <v>204019.81110000002</v>
      </c>
      <c r="R3471" s="157">
        <f>G3471*P3471</f>
        <v>71406.933885000006</v>
      </c>
      <c r="S3471" s="83">
        <f>SUM(Q3471:R3471)</f>
        <v>275426.744985</v>
      </c>
      <c r="T3471" s="156" t="s">
        <v>50</v>
      </c>
      <c r="U3471" s="132"/>
      <c r="V3471" s="132"/>
      <c r="W3471" s="132"/>
      <c r="X3471" s="44" t="s">
        <v>33</v>
      </c>
      <c r="Y3471" s="44"/>
      <c r="Z3471" s="44" t="s">
        <v>19</v>
      </c>
      <c r="AA3471" s="44" t="s">
        <v>80</v>
      </c>
      <c r="AB3471" s="2">
        <v>230635.88708874999</v>
      </c>
      <c r="AC3471" s="2">
        <v>186815.06854188751</v>
      </c>
      <c r="AD3471" s="2">
        <f>+M3471</f>
        <v>251876.31</v>
      </c>
      <c r="AE3471" s="2">
        <f>+AD3471*14%</f>
        <v>35262.683400000002</v>
      </c>
      <c r="AF3471" s="155">
        <f>+AD3471*35%</f>
        <v>88156.708499999993</v>
      </c>
      <c r="AG3471" s="2">
        <f>+AD3471*F3471</f>
        <v>204019.81110000002</v>
      </c>
      <c r="AH3471" s="2">
        <f>+AE3471*F3471</f>
        <v>28562.773554000003</v>
      </c>
      <c r="AI3471" s="2">
        <f>+AF3471*F3471</f>
        <v>71406.933885000006</v>
      </c>
      <c r="AJ3471" s="2">
        <f>SUM(AG3471:AI3471)</f>
        <v>303989.51853900007</v>
      </c>
      <c r="AK3471" s="2">
        <f>+AD3471*G3471</f>
        <v>204019.81110000002</v>
      </c>
      <c r="AL3471" s="2">
        <f>+AE3471*G3471</f>
        <v>28562.773554000003</v>
      </c>
      <c r="AM3471" s="2">
        <f>+AF3471*G3471</f>
        <v>71406.933885000006</v>
      </c>
      <c r="AN3471" s="155">
        <f>SUM(AK3471:AM3471)</f>
        <v>303989.51853900007</v>
      </c>
      <c r="AQ3471" s="145" t="s">
        <v>79</v>
      </c>
      <c r="AU3471" s="8"/>
      <c r="AV3471" s="8"/>
      <c r="AW3471" s="2">
        <f>'[2]BoQ HSYC-Trang'!$AT3471</f>
        <v>251876.31</v>
      </c>
      <c r="AX3471" s="8">
        <f>F3471*AW3471</f>
        <v>204019.81110000002</v>
      </c>
      <c r="AY3471" s="8">
        <f>IF(AQ3471="CT",7%,5%)*AX3471</f>
        <v>10200.990555000002</v>
      </c>
      <c r="AZ3471" s="8">
        <f>AX3471*2%</f>
        <v>4080.3962220000003</v>
      </c>
      <c r="BA3471" s="8">
        <f>IF(BB3471&gt;0,0,AX3471*5%)</f>
        <v>0</v>
      </c>
      <c r="BB3471" s="8">
        <f>(AX3471-BG3471)*35%</f>
        <v>71406.933885000006</v>
      </c>
      <c r="BC3471" s="8">
        <f>+AX3471+AY3471+AZ3471+BA3471+BB3471</f>
        <v>289708.13176200003</v>
      </c>
      <c r="BD3471" s="8">
        <f>AX3471-AT3471</f>
        <v>204019.81110000002</v>
      </c>
      <c r="BE3471" s="2"/>
      <c r="BH3471" s="2"/>
      <c r="BI3471" s="2">
        <f>+AX3471-AC3471</f>
        <v>17204.742558112514</v>
      </c>
    </row>
    <row r="3472" spans="1:61" ht="34" hidden="1" outlineLevel="2" x14ac:dyDescent="0.2">
      <c r="B3472" s="82">
        <v>15</v>
      </c>
      <c r="C3472" s="144" t="s">
        <v>196</v>
      </c>
      <c r="D3472" s="144"/>
      <c r="E3472" s="82" t="s">
        <v>148</v>
      </c>
      <c r="F3472" s="143">
        <v>6.4799999999999996E-2</v>
      </c>
      <c r="G3472" s="142">
        <f>+[2]THKL!F3493</f>
        <v>6.4799999999999996E-2</v>
      </c>
      <c r="H3472" s="132"/>
      <c r="I3472" s="132"/>
      <c r="J3472" s="132"/>
      <c r="K3472" s="156"/>
      <c r="L3472" s="157">
        <f>$L$722</f>
        <v>2953658.0966941249</v>
      </c>
      <c r="M3472" s="157">
        <f>SUM(K3472:L3472)</f>
        <v>2953658.0966941249</v>
      </c>
      <c r="N3472" s="83">
        <f>IF(V3472&lt;&gt;"VTC VHm",_xlfn.XLOOKUP(Z3472,$AC$4015:$AC$4035,$AD$4015:$AD$4035,0)*M3472,_xlfn.XLOOKUP(Z3472,$AC$4015:$AC$4035,$AD$4015:$AD$4035,0)*L3472)</f>
        <v>1033780.3338429437</v>
      </c>
      <c r="O3472" s="83">
        <f>IF(V3472&lt;&gt;"VTC VHm",_xlfn.XLOOKUP(Z3472,$AC$4015:$AC$4035,$AE$4015:$AE$4035,0)*M3472,_xlfn.XLOOKUP(Z3472,$AC$4015:$AC$4035,$AE$4015:$AE$4035,0)*L3472)</f>
        <v>0</v>
      </c>
      <c r="P3472" s="83">
        <f>SUM(N3472:O3472)</f>
        <v>1033780.3338429437</v>
      </c>
      <c r="Q3472" s="157">
        <f>M3472*G3472</f>
        <v>191397.04466577928</v>
      </c>
      <c r="R3472" s="157">
        <f>G3472*P3472</f>
        <v>66988.965633022744</v>
      </c>
      <c r="S3472" s="83">
        <f>SUM(Q3472:R3472)</f>
        <v>258386.01029880202</v>
      </c>
      <c r="T3472" s="156" t="s">
        <v>50</v>
      </c>
      <c r="U3472" s="132"/>
      <c r="V3472" s="132"/>
      <c r="W3472" s="132"/>
      <c r="X3472" s="44" t="s">
        <v>33</v>
      </c>
      <c r="Y3472" s="44"/>
      <c r="Z3472" s="44" t="s">
        <v>19</v>
      </c>
      <c r="AA3472" s="44" t="s">
        <v>80</v>
      </c>
      <c r="AB3472" s="2">
        <v>1183650.4061896799</v>
      </c>
      <c r="AC3472" s="2">
        <v>76700.546321091257</v>
      </c>
      <c r="AD3472" s="2">
        <f>+M3472</f>
        <v>2953658.0966941249</v>
      </c>
      <c r="AE3472" s="2">
        <f>+AD3472*14%</f>
        <v>413512.13353717752</v>
      </c>
      <c r="AF3472" s="155">
        <f>+AD3472*35%</f>
        <v>1033780.3338429437</v>
      </c>
      <c r="AG3472" s="2">
        <f>+AD3472*F3472</f>
        <v>191397.04466577928</v>
      </c>
      <c r="AH3472" s="2">
        <f>+AE3472*F3472</f>
        <v>26795.586253209101</v>
      </c>
      <c r="AI3472" s="2">
        <f>+AF3472*F3472</f>
        <v>66988.965633022744</v>
      </c>
      <c r="AJ3472" s="2">
        <f>SUM(AG3472:AI3472)</f>
        <v>285181.59655201109</v>
      </c>
      <c r="AK3472" s="2">
        <f>+AD3472*G3472</f>
        <v>191397.04466577928</v>
      </c>
      <c r="AL3472" s="2">
        <f>+AE3472*G3472</f>
        <v>26795.586253209101</v>
      </c>
      <c r="AM3472" s="2">
        <f>+AF3472*G3472</f>
        <v>66988.965633022744</v>
      </c>
      <c r="AN3472" s="155">
        <f>SUM(AK3472:AM3472)</f>
        <v>285181.59655201109</v>
      </c>
      <c r="AQ3472" s="145" t="s">
        <v>79</v>
      </c>
      <c r="AU3472" s="8"/>
      <c r="AV3472" s="8"/>
      <c r="AW3472" s="2">
        <f>'[2]BoQ HSYC-Trang'!$AT3472</f>
        <v>2140724.6755856499</v>
      </c>
      <c r="AX3472" s="8">
        <f>F3472*AW3472</f>
        <v>138718.9589779501</v>
      </c>
      <c r="AY3472" s="8">
        <f>IF(AQ3472="CT",7%,5%)*AX3472</f>
        <v>6935.9479488975048</v>
      </c>
      <c r="AZ3472" s="8">
        <f>AX3472*2%</f>
        <v>2774.3791795590018</v>
      </c>
      <c r="BA3472" s="8">
        <f>IF(BB3472&gt;0,0,AX3472*5%)</f>
        <v>0</v>
      </c>
      <c r="BB3472" s="8">
        <f>(AX3472-BG3472)*35%</f>
        <v>48551.635642282534</v>
      </c>
      <c r="BC3472" s="8">
        <f>+AX3472+AY3472+AZ3472+BA3472+BB3472</f>
        <v>196980.92174868914</v>
      </c>
      <c r="BD3472" s="8">
        <f>AX3472-AT3472</f>
        <v>138718.9589779501</v>
      </c>
      <c r="BE3472" s="2"/>
      <c r="BH3472" s="2"/>
      <c r="BI3472" s="2">
        <f>+AX3472-AC3472</f>
        <v>62018.41265685884</v>
      </c>
    </row>
    <row r="3473" spans="1:61" ht="34" hidden="1" outlineLevel="2" x14ac:dyDescent="0.2">
      <c r="B3473" s="181">
        <v>16</v>
      </c>
      <c r="C3473" s="182" t="s">
        <v>213</v>
      </c>
      <c r="D3473" s="182"/>
      <c r="E3473" s="181" t="s">
        <v>148</v>
      </c>
      <c r="F3473" s="180">
        <v>0.03</v>
      </c>
      <c r="G3473" s="179">
        <f>+[2]THKL!F3494</f>
        <v>0.03</v>
      </c>
      <c r="H3473" s="132"/>
      <c r="I3473" s="132"/>
      <c r="J3473" s="132"/>
      <c r="K3473" s="125"/>
      <c r="L3473" s="84">
        <f>$L$22</f>
        <v>4731750</v>
      </c>
      <c r="M3473" s="84">
        <f>SUM(K3473:L3473)</f>
        <v>4731750</v>
      </c>
      <c r="N3473" s="83">
        <f>IF(V3473&lt;&gt;"VTC VHm",_xlfn.XLOOKUP(Z3473,$AC$4015:$AC$4035,$AD$4015:$AD$4035,0)*M3473,_xlfn.XLOOKUP(Z3473,$AC$4015:$AC$4035,$AD$4015:$AD$4035,0)*L3473)</f>
        <v>1656112.5</v>
      </c>
      <c r="O3473" s="83">
        <f>IF(V3473&lt;&gt;"VTC VHm",_xlfn.XLOOKUP(Z3473,$AC$4015:$AC$4035,$AE$4015:$AE$4035,0)*M3473,_xlfn.XLOOKUP(Z3473,$AC$4015:$AC$4035,$AE$4015:$AE$4035,0)*L3473)</f>
        <v>0</v>
      </c>
      <c r="P3473" s="105">
        <f>SUM(N3473:O3473)</f>
        <v>1656112.5</v>
      </c>
      <c r="Q3473" s="84">
        <f>M3473*G3473</f>
        <v>141952.5</v>
      </c>
      <c r="R3473" s="84">
        <f>G3473*P3473</f>
        <v>49683.375</v>
      </c>
      <c r="S3473" s="105">
        <f>SUM(Q3473:R3473)</f>
        <v>191635.875</v>
      </c>
      <c r="T3473" s="156" t="s">
        <v>50</v>
      </c>
      <c r="U3473" s="132"/>
      <c r="V3473" s="132"/>
      <c r="W3473" s="132"/>
      <c r="X3473" s="44" t="s">
        <v>33</v>
      </c>
      <c r="Y3473" s="44"/>
      <c r="Z3473" s="44" t="s">
        <v>19</v>
      </c>
      <c r="AA3473" s="44" t="s">
        <v>80</v>
      </c>
      <c r="AB3473" s="2">
        <v>45135447.161304429</v>
      </c>
      <c r="AC3473" s="2">
        <v>1354063.4148391329</v>
      </c>
      <c r="AD3473" s="2">
        <f>+M3473</f>
        <v>4731750</v>
      </c>
      <c r="AE3473" s="2">
        <f>+AD3473*14%</f>
        <v>662445.00000000012</v>
      </c>
      <c r="AF3473" s="155">
        <f>+AD3473*35%</f>
        <v>1656112.5</v>
      </c>
      <c r="AG3473" s="2">
        <f>+AD3473*F3473</f>
        <v>141952.5</v>
      </c>
      <c r="AH3473" s="2">
        <f>+AE3473*F3473</f>
        <v>19873.350000000002</v>
      </c>
      <c r="AI3473" s="2">
        <f>+AF3473*F3473</f>
        <v>49683.375</v>
      </c>
      <c r="AJ3473" s="2">
        <f>SUM(AG3473:AI3473)</f>
        <v>211509.22500000001</v>
      </c>
      <c r="AK3473" s="2">
        <f>+AD3473*G3473</f>
        <v>141952.5</v>
      </c>
      <c r="AL3473" s="2">
        <f>+AE3473*G3473</f>
        <v>19873.350000000002</v>
      </c>
      <c r="AM3473" s="2">
        <f>+AF3473*G3473</f>
        <v>49683.375</v>
      </c>
      <c r="AN3473" s="155">
        <f>SUM(AK3473:AM3473)</f>
        <v>211509.22500000001</v>
      </c>
      <c r="AQ3473" s="145" t="s">
        <v>79</v>
      </c>
      <c r="AU3473" s="8"/>
      <c r="AV3473" s="8"/>
      <c r="AW3473" s="2">
        <f>'[2]BoQ HSYC-Trang'!$AT3473</f>
        <v>53531800</v>
      </c>
      <c r="AX3473" s="8">
        <f>F3473*AW3473</f>
        <v>1605954</v>
      </c>
      <c r="AY3473" s="8">
        <f>IF(AQ3473="CT",7%,5%)*AX3473</f>
        <v>80297.700000000012</v>
      </c>
      <c r="AZ3473" s="8">
        <f>AX3473*2%</f>
        <v>32119.08</v>
      </c>
      <c r="BA3473" s="8">
        <f>IF(BB3473&gt;0,0,AX3473*5%)</f>
        <v>0</v>
      </c>
      <c r="BB3473" s="8">
        <f>(AX3473-BG3473)*35%</f>
        <v>562083.89999999991</v>
      </c>
      <c r="BC3473" s="8">
        <f>+AX3473+AY3473+AZ3473+BA3473+BB3473</f>
        <v>2280454.6799999997</v>
      </c>
      <c r="BD3473" s="8">
        <f>AX3473-AT3473</f>
        <v>1605954</v>
      </c>
      <c r="BE3473" s="2"/>
      <c r="BH3473" s="2"/>
      <c r="BI3473" s="2">
        <f>+AX3473-AC3473</f>
        <v>251890.58516086708</v>
      </c>
    </row>
    <row r="3474" spans="1:61" ht="17" hidden="1" outlineLevel="2" x14ac:dyDescent="0.2">
      <c r="B3474" s="82">
        <v>17</v>
      </c>
      <c r="C3474" s="144" t="s">
        <v>226</v>
      </c>
      <c r="D3474" s="144"/>
      <c r="E3474" s="82" t="s">
        <v>225</v>
      </c>
      <c r="F3474" s="143">
        <v>0.15</v>
      </c>
      <c r="G3474" s="142">
        <f>+[2]THKL!F3495</f>
        <v>0.15</v>
      </c>
      <c r="H3474" s="132"/>
      <c r="I3474" s="132"/>
      <c r="J3474" s="132"/>
      <c r="K3474" s="156">
        <f>2000*1000</f>
        <v>2000000</v>
      </c>
      <c r="L3474" s="157" t="s">
        <v>89</v>
      </c>
      <c r="M3474" s="157">
        <f>SUM(K3474:L3474)</f>
        <v>2000000</v>
      </c>
      <c r="N3474" s="83">
        <f>IF(V3474&lt;&gt;"VTC VHm",_xlfn.XLOOKUP(Z3474,$AC$4015:$AC$4035,$AD$4015:$AD$4035,0)*M3474,_xlfn.XLOOKUP(Z3474,$AC$4015:$AC$4035,$AD$4015:$AD$4035,0)*L3474)</f>
        <v>700000</v>
      </c>
      <c r="O3474" s="83">
        <f>IF(V3474&lt;&gt;"VTC VHm",_xlfn.XLOOKUP(Z3474,$AC$4015:$AC$4035,$AE$4015:$AE$4035,0)*M3474,_xlfn.XLOOKUP(Z3474,$AC$4015:$AC$4035,$AE$4015:$AE$4035,0)*L3474)</f>
        <v>0</v>
      </c>
      <c r="P3474" s="83">
        <f>SUM(N3474:O3474)</f>
        <v>700000</v>
      </c>
      <c r="Q3474" s="157">
        <f>M3474*G3474</f>
        <v>300000</v>
      </c>
      <c r="R3474" s="157">
        <f>G3474*P3474</f>
        <v>105000</v>
      </c>
      <c r="S3474" s="83">
        <f>SUM(Q3474:R3474)</f>
        <v>405000</v>
      </c>
      <c r="T3474" s="165" t="s">
        <v>100</v>
      </c>
      <c r="U3474" s="132"/>
      <c r="V3474" s="132"/>
      <c r="W3474" s="132"/>
      <c r="X3474" s="44" t="s">
        <v>33</v>
      </c>
      <c r="Y3474" s="44"/>
      <c r="Z3474" s="44" t="s">
        <v>19</v>
      </c>
      <c r="AA3474" s="44" t="s">
        <v>80</v>
      </c>
      <c r="AB3474" s="2">
        <v>1261698.1855939999</v>
      </c>
      <c r="AC3474" s="2">
        <v>189254.72783909997</v>
      </c>
      <c r="AD3474" s="2">
        <f>+M3474</f>
        <v>2000000</v>
      </c>
      <c r="AE3474" s="2">
        <f>+AD3474*14%</f>
        <v>280000</v>
      </c>
      <c r="AF3474" s="155">
        <f>+AD3474*35%</f>
        <v>700000</v>
      </c>
      <c r="AG3474" s="2">
        <f>+AD3474*F3474</f>
        <v>300000</v>
      </c>
      <c r="AH3474" s="2">
        <f>+AE3474*F3474</f>
        <v>42000</v>
      </c>
      <c r="AI3474" s="2">
        <f>+AF3474*F3474</f>
        <v>105000</v>
      </c>
      <c r="AJ3474" s="2">
        <f>SUM(AG3474:AI3474)</f>
        <v>447000</v>
      </c>
      <c r="AK3474" s="2">
        <f>+AD3474*G3474</f>
        <v>300000</v>
      </c>
      <c r="AL3474" s="2">
        <f>+AE3474*G3474</f>
        <v>42000</v>
      </c>
      <c r="AM3474" s="2">
        <f>+AF3474*G3474</f>
        <v>105000</v>
      </c>
      <c r="AN3474" s="155">
        <f>SUM(AK3474:AM3474)</f>
        <v>447000</v>
      </c>
      <c r="AQ3474" s="145" t="s">
        <v>79</v>
      </c>
      <c r="AU3474" s="8"/>
      <c r="AV3474" s="8"/>
      <c r="AW3474" s="2">
        <f>'[2]BoQ HSYC-Trang'!$AT3474</f>
        <v>2000000</v>
      </c>
      <c r="AX3474" s="8">
        <f>F3474*AW3474</f>
        <v>300000</v>
      </c>
      <c r="AY3474" s="8">
        <f>IF(AQ3474="CT",7%,5%)*AX3474</f>
        <v>15000</v>
      </c>
      <c r="AZ3474" s="8">
        <f>AX3474*2%</f>
        <v>6000</v>
      </c>
      <c r="BA3474" s="8">
        <f>IF(BB3474&gt;0,0,AX3474*5%)</f>
        <v>0</v>
      </c>
      <c r="BB3474" s="8">
        <f>(AX3474-BG3474)*35%</f>
        <v>105000</v>
      </c>
      <c r="BC3474" s="8">
        <f>+AX3474+AY3474+AZ3474+BA3474+BB3474</f>
        <v>426000</v>
      </c>
      <c r="BD3474" s="8">
        <f>AX3474-AT3474</f>
        <v>300000</v>
      </c>
      <c r="BE3474" s="2"/>
      <c r="BH3474" s="2"/>
      <c r="BI3474" s="2">
        <f>+AX3474-AC3474</f>
        <v>110745.27216090003</v>
      </c>
    </row>
    <row r="3475" spans="1:61" ht="17" hidden="1" outlineLevel="2" x14ac:dyDescent="0.2">
      <c r="A3475" s="1" t="s">
        <v>108</v>
      </c>
      <c r="B3475" s="82">
        <v>18</v>
      </c>
      <c r="C3475" s="144" t="s">
        <v>299</v>
      </c>
      <c r="D3475" s="144"/>
      <c r="E3475" s="82" t="s">
        <v>223</v>
      </c>
      <c r="F3475" s="143">
        <v>150</v>
      </c>
      <c r="G3475" s="142">
        <f>+[2]THKL!F3496</f>
        <v>150</v>
      </c>
      <c r="H3475" s="132"/>
      <c r="I3475" s="132"/>
      <c r="J3475" s="132"/>
      <c r="K3475" s="156">
        <f>$K$3474/1000</f>
        <v>2000</v>
      </c>
      <c r="L3475" s="157" t="s">
        <v>89</v>
      </c>
      <c r="M3475" s="157">
        <f>SUM(K3475:L3475)</f>
        <v>2000</v>
      </c>
      <c r="N3475" s="83">
        <f>IF(V3475&lt;&gt;"VTC VHm",_xlfn.XLOOKUP(Z3475,$AC$4015:$AC$4035,$AD$4015:$AD$4035,0)*M3475,_xlfn.XLOOKUP(Z3475,$AC$4015:$AC$4035,$AD$4015:$AD$4035,0)*L3475)</f>
        <v>700</v>
      </c>
      <c r="O3475" s="83">
        <f>IF(V3475&lt;&gt;"VTC VHm",_xlfn.XLOOKUP(Z3475,$AC$4015:$AC$4035,$AE$4015:$AE$4035,0)*M3475,_xlfn.XLOOKUP(Z3475,$AC$4015:$AC$4035,$AE$4015:$AE$4035,0)*L3475)</f>
        <v>0</v>
      </c>
      <c r="P3475" s="83">
        <f>SUM(N3475:O3475)</f>
        <v>700</v>
      </c>
      <c r="Q3475" s="157">
        <f>M3475*G3475</f>
        <v>300000</v>
      </c>
      <c r="R3475" s="157">
        <f>G3475*P3475</f>
        <v>105000</v>
      </c>
      <c r="S3475" s="83">
        <f>SUM(Q3475:R3475)</f>
        <v>405000</v>
      </c>
      <c r="T3475" s="165" t="s">
        <v>100</v>
      </c>
      <c r="U3475" s="132"/>
      <c r="V3475" s="132"/>
      <c r="W3475" s="132"/>
      <c r="X3475" s="44" t="s">
        <v>33</v>
      </c>
      <c r="Y3475" s="44"/>
      <c r="Z3475" s="44" t="s">
        <v>19</v>
      </c>
      <c r="AA3475" s="44" t="s">
        <v>80</v>
      </c>
      <c r="AB3475" s="2">
        <v>1698.4753060000003</v>
      </c>
      <c r="AC3475" s="2">
        <v>254771.29590000003</v>
      </c>
      <c r="AD3475" s="2">
        <f>+M3475</f>
        <v>2000</v>
      </c>
      <c r="AE3475" s="2">
        <f>+AD3475*14%</f>
        <v>280</v>
      </c>
      <c r="AF3475" s="155">
        <f>+AD3475*35%</f>
        <v>700</v>
      </c>
      <c r="AG3475" s="2">
        <f>+AD3475*F3475</f>
        <v>300000</v>
      </c>
      <c r="AH3475" s="2">
        <f>+AE3475*F3475</f>
        <v>42000</v>
      </c>
      <c r="AI3475" s="2">
        <f>+AF3475*F3475</f>
        <v>105000</v>
      </c>
      <c r="AJ3475" s="2">
        <f>SUM(AG3475:AI3475)</f>
        <v>447000</v>
      </c>
      <c r="AK3475" s="2">
        <f>+AD3475*G3475</f>
        <v>300000</v>
      </c>
      <c r="AL3475" s="2">
        <f>+AE3475*G3475</f>
        <v>42000</v>
      </c>
      <c r="AM3475" s="2">
        <f>+AF3475*G3475</f>
        <v>105000</v>
      </c>
      <c r="AN3475" s="155">
        <f>SUM(AK3475:AM3475)</f>
        <v>447000</v>
      </c>
      <c r="AQ3475" s="145" t="s">
        <v>79</v>
      </c>
      <c r="AU3475" s="8"/>
      <c r="AV3475" s="8"/>
      <c r="AW3475" s="2">
        <f>'[2]BoQ HSYC-Trang'!$AT3475</f>
        <v>2000</v>
      </c>
      <c r="AX3475" s="8">
        <f>F3475*AW3475</f>
        <v>300000</v>
      </c>
      <c r="AY3475" s="8">
        <f>IF(AQ3475="CT",7%,5%)*AX3475</f>
        <v>15000</v>
      </c>
      <c r="AZ3475" s="8">
        <f>AX3475*2%</f>
        <v>6000</v>
      </c>
      <c r="BA3475" s="8">
        <f>IF(BB3475&gt;0,0,AX3475*5%)</f>
        <v>0</v>
      </c>
      <c r="BB3475" s="8">
        <f>(AX3475-BG3475)*35%</f>
        <v>105000</v>
      </c>
      <c r="BC3475" s="8">
        <f>+AX3475+AY3475+AZ3475+BA3475+BB3475</f>
        <v>426000</v>
      </c>
      <c r="BD3475" s="8">
        <f>AX3475-AT3475</f>
        <v>300000</v>
      </c>
      <c r="BE3475" s="2"/>
      <c r="BH3475" s="2"/>
      <c r="BI3475" s="2">
        <f>+AX3475-AC3475</f>
        <v>45228.704099999974</v>
      </c>
    </row>
    <row r="3476" spans="1:61" ht="17" hidden="1" outlineLevel="2" x14ac:dyDescent="0.2">
      <c r="B3476" s="82">
        <v>19</v>
      </c>
      <c r="C3476" s="144" t="s">
        <v>211</v>
      </c>
      <c r="D3476" s="144"/>
      <c r="E3476" s="82" t="s">
        <v>120</v>
      </c>
      <c r="F3476" s="143">
        <v>0.06</v>
      </c>
      <c r="G3476" s="142">
        <f>+[2]THKL!F3497</f>
        <v>0.06</v>
      </c>
      <c r="H3476" s="132"/>
      <c r="I3476" s="132"/>
      <c r="J3476" s="132"/>
      <c r="K3476" s="156">
        <f>$K$3465</f>
        <v>300000</v>
      </c>
      <c r="L3476" s="157">
        <f>$L$3465</f>
        <v>250000</v>
      </c>
      <c r="M3476" s="157">
        <f>SUM(K3476:L3476)</f>
        <v>550000</v>
      </c>
      <c r="N3476" s="83">
        <f>IF(V3476&lt;&gt;"VTC VHm",_xlfn.XLOOKUP(Z3476,$AC$4015:$AC$4035,$AD$4015:$AD$4035,0)*M3476,_xlfn.XLOOKUP(Z3476,$AC$4015:$AC$4035,$AD$4015:$AD$4035,0)*L3476)</f>
        <v>192500</v>
      </c>
      <c r="O3476" s="83">
        <f>IF(V3476&lt;&gt;"VTC VHm",_xlfn.XLOOKUP(Z3476,$AC$4015:$AC$4035,$AE$4015:$AE$4035,0)*M3476,_xlfn.XLOOKUP(Z3476,$AC$4015:$AC$4035,$AE$4015:$AE$4035,0)*L3476)</f>
        <v>0</v>
      </c>
      <c r="P3476" s="83">
        <f>SUM(N3476:O3476)</f>
        <v>192500</v>
      </c>
      <c r="Q3476" s="157">
        <f>M3476*G3476</f>
        <v>33000</v>
      </c>
      <c r="R3476" s="157">
        <f>G3476*P3476</f>
        <v>11550</v>
      </c>
      <c r="S3476" s="83">
        <f>SUM(Q3476:R3476)</f>
        <v>44550</v>
      </c>
      <c r="T3476" s="165" t="s">
        <v>100</v>
      </c>
      <c r="U3476" s="132"/>
      <c r="V3476" s="132"/>
      <c r="W3476" s="132"/>
      <c r="X3476" s="44" t="s">
        <v>33</v>
      </c>
      <c r="Y3476" s="44"/>
      <c r="Z3476" s="44" t="s">
        <v>19</v>
      </c>
      <c r="AA3476" s="44" t="s">
        <v>80</v>
      </c>
      <c r="AB3476" s="2">
        <v>157712.27319924999</v>
      </c>
      <c r="AC3476" s="2">
        <v>9462.7363919549989</v>
      </c>
      <c r="AD3476" s="2">
        <f>+M3476</f>
        <v>550000</v>
      </c>
      <c r="AE3476" s="2">
        <f>+AD3476*14%</f>
        <v>77000.000000000015</v>
      </c>
      <c r="AF3476" s="155">
        <f>+AD3476*35%</f>
        <v>192500</v>
      </c>
      <c r="AG3476" s="2">
        <f>+AD3476*F3476</f>
        <v>33000</v>
      </c>
      <c r="AH3476" s="2">
        <f>+AE3476*F3476</f>
        <v>4620.0000000000009</v>
      </c>
      <c r="AI3476" s="2">
        <f>+AF3476*F3476</f>
        <v>11550</v>
      </c>
      <c r="AJ3476" s="2">
        <f>SUM(AG3476:AI3476)</f>
        <v>49170</v>
      </c>
      <c r="AK3476" s="2">
        <f>+AD3476*G3476</f>
        <v>33000</v>
      </c>
      <c r="AL3476" s="2">
        <f>+AE3476*G3476</f>
        <v>4620.0000000000009</v>
      </c>
      <c r="AM3476" s="2">
        <f>+AF3476*G3476</f>
        <v>11550</v>
      </c>
      <c r="AN3476" s="155">
        <f>SUM(AK3476:AM3476)</f>
        <v>49170</v>
      </c>
      <c r="AQ3476" s="145" t="s">
        <v>79</v>
      </c>
      <c r="AU3476" s="8"/>
      <c r="AV3476" s="8"/>
      <c r="AW3476" s="2">
        <f>'[2]BoQ HSYC-Trang'!$AT3476</f>
        <v>550000</v>
      </c>
      <c r="AX3476" s="8">
        <f>F3476*AW3476</f>
        <v>33000</v>
      </c>
      <c r="AY3476" s="8">
        <f>IF(AQ3476="CT",7%,5%)*AX3476</f>
        <v>1650</v>
      </c>
      <c r="AZ3476" s="8">
        <f>AX3476*2%</f>
        <v>660</v>
      </c>
      <c r="BA3476" s="8">
        <f>IF(BB3476&gt;0,0,AX3476*5%)</f>
        <v>0</v>
      </c>
      <c r="BB3476" s="8">
        <f>(AX3476-BG3476)*35%</f>
        <v>11550</v>
      </c>
      <c r="BC3476" s="8">
        <f>+AX3476+AY3476+AZ3476+BA3476+BB3476</f>
        <v>46860</v>
      </c>
      <c r="BD3476" s="8">
        <f>AX3476-AT3476</f>
        <v>33000</v>
      </c>
      <c r="BE3476" s="2"/>
      <c r="BH3476" s="2"/>
      <c r="BI3476" s="2">
        <f>+AX3476-AC3476</f>
        <v>23537.263608045003</v>
      </c>
    </row>
    <row r="3477" spans="1:61" ht="17" hidden="1" outlineLevel="2" x14ac:dyDescent="0.2">
      <c r="A3477" s="1" t="s">
        <v>108</v>
      </c>
      <c r="B3477" s="82">
        <v>20</v>
      </c>
      <c r="C3477" s="144" t="s">
        <v>210</v>
      </c>
      <c r="D3477" s="144"/>
      <c r="E3477" s="82" t="s">
        <v>87</v>
      </c>
      <c r="F3477" s="143">
        <v>15</v>
      </c>
      <c r="G3477" s="142">
        <f>+[2]THKL!F3498</f>
        <v>15</v>
      </c>
      <c r="H3477" s="132"/>
      <c r="I3477" s="132"/>
      <c r="J3477" s="132"/>
      <c r="K3477" s="156"/>
      <c r="L3477" s="157">
        <f>'[4]BDG (ME) '!$K$3947</f>
        <v>4500</v>
      </c>
      <c r="M3477" s="157">
        <f>SUM(K3477:L3477)</f>
        <v>4500</v>
      </c>
      <c r="N3477" s="83">
        <f>IF(V3477&lt;&gt;"VTC VHm",_xlfn.XLOOKUP(Z3477,$AC$4015:$AC$4035,$AD$4015:$AD$4035,0)*M3477,_xlfn.XLOOKUP(Z3477,$AC$4015:$AC$4035,$AD$4015:$AD$4035,0)*L3477)</f>
        <v>1575</v>
      </c>
      <c r="O3477" s="83">
        <f>IF(V3477&lt;&gt;"VTC VHm",_xlfn.XLOOKUP(Z3477,$AC$4015:$AC$4035,$AE$4015:$AE$4035,0)*M3477,_xlfn.XLOOKUP(Z3477,$AC$4015:$AC$4035,$AE$4015:$AE$4035,0)*L3477)</f>
        <v>0</v>
      </c>
      <c r="P3477" s="83">
        <f>SUM(N3477:O3477)</f>
        <v>1575</v>
      </c>
      <c r="Q3477" s="157">
        <f>M3477*G3477</f>
        <v>67500</v>
      </c>
      <c r="R3477" s="157">
        <f>G3477*P3477</f>
        <v>23625</v>
      </c>
      <c r="S3477" s="83">
        <f>SUM(Q3477:R3477)</f>
        <v>91125</v>
      </c>
      <c r="T3477" s="156" t="s">
        <v>50</v>
      </c>
      <c r="U3477" s="132"/>
      <c r="V3477" s="132"/>
      <c r="W3477" s="132"/>
      <c r="X3477" s="44" t="s">
        <v>33</v>
      </c>
      <c r="Y3477" s="44"/>
      <c r="Z3477" s="44" t="s">
        <v>19</v>
      </c>
      <c r="AA3477" s="44" t="s">
        <v>80</v>
      </c>
      <c r="AB3477" s="2">
        <v>4980.866</v>
      </c>
      <c r="AC3477" s="2">
        <v>74712.990000000005</v>
      </c>
      <c r="AD3477" s="2">
        <f>+M3477</f>
        <v>4500</v>
      </c>
      <c r="AE3477" s="2">
        <f>+AD3477*14%</f>
        <v>630.00000000000011</v>
      </c>
      <c r="AF3477" s="155">
        <f>+AD3477*35%</f>
        <v>1575</v>
      </c>
      <c r="AG3477" s="2">
        <f>+AD3477*F3477</f>
        <v>67500</v>
      </c>
      <c r="AH3477" s="2">
        <f>+AE3477*F3477</f>
        <v>9450.0000000000018</v>
      </c>
      <c r="AI3477" s="2">
        <f>+AF3477*F3477</f>
        <v>23625</v>
      </c>
      <c r="AJ3477" s="2">
        <f>SUM(AG3477:AI3477)</f>
        <v>100575</v>
      </c>
      <c r="AK3477" s="2">
        <f>+AD3477*G3477</f>
        <v>67500</v>
      </c>
      <c r="AL3477" s="2">
        <f>+AE3477*G3477</f>
        <v>9450.0000000000018</v>
      </c>
      <c r="AM3477" s="2">
        <f>+AF3477*G3477</f>
        <v>23625</v>
      </c>
      <c r="AN3477" s="155">
        <f>SUM(AK3477:AM3477)</f>
        <v>100575</v>
      </c>
      <c r="AQ3477" s="145" t="s">
        <v>79</v>
      </c>
      <c r="AU3477" s="8"/>
      <c r="AV3477" s="8"/>
      <c r="AW3477" s="2">
        <f>'[2]BoQ HSYC-Trang'!$AT3477</f>
        <v>4500</v>
      </c>
      <c r="AX3477" s="8">
        <f>F3477*AW3477</f>
        <v>67500</v>
      </c>
      <c r="AY3477" s="8">
        <f>IF(AQ3477="CT",7%,5%)*AX3477</f>
        <v>3375</v>
      </c>
      <c r="AZ3477" s="8">
        <f>AX3477*2%</f>
        <v>1350</v>
      </c>
      <c r="BA3477" s="8">
        <f>IF(BB3477&gt;0,0,AX3477*5%)</f>
        <v>0</v>
      </c>
      <c r="BB3477" s="8">
        <f>(AX3477-BG3477)*35%</f>
        <v>23625</v>
      </c>
      <c r="BC3477" s="8">
        <f>+AX3477+AY3477+AZ3477+BA3477+BB3477</f>
        <v>95850</v>
      </c>
      <c r="BD3477" s="8">
        <f>AX3477-AT3477</f>
        <v>67500</v>
      </c>
      <c r="BE3477" s="2"/>
      <c r="BH3477" s="2"/>
      <c r="BI3477" s="2">
        <f>+AX3477-AC3477</f>
        <v>-7212.9900000000052</v>
      </c>
    </row>
    <row r="3478" spans="1:61" ht="34" hidden="1" outlineLevel="2" x14ac:dyDescent="0.2">
      <c r="B3478" s="82">
        <v>21</v>
      </c>
      <c r="C3478" s="144" t="s">
        <v>152</v>
      </c>
      <c r="D3478" s="144"/>
      <c r="E3478" s="82" t="s">
        <v>148</v>
      </c>
      <c r="F3478" s="143">
        <v>5.0999999999999997E-2</v>
      </c>
      <c r="G3478" s="142">
        <f>+[2]THKL!F3499</f>
        <v>5.0999999999999997E-2</v>
      </c>
      <c r="H3478" s="132"/>
      <c r="I3478" s="132"/>
      <c r="J3478" s="132"/>
      <c r="K3478" s="156"/>
      <c r="L3478" s="157">
        <f>$L$22</f>
        <v>4731750</v>
      </c>
      <c r="M3478" s="157">
        <f>SUM(K3478:L3478)</f>
        <v>4731750</v>
      </c>
      <c r="N3478" s="83">
        <f>IF(V3478&lt;&gt;"VTC VHm",_xlfn.XLOOKUP(Z3478,$AC$4015:$AC$4035,$AD$4015:$AD$4035,0)*M3478,_xlfn.XLOOKUP(Z3478,$AC$4015:$AC$4035,$AD$4015:$AD$4035,0)*L3478)</f>
        <v>1656112.5</v>
      </c>
      <c r="O3478" s="83">
        <f>IF(V3478&lt;&gt;"VTC VHm",_xlfn.XLOOKUP(Z3478,$AC$4015:$AC$4035,$AE$4015:$AE$4035,0)*M3478,_xlfn.XLOOKUP(Z3478,$AC$4015:$AC$4035,$AE$4015:$AE$4035,0)*L3478)</f>
        <v>0</v>
      </c>
      <c r="P3478" s="83">
        <f>SUM(N3478:O3478)</f>
        <v>1656112.5</v>
      </c>
      <c r="Q3478" s="157">
        <f>M3478*G3478</f>
        <v>241319.24999999997</v>
      </c>
      <c r="R3478" s="157">
        <f>G3478*P3478</f>
        <v>84461.737499999988</v>
      </c>
      <c r="S3478" s="83">
        <f>SUM(Q3478:R3478)</f>
        <v>325780.98749999993</v>
      </c>
      <c r="T3478" s="156" t="s">
        <v>50</v>
      </c>
      <c r="U3478" s="132"/>
      <c r="V3478" s="132"/>
      <c r="W3478" s="132"/>
      <c r="X3478" s="44" t="s">
        <v>33</v>
      </c>
      <c r="Y3478" s="44"/>
      <c r="Z3478" s="44" t="s">
        <v>19</v>
      </c>
      <c r="AA3478" s="44" t="s">
        <v>80</v>
      </c>
      <c r="AB3478" s="2">
        <v>3613215.5799838998</v>
      </c>
      <c r="AC3478" s="2">
        <v>184273.99457917889</v>
      </c>
      <c r="AD3478" s="2">
        <f>+M3478</f>
        <v>4731750</v>
      </c>
      <c r="AE3478" s="2">
        <f>+AD3478*14%</f>
        <v>662445.00000000012</v>
      </c>
      <c r="AF3478" s="155">
        <f>+AD3478*35%</f>
        <v>1656112.5</v>
      </c>
      <c r="AG3478" s="2">
        <f>+AD3478*F3478</f>
        <v>241319.24999999997</v>
      </c>
      <c r="AH3478" s="2">
        <f>+AE3478*F3478</f>
        <v>33784.695000000007</v>
      </c>
      <c r="AI3478" s="2">
        <f>+AF3478*F3478</f>
        <v>84461.737499999988</v>
      </c>
      <c r="AJ3478" s="2">
        <f>SUM(AG3478:AI3478)</f>
        <v>359565.68249999994</v>
      </c>
      <c r="AK3478" s="2">
        <f>+AD3478*G3478</f>
        <v>241319.24999999997</v>
      </c>
      <c r="AL3478" s="2">
        <f>+AE3478*G3478</f>
        <v>33784.695000000007</v>
      </c>
      <c r="AM3478" s="2">
        <f>+AF3478*G3478</f>
        <v>84461.737499999988</v>
      </c>
      <c r="AN3478" s="155">
        <f>SUM(AK3478:AM3478)</f>
        <v>359565.68249999994</v>
      </c>
      <c r="AQ3478" s="145" t="s">
        <v>79</v>
      </c>
      <c r="AU3478" s="8"/>
      <c r="AV3478" s="8"/>
      <c r="AW3478" s="2">
        <f>'[2]BoQ HSYC-Trang'!$AT3478</f>
        <v>4731750</v>
      </c>
      <c r="AX3478" s="8">
        <f>F3478*AW3478</f>
        <v>241319.24999999997</v>
      </c>
      <c r="AY3478" s="8">
        <f>IF(AQ3478="CT",7%,5%)*AX3478</f>
        <v>12065.9625</v>
      </c>
      <c r="AZ3478" s="8">
        <f>AX3478*2%</f>
        <v>4826.3849999999993</v>
      </c>
      <c r="BA3478" s="8">
        <f>IF(BB3478&gt;0,0,AX3478*5%)</f>
        <v>0</v>
      </c>
      <c r="BB3478" s="8">
        <f>(AX3478-BG3478)*35%</f>
        <v>84461.737499999988</v>
      </c>
      <c r="BC3478" s="8">
        <f>+AX3478+AY3478+AZ3478+BA3478+BB3478</f>
        <v>342673.33499999996</v>
      </c>
      <c r="BD3478" s="8">
        <f>AX3478-AT3478</f>
        <v>241319.24999999997</v>
      </c>
      <c r="BE3478" s="2"/>
      <c r="BH3478" s="2"/>
      <c r="BI3478" s="2">
        <f>+AX3478-AC3478</f>
        <v>57045.255420821079</v>
      </c>
    </row>
    <row r="3479" spans="1:61" ht="34" hidden="1" outlineLevel="2" x14ac:dyDescent="0.2">
      <c r="B3479" s="82">
        <v>22</v>
      </c>
      <c r="C3479" s="144" t="s">
        <v>196</v>
      </c>
      <c r="D3479" s="144"/>
      <c r="E3479" s="82" t="s">
        <v>148</v>
      </c>
      <c r="F3479" s="143">
        <v>0.03</v>
      </c>
      <c r="G3479" s="142">
        <f>+[2]THKL!F3500</f>
        <v>0.03</v>
      </c>
      <c r="H3479" s="132"/>
      <c r="I3479" s="132"/>
      <c r="J3479" s="132"/>
      <c r="K3479" s="156"/>
      <c r="L3479" s="157">
        <f>$L$722</f>
        <v>2953658.0966941249</v>
      </c>
      <c r="M3479" s="157">
        <f>SUM(K3479:L3479)</f>
        <v>2953658.0966941249</v>
      </c>
      <c r="N3479" s="83">
        <f>IF(V3479&lt;&gt;"VTC VHm",_xlfn.XLOOKUP(Z3479,$AC$4015:$AC$4035,$AD$4015:$AD$4035,0)*M3479,_xlfn.XLOOKUP(Z3479,$AC$4015:$AC$4035,$AD$4015:$AD$4035,0)*L3479)</f>
        <v>1033780.3338429437</v>
      </c>
      <c r="O3479" s="83">
        <f>IF(V3479&lt;&gt;"VTC VHm",_xlfn.XLOOKUP(Z3479,$AC$4015:$AC$4035,$AE$4015:$AE$4035,0)*M3479,_xlfn.XLOOKUP(Z3479,$AC$4015:$AC$4035,$AE$4015:$AE$4035,0)*L3479)</f>
        <v>0</v>
      </c>
      <c r="P3479" s="83">
        <f>SUM(N3479:O3479)</f>
        <v>1033780.3338429437</v>
      </c>
      <c r="Q3479" s="157">
        <f>M3479*G3479</f>
        <v>88609.742900823738</v>
      </c>
      <c r="R3479" s="157">
        <f>G3479*P3479</f>
        <v>31013.410015288307</v>
      </c>
      <c r="S3479" s="83">
        <f>SUM(Q3479:R3479)</f>
        <v>119623.15291611204</v>
      </c>
      <c r="T3479" s="156" t="s">
        <v>50</v>
      </c>
      <c r="U3479" s="132"/>
      <c r="V3479" s="132"/>
      <c r="W3479" s="132"/>
      <c r="X3479" s="44" t="s">
        <v>33</v>
      </c>
      <c r="Y3479" s="44"/>
      <c r="Z3479" s="44" t="s">
        <v>19</v>
      </c>
      <c r="AA3479" s="44" t="s">
        <v>80</v>
      </c>
      <c r="AB3479" s="2">
        <v>1183650.4061896799</v>
      </c>
      <c r="AC3479" s="2">
        <v>35509.512185690393</v>
      </c>
      <c r="AD3479" s="2">
        <f>+M3479</f>
        <v>2953658.0966941249</v>
      </c>
      <c r="AE3479" s="2">
        <f>+AD3479*14%</f>
        <v>413512.13353717752</v>
      </c>
      <c r="AF3479" s="155">
        <f>+AD3479*35%</f>
        <v>1033780.3338429437</v>
      </c>
      <c r="AG3479" s="2">
        <f>+AD3479*F3479</f>
        <v>88609.742900823738</v>
      </c>
      <c r="AH3479" s="2">
        <f>+AE3479*F3479</f>
        <v>12405.364006115326</v>
      </c>
      <c r="AI3479" s="2">
        <f>+AF3479*F3479</f>
        <v>31013.410015288307</v>
      </c>
      <c r="AJ3479" s="2">
        <f>SUM(AG3479:AI3479)</f>
        <v>132028.51692222737</v>
      </c>
      <c r="AK3479" s="2">
        <f>+AD3479*G3479</f>
        <v>88609.742900823738</v>
      </c>
      <c r="AL3479" s="2">
        <f>+AE3479*G3479</f>
        <v>12405.364006115326</v>
      </c>
      <c r="AM3479" s="2">
        <f>+AF3479*G3479</f>
        <v>31013.410015288307</v>
      </c>
      <c r="AN3479" s="155">
        <f>SUM(AK3479:AM3479)</f>
        <v>132028.51692222737</v>
      </c>
      <c r="AQ3479" s="145" t="s">
        <v>79</v>
      </c>
      <c r="AU3479" s="8"/>
      <c r="AV3479" s="8"/>
      <c r="AW3479" s="2">
        <f>'[2]BoQ HSYC-Trang'!$AT3479</f>
        <v>2140724.6755856499</v>
      </c>
      <c r="AX3479" s="8">
        <f>F3479*AW3479</f>
        <v>64221.740267569498</v>
      </c>
      <c r="AY3479" s="8">
        <f>IF(AQ3479="CT",7%,5%)*AX3479</f>
        <v>3211.0870133784751</v>
      </c>
      <c r="AZ3479" s="8">
        <f>AX3479*2%</f>
        <v>1284.43480535139</v>
      </c>
      <c r="BA3479" s="8">
        <f>IF(BB3479&gt;0,0,AX3479*5%)</f>
        <v>0</v>
      </c>
      <c r="BB3479" s="8">
        <f>(AX3479-BG3479)*35%</f>
        <v>22477.609093649324</v>
      </c>
      <c r="BC3479" s="8">
        <f>+AX3479+AY3479+AZ3479+BA3479+BB3479</f>
        <v>91194.871179948692</v>
      </c>
      <c r="BD3479" s="8">
        <f>AX3479-AT3479</f>
        <v>64221.740267569498</v>
      </c>
      <c r="BE3479" s="2"/>
      <c r="BH3479" s="2"/>
      <c r="BI3479" s="2">
        <f>+AX3479-AC3479</f>
        <v>28712.228081879104</v>
      </c>
    </row>
    <row r="3480" spans="1:61" s="92" customFormat="1" ht="17" hidden="1" outlineLevel="1" x14ac:dyDescent="0.2">
      <c r="B3480" s="163"/>
      <c r="C3480" s="164" t="s">
        <v>298</v>
      </c>
      <c r="D3480" s="164"/>
      <c r="E3480" s="163"/>
      <c r="F3480" s="162"/>
      <c r="G3480" s="149">
        <f>'[1]BoQ HSYC'!F3480</f>
        <v>0</v>
      </c>
      <c r="H3480" s="184">
        <f>'[1]BoQ HSYC'!G3480</f>
        <v>0</v>
      </c>
      <c r="I3480" s="184">
        <f>'[1]BoQ HSYC'!H3480</f>
        <v>0</v>
      </c>
      <c r="J3480" s="184">
        <f>'[1]BoQ HSYC'!I3480</f>
        <v>0</v>
      </c>
      <c r="K3480" s="170">
        <f>'[1]BoQ HSYC'!J3480</f>
        <v>0</v>
      </c>
      <c r="L3480" s="171">
        <f>'[1]BoQ HSYC'!K3480</f>
        <v>0</v>
      </c>
      <c r="M3480" s="171">
        <f>'[1]BoQ HSYC'!L3480</f>
        <v>0</v>
      </c>
      <c r="N3480" s="183">
        <f>'[1]BoQ HSYC'!M3480</f>
        <v>0</v>
      </c>
      <c r="O3480" s="183">
        <f>'[1]BoQ HSYC'!N3480</f>
        <v>0</v>
      </c>
      <c r="P3480" s="160">
        <f>'[1]BoQ HSYC'!O3480</f>
        <v>0</v>
      </c>
      <c r="Q3480" s="171">
        <f>'[1]BoQ HSYC'!P3480</f>
        <v>0</v>
      </c>
      <c r="R3480" s="158">
        <f>'[1]BoQ HSYC'!Q3480</f>
        <v>0</v>
      </c>
      <c r="S3480" s="160">
        <f>'[1]BoQ HSYC'!R3480</f>
        <v>0</v>
      </c>
      <c r="T3480" s="170">
        <f>'[1]BoQ HSYC'!S3480</f>
        <v>0</v>
      </c>
      <c r="U3480" s="158">
        <f>'[1]BoQ HSYC'!T3480</f>
        <v>0</v>
      </c>
      <c r="V3480" s="158">
        <f>'[1]BoQ HSYC'!U3480</f>
        <v>0</v>
      </c>
      <c r="W3480" s="158">
        <f>'[1]BoQ HSYC'!V3480</f>
        <v>0</v>
      </c>
      <c r="X3480" s="94" t="str">
        <f>'[1]BoQ HSYC'!W3480</f>
        <v>ME</v>
      </c>
      <c r="Y3480" s="94"/>
      <c r="Z3480" s="94"/>
      <c r="AA3480" s="44"/>
      <c r="AB3480" s="93">
        <v>0</v>
      </c>
      <c r="AC3480" s="93">
        <v>0</v>
      </c>
      <c r="AD3480" s="93">
        <f>+M3480</f>
        <v>0</v>
      </c>
      <c r="AE3480" s="93">
        <f>+AD3480*14%</f>
        <v>0</v>
      </c>
      <c r="AF3480" s="93">
        <f>+AD3480*35%</f>
        <v>0</v>
      </c>
      <c r="AG3480" s="93">
        <f>+AD3480*F3480</f>
        <v>0</v>
      </c>
      <c r="AH3480" s="93">
        <f>+AE3480*F3480</f>
        <v>0</v>
      </c>
      <c r="AI3480" s="93">
        <f>+AF3480*F3480</f>
        <v>0</v>
      </c>
      <c r="AJ3480" s="93">
        <f>SUM(AG3480:AI3480)</f>
        <v>0</v>
      </c>
      <c r="AK3480" s="93">
        <f>+AD3480*G3480</f>
        <v>0</v>
      </c>
      <c r="AL3480" s="93">
        <f>+AE3480*G3480</f>
        <v>0</v>
      </c>
      <c r="AM3480" s="93">
        <f>+AF3480*G3480</f>
        <v>0</v>
      </c>
      <c r="AN3480" s="93">
        <f>SUM(AK3480:AM3480)</f>
        <v>0</v>
      </c>
      <c r="AQ3480" s="145" t="s">
        <v>79</v>
      </c>
      <c r="AU3480" s="8"/>
      <c r="AV3480" s="8"/>
      <c r="AW3480" s="2">
        <f>'[2]BoQ HSYC-Trang'!$AT3480</f>
        <v>0</v>
      </c>
      <c r="AX3480" s="8">
        <f>F3480*AW3480</f>
        <v>0</v>
      </c>
      <c r="AY3480" s="8">
        <f>IF(AQ3480="CT",7%,5%)*AX3480</f>
        <v>0</v>
      </c>
      <c r="AZ3480" s="8">
        <f>AX3480*2%</f>
        <v>0</v>
      </c>
      <c r="BA3480" s="8">
        <f>IF(BB3480&gt;0,0,AX3480*5%)</f>
        <v>0</v>
      </c>
      <c r="BB3480" s="8">
        <f>(AX3480-BG3480)*35%</f>
        <v>0</v>
      </c>
      <c r="BC3480" s="8">
        <f>+AX3480+AY3480+AZ3480+BA3480+BB3480</f>
        <v>0</v>
      </c>
      <c r="BD3480" s="8">
        <f>AX3480-AT3480</f>
        <v>0</v>
      </c>
      <c r="BE3480" s="2"/>
      <c r="BH3480" s="2"/>
      <c r="BI3480" s="2">
        <f>+AX3480-AC3480</f>
        <v>0</v>
      </c>
    </row>
    <row r="3481" spans="1:61" ht="17" hidden="1" outlineLevel="1" x14ac:dyDescent="0.2">
      <c r="B3481" s="82"/>
      <c r="C3481" s="144" t="s">
        <v>297</v>
      </c>
      <c r="D3481" s="144"/>
      <c r="E3481" s="82"/>
      <c r="F3481" s="143"/>
      <c r="G3481" s="142">
        <f>'[1]BoQ HSYC'!F3481</f>
        <v>0</v>
      </c>
      <c r="H3481" s="185">
        <f>'[1]BoQ HSYC'!G3481</f>
        <v>0</v>
      </c>
      <c r="I3481" s="185">
        <f>'[1]BoQ HSYC'!H3481</f>
        <v>0</v>
      </c>
      <c r="J3481" s="185">
        <f>'[1]BoQ HSYC'!I3481</f>
        <v>0</v>
      </c>
      <c r="K3481" s="48">
        <f>'[1]BoQ HSYC'!J3481</f>
        <v>0</v>
      </c>
      <c r="L3481" s="47">
        <f>'[1]BoQ HSYC'!K3481</f>
        <v>0</v>
      </c>
      <c r="M3481" s="47">
        <f>'[1]BoQ HSYC'!L3481</f>
        <v>0</v>
      </c>
      <c r="N3481" s="183">
        <f>'[1]BoQ HSYC'!M3481</f>
        <v>0</v>
      </c>
      <c r="O3481" s="183">
        <f>'[1]BoQ HSYC'!N3481</f>
        <v>0</v>
      </c>
      <c r="P3481" s="83">
        <f>'[1]BoQ HSYC'!O3481</f>
        <v>0</v>
      </c>
      <c r="Q3481" s="47">
        <f>'[1]BoQ HSYC'!P3481</f>
        <v>0</v>
      </c>
      <c r="R3481" s="132">
        <f>'[1]BoQ HSYC'!Q3481</f>
        <v>0</v>
      </c>
      <c r="S3481" s="83">
        <f>'[1]BoQ HSYC'!R3481</f>
        <v>0</v>
      </c>
      <c r="T3481" s="48">
        <f>'[1]BoQ HSYC'!S3481</f>
        <v>0</v>
      </c>
      <c r="U3481" s="132">
        <f>'[1]BoQ HSYC'!T3481</f>
        <v>0</v>
      </c>
      <c r="V3481" s="132">
        <f>'[1]BoQ HSYC'!U3481</f>
        <v>0</v>
      </c>
      <c r="W3481" s="132">
        <f>'[1]BoQ HSYC'!V3481</f>
        <v>0</v>
      </c>
      <c r="X3481" s="44" t="str">
        <f>'[1]BoQ HSYC'!W3481</f>
        <v>ME</v>
      </c>
      <c r="Y3481" s="44"/>
      <c r="Z3481" s="44"/>
      <c r="AA3481" s="44"/>
      <c r="AB3481" s="2">
        <v>0</v>
      </c>
      <c r="AC3481" s="2">
        <v>0</v>
      </c>
      <c r="AD3481" s="2">
        <f>+M3481</f>
        <v>0</v>
      </c>
      <c r="AE3481" s="2">
        <f>+AD3481*14%</f>
        <v>0</v>
      </c>
      <c r="AF3481" s="155">
        <f>+AD3481*35%</f>
        <v>0</v>
      </c>
      <c r="AG3481" s="2">
        <f>+AD3481*F3481</f>
        <v>0</v>
      </c>
      <c r="AH3481" s="2">
        <f>+AE3481*F3481</f>
        <v>0</v>
      </c>
      <c r="AI3481" s="2">
        <f>+AF3481*F3481</f>
        <v>0</v>
      </c>
      <c r="AJ3481" s="2">
        <f>SUM(AG3481:AI3481)</f>
        <v>0</v>
      </c>
      <c r="AK3481" s="2">
        <f>+AD3481*G3481</f>
        <v>0</v>
      </c>
      <c r="AL3481" s="2">
        <f>+AE3481*G3481</f>
        <v>0</v>
      </c>
      <c r="AM3481" s="2">
        <f>+AF3481*G3481</f>
        <v>0</v>
      </c>
      <c r="AN3481" s="155">
        <f>SUM(AK3481:AM3481)</f>
        <v>0</v>
      </c>
      <c r="AQ3481" s="145" t="s">
        <v>79</v>
      </c>
      <c r="AU3481" s="8"/>
      <c r="AV3481" s="8"/>
      <c r="AW3481" s="2">
        <f>'[2]BoQ HSYC-Trang'!$AT3481</f>
        <v>0</v>
      </c>
      <c r="AX3481" s="8">
        <f>F3481*AW3481</f>
        <v>0</v>
      </c>
      <c r="AY3481" s="8">
        <f>IF(AQ3481="CT",7%,5%)*AX3481</f>
        <v>0</v>
      </c>
      <c r="AZ3481" s="8">
        <f>AX3481*2%</f>
        <v>0</v>
      </c>
      <c r="BA3481" s="8">
        <f>IF(BB3481&gt;0,0,AX3481*5%)</f>
        <v>0</v>
      </c>
      <c r="BB3481" s="8">
        <f>(AX3481-BG3481)*35%</f>
        <v>0</v>
      </c>
      <c r="BC3481" s="8">
        <f>+AX3481+AY3481+AZ3481+BA3481+BB3481</f>
        <v>0</v>
      </c>
      <c r="BD3481" s="8">
        <f>AX3481-AT3481</f>
        <v>0</v>
      </c>
      <c r="BE3481" s="2"/>
      <c r="BH3481" s="2"/>
      <c r="BI3481" s="2">
        <f>+AX3481-AC3481</f>
        <v>0</v>
      </c>
    </row>
    <row r="3482" spans="1:61" s="177" customFormat="1" ht="34" hidden="1" outlineLevel="1" x14ac:dyDescent="0.2">
      <c r="B3482" s="181">
        <v>23</v>
      </c>
      <c r="C3482" s="182" t="s">
        <v>296</v>
      </c>
      <c r="D3482" s="182"/>
      <c r="E3482" s="181" t="s">
        <v>160</v>
      </c>
      <c r="F3482" s="180">
        <v>75.56</v>
      </c>
      <c r="G3482" s="179">
        <f>'[1]BoQ HSYC'!F3482</f>
        <v>75.56</v>
      </c>
      <c r="H3482" s="185">
        <f>'[1]BoQ HSYC'!G3482</f>
        <v>0</v>
      </c>
      <c r="I3482" s="185">
        <f>'[1]BoQ HSYC'!H3482</f>
        <v>0</v>
      </c>
      <c r="J3482" s="185">
        <f>'[1]BoQ HSYC'!I3482</f>
        <v>0</v>
      </c>
      <c r="K3482" s="125">
        <f>'[1]BoQ HSYC'!J3482</f>
        <v>116031000</v>
      </c>
      <c r="L3482" s="84">
        <f>'[1]BoQ HSYC'!K3482</f>
        <v>3527900</v>
      </c>
      <c r="M3482" s="84">
        <f>'[1]BoQ HSYC'!L3482</f>
        <v>119558900</v>
      </c>
      <c r="N3482" s="183">
        <f>'[1]BoQ HSYC'!M3482</f>
        <v>0</v>
      </c>
      <c r="O3482" s="183">
        <f>'[1]BoQ HSYC'!N3482</f>
        <v>1234765</v>
      </c>
      <c r="P3482" s="83">
        <f>'[1]BoQ HSYC'!O3482</f>
        <v>1234765</v>
      </c>
      <c r="Q3482" s="47">
        <f>'[1]BoQ HSYC'!P3482</f>
        <v>9033870484</v>
      </c>
      <c r="R3482" s="132">
        <f>'[1]BoQ HSYC'!Q3482</f>
        <v>93298843.400000006</v>
      </c>
      <c r="S3482" s="83">
        <f>'[1]BoQ HSYC'!R3482</f>
        <v>9127169327.3999996</v>
      </c>
      <c r="T3482" s="48">
        <f>'[1]BoQ HSYC'!S3482</f>
        <v>0</v>
      </c>
      <c r="U3482" s="132">
        <f>'[1]BoQ HSYC'!T3482</f>
        <v>0</v>
      </c>
      <c r="V3482" s="132" t="str">
        <f>'[1]BoQ HSYC'!U3482</f>
        <v>VT: NCC, NC:BĐG Q2/2026</v>
      </c>
      <c r="W3482" s="132" t="str">
        <f>'[1]BoQ HSYC'!V3482</f>
        <v>VT: NCC, NC:BĐG Q2/2026</v>
      </c>
      <c r="X3482" s="44" t="str">
        <f>'[1]BoQ HSYC'!W3482</f>
        <v>ME</v>
      </c>
      <c r="Y3482" s="44"/>
      <c r="Z3482" s="44"/>
      <c r="AA3482" s="44"/>
      <c r="AB3482" s="102">
        <v>191015507.55267748</v>
      </c>
      <c r="AC3482" s="102">
        <v>14433131750.680311</v>
      </c>
      <c r="AD3482" s="2">
        <f>+M3482</f>
        <v>119558900</v>
      </c>
      <c r="AE3482" s="2">
        <f>+AD3482*14%</f>
        <v>16738246.000000002</v>
      </c>
      <c r="AF3482" s="155">
        <f>+AD3482*35%</f>
        <v>41845615</v>
      </c>
      <c r="AG3482" s="2">
        <f>+AD3482*F3482</f>
        <v>9033870484</v>
      </c>
      <c r="AH3482" s="2">
        <f>+AE3482*F3482</f>
        <v>1264741867.7600002</v>
      </c>
      <c r="AI3482" s="2">
        <f>+AF3482*F3482</f>
        <v>3161854669.4000001</v>
      </c>
      <c r="AJ3482" s="2">
        <f>SUM(AG3482:AI3482)</f>
        <v>13460467021.16</v>
      </c>
      <c r="AK3482" s="2">
        <f>+AD3482*G3482</f>
        <v>9033870484</v>
      </c>
      <c r="AL3482" s="2">
        <f>+AE3482*G3482</f>
        <v>1264741867.7600002</v>
      </c>
      <c r="AM3482" s="2">
        <f>+AF3482*G3482</f>
        <v>3161854669.4000001</v>
      </c>
      <c r="AN3482" s="155">
        <f>SUM(AK3482:AM3482)</f>
        <v>13460467021.16</v>
      </c>
      <c r="AO3482" s="1"/>
      <c r="AP3482" s="1"/>
      <c r="AQ3482" s="145" t="s">
        <v>79</v>
      </c>
      <c r="AR3482" s="1"/>
      <c r="AS3482" s="1"/>
      <c r="AT3482" s="1"/>
      <c r="AU3482" s="212"/>
      <c r="AV3482" s="212"/>
      <c r="AW3482" s="102">
        <f>'[2]BoQ HSYC-Đạt'!$AT3482</f>
        <v>123145667</v>
      </c>
      <c r="AX3482" s="212">
        <f>F3482*AW3482</f>
        <v>9304886598.5200005</v>
      </c>
      <c r="AY3482" s="212">
        <f>IF(AQ3482="CT",7%,5%)*AX3482</f>
        <v>465244329.92600006</v>
      </c>
      <c r="AZ3482" s="212">
        <f>AX3482*2%</f>
        <v>186097731.97040001</v>
      </c>
      <c r="BA3482" s="212">
        <f>IF(BB3482&gt;0,0,AX3482*5%)</f>
        <v>465244329.92600006</v>
      </c>
      <c r="BB3482" s="212"/>
      <c r="BC3482" s="212">
        <f>+AX3482+AY3482+AZ3482+BA3482+BB3482</f>
        <v>10421472990.342402</v>
      </c>
      <c r="BD3482" s="212">
        <f>AX3482-AT3482</f>
        <v>9304886598.5200005</v>
      </c>
      <c r="BE3482" s="2"/>
      <c r="BF3482" s="1"/>
      <c r="BG3482" s="1"/>
      <c r="BH3482" s="2"/>
      <c r="BI3482" s="102">
        <f>+AX3482-AC3482</f>
        <v>-5128245152.1603107</v>
      </c>
    </row>
    <row r="3483" spans="1:61" ht="34" hidden="1" outlineLevel="1" x14ac:dyDescent="0.2">
      <c r="B3483" s="82">
        <v>24</v>
      </c>
      <c r="C3483" s="144" t="s">
        <v>295</v>
      </c>
      <c r="D3483" s="144"/>
      <c r="E3483" s="82" t="s">
        <v>160</v>
      </c>
      <c r="F3483" s="143">
        <v>19.96</v>
      </c>
      <c r="G3483" s="142">
        <f>'[1]BoQ HSYC'!F3483</f>
        <v>19.96</v>
      </c>
      <c r="H3483" s="185">
        <f>'[1]BoQ HSYC'!G3483</f>
        <v>0</v>
      </c>
      <c r="I3483" s="185">
        <f>'[1]BoQ HSYC'!H3483</f>
        <v>0</v>
      </c>
      <c r="J3483" s="185">
        <f>'[1]BoQ HSYC'!I3483</f>
        <v>0</v>
      </c>
      <c r="K3483" s="48">
        <f>'[1]BoQ HSYC'!J3483</f>
        <v>93916000</v>
      </c>
      <c r="L3483" s="47">
        <f>'[1]BoQ HSYC'!K3483</f>
        <v>3175110</v>
      </c>
      <c r="M3483" s="47">
        <f>'[1]BoQ HSYC'!L3483</f>
        <v>97091110</v>
      </c>
      <c r="N3483" s="183">
        <f>'[1]BoQ HSYC'!M3483</f>
        <v>0</v>
      </c>
      <c r="O3483" s="183">
        <f>'[1]BoQ HSYC'!N3483</f>
        <v>1111288.5</v>
      </c>
      <c r="P3483" s="83">
        <f>'[1]BoQ HSYC'!O3483</f>
        <v>1111288.5</v>
      </c>
      <c r="Q3483" s="47">
        <f>'[1]BoQ HSYC'!P3483</f>
        <v>1937938555.6000001</v>
      </c>
      <c r="R3483" s="132">
        <f>'[1]BoQ HSYC'!Q3483</f>
        <v>22181318.460000001</v>
      </c>
      <c r="S3483" s="83">
        <f>'[1]BoQ HSYC'!R3483</f>
        <v>1960119874.0600002</v>
      </c>
      <c r="T3483" s="48">
        <f>'[1]BoQ HSYC'!S3483</f>
        <v>0</v>
      </c>
      <c r="U3483" s="132">
        <f>'[1]BoQ HSYC'!T3483</f>
        <v>0</v>
      </c>
      <c r="V3483" s="132" t="str">
        <f>'[1]BoQ HSYC'!U3483</f>
        <v>VT: NCC, NC:BĐG Q2/2026</v>
      </c>
      <c r="W3483" s="132" t="str">
        <f>'[1]BoQ HSYC'!V3483</f>
        <v>VT: NCC, NC:BĐG Q2/2026</v>
      </c>
      <c r="X3483" s="44" t="str">
        <f>'[1]BoQ HSYC'!W3483</f>
        <v>ME</v>
      </c>
      <c r="Y3483" s="44"/>
      <c r="Z3483" s="44"/>
      <c r="AA3483" s="44"/>
      <c r="AB3483" s="2">
        <v>153592847.97395</v>
      </c>
      <c r="AC3483" s="2">
        <v>3065713245.5600419</v>
      </c>
      <c r="AD3483" s="2">
        <f>+M3483</f>
        <v>97091110</v>
      </c>
      <c r="AE3483" s="2">
        <f>+AD3483*14%</f>
        <v>13592755.4</v>
      </c>
      <c r="AF3483" s="155">
        <f>+AD3483*35%</f>
        <v>33981888.5</v>
      </c>
      <c r="AG3483" s="2">
        <f>+AD3483*F3483</f>
        <v>1937938555.6000001</v>
      </c>
      <c r="AH3483" s="2">
        <f>+AE3483*F3483</f>
        <v>271311397.78400004</v>
      </c>
      <c r="AI3483" s="2">
        <f>+AF3483*F3483</f>
        <v>678278494.46000004</v>
      </c>
      <c r="AJ3483" s="2">
        <f>SUM(AG3483:AI3483)</f>
        <v>2887528447.8440003</v>
      </c>
      <c r="AK3483" s="2">
        <f>+AD3483*G3483</f>
        <v>1937938555.6000001</v>
      </c>
      <c r="AL3483" s="2">
        <f>+AE3483*G3483</f>
        <v>271311397.78400004</v>
      </c>
      <c r="AM3483" s="2">
        <f>+AF3483*G3483</f>
        <v>678278494.46000004</v>
      </c>
      <c r="AN3483" s="155">
        <f>SUM(AK3483:AM3483)</f>
        <v>2887528447.8440003</v>
      </c>
      <c r="AQ3483" s="145" t="s">
        <v>79</v>
      </c>
      <c r="AU3483" s="8"/>
      <c r="AV3483" s="8"/>
      <c r="AW3483" s="2">
        <f>'[2]BoQ HSYC-Đạt'!$AT3483</f>
        <v>100003843.3</v>
      </c>
      <c r="AX3483" s="8">
        <f>F3483*AW3483</f>
        <v>1996076712.2680001</v>
      </c>
      <c r="AY3483" s="8">
        <f>IF(AQ3483="CT",7%,5%)*AX3483</f>
        <v>99803835.613400012</v>
      </c>
      <c r="AZ3483" s="8">
        <f>AX3483*2%</f>
        <v>39921534.245360002</v>
      </c>
      <c r="BA3483" s="8">
        <f>IF(BB3483&gt;0,0,AX3483*5%)</f>
        <v>99803835.613400012</v>
      </c>
      <c r="BB3483" s="8"/>
      <c r="BC3483" s="8">
        <f>+AX3483+AY3483+AZ3483+BA3483+BB3483</f>
        <v>2235605917.74016</v>
      </c>
      <c r="BD3483" s="8">
        <f>AX3483-AT3483</f>
        <v>1996076712.2680001</v>
      </c>
      <c r="BE3483" s="2"/>
      <c r="BH3483" s="2"/>
      <c r="BI3483" s="2">
        <f>+AX3483-AC3483</f>
        <v>-1069636533.2920418</v>
      </c>
    </row>
    <row r="3484" spans="1:61" s="177" customFormat="1" ht="34" hidden="1" outlineLevel="1" x14ac:dyDescent="0.2">
      <c r="B3484" s="181">
        <v>25</v>
      </c>
      <c r="C3484" s="182" t="s">
        <v>294</v>
      </c>
      <c r="D3484" s="182"/>
      <c r="E3484" s="181" t="s">
        <v>160</v>
      </c>
      <c r="F3484" s="180">
        <v>40.64</v>
      </c>
      <c r="G3484" s="179">
        <f>'[1]BoQ HSYC'!F3484</f>
        <v>40.64</v>
      </c>
      <c r="H3484" s="185">
        <f>'[1]BoQ HSYC'!G3484</f>
        <v>0</v>
      </c>
      <c r="I3484" s="185">
        <f>'[1]BoQ HSYC'!H3484</f>
        <v>0</v>
      </c>
      <c r="J3484" s="185">
        <f>'[1]BoQ HSYC'!I3484</f>
        <v>0</v>
      </c>
      <c r="K3484" s="125">
        <f>'[1]BoQ HSYC'!J3484</f>
        <v>57219000</v>
      </c>
      <c r="L3484" s="84">
        <f>'[1]BoQ HSYC'!K3484</f>
        <v>2822320</v>
      </c>
      <c r="M3484" s="84">
        <f>'[1]BoQ HSYC'!L3484</f>
        <v>60041320</v>
      </c>
      <c r="N3484" s="183">
        <f>'[1]BoQ HSYC'!M3484</f>
        <v>0</v>
      </c>
      <c r="O3484" s="183">
        <f>'[1]BoQ HSYC'!N3484</f>
        <v>987811.99999999988</v>
      </c>
      <c r="P3484" s="83">
        <f>'[1]BoQ HSYC'!O3484</f>
        <v>987811.99999999988</v>
      </c>
      <c r="Q3484" s="47">
        <f>'[1]BoQ HSYC'!P3484</f>
        <v>2440079244.8000002</v>
      </c>
      <c r="R3484" s="132">
        <f>'[1]BoQ HSYC'!Q3484</f>
        <v>40144679.679999992</v>
      </c>
      <c r="S3484" s="83">
        <f>'[1]BoQ HSYC'!R3484</f>
        <v>2480223924.48</v>
      </c>
      <c r="T3484" s="48">
        <f>'[1]BoQ HSYC'!S3484</f>
        <v>0</v>
      </c>
      <c r="U3484" s="132">
        <f>'[1]BoQ HSYC'!T3484</f>
        <v>0</v>
      </c>
      <c r="V3484" s="132" t="str">
        <f>'[1]BoQ HSYC'!U3484</f>
        <v>VT: NCC, NC:BĐG Q2/2026</v>
      </c>
      <c r="W3484" s="132" t="str">
        <f>'[1]BoQ HSYC'!V3484</f>
        <v>VT: NCC, NC:BĐG Q2/2026</v>
      </c>
      <c r="X3484" s="44" t="str">
        <f>'[1]BoQ HSYC'!W3484</f>
        <v>ME</v>
      </c>
      <c r="Y3484" s="44"/>
      <c r="Z3484" s="44"/>
      <c r="AA3484" s="44"/>
      <c r="AB3484" s="102">
        <v>96692306.441500008</v>
      </c>
      <c r="AC3484" s="102">
        <v>3929575333.7825603</v>
      </c>
      <c r="AD3484" s="2">
        <f>+M3484</f>
        <v>60041320</v>
      </c>
      <c r="AE3484" s="2">
        <f>+AD3484*14%</f>
        <v>8405784.8000000007</v>
      </c>
      <c r="AF3484" s="155">
        <f>+AD3484*35%</f>
        <v>21014462</v>
      </c>
      <c r="AG3484" s="2">
        <f>+AD3484*F3484</f>
        <v>2440079244.8000002</v>
      </c>
      <c r="AH3484" s="2">
        <f>+AE3484*F3484</f>
        <v>341611094.27200001</v>
      </c>
      <c r="AI3484" s="2">
        <f>+AF3484*F3484</f>
        <v>854027735.68000007</v>
      </c>
      <c r="AJ3484" s="2">
        <f>SUM(AG3484:AI3484)</f>
        <v>3635718074.7519999</v>
      </c>
      <c r="AK3484" s="2">
        <f>+AD3484*G3484</f>
        <v>2440079244.8000002</v>
      </c>
      <c r="AL3484" s="2">
        <f>+AE3484*G3484</f>
        <v>341611094.27200001</v>
      </c>
      <c r="AM3484" s="2">
        <f>+AF3484*G3484</f>
        <v>854027735.68000007</v>
      </c>
      <c r="AN3484" s="155">
        <f>SUM(AK3484:AM3484)</f>
        <v>3635718074.7519999</v>
      </c>
      <c r="AO3484" s="1"/>
      <c r="AP3484" s="1"/>
      <c r="AQ3484" s="145" t="s">
        <v>79</v>
      </c>
      <c r="AR3484" s="1"/>
      <c r="AS3484" s="1"/>
      <c r="AT3484" s="1"/>
      <c r="AU3484" s="212"/>
      <c r="AV3484" s="212"/>
      <c r="AW3484" s="102">
        <f>'[2]BoQ HSYC-Đạt'!$AT3484</f>
        <v>61842559.600000001</v>
      </c>
      <c r="AX3484" s="212">
        <f>F3484*AW3484</f>
        <v>2513281622.1440001</v>
      </c>
      <c r="AY3484" s="212">
        <f>IF(AQ3484="CT",7%,5%)*AX3484</f>
        <v>125664081.10720001</v>
      </c>
      <c r="AZ3484" s="212">
        <f>AX3484*2%</f>
        <v>50265632.442880005</v>
      </c>
      <c r="BA3484" s="212">
        <f>IF(BB3484&gt;0,0,AX3484*5%)</f>
        <v>125664081.10720001</v>
      </c>
      <c r="BB3484" s="212"/>
      <c r="BC3484" s="212">
        <f>+AX3484+AY3484+AZ3484+BA3484+BB3484</f>
        <v>2814875416.8012805</v>
      </c>
      <c r="BD3484" s="212">
        <f>AX3484-AT3484</f>
        <v>2513281622.1440001</v>
      </c>
      <c r="BE3484" s="2"/>
      <c r="BF3484" s="1"/>
      <c r="BG3484" s="1"/>
      <c r="BH3484" s="2"/>
      <c r="BI3484" s="102">
        <f>+AX3484-AC3484</f>
        <v>-1416293711.6385603</v>
      </c>
    </row>
    <row r="3485" spans="1:61" s="177" customFormat="1" ht="34" hidden="1" outlineLevel="1" x14ac:dyDescent="0.2">
      <c r="B3485" s="181">
        <v>26</v>
      </c>
      <c r="C3485" s="182" t="s">
        <v>293</v>
      </c>
      <c r="D3485" s="182"/>
      <c r="E3485" s="181" t="s">
        <v>160</v>
      </c>
      <c r="F3485" s="180">
        <v>27.36</v>
      </c>
      <c r="G3485" s="179">
        <f>'[1]BoQ HSYC'!F3485</f>
        <v>27.36</v>
      </c>
      <c r="H3485" s="185">
        <f>'[1]BoQ HSYC'!G3485</f>
        <v>0</v>
      </c>
      <c r="I3485" s="185">
        <f>'[1]BoQ HSYC'!H3485</f>
        <v>0</v>
      </c>
      <c r="J3485" s="185">
        <f>'[1]BoQ HSYC'!I3485</f>
        <v>0</v>
      </c>
      <c r="K3485" s="125">
        <f>'[1]BoQ HSYC'!J3485</f>
        <v>46489000</v>
      </c>
      <c r="L3485" s="84">
        <f>'[1]BoQ HSYC'!K3485</f>
        <v>2469530</v>
      </c>
      <c r="M3485" s="84">
        <f>'[1]BoQ HSYC'!L3485</f>
        <v>48958530</v>
      </c>
      <c r="N3485" s="183">
        <f>'[1]BoQ HSYC'!M3485</f>
        <v>0</v>
      </c>
      <c r="O3485" s="183">
        <f>'[1]BoQ HSYC'!N3485</f>
        <v>864335.5</v>
      </c>
      <c r="P3485" s="83">
        <f>'[1]BoQ HSYC'!O3485</f>
        <v>864335.5</v>
      </c>
      <c r="Q3485" s="47">
        <f>'[1]BoQ HSYC'!P3485</f>
        <v>1339505380.8</v>
      </c>
      <c r="R3485" s="132">
        <f>'[1]BoQ HSYC'!Q3485</f>
        <v>23648219.280000001</v>
      </c>
      <c r="S3485" s="83">
        <f>'[1]BoQ HSYC'!R3485</f>
        <v>1363153600.0799999</v>
      </c>
      <c r="T3485" s="48">
        <f>'[1]BoQ HSYC'!S3485</f>
        <v>0</v>
      </c>
      <c r="U3485" s="132">
        <f>'[1]BoQ HSYC'!T3485</f>
        <v>0</v>
      </c>
      <c r="V3485" s="132" t="str">
        <f>'[1]BoQ HSYC'!U3485</f>
        <v>VT: NCC, NC:BĐG Q2/2026</v>
      </c>
      <c r="W3485" s="132" t="str">
        <f>'[1]BoQ HSYC'!V3485</f>
        <v>VT: NCC, NC:BĐG Q2/2026</v>
      </c>
      <c r="X3485" s="44" t="str">
        <f>'[1]BoQ HSYC'!W3485</f>
        <v>ME</v>
      </c>
      <c r="Y3485" s="44"/>
      <c r="Z3485" s="44"/>
      <c r="AA3485" s="44"/>
      <c r="AB3485" s="102">
        <v>81520513.892510012</v>
      </c>
      <c r="AC3485" s="102">
        <v>2230401260.0990739</v>
      </c>
      <c r="AD3485" s="2">
        <f>+M3485</f>
        <v>48958530</v>
      </c>
      <c r="AE3485" s="2">
        <f>+AD3485*14%</f>
        <v>6854194.2000000011</v>
      </c>
      <c r="AF3485" s="155">
        <f>+AD3485*35%</f>
        <v>17135485.5</v>
      </c>
      <c r="AG3485" s="2">
        <f>+AD3485*F3485</f>
        <v>1339505380.8</v>
      </c>
      <c r="AH3485" s="2">
        <f>+AE3485*F3485</f>
        <v>187530753.31200004</v>
      </c>
      <c r="AI3485" s="2">
        <f>+AF3485*F3485</f>
        <v>468826883.27999997</v>
      </c>
      <c r="AJ3485" s="2">
        <f>SUM(AG3485:AI3485)</f>
        <v>1995863017.392</v>
      </c>
      <c r="AK3485" s="2">
        <f>+AD3485*G3485</f>
        <v>1339505380.8</v>
      </c>
      <c r="AL3485" s="2">
        <f>+AE3485*G3485</f>
        <v>187530753.31200004</v>
      </c>
      <c r="AM3485" s="2">
        <f>+AF3485*G3485</f>
        <v>468826883.27999997</v>
      </c>
      <c r="AN3485" s="155">
        <f>SUM(AK3485:AM3485)</f>
        <v>1995863017.392</v>
      </c>
      <c r="AO3485" s="1"/>
      <c r="AP3485" s="1"/>
      <c r="AQ3485" s="145" t="s">
        <v>79</v>
      </c>
      <c r="AR3485" s="1"/>
      <c r="AS3485" s="1"/>
      <c r="AT3485" s="1"/>
      <c r="AU3485" s="212"/>
      <c r="AV3485" s="212"/>
      <c r="AW3485" s="102">
        <f>'[2]BoQ HSYC-Đạt'!$AT3485</f>
        <v>50427285.899999999</v>
      </c>
      <c r="AX3485" s="212">
        <f>F3485*AW3485</f>
        <v>1379690542.224</v>
      </c>
      <c r="AY3485" s="212">
        <f>IF(AQ3485="CT",7%,5%)*AX3485</f>
        <v>68984527.111200005</v>
      </c>
      <c r="AZ3485" s="212">
        <f>AX3485*2%</f>
        <v>27593810.84448</v>
      </c>
      <c r="BA3485" s="212">
        <f>IF(BB3485&gt;0,0,AX3485*5%)</f>
        <v>68984527.111200005</v>
      </c>
      <c r="BB3485" s="212"/>
      <c r="BC3485" s="212">
        <f>+AX3485+AY3485+AZ3485+BA3485+BB3485</f>
        <v>1545253407.2908802</v>
      </c>
      <c r="BD3485" s="212">
        <f>AX3485-AT3485</f>
        <v>1379690542.224</v>
      </c>
      <c r="BE3485" s="2"/>
      <c r="BF3485" s="1"/>
      <c r="BG3485" s="1"/>
      <c r="BH3485" s="2"/>
      <c r="BI3485" s="102">
        <f>+AX3485-AC3485</f>
        <v>-850710717.87507391</v>
      </c>
    </row>
    <row r="3486" spans="1:61" ht="34" hidden="1" outlineLevel="1" x14ac:dyDescent="0.2">
      <c r="B3486" s="82">
        <v>27</v>
      </c>
      <c r="C3486" s="144" t="s">
        <v>292</v>
      </c>
      <c r="D3486" s="144"/>
      <c r="E3486" s="82" t="s">
        <v>160</v>
      </c>
      <c r="F3486" s="143">
        <v>10.16</v>
      </c>
      <c r="G3486" s="142">
        <f>'[1]BoQ HSYC'!F3486</f>
        <v>10.16</v>
      </c>
      <c r="H3486" s="185">
        <f>'[1]BoQ HSYC'!G3486</f>
        <v>0</v>
      </c>
      <c r="I3486" s="185">
        <f>'[1]BoQ HSYC'!H3486</f>
        <v>0</v>
      </c>
      <c r="J3486" s="185">
        <f>'[1]BoQ HSYC'!I3486</f>
        <v>0</v>
      </c>
      <c r="K3486" s="48">
        <f>'[1]BoQ HSYC'!J3486</f>
        <v>37367000</v>
      </c>
      <c r="L3486" s="47">
        <f>'[1]BoQ HSYC'!K3486</f>
        <v>2116740</v>
      </c>
      <c r="M3486" s="47">
        <f>'[1]BoQ HSYC'!L3486</f>
        <v>39483740</v>
      </c>
      <c r="N3486" s="183">
        <f>'[1]BoQ HSYC'!M3486</f>
        <v>0</v>
      </c>
      <c r="O3486" s="183">
        <f>'[1]BoQ HSYC'!N3486</f>
        <v>740859</v>
      </c>
      <c r="P3486" s="83">
        <f>'[1]BoQ HSYC'!O3486</f>
        <v>740859</v>
      </c>
      <c r="Q3486" s="47">
        <f>'[1]BoQ HSYC'!P3486</f>
        <v>401154798.39999998</v>
      </c>
      <c r="R3486" s="132">
        <f>'[1]BoQ HSYC'!Q3486</f>
        <v>7527127.4400000004</v>
      </c>
      <c r="S3486" s="83">
        <f>'[1]BoQ HSYC'!R3486</f>
        <v>408681925.83999997</v>
      </c>
      <c r="T3486" s="48">
        <f>'[1]BoQ HSYC'!S3486</f>
        <v>0</v>
      </c>
      <c r="U3486" s="132">
        <f>'[1]BoQ HSYC'!T3486</f>
        <v>0</v>
      </c>
      <c r="V3486" s="132" t="str">
        <f>'[1]BoQ HSYC'!U3486</f>
        <v>VT: NCC, NC:BĐG Q2/2026</v>
      </c>
      <c r="W3486" s="132" t="str">
        <f>'[1]BoQ HSYC'!V3486</f>
        <v>VT: NCC, NC:BĐG Q2/2026</v>
      </c>
      <c r="X3486" s="44" t="str">
        <f>'[1]BoQ HSYC'!W3486</f>
        <v>ME</v>
      </c>
      <c r="Y3486" s="44"/>
      <c r="Z3486" s="44"/>
      <c r="AA3486" s="44"/>
      <c r="AB3486" s="2">
        <v>64043377.324080005</v>
      </c>
      <c r="AC3486" s="2">
        <v>650680713.6126529</v>
      </c>
      <c r="AD3486" s="2">
        <f>+M3486</f>
        <v>39483740</v>
      </c>
      <c r="AE3486" s="2">
        <f>+AD3486*14%</f>
        <v>5527723.6000000006</v>
      </c>
      <c r="AF3486" s="155">
        <f>+AD3486*35%</f>
        <v>13819309</v>
      </c>
      <c r="AG3486" s="2">
        <f>+AD3486*F3486</f>
        <v>401154798.39999998</v>
      </c>
      <c r="AH3486" s="2">
        <f>+AE3486*F3486</f>
        <v>56161671.776000008</v>
      </c>
      <c r="AI3486" s="2">
        <f>+AF3486*F3486</f>
        <v>140404179.44</v>
      </c>
      <c r="AJ3486" s="2">
        <f>SUM(AG3486:AI3486)</f>
        <v>597720649.61599994</v>
      </c>
      <c r="AK3486" s="2">
        <f>+AD3486*G3486</f>
        <v>401154798.39999998</v>
      </c>
      <c r="AL3486" s="2">
        <f>+AE3486*G3486</f>
        <v>56161671.776000008</v>
      </c>
      <c r="AM3486" s="2">
        <f>+AF3486*G3486</f>
        <v>140404179.44</v>
      </c>
      <c r="AN3486" s="155">
        <f>SUM(AK3486:AM3486)</f>
        <v>597720649.61599994</v>
      </c>
      <c r="AQ3486" s="145" t="s">
        <v>79</v>
      </c>
      <c r="AU3486" s="8"/>
      <c r="AV3486" s="8"/>
      <c r="AW3486" s="2">
        <f>'[2]BoQ HSYC-Đạt'!$AT3486</f>
        <v>40668252.200000003</v>
      </c>
      <c r="AX3486" s="8">
        <f>F3486*AW3486</f>
        <v>413189442.35200006</v>
      </c>
      <c r="AY3486" s="8">
        <f>IF(AQ3486="CT",7%,5%)*AX3486</f>
        <v>20659472.117600005</v>
      </c>
      <c r="AZ3486" s="8">
        <f>AX3486*2%</f>
        <v>8263788.8470400013</v>
      </c>
      <c r="BA3486" s="8">
        <f>IF(BB3486&gt;0,0,AX3486*5%)</f>
        <v>20659472.117600005</v>
      </c>
      <c r="BB3486" s="8"/>
      <c r="BC3486" s="8">
        <f>+AX3486+AY3486+AZ3486+BA3486+BB3486</f>
        <v>462772175.4342401</v>
      </c>
      <c r="BD3486" s="8">
        <f>AX3486-AT3486</f>
        <v>413189442.35200006</v>
      </c>
      <c r="BE3486" s="2"/>
      <c r="BH3486" s="2"/>
      <c r="BI3486" s="2">
        <f>+AX3486-AC3486</f>
        <v>-237491271.26065284</v>
      </c>
    </row>
    <row r="3487" spans="1:61" ht="17" hidden="1" outlineLevel="1" x14ac:dyDescent="0.2">
      <c r="B3487" s="82">
        <v>28</v>
      </c>
      <c r="C3487" s="144" t="s">
        <v>291</v>
      </c>
      <c r="D3487" s="144"/>
      <c r="E3487" s="82" t="s">
        <v>160</v>
      </c>
      <c r="F3487" s="143">
        <v>3.4</v>
      </c>
      <c r="G3487" s="142">
        <f>'[1]BoQ HSYC'!F3487</f>
        <v>3.4</v>
      </c>
      <c r="H3487" s="185">
        <f>'[1]BoQ HSYC'!G3487</f>
        <v>0</v>
      </c>
      <c r="I3487" s="185">
        <f>'[1]BoQ HSYC'!H3487</f>
        <v>0</v>
      </c>
      <c r="J3487" s="185">
        <f>'[1]BoQ HSYC'!I3487</f>
        <v>0</v>
      </c>
      <c r="K3487" s="48">
        <f>'[1]BoQ HSYC'!J3487</f>
        <v>43267052.631578952</v>
      </c>
      <c r="L3487" s="47">
        <f>'[1]BoQ HSYC'!K3487</f>
        <v>2450962.1052631582</v>
      </c>
      <c r="M3487" s="47">
        <f>'[1]BoQ HSYC'!L3487</f>
        <v>45718014.736842111</v>
      </c>
      <c r="N3487" s="183">
        <f>'[1]BoQ HSYC'!M3487</f>
        <v>15143468.421052633</v>
      </c>
      <c r="O3487" s="183">
        <f>'[1]BoQ HSYC'!N3487</f>
        <v>857836.73684210528</v>
      </c>
      <c r="P3487" s="83">
        <f>'[1]BoQ HSYC'!O3487</f>
        <v>16001305.157894738</v>
      </c>
      <c r="Q3487" s="47">
        <f>'[1]BoQ HSYC'!P3487</f>
        <v>155441250.10526317</v>
      </c>
      <c r="R3487" s="132">
        <f>'[1]BoQ HSYC'!Q3487</f>
        <v>54404437.536842108</v>
      </c>
      <c r="S3487" s="83">
        <f>'[1]BoQ HSYC'!R3487</f>
        <v>209845687.64210528</v>
      </c>
      <c r="T3487" s="48">
        <f>'[1]BoQ HSYC'!S3487</f>
        <v>0</v>
      </c>
      <c r="U3487" s="132">
        <f>'[1]BoQ HSYC'!T3487</f>
        <v>0</v>
      </c>
      <c r="V3487" s="132" t="str">
        <f>'[1]BoQ HSYC'!U3487</f>
        <v>BĐG Q2/2026</v>
      </c>
      <c r="W3487" s="132" t="str">
        <f>'[1]BoQ HSYC'!V3487</f>
        <v>BĐG Q2/2026</v>
      </c>
      <c r="X3487" s="44" t="str">
        <f>'[1]BoQ HSYC'!W3487</f>
        <v>ME</v>
      </c>
      <c r="Y3487" s="44"/>
      <c r="Z3487" s="44"/>
      <c r="AA3487" s="44"/>
      <c r="AB3487" s="2">
        <v>69052192.208422497</v>
      </c>
      <c r="AC3487" s="2">
        <v>234777453.50863647</v>
      </c>
      <c r="AD3487" s="2">
        <f>+M3487</f>
        <v>45718014.736842111</v>
      </c>
      <c r="AE3487" s="2">
        <f>+AD3487*14%</f>
        <v>6400522.0631578965</v>
      </c>
      <c r="AF3487" s="155">
        <f>+AD3487*35%</f>
        <v>16001305.157894738</v>
      </c>
      <c r="AG3487" s="2">
        <f>+AD3487*F3487</f>
        <v>155441250.10526317</v>
      </c>
      <c r="AH3487" s="2">
        <f>+AE3487*F3487</f>
        <v>21761775.014736846</v>
      </c>
      <c r="AI3487" s="2">
        <f>+AF3487*F3487</f>
        <v>54404437.536842108</v>
      </c>
      <c r="AJ3487" s="2">
        <f>SUM(AG3487:AI3487)</f>
        <v>231607462.65684211</v>
      </c>
      <c r="AK3487" s="2">
        <f>+AD3487*G3487</f>
        <v>155441250.10526317</v>
      </c>
      <c r="AL3487" s="2">
        <f>+AE3487*G3487</f>
        <v>21761775.014736846</v>
      </c>
      <c r="AM3487" s="2">
        <f>+AF3487*G3487</f>
        <v>54404437.536842108</v>
      </c>
      <c r="AN3487" s="155">
        <f>SUM(AK3487:AM3487)</f>
        <v>231607462.65684211</v>
      </c>
      <c r="AQ3487" s="145" t="s">
        <v>79</v>
      </c>
      <c r="AU3487" s="8"/>
      <c r="AV3487" s="8"/>
      <c r="AW3487" s="2">
        <f>'[2]BoQ HSYC-Đạt'!$AT3487</f>
        <v>47089555.178947374</v>
      </c>
      <c r="AX3487" s="8">
        <f>F3487*AW3487</f>
        <v>160104487.60842106</v>
      </c>
      <c r="AY3487" s="8">
        <f>IF(AQ3487="CT",7%,5%)*AX3487</f>
        <v>8005224.3804210536</v>
      </c>
      <c r="AZ3487" s="8">
        <f>AX3487*2%</f>
        <v>3202089.7521684212</v>
      </c>
      <c r="BA3487" s="8">
        <f>IF(BB3487&gt;0,0,AX3487*5%)</f>
        <v>8005224.3804210536</v>
      </c>
      <c r="BB3487" s="8"/>
      <c r="BC3487" s="8">
        <f>+AX3487+AY3487+AZ3487+BA3487+BB3487</f>
        <v>179317026.12143156</v>
      </c>
      <c r="BD3487" s="8">
        <f>AX3487-AT3487</f>
        <v>160104487.60842106</v>
      </c>
      <c r="BE3487" s="2"/>
      <c r="BH3487" s="2"/>
      <c r="BI3487" s="2">
        <f>+AX3487-AC3487</f>
        <v>-74672965.900215417</v>
      </c>
    </row>
    <row r="3488" spans="1:61" ht="17" hidden="1" outlineLevel="1" x14ac:dyDescent="0.2">
      <c r="B3488" s="82">
        <v>29</v>
      </c>
      <c r="C3488" s="144" t="s">
        <v>290</v>
      </c>
      <c r="D3488" s="144"/>
      <c r="E3488" s="82" t="s">
        <v>160</v>
      </c>
      <c r="F3488" s="143">
        <v>3.34</v>
      </c>
      <c r="G3488" s="142">
        <f>'[1]BoQ HSYC'!F3488</f>
        <v>3.34</v>
      </c>
      <c r="H3488" s="185">
        <f>'[1]BoQ HSYC'!G3488</f>
        <v>0</v>
      </c>
      <c r="I3488" s="185">
        <f>'[1]BoQ HSYC'!H3488</f>
        <v>0</v>
      </c>
      <c r="J3488" s="185">
        <f>'[1]BoQ HSYC'!I3488</f>
        <v>0</v>
      </c>
      <c r="K3488" s="48">
        <f>'[1]BoQ HSYC'!J3488</f>
        <v>27690913.684210528</v>
      </c>
      <c r="L3488" s="47">
        <f>'[1]BoQ HSYC'!K3488</f>
        <v>1568615.7473684212</v>
      </c>
      <c r="M3488" s="47">
        <f>'[1]BoQ HSYC'!L3488</f>
        <v>29259529.431578949</v>
      </c>
      <c r="N3488" s="183">
        <f>'[1]BoQ HSYC'!M3488</f>
        <v>9691819.7894736845</v>
      </c>
      <c r="O3488" s="183">
        <f>'[1]BoQ HSYC'!N3488</f>
        <v>549015.51157894742</v>
      </c>
      <c r="P3488" s="83">
        <f>'[1]BoQ HSYC'!O3488</f>
        <v>10240835.301052632</v>
      </c>
      <c r="Q3488" s="47">
        <f>'[1]BoQ HSYC'!P3488</f>
        <v>97726828.301473692</v>
      </c>
      <c r="R3488" s="132">
        <f>'[1]BoQ HSYC'!Q3488</f>
        <v>34204389.90551579</v>
      </c>
      <c r="S3488" s="83">
        <f>'[1]BoQ HSYC'!R3488</f>
        <v>131931218.20698948</v>
      </c>
      <c r="T3488" s="48">
        <f>'[1]BoQ HSYC'!S3488</f>
        <v>0</v>
      </c>
      <c r="U3488" s="132">
        <f>'[1]BoQ HSYC'!T3488</f>
        <v>0</v>
      </c>
      <c r="V3488" s="132" t="str">
        <f>'[1]BoQ HSYC'!U3488</f>
        <v>BĐG Q2/2026</v>
      </c>
      <c r="W3488" s="132" t="str">
        <f>'[1]BoQ HSYC'!V3488</f>
        <v>BĐG Q2/2026</v>
      </c>
      <c r="X3488" s="44" t="str">
        <f>'[1]BoQ HSYC'!W3488</f>
        <v>ME</v>
      </c>
      <c r="Y3488" s="44"/>
      <c r="Z3488" s="44"/>
      <c r="AA3488" s="44"/>
      <c r="AB3488" s="2">
        <v>46455018.017870001</v>
      </c>
      <c r="AC3488" s="2">
        <v>155159760.1796858</v>
      </c>
      <c r="AD3488" s="2">
        <f>+M3488</f>
        <v>29259529.431578949</v>
      </c>
      <c r="AE3488" s="2">
        <f>+AD3488*14%</f>
        <v>4096334.1204210534</v>
      </c>
      <c r="AF3488" s="155">
        <f>+AD3488*35%</f>
        <v>10240835.301052632</v>
      </c>
      <c r="AG3488" s="2">
        <f>+AD3488*F3488</f>
        <v>97726828.301473692</v>
      </c>
      <c r="AH3488" s="2">
        <f>+AE3488*F3488</f>
        <v>13681755.962206317</v>
      </c>
      <c r="AI3488" s="2">
        <f>+AF3488*F3488</f>
        <v>34204389.90551579</v>
      </c>
      <c r="AJ3488" s="2">
        <f>SUM(AG3488:AI3488)</f>
        <v>145612974.1691958</v>
      </c>
      <c r="AK3488" s="2">
        <f>+AD3488*G3488</f>
        <v>97726828.301473692</v>
      </c>
      <c r="AL3488" s="2">
        <f>+AE3488*G3488</f>
        <v>13681755.962206317</v>
      </c>
      <c r="AM3488" s="2">
        <f>+AF3488*G3488</f>
        <v>34204389.90551579</v>
      </c>
      <c r="AN3488" s="155">
        <f>SUM(AK3488:AM3488)</f>
        <v>145612974.1691958</v>
      </c>
      <c r="AQ3488" s="145" t="s">
        <v>79</v>
      </c>
      <c r="AU3488" s="8"/>
      <c r="AV3488" s="8"/>
      <c r="AW3488" s="2">
        <f>'[2]BoQ HSYC-Đạt'!$AT3488</f>
        <v>30137315.314526316</v>
      </c>
      <c r="AX3488" s="8">
        <f>F3488*AW3488</f>
        <v>100658633.1505179</v>
      </c>
      <c r="AY3488" s="8">
        <f>IF(AQ3488="CT",7%,5%)*AX3488</f>
        <v>5032931.6575258952</v>
      </c>
      <c r="AZ3488" s="8">
        <f>AX3488*2%</f>
        <v>2013172.6630103579</v>
      </c>
      <c r="BA3488" s="8">
        <f>IF(BB3488&gt;0,0,AX3488*5%)</f>
        <v>5032931.6575258952</v>
      </c>
      <c r="BB3488" s="8"/>
      <c r="BC3488" s="8">
        <f>+AX3488+AY3488+AZ3488+BA3488+BB3488</f>
        <v>112737669.12858005</v>
      </c>
      <c r="BD3488" s="8">
        <f>AX3488-AT3488</f>
        <v>100658633.1505179</v>
      </c>
      <c r="BE3488" s="2"/>
      <c r="BH3488" s="2"/>
      <c r="BI3488" s="2">
        <f>+AX3488-AC3488</f>
        <v>-54501127.029167905</v>
      </c>
    </row>
    <row r="3489" spans="2:61" ht="17" hidden="1" outlineLevel="1" x14ac:dyDescent="0.2">
      <c r="B3489" s="82">
        <v>30</v>
      </c>
      <c r="C3489" s="144" t="s">
        <v>289</v>
      </c>
      <c r="D3489" s="144"/>
      <c r="E3489" s="82" t="s">
        <v>160</v>
      </c>
      <c r="F3489" s="143">
        <v>5.23</v>
      </c>
      <c r="G3489" s="142">
        <f>'[1]BoQ HSYC'!F3489</f>
        <v>5.23</v>
      </c>
      <c r="H3489" s="185">
        <f>'[1]BoQ HSYC'!G3489</f>
        <v>0</v>
      </c>
      <c r="I3489" s="185">
        <f>'[1]BoQ HSYC'!H3489</f>
        <v>0</v>
      </c>
      <c r="J3489" s="185">
        <f>'[1]BoQ HSYC'!I3489</f>
        <v>0</v>
      </c>
      <c r="K3489" s="48">
        <f>'[1]BoQ HSYC'!J3489</f>
        <v>17306821.052631579</v>
      </c>
      <c r="L3489" s="47">
        <f>'[1]BoQ HSYC'!K3489</f>
        <v>980384.84210526326</v>
      </c>
      <c r="M3489" s="47">
        <f>'[1]BoQ HSYC'!L3489</f>
        <v>18287205.894736841</v>
      </c>
      <c r="N3489" s="183">
        <f>'[1]BoQ HSYC'!M3489</f>
        <v>6057387.3684210526</v>
      </c>
      <c r="O3489" s="183">
        <f>'[1]BoQ HSYC'!N3489</f>
        <v>343134.69473684212</v>
      </c>
      <c r="P3489" s="83">
        <f>'[1]BoQ HSYC'!O3489</f>
        <v>6400522.0631578946</v>
      </c>
      <c r="Q3489" s="47">
        <f>'[1]BoQ HSYC'!P3489</f>
        <v>95642086.829473689</v>
      </c>
      <c r="R3489" s="132">
        <f>'[1]BoQ HSYC'!Q3489</f>
        <v>33474730.390315793</v>
      </c>
      <c r="S3489" s="83">
        <f>'[1]BoQ HSYC'!R3489</f>
        <v>129116817.21978948</v>
      </c>
      <c r="T3489" s="48">
        <f>'[1]BoQ HSYC'!S3489</f>
        <v>0</v>
      </c>
      <c r="U3489" s="132">
        <f>'[1]BoQ HSYC'!T3489</f>
        <v>0</v>
      </c>
      <c r="V3489" s="132" t="str">
        <f>'[1]BoQ HSYC'!U3489</f>
        <v>BĐG Q2/2026</v>
      </c>
      <c r="W3489" s="132" t="str">
        <f>'[1]BoQ HSYC'!V3489</f>
        <v>BĐG Q2/2026</v>
      </c>
      <c r="X3489" s="44" t="str">
        <f>'[1]BoQ HSYC'!W3489</f>
        <v>ME</v>
      </c>
      <c r="Y3489" s="44"/>
      <c r="Z3489" s="44"/>
      <c r="AA3489" s="44"/>
      <c r="AB3489" s="2">
        <v>32061784.633339997</v>
      </c>
      <c r="AC3489" s="2">
        <v>167683133.63236821</v>
      </c>
      <c r="AD3489" s="2">
        <f>+M3489</f>
        <v>18287205.894736841</v>
      </c>
      <c r="AE3489" s="2">
        <f>+AD3489*14%</f>
        <v>2560208.825263158</v>
      </c>
      <c r="AF3489" s="155">
        <f>+AD3489*35%</f>
        <v>6400522.0631578937</v>
      </c>
      <c r="AG3489" s="2">
        <f>+AD3489*F3489</f>
        <v>95642086.829473689</v>
      </c>
      <c r="AH3489" s="2">
        <f>+AE3489*F3489</f>
        <v>13389892.156126317</v>
      </c>
      <c r="AI3489" s="2">
        <f>+AF3489*F3489</f>
        <v>33474730.390315786</v>
      </c>
      <c r="AJ3489" s="2">
        <f>SUM(AG3489:AI3489)</f>
        <v>142506709.3759158</v>
      </c>
      <c r="AK3489" s="2">
        <f>+AD3489*G3489</f>
        <v>95642086.829473689</v>
      </c>
      <c r="AL3489" s="2">
        <f>+AE3489*G3489</f>
        <v>13389892.156126317</v>
      </c>
      <c r="AM3489" s="2">
        <f>+AF3489*G3489</f>
        <v>33474730.390315786</v>
      </c>
      <c r="AN3489" s="155">
        <f>SUM(AK3489:AM3489)</f>
        <v>142506709.3759158</v>
      </c>
      <c r="AQ3489" s="145" t="s">
        <v>79</v>
      </c>
      <c r="AU3489" s="8"/>
      <c r="AV3489" s="8"/>
      <c r="AW3489" s="2">
        <f>'[2]BoQ HSYC-Đạt'!$AT3489</f>
        <v>18835822.071578946</v>
      </c>
      <c r="AX3489" s="8">
        <f>F3489*AW3489</f>
        <v>98511349.434357896</v>
      </c>
      <c r="AY3489" s="8">
        <f>IF(AQ3489="CT",7%,5%)*AX3489</f>
        <v>4925567.471717895</v>
      </c>
      <c r="AZ3489" s="8">
        <f>AX3489*2%</f>
        <v>1970226.9886871579</v>
      </c>
      <c r="BA3489" s="8">
        <f>IF(BB3489&gt;0,0,AX3489*5%)</f>
        <v>4925567.471717895</v>
      </c>
      <c r="BB3489" s="8"/>
      <c r="BC3489" s="8">
        <f>+AX3489+AY3489+AZ3489+BA3489+BB3489</f>
        <v>110332711.36648084</v>
      </c>
      <c r="BD3489" s="8">
        <f>AX3489-AT3489</f>
        <v>98511349.434357896</v>
      </c>
      <c r="BE3489" s="2"/>
      <c r="BH3489" s="2"/>
      <c r="BI3489" s="2">
        <f>+AX3489-AC3489</f>
        <v>-69171784.198010311</v>
      </c>
    </row>
    <row r="3490" spans="2:61" ht="17" hidden="1" outlineLevel="1" x14ac:dyDescent="0.2">
      <c r="B3490" s="82">
        <v>31</v>
      </c>
      <c r="C3490" s="144" t="s">
        <v>288</v>
      </c>
      <c r="D3490" s="144"/>
      <c r="E3490" s="82" t="s">
        <v>160</v>
      </c>
      <c r="F3490" s="143">
        <v>0.7</v>
      </c>
      <c r="G3490" s="142">
        <f>'[1]BoQ HSYC'!F3490</f>
        <v>0.7</v>
      </c>
      <c r="H3490" s="185">
        <f>'[1]BoQ HSYC'!G3490</f>
        <v>0</v>
      </c>
      <c r="I3490" s="185">
        <f>'[1]BoQ HSYC'!H3490</f>
        <v>0</v>
      </c>
      <c r="J3490" s="185">
        <f>'[1]BoQ HSYC'!I3490</f>
        <v>0</v>
      </c>
      <c r="K3490" s="48">
        <f>'[1]BoQ HSYC'!J3490</f>
        <v>6922728.4210526319</v>
      </c>
      <c r="L3490" s="47">
        <f>'[1]BoQ HSYC'!K3490</f>
        <v>392153.93684210529</v>
      </c>
      <c r="M3490" s="47">
        <f>'[1]BoQ HSYC'!L3490</f>
        <v>7314882.3578947373</v>
      </c>
      <c r="N3490" s="183">
        <f>'[1]BoQ HSYC'!M3490</f>
        <v>2422954.9473684211</v>
      </c>
      <c r="O3490" s="183">
        <f>'[1]BoQ HSYC'!N3490</f>
        <v>137253.87789473686</v>
      </c>
      <c r="P3490" s="83">
        <f>'[1]BoQ HSYC'!O3490</f>
        <v>2560208.825263158</v>
      </c>
      <c r="Q3490" s="47">
        <f>'[1]BoQ HSYC'!P3490</f>
        <v>5120417.6505263159</v>
      </c>
      <c r="R3490" s="132">
        <f>'[1]BoQ HSYC'!Q3490</f>
        <v>1792146.1776842105</v>
      </c>
      <c r="S3490" s="83">
        <f>'[1]BoQ HSYC'!R3490</f>
        <v>6912563.8282105261</v>
      </c>
      <c r="T3490" s="48">
        <f>'[1]BoQ HSYC'!S3490</f>
        <v>0</v>
      </c>
      <c r="U3490" s="132">
        <f>'[1]BoQ HSYC'!T3490</f>
        <v>0</v>
      </c>
      <c r="V3490" s="132" t="str">
        <f>'[1]BoQ HSYC'!U3490</f>
        <v>BĐG Q2/2026</v>
      </c>
      <c r="W3490" s="132" t="str">
        <f>'[1]BoQ HSYC'!V3490</f>
        <v>BĐG Q2/2026</v>
      </c>
      <c r="X3490" s="44" t="str">
        <f>'[1]BoQ HSYC'!W3490</f>
        <v>ME</v>
      </c>
      <c r="Y3490" s="44"/>
      <c r="Z3490" s="44"/>
      <c r="AA3490" s="44"/>
      <c r="AB3490" s="2">
        <v>16707991.240710001</v>
      </c>
      <c r="AC3490" s="2">
        <v>11695593.868497001</v>
      </c>
      <c r="AD3490" s="2">
        <f>+M3490</f>
        <v>7314882.3578947373</v>
      </c>
      <c r="AE3490" s="2">
        <f>+AD3490*14%</f>
        <v>1024083.5301052633</v>
      </c>
      <c r="AF3490" s="155">
        <f>+AD3490*35%</f>
        <v>2560208.825263158</v>
      </c>
      <c r="AG3490" s="2">
        <f>+AD3490*F3490</f>
        <v>5120417.6505263159</v>
      </c>
      <c r="AH3490" s="2">
        <f>+AE3490*F3490</f>
        <v>716858.47107368428</v>
      </c>
      <c r="AI3490" s="2">
        <f>+AF3490*F3490</f>
        <v>1792146.1776842105</v>
      </c>
      <c r="AJ3490" s="2">
        <f>SUM(AG3490:AI3490)</f>
        <v>7629422.2992842104</v>
      </c>
      <c r="AK3490" s="2">
        <f>+AD3490*G3490</f>
        <v>5120417.6505263159</v>
      </c>
      <c r="AL3490" s="2">
        <f>+AE3490*G3490</f>
        <v>716858.47107368428</v>
      </c>
      <c r="AM3490" s="2">
        <f>+AF3490*G3490</f>
        <v>1792146.1776842105</v>
      </c>
      <c r="AN3490" s="155">
        <f>SUM(AK3490:AM3490)</f>
        <v>7629422.2992842104</v>
      </c>
      <c r="AQ3490" s="145" t="s">
        <v>79</v>
      </c>
      <c r="AU3490" s="8"/>
      <c r="AV3490" s="8"/>
      <c r="AW3490" s="2">
        <f>'[2]BoQ HSYC-Đạt'!$AT3490</f>
        <v>7534328.8286315789</v>
      </c>
      <c r="AX3490" s="8">
        <f>F3490*AW3490</f>
        <v>5274030.1800421048</v>
      </c>
      <c r="AY3490" s="8">
        <f>IF(AQ3490="CT",7%,5%)*AX3490</f>
        <v>263701.50900210527</v>
      </c>
      <c r="AZ3490" s="8">
        <f>AX3490*2%</f>
        <v>105480.60360084209</v>
      </c>
      <c r="BA3490" s="8">
        <f>IF(BB3490&gt;0,0,AX3490*5%)</f>
        <v>263701.50900210527</v>
      </c>
      <c r="BB3490" s="8"/>
      <c r="BC3490" s="8">
        <f>+AX3490+AY3490+AZ3490+BA3490+BB3490</f>
        <v>5906913.8016471574</v>
      </c>
      <c r="BD3490" s="8">
        <f>AX3490-AT3490</f>
        <v>5274030.1800421048</v>
      </c>
      <c r="BE3490" s="2"/>
      <c r="BH3490" s="2"/>
      <c r="BI3490" s="2">
        <f>+AX3490-AC3490</f>
        <v>-6421563.6884548962</v>
      </c>
    </row>
    <row r="3491" spans="2:61" ht="17" hidden="1" outlineLevel="1" x14ac:dyDescent="0.2">
      <c r="B3491" s="82">
        <v>32</v>
      </c>
      <c r="C3491" s="144" t="s">
        <v>287</v>
      </c>
      <c r="D3491" s="144"/>
      <c r="E3491" s="82" t="s">
        <v>160</v>
      </c>
      <c r="F3491" s="143">
        <v>9.4</v>
      </c>
      <c r="G3491" s="142">
        <f>'[1]BoQ HSYC'!F3491</f>
        <v>9.4</v>
      </c>
      <c r="H3491" s="185">
        <f>'[1]BoQ HSYC'!G3491</f>
        <v>0</v>
      </c>
      <c r="I3491" s="185">
        <f>'[1]BoQ HSYC'!H3491</f>
        <v>0</v>
      </c>
      <c r="J3491" s="185">
        <f>'[1]BoQ HSYC'!I3491</f>
        <v>0</v>
      </c>
      <c r="K3491" s="48">
        <f>'[1]BoQ HSYC'!J3491</f>
        <v>3461364.210526316</v>
      </c>
      <c r="L3491" s="47">
        <f>'[1]BoQ HSYC'!K3491</f>
        <v>196076.96842105265</v>
      </c>
      <c r="M3491" s="47">
        <f>'[1]BoQ HSYC'!L3491</f>
        <v>3657441.1789473686</v>
      </c>
      <c r="N3491" s="183">
        <f>'[1]BoQ HSYC'!M3491</f>
        <v>1211477.4736842106</v>
      </c>
      <c r="O3491" s="183">
        <f>'[1]BoQ HSYC'!N3491</f>
        <v>68626.938947368428</v>
      </c>
      <c r="P3491" s="83">
        <f>'[1]BoQ HSYC'!O3491</f>
        <v>1280104.412631579</v>
      </c>
      <c r="Q3491" s="47">
        <f>'[1]BoQ HSYC'!P3491</f>
        <v>34379947.082105264</v>
      </c>
      <c r="R3491" s="132">
        <f>'[1]BoQ HSYC'!Q3491</f>
        <v>12032981.478736842</v>
      </c>
      <c r="S3491" s="83">
        <f>'[1]BoQ HSYC'!R3491</f>
        <v>46412928.560842104</v>
      </c>
      <c r="T3491" s="48">
        <f>'[1]BoQ HSYC'!S3491</f>
        <v>0</v>
      </c>
      <c r="U3491" s="132">
        <f>'[1]BoQ HSYC'!T3491</f>
        <v>0</v>
      </c>
      <c r="V3491" s="132" t="str">
        <f>'[1]BoQ HSYC'!U3491</f>
        <v>BĐG Q2/2026</v>
      </c>
      <c r="W3491" s="132" t="str">
        <f>'[1]BoQ HSYC'!V3491</f>
        <v>BĐG Q2/2026</v>
      </c>
      <c r="X3491" s="44" t="str">
        <f>'[1]BoQ HSYC'!W3491</f>
        <v>ME</v>
      </c>
      <c r="Y3491" s="44"/>
      <c r="Z3491" s="44"/>
      <c r="AA3491" s="44"/>
      <c r="AB3491" s="2">
        <v>10882700.349482499</v>
      </c>
      <c r="AC3491" s="2">
        <v>102297383.28513549</v>
      </c>
      <c r="AD3491" s="2">
        <f>+M3491</f>
        <v>3657441.1789473686</v>
      </c>
      <c r="AE3491" s="2">
        <f>+AD3491*14%</f>
        <v>512041.76505263167</v>
      </c>
      <c r="AF3491" s="155">
        <f>+AD3491*35%</f>
        <v>1280104.412631579</v>
      </c>
      <c r="AG3491" s="2">
        <f>+AD3491*F3491</f>
        <v>34379947.082105264</v>
      </c>
      <c r="AH3491" s="2">
        <f>+AE3491*F3491</f>
        <v>4813192.5914947381</v>
      </c>
      <c r="AI3491" s="2">
        <f>+AF3491*F3491</f>
        <v>12032981.478736842</v>
      </c>
      <c r="AJ3491" s="2">
        <f>SUM(AG3491:AI3491)</f>
        <v>51226121.152336843</v>
      </c>
      <c r="AK3491" s="2">
        <f>+AD3491*G3491</f>
        <v>34379947.082105264</v>
      </c>
      <c r="AL3491" s="2">
        <f>+AE3491*G3491</f>
        <v>4813192.5914947381</v>
      </c>
      <c r="AM3491" s="2">
        <f>+AF3491*G3491</f>
        <v>12032981.478736842</v>
      </c>
      <c r="AN3491" s="155">
        <f>SUM(AK3491:AM3491)</f>
        <v>51226121.152336843</v>
      </c>
      <c r="AQ3491" s="145" t="s">
        <v>79</v>
      </c>
      <c r="AU3491" s="8"/>
      <c r="AV3491" s="8"/>
      <c r="AW3491" s="2">
        <f>'[2]BoQ HSYC-Đạt'!$AT3491</f>
        <v>3767164.4143157895</v>
      </c>
      <c r="AX3491" s="8">
        <f>F3491*AW3491</f>
        <v>35411345.494568422</v>
      </c>
      <c r="AY3491" s="8">
        <f>IF(AQ3491="CT",7%,5%)*AX3491</f>
        <v>1770567.2747284211</v>
      </c>
      <c r="AZ3491" s="8">
        <f>AX3491*2%</f>
        <v>708226.90989136847</v>
      </c>
      <c r="BA3491" s="8">
        <f>IF(BB3491&gt;0,0,AX3491*5%)</f>
        <v>1770567.2747284211</v>
      </c>
      <c r="BB3491" s="8"/>
      <c r="BC3491" s="8">
        <f>+AX3491+AY3491+AZ3491+BA3491+BB3491</f>
        <v>39660706.953916624</v>
      </c>
      <c r="BD3491" s="8">
        <f>AX3491-AT3491</f>
        <v>35411345.494568422</v>
      </c>
      <c r="BE3491" s="2"/>
      <c r="BH3491" s="2"/>
      <c r="BI3491" s="2">
        <f>+AX3491-AC3491</f>
        <v>-66886037.79056707</v>
      </c>
    </row>
    <row r="3492" spans="2:61" ht="17" hidden="1" outlineLevel="1" x14ac:dyDescent="0.2">
      <c r="B3492" s="82"/>
      <c r="C3492" s="144" t="s">
        <v>286</v>
      </c>
      <c r="D3492" s="144"/>
      <c r="E3492" s="82"/>
      <c r="F3492" s="143"/>
      <c r="G3492" s="142">
        <f>'[1]BoQ HSYC'!F3492</f>
        <v>0</v>
      </c>
      <c r="H3492" s="185">
        <f>'[1]BoQ HSYC'!G3492</f>
        <v>0</v>
      </c>
      <c r="I3492" s="185">
        <f>'[1]BoQ HSYC'!H3492</f>
        <v>0</v>
      </c>
      <c r="J3492" s="185">
        <f>'[1]BoQ HSYC'!I3492</f>
        <v>0</v>
      </c>
      <c r="K3492" s="48">
        <f>'[1]BoQ HSYC'!J3492</f>
        <v>0</v>
      </c>
      <c r="L3492" s="47">
        <f>'[1]BoQ HSYC'!K3492</f>
        <v>0</v>
      </c>
      <c r="M3492" s="47">
        <f>'[1]BoQ HSYC'!L3492</f>
        <v>0</v>
      </c>
      <c r="N3492" s="183">
        <f>'[1]BoQ HSYC'!M3492</f>
        <v>0</v>
      </c>
      <c r="O3492" s="183">
        <f>'[1]BoQ HSYC'!N3492</f>
        <v>0</v>
      </c>
      <c r="P3492" s="83">
        <f>'[1]BoQ HSYC'!O3492</f>
        <v>0</v>
      </c>
      <c r="Q3492" s="47">
        <f>'[1]BoQ HSYC'!P3492</f>
        <v>0</v>
      </c>
      <c r="R3492" s="132">
        <f>'[1]BoQ HSYC'!Q3492</f>
        <v>0</v>
      </c>
      <c r="S3492" s="83">
        <f>'[1]BoQ HSYC'!R3492</f>
        <v>0</v>
      </c>
      <c r="T3492" s="48">
        <f>'[1]BoQ HSYC'!S3492</f>
        <v>0</v>
      </c>
      <c r="U3492" s="132">
        <f>'[1]BoQ HSYC'!T3492</f>
        <v>0</v>
      </c>
      <c r="V3492" s="132" t="str">
        <f>'[1]BoQ HSYC'!U3492</f>
        <v>BĐG Q2/2026</v>
      </c>
      <c r="W3492" s="132" t="str">
        <f>'[1]BoQ HSYC'!V3492</f>
        <v>BĐG Q2/2026</v>
      </c>
      <c r="X3492" s="44" t="str">
        <f>'[1]BoQ HSYC'!W3492</f>
        <v>ME</v>
      </c>
      <c r="Y3492" s="44"/>
      <c r="Z3492" s="44"/>
      <c r="AA3492" s="44"/>
      <c r="AB3492" s="2">
        <v>0</v>
      </c>
      <c r="AC3492" s="2">
        <v>0</v>
      </c>
      <c r="AD3492" s="2">
        <f>+M3492</f>
        <v>0</v>
      </c>
      <c r="AE3492" s="2">
        <f>+AD3492*14%</f>
        <v>0</v>
      </c>
      <c r="AF3492" s="155">
        <f>+AD3492*35%</f>
        <v>0</v>
      </c>
      <c r="AG3492" s="2">
        <f>+AD3492*F3492</f>
        <v>0</v>
      </c>
      <c r="AH3492" s="2">
        <f>+AE3492*F3492</f>
        <v>0</v>
      </c>
      <c r="AI3492" s="2">
        <f>+AF3492*F3492</f>
        <v>0</v>
      </c>
      <c r="AJ3492" s="2">
        <f>SUM(AG3492:AI3492)</f>
        <v>0</v>
      </c>
      <c r="AK3492" s="2">
        <f>+AD3492*G3492</f>
        <v>0</v>
      </c>
      <c r="AL3492" s="2">
        <f>+AE3492*G3492</f>
        <v>0</v>
      </c>
      <c r="AM3492" s="2">
        <f>+AF3492*G3492</f>
        <v>0</v>
      </c>
      <c r="AN3492" s="155">
        <f>SUM(AK3492:AM3492)</f>
        <v>0</v>
      </c>
      <c r="AQ3492" s="145" t="s">
        <v>79</v>
      </c>
      <c r="AU3492" s="8"/>
      <c r="AV3492" s="8"/>
      <c r="AW3492" s="2">
        <f>'[2]BoQ HSYC-Đạt'!$AT3492</f>
        <v>0</v>
      </c>
      <c r="AX3492" s="8">
        <f>F3492*AW3492</f>
        <v>0</v>
      </c>
      <c r="AY3492" s="8">
        <f>IF(AQ3492="CT",7%,5%)*AX3492</f>
        <v>0</v>
      </c>
      <c r="AZ3492" s="8">
        <f>AX3492*2%</f>
        <v>0</v>
      </c>
      <c r="BA3492" s="8">
        <f>IF(BB3492&gt;0,0,AX3492*5%)</f>
        <v>0</v>
      </c>
      <c r="BB3492" s="8"/>
      <c r="BC3492" s="8">
        <f>+AX3492+AY3492+AZ3492+BA3492+BB3492</f>
        <v>0</v>
      </c>
      <c r="BD3492" s="8">
        <f>AX3492-AT3492</f>
        <v>0</v>
      </c>
      <c r="BE3492" s="2"/>
      <c r="BH3492" s="2"/>
      <c r="BI3492" s="2">
        <f>+AX3492-AC3492</f>
        <v>0</v>
      </c>
    </row>
    <row r="3493" spans="2:61" ht="17" hidden="1" outlineLevel="1" x14ac:dyDescent="0.2">
      <c r="B3493" s="82">
        <v>33</v>
      </c>
      <c r="C3493" s="144" t="s">
        <v>285</v>
      </c>
      <c r="D3493" s="144"/>
      <c r="E3493" s="82" t="s">
        <v>160</v>
      </c>
      <c r="F3493" s="143">
        <v>6.74</v>
      </c>
      <c r="G3493" s="142">
        <f>'[1]BoQ HSYC'!F3493</f>
        <v>6.74</v>
      </c>
      <c r="H3493" s="185">
        <f>'[1]BoQ HSYC'!G3493</f>
        <v>0</v>
      </c>
      <c r="I3493" s="185">
        <f>'[1]BoQ HSYC'!H3493</f>
        <v>0</v>
      </c>
      <c r="J3493" s="185">
        <f>'[1]BoQ HSYC'!I3493</f>
        <v>0</v>
      </c>
      <c r="K3493" s="48">
        <f>'[1]BoQ HSYC'!J3493</f>
        <v>7309434.2399999993</v>
      </c>
      <c r="L3493" s="47">
        <f>'[1]BoQ HSYC'!K3493</f>
        <v>889379.99999999988</v>
      </c>
      <c r="M3493" s="47">
        <f>'[1]BoQ HSYC'!L3493</f>
        <v>8198814.2399999993</v>
      </c>
      <c r="N3493" s="183">
        <f>'[1]BoQ HSYC'!M3493</f>
        <v>2558301.9839999997</v>
      </c>
      <c r="O3493" s="183">
        <f>'[1]BoQ HSYC'!N3493</f>
        <v>311282.99999999994</v>
      </c>
      <c r="P3493" s="83">
        <f>'[1]BoQ HSYC'!O3493</f>
        <v>2869584.9839999997</v>
      </c>
      <c r="Q3493" s="47">
        <f>'[1]BoQ HSYC'!P3493</f>
        <v>55260007.977599993</v>
      </c>
      <c r="R3493" s="132">
        <f>'[1]BoQ HSYC'!Q3493</f>
        <v>19341002.792159997</v>
      </c>
      <c r="S3493" s="83">
        <f>'[1]BoQ HSYC'!R3493</f>
        <v>74601010.769759983</v>
      </c>
      <c r="T3493" s="48">
        <f>'[1]BoQ HSYC'!S3493</f>
        <v>0</v>
      </c>
      <c r="U3493" s="132">
        <f>'[1]BoQ HSYC'!T3493</f>
        <v>0</v>
      </c>
      <c r="V3493" s="132" t="str">
        <f>'[1]BoQ HSYC'!U3493</f>
        <v>BĐG Q2/2026</v>
      </c>
      <c r="W3493" s="132" t="str">
        <f>'[1]BoQ HSYC'!V3493</f>
        <v>BĐG Q2/2026</v>
      </c>
      <c r="X3493" s="44" t="str">
        <f>'[1]BoQ HSYC'!W3493</f>
        <v>ME</v>
      </c>
      <c r="Y3493" s="44"/>
      <c r="Z3493" s="44"/>
      <c r="AA3493" s="44"/>
      <c r="AB3493" s="2">
        <v>7386767.4778974997</v>
      </c>
      <c r="AC3493" s="2">
        <v>49786812.801029153</v>
      </c>
      <c r="AD3493" s="2">
        <f>+M3493</f>
        <v>8198814.2399999993</v>
      </c>
      <c r="AE3493" s="2">
        <f>+AD3493*14%</f>
        <v>1147833.9935999999</v>
      </c>
      <c r="AF3493" s="155">
        <f>+AD3493*35%</f>
        <v>2869584.9839999997</v>
      </c>
      <c r="AG3493" s="2">
        <f>+AD3493*F3493</f>
        <v>55260007.977599993</v>
      </c>
      <c r="AH3493" s="2">
        <f>+AE3493*F3493</f>
        <v>7736401.1168639995</v>
      </c>
      <c r="AI3493" s="2">
        <f>+AF3493*F3493</f>
        <v>19341002.792159997</v>
      </c>
      <c r="AJ3493" s="2">
        <f>SUM(AG3493:AI3493)</f>
        <v>82337411.886623979</v>
      </c>
      <c r="AK3493" s="2">
        <f>+AD3493*G3493</f>
        <v>55260007.977599993</v>
      </c>
      <c r="AL3493" s="2">
        <f>+AE3493*G3493</f>
        <v>7736401.1168639995</v>
      </c>
      <c r="AM3493" s="2">
        <f>+AF3493*G3493</f>
        <v>19341002.792159997</v>
      </c>
      <c r="AN3493" s="155">
        <f>SUM(AK3493:AM3493)</f>
        <v>82337411.886623979</v>
      </c>
      <c r="AQ3493" s="145" t="s">
        <v>79</v>
      </c>
      <c r="AU3493" s="8"/>
      <c r="AV3493" s="8"/>
      <c r="AW3493" s="2">
        <f>'[2]BoQ HSYC-Đạt'!$AT3493</f>
        <v>8444778.6671999991</v>
      </c>
      <c r="AX3493" s="8">
        <f>F3493*AW3493</f>
        <v>56917808.216927998</v>
      </c>
      <c r="AY3493" s="8">
        <f>IF(AQ3493="CT",7%,5%)*AX3493</f>
        <v>2845890.4108464001</v>
      </c>
      <c r="AZ3493" s="8">
        <f>AX3493*2%</f>
        <v>1138356.1643385601</v>
      </c>
      <c r="BA3493" s="8">
        <f>IF(BB3493&gt;0,0,AX3493*5%)</f>
        <v>2845890.4108464001</v>
      </c>
      <c r="BB3493" s="8"/>
      <c r="BC3493" s="8">
        <f>+AX3493+AY3493+AZ3493+BA3493+BB3493</f>
        <v>63747945.202959351</v>
      </c>
      <c r="BD3493" s="8">
        <f>AX3493-AT3493</f>
        <v>56917808.216927998</v>
      </c>
      <c r="BE3493" s="2"/>
      <c r="BH3493" s="2"/>
      <c r="BI3493" s="2">
        <f>+AX3493-AC3493</f>
        <v>7130995.4158988446</v>
      </c>
    </row>
    <row r="3494" spans="2:61" ht="17" hidden="1" outlineLevel="1" x14ac:dyDescent="0.2">
      <c r="B3494" s="82">
        <v>34</v>
      </c>
      <c r="C3494" s="144" t="s">
        <v>284</v>
      </c>
      <c r="D3494" s="144"/>
      <c r="E3494" s="82" t="s">
        <v>160</v>
      </c>
      <c r="F3494" s="143">
        <v>5.23</v>
      </c>
      <c r="G3494" s="142">
        <f>'[1]BoQ HSYC'!F3494</f>
        <v>5.23</v>
      </c>
      <c r="H3494" s="185">
        <f>'[1]BoQ HSYC'!G3494</f>
        <v>0</v>
      </c>
      <c r="I3494" s="185">
        <f>'[1]BoQ HSYC'!H3494</f>
        <v>0</v>
      </c>
      <c r="J3494" s="185">
        <f>'[1]BoQ HSYC'!I3494</f>
        <v>0</v>
      </c>
      <c r="K3494" s="48">
        <f>'[1]BoQ HSYC'!J3494</f>
        <v>4679890.5599999996</v>
      </c>
      <c r="L3494" s="47">
        <f>'[1]BoQ HSYC'!K3494</f>
        <v>741150</v>
      </c>
      <c r="M3494" s="47">
        <f>'[1]BoQ HSYC'!L3494</f>
        <v>5421040.5599999996</v>
      </c>
      <c r="N3494" s="183">
        <f>'[1]BoQ HSYC'!M3494</f>
        <v>1637961.6959999998</v>
      </c>
      <c r="O3494" s="183">
        <f>'[1]BoQ HSYC'!N3494</f>
        <v>259402.49999999997</v>
      </c>
      <c r="P3494" s="83">
        <f>'[1]BoQ HSYC'!O3494</f>
        <v>1897364.1959999998</v>
      </c>
      <c r="Q3494" s="47">
        <f>'[1]BoQ HSYC'!P3494</f>
        <v>28352042.128800001</v>
      </c>
      <c r="R3494" s="132">
        <f>'[1]BoQ HSYC'!Q3494</f>
        <v>9923214.7450799998</v>
      </c>
      <c r="S3494" s="83">
        <f>'[1]BoQ HSYC'!R3494</f>
        <v>38275256.873879999</v>
      </c>
      <c r="T3494" s="48">
        <f>'[1]BoQ HSYC'!S3494</f>
        <v>0</v>
      </c>
      <c r="U3494" s="132">
        <f>'[1]BoQ HSYC'!T3494</f>
        <v>0</v>
      </c>
      <c r="V3494" s="132" t="str">
        <f>'[1]BoQ HSYC'!U3494</f>
        <v>BĐG Q2/2026</v>
      </c>
      <c r="W3494" s="132" t="str">
        <f>'[1]BoQ HSYC'!V3494</f>
        <v>BĐG Q2/2026</v>
      </c>
      <c r="X3494" s="44" t="str">
        <f>'[1]BoQ HSYC'!W3494</f>
        <v>ME</v>
      </c>
      <c r="Y3494" s="44"/>
      <c r="Z3494" s="44"/>
      <c r="AA3494" s="44"/>
      <c r="AB3494" s="2">
        <v>4967672.931182499</v>
      </c>
      <c r="AC3494" s="2">
        <v>25980929.430084471</v>
      </c>
      <c r="AD3494" s="2">
        <f>+M3494</f>
        <v>5421040.5599999996</v>
      </c>
      <c r="AE3494" s="2">
        <f>+AD3494*14%</f>
        <v>758945.67839999998</v>
      </c>
      <c r="AF3494" s="155">
        <f>+AD3494*35%</f>
        <v>1897364.1959999998</v>
      </c>
      <c r="AG3494" s="2">
        <f>+AD3494*F3494</f>
        <v>28352042.128800001</v>
      </c>
      <c r="AH3494" s="2">
        <f>+AE3494*F3494</f>
        <v>3969285.8980320003</v>
      </c>
      <c r="AI3494" s="2">
        <f>+AF3494*F3494</f>
        <v>9923214.7450799998</v>
      </c>
      <c r="AJ3494" s="2">
        <f>SUM(AG3494:AI3494)</f>
        <v>42244542.771912001</v>
      </c>
      <c r="AK3494" s="2">
        <f>+AD3494*G3494</f>
        <v>28352042.128800001</v>
      </c>
      <c r="AL3494" s="2">
        <f>+AE3494*G3494</f>
        <v>3969285.8980320003</v>
      </c>
      <c r="AM3494" s="2">
        <f>+AF3494*G3494</f>
        <v>9923214.7450799998</v>
      </c>
      <c r="AN3494" s="155">
        <f>SUM(AK3494:AM3494)</f>
        <v>42244542.771912001</v>
      </c>
      <c r="AQ3494" s="145" t="s">
        <v>79</v>
      </c>
      <c r="AU3494" s="8"/>
      <c r="AV3494" s="8"/>
      <c r="AW3494" s="2">
        <f>'[2]BoQ HSYC-Đạt'!$AT3494</f>
        <v>5583671.7767999992</v>
      </c>
      <c r="AX3494" s="8">
        <f>F3494*AW3494</f>
        <v>29202603.392663997</v>
      </c>
      <c r="AY3494" s="8">
        <f>IF(AQ3494="CT",7%,5%)*AX3494</f>
        <v>1460130.1696331999</v>
      </c>
      <c r="AZ3494" s="8">
        <f>AX3494*2%</f>
        <v>584052.06785327999</v>
      </c>
      <c r="BA3494" s="8">
        <f>IF(BB3494&gt;0,0,AX3494*5%)</f>
        <v>1460130.1696331999</v>
      </c>
      <c r="BB3494" s="8"/>
      <c r="BC3494" s="8">
        <f>+AX3494+AY3494+AZ3494+BA3494+BB3494</f>
        <v>32706915.799783673</v>
      </c>
      <c r="BD3494" s="8">
        <f>AX3494-AT3494</f>
        <v>29202603.392663997</v>
      </c>
      <c r="BE3494" s="2"/>
      <c r="BH3494" s="2"/>
      <c r="BI3494" s="2">
        <f>+AX3494-AC3494</f>
        <v>3221673.962579526</v>
      </c>
    </row>
    <row r="3495" spans="2:61" ht="17" hidden="1" outlineLevel="1" x14ac:dyDescent="0.2">
      <c r="B3495" s="82">
        <v>35</v>
      </c>
      <c r="C3495" s="144" t="s">
        <v>283</v>
      </c>
      <c r="D3495" s="144"/>
      <c r="E3495" s="82" t="s">
        <v>160</v>
      </c>
      <c r="F3495" s="143">
        <v>10.1</v>
      </c>
      <c r="G3495" s="142">
        <f>'[1]BoQ HSYC'!F3495</f>
        <v>10.1</v>
      </c>
      <c r="H3495" s="185">
        <f>'[1]BoQ HSYC'!G3495</f>
        <v>0</v>
      </c>
      <c r="I3495" s="185">
        <f>'[1]BoQ HSYC'!H3495</f>
        <v>0</v>
      </c>
      <c r="J3495" s="185">
        <f>'[1]BoQ HSYC'!I3495</f>
        <v>0</v>
      </c>
      <c r="K3495" s="48">
        <f>'[1]BoQ HSYC'!J3495</f>
        <v>1968583.6800000002</v>
      </c>
      <c r="L3495" s="47">
        <f>'[1]BoQ HSYC'!K3495</f>
        <v>578097</v>
      </c>
      <c r="M3495" s="47">
        <f>'[1]BoQ HSYC'!L3495</f>
        <v>2546680.6800000002</v>
      </c>
      <c r="N3495" s="183">
        <f>'[1]BoQ HSYC'!M3495</f>
        <v>689004.28800000006</v>
      </c>
      <c r="O3495" s="183">
        <f>'[1]BoQ HSYC'!N3495</f>
        <v>202333.94999999998</v>
      </c>
      <c r="P3495" s="83">
        <f>'[1]BoQ HSYC'!O3495</f>
        <v>891338.23800000001</v>
      </c>
      <c r="Q3495" s="47">
        <f>'[1]BoQ HSYC'!P3495</f>
        <v>25721474.868000001</v>
      </c>
      <c r="R3495" s="132">
        <f>'[1]BoQ HSYC'!Q3495</f>
        <v>9002516.2038000003</v>
      </c>
      <c r="S3495" s="83">
        <f>'[1]BoQ HSYC'!R3495</f>
        <v>34723991.071800001</v>
      </c>
      <c r="T3495" s="48">
        <f>'[1]BoQ HSYC'!S3495</f>
        <v>0</v>
      </c>
      <c r="U3495" s="132">
        <f>'[1]BoQ HSYC'!T3495</f>
        <v>0</v>
      </c>
      <c r="V3495" s="132" t="str">
        <f>'[1]BoQ HSYC'!U3495</f>
        <v>BĐG Q2/2026</v>
      </c>
      <c r="W3495" s="132" t="str">
        <f>'[1]BoQ HSYC'!V3495</f>
        <v>BĐG Q2/2026</v>
      </c>
      <c r="X3495" s="44" t="str">
        <f>'[1]BoQ HSYC'!W3495</f>
        <v>ME</v>
      </c>
      <c r="Y3495" s="44"/>
      <c r="Z3495" s="44"/>
      <c r="AA3495" s="44"/>
      <c r="AB3495" s="2">
        <v>2242715.8555725003</v>
      </c>
      <c r="AC3495" s="2">
        <v>22651430.141282253</v>
      </c>
      <c r="AD3495" s="2">
        <f>+M3495</f>
        <v>2546680.6800000002</v>
      </c>
      <c r="AE3495" s="2">
        <f>+AD3495*14%</f>
        <v>356535.29520000005</v>
      </c>
      <c r="AF3495" s="155">
        <f>+AD3495*35%</f>
        <v>891338.23800000001</v>
      </c>
      <c r="AG3495" s="2">
        <f>+AD3495*F3495</f>
        <v>25721474.868000001</v>
      </c>
      <c r="AH3495" s="2">
        <f>+AE3495*F3495</f>
        <v>3601006.4815200004</v>
      </c>
      <c r="AI3495" s="2">
        <f>+AF3495*F3495</f>
        <v>9002516.2038000003</v>
      </c>
      <c r="AJ3495" s="2">
        <f>SUM(AG3495:AI3495)</f>
        <v>38324997.553320006</v>
      </c>
      <c r="AK3495" s="2">
        <f>+AD3495*G3495</f>
        <v>25721474.868000001</v>
      </c>
      <c r="AL3495" s="2">
        <f>+AE3495*G3495</f>
        <v>3601006.4815200004</v>
      </c>
      <c r="AM3495" s="2">
        <f>+AF3495*G3495</f>
        <v>9002516.2038000003</v>
      </c>
      <c r="AN3495" s="155">
        <f>SUM(AK3495:AM3495)</f>
        <v>38324997.553320006</v>
      </c>
      <c r="AQ3495" s="145" t="s">
        <v>79</v>
      </c>
      <c r="AU3495" s="8"/>
      <c r="AV3495" s="8"/>
      <c r="AW3495" s="2">
        <f>'[2]BoQ HSYC-Đạt'!$AT3495</f>
        <v>2623081.1004000003</v>
      </c>
      <c r="AX3495" s="8">
        <f>F3495*AW3495</f>
        <v>26493119.114040002</v>
      </c>
      <c r="AY3495" s="8">
        <f>IF(AQ3495="CT",7%,5%)*AX3495</f>
        <v>1324655.9557020003</v>
      </c>
      <c r="AZ3495" s="8">
        <f>AX3495*2%</f>
        <v>529862.38228080003</v>
      </c>
      <c r="BA3495" s="8">
        <f>IF(BB3495&gt;0,0,AX3495*5%)</f>
        <v>1324655.9557020003</v>
      </c>
      <c r="BB3495" s="8"/>
      <c r="BC3495" s="8">
        <f>+AX3495+AY3495+AZ3495+BA3495+BB3495</f>
        <v>29672293.407724801</v>
      </c>
      <c r="BD3495" s="8">
        <f>AX3495-AT3495</f>
        <v>26493119.114040002</v>
      </c>
      <c r="BE3495" s="2"/>
      <c r="BH3495" s="2"/>
      <c r="BI3495" s="2">
        <f>+AX3495-AC3495</f>
        <v>3841688.9727577493</v>
      </c>
    </row>
    <row r="3496" spans="2:61" ht="17" hidden="1" outlineLevel="1" x14ac:dyDescent="0.2">
      <c r="B3496" s="82"/>
      <c r="C3496" s="144" t="s">
        <v>221</v>
      </c>
      <c r="D3496" s="144"/>
      <c r="E3496" s="82"/>
      <c r="F3496" s="143"/>
      <c r="G3496" s="142">
        <f>'[1]BoQ HSYC'!F3496</f>
        <v>0</v>
      </c>
      <c r="H3496" s="185">
        <f>'[1]BoQ HSYC'!G3496</f>
        <v>0</v>
      </c>
      <c r="I3496" s="185">
        <f>'[1]BoQ HSYC'!H3496</f>
        <v>0</v>
      </c>
      <c r="J3496" s="185">
        <f>'[1]BoQ HSYC'!I3496</f>
        <v>0</v>
      </c>
      <c r="K3496" s="48">
        <f>'[1]BoQ HSYC'!J3496</f>
        <v>0</v>
      </c>
      <c r="L3496" s="47">
        <f>'[1]BoQ HSYC'!K3496</f>
        <v>0</v>
      </c>
      <c r="M3496" s="47">
        <f>'[1]BoQ HSYC'!L3496</f>
        <v>0</v>
      </c>
      <c r="N3496" s="183">
        <f>'[1]BoQ HSYC'!M3496</f>
        <v>0</v>
      </c>
      <c r="O3496" s="183">
        <f>'[1]BoQ HSYC'!N3496</f>
        <v>0</v>
      </c>
      <c r="P3496" s="83">
        <f>'[1]BoQ HSYC'!O3496</f>
        <v>0</v>
      </c>
      <c r="Q3496" s="47">
        <f>'[1]BoQ HSYC'!P3496</f>
        <v>0</v>
      </c>
      <c r="R3496" s="132">
        <f>'[1]BoQ HSYC'!Q3496</f>
        <v>0</v>
      </c>
      <c r="S3496" s="83">
        <f>'[1]BoQ HSYC'!R3496</f>
        <v>0</v>
      </c>
      <c r="T3496" s="48">
        <f>'[1]BoQ HSYC'!S3496</f>
        <v>0</v>
      </c>
      <c r="U3496" s="132">
        <f>'[1]BoQ HSYC'!T3496</f>
        <v>0</v>
      </c>
      <c r="V3496" s="132" t="str">
        <f>'[1]BoQ HSYC'!U3496</f>
        <v>BĐG Q2/2026</v>
      </c>
      <c r="W3496" s="132" t="str">
        <f>'[1]BoQ HSYC'!V3496</f>
        <v>BĐG Q2/2026</v>
      </c>
      <c r="X3496" s="44" t="str">
        <f>'[1]BoQ HSYC'!W3496</f>
        <v>ME</v>
      </c>
      <c r="Y3496" s="44"/>
      <c r="Z3496" s="44"/>
      <c r="AA3496" s="44"/>
      <c r="AB3496" s="2">
        <v>0</v>
      </c>
      <c r="AC3496" s="2">
        <v>0</v>
      </c>
      <c r="AD3496" s="2">
        <f>+M3496</f>
        <v>0</v>
      </c>
      <c r="AE3496" s="2">
        <f>+AD3496*14%</f>
        <v>0</v>
      </c>
      <c r="AF3496" s="155">
        <f>+AD3496*35%</f>
        <v>0</v>
      </c>
      <c r="AG3496" s="2">
        <f>+AD3496*F3496</f>
        <v>0</v>
      </c>
      <c r="AH3496" s="2">
        <f>+AE3496*F3496</f>
        <v>0</v>
      </c>
      <c r="AI3496" s="2">
        <f>+AF3496*F3496</f>
        <v>0</v>
      </c>
      <c r="AJ3496" s="2">
        <f>SUM(AG3496:AI3496)</f>
        <v>0</v>
      </c>
      <c r="AK3496" s="2">
        <f>+AD3496*G3496</f>
        <v>0</v>
      </c>
      <c r="AL3496" s="2">
        <f>+AE3496*G3496</f>
        <v>0</v>
      </c>
      <c r="AM3496" s="2">
        <f>+AF3496*G3496</f>
        <v>0</v>
      </c>
      <c r="AN3496" s="155">
        <f>SUM(AK3496:AM3496)</f>
        <v>0</v>
      </c>
      <c r="AQ3496" s="145" t="s">
        <v>79</v>
      </c>
      <c r="AU3496" s="8"/>
      <c r="AV3496" s="8"/>
      <c r="AW3496" s="2">
        <f>'[2]BoQ HSYC-Đạt'!$AT3496</f>
        <v>0</v>
      </c>
      <c r="AX3496" s="8">
        <f>F3496*AW3496</f>
        <v>0</v>
      </c>
      <c r="AY3496" s="8">
        <f>IF(AQ3496="CT",7%,5%)*AX3496</f>
        <v>0</v>
      </c>
      <c r="AZ3496" s="8">
        <f>AX3496*2%</f>
        <v>0</v>
      </c>
      <c r="BA3496" s="8">
        <f>IF(BB3496&gt;0,0,AX3496*5%)</f>
        <v>0</v>
      </c>
      <c r="BB3496" s="8"/>
      <c r="BC3496" s="8">
        <f>+AX3496+AY3496+AZ3496+BA3496+BB3496</f>
        <v>0</v>
      </c>
      <c r="BD3496" s="8">
        <f>AX3496-AT3496</f>
        <v>0</v>
      </c>
      <c r="BE3496" s="2"/>
      <c r="BH3496" s="2"/>
      <c r="BI3496" s="2">
        <f>+AX3496-AC3496</f>
        <v>0</v>
      </c>
    </row>
    <row r="3497" spans="2:61" ht="17" hidden="1" outlineLevel="1" x14ac:dyDescent="0.2">
      <c r="B3497" s="82">
        <v>36</v>
      </c>
      <c r="C3497" s="144" t="s">
        <v>282</v>
      </c>
      <c r="D3497" s="144"/>
      <c r="E3497" s="82" t="s">
        <v>160</v>
      </c>
      <c r="F3497" s="143">
        <v>43.42</v>
      </c>
      <c r="G3497" s="142">
        <f>'[1]BoQ HSYC'!F3497</f>
        <v>43.42</v>
      </c>
      <c r="H3497" s="185">
        <f>'[1]BoQ HSYC'!G3497</f>
        <v>0</v>
      </c>
      <c r="I3497" s="185">
        <f>'[1]BoQ HSYC'!H3497</f>
        <v>0</v>
      </c>
      <c r="J3497" s="185">
        <f>'[1]BoQ HSYC'!I3497</f>
        <v>0</v>
      </c>
      <c r="K3497" s="48">
        <f>'[1]BoQ HSYC'!J3497</f>
        <v>8782423.6500000004</v>
      </c>
      <c r="L3497" s="47">
        <f>'[1]BoQ HSYC'!K3497</f>
        <v>1284660</v>
      </c>
      <c r="M3497" s="47">
        <f>'[1]BoQ HSYC'!L3497</f>
        <v>10067083.65</v>
      </c>
      <c r="N3497" s="183">
        <f>'[1]BoQ HSYC'!M3497</f>
        <v>3073848.2774999999</v>
      </c>
      <c r="O3497" s="183">
        <f>'[1]BoQ HSYC'!N3497</f>
        <v>449631</v>
      </c>
      <c r="P3497" s="83">
        <f>'[1]BoQ HSYC'!O3497</f>
        <v>3523479.2774999999</v>
      </c>
      <c r="Q3497" s="47">
        <f>'[1]BoQ HSYC'!P3497</f>
        <v>437112772.083</v>
      </c>
      <c r="R3497" s="132">
        <f>'[1]BoQ HSYC'!Q3497</f>
        <v>152989470.22905001</v>
      </c>
      <c r="S3497" s="83">
        <f>'[1]BoQ HSYC'!R3497</f>
        <v>590102242.31204998</v>
      </c>
      <c r="T3497" s="48">
        <f>'[1]BoQ HSYC'!S3497</f>
        <v>0</v>
      </c>
      <c r="U3497" s="132">
        <f>'[1]BoQ HSYC'!T3497</f>
        <v>0</v>
      </c>
      <c r="V3497" s="132" t="str">
        <f>'[1]BoQ HSYC'!U3497</f>
        <v>BĐG Q2/2026</v>
      </c>
      <c r="W3497" s="132" t="str">
        <f>'[1]BoQ HSYC'!V3497</f>
        <v>BĐG Q2/2026</v>
      </c>
      <c r="X3497" s="44" t="str">
        <f>'[1]BoQ HSYC'!W3497</f>
        <v>ME</v>
      </c>
      <c r="Y3497" s="44"/>
      <c r="Z3497" s="44"/>
      <c r="AA3497" s="44"/>
      <c r="AB3497" s="2">
        <v>20054657.208702877</v>
      </c>
      <c r="AC3497" s="2">
        <v>870773216.00187898</v>
      </c>
      <c r="AD3497" s="2">
        <f>+M3497</f>
        <v>10067083.65</v>
      </c>
      <c r="AE3497" s="2">
        <f>+AD3497*14%</f>
        <v>1409391.7110000001</v>
      </c>
      <c r="AF3497" s="155">
        <f>+AD3497*35%</f>
        <v>3523479.2774999999</v>
      </c>
      <c r="AG3497" s="2">
        <f>+AD3497*F3497</f>
        <v>437112772.083</v>
      </c>
      <c r="AH3497" s="2">
        <f>+AE3497*F3497</f>
        <v>61195788.091620006</v>
      </c>
      <c r="AI3497" s="2">
        <f>+AF3497*F3497</f>
        <v>152989470.22905001</v>
      </c>
      <c r="AJ3497" s="2">
        <f>SUM(AG3497:AI3497)</f>
        <v>651298030.40367007</v>
      </c>
      <c r="AK3497" s="2">
        <f>+AD3497*G3497</f>
        <v>437112772.083</v>
      </c>
      <c r="AL3497" s="2">
        <f>+AE3497*G3497</f>
        <v>61195788.091620006</v>
      </c>
      <c r="AM3497" s="2">
        <f>+AF3497*G3497</f>
        <v>152989470.22905001</v>
      </c>
      <c r="AN3497" s="155">
        <f>SUM(AK3497:AM3497)</f>
        <v>651298030.40367007</v>
      </c>
      <c r="AQ3497" s="145" t="s">
        <v>79</v>
      </c>
      <c r="AU3497" s="8"/>
      <c r="AV3497" s="8"/>
      <c r="AW3497" s="2">
        <f>'[2]BoQ HSYC-Đạt'!$AT3497</f>
        <v>11073792.015000001</v>
      </c>
      <c r="AX3497" s="8">
        <f>F3497*AW3497</f>
        <v>480824049.29130006</v>
      </c>
      <c r="AY3497" s="8">
        <f>IF(AQ3497="CT",7%,5%)*AX3497</f>
        <v>24041202.464565005</v>
      </c>
      <c r="AZ3497" s="8">
        <f>AX3497*2%</f>
        <v>9616480.9858260006</v>
      </c>
      <c r="BA3497" s="8">
        <f>IF(BB3497&gt;0,0,AX3497*5%)</f>
        <v>24041202.464565005</v>
      </c>
      <c r="BB3497" s="8"/>
      <c r="BC3497" s="8">
        <f>+AX3497+AY3497+AZ3497+BA3497+BB3497</f>
        <v>538522935.20625603</v>
      </c>
      <c r="BD3497" s="8">
        <f>AX3497-AT3497</f>
        <v>480824049.29130006</v>
      </c>
      <c r="BE3497" s="2"/>
      <c r="BH3497" s="2"/>
      <c r="BI3497" s="2">
        <f>+AX3497-AC3497</f>
        <v>-389949166.71057892</v>
      </c>
    </row>
    <row r="3498" spans="2:61" ht="17" hidden="1" outlineLevel="1" x14ac:dyDescent="0.2">
      <c r="B3498" s="82">
        <v>37</v>
      </c>
      <c r="C3498" s="144" t="s">
        <v>228</v>
      </c>
      <c r="D3498" s="144"/>
      <c r="E3498" s="82" t="s">
        <v>160</v>
      </c>
      <c r="F3498" s="143">
        <v>22.07</v>
      </c>
      <c r="G3498" s="142">
        <f>'[1]BoQ HSYC'!F3498</f>
        <v>22.07</v>
      </c>
      <c r="H3498" s="185">
        <f>'[1]BoQ HSYC'!G3498</f>
        <v>0</v>
      </c>
      <c r="I3498" s="185">
        <f>'[1]BoQ HSYC'!H3498</f>
        <v>0</v>
      </c>
      <c r="J3498" s="185">
        <f>'[1]BoQ HSYC'!I3498</f>
        <v>0</v>
      </c>
      <c r="K3498" s="48">
        <f>'[1]BoQ HSYC'!J3498</f>
        <v>1621370.52</v>
      </c>
      <c r="L3498" s="47">
        <f>'[1]BoQ HSYC'!K3498</f>
        <v>844911</v>
      </c>
      <c r="M3498" s="47">
        <f>'[1]BoQ HSYC'!L3498</f>
        <v>2466281.52</v>
      </c>
      <c r="N3498" s="183">
        <f>'[1]BoQ HSYC'!M3498</f>
        <v>0</v>
      </c>
      <c r="O3498" s="183">
        <f>'[1]BoQ HSYC'!N3498</f>
        <v>295718.84999999998</v>
      </c>
      <c r="P3498" s="83">
        <f>'[1]BoQ HSYC'!O3498</f>
        <v>295718.84999999998</v>
      </c>
      <c r="Q3498" s="47">
        <f>'[1]BoQ HSYC'!P3498</f>
        <v>54430833.146400005</v>
      </c>
      <c r="R3498" s="132">
        <f>'[1]BoQ HSYC'!Q3498</f>
        <v>6526515.0194999995</v>
      </c>
      <c r="S3498" s="83">
        <f>'[1]BoQ HSYC'!R3498</f>
        <v>60957348.165900007</v>
      </c>
      <c r="T3498" s="48">
        <f>'[1]BoQ HSYC'!S3498</f>
        <v>0</v>
      </c>
      <c r="U3498" s="132">
        <f>'[1]BoQ HSYC'!T3498</f>
        <v>0</v>
      </c>
      <c r="V3498" s="132">
        <f>'[1]BoQ HSYC'!U3498</f>
        <v>0</v>
      </c>
      <c r="W3498" s="132">
        <f>'[1]BoQ HSYC'!V3498</f>
        <v>0</v>
      </c>
      <c r="X3498" s="44" t="str">
        <f>'[1]BoQ HSYC'!W3498</f>
        <v>ME</v>
      </c>
      <c r="Y3498" s="44"/>
      <c r="Z3498" s="44"/>
      <c r="AA3498" s="44"/>
      <c r="AB3498" s="2">
        <v>4059621.6607324402</v>
      </c>
      <c r="AC3498" s="2">
        <v>89595850.05236496</v>
      </c>
      <c r="AD3498" s="2">
        <f>+M3498</f>
        <v>2466281.52</v>
      </c>
      <c r="AE3498" s="2">
        <f>+AD3498*14%</f>
        <v>345279.41280000005</v>
      </c>
      <c r="AF3498" s="155">
        <f>+AD3498*35%</f>
        <v>863198.53200000001</v>
      </c>
      <c r="AG3498" s="2">
        <f>+AD3498*F3498</f>
        <v>54430833.146400005</v>
      </c>
      <c r="AH3498" s="2">
        <f>+AE3498*F3498</f>
        <v>7620316.6404960016</v>
      </c>
      <c r="AI3498" s="2">
        <f>+AF3498*F3498</f>
        <v>19050791.601240002</v>
      </c>
      <c r="AJ3498" s="2">
        <f>SUM(AG3498:AI3498)</f>
        <v>81101941.388135999</v>
      </c>
      <c r="AK3498" s="2">
        <f>+AD3498*G3498</f>
        <v>54430833.146400005</v>
      </c>
      <c r="AL3498" s="2">
        <f>+AE3498*G3498</f>
        <v>7620316.6404960016</v>
      </c>
      <c r="AM3498" s="2">
        <f>+AF3498*G3498</f>
        <v>19050791.601240002</v>
      </c>
      <c r="AN3498" s="155">
        <f>SUM(AK3498:AM3498)</f>
        <v>81101941.388135999</v>
      </c>
      <c r="AQ3498" s="145" t="s">
        <v>79</v>
      </c>
      <c r="AU3498" s="8"/>
      <c r="AV3498" s="8"/>
      <c r="AW3498" s="2">
        <f>'[2]BoQ HSYC-Đạt'!$AT3498</f>
        <v>2712909.6720000003</v>
      </c>
      <c r="AX3498" s="8">
        <f>F3498*AW3498</f>
        <v>59873916.461040005</v>
      </c>
      <c r="AY3498" s="8">
        <f>IF(AQ3498="CT",7%,5%)*AX3498</f>
        <v>2993695.8230520003</v>
      </c>
      <c r="AZ3498" s="8">
        <f>AX3498*2%</f>
        <v>1197478.3292208002</v>
      </c>
      <c r="BA3498" s="8">
        <f>IF(BB3498&gt;0,0,AX3498*5%)</f>
        <v>2993695.8230520003</v>
      </c>
      <c r="BB3498" s="8"/>
      <c r="BC3498" s="8">
        <f>+AX3498+AY3498+AZ3498+BA3498+BB3498</f>
        <v>67058786.436364815</v>
      </c>
      <c r="BD3498" s="8">
        <f>AX3498-AT3498</f>
        <v>59873916.461040005</v>
      </c>
      <c r="BE3498" s="2"/>
      <c r="BH3498" s="2"/>
      <c r="BI3498" s="2">
        <f>+AX3498-AC3498</f>
        <v>-29721933.591324955</v>
      </c>
    </row>
    <row r="3499" spans="2:61" s="92" customFormat="1" ht="17" hidden="1" outlineLevel="1" x14ac:dyDescent="0.2">
      <c r="B3499" s="163"/>
      <c r="C3499" s="164" t="s">
        <v>217</v>
      </c>
      <c r="D3499" s="164"/>
      <c r="E3499" s="163"/>
      <c r="F3499" s="162"/>
      <c r="G3499" s="149">
        <f>'[1]BoQ HSYC'!F3499</f>
        <v>0</v>
      </c>
      <c r="H3499" s="184">
        <f>'[1]BoQ HSYC'!G3499</f>
        <v>0</v>
      </c>
      <c r="I3499" s="184">
        <f>'[1]BoQ HSYC'!H3499</f>
        <v>0</v>
      </c>
      <c r="J3499" s="184">
        <f>'[1]BoQ HSYC'!I3499</f>
        <v>0</v>
      </c>
      <c r="K3499" s="170">
        <f>'[1]BoQ HSYC'!J3499</f>
        <v>0</v>
      </c>
      <c r="L3499" s="171">
        <f>'[1]BoQ HSYC'!K3499</f>
        <v>0</v>
      </c>
      <c r="M3499" s="171">
        <f>'[1]BoQ HSYC'!L3499</f>
        <v>0</v>
      </c>
      <c r="N3499" s="183">
        <f>'[1]BoQ HSYC'!M3499</f>
        <v>0</v>
      </c>
      <c r="O3499" s="183">
        <f>'[1]BoQ HSYC'!N3499</f>
        <v>0</v>
      </c>
      <c r="P3499" s="160">
        <f>'[1]BoQ HSYC'!O3499</f>
        <v>0</v>
      </c>
      <c r="Q3499" s="171">
        <f>'[1]BoQ HSYC'!P3499</f>
        <v>0</v>
      </c>
      <c r="R3499" s="158">
        <f>'[1]BoQ HSYC'!Q3499</f>
        <v>0</v>
      </c>
      <c r="S3499" s="160">
        <f>'[1]BoQ HSYC'!R3499</f>
        <v>0</v>
      </c>
      <c r="T3499" s="170">
        <f>'[1]BoQ HSYC'!S3499</f>
        <v>0</v>
      </c>
      <c r="U3499" s="158">
        <f>'[1]BoQ HSYC'!T3499</f>
        <v>0</v>
      </c>
      <c r="V3499" s="158">
        <f>'[1]BoQ HSYC'!U3499</f>
        <v>0</v>
      </c>
      <c r="W3499" s="158">
        <f>'[1]BoQ HSYC'!V3499</f>
        <v>0</v>
      </c>
      <c r="X3499" s="94" t="str">
        <f>'[1]BoQ HSYC'!W3499</f>
        <v>ME</v>
      </c>
      <c r="Y3499" s="94"/>
      <c r="Z3499" s="94"/>
      <c r="AA3499" s="44"/>
      <c r="AB3499" s="93">
        <v>0</v>
      </c>
      <c r="AC3499" s="93">
        <v>0</v>
      </c>
      <c r="AD3499" s="93">
        <f>+M3499</f>
        <v>0</v>
      </c>
      <c r="AE3499" s="93">
        <f>+AD3499*14%</f>
        <v>0</v>
      </c>
      <c r="AF3499" s="93">
        <f>+AD3499*35%</f>
        <v>0</v>
      </c>
      <c r="AG3499" s="93">
        <f>+AD3499*F3499</f>
        <v>0</v>
      </c>
      <c r="AH3499" s="93">
        <f>+AE3499*F3499</f>
        <v>0</v>
      </c>
      <c r="AI3499" s="93">
        <f>+AF3499*F3499</f>
        <v>0</v>
      </c>
      <c r="AJ3499" s="93">
        <f>SUM(AG3499:AI3499)</f>
        <v>0</v>
      </c>
      <c r="AK3499" s="93">
        <f>+AD3499*G3499</f>
        <v>0</v>
      </c>
      <c r="AL3499" s="93">
        <f>+AE3499*G3499</f>
        <v>0</v>
      </c>
      <c r="AM3499" s="93">
        <f>+AF3499*G3499</f>
        <v>0</v>
      </c>
      <c r="AN3499" s="93">
        <f>SUM(AK3499:AM3499)</f>
        <v>0</v>
      </c>
      <c r="AQ3499" s="145" t="s">
        <v>79</v>
      </c>
      <c r="AU3499" s="8"/>
      <c r="AV3499" s="8"/>
      <c r="AW3499" s="2">
        <f>'[2]BoQ HSYC-Trang'!$AT3499</f>
        <v>0</v>
      </c>
      <c r="AX3499" s="8">
        <f>F3499*AW3499</f>
        <v>0</v>
      </c>
      <c r="AY3499" s="8">
        <f>IF(AQ3499="CT",7%,5%)*AX3499</f>
        <v>0</v>
      </c>
      <c r="AZ3499" s="8">
        <f>AX3499*2%</f>
        <v>0</v>
      </c>
      <c r="BA3499" s="8">
        <f>IF(BB3499&gt;0,0,AX3499*5%)</f>
        <v>0</v>
      </c>
      <c r="BB3499" s="8">
        <f>(AX3499-BG3499)*35%</f>
        <v>0</v>
      </c>
      <c r="BC3499" s="8">
        <f>+AX3499+AY3499+AZ3499+BA3499+BB3499</f>
        <v>0</v>
      </c>
      <c r="BD3499" s="8">
        <f>AX3499-AT3499</f>
        <v>0</v>
      </c>
      <c r="BE3499" s="2"/>
      <c r="BH3499" s="2"/>
      <c r="BI3499" s="2">
        <f>+AX3499-AC3499</f>
        <v>0</v>
      </c>
    </row>
    <row r="3500" spans="2:61" ht="17" hidden="1" outlineLevel="1" x14ac:dyDescent="0.2">
      <c r="B3500" s="82"/>
      <c r="C3500" s="144" t="s">
        <v>216</v>
      </c>
      <c r="D3500" s="144"/>
      <c r="E3500" s="82"/>
      <c r="F3500" s="143"/>
      <c r="G3500" s="142">
        <f>'[1]BoQ HSYC'!F3500</f>
        <v>0</v>
      </c>
      <c r="H3500" s="185">
        <f>'[1]BoQ HSYC'!G3500</f>
        <v>0</v>
      </c>
      <c r="I3500" s="185">
        <f>'[1]BoQ HSYC'!H3500</f>
        <v>0</v>
      </c>
      <c r="J3500" s="185">
        <f>'[1]BoQ HSYC'!I3500</f>
        <v>0</v>
      </c>
      <c r="K3500" s="48">
        <f>'[1]BoQ HSYC'!J3500</f>
        <v>0</v>
      </c>
      <c r="L3500" s="47">
        <f>'[1]BoQ HSYC'!K3500</f>
        <v>0</v>
      </c>
      <c r="M3500" s="47">
        <f>'[1]BoQ HSYC'!L3500</f>
        <v>0</v>
      </c>
      <c r="N3500" s="183">
        <f>'[1]BoQ HSYC'!M3500</f>
        <v>0</v>
      </c>
      <c r="O3500" s="183">
        <f>'[1]BoQ HSYC'!N3500</f>
        <v>0</v>
      </c>
      <c r="P3500" s="83">
        <f>'[1]BoQ HSYC'!O3500</f>
        <v>0</v>
      </c>
      <c r="Q3500" s="47">
        <f>'[1]BoQ HSYC'!P3500</f>
        <v>0</v>
      </c>
      <c r="R3500" s="132">
        <f>'[1]BoQ HSYC'!Q3500</f>
        <v>0</v>
      </c>
      <c r="S3500" s="83">
        <f>'[1]BoQ HSYC'!R3500</f>
        <v>0</v>
      </c>
      <c r="T3500" s="48">
        <f>'[1]BoQ HSYC'!S3500</f>
        <v>0</v>
      </c>
      <c r="U3500" s="132">
        <f>'[1]BoQ HSYC'!T3500</f>
        <v>0</v>
      </c>
      <c r="V3500" s="132">
        <f>'[1]BoQ HSYC'!U3500</f>
        <v>0</v>
      </c>
      <c r="W3500" s="132">
        <f>'[1]BoQ HSYC'!V3500</f>
        <v>0</v>
      </c>
      <c r="X3500" s="44" t="str">
        <f>'[1]BoQ HSYC'!W3500</f>
        <v>ME</v>
      </c>
      <c r="Y3500" s="44"/>
      <c r="Z3500" s="44"/>
      <c r="AA3500" s="44"/>
      <c r="AB3500" s="2">
        <v>0</v>
      </c>
      <c r="AC3500" s="2">
        <v>0</v>
      </c>
      <c r="AD3500" s="2">
        <f>+M3500</f>
        <v>0</v>
      </c>
      <c r="AE3500" s="2">
        <f>+AD3500*14%</f>
        <v>0</v>
      </c>
      <c r="AF3500" s="155">
        <f>+AD3500*35%</f>
        <v>0</v>
      </c>
      <c r="AG3500" s="2">
        <f>+AD3500*F3500</f>
        <v>0</v>
      </c>
      <c r="AH3500" s="2">
        <f>+AE3500*F3500</f>
        <v>0</v>
      </c>
      <c r="AI3500" s="2">
        <f>+AF3500*F3500</f>
        <v>0</v>
      </c>
      <c r="AJ3500" s="2">
        <f>SUM(AG3500:AI3500)</f>
        <v>0</v>
      </c>
      <c r="AK3500" s="2">
        <f>+AD3500*G3500</f>
        <v>0</v>
      </c>
      <c r="AL3500" s="2">
        <f>+AE3500*G3500</f>
        <v>0</v>
      </c>
      <c r="AM3500" s="2">
        <f>+AF3500*G3500</f>
        <v>0</v>
      </c>
      <c r="AN3500" s="155">
        <f>SUM(AK3500:AM3500)</f>
        <v>0</v>
      </c>
      <c r="AQ3500" s="145" t="s">
        <v>79</v>
      </c>
      <c r="AU3500" s="8"/>
      <c r="AV3500" s="8"/>
      <c r="AW3500" s="2">
        <f>'[2]BoQ HSYC-Trang'!$AT3500</f>
        <v>0</v>
      </c>
      <c r="AX3500" s="8">
        <f>F3500*AW3500</f>
        <v>0</v>
      </c>
      <c r="AY3500" s="8">
        <f>IF(AQ3500="CT",7%,5%)*AX3500</f>
        <v>0</v>
      </c>
      <c r="AZ3500" s="8">
        <f>AX3500*2%</f>
        <v>0</v>
      </c>
      <c r="BA3500" s="8">
        <f>IF(BB3500&gt;0,0,AX3500*5%)</f>
        <v>0</v>
      </c>
      <c r="BB3500" s="8">
        <f>(AX3500-BG3500)*35%</f>
        <v>0</v>
      </c>
      <c r="BC3500" s="8">
        <f>+AX3500+AY3500+AZ3500+BA3500+BB3500</f>
        <v>0</v>
      </c>
      <c r="BD3500" s="8">
        <f>AX3500-AT3500</f>
        <v>0</v>
      </c>
      <c r="BE3500" s="2"/>
      <c r="BH3500" s="2"/>
      <c r="BI3500" s="2">
        <f>+AX3500-AC3500</f>
        <v>0</v>
      </c>
    </row>
    <row r="3501" spans="2:61" s="177" customFormat="1" ht="34" hidden="1" outlineLevel="1" x14ac:dyDescent="0.2">
      <c r="B3501" s="181">
        <v>38</v>
      </c>
      <c r="C3501" s="182" t="s">
        <v>213</v>
      </c>
      <c r="D3501" s="182"/>
      <c r="E3501" s="181" t="s">
        <v>148</v>
      </c>
      <c r="F3501" s="180">
        <v>0.19819999999999999</v>
      </c>
      <c r="G3501" s="179">
        <f>+[2]THKL!F3522</f>
        <v>0.19819999999999999</v>
      </c>
      <c r="H3501" s="178"/>
      <c r="I3501" s="178"/>
      <c r="J3501" s="178"/>
      <c r="K3501" s="125">
        <f>'[3]BDG (XD)'!$Y$497*100</f>
        <v>48799999.999999993</v>
      </c>
      <c r="L3501" s="84">
        <f>'[3]BDG (XD)'!$Z$563*100</f>
        <v>4731750</v>
      </c>
      <c r="M3501" s="84">
        <f>SUM(K3501:L3501)</f>
        <v>53531749.999999993</v>
      </c>
      <c r="N3501" s="83">
        <f>IF(V3501&lt;&gt;"VTC VHm",_xlfn.XLOOKUP(Z3501,$AC$4015:$AC$4035,$AD$4015:$AD$4035,0)*M3501,_xlfn.XLOOKUP(Z3501,$AC$4015:$AC$4035,$AD$4015:$AD$4035,0)*L3501)</f>
        <v>18736112.499999996</v>
      </c>
      <c r="O3501" s="83">
        <f>IF(V3501&lt;&gt;"VTC VHm",_xlfn.XLOOKUP(Z3501,$AC$4015:$AC$4035,$AE$4015:$AE$4035,0)*M3501,_xlfn.XLOOKUP(Z3501,$AC$4015:$AC$4035,$AE$4015:$AE$4035,0)*L3501)</f>
        <v>0</v>
      </c>
      <c r="P3501" s="105">
        <f>SUM(N3501:O3501)</f>
        <v>18736112.499999996</v>
      </c>
      <c r="Q3501" s="84">
        <f>M3501*G3501</f>
        <v>10609992.849999998</v>
      </c>
      <c r="R3501" s="84">
        <f>G3501*P3501</f>
        <v>3713497.4974999991</v>
      </c>
      <c r="S3501" s="105">
        <f>SUM(Q3501:R3501)</f>
        <v>14323490.347499996</v>
      </c>
      <c r="T3501" s="125" t="s">
        <v>50</v>
      </c>
      <c r="U3501" s="178"/>
      <c r="V3501" s="178"/>
      <c r="W3501" s="178"/>
      <c r="X3501" s="81" t="s">
        <v>33</v>
      </c>
      <c r="Y3501" s="81"/>
      <c r="Z3501" s="81" t="s">
        <v>19</v>
      </c>
      <c r="AA3501" s="81" t="s">
        <v>80</v>
      </c>
      <c r="AB3501" s="102">
        <v>45135447.161304429</v>
      </c>
      <c r="AC3501" s="102">
        <v>8945845.6273705382</v>
      </c>
      <c r="AD3501" s="102">
        <f>+M3501</f>
        <v>53531749.999999993</v>
      </c>
      <c r="AE3501" s="102">
        <f>+AD3501*14%</f>
        <v>7494445</v>
      </c>
      <c r="AF3501" s="102">
        <f>+AD3501*35%</f>
        <v>18736112.499999996</v>
      </c>
      <c r="AG3501" s="102">
        <f>+AD3501*F3501</f>
        <v>10609992.849999998</v>
      </c>
      <c r="AH3501" s="102">
        <f>+AE3501*F3501</f>
        <v>1485398.9989999998</v>
      </c>
      <c r="AI3501" s="102">
        <f>+AF3501*F3501</f>
        <v>3713497.4974999991</v>
      </c>
      <c r="AJ3501" s="102">
        <f>SUM(AG3501:AI3501)</f>
        <v>15808889.346499996</v>
      </c>
      <c r="AK3501" s="102">
        <f>+AD3501*G3501</f>
        <v>10609992.849999998</v>
      </c>
      <c r="AL3501" s="102">
        <f>+AE3501*G3501</f>
        <v>1485398.9989999998</v>
      </c>
      <c r="AM3501" s="102">
        <f>+AF3501*G3501</f>
        <v>3713497.4974999991</v>
      </c>
      <c r="AN3501" s="102">
        <f>SUM(AK3501:AM3501)</f>
        <v>15808889.346499996</v>
      </c>
      <c r="AQ3501" s="145" t="s">
        <v>79</v>
      </c>
      <c r="AU3501" s="8"/>
      <c r="AV3501" s="8"/>
      <c r="AW3501" s="2">
        <f>'[2]BoQ HSYC-Trang'!$AT3501</f>
        <v>53531800</v>
      </c>
      <c r="AX3501" s="8">
        <f>F3501*AW3501</f>
        <v>10610002.76</v>
      </c>
      <c r="AY3501" s="8">
        <f>IF(AQ3501="CT",7%,5%)*AX3501</f>
        <v>530500.13800000004</v>
      </c>
      <c r="AZ3501" s="8">
        <f>AX3501*2%</f>
        <v>212200.0552</v>
      </c>
      <c r="BA3501" s="8">
        <f>IF(BB3501&gt;0,0,AX3501*5%)</f>
        <v>0</v>
      </c>
      <c r="BB3501" s="8">
        <f>(AX3501-BG3501)*35%</f>
        <v>3713500.9659999995</v>
      </c>
      <c r="BC3501" s="8">
        <f>+AX3501+AY3501+AZ3501+BA3501+BB3501</f>
        <v>15066203.919199999</v>
      </c>
      <c r="BD3501" s="8">
        <f>AX3501-AT3501</f>
        <v>10610002.76</v>
      </c>
      <c r="BE3501" s="2"/>
      <c r="BH3501" s="2"/>
      <c r="BI3501" s="2">
        <f>+AX3501-AC3501</f>
        <v>1664157.1326294616</v>
      </c>
    </row>
    <row r="3502" spans="2:61" ht="34" hidden="1" outlineLevel="1" x14ac:dyDescent="0.2">
      <c r="B3502" s="82">
        <v>39</v>
      </c>
      <c r="C3502" s="144" t="s">
        <v>198</v>
      </c>
      <c r="D3502" s="144"/>
      <c r="E3502" s="82" t="s">
        <v>148</v>
      </c>
      <c r="F3502" s="143">
        <v>0.42280000000000001</v>
      </c>
      <c r="G3502" s="142">
        <f>+[2]THKL!F3523</f>
        <v>0.42280000000000001</v>
      </c>
      <c r="H3502" s="132"/>
      <c r="I3502" s="132"/>
      <c r="J3502" s="132"/>
      <c r="K3502" s="156"/>
      <c r="L3502" s="157">
        <f>$L$19</f>
        <v>4358677.8</v>
      </c>
      <c r="M3502" s="157">
        <f>SUM(K3502:L3502)</f>
        <v>4358677.8</v>
      </c>
      <c r="N3502" s="83">
        <f>IF(V3502&lt;&gt;"VTC VHm",_xlfn.XLOOKUP(Z3502,$AC$4015:$AC$4035,$AD$4015:$AD$4035,0)*M3502,_xlfn.XLOOKUP(Z3502,$AC$4015:$AC$4035,$AD$4015:$AD$4035,0)*L3502)</f>
        <v>1525537.2299999997</v>
      </c>
      <c r="O3502" s="83">
        <f>IF(V3502&lt;&gt;"VTC VHm",_xlfn.XLOOKUP(Z3502,$AC$4015:$AC$4035,$AE$4015:$AE$4035,0)*M3502,_xlfn.XLOOKUP(Z3502,$AC$4015:$AC$4035,$AE$4015:$AE$4035,0)*L3502)</f>
        <v>0</v>
      </c>
      <c r="P3502" s="83">
        <f>SUM(N3502:O3502)</f>
        <v>1525537.2299999997</v>
      </c>
      <c r="Q3502" s="157">
        <f>M3502*G3502</f>
        <v>1842848.9738399999</v>
      </c>
      <c r="R3502" s="157">
        <f>G3502*P3502</f>
        <v>644997.14084399992</v>
      </c>
      <c r="S3502" s="83">
        <f>SUM(Q3502:R3502)</f>
        <v>2487846.1146839997</v>
      </c>
      <c r="T3502" s="156" t="s">
        <v>50</v>
      </c>
      <c r="U3502" s="132"/>
      <c r="V3502" s="132"/>
      <c r="W3502" s="132"/>
      <c r="X3502" s="44" t="s">
        <v>33</v>
      </c>
      <c r="Y3502" s="44"/>
      <c r="Z3502" s="44" t="s">
        <v>19</v>
      </c>
      <c r="AA3502" s="44" t="s">
        <v>80</v>
      </c>
      <c r="AB3502" s="2">
        <v>2513928.5256727454</v>
      </c>
      <c r="AC3502" s="2">
        <v>1062888.9806544369</v>
      </c>
      <c r="AD3502" s="2">
        <f>+M3502</f>
        <v>4358677.8</v>
      </c>
      <c r="AE3502" s="2">
        <f>+AD3502*14%</f>
        <v>610214.89199999999</v>
      </c>
      <c r="AF3502" s="155">
        <f>+AD3502*35%</f>
        <v>1525537.2299999997</v>
      </c>
      <c r="AG3502" s="2">
        <f>+AD3502*F3502</f>
        <v>1842848.9738399999</v>
      </c>
      <c r="AH3502" s="2">
        <f>+AE3502*F3502</f>
        <v>257998.85633760001</v>
      </c>
      <c r="AI3502" s="2">
        <f>+AF3502*F3502</f>
        <v>644997.14084399992</v>
      </c>
      <c r="AJ3502" s="2">
        <f>SUM(AG3502:AI3502)</f>
        <v>2745844.9710216001</v>
      </c>
      <c r="AK3502" s="2">
        <f>+AD3502*G3502</f>
        <v>1842848.9738399999</v>
      </c>
      <c r="AL3502" s="2">
        <f>+AE3502*G3502</f>
        <v>257998.85633760001</v>
      </c>
      <c r="AM3502" s="2">
        <f>+AF3502*G3502</f>
        <v>644997.14084399992</v>
      </c>
      <c r="AN3502" s="155">
        <f>SUM(AK3502:AM3502)</f>
        <v>2745844.9710216001</v>
      </c>
      <c r="AQ3502" s="145" t="s">
        <v>79</v>
      </c>
      <c r="AU3502" s="8"/>
      <c r="AV3502" s="8"/>
      <c r="AW3502" s="2">
        <f>'[2]BoQ HSYC-Trang'!$AT3502</f>
        <v>4358677.8</v>
      </c>
      <c r="AX3502" s="8">
        <f>F3502*AW3502</f>
        <v>1842848.9738399999</v>
      </c>
      <c r="AY3502" s="8">
        <f>IF(AQ3502="CT",7%,5%)*AX3502</f>
        <v>92142.448692000005</v>
      </c>
      <c r="AZ3502" s="8">
        <f>AX3502*2%</f>
        <v>36856.979476799999</v>
      </c>
      <c r="BA3502" s="8">
        <f>IF(BB3502&gt;0,0,AX3502*5%)</f>
        <v>0</v>
      </c>
      <c r="BB3502" s="8">
        <f>(AX3502-BG3502)*35%</f>
        <v>644997.14084399992</v>
      </c>
      <c r="BC3502" s="8">
        <f>+AX3502+AY3502+AZ3502+BA3502+BB3502</f>
        <v>2616845.5428527999</v>
      </c>
      <c r="BD3502" s="8">
        <f>AX3502-AT3502</f>
        <v>1842848.9738399999</v>
      </c>
      <c r="BE3502" s="2"/>
      <c r="BH3502" s="2"/>
      <c r="BI3502" s="2">
        <f>+AX3502-AC3502</f>
        <v>779959.99318556301</v>
      </c>
    </row>
    <row r="3503" spans="2:61" ht="34" hidden="1" outlineLevel="1" x14ac:dyDescent="0.2">
      <c r="B3503" s="82">
        <v>40</v>
      </c>
      <c r="C3503" s="144" t="s">
        <v>212</v>
      </c>
      <c r="D3503" s="144"/>
      <c r="E3503" s="82" t="s">
        <v>104</v>
      </c>
      <c r="F3503" s="143">
        <v>4.6980000000000004</v>
      </c>
      <c r="G3503" s="142">
        <f>+[2]THKL!F3524</f>
        <v>4.6980000000000004</v>
      </c>
      <c r="H3503" s="132"/>
      <c r="I3503" s="132"/>
      <c r="J3503" s="132"/>
      <c r="K3503" s="156"/>
      <c r="L3503" s="157">
        <f>$L$21</f>
        <v>251876.31</v>
      </c>
      <c r="M3503" s="157">
        <f>SUM(K3503:L3503)</f>
        <v>251876.31</v>
      </c>
      <c r="N3503" s="83">
        <f>IF(V3503&lt;&gt;"VTC VHm",_xlfn.XLOOKUP(Z3503,$AC$4015:$AC$4035,$AD$4015:$AD$4035,0)*M3503,_xlfn.XLOOKUP(Z3503,$AC$4015:$AC$4035,$AD$4015:$AD$4035,0)*L3503)</f>
        <v>88156.708499999993</v>
      </c>
      <c r="O3503" s="83">
        <f>IF(V3503&lt;&gt;"VTC VHm",_xlfn.XLOOKUP(Z3503,$AC$4015:$AC$4035,$AE$4015:$AE$4035,0)*M3503,_xlfn.XLOOKUP(Z3503,$AC$4015:$AC$4035,$AE$4015:$AE$4035,0)*L3503)</f>
        <v>0</v>
      </c>
      <c r="P3503" s="83">
        <f>SUM(N3503:O3503)</f>
        <v>88156.708499999993</v>
      </c>
      <c r="Q3503" s="157">
        <f>M3503*G3503</f>
        <v>1183314.9043800002</v>
      </c>
      <c r="R3503" s="157">
        <f>G3503*P3503</f>
        <v>414160.216533</v>
      </c>
      <c r="S3503" s="83">
        <f>SUM(Q3503:R3503)</f>
        <v>1597475.1209130003</v>
      </c>
      <c r="T3503" s="156" t="s">
        <v>50</v>
      </c>
      <c r="U3503" s="132"/>
      <c r="V3503" s="132"/>
      <c r="W3503" s="132"/>
      <c r="X3503" s="44" t="s">
        <v>33</v>
      </c>
      <c r="Y3503" s="44"/>
      <c r="Z3503" s="44" t="s">
        <v>19</v>
      </c>
      <c r="AA3503" s="44" t="s">
        <v>80</v>
      </c>
      <c r="AB3503" s="2">
        <v>230635.88708874999</v>
      </c>
      <c r="AC3503" s="2">
        <v>1083527.3975429477</v>
      </c>
      <c r="AD3503" s="2">
        <f>+M3503</f>
        <v>251876.31</v>
      </c>
      <c r="AE3503" s="2">
        <f>+AD3503*14%</f>
        <v>35262.683400000002</v>
      </c>
      <c r="AF3503" s="155">
        <f>+AD3503*35%</f>
        <v>88156.708499999993</v>
      </c>
      <c r="AG3503" s="2">
        <f>+AD3503*F3503</f>
        <v>1183314.9043800002</v>
      </c>
      <c r="AH3503" s="2">
        <f>+AE3503*F3503</f>
        <v>165664.08661320002</v>
      </c>
      <c r="AI3503" s="2">
        <f>+AF3503*F3503</f>
        <v>414160.216533</v>
      </c>
      <c r="AJ3503" s="2">
        <f>SUM(AG3503:AI3503)</f>
        <v>1763139.2075262005</v>
      </c>
      <c r="AK3503" s="2">
        <f>+AD3503*G3503</f>
        <v>1183314.9043800002</v>
      </c>
      <c r="AL3503" s="2">
        <f>+AE3503*G3503</f>
        <v>165664.08661320002</v>
      </c>
      <c r="AM3503" s="2">
        <f>+AF3503*G3503</f>
        <v>414160.216533</v>
      </c>
      <c r="AN3503" s="155">
        <f>SUM(AK3503:AM3503)</f>
        <v>1763139.2075262005</v>
      </c>
      <c r="AQ3503" s="145" t="s">
        <v>79</v>
      </c>
      <c r="AU3503" s="8"/>
      <c r="AV3503" s="8"/>
      <c r="AW3503" s="2">
        <f>'[2]BoQ HSYC-Trang'!$AT3503</f>
        <v>251876.31</v>
      </c>
      <c r="AX3503" s="8">
        <f>F3503*AW3503</f>
        <v>1183314.9043800002</v>
      </c>
      <c r="AY3503" s="8">
        <f>IF(AQ3503="CT",7%,5%)*AX3503</f>
        <v>59165.745219000011</v>
      </c>
      <c r="AZ3503" s="8">
        <f>AX3503*2%</f>
        <v>23666.298087600004</v>
      </c>
      <c r="BA3503" s="8">
        <f>IF(BB3503&gt;0,0,AX3503*5%)</f>
        <v>0</v>
      </c>
      <c r="BB3503" s="8">
        <f>(AX3503-BG3503)*35%</f>
        <v>414160.21653300006</v>
      </c>
      <c r="BC3503" s="8">
        <f>+AX3503+AY3503+AZ3503+BA3503+BB3503</f>
        <v>1680307.1642196001</v>
      </c>
      <c r="BD3503" s="8">
        <f>AX3503-AT3503</f>
        <v>1183314.9043800002</v>
      </c>
      <c r="BE3503" s="2"/>
      <c r="BH3503" s="2"/>
      <c r="BI3503" s="2">
        <f>+AX3503-AC3503</f>
        <v>99787.506837052526</v>
      </c>
    </row>
    <row r="3504" spans="2:61" ht="34" hidden="1" outlineLevel="1" x14ac:dyDescent="0.2">
      <c r="B3504" s="82">
        <v>41</v>
      </c>
      <c r="C3504" s="144" t="s">
        <v>152</v>
      </c>
      <c r="D3504" s="144"/>
      <c r="E3504" s="82" t="s">
        <v>148</v>
      </c>
      <c r="F3504" s="143">
        <v>0.27160000000000001</v>
      </c>
      <c r="G3504" s="142">
        <f>+[2]THKL!F3525</f>
        <v>0.27160000000000001</v>
      </c>
      <c r="H3504" s="132"/>
      <c r="I3504" s="132"/>
      <c r="J3504" s="132"/>
      <c r="K3504" s="156"/>
      <c r="L3504" s="157">
        <f>$L$22</f>
        <v>4731750</v>
      </c>
      <c r="M3504" s="157">
        <f>SUM(K3504:L3504)</f>
        <v>4731750</v>
      </c>
      <c r="N3504" s="83">
        <f>IF(V3504&lt;&gt;"VTC VHm",_xlfn.XLOOKUP(Z3504,$AC$4015:$AC$4035,$AD$4015:$AD$4035,0)*M3504,_xlfn.XLOOKUP(Z3504,$AC$4015:$AC$4035,$AD$4015:$AD$4035,0)*L3504)</f>
        <v>1656112.5</v>
      </c>
      <c r="O3504" s="83">
        <f>IF(V3504&lt;&gt;"VTC VHm",_xlfn.XLOOKUP(Z3504,$AC$4015:$AC$4035,$AE$4015:$AE$4035,0)*M3504,_xlfn.XLOOKUP(Z3504,$AC$4015:$AC$4035,$AE$4015:$AE$4035,0)*L3504)</f>
        <v>0</v>
      </c>
      <c r="P3504" s="83">
        <f>SUM(N3504:O3504)</f>
        <v>1656112.5</v>
      </c>
      <c r="Q3504" s="157">
        <f>M3504*G3504</f>
        <v>1285143.3</v>
      </c>
      <c r="R3504" s="157">
        <f>G3504*P3504</f>
        <v>449800.15500000003</v>
      </c>
      <c r="S3504" s="83">
        <f>SUM(Q3504:R3504)</f>
        <v>1734943.4550000001</v>
      </c>
      <c r="T3504" s="156" t="s">
        <v>50</v>
      </c>
      <c r="U3504" s="132"/>
      <c r="V3504" s="132"/>
      <c r="W3504" s="132"/>
      <c r="X3504" s="44" t="s">
        <v>33</v>
      </c>
      <c r="Y3504" s="44"/>
      <c r="Z3504" s="44" t="s">
        <v>19</v>
      </c>
      <c r="AA3504" s="44" t="s">
        <v>80</v>
      </c>
      <c r="AB3504" s="2">
        <v>3613215.5799838998</v>
      </c>
      <c r="AC3504" s="2">
        <v>981349.35152362718</v>
      </c>
      <c r="AD3504" s="2">
        <f>+M3504</f>
        <v>4731750</v>
      </c>
      <c r="AE3504" s="2">
        <f>+AD3504*14%</f>
        <v>662445.00000000012</v>
      </c>
      <c r="AF3504" s="155">
        <f>+AD3504*35%</f>
        <v>1656112.5</v>
      </c>
      <c r="AG3504" s="2">
        <f>+AD3504*F3504</f>
        <v>1285143.3</v>
      </c>
      <c r="AH3504" s="2">
        <f>+AE3504*F3504</f>
        <v>179920.06200000003</v>
      </c>
      <c r="AI3504" s="2">
        <f>+AF3504*F3504</f>
        <v>449800.15500000003</v>
      </c>
      <c r="AJ3504" s="2">
        <f>SUM(AG3504:AI3504)</f>
        <v>1914863.5170000002</v>
      </c>
      <c r="AK3504" s="2">
        <f>+AD3504*G3504</f>
        <v>1285143.3</v>
      </c>
      <c r="AL3504" s="2">
        <f>+AE3504*G3504</f>
        <v>179920.06200000003</v>
      </c>
      <c r="AM3504" s="2">
        <f>+AF3504*G3504</f>
        <v>449800.15500000003</v>
      </c>
      <c r="AN3504" s="155">
        <f>SUM(AK3504:AM3504)</f>
        <v>1914863.5170000002</v>
      </c>
      <c r="AQ3504" s="145" t="s">
        <v>79</v>
      </c>
      <c r="AU3504" s="8"/>
      <c r="AV3504" s="8"/>
      <c r="AW3504" s="2">
        <f>'[2]BoQ HSYC-Trang'!$AT3504</f>
        <v>4731750</v>
      </c>
      <c r="AX3504" s="8">
        <f>F3504*AW3504</f>
        <v>1285143.3</v>
      </c>
      <c r="AY3504" s="8">
        <f>IF(AQ3504="CT",7%,5%)*AX3504</f>
        <v>64257.165000000008</v>
      </c>
      <c r="AZ3504" s="8">
        <f>AX3504*2%</f>
        <v>25702.866000000002</v>
      </c>
      <c r="BA3504" s="8">
        <f>IF(BB3504&gt;0,0,AX3504*5%)</f>
        <v>0</v>
      </c>
      <c r="BB3504" s="8">
        <f>(AX3504-BG3504)*35%</f>
        <v>449800.15499999997</v>
      </c>
      <c r="BC3504" s="8">
        <f>+AX3504+AY3504+AZ3504+BA3504+BB3504</f>
        <v>1824903.486</v>
      </c>
      <c r="BD3504" s="8">
        <f>AX3504-AT3504</f>
        <v>1285143.3</v>
      </c>
      <c r="BE3504" s="2"/>
      <c r="BH3504" s="2"/>
      <c r="BI3504" s="2">
        <f>+AX3504-AC3504</f>
        <v>303793.94847637287</v>
      </c>
    </row>
    <row r="3505" spans="1:61" ht="34" hidden="1" outlineLevel="1" x14ac:dyDescent="0.2">
      <c r="B3505" s="82">
        <v>42</v>
      </c>
      <c r="C3505" s="144" t="s">
        <v>196</v>
      </c>
      <c r="D3505" s="144"/>
      <c r="E3505" s="82" t="s">
        <v>148</v>
      </c>
      <c r="F3505" s="143">
        <v>0.19819999999999999</v>
      </c>
      <c r="G3505" s="142">
        <f>+[2]THKL!F3526</f>
        <v>0.19819999999999999</v>
      </c>
      <c r="H3505" s="132"/>
      <c r="I3505" s="132"/>
      <c r="J3505" s="132"/>
      <c r="K3505" s="156"/>
      <c r="L3505" s="157">
        <f>$L$722</f>
        <v>2953658.0966941249</v>
      </c>
      <c r="M3505" s="157">
        <f>SUM(K3505:L3505)</f>
        <v>2953658.0966941249</v>
      </c>
      <c r="N3505" s="83">
        <f>IF(V3505&lt;&gt;"VTC VHm",_xlfn.XLOOKUP(Z3505,$AC$4015:$AC$4035,$AD$4015:$AD$4035,0)*M3505,_xlfn.XLOOKUP(Z3505,$AC$4015:$AC$4035,$AD$4015:$AD$4035,0)*L3505)</f>
        <v>1033780.3338429437</v>
      </c>
      <c r="O3505" s="83">
        <f>IF(V3505&lt;&gt;"VTC VHm",_xlfn.XLOOKUP(Z3505,$AC$4015:$AC$4035,$AE$4015:$AE$4035,0)*M3505,_xlfn.XLOOKUP(Z3505,$AC$4015:$AC$4035,$AE$4015:$AE$4035,0)*L3505)</f>
        <v>0</v>
      </c>
      <c r="P3505" s="83">
        <f>SUM(N3505:O3505)</f>
        <v>1033780.3338429437</v>
      </c>
      <c r="Q3505" s="157">
        <f>M3505*G3505</f>
        <v>585415.03476477554</v>
      </c>
      <c r="R3505" s="157">
        <f>G3505*P3505</f>
        <v>204895.26216767143</v>
      </c>
      <c r="S3505" s="83">
        <f>SUM(Q3505:R3505)</f>
        <v>790310.296932447</v>
      </c>
      <c r="T3505" s="156" t="s">
        <v>50</v>
      </c>
      <c r="U3505" s="132"/>
      <c r="V3505" s="132"/>
      <c r="W3505" s="132"/>
      <c r="X3505" s="44" t="s">
        <v>33</v>
      </c>
      <c r="Y3505" s="44"/>
      <c r="Z3505" s="44" t="s">
        <v>19</v>
      </c>
      <c r="AA3505" s="44" t="s">
        <v>80</v>
      </c>
      <c r="AB3505" s="2">
        <v>1183650.4061896799</v>
      </c>
      <c r="AC3505" s="2">
        <v>234599.51050679453</v>
      </c>
      <c r="AD3505" s="2">
        <f>+M3505</f>
        <v>2953658.0966941249</v>
      </c>
      <c r="AE3505" s="2">
        <f>+AD3505*14%</f>
        <v>413512.13353717752</v>
      </c>
      <c r="AF3505" s="155">
        <f>+AD3505*35%</f>
        <v>1033780.3338429437</v>
      </c>
      <c r="AG3505" s="2">
        <f>+AD3505*F3505</f>
        <v>585415.03476477554</v>
      </c>
      <c r="AH3505" s="2">
        <f>+AE3505*F3505</f>
        <v>81958.104867068585</v>
      </c>
      <c r="AI3505" s="2">
        <f>+AF3505*F3505</f>
        <v>204895.26216767143</v>
      </c>
      <c r="AJ3505" s="2">
        <f>SUM(AG3505:AI3505)</f>
        <v>872268.40179951559</v>
      </c>
      <c r="AK3505" s="2">
        <f>+AD3505*G3505</f>
        <v>585415.03476477554</v>
      </c>
      <c r="AL3505" s="2">
        <f>+AE3505*G3505</f>
        <v>81958.104867068585</v>
      </c>
      <c r="AM3505" s="2">
        <f>+AF3505*G3505</f>
        <v>204895.26216767143</v>
      </c>
      <c r="AN3505" s="155">
        <f>SUM(AK3505:AM3505)</f>
        <v>872268.40179951559</v>
      </c>
      <c r="AQ3505" s="145" t="s">
        <v>79</v>
      </c>
      <c r="AU3505" s="8"/>
      <c r="AV3505" s="8"/>
      <c r="AW3505" s="2">
        <f>'[2]BoQ HSYC-Trang'!$AT3505</f>
        <v>2140724.6755856499</v>
      </c>
      <c r="AX3505" s="8">
        <f>F3505*AW3505</f>
        <v>424291.63070107577</v>
      </c>
      <c r="AY3505" s="8">
        <f>IF(AQ3505="CT",7%,5%)*AX3505</f>
        <v>21214.581535053789</v>
      </c>
      <c r="AZ3505" s="8">
        <f>AX3505*2%</f>
        <v>8485.8326140215158</v>
      </c>
      <c r="BA3505" s="8">
        <f>IF(BB3505&gt;0,0,AX3505*5%)</f>
        <v>0</v>
      </c>
      <c r="BB3505" s="8">
        <f>(AX3505-BG3505)*35%</f>
        <v>148502.07074537652</v>
      </c>
      <c r="BC3505" s="8">
        <f>+AX3505+AY3505+AZ3505+BA3505+BB3505</f>
        <v>602494.11559552758</v>
      </c>
      <c r="BD3505" s="8">
        <f>AX3505-AT3505</f>
        <v>424291.63070107577</v>
      </c>
      <c r="BE3505" s="2"/>
      <c r="BH3505" s="2"/>
      <c r="BI3505" s="2">
        <f>+AX3505-AC3505</f>
        <v>189692.12019428125</v>
      </c>
    </row>
    <row r="3506" spans="1:61" ht="17" hidden="1" outlineLevel="1" x14ac:dyDescent="0.2">
      <c r="B3506" s="82">
        <v>43</v>
      </c>
      <c r="C3506" s="144" t="s">
        <v>211</v>
      </c>
      <c r="D3506" s="144"/>
      <c r="E3506" s="82" t="s">
        <v>120</v>
      </c>
      <c r="F3506" s="143">
        <v>0.27</v>
      </c>
      <c r="G3506" s="142">
        <f>+[2]THKL!F3527</f>
        <v>0.27</v>
      </c>
      <c r="H3506" s="132"/>
      <c r="I3506" s="132"/>
      <c r="J3506" s="132"/>
      <c r="K3506" s="156">
        <f>$K$3465</f>
        <v>300000</v>
      </c>
      <c r="L3506" s="157">
        <f>$L$3465</f>
        <v>250000</v>
      </c>
      <c r="M3506" s="157">
        <f>SUM(K3506:L3506)</f>
        <v>550000</v>
      </c>
      <c r="N3506" s="83">
        <f>IF(V3506&lt;&gt;"VTC VHm",_xlfn.XLOOKUP(Z3506,$AC$4015:$AC$4035,$AD$4015:$AD$4035,0)*M3506,_xlfn.XLOOKUP(Z3506,$AC$4015:$AC$4035,$AD$4015:$AD$4035,0)*L3506)</f>
        <v>192500</v>
      </c>
      <c r="O3506" s="83">
        <f>IF(V3506&lt;&gt;"VTC VHm",_xlfn.XLOOKUP(Z3506,$AC$4015:$AC$4035,$AE$4015:$AE$4035,0)*M3506,_xlfn.XLOOKUP(Z3506,$AC$4015:$AC$4035,$AE$4015:$AE$4035,0)*L3506)</f>
        <v>0</v>
      </c>
      <c r="P3506" s="83">
        <f>SUM(N3506:O3506)</f>
        <v>192500</v>
      </c>
      <c r="Q3506" s="157">
        <f>M3506*G3506</f>
        <v>148500</v>
      </c>
      <c r="R3506" s="157">
        <f>G3506*P3506</f>
        <v>51975</v>
      </c>
      <c r="S3506" s="83">
        <f>SUM(Q3506:R3506)</f>
        <v>200475</v>
      </c>
      <c r="T3506" s="165" t="s">
        <v>100</v>
      </c>
      <c r="U3506" s="132"/>
      <c r="V3506" s="132"/>
      <c r="W3506" s="132"/>
      <c r="X3506" s="44" t="s">
        <v>33</v>
      </c>
      <c r="Y3506" s="44"/>
      <c r="Z3506" s="44" t="s">
        <v>19</v>
      </c>
      <c r="AA3506" s="44" t="s">
        <v>80</v>
      </c>
      <c r="AB3506" s="2">
        <v>157712.27319924999</v>
      </c>
      <c r="AC3506" s="2">
        <v>42582.313763797501</v>
      </c>
      <c r="AD3506" s="2">
        <f>+M3506</f>
        <v>550000</v>
      </c>
      <c r="AE3506" s="2">
        <f>+AD3506*14%</f>
        <v>77000.000000000015</v>
      </c>
      <c r="AF3506" s="155">
        <f>+AD3506*35%</f>
        <v>192500</v>
      </c>
      <c r="AG3506" s="2">
        <f>+AD3506*F3506</f>
        <v>148500</v>
      </c>
      <c r="AH3506" s="2">
        <f>+AE3506*F3506</f>
        <v>20790.000000000004</v>
      </c>
      <c r="AI3506" s="2">
        <f>+AF3506*F3506</f>
        <v>51975</v>
      </c>
      <c r="AJ3506" s="2">
        <f>SUM(AG3506:AI3506)</f>
        <v>221265</v>
      </c>
      <c r="AK3506" s="2">
        <f>+AD3506*G3506</f>
        <v>148500</v>
      </c>
      <c r="AL3506" s="2">
        <f>+AE3506*G3506</f>
        <v>20790.000000000004</v>
      </c>
      <c r="AM3506" s="2">
        <f>+AF3506*G3506</f>
        <v>51975</v>
      </c>
      <c r="AN3506" s="155">
        <f>SUM(AK3506:AM3506)</f>
        <v>221265</v>
      </c>
      <c r="AQ3506" s="145" t="s">
        <v>79</v>
      </c>
      <c r="AU3506" s="8"/>
      <c r="AV3506" s="8"/>
      <c r="AW3506" s="2">
        <f>'[2]BoQ HSYC-Trang'!$AT3506</f>
        <v>550000</v>
      </c>
      <c r="AX3506" s="8">
        <f>F3506*AW3506</f>
        <v>148500</v>
      </c>
      <c r="AY3506" s="8">
        <f>IF(AQ3506="CT",7%,5%)*AX3506</f>
        <v>7425</v>
      </c>
      <c r="AZ3506" s="8">
        <f>AX3506*2%</f>
        <v>2970</v>
      </c>
      <c r="BA3506" s="8">
        <f>IF(BB3506&gt;0,0,AX3506*5%)</f>
        <v>0</v>
      </c>
      <c r="BB3506" s="8">
        <f>(AX3506-BG3506)*35%</f>
        <v>51975</v>
      </c>
      <c r="BC3506" s="8">
        <f>+AX3506+AY3506+AZ3506+BA3506+BB3506</f>
        <v>210870</v>
      </c>
      <c r="BD3506" s="8">
        <f>AX3506-AT3506</f>
        <v>148500</v>
      </c>
      <c r="BE3506" s="2"/>
      <c r="BH3506" s="2"/>
      <c r="BI3506" s="2">
        <f>+AX3506-AC3506</f>
        <v>105917.6862362025</v>
      </c>
    </row>
    <row r="3507" spans="1:61" ht="17" hidden="1" outlineLevel="1" x14ac:dyDescent="0.2">
      <c r="B3507" s="82">
        <v>44</v>
      </c>
      <c r="C3507" s="144" t="s">
        <v>210</v>
      </c>
      <c r="D3507" s="144"/>
      <c r="E3507" s="82" t="s">
        <v>87</v>
      </c>
      <c r="F3507" s="143">
        <v>54</v>
      </c>
      <c r="G3507" s="142">
        <f>+[2]THKL!F3528</f>
        <v>54</v>
      </c>
      <c r="H3507" s="132"/>
      <c r="I3507" s="132"/>
      <c r="J3507" s="132"/>
      <c r="K3507" s="156"/>
      <c r="L3507" s="157">
        <f>$L$3477</f>
        <v>4500</v>
      </c>
      <c r="M3507" s="157">
        <f>SUM(K3507:L3507)</f>
        <v>4500</v>
      </c>
      <c r="N3507" s="83">
        <f>IF(V3507&lt;&gt;"VTC VHm",_xlfn.XLOOKUP(Z3507,$AC$4015:$AC$4035,$AD$4015:$AD$4035,0)*M3507,_xlfn.XLOOKUP(Z3507,$AC$4015:$AC$4035,$AD$4015:$AD$4035,0)*L3507)</f>
        <v>1575</v>
      </c>
      <c r="O3507" s="83">
        <f>IF(V3507&lt;&gt;"VTC VHm",_xlfn.XLOOKUP(Z3507,$AC$4015:$AC$4035,$AE$4015:$AE$4035,0)*M3507,_xlfn.XLOOKUP(Z3507,$AC$4015:$AC$4035,$AE$4015:$AE$4035,0)*L3507)</f>
        <v>0</v>
      </c>
      <c r="P3507" s="83">
        <f>SUM(N3507:O3507)</f>
        <v>1575</v>
      </c>
      <c r="Q3507" s="157">
        <f>M3507*G3507</f>
        <v>243000</v>
      </c>
      <c r="R3507" s="157">
        <f>G3507*P3507</f>
        <v>85050</v>
      </c>
      <c r="S3507" s="83">
        <f>SUM(Q3507:R3507)</f>
        <v>328050</v>
      </c>
      <c r="T3507" s="156" t="s">
        <v>50</v>
      </c>
      <c r="U3507" s="132"/>
      <c r="V3507" s="132"/>
      <c r="W3507" s="132"/>
      <c r="X3507" s="44" t="s">
        <v>33</v>
      </c>
      <c r="Y3507" s="44"/>
      <c r="Z3507" s="44" t="s">
        <v>19</v>
      </c>
      <c r="AA3507" s="44" t="s">
        <v>80</v>
      </c>
      <c r="AB3507" s="2">
        <v>4980.866</v>
      </c>
      <c r="AC3507" s="2">
        <v>268966.76400000002</v>
      </c>
      <c r="AD3507" s="2">
        <f>+M3507</f>
        <v>4500</v>
      </c>
      <c r="AE3507" s="2">
        <f>+AD3507*14%</f>
        <v>630.00000000000011</v>
      </c>
      <c r="AF3507" s="155">
        <f>+AD3507*35%</f>
        <v>1575</v>
      </c>
      <c r="AG3507" s="2">
        <f>+AD3507*F3507</f>
        <v>243000</v>
      </c>
      <c r="AH3507" s="2">
        <f>+AE3507*F3507</f>
        <v>34020.000000000007</v>
      </c>
      <c r="AI3507" s="2">
        <f>+AF3507*F3507</f>
        <v>85050</v>
      </c>
      <c r="AJ3507" s="2">
        <f>SUM(AG3507:AI3507)</f>
        <v>362070</v>
      </c>
      <c r="AK3507" s="2">
        <f>+AD3507*G3507</f>
        <v>243000</v>
      </c>
      <c r="AL3507" s="2">
        <f>+AE3507*G3507</f>
        <v>34020.000000000007</v>
      </c>
      <c r="AM3507" s="2">
        <f>+AF3507*G3507</f>
        <v>85050</v>
      </c>
      <c r="AN3507" s="155">
        <f>SUM(AK3507:AM3507)</f>
        <v>362070</v>
      </c>
      <c r="AQ3507" s="145" t="s">
        <v>79</v>
      </c>
      <c r="AU3507" s="8"/>
      <c r="AV3507" s="8"/>
      <c r="AW3507" s="2">
        <f>'[2]BoQ HSYC-Trang'!$AT3507</f>
        <v>4500</v>
      </c>
      <c r="AX3507" s="8">
        <f>F3507*AW3507</f>
        <v>243000</v>
      </c>
      <c r="AY3507" s="8">
        <f>IF(AQ3507="CT",7%,5%)*AX3507</f>
        <v>12150</v>
      </c>
      <c r="AZ3507" s="8">
        <f>AX3507*2%</f>
        <v>4860</v>
      </c>
      <c r="BA3507" s="8">
        <f>IF(BB3507&gt;0,0,AX3507*5%)</f>
        <v>0</v>
      </c>
      <c r="BB3507" s="8">
        <f>(AX3507-BG3507)*35%</f>
        <v>85050</v>
      </c>
      <c r="BC3507" s="8">
        <f>+AX3507+AY3507+AZ3507+BA3507+BB3507</f>
        <v>345060</v>
      </c>
      <c r="BD3507" s="8">
        <f>AX3507-AT3507</f>
        <v>243000</v>
      </c>
      <c r="BE3507" s="2"/>
      <c r="BH3507" s="2"/>
      <c r="BI3507" s="2">
        <f>+AX3507-AC3507</f>
        <v>-25966.764000000025</v>
      </c>
    </row>
    <row r="3508" spans="1:61" ht="34" hidden="1" outlineLevel="1" x14ac:dyDescent="0.2">
      <c r="B3508" s="82">
        <v>45</v>
      </c>
      <c r="C3508" s="144" t="s">
        <v>281</v>
      </c>
      <c r="D3508" s="144"/>
      <c r="E3508" s="82" t="s">
        <v>104</v>
      </c>
      <c r="F3508" s="143">
        <v>1.4850000000000001</v>
      </c>
      <c r="G3508" s="142">
        <f>+[2]THKL!F3529</f>
        <v>1.4850000000000001</v>
      </c>
      <c r="H3508" s="132"/>
      <c r="I3508" s="132"/>
      <c r="J3508" s="132"/>
      <c r="K3508" s="156" t="str">
        <f>$K$761</f>
        <v>Bao gồm</v>
      </c>
      <c r="L3508" s="157">
        <f>$L$761</f>
        <v>2086493.0457777777</v>
      </c>
      <c r="M3508" s="157">
        <f>SUM(K3508:L3508)</f>
        <v>2086493.0457777777</v>
      </c>
      <c r="N3508" s="83">
        <f>IF(V3508&lt;&gt;"VTC VHm",_xlfn.XLOOKUP(Z3508,$AC$4015:$AC$4035,$AD$4015:$AD$4035,0)*M3508,_xlfn.XLOOKUP(Z3508,$AC$4015:$AC$4035,$AD$4015:$AD$4035,0)*L3508)</f>
        <v>730272.56602222216</v>
      </c>
      <c r="O3508" s="83">
        <f>IF(V3508&lt;&gt;"VTC VHm",_xlfn.XLOOKUP(Z3508,$AC$4015:$AC$4035,$AE$4015:$AE$4035,0)*M3508,_xlfn.XLOOKUP(Z3508,$AC$4015:$AC$4035,$AE$4015:$AE$4035,0)*L3508)</f>
        <v>0</v>
      </c>
      <c r="P3508" s="83">
        <f>SUM(N3508:O3508)</f>
        <v>730272.56602222216</v>
      </c>
      <c r="Q3508" s="157">
        <f>M3508*G3508</f>
        <v>3098442.1729800003</v>
      </c>
      <c r="R3508" s="157">
        <f>G3508*P3508</f>
        <v>1084454.760543</v>
      </c>
      <c r="S3508" s="83">
        <f>SUM(Q3508:R3508)</f>
        <v>4182896.9335230002</v>
      </c>
      <c r="T3508" s="156" t="s">
        <v>50</v>
      </c>
      <c r="U3508" s="132"/>
      <c r="V3508" s="132"/>
      <c r="W3508" s="132"/>
      <c r="X3508" s="44" t="s">
        <v>33</v>
      </c>
      <c r="Y3508" s="44"/>
      <c r="Z3508" s="44" t="s">
        <v>19</v>
      </c>
      <c r="AA3508" s="44" t="s">
        <v>80</v>
      </c>
      <c r="AB3508" s="2">
        <v>1866423.8861919604</v>
      </c>
      <c r="AC3508" s="2">
        <v>2771639.4709950616</v>
      </c>
      <c r="AD3508" s="2">
        <f>+M3508</f>
        <v>2086493.0457777777</v>
      </c>
      <c r="AE3508" s="2">
        <f>+AD3508*14%</f>
        <v>292109.02640888892</v>
      </c>
      <c r="AF3508" s="155">
        <f>+AD3508*35%</f>
        <v>730272.56602222216</v>
      </c>
      <c r="AG3508" s="2">
        <f>+AD3508*F3508</f>
        <v>3098442.1729800003</v>
      </c>
      <c r="AH3508" s="2">
        <f>+AE3508*F3508</f>
        <v>433781.90421720006</v>
      </c>
      <c r="AI3508" s="2">
        <f>+AF3508*F3508</f>
        <v>1084454.760543</v>
      </c>
      <c r="AJ3508" s="2">
        <f>SUM(AG3508:AI3508)</f>
        <v>4616678.8377401996</v>
      </c>
      <c r="AK3508" s="2">
        <f>+AD3508*G3508</f>
        <v>3098442.1729800003</v>
      </c>
      <c r="AL3508" s="2">
        <f>+AE3508*G3508</f>
        <v>433781.90421720006</v>
      </c>
      <c r="AM3508" s="2">
        <f>+AF3508*G3508</f>
        <v>1084454.760543</v>
      </c>
      <c r="AN3508" s="155">
        <f>SUM(AK3508:AM3508)</f>
        <v>4616678.8377401996</v>
      </c>
      <c r="AQ3508" s="145" t="s">
        <v>79</v>
      </c>
      <c r="AU3508" s="8">
        <f>+BH3508</f>
        <v>250000</v>
      </c>
      <c r="AV3508" s="8">
        <f>+L3508</f>
        <v>2086493.0457777777</v>
      </c>
      <c r="AW3508" s="2">
        <f>+AU3508+AV3508</f>
        <v>2336493.0457777777</v>
      </c>
      <c r="AX3508" s="8">
        <f>F3508*AW3508</f>
        <v>3469692.1729800003</v>
      </c>
      <c r="AY3508" s="8">
        <f>IF(AQ3508="CT",7%,5%)*AX3508</f>
        <v>173484.60864900003</v>
      </c>
      <c r="AZ3508" s="8">
        <f>AX3508*2%</f>
        <v>69393.843459600001</v>
      </c>
      <c r="BA3508" s="8">
        <f>IF(BB3508&gt;0,0,AX3508*5%)</f>
        <v>0</v>
      </c>
      <c r="BB3508" s="8">
        <f>(AX3508-BG3508)*35%</f>
        <v>1214392.260543</v>
      </c>
      <c r="BC3508" s="8">
        <f>+AX3508+AY3508+AZ3508+BA3508+BB3508</f>
        <v>4926962.8856316004</v>
      </c>
      <c r="BD3508" s="8">
        <f>AX3508-AT3508</f>
        <v>3469692.1729800003</v>
      </c>
      <c r="BE3508" s="2"/>
      <c r="BH3508" s="2">
        <v>250000</v>
      </c>
      <c r="BI3508" s="2">
        <f>+AX3508-AC3508</f>
        <v>698052.7019849387</v>
      </c>
    </row>
    <row r="3509" spans="1:61" ht="34" hidden="1" outlineLevel="1" x14ac:dyDescent="0.2">
      <c r="B3509" s="82">
        <v>46</v>
      </c>
      <c r="C3509" s="144" t="s">
        <v>280</v>
      </c>
      <c r="D3509" s="144"/>
      <c r="E3509" s="82" t="s">
        <v>120</v>
      </c>
      <c r="F3509" s="143">
        <v>8.8999999999999996E-2</v>
      </c>
      <c r="G3509" s="142">
        <f>+[2]THKL!F3530</f>
        <v>8.8999999999999996E-2</v>
      </c>
      <c r="H3509" s="132"/>
      <c r="I3509" s="132"/>
      <c r="J3509" s="132"/>
      <c r="K3509" s="156">
        <f>'[3]BDG (XD)'!$Y$953*100</f>
        <v>6719465.1247063885</v>
      </c>
      <c r="L3509" s="157">
        <f>'[3]BDG (XD)'!$Z$953*100</f>
        <v>19817670.752746001</v>
      </c>
      <c r="M3509" s="157">
        <f>SUM(K3509:L3509)</f>
        <v>26537135.877452388</v>
      </c>
      <c r="N3509" s="83">
        <f>IF(V3509&lt;&gt;"VTC VHm",_xlfn.XLOOKUP(Z3509,$AC$4015:$AC$4035,$AD$4015:$AD$4035,0)*M3509,_xlfn.XLOOKUP(Z3509,$AC$4015:$AC$4035,$AD$4015:$AD$4035,0)*L3509)</f>
        <v>9287997.5571083352</v>
      </c>
      <c r="O3509" s="83">
        <f>IF(V3509&lt;&gt;"VTC VHm",_xlfn.XLOOKUP(Z3509,$AC$4015:$AC$4035,$AE$4015:$AE$4035,0)*M3509,_xlfn.XLOOKUP(Z3509,$AC$4015:$AC$4035,$AE$4015:$AE$4035,0)*L3509)</f>
        <v>0</v>
      </c>
      <c r="P3509" s="83">
        <f>SUM(N3509:O3509)</f>
        <v>9287997.5571083352</v>
      </c>
      <c r="Q3509" s="157">
        <f>M3509*G3509</f>
        <v>2361805.0930932625</v>
      </c>
      <c r="R3509" s="157">
        <f>G3509*P3509</f>
        <v>826631.78258264181</v>
      </c>
      <c r="S3509" s="83">
        <f>SUM(Q3509:R3509)</f>
        <v>3188436.8756759046</v>
      </c>
      <c r="T3509" s="156" t="s">
        <v>50</v>
      </c>
      <c r="U3509" s="132"/>
      <c r="V3509" s="132"/>
      <c r="W3509" s="132"/>
      <c r="X3509" s="44" t="s">
        <v>33</v>
      </c>
      <c r="Y3509" s="44"/>
      <c r="Z3509" s="44" t="s">
        <v>19</v>
      </c>
      <c r="AA3509" s="44" t="s">
        <v>80</v>
      </c>
      <c r="AB3509" s="2">
        <v>9663081.0048683267</v>
      </c>
      <c r="AC3509" s="2">
        <v>860014.20943328098</v>
      </c>
      <c r="AD3509" s="2">
        <f>+M3509</f>
        <v>26537135.877452388</v>
      </c>
      <c r="AE3509" s="2">
        <f>+AD3509*14%</f>
        <v>3715199.0228433348</v>
      </c>
      <c r="AF3509" s="155">
        <f>+AD3509*35%</f>
        <v>9287997.5571083352</v>
      </c>
      <c r="AG3509" s="2">
        <f>+AD3509*F3509</f>
        <v>2361805.0930932625</v>
      </c>
      <c r="AH3509" s="2">
        <f>+AE3509*F3509</f>
        <v>330652.71303305676</v>
      </c>
      <c r="AI3509" s="2">
        <f>+AF3509*F3509</f>
        <v>826631.78258264181</v>
      </c>
      <c r="AJ3509" s="2">
        <f>SUM(AG3509:AI3509)</f>
        <v>3519089.5887089614</v>
      </c>
      <c r="AK3509" s="2">
        <f>+AD3509*G3509</f>
        <v>2361805.0930932625</v>
      </c>
      <c r="AL3509" s="2">
        <f>+AE3509*G3509</f>
        <v>330652.71303305676</v>
      </c>
      <c r="AM3509" s="2">
        <f>+AF3509*G3509</f>
        <v>826631.78258264181</v>
      </c>
      <c r="AN3509" s="155">
        <f>SUM(AK3509:AM3509)</f>
        <v>3519089.5887089614</v>
      </c>
      <c r="AQ3509" s="145" t="s">
        <v>79</v>
      </c>
      <c r="AU3509" s="8"/>
      <c r="AV3509" s="8"/>
      <c r="AW3509" s="2">
        <f>'[2]BoQ HSYC-Trang'!$AT3509</f>
        <v>26537135.877452388</v>
      </c>
      <c r="AX3509" s="8">
        <f>F3509*AW3509</f>
        <v>2361805.0930932625</v>
      </c>
      <c r="AY3509" s="8">
        <f>IF(AQ3509="CT",7%,5%)*AX3509</f>
        <v>118090.25465466313</v>
      </c>
      <c r="AZ3509" s="8">
        <f>AX3509*2%</f>
        <v>47236.101861865252</v>
      </c>
      <c r="BA3509" s="8">
        <f>IF(BB3509&gt;0,0,AX3509*5%)</f>
        <v>0</v>
      </c>
      <c r="BB3509" s="8">
        <f>(AX3509-BG3509)*35%</f>
        <v>826631.78258264181</v>
      </c>
      <c r="BC3509" s="8">
        <f>+AX3509+AY3509+AZ3509+BA3509+BB3509</f>
        <v>3353763.2321924325</v>
      </c>
      <c r="BD3509" s="8">
        <f>AX3509-AT3509</f>
        <v>2361805.0930932625</v>
      </c>
      <c r="BE3509" s="2"/>
      <c r="BH3509" s="2"/>
      <c r="BI3509" s="2">
        <f>+AX3509-AC3509</f>
        <v>1501790.8836599817</v>
      </c>
    </row>
    <row r="3510" spans="1:61" ht="34" hidden="1" outlineLevel="1" x14ac:dyDescent="0.2">
      <c r="B3510" s="82">
        <v>47</v>
      </c>
      <c r="C3510" s="144" t="s">
        <v>279</v>
      </c>
      <c r="D3510" s="144"/>
      <c r="E3510" s="82" t="s">
        <v>278</v>
      </c>
      <c r="F3510" s="143">
        <v>54</v>
      </c>
      <c r="G3510" s="142">
        <f>+[2]THKL!F3531</f>
        <v>54</v>
      </c>
      <c r="H3510" s="132"/>
      <c r="I3510" s="132"/>
      <c r="J3510" s="132"/>
      <c r="K3510" s="156" t="s">
        <v>89</v>
      </c>
      <c r="L3510" s="157" t="s">
        <v>89</v>
      </c>
      <c r="M3510" s="157">
        <f>SUM(K3510:L3510)</f>
        <v>0</v>
      </c>
      <c r="N3510" s="83">
        <f>IF(V3510&lt;&gt;"VTC VHm",_xlfn.XLOOKUP(Z3510,$AC$4015:$AC$4035,$AD$4015:$AD$4035,0)*M3510,_xlfn.XLOOKUP(Z3510,$AC$4015:$AC$4035,$AD$4015:$AD$4035,0)*L3510)</f>
        <v>0</v>
      </c>
      <c r="O3510" s="83">
        <f>IF(V3510&lt;&gt;"VTC VHm",_xlfn.XLOOKUP(Z3510,$AC$4015:$AC$4035,$AE$4015:$AE$4035,0)*M3510,_xlfn.XLOOKUP(Z3510,$AC$4015:$AC$4035,$AE$4015:$AE$4035,0)*L3510)</f>
        <v>0</v>
      </c>
      <c r="P3510" s="83">
        <f>SUM(N3510:O3510)</f>
        <v>0</v>
      </c>
      <c r="Q3510" s="157">
        <f>M3510*G3510</f>
        <v>0</v>
      </c>
      <c r="R3510" s="157">
        <f>G3510*P3510</f>
        <v>0</v>
      </c>
      <c r="S3510" s="83">
        <f>SUM(Q3510:R3510)</f>
        <v>0</v>
      </c>
      <c r="T3510" s="156" t="s">
        <v>50</v>
      </c>
      <c r="U3510" s="132"/>
      <c r="V3510" s="132"/>
      <c r="W3510" s="132"/>
      <c r="X3510" s="44" t="s">
        <v>33</v>
      </c>
      <c r="Y3510" s="44"/>
      <c r="Z3510" s="44" t="s">
        <v>19</v>
      </c>
      <c r="AA3510" s="44" t="s">
        <v>80</v>
      </c>
      <c r="AB3510" s="2">
        <v>31542.454639850002</v>
      </c>
      <c r="AC3510" s="2">
        <v>1703292.5505519002</v>
      </c>
      <c r="AD3510" s="2">
        <f>+M3510</f>
        <v>0</v>
      </c>
      <c r="AE3510" s="2">
        <f>+AD3510*14%</f>
        <v>0</v>
      </c>
      <c r="AF3510" s="155">
        <f>+AD3510*35%</f>
        <v>0</v>
      </c>
      <c r="AG3510" s="2">
        <f>+AD3510*F3510</f>
        <v>0</v>
      </c>
      <c r="AH3510" s="2">
        <f>+AE3510*F3510</f>
        <v>0</v>
      </c>
      <c r="AI3510" s="2">
        <f>+AF3510*F3510</f>
        <v>0</v>
      </c>
      <c r="AJ3510" s="2">
        <f>SUM(AG3510:AI3510)</f>
        <v>0</v>
      </c>
      <c r="AK3510" s="2">
        <f>+AD3510*G3510</f>
        <v>0</v>
      </c>
      <c r="AL3510" s="2">
        <f>+AE3510*G3510</f>
        <v>0</v>
      </c>
      <c r="AM3510" s="2">
        <f>+AF3510*G3510</f>
        <v>0</v>
      </c>
      <c r="AN3510" s="155">
        <f>SUM(AK3510:AM3510)</f>
        <v>0</v>
      </c>
      <c r="AQ3510" s="145" t="s">
        <v>79</v>
      </c>
      <c r="AU3510" s="8"/>
      <c r="AV3510" s="8"/>
      <c r="AW3510" s="2">
        <f>'[2]BoQ HSYC-Trang'!$AT3510</f>
        <v>0</v>
      </c>
      <c r="AX3510" s="8">
        <f>F3510*AW3510</f>
        <v>0</v>
      </c>
      <c r="AY3510" s="8">
        <f>IF(AQ3510="CT",7%,5%)*AX3510</f>
        <v>0</v>
      </c>
      <c r="AZ3510" s="8">
        <f>AX3510*2%</f>
        <v>0</v>
      </c>
      <c r="BA3510" s="8">
        <f>IF(BB3510&gt;0,0,AX3510*5%)</f>
        <v>0</v>
      </c>
      <c r="BB3510" s="8">
        <f>(AX3510-BG3510)*35%</f>
        <v>0</v>
      </c>
      <c r="BC3510" s="8">
        <f>+AX3510+AY3510+AZ3510+BA3510+BB3510</f>
        <v>0</v>
      </c>
      <c r="BD3510" s="8">
        <f>AX3510-AT3510</f>
        <v>0</v>
      </c>
      <c r="BE3510" s="2"/>
      <c r="BH3510" s="2"/>
      <c r="BI3510" s="2">
        <f>+AX3510-AC3510</f>
        <v>-1703292.5505519002</v>
      </c>
    </row>
    <row r="3511" spans="1:61" s="92" customFormat="1" ht="17" hidden="1" outlineLevel="1" x14ac:dyDescent="0.2">
      <c r="B3511" s="163"/>
      <c r="C3511" s="164" t="s">
        <v>214</v>
      </c>
      <c r="D3511" s="164"/>
      <c r="E3511" s="163"/>
      <c r="F3511" s="162"/>
      <c r="G3511" s="149">
        <f>+[2]THKL!F3532</f>
        <v>0</v>
      </c>
      <c r="H3511" s="158"/>
      <c r="I3511" s="158"/>
      <c r="J3511" s="158"/>
      <c r="K3511" s="159"/>
      <c r="L3511" s="161"/>
      <c r="M3511" s="161">
        <f>SUM(K3511:L3511)</f>
        <v>0</v>
      </c>
      <c r="N3511" s="83">
        <f>IF(V3511&lt;&gt;"VTC VHm",_xlfn.XLOOKUP(Z3511,$AC$4015:$AC$4035,$AD$4015:$AD$4035,0)*M3511,_xlfn.XLOOKUP(Z3511,$AC$4015:$AC$4035,$AD$4015:$AD$4035,0)*L3511)</f>
        <v>0</v>
      </c>
      <c r="O3511" s="83">
        <f>IF(V3511&lt;&gt;"VTC VHm",_xlfn.XLOOKUP(Z3511,$AC$4015:$AC$4035,$AE$4015:$AE$4035,0)*M3511,_xlfn.XLOOKUP(Z3511,$AC$4015:$AC$4035,$AE$4015:$AE$4035,0)*L3511)</f>
        <v>0</v>
      </c>
      <c r="P3511" s="160">
        <f>SUM(N3511:O3511)</f>
        <v>0</v>
      </c>
      <c r="Q3511" s="161">
        <f>M3511*G3511</f>
        <v>0</v>
      </c>
      <c r="R3511" s="161">
        <f>G3511*P3511</f>
        <v>0</v>
      </c>
      <c r="S3511" s="160">
        <f>SUM(Q3511:R3511)</f>
        <v>0</v>
      </c>
      <c r="T3511" s="159"/>
      <c r="U3511" s="158"/>
      <c r="V3511" s="158"/>
      <c r="W3511" s="158"/>
      <c r="X3511" s="94" t="s">
        <v>33</v>
      </c>
      <c r="Y3511" s="94"/>
      <c r="Z3511" s="94" t="s">
        <v>19</v>
      </c>
      <c r="AA3511" s="44" t="s">
        <v>80</v>
      </c>
      <c r="AB3511" s="93">
        <v>0</v>
      </c>
      <c r="AC3511" s="93">
        <v>0</v>
      </c>
      <c r="AD3511" s="93">
        <f>+M3511</f>
        <v>0</v>
      </c>
      <c r="AE3511" s="93">
        <f>+AD3511*14%</f>
        <v>0</v>
      </c>
      <c r="AF3511" s="93">
        <f>+AD3511*35%</f>
        <v>0</v>
      </c>
      <c r="AG3511" s="93">
        <f>+AD3511*F3511</f>
        <v>0</v>
      </c>
      <c r="AH3511" s="93">
        <f>+AE3511*F3511</f>
        <v>0</v>
      </c>
      <c r="AI3511" s="93">
        <f>+AF3511*F3511</f>
        <v>0</v>
      </c>
      <c r="AJ3511" s="93">
        <f>SUM(AG3511:AI3511)</f>
        <v>0</v>
      </c>
      <c r="AK3511" s="93">
        <f>+AD3511*G3511</f>
        <v>0</v>
      </c>
      <c r="AL3511" s="93">
        <f>+AE3511*G3511</f>
        <v>0</v>
      </c>
      <c r="AM3511" s="93">
        <f>+AF3511*G3511</f>
        <v>0</v>
      </c>
      <c r="AN3511" s="93">
        <f>SUM(AK3511:AM3511)</f>
        <v>0</v>
      </c>
      <c r="AQ3511" s="145" t="s">
        <v>79</v>
      </c>
      <c r="AU3511" s="8"/>
      <c r="AV3511" s="8"/>
      <c r="AW3511" s="2">
        <f>'[2]BoQ HSYC-Trang'!$AT3511</f>
        <v>0</v>
      </c>
      <c r="AX3511" s="8">
        <f>F3511*AW3511</f>
        <v>0</v>
      </c>
      <c r="AY3511" s="8">
        <f>IF(AQ3511="CT",7%,5%)*AX3511</f>
        <v>0</v>
      </c>
      <c r="AZ3511" s="8">
        <f>AX3511*2%</f>
        <v>0</v>
      </c>
      <c r="BA3511" s="8">
        <f>IF(BB3511&gt;0,0,AX3511*5%)</f>
        <v>0</v>
      </c>
      <c r="BB3511" s="8">
        <f>(AX3511-BG3511)*35%</f>
        <v>0</v>
      </c>
      <c r="BC3511" s="8">
        <f>+AX3511+AY3511+AZ3511+BA3511+BB3511</f>
        <v>0</v>
      </c>
      <c r="BD3511" s="8">
        <f>AX3511-AT3511</f>
        <v>0</v>
      </c>
      <c r="BE3511" s="2"/>
      <c r="BH3511" s="2"/>
      <c r="BI3511" s="2">
        <f>+AX3511-AC3511</f>
        <v>0</v>
      </c>
    </row>
    <row r="3512" spans="1:61" s="177" customFormat="1" ht="34" hidden="1" outlineLevel="1" x14ac:dyDescent="0.2">
      <c r="B3512" s="181">
        <v>48</v>
      </c>
      <c r="C3512" s="182" t="s">
        <v>213</v>
      </c>
      <c r="D3512" s="182"/>
      <c r="E3512" s="181" t="s">
        <v>148</v>
      </c>
      <c r="F3512" s="180">
        <v>4.1741999999999999</v>
      </c>
      <c r="G3512" s="179">
        <f>+[2]THKL!F3533</f>
        <v>4.1741999999999999</v>
      </c>
      <c r="H3512" s="178"/>
      <c r="I3512" s="178"/>
      <c r="J3512" s="178"/>
      <c r="K3512" s="125">
        <f>$K$3501</f>
        <v>48799999.999999993</v>
      </c>
      <c r="L3512" s="84">
        <f>$L$3501</f>
        <v>4731750</v>
      </c>
      <c r="M3512" s="84">
        <f>SUM(K3512:L3512)</f>
        <v>53531749.999999993</v>
      </c>
      <c r="N3512" s="83">
        <f>IF(V3512&lt;&gt;"VTC VHm",_xlfn.XLOOKUP(Z3512,$AC$4015:$AC$4035,$AD$4015:$AD$4035,0)*M3512,_xlfn.XLOOKUP(Z3512,$AC$4015:$AC$4035,$AD$4015:$AD$4035,0)*L3512)</f>
        <v>18736112.499999996</v>
      </c>
      <c r="O3512" s="83">
        <f>IF(V3512&lt;&gt;"VTC VHm",_xlfn.XLOOKUP(Z3512,$AC$4015:$AC$4035,$AE$4015:$AE$4035,0)*M3512,_xlfn.XLOOKUP(Z3512,$AC$4015:$AC$4035,$AE$4015:$AE$4035,0)*L3512)</f>
        <v>0</v>
      </c>
      <c r="P3512" s="105">
        <f>SUM(N3512:O3512)</f>
        <v>18736112.499999996</v>
      </c>
      <c r="Q3512" s="84">
        <f>M3512*G3512</f>
        <v>223452230.84999996</v>
      </c>
      <c r="R3512" s="84">
        <f>G3512*P3512</f>
        <v>78208280.797499985</v>
      </c>
      <c r="S3512" s="105">
        <f>SUM(Q3512:R3512)</f>
        <v>301660511.64749992</v>
      </c>
      <c r="T3512" s="125" t="s">
        <v>50</v>
      </c>
      <c r="U3512" s="178"/>
      <c r="V3512" s="178"/>
      <c r="W3512" s="178"/>
      <c r="X3512" s="81" t="s">
        <v>33</v>
      </c>
      <c r="Y3512" s="81"/>
      <c r="Z3512" s="81" t="s">
        <v>19</v>
      </c>
      <c r="AA3512" s="81" t="s">
        <v>80</v>
      </c>
      <c r="AB3512" s="102">
        <v>45135447.161304429</v>
      </c>
      <c r="AC3512" s="102">
        <v>188404383.54071695</v>
      </c>
      <c r="AD3512" s="102">
        <f>+M3512</f>
        <v>53531749.999999993</v>
      </c>
      <c r="AE3512" s="102">
        <f>+AD3512*14%</f>
        <v>7494445</v>
      </c>
      <c r="AF3512" s="102">
        <f>+AD3512*35%</f>
        <v>18736112.499999996</v>
      </c>
      <c r="AG3512" s="102">
        <f>+AD3512*F3512</f>
        <v>223452230.84999996</v>
      </c>
      <c r="AH3512" s="102">
        <f>+AE3512*F3512</f>
        <v>31283312.318999998</v>
      </c>
      <c r="AI3512" s="102">
        <f>+AF3512*F3512</f>
        <v>78208280.797499985</v>
      </c>
      <c r="AJ3512" s="102">
        <f>SUM(AG3512:AI3512)</f>
        <v>332943823.96649992</v>
      </c>
      <c r="AK3512" s="102">
        <f>+AD3512*G3512</f>
        <v>223452230.84999996</v>
      </c>
      <c r="AL3512" s="102">
        <f>+AE3512*G3512</f>
        <v>31283312.318999998</v>
      </c>
      <c r="AM3512" s="102">
        <f>+AF3512*G3512</f>
        <v>78208280.797499985</v>
      </c>
      <c r="AN3512" s="102">
        <f>SUM(AK3512:AM3512)</f>
        <v>332943823.96649992</v>
      </c>
      <c r="AQ3512" s="145" t="s">
        <v>79</v>
      </c>
      <c r="AU3512" s="8"/>
      <c r="AV3512" s="8"/>
      <c r="AW3512" s="2">
        <f>'[2]BoQ HSYC-Trang'!$AT3512</f>
        <v>53531800</v>
      </c>
      <c r="AX3512" s="8">
        <f>F3512*AW3512</f>
        <v>223452439.56</v>
      </c>
      <c r="AY3512" s="8">
        <f>IF(AQ3512="CT",7%,5%)*AX3512</f>
        <v>11172621.978</v>
      </c>
      <c r="AZ3512" s="8">
        <f>AX3512*2%</f>
        <v>4469048.7911999999</v>
      </c>
      <c r="BA3512" s="8">
        <f>IF(BB3512&gt;0,0,AX3512*5%)</f>
        <v>0</v>
      </c>
      <c r="BB3512" s="8">
        <f>(AX3512-BG3512)*35%</f>
        <v>78208353.846000001</v>
      </c>
      <c r="BC3512" s="8">
        <f>+AX3512+AY3512+AZ3512+BA3512+BB3512</f>
        <v>317302464.17519999</v>
      </c>
      <c r="BD3512" s="8">
        <f>AX3512-AT3512</f>
        <v>223452439.56</v>
      </c>
      <c r="BE3512" s="2"/>
      <c r="BH3512" s="2"/>
      <c r="BI3512" s="2">
        <f>+AX3512-AC3512</f>
        <v>35048056.019283056</v>
      </c>
    </row>
    <row r="3513" spans="1:61" ht="34" hidden="1" outlineLevel="1" x14ac:dyDescent="0.2">
      <c r="B3513" s="82">
        <v>49</v>
      </c>
      <c r="C3513" s="144" t="s">
        <v>198</v>
      </c>
      <c r="D3513" s="144"/>
      <c r="E3513" s="82" t="s">
        <v>148</v>
      </c>
      <c r="F3513" s="143">
        <v>8.3483999999999998</v>
      </c>
      <c r="G3513" s="142">
        <f>+[2]THKL!F3534</f>
        <v>8.3483999999999998</v>
      </c>
      <c r="H3513" s="132"/>
      <c r="I3513" s="132"/>
      <c r="J3513" s="132"/>
      <c r="K3513" s="156"/>
      <c r="L3513" s="157">
        <f>$L$19</f>
        <v>4358677.8</v>
      </c>
      <c r="M3513" s="157">
        <f>SUM(K3513:L3513)</f>
        <v>4358677.8</v>
      </c>
      <c r="N3513" s="83">
        <f>IF(V3513&lt;&gt;"VTC VHm",_xlfn.XLOOKUP(Z3513,$AC$4015:$AC$4035,$AD$4015:$AD$4035,0)*M3513,_xlfn.XLOOKUP(Z3513,$AC$4015:$AC$4035,$AD$4015:$AD$4035,0)*L3513)</f>
        <v>1525537.2299999997</v>
      </c>
      <c r="O3513" s="83">
        <f>IF(V3513&lt;&gt;"VTC VHm",_xlfn.XLOOKUP(Z3513,$AC$4015:$AC$4035,$AE$4015:$AE$4035,0)*M3513,_xlfn.XLOOKUP(Z3513,$AC$4015:$AC$4035,$AE$4015:$AE$4035,0)*L3513)</f>
        <v>0</v>
      </c>
      <c r="P3513" s="83">
        <f>SUM(N3513:O3513)</f>
        <v>1525537.2299999997</v>
      </c>
      <c r="Q3513" s="157">
        <f>M3513*G3513</f>
        <v>36387985.745519996</v>
      </c>
      <c r="R3513" s="157">
        <f>G3513*P3513</f>
        <v>12735795.010931998</v>
      </c>
      <c r="S3513" s="83">
        <f>SUM(Q3513:R3513)</f>
        <v>49123780.756451994</v>
      </c>
      <c r="T3513" s="156" t="s">
        <v>50</v>
      </c>
      <c r="U3513" s="132"/>
      <c r="V3513" s="132"/>
      <c r="W3513" s="132"/>
      <c r="X3513" s="44" t="s">
        <v>33</v>
      </c>
      <c r="Y3513" s="44"/>
      <c r="Z3513" s="44" t="s">
        <v>19</v>
      </c>
      <c r="AA3513" s="44" t="s">
        <v>80</v>
      </c>
      <c r="AB3513" s="2">
        <v>2513928.5256727454</v>
      </c>
      <c r="AC3513" s="2">
        <v>20987280.903726347</v>
      </c>
      <c r="AD3513" s="2">
        <f>+M3513</f>
        <v>4358677.8</v>
      </c>
      <c r="AE3513" s="2">
        <f>+AD3513*14%</f>
        <v>610214.89199999999</v>
      </c>
      <c r="AF3513" s="155">
        <f>+AD3513*35%</f>
        <v>1525537.2299999997</v>
      </c>
      <c r="AG3513" s="2">
        <f>+AD3513*F3513</f>
        <v>36387985.745519996</v>
      </c>
      <c r="AH3513" s="2">
        <f>+AE3513*F3513</f>
        <v>5094318.0043727998</v>
      </c>
      <c r="AI3513" s="2">
        <f>+AF3513*F3513</f>
        <v>12735795.010931998</v>
      </c>
      <c r="AJ3513" s="2">
        <f>SUM(AG3513:AI3513)</f>
        <v>54218098.760824792</v>
      </c>
      <c r="AK3513" s="2">
        <f>+AD3513*G3513</f>
        <v>36387985.745519996</v>
      </c>
      <c r="AL3513" s="2">
        <f>+AE3513*G3513</f>
        <v>5094318.0043727998</v>
      </c>
      <c r="AM3513" s="2">
        <f>+AF3513*G3513</f>
        <v>12735795.010931998</v>
      </c>
      <c r="AN3513" s="155">
        <f>SUM(AK3513:AM3513)</f>
        <v>54218098.760824792</v>
      </c>
      <c r="AQ3513" s="145" t="s">
        <v>79</v>
      </c>
      <c r="AU3513" s="8"/>
      <c r="AV3513" s="8"/>
      <c r="AW3513" s="2">
        <f>'[2]BoQ HSYC-Trang'!$AT3513</f>
        <v>4358677.8</v>
      </c>
      <c r="AX3513" s="8">
        <f>F3513*AW3513</f>
        <v>36387985.745519996</v>
      </c>
      <c r="AY3513" s="8">
        <f>IF(AQ3513="CT",7%,5%)*AX3513</f>
        <v>1819399.2872759998</v>
      </c>
      <c r="AZ3513" s="8">
        <f>AX3513*2%</f>
        <v>727759.71491039998</v>
      </c>
      <c r="BA3513" s="8">
        <f>IF(BB3513&gt;0,0,AX3513*5%)</f>
        <v>0</v>
      </c>
      <c r="BB3513" s="8">
        <f>(AX3513-BG3513)*35%</f>
        <v>12735795.010931998</v>
      </c>
      <c r="BC3513" s="8">
        <f>+AX3513+AY3513+AZ3513+BA3513+BB3513</f>
        <v>51670939.758638397</v>
      </c>
      <c r="BD3513" s="8">
        <f>AX3513-AT3513</f>
        <v>36387985.745519996</v>
      </c>
      <c r="BE3513" s="2"/>
      <c r="BH3513" s="2"/>
      <c r="BI3513" s="2">
        <f>+AX3513-AC3513</f>
        <v>15400704.841793649</v>
      </c>
    </row>
    <row r="3514" spans="1:61" ht="34" hidden="1" outlineLevel="1" x14ac:dyDescent="0.2">
      <c r="B3514" s="82">
        <v>50</v>
      </c>
      <c r="C3514" s="144" t="s">
        <v>212</v>
      </c>
      <c r="D3514" s="144"/>
      <c r="E3514" s="82" t="s">
        <v>104</v>
      </c>
      <c r="F3514" s="143">
        <v>92.76</v>
      </c>
      <c r="G3514" s="142">
        <f>+[2]THKL!F3535</f>
        <v>92.76</v>
      </c>
      <c r="H3514" s="132"/>
      <c r="I3514" s="132"/>
      <c r="J3514" s="132"/>
      <c r="K3514" s="156"/>
      <c r="L3514" s="157">
        <f>$L$21</f>
        <v>251876.31</v>
      </c>
      <c r="M3514" s="157">
        <f>SUM(K3514:L3514)</f>
        <v>251876.31</v>
      </c>
      <c r="N3514" s="83">
        <f>IF(V3514&lt;&gt;"VTC VHm",_xlfn.XLOOKUP(Z3514,$AC$4015:$AC$4035,$AD$4015:$AD$4035,0)*M3514,_xlfn.XLOOKUP(Z3514,$AC$4015:$AC$4035,$AD$4015:$AD$4035,0)*L3514)</f>
        <v>88156.708499999993</v>
      </c>
      <c r="O3514" s="83">
        <f>IF(V3514&lt;&gt;"VTC VHm",_xlfn.XLOOKUP(Z3514,$AC$4015:$AC$4035,$AE$4015:$AE$4035,0)*M3514,_xlfn.XLOOKUP(Z3514,$AC$4015:$AC$4035,$AE$4015:$AE$4035,0)*L3514)</f>
        <v>0</v>
      </c>
      <c r="P3514" s="83">
        <f>SUM(N3514:O3514)</f>
        <v>88156.708499999993</v>
      </c>
      <c r="Q3514" s="157">
        <f>M3514*G3514</f>
        <v>23364046.5156</v>
      </c>
      <c r="R3514" s="157">
        <f>G3514*P3514</f>
        <v>8177416.28046</v>
      </c>
      <c r="S3514" s="83">
        <f>SUM(Q3514:R3514)</f>
        <v>31541462.79606</v>
      </c>
      <c r="T3514" s="156" t="s">
        <v>50</v>
      </c>
      <c r="U3514" s="132"/>
      <c r="V3514" s="132"/>
      <c r="W3514" s="132"/>
      <c r="X3514" s="44" t="s">
        <v>33</v>
      </c>
      <c r="Y3514" s="44"/>
      <c r="Z3514" s="44" t="s">
        <v>19</v>
      </c>
      <c r="AA3514" s="44" t="s">
        <v>80</v>
      </c>
      <c r="AB3514" s="2">
        <v>230635.88708874999</v>
      </c>
      <c r="AC3514" s="2">
        <v>21393784.88635245</v>
      </c>
      <c r="AD3514" s="2">
        <f>+M3514</f>
        <v>251876.31</v>
      </c>
      <c r="AE3514" s="2">
        <f>+AD3514*14%</f>
        <v>35262.683400000002</v>
      </c>
      <c r="AF3514" s="155">
        <f>+AD3514*35%</f>
        <v>88156.708499999993</v>
      </c>
      <c r="AG3514" s="2">
        <f>+AD3514*F3514</f>
        <v>23364046.5156</v>
      </c>
      <c r="AH3514" s="2">
        <f>+AE3514*F3514</f>
        <v>3270966.5121840001</v>
      </c>
      <c r="AI3514" s="2">
        <f>+AF3514*F3514</f>
        <v>8177416.28046</v>
      </c>
      <c r="AJ3514" s="2">
        <f>SUM(AG3514:AI3514)</f>
        <v>34812429.308244005</v>
      </c>
      <c r="AK3514" s="2">
        <f>+AD3514*G3514</f>
        <v>23364046.5156</v>
      </c>
      <c r="AL3514" s="2">
        <f>+AE3514*G3514</f>
        <v>3270966.5121840001</v>
      </c>
      <c r="AM3514" s="2">
        <f>+AF3514*G3514</f>
        <v>8177416.28046</v>
      </c>
      <c r="AN3514" s="155">
        <f>SUM(AK3514:AM3514)</f>
        <v>34812429.308244005</v>
      </c>
      <c r="AQ3514" s="145" t="s">
        <v>79</v>
      </c>
      <c r="AU3514" s="8"/>
      <c r="AV3514" s="8"/>
      <c r="AW3514" s="2">
        <f>'[2]BoQ HSYC-Trang'!$AT3514</f>
        <v>251876.31</v>
      </c>
      <c r="AX3514" s="8">
        <f>F3514*AW3514</f>
        <v>23364046.5156</v>
      </c>
      <c r="AY3514" s="8">
        <f>IF(AQ3514="CT",7%,5%)*AX3514</f>
        <v>1168202.3257800001</v>
      </c>
      <c r="AZ3514" s="8">
        <f>AX3514*2%</f>
        <v>467280.93031199998</v>
      </c>
      <c r="BA3514" s="8">
        <f>IF(BB3514&gt;0,0,AX3514*5%)</f>
        <v>0</v>
      </c>
      <c r="BB3514" s="8">
        <f>(AX3514-BG3514)*35%</f>
        <v>8177416.2804599991</v>
      </c>
      <c r="BC3514" s="8">
        <f>+AX3514+AY3514+AZ3514+BA3514+BB3514</f>
        <v>33176946.052152</v>
      </c>
      <c r="BD3514" s="8">
        <f>AX3514-AT3514</f>
        <v>23364046.5156</v>
      </c>
      <c r="BE3514" s="2"/>
      <c r="BH3514" s="2"/>
      <c r="BI3514" s="2">
        <f>+AX3514-AC3514</f>
        <v>1970261.6292475499</v>
      </c>
    </row>
    <row r="3515" spans="1:61" ht="34" hidden="1" outlineLevel="1" x14ac:dyDescent="0.2">
      <c r="B3515" s="82">
        <v>51</v>
      </c>
      <c r="C3515" s="144" t="s">
        <v>152</v>
      </c>
      <c r="D3515" s="144"/>
      <c r="E3515" s="82" t="s">
        <v>148</v>
      </c>
      <c r="F3515" s="143">
        <v>5.1017999999999999</v>
      </c>
      <c r="G3515" s="142">
        <f>+[2]THKL!F3536</f>
        <v>5.1017999999999999</v>
      </c>
      <c r="H3515" s="132"/>
      <c r="I3515" s="132"/>
      <c r="J3515" s="132"/>
      <c r="K3515" s="156"/>
      <c r="L3515" s="157">
        <f>$L$22</f>
        <v>4731750</v>
      </c>
      <c r="M3515" s="157">
        <f>SUM(K3515:L3515)</f>
        <v>4731750</v>
      </c>
      <c r="N3515" s="83">
        <f>IF(V3515&lt;&gt;"VTC VHm",_xlfn.XLOOKUP(Z3515,$AC$4015:$AC$4035,$AD$4015:$AD$4035,0)*M3515,_xlfn.XLOOKUP(Z3515,$AC$4015:$AC$4035,$AD$4015:$AD$4035,0)*L3515)</f>
        <v>1656112.5</v>
      </c>
      <c r="O3515" s="83">
        <f>IF(V3515&lt;&gt;"VTC VHm",_xlfn.XLOOKUP(Z3515,$AC$4015:$AC$4035,$AE$4015:$AE$4035,0)*M3515,_xlfn.XLOOKUP(Z3515,$AC$4015:$AC$4035,$AE$4015:$AE$4035,0)*L3515)</f>
        <v>0</v>
      </c>
      <c r="P3515" s="83">
        <f>SUM(N3515:O3515)</f>
        <v>1656112.5</v>
      </c>
      <c r="Q3515" s="157">
        <f>M3515*G3515</f>
        <v>24140442.149999999</v>
      </c>
      <c r="R3515" s="157">
        <f>G3515*P3515</f>
        <v>8449154.7524999995</v>
      </c>
      <c r="S3515" s="83">
        <f>SUM(Q3515:R3515)</f>
        <v>32589596.902499996</v>
      </c>
      <c r="T3515" s="156" t="s">
        <v>50</v>
      </c>
      <c r="U3515" s="132"/>
      <c r="V3515" s="132"/>
      <c r="W3515" s="132"/>
      <c r="X3515" s="44" t="s">
        <v>33</v>
      </c>
      <c r="Y3515" s="44"/>
      <c r="Z3515" s="44" t="s">
        <v>19</v>
      </c>
      <c r="AA3515" s="44" t="s">
        <v>80</v>
      </c>
      <c r="AB3515" s="2">
        <v>3613215.5799838998</v>
      </c>
      <c r="AC3515" s="2">
        <v>18433903.24596186</v>
      </c>
      <c r="AD3515" s="2">
        <f>+M3515</f>
        <v>4731750</v>
      </c>
      <c r="AE3515" s="2">
        <f>+AD3515*14%</f>
        <v>662445.00000000012</v>
      </c>
      <c r="AF3515" s="155">
        <f>+AD3515*35%</f>
        <v>1656112.5</v>
      </c>
      <c r="AG3515" s="2">
        <f>+AD3515*F3515</f>
        <v>24140442.149999999</v>
      </c>
      <c r="AH3515" s="2">
        <f>+AE3515*F3515</f>
        <v>3379661.9010000005</v>
      </c>
      <c r="AI3515" s="2">
        <f>+AF3515*F3515</f>
        <v>8449154.7524999995</v>
      </c>
      <c r="AJ3515" s="2">
        <f>SUM(AG3515:AI3515)</f>
        <v>35969258.803499997</v>
      </c>
      <c r="AK3515" s="2">
        <f>+AD3515*G3515</f>
        <v>24140442.149999999</v>
      </c>
      <c r="AL3515" s="2">
        <f>+AE3515*G3515</f>
        <v>3379661.9010000005</v>
      </c>
      <c r="AM3515" s="2">
        <f>+AF3515*G3515</f>
        <v>8449154.7524999995</v>
      </c>
      <c r="AN3515" s="155">
        <f>SUM(AK3515:AM3515)</f>
        <v>35969258.803499997</v>
      </c>
      <c r="AQ3515" s="145" t="s">
        <v>79</v>
      </c>
      <c r="AU3515" s="8"/>
      <c r="AV3515" s="8"/>
      <c r="AW3515" s="2">
        <f>'[2]BoQ HSYC-Trang'!$AT3515</f>
        <v>4731750</v>
      </c>
      <c r="AX3515" s="8">
        <f>F3515*AW3515</f>
        <v>24140442.149999999</v>
      </c>
      <c r="AY3515" s="8">
        <f>IF(AQ3515="CT",7%,5%)*AX3515</f>
        <v>1207022.1074999999</v>
      </c>
      <c r="AZ3515" s="8">
        <f>AX3515*2%</f>
        <v>482808.84299999999</v>
      </c>
      <c r="BA3515" s="8">
        <f>IF(BB3515&gt;0,0,AX3515*5%)</f>
        <v>0</v>
      </c>
      <c r="BB3515" s="8">
        <f>(AX3515-BG3515)*35%</f>
        <v>8449154.7524999995</v>
      </c>
      <c r="BC3515" s="8">
        <f>+AX3515+AY3515+AZ3515+BA3515+BB3515</f>
        <v>34279427.853</v>
      </c>
      <c r="BD3515" s="8">
        <f>AX3515-AT3515</f>
        <v>24140442.149999999</v>
      </c>
      <c r="BE3515" s="2"/>
      <c r="BH3515" s="2"/>
      <c r="BI3515" s="2">
        <f>+AX3515-AC3515</f>
        <v>5706538.9040381387</v>
      </c>
    </row>
    <row r="3516" spans="1:61" ht="34" hidden="1" outlineLevel="1" x14ac:dyDescent="0.2">
      <c r="B3516" s="82">
        <v>52</v>
      </c>
      <c r="C3516" s="144" t="s">
        <v>196</v>
      </c>
      <c r="D3516" s="144"/>
      <c r="E3516" s="82" t="s">
        <v>148</v>
      </c>
      <c r="F3516" s="143">
        <v>4.1741999999999999</v>
      </c>
      <c r="G3516" s="142">
        <f>+[2]THKL!F3537</f>
        <v>4.1741999999999999</v>
      </c>
      <c r="H3516" s="132"/>
      <c r="I3516" s="132"/>
      <c r="J3516" s="132"/>
      <c r="K3516" s="156"/>
      <c r="L3516" s="157">
        <f>$L$722</f>
        <v>2953658.0966941249</v>
      </c>
      <c r="M3516" s="157">
        <f>SUM(K3516:L3516)</f>
        <v>2953658.0966941249</v>
      </c>
      <c r="N3516" s="83">
        <f>IF(V3516&lt;&gt;"VTC VHm",_xlfn.XLOOKUP(Z3516,$AC$4015:$AC$4035,$AD$4015:$AD$4035,0)*M3516,_xlfn.XLOOKUP(Z3516,$AC$4015:$AC$4035,$AD$4015:$AD$4035,0)*L3516)</f>
        <v>1033780.3338429437</v>
      </c>
      <c r="O3516" s="83">
        <f>IF(V3516&lt;&gt;"VTC VHm",_xlfn.XLOOKUP(Z3516,$AC$4015:$AC$4035,$AE$4015:$AE$4035,0)*M3516,_xlfn.XLOOKUP(Z3516,$AC$4015:$AC$4035,$AE$4015:$AE$4035,0)*L3516)</f>
        <v>0</v>
      </c>
      <c r="P3516" s="83">
        <f>SUM(N3516:O3516)</f>
        <v>1033780.3338429437</v>
      </c>
      <c r="Q3516" s="157">
        <f>M3516*G3516</f>
        <v>12329159.627220616</v>
      </c>
      <c r="R3516" s="157">
        <f>G3516*P3516</f>
        <v>4315205.8695272151</v>
      </c>
      <c r="S3516" s="83">
        <f>SUM(Q3516:R3516)</f>
        <v>16644365.496747831</v>
      </c>
      <c r="T3516" s="156" t="s">
        <v>50</v>
      </c>
      <c r="U3516" s="132"/>
      <c r="V3516" s="132"/>
      <c r="W3516" s="132"/>
      <c r="X3516" s="44" t="s">
        <v>33</v>
      </c>
      <c r="Y3516" s="44"/>
      <c r="Z3516" s="44" t="s">
        <v>19</v>
      </c>
      <c r="AA3516" s="44" t="s">
        <v>80</v>
      </c>
      <c r="AB3516" s="2">
        <v>1183650.4061896799</v>
      </c>
      <c r="AC3516" s="2">
        <v>4940793.5255169617</v>
      </c>
      <c r="AD3516" s="2">
        <f>+M3516</f>
        <v>2953658.0966941249</v>
      </c>
      <c r="AE3516" s="2">
        <f>+AD3516*14%</f>
        <v>413512.13353717752</v>
      </c>
      <c r="AF3516" s="155">
        <f>+AD3516*35%</f>
        <v>1033780.3338429437</v>
      </c>
      <c r="AG3516" s="2">
        <f>+AD3516*F3516</f>
        <v>12329159.627220616</v>
      </c>
      <c r="AH3516" s="2">
        <f>+AE3516*F3516</f>
        <v>1726082.3478108863</v>
      </c>
      <c r="AI3516" s="2">
        <f>+AF3516*F3516</f>
        <v>4315205.8695272151</v>
      </c>
      <c r="AJ3516" s="2">
        <f>SUM(AG3516:AI3516)</f>
        <v>18370447.844558716</v>
      </c>
      <c r="AK3516" s="2">
        <f>+AD3516*G3516</f>
        <v>12329159.627220616</v>
      </c>
      <c r="AL3516" s="2">
        <f>+AE3516*G3516</f>
        <v>1726082.3478108863</v>
      </c>
      <c r="AM3516" s="2">
        <f>+AF3516*G3516</f>
        <v>4315205.8695272151</v>
      </c>
      <c r="AN3516" s="155">
        <f>SUM(AK3516:AM3516)</f>
        <v>18370447.844558716</v>
      </c>
      <c r="AQ3516" s="145" t="s">
        <v>79</v>
      </c>
      <c r="AU3516" s="8"/>
      <c r="AV3516" s="8"/>
      <c r="AW3516" s="2">
        <f>'[2]BoQ HSYC-Trang'!$AT3516</f>
        <v>2140724.6755856499</v>
      </c>
      <c r="AX3516" s="8">
        <f>F3516*AW3516</f>
        <v>8935812.9408296198</v>
      </c>
      <c r="AY3516" s="8">
        <f>IF(AQ3516="CT",7%,5%)*AX3516</f>
        <v>446790.64704148099</v>
      </c>
      <c r="AZ3516" s="8">
        <f>AX3516*2%</f>
        <v>178716.2588165924</v>
      </c>
      <c r="BA3516" s="8">
        <f>IF(BB3516&gt;0,0,AX3516*5%)</f>
        <v>0</v>
      </c>
      <c r="BB3516" s="8">
        <f>(AX3516-BG3516)*35%</f>
        <v>3127534.5292903669</v>
      </c>
      <c r="BC3516" s="8">
        <f>+AX3516+AY3516+AZ3516+BA3516+BB3516</f>
        <v>12688854.37597806</v>
      </c>
      <c r="BD3516" s="8">
        <f>AX3516-AT3516</f>
        <v>8935812.9408296198</v>
      </c>
      <c r="BE3516" s="2"/>
      <c r="BH3516" s="2"/>
      <c r="BI3516" s="2">
        <f>+AX3516-AC3516</f>
        <v>3995019.4153126581</v>
      </c>
    </row>
    <row r="3517" spans="1:61" ht="17" hidden="1" outlineLevel="1" x14ac:dyDescent="0.2">
      <c r="B3517" s="82">
        <v>53</v>
      </c>
      <c r="C3517" s="144" t="s">
        <v>211</v>
      </c>
      <c r="D3517" s="144"/>
      <c r="E3517" s="82" t="s">
        <v>120</v>
      </c>
      <c r="F3517" s="143">
        <v>7.73</v>
      </c>
      <c r="G3517" s="142">
        <f>+[2]THKL!F3538</f>
        <v>7.73</v>
      </c>
      <c r="H3517" s="132"/>
      <c r="I3517" s="132"/>
      <c r="J3517" s="132"/>
      <c r="K3517" s="156">
        <f>$K$3465</f>
        <v>300000</v>
      </c>
      <c r="L3517" s="157">
        <f>$L$3465</f>
        <v>250000</v>
      </c>
      <c r="M3517" s="157">
        <f>SUM(K3517:L3517)</f>
        <v>550000</v>
      </c>
      <c r="N3517" s="83">
        <f>IF(V3517&lt;&gt;"VTC VHm",_xlfn.XLOOKUP(Z3517,$AC$4015:$AC$4035,$AD$4015:$AD$4035,0)*M3517,_xlfn.XLOOKUP(Z3517,$AC$4015:$AC$4035,$AD$4015:$AD$4035,0)*L3517)</f>
        <v>192500</v>
      </c>
      <c r="O3517" s="83">
        <f>IF(V3517&lt;&gt;"VTC VHm",_xlfn.XLOOKUP(Z3517,$AC$4015:$AC$4035,$AE$4015:$AE$4035,0)*M3517,_xlfn.XLOOKUP(Z3517,$AC$4015:$AC$4035,$AE$4015:$AE$4035,0)*L3517)</f>
        <v>0</v>
      </c>
      <c r="P3517" s="83">
        <f>SUM(N3517:O3517)</f>
        <v>192500</v>
      </c>
      <c r="Q3517" s="157">
        <f>M3517*G3517</f>
        <v>4251500</v>
      </c>
      <c r="R3517" s="157">
        <f>G3517*P3517</f>
        <v>1488025</v>
      </c>
      <c r="S3517" s="83">
        <f>SUM(Q3517:R3517)</f>
        <v>5739525</v>
      </c>
      <c r="T3517" s="165" t="s">
        <v>100</v>
      </c>
      <c r="U3517" s="132"/>
      <c r="V3517" s="132"/>
      <c r="W3517" s="132"/>
      <c r="X3517" s="44" t="s">
        <v>33</v>
      </c>
      <c r="Y3517" s="44"/>
      <c r="Z3517" s="44" t="s">
        <v>19</v>
      </c>
      <c r="AA3517" s="44" t="s">
        <v>80</v>
      </c>
      <c r="AB3517" s="2">
        <v>157712.27319924999</v>
      </c>
      <c r="AC3517" s="2">
        <v>1219115.8718302024</v>
      </c>
      <c r="AD3517" s="2">
        <f>+M3517</f>
        <v>550000</v>
      </c>
      <c r="AE3517" s="2">
        <f>+AD3517*14%</f>
        <v>77000.000000000015</v>
      </c>
      <c r="AF3517" s="155">
        <f>+AD3517*35%</f>
        <v>192500</v>
      </c>
      <c r="AG3517" s="2">
        <f>+AD3517*F3517</f>
        <v>4251500</v>
      </c>
      <c r="AH3517" s="2">
        <f>+AE3517*F3517</f>
        <v>595210.00000000012</v>
      </c>
      <c r="AI3517" s="2">
        <f>+AF3517*F3517</f>
        <v>1488025</v>
      </c>
      <c r="AJ3517" s="2">
        <f>SUM(AG3517:AI3517)</f>
        <v>6334735</v>
      </c>
      <c r="AK3517" s="2">
        <f>+AD3517*G3517</f>
        <v>4251500</v>
      </c>
      <c r="AL3517" s="2">
        <f>+AE3517*G3517</f>
        <v>595210.00000000012</v>
      </c>
      <c r="AM3517" s="2">
        <f>+AF3517*G3517</f>
        <v>1488025</v>
      </c>
      <c r="AN3517" s="155">
        <f>SUM(AK3517:AM3517)</f>
        <v>6334735</v>
      </c>
      <c r="AQ3517" s="145" t="s">
        <v>79</v>
      </c>
      <c r="AU3517" s="8"/>
      <c r="AV3517" s="8"/>
      <c r="AW3517" s="2">
        <f>'[2]BoQ HSYC-Trang'!$AT3517</f>
        <v>550000</v>
      </c>
      <c r="AX3517" s="8">
        <f>F3517*AW3517</f>
        <v>4251500</v>
      </c>
      <c r="AY3517" s="8">
        <f>IF(AQ3517="CT",7%,5%)*AX3517</f>
        <v>212575</v>
      </c>
      <c r="AZ3517" s="8">
        <f>AX3517*2%</f>
        <v>85030</v>
      </c>
      <c r="BA3517" s="8">
        <f>IF(BB3517&gt;0,0,AX3517*5%)</f>
        <v>0</v>
      </c>
      <c r="BB3517" s="8">
        <f>(AX3517-BG3517)*35%</f>
        <v>1488025</v>
      </c>
      <c r="BC3517" s="8">
        <f>+AX3517+AY3517+AZ3517+BA3517+BB3517</f>
        <v>6037130</v>
      </c>
      <c r="BD3517" s="8">
        <f>AX3517-AT3517</f>
        <v>4251500</v>
      </c>
      <c r="BE3517" s="2"/>
      <c r="BH3517" s="2"/>
      <c r="BI3517" s="2">
        <f>+AX3517-AC3517</f>
        <v>3032384.1281697974</v>
      </c>
    </row>
    <row r="3518" spans="1:61" ht="17" hidden="1" outlineLevel="1" x14ac:dyDescent="0.2">
      <c r="B3518" s="82">
        <v>54</v>
      </c>
      <c r="C3518" s="144" t="s">
        <v>210</v>
      </c>
      <c r="D3518" s="144"/>
      <c r="E3518" s="82" t="s">
        <v>87</v>
      </c>
      <c r="F3518" s="143">
        <v>1546</v>
      </c>
      <c r="G3518" s="142">
        <f>+[2]THKL!F3539</f>
        <v>1546</v>
      </c>
      <c r="H3518" s="176"/>
      <c r="I3518" s="176"/>
      <c r="J3518" s="176"/>
      <c r="K3518" s="156"/>
      <c r="L3518" s="157">
        <f>$L$3477</f>
        <v>4500</v>
      </c>
      <c r="M3518" s="157">
        <f>SUM(K3518:L3518)</f>
        <v>4500</v>
      </c>
      <c r="N3518" s="83">
        <f>IF(V3518&lt;&gt;"VTC VHm",_xlfn.XLOOKUP(Z3518,$AC$4015:$AC$4035,$AD$4015:$AD$4035,0)*M3518,_xlfn.XLOOKUP(Z3518,$AC$4015:$AC$4035,$AD$4015:$AD$4035,0)*L3518)</f>
        <v>1575</v>
      </c>
      <c r="O3518" s="83">
        <f>IF(V3518&lt;&gt;"VTC VHm",_xlfn.XLOOKUP(Z3518,$AC$4015:$AC$4035,$AE$4015:$AE$4035,0)*M3518,_xlfn.XLOOKUP(Z3518,$AC$4015:$AC$4035,$AE$4015:$AE$4035,0)*L3518)</f>
        <v>0</v>
      </c>
      <c r="P3518" s="83">
        <f>SUM(N3518:O3518)</f>
        <v>1575</v>
      </c>
      <c r="Q3518" s="157">
        <f>M3518*G3518</f>
        <v>6957000</v>
      </c>
      <c r="R3518" s="157">
        <f>G3518*P3518</f>
        <v>2434950</v>
      </c>
      <c r="S3518" s="83">
        <f>SUM(Q3518:R3518)</f>
        <v>9391950</v>
      </c>
      <c r="T3518" s="156" t="s">
        <v>50</v>
      </c>
      <c r="U3518" s="176"/>
      <c r="V3518" s="176"/>
      <c r="W3518" s="176"/>
      <c r="X3518" s="44" t="s">
        <v>33</v>
      </c>
      <c r="Y3518" s="44"/>
      <c r="Z3518" s="44" t="s">
        <v>19</v>
      </c>
      <c r="AA3518" s="44" t="s">
        <v>80</v>
      </c>
      <c r="AB3518" s="2">
        <v>4980.866</v>
      </c>
      <c r="AC3518" s="2">
        <v>7700418.8360000001</v>
      </c>
      <c r="AD3518" s="2">
        <f>+M3518</f>
        <v>4500</v>
      </c>
      <c r="AE3518" s="2">
        <f>+AD3518*14%</f>
        <v>630.00000000000011</v>
      </c>
      <c r="AF3518" s="155">
        <f>+AD3518*35%</f>
        <v>1575</v>
      </c>
      <c r="AG3518" s="2">
        <f>+AD3518*F3518</f>
        <v>6957000</v>
      </c>
      <c r="AH3518" s="2">
        <f>+AE3518*F3518</f>
        <v>973980.00000000023</v>
      </c>
      <c r="AI3518" s="2">
        <f>+AF3518*F3518</f>
        <v>2434950</v>
      </c>
      <c r="AJ3518" s="2">
        <f>SUM(AG3518:AI3518)</f>
        <v>10365930</v>
      </c>
      <c r="AK3518" s="2">
        <f>+AD3518*G3518</f>
        <v>6957000</v>
      </c>
      <c r="AL3518" s="2">
        <f>+AE3518*G3518</f>
        <v>973980.00000000023</v>
      </c>
      <c r="AM3518" s="2">
        <f>+AF3518*G3518</f>
        <v>2434950</v>
      </c>
      <c r="AN3518" s="155">
        <f>SUM(AK3518:AM3518)</f>
        <v>10365930</v>
      </c>
      <c r="AQ3518" s="145" t="s">
        <v>79</v>
      </c>
      <c r="AU3518" s="8"/>
      <c r="AV3518" s="8"/>
      <c r="AW3518" s="2">
        <f>'[2]BoQ HSYC-Trang'!$AT3518</f>
        <v>4500</v>
      </c>
      <c r="AX3518" s="8">
        <f>F3518*AW3518</f>
        <v>6957000</v>
      </c>
      <c r="AY3518" s="8">
        <f>IF(AQ3518="CT",7%,5%)*AX3518</f>
        <v>347850</v>
      </c>
      <c r="AZ3518" s="8">
        <f>AX3518*2%</f>
        <v>139140</v>
      </c>
      <c r="BA3518" s="8">
        <f>IF(BB3518&gt;0,0,AX3518*5%)</f>
        <v>0</v>
      </c>
      <c r="BB3518" s="8">
        <f>(AX3518-BG3518)*35%</f>
        <v>2434950</v>
      </c>
      <c r="BC3518" s="8">
        <f>+AX3518+AY3518+AZ3518+BA3518+BB3518</f>
        <v>9878940</v>
      </c>
      <c r="BD3518" s="8">
        <f>AX3518-AT3518</f>
        <v>6957000</v>
      </c>
      <c r="BE3518" s="2"/>
      <c r="BH3518" s="2"/>
      <c r="BI3518" s="2">
        <f>+AX3518-AC3518</f>
        <v>-743418.83600000013</v>
      </c>
    </row>
    <row r="3519" spans="1:61" s="92" customFormat="1" ht="17" hidden="1" outlineLevel="1" x14ac:dyDescent="0.2">
      <c r="B3519" s="163"/>
      <c r="C3519" s="164" t="s">
        <v>277</v>
      </c>
      <c r="D3519" s="164"/>
      <c r="E3519" s="163"/>
      <c r="F3519" s="162"/>
      <c r="G3519" s="149">
        <f>'[1]BoQ HSYC'!F3519</f>
        <v>0</v>
      </c>
      <c r="H3519" s="184">
        <f>'[1]BoQ HSYC'!G3519</f>
        <v>0</v>
      </c>
      <c r="I3519" s="184">
        <f>'[1]BoQ HSYC'!H3519</f>
        <v>0</v>
      </c>
      <c r="J3519" s="184">
        <f>'[1]BoQ HSYC'!I3519</f>
        <v>0</v>
      </c>
      <c r="K3519" s="170">
        <f>'[1]BoQ HSYC'!J3519</f>
        <v>0</v>
      </c>
      <c r="L3519" s="171">
        <f>'[1]BoQ HSYC'!K3519</f>
        <v>0</v>
      </c>
      <c r="M3519" s="171">
        <f>'[1]BoQ HSYC'!L3519</f>
        <v>0</v>
      </c>
      <c r="N3519" s="183">
        <f>'[1]BoQ HSYC'!M3519</f>
        <v>0</v>
      </c>
      <c r="O3519" s="183">
        <f>'[1]BoQ HSYC'!N3519</f>
        <v>0</v>
      </c>
      <c r="P3519" s="160">
        <f>'[1]BoQ HSYC'!O3519</f>
        <v>0</v>
      </c>
      <c r="Q3519" s="171">
        <f>'[1]BoQ HSYC'!P3519</f>
        <v>0</v>
      </c>
      <c r="R3519" s="158">
        <f>'[1]BoQ HSYC'!Q3519</f>
        <v>0</v>
      </c>
      <c r="S3519" s="160">
        <f>'[1]BoQ HSYC'!R3519</f>
        <v>0</v>
      </c>
      <c r="T3519" s="170">
        <f>'[1]BoQ HSYC'!S3519</f>
        <v>0</v>
      </c>
      <c r="U3519" s="158">
        <f>'[1]BoQ HSYC'!T3519</f>
        <v>0</v>
      </c>
      <c r="V3519" s="158">
        <f>'[1]BoQ HSYC'!U3519</f>
        <v>0</v>
      </c>
      <c r="W3519" s="158">
        <f>'[1]BoQ HSYC'!V3519</f>
        <v>0</v>
      </c>
      <c r="X3519" s="94" t="str">
        <f>'[1]BoQ HSYC'!W3519</f>
        <v>ME</v>
      </c>
      <c r="Y3519" s="94"/>
      <c r="Z3519" s="94"/>
      <c r="AA3519" s="44"/>
      <c r="AB3519" s="93">
        <v>0</v>
      </c>
      <c r="AC3519" s="93">
        <v>0</v>
      </c>
      <c r="AD3519" s="93">
        <f>+M3519</f>
        <v>0</v>
      </c>
      <c r="AE3519" s="93">
        <f>+AD3519*14%</f>
        <v>0</v>
      </c>
      <c r="AF3519" s="93">
        <f>+AD3519*35%</f>
        <v>0</v>
      </c>
      <c r="AG3519" s="93">
        <f>+AD3519*F3519</f>
        <v>0</v>
      </c>
      <c r="AH3519" s="93">
        <f>+AE3519*F3519</f>
        <v>0</v>
      </c>
      <c r="AI3519" s="93">
        <f>+AF3519*F3519</f>
        <v>0</v>
      </c>
      <c r="AJ3519" s="93">
        <f>SUM(AG3519:AI3519)</f>
        <v>0</v>
      </c>
      <c r="AK3519" s="93">
        <f>+AD3519*G3519</f>
        <v>0</v>
      </c>
      <c r="AL3519" s="93">
        <f>+AE3519*G3519</f>
        <v>0</v>
      </c>
      <c r="AM3519" s="93">
        <f>+AF3519*G3519</f>
        <v>0</v>
      </c>
      <c r="AN3519" s="93">
        <f>SUM(AK3519:AM3519)</f>
        <v>0</v>
      </c>
      <c r="AQ3519" s="145" t="s">
        <v>79</v>
      </c>
      <c r="AU3519" s="8"/>
      <c r="AV3519" s="8"/>
      <c r="AW3519" s="2">
        <f>'[2]BoQ HSYC-Trang'!$AT3519</f>
        <v>0</v>
      </c>
      <c r="AX3519" s="8">
        <f>F3519*AW3519</f>
        <v>0</v>
      </c>
      <c r="AY3519" s="8">
        <f>IF(AQ3519="CT",7%,5%)*AX3519</f>
        <v>0</v>
      </c>
      <c r="AZ3519" s="8">
        <f>AX3519*2%</f>
        <v>0</v>
      </c>
      <c r="BA3519" s="8">
        <f>IF(BB3519&gt;0,0,AX3519*5%)</f>
        <v>0</v>
      </c>
      <c r="BB3519" s="8">
        <f>(AX3519-BG3519)*35%</f>
        <v>0</v>
      </c>
      <c r="BC3519" s="8">
        <f>+AX3519+AY3519+AZ3519+BA3519+BB3519</f>
        <v>0</v>
      </c>
      <c r="BD3519" s="8">
        <f>AX3519-AT3519</f>
        <v>0</v>
      </c>
      <c r="BE3519" s="2"/>
      <c r="BH3519" s="2"/>
      <c r="BI3519" s="2">
        <f>+AX3519-AC3519</f>
        <v>0</v>
      </c>
    </row>
    <row r="3520" spans="1:61" ht="34" hidden="1" outlineLevel="1" x14ac:dyDescent="0.2">
      <c r="A3520" s="1" t="s">
        <v>276</v>
      </c>
      <c r="B3520" s="82">
        <v>55</v>
      </c>
      <c r="C3520" s="144" t="s">
        <v>275</v>
      </c>
      <c r="D3520" s="144"/>
      <c r="E3520" s="82" t="s">
        <v>274</v>
      </c>
      <c r="F3520" s="143">
        <v>1</v>
      </c>
      <c r="G3520" s="142">
        <f>'[1]BoQ HSYC'!F3520</f>
        <v>1</v>
      </c>
      <c r="H3520" s="185">
        <f>'[1]BoQ HSYC'!G3520</f>
        <v>0</v>
      </c>
      <c r="I3520" s="185">
        <f>'[1]BoQ HSYC'!H3520</f>
        <v>0</v>
      </c>
      <c r="J3520" s="185">
        <f>'[1]BoQ HSYC'!I3520</f>
        <v>0</v>
      </c>
      <c r="K3520" s="48">
        <f>'[1]BoQ HSYC'!J3520</f>
        <v>70000000</v>
      </c>
      <c r="L3520" s="47">
        <f>'[1]BoQ HSYC'!K3520</f>
        <v>1912000</v>
      </c>
      <c r="M3520" s="47">
        <f>'[1]BoQ HSYC'!L3520</f>
        <v>71912000</v>
      </c>
      <c r="N3520" s="183">
        <f>'[1]BoQ HSYC'!M3520</f>
        <v>0</v>
      </c>
      <c r="O3520" s="183">
        <f>'[1]BoQ HSYC'!N3520</f>
        <v>669200</v>
      </c>
      <c r="P3520" s="83">
        <f>'[1]BoQ HSYC'!O3520</f>
        <v>669200</v>
      </c>
      <c r="Q3520" s="47">
        <f>'[1]BoQ HSYC'!P3520</f>
        <v>71912000</v>
      </c>
      <c r="R3520" s="132">
        <f>'[1]BoQ HSYC'!Q3520</f>
        <v>669200</v>
      </c>
      <c r="S3520" s="83">
        <f>'[1]BoQ HSYC'!R3520</f>
        <v>72581200</v>
      </c>
      <c r="T3520" s="48">
        <f>'[1]BoQ HSYC'!S3520</f>
        <v>0</v>
      </c>
      <c r="U3520" s="132">
        <f>'[1]BoQ HSYC'!T3520</f>
        <v>0</v>
      </c>
      <c r="V3520" s="132" t="str">
        <f>'[1]BoQ HSYC'!U3520</f>
        <v>VT: NCC, NC:BĐG Q2/2026</v>
      </c>
      <c r="W3520" s="132" t="str">
        <f>'[1]BoQ HSYC'!V3520</f>
        <v>VT: NCC, NC:BĐG Q2/2026</v>
      </c>
      <c r="X3520" s="44" t="str">
        <f>'[1]BoQ HSYC'!W3520</f>
        <v>ME</v>
      </c>
      <c r="Y3520" s="44"/>
      <c r="Z3520" s="44"/>
      <c r="AA3520" s="44"/>
      <c r="AB3520" s="2">
        <v>40997271.454865009</v>
      </c>
      <c r="AC3520" s="2">
        <v>40997271.454865009</v>
      </c>
      <c r="AD3520" s="2">
        <f>+M3520</f>
        <v>71912000</v>
      </c>
      <c r="AE3520" s="2">
        <f>+AD3520*14%</f>
        <v>10067680.000000002</v>
      </c>
      <c r="AF3520" s="155">
        <f>+AD3520*35%</f>
        <v>25169200</v>
      </c>
      <c r="AG3520" s="2">
        <f>+AD3520*F3520</f>
        <v>71912000</v>
      </c>
      <c r="AH3520" s="2">
        <f>+AE3520*F3520</f>
        <v>10067680.000000002</v>
      </c>
      <c r="AI3520" s="2">
        <f>+AF3520*F3520</f>
        <v>25169200</v>
      </c>
      <c r="AJ3520" s="2">
        <f>SUM(AG3520:AI3520)</f>
        <v>107148880</v>
      </c>
      <c r="AK3520" s="2">
        <f>+AD3520*G3520</f>
        <v>71912000</v>
      </c>
      <c r="AL3520" s="2">
        <f>+AE3520*G3520</f>
        <v>10067680.000000002</v>
      </c>
      <c r="AM3520" s="2">
        <f>+AF3520*G3520</f>
        <v>25169200</v>
      </c>
      <c r="AN3520" s="155">
        <f>SUM(AK3520:AM3520)</f>
        <v>107148880</v>
      </c>
      <c r="AQ3520" s="145" t="s">
        <v>79</v>
      </c>
      <c r="AU3520" s="8"/>
      <c r="AV3520" s="8"/>
      <c r="AW3520" s="2">
        <f>'[2]BoQ HSYC-Đạt'!$AT3520</f>
        <v>73350240</v>
      </c>
      <c r="AX3520" s="8">
        <f>F3520*AW3520</f>
        <v>73350240</v>
      </c>
      <c r="AY3520" s="8">
        <f>IF(AQ3520="CT",7%,5%)*AX3520</f>
        <v>3667512</v>
      </c>
      <c r="AZ3520" s="8">
        <f>AX3520*2%</f>
        <v>1467004.8</v>
      </c>
      <c r="BA3520" s="8">
        <f>IF(BB3520&gt;0,0,AX3520*5%)</f>
        <v>3667512</v>
      </c>
      <c r="BB3520" s="8"/>
      <c r="BC3520" s="8">
        <f>+AX3520+AY3520+AZ3520+BA3520+BB3520</f>
        <v>82152268.799999997</v>
      </c>
      <c r="BD3520" s="8">
        <f>AX3520-AT3520</f>
        <v>73350240</v>
      </c>
      <c r="BE3520" s="2"/>
      <c r="BH3520" s="2"/>
      <c r="BI3520" s="2">
        <f>+AX3520-AC3520</f>
        <v>32352968.545134991</v>
      </c>
    </row>
    <row r="3521" spans="1:61" s="92" customFormat="1" ht="17" hidden="1" outlineLevel="1" x14ac:dyDescent="0.2">
      <c r="A3521" s="92">
        <v>0</v>
      </c>
      <c r="B3521" s="163"/>
      <c r="C3521" s="164" t="s">
        <v>273</v>
      </c>
      <c r="D3521" s="164"/>
      <c r="E3521" s="163"/>
      <c r="F3521" s="162"/>
      <c r="G3521" s="149">
        <f>'[1]BoQ HSYC'!F3521</f>
        <v>0</v>
      </c>
      <c r="H3521" s="184">
        <f>'[1]BoQ HSYC'!G3521</f>
        <v>0</v>
      </c>
      <c r="I3521" s="184">
        <f>'[1]BoQ HSYC'!H3521</f>
        <v>0</v>
      </c>
      <c r="J3521" s="184">
        <f>'[1]BoQ HSYC'!I3521</f>
        <v>0</v>
      </c>
      <c r="K3521" s="170">
        <f>'[1]BoQ HSYC'!J3521</f>
        <v>0</v>
      </c>
      <c r="L3521" s="171">
        <f>'[1]BoQ HSYC'!K3521</f>
        <v>0</v>
      </c>
      <c r="M3521" s="171">
        <f>'[1]BoQ HSYC'!L3521</f>
        <v>0</v>
      </c>
      <c r="N3521" s="183">
        <f>'[1]BoQ HSYC'!M3521</f>
        <v>0</v>
      </c>
      <c r="O3521" s="183">
        <f>'[1]BoQ HSYC'!N3521</f>
        <v>0</v>
      </c>
      <c r="P3521" s="160">
        <f>'[1]BoQ HSYC'!O3521</f>
        <v>0</v>
      </c>
      <c r="Q3521" s="171">
        <f>'[1]BoQ HSYC'!P3521</f>
        <v>0</v>
      </c>
      <c r="R3521" s="158">
        <f>'[1]BoQ HSYC'!Q3521</f>
        <v>0</v>
      </c>
      <c r="S3521" s="160">
        <f>'[1]BoQ HSYC'!R3521</f>
        <v>0</v>
      </c>
      <c r="T3521" s="170">
        <f>'[1]BoQ HSYC'!S3521</f>
        <v>0</v>
      </c>
      <c r="U3521" s="158">
        <f>'[1]BoQ HSYC'!T3521</f>
        <v>0</v>
      </c>
      <c r="V3521" s="158">
        <f>'[1]BoQ HSYC'!U3521</f>
        <v>0</v>
      </c>
      <c r="W3521" s="158">
        <f>'[1]BoQ HSYC'!V3521</f>
        <v>0</v>
      </c>
      <c r="X3521" s="94" t="str">
        <f>'[1]BoQ HSYC'!W3521</f>
        <v>ME</v>
      </c>
      <c r="Y3521" s="94"/>
      <c r="Z3521" s="94"/>
      <c r="AA3521" s="44"/>
      <c r="AB3521" s="93">
        <v>0</v>
      </c>
      <c r="AC3521" s="93">
        <v>0</v>
      </c>
      <c r="AD3521" s="93">
        <f>+M3521</f>
        <v>0</v>
      </c>
      <c r="AE3521" s="93">
        <f>+AD3521*14%</f>
        <v>0</v>
      </c>
      <c r="AF3521" s="93">
        <f>+AD3521*35%</f>
        <v>0</v>
      </c>
      <c r="AG3521" s="93">
        <f>+AD3521*F3521</f>
        <v>0</v>
      </c>
      <c r="AH3521" s="93">
        <f>+AE3521*F3521</f>
        <v>0</v>
      </c>
      <c r="AI3521" s="93">
        <f>+AF3521*F3521</f>
        <v>0</v>
      </c>
      <c r="AJ3521" s="93">
        <f>SUM(AG3521:AI3521)</f>
        <v>0</v>
      </c>
      <c r="AK3521" s="93">
        <f>+AD3521*G3521</f>
        <v>0</v>
      </c>
      <c r="AL3521" s="93">
        <f>+AE3521*G3521</f>
        <v>0</v>
      </c>
      <c r="AM3521" s="93">
        <f>+AF3521*G3521</f>
        <v>0</v>
      </c>
      <c r="AN3521" s="93">
        <f>SUM(AK3521:AM3521)</f>
        <v>0</v>
      </c>
      <c r="AQ3521" s="145" t="s">
        <v>79</v>
      </c>
      <c r="AU3521" s="8"/>
      <c r="AV3521" s="8"/>
      <c r="AW3521" s="2">
        <f>'[2]BoQ HSYC-Trang'!$AT3521</f>
        <v>0</v>
      </c>
      <c r="AX3521" s="8">
        <f>F3521*AW3521</f>
        <v>0</v>
      </c>
      <c r="AY3521" s="8">
        <f>IF(AQ3521="CT",7%,5%)*AX3521</f>
        <v>0</v>
      </c>
      <c r="AZ3521" s="8">
        <f>AX3521*2%</f>
        <v>0</v>
      </c>
      <c r="BA3521" s="8">
        <f>IF(BB3521&gt;0,0,AX3521*5%)</f>
        <v>0</v>
      </c>
      <c r="BB3521" s="8"/>
      <c r="BC3521" s="8">
        <f>+AX3521+AY3521+AZ3521+BA3521+BB3521</f>
        <v>0</v>
      </c>
      <c r="BD3521" s="8">
        <f>AX3521-AT3521</f>
        <v>0</v>
      </c>
      <c r="BE3521" s="2"/>
      <c r="BH3521" s="2"/>
      <c r="BI3521" s="2">
        <f>+AX3521-AC3521</f>
        <v>0</v>
      </c>
    </row>
    <row r="3522" spans="1:61" ht="17" hidden="1" outlineLevel="1" x14ac:dyDescent="0.2">
      <c r="A3522" s="1" t="s">
        <v>260</v>
      </c>
      <c r="B3522" s="82">
        <v>56</v>
      </c>
      <c r="C3522" s="144" t="s">
        <v>259</v>
      </c>
      <c r="D3522" s="144"/>
      <c r="E3522" s="82" t="s">
        <v>148</v>
      </c>
      <c r="F3522" s="143">
        <v>2.2000000000000001E-3</v>
      </c>
      <c r="G3522" s="142">
        <f>+[2]THKL!F3543</f>
        <v>2.2000000000000001E-3</v>
      </c>
      <c r="H3522" s="132"/>
      <c r="I3522" s="132"/>
      <c r="J3522" s="132"/>
      <c r="K3522" s="156"/>
      <c r="L3522" s="157">
        <f>$L$19</f>
        <v>4358677.8</v>
      </c>
      <c r="M3522" s="157">
        <f>SUM(K3522:L3522)</f>
        <v>4358677.8</v>
      </c>
      <c r="N3522" s="83">
        <f>IF(V3522&lt;&gt;"VTC VHm",_xlfn.XLOOKUP(Z3522,$AC$4015:$AC$4035,$AD$4015:$AD$4035,0)*M3522,_xlfn.XLOOKUP(Z3522,$AC$4015:$AC$4035,$AD$4015:$AD$4035,0)*L3522)</f>
        <v>1525537.2299999997</v>
      </c>
      <c r="O3522" s="83">
        <f>IF(V3522&lt;&gt;"VTC VHm",_xlfn.XLOOKUP(Z3522,$AC$4015:$AC$4035,$AE$4015:$AE$4035,0)*M3522,_xlfn.XLOOKUP(Z3522,$AC$4015:$AC$4035,$AE$4015:$AE$4035,0)*L3522)</f>
        <v>0</v>
      </c>
      <c r="P3522" s="83">
        <f>SUM(N3522:O3522)</f>
        <v>1525537.2299999997</v>
      </c>
      <c r="Q3522" s="157">
        <f>M3522*G3522</f>
        <v>9589.0911599999999</v>
      </c>
      <c r="R3522" s="157">
        <f>G3522*P3522</f>
        <v>3356.1819059999998</v>
      </c>
      <c r="S3522" s="83">
        <f>SUM(Q3522:R3522)</f>
        <v>12945.273066</v>
      </c>
      <c r="T3522" s="156" t="s">
        <v>50</v>
      </c>
      <c r="U3522" s="132"/>
      <c r="V3522" s="132"/>
      <c r="W3522" s="132"/>
      <c r="X3522" s="44" t="s">
        <v>33</v>
      </c>
      <c r="Y3522" s="44"/>
      <c r="Z3522" s="44" t="s">
        <v>19</v>
      </c>
      <c r="AA3522" s="44" t="s">
        <v>80</v>
      </c>
      <c r="AB3522" s="2">
        <v>1047403.451455493</v>
      </c>
      <c r="AC3522" s="2">
        <v>2304.2875932020847</v>
      </c>
      <c r="AD3522" s="2">
        <f>+M3522</f>
        <v>4358677.8</v>
      </c>
      <c r="AE3522" s="2">
        <f>+AD3522*14%</f>
        <v>610214.89199999999</v>
      </c>
      <c r="AF3522" s="155">
        <f>+AD3522*35%</f>
        <v>1525537.2299999997</v>
      </c>
      <c r="AG3522" s="2">
        <f>+AD3522*F3522</f>
        <v>9589.0911599999999</v>
      </c>
      <c r="AH3522" s="2">
        <f>+AE3522*F3522</f>
        <v>1342.4727624</v>
      </c>
      <c r="AI3522" s="2">
        <f>+AF3522*F3522</f>
        <v>3356.1819059999998</v>
      </c>
      <c r="AJ3522" s="2">
        <f>SUM(AG3522:AI3522)</f>
        <v>14287.7458284</v>
      </c>
      <c r="AK3522" s="2">
        <f>+AD3522*G3522</f>
        <v>9589.0911599999999</v>
      </c>
      <c r="AL3522" s="2">
        <f>+AE3522*G3522</f>
        <v>1342.4727624</v>
      </c>
      <c r="AM3522" s="2">
        <f>+AF3522*G3522</f>
        <v>3356.1819059999998</v>
      </c>
      <c r="AN3522" s="155">
        <f>SUM(AK3522:AM3522)</f>
        <v>14287.7458284</v>
      </c>
      <c r="AQ3522" s="145" t="s">
        <v>79</v>
      </c>
      <c r="AU3522" s="8"/>
      <c r="AV3522" s="8"/>
      <c r="AW3522" s="2">
        <f>'[2]BoQ HSYC-Trang'!$AT3522</f>
        <v>4358677.8</v>
      </c>
      <c r="AX3522" s="8">
        <f>F3522*AW3522</f>
        <v>9589.0911599999999</v>
      </c>
      <c r="AY3522" s="8">
        <f>IF(AQ3522="CT",7%,5%)*AX3522</f>
        <v>479.45455800000002</v>
      </c>
      <c r="AZ3522" s="8">
        <f>AX3522*2%</f>
        <v>191.78182319999999</v>
      </c>
      <c r="BA3522" s="8">
        <f>IF(BB3522&gt;0,0,AX3522*5%)</f>
        <v>479.45455800000002</v>
      </c>
      <c r="BB3522" s="8"/>
      <c r="BC3522" s="8">
        <f>+AX3522+AY3522+AZ3522+BA3522+BB3522</f>
        <v>10739.7820992</v>
      </c>
      <c r="BD3522" s="8">
        <f>AX3522-AT3522</f>
        <v>9589.0911599999999</v>
      </c>
      <c r="BE3522" s="2"/>
      <c r="BH3522" s="2"/>
      <c r="BI3522" s="2">
        <f>+AX3522-AC3522</f>
        <v>7284.8035667979148</v>
      </c>
    </row>
    <row r="3523" spans="1:61" ht="34" hidden="1" outlineLevel="1" x14ac:dyDescent="0.2">
      <c r="A3523" s="1" t="s">
        <v>261</v>
      </c>
      <c r="B3523" s="82">
        <v>57</v>
      </c>
      <c r="C3523" s="144" t="s">
        <v>208</v>
      </c>
      <c r="D3523" s="144"/>
      <c r="E3523" s="82" t="s">
        <v>104</v>
      </c>
      <c r="F3523" s="143">
        <v>2.4E-2</v>
      </c>
      <c r="G3523" s="142">
        <f>+[2]THKL!F3544</f>
        <v>2.4E-2</v>
      </c>
      <c r="H3523" s="132"/>
      <c r="I3523" s="132"/>
      <c r="J3523" s="132"/>
      <c r="K3523" s="156"/>
      <c r="L3523" s="157">
        <f>$L$21</f>
        <v>251876.31</v>
      </c>
      <c r="M3523" s="157">
        <f>SUM(K3523:L3523)</f>
        <v>251876.31</v>
      </c>
      <c r="N3523" s="83">
        <f>IF(V3523&lt;&gt;"VTC VHm",_xlfn.XLOOKUP(Z3523,$AC$4015:$AC$4035,$AD$4015:$AD$4035,0)*M3523,_xlfn.XLOOKUP(Z3523,$AC$4015:$AC$4035,$AD$4015:$AD$4035,0)*L3523)</f>
        <v>88156.708499999993</v>
      </c>
      <c r="O3523" s="83">
        <f>IF(V3523&lt;&gt;"VTC VHm",_xlfn.XLOOKUP(Z3523,$AC$4015:$AC$4035,$AE$4015:$AE$4035,0)*M3523,_xlfn.XLOOKUP(Z3523,$AC$4015:$AC$4035,$AE$4015:$AE$4035,0)*L3523)</f>
        <v>0</v>
      </c>
      <c r="P3523" s="83">
        <f>SUM(N3523:O3523)</f>
        <v>88156.708499999993</v>
      </c>
      <c r="Q3523" s="157">
        <f>M3523*G3523</f>
        <v>6045.0314399999997</v>
      </c>
      <c r="R3523" s="157">
        <f>G3523*P3523</f>
        <v>2115.761004</v>
      </c>
      <c r="S3523" s="83">
        <f>SUM(Q3523:R3523)</f>
        <v>8160.7924439999997</v>
      </c>
      <c r="T3523" s="156" t="s">
        <v>50</v>
      </c>
      <c r="U3523" s="132"/>
      <c r="V3523" s="132"/>
      <c r="W3523" s="132"/>
      <c r="X3523" s="44" t="s">
        <v>33</v>
      </c>
      <c r="Y3523" s="44"/>
      <c r="Z3523" s="44" t="s">
        <v>19</v>
      </c>
      <c r="AA3523" s="44" t="s">
        <v>80</v>
      </c>
      <c r="AB3523" s="2">
        <v>334703.29955562501</v>
      </c>
      <c r="AC3523" s="2">
        <v>8032.8791893350008</v>
      </c>
      <c r="AD3523" s="2">
        <f>+M3523</f>
        <v>251876.31</v>
      </c>
      <c r="AE3523" s="2">
        <f>+AD3523*14%</f>
        <v>35262.683400000002</v>
      </c>
      <c r="AF3523" s="155">
        <f>+AD3523*35%</f>
        <v>88156.708499999993</v>
      </c>
      <c r="AG3523" s="2">
        <f>+AD3523*F3523</f>
        <v>6045.0314399999997</v>
      </c>
      <c r="AH3523" s="2">
        <f>+AE3523*F3523</f>
        <v>846.30440160000001</v>
      </c>
      <c r="AI3523" s="2">
        <f>+AF3523*F3523</f>
        <v>2115.761004</v>
      </c>
      <c r="AJ3523" s="2">
        <f>SUM(AG3523:AI3523)</f>
        <v>9007.096845600001</v>
      </c>
      <c r="AK3523" s="2">
        <f>+AD3523*G3523</f>
        <v>6045.0314399999997</v>
      </c>
      <c r="AL3523" s="2">
        <f>+AE3523*G3523</f>
        <v>846.30440160000001</v>
      </c>
      <c r="AM3523" s="2">
        <f>+AF3523*G3523</f>
        <v>2115.761004</v>
      </c>
      <c r="AN3523" s="155">
        <f>SUM(AK3523:AM3523)</f>
        <v>9007.096845600001</v>
      </c>
      <c r="AQ3523" s="145" t="s">
        <v>79</v>
      </c>
      <c r="AU3523" s="8"/>
      <c r="AV3523" s="8"/>
      <c r="AW3523" s="2">
        <f>'[2]BoQ HSYC-Trang'!$AT3523</f>
        <v>251876.31</v>
      </c>
      <c r="AX3523" s="8">
        <f>F3523*AW3523</f>
        <v>6045.0314399999997</v>
      </c>
      <c r="AY3523" s="8">
        <f>IF(AQ3523="CT",7%,5%)*AX3523</f>
        <v>302.25157200000001</v>
      </c>
      <c r="AZ3523" s="8">
        <f>AX3523*2%</f>
        <v>120.90062879999999</v>
      </c>
      <c r="BA3523" s="8">
        <f>IF(BB3523&gt;0,0,AX3523*5%)</f>
        <v>302.25157200000001</v>
      </c>
      <c r="BB3523" s="8"/>
      <c r="BC3523" s="8">
        <f>+AX3523+AY3523+AZ3523+BA3523+BB3523</f>
        <v>6770.4352128</v>
      </c>
      <c r="BD3523" s="8">
        <f>AX3523-AT3523</f>
        <v>6045.0314399999997</v>
      </c>
      <c r="BE3523" s="2"/>
      <c r="BH3523" s="2"/>
      <c r="BI3523" s="2">
        <f>+AX3523-AC3523</f>
        <v>-1987.847749335001</v>
      </c>
    </row>
    <row r="3524" spans="1:61" ht="34" hidden="1" outlineLevel="1" x14ac:dyDescent="0.2">
      <c r="A3524" s="1" t="s">
        <v>258</v>
      </c>
      <c r="B3524" s="82">
        <v>58</v>
      </c>
      <c r="C3524" s="144" t="s">
        <v>196</v>
      </c>
      <c r="D3524" s="144"/>
      <c r="E3524" s="82" t="s">
        <v>148</v>
      </c>
      <c r="F3524" s="143">
        <v>2.3999999999999998E-3</v>
      </c>
      <c r="G3524" s="142">
        <f>+[2]THKL!F3545</f>
        <v>2.3999999999999998E-3</v>
      </c>
      <c r="H3524" s="132"/>
      <c r="I3524" s="132"/>
      <c r="J3524" s="132"/>
      <c r="K3524" s="156"/>
      <c r="L3524" s="157">
        <f>$L$722</f>
        <v>2953658.0966941249</v>
      </c>
      <c r="M3524" s="157">
        <f>SUM(K3524:L3524)</f>
        <v>2953658.0966941249</v>
      </c>
      <c r="N3524" s="83">
        <f>IF(V3524&lt;&gt;"VTC VHm",_xlfn.XLOOKUP(Z3524,$AC$4015:$AC$4035,$AD$4015:$AD$4035,0)*M3524,_xlfn.XLOOKUP(Z3524,$AC$4015:$AC$4035,$AD$4015:$AD$4035,0)*L3524)</f>
        <v>1033780.3338429437</v>
      </c>
      <c r="O3524" s="83">
        <f>IF(V3524&lt;&gt;"VTC VHm",_xlfn.XLOOKUP(Z3524,$AC$4015:$AC$4035,$AE$4015:$AE$4035,0)*M3524,_xlfn.XLOOKUP(Z3524,$AC$4015:$AC$4035,$AE$4015:$AE$4035,0)*L3524)</f>
        <v>0</v>
      </c>
      <c r="P3524" s="83">
        <f>SUM(N3524:O3524)</f>
        <v>1033780.3338429437</v>
      </c>
      <c r="Q3524" s="157">
        <f>M3524*G3524</f>
        <v>7088.7794320658986</v>
      </c>
      <c r="R3524" s="157">
        <f>G3524*P3524</f>
        <v>2481.0728012230647</v>
      </c>
      <c r="S3524" s="83">
        <f>SUM(Q3524:R3524)</f>
        <v>9569.8522332889625</v>
      </c>
      <c r="T3524" s="156" t="s">
        <v>50</v>
      </c>
      <c r="U3524" s="132"/>
      <c r="V3524" s="132"/>
      <c r="W3524" s="132"/>
      <c r="X3524" s="44" t="s">
        <v>33</v>
      </c>
      <c r="Y3524" s="44"/>
      <c r="Z3524" s="44" t="s">
        <v>19</v>
      </c>
      <c r="AA3524" s="44" t="s">
        <v>80</v>
      </c>
      <c r="AB3524" s="2">
        <v>1183650.4061896799</v>
      </c>
      <c r="AC3524" s="2">
        <v>2840.7609748552313</v>
      </c>
      <c r="AD3524" s="2">
        <f>+M3524</f>
        <v>2953658.0966941249</v>
      </c>
      <c r="AE3524" s="2">
        <f>+AD3524*14%</f>
        <v>413512.13353717752</v>
      </c>
      <c r="AF3524" s="155">
        <f>+AD3524*35%</f>
        <v>1033780.3338429437</v>
      </c>
      <c r="AG3524" s="2">
        <f>+AD3524*F3524</f>
        <v>7088.7794320658986</v>
      </c>
      <c r="AH3524" s="2">
        <f>+AE3524*F3524</f>
        <v>992.42912048922597</v>
      </c>
      <c r="AI3524" s="2">
        <f>+AF3524*F3524</f>
        <v>2481.0728012230647</v>
      </c>
      <c r="AJ3524" s="2">
        <f>SUM(AG3524:AI3524)</f>
        <v>10562.281353778189</v>
      </c>
      <c r="AK3524" s="2">
        <f>+AD3524*G3524</f>
        <v>7088.7794320658986</v>
      </c>
      <c r="AL3524" s="2">
        <f>+AE3524*G3524</f>
        <v>992.42912048922597</v>
      </c>
      <c r="AM3524" s="2">
        <f>+AF3524*G3524</f>
        <v>2481.0728012230647</v>
      </c>
      <c r="AN3524" s="155">
        <f>SUM(AK3524:AM3524)</f>
        <v>10562.281353778189</v>
      </c>
      <c r="AQ3524" s="145" t="s">
        <v>79</v>
      </c>
      <c r="AU3524" s="8"/>
      <c r="AV3524" s="8"/>
      <c r="AW3524" s="2">
        <f>'[2]BoQ HSYC-Trang'!$AT3524</f>
        <v>2140724.6755856499</v>
      </c>
      <c r="AX3524" s="8">
        <f>F3524*AW3524</f>
        <v>5137.739221405559</v>
      </c>
      <c r="AY3524" s="8">
        <f>IF(AQ3524="CT",7%,5%)*AX3524</f>
        <v>256.88696107027795</v>
      </c>
      <c r="AZ3524" s="8">
        <f>AX3524*2%</f>
        <v>102.75478442811118</v>
      </c>
      <c r="BA3524" s="8">
        <f>IF(BB3524&gt;0,0,AX3524*5%)</f>
        <v>256.88696107027795</v>
      </c>
      <c r="BB3524" s="8"/>
      <c r="BC3524" s="8">
        <f>+AX3524+AY3524+AZ3524+BA3524+BB3524</f>
        <v>5754.2679279742251</v>
      </c>
      <c r="BD3524" s="8">
        <f>AX3524-AT3524</f>
        <v>5137.739221405559</v>
      </c>
      <c r="BE3524" s="2"/>
      <c r="BH3524" s="2"/>
      <c r="BI3524" s="2">
        <f>+AX3524-AC3524</f>
        <v>2296.9782465503276</v>
      </c>
    </row>
    <row r="3525" spans="1:61" ht="34" hidden="1" outlineLevel="1" x14ac:dyDescent="0.2">
      <c r="A3525" s="1" t="s">
        <v>272</v>
      </c>
      <c r="B3525" s="82">
        <v>59</v>
      </c>
      <c r="C3525" s="144" t="s">
        <v>271</v>
      </c>
      <c r="D3525" s="144"/>
      <c r="E3525" s="82" t="s">
        <v>104</v>
      </c>
      <c r="F3525" s="143">
        <v>0.24</v>
      </c>
      <c r="G3525" s="142">
        <f>+[2]THKL!F3546</f>
        <v>0.24</v>
      </c>
      <c r="H3525" s="132"/>
      <c r="I3525" s="132"/>
      <c r="J3525" s="132"/>
      <c r="K3525" s="156">
        <f>$K$3348</f>
        <v>1433393.7777777775</v>
      </c>
      <c r="L3525" s="157">
        <f>$L$3348</f>
        <v>431932.01549999998</v>
      </c>
      <c r="M3525" s="157">
        <f>SUM(K3525:L3525)</f>
        <v>1865325.7932777775</v>
      </c>
      <c r="N3525" s="83">
        <f>IF(V3525&lt;&gt;"VTC VHm",_xlfn.XLOOKUP(Z3525,$AC$4015:$AC$4035,$AD$4015:$AD$4035,0)*M3525,_xlfn.XLOOKUP(Z3525,$AC$4015:$AC$4035,$AD$4015:$AD$4035,0)*L3525)</f>
        <v>652864.02764722204</v>
      </c>
      <c r="O3525" s="83">
        <f>IF(V3525&lt;&gt;"VTC VHm",_xlfn.XLOOKUP(Z3525,$AC$4015:$AC$4035,$AE$4015:$AE$4035,0)*M3525,_xlfn.XLOOKUP(Z3525,$AC$4015:$AC$4035,$AE$4015:$AE$4035,0)*L3525)</f>
        <v>0</v>
      </c>
      <c r="P3525" s="83">
        <f>SUM(N3525:O3525)</f>
        <v>652864.02764722204</v>
      </c>
      <c r="Q3525" s="157">
        <f>M3525*G3525</f>
        <v>447678.19038666657</v>
      </c>
      <c r="R3525" s="157">
        <f>G3525*P3525</f>
        <v>156687.36663533328</v>
      </c>
      <c r="S3525" s="83">
        <f>SUM(Q3525:R3525)</f>
        <v>604365.55702199985</v>
      </c>
      <c r="T3525" s="156" t="s">
        <v>50</v>
      </c>
      <c r="U3525" s="132"/>
      <c r="V3525" s="132"/>
      <c r="W3525" s="132"/>
      <c r="X3525" s="44" t="s">
        <v>33</v>
      </c>
      <c r="Y3525" s="44"/>
      <c r="Z3525" s="44" t="s">
        <v>19</v>
      </c>
      <c r="AA3525" s="44" t="s">
        <v>80</v>
      </c>
      <c r="AB3525" s="2">
        <v>1789382.3848063359</v>
      </c>
      <c r="AC3525" s="2">
        <v>429451.77235352062</v>
      </c>
      <c r="AD3525" s="2">
        <f>+M3525</f>
        <v>1865325.7932777775</v>
      </c>
      <c r="AE3525" s="2">
        <f>+AD3525*14%</f>
        <v>261145.61105888887</v>
      </c>
      <c r="AF3525" s="155">
        <f>+AD3525*35%</f>
        <v>652864.02764722204</v>
      </c>
      <c r="AG3525" s="2">
        <f>+AD3525*F3525</f>
        <v>447678.19038666657</v>
      </c>
      <c r="AH3525" s="2">
        <f>+AE3525*F3525</f>
        <v>62674.946654133324</v>
      </c>
      <c r="AI3525" s="2">
        <f>+AF3525*F3525</f>
        <v>156687.36663533328</v>
      </c>
      <c r="AJ3525" s="2">
        <f>SUM(AG3525:AI3525)</f>
        <v>667040.50367613323</v>
      </c>
      <c r="AK3525" s="2">
        <f>+AD3525*G3525</f>
        <v>447678.19038666657</v>
      </c>
      <c r="AL3525" s="2">
        <f>+AE3525*G3525</f>
        <v>62674.946654133324</v>
      </c>
      <c r="AM3525" s="2">
        <f>+AF3525*G3525</f>
        <v>156687.36663533328</v>
      </c>
      <c r="AN3525" s="155">
        <f>SUM(AK3525:AM3525)</f>
        <v>667040.50367613323</v>
      </c>
      <c r="AQ3525" s="145" t="s">
        <v>79</v>
      </c>
      <c r="AU3525" s="8">
        <f>+BH3525</f>
        <v>250000</v>
      </c>
      <c r="AV3525" s="8">
        <f>+L3525</f>
        <v>431932.01549999998</v>
      </c>
      <c r="AW3525" s="2">
        <f>+AU3525+AV3525</f>
        <v>681932.01549999998</v>
      </c>
      <c r="AX3525" s="8">
        <f>F3525*AW3525</f>
        <v>163663.68372</v>
      </c>
      <c r="AY3525" s="8">
        <f>IF(AQ3525="CT",7%,5%)*AX3525</f>
        <v>8183.1841860000004</v>
      </c>
      <c r="AZ3525" s="8">
        <f>AX3525*2%</f>
        <v>3273.2736743999999</v>
      </c>
      <c r="BA3525" s="8">
        <f>IF(BB3525&gt;0,0,AX3525*5%)</f>
        <v>8183.1841860000004</v>
      </c>
      <c r="BB3525" s="8"/>
      <c r="BC3525" s="8">
        <f>+AX3525+AY3525+AZ3525+BA3525+BB3525</f>
        <v>183303.3257664</v>
      </c>
      <c r="BD3525" s="8">
        <f>AX3525-AT3525</f>
        <v>163663.68372</v>
      </c>
      <c r="BE3525" s="2"/>
      <c r="BH3525" s="2">
        <v>250000</v>
      </c>
      <c r="BI3525" s="2">
        <f>+AX3525-AC3525</f>
        <v>-265788.08863352065</v>
      </c>
    </row>
    <row r="3526" spans="1:61" ht="17" hidden="1" outlineLevel="1" x14ac:dyDescent="0.2">
      <c r="A3526" s="1" t="s">
        <v>108</v>
      </c>
      <c r="B3526" s="82">
        <v>60</v>
      </c>
      <c r="C3526" s="144" t="s">
        <v>270</v>
      </c>
      <c r="D3526" s="144"/>
      <c r="E3526" s="82" t="s">
        <v>85</v>
      </c>
      <c r="F3526" s="143">
        <v>4</v>
      </c>
      <c r="G3526" s="142">
        <f>+[2]THKL!F3547</f>
        <v>4</v>
      </c>
      <c r="H3526" s="132"/>
      <c r="I3526" s="132"/>
      <c r="J3526" s="132"/>
      <c r="K3526" s="156">
        <f>'[3]BDG (XD)'!$Y$1299</f>
        <v>55188</v>
      </c>
      <c r="L3526" s="157">
        <f>'[3]BDG (XD)'!$Z$1299</f>
        <v>18000</v>
      </c>
      <c r="M3526" s="157">
        <f>SUM(K3526:L3526)</f>
        <v>73188</v>
      </c>
      <c r="N3526" s="83">
        <f>IF(V3526&lt;&gt;"VTC VHm",_xlfn.XLOOKUP(Z3526,$AC$4015:$AC$4035,$AD$4015:$AD$4035,0)*M3526,_xlfn.XLOOKUP(Z3526,$AC$4015:$AC$4035,$AD$4015:$AD$4035,0)*L3526)</f>
        <v>25615.8</v>
      </c>
      <c r="O3526" s="83">
        <f>IF(V3526&lt;&gt;"VTC VHm",_xlfn.XLOOKUP(Z3526,$AC$4015:$AC$4035,$AE$4015:$AE$4035,0)*M3526,_xlfn.XLOOKUP(Z3526,$AC$4015:$AC$4035,$AE$4015:$AE$4035,0)*L3526)</f>
        <v>0</v>
      </c>
      <c r="P3526" s="83">
        <f>SUM(N3526:O3526)</f>
        <v>25615.8</v>
      </c>
      <c r="Q3526" s="157">
        <f>M3526*G3526</f>
        <v>292752</v>
      </c>
      <c r="R3526" s="157">
        <f>G3526*P3526</f>
        <v>102463.2</v>
      </c>
      <c r="S3526" s="83">
        <f>SUM(Q3526:R3526)</f>
        <v>395215.2</v>
      </c>
      <c r="T3526" s="156" t="s">
        <v>50</v>
      </c>
      <c r="U3526" s="132"/>
      <c r="V3526" s="132"/>
      <c r="W3526" s="132"/>
      <c r="X3526" s="44" t="s">
        <v>33</v>
      </c>
      <c r="Y3526" s="44"/>
      <c r="Z3526" s="44" t="s">
        <v>19</v>
      </c>
      <c r="AA3526" s="44" t="s">
        <v>80</v>
      </c>
      <c r="AB3526" s="2">
        <v>62260.824999999997</v>
      </c>
      <c r="AC3526" s="2">
        <v>249043.3</v>
      </c>
      <c r="AD3526" s="2">
        <f>+M3526</f>
        <v>73188</v>
      </c>
      <c r="AE3526" s="2">
        <f>+AD3526*14%</f>
        <v>10246.320000000002</v>
      </c>
      <c r="AF3526" s="155">
        <f>+AD3526*35%</f>
        <v>25615.8</v>
      </c>
      <c r="AG3526" s="2">
        <f>+AD3526*F3526</f>
        <v>292752</v>
      </c>
      <c r="AH3526" s="2">
        <f>+AE3526*F3526</f>
        <v>40985.280000000006</v>
      </c>
      <c r="AI3526" s="2">
        <f>+AF3526*F3526</f>
        <v>102463.2</v>
      </c>
      <c r="AJ3526" s="2">
        <f>SUM(AG3526:AI3526)</f>
        <v>436200.48000000004</v>
      </c>
      <c r="AK3526" s="2">
        <f>+AD3526*G3526</f>
        <v>292752</v>
      </c>
      <c r="AL3526" s="2">
        <f>+AE3526*G3526</f>
        <v>40985.280000000006</v>
      </c>
      <c r="AM3526" s="2">
        <f>+AF3526*G3526</f>
        <v>102463.2</v>
      </c>
      <c r="AN3526" s="155">
        <f>SUM(AK3526:AM3526)</f>
        <v>436200.48000000004</v>
      </c>
      <c r="AQ3526" s="145" t="s">
        <v>79</v>
      </c>
      <c r="AU3526" s="8"/>
      <c r="AV3526" s="8"/>
      <c r="AW3526" s="2">
        <f>'[2]BoQ HSYC-Trang'!$AT3526</f>
        <v>73188</v>
      </c>
      <c r="AX3526" s="8">
        <f>F3526*AW3526</f>
        <v>292752</v>
      </c>
      <c r="AY3526" s="8">
        <f>IF(AQ3526="CT",7%,5%)*AX3526</f>
        <v>14637.6</v>
      </c>
      <c r="AZ3526" s="8">
        <f>AX3526*2%</f>
        <v>5855.04</v>
      </c>
      <c r="BA3526" s="8">
        <f>IF(BB3526&gt;0,0,AX3526*5%)</f>
        <v>14637.6</v>
      </c>
      <c r="BB3526" s="8"/>
      <c r="BC3526" s="8">
        <f>+AX3526+AY3526+AZ3526+BA3526+BB3526</f>
        <v>327882.23999999993</v>
      </c>
      <c r="BD3526" s="8">
        <f>AX3526-AT3526</f>
        <v>292752</v>
      </c>
      <c r="BE3526" s="2"/>
      <c r="BH3526" s="2"/>
      <c r="BI3526" s="2">
        <f>+AX3526-AC3526</f>
        <v>43708.700000000012</v>
      </c>
    </row>
    <row r="3527" spans="1:61" ht="17" hidden="1" outlineLevel="1" x14ac:dyDescent="0.2">
      <c r="A3527" s="1" t="s">
        <v>269</v>
      </c>
      <c r="B3527" s="82">
        <v>61</v>
      </c>
      <c r="C3527" s="144" t="s">
        <v>268</v>
      </c>
      <c r="D3527" s="144"/>
      <c r="E3527" s="82" t="s">
        <v>160</v>
      </c>
      <c r="F3527" s="143">
        <v>2.2499999999999999E-2</v>
      </c>
      <c r="G3527" s="142">
        <f>'[1]BoQ HSYC'!F3527</f>
        <v>2.2499999999999999E-2</v>
      </c>
      <c r="H3527" s="185">
        <f>'[1]BoQ HSYC'!G3527</f>
        <v>0</v>
      </c>
      <c r="I3527" s="185">
        <f>'[1]BoQ HSYC'!H3527</f>
        <v>0</v>
      </c>
      <c r="J3527" s="185">
        <f>'[1]BoQ HSYC'!I3527</f>
        <v>0</v>
      </c>
      <c r="K3527" s="48">
        <f>'[1]BoQ HSYC'!J3527</f>
        <v>2540704.3199999998</v>
      </c>
      <c r="L3527" s="47">
        <f>'[1]BoQ HSYC'!K3527</f>
        <v>889379.99999999988</v>
      </c>
      <c r="M3527" s="47">
        <f>'[1]BoQ HSYC'!L3527</f>
        <v>3430084.32</v>
      </c>
      <c r="N3527" s="183">
        <f>'[1]BoQ HSYC'!M3527</f>
        <v>889246.51199999987</v>
      </c>
      <c r="O3527" s="183">
        <f>'[1]BoQ HSYC'!N3527</f>
        <v>311282.99999999994</v>
      </c>
      <c r="P3527" s="83">
        <f>'[1]BoQ HSYC'!O3527</f>
        <v>1200529.5119999999</v>
      </c>
      <c r="Q3527" s="47">
        <f>'[1]BoQ HSYC'!P3527</f>
        <v>77176.897199999992</v>
      </c>
      <c r="R3527" s="132">
        <f>'[1]BoQ HSYC'!Q3527</f>
        <v>27011.914019999997</v>
      </c>
      <c r="S3527" s="83">
        <f>'[1]BoQ HSYC'!R3527</f>
        <v>104188.81121999999</v>
      </c>
      <c r="T3527" s="48">
        <f>'[1]BoQ HSYC'!S3527</f>
        <v>0</v>
      </c>
      <c r="U3527" s="132">
        <f>'[1]BoQ HSYC'!T3527</f>
        <v>0</v>
      </c>
      <c r="V3527" s="132" t="str">
        <f>'[1]BoQ HSYC'!U3527</f>
        <v>BĐG Q2/2026</v>
      </c>
      <c r="W3527" s="132" t="str">
        <f>'[1]BoQ HSYC'!V3527</f>
        <v>BĐG Q2/2026</v>
      </c>
      <c r="X3527" s="44" t="str">
        <f>'[1]BoQ HSYC'!W3527</f>
        <v>ME</v>
      </c>
      <c r="Y3527" s="44"/>
      <c r="Z3527" s="44"/>
      <c r="AA3527" s="44"/>
      <c r="AB3527" s="2">
        <v>11886391.153103271</v>
      </c>
      <c r="AC3527" s="2">
        <v>267443.8009448236</v>
      </c>
      <c r="AD3527" s="2">
        <f>+M3527</f>
        <v>3430084.32</v>
      </c>
      <c r="AE3527" s="2">
        <f>+AD3527*14%</f>
        <v>480211.80480000004</v>
      </c>
      <c r="AF3527" s="155">
        <f>+AD3527*35%</f>
        <v>1200529.5119999999</v>
      </c>
      <c r="AG3527" s="2">
        <f>+AD3527*F3527</f>
        <v>77176.897199999992</v>
      </c>
      <c r="AH3527" s="2">
        <f>+AE3527*F3527</f>
        <v>10804.765608</v>
      </c>
      <c r="AI3527" s="2">
        <f>+AF3527*F3527</f>
        <v>27011.914019999997</v>
      </c>
      <c r="AJ3527" s="2">
        <f>SUM(AG3527:AI3527)</f>
        <v>114993.57682799999</v>
      </c>
      <c r="AK3527" s="2">
        <f>+AD3527*G3527</f>
        <v>77176.897199999992</v>
      </c>
      <c r="AL3527" s="2">
        <f>+AE3527*G3527</f>
        <v>10804.765608</v>
      </c>
      <c r="AM3527" s="2">
        <f>+AF3527*G3527</f>
        <v>27011.914019999997</v>
      </c>
      <c r="AN3527" s="155">
        <f>SUM(AK3527:AM3527)</f>
        <v>114993.57682799999</v>
      </c>
      <c r="AQ3527" s="145" t="s">
        <v>79</v>
      </c>
      <c r="AU3527" s="8"/>
      <c r="AV3527" s="8"/>
      <c r="AW3527" s="2">
        <f>+'[2]BoQ HSYC-Đạt'!AT3527</f>
        <v>3773092.7519999999</v>
      </c>
      <c r="AX3527" s="8">
        <f>F3527*AW3527</f>
        <v>84894.586919999987</v>
      </c>
      <c r="AY3527" s="8">
        <f>IF(AQ3527="CT",7%,5%)*AX3527</f>
        <v>4244.7293459999992</v>
      </c>
      <c r="AZ3527" s="8">
        <f>AX3527*2%</f>
        <v>1697.8917383999997</v>
      </c>
      <c r="BA3527" s="8">
        <f>IF(BB3527&gt;0,0,AX3527*5%)</f>
        <v>4244.7293459999992</v>
      </c>
      <c r="BB3527" s="8"/>
      <c r="BC3527" s="8">
        <f>+AX3527+AY3527+AZ3527+BA3527+BB3527</f>
        <v>95081.937350399967</v>
      </c>
      <c r="BD3527" s="8">
        <f>AX3527-AT3527</f>
        <v>84894.586919999987</v>
      </c>
      <c r="BE3527" s="2"/>
      <c r="BH3527" s="2"/>
      <c r="BI3527" s="2">
        <f>+AX3527-AC3527</f>
        <v>-182549.21402482362</v>
      </c>
    </row>
    <row r="3528" spans="1:61" s="201" customFormat="1" ht="17" hidden="1" outlineLevel="1" x14ac:dyDescent="0.2">
      <c r="A3528" s="201">
        <v>0</v>
      </c>
      <c r="B3528" s="210"/>
      <c r="C3528" s="211" t="s">
        <v>267</v>
      </c>
      <c r="D3528" s="211"/>
      <c r="E3528" s="210"/>
      <c r="F3528" s="209"/>
      <c r="G3528" s="208">
        <f>'[1]BoQ HSYC'!F3528</f>
        <v>0</v>
      </c>
      <c r="H3528" s="204">
        <f>'[1]BoQ HSYC'!G3528</f>
        <v>0</v>
      </c>
      <c r="I3528" s="204">
        <f>'[1]BoQ HSYC'!H3528</f>
        <v>0</v>
      </c>
      <c r="J3528" s="204">
        <f>'[1]BoQ HSYC'!I3528</f>
        <v>0</v>
      </c>
      <c r="K3528" s="205">
        <f>'[1]BoQ HSYC'!J3528</f>
        <v>0</v>
      </c>
      <c r="L3528" s="207">
        <f>'[1]BoQ HSYC'!K3528</f>
        <v>0</v>
      </c>
      <c r="M3528" s="207">
        <f>'[1]BoQ HSYC'!L3528</f>
        <v>0</v>
      </c>
      <c r="N3528" s="194">
        <f>'[1]BoQ HSYC'!M3528</f>
        <v>0</v>
      </c>
      <c r="O3528" s="194">
        <f>'[1]BoQ HSYC'!N3528</f>
        <v>0</v>
      </c>
      <c r="P3528" s="206">
        <f>'[1]BoQ HSYC'!O3528</f>
        <v>0</v>
      </c>
      <c r="Q3528" s="207">
        <f>'[1]BoQ HSYC'!P3528</f>
        <v>0</v>
      </c>
      <c r="R3528" s="204">
        <f>'[1]BoQ HSYC'!Q3528</f>
        <v>0</v>
      </c>
      <c r="S3528" s="206">
        <f>'[1]BoQ HSYC'!R3528</f>
        <v>0</v>
      </c>
      <c r="T3528" s="205">
        <f>'[1]BoQ HSYC'!S3528</f>
        <v>0</v>
      </c>
      <c r="U3528" s="204">
        <f>'[1]BoQ HSYC'!T3528</f>
        <v>0</v>
      </c>
      <c r="V3528" s="204">
        <f>'[1]BoQ HSYC'!U3528</f>
        <v>0</v>
      </c>
      <c r="W3528" s="204">
        <f>'[1]BoQ HSYC'!V3528</f>
        <v>0</v>
      </c>
      <c r="X3528" s="203" t="str">
        <f>'[1]BoQ HSYC'!W3528</f>
        <v>ME</v>
      </c>
      <c r="Y3528" s="203"/>
      <c r="Z3528" s="203"/>
      <c r="AA3528" s="191"/>
      <c r="AB3528" s="202">
        <v>0</v>
      </c>
      <c r="AC3528" s="202">
        <v>0</v>
      </c>
      <c r="AD3528" s="202">
        <f>+M3528</f>
        <v>0</v>
      </c>
      <c r="AE3528" s="202">
        <f>+AD3528*14%</f>
        <v>0</v>
      </c>
      <c r="AF3528" s="202">
        <f>+AD3528*35%</f>
        <v>0</v>
      </c>
      <c r="AG3528" s="202">
        <f>+AD3528*F3528</f>
        <v>0</v>
      </c>
      <c r="AH3528" s="202">
        <f>+AE3528*F3528</f>
        <v>0</v>
      </c>
      <c r="AI3528" s="202">
        <f>+AF3528*F3528</f>
        <v>0</v>
      </c>
      <c r="AJ3528" s="202">
        <f>SUM(AG3528:AI3528)</f>
        <v>0</v>
      </c>
      <c r="AK3528" s="202">
        <f>+AD3528*G3528</f>
        <v>0</v>
      </c>
      <c r="AL3528" s="202">
        <f>+AE3528*G3528</f>
        <v>0</v>
      </c>
      <c r="AM3528" s="202">
        <f>+AF3528*G3528</f>
        <v>0</v>
      </c>
      <c r="AN3528" s="202">
        <f>SUM(AK3528:AM3528)</f>
        <v>0</v>
      </c>
      <c r="AQ3528" s="189" t="s">
        <v>79</v>
      </c>
      <c r="AU3528" s="188"/>
      <c r="AV3528" s="188"/>
      <c r="AW3528" s="187">
        <f>'[2]BoQ HSYC-Trang'!$AT3528</f>
        <v>0</v>
      </c>
      <c r="AX3528" s="188">
        <f>F3528*AW3528</f>
        <v>0</v>
      </c>
      <c r="AY3528" s="188">
        <f>IF(AQ3528="CT",7%,5%)*AX3528</f>
        <v>0</v>
      </c>
      <c r="AZ3528" s="188">
        <f>AX3528*2%</f>
        <v>0</v>
      </c>
      <c r="BA3528" s="188">
        <f>IF(BB3528&gt;0,0,AX3528*5%)</f>
        <v>0</v>
      </c>
      <c r="BB3528" s="188"/>
      <c r="BC3528" s="188">
        <f>+AX3528+AY3528+AZ3528+BA3528+BB3528</f>
        <v>0</v>
      </c>
      <c r="BD3528" s="188">
        <f>AX3528-AT3528</f>
        <v>0</v>
      </c>
      <c r="BE3528" s="187"/>
      <c r="BH3528" s="187"/>
      <c r="BI3528" s="2">
        <f>+AX3528-AC3528</f>
        <v>0</v>
      </c>
    </row>
    <row r="3529" spans="1:61" s="186" customFormat="1" ht="17" hidden="1" outlineLevel="1" x14ac:dyDescent="0.2">
      <c r="A3529" s="186" t="s">
        <v>251</v>
      </c>
      <c r="B3529" s="198">
        <v>62</v>
      </c>
      <c r="C3529" s="199" t="s">
        <v>250</v>
      </c>
      <c r="D3529" s="199"/>
      <c r="E3529" s="198" t="s">
        <v>249</v>
      </c>
      <c r="F3529" s="197">
        <v>3</v>
      </c>
      <c r="G3529" s="196">
        <f>'[1]BoQ HSYC'!F3529</f>
        <v>3</v>
      </c>
      <c r="H3529" s="192">
        <f>'[1]BoQ HSYC'!G3529</f>
        <v>0</v>
      </c>
      <c r="I3529" s="192">
        <f>'[1]BoQ HSYC'!H3529</f>
        <v>0</v>
      </c>
      <c r="J3529" s="192">
        <f>'[1]BoQ HSYC'!I3529</f>
        <v>0</v>
      </c>
      <c r="K3529" s="193">
        <f>'[1]BoQ HSYC'!J3529</f>
        <v>747225</v>
      </c>
      <c r="L3529" s="195">
        <f>'[1]BoQ HSYC'!K3529</f>
        <v>12000</v>
      </c>
      <c r="M3529" s="195">
        <f>'[1]BoQ HSYC'!L3529</f>
        <v>759225</v>
      </c>
      <c r="N3529" s="194">
        <f>'[1]BoQ HSYC'!M3529</f>
        <v>261528.74999999997</v>
      </c>
      <c r="O3529" s="194">
        <f>'[1]BoQ HSYC'!N3529</f>
        <v>4200</v>
      </c>
      <c r="P3529" s="194">
        <f>'[1]BoQ HSYC'!O3529</f>
        <v>265728.75</v>
      </c>
      <c r="Q3529" s="195">
        <f>'[1]BoQ HSYC'!P3529</f>
        <v>2277675</v>
      </c>
      <c r="R3529" s="192">
        <f>'[1]BoQ HSYC'!Q3529</f>
        <v>797186.25</v>
      </c>
      <c r="S3529" s="194">
        <f>'[1]BoQ HSYC'!R3529</f>
        <v>3074861.25</v>
      </c>
      <c r="T3529" s="193">
        <f>'[1]BoQ HSYC'!S3529</f>
        <v>0</v>
      </c>
      <c r="U3529" s="192">
        <f>'[1]BoQ HSYC'!T3529</f>
        <v>0</v>
      </c>
      <c r="V3529" s="192" t="str">
        <f>'[1]BoQ HSYC'!U3529</f>
        <v>BĐG Q2/2026</v>
      </c>
      <c r="W3529" s="192" t="str">
        <f>'[1]BoQ HSYC'!V3529</f>
        <v>BĐG Q2/2026</v>
      </c>
      <c r="X3529" s="191" t="str">
        <f>'[1]BoQ HSYC'!W3529</f>
        <v>ME</v>
      </c>
      <c r="Y3529" s="191"/>
      <c r="Z3529" s="191"/>
      <c r="AA3529" s="191"/>
      <c r="AB3529" s="187">
        <v>595568.37370250002</v>
      </c>
      <c r="AC3529" s="187">
        <v>1786705.1211075</v>
      </c>
      <c r="AD3529" s="187">
        <f>+M3529</f>
        <v>759225</v>
      </c>
      <c r="AE3529" s="187">
        <f>+AD3529*14%</f>
        <v>106291.50000000001</v>
      </c>
      <c r="AF3529" s="190">
        <f>+AD3529*35%</f>
        <v>265728.75</v>
      </c>
      <c r="AG3529" s="187">
        <f>+AD3529*F3529</f>
        <v>2277675</v>
      </c>
      <c r="AH3529" s="187">
        <f>+AE3529*F3529</f>
        <v>318874.50000000006</v>
      </c>
      <c r="AI3529" s="187">
        <f>+AF3529*F3529</f>
        <v>797186.25</v>
      </c>
      <c r="AJ3529" s="187">
        <f>SUM(AG3529:AI3529)</f>
        <v>3393735.75</v>
      </c>
      <c r="AK3529" s="187">
        <f>+AD3529*G3529</f>
        <v>2277675</v>
      </c>
      <c r="AL3529" s="187">
        <f>+AE3529*G3529</f>
        <v>318874.50000000006</v>
      </c>
      <c r="AM3529" s="187">
        <f>+AF3529*G3529</f>
        <v>797186.25</v>
      </c>
      <c r="AN3529" s="190">
        <f>SUM(AK3529:AM3529)</f>
        <v>3393735.75</v>
      </c>
      <c r="AQ3529" s="189" t="s">
        <v>79</v>
      </c>
      <c r="AU3529" s="188"/>
      <c r="AV3529" s="188"/>
      <c r="AW3529" s="187">
        <f>+'[2]BoQ HSYC-Đạt'!$AT3529</f>
        <v>774409.5</v>
      </c>
      <c r="AX3529" s="188">
        <f>F3529*AW3529</f>
        <v>2323228.5</v>
      </c>
      <c r="AY3529" s="188">
        <f>IF(AQ3529="CT",7%,5%)*AX3529</f>
        <v>116161.425</v>
      </c>
      <c r="AZ3529" s="188">
        <f>AX3529*2%</f>
        <v>46464.57</v>
      </c>
      <c r="BA3529" s="188">
        <f>IF(BB3529&gt;0,0,AX3529*5%)</f>
        <v>116161.425</v>
      </c>
      <c r="BB3529" s="188"/>
      <c r="BC3529" s="188">
        <f>+AX3529+AY3529+AZ3529+BA3529+BB3529</f>
        <v>2602015.9199999995</v>
      </c>
      <c r="BD3529" s="188">
        <f>AX3529-AT3529</f>
        <v>2323228.5</v>
      </c>
      <c r="BE3529" s="187"/>
      <c r="BH3529" s="187"/>
      <c r="BI3529" s="2">
        <f>+AX3529-AC3529</f>
        <v>536523.37889249995</v>
      </c>
    </row>
    <row r="3530" spans="1:61" s="186" customFormat="1" ht="34" hidden="1" outlineLevel="1" x14ac:dyDescent="0.2">
      <c r="A3530" s="186" t="s">
        <v>266</v>
      </c>
      <c r="B3530" s="198">
        <v>63</v>
      </c>
      <c r="C3530" s="199" t="s">
        <v>265</v>
      </c>
      <c r="D3530" s="199"/>
      <c r="E3530" s="198" t="s">
        <v>129</v>
      </c>
      <c r="F3530" s="197">
        <v>10</v>
      </c>
      <c r="G3530" s="196">
        <f>'[1]BoQ HSYC'!F3530</f>
        <v>10</v>
      </c>
      <c r="H3530" s="192">
        <f>'[1]BoQ HSYC'!G3530</f>
        <v>0</v>
      </c>
      <c r="I3530" s="192">
        <f>'[1]BoQ HSYC'!H3530</f>
        <v>0</v>
      </c>
      <c r="J3530" s="192">
        <f>'[1]BoQ HSYC'!I3530</f>
        <v>0</v>
      </c>
      <c r="K3530" s="193">
        <f>'[1]BoQ HSYC'!J3530</f>
        <v>21379.05</v>
      </c>
      <c r="L3530" s="195">
        <f>'[1]BoQ HSYC'!K3530</f>
        <v>7404</v>
      </c>
      <c r="M3530" s="195">
        <f>'[1]BoQ HSYC'!L3530</f>
        <v>28783.05</v>
      </c>
      <c r="N3530" s="194">
        <f>'[1]BoQ HSYC'!M3530</f>
        <v>7482.6674999999996</v>
      </c>
      <c r="O3530" s="194">
        <f>'[1]BoQ HSYC'!N3530</f>
        <v>2591.3999999999996</v>
      </c>
      <c r="P3530" s="194">
        <f>'[1]BoQ HSYC'!O3530</f>
        <v>10074.067499999999</v>
      </c>
      <c r="Q3530" s="195">
        <f>'[1]BoQ HSYC'!P3530</f>
        <v>287830.5</v>
      </c>
      <c r="R3530" s="192">
        <f>'[1]BoQ HSYC'!Q3530</f>
        <v>100740.67499999999</v>
      </c>
      <c r="S3530" s="194">
        <f>'[1]BoQ HSYC'!R3530</f>
        <v>388571.17499999999</v>
      </c>
      <c r="T3530" s="193">
        <f>'[1]BoQ HSYC'!S3530</f>
        <v>0</v>
      </c>
      <c r="U3530" s="192">
        <f>'[1]BoQ HSYC'!T3530</f>
        <v>0</v>
      </c>
      <c r="V3530" s="192" t="str">
        <f>'[1]BoQ HSYC'!U3530</f>
        <v>BĐG Q2/2026</v>
      </c>
      <c r="W3530" s="192" t="str">
        <f>'[1]BoQ HSYC'!V3530</f>
        <v>BĐG Q2/2026</v>
      </c>
      <c r="X3530" s="191" t="str">
        <f>'[1]BoQ HSYC'!W3530</f>
        <v>ME</v>
      </c>
      <c r="Y3530" s="191"/>
      <c r="Z3530" s="191"/>
      <c r="AA3530" s="191"/>
      <c r="AB3530" s="187">
        <v>42547.728622639901</v>
      </c>
      <c r="AC3530" s="187">
        <v>425477.28622639901</v>
      </c>
      <c r="AD3530" s="187">
        <f>+M3530</f>
        <v>28783.05</v>
      </c>
      <c r="AE3530" s="187">
        <f>+AD3530*14%</f>
        <v>4029.6270000000004</v>
      </c>
      <c r="AF3530" s="190">
        <f>+AD3530*35%</f>
        <v>10074.067499999999</v>
      </c>
      <c r="AG3530" s="187">
        <f>+AD3530*F3530</f>
        <v>287830.5</v>
      </c>
      <c r="AH3530" s="187">
        <f>+AE3530*F3530</f>
        <v>40296.270000000004</v>
      </c>
      <c r="AI3530" s="187">
        <f>+AF3530*F3530</f>
        <v>100740.67499999999</v>
      </c>
      <c r="AJ3530" s="187">
        <f>SUM(AG3530:AI3530)</f>
        <v>428867.44500000001</v>
      </c>
      <c r="AK3530" s="187">
        <f>+AD3530*G3530</f>
        <v>287830.5</v>
      </c>
      <c r="AL3530" s="187">
        <f>+AE3530*G3530</f>
        <v>40296.270000000004</v>
      </c>
      <c r="AM3530" s="187">
        <f>+AF3530*G3530</f>
        <v>100740.67499999999</v>
      </c>
      <c r="AN3530" s="190">
        <f>SUM(AK3530:AM3530)</f>
        <v>428867.44500000001</v>
      </c>
      <c r="AQ3530" s="189" t="s">
        <v>79</v>
      </c>
      <c r="AU3530" s="188"/>
      <c r="AV3530" s="188"/>
      <c r="AW3530" s="187">
        <f>+'[2]BoQ HSYC-Đạt'!$AT3530</f>
        <v>31661.355</v>
      </c>
      <c r="AX3530" s="188">
        <f>F3530*AW3530</f>
        <v>316613.55</v>
      </c>
      <c r="AY3530" s="188">
        <f>IF(AQ3530="CT",7%,5%)*AX3530</f>
        <v>15830.6775</v>
      </c>
      <c r="AZ3530" s="188">
        <f>AX3530*2%</f>
        <v>6332.2709999999997</v>
      </c>
      <c r="BA3530" s="188">
        <f>IF(BB3530&gt;0,0,AX3530*5%)</f>
        <v>15830.6775</v>
      </c>
      <c r="BB3530" s="188"/>
      <c r="BC3530" s="188">
        <f>+AX3530+AY3530+AZ3530+BA3530+BB3530</f>
        <v>354607.17599999998</v>
      </c>
      <c r="BD3530" s="188">
        <f>AX3530-AT3530</f>
        <v>316613.55</v>
      </c>
      <c r="BE3530" s="187"/>
      <c r="BH3530" s="187"/>
      <c r="BI3530" s="2">
        <f>+AX3530-AC3530</f>
        <v>-108863.73622639902</v>
      </c>
    </row>
    <row r="3531" spans="1:61" s="186" customFormat="1" ht="17" hidden="1" outlineLevel="1" x14ac:dyDescent="0.2">
      <c r="A3531" s="186" t="s">
        <v>108</v>
      </c>
      <c r="B3531" s="198">
        <v>64</v>
      </c>
      <c r="C3531" s="199" t="s">
        <v>246</v>
      </c>
      <c r="D3531" s="199"/>
      <c r="E3531" s="198" t="s">
        <v>85</v>
      </c>
      <c r="F3531" s="197">
        <v>1</v>
      </c>
      <c r="G3531" s="196">
        <f>'[1]BoQ HSYC'!F3531</f>
        <v>1</v>
      </c>
      <c r="H3531" s="192">
        <f>'[1]BoQ HSYC'!G3531</f>
        <v>0</v>
      </c>
      <c r="I3531" s="192">
        <f>'[1]BoQ HSYC'!H3531</f>
        <v>0</v>
      </c>
      <c r="J3531" s="192">
        <f>'[1]BoQ HSYC'!I3531</f>
        <v>0</v>
      </c>
      <c r="K3531" s="193">
        <f>'[1]BoQ HSYC'!J3531</f>
        <v>75000</v>
      </c>
      <c r="L3531" s="195">
        <f>'[1]BoQ HSYC'!K3531</f>
        <v>0</v>
      </c>
      <c r="M3531" s="195">
        <f>'[1]BoQ HSYC'!L3531</f>
        <v>75000</v>
      </c>
      <c r="N3531" s="194">
        <f>'[1]BoQ HSYC'!M3531</f>
        <v>26250</v>
      </c>
      <c r="O3531" s="194">
        <f>'[1]BoQ HSYC'!N3531</f>
        <v>0</v>
      </c>
      <c r="P3531" s="194">
        <f>'[1]BoQ HSYC'!O3531</f>
        <v>26250</v>
      </c>
      <c r="Q3531" s="195">
        <f>'[1]BoQ HSYC'!P3531</f>
        <v>75000</v>
      </c>
      <c r="R3531" s="192">
        <f>'[1]BoQ HSYC'!Q3531</f>
        <v>26250</v>
      </c>
      <c r="S3531" s="194">
        <f>'[1]BoQ HSYC'!R3531</f>
        <v>101250</v>
      </c>
      <c r="T3531" s="193">
        <f>'[1]BoQ HSYC'!S3531</f>
        <v>0</v>
      </c>
      <c r="U3531" s="192">
        <f>'[1]BoQ HSYC'!T3531</f>
        <v>0</v>
      </c>
      <c r="V3531" s="192" t="str">
        <f>'[1]BoQ HSYC'!U3531</f>
        <v>BĐG Q2/2026</v>
      </c>
      <c r="W3531" s="192" t="str">
        <f>'[1]BoQ HSYC'!V3531</f>
        <v>BĐG Q2/2026</v>
      </c>
      <c r="X3531" s="191" t="str">
        <f>'[1]BoQ HSYC'!W3531</f>
        <v>ME</v>
      </c>
      <c r="Y3531" s="191"/>
      <c r="Z3531" s="191"/>
      <c r="AA3531" s="191"/>
      <c r="AB3531" s="187">
        <v>62260.824999999997</v>
      </c>
      <c r="AC3531" s="187">
        <v>62260.824999999997</v>
      </c>
      <c r="AD3531" s="187">
        <f>+M3531</f>
        <v>75000</v>
      </c>
      <c r="AE3531" s="187">
        <f>+AD3531*14%</f>
        <v>10500.000000000002</v>
      </c>
      <c r="AF3531" s="190">
        <f>+AD3531*35%</f>
        <v>26250</v>
      </c>
      <c r="AG3531" s="187">
        <f>+AD3531*F3531</f>
        <v>75000</v>
      </c>
      <c r="AH3531" s="187">
        <f>+AE3531*F3531</f>
        <v>10500.000000000002</v>
      </c>
      <c r="AI3531" s="187">
        <f>+AF3531*F3531</f>
        <v>26250</v>
      </c>
      <c r="AJ3531" s="187">
        <f>SUM(AG3531:AI3531)</f>
        <v>111750</v>
      </c>
      <c r="AK3531" s="187">
        <f>+AD3531*G3531</f>
        <v>75000</v>
      </c>
      <c r="AL3531" s="187">
        <f>+AE3531*G3531</f>
        <v>10500.000000000002</v>
      </c>
      <c r="AM3531" s="187">
        <f>+AF3531*G3531</f>
        <v>26250</v>
      </c>
      <c r="AN3531" s="190">
        <f>SUM(AK3531:AM3531)</f>
        <v>111750</v>
      </c>
      <c r="AQ3531" s="189" t="s">
        <v>79</v>
      </c>
      <c r="AU3531" s="188"/>
      <c r="AV3531" s="188"/>
      <c r="AW3531" s="187">
        <f>+'[2]BoQ HSYC-Đạt'!$AT3531</f>
        <v>76500</v>
      </c>
      <c r="AX3531" s="188">
        <f>F3531*AW3531</f>
        <v>76500</v>
      </c>
      <c r="AY3531" s="188">
        <f>IF(AQ3531="CT",7%,5%)*AX3531</f>
        <v>3825</v>
      </c>
      <c r="AZ3531" s="188">
        <f>AX3531*2%</f>
        <v>1530</v>
      </c>
      <c r="BA3531" s="188">
        <f>IF(BB3531&gt;0,0,AX3531*5%)</f>
        <v>3825</v>
      </c>
      <c r="BB3531" s="188"/>
      <c r="BC3531" s="188">
        <f>+AX3531+AY3531+AZ3531+BA3531+BB3531</f>
        <v>85680</v>
      </c>
      <c r="BD3531" s="188">
        <f>AX3531-AT3531</f>
        <v>76500</v>
      </c>
      <c r="BE3531" s="187"/>
      <c r="BH3531" s="187"/>
      <c r="BI3531" s="2">
        <f>+AX3531-AC3531</f>
        <v>14239.175000000003</v>
      </c>
    </row>
    <row r="3532" spans="1:61" s="92" customFormat="1" ht="17" hidden="1" outlineLevel="1" x14ac:dyDescent="0.2">
      <c r="B3532" s="163"/>
      <c r="C3532" s="164" t="s">
        <v>264</v>
      </c>
      <c r="D3532" s="164"/>
      <c r="E3532" s="163"/>
      <c r="F3532" s="162"/>
      <c r="G3532" s="149">
        <f>'[1]BoQ HSYC'!F3532</f>
        <v>0</v>
      </c>
      <c r="H3532" s="184">
        <f>'[1]BoQ HSYC'!G3532</f>
        <v>0</v>
      </c>
      <c r="I3532" s="184">
        <f>'[1]BoQ HSYC'!H3532</f>
        <v>0</v>
      </c>
      <c r="J3532" s="184">
        <f>'[1]BoQ HSYC'!I3532</f>
        <v>0</v>
      </c>
      <c r="K3532" s="170">
        <f>'[1]BoQ HSYC'!J3532</f>
        <v>0</v>
      </c>
      <c r="L3532" s="171">
        <f>'[1]BoQ HSYC'!K3532</f>
        <v>0</v>
      </c>
      <c r="M3532" s="171">
        <f>'[1]BoQ HSYC'!L3532</f>
        <v>0</v>
      </c>
      <c r="N3532" s="183">
        <f>'[1]BoQ HSYC'!M3532</f>
        <v>0</v>
      </c>
      <c r="O3532" s="183">
        <f>'[1]BoQ HSYC'!N3532</f>
        <v>0</v>
      </c>
      <c r="P3532" s="160">
        <f>'[1]BoQ HSYC'!O3532</f>
        <v>0</v>
      </c>
      <c r="Q3532" s="171">
        <f>'[1]BoQ HSYC'!P3532</f>
        <v>0</v>
      </c>
      <c r="R3532" s="158">
        <f>'[1]BoQ HSYC'!Q3532</f>
        <v>0</v>
      </c>
      <c r="S3532" s="160">
        <f>'[1]BoQ HSYC'!R3532</f>
        <v>0</v>
      </c>
      <c r="T3532" s="170">
        <f>'[1]BoQ HSYC'!S3532</f>
        <v>0</v>
      </c>
      <c r="U3532" s="158">
        <f>'[1]BoQ HSYC'!T3532</f>
        <v>0</v>
      </c>
      <c r="V3532" s="158" t="str">
        <f>'[1]BoQ HSYC'!U3532</f>
        <v>BĐG Q2/2026</v>
      </c>
      <c r="W3532" s="158" t="str">
        <f>'[1]BoQ HSYC'!V3532</f>
        <v>BĐG Q2/2026</v>
      </c>
      <c r="X3532" s="94" t="str">
        <f>'[1]BoQ HSYC'!W3532</f>
        <v>ME</v>
      </c>
      <c r="Y3532" s="94"/>
      <c r="Z3532" s="94"/>
      <c r="AA3532" s="44"/>
      <c r="AB3532" s="93">
        <v>0</v>
      </c>
      <c r="AC3532" s="93">
        <v>0</v>
      </c>
      <c r="AD3532" s="93">
        <f>+M3532</f>
        <v>0</v>
      </c>
      <c r="AE3532" s="93">
        <f>+AD3532*14%</f>
        <v>0</v>
      </c>
      <c r="AF3532" s="93">
        <f>+AD3532*35%</f>
        <v>0</v>
      </c>
      <c r="AG3532" s="93">
        <f>+AD3532*F3532</f>
        <v>0</v>
      </c>
      <c r="AH3532" s="93">
        <f>+AE3532*F3532</f>
        <v>0</v>
      </c>
      <c r="AI3532" s="93">
        <f>+AF3532*F3532</f>
        <v>0</v>
      </c>
      <c r="AJ3532" s="93">
        <f>SUM(AG3532:AI3532)</f>
        <v>0</v>
      </c>
      <c r="AK3532" s="93">
        <f>+AD3532*G3532</f>
        <v>0</v>
      </c>
      <c r="AL3532" s="93">
        <f>+AE3532*G3532</f>
        <v>0</v>
      </c>
      <c r="AM3532" s="93">
        <f>+AF3532*G3532</f>
        <v>0</v>
      </c>
      <c r="AN3532" s="93">
        <f>SUM(AK3532:AM3532)</f>
        <v>0</v>
      </c>
      <c r="AQ3532" s="145" t="s">
        <v>79</v>
      </c>
      <c r="AU3532" s="8"/>
      <c r="AV3532" s="8"/>
      <c r="AW3532" s="2">
        <f>'[2]BoQ HSYC-Trang'!$AT3532</f>
        <v>0</v>
      </c>
      <c r="AX3532" s="8">
        <f>F3532*AW3532</f>
        <v>0</v>
      </c>
      <c r="AY3532" s="8">
        <f>IF(AQ3532="CT",7%,5%)*AX3532</f>
        <v>0</v>
      </c>
      <c r="AZ3532" s="8">
        <f>AX3532*2%</f>
        <v>0</v>
      </c>
      <c r="BA3532" s="8">
        <f>IF(BB3532&gt;0,0,AX3532*5%)</f>
        <v>0</v>
      </c>
      <c r="BB3532" s="8"/>
      <c r="BC3532" s="8">
        <f>+AX3532+AY3532+AZ3532+BA3532+BB3532</f>
        <v>0</v>
      </c>
      <c r="BD3532" s="8">
        <f>AX3532-AT3532</f>
        <v>0</v>
      </c>
      <c r="BE3532" s="2"/>
      <c r="BH3532" s="2"/>
      <c r="BI3532" s="2">
        <f>+AX3532-AC3532</f>
        <v>0</v>
      </c>
    </row>
    <row r="3533" spans="1:61" ht="34" hidden="1" outlineLevel="1" x14ac:dyDescent="0.2">
      <c r="B3533" s="82"/>
      <c r="C3533" s="144" t="s">
        <v>263</v>
      </c>
      <c r="D3533" s="144"/>
      <c r="E3533" s="82"/>
      <c r="F3533" s="143"/>
      <c r="G3533" s="142">
        <f>'[1]BoQ HSYC'!F3533</f>
        <v>0</v>
      </c>
      <c r="H3533" s="185">
        <f>'[1]BoQ HSYC'!G3533</f>
        <v>0</v>
      </c>
      <c r="I3533" s="185">
        <f>'[1]BoQ HSYC'!H3533</f>
        <v>0</v>
      </c>
      <c r="J3533" s="185">
        <f>'[1]BoQ HSYC'!I3533</f>
        <v>0</v>
      </c>
      <c r="K3533" s="48">
        <f>'[1]BoQ HSYC'!J3533</f>
        <v>0</v>
      </c>
      <c r="L3533" s="47">
        <f>'[1]BoQ HSYC'!K3533</f>
        <v>0</v>
      </c>
      <c r="M3533" s="47">
        <f>'[1]BoQ HSYC'!L3533</f>
        <v>0</v>
      </c>
      <c r="N3533" s="183">
        <f>'[1]BoQ HSYC'!M3533</f>
        <v>0</v>
      </c>
      <c r="O3533" s="183">
        <f>'[1]BoQ HSYC'!N3533</f>
        <v>0</v>
      </c>
      <c r="P3533" s="83">
        <f>'[1]BoQ HSYC'!O3533</f>
        <v>0</v>
      </c>
      <c r="Q3533" s="47">
        <f>'[1]BoQ HSYC'!P3533</f>
        <v>0</v>
      </c>
      <c r="R3533" s="132">
        <f>'[1]BoQ HSYC'!Q3533</f>
        <v>0</v>
      </c>
      <c r="S3533" s="83">
        <f>'[1]BoQ HSYC'!R3533</f>
        <v>0</v>
      </c>
      <c r="T3533" s="48">
        <f>'[1]BoQ HSYC'!S3533</f>
        <v>0</v>
      </c>
      <c r="U3533" s="132">
        <f>'[1]BoQ HSYC'!T3533</f>
        <v>0</v>
      </c>
      <c r="V3533" s="132" t="str">
        <f>'[1]BoQ HSYC'!U3533</f>
        <v>VT: NCC, NC:BĐG Q2/2026</v>
      </c>
      <c r="W3533" s="132" t="str">
        <f>'[1]BoQ HSYC'!V3533</f>
        <v>VT: NCC, NC:BĐG Q2/2026</v>
      </c>
      <c r="X3533" s="44" t="str">
        <f>'[1]BoQ HSYC'!W3533</f>
        <v>ME</v>
      </c>
      <c r="Y3533" s="44"/>
      <c r="Z3533" s="44"/>
      <c r="AA3533" s="44"/>
      <c r="AB3533" s="2">
        <v>0</v>
      </c>
      <c r="AC3533" s="2">
        <v>0</v>
      </c>
      <c r="AD3533" s="2">
        <f>+M3533</f>
        <v>0</v>
      </c>
      <c r="AE3533" s="2">
        <f>+AD3533*14%</f>
        <v>0</v>
      </c>
      <c r="AF3533" s="155">
        <f>+AD3533*35%</f>
        <v>0</v>
      </c>
      <c r="AG3533" s="2">
        <f>+AD3533*F3533</f>
        <v>0</v>
      </c>
      <c r="AH3533" s="2">
        <f>+AE3533*F3533</f>
        <v>0</v>
      </c>
      <c r="AI3533" s="2">
        <f>+AF3533*F3533</f>
        <v>0</v>
      </c>
      <c r="AJ3533" s="2">
        <f>SUM(AG3533:AI3533)</f>
        <v>0</v>
      </c>
      <c r="AK3533" s="2">
        <f>+AD3533*G3533</f>
        <v>0</v>
      </c>
      <c r="AL3533" s="2">
        <f>+AE3533*G3533</f>
        <v>0</v>
      </c>
      <c r="AM3533" s="2">
        <f>+AF3533*G3533</f>
        <v>0</v>
      </c>
      <c r="AN3533" s="155">
        <f>SUM(AK3533:AM3533)</f>
        <v>0</v>
      </c>
      <c r="AQ3533" s="145" t="s">
        <v>79</v>
      </c>
      <c r="AU3533" s="8"/>
      <c r="AV3533" s="8"/>
      <c r="AW3533" s="2">
        <f>'[2]BoQ HSYC-Trang'!$AT3533</f>
        <v>0</v>
      </c>
      <c r="AX3533" s="8">
        <f>F3533*AW3533</f>
        <v>0</v>
      </c>
      <c r="AY3533" s="8">
        <f>IF(AQ3533="CT",7%,5%)*AX3533</f>
        <v>0</v>
      </c>
      <c r="AZ3533" s="8">
        <f>AX3533*2%</f>
        <v>0</v>
      </c>
      <c r="BA3533" s="8">
        <f>IF(BB3533&gt;0,0,AX3533*5%)</f>
        <v>0</v>
      </c>
      <c r="BB3533" s="8"/>
      <c r="BC3533" s="8">
        <f>+AX3533+AY3533+AZ3533+BA3533+BB3533</f>
        <v>0</v>
      </c>
      <c r="BD3533" s="8">
        <f>AX3533-AT3533</f>
        <v>0</v>
      </c>
      <c r="BE3533" s="2"/>
      <c r="BH3533" s="2"/>
      <c r="BI3533" s="2">
        <f>+AX3533-AC3533</f>
        <v>0</v>
      </c>
    </row>
    <row r="3534" spans="1:61" ht="34" hidden="1" outlineLevel="1" x14ac:dyDescent="0.2">
      <c r="A3534" s="1" t="s">
        <v>261</v>
      </c>
      <c r="B3534" s="82">
        <v>65</v>
      </c>
      <c r="C3534" s="144" t="s">
        <v>208</v>
      </c>
      <c r="D3534" s="144"/>
      <c r="E3534" s="82" t="s">
        <v>104</v>
      </c>
      <c r="F3534" s="143">
        <v>3.78</v>
      </c>
      <c r="G3534" s="142">
        <f>+[2]THKL!F3555</f>
        <v>3.78</v>
      </c>
      <c r="H3534" s="132"/>
      <c r="I3534" s="132"/>
      <c r="J3534" s="132"/>
      <c r="K3534" s="156"/>
      <c r="L3534" s="157">
        <f>$L$21</f>
        <v>251876.31</v>
      </c>
      <c r="M3534" s="157">
        <f>SUM(K3534:L3534)</f>
        <v>251876.31</v>
      </c>
      <c r="N3534" s="83">
        <f>IF(V3534&lt;&gt;"VTC VHm",_xlfn.XLOOKUP(Z3534,$AC$4015:$AC$4035,$AD$4015:$AD$4035,0)*M3534,_xlfn.XLOOKUP(Z3534,$AC$4015:$AC$4035,$AD$4015:$AD$4035,0)*L3534)</f>
        <v>88156.708499999993</v>
      </c>
      <c r="O3534" s="83">
        <f>IF(V3534&lt;&gt;"VTC VHm",_xlfn.XLOOKUP(Z3534,$AC$4015:$AC$4035,$AE$4015:$AE$4035,0)*M3534,_xlfn.XLOOKUP(Z3534,$AC$4015:$AC$4035,$AE$4015:$AE$4035,0)*L3534)</f>
        <v>0</v>
      </c>
      <c r="P3534" s="83">
        <f>SUM(N3534:O3534)</f>
        <v>88156.708499999993</v>
      </c>
      <c r="Q3534" s="157">
        <f>M3534*G3534</f>
        <v>952092.45179999992</v>
      </c>
      <c r="R3534" s="157">
        <f>G3534*P3534</f>
        <v>333232.35812999995</v>
      </c>
      <c r="S3534" s="83">
        <f>SUM(Q3534:R3534)</f>
        <v>1285324.80993</v>
      </c>
      <c r="T3534" s="156" t="s">
        <v>50</v>
      </c>
      <c r="U3534" s="132"/>
      <c r="V3534" s="132"/>
      <c r="W3534" s="132"/>
      <c r="X3534" s="44" t="s">
        <v>33</v>
      </c>
      <c r="Y3534" s="44"/>
      <c r="Z3534" s="44" t="s">
        <v>19</v>
      </c>
      <c r="AA3534" s="44" t="s">
        <v>80</v>
      </c>
      <c r="AB3534" s="2">
        <v>334703.29955562501</v>
      </c>
      <c r="AC3534" s="2">
        <v>1265178.4723202626</v>
      </c>
      <c r="AD3534" s="2">
        <f>+M3534</f>
        <v>251876.31</v>
      </c>
      <c r="AE3534" s="2">
        <f>+AD3534*14%</f>
        <v>35262.683400000002</v>
      </c>
      <c r="AF3534" s="155">
        <f>+AD3534*35%</f>
        <v>88156.708499999993</v>
      </c>
      <c r="AG3534" s="2">
        <f>+AD3534*F3534</f>
        <v>952092.45179999992</v>
      </c>
      <c r="AH3534" s="2">
        <f>+AE3534*F3534</f>
        <v>133292.943252</v>
      </c>
      <c r="AI3534" s="2">
        <f>+AF3534*F3534</f>
        <v>333232.35812999995</v>
      </c>
      <c r="AJ3534" s="2">
        <f>SUM(AG3534:AI3534)</f>
        <v>1418617.753182</v>
      </c>
      <c r="AK3534" s="2">
        <f>+AD3534*G3534</f>
        <v>952092.45179999992</v>
      </c>
      <c r="AL3534" s="2">
        <f>+AE3534*G3534</f>
        <v>133292.943252</v>
      </c>
      <c r="AM3534" s="2">
        <f>+AF3534*G3534</f>
        <v>333232.35812999995</v>
      </c>
      <c r="AN3534" s="155">
        <f>SUM(AK3534:AM3534)</f>
        <v>1418617.753182</v>
      </c>
      <c r="AQ3534" s="145" t="s">
        <v>79</v>
      </c>
      <c r="AU3534" s="8"/>
      <c r="AV3534" s="8"/>
      <c r="AW3534" s="2">
        <f>'[2]BoQ HSYC-Trang'!$AT3534</f>
        <v>251876.31</v>
      </c>
      <c r="AX3534" s="8">
        <f>F3534*AW3534</f>
        <v>952092.45179999992</v>
      </c>
      <c r="AY3534" s="8">
        <f>IF(AQ3534="CT",7%,5%)*AX3534</f>
        <v>47604.622589999999</v>
      </c>
      <c r="AZ3534" s="8">
        <f>AX3534*2%</f>
        <v>19041.849036</v>
      </c>
      <c r="BA3534" s="8">
        <f>IF(BB3534&gt;0,0,AX3534*5%)</f>
        <v>47604.622589999999</v>
      </c>
      <c r="BB3534" s="8"/>
      <c r="BC3534" s="8">
        <f>+AX3534+AY3534+AZ3534+BA3534+BB3534</f>
        <v>1066343.546016</v>
      </c>
      <c r="BD3534" s="8">
        <f>AX3534-AT3534</f>
        <v>952092.45179999992</v>
      </c>
      <c r="BE3534" s="2"/>
      <c r="BH3534" s="2"/>
      <c r="BI3534" s="2">
        <f>+AX3534-AC3534</f>
        <v>-313086.02052026265</v>
      </c>
    </row>
    <row r="3535" spans="1:61" ht="17" hidden="1" outlineLevel="1" x14ac:dyDescent="0.2">
      <c r="A3535" s="1" t="s">
        <v>260</v>
      </c>
      <c r="B3535" s="82">
        <v>66</v>
      </c>
      <c r="C3535" s="144" t="s">
        <v>259</v>
      </c>
      <c r="D3535" s="144"/>
      <c r="E3535" s="82" t="s">
        <v>148</v>
      </c>
      <c r="F3535" s="143">
        <v>0.3402</v>
      </c>
      <c r="G3535" s="142">
        <f>+[2]THKL!F3556</f>
        <v>0.3402</v>
      </c>
      <c r="H3535" s="132"/>
      <c r="I3535" s="132"/>
      <c r="J3535" s="132"/>
      <c r="K3535" s="156"/>
      <c r="L3535" s="157">
        <f>$L$19</f>
        <v>4358677.8</v>
      </c>
      <c r="M3535" s="157">
        <f>SUM(K3535:L3535)</f>
        <v>4358677.8</v>
      </c>
      <c r="N3535" s="83">
        <f>IF(V3535&lt;&gt;"VTC VHm",_xlfn.XLOOKUP(Z3535,$AC$4015:$AC$4035,$AD$4015:$AD$4035,0)*M3535,_xlfn.XLOOKUP(Z3535,$AC$4015:$AC$4035,$AD$4015:$AD$4035,0)*L3535)</f>
        <v>1525537.2299999997</v>
      </c>
      <c r="O3535" s="83">
        <f>IF(V3535&lt;&gt;"VTC VHm",_xlfn.XLOOKUP(Z3535,$AC$4015:$AC$4035,$AE$4015:$AE$4035,0)*M3535,_xlfn.XLOOKUP(Z3535,$AC$4015:$AC$4035,$AE$4015:$AE$4035,0)*L3535)</f>
        <v>0</v>
      </c>
      <c r="P3535" s="83">
        <f>SUM(N3535:O3535)</f>
        <v>1525537.2299999997</v>
      </c>
      <c r="Q3535" s="157">
        <f>M3535*G3535</f>
        <v>1482822.18756</v>
      </c>
      <c r="R3535" s="157">
        <f>G3535*P3535</f>
        <v>518987.76564599993</v>
      </c>
      <c r="S3535" s="83">
        <f>SUM(Q3535:R3535)</f>
        <v>2001809.9532059999</v>
      </c>
      <c r="T3535" s="156" t="s">
        <v>50</v>
      </c>
      <c r="U3535" s="132"/>
      <c r="V3535" s="132"/>
      <c r="W3535" s="132"/>
      <c r="X3535" s="44" t="s">
        <v>33</v>
      </c>
      <c r="Y3535" s="44"/>
      <c r="Z3535" s="44" t="s">
        <v>19</v>
      </c>
      <c r="AA3535" s="44" t="s">
        <v>80</v>
      </c>
      <c r="AB3535" s="2">
        <v>1047403.451455493</v>
      </c>
      <c r="AC3535" s="2">
        <v>356326.65418515872</v>
      </c>
      <c r="AD3535" s="2">
        <f>+M3535</f>
        <v>4358677.8</v>
      </c>
      <c r="AE3535" s="2">
        <f>+AD3535*14%</f>
        <v>610214.89199999999</v>
      </c>
      <c r="AF3535" s="155">
        <f>+AD3535*35%</f>
        <v>1525537.2299999997</v>
      </c>
      <c r="AG3535" s="2">
        <f>+AD3535*F3535</f>
        <v>1482822.18756</v>
      </c>
      <c r="AH3535" s="2">
        <f>+AE3535*F3535</f>
        <v>207595.10625839999</v>
      </c>
      <c r="AI3535" s="2">
        <f>+AF3535*F3535</f>
        <v>518987.76564599993</v>
      </c>
      <c r="AJ3535" s="2">
        <f>SUM(AG3535:AI3535)</f>
        <v>2209405.0594643997</v>
      </c>
      <c r="AK3535" s="2">
        <f>+AD3535*G3535</f>
        <v>1482822.18756</v>
      </c>
      <c r="AL3535" s="2">
        <f>+AE3535*G3535</f>
        <v>207595.10625839999</v>
      </c>
      <c r="AM3535" s="2">
        <f>+AF3535*G3535</f>
        <v>518987.76564599993</v>
      </c>
      <c r="AN3535" s="155">
        <f>SUM(AK3535:AM3535)</f>
        <v>2209405.0594643997</v>
      </c>
      <c r="AQ3535" s="145" t="s">
        <v>79</v>
      </c>
      <c r="AU3535" s="8"/>
      <c r="AV3535" s="8"/>
      <c r="AW3535" s="2">
        <f>'[2]BoQ HSYC-Trang'!$AT3535</f>
        <v>4358677.8</v>
      </c>
      <c r="AX3535" s="8">
        <f>F3535*AW3535</f>
        <v>1482822.18756</v>
      </c>
      <c r="AY3535" s="8">
        <f>IF(AQ3535="CT",7%,5%)*AX3535</f>
        <v>74141.109378000008</v>
      </c>
      <c r="AZ3535" s="8">
        <f>AX3535*2%</f>
        <v>29656.4437512</v>
      </c>
      <c r="BA3535" s="8">
        <f>IF(BB3535&gt;0,0,AX3535*5%)</f>
        <v>74141.109378000008</v>
      </c>
      <c r="BB3535" s="8"/>
      <c r="BC3535" s="8">
        <f>+AX3535+AY3535+AZ3535+BA3535+BB3535</f>
        <v>1660760.8500672001</v>
      </c>
      <c r="BD3535" s="8">
        <f>AX3535-AT3535</f>
        <v>1482822.18756</v>
      </c>
      <c r="BE3535" s="2"/>
      <c r="BH3535" s="2"/>
      <c r="BI3535" s="2">
        <f>+AX3535-AC3535</f>
        <v>1126495.5333748413</v>
      </c>
    </row>
    <row r="3536" spans="1:61" ht="34" hidden="1" outlineLevel="1" x14ac:dyDescent="0.2">
      <c r="A3536" s="1" t="s">
        <v>258</v>
      </c>
      <c r="B3536" s="82">
        <v>67</v>
      </c>
      <c r="C3536" s="144" t="s">
        <v>196</v>
      </c>
      <c r="D3536" s="144"/>
      <c r="E3536" s="82" t="s">
        <v>148</v>
      </c>
      <c r="F3536" s="143">
        <v>0.378</v>
      </c>
      <c r="G3536" s="142">
        <f>+[2]THKL!F3557</f>
        <v>0.378</v>
      </c>
      <c r="H3536" s="132"/>
      <c r="I3536" s="132"/>
      <c r="J3536" s="132"/>
      <c r="K3536" s="156"/>
      <c r="L3536" s="157">
        <f>$L$722</f>
        <v>2953658.0966941249</v>
      </c>
      <c r="M3536" s="157">
        <f>SUM(K3536:L3536)</f>
        <v>2953658.0966941249</v>
      </c>
      <c r="N3536" s="83">
        <f>IF(V3536&lt;&gt;"VTC VHm",_xlfn.XLOOKUP(Z3536,$AC$4015:$AC$4035,$AD$4015:$AD$4035,0)*M3536,_xlfn.XLOOKUP(Z3536,$AC$4015:$AC$4035,$AD$4015:$AD$4035,0)*L3536)</f>
        <v>1033780.3338429437</v>
      </c>
      <c r="O3536" s="83">
        <f>IF(V3536&lt;&gt;"VTC VHm",_xlfn.XLOOKUP(Z3536,$AC$4015:$AC$4035,$AE$4015:$AE$4035,0)*M3536,_xlfn.XLOOKUP(Z3536,$AC$4015:$AC$4035,$AE$4015:$AE$4035,0)*L3536)</f>
        <v>0</v>
      </c>
      <c r="P3536" s="83">
        <f>SUM(N3536:O3536)</f>
        <v>1033780.3338429437</v>
      </c>
      <c r="Q3536" s="157">
        <f>M3536*G3536</f>
        <v>1116482.7605503793</v>
      </c>
      <c r="R3536" s="157">
        <f>G3536*P3536</f>
        <v>390768.96619263268</v>
      </c>
      <c r="S3536" s="83">
        <f>SUM(Q3536:R3536)</f>
        <v>1507251.726743012</v>
      </c>
      <c r="T3536" s="156" t="s">
        <v>50</v>
      </c>
      <c r="U3536" s="132"/>
      <c r="V3536" s="132"/>
      <c r="W3536" s="132"/>
      <c r="X3536" s="44" t="s">
        <v>33</v>
      </c>
      <c r="Y3536" s="44"/>
      <c r="Z3536" s="44" t="s">
        <v>19</v>
      </c>
      <c r="AA3536" s="44" t="s">
        <v>80</v>
      </c>
      <c r="AB3536" s="2">
        <v>1183650.4061896799</v>
      </c>
      <c r="AC3536" s="2">
        <v>447419.85353969899</v>
      </c>
      <c r="AD3536" s="2">
        <f>+M3536</f>
        <v>2953658.0966941249</v>
      </c>
      <c r="AE3536" s="2">
        <f>+AD3536*14%</f>
        <v>413512.13353717752</v>
      </c>
      <c r="AF3536" s="155">
        <f>+AD3536*35%</f>
        <v>1033780.3338429437</v>
      </c>
      <c r="AG3536" s="2">
        <f>+AD3536*F3536</f>
        <v>1116482.7605503793</v>
      </c>
      <c r="AH3536" s="2">
        <f>+AE3536*F3536</f>
        <v>156307.58647705309</v>
      </c>
      <c r="AI3536" s="2">
        <f>+AF3536*F3536</f>
        <v>390768.96619263268</v>
      </c>
      <c r="AJ3536" s="2">
        <f>SUM(AG3536:AI3536)</f>
        <v>1663559.3132200651</v>
      </c>
      <c r="AK3536" s="2">
        <f>+AD3536*G3536</f>
        <v>1116482.7605503793</v>
      </c>
      <c r="AL3536" s="2">
        <f>+AE3536*G3536</f>
        <v>156307.58647705309</v>
      </c>
      <c r="AM3536" s="2">
        <f>+AF3536*G3536</f>
        <v>390768.96619263268</v>
      </c>
      <c r="AN3536" s="155">
        <f>SUM(AK3536:AM3536)</f>
        <v>1663559.3132200651</v>
      </c>
      <c r="AQ3536" s="145" t="s">
        <v>79</v>
      </c>
      <c r="AU3536" s="8"/>
      <c r="AV3536" s="8"/>
      <c r="AW3536" s="2">
        <f>'[2]BoQ HSYC-Trang'!$AT3536</f>
        <v>2140724.6755856499</v>
      </c>
      <c r="AX3536" s="8">
        <f>F3536*AW3536</f>
        <v>809193.92737137573</v>
      </c>
      <c r="AY3536" s="8">
        <f>IF(AQ3536="CT",7%,5%)*AX3536</f>
        <v>40459.696368568788</v>
      </c>
      <c r="AZ3536" s="8">
        <f>AX3536*2%</f>
        <v>16183.878547427516</v>
      </c>
      <c r="BA3536" s="8">
        <f>IF(BB3536&gt;0,0,AX3536*5%)</f>
        <v>40459.696368568788</v>
      </c>
      <c r="BB3536" s="8"/>
      <c r="BC3536" s="8">
        <f>+AX3536+AY3536+AZ3536+BA3536+BB3536</f>
        <v>906297.19865594083</v>
      </c>
      <c r="BD3536" s="8">
        <f>AX3536-AT3536</f>
        <v>809193.92737137573</v>
      </c>
      <c r="BE3536" s="2"/>
      <c r="BH3536" s="2"/>
      <c r="BI3536" s="2">
        <f>+AX3536-AC3536</f>
        <v>361774.07383167674</v>
      </c>
    </row>
    <row r="3537" spans="1:61" ht="34" hidden="1" outlineLevel="1" x14ac:dyDescent="0.2">
      <c r="A3537" s="1" t="s">
        <v>257</v>
      </c>
      <c r="B3537" s="82">
        <v>68</v>
      </c>
      <c r="C3537" s="144" t="s">
        <v>256</v>
      </c>
      <c r="D3537" s="144"/>
      <c r="E3537" s="82" t="s">
        <v>104</v>
      </c>
      <c r="F3537" s="143">
        <v>37.799999999999997</v>
      </c>
      <c r="G3537" s="142">
        <f>+[2]THKL!F3558</f>
        <v>37.799999999999997</v>
      </c>
      <c r="H3537" s="132"/>
      <c r="I3537" s="132"/>
      <c r="J3537" s="132"/>
      <c r="K3537" s="156">
        <f>$K$3384</f>
        <v>1470473.7777777775</v>
      </c>
      <c r="L3537" s="157">
        <f>$L$3384</f>
        <v>431932.01549999998</v>
      </c>
      <c r="M3537" s="157">
        <f>SUM(K3537:L3537)</f>
        <v>1902405.7932777775</v>
      </c>
      <c r="N3537" s="83">
        <f>IF(V3537&lt;&gt;"VTC VHm",_xlfn.XLOOKUP(Z3537,$AC$4015:$AC$4035,$AD$4015:$AD$4035,0)*M3537,_xlfn.XLOOKUP(Z3537,$AC$4015:$AC$4035,$AD$4015:$AD$4035,0)*L3537)</f>
        <v>665842.02764722204</v>
      </c>
      <c r="O3537" s="83">
        <f>IF(V3537&lt;&gt;"VTC VHm",_xlfn.XLOOKUP(Z3537,$AC$4015:$AC$4035,$AE$4015:$AE$4035,0)*M3537,_xlfn.XLOOKUP(Z3537,$AC$4015:$AC$4035,$AE$4015:$AE$4035,0)*L3537)</f>
        <v>0</v>
      </c>
      <c r="P3537" s="83">
        <f>SUM(N3537:O3537)</f>
        <v>665842.02764722204</v>
      </c>
      <c r="Q3537" s="157">
        <f>M3537*G3537</f>
        <v>71910938.985899985</v>
      </c>
      <c r="R3537" s="157">
        <f>G3537*P3537</f>
        <v>25168828.645064991</v>
      </c>
      <c r="S3537" s="83">
        <f>SUM(Q3537:R3537)</f>
        <v>97079767.63096498</v>
      </c>
      <c r="T3537" s="156" t="s">
        <v>50</v>
      </c>
      <c r="U3537" s="132"/>
      <c r="V3537" s="132"/>
      <c r="W3537" s="132"/>
      <c r="X3537" s="44" t="s">
        <v>33</v>
      </c>
      <c r="Y3537" s="44"/>
      <c r="Z3537" s="44" t="s">
        <v>19</v>
      </c>
      <c r="AA3537" s="44" t="s">
        <v>80</v>
      </c>
      <c r="AB3537" s="2">
        <v>1847978.3112438424</v>
      </c>
      <c r="AC3537" s="2">
        <v>69853580.165017232</v>
      </c>
      <c r="AD3537" s="2">
        <f>+M3537</f>
        <v>1902405.7932777775</v>
      </c>
      <c r="AE3537" s="2">
        <f>+AD3537*14%</f>
        <v>266336.81105888885</v>
      </c>
      <c r="AF3537" s="155">
        <f>+AD3537*35%</f>
        <v>665842.02764722204</v>
      </c>
      <c r="AG3537" s="2">
        <f>+AD3537*F3537</f>
        <v>71910938.985899985</v>
      </c>
      <c r="AH3537" s="2">
        <f>+AE3537*F3537</f>
        <v>10067531.458025998</v>
      </c>
      <c r="AI3537" s="2">
        <f>+AF3537*F3537</f>
        <v>25168828.645064991</v>
      </c>
      <c r="AJ3537" s="2">
        <f>SUM(AG3537:AI3537)</f>
        <v>107147299.08899097</v>
      </c>
      <c r="AK3537" s="2">
        <f>+AD3537*G3537</f>
        <v>71910938.985899985</v>
      </c>
      <c r="AL3537" s="2">
        <f>+AE3537*G3537</f>
        <v>10067531.458025998</v>
      </c>
      <c r="AM3537" s="2">
        <f>+AF3537*G3537</f>
        <v>25168828.645064991</v>
      </c>
      <c r="AN3537" s="155">
        <f>SUM(AK3537:AM3537)</f>
        <v>107147299.08899097</v>
      </c>
      <c r="AQ3537" s="145" t="s">
        <v>79</v>
      </c>
      <c r="AU3537" s="8">
        <f>+BH3537</f>
        <v>250000</v>
      </c>
      <c r="AV3537" s="8">
        <f>+L3537</f>
        <v>431932.01549999998</v>
      </c>
      <c r="AW3537" s="2">
        <f>+AU3537+AV3537</f>
        <v>681932.01549999998</v>
      </c>
      <c r="AX3537" s="8">
        <f>F3537*AW3537</f>
        <v>25777030.185899999</v>
      </c>
      <c r="AY3537" s="8">
        <f>IF(AQ3537="CT",7%,5%)*AX3537</f>
        <v>1288851.509295</v>
      </c>
      <c r="AZ3537" s="8">
        <f>AX3537*2%</f>
        <v>515540.603718</v>
      </c>
      <c r="BA3537" s="8">
        <f>IF(BB3537&gt;0,0,AX3537*5%)</f>
        <v>1288851.509295</v>
      </c>
      <c r="BB3537" s="8"/>
      <c r="BC3537" s="8">
        <f>+AX3537+AY3537+AZ3537+BA3537+BB3537</f>
        <v>28870273.808208004</v>
      </c>
      <c r="BD3537" s="8">
        <f>AX3537-AT3537</f>
        <v>25777030.185899999</v>
      </c>
      <c r="BE3537" s="2"/>
      <c r="BH3537" s="2">
        <v>250000</v>
      </c>
      <c r="BI3537" s="2">
        <f>+AX3537-AC3537</f>
        <v>-44076549.97911723</v>
      </c>
    </row>
    <row r="3538" spans="1:61" ht="34" hidden="1" outlineLevel="1" x14ac:dyDescent="0.2">
      <c r="A3538" s="1" t="s">
        <v>255</v>
      </c>
      <c r="B3538" s="82">
        <v>69</v>
      </c>
      <c r="C3538" s="144" t="s">
        <v>147</v>
      </c>
      <c r="D3538" s="144"/>
      <c r="E3538" s="82" t="s">
        <v>104</v>
      </c>
      <c r="F3538" s="143">
        <v>5.9</v>
      </c>
      <c r="G3538" s="142">
        <f>+[2]THKL!F3559</f>
        <v>5.9</v>
      </c>
      <c r="H3538" s="132"/>
      <c r="I3538" s="132"/>
      <c r="J3538" s="132"/>
      <c r="K3538" s="156">
        <f>'[3]BDG (XD)'!$Y$386</f>
        <v>1333277.7777777775</v>
      </c>
      <c r="L3538" s="157">
        <f>'[3]BDG (XD)'!$Z$386</f>
        <v>463243.58250000002</v>
      </c>
      <c r="M3538" s="157">
        <f>SUM(K3538:L3538)</f>
        <v>1796521.3602777775</v>
      </c>
      <c r="N3538" s="83">
        <f>IF(V3538&lt;&gt;"VTC VHm",_xlfn.XLOOKUP(Z3538,$AC$4015:$AC$4035,$AD$4015:$AD$4035,0)*M3538,_xlfn.XLOOKUP(Z3538,$AC$4015:$AC$4035,$AD$4015:$AD$4035,0)*L3538)</f>
        <v>628782.47609722207</v>
      </c>
      <c r="O3538" s="83">
        <f>IF(V3538&lt;&gt;"VTC VHm",_xlfn.XLOOKUP(Z3538,$AC$4015:$AC$4035,$AE$4015:$AE$4035,0)*M3538,_xlfn.XLOOKUP(Z3538,$AC$4015:$AC$4035,$AE$4015:$AE$4035,0)*L3538)</f>
        <v>0</v>
      </c>
      <c r="P3538" s="83">
        <f>SUM(N3538:O3538)</f>
        <v>628782.47609722207</v>
      </c>
      <c r="Q3538" s="157">
        <f>M3538*G3538</f>
        <v>10599476.025638888</v>
      </c>
      <c r="R3538" s="157">
        <f>G3538*P3538</f>
        <v>3709816.6089736102</v>
      </c>
      <c r="S3538" s="83">
        <f>SUM(Q3538:R3538)</f>
        <v>14309292.634612497</v>
      </c>
      <c r="T3538" s="156" t="s">
        <v>50</v>
      </c>
      <c r="U3538" s="132"/>
      <c r="V3538" s="132"/>
      <c r="W3538" s="132"/>
      <c r="X3538" s="44" t="s">
        <v>33</v>
      </c>
      <c r="Y3538" s="44"/>
      <c r="Z3538" s="44" t="s">
        <v>19</v>
      </c>
      <c r="AA3538" s="44" t="s">
        <v>80</v>
      </c>
      <c r="AB3538" s="2">
        <v>1449664.2343633403</v>
      </c>
      <c r="AC3538" s="2">
        <v>8553018.9827437084</v>
      </c>
      <c r="AD3538" s="2">
        <f>+M3538</f>
        <v>1796521.3602777775</v>
      </c>
      <c r="AE3538" s="2">
        <f>+AD3538*14%</f>
        <v>251512.99043888887</v>
      </c>
      <c r="AF3538" s="155">
        <f>+AD3538*35%</f>
        <v>628782.47609722207</v>
      </c>
      <c r="AG3538" s="2">
        <f>+AD3538*F3538</f>
        <v>10599476.025638888</v>
      </c>
      <c r="AH3538" s="2">
        <f>+AE3538*F3538</f>
        <v>1483926.6435894445</v>
      </c>
      <c r="AI3538" s="2">
        <f>+AF3538*F3538</f>
        <v>3709816.6089736102</v>
      </c>
      <c r="AJ3538" s="2">
        <f>SUM(AG3538:AI3538)</f>
        <v>15793219.278201941</v>
      </c>
      <c r="AK3538" s="2">
        <f>+AD3538*G3538</f>
        <v>10599476.025638888</v>
      </c>
      <c r="AL3538" s="2">
        <f>+AE3538*G3538</f>
        <v>1483926.6435894445</v>
      </c>
      <c r="AM3538" s="2">
        <f>+AF3538*G3538</f>
        <v>3709816.6089736102</v>
      </c>
      <c r="AN3538" s="155">
        <f>SUM(AK3538:AM3538)</f>
        <v>15793219.278201941</v>
      </c>
      <c r="AQ3538" s="145" t="s">
        <v>79</v>
      </c>
      <c r="AU3538" s="8">
        <f>+BH3538</f>
        <v>250000</v>
      </c>
      <c r="AV3538" s="8">
        <f>+L3538</f>
        <v>463243.58250000002</v>
      </c>
      <c r="AW3538" s="2">
        <f>+AU3538+AV3538</f>
        <v>713243.58250000002</v>
      </c>
      <c r="AX3538" s="8">
        <f>F3538*AW3538</f>
        <v>4208137.1367500005</v>
      </c>
      <c r="AY3538" s="8">
        <f>IF(AQ3538="CT",7%,5%)*AX3538</f>
        <v>210406.85683750003</v>
      </c>
      <c r="AZ3538" s="8">
        <f>AX3538*2%</f>
        <v>84162.742735000007</v>
      </c>
      <c r="BA3538" s="8">
        <f>IF(BB3538&gt;0,0,AX3538*5%)</f>
        <v>210406.85683750003</v>
      </c>
      <c r="BB3538" s="8"/>
      <c r="BC3538" s="8">
        <f>+AX3538+AY3538+AZ3538+BA3538+BB3538</f>
        <v>4713113.5931600006</v>
      </c>
      <c r="BD3538" s="8">
        <f>AX3538-AT3538</f>
        <v>4208137.1367500005</v>
      </c>
      <c r="BE3538" s="2"/>
      <c r="BH3538" s="2">
        <v>250000</v>
      </c>
      <c r="BI3538" s="2">
        <f>+AX3538-AC3538</f>
        <v>-4344881.8459937079</v>
      </c>
    </row>
    <row r="3539" spans="1:61" s="186" customFormat="1" ht="17" hidden="1" outlineLevel="1" x14ac:dyDescent="0.2">
      <c r="A3539" s="186" t="s">
        <v>108</v>
      </c>
      <c r="B3539" s="198">
        <v>70</v>
      </c>
      <c r="C3539" s="199" t="s">
        <v>254</v>
      </c>
      <c r="D3539" s="199"/>
      <c r="E3539" s="198" t="s">
        <v>85</v>
      </c>
      <c r="F3539" s="197">
        <v>472</v>
      </c>
      <c r="G3539" s="196">
        <f>'[1]BoQ HSYC'!F3539</f>
        <v>472</v>
      </c>
      <c r="H3539" s="192">
        <f>'[1]BoQ HSYC'!G3539</f>
        <v>0</v>
      </c>
      <c r="I3539" s="192">
        <f>'[1]BoQ HSYC'!H3539</f>
        <v>0</v>
      </c>
      <c r="J3539" s="192">
        <f>'[1]BoQ HSYC'!I3539</f>
        <v>0</v>
      </c>
      <c r="K3539" s="193">
        <f>'[1]BoQ HSYC'!J3539</f>
        <v>68000.625</v>
      </c>
      <c r="L3539" s="195">
        <f>'[1]BoQ HSYC'!K3539</f>
        <v>23550</v>
      </c>
      <c r="M3539" s="195">
        <f>'[1]BoQ HSYC'!L3539</f>
        <v>91550.625</v>
      </c>
      <c r="N3539" s="194">
        <f>'[1]BoQ HSYC'!M3539</f>
        <v>0</v>
      </c>
      <c r="O3539" s="194">
        <f>'[1]BoQ HSYC'!N3539</f>
        <v>8242.5</v>
      </c>
      <c r="P3539" s="194">
        <f>'[1]BoQ HSYC'!O3539</f>
        <v>8242.5</v>
      </c>
      <c r="Q3539" s="195">
        <f>'[1]BoQ HSYC'!P3539</f>
        <v>43211895</v>
      </c>
      <c r="R3539" s="192">
        <f>'[1]BoQ HSYC'!Q3539</f>
        <v>3890460</v>
      </c>
      <c r="S3539" s="194">
        <f>'[1]BoQ HSYC'!R3539</f>
        <v>47102355</v>
      </c>
      <c r="T3539" s="193">
        <f>'[1]BoQ HSYC'!S3539</f>
        <v>0</v>
      </c>
      <c r="U3539" s="192">
        <f>'[1]BoQ HSYC'!T3539</f>
        <v>0</v>
      </c>
      <c r="V3539" s="192">
        <f>'[1]BoQ HSYC'!U3539</f>
        <v>0</v>
      </c>
      <c r="W3539" s="192">
        <f>'[1]BoQ HSYC'!V3539</f>
        <v>0</v>
      </c>
      <c r="X3539" s="191" t="str">
        <f>'[1]BoQ HSYC'!W3539</f>
        <v>ME</v>
      </c>
      <c r="Y3539" s="191"/>
      <c r="Z3539" s="191"/>
      <c r="AA3539" s="191"/>
      <c r="AB3539" s="187">
        <v>15876.510375</v>
      </c>
      <c r="AC3539" s="187">
        <v>7493712.8969999999</v>
      </c>
      <c r="AD3539" s="187">
        <f>+M3539</f>
        <v>91550.625</v>
      </c>
      <c r="AE3539" s="187">
        <f>+AD3539*14%</f>
        <v>12817.087500000001</v>
      </c>
      <c r="AF3539" s="190">
        <f>+AD3539*35%</f>
        <v>32042.718749999996</v>
      </c>
      <c r="AG3539" s="187">
        <f>+AD3539*F3539</f>
        <v>43211895</v>
      </c>
      <c r="AH3539" s="187">
        <f>+AE3539*F3539</f>
        <v>6049665.3000000007</v>
      </c>
      <c r="AI3539" s="187">
        <f>+AF3539*F3539</f>
        <v>15124163.249999998</v>
      </c>
      <c r="AJ3539" s="187">
        <f>SUM(AG3539:AI3539)</f>
        <v>64385723.549999997</v>
      </c>
      <c r="AK3539" s="187">
        <f>+AD3539*G3539</f>
        <v>43211895</v>
      </c>
      <c r="AL3539" s="187">
        <f>+AE3539*G3539</f>
        <v>6049665.3000000007</v>
      </c>
      <c r="AM3539" s="187">
        <f>+AF3539*G3539</f>
        <v>15124163.249999998</v>
      </c>
      <c r="AN3539" s="190">
        <f>SUM(AK3539:AM3539)</f>
        <v>64385723.549999997</v>
      </c>
      <c r="AQ3539" s="189" t="s">
        <v>79</v>
      </c>
      <c r="AU3539" s="188"/>
      <c r="AV3539" s="188"/>
      <c r="AW3539" s="187">
        <f>+'[2]BoQ HSYC-Đạt'!$AT3539</f>
        <v>93381.637499999997</v>
      </c>
      <c r="AX3539" s="188">
        <f>F3539*AW3539</f>
        <v>44076132.899999999</v>
      </c>
      <c r="AY3539" s="188">
        <f>IF(AQ3539="CT",7%,5%)*AX3539</f>
        <v>2203806.645</v>
      </c>
      <c r="AZ3539" s="188">
        <f>AX3539*2%</f>
        <v>881522.65799999994</v>
      </c>
      <c r="BA3539" s="188">
        <f>IF(BB3539&gt;0,0,AX3539*5%)</f>
        <v>2203806.645</v>
      </c>
      <c r="BB3539" s="188"/>
      <c r="BC3539" s="188">
        <f>+AX3539+AY3539+AZ3539+BA3539+BB3539</f>
        <v>49365268.848000005</v>
      </c>
      <c r="BD3539" s="188">
        <f>AX3539-AT3539</f>
        <v>44076132.899999999</v>
      </c>
      <c r="BE3539" s="187"/>
      <c r="BH3539" s="187"/>
      <c r="BI3539" s="2">
        <f>+AX3539-AC3539</f>
        <v>36582420.002999999</v>
      </c>
    </row>
    <row r="3540" spans="1:61" s="186" customFormat="1" ht="34" hidden="1" outlineLevel="1" x14ac:dyDescent="0.2">
      <c r="A3540" s="186" t="s">
        <v>108</v>
      </c>
      <c r="B3540" s="198">
        <v>71</v>
      </c>
      <c r="C3540" s="199" t="s">
        <v>253</v>
      </c>
      <c r="D3540" s="199"/>
      <c r="E3540" s="198" t="s">
        <v>85</v>
      </c>
      <c r="F3540" s="197">
        <v>236</v>
      </c>
      <c r="G3540" s="196">
        <f>'[1]BoQ HSYC'!F3540</f>
        <v>236</v>
      </c>
      <c r="H3540" s="192">
        <f>'[1]BoQ HSYC'!G3540</f>
        <v>0</v>
      </c>
      <c r="I3540" s="192">
        <f>'[1]BoQ HSYC'!H3540</f>
        <v>0</v>
      </c>
      <c r="J3540" s="192">
        <f>'[1]BoQ HSYC'!I3540</f>
        <v>0</v>
      </c>
      <c r="K3540" s="193">
        <f>'[1]BoQ HSYC'!J3540</f>
        <v>795051.18</v>
      </c>
      <c r="L3540" s="195">
        <f>'[1]BoQ HSYC'!K3540</f>
        <v>165134.39999999999</v>
      </c>
      <c r="M3540" s="195">
        <f>'[1]BoQ HSYC'!L3540</f>
        <v>960185.58000000007</v>
      </c>
      <c r="N3540" s="194">
        <f>'[1]BoQ HSYC'!M3540</f>
        <v>0</v>
      </c>
      <c r="O3540" s="194">
        <f>'[1]BoQ HSYC'!N3540</f>
        <v>57797.039999999994</v>
      </c>
      <c r="P3540" s="194">
        <f>'[1]BoQ HSYC'!O3540</f>
        <v>57797.039999999994</v>
      </c>
      <c r="Q3540" s="195">
        <f>'[1]BoQ HSYC'!P3540</f>
        <v>226603796.88000003</v>
      </c>
      <c r="R3540" s="192">
        <f>'[1]BoQ HSYC'!Q3540</f>
        <v>13640101.439999998</v>
      </c>
      <c r="S3540" s="194">
        <f>'[1]BoQ HSYC'!R3540</f>
        <v>240243898.32000002</v>
      </c>
      <c r="T3540" s="193">
        <f>'[1]BoQ HSYC'!S3540</f>
        <v>0</v>
      </c>
      <c r="U3540" s="192">
        <f>'[1]BoQ HSYC'!T3540</f>
        <v>0</v>
      </c>
      <c r="V3540" s="192" t="str">
        <f>'[1]BoQ HSYC'!U3540</f>
        <v>VT: NCC, NC:BĐG Q2/2026</v>
      </c>
      <c r="W3540" s="192" t="str">
        <f>'[1]BoQ HSYC'!V3540</f>
        <v>VT: NCC, NC:BĐG Q2/2026</v>
      </c>
      <c r="X3540" s="191" t="str">
        <f>'[1]BoQ HSYC'!W3540</f>
        <v>ME</v>
      </c>
      <c r="Y3540" s="191"/>
      <c r="Z3540" s="191"/>
      <c r="AA3540" s="191"/>
      <c r="AB3540" s="187">
        <v>18678.247499999998</v>
      </c>
      <c r="AC3540" s="187">
        <v>4408066.4099999992</v>
      </c>
      <c r="AD3540" s="187">
        <f>+M3540</f>
        <v>960185.58000000007</v>
      </c>
      <c r="AE3540" s="187">
        <f>+AD3540*14%</f>
        <v>134425.98120000001</v>
      </c>
      <c r="AF3540" s="190">
        <f>+AD3540*35%</f>
        <v>336064.95299999998</v>
      </c>
      <c r="AG3540" s="187">
        <f>+AD3540*F3540</f>
        <v>226603796.88000003</v>
      </c>
      <c r="AH3540" s="187">
        <f>+AE3540*F3540</f>
        <v>31724531.563200001</v>
      </c>
      <c r="AI3540" s="187">
        <f>+AF3540*F3540</f>
        <v>79311328.907999992</v>
      </c>
      <c r="AJ3540" s="187">
        <f>SUM(AG3540:AI3540)</f>
        <v>337639657.35119998</v>
      </c>
      <c r="AK3540" s="187">
        <f>+AD3540*G3540</f>
        <v>226603796.88000003</v>
      </c>
      <c r="AL3540" s="187">
        <f>+AE3540*G3540</f>
        <v>31724531.563200001</v>
      </c>
      <c r="AM3540" s="187">
        <f>+AF3540*G3540</f>
        <v>79311328.907999992</v>
      </c>
      <c r="AN3540" s="190">
        <f>SUM(AK3540:AM3540)</f>
        <v>337639657.35119998</v>
      </c>
      <c r="AQ3540" s="189" t="s">
        <v>79</v>
      </c>
      <c r="AU3540" s="188"/>
      <c r="AV3540" s="188"/>
      <c r="AW3540" s="187">
        <f>+'[2]BoQ HSYC-Đạt'!$AT3540</f>
        <v>979389.29160000011</v>
      </c>
      <c r="AX3540" s="188">
        <f>F3540*AW3540</f>
        <v>231135872.81760001</v>
      </c>
      <c r="AY3540" s="188">
        <f>IF(AQ3540="CT",7%,5%)*AX3540</f>
        <v>11556793.640880002</v>
      </c>
      <c r="AZ3540" s="188">
        <f>AX3540*2%</f>
        <v>4622717.4563520001</v>
      </c>
      <c r="BA3540" s="188">
        <f>IF(BB3540&gt;0,0,AX3540*5%)</f>
        <v>11556793.640880002</v>
      </c>
      <c r="BB3540" s="188"/>
      <c r="BC3540" s="188">
        <f>+AX3540+AY3540+AZ3540+BA3540+BB3540</f>
        <v>258872177.55571198</v>
      </c>
      <c r="BD3540" s="188">
        <f>AX3540-AT3540</f>
        <v>231135872.81760001</v>
      </c>
      <c r="BE3540" s="187"/>
      <c r="BH3540" s="187"/>
      <c r="BI3540" s="2">
        <f>+AX3540-AC3540</f>
        <v>226727806.40760002</v>
      </c>
    </row>
    <row r="3541" spans="1:61" s="186" customFormat="1" ht="17" hidden="1" outlineLevel="1" x14ac:dyDescent="0.2">
      <c r="A3541" s="186" t="s">
        <v>252</v>
      </c>
      <c r="B3541" s="198">
        <v>72</v>
      </c>
      <c r="C3541" s="199" t="s">
        <v>228</v>
      </c>
      <c r="D3541" s="199"/>
      <c r="E3541" s="198" t="s">
        <v>129</v>
      </c>
      <c r="F3541" s="197">
        <v>141.6</v>
      </c>
      <c r="G3541" s="196">
        <f>'[1]BoQ HSYC'!F3541</f>
        <v>141.6</v>
      </c>
      <c r="H3541" s="192">
        <f>'[1]BoQ HSYC'!G3541</f>
        <v>0</v>
      </c>
      <c r="I3541" s="192">
        <f>'[1]BoQ HSYC'!H3541</f>
        <v>0</v>
      </c>
      <c r="J3541" s="192">
        <f>'[1]BoQ HSYC'!I3541</f>
        <v>0</v>
      </c>
      <c r="K3541" s="193">
        <f>'[1]BoQ HSYC'!J3541</f>
        <v>16213.7052</v>
      </c>
      <c r="L3541" s="195">
        <f>'[1]BoQ HSYC'!K3541</f>
        <v>8449.11</v>
      </c>
      <c r="M3541" s="195">
        <f>'[1]BoQ HSYC'!L3541</f>
        <v>24662.815200000001</v>
      </c>
      <c r="N3541" s="194">
        <f>'[1]BoQ HSYC'!M3541</f>
        <v>5674.7968199999996</v>
      </c>
      <c r="O3541" s="194">
        <f>'[1]BoQ HSYC'!N3541</f>
        <v>2957.1885000000002</v>
      </c>
      <c r="P3541" s="194">
        <f>'[1]BoQ HSYC'!O3541</f>
        <v>8631.9853199999998</v>
      </c>
      <c r="Q3541" s="195">
        <f>'[1]BoQ HSYC'!P3541</f>
        <v>3492254.6323199999</v>
      </c>
      <c r="R3541" s="192">
        <f>'[1]BoQ HSYC'!Q3541</f>
        <v>1222289.1213119999</v>
      </c>
      <c r="S3541" s="194">
        <f>'[1]BoQ HSYC'!R3541</f>
        <v>4714543.7536319997</v>
      </c>
      <c r="T3541" s="193">
        <f>'[1]BoQ HSYC'!S3541</f>
        <v>0</v>
      </c>
      <c r="U3541" s="192">
        <f>'[1]BoQ HSYC'!T3541</f>
        <v>0</v>
      </c>
      <c r="V3541" s="192" t="str">
        <f>'[1]BoQ HSYC'!U3541</f>
        <v>BĐG Q2/2026</v>
      </c>
      <c r="W3541" s="192" t="str">
        <f>'[1]BoQ HSYC'!V3541</f>
        <v>BĐG Q2/2026</v>
      </c>
      <c r="X3541" s="191" t="str">
        <f>'[1]BoQ HSYC'!W3541</f>
        <v>ME</v>
      </c>
      <c r="Y3541" s="191"/>
      <c r="Z3541" s="191"/>
      <c r="AA3541" s="191"/>
      <c r="AB3541" s="187">
        <v>119382.99763641902</v>
      </c>
      <c r="AC3541" s="187">
        <v>16904632.465316933</v>
      </c>
      <c r="AD3541" s="187">
        <f>+M3541</f>
        <v>24662.815200000001</v>
      </c>
      <c r="AE3541" s="187">
        <f>+AD3541*14%</f>
        <v>3452.7941280000005</v>
      </c>
      <c r="AF3541" s="190">
        <f>+AD3541*35%</f>
        <v>8631.9853199999998</v>
      </c>
      <c r="AG3541" s="187">
        <f>+AD3541*F3541</f>
        <v>3492254.6323199999</v>
      </c>
      <c r="AH3541" s="187">
        <f>+AE3541*F3541</f>
        <v>488915.64852480002</v>
      </c>
      <c r="AI3541" s="187">
        <f>+AF3541*F3541</f>
        <v>1222289.1213119999</v>
      </c>
      <c r="AJ3541" s="187">
        <f>SUM(AG3541:AI3541)</f>
        <v>5203459.4021568</v>
      </c>
      <c r="AK3541" s="187">
        <f>+AD3541*G3541</f>
        <v>3492254.6323199999</v>
      </c>
      <c r="AL3541" s="187">
        <f>+AE3541*G3541</f>
        <v>488915.64852480002</v>
      </c>
      <c r="AM3541" s="187">
        <f>+AF3541*G3541</f>
        <v>1222289.1213119999</v>
      </c>
      <c r="AN3541" s="190">
        <f>SUM(AK3541:AM3541)</f>
        <v>5203459.4021568</v>
      </c>
      <c r="AQ3541" s="189" t="s">
        <v>79</v>
      </c>
      <c r="AU3541" s="188"/>
      <c r="AV3541" s="188"/>
      <c r="AW3541" s="187">
        <f>+'[2]BoQ HSYC-Đạt'!$AT3541</f>
        <v>27129.096720000001</v>
      </c>
      <c r="AX3541" s="188">
        <f>F3541*AW3541</f>
        <v>3841480.0955520002</v>
      </c>
      <c r="AY3541" s="188">
        <f>IF(AQ3541="CT",7%,5%)*AX3541</f>
        <v>192074.00477760003</v>
      </c>
      <c r="AZ3541" s="188">
        <f>AX3541*2%</f>
        <v>76829.601911040008</v>
      </c>
      <c r="BA3541" s="188">
        <f>IF(BB3541&gt;0,0,AX3541*5%)</f>
        <v>192074.00477760003</v>
      </c>
      <c r="BB3541" s="188"/>
      <c r="BC3541" s="188">
        <f>+AX3541+AY3541+AZ3541+BA3541+BB3541</f>
        <v>4302457.7070182404</v>
      </c>
      <c r="BD3541" s="188">
        <f>AX3541-AT3541</f>
        <v>3841480.0955520002</v>
      </c>
      <c r="BE3541" s="187"/>
      <c r="BH3541" s="187"/>
      <c r="BI3541" s="2">
        <f>+AX3541-AC3541</f>
        <v>-13063152.369764931</v>
      </c>
    </row>
    <row r="3542" spans="1:61" s="186" customFormat="1" ht="17" hidden="1" outlineLevel="1" x14ac:dyDescent="0.2">
      <c r="A3542" s="186" t="s">
        <v>251</v>
      </c>
      <c r="B3542" s="198">
        <v>73</v>
      </c>
      <c r="C3542" s="199" t="s">
        <v>250</v>
      </c>
      <c r="D3542" s="199"/>
      <c r="E3542" s="198" t="s">
        <v>249</v>
      </c>
      <c r="F3542" s="197">
        <v>59</v>
      </c>
      <c r="G3542" s="196">
        <f>'[1]BoQ HSYC'!F3542</f>
        <v>59</v>
      </c>
      <c r="H3542" s="192">
        <f>'[1]BoQ HSYC'!G3542</f>
        <v>0</v>
      </c>
      <c r="I3542" s="192">
        <f>'[1]BoQ HSYC'!H3542</f>
        <v>0</v>
      </c>
      <c r="J3542" s="192">
        <f>'[1]BoQ HSYC'!I3542</f>
        <v>0</v>
      </c>
      <c r="K3542" s="193">
        <f>'[1]BoQ HSYC'!J3542</f>
        <v>747225</v>
      </c>
      <c r="L3542" s="195">
        <f>'[1]BoQ HSYC'!K3542</f>
        <v>12000</v>
      </c>
      <c r="M3542" s="195">
        <f>'[1]BoQ HSYC'!L3542</f>
        <v>759225</v>
      </c>
      <c r="N3542" s="194">
        <f>'[1]BoQ HSYC'!M3542</f>
        <v>261528.74999999997</v>
      </c>
      <c r="O3542" s="194">
        <f>'[1]BoQ HSYC'!N3542</f>
        <v>4200</v>
      </c>
      <c r="P3542" s="194">
        <f>'[1]BoQ HSYC'!O3542</f>
        <v>265728.75</v>
      </c>
      <c r="Q3542" s="195">
        <f>'[1]BoQ HSYC'!P3542</f>
        <v>44794275</v>
      </c>
      <c r="R3542" s="192">
        <f>'[1]BoQ HSYC'!Q3542</f>
        <v>15677996.25</v>
      </c>
      <c r="S3542" s="194">
        <f>'[1]BoQ HSYC'!R3542</f>
        <v>60472271.25</v>
      </c>
      <c r="T3542" s="193">
        <f>'[1]BoQ HSYC'!S3542</f>
        <v>0</v>
      </c>
      <c r="U3542" s="192">
        <f>'[1]BoQ HSYC'!T3542</f>
        <v>0</v>
      </c>
      <c r="V3542" s="192" t="str">
        <f>'[1]BoQ HSYC'!U3542</f>
        <v>BĐG Q2/2026</v>
      </c>
      <c r="W3542" s="192" t="str">
        <f>'[1]BoQ HSYC'!V3542</f>
        <v>BĐG Q2/2026</v>
      </c>
      <c r="X3542" s="191" t="str">
        <f>'[1]BoQ HSYC'!W3542</f>
        <v>ME</v>
      </c>
      <c r="Y3542" s="191"/>
      <c r="Z3542" s="191"/>
      <c r="AA3542" s="191"/>
      <c r="AB3542" s="187">
        <v>595568.37370250002</v>
      </c>
      <c r="AC3542" s="187">
        <v>35138534.048447505</v>
      </c>
      <c r="AD3542" s="187">
        <f>+M3542</f>
        <v>759225</v>
      </c>
      <c r="AE3542" s="187">
        <f>+AD3542*14%</f>
        <v>106291.50000000001</v>
      </c>
      <c r="AF3542" s="190">
        <f>+AD3542*35%</f>
        <v>265728.75</v>
      </c>
      <c r="AG3542" s="187">
        <f>+AD3542*F3542</f>
        <v>44794275</v>
      </c>
      <c r="AH3542" s="187">
        <f>+AE3542*F3542</f>
        <v>6271198.5000000009</v>
      </c>
      <c r="AI3542" s="187">
        <f>+AF3542*F3542</f>
        <v>15677996.25</v>
      </c>
      <c r="AJ3542" s="187">
        <f>SUM(AG3542:AI3542)</f>
        <v>66743469.75</v>
      </c>
      <c r="AK3542" s="187">
        <f>+AD3542*G3542</f>
        <v>44794275</v>
      </c>
      <c r="AL3542" s="187">
        <f>+AE3542*G3542</f>
        <v>6271198.5000000009</v>
      </c>
      <c r="AM3542" s="187">
        <f>+AF3542*G3542</f>
        <v>15677996.25</v>
      </c>
      <c r="AN3542" s="190">
        <f>SUM(AK3542:AM3542)</f>
        <v>66743469.75</v>
      </c>
      <c r="AQ3542" s="189" t="s">
        <v>79</v>
      </c>
      <c r="AU3542" s="188"/>
      <c r="AV3542" s="188"/>
      <c r="AW3542" s="187">
        <f>+'[2]BoQ HSYC-Đạt'!$AT3542</f>
        <v>774409.5</v>
      </c>
      <c r="AX3542" s="188">
        <f>F3542*AW3542</f>
        <v>45690160.5</v>
      </c>
      <c r="AY3542" s="188">
        <f>IF(AQ3542="CT",7%,5%)*AX3542</f>
        <v>2284508.0249999999</v>
      </c>
      <c r="AZ3542" s="188">
        <f>AX3542*2%</f>
        <v>913803.21</v>
      </c>
      <c r="BA3542" s="188">
        <f>IF(BB3542&gt;0,0,AX3542*5%)</f>
        <v>2284508.0249999999</v>
      </c>
      <c r="BB3542" s="188"/>
      <c r="BC3542" s="188">
        <f>+AX3542+AY3542+AZ3542+BA3542+BB3542</f>
        <v>51172979.759999998</v>
      </c>
      <c r="BD3542" s="188">
        <f>AX3542-AT3542</f>
        <v>45690160.5</v>
      </c>
      <c r="BE3542" s="187"/>
      <c r="BH3542" s="187"/>
      <c r="BI3542" s="2">
        <f>+AX3542-AC3542</f>
        <v>10551626.451552495</v>
      </c>
    </row>
    <row r="3543" spans="1:61" s="186" customFormat="1" ht="34" hidden="1" outlineLevel="1" x14ac:dyDescent="0.2">
      <c r="A3543" s="186" t="s">
        <v>248</v>
      </c>
      <c r="B3543" s="198">
        <v>74</v>
      </c>
      <c r="C3543" s="199" t="s">
        <v>247</v>
      </c>
      <c r="D3543" s="199"/>
      <c r="E3543" s="198" t="s">
        <v>129</v>
      </c>
      <c r="F3543" s="197">
        <v>100.6</v>
      </c>
      <c r="G3543" s="196">
        <f>'[1]BoQ HSYC'!F3543</f>
        <v>100.6</v>
      </c>
      <c r="H3543" s="192">
        <f>'[1]BoQ HSYC'!G3543</f>
        <v>0</v>
      </c>
      <c r="I3543" s="192">
        <f>'[1]BoQ HSYC'!H3543</f>
        <v>0</v>
      </c>
      <c r="J3543" s="192">
        <f>'[1]BoQ HSYC'!I3543</f>
        <v>0</v>
      </c>
      <c r="K3543" s="193">
        <f>'[1]BoQ HSYC'!J3543</f>
        <v>21379.05</v>
      </c>
      <c r="L3543" s="195">
        <f>'[1]BoQ HSYC'!K3543</f>
        <v>7404</v>
      </c>
      <c r="M3543" s="195">
        <f>'[1]BoQ HSYC'!L3543</f>
        <v>28783.05</v>
      </c>
      <c r="N3543" s="194">
        <f>'[1]BoQ HSYC'!M3543</f>
        <v>7482.6674999999996</v>
      </c>
      <c r="O3543" s="194">
        <f>'[1]BoQ HSYC'!N3543</f>
        <v>2591.3999999999996</v>
      </c>
      <c r="P3543" s="194">
        <f>'[1]BoQ HSYC'!O3543</f>
        <v>10074.067499999999</v>
      </c>
      <c r="Q3543" s="195">
        <f>'[1]BoQ HSYC'!P3543</f>
        <v>2895574.8299999996</v>
      </c>
      <c r="R3543" s="192">
        <f>'[1]BoQ HSYC'!Q3543</f>
        <v>1013451.1904999999</v>
      </c>
      <c r="S3543" s="194">
        <f>'[1]BoQ HSYC'!R3543</f>
        <v>3909026.0204999996</v>
      </c>
      <c r="T3543" s="193">
        <f>'[1]BoQ HSYC'!S3543</f>
        <v>0</v>
      </c>
      <c r="U3543" s="192">
        <f>'[1]BoQ HSYC'!T3543</f>
        <v>0</v>
      </c>
      <c r="V3543" s="192" t="str">
        <f>'[1]BoQ HSYC'!U3543</f>
        <v>BĐG Q2/2026</v>
      </c>
      <c r="W3543" s="192" t="str">
        <f>'[1]BoQ HSYC'!V3543</f>
        <v>BĐG Q2/2026</v>
      </c>
      <c r="X3543" s="191" t="str">
        <f>'[1]BoQ HSYC'!W3543</f>
        <v>ME</v>
      </c>
      <c r="Y3543" s="191"/>
      <c r="Z3543" s="191"/>
      <c r="AA3543" s="191"/>
      <c r="AB3543" s="187">
        <v>22774.229034254502</v>
      </c>
      <c r="AC3543" s="187">
        <v>2291087.4408460027</v>
      </c>
      <c r="AD3543" s="187">
        <f>+M3543</f>
        <v>28783.05</v>
      </c>
      <c r="AE3543" s="187">
        <f>+AD3543*14%</f>
        <v>4029.6270000000004</v>
      </c>
      <c r="AF3543" s="190">
        <f>+AD3543*35%</f>
        <v>10074.067499999999</v>
      </c>
      <c r="AG3543" s="187">
        <f>+AD3543*F3543</f>
        <v>2895574.8299999996</v>
      </c>
      <c r="AH3543" s="187">
        <f>+AE3543*F3543</f>
        <v>405380.47620000003</v>
      </c>
      <c r="AI3543" s="187">
        <f>+AF3543*F3543</f>
        <v>1013451.1904999999</v>
      </c>
      <c r="AJ3543" s="187">
        <f>SUM(AG3543:AI3543)</f>
        <v>4314406.4966999991</v>
      </c>
      <c r="AK3543" s="187">
        <f>+AD3543*G3543</f>
        <v>2895574.8299999996</v>
      </c>
      <c r="AL3543" s="187">
        <f>+AE3543*G3543</f>
        <v>405380.47620000003</v>
      </c>
      <c r="AM3543" s="187">
        <f>+AF3543*G3543</f>
        <v>1013451.1904999999</v>
      </c>
      <c r="AN3543" s="190">
        <f>SUM(AK3543:AM3543)</f>
        <v>4314406.4966999991</v>
      </c>
      <c r="AQ3543" s="189" t="s">
        <v>79</v>
      </c>
      <c r="AU3543" s="188"/>
      <c r="AV3543" s="188"/>
      <c r="AW3543" s="187">
        <f>+'[2]BoQ HSYC-Đạt'!$AT3543</f>
        <v>31661.355</v>
      </c>
      <c r="AX3543" s="188">
        <f>F3543*AW3543</f>
        <v>3185132.3129999996</v>
      </c>
      <c r="AY3543" s="188">
        <f>IF(AQ3543="CT",7%,5%)*AX3543</f>
        <v>159256.61564999999</v>
      </c>
      <c r="AZ3543" s="188">
        <f>AX3543*2%</f>
        <v>63702.646259999994</v>
      </c>
      <c r="BA3543" s="188">
        <f>IF(BB3543&gt;0,0,AX3543*5%)</f>
        <v>159256.61564999999</v>
      </c>
      <c r="BB3543" s="188"/>
      <c r="BC3543" s="188">
        <f>+AX3543+AY3543+AZ3543+BA3543+BB3543</f>
        <v>3567348.1905599996</v>
      </c>
      <c r="BD3543" s="188">
        <f>AX3543-AT3543</f>
        <v>3185132.3129999996</v>
      </c>
      <c r="BE3543" s="187"/>
      <c r="BH3543" s="187"/>
      <c r="BI3543" s="2">
        <f>+AX3543-AC3543</f>
        <v>894044.87215399696</v>
      </c>
    </row>
    <row r="3544" spans="1:61" s="186" customFormat="1" ht="17" hidden="1" outlineLevel="1" x14ac:dyDescent="0.2">
      <c r="A3544" s="186" t="s">
        <v>108</v>
      </c>
      <c r="B3544" s="198">
        <v>75</v>
      </c>
      <c r="C3544" s="199" t="s">
        <v>246</v>
      </c>
      <c r="D3544" s="199"/>
      <c r="E3544" s="198" t="s">
        <v>85</v>
      </c>
      <c r="F3544" s="197">
        <v>59</v>
      </c>
      <c r="G3544" s="196">
        <f>'[1]BoQ HSYC'!F3544</f>
        <v>59</v>
      </c>
      <c r="H3544" s="192">
        <f>'[1]BoQ HSYC'!G3544</f>
        <v>0</v>
      </c>
      <c r="I3544" s="192">
        <f>'[1]BoQ HSYC'!H3544</f>
        <v>0</v>
      </c>
      <c r="J3544" s="192">
        <f>'[1]BoQ HSYC'!I3544</f>
        <v>0</v>
      </c>
      <c r="K3544" s="193">
        <f>'[1]BoQ HSYC'!J3544</f>
        <v>75000</v>
      </c>
      <c r="L3544" s="195">
        <f>'[1]BoQ HSYC'!K3544</f>
        <v>0</v>
      </c>
      <c r="M3544" s="195">
        <f>'[1]BoQ HSYC'!L3544</f>
        <v>75000</v>
      </c>
      <c r="N3544" s="194">
        <f>'[1]BoQ HSYC'!M3544</f>
        <v>26250</v>
      </c>
      <c r="O3544" s="194">
        <f>'[1]BoQ HSYC'!N3544</f>
        <v>0</v>
      </c>
      <c r="P3544" s="194">
        <f>'[1]BoQ HSYC'!O3544</f>
        <v>26250</v>
      </c>
      <c r="Q3544" s="195">
        <f>'[1]BoQ HSYC'!P3544</f>
        <v>4425000</v>
      </c>
      <c r="R3544" s="192">
        <f>'[1]BoQ HSYC'!Q3544</f>
        <v>1548750</v>
      </c>
      <c r="S3544" s="194">
        <f>'[1]BoQ HSYC'!R3544</f>
        <v>5973750</v>
      </c>
      <c r="T3544" s="193">
        <f>'[1]BoQ HSYC'!S3544</f>
        <v>0</v>
      </c>
      <c r="U3544" s="192">
        <f>'[1]BoQ HSYC'!T3544</f>
        <v>0</v>
      </c>
      <c r="V3544" s="192" t="str">
        <f>'[1]BoQ HSYC'!U3544</f>
        <v>BĐG Q2/2026</v>
      </c>
      <c r="W3544" s="192" t="str">
        <f>'[1]BoQ HSYC'!V3544</f>
        <v>BĐG Q2/2026</v>
      </c>
      <c r="X3544" s="191" t="str">
        <f>'[1]BoQ HSYC'!W3544</f>
        <v>ME</v>
      </c>
      <c r="Y3544" s="191"/>
      <c r="Z3544" s="191"/>
      <c r="AA3544" s="191"/>
      <c r="AB3544" s="187">
        <v>62260.824999999997</v>
      </c>
      <c r="AC3544" s="187">
        <v>3673388.6749999998</v>
      </c>
      <c r="AD3544" s="187">
        <f>+M3544</f>
        <v>75000</v>
      </c>
      <c r="AE3544" s="187">
        <f>+AD3544*14%</f>
        <v>10500.000000000002</v>
      </c>
      <c r="AF3544" s="190">
        <f>+AD3544*35%</f>
        <v>26250</v>
      </c>
      <c r="AG3544" s="187">
        <f>+AD3544*F3544</f>
        <v>4425000</v>
      </c>
      <c r="AH3544" s="187">
        <f>+AE3544*F3544</f>
        <v>619500.00000000012</v>
      </c>
      <c r="AI3544" s="187">
        <f>+AF3544*F3544</f>
        <v>1548750</v>
      </c>
      <c r="AJ3544" s="187">
        <f>SUM(AG3544:AI3544)</f>
        <v>6593250</v>
      </c>
      <c r="AK3544" s="187">
        <f>+AD3544*G3544</f>
        <v>4425000</v>
      </c>
      <c r="AL3544" s="187">
        <f>+AE3544*G3544</f>
        <v>619500.00000000012</v>
      </c>
      <c r="AM3544" s="187">
        <f>+AF3544*G3544</f>
        <v>1548750</v>
      </c>
      <c r="AN3544" s="190">
        <f>SUM(AK3544:AM3544)</f>
        <v>6593250</v>
      </c>
      <c r="AQ3544" s="189" t="s">
        <v>79</v>
      </c>
      <c r="AU3544" s="188"/>
      <c r="AV3544" s="188"/>
      <c r="AW3544" s="187">
        <f>+'[2]BoQ HSYC-Đạt'!$AT3544</f>
        <v>76500</v>
      </c>
      <c r="AX3544" s="188">
        <f>F3544*AW3544</f>
        <v>4513500</v>
      </c>
      <c r="AY3544" s="188">
        <f>IF(AQ3544="CT",7%,5%)*AX3544</f>
        <v>225675</v>
      </c>
      <c r="AZ3544" s="188">
        <f>AX3544*2%</f>
        <v>90270</v>
      </c>
      <c r="BA3544" s="188">
        <f>IF(BB3544&gt;0,0,AX3544*5%)</f>
        <v>225675</v>
      </c>
      <c r="BB3544" s="188"/>
      <c r="BC3544" s="188">
        <f>+AX3544+AY3544+AZ3544+BA3544+BB3544</f>
        <v>5055120</v>
      </c>
      <c r="BD3544" s="188">
        <f>AX3544-AT3544</f>
        <v>4513500</v>
      </c>
      <c r="BE3544" s="187"/>
      <c r="BH3544" s="187"/>
      <c r="BI3544" s="2">
        <f>+AX3544-AC3544</f>
        <v>840111.32500000019</v>
      </c>
    </row>
    <row r="3545" spans="1:61" s="186" customFormat="1" ht="17" hidden="1" outlineLevel="1" x14ac:dyDescent="0.2">
      <c r="A3545" s="186" t="s">
        <v>245</v>
      </c>
      <c r="B3545" s="198">
        <v>76</v>
      </c>
      <c r="C3545" s="199" t="s">
        <v>244</v>
      </c>
      <c r="D3545" s="199"/>
      <c r="E3545" s="198" t="s">
        <v>243</v>
      </c>
      <c r="F3545" s="197">
        <v>59</v>
      </c>
      <c r="G3545" s="196">
        <f>'[1]BoQ HSYC'!F3545</f>
        <v>59</v>
      </c>
      <c r="H3545" s="192">
        <f>'[1]BoQ HSYC'!G3545</f>
        <v>0</v>
      </c>
      <c r="I3545" s="192">
        <f>'[1]BoQ HSYC'!H3545</f>
        <v>0</v>
      </c>
      <c r="J3545" s="192">
        <f>'[1]BoQ HSYC'!I3545</f>
        <v>0</v>
      </c>
      <c r="K3545" s="193">
        <f>'[1]BoQ HSYC'!J3545</f>
        <v>0</v>
      </c>
      <c r="L3545" s="195">
        <f>'[1]BoQ HSYC'!K3545</f>
        <v>454713.08775272727</v>
      </c>
      <c r="M3545" s="195">
        <f>'[1]BoQ HSYC'!L3545</f>
        <v>454713.08775272727</v>
      </c>
      <c r="N3545" s="194">
        <f>'[1]BoQ HSYC'!M3545</f>
        <v>0</v>
      </c>
      <c r="O3545" s="194">
        <f>'[1]BoQ HSYC'!N3545</f>
        <v>159149.58071345455</v>
      </c>
      <c r="P3545" s="194">
        <f>'[1]BoQ HSYC'!O3545</f>
        <v>159149.58071345455</v>
      </c>
      <c r="Q3545" s="195">
        <f>'[1]BoQ HSYC'!P3545</f>
        <v>26828072.177410908</v>
      </c>
      <c r="R3545" s="192">
        <f>'[1]BoQ HSYC'!Q3545</f>
        <v>9389825.2620938178</v>
      </c>
      <c r="S3545" s="194">
        <f>'[1]BoQ HSYC'!R3545</f>
        <v>36217897.439504728</v>
      </c>
      <c r="T3545" s="193">
        <f>'[1]BoQ HSYC'!S3545</f>
        <v>0</v>
      </c>
      <c r="U3545" s="192">
        <f>'[1]BoQ HSYC'!T3545</f>
        <v>0</v>
      </c>
      <c r="V3545" s="192" t="str">
        <f>'[1]BoQ HSYC'!U3545</f>
        <v>BĐG Q2/2026</v>
      </c>
      <c r="W3545" s="192" t="str">
        <f>'[1]BoQ HSYC'!V3545</f>
        <v>BĐG Q2/2026</v>
      </c>
      <c r="X3545" s="191" t="str">
        <f>'[1]BoQ HSYC'!W3545</f>
        <v>ME</v>
      </c>
      <c r="Y3545" s="191"/>
      <c r="Z3545" s="191"/>
      <c r="AA3545" s="191"/>
      <c r="AB3545" s="187">
        <v>280585.75463985</v>
      </c>
      <c r="AC3545" s="187">
        <v>16554559.523751151</v>
      </c>
      <c r="AD3545" s="187">
        <f>+M3545</f>
        <v>454713.08775272727</v>
      </c>
      <c r="AE3545" s="187">
        <f>+AD3545*14%</f>
        <v>63659.832285381824</v>
      </c>
      <c r="AF3545" s="190">
        <f>+AD3545*35%</f>
        <v>159149.58071345455</v>
      </c>
      <c r="AG3545" s="187">
        <f>+AD3545*F3545</f>
        <v>26828072.177410908</v>
      </c>
      <c r="AH3545" s="187">
        <f>+AE3545*F3545</f>
        <v>3755930.1048375275</v>
      </c>
      <c r="AI3545" s="187">
        <f>+AF3545*F3545</f>
        <v>9389825.2620938178</v>
      </c>
      <c r="AJ3545" s="187">
        <f>SUM(AG3545:AI3545)</f>
        <v>39973827.544342257</v>
      </c>
      <c r="AK3545" s="187">
        <f>+AD3545*G3545</f>
        <v>26828072.177410908</v>
      </c>
      <c r="AL3545" s="187">
        <f>+AE3545*G3545</f>
        <v>3755930.1048375275</v>
      </c>
      <c r="AM3545" s="187">
        <f>+AF3545*G3545</f>
        <v>9389825.2620938178</v>
      </c>
      <c r="AN3545" s="190">
        <f>SUM(AK3545:AM3545)</f>
        <v>39973827.544342257</v>
      </c>
      <c r="AQ3545" s="189" t="s">
        <v>79</v>
      </c>
      <c r="AU3545" s="188"/>
      <c r="AV3545" s="188"/>
      <c r="AW3545" s="187">
        <f>+'[2]BoQ HSYC-Đạt'!$AT3545</f>
        <v>463807.34950778179</v>
      </c>
      <c r="AX3545" s="188">
        <f>F3545*AW3545</f>
        <v>27364633.620959125</v>
      </c>
      <c r="AY3545" s="188">
        <f>IF(AQ3545="CT",7%,5%)*AX3545</f>
        <v>1368231.6810479565</v>
      </c>
      <c r="AZ3545" s="188">
        <f>AX3545*2%</f>
        <v>547292.67241918249</v>
      </c>
      <c r="BA3545" s="188">
        <f>IF(BB3545&gt;0,0,AX3545*5%)</f>
        <v>1368231.6810479565</v>
      </c>
      <c r="BB3545" s="188"/>
      <c r="BC3545" s="188">
        <f>+AX3545+AY3545+AZ3545+BA3545+BB3545</f>
        <v>30648389.655474223</v>
      </c>
      <c r="BD3545" s="188">
        <f>AX3545-AT3545</f>
        <v>27364633.620959125</v>
      </c>
      <c r="BE3545" s="187"/>
      <c r="BH3545" s="187"/>
      <c r="BI3545" s="2">
        <f>+AX3545-AC3545</f>
        <v>10810074.097207975</v>
      </c>
    </row>
    <row r="3546" spans="1:61" s="186" customFormat="1" ht="41.25" hidden="1" customHeight="1" outlineLevel="1" x14ac:dyDescent="0.2">
      <c r="A3546" s="186" t="s">
        <v>242</v>
      </c>
      <c r="B3546" s="198">
        <v>77</v>
      </c>
      <c r="C3546" s="199" t="s">
        <v>241</v>
      </c>
      <c r="D3546" s="199"/>
      <c r="E3546" s="198" t="s">
        <v>240</v>
      </c>
      <c r="F3546" s="197">
        <v>59</v>
      </c>
      <c r="G3546" s="196">
        <f>'[1]BoQ HSYC'!F3546</f>
        <v>59</v>
      </c>
      <c r="H3546" s="192">
        <f>'[1]BoQ HSYC'!G3546</f>
        <v>0</v>
      </c>
      <c r="I3546" s="192">
        <f>'[1]BoQ HSYC'!H3546</f>
        <v>0</v>
      </c>
      <c r="J3546" s="192">
        <f>'[1]BoQ HSYC'!I3546</f>
        <v>0</v>
      </c>
      <c r="K3546" s="193">
        <f>'[1]BoQ HSYC'!J3546</f>
        <v>3570000</v>
      </c>
      <c r="L3546" s="195">
        <f>'[1]BoQ HSYC'!K3546</f>
        <v>731926.26399243146</v>
      </c>
      <c r="M3546" s="195">
        <f>'[1]BoQ HSYC'!L3546</f>
        <v>4301926.2639924316</v>
      </c>
      <c r="N3546" s="194">
        <f>'[1]BoQ HSYC'!M3546</f>
        <v>1249500</v>
      </c>
      <c r="O3546" s="194">
        <f>'[1]BoQ HSYC'!N3546</f>
        <v>256174.192397351</v>
      </c>
      <c r="P3546" s="194">
        <f>'[1]BoQ HSYC'!O3546</f>
        <v>1505674.1923973509</v>
      </c>
      <c r="Q3546" s="195">
        <f>'[1]BoQ HSYC'!P3546</f>
        <v>253813649.57555348</v>
      </c>
      <c r="R3546" s="192">
        <f>'[1]BoQ HSYC'!Q3546</f>
        <v>88834777.351443708</v>
      </c>
      <c r="S3546" s="194">
        <f>'[1]BoQ HSYC'!R3546</f>
        <v>342648426.92699718</v>
      </c>
      <c r="T3546" s="193">
        <f>'[1]BoQ HSYC'!S3546</f>
        <v>0</v>
      </c>
      <c r="U3546" s="192">
        <f>'[1]BoQ HSYC'!T3546</f>
        <v>0</v>
      </c>
      <c r="V3546" s="192" t="str">
        <f>'[1]BoQ HSYC'!U3546</f>
        <v>BĐG Q2/2026</v>
      </c>
      <c r="W3546" s="192" t="str">
        <f>'[1]BoQ HSYC'!V3546</f>
        <v>BĐG Q2/2026</v>
      </c>
      <c r="X3546" s="191" t="str">
        <f>'[1]BoQ HSYC'!W3546</f>
        <v>ME</v>
      </c>
      <c r="Y3546" s="191"/>
      <c r="Z3546" s="191"/>
      <c r="AA3546" s="191"/>
      <c r="AB3546" s="187">
        <v>11543883.040741147</v>
      </c>
      <c r="AC3546" s="187">
        <v>681089099.40372765</v>
      </c>
      <c r="AD3546" s="187">
        <f>+M3546</f>
        <v>4301926.2639924316</v>
      </c>
      <c r="AE3546" s="187">
        <f>+AD3546*14%</f>
        <v>602269.67695894046</v>
      </c>
      <c r="AF3546" s="190">
        <f>+AD3546*35%</f>
        <v>1505674.1923973509</v>
      </c>
      <c r="AG3546" s="187">
        <f>+AD3546*F3546</f>
        <v>253813649.57555348</v>
      </c>
      <c r="AH3546" s="187">
        <f>+AE3546*F3546</f>
        <v>35533910.940577485</v>
      </c>
      <c r="AI3546" s="187">
        <f>+AF3546*F3546</f>
        <v>88834777.351443708</v>
      </c>
      <c r="AJ3546" s="187">
        <f>SUM(AG3546:AI3546)</f>
        <v>378182337.86757469</v>
      </c>
      <c r="AK3546" s="187">
        <f>+AD3546*G3546</f>
        <v>253813649.57555348</v>
      </c>
      <c r="AL3546" s="187">
        <f>+AE3546*G3546</f>
        <v>35533910.940577485</v>
      </c>
      <c r="AM3546" s="187">
        <f>+AF3546*G3546</f>
        <v>88834777.351443708</v>
      </c>
      <c r="AN3546" s="190">
        <f>SUM(AK3546:AM3546)</f>
        <v>378182337.86757469</v>
      </c>
      <c r="AQ3546" s="189" t="s">
        <v>79</v>
      </c>
      <c r="AU3546" s="188"/>
      <c r="AV3546" s="188"/>
      <c r="AW3546" s="187">
        <f>+'[2]BoQ HSYC-Đạt'!$AT3546</f>
        <v>9589964.5199999996</v>
      </c>
      <c r="AX3546" s="188">
        <f>F3546*AW3546</f>
        <v>565807906.67999995</v>
      </c>
      <c r="AY3546" s="188">
        <f>IF(AQ3546="CT",7%,5%)*AX3546</f>
        <v>28290395.333999999</v>
      </c>
      <c r="AZ3546" s="188">
        <f>AX3546*2%</f>
        <v>11316158.133599998</v>
      </c>
      <c r="BA3546" s="188">
        <f>IF(BB3546&gt;0,0,AX3546*5%)</f>
        <v>28290395.333999999</v>
      </c>
      <c r="BB3546" s="188"/>
      <c r="BC3546" s="188">
        <f>+AX3546+AY3546+AZ3546+BA3546+BB3546</f>
        <v>633704855.48159993</v>
      </c>
      <c r="BD3546" s="188">
        <f>AX3546-AT3546</f>
        <v>565807906.67999995</v>
      </c>
      <c r="BE3546" s="187"/>
      <c r="BH3546" s="187"/>
      <c r="BI3546" s="2">
        <f>+AX3546-AC3546</f>
        <v>-115281192.7237277</v>
      </c>
    </row>
    <row r="3547" spans="1:61" s="186" customFormat="1" ht="34" hidden="1" outlineLevel="1" x14ac:dyDescent="0.2">
      <c r="A3547" s="186" t="s">
        <v>239</v>
      </c>
      <c r="B3547" s="198">
        <v>78</v>
      </c>
      <c r="C3547" s="199" t="s">
        <v>238</v>
      </c>
      <c r="D3547" s="199"/>
      <c r="E3547" s="198" t="s">
        <v>64</v>
      </c>
      <c r="F3547" s="197">
        <v>59</v>
      </c>
      <c r="G3547" s="196">
        <f>'[1]BoQ HSYC'!F3547</f>
        <v>59</v>
      </c>
      <c r="H3547" s="192">
        <f>'[1]BoQ HSYC'!G3547</f>
        <v>0</v>
      </c>
      <c r="I3547" s="192">
        <f>'[1]BoQ HSYC'!H3547</f>
        <v>0</v>
      </c>
      <c r="J3547" s="192">
        <f>'[1]BoQ HSYC'!I3547</f>
        <v>0</v>
      </c>
      <c r="K3547" s="193">
        <f>'[1]BoQ HSYC'!J3547</f>
        <v>1730000</v>
      </c>
      <c r="L3547" s="195">
        <f>'[1]BoQ HSYC'!K3547</f>
        <v>121500</v>
      </c>
      <c r="M3547" s="195">
        <f>'[1]BoQ HSYC'!L3547</f>
        <v>1851500</v>
      </c>
      <c r="N3547" s="194">
        <f>'[1]BoQ HSYC'!M3547</f>
        <v>0</v>
      </c>
      <c r="O3547" s="194">
        <f>'[1]BoQ HSYC'!N3547</f>
        <v>42525</v>
      </c>
      <c r="P3547" s="194">
        <f>'[1]BoQ HSYC'!O3547</f>
        <v>42525</v>
      </c>
      <c r="Q3547" s="195">
        <f>'[1]BoQ HSYC'!P3547</f>
        <v>109238500</v>
      </c>
      <c r="R3547" s="192">
        <f>'[1]BoQ HSYC'!Q3547</f>
        <v>2508975</v>
      </c>
      <c r="S3547" s="194">
        <f>'[1]BoQ HSYC'!R3547</f>
        <v>111747475</v>
      </c>
      <c r="T3547" s="193">
        <f>'[1]BoQ HSYC'!S3547</f>
        <v>0</v>
      </c>
      <c r="U3547" s="192">
        <f>'[1]BoQ HSYC'!T3547</f>
        <v>0</v>
      </c>
      <c r="V3547" s="192" t="str">
        <f>'[1]BoQ HSYC'!U3547</f>
        <v>VT: NCC, NC:BĐG Q2/2026</v>
      </c>
      <c r="W3547" s="192" t="str">
        <f>'[1]BoQ HSYC'!V3547</f>
        <v>VT: NCC, NC:BĐG Q2/2026</v>
      </c>
      <c r="X3547" s="191" t="str">
        <f>'[1]BoQ HSYC'!W3547</f>
        <v>ME</v>
      </c>
      <c r="Y3547" s="191"/>
      <c r="Z3547" s="191"/>
      <c r="AA3547" s="191"/>
      <c r="AB3547" s="187">
        <v>9308019.6240203138</v>
      </c>
      <c r="AC3547" s="187">
        <v>549173157.81719851</v>
      </c>
      <c r="AD3547" s="187">
        <f>+M3547</f>
        <v>1851500</v>
      </c>
      <c r="AE3547" s="187">
        <f>+AD3547*14%</f>
        <v>259210.00000000003</v>
      </c>
      <c r="AF3547" s="190">
        <f>+AD3547*35%</f>
        <v>648025</v>
      </c>
      <c r="AG3547" s="187">
        <f>+AD3547*F3547</f>
        <v>109238500</v>
      </c>
      <c r="AH3547" s="187">
        <f>+AE3547*F3547</f>
        <v>15293390.000000002</v>
      </c>
      <c r="AI3547" s="187">
        <f>+AF3547*F3547</f>
        <v>38233475</v>
      </c>
      <c r="AJ3547" s="187">
        <f>SUM(AG3547:AI3547)</f>
        <v>162765365</v>
      </c>
      <c r="AK3547" s="187">
        <f>+AD3547*G3547</f>
        <v>109238500</v>
      </c>
      <c r="AL3547" s="187">
        <f>+AE3547*G3547</f>
        <v>15293390.000000002</v>
      </c>
      <c r="AM3547" s="187">
        <f>+AF3547*G3547</f>
        <v>38233475</v>
      </c>
      <c r="AN3547" s="190">
        <f>SUM(AK3547:AM3547)</f>
        <v>162765365</v>
      </c>
      <c r="AQ3547" s="189" t="s">
        <v>79</v>
      </c>
      <c r="AU3547" s="188"/>
      <c r="AV3547" s="188"/>
      <c r="AW3547" s="187">
        <f>+'[2]BoQ HSYC-Đạt'!$AT3547</f>
        <v>7467930</v>
      </c>
      <c r="AX3547" s="188">
        <f>F3547*AW3547</f>
        <v>440607870</v>
      </c>
      <c r="AY3547" s="188">
        <f>IF(AQ3547="CT",7%,5%)*AX3547</f>
        <v>22030393.5</v>
      </c>
      <c r="AZ3547" s="188">
        <f>AX3547*2%</f>
        <v>8812157.4000000004</v>
      </c>
      <c r="BA3547" s="188">
        <f>IF(BB3547&gt;0,0,AX3547*5%)</f>
        <v>22030393.5</v>
      </c>
      <c r="BB3547" s="188"/>
      <c r="BC3547" s="188">
        <f>+AX3547+AY3547+AZ3547+BA3547+BB3547</f>
        <v>493480814.39999998</v>
      </c>
      <c r="BD3547" s="188">
        <f>AX3547-AT3547</f>
        <v>440607870</v>
      </c>
      <c r="BE3547" s="187"/>
      <c r="BH3547" s="187"/>
      <c r="BI3547" s="2">
        <f>+AX3547-AC3547</f>
        <v>-108565287.81719851</v>
      </c>
    </row>
    <row r="3548" spans="1:61" s="186" customFormat="1" ht="34" hidden="1" outlineLevel="1" x14ac:dyDescent="0.2">
      <c r="A3548" s="186" t="s">
        <v>237</v>
      </c>
      <c r="B3548" s="198">
        <v>79</v>
      </c>
      <c r="C3548" s="199" t="s">
        <v>236</v>
      </c>
      <c r="D3548" s="199"/>
      <c r="E3548" s="198" t="s">
        <v>129</v>
      </c>
      <c r="F3548" s="197">
        <v>590</v>
      </c>
      <c r="G3548" s="196">
        <f>'[1]BoQ HSYC'!F3548</f>
        <v>590</v>
      </c>
      <c r="H3548" s="192">
        <f>'[1]BoQ HSYC'!G3548</f>
        <v>0</v>
      </c>
      <c r="I3548" s="192">
        <f>'[1]BoQ HSYC'!H3548</f>
        <v>0</v>
      </c>
      <c r="J3548" s="192">
        <f>'[1]BoQ HSYC'!I3548</f>
        <v>0</v>
      </c>
      <c r="K3548" s="193">
        <f>'[1]BoQ HSYC'!J3548</f>
        <v>27847.468800000002</v>
      </c>
      <c r="L3548" s="195">
        <f>'[1]BoQ HSYC'!K3548</f>
        <v>6261.1200000000008</v>
      </c>
      <c r="M3548" s="195">
        <f>'[1]BoQ HSYC'!L3548</f>
        <v>34108.588800000005</v>
      </c>
      <c r="N3548" s="194">
        <f>'[1]BoQ HSYC'!M3548</f>
        <v>0</v>
      </c>
      <c r="O3548" s="194">
        <f>'[1]BoQ HSYC'!N3548</f>
        <v>2191.3920000000003</v>
      </c>
      <c r="P3548" s="194">
        <f>'[1]BoQ HSYC'!O3548</f>
        <v>2191.3920000000003</v>
      </c>
      <c r="Q3548" s="195">
        <f>'[1]BoQ HSYC'!P3548</f>
        <v>20124067.392000005</v>
      </c>
      <c r="R3548" s="192">
        <f>'[1]BoQ HSYC'!Q3548</f>
        <v>1292921.2800000003</v>
      </c>
      <c r="S3548" s="194">
        <f>'[1]BoQ HSYC'!R3548</f>
        <v>21416988.672000006</v>
      </c>
      <c r="T3548" s="193">
        <f>'[1]BoQ HSYC'!S3548</f>
        <v>0</v>
      </c>
      <c r="U3548" s="192">
        <f>'[1]BoQ HSYC'!T3548</f>
        <v>0</v>
      </c>
      <c r="V3548" s="192" t="str">
        <f>'[1]BoQ HSYC'!U3548</f>
        <v>VT: NCC, NC:BĐG Q2/2026</v>
      </c>
      <c r="W3548" s="192" t="str">
        <f>'[1]BoQ HSYC'!V3548</f>
        <v>VT: NCC, NC:BĐG Q2/2026</v>
      </c>
      <c r="X3548" s="191" t="str">
        <f>'[1]BoQ HSYC'!W3548</f>
        <v>ME</v>
      </c>
      <c r="Y3548" s="191"/>
      <c r="Z3548" s="191"/>
      <c r="AA3548" s="191"/>
      <c r="AB3548" s="187">
        <v>35036.055594495447</v>
      </c>
      <c r="AC3548" s="187">
        <v>20671272.800752312</v>
      </c>
      <c r="AD3548" s="187">
        <f>+M3548</f>
        <v>34108.588800000005</v>
      </c>
      <c r="AE3548" s="187">
        <f>+AD3548*14%</f>
        <v>4775.202432000001</v>
      </c>
      <c r="AF3548" s="190">
        <f>+AD3548*35%</f>
        <v>11938.006080000001</v>
      </c>
      <c r="AG3548" s="187">
        <f>+AD3548*F3548</f>
        <v>20124067.392000005</v>
      </c>
      <c r="AH3548" s="187">
        <f>+AE3548*F3548</f>
        <v>2817369.4348800005</v>
      </c>
      <c r="AI3548" s="187">
        <f>+AF3548*F3548</f>
        <v>7043423.5872000009</v>
      </c>
      <c r="AJ3548" s="187">
        <f>SUM(AG3548:AI3548)</f>
        <v>29984860.414080005</v>
      </c>
      <c r="AK3548" s="187">
        <f>+AD3548*G3548</f>
        <v>20124067.392000005</v>
      </c>
      <c r="AL3548" s="187">
        <f>+AE3548*G3548</f>
        <v>2817369.4348800005</v>
      </c>
      <c r="AM3548" s="187">
        <f>+AF3548*G3548</f>
        <v>7043423.5872000009</v>
      </c>
      <c r="AN3548" s="190">
        <f>SUM(AK3548:AM3548)</f>
        <v>29984860.414080005</v>
      </c>
      <c r="AQ3548" s="189" t="s">
        <v>79</v>
      </c>
      <c r="AU3548" s="188"/>
      <c r="AV3548" s="188"/>
      <c r="AW3548" s="187">
        <f>+'[2]BoQ HSYC-Đạt'!$AT3548</f>
        <v>35131.846464000002</v>
      </c>
      <c r="AX3548" s="188">
        <f>F3548*AW3548</f>
        <v>20727789.413760003</v>
      </c>
      <c r="AY3548" s="188">
        <f>IF(AQ3548="CT",7%,5%)*AX3548</f>
        <v>1036389.4706880002</v>
      </c>
      <c r="AZ3548" s="188">
        <f>AX3548*2%</f>
        <v>414555.78827520006</v>
      </c>
      <c r="BA3548" s="188">
        <f>IF(BB3548&gt;0,0,AX3548*5%)</f>
        <v>1036389.4706880002</v>
      </c>
      <c r="BB3548" s="188"/>
      <c r="BC3548" s="188">
        <f>+AX3548+AY3548+AZ3548+BA3548+BB3548</f>
        <v>23215124.143411204</v>
      </c>
      <c r="BD3548" s="188">
        <f>AX3548-AT3548</f>
        <v>20727789.413760003</v>
      </c>
      <c r="BE3548" s="187"/>
      <c r="BH3548" s="187"/>
      <c r="BI3548" s="2">
        <f>+AX3548-AC3548</f>
        <v>56516.613007690758</v>
      </c>
    </row>
    <row r="3549" spans="1:61" s="186" customFormat="1" ht="17" hidden="1" outlineLevel="1" x14ac:dyDescent="0.2">
      <c r="A3549" s="186" t="s">
        <v>235</v>
      </c>
      <c r="B3549" s="198">
        <v>80</v>
      </c>
      <c r="C3549" s="199" t="s">
        <v>234</v>
      </c>
      <c r="D3549" s="199"/>
      <c r="E3549" s="198" t="s">
        <v>129</v>
      </c>
      <c r="F3549" s="197">
        <v>590</v>
      </c>
      <c r="G3549" s="196">
        <f>'[1]BoQ HSYC'!F3549</f>
        <v>590</v>
      </c>
      <c r="H3549" s="192">
        <f>'[1]BoQ HSYC'!G3549</f>
        <v>0</v>
      </c>
      <c r="I3549" s="192">
        <f>'[1]BoQ HSYC'!H3549</f>
        <v>0</v>
      </c>
      <c r="J3549" s="192">
        <f>'[1]BoQ HSYC'!I3549</f>
        <v>0</v>
      </c>
      <c r="K3549" s="193">
        <f>'[1]BoQ HSYC'!J3549</f>
        <v>7288.1855999999998</v>
      </c>
      <c r="L3549" s="195">
        <f>'[1]BoQ HSYC'!K3549</f>
        <v>4348.08</v>
      </c>
      <c r="M3549" s="195">
        <f>'[1]BoQ HSYC'!L3549</f>
        <v>11636.265599999999</v>
      </c>
      <c r="N3549" s="194">
        <f>'[1]BoQ HSYC'!M3549</f>
        <v>2550.8649599999999</v>
      </c>
      <c r="O3549" s="194">
        <f>'[1]BoQ HSYC'!N3549</f>
        <v>1521.828</v>
      </c>
      <c r="P3549" s="194">
        <f>'[1]BoQ HSYC'!O3549</f>
        <v>4072.6929599999999</v>
      </c>
      <c r="Q3549" s="195">
        <f>'[1]BoQ HSYC'!P3549</f>
        <v>6865396.703999999</v>
      </c>
      <c r="R3549" s="192">
        <f>'[1]BoQ HSYC'!Q3549</f>
        <v>2402888.8463999997</v>
      </c>
      <c r="S3549" s="194">
        <f>'[1]BoQ HSYC'!R3549</f>
        <v>9268285.5503999982</v>
      </c>
      <c r="T3549" s="193">
        <f>'[1]BoQ HSYC'!S3549</f>
        <v>0</v>
      </c>
      <c r="U3549" s="192">
        <f>'[1]BoQ HSYC'!T3549</f>
        <v>0</v>
      </c>
      <c r="V3549" s="192" t="str">
        <f>'[1]BoQ HSYC'!U3549</f>
        <v>BĐG Q2/2026</v>
      </c>
      <c r="W3549" s="192" t="str">
        <f>'[1]BoQ HSYC'!V3549</f>
        <v>BĐG Q2/2026</v>
      </c>
      <c r="X3549" s="191" t="str">
        <f>'[1]BoQ HSYC'!W3549</f>
        <v>ME</v>
      </c>
      <c r="Y3549" s="191"/>
      <c r="Z3549" s="191"/>
      <c r="AA3549" s="191"/>
      <c r="AB3549" s="187">
        <v>19935.492417825051</v>
      </c>
      <c r="AC3549" s="187">
        <v>11761940.52651678</v>
      </c>
      <c r="AD3549" s="187">
        <f>+M3549</f>
        <v>11636.265599999999</v>
      </c>
      <c r="AE3549" s="187">
        <f>+AD3549*14%</f>
        <v>1629.077184</v>
      </c>
      <c r="AF3549" s="190">
        <f>+AD3549*35%</f>
        <v>4072.6929599999994</v>
      </c>
      <c r="AG3549" s="187">
        <f>+AD3549*F3549</f>
        <v>6865396.703999999</v>
      </c>
      <c r="AH3549" s="187">
        <f>+AE3549*F3549</f>
        <v>961155.53856000002</v>
      </c>
      <c r="AI3549" s="187">
        <f>+AF3549*F3549</f>
        <v>2402888.8463999997</v>
      </c>
      <c r="AJ3549" s="187">
        <f>SUM(AG3549:AI3549)</f>
        <v>10229441.088959999</v>
      </c>
      <c r="AK3549" s="187">
        <f>+AD3549*G3549</f>
        <v>6865396.703999999</v>
      </c>
      <c r="AL3549" s="187">
        <f>+AE3549*G3549</f>
        <v>961155.53856000002</v>
      </c>
      <c r="AM3549" s="187">
        <f>+AF3549*G3549</f>
        <v>2402888.8463999997</v>
      </c>
      <c r="AN3549" s="190">
        <f>SUM(AK3549:AM3549)</f>
        <v>10229441.088959999</v>
      </c>
      <c r="AQ3549" s="189" t="s">
        <v>79</v>
      </c>
      <c r="AU3549" s="188"/>
      <c r="AV3549" s="188"/>
      <c r="AW3549" s="187">
        <f>+'[2]BoQ HSYC-Đạt'!$AT3549</f>
        <v>12799.892159999999</v>
      </c>
      <c r="AX3549" s="188">
        <f>F3549*AW3549</f>
        <v>7551936.3744000001</v>
      </c>
      <c r="AY3549" s="188">
        <f>IF(AQ3549="CT",7%,5%)*AX3549</f>
        <v>377596.81872000004</v>
      </c>
      <c r="AZ3549" s="188">
        <f>AX3549*2%</f>
        <v>151038.727488</v>
      </c>
      <c r="BA3549" s="188">
        <f>IF(BB3549&gt;0,0,AX3549*5%)</f>
        <v>377596.81872000004</v>
      </c>
      <c r="BB3549" s="188"/>
      <c r="BC3549" s="188">
        <f>+AX3549+AY3549+AZ3549+BA3549+BB3549</f>
        <v>8458168.7393280007</v>
      </c>
      <c r="BD3549" s="188">
        <f>AX3549-AT3549</f>
        <v>7551936.3744000001</v>
      </c>
      <c r="BE3549" s="187"/>
      <c r="BH3549" s="187"/>
      <c r="BI3549" s="2">
        <f>+AX3549-AC3549</f>
        <v>-4210004.1521167802</v>
      </c>
    </row>
    <row r="3550" spans="1:61" s="186" customFormat="1" ht="34" hidden="1" outlineLevel="1" x14ac:dyDescent="0.2">
      <c r="A3550" s="186" t="s">
        <v>233</v>
      </c>
      <c r="B3550" s="198">
        <v>81</v>
      </c>
      <c r="C3550" s="199" t="s">
        <v>232</v>
      </c>
      <c r="D3550" s="199"/>
      <c r="E3550" s="198" t="s">
        <v>129</v>
      </c>
      <c r="F3550" s="197">
        <v>560.5</v>
      </c>
      <c r="G3550" s="196">
        <f>'[1]BoQ HSYC'!F3550</f>
        <v>560.5</v>
      </c>
      <c r="H3550" s="192">
        <f>'[1]BoQ HSYC'!G3550</f>
        <v>0</v>
      </c>
      <c r="I3550" s="192">
        <f>'[1]BoQ HSYC'!H3550</f>
        <v>0</v>
      </c>
      <c r="J3550" s="192">
        <f>'[1]BoQ HSYC'!I3550</f>
        <v>0</v>
      </c>
      <c r="K3550" s="193">
        <f>'[1]BoQ HSYC'!J3550</f>
        <v>2902.3488000000002</v>
      </c>
      <c r="L3550" s="195">
        <f>'[1]BoQ HSYC'!K3550</f>
        <v>4699.7798454545455</v>
      </c>
      <c r="M3550" s="195">
        <f>'[1]BoQ HSYC'!L3550</f>
        <v>7602.1286454545461</v>
      </c>
      <c r="N3550" s="194">
        <f>'[1]BoQ HSYC'!M3550</f>
        <v>0</v>
      </c>
      <c r="O3550" s="194">
        <f>'[1]BoQ HSYC'!N3550</f>
        <v>1644.9229459090909</v>
      </c>
      <c r="P3550" s="194">
        <f>'[1]BoQ HSYC'!O3550</f>
        <v>1644.9229459090909</v>
      </c>
      <c r="Q3550" s="195">
        <f>'[1]BoQ HSYC'!P3550</f>
        <v>4260993.105777273</v>
      </c>
      <c r="R3550" s="192">
        <f>'[1]BoQ HSYC'!Q3550</f>
        <v>921979.31118204549</v>
      </c>
      <c r="S3550" s="194">
        <f>'[1]BoQ HSYC'!R3550</f>
        <v>5182972.4169593183</v>
      </c>
      <c r="T3550" s="193">
        <f>'[1]BoQ HSYC'!S3550</f>
        <v>0</v>
      </c>
      <c r="U3550" s="192">
        <f>'[1]BoQ HSYC'!T3550</f>
        <v>0</v>
      </c>
      <c r="V3550" s="192" t="str">
        <f>'[1]BoQ HSYC'!U3550</f>
        <v>VT: NCC, NC:BĐG Q2/2026</v>
      </c>
      <c r="W3550" s="192" t="str">
        <f>'[1]BoQ HSYC'!V3550</f>
        <v>VT: NCC, NC:BĐG Q2/2026</v>
      </c>
      <c r="X3550" s="191" t="str">
        <f>'[1]BoQ HSYC'!W3550</f>
        <v>ME</v>
      </c>
      <c r="Y3550" s="191"/>
      <c r="Z3550" s="191"/>
      <c r="AA3550" s="191"/>
      <c r="AB3550" s="187">
        <v>17250.706400070001</v>
      </c>
      <c r="AC3550" s="187">
        <v>9669020.9372392353</v>
      </c>
      <c r="AD3550" s="187">
        <f>+M3550</f>
        <v>7602.1286454545461</v>
      </c>
      <c r="AE3550" s="187">
        <f>+AD3550*14%</f>
        <v>1064.2980103636366</v>
      </c>
      <c r="AF3550" s="190">
        <f>+AD3550*35%</f>
        <v>2660.7450259090911</v>
      </c>
      <c r="AG3550" s="187">
        <f>+AD3550*F3550</f>
        <v>4260993.105777273</v>
      </c>
      <c r="AH3550" s="187">
        <f>+AE3550*F3550</f>
        <v>596539.03480881837</v>
      </c>
      <c r="AI3550" s="187">
        <f>+AF3550*F3550</f>
        <v>1491347.5870220456</v>
      </c>
      <c r="AJ3550" s="187">
        <f>SUM(AG3550:AI3550)</f>
        <v>6348879.7276081368</v>
      </c>
      <c r="AK3550" s="187">
        <f>+AD3550*G3550</f>
        <v>4260993.105777273</v>
      </c>
      <c r="AL3550" s="187">
        <f>+AE3550*G3550</f>
        <v>596539.03480881837</v>
      </c>
      <c r="AM3550" s="187">
        <f>+AF3550*G3550</f>
        <v>1491347.5870220456</v>
      </c>
      <c r="AN3550" s="190">
        <f>SUM(AK3550:AM3550)</f>
        <v>6348879.7276081368</v>
      </c>
      <c r="AQ3550" s="189" t="s">
        <v>79</v>
      </c>
      <c r="AU3550" s="188"/>
      <c r="AV3550" s="188"/>
      <c r="AW3550" s="187">
        <f>+'[2]BoQ HSYC-Đạt'!$AT3550</f>
        <v>8362.3415100000002</v>
      </c>
      <c r="AX3550" s="188">
        <f>F3550*AW3550</f>
        <v>4687092.4163549999</v>
      </c>
      <c r="AY3550" s="188">
        <f>IF(AQ3550="CT",7%,5%)*AX3550</f>
        <v>234354.62081774999</v>
      </c>
      <c r="AZ3550" s="188">
        <f>AX3550*2%</f>
        <v>93741.8483271</v>
      </c>
      <c r="BA3550" s="188">
        <f>IF(BB3550&gt;0,0,AX3550*5%)</f>
        <v>234354.62081774999</v>
      </c>
      <c r="BB3550" s="188"/>
      <c r="BC3550" s="188">
        <f>+AX3550+AY3550+AZ3550+BA3550+BB3550</f>
        <v>5249543.5063175997</v>
      </c>
      <c r="BD3550" s="188">
        <f>AX3550-AT3550</f>
        <v>4687092.4163549999</v>
      </c>
      <c r="BE3550" s="187"/>
      <c r="BH3550" s="187"/>
      <c r="BI3550" s="2">
        <f>+AX3550-AC3550</f>
        <v>-4981928.5208842354</v>
      </c>
    </row>
    <row r="3551" spans="1:61" s="92" customFormat="1" ht="34" hidden="1" outlineLevel="1" x14ac:dyDescent="0.2">
      <c r="B3551" s="163"/>
      <c r="C3551" s="164" t="s">
        <v>262</v>
      </c>
      <c r="D3551" s="164"/>
      <c r="E3551" s="163"/>
      <c r="F3551" s="162"/>
      <c r="G3551" s="149"/>
      <c r="H3551" s="158"/>
      <c r="I3551" s="158"/>
      <c r="J3551" s="158"/>
      <c r="K3551" s="170"/>
      <c r="L3551" s="171"/>
      <c r="M3551" s="171"/>
      <c r="N3551" s="83">
        <f>IF(V3551&lt;&gt;"VTC VHm",_xlfn.XLOOKUP(Z3551,$AC$4015:$AC$4035,$AD$4015:$AD$4035,0)*M3551,_xlfn.XLOOKUP(Z3551,$AC$4015:$AC$4035,$AD$4015:$AD$4035,0)*L3551)</f>
        <v>0</v>
      </c>
      <c r="O3551" s="83">
        <f>IF(V3551&lt;&gt;"VTC VHm",_xlfn.XLOOKUP(Z3551,$AC$4015:$AC$4035,$AE$4015:$AE$4035,0)*M3551,_xlfn.XLOOKUP(Z3551,$AC$4015:$AC$4035,$AE$4015:$AE$4035,0)*L3551)</f>
        <v>0</v>
      </c>
      <c r="P3551" s="160"/>
      <c r="Q3551" s="171">
        <f>M3551*G3551</f>
        <v>0</v>
      </c>
      <c r="R3551" s="158">
        <f>N3551*G3551</f>
        <v>0</v>
      </c>
      <c r="S3551" s="160">
        <f>SUM(Q3551:R3551)</f>
        <v>0</v>
      </c>
      <c r="T3551" s="170"/>
      <c r="U3551" s="158"/>
      <c r="V3551" s="158"/>
      <c r="W3551" s="158"/>
      <c r="X3551" s="94"/>
      <c r="Y3551" s="94"/>
      <c r="Z3551" s="94"/>
      <c r="AA3551" s="44"/>
      <c r="AB3551" s="93">
        <v>0</v>
      </c>
      <c r="AC3551" s="93">
        <v>0</v>
      </c>
      <c r="AD3551" s="93">
        <f>+M3551</f>
        <v>0</v>
      </c>
      <c r="AE3551" s="93">
        <f>+AD3551*14%</f>
        <v>0</v>
      </c>
      <c r="AF3551" s="93">
        <f>+AD3551*35%</f>
        <v>0</v>
      </c>
      <c r="AG3551" s="93">
        <f>+AD3551*F3551</f>
        <v>0</v>
      </c>
      <c r="AH3551" s="93">
        <f>+AE3551*F3551</f>
        <v>0</v>
      </c>
      <c r="AI3551" s="93">
        <f>+AF3551*F3551</f>
        <v>0</v>
      </c>
      <c r="AJ3551" s="93">
        <f>SUM(AG3551:AI3551)</f>
        <v>0</v>
      </c>
      <c r="AK3551" s="93">
        <f>+AD3551*G3551</f>
        <v>0</v>
      </c>
      <c r="AL3551" s="93">
        <f>+AE3551*G3551</f>
        <v>0</v>
      </c>
      <c r="AM3551" s="93">
        <f>+AF3551*G3551</f>
        <v>0</v>
      </c>
      <c r="AN3551" s="93">
        <f>SUM(AK3551:AM3551)</f>
        <v>0</v>
      </c>
      <c r="AQ3551" s="145" t="s">
        <v>79</v>
      </c>
      <c r="AU3551" s="8"/>
      <c r="AV3551" s="8"/>
      <c r="AW3551" s="2">
        <f>'[2]BoQ HSYC-Trang'!$AT3551</f>
        <v>0</v>
      </c>
      <c r="AX3551" s="8">
        <f>F3551*AW3551</f>
        <v>0</v>
      </c>
      <c r="AY3551" s="8">
        <f>IF(AQ3551="CT",7%,5%)*AX3551</f>
        <v>0</v>
      </c>
      <c r="AZ3551" s="8">
        <f>AX3551*2%</f>
        <v>0</v>
      </c>
      <c r="BA3551" s="8">
        <f>IF(BB3551&gt;0,0,AX3551*5%)</f>
        <v>0</v>
      </c>
      <c r="BB3551" s="8"/>
      <c r="BC3551" s="8">
        <f>+AX3551+AY3551+AZ3551+BA3551+BB3551</f>
        <v>0</v>
      </c>
      <c r="BD3551" s="8">
        <f>AX3551-AT3551</f>
        <v>0</v>
      </c>
      <c r="BE3551" s="2"/>
      <c r="BH3551" s="2"/>
      <c r="BI3551" s="2">
        <f>+AX3551-AC3551</f>
        <v>0</v>
      </c>
    </row>
    <row r="3552" spans="1:61" ht="34" hidden="1" outlineLevel="1" x14ac:dyDescent="0.2">
      <c r="A3552" s="1" t="s">
        <v>261</v>
      </c>
      <c r="B3552" s="82">
        <v>82</v>
      </c>
      <c r="C3552" s="144" t="s">
        <v>208</v>
      </c>
      <c r="D3552" s="144"/>
      <c r="E3552" s="82" t="s">
        <v>104</v>
      </c>
      <c r="F3552" s="143">
        <v>0.19</v>
      </c>
      <c r="G3552" s="142">
        <f>+[2]THKL!F3573</f>
        <v>0.19</v>
      </c>
      <c r="H3552" s="132"/>
      <c r="I3552" s="132"/>
      <c r="J3552" s="132"/>
      <c r="K3552" s="156"/>
      <c r="L3552" s="157">
        <f>$L$21</f>
        <v>251876.31</v>
      </c>
      <c r="M3552" s="157">
        <f>SUM(K3552:L3552)</f>
        <v>251876.31</v>
      </c>
      <c r="N3552" s="83">
        <f>IF(V3552&lt;&gt;"VTC VHm",_xlfn.XLOOKUP(Z3552,$AC$4015:$AC$4035,$AD$4015:$AD$4035,0)*M3552,_xlfn.XLOOKUP(Z3552,$AC$4015:$AC$4035,$AD$4015:$AD$4035,0)*L3552)</f>
        <v>88156.708499999993</v>
      </c>
      <c r="O3552" s="83">
        <f>IF(V3552&lt;&gt;"VTC VHm",_xlfn.XLOOKUP(Z3552,$AC$4015:$AC$4035,$AE$4015:$AE$4035,0)*M3552,_xlfn.XLOOKUP(Z3552,$AC$4015:$AC$4035,$AE$4015:$AE$4035,0)*L3552)</f>
        <v>0</v>
      </c>
      <c r="P3552" s="83">
        <f>SUM(N3552:O3552)</f>
        <v>88156.708499999993</v>
      </c>
      <c r="Q3552" s="157">
        <f>M3552*G3552</f>
        <v>47856.498899999999</v>
      </c>
      <c r="R3552" s="157">
        <f>G3552*P3552</f>
        <v>16749.774614999998</v>
      </c>
      <c r="S3552" s="83">
        <f>SUM(Q3552:R3552)</f>
        <v>64606.273514999993</v>
      </c>
      <c r="T3552" s="156" t="s">
        <v>50</v>
      </c>
      <c r="U3552" s="132"/>
      <c r="V3552" s="132"/>
      <c r="W3552" s="132"/>
      <c r="X3552" s="44" t="s">
        <v>33</v>
      </c>
      <c r="Y3552" s="44"/>
      <c r="Z3552" s="44" t="s">
        <v>19</v>
      </c>
      <c r="AA3552" s="44" t="s">
        <v>80</v>
      </c>
      <c r="AB3552" s="2">
        <v>334703.29955562501</v>
      </c>
      <c r="AC3552" s="2">
        <v>63593.626915568755</v>
      </c>
      <c r="AD3552" s="2">
        <f>+M3552</f>
        <v>251876.31</v>
      </c>
      <c r="AE3552" s="2">
        <f>+AD3552*14%</f>
        <v>35262.683400000002</v>
      </c>
      <c r="AF3552" s="155">
        <f>+AD3552*35%</f>
        <v>88156.708499999993</v>
      </c>
      <c r="AG3552" s="2">
        <f>+AD3552*F3552</f>
        <v>47856.498899999999</v>
      </c>
      <c r="AH3552" s="2">
        <f>+AE3552*F3552</f>
        <v>6699.9098460000005</v>
      </c>
      <c r="AI3552" s="2">
        <f>+AF3552*F3552</f>
        <v>16749.774614999998</v>
      </c>
      <c r="AJ3552" s="2">
        <f>SUM(AG3552:AI3552)</f>
        <v>71306.183361000003</v>
      </c>
      <c r="AK3552" s="2">
        <f>+AD3552*G3552</f>
        <v>47856.498899999999</v>
      </c>
      <c r="AL3552" s="2">
        <f>+AE3552*G3552</f>
        <v>6699.9098460000005</v>
      </c>
      <c r="AM3552" s="2">
        <f>+AF3552*G3552</f>
        <v>16749.774614999998</v>
      </c>
      <c r="AN3552" s="155">
        <f>SUM(AK3552:AM3552)</f>
        <v>71306.183361000003</v>
      </c>
      <c r="AQ3552" s="145" t="s">
        <v>79</v>
      </c>
      <c r="AU3552" s="8"/>
      <c r="AV3552" s="8"/>
      <c r="AW3552" s="2">
        <f>'[2]BoQ HSYC-Trang'!$AT3552</f>
        <v>251876.31</v>
      </c>
      <c r="AX3552" s="8">
        <f>F3552*AW3552</f>
        <v>47856.498899999999</v>
      </c>
      <c r="AY3552" s="8">
        <f>IF(AQ3552="CT",7%,5%)*AX3552</f>
        <v>2392.8249449999998</v>
      </c>
      <c r="AZ3552" s="8">
        <f>AX3552*2%</f>
        <v>957.12997799999994</v>
      </c>
      <c r="BA3552" s="8">
        <f>IF(BB3552&gt;0,0,AX3552*5%)</f>
        <v>2392.8249449999998</v>
      </c>
      <c r="BB3552" s="8"/>
      <c r="BC3552" s="8">
        <f>+AX3552+AY3552+AZ3552+BA3552+BB3552</f>
        <v>53599.278767999996</v>
      </c>
      <c r="BD3552" s="8">
        <f>AX3552-AT3552</f>
        <v>47856.498899999999</v>
      </c>
      <c r="BE3552" s="2"/>
      <c r="BH3552" s="2"/>
      <c r="BI3552" s="2">
        <f>+AX3552-AC3552</f>
        <v>-15737.128015568756</v>
      </c>
    </row>
    <row r="3553" spans="1:61" ht="17" hidden="1" outlineLevel="1" x14ac:dyDescent="0.2">
      <c r="A3553" s="1" t="s">
        <v>260</v>
      </c>
      <c r="B3553" s="82">
        <v>83</v>
      </c>
      <c r="C3553" s="144" t="s">
        <v>259</v>
      </c>
      <c r="D3553" s="144"/>
      <c r="E3553" s="82" t="s">
        <v>148</v>
      </c>
      <c r="F3553" s="143">
        <v>1.7100000000000001E-2</v>
      </c>
      <c r="G3553" s="142">
        <f>+[2]THKL!F3574</f>
        <v>1.7100000000000001E-2</v>
      </c>
      <c r="H3553" s="132"/>
      <c r="I3553" s="132"/>
      <c r="J3553" s="132"/>
      <c r="K3553" s="156"/>
      <c r="L3553" s="157">
        <f>$L$19</f>
        <v>4358677.8</v>
      </c>
      <c r="M3553" s="157">
        <f>SUM(K3553:L3553)</f>
        <v>4358677.8</v>
      </c>
      <c r="N3553" s="83">
        <f>IF(V3553&lt;&gt;"VTC VHm",_xlfn.XLOOKUP(Z3553,$AC$4015:$AC$4035,$AD$4015:$AD$4035,0)*M3553,_xlfn.XLOOKUP(Z3553,$AC$4015:$AC$4035,$AD$4015:$AD$4035,0)*L3553)</f>
        <v>1525537.2299999997</v>
      </c>
      <c r="O3553" s="83">
        <f>IF(V3553&lt;&gt;"VTC VHm",_xlfn.XLOOKUP(Z3553,$AC$4015:$AC$4035,$AE$4015:$AE$4035,0)*M3553,_xlfn.XLOOKUP(Z3553,$AC$4015:$AC$4035,$AE$4015:$AE$4035,0)*L3553)</f>
        <v>0</v>
      </c>
      <c r="P3553" s="83">
        <f>SUM(N3553:O3553)</f>
        <v>1525537.2299999997</v>
      </c>
      <c r="Q3553" s="157">
        <f>M3553*G3553</f>
        <v>74533.390379999997</v>
      </c>
      <c r="R3553" s="157">
        <f>G3553*P3553</f>
        <v>26086.686632999998</v>
      </c>
      <c r="S3553" s="83">
        <f>SUM(Q3553:R3553)</f>
        <v>100620.077013</v>
      </c>
      <c r="T3553" s="156" t="s">
        <v>50</v>
      </c>
      <c r="U3553" s="132"/>
      <c r="V3553" s="132"/>
      <c r="W3553" s="132"/>
      <c r="X3553" s="44" t="s">
        <v>33</v>
      </c>
      <c r="Y3553" s="44"/>
      <c r="Z3553" s="44" t="s">
        <v>19</v>
      </c>
      <c r="AA3553" s="44" t="s">
        <v>80</v>
      </c>
      <c r="AB3553" s="2">
        <v>1047403.451455493</v>
      </c>
      <c r="AC3553" s="2">
        <v>17910.59901988893</v>
      </c>
      <c r="AD3553" s="2">
        <f>+M3553</f>
        <v>4358677.8</v>
      </c>
      <c r="AE3553" s="2">
        <f>+AD3553*14%</f>
        <v>610214.89199999999</v>
      </c>
      <c r="AF3553" s="155">
        <f>+AD3553*35%</f>
        <v>1525537.2299999997</v>
      </c>
      <c r="AG3553" s="2">
        <f>+AD3553*F3553</f>
        <v>74533.390379999997</v>
      </c>
      <c r="AH3553" s="2">
        <f>+AE3553*F3553</f>
        <v>10434.6746532</v>
      </c>
      <c r="AI3553" s="2">
        <f>+AF3553*F3553</f>
        <v>26086.686632999998</v>
      </c>
      <c r="AJ3553" s="2">
        <f>SUM(AG3553:AI3553)</f>
        <v>111054.7516662</v>
      </c>
      <c r="AK3553" s="2">
        <f>+AD3553*G3553</f>
        <v>74533.390379999997</v>
      </c>
      <c r="AL3553" s="2">
        <f>+AE3553*G3553</f>
        <v>10434.6746532</v>
      </c>
      <c r="AM3553" s="2">
        <f>+AF3553*G3553</f>
        <v>26086.686632999998</v>
      </c>
      <c r="AN3553" s="155">
        <f>SUM(AK3553:AM3553)</f>
        <v>111054.7516662</v>
      </c>
      <c r="AQ3553" s="145" t="s">
        <v>79</v>
      </c>
      <c r="AU3553" s="8"/>
      <c r="AV3553" s="8"/>
      <c r="AW3553" s="2">
        <f>'[2]BoQ HSYC-Trang'!$AT3553</f>
        <v>4358677.8</v>
      </c>
      <c r="AX3553" s="8">
        <f>F3553*AW3553</f>
        <v>74533.390379999997</v>
      </c>
      <c r="AY3553" s="8">
        <f>IF(AQ3553="CT",7%,5%)*AX3553</f>
        <v>3726.669519</v>
      </c>
      <c r="AZ3553" s="8">
        <f>AX3553*2%</f>
        <v>1490.6678076000001</v>
      </c>
      <c r="BA3553" s="8">
        <f>IF(BB3553&gt;0,0,AX3553*5%)</f>
        <v>3726.669519</v>
      </c>
      <c r="BB3553" s="8"/>
      <c r="BC3553" s="8">
        <f>+AX3553+AY3553+AZ3553+BA3553+BB3553</f>
        <v>83477.397225599998</v>
      </c>
      <c r="BD3553" s="8">
        <f>AX3553-AT3553</f>
        <v>74533.390379999997</v>
      </c>
      <c r="BE3553" s="2"/>
      <c r="BH3553" s="2"/>
      <c r="BI3553" s="2">
        <f>+AX3553-AC3553</f>
        <v>56622.791360111063</v>
      </c>
    </row>
    <row r="3554" spans="1:61" ht="34" hidden="1" outlineLevel="1" x14ac:dyDescent="0.2">
      <c r="A3554" s="1" t="s">
        <v>258</v>
      </c>
      <c r="B3554" s="82">
        <v>84</v>
      </c>
      <c r="C3554" s="144" t="s">
        <v>196</v>
      </c>
      <c r="D3554" s="144"/>
      <c r="E3554" s="82" t="s">
        <v>148</v>
      </c>
      <c r="F3554" s="143">
        <v>1.9E-2</v>
      </c>
      <c r="G3554" s="142">
        <f>+[2]THKL!F3575</f>
        <v>1.9E-2</v>
      </c>
      <c r="H3554" s="132"/>
      <c r="I3554" s="132"/>
      <c r="J3554" s="132"/>
      <c r="K3554" s="156"/>
      <c r="L3554" s="157">
        <f>$L$722</f>
        <v>2953658.0966941249</v>
      </c>
      <c r="M3554" s="157">
        <f>SUM(K3554:L3554)</f>
        <v>2953658.0966941249</v>
      </c>
      <c r="N3554" s="83">
        <f>IF(V3554&lt;&gt;"VTC VHm",_xlfn.XLOOKUP(Z3554,$AC$4015:$AC$4035,$AD$4015:$AD$4035,0)*M3554,_xlfn.XLOOKUP(Z3554,$AC$4015:$AC$4035,$AD$4015:$AD$4035,0)*L3554)</f>
        <v>1033780.3338429437</v>
      </c>
      <c r="O3554" s="83">
        <f>IF(V3554&lt;&gt;"VTC VHm",_xlfn.XLOOKUP(Z3554,$AC$4015:$AC$4035,$AE$4015:$AE$4035,0)*M3554,_xlfn.XLOOKUP(Z3554,$AC$4015:$AC$4035,$AE$4015:$AE$4035,0)*L3554)</f>
        <v>0</v>
      </c>
      <c r="P3554" s="83">
        <f>SUM(N3554:O3554)</f>
        <v>1033780.3338429437</v>
      </c>
      <c r="Q3554" s="157">
        <f>M3554*G3554</f>
        <v>56119.503837188371</v>
      </c>
      <c r="R3554" s="157">
        <f>G3554*P3554</f>
        <v>19641.826343015928</v>
      </c>
      <c r="S3554" s="83">
        <f>SUM(Q3554:R3554)</f>
        <v>75761.330180204299</v>
      </c>
      <c r="T3554" s="156" t="s">
        <v>50</v>
      </c>
      <c r="U3554" s="132"/>
      <c r="V3554" s="132"/>
      <c r="W3554" s="132"/>
      <c r="X3554" s="44" t="s">
        <v>33</v>
      </c>
      <c r="Y3554" s="44"/>
      <c r="Z3554" s="44" t="s">
        <v>19</v>
      </c>
      <c r="AA3554" s="44" t="s">
        <v>80</v>
      </c>
      <c r="AB3554" s="2">
        <v>1183650.4061896799</v>
      </c>
      <c r="AC3554" s="2">
        <v>22489.357717603918</v>
      </c>
      <c r="AD3554" s="2">
        <f>+M3554</f>
        <v>2953658.0966941249</v>
      </c>
      <c r="AE3554" s="2">
        <f>+AD3554*14%</f>
        <v>413512.13353717752</v>
      </c>
      <c r="AF3554" s="155">
        <f>+AD3554*35%</f>
        <v>1033780.3338429437</v>
      </c>
      <c r="AG3554" s="2">
        <f>+AD3554*F3554</f>
        <v>56119.503837188371</v>
      </c>
      <c r="AH3554" s="2">
        <f>+AE3554*F3554</f>
        <v>7856.7305372063729</v>
      </c>
      <c r="AI3554" s="2">
        <f>+AF3554*F3554</f>
        <v>19641.826343015928</v>
      </c>
      <c r="AJ3554" s="2">
        <f>SUM(AG3554:AI3554)</f>
        <v>83618.06071741067</v>
      </c>
      <c r="AK3554" s="2">
        <f>+AD3554*G3554</f>
        <v>56119.503837188371</v>
      </c>
      <c r="AL3554" s="2">
        <f>+AE3554*G3554</f>
        <v>7856.7305372063729</v>
      </c>
      <c r="AM3554" s="2">
        <f>+AF3554*G3554</f>
        <v>19641.826343015928</v>
      </c>
      <c r="AN3554" s="155">
        <f>SUM(AK3554:AM3554)</f>
        <v>83618.06071741067</v>
      </c>
      <c r="AQ3554" s="145" t="s">
        <v>79</v>
      </c>
      <c r="AU3554" s="8"/>
      <c r="AV3554" s="8"/>
      <c r="AW3554" s="2">
        <f>'[2]BoQ HSYC-Trang'!$AT3554</f>
        <v>2140724.6755856499</v>
      </c>
      <c r="AX3554" s="8">
        <f>F3554*AW3554</f>
        <v>40673.768836127347</v>
      </c>
      <c r="AY3554" s="8">
        <f>IF(AQ3554="CT",7%,5%)*AX3554</f>
        <v>2033.6884418063673</v>
      </c>
      <c r="AZ3554" s="8">
        <f>AX3554*2%</f>
        <v>813.47537672254691</v>
      </c>
      <c r="BA3554" s="8">
        <f>IF(BB3554&gt;0,0,AX3554*5%)</f>
        <v>2033.6884418063673</v>
      </c>
      <c r="BB3554" s="8"/>
      <c r="BC3554" s="8">
        <f>+AX3554+AY3554+AZ3554+BA3554+BB3554</f>
        <v>45554.621096462637</v>
      </c>
      <c r="BD3554" s="8">
        <f>AX3554-AT3554</f>
        <v>40673.768836127347</v>
      </c>
      <c r="BE3554" s="2"/>
      <c r="BH3554" s="2"/>
      <c r="BI3554" s="2">
        <f>+AX3554-AC3554</f>
        <v>18184.411118523429</v>
      </c>
    </row>
    <row r="3555" spans="1:61" ht="34" hidden="1" outlineLevel="1" x14ac:dyDescent="0.2">
      <c r="A3555" s="1" t="s">
        <v>257</v>
      </c>
      <c r="B3555" s="82">
        <v>85</v>
      </c>
      <c r="C3555" s="144" t="s">
        <v>256</v>
      </c>
      <c r="D3555" s="144"/>
      <c r="E3555" s="82" t="s">
        <v>104</v>
      </c>
      <c r="F3555" s="143">
        <v>1.9</v>
      </c>
      <c r="G3555" s="142">
        <f>+[2]THKL!F3576</f>
        <v>1.9</v>
      </c>
      <c r="H3555" s="132"/>
      <c r="I3555" s="132"/>
      <c r="J3555" s="132"/>
      <c r="K3555" s="156">
        <f>$K$3384</f>
        <v>1470473.7777777775</v>
      </c>
      <c r="L3555" s="157">
        <f>$L$3384</f>
        <v>431932.01549999998</v>
      </c>
      <c r="M3555" s="157">
        <f>SUM(K3555:L3555)</f>
        <v>1902405.7932777775</v>
      </c>
      <c r="N3555" s="83">
        <f>IF(V3555&lt;&gt;"VTC VHm",_xlfn.XLOOKUP(Z3555,$AC$4015:$AC$4035,$AD$4015:$AD$4035,0)*M3555,_xlfn.XLOOKUP(Z3555,$AC$4015:$AC$4035,$AD$4015:$AD$4035,0)*L3555)</f>
        <v>665842.02764722204</v>
      </c>
      <c r="O3555" s="83">
        <f>IF(V3555&lt;&gt;"VTC VHm",_xlfn.XLOOKUP(Z3555,$AC$4015:$AC$4035,$AE$4015:$AE$4035,0)*M3555,_xlfn.XLOOKUP(Z3555,$AC$4015:$AC$4035,$AE$4015:$AE$4035,0)*L3555)</f>
        <v>0</v>
      </c>
      <c r="P3555" s="83">
        <f>SUM(N3555:O3555)</f>
        <v>665842.02764722204</v>
      </c>
      <c r="Q3555" s="157">
        <f>M3555*G3555</f>
        <v>3614571.007227777</v>
      </c>
      <c r="R3555" s="157">
        <f>G3555*P3555</f>
        <v>1265099.8525297218</v>
      </c>
      <c r="S3555" s="83">
        <f>SUM(Q3555:R3555)</f>
        <v>4879670.8597574988</v>
      </c>
      <c r="T3555" s="156" t="s">
        <v>50</v>
      </c>
      <c r="U3555" s="132"/>
      <c r="V3555" s="132"/>
      <c r="W3555" s="132"/>
      <c r="X3555" s="44" t="s">
        <v>33</v>
      </c>
      <c r="Y3555" s="44"/>
      <c r="Z3555" s="44" t="s">
        <v>19</v>
      </c>
      <c r="AA3555" s="44" t="s">
        <v>80</v>
      </c>
      <c r="AB3555" s="2">
        <v>1847978.3112438424</v>
      </c>
      <c r="AC3555" s="2">
        <v>3511158.7913633003</v>
      </c>
      <c r="AD3555" s="2">
        <f>+M3555</f>
        <v>1902405.7932777775</v>
      </c>
      <c r="AE3555" s="2">
        <f>+AD3555*14%</f>
        <v>266336.81105888885</v>
      </c>
      <c r="AF3555" s="155">
        <f>+AD3555*35%</f>
        <v>665842.02764722204</v>
      </c>
      <c r="AG3555" s="2">
        <f>+AD3555*F3555</f>
        <v>3614571.007227777</v>
      </c>
      <c r="AH3555" s="2">
        <f>+AE3555*F3555</f>
        <v>506039.94101188879</v>
      </c>
      <c r="AI3555" s="2">
        <f>+AF3555*F3555</f>
        <v>1265099.8525297218</v>
      </c>
      <c r="AJ3555" s="2">
        <f>SUM(AG3555:AI3555)</f>
        <v>5385710.8007693877</v>
      </c>
      <c r="AK3555" s="2">
        <f>+AD3555*G3555</f>
        <v>3614571.007227777</v>
      </c>
      <c r="AL3555" s="2">
        <f>+AE3555*G3555</f>
        <v>506039.94101188879</v>
      </c>
      <c r="AM3555" s="2">
        <f>+AF3555*G3555</f>
        <v>1265099.8525297218</v>
      </c>
      <c r="AN3555" s="155">
        <f>SUM(AK3555:AM3555)</f>
        <v>5385710.8007693877</v>
      </c>
      <c r="AQ3555" s="145" t="s">
        <v>79</v>
      </c>
      <c r="AU3555" s="8">
        <f>+BH3555</f>
        <v>250000</v>
      </c>
      <c r="AV3555" s="8">
        <f>+L3555</f>
        <v>431932.01549999998</v>
      </c>
      <c r="AW3555" s="2">
        <f>+AU3555+AV3555</f>
        <v>681932.01549999998</v>
      </c>
      <c r="AX3555" s="8">
        <f>F3555*AW3555</f>
        <v>1295670.8294499998</v>
      </c>
      <c r="AY3555" s="8">
        <f>IF(AQ3555="CT",7%,5%)*AX3555</f>
        <v>64783.541472499994</v>
      </c>
      <c r="AZ3555" s="8">
        <f>AX3555*2%</f>
        <v>25913.416588999997</v>
      </c>
      <c r="BA3555" s="8">
        <f>IF(BB3555&gt;0,0,AX3555*5%)</f>
        <v>64783.541472499994</v>
      </c>
      <c r="BB3555" s="8"/>
      <c r="BC3555" s="8">
        <f>+AX3555+AY3555+AZ3555+BA3555+BB3555</f>
        <v>1451151.3289839998</v>
      </c>
      <c r="BD3555" s="8">
        <f>AX3555-AT3555</f>
        <v>1295670.8294499998</v>
      </c>
      <c r="BE3555" s="2"/>
      <c r="BH3555" s="2">
        <v>250000</v>
      </c>
      <c r="BI3555" s="2">
        <f>+AX3555-AC3555</f>
        <v>-2215487.9619133007</v>
      </c>
    </row>
    <row r="3556" spans="1:61" ht="34" hidden="1" outlineLevel="1" x14ac:dyDescent="0.2">
      <c r="A3556" s="1" t="s">
        <v>255</v>
      </c>
      <c r="B3556" s="82">
        <v>86</v>
      </c>
      <c r="C3556" s="144" t="s">
        <v>147</v>
      </c>
      <c r="D3556" s="144"/>
      <c r="E3556" s="82" t="s">
        <v>104</v>
      </c>
      <c r="F3556" s="143">
        <v>0.3</v>
      </c>
      <c r="G3556" s="142">
        <f>+[2]THKL!F3577</f>
        <v>0.3</v>
      </c>
      <c r="H3556" s="132"/>
      <c r="I3556" s="132"/>
      <c r="J3556" s="132"/>
      <c r="K3556" s="156">
        <f>'[3]BDG (XD)'!$Y$386</f>
        <v>1333277.7777777775</v>
      </c>
      <c r="L3556" s="157">
        <f>'[3]BDG (XD)'!$Z$386</f>
        <v>463243.58250000002</v>
      </c>
      <c r="M3556" s="157">
        <f>SUM(K3556:L3556)</f>
        <v>1796521.3602777775</v>
      </c>
      <c r="N3556" s="83">
        <f>IF(V3556&lt;&gt;"VTC VHm",_xlfn.XLOOKUP(Z3556,$AC$4015:$AC$4035,$AD$4015:$AD$4035,0)*M3556,_xlfn.XLOOKUP(Z3556,$AC$4015:$AC$4035,$AD$4015:$AD$4035,0)*L3556)</f>
        <v>628782.47609722207</v>
      </c>
      <c r="O3556" s="83">
        <f>IF(V3556&lt;&gt;"VTC VHm",_xlfn.XLOOKUP(Z3556,$AC$4015:$AC$4035,$AE$4015:$AE$4035,0)*M3556,_xlfn.XLOOKUP(Z3556,$AC$4015:$AC$4035,$AE$4015:$AE$4035,0)*L3556)</f>
        <v>0</v>
      </c>
      <c r="P3556" s="83">
        <f>SUM(N3556:O3556)</f>
        <v>628782.47609722207</v>
      </c>
      <c r="Q3556" s="157">
        <f>M3556*G3556</f>
        <v>538956.40808333328</v>
      </c>
      <c r="R3556" s="157">
        <f>G3556*P3556</f>
        <v>188634.74282916661</v>
      </c>
      <c r="S3556" s="83">
        <f>SUM(Q3556:R3556)</f>
        <v>727591.15091249987</v>
      </c>
      <c r="T3556" s="156" t="s">
        <v>50</v>
      </c>
      <c r="U3556" s="132"/>
      <c r="V3556" s="132"/>
      <c r="W3556" s="132"/>
      <c r="X3556" s="44" t="s">
        <v>33</v>
      </c>
      <c r="Y3556" s="44"/>
      <c r="Z3556" s="44" t="s">
        <v>19</v>
      </c>
      <c r="AA3556" s="44" t="s">
        <v>80</v>
      </c>
      <c r="AB3556" s="2">
        <v>1449664.2343633403</v>
      </c>
      <c r="AC3556" s="2">
        <v>434899.27030900208</v>
      </c>
      <c r="AD3556" s="2">
        <f>+M3556</f>
        <v>1796521.3602777775</v>
      </c>
      <c r="AE3556" s="2">
        <f>+AD3556*14%</f>
        <v>251512.99043888887</v>
      </c>
      <c r="AF3556" s="155">
        <f>+AD3556*35%</f>
        <v>628782.47609722207</v>
      </c>
      <c r="AG3556" s="2">
        <f>+AD3556*F3556</f>
        <v>538956.40808333328</v>
      </c>
      <c r="AH3556" s="2">
        <f>+AE3556*F3556</f>
        <v>75453.897131666658</v>
      </c>
      <c r="AI3556" s="2">
        <f>+AF3556*F3556</f>
        <v>188634.74282916661</v>
      </c>
      <c r="AJ3556" s="2">
        <f>SUM(AG3556:AI3556)</f>
        <v>803045.04804416653</v>
      </c>
      <c r="AK3556" s="2">
        <f>+AD3556*G3556</f>
        <v>538956.40808333328</v>
      </c>
      <c r="AL3556" s="2">
        <f>+AE3556*G3556</f>
        <v>75453.897131666658</v>
      </c>
      <c r="AM3556" s="2">
        <f>+AF3556*G3556</f>
        <v>188634.74282916661</v>
      </c>
      <c r="AN3556" s="155">
        <f>SUM(AK3556:AM3556)</f>
        <v>803045.04804416653</v>
      </c>
      <c r="AQ3556" s="145" t="s">
        <v>79</v>
      </c>
      <c r="AU3556" s="8">
        <f>+BH3556</f>
        <v>250000</v>
      </c>
      <c r="AV3556" s="8">
        <f>+L3556</f>
        <v>463243.58250000002</v>
      </c>
      <c r="AW3556" s="2">
        <f>+AU3556+AV3556</f>
        <v>713243.58250000002</v>
      </c>
      <c r="AX3556" s="8">
        <f>F3556*AW3556</f>
        <v>213973.07475</v>
      </c>
      <c r="AY3556" s="8">
        <f>IF(AQ3556="CT",7%,5%)*AX3556</f>
        <v>10698.653737500001</v>
      </c>
      <c r="AZ3556" s="8">
        <f>AX3556*2%</f>
        <v>4279.4614950000005</v>
      </c>
      <c r="BA3556" s="8">
        <f>IF(BB3556&gt;0,0,AX3556*5%)</f>
        <v>10698.653737500001</v>
      </c>
      <c r="BB3556" s="8"/>
      <c r="BC3556" s="8">
        <f>+AX3556+AY3556+AZ3556+BA3556+BB3556</f>
        <v>239649.84371999998</v>
      </c>
      <c r="BD3556" s="8">
        <f>AX3556-AT3556</f>
        <v>213973.07475</v>
      </c>
      <c r="BE3556" s="2"/>
      <c r="BH3556" s="2">
        <v>250000</v>
      </c>
      <c r="BI3556" s="2">
        <f>+AX3556-AC3556</f>
        <v>-220926.19555900208</v>
      </c>
    </row>
    <row r="3557" spans="1:61" s="186" customFormat="1" ht="17" hidden="1" outlineLevel="1" x14ac:dyDescent="0.2">
      <c r="A3557" s="186" t="s">
        <v>108</v>
      </c>
      <c r="B3557" s="198">
        <v>87</v>
      </c>
      <c r="C3557" s="199" t="s">
        <v>254</v>
      </c>
      <c r="D3557" s="199"/>
      <c r="E3557" s="198" t="s">
        <v>85</v>
      </c>
      <c r="F3557" s="197">
        <v>24</v>
      </c>
      <c r="G3557" s="196">
        <f>'[1]BoQ HSYC'!F3557</f>
        <v>24</v>
      </c>
      <c r="H3557" s="192">
        <f>'[1]BoQ HSYC'!G3557</f>
        <v>0</v>
      </c>
      <c r="I3557" s="192">
        <f>'[1]BoQ HSYC'!H3557</f>
        <v>0</v>
      </c>
      <c r="J3557" s="192">
        <f>'[1]BoQ HSYC'!I3557</f>
        <v>0</v>
      </c>
      <c r="K3557" s="193">
        <f>'[1]BoQ HSYC'!J3557</f>
        <v>68000.625</v>
      </c>
      <c r="L3557" s="195">
        <f>'[1]BoQ HSYC'!K3557</f>
        <v>23550</v>
      </c>
      <c r="M3557" s="195">
        <f>'[1]BoQ HSYC'!L3557</f>
        <v>91550.625</v>
      </c>
      <c r="N3557" s="194">
        <f>'[1]BoQ HSYC'!M3557</f>
        <v>0</v>
      </c>
      <c r="O3557" s="194">
        <f>'[1]BoQ HSYC'!N3557</f>
        <v>8242.5</v>
      </c>
      <c r="P3557" s="194">
        <f>'[1]BoQ HSYC'!O3557</f>
        <v>8242.5</v>
      </c>
      <c r="Q3557" s="195">
        <f>'[1]BoQ HSYC'!P3557</f>
        <v>2197215</v>
      </c>
      <c r="R3557" s="192">
        <f>'[1]BoQ HSYC'!Q3557</f>
        <v>197820</v>
      </c>
      <c r="S3557" s="194">
        <f>'[1]BoQ HSYC'!R3557</f>
        <v>2395035</v>
      </c>
      <c r="T3557" s="193">
        <f>'[1]BoQ HSYC'!S3557</f>
        <v>0</v>
      </c>
      <c r="U3557" s="192">
        <f>'[1]BoQ HSYC'!T3557</f>
        <v>0</v>
      </c>
      <c r="V3557" s="192">
        <f>'[1]BoQ HSYC'!U3557</f>
        <v>0</v>
      </c>
      <c r="W3557" s="192">
        <f>'[1]BoQ HSYC'!V3557</f>
        <v>0</v>
      </c>
      <c r="X3557" s="191" t="str">
        <f>'[1]BoQ HSYC'!W3557</f>
        <v>ME</v>
      </c>
      <c r="Y3557" s="191"/>
      <c r="Z3557" s="191"/>
      <c r="AA3557" s="191"/>
      <c r="AB3557" s="187">
        <v>15876.510375</v>
      </c>
      <c r="AC3557" s="187">
        <v>381036.24900000001</v>
      </c>
      <c r="AD3557" s="187">
        <f>+M3557</f>
        <v>91550.625</v>
      </c>
      <c r="AE3557" s="187">
        <f>+AD3557*14%</f>
        <v>12817.087500000001</v>
      </c>
      <c r="AF3557" s="190">
        <f>+AD3557*35%</f>
        <v>32042.718749999996</v>
      </c>
      <c r="AG3557" s="187">
        <f>+AD3557*F3557</f>
        <v>2197215</v>
      </c>
      <c r="AH3557" s="187">
        <f>+AE3557*F3557</f>
        <v>307610.10000000003</v>
      </c>
      <c r="AI3557" s="187">
        <f>+AF3557*F3557</f>
        <v>769025.24999999988</v>
      </c>
      <c r="AJ3557" s="187">
        <f>SUM(AG3557:AI3557)</f>
        <v>3273850.35</v>
      </c>
      <c r="AK3557" s="187">
        <f>+AD3557*G3557</f>
        <v>2197215</v>
      </c>
      <c r="AL3557" s="187">
        <f>+AE3557*G3557</f>
        <v>307610.10000000003</v>
      </c>
      <c r="AM3557" s="187">
        <f>+AF3557*G3557</f>
        <v>769025.24999999988</v>
      </c>
      <c r="AN3557" s="190">
        <f>SUM(AK3557:AM3557)</f>
        <v>3273850.35</v>
      </c>
      <c r="AQ3557" s="189" t="s">
        <v>79</v>
      </c>
      <c r="AU3557" s="188"/>
      <c r="AV3557" s="188"/>
      <c r="AW3557" s="187">
        <f>+'[2]BoQ HSYC-Đạt'!$AT3557</f>
        <v>93381.637499999997</v>
      </c>
      <c r="AX3557" s="188">
        <f>F3557*AW3557</f>
        <v>2241159.2999999998</v>
      </c>
      <c r="AY3557" s="188">
        <f>IF(AQ3557="CT",7%,5%)*AX3557</f>
        <v>112057.965</v>
      </c>
      <c r="AZ3557" s="188">
        <f>AX3557*2%</f>
        <v>44823.185999999994</v>
      </c>
      <c r="BA3557" s="188">
        <f>IF(BB3557&gt;0,0,AX3557*5%)</f>
        <v>112057.965</v>
      </c>
      <c r="BB3557" s="188"/>
      <c r="BC3557" s="188">
        <f>+AX3557+AY3557+AZ3557+BA3557+BB3557</f>
        <v>2510098.4159999997</v>
      </c>
      <c r="BD3557" s="188">
        <f>AX3557-AT3557</f>
        <v>2241159.2999999998</v>
      </c>
      <c r="BE3557" s="187"/>
      <c r="BH3557" s="187"/>
      <c r="BI3557" s="2">
        <f>+AX3557-AC3557</f>
        <v>1860123.0509999997</v>
      </c>
    </row>
    <row r="3558" spans="1:61" s="186" customFormat="1" ht="34" hidden="1" outlineLevel="1" x14ac:dyDescent="0.2">
      <c r="A3558" s="186" t="s">
        <v>108</v>
      </c>
      <c r="B3558" s="198">
        <v>88</v>
      </c>
      <c r="C3558" s="199" t="s">
        <v>253</v>
      </c>
      <c r="D3558" s="199"/>
      <c r="E3558" s="198" t="s">
        <v>85</v>
      </c>
      <c r="F3558" s="197">
        <v>12</v>
      </c>
      <c r="G3558" s="196">
        <f>'[1]BoQ HSYC'!F3558</f>
        <v>12</v>
      </c>
      <c r="H3558" s="192">
        <f>'[1]BoQ HSYC'!G3558</f>
        <v>0</v>
      </c>
      <c r="I3558" s="192">
        <f>'[1]BoQ HSYC'!H3558</f>
        <v>0</v>
      </c>
      <c r="J3558" s="192">
        <f>'[1]BoQ HSYC'!I3558</f>
        <v>0</v>
      </c>
      <c r="K3558" s="193">
        <f>'[1]BoQ HSYC'!J3558</f>
        <v>795051.18</v>
      </c>
      <c r="L3558" s="195">
        <f>'[1]BoQ HSYC'!K3558</f>
        <v>165134.39999999999</v>
      </c>
      <c r="M3558" s="195">
        <f>'[1]BoQ HSYC'!L3558</f>
        <v>960185.58000000007</v>
      </c>
      <c r="N3558" s="194">
        <f>'[1]BoQ HSYC'!M3558</f>
        <v>0</v>
      </c>
      <c r="O3558" s="194">
        <f>'[1]BoQ HSYC'!N3558</f>
        <v>57797.039999999994</v>
      </c>
      <c r="P3558" s="194">
        <f>'[1]BoQ HSYC'!O3558</f>
        <v>57797.039999999994</v>
      </c>
      <c r="Q3558" s="195">
        <f>'[1]BoQ HSYC'!P3558</f>
        <v>11522226.960000001</v>
      </c>
      <c r="R3558" s="192">
        <f>'[1]BoQ HSYC'!Q3558</f>
        <v>693564.48</v>
      </c>
      <c r="S3558" s="194">
        <f>'[1]BoQ HSYC'!R3558</f>
        <v>12215791.440000001</v>
      </c>
      <c r="T3558" s="193">
        <f>'[1]BoQ HSYC'!S3558</f>
        <v>0</v>
      </c>
      <c r="U3558" s="192">
        <f>'[1]BoQ HSYC'!T3558</f>
        <v>0</v>
      </c>
      <c r="V3558" s="192" t="str">
        <f>'[1]BoQ HSYC'!U3558</f>
        <v>VT: NCC, NC:BĐG Q2/2026</v>
      </c>
      <c r="W3558" s="192" t="str">
        <f>'[1]BoQ HSYC'!V3558</f>
        <v>VT: NCC, NC:BĐG Q2/2026</v>
      </c>
      <c r="X3558" s="191" t="str">
        <f>'[1]BoQ HSYC'!W3558</f>
        <v>ME</v>
      </c>
      <c r="Y3558" s="191"/>
      <c r="Z3558" s="191"/>
      <c r="AA3558" s="191"/>
      <c r="AB3558" s="187">
        <v>18678.247499999998</v>
      </c>
      <c r="AC3558" s="187">
        <v>224138.96999999997</v>
      </c>
      <c r="AD3558" s="187">
        <f>+M3558</f>
        <v>960185.58000000007</v>
      </c>
      <c r="AE3558" s="187">
        <f>+AD3558*14%</f>
        <v>134425.98120000001</v>
      </c>
      <c r="AF3558" s="190">
        <f>+AD3558*35%</f>
        <v>336064.95299999998</v>
      </c>
      <c r="AG3558" s="187">
        <f>+AD3558*F3558</f>
        <v>11522226.960000001</v>
      </c>
      <c r="AH3558" s="187">
        <f>+AE3558*F3558</f>
        <v>1613111.7744</v>
      </c>
      <c r="AI3558" s="187">
        <f>+AF3558*F3558</f>
        <v>4032779.4359999998</v>
      </c>
      <c r="AJ3558" s="187">
        <f>SUM(AG3558:AI3558)</f>
        <v>17168118.170400001</v>
      </c>
      <c r="AK3558" s="187">
        <f>+AD3558*G3558</f>
        <v>11522226.960000001</v>
      </c>
      <c r="AL3558" s="187">
        <f>+AE3558*G3558</f>
        <v>1613111.7744</v>
      </c>
      <c r="AM3558" s="187">
        <f>+AF3558*G3558</f>
        <v>4032779.4359999998</v>
      </c>
      <c r="AN3558" s="190">
        <f>SUM(AK3558:AM3558)</f>
        <v>17168118.170400001</v>
      </c>
      <c r="AQ3558" s="189" t="s">
        <v>79</v>
      </c>
      <c r="AU3558" s="188"/>
      <c r="AV3558" s="188"/>
      <c r="AW3558" s="187">
        <f>+'[2]BoQ HSYC-Đạt'!$AT3558</f>
        <v>979389.29160000011</v>
      </c>
      <c r="AX3558" s="188">
        <f>F3558*AW3558</f>
        <v>11752671.499200001</v>
      </c>
      <c r="AY3558" s="188">
        <f>IF(AQ3558="CT",7%,5%)*AX3558</f>
        <v>587633.57496000011</v>
      </c>
      <c r="AZ3558" s="188">
        <f>AX3558*2%</f>
        <v>235053.42998400005</v>
      </c>
      <c r="BA3558" s="188">
        <f>IF(BB3558&gt;0,0,AX3558*5%)</f>
        <v>587633.57496000011</v>
      </c>
      <c r="BB3558" s="188"/>
      <c r="BC3558" s="188">
        <f>+AX3558+AY3558+AZ3558+BA3558+BB3558</f>
        <v>13162992.079104003</v>
      </c>
      <c r="BD3558" s="188">
        <f>AX3558-AT3558</f>
        <v>11752671.499200001</v>
      </c>
      <c r="BE3558" s="187"/>
      <c r="BH3558" s="187"/>
      <c r="BI3558" s="2">
        <f>+AX3558-AC3558</f>
        <v>11528532.529200001</v>
      </c>
    </row>
    <row r="3559" spans="1:61" s="186" customFormat="1" ht="17" hidden="1" outlineLevel="1" x14ac:dyDescent="0.2">
      <c r="A3559" s="186" t="s">
        <v>252</v>
      </c>
      <c r="B3559" s="198">
        <v>89</v>
      </c>
      <c r="C3559" s="199" t="s">
        <v>228</v>
      </c>
      <c r="D3559" s="199"/>
      <c r="E3559" s="198" t="s">
        <v>129</v>
      </c>
      <c r="F3559" s="197">
        <v>7.2</v>
      </c>
      <c r="G3559" s="196">
        <f>'[1]BoQ HSYC'!F3559</f>
        <v>7.2</v>
      </c>
      <c r="H3559" s="192">
        <f>'[1]BoQ HSYC'!G3559</f>
        <v>0</v>
      </c>
      <c r="I3559" s="192">
        <f>'[1]BoQ HSYC'!H3559</f>
        <v>0</v>
      </c>
      <c r="J3559" s="192">
        <f>'[1]BoQ HSYC'!I3559</f>
        <v>0</v>
      </c>
      <c r="K3559" s="193">
        <f>'[1]BoQ HSYC'!J3559</f>
        <v>16213.7052</v>
      </c>
      <c r="L3559" s="195">
        <f>'[1]BoQ HSYC'!K3559</f>
        <v>8449.11</v>
      </c>
      <c r="M3559" s="195">
        <f>'[1]BoQ HSYC'!L3559</f>
        <v>24662.815200000001</v>
      </c>
      <c r="N3559" s="194">
        <f>'[1]BoQ HSYC'!M3559</f>
        <v>5674.7968199999996</v>
      </c>
      <c r="O3559" s="194">
        <f>'[1]BoQ HSYC'!N3559</f>
        <v>2957.1885000000002</v>
      </c>
      <c r="P3559" s="194">
        <f>'[1]BoQ HSYC'!O3559</f>
        <v>8631.9853199999998</v>
      </c>
      <c r="Q3559" s="195">
        <f>'[1]BoQ HSYC'!P3559</f>
        <v>177572.26944</v>
      </c>
      <c r="R3559" s="192">
        <f>'[1]BoQ HSYC'!Q3559</f>
        <v>62150.294304000003</v>
      </c>
      <c r="S3559" s="194">
        <f>'[1]BoQ HSYC'!R3559</f>
        <v>239722.56374400001</v>
      </c>
      <c r="T3559" s="193">
        <f>'[1]BoQ HSYC'!S3559</f>
        <v>0</v>
      </c>
      <c r="U3559" s="192">
        <f>'[1]BoQ HSYC'!T3559</f>
        <v>0</v>
      </c>
      <c r="V3559" s="192" t="str">
        <f>'[1]BoQ HSYC'!U3559</f>
        <v>BĐG Q2/2026</v>
      </c>
      <c r="W3559" s="192" t="str">
        <f>'[1]BoQ HSYC'!V3559</f>
        <v>BĐG Q2/2026</v>
      </c>
      <c r="X3559" s="191" t="str">
        <f>'[1]BoQ HSYC'!W3559</f>
        <v>ME</v>
      </c>
      <c r="Y3559" s="191"/>
      <c r="Z3559" s="191"/>
      <c r="AA3559" s="191"/>
      <c r="AB3559" s="187">
        <v>119382.99763641902</v>
      </c>
      <c r="AC3559" s="187">
        <v>859557.58298221696</v>
      </c>
      <c r="AD3559" s="187">
        <f>+M3559</f>
        <v>24662.815200000001</v>
      </c>
      <c r="AE3559" s="187">
        <f>+AD3559*14%</f>
        <v>3452.7941280000005</v>
      </c>
      <c r="AF3559" s="190">
        <f>+AD3559*35%</f>
        <v>8631.9853199999998</v>
      </c>
      <c r="AG3559" s="187">
        <f>+AD3559*F3559</f>
        <v>177572.26944</v>
      </c>
      <c r="AH3559" s="187">
        <f>+AE3559*F3559</f>
        <v>24860.117721600003</v>
      </c>
      <c r="AI3559" s="187">
        <f>+AF3559*F3559</f>
        <v>62150.294304000003</v>
      </c>
      <c r="AJ3559" s="187">
        <f>SUM(AG3559:AI3559)</f>
        <v>264582.68146559998</v>
      </c>
      <c r="AK3559" s="187">
        <f>+AD3559*G3559</f>
        <v>177572.26944</v>
      </c>
      <c r="AL3559" s="187">
        <f>+AE3559*G3559</f>
        <v>24860.117721600003</v>
      </c>
      <c r="AM3559" s="187">
        <f>+AF3559*G3559</f>
        <v>62150.294304000003</v>
      </c>
      <c r="AN3559" s="190">
        <f>SUM(AK3559:AM3559)</f>
        <v>264582.68146559998</v>
      </c>
      <c r="AQ3559" s="189" t="s">
        <v>79</v>
      </c>
      <c r="AU3559" s="188"/>
      <c r="AV3559" s="188"/>
      <c r="AW3559" s="187">
        <f>+'[2]BoQ HSYC-Đạt'!$AT3559</f>
        <v>27129.096720000001</v>
      </c>
      <c r="AX3559" s="188">
        <f>F3559*AW3559</f>
        <v>195329.49638400003</v>
      </c>
      <c r="AY3559" s="188">
        <f>IF(AQ3559="CT",7%,5%)*AX3559</f>
        <v>9766.4748192000025</v>
      </c>
      <c r="AZ3559" s="188">
        <f>AX3559*2%</f>
        <v>3906.5899276800005</v>
      </c>
      <c r="BA3559" s="188">
        <f>IF(BB3559&gt;0,0,AX3559*5%)</f>
        <v>9766.4748192000025</v>
      </c>
      <c r="BB3559" s="188"/>
      <c r="BC3559" s="188">
        <f>+AX3559+AY3559+AZ3559+BA3559+BB3559</f>
        <v>218769.03595008003</v>
      </c>
      <c r="BD3559" s="188">
        <f>AX3559-AT3559</f>
        <v>195329.49638400003</v>
      </c>
      <c r="BE3559" s="187"/>
      <c r="BH3559" s="187"/>
      <c r="BI3559" s="2">
        <f>+AX3559-AC3559</f>
        <v>-664228.08659821691</v>
      </c>
    </row>
    <row r="3560" spans="1:61" s="186" customFormat="1" ht="17" hidden="1" outlineLevel="1" x14ac:dyDescent="0.2">
      <c r="A3560" s="186" t="s">
        <v>251</v>
      </c>
      <c r="B3560" s="198">
        <v>90</v>
      </c>
      <c r="C3560" s="199" t="s">
        <v>250</v>
      </c>
      <c r="D3560" s="199"/>
      <c r="E3560" s="198" t="s">
        <v>249</v>
      </c>
      <c r="F3560" s="197">
        <v>3</v>
      </c>
      <c r="G3560" s="196">
        <f>'[1]BoQ HSYC'!F3560</f>
        <v>3</v>
      </c>
      <c r="H3560" s="192">
        <f>'[1]BoQ HSYC'!G3560</f>
        <v>0</v>
      </c>
      <c r="I3560" s="192">
        <f>'[1]BoQ HSYC'!H3560</f>
        <v>0</v>
      </c>
      <c r="J3560" s="192">
        <f>'[1]BoQ HSYC'!I3560</f>
        <v>0</v>
      </c>
      <c r="K3560" s="193">
        <f>'[1]BoQ HSYC'!J3560</f>
        <v>747225</v>
      </c>
      <c r="L3560" s="195">
        <f>'[1]BoQ HSYC'!K3560</f>
        <v>12000</v>
      </c>
      <c r="M3560" s="195">
        <f>'[1]BoQ HSYC'!L3560</f>
        <v>759225</v>
      </c>
      <c r="N3560" s="194">
        <f>'[1]BoQ HSYC'!M3560</f>
        <v>261528.74999999997</v>
      </c>
      <c r="O3560" s="194">
        <f>'[1]BoQ HSYC'!N3560</f>
        <v>4200</v>
      </c>
      <c r="P3560" s="194">
        <f>'[1]BoQ HSYC'!O3560</f>
        <v>265728.75</v>
      </c>
      <c r="Q3560" s="195">
        <f>'[1]BoQ HSYC'!P3560</f>
        <v>2277675</v>
      </c>
      <c r="R3560" s="192">
        <f>'[1]BoQ HSYC'!Q3560</f>
        <v>797186.25</v>
      </c>
      <c r="S3560" s="194">
        <f>'[1]BoQ HSYC'!R3560</f>
        <v>3074861.25</v>
      </c>
      <c r="T3560" s="193">
        <f>'[1]BoQ HSYC'!S3560</f>
        <v>0</v>
      </c>
      <c r="U3560" s="192">
        <f>'[1]BoQ HSYC'!T3560</f>
        <v>0</v>
      </c>
      <c r="V3560" s="192" t="str">
        <f>'[1]BoQ HSYC'!U3560</f>
        <v>BĐG Q2/2026</v>
      </c>
      <c r="W3560" s="192" t="str">
        <f>'[1]BoQ HSYC'!V3560</f>
        <v>BĐG Q2/2026</v>
      </c>
      <c r="X3560" s="191" t="str">
        <f>'[1]BoQ HSYC'!W3560</f>
        <v>ME</v>
      </c>
      <c r="Y3560" s="191"/>
      <c r="Z3560" s="191"/>
      <c r="AA3560" s="191"/>
      <c r="AB3560" s="187">
        <v>595568.37370250002</v>
      </c>
      <c r="AC3560" s="187">
        <v>1786705.1211075</v>
      </c>
      <c r="AD3560" s="187">
        <f>+M3560</f>
        <v>759225</v>
      </c>
      <c r="AE3560" s="187">
        <f>+AD3560*14%</f>
        <v>106291.50000000001</v>
      </c>
      <c r="AF3560" s="190">
        <f>+AD3560*35%</f>
        <v>265728.75</v>
      </c>
      <c r="AG3560" s="187">
        <f>+AD3560*F3560</f>
        <v>2277675</v>
      </c>
      <c r="AH3560" s="187">
        <f>+AE3560*F3560</f>
        <v>318874.50000000006</v>
      </c>
      <c r="AI3560" s="187">
        <f>+AF3560*F3560</f>
        <v>797186.25</v>
      </c>
      <c r="AJ3560" s="187">
        <f>SUM(AG3560:AI3560)</f>
        <v>3393735.75</v>
      </c>
      <c r="AK3560" s="187">
        <f>+AD3560*G3560</f>
        <v>2277675</v>
      </c>
      <c r="AL3560" s="187">
        <f>+AE3560*G3560</f>
        <v>318874.50000000006</v>
      </c>
      <c r="AM3560" s="187">
        <f>+AF3560*G3560</f>
        <v>797186.25</v>
      </c>
      <c r="AN3560" s="190">
        <f>SUM(AK3560:AM3560)</f>
        <v>3393735.75</v>
      </c>
      <c r="AQ3560" s="189" t="s">
        <v>79</v>
      </c>
      <c r="AU3560" s="188"/>
      <c r="AV3560" s="188"/>
      <c r="AW3560" s="187">
        <f>+'[2]BoQ HSYC-Đạt'!$AT3560</f>
        <v>774409.5</v>
      </c>
      <c r="AX3560" s="188">
        <f>F3560*AW3560</f>
        <v>2323228.5</v>
      </c>
      <c r="AY3560" s="188">
        <f>IF(AQ3560="CT",7%,5%)*AX3560</f>
        <v>116161.425</v>
      </c>
      <c r="AZ3560" s="188">
        <f>AX3560*2%</f>
        <v>46464.57</v>
      </c>
      <c r="BA3560" s="188">
        <f>IF(BB3560&gt;0,0,AX3560*5%)</f>
        <v>116161.425</v>
      </c>
      <c r="BB3560" s="188"/>
      <c r="BC3560" s="188">
        <f>+AX3560+AY3560+AZ3560+BA3560+BB3560</f>
        <v>2602015.9199999995</v>
      </c>
      <c r="BD3560" s="188">
        <f>AX3560-AT3560</f>
        <v>2323228.5</v>
      </c>
      <c r="BE3560" s="187"/>
      <c r="BH3560" s="187"/>
      <c r="BI3560" s="2">
        <f>+AX3560-AC3560</f>
        <v>536523.37889249995</v>
      </c>
    </row>
    <row r="3561" spans="1:61" s="186" customFormat="1" ht="34" hidden="1" outlineLevel="1" x14ac:dyDescent="0.2">
      <c r="A3561" s="186" t="s">
        <v>248</v>
      </c>
      <c r="B3561" s="198">
        <v>91</v>
      </c>
      <c r="C3561" s="199" t="s">
        <v>247</v>
      </c>
      <c r="D3561" s="199"/>
      <c r="E3561" s="198" t="s">
        <v>129</v>
      </c>
      <c r="F3561" s="197">
        <v>10.199999999999999</v>
      </c>
      <c r="G3561" s="196">
        <f>'[1]BoQ HSYC'!F3561</f>
        <v>10.199999999999999</v>
      </c>
      <c r="H3561" s="192">
        <f>'[1]BoQ HSYC'!G3561</f>
        <v>0</v>
      </c>
      <c r="I3561" s="192">
        <f>'[1]BoQ HSYC'!H3561</f>
        <v>0</v>
      </c>
      <c r="J3561" s="192">
        <f>'[1]BoQ HSYC'!I3561</f>
        <v>0</v>
      </c>
      <c r="K3561" s="193">
        <f>'[1]BoQ HSYC'!J3561</f>
        <v>21379.05</v>
      </c>
      <c r="L3561" s="195">
        <f>'[1]BoQ HSYC'!K3561</f>
        <v>7404</v>
      </c>
      <c r="M3561" s="195">
        <f>'[1]BoQ HSYC'!L3561</f>
        <v>28783.05</v>
      </c>
      <c r="N3561" s="194">
        <f>'[1]BoQ HSYC'!M3561</f>
        <v>7482.6674999999996</v>
      </c>
      <c r="O3561" s="194">
        <f>'[1]BoQ HSYC'!N3561</f>
        <v>2591.3999999999996</v>
      </c>
      <c r="P3561" s="194">
        <f>'[1]BoQ HSYC'!O3561</f>
        <v>10074.067499999999</v>
      </c>
      <c r="Q3561" s="195">
        <f>'[1]BoQ HSYC'!P3561</f>
        <v>293587.11</v>
      </c>
      <c r="R3561" s="192">
        <f>'[1]BoQ HSYC'!Q3561</f>
        <v>102755.48849999998</v>
      </c>
      <c r="S3561" s="194">
        <f>'[1]BoQ HSYC'!R3561</f>
        <v>396342.59849999996</v>
      </c>
      <c r="T3561" s="193">
        <f>'[1]BoQ HSYC'!S3561</f>
        <v>0</v>
      </c>
      <c r="U3561" s="192">
        <f>'[1]BoQ HSYC'!T3561</f>
        <v>0</v>
      </c>
      <c r="V3561" s="192" t="str">
        <f>'[1]BoQ HSYC'!U3561</f>
        <v>BĐG Q2/2026</v>
      </c>
      <c r="W3561" s="192" t="str">
        <f>'[1]BoQ HSYC'!V3561</f>
        <v>BĐG Q2/2026</v>
      </c>
      <c r="X3561" s="191" t="str">
        <f>'[1]BoQ HSYC'!W3561</f>
        <v>ME</v>
      </c>
      <c r="Y3561" s="191"/>
      <c r="Z3561" s="191"/>
      <c r="AA3561" s="191"/>
      <c r="AB3561" s="187">
        <v>22774.229034254502</v>
      </c>
      <c r="AC3561" s="187">
        <v>232297.1361493959</v>
      </c>
      <c r="AD3561" s="187">
        <f>+M3561</f>
        <v>28783.05</v>
      </c>
      <c r="AE3561" s="187">
        <f>+AD3561*14%</f>
        <v>4029.6270000000004</v>
      </c>
      <c r="AF3561" s="190">
        <f>+AD3561*35%</f>
        <v>10074.067499999999</v>
      </c>
      <c r="AG3561" s="187">
        <f>+AD3561*F3561</f>
        <v>293587.11</v>
      </c>
      <c r="AH3561" s="187">
        <f>+AE3561*F3561</f>
        <v>41102.195400000004</v>
      </c>
      <c r="AI3561" s="187">
        <f>+AF3561*F3561</f>
        <v>102755.48849999998</v>
      </c>
      <c r="AJ3561" s="187">
        <f>SUM(AG3561:AI3561)</f>
        <v>437444.79389999999</v>
      </c>
      <c r="AK3561" s="187">
        <f>+AD3561*G3561</f>
        <v>293587.11</v>
      </c>
      <c r="AL3561" s="187">
        <f>+AE3561*G3561</f>
        <v>41102.195400000004</v>
      </c>
      <c r="AM3561" s="187">
        <f>+AF3561*G3561</f>
        <v>102755.48849999998</v>
      </c>
      <c r="AN3561" s="190">
        <f>SUM(AK3561:AM3561)</f>
        <v>437444.79389999999</v>
      </c>
      <c r="AQ3561" s="189" t="s">
        <v>79</v>
      </c>
      <c r="AU3561" s="188"/>
      <c r="AV3561" s="188"/>
      <c r="AW3561" s="187">
        <f>+'[2]BoQ HSYC-Đạt'!$AT3561</f>
        <v>31661.355</v>
      </c>
      <c r="AX3561" s="188">
        <f>F3561*AW3561</f>
        <v>322945.821</v>
      </c>
      <c r="AY3561" s="188">
        <f>IF(AQ3561="CT",7%,5%)*AX3561</f>
        <v>16147.29105</v>
      </c>
      <c r="AZ3561" s="188">
        <f>AX3561*2%</f>
        <v>6458.9164200000005</v>
      </c>
      <c r="BA3561" s="188">
        <f>IF(BB3561&gt;0,0,AX3561*5%)</f>
        <v>16147.29105</v>
      </c>
      <c r="BB3561" s="188"/>
      <c r="BC3561" s="188">
        <f>+AX3561+AY3561+AZ3561+BA3561+BB3561</f>
        <v>361699.31952000002</v>
      </c>
      <c r="BD3561" s="188">
        <f>AX3561-AT3561</f>
        <v>322945.821</v>
      </c>
      <c r="BE3561" s="187"/>
      <c r="BH3561" s="187"/>
      <c r="BI3561" s="2">
        <f>+AX3561-AC3561</f>
        <v>90648.684850604099</v>
      </c>
    </row>
    <row r="3562" spans="1:61" s="186" customFormat="1" ht="17" hidden="1" outlineLevel="1" x14ac:dyDescent="0.2">
      <c r="A3562" s="186" t="s">
        <v>108</v>
      </c>
      <c r="B3562" s="198">
        <v>92</v>
      </c>
      <c r="C3562" s="199" t="s">
        <v>246</v>
      </c>
      <c r="D3562" s="199"/>
      <c r="E3562" s="198" t="s">
        <v>85</v>
      </c>
      <c r="F3562" s="197">
        <v>3</v>
      </c>
      <c r="G3562" s="196">
        <f>'[1]BoQ HSYC'!F3562</f>
        <v>3</v>
      </c>
      <c r="H3562" s="192">
        <f>'[1]BoQ HSYC'!G3562</f>
        <v>0</v>
      </c>
      <c r="I3562" s="192">
        <f>'[1]BoQ HSYC'!H3562</f>
        <v>0</v>
      </c>
      <c r="J3562" s="192">
        <f>'[1]BoQ HSYC'!I3562</f>
        <v>0</v>
      </c>
      <c r="K3562" s="193">
        <f>'[1]BoQ HSYC'!J3562</f>
        <v>75000</v>
      </c>
      <c r="L3562" s="195">
        <f>'[1]BoQ HSYC'!K3562</f>
        <v>0</v>
      </c>
      <c r="M3562" s="195">
        <f>'[1]BoQ HSYC'!L3562</f>
        <v>75000</v>
      </c>
      <c r="N3562" s="194">
        <f>'[1]BoQ HSYC'!M3562</f>
        <v>26250</v>
      </c>
      <c r="O3562" s="194">
        <f>'[1]BoQ HSYC'!N3562</f>
        <v>0</v>
      </c>
      <c r="P3562" s="194">
        <f>'[1]BoQ HSYC'!O3562</f>
        <v>26250</v>
      </c>
      <c r="Q3562" s="195">
        <f>'[1]BoQ HSYC'!P3562</f>
        <v>225000</v>
      </c>
      <c r="R3562" s="192">
        <f>'[1]BoQ HSYC'!Q3562</f>
        <v>78750</v>
      </c>
      <c r="S3562" s="194">
        <f>'[1]BoQ HSYC'!R3562</f>
        <v>303750</v>
      </c>
      <c r="T3562" s="193">
        <f>'[1]BoQ HSYC'!S3562</f>
        <v>0</v>
      </c>
      <c r="U3562" s="192">
        <f>'[1]BoQ HSYC'!T3562</f>
        <v>0</v>
      </c>
      <c r="V3562" s="192" t="str">
        <f>'[1]BoQ HSYC'!U3562</f>
        <v>BĐG Q2/2026</v>
      </c>
      <c r="W3562" s="192" t="str">
        <f>'[1]BoQ HSYC'!V3562</f>
        <v>BĐG Q2/2026</v>
      </c>
      <c r="X3562" s="191" t="str">
        <f>'[1]BoQ HSYC'!W3562</f>
        <v>ME</v>
      </c>
      <c r="Y3562" s="191"/>
      <c r="Z3562" s="191"/>
      <c r="AA3562" s="191"/>
      <c r="AB3562" s="187">
        <v>62260.824999999997</v>
      </c>
      <c r="AC3562" s="187">
        <v>186782.47499999998</v>
      </c>
      <c r="AD3562" s="187">
        <f>+M3562</f>
        <v>75000</v>
      </c>
      <c r="AE3562" s="187">
        <f>+AD3562*14%</f>
        <v>10500.000000000002</v>
      </c>
      <c r="AF3562" s="190">
        <f>+AD3562*35%</f>
        <v>26250</v>
      </c>
      <c r="AG3562" s="187">
        <f>+AD3562*F3562</f>
        <v>225000</v>
      </c>
      <c r="AH3562" s="187">
        <f>+AE3562*F3562</f>
        <v>31500.000000000007</v>
      </c>
      <c r="AI3562" s="187">
        <f>+AF3562*F3562</f>
        <v>78750</v>
      </c>
      <c r="AJ3562" s="187">
        <f>SUM(AG3562:AI3562)</f>
        <v>335250</v>
      </c>
      <c r="AK3562" s="187">
        <f>+AD3562*G3562</f>
        <v>225000</v>
      </c>
      <c r="AL3562" s="187">
        <f>+AE3562*G3562</f>
        <v>31500.000000000007</v>
      </c>
      <c r="AM3562" s="187">
        <f>+AF3562*G3562</f>
        <v>78750</v>
      </c>
      <c r="AN3562" s="190">
        <f>SUM(AK3562:AM3562)</f>
        <v>335250</v>
      </c>
      <c r="AQ3562" s="189" t="s">
        <v>79</v>
      </c>
      <c r="AU3562" s="188"/>
      <c r="AV3562" s="188"/>
      <c r="AW3562" s="187">
        <f>+'[2]BoQ HSYC-Đạt'!$AT3562</f>
        <v>76500</v>
      </c>
      <c r="AX3562" s="188">
        <f>F3562*AW3562</f>
        <v>229500</v>
      </c>
      <c r="AY3562" s="188">
        <f>IF(AQ3562="CT",7%,5%)*AX3562</f>
        <v>11475</v>
      </c>
      <c r="AZ3562" s="188">
        <f>AX3562*2%</f>
        <v>4590</v>
      </c>
      <c r="BA3562" s="188">
        <f>IF(BB3562&gt;0,0,AX3562*5%)</f>
        <v>11475</v>
      </c>
      <c r="BB3562" s="188"/>
      <c r="BC3562" s="188">
        <f>+AX3562+AY3562+AZ3562+BA3562+BB3562</f>
        <v>257040</v>
      </c>
      <c r="BD3562" s="188">
        <f>AX3562-AT3562</f>
        <v>229500</v>
      </c>
      <c r="BE3562" s="187"/>
      <c r="BH3562" s="187"/>
      <c r="BI3562" s="2">
        <f>+AX3562-AC3562</f>
        <v>42717.525000000023</v>
      </c>
    </row>
    <row r="3563" spans="1:61" s="186" customFormat="1" ht="17" hidden="1" outlineLevel="1" x14ac:dyDescent="0.2">
      <c r="A3563" s="186" t="s">
        <v>245</v>
      </c>
      <c r="B3563" s="198">
        <v>93</v>
      </c>
      <c r="C3563" s="199" t="s">
        <v>244</v>
      </c>
      <c r="D3563" s="199"/>
      <c r="E3563" s="198" t="s">
        <v>243</v>
      </c>
      <c r="F3563" s="197">
        <v>3</v>
      </c>
      <c r="G3563" s="196">
        <f>'[1]BoQ HSYC'!F3563</f>
        <v>3</v>
      </c>
      <c r="H3563" s="192">
        <f>'[1]BoQ HSYC'!G3563</f>
        <v>0</v>
      </c>
      <c r="I3563" s="192">
        <f>'[1]BoQ HSYC'!H3563</f>
        <v>0</v>
      </c>
      <c r="J3563" s="192">
        <f>'[1]BoQ HSYC'!I3563</f>
        <v>0</v>
      </c>
      <c r="K3563" s="193">
        <f>'[1]BoQ HSYC'!J3563</f>
        <v>0</v>
      </c>
      <c r="L3563" s="195">
        <f>'[1]BoQ HSYC'!K3563</f>
        <v>454713.08775272727</v>
      </c>
      <c r="M3563" s="195">
        <f>'[1]BoQ HSYC'!L3563</f>
        <v>454713.08775272727</v>
      </c>
      <c r="N3563" s="194">
        <f>'[1]BoQ HSYC'!M3563</f>
        <v>0</v>
      </c>
      <c r="O3563" s="194">
        <f>'[1]BoQ HSYC'!N3563</f>
        <v>159149.58071345455</v>
      </c>
      <c r="P3563" s="194">
        <f>'[1]BoQ HSYC'!O3563</f>
        <v>159149.58071345455</v>
      </c>
      <c r="Q3563" s="195">
        <f>'[1]BoQ HSYC'!P3563</f>
        <v>1364139.2632581817</v>
      </c>
      <c r="R3563" s="192">
        <f>'[1]BoQ HSYC'!Q3563</f>
        <v>477448.74214036367</v>
      </c>
      <c r="S3563" s="194">
        <f>'[1]BoQ HSYC'!R3563</f>
        <v>1841588.0053985454</v>
      </c>
      <c r="T3563" s="193">
        <f>'[1]BoQ HSYC'!S3563</f>
        <v>0</v>
      </c>
      <c r="U3563" s="192">
        <f>'[1]BoQ HSYC'!T3563</f>
        <v>0</v>
      </c>
      <c r="V3563" s="192" t="str">
        <f>'[1]BoQ HSYC'!U3563</f>
        <v>BĐG Q2/2026</v>
      </c>
      <c r="W3563" s="192" t="str">
        <f>'[1]BoQ HSYC'!V3563</f>
        <v>BĐG Q2/2026</v>
      </c>
      <c r="X3563" s="191" t="str">
        <f>'[1]BoQ HSYC'!W3563</f>
        <v>ME</v>
      </c>
      <c r="Y3563" s="191"/>
      <c r="Z3563" s="191"/>
      <c r="AA3563" s="191"/>
      <c r="AB3563" s="187">
        <v>280585.75463985</v>
      </c>
      <c r="AC3563" s="187">
        <v>841757.26391954999</v>
      </c>
      <c r="AD3563" s="187">
        <f>+M3563</f>
        <v>454713.08775272727</v>
      </c>
      <c r="AE3563" s="187">
        <f>+AD3563*14%</f>
        <v>63659.832285381824</v>
      </c>
      <c r="AF3563" s="190">
        <f>+AD3563*35%</f>
        <v>159149.58071345455</v>
      </c>
      <c r="AG3563" s="187">
        <f>+AD3563*F3563</f>
        <v>1364139.2632581817</v>
      </c>
      <c r="AH3563" s="187">
        <f>+AE3563*F3563</f>
        <v>190979.49685614547</v>
      </c>
      <c r="AI3563" s="187">
        <f>+AF3563*F3563</f>
        <v>477448.74214036367</v>
      </c>
      <c r="AJ3563" s="187">
        <f>SUM(AG3563:AI3563)</f>
        <v>2032567.502254691</v>
      </c>
      <c r="AK3563" s="187">
        <f>+AD3563*G3563</f>
        <v>1364139.2632581817</v>
      </c>
      <c r="AL3563" s="187">
        <f>+AE3563*G3563</f>
        <v>190979.49685614547</v>
      </c>
      <c r="AM3563" s="187">
        <f>+AF3563*G3563</f>
        <v>477448.74214036367</v>
      </c>
      <c r="AN3563" s="190">
        <f>SUM(AK3563:AM3563)</f>
        <v>2032567.502254691</v>
      </c>
      <c r="AQ3563" s="189" t="s">
        <v>79</v>
      </c>
      <c r="AU3563" s="188"/>
      <c r="AV3563" s="188"/>
      <c r="AW3563" s="187">
        <f>+'[2]BoQ HSYC-Đạt'!$AT3563</f>
        <v>463807.34950778179</v>
      </c>
      <c r="AX3563" s="188">
        <f>F3563*AW3563</f>
        <v>1391422.0485233455</v>
      </c>
      <c r="AY3563" s="188">
        <f>IF(AQ3563="CT",7%,5%)*AX3563</f>
        <v>69571.102426167272</v>
      </c>
      <c r="AZ3563" s="188">
        <f>AX3563*2%</f>
        <v>27828.440970466909</v>
      </c>
      <c r="BA3563" s="188">
        <f>IF(BB3563&gt;0,0,AX3563*5%)</f>
        <v>69571.102426167272</v>
      </c>
      <c r="BB3563" s="188"/>
      <c r="BC3563" s="188">
        <f>+AX3563+AY3563+AZ3563+BA3563+BB3563</f>
        <v>1558392.6943461471</v>
      </c>
      <c r="BD3563" s="188">
        <f>AX3563-AT3563</f>
        <v>1391422.0485233455</v>
      </c>
      <c r="BE3563" s="187"/>
      <c r="BH3563" s="187"/>
      <c r="BI3563" s="2">
        <f>+AX3563-AC3563</f>
        <v>549664.7846037955</v>
      </c>
    </row>
    <row r="3564" spans="1:61" s="186" customFormat="1" ht="17" hidden="1" outlineLevel="1" x14ac:dyDescent="0.2">
      <c r="A3564" s="186" t="s">
        <v>242</v>
      </c>
      <c r="B3564" s="198">
        <v>94</v>
      </c>
      <c r="C3564" s="199" t="s">
        <v>241</v>
      </c>
      <c r="D3564" s="199"/>
      <c r="E3564" s="198" t="s">
        <v>240</v>
      </c>
      <c r="F3564" s="197">
        <v>3</v>
      </c>
      <c r="G3564" s="196">
        <f>'[1]BoQ HSYC'!F3564</f>
        <v>3</v>
      </c>
      <c r="H3564" s="192">
        <f>'[1]BoQ HSYC'!G3564</f>
        <v>0</v>
      </c>
      <c r="I3564" s="192">
        <f>'[1]BoQ HSYC'!H3564</f>
        <v>0</v>
      </c>
      <c r="J3564" s="192">
        <f>'[1]BoQ HSYC'!I3564</f>
        <v>0</v>
      </c>
      <c r="K3564" s="193">
        <f>'[1]BoQ HSYC'!J3564</f>
        <v>3570000</v>
      </c>
      <c r="L3564" s="195">
        <f>'[1]BoQ HSYC'!K3564</f>
        <v>731926.26399243146</v>
      </c>
      <c r="M3564" s="195">
        <f>'[1]BoQ HSYC'!L3564</f>
        <v>4301926.2639924316</v>
      </c>
      <c r="N3564" s="194">
        <f>'[1]BoQ HSYC'!M3564</f>
        <v>1249500</v>
      </c>
      <c r="O3564" s="194">
        <f>'[1]BoQ HSYC'!N3564</f>
        <v>256174.192397351</v>
      </c>
      <c r="P3564" s="194">
        <f>'[1]BoQ HSYC'!O3564</f>
        <v>1505674.1923973509</v>
      </c>
      <c r="Q3564" s="195">
        <f>'[1]BoQ HSYC'!P3564</f>
        <v>12905778.791977294</v>
      </c>
      <c r="R3564" s="192">
        <f>'[1]BoQ HSYC'!Q3564</f>
        <v>4517022.5771920532</v>
      </c>
      <c r="S3564" s="194">
        <f>'[1]BoQ HSYC'!R3564</f>
        <v>17422801.369169347</v>
      </c>
      <c r="T3564" s="193">
        <f>'[1]BoQ HSYC'!S3564</f>
        <v>0</v>
      </c>
      <c r="U3564" s="192">
        <f>'[1]BoQ HSYC'!T3564</f>
        <v>0</v>
      </c>
      <c r="V3564" s="192" t="str">
        <f>'[1]BoQ HSYC'!U3564</f>
        <v>BĐG Q2/2026</v>
      </c>
      <c r="W3564" s="192" t="str">
        <f>'[1]BoQ HSYC'!V3564</f>
        <v>BĐG Q2/2026</v>
      </c>
      <c r="X3564" s="191" t="str">
        <f>'[1]BoQ HSYC'!W3564</f>
        <v>ME</v>
      </c>
      <c r="Y3564" s="191"/>
      <c r="Z3564" s="191"/>
      <c r="AA3564" s="191"/>
      <c r="AB3564" s="187">
        <v>11543883.040741147</v>
      </c>
      <c r="AC3564" s="187">
        <v>34631649.122223444</v>
      </c>
      <c r="AD3564" s="187">
        <f>+M3564</f>
        <v>4301926.2639924316</v>
      </c>
      <c r="AE3564" s="187">
        <f>+AD3564*14%</f>
        <v>602269.67695894046</v>
      </c>
      <c r="AF3564" s="190">
        <f>+AD3564*35%</f>
        <v>1505674.1923973509</v>
      </c>
      <c r="AG3564" s="187">
        <f>+AD3564*F3564</f>
        <v>12905778.791977294</v>
      </c>
      <c r="AH3564" s="187">
        <f>+AE3564*F3564</f>
        <v>1806809.0308768214</v>
      </c>
      <c r="AI3564" s="187">
        <f>+AF3564*F3564</f>
        <v>4517022.5771920532</v>
      </c>
      <c r="AJ3564" s="187">
        <f>SUM(AG3564:AI3564)</f>
        <v>19229610.40004617</v>
      </c>
      <c r="AK3564" s="187">
        <f>+AD3564*G3564</f>
        <v>12905778.791977294</v>
      </c>
      <c r="AL3564" s="187">
        <f>+AE3564*G3564</f>
        <v>1806809.0308768214</v>
      </c>
      <c r="AM3564" s="187">
        <f>+AF3564*G3564</f>
        <v>4517022.5771920532</v>
      </c>
      <c r="AN3564" s="190">
        <f>SUM(AK3564:AM3564)</f>
        <v>19229610.40004617</v>
      </c>
      <c r="AQ3564" s="189" t="s">
        <v>79</v>
      </c>
      <c r="AU3564" s="188"/>
      <c r="AV3564" s="188"/>
      <c r="AW3564" s="187">
        <f>+'[2]BoQ HSYC-Đạt'!$AT3564</f>
        <v>9589964.5199999996</v>
      </c>
      <c r="AX3564" s="188">
        <f>F3564*AW3564</f>
        <v>28769893.559999999</v>
      </c>
      <c r="AY3564" s="188">
        <f>IF(AQ3564="CT",7%,5%)*AX3564</f>
        <v>1438494.6780000001</v>
      </c>
      <c r="AZ3564" s="188">
        <f>AX3564*2%</f>
        <v>575397.87119999994</v>
      </c>
      <c r="BA3564" s="188">
        <f>IF(BB3564&gt;0,0,AX3564*5%)</f>
        <v>1438494.6780000001</v>
      </c>
      <c r="BB3564" s="188"/>
      <c r="BC3564" s="188">
        <f>+AX3564+AY3564+AZ3564+BA3564+BB3564</f>
        <v>32222280.787199996</v>
      </c>
      <c r="BD3564" s="188">
        <f>AX3564-AT3564</f>
        <v>28769893.559999999</v>
      </c>
      <c r="BE3564" s="187"/>
      <c r="BH3564" s="187"/>
      <c r="BI3564" s="2">
        <f>+AX3564-AC3564</f>
        <v>-5861755.5622234456</v>
      </c>
    </row>
    <row r="3565" spans="1:61" s="186" customFormat="1" ht="34" hidden="1" outlineLevel="1" x14ac:dyDescent="0.2">
      <c r="A3565" s="186" t="s">
        <v>239</v>
      </c>
      <c r="B3565" s="198">
        <v>95</v>
      </c>
      <c r="C3565" s="199" t="s">
        <v>238</v>
      </c>
      <c r="D3565" s="199"/>
      <c r="E3565" s="198" t="s">
        <v>64</v>
      </c>
      <c r="F3565" s="197">
        <v>6</v>
      </c>
      <c r="G3565" s="196">
        <f>'[1]BoQ HSYC'!F3565</f>
        <v>6</v>
      </c>
      <c r="H3565" s="192">
        <f>'[1]BoQ HSYC'!G3565</f>
        <v>0</v>
      </c>
      <c r="I3565" s="192">
        <f>'[1]BoQ HSYC'!H3565</f>
        <v>0</v>
      </c>
      <c r="J3565" s="192">
        <f>'[1]BoQ HSYC'!I3565</f>
        <v>0</v>
      </c>
      <c r="K3565" s="193">
        <f>'[1]BoQ HSYC'!J3565</f>
        <v>1730000</v>
      </c>
      <c r="L3565" s="195">
        <f>'[1]BoQ HSYC'!K3565</f>
        <v>121500</v>
      </c>
      <c r="M3565" s="195">
        <f>'[1]BoQ HSYC'!L3565</f>
        <v>1851500</v>
      </c>
      <c r="N3565" s="194">
        <f>'[1]BoQ HSYC'!M3565</f>
        <v>0</v>
      </c>
      <c r="O3565" s="194">
        <f>'[1]BoQ HSYC'!N3565</f>
        <v>42525</v>
      </c>
      <c r="P3565" s="194">
        <f>'[1]BoQ HSYC'!O3565</f>
        <v>42525</v>
      </c>
      <c r="Q3565" s="195">
        <f>'[1]BoQ HSYC'!P3565</f>
        <v>11109000</v>
      </c>
      <c r="R3565" s="192">
        <f>'[1]BoQ HSYC'!Q3565</f>
        <v>255150</v>
      </c>
      <c r="S3565" s="194">
        <f>'[1]BoQ HSYC'!R3565</f>
        <v>11364150</v>
      </c>
      <c r="T3565" s="193">
        <f>'[1]BoQ HSYC'!S3565</f>
        <v>0</v>
      </c>
      <c r="U3565" s="192">
        <f>'[1]BoQ HSYC'!T3565</f>
        <v>0</v>
      </c>
      <c r="V3565" s="192" t="str">
        <f>'[1]BoQ HSYC'!U3565</f>
        <v>VT: NCC, NC:BĐG Q2/2026</v>
      </c>
      <c r="W3565" s="192" t="str">
        <f>'[1]BoQ HSYC'!V3565</f>
        <v>VT: NCC, NC:BĐG Q2/2026</v>
      </c>
      <c r="X3565" s="191" t="str">
        <f>'[1]BoQ HSYC'!W3565</f>
        <v>ME</v>
      </c>
      <c r="Y3565" s="191"/>
      <c r="Z3565" s="191"/>
      <c r="AA3565" s="191"/>
      <c r="AB3565" s="187">
        <v>9308019.6240203138</v>
      </c>
      <c r="AC3565" s="187">
        <v>55848117.744121879</v>
      </c>
      <c r="AD3565" s="187">
        <f>+M3565</f>
        <v>1851500</v>
      </c>
      <c r="AE3565" s="187">
        <f>+AD3565*14%</f>
        <v>259210.00000000003</v>
      </c>
      <c r="AF3565" s="190">
        <f>+AD3565*35%</f>
        <v>648025</v>
      </c>
      <c r="AG3565" s="187">
        <f>+AD3565*F3565</f>
        <v>11109000</v>
      </c>
      <c r="AH3565" s="187">
        <f>+AE3565*F3565</f>
        <v>1555260.0000000002</v>
      </c>
      <c r="AI3565" s="187">
        <f>+AF3565*F3565</f>
        <v>3888150</v>
      </c>
      <c r="AJ3565" s="187">
        <f>SUM(AG3565:AI3565)</f>
        <v>16552410</v>
      </c>
      <c r="AK3565" s="187">
        <f>+AD3565*G3565</f>
        <v>11109000</v>
      </c>
      <c r="AL3565" s="187">
        <f>+AE3565*G3565</f>
        <v>1555260.0000000002</v>
      </c>
      <c r="AM3565" s="187">
        <f>+AF3565*G3565</f>
        <v>3888150</v>
      </c>
      <c r="AN3565" s="190">
        <f>SUM(AK3565:AM3565)</f>
        <v>16552410</v>
      </c>
      <c r="AQ3565" s="189" t="s">
        <v>79</v>
      </c>
      <c r="AU3565" s="188"/>
      <c r="AV3565" s="188"/>
      <c r="AW3565" s="187">
        <f>+'[2]BoQ HSYC-Đạt'!$AT3565</f>
        <v>7467930</v>
      </c>
      <c r="AX3565" s="188">
        <f>F3565*AW3565</f>
        <v>44807580</v>
      </c>
      <c r="AY3565" s="188">
        <f>IF(AQ3565="CT",7%,5%)*AX3565</f>
        <v>2240379</v>
      </c>
      <c r="AZ3565" s="188">
        <f>AX3565*2%</f>
        <v>896151.6</v>
      </c>
      <c r="BA3565" s="188">
        <f>IF(BB3565&gt;0,0,AX3565*5%)</f>
        <v>2240379</v>
      </c>
      <c r="BB3565" s="188"/>
      <c r="BC3565" s="188">
        <f>+AX3565+AY3565+AZ3565+BA3565+BB3565</f>
        <v>50184489.600000001</v>
      </c>
      <c r="BD3565" s="188">
        <f>AX3565-AT3565</f>
        <v>44807580</v>
      </c>
      <c r="BE3565" s="187"/>
      <c r="BH3565" s="187"/>
      <c r="BI3565" s="2">
        <f>+AX3565-AC3565</f>
        <v>-11040537.744121879</v>
      </c>
    </row>
    <row r="3566" spans="1:61" s="186" customFormat="1" ht="34" hidden="1" outlineLevel="1" x14ac:dyDescent="0.2">
      <c r="A3566" s="186" t="s">
        <v>237</v>
      </c>
      <c r="B3566" s="198">
        <v>96</v>
      </c>
      <c r="C3566" s="199" t="s">
        <v>236</v>
      </c>
      <c r="D3566" s="199"/>
      <c r="E3566" s="198" t="s">
        <v>129</v>
      </c>
      <c r="F3566" s="197">
        <v>30</v>
      </c>
      <c r="G3566" s="196">
        <f>'[1]BoQ HSYC'!F3566</f>
        <v>30</v>
      </c>
      <c r="H3566" s="192">
        <f>'[1]BoQ HSYC'!G3566</f>
        <v>0</v>
      </c>
      <c r="I3566" s="192">
        <f>'[1]BoQ HSYC'!H3566</f>
        <v>0</v>
      </c>
      <c r="J3566" s="192">
        <f>'[1]BoQ HSYC'!I3566</f>
        <v>0</v>
      </c>
      <c r="K3566" s="193">
        <f>'[1]BoQ HSYC'!J3566</f>
        <v>27847.468800000002</v>
      </c>
      <c r="L3566" s="195">
        <f>'[1]BoQ HSYC'!K3566</f>
        <v>6261.1200000000008</v>
      </c>
      <c r="M3566" s="195">
        <f>'[1]BoQ HSYC'!L3566</f>
        <v>34108.588800000005</v>
      </c>
      <c r="N3566" s="194">
        <f>'[1]BoQ HSYC'!M3566</f>
        <v>0</v>
      </c>
      <c r="O3566" s="194">
        <f>'[1]BoQ HSYC'!N3566</f>
        <v>2191.3920000000003</v>
      </c>
      <c r="P3566" s="194">
        <f>'[1]BoQ HSYC'!O3566</f>
        <v>2191.3920000000003</v>
      </c>
      <c r="Q3566" s="195">
        <f>'[1]BoQ HSYC'!P3566</f>
        <v>1023257.6640000001</v>
      </c>
      <c r="R3566" s="192">
        <f>'[1]BoQ HSYC'!Q3566</f>
        <v>65741.760000000009</v>
      </c>
      <c r="S3566" s="194">
        <f>'[1]BoQ HSYC'!R3566</f>
        <v>1088999.4240000001</v>
      </c>
      <c r="T3566" s="193">
        <f>'[1]BoQ HSYC'!S3566</f>
        <v>0</v>
      </c>
      <c r="U3566" s="192">
        <f>'[1]BoQ HSYC'!T3566</f>
        <v>0</v>
      </c>
      <c r="V3566" s="192" t="str">
        <f>'[1]BoQ HSYC'!U3566</f>
        <v>VT: NCC, NC:BĐG Q2/2026</v>
      </c>
      <c r="W3566" s="192" t="str">
        <f>'[1]BoQ HSYC'!V3566</f>
        <v>VT: NCC, NC:BĐG Q2/2026</v>
      </c>
      <c r="X3566" s="191" t="str">
        <f>'[1]BoQ HSYC'!W3566</f>
        <v>ME</v>
      </c>
      <c r="Y3566" s="191"/>
      <c r="Z3566" s="191"/>
      <c r="AA3566" s="191"/>
      <c r="AB3566" s="187">
        <v>35036.055594495447</v>
      </c>
      <c r="AC3566" s="187">
        <v>1051081.6678348633</v>
      </c>
      <c r="AD3566" s="187">
        <f>+M3566</f>
        <v>34108.588800000005</v>
      </c>
      <c r="AE3566" s="187">
        <f>+AD3566*14%</f>
        <v>4775.202432000001</v>
      </c>
      <c r="AF3566" s="190">
        <f>+AD3566*35%</f>
        <v>11938.006080000001</v>
      </c>
      <c r="AG3566" s="187">
        <f>+AD3566*F3566</f>
        <v>1023257.6640000001</v>
      </c>
      <c r="AH3566" s="187">
        <f>+AE3566*F3566</f>
        <v>143256.07296000002</v>
      </c>
      <c r="AI3566" s="187">
        <f>+AF3566*F3566</f>
        <v>358140.18240000005</v>
      </c>
      <c r="AJ3566" s="187">
        <f>SUM(AG3566:AI3566)</f>
        <v>1524653.9193600002</v>
      </c>
      <c r="AK3566" s="187">
        <f>+AD3566*G3566</f>
        <v>1023257.6640000001</v>
      </c>
      <c r="AL3566" s="187">
        <f>+AE3566*G3566</f>
        <v>143256.07296000002</v>
      </c>
      <c r="AM3566" s="187">
        <f>+AF3566*G3566</f>
        <v>358140.18240000005</v>
      </c>
      <c r="AN3566" s="190">
        <f>SUM(AK3566:AM3566)</f>
        <v>1524653.9193600002</v>
      </c>
      <c r="AQ3566" s="189" t="s">
        <v>79</v>
      </c>
      <c r="AU3566" s="188"/>
      <c r="AV3566" s="188"/>
      <c r="AW3566" s="187">
        <f>+'[2]BoQ HSYC-Đạt'!$AT3566</f>
        <v>35131.846464000002</v>
      </c>
      <c r="AX3566" s="188">
        <f>F3566*AW3566</f>
        <v>1053955.3939200002</v>
      </c>
      <c r="AY3566" s="188">
        <f>IF(AQ3566="CT",7%,5%)*AX3566</f>
        <v>52697.76969600001</v>
      </c>
      <c r="AZ3566" s="188">
        <f>AX3566*2%</f>
        <v>21079.107878400006</v>
      </c>
      <c r="BA3566" s="188">
        <f>IF(BB3566&gt;0,0,AX3566*5%)</f>
        <v>52697.76969600001</v>
      </c>
      <c r="BB3566" s="188"/>
      <c r="BC3566" s="188">
        <f>+AX3566+AY3566+AZ3566+BA3566+BB3566</f>
        <v>1180430.0411904003</v>
      </c>
      <c r="BD3566" s="188">
        <f>AX3566-AT3566</f>
        <v>1053955.3939200002</v>
      </c>
      <c r="BE3566" s="187"/>
      <c r="BH3566" s="187"/>
      <c r="BI3566" s="2">
        <f>+AX3566-AC3566</f>
        <v>2873.7260851368774</v>
      </c>
    </row>
    <row r="3567" spans="1:61" s="186" customFormat="1" ht="17" hidden="1" outlineLevel="1" x14ac:dyDescent="0.2">
      <c r="A3567" s="186" t="s">
        <v>235</v>
      </c>
      <c r="B3567" s="198">
        <v>97</v>
      </c>
      <c r="C3567" s="199" t="s">
        <v>234</v>
      </c>
      <c r="D3567" s="199"/>
      <c r="E3567" s="198" t="s">
        <v>129</v>
      </c>
      <c r="F3567" s="197">
        <v>30</v>
      </c>
      <c r="G3567" s="196">
        <f>'[1]BoQ HSYC'!F3567</f>
        <v>30</v>
      </c>
      <c r="H3567" s="192">
        <f>'[1]BoQ HSYC'!G3567</f>
        <v>0</v>
      </c>
      <c r="I3567" s="192">
        <f>'[1]BoQ HSYC'!H3567</f>
        <v>0</v>
      </c>
      <c r="J3567" s="192">
        <f>'[1]BoQ HSYC'!I3567</f>
        <v>0</v>
      </c>
      <c r="K3567" s="193">
        <f>'[1]BoQ HSYC'!J3567</f>
        <v>7288.1855999999998</v>
      </c>
      <c r="L3567" s="195">
        <f>'[1]BoQ HSYC'!K3567</f>
        <v>4348.08</v>
      </c>
      <c r="M3567" s="195">
        <f>'[1]BoQ HSYC'!L3567</f>
        <v>11636.265599999999</v>
      </c>
      <c r="N3567" s="194">
        <f>'[1]BoQ HSYC'!M3567</f>
        <v>0</v>
      </c>
      <c r="O3567" s="194">
        <f>'[1]BoQ HSYC'!N3567</f>
        <v>1521.828</v>
      </c>
      <c r="P3567" s="194">
        <f>'[1]BoQ HSYC'!O3567</f>
        <v>1521.828</v>
      </c>
      <c r="Q3567" s="195">
        <f>'[1]BoQ HSYC'!P3567</f>
        <v>349087.96799999999</v>
      </c>
      <c r="R3567" s="192">
        <f>'[1]BoQ HSYC'!Q3567</f>
        <v>45654.84</v>
      </c>
      <c r="S3567" s="194">
        <f>'[1]BoQ HSYC'!R3567</f>
        <v>394742.80799999996</v>
      </c>
      <c r="T3567" s="193">
        <f>'[1]BoQ HSYC'!S3567</f>
        <v>0</v>
      </c>
      <c r="U3567" s="192">
        <f>'[1]BoQ HSYC'!T3567</f>
        <v>0</v>
      </c>
      <c r="V3567" s="192">
        <f>'[1]BoQ HSYC'!U3567</f>
        <v>0</v>
      </c>
      <c r="W3567" s="192">
        <f>'[1]BoQ HSYC'!V3567</f>
        <v>0</v>
      </c>
      <c r="X3567" s="191" t="str">
        <f>'[1]BoQ HSYC'!W3567</f>
        <v>ME</v>
      </c>
      <c r="Y3567" s="191"/>
      <c r="Z3567" s="191"/>
      <c r="AA3567" s="191"/>
      <c r="AB3567" s="187">
        <v>19935.492417825051</v>
      </c>
      <c r="AC3567" s="187">
        <v>598064.77253475157</v>
      </c>
      <c r="AD3567" s="187">
        <f>+M3567</f>
        <v>11636.265599999999</v>
      </c>
      <c r="AE3567" s="187">
        <f>+AD3567*14%</f>
        <v>1629.077184</v>
      </c>
      <c r="AF3567" s="190">
        <f>+AD3567*35%</f>
        <v>4072.6929599999994</v>
      </c>
      <c r="AG3567" s="187">
        <f>+AD3567*F3567</f>
        <v>349087.96799999999</v>
      </c>
      <c r="AH3567" s="187">
        <f>+AE3567*F3567</f>
        <v>48872.315519999996</v>
      </c>
      <c r="AI3567" s="187">
        <f>+AF3567*F3567</f>
        <v>122180.78879999998</v>
      </c>
      <c r="AJ3567" s="187">
        <f>SUM(AG3567:AI3567)</f>
        <v>520141.07231999998</v>
      </c>
      <c r="AK3567" s="187">
        <f>+AD3567*G3567</f>
        <v>349087.96799999999</v>
      </c>
      <c r="AL3567" s="187">
        <f>+AE3567*G3567</f>
        <v>48872.315519999996</v>
      </c>
      <c r="AM3567" s="187">
        <f>+AF3567*G3567</f>
        <v>122180.78879999998</v>
      </c>
      <c r="AN3567" s="190">
        <f>SUM(AK3567:AM3567)</f>
        <v>520141.07231999998</v>
      </c>
      <c r="AQ3567" s="189" t="s">
        <v>79</v>
      </c>
      <c r="AU3567" s="188"/>
      <c r="AV3567" s="188"/>
      <c r="AW3567" s="187">
        <f>+'[2]BoQ HSYC-Đạt'!$AT3567</f>
        <v>11985.353567999999</v>
      </c>
      <c r="AX3567" s="188">
        <f>F3567*AW3567</f>
        <v>359560.60703999997</v>
      </c>
      <c r="AY3567" s="188">
        <f>IF(AQ3567="CT",7%,5%)*AX3567</f>
        <v>17978.030351999998</v>
      </c>
      <c r="AZ3567" s="188">
        <f>AX3567*2%</f>
        <v>7191.2121407999994</v>
      </c>
      <c r="BA3567" s="188">
        <f>IF(BB3567&gt;0,0,AX3567*5%)</f>
        <v>17978.030351999998</v>
      </c>
      <c r="BB3567" s="188"/>
      <c r="BC3567" s="188">
        <f>+AX3567+AY3567+AZ3567+BA3567+BB3567</f>
        <v>402707.87988479994</v>
      </c>
      <c r="BD3567" s="188">
        <f>AX3567-AT3567</f>
        <v>359560.60703999997</v>
      </c>
      <c r="BE3567" s="187"/>
      <c r="BH3567" s="187"/>
      <c r="BI3567" s="2">
        <f>+AX3567-AC3567</f>
        <v>-238504.16549475159</v>
      </c>
    </row>
    <row r="3568" spans="1:61" s="186" customFormat="1" ht="34" hidden="1" outlineLevel="1" x14ac:dyDescent="0.2">
      <c r="A3568" s="186" t="s">
        <v>233</v>
      </c>
      <c r="B3568" s="198">
        <v>98</v>
      </c>
      <c r="C3568" s="199" t="s">
        <v>232</v>
      </c>
      <c r="D3568" s="199"/>
      <c r="E3568" s="198" t="s">
        <v>129</v>
      </c>
      <c r="F3568" s="197">
        <v>28.5</v>
      </c>
      <c r="G3568" s="196">
        <f>'[1]BoQ HSYC'!F3568</f>
        <v>28.5</v>
      </c>
      <c r="H3568" s="192">
        <f>'[1]BoQ HSYC'!G3568</f>
        <v>0</v>
      </c>
      <c r="I3568" s="192">
        <f>'[1]BoQ HSYC'!H3568</f>
        <v>0</v>
      </c>
      <c r="J3568" s="192">
        <f>'[1]BoQ HSYC'!I3568</f>
        <v>0</v>
      </c>
      <c r="K3568" s="193">
        <f>'[1]BoQ HSYC'!J3568</f>
        <v>2902.3488000000002</v>
      </c>
      <c r="L3568" s="195">
        <f>'[1]BoQ HSYC'!K3568</f>
        <v>4699.7798454545455</v>
      </c>
      <c r="M3568" s="195">
        <f>'[1]BoQ HSYC'!L3568</f>
        <v>7602.1286454545461</v>
      </c>
      <c r="N3568" s="194">
        <f>'[1]BoQ HSYC'!M3568</f>
        <v>0</v>
      </c>
      <c r="O3568" s="194">
        <f>'[1]BoQ HSYC'!N3568</f>
        <v>1644.9229459090909</v>
      </c>
      <c r="P3568" s="194">
        <f>'[1]BoQ HSYC'!O3568</f>
        <v>1644.9229459090909</v>
      </c>
      <c r="Q3568" s="195">
        <f>'[1]BoQ HSYC'!P3568</f>
        <v>216660.66639545455</v>
      </c>
      <c r="R3568" s="192">
        <f>'[1]BoQ HSYC'!Q3568</f>
        <v>46880.303958409087</v>
      </c>
      <c r="S3568" s="194">
        <f>'[1]BoQ HSYC'!R3568</f>
        <v>263540.97035386367</v>
      </c>
      <c r="T3568" s="193">
        <f>'[1]BoQ HSYC'!S3568</f>
        <v>0</v>
      </c>
      <c r="U3568" s="192">
        <f>'[1]BoQ HSYC'!T3568</f>
        <v>0</v>
      </c>
      <c r="V3568" s="192" t="str">
        <f>'[1]BoQ HSYC'!U3568</f>
        <v>VT: NCC, NC:BĐG Q2/2026</v>
      </c>
      <c r="W3568" s="192" t="str">
        <f>'[1]BoQ HSYC'!V3568</f>
        <v>VT: NCC, NC:BĐG Q2/2026</v>
      </c>
      <c r="X3568" s="191" t="str">
        <f>'[1]BoQ HSYC'!W3568</f>
        <v>ME</v>
      </c>
      <c r="Y3568" s="191"/>
      <c r="Z3568" s="191"/>
      <c r="AA3568" s="191"/>
      <c r="AB3568" s="187">
        <v>17250.706400070001</v>
      </c>
      <c r="AC3568" s="187">
        <v>491645.13240199501</v>
      </c>
      <c r="AD3568" s="187">
        <f>+M3568</f>
        <v>7602.1286454545461</v>
      </c>
      <c r="AE3568" s="187">
        <f>+AD3568*14%</f>
        <v>1064.2980103636366</v>
      </c>
      <c r="AF3568" s="190">
        <f>+AD3568*35%</f>
        <v>2660.7450259090911</v>
      </c>
      <c r="AG3568" s="187">
        <f>+AD3568*F3568</f>
        <v>216660.66639545455</v>
      </c>
      <c r="AH3568" s="187">
        <f>+AE3568*F3568</f>
        <v>30332.493295363645</v>
      </c>
      <c r="AI3568" s="187">
        <f>+AF3568*F3568</f>
        <v>75831.233238409099</v>
      </c>
      <c r="AJ3568" s="187">
        <f>SUM(AG3568:AI3568)</f>
        <v>322824.39292922732</v>
      </c>
      <c r="AK3568" s="187">
        <f>+AD3568*G3568</f>
        <v>216660.66639545455</v>
      </c>
      <c r="AL3568" s="187">
        <f>+AE3568*G3568</f>
        <v>30332.493295363645</v>
      </c>
      <c r="AM3568" s="187">
        <f>+AF3568*G3568</f>
        <v>75831.233238409099</v>
      </c>
      <c r="AN3568" s="190">
        <f>SUM(AK3568:AM3568)</f>
        <v>322824.39292922732</v>
      </c>
      <c r="AQ3568" s="189" t="s">
        <v>79</v>
      </c>
      <c r="AU3568" s="188"/>
      <c r="AV3568" s="188"/>
      <c r="AW3568" s="187">
        <f>+'[2]BoQ HSYC-Đạt'!$AT3568</f>
        <v>8362.3415100000002</v>
      </c>
      <c r="AX3568" s="188">
        <f>F3568*AW3568</f>
        <v>238326.73303500001</v>
      </c>
      <c r="AY3568" s="188">
        <f>IF(AQ3568="CT",7%,5%)*AX3568</f>
        <v>11916.336651750002</v>
      </c>
      <c r="AZ3568" s="188">
        <f>AX3568*2%</f>
        <v>4766.5346607000001</v>
      </c>
      <c r="BA3568" s="188">
        <f>IF(BB3568&gt;0,0,AX3568*5%)</f>
        <v>11916.336651750002</v>
      </c>
      <c r="BB3568" s="188"/>
      <c r="BC3568" s="188">
        <f>+AX3568+AY3568+AZ3568+BA3568+BB3568</f>
        <v>266925.94099920004</v>
      </c>
      <c r="BD3568" s="188">
        <f>AX3568-AT3568</f>
        <v>238326.73303500001</v>
      </c>
      <c r="BE3568" s="187"/>
      <c r="BH3568" s="187"/>
      <c r="BI3568" s="2">
        <f>+AX3568-AC3568</f>
        <v>-253318.399366995</v>
      </c>
    </row>
    <row r="3569" spans="2:61" s="201" customFormat="1" ht="17" hidden="1" outlineLevel="1" x14ac:dyDescent="0.2">
      <c r="B3569" s="210"/>
      <c r="C3569" s="211" t="s">
        <v>231</v>
      </c>
      <c r="D3569" s="211"/>
      <c r="E3569" s="210"/>
      <c r="F3569" s="209"/>
      <c r="G3569" s="208">
        <f>'[1]BoQ HSYC'!F3569</f>
        <v>0</v>
      </c>
      <c r="H3569" s="204">
        <f>'[1]BoQ HSYC'!G3569</f>
        <v>0</v>
      </c>
      <c r="I3569" s="204">
        <f>'[1]BoQ HSYC'!H3569</f>
        <v>0</v>
      </c>
      <c r="J3569" s="204">
        <f>'[1]BoQ HSYC'!I3569</f>
        <v>0</v>
      </c>
      <c r="K3569" s="205">
        <f>'[1]BoQ HSYC'!J3569</f>
        <v>0</v>
      </c>
      <c r="L3569" s="207">
        <f>'[1]BoQ HSYC'!K3569</f>
        <v>0</v>
      </c>
      <c r="M3569" s="207">
        <f>'[1]BoQ HSYC'!L3569</f>
        <v>0</v>
      </c>
      <c r="N3569" s="194">
        <f>'[1]BoQ HSYC'!M3569</f>
        <v>0</v>
      </c>
      <c r="O3569" s="194">
        <f>'[1]BoQ HSYC'!N3569</f>
        <v>0</v>
      </c>
      <c r="P3569" s="206">
        <f>'[1]BoQ HSYC'!O3569</f>
        <v>0</v>
      </c>
      <c r="Q3569" s="207">
        <f>'[1]BoQ HSYC'!P3569</f>
        <v>0</v>
      </c>
      <c r="R3569" s="204">
        <f>'[1]BoQ HSYC'!Q3569</f>
        <v>0</v>
      </c>
      <c r="S3569" s="206">
        <f>'[1]BoQ HSYC'!R3569</f>
        <v>0</v>
      </c>
      <c r="T3569" s="205">
        <f>'[1]BoQ HSYC'!S3569</f>
        <v>0</v>
      </c>
      <c r="U3569" s="204">
        <f>'[1]BoQ HSYC'!T3569</f>
        <v>0</v>
      </c>
      <c r="V3569" s="204" t="str">
        <f>'[1]BoQ HSYC'!U3569</f>
        <v>BĐG Q2/2026</v>
      </c>
      <c r="W3569" s="204" t="str">
        <f>'[1]BoQ HSYC'!V3569</f>
        <v>BĐG Q2/2026</v>
      </c>
      <c r="X3569" s="203" t="str">
        <f>'[1]BoQ HSYC'!W3569</f>
        <v>ME</v>
      </c>
      <c r="Y3569" s="203"/>
      <c r="Z3569" s="203"/>
      <c r="AA3569" s="191"/>
      <c r="AB3569" s="202">
        <v>0</v>
      </c>
      <c r="AC3569" s="202">
        <v>0</v>
      </c>
      <c r="AD3569" s="202">
        <f>+M3569</f>
        <v>0</v>
      </c>
      <c r="AE3569" s="202">
        <f>+AD3569*14%</f>
        <v>0</v>
      </c>
      <c r="AF3569" s="202">
        <f>+AD3569*35%</f>
        <v>0</v>
      </c>
      <c r="AG3569" s="202">
        <f>+AD3569*F3569</f>
        <v>0</v>
      </c>
      <c r="AH3569" s="202">
        <f>+AE3569*F3569</f>
        <v>0</v>
      </c>
      <c r="AI3569" s="202">
        <f>+AF3569*F3569</f>
        <v>0</v>
      </c>
      <c r="AJ3569" s="202">
        <f>SUM(AG3569:AI3569)</f>
        <v>0</v>
      </c>
      <c r="AK3569" s="202">
        <f>+AD3569*G3569</f>
        <v>0</v>
      </c>
      <c r="AL3569" s="202">
        <f>+AE3569*G3569</f>
        <v>0</v>
      </c>
      <c r="AM3569" s="202">
        <f>+AF3569*G3569</f>
        <v>0</v>
      </c>
      <c r="AN3569" s="202">
        <f>SUM(AK3569:AM3569)</f>
        <v>0</v>
      </c>
      <c r="AQ3569" s="189" t="s">
        <v>79</v>
      </c>
      <c r="AU3569" s="188"/>
      <c r="AV3569" s="188"/>
      <c r="AW3569" s="187">
        <f>+'[2]BoQ HSYC-Đạt'!$AT3569</f>
        <v>0</v>
      </c>
      <c r="AX3569" s="188">
        <f>F3569*AW3569</f>
        <v>0</v>
      </c>
      <c r="AY3569" s="188">
        <f>IF(AQ3569="CT",7%,5%)*AX3569</f>
        <v>0</v>
      </c>
      <c r="AZ3569" s="188">
        <f>AX3569*2%</f>
        <v>0</v>
      </c>
      <c r="BA3569" s="188">
        <f>IF(BB3569&gt;0,0,AX3569*5%)</f>
        <v>0</v>
      </c>
      <c r="BB3569" s="188"/>
      <c r="BC3569" s="188">
        <f>+AX3569+AY3569+AZ3569+BA3569+BB3569</f>
        <v>0</v>
      </c>
      <c r="BD3569" s="188">
        <f>AX3569-AT3569</f>
        <v>0</v>
      </c>
      <c r="BE3569" s="187"/>
      <c r="BH3569" s="187"/>
      <c r="BI3569" s="2">
        <f>+AX3569-AC3569</f>
        <v>0</v>
      </c>
    </row>
    <row r="3570" spans="2:61" s="186" customFormat="1" ht="17" hidden="1" outlineLevel="1" x14ac:dyDescent="0.2">
      <c r="B3570" s="198">
        <v>116</v>
      </c>
      <c r="C3570" s="199" t="s">
        <v>230</v>
      </c>
      <c r="D3570" s="199"/>
      <c r="E3570" s="198" t="s">
        <v>160</v>
      </c>
      <c r="F3570" s="197">
        <v>22.2</v>
      </c>
      <c r="G3570" s="196">
        <f>'[1]BoQ HSYC'!F3570</f>
        <v>22.2</v>
      </c>
      <c r="H3570" s="192">
        <f>'[1]BoQ HSYC'!G3570</f>
        <v>0</v>
      </c>
      <c r="I3570" s="192">
        <f>'[1]BoQ HSYC'!H3570</f>
        <v>0</v>
      </c>
      <c r="J3570" s="192">
        <f>'[1]BoQ HSYC'!I3570</f>
        <v>0</v>
      </c>
      <c r="K3570" s="193">
        <f>'[1]BoQ HSYC'!J3570</f>
        <v>17874583.8545455</v>
      </c>
      <c r="L3570" s="195">
        <f>'[1]BoQ HSYC'!K3570</f>
        <v>1304512</v>
      </c>
      <c r="M3570" s="195">
        <f>'[1]BoQ HSYC'!L3570</f>
        <v>19179095.8545455</v>
      </c>
      <c r="N3570" s="194">
        <f>'[1]BoQ HSYC'!M3570</f>
        <v>6256104.3490909245</v>
      </c>
      <c r="O3570" s="194">
        <f>'[1]BoQ HSYC'!N3570</f>
        <v>456579.19999999995</v>
      </c>
      <c r="P3570" s="194">
        <f>'[1]BoQ HSYC'!O3570</f>
        <v>6712683.5490909247</v>
      </c>
      <c r="Q3570" s="195">
        <f>'[1]BoQ HSYC'!P3570</f>
        <v>425775927.97091007</v>
      </c>
      <c r="R3570" s="192">
        <f>'[1]BoQ HSYC'!Q3570</f>
        <v>149021574.78981853</v>
      </c>
      <c r="S3570" s="194">
        <f>'[1]BoQ HSYC'!R3570</f>
        <v>574797502.7607286</v>
      </c>
      <c r="T3570" s="193">
        <f>'[1]BoQ HSYC'!S3570</f>
        <v>0</v>
      </c>
      <c r="U3570" s="192">
        <f>'[1]BoQ HSYC'!T3570</f>
        <v>0</v>
      </c>
      <c r="V3570" s="192" t="str">
        <f>'[1]BoQ HSYC'!U3570</f>
        <v>BĐG Q2/2026</v>
      </c>
      <c r="W3570" s="192" t="str">
        <f>'[1]BoQ HSYC'!V3570</f>
        <v>BĐG Q2/2026</v>
      </c>
      <c r="X3570" s="191" t="str">
        <f>'[1]BoQ HSYC'!W3570</f>
        <v>ME</v>
      </c>
      <c r="Y3570" s="191"/>
      <c r="Z3570" s="191"/>
      <c r="AA3570" s="191"/>
      <c r="AB3570" s="187">
        <v>28765547.131859999</v>
      </c>
      <c r="AC3570" s="187">
        <v>638595146.32729197</v>
      </c>
      <c r="AD3570" s="187">
        <f>+M3570</f>
        <v>19179095.8545455</v>
      </c>
      <c r="AE3570" s="187">
        <f>+AD3570*14%</f>
        <v>2685073.4196363701</v>
      </c>
      <c r="AF3570" s="190">
        <f>+AD3570*35%</f>
        <v>6712683.5490909247</v>
      </c>
      <c r="AG3570" s="187">
        <f>+AD3570*F3570</f>
        <v>425775927.97091007</v>
      </c>
      <c r="AH3570" s="187">
        <f>+AE3570*F3570</f>
        <v>59608629.915927418</v>
      </c>
      <c r="AI3570" s="187">
        <f>+AF3570*F3570</f>
        <v>149021574.78981853</v>
      </c>
      <c r="AJ3570" s="187">
        <f>SUM(AG3570:AI3570)</f>
        <v>634406132.67665601</v>
      </c>
      <c r="AK3570" s="187">
        <f>+AD3570*G3570</f>
        <v>425775927.97091007</v>
      </c>
      <c r="AL3570" s="187">
        <f>+AE3570*G3570</f>
        <v>59608629.915927418</v>
      </c>
      <c r="AM3570" s="187">
        <f>+AF3570*G3570</f>
        <v>149021574.78981853</v>
      </c>
      <c r="AN3570" s="190">
        <f>SUM(AK3570:AM3570)</f>
        <v>634406132.67665601</v>
      </c>
      <c r="AQ3570" s="189" t="s">
        <v>79</v>
      </c>
      <c r="AU3570" s="188"/>
      <c r="AV3570" s="188"/>
      <c r="AW3570" s="187">
        <f>+'[2]BoQ HSYC-Đạt'!$AT3570</f>
        <v>19754468.730181865</v>
      </c>
      <c r="AX3570" s="188">
        <f>F3570*AW3570</f>
        <v>438549205.81003737</v>
      </c>
      <c r="AY3570" s="188">
        <f>IF(AQ3570="CT",7%,5%)*AX3570</f>
        <v>21927460.29050187</v>
      </c>
      <c r="AZ3570" s="188">
        <f>AX3570*2%</f>
        <v>8770984.116200747</v>
      </c>
      <c r="BA3570" s="188">
        <f>IF(BB3570&gt;0,0,AX3570*5%)</f>
        <v>21927460.29050187</v>
      </c>
      <c r="BB3570" s="188"/>
      <c r="BC3570" s="188">
        <f>+AX3570+AY3570+AZ3570+BA3570+BB3570</f>
        <v>491175110.5072419</v>
      </c>
      <c r="BD3570" s="188">
        <f>AX3570-AT3570</f>
        <v>438549205.81003737</v>
      </c>
      <c r="BE3570" s="187"/>
      <c r="BH3570" s="187"/>
      <c r="BI3570" s="2">
        <f>+AX3570-AC3570</f>
        <v>-200045940.51725459</v>
      </c>
    </row>
    <row r="3571" spans="2:61" s="186" customFormat="1" ht="17" hidden="1" outlineLevel="1" x14ac:dyDescent="0.2">
      <c r="B3571" s="198">
        <v>117</v>
      </c>
      <c r="C3571" s="199" t="s">
        <v>229</v>
      </c>
      <c r="D3571" s="199"/>
      <c r="E3571" s="198" t="s">
        <v>129</v>
      </c>
      <c r="F3571" s="197">
        <v>2220</v>
      </c>
      <c r="G3571" s="196">
        <f>'[1]BoQ HSYC'!F3571</f>
        <v>2220</v>
      </c>
      <c r="H3571" s="200">
        <f>'[1]BoQ HSYC'!G3571</f>
        <v>0</v>
      </c>
      <c r="I3571" s="200">
        <f>'[1]BoQ HSYC'!H3571</f>
        <v>0</v>
      </c>
      <c r="J3571" s="200">
        <f>'[1]BoQ HSYC'!I3571</f>
        <v>0</v>
      </c>
      <c r="K3571" s="193">
        <f>'[1]BoQ HSYC'!J3571</f>
        <v>44689.48848</v>
      </c>
      <c r="L3571" s="195">
        <f>'[1]BoQ HSYC'!K3571</f>
        <v>7411.5</v>
      </c>
      <c r="M3571" s="195">
        <f>'[1]BoQ HSYC'!L3571</f>
        <v>52100.98848</v>
      </c>
      <c r="N3571" s="194">
        <f>'[1]BoQ HSYC'!M3571</f>
        <v>15641.320967999998</v>
      </c>
      <c r="O3571" s="194">
        <f>'[1]BoQ HSYC'!N3571</f>
        <v>2594.0249999999996</v>
      </c>
      <c r="P3571" s="194">
        <f>'[1]BoQ HSYC'!O3571</f>
        <v>18235.345967999998</v>
      </c>
      <c r="Q3571" s="195">
        <f>'[1]BoQ HSYC'!P3571</f>
        <v>115664194.42560001</v>
      </c>
      <c r="R3571" s="192">
        <f>'[1]BoQ HSYC'!Q3571</f>
        <v>40482468.048959993</v>
      </c>
      <c r="S3571" s="194">
        <f>'[1]BoQ HSYC'!R3571</f>
        <v>156146662.47455999</v>
      </c>
      <c r="T3571" s="193">
        <f>'[1]BoQ HSYC'!S3571</f>
        <v>0</v>
      </c>
      <c r="U3571" s="200">
        <f>'[1]BoQ HSYC'!T3571</f>
        <v>0</v>
      </c>
      <c r="V3571" s="200" t="str">
        <f>'[1]BoQ HSYC'!U3571</f>
        <v>BĐG Q2/2026</v>
      </c>
      <c r="W3571" s="200" t="str">
        <f>'[1]BoQ HSYC'!V3571</f>
        <v>BĐG Q2/2026</v>
      </c>
      <c r="X3571" s="191" t="str">
        <f>'[1]BoQ HSYC'!W3571</f>
        <v>ME</v>
      </c>
      <c r="Y3571" s="191"/>
      <c r="Z3571" s="191"/>
      <c r="AA3571" s="191"/>
      <c r="AB3571" s="187">
        <v>71529.430894388512</v>
      </c>
      <c r="AC3571" s="187">
        <v>158795336.5855425</v>
      </c>
      <c r="AD3571" s="187">
        <f>+M3571</f>
        <v>52100.98848</v>
      </c>
      <c r="AE3571" s="187">
        <f>+AD3571*14%</f>
        <v>7294.1383872000006</v>
      </c>
      <c r="AF3571" s="190">
        <f>+AD3571*35%</f>
        <v>18235.345967999998</v>
      </c>
      <c r="AG3571" s="187">
        <f>+AD3571*F3571</f>
        <v>115664194.42560001</v>
      </c>
      <c r="AH3571" s="187">
        <f>+AE3571*F3571</f>
        <v>16192987.219584001</v>
      </c>
      <c r="AI3571" s="187">
        <f>+AF3571*F3571</f>
        <v>40482468.048959993</v>
      </c>
      <c r="AJ3571" s="187">
        <f>SUM(AG3571:AI3571)</f>
        <v>172339649.69414401</v>
      </c>
      <c r="AK3571" s="187">
        <f>+AD3571*G3571</f>
        <v>115664194.42560001</v>
      </c>
      <c r="AL3571" s="187">
        <f>+AE3571*G3571</f>
        <v>16192987.219584001</v>
      </c>
      <c r="AM3571" s="187">
        <f>+AF3571*G3571</f>
        <v>40482468.048959993</v>
      </c>
      <c r="AN3571" s="190">
        <f>SUM(AK3571:AM3571)</f>
        <v>172339649.69414401</v>
      </c>
      <c r="AQ3571" s="189" t="s">
        <v>79</v>
      </c>
      <c r="AU3571" s="188"/>
      <c r="AV3571" s="188"/>
      <c r="AW3571" s="187">
        <f>+'[2]BoQ HSYC-Đạt'!$AT3571</f>
        <v>53664.018134400001</v>
      </c>
      <c r="AX3571" s="188">
        <f>F3571*AW3571</f>
        <v>119134120.258368</v>
      </c>
      <c r="AY3571" s="188">
        <f>IF(AQ3571="CT",7%,5%)*AX3571</f>
        <v>5956706.0129184006</v>
      </c>
      <c r="AZ3571" s="188">
        <f>AX3571*2%</f>
        <v>2382682.4051673599</v>
      </c>
      <c r="BA3571" s="188">
        <f>IF(BB3571&gt;0,0,AX3571*5%)</f>
        <v>5956706.0129184006</v>
      </c>
      <c r="BB3571" s="188"/>
      <c r="BC3571" s="188">
        <f>+AX3571+AY3571+AZ3571+BA3571+BB3571</f>
        <v>133430214.68937215</v>
      </c>
      <c r="BD3571" s="188">
        <f>AX3571-AT3571</f>
        <v>119134120.258368</v>
      </c>
      <c r="BE3571" s="187"/>
      <c r="BH3571" s="187"/>
      <c r="BI3571" s="2">
        <f>+AX3571-AC3571</f>
        <v>-39661216.3271745</v>
      </c>
    </row>
    <row r="3572" spans="2:61" s="186" customFormat="1" ht="17" hidden="1" outlineLevel="1" x14ac:dyDescent="0.2">
      <c r="B3572" s="198">
        <v>118</v>
      </c>
      <c r="C3572" s="199" t="s">
        <v>228</v>
      </c>
      <c r="D3572" s="199"/>
      <c r="E3572" s="198" t="s">
        <v>160</v>
      </c>
      <c r="F3572" s="197">
        <v>21.1</v>
      </c>
      <c r="G3572" s="196">
        <f>'[1]BoQ HSYC'!F3572</f>
        <v>21.1</v>
      </c>
      <c r="H3572" s="192">
        <f>'[1]BoQ HSYC'!G3572</f>
        <v>0</v>
      </c>
      <c r="I3572" s="192">
        <f>'[1]BoQ HSYC'!H3572</f>
        <v>0</v>
      </c>
      <c r="J3572" s="192">
        <f>'[1]BoQ HSYC'!I3572</f>
        <v>0</v>
      </c>
      <c r="K3572" s="193">
        <f>'[1]BoQ HSYC'!J3572</f>
        <v>1621370.52</v>
      </c>
      <c r="L3572" s="195">
        <f>'[1]BoQ HSYC'!K3572</f>
        <v>844911</v>
      </c>
      <c r="M3572" s="195">
        <f>'[1]BoQ HSYC'!L3572</f>
        <v>2466281.52</v>
      </c>
      <c r="N3572" s="194">
        <f>'[1]BoQ HSYC'!M3572</f>
        <v>567479.68199999991</v>
      </c>
      <c r="O3572" s="194">
        <f>'[1]BoQ HSYC'!N3572</f>
        <v>295718.84999999998</v>
      </c>
      <c r="P3572" s="194">
        <f>'[1]BoQ HSYC'!O3572</f>
        <v>863198.53199999989</v>
      </c>
      <c r="Q3572" s="195">
        <f>'[1]BoQ HSYC'!P3572</f>
        <v>52038540.072000004</v>
      </c>
      <c r="R3572" s="192">
        <f>'[1]BoQ HSYC'!Q3572</f>
        <v>18213489.025199998</v>
      </c>
      <c r="S3572" s="194">
        <f>'[1]BoQ HSYC'!R3572</f>
        <v>70252029.097200006</v>
      </c>
      <c r="T3572" s="193">
        <f>'[1]BoQ HSYC'!S3572</f>
        <v>0</v>
      </c>
      <c r="U3572" s="192">
        <f>'[1]BoQ HSYC'!T3572</f>
        <v>0</v>
      </c>
      <c r="V3572" s="192" t="str">
        <f>'[1]BoQ HSYC'!U3572</f>
        <v>BĐG Q2/2026</v>
      </c>
      <c r="W3572" s="192" t="str">
        <f>'[1]BoQ HSYC'!V3572</f>
        <v>BĐG Q2/2026</v>
      </c>
      <c r="X3572" s="191" t="str">
        <f>'[1]BoQ HSYC'!W3572</f>
        <v>ME</v>
      </c>
      <c r="Y3572" s="191"/>
      <c r="Z3572" s="191"/>
      <c r="AA3572" s="191"/>
      <c r="AB3572" s="187">
        <v>4059621.6607324402</v>
      </c>
      <c r="AC3572" s="187">
        <v>85658017.041454494</v>
      </c>
      <c r="AD3572" s="187">
        <f>+M3572</f>
        <v>2466281.52</v>
      </c>
      <c r="AE3572" s="187">
        <f>+AD3572*14%</f>
        <v>345279.41280000005</v>
      </c>
      <c r="AF3572" s="190">
        <f>+AD3572*35%</f>
        <v>863198.53200000001</v>
      </c>
      <c r="AG3572" s="187">
        <f>+AD3572*F3572</f>
        <v>52038540.072000004</v>
      </c>
      <c r="AH3572" s="187">
        <f>+AE3572*F3572</f>
        <v>7285395.6100800019</v>
      </c>
      <c r="AI3572" s="187">
        <f>+AF3572*F3572</f>
        <v>18213489.025200002</v>
      </c>
      <c r="AJ3572" s="187">
        <f>SUM(AG3572:AI3572)</f>
        <v>77537424.70728001</v>
      </c>
      <c r="AK3572" s="187">
        <f>+AD3572*G3572</f>
        <v>52038540.072000004</v>
      </c>
      <c r="AL3572" s="187">
        <f>+AE3572*G3572</f>
        <v>7285395.6100800019</v>
      </c>
      <c r="AM3572" s="187">
        <f>+AF3572*G3572</f>
        <v>18213489.025200002</v>
      </c>
      <c r="AN3572" s="190">
        <f>SUM(AK3572:AM3572)</f>
        <v>77537424.70728001</v>
      </c>
      <c r="AQ3572" s="189" t="s">
        <v>79</v>
      </c>
      <c r="AU3572" s="188"/>
      <c r="AV3572" s="188"/>
      <c r="AW3572" s="187">
        <f>+'[2]BoQ HSYC-Đạt'!$AT3572</f>
        <v>2712909.6720000003</v>
      </c>
      <c r="AX3572" s="188">
        <f>F3572*AW3572</f>
        <v>57242394.079200007</v>
      </c>
      <c r="AY3572" s="188">
        <f>IF(AQ3572="CT",7%,5%)*AX3572</f>
        <v>2862119.7039600005</v>
      </c>
      <c r="AZ3572" s="188">
        <f>AX3572*2%</f>
        <v>1144847.8815840001</v>
      </c>
      <c r="BA3572" s="188">
        <f>IF(BB3572&gt;0,0,AX3572*5%)</f>
        <v>2862119.7039600005</v>
      </c>
      <c r="BB3572" s="188"/>
      <c r="BC3572" s="188">
        <f>+AX3572+AY3572+AZ3572+BA3572+BB3572</f>
        <v>64111481.368704014</v>
      </c>
      <c r="BD3572" s="188">
        <f>AX3572-AT3572</f>
        <v>57242394.079200007</v>
      </c>
      <c r="BE3572" s="187"/>
      <c r="BH3572" s="187"/>
      <c r="BI3572" s="2">
        <f>+AX3572-AC3572</f>
        <v>-28415622.962254487</v>
      </c>
    </row>
    <row r="3573" spans="2:61" s="92" customFormat="1" ht="17" hidden="1" outlineLevel="1" x14ac:dyDescent="0.2">
      <c r="B3573" s="163"/>
      <c r="C3573" s="164" t="s">
        <v>227</v>
      </c>
      <c r="D3573" s="164"/>
      <c r="E3573" s="163"/>
      <c r="F3573" s="162"/>
      <c r="G3573" s="149">
        <f>'[1]BoQ HSYC'!F3573</f>
        <v>0</v>
      </c>
      <c r="H3573" s="184">
        <f>'[1]BoQ HSYC'!G3573</f>
        <v>0</v>
      </c>
      <c r="I3573" s="184">
        <f>'[1]BoQ HSYC'!H3573</f>
        <v>0</v>
      </c>
      <c r="J3573" s="184">
        <f>'[1]BoQ HSYC'!I3573</f>
        <v>0</v>
      </c>
      <c r="K3573" s="170">
        <f>'[1]BoQ HSYC'!J3573</f>
        <v>0</v>
      </c>
      <c r="L3573" s="171">
        <f>'[1]BoQ HSYC'!K3573</f>
        <v>0</v>
      </c>
      <c r="M3573" s="171">
        <f>'[1]BoQ HSYC'!L3573</f>
        <v>0</v>
      </c>
      <c r="N3573" s="183">
        <f>'[1]BoQ HSYC'!M3573</f>
        <v>0</v>
      </c>
      <c r="O3573" s="183">
        <f>'[1]BoQ HSYC'!N3573</f>
        <v>0</v>
      </c>
      <c r="P3573" s="160">
        <f>'[1]BoQ HSYC'!O3573</f>
        <v>0</v>
      </c>
      <c r="Q3573" s="171">
        <f>'[1]BoQ HSYC'!P3573</f>
        <v>0</v>
      </c>
      <c r="R3573" s="158">
        <f>'[1]BoQ HSYC'!Q3573</f>
        <v>0</v>
      </c>
      <c r="S3573" s="160">
        <f>'[1]BoQ HSYC'!R3573</f>
        <v>0</v>
      </c>
      <c r="T3573" s="170">
        <f>'[1]BoQ HSYC'!S3573</f>
        <v>0</v>
      </c>
      <c r="U3573" s="158">
        <f>'[1]BoQ HSYC'!T3573</f>
        <v>0</v>
      </c>
      <c r="V3573" s="158">
        <f>'[1]BoQ HSYC'!U3573</f>
        <v>0</v>
      </c>
      <c r="W3573" s="158">
        <f>'[1]BoQ HSYC'!V3573</f>
        <v>0</v>
      </c>
      <c r="X3573" s="94" t="str">
        <f>'[1]BoQ HSYC'!W3573</f>
        <v>ME</v>
      </c>
      <c r="Y3573" s="94"/>
      <c r="Z3573" s="94"/>
      <c r="AA3573" s="44"/>
      <c r="AB3573" s="93">
        <v>0</v>
      </c>
      <c r="AC3573" s="93">
        <v>0</v>
      </c>
      <c r="AD3573" s="93">
        <f>+M3573</f>
        <v>0</v>
      </c>
      <c r="AE3573" s="93">
        <f>+AD3573*14%</f>
        <v>0</v>
      </c>
      <c r="AF3573" s="93">
        <f>+AD3573*35%</f>
        <v>0</v>
      </c>
      <c r="AG3573" s="93">
        <f>+AD3573*F3573</f>
        <v>0</v>
      </c>
      <c r="AH3573" s="93">
        <f>+AE3573*F3573</f>
        <v>0</v>
      </c>
      <c r="AI3573" s="93">
        <f>+AF3573*F3573</f>
        <v>0</v>
      </c>
      <c r="AJ3573" s="93">
        <f>SUM(AG3573:AI3573)</f>
        <v>0</v>
      </c>
      <c r="AK3573" s="93">
        <f>+AD3573*G3573</f>
        <v>0</v>
      </c>
      <c r="AL3573" s="93">
        <f>+AE3573*G3573</f>
        <v>0</v>
      </c>
      <c r="AM3573" s="93">
        <f>+AF3573*G3573</f>
        <v>0</v>
      </c>
      <c r="AN3573" s="93">
        <f>SUM(AK3573:AM3573)</f>
        <v>0</v>
      </c>
      <c r="AQ3573" s="145" t="s">
        <v>79</v>
      </c>
      <c r="AU3573" s="8"/>
      <c r="AV3573" s="8"/>
      <c r="AW3573" s="2">
        <f>'[2]BoQ HSYC-Trang'!$AT3573</f>
        <v>0</v>
      </c>
      <c r="AX3573" s="8">
        <f>F3573*AW3573</f>
        <v>0</v>
      </c>
      <c r="AY3573" s="8">
        <f>IF(AQ3573="CT",7%,5%)*AX3573</f>
        <v>0</v>
      </c>
      <c r="AZ3573" s="8">
        <f>AX3573*2%</f>
        <v>0</v>
      </c>
      <c r="BA3573" s="8">
        <f>IF(BB3573&gt;0,0,AX3573*5%)</f>
        <v>0</v>
      </c>
      <c r="BB3573" s="8"/>
      <c r="BC3573" s="8">
        <f>+AX3573+AY3573+AZ3573+BA3573+BB3573</f>
        <v>0</v>
      </c>
      <c r="BD3573" s="8">
        <f>AX3573-AT3573</f>
        <v>0</v>
      </c>
      <c r="BE3573" s="2"/>
      <c r="BH3573" s="2"/>
      <c r="BI3573" s="2">
        <f>+AX3573-AC3573</f>
        <v>0</v>
      </c>
    </row>
    <row r="3574" spans="2:61" s="92" customFormat="1" ht="17" hidden="1" outlineLevel="1" x14ac:dyDescent="0.2">
      <c r="B3574" s="163"/>
      <c r="C3574" s="164" t="s">
        <v>216</v>
      </c>
      <c r="D3574" s="164"/>
      <c r="E3574" s="163"/>
      <c r="F3574" s="162"/>
      <c r="G3574" s="149">
        <f>'[1]BoQ HSYC'!F3574</f>
        <v>0</v>
      </c>
      <c r="H3574" s="184">
        <f>'[1]BoQ HSYC'!G3574</f>
        <v>0</v>
      </c>
      <c r="I3574" s="184">
        <f>'[1]BoQ HSYC'!H3574</f>
        <v>0</v>
      </c>
      <c r="J3574" s="184">
        <f>'[1]BoQ HSYC'!I3574</f>
        <v>0</v>
      </c>
      <c r="K3574" s="170">
        <f>'[1]BoQ HSYC'!J3574</f>
        <v>0</v>
      </c>
      <c r="L3574" s="171">
        <f>'[1]BoQ HSYC'!K3574</f>
        <v>0</v>
      </c>
      <c r="M3574" s="171">
        <f>'[1]BoQ HSYC'!L3574</f>
        <v>0</v>
      </c>
      <c r="N3574" s="183">
        <f>'[1]BoQ HSYC'!M3574</f>
        <v>0</v>
      </c>
      <c r="O3574" s="183">
        <f>'[1]BoQ HSYC'!N3574</f>
        <v>0</v>
      </c>
      <c r="P3574" s="160">
        <f>'[1]BoQ HSYC'!O3574</f>
        <v>0</v>
      </c>
      <c r="Q3574" s="171">
        <f>'[1]BoQ HSYC'!P3574</f>
        <v>0</v>
      </c>
      <c r="R3574" s="158">
        <f>'[1]BoQ HSYC'!Q3574</f>
        <v>0</v>
      </c>
      <c r="S3574" s="160">
        <f>'[1]BoQ HSYC'!R3574</f>
        <v>0</v>
      </c>
      <c r="T3574" s="170">
        <f>'[1]BoQ HSYC'!S3574</f>
        <v>0</v>
      </c>
      <c r="U3574" s="158">
        <f>'[1]BoQ HSYC'!T3574</f>
        <v>0</v>
      </c>
      <c r="V3574" s="158">
        <f>'[1]BoQ HSYC'!U3574</f>
        <v>0</v>
      </c>
      <c r="W3574" s="158">
        <f>'[1]BoQ HSYC'!V3574</f>
        <v>0</v>
      </c>
      <c r="X3574" s="94" t="str">
        <f>'[1]BoQ HSYC'!W3574</f>
        <v>ME</v>
      </c>
      <c r="Y3574" s="94"/>
      <c r="Z3574" s="94"/>
      <c r="AA3574" s="44"/>
      <c r="AB3574" s="93">
        <v>0</v>
      </c>
      <c r="AC3574" s="93">
        <v>0</v>
      </c>
      <c r="AD3574" s="93">
        <f>+M3574</f>
        <v>0</v>
      </c>
      <c r="AE3574" s="93">
        <f>+AD3574*14%</f>
        <v>0</v>
      </c>
      <c r="AF3574" s="93">
        <f>+AD3574*35%</f>
        <v>0</v>
      </c>
      <c r="AG3574" s="93">
        <f>+AD3574*F3574</f>
        <v>0</v>
      </c>
      <c r="AH3574" s="93">
        <f>+AE3574*F3574</f>
        <v>0</v>
      </c>
      <c r="AI3574" s="93">
        <f>+AF3574*F3574</f>
        <v>0</v>
      </c>
      <c r="AJ3574" s="93">
        <f>SUM(AG3574:AI3574)</f>
        <v>0</v>
      </c>
      <c r="AK3574" s="93">
        <f>+AD3574*G3574</f>
        <v>0</v>
      </c>
      <c r="AL3574" s="93">
        <f>+AE3574*G3574</f>
        <v>0</v>
      </c>
      <c r="AM3574" s="93">
        <f>+AF3574*G3574</f>
        <v>0</v>
      </c>
      <c r="AN3574" s="93">
        <f>SUM(AK3574:AM3574)</f>
        <v>0</v>
      </c>
      <c r="AQ3574" s="145" t="s">
        <v>79</v>
      </c>
      <c r="AU3574" s="8"/>
      <c r="AV3574" s="8"/>
      <c r="AW3574" s="2">
        <f>'[2]BoQ HSYC-Trang'!$AT3574</f>
        <v>0</v>
      </c>
      <c r="AX3574" s="8">
        <f>F3574*AW3574</f>
        <v>0</v>
      </c>
      <c r="AY3574" s="8">
        <f>IF(AQ3574="CT",7%,5%)*AX3574</f>
        <v>0</v>
      </c>
      <c r="AZ3574" s="8">
        <f>AX3574*2%</f>
        <v>0</v>
      </c>
      <c r="BA3574" s="8">
        <f>IF(BB3574&gt;0,0,AX3574*5%)</f>
        <v>0</v>
      </c>
      <c r="BB3574" s="8">
        <f>(AX3574-BG3574)*35%</f>
        <v>0</v>
      </c>
      <c r="BC3574" s="8">
        <f>+AX3574+AY3574+AZ3574+BA3574+BB3574</f>
        <v>0</v>
      </c>
      <c r="BD3574" s="8">
        <f>AX3574-AT3574</f>
        <v>0</v>
      </c>
      <c r="BE3574" s="2"/>
      <c r="BH3574" s="2"/>
      <c r="BI3574" s="2">
        <f>+AX3574-AC3574</f>
        <v>0</v>
      </c>
    </row>
    <row r="3575" spans="2:61" s="177" customFormat="1" ht="34" hidden="1" outlineLevel="1" x14ac:dyDescent="0.2">
      <c r="B3575" s="181">
        <v>119</v>
      </c>
      <c r="C3575" s="182" t="s">
        <v>213</v>
      </c>
      <c r="D3575" s="182"/>
      <c r="E3575" s="181" t="s">
        <v>148</v>
      </c>
      <c r="F3575" s="180">
        <v>0.06</v>
      </c>
      <c r="G3575" s="179">
        <f>+[2]THKL!F3596</f>
        <v>0.06</v>
      </c>
      <c r="H3575" s="178"/>
      <c r="I3575" s="178"/>
      <c r="J3575" s="178"/>
      <c r="K3575" s="125">
        <f>$K$3501</f>
        <v>48799999.999999993</v>
      </c>
      <c r="L3575" s="84">
        <f>$L$3501</f>
        <v>4731750</v>
      </c>
      <c r="M3575" s="84">
        <f>SUM(K3575:L3575)</f>
        <v>53531749.999999993</v>
      </c>
      <c r="N3575" s="83">
        <f>IF(V3575&lt;&gt;"VTC VHm",_xlfn.XLOOKUP(Z3575,$AC$4015:$AC$4035,$AD$4015:$AD$4035,0)*M3575,_xlfn.XLOOKUP(Z3575,$AC$4015:$AC$4035,$AD$4015:$AD$4035,0)*L3575)</f>
        <v>18736112.499999996</v>
      </c>
      <c r="O3575" s="83">
        <f>IF(V3575&lt;&gt;"VTC VHm",_xlfn.XLOOKUP(Z3575,$AC$4015:$AC$4035,$AE$4015:$AE$4035,0)*M3575,_xlfn.XLOOKUP(Z3575,$AC$4015:$AC$4035,$AE$4015:$AE$4035,0)*L3575)</f>
        <v>0</v>
      </c>
      <c r="P3575" s="105">
        <f>SUM(N3575:O3575)</f>
        <v>18736112.499999996</v>
      </c>
      <c r="Q3575" s="84">
        <f>M3575*G3575</f>
        <v>3211904.9999999995</v>
      </c>
      <c r="R3575" s="84">
        <f>G3575*P3575</f>
        <v>1124166.7499999998</v>
      </c>
      <c r="S3575" s="105">
        <f>SUM(Q3575:R3575)</f>
        <v>4336071.7499999991</v>
      </c>
      <c r="T3575" s="125" t="s">
        <v>50</v>
      </c>
      <c r="U3575" s="178"/>
      <c r="V3575" s="178"/>
      <c r="W3575" s="178"/>
      <c r="X3575" s="81" t="s">
        <v>33</v>
      </c>
      <c r="Y3575" s="81"/>
      <c r="Z3575" s="81" t="s">
        <v>19</v>
      </c>
      <c r="AA3575" s="81" t="s">
        <v>80</v>
      </c>
      <c r="AB3575" s="102">
        <v>45135447.161304429</v>
      </c>
      <c r="AC3575" s="102">
        <v>2708126.8296782658</v>
      </c>
      <c r="AD3575" s="102">
        <f>+M3575</f>
        <v>53531749.999999993</v>
      </c>
      <c r="AE3575" s="102">
        <f>+AD3575*14%</f>
        <v>7494445</v>
      </c>
      <c r="AF3575" s="102">
        <f>+AD3575*35%</f>
        <v>18736112.499999996</v>
      </c>
      <c r="AG3575" s="102">
        <f>+AD3575*F3575</f>
        <v>3211904.9999999995</v>
      </c>
      <c r="AH3575" s="102">
        <f>+AE3575*F3575</f>
        <v>449666.7</v>
      </c>
      <c r="AI3575" s="102">
        <f>+AF3575*F3575</f>
        <v>1124166.7499999998</v>
      </c>
      <c r="AJ3575" s="102">
        <f>SUM(AG3575:AI3575)</f>
        <v>4785738.4499999993</v>
      </c>
      <c r="AK3575" s="102">
        <f>+AD3575*G3575</f>
        <v>3211904.9999999995</v>
      </c>
      <c r="AL3575" s="102">
        <f>+AE3575*G3575</f>
        <v>449666.7</v>
      </c>
      <c r="AM3575" s="102">
        <f>+AF3575*G3575</f>
        <v>1124166.7499999998</v>
      </c>
      <c r="AN3575" s="102">
        <f>SUM(AK3575:AM3575)</f>
        <v>4785738.4499999993</v>
      </c>
      <c r="AQ3575" s="145" t="s">
        <v>79</v>
      </c>
      <c r="AU3575" s="8"/>
      <c r="AV3575" s="8"/>
      <c r="AW3575" s="2">
        <f>'[2]BoQ HSYC-Trang'!$AT3575</f>
        <v>53531800</v>
      </c>
      <c r="AX3575" s="8">
        <f>F3575*AW3575</f>
        <v>3211908</v>
      </c>
      <c r="AY3575" s="8">
        <f>IF(AQ3575="CT",7%,5%)*AX3575</f>
        <v>160595.40000000002</v>
      </c>
      <c r="AZ3575" s="8">
        <f>AX3575*2%</f>
        <v>64238.16</v>
      </c>
      <c r="BA3575" s="8">
        <f>IF(BB3575&gt;0,0,AX3575*5%)</f>
        <v>0</v>
      </c>
      <c r="BB3575" s="8">
        <f>(AX3575-BG3575)*35%</f>
        <v>1124167.7999999998</v>
      </c>
      <c r="BC3575" s="8">
        <f>+AX3575+AY3575+AZ3575+BA3575+BB3575</f>
        <v>4560909.3599999994</v>
      </c>
      <c r="BD3575" s="8">
        <f>AX3575-AT3575</f>
        <v>3211908</v>
      </c>
      <c r="BE3575" s="2"/>
      <c r="BH3575" s="2"/>
      <c r="BI3575" s="2">
        <f>+AX3575-AC3575</f>
        <v>503781.17032173416</v>
      </c>
    </row>
    <row r="3576" spans="2:61" ht="34" hidden="1" outlineLevel="1" x14ac:dyDescent="0.2">
      <c r="B3576" s="82">
        <v>120</v>
      </c>
      <c r="C3576" s="144" t="s">
        <v>198</v>
      </c>
      <c r="D3576" s="144"/>
      <c r="E3576" s="82" t="s">
        <v>148</v>
      </c>
      <c r="F3576" s="143">
        <v>0.18</v>
      </c>
      <c r="G3576" s="142">
        <f>+[2]THKL!F3597</f>
        <v>0.18</v>
      </c>
      <c r="H3576" s="132"/>
      <c r="I3576" s="132"/>
      <c r="J3576" s="132"/>
      <c r="K3576" s="156"/>
      <c r="L3576" s="157">
        <f>$L$19</f>
        <v>4358677.8</v>
      </c>
      <c r="M3576" s="157">
        <f>SUM(K3576:L3576)</f>
        <v>4358677.8</v>
      </c>
      <c r="N3576" s="83">
        <f>IF(V3576&lt;&gt;"VTC VHm",_xlfn.XLOOKUP(Z3576,$AC$4015:$AC$4035,$AD$4015:$AD$4035,0)*M3576,_xlfn.XLOOKUP(Z3576,$AC$4015:$AC$4035,$AD$4015:$AD$4035,0)*L3576)</f>
        <v>1525537.2299999997</v>
      </c>
      <c r="O3576" s="83">
        <f>IF(V3576&lt;&gt;"VTC VHm",_xlfn.XLOOKUP(Z3576,$AC$4015:$AC$4035,$AE$4015:$AE$4035,0)*M3576,_xlfn.XLOOKUP(Z3576,$AC$4015:$AC$4035,$AE$4015:$AE$4035,0)*L3576)</f>
        <v>0</v>
      </c>
      <c r="P3576" s="83">
        <f>SUM(N3576:O3576)</f>
        <v>1525537.2299999997</v>
      </c>
      <c r="Q3576" s="157">
        <f>M3576*G3576</f>
        <v>784562.00399999996</v>
      </c>
      <c r="R3576" s="157">
        <f>G3576*P3576</f>
        <v>274596.70139999996</v>
      </c>
      <c r="S3576" s="83">
        <f>SUM(Q3576:R3576)</f>
        <v>1059158.7053999999</v>
      </c>
      <c r="T3576" s="156" t="s">
        <v>50</v>
      </c>
      <c r="U3576" s="132"/>
      <c r="V3576" s="132"/>
      <c r="W3576" s="132"/>
      <c r="X3576" s="44" t="s">
        <v>33</v>
      </c>
      <c r="Y3576" s="44"/>
      <c r="Z3576" s="44" t="s">
        <v>19</v>
      </c>
      <c r="AA3576" s="44" t="s">
        <v>80</v>
      </c>
      <c r="AB3576" s="2">
        <v>2513928.5256727454</v>
      </c>
      <c r="AC3576" s="2">
        <v>452507.13462109416</v>
      </c>
      <c r="AD3576" s="2">
        <f>+M3576</f>
        <v>4358677.8</v>
      </c>
      <c r="AE3576" s="2">
        <f>+AD3576*14%</f>
        <v>610214.89199999999</v>
      </c>
      <c r="AF3576" s="155">
        <f>+AD3576*35%</f>
        <v>1525537.2299999997</v>
      </c>
      <c r="AG3576" s="2">
        <f>+AD3576*F3576</f>
        <v>784562.00399999996</v>
      </c>
      <c r="AH3576" s="2">
        <f>+AE3576*F3576</f>
        <v>109838.68055999999</v>
      </c>
      <c r="AI3576" s="2">
        <f>+AF3576*F3576</f>
        <v>274596.70139999996</v>
      </c>
      <c r="AJ3576" s="2">
        <f>SUM(AG3576:AI3576)</f>
        <v>1168997.3859599999</v>
      </c>
      <c r="AK3576" s="2">
        <f>+AD3576*G3576</f>
        <v>784562.00399999996</v>
      </c>
      <c r="AL3576" s="2">
        <f>+AE3576*G3576</f>
        <v>109838.68055999999</v>
      </c>
      <c r="AM3576" s="2">
        <f>+AF3576*G3576</f>
        <v>274596.70139999996</v>
      </c>
      <c r="AN3576" s="155">
        <f>SUM(AK3576:AM3576)</f>
        <v>1168997.3859599999</v>
      </c>
      <c r="AQ3576" s="145" t="s">
        <v>79</v>
      </c>
      <c r="AU3576" s="8"/>
      <c r="AV3576" s="8"/>
      <c r="AW3576" s="2">
        <f>'[2]BoQ HSYC-Trang'!$AT3576</f>
        <v>4358677.8</v>
      </c>
      <c r="AX3576" s="8">
        <f>F3576*AW3576</f>
        <v>784562.00399999996</v>
      </c>
      <c r="AY3576" s="8">
        <f>IF(AQ3576="CT",7%,5%)*AX3576</f>
        <v>39228.100200000001</v>
      </c>
      <c r="AZ3576" s="8">
        <f>AX3576*2%</f>
        <v>15691.24008</v>
      </c>
      <c r="BA3576" s="8">
        <f>IF(BB3576&gt;0,0,AX3576*5%)</f>
        <v>0</v>
      </c>
      <c r="BB3576" s="8">
        <f>(AX3576-BG3576)*35%</f>
        <v>274596.70139999996</v>
      </c>
      <c r="BC3576" s="8">
        <f>+AX3576+AY3576+AZ3576+BA3576+BB3576</f>
        <v>1114078.04568</v>
      </c>
      <c r="BD3576" s="8">
        <f>AX3576-AT3576</f>
        <v>784562.00399999996</v>
      </c>
      <c r="BE3576" s="2"/>
      <c r="BH3576" s="2"/>
      <c r="BI3576" s="2">
        <f>+AX3576-AC3576</f>
        <v>332054.8693789058</v>
      </c>
    </row>
    <row r="3577" spans="2:61" ht="34" hidden="1" outlineLevel="1" x14ac:dyDescent="0.2">
      <c r="B3577" s="82">
        <v>121</v>
      </c>
      <c r="C3577" s="144" t="s">
        <v>212</v>
      </c>
      <c r="D3577" s="144"/>
      <c r="E3577" s="82" t="s">
        <v>104</v>
      </c>
      <c r="F3577" s="143">
        <v>2</v>
      </c>
      <c r="G3577" s="142">
        <f>+[2]THKL!F3598</f>
        <v>2</v>
      </c>
      <c r="H3577" s="132"/>
      <c r="I3577" s="132"/>
      <c r="J3577" s="132"/>
      <c r="K3577" s="156"/>
      <c r="L3577" s="157">
        <f>$L$21</f>
        <v>251876.31</v>
      </c>
      <c r="M3577" s="157">
        <f>SUM(K3577:L3577)</f>
        <v>251876.31</v>
      </c>
      <c r="N3577" s="83">
        <f>IF(V3577&lt;&gt;"VTC VHm",_xlfn.XLOOKUP(Z3577,$AC$4015:$AC$4035,$AD$4015:$AD$4035,0)*M3577,_xlfn.XLOOKUP(Z3577,$AC$4015:$AC$4035,$AD$4015:$AD$4035,0)*L3577)</f>
        <v>88156.708499999993</v>
      </c>
      <c r="O3577" s="83">
        <f>IF(V3577&lt;&gt;"VTC VHm",_xlfn.XLOOKUP(Z3577,$AC$4015:$AC$4035,$AE$4015:$AE$4035,0)*M3577,_xlfn.XLOOKUP(Z3577,$AC$4015:$AC$4035,$AE$4015:$AE$4035,0)*L3577)</f>
        <v>0</v>
      </c>
      <c r="P3577" s="83">
        <f>SUM(N3577:O3577)</f>
        <v>88156.708499999993</v>
      </c>
      <c r="Q3577" s="157">
        <f>M3577*G3577</f>
        <v>503752.62</v>
      </c>
      <c r="R3577" s="157">
        <f>G3577*P3577</f>
        <v>176313.41699999999</v>
      </c>
      <c r="S3577" s="83">
        <f>SUM(Q3577:R3577)</f>
        <v>680066.03700000001</v>
      </c>
      <c r="T3577" s="156" t="s">
        <v>50</v>
      </c>
      <c r="U3577" s="132"/>
      <c r="V3577" s="132"/>
      <c r="W3577" s="132"/>
      <c r="X3577" s="44" t="s">
        <v>33</v>
      </c>
      <c r="Y3577" s="44"/>
      <c r="Z3577" s="44" t="s">
        <v>19</v>
      </c>
      <c r="AA3577" s="44" t="s">
        <v>80</v>
      </c>
      <c r="AB3577" s="2">
        <v>230635.88708874999</v>
      </c>
      <c r="AC3577" s="2">
        <v>461271.77417749999</v>
      </c>
      <c r="AD3577" s="2">
        <f>+M3577</f>
        <v>251876.31</v>
      </c>
      <c r="AE3577" s="2">
        <f>+AD3577*14%</f>
        <v>35262.683400000002</v>
      </c>
      <c r="AF3577" s="155">
        <f>+AD3577*35%</f>
        <v>88156.708499999993</v>
      </c>
      <c r="AG3577" s="2">
        <f>+AD3577*F3577</f>
        <v>503752.62</v>
      </c>
      <c r="AH3577" s="2">
        <f>+AE3577*F3577</f>
        <v>70525.366800000003</v>
      </c>
      <c r="AI3577" s="2">
        <f>+AF3577*F3577</f>
        <v>176313.41699999999</v>
      </c>
      <c r="AJ3577" s="2">
        <f>SUM(AG3577:AI3577)</f>
        <v>750591.40379999997</v>
      </c>
      <c r="AK3577" s="2">
        <f>+AD3577*G3577</f>
        <v>503752.62</v>
      </c>
      <c r="AL3577" s="2">
        <f>+AE3577*G3577</f>
        <v>70525.366800000003</v>
      </c>
      <c r="AM3577" s="2">
        <f>+AF3577*G3577</f>
        <v>176313.41699999999</v>
      </c>
      <c r="AN3577" s="155">
        <f>SUM(AK3577:AM3577)</f>
        <v>750591.40379999997</v>
      </c>
      <c r="AQ3577" s="145" t="s">
        <v>79</v>
      </c>
      <c r="AU3577" s="8"/>
      <c r="AV3577" s="8"/>
      <c r="AW3577" s="2">
        <f>'[2]BoQ HSYC-Trang'!$AT3577</f>
        <v>251876.31</v>
      </c>
      <c r="AX3577" s="8">
        <f>F3577*AW3577</f>
        <v>503752.62</v>
      </c>
      <c r="AY3577" s="8">
        <f>IF(AQ3577="CT",7%,5%)*AX3577</f>
        <v>25187.631000000001</v>
      </c>
      <c r="AZ3577" s="8">
        <f>AX3577*2%</f>
        <v>10075.0524</v>
      </c>
      <c r="BA3577" s="8">
        <f>IF(BB3577&gt;0,0,AX3577*5%)</f>
        <v>0</v>
      </c>
      <c r="BB3577" s="8">
        <f>(AX3577-BG3577)*35%</f>
        <v>176313.41699999999</v>
      </c>
      <c r="BC3577" s="8">
        <f>+AX3577+AY3577+AZ3577+BA3577+BB3577</f>
        <v>715328.72040000011</v>
      </c>
      <c r="BD3577" s="8">
        <f>AX3577-AT3577</f>
        <v>503752.62</v>
      </c>
      <c r="BE3577" s="2"/>
      <c r="BH3577" s="2"/>
      <c r="BI3577" s="2">
        <f>+AX3577-AC3577</f>
        <v>42480.845822500007</v>
      </c>
    </row>
    <row r="3578" spans="2:61" ht="34" hidden="1" outlineLevel="1" x14ac:dyDescent="0.2">
      <c r="B3578" s="82">
        <v>122</v>
      </c>
      <c r="C3578" s="144" t="s">
        <v>152</v>
      </c>
      <c r="D3578" s="144"/>
      <c r="E3578" s="82" t="s">
        <v>148</v>
      </c>
      <c r="F3578" s="143">
        <v>0.14000000000000001</v>
      </c>
      <c r="G3578" s="142">
        <f>+[2]THKL!F3599</f>
        <v>0.14000000000000001</v>
      </c>
      <c r="H3578" s="132"/>
      <c r="I3578" s="132"/>
      <c r="J3578" s="132"/>
      <c r="K3578" s="156"/>
      <c r="L3578" s="157">
        <f>$L$22</f>
        <v>4731750</v>
      </c>
      <c r="M3578" s="157">
        <f>SUM(K3578:L3578)</f>
        <v>4731750</v>
      </c>
      <c r="N3578" s="83">
        <f>IF(V3578&lt;&gt;"VTC VHm",_xlfn.XLOOKUP(Z3578,$AC$4015:$AC$4035,$AD$4015:$AD$4035,0)*M3578,_xlfn.XLOOKUP(Z3578,$AC$4015:$AC$4035,$AD$4015:$AD$4035,0)*L3578)</f>
        <v>1656112.5</v>
      </c>
      <c r="O3578" s="83">
        <f>IF(V3578&lt;&gt;"VTC VHm",_xlfn.XLOOKUP(Z3578,$AC$4015:$AC$4035,$AE$4015:$AE$4035,0)*M3578,_xlfn.XLOOKUP(Z3578,$AC$4015:$AC$4035,$AE$4015:$AE$4035,0)*L3578)</f>
        <v>0</v>
      </c>
      <c r="P3578" s="83">
        <f>SUM(N3578:O3578)</f>
        <v>1656112.5</v>
      </c>
      <c r="Q3578" s="157">
        <f>M3578*G3578</f>
        <v>662445.00000000012</v>
      </c>
      <c r="R3578" s="157">
        <f>G3578*P3578</f>
        <v>231855.75000000003</v>
      </c>
      <c r="S3578" s="83">
        <f>SUM(Q3578:R3578)</f>
        <v>894300.75000000012</v>
      </c>
      <c r="T3578" s="156" t="s">
        <v>50</v>
      </c>
      <c r="U3578" s="132"/>
      <c r="V3578" s="132"/>
      <c r="W3578" s="132"/>
      <c r="X3578" s="44" t="s">
        <v>33</v>
      </c>
      <c r="Y3578" s="44"/>
      <c r="Z3578" s="44" t="s">
        <v>19</v>
      </c>
      <c r="AA3578" s="44" t="s">
        <v>80</v>
      </c>
      <c r="AB3578" s="2">
        <v>3613215.5799838998</v>
      </c>
      <c r="AC3578" s="2">
        <v>505850.18119774602</v>
      </c>
      <c r="AD3578" s="2">
        <f>+M3578</f>
        <v>4731750</v>
      </c>
      <c r="AE3578" s="2">
        <f>+AD3578*14%</f>
        <v>662445.00000000012</v>
      </c>
      <c r="AF3578" s="155">
        <f>+AD3578*35%</f>
        <v>1656112.5</v>
      </c>
      <c r="AG3578" s="2">
        <f>+AD3578*F3578</f>
        <v>662445.00000000012</v>
      </c>
      <c r="AH3578" s="2">
        <f>+AE3578*F3578</f>
        <v>92742.300000000032</v>
      </c>
      <c r="AI3578" s="2">
        <f>+AF3578*F3578</f>
        <v>231855.75000000003</v>
      </c>
      <c r="AJ3578" s="2">
        <f>SUM(AG3578:AI3578)</f>
        <v>987043.05000000016</v>
      </c>
      <c r="AK3578" s="2">
        <f>+AD3578*G3578</f>
        <v>662445.00000000012</v>
      </c>
      <c r="AL3578" s="2">
        <f>+AE3578*G3578</f>
        <v>92742.300000000032</v>
      </c>
      <c r="AM3578" s="2">
        <f>+AF3578*G3578</f>
        <v>231855.75000000003</v>
      </c>
      <c r="AN3578" s="155">
        <f>SUM(AK3578:AM3578)</f>
        <v>987043.05000000016</v>
      </c>
      <c r="AQ3578" s="145" t="s">
        <v>79</v>
      </c>
      <c r="AU3578" s="8"/>
      <c r="AV3578" s="8"/>
      <c r="AW3578" s="2">
        <f>'[2]BoQ HSYC-Trang'!$AT3578</f>
        <v>4731750</v>
      </c>
      <c r="AX3578" s="8">
        <f>F3578*AW3578</f>
        <v>662445.00000000012</v>
      </c>
      <c r="AY3578" s="8">
        <f>IF(AQ3578="CT",7%,5%)*AX3578</f>
        <v>33122.250000000007</v>
      </c>
      <c r="AZ3578" s="8">
        <f>AX3578*2%</f>
        <v>13248.900000000003</v>
      </c>
      <c r="BA3578" s="8">
        <f>IF(BB3578&gt;0,0,AX3578*5%)</f>
        <v>0</v>
      </c>
      <c r="BB3578" s="8">
        <f>(AX3578-BG3578)*35%</f>
        <v>231855.75000000003</v>
      </c>
      <c r="BC3578" s="8">
        <f>+AX3578+AY3578+AZ3578+BA3578+BB3578</f>
        <v>940671.90000000014</v>
      </c>
      <c r="BD3578" s="8">
        <f>AX3578-AT3578</f>
        <v>662445.00000000012</v>
      </c>
      <c r="BE3578" s="2"/>
      <c r="BH3578" s="2"/>
      <c r="BI3578" s="2">
        <f>+AX3578-AC3578</f>
        <v>156594.8188022541</v>
      </c>
    </row>
    <row r="3579" spans="2:61" ht="34" hidden="1" outlineLevel="1" x14ac:dyDescent="0.2">
      <c r="B3579" s="82">
        <v>123</v>
      </c>
      <c r="C3579" s="144" t="s">
        <v>196</v>
      </c>
      <c r="D3579" s="144"/>
      <c r="E3579" s="82" t="s">
        <v>148</v>
      </c>
      <c r="F3579" s="143">
        <v>0.06</v>
      </c>
      <c r="G3579" s="142">
        <f>+[2]THKL!F3600</f>
        <v>0.06</v>
      </c>
      <c r="H3579" s="132"/>
      <c r="I3579" s="132"/>
      <c r="J3579" s="132"/>
      <c r="K3579" s="156"/>
      <c r="L3579" s="157">
        <f>$L$722</f>
        <v>2953658.0966941249</v>
      </c>
      <c r="M3579" s="157">
        <f>SUM(K3579:L3579)</f>
        <v>2953658.0966941249</v>
      </c>
      <c r="N3579" s="83">
        <f>IF(V3579&lt;&gt;"VTC VHm",_xlfn.XLOOKUP(Z3579,$AC$4015:$AC$4035,$AD$4015:$AD$4035,0)*M3579,_xlfn.XLOOKUP(Z3579,$AC$4015:$AC$4035,$AD$4015:$AD$4035,0)*L3579)</f>
        <v>1033780.3338429437</v>
      </c>
      <c r="O3579" s="83">
        <f>IF(V3579&lt;&gt;"VTC VHm",_xlfn.XLOOKUP(Z3579,$AC$4015:$AC$4035,$AE$4015:$AE$4035,0)*M3579,_xlfn.XLOOKUP(Z3579,$AC$4015:$AC$4035,$AE$4015:$AE$4035,0)*L3579)</f>
        <v>0</v>
      </c>
      <c r="P3579" s="83">
        <f>SUM(N3579:O3579)</f>
        <v>1033780.3338429437</v>
      </c>
      <c r="Q3579" s="157">
        <f>M3579*G3579</f>
        <v>177219.48580164748</v>
      </c>
      <c r="R3579" s="157">
        <f>G3579*P3579</f>
        <v>62026.820030576615</v>
      </c>
      <c r="S3579" s="83">
        <f>SUM(Q3579:R3579)</f>
        <v>239246.30583222408</v>
      </c>
      <c r="T3579" s="156" t="s">
        <v>50</v>
      </c>
      <c r="U3579" s="132"/>
      <c r="V3579" s="132"/>
      <c r="W3579" s="132"/>
      <c r="X3579" s="44" t="s">
        <v>33</v>
      </c>
      <c r="Y3579" s="44"/>
      <c r="Z3579" s="44" t="s">
        <v>19</v>
      </c>
      <c r="AA3579" s="44" t="s">
        <v>80</v>
      </c>
      <c r="AB3579" s="2">
        <v>1183650.4061896799</v>
      </c>
      <c r="AC3579" s="2">
        <v>71019.024371380787</v>
      </c>
      <c r="AD3579" s="2">
        <f>+M3579</f>
        <v>2953658.0966941249</v>
      </c>
      <c r="AE3579" s="2">
        <f>+AD3579*14%</f>
        <v>413512.13353717752</v>
      </c>
      <c r="AF3579" s="155">
        <f>+AD3579*35%</f>
        <v>1033780.3338429437</v>
      </c>
      <c r="AG3579" s="2">
        <f>+AD3579*F3579</f>
        <v>177219.48580164748</v>
      </c>
      <c r="AH3579" s="2">
        <f>+AE3579*F3579</f>
        <v>24810.728012230651</v>
      </c>
      <c r="AI3579" s="2">
        <f>+AF3579*F3579</f>
        <v>62026.820030576615</v>
      </c>
      <c r="AJ3579" s="2">
        <f>SUM(AG3579:AI3579)</f>
        <v>264057.03384445474</v>
      </c>
      <c r="AK3579" s="2">
        <f>+AD3579*G3579</f>
        <v>177219.48580164748</v>
      </c>
      <c r="AL3579" s="2">
        <f>+AE3579*G3579</f>
        <v>24810.728012230651</v>
      </c>
      <c r="AM3579" s="2">
        <f>+AF3579*G3579</f>
        <v>62026.820030576615</v>
      </c>
      <c r="AN3579" s="155">
        <f>SUM(AK3579:AM3579)</f>
        <v>264057.03384445474</v>
      </c>
      <c r="AQ3579" s="145" t="s">
        <v>79</v>
      </c>
      <c r="AU3579" s="8"/>
      <c r="AV3579" s="8"/>
      <c r="AW3579" s="2">
        <f>'[2]BoQ HSYC-Trang'!$AT3579</f>
        <v>2140724.6755856499</v>
      </c>
      <c r="AX3579" s="8">
        <f>F3579*AW3579</f>
        <v>128443.480535139</v>
      </c>
      <c r="AY3579" s="8">
        <f>IF(AQ3579="CT",7%,5%)*AX3579</f>
        <v>6422.1740267569503</v>
      </c>
      <c r="AZ3579" s="8">
        <f>AX3579*2%</f>
        <v>2568.8696107027799</v>
      </c>
      <c r="BA3579" s="8">
        <f>IF(BB3579&gt;0,0,AX3579*5%)</f>
        <v>0</v>
      </c>
      <c r="BB3579" s="8">
        <f>(AX3579-BG3579)*35%</f>
        <v>44955.218187298648</v>
      </c>
      <c r="BC3579" s="8">
        <f>+AX3579+AY3579+AZ3579+BA3579+BB3579</f>
        <v>182389.74235989738</v>
      </c>
      <c r="BD3579" s="8">
        <f>AX3579-AT3579</f>
        <v>128443.480535139</v>
      </c>
      <c r="BE3579" s="2"/>
      <c r="BH3579" s="2"/>
      <c r="BI3579" s="2">
        <f>+AX3579-AC3579</f>
        <v>57424.456163758208</v>
      </c>
    </row>
    <row r="3580" spans="2:61" ht="17" hidden="1" outlineLevel="1" x14ac:dyDescent="0.2">
      <c r="B3580" s="82">
        <v>124</v>
      </c>
      <c r="C3580" s="144" t="s">
        <v>211</v>
      </c>
      <c r="D3580" s="144"/>
      <c r="E3580" s="82" t="s">
        <v>120</v>
      </c>
      <c r="F3580" s="143">
        <v>0.22500000000000001</v>
      </c>
      <c r="G3580" s="142">
        <f>+[2]THKL!F3601</f>
        <v>0.22500000000000001</v>
      </c>
      <c r="H3580" s="132"/>
      <c r="I3580" s="132"/>
      <c r="J3580" s="132"/>
      <c r="K3580" s="156">
        <f>$K$3465</f>
        <v>300000</v>
      </c>
      <c r="L3580" s="157">
        <f>$L$3465</f>
        <v>250000</v>
      </c>
      <c r="M3580" s="157">
        <f>SUM(K3580:L3580)</f>
        <v>550000</v>
      </c>
      <c r="N3580" s="83">
        <f>IF(V3580&lt;&gt;"VTC VHm",_xlfn.XLOOKUP(Z3580,$AC$4015:$AC$4035,$AD$4015:$AD$4035,0)*M3580,_xlfn.XLOOKUP(Z3580,$AC$4015:$AC$4035,$AD$4015:$AD$4035,0)*L3580)</f>
        <v>192500</v>
      </c>
      <c r="O3580" s="83">
        <f>IF(V3580&lt;&gt;"VTC VHm",_xlfn.XLOOKUP(Z3580,$AC$4015:$AC$4035,$AE$4015:$AE$4035,0)*M3580,_xlfn.XLOOKUP(Z3580,$AC$4015:$AC$4035,$AE$4015:$AE$4035,0)*L3580)</f>
        <v>0</v>
      </c>
      <c r="P3580" s="83">
        <f>SUM(N3580:O3580)</f>
        <v>192500</v>
      </c>
      <c r="Q3580" s="157">
        <f>M3580*G3580</f>
        <v>123750</v>
      </c>
      <c r="R3580" s="157">
        <f>G3580*P3580</f>
        <v>43312.5</v>
      </c>
      <c r="S3580" s="83">
        <f>SUM(Q3580:R3580)</f>
        <v>167062.5</v>
      </c>
      <c r="T3580" s="165" t="s">
        <v>100</v>
      </c>
      <c r="U3580" s="132"/>
      <c r="V3580" s="132"/>
      <c r="W3580" s="132"/>
      <c r="X3580" s="44" t="s">
        <v>33</v>
      </c>
      <c r="Y3580" s="44"/>
      <c r="Z3580" s="44" t="s">
        <v>19</v>
      </c>
      <c r="AA3580" s="44" t="s">
        <v>80</v>
      </c>
      <c r="AB3580" s="2">
        <v>157712.27319924999</v>
      </c>
      <c r="AC3580" s="2">
        <v>35485.261469831246</v>
      </c>
      <c r="AD3580" s="2">
        <f>+M3580</f>
        <v>550000</v>
      </c>
      <c r="AE3580" s="2">
        <f>+AD3580*14%</f>
        <v>77000.000000000015</v>
      </c>
      <c r="AF3580" s="155">
        <f>+AD3580*35%</f>
        <v>192500</v>
      </c>
      <c r="AG3580" s="2">
        <f>+AD3580*F3580</f>
        <v>123750</v>
      </c>
      <c r="AH3580" s="2">
        <f>+AE3580*F3580</f>
        <v>17325.000000000004</v>
      </c>
      <c r="AI3580" s="2">
        <f>+AF3580*F3580</f>
        <v>43312.5</v>
      </c>
      <c r="AJ3580" s="2">
        <f>SUM(AG3580:AI3580)</f>
        <v>184387.5</v>
      </c>
      <c r="AK3580" s="2">
        <f>+AD3580*G3580</f>
        <v>123750</v>
      </c>
      <c r="AL3580" s="2">
        <f>+AE3580*G3580</f>
        <v>17325.000000000004</v>
      </c>
      <c r="AM3580" s="2">
        <f>+AF3580*G3580</f>
        <v>43312.5</v>
      </c>
      <c r="AN3580" s="155">
        <f>SUM(AK3580:AM3580)</f>
        <v>184387.5</v>
      </c>
      <c r="AQ3580" s="145" t="s">
        <v>79</v>
      </c>
      <c r="AU3580" s="8"/>
      <c r="AV3580" s="8"/>
      <c r="AW3580" s="2">
        <f>'[2]BoQ HSYC-Trang'!$AT3580</f>
        <v>550000</v>
      </c>
      <c r="AX3580" s="8">
        <f>F3580*AW3580</f>
        <v>123750</v>
      </c>
      <c r="AY3580" s="8">
        <f>IF(AQ3580="CT",7%,5%)*AX3580</f>
        <v>6187.5</v>
      </c>
      <c r="AZ3580" s="8">
        <f>AX3580*2%</f>
        <v>2475</v>
      </c>
      <c r="BA3580" s="8">
        <f>IF(BB3580&gt;0,0,AX3580*5%)</f>
        <v>0</v>
      </c>
      <c r="BB3580" s="8">
        <f>(AX3580-BG3580)*35%</f>
        <v>43312.5</v>
      </c>
      <c r="BC3580" s="8">
        <f>+AX3580+AY3580+AZ3580+BA3580+BB3580</f>
        <v>175725</v>
      </c>
      <c r="BD3580" s="8">
        <f>AX3580-AT3580</f>
        <v>123750</v>
      </c>
      <c r="BE3580" s="2"/>
      <c r="BH3580" s="2"/>
      <c r="BI3580" s="2">
        <f>+AX3580-AC3580</f>
        <v>88264.738530168746</v>
      </c>
    </row>
    <row r="3581" spans="2:61" ht="17" hidden="1" outlineLevel="1" x14ac:dyDescent="0.2">
      <c r="B3581" s="82">
        <v>125</v>
      </c>
      <c r="C3581" s="144" t="s">
        <v>215</v>
      </c>
      <c r="D3581" s="144"/>
      <c r="E3581" s="82" t="s">
        <v>87</v>
      </c>
      <c r="F3581" s="143">
        <v>75</v>
      </c>
      <c r="G3581" s="142">
        <f>+[2]THKL!F3602</f>
        <v>75</v>
      </c>
      <c r="H3581" s="132"/>
      <c r="I3581" s="132"/>
      <c r="J3581" s="132"/>
      <c r="K3581" s="156"/>
      <c r="L3581" s="157">
        <f>'[4]BDG (ME) '!$K$3946</f>
        <v>3600</v>
      </c>
      <c r="M3581" s="157">
        <f>SUM(K3581:L3581)</f>
        <v>3600</v>
      </c>
      <c r="N3581" s="83">
        <f>IF(V3581&lt;&gt;"VTC VHm",_xlfn.XLOOKUP(Z3581,$AC$4015:$AC$4035,$AD$4015:$AD$4035,0)*M3581,_xlfn.XLOOKUP(Z3581,$AC$4015:$AC$4035,$AD$4015:$AD$4035,0)*L3581)</f>
        <v>1260</v>
      </c>
      <c r="O3581" s="83">
        <f>IF(V3581&lt;&gt;"VTC VHm",_xlfn.XLOOKUP(Z3581,$AC$4015:$AC$4035,$AE$4015:$AE$4035,0)*M3581,_xlfn.XLOOKUP(Z3581,$AC$4015:$AC$4035,$AE$4015:$AE$4035,0)*L3581)</f>
        <v>0</v>
      </c>
      <c r="P3581" s="83">
        <f>SUM(N3581:O3581)</f>
        <v>1260</v>
      </c>
      <c r="Q3581" s="157">
        <f>M3581*G3581</f>
        <v>270000</v>
      </c>
      <c r="R3581" s="157">
        <f>G3581*P3581</f>
        <v>94500</v>
      </c>
      <c r="S3581" s="83">
        <f>SUM(Q3581:R3581)</f>
        <v>364500</v>
      </c>
      <c r="T3581" s="156" t="s">
        <v>50</v>
      </c>
      <c r="U3581" s="132"/>
      <c r="V3581" s="132"/>
      <c r="W3581" s="132"/>
      <c r="X3581" s="44" t="s">
        <v>33</v>
      </c>
      <c r="Y3581" s="44"/>
      <c r="Z3581" s="44" t="s">
        <v>19</v>
      </c>
      <c r="AA3581" s="44" t="s">
        <v>80</v>
      </c>
      <c r="AB3581" s="2">
        <v>4482.7794000000004</v>
      </c>
      <c r="AC3581" s="2">
        <v>336208.45500000002</v>
      </c>
      <c r="AD3581" s="2">
        <f>+M3581</f>
        <v>3600</v>
      </c>
      <c r="AE3581" s="2">
        <f>+AD3581*14%</f>
        <v>504.00000000000006</v>
      </c>
      <c r="AF3581" s="155">
        <f>+AD3581*35%</f>
        <v>1260</v>
      </c>
      <c r="AG3581" s="2">
        <f>+AD3581*F3581</f>
        <v>270000</v>
      </c>
      <c r="AH3581" s="2">
        <f>+AE3581*F3581</f>
        <v>37800.000000000007</v>
      </c>
      <c r="AI3581" s="2">
        <f>+AF3581*F3581</f>
        <v>94500</v>
      </c>
      <c r="AJ3581" s="2">
        <f>SUM(AG3581:AI3581)</f>
        <v>402300</v>
      </c>
      <c r="AK3581" s="2">
        <f>+AD3581*G3581</f>
        <v>270000</v>
      </c>
      <c r="AL3581" s="2">
        <f>+AE3581*G3581</f>
        <v>37800.000000000007</v>
      </c>
      <c r="AM3581" s="2">
        <f>+AF3581*G3581</f>
        <v>94500</v>
      </c>
      <c r="AN3581" s="155">
        <f>SUM(AK3581:AM3581)</f>
        <v>402300</v>
      </c>
      <c r="AQ3581" s="145" t="s">
        <v>79</v>
      </c>
      <c r="AU3581" s="8"/>
      <c r="AV3581" s="8"/>
      <c r="AW3581" s="2">
        <f>'[2]BoQ HSYC-Trang'!$AT3581</f>
        <v>3600</v>
      </c>
      <c r="AX3581" s="8">
        <f>F3581*AW3581</f>
        <v>270000</v>
      </c>
      <c r="AY3581" s="8">
        <f>IF(AQ3581="CT",7%,5%)*AX3581</f>
        <v>13500</v>
      </c>
      <c r="AZ3581" s="8">
        <f>AX3581*2%</f>
        <v>5400</v>
      </c>
      <c r="BA3581" s="8">
        <f>IF(BB3581&gt;0,0,AX3581*5%)</f>
        <v>0</v>
      </c>
      <c r="BB3581" s="8">
        <f>(AX3581-BG3581)*35%</f>
        <v>94500</v>
      </c>
      <c r="BC3581" s="8">
        <f>+AX3581+AY3581+AZ3581+BA3581+BB3581</f>
        <v>383400</v>
      </c>
      <c r="BD3581" s="8">
        <f>AX3581-AT3581</f>
        <v>270000</v>
      </c>
      <c r="BE3581" s="2"/>
      <c r="BH3581" s="2"/>
      <c r="BI3581" s="2">
        <f>+AX3581-AC3581</f>
        <v>-66208.455000000016</v>
      </c>
    </row>
    <row r="3582" spans="2:61" ht="17" hidden="1" outlineLevel="1" x14ac:dyDescent="0.2">
      <c r="B3582" s="82">
        <v>126</v>
      </c>
      <c r="C3582" s="144" t="s">
        <v>226</v>
      </c>
      <c r="D3582" s="144"/>
      <c r="E3582" s="82" t="s">
        <v>225</v>
      </c>
      <c r="F3582" s="143">
        <v>0.45</v>
      </c>
      <c r="G3582" s="142">
        <f>+[2]THKL!F3603</f>
        <v>0.45</v>
      </c>
      <c r="H3582" s="132"/>
      <c r="I3582" s="132"/>
      <c r="J3582" s="132"/>
      <c r="K3582" s="156">
        <f>$K$3474</f>
        <v>2000000</v>
      </c>
      <c r="L3582" s="157" t="str">
        <f>$L$3474</f>
        <v>Bao gồm</v>
      </c>
      <c r="M3582" s="157">
        <f>SUM(K3582:L3582)</f>
        <v>2000000</v>
      </c>
      <c r="N3582" s="83">
        <f>IF(V3582&lt;&gt;"VTC VHm",_xlfn.XLOOKUP(Z3582,$AC$4015:$AC$4035,$AD$4015:$AD$4035,0)*M3582,_xlfn.XLOOKUP(Z3582,$AC$4015:$AC$4035,$AD$4015:$AD$4035,0)*L3582)</f>
        <v>700000</v>
      </c>
      <c r="O3582" s="83">
        <f>IF(V3582&lt;&gt;"VTC VHm",_xlfn.XLOOKUP(Z3582,$AC$4015:$AC$4035,$AE$4015:$AE$4035,0)*M3582,_xlfn.XLOOKUP(Z3582,$AC$4015:$AC$4035,$AE$4015:$AE$4035,0)*L3582)</f>
        <v>0</v>
      </c>
      <c r="P3582" s="83">
        <f>SUM(N3582:O3582)</f>
        <v>700000</v>
      </c>
      <c r="Q3582" s="157">
        <f>M3582*G3582</f>
        <v>900000</v>
      </c>
      <c r="R3582" s="157">
        <f>G3582*P3582</f>
        <v>315000</v>
      </c>
      <c r="S3582" s="83">
        <f>SUM(Q3582:R3582)</f>
        <v>1215000</v>
      </c>
      <c r="T3582" s="165" t="s">
        <v>100</v>
      </c>
      <c r="U3582" s="132"/>
      <c r="V3582" s="132"/>
      <c r="W3582" s="132"/>
      <c r="X3582" s="44" t="s">
        <v>33</v>
      </c>
      <c r="Y3582" s="44"/>
      <c r="Z3582" s="44" t="s">
        <v>19</v>
      </c>
      <c r="AA3582" s="44" t="s">
        <v>80</v>
      </c>
      <c r="AB3582" s="2">
        <v>1261698.1855939999</v>
      </c>
      <c r="AC3582" s="2">
        <v>567764.18351729994</v>
      </c>
      <c r="AD3582" s="2">
        <f>+M3582</f>
        <v>2000000</v>
      </c>
      <c r="AE3582" s="2">
        <f>+AD3582*14%</f>
        <v>280000</v>
      </c>
      <c r="AF3582" s="155">
        <f>+AD3582*35%</f>
        <v>700000</v>
      </c>
      <c r="AG3582" s="2">
        <f>+AD3582*F3582</f>
        <v>900000</v>
      </c>
      <c r="AH3582" s="2">
        <f>+AE3582*F3582</f>
        <v>126000</v>
      </c>
      <c r="AI3582" s="2">
        <f>+AF3582*F3582</f>
        <v>315000</v>
      </c>
      <c r="AJ3582" s="2">
        <f>SUM(AG3582:AI3582)</f>
        <v>1341000</v>
      </c>
      <c r="AK3582" s="2">
        <f>+AD3582*G3582</f>
        <v>900000</v>
      </c>
      <c r="AL3582" s="2">
        <f>+AE3582*G3582</f>
        <v>126000</v>
      </c>
      <c r="AM3582" s="2">
        <f>+AF3582*G3582</f>
        <v>315000</v>
      </c>
      <c r="AN3582" s="155">
        <f>SUM(AK3582:AM3582)</f>
        <v>1341000</v>
      </c>
      <c r="AQ3582" s="145" t="s">
        <v>79</v>
      </c>
      <c r="AU3582" s="8"/>
      <c r="AV3582" s="8"/>
      <c r="AW3582" s="2">
        <f>'[2]BoQ HSYC-Trang'!$AT3582</f>
        <v>2000000</v>
      </c>
      <c r="AX3582" s="8">
        <f>F3582*AW3582</f>
        <v>900000</v>
      </c>
      <c r="AY3582" s="8">
        <f>IF(AQ3582="CT",7%,5%)*AX3582</f>
        <v>45000</v>
      </c>
      <c r="AZ3582" s="8">
        <f>AX3582*2%</f>
        <v>18000</v>
      </c>
      <c r="BA3582" s="8">
        <f>IF(BB3582&gt;0,0,AX3582*5%)</f>
        <v>0</v>
      </c>
      <c r="BB3582" s="8">
        <f>(AX3582-BG3582)*35%</f>
        <v>315000</v>
      </c>
      <c r="BC3582" s="8">
        <f>+AX3582+AY3582+AZ3582+BA3582+BB3582</f>
        <v>1278000</v>
      </c>
      <c r="BD3582" s="8">
        <f>AX3582-AT3582</f>
        <v>900000</v>
      </c>
      <c r="BE3582" s="2"/>
      <c r="BH3582" s="2"/>
      <c r="BI3582" s="2">
        <f>+AX3582-AC3582</f>
        <v>332235.81648270006</v>
      </c>
    </row>
    <row r="3583" spans="2:61" ht="17" hidden="1" outlineLevel="1" x14ac:dyDescent="0.2">
      <c r="B3583" s="82">
        <v>127</v>
      </c>
      <c r="C3583" s="144" t="s">
        <v>224</v>
      </c>
      <c r="D3583" s="144"/>
      <c r="E3583" s="82" t="s">
        <v>223</v>
      </c>
      <c r="F3583" s="143">
        <v>450</v>
      </c>
      <c r="G3583" s="142">
        <f>+[2]THKL!F3604</f>
        <v>450</v>
      </c>
      <c r="H3583" s="132"/>
      <c r="I3583" s="132"/>
      <c r="J3583" s="132"/>
      <c r="K3583" s="156">
        <f>$K$3474/1000</f>
        <v>2000</v>
      </c>
      <c r="L3583" s="157" t="str">
        <f>$L$3474</f>
        <v>Bao gồm</v>
      </c>
      <c r="M3583" s="157">
        <f>SUM(K3583:L3583)</f>
        <v>2000</v>
      </c>
      <c r="N3583" s="83">
        <f>IF(V3583&lt;&gt;"VTC VHm",_xlfn.XLOOKUP(Z3583,$AC$4015:$AC$4035,$AD$4015:$AD$4035,0)*M3583,_xlfn.XLOOKUP(Z3583,$AC$4015:$AC$4035,$AD$4015:$AD$4035,0)*L3583)</f>
        <v>700</v>
      </c>
      <c r="O3583" s="83">
        <f>IF(V3583&lt;&gt;"VTC VHm",_xlfn.XLOOKUP(Z3583,$AC$4015:$AC$4035,$AE$4015:$AE$4035,0)*M3583,_xlfn.XLOOKUP(Z3583,$AC$4015:$AC$4035,$AE$4015:$AE$4035,0)*L3583)</f>
        <v>0</v>
      </c>
      <c r="P3583" s="83">
        <f>SUM(N3583:O3583)</f>
        <v>700</v>
      </c>
      <c r="Q3583" s="157">
        <f>M3583*G3583</f>
        <v>900000</v>
      </c>
      <c r="R3583" s="157">
        <f>G3583*P3583</f>
        <v>315000</v>
      </c>
      <c r="S3583" s="83">
        <f>SUM(Q3583:R3583)</f>
        <v>1215000</v>
      </c>
      <c r="T3583" s="165" t="s">
        <v>100</v>
      </c>
      <c r="U3583" s="132"/>
      <c r="V3583" s="132"/>
      <c r="W3583" s="132"/>
      <c r="X3583" s="44" t="s">
        <v>33</v>
      </c>
      <c r="Y3583" s="44"/>
      <c r="Z3583" s="44" t="s">
        <v>19</v>
      </c>
      <c r="AA3583" s="44" t="s">
        <v>80</v>
      </c>
      <c r="AB3583" s="2">
        <v>1618.7814499999999</v>
      </c>
      <c r="AC3583" s="2">
        <v>728451.65249999997</v>
      </c>
      <c r="AD3583" s="2">
        <f>+M3583</f>
        <v>2000</v>
      </c>
      <c r="AE3583" s="2">
        <f>+AD3583*14%</f>
        <v>280</v>
      </c>
      <c r="AF3583" s="155">
        <f>+AD3583*35%</f>
        <v>700</v>
      </c>
      <c r="AG3583" s="2">
        <f>+AD3583*F3583</f>
        <v>900000</v>
      </c>
      <c r="AH3583" s="2">
        <f>+AE3583*F3583</f>
        <v>126000</v>
      </c>
      <c r="AI3583" s="2">
        <f>+AF3583*F3583</f>
        <v>315000</v>
      </c>
      <c r="AJ3583" s="2">
        <f>SUM(AG3583:AI3583)</f>
        <v>1341000</v>
      </c>
      <c r="AK3583" s="2">
        <f>+AD3583*G3583</f>
        <v>900000</v>
      </c>
      <c r="AL3583" s="2">
        <f>+AE3583*G3583</f>
        <v>126000</v>
      </c>
      <c r="AM3583" s="2">
        <f>+AF3583*G3583</f>
        <v>315000</v>
      </c>
      <c r="AN3583" s="155">
        <f>SUM(AK3583:AM3583)</f>
        <v>1341000</v>
      </c>
      <c r="AQ3583" s="145" t="s">
        <v>79</v>
      </c>
      <c r="AU3583" s="8"/>
      <c r="AV3583" s="8"/>
      <c r="AW3583" s="2">
        <f>'[2]BoQ HSYC-Trang'!$AT3583</f>
        <v>2000</v>
      </c>
      <c r="AX3583" s="8">
        <f>F3583*AW3583</f>
        <v>900000</v>
      </c>
      <c r="AY3583" s="8">
        <f>IF(AQ3583="CT",7%,5%)*AX3583</f>
        <v>45000</v>
      </c>
      <c r="AZ3583" s="8">
        <f>AX3583*2%</f>
        <v>18000</v>
      </c>
      <c r="BA3583" s="8">
        <f>IF(BB3583&gt;0,0,AX3583*5%)</f>
        <v>0</v>
      </c>
      <c r="BB3583" s="8">
        <f>(AX3583-BG3583)*35%</f>
        <v>315000</v>
      </c>
      <c r="BC3583" s="8">
        <f>+AX3583+AY3583+AZ3583+BA3583+BB3583</f>
        <v>1278000</v>
      </c>
      <c r="BD3583" s="8">
        <f>AX3583-AT3583</f>
        <v>900000</v>
      </c>
      <c r="BE3583" s="2"/>
      <c r="BH3583" s="2"/>
      <c r="BI3583" s="2">
        <f>+AX3583-AC3583</f>
        <v>171548.34750000003</v>
      </c>
    </row>
    <row r="3584" spans="2:61" s="92" customFormat="1" ht="17" hidden="1" outlineLevel="1" x14ac:dyDescent="0.2">
      <c r="B3584" s="163"/>
      <c r="C3584" s="164" t="s">
        <v>214</v>
      </c>
      <c r="D3584" s="164"/>
      <c r="E3584" s="163"/>
      <c r="F3584" s="162"/>
      <c r="G3584" s="149">
        <f>+[2]THKL!F3605</f>
        <v>0</v>
      </c>
      <c r="H3584" s="158"/>
      <c r="I3584" s="158"/>
      <c r="J3584" s="158"/>
      <c r="K3584" s="159"/>
      <c r="L3584" s="161"/>
      <c r="M3584" s="161">
        <f>SUM(K3584:L3584)</f>
        <v>0</v>
      </c>
      <c r="N3584" s="83">
        <f>IF(V3584&lt;&gt;"VTC VHm",_xlfn.XLOOKUP(Z3584,$AC$4015:$AC$4035,$AD$4015:$AD$4035,0)*M3584,_xlfn.XLOOKUP(Z3584,$AC$4015:$AC$4035,$AD$4015:$AD$4035,0)*L3584)</f>
        <v>0</v>
      </c>
      <c r="O3584" s="83">
        <f>IF(V3584&lt;&gt;"VTC VHm",_xlfn.XLOOKUP(Z3584,$AC$4015:$AC$4035,$AE$4015:$AE$4035,0)*M3584,_xlfn.XLOOKUP(Z3584,$AC$4015:$AC$4035,$AE$4015:$AE$4035,0)*L3584)</f>
        <v>0</v>
      </c>
      <c r="P3584" s="160">
        <f>SUM(N3584:O3584)</f>
        <v>0</v>
      </c>
      <c r="Q3584" s="161">
        <f>M3584*G3584</f>
        <v>0</v>
      </c>
      <c r="R3584" s="161">
        <f>G3584*P3584</f>
        <v>0</v>
      </c>
      <c r="S3584" s="160">
        <f>SUM(Q3584:R3584)</f>
        <v>0</v>
      </c>
      <c r="T3584" s="159"/>
      <c r="U3584" s="158"/>
      <c r="V3584" s="158"/>
      <c r="W3584" s="158"/>
      <c r="X3584" s="94" t="s">
        <v>33</v>
      </c>
      <c r="Y3584" s="94"/>
      <c r="Z3584" s="94" t="s">
        <v>19</v>
      </c>
      <c r="AA3584" s="44" t="s">
        <v>80</v>
      </c>
      <c r="AB3584" s="93">
        <v>0</v>
      </c>
      <c r="AC3584" s="93">
        <v>0</v>
      </c>
      <c r="AD3584" s="93">
        <f>+M3584</f>
        <v>0</v>
      </c>
      <c r="AE3584" s="93">
        <f>+AD3584*14%</f>
        <v>0</v>
      </c>
      <c r="AF3584" s="93">
        <f>+AD3584*35%</f>
        <v>0</v>
      </c>
      <c r="AG3584" s="93">
        <f>+AD3584*F3584</f>
        <v>0</v>
      </c>
      <c r="AH3584" s="93">
        <f>+AE3584*F3584</f>
        <v>0</v>
      </c>
      <c r="AI3584" s="93">
        <f>+AF3584*F3584</f>
        <v>0</v>
      </c>
      <c r="AJ3584" s="93">
        <f>SUM(AG3584:AI3584)</f>
        <v>0</v>
      </c>
      <c r="AK3584" s="93">
        <f>+AD3584*G3584</f>
        <v>0</v>
      </c>
      <c r="AL3584" s="93">
        <f>+AE3584*G3584</f>
        <v>0</v>
      </c>
      <c r="AM3584" s="93">
        <f>+AF3584*G3584</f>
        <v>0</v>
      </c>
      <c r="AN3584" s="93">
        <f>SUM(AK3584:AM3584)</f>
        <v>0</v>
      </c>
      <c r="AQ3584" s="145" t="s">
        <v>79</v>
      </c>
      <c r="AU3584" s="8"/>
      <c r="AV3584" s="8"/>
      <c r="AW3584" s="2">
        <f>'[2]BoQ HSYC-Trang'!$AT3584</f>
        <v>0</v>
      </c>
      <c r="AX3584" s="8">
        <f>F3584*AW3584</f>
        <v>0</v>
      </c>
      <c r="AY3584" s="8">
        <f>IF(AQ3584="CT",7%,5%)*AX3584</f>
        <v>0</v>
      </c>
      <c r="AZ3584" s="8">
        <f>AX3584*2%</f>
        <v>0</v>
      </c>
      <c r="BA3584" s="8">
        <f>IF(BB3584&gt;0,0,AX3584*5%)</f>
        <v>0</v>
      </c>
      <c r="BB3584" s="8">
        <f>(AX3584-BG3584)*35%</f>
        <v>0</v>
      </c>
      <c r="BC3584" s="8">
        <f>+AX3584+AY3584+AZ3584+BA3584+BB3584</f>
        <v>0</v>
      </c>
      <c r="BD3584" s="8">
        <f>AX3584-AT3584</f>
        <v>0</v>
      </c>
      <c r="BE3584" s="2"/>
      <c r="BH3584" s="2"/>
      <c r="BI3584" s="2">
        <f>+AX3584-AC3584</f>
        <v>0</v>
      </c>
    </row>
    <row r="3585" spans="2:61" s="177" customFormat="1" ht="34" hidden="1" outlineLevel="1" x14ac:dyDescent="0.2">
      <c r="B3585" s="181">
        <v>131</v>
      </c>
      <c r="C3585" s="182" t="s">
        <v>213</v>
      </c>
      <c r="D3585" s="182"/>
      <c r="E3585" s="181" t="s">
        <v>148</v>
      </c>
      <c r="F3585" s="180">
        <v>1.98</v>
      </c>
      <c r="G3585" s="179">
        <f>+[2]THKL!F3606</f>
        <v>1.98</v>
      </c>
      <c r="H3585" s="178"/>
      <c r="I3585" s="178"/>
      <c r="J3585" s="178"/>
      <c r="K3585" s="125">
        <f>$K$3501</f>
        <v>48799999.999999993</v>
      </c>
      <c r="L3585" s="84">
        <f>$L$3501</f>
        <v>4731750</v>
      </c>
      <c r="M3585" s="84">
        <f>SUM(K3585:L3585)</f>
        <v>53531749.999999993</v>
      </c>
      <c r="N3585" s="83">
        <f>IF(V3585&lt;&gt;"VTC VHm",_xlfn.XLOOKUP(Z3585,$AC$4015:$AC$4035,$AD$4015:$AD$4035,0)*M3585,_xlfn.XLOOKUP(Z3585,$AC$4015:$AC$4035,$AD$4015:$AD$4035,0)*L3585)</f>
        <v>18736112.499999996</v>
      </c>
      <c r="O3585" s="83">
        <f>IF(V3585&lt;&gt;"VTC VHm",_xlfn.XLOOKUP(Z3585,$AC$4015:$AC$4035,$AE$4015:$AE$4035,0)*M3585,_xlfn.XLOOKUP(Z3585,$AC$4015:$AC$4035,$AE$4015:$AE$4035,0)*L3585)</f>
        <v>0</v>
      </c>
      <c r="P3585" s="105">
        <f>SUM(N3585:O3585)</f>
        <v>18736112.499999996</v>
      </c>
      <c r="Q3585" s="84">
        <f>M3585*G3585</f>
        <v>105992864.99999999</v>
      </c>
      <c r="R3585" s="84">
        <f>G3585*P3585</f>
        <v>37097502.749999993</v>
      </c>
      <c r="S3585" s="105">
        <f>SUM(Q3585:R3585)</f>
        <v>143090367.74999997</v>
      </c>
      <c r="T3585" s="125" t="s">
        <v>50</v>
      </c>
      <c r="U3585" s="178"/>
      <c r="V3585" s="178"/>
      <c r="W3585" s="178"/>
      <c r="X3585" s="81" t="s">
        <v>33</v>
      </c>
      <c r="Y3585" s="81"/>
      <c r="Z3585" s="81" t="s">
        <v>19</v>
      </c>
      <c r="AA3585" s="81" t="s">
        <v>80</v>
      </c>
      <c r="AB3585" s="102">
        <v>45135447.161304429</v>
      </c>
      <c r="AC3585" s="102">
        <v>89368185.379382774</v>
      </c>
      <c r="AD3585" s="102">
        <f>+M3585</f>
        <v>53531749.999999993</v>
      </c>
      <c r="AE3585" s="102">
        <f>+AD3585*14%</f>
        <v>7494445</v>
      </c>
      <c r="AF3585" s="102">
        <f>+AD3585*35%</f>
        <v>18736112.499999996</v>
      </c>
      <c r="AG3585" s="102">
        <f>+AD3585*F3585</f>
        <v>105992864.99999999</v>
      </c>
      <c r="AH3585" s="102">
        <f>+AE3585*F3585</f>
        <v>14839001.1</v>
      </c>
      <c r="AI3585" s="102">
        <f>+AF3585*F3585</f>
        <v>37097502.749999993</v>
      </c>
      <c r="AJ3585" s="102">
        <f>SUM(AG3585:AI3585)</f>
        <v>157929368.84999996</v>
      </c>
      <c r="AK3585" s="102">
        <f>+AD3585*G3585</f>
        <v>105992864.99999999</v>
      </c>
      <c r="AL3585" s="102">
        <f>+AE3585*G3585</f>
        <v>14839001.1</v>
      </c>
      <c r="AM3585" s="102">
        <f>+AF3585*G3585</f>
        <v>37097502.749999993</v>
      </c>
      <c r="AN3585" s="102">
        <f>SUM(AK3585:AM3585)</f>
        <v>157929368.84999996</v>
      </c>
      <c r="AQ3585" s="145" t="s">
        <v>79</v>
      </c>
      <c r="AU3585" s="8"/>
      <c r="AV3585" s="8"/>
      <c r="AW3585" s="2">
        <f>'[2]BoQ HSYC-Trang'!$AT3585</f>
        <v>53531800</v>
      </c>
      <c r="AX3585" s="8">
        <f>F3585*AW3585</f>
        <v>105992964</v>
      </c>
      <c r="AY3585" s="8">
        <f>IF(AQ3585="CT",7%,5%)*AX3585</f>
        <v>5299648.2</v>
      </c>
      <c r="AZ3585" s="8">
        <f>AX3585*2%</f>
        <v>2119859.2800000003</v>
      </c>
      <c r="BA3585" s="8">
        <f>IF(BB3585&gt;0,0,AX3585*5%)</f>
        <v>0</v>
      </c>
      <c r="BB3585" s="8">
        <f>(AX3585-BG3585)*35%</f>
        <v>37097537.399999999</v>
      </c>
      <c r="BC3585" s="8">
        <f>+AX3585+AY3585+AZ3585+BA3585+BB3585</f>
        <v>150510008.88</v>
      </c>
      <c r="BD3585" s="8">
        <f>AX3585-AT3585</f>
        <v>105992964</v>
      </c>
      <c r="BE3585" s="2"/>
      <c r="BH3585" s="2"/>
      <c r="BI3585" s="2">
        <f>+AX3585-AC3585</f>
        <v>16624778.620617226</v>
      </c>
    </row>
    <row r="3586" spans="2:61" ht="34" hidden="1" outlineLevel="1" x14ac:dyDescent="0.2">
      <c r="B3586" s="82">
        <v>132</v>
      </c>
      <c r="C3586" s="144" t="s">
        <v>198</v>
      </c>
      <c r="D3586" s="144"/>
      <c r="E3586" s="82" t="s">
        <v>148</v>
      </c>
      <c r="F3586" s="143">
        <v>5.1840000000000002</v>
      </c>
      <c r="G3586" s="142">
        <f>+[2]THKL!F3607</f>
        <v>5.1840000000000002</v>
      </c>
      <c r="H3586" s="132"/>
      <c r="I3586" s="132"/>
      <c r="J3586" s="132"/>
      <c r="K3586" s="156"/>
      <c r="L3586" s="157">
        <f>$L$19</f>
        <v>4358677.8</v>
      </c>
      <c r="M3586" s="157">
        <f>SUM(K3586:L3586)</f>
        <v>4358677.8</v>
      </c>
      <c r="N3586" s="83">
        <f>IF(V3586&lt;&gt;"VTC VHm",_xlfn.XLOOKUP(Z3586,$AC$4015:$AC$4035,$AD$4015:$AD$4035,0)*M3586,_xlfn.XLOOKUP(Z3586,$AC$4015:$AC$4035,$AD$4015:$AD$4035,0)*L3586)</f>
        <v>1525537.2299999997</v>
      </c>
      <c r="O3586" s="83">
        <f>IF(V3586&lt;&gt;"VTC VHm",_xlfn.XLOOKUP(Z3586,$AC$4015:$AC$4035,$AE$4015:$AE$4035,0)*M3586,_xlfn.XLOOKUP(Z3586,$AC$4015:$AC$4035,$AE$4015:$AE$4035,0)*L3586)</f>
        <v>0</v>
      </c>
      <c r="P3586" s="83">
        <f>SUM(N3586:O3586)</f>
        <v>1525537.2299999997</v>
      </c>
      <c r="Q3586" s="157">
        <f>M3586*G3586</f>
        <v>22595385.7152</v>
      </c>
      <c r="R3586" s="157">
        <f>G3586*P3586</f>
        <v>7908385.0003199987</v>
      </c>
      <c r="S3586" s="83">
        <f>SUM(Q3586:R3586)</f>
        <v>30503770.715519998</v>
      </c>
      <c r="T3586" s="156" t="s">
        <v>50</v>
      </c>
      <c r="U3586" s="132"/>
      <c r="V3586" s="132"/>
      <c r="W3586" s="132"/>
      <c r="X3586" s="44" t="s">
        <v>33</v>
      </c>
      <c r="Y3586" s="44"/>
      <c r="Z3586" s="44" t="s">
        <v>19</v>
      </c>
      <c r="AA3586" s="44" t="s">
        <v>80</v>
      </c>
      <c r="AB3586" s="2">
        <v>2513928.5256727454</v>
      </c>
      <c r="AC3586" s="2">
        <v>13032205.477087513</v>
      </c>
      <c r="AD3586" s="2">
        <f>+M3586</f>
        <v>4358677.8</v>
      </c>
      <c r="AE3586" s="2">
        <f>+AD3586*14%</f>
        <v>610214.89199999999</v>
      </c>
      <c r="AF3586" s="155">
        <f>+AD3586*35%</f>
        <v>1525537.2299999997</v>
      </c>
      <c r="AG3586" s="2">
        <f>+AD3586*F3586</f>
        <v>22595385.7152</v>
      </c>
      <c r="AH3586" s="2">
        <f>+AE3586*F3586</f>
        <v>3163354.000128</v>
      </c>
      <c r="AI3586" s="2">
        <f>+AF3586*F3586</f>
        <v>7908385.0003199987</v>
      </c>
      <c r="AJ3586" s="2">
        <f>SUM(AG3586:AI3586)</f>
        <v>33667124.715647995</v>
      </c>
      <c r="AK3586" s="2">
        <f>+AD3586*G3586</f>
        <v>22595385.7152</v>
      </c>
      <c r="AL3586" s="2">
        <f>+AE3586*G3586</f>
        <v>3163354.000128</v>
      </c>
      <c r="AM3586" s="2">
        <f>+AF3586*G3586</f>
        <v>7908385.0003199987</v>
      </c>
      <c r="AN3586" s="155">
        <f>SUM(AK3586:AM3586)</f>
        <v>33667124.715647995</v>
      </c>
      <c r="AQ3586" s="145" t="s">
        <v>79</v>
      </c>
      <c r="AU3586" s="8"/>
      <c r="AV3586" s="8"/>
      <c r="AW3586" s="2">
        <f>'[2]BoQ HSYC-Trang'!$AT3586</f>
        <v>4358677.8</v>
      </c>
      <c r="AX3586" s="8">
        <f>F3586*AW3586</f>
        <v>22595385.7152</v>
      </c>
      <c r="AY3586" s="8">
        <f>IF(AQ3586="CT",7%,5%)*AX3586</f>
        <v>1129769.2857600001</v>
      </c>
      <c r="AZ3586" s="8">
        <f>AX3586*2%</f>
        <v>451907.71430400002</v>
      </c>
      <c r="BA3586" s="8">
        <f>IF(BB3586&gt;0,0,AX3586*5%)</f>
        <v>0</v>
      </c>
      <c r="BB3586" s="8">
        <f>(AX3586-BG3586)*35%</f>
        <v>7908385.0003199996</v>
      </c>
      <c r="BC3586" s="8">
        <f>+AX3586+AY3586+AZ3586+BA3586+BB3586</f>
        <v>32085447.715583999</v>
      </c>
      <c r="BD3586" s="8">
        <f>AX3586-AT3586</f>
        <v>22595385.7152</v>
      </c>
      <c r="BE3586" s="2"/>
      <c r="BH3586" s="2"/>
      <c r="BI3586" s="2">
        <f>+AX3586-AC3586</f>
        <v>9563180.2381124869</v>
      </c>
    </row>
    <row r="3587" spans="2:61" ht="34" hidden="1" outlineLevel="1" x14ac:dyDescent="0.2">
      <c r="B3587" s="82">
        <v>133</v>
      </c>
      <c r="C3587" s="144" t="s">
        <v>212</v>
      </c>
      <c r="D3587" s="144"/>
      <c r="E3587" s="82" t="s">
        <v>104</v>
      </c>
      <c r="F3587" s="143">
        <v>57.6</v>
      </c>
      <c r="G3587" s="142">
        <f>+[2]THKL!F3608</f>
        <v>57.6</v>
      </c>
      <c r="H3587" s="132"/>
      <c r="I3587" s="132"/>
      <c r="J3587" s="132"/>
      <c r="K3587" s="156"/>
      <c r="L3587" s="157">
        <f>$L$21</f>
        <v>251876.31</v>
      </c>
      <c r="M3587" s="157">
        <f>SUM(K3587:L3587)</f>
        <v>251876.31</v>
      </c>
      <c r="N3587" s="83">
        <f>IF(V3587&lt;&gt;"VTC VHm",_xlfn.XLOOKUP(Z3587,$AC$4015:$AC$4035,$AD$4015:$AD$4035,0)*M3587,_xlfn.XLOOKUP(Z3587,$AC$4015:$AC$4035,$AD$4015:$AD$4035,0)*L3587)</f>
        <v>88156.708499999993</v>
      </c>
      <c r="O3587" s="83">
        <f>IF(V3587&lt;&gt;"VTC VHm",_xlfn.XLOOKUP(Z3587,$AC$4015:$AC$4035,$AE$4015:$AE$4035,0)*M3587,_xlfn.XLOOKUP(Z3587,$AC$4015:$AC$4035,$AE$4015:$AE$4035,0)*L3587)</f>
        <v>0</v>
      </c>
      <c r="P3587" s="83">
        <f>SUM(N3587:O3587)</f>
        <v>88156.708499999993</v>
      </c>
      <c r="Q3587" s="157">
        <f>M3587*G3587</f>
        <v>14508075.456</v>
      </c>
      <c r="R3587" s="157">
        <f>G3587*P3587</f>
        <v>5077826.4095999999</v>
      </c>
      <c r="S3587" s="83">
        <f>SUM(Q3587:R3587)</f>
        <v>19585901.865600001</v>
      </c>
      <c r="T3587" s="156" t="s">
        <v>50</v>
      </c>
      <c r="U3587" s="132"/>
      <c r="V3587" s="132"/>
      <c r="W3587" s="132"/>
      <c r="X3587" s="44" t="s">
        <v>33</v>
      </c>
      <c r="Y3587" s="44"/>
      <c r="Z3587" s="44" t="s">
        <v>19</v>
      </c>
      <c r="AA3587" s="44" t="s">
        <v>80</v>
      </c>
      <c r="AB3587" s="2">
        <v>230635.88708874999</v>
      </c>
      <c r="AC3587" s="2">
        <v>13284627.096311999</v>
      </c>
      <c r="AD3587" s="2">
        <f>+M3587</f>
        <v>251876.31</v>
      </c>
      <c r="AE3587" s="2">
        <f>+AD3587*14%</f>
        <v>35262.683400000002</v>
      </c>
      <c r="AF3587" s="155">
        <f>+AD3587*35%</f>
        <v>88156.708499999993</v>
      </c>
      <c r="AG3587" s="2">
        <f>+AD3587*F3587</f>
        <v>14508075.456</v>
      </c>
      <c r="AH3587" s="2">
        <f>+AE3587*F3587</f>
        <v>2031130.5638400002</v>
      </c>
      <c r="AI3587" s="2">
        <f>+AF3587*F3587</f>
        <v>5077826.4095999999</v>
      </c>
      <c r="AJ3587" s="2">
        <f>SUM(AG3587:AI3587)</f>
        <v>21617032.429439999</v>
      </c>
      <c r="AK3587" s="2">
        <f>+AD3587*G3587</f>
        <v>14508075.456</v>
      </c>
      <c r="AL3587" s="2">
        <f>+AE3587*G3587</f>
        <v>2031130.5638400002</v>
      </c>
      <c r="AM3587" s="2">
        <f>+AF3587*G3587</f>
        <v>5077826.4095999999</v>
      </c>
      <c r="AN3587" s="155">
        <f>SUM(AK3587:AM3587)</f>
        <v>21617032.429439999</v>
      </c>
      <c r="AQ3587" s="145" t="s">
        <v>79</v>
      </c>
      <c r="AU3587" s="8"/>
      <c r="AV3587" s="8"/>
      <c r="AW3587" s="2">
        <f>'[2]BoQ HSYC-Trang'!$AT3587</f>
        <v>251876.31</v>
      </c>
      <c r="AX3587" s="8">
        <f>F3587*AW3587</f>
        <v>14508075.456</v>
      </c>
      <c r="AY3587" s="8">
        <f>IF(AQ3587="CT",7%,5%)*AX3587</f>
        <v>725403.77280000004</v>
      </c>
      <c r="AZ3587" s="8">
        <f>AX3587*2%</f>
        <v>290161.50912</v>
      </c>
      <c r="BA3587" s="8">
        <f>IF(BB3587&gt;0,0,AX3587*5%)</f>
        <v>0</v>
      </c>
      <c r="BB3587" s="8">
        <f>(AX3587-BG3587)*35%</f>
        <v>5077826.4095999999</v>
      </c>
      <c r="BC3587" s="8">
        <f>+AX3587+AY3587+AZ3587+BA3587+BB3587</f>
        <v>20601467.147520002</v>
      </c>
      <c r="BD3587" s="8">
        <f>AX3587-AT3587</f>
        <v>14508075.456</v>
      </c>
      <c r="BE3587" s="2"/>
      <c r="BH3587" s="2"/>
      <c r="BI3587" s="2">
        <f>+AX3587-AC3587</f>
        <v>1223448.3596880008</v>
      </c>
    </row>
    <row r="3588" spans="2:61" ht="34" hidden="1" outlineLevel="1" x14ac:dyDescent="0.2">
      <c r="B3588" s="82">
        <v>134</v>
      </c>
      <c r="C3588" s="144" t="s">
        <v>152</v>
      </c>
      <c r="D3588" s="144"/>
      <c r="E3588" s="82" t="s">
        <v>148</v>
      </c>
      <c r="F3588" s="143">
        <v>3.78</v>
      </c>
      <c r="G3588" s="142">
        <f>+[2]THKL!F3609</f>
        <v>3.78</v>
      </c>
      <c r="H3588" s="132"/>
      <c r="I3588" s="132"/>
      <c r="J3588" s="132"/>
      <c r="K3588" s="156"/>
      <c r="L3588" s="157">
        <f>$L$22</f>
        <v>4731750</v>
      </c>
      <c r="M3588" s="157">
        <f>SUM(K3588:L3588)</f>
        <v>4731750</v>
      </c>
      <c r="N3588" s="83">
        <f>IF(V3588&lt;&gt;"VTC VHm",_xlfn.XLOOKUP(Z3588,$AC$4015:$AC$4035,$AD$4015:$AD$4035,0)*M3588,_xlfn.XLOOKUP(Z3588,$AC$4015:$AC$4035,$AD$4015:$AD$4035,0)*L3588)</f>
        <v>1656112.5</v>
      </c>
      <c r="O3588" s="83">
        <f>IF(V3588&lt;&gt;"VTC VHm",_xlfn.XLOOKUP(Z3588,$AC$4015:$AC$4035,$AE$4015:$AE$4035,0)*M3588,_xlfn.XLOOKUP(Z3588,$AC$4015:$AC$4035,$AE$4015:$AE$4035,0)*L3588)</f>
        <v>0</v>
      </c>
      <c r="P3588" s="83">
        <f>SUM(N3588:O3588)</f>
        <v>1656112.5</v>
      </c>
      <c r="Q3588" s="157">
        <f>M3588*G3588</f>
        <v>17886015</v>
      </c>
      <c r="R3588" s="157">
        <f>G3588*P3588</f>
        <v>6260105.25</v>
      </c>
      <c r="S3588" s="83">
        <f>SUM(Q3588:R3588)</f>
        <v>24146120.25</v>
      </c>
      <c r="T3588" s="156" t="s">
        <v>50</v>
      </c>
      <c r="U3588" s="132"/>
      <c r="V3588" s="132"/>
      <c r="W3588" s="132"/>
      <c r="X3588" s="44" t="s">
        <v>33</v>
      </c>
      <c r="Y3588" s="44"/>
      <c r="Z3588" s="44" t="s">
        <v>19</v>
      </c>
      <c r="AA3588" s="44" t="s">
        <v>80</v>
      </c>
      <c r="AB3588" s="2">
        <v>3613215.5799838998</v>
      </c>
      <c r="AC3588" s="2">
        <v>13657954.89233914</v>
      </c>
      <c r="AD3588" s="2">
        <f>+M3588</f>
        <v>4731750</v>
      </c>
      <c r="AE3588" s="2">
        <f>+AD3588*14%</f>
        <v>662445.00000000012</v>
      </c>
      <c r="AF3588" s="155">
        <f>+AD3588*35%</f>
        <v>1656112.5</v>
      </c>
      <c r="AG3588" s="2">
        <f>+AD3588*F3588</f>
        <v>17886015</v>
      </c>
      <c r="AH3588" s="2">
        <f>+AE3588*F3588</f>
        <v>2504042.1</v>
      </c>
      <c r="AI3588" s="2">
        <f>+AF3588*F3588</f>
        <v>6260105.25</v>
      </c>
      <c r="AJ3588" s="2">
        <f>SUM(AG3588:AI3588)</f>
        <v>26650162.350000001</v>
      </c>
      <c r="AK3588" s="2">
        <f>+AD3588*G3588</f>
        <v>17886015</v>
      </c>
      <c r="AL3588" s="2">
        <f>+AE3588*G3588</f>
        <v>2504042.1</v>
      </c>
      <c r="AM3588" s="2">
        <f>+AF3588*G3588</f>
        <v>6260105.25</v>
      </c>
      <c r="AN3588" s="155">
        <f>SUM(AK3588:AM3588)</f>
        <v>26650162.350000001</v>
      </c>
      <c r="AQ3588" s="145" t="s">
        <v>79</v>
      </c>
      <c r="AU3588" s="8"/>
      <c r="AV3588" s="8"/>
      <c r="AW3588" s="2">
        <f>'[2]BoQ HSYC-Trang'!$AT3588</f>
        <v>4731750</v>
      </c>
      <c r="AX3588" s="8">
        <f>F3588*AW3588</f>
        <v>17886015</v>
      </c>
      <c r="AY3588" s="8">
        <f>IF(AQ3588="CT",7%,5%)*AX3588</f>
        <v>894300.75</v>
      </c>
      <c r="AZ3588" s="8">
        <f>AX3588*2%</f>
        <v>357720.3</v>
      </c>
      <c r="BA3588" s="8">
        <f>IF(BB3588&gt;0,0,AX3588*5%)</f>
        <v>0</v>
      </c>
      <c r="BB3588" s="8">
        <f>(AX3588-BG3588)*35%</f>
        <v>6260105.25</v>
      </c>
      <c r="BC3588" s="8">
        <f>+AX3588+AY3588+AZ3588+BA3588+BB3588</f>
        <v>25398141.300000001</v>
      </c>
      <c r="BD3588" s="8">
        <f>AX3588-AT3588</f>
        <v>17886015</v>
      </c>
      <c r="BE3588" s="2"/>
      <c r="BH3588" s="2"/>
      <c r="BI3588" s="2">
        <f>+AX3588-AC3588</f>
        <v>4228060.1076608598</v>
      </c>
    </row>
    <row r="3589" spans="2:61" ht="34" hidden="1" outlineLevel="1" x14ac:dyDescent="0.2">
      <c r="B3589" s="82">
        <v>135</v>
      </c>
      <c r="C3589" s="144" t="s">
        <v>196</v>
      </c>
      <c r="D3589" s="144"/>
      <c r="E3589" s="82" t="s">
        <v>148</v>
      </c>
      <c r="F3589" s="143">
        <v>1.98</v>
      </c>
      <c r="G3589" s="142">
        <f>+[2]THKL!F3610</f>
        <v>1.98</v>
      </c>
      <c r="H3589" s="132"/>
      <c r="I3589" s="132"/>
      <c r="J3589" s="132"/>
      <c r="K3589" s="156"/>
      <c r="L3589" s="157">
        <f>$L$722</f>
        <v>2953658.0966941249</v>
      </c>
      <c r="M3589" s="157">
        <f>SUM(K3589:L3589)</f>
        <v>2953658.0966941249</v>
      </c>
      <c r="N3589" s="83">
        <f>IF(V3589&lt;&gt;"VTC VHm",_xlfn.XLOOKUP(Z3589,$AC$4015:$AC$4035,$AD$4015:$AD$4035,0)*M3589,_xlfn.XLOOKUP(Z3589,$AC$4015:$AC$4035,$AD$4015:$AD$4035,0)*L3589)</f>
        <v>1033780.3338429437</v>
      </c>
      <c r="O3589" s="83">
        <f>IF(V3589&lt;&gt;"VTC VHm",_xlfn.XLOOKUP(Z3589,$AC$4015:$AC$4035,$AE$4015:$AE$4035,0)*M3589,_xlfn.XLOOKUP(Z3589,$AC$4015:$AC$4035,$AE$4015:$AE$4035,0)*L3589)</f>
        <v>0</v>
      </c>
      <c r="P3589" s="83">
        <f>SUM(N3589:O3589)</f>
        <v>1033780.3338429437</v>
      </c>
      <c r="Q3589" s="157">
        <f>M3589*G3589</f>
        <v>5848243.0314543676</v>
      </c>
      <c r="R3589" s="157">
        <f>G3589*P3589</f>
        <v>2046885.0610090285</v>
      </c>
      <c r="S3589" s="83">
        <f>SUM(Q3589:R3589)</f>
        <v>7895128.0924633965</v>
      </c>
      <c r="T3589" s="156" t="s">
        <v>50</v>
      </c>
      <c r="U3589" s="132"/>
      <c r="V3589" s="132"/>
      <c r="W3589" s="132"/>
      <c r="X3589" s="44" t="s">
        <v>33</v>
      </c>
      <c r="Y3589" s="44"/>
      <c r="Z3589" s="44" t="s">
        <v>19</v>
      </c>
      <c r="AA3589" s="44" t="s">
        <v>80</v>
      </c>
      <c r="AB3589" s="2">
        <v>1183650.4061896799</v>
      </c>
      <c r="AC3589" s="2">
        <v>2343627.8042555661</v>
      </c>
      <c r="AD3589" s="2">
        <f>+M3589</f>
        <v>2953658.0966941249</v>
      </c>
      <c r="AE3589" s="2">
        <f>+AD3589*14%</f>
        <v>413512.13353717752</v>
      </c>
      <c r="AF3589" s="155">
        <f>+AD3589*35%</f>
        <v>1033780.3338429437</v>
      </c>
      <c r="AG3589" s="2">
        <f>+AD3589*F3589</f>
        <v>5848243.0314543676</v>
      </c>
      <c r="AH3589" s="2">
        <f>+AE3589*F3589</f>
        <v>818754.02440361143</v>
      </c>
      <c r="AI3589" s="2">
        <f>+AF3589*F3589</f>
        <v>2046885.0610090285</v>
      </c>
      <c r="AJ3589" s="2">
        <f>SUM(AG3589:AI3589)</f>
        <v>8713882.1168670077</v>
      </c>
      <c r="AK3589" s="2">
        <f>+AD3589*G3589</f>
        <v>5848243.0314543676</v>
      </c>
      <c r="AL3589" s="2">
        <f>+AE3589*G3589</f>
        <v>818754.02440361143</v>
      </c>
      <c r="AM3589" s="2">
        <f>+AF3589*G3589</f>
        <v>2046885.0610090285</v>
      </c>
      <c r="AN3589" s="155">
        <f>SUM(AK3589:AM3589)</f>
        <v>8713882.1168670077</v>
      </c>
      <c r="AQ3589" s="145" t="s">
        <v>79</v>
      </c>
      <c r="AU3589" s="8"/>
      <c r="AV3589" s="8"/>
      <c r="AW3589" s="2">
        <f>'[2]BoQ HSYC-Trang'!$AT3589</f>
        <v>2140724.6755856499</v>
      </c>
      <c r="AX3589" s="8">
        <f>F3589*AW3589</f>
        <v>4238634.8576595867</v>
      </c>
      <c r="AY3589" s="8">
        <f>IF(AQ3589="CT",7%,5%)*AX3589</f>
        <v>211931.74288297934</v>
      </c>
      <c r="AZ3589" s="8">
        <f>AX3589*2%</f>
        <v>84772.697153191737</v>
      </c>
      <c r="BA3589" s="8">
        <f>IF(BB3589&gt;0,0,AX3589*5%)</f>
        <v>0</v>
      </c>
      <c r="BB3589" s="8">
        <f>(AX3589-BG3589)*35%</f>
        <v>1483522.2001808553</v>
      </c>
      <c r="BC3589" s="8">
        <f>+AX3589+AY3589+AZ3589+BA3589+BB3589</f>
        <v>6018861.4978766134</v>
      </c>
      <c r="BD3589" s="8">
        <f>AX3589-AT3589</f>
        <v>4238634.8576595867</v>
      </c>
      <c r="BE3589" s="2"/>
      <c r="BH3589" s="2"/>
      <c r="BI3589" s="2">
        <f>+AX3589-AC3589</f>
        <v>1895007.0534040206</v>
      </c>
    </row>
    <row r="3590" spans="2:61" ht="17" hidden="1" outlineLevel="1" x14ac:dyDescent="0.2">
      <c r="B3590" s="82">
        <v>136</v>
      </c>
      <c r="C3590" s="144" t="s">
        <v>211</v>
      </c>
      <c r="D3590" s="144"/>
      <c r="E3590" s="82" t="s">
        <v>120</v>
      </c>
      <c r="F3590" s="143">
        <v>8.1300000000000008</v>
      </c>
      <c r="G3590" s="142">
        <f>+[2]THKL!F3611</f>
        <v>8.1300000000000008</v>
      </c>
      <c r="H3590" s="132"/>
      <c r="I3590" s="132"/>
      <c r="J3590" s="132"/>
      <c r="K3590" s="156">
        <f>$K$3465</f>
        <v>300000</v>
      </c>
      <c r="L3590" s="157">
        <f>$L$3465</f>
        <v>250000</v>
      </c>
      <c r="M3590" s="157">
        <f>SUM(K3590:L3590)</f>
        <v>550000</v>
      </c>
      <c r="N3590" s="83">
        <f>IF(V3590&lt;&gt;"VTC VHm",_xlfn.XLOOKUP(Z3590,$AC$4015:$AC$4035,$AD$4015:$AD$4035,0)*M3590,_xlfn.XLOOKUP(Z3590,$AC$4015:$AC$4035,$AD$4015:$AD$4035,0)*L3590)</f>
        <v>192500</v>
      </c>
      <c r="O3590" s="83">
        <f>IF(V3590&lt;&gt;"VTC VHm",_xlfn.XLOOKUP(Z3590,$AC$4015:$AC$4035,$AE$4015:$AE$4035,0)*M3590,_xlfn.XLOOKUP(Z3590,$AC$4015:$AC$4035,$AE$4015:$AE$4035,0)*L3590)</f>
        <v>0</v>
      </c>
      <c r="P3590" s="83">
        <f>SUM(N3590:O3590)</f>
        <v>192500</v>
      </c>
      <c r="Q3590" s="157">
        <f>M3590*G3590</f>
        <v>4471500</v>
      </c>
      <c r="R3590" s="157">
        <f>G3590*P3590</f>
        <v>1565025.0000000002</v>
      </c>
      <c r="S3590" s="83">
        <f>SUM(Q3590:R3590)</f>
        <v>6036525</v>
      </c>
      <c r="T3590" s="165" t="s">
        <v>100</v>
      </c>
      <c r="U3590" s="132"/>
      <c r="V3590" s="132"/>
      <c r="W3590" s="132"/>
      <c r="X3590" s="44" t="s">
        <v>33</v>
      </c>
      <c r="Y3590" s="44"/>
      <c r="Z3590" s="44" t="s">
        <v>19</v>
      </c>
      <c r="AA3590" s="44" t="s">
        <v>80</v>
      </c>
      <c r="AB3590" s="2">
        <v>157712.27319924999</v>
      </c>
      <c r="AC3590" s="2">
        <v>1282200.7811099025</v>
      </c>
      <c r="AD3590" s="2">
        <f>+M3590</f>
        <v>550000</v>
      </c>
      <c r="AE3590" s="2">
        <f>+AD3590*14%</f>
        <v>77000.000000000015</v>
      </c>
      <c r="AF3590" s="155">
        <f>+AD3590*35%</f>
        <v>192500</v>
      </c>
      <c r="AG3590" s="2">
        <f>+AD3590*F3590</f>
        <v>4471500</v>
      </c>
      <c r="AH3590" s="2">
        <f>+AE3590*F3590</f>
        <v>626010.00000000023</v>
      </c>
      <c r="AI3590" s="2">
        <f>+AF3590*F3590</f>
        <v>1565025.0000000002</v>
      </c>
      <c r="AJ3590" s="2">
        <f>SUM(AG3590:AI3590)</f>
        <v>6662535</v>
      </c>
      <c r="AK3590" s="2">
        <f>+AD3590*G3590</f>
        <v>4471500</v>
      </c>
      <c r="AL3590" s="2">
        <f>+AE3590*G3590</f>
        <v>626010.00000000023</v>
      </c>
      <c r="AM3590" s="2">
        <f>+AF3590*G3590</f>
        <v>1565025.0000000002</v>
      </c>
      <c r="AN3590" s="155">
        <f>SUM(AK3590:AM3590)</f>
        <v>6662535</v>
      </c>
      <c r="AQ3590" s="145" t="s">
        <v>79</v>
      </c>
      <c r="AU3590" s="8"/>
      <c r="AV3590" s="8"/>
      <c r="AW3590" s="2">
        <f>'[2]BoQ HSYC-Trang'!$AT3590</f>
        <v>550000</v>
      </c>
      <c r="AX3590" s="8">
        <f>F3590*AW3590</f>
        <v>4471500</v>
      </c>
      <c r="AY3590" s="8">
        <f>IF(AQ3590="CT",7%,5%)*AX3590</f>
        <v>223575</v>
      </c>
      <c r="AZ3590" s="8">
        <f>AX3590*2%</f>
        <v>89430</v>
      </c>
      <c r="BA3590" s="8">
        <f>IF(BB3590&gt;0,0,AX3590*5%)</f>
        <v>0</v>
      </c>
      <c r="BB3590" s="8">
        <f>(AX3590-BG3590)*35%</f>
        <v>1565025</v>
      </c>
      <c r="BC3590" s="8">
        <f>+AX3590+AY3590+AZ3590+BA3590+BB3590</f>
        <v>6349530</v>
      </c>
      <c r="BD3590" s="8">
        <f>AX3590-AT3590</f>
        <v>4471500</v>
      </c>
      <c r="BE3590" s="2"/>
      <c r="BH3590" s="2"/>
      <c r="BI3590" s="2">
        <f>+AX3590-AC3590</f>
        <v>3189299.2188900975</v>
      </c>
    </row>
    <row r="3591" spans="2:61" ht="17" hidden="1" outlineLevel="1" x14ac:dyDescent="0.2">
      <c r="B3591" s="82">
        <v>137</v>
      </c>
      <c r="C3591" s="144" t="s">
        <v>210</v>
      </c>
      <c r="D3591" s="144"/>
      <c r="E3591" s="82" t="s">
        <v>87</v>
      </c>
      <c r="F3591" s="143">
        <v>2032.5</v>
      </c>
      <c r="G3591" s="142">
        <f>+[2]THKL!F3612</f>
        <v>2032.5</v>
      </c>
      <c r="H3591" s="176"/>
      <c r="I3591" s="176"/>
      <c r="J3591" s="176"/>
      <c r="K3591" s="156"/>
      <c r="L3591" s="157">
        <f>$L$3477</f>
        <v>4500</v>
      </c>
      <c r="M3591" s="157">
        <f>SUM(K3591:L3591)</f>
        <v>4500</v>
      </c>
      <c r="N3591" s="83">
        <f>IF(V3591&lt;&gt;"VTC VHm",_xlfn.XLOOKUP(Z3591,$AC$4015:$AC$4035,$AD$4015:$AD$4035,0)*M3591,_xlfn.XLOOKUP(Z3591,$AC$4015:$AC$4035,$AD$4015:$AD$4035,0)*L3591)</f>
        <v>1575</v>
      </c>
      <c r="O3591" s="83">
        <f>IF(V3591&lt;&gt;"VTC VHm",_xlfn.XLOOKUP(Z3591,$AC$4015:$AC$4035,$AE$4015:$AE$4035,0)*M3591,_xlfn.XLOOKUP(Z3591,$AC$4015:$AC$4035,$AE$4015:$AE$4035,0)*L3591)</f>
        <v>0</v>
      </c>
      <c r="P3591" s="83">
        <f>SUM(N3591:O3591)</f>
        <v>1575</v>
      </c>
      <c r="Q3591" s="157">
        <f>M3591*G3591</f>
        <v>9146250</v>
      </c>
      <c r="R3591" s="157">
        <f>G3591*P3591</f>
        <v>3201187.5</v>
      </c>
      <c r="S3591" s="83">
        <f>SUM(Q3591:R3591)</f>
        <v>12347437.5</v>
      </c>
      <c r="T3591" s="156" t="s">
        <v>50</v>
      </c>
      <c r="U3591" s="176"/>
      <c r="V3591" s="176"/>
      <c r="W3591" s="176"/>
      <c r="X3591" s="44" t="s">
        <v>33</v>
      </c>
      <c r="Y3591" s="44"/>
      <c r="Z3591" s="44" t="s">
        <v>19</v>
      </c>
      <c r="AA3591" s="44" t="s">
        <v>80</v>
      </c>
      <c r="AB3591" s="2">
        <v>4980.866</v>
      </c>
      <c r="AC3591" s="2">
        <v>10123610.145</v>
      </c>
      <c r="AD3591" s="2">
        <f>+M3591</f>
        <v>4500</v>
      </c>
      <c r="AE3591" s="2">
        <f>+AD3591*14%</f>
        <v>630.00000000000011</v>
      </c>
      <c r="AF3591" s="155">
        <f>+AD3591*35%</f>
        <v>1575</v>
      </c>
      <c r="AG3591" s="2">
        <f>+AD3591*F3591</f>
        <v>9146250</v>
      </c>
      <c r="AH3591" s="2">
        <f>+AE3591*F3591</f>
        <v>1280475.0000000002</v>
      </c>
      <c r="AI3591" s="2">
        <f>+AF3591*F3591</f>
        <v>3201187.5</v>
      </c>
      <c r="AJ3591" s="2">
        <f>SUM(AG3591:AI3591)</f>
        <v>13627912.5</v>
      </c>
      <c r="AK3591" s="2">
        <f>+AD3591*G3591</f>
        <v>9146250</v>
      </c>
      <c r="AL3591" s="2">
        <f>+AE3591*G3591</f>
        <v>1280475.0000000002</v>
      </c>
      <c r="AM3591" s="2">
        <f>+AF3591*G3591</f>
        <v>3201187.5</v>
      </c>
      <c r="AN3591" s="155">
        <f>SUM(AK3591:AM3591)</f>
        <v>13627912.5</v>
      </c>
      <c r="AQ3591" s="145" t="s">
        <v>79</v>
      </c>
      <c r="AU3591" s="8"/>
      <c r="AV3591" s="8"/>
      <c r="AW3591" s="2">
        <f>'[2]BoQ HSYC-Trang'!$AT3591</f>
        <v>4500</v>
      </c>
      <c r="AX3591" s="8">
        <f>F3591*AW3591</f>
        <v>9146250</v>
      </c>
      <c r="AY3591" s="8">
        <f>IF(AQ3591="CT",7%,5%)*AX3591</f>
        <v>457312.5</v>
      </c>
      <c r="AZ3591" s="8">
        <f>AX3591*2%</f>
        <v>182925</v>
      </c>
      <c r="BA3591" s="8">
        <f>IF(BB3591&gt;0,0,AX3591*5%)</f>
        <v>0</v>
      </c>
      <c r="BB3591" s="8">
        <f>(AX3591-BG3591)*35%</f>
        <v>3201187.5</v>
      </c>
      <c r="BC3591" s="8">
        <f>+AX3591+AY3591+AZ3591+BA3591+BB3591</f>
        <v>12987675</v>
      </c>
      <c r="BD3591" s="8">
        <f>AX3591-AT3591</f>
        <v>9146250</v>
      </c>
      <c r="BE3591" s="2"/>
      <c r="BH3591" s="2"/>
      <c r="BI3591" s="2">
        <f>+AX3591-AC3591</f>
        <v>-977360.14499999955</v>
      </c>
    </row>
    <row r="3592" spans="2:61" s="92" customFormat="1" ht="17" hidden="1" outlineLevel="1" x14ac:dyDescent="0.2">
      <c r="B3592" s="163"/>
      <c r="C3592" s="164" t="s">
        <v>222</v>
      </c>
      <c r="D3592" s="164"/>
      <c r="E3592" s="163"/>
      <c r="F3592" s="162"/>
      <c r="G3592" s="149">
        <f>'[1]BoQ HSYC'!F3592</f>
        <v>0</v>
      </c>
      <c r="H3592" s="184">
        <f>'[1]BoQ HSYC'!G3592</f>
        <v>0</v>
      </c>
      <c r="I3592" s="184">
        <f>'[1]BoQ HSYC'!H3592</f>
        <v>0</v>
      </c>
      <c r="J3592" s="184">
        <f>'[1]BoQ HSYC'!I3592</f>
        <v>0</v>
      </c>
      <c r="K3592" s="170">
        <f>'[1]BoQ HSYC'!J3592</f>
        <v>0</v>
      </c>
      <c r="L3592" s="171">
        <f>'[1]BoQ HSYC'!K3592</f>
        <v>0</v>
      </c>
      <c r="M3592" s="171">
        <f>'[1]BoQ HSYC'!L3592</f>
        <v>0</v>
      </c>
      <c r="N3592" s="183">
        <f>'[1]BoQ HSYC'!M3592</f>
        <v>0</v>
      </c>
      <c r="O3592" s="183">
        <f>'[1]BoQ HSYC'!N3592</f>
        <v>0</v>
      </c>
      <c r="P3592" s="160">
        <f>'[1]BoQ HSYC'!O3592</f>
        <v>0</v>
      </c>
      <c r="Q3592" s="171">
        <f>'[1]BoQ HSYC'!P3592</f>
        <v>0</v>
      </c>
      <c r="R3592" s="158">
        <f>'[1]BoQ HSYC'!Q3592</f>
        <v>0</v>
      </c>
      <c r="S3592" s="160">
        <f>'[1]BoQ HSYC'!R3592</f>
        <v>0</v>
      </c>
      <c r="T3592" s="170">
        <f>'[1]BoQ HSYC'!S3592</f>
        <v>0</v>
      </c>
      <c r="U3592" s="158">
        <f>'[1]BoQ HSYC'!T3592</f>
        <v>0</v>
      </c>
      <c r="V3592" s="158">
        <f>'[1]BoQ HSYC'!U3592</f>
        <v>0</v>
      </c>
      <c r="W3592" s="158">
        <f>'[1]BoQ HSYC'!V3592</f>
        <v>0</v>
      </c>
      <c r="X3592" s="94" t="str">
        <f>'[1]BoQ HSYC'!W3592</f>
        <v>ME</v>
      </c>
      <c r="Y3592" s="94"/>
      <c r="Z3592" s="94"/>
      <c r="AA3592" s="44"/>
      <c r="AB3592" s="93">
        <v>0</v>
      </c>
      <c r="AC3592" s="93">
        <v>0</v>
      </c>
      <c r="AD3592" s="93">
        <f>+M3592</f>
        <v>0</v>
      </c>
      <c r="AE3592" s="93">
        <f>+AD3592*14%</f>
        <v>0</v>
      </c>
      <c r="AF3592" s="93">
        <f>+AD3592*35%</f>
        <v>0</v>
      </c>
      <c r="AG3592" s="93">
        <f>+AD3592*F3592</f>
        <v>0</v>
      </c>
      <c r="AH3592" s="93">
        <f>+AE3592*F3592</f>
        <v>0</v>
      </c>
      <c r="AI3592" s="93">
        <f>+AF3592*F3592</f>
        <v>0</v>
      </c>
      <c r="AJ3592" s="93">
        <f>SUM(AG3592:AI3592)</f>
        <v>0</v>
      </c>
      <c r="AK3592" s="93">
        <f>+AD3592*G3592</f>
        <v>0</v>
      </c>
      <c r="AL3592" s="93">
        <f>+AE3592*G3592</f>
        <v>0</v>
      </c>
      <c r="AM3592" s="93">
        <f>+AF3592*G3592</f>
        <v>0</v>
      </c>
      <c r="AN3592" s="93">
        <f>SUM(AK3592:AM3592)</f>
        <v>0</v>
      </c>
      <c r="AQ3592" s="145" t="s">
        <v>79</v>
      </c>
      <c r="AU3592" s="8"/>
      <c r="AV3592" s="8"/>
      <c r="AW3592" s="2">
        <f>'[2]BoQ HSYC-Trang'!$AT3592</f>
        <v>0</v>
      </c>
      <c r="AX3592" s="8">
        <f>F3592*AW3592</f>
        <v>0</v>
      </c>
      <c r="AY3592" s="8">
        <f>IF(AQ3592="CT",7%,5%)*AX3592</f>
        <v>0</v>
      </c>
      <c r="AZ3592" s="8">
        <f>AX3592*2%</f>
        <v>0</v>
      </c>
      <c r="BA3592" s="8">
        <f>IF(BB3592&gt;0,0,AX3592*5%)</f>
        <v>0</v>
      </c>
      <c r="BB3592" s="8">
        <f>(AX3592-BG3592)*35%</f>
        <v>0</v>
      </c>
      <c r="BC3592" s="8">
        <f>+AX3592+AY3592+AZ3592+BA3592+BB3592</f>
        <v>0</v>
      </c>
      <c r="BD3592" s="8">
        <f>AX3592-AT3592</f>
        <v>0</v>
      </c>
      <c r="BE3592" s="2"/>
      <c r="BH3592" s="2"/>
      <c r="BI3592" s="2">
        <f>+AX3592-AC3592</f>
        <v>0</v>
      </c>
    </row>
    <row r="3593" spans="2:61" s="92" customFormat="1" ht="17" hidden="1" outlineLevel="1" x14ac:dyDescent="0.2">
      <c r="B3593" s="163"/>
      <c r="C3593" s="164" t="s">
        <v>221</v>
      </c>
      <c r="D3593" s="164"/>
      <c r="E3593" s="163"/>
      <c r="F3593" s="162"/>
      <c r="G3593" s="149">
        <f>'[1]BoQ HSYC'!F3593</f>
        <v>0</v>
      </c>
      <c r="H3593" s="184">
        <f>'[1]BoQ HSYC'!G3593</f>
        <v>0</v>
      </c>
      <c r="I3593" s="184">
        <f>'[1]BoQ HSYC'!H3593</f>
        <v>0</v>
      </c>
      <c r="J3593" s="184">
        <f>'[1]BoQ HSYC'!I3593</f>
        <v>0</v>
      </c>
      <c r="K3593" s="170">
        <f>'[1]BoQ HSYC'!J3593</f>
        <v>0</v>
      </c>
      <c r="L3593" s="171">
        <f>'[1]BoQ HSYC'!K3593</f>
        <v>0</v>
      </c>
      <c r="M3593" s="171">
        <f>'[1]BoQ HSYC'!L3593</f>
        <v>0</v>
      </c>
      <c r="N3593" s="183">
        <f>'[1]BoQ HSYC'!M3593</f>
        <v>0</v>
      </c>
      <c r="O3593" s="183">
        <f>'[1]BoQ HSYC'!N3593</f>
        <v>0</v>
      </c>
      <c r="P3593" s="160">
        <f>'[1]BoQ HSYC'!O3593</f>
        <v>0</v>
      </c>
      <c r="Q3593" s="171">
        <f>'[1]BoQ HSYC'!P3593</f>
        <v>0</v>
      </c>
      <c r="R3593" s="158">
        <f>'[1]BoQ HSYC'!Q3593</f>
        <v>0</v>
      </c>
      <c r="S3593" s="160">
        <f>'[1]BoQ HSYC'!R3593</f>
        <v>0</v>
      </c>
      <c r="T3593" s="170">
        <f>'[1]BoQ HSYC'!S3593</f>
        <v>0</v>
      </c>
      <c r="U3593" s="158">
        <f>'[1]BoQ HSYC'!T3593</f>
        <v>0</v>
      </c>
      <c r="V3593" s="158">
        <f>'[1]BoQ HSYC'!U3593</f>
        <v>0</v>
      </c>
      <c r="W3593" s="158">
        <f>'[1]BoQ HSYC'!V3593</f>
        <v>0</v>
      </c>
      <c r="X3593" s="94" t="str">
        <f>'[1]BoQ HSYC'!W3593</f>
        <v>ME</v>
      </c>
      <c r="Y3593" s="94"/>
      <c r="Z3593" s="94"/>
      <c r="AA3593" s="44"/>
      <c r="AB3593" s="93">
        <v>0</v>
      </c>
      <c r="AC3593" s="93">
        <v>0</v>
      </c>
      <c r="AD3593" s="93">
        <f>+M3593</f>
        <v>0</v>
      </c>
      <c r="AE3593" s="93">
        <f>+AD3593*14%</f>
        <v>0</v>
      </c>
      <c r="AF3593" s="93">
        <f>+AD3593*35%</f>
        <v>0</v>
      </c>
      <c r="AG3593" s="93">
        <f>+AD3593*F3593</f>
        <v>0</v>
      </c>
      <c r="AH3593" s="93">
        <f>+AE3593*F3593</f>
        <v>0</v>
      </c>
      <c r="AI3593" s="93">
        <f>+AF3593*F3593</f>
        <v>0</v>
      </c>
      <c r="AJ3593" s="93">
        <f>SUM(AG3593:AI3593)</f>
        <v>0</v>
      </c>
      <c r="AK3593" s="93">
        <f>+AD3593*G3593</f>
        <v>0</v>
      </c>
      <c r="AL3593" s="93">
        <f>+AE3593*G3593</f>
        <v>0</v>
      </c>
      <c r="AM3593" s="93">
        <f>+AF3593*G3593</f>
        <v>0</v>
      </c>
      <c r="AN3593" s="93">
        <f>SUM(AK3593:AM3593)</f>
        <v>0</v>
      </c>
      <c r="AQ3593" s="145" t="s">
        <v>79</v>
      </c>
      <c r="AU3593" s="8"/>
      <c r="AV3593" s="8"/>
      <c r="AW3593" s="2">
        <f>'[2]BoQ HSYC-Trang'!$AT3593</f>
        <v>0</v>
      </c>
      <c r="AX3593" s="8">
        <f>F3593*AW3593</f>
        <v>0</v>
      </c>
      <c r="AY3593" s="8">
        <f>IF(AQ3593="CT",7%,5%)*AX3593</f>
        <v>0</v>
      </c>
      <c r="AZ3593" s="8">
        <f>AX3593*2%</f>
        <v>0</v>
      </c>
      <c r="BA3593" s="8">
        <f>IF(BB3593&gt;0,0,AX3593*5%)</f>
        <v>0</v>
      </c>
      <c r="BB3593" s="8">
        <f>(AX3593-BG3593)*35%</f>
        <v>0</v>
      </c>
      <c r="BC3593" s="8">
        <f>+AX3593+AY3593+AZ3593+BA3593+BB3593</f>
        <v>0</v>
      </c>
      <c r="BD3593" s="8">
        <f>AX3593-AT3593</f>
        <v>0</v>
      </c>
      <c r="BE3593" s="2"/>
      <c r="BH3593" s="2"/>
      <c r="BI3593" s="2">
        <f>+AX3593-AC3593</f>
        <v>0</v>
      </c>
    </row>
    <row r="3594" spans="2:61" ht="17" hidden="1" outlineLevel="1" x14ac:dyDescent="0.2">
      <c r="B3594" s="82">
        <v>138</v>
      </c>
      <c r="C3594" s="144" t="s">
        <v>220</v>
      </c>
      <c r="D3594" s="144"/>
      <c r="E3594" s="82" t="s">
        <v>129</v>
      </c>
      <c r="F3594" s="143">
        <v>11.5</v>
      </c>
      <c r="G3594" s="142">
        <f>'[1]BoQ HSYC'!F3594</f>
        <v>11.5</v>
      </c>
      <c r="H3594" s="185">
        <f>'[1]BoQ HSYC'!G3594</f>
        <v>0</v>
      </c>
      <c r="I3594" s="185">
        <f>'[1]BoQ HSYC'!H3594</f>
        <v>0</v>
      </c>
      <c r="J3594" s="185">
        <f>'[1]BoQ HSYC'!I3594</f>
        <v>0</v>
      </c>
      <c r="K3594" s="48">
        <f>'[1]BoQ HSYC'!J3594</f>
        <v>16213.7052</v>
      </c>
      <c r="L3594" s="47">
        <f>'[1]BoQ HSYC'!K3594</f>
        <v>8449.11</v>
      </c>
      <c r="M3594" s="47">
        <f>'[1]BoQ HSYC'!L3594</f>
        <v>24662.815200000001</v>
      </c>
      <c r="N3594" s="183">
        <f>'[1]BoQ HSYC'!M3594</f>
        <v>5674.7968199999996</v>
      </c>
      <c r="O3594" s="183">
        <f>'[1]BoQ HSYC'!N3594</f>
        <v>2957.1885000000002</v>
      </c>
      <c r="P3594" s="83">
        <f>'[1]BoQ HSYC'!O3594</f>
        <v>8631.9853199999998</v>
      </c>
      <c r="Q3594" s="47">
        <f>'[1]BoQ HSYC'!P3594</f>
        <v>283622.37479999999</v>
      </c>
      <c r="R3594" s="132">
        <f>'[1]BoQ HSYC'!Q3594</f>
        <v>99267.831179999994</v>
      </c>
      <c r="S3594" s="83">
        <f>'[1]BoQ HSYC'!R3594</f>
        <v>382890.20597999997</v>
      </c>
      <c r="T3594" s="48">
        <f>'[1]BoQ HSYC'!S3594</f>
        <v>0</v>
      </c>
      <c r="U3594" s="132">
        <f>'[1]BoQ HSYC'!T3594</f>
        <v>0</v>
      </c>
      <c r="V3594" s="132" t="str">
        <f>'[1]BoQ HSYC'!U3594</f>
        <v>BĐG Q2/2026</v>
      </c>
      <c r="W3594" s="132" t="str">
        <f>'[1]BoQ HSYC'!V3594</f>
        <v>BĐG Q2/2026</v>
      </c>
      <c r="X3594" s="44" t="str">
        <f>'[1]BoQ HSYC'!W3594</f>
        <v>ME</v>
      </c>
      <c r="Y3594" s="44"/>
      <c r="Z3594" s="44"/>
      <c r="AA3594" s="44"/>
      <c r="AB3594" s="2">
        <v>119382.99763641902</v>
      </c>
      <c r="AC3594" s="2">
        <v>1372904.4728188189</v>
      </c>
      <c r="AD3594" s="2">
        <f>+M3594</f>
        <v>24662.815200000001</v>
      </c>
      <c r="AE3594" s="2">
        <f>+AD3594*14%</f>
        <v>3452.7941280000005</v>
      </c>
      <c r="AF3594" s="155">
        <f>+AD3594*35%</f>
        <v>8631.9853199999998</v>
      </c>
      <c r="AG3594" s="2">
        <f>+AD3594*F3594</f>
        <v>283622.37479999999</v>
      </c>
      <c r="AH3594" s="2">
        <f>+AE3594*F3594</f>
        <v>39707.132472000005</v>
      </c>
      <c r="AI3594" s="2">
        <f>+AF3594*F3594</f>
        <v>99267.831179999994</v>
      </c>
      <c r="AJ3594" s="2">
        <f>SUM(AG3594:AI3594)</f>
        <v>422597.338452</v>
      </c>
      <c r="AK3594" s="2">
        <f>+AD3594*G3594</f>
        <v>283622.37479999999</v>
      </c>
      <c r="AL3594" s="2">
        <f>+AE3594*G3594</f>
        <v>39707.132472000005</v>
      </c>
      <c r="AM3594" s="2">
        <f>+AF3594*G3594</f>
        <v>99267.831179999994</v>
      </c>
      <c r="AN3594" s="155">
        <f>SUM(AK3594:AM3594)</f>
        <v>422597.338452</v>
      </c>
      <c r="AQ3594" s="145" t="s">
        <v>79</v>
      </c>
      <c r="AU3594" s="8"/>
      <c r="AV3594" s="8"/>
      <c r="AW3594" s="2">
        <f>'[2]BoQ HSYC-Trang'!$AT3594</f>
        <v>24662.815200000001</v>
      </c>
      <c r="AX3594" s="8">
        <f>F3594*AW3594</f>
        <v>283622.37479999999</v>
      </c>
      <c r="AY3594" s="8">
        <f>IF(AQ3594="CT",7%,5%)*AX3594</f>
        <v>14181.11874</v>
      </c>
      <c r="AZ3594" s="8">
        <f>AX3594*2%</f>
        <v>5672.4474959999998</v>
      </c>
      <c r="BA3594" s="8">
        <f>IF(BB3594&gt;0,0,AX3594*5%)</f>
        <v>14181.11874</v>
      </c>
      <c r="BB3594" s="8"/>
      <c r="BC3594" s="8">
        <f>+AX3594+AY3594+AZ3594+BA3594+BB3594</f>
        <v>317657.05977599998</v>
      </c>
      <c r="BD3594" s="8">
        <f>AX3594-AT3594</f>
        <v>283622.37479999999</v>
      </c>
      <c r="BE3594" s="2"/>
      <c r="BH3594" s="2"/>
      <c r="BI3594" s="2">
        <f>+AX3594-AC3594</f>
        <v>-1089282.098018819</v>
      </c>
    </row>
    <row r="3595" spans="2:61" ht="34" hidden="1" outlineLevel="1" x14ac:dyDescent="0.2">
      <c r="B3595" s="82">
        <v>139</v>
      </c>
      <c r="C3595" s="144" t="s">
        <v>219</v>
      </c>
      <c r="D3595" s="144"/>
      <c r="E3595" s="82" t="s">
        <v>218</v>
      </c>
      <c r="F3595" s="143">
        <v>2.2000000000000002</v>
      </c>
      <c r="G3595" s="142">
        <f>'[1]BoQ HSYC'!F3595</f>
        <v>2.2000000000000002</v>
      </c>
      <c r="H3595" s="185">
        <f>'[1]BoQ HSYC'!G3595</f>
        <v>0</v>
      </c>
      <c r="I3595" s="185">
        <f>'[1]BoQ HSYC'!H3595</f>
        <v>0</v>
      </c>
      <c r="J3595" s="185">
        <f>'[1]BoQ HSYC'!I3595</f>
        <v>0</v>
      </c>
      <c r="K3595" s="48">
        <f>'[1]BoQ HSYC'!J3595</f>
        <v>12852000</v>
      </c>
      <c r="L3595" s="47">
        <f>'[1]BoQ HSYC'!K3595</f>
        <v>6460000</v>
      </c>
      <c r="M3595" s="47">
        <f>'[1]BoQ HSYC'!L3595</f>
        <v>19312000</v>
      </c>
      <c r="N3595" s="183">
        <f>'[1]BoQ HSYC'!M3595</f>
        <v>4498200</v>
      </c>
      <c r="O3595" s="183">
        <f>'[1]BoQ HSYC'!N3595</f>
        <v>2261000</v>
      </c>
      <c r="P3595" s="83">
        <f>'[1]BoQ HSYC'!O3595</f>
        <v>6759200</v>
      </c>
      <c r="Q3595" s="47">
        <f>'[1]BoQ HSYC'!P3595</f>
        <v>42486400</v>
      </c>
      <c r="R3595" s="132">
        <f>'[1]BoQ HSYC'!Q3595</f>
        <v>14870240.000000002</v>
      </c>
      <c r="S3595" s="83">
        <f>'[1]BoQ HSYC'!R3595</f>
        <v>57356640</v>
      </c>
      <c r="T3595" s="48">
        <f>'[1]BoQ HSYC'!S3595</f>
        <v>0</v>
      </c>
      <c r="U3595" s="132">
        <f>'[1]BoQ HSYC'!T3595</f>
        <v>0</v>
      </c>
      <c r="V3595" s="132" t="str">
        <f>'[1]BoQ HSYC'!U3595</f>
        <v>BĐG Q2/2026</v>
      </c>
      <c r="W3595" s="132" t="str">
        <f>'[1]BoQ HSYC'!V3595</f>
        <v>BĐG Q2/2026</v>
      </c>
      <c r="X3595" s="44" t="str">
        <f>'[1]BoQ HSYC'!W3595</f>
        <v>ME</v>
      </c>
      <c r="Y3595" s="44"/>
      <c r="Z3595" s="44"/>
      <c r="AA3595" s="44"/>
      <c r="AB3595" s="2">
        <v>5302550.0007007001</v>
      </c>
      <c r="AC3595" s="2">
        <v>11665610.001541542</v>
      </c>
      <c r="AD3595" s="2">
        <f>+M3595</f>
        <v>19312000</v>
      </c>
      <c r="AE3595" s="2">
        <f>+AD3595*14%</f>
        <v>2703680.0000000005</v>
      </c>
      <c r="AF3595" s="155">
        <f>+AD3595*35%</f>
        <v>6759200</v>
      </c>
      <c r="AG3595" s="2">
        <f>+AD3595*F3595</f>
        <v>42486400</v>
      </c>
      <c r="AH3595" s="2">
        <f>+AE3595*F3595</f>
        <v>5948096.0000000019</v>
      </c>
      <c r="AI3595" s="2">
        <f>+AF3595*F3595</f>
        <v>14870240.000000002</v>
      </c>
      <c r="AJ3595" s="2">
        <f>SUM(AG3595:AI3595)</f>
        <v>63304736</v>
      </c>
      <c r="AK3595" s="2">
        <f>+AD3595*G3595</f>
        <v>42486400</v>
      </c>
      <c r="AL3595" s="2">
        <f>+AE3595*G3595</f>
        <v>5948096.0000000019</v>
      </c>
      <c r="AM3595" s="2">
        <f>+AF3595*G3595</f>
        <v>14870240.000000002</v>
      </c>
      <c r="AN3595" s="155">
        <f>SUM(AK3595:AM3595)</f>
        <v>63304736</v>
      </c>
      <c r="AQ3595" s="145" t="s">
        <v>79</v>
      </c>
      <c r="AU3595" s="8"/>
      <c r="AV3595" s="8"/>
      <c r="AW3595" s="2">
        <f>'[2]BoQ HSYC-Trang'!$AT3595</f>
        <v>19312000</v>
      </c>
      <c r="AX3595" s="8">
        <f>F3595*AW3595</f>
        <v>42486400</v>
      </c>
      <c r="AY3595" s="8">
        <f>IF(AQ3595="CT",7%,5%)*AX3595</f>
        <v>2124320</v>
      </c>
      <c r="AZ3595" s="8">
        <f>AX3595*2%</f>
        <v>849728</v>
      </c>
      <c r="BA3595" s="8">
        <f>IF(BB3595&gt;0,0,AX3595*5%)</f>
        <v>2124320</v>
      </c>
      <c r="BB3595" s="8"/>
      <c r="BC3595" s="8">
        <f>+AX3595+AY3595+AZ3595+BA3595+BB3595</f>
        <v>47584768</v>
      </c>
      <c r="BD3595" s="8">
        <f>AX3595-AT3595</f>
        <v>42486400</v>
      </c>
      <c r="BE3595" s="2"/>
      <c r="BH3595" s="2"/>
      <c r="BI3595" s="2">
        <f>+AX3595-AC3595</f>
        <v>30820789.99845846</v>
      </c>
    </row>
    <row r="3596" spans="2:61" s="92" customFormat="1" ht="17" hidden="1" outlineLevel="1" x14ac:dyDescent="0.2">
      <c r="B3596" s="163"/>
      <c r="C3596" s="164" t="s">
        <v>217</v>
      </c>
      <c r="D3596" s="164"/>
      <c r="E3596" s="163"/>
      <c r="F3596" s="162"/>
      <c r="G3596" s="149">
        <f>'[1]BoQ HSYC'!F3596</f>
        <v>0</v>
      </c>
      <c r="H3596" s="184">
        <f>'[1]BoQ HSYC'!G3596</f>
        <v>0</v>
      </c>
      <c r="I3596" s="184">
        <f>'[1]BoQ HSYC'!H3596</f>
        <v>0</v>
      </c>
      <c r="J3596" s="184">
        <f>'[1]BoQ HSYC'!I3596</f>
        <v>0</v>
      </c>
      <c r="K3596" s="170">
        <f>'[1]BoQ HSYC'!J3596</f>
        <v>0</v>
      </c>
      <c r="L3596" s="171">
        <f>'[1]BoQ HSYC'!K3596</f>
        <v>0</v>
      </c>
      <c r="M3596" s="171">
        <f>'[1]BoQ HSYC'!L3596</f>
        <v>0</v>
      </c>
      <c r="N3596" s="183">
        <f>'[1]BoQ HSYC'!M3596</f>
        <v>0</v>
      </c>
      <c r="O3596" s="183">
        <f>'[1]BoQ HSYC'!N3596</f>
        <v>0</v>
      </c>
      <c r="P3596" s="160">
        <f>'[1]BoQ HSYC'!O3596</f>
        <v>0</v>
      </c>
      <c r="Q3596" s="171">
        <f>'[1]BoQ HSYC'!P3596</f>
        <v>0</v>
      </c>
      <c r="R3596" s="158">
        <f>'[1]BoQ HSYC'!Q3596</f>
        <v>0</v>
      </c>
      <c r="S3596" s="160">
        <f>'[1]BoQ HSYC'!R3596</f>
        <v>0</v>
      </c>
      <c r="T3596" s="170">
        <f>'[1]BoQ HSYC'!S3596</f>
        <v>0</v>
      </c>
      <c r="U3596" s="158">
        <f>'[1]BoQ HSYC'!T3596</f>
        <v>0</v>
      </c>
      <c r="V3596" s="158" t="str">
        <f>'[1]BoQ HSYC'!U3596</f>
        <v>BĐG Q2/2026</v>
      </c>
      <c r="W3596" s="158" t="str">
        <f>'[1]BoQ HSYC'!V3596</f>
        <v>BĐG Q2/2026</v>
      </c>
      <c r="X3596" s="94" t="str">
        <f>'[1]BoQ HSYC'!W3596</f>
        <v>ME</v>
      </c>
      <c r="Y3596" s="94"/>
      <c r="Z3596" s="94"/>
      <c r="AA3596" s="44"/>
      <c r="AB3596" s="93">
        <v>0</v>
      </c>
      <c r="AC3596" s="93">
        <v>0</v>
      </c>
      <c r="AD3596" s="93">
        <f>+M3596</f>
        <v>0</v>
      </c>
      <c r="AE3596" s="93">
        <f>+AD3596*14%</f>
        <v>0</v>
      </c>
      <c r="AF3596" s="93">
        <f>+AD3596*35%</f>
        <v>0</v>
      </c>
      <c r="AG3596" s="93">
        <f>+AD3596*F3596</f>
        <v>0</v>
      </c>
      <c r="AH3596" s="93">
        <f>+AE3596*F3596</f>
        <v>0</v>
      </c>
      <c r="AI3596" s="93">
        <f>+AF3596*F3596</f>
        <v>0</v>
      </c>
      <c r="AJ3596" s="93">
        <f>SUM(AG3596:AI3596)</f>
        <v>0</v>
      </c>
      <c r="AK3596" s="93">
        <f>+AD3596*G3596</f>
        <v>0</v>
      </c>
      <c r="AL3596" s="93">
        <f>+AE3596*G3596</f>
        <v>0</v>
      </c>
      <c r="AM3596" s="93">
        <f>+AF3596*G3596</f>
        <v>0</v>
      </c>
      <c r="AN3596" s="93">
        <f>SUM(AK3596:AM3596)</f>
        <v>0</v>
      </c>
      <c r="AQ3596" s="145" t="s">
        <v>79</v>
      </c>
      <c r="AU3596" s="8"/>
      <c r="AV3596" s="8"/>
      <c r="AW3596" s="2">
        <f>'[2]BoQ HSYC-Trang'!$AT3596</f>
        <v>0</v>
      </c>
      <c r="AX3596" s="8">
        <f>F3596*AW3596</f>
        <v>0</v>
      </c>
      <c r="AY3596" s="8">
        <f>IF(AQ3596="CT",7%,5%)*AX3596</f>
        <v>0</v>
      </c>
      <c r="AZ3596" s="8">
        <f>AX3596*2%</f>
        <v>0</v>
      </c>
      <c r="BA3596" s="8">
        <f>IF(BB3596&gt;0,0,AX3596*5%)</f>
        <v>0</v>
      </c>
      <c r="BB3596" s="8"/>
      <c r="BC3596" s="8">
        <f>+AX3596+AY3596+AZ3596+BA3596+BB3596</f>
        <v>0</v>
      </c>
      <c r="BD3596" s="8">
        <f>AX3596-AT3596</f>
        <v>0</v>
      </c>
      <c r="BE3596" s="2"/>
      <c r="BH3596" s="2"/>
      <c r="BI3596" s="2">
        <f>+AX3596-AC3596</f>
        <v>0</v>
      </c>
    </row>
    <row r="3597" spans="2:61" s="92" customFormat="1" ht="17" hidden="1" outlineLevel="1" x14ac:dyDescent="0.2">
      <c r="B3597" s="163"/>
      <c r="C3597" s="164" t="s">
        <v>216</v>
      </c>
      <c r="D3597" s="164"/>
      <c r="E3597" s="163"/>
      <c r="F3597" s="162"/>
      <c r="G3597" s="149">
        <f>'[1]BoQ HSYC'!F3597</f>
        <v>0</v>
      </c>
      <c r="H3597" s="184">
        <f>'[1]BoQ HSYC'!G3597</f>
        <v>0</v>
      </c>
      <c r="I3597" s="184">
        <f>'[1]BoQ HSYC'!H3597</f>
        <v>0</v>
      </c>
      <c r="J3597" s="184">
        <f>'[1]BoQ HSYC'!I3597</f>
        <v>0</v>
      </c>
      <c r="K3597" s="170">
        <f>'[1]BoQ HSYC'!J3597</f>
        <v>0</v>
      </c>
      <c r="L3597" s="171">
        <f>'[1]BoQ HSYC'!K3597</f>
        <v>0</v>
      </c>
      <c r="M3597" s="171">
        <f>'[1]BoQ HSYC'!L3597</f>
        <v>0</v>
      </c>
      <c r="N3597" s="183">
        <f>'[1]BoQ HSYC'!M3597</f>
        <v>0</v>
      </c>
      <c r="O3597" s="183">
        <f>'[1]BoQ HSYC'!N3597</f>
        <v>0</v>
      </c>
      <c r="P3597" s="160">
        <f>'[1]BoQ HSYC'!O3597</f>
        <v>0</v>
      </c>
      <c r="Q3597" s="171">
        <f>'[1]BoQ HSYC'!P3597</f>
        <v>0</v>
      </c>
      <c r="R3597" s="158">
        <f>'[1]BoQ HSYC'!Q3597</f>
        <v>0</v>
      </c>
      <c r="S3597" s="160">
        <f>'[1]BoQ HSYC'!R3597</f>
        <v>0</v>
      </c>
      <c r="T3597" s="170">
        <f>'[1]BoQ HSYC'!S3597</f>
        <v>0</v>
      </c>
      <c r="U3597" s="158">
        <f>'[1]BoQ HSYC'!T3597</f>
        <v>0</v>
      </c>
      <c r="V3597" s="158" t="str">
        <f>'[1]BoQ HSYC'!U3597</f>
        <v>BĐG Q2/2026</v>
      </c>
      <c r="W3597" s="158" t="str">
        <f>'[1]BoQ HSYC'!V3597</f>
        <v>BĐG Q2/2026</v>
      </c>
      <c r="X3597" s="94" t="str">
        <f>'[1]BoQ HSYC'!W3597</f>
        <v>ME</v>
      </c>
      <c r="Y3597" s="94"/>
      <c r="Z3597" s="94"/>
      <c r="AA3597" s="44"/>
      <c r="AB3597" s="93">
        <v>0</v>
      </c>
      <c r="AC3597" s="93">
        <v>0</v>
      </c>
      <c r="AD3597" s="93">
        <f>+M3597</f>
        <v>0</v>
      </c>
      <c r="AE3597" s="93">
        <f>+AD3597*14%</f>
        <v>0</v>
      </c>
      <c r="AF3597" s="93">
        <f>+AD3597*35%</f>
        <v>0</v>
      </c>
      <c r="AG3597" s="93">
        <f>+AD3597*F3597</f>
        <v>0</v>
      </c>
      <c r="AH3597" s="93">
        <f>+AE3597*F3597</f>
        <v>0</v>
      </c>
      <c r="AI3597" s="93">
        <f>+AF3597*F3597</f>
        <v>0</v>
      </c>
      <c r="AJ3597" s="93">
        <f>SUM(AG3597:AI3597)</f>
        <v>0</v>
      </c>
      <c r="AK3597" s="93">
        <f>+AD3597*G3597</f>
        <v>0</v>
      </c>
      <c r="AL3597" s="93">
        <f>+AE3597*G3597</f>
        <v>0</v>
      </c>
      <c r="AM3597" s="93">
        <f>+AF3597*G3597</f>
        <v>0</v>
      </c>
      <c r="AN3597" s="93">
        <f>SUM(AK3597:AM3597)</f>
        <v>0</v>
      </c>
      <c r="AQ3597" s="145" t="s">
        <v>79</v>
      </c>
      <c r="AU3597" s="8"/>
      <c r="AV3597" s="8"/>
      <c r="AW3597" s="2">
        <f>'[2]BoQ HSYC-Trang'!$AT3597</f>
        <v>0</v>
      </c>
      <c r="AX3597" s="8">
        <f>F3597*AW3597</f>
        <v>0</v>
      </c>
      <c r="AY3597" s="8">
        <f>IF(AQ3597="CT",7%,5%)*AX3597</f>
        <v>0</v>
      </c>
      <c r="AZ3597" s="8">
        <f>AX3597*2%</f>
        <v>0</v>
      </c>
      <c r="BA3597" s="8">
        <f>IF(BB3597&gt;0,0,AX3597*5%)</f>
        <v>0</v>
      </c>
      <c r="BB3597" s="8">
        <f>(AX3597-BG3597)*35%</f>
        <v>0</v>
      </c>
      <c r="BC3597" s="8">
        <f>+AX3597+AY3597+AZ3597+BA3597+BB3597</f>
        <v>0</v>
      </c>
      <c r="BD3597" s="8">
        <f>AX3597-AT3597</f>
        <v>0</v>
      </c>
      <c r="BE3597" s="2"/>
      <c r="BH3597" s="2"/>
      <c r="BI3597" s="2">
        <f>+AX3597-AC3597</f>
        <v>0</v>
      </c>
    </row>
    <row r="3598" spans="2:61" s="177" customFormat="1" ht="34" hidden="1" outlineLevel="1" x14ac:dyDescent="0.2">
      <c r="B3598" s="181">
        <v>140</v>
      </c>
      <c r="C3598" s="182" t="s">
        <v>213</v>
      </c>
      <c r="D3598" s="182"/>
      <c r="E3598" s="181" t="s">
        <v>148</v>
      </c>
      <c r="F3598" s="180">
        <v>0.06</v>
      </c>
      <c r="G3598" s="179">
        <f>+[2]THKL!F3619</f>
        <v>0.06</v>
      </c>
      <c r="H3598" s="178"/>
      <c r="I3598" s="178"/>
      <c r="J3598" s="178"/>
      <c r="K3598" s="125">
        <f>$K$3501</f>
        <v>48799999.999999993</v>
      </c>
      <c r="L3598" s="84">
        <f>$L$3501</f>
        <v>4731750</v>
      </c>
      <c r="M3598" s="84">
        <f>SUM(K3598:L3598)</f>
        <v>53531749.999999993</v>
      </c>
      <c r="N3598" s="83">
        <f>IF(V3598&lt;&gt;"VTC VHm",_xlfn.XLOOKUP(Z3598,$AC$4015:$AC$4035,$AD$4015:$AD$4035,0)*M3598,_xlfn.XLOOKUP(Z3598,$AC$4015:$AC$4035,$AD$4015:$AD$4035,0)*L3598)</f>
        <v>18736112.499999996</v>
      </c>
      <c r="O3598" s="83">
        <f>IF(V3598&lt;&gt;"VTC VHm",_xlfn.XLOOKUP(Z3598,$AC$4015:$AC$4035,$AE$4015:$AE$4035,0)*M3598,_xlfn.XLOOKUP(Z3598,$AC$4015:$AC$4035,$AE$4015:$AE$4035,0)*L3598)</f>
        <v>0</v>
      </c>
      <c r="P3598" s="105">
        <f>SUM(N3598:O3598)</f>
        <v>18736112.499999996</v>
      </c>
      <c r="Q3598" s="84">
        <f>M3598*G3598</f>
        <v>3211904.9999999995</v>
      </c>
      <c r="R3598" s="84">
        <f>G3598*P3598</f>
        <v>1124166.7499999998</v>
      </c>
      <c r="S3598" s="105">
        <f>SUM(Q3598:R3598)</f>
        <v>4336071.7499999991</v>
      </c>
      <c r="T3598" s="125" t="s">
        <v>50</v>
      </c>
      <c r="U3598" s="178"/>
      <c r="V3598" s="178"/>
      <c r="W3598" s="178"/>
      <c r="X3598" s="81" t="s">
        <v>33</v>
      </c>
      <c r="Y3598" s="81"/>
      <c r="Z3598" s="81" t="s">
        <v>19</v>
      </c>
      <c r="AA3598" s="81" t="s">
        <v>80</v>
      </c>
      <c r="AB3598" s="102">
        <v>45135447.161304429</v>
      </c>
      <c r="AC3598" s="102">
        <v>2708126.8296782658</v>
      </c>
      <c r="AD3598" s="102">
        <f>+M3598</f>
        <v>53531749.999999993</v>
      </c>
      <c r="AE3598" s="102">
        <f>+AD3598*14%</f>
        <v>7494445</v>
      </c>
      <c r="AF3598" s="102">
        <f>+AD3598*35%</f>
        <v>18736112.499999996</v>
      </c>
      <c r="AG3598" s="102">
        <f>+AD3598*F3598</f>
        <v>3211904.9999999995</v>
      </c>
      <c r="AH3598" s="102">
        <f>+AE3598*F3598</f>
        <v>449666.7</v>
      </c>
      <c r="AI3598" s="102">
        <f>+AF3598*F3598</f>
        <v>1124166.7499999998</v>
      </c>
      <c r="AJ3598" s="102">
        <f>SUM(AG3598:AI3598)</f>
        <v>4785738.4499999993</v>
      </c>
      <c r="AK3598" s="102">
        <f>+AD3598*G3598</f>
        <v>3211904.9999999995</v>
      </c>
      <c r="AL3598" s="102">
        <f>+AE3598*G3598</f>
        <v>449666.7</v>
      </c>
      <c r="AM3598" s="102">
        <f>+AF3598*G3598</f>
        <v>1124166.7499999998</v>
      </c>
      <c r="AN3598" s="102">
        <f>SUM(AK3598:AM3598)</f>
        <v>4785738.4499999993</v>
      </c>
      <c r="AQ3598" s="145" t="s">
        <v>79</v>
      </c>
      <c r="AU3598" s="8"/>
      <c r="AV3598" s="8"/>
      <c r="AW3598" s="2">
        <f>'[2]BoQ HSYC-Trang'!$AT3598</f>
        <v>53531800</v>
      </c>
      <c r="AX3598" s="8">
        <f>F3598*AW3598</f>
        <v>3211908</v>
      </c>
      <c r="AY3598" s="8">
        <f>IF(AQ3598="CT",7%,5%)*AX3598</f>
        <v>160595.40000000002</v>
      </c>
      <c r="AZ3598" s="8">
        <f>AX3598*2%</f>
        <v>64238.16</v>
      </c>
      <c r="BA3598" s="8">
        <f>IF(BB3598&gt;0,0,AX3598*5%)</f>
        <v>0</v>
      </c>
      <c r="BB3598" s="8">
        <f>(AX3598-BG3598)*35%</f>
        <v>1124167.7999999998</v>
      </c>
      <c r="BC3598" s="8">
        <f>+AX3598+AY3598+AZ3598+BA3598+BB3598</f>
        <v>4560909.3599999994</v>
      </c>
      <c r="BD3598" s="8">
        <f>AX3598-AT3598</f>
        <v>3211908</v>
      </c>
      <c r="BE3598" s="2"/>
      <c r="BH3598" s="2"/>
      <c r="BI3598" s="2">
        <f>+AX3598-AC3598</f>
        <v>503781.17032173416</v>
      </c>
    </row>
    <row r="3599" spans="2:61" ht="34" hidden="1" outlineLevel="1" x14ac:dyDescent="0.2">
      <c r="B3599" s="82">
        <v>141</v>
      </c>
      <c r="C3599" s="144" t="s">
        <v>198</v>
      </c>
      <c r="D3599" s="144"/>
      <c r="E3599" s="82" t="s">
        <v>148</v>
      </c>
      <c r="F3599" s="143">
        <v>0.18</v>
      </c>
      <c r="G3599" s="142">
        <f>+[2]THKL!F3620</f>
        <v>0.18</v>
      </c>
      <c r="H3599" s="132"/>
      <c r="I3599" s="132"/>
      <c r="J3599" s="132"/>
      <c r="K3599" s="156"/>
      <c r="L3599" s="157">
        <f>$L$19</f>
        <v>4358677.8</v>
      </c>
      <c r="M3599" s="157">
        <f>SUM(K3599:L3599)</f>
        <v>4358677.8</v>
      </c>
      <c r="N3599" s="83">
        <f>IF(V3599&lt;&gt;"VTC VHm",_xlfn.XLOOKUP(Z3599,$AC$4015:$AC$4035,$AD$4015:$AD$4035,0)*M3599,_xlfn.XLOOKUP(Z3599,$AC$4015:$AC$4035,$AD$4015:$AD$4035,0)*L3599)</f>
        <v>1525537.2299999997</v>
      </c>
      <c r="O3599" s="83">
        <f>IF(V3599&lt;&gt;"VTC VHm",_xlfn.XLOOKUP(Z3599,$AC$4015:$AC$4035,$AE$4015:$AE$4035,0)*M3599,_xlfn.XLOOKUP(Z3599,$AC$4015:$AC$4035,$AE$4015:$AE$4035,0)*L3599)</f>
        <v>0</v>
      </c>
      <c r="P3599" s="83">
        <f>SUM(N3599:O3599)</f>
        <v>1525537.2299999997</v>
      </c>
      <c r="Q3599" s="157">
        <f>M3599*G3599</f>
        <v>784562.00399999996</v>
      </c>
      <c r="R3599" s="157">
        <f>G3599*P3599</f>
        <v>274596.70139999996</v>
      </c>
      <c r="S3599" s="83">
        <f>SUM(Q3599:R3599)</f>
        <v>1059158.7053999999</v>
      </c>
      <c r="T3599" s="156" t="s">
        <v>50</v>
      </c>
      <c r="U3599" s="132"/>
      <c r="V3599" s="132"/>
      <c r="W3599" s="132"/>
      <c r="X3599" s="44" t="s">
        <v>33</v>
      </c>
      <c r="Y3599" s="44"/>
      <c r="Z3599" s="44" t="s">
        <v>19</v>
      </c>
      <c r="AA3599" s="44" t="s">
        <v>80</v>
      </c>
      <c r="AB3599" s="2">
        <v>2513928.5256727454</v>
      </c>
      <c r="AC3599" s="2">
        <v>452507.13462109416</v>
      </c>
      <c r="AD3599" s="2">
        <f>+M3599</f>
        <v>4358677.8</v>
      </c>
      <c r="AE3599" s="2">
        <f>+AD3599*14%</f>
        <v>610214.89199999999</v>
      </c>
      <c r="AF3599" s="155">
        <f>+AD3599*35%</f>
        <v>1525537.2299999997</v>
      </c>
      <c r="AG3599" s="2">
        <f>+AD3599*F3599</f>
        <v>784562.00399999996</v>
      </c>
      <c r="AH3599" s="2">
        <f>+AE3599*F3599</f>
        <v>109838.68055999999</v>
      </c>
      <c r="AI3599" s="2">
        <f>+AF3599*F3599</f>
        <v>274596.70139999996</v>
      </c>
      <c r="AJ3599" s="2">
        <f>SUM(AG3599:AI3599)</f>
        <v>1168997.3859599999</v>
      </c>
      <c r="AK3599" s="2">
        <f>+AD3599*G3599</f>
        <v>784562.00399999996</v>
      </c>
      <c r="AL3599" s="2">
        <f>+AE3599*G3599</f>
        <v>109838.68055999999</v>
      </c>
      <c r="AM3599" s="2">
        <f>+AF3599*G3599</f>
        <v>274596.70139999996</v>
      </c>
      <c r="AN3599" s="155">
        <f>SUM(AK3599:AM3599)</f>
        <v>1168997.3859599999</v>
      </c>
      <c r="AQ3599" s="145" t="s">
        <v>79</v>
      </c>
      <c r="AU3599" s="8"/>
      <c r="AV3599" s="8"/>
      <c r="AW3599" s="2">
        <f>'[2]BoQ HSYC-Trang'!$AT3599</f>
        <v>4358677.8</v>
      </c>
      <c r="AX3599" s="8">
        <f>F3599*AW3599</f>
        <v>784562.00399999996</v>
      </c>
      <c r="AY3599" s="8">
        <f>IF(AQ3599="CT",7%,5%)*AX3599</f>
        <v>39228.100200000001</v>
      </c>
      <c r="AZ3599" s="8">
        <f>AX3599*2%</f>
        <v>15691.24008</v>
      </c>
      <c r="BA3599" s="8">
        <f>IF(BB3599&gt;0,0,AX3599*5%)</f>
        <v>0</v>
      </c>
      <c r="BB3599" s="8">
        <f>(AX3599-BG3599)*35%</f>
        <v>274596.70139999996</v>
      </c>
      <c r="BC3599" s="8">
        <f>+AX3599+AY3599+AZ3599+BA3599+BB3599</f>
        <v>1114078.04568</v>
      </c>
      <c r="BD3599" s="8">
        <f>AX3599-AT3599</f>
        <v>784562.00399999996</v>
      </c>
      <c r="BE3599" s="2"/>
      <c r="BH3599" s="2"/>
      <c r="BI3599" s="2">
        <f>+AX3599-AC3599</f>
        <v>332054.8693789058</v>
      </c>
    </row>
    <row r="3600" spans="2:61" ht="34" hidden="1" outlineLevel="1" x14ac:dyDescent="0.2">
      <c r="B3600" s="82">
        <v>142</v>
      </c>
      <c r="C3600" s="144" t="s">
        <v>212</v>
      </c>
      <c r="D3600" s="144"/>
      <c r="E3600" s="82" t="s">
        <v>104</v>
      </c>
      <c r="F3600" s="143">
        <v>2</v>
      </c>
      <c r="G3600" s="142">
        <f>+[2]THKL!F3621</f>
        <v>2</v>
      </c>
      <c r="H3600" s="132"/>
      <c r="I3600" s="132"/>
      <c r="J3600" s="132"/>
      <c r="K3600" s="156"/>
      <c r="L3600" s="157">
        <f>$L$21</f>
        <v>251876.31</v>
      </c>
      <c r="M3600" s="157">
        <f>SUM(K3600:L3600)</f>
        <v>251876.31</v>
      </c>
      <c r="N3600" s="83">
        <f>IF(V3600&lt;&gt;"VTC VHm",_xlfn.XLOOKUP(Z3600,$AC$4015:$AC$4035,$AD$4015:$AD$4035,0)*M3600,_xlfn.XLOOKUP(Z3600,$AC$4015:$AC$4035,$AD$4015:$AD$4035,0)*L3600)</f>
        <v>88156.708499999993</v>
      </c>
      <c r="O3600" s="83">
        <f>IF(V3600&lt;&gt;"VTC VHm",_xlfn.XLOOKUP(Z3600,$AC$4015:$AC$4035,$AE$4015:$AE$4035,0)*M3600,_xlfn.XLOOKUP(Z3600,$AC$4015:$AC$4035,$AE$4015:$AE$4035,0)*L3600)</f>
        <v>0</v>
      </c>
      <c r="P3600" s="83">
        <f>SUM(N3600:O3600)</f>
        <v>88156.708499999993</v>
      </c>
      <c r="Q3600" s="157">
        <f>M3600*G3600</f>
        <v>503752.62</v>
      </c>
      <c r="R3600" s="157">
        <f>G3600*P3600</f>
        <v>176313.41699999999</v>
      </c>
      <c r="S3600" s="83">
        <f>SUM(Q3600:R3600)</f>
        <v>680066.03700000001</v>
      </c>
      <c r="T3600" s="156" t="s">
        <v>50</v>
      </c>
      <c r="U3600" s="132"/>
      <c r="V3600" s="132"/>
      <c r="W3600" s="132"/>
      <c r="X3600" s="44" t="s">
        <v>33</v>
      </c>
      <c r="Y3600" s="44"/>
      <c r="Z3600" s="44" t="s">
        <v>19</v>
      </c>
      <c r="AA3600" s="44" t="s">
        <v>80</v>
      </c>
      <c r="AB3600" s="2">
        <v>230635.88708874999</v>
      </c>
      <c r="AC3600" s="2">
        <v>461271.77417749999</v>
      </c>
      <c r="AD3600" s="2">
        <f>+M3600</f>
        <v>251876.31</v>
      </c>
      <c r="AE3600" s="2">
        <f>+AD3600*14%</f>
        <v>35262.683400000002</v>
      </c>
      <c r="AF3600" s="155">
        <f>+AD3600*35%</f>
        <v>88156.708499999993</v>
      </c>
      <c r="AG3600" s="2">
        <f>+AD3600*F3600</f>
        <v>503752.62</v>
      </c>
      <c r="AH3600" s="2">
        <f>+AE3600*F3600</f>
        <v>70525.366800000003</v>
      </c>
      <c r="AI3600" s="2">
        <f>+AF3600*F3600</f>
        <v>176313.41699999999</v>
      </c>
      <c r="AJ3600" s="2">
        <f>SUM(AG3600:AI3600)</f>
        <v>750591.40379999997</v>
      </c>
      <c r="AK3600" s="2">
        <f>+AD3600*G3600</f>
        <v>503752.62</v>
      </c>
      <c r="AL3600" s="2">
        <f>+AE3600*G3600</f>
        <v>70525.366800000003</v>
      </c>
      <c r="AM3600" s="2">
        <f>+AF3600*G3600</f>
        <v>176313.41699999999</v>
      </c>
      <c r="AN3600" s="155">
        <f>SUM(AK3600:AM3600)</f>
        <v>750591.40379999997</v>
      </c>
      <c r="AQ3600" s="145" t="s">
        <v>79</v>
      </c>
      <c r="AU3600" s="8"/>
      <c r="AV3600" s="8"/>
      <c r="AW3600" s="2">
        <f>'[2]BoQ HSYC-Trang'!$AT3600</f>
        <v>251876.31</v>
      </c>
      <c r="AX3600" s="8">
        <f>F3600*AW3600</f>
        <v>503752.62</v>
      </c>
      <c r="AY3600" s="8">
        <f>IF(AQ3600="CT",7%,5%)*AX3600</f>
        <v>25187.631000000001</v>
      </c>
      <c r="AZ3600" s="8">
        <f>AX3600*2%</f>
        <v>10075.0524</v>
      </c>
      <c r="BA3600" s="8">
        <f>IF(BB3600&gt;0,0,AX3600*5%)</f>
        <v>0</v>
      </c>
      <c r="BB3600" s="8">
        <f>(AX3600-BG3600)*35%</f>
        <v>176313.41699999999</v>
      </c>
      <c r="BC3600" s="8">
        <f>+AX3600+AY3600+AZ3600+BA3600+BB3600</f>
        <v>715328.72040000011</v>
      </c>
      <c r="BD3600" s="8">
        <f>AX3600-AT3600</f>
        <v>503752.62</v>
      </c>
      <c r="BE3600" s="2"/>
      <c r="BH3600" s="2"/>
      <c r="BI3600" s="2">
        <f>+AX3600-AC3600</f>
        <v>42480.845822500007</v>
      </c>
    </row>
    <row r="3601" spans="2:61" ht="34" hidden="1" outlineLevel="1" x14ac:dyDescent="0.2">
      <c r="B3601" s="82">
        <v>143</v>
      </c>
      <c r="C3601" s="144" t="s">
        <v>152</v>
      </c>
      <c r="D3601" s="144"/>
      <c r="E3601" s="82" t="s">
        <v>148</v>
      </c>
      <c r="F3601" s="143">
        <v>0.14000000000000001</v>
      </c>
      <c r="G3601" s="142">
        <f>+[2]THKL!F3622</f>
        <v>0.14000000000000001</v>
      </c>
      <c r="H3601" s="132"/>
      <c r="I3601" s="132"/>
      <c r="J3601" s="132"/>
      <c r="K3601" s="156"/>
      <c r="L3601" s="157">
        <f>$L$22</f>
        <v>4731750</v>
      </c>
      <c r="M3601" s="157">
        <f>SUM(K3601:L3601)</f>
        <v>4731750</v>
      </c>
      <c r="N3601" s="83">
        <f>IF(V3601&lt;&gt;"VTC VHm",_xlfn.XLOOKUP(Z3601,$AC$4015:$AC$4035,$AD$4015:$AD$4035,0)*M3601,_xlfn.XLOOKUP(Z3601,$AC$4015:$AC$4035,$AD$4015:$AD$4035,0)*L3601)</f>
        <v>1656112.5</v>
      </c>
      <c r="O3601" s="83">
        <f>IF(V3601&lt;&gt;"VTC VHm",_xlfn.XLOOKUP(Z3601,$AC$4015:$AC$4035,$AE$4015:$AE$4035,0)*M3601,_xlfn.XLOOKUP(Z3601,$AC$4015:$AC$4035,$AE$4015:$AE$4035,0)*L3601)</f>
        <v>0</v>
      </c>
      <c r="P3601" s="83">
        <f>SUM(N3601:O3601)</f>
        <v>1656112.5</v>
      </c>
      <c r="Q3601" s="157">
        <f>M3601*G3601</f>
        <v>662445.00000000012</v>
      </c>
      <c r="R3601" s="157">
        <f>G3601*P3601</f>
        <v>231855.75000000003</v>
      </c>
      <c r="S3601" s="83">
        <f>SUM(Q3601:R3601)</f>
        <v>894300.75000000012</v>
      </c>
      <c r="T3601" s="156" t="s">
        <v>50</v>
      </c>
      <c r="U3601" s="132"/>
      <c r="V3601" s="132"/>
      <c r="W3601" s="132"/>
      <c r="X3601" s="44" t="s">
        <v>33</v>
      </c>
      <c r="Y3601" s="44"/>
      <c r="Z3601" s="44" t="s">
        <v>19</v>
      </c>
      <c r="AA3601" s="44" t="s">
        <v>80</v>
      </c>
      <c r="AB3601" s="2">
        <v>3613215.5799838998</v>
      </c>
      <c r="AC3601" s="2">
        <v>505850.18119774602</v>
      </c>
      <c r="AD3601" s="2">
        <f>+M3601</f>
        <v>4731750</v>
      </c>
      <c r="AE3601" s="2">
        <f>+AD3601*14%</f>
        <v>662445.00000000012</v>
      </c>
      <c r="AF3601" s="155">
        <f>+AD3601*35%</f>
        <v>1656112.5</v>
      </c>
      <c r="AG3601" s="2">
        <f>+AD3601*F3601</f>
        <v>662445.00000000012</v>
      </c>
      <c r="AH3601" s="2">
        <f>+AE3601*F3601</f>
        <v>92742.300000000032</v>
      </c>
      <c r="AI3601" s="2">
        <f>+AF3601*F3601</f>
        <v>231855.75000000003</v>
      </c>
      <c r="AJ3601" s="2">
        <f>SUM(AG3601:AI3601)</f>
        <v>987043.05000000016</v>
      </c>
      <c r="AK3601" s="2">
        <f>+AD3601*G3601</f>
        <v>662445.00000000012</v>
      </c>
      <c r="AL3601" s="2">
        <f>+AE3601*G3601</f>
        <v>92742.300000000032</v>
      </c>
      <c r="AM3601" s="2">
        <f>+AF3601*G3601</f>
        <v>231855.75000000003</v>
      </c>
      <c r="AN3601" s="155">
        <f>SUM(AK3601:AM3601)</f>
        <v>987043.05000000016</v>
      </c>
      <c r="AQ3601" s="145" t="s">
        <v>79</v>
      </c>
      <c r="AU3601" s="8"/>
      <c r="AV3601" s="8"/>
      <c r="AW3601" s="2">
        <f>'[2]BoQ HSYC-Trang'!$AT3601</f>
        <v>4731750</v>
      </c>
      <c r="AX3601" s="8">
        <f>F3601*AW3601</f>
        <v>662445.00000000012</v>
      </c>
      <c r="AY3601" s="8">
        <f>IF(AQ3601="CT",7%,5%)*AX3601</f>
        <v>33122.250000000007</v>
      </c>
      <c r="AZ3601" s="8">
        <f>AX3601*2%</f>
        <v>13248.900000000003</v>
      </c>
      <c r="BA3601" s="8">
        <f>IF(BB3601&gt;0,0,AX3601*5%)</f>
        <v>0</v>
      </c>
      <c r="BB3601" s="8">
        <f>(AX3601-BG3601)*35%</f>
        <v>231855.75000000003</v>
      </c>
      <c r="BC3601" s="8">
        <f>+AX3601+AY3601+AZ3601+BA3601+BB3601</f>
        <v>940671.90000000014</v>
      </c>
      <c r="BD3601" s="8">
        <f>AX3601-AT3601</f>
        <v>662445.00000000012</v>
      </c>
      <c r="BE3601" s="2"/>
      <c r="BH3601" s="2"/>
      <c r="BI3601" s="2">
        <f>+AX3601-AC3601</f>
        <v>156594.8188022541</v>
      </c>
    </row>
    <row r="3602" spans="2:61" ht="34" hidden="1" outlineLevel="1" x14ac:dyDescent="0.2">
      <c r="B3602" s="82">
        <v>144</v>
      </c>
      <c r="C3602" s="144" t="s">
        <v>196</v>
      </c>
      <c r="D3602" s="144"/>
      <c r="E3602" s="82" t="s">
        <v>148</v>
      </c>
      <c r="F3602" s="143">
        <v>0.06</v>
      </c>
      <c r="G3602" s="142">
        <f>+[2]THKL!F3623</f>
        <v>0.06</v>
      </c>
      <c r="H3602" s="132"/>
      <c r="I3602" s="132"/>
      <c r="J3602" s="132"/>
      <c r="K3602" s="156"/>
      <c r="L3602" s="157">
        <f>$L$722</f>
        <v>2953658.0966941249</v>
      </c>
      <c r="M3602" s="157">
        <f>SUM(K3602:L3602)</f>
        <v>2953658.0966941249</v>
      </c>
      <c r="N3602" s="83">
        <f>IF(V3602&lt;&gt;"VTC VHm",_xlfn.XLOOKUP(Z3602,$AC$4015:$AC$4035,$AD$4015:$AD$4035,0)*M3602,_xlfn.XLOOKUP(Z3602,$AC$4015:$AC$4035,$AD$4015:$AD$4035,0)*L3602)</f>
        <v>1033780.3338429437</v>
      </c>
      <c r="O3602" s="83">
        <f>IF(V3602&lt;&gt;"VTC VHm",_xlfn.XLOOKUP(Z3602,$AC$4015:$AC$4035,$AE$4015:$AE$4035,0)*M3602,_xlfn.XLOOKUP(Z3602,$AC$4015:$AC$4035,$AE$4015:$AE$4035,0)*L3602)</f>
        <v>0</v>
      </c>
      <c r="P3602" s="83">
        <f>SUM(N3602:O3602)</f>
        <v>1033780.3338429437</v>
      </c>
      <c r="Q3602" s="157">
        <f>M3602*G3602</f>
        <v>177219.48580164748</v>
      </c>
      <c r="R3602" s="157">
        <f>G3602*P3602</f>
        <v>62026.820030576615</v>
      </c>
      <c r="S3602" s="83">
        <f>SUM(Q3602:R3602)</f>
        <v>239246.30583222408</v>
      </c>
      <c r="T3602" s="156" t="s">
        <v>50</v>
      </c>
      <c r="U3602" s="132"/>
      <c r="V3602" s="132"/>
      <c r="W3602" s="132"/>
      <c r="X3602" s="44" t="s">
        <v>33</v>
      </c>
      <c r="Y3602" s="44"/>
      <c r="Z3602" s="44" t="s">
        <v>19</v>
      </c>
      <c r="AA3602" s="44" t="s">
        <v>80</v>
      </c>
      <c r="AB3602" s="2">
        <v>1183650.4061896799</v>
      </c>
      <c r="AC3602" s="2">
        <v>71019.024371380787</v>
      </c>
      <c r="AD3602" s="2">
        <f>+M3602</f>
        <v>2953658.0966941249</v>
      </c>
      <c r="AE3602" s="2">
        <f>+AD3602*14%</f>
        <v>413512.13353717752</v>
      </c>
      <c r="AF3602" s="155">
        <f>+AD3602*35%</f>
        <v>1033780.3338429437</v>
      </c>
      <c r="AG3602" s="2">
        <f>+AD3602*F3602</f>
        <v>177219.48580164748</v>
      </c>
      <c r="AH3602" s="2">
        <f>+AE3602*F3602</f>
        <v>24810.728012230651</v>
      </c>
      <c r="AI3602" s="2">
        <f>+AF3602*F3602</f>
        <v>62026.820030576615</v>
      </c>
      <c r="AJ3602" s="2">
        <f>SUM(AG3602:AI3602)</f>
        <v>264057.03384445474</v>
      </c>
      <c r="AK3602" s="2">
        <f>+AD3602*G3602</f>
        <v>177219.48580164748</v>
      </c>
      <c r="AL3602" s="2">
        <f>+AE3602*G3602</f>
        <v>24810.728012230651</v>
      </c>
      <c r="AM3602" s="2">
        <f>+AF3602*G3602</f>
        <v>62026.820030576615</v>
      </c>
      <c r="AN3602" s="155">
        <f>SUM(AK3602:AM3602)</f>
        <v>264057.03384445474</v>
      </c>
      <c r="AQ3602" s="145" t="s">
        <v>79</v>
      </c>
      <c r="AU3602" s="8"/>
      <c r="AV3602" s="8"/>
      <c r="AW3602" s="2">
        <f>'[2]BoQ HSYC-Trang'!$AT3602</f>
        <v>2140724.6755856499</v>
      </c>
      <c r="AX3602" s="8">
        <f>F3602*AW3602</f>
        <v>128443.480535139</v>
      </c>
      <c r="AY3602" s="8">
        <f>IF(AQ3602="CT",7%,5%)*AX3602</f>
        <v>6422.1740267569503</v>
      </c>
      <c r="AZ3602" s="8">
        <f>AX3602*2%</f>
        <v>2568.8696107027799</v>
      </c>
      <c r="BA3602" s="8">
        <f>IF(BB3602&gt;0,0,AX3602*5%)</f>
        <v>0</v>
      </c>
      <c r="BB3602" s="8">
        <f>(AX3602-BG3602)*35%</f>
        <v>44955.218187298648</v>
      </c>
      <c r="BC3602" s="8">
        <f>+AX3602+AY3602+AZ3602+BA3602+BB3602</f>
        <v>182389.74235989738</v>
      </c>
      <c r="BD3602" s="8">
        <f>AX3602-AT3602</f>
        <v>128443.480535139</v>
      </c>
      <c r="BE3602" s="2"/>
      <c r="BH3602" s="2"/>
      <c r="BI3602" s="2">
        <f>+AX3602-AC3602</f>
        <v>57424.456163758208</v>
      </c>
    </row>
    <row r="3603" spans="2:61" ht="17" hidden="1" outlineLevel="1" x14ac:dyDescent="0.2">
      <c r="B3603" s="82">
        <v>145</v>
      </c>
      <c r="C3603" s="144" t="s">
        <v>211</v>
      </c>
      <c r="D3603" s="144"/>
      <c r="E3603" s="82" t="s">
        <v>120</v>
      </c>
      <c r="F3603" s="143">
        <v>0.22500000000000001</v>
      </c>
      <c r="G3603" s="142">
        <f>+[2]THKL!F3624</f>
        <v>0.22500000000000001</v>
      </c>
      <c r="H3603" s="132"/>
      <c r="I3603" s="132"/>
      <c r="J3603" s="132"/>
      <c r="K3603" s="156">
        <f>$K$3465</f>
        <v>300000</v>
      </c>
      <c r="L3603" s="157">
        <f>$L$3465</f>
        <v>250000</v>
      </c>
      <c r="M3603" s="157">
        <f>SUM(K3603:L3603)</f>
        <v>550000</v>
      </c>
      <c r="N3603" s="83">
        <f>IF(V3603&lt;&gt;"VTC VHm",_xlfn.XLOOKUP(Z3603,$AC$4015:$AC$4035,$AD$4015:$AD$4035,0)*M3603,_xlfn.XLOOKUP(Z3603,$AC$4015:$AC$4035,$AD$4015:$AD$4035,0)*L3603)</f>
        <v>192500</v>
      </c>
      <c r="O3603" s="83">
        <f>IF(V3603&lt;&gt;"VTC VHm",_xlfn.XLOOKUP(Z3603,$AC$4015:$AC$4035,$AE$4015:$AE$4035,0)*M3603,_xlfn.XLOOKUP(Z3603,$AC$4015:$AC$4035,$AE$4015:$AE$4035,0)*L3603)</f>
        <v>0</v>
      </c>
      <c r="P3603" s="83">
        <f>SUM(N3603:O3603)</f>
        <v>192500</v>
      </c>
      <c r="Q3603" s="157">
        <f>M3603*G3603</f>
        <v>123750</v>
      </c>
      <c r="R3603" s="157">
        <f>G3603*P3603</f>
        <v>43312.5</v>
      </c>
      <c r="S3603" s="83">
        <f>SUM(Q3603:R3603)</f>
        <v>167062.5</v>
      </c>
      <c r="T3603" s="165" t="s">
        <v>100</v>
      </c>
      <c r="U3603" s="132"/>
      <c r="V3603" s="132"/>
      <c r="W3603" s="132"/>
      <c r="X3603" s="44" t="s">
        <v>33</v>
      </c>
      <c r="Y3603" s="44"/>
      <c r="Z3603" s="44" t="s">
        <v>19</v>
      </c>
      <c r="AA3603" s="44" t="s">
        <v>80</v>
      </c>
      <c r="AB3603" s="2">
        <v>157712.27319924999</v>
      </c>
      <c r="AC3603" s="2">
        <v>35485.261469831246</v>
      </c>
      <c r="AD3603" s="2">
        <f>+M3603</f>
        <v>550000</v>
      </c>
      <c r="AE3603" s="2">
        <f>+AD3603*14%</f>
        <v>77000.000000000015</v>
      </c>
      <c r="AF3603" s="155">
        <f>+AD3603*35%</f>
        <v>192500</v>
      </c>
      <c r="AG3603" s="2">
        <f>+AD3603*F3603</f>
        <v>123750</v>
      </c>
      <c r="AH3603" s="2">
        <f>+AE3603*F3603</f>
        <v>17325.000000000004</v>
      </c>
      <c r="AI3603" s="2">
        <f>+AF3603*F3603</f>
        <v>43312.5</v>
      </c>
      <c r="AJ3603" s="2">
        <f>SUM(AG3603:AI3603)</f>
        <v>184387.5</v>
      </c>
      <c r="AK3603" s="2">
        <f>+AD3603*G3603</f>
        <v>123750</v>
      </c>
      <c r="AL3603" s="2">
        <f>+AE3603*G3603</f>
        <v>17325.000000000004</v>
      </c>
      <c r="AM3603" s="2">
        <f>+AF3603*G3603</f>
        <v>43312.5</v>
      </c>
      <c r="AN3603" s="155">
        <f>SUM(AK3603:AM3603)</f>
        <v>184387.5</v>
      </c>
      <c r="AQ3603" s="145" t="s">
        <v>79</v>
      </c>
      <c r="AU3603" s="8"/>
      <c r="AV3603" s="8"/>
      <c r="AW3603" s="2">
        <f>'[2]BoQ HSYC-Trang'!$AT3603</f>
        <v>550000</v>
      </c>
      <c r="AX3603" s="8">
        <f>F3603*AW3603</f>
        <v>123750</v>
      </c>
      <c r="AY3603" s="8">
        <f>IF(AQ3603="CT",7%,5%)*AX3603</f>
        <v>6187.5</v>
      </c>
      <c r="AZ3603" s="8">
        <f>AX3603*2%</f>
        <v>2475</v>
      </c>
      <c r="BA3603" s="8">
        <f>IF(BB3603&gt;0,0,AX3603*5%)</f>
        <v>0</v>
      </c>
      <c r="BB3603" s="8">
        <f>(AX3603-BG3603)*35%</f>
        <v>43312.5</v>
      </c>
      <c r="BC3603" s="8">
        <f>+AX3603+AY3603+AZ3603+BA3603+BB3603</f>
        <v>175725</v>
      </c>
      <c r="BD3603" s="8">
        <f>AX3603-AT3603</f>
        <v>123750</v>
      </c>
      <c r="BE3603" s="2"/>
      <c r="BH3603" s="2"/>
      <c r="BI3603" s="2">
        <f>+AX3603-AC3603</f>
        <v>88264.738530168746</v>
      </c>
    </row>
    <row r="3604" spans="2:61" ht="17" hidden="1" outlineLevel="1" x14ac:dyDescent="0.2">
      <c r="B3604" s="82">
        <v>146</v>
      </c>
      <c r="C3604" s="144" t="s">
        <v>215</v>
      </c>
      <c r="D3604" s="144"/>
      <c r="E3604" s="82" t="s">
        <v>87</v>
      </c>
      <c r="F3604" s="143">
        <v>75</v>
      </c>
      <c r="G3604" s="142">
        <f>+[2]THKL!F3625</f>
        <v>75</v>
      </c>
      <c r="H3604" s="132"/>
      <c r="I3604" s="132"/>
      <c r="J3604" s="132"/>
      <c r="K3604" s="156"/>
      <c r="L3604" s="157">
        <f>L3581</f>
        <v>3600</v>
      </c>
      <c r="M3604" s="157">
        <f>SUM(K3604:L3604)</f>
        <v>3600</v>
      </c>
      <c r="N3604" s="83">
        <f>IF(V3604&lt;&gt;"VTC VHm",_xlfn.XLOOKUP(Z3604,$AC$4015:$AC$4035,$AD$4015:$AD$4035,0)*M3604,_xlfn.XLOOKUP(Z3604,$AC$4015:$AC$4035,$AD$4015:$AD$4035,0)*L3604)</f>
        <v>1260</v>
      </c>
      <c r="O3604" s="83">
        <f>IF(V3604&lt;&gt;"VTC VHm",_xlfn.XLOOKUP(Z3604,$AC$4015:$AC$4035,$AE$4015:$AE$4035,0)*M3604,_xlfn.XLOOKUP(Z3604,$AC$4015:$AC$4035,$AE$4015:$AE$4035,0)*L3604)</f>
        <v>0</v>
      </c>
      <c r="P3604" s="83">
        <f>SUM(N3604:O3604)</f>
        <v>1260</v>
      </c>
      <c r="Q3604" s="157">
        <f>M3604*G3604</f>
        <v>270000</v>
      </c>
      <c r="R3604" s="157">
        <f>G3604*P3604</f>
        <v>94500</v>
      </c>
      <c r="S3604" s="83">
        <f>SUM(Q3604:R3604)</f>
        <v>364500</v>
      </c>
      <c r="T3604" s="156" t="s">
        <v>50</v>
      </c>
      <c r="U3604" s="132"/>
      <c r="V3604" s="132"/>
      <c r="W3604" s="132"/>
      <c r="X3604" s="44" t="s">
        <v>33</v>
      </c>
      <c r="Y3604" s="44"/>
      <c r="Z3604" s="44" t="s">
        <v>19</v>
      </c>
      <c r="AA3604" s="44" t="s">
        <v>80</v>
      </c>
      <c r="AB3604" s="2">
        <v>4482.7794000000004</v>
      </c>
      <c r="AC3604" s="2">
        <v>336208.45500000002</v>
      </c>
      <c r="AD3604" s="2">
        <f>+M3604</f>
        <v>3600</v>
      </c>
      <c r="AE3604" s="2">
        <f>+AD3604*14%</f>
        <v>504.00000000000006</v>
      </c>
      <c r="AF3604" s="155">
        <f>+AD3604*35%</f>
        <v>1260</v>
      </c>
      <c r="AG3604" s="2">
        <f>+AD3604*F3604</f>
        <v>270000</v>
      </c>
      <c r="AH3604" s="2">
        <f>+AE3604*F3604</f>
        <v>37800.000000000007</v>
      </c>
      <c r="AI3604" s="2">
        <f>+AF3604*F3604</f>
        <v>94500</v>
      </c>
      <c r="AJ3604" s="2">
        <f>SUM(AG3604:AI3604)</f>
        <v>402300</v>
      </c>
      <c r="AK3604" s="2">
        <f>+AD3604*G3604</f>
        <v>270000</v>
      </c>
      <c r="AL3604" s="2">
        <f>+AE3604*G3604</f>
        <v>37800.000000000007</v>
      </c>
      <c r="AM3604" s="2">
        <f>+AF3604*G3604</f>
        <v>94500</v>
      </c>
      <c r="AN3604" s="155">
        <f>SUM(AK3604:AM3604)</f>
        <v>402300</v>
      </c>
      <c r="AQ3604" s="145" t="s">
        <v>79</v>
      </c>
      <c r="AU3604" s="8"/>
      <c r="AV3604" s="8"/>
      <c r="AW3604" s="2">
        <f>'[2]BoQ HSYC-Trang'!$AT3604</f>
        <v>3600</v>
      </c>
      <c r="AX3604" s="8">
        <f>F3604*AW3604</f>
        <v>270000</v>
      </c>
      <c r="AY3604" s="8">
        <f>IF(AQ3604="CT",7%,5%)*AX3604</f>
        <v>13500</v>
      </c>
      <c r="AZ3604" s="8">
        <f>AX3604*2%</f>
        <v>5400</v>
      </c>
      <c r="BA3604" s="8">
        <f>IF(BB3604&gt;0,0,AX3604*5%)</f>
        <v>0</v>
      </c>
      <c r="BB3604" s="8">
        <f>(AX3604-BG3604)*35%</f>
        <v>94500</v>
      </c>
      <c r="BC3604" s="8">
        <f>+AX3604+AY3604+AZ3604+BA3604+BB3604</f>
        <v>383400</v>
      </c>
      <c r="BD3604" s="8">
        <f>AX3604-AT3604</f>
        <v>270000</v>
      </c>
      <c r="BE3604" s="2"/>
      <c r="BH3604" s="2"/>
      <c r="BI3604" s="2">
        <f>+AX3604-AC3604</f>
        <v>-66208.455000000016</v>
      </c>
    </row>
    <row r="3605" spans="2:61" s="92" customFormat="1" ht="17" hidden="1" outlineLevel="1" x14ac:dyDescent="0.2">
      <c r="B3605" s="163"/>
      <c r="C3605" s="164" t="s">
        <v>214</v>
      </c>
      <c r="D3605" s="164"/>
      <c r="E3605" s="163"/>
      <c r="F3605" s="162"/>
      <c r="G3605" s="149">
        <f>+[2]THKL!F3626</f>
        <v>0</v>
      </c>
      <c r="H3605" s="158"/>
      <c r="I3605" s="158"/>
      <c r="J3605" s="158"/>
      <c r="K3605" s="159"/>
      <c r="L3605" s="161"/>
      <c r="M3605" s="161">
        <f>SUM(K3605:L3605)</f>
        <v>0</v>
      </c>
      <c r="N3605" s="83">
        <f>IF(V3605&lt;&gt;"VTC VHm",_xlfn.XLOOKUP(Z3605,$AC$4015:$AC$4035,$AD$4015:$AD$4035,0)*M3605,_xlfn.XLOOKUP(Z3605,$AC$4015:$AC$4035,$AD$4015:$AD$4035,0)*L3605)</f>
        <v>0</v>
      </c>
      <c r="O3605" s="83">
        <f>IF(V3605&lt;&gt;"VTC VHm",_xlfn.XLOOKUP(Z3605,$AC$4015:$AC$4035,$AE$4015:$AE$4035,0)*M3605,_xlfn.XLOOKUP(Z3605,$AC$4015:$AC$4035,$AE$4015:$AE$4035,0)*L3605)</f>
        <v>0</v>
      </c>
      <c r="P3605" s="160">
        <f>SUM(N3605:O3605)</f>
        <v>0</v>
      </c>
      <c r="Q3605" s="161">
        <f>M3605*G3605</f>
        <v>0</v>
      </c>
      <c r="R3605" s="161">
        <f>G3605*P3605</f>
        <v>0</v>
      </c>
      <c r="S3605" s="160">
        <f>SUM(Q3605:R3605)</f>
        <v>0</v>
      </c>
      <c r="T3605" s="159"/>
      <c r="U3605" s="158"/>
      <c r="V3605" s="158"/>
      <c r="W3605" s="158"/>
      <c r="X3605" s="94" t="s">
        <v>33</v>
      </c>
      <c r="Y3605" s="94"/>
      <c r="Z3605" s="94" t="s">
        <v>19</v>
      </c>
      <c r="AA3605" s="44" t="s">
        <v>80</v>
      </c>
      <c r="AB3605" s="93">
        <v>0</v>
      </c>
      <c r="AC3605" s="93">
        <v>0</v>
      </c>
      <c r="AD3605" s="93">
        <f>+M3605</f>
        <v>0</v>
      </c>
      <c r="AE3605" s="93">
        <f>+AD3605*14%</f>
        <v>0</v>
      </c>
      <c r="AF3605" s="93">
        <f>+AD3605*35%</f>
        <v>0</v>
      </c>
      <c r="AG3605" s="93">
        <f>+AD3605*F3605</f>
        <v>0</v>
      </c>
      <c r="AH3605" s="93">
        <f>+AE3605*F3605</f>
        <v>0</v>
      </c>
      <c r="AI3605" s="93">
        <f>+AF3605*F3605</f>
        <v>0</v>
      </c>
      <c r="AJ3605" s="93">
        <f>SUM(AG3605:AI3605)</f>
        <v>0</v>
      </c>
      <c r="AK3605" s="93">
        <f>+AD3605*G3605</f>
        <v>0</v>
      </c>
      <c r="AL3605" s="93">
        <f>+AE3605*G3605</f>
        <v>0</v>
      </c>
      <c r="AM3605" s="93">
        <f>+AF3605*G3605</f>
        <v>0</v>
      </c>
      <c r="AN3605" s="93">
        <f>SUM(AK3605:AM3605)</f>
        <v>0</v>
      </c>
      <c r="AQ3605" s="145" t="s">
        <v>79</v>
      </c>
      <c r="AU3605" s="8"/>
      <c r="AV3605" s="8"/>
      <c r="AW3605" s="2">
        <f>'[2]BoQ HSYC-Trang'!$AT3605</f>
        <v>0</v>
      </c>
      <c r="AX3605" s="8">
        <f>F3605*AW3605</f>
        <v>0</v>
      </c>
      <c r="AY3605" s="8">
        <f>IF(AQ3605="CT",7%,5%)*AX3605</f>
        <v>0</v>
      </c>
      <c r="AZ3605" s="8">
        <f>AX3605*2%</f>
        <v>0</v>
      </c>
      <c r="BA3605" s="8">
        <f>IF(BB3605&gt;0,0,AX3605*5%)</f>
        <v>0</v>
      </c>
      <c r="BB3605" s="8">
        <f>(AX3605-BG3605)*35%</f>
        <v>0</v>
      </c>
      <c r="BC3605" s="8">
        <f>+AX3605+AY3605+AZ3605+BA3605+BB3605</f>
        <v>0</v>
      </c>
      <c r="BD3605" s="8">
        <f>AX3605-AT3605</f>
        <v>0</v>
      </c>
      <c r="BE3605" s="2"/>
      <c r="BH3605" s="2"/>
      <c r="BI3605" s="2">
        <f>+AX3605-AC3605</f>
        <v>0</v>
      </c>
    </row>
    <row r="3606" spans="2:61" s="177" customFormat="1" ht="34" hidden="1" outlineLevel="1" x14ac:dyDescent="0.2">
      <c r="B3606" s="181">
        <v>150</v>
      </c>
      <c r="C3606" s="182" t="s">
        <v>213</v>
      </c>
      <c r="D3606" s="182"/>
      <c r="E3606" s="181" t="s">
        <v>148</v>
      </c>
      <c r="F3606" s="180">
        <v>1.21</v>
      </c>
      <c r="G3606" s="179">
        <f>+[2]THKL!F3627</f>
        <v>1.21</v>
      </c>
      <c r="H3606" s="178"/>
      <c r="I3606" s="178"/>
      <c r="J3606" s="178"/>
      <c r="K3606" s="125">
        <f>$K$3501</f>
        <v>48799999.999999993</v>
      </c>
      <c r="L3606" s="84">
        <f>$L$3501</f>
        <v>4731750</v>
      </c>
      <c r="M3606" s="84">
        <f>SUM(K3606:L3606)</f>
        <v>53531749.999999993</v>
      </c>
      <c r="N3606" s="83">
        <f>IF(V3606&lt;&gt;"VTC VHm",_xlfn.XLOOKUP(Z3606,$AC$4015:$AC$4035,$AD$4015:$AD$4035,0)*M3606,_xlfn.XLOOKUP(Z3606,$AC$4015:$AC$4035,$AD$4015:$AD$4035,0)*L3606)</f>
        <v>18736112.499999996</v>
      </c>
      <c r="O3606" s="83">
        <f>IF(V3606&lt;&gt;"VTC VHm",_xlfn.XLOOKUP(Z3606,$AC$4015:$AC$4035,$AE$4015:$AE$4035,0)*M3606,_xlfn.XLOOKUP(Z3606,$AC$4015:$AC$4035,$AE$4015:$AE$4035,0)*L3606)</f>
        <v>0</v>
      </c>
      <c r="P3606" s="105">
        <f>SUM(N3606:O3606)</f>
        <v>18736112.499999996</v>
      </c>
      <c r="Q3606" s="84">
        <f>M3606*G3606</f>
        <v>64773417.499999993</v>
      </c>
      <c r="R3606" s="84">
        <f>G3606*P3606</f>
        <v>22670696.124999996</v>
      </c>
      <c r="S3606" s="105">
        <f>SUM(Q3606:R3606)</f>
        <v>87444113.624999985</v>
      </c>
      <c r="T3606" s="125" t="s">
        <v>50</v>
      </c>
      <c r="U3606" s="178"/>
      <c r="V3606" s="178"/>
      <c r="W3606" s="178"/>
      <c r="X3606" s="81" t="s">
        <v>33</v>
      </c>
      <c r="Y3606" s="81"/>
      <c r="Z3606" s="81" t="s">
        <v>19</v>
      </c>
      <c r="AA3606" s="81" t="s">
        <v>80</v>
      </c>
      <c r="AB3606" s="102">
        <v>45135447.161304429</v>
      </c>
      <c r="AC3606" s="102">
        <v>54613891.065178357</v>
      </c>
      <c r="AD3606" s="102">
        <f>+M3606</f>
        <v>53531749.999999993</v>
      </c>
      <c r="AE3606" s="102">
        <f>+AD3606*14%</f>
        <v>7494445</v>
      </c>
      <c r="AF3606" s="102">
        <f>+AD3606*35%</f>
        <v>18736112.499999996</v>
      </c>
      <c r="AG3606" s="102">
        <f>+AD3606*F3606</f>
        <v>64773417.499999993</v>
      </c>
      <c r="AH3606" s="102">
        <f>+AE3606*F3606</f>
        <v>9068278.4499999993</v>
      </c>
      <c r="AI3606" s="102">
        <f>+AF3606*F3606</f>
        <v>22670696.124999996</v>
      </c>
      <c r="AJ3606" s="102">
        <f>SUM(AG3606:AI3606)</f>
        <v>96512392.074999988</v>
      </c>
      <c r="AK3606" s="102">
        <f>+AD3606*G3606</f>
        <v>64773417.499999993</v>
      </c>
      <c r="AL3606" s="102">
        <f>+AE3606*G3606</f>
        <v>9068278.4499999993</v>
      </c>
      <c r="AM3606" s="102">
        <f>+AF3606*G3606</f>
        <v>22670696.124999996</v>
      </c>
      <c r="AN3606" s="102">
        <f>SUM(AK3606:AM3606)</f>
        <v>96512392.074999988</v>
      </c>
      <c r="AQ3606" s="145" t="s">
        <v>79</v>
      </c>
      <c r="AU3606" s="8"/>
      <c r="AV3606" s="8"/>
      <c r="AW3606" s="2">
        <f>'[2]BoQ HSYC-Trang'!$AT3606</f>
        <v>53531800</v>
      </c>
      <c r="AX3606" s="8">
        <f>F3606*AW3606</f>
        <v>64773478</v>
      </c>
      <c r="AY3606" s="8">
        <f>IF(AQ3606="CT",7%,5%)*AX3606</f>
        <v>3238673.9000000004</v>
      </c>
      <c r="AZ3606" s="8">
        <f>AX3606*2%</f>
        <v>1295469.56</v>
      </c>
      <c r="BA3606" s="8">
        <f>IF(BB3606&gt;0,0,AX3606*5%)</f>
        <v>0</v>
      </c>
      <c r="BB3606" s="8">
        <f>(AX3606-BG3606)*35%</f>
        <v>22670717.299999997</v>
      </c>
      <c r="BC3606" s="8">
        <f>+AX3606+AY3606+AZ3606+BA3606+BB3606</f>
        <v>91978338.760000005</v>
      </c>
      <c r="BD3606" s="8">
        <f>AX3606-AT3606</f>
        <v>64773478</v>
      </c>
      <c r="BE3606" s="2"/>
      <c r="BH3606" s="2"/>
      <c r="BI3606" s="2">
        <f>+AX3606-AC3606</f>
        <v>10159586.934821643</v>
      </c>
    </row>
    <row r="3607" spans="2:61" ht="34" hidden="1" outlineLevel="1" x14ac:dyDescent="0.2">
      <c r="B3607" s="82">
        <v>151</v>
      </c>
      <c r="C3607" s="144" t="s">
        <v>198</v>
      </c>
      <c r="D3607" s="144"/>
      <c r="E3607" s="82" t="s">
        <v>148</v>
      </c>
      <c r="F3607" s="143">
        <v>3.1680000000000001</v>
      </c>
      <c r="G3607" s="142">
        <f>+[2]THKL!F3628</f>
        <v>3.1680000000000001</v>
      </c>
      <c r="H3607" s="132"/>
      <c r="I3607" s="132"/>
      <c r="J3607" s="132"/>
      <c r="K3607" s="156"/>
      <c r="L3607" s="157">
        <f>$L$19</f>
        <v>4358677.8</v>
      </c>
      <c r="M3607" s="157">
        <f>SUM(K3607:L3607)</f>
        <v>4358677.8</v>
      </c>
      <c r="N3607" s="83">
        <f>IF(V3607&lt;&gt;"VTC VHm",_xlfn.XLOOKUP(Z3607,$AC$4015:$AC$4035,$AD$4015:$AD$4035,0)*M3607,_xlfn.XLOOKUP(Z3607,$AC$4015:$AC$4035,$AD$4015:$AD$4035,0)*L3607)</f>
        <v>1525537.2299999997</v>
      </c>
      <c r="O3607" s="83">
        <f>IF(V3607&lt;&gt;"VTC VHm",_xlfn.XLOOKUP(Z3607,$AC$4015:$AC$4035,$AE$4015:$AE$4035,0)*M3607,_xlfn.XLOOKUP(Z3607,$AC$4015:$AC$4035,$AE$4015:$AE$4035,0)*L3607)</f>
        <v>0</v>
      </c>
      <c r="P3607" s="83">
        <f>SUM(N3607:O3607)</f>
        <v>1525537.2299999997</v>
      </c>
      <c r="Q3607" s="157">
        <f>M3607*G3607</f>
        <v>13808291.270400001</v>
      </c>
      <c r="R3607" s="157">
        <f>G3607*P3607</f>
        <v>4832901.9446399994</v>
      </c>
      <c r="S3607" s="83">
        <f>SUM(Q3607:R3607)</f>
        <v>18641193.215039998</v>
      </c>
      <c r="T3607" s="156" t="s">
        <v>50</v>
      </c>
      <c r="U3607" s="132"/>
      <c r="V3607" s="132"/>
      <c r="W3607" s="132"/>
      <c r="X3607" s="44" t="s">
        <v>33</v>
      </c>
      <c r="Y3607" s="44"/>
      <c r="Z3607" s="44" t="s">
        <v>19</v>
      </c>
      <c r="AA3607" s="44" t="s">
        <v>80</v>
      </c>
      <c r="AB3607" s="2">
        <v>2513928.5256727454</v>
      </c>
      <c r="AC3607" s="2">
        <v>7964125.5693312576</v>
      </c>
      <c r="AD3607" s="2">
        <f>+M3607</f>
        <v>4358677.8</v>
      </c>
      <c r="AE3607" s="2">
        <f>+AD3607*14%</f>
        <v>610214.89199999999</v>
      </c>
      <c r="AF3607" s="155">
        <f>+AD3607*35%</f>
        <v>1525537.2299999997</v>
      </c>
      <c r="AG3607" s="2">
        <f>+AD3607*F3607</f>
        <v>13808291.270400001</v>
      </c>
      <c r="AH3607" s="2">
        <f>+AE3607*F3607</f>
        <v>1933160.777856</v>
      </c>
      <c r="AI3607" s="2">
        <f>+AF3607*F3607</f>
        <v>4832901.9446399994</v>
      </c>
      <c r="AJ3607" s="2">
        <f>SUM(AG3607:AI3607)</f>
        <v>20574353.992895998</v>
      </c>
      <c r="AK3607" s="2">
        <f>+AD3607*G3607</f>
        <v>13808291.270400001</v>
      </c>
      <c r="AL3607" s="2">
        <f>+AE3607*G3607</f>
        <v>1933160.777856</v>
      </c>
      <c r="AM3607" s="2">
        <f>+AF3607*G3607</f>
        <v>4832901.9446399994</v>
      </c>
      <c r="AN3607" s="155">
        <f>SUM(AK3607:AM3607)</f>
        <v>20574353.992895998</v>
      </c>
      <c r="AQ3607" s="145" t="s">
        <v>79</v>
      </c>
      <c r="AU3607" s="8"/>
      <c r="AV3607" s="8"/>
      <c r="AW3607" s="2">
        <f>'[2]BoQ HSYC-Trang'!$AT3607</f>
        <v>4358677.8</v>
      </c>
      <c r="AX3607" s="8">
        <f>F3607*AW3607</f>
        <v>13808291.270400001</v>
      </c>
      <c r="AY3607" s="8">
        <f>IF(AQ3607="CT",7%,5%)*AX3607</f>
        <v>690414.56352000008</v>
      </c>
      <c r="AZ3607" s="8">
        <f>AX3607*2%</f>
        <v>276165.82540800003</v>
      </c>
      <c r="BA3607" s="8">
        <f>IF(BB3607&gt;0,0,AX3607*5%)</f>
        <v>0</v>
      </c>
      <c r="BB3607" s="8">
        <f>(AX3607-BG3607)*35%</f>
        <v>4832901.9446400004</v>
      </c>
      <c r="BC3607" s="8">
        <f>+AX3607+AY3607+AZ3607+BA3607+BB3607</f>
        <v>19607773.603968002</v>
      </c>
      <c r="BD3607" s="8">
        <f>AX3607-AT3607</f>
        <v>13808291.270400001</v>
      </c>
      <c r="BE3607" s="2"/>
      <c r="BH3607" s="2"/>
      <c r="BI3607" s="2">
        <f>+AX3607-AC3607</f>
        <v>5844165.7010687431</v>
      </c>
    </row>
    <row r="3608" spans="2:61" ht="34" hidden="1" outlineLevel="1" x14ac:dyDescent="0.2">
      <c r="B3608" s="82">
        <v>152</v>
      </c>
      <c r="C3608" s="144" t="s">
        <v>212</v>
      </c>
      <c r="D3608" s="144"/>
      <c r="E3608" s="82" t="s">
        <v>104</v>
      </c>
      <c r="F3608" s="143">
        <v>35.200000000000003</v>
      </c>
      <c r="G3608" s="142">
        <f>+[2]THKL!F3629</f>
        <v>35.200000000000003</v>
      </c>
      <c r="H3608" s="132"/>
      <c r="I3608" s="132"/>
      <c r="J3608" s="132"/>
      <c r="K3608" s="156"/>
      <c r="L3608" s="157">
        <f>$L$21</f>
        <v>251876.31</v>
      </c>
      <c r="M3608" s="157">
        <f>SUM(K3608:L3608)</f>
        <v>251876.31</v>
      </c>
      <c r="N3608" s="83">
        <f>IF(V3608&lt;&gt;"VTC VHm",_xlfn.XLOOKUP(Z3608,$AC$4015:$AC$4035,$AD$4015:$AD$4035,0)*M3608,_xlfn.XLOOKUP(Z3608,$AC$4015:$AC$4035,$AD$4015:$AD$4035,0)*L3608)</f>
        <v>88156.708499999993</v>
      </c>
      <c r="O3608" s="83">
        <f>IF(V3608&lt;&gt;"VTC VHm",_xlfn.XLOOKUP(Z3608,$AC$4015:$AC$4035,$AE$4015:$AE$4035,0)*M3608,_xlfn.XLOOKUP(Z3608,$AC$4015:$AC$4035,$AE$4015:$AE$4035,0)*L3608)</f>
        <v>0</v>
      </c>
      <c r="P3608" s="83">
        <f>SUM(N3608:O3608)</f>
        <v>88156.708499999993</v>
      </c>
      <c r="Q3608" s="157">
        <f>M3608*G3608</f>
        <v>8866046.1119999997</v>
      </c>
      <c r="R3608" s="157">
        <f>G3608*P3608</f>
        <v>3103116.1392000001</v>
      </c>
      <c r="S3608" s="83">
        <f>SUM(Q3608:R3608)</f>
        <v>11969162.2512</v>
      </c>
      <c r="T3608" s="156" t="s">
        <v>50</v>
      </c>
      <c r="U3608" s="132"/>
      <c r="V3608" s="132"/>
      <c r="W3608" s="132"/>
      <c r="X3608" s="44" t="s">
        <v>33</v>
      </c>
      <c r="Y3608" s="44"/>
      <c r="Z3608" s="44" t="s">
        <v>19</v>
      </c>
      <c r="AA3608" s="44" t="s">
        <v>80</v>
      </c>
      <c r="AB3608" s="2">
        <v>230635.88708874999</v>
      </c>
      <c r="AC3608" s="2">
        <v>8118383.2255240008</v>
      </c>
      <c r="AD3608" s="2">
        <f>+M3608</f>
        <v>251876.31</v>
      </c>
      <c r="AE3608" s="2">
        <f>+AD3608*14%</f>
        <v>35262.683400000002</v>
      </c>
      <c r="AF3608" s="155">
        <f>+AD3608*35%</f>
        <v>88156.708499999993</v>
      </c>
      <c r="AG3608" s="2">
        <f>+AD3608*F3608</f>
        <v>8866046.1119999997</v>
      </c>
      <c r="AH3608" s="2">
        <f>+AE3608*F3608</f>
        <v>1241246.4556800001</v>
      </c>
      <c r="AI3608" s="2">
        <f>+AF3608*F3608</f>
        <v>3103116.1392000001</v>
      </c>
      <c r="AJ3608" s="2">
        <f>SUM(AG3608:AI3608)</f>
        <v>13210408.706879999</v>
      </c>
      <c r="AK3608" s="2">
        <f>+AD3608*G3608</f>
        <v>8866046.1119999997</v>
      </c>
      <c r="AL3608" s="2">
        <f>+AE3608*G3608</f>
        <v>1241246.4556800001</v>
      </c>
      <c r="AM3608" s="2">
        <f>+AF3608*G3608</f>
        <v>3103116.1392000001</v>
      </c>
      <c r="AN3608" s="155">
        <f>SUM(AK3608:AM3608)</f>
        <v>13210408.706879999</v>
      </c>
      <c r="AQ3608" s="145" t="s">
        <v>79</v>
      </c>
      <c r="AU3608" s="8"/>
      <c r="AV3608" s="8"/>
      <c r="AW3608" s="2">
        <f>'[2]BoQ HSYC-Trang'!$AT3608</f>
        <v>251876.31</v>
      </c>
      <c r="AX3608" s="8">
        <f>F3608*AW3608</f>
        <v>8866046.1119999997</v>
      </c>
      <c r="AY3608" s="8">
        <f>IF(AQ3608="CT",7%,5%)*AX3608</f>
        <v>443302.30560000002</v>
      </c>
      <c r="AZ3608" s="8">
        <f>AX3608*2%</f>
        <v>177320.92223999999</v>
      </c>
      <c r="BA3608" s="8">
        <f>IF(BB3608&gt;0,0,AX3608*5%)</f>
        <v>0</v>
      </c>
      <c r="BB3608" s="8">
        <f>(AX3608-BG3608)*35%</f>
        <v>3103116.1391999996</v>
      </c>
      <c r="BC3608" s="8">
        <f>+AX3608+AY3608+AZ3608+BA3608+BB3608</f>
        <v>12589785.479040001</v>
      </c>
      <c r="BD3608" s="8">
        <f>AX3608-AT3608</f>
        <v>8866046.1119999997</v>
      </c>
      <c r="BE3608" s="2"/>
      <c r="BH3608" s="2"/>
      <c r="BI3608" s="2">
        <f>+AX3608-AC3608</f>
        <v>747662.88647599891</v>
      </c>
    </row>
    <row r="3609" spans="2:61" ht="34" hidden="1" outlineLevel="1" x14ac:dyDescent="0.2">
      <c r="B3609" s="82">
        <v>153</v>
      </c>
      <c r="C3609" s="144" t="s">
        <v>152</v>
      </c>
      <c r="D3609" s="144"/>
      <c r="E3609" s="82" t="s">
        <v>148</v>
      </c>
      <c r="F3609" s="143">
        <v>2.31</v>
      </c>
      <c r="G3609" s="142">
        <f>+[2]THKL!F3630</f>
        <v>2.31</v>
      </c>
      <c r="H3609" s="132"/>
      <c r="I3609" s="132"/>
      <c r="J3609" s="132"/>
      <c r="K3609" s="156"/>
      <c r="L3609" s="157">
        <f>$L$22</f>
        <v>4731750</v>
      </c>
      <c r="M3609" s="157">
        <f>SUM(K3609:L3609)</f>
        <v>4731750</v>
      </c>
      <c r="N3609" s="83">
        <f>IF(V3609&lt;&gt;"VTC VHm",_xlfn.XLOOKUP(Z3609,$AC$4015:$AC$4035,$AD$4015:$AD$4035,0)*M3609,_xlfn.XLOOKUP(Z3609,$AC$4015:$AC$4035,$AD$4015:$AD$4035,0)*L3609)</f>
        <v>1656112.5</v>
      </c>
      <c r="O3609" s="83">
        <f>IF(V3609&lt;&gt;"VTC VHm",_xlfn.XLOOKUP(Z3609,$AC$4015:$AC$4035,$AE$4015:$AE$4035,0)*M3609,_xlfn.XLOOKUP(Z3609,$AC$4015:$AC$4035,$AE$4015:$AE$4035,0)*L3609)</f>
        <v>0</v>
      </c>
      <c r="P3609" s="83">
        <f>SUM(N3609:O3609)</f>
        <v>1656112.5</v>
      </c>
      <c r="Q3609" s="157">
        <f>M3609*G3609</f>
        <v>10930342.5</v>
      </c>
      <c r="R3609" s="157">
        <f>G3609*P3609</f>
        <v>3825619.875</v>
      </c>
      <c r="S3609" s="83">
        <f>SUM(Q3609:R3609)</f>
        <v>14755962.375</v>
      </c>
      <c r="T3609" s="156" t="s">
        <v>50</v>
      </c>
      <c r="U3609" s="132"/>
      <c r="V3609" s="132"/>
      <c r="W3609" s="132"/>
      <c r="X3609" s="44" t="s">
        <v>33</v>
      </c>
      <c r="Y3609" s="44"/>
      <c r="Z3609" s="44" t="s">
        <v>19</v>
      </c>
      <c r="AA3609" s="44" t="s">
        <v>80</v>
      </c>
      <c r="AB3609" s="2">
        <v>3613215.5799838998</v>
      </c>
      <c r="AC3609" s="2">
        <v>8346527.9897628091</v>
      </c>
      <c r="AD3609" s="2">
        <f>+M3609</f>
        <v>4731750</v>
      </c>
      <c r="AE3609" s="2">
        <f>+AD3609*14%</f>
        <v>662445.00000000012</v>
      </c>
      <c r="AF3609" s="155">
        <f>+AD3609*35%</f>
        <v>1656112.5</v>
      </c>
      <c r="AG3609" s="2">
        <f>+AD3609*F3609</f>
        <v>10930342.5</v>
      </c>
      <c r="AH3609" s="2">
        <f>+AE3609*F3609</f>
        <v>1530247.9500000004</v>
      </c>
      <c r="AI3609" s="2">
        <f>+AF3609*F3609</f>
        <v>3825619.875</v>
      </c>
      <c r="AJ3609" s="2">
        <f>SUM(AG3609:AI3609)</f>
        <v>16286210.325000001</v>
      </c>
      <c r="AK3609" s="2">
        <f>+AD3609*G3609</f>
        <v>10930342.5</v>
      </c>
      <c r="AL3609" s="2">
        <f>+AE3609*G3609</f>
        <v>1530247.9500000004</v>
      </c>
      <c r="AM3609" s="2">
        <f>+AF3609*G3609</f>
        <v>3825619.875</v>
      </c>
      <c r="AN3609" s="155">
        <f>SUM(AK3609:AM3609)</f>
        <v>16286210.325000001</v>
      </c>
      <c r="AQ3609" s="145" t="s">
        <v>79</v>
      </c>
      <c r="AU3609" s="8"/>
      <c r="AV3609" s="8"/>
      <c r="AW3609" s="2">
        <f>'[2]BoQ HSYC-Trang'!$AT3609</f>
        <v>4731750</v>
      </c>
      <c r="AX3609" s="8">
        <f>F3609*AW3609</f>
        <v>10930342.5</v>
      </c>
      <c r="AY3609" s="8">
        <f>IF(AQ3609="CT",7%,5%)*AX3609</f>
        <v>546517.125</v>
      </c>
      <c r="AZ3609" s="8">
        <f>AX3609*2%</f>
        <v>218606.85</v>
      </c>
      <c r="BA3609" s="8">
        <f>IF(BB3609&gt;0,0,AX3609*5%)</f>
        <v>0</v>
      </c>
      <c r="BB3609" s="8">
        <f>(AX3609-BG3609)*35%</f>
        <v>3825619.8749999995</v>
      </c>
      <c r="BC3609" s="8">
        <f>+AX3609+AY3609+AZ3609+BA3609+BB3609</f>
        <v>15521086.35</v>
      </c>
      <c r="BD3609" s="8">
        <f>AX3609-AT3609</f>
        <v>10930342.5</v>
      </c>
      <c r="BE3609" s="2"/>
      <c r="BH3609" s="2"/>
      <c r="BI3609" s="2">
        <f>+AX3609-AC3609</f>
        <v>2583814.5102371909</v>
      </c>
    </row>
    <row r="3610" spans="2:61" ht="34" hidden="1" outlineLevel="1" x14ac:dyDescent="0.2">
      <c r="B3610" s="82">
        <v>154</v>
      </c>
      <c r="C3610" s="144" t="s">
        <v>196</v>
      </c>
      <c r="D3610" s="144"/>
      <c r="E3610" s="82" t="s">
        <v>148</v>
      </c>
      <c r="F3610" s="143">
        <v>1.21</v>
      </c>
      <c r="G3610" s="142">
        <f>+[2]THKL!F3631</f>
        <v>1.21</v>
      </c>
      <c r="H3610" s="132"/>
      <c r="I3610" s="132"/>
      <c r="J3610" s="132"/>
      <c r="K3610" s="156"/>
      <c r="L3610" s="157">
        <f>$L$722</f>
        <v>2953658.0966941249</v>
      </c>
      <c r="M3610" s="157">
        <f>SUM(K3610:L3610)</f>
        <v>2953658.0966941249</v>
      </c>
      <c r="N3610" s="83">
        <f>IF(V3610&lt;&gt;"VTC VHm",_xlfn.XLOOKUP(Z3610,$AC$4015:$AC$4035,$AD$4015:$AD$4035,0)*M3610,_xlfn.XLOOKUP(Z3610,$AC$4015:$AC$4035,$AD$4015:$AD$4035,0)*L3610)</f>
        <v>1033780.3338429437</v>
      </c>
      <c r="O3610" s="83">
        <f>IF(V3610&lt;&gt;"VTC VHm",_xlfn.XLOOKUP(Z3610,$AC$4015:$AC$4035,$AE$4015:$AE$4035,0)*M3610,_xlfn.XLOOKUP(Z3610,$AC$4015:$AC$4035,$AE$4015:$AE$4035,0)*L3610)</f>
        <v>0</v>
      </c>
      <c r="P3610" s="83">
        <f>SUM(N3610:O3610)</f>
        <v>1033780.3338429437</v>
      </c>
      <c r="Q3610" s="157">
        <f>M3610*G3610</f>
        <v>3573926.2969998908</v>
      </c>
      <c r="R3610" s="157">
        <f>G3610*P3610</f>
        <v>1250874.2039499618</v>
      </c>
      <c r="S3610" s="83">
        <f>SUM(Q3610:R3610)</f>
        <v>4824800.5009498522</v>
      </c>
      <c r="T3610" s="156" t="s">
        <v>50</v>
      </c>
      <c r="U3610" s="132"/>
      <c r="V3610" s="132"/>
      <c r="W3610" s="132"/>
      <c r="X3610" s="44" t="s">
        <v>33</v>
      </c>
      <c r="Y3610" s="44"/>
      <c r="Z3610" s="44" t="s">
        <v>19</v>
      </c>
      <c r="AA3610" s="44" t="s">
        <v>80</v>
      </c>
      <c r="AB3610" s="2">
        <v>1183650.4061896799</v>
      </c>
      <c r="AC3610" s="2">
        <v>1432216.9914895126</v>
      </c>
      <c r="AD3610" s="2">
        <f>+M3610</f>
        <v>2953658.0966941249</v>
      </c>
      <c r="AE3610" s="2">
        <f>+AD3610*14%</f>
        <v>413512.13353717752</v>
      </c>
      <c r="AF3610" s="155">
        <f>+AD3610*35%</f>
        <v>1033780.3338429437</v>
      </c>
      <c r="AG3610" s="2">
        <f>+AD3610*F3610</f>
        <v>3573926.2969998908</v>
      </c>
      <c r="AH3610" s="2">
        <f>+AE3610*F3610</f>
        <v>500349.68157998478</v>
      </c>
      <c r="AI3610" s="2">
        <f>+AF3610*F3610</f>
        <v>1250874.2039499618</v>
      </c>
      <c r="AJ3610" s="2">
        <f>SUM(AG3610:AI3610)</f>
        <v>5325150.1825298369</v>
      </c>
      <c r="AK3610" s="2">
        <f>+AD3610*G3610</f>
        <v>3573926.2969998908</v>
      </c>
      <c r="AL3610" s="2">
        <f>+AE3610*G3610</f>
        <v>500349.68157998478</v>
      </c>
      <c r="AM3610" s="2">
        <f>+AF3610*G3610</f>
        <v>1250874.2039499618</v>
      </c>
      <c r="AN3610" s="155">
        <f>SUM(AK3610:AM3610)</f>
        <v>5325150.1825298369</v>
      </c>
      <c r="AQ3610" s="145" t="s">
        <v>79</v>
      </c>
      <c r="AU3610" s="8"/>
      <c r="AV3610" s="8"/>
      <c r="AW3610" s="2">
        <f>'[2]BoQ HSYC-Trang'!$AT3610</f>
        <v>2140724.6755856499</v>
      </c>
      <c r="AX3610" s="8">
        <f>F3610*AW3610</f>
        <v>2590276.8574586362</v>
      </c>
      <c r="AY3610" s="8">
        <f>IF(AQ3610="CT",7%,5%)*AX3610</f>
        <v>129513.84287293181</v>
      </c>
      <c r="AZ3610" s="8">
        <f>AX3610*2%</f>
        <v>51805.537149172727</v>
      </c>
      <c r="BA3610" s="8">
        <f>IF(BB3610&gt;0,0,AX3610*5%)</f>
        <v>0</v>
      </c>
      <c r="BB3610" s="8">
        <f>(AX3610-BG3610)*35%</f>
        <v>906596.90011052263</v>
      </c>
      <c r="BC3610" s="8">
        <f>+AX3610+AY3610+AZ3610+BA3610+BB3610</f>
        <v>3678193.1375912633</v>
      </c>
      <c r="BD3610" s="8">
        <f>AX3610-AT3610</f>
        <v>2590276.8574586362</v>
      </c>
      <c r="BE3610" s="2"/>
      <c r="BH3610" s="2"/>
      <c r="BI3610" s="2">
        <f>+AX3610-AC3610</f>
        <v>1158059.8659691236</v>
      </c>
    </row>
    <row r="3611" spans="2:61" ht="17" hidden="1" outlineLevel="1" x14ac:dyDescent="0.2">
      <c r="B3611" s="82">
        <v>155</v>
      </c>
      <c r="C3611" s="144" t="s">
        <v>211</v>
      </c>
      <c r="D3611" s="144"/>
      <c r="E3611" s="82" t="s">
        <v>120</v>
      </c>
      <c r="F3611" s="143">
        <v>4.95</v>
      </c>
      <c r="G3611" s="142">
        <f>+[2]THKL!F3632</f>
        <v>4.95</v>
      </c>
      <c r="H3611" s="132"/>
      <c r="I3611" s="132"/>
      <c r="J3611" s="132"/>
      <c r="K3611" s="156">
        <f>$K$3465</f>
        <v>300000</v>
      </c>
      <c r="L3611" s="157">
        <f>$L$3465</f>
        <v>250000</v>
      </c>
      <c r="M3611" s="157">
        <f>SUM(K3611:L3611)</f>
        <v>550000</v>
      </c>
      <c r="N3611" s="83">
        <f>IF(V3611&lt;&gt;"VTC VHm",_xlfn.XLOOKUP(Z3611,$AC$4015:$AC$4035,$AD$4015:$AD$4035,0)*M3611,_xlfn.XLOOKUP(Z3611,$AC$4015:$AC$4035,$AD$4015:$AD$4035,0)*L3611)</f>
        <v>192500</v>
      </c>
      <c r="O3611" s="83">
        <f>IF(V3611&lt;&gt;"VTC VHm",_xlfn.XLOOKUP(Z3611,$AC$4015:$AC$4035,$AE$4015:$AE$4035,0)*M3611,_xlfn.XLOOKUP(Z3611,$AC$4015:$AC$4035,$AE$4015:$AE$4035,0)*L3611)</f>
        <v>0</v>
      </c>
      <c r="P3611" s="83">
        <f>SUM(N3611:O3611)</f>
        <v>192500</v>
      </c>
      <c r="Q3611" s="157">
        <f>M3611*G3611</f>
        <v>2722500</v>
      </c>
      <c r="R3611" s="157">
        <f>G3611*P3611</f>
        <v>952875</v>
      </c>
      <c r="S3611" s="83">
        <f>SUM(Q3611:R3611)</f>
        <v>3675375</v>
      </c>
      <c r="T3611" s="165" t="s">
        <v>100</v>
      </c>
      <c r="U3611" s="132"/>
      <c r="V3611" s="132"/>
      <c r="W3611" s="132"/>
      <c r="X3611" s="44" t="s">
        <v>33</v>
      </c>
      <c r="Y3611" s="44"/>
      <c r="Z3611" s="44" t="s">
        <v>19</v>
      </c>
      <c r="AA3611" s="44" t="s">
        <v>80</v>
      </c>
      <c r="AB3611" s="2">
        <v>157712.27319924999</v>
      </c>
      <c r="AC3611" s="2">
        <v>780675.75233628752</v>
      </c>
      <c r="AD3611" s="2">
        <f>+M3611</f>
        <v>550000</v>
      </c>
      <c r="AE3611" s="2">
        <f>+AD3611*14%</f>
        <v>77000.000000000015</v>
      </c>
      <c r="AF3611" s="155">
        <f>+AD3611*35%</f>
        <v>192500</v>
      </c>
      <c r="AG3611" s="2">
        <f>+AD3611*F3611</f>
        <v>2722500</v>
      </c>
      <c r="AH3611" s="2">
        <f>+AE3611*F3611</f>
        <v>381150.00000000006</v>
      </c>
      <c r="AI3611" s="2">
        <f>+AF3611*F3611</f>
        <v>952875</v>
      </c>
      <c r="AJ3611" s="2">
        <f>SUM(AG3611:AI3611)</f>
        <v>4056525</v>
      </c>
      <c r="AK3611" s="2">
        <f>+AD3611*G3611</f>
        <v>2722500</v>
      </c>
      <c r="AL3611" s="2">
        <f>+AE3611*G3611</f>
        <v>381150.00000000006</v>
      </c>
      <c r="AM3611" s="2">
        <f>+AF3611*G3611</f>
        <v>952875</v>
      </c>
      <c r="AN3611" s="155">
        <f>SUM(AK3611:AM3611)</f>
        <v>4056525</v>
      </c>
      <c r="AQ3611" s="145" t="s">
        <v>79</v>
      </c>
      <c r="AU3611" s="8"/>
      <c r="AV3611" s="8"/>
      <c r="AW3611" s="2">
        <f>'[2]BoQ HSYC-Trang'!$AT3611</f>
        <v>550000</v>
      </c>
      <c r="AX3611" s="8">
        <f>F3611*AW3611</f>
        <v>2722500</v>
      </c>
      <c r="AY3611" s="8">
        <f>IF(AQ3611="CT",7%,5%)*AX3611</f>
        <v>136125</v>
      </c>
      <c r="AZ3611" s="8">
        <f>AX3611*2%</f>
        <v>54450</v>
      </c>
      <c r="BA3611" s="8">
        <f>IF(BB3611&gt;0,0,AX3611*5%)</f>
        <v>0</v>
      </c>
      <c r="BB3611" s="8">
        <f>(AX3611-BG3611)*35%</f>
        <v>952874.99999999988</v>
      </c>
      <c r="BC3611" s="8">
        <f>+AX3611+AY3611+AZ3611+BA3611+BB3611</f>
        <v>3865950</v>
      </c>
      <c r="BD3611" s="8">
        <f>AX3611-AT3611</f>
        <v>2722500</v>
      </c>
      <c r="BE3611" s="2"/>
      <c r="BH3611" s="2"/>
      <c r="BI3611" s="2">
        <f>+AX3611-AC3611</f>
        <v>1941824.2476637126</v>
      </c>
    </row>
    <row r="3612" spans="2:61" ht="17" hidden="1" outlineLevel="1" x14ac:dyDescent="0.2">
      <c r="B3612" s="82">
        <v>156</v>
      </c>
      <c r="C3612" s="144" t="s">
        <v>210</v>
      </c>
      <c r="D3612" s="144"/>
      <c r="E3612" s="82" t="s">
        <v>87</v>
      </c>
      <c r="F3612" s="143">
        <v>1237.5</v>
      </c>
      <c r="G3612" s="142">
        <f>+[2]THKL!F3633</f>
        <v>1237.5</v>
      </c>
      <c r="H3612" s="176"/>
      <c r="I3612" s="176"/>
      <c r="J3612" s="176"/>
      <c r="K3612" s="156"/>
      <c r="L3612" s="157">
        <f>$L$3477</f>
        <v>4500</v>
      </c>
      <c r="M3612" s="157">
        <f>SUM(K3612:L3612)</f>
        <v>4500</v>
      </c>
      <c r="N3612" s="83">
        <f>IF(V3612&lt;&gt;"VTC VHm",_xlfn.XLOOKUP(Z3612,$AC$4015:$AC$4035,$AD$4015:$AD$4035,0)*M3612,_xlfn.XLOOKUP(Z3612,$AC$4015:$AC$4035,$AD$4015:$AD$4035,0)*L3612)</f>
        <v>1575</v>
      </c>
      <c r="O3612" s="83">
        <f>IF(V3612&lt;&gt;"VTC VHm",_xlfn.XLOOKUP(Z3612,$AC$4015:$AC$4035,$AE$4015:$AE$4035,0)*M3612,_xlfn.XLOOKUP(Z3612,$AC$4015:$AC$4035,$AE$4015:$AE$4035,0)*L3612)</f>
        <v>0</v>
      </c>
      <c r="P3612" s="83">
        <f>SUM(N3612:O3612)</f>
        <v>1575</v>
      </c>
      <c r="Q3612" s="157">
        <f>M3612*G3612</f>
        <v>5568750</v>
      </c>
      <c r="R3612" s="157">
        <f>G3612*P3612</f>
        <v>1949062.5</v>
      </c>
      <c r="S3612" s="83">
        <f>SUM(Q3612:R3612)</f>
        <v>7517812.5</v>
      </c>
      <c r="T3612" s="156" t="s">
        <v>50</v>
      </c>
      <c r="U3612" s="176"/>
      <c r="V3612" s="176"/>
      <c r="W3612" s="176"/>
      <c r="X3612" s="44" t="s">
        <v>33</v>
      </c>
      <c r="Y3612" s="44"/>
      <c r="Z3612" s="44" t="s">
        <v>19</v>
      </c>
      <c r="AA3612" s="44" t="s">
        <v>80</v>
      </c>
      <c r="AB3612" s="2">
        <v>4980.866</v>
      </c>
      <c r="AC3612" s="2">
        <v>6163821.6749999998</v>
      </c>
      <c r="AD3612" s="2">
        <f>+M3612</f>
        <v>4500</v>
      </c>
      <c r="AE3612" s="2">
        <f>+AD3612*14%</f>
        <v>630.00000000000011</v>
      </c>
      <c r="AF3612" s="155">
        <f>+AD3612*35%</f>
        <v>1575</v>
      </c>
      <c r="AG3612" s="2">
        <f>+AD3612*F3612</f>
        <v>5568750</v>
      </c>
      <c r="AH3612" s="2">
        <f>+AE3612*F3612</f>
        <v>779625.00000000012</v>
      </c>
      <c r="AI3612" s="2">
        <f>+AF3612*F3612</f>
        <v>1949062.5</v>
      </c>
      <c r="AJ3612" s="2">
        <f>SUM(AG3612:AI3612)</f>
        <v>8297437.5</v>
      </c>
      <c r="AK3612" s="2">
        <f>+AD3612*G3612</f>
        <v>5568750</v>
      </c>
      <c r="AL3612" s="2">
        <f>+AE3612*G3612</f>
        <v>779625.00000000012</v>
      </c>
      <c r="AM3612" s="2">
        <f>+AF3612*G3612</f>
        <v>1949062.5</v>
      </c>
      <c r="AN3612" s="155">
        <f>SUM(AK3612:AM3612)</f>
        <v>8297437.5</v>
      </c>
      <c r="AQ3612" s="145" t="s">
        <v>79</v>
      </c>
      <c r="AU3612" s="8"/>
      <c r="AV3612" s="8"/>
      <c r="AW3612" s="2">
        <f>'[2]BoQ HSYC-Trang'!$AT3612</f>
        <v>4500</v>
      </c>
      <c r="AX3612" s="8">
        <f>F3612*AW3612</f>
        <v>5568750</v>
      </c>
      <c r="AY3612" s="8">
        <f>IF(AQ3612="CT",7%,5%)*AX3612</f>
        <v>278437.5</v>
      </c>
      <c r="AZ3612" s="8">
        <f>AX3612*2%</f>
        <v>111375</v>
      </c>
      <c r="BA3612" s="8">
        <f>IF(BB3612&gt;0,0,AX3612*5%)</f>
        <v>0</v>
      </c>
      <c r="BB3612" s="8">
        <f>(AX3612-BG3612)*35%</f>
        <v>1949062.4999999998</v>
      </c>
      <c r="BC3612" s="8">
        <f>+AX3612+AY3612+AZ3612+BA3612+BB3612</f>
        <v>7907625</v>
      </c>
      <c r="BD3612" s="8">
        <f>AX3612-AT3612</f>
        <v>5568750</v>
      </c>
      <c r="BE3612" s="2"/>
      <c r="BH3612" s="2"/>
      <c r="BI3612" s="2">
        <f>+AX3612-AC3612</f>
        <v>-595071.67499999981</v>
      </c>
    </row>
    <row r="3613" spans="2:61" s="92" customFormat="1" ht="17" hidden="1" outlineLevel="1" x14ac:dyDescent="0.2">
      <c r="B3613" s="163"/>
      <c r="C3613" s="164" t="s">
        <v>209</v>
      </c>
      <c r="D3613" s="164"/>
      <c r="E3613" s="163"/>
      <c r="F3613" s="162"/>
      <c r="G3613" s="149">
        <f>+[2]THKL!F3634</f>
        <v>0</v>
      </c>
      <c r="H3613" s="158"/>
      <c r="I3613" s="158"/>
      <c r="J3613" s="158"/>
      <c r="K3613" s="159"/>
      <c r="L3613" s="161"/>
      <c r="M3613" s="161">
        <f>SUM(K3613:L3613)</f>
        <v>0</v>
      </c>
      <c r="N3613" s="83">
        <f>IF(V3613&lt;&gt;"VTC VHm",_xlfn.XLOOKUP(Z3613,$AC$4015:$AC$4035,$AD$4015:$AD$4035,0)*M3613,_xlfn.XLOOKUP(Z3613,$AC$4015:$AC$4035,$AD$4015:$AD$4035,0)*L3613)</f>
        <v>0</v>
      </c>
      <c r="O3613" s="83">
        <f>IF(V3613&lt;&gt;"VTC VHm",_xlfn.XLOOKUP(Z3613,$AC$4015:$AC$4035,$AE$4015:$AE$4035,0)*M3613,_xlfn.XLOOKUP(Z3613,$AC$4015:$AC$4035,$AE$4015:$AE$4035,0)*L3613)</f>
        <v>0</v>
      </c>
      <c r="P3613" s="160">
        <f>SUM(N3613:O3613)</f>
        <v>0</v>
      </c>
      <c r="Q3613" s="161">
        <f>M3613*G3613</f>
        <v>0</v>
      </c>
      <c r="R3613" s="161">
        <f>G3613*P3613</f>
        <v>0</v>
      </c>
      <c r="S3613" s="160">
        <f>SUM(Q3613:R3613)</f>
        <v>0</v>
      </c>
      <c r="T3613" s="159"/>
      <c r="U3613" s="158"/>
      <c r="V3613" s="158"/>
      <c r="W3613" s="158"/>
      <c r="X3613" s="94" t="s">
        <v>33</v>
      </c>
      <c r="Y3613" s="94"/>
      <c r="Z3613" s="94" t="s">
        <v>19</v>
      </c>
      <c r="AA3613" s="44" t="s">
        <v>80</v>
      </c>
      <c r="AB3613" s="93">
        <v>0</v>
      </c>
      <c r="AC3613" s="93">
        <v>0</v>
      </c>
      <c r="AD3613" s="93">
        <f>+M3613</f>
        <v>0</v>
      </c>
      <c r="AE3613" s="93">
        <f>+AD3613*14%</f>
        <v>0</v>
      </c>
      <c r="AF3613" s="93">
        <f>+AD3613*35%</f>
        <v>0</v>
      </c>
      <c r="AG3613" s="93">
        <f>+AD3613*F3613</f>
        <v>0</v>
      </c>
      <c r="AH3613" s="93">
        <f>+AE3613*F3613</f>
        <v>0</v>
      </c>
      <c r="AI3613" s="93">
        <f>+AF3613*F3613</f>
        <v>0</v>
      </c>
      <c r="AJ3613" s="93">
        <f>SUM(AG3613:AI3613)</f>
        <v>0</v>
      </c>
      <c r="AK3613" s="93">
        <f>+AD3613*G3613</f>
        <v>0</v>
      </c>
      <c r="AL3613" s="93">
        <f>+AE3613*G3613</f>
        <v>0</v>
      </c>
      <c r="AM3613" s="93">
        <f>+AF3613*G3613</f>
        <v>0</v>
      </c>
      <c r="AN3613" s="93">
        <f>SUM(AK3613:AM3613)</f>
        <v>0</v>
      </c>
      <c r="AQ3613" s="145" t="s">
        <v>79</v>
      </c>
      <c r="AU3613" s="8"/>
      <c r="AV3613" s="8"/>
      <c r="AW3613" s="2">
        <f>'[2]BoQ HSYC-Trang'!$AT3613</f>
        <v>0</v>
      </c>
      <c r="AX3613" s="8">
        <f>F3613*AW3613</f>
        <v>0</v>
      </c>
      <c r="AY3613" s="8">
        <f>IF(AQ3613="CT",7%,5%)*AX3613</f>
        <v>0</v>
      </c>
      <c r="AZ3613" s="8">
        <f>AX3613*2%</f>
        <v>0</v>
      </c>
      <c r="BA3613" s="8">
        <f>IF(BB3613&gt;0,0,AX3613*5%)</f>
        <v>0</v>
      </c>
      <c r="BB3613" s="8">
        <f>(AX3613-BG3613)*35%</f>
        <v>0</v>
      </c>
      <c r="BC3613" s="8">
        <f>+AX3613+AY3613+AZ3613+BA3613+BB3613</f>
        <v>0</v>
      </c>
      <c r="BD3613" s="8">
        <f>AX3613-AT3613</f>
        <v>0</v>
      </c>
      <c r="BE3613" s="2"/>
      <c r="BH3613" s="2"/>
      <c r="BI3613" s="2">
        <f>+AX3613-AC3613</f>
        <v>0</v>
      </c>
    </row>
    <row r="3614" spans="2:61" ht="34" hidden="1" outlineLevel="1" x14ac:dyDescent="0.2">
      <c r="B3614" s="82">
        <v>157</v>
      </c>
      <c r="C3614" s="144" t="s">
        <v>208</v>
      </c>
      <c r="D3614" s="144"/>
      <c r="E3614" s="82" t="s">
        <v>104</v>
      </c>
      <c r="F3614" s="143">
        <v>13.5</v>
      </c>
      <c r="G3614" s="142">
        <f>+[2]THKL!F3635</f>
        <v>13.5</v>
      </c>
      <c r="H3614" s="132"/>
      <c r="I3614" s="132"/>
      <c r="J3614" s="132"/>
      <c r="K3614" s="156"/>
      <c r="L3614" s="157">
        <f>$L$21</f>
        <v>251876.31</v>
      </c>
      <c r="M3614" s="157">
        <f>SUM(K3614:L3614)</f>
        <v>251876.31</v>
      </c>
      <c r="N3614" s="83">
        <f>IF(V3614&lt;&gt;"VTC VHm",_xlfn.XLOOKUP(Z3614,$AC$4015:$AC$4035,$AD$4015:$AD$4035,0)*M3614,_xlfn.XLOOKUP(Z3614,$AC$4015:$AC$4035,$AD$4015:$AD$4035,0)*L3614)</f>
        <v>88156.708499999993</v>
      </c>
      <c r="O3614" s="83">
        <f>IF(V3614&lt;&gt;"VTC VHm",_xlfn.XLOOKUP(Z3614,$AC$4015:$AC$4035,$AE$4015:$AE$4035,0)*M3614,_xlfn.XLOOKUP(Z3614,$AC$4015:$AC$4035,$AE$4015:$AE$4035,0)*L3614)</f>
        <v>0</v>
      </c>
      <c r="P3614" s="83">
        <f>SUM(N3614:O3614)</f>
        <v>88156.708499999993</v>
      </c>
      <c r="Q3614" s="157">
        <f>M3614*G3614</f>
        <v>3400330.1850000001</v>
      </c>
      <c r="R3614" s="157">
        <f>G3614*P3614</f>
        <v>1190115.5647499999</v>
      </c>
      <c r="S3614" s="83">
        <f>SUM(Q3614:R3614)</f>
        <v>4590445.7497499995</v>
      </c>
      <c r="T3614" s="156" t="s">
        <v>50</v>
      </c>
      <c r="U3614" s="132"/>
      <c r="V3614" s="132"/>
      <c r="W3614" s="132"/>
      <c r="X3614" s="44" t="s">
        <v>33</v>
      </c>
      <c r="Y3614" s="44"/>
      <c r="Z3614" s="44" t="s">
        <v>19</v>
      </c>
      <c r="AA3614" s="44" t="s">
        <v>80</v>
      </c>
      <c r="AB3614" s="2">
        <v>334703.29955562501</v>
      </c>
      <c r="AC3614" s="2">
        <v>4518494.5440009376</v>
      </c>
      <c r="AD3614" s="2">
        <f>+M3614</f>
        <v>251876.31</v>
      </c>
      <c r="AE3614" s="2">
        <f>+AD3614*14%</f>
        <v>35262.683400000002</v>
      </c>
      <c r="AF3614" s="155">
        <f>+AD3614*35%</f>
        <v>88156.708499999993</v>
      </c>
      <c r="AG3614" s="2">
        <f>+AD3614*F3614</f>
        <v>3400330.1850000001</v>
      </c>
      <c r="AH3614" s="2">
        <f>+AE3614*F3614</f>
        <v>476046.22590000002</v>
      </c>
      <c r="AI3614" s="2">
        <f>+AF3614*F3614</f>
        <v>1190115.5647499999</v>
      </c>
      <c r="AJ3614" s="2">
        <f>SUM(AG3614:AI3614)</f>
        <v>5066491.9756499995</v>
      </c>
      <c r="AK3614" s="2">
        <f>+AD3614*G3614</f>
        <v>3400330.1850000001</v>
      </c>
      <c r="AL3614" s="2">
        <f>+AE3614*G3614</f>
        <v>476046.22590000002</v>
      </c>
      <c r="AM3614" s="2">
        <f>+AF3614*G3614</f>
        <v>1190115.5647499999</v>
      </c>
      <c r="AN3614" s="155">
        <f>SUM(AK3614:AM3614)</f>
        <v>5066491.9756499995</v>
      </c>
      <c r="AQ3614" s="145" t="s">
        <v>79</v>
      </c>
      <c r="AU3614" s="8"/>
      <c r="AV3614" s="8"/>
      <c r="AW3614" s="2">
        <f>'[2]BoQ HSYC-Trang'!$AT3614</f>
        <v>251876.31</v>
      </c>
      <c r="AX3614" s="8">
        <f>F3614*AW3614</f>
        <v>3400330.1850000001</v>
      </c>
      <c r="AY3614" s="8">
        <f>IF(AQ3614="CT",7%,5%)*AX3614</f>
        <v>170016.50925</v>
      </c>
      <c r="AZ3614" s="8">
        <f>AX3614*2%</f>
        <v>68006.603700000007</v>
      </c>
      <c r="BA3614" s="8">
        <f>IF(BB3614&gt;0,0,AX3614*5%)</f>
        <v>0</v>
      </c>
      <c r="BB3614" s="8">
        <f>(AX3614-BG3614)*35%</f>
        <v>1190115.5647499999</v>
      </c>
      <c r="BC3614" s="8">
        <f>+AX3614+AY3614+AZ3614+BA3614+BB3614</f>
        <v>4828468.8627000004</v>
      </c>
      <c r="BD3614" s="8">
        <f>AX3614-AT3614</f>
        <v>3400330.1850000001</v>
      </c>
      <c r="BE3614" s="2"/>
      <c r="BH3614" s="2"/>
      <c r="BI3614" s="2">
        <f>+AX3614-AC3614</f>
        <v>-1118164.3590009375</v>
      </c>
    </row>
    <row r="3615" spans="2:61" ht="34" hidden="1" outlineLevel="1" x14ac:dyDescent="0.2">
      <c r="B3615" s="82">
        <v>158</v>
      </c>
      <c r="C3615" s="144" t="s">
        <v>207</v>
      </c>
      <c r="D3615" s="144"/>
      <c r="E3615" s="82" t="s">
        <v>104</v>
      </c>
      <c r="F3615" s="143">
        <v>1.5</v>
      </c>
      <c r="G3615" s="142">
        <f>+[2]THKL!F3636</f>
        <v>1.5</v>
      </c>
      <c r="H3615" s="132"/>
      <c r="I3615" s="132"/>
      <c r="J3615" s="132"/>
      <c r="K3615" s="156">
        <f>'[3]BDG (XD)'!$Y$386</f>
        <v>1333277.7777777775</v>
      </c>
      <c r="L3615" s="157">
        <f>'[3]BDG (XD)'!$Z$386</f>
        <v>463243.58250000002</v>
      </c>
      <c r="M3615" s="157">
        <f>SUM(K3615:L3615)</f>
        <v>1796521.3602777775</v>
      </c>
      <c r="N3615" s="83">
        <f>IF(V3615&lt;&gt;"VTC VHm",_xlfn.XLOOKUP(Z3615,$AC$4015:$AC$4035,$AD$4015:$AD$4035,0)*M3615,_xlfn.XLOOKUP(Z3615,$AC$4015:$AC$4035,$AD$4015:$AD$4035,0)*L3615)</f>
        <v>628782.47609722207</v>
      </c>
      <c r="O3615" s="83">
        <f>IF(V3615&lt;&gt;"VTC VHm",_xlfn.XLOOKUP(Z3615,$AC$4015:$AC$4035,$AE$4015:$AE$4035,0)*M3615,_xlfn.XLOOKUP(Z3615,$AC$4015:$AC$4035,$AE$4015:$AE$4035,0)*L3615)</f>
        <v>0</v>
      </c>
      <c r="P3615" s="83">
        <f>SUM(N3615:O3615)</f>
        <v>628782.47609722207</v>
      </c>
      <c r="Q3615" s="157">
        <f>M3615*G3615</f>
        <v>2694782.0404166663</v>
      </c>
      <c r="R3615" s="157">
        <f>G3615*P3615</f>
        <v>943173.71414583316</v>
      </c>
      <c r="S3615" s="83">
        <f>SUM(Q3615:R3615)</f>
        <v>3637955.7545624995</v>
      </c>
      <c r="T3615" s="156" t="s">
        <v>50</v>
      </c>
      <c r="U3615" s="132"/>
      <c r="V3615" s="132"/>
      <c r="W3615" s="132"/>
      <c r="X3615" s="44" t="s">
        <v>33</v>
      </c>
      <c r="Y3615" s="44"/>
      <c r="Z3615" s="44" t="s">
        <v>19</v>
      </c>
      <c r="AA3615" s="44" t="s">
        <v>80</v>
      </c>
      <c r="AB3615" s="2">
        <v>1460313.4603547223</v>
      </c>
      <c r="AC3615" s="2">
        <v>2190470.1905320836</v>
      </c>
      <c r="AD3615" s="2">
        <f>+M3615</f>
        <v>1796521.3602777775</v>
      </c>
      <c r="AE3615" s="2">
        <f>+AD3615*14%</f>
        <v>251512.99043888887</v>
      </c>
      <c r="AF3615" s="155">
        <f>+AD3615*35%</f>
        <v>628782.47609722207</v>
      </c>
      <c r="AG3615" s="2">
        <f>+AD3615*F3615</f>
        <v>2694782.0404166663</v>
      </c>
      <c r="AH3615" s="2">
        <f>+AE3615*F3615</f>
        <v>377269.48565833329</v>
      </c>
      <c r="AI3615" s="2">
        <f>+AF3615*F3615</f>
        <v>943173.71414583316</v>
      </c>
      <c r="AJ3615" s="2">
        <f>SUM(AG3615:AI3615)</f>
        <v>4015225.2402208326</v>
      </c>
      <c r="AK3615" s="2">
        <f>+AD3615*G3615</f>
        <v>2694782.0404166663</v>
      </c>
      <c r="AL3615" s="2">
        <f>+AE3615*G3615</f>
        <v>377269.48565833329</v>
      </c>
      <c r="AM3615" s="2">
        <f>+AF3615*G3615</f>
        <v>943173.71414583316</v>
      </c>
      <c r="AN3615" s="155">
        <f>SUM(AK3615:AM3615)</f>
        <v>4015225.2402208326</v>
      </c>
      <c r="AQ3615" s="145" t="s">
        <v>79</v>
      </c>
      <c r="AU3615" s="8">
        <f>+BH3615</f>
        <v>250000</v>
      </c>
      <c r="AV3615" s="8">
        <f>+L3615</f>
        <v>463243.58250000002</v>
      </c>
      <c r="AW3615" s="2">
        <f>+AU3615+AV3615</f>
        <v>713243.58250000002</v>
      </c>
      <c r="AX3615" s="8">
        <f>F3615*AW3615</f>
        <v>1069865.37375</v>
      </c>
      <c r="AY3615" s="8">
        <f>IF(AQ3615="CT",7%,5%)*AX3615</f>
        <v>53493.268687500007</v>
      </c>
      <c r="AZ3615" s="8">
        <f>AX3615*2%</f>
        <v>21397.307475000001</v>
      </c>
      <c r="BA3615" s="8">
        <f>IF(BB3615&gt;0,0,AX3615*5%)</f>
        <v>0</v>
      </c>
      <c r="BB3615" s="8">
        <f>(AX3615-BG3615)*35%</f>
        <v>374452.88081249996</v>
      </c>
      <c r="BC3615" s="8">
        <f>+AX3615+AY3615+AZ3615+BA3615+BB3615</f>
        <v>1519208.8307249998</v>
      </c>
      <c r="BD3615" s="8">
        <f>AX3615-AT3615</f>
        <v>1069865.37375</v>
      </c>
      <c r="BE3615" s="2"/>
      <c r="BH3615" s="2">
        <v>250000</v>
      </c>
      <c r="BI3615" s="2">
        <f>+AX3615-AC3615</f>
        <v>-1120604.8167820836</v>
      </c>
    </row>
    <row r="3616" spans="2:61" ht="34" hidden="1" outlineLevel="1" x14ac:dyDescent="0.2">
      <c r="B3616" s="82">
        <v>159</v>
      </c>
      <c r="C3616" s="144" t="s">
        <v>206</v>
      </c>
      <c r="D3616" s="144"/>
      <c r="E3616" s="82" t="s">
        <v>104</v>
      </c>
      <c r="F3616" s="143">
        <v>3.9</v>
      </c>
      <c r="G3616" s="142">
        <f>+[2]THKL!F3637</f>
        <v>3.9</v>
      </c>
      <c r="H3616" s="132"/>
      <c r="I3616" s="132"/>
      <c r="J3616" s="132"/>
      <c r="K3616" s="156">
        <f>$K$3348</f>
        <v>1433393.7777777775</v>
      </c>
      <c r="L3616" s="157">
        <f>$L$3348</f>
        <v>431932.01549999998</v>
      </c>
      <c r="M3616" s="157">
        <f>SUM(K3616:L3616)</f>
        <v>1865325.7932777775</v>
      </c>
      <c r="N3616" s="83">
        <f>IF(V3616&lt;&gt;"VTC VHm",_xlfn.XLOOKUP(Z3616,$AC$4015:$AC$4035,$AD$4015:$AD$4035,0)*M3616,_xlfn.XLOOKUP(Z3616,$AC$4015:$AC$4035,$AD$4015:$AD$4035,0)*L3616)</f>
        <v>652864.02764722204</v>
      </c>
      <c r="O3616" s="83">
        <f>IF(V3616&lt;&gt;"VTC VHm",_xlfn.XLOOKUP(Z3616,$AC$4015:$AC$4035,$AE$4015:$AE$4035,0)*M3616,_xlfn.XLOOKUP(Z3616,$AC$4015:$AC$4035,$AE$4015:$AE$4035,0)*L3616)</f>
        <v>0</v>
      </c>
      <c r="P3616" s="83">
        <f>SUM(N3616:O3616)</f>
        <v>652864.02764722204</v>
      </c>
      <c r="Q3616" s="157">
        <f>M3616*G3616</f>
        <v>7274770.593783332</v>
      </c>
      <c r="R3616" s="157">
        <f>G3616*P3616</f>
        <v>2546169.7078241659</v>
      </c>
      <c r="S3616" s="83">
        <f>SUM(Q3616:R3616)</f>
        <v>9820940.301607497</v>
      </c>
      <c r="T3616" s="156" t="s">
        <v>50</v>
      </c>
      <c r="U3616" s="132"/>
      <c r="V3616" s="132"/>
      <c r="W3616" s="132"/>
      <c r="X3616" s="44" t="s">
        <v>33</v>
      </c>
      <c r="Y3616" s="44"/>
      <c r="Z3616" s="44" t="s">
        <v>19</v>
      </c>
      <c r="AA3616" s="44" t="s">
        <v>80</v>
      </c>
      <c r="AB3616" s="2">
        <v>1941731.7935438389</v>
      </c>
      <c r="AC3616" s="2">
        <v>7572753.994820972</v>
      </c>
      <c r="AD3616" s="2">
        <f>+M3616</f>
        <v>1865325.7932777775</v>
      </c>
      <c r="AE3616" s="2">
        <f>+AD3616*14%</f>
        <v>261145.61105888887</v>
      </c>
      <c r="AF3616" s="155">
        <f>+AD3616*35%</f>
        <v>652864.02764722204</v>
      </c>
      <c r="AG3616" s="2">
        <f>+AD3616*F3616</f>
        <v>7274770.593783332</v>
      </c>
      <c r="AH3616" s="2">
        <f>+AE3616*F3616</f>
        <v>1018467.8831296666</v>
      </c>
      <c r="AI3616" s="2">
        <f>+AF3616*F3616</f>
        <v>2546169.7078241659</v>
      </c>
      <c r="AJ3616" s="2">
        <f>SUM(AG3616:AI3616)</f>
        <v>10839408.184737165</v>
      </c>
      <c r="AK3616" s="2">
        <f>+AD3616*G3616</f>
        <v>7274770.593783332</v>
      </c>
      <c r="AL3616" s="2">
        <f>+AE3616*G3616</f>
        <v>1018467.8831296666</v>
      </c>
      <c r="AM3616" s="2">
        <f>+AF3616*G3616</f>
        <v>2546169.7078241659</v>
      </c>
      <c r="AN3616" s="155">
        <f>SUM(AK3616:AM3616)</f>
        <v>10839408.184737165</v>
      </c>
      <c r="AQ3616" s="145" t="s">
        <v>79</v>
      </c>
      <c r="AU3616" s="8">
        <f>+BH3616</f>
        <v>250000</v>
      </c>
      <c r="AV3616" s="8">
        <f>+L3616</f>
        <v>431932.01549999998</v>
      </c>
      <c r="AW3616" s="2">
        <f>+AU3616+AV3616</f>
        <v>681932.01549999998</v>
      </c>
      <c r="AX3616" s="8">
        <f>F3616*AW3616</f>
        <v>2659534.86045</v>
      </c>
      <c r="AY3616" s="8">
        <f>IF(AQ3616="CT",7%,5%)*AX3616</f>
        <v>132976.74302250001</v>
      </c>
      <c r="AZ3616" s="8">
        <f>AX3616*2%</f>
        <v>53190.697209000005</v>
      </c>
      <c r="BA3616" s="8">
        <f>IF(BB3616&gt;0,0,AX3616*5%)</f>
        <v>0</v>
      </c>
      <c r="BB3616" s="8">
        <f>(AX3616-BG3616)*35%</f>
        <v>930837.20115749992</v>
      </c>
      <c r="BC3616" s="8">
        <f>+AX3616+AY3616+AZ3616+BA3616+BB3616</f>
        <v>3776539.5018390003</v>
      </c>
      <c r="BD3616" s="8">
        <f>AX3616-AT3616</f>
        <v>2659534.86045</v>
      </c>
      <c r="BE3616" s="2"/>
      <c r="BH3616" s="2">
        <v>250000</v>
      </c>
      <c r="BI3616" s="2">
        <f>+AX3616-AC3616</f>
        <v>-4913219.1343709715</v>
      </c>
    </row>
    <row r="3617" spans="2:61" ht="17" hidden="1" outlineLevel="1" x14ac:dyDescent="0.2">
      <c r="B3617" s="82">
        <v>160</v>
      </c>
      <c r="C3617" s="144" t="s">
        <v>144</v>
      </c>
      <c r="D3617" s="144"/>
      <c r="E3617" s="82" t="s">
        <v>120</v>
      </c>
      <c r="F3617" s="143">
        <v>0.67200000000000004</v>
      </c>
      <c r="G3617" s="142">
        <f>+[2]THKL!F3638</f>
        <v>0.67200000000000004</v>
      </c>
      <c r="H3617" s="132"/>
      <c r="I3617" s="132"/>
      <c r="J3617" s="132"/>
      <c r="K3617" s="156">
        <f>'[3]BDG (XD)'!$Y$953*100</f>
        <v>6719465.1247063885</v>
      </c>
      <c r="L3617" s="157">
        <f>'[3]BDG (XD)'!$Z$953*100</f>
        <v>19817670.752746001</v>
      </c>
      <c r="M3617" s="157">
        <f>SUM(K3617:L3617)</f>
        <v>26537135.877452388</v>
      </c>
      <c r="N3617" s="83">
        <f>IF(V3617&lt;&gt;"VTC VHm",_xlfn.XLOOKUP(Z3617,$AC$4015:$AC$4035,$AD$4015:$AD$4035,0)*M3617,_xlfn.XLOOKUP(Z3617,$AC$4015:$AC$4035,$AD$4015:$AD$4035,0)*L3617)</f>
        <v>9287997.5571083352</v>
      </c>
      <c r="O3617" s="83">
        <f>IF(V3617&lt;&gt;"VTC VHm",_xlfn.XLOOKUP(Z3617,$AC$4015:$AC$4035,$AE$4015:$AE$4035,0)*M3617,_xlfn.XLOOKUP(Z3617,$AC$4015:$AC$4035,$AE$4015:$AE$4035,0)*L3617)</f>
        <v>0</v>
      </c>
      <c r="P3617" s="83">
        <f>SUM(N3617:O3617)</f>
        <v>9287997.5571083352</v>
      </c>
      <c r="Q3617" s="157">
        <f>M3617*G3617</f>
        <v>17832955.309648007</v>
      </c>
      <c r="R3617" s="157">
        <f>G3617*P3617</f>
        <v>6241534.3583768019</v>
      </c>
      <c r="S3617" s="83">
        <f>SUM(Q3617:R3617)</f>
        <v>24074489.668024808</v>
      </c>
      <c r="T3617" s="156" t="s">
        <v>50</v>
      </c>
      <c r="U3617" s="132"/>
      <c r="V3617" s="132"/>
      <c r="W3617" s="132"/>
      <c r="X3617" s="44" t="s">
        <v>33</v>
      </c>
      <c r="Y3617" s="44"/>
      <c r="Z3617" s="44" t="s">
        <v>19</v>
      </c>
      <c r="AA3617" s="44" t="s">
        <v>80</v>
      </c>
      <c r="AB3617" s="2">
        <v>12546117.258711647</v>
      </c>
      <c r="AC3617" s="2">
        <v>8430990.7978542279</v>
      </c>
      <c r="AD3617" s="2">
        <f>+M3617</f>
        <v>26537135.877452388</v>
      </c>
      <c r="AE3617" s="2">
        <f>+AD3617*14%</f>
        <v>3715199.0228433348</v>
      </c>
      <c r="AF3617" s="155">
        <f>+AD3617*35%</f>
        <v>9287997.5571083352</v>
      </c>
      <c r="AG3617" s="2">
        <f>+AD3617*F3617</f>
        <v>17832955.309648007</v>
      </c>
      <c r="AH3617" s="2">
        <f>+AE3617*F3617</f>
        <v>2496613.743350721</v>
      </c>
      <c r="AI3617" s="2">
        <f>+AF3617*F3617</f>
        <v>6241534.3583768019</v>
      </c>
      <c r="AJ3617" s="2">
        <f>SUM(AG3617:AI3617)</f>
        <v>26571103.41137553</v>
      </c>
      <c r="AK3617" s="2">
        <f>+AD3617*G3617</f>
        <v>17832955.309648007</v>
      </c>
      <c r="AL3617" s="2">
        <f>+AE3617*G3617</f>
        <v>2496613.743350721</v>
      </c>
      <c r="AM3617" s="2">
        <f>+AF3617*G3617</f>
        <v>6241534.3583768019</v>
      </c>
      <c r="AN3617" s="155">
        <f>SUM(AK3617:AM3617)</f>
        <v>26571103.41137553</v>
      </c>
      <c r="AQ3617" s="145" t="s">
        <v>79</v>
      </c>
      <c r="AU3617" s="8"/>
      <c r="AV3617" s="8"/>
      <c r="AW3617" s="2">
        <f>'[2]BoQ HSYC-Trang'!$AT3617</f>
        <v>26537135.877452388</v>
      </c>
      <c r="AX3617" s="8">
        <f>F3617*AW3617</f>
        <v>17832955.309648007</v>
      </c>
      <c r="AY3617" s="8">
        <f>IF(AQ3617="CT",7%,5%)*AX3617</f>
        <v>891647.76548240043</v>
      </c>
      <c r="AZ3617" s="8">
        <f>AX3617*2%</f>
        <v>356659.10619296017</v>
      </c>
      <c r="BA3617" s="8">
        <f>IF(BB3617&gt;0,0,AX3617*5%)</f>
        <v>0</v>
      </c>
      <c r="BB3617" s="8">
        <f>(AX3617-BG3617)*35%</f>
        <v>6241534.3583768019</v>
      </c>
      <c r="BC3617" s="8">
        <f>+AX3617+AY3617+AZ3617+BA3617+BB3617</f>
        <v>25322796.539700169</v>
      </c>
      <c r="BD3617" s="8">
        <f>AX3617-AT3617</f>
        <v>17832955.309648007</v>
      </c>
      <c r="BE3617" s="2"/>
      <c r="BH3617" s="2"/>
      <c r="BI3617" s="2">
        <f>+AX3617-AC3617</f>
        <v>9401964.5117937792</v>
      </c>
    </row>
    <row r="3618" spans="2:61" s="133" customFormat="1" ht="17" collapsed="1" x14ac:dyDescent="0.2">
      <c r="B3618" s="139" t="s">
        <v>205</v>
      </c>
      <c r="C3618" s="141" t="s">
        <v>204</v>
      </c>
      <c r="D3618" s="141"/>
      <c r="E3618" s="139"/>
      <c r="F3618" s="139"/>
      <c r="G3618" s="139">
        <f>+[2]THKL!F3640</f>
        <v>0</v>
      </c>
      <c r="H3618" s="138"/>
      <c r="I3618" s="138"/>
      <c r="J3618" s="138"/>
      <c r="K3618" s="140"/>
      <c r="L3618" s="140"/>
      <c r="M3618" s="138"/>
      <c r="N3618" s="138">
        <f>IF(V3618&lt;&gt;"VTC VHm",_xlfn.XLOOKUP(Z3618,$AC$4015:$AC$4035,$AD$4015:$AD$4035,0)*M3618,_xlfn.XLOOKUP(Z3618,$AC$4015:$AC$4035,$AD$4015:$AD$4035,0)*L3618)</f>
        <v>0</v>
      </c>
      <c r="O3618" s="138">
        <f>IF(V3618&lt;&gt;"VTC VHm",_xlfn.XLOOKUP(Z3618,$AC$4015:$AC$4035,$AE$4015:$AE$4035,0)*M3618,_xlfn.XLOOKUP(Z3618,$AC$4015:$AC$4035,$AE$4015:$AE$4035,0)*L3618)</f>
        <v>0</v>
      </c>
      <c r="P3618" s="138"/>
      <c r="Q3618" s="138">
        <f>M3618*G3618</f>
        <v>0</v>
      </c>
      <c r="R3618" s="138">
        <f>N3618*G3618</f>
        <v>0</v>
      </c>
      <c r="S3618" s="138">
        <f>SUM(Q3618:R3618)</f>
        <v>0</v>
      </c>
      <c r="T3618" s="139"/>
      <c r="U3618" s="138"/>
      <c r="V3618" s="138"/>
      <c r="W3618" s="138"/>
      <c r="X3618" s="137"/>
      <c r="Y3618" s="137"/>
      <c r="Z3618" s="137"/>
      <c r="AA3618" s="136"/>
      <c r="AB3618" s="135"/>
      <c r="AC3618" s="175">
        <f>SUM(AC3619:AC3634)</f>
        <v>4489041167.7431717</v>
      </c>
      <c r="AD3618" s="175"/>
      <c r="AE3618" s="175"/>
      <c r="AF3618" s="175"/>
      <c r="AG3618" s="175">
        <f>SUM(AG3619:AG3634)</f>
        <v>5633373257.7683172</v>
      </c>
      <c r="AH3618" s="175">
        <f>SUM(AH3619:AH3634)</f>
        <v>788672256.08756447</v>
      </c>
      <c r="AI3618" s="175">
        <f>SUM(AI3619:AI3634)</f>
        <v>1971680640.2189109</v>
      </c>
      <c r="AJ3618" s="175">
        <f>SUM(AJ3619:AJ3634)</f>
        <v>8393726154.0747929</v>
      </c>
      <c r="AK3618" s="175">
        <f>SUM(AK3619:AK3634)</f>
        <v>5633373257.7683172</v>
      </c>
      <c r="AL3618" s="175">
        <f>SUM(AL3619:AL3634)</f>
        <v>788672256.08756447</v>
      </c>
      <c r="AM3618" s="175">
        <f>SUM(AM3619:AM3634)</f>
        <v>1971680640.2189109</v>
      </c>
      <c r="AN3618" s="175">
        <f>SUM(AN3619:AN3634)</f>
        <v>8393726154.0747929</v>
      </c>
      <c r="AP3618" s="133">
        <v>24</v>
      </c>
      <c r="AQ3618" s="145" t="s">
        <v>79</v>
      </c>
      <c r="AU3618" s="8"/>
      <c r="AV3618" s="8"/>
      <c r="AW3618" s="2">
        <f>'[2]BoQ HSYC-Trang'!$AT3618</f>
        <v>0</v>
      </c>
      <c r="AX3618" s="175">
        <f>SUM(AX3619:AX3634)</f>
        <v>5598115757.7683172</v>
      </c>
      <c r="AY3618" s="175">
        <f>SUM(AY3619:AY3634)</f>
        <v>279905787.88841587</v>
      </c>
      <c r="AZ3618" s="175">
        <f>SUM(AZ3619:AZ3634)</f>
        <v>111962315.15536633</v>
      </c>
      <c r="BA3618" s="175">
        <f>SUM(BA3619:BA3634)</f>
        <v>0</v>
      </c>
      <c r="BB3618" s="175">
        <f>SUM(BB3619:BB3634)</f>
        <v>1866802096.6355777</v>
      </c>
      <c r="BC3618" s="175">
        <f>SUM(BC3619:BC3634)</f>
        <v>7856785957.4476757</v>
      </c>
      <c r="BD3618" s="175">
        <f>SUM(BD3619:BD3634)</f>
        <v>5598115757.7683172</v>
      </c>
      <c r="BE3618" s="2"/>
      <c r="BH3618" s="2"/>
    </row>
    <row r="3619" spans="2:61" ht="34" hidden="1" outlineLevel="1" x14ac:dyDescent="0.2">
      <c r="B3619" s="82">
        <v>1</v>
      </c>
      <c r="C3619" s="144" t="s">
        <v>192</v>
      </c>
      <c r="D3619" s="144"/>
      <c r="E3619" s="82" t="s">
        <v>104</v>
      </c>
      <c r="F3619" s="143">
        <v>81.567999999999998</v>
      </c>
      <c r="G3619" s="142">
        <f>+[2]THKL!F3641</f>
        <v>81.567999999999998</v>
      </c>
      <c r="H3619" s="132"/>
      <c r="I3619" s="132"/>
      <c r="J3619" s="132"/>
      <c r="K3619" s="156" t="s">
        <v>89</v>
      </c>
      <c r="L3619" s="169">
        <f>+(1420000+25000)/1.08*1.03*1.2+240000*1.3</f>
        <v>1965722.2222222222</v>
      </c>
      <c r="M3619" s="157">
        <f>SUM(K3619:L3619)</f>
        <v>1965722.2222222222</v>
      </c>
      <c r="N3619" s="83">
        <f>IF(V3619&lt;&gt;"VTC VHm",_xlfn.XLOOKUP(Z3619,$AC$4015:$AC$4035,$AD$4015:$AD$4035,0)*M3619,_xlfn.XLOOKUP(Z3619,$AC$4015:$AC$4035,$AD$4015:$AD$4035,0)*L3619)</f>
        <v>688002.77777777775</v>
      </c>
      <c r="O3619" s="83">
        <f>IF(V3619&lt;&gt;"VTC VHm",_xlfn.XLOOKUP(Z3619,$AC$4015:$AC$4035,$AE$4015:$AE$4035,0)*M3619,_xlfn.XLOOKUP(Z3619,$AC$4015:$AC$4035,$AE$4015:$AE$4035,0)*L3619)</f>
        <v>0</v>
      </c>
      <c r="P3619" s="83">
        <f>SUM(N3619:O3619)</f>
        <v>688002.77777777775</v>
      </c>
      <c r="Q3619" s="157">
        <f>M3619*G3619</f>
        <v>160340030.22222221</v>
      </c>
      <c r="R3619" s="157">
        <f>G3619*P3619</f>
        <v>56119010.577777773</v>
      </c>
      <c r="S3619" s="83">
        <f>SUM(Q3619:R3619)</f>
        <v>216459040.79999998</v>
      </c>
      <c r="T3619" s="125" t="s">
        <v>103</v>
      </c>
      <c r="U3619" s="132"/>
      <c r="V3619" s="132"/>
      <c r="W3619" s="132"/>
      <c r="X3619" s="44" t="s">
        <v>33</v>
      </c>
      <c r="Y3619" s="44"/>
      <c r="Z3619" s="44" t="s">
        <v>16</v>
      </c>
      <c r="AA3619" s="44" t="s">
        <v>80</v>
      </c>
      <c r="AB3619" s="2">
        <v>2367517.4465932841</v>
      </c>
      <c r="AC3619" s="2">
        <v>193113663.08372098</v>
      </c>
      <c r="AD3619" s="2">
        <f>+M3619</f>
        <v>1965722.2222222222</v>
      </c>
      <c r="AE3619" s="2">
        <f>+AD3619*14%</f>
        <v>275201.11111111112</v>
      </c>
      <c r="AF3619" s="155">
        <f>+AD3619*35%</f>
        <v>688002.77777777775</v>
      </c>
      <c r="AG3619" s="2">
        <f>+AD3619*F3619</f>
        <v>160340030.22222221</v>
      </c>
      <c r="AH3619" s="2">
        <f>+AE3619*F3619</f>
        <v>22447604.231111113</v>
      </c>
      <c r="AI3619" s="2">
        <f>+AF3619*F3619</f>
        <v>56119010.577777773</v>
      </c>
      <c r="AJ3619" s="2">
        <f>SUM(AG3619:AI3619)</f>
        <v>238906645.03111109</v>
      </c>
      <c r="AK3619" s="2">
        <f>+AD3619*G3619</f>
        <v>160340030.22222221</v>
      </c>
      <c r="AL3619" s="2">
        <f>+AE3619*G3619</f>
        <v>22447604.231111113</v>
      </c>
      <c r="AM3619" s="2">
        <f>+AF3619*G3619</f>
        <v>56119010.577777773</v>
      </c>
      <c r="AN3619" s="155">
        <f>SUM(AK3619:AM3619)</f>
        <v>238906645.03111109</v>
      </c>
      <c r="AQ3619" s="145" t="s">
        <v>79</v>
      </c>
      <c r="AU3619" s="8">
        <f>+BH3619</f>
        <v>250000</v>
      </c>
      <c r="AV3619" s="8">
        <f>+L3619</f>
        <v>1965722.2222222222</v>
      </c>
      <c r="AW3619" s="2">
        <f>+AU3619+AV3619</f>
        <v>2215722.222222222</v>
      </c>
      <c r="AX3619" s="8">
        <f>F3619*AW3619</f>
        <v>180732030.22222221</v>
      </c>
      <c r="AY3619" s="8">
        <f>IF(AQ3619="CT",7%,5%)*AX3619</f>
        <v>9036601.5111111104</v>
      </c>
      <c r="AZ3619" s="8">
        <f>AX3619*2%</f>
        <v>3614640.6044444442</v>
      </c>
      <c r="BA3619" s="8">
        <f>IF(BB3619&gt;0,0,AX3619*5%)</f>
        <v>0</v>
      </c>
      <c r="BB3619" s="8">
        <f>(AX3619-BG3619)*35%</f>
        <v>63256210.577777766</v>
      </c>
      <c r="BC3619" s="8">
        <f>+AX3619+AY3619+AZ3619+BA3619+BB3619</f>
        <v>256639482.91555554</v>
      </c>
      <c r="BD3619" s="8">
        <f>AX3619-AT3619</f>
        <v>180732030.22222221</v>
      </c>
      <c r="BE3619" s="2"/>
      <c r="BH3619" s="2">
        <v>250000</v>
      </c>
    </row>
    <row r="3620" spans="2:61" ht="51" hidden="1" outlineLevel="1" x14ac:dyDescent="0.2">
      <c r="B3620" s="82">
        <v>2</v>
      </c>
      <c r="C3620" s="144" t="s">
        <v>126</v>
      </c>
      <c r="D3620" s="144"/>
      <c r="E3620" s="82" t="s">
        <v>91</v>
      </c>
      <c r="F3620" s="143">
        <v>0.86140000000000005</v>
      </c>
      <c r="G3620" s="142">
        <f>+[2]THKL!F3642</f>
        <v>0.86140000000000005</v>
      </c>
      <c r="H3620" s="132"/>
      <c r="I3620" s="132"/>
      <c r="J3620" s="132"/>
      <c r="K3620" s="156">
        <f>$K$4010*1000</f>
        <v>15050000</v>
      </c>
      <c r="L3620" s="157">
        <f>'[3]BDG (XD)'!$AA$967*1000</f>
        <v>7690671</v>
      </c>
      <c r="M3620" s="157">
        <f>SUM(K3620:L3620)</f>
        <v>22740671</v>
      </c>
      <c r="N3620" s="83">
        <f>IF(V3620&lt;&gt;"VTC VHm",_xlfn.XLOOKUP(Z3620,$AC$4015:$AC$4035,$AD$4015:$AD$4035,0)*M3620,_xlfn.XLOOKUP(Z3620,$AC$4015:$AC$4035,$AD$4015:$AD$4035,0)*L3620)</f>
        <v>2691734.8499999996</v>
      </c>
      <c r="O3620" s="83">
        <f>IF(V3620&lt;&gt;"VTC VHm",_xlfn.XLOOKUP(Z3620,$AC$4015:$AC$4035,$AE$4015:$AE$4035,0)*M3620,_xlfn.XLOOKUP(Z3620,$AC$4015:$AC$4035,$AE$4015:$AE$4035,0)*L3620)</f>
        <v>0</v>
      </c>
      <c r="P3620" s="83">
        <f>SUM(N3620:O3620)</f>
        <v>2691734.8499999996</v>
      </c>
      <c r="Q3620" s="157">
        <f>M3620*G3620</f>
        <v>19588813.999400001</v>
      </c>
      <c r="R3620" s="157">
        <f>G3620*P3620</f>
        <v>2318660.3997899997</v>
      </c>
      <c r="S3620" s="83">
        <f>SUM(Q3620:R3620)</f>
        <v>21907474.399190001</v>
      </c>
      <c r="T3620" s="156" t="s">
        <v>50</v>
      </c>
      <c r="U3620" s="132"/>
      <c r="V3620" s="82" t="s">
        <v>34</v>
      </c>
      <c r="W3620" s="132"/>
      <c r="X3620" s="44" t="s">
        <v>33</v>
      </c>
      <c r="Y3620" s="44"/>
      <c r="Z3620" s="44" t="s">
        <v>16</v>
      </c>
      <c r="AA3620" s="44" t="s">
        <v>80</v>
      </c>
      <c r="AB3620" s="2">
        <v>24555398.346385501</v>
      </c>
      <c r="AC3620" s="2">
        <v>21152020.135576472</v>
      </c>
      <c r="AD3620" s="2">
        <f>+M3620</f>
        <v>22740671</v>
      </c>
      <c r="AE3620" s="2">
        <f>+AD3620*14%</f>
        <v>3183693.9400000004</v>
      </c>
      <c r="AF3620" s="155">
        <f>+AD3620*35%</f>
        <v>7959234.8499999996</v>
      </c>
      <c r="AG3620" s="2">
        <f>+AD3620*F3620</f>
        <v>19588813.999400001</v>
      </c>
      <c r="AH3620" s="2">
        <f>+AE3620*F3620</f>
        <v>2742433.9599160007</v>
      </c>
      <c r="AI3620" s="2">
        <f>+AF3620*F3620</f>
        <v>6856084.8997900002</v>
      </c>
      <c r="AJ3620" s="2">
        <f>SUM(AG3620:AI3620)</f>
        <v>29187332.859106001</v>
      </c>
      <c r="AK3620" s="2">
        <f>+AD3620*G3620</f>
        <v>19588813.999400001</v>
      </c>
      <c r="AL3620" s="2">
        <f>+AE3620*G3620</f>
        <v>2742433.9599160007</v>
      </c>
      <c r="AM3620" s="2">
        <f>+AF3620*G3620</f>
        <v>6856084.8997900002</v>
      </c>
      <c r="AN3620" s="155">
        <f>SUM(AK3620:AM3620)</f>
        <v>29187332.859106001</v>
      </c>
      <c r="AQ3620" s="145" t="s">
        <v>79</v>
      </c>
      <c r="AU3620" s="8"/>
      <c r="AV3620" s="8"/>
      <c r="AW3620" s="2">
        <f>'[2]BoQ HSYC-Trang'!$AT3620</f>
        <v>22740671</v>
      </c>
      <c r="AX3620" s="8">
        <f>F3620*AW3620</f>
        <v>19588813.999400001</v>
      </c>
      <c r="AY3620" s="8">
        <f>IF(AQ3620="CT",7%,5%)*AX3620</f>
        <v>979440.69997000007</v>
      </c>
      <c r="AZ3620" s="8">
        <f>AX3620*2%</f>
        <v>391776.27998800005</v>
      </c>
      <c r="BA3620" s="8">
        <f>IF(BB3620&gt;0,0,AX3620*5%)</f>
        <v>0</v>
      </c>
      <c r="BB3620" s="8">
        <f>(AX3620-BG3620)*35%</f>
        <v>2318660.3997900002</v>
      </c>
      <c r="BC3620" s="8">
        <f>+AX3620+AY3620+AZ3620+BA3620+BB3620</f>
        <v>23278691.379147999</v>
      </c>
      <c r="BD3620" s="8">
        <f>AX3620-AT3620</f>
        <v>19588813.999400001</v>
      </c>
      <c r="BE3620" s="2"/>
      <c r="BG3620" s="7">
        <f>+K3620*F3620</f>
        <v>12964070</v>
      </c>
      <c r="BH3620" s="2"/>
    </row>
    <row r="3621" spans="2:61" ht="51" hidden="1" outlineLevel="1" x14ac:dyDescent="0.2">
      <c r="B3621" s="82">
        <v>3</v>
      </c>
      <c r="C3621" s="144" t="s">
        <v>125</v>
      </c>
      <c r="D3621" s="144"/>
      <c r="E3621" s="82" t="s">
        <v>91</v>
      </c>
      <c r="F3621" s="143">
        <v>5.0068000000000001</v>
      </c>
      <c r="G3621" s="142">
        <f>+[2]THKL!F3643</f>
        <v>5.0068000000000001</v>
      </c>
      <c r="H3621" s="132"/>
      <c r="I3621" s="132"/>
      <c r="J3621" s="132"/>
      <c r="K3621" s="156">
        <f>$L$4010*1000</f>
        <v>15266666.666666666</v>
      </c>
      <c r="L3621" s="157">
        <f>'[3]BDG (XD)'!$AA$967*1000</f>
        <v>7690671</v>
      </c>
      <c r="M3621" s="157">
        <f>SUM(K3621:L3621)</f>
        <v>22957337.666666664</v>
      </c>
      <c r="N3621" s="83">
        <f>IF(V3621&lt;&gt;"VTC VHm",_xlfn.XLOOKUP(Z3621,$AC$4015:$AC$4035,$AD$4015:$AD$4035,0)*M3621,_xlfn.XLOOKUP(Z3621,$AC$4015:$AC$4035,$AD$4015:$AD$4035,0)*L3621)</f>
        <v>2691734.8499999996</v>
      </c>
      <c r="O3621" s="83">
        <f>IF(V3621&lt;&gt;"VTC VHm",_xlfn.XLOOKUP(Z3621,$AC$4015:$AC$4035,$AE$4015:$AE$4035,0)*M3621,_xlfn.XLOOKUP(Z3621,$AC$4015:$AC$4035,$AE$4015:$AE$4035,0)*L3621)</f>
        <v>0</v>
      </c>
      <c r="P3621" s="83">
        <f>SUM(N3621:O3621)</f>
        <v>2691734.8499999996</v>
      </c>
      <c r="Q3621" s="157">
        <f>M3621*G3621</f>
        <v>114942798.22946666</v>
      </c>
      <c r="R3621" s="157">
        <f>G3621*P3621</f>
        <v>13476978.046979999</v>
      </c>
      <c r="S3621" s="83">
        <f>SUM(Q3621:R3621)</f>
        <v>128419776.27644666</v>
      </c>
      <c r="T3621" s="156" t="s">
        <v>50</v>
      </c>
      <c r="U3621" s="132"/>
      <c r="V3621" s="82" t="s">
        <v>34</v>
      </c>
      <c r="W3621" s="132"/>
      <c r="X3621" s="44" t="s">
        <v>33</v>
      </c>
      <c r="Y3621" s="44"/>
      <c r="Z3621" s="44" t="s">
        <v>16</v>
      </c>
      <c r="AA3621" s="44" t="s">
        <v>80</v>
      </c>
      <c r="AB3621" s="2">
        <v>22632481.743586771</v>
      </c>
      <c r="AC3621" s="2">
        <v>113316309.59379025</v>
      </c>
      <c r="AD3621" s="2">
        <f>+M3621</f>
        <v>22957337.666666664</v>
      </c>
      <c r="AE3621" s="2">
        <f>+AD3621*14%</f>
        <v>3214027.2733333334</v>
      </c>
      <c r="AF3621" s="155">
        <f>+AD3621*35%</f>
        <v>8035068.1833333317</v>
      </c>
      <c r="AG3621" s="2">
        <f>+AD3621*F3621</f>
        <v>114942798.22946666</v>
      </c>
      <c r="AH3621" s="2">
        <f>+AE3621*F3621</f>
        <v>16091991.752125334</v>
      </c>
      <c r="AI3621" s="2">
        <f>+AF3621*F3621</f>
        <v>40229979.380313329</v>
      </c>
      <c r="AJ3621" s="2">
        <f>SUM(AG3621:AI3621)</f>
        <v>171264769.36190534</v>
      </c>
      <c r="AK3621" s="2">
        <f>+AD3621*G3621</f>
        <v>114942798.22946666</v>
      </c>
      <c r="AL3621" s="2">
        <f>+AE3621*G3621</f>
        <v>16091991.752125334</v>
      </c>
      <c r="AM3621" s="2">
        <f>+AF3621*G3621</f>
        <v>40229979.380313329</v>
      </c>
      <c r="AN3621" s="155">
        <f>SUM(AK3621:AM3621)</f>
        <v>171264769.36190534</v>
      </c>
      <c r="AQ3621" s="145" t="s">
        <v>79</v>
      </c>
      <c r="AU3621" s="8"/>
      <c r="AV3621" s="8"/>
      <c r="AW3621" s="2">
        <f>'[2]BoQ HSYC-Trang'!$AT3621</f>
        <v>22957337.666666664</v>
      </c>
      <c r="AX3621" s="8">
        <f>F3621*AW3621</f>
        <v>114942798.22946666</v>
      </c>
      <c r="AY3621" s="8">
        <f>IF(AQ3621="CT",7%,5%)*AX3621</f>
        <v>5747139.9114733338</v>
      </c>
      <c r="AZ3621" s="8">
        <f>AX3621*2%</f>
        <v>2298855.9645893332</v>
      </c>
      <c r="BA3621" s="8">
        <f>IF(BB3621&gt;0,0,AX3621*5%)</f>
        <v>0</v>
      </c>
      <c r="BB3621" s="8">
        <f>(AX3621-BG3621)*35%</f>
        <v>13476978.046979995</v>
      </c>
      <c r="BC3621" s="8">
        <f>+AX3621+AY3621+AZ3621+BA3621+BB3621</f>
        <v>136465772.15250933</v>
      </c>
      <c r="BD3621" s="8">
        <f>AX3621-AT3621</f>
        <v>114942798.22946666</v>
      </c>
      <c r="BE3621" s="2"/>
      <c r="BG3621" s="7">
        <f>+K3621*F3621</f>
        <v>76437146.666666672</v>
      </c>
      <c r="BH3621" s="2"/>
    </row>
    <row r="3622" spans="2:61" ht="17" hidden="1" outlineLevel="1" x14ac:dyDescent="0.2">
      <c r="B3622" s="82">
        <v>4</v>
      </c>
      <c r="C3622" s="144" t="s">
        <v>124</v>
      </c>
      <c r="D3622" s="144"/>
      <c r="E3622" s="82" t="s">
        <v>120</v>
      </c>
      <c r="F3622" s="143">
        <v>7.1372</v>
      </c>
      <c r="G3622" s="142">
        <f>+[2]THKL!F3644</f>
        <v>7.1372</v>
      </c>
      <c r="H3622" s="132"/>
      <c r="I3622" s="132"/>
      <c r="J3622" s="132"/>
      <c r="K3622" s="156" t="s">
        <v>89</v>
      </c>
      <c r="L3622" s="157">
        <f>'[3]BDG (XD)'!$AA$955*100</f>
        <v>26537135.877452388</v>
      </c>
      <c r="M3622" s="157">
        <f>SUM(K3622:L3622)</f>
        <v>26537135.877452388</v>
      </c>
      <c r="N3622" s="83">
        <f>IF(V3622&lt;&gt;"VTC VHm",_xlfn.XLOOKUP(Z3622,$AC$4015:$AC$4035,$AD$4015:$AD$4035,0)*M3622,_xlfn.XLOOKUP(Z3622,$AC$4015:$AC$4035,$AD$4015:$AD$4035,0)*L3622)</f>
        <v>9287997.5571083352</v>
      </c>
      <c r="O3622" s="83">
        <f>IF(V3622&lt;&gt;"VTC VHm",_xlfn.XLOOKUP(Z3622,$AC$4015:$AC$4035,$AE$4015:$AE$4035,0)*M3622,_xlfn.XLOOKUP(Z3622,$AC$4015:$AC$4035,$AE$4015:$AE$4035,0)*L3622)</f>
        <v>0</v>
      </c>
      <c r="P3622" s="83">
        <f>SUM(N3622:O3622)</f>
        <v>9287997.5571083352</v>
      </c>
      <c r="Q3622" s="157">
        <f>M3622*G3622</f>
        <v>189400846.18455318</v>
      </c>
      <c r="R3622" s="157">
        <f>G3622*P3622</f>
        <v>66290296.164593607</v>
      </c>
      <c r="S3622" s="83">
        <f>SUM(Q3622:R3622)</f>
        <v>255691142.34914678</v>
      </c>
      <c r="T3622" s="156" t="s">
        <v>50</v>
      </c>
      <c r="U3622" s="132"/>
      <c r="V3622" s="132"/>
      <c r="W3622" s="132"/>
      <c r="X3622" s="44" t="s">
        <v>33</v>
      </c>
      <c r="Y3622" s="44"/>
      <c r="Z3622" s="44" t="s">
        <v>16</v>
      </c>
      <c r="AA3622" s="44" t="s">
        <v>80</v>
      </c>
      <c r="AB3622" s="2">
        <v>13827954.24186608</v>
      </c>
      <c r="AC3622" s="2">
        <v>98692875.015046582</v>
      </c>
      <c r="AD3622" s="2">
        <f>+M3622</f>
        <v>26537135.877452388</v>
      </c>
      <c r="AE3622" s="2">
        <f>+AD3622*14%</f>
        <v>3715199.0228433348</v>
      </c>
      <c r="AF3622" s="155">
        <f>+AD3622*35%</f>
        <v>9287997.5571083352</v>
      </c>
      <c r="AG3622" s="2">
        <f>+AD3622*F3622</f>
        <v>189400846.18455318</v>
      </c>
      <c r="AH3622" s="2">
        <f>+AE3622*F3622</f>
        <v>26516118.465837449</v>
      </c>
      <c r="AI3622" s="2">
        <f>+AF3622*F3622</f>
        <v>66290296.164593607</v>
      </c>
      <c r="AJ3622" s="2">
        <f>SUM(AG3622:AI3622)</f>
        <v>282207260.8149842</v>
      </c>
      <c r="AK3622" s="2">
        <f>+AD3622*G3622</f>
        <v>189400846.18455318</v>
      </c>
      <c r="AL3622" s="2">
        <f>+AE3622*G3622</f>
        <v>26516118.465837449</v>
      </c>
      <c r="AM3622" s="2">
        <f>+AF3622*G3622</f>
        <v>66290296.164593607</v>
      </c>
      <c r="AN3622" s="155">
        <f>SUM(AK3622:AM3622)</f>
        <v>282207260.8149842</v>
      </c>
      <c r="AQ3622" s="145" t="s">
        <v>79</v>
      </c>
      <c r="AU3622" s="8"/>
      <c r="AV3622" s="8"/>
      <c r="AW3622" s="2">
        <f>'[2]BoQ HSYC-Trang'!$AT3622</f>
        <v>26537135.877452388</v>
      </c>
      <c r="AX3622" s="8">
        <f>F3622*AW3622</f>
        <v>189400846.18455318</v>
      </c>
      <c r="AY3622" s="8">
        <f>IF(AQ3622="CT",7%,5%)*AX3622</f>
        <v>9470042.3092276584</v>
      </c>
      <c r="AZ3622" s="8">
        <f>AX3622*2%</f>
        <v>3788016.9236910637</v>
      </c>
      <c r="BA3622" s="8">
        <f>IF(BB3622&gt;0,0,AX3622*5%)</f>
        <v>0</v>
      </c>
      <c r="BB3622" s="8">
        <f>(AX3622-BG3622)*35%</f>
        <v>66290296.164593607</v>
      </c>
      <c r="BC3622" s="8">
        <f>+AX3622+AY3622+AZ3622+BA3622+BB3622</f>
        <v>268949201.58206546</v>
      </c>
      <c r="BD3622" s="8">
        <f>AX3622-AT3622</f>
        <v>189400846.18455318</v>
      </c>
      <c r="BE3622" s="2"/>
      <c r="BH3622" s="2"/>
    </row>
    <row r="3623" spans="2:61" ht="51" hidden="1" outlineLevel="1" x14ac:dyDescent="0.2">
      <c r="B3623" s="82">
        <v>5</v>
      </c>
      <c r="C3623" s="144" t="s">
        <v>190</v>
      </c>
      <c r="D3623" s="144"/>
      <c r="E3623" s="82" t="s">
        <v>104</v>
      </c>
      <c r="F3623" s="143">
        <v>56.21</v>
      </c>
      <c r="G3623" s="142">
        <f>+[2]THKL!F3645</f>
        <v>56.21</v>
      </c>
      <c r="H3623" s="132"/>
      <c r="I3623" s="132"/>
      <c r="J3623" s="132"/>
      <c r="K3623" s="156" t="s">
        <v>89</v>
      </c>
      <c r="L3623" s="169">
        <f>+(1420000+25000)/1.08*1.03*1.2+264000*1.3</f>
        <v>1996922.2222222222</v>
      </c>
      <c r="M3623" s="157">
        <f>SUM(K3623:L3623)</f>
        <v>1996922.2222222222</v>
      </c>
      <c r="N3623" s="83">
        <f>IF(V3623&lt;&gt;"VTC VHm",_xlfn.XLOOKUP(Z3623,$AC$4015:$AC$4035,$AD$4015:$AD$4035,0)*M3623,_xlfn.XLOOKUP(Z3623,$AC$4015:$AC$4035,$AD$4015:$AD$4035,0)*L3623)</f>
        <v>698922.77777777775</v>
      </c>
      <c r="O3623" s="83">
        <f>IF(V3623&lt;&gt;"VTC VHm",_xlfn.XLOOKUP(Z3623,$AC$4015:$AC$4035,$AE$4015:$AE$4035,0)*M3623,_xlfn.XLOOKUP(Z3623,$AC$4015:$AC$4035,$AE$4015:$AE$4035,0)*L3623)</f>
        <v>0</v>
      </c>
      <c r="P3623" s="83">
        <f>SUM(N3623:O3623)</f>
        <v>698922.77777777775</v>
      </c>
      <c r="Q3623" s="157">
        <f>M3623*G3623</f>
        <v>112246998.11111112</v>
      </c>
      <c r="R3623" s="157">
        <f>G3623*P3623</f>
        <v>39286449.338888891</v>
      </c>
      <c r="S3623" s="83">
        <f>SUM(Q3623:R3623)</f>
        <v>151533447.45000002</v>
      </c>
      <c r="T3623" s="125" t="s">
        <v>103</v>
      </c>
      <c r="U3623" s="132"/>
      <c r="V3623" s="132"/>
      <c r="W3623" s="132"/>
      <c r="X3623" s="44" t="s">
        <v>33</v>
      </c>
      <c r="Y3623" s="44"/>
      <c r="Z3623" s="44" t="s">
        <v>16</v>
      </c>
      <c r="AA3623" s="44" t="s">
        <v>80</v>
      </c>
      <c r="AB3623" s="2">
        <v>2611066.3709482839</v>
      </c>
      <c r="AC3623" s="2">
        <v>146768040.71100304</v>
      </c>
      <c r="AD3623" s="2">
        <f>+M3623</f>
        <v>1996922.2222222222</v>
      </c>
      <c r="AE3623" s="2">
        <f>+AD3623*14%</f>
        <v>279569.11111111112</v>
      </c>
      <c r="AF3623" s="155">
        <f>+AD3623*35%</f>
        <v>698922.77777777775</v>
      </c>
      <c r="AG3623" s="2">
        <f>+AD3623*F3623</f>
        <v>112246998.11111112</v>
      </c>
      <c r="AH3623" s="2">
        <f>+AE3623*F3623</f>
        <v>15714579.735555556</v>
      </c>
      <c r="AI3623" s="2">
        <f>+AF3623*F3623</f>
        <v>39286449.338888891</v>
      </c>
      <c r="AJ3623" s="2">
        <f>SUM(AG3623:AI3623)</f>
        <v>167248027.18555558</v>
      </c>
      <c r="AK3623" s="2">
        <f>+AD3623*G3623</f>
        <v>112246998.11111112</v>
      </c>
      <c r="AL3623" s="2">
        <f>+AE3623*G3623</f>
        <v>15714579.735555556</v>
      </c>
      <c r="AM3623" s="2">
        <f>+AF3623*G3623</f>
        <v>39286449.338888891</v>
      </c>
      <c r="AN3623" s="155">
        <f>SUM(AK3623:AM3623)</f>
        <v>167248027.18555558</v>
      </c>
      <c r="AQ3623" s="145" t="s">
        <v>79</v>
      </c>
      <c r="AU3623" s="8">
        <f>+BH3623</f>
        <v>250000</v>
      </c>
      <c r="AV3623" s="8">
        <f>+L3623</f>
        <v>1996922.2222222222</v>
      </c>
      <c r="AW3623" s="2">
        <f>+AU3623+AV3623</f>
        <v>2246922.222222222</v>
      </c>
      <c r="AX3623" s="8">
        <f>F3623*AW3623</f>
        <v>126299498.1111111</v>
      </c>
      <c r="AY3623" s="8">
        <f>IF(AQ3623="CT",7%,5%)*AX3623</f>
        <v>6314974.9055555556</v>
      </c>
      <c r="AZ3623" s="8">
        <f>AX3623*2%</f>
        <v>2525989.9622222222</v>
      </c>
      <c r="BA3623" s="8">
        <f>IF(BB3623&gt;0,0,AX3623*5%)</f>
        <v>0</v>
      </c>
      <c r="BB3623" s="8">
        <f>(AX3623-BG3623)*35%</f>
        <v>44204824.338888884</v>
      </c>
      <c r="BC3623" s="8">
        <f>+AX3623+AY3623+AZ3623+BA3623+BB3623</f>
        <v>179345287.31777778</v>
      </c>
      <c r="BD3623" s="8">
        <f>AX3623-AT3623</f>
        <v>126299498.1111111</v>
      </c>
      <c r="BE3623" s="2"/>
      <c r="BH3623" s="2">
        <v>250000</v>
      </c>
    </row>
    <row r="3624" spans="2:61" ht="51" hidden="1" outlineLevel="1" x14ac:dyDescent="0.2">
      <c r="B3624" s="82">
        <v>6</v>
      </c>
      <c r="C3624" s="144" t="s">
        <v>189</v>
      </c>
      <c r="D3624" s="144"/>
      <c r="E3624" s="82" t="s">
        <v>91</v>
      </c>
      <c r="F3624" s="143">
        <v>0.81689999999999996</v>
      </c>
      <c r="G3624" s="142">
        <f>+[2]THKL!F3646</f>
        <v>0.81689999999999996</v>
      </c>
      <c r="H3624" s="132"/>
      <c r="I3624" s="132"/>
      <c r="J3624" s="132"/>
      <c r="K3624" s="156">
        <f>$K$4010*1000</f>
        <v>15050000</v>
      </c>
      <c r="L3624" s="157">
        <f>'[3]BDG (XD)'!$AA$964*1000</f>
        <v>7690671</v>
      </c>
      <c r="M3624" s="157">
        <f>SUM(K3624:L3624)</f>
        <v>22740671</v>
      </c>
      <c r="N3624" s="83">
        <f>IF(V3624&lt;&gt;"VTC VHm",_xlfn.XLOOKUP(Z3624,$AC$4015:$AC$4035,$AD$4015:$AD$4035,0)*M3624,_xlfn.XLOOKUP(Z3624,$AC$4015:$AC$4035,$AD$4015:$AD$4035,0)*L3624)</f>
        <v>2691734.8499999996</v>
      </c>
      <c r="O3624" s="83">
        <f>IF(V3624&lt;&gt;"VTC VHm",_xlfn.XLOOKUP(Z3624,$AC$4015:$AC$4035,$AE$4015:$AE$4035,0)*M3624,_xlfn.XLOOKUP(Z3624,$AC$4015:$AC$4035,$AE$4015:$AE$4035,0)*L3624)</f>
        <v>0</v>
      </c>
      <c r="P3624" s="83">
        <f>SUM(N3624:O3624)</f>
        <v>2691734.8499999996</v>
      </c>
      <c r="Q3624" s="157">
        <f>M3624*G3624</f>
        <v>18576854.139899999</v>
      </c>
      <c r="R3624" s="157">
        <f>G3624*P3624</f>
        <v>2198878.1989649995</v>
      </c>
      <c r="S3624" s="83">
        <f>SUM(Q3624:R3624)</f>
        <v>20775732.338864997</v>
      </c>
      <c r="T3624" s="156" t="s">
        <v>50</v>
      </c>
      <c r="U3624" s="132"/>
      <c r="V3624" s="82" t="s">
        <v>34</v>
      </c>
      <c r="W3624" s="132"/>
      <c r="X3624" s="44" t="s">
        <v>33</v>
      </c>
      <c r="Y3624" s="44"/>
      <c r="Z3624" s="44" t="s">
        <v>16</v>
      </c>
      <c r="AA3624" s="44" t="s">
        <v>80</v>
      </c>
      <c r="AB3624" s="2">
        <v>24115402.024510503</v>
      </c>
      <c r="AC3624" s="2">
        <v>19699871.913822629</v>
      </c>
      <c r="AD3624" s="2">
        <f>+M3624</f>
        <v>22740671</v>
      </c>
      <c r="AE3624" s="2">
        <f>+AD3624*14%</f>
        <v>3183693.9400000004</v>
      </c>
      <c r="AF3624" s="155">
        <f>+AD3624*35%</f>
        <v>7959234.8499999996</v>
      </c>
      <c r="AG3624" s="2">
        <f>+AD3624*F3624</f>
        <v>18576854.139899999</v>
      </c>
      <c r="AH3624" s="2">
        <f>+AE3624*F3624</f>
        <v>2600759.5795860002</v>
      </c>
      <c r="AI3624" s="2">
        <f>+AF3624*F3624</f>
        <v>6501898.9489649991</v>
      </c>
      <c r="AJ3624" s="2">
        <f>SUM(AG3624:AI3624)</f>
        <v>27679512.668450996</v>
      </c>
      <c r="AK3624" s="2">
        <f>+AD3624*G3624</f>
        <v>18576854.139899999</v>
      </c>
      <c r="AL3624" s="2">
        <f>+AE3624*G3624</f>
        <v>2600759.5795860002</v>
      </c>
      <c r="AM3624" s="2">
        <f>+AF3624*G3624</f>
        <v>6501898.9489649991</v>
      </c>
      <c r="AN3624" s="155">
        <f>SUM(AK3624:AM3624)</f>
        <v>27679512.668450996</v>
      </c>
      <c r="AQ3624" s="145" t="s">
        <v>79</v>
      </c>
      <c r="AU3624" s="8"/>
      <c r="AV3624" s="8"/>
      <c r="AW3624" s="2">
        <f>'[2]BoQ HSYC-Trang'!$AT3624</f>
        <v>22740671</v>
      </c>
      <c r="AX3624" s="8">
        <f>F3624*AW3624</f>
        <v>18576854.139899999</v>
      </c>
      <c r="AY3624" s="8">
        <f>IF(AQ3624="CT",7%,5%)*AX3624</f>
        <v>928842.70699500002</v>
      </c>
      <c r="AZ3624" s="8">
        <f>AX3624*2%</f>
        <v>371537.08279799996</v>
      </c>
      <c r="BA3624" s="8">
        <f>IF(BB3624&gt;0,0,AX3624*5%)</f>
        <v>0</v>
      </c>
      <c r="BB3624" s="8">
        <f>(AX3624-BG3624)*35%</f>
        <v>2198878.1989649995</v>
      </c>
      <c r="BC3624" s="8">
        <f>+AX3624+AY3624+AZ3624+BA3624+BB3624</f>
        <v>22076112.128657997</v>
      </c>
      <c r="BD3624" s="8">
        <f>AX3624-AT3624</f>
        <v>18576854.139899999</v>
      </c>
      <c r="BE3624" s="2"/>
      <c r="BG3624" s="7">
        <f>+K3624*F3624</f>
        <v>12294345</v>
      </c>
      <c r="BH3624" s="2"/>
    </row>
    <row r="3625" spans="2:61" ht="51" hidden="1" outlineLevel="1" x14ac:dyDescent="0.2">
      <c r="B3625" s="82">
        <v>7</v>
      </c>
      <c r="C3625" s="144" t="s">
        <v>188</v>
      </c>
      <c r="D3625" s="144"/>
      <c r="E3625" s="82" t="s">
        <v>91</v>
      </c>
      <c r="F3625" s="143">
        <v>10.6572</v>
      </c>
      <c r="G3625" s="142">
        <f>+[2]THKL!F3647</f>
        <v>10.6572</v>
      </c>
      <c r="H3625" s="132"/>
      <c r="I3625" s="132"/>
      <c r="J3625" s="132"/>
      <c r="K3625" s="156">
        <f>$L$4010*1000</f>
        <v>15266666.666666666</v>
      </c>
      <c r="L3625" s="157">
        <f>'[3]BDG (XD)'!$AA$965*1000</f>
        <v>7690671</v>
      </c>
      <c r="M3625" s="157">
        <f>SUM(K3625:L3625)</f>
        <v>22957337.666666664</v>
      </c>
      <c r="N3625" s="83">
        <f>IF(V3625&lt;&gt;"VTC VHm",_xlfn.XLOOKUP(Z3625,$AC$4015:$AC$4035,$AD$4015:$AD$4035,0)*M3625,_xlfn.XLOOKUP(Z3625,$AC$4015:$AC$4035,$AD$4015:$AD$4035,0)*L3625)</f>
        <v>2691734.8499999996</v>
      </c>
      <c r="O3625" s="83">
        <f>IF(V3625&lt;&gt;"VTC VHm",_xlfn.XLOOKUP(Z3625,$AC$4015:$AC$4035,$AE$4015:$AE$4035,0)*M3625,_xlfn.XLOOKUP(Z3625,$AC$4015:$AC$4035,$AE$4015:$AE$4035,0)*L3625)</f>
        <v>0</v>
      </c>
      <c r="P3625" s="83">
        <f>SUM(N3625:O3625)</f>
        <v>2691734.8499999996</v>
      </c>
      <c r="Q3625" s="157">
        <f>M3625*G3625</f>
        <v>244660938.98119995</v>
      </c>
      <c r="R3625" s="157">
        <f>G3625*P3625</f>
        <v>28686356.643419996</v>
      </c>
      <c r="S3625" s="83">
        <f>SUM(Q3625:R3625)</f>
        <v>273347295.62461996</v>
      </c>
      <c r="T3625" s="156" t="s">
        <v>50</v>
      </c>
      <c r="U3625" s="132"/>
      <c r="V3625" s="82" t="s">
        <v>34</v>
      </c>
      <c r="W3625" s="132"/>
      <c r="X3625" s="44" t="s">
        <v>33</v>
      </c>
      <c r="Y3625" s="44"/>
      <c r="Z3625" s="44" t="s">
        <v>16</v>
      </c>
      <c r="AA3625" s="44" t="s">
        <v>80</v>
      </c>
      <c r="AB3625" s="2">
        <v>22643719.202629797</v>
      </c>
      <c r="AC3625" s="2">
        <v>241318644.28626627</v>
      </c>
      <c r="AD3625" s="2">
        <f>+M3625</f>
        <v>22957337.666666664</v>
      </c>
      <c r="AE3625" s="2">
        <f>+AD3625*14%</f>
        <v>3214027.2733333334</v>
      </c>
      <c r="AF3625" s="155">
        <f>+AD3625*35%</f>
        <v>8035068.1833333317</v>
      </c>
      <c r="AG3625" s="2">
        <f>+AD3625*F3625</f>
        <v>244660938.98119995</v>
      </c>
      <c r="AH3625" s="2">
        <f>+AE3625*F3625</f>
        <v>34252531.457368001</v>
      </c>
      <c r="AI3625" s="2">
        <f>+AF3625*F3625</f>
        <v>85631328.643419981</v>
      </c>
      <c r="AJ3625" s="2">
        <f>SUM(AG3625:AI3625)</f>
        <v>364544799.08198792</v>
      </c>
      <c r="AK3625" s="2">
        <f>+AD3625*G3625</f>
        <v>244660938.98119995</v>
      </c>
      <c r="AL3625" s="2">
        <f>+AE3625*G3625</f>
        <v>34252531.457368001</v>
      </c>
      <c r="AM3625" s="2">
        <f>+AF3625*G3625</f>
        <v>85631328.643419981</v>
      </c>
      <c r="AN3625" s="155">
        <f>SUM(AK3625:AM3625)</f>
        <v>364544799.08198792</v>
      </c>
      <c r="AQ3625" s="145" t="s">
        <v>79</v>
      </c>
      <c r="AU3625" s="8"/>
      <c r="AV3625" s="8"/>
      <c r="AW3625" s="2">
        <f>'[2]BoQ HSYC-Trang'!$AT3625</f>
        <v>22957337.666666664</v>
      </c>
      <c r="AX3625" s="8">
        <f>F3625*AW3625</f>
        <v>244660938.98119995</v>
      </c>
      <c r="AY3625" s="8">
        <f>IF(AQ3625="CT",7%,5%)*AX3625</f>
        <v>12233046.949059999</v>
      </c>
      <c r="AZ3625" s="8">
        <f>AX3625*2%</f>
        <v>4893218.7796239993</v>
      </c>
      <c r="BA3625" s="8">
        <f>IF(BB3625&gt;0,0,AX3625*5%)</f>
        <v>0</v>
      </c>
      <c r="BB3625" s="8">
        <f>(AX3625-BG3625)*35%</f>
        <v>28686356.643419981</v>
      </c>
      <c r="BC3625" s="8">
        <f>+AX3625+AY3625+AZ3625+BA3625+BB3625</f>
        <v>290473561.35330391</v>
      </c>
      <c r="BD3625" s="8">
        <f>AX3625-AT3625</f>
        <v>244660938.98119995</v>
      </c>
      <c r="BE3625" s="2"/>
      <c r="BG3625" s="7">
        <f>+K3625*F3625</f>
        <v>162699920</v>
      </c>
      <c r="BH3625" s="2"/>
    </row>
    <row r="3626" spans="2:61" ht="34" hidden="1" outlineLevel="1" x14ac:dyDescent="0.2">
      <c r="B3626" s="82">
        <v>8</v>
      </c>
      <c r="C3626" s="144" t="s">
        <v>187</v>
      </c>
      <c r="D3626" s="144"/>
      <c r="E3626" s="82" t="s">
        <v>120</v>
      </c>
      <c r="F3626" s="143">
        <v>11.242000000000001</v>
      </c>
      <c r="G3626" s="142">
        <f>+[2]THKL!F3648</f>
        <v>11.242000000000001</v>
      </c>
      <c r="H3626" s="132"/>
      <c r="I3626" s="132"/>
      <c r="J3626" s="132"/>
      <c r="K3626" s="156" t="s">
        <v>89</v>
      </c>
      <c r="L3626" s="157">
        <f>'[3]BDG (XD)'!$AA$954*100</f>
        <v>26537135.877452388</v>
      </c>
      <c r="M3626" s="157">
        <f>SUM(K3626:L3626)</f>
        <v>26537135.877452388</v>
      </c>
      <c r="N3626" s="83">
        <f>IF(V3626&lt;&gt;"VTC VHm",_xlfn.XLOOKUP(Z3626,$AC$4015:$AC$4035,$AD$4015:$AD$4035,0)*M3626,_xlfn.XLOOKUP(Z3626,$AC$4015:$AC$4035,$AD$4015:$AD$4035,0)*L3626)</f>
        <v>9287997.5571083352</v>
      </c>
      <c r="O3626" s="83">
        <f>IF(V3626&lt;&gt;"VTC VHm",_xlfn.XLOOKUP(Z3626,$AC$4015:$AC$4035,$AE$4015:$AE$4035,0)*M3626,_xlfn.XLOOKUP(Z3626,$AC$4015:$AC$4035,$AE$4015:$AE$4035,0)*L3626)</f>
        <v>0</v>
      </c>
      <c r="P3626" s="83">
        <f>SUM(N3626:O3626)</f>
        <v>9287997.5571083352</v>
      </c>
      <c r="Q3626" s="157">
        <f>M3626*G3626</f>
        <v>298330481.53431976</v>
      </c>
      <c r="R3626" s="157">
        <f>G3626*P3626</f>
        <v>104415668.53701191</v>
      </c>
      <c r="S3626" s="83">
        <f>SUM(Q3626:R3626)</f>
        <v>402746150.07133168</v>
      </c>
      <c r="T3626" s="156" t="s">
        <v>50</v>
      </c>
      <c r="U3626" s="132"/>
      <c r="V3626" s="132"/>
      <c r="W3626" s="132"/>
      <c r="X3626" s="44" t="s">
        <v>33</v>
      </c>
      <c r="Y3626" s="44"/>
      <c r="Z3626" s="44" t="s">
        <v>16</v>
      </c>
      <c r="AA3626" s="44" t="s">
        <v>80</v>
      </c>
      <c r="AB3626" s="2">
        <v>12764743.332693798</v>
      </c>
      <c r="AC3626" s="2">
        <v>143501244.54614368</v>
      </c>
      <c r="AD3626" s="2">
        <f>+M3626</f>
        <v>26537135.877452388</v>
      </c>
      <c r="AE3626" s="2">
        <f>+AD3626*14%</f>
        <v>3715199.0228433348</v>
      </c>
      <c r="AF3626" s="155">
        <f>+AD3626*35%</f>
        <v>9287997.5571083352</v>
      </c>
      <c r="AG3626" s="2">
        <f>+AD3626*F3626</f>
        <v>298330481.53431976</v>
      </c>
      <c r="AH3626" s="2">
        <f>+AE3626*F3626</f>
        <v>41766267.414804772</v>
      </c>
      <c r="AI3626" s="2">
        <f>+AF3626*F3626</f>
        <v>104415668.53701191</v>
      </c>
      <c r="AJ3626" s="2">
        <f>SUM(AG3626:AI3626)</f>
        <v>444512417.48613644</v>
      </c>
      <c r="AK3626" s="2">
        <f>+AD3626*G3626</f>
        <v>298330481.53431976</v>
      </c>
      <c r="AL3626" s="2">
        <f>+AE3626*G3626</f>
        <v>41766267.414804772</v>
      </c>
      <c r="AM3626" s="2">
        <f>+AF3626*G3626</f>
        <v>104415668.53701191</v>
      </c>
      <c r="AN3626" s="155">
        <f>SUM(AK3626:AM3626)</f>
        <v>444512417.48613644</v>
      </c>
      <c r="AQ3626" s="145" t="s">
        <v>79</v>
      </c>
      <c r="AU3626" s="8"/>
      <c r="AV3626" s="8"/>
      <c r="AW3626" s="2">
        <f>'[2]BoQ HSYC-Trang'!$AT3626</f>
        <v>26537135.877452388</v>
      </c>
      <c r="AX3626" s="8">
        <f>F3626*AW3626</f>
        <v>298330481.53431976</v>
      </c>
      <c r="AY3626" s="8">
        <f>IF(AQ3626="CT",7%,5%)*AX3626</f>
        <v>14916524.076715989</v>
      </c>
      <c r="AZ3626" s="8">
        <f>AX3626*2%</f>
        <v>5966609.6306863949</v>
      </c>
      <c r="BA3626" s="8">
        <f>IF(BB3626&gt;0,0,AX3626*5%)</f>
        <v>0</v>
      </c>
      <c r="BB3626" s="8">
        <f>(AX3626-BG3626)*35%</f>
        <v>104415668.53701191</v>
      </c>
      <c r="BC3626" s="8">
        <f>+AX3626+AY3626+AZ3626+BA3626+BB3626</f>
        <v>423629283.77873409</v>
      </c>
      <c r="BD3626" s="8">
        <f>AX3626-AT3626</f>
        <v>298330481.53431976</v>
      </c>
      <c r="BE3626" s="2"/>
      <c r="BH3626" s="2"/>
    </row>
    <row r="3627" spans="2:61" ht="51" hidden="1" outlineLevel="1" x14ac:dyDescent="0.2">
      <c r="B3627" s="82">
        <v>9</v>
      </c>
      <c r="C3627" s="144" t="s">
        <v>186</v>
      </c>
      <c r="D3627" s="144"/>
      <c r="E3627" s="82" t="s">
        <v>104</v>
      </c>
      <c r="F3627" s="143">
        <v>170.81639999999999</v>
      </c>
      <c r="G3627" s="142">
        <f>+[2]THKL!F3649</f>
        <v>170.81639999999999</v>
      </c>
      <c r="H3627" s="132"/>
      <c r="I3627" s="132"/>
      <c r="J3627" s="132"/>
      <c r="K3627" s="156" t="str">
        <f>$K$3301</f>
        <v>Bao gồm</v>
      </c>
      <c r="L3627" s="157">
        <f>$L$3301</f>
        <v>5028475.4372727303</v>
      </c>
      <c r="M3627" s="157">
        <f>SUM(K3627:L3627)</f>
        <v>5028475.4372727303</v>
      </c>
      <c r="N3627" s="83">
        <f>IF(V3627&lt;&gt;"VTC VHm",_xlfn.XLOOKUP(Z3627,$AC$4015:$AC$4035,$AD$4015:$AD$4035,0)*M3627,_xlfn.XLOOKUP(Z3627,$AC$4015:$AC$4035,$AD$4015:$AD$4035,0)*L3627)</f>
        <v>1759966.4030454555</v>
      </c>
      <c r="O3627" s="83">
        <f>IF(V3627&lt;&gt;"VTC VHm",_xlfn.XLOOKUP(Z3627,$AC$4015:$AC$4035,$AE$4015:$AE$4035,0)*M3627,_xlfn.XLOOKUP(Z3627,$AC$4015:$AC$4035,$AE$4015:$AE$4035,0)*L3627)</f>
        <v>0</v>
      </c>
      <c r="P3627" s="83">
        <f>SUM(N3627:O3627)</f>
        <v>1759966.4030454555</v>
      </c>
      <c r="Q3627" s="157">
        <f>M3627*G3627</f>
        <v>858946071.68335354</v>
      </c>
      <c r="R3627" s="157">
        <f>G3627*P3627</f>
        <v>300631125.08917373</v>
      </c>
      <c r="S3627" s="83">
        <f>SUM(Q3627:R3627)</f>
        <v>1159577196.7725272</v>
      </c>
      <c r="T3627" s="125" t="s">
        <v>103</v>
      </c>
      <c r="U3627" s="132"/>
      <c r="V3627" s="132"/>
      <c r="W3627" s="132"/>
      <c r="X3627" s="44" t="s">
        <v>33</v>
      </c>
      <c r="Y3627" s="44"/>
      <c r="Z3627" s="44" t="s">
        <v>16</v>
      </c>
      <c r="AA3627" s="44" t="s">
        <v>80</v>
      </c>
      <c r="AB3627" s="2">
        <v>3334597.7220171788</v>
      </c>
      <c r="AC3627" s="2">
        <v>569603978.32317519</v>
      </c>
      <c r="AD3627" s="2">
        <f>+M3627</f>
        <v>5028475.4372727303</v>
      </c>
      <c r="AE3627" s="2">
        <f>+AD3627*14%</f>
        <v>703986.56121818232</v>
      </c>
      <c r="AF3627" s="155">
        <f>+AD3627*35%</f>
        <v>1759966.4030454555</v>
      </c>
      <c r="AG3627" s="2">
        <f>+AD3627*F3627</f>
        <v>858946071.68335354</v>
      </c>
      <c r="AH3627" s="2">
        <f>+AE3627*F3627</f>
        <v>120252450.03566951</v>
      </c>
      <c r="AI3627" s="2">
        <f>+AF3627*F3627</f>
        <v>300631125.08917373</v>
      </c>
      <c r="AJ3627" s="2">
        <f>SUM(AG3627:AI3627)</f>
        <v>1279829646.8081968</v>
      </c>
      <c r="AK3627" s="2">
        <f>+AD3627*G3627</f>
        <v>858946071.68335354</v>
      </c>
      <c r="AL3627" s="2">
        <f>+AE3627*G3627</f>
        <v>120252450.03566951</v>
      </c>
      <c r="AM3627" s="2">
        <f>+AF3627*G3627</f>
        <v>300631125.08917373</v>
      </c>
      <c r="AN3627" s="155">
        <f>SUM(AK3627:AM3627)</f>
        <v>1279829646.8081968</v>
      </c>
      <c r="AQ3627" s="145" t="s">
        <v>79</v>
      </c>
      <c r="AU3627" s="8"/>
      <c r="AV3627" s="8"/>
      <c r="AW3627" s="2">
        <f>'[2]BoQ HSYC-Trang'!$AT3627</f>
        <v>5028475.4372727303</v>
      </c>
      <c r="AX3627" s="8">
        <f>F3627*AW3627</f>
        <v>858946071.68335354</v>
      </c>
      <c r="AY3627" s="8">
        <f>IF(AQ3627="CT",7%,5%)*AX3627</f>
        <v>42947303.584167682</v>
      </c>
      <c r="AZ3627" s="8">
        <f>AX3627*2%</f>
        <v>17178921.433667071</v>
      </c>
      <c r="BA3627" s="8">
        <f>IF(BB3627&gt;0,0,AX3627*5%)</f>
        <v>0</v>
      </c>
      <c r="BB3627" s="8">
        <f>(AX3627-BG3627)*35%</f>
        <v>300631125.08917373</v>
      </c>
      <c r="BC3627" s="8">
        <f>+AX3627+AY3627+AZ3627+BA3627+BB3627</f>
        <v>1219703421.7903621</v>
      </c>
      <c r="BD3627" s="8">
        <f>AX3627-AT3627</f>
        <v>858946071.68335354</v>
      </c>
      <c r="BE3627" s="2"/>
      <c r="BH3627" s="2"/>
    </row>
    <row r="3628" spans="2:61" ht="51" hidden="1" outlineLevel="1" x14ac:dyDescent="0.2">
      <c r="B3628" s="82">
        <v>10</v>
      </c>
      <c r="C3628" s="144" t="s">
        <v>185</v>
      </c>
      <c r="D3628" s="144"/>
      <c r="E3628" s="82" t="s">
        <v>104</v>
      </c>
      <c r="F3628" s="143">
        <v>83.551500000000004</v>
      </c>
      <c r="G3628" s="142">
        <f>+[2]THKL!F3650</f>
        <v>83.551500000000004</v>
      </c>
      <c r="H3628" s="132"/>
      <c r="I3628" s="132"/>
      <c r="J3628" s="132"/>
      <c r="K3628" s="156" t="str">
        <f>$K$1721</f>
        <v>Bao gồm</v>
      </c>
      <c r="L3628" s="157">
        <f>$L$1721</f>
        <v>4534506.2372727301</v>
      </c>
      <c r="M3628" s="157">
        <f>SUM(K3628:L3628)</f>
        <v>4534506.2372727301</v>
      </c>
      <c r="N3628" s="83">
        <f>IF(V3628&lt;&gt;"VTC VHm",_xlfn.XLOOKUP(Z3628,$AC$4015:$AC$4035,$AD$4015:$AD$4035,0)*M3628,_xlfn.XLOOKUP(Z3628,$AC$4015:$AC$4035,$AD$4015:$AD$4035,0)*L3628)</f>
        <v>1587077.1830454555</v>
      </c>
      <c r="O3628" s="83">
        <f>IF(V3628&lt;&gt;"VTC VHm",_xlfn.XLOOKUP(Z3628,$AC$4015:$AC$4035,$AE$4015:$AE$4035,0)*M3628,_xlfn.XLOOKUP(Z3628,$AC$4015:$AC$4035,$AE$4015:$AE$4035,0)*L3628)</f>
        <v>0</v>
      </c>
      <c r="P3628" s="83">
        <f>SUM(N3628:O3628)</f>
        <v>1587077.1830454555</v>
      </c>
      <c r="Q3628" s="157">
        <f>M3628*G3628</f>
        <v>378864797.88349253</v>
      </c>
      <c r="R3628" s="157">
        <f>G3628*P3628</f>
        <v>132602679.25922239</v>
      </c>
      <c r="S3628" s="83">
        <f>SUM(Q3628:R3628)</f>
        <v>511467477.14271492</v>
      </c>
      <c r="T3628" s="125" t="s">
        <v>103</v>
      </c>
      <c r="U3628" s="132"/>
      <c r="V3628" s="132"/>
      <c r="W3628" s="132"/>
      <c r="X3628" s="44" t="s">
        <v>33</v>
      </c>
      <c r="Y3628" s="44"/>
      <c r="Z3628" s="44" t="s">
        <v>16</v>
      </c>
      <c r="AA3628" s="44" t="s">
        <v>80</v>
      </c>
      <c r="AB3628" s="2">
        <v>3116967.4445818053</v>
      </c>
      <c r="AC3628" s="2">
        <v>260427305.4459767</v>
      </c>
      <c r="AD3628" s="2">
        <f>+M3628</f>
        <v>4534506.2372727301</v>
      </c>
      <c r="AE3628" s="2">
        <f>+AD3628*14%</f>
        <v>634830.87321818224</v>
      </c>
      <c r="AF3628" s="155">
        <f>+AD3628*35%</f>
        <v>1587077.1830454555</v>
      </c>
      <c r="AG3628" s="2">
        <f>+AD3628*F3628</f>
        <v>378864797.88349253</v>
      </c>
      <c r="AH3628" s="2">
        <f>+AE3628*F3628</f>
        <v>53041071.703688957</v>
      </c>
      <c r="AI3628" s="2">
        <f>+AF3628*F3628</f>
        <v>132602679.25922239</v>
      </c>
      <c r="AJ3628" s="2">
        <f>SUM(AG3628:AI3628)</f>
        <v>564508548.84640384</v>
      </c>
      <c r="AK3628" s="2">
        <f>+AD3628*G3628</f>
        <v>378864797.88349253</v>
      </c>
      <c r="AL3628" s="2">
        <f>+AE3628*G3628</f>
        <v>53041071.703688957</v>
      </c>
      <c r="AM3628" s="2">
        <f>+AF3628*G3628</f>
        <v>132602679.25922239</v>
      </c>
      <c r="AN3628" s="155">
        <f>SUM(AK3628:AM3628)</f>
        <v>564508548.84640384</v>
      </c>
      <c r="AQ3628" s="145" t="s">
        <v>79</v>
      </c>
      <c r="AU3628" s="8"/>
      <c r="AV3628" s="8"/>
      <c r="AW3628" s="2">
        <f>'[2]BoQ HSYC-Trang'!$AT3628</f>
        <v>4534506.2372727301</v>
      </c>
      <c r="AX3628" s="8">
        <f>F3628*AW3628</f>
        <v>378864797.88349253</v>
      </c>
      <c r="AY3628" s="8">
        <f>IF(AQ3628="CT",7%,5%)*AX3628</f>
        <v>18943239.894174628</v>
      </c>
      <c r="AZ3628" s="8">
        <f>AX3628*2%</f>
        <v>7577295.9576698504</v>
      </c>
      <c r="BA3628" s="8">
        <f>IF(BB3628&gt;0,0,AX3628*5%)</f>
        <v>0</v>
      </c>
      <c r="BB3628" s="8">
        <f>(AX3628-BG3628)*35%</f>
        <v>132602679.25922237</v>
      </c>
      <c r="BC3628" s="8">
        <f>+AX3628+AY3628+AZ3628+BA3628+BB3628</f>
        <v>537988012.99455941</v>
      </c>
      <c r="BD3628" s="8">
        <f>AX3628-AT3628</f>
        <v>378864797.88349253</v>
      </c>
      <c r="BE3628" s="2"/>
      <c r="BH3628" s="2"/>
    </row>
    <row r="3629" spans="2:61" ht="34" hidden="1" outlineLevel="1" x14ac:dyDescent="0.2">
      <c r="B3629" s="82">
        <v>11</v>
      </c>
      <c r="C3629" s="144" t="s">
        <v>184</v>
      </c>
      <c r="D3629" s="144"/>
      <c r="E3629" s="82" t="s">
        <v>104</v>
      </c>
      <c r="F3629" s="143">
        <v>115.4276</v>
      </c>
      <c r="G3629" s="142">
        <f>+[2]THKL!F3651</f>
        <v>115.4276</v>
      </c>
      <c r="H3629" s="132"/>
      <c r="I3629" s="132"/>
      <c r="J3629" s="132"/>
      <c r="K3629" s="156" t="str">
        <f>$K$112</f>
        <v>Bao gồm</v>
      </c>
      <c r="L3629" s="157">
        <f>$L$112</f>
        <v>5314506.2372727301</v>
      </c>
      <c r="M3629" s="157">
        <f>SUM(K3629:L3629)</f>
        <v>5314506.2372727301</v>
      </c>
      <c r="N3629" s="83">
        <f>IF(V3629&lt;&gt;"VTC VHm",_xlfn.XLOOKUP(Z3629,$AC$4015:$AC$4035,$AD$4015:$AD$4035,0)*M3629,_xlfn.XLOOKUP(Z3629,$AC$4015:$AC$4035,$AD$4015:$AD$4035,0)*L3629)</f>
        <v>1860077.1830454555</v>
      </c>
      <c r="O3629" s="83">
        <f>IF(V3629&lt;&gt;"VTC VHm",_xlfn.XLOOKUP(Z3629,$AC$4015:$AC$4035,$AE$4015:$AE$4035,0)*M3629,_xlfn.XLOOKUP(Z3629,$AC$4015:$AC$4035,$AE$4015:$AE$4035,0)*L3629)</f>
        <v>0</v>
      </c>
      <c r="P3629" s="83">
        <f>SUM(N3629:O3629)</f>
        <v>1860077.1830454555</v>
      </c>
      <c r="Q3629" s="157">
        <f>M3629*G3629</f>
        <v>613440700.15342176</v>
      </c>
      <c r="R3629" s="157">
        <f>G3629*P3629</f>
        <v>214704245.05369762</v>
      </c>
      <c r="S3629" s="83">
        <f>SUM(Q3629:R3629)</f>
        <v>828144945.20711935</v>
      </c>
      <c r="T3629" s="125" t="s">
        <v>103</v>
      </c>
      <c r="U3629" s="132"/>
      <c r="V3629" s="132"/>
      <c r="W3629" s="132"/>
      <c r="X3629" s="44" t="s">
        <v>33</v>
      </c>
      <c r="Y3629" s="44"/>
      <c r="Z3629" s="44" t="s">
        <v>16</v>
      </c>
      <c r="AA3629" s="44" t="s">
        <v>80</v>
      </c>
      <c r="AB3629" s="2">
        <v>3814972.0496312897</v>
      </c>
      <c r="AC3629" s="2">
        <v>440353067.75602067</v>
      </c>
      <c r="AD3629" s="2">
        <f>+M3629</f>
        <v>5314506.2372727301</v>
      </c>
      <c r="AE3629" s="2">
        <f>+AD3629*14%</f>
        <v>744030.87321818224</v>
      </c>
      <c r="AF3629" s="155">
        <f>+AD3629*35%</f>
        <v>1860077.1830454555</v>
      </c>
      <c r="AG3629" s="2">
        <f>+AD3629*F3629</f>
        <v>613440700.15342176</v>
      </c>
      <c r="AH3629" s="2">
        <f>+AE3629*F3629</f>
        <v>85881698.021479055</v>
      </c>
      <c r="AI3629" s="2">
        <f>+AF3629*F3629</f>
        <v>214704245.05369762</v>
      </c>
      <c r="AJ3629" s="2">
        <f>SUM(AG3629:AI3629)</f>
        <v>914026643.22859836</v>
      </c>
      <c r="AK3629" s="2">
        <f>+AD3629*G3629</f>
        <v>613440700.15342176</v>
      </c>
      <c r="AL3629" s="2">
        <f>+AE3629*G3629</f>
        <v>85881698.021479055</v>
      </c>
      <c r="AM3629" s="2">
        <f>+AF3629*G3629</f>
        <v>214704245.05369762</v>
      </c>
      <c r="AN3629" s="155">
        <f>SUM(AK3629:AM3629)</f>
        <v>914026643.22859836</v>
      </c>
      <c r="AQ3629" s="145" t="s">
        <v>79</v>
      </c>
      <c r="AU3629" s="8"/>
      <c r="AV3629" s="8"/>
      <c r="AW3629" s="2">
        <f>'[2]BoQ HSYC-Trang'!$AT3629</f>
        <v>5314506.2372727301</v>
      </c>
      <c r="AX3629" s="8">
        <f>F3629*AW3629</f>
        <v>613440700.15342176</v>
      </c>
      <c r="AY3629" s="8">
        <f>IF(AQ3629="CT",7%,5%)*AX3629</f>
        <v>30672035.007671088</v>
      </c>
      <c r="AZ3629" s="8">
        <f>AX3629*2%</f>
        <v>12268814.003068436</v>
      </c>
      <c r="BA3629" s="8">
        <f>IF(BB3629&gt;0,0,AX3629*5%)</f>
        <v>0</v>
      </c>
      <c r="BB3629" s="8">
        <f>(AX3629-BG3629)*35%</f>
        <v>214704245.05369762</v>
      </c>
      <c r="BC3629" s="8">
        <f>+AX3629+AY3629+AZ3629+BA3629+BB3629</f>
        <v>871085794.21785891</v>
      </c>
      <c r="BD3629" s="8">
        <f>AX3629-AT3629</f>
        <v>613440700.15342176</v>
      </c>
      <c r="BE3629" s="2"/>
      <c r="BH3629" s="2"/>
    </row>
    <row r="3630" spans="2:61" ht="34" hidden="1" outlineLevel="1" x14ac:dyDescent="0.2">
      <c r="B3630" s="82">
        <v>12</v>
      </c>
      <c r="C3630" s="144" t="s">
        <v>203</v>
      </c>
      <c r="D3630" s="144"/>
      <c r="E3630" s="82" t="s">
        <v>52</v>
      </c>
      <c r="F3630" s="143">
        <v>7334.4575000000004</v>
      </c>
      <c r="G3630" s="142">
        <f>+[2]THKL!F3652</f>
        <v>7334.4575000000004</v>
      </c>
      <c r="H3630" s="176"/>
      <c r="I3630" s="176"/>
      <c r="J3630" s="176"/>
      <c r="K3630" s="156" t="str">
        <f>$K$116</f>
        <v>Bao gồm</v>
      </c>
      <c r="L3630" s="157">
        <f>$L$116</f>
        <v>207831.07800000013</v>
      </c>
      <c r="M3630" s="157">
        <f>SUM(K3630:L3630)</f>
        <v>207831.07800000013</v>
      </c>
      <c r="N3630" s="83">
        <f>IF(V3630&lt;&gt;"VTC VHm",_xlfn.XLOOKUP(Z3630,$AC$4015:$AC$4035,$AD$4015:$AD$4035,0)*M3630,_xlfn.XLOOKUP(Z3630,$AC$4015:$AC$4035,$AD$4015:$AD$4035,0)*L3630)</f>
        <v>72740.877300000036</v>
      </c>
      <c r="O3630" s="83">
        <f>IF(V3630&lt;&gt;"VTC VHm",_xlfn.XLOOKUP(Z3630,$AC$4015:$AC$4035,$AE$4015:$AE$4035,0)*M3630,_xlfn.XLOOKUP(Z3630,$AC$4015:$AC$4035,$AE$4015:$AE$4035,0)*L3630)</f>
        <v>0</v>
      </c>
      <c r="P3630" s="83">
        <f>SUM(N3630:O3630)</f>
        <v>72740.877300000036</v>
      </c>
      <c r="Q3630" s="157">
        <f>M3630*G3630</f>
        <v>1524328208.7701859</v>
      </c>
      <c r="R3630" s="157">
        <f>G3630*P3630</f>
        <v>533514873.06956506</v>
      </c>
      <c r="S3630" s="83">
        <f>SUM(Q3630:R3630)</f>
        <v>2057843081.839751</v>
      </c>
      <c r="T3630" s="156" t="s">
        <v>50</v>
      </c>
      <c r="U3630" s="176"/>
      <c r="V3630" s="176"/>
      <c r="W3630" s="176"/>
      <c r="X3630" s="44" t="s">
        <v>33</v>
      </c>
      <c r="Y3630" s="44"/>
      <c r="Z3630" s="44" t="s">
        <v>16</v>
      </c>
      <c r="AA3630" s="44" t="s">
        <v>80</v>
      </c>
      <c r="AB3630" s="2">
        <v>111339.11804579778</v>
      </c>
      <c r="AC3630" s="2">
        <v>816612029.39438689</v>
      </c>
      <c r="AD3630" s="2">
        <f>+M3630</f>
        <v>207831.07800000013</v>
      </c>
      <c r="AE3630" s="2">
        <f>+AD3630*14%</f>
        <v>29096.350920000019</v>
      </c>
      <c r="AF3630" s="155">
        <f>+AD3630*35%</f>
        <v>72740.877300000036</v>
      </c>
      <c r="AG3630" s="2">
        <f>+AD3630*F3630</f>
        <v>1524328208.7701859</v>
      </c>
      <c r="AH3630" s="2">
        <f>+AE3630*F3630</f>
        <v>213405949.22782606</v>
      </c>
      <c r="AI3630" s="2">
        <f>+AF3630*F3630</f>
        <v>533514873.06956506</v>
      </c>
      <c r="AJ3630" s="2">
        <f>SUM(AG3630:AI3630)</f>
        <v>2271249031.0675774</v>
      </c>
      <c r="AK3630" s="2">
        <f>+AD3630*G3630</f>
        <v>1524328208.7701859</v>
      </c>
      <c r="AL3630" s="2">
        <f>+AE3630*G3630</f>
        <v>213405949.22782606</v>
      </c>
      <c r="AM3630" s="2">
        <f>+AF3630*G3630</f>
        <v>533514873.06956506</v>
      </c>
      <c r="AN3630" s="155">
        <f>SUM(AK3630:AM3630)</f>
        <v>2271249031.0675774</v>
      </c>
      <c r="AQ3630" s="145" t="s">
        <v>79</v>
      </c>
      <c r="AU3630" s="8"/>
      <c r="AV3630" s="8"/>
      <c r="AW3630" s="2">
        <f>'[2]BoQ HSYC-Trang'!$AT3630</f>
        <v>207831.07800000013</v>
      </c>
      <c r="AX3630" s="8">
        <f>F3630*AW3630</f>
        <v>1524328208.7701859</v>
      </c>
      <c r="AY3630" s="8">
        <f>IF(AQ3630="CT",7%,5%)*AX3630</f>
        <v>76216410.4385093</v>
      </c>
      <c r="AZ3630" s="8">
        <f>AX3630*2%</f>
        <v>30486564.175403718</v>
      </c>
      <c r="BA3630" s="8">
        <f>IF(BB3630&gt;0,0,AX3630*5%)</f>
        <v>0</v>
      </c>
      <c r="BB3630" s="8">
        <f>(AX3630-BG3630)*35%</f>
        <v>533514873.06956506</v>
      </c>
      <c r="BC3630" s="8">
        <f>+AX3630+AY3630+AZ3630+BA3630+BB3630</f>
        <v>2164546056.4536638</v>
      </c>
      <c r="BD3630" s="8">
        <f>AX3630-AT3630</f>
        <v>1524328208.7701859</v>
      </c>
      <c r="BE3630" s="2"/>
      <c r="BH3630" s="2"/>
    </row>
    <row r="3631" spans="2:61" ht="34" hidden="1" outlineLevel="1" x14ac:dyDescent="0.2">
      <c r="B3631" s="82">
        <v>13</v>
      </c>
      <c r="C3631" s="144" t="s">
        <v>203</v>
      </c>
      <c r="D3631" s="144"/>
      <c r="E3631" s="82" t="s">
        <v>52</v>
      </c>
      <c r="F3631" s="143">
        <v>2135.2049999999999</v>
      </c>
      <c r="G3631" s="142">
        <f>+[2]THKL!F3653</f>
        <v>2135.2049999999999</v>
      </c>
      <c r="H3631" s="176"/>
      <c r="I3631" s="176"/>
      <c r="J3631" s="176"/>
      <c r="K3631" s="156" t="str">
        <f>$K$116</f>
        <v>Bao gồm</v>
      </c>
      <c r="L3631" s="157">
        <f>$L$116</f>
        <v>207831.07800000013</v>
      </c>
      <c r="M3631" s="157">
        <f>SUM(K3631:L3631)</f>
        <v>207831.07800000013</v>
      </c>
      <c r="N3631" s="83">
        <f>IF(V3631&lt;&gt;"VTC VHm",_xlfn.XLOOKUP(Z3631,$AC$4015:$AC$4035,$AD$4015:$AD$4035,0)*M3631,_xlfn.XLOOKUP(Z3631,$AC$4015:$AC$4035,$AD$4015:$AD$4035,0)*L3631)</f>
        <v>72740.877300000036</v>
      </c>
      <c r="O3631" s="83">
        <f>IF(V3631&lt;&gt;"VTC VHm",_xlfn.XLOOKUP(Z3631,$AC$4015:$AC$4035,$AE$4015:$AE$4035,0)*M3631,_xlfn.XLOOKUP(Z3631,$AC$4015:$AC$4035,$AE$4015:$AE$4035,0)*L3631)</f>
        <v>0</v>
      </c>
      <c r="P3631" s="83">
        <f>SUM(N3631:O3631)</f>
        <v>72740.877300000036</v>
      </c>
      <c r="Q3631" s="157">
        <f>M3631*G3631</f>
        <v>443761956.90099025</v>
      </c>
      <c r="R3631" s="157">
        <f>G3631*P3631</f>
        <v>155316684.91534656</v>
      </c>
      <c r="S3631" s="83">
        <f>SUM(Q3631:R3631)</f>
        <v>599078641.81633687</v>
      </c>
      <c r="T3631" s="156" t="s">
        <v>50</v>
      </c>
      <c r="U3631" s="176"/>
      <c r="V3631" s="176"/>
      <c r="W3631" s="176"/>
      <c r="X3631" s="44" t="s">
        <v>33</v>
      </c>
      <c r="Y3631" s="44"/>
      <c r="Z3631" s="44" t="s">
        <v>16</v>
      </c>
      <c r="AA3631" s="44" t="s">
        <v>80</v>
      </c>
      <c r="AB3631" s="2">
        <v>111339.11804579778</v>
      </c>
      <c r="AC3631" s="2">
        <v>237731841.54697764</v>
      </c>
      <c r="AD3631" s="2">
        <f>+M3631</f>
        <v>207831.07800000013</v>
      </c>
      <c r="AE3631" s="2">
        <f>+AD3631*14%</f>
        <v>29096.350920000019</v>
      </c>
      <c r="AF3631" s="155">
        <f>+AD3631*35%</f>
        <v>72740.877300000036</v>
      </c>
      <c r="AG3631" s="2">
        <f>+AD3631*F3631</f>
        <v>443761956.90099025</v>
      </c>
      <c r="AH3631" s="2">
        <f>+AE3631*F3631</f>
        <v>62126673.966138639</v>
      </c>
      <c r="AI3631" s="2">
        <f>+AF3631*F3631</f>
        <v>155316684.91534656</v>
      </c>
      <c r="AJ3631" s="2">
        <f>SUM(AG3631:AI3631)</f>
        <v>661205315.78247547</v>
      </c>
      <c r="AK3631" s="2">
        <f>+AD3631*G3631</f>
        <v>443761956.90099025</v>
      </c>
      <c r="AL3631" s="2">
        <f>+AE3631*G3631</f>
        <v>62126673.966138639</v>
      </c>
      <c r="AM3631" s="2">
        <f>+AF3631*G3631</f>
        <v>155316684.91534656</v>
      </c>
      <c r="AN3631" s="155">
        <f>SUM(AK3631:AM3631)</f>
        <v>661205315.78247547</v>
      </c>
      <c r="AQ3631" s="145" t="s">
        <v>79</v>
      </c>
      <c r="AU3631" s="8"/>
      <c r="AV3631" s="8"/>
      <c r="AW3631" s="2">
        <f>'[2]BoQ HSYC-Trang'!$AT3631</f>
        <v>207831.07800000013</v>
      </c>
      <c r="AX3631" s="8">
        <f>F3631*AW3631</f>
        <v>443761956.90099025</v>
      </c>
      <c r="AY3631" s="8">
        <f>IF(AQ3631="CT",7%,5%)*AX3631</f>
        <v>22188097.845049515</v>
      </c>
      <c r="AZ3631" s="8">
        <f>AX3631*2%</f>
        <v>8875239.1380198058</v>
      </c>
      <c r="BA3631" s="8">
        <f>IF(BB3631&gt;0,0,AX3631*5%)</f>
        <v>0</v>
      </c>
      <c r="BB3631" s="8">
        <f>(AX3631-BG3631)*35%</f>
        <v>155316684.91534656</v>
      </c>
      <c r="BC3631" s="8">
        <f>+AX3631+AY3631+AZ3631+BA3631+BB3631</f>
        <v>630141978.79940605</v>
      </c>
      <c r="BD3631" s="8">
        <f>AX3631-AT3631</f>
        <v>443761956.90099025</v>
      </c>
      <c r="BE3631" s="2"/>
      <c r="BH3631" s="2"/>
    </row>
    <row r="3632" spans="2:61" ht="17" hidden="1" outlineLevel="1" x14ac:dyDescent="0.2">
      <c r="B3632" s="82">
        <v>14</v>
      </c>
      <c r="C3632" s="144" t="s">
        <v>202</v>
      </c>
      <c r="D3632" s="144"/>
      <c r="E3632" s="82" t="s">
        <v>129</v>
      </c>
      <c r="F3632" s="143">
        <v>3713.4</v>
      </c>
      <c r="G3632" s="142">
        <f>+[2]THKL!F3654</f>
        <v>3713.4</v>
      </c>
      <c r="H3632" s="176"/>
      <c r="I3632" s="176"/>
      <c r="J3632" s="176"/>
      <c r="K3632" s="156" t="str">
        <f>$K$136</f>
        <v>Bao gồm</v>
      </c>
      <c r="L3632" s="157">
        <f>$L$136</f>
        <v>60000</v>
      </c>
      <c r="M3632" s="157">
        <f>SUM(K3632:L3632)</f>
        <v>60000</v>
      </c>
      <c r="N3632" s="83">
        <f>IF(V3632&lt;&gt;"VTC VHm",_xlfn.XLOOKUP(Z3632,$AC$4015:$AC$4035,$AD$4015:$AD$4035,0)*M3632,_xlfn.XLOOKUP(Z3632,$AC$4015:$AC$4035,$AD$4015:$AD$4035,0)*L3632)</f>
        <v>21000</v>
      </c>
      <c r="O3632" s="83">
        <f>IF(V3632&lt;&gt;"VTC VHm",_xlfn.XLOOKUP(Z3632,$AC$4015:$AC$4035,$AE$4015:$AE$4035,0)*M3632,_xlfn.XLOOKUP(Z3632,$AC$4015:$AC$4035,$AE$4015:$AE$4035,0)*L3632)</f>
        <v>0</v>
      </c>
      <c r="P3632" s="83">
        <f>SUM(N3632:O3632)</f>
        <v>21000</v>
      </c>
      <c r="Q3632" s="157">
        <f>M3632*G3632</f>
        <v>222804000</v>
      </c>
      <c r="R3632" s="157">
        <f>G3632*P3632</f>
        <v>77981400</v>
      </c>
      <c r="S3632" s="83">
        <f>SUM(Q3632:R3632)</f>
        <v>300785400</v>
      </c>
      <c r="T3632" s="156" t="s">
        <v>50</v>
      </c>
      <c r="U3632" s="176"/>
      <c r="V3632" s="176"/>
      <c r="W3632" s="176"/>
      <c r="X3632" s="44" t="s">
        <v>33</v>
      </c>
      <c r="Y3632" s="44"/>
      <c r="Z3632" s="44" t="s">
        <v>16</v>
      </c>
      <c r="AA3632" s="44" t="s">
        <v>80</v>
      </c>
      <c r="AB3632" s="2">
        <v>45852.280382699995</v>
      </c>
      <c r="AC3632" s="2">
        <v>170267857.97311816</v>
      </c>
      <c r="AD3632" s="2">
        <f>+M3632</f>
        <v>60000</v>
      </c>
      <c r="AE3632" s="2">
        <f>+AD3632*14%</f>
        <v>8400</v>
      </c>
      <c r="AF3632" s="155">
        <f>+AD3632*35%</f>
        <v>21000</v>
      </c>
      <c r="AG3632" s="2">
        <f>+AD3632*F3632</f>
        <v>222804000</v>
      </c>
      <c r="AH3632" s="2">
        <f>+AE3632*F3632</f>
        <v>31192560</v>
      </c>
      <c r="AI3632" s="2">
        <f>+AF3632*F3632</f>
        <v>77981400</v>
      </c>
      <c r="AJ3632" s="2">
        <f>SUM(AG3632:AI3632)</f>
        <v>331977960</v>
      </c>
      <c r="AK3632" s="2">
        <f>+AD3632*G3632</f>
        <v>222804000</v>
      </c>
      <c r="AL3632" s="2">
        <f>+AE3632*G3632</f>
        <v>31192560</v>
      </c>
      <c r="AM3632" s="2">
        <f>+AF3632*G3632</f>
        <v>77981400</v>
      </c>
      <c r="AN3632" s="155">
        <f>SUM(AK3632:AM3632)</f>
        <v>331977960</v>
      </c>
      <c r="AQ3632" s="145" t="s">
        <v>79</v>
      </c>
      <c r="AU3632" s="8"/>
      <c r="AV3632" s="8"/>
      <c r="AW3632" s="2">
        <f>'[2]BoQ HSYC-Trang'!$AT3632</f>
        <v>48000</v>
      </c>
      <c r="AX3632" s="8">
        <f>F3632*AW3632</f>
        <v>178243200</v>
      </c>
      <c r="AY3632" s="8">
        <f>IF(AQ3632="CT",7%,5%)*AX3632</f>
        <v>8912160</v>
      </c>
      <c r="AZ3632" s="8">
        <f>AX3632*2%</f>
        <v>3564864</v>
      </c>
      <c r="BA3632" s="8">
        <f>IF(BB3632&gt;0,0,AX3632*5%)</f>
        <v>0</v>
      </c>
      <c r="BB3632" s="8">
        <f>(AX3632-BG3632)*35%</f>
        <v>62385119.999999993</v>
      </c>
      <c r="BC3632" s="8">
        <f>+AX3632+AY3632+AZ3632+BA3632+BB3632</f>
        <v>253105344</v>
      </c>
      <c r="BD3632" s="8">
        <f>AX3632-AT3632</f>
        <v>178243200</v>
      </c>
      <c r="BE3632" s="2"/>
      <c r="BH3632" s="2"/>
    </row>
    <row r="3633" spans="2:60" ht="17" hidden="1" outlineLevel="1" x14ac:dyDescent="0.2">
      <c r="B3633" s="82">
        <v>15</v>
      </c>
      <c r="C3633" s="144" t="s">
        <v>201</v>
      </c>
      <c r="D3633" s="144"/>
      <c r="E3633" s="82" t="s">
        <v>129</v>
      </c>
      <c r="F3633" s="143">
        <v>2095.1</v>
      </c>
      <c r="G3633" s="142">
        <f>+[2]THKL!F3655</f>
        <v>2095.1</v>
      </c>
      <c r="H3633" s="176"/>
      <c r="I3633" s="176"/>
      <c r="J3633" s="176"/>
      <c r="K3633" s="156" t="str">
        <f>$K$136</f>
        <v>Bao gồm</v>
      </c>
      <c r="L3633" s="157">
        <f>$L$136</f>
        <v>60000</v>
      </c>
      <c r="M3633" s="157">
        <f>SUM(K3633:L3633)</f>
        <v>60000</v>
      </c>
      <c r="N3633" s="83">
        <f>IF(V3633&lt;&gt;"VTC VHm",_xlfn.XLOOKUP(Z3633,$AC$4015:$AC$4035,$AD$4015:$AD$4035,0)*M3633,_xlfn.XLOOKUP(Z3633,$AC$4015:$AC$4035,$AD$4015:$AD$4035,0)*L3633)</f>
        <v>21000</v>
      </c>
      <c r="O3633" s="83">
        <f>IF(V3633&lt;&gt;"VTC VHm",_xlfn.XLOOKUP(Z3633,$AC$4015:$AC$4035,$AE$4015:$AE$4035,0)*M3633,_xlfn.XLOOKUP(Z3633,$AC$4015:$AC$4035,$AE$4015:$AE$4035,0)*L3633)</f>
        <v>0</v>
      </c>
      <c r="P3633" s="83">
        <f>SUM(N3633:O3633)</f>
        <v>21000</v>
      </c>
      <c r="Q3633" s="157">
        <f>M3633*G3633</f>
        <v>125706000</v>
      </c>
      <c r="R3633" s="157">
        <f>G3633*P3633</f>
        <v>43997100</v>
      </c>
      <c r="S3633" s="83">
        <f>SUM(Q3633:R3633)</f>
        <v>169703100</v>
      </c>
      <c r="T3633" s="156" t="s">
        <v>50</v>
      </c>
      <c r="U3633" s="176"/>
      <c r="V3633" s="176"/>
      <c r="W3633" s="176"/>
      <c r="X3633" s="44" t="s">
        <v>33</v>
      </c>
      <c r="Y3633" s="44"/>
      <c r="Z3633" s="44" t="s">
        <v>16</v>
      </c>
      <c r="AA3633" s="44" t="s">
        <v>80</v>
      </c>
      <c r="AB3633" s="2">
        <v>48898.925128484501</v>
      </c>
      <c r="AC3633" s="2">
        <v>102448138.03668788</v>
      </c>
      <c r="AD3633" s="2">
        <f>+M3633</f>
        <v>60000</v>
      </c>
      <c r="AE3633" s="2">
        <f>+AD3633*14%</f>
        <v>8400</v>
      </c>
      <c r="AF3633" s="155">
        <f>+AD3633*35%</f>
        <v>21000</v>
      </c>
      <c r="AG3633" s="2">
        <f>+AD3633*F3633</f>
        <v>125706000</v>
      </c>
      <c r="AH3633" s="2">
        <f>+AE3633*F3633</f>
        <v>17598840</v>
      </c>
      <c r="AI3633" s="2">
        <f>+AF3633*F3633</f>
        <v>43997100</v>
      </c>
      <c r="AJ3633" s="2">
        <f>SUM(AG3633:AI3633)</f>
        <v>187301940</v>
      </c>
      <c r="AK3633" s="2">
        <f>+AD3633*G3633</f>
        <v>125706000</v>
      </c>
      <c r="AL3633" s="2">
        <f>+AE3633*G3633</f>
        <v>17598840</v>
      </c>
      <c r="AM3633" s="2">
        <f>+AF3633*G3633</f>
        <v>43997100</v>
      </c>
      <c r="AN3633" s="155">
        <f>SUM(AK3633:AM3633)</f>
        <v>187301940</v>
      </c>
      <c r="AQ3633" s="145" t="s">
        <v>79</v>
      </c>
      <c r="AU3633" s="8"/>
      <c r="AV3633" s="8"/>
      <c r="AW3633" s="2">
        <f>'[2]BoQ HSYC-Trang'!$AT3633</f>
        <v>48000</v>
      </c>
      <c r="AX3633" s="8">
        <f>F3633*AW3633</f>
        <v>100564800</v>
      </c>
      <c r="AY3633" s="8">
        <f>IF(AQ3633="CT",7%,5%)*AX3633</f>
        <v>5028240</v>
      </c>
      <c r="AZ3633" s="8">
        <f>AX3633*2%</f>
        <v>2011296</v>
      </c>
      <c r="BA3633" s="8">
        <f>IF(BB3633&gt;0,0,AX3633*5%)</f>
        <v>0</v>
      </c>
      <c r="BB3633" s="8">
        <f>(AX3633-BG3633)*35%</f>
        <v>35197680</v>
      </c>
      <c r="BC3633" s="8">
        <f>+AX3633+AY3633+AZ3633+BA3633+BB3633</f>
        <v>142802016</v>
      </c>
      <c r="BD3633" s="8">
        <f>AX3633-AT3633</f>
        <v>100564800</v>
      </c>
      <c r="BE3633" s="2"/>
      <c r="BH3633" s="2"/>
    </row>
    <row r="3634" spans="2:60" ht="34" hidden="1" outlineLevel="1" x14ac:dyDescent="0.2">
      <c r="B3634" s="82">
        <v>16</v>
      </c>
      <c r="C3634" s="144" t="s">
        <v>113</v>
      </c>
      <c r="D3634" s="144"/>
      <c r="E3634" s="82" t="s">
        <v>52</v>
      </c>
      <c r="F3634" s="143">
        <v>7334.4575000000004</v>
      </c>
      <c r="G3634" s="142">
        <f>+[2]THKL!F3656</f>
        <v>7334.4575000000004</v>
      </c>
      <c r="H3634" s="176"/>
      <c r="I3634" s="176"/>
      <c r="J3634" s="176"/>
      <c r="K3634" s="156" t="str">
        <f>$K$131</f>
        <v>Bao gồm</v>
      </c>
      <c r="L3634" s="157">
        <f>$L$131</f>
        <v>41916.36</v>
      </c>
      <c r="M3634" s="157">
        <f>SUM(K3634:L3634)</f>
        <v>41916.36</v>
      </c>
      <c r="N3634" s="83">
        <f>IF(V3634&lt;&gt;"VTC VHm",_xlfn.XLOOKUP(Z3634,$AC$4015:$AC$4035,$AD$4015:$AD$4035,0)*M3634,_xlfn.XLOOKUP(Z3634,$AC$4015:$AC$4035,$AD$4015:$AD$4035,0)*L3634)</f>
        <v>14670.725999999999</v>
      </c>
      <c r="O3634" s="83">
        <f>IF(V3634&lt;&gt;"VTC VHm",_xlfn.XLOOKUP(Z3634,$AC$4015:$AC$4035,$AE$4015:$AE$4035,0)*M3634,_xlfn.XLOOKUP(Z3634,$AC$4015:$AC$4035,$AE$4015:$AE$4035,0)*L3634)</f>
        <v>0</v>
      </c>
      <c r="P3634" s="83">
        <f>SUM(N3634:O3634)</f>
        <v>14670.725999999999</v>
      </c>
      <c r="Q3634" s="157">
        <f>M3634*G3634</f>
        <v>307433760.97470003</v>
      </c>
      <c r="R3634" s="157">
        <f>G3634*P3634</f>
        <v>107601816.34114499</v>
      </c>
      <c r="S3634" s="83">
        <f>SUM(Q3634:R3634)</f>
        <v>415035577.31584501</v>
      </c>
      <c r="T3634" s="156" t="s">
        <v>50</v>
      </c>
      <c r="U3634" s="176"/>
      <c r="V3634" s="176"/>
      <c r="W3634" s="176"/>
      <c r="X3634" s="44" t="s">
        <v>33</v>
      </c>
      <c r="Y3634" s="44"/>
      <c r="Z3634" s="44" t="s">
        <v>14</v>
      </c>
      <c r="AA3634" s="44"/>
      <c r="AB3634" s="2">
        <v>124621.93420323983</v>
      </c>
      <c r="AC3634" s="2">
        <v>914034279.9814589</v>
      </c>
      <c r="AD3634" s="2">
        <f>+M3634</f>
        <v>41916.36</v>
      </c>
      <c r="AE3634" s="2">
        <f>+AD3634*14%</f>
        <v>5868.2904000000008</v>
      </c>
      <c r="AF3634" s="155">
        <f>+AD3634*35%</f>
        <v>14670.725999999999</v>
      </c>
      <c r="AG3634" s="2">
        <f>+AD3634*F3634</f>
        <v>307433760.97470003</v>
      </c>
      <c r="AH3634" s="2">
        <f>+AE3634*F3634</f>
        <v>43040726.536458008</v>
      </c>
      <c r="AI3634" s="2">
        <f>+AF3634*F3634</f>
        <v>107601816.34114499</v>
      </c>
      <c r="AJ3634" s="2">
        <f>SUM(AG3634:AI3634)</f>
        <v>458076303.85230303</v>
      </c>
      <c r="AK3634" s="2">
        <f>+AD3634*G3634</f>
        <v>307433760.97470003</v>
      </c>
      <c r="AL3634" s="2">
        <f>+AE3634*G3634</f>
        <v>43040726.536458008</v>
      </c>
      <c r="AM3634" s="2">
        <f>+AF3634*G3634</f>
        <v>107601816.34114499</v>
      </c>
      <c r="AN3634" s="155">
        <f>SUM(AK3634:AM3634)</f>
        <v>458076303.85230303</v>
      </c>
      <c r="AQ3634" s="145" t="s">
        <v>79</v>
      </c>
      <c r="AU3634" s="8"/>
      <c r="AV3634" s="8"/>
      <c r="AW3634" s="2">
        <f>'[2]BoQ HSYC-Trang'!$AT3634</f>
        <v>41916.36</v>
      </c>
      <c r="AX3634" s="8">
        <f>F3634*AW3634</f>
        <v>307433760.97470003</v>
      </c>
      <c r="AY3634" s="8">
        <f>IF(AQ3634="CT",7%,5%)*AX3634</f>
        <v>15371688.048735002</v>
      </c>
      <c r="AZ3634" s="8">
        <f>AX3634*2%</f>
        <v>6148675.219494001</v>
      </c>
      <c r="BA3634" s="8">
        <f>IF(BB3634&gt;0,0,AX3634*5%)</f>
        <v>0</v>
      </c>
      <c r="BB3634" s="8">
        <f>(AX3634-BG3634)*35%</f>
        <v>107601816.34114501</v>
      </c>
      <c r="BC3634" s="8">
        <f>+AX3634+AY3634+AZ3634+BA3634+BB3634</f>
        <v>436555940.58407402</v>
      </c>
      <c r="BD3634" s="8">
        <f>AX3634-AT3634</f>
        <v>307433760.97470003</v>
      </c>
      <c r="BE3634" s="2"/>
      <c r="BH3634" s="2"/>
    </row>
    <row r="3635" spans="2:60" s="133" customFormat="1" ht="17" collapsed="1" x14ac:dyDescent="0.2">
      <c r="B3635" s="139" t="s">
        <v>200</v>
      </c>
      <c r="C3635" s="141" t="s">
        <v>199</v>
      </c>
      <c r="D3635" s="141"/>
      <c r="E3635" s="139"/>
      <c r="F3635" s="139"/>
      <c r="G3635" s="139">
        <f>+[2]THKL!F3658</f>
        <v>0</v>
      </c>
      <c r="H3635" s="138"/>
      <c r="I3635" s="138"/>
      <c r="J3635" s="138"/>
      <c r="K3635" s="140"/>
      <c r="L3635" s="140"/>
      <c r="M3635" s="138"/>
      <c r="N3635" s="138">
        <f>IF(V3635&lt;&gt;"VTC VHm",_xlfn.XLOOKUP(Z3635,$AC$4015:$AC$4035,$AD$4015:$AD$4035,0)*M3635,_xlfn.XLOOKUP(Z3635,$AC$4015:$AC$4035,$AD$4015:$AD$4035,0)*L3635)</f>
        <v>0</v>
      </c>
      <c r="O3635" s="138">
        <f>IF(V3635&lt;&gt;"VTC VHm",_xlfn.XLOOKUP(Z3635,$AC$4015:$AC$4035,$AE$4015:$AE$4035,0)*M3635,_xlfn.XLOOKUP(Z3635,$AC$4015:$AC$4035,$AE$4015:$AE$4035,0)*L3635)</f>
        <v>0</v>
      </c>
      <c r="P3635" s="138"/>
      <c r="Q3635" s="138">
        <f>M3635*G3635</f>
        <v>0</v>
      </c>
      <c r="R3635" s="138">
        <f>N3635*G3635</f>
        <v>0</v>
      </c>
      <c r="S3635" s="138">
        <f>SUM(Q3635:R3635)</f>
        <v>0</v>
      </c>
      <c r="T3635" s="139"/>
      <c r="U3635" s="138"/>
      <c r="V3635" s="138"/>
      <c r="W3635" s="138"/>
      <c r="X3635" s="137"/>
      <c r="Y3635" s="137"/>
      <c r="Z3635" s="137"/>
      <c r="AA3635" s="136"/>
      <c r="AB3635" s="135"/>
      <c r="AC3635" s="175">
        <f>SUM(AC3636:AC3661)</f>
        <v>2476107377.1738725</v>
      </c>
      <c r="AD3635" s="175"/>
      <c r="AE3635" s="175"/>
      <c r="AF3635" s="175"/>
      <c r="AG3635" s="175">
        <f>SUM(AG3636:AG3661)</f>
        <v>2845520420.7859774</v>
      </c>
      <c r="AH3635" s="175">
        <f>SUM(AH3636:AH3661)</f>
        <v>398372858.91003692</v>
      </c>
      <c r="AI3635" s="175">
        <f>SUM(AI3636:AI3661)</f>
        <v>995932147.27509212</v>
      </c>
      <c r="AJ3635" s="175">
        <f>SUM(AJ3636:AJ3661)</f>
        <v>4239825426.971107</v>
      </c>
      <c r="AK3635" s="175">
        <f>SUM(AK3636:AK3661)</f>
        <v>2845520420.7859774</v>
      </c>
      <c r="AL3635" s="175">
        <f>SUM(AL3636:AL3661)</f>
        <v>398372858.91003692</v>
      </c>
      <c r="AM3635" s="175">
        <f>SUM(AM3636:AM3661)</f>
        <v>995932147.27509212</v>
      </c>
      <c r="AN3635" s="175">
        <f>SUM(AN3636:AN3661)</f>
        <v>4239825426.971107</v>
      </c>
      <c r="AP3635" s="133">
        <v>25</v>
      </c>
      <c r="AQ3635" s="145" t="s">
        <v>79</v>
      </c>
      <c r="AU3635" s="8"/>
      <c r="AV3635" s="8"/>
      <c r="AW3635" s="2">
        <f>'[2]BoQ HSYC-Trang'!$AT3635</f>
        <v>0</v>
      </c>
      <c r="AX3635" s="175">
        <f>SUM(AX3636:AX3661)</f>
        <v>2860426936.1821666</v>
      </c>
      <c r="AY3635" s="175">
        <f>SUM(AY3636:AY3661)</f>
        <v>143021346.80910835</v>
      </c>
      <c r="AZ3635" s="175">
        <f>SUM(AZ3636:AZ3661)</f>
        <v>57208538.72364334</v>
      </c>
      <c r="BA3635" s="175">
        <f>SUM(BA3636:BA3661)</f>
        <v>0</v>
      </c>
      <c r="BB3635" s="175">
        <f>SUM(BB3636:BB3661)</f>
        <v>915309835.8304249</v>
      </c>
      <c r="BC3635" s="175">
        <f>SUM(BC3636:BC3661)</f>
        <v>3975966657.5453439</v>
      </c>
      <c r="BD3635" s="175">
        <f>SUM(BD3636:BD3661)</f>
        <v>2860426936.1821666</v>
      </c>
      <c r="BE3635" s="2"/>
      <c r="BH3635" s="2"/>
    </row>
    <row r="3636" spans="2:60" ht="34" hidden="1" outlineLevel="1" x14ac:dyDescent="0.2">
      <c r="B3636" s="82">
        <v>1</v>
      </c>
      <c r="C3636" s="144" t="s">
        <v>198</v>
      </c>
      <c r="D3636" s="144"/>
      <c r="E3636" s="82" t="s">
        <v>148</v>
      </c>
      <c r="F3636" s="143">
        <v>2.1198999999999999</v>
      </c>
      <c r="G3636" s="142">
        <f>+[2]THKL!F3659</f>
        <v>2.1198999999999999</v>
      </c>
      <c r="H3636" s="132"/>
      <c r="I3636" s="132"/>
      <c r="J3636" s="132"/>
      <c r="K3636" s="156"/>
      <c r="L3636" s="157">
        <f>$L$19</f>
        <v>4358677.8</v>
      </c>
      <c r="M3636" s="157">
        <f>SUM(K3636:L3636)</f>
        <v>4358677.8</v>
      </c>
      <c r="N3636" s="83">
        <f>IF(V3636&lt;&gt;"VTC VHm",_xlfn.XLOOKUP(Z3636,$AC$4015:$AC$4035,$AD$4015:$AD$4035,0)*M3636,_xlfn.XLOOKUP(Z3636,$AC$4015:$AC$4035,$AD$4015:$AD$4035,0)*L3636)</f>
        <v>1525537.2299999997</v>
      </c>
      <c r="O3636" s="83">
        <f>IF(V3636&lt;&gt;"VTC VHm",_xlfn.XLOOKUP(Z3636,$AC$4015:$AC$4035,$AE$4015:$AE$4035,0)*M3636,_xlfn.XLOOKUP(Z3636,$AC$4015:$AC$4035,$AE$4015:$AE$4035,0)*L3636)</f>
        <v>0</v>
      </c>
      <c r="P3636" s="83">
        <f>SUM(N3636:O3636)</f>
        <v>1525537.2299999997</v>
      </c>
      <c r="Q3636" s="157">
        <f>M3636*G3636</f>
        <v>9239961.0682199989</v>
      </c>
      <c r="R3636" s="157">
        <f>G3636*P3636</f>
        <v>3233986.3738769991</v>
      </c>
      <c r="S3636" s="83">
        <f>SUM(Q3636:R3636)</f>
        <v>12473947.442096997</v>
      </c>
      <c r="T3636" s="156" t="s">
        <v>50</v>
      </c>
      <c r="U3636" s="132"/>
      <c r="V3636" s="132"/>
      <c r="W3636" s="132"/>
      <c r="X3636" s="44" t="s">
        <v>33</v>
      </c>
      <c r="Y3636" s="44"/>
      <c r="Z3636" s="44" t="s">
        <v>16</v>
      </c>
      <c r="AA3636" s="44" t="s">
        <v>80</v>
      </c>
      <c r="AB3636" s="2">
        <v>2291638.9771197448</v>
      </c>
      <c r="AC3636" s="2">
        <v>4858045.4675961463</v>
      </c>
      <c r="AD3636" s="2">
        <f>+M3636</f>
        <v>4358677.8</v>
      </c>
      <c r="AE3636" s="2">
        <f>+AD3636*14%</f>
        <v>610214.89199999999</v>
      </c>
      <c r="AF3636" s="155">
        <f>+AD3636*35%</f>
        <v>1525537.2299999997</v>
      </c>
      <c r="AG3636" s="2">
        <f>+AD3636*F3636</f>
        <v>9239961.0682199989</v>
      </c>
      <c r="AH3636" s="2">
        <f>+AE3636*F3636</f>
        <v>1293594.5495507999</v>
      </c>
      <c r="AI3636" s="2">
        <f>+AF3636*F3636</f>
        <v>3233986.3738769991</v>
      </c>
      <c r="AJ3636" s="2">
        <f>SUM(AG3636:AI3636)</f>
        <v>13767541.991647799</v>
      </c>
      <c r="AK3636" s="2">
        <f>+AD3636*G3636</f>
        <v>9239961.0682199989</v>
      </c>
      <c r="AL3636" s="2">
        <f>+AE3636*G3636</f>
        <v>1293594.5495507999</v>
      </c>
      <c r="AM3636" s="2">
        <f>+AF3636*G3636</f>
        <v>3233986.3738769991</v>
      </c>
      <c r="AN3636" s="155">
        <f>SUM(AK3636:AM3636)</f>
        <v>13767541.991647799</v>
      </c>
      <c r="AQ3636" s="145" t="s">
        <v>79</v>
      </c>
      <c r="AU3636" s="8"/>
      <c r="AV3636" s="8"/>
      <c r="AW3636" s="2">
        <f>'[2]BoQ HSYC-Trang'!$AT3636</f>
        <v>4358677.8</v>
      </c>
      <c r="AX3636" s="8">
        <f>F3636*AW3636</f>
        <v>9239961.0682199989</v>
      </c>
      <c r="AY3636" s="8">
        <f>IF(AQ3636="CT",7%,5%)*AX3636</f>
        <v>461998.05341099994</v>
      </c>
      <c r="AZ3636" s="8">
        <f>AX3636*2%</f>
        <v>184799.22136439997</v>
      </c>
      <c r="BA3636" s="8">
        <f>IF(BB3636&gt;0,0,AX3636*5%)</f>
        <v>0</v>
      </c>
      <c r="BB3636" s="8">
        <f>(AX3636-BG3636)*35%</f>
        <v>3233986.3738769996</v>
      </c>
      <c r="BC3636" s="8">
        <f>+AX3636+AY3636+AZ3636+BA3636+BB3636</f>
        <v>13120744.716872398</v>
      </c>
      <c r="BD3636" s="8">
        <f>AX3636-AT3636</f>
        <v>9239961.0682199989</v>
      </c>
      <c r="BE3636" s="2"/>
      <c r="BH3636" s="2"/>
    </row>
    <row r="3637" spans="2:60" ht="34" hidden="1" outlineLevel="1" x14ac:dyDescent="0.2">
      <c r="B3637" s="82">
        <v>2</v>
      </c>
      <c r="C3637" s="144" t="s">
        <v>197</v>
      </c>
      <c r="D3637" s="144"/>
      <c r="E3637" s="82" t="s">
        <v>104</v>
      </c>
      <c r="F3637" s="143">
        <v>23.554400000000001</v>
      </c>
      <c r="G3637" s="142">
        <f>+[2]THKL!F3660</f>
        <v>23.554400000000001</v>
      </c>
      <c r="H3637" s="132"/>
      <c r="I3637" s="132"/>
      <c r="J3637" s="132"/>
      <c r="K3637" s="156"/>
      <c r="L3637" s="157">
        <f>$L$21</f>
        <v>251876.31</v>
      </c>
      <c r="M3637" s="157">
        <f>SUM(K3637:L3637)</f>
        <v>251876.31</v>
      </c>
      <c r="N3637" s="83">
        <f>IF(V3637&lt;&gt;"VTC VHm",_xlfn.XLOOKUP(Z3637,$AC$4015:$AC$4035,$AD$4015:$AD$4035,0)*M3637,_xlfn.XLOOKUP(Z3637,$AC$4015:$AC$4035,$AD$4015:$AD$4035,0)*L3637)</f>
        <v>88156.708499999993</v>
      </c>
      <c r="O3637" s="83">
        <f>IF(V3637&lt;&gt;"VTC VHm",_xlfn.XLOOKUP(Z3637,$AC$4015:$AC$4035,$AE$4015:$AE$4035,0)*M3637,_xlfn.XLOOKUP(Z3637,$AC$4015:$AC$4035,$AE$4015:$AE$4035,0)*L3637)</f>
        <v>0</v>
      </c>
      <c r="P3637" s="83">
        <f>SUM(N3637:O3637)</f>
        <v>88156.708499999993</v>
      </c>
      <c r="Q3637" s="157">
        <f>M3637*G3637</f>
        <v>5932795.3562639998</v>
      </c>
      <c r="R3637" s="157">
        <f>G3637*P3637</f>
        <v>2076478.3746924</v>
      </c>
      <c r="S3637" s="83">
        <f>SUM(Q3637:R3637)</f>
        <v>8009273.7309563998</v>
      </c>
      <c r="T3637" s="156" t="s">
        <v>50</v>
      </c>
      <c r="U3637" s="132"/>
      <c r="V3637" s="132"/>
      <c r="W3637" s="132"/>
      <c r="X3637" s="44" t="s">
        <v>33</v>
      </c>
      <c r="Y3637" s="44"/>
      <c r="Z3637" s="44" t="s">
        <v>16</v>
      </c>
      <c r="AA3637" s="44" t="s">
        <v>80</v>
      </c>
      <c r="AB3637" s="2">
        <v>453507.54466875002</v>
      </c>
      <c r="AC3637" s="2">
        <v>10682098.110145606</v>
      </c>
      <c r="AD3637" s="2">
        <f>+M3637</f>
        <v>251876.31</v>
      </c>
      <c r="AE3637" s="2">
        <f>+AD3637*14%</f>
        <v>35262.683400000002</v>
      </c>
      <c r="AF3637" s="155">
        <f>+AD3637*35%</f>
        <v>88156.708499999993</v>
      </c>
      <c r="AG3637" s="2">
        <f>+AD3637*F3637</f>
        <v>5932795.3562639998</v>
      </c>
      <c r="AH3637" s="2">
        <f>+AE3637*F3637</f>
        <v>830591.34987696004</v>
      </c>
      <c r="AI3637" s="2">
        <f>+AF3637*F3637</f>
        <v>2076478.3746924</v>
      </c>
      <c r="AJ3637" s="2">
        <f>SUM(AG3637:AI3637)</f>
        <v>8839865.0808333606</v>
      </c>
      <c r="AK3637" s="2">
        <f>+AD3637*G3637</f>
        <v>5932795.3562639998</v>
      </c>
      <c r="AL3637" s="2">
        <f>+AE3637*G3637</f>
        <v>830591.34987696004</v>
      </c>
      <c r="AM3637" s="2">
        <f>+AF3637*G3637</f>
        <v>2076478.3746924</v>
      </c>
      <c r="AN3637" s="155">
        <f>SUM(AK3637:AM3637)</f>
        <v>8839865.0808333606</v>
      </c>
      <c r="AQ3637" s="145" t="s">
        <v>79</v>
      </c>
      <c r="AU3637" s="8"/>
      <c r="AV3637" s="8"/>
      <c r="AW3637" s="2">
        <f>'[2]BoQ HSYC-Trang'!$AT3637</f>
        <v>251876.31</v>
      </c>
      <c r="AX3637" s="8">
        <f>F3637*AW3637</f>
        <v>5932795.3562639998</v>
      </c>
      <c r="AY3637" s="8">
        <f>IF(AQ3637="CT",7%,5%)*AX3637</f>
        <v>296639.76781320001</v>
      </c>
      <c r="AZ3637" s="8">
        <f>AX3637*2%</f>
        <v>118655.90712528001</v>
      </c>
      <c r="BA3637" s="8">
        <f>IF(BB3637&gt;0,0,AX3637*5%)</f>
        <v>0</v>
      </c>
      <c r="BB3637" s="8">
        <f>(AX3637-BG3637)*35%</f>
        <v>2076478.3746923998</v>
      </c>
      <c r="BC3637" s="8">
        <f>+AX3637+AY3637+AZ3637+BA3637+BB3637</f>
        <v>8424569.4058948793</v>
      </c>
      <c r="BD3637" s="8">
        <f>AX3637-AT3637</f>
        <v>5932795.3562639998</v>
      </c>
      <c r="BE3637" s="2"/>
      <c r="BH3637" s="2"/>
    </row>
    <row r="3638" spans="2:60" ht="34" hidden="1" outlineLevel="1" x14ac:dyDescent="0.2">
      <c r="B3638" s="82">
        <v>3</v>
      </c>
      <c r="C3638" s="144" t="s">
        <v>152</v>
      </c>
      <c r="D3638" s="144"/>
      <c r="E3638" s="82" t="s">
        <v>148</v>
      </c>
      <c r="F3638" s="143">
        <v>1.595</v>
      </c>
      <c r="G3638" s="142">
        <f>+[2]THKL!F3661</f>
        <v>1.595</v>
      </c>
      <c r="H3638" s="132"/>
      <c r="I3638" s="132"/>
      <c r="J3638" s="132"/>
      <c r="K3638" s="156"/>
      <c r="L3638" s="157">
        <f>$L$22</f>
        <v>4731750</v>
      </c>
      <c r="M3638" s="157">
        <f>SUM(K3638:L3638)</f>
        <v>4731750</v>
      </c>
      <c r="N3638" s="83">
        <f>IF(V3638&lt;&gt;"VTC VHm",_xlfn.XLOOKUP(Z3638,$AC$4015:$AC$4035,$AD$4015:$AD$4035,0)*M3638,_xlfn.XLOOKUP(Z3638,$AC$4015:$AC$4035,$AD$4015:$AD$4035,0)*L3638)</f>
        <v>1656112.5</v>
      </c>
      <c r="O3638" s="83">
        <f>IF(V3638&lt;&gt;"VTC VHm",_xlfn.XLOOKUP(Z3638,$AC$4015:$AC$4035,$AE$4015:$AE$4035,0)*M3638,_xlfn.XLOOKUP(Z3638,$AC$4015:$AC$4035,$AE$4015:$AE$4035,0)*L3638)</f>
        <v>0</v>
      </c>
      <c r="P3638" s="83">
        <f>SUM(N3638:O3638)</f>
        <v>1656112.5</v>
      </c>
      <c r="Q3638" s="157">
        <f>M3638*G3638</f>
        <v>7547141.25</v>
      </c>
      <c r="R3638" s="157">
        <f>G3638*P3638</f>
        <v>2641499.4375</v>
      </c>
      <c r="S3638" s="83">
        <f>SUM(Q3638:R3638)</f>
        <v>10188640.6875</v>
      </c>
      <c r="T3638" s="156" t="s">
        <v>50</v>
      </c>
      <c r="U3638" s="132"/>
      <c r="V3638" s="132"/>
      <c r="W3638" s="132"/>
      <c r="X3638" s="44" t="s">
        <v>33</v>
      </c>
      <c r="Y3638" s="44"/>
      <c r="Z3638" s="44" t="s">
        <v>16</v>
      </c>
      <c r="AA3638" s="44" t="s">
        <v>80</v>
      </c>
      <c r="AB3638" s="2">
        <v>3687298.2852585004</v>
      </c>
      <c r="AC3638" s="2">
        <v>5881240.7649873076</v>
      </c>
      <c r="AD3638" s="2">
        <f>+M3638</f>
        <v>4731750</v>
      </c>
      <c r="AE3638" s="2">
        <f>+AD3638*14%</f>
        <v>662445.00000000012</v>
      </c>
      <c r="AF3638" s="155">
        <f>+AD3638*35%</f>
        <v>1656112.5</v>
      </c>
      <c r="AG3638" s="2">
        <f>+AD3638*F3638</f>
        <v>7547141.25</v>
      </c>
      <c r="AH3638" s="2">
        <f>+AE3638*F3638</f>
        <v>1056599.7750000001</v>
      </c>
      <c r="AI3638" s="2">
        <f>+AF3638*F3638</f>
        <v>2641499.4375</v>
      </c>
      <c r="AJ3638" s="2">
        <f>SUM(AG3638:AI3638)</f>
        <v>11245240.4625</v>
      </c>
      <c r="AK3638" s="2">
        <f>+AD3638*G3638</f>
        <v>7547141.25</v>
      </c>
      <c r="AL3638" s="2">
        <f>+AE3638*G3638</f>
        <v>1056599.7750000001</v>
      </c>
      <c r="AM3638" s="2">
        <f>+AF3638*G3638</f>
        <v>2641499.4375</v>
      </c>
      <c r="AN3638" s="155">
        <f>SUM(AK3638:AM3638)</f>
        <v>11245240.4625</v>
      </c>
      <c r="AQ3638" s="145" t="s">
        <v>79</v>
      </c>
      <c r="AU3638" s="8"/>
      <c r="AV3638" s="8"/>
      <c r="AW3638" s="2">
        <f>'[2]BoQ HSYC-Trang'!$AT3638</f>
        <v>4731750</v>
      </c>
      <c r="AX3638" s="8">
        <f>F3638*AW3638</f>
        <v>7547141.25</v>
      </c>
      <c r="AY3638" s="8">
        <f>IF(AQ3638="CT",7%,5%)*AX3638</f>
        <v>377357.0625</v>
      </c>
      <c r="AZ3638" s="8">
        <f>AX3638*2%</f>
        <v>150942.82500000001</v>
      </c>
      <c r="BA3638" s="8">
        <f>IF(BB3638&gt;0,0,AX3638*5%)</f>
        <v>0</v>
      </c>
      <c r="BB3638" s="8">
        <f>(AX3638-BG3638)*35%</f>
        <v>2641499.4375</v>
      </c>
      <c r="BC3638" s="8">
        <f>+AX3638+AY3638+AZ3638+BA3638+BB3638</f>
        <v>10716940.574999999</v>
      </c>
      <c r="BD3638" s="8">
        <f>AX3638-AT3638</f>
        <v>7547141.25</v>
      </c>
      <c r="BE3638" s="2"/>
      <c r="BH3638" s="2"/>
    </row>
    <row r="3639" spans="2:60" ht="34" hidden="1" outlineLevel="1" x14ac:dyDescent="0.2">
      <c r="B3639" s="82">
        <v>4</v>
      </c>
      <c r="C3639" s="144" t="s">
        <v>196</v>
      </c>
      <c r="D3639" s="144"/>
      <c r="E3639" s="82" t="s">
        <v>148</v>
      </c>
      <c r="F3639" s="143">
        <v>0.76039999999999996</v>
      </c>
      <c r="G3639" s="142">
        <f>+[2]THKL!F3662</f>
        <v>0.76039999999999996</v>
      </c>
      <c r="H3639" s="132"/>
      <c r="I3639" s="132"/>
      <c r="J3639" s="132"/>
      <c r="K3639" s="156"/>
      <c r="L3639" s="157">
        <f>$L$722</f>
        <v>2953658.0966941249</v>
      </c>
      <c r="M3639" s="157">
        <f>SUM(K3639:L3639)</f>
        <v>2953658.0966941249</v>
      </c>
      <c r="N3639" s="83">
        <f>IF(V3639&lt;&gt;"VTC VHm",_xlfn.XLOOKUP(Z3639,$AC$4015:$AC$4035,$AD$4015:$AD$4035,0)*M3639,_xlfn.XLOOKUP(Z3639,$AC$4015:$AC$4035,$AD$4015:$AD$4035,0)*L3639)</f>
        <v>1033780.3338429437</v>
      </c>
      <c r="O3639" s="83">
        <f>IF(V3639&lt;&gt;"VTC VHm",_xlfn.XLOOKUP(Z3639,$AC$4015:$AC$4035,$AE$4015:$AE$4035,0)*M3639,_xlfn.XLOOKUP(Z3639,$AC$4015:$AC$4035,$AE$4015:$AE$4035,0)*L3639)</f>
        <v>0</v>
      </c>
      <c r="P3639" s="83">
        <f>SUM(N3639:O3639)</f>
        <v>1033780.3338429437</v>
      </c>
      <c r="Q3639" s="157">
        <f>M3639*G3639</f>
        <v>2245961.6167262127</v>
      </c>
      <c r="R3639" s="157">
        <f>G3639*P3639</f>
        <v>786086.56585417432</v>
      </c>
      <c r="S3639" s="83">
        <f>SUM(Q3639:R3639)</f>
        <v>3032048.1825803872</v>
      </c>
      <c r="T3639" s="156" t="s">
        <v>50</v>
      </c>
      <c r="U3639" s="132"/>
      <c r="V3639" s="132"/>
      <c r="W3639" s="132"/>
      <c r="X3639" s="44" t="s">
        <v>33</v>
      </c>
      <c r="Y3639" s="44"/>
      <c r="Z3639" s="44" t="s">
        <v>16</v>
      </c>
      <c r="AA3639" s="44" t="s">
        <v>80</v>
      </c>
      <c r="AB3639" s="2">
        <v>1207919.1004451998</v>
      </c>
      <c r="AC3639" s="2">
        <v>918501.68397852988</v>
      </c>
      <c r="AD3639" s="2">
        <f>+M3639</f>
        <v>2953658.0966941249</v>
      </c>
      <c r="AE3639" s="2">
        <f>+AD3639*14%</f>
        <v>413512.13353717752</v>
      </c>
      <c r="AF3639" s="155">
        <f>+AD3639*35%</f>
        <v>1033780.3338429437</v>
      </c>
      <c r="AG3639" s="2">
        <f>+AD3639*F3639</f>
        <v>2245961.6167262127</v>
      </c>
      <c r="AH3639" s="2">
        <f>+AE3639*F3639</f>
        <v>314434.62634166976</v>
      </c>
      <c r="AI3639" s="2">
        <f>+AF3639*F3639</f>
        <v>786086.56585417432</v>
      </c>
      <c r="AJ3639" s="2">
        <f>SUM(AG3639:AI3639)</f>
        <v>3346482.808922057</v>
      </c>
      <c r="AK3639" s="2">
        <f>+AD3639*G3639</f>
        <v>2245961.6167262127</v>
      </c>
      <c r="AL3639" s="2">
        <f>+AE3639*G3639</f>
        <v>314434.62634166976</v>
      </c>
      <c r="AM3639" s="2">
        <f>+AF3639*G3639</f>
        <v>786086.56585417432</v>
      </c>
      <c r="AN3639" s="155">
        <f>SUM(AK3639:AM3639)</f>
        <v>3346482.808922057</v>
      </c>
      <c r="AQ3639" s="145" t="s">
        <v>79</v>
      </c>
      <c r="AU3639" s="8"/>
      <c r="AV3639" s="8"/>
      <c r="AW3639" s="2">
        <f>'[2]BoQ HSYC-Trang'!$AT3639</f>
        <v>2140724.6755856499</v>
      </c>
      <c r="AX3639" s="8">
        <f>F3639*AW3639</f>
        <v>1627807.0433153282</v>
      </c>
      <c r="AY3639" s="8">
        <f>IF(AQ3639="CT",7%,5%)*AX3639</f>
        <v>81390.35216576641</v>
      </c>
      <c r="AZ3639" s="8">
        <f>AX3639*2%</f>
        <v>32556.140866306563</v>
      </c>
      <c r="BA3639" s="8">
        <f>IF(BB3639&gt;0,0,AX3639*5%)</f>
        <v>0</v>
      </c>
      <c r="BB3639" s="8">
        <f>(AX3639-BG3639)*35%</f>
        <v>569732.46516036487</v>
      </c>
      <c r="BC3639" s="8">
        <f>+AX3639+AY3639+AZ3639+BA3639+BB3639</f>
        <v>2311486.0015077661</v>
      </c>
      <c r="BD3639" s="8">
        <f>AX3639-AT3639</f>
        <v>1627807.0433153282</v>
      </c>
      <c r="BE3639" s="2"/>
      <c r="BH3639" s="2"/>
    </row>
    <row r="3640" spans="2:60" ht="34" hidden="1" outlineLevel="1" x14ac:dyDescent="0.2">
      <c r="B3640" s="82">
        <v>5</v>
      </c>
      <c r="C3640" s="144" t="s">
        <v>195</v>
      </c>
      <c r="D3640" s="144"/>
      <c r="E3640" s="82" t="s">
        <v>104</v>
      </c>
      <c r="F3640" s="143">
        <v>10.9655</v>
      </c>
      <c r="G3640" s="142">
        <f>+[2]THKL!F3663</f>
        <v>10.9655</v>
      </c>
      <c r="H3640" s="132"/>
      <c r="I3640" s="132"/>
      <c r="J3640" s="132"/>
      <c r="K3640" s="156" t="str">
        <f>$K$23</f>
        <v>Bao gồm</v>
      </c>
      <c r="L3640" s="157">
        <f>$L$23</f>
        <v>1796521.3602777775</v>
      </c>
      <c r="M3640" s="157">
        <f>SUM(K3640:L3640)</f>
        <v>1796521.3602777775</v>
      </c>
      <c r="N3640" s="83">
        <f>IF(V3640&lt;&gt;"VTC VHm",_xlfn.XLOOKUP(Z3640,$AC$4015:$AC$4035,$AD$4015:$AD$4035,0)*M3640,_xlfn.XLOOKUP(Z3640,$AC$4015:$AC$4035,$AD$4015:$AD$4035,0)*L3640)</f>
        <v>628782.47609722207</v>
      </c>
      <c r="O3640" s="83">
        <f>IF(V3640&lt;&gt;"VTC VHm",_xlfn.XLOOKUP(Z3640,$AC$4015:$AC$4035,$AE$4015:$AE$4035,0)*M3640,_xlfn.XLOOKUP(Z3640,$AC$4015:$AC$4035,$AE$4015:$AE$4035,0)*L3640)</f>
        <v>0</v>
      </c>
      <c r="P3640" s="83">
        <f>SUM(N3640:O3640)</f>
        <v>628782.47609722207</v>
      </c>
      <c r="Q3640" s="157">
        <f>M3640*G3640</f>
        <v>19699754.97612597</v>
      </c>
      <c r="R3640" s="157">
        <f>G3640*P3640</f>
        <v>6894914.2416440891</v>
      </c>
      <c r="S3640" s="83">
        <f>SUM(Q3640:R3640)</f>
        <v>26594669.217770059</v>
      </c>
      <c r="T3640" s="156" t="s">
        <v>50</v>
      </c>
      <c r="U3640" s="132"/>
      <c r="V3640" s="132"/>
      <c r="W3640" s="132"/>
      <c r="X3640" s="44" t="s">
        <v>33</v>
      </c>
      <c r="Y3640" s="44"/>
      <c r="Z3640" s="44" t="s">
        <v>16</v>
      </c>
      <c r="AA3640" s="44" t="s">
        <v>80</v>
      </c>
      <c r="AB3640" s="2">
        <v>1702332.0581998937</v>
      </c>
      <c r="AC3640" s="2">
        <v>18666922.184190936</v>
      </c>
      <c r="AD3640" s="2">
        <f>+M3640</f>
        <v>1796521.3602777775</v>
      </c>
      <c r="AE3640" s="2">
        <f>+AD3640*14%</f>
        <v>251512.99043888887</v>
      </c>
      <c r="AF3640" s="155">
        <f>+AD3640*35%</f>
        <v>628782.47609722207</v>
      </c>
      <c r="AG3640" s="2">
        <f>+AD3640*F3640</f>
        <v>19699754.97612597</v>
      </c>
      <c r="AH3640" s="2">
        <f>+AE3640*F3640</f>
        <v>2757965.6966576362</v>
      </c>
      <c r="AI3640" s="2">
        <f>+AF3640*F3640</f>
        <v>6894914.2416440891</v>
      </c>
      <c r="AJ3640" s="2">
        <f>SUM(AG3640:AI3640)</f>
        <v>29352634.914427694</v>
      </c>
      <c r="AK3640" s="2">
        <f>+AD3640*G3640</f>
        <v>19699754.97612597</v>
      </c>
      <c r="AL3640" s="2">
        <f>+AE3640*G3640</f>
        <v>2757965.6966576362</v>
      </c>
      <c r="AM3640" s="2">
        <f>+AF3640*G3640</f>
        <v>6894914.2416440891</v>
      </c>
      <c r="AN3640" s="155">
        <f>SUM(AK3640:AM3640)</f>
        <v>29352634.914427694</v>
      </c>
      <c r="AQ3640" s="145" t="s">
        <v>79</v>
      </c>
      <c r="AU3640" s="8">
        <f>+BH3640</f>
        <v>250000</v>
      </c>
      <c r="AV3640" s="8">
        <f>+L3640</f>
        <v>1796521.3602777775</v>
      </c>
      <c r="AW3640" s="2">
        <f>+AU3640+AV3640</f>
        <v>2046521.3602777775</v>
      </c>
      <c r="AX3640" s="8">
        <f>F3640*AW3640</f>
        <v>22441129.97612597</v>
      </c>
      <c r="AY3640" s="8">
        <f>IF(AQ3640="CT",7%,5%)*AX3640</f>
        <v>1122056.4988062985</v>
      </c>
      <c r="AZ3640" s="8">
        <f>AX3640*2%</f>
        <v>448822.59952251939</v>
      </c>
      <c r="BA3640" s="8">
        <f>IF(BB3640&gt;0,0,AX3640*5%)</f>
        <v>0</v>
      </c>
      <c r="BB3640" s="8">
        <f>(AX3640-BG3640)*35%</f>
        <v>7854395.4916440891</v>
      </c>
      <c r="BC3640" s="8">
        <f>+AX3640+AY3640+AZ3640+BA3640+BB3640</f>
        <v>31866404.566098876</v>
      </c>
      <c r="BD3640" s="8">
        <f>AX3640-AT3640</f>
        <v>22441129.97612597</v>
      </c>
      <c r="BE3640" s="2"/>
      <c r="BH3640" s="2">
        <v>250000</v>
      </c>
    </row>
    <row r="3641" spans="2:60" ht="51" hidden="1" outlineLevel="1" x14ac:dyDescent="0.2">
      <c r="B3641" s="82">
        <v>6</v>
      </c>
      <c r="C3641" s="144" t="s">
        <v>194</v>
      </c>
      <c r="D3641" s="144"/>
      <c r="E3641" s="82" t="s">
        <v>104</v>
      </c>
      <c r="F3641" s="143">
        <v>65.064999999999998</v>
      </c>
      <c r="G3641" s="142">
        <f>+[2]THKL!F3664</f>
        <v>65.064999999999998</v>
      </c>
      <c r="H3641" s="132"/>
      <c r="I3641" s="132"/>
      <c r="J3641" s="132"/>
      <c r="K3641" s="156" t="str">
        <f>$K$1109</f>
        <v>Bao gồm</v>
      </c>
      <c r="L3641" s="157">
        <f>$L$1109</f>
        <v>1902405.7932777775</v>
      </c>
      <c r="M3641" s="157">
        <f>SUM(K3641:L3641)</f>
        <v>1902405.7932777775</v>
      </c>
      <c r="N3641" s="83">
        <f>IF(V3641&lt;&gt;"VTC VHm",_xlfn.XLOOKUP(Z3641,$AC$4015:$AC$4035,$AD$4015:$AD$4035,0)*M3641,_xlfn.XLOOKUP(Z3641,$AC$4015:$AC$4035,$AD$4015:$AD$4035,0)*L3641)</f>
        <v>665842.02764722204</v>
      </c>
      <c r="O3641" s="83">
        <f>IF(V3641&lt;&gt;"VTC VHm",_xlfn.XLOOKUP(Z3641,$AC$4015:$AC$4035,$AE$4015:$AE$4035,0)*M3641,_xlfn.XLOOKUP(Z3641,$AC$4015:$AC$4035,$AE$4015:$AE$4035,0)*L3641)</f>
        <v>0</v>
      </c>
      <c r="P3641" s="83">
        <f>SUM(N3641:O3641)</f>
        <v>665842.02764722204</v>
      </c>
      <c r="Q3641" s="157">
        <f>M3641*G3641</f>
        <v>123780032.93961859</v>
      </c>
      <c r="R3641" s="157">
        <f>G3641*P3641</f>
        <v>43323011.5288665</v>
      </c>
      <c r="S3641" s="83">
        <f>SUM(Q3641:R3641)</f>
        <v>167103044.46848509</v>
      </c>
      <c r="T3641" s="156" t="s">
        <v>50</v>
      </c>
      <c r="U3641" s="132"/>
      <c r="V3641" s="132"/>
      <c r="W3641" s="132"/>
      <c r="X3641" s="44" t="s">
        <v>33</v>
      </c>
      <c r="Y3641" s="44"/>
      <c r="Z3641" s="44" t="s">
        <v>16</v>
      </c>
      <c r="AA3641" s="44" t="s">
        <v>80</v>
      </c>
      <c r="AB3641" s="2">
        <v>1966081.916230245</v>
      </c>
      <c r="AC3641" s="2">
        <v>127923119.87952089</v>
      </c>
      <c r="AD3641" s="2">
        <f>+M3641</f>
        <v>1902405.7932777775</v>
      </c>
      <c r="AE3641" s="2">
        <f>+AD3641*14%</f>
        <v>266336.81105888885</v>
      </c>
      <c r="AF3641" s="155">
        <f>+AD3641*35%</f>
        <v>665842.02764722204</v>
      </c>
      <c r="AG3641" s="2">
        <f>+AD3641*F3641</f>
        <v>123780032.93961859</v>
      </c>
      <c r="AH3641" s="2">
        <f>+AE3641*F3641</f>
        <v>17329204.611546602</v>
      </c>
      <c r="AI3641" s="2">
        <f>+AF3641*F3641</f>
        <v>43323011.5288665</v>
      </c>
      <c r="AJ3641" s="2">
        <f>SUM(AG3641:AI3641)</f>
        <v>184432249.08003169</v>
      </c>
      <c r="AK3641" s="2">
        <f>+AD3641*G3641</f>
        <v>123780032.93961859</v>
      </c>
      <c r="AL3641" s="2">
        <f>+AE3641*G3641</f>
        <v>17329204.611546602</v>
      </c>
      <c r="AM3641" s="2">
        <f>+AF3641*G3641</f>
        <v>43323011.5288665</v>
      </c>
      <c r="AN3641" s="155">
        <f>SUM(AK3641:AM3641)</f>
        <v>184432249.08003169</v>
      </c>
      <c r="AQ3641" s="145" t="s">
        <v>79</v>
      </c>
      <c r="AU3641" s="8">
        <f>+BH3641</f>
        <v>250000</v>
      </c>
      <c r="AV3641" s="8">
        <f>+L3641</f>
        <v>1902405.7932777775</v>
      </c>
      <c r="AW3641" s="2">
        <f>+AU3641+AV3641</f>
        <v>2152405.7932777777</v>
      </c>
      <c r="AX3641" s="8">
        <f>F3641*AW3641</f>
        <v>140046282.93961862</v>
      </c>
      <c r="AY3641" s="8">
        <f>IF(AQ3641="CT",7%,5%)*AX3641</f>
        <v>7002314.1469809311</v>
      </c>
      <c r="AZ3641" s="8">
        <f>AX3641*2%</f>
        <v>2800925.6587923723</v>
      </c>
      <c r="BA3641" s="8">
        <f>IF(BB3641&gt;0,0,AX3641*5%)</f>
        <v>0</v>
      </c>
      <c r="BB3641" s="8">
        <f>(AX3641-BG3641)*35%</f>
        <v>49016199.028866515</v>
      </c>
      <c r="BC3641" s="8">
        <f>+AX3641+AY3641+AZ3641+BA3641+BB3641</f>
        <v>198865721.77425843</v>
      </c>
      <c r="BD3641" s="8">
        <f>AX3641-AT3641</f>
        <v>140046282.93961862</v>
      </c>
      <c r="BE3641" s="2"/>
      <c r="BH3641" s="2">
        <v>250000</v>
      </c>
    </row>
    <row r="3642" spans="2:60" ht="34" hidden="1" outlineLevel="1" x14ac:dyDescent="0.2">
      <c r="B3642" s="82">
        <v>7</v>
      </c>
      <c r="C3642" s="144" t="s">
        <v>138</v>
      </c>
      <c r="D3642" s="144"/>
      <c r="E3642" s="82" t="s">
        <v>91</v>
      </c>
      <c r="F3642" s="143">
        <v>1.4321999999999999</v>
      </c>
      <c r="G3642" s="142">
        <f>+[2]THKL!F3665</f>
        <v>1.4321999999999999</v>
      </c>
      <c r="H3642" s="132"/>
      <c r="I3642" s="132"/>
      <c r="J3642" s="132"/>
      <c r="K3642" s="156">
        <f>$K$4010*1000</f>
        <v>15050000</v>
      </c>
      <c r="L3642" s="157">
        <f>'[3]BDG (XD)'!$AA$962*1000</f>
        <v>7690671</v>
      </c>
      <c r="M3642" s="157">
        <f>SUM(K3642:L3642)</f>
        <v>22740671</v>
      </c>
      <c r="N3642" s="83">
        <f>IF(V3642&lt;&gt;"VTC VHm",_xlfn.XLOOKUP(Z3642,$AC$4015:$AC$4035,$AD$4015:$AD$4035,0)*M3642,_xlfn.XLOOKUP(Z3642,$AC$4015:$AC$4035,$AD$4015:$AD$4035,0)*L3642)</f>
        <v>2691734.8499999996</v>
      </c>
      <c r="O3642" s="83">
        <f>IF(V3642&lt;&gt;"VTC VHm",_xlfn.XLOOKUP(Z3642,$AC$4015:$AC$4035,$AE$4015:$AE$4035,0)*M3642,_xlfn.XLOOKUP(Z3642,$AC$4015:$AC$4035,$AE$4015:$AE$4035,0)*L3642)</f>
        <v>0</v>
      </c>
      <c r="P3642" s="83">
        <f>SUM(N3642:O3642)</f>
        <v>2691734.8499999996</v>
      </c>
      <c r="Q3642" s="157">
        <f>M3642*G3642</f>
        <v>32569189.006199997</v>
      </c>
      <c r="R3642" s="157">
        <f>G3642*P3642</f>
        <v>3855102.6521699992</v>
      </c>
      <c r="S3642" s="83">
        <f>SUM(Q3642:R3642)</f>
        <v>36424291.658369996</v>
      </c>
      <c r="T3642" s="156" t="s">
        <v>50</v>
      </c>
      <c r="U3642" s="132"/>
      <c r="V3642" s="82" t="s">
        <v>34</v>
      </c>
      <c r="W3642" s="132"/>
      <c r="X3642" s="44" t="s">
        <v>33</v>
      </c>
      <c r="Y3642" s="44"/>
      <c r="Z3642" s="44" t="s">
        <v>16</v>
      </c>
      <c r="AA3642" s="44" t="s">
        <v>80</v>
      </c>
      <c r="AB3642" s="2">
        <v>22922131.999585498</v>
      </c>
      <c r="AC3642" s="2">
        <v>32829077.449806347</v>
      </c>
      <c r="AD3642" s="2">
        <f>+M3642</f>
        <v>22740671</v>
      </c>
      <c r="AE3642" s="2">
        <f>+AD3642*14%</f>
        <v>3183693.9400000004</v>
      </c>
      <c r="AF3642" s="155">
        <f>+AD3642*35%</f>
        <v>7959234.8499999996</v>
      </c>
      <c r="AG3642" s="2">
        <f>+AD3642*F3642</f>
        <v>32569189.006199997</v>
      </c>
      <c r="AH3642" s="2">
        <f>+AE3642*F3642</f>
        <v>4559686.4608680001</v>
      </c>
      <c r="AI3642" s="2">
        <f>+AF3642*F3642</f>
        <v>11399216.152169999</v>
      </c>
      <c r="AJ3642" s="2">
        <f>SUM(AG3642:AI3642)</f>
        <v>48528091.619237989</v>
      </c>
      <c r="AK3642" s="2">
        <f>+AD3642*G3642</f>
        <v>32569189.006199997</v>
      </c>
      <c r="AL3642" s="2">
        <f>+AE3642*G3642</f>
        <v>4559686.4608680001</v>
      </c>
      <c r="AM3642" s="2">
        <f>+AF3642*G3642</f>
        <v>11399216.152169999</v>
      </c>
      <c r="AN3642" s="155">
        <f>SUM(AK3642:AM3642)</f>
        <v>48528091.619237989</v>
      </c>
      <c r="AQ3642" s="145" t="s">
        <v>79</v>
      </c>
      <c r="AU3642" s="8"/>
      <c r="AV3642" s="8"/>
      <c r="AW3642" s="2">
        <f>'[2]BoQ HSYC-Trang'!$AT3642</f>
        <v>22740671</v>
      </c>
      <c r="AX3642" s="8">
        <f>F3642*AW3642</f>
        <v>32569189.006199997</v>
      </c>
      <c r="AY3642" s="8">
        <f>IF(AQ3642="CT",7%,5%)*AX3642</f>
        <v>1628459.45031</v>
      </c>
      <c r="AZ3642" s="8">
        <f>AX3642*2%</f>
        <v>651383.78012399992</v>
      </c>
      <c r="BA3642" s="8">
        <f>IF(BB3642&gt;0,0,AX3642*5%)</f>
        <v>0</v>
      </c>
      <c r="BB3642" s="8">
        <f>(AX3642-BG3642)*35%</f>
        <v>3855102.6521699987</v>
      </c>
      <c r="BC3642" s="8">
        <f>+AX3642+AY3642+AZ3642+BA3642+BB3642</f>
        <v>38704134.888804004</v>
      </c>
      <c r="BD3642" s="8">
        <f>AX3642-AT3642</f>
        <v>32569189.006199997</v>
      </c>
      <c r="BE3642" s="2"/>
      <c r="BG3642" s="7">
        <f>+K3642*F3642</f>
        <v>21554610</v>
      </c>
      <c r="BH3642" s="2"/>
    </row>
    <row r="3643" spans="2:60" ht="34" hidden="1" outlineLevel="1" x14ac:dyDescent="0.2">
      <c r="B3643" s="82">
        <v>8</v>
      </c>
      <c r="C3643" s="144" t="s">
        <v>137</v>
      </c>
      <c r="D3643" s="144"/>
      <c r="E3643" s="82" t="s">
        <v>91</v>
      </c>
      <c r="F3643" s="143">
        <v>6.9398999999999997</v>
      </c>
      <c r="G3643" s="142">
        <f>+[2]THKL!F3666</f>
        <v>6.9398999999999997</v>
      </c>
      <c r="H3643" s="132"/>
      <c r="I3643" s="132"/>
      <c r="J3643" s="132"/>
      <c r="K3643" s="156">
        <f>$L$4010*1000</f>
        <v>15266666.666666666</v>
      </c>
      <c r="L3643" s="157">
        <f>'[3]BDG (XD)'!$AA$963*1000</f>
        <v>7690671</v>
      </c>
      <c r="M3643" s="157">
        <f>SUM(K3643:L3643)</f>
        <v>22957337.666666664</v>
      </c>
      <c r="N3643" s="83">
        <f>IF(V3643&lt;&gt;"VTC VHm",_xlfn.XLOOKUP(Z3643,$AC$4015:$AC$4035,$AD$4015:$AD$4035,0)*M3643,_xlfn.XLOOKUP(Z3643,$AC$4015:$AC$4035,$AD$4015:$AD$4035,0)*L3643)</f>
        <v>2691734.8499999996</v>
      </c>
      <c r="O3643" s="83">
        <f>IF(V3643&lt;&gt;"VTC VHm",_xlfn.XLOOKUP(Z3643,$AC$4015:$AC$4035,$AE$4015:$AE$4035,0)*M3643,_xlfn.XLOOKUP(Z3643,$AC$4015:$AC$4035,$AE$4015:$AE$4035,0)*L3643)</f>
        <v>0</v>
      </c>
      <c r="P3643" s="83">
        <f>SUM(N3643:O3643)</f>
        <v>2691734.8499999996</v>
      </c>
      <c r="Q3643" s="157">
        <f>M3643*G3643</f>
        <v>159321627.67289999</v>
      </c>
      <c r="R3643" s="157">
        <f>G3643*P3643</f>
        <v>18680370.685514998</v>
      </c>
      <c r="S3643" s="83">
        <f>SUM(Q3643:R3643)</f>
        <v>178001998.35841498</v>
      </c>
      <c r="T3643" s="156" t="s">
        <v>50</v>
      </c>
      <c r="U3643" s="132"/>
      <c r="V3643" s="82" t="s">
        <v>34</v>
      </c>
      <c r="W3643" s="132"/>
      <c r="X3643" s="44" t="s">
        <v>33</v>
      </c>
      <c r="Y3643" s="44"/>
      <c r="Z3643" s="44" t="s">
        <v>16</v>
      </c>
      <c r="AA3643" s="44" t="s">
        <v>80</v>
      </c>
      <c r="AB3643" s="2">
        <v>22070989.034668207</v>
      </c>
      <c r="AC3643" s="2">
        <v>153170456.80169389</v>
      </c>
      <c r="AD3643" s="2">
        <f>+M3643</f>
        <v>22957337.666666664</v>
      </c>
      <c r="AE3643" s="2">
        <f>+AD3643*14%</f>
        <v>3214027.2733333334</v>
      </c>
      <c r="AF3643" s="155">
        <f>+AD3643*35%</f>
        <v>8035068.1833333317</v>
      </c>
      <c r="AG3643" s="2">
        <f>+AD3643*F3643</f>
        <v>159321627.67289999</v>
      </c>
      <c r="AH3643" s="2">
        <f>+AE3643*F3643</f>
        <v>22305027.874205999</v>
      </c>
      <c r="AI3643" s="2">
        <f>+AF3643*F3643</f>
        <v>55762569.685514987</v>
      </c>
      <c r="AJ3643" s="2">
        <f>SUM(AG3643:AI3643)</f>
        <v>237389225.23262098</v>
      </c>
      <c r="AK3643" s="2">
        <f>+AD3643*G3643</f>
        <v>159321627.67289999</v>
      </c>
      <c r="AL3643" s="2">
        <f>+AE3643*G3643</f>
        <v>22305027.874205999</v>
      </c>
      <c r="AM3643" s="2">
        <f>+AF3643*G3643</f>
        <v>55762569.685514987</v>
      </c>
      <c r="AN3643" s="155">
        <f>SUM(AK3643:AM3643)</f>
        <v>237389225.23262098</v>
      </c>
      <c r="AQ3643" s="145" t="s">
        <v>79</v>
      </c>
      <c r="AU3643" s="8"/>
      <c r="AV3643" s="8"/>
      <c r="AW3643" s="2">
        <f>'[2]BoQ HSYC-Trang'!$AT3643</f>
        <v>22957337.666666664</v>
      </c>
      <c r="AX3643" s="8">
        <f>F3643*AW3643</f>
        <v>159321627.67289999</v>
      </c>
      <c r="AY3643" s="8">
        <f>IF(AQ3643="CT",7%,5%)*AX3643</f>
        <v>7966081.3836449999</v>
      </c>
      <c r="AZ3643" s="8">
        <f>AX3643*2%</f>
        <v>3186432.5534580001</v>
      </c>
      <c r="BA3643" s="8">
        <f>IF(BB3643&gt;0,0,AX3643*5%)</f>
        <v>0</v>
      </c>
      <c r="BB3643" s="8">
        <f>(AX3643-BG3643)*35%</f>
        <v>18680370.685515001</v>
      </c>
      <c r="BC3643" s="8">
        <f>+AX3643+AY3643+AZ3643+BA3643+BB3643</f>
        <v>189154512.29551798</v>
      </c>
      <c r="BD3643" s="8">
        <f>AX3643-AT3643</f>
        <v>159321627.67289999</v>
      </c>
      <c r="BE3643" s="2"/>
      <c r="BG3643" s="7">
        <f>+K3643*F3643</f>
        <v>105949139.99999999</v>
      </c>
      <c r="BH3643" s="2"/>
    </row>
    <row r="3644" spans="2:60" ht="17" hidden="1" outlineLevel="1" x14ac:dyDescent="0.2">
      <c r="B3644" s="82">
        <v>9</v>
      </c>
      <c r="C3644" s="144" t="s">
        <v>144</v>
      </c>
      <c r="D3644" s="144"/>
      <c r="E3644" s="82" t="s">
        <v>120</v>
      </c>
      <c r="F3644" s="143">
        <v>2.964</v>
      </c>
      <c r="G3644" s="142">
        <f>+[2]THKL!F3667</f>
        <v>2.964</v>
      </c>
      <c r="H3644" s="132"/>
      <c r="I3644" s="132"/>
      <c r="J3644" s="132"/>
      <c r="K3644" s="156" t="s">
        <v>89</v>
      </c>
      <c r="L3644" s="157">
        <f>'[3]BDG (XD)'!$AA$953*100</f>
        <v>26537135.877452388</v>
      </c>
      <c r="M3644" s="157">
        <f>SUM(K3644:L3644)</f>
        <v>26537135.877452388</v>
      </c>
      <c r="N3644" s="83">
        <f>IF(V3644&lt;&gt;"VTC VHm",_xlfn.XLOOKUP(Z3644,$AC$4015:$AC$4035,$AD$4015:$AD$4035,0)*M3644,_xlfn.XLOOKUP(Z3644,$AC$4015:$AC$4035,$AD$4015:$AD$4035,0)*L3644)</f>
        <v>9287997.5571083352</v>
      </c>
      <c r="O3644" s="83">
        <f>IF(V3644&lt;&gt;"VTC VHm",_xlfn.XLOOKUP(Z3644,$AC$4015:$AC$4035,$AE$4015:$AE$4035,0)*M3644,_xlfn.XLOOKUP(Z3644,$AC$4015:$AC$4035,$AE$4015:$AE$4035,0)*L3644)</f>
        <v>0</v>
      </c>
      <c r="P3644" s="83">
        <f>SUM(N3644:O3644)</f>
        <v>9287997.5571083352</v>
      </c>
      <c r="Q3644" s="157">
        <f>M3644*G3644</f>
        <v>78656070.74076888</v>
      </c>
      <c r="R3644" s="157">
        <f>G3644*P3644</f>
        <v>27529624.759269103</v>
      </c>
      <c r="S3644" s="83">
        <f>SUM(Q3644:R3644)</f>
        <v>106185695.50003798</v>
      </c>
      <c r="T3644" s="156" t="s">
        <v>50</v>
      </c>
      <c r="U3644" s="132"/>
      <c r="V3644" s="132"/>
      <c r="W3644" s="132"/>
      <c r="X3644" s="44" t="s">
        <v>33</v>
      </c>
      <c r="Y3644" s="44"/>
      <c r="Z3644" s="44" t="s">
        <v>16</v>
      </c>
      <c r="AA3644" s="44" t="s">
        <v>80</v>
      </c>
      <c r="AB3644" s="2">
        <v>12780074.318262348</v>
      </c>
      <c r="AC3644" s="2">
        <v>37880140.279329598</v>
      </c>
      <c r="AD3644" s="2">
        <f>+M3644</f>
        <v>26537135.877452388</v>
      </c>
      <c r="AE3644" s="2">
        <f>+AD3644*14%</f>
        <v>3715199.0228433348</v>
      </c>
      <c r="AF3644" s="155">
        <f>+AD3644*35%</f>
        <v>9287997.5571083352</v>
      </c>
      <c r="AG3644" s="2">
        <f>+AD3644*F3644</f>
        <v>78656070.74076888</v>
      </c>
      <c r="AH3644" s="2">
        <f>+AE3644*F3644</f>
        <v>11011849.903707644</v>
      </c>
      <c r="AI3644" s="2">
        <f>+AF3644*F3644</f>
        <v>27529624.759269103</v>
      </c>
      <c r="AJ3644" s="2">
        <f>SUM(AG3644:AI3644)</f>
        <v>117197545.40374562</v>
      </c>
      <c r="AK3644" s="2">
        <f>+AD3644*G3644</f>
        <v>78656070.74076888</v>
      </c>
      <c r="AL3644" s="2">
        <f>+AE3644*G3644</f>
        <v>11011849.903707644</v>
      </c>
      <c r="AM3644" s="2">
        <f>+AF3644*G3644</f>
        <v>27529624.759269103</v>
      </c>
      <c r="AN3644" s="155">
        <f>SUM(AK3644:AM3644)</f>
        <v>117197545.40374562</v>
      </c>
      <c r="AQ3644" s="145" t="s">
        <v>79</v>
      </c>
      <c r="AU3644" s="8"/>
      <c r="AV3644" s="8"/>
      <c r="AW3644" s="2">
        <f>'[2]BoQ HSYC-Trang'!$AT3644</f>
        <v>26537135.877452388</v>
      </c>
      <c r="AX3644" s="8">
        <f>F3644*AW3644</f>
        <v>78656070.74076888</v>
      </c>
      <c r="AY3644" s="8">
        <f>IF(AQ3644="CT",7%,5%)*AX3644</f>
        <v>3932803.5370384441</v>
      </c>
      <c r="AZ3644" s="8">
        <f>AX3644*2%</f>
        <v>1573121.4148153777</v>
      </c>
      <c r="BA3644" s="8">
        <f>IF(BB3644&gt;0,0,AX3644*5%)</f>
        <v>0</v>
      </c>
      <c r="BB3644" s="8">
        <f>(AX3644-BG3644)*35%</f>
        <v>27529624.759269107</v>
      </c>
      <c r="BC3644" s="8">
        <f>+AX3644+AY3644+AZ3644+BA3644+BB3644</f>
        <v>111691620.45189181</v>
      </c>
      <c r="BD3644" s="8">
        <f>AX3644-AT3644</f>
        <v>78656070.74076888</v>
      </c>
      <c r="BE3644" s="2"/>
      <c r="BH3644" s="2"/>
    </row>
    <row r="3645" spans="2:60" ht="17" hidden="1" outlineLevel="1" x14ac:dyDescent="0.2">
      <c r="B3645" s="82">
        <v>10</v>
      </c>
      <c r="C3645" s="144" t="s">
        <v>193</v>
      </c>
      <c r="D3645" s="144"/>
      <c r="E3645" s="82" t="s">
        <v>120</v>
      </c>
      <c r="F3645" s="143">
        <v>2.2164999999999999</v>
      </c>
      <c r="G3645" s="142">
        <f>+[2]THKL!F3668</f>
        <v>2.2164999999999999</v>
      </c>
      <c r="H3645" s="132"/>
      <c r="I3645" s="132"/>
      <c r="J3645" s="132"/>
      <c r="K3645" s="156" t="s">
        <v>89</v>
      </c>
      <c r="L3645" s="157">
        <f>'[3]BDG (XD)'!$AA$953*100</f>
        <v>26537135.877452388</v>
      </c>
      <c r="M3645" s="157">
        <f>SUM(K3645:L3645)</f>
        <v>26537135.877452388</v>
      </c>
      <c r="N3645" s="83">
        <f>IF(V3645&lt;&gt;"VTC VHm",_xlfn.XLOOKUP(Z3645,$AC$4015:$AC$4035,$AD$4015:$AD$4035,0)*M3645,_xlfn.XLOOKUP(Z3645,$AC$4015:$AC$4035,$AD$4015:$AD$4035,0)*L3645)</f>
        <v>9287997.5571083352</v>
      </c>
      <c r="O3645" s="83">
        <f>IF(V3645&lt;&gt;"VTC VHm",_xlfn.XLOOKUP(Z3645,$AC$4015:$AC$4035,$AE$4015:$AE$4035,0)*M3645,_xlfn.XLOOKUP(Z3645,$AC$4015:$AC$4035,$AE$4015:$AE$4035,0)*L3645)</f>
        <v>0</v>
      </c>
      <c r="P3645" s="83">
        <f>SUM(N3645:O3645)</f>
        <v>9287997.5571083352</v>
      </c>
      <c r="Q3645" s="157">
        <f>M3645*G3645</f>
        <v>58819561.67237322</v>
      </c>
      <c r="R3645" s="157">
        <f>G3645*P3645</f>
        <v>20586846.585330624</v>
      </c>
      <c r="S3645" s="83">
        <f>SUM(Q3645:R3645)</f>
        <v>79406408.257703841</v>
      </c>
      <c r="T3645" s="156" t="s">
        <v>50</v>
      </c>
      <c r="U3645" s="132"/>
      <c r="V3645" s="132"/>
      <c r="W3645" s="132"/>
      <c r="X3645" s="44" t="s">
        <v>33</v>
      </c>
      <c r="Y3645" s="44"/>
      <c r="Z3645" s="44" t="s">
        <v>16</v>
      </c>
      <c r="AA3645" s="44" t="s">
        <v>80</v>
      </c>
      <c r="AB3645" s="2">
        <v>7100284.1543717571</v>
      </c>
      <c r="AC3645" s="2">
        <v>15737779.828164998</v>
      </c>
      <c r="AD3645" s="2">
        <f>+M3645</f>
        <v>26537135.877452388</v>
      </c>
      <c r="AE3645" s="2">
        <f>+AD3645*14%</f>
        <v>3715199.0228433348</v>
      </c>
      <c r="AF3645" s="155">
        <f>+AD3645*35%</f>
        <v>9287997.5571083352</v>
      </c>
      <c r="AG3645" s="2">
        <f>+AD3645*F3645</f>
        <v>58819561.67237322</v>
      </c>
      <c r="AH3645" s="2">
        <f>+AE3645*F3645</f>
        <v>8234738.6341322511</v>
      </c>
      <c r="AI3645" s="2">
        <f>+AF3645*F3645</f>
        <v>20586846.585330624</v>
      </c>
      <c r="AJ3645" s="2">
        <f>SUM(AG3645:AI3645)</f>
        <v>87641146.891836092</v>
      </c>
      <c r="AK3645" s="2">
        <f>+AD3645*G3645</f>
        <v>58819561.67237322</v>
      </c>
      <c r="AL3645" s="2">
        <f>+AE3645*G3645</f>
        <v>8234738.6341322511</v>
      </c>
      <c r="AM3645" s="2">
        <f>+AF3645*G3645</f>
        <v>20586846.585330624</v>
      </c>
      <c r="AN3645" s="155">
        <f>SUM(AK3645:AM3645)</f>
        <v>87641146.891836092</v>
      </c>
      <c r="AQ3645" s="145" t="s">
        <v>79</v>
      </c>
      <c r="AU3645" s="8"/>
      <c r="AV3645" s="8"/>
      <c r="AW3645" s="2">
        <f>'[2]BoQ HSYC-Trang'!$AT3645</f>
        <v>26537135.877452388</v>
      </c>
      <c r="AX3645" s="8">
        <f>F3645*AW3645</f>
        <v>58819561.67237322</v>
      </c>
      <c r="AY3645" s="8">
        <f>IF(AQ3645="CT",7%,5%)*AX3645</f>
        <v>2940978.0836186614</v>
      </c>
      <c r="AZ3645" s="8">
        <f>AX3645*2%</f>
        <v>1176391.2334474644</v>
      </c>
      <c r="BA3645" s="8">
        <f>IF(BB3645&gt;0,0,AX3645*5%)</f>
        <v>0</v>
      </c>
      <c r="BB3645" s="8">
        <f>(AX3645-BG3645)*35%</f>
        <v>20586846.585330624</v>
      </c>
      <c r="BC3645" s="8">
        <f>+AX3645+AY3645+AZ3645+BA3645+BB3645</f>
        <v>83523777.574769974</v>
      </c>
      <c r="BD3645" s="8">
        <f>AX3645-AT3645</f>
        <v>58819561.67237322</v>
      </c>
      <c r="BE3645" s="2"/>
      <c r="BH3645" s="2"/>
    </row>
    <row r="3646" spans="2:60" ht="34" hidden="1" outlineLevel="1" x14ac:dyDescent="0.2">
      <c r="B3646" s="82">
        <v>11</v>
      </c>
      <c r="C3646" s="144" t="s">
        <v>192</v>
      </c>
      <c r="D3646" s="144"/>
      <c r="E3646" s="82" t="s">
        <v>104</v>
      </c>
      <c r="F3646" s="143">
        <v>22.164999999999999</v>
      </c>
      <c r="G3646" s="142">
        <f>+[2]THKL!F3669</f>
        <v>22.164999999999999</v>
      </c>
      <c r="H3646" s="132"/>
      <c r="I3646" s="132"/>
      <c r="J3646" s="132"/>
      <c r="K3646" s="156" t="str">
        <f>$K$3619</f>
        <v>Bao gồm</v>
      </c>
      <c r="L3646" s="84">
        <f>$L$3619</f>
        <v>1965722.2222222222</v>
      </c>
      <c r="M3646" s="157">
        <f>SUM(K3646:L3646)</f>
        <v>1965722.2222222222</v>
      </c>
      <c r="N3646" s="83">
        <f>IF(V3646&lt;&gt;"VTC VHm",_xlfn.XLOOKUP(Z3646,$AC$4015:$AC$4035,$AD$4015:$AD$4035,0)*M3646,_xlfn.XLOOKUP(Z3646,$AC$4015:$AC$4035,$AD$4015:$AD$4035,0)*L3646)</f>
        <v>688002.77777777775</v>
      </c>
      <c r="O3646" s="83">
        <f>IF(V3646&lt;&gt;"VTC VHm",_xlfn.XLOOKUP(Z3646,$AC$4015:$AC$4035,$AE$4015:$AE$4035,0)*M3646,_xlfn.XLOOKUP(Z3646,$AC$4015:$AC$4035,$AE$4015:$AE$4035,0)*L3646)</f>
        <v>0</v>
      </c>
      <c r="P3646" s="83">
        <f>SUM(N3646:O3646)</f>
        <v>688002.77777777775</v>
      </c>
      <c r="Q3646" s="157">
        <f>M3646*G3646</f>
        <v>43570233.055555552</v>
      </c>
      <c r="R3646" s="157">
        <f>G3646*P3646</f>
        <v>15249581.569444444</v>
      </c>
      <c r="S3646" s="83">
        <f>SUM(Q3646:R3646)</f>
        <v>58819814.625</v>
      </c>
      <c r="T3646" s="125" t="s">
        <v>103</v>
      </c>
      <c r="U3646" s="132"/>
      <c r="V3646" s="132"/>
      <c r="W3646" s="132"/>
      <c r="X3646" s="44" t="s">
        <v>33</v>
      </c>
      <c r="Y3646" s="44"/>
      <c r="Z3646" s="44" t="s">
        <v>16</v>
      </c>
      <c r="AA3646" s="44" t="s">
        <v>80</v>
      </c>
      <c r="AB3646" s="2">
        <v>2367517.4465932841</v>
      </c>
      <c r="AC3646" s="2">
        <v>52476024.203740142</v>
      </c>
      <c r="AD3646" s="2">
        <f>+M3646</f>
        <v>1965722.2222222222</v>
      </c>
      <c r="AE3646" s="2">
        <f>+AD3646*14%</f>
        <v>275201.11111111112</v>
      </c>
      <c r="AF3646" s="155">
        <f>+AD3646*35%</f>
        <v>688002.77777777775</v>
      </c>
      <c r="AG3646" s="2">
        <f>+AD3646*F3646</f>
        <v>43570233.055555552</v>
      </c>
      <c r="AH3646" s="2">
        <f>+AE3646*F3646</f>
        <v>6099832.6277777776</v>
      </c>
      <c r="AI3646" s="2">
        <f>+AF3646*F3646</f>
        <v>15249581.569444444</v>
      </c>
      <c r="AJ3646" s="2">
        <f>SUM(AG3646:AI3646)</f>
        <v>64919647.25277777</v>
      </c>
      <c r="AK3646" s="2">
        <f>+AD3646*G3646</f>
        <v>43570233.055555552</v>
      </c>
      <c r="AL3646" s="2">
        <f>+AE3646*G3646</f>
        <v>6099832.6277777776</v>
      </c>
      <c r="AM3646" s="2">
        <f>+AF3646*G3646</f>
        <v>15249581.569444444</v>
      </c>
      <c r="AN3646" s="155">
        <f>SUM(AK3646:AM3646)</f>
        <v>64919647.25277777</v>
      </c>
      <c r="AQ3646" s="145" t="s">
        <v>79</v>
      </c>
      <c r="AU3646" s="8">
        <f>+BH3646</f>
        <v>250000</v>
      </c>
      <c r="AV3646" s="8">
        <f>+L3646</f>
        <v>1965722.2222222222</v>
      </c>
      <c r="AW3646" s="2">
        <f>+AU3646+AV3646</f>
        <v>2215722.222222222</v>
      </c>
      <c r="AX3646" s="8">
        <f>F3646*AW3646</f>
        <v>49111483.055555552</v>
      </c>
      <c r="AY3646" s="8">
        <f>IF(AQ3646="CT",7%,5%)*AX3646</f>
        <v>2455574.1527777775</v>
      </c>
      <c r="AZ3646" s="8">
        <f>AX3646*2%</f>
        <v>982229.66111111105</v>
      </c>
      <c r="BA3646" s="8">
        <f>IF(BB3646&gt;0,0,AX3646*5%)</f>
        <v>0</v>
      </c>
      <c r="BB3646" s="8">
        <f>(AX3646-BG3646)*35%</f>
        <v>17189019.069444444</v>
      </c>
      <c r="BC3646" s="8">
        <f>+AX3646+AY3646+AZ3646+BA3646+BB3646</f>
        <v>69738305.938888878</v>
      </c>
      <c r="BD3646" s="8">
        <f>AX3646-AT3646</f>
        <v>49111483.055555552</v>
      </c>
      <c r="BE3646" s="2"/>
      <c r="BH3646" s="2">
        <v>250000</v>
      </c>
    </row>
    <row r="3647" spans="2:60" ht="51" hidden="1" outlineLevel="1" x14ac:dyDescent="0.2">
      <c r="B3647" s="82">
        <v>12</v>
      </c>
      <c r="C3647" s="144" t="s">
        <v>191</v>
      </c>
      <c r="D3647" s="144"/>
      <c r="E3647" s="82" t="s">
        <v>91</v>
      </c>
      <c r="F3647" s="143">
        <v>0.26619999999999999</v>
      </c>
      <c r="G3647" s="142">
        <f>+[2]THKL!F3670</f>
        <v>0.26619999999999999</v>
      </c>
      <c r="H3647" s="132"/>
      <c r="I3647" s="132"/>
      <c r="J3647" s="132"/>
      <c r="K3647" s="156">
        <f>$K$4010*1000</f>
        <v>15050000</v>
      </c>
      <c r="L3647" s="157">
        <f>'[3]BDG (XD)'!$AA$967*1000</f>
        <v>7690671</v>
      </c>
      <c r="M3647" s="157">
        <f>SUM(K3647:L3647)</f>
        <v>22740671</v>
      </c>
      <c r="N3647" s="83">
        <f>IF(V3647&lt;&gt;"VTC VHm",_xlfn.XLOOKUP(Z3647,$AC$4015:$AC$4035,$AD$4015:$AD$4035,0)*M3647,_xlfn.XLOOKUP(Z3647,$AC$4015:$AC$4035,$AD$4015:$AD$4035,0)*L3647)</f>
        <v>2691734.8499999996</v>
      </c>
      <c r="O3647" s="83">
        <f>IF(V3647&lt;&gt;"VTC VHm",_xlfn.XLOOKUP(Z3647,$AC$4015:$AC$4035,$AE$4015:$AE$4035,0)*M3647,_xlfn.XLOOKUP(Z3647,$AC$4015:$AC$4035,$AE$4015:$AE$4035,0)*L3647)</f>
        <v>0</v>
      </c>
      <c r="P3647" s="83">
        <f>SUM(N3647:O3647)</f>
        <v>2691734.8499999996</v>
      </c>
      <c r="Q3647" s="157">
        <f>M3647*G3647</f>
        <v>6053566.6201999998</v>
      </c>
      <c r="R3647" s="157">
        <f>G3647*P3647</f>
        <v>716539.81706999987</v>
      </c>
      <c r="S3647" s="83">
        <f>SUM(Q3647:R3647)</f>
        <v>6770106.4372699996</v>
      </c>
      <c r="T3647" s="156" t="s">
        <v>50</v>
      </c>
      <c r="U3647" s="132"/>
      <c r="V3647" s="82" t="s">
        <v>34</v>
      </c>
      <c r="W3647" s="132"/>
      <c r="X3647" s="44" t="s">
        <v>33</v>
      </c>
      <c r="Y3647" s="44"/>
      <c r="Z3647" s="44" t="s">
        <v>16</v>
      </c>
      <c r="AA3647" s="44" t="s">
        <v>80</v>
      </c>
      <c r="AB3647" s="2">
        <v>24758731.006874155</v>
      </c>
      <c r="AC3647" s="2">
        <v>6590774.1940299002</v>
      </c>
      <c r="AD3647" s="2">
        <f>+M3647</f>
        <v>22740671</v>
      </c>
      <c r="AE3647" s="2">
        <f>+AD3647*14%</f>
        <v>3183693.9400000004</v>
      </c>
      <c r="AF3647" s="155">
        <f>+AD3647*35%</f>
        <v>7959234.8499999996</v>
      </c>
      <c r="AG3647" s="2">
        <f>+AD3647*F3647</f>
        <v>6053566.6201999998</v>
      </c>
      <c r="AH3647" s="2">
        <f>+AE3647*F3647</f>
        <v>847499.32682800014</v>
      </c>
      <c r="AI3647" s="2">
        <f>+AF3647*F3647</f>
        <v>2118748.3170699999</v>
      </c>
      <c r="AJ3647" s="2">
        <f>SUM(AG3647:AI3647)</f>
        <v>9019814.2640979998</v>
      </c>
      <c r="AK3647" s="2">
        <f>+AD3647*G3647</f>
        <v>6053566.6201999998</v>
      </c>
      <c r="AL3647" s="2">
        <f>+AE3647*G3647</f>
        <v>847499.32682800014</v>
      </c>
      <c r="AM3647" s="2">
        <f>+AF3647*G3647</f>
        <v>2118748.3170699999</v>
      </c>
      <c r="AN3647" s="155">
        <f>SUM(AK3647:AM3647)</f>
        <v>9019814.2640979998</v>
      </c>
      <c r="AQ3647" s="145" t="s">
        <v>79</v>
      </c>
      <c r="AU3647" s="8"/>
      <c r="AV3647" s="8"/>
      <c r="AW3647" s="2">
        <f>'[2]BoQ HSYC-Trang'!$AT3647</f>
        <v>22740671</v>
      </c>
      <c r="AX3647" s="8">
        <f>F3647*AW3647</f>
        <v>6053566.6201999998</v>
      </c>
      <c r="AY3647" s="8">
        <f>IF(AQ3647="CT",7%,5%)*AX3647</f>
        <v>302678.33101000002</v>
      </c>
      <c r="AZ3647" s="8">
        <f>AX3647*2%</f>
        <v>121071.332404</v>
      </c>
      <c r="BA3647" s="8">
        <f>IF(BB3647&gt;0,0,AX3647*5%)</f>
        <v>0</v>
      </c>
      <c r="BB3647" s="8">
        <f>(AX3647-BG3647)*35%</f>
        <v>716539.81706999987</v>
      </c>
      <c r="BC3647" s="8">
        <f>+AX3647+AY3647+AZ3647+BA3647+BB3647</f>
        <v>7193856.1006839992</v>
      </c>
      <c r="BD3647" s="8">
        <f>AX3647-AT3647</f>
        <v>6053566.6201999998</v>
      </c>
      <c r="BE3647" s="2"/>
      <c r="BG3647" s="7">
        <f>+K3647*F3647</f>
        <v>4006310</v>
      </c>
      <c r="BH3647" s="2"/>
    </row>
    <row r="3648" spans="2:60" ht="51" hidden="1" outlineLevel="1" x14ac:dyDescent="0.2">
      <c r="B3648" s="82">
        <v>13</v>
      </c>
      <c r="C3648" s="144" t="s">
        <v>125</v>
      </c>
      <c r="D3648" s="144"/>
      <c r="E3648" s="82" t="s">
        <v>91</v>
      </c>
      <c r="F3648" s="143">
        <v>1.4258</v>
      </c>
      <c r="G3648" s="142">
        <f>+[2]THKL!F3671</f>
        <v>1.4258</v>
      </c>
      <c r="H3648" s="132"/>
      <c r="I3648" s="132"/>
      <c r="J3648" s="132"/>
      <c r="K3648" s="156">
        <f>$L$4010*1000</f>
        <v>15266666.666666666</v>
      </c>
      <c r="L3648" s="157">
        <f>'[3]BDG (XD)'!$AA$967*1000</f>
        <v>7690671</v>
      </c>
      <c r="M3648" s="157">
        <f>SUM(K3648:L3648)</f>
        <v>22957337.666666664</v>
      </c>
      <c r="N3648" s="83">
        <f>IF(V3648&lt;&gt;"VTC VHm",_xlfn.XLOOKUP(Z3648,$AC$4015:$AC$4035,$AD$4015:$AD$4035,0)*M3648,_xlfn.XLOOKUP(Z3648,$AC$4015:$AC$4035,$AD$4015:$AD$4035,0)*L3648)</f>
        <v>2691734.8499999996</v>
      </c>
      <c r="O3648" s="83">
        <f>IF(V3648&lt;&gt;"VTC VHm",_xlfn.XLOOKUP(Z3648,$AC$4015:$AC$4035,$AE$4015:$AE$4035,0)*M3648,_xlfn.XLOOKUP(Z3648,$AC$4015:$AC$4035,$AE$4015:$AE$4035,0)*L3648)</f>
        <v>0</v>
      </c>
      <c r="P3648" s="83">
        <f>SUM(N3648:O3648)</f>
        <v>2691734.8499999996</v>
      </c>
      <c r="Q3648" s="157">
        <f>M3648*G3648</f>
        <v>32732572.04513333</v>
      </c>
      <c r="R3648" s="157">
        <f>G3648*P3648</f>
        <v>3837875.5491299992</v>
      </c>
      <c r="S3648" s="83">
        <f>SUM(Q3648:R3648)</f>
        <v>36570447.59426333</v>
      </c>
      <c r="T3648" s="156" t="s">
        <v>50</v>
      </c>
      <c r="U3648" s="132"/>
      <c r="V3648" s="82" t="s">
        <v>34</v>
      </c>
      <c r="W3648" s="132"/>
      <c r="X3648" s="44" t="s">
        <v>33</v>
      </c>
      <c r="Y3648" s="44"/>
      <c r="Z3648" s="44" t="s">
        <v>16</v>
      </c>
      <c r="AA3648" s="44" t="s">
        <v>80</v>
      </c>
      <c r="AB3648" s="2">
        <v>22632481.743586771</v>
      </c>
      <c r="AC3648" s="2">
        <v>32269392.470006019</v>
      </c>
      <c r="AD3648" s="2">
        <f>+M3648</f>
        <v>22957337.666666664</v>
      </c>
      <c r="AE3648" s="2">
        <f>+AD3648*14%</f>
        <v>3214027.2733333334</v>
      </c>
      <c r="AF3648" s="155">
        <f>+AD3648*35%</f>
        <v>8035068.1833333317</v>
      </c>
      <c r="AG3648" s="2">
        <f>+AD3648*F3648</f>
        <v>32732572.04513333</v>
      </c>
      <c r="AH3648" s="2">
        <f>+AE3648*F3648</f>
        <v>4582560.086318667</v>
      </c>
      <c r="AI3648" s="2">
        <f>+AF3648*F3648</f>
        <v>11456400.215796664</v>
      </c>
      <c r="AJ3648" s="2">
        <f>SUM(AG3648:AI3648)</f>
        <v>48771532.347248659</v>
      </c>
      <c r="AK3648" s="2">
        <f>+AD3648*G3648</f>
        <v>32732572.04513333</v>
      </c>
      <c r="AL3648" s="2">
        <f>+AE3648*G3648</f>
        <v>4582560.086318667</v>
      </c>
      <c r="AM3648" s="2">
        <f>+AF3648*G3648</f>
        <v>11456400.215796664</v>
      </c>
      <c r="AN3648" s="155">
        <f>SUM(AK3648:AM3648)</f>
        <v>48771532.347248659</v>
      </c>
      <c r="AQ3648" s="145" t="s">
        <v>79</v>
      </c>
      <c r="AU3648" s="8"/>
      <c r="AV3648" s="8"/>
      <c r="AW3648" s="2">
        <f>'[2]BoQ HSYC-Trang'!$AT3648</f>
        <v>22957337.666666664</v>
      </c>
      <c r="AX3648" s="8">
        <f>F3648*AW3648</f>
        <v>32732572.04513333</v>
      </c>
      <c r="AY3648" s="8">
        <f>IF(AQ3648="CT",7%,5%)*AX3648</f>
        <v>1636628.6022566666</v>
      </c>
      <c r="AZ3648" s="8">
        <f>AX3648*2%</f>
        <v>654651.44090266665</v>
      </c>
      <c r="BA3648" s="8">
        <f>IF(BB3648&gt;0,0,AX3648*5%)</f>
        <v>0</v>
      </c>
      <c r="BB3648" s="8">
        <f>(AX3648-BG3648)*35%</f>
        <v>3837875.5491299988</v>
      </c>
      <c r="BC3648" s="8">
        <f>+AX3648+AY3648+AZ3648+BA3648+BB3648</f>
        <v>38861727.637422659</v>
      </c>
      <c r="BD3648" s="8">
        <f>AX3648-AT3648</f>
        <v>32732572.04513333</v>
      </c>
      <c r="BE3648" s="2"/>
      <c r="BG3648" s="7">
        <f>+K3648*F3648</f>
        <v>21767213.333333332</v>
      </c>
      <c r="BH3648" s="2"/>
    </row>
    <row r="3649" spans="2:60" ht="17" hidden="1" outlineLevel="1" x14ac:dyDescent="0.2">
      <c r="B3649" s="82">
        <v>14</v>
      </c>
      <c r="C3649" s="144" t="s">
        <v>124</v>
      </c>
      <c r="D3649" s="144"/>
      <c r="E3649" s="82" t="s">
        <v>120</v>
      </c>
      <c r="F3649" s="143">
        <v>1.7732000000000001</v>
      </c>
      <c r="G3649" s="142">
        <f>+[2]THKL!F3672</f>
        <v>1.7732000000000001</v>
      </c>
      <c r="H3649" s="132"/>
      <c r="I3649" s="132"/>
      <c r="J3649" s="132"/>
      <c r="K3649" s="156" t="s">
        <v>89</v>
      </c>
      <c r="L3649" s="157">
        <f>'[3]BDG (XD)'!$AA$955*100</f>
        <v>26537135.877452388</v>
      </c>
      <c r="M3649" s="157">
        <f>SUM(K3649:L3649)</f>
        <v>26537135.877452388</v>
      </c>
      <c r="N3649" s="83">
        <f>IF(V3649&lt;&gt;"VTC VHm",_xlfn.XLOOKUP(Z3649,$AC$4015:$AC$4035,$AD$4015:$AD$4035,0)*M3649,_xlfn.XLOOKUP(Z3649,$AC$4015:$AC$4035,$AD$4015:$AD$4035,0)*L3649)</f>
        <v>9287997.5571083352</v>
      </c>
      <c r="O3649" s="83">
        <f>IF(V3649&lt;&gt;"VTC VHm",_xlfn.XLOOKUP(Z3649,$AC$4015:$AC$4035,$AE$4015:$AE$4035,0)*M3649,_xlfn.XLOOKUP(Z3649,$AC$4015:$AC$4035,$AE$4015:$AE$4035,0)*L3649)</f>
        <v>0</v>
      </c>
      <c r="P3649" s="83">
        <f>SUM(N3649:O3649)</f>
        <v>9287997.5571083352</v>
      </c>
      <c r="Q3649" s="157">
        <f>M3649*G3649</f>
        <v>47055649.337898575</v>
      </c>
      <c r="R3649" s="157">
        <f>G3649*P3649</f>
        <v>16469477.2682645</v>
      </c>
      <c r="S3649" s="83">
        <f>SUM(Q3649:R3649)</f>
        <v>63525126.606163077</v>
      </c>
      <c r="T3649" s="156" t="s">
        <v>50</v>
      </c>
      <c r="U3649" s="132"/>
      <c r="V3649" s="132"/>
      <c r="W3649" s="132"/>
      <c r="X3649" s="44" t="s">
        <v>33</v>
      </c>
      <c r="Y3649" s="44"/>
      <c r="Z3649" s="44" t="s">
        <v>16</v>
      </c>
      <c r="AA3649" s="44" t="s">
        <v>80</v>
      </c>
      <c r="AB3649" s="2">
        <v>13397727.7095124</v>
      </c>
      <c r="AC3649" s="2">
        <v>23756850.774507388</v>
      </c>
      <c r="AD3649" s="2">
        <f>+M3649</f>
        <v>26537135.877452388</v>
      </c>
      <c r="AE3649" s="2">
        <f>+AD3649*14%</f>
        <v>3715199.0228433348</v>
      </c>
      <c r="AF3649" s="155">
        <f>+AD3649*35%</f>
        <v>9287997.5571083352</v>
      </c>
      <c r="AG3649" s="2">
        <f>+AD3649*F3649</f>
        <v>47055649.337898575</v>
      </c>
      <c r="AH3649" s="2">
        <f>+AE3649*F3649</f>
        <v>6587790.9073058013</v>
      </c>
      <c r="AI3649" s="2">
        <f>+AF3649*F3649</f>
        <v>16469477.2682645</v>
      </c>
      <c r="AJ3649" s="2">
        <f>SUM(AG3649:AI3649)</f>
        <v>70112917.513468876</v>
      </c>
      <c r="AK3649" s="2">
        <f>+AD3649*G3649</f>
        <v>47055649.337898575</v>
      </c>
      <c r="AL3649" s="2">
        <f>+AE3649*G3649</f>
        <v>6587790.9073058013</v>
      </c>
      <c r="AM3649" s="2">
        <f>+AF3649*G3649</f>
        <v>16469477.2682645</v>
      </c>
      <c r="AN3649" s="155">
        <f>SUM(AK3649:AM3649)</f>
        <v>70112917.513468876</v>
      </c>
      <c r="AQ3649" s="145" t="s">
        <v>79</v>
      </c>
      <c r="AU3649" s="8"/>
      <c r="AV3649" s="8"/>
      <c r="AW3649" s="2">
        <f>'[2]BoQ HSYC-Trang'!$AT3649</f>
        <v>26537135.877452388</v>
      </c>
      <c r="AX3649" s="8">
        <f>F3649*AW3649</f>
        <v>47055649.337898575</v>
      </c>
      <c r="AY3649" s="8">
        <f>IF(AQ3649="CT",7%,5%)*AX3649</f>
        <v>2352782.4668949288</v>
      </c>
      <c r="AZ3649" s="8">
        <f>AX3649*2%</f>
        <v>941112.98675797146</v>
      </c>
      <c r="BA3649" s="8">
        <f>IF(BB3649&gt;0,0,AX3649*5%)</f>
        <v>0</v>
      </c>
      <c r="BB3649" s="8">
        <f>(AX3649-BG3649)*35%</f>
        <v>16469477.2682645</v>
      </c>
      <c r="BC3649" s="8">
        <f>+AX3649+AY3649+AZ3649+BA3649+BB3649</f>
        <v>66819022.05981598</v>
      </c>
      <c r="BD3649" s="8">
        <f>AX3649-AT3649</f>
        <v>47055649.337898575</v>
      </c>
      <c r="BE3649" s="2"/>
      <c r="BH3649" s="2"/>
    </row>
    <row r="3650" spans="2:60" ht="51" hidden="1" outlineLevel="1" x14ac:dyDescent="0.2">
      <c r="B3650" s="82">
        <v>15</v>
      </c>
      <c r="C3650" s="144" t="s">
        <v>190</v>
      </c>
      <c r="D3650" s="144"/>
      <c r="E3650" s="82" t="s">
        <v>104</v>
      </c>
      <c r="F3650" s="143">
        <v>26.13</v>
      </c>
      <c r="G3650" s="142">
        <f>+[2]THKL!F3673</f>
        <v>26.13</v>
      </c>
      <c r="H3650" s="132"/>
      <c r="I3650" s="132"/>
      <c r="J3650" s="132"/>
      <c r="K3650" s="156" t="str">
        <f>K3623</f>
        <v>Bao gồm</v>
      </c>
      <c r="L3650" s="157">
        <f>L3623</f>
        <v>1996922.2222222222</v>
      </c>
      <c r="M3650" s="157">
        <f>SUM(K3650:L3650)</f>
        <v>1996922.2222222222</v>
      </c>
      <c r="N3650" s="83">
        <f>IF(V3650&lt;&gt;"VTC VHm",_xlfn.XLOOKUP(Z3650,$AC$4015:$AC$4035,$AD$4015:$AD$4035,0)*M3650,_xlfn.XLOOKUP(Z3650,$AC$4015:$AC$4035,$AD$4015:$AD$4035,0)*L3650)</f>
        <v>698922.77777777775</v>
      </c>
      <c r="O3650" s="83">
        <f>IF(V3650&lt;&gt;"VTC VHm",_xlfn.XLOOKUP(Z3650,$AC$4015:$AC$4035,$AE$4015:$AE$4035,0)*M3650,_xlfn.XLOOKUP(Z3650,$AC$4015:$AC$4035,$AE$4015:$AE$4035,0)*L3650)</f>
        <v>0</v>
      </c>
      <c r="P3650" s="83">
        <f>SUM(N3650:O3650)</f>
        <v>698922.77777777775</v>
      </c>
      <c r="Q3650" s="157">
        <f>M3650*G3650</f>
        <v>52179577.666666664</v>
      </c>
      <c r="R3650" s="157">
        <f>G3650*P3650</f>
        <v>18262852.183333334</v>
      </c>
      <c r="S3650" s="83">
        <f>SUM(Q3650:R3650)</f>
        <v>70442429.849999994</v>
      </c>
      <c r="T3650" s="125" t="s">
        <v>103</v>
      </c>
      <c r="U3650" s="132"/>
      <c r="V3650" s="132"/>
      <c r="W3650" s="132"/>
      <c r="X3650" s="44" t="s">
        <v>33</v>
      </c>
      <c r="Y3650" s="44"/>
      <c r="Z3650" s="44" t="s">
        <v>16</v>
      </c>
      <c r="AA3650" s="44" t="s">
        <v>80</v>
      </c>
      <c r="AB3650" s="2">
        <v>2611066.3709482839</v>
      </c>
      <c r="AC3650" s="2">
        <v>68227164.272878662</v>
      </c>
      <c r="AD3650" s="2">
        <f>+M3650</f>
        <v>1996922.2222222222</v>
      </c>
      <c r="AE3650" s="2">
        <f>+AD3650*14%</f>
        <v>279569.11111111112</v>
      </c>
      <c r="AF3650" s="155">
        <f>+AD3650*35%</f>
        <v>698922.77777777775</v>
      </c>
      <c r="AG3650" s="2">
        <f>+AD3650*F3650</f>
        <v>52179577.666666664</v>
      </c>
      <c r="AH3650" s="2">
        <f>+AE3650*F3650</f>
        <v>7305140.8733333331</v>
      </c>
      <c r="AI3650" s="2">
        <f>+AF3650*F3650</f>
        <v>18262852.183333334</v>
      </c>
      <c r="AJ3650" s="2">
        <f>SUM(AG3650:AI3650)</f>
        <v>77747570.723333329</v>
      </c>
      <c r="AK3650" s="2">
        <f>+AD3650*G3650</f>
        <v>52179577.666666664</v>
      </c>
      <c r="AL3650" s="2">
        <f>+AE3650*G3650</f>
        <v>7305140.8733333331</v>
      </c>
      <c r="AM3650" s="2">
        <f>+AF3650*G3650</f>
        <v>18262852.183333334</v>
      </c>
      <c r="AN3650" s="155">
        <f>SUM(AK3650:AM3650)</f>
        <v>77747570.723333329</v>
      </c>
      <c r="AQ3650" s="145" t="s">
        <v>79</v>
      </c>
      <c r="AU3650" s="8">
        <f>+BH3650</f>
        <v>250000</v>
      </c>
      <c r="AV3650" s="8">
        <f>+L3650</f>
        <v>1996922.2222222222</v>
      </c>
      <c r="AW3650" s="2">
        <f>+AU3650+AV3650</f>
        <v>2246922.222222222</v>
      </c>
      <c r="AX3650" s="8">
        <f>F3650*AW3650</f>
        <v>58712077.666666657</v>
      </c>
      <c r="AY3650" s="8">
        <f>IF(AQ3650="CT",7%,5%)*AX3650</f>
        <v>2935603.8833333328</v>
      </c>
      <c r="AZ3650" s="8">
        <f>AX3650*2%</f>
        <v>1174241.5533333332</v>
      </c>
      <c r="BA3650" s="8">
        <f>IF(BB3650&gt;0,0,AX3650*5%)</f>
        <v>0</v>
      </c>
      <c r="BB3650" s="8">
        <f>(AX3650-BG3650)*35%</f>
        <v>20549227.18333333</v>
      </c>
      <c r="BC3650" s="8">
        <f>+AX3650+AY3650+AZ3650+BA3650+BB3650</f>
        <v>83371150.286666662</v>
      </c>
      <c r="BD3650" s="8">
        <f>AX3650-AT3650</f>
        <v>58712077.666666657</v>
      </c>
      <c r="BE3650" s="2"/>
      <c r="BH3650" s="2">
        <v>250000</v>
      </c>
    </row>
    <row r="3651" spans="2:60" ht="51" hidden="1" outlineLevel="1" x14ac:dyDescent="0.2">
      <c r="B3651" s="82">
        <v>16</v>
      </c>
      <c r="C3651" s="144" t="s">
        <v>189</v>
      </c>
      <c r="D3651" s="144"/>
      <c r="E3651" s="82" t="s">
        <v>91</v>
      </c>
      <c r="F3651" s="143">
        <v>0.4294</v>
      </c>
      <c r="G3651" s="142">
        <f>+[2]THKL!F3674</f>
        <v>0.4294</v>
      </c>
      <c r="H3651" s="132"/>
      <c r="I3651" s="132"/>
      <c r="J3651" s="132"/>
      <c r="K3651" s="156">
        <f>$K$4010*1000</f>
        <v>15050000</v>
      </c>
      <c r="L3651" s="157">
        <f>'[3]BDG (XD)'!$AA$964*1000</f>
        <v>7690671</v>
      </c>
      <c r="M3651" s="157">
        <f>SUM(K3651:L3651)</f>
        <v>22740671</v>
      </c>
      <c r="N3651" s="83">
        <f>IF(V3651&lt;&gt;"VTC VHm",_xlfn.XLOOKUP(Z3651,$AC$4015:$AC$4035,$AD$4015:$AD$4035,0)*M3651,_xlfn.XLOOKUP(Z3651,$AC$4015:$AC$4035,$AD$4015:$AD$4035,0)*L3651)</f>
        <v>2691734.8499999996</v>
      </c>
      <c r="O3651" s="83">
        <f>IF(V3651&lt;&gt;"VTC VHm",_xlfn.XLOOKUP(Z3651,$AC$4015:$AC$4035,$AE$4015:$AE$4035,0)*M3651,_xlfn.XLOOKUP(Z3651,$AC$4015:$AC$4035,$AE$4015:$AE$4035,0)*L3651)</f>
        <v>0</v>
      </c>
      <c r="P3651" s="83">
        <f>SUM(N3651:O3651)</f>
        <v>2691734.8499999996</v>
      </c>
      <c r="Q3651" s="157">
        <f>M3651*G3651</f>
        <v>9764844.1273999996</v>
      </c>
      <c r="R3651" s="157">
        <f>G3651*P3651</f>
        <v>1155830.9445899997</v>
      </c>
      <c r="S3651" s="83">
        <f>SUM(Q3651:R3651)</f>
        <v>10920675.07199</v>
      </c>
      <c r="T3651" s="156" t="s">
        <v>50</v>
      </c>
      <c r="U3651" s="132"/>
      <c r="V3651" s="82" t="s">
        <v>34</v>
      </c>
      <c r="W3651" s="132"/>
      <c r="X3651" s="44" t="s">
        <v>33</v>
      </c>
      <c r="Y3651" s="44"/>
      <c r="Z3651" s="44" t="s">
        <v>16</v>
      </c>
      <c r="AA3651" s="44" t="s">
        <v>80</v>
      </c>
      <c r="AB3651" s="2">
        <v>24115402.024510503</v>
      </c>
      <c r="AC3651" s="2">
        <v>10355153.629324811</v>
      </c>
      <c r="AD3651" s="2">
        <f>+M3651</f>
        <v>22740671</v>
      </c>
      <c r="AE3651" s="2">
        <f>+AD3651*14%</f>
        <v>3183693.9400000004</v>
      </c>
      <c r="AF3651" s="155">
        <f>+AD3651*35%</f>
        <v>7959234.8499999996</v>
      </c>
      <c r="AG3651" s="2">
        <f>+AD3651*F3651</f>
        <v>9764844.1273999996</v>
      </c>
      <c r="AH3651" s="2">
        <f>+AE3651*F3651</f>
        <v>1367078.1778360002</v>
      </c>
      <c r="AI3651" s="2">
        <f>+AF3651*F3651</f>
        <v>3417695.44459</v>
      </c>
      <c r="AJ3651" s="2">
        <f>SUM(AG3651:AI3651)</f>
        <v>14549617.749826001</v>
      </c>
      <c r="AK3651" s="2">
        <f>+AD3651*G3651</f>
        <v>9764844.1273999996</v>
      </c>
      <c r="AL3651" s="2">
        <f>+AE3651*G3651</f>
        <v>1367078.1778360002</v>
      </c>
      <c r="AM3651" s="2">
        <f>+AF3651*G3651</f>
        <v>3417695.44459</v>
      </c>
      <c r="AN3651" s="155">
        <f>SUM(AK3651:AM3651)</f>
        <v>14549617.749826001</v>
      </c>
      <c r="AQ3651" s="145" t="s">
        <v>79</v>
      </c>
      <c r="AU3651" s="8"/>
      <c r="AV3651" s="8"/>
      <c r="AW3651" s="2">
        <f>'[2]BoQ HSYC-Trang'!$AT3651</f>
        <v>22740671</v>
      </c>
      <c r="AX3651" s="8">
        <f>F3651*AW3651</f>
        <v>9764844.1273999996</v>
      </c>
      <c r="AY3651" s="8">
        <f>IF(AQ3651="CT",7%,5%)*AX3651</f>
        <v>488242.20637000003</v>
      </c>
      <c r="AZ3651" s="8">
        <f>AX3651*2%</f>
        <v>195296.88254799999</v>
      </c>
      <c r="BA3651" s="8">
        <f>IF(BB3651&gt;0,0,AX3651*5%)</f>
        <v>0</v>
      </c>
      <c r="BB3651" s="8">
        <f>(AX3651-BG3651)*35%</f>
        <v>1155830.9445899997</v>
      </c>
      <c r="BC3651" s="8">
        <f>+AX3651+AY3651+AZ3651+BA3651+BB3651</f>
        <v>11604214.160908001</v>
      </c>
      <c r="BD3651" s="8">
        <f>AX3651-AT3651</f>
        <v>9764844.1273999996</v>
      </c>
      <c r="BE3651" s="2"/>
      <c r="BG3651" s="7">
        <f>+K3651*F3651</f>
        <v>6462470</v>
      </c>
      <c r="BH3651" s="2"/>
    </row>
    <row r="3652" spans="2:60" ht="51" hidden="1" outlineLevel="1" x14ac:dyDescent="0.2">
      <c r="B3652" s="82">
        <v>17</v>
      </c>
      <c r="C3652" s="144" t="s">
        <v>188</v>
      </c>
      <c r="D3652" s="144"/>
      <c r="E3652" s="82" t="s">
        <v>91</v>
      </c>
      <c r="F3652" s="143">
        <v>5.6014999999999997</v>
      </c>
      <c r="G3652" s="142">
        <f>+[2]THKL!F3675</f>
        <v>5.6014999999999997</v>
      </c>
      <c r="H3652" s="132"/>
      <c r="I3652" s="132"/>
      <c r="J3652" s="132"/>
      <c r="K3652" s="156">
        <f>$L$4010*1000</f>
        <v>15266666.666666666</v>
      </c>
      <c r="L3652" s="157">
        <f>'[3]BDG (XD)'!$AA$965*1000</f>
        <v>7690671</v>
      </c>
      <c r="M3652" s="157">
        <f>SUM(K3652:L3652)</f>
        <v>22957337.666666664</v>
      </c>
      <c r="N3652" s="83">
        <f>IF(V3652&lt;&gt;"VTC VHm",_xlfn.XLOOKUP(Z3652,$AC$4015:$AC$4035,$AD$4015:$AD$4035,0)*M3652,_xlfn.XLOOKUP(Z3652,$AC$4015:$AC$4035,$AD$4015:$AD$4035,0)*L3652)</f>
        <v>2691734.8499999996</v>
      </c>
      <c r="O3652" s="83">
        <f>IF(V3652&lt;&gt;"VTC VHm",_xlfn.XLOOKUP(Z3652,$AC$4015:$AC$4035,$AE$4015:$AE$4035,0)*M3652,_xlfn.XLOOKUP(Z3652,$AC$4015:$AC$4035,$AE$4015:$AE$4035,0)*L3652)</f>
        <v>0</v>
      </c>
      <c r="P3652" s="83">
        <f>SUM(N3652:O3652)</f>
        <v>2691734.8499999996</v>
      </c>
      <c r="Q3652" s="157">
        <f>M3652*G3652</f>
        <v>128595526.93983331</v>
      </c>
      <c r="R3652" s="157">
        <f>G3652*P3652</f>
        <v>15077752.762274997</v>
      </c>
      <c r="S3652" s="83">
        <f>SUM(Q3652:R3652)</f>
        <v>143673279.70210832</v>
      </c>
      <c r="T3652" s="156" t="s">
        <v>50</v>
      </c>
      <c r="U3652" s="132"/>
      <c r="V3652" s="82" t="s">
        <v>34</v>
      </c>
      <c r="W3652" s="132"/>
      <c r="X3652" s="44" t="s">
        <v>33</v>
      </c>
      <c r="Y3652" s="44"/>
      <c r="Z3652" s="44" t="s">
        <v>16</v>
      </c>
      <c r="AA3652" s="44" t="s">
        <v>80</v>
      </c>
      <c r="AB3652" s="2">
        <v>22643719.202629797</v>
      </c>
      <c r="AC3652" s="2">
        <v>126838793.1135308</v>
      </c>
      <c r="AD3652" s="2">
        <f>+M3652</f>
        <v>22957337.666666664</v>
      </c>
      <c r="AE3652" s="2">
        <f>+AD3652*14%</f>
        <v>3214027.2733333334</v>
      </c>
      <c r="AF3652" s="155">
        <f>+AD3652*35%</f>
        <v>8035068.1833333317</v>
      </c>
      <c r="AG3652" s="2">
        <f>+AD3652*F3652</f>
        <v>128595526.93983331</v>
      </c>
      <c r="AH3652" s="2">
        <f>+AE3652*F3652</f>
        <v>18003373.771576665</v>
      </c>
      <c r="AI3652" s="2">
        <f>+AF3652*F3652</f>
        <v>45008434.428941652</v>
      </c>
      <c r="AJ3652" s="2">
        <f>SUM(AG3652:AI3652)</f>
        <v>191607335.14035165</v>
      </c>
      <c r="AK3652" s="2">
        <f>+AD3652*G3652</f>
        <v>128595526.93983331</v>
      </c>
      <c r="AL3652" s="2">
        <f>+AE3652*G3652</f>
        <v>18003373.771576665</v>
      </c>
      <c r="AM3652" s="2">
        <f>+AF3652*G3652</f>
        <v>45008434.428941652</v>
      </c>
      <c r="AN3652" s="155">
        <f>SUM(AK3652:AM3652)</f>
        <v>191607335.14035165</v>
      </c>
      <c r="AQ3652" s="145" t="s">
        <v>79</v>
      </c>
      <c r="AU3652" s="8"/>
      <c r="AV3652" s="8"/>
      <c r="AW3652" s="2">
        <f>'[2]BoQ HSYC-Trang'!$AT3652</f>
        <v>22957337.666666664</v>
      </c>
      <c r="AX3652" s="8">
        <f>F3652*AW3652</f>
        <v>128595526.93983331</v>
      </c>
      <c r="AY3652" s="8">
        <f>IF(AQ3652="CT",7%,5%)*AX3652</f>
        <v>6429776.3469916657</v>
      </c>
      <c r="AZ3652" s="8">
        <f>AX3652*2%</f>
        <v>2571910.5387966665</v>
      </c>
      <c r="BA3652" s="8">
        <f>IF(BB3652&gt;0,0,AX3652*5%)</f>
        <v>0</v>
      </c>
      <c r="BB3652" s="8">
        <f>(AX3652-BG3652)*35%</f>
        <v>15077752.762274994</v>
      </c>
      <c r="BC3652" s="8">
        <f>+AX3652+AY3652+AZ3652+BA3652+BB3652</f>
        <v>152674966.58789662</v>
      </c>
      <c r="BD3652" s="8">
        <f>AX3652-AT3652</f>
        <v>128595526.93983331</v>
      </c>
      <c r="BE3652" s="2"/>
      <c r="BG3652" s="7">
        <f>+K3652*F3652</f>
        <v>85516233.333333328</v>
      </c>
      <c r="BH3652" s="2"/>
    </row>
    <row r="3653" spans="2:60" ht="34" hidden="1" outlineLevel="1" x14ac:dyDescent="0.2">
      <c r="B3653" s="82">
        <v>18</v>
      </c>
      <c r="C3653" s="144" t="s">
        <v>187</v>
      </c>
      <c r="D3653" s="144"/>
      <c r="E3653" s="82" t="s">
        <v>120</v>
      </c>
      <c r="F3653" s="143">
        <v>5.226</v>
      </c>
      <c r="G3653" s="142">
        <f>+[2]THKL!F3676</f>
        <v>5.226</v>
      </c>
      <c r="H3653" s="132"/>
      <c r="I3653" s="132"/>
      <c r="J3653" s="132"/>
      <c r="K3653" s="156" t="s">
        <v>89</v>
      </c>
      <c r="L3653" s="157">
        <f>'[3]BDG (XD)'!$AA$954*100</f>
        <v>26537135.877452388</v>
      </c>
      <c r="M3653" s="157">
        <f>SUM(K3653:L3653)</f>
        <v>26537135.877452388</v>
      </c>
      <c r="N3653" s="83">
        <f>IF(V3653&lt;&gt;"VTC VHm",_xlfn.XLOOKUP(Z3653,$AC$4015:$AC$4035,$AD$4015:$AD$4035,0)*M3653,_xlfn.XLOOKUP(Z3653,$AC$4015:$AC$4035,$AD$4015:$AD$4035,0)*L3653)</f>
        <v>9287997.5571083352</v>
      </c>
      <c r="O3653" s="83">
        <f>IF(V3653&lt;&gt;"VTC VHm",_xlfn.XLOOKUP(Z3653,$AC$4015:$AC$4035,$AE$4015:$AE$4035,0)*M3653,_xlfn.XLOOKUP(Z3653,$AC$4015:$AC$4035,$AE$4015:$AE$4035,0)*L3653)</f>
        <v>0</v>
      </c>
      <c r="P3653" s="83">
        <f>SUM(N3653:O3653)</f>
        <v>9287997.5571083352</v>
      </c>
      <c r="Q3653" s="157">
        <f>M3653*G3653</f>
        <v>138683072.09556618</v>
      </c>
      <c r="R3653" s="157">
        <f>G3653*P3653</f>
        <v>48539075.233448163</v>
      </c>
      <c r="S3653" s="83">
        <f>SUM(Q3653:R3653)</f>
        <v>187222147.32901436</v>
      </c>
      <c r="T3653" s="156" t="s">
        <v>50</v>
      </c>
      <c r="U3653" s="132"/>
      <c r="V3653" s="132"/>
      <c r="W3653" s="132"/>
      <c r="X3653" s="44" t="s">
        <v>33</v>
      </c>
      <c r="Y3653" s="44"/>
      <c r="Z3653" s="44" t="s">
        <v>16</v>
      </c>
      <c r="AA3653" s="44" t="s">
        <v>80</v>
      </c>
      <c r="AB3653" s="2">
        <v>12764743.332693798</v>
      </c>
      <c r="AC3653" s="2">
        <v>66708548.656657793</v>
      </c>
      <c r="AD3653" s="2">
        <f>+M3653</f>
        <v>26537135.877452388</v>
      </c>
      <c r="AE3653" s="2">
        <f>+AD3653*14%</f>
        <v>3715199.0228433348</v>
      </c>
      <c r="AF3653" s="155">
        <f>+AD3653*35%</f>
        <v>9287997.5571083352</v>
      </c>
      <c r="AG3653" s="2">
        <f>+AD3653*F3653</f>
        <v>138683072.09556618</v>
      </c>
      <c r="AH3653" s="2">
        <f>+AE3653*F3653</f>
        <v>19415630.093379267</v>
      </c>
      <c r="AI3653" s="2">
        <f>+AF3653*F3653</f>
        <v>48539075.233448163</v>
      </c>
      <c r="AJ3653" s="2">
        <f>SUM(AG3653:AI3653)</f>
        <v>206637777.42239362</v>
      </c>
      <c r="AK3653" s="2">
        <f>+AD3653*G3653</f>
        <v>138683072.09556618</v>
      </c>
      <c r="AL3653" s="2">
        <f>+AE3653*G3653</f>
        <v>19415630.093379267</v>
      </c>
      <c r="AM3653" s="2">
        <f>+AF3653*G3653</f>
        <v>48539075.233448163</v>
      </c>
      <c r="AN3653" s="155">
        <f>SUM(AK3653:AM3653)</f>
        <v>206637777.42239362</v>
      </c>
      <c r="AQ3653" s="145" t="s">
        <v>79</v>
      </c>
      <c r="AU3653" s="8"/>
      <c r="AV3653" s="8"/>
      <c r="AW3653" s="2">
        <f>'[2]BoQ HSYC-Trang'!$AT3653</f>
        <v>26537135.877452388</v>
      </c>
      <c r="AX3653" s="8">
        <f>F3653*AW3653</f>
        <v>138683072.09556618</v>
      </c>
      <c r="AY3653" s="8">
        <f>IF(AQ3653="CT",7%,5%)*AX3653</f>
        <v>6934153.6047783094</v>
      </c>
      <c r="AZ3653" s="8">
        <f>AX3653*2%</f>
        <v>2773661.4419113239</v>
      </c>
      <c r="BA3653" s="8">
        <f>IF(BB3653&gt;0,0,AX3653*5%)</f>
        <v>0</v>
      </c>
      <c r="BB3653" s="8">
        <f>(AX3653-BG3653)*35%</f>
        <v>48539075.233448163</v>
      </c>
      <c r="BC3653" s="8">
        <f>+AX3653+AY3653+AZ3653+BA3653+BB3653</f>
        <v>196929962.37570399</v>
      </c>
      <c r="BD3653" s="8">
        <f>AX3653-AT3653</f>
        <v>138683072.09556618</v>
      </c>
      <c r="BE3653" s="2"/>
      <c r="BH3653" s="2"/>
    </row>
    <row r="3654" spans="2:60" ht="51" hidden="1" outlineLevel="1" x14ac:dyDescent="0.2">
      <c r="B3654" s="82">
        <v>19</v>
      </c>
      <c r="C3654" s="144" t="s">
        <v>186</v>
      </c>
      <c r="D3654" s="144"/>
      <c r="E3654" s="82" t="s">
        <v>104</v>
      </c>
      <c r="F3654" s="143">
        <v>72.597200000000001</v>
      </c>
      <c r="G3654" s="142">
        <f>+[2]THKL!F3677</f>
        <v>72.597200000000001</v>
      </c>
      <c r="H3654" s="132"/>
      <c r="I3654" s="132"/>
      <c r="J3654" s="132"/>
      <c r="K3654" s="156" t="str">
        <f>$K$3301</f>
        <v>Bao gồm</v>
      </c>
      <c r="L3654" s="157">
        <f>$L$3301</f>
        <v>5028475.4372727303</v>
      </c>
      <c r="M3654" s="157">
        <f>SUM(K3654:L3654)</f>
        <v>5028475.4372727303</v>
      </c>
      <c r="N3654" s="83">
        <f>IF(V3654&lt;&gt;"VTC VHm",_xlfn.XLOOKUP(Z3654,$AC$4015:$AC$4035,$AD$4015:$AD$4035,0)*M3654,_xlfn.XLOOKUP(Z3654,$AC$4015:$AC$4035,$AD$4015:$AD$4035,0)*L3654)</f>
        <v>1759966.4030454555</v>
      </c>
      <c r="O3654" s="83">
        <f>IF(V3654&lt;&gt;"VTC VHm",_xlfn.XLOOKUP(Z3654,$AC$4015:$AC$4035,$AE$4015:$AE$4035,0)*M3654,_xlfn.XLOOKUP(Z3654,$AC$4015:$AC$4035,$AE$4015:$AE$4035,0)*L3654)</f>
        <v>0</v>
      </c>
      <c r="P3654" s="83">
        <f>SUM(N3654:O3654)</f>
        <v>1759966.4030454555</v>
      </c>
      <c r="Q3654" s="157">
        <f>M3654*G3654</f>
        <v>365053237.01477587</v>
      </c>
      <c r="R3654" s="157">
        <f>G3654*P3654</f>
        <v>127768632.95517154</v>
      </c>
      <c r="S3654" s="83">
        <f>SUM(Q3654:R3654)</f>
        <v>492821869.9699474</v>
      </c>
      <c r="T3654" s="125" t="s">
        <v>103</v>
      </c>
      <c r="U3654" s="132"/>
      <c r="V3654" s="132"/>
      <c r="W3654" s="132"/>
      <c r="X3654" s="44" t="s">
        <v>33</v>
      </c>
      <c r="Y3654" s="44"/>
      <c r="Z3654" s="44" t="s">
        <v>16</v>
      </c>
      <c r="AA3654" s="44" t="s">
        <v>80</v>
      </c>
      <c r="AB3654" s="2">
        <v>3334597.7220171788</v>
      </c>
      <c r="AC3654" s="2">
        <v>242082457.74482554</v>
      </c>
      <c r="AD3654" s="2">
        <f>+M3654</f>
        <v>5028475.4372727303</v>
      </c>
      <c r="AE3654" s="2">
        <f>+AD3654*14%</f>
        <v>703986.56121818232</v>
      </c>
      <c r="AF3654" s="155">
        <f>+AD3654*35%</f>
        <v>1759966.4030454555</v>
      </c>
      <c r="AG3654" s="2">
        <f>+AD3654*F3654</f>
        <v>365053237.01477587</v>
      </c>
      <c r="AH3654" s="2">
        <f>+AE3654*F3654</f>
        <v>51107453.182068624</v>
      </c>
      <c r="AI3654" s="2">
        <f>+AF3654*F3654</f>
        <v>127768632.95517154</v>
      </c>
      <c r="AJ3654" s="2">
        <f>SUM(AG3654:AI3654)</f>
        <v>543929323.15201604</v>
      </c>
      <c r="AK3654" s="2">
        <f>+AD3654*G3654</f>
        <v>365053237.01477587</v>
      </c>
      <c r="AL3654" s="2">
        <f>+AE3654*G3654</f>
        <v>51107453.182068624</v>
      </c>
      <c r="AM3654" s="2">
        <f>+AF3654*G3654</f>
        <v>127768632.95517154</v>
      </c>
      <c r="AN3654" s="155">
        <f>SUM(AK3654:AM3654)</f>
        <v>543929323.15201604</v>
      </c>
      <c r="AQ3654" s="145" t="s">
        <v>79</v>
      </c>
      <c r="AU3654" s="8"/>
      <c r="AV3654" s="8"/>
      <c r="AW3654" s="2">
        <f>'[2]BoQ HSYC-Trang'!$AT3654</f>
        <v>5028475.4372727303</v>
      </c>
      <c r="AX3654" s="8">
        <f>F3654*AW3654</f>
        <v>365053237.01477587</v>
      </c>
      <c r="AY3654" s="8">
        <f>IF(AQ3654="CT",7%,5%)*AX3654</f>
        <v>18252661.850738794</v>
      </c>
      <c r="AZ3654" s="8">
        <f>AX3654*2%</f>
        <v>7301064.7402955173</v>
      </c>
      <c r="BA3654" s="8">
        <f>IF(BB3654&gt;0,0,AX3654*5%)</f>
        <v>0</v>
      </c>
      <c r="BB3654" s="8">
        <f>(AX3654-BG3654)*35%</f>
        <v>127768632.95517154</v>
      </c>
      <c r="BC3654" s="8">
        <f>+AX3654+AY3654+AZ3654+BA3654+BB3654</f>
        <v>518375596.56098169</v>
      </c>
      <c r="BD3654" s="8">
        <f>AX3654-AT3654</f>
        <v>365053237.01477587</v>
      </c>
      <c r="BE3654" s="2"/>
      <c r="BH3654" s="2"/>
    </row>
    <row r="3655" spans="2:60" ht="51" hidden="1" outlineLevel="1" x14ac:dyDescent="0.2">
      <c r="B3655" s="82">
        <v>20</v>
      </c>
      <c r="C3655" s="144" t="s">
        <v>185</v>
      </c>
      <c r="D3655" s="144"/>
      <c r="E3655" s="82" t="s">
        <v>104</v>
      </c>
      <c r="F3655" s="143">
        <v>35.509500000000003</v>
      </c>
      <c r="G3655" s="142">
        <f>+[2]THKL!F3678</f>
        <v>35.509500000000003</v>
      </c>
      <c r="H3655" s="132"/>
      <c r="I3655" s="132"/>
      <c r="J3655" s="132"/>
      <c r="K3655" s="156" t="str">
        <f>$K$1721</f>
        <v>Bao gồm</v>
      </c>
      <c r="L3655" s="157">
        <f>$L$1721</f>
        <v>4534506.2372727301</v>
      </c>
      <c r="M3655" s="157">
        <f>SUM(K3655:L3655)</f>
        <v>4534506.2372727301</v>
      </c>
      <c r="N3655" s="83">
        <f>IF(V3655&lt;&gt;"VTC VHm",_xlfn.XLOOKUP(Z3655,$AC$4015:$AC$4035,$AD$4015:$AD$4035,0)*M3655,_xlfn.XLOOKUP(Z3655,$AC$4015:$AC$4035,$AD$4015:$AD$4035,0)*L3655)</f>
        <v>1587077.1830454555</v>
      </c>
      <c r="O3655" s="83">
        <f>IF(V3655&lt;&gt;"VTC VHm",_xlfn.XLOOKUP(Z3655,$AC$4015:$AC$4035,$AE$4015:$AE$4035,0)*M3655,_xlfn.XLOOKUP(Z3655,$AC$4015:$AC$4035,$AE$4015:$AE$4035,0)*L3655)</f>
        <v>0</v>
      </c>
      <c r="P3655" s="83">
        <f>SUM(N3655:O3655)</f>
        <v>1587077.1830454555</v>
      </c>
      <c r="Q3655" s="157">
        <f>M3655*G3655</f>
        <v>161018049.23243603</v>
      </c>
      <c r="R3655" s="157">
        <f>G3655*P3655</f>
        <v>56356317.231352605</v>
      </c>
      <c r="S3655" s="83">
        <f>SUM(Q3655:R3655)</f>
        <v>217374366.46378863</v>
      </c>
      <c r="T3655" s="125" t="s">
        <v>103</v>
      </c>
      <c r="U3655" s="132"/>
      <c r="V3655" s="132"/>
      <c r="W3655" s="132"/>
      <c r="X3655" s="44" t="s">
        <v>33</v>
      </c>
      <c r="Y3655" s="44"/>
      <c r="Z3655" s="44" t="s">
        <v>16</v>
      </c>
      <c r="AA3655" s="44" t="s">
        <v>80</v>
      </c>
      <c r="AB3655" s="2">
        <v>3116967.4445818053</v>
      </c>
      <c r="AC3655" s="2">
        <v>110681955.47337762</v>
      </c>
      <c r="AD3655" s="2">
        <f>+M3655</f>
        <v>4534506.2372727301</v>
      </c>
      <c r="AE3655" s="2">
        <f>+AD3655*14%</f>
        <v>634830.87321818224</v>
      </c>
      <c r="AF3655" s="155">
        <f>+AD3655*35%</f>
        <v>1587077.1830454555</v>
      </c>
      <c r="AG3655" s="2">
        <f>+AD3655*F3655</f>
        <v>161018049.23243603</v>
      </c>
      <c r="AH3655" s="2">
        <f>+AE3655*F3655</f>
        <v>22542526.892541043</v>
      </c>
      <c r="AI3655" s="2">
        <f>+AF3655*F3655</f>
        <v>56356317.231352605</v>
      </c>
      <c r="AJ3655" s="2">
        <f>SUM(AG3655:AI3655)</f>
        <v>239916893.35632968</v>
      </c>
      <c r="AK3655" s="2">
        <f>+AD3655*G3655</f>
        <v>161018049.23243603</v>
      </c>
      <c r="AL3655" s="2">
        <f>+AE3655*G3655</f>
        <v>22542526.892541043</v>
      </c>
      <c r="AM3655" s="2">
        <f>+AF3655*G3655</f>
        <v>56356317.231352605</v>
      </c>
      <c r="AN3655" s="155">
        <f>SUM(AK3655:AM3655)</f>
        <v>239916893.35632968</v>
      </c>
      <c r="AQ3655" s="145" t="s">
        <v>79</v>
      </c>
      <c r="AU3655" s="8"/>
      <c r="AV3655" s="8"/>
      <c r="AW3655" s="2">
        <f>'[2]BoQ HSYC-Trang'!$AT3655</f>
        <v>4534506.2372727301</v>
      </c>
      <c r="AX3655" s="8">
        <f>F3655*AW3655</f>
        <v>161018049.23243603</v>
      </c>
      <c r="AY3655" s="8">
        <f>IF(AQ3655="CT",7%,5%)*AX3655</f>
        <v>8050902.4616218023</v>
      </c>
      <c r="AZ3655" s="8">
        <f>AX3655*2%</f>
        <v>3220360.9846487208</v>
      </c>
      <c r="BA3655" s="8">
        <f>IF(BB3655&gt;0,0,AX3655*5%)</f>
        <v>0</v>
      </c>
      <c r="BB3655" s="8">
        <f>(AX3655-BG3655)*35%</f>
        <v>56356317.231352605</v>
      </c>
      <c r="BC3655" s="8">
        <f>+AX3655+AY3655+AZ3655+BA3655+BB3655</f>
        <v>228645629.91005915</v>
      </c>
      <c r="BD3655" s="8">
        <f>AX3655-AT3655</f>
        <v>161018049.23243603</v>
      </c>
      <c r="BE3655" s="2"/>
      <c r="BH3655" s="2"/>
    </row>
    <row r="3656" spans="2:60" ht="34" hidden="1" outlineLevel="1" x14ac:dyDescent="0.2">
      <c r="B3656" s="82">
        <v>21</v>
      </c>
      <c r="C3656" s="144" t="s">
        <v>184</v>
      </c>
      <c r="D3656" s="144"/>
      <c r="E3656" s="82" t="s">
        <v>104</v>
      </c>
      <c r="F3656" s="143">
        <v>61.666800000000002</v>
      </c>
      <c r="G3656" s="142">
        <f>+[2]THKL!F3679</f>
        <v>61.666800000000002</v>
      </c>
      <c r="H3656" s="132"/>
      <c r="I3656" s="132"/>
      <c r="J3656" s="132"/>
      <c r="K3656" s="156" t="str">
        <f>$K$112</f>
        <v>Bao gồm</v>
      </c>
      <c r="L3656" s="157">
        <f>$L$112</f>
        <v>5314506.2372727301</v>
      </c>
      <c r="M3656" s="157">
        <f>SUM(K3656:L3656)</f>
        <v>5314506.2372727301</v>
      </c>
      <c r="N3656" s="83">
        <f>IF(V3656&lt;&gt;"VTC VHm",_xlfn.XLOOKUP(Z3656,$AC$4015:$AC$4035,$AD$4015:$AD$4035,0)*M3656,_xlfn.XLOOKUP(Z3656,$AC$4015:$AC$4035,$AD$4015:$AD$4035,0)*L3656)</f>
        <v>1860077.1830454555</v>
      </c>
      <c r="O3656" s="83">
        <f>IF(V3656&lt;&gt;"VTC VHm",_xlfn.XLOOKUP(Z3656,$AC$4015:$AC$4035,$AE$4015:$AE$4035,0)*M3656,_xlfn.XLOOKUP(Z3656,$AC$4015:$AC$4035,$AE$4015:$AE$4035,0)*L3656)</f>
        <v>0</v>
      </c>
      <c r="P3656" s="83">
        <f>SUM(N3656:O3656)</f>
        <v>1860077.1830454555</v>
      </c>
      <c r="Q3656" s="157">
        <f>M3656*G3656</f>
        <v>327728593.23264998</v>
      </c>
      <c r="R3656" s="157">
        <f>G3656*P3656</f>
        <v>114705007.6314275</v>
      </c>
      <c r="S3656" s="83">
        <f>SUM(Q3656:R3656)</f>
        <v>442433600.86407745</v>
      </c>
      <c r="T3656" s="125" t="s">
        <v>103</v>
      </c>
      <c r="U3656" s="132"/>
      <c r="V3656" s="132"/>
      <c r="W3656" s="132"/>
      <c r="X3656" s="44" t="s">
        <v>33</v>
      </c>
      <c r="Y3656" s="44"/>
      <c r="Z3656" s="44" t="s">
        <v>16</v>
      </c>
      <c r="AA3656" s="44" t="s">
        <v>80</v>
      </c>
      <c r="AB3656" s="2">
        <v>3814972.0496312897</v>
      </c>
      <c r="AC3656" s="2">
        <v>235257118.39020282</v>
      </c>
      <c r="AD3656" s="2">
        <f>+M3656</f>
        <v>5314506.2372727301</v>
      </c>
      <c r="AE3656" s="2">
        <f>+AD3656*14%</f>
        <v>744030.87321818224</v>
      </c>
      <c r="AF3656" s="155">
        <f>+AD3656*35%</f>
        <v>1860077.1830454555</v>
      </c>
      <c r="AG3656" s="2">
        <f>+AD3656*F3656</f>
        <v>327728593.23264998</v>
      </c>
      <c r="AH3656" s="2">
        <f>+AE3656*F3656</f>
        <v>45882003.052570999</v>
      </c>
      <c r="AI3656" s="2">
        <f>+AF3656*F3656</f>
        <v>114705007.6314275</v>
      </c>
      <c r="AJ3656" s="2">
        <f>SUM(AG3656:AI3656)</f>
        <v>488315603.91664851</v>
      </c>
      <c r="AK3656" s="2">
        <f>+AD3656*G3656</f>
        <v>327728593.23264998</v>
      </c>
      <c r="AL3656" s="2">
        <f>+AE3656*G3656</f>
        <v>45882003.052570999</v>
      </c>
      <c r="AM3656" s="2">
        <f>+AF3656*G3656</f>
        <v>114705007.6314275</v>
      </c>
      <c r="AN3656" s="155">
        <f>SUM(AK3656:AM3656)</f>
        <v>488315603.91664851</v>
      </c>
      <c r="AQ3656" s="145" t="s">
        <v>79</v>
      </c>
      <c r="AU3656" s="8"/>
      <c r="AV3656" s="8"/>
      <c r="AW3656" s="2">
        <f>'[2]BoQ HSYC-Trang'!$AT3656</f>
        <v>5314506.2372727301</v>
      </c>
      <c r="AX3656" s="8">
        <f>F3656*AW3656</f>
        <v>327728593.23264998</v>
      </c>
      <c r="AY3656" s="8">
        <f>IF(AQ3656="CT",7%,5%)*AX3656</f>
        <v>16386429.661632501</v>
      </c>
      <c r="AZ3656" s="8">
        <f>AX3656*2%</f>
        <v>6554571.8646529997</v>
      </c>
      <c r="BA3656" s="8">
        <f>IF(BB3656&gt;0,0,AX3656*5%)</f>
        <v>0</v>
      </c>
      <c r="BB3656" s="8">
        <f>(AX3656-BG3656)*35%</f>
        <v>114705007.63142748</v>
      </c>
      <c r="BC3656" s="8">
        <f>+AX3656+AY3656+AZ3656+BA3656+BB3656</f>
        <v>465374602.39036292</v>
      </c>
      <c r="BD3656" s="8">
        <f>AX3656-AT3656</f>
        <v>327728593.23264998</v>
      </c>
      <c r="BE3656" s="2"/>
      <c r="BH3656" s="2"/>
    </row>
    <row r="3657" spans="2:60" ht="34" hidden="1" outlineLevel="1" x14ac:dyDescent="0.2">
      <c r="B3657" s="82">
        <v>22</v>
      </c>
      <c r="C3657" s="144" t="s">
        <v>183</v>
      </c>
      <c r="D3657" s="144"/>
      <c r="E3657" s="82" t="s">
        <v>52</v>
      </c>
      <c r="F3657" s="143">
        <v>1934.3675000000001</v>
      </c>
      <c r="G3657" s="142">
        <f>+[2]THKL!F3680</f>
        <v>1934.3675000000001</v>
      </c>
      <c r="H3657" s="176"/>
      <c r="I3657" s="176"/>
      <c r="J3657" s="176"/>
      <c r="K3657" s="156" t="str">
        <f>$K$116</f>
        <v>Bao gồm</v>
      </c>
      <c r="L3657" s="157">
        <f>$L$116</f>
        <v>207831.07800000013</v>
      </c>
      <c r="M3657" s="157">
        <f>SUM(K3657:L3657)</f>
        <v>207831.07800000013</v>
      </c>
      <c r="N3657" s="83">
        <f>IF(V3657&lt;&gt;"VTC VHm",_xlfn.XLOOKUP(Z3657,$AC$4015:$AC$4035,$AD$4015:$AD$4035,0)*M3657,_xlfn.XLOOKUP(Z3657,$AC$4015:$AC$4035,$AD$4015:$AD$4035,0)*L3657)</f>
        <v>72740.877300000036</v>
      </c>
      <c r="O3657" s="83">
        <f>IF(V3657&lt;&gt;"VTC VHm",_xlfn.XLOOKUP(Z3657,$AC$4015:$AC$4035,$AE$4015:$AE$4035,0)*M3657,_xlfn.XLOOKUP(Z3657,$AC$4015:$AC$4035,$AE$4015:$AE$4035,0)*L3657)</f>
        <v>0</v>
      </c>
      <c r="P3657" s="83">
        <f>SUM(N3657:O3657)</f>
        <v>72740.877300000036</v>
      </c>
      <c r="Q3657" s="157">
        <f>M3657*G3657</f>
        <v>402021682.77316523</v>
      </c>
      <c r="R3657" s="157">
        <f>G3657*P3657</f>
        <v>140707588.97060782</v>
      </c>
      <c r="S3657" s="83">
        <f>SUM(Q3657:R3657)</f>
        <v>542729271.74377298</v>
      </c>
      <c r="T3657" s="156"/>
      <c r="U3657" s="176"/>
      <c r="V3657" s="176"/>
      <c r="W3657" s="176"/>
      <c r="X3657" s="44" t="s">
        <v>33</v>
      </c>
      <c r="Y3657" s="44"/>
      <c r="Z3657" s="44" t="s">
        <v>16</v>
      </c>
      <c r="AA3657" s="44" t="s">
        <v>80</v>
      </c>
      <c r="AB3657" s="2">
        <v>91666.764568604325</v>
      </c>
      <c r="AC3657" s="2">
        <v>177317210.21165973</v>
      </c>
      <c r="AD3657" s="2">
        <f>+M3657</f>
        <v>207831.07800000013</v>
      </c>
      <c r="AE3657" s="2">
        <f>+AD3657*14%</f>
        <v>29096.350920000019</v>
      </c>
      <c r="AF3657" s="155">
        <f>+AD3657*35%</f>
        <v>72740.877300000036</v>
      </c>
      <c r="AG3657" s="2">
        <f>+AD3657*F3657</f>
        <v>402021682.77316523</v>
      </c>
      <c r="AH3657" s="2">
        <f>+AE3657*F3657</f>
        <v>56283035.588243142</v>
      </c>
      <c r="AI3657" s="2">
        <f>+AF3657*F3657</f>
        <v>140707588.97060782</v>
      </c>
      <c r="AJ3657" s="2">
        <f>SUM(AG3657:AI3657)</f>
        <v>599012307.33201623</v>
      </c>
      <c r="AK3657" s="2">
        <f>+AD3657*G3657</f>
        <v>402021682.77316523</v>
      </c>
      <c r="AL3657" s="2">
        <f>+AE3657*G3657</f>
        <v>56283035.588243142</v>
      </c>
      <c r="AM3657" s="2">
        <f>+AF3657*G3657</f>
        <v>140707588.97060782</v>
      </c>
      <c r="AN3657" s="155">
        <f>SUM(AK3657:AM3657)</f>
        <v>599012307.33201623</v>
      </c>
      <c r="AQ3657" s="145" t="s">
        <v>79</v>
      </c>
      <c r="AU3657" s="8"/>
      <c r="AV3657" s="8"/>
      <c r="AW3657" s="2">
        <f>'[2]BoQ HSYC-Trang'!$AT3657</f>
        <v>207831.07800000013</v>
      </c>
      <c r="AX3657" s="8">
        <f>F3657*AW3657</f>
        <v>402021682.77316523</v>
      </c>
      <c r="AY3657" s="8">
        <f>IF(AQ3657="CT",7%,5%)*AX3657</f>
        <v>20101084.138658263</v>
      </c>
      <c r="AZ3657" s="8">
        <f>AX3657*2%</f>
        <v>8040433.6554633044</v>
      </c>
      <c r="BA3657" s="8">
        <f>IF(BB3657&gt;0,0,AX3657*5%)</f>
        <v>0</v>
      </c>
      <c r="BB3657" s="8">
        <f>(AX3657-BG3657)*35%</f>
        <v>140707588.97060782</v>
      </c>
      <c r="BC3657" s="8">
        <f>+AX3657+AY3657+AZ3657+BA3657+BB3657</f>
        <v>570870789.53789461</v>
      </c>
      <c r="BD3657" s="8">
        <f>AX3657-AT3657</f>
        <v>402021682.77316523</v>
      </c>
      <c r="BE3657" s="2"/>
      <c r="BH3657" s="2"/>
    </row>
    <row r="3658" spans="2:60" ht="34" hidden="1" outlineLevel="1" x14ac:dyDescent="0.2">
      <c r="B3658" s="82">
        <v>23</v>
      </c>
      <c r="C3658" s="144" t="s">
        <v>113</v>
      </c>
      <c r="D3658" s="144"/>
      <c r="E3658" s="82" t="s">
        <v>52</v>
      </c>
      <c r="F3658" s="143">
        <v>1934.3675000000001</v>
      </c>
      <c r="G3658" s="142">
        <f>+[2]THKL!F3681</f>
        <v>1934.3675000000001</v>
      </c>
      <c r="H3658" s="176"/>
      <c r="I3658" s="176"/>
      <c r="J3658" s="176"/>
      <c r="K3658" s="156" t="str">
        <f>$K$131</f>
        <v>Bao gồm</v>
      </c>
      <c r="L3658" s="157">
        <f>$L$131</f>
        <v>41916.36</v>
      </c>
      <c r="M3658" s="157">
        <f>SUM(K3658:L3658)</f>
        <v>41916.36</v>
      </c>
      <c r="N3658" s="83">
        <f>IF(V3658&lt;&gt;"VTC VHm",_xlfn.XLOOKUP(Z3658,$AC$4015:$AC$4035,$AD$4015:$AD$4035,0)*M3658,_xlfn.XLOOKUP(Z3658,$AC$4015:$AC$4035,$AD$4015:$AD$4035,0)*L3658)</f>
        <v>14670.725999999999</v>
      </c>
      <c r="O3658" s="83">
        <f>IF(V3658&lt;&gt;"VTC VHm",_xlfn.XLOOKUP(Z3658,$AC$4015:$AC$4035,$AE$4015:$AE$4035,0)*M3658,_xlfn.XLOOKUP(Z3658,$AC$4015:$AC$4035,$AE$4015:$AE$4035,0)*L3658)</f>
        <v>0</v>
      </c>
      <c r="P3658" s="83">
        <f>SUM(N3658:O3658)</f>
        <v>14670.725999999999</v>
      </c>
      <c r="Q3658" s="157">
        <f>M3658*G3658</f>
        <v>81081644.502300009</v>
      </c>
      <c r="R3658" s="157">
        <f>G3658*P3658</f>
        <v>28378575.575804997</v>
      </c>
      <c r="S3658" s="83">
        <f>SUM(Q3658:R3658)</f>
        <v>109460220.078105</v>
      </c>
      <c r="T3658" s="156" t="s">
        <v>50</v>
      </c>
      <c r="U3658" s="176"/>
      <c r="V3658" s="176"/>
      <c r="W3658" s="176"/>
      <c r="X3658" s="44" t="s">
        <v>33</v>
      </c>
      <c r="Y3658" s="44"/>
      <c r="Z3658" s="44" t="s">
        <v>14</v>
      </c>
      <c r="AA3658" s="44" t="s">
        <v>80</v>
      </c>
      <c r="AB3658" s="2">
        <v>124621.93420323983</v>
      </c>
      <c r="AC3658" s="2">
        <v>241064619.30988553</v>
      </c>
      <c r="AD3658" s="2">
        <f>+M3658</f>
        <v>41916.36</v>
      </c>
      <c r="AE3658" s="2">
        <f>+AD3658*14%</f>
        <v>5868.2904000000008</v>
      </c>
      <c r="AF3658" s="155">
        <f>+AD3658*35%</f>
        <v>14670.725999999999</v>
      </c>
      <c r="AG3658" s="2">
        <f>+AD3658*F3658</f>
        <v>81081644.502300009</v>
      </c>
      <c r="AH3658" s="2">
        <f>+AE3658*F3658</f>
        <v>11351430.230322002</v>
      </c>
      <c r="AI3658" s="2">
        <f>+AF3658*F3658</f>
        <v>28378575.575804997</v>
      </c>
      <c r="AJ3658" s="2">
        <f>SUM(AG3658:AI3658)</f>
        <v>120811650.30842701</v>
      </c>
      <c r="AK3658" s="2">
        <f>+AD3658*G3658</f>
        <v>81081644.502300009</v>
      </c>
      <c r="AL3658" s="2">
        <f>+AE3658*G3658</f>
        <v>11351430.230322002</v>
      </c>
      <c r="AM3658" s="2">
        <f>+AF3658*G3658</f>
        <v>28378575.575804997</v>
      </c>
      <c r="AN3658" s="155">
        <f>SUM(AK3658:AM3658)</f>
        <v>120811650.30842701</v>
      </c>
      <c r="AQ3658" s="145" t="s">
        <v>79</v>
      </c>
      <c r="AU3658" s="8"/>
      <c r="AV3658" s="8"/>
      <c r="AW3658" s="2">
        <f>'[2]BoQ HSYC-Trang'!$AT3658</f>
        <v>41916.36</v>
      </c>
      <c r="AX3658" s="8">
        <f>F3658*AW3658</f>
        <v>81081644.502300009</v>
      </c>
      <c r="AY3658" s="8">
        <f>IF(AQ3658="CT",7%,5%)*AX3658</f>
        <v>4054082.2251150007</v>
      </c>
      <c r="AZ3658" s="8">
        <f>AX3658*2%</f>
        <v>1621632.8900460002</v>
      </c>
      <c r="BA3658" s="8">
        <f>IF(BB3658&gt;0,0,AX3658*5%)</f>
        <v>0</v>
      </c>
      <c r="BB3658" s="8">
        <f>(AX3658-BG3658)*35%</f>
        <v>28378575.575805001</v>
      </c>
      <c r="BC3658" s="8">
        <f>+AX3658+AY3658+AZ3658+BA3658+BB3658</f>
        <v>115135935.193266</v>
      </c>
      <c r="BD3658" s="8">
        <f>AX3658-AT3658</f>
        <v>81081644.502300009</v>
      </c>
      <c r="BE3658" s="2"/>
      <c r="BH3658" s="2"/>
    </row>
    <row r="3659" spans="2:60" ht="17" hidden="1" outlineLevel="1" x14ac:dyDescent="0.2">
      <c r="B3659" s="82">
        <v>24</v>
      </c>
      <c r="C3659" s="144" t="s">
        <v>182</v>
      </c>
      <c r="D3659" s="144"/>
      <c r="E3659" s="82" t="s">
        <v>91</v>
      </c>
      <c r="F3659" s="143">
        <v>13.6532</v>
      </c>
      <c r="G3659" s="142">
        <f>+[2]THKL!F3682</f>
        <v>13.6532</v>
      </c>
      <c r="H3659" s="132"/>
      <c r="I3659" s="132"/>
      <c r="J3659" s="132"/>
      <c r="K3659" s="156">
        <f>'[3]BDG (XD)'!$Y$1455*1000</f>
        <v>26712000</v>
      </c>
      <c r="L3659" s="157">
        <f>'[3]BDG (XD)'!$Z$1455*1000</f>
        <v>9088000</v>
      </c>
      <c r="M3659" s="157">
        <f>SUM(K3659:L3659)</f>
        <v>35800000</v>
      </c>
      <c r="N3659" s="83">
        <f>IF(V3659&lt;&gt;"VTC VHm",_xlfn.XLOOKUP(Z3659,$AC$4015:$AC$4035,$AD$4015:$AD$4035,0)*M3659,_xlfn.XLOOKUP(Z3659,$AC$4015:$AC$4035,$AD$4015:$AD$4035,0)*L3659)</f>
        <v>0</v>
      </c>
      <c r="O3659" s="83">
        <f>IF(V3659&lt;&gt;"VTC VHm",_xlfn.XLOOKUP(Z3659,$AC$4015:$AC$4035,$AE$4015:$AE$4035,0)*M3659,_xlfn.XLOOKUP(Z3659,$AC$4015:$AC$4035,$AE$4015:$AE$4035,0)*L3659)</f>
        <v>10740000</v>
      </c>
      <c r="P3659" s="83">
        <f>SUM(N3659:O3659)</f>
        <v>10740000</v>
      </c>
      <c r="Q3659" s="157">
        <f>M3659*G3659</f>
        <v>488784560</v>
      </c>
      <c r="R3659" s="157">
        <f>G3659*P3659</f>
        <v>146635368</v>
      </c>
      <c r="S3659" s="83">
        <f>SUM(Q3659:R3659)</f>
        <v>635419928</v>
      </c>
      <c r="T3659" s="156" t="s">
        <v>50</v>
      </c>
      <c r="U3659" s="132"/>
      <c r="V3659" s="132"/>
      <c r="W3659" s="132"/>
      <c r="X3659" s="44" t="s">
        <v>33</v>
      </c>
      <c r="Y3659" s="44"/>
      <c r="Z3659" s="44" t="s">
        <v>10</v>
      </c>
      <c r="AA3659" s="44" t="s">
        <v>80</v>
      </c>
      <c r="AB3659" s="2">
        <v>35358448.17578122</v>
      </c>
      <c r="AC3659" s="2">
        <v>482755964.63357615</v>
      </c>
      <c r="AD3659" s="2">
        <f>+M3659</f>
        <v>35800000</v>
      </c>
      <c r="AE3659" s="2">
        <f>+AD3659*14%</f>
        <v>5012000.0000000009</v>
      </c>
      <c r="AF3659" s="155">
        <f>+AD3659*35%</f>
        <v>12530000</v>
      </c>
      <c r="AG3659" s="2">
        <f>+AD3659*F3659</f>
        <v>488784560</v>
      </c>
      <c r="AH3659" s="2">
        <f>+AE3659*F3659</f>
        <v>68429838.400000006</v>
      </c>
      <c r="AI3659" s="2">
        <f>+AF3659*F3659</f>
        <v>171074596</v>
      </c>
      <c r="AJ3659" s="2">
        <f>SUM(AG3659:AI3659)</f>
        <v>728288994.39999998</v>
      </c>
      <c r="AK3659" s="2">
        <f>+AD3659*G3659</f>
        <v>488784560</v>
      </c>
      <c r="AL3659" s="2">
        <f>+AE3659*G3659</f>
        <v>68429838.400000006</v>
      </c>
      <c r="AM3659" s="2">
        <f>+AF3659*G3659</f>
        <v>171074596</v>
      </c>
      <c r="AN3659" s="155">
        <f>SUM(AK3659:AM3659)</f>
        <v>728288994.39999998</v>
      </c>
      <c r="AQ3659" s="145" t="s">
        <v>79</v>
      </c>
      <c r="AU3659" s="8"/>
      <c r="AV3659" s="8"/>
      <c r="AW3659" s="2">
        <f>'[2]BoQ HSYC-Trang'!$AT3659</f>
        <v>35800000</v>
      </c>
      <c r="AX3659" s="8">
        <f>F3659*AW3659</f>
        <v>488784560</v>
      </c>
      <c r="AY3659" s="8">
        <f>IF(AQ3659="CT",7%,5%)*AX3659</f>
        <v>24439228</v>
      </c>
      <c r="AZ3659" s="8">
        <f>AX3659*2%</f>
        <v>9775691.2000000011</v>
      </c>
      <c r="BA3659" s="8">
        <f>IF(BB3659&gt;0,0,AX3659*5%)</f>
        <v>0</v>
      </c>
      <c r="BB3659" s="8">
        <f>(AX3659-BG3659)*35%</f>
        <v>171074596</v>
      </c>
      <c r="BC3659" s="8">
        <f>+AX3659+AY3659+AZ3659+BA3659+BB3659</f>
        <v>694074075.20000005</v>
      </c>
      <c r="BD3659" s="8">
        <f>AX3659-AT3659</f>
        <v>488784560</v>
      </c>
      <c r="BE3659" s="2"/>
      <c r="BH3659" s="2"/>
    </row>
    <row r="3660" spans="2:60" ht="17" hidden="1" outlineLevel="1" x14ac:dyDescent="0.2">
      <c r="B3660" s="82">
        <v>25</v>
      </c>
      <c r="C3660" s="144" t="s">
        <v>181</v>
      </c>
      <c r="D3660" s="144"/>
      <c r="E3660" s="82" t="s">
        <v>52</v>
      </c>
      <c r="F3660" s="143">
        <v>743.72680000000003</v>
      </c>
      <c r="G3660" s="142">
        <f>+[2]THKL!F3683</f>
        <v>743.72680000000003</v>
      </c>
      <c r="H3660" s="132"/>
      <c r="I3660" s="132"/>
      <c r="J3660" s="132"/>
      <c r="K3660" s="156" t="s">
        <v>89</v>
      </c>
      <c r="L3660" s="157" t="s">
        <v>89</v>
      </c>
      <c r="M3660" s="157">
        <f>SUM(K3660:L3660)</f>
        <v>0</v>
      </c>
      <c r="N3660" s="83">
        <f>IF(V3660&lt;&gt;"VTC VHm",_xlfn.XLOOKUP(Z3660,$AC$4015:$AC$4035,$AD$4015:$AD$4035,0)*M3660,_xlfn.XLOOKUP(Z3660,$AC$4015:$AC$4035,$AD$4015:$AD$4035,0)*L3660)</f>
        <v>0</v>
      </c>
      <c r="O3660" s="83">
        <f>IF(V3660&lt;&gt;"VTC VHm",_xlfn.XLOOKUP(Z3660,$AC$4015:$AC$4035,$AE$4015:$AE$4035,0)*M3660,_xlfn.XLOOKUP(Z3660,$AC$4015:$AC$4035,$AE$4015:$AE$4035,0)*L3660)</f>
        <v>0</v>
      </c>
      <c r="P3660" s="83">
        <f>SUM(N3660:O3660)</f>
        <v>0</v>
      </c>
      <c r="Q3660" s="157">
        <f>M3660*G3660</f>
        <v>0</v>
      </c>
      <c r="R3660" s="157">
        <f>G3660*P3660</f>
        <v>0</v>
      </c>
      <c r="S3660" s="83">
        <f>SUM(Q3660:R3660)</f>
        <v>0</v>
      </c>
      <c r="T3660" s="156"/>
      <c r="U3660" s="132"/>
      <c r="V3660" s="132"/>
      <c r="W3660" s="132"/>
      <c r="X3660" s="44" t="s">
        <v>33</v>
      </c>
      <c r="Y3660" s="44"/>
      <c r="Z3660" s="44" t="s">
        <v>10</v>
      </c>
      <c r="AA3660" s="44" t="s">
        <v>80</v>
      </c>
      <c r="AB3660" s="2">
        <v>200957.1673819827</v>
      </c>
      <c r="AC3660" s="2">
        <v>149457231.03406638</v>
      </c>
      <c r="AD3660" s="2">
        <f>+M3660</f>
        <v>0</v>
      </c>
      <c r="AE3660" s="2">
        <f>+AD3660*14%</f>
        <v>0</v>
      </c>
      <c r="AF3660" s="155">
        <f>+AD3660*35%</f>
        <v>0</v>
      </c>
      <c r="AG3660" s="2">
        <f>+AD3660*F3660</f>
        <v>0</v>
      </c>
      <c r="AH3660" s="2">
        <f>+AE3660*F3660</f>
        <v>0</v>
      </c>
      <c r="AI3660" s="2">
        <f>+AF3660*F3660</f>
        <v>0</v>
      </c>
      <c r="AJ3660" s="2">
        <f>SUM(AG3660:AI3660)</f>
        <v>0</v>
      </c>
      <c r="AK3660" s="2">
        <f>+AD3660*G3660</f>
        <v>0</v>
      </c>
      <c r="AL3660" s="2">
        <f>+AE3660*G3660</f>
        <v>0</v>
      </c>
      <c r="AM3660" s="2">
        <f>+AF3660*G3660</f>
        <v>0</v>
      </c>
      <c r="AN3660" s="155">
        <f>SUM(AK3660:AM3660)</f>
        <v>0</v>
      </c>
      <c r="AQ3660" s="145" t="s">
        <v>79</v>
      </c>
      <c r="AU3660" s="8"/>
      <c r="AV3660" s="8"/>
      <c r="AW3660" s="2">
        <f>'[2]BoQ HSYC-Trang'!$AT3660</f>
        <v>0</v>
      </c>
      <c r="AX3660" s="8">
        <f>F3660*AW3660</f>
        <v>0</v>
      </c>
      <c r="AY3660" s="8">
        <f>IF(AQ3660="CT",7%,5%)*AX3660</f>
        <v>0</v>
      </c>
      <c r="AZ3660" s="8">
        <f>AX3660*2%</f>
        <v>0</v>
      </c>
      <c r="BA3660" s="8">
        <f>IF(BB3660&gt;0,0,AX3660*5%)</f>
        <v>0</v>
      </c>
      <c r="BB3660" s="8">
        <f>(AX3660-BG3660)*35%</f>
        <v>0</v>
      </c>
      <c r="BC3660" s="8">
        <f>+AX3660+AY3660+AZ3660+BA3660+BB3660</f>
        <v>0</v>
      </c>
      <c r="BD3660" s="8">
        <f>AX3660-AT3660</f>
        <v>0</v>
      </c>
      <c r="BE3660" s="2"/>
      <c r="BH3660" s="2"/>
    </row>
    <row r="3661" spans="2:60" ht="34" hidden="1" outlineLevel="1" x14ac:dyDescent="0.2">
      <c r="B3661" s="82">
        <v>26</v>
      </c>
      <c r="C3661" s="144" t="s">
        <v>93</v>
      </c>
      <c r="D3661" s="144"/>
      <c r="E3661" s="82" t="s">
        <v>52</v>
      </c>
      <c r="F3661" s="143">
        <v>639.45680000000004</v>
      </c>
      <c r="G3661" s="142">
        <f>+[2]THKL!F3684</f>
        <v>639.45680000000004</v>
      </c>
      <c r="H3661" s="132"/>
      <c r="I3661" s="132"/>
      <c r="J3661" s="132"/>
      <c r="K3661" s="156">
        <f>$K$193</f>
        <v>45124</v>
      </c>
      <c r="L3661" s="157">
        <f>$L$193</f>
        <v>54000</v>
      </c>
      <c r="M3661" s="157">
        <f>SUM(K3661:L3661)</f>
        <v>99124</v>
      </c>
      <c r="N3661" s="83">
        <f>IF(V3661&lt;&gt;"VTC VHm",_xlfn.XLOOKUP(Z3661,$AC$4015:$AC$4035,$AD$4015:$AD$4035,0)*M3661,_xlfn.XLOOKUP(Z3661,$AC$4015:$AC$4035,$AD$4015:$AD$4035,0)*L3661)</f>
        <v>0</v>
      </c>
      <c r="O3661" s="83">
        <f>IF(V3661&lt;&gt;"VTC VHm",_xlfn.XLOOKUP(Z3661,$AC$4015:$AC$4035,$AE$4015:$AE$4035,0)*M3661,_xlfn.XLOOKUP(Z3661,$AC$4015:$AC$4035,$AE$4015:$AE$4035,0)*L3661)</f>
        <v>29737.199999999997</v>
      </c>
      <c r="P3661" s="83">
        <f>SUM(N3661:O3661)</f>
        <v>29737.199999999997</v>
      </c>
      <c r="Q3661" s="157">
        <f>M3661*G3661</f>
        <v>63385515.843200006</v>
      </c>
      <c r="R3661" s="157">
        <f>G3661*P3661</f>
        <v>19015654.75296</v>
      </c>
      <c r="S3661" s="83">
        <f>SUM(Q3661:R3661)</f>
        <v>82401170.59616001</v>
      </c>
      <c r="T3661" s="156" t="s">
        <v>50</v>
      </c>
      <c r="U3661" s="132"/>
      <c r="V3661" s="132"/>
      <c r="W3661" s="132"/>
      <c r="X3661" s="44" t="s">
        <v>33</v>
      </c>
      <c r="Y3661" s="44"/>
      <c r="Z3661" s="44" t="s">
        <v>10</v>
      </c>
      <c r="AA3661" s="44" t="s">
        <v>80</v>
      </c>
      <c r="AB3661" s="2">
        <v>65244.026824312867</v>
      </c>
      <c r="AC3661" s="2">
        <v>41720736.612189271</v>
      </c>
      <c r="AD3661" s="2">
        <f>+M3661</f>
        <v>99124</v>
      </c>
      <c r="AE3661" s="2">
        <f>+AD3661*14%</f>
        <v>13877.36</v>
      </c>
      <c r="AF3661" s="155">
        <f>+AD3661*35%</f>
        <v>34693.399999999994</v>
      </c>
      <c r="AG3661" s="2">
        <f>+AD3661*F3661</f>
        <v>63385515.843200006</v>
      </c>
      <c r="AH3661" s="2">
        <f>+AE3661*F3661</f>
        <v>8873972.2180480007</v>
      </c>
      <c r="AI3661" s="2">
        <f>+AF3661*F3661</f>
        <v>22184930.545119997</v>
      </c>
      <c r="AJ3661" s="2">
        <f>SUM(AG3661:AI3661)</f>
        <v>94444418.606368005</v>
      </c>
      <c r="AK3661" s="2">
        <f>+AD3661*G3661</f>
        <v>63385515.843200006</v>
      </c>
      <c r="AL3661" s="2">
        <f>+AE3661*G3661</f>
        <v>8873972.2180480007</v>
      </c>
      <c r="AM3661" s="2">
        <f>+AF3661*G3661</f>
        <v>22184930.545119997</v>
      </c>
      <c r="AN3661" s="155">
        <f>SUM(AK3661:AM3661)</f>
        <v>94444418.606368005</v>
      </c>
      <c r="AQ3661" s="145" t="s">
        <v>79</v>
      </c>
      <c r="AU3661" s="8"/>
      <c r="AV3661" s="8"/>
      <c r="AW3661" s="2">
        <f>'[2]BoQ HSYC-Trang'!$AT3661</f>
        <v>74796</v>
      </c>
      <c r="AX3661" s="8">
        <f>F3661*AW3661</f>
        <v>47828810.812800005</v>
      </c>
      <c r="AY3661" s="8">
        <f>IF(AQ3661="CT",7%,5%)*AX3661</f>
        <v>2391440.5406400003</v>
      </c>
      <c r="AZ3661" s="8">
        <f>AX3661*2%</f>
        <v>956576.2162560001</v>
      </c>
      <c r="BA3661" s="8">
        <f>IF(BB3661&gt;0,0,AX3661*5%)</f>
        <v>0</v>
      </c>
      <c r="BB3661" s="8">
        <f>(AX3661-BG3661)*35%</f>
        <v>16740083.78448</v>
      </c>
      <c r="BC3661" s="8">
        <f>+AX3661+AY3661+AZ3661+BA3661+BB3661</f>
        <v>67916911.354176</v>
      </c>
      <c r="BD3661" s="8">
        <f>AX3661-AT3661</f>
        <v>47828810.812800005</v>
      </c>
      <c r="BE3661" s="2"/>
      <c r="BH3661" s="2"/>
    </row>
    <row r="3662" spans="2:60" s="133" customFormat="1" ht="17" collapsed="1" x14ac:dyDescent="0.2">
      <c r="B3662" s="139" t="s">
        <v>180</v>
      </c>
      <c r="C3662" s="141" t="s">
        <v>179</v>
      </c>
      <c r="D3662" s="141"/>
      <c r="E3662" s="139"/>
      <c r="F3662" s="139"/>
      <c r="G3662" s="139">
        <f>+[2]THKL!F3686</f>
        <v>0</v>
      </c>
      <c r="H3662" s="138"/>
      <c r="I3662" s="138"/>
      <c r="J3662" s="138"/>
      <c r="K3662" s="140"/>
      <c r="L3662" s="140"/>
      <c r="M3662" s="138"/>
      <c r="N3662" s="138">
        <f>IF(V3662&lt;&gt;"VTC VHm",_xlfn.XLOOKUP(Z3662,$AC$4015:$AC$4035,$AD$4015:$AD$4035,0)*M3662,_xlfn.XLOOKUP(Z3662,$AC$4015:$AC$4035,$AD$4015:$AD$4035,0)*L3662)</f>
        <v>0</v>
      </c>
      <c r="O3662" s="138">
        <f>IF(V3662&lt;&gt;"VTC VHm",_xlfn.XLOOKUP(Z3662,$AC$4015:$AC$4035,$AE$4015:$AE$4035,0)*M3662,_xlfn.XLOOKUP(Z3662,$AC$4015:$AC$4035,$AE$4015:$AE$4035,0)*L3662)</f>
        <v>0</v>
      </c>
      <c r="P3662" s="138"/>
      <c r="Q3662" s="138">
        <f>M3662*G3662</f>
        <v>0</v>
      </c>
      <c r="R3662" s="138">
        <f>N3662*G3662</f>
        <v>0</v>
      </c>
      <c r="S3662" s="138">
        <f>SUM(Q3662:R3662)</f>
        <v>0</v>
      </c>
      <c r="T3662" s="139"/>
      <c r="U3662" s="138"/>
      <c r="V3662" s="138"/>
      <c r="W3662" s="138"/>
      <c r="X3662" s="137"/>
      <c r="Y3662" s="137"/>
      <c r="Z3662" s="137"/>
      <c r="AA3662" s="136"/>
      <c r="AB3662" s="135"/>
      <c r="AC3662" s="175">
        <f>SUM(AC3663:AC3819)</f>
        <v>3314214688.6803441</v>
      </c>
      <c r="AD3662" s="175"/>
      <c r="AE3662" s="175"/>
      <c r="AF3662" s="175"/>
      <c r="AG3662" s="175">
        <f>SUM(AG3663:AG3819)</f>
        <v>2873559469.4238667</v>
      </c>
      <c r="AH3662" s="175">
        <f>SUM(AH3663:AH3819)</f>
        <v>402298325.71934164</v>
      </c>
      <c r="AI3662" s="175">
        <f>SUM(AI3663:AI3819)</f>
        <v>1005745814.2983532</v>
      </c>
      <c r="AJ3662" s="175">
        <f>SUM(AJ3663:AJ3819)</f>
        <v>4281603609.4415612</v>
      </c>
      <c r="AK3662" s="175">
        <f>SUM(AK3663:AK3819)</f>
        <v>2873559469.4238667</v>
      </c>
      <c r="AL3662" s="175">
        <f>SUM(AL3663:AL3819)</f>
        <v>402298325.71934164</v>
      </c>
      <c r="AM3662" s="175">
        <f>SUM(AM3663:AM3819)</f>
        <v>1005745814.2983532</v>
      </c>
      <c r="AN3662" s="175">
        <f>SUM(AN3663:AN3819)</f>
        <v>4281603609.4415612</v>
      </c>
      <c r="AP3662" s="133">
        <v>26</v>
      </c>
      <c r="AQ3662" s="145" t="s">
        <v>79</v>
      </c>
      <c r="AU3662" s="8"/>
      <c r="AV3662" s="8"/>
      <c r="AW3662" s="2">
        <f>'[2]BoQ HSYC-Trang'!$AT3662</f>
        <v>0</v>
      </c>
      <c r="AX3662" s="175">
        <f>SUM(AX3663:AX3819)</f>
        <v>2974139941.455874</v>
      </c>
      <c r="AY3662" s="175">
        <f>SUM(AY3663:AY3819)</f>
        <v>148706997.07279366</v>
      </c>
      <c r="AZ3662" s="175">
        <f>SUM(AZ3663:AZ3819)</f>
        <v>59482798.829117477</v>
      </c>
      <c r="BA3662" s="175">
        <f>SUM(BA3663:BA3819)</f>
        <v>0</v>
      </c>
      <c r="BB3662" s="175">
        <f>SUM(BB3663:BB3819)</f>
        <v>876455026.92622232</v>
      </c>
      <c r="BC3662" s="175">
        <f>SUM(BC3663:BC3819)</f>
        <v>4058784764.2840061</v>
      </c>
      <c r="BD3662" s="175">
        <f>SUM(BD3663:BD3819)</f>
        <v>2974139941.455874</v>
      </c>
      <c r="BE3662" s="2"/>
      <c r="BH3662" s="2"/>
    </row>
    <row r="3663" spans="2:60" ht="17" hidden="1" outlineLevel="1" collapsed="1" x14ac:dyDescent="0.2">
      <c r="B3663" s="173" t="s">
        <v>178</v>
      </c>
      <c r="C3663" s="174" t="s">
        <v>177</v>
      </c>
      <c r="D3663" s="174"/>
      <c r="E3663" s="173"/>
      <c r="F3663" s="172"/>
      <c r="G3663" s="149">
        <f>+[2]THKL!F3687</f>
        <v>0</v>
      </c>
      <c r="H3663" s="148"/>
      <c r="I3663" s="148"/>
      <c r="J3663" s="148"/>
      <c r="K3663" s="48"/>
      <c r="L3663" s="47"/>
      <c r="M3663" s="47"/>
      <c r="N3663" s="83">
        <f>IF(V3663&lt;&gt;"VTC VHm",_xlfn.XLOOKUP(Z3663,$AC$4015:$AC$4035,$AD$4015:$AD$4035,0)*M3663,_xlfn.XLOOKUP(Z3663,$AC$4015:$AC$4035,$AD$4015:$AD$4035,0)*L3663)</f>
        <v>0</v>
      </c>
      <c r="O3663" s="83">
        <f>IF(V3663&lt;&gt;"VTC VHm",_xlfn.XLOOKUP(Z3663,$AC$4015:$AC$4035,$AE$4015:$AE$4035,0)*M3663,_xlfn.XLOOKUP(Z3663,$AC$4015:$AC$4035,$AE$4015:$AE$4035,0)*L3663)</f>
        <v>0</v>
      </c>
      <c r="P3663" s="83"/>
      <c r="Q3663" s="47">
        <f>M3663*G3663</f>
        <v>0</v>
      </c>
      <c r="R3663" s="47">
        <f>N3663*G3663</f>
        <v>0</v>
      </c>
      <c r="S3663" s="83">
        <f>SUM(Q3663:R3663)</f>
        <v>0</v>
      </c>
      <c r="T3663" s="48"/>
      <c r="U3663" s="148"/>
      <c r="V3663" s="148"/>
      <c r="W3663" s="148"/>
      <c r="X3663" s="44"/>
      <c r="Y3663" s="44"/>
      <c r="Z3663" s="44"/>
      <c r="AA3663" s="44"/>
      <c r="AD3663" s="2">
        <f>+M3663</f>
        <v>0</v>
      </c>
      <c r="AE3663" s="2">
        <f>+AD3663*14%</f>
        <v>0</v>
      </c>
      <c r="AF3663" s="2">
        <f>+AD3663*35%</f>
        <v>0</v>
      </c>
      <c r="AG3663" s="2">
        <f>+AD3663*F3663</f>
        <v>0</v>
      </c>
      <c r="AH3663" s="2">
        <f>+AE3663*F3663</f>
        <v>0</v>
      </c>
      <c r="AI3663" s="2">
        <f>+AF3663*F3663</f>
        <v>0</v>
      </c>
      <c r="AJ3663" s="2">
        <f>SUM(AG3663:AI3663)</f>
        <v>0</v>
      </c>
      <c r="AK3663" s="2">
        <f>+AD3663*G3663</f>
        <v>0</v>
      </c>
      <c r="AL3663" s="2">
        <f>+AE3663*G3663</f>
        <v>0</v>
      </c>
      <c r="AM3663" s="2">
        <f>+AF3663*G3663</f>
        <v>0</v>
      </c>
      <c r="AN3663" s="2">
        <f>SUM(AK3663:AM3663)</f>
        <v>0</v>
      </c>
      <c r="AQ3663" s="145" t="s">
        <v>79</v>
      </c>
      <c r="AU3663" s="8"/>
      <c r="AV3663" s="8"/>
      <c r="AW3663" s="2">
        <f>'[2]BoQ HSYC-Trang'!$AT3663</f>
        <v>0</v>
      </c>
      <c r="AX3663" s="8">
        <f>F3663*AW3663</f>
        <v>0</v>
      </c>
      <c r="AY3663" s="8">
        <f>IF(AQ3663="CT",7%,5%)*AX3663</f>
        <v>0</v>
      </c>
      <c r="AZ3663" s="8">
        <f>AX3663*2%</f>
        <v>0</v>
      </c>
      <c r="BA3663" s="8">
        <f>IF(BB3663&gt;0,0,AX3663*5%)</f>
        <v>0</v>
      </c>
      <c r="BB3663" s="8">
        <f>(AX3663-BG3663)*35%</f>
        <v>0</v>
      </c>
      <c r="BC3663" s="8">
        <f>+AX3663+AY3663+AZ3663+BA3663+BB3663</f>
        <v>0</v>
      </c>
      <c r="BD3663" s="8">
        <f>AX3663-AT3663</f>
        <v>0</v>
      </c>
      <c r="BE3663" s="2"/>
      <c r="BH3663" s="2"/>
    </row>
    <row r="3664" spans="2:60" s="92" customFormat="1" ht="17" hidden="1" outlineLevel="1" x14ac:dyDescent="0.2">
      <c r="B3664" s="163"/>
      <c r="C3664" s="164" t="s">
        <v>164</v>
      </c>
      <c r="D3664" s="164"/>
      <c r="E3664" s="163"/>
      <c r="F3664" s="162"/>
      <c r="G3664" s="149">
        <f>+[2]THKL!F3688</f>
        <v>0</v>
      </c>
      <c r="H3664" s="158"/>
      <c r="I3664" s="158"/>
      <c r="J3664" s="158"/>
      <c r="K3664" s="170"/>
      <c r="L3664" s="171"/>
      <c r="M3664" s="171"/>
      <c r="N3664" s="83">
        <f>IF(V3664&lt;&gt;"VTC VHm",_xlfn.XLOOKUP(Z3664,$AC$4015:$AC$4035,$AD$4015:$AD$4035,0)*M3664,_xlfn.XLOOKUP(Z3664,$AC$4015:$AC$4035,$AD$4015:$AD$4035,0)*L3664)</f>
        <v>0</v>
      </c>
      <c r="O3664" s="83">
        <f>IF(V3664&lt;&gt;"VTC VHm",_xlfn.XLOOKUP(Z3664,$AC$4015:$AC$4035,$AE$4015:$AE$4035,0)*M3664,_xlfn.XLOOKUP(Z3664,$AC$4015:$AC$4035,$AE$4015:$AE$4035,0)*L3664)</f>
        <v>0</v>
      </c>
      <c r="P3664" s="160"/>
      <c r="Q3664" s="171">
        <f>M3664*G3664</f>
        <v>0</v>
      </c>
      <c r="R3664" s="158">
        <f>N3664*G3664</f>
        <v>0</v>
      </c>
      <c r="S3664" s="160">
        <f>SUM(Q3664:R3664)</f>
        <v>0</v>
      </c>
      <c r="T3664" s="170"/>
      <c r="U3664" s="158"/>
      <c r="V3664" s="158"/>
      <c r="W3664" s="158"/>
      <c r="X3664" s="94"/>
      <c r="Y3664" s="94"/>
      <c r="Z3664" s="94"/>
      <c r="AA3664" s="44"/>
      <c r="AB3664" s="93"/>
      <c r="AC3664" s="93"/>
      <c r="AD3664" s="93">
        <f>+M3664</f>
        <v>0</v>
      </c>
      <c r="AE3664" s="93">
        <f>+AD3664*14%</f>
        <v>0</v>
      </c>
      <c r="AF3664" s="93">
        <f>+AD3664*35%</f>
        <v>0</v>
      </c>
      <c r="AG3664" s="93">
        <f>+AD3664*F3664</f>
        <v>0</v>
      </c>
      <c r="AH3664" s="93">
        <f>+AE3664*F3664</f>
        <v>0</v>
      </c>
      <c r="AI3664" s="93">
        <f>+AF3664*F3664</f>
        <v>0</v>
      </c>
      <c r="AJ3664" s="93">
        <f>SUM(AG3664:AI3664)</f>
        <v>0</v>
      </c>
      <c r="AK3664" s="93">
        <f>+AD3664*G3664</f>
        <v>0</v>
      </c>
      <c r="AL3664" s="93">
        <f>+AE3664*G3664</f>
        <v>0</v>
      </c>
      <c r="AM3664" s="93">
        <f>+AF3664*G3664</f>
        <v>0</v>
      </c>
      <c r="AN3664" s="93">
        <f>SUM(AK3664:AM3664)</f>
        <v>0</v>
      </c>
      <c r="AQ3664" s="145" t="s">
        <v>79</v>
      </c>
      <c r="AU3664" s="8"/>
      <c r="AV3664" s="8"/>
      <c r="AW3664" s="2">
        <f>'[2]BoQ HSYC-Trang'!$AT3664</f>
        <v>0</v>
      </c>
      <c r="AX3664" s="8">
        <f>F3664*AW3664</f>
        <v>0</v>
      </c>
      <c r="AY3664" s="8">
        <f>IF(AQ3664="CT",7%,5%)*AX3664</f>
        <v>0</v>
      </c>
      <c r="AZ3664" s="8">
        <f>AX3664*2%</f>
        <v>0</v>
      </c>
      <c r="BA3664" s="8">
        <f>IF(BB3664&gt;0,0,AX3664*5%)</f>
        <v>0</v>
      </c>
      <c r="BB3664" s="8">
        <f>(AX3664-BG3664)*35%</f>
        <v>0</v>
      </c>
      <c r="BC3664" s="8">
        <f>+AX3664+AY3664+AZ3664+BA3664+BB3664</f>
        <v>0</v>
      </c>
      <c r="BD3664" s="8">
        <f>AX3664-AT3664</f>
        <v>0</v>
      </c>
      <c r="BE3664" s="2"/>
      <c r="BH3664" s="2"/>
    </row>
    <row r="3665" spans="2:60" s="92" customFormat="1" ht="17" hidden="1" outlineLevel="1" x14ac:dyDescent="0.2">
      <c r="B3665" s="163"/>
      <c r="C3665" s="164" t="s">
        <v>163</v>
      </c>
      <c r="D3665" s="164"/>
      <c r="E3665" s="163"/>
      <c r="F3665" s="162"/>
      <c r="G3665" s="149">
        <f>+[2]THKL!F3689</f>
        <v>0</v>
      </c>
      <c r="H3665" s="158"/>
      <c r="I3665" s="158"/>
      <c r="J3665" s="158"/>
      <c r="K3665" s="170"/>
      <c r="L3665" s="171"/>
      <c r="M3665" s="171"/>
      <c r="N3665" s="83">
        <f>IF(V3665&lt;&gt;"VTC VHm",_xlfn.XLOOKUP(Z3665,$AC$4015:$AC$4035,$AD$4015:$AD$4035,0)*M3665,_xlfn.XLOOKUP(Z3665,$AC$4015:$AC$4035,$AD$4015:$AD$4035,0)*L3665)</f>
        <v>0</v>
      </c>
      <c r="O3665" s="83">
        <f>IF(V3665&lt;&gt;"VTC VHm",_xlfn.XLOOKUP(Z3665,$AC$4015:$AC$4035,$AE$4015:$AE$4035,0)*M3665,_xlfn.XLOOKUP(Z3665,$AC$4015:$AC$4035,$AE$4015:$AE$4035,0)*L3665)</f>
        <v>0</v>
      </c>
      <c r="P3665" s="160"/>
      <c r="Q3665" s="171">
        <f>M3665*G3665</f>
        <v>0</v>
      </c>
      <c r="R3665" s="158">
        <f>N3665*G3665</f>
        <v>0</v>
      </c>
      <c r="S3665" s="160">
        <f>SUM(Q3665:R3665)</f>
        <v>0</v>
      </c>
      <c r="T3665" s="170"/>
      <c r="U3665" s="158"/>
      <c r="V3665" s="158"/>
      <c r="W3665" s="158"/>
      <c r="X3665" s="94"/>
      <c r="Y3665" s="94"/>
      <c r="Z3665" s="94"/>
      <c r="AA3665" s="44"/>
      <c r="AB3665" s="93"/>
      <c r="AC3665" s="93"/>
      <c r="AD3665" s="93">
        <f>+M3665</f>
        <v>0</v>
      </c>
      <c r="AE3665" s="93">
        <f>+AD3665*14%</f>
        <v>0</v>
      </c>
      <c r="AF3665" s="93">
        <f>+AD3665*35%</f>
        <v>0</v>
      </c>
      <c r="AG3665" s="93">
        <f>+AD3665*F3665</f>
        <v>0</v>
      </c>
      <c r="AH3665" s="93">
        <f>+AE3665*F3665</f>
        <v>0</v>
      </c>
      <c r="AI3665" s="93">
        <f>+AF3665*F3665</f>
        <v>0</v>
      </c>
      <c r="AJ3665" s="93">
        <f>SUM(AG3665:AI3665)</f>
        <v>0</v>
      </c>
      <c r="AK3665" s="93">
        <f>+AD3665*G3665</f>
        <v>0</v>
      </c>
      <c r="AL3665" s="93">
        <f>+AE3665*G3665</f>
        <v>0</v>
      </c>
      <c r="AM3665" s="93">
        <f>+AF3665*G3665</f>
        <v>0</v>
      </c>
      <c r="AN3665" s="93">
        <f>SUM(AK3665:AM3665)</f>
        <v>0</v>
      </c>
      <c r="AQ3665" s="145" t="s">
        <v>79</v>
      </c>
      <c r="AU3665" s="8"/>
      <c r="AV3665" s="8"/>
      <c r="AW3665" s="2">
        <f>'[2]BoQ HSYC-Trang'!$AT3665</f>
        <v>0</v>
      </c>
      <c r="AX3665" s="8">
        <f>F3665*AW3665</f>
        <v>0</v>
      </c>
      <c r="AY3665" s="8">
        <f>IF(AQ3665="CT",7%,5%)*AX3665</f>
        <v>0</v>
      </c>
      <c r="AZ3665" s="8">
        <f>AX3665*2%</f>
        <v>0</v>
      </c>
      <c r="BA3665" s="8">
        <f>IF(BB3665&gt;0,0,AX3665*5%)</f>
        <v>0</v>
      </c>
      <c r="BB3665" s="8">
        <f>(AX3665-BG3665)*35%</f>
        <v>0</v>
      </c>
      <c r="BC3665" s="8">
        <f>+AX3665+AY3665+AZ3665+BA3665+BB3665</f>
        <v>0</v>
      </c>
      <c r="BD3665" s="8">
        <f>AX3665-AT3665</f>
        <v>0</v>
      </c>
      <c r="BE3665" s="2"/>
      <c r="BH3665" s="2"/>
    </row>
    <row r="3666" spans="2:60" ht="51" hidden="1" outlineLevel="2" x14ac:dyDescent="0.2">
      <c r="B3666" s="82">
        <v>1</v>
      </c>
      <c r="C3666" s="144" t="s">
        <v>162</v>
      </c>
      <c r="D3666" s="144"/>
      <c r="E3666" s="82" t="s">
        <v>160</v>
      </c>
      <c r="F3666" s="143">
        <v>5.51</v>
      </c>
      <c r="G3666" s="142">
        <f>+[2]THKL!F3690</f>
        <v>5.51</v>
      </c>
      <c r="H3666" s="132"/>
      <c r="I3666" s="132"/>
      <c r="J3666" s="132"/>
      <c r="K3666" s="156">
        <f>$K$8</f>
        <v>51500000</v>
      </c>
      <c r="L3666" s="157">
        <f>$L$8</f>
        <v>8040000</v>
      </c>
      <c r="M3666" s="157">
        <f>SUM(K3666:L3666)</f>
        <v>59540000</v>
      </c>
      <c r="N3666" s="83">
        <f>IF(V3666&lt;&gt;"VTC VHm",_xlfn.XLOOKUP(Z3666,$AC$4015:$AC$4035,$AD$4015:$AD$4035,0)*M3666,_xlfn.XLOOKUP(Z3666,$AC$4015:$AC$4035,$AD$4015:$AD$4035,0)*L3666)</f>
        <v>20839000</v>
      </c>
      <c r="O3666" s="83">
        <f>IF(V3666&lt;&gt;"VTC VHm",_xlfn.XLOOKUP(Z3666,$AC$4015:$AC$4035,$AE$4015:$AE$4035,0)*M3666,_xlfn.XLOOKUP(Z3666,$AC$4015:$AC$4035,$AE$4015:$AE$4035,0)*L3666)</f>
        <v>0</v>
      </c>
      <c r="P3666" s="83">
        <f>SUM(N3666:O3666)</f>
        <v>20839000</v>
      </c>
      <c r="Q3666" s="157">
        <f>M3666*G3666</f>
        <v>328065400</v>
      </c>
      <c r="R3666" s="157">
        <f>G3666*P3666</f>
        <v>114822890</v>
      </c>
      <c r="S3666" s="83">
        <f>SUM(Q3666:R3666)</f>
        <v>442888290</v>
      </c>
      <c r="T3666" s="156" t="s">
        <v>50</v>
      </c>
      <c r="U3666" s="132"/>
      <c r="V3666" s="132"/>
      <c r="W3666" s="132"/>
      <c r="X3666" s="44" t="s">
        <v>33</v>
      </c>
      <c r="Y3666" s="44"/>
      <c r="Z3666" s="44" t="s">
        <v>17</v>
      </c>
      <c r="AA3666" s="44">
        <v>7000064996</v>
      </c>
      <c r="AB3666" s="2">
        <v>80666059.621358469</v>
      </c>
      <c r="AC3666" s="2">
        <v>444469988.51368517</v>
      </c>
      <c r="AD3666" s="2">
        <f>+M3666</f>
        <v>59540000</v>
      </c>
      <c r="AE3666" s="2">
        <f>+AD3666*14%</f>
        <v>8335600.0000000009</v>
      </c>
      <c r="AF3666" s="155">
        <f>+AD3666*35%</f>
        <v>20839000</v>
      </c>
      <c r="AG3666" s="2">
        <f>+AD3666*F3666</f>
        <v>328065400</v>
      </c>
      <c r="AH3666" s="2">
        <f>+AE3666*F3666</f>
        <v>45929156</v>
      </c>
      <c r="AI3666" s="2">
        <f>+AF3666*F3666</f>
        <v>114822890</v>
      </c>
      <c r="AJ3666" s="2">
        <f>SUM(AG3666:AI3666)</f>
        <v>488817446</v>
      </c>
      <c r="AK3666" s="2">
        <f>+AD3666*G3666</f>
        <v>328065400</v>
      </c>
      <c r="AL3666" s="2">
        <f>+AE3666*G3666</f>
        <v>45929156</v>
      </c>
      <c r="AM3666" s="2">
        <f>+AF3666*G3666</f>
        <v>114822890</v>
      </c>
      <c r="AN3666" s="155">
        <f>SUM(AK3666:AM3666)</f>
        <v>488817446</v>
      </c>
      <c r="AQ3666" s="145" t="s">
        <v>79</v>
      </c>
      <c r="AU3666" s="8">
        <f>+K3666</f>
        <v>51500000</v>
      </c>
      <c r="AV3666" s="8">
        <f>+L3666+BH3666</f>
        <v>9154684.293540962</v>
      </c>
      <c r="AW3666" s="8">
        <f>+AU3666+AV3666</f>
        <v>60654684.293540962</v>
      </c>
      <c r="AX3666" s="8">
        <f>F3666*AW3666</f>
        <v>334207310.45741069</v>
      </c>
      <c r="AY3666" s="8">
        <f>IF(AQ3666="CT",7%,5%)*AX3666</f>
        <v>16710365.522870535</v>
      </c>
      <c r="AZ3666" s="8">
        <f>AX3666*2%</f>
        <v>6684146.2091482142</v>
      </c>
      <c r="BA3666" s="8">
        <f>IF(BB3666&gt;0,0,AX3666*5%)</f>
        <v>0</v>
      </c>
      <c r="BB3666" s="8">
        <f>(AX3666-BG3666)*35%</f>
        <v>116972558.66009374</v>
      </c>
      <c r="BC3666" s="8">
        <f>+AX3666+AY3666+AZ3666+BA3666+BB3666</f>
        <v>474574380.84952319</v>
      </c>
      <c r="BD3666" s="8">
        <f>AX3666-AT3666</f>
        <v>334207310.45741069</v>
      </c>
      <c r="BE3666" s="2"/>
      <c r="BH3666" s="2">
        <f>+'[2]Giá BT'!$J$56</f>
        <v>1114684.2935409618</v>
      </c>
    </row>
    <row r="3667" spans="2:60" ht="51" hidden="1" outlineLevel="2" x14ac:dyDescent="0.2">
      <c r="B3667" s="82">
        <v>2</v>
      </c>
      <c r="C3667" s="144" t="s">
        <v>176</v>
      </c>
      <c r="D3667" s="144"/>
      <c r="E3667" s="82" t="s">
        <v>160</v>
      </c>
      <c r="F3667" s="143">
        <v>0.27200000000000002</v>
      </c>
      <c r="G3667" s="142">
        <f>+[2]THKL!F3691</f>
        <v>0.27200000000000002</v>
      </c>
      <c r="H3667" s="132"/>
      <c r="I3667" s="132"/>
      <c r="J3667" s="132"/>
      <c r="K3667" s="156">
        <f>$K$8</f>
        <v>51500000</v>
      </c>
      <c r="L3667" s="157">
        <f>$L$8</f>
        <v>8040000</v>
      </c>
      <c r="M3667" s="157">
        <f>SUM(K3667:L3667)</f>
        <v>59540000</v>
      </c>
      <c r="N3667" s="83">
        <f>IF(V3667&lt;&gt;"VTC VHm",_xlfn.XLOOKUP(Z3667,$AC$4015:$AC$4035,$AD$4015:$AD$4035,0)*M3667,_xlfn.XLOOKUP(Z3667,$AC$4015:$AC$4035,$AD$4015:$AD$4035,0)*L3667)</f>
        <v>20839000</v>
      </c>
      <c r="O3667" s="83">
        <f>IF(V3667&lt;&gt;"VTC VHm",_xlfn.XLOOKUP(Z3667,$AC$4015:$AC$4035,$AE$4015:$AE$4035,0)*M3667,_xlfn.XLOOKUP(Z3667,$AC$4015:$AC$4035,$AE$4015:$AE$4035,0)*L3667)</f>
        <v>0</v>
      </c>
      <c r="P3667" s="83">
        <f>SUM(N3667:O3667)</f>
        <v>20839000</v>
      </c>
      <c r="Q3667" s="157">
        <f>M3667*G3667</f>
        <v>16194880.000000002</v>
      </c>
      <c r="R3667" s="157">
        <f>G3667*P3667</f>
        <v>5668208</v>
      </c>
      <c r="S3667" s="83">
        <f>SUM(Q3667:R3667)</f>
        <v>21863088</v>
      </c>
      <c r="T3667" s="156" t="s">
        <v>50</v>
      </c>
      <c r="U3667" s="132"/>
      <c r="V3667" s="132"/>
      <c r="W3667" s="132"/>
      <c r="X3667" s="44" t="s">
        <v>33</v>
      </c>
      <c r="Y3667" s="44"/>
      <c r="Z3667" s="44" t="s">
        <v>17</v>
      </c>
      <c r="AA3667" s="44">
        <v>7000064996</v>
      </c>
      <c r="AB3667" s="2">
        <v>13758066.270780975</v>
      </c>
      <c r="AC3667" s="2">
        <v>3742194.0256524254</v>
      </c>
      <c r="AD3667" s="2">
        <f>+M3667</f>
        <v>59540000</v>
      </c>
      <c r="AE3667" s="2">
        <f>+AD3667*14%</f>
        <v>8335600.0000000009</v>
      </c>
      <c r="AF3667" s="155">
        <f>+AD3667*35%</f>
        <v>20839000</v>
      </c>
      <c r="AG3667" s="2">
        <f>+AD3667*F3667</f>
        <v>16194880.000000002</v>
      </c>
      <c r="AH3667" s="2">
        <f>+AE3667*F3667</f>
        <v>2267283.2000000002</v>
      </c>
      <c r="AI3667" s="2">
        <f>+AF3667*F3667</f>
        <v>5668208</v>
      </c>
      <c r="AJ3667" s="2">
        <f>SUM(AG3667:AI3667)</f>
        <v>24130371.200000003</v>
      </c>
      <c r="AK3667" s="2">
        <f>+AD3667*G3667</f>
        <v>16194880.000000002</v>
      </c>
      <c r="AL3667" s="2">
        <f>+AE3667*G3667</f>
        <v>2267283.2000000002</v>
      </c>
      <c r="AM3667" s="2">
        <f>+AF3667*G3667</f>
        <v>5668208</v>
      </c>
      <c r="AN3667" s="155">
        <f>SUM(AK3667:AM3667)</f>
        <v>24130371.200000003</v>
      </c>
      <c r="AQ3667" s="145" t="s">
        <v>79</v>
      </c>
      <c r="AU3667" s="8"/>
      <c r="AV3667" s="8"/>
      <c r="AW3667" s="2">
        <f>'[2]BoQ HSYC-Trang'!$AT3667</f>
        <v>59540000</v>
      </c>
      <c r="AX3667" s="8">
        <f>F3667*AW3667</f>
        <v>16194880.000000002</v>
      </c>
      <c r="AY3667" s="8">
        <f>IF(AQ3667="CT",7%,5%)*AX3667</f>
        <v>809744.00000000012</v>
      </c>
      <c r="AZ3667" s="8">
        <f>AX3667*2%</f>
        <v>323897.60000000003</v>
      </c>
      <c r="BA3667" s="8">
        <f>IF(BB3667&gt;0,0,AX3667*5%)</f>
        <v>0</v>
      </c>
      <c r="BB3667" s="8">
        <f>(AX3667-BG3667)*35%</f>
        <v>5668208</v>
      </c>
      <c r="BC3667" s="8">
        <f>+AX3667+AY3667+AZ3667+BA3667+BB3667</f>
        <v>22996729.600000005</v>
      </c>
      <c r="BD3667" s="8">
        <f>AX3667-AT3667</f>
        <v>16194880.000000002</v>
      </c>
      <c r="BE3667" s="2"/>
      <c r="BH3667" s="2"/>
    </row>
    <row r="3668" spans="2:60" ht="34" hidden="1" outlineLevel="2" x14ac:dyDescent="0.2">
      <c r="B3668" s="82">
        <v>3</v>
      </c>
      <c r="C3668" s="144" t="s">
        <v>159</v>
      </c>
      <c r="D3668" s="144"/>
      <c r="E3668" s="82" t="s">
        <v>158</v>
      </c>
      <c r="F3668" s="143">
        <v>34</v>
      </c>
      <c r="G3668" s="142">
        <f>+[2]THKL!F3692</f>
        <v>34</v>
      </c>
      <c r="H3668" s="132"/>
      <c r="I3668" s="132"/>
      <c r="J3668" s="132"/>
      <c r="K3668" s="156"/>
      <c r="L3668" s="157" t="s">
        <v>89</v>
      </c>
      <c r="M3668" s="157">
        <f>SUM(K3668:L3668)</f>
        <v>0</v>
      </c>
      <c r="N3668" s="83">
        <f>IF(V3668&lt;&gt;"VTC VHm",_xlfn.XLOOKUP(Z3668,$AC$4015:$AC$4035,$AD$4015:$AD$4035,0)*M3668,_xlfn.XLOOKUP(Z3668,$AC$4015:$AC$4035,$AD$4015:$AD$4035,0)*L3668)</f>
        <v>0</v>
      </c>
      <c r="O3668" s="83">
        <f>IF(V3668&lt;&gt;"VTC VHm",_xlfn.XLOOKUP(Z3668,$AC$4015:$AC$4035,$AE$4015:$AE$4035,0)*M3668,_xlfn.XLOOKUP(Z3668,$AC$4015:$AC$4035,$AE$4015:$AE$4035,0)*L3668)</f>
        <v>0</v>
      </c>
      <c r="P3668" s="83">
        <f>SUM(N3668:O3668)</f>
        <v>0</v>
      </c>
      <c r="Q3668" s="157">
        <f>M3668*G3668</f>
        <v>0</v>
      </c>
      <c r="R3668" s="157">
        <f>G3668*P3668</f>
        <v>0</v>
      </c>
      <c r="S3668" s="83">
        <f>SUM(Q3668:R3668)</f>
        <v>0</v>
      </c>
      <c r="T3668" s="156" t="s">
        <v>50</v>
      </c>
      <c r="U3668" s="132"/>
      <c r="V3668" s="132"/>
      <c r="W3668" s="132"/>
      <c r="X3668" s="44" t="s">
        <v>33</v>
      </c>
      <c r="Y3668" s="44"/>
      <c r="Z3668" s="44" t="s">
        <v>17</v>
      </c>
      <c r="AA3668" s="44">
        <v>7000064996</v>
      </c>
      <c r="AB3668" s="2">
        <v>624997.88495596661</v>
      </c>
      <c r="AC3668" s="2">
        <v>21249928.088502865</v>
      </c>
      <c r="AD3668" s="2">
        <f>+M3668</f>
        <v>0</v>
      </c>
      <c r="AE3668" s="2">
        <f>+AD3668*14%</f>
        <v>0</v>
      </c>
      <c r="AF3668" s="155">
        <f>+AD3668*35%</f>
        <v>0</v>
      </c>
      <c r="AG3668" s="2">
        <f>+AD3668*F3668</f>
        <v>0</v>
      </c>
      <c r="AH3668" s="2">
        <f>+AE3668*F3668</f>
        <v>0</v>
      </c>
      <c r="AI3668" s="2">
        <f>+AF3668*F3668</f>
        <v>0</v>
      </c>
      <c r="AJ3668" s="2">
        <f>SUM(AG3668:AI3668)</f>
        <v>0</v>
      </c>
      <c r="AK3668" s="2">
        <f>+AD3668*G3668</f>
        <v>0</v>
      </c>
      <c r="AL3668" s="2">
        <f>+AE3668*G3668</f>
        <v>0</v>
      </c>
      <c r="AM3668" s="2">
        <f>+AF3668*G3668</f>
        <v>0</v>
      </c>
      <c r="AN3668" s="155">
        <f>SUM(AK3668:AM3668)</f>
        <v>0</v>
      </c>
      <c r="AQ3668" s="145" t="s">
        <v>79</v>
      </c>
      <c r="AU3668" s="8"/>
      <c r="AV3668" s="8"/>
      <c r="AW3668" s="2">
        <f>'[2]BoQ HSYC-Trang'!$AT3668</f>
        <v>0</v>
      </c>
      <c r="AX3668" s="8">
        <f>F3668*AW3668</f>
        <v>0</v>
      </c>
      <c r="AY3668" s="8">
        <f>IF(AQ3668="CT",7%,5%)*AX3668</f>
        <v>0</v>
      </c>
      <c r="AZ3668" s="8">
        <f>AX3668*2%</f>
        <v>0</v>
      </c>
      <c r="BA3668" s="8">
        <f>IF(BB3668&gt;0,0,AX3668*5%)</f>
        <v>0</v>
      </c>
      <c r="BB3668" s="8">
        <f>(AX3668-BG3668)*35%</f>
        <v>0</v>
      </c>
      <c r="BC3668" s="8">
        <f>+AX3668+AY3668+AZ3668+BA3668+BB3668</f>
        <v>0</v>
      </c>
      <c r="BD3668" s="8">
        <f>AX3668-AT3668</f>
        <v>0</v>
      </c>
      <c r="BE3668" s="2"/>
      <c r="BH3668" s="2"/>
    </row>
    <row r="3669" spans="2:60" ht="51" hidden="1" outlineLevel="2" x14ac:dyDescent="0.2">
      <c r="B3669" s="82">
        <v>4</v>
      </c>
      <c r="C3669" s="144" t="s">
        <v>146</v>
      </c>
      <c r="D3669" s="144"/>
      <c r="E3669" s="82" t="s">
        <v>104</v>
      </c>
      <c r="F3669" s="143">
        <v>0.1234</v>
      </c>
      <c r="G3669" s="142">
        <f>+[2]THKL!F3693</f>
        <v>0.1234</v>
      </c>
      <c r="H3669" s="132"/>
      <c r="I3669" s="132"/>
      <c r="J3669" s="132"/>
      <c r="K3669" s="156" t="str">
        <f>$K$744</f>
        <v>Bao gồm</v>
      </c>
      <c r="L3669" s="157">
        <f>$L$744</f>
        <v>2038654.4787777774</v>
      </c>
      <c r="M3669" s="157">
        <f>SUM(K3669:L3669)</f>
        <v>2038654.4787777774</v>
      </c>
      <c r="N3669" s="83">
        <f>IF(V3669&lt;&gt;"VTC VHm",_xlfn.XLOOKUP(Z3669,$AC$4015:$AC$4035,$AD$4015:$AD$4035,0)*M3669,_xlfn.XLOOKUP(Z3669,$AC$4015:$AC$4035,$AD$4015:$AD$4035,0)*L3669)</f>
        <v>713529.06757222209</v>
      </c>
      <c r="O3669" s="83">
        <f>IF(V3669&lt;&gt;"VTC VHm",_xlfn.XLOOKUP(Z3669,$AC$4015:$AC$4035,$AE$4015:$AE$4035,0)*M3669,_xlfn.XLOOKUP(Z3669,$AC$4015:$AC$4035,$AE$4015:$AE$4035,0)*L3669)</f>
        <v>0</v>
      </c>
      <c r="P3669" s="83">
        <f>SUM(N3669:O3669)</f>
        <v>713529.06757222209</v>
      </c>
      <c r="Q3669" s="157">
        <f>M3669*G3669</f>
        <v>251569.96268117771</v>
      </c>
      <c r="R3669" s="157">
        <f>G3669*P3669</f>
        <v>88049.486938412199</v>
      </c>
      <c r="S3669" s="83">
        <f>SUM(Q3669:R3669)</f>
        <v>339619.4496195899</v>
      </c>
      <c r="T3669" s="156" t="s">
        <v>50</v>
      </c>
      <c r="U3669" s="132"/>
      <c r="V3669" s="132"/>
      <c r="W3669" s="132"/>
      <c r="X3669" s="44" t="s">
        <v>33</v>
      </c>
      <c r="Y3669" s="44"/>
      <c r="Z3669" s="44" t="s">
        <v>16</v>
      </c>
      <c r="AA3669" s="44" t="s">
        <v>80</v>
      </c>
      <c r="AB3669" s="2">
        <v>2157518.4888439113</v>
      </c>
      <c r="AC3669" s="2">
        <v>266237.78152333864</v>
      </c>
      <c r="AD3669" s="2">
        <f>+M3669</f>
        <v>2038654.4787777774</v>
      </c>
      <c r="AE3669" s="2">
        <f>+AD3669*14%</f>
        <v>285411.62702888885</v>
      </c>
      <c r="AF3669" s="155">
        <f>+AD3669*35%</f>
        <v>713529.06757222209</v>
      </c>
      <c r="AG3669" s="2">
        <f>+AD3669*F3669</f>
        <v>251569.96268117771</v>
      </c>
      <c r="AH3669" s="2">
        <f>+AE3669*F3669</f>
        <v>35219.794775364884</v>
      </c>
      <c r="AI3669" s="2">
        <f>+AF3669*F3669</f>
        <v>88049.486938412199</v>
      </c>
      <c r="AJ3669" s="2">
        <f>SUM(AG3669:AI3669)</f>
        <v>374839.24439495476</v>
      </c>
      <c r="AK3669" s="2">
        <f>+AD3669*G3669</f>
        <v>251569.96268117771</v>
      </c>
      <c r="AL3669" s="2">
        <f>+AE3669*G3669</f>
        <v>35219.794775364884</v>
      </c>
      <c r="AM3669" s="2">
        <f>+AF3669*G3669</f>
        <v>88049.486938412199</v>
      </c>
      <c r="AN3669" s="155">
        <f>SUM(AK3669:AM3669)</f>
        <v>374839.24439495476</v>
      </c>
      <c r="AQ3669" s="145" t="s">
        <v>79</v>
      </c>
      <c r="AU3669" s="8">
        <f>+BH3669</f>
        <v>250000</v>
      </c>
      <c r="AV3669" s="8">
        <f>+L3669</f>
        <v>2038654.4787777774</v>
      </c>
      <c r="AW3669" s="2">
        <f>+AU3669+AV3669</f>
        <v>2288654.4787777774</v>
      </c>
      <c r="AX3669" s="8">
        <f>F3669*AW3669</f>
        <v>282419.96268117771</v>
      </c>
      <c r="AY3669" s="8">
        <f>IF(AQ3669="CT",7%,5%)*AX3669</f>
        <v>14120.998134058886</v>
      </c>
      <c r="AZ3669" s="8">
        <f>AX3669*2%</f>
        <v>5648.3992536235546</v>
      </c>
      <c r="BA3669" s="8">
        <f>IF(BB3669&gt;0,0,AX3669*5%)</f>
        <v>0</v>
      </c>
      <c r="BB3669" s="8">
        <f>(AX3669-BG3669)*35%</f>
        <v>98846.986938412199</v>
      </c>
      <c r="BC3669" s="8">
        <f>+AX3669+AY3669+AZ3669+BA3669+BB3669</f>
        <v>401036.34700727236</v>
      </c>
      <c r="BD3669" s="8">
        <f>AX3669-AT3669</f>
        <v>282419.96268117771</v>
      </c>
      <c r="BE3669" s="2"/>
      <c r="BH3669" s="2">
        <v>250000</v>
      </c>
    </row>
    <row r="3670" spans="2:60" ht="34" hidden="1" outlineLevel="2" x14ac:dyDescent="0.2">
      <c r="B3670" s="82">
        <v>5</v>
      </c>
      <c r="C3670" s="144" t="s">
        <v>137</v>
      </c>
      <c r="D3670" s="144"/>
      <c r="E3670" s="82" t="s">
        <v>91</v>
      </c>
      <c r="F3670" s="143">
        <v>0.1162</v>
      </c>
      <c r="G3670" s="142">
        <f>+[2]THKL!F3694</f>
        <v>0.1162</v>
      </c>
      <c r="H3670" s="132"/>
      <c r="I3670" s="132"/>
      <c r="J3670" s="132"/>
      <c r="K3670" s="156">
        <f>$L$4010*1000</f>
        <v>15266666.666666666</v>
      </c>
      <c r="L3670" s="157">
        <f>'[3]BDG (XD)'!$AA$963*1000</f>
        <v>7690671</v>
      </c>
      <c r="M3670" s="157">
        <f>SUM(K3670:L3670)</f>
        <v>22957337.666666664</v>
      </c>
      <c r="N3670" s="83">
        <f>IF(V3670&lt;&gt;"VTC VHm",_xlfn.XLOOKUP(Z3670,$AC$4015:$AC$4035,$AD$4015:$AD$4035,0)*M3670,_xlfn.XLOOKUP(Z3670,$AC$4015:$AC$4035,$AD$4015:$AD$4035,0)*L3670)</f>
        <v>2691734.8499999996</v>
      </c>
      <c r="O3670" s="83">
        <f>IF(V3670&lt;&gt;"VTC VHm",_xlfn.XLOOKUP(Z3670,$AC$4015:$AC$4035,$AE$4015:$AE$4035,0)*M3670,_xlfn.XLOOKUP(Z3670,$AC$4015:$AC$4035,$AE$4015:$AE$4035,0)*L3670)</f>
        <v>0</v>
      </c>
      <c r="P3670" s="83">
        <f>SUM(N3670:O3670)</f>
        <v>2691734.8499999996</v>
      </c>
      <c r="Q3670" s="157">
        <f>M3670*G3670</f>
        <v>2667642.6368666664</v>
      </c>
      <c r="R3670" s="157">
        <f>G3670*P3670</f>
        <v>312779.58956999995</v>
      </c>
      <c r="S3670" s="83">
        <f>SUM(Q3670:R3670)</f>
        <v>2980422.2264366662</v>
      </c>
      <c r="T3670" s="156" t="s">
        <v>50</v>
      </c>
      <c r="U3670" s="132"/>
      <c r="V3670" s="82" t="s">
        <v>34</v>
      </c>
      <c r="W3670" s="132"/>
      <c r="X3670" s="44" t="s">
        <v>33</v>
      </c>
      <c r="Y3670" s="44"/>
      <c r="Z3670" s="44" t="s">
        <v>16</v>
      </c>
      <c r="AA3670" s="44" t="s">
        <v>80</v>
      </c>
      <c r="AB3670" s="2">
        <v>22196385.381370205</v>
      </c>
      <c r="AC3670" s="2">
        <v>2579219.9813152179</v>
      </c>
      <c r="AD3670" s="2">
        <f>+M3670</f>
        <v>22957337.666666664</v>
      </c>
      <c r="AE3670" s="2">
        <f>+AD3670*14%</f>
        <v>3214027.2733333334</v>
      </c>
      <c r="AF3670" s="155">
        <f>+AD3670*35%</f>
        <v>8035068.1833333317</v>
      </c>
      <c r="AG3670" s="2">
        <f>+AD3670*F3670</f>
        <v>2667642.6368666664</v>
      </c>
      <c r="AH3670" s="2">
        <f>+AE3670*F3670</f>
        <v>373469.96916133334</v>
      </c>
      <c r="AI3670" s="2">
        <f>+AF3670*F3670</f>
        <v>933674.92290333309</v>
      </c>
      <c r="AJ3670" s="2">
        <f>SUM(AG3670:AI3670)</f>
        <v>3974787.5289313328</v>
      </c>
      <c r="AK3670" s="2">
        <f>+AD3670*G3670</f>
        <v>2667642.6368666664</v>
      </c>
      <c r="AL3670" s="2">
        <f>+AE3670*G3670</f>
        <v>373469.96916133334</v>
      </c>
      <c r="AM3670" s="2">
        <f>+AF3670*G3670</f>
        <v>933674.92290333309</v>
      </c>
      <c r="AN3670" s="155">
        <f>SUM(AK3670:AM3670)</f>
        <v>3974787.5289313328</v>
      </c>
      <c r="AQ3670" s="145" t="s">
        <v>79</v>
      </c>
      <c r="AU3670" s="8"/>
      <c r="AV3670" s="8"/>
      <c r="AW3670" s="2">
        <f>'[2]BoQ HSYC-Trang'!$AT3670</f>
        <v>22957337.666666664</v>
      </c>
      <c r="AX3670" s="8">
        <f>F3670*AW3670</f>
        <v>2667642.6368666664</v>
      </c>
      <c r="AY3670" s="8">
        <f>IF(AQ3670="CT",7%,5%)*AX3670</f>
        <v>133382.13184333334</v>
      </c>
      <c r="AZ3670" s="8">
        <f>AX3670*2%</f>
        <v>53352.852737333327</v>
      </c>
      <c r="BA3670" s="8">
        <f>IF(BB3670&gt;0,0,AX3670*5%)</f>
        <v>0</v>
      </c>
      <c r="BB3670" s="8">
        <f>(AX3670-BG3670)*35%</f>
        <v>312779.58956999995</v>
      </c>
      <c r="BC3670" s="8">
        <f>+AX3670+AY3670+AZ3670+BA3670+BB3670</f>
        <v>3167157.2110173325</v>
      </c>
      <c r="BD3670" s="8">
        <f>AX3670-AT3670</f>
        <v>2667642.6368666664</v>
      </c>
      <c r="BE3670" s="2"/>
      <c r="BG3670" s="7">
        <f>+K3670*F3670</f>
        <v>1773986.6666666665</v>
      </c>
      <c r="BH3670" s="2"/>
    </row>
    <row r="3671" spans="2:60" ht="34" hidden="1" outlineLevel="2" x14ac:dyDescent="0.2">
      <c r="B3671" s="82">
        <v>6</v>
      </c>
      <c r="C3671" s="144" t="s">
        <v>138</v>
      </c>
      <c r="D3671" s="144"/>
      <c r="E3671" s="82" t="s">
        <v>91</v>
      </c>
      <c r="F3671" s="143">
        <v>2.4E-2</v>
      </c>
      <c r="G3671" s="142">
        <f>+[2]THKL!F3695</f>
        <v>2.4E-2</v>
      </c>
      <c r="H3671" s="132"/>
      <c r="I3671" s="132"/>
      <c r="J3671" s="132"/>
      <c r="K3671" s="156">
        <f>$K$4010*1000</f>
        <v>15050000</v>
      </c>
      <c r="L3671" s="157">
        <f>'[3]BDG (XD)'!$AA$962*1000</f>
        <v>7690671</v>
      </c>
      <c r="M3671" s="157">
        <f>SUM(K3671:L3671)</f>
        <v>22740671</v>
      </c>
      <c r="N3671" s="83">
        <f>IF(V3671&lt;&gt;"VTC VHm",_xlfn.XLOOKUP(Z3671,$AC$4015:$AC$4035,$AD$4015:$AD$4035,0)*M3671,_xlfn.XLOOKUP(Z3671,$AC$4015:$AC$4035,$AD$4015:$AD$4035,0)*L3671)</f>
        <v>2691734.8499999996</v>
      </c>
      <c r="O3671" s="83">
        <f>IF(V3671&lt;&gt;"VTC VHm",_xlfn.XLOOKUP(Z3671,$AC$4015:$AC$4035,$AE$4015:$AE$4035,0)*M3671,_xlfn.XLOOKUP(Z3671,$AC$4015:$AC$4035,$AE$4015:$AE$4035,0)*L3671)</f>
        <v>0</v>
      </c>
      <c r="P3671" s="83">
        <f>SUM(N3671:O3671)</f>
        <v>2691734.8499999996</v>
      </c>
      <c r="Q3671" s="157">
        <f>M3671*G3671</f>
        <v>545776.10400000005</v>
      </c>
      <c r="R3671" s="157">
        <f>G3671*P3671</f>
        <v>64601.636399999996</v>
      </c>
      <c r="S3671" s="83">
        <f>SUM(Q3671:R3671)</f>
        <v>610377.74040000001</v>
      </c>
      <c r="T3671" s="156" t="s">
        <v>50</v>
      </c>
      <c r="U3671" s="132"/>
      <c r="V3671" s="82" t="s">
        <v>34</v>
      </c>
      <c r="W3671" s="132"/>
      <c r="X3671" s="44" t="s">
        <v>33</v>
      </c>
      <c r="Y3671" s="44"/>
      <c r="Z3671" s="44" t="s">
        <v>16</v>
      </c>
      <c r="AA3671" s="44" t="s">
        <v>80</v>
      </c>
      <c r="AB3671" s="2">
        <v>23017914.592398003</v>
      </c>
      <c r="AC3671" s="2">
        <v>552429.95021755213</v>
      </c>
      <c r="AD3671" s="2">
        <f>+M3671</f>
        <v>22740671</v>
      </c>
      <c r="AE3671" s="2">
        <f>+AD3671*14%</f>
        <v>3183693.9400000004</v>
      </c>
      <c r="AF3671" s="155">
        <f>+AD3671*35%</f>
        <v>7959234.8499999996</v>
      </c>
      <c r="AG3671" s="2">
        <f>+AD3671*F3671</f>
        <v>545776.10400000005</v>
      </c>
      <c r="AH3671" s="2">
        <f>+AE3671*F3671</f>
        <v>76408.65456000001</v>
      </c>
      <c r="AI3671" s="2">
        <f>+AF3671*F3671</f>
        <v>191021.63639999999</v>
      </c>
      <c r="AJ3671" s="2">
        <f>SUM(AG3671:AI3671)</f>
        <v>813206.39496000006</v>
      </c>
      <c r="AK3671" s="2">
        <f>+AD3671*G3671</f>
        <v>545776.10400000005</v>
      </c>
      <c r="AL3671" s="2">
        <f>+AE3671*G3671</f>
        <v>76408.65456000001</v>
      </c>
      <c r="AM3671" s="2">
        <f>+AF3671*G3671</f>
        <v>191021.63639999999</v>
      </c>
      <c r="AN3671" s="155">
        <f>SUM(AK3671:AM3671)</f>
        <v>813206.39496000006</v>
      </c>
      <c r="AQ3671" s="145" t="s">
        <v>79</v>
      </c>
      <c r="AU3671" s="8"/>
      <c r="AV3671" s="8"/>
      <c r="AW3671" s="2">
        <f>'[2]BoQ HSYC-Trang'!$AT3671</f>
        <v>22740671</v>
      </c>
      <c r="AX3671" s="8">
        <f>F3671*AW3671</f>
        <v>545776.10400000005</v>
      </c>
      <c r="AY3671" s="8">
        <f>IF(AQ3671="CT",7%,5%)*AX3671</f>
        <v>27288.805200000003</v>
      </c>
      <c r="AZ3671" s="8">
        <f>AX3671*2%</f>
        <v>10915.522080000001</v>
      </c>
      <c r="BA3671" s="8">
        <f>IF(BB3671&gt;0,0,AX3671*5%)</f>
        <v>0</v>
      </c>
      <c r="BB3671" s="8">
        <f>(AX3671-BG3671)*35%</f>
        <v>64601.63640000001</v>
      </c>
      <c r="BC3671" s="8">
        <f>+AX3671+AY3671+AZ3671+BA3671+BB3671</f>
        <v>648582.06768000009</v>
      </c>
      <c r="BD3671" s="8">
        <f>AX3671-AT3671</f>
        <v>545776.10400000005</v>
      </c>
      <c r="BE3671" s="2"/>
      <c r="BG3671" s="7">
        <f>+K3671*F3671</f>
        <v>361200</v>
      </c>
      <c r="BH3671" s="2"/>
    </row>
    <row r="3672" spans="2:60" ht="34" hidden="1" outlineLevel="2" x14ac:dyDescent="0.2">
      <c r="B3672" s="82">
        <v>7</v>
      </c>
      <c r="C3672" s="144" t="s">
        <v>157</v>
      </c>
      <c r="D3672" s="144"/>
      <c r="E3672" s="82" t="s">
        <v>91</v>
      </c>
      <c r="F3672" s="143">
        <v>1.01E-2</v>
      </c>
      <c r="G3672" s="142">
        <f>+[2]THKL!F3696</f>
        <v>1.01E-2</v>
      </c>
      <c r="H3672" s="132"/>
      <c r="I3672" s="132"/>
      <c r="J3672" s="132"/>
      <c r="K3672" s="156">
        <f>$K$16</f>
        <v>29073975</v>
      </c>
      <c r="L3672" s="157">
        <f>$L$16</f>
        <v>12460275</v>
      </c>
      <c r="M3672" s="157">
        <f>SUM(K3672:L3672)</f>
        <v>41534250</v>
      </c>
      <c r="N3672" s="83">
        <f>IF(V3672&lt;&gt;"VTC VHm",_xlfn.XLOOKUP(Z3672,$AC$4015:$AC$4035,$AD$4015:$AD$4035,0)*M3672,_xlfn.XLOOKUP(Z3672,$AC$4015:$AC$4035,$AD$4015:$AD$4035,0)*L3672)</f>
        <v>4361096.25</v>
      </c>
      <c r="O3672" s="83">
        <f>IF(V3672&lt;&gt;"VTC VHm",_xlfn.XLOOKUP(Z3672,$AC$4015:$AC$4035,$AE$4015:$AE$4035,0)*M3672,_xlfn.XLOOKUP(Z3672,$AC$4015:$AC$4035,$AE$4015:$AE$4035,0)*L3672)</f>
        <v>0</v>
      </c>
      <c r="P3672" s="83">
        <f>SUM(N3672:O3672)</f>
        <v>4361096.25</v>
      </c>
      <c r="Q3672" s="157">
        <f>M3672*G3672</f>
        <v>419495.92499999999</v>
      </c>
      <c r="R3672" s="157">
        <f>G3672*P3672</f>
        <v>44047.072124999999</v>
      </c>
      <c r="S3672" s="83">
        <f>SUM(Q3672:R3672)</f>
        <v>463542.99712499999</v>
      </c>
      <c r="T3672" s="156" t="s">
        <v>50</v>
      </c>
      <c r="U3672" s="132"/>
      <c r="V3672" s="82" t="s">
        <v>34</v>
      </c>
      <c r="W3672" s="132"/>
      <c r="X3672" s="44" t="s">
        <v>33</v>
      </c>
      <c r="Y3672" s="44"/>
      <c r="Z3672" s="44" t="s">
        <v>16</v>
      </c>
      <c r="AA3672" s="44" t="s">
        <v>80</v>
      </c>
      <c r="AB3672" s="2">
        <v>35244947.55400724</v>
      </c>
      <c r="AC3672" s="2">
        <v>355973.97029547312</v>
      </c>
      <c r="AD3672" s="2">
        <f>+M3672</f>
        <v>41534250</v>
      </c>
      <c r="AE3672" s="2">
        <f>+AD3672*14%</f>
        <v>5814795.0000000009</v>
      </c>
      <c r="AF3672" s="155">
        <f>+AD3672*35%</f>
        <v>14536987.5</v>
      </c>
      <c r="AG3672" s="2">
        <f>+AD3672*F3672</f>
        <v>419495.92499999999</v>
      </c>
      <c r="AH3672" s="2">
        <f>+AE3672*F3672</f>
        <v>58729.429500000006</v>
      </c>
      <c r="AI3672" s="2">
        <f>+AF3672*F3672</f>
        <v>146823.57374999998</v>
      </c>
      <c r="AJ3672" s="2">
        <f>SUM(AG3672:AI3672)</f>
        <v>625048.92825</v>
      </c>
      <c r="AK3672" s="2">
        <f>+AD3672*G3672</f>
        <v>419495.92499999999</v>
      </c>
      <c r="AL3672" s="2">
        <f>+AE3672*G3672</f>
        <v>58729.429500000006</v>
      </c>
      <c r="AM3672" s="2">
        <f>+AF3672*G3672</f>
        <v>146823.57374999998</v>
      </c>
      <c r="AN3672" s="155">
        <f>SUM(AK3672:AM3672)</f>
        <v>625048.92825</v>
      </c>
      <c r="AQ3672" s="145" t="s">
        <v>79</v>
      </c>
      <c r="AU3672" s="8"/>
      <c r="AV3672" s="8"/>
      <c r="AW3672" s="2">
        <f>'[2]BoQ HSYC-Trang'!$AT3672</f>
        <v>41534250</v>
      </c>
      <c r="AX3672" s="8">
        <f>F3672*AW3672</f>
        <v>419495.92499999999</v>
      </c>
      <c r="AY3672" s="8">
        <f>IF(AQ3672="CT",7%,5%)*AX3672</f>
        <v>20974.796249999999</v>
      </c>
      <c r="AZ3672" s="8">
        <f>AX3672*2%</f>
        <v>8389.9184999999998</v>
      </c>
      <c r="BA3672" s="8">
        <f>IF(BB3672&gt;0,0,AX3672*5%)</f>
        <v>0</v>
      </c>
      <c r="BB3672" s="8">
        <f>(AX3672-BG3672)*35%</f>
        <v>146823.57374999998</v>
      </c>
      <c r="BC3672" s="8">
        <f>+AX3672+AY3672+AZ3672+BA3672+BB3672</f>
        <v>595684.21349999995</v>
      </c>
      <c r="BD3672" s="8">
        <f>AX3672-AT3672</f>
        <v>419495.92499999999</v>
      </c>
      <c r="BE3672" s="2"/>
      <c r="BH3672" s="2"/>
    </row>
    <row r="3673" spans="2:60" ht="34" hidden="1" outlineLevel="2" x14ac:dyDescent="0.2">
      <c r="B3673" s="82">
        <v>8</v>
      </c>
      <c r="C3673" s="144" t="s">
        <v>156</v>
      </c>
      <c r="D3673" s="144"/>
      <c r="E3673" s="82" t="s">
        <v>91</v>
      </c>
      <c r="F3673" s="143">
        <v>1.01E-2</v>
      </c>
      <c r="G3673" s="142">
        <f>+[2]THKL!F3697</f>
        <v>1.01E-2</v>
      </c>
      <c r="H3673" s="132"/>
      <c r="I3673" s="132"/>
      <c r="J3673" s="132"/>
      <c r="K3673" s="48" t="s">
        <v>89</v>
      </c>
      <c r="L3673" s="47" t="s">
        <v>89</v>
      </c>
      <c r="M3673" s="47">
        <f>SUM(K3673:L3673)</f>
        <v>0</v>
      </c>
      <c r="N3673" s="83">
        <f>IF(V3673&lt;&gt;"VTC VHm",_xlfn.XLOOKUP(Z3673,$AC$4015:$AC$4035,$AD$4015:$AD$4035,0)*M3673,_xlfn.XLOOKUP(Z3673,$AC$4015:$AC$4035,$AD$4015:$AD$4035,0)*L3673)</f>
        <v>0</v>
      </c>
      <c r="O3673" s="83">
        <f>IF(V3673&lt;&gt;"VTC VHm",_xlfn.XLOOKUP(Z3673,$AC$4015:$AC$4035,$AE$4015:$AE$4035,0)*M3673,_xlfn.XLOOKUP(Z3673,$AC$4015:$AC$4035,$AE$4015:$AE$4035,0)*L3673)</f>
        <v>0</v>
      </c>
      <c r="P3673" s="83">
        <f>SUM(N3673:O3673)</f>
        <v>0</v>
      </c>
      <c r="Q3673" s="47">
        <f>M3673*G3673</f>
        <v>0</v>
      </c>
      <c r="R3673" s="47">
        <f>G3673*P3673</f>
        <v>0</v>
      </c>
      <c r="S3673" s="83">
        <f>SUM(Q3673:R3673)</f>
        <v>0</v>
      </c>
      <c r="T3673" s="48" t="s">
        <v>50</v>
      </c>
      <c r="U3673" s="132"/>
      <c r="V3673" s="82"/>
      <c r="W3673" s="132"/>
      <c r="X3673" s="44" t="s">
        <v>33</v>
      </c>
      <c r="Y3673" s="44"/>
      <c r="Z3673" s="44" t="s">
        <v>16</v>
      </c>
      <c r="AA3673" s="44" t="s">
        <v>80</v>
      </c>
      <c r="AB3673" s="2">
        <v>7873676.5962843113</v>
      </c>
      <c r="AC3673" s="2">
        <v>79524.133622471534</v>
      </c>
      <c r="AD3673" s="2">
        <f>+M3673</f>
        <v>0</v>
      </c>
      <c r="AE3673" s="2">
        <f>+AD3673*14%</f>
        <v>0</v>
      </c>
      <c r="AF3673" s="2">
        <f>+AD3673*35%</f>
        <v>0</v>
      </c>
      <c r="AG3673" s="2">
        <f>+AD3673*F3673</f>
        <v>0</v>
      </c>
      <c r="AH3673" s="2">
        <f>+AE3673*F3673</f>
        <v>0</v>
      </c>
      <c r="AI3673" s="2">
        <f>+AF3673*F3673</f>
        <v>0</v>
      </c>
      <c r="AJ3673" s="2">
        <f>SUM(AG3673:AI3673)</f>
        <v>0</v>
      </c>
      <c r="AK3673" s="2">
        <f>+AD3673*G3673</f>
        <v>0</v>
      </c>
      <c r="AL3673" s="2">
        <f>+AE3673*G3673</f>
        <v>0</v>
      </c>
      <c r="AM3673" s="2">
        <f>+AF3673*G3673</f>
        <v>0</v>
      </c>
      <c r="AN3673" s="2">
        <f>SUM(AK3673:AM3673)</f>
        <v>0</v>
      </c>
      <c r="AQ3673" s="145" t="s">
        <v>79</v>
      </c>
      <c r="AU3673" s="8"/>
      <c r="AV3673" s="8"/>
      <c r="AW3673" s="2">
        <f>'[2]BoQ HSYC-Trang'!$AT3673</f>
        <v>0</v>
      </c>
      <c r="AX3673" s="8">
        <f>F3673*AW3673</f>
        <v>0</v>
      </c>
      <c r="AY3673" s="8">
        <f>IF(AQ3673="CT",7%,5%)*AX3673</f>
        <v>0</v>
      </c>
      <c r="AZ3673" s="8">
        <f>AX3673*2%</f>
        <v>0</v>
      </c>
      <c r="BA3673" s="8">
        <f>IF(BB3673&gt;0,0,AX3673*5%)</f>
        <v>0</v>
      </c>
      <c r="BB3673" s="8">
        <f>(AX3673-BG3673)*35%</f>
        <v>0</v>
      </c>
      <c r="BC3673" s="8">
        <f>+AX3673+AY3673+AZ3673+BA3673+BB3673</f>
        <v>0</v>
      </c>
      <c r="BD3673" s="8">
        <f>AX3673-AT3673</f>
        <v>0</v>
      </c>
      <c r="BE3673" s="2"/>
      <c r="BH3673" s="2"/>
    </row>
    <row r="3674" spans="2:60" s="92" customFormat="1" ht="17" hidden="1" outlineLevel="1" x14ac:dyDescent="0.2">
      <c r="B3674" s="163"/>
      <c r="C3674" s="164" t="s">
        <v>155</v>
      </c>
      <c r="D3674" s="164"/>
      <c r="E3674" s="163"/>
      <c r="F3674" s="162"/>
      <c r="G3674" s="149">
        <f>+[2]THKL!F3698</f>
        <v>0</v>
      </c>
      <c r="H3674" s="158"/>
      <c r="I3674" s="158"/>
      <c r="J3674" s="158"/>
      <c r="K3674" s="159"/>
      <c r="L3674" s="161"/>
      <c r="M3674" s="161">
        <f>SUM(K3674:L3674)</f>
        <v>0</v>
      </c>
      <c r="N3674" s="83">
        <f>IF(V3674&lt;&gt;"VTC VHm",_xlfn.XLOOKUP(Z3674,$AC$4015:$AC$4035,$AD$4015:$AD$4035,0)*M3674,_xlfn.XLOOKUP(Z3674,$AC$4015:$AC$4035,$AD$4015:$AD$4035,0)*L3674)</f>
        <v>0</v>
      </c>
      <c r="O3674" s="83">
        <f>IF(V3674&lt;&gt;"VTC VHm",_xlfn.XLOOKUP(Z3674,$AC$4015:$AC$4035,$AE$4015:$AE$4035,0)*M3674,_xlfn.XLOOKUP(Z3674,$AC$4015:$AC$4035,$AE$4015:$AE$4035,0)*L3674)</f>
        <v>0</v>
      </c>
      <c r="P3674" s="160">
        <f>SUM(N3674:O3674)</f>
        <v>0</v>
      </c>
      <c r="Q3674" s="161">
        <f>M3674*G3674</f>
        <v>0</v>
      </c>
      <c r="R3674" s="161">
        <f>G3674*P3674</f>
        <v>0</v>
      </c>
      <c r="S3674" s="160">
        <f>SUM(Q3674:R3674)</f>
        <v>0</v>
      </c>
      <c r="T3674" s="159"/>
      <c r="U3674" s="158"/>
      <c r="V3674" s="158"/>
      <c r="W3674" s="158"/>
      <c r="X3674" s="94" t="s">
        <v>33</v>
      </c>
      <c r="Y3674" s="94"/>
      <c r="Z3674" s="94" t="s">
        <v>16</v>
      </c>
      <c r="AA3674" s="44" t="s">
        <v>80</v>
      </c>
      <c r="AB3674" s="93">
        <v>0</v>
      </c>
      <c r="AC3674" s="93">
        <v>0</v>
      </c>
      <c r="AD3674" s="93">
        <f>+M3674</f>
        <v>0</v>
      </c>
      <c r="AE3674" s="93">
        <f>+AD3674*14%</f>
        <v>0</v>
      </c>
      <c r="AF3674" s="93">
        <f>+AD3674*35%</f>
        <v>0</v>
      </c>
      <c r="AG3674" s="93">
        <f>+AD3674*F3674</f>
        <v>0</v>
      </c>
      <c r="AH3674" s="93">
        <f>+AE3674*F3674</f>
        <v>0</v>
      </c>
      <c r="AI3674" s="93">
        <f>+AF3674*F3674</f>
        <v>0</v>
      </c>
      <c r="AJ3674" s="93">
        <f>SUM(AG3674:AI3674)</f>
        <v>0</v>
      </c>
      <c r="AK3674" s="93">
        <f>+AD3674*G3674</f>
        <v>0</v>
      </c>
      <c r="AL3674" s="93">
        <f>+AE3674*G3674</f>
        <v>0</v>
      </c>
      <c r="AM3674" s="93">
        <f>+AF3674*G3674</f>
        <v>0</v>
      </c>
      <c r="AN3674" s="93">
        <f>SUM(AK3674:AM3674)</f>
        <v>0</v>
      </c>
      <c r="AQ3674" s="145" t="s">
        <v>79</v>
      </c>
      <c r="AU3674" s="8"/>
      <c r="AV3674" s="8"/>
      <c r="AW3674" s="2">
        <f>'[2]BoQ HSYC-Trang'!$AT3674</f>
        <v>0</v>
      </c>
      <c r="AX3674" s="8">
        <f>F3674*AW3674</f>
        <v>0</v>
      </c>
      <c r="AY3674" s="8">
        <f>IF(AQ3674="CT",7%,5%)*AX3674</f>
        <v>0</v>
      </c>
      <c r="AZ3674" s="8">
        <f>AX3674*2%</f>
        <v>0</v>
      </c>
      <c r="BA3674" s="8">
        <f>IF(BB3674&gt;0,0,AX3674*5%)</f>
        <v>0</v>
      </c>
      <c r="BB3674" s="8">
        <f>(AX3674-BG3674)*35%</f>
        <v>0</v>
      </c>
      <c r="BC3674" s="8">
        <f>+AX3674+AY3674+AZ3674+BA3674+BB3674</f>
        <v>0</v>
      </c>
      <c r="BD3674" s="8">
        <f>AX3674-AT3674</f>
        <v>0</v>
      </c>
      <c r="BE3674" s="2"/>
      <c r="BH3674" s="2"/>
    </row>
    <row r="3675" spans="2:60" ht="34" hidden="1" outlineLevel="2" x14ac:dyDescent="0.2">
      <c r="B3675" s="82">
        <v>9</v>
      </c>
      <c r="C3675" s="144" t="s">
        <v>154</v>
      </c>
      <c r="D3675" s="144"/>
      <c r="E3675" s="82" t="s">
        <v>148</v>
      </c>
      <c r="F3675" s="143">
        <v>6.9790999999999999</v>
      </c>
      <c r="G3675" s="142">
        <f>+[2]THKL!F3699</f>
        <v>6.9790999999999999</v>
      </c>
      <c r="H3675" s="132"/>
      <c r="I3675" s="132"/>
      <c r="J3675" s="132"/>
      <c r="K3675" s="156"/>
      <c r="L3675" s="157">
        <f>$L$19</f>
        <v>4358677.8</v>
      </c>
      <c r="M3675" s="157">
        <f>SUM(K3675:L3675)</f>
        <v>4358677.8</v>
      </c>
      <c r="N3675" s="83">
        <f>IF(V3675&lt;&gt;"VTC VHm",_xlfn.XLOOKUP(Z3675,$AC$4015:$AC$4035,$AD$4015:$AD$4035,0)*M3675,_xlfn.XLOOKUP(Z3675,$AC$4015:$AC$4035,$AD$4015:$AD$4035,0)*L3675)</f>
        <v>1525537.2299999997</v>
      </c>
      <c r="O3675" s="83">
        <f>IF(V3675&lt;&gt;"VTC VHm",_xlfn.XLOOKUP(Z3675,$AC$4015:$AC$4035,$AE$4015:$AE$4035,0)*M3675,_xlfn.XLOOKUP(Z3675,$AC$4015:$AC$4035,$AE$4015:$AE$4035,0)*L3675)</f>
        <v>0</v>
      </c>
      <c r="P3675" s="83">
        <f>SUM(N3675:O3675)</f>
        <v>1525537.2299999997</v>
      </c>
      <c r="Q3675" s="157">
        <f>M3675*G3675</f>
        <v>30419648.233979996</v>
      </c>
      <c r="R3675" s="157">
        <f>G3675*P3675</f>
        <v>10646876.881892998</v>
      </c>
      <c r="S3675" s="83">
        <f>SUM(Q3675:R3675)</f>
        <v>41066525.115872994</v>
      </c>
      <c r="T3675" s="156" t="s">
        <v>50</v>
      </c>
      <c r="U3675" s="132"/>
      <c r="V3675" s="132"/>
      <c r="W3675" s="132"/>
      <c r="X3675" s="44" t="s">
        <v>33</v>
      </c>
      <c r="Y3675" s="44"/>
      <c r="Z3675" s="44" t="s">
        <v>16</v>
      </c>
      <c r="AA3675" s="44" t="s">
        <v>80</v>
      </c>
      <c r="AB3675" s="2">
        <v>1448611.102314255</v>
      </c>
      <c r="AC3675" s="2">
        <v>10110001.744161416</v>
      </c>
      <c r="AD3675" s="2">
        <f>+M3675</f>
        <v>4358677.8</v>
      </c>
      <c r="AE3675" s="2">
        <f>+AD3675*14%</f>
        <v>610214.89199999999</v>
      </c>
      <c r="AF3675" s="155">
        <f>+AD3675*35%</f>
        <v>1525537.2299999997</v>
      </c>
      <c r="AG3675" s="2">
        <f>+AD3675*F3675</f>
        <v>30419648.233979996</v>
      </c>
      <c r="AH3675" s="2">
        <f>+AE3675*F3675</f>
        <v>4258750.7527572</v>
      </c>
      <c r="AI3675" s="2">
        <f>+AF3675*F3675</f>
        <v>10646876.881892998</v>
      </c>
      <c r="AJ3675" s="2">
        <f>SUM(AG3675:AI3675)</f>
        <v>45325275.868630201</v>
      </c>
      <c r="AK3675" s="2">
        <f>+AD3675*G3675</f>
        <v>30419648.233979996</v>
      </c>
      <c r="AL3675" s="2">
        <f>+AE3675*G3675</f>
        <v>4258750.7527572</v>
      </c>
      <c r="AM3675" s="2">
        <f>+AF3675*G3675</f>
        <v>10646876.881892998</v>
      </c>
      <c r="AN3675" s="155">
        <f>SUM(AK3675:AM3675)</f>
        <v>45325275.868630201</v>
      </c>
      <c r="AQ3675" s="145" t="s">
        <v>79</v>
      </c>
      <c r="AU3675" s="8"/>
      <c r="AV3675" s="8"/>
      <c r="AW3675" s="2">
        <f>'[2]BoQ HSYC-Trang'!$AT3675</f>
        <v>4358677.8</v>
      </c>
      <c r="AX3675" s="8">
        <f>F3675*AW3675</f>
        <v>30419648.233979996</v>
      </c>
      <c r="AY3675" s="8">
        <f>IF(AQ3675="CT",7%,5%)*AX3675</f>
        <v>1520982.4116989998</v>
      </c>
      <c r="AZ3675" s="8">
        <f>AX3675*2%</f>
        <v>608392.96467959997</v>
      </c>
      <c r="BA3675" s="8">
        <f>IF(BB3675&gt;0,0,AX3675*5%)</f>
        <v>0</v>
      </c>
      <c r="BB3675" s="8">
        <f>(AX3675-BG3675)*35%</f>
        <v>10646876.881892998</v>
      </c>
      <c r="BC3675" s="8">
        <f>+AX3675+AY3675+AZ3675+BA3675+BB3675</f>
        <v>43195900.49225159</v>
      </c>
      <c r="BD3675" s="8">
        <f>AX3675-AT3675</f>
        <v>30419648.233979996</v>
      </c>
      <c r="BE3675" s="2"/>
      <c r="BH3675" s="2"/>
    </row>
    <row r="3676" spans="2:60" ht="34" hidden="1" outlineLevel="2" x14ac:dyDescent="0.2">
      <c r="B3676" s="82">
        <v>10</v>
      </c>
      <c r="C3676" s="144" t="s">
        <v>153</v>
      </c>
      <c r="D3676" s="144"/>
      <c r="E3676" s="82" t="s">
        <v>104</v>
      </c>
      <c r="F3676" s="143">
        <v>77.545699999999997</v>
      </c>
      <c r="G3676" s="142">
        <f>+[2]THKL!F3700</f>
        <v>77.545699999999997</v>
      </c>
      <c r="H3676" s="132"/>
      <c r="I3676" s="132"/>
      <c r="J3676" s="132"/>
      <c r="K3676" s="156"/>
      <c r="L3676" s="157">
        <f>$L$730</f>
        <v>251876.31</v>
      </c>
      <c r="M3676" s="157">
        <f>SUM(K3676:L3676)</f>
        <v>251876.31</v>
      </c>
      <c r="N3676" s="83">
        <f>IF(V3676&lt;&gt;"VTC VHm",_xlfn.XLOOKUP(Z3676,$AC$4015:$AC$4035,$AD$4015:$AD$4035,0)*M3676,_xlfn.XLOOKUP(Z3676,$AC$4015:$AC$4035,$AD$4015:$AD$4035,0)*L3676)</f>
        <v>88156.708499999993</v>
      </c>
      <c r="O3676" s="83">
        <f>IF(V3676&lt;&gt;"VTC VHm",_xlfn.XLOOKUP(Z3676,$AC$4015:$AC$4035,$AE$4015:$AE$4035,0)*M3676,_xlfn.XLOOKUP(Z3676,$AC$4015:$AC$4035,$AE$4015:$AE$4035,0)*L3676)</f>
        <v>0</v>
      </c>
      <c r="P3676" s="83">
        <f>SUM(N3676:O3676)</f>
        <v>88156.708499999993</v>
      </c>
      <c r="Q3676" s="157">
        <f>M3676*G3676</f>
        <v>19531924.772367001</v>
      </c>
      <c r="R3676" s="157">
        <f>G3676*P3676</f>
        <v>6836173.6703284495</v>
      </c>
      <c r="S3676" s="83">
        <f>SUM(Q3676:R3676)</f>
        <v>26368098.44269545</v>
      </c>
      <c r="T3676" s="156" t="s">
        <v>50</v>
      </c>
      <c r="U3676" s="132"/>
      <c r="V3676" s="132"/>
      <c r="W3676" s="132"/>
      <c r="X3676" s="44" t="s">
        <v>33</v>
      </c>
      <c r="Y3676" s="44"/>
      <c r="Z3676" s="44" t="s">
        <v>16</v>
      </c>
      <c r="AA3676" s="44" t="s">
        <v>80</v>
      </c>
      <c r="AB3676" s="2">
        <v>203791.365009375</v>
      </c>
      <c r="AC3676" s="2">
        <v>15803144.05360749</v>
      </c>
      <c r="AD3676" s="2">
        <f>+M3676</f>
        <v>251876.31</v>
      </c>
      <c r="AE3676" s="2">
        <f>+AD3676*14%</f>
        <v>35262.683400000002</v>
      </c>
      <c r="AF3676" s="155">
        <f>+AD3676*35%</f>
        <v>88156.708499999993</v>
      </c>
      <c r="AG3676" s="2">
        <f>+AD3676*F3676</f>
        <v>19531924.772367001</v>
      </c>
      <c r="AH3676" s="2">
        <f>+AE3676*F3676</f>
        <v>2734469.4681313802</v>
      </c>
      <c r="AI3676" s="2">
        <f>+AF3676*F3676</f>
        <v>6836173.6703284495</v>
      </c>
      <c r="AJ3676" s="2">
        <f>SUM(AG3676:AI3676)</f>
        <v>29102567.910826828</v>
      </c>
      <c r="AK3676" s="2">
        <f>+AD3676*G3676</f>
        <v>19531924.772367001</v>
      </c>
      <c r="AL3676" s="2">
        <f>+AE3676*G3676</f>
        <v>2734469.4681313802</v>
      </c>
      <c r="AM3676" s="2">
        <f>+AF3676*G3676</f>
        <v>6836173.6703284495</v>
      </c>
      <c r="AN3676" s="155">
        <f>SUM(AK3676:AM3676)</f>
        <v>29102567.910826828</v>
      </c>
      <c r="AQ3676" s="145" t="s">
        <v>79</v>
      </c>
      <c r="AU3676" s="8"/>
      <c r="AV3676" s="8"/>
      <c r="AW3676" s="2">
        <f>'[2]BoQ HSYC-Trang'!$AT3676</f>
        <v>251876.31</v>
      </c>
      <c r="AX3676" s="8">
        <f>F3676*AW3676</f>
        <v>19531924.772367001</v>
      </c>
      <c r="AY3676" s="8">
        <f>IF(AQ3676="CT",7%,5%)*AX3676</f>
        <v>976596.23861835012</v>
      </c>
      <c r="AZ3676" s="8">
        <f>AX3676*2%</f>
        <v>390638.49544734001</v>
      </c>
      <c r="BA3676" s="8">
        <f>IF(BB3676&gt;0,0,AX3676*5%)</f>
        <v>0</v>
      </c>
      <c r="BB3676" s="8">
        <f>(AX3676-BG3676)*35%</f>
        <v>6836173.6703284495</v>
      </c>
      <c r="BC3676" s="8">
        <f>+AX3676+AY3676+AZ3676+BA3676+BB3676</f>
        <v>27735333.176761143</v>
      </c>
      <c r="BD3676" s="8">
        <f>AX3676-AT3676</f>
        <v>19531924.772367001</v>
      </c>
      <c r="BE3676" s="2"/>
      <c r="BH3676" s="2"/>
    </row>
    <row r="3677" spans="2:60" ht="34" hidden="1" outlineLevel="2" x14ac:dyDescent="0.2">
      <c r="B3677" s="82">
        <v>11</v>
      </c>
      <c r="C3677" s="144" t="s">
        <v>154</v>
      </c>
      <c r="D3677" s="144"/>
      <c r="E3677" s="82" t="s">
        <v>148</v>
      </c>
      <c r="F3677" s="143">
        <v>0.42049999999999998</v>
      </c>
      <c r="G3677" s="142">
        <f>+[2]THKL!F3701</f>
        <v>0.42049999999999998</v>
      </c>
      <c r="H3677" s="132"/>
      <c r="I3677" s="132"/>
      <c r="J3677" s="132"/>
      <c r="K3677" s="156"/>
      <c r="L3677" s="157">
        <f>$L$19</f>
        <v>4358677.8</v>
      </c>
      <c r="M3677" s="157">
        <f>SUM(K3677:L3677)</f>
        <v>4358677.8</v>
      </c>
      <c r="N3677" s="83">
        <f>IF(V3677&lt;&gt;"VTC VHm",_xlfn.XLOOKUP(Z3677,$AC$4015:$AC$4035,$AD$4015:$AD$4035,0)*M3677,_xlfn.XLOOKUP(Z3677,$AC$4015:$AC$4035,$AD$4015:$AD$4035,0)*L3677)</f>
        <v>1525537.2299999997</v>
      </c>
      <c r="O3677" s="83">
        <f>IF(V3677&lt;&gt;"VTC VHm",_xlfn.XLOOKUP(Z3677,$AC$4015:$AC$4035,$AE$4015:$AE$4035,0)*M3677,_xlfn.XLOOKUP(Z3677,$AC$4015:$AC$4035,$AE$4015:$AE$4035,0)*L3677)</f>
        <v>0</v>
      </c>
      <c r="P3677" s="83">
        <f>SUM(N3677:O3677)</f>
        <v>1525537.2299999997</v>
      </c>
      <c r="Q3677" s="157">
        <f>M3677*G3677</f>
        <v>1832824.0148999998</v>
      </c>
      <c r="R3677" s="157">
        <f>G3677*P3677</f>
        <v>641488.40521499992</v>
      </c>
      <c r="S3677" s="83">
        <f>SUM(Q3677:R3677)</f>
        <v>2474312.4201149996</v>
      </c>
      <c r="T3677" s="156" t="s">
        <v>50</v>
      </c>
      <c r="U3677" s="132"/>
      <c r="V3677" s="132"/>
      <c r="W3677" s="132"/>
      <c r="X3677" s="44" t="s">
        <v>33</v>
      </c>
      <c r="Y3677" s="44"/>
      <c r="Z3677" s="44" t="s">
        <v>16</v>
      </c>
      <c r="AA3677" s="44" t="s">
        <v>80</v>
      </c>
      <c r="AB3677" s="2">
        <v>1448611.102314255</v>
      </c>
      <c r="AC3677" s="2">
        <v>609140.96852314414</v>
      </c>
      <c r="AD3677" s="2">
        <f>+M3677</f>
        <v>4358677.8</v>
      </c>
      <c r="AE3677" s="2">
        <f>+AD3677*14%</f>
        <v>610214.89199999999</v>
      </c>
      <c r="AF3677" s="155">
        <f>+AD3677*35%</f>
        <v>1525537.2299999997</v>
      </c>
      <c r="AG3677" s="2">
        <f>+AD3677*F3677</f>
        <v>1832824.0148999998</v>
      </c>
      <c r="AH3677" s="2">
        <f>+AE3677*F3677</f>
        <v>256595.36208599998</v>
      </c>
      <c r="AI3677" s="2">
        <f>+AF3677*F3677</f>
        <v>641488.40521499992</v>
      </c>
      <c r="AJ3677" s="2">
        <f>SUM(AG3677:AI3677)</f>
        <v>2730907.7822009996</v>
      </c>
      <c r="AK3677" s="2">
        <f>+AD3677*G3677</f>
        <v>1832824.0148999998</v>
      </c>
      <c r="AL3677" s="2">
        <f>+AE3677*G3677</f>
        <v>256595.36208599998</v>
      </c>
      <c r="AM3677" s="2">
        <f>+AF3677*G3677</f>
        <v>641488.40521499992</v>
      </c>
      <c r="AN3677" s="155">
        <f>SUM(AK3677:AM3677)</f>
        <v>2730907.7822009996</v>
      </c>
      <c r="AQ3677" s="145" t="s">
        <v>79</v>
      </c>
      <c r="AU3677" s="8"/>
      <c r="AV3677" s="8"/>
      <c r="AW3677" s="2">
        <f>'[2]BoQ HSYC-Trang'!$AT3677</f>
        <v>4358677.8</v>
      </c>
      <c r="AX3677" s="8">
        <f>F3677*AW3677</f>
        <v>1832824.0148999998</v>
      </c>
      <c r="AY3677" s="8">
        <f>IF(AQ3677="CT",7%,5%)*AX3677</f>
        <v>91641.200744999995</v>
      </c>
      <c r="AZ3677" s="8">
        <f>AX3677*2%</f>
        <v>36656.480297999995</v>
      </c>
      <c r="BA3677" s="8">
        <f>IF(BB3677&gt;0,0,AX3677*5%)</f>
        <v>0</v>
      </c>
      <c r="BB3677" s="8">
        <f>(AX3677-BG3677)*35%</f>
        <v>641488.40521499992</v>
      </c>
      <c r="BC3677" s="8">
        <f>+AX3677+AY3677+AZ3677+BA3677+BB3677</f>
        <v>2602610.1011579996</v>
      </c>
      <c r="BD3677" s="8">
        <f>AX3677-AT3677</f>
        <v>1832824.0148999998</v>
      </c>
      <c r="BE3677" s="2"/>
      <c r="BH3677" s="2"/>
    </row>
    <row r="3678" spans="2:60" ht="34" hidden="1" outlineLevel="2" x14ac:dyDescent="0.2">
      <c r="B3678" s="82">
        <v>12</v>
      </c>
      <c r="C3678" s="144" t="s">
        <v>153</v>
      </c>
      <c r="D3678" s="144"/>
      <c r="E3678" s="82" t="s">
        <v>104</v>
      </c>
      <c r="F3678" s="143">
        <v>4.4813000000000001</v>
      </c>
      <c r="G3678" s="142">
        <f>+[2]THKL!F3702</f>
        <v>4.4813000000000001</v>
      </c>
      <c r="H3678" s="132"/>
      <c r="I3678" s="132"/>
      <c r="J3678" s="132"/>
      <c r="K3678" s="156"/>
      <c r="L3678" s="157">
        <f>$L$730</f>
        <v>251876.31</v>
      </c>
      <c r="M3678" s="157">
        <f>SUM(K3678:L3678)</f>
        <v>251876.31</v>
      </c>
      <c r="N3678" s="83">
        <f>IF(V3678&lt;&gt;"VTC VHm",_xlfn.XLOOKUP(Z3678,$AC$4015:$AC$4035,$AD$4015:$AD$4035,0)*M3678,_xlfn.XLOOKUP(Z3678,$AC$4015:$AC$4035,$AD$4015:$AD$4035,0)*L3678)</f>
        <v>88156.708499999993</v>
      </c>
      <c r="O3678" s="83">
        <f>IF(V3678&lt;&gt;"VTC VHm",_xlfn.XLOOKUP(Z3678,$AC$4015:$AC$4035,$AE$4015:$AE$4035,0)*M3678,_xlfn.XLOOKUP(Z3678,$AC$4015:$AC$4035,$AE$4015:$AE$4035,0)*L3678)</f>
        <v>0</v>
      </c>
      <c r="P3678" s="83">
        <f>SUM(N3678:O3678)</f>
        <v>88156.708499999993</v>
      </c>
      <c r="Q3678" s="157">
        <f>M3678*G3678</f>
        <v>1128733.308003</v>
      </c>
      <c r="R3678" s="157">
        <f>G3678*P3678</f>
        <v>395056.65780104999</v>
      </c>
      <c r="S3678" s="83">
        <f>SUM(Q3678:R3678)</f>
        <v>1523789.96580405</v>
      </c>
      <c r="T3678" s="156" t="s">
        <v>50</v>
      </c>
      <c r="U3678" s="132"/>
      <c r="V3678" s="132"/>
      <c r="W3678" s="132"/>
      <c r="X3678" s="44" t="s">
        <v>33</v>
      </c>
      <c r="Y3678" s="44"/>
      <c r="Z3678" s="44" t="s">
        <v>16</v>
      </c>
      <c r="AA3678" s="44" t="s">
        <v>80</v>
      </c>
      <c r="AB3678" s="2">
        <v>203791.365009375</v>
      </c>
      <c r="AC3678" s="2">
        <v>913250.24401651218</v>
      </c>
      <c r="AD3678" s="2">
        <f>+M3678</f>
        <v>251876.31</v>
      </c>
      <c r="AE3678" s="2">
        <f>+AD3678*14%</f>
        <v>35262.683400000002</v>
      </c>
      <c r="AF3678" s="155">
        <f>+AD3678*35%</f>
        <v>88156.708499999993</v>
      </c>
      <c r="AG3678" s="2">
        <f>+AD3678*F3678</f>
        <v>1128733.308003</v>
      </c>
      <c r="AH3678" s="2">
        <f>+AE3678*F3678</f>
        <v>158022.66312042001</v>
      </c>
      <c r="AI3678" s="2">
        <f>+AF3678*F3678</f>
        <v>395056.65780104999</v>
      </c>
      <c r="AJ3678" s="2">
        <f>SUM(AG3678:AI3678)</f>
        <v>1681812.6289244699</v>
      </c>
      <c r="AK3678" s="2">
        <f>+AD3678*G3678</f>
        <v>1128733.308003</v>
      </c>
      <c r="AL3678" s="2">
        <f>+AE3678*G3678</f>
        <v>158022.66312042001</v>
      </c>
      <c r="AM3678" s="2">
        <f>+AF3678*G3678</f>
        <v>395056.65780104999</v>
      </c>
      <c r="AN3678" s="155">
        <f>SUM(AK3678:AM3678)</f>
        <v>1681812.6289244699</v>
      </c>
      <c r="AQ3678" s="145" t="s">
        <v>79</v>
      </c>
      <c r="AU3678" s="8"/>
      <c r="AV3678" s="8"/>
      <c r="AW3678" s="2">
        <f>'[2]BoQ HSYC-Trang'!$AT3678</f>
        <v>251876.31</v>
      </c>
      <c r="AX3678" s="8">
        <f>F3678*AW3678</f>
        <v>1128733.308003</v>
      </c>
      <c r="AY3678" s="8">
        <f>IF(AQ3678="CT",7%,5%)*AX3678</f>
        <v>56436.665400149999</v>
      </c>
      <c r="AZ3678" s="8">
        <f>AX3678*2%</f>
        <v>22574.666160060002</v>
      </c>
      <c r="BA3678" s="8">
        <f>IF(BB3678&gt;0,0,AX3678*5%)</f>
        <v>0</v>
      </c>
      <c r="BB3678" s="8">
        <f>(AX3678-BG3678)*35%</f>
        <v>395056.65780104999</v>
      </c>
      <c r="BC3678" s="8">
        <f>+AX3678+AY3678+AZ3678+BA3678+BB3678</f>
        <v>1602801.2973642601</v>
      </c>
      <c r="BD3678" s="8">
        <f>AX3678-AT3678</f>
        <v>1128733.308003</v>
      </c>
      <c r="BE3678" s="2"/>
      <c r="BH3678" s="2"/>
    </row>
    <row r="3679" spans="2:60" ht="34" hidden="1" outlineLevel="2" x14ac:dyDescent="0.2">
      <c r="B3679" s="82">
        <v>13</v>
      </c>
      <c r="C3679" s="144" t="s">
        <v>152</v>
      </c>
      <c r="D3679" s="144"/>
      <c r="E3679" s="82" t="s">
        <v>148</v>
      </c>
      <c r="F3679" s="143">
        <v>0.1671</v>
      </c>
      <c r="G3679" s="142">
        <f>+[2]THKL!F3703</f>
        <v>0.1671</v>
      </c>
      <c r="H3679" s="132"/>
      <c r="I3679" s="132"/>
      <c r="J3679" s="132"/>
      <c r="K3679" s="156"/>
      <c r="L3679" s="157">
        <f>$L$22</f>
        <v>4731750</v>
      </c>
      <c r="M3679" s="157">
        <f>SUM(K3679:L3679)</f>
        <v>4731750</v>
      </c>
      <c r="N3679" s="83">
        <f>IF(V3679&lt;&gt;"VTC VHm",_xlfn.XLOOKUP(Z3679,$AC$4015:$AC$4035,$AD$4015:$AD$4035,0)*M3679,_xlfn.XLOOKUP(Z3679,$AC$4015:$AC$4035,$AD$4015:$AD$4035,0)*L3679)</f>
        <v>1656112.5</v>
      </c>
      <c r="O3679" s="83">
        <f>IF(V3679&lt;&gt;"VTC VHm",_xlfn.XLOOKUP(Z3679,$AC$4015:$AC$4035,$AE$4015:$AE$4035,0)*M3679,_xlfn.XLOOKUP(Z3679,$AC$4015:$AC$4035,$AE$4015:$AE$4035,0)*L3679)</f>
        <v>0</v>
      </c>
      <c r="P3679" s="83">
        <f>SUM(N3679:O3679)</f>
        <v>1656112.5</v>
      </c>
      <c r="Q3679" s="157">
        <f>M3679*G3679</f>
        <v>790675.42500000005</v>
      </c>
      <c r="R3679" s="157">
        <f>G3679*P3679</f>
        <v>276736.39874999999</v>
      </c>
      <c r="S3679" s="83">
        <f>SUM(Q3679:R3679)</f>
        <v>1067411.82375</v>
      </c>
      <c r="T3679" s="156" t="s">
        <v>50</v>
      </c>
      <c r="U3679" s="132"/>
      <c r="V3679" s="132"/>
      <c r="W3679" s="132"/>
      <c r="X3679" s="44" t="s">
        <v>33</v>
      </c>
      <c r="Y3679" s="44"/>
      <c r="Z3679" s="44" t="s">
        <v>16</v>
      </c>
      <c r="AA3679" s="44" t="s">
        <v>80</v>
      </c>
      <c r="AB3679" s="2">
        <v>3687298.2852585004</v>
      </c>
      <c r="AC3679" s="2">
        <v>616147.54346669535</v>
      </c>
      <c r="AD3679" s="2">
        <f>+M3679</f>
        <v>4731750</v>
      </c>
      <c r="AE3679" s="2">
        <f>+AD3679*14%</f>
        <v>662445.00000000012</v>
      </c>
      <c r="AF3679" s="155">
        <f>+AD3679*35%</f>
        <v>1656112.5</v>
      </c>
      <c r="AG3679" s="2">
        <f>+AD3679*F3679</f>
        <v>790675.42500000005</v>
      </c>
      <c r="AH3679" s="2">
        <f>+AE3679*F3679</f>
        <v>110694.55950000002</v>
      </c>
      <c r="AI3679" s="2">
        <f>+AF3679*F3679</f>
        <v>276736.39874999999</v>
      </c>
      <c r="AJ3679" s="2">
        <f>SUM(AG3679:AI3679)</f>
        <v>1178106.38325</v>
      </c>
      <c r="AK3679" s="2">
        <f>+AD3679*G3679</f>
        <v>790675.42500000005</v>
      </c>
      <c r="AL3679" s="2">
        <f>+AE3679*G3679</f>
        <v>110694.55950000002</v>
      </c>
      <c r="AM3679" s="2">
        <f>+AF3679*G3679</f>
        <v>276736.39874999999</v>
      </c>
      <c r="AN3679" s="155">
        <f>SUM(AK3679:AM3679)</f>
        <v>1178106.38325</v>
      </c>
      <c r="AQ3679" s="145" t="s">
        <v>79</v>
      </c>
      <c r="AU3679" s="8"/>
      <c r="AV3679" s="8"/>
      <c r="AW3679" s="2">
        <f>'[2]BoQ HSYC-Trang'!$AT3679</f>
        <v>4731750</v>
      </c>
      <c r="AX3679" s="8">
        <f>F3679*AW3679</f>
        <v>790675.42500000005</v>
      </c>
      <c r="AY3679" s="8">
        <f>IF(AQ3679="CT",7%,5%)*AX3679</f>
        <v>39533.771250000005</v>
      </c>
      <c r="AZ3679" s="8">
        <f>AX3679*2%</f>
        <v>15813.508500000002</v>
      </c>
      <c r="BA3679" s="8">
        <f>IF(BB3679&gt;0,0,AX3679*5%)</f>
        <v>0</v>
      </c>
      <c r="BB3679" s="8">
        <f>(AX3679-BG3679)*35%</f>
        <v>276736.39874999999</v>
      </c>
      <c r="BC3679" s="8">
        <f>+AX3679+AY3679+AZ3679+BA3679+BB3679</f>
        <v>1122759.1035</v>
      </c>
      <c r="BD3679" s="8">
        <f>AX3679-AT3679</f>
        <v>790675.42500000005</v>
      </c>
      <c r="BE3679" s="2"/>
      <c r="BH3679" s="2"/>
    </row>
    <row r="3680" spans="2:60" ht="34" hidden="1" outlineLevel="2" x14ac:dyDescent="0.2">
      <c r="B3680" s="82">
        <v>14</v>
      </c>
      <c r="C3680" s="144" t="s">
        <v>151</v>
      </c>
      <c r="D3680" s="144"/>
      <c r="E3680" s="82" t="s">
        <v>148</v>
      </c>
      <c r="F3680" s="143">
        <v>0.29820000000000002</v>
      </c>
      <c r="G3680" s="142">
        <f>+[2]THKL!F3704</f>
        <v>0.29820000000000002</v>
      </c>
      <c r="H3680" s="132"/>
      <c r="I3680" s="132"/>
      <c r="J3680" s="132"/>
      <c r="K3680" s="156"/>
      <c r="L3680" s="157">
        <f>$L$722</f>
        <v>2953658.0966941249</v>
      </c>
      <c r="M3680" s="157">
        <f>SUM(K3680:L3680)</f>
        <v>2953658.0966941249</v>
      </c>
      <c r="N3680" s="83">
        <f>IF(V3680&lt;&gt;"VTC VHm",_xlfn.XLOOKUP(Z3680,$AC$4015:$AC$4035,$AD$4015:$AD$4035,0)*M3680,_xlfn.XLOOKUP(Z3680,$AC$4015:$AC$4035,$AD$4015:$AD$4035,0)*L3680)</f>
        <v>1033780.3338429437</v>
      </c>
      <c r="O3680" s="83">
        <f>IF(V3680&lt;&gt;"VTC VHm",_xlfn.XLOOKUP(Z3680,$AC$4015:$AC$4035,$AE$4015:$AE$4035,0)*M3680,_xlfn.XLOOKUP(Z3680,$AC$4015:$AC$4035,$AE$4015:$AE$4035,0)*L3680)</f>
        <v>0</v>
      </c>
      <c r="P3680" s="83">
        <f>SUM(N3680:O3680)</f>
        <v>1033780.3338429437</v>
      </c>
      <c r="Q3680" s="157">
        <f>M3680*G3680</f>
        <v>880780.8444341881</v>
      </c>
      <c r="R3680" s="157">
        <f>G3680*P3680</f>
        <v>308273.29555196583</v>
      </c>
      <c r="S3680" s="83">
        <f>SUM(Q3680:R3680)</f>
        <v>1189054.1399861539</v>
      </c>
      <c r="T3680" s="156" t="s">
        <v>50</v>
      </c>
      <c r="U3680" s="132"/>
      <c r="V3680" s="132"/>
      <c r="W3680" s="132"/>
      <c r="X3680" s="44" t="s">
        <v>33</v>
      </c>
      <c r="Y3680" s="44"/>
      <c r="Z3680" s="44" t="s">
        <v>16</v>
      </c>
      <c r="AA3680" s="44" t="s">
        <v>80</v>
      </c>
      <c r="AB3680" s="2">
        <v>1708702.2275047724</v>
      </c>
      <c r="AC3680" s="2">
        <v>509535.00424192316</v>
      </c>
      <c r="AD3680" s="2">
        <f>+M3680</f>
        <v>2953658.0966941249</v>
      </c>
      <c r="AE3680" s="2">
        <f>+AD3680*14%</f>
        <v>413512.13353717752</v>
      </c>
      <c r="AF3680" s="155">
        <f>+AD3680*35%</f>
        <v>1033780.3338429437</v>
      </c>
      <c r="AG3680" s="2">
        <f>+AD3680*F3680</f>
        <v>880780.8444341881</v>
      </c>
      <c r="AH3680" s="2">
        <f>+AE3680*F3680</f>
        <v>123309.31822078634</v>
      </c>
      <c r="AI3680" s="2">
        <f>+AF3680*F3680</f>
        <v>308273.29555196583</v>
      </c>
      <c r="AJ3680" s="2">
        <f>SUM(AG3680:AI3680)</f>
        <v>1312363.4582069404</v>
      </c>
      <c r="AK3680" s="2">
        <f>+AD3680*G3680</f>
        <v>880780.8444341881</v>
      </c>
      <c r="AL3680" s="2">
        <f>+AE3680*G3680</f>
        <v>123309.31822078634</v>
      </c>
      <c r="AM3680" s="2">
        <f>+AF3680*G3680</f>
        <v>308273.29555196583</v>
      </c>
      <c r="AN3680" s="155">
        <f>SUM(AK3680:AM3680)</f>
        <v>1312363.4582069404</v>
      </c>
      <c r="AQ3680" s="145" t="s">
        <v>79</v>
      </c>
      <c r="AU3680" s="8"/>
      <c r="AV3680" s="167">
        <f>'[3]BDG (XD)'!$AA$920*100</f>
        <v>2140724.6755856499</v>
      </c>
      <c r="AW3680" s="167">
        <f>'[3]BDG (XD)'!$AA$920*100</f>
        <v>2140724.6755856499</v>
      </c>
      <c r="AX3680" s="8">
        <f>F3680*AW3680</f>
        <v>638364.09825964086</v>
      </c>
      <c r="AY3680" s="8">
        <f>IF(AQ3680="CT",7%,5%)*AX3680</f>
        <v>31918.204912982044</v>
      </c>
      <c r="AZ3680" s="8">
        <f>AX3680*2%</f>
        <v>12767.281965192817</v>
      </c>
      <c r="BA3680" s="8">
        <f>IF(BB3680&gt;0,0,AX3680*5%)</f>
        <v>0</v>
      </c>
      <c r="BB3680" s="8">
        <f>(AX3680-BG3680)*35%</f>
        <v>223427.43439087429</v>
      </c>
      <c r="BC3680" s="8">
        <f>+AX3680+AY3680+AZ3680+BA3680+BB3680</f>
        <v>906477.01952869003</v>
      </c>
      <c r="BD3680" s="8">
        <f>AX3680-AT3680</f>
        <v>638364.09825964086</v>
      </c>
      <c r="BE3680" s="2"/>
      <c r="BH3680" s="2"/>
    </row>
    <row r="3681" spans="1:60" ht="34" hidden="1" outlineLevel="2" x14ac:dyDescent="0.2">
      <c r="B3681" s="82">
        <v>15</v>
      </c>
      <c r="C3681" s="144" t="s">
        <v>147</v>
      </c>
      <c r="D3681" s="144"/>
      <c r="E3681" s="82" t="s">
        <v>104</v>
      </c>
      <c r="F3681" s="143">
        <v>2.3437000000000001</v>
      </c>
      <c r="G3681" s="142">
        <f>+[2]THKL!F3705</f>
        <v>2.3437000000000001</v>
      </c>
      <c r="H3681" s="132"/>
      <c r="I3681" s="132"/>
      <c r="J3681" s="132"/>
      <c r="K3681" s="156" t="str">
        <f>$K$23</f>
        <v>Bao gồm</v>
      </c>
      <c r="L3681" s="157">
        <f>$L$23</f>
        <v>1796521.3602777775</v>
      </c>
      <c r="M3681" s="157">
        <f>SUM(K3681:L3681)</f>
        <v>1796521.3602777775</v>
      </c>
      <c r="N3681" s="83">
        <f>IF(V3681&lt;&gt;"VTC VHm",_xlfn.XLOOKUP(Z3681,$AC$4015:$AC$4035,$AD$4015:$AD$4035,0)*M3681,_xlfn.XLOOKUP(Z3681,$AC$4015:$AC$4035,$AD$4015:$AD$4035,0)*L3681)</f>
        <v>628782.47609722207</v>
      </c>
      <c r="O3681" s="83">
        <f>IF(V3681&lt;&gt;"VTC VHm",_xlfn.XLOOKUP(Z3681,$AC$4015:$AC$4035,$AE$4015:$AE$4035,0)*M3681,_xlfn.XLOOKUP(Z3681,$AC$4015:$AC$4035,$AE$4015:$AE$4035,0)*L3681)</f>
        <v>0</v>
      </c>
      <c r="P3681" s="83">
        <f>SUM(N3681:O3681)</f>
        <v>628782.47609722207</v>
      </c>
      <c r="Q3681" s="157">
        <f>M3681*G3681</f>
        <v>4210507.1120830271</v>
      </c>
      <c r="R3681" s="157">
        <f>G3681*P3681</f>
        <v>1473677.4892290595</v>
      </c>
      <c r="S3681" s="83">
        <f>SUM(Q3681:R3681)</f>
        <v>5684184.6013120869</v>
      </c>
      <c r="T3681" s="156" t="s">
        <v>50</v>
      </c>
      <c r="U3681" s="132"/>
      <c r="V3681" s="132"/>
      <c r="W3681" s="132"/>
      <c r="X3681" s="44" t="s">
        <v>33</v>
      </c>
      <c r="Y3681" s="44"/>
      <c r="Z3681" s="44" t="s">
        <v>16</v>
      </c>
      <c r="AA3681" s="44" t="s">
        <v>80</v>
      </c>
      <c r="AB3681" s="2">
        <v>2112446.0331382649</v>
      </c>
      <c r="AC3681" s="2">
        <v>4950939.7678661514</v>
      </c>
      <c r="AD3681" s="2">
        <f>+M3681</f>
        <v>1796521.3602777775</v>
      </c>
      <c r="AE3681" s="2">
        <f>+AD3681*14%</f>
        <v>251512.99043888887</v>
      </c>
      <c r="AF3681" s="155">
        <f>+AD3681*35%</f>
        <v>628782.47609722207</v>
      </c>
      <c r="AG3681" s="2">
        <f>+AD3681*F3681</f>
        <v>4210507.1120830271</v>
      </c>
      <c r="AH3681" s="2">
        <f>+AE3681*F3681</f>
        <v>589470.99569162389</v>
      </c>
      <c r="AI3681" s="2">
        <f>+AF3681*F3681</f>
        <v>1473677.4892290595</v>
      </c>
      <c r="AJ3681" s="2">
        <f>SUM(AG3681:AI3681)</f>
        <v>6273655.5970037105</v>
      </c>
      <c r="AK3681" s="2">
        <f>+AD3681*G3681</f>
        <v>4210507.1120830271</v>
      </c>
      <c r="AL3681" s="2">
        <f>+AE3681*G3681</f>
        <v>589470.99569162389</v>
      </c>
      <c r="AM3681" s="2">
        <f>+AF3681*G3681</f>
        <v>1473677.4892290595</v>
      </c>
      <c r="AN3681" s="155">
        <f>SUM(AK3681:AM3681)</f>
        <v>6273655.5970037105</v>
      </c>
      <c r="AQ3681" s="145" t="s">
        <v>79</v>
      </c>
      <c r="AU3681" s="8">
        <f>+BH3681</f>
        <v>250000</v>
      </c>
      <c r="AV3681" s="8">
        <f>+L3681</f>
        <v>1796521.3602777775</v>
      </c>
      <c r="AW3681" s="2">
        <f>+AU3681+AV3681</f>
        <v>2046521.3602777775</v>
      </c>
      <c r="AX3681" s="8">
        <f>F3681*AW3681</f>
        <v>4796432.1120830271</v>
      </c>
      <c r="AY3681" s="8">
        <f>IF(AQ3681="CT",7%,5%)*AX3681</f>
        <v>239821.60560415138</v>
      </c>
      <c r="AZ3681" s="8">
        <f>AX3681*2%</f>
        <v>95928.642241660549</v>
      </c>
      <c r="BA3681" s="8">
        <f>IF(BB3681&gt;0,0,AX3681*5%)</f>
        <v>0</v>
      </c>
      <c r="BB3681" s="8">
        <f>(AX3681-BG3681)*35%</f>
        <v>1678751.2392290593</v>
      </c>
      <c r="BC3681" s="8">
        <f>+AX3681+AY3681+AZ3681+BA3681+BB3681</f>
        <v>6810933.5991578978</v>
      </c>
      <c r="BD3681" s="8">
        <f>AX3681-AT3681</f>
        <v>4796432.1120830271</v>
      </c>
      <c r="BE3681" s="2"/>
      <c r="BH3681" s="2">
        <v>250000</v>
      </c>
    </row>
    <row r="3682" spans="1:60" ht="51" hidden="1" outlineLevel="2" x14ac:dyDescent="0.2">
      <c r="B3682" s="82">
        <v>16</v>
      </c>
      <c r="C3682" s="144" t="s">
        <v>146</v>
      </c>
      <c r="D3682" s="144"/>
      <c r="E3682" s="82" t="s">
        <v>104</v>
      </c>
      <c r="F3682" s="143">
        <v>27.644300000000001</v>
      </c>
      <c r="G3682" s="142">
        <f>+[2]THKL!F3706</f>
        <v>27.644300000000001</v>
      </c>
      <c r="H3682" s="132"/>
      <c r="I3682" s="132"/>
      <c r="J3682" s="132"/>
      <c r="K3682" s="156" t="str">
        <f>$K$744</f>
        <v>Bao gồm</v>
      </c>
      <c r="L3682" s="157">
        <f>$L$744</f>
        <v>2038654.4787777774</v>
      </c>
      <c r="M3682" s="157">
        <f>SUM(K3682:L3682)</f>
        <v>2038654.4787777774</v>
      </c>
      <c r="N3682" s="83">
        <f>IF(V3682&lt;&gt;"VTC VHm",_xlfn.XLOOKUP(Z3682,$AC$4015:$AC$4035,$AD$4015:$AD$4035,0)*M3682,_xlfn.XLOOKUP(Z3682,$AC$4015:$AC$4035,$AD$4015:$AD$4035,0)*L3682)</f>
        <v>713529.06757222209</v>
      </c>
      <c r="O3682" s="83">
        <f>IF(V3682&lt;&gt;"VTC VHm",_xlfn.XLOOKUP(Z3682,$AC$4015:$AC$4035,$AE$4015:$AE$4035,0)*M3682,_xlfn.XLOOKUP(Z3682,$AC$4015:$AC$4035,$AE$4015:$AE$4035,0)*L3682)</f>
        <v>0</v>
      </c>
      <c r="P3682" s="83">
        <f>SUM(N3682:O3682)</f>
        <v>713529.06757222209</v>
      </c>
      <c r="Q3682" s="157">
        <f>M3682*G3682</f>
        <v>56357176.007676512</v>
      </c>
      <c r="R3682" s="157">
        <f>G3682*P3682</f>
        <v>19725011.602686781</v>
      </c>
      <c r="S3682" s="83">
        <f>SUM(Q3682:R3682)</f>
        <v>76082187.61036329</v>
      </c>
      <c r="T3682" s="156" t="s">
        <v>50</v>
      </c>
      <c r="U3682" s="132"/>
      <c r="V3682" s="132"/>
      <c r="W3682" s="132"/>
      <c r="X3682" s="44" t="s">
        <v>33</v>
      </c>
      <c r="Y3682" s="44"/>
      <c r="Z3682" s="44" t="s">
        <v>16</v>
      </c>
      <c r="AA3682" s="44" t="s">
        <v>80</v>
      </c>
      <c r="AB3682" s="2">
        <v>2157518.4888439113</v>
      </c>
      <c r="AC3682" s="2">
        <v>59643088.361147739</v>
      </c>
      <c r="AD3682" s="2">
        <f>+M3682</f>
        <v>2038654.4787777774</v>
      </c>
      <c r="AE3682" s="2">
        <f>+AD3682*14%</f>
        <v>285411.62702888885</v>
      </c>
      <c r="AF3682" s="155">
        <f>+AD3682*35%</f>
        <v>713529.06757222209</v>
      </c>
      <c r="AG3682" s="2">
        <f>+AD3682*F3682</f>
        <v>56357176.007676512</v>
      </c>
      <c r="AH3682" s="2">
        <f>+AE3682*F3682</f>
        <v>7890004.6410747124</v>
      </c>
      <c r="AI3682" s="2">
        <f>+AF3682*F3682</f>
        <v>19725011.602686781</v>
      </c>
      <c r="AJ3682" s="2">
        <f>SUM(AG3682:AI3682)</f>
        <v>83972192.251438007</v>
      </c>
      <c r="AK3682" s="2">
        <f>+AD3682*G3682</f>
        <v>56357176.007676512</v>
      </c>
      <c r="AL3682" s="2">
        <f>+AE3682*G3682</f>
        <v>7890004.6410747124</v>
      </c>
      <c r="AM3682" s="2">
        <f>+AF3682*G3682</f>
        <v>19725011.602686781</v>
      </c>
      <c r="AN3682" s="155">
        <f>SUM(AK3682:AM3682)</f>
        <v>83972192.251438007</v>
      </c>
      <c r="AQ3682" s="145" t="s">
        <v>79</v>
      </c>
      <c r="AU3682" s="8">
        <f>+BH3682</f>
        <v>250000</v>
      </c>
      <c r="AV3682" s="8">
        <f>+L3682</f>
        <v>2038654.4787777774</v>
      </c>
      <c r="AW3682" s="2">
        <f>+AU3682+AV3682</f>
        <v>2288654.4787777774</v>
      </c>
      <c r="AX3682" s="8">
        <f>F3682*AW3682</f>
        <v>63268251.007676512</v>
      </c>
      <c r="AY3682" s="8">
        <f>IF(AQ3682="CT",7%,5%)*AX3682</f>
        <v>3163412.5503838258</v>
      </c>
      <c r="AZ3682" s="8">
        <f>AX3682*2%</f>
        <v>1265365.0201535302</v>
      </c>
      <c r="BA3682" s="8">
        <f>IF(BB3682&gt;0,0,AX3682*5%)</f>
        <v>0</v>
      </c>
      <c r="BB3682" s="8">
        <f>(AX3682-BG3682)*35%</f>
        <v>22143887.852686778</v>
      </c>
      <c r="BC3682" s="8">
        <f>+AX3682+AY3682+AZ3682+BA3682+BB3682</f>
        <v>89840916.430900648</v>
      </c>
      <c r="BD3682" s="8">
        <f>AX3682-AT3682</f>
        <v>63268251.007676512</v>
      </c>
      <c r="BE3682" s="2"/>
      <c r="BH3682" s="2">
        <v>250000</v>
      </c>
    </row>
    <row r="3683" spans="1:60" ht="34" hidden="1" outlineLevel="2" x14ac:dyDescent="0.2">
      <c r="B3683" s="82">
        <v>17</v>
      </c>
      <c r="C3683" s="144" t="s">
        <v>138</v>
      </c>
      <c r="D3683" s="144"/>
      <c r="E3683" s="82" t="s">
        <v>91</v>
      </c>
      <c r="F3683" s="143">
        <v>0.43020000000000003</v>
      </c>
      <c r="G3683" s="142">
        <f>+[2]THKL!F3707</f>
        <v>0.43020000000000003</v>
      </c>
      <c r="H3683" s="132"/>
      <c r="I3683" s="132"/>
      <c r="J3683" s="132"/>
      <c r="K3683" s="156">
        <f>$K$4010*1000</f>
        <v>15050000</v>
      </c>
      <c r="L3683" s="157">
        <f>'[3]BDG (XD)'!$AA$962*1000</f>
        <v>7690671</v>
      </c>
      <c r="M3683" s="157">
        <f>SUM(K3683:L3683)</f>
        <v>22740671</v>
      </c>
      <c r="N3683" s="83">
        <f>IF(V3683&lt;&gt;"VTC VHm",_xlfn.XLOOKUP(Z3683,$AC$4015:$AC$4035,$AD$4015:$AD$4035,0)*M3683,_xlfn.XLOOKUP(Z3683,$AC$4015:$AC$4035,$AD$4015:$AD$4035,0)*L3683)</f>
        <v>2691734.8499999996</v>
      </c>
      <c r="O3683" s="83">
        <f>IF(V3683&lt;&gt;"VTC VHm",_xlfn.XLOOKUP(Z3683,$AC$4015:$AC$4035,$AE$4015:$AE$4035,0)*M3683,_xlfn.XLOOKUP(Z3683,$AC$4015:$AC$4035,$AE$4015:$AE$4035,0)*L3683)</f>
        <v>0</v>
      </c>
      <c r="P3683" s="83">
        <f>SUM(N3683:O3683)</f>
        <v>2691734.8499999996</v>
      </c>
      <c r="Q3683" s="157">
        <f>M3683*G3683</f>
        <v>9783036.6642000005</v>
      </c>
      <c r="R3683" s="157">
        <f>G3683*P3683</f>
        <v>1157984.33247</v>
      </c>
      <c r="S3683" s="83">
        <f>SUM(Q3683:R3683)</f>
        <v>10941020.99667</v>
      </c>
      <c r="T3683" s="156" t="s">
        <v>50</v>
      </c>
      <c r="U3683" s="132"/>
      <c r="V3683" s="82" t="s">
        <v>34</v>
      </c>
      <c r="W3683" s="132"/>
      <c r="X3683" s="44" t="s">
        <v>33</v>
      </c>
      <c r="Y3683" s="44"/>
      <c r="Z3683" s="44" t="s">
        <v>16</v>
      </c>
      <c r="AA3683" s="44" t="s">
        <v>80</v>
      </c>
      <c r="AB3683" s="2">
        <v>23017914.592398003</v>
      </c>
      <c r="AC3683" s="2">
        <v>9902306.8576496206</v>
      </c>
      <c r="AD3683" s="2">
        <f>+M3683</f>
        <v>22740671</v>
      </c>
      <c r="AE3683" s="2">
        <f>+AD3683*14%</f>
        <v>3183693.9400000004</v>
      </c>
      <c r="AF3683" s="155">
        <f>+AD3683*35%</f>
        <v>7959234.8499999996</v>
      </c>
      <c r="AG3683" s="2">
        <f>+AD3683*F3683</f>
        <v>9783036.6642000005</v>
      </c>
      <c r="AH3683" s="2">
        <f>+AE3683*F3683</f>
        <v>1369625.1329880003</v>
      </c>
      <c r="AI3683" s="2">
        <f>+AF3683*F3683</f>
        <v>3424062.8324700003</v>
      </c>
      <c r="AJ3683" s="2">
        <f>SUM(AG3683:AI3683)</f>
        <v>14576724.629658001</v>
      </c>
      <c r="AK3683" s="2">
        <f>+AD3683*G3683</f>
        <v>9783036.6642000005</v>
      </c>
      <c r="AL3683" s="2">
        <f>+AE3683*G3683</f>
        <v>1369625.1329880003</v>
      </c>
      <c r="AM3683" s="2">
        <f>+AF3683*G3683</f>
        <v>3424062.8324700003</v>
      </c>
      <c r="AN3683" s="155">
        <f>SUM(AK3683:AM3683)</f>
        <v>14576724.629658001</v>
      </c>
      <c r="AQ3683" s="145" t="s">
        <v>79</v>
      </c>
      <c r="AU3683" s="8"/>
      <c r="AV3683" s="8"/>
      <c r="AW3683" s="2">
        <f>'[2]BoQ HSYC-Trang'!$AT3683</f>
        <v>22740671</v>
      </c>
      <c r="AX3683" s="8">
        <f>F3683*AW3683</f>
        <v>9783036.6642000005</v>
      </c>
      <c r="AY3683" s="8">
        <f>IF(AQ3683="CT",7%,5%)*AX3683</f>
        <v>489151.83321000007</v>
      </c>
      <c r="AZ3683" s="8">
        <f>AX3683*2%</f>
        <v>195660.73328400002</v>
      </c>
      <c r="BA3683" s="8">
        <f>IF(BB3683&gt;0,0,AX3683*5%)</f>
        <v>0</v>
      </c>
      <c r="BB3683" s="8">
        <f>(AX3683-BG3683)*35%</f>
        <v>1157984.33247</v>
      </c>
      <c r="BC3683" s="8">
        <f>+AX3683+AY3683+AZ3683+BA3683+BB3683</f>
        <v>11625833.563164001</v>
      </c>
      <c r="BD3683" s="8">
        <f>AX3683-AT3683</f>
        <v>9783036.6642000005</v>
      </c>
      <c r="BE3683" s="2"/>
      <c r="BG3683" s="7">
        <f>+K3683*F3683</f>
        <v>6474510</v>
      </c>
      <c r="BH3683" s="2"/>
    </row>
    <row r="3684" spans="1:60" ht="34" hidden="1" outlineLevel="2" x14ac:dyDescent="0.2">
      <c r="B3684" s="82">
        <v>18</v>
      </c>
      <c r="C3684" s="144" t="s">
        <v>137</v>
      </c>
      <c r="D3684" s="144"/>
      <c r="E3684" s="82" t="s">
        <v>91</v>
      </c>
      <c r="F3684" s="143">
        <v>0.83360000000000001</v>
      </c>
      <c r="G3684" s="142">
        <f>+[2]THKL!F3708</f>
        <v>0.83360000000000001</v>
      </c>
      <c r="H3684" s="132"/>
      <c r="I3684" s="132"/>
      <c r="J3684" s="132"/>
      <c r="K3684" s="156">
        <f>$L$4010*1000</f>
        <v>15266666.666666666</v>
      </c>
      <c r="L3684" s="157">
        <f>'[3]BDG (XD)'!$AA$963*1000</f>
        <v>7690671</v>
      </c>
      <c r="M3684" s="157">
        <f>SUM(K3684:L3684)</f>
        <v>22957337.666666664</v>
      </c>
      <c r="N3684" s="83">
        <f>IF(V3684&lt;&gt;"VTC VHm",_xlfn.XLOOKUP(Z3684,$AC$4015:$AC$4035,$AD$4015:$AD$4035,0)*M3684,_xlfn.XLOOKUP(Z3684,$AC$4015:$AC$4035,$AD$4015:$AD$4035,0)*L3684)</f>
        <v>2691734.8499999996</v>
      </c>
      <c r="O3684" s="83">
        <f>IF(V3684&lt;&gt;"VTC VHm",_xlfn.XLOOKUP(Z3684,$AC$4015:$AC$4035,$AE$4015:$AE$4035,0)*M3684,_xlfn.XLOOKUP(Z3684,$AC$4015:$AC$4035,$AE$4015:$AE$4035,0)*L3684)</f>
        <v>0</v>
      </c>
      <c r="P3684" s="83">
        <f>SUM(N3684:O3684)</f>
        <v>2691734.8499999996</v>
      </c>
      <c r="Q3684" s="157">
        <f>M3684*G3684</f>
        <v>19137236.67893333</v>
      </c>
      <c r="R3684" s="157">
        <f>G3684*P3684</f>
        <v>2243830.1709599998</v>
      </c>
      <c r="S3684" s="83">
        <f>SUM(Q3684:R3684)</f>
        <v>21381066.849893332</v>
      </c>
      <c r="T3684" s="156" t="s">
        <v>50</v>
      </c>
      <c r="U3684" s="132"/>
      <c r="V3684" s="82" t="s">
        <v>34</v>
      </c>
      <c r="W3684" s="132"/>
      <c r="X3684" s="44" t="s">
        <v>33</v>
      </c>
      <c r="Y3684" s="44"/>
      <c r="Z3684" s="44" t="s">
        <v>16</v>
      </c>
      <c r="AA3684" s="44" t="s">
        <v>80</v>
      </c>
      <c r="AB3684" s="2">
        <v>22196385.381370205</v>
      </c>
      <c r="AC3684" s="2">
        <v>18502906.853910204</v>
      </c>
      <c r="AD3684" s="2">
        <f>+M3684</f>
        <v>22957337.666666664</v>
      </c>
      <c r="AE3684" s="2">
        <f>+AD3684*14%</f>
        <v>3214027.2733333334</v>
      </c>
      <c r="AF3684" s="155">
        <f>+AD3684*35%</f>
        <v>8035068.1833333317</v>
      </c>
      <c r="AG3684" s="2">
        <f>+AD3684*F3684</f>
        <v>19137236.67893333</v>
      </c>
      <c r="AH3684" s="2">
        <f>+AE3684*F3684</f>
        <v>2679213.135050667</v>
      </c>
      <c r="AI3684" s="2">
        <f>+AF3684*F3684</f>
        <v>6698032.8376266658</v>
      </c>
      <c r="AJ3684" s="2">
        <f>SUM(AG3684:AI3684)</f>
        <v>28514482.651610661</v>
      </c>
      <c r="AK3684" s="2">
        <f>+AD3684*G3684</f>
        <v>19137236.67893333</v>
      </c>
      <c r="AL3684" s="2">
        <f>+AE3684*G3684</f>
        <v>2679213.135050667</v>
      </c>
      <c r="AM3684" s="2">
        <f>+AF3684*G3684</f>
        <v>6698032.8376266658</v>
      </c>
      <c r="AN3684" s="155">
        <f>SUM(AK3684:AM3684)</f>
        <v>28514482.651610661</v>
      </c>
      <c r="AQ3684" s="145" t="s">
        <v>79</v>
      </c>
      <c r="AU3684" s="8"/>
      <c r="AV3684" s="8"/>
      <c r="AW3684" s="2">
        <f>'[2]BoQ HSYC-Trang'!$AT3684</f>
        <v>22957337.666666664</v>
      </c>
      <c r="AX3684" s="8">
        <f>F3684*AW3684</f>
        <v>19137236.67893333</v>
      </c>
      <c r="AY3684" s="8">
        <f>IF(AQ3684="CT",7%,5%)*AX3684</f>
        <v>956861.83394666656</v>
      </c>
      <c r="AZ3684" s="8">
        <f>AX3684*2%</f>
        <v>382744.73357866658</v>
      </c>
      <c r="BA3684" s="8">
        <f>IF(BB3684&gt;0,0,AX3684*5%)</f>
        <v>0</v>
      </c>
      <c r="BB3684" s="8">
        <f>(AX3684-BG3684)*35%</f>
        <v>2243830.1709599989</v>
      </c>
      <c r="BC3684" s="8">
        <f>+AX3684+AY3684+AZ3684+BA3684+BB3684</f>
        <v>22720673.417418662</v>
      </c>
      <c r="BD3684" s="8">
        <f>AX3684-AT3684</f>
        <v>19137236.67893333</v>
      </c>
      <c r="BE3684" s="2"/>
      <c r="BG3684" s="7">
        <f>+K3684*F3684</f>
        <v>12726293.333333332</v>
      </c>
      <c r="BH3684" s="2"/>
    </row>
    <row r="3685" spans="1:60" ht="34" hidden="1" outlineLevel="2" x14ac:dyDescent="0.2">
      <c r="B3685" s="82">
        <v>19</v>
      </c>
      <c r="C3685" s="144" t="s">
        <v>145</v>
      </c>
      <c r="D3685" s="144"/>
      <c r="E3685" s="82" t="s">
        <v>91</v>
      </c>
      <c r="F3685" s="143">
        <v>1.5158</v>
      </c>
      <c r="G3685" s="142">
        <f>+[2]THKL!F3709</f>
        <v>1.5158</v>
      </c>
      <c r="H3685" s="132"/>
      <c r="I3685" s="132"/>
      <c r="J3685" s="132"/>
      <c r="K3685" s="156">
        <f>$L$4010*1000</f>
        <v>15266666.666666666</v>
      </c>
      <c r="L3685" s="157">
        <f>'[3]BDG (XD)'!$AA$963*1000</f>
        <v>7690671</v>
      </c>
      <c r="M3685" s="157">
        <f>SUM(K3685:L3685)</f>
        <v>22957337.666666664</v>
      </c>
      <c r="N3685" s="83">
        <f>IF(V3685&lt;&gt;"VTC VHm",_xlfn.XLOOKUP(Z3685,$AC$4015:$AC$4035,$AD$4015:$AD$4035,0)*M3685,_xlfn.XLOOKUP(Z3685,$AC$4015:$AC$4035,$AD$4015:$AD$4035,0)*L3685)</f>
        <v>2691734.8499999996</v>
      </c>
      <c r="O3685" s="83">
        <f>IF(V3685&lt;&gt;"VTC VHm",_xlfn.XLOOKUP(Z3685,$AC$4015:$AC$4035,$AE$4015:$AE$4035,0)*M3685,_xlfn.XLOOKUP(Z3685,$AC$4015:$AC$4035,$AE$4015:$AE$4035,0)*L3685)</f>
        <v>0</v>
      </c>
      <c r="P3685" s="83">
        <f>SUM(N3685:O3685)</f>
        <v>2691734.8499999996</v>
      </c>
      <c r="Q3685" s="157">
        <f>M3685*G3685</f>
        <v>34798732.435133331</v>
      </c>
      <c r="R3685" s="157">
        <f>G3685*P3685</f>
        <v>4080131.6856299997</v>
      </c>
      <c r="S3685" s="83">
        <f>SUM(Q3685:R3685)</f>
        <v>38878864.120763332</v>
      </c>
      <c r="T3685" s="156" t="s">
        <v>50</v>
      </c>
      <c r="U3685" s="132"/>
      <c r="V3685" s="82" t="s">
        <v>34</v>
      </c>
      <c r="W3685" s="132"/>
      <c r="X3685" s="44" t="s">
        <v>33</v>
      </c>
      <c r="Y3685" s="44"/>
      <c r="Z3685" s="44" t="s">
        <v>16</v>
      </c>
      <c r="AA3685" s="44" t="s">
        <v>80</v>
      </c>
      <c r="AB3685" s="2">
        <v>21587710.3921545</v>
      </c>
      <c r="AC3685" s="2">
        <v>32722651.41242779</v>
      </c>
      <c r="AD3685" s="2">
        <f>+M3685</f>
        <v>22957337.666666664</v>
      </c>
      <c r="AE3685" s="2">
        <f>+AD3685*14%</f>
        <v>3214027.2733333334</v>
      </c>
      <c r="AF3685" s="155">
        <f>+AD3685*35%</f>
        <v>8035068.1833333317</v>
      </c>
      <c r="AG3685" s="2">
        <f>+AD3685*F3685</f>
        <v>34798732.435133331</v>
      </c>
      <c r="AH3685" s="2">
        <f>+AE3685*F3685</f>
        <v>4871822.5409186669</v>
      </c>
      <c r="AI3685" s="2">
        <f>+AF3685*F3685</f>
        <v>12179556.352296665</v>
      </c>
      <c r="AJ3685" s="2">
        <f>SUM(AG3685:AI3685)</f>
        <v>51850111.328348666</v>
      </c>
      <c r="AK3685" s="2">
        <f>+AD3685*G3685</f>
        <v>34798732.435133331</v>
      </c>
      <c r="AL3685" s="2">
        <f>+AE3685*G3685</f>
        <v>4871822.5409186669</v>
      </c>
      <c r="AM3685" s="2">
        <f>+AF3685*G3685</f>
        <v>12179556.352296665</v>
      </c>
      <c r="AN3685" s="155">
        <f>SUM(AK3685:AM3685)</f>
        <v>51850111.328348666</v>
      </c>
      <c r="AQ3685" s="145" t="s">
        <v>79</v>
      </c>
      <c r="AU3685" s="8"/>
      <c r="AV3685" s="8"/>
      <c r="AW3685" s="2">
        <f>'[2]BoQ HSYC-Trang'!$AT3685</f>
        <v>22957337.666666664</v>
      </c>
      <c r="AX3685" s="8">
        <f>F3685*AW3685</f>
        <v>34798732.435133331</v>
      </c>
      <c r="AY3685" s="8">
        <f>IF(AQ3685="CT",7%,5%)*AX3685</f>
        <v>1739936.6217566666</v>
      </c>
      <c r="AZ3685" s="8">
        <f>AX3685*2%</f>
        <v>695974.64870266663</v>
      </c>
      <c r="BA3685" s="8">
        <f>IF(BB3685&gt;0,0,AX3685*5%)</f>
        <v>0</v>
      </c>
      <c r="BB3685" s="8">
        <f>(AX3685-BG3685)*35%</f>
        <v>4080131.6856299993</v>
      </c>
      <c r="BC3685" s="8">
        <f>+AX3685+AY3685+AZ3685+BA3685+BB3685</f>
        <v>41314775.391222663</v>
      </c>
      <c r="BD3685" s="8">
        <f>AX3685-AT3685</f>
        <v>34798732.435133331</v>
      </c>
      <c r="BE3685" s="2"/>
      <c r="BG3685" s="7">
        <f>+K3685*F3685</f>
        <v>23141213.333333332</v>
      </c>
      <c r="BH3685" s="2"/>
    </row>
    <row r="3686" spans="1:60" ht="17" hidden="1" outlineLevel="2" x14ac:dyDescent="0.2">
      <c r="B3686" s="82">
        <v>20</v>
      </c>
      <c r="C3686" s="144" t="s">
        <v>144</v>
      </c>
      <c r="D3686" s="144"/>
      <c r="E3686" s="82" t="s">
        <v>120</v>
      </c>
      <c r="F3686" s="143">
        <v>1.3767</v>
      </c>
      <c r="G3686" s="142">
        <f>+[2]THKL!F3710</f>
        <v>1.3767</v>
      </c>
      <c r="H3686" s="132"/>
      <c r="I3686" s="132"/>
      <c r="J3686" s="132"/>
      <c r="K3686" s="156" t="s">
        <v>89</v>
      </c>
      <c r="L3686" s="157">
        <f>'[3]BDG (XD)'!$AA$953*100</f>
        <v>26537135.877452388</v>
      </c>
      <c r="M3686" s="157">
        <f>SUM(K3686:L3686)</f>
        <v>26537135.877452388</v>
      </c>
      <c r="N3686" s="83">
        <f>IF(V3686&lt;&gt;"VTC VHm",_xlfn.XLOOKUP(Z3686,$AC$4015:$AC$4035,$AD$4015:$AD$4035,0)*M3686,_xlfn.XLOOKUP(Z3686,$AC$4015:$AC$4035,$AD$4015:$AD$4035,0)*L3686)</f>
        <v>9287997.5571083352</v>
      </c>
      <c r="O3686" s="83">
        <f>IF(V3686&lt;&gt;"VTC VHm",_xlfn.XLOOKUP(Z3686,$AC$4015:$AC$4035,$AE$4015:$AE$4035,0)*M3686,_xlfn.XLOOKUP(Z3686,$AC$4015:$AC$4035,$AE$4015:$AE$4035,0)*L3686)</f>
        <v>0</v>
      </c>
      <c r="P3686" s="83">
        <f>SUM(N3686:O3686)</f>
        <v>9287997.5571083352</v>
      </c>
      <c r="Q3686" s="157">
        <f>M3686*G3686</f>
        <v>36533674.962488703</v>
      </c>
      <c r="R3686" s="157">
        <f>G3686*P3686</f>
        <v>12786786.236871045</v>
      </c>
      <c r="S3686" s="83">
        <f>SUM(Q3686:R3686)</f>
        <v>49320461.199359745</v>
      </c>
      <c r="T3686" s="156" t="s">
        <v>50</v>
      </c>
      <c r="U3686" s="132"/>
      <c r="V3686" s="132"/>
      <c r="W3686" s="132"/>
      <c r="X3686" s="44" t="s">
        <v>33</v>
      </c>
      <c r="Y3686" s="44"/>
      <c r="Z3686" s="44" t="s">
        <v>16</v>
      </c>
      <c r="AA3686" s="44" t="s">
        <v>80</v>
      </c>
      <c r="AB3686" s="2">
        <v>12834719.835232332</v>
      </c>
      <c r="AC3686" s="2">
        <v>17669558.797164351</v>
      </c>
      <c r="AD3686" s="2">
        <f>+M3686</f>
        <v>26537135.877452388</v>
      </c>
      <c r="AE3686" s="2">
        <f>+AD3686*14%</f>
        <v>3715199.0228433348</v>
      </c>
      <c r="AF3686" s="155">
        <f>+AD3686*35%</f>
        <v>9287997.5571083352</v>
      </c>
      <c r="AG3686" s="2">
        <f>+AD3686*F3686</f>
        <v>36533674.962488703</v>
      </c>
      <c r="AH3686" s="2">
        <f>+AE3686*F3686</f>
        <v>5114714.4947484192</v>
      </c>
      <c r="AI3686" s="2">
        <f>+AF3686*F3686</f>
        <v>12786786.236871045</v>
      </c>
      <c r="AJ3686" s="2">
        <f>SUM(AG3686:AI3686)</f>
        <v>54435175.694108173</v>
      </c>
      <c r="AK3686" s="2">
        <f>+AD3686*G3686</f>
        <v>36533674.962488703</v>
      </c>
      <c r="AL3686" s="2">
        <f>+AE3686*G3686</f>
        <v>5114714.4947484192</v>
      </c>
      <c r="AM3686" s="2">
        <f>+AF3686*G3686</f>
        <v>12786786.236871045</v>
      </c>
      <c r="AN3686" s="155">
        <f>SUM(AK3686:AM3686)</f>
        <v>54435175.694108173</v>
      </c>
      <c r="AQ3686" s="145" t="s">
        <v>79</v>
      </c>
      <c r="AU3686" s="8"/>
      <c r="AV3686" s="8"/>
      <c r="AW3686" s="2">
        <f>'[2]BoQ HSYC-Trang'!$AT3686</f>
        <v>26537135.877452388</v>
      </c>
      <c r="AX3686" s="8">
        <f>F3686*AW3686</f>
        <v>36533674.962488703</v>
      </c>
      <c r="AY3686" s="8">
        <f>IF(AQ3686="CT",7%,5%)*AX3686</f>
        <v>1826683.7481244353</v>
      </c>
      <c r="AZ3686" s="8">
        <f>AX3686*2%</f>
        <v>730673.49924977403</v>
      </c>
      <c r="BA3686" s="8">
        <f>IF(BB3686&gt;0,0,AX3686*5%)</f>
        <v>0</v>
      </c>
      <c r="BB3686" s="8">
        <f>(AX3686-BG3686)*35%</f>
        <v>12786786.236871045</v>
      </c>
      <c r="BC3686" s="8">
        <f>+AX3686+AY3686+AZ3686+BA3686+BB3686</f>
        <v>51877818.446733952</v>
      </c>
      <c r="BD3686" s="8">
        <f>AX3686-AT3686</f>
        <v>36533674.962488703</v>
      </c>
      <c r="BE3686" s="2"/>
      <c r="BH3686" s="2"/>
    </row>
    <row r="3687" spans="1:60" ht="34" hidden="1" outlineLevel="2" x14ac:dyDescent="0.2">
      <c r="B3687" s="82">
        <v>21</v>
      </c>
      <c r="C3687" s="144" t="s">
        <v>143</v>
      </c>
      <c r="D3687" s="144"/>
      <c r="E3687" s="82" t="s">
        <v>104</v>
      </c>
      <c r="F3687" s="143">
        <v>45.377400000000002</v>
      </c>
      <c r="G3687" s="142">
        <f>+[2]THKL!F3711</f>
        <v>45.377400000000002</v>
      </c>
      <c r="H3687" s="132"/>
      <c r="I3687" s="132"/>
      <c r="J3687" s="132"/>
      <c r="K3687" s="156" t="str">
        <f>$K$1691</f>
        <v>Bao gồm</v>
      </c>
      <c r="L3687" s="157">
        <f>$L$1691</f>
        <v>1951845.7932777775</v>
      </c>
      <c r="M3687" s="157">
        <f>SUM(K3687:L3687)</f>
        <v>1951845.7932777775</v>
      </c>
      <c r="N3687" s="83">
        <f>IF(V3687&lt;&gt;"VTC VHm",_xlfn.XLOOKUP(Z3687,$AC$4015:$AC$4035,$AD$4015:$AD$4035,0)*M3687,_xlfn.XLOOKUP(Z3687,$AC$4015:$AC$4035,$AD$4015:$AD$4035,0)*L3687)</f>
        <v>683146.02764722204</v>
      </c>
      <c r="O3687" s="83">
        <f>IF(V3687&lt;&gt;"VTC VHm",_xlfn.XLOOKUP(Z3687,$AC$4015:$AC$4035,$AE$4015:$AE$4035,0)*M3687,_xlfn.XLOOKUP(Z3687,$AC$4015:$AC$4035,$AE$4015:$AE$4035,0)*L3687)</f>
        <v>0</v>
      </c>
      <c r="P3687" s="83">
        <f>SUM(N3687:O3687)</f>
        <v>683146.02764722204</v>
      </c>
      <c r="Q3687" s="157">
        <f>M3687*G3687</f>
        <v>88569687.299883023</v>
      </c>
      <c r="R3687" s="157">
        <f>G3687*P3687</f>
        <v>30999390.554959055</v>
      </c>
      <c r="S3687" s="83">
        <f>SUM(Q3687:R3687)</f>
        <v>119569077.85484208</v>
      </c>
      <c r="T3687" s="156" t="s">
        <v>50</v>
      </c>
      <c r="U3687" s="132"/>
      <c r="V3687" s="132"/>
      <c r="W3687" s="132"/>
      <c r="X3687" s="44" t="s">
        <v>33</v>
      </c>
      <c r="Y3687" s="44"/>
      <c r="Z3687" s="44" t="s">
        <v>16</v>
      </c>
      <c r="AA3687" s="44" t="s">
        <v>80</v>
      </c>
      <c r="AB3687" s="2">
        <v>2108758.964564879</v>
      </c>
      <c r="AC3687" s="2">
        <v>95689999.03864634</v>
      </c>
      <c r="AD3687" s="2">
        <f>+M3687</f>
        <v>1951845.7932777775</v>
      </c>
      <c r="AE3687" s="2">
        <f>+AD3687*14%</f>
        <v>273258.41105888889</v>
      </c>
      <c r="AF3687" s="155">
        <f>+AD3687*35%</f>
        <v>683146.02764722204</v>
      </c>
      <c r="AG3687" s="2">
        <f>+AD3687*F3687</f>
        <v>88569687.299883023</v>
      </c>
      <c r="AH3687" s="2">
        <f>+AE3687*F3687</f>
        <v>12399756.221983625</v>
      </c>
      <c r="AI3687" s="2">
        <f>+AF3687*F3687</f>
        <v>30999390.554959055</v>
      </c>
      <c r="AJ3687" s="2">
        <f>SUM(AG3687:AI3687)</f>
        <v>131968834.07682571</v>
      </c>
      <c r="AK3687" s="2">
        <f>+AD3687*G3687</f>
        <v>88569687.299883023</v>
      </c>
      <c r="AL3687" s="2">
        <f>+AE3687*G3687</f>
        <v>12399756.221983625</v>
      </c>
      <c r="AM3687" s="2">
        <f>+AF3687*G3687</f>
        <v>30999390.554959055</v>
      </c>
      <c r="AN3687" s="155">
        <f>SUM(AK3687:AM3687)</f>
        <v>131968834.07682571</v>
      </c>
      <c r="AQ3687" s="145" t="s">
        <v>79</v>
      </c>
      <c r="AU3687" s="8">
        <f>+BH3687</f>
        <v>250000</v>
      </c>
      <c r="AV3687" s="8">
        <f>+L3687</f>
        <v>1951845.7932777775</v>
      </c>
      <c r="AW3687" s="2">
        <f>+AU3687+AV3687</f>
        <v>2201845.7932777777</v>
      </c>
      <c r="AX3687" s="8">
        <f>F3687*AW3687</f>
        <v>99914037.299883038</v>
      </c>
      <c r="AY3687" s="8">
        <f>IF(AQ3687="CT",7%,5%)*AX3687</f>
        <v>4995701.8649941524</v>
      </c>
      <c r="AZ3687" s="8">
        <f>AX3687*2%</f>
        <v>1998280.7459976608</v>
      </c>
      <c r="BA3687" s="8">
        <f>IF(BB3687&gt;0,0,AX3687*5%)</f>
        <v>0</v>
      </c>
      <c r="BB3687" s="8">
        <f>(AX3687-BG3687)*35%</f>
        <v>34969913.054959059</v>
      </c>
      <c r="BC3687" s="8">
        <f>+AX3687+AY3687+AZ3687+BA3687+BB3687</f>
        <v>141877932.9658339</v>
      </c>
      <c r="BD3687" s="8">
        <f>AX3687-AT3687</f>
        <v>99914037.299883038</v>
      </c>
      <c r="BE3687" s="2"/>
      <c r="BH3687" s="2">
        <v>250000</v>
      </c>
    </row>
    <row r="3688" spans="1:60" ht="34" hidden="1" outlineLevel="2" x14ac:dyDescent="0.2">
      <c r="B3688" s="82">
        <v>22</v>
      </c>
      <c r="C3688" s="144" t="s">
        <v>142</v>
      </c>
      <c r="D3688" s="144"/>
      <c r="E3688" s="82" t="s">
        <v>104</v>
      </c>
      <c r="F3688" s="143">
        <v>8.6409000000000002</v>
      </c>
      <c r="G3688" s="142">
        <f>+[2]THKL!F3712</f>
        <v>8.6409000000000002</v>
      </c>
      <c r="H3688" s="132"/>
      <c r="I3688" s="132"/>
      <c r="J3688" s="132"/>
      <c r="K3688" s="156" t="str">
        <f>$K$23</f>
        <v>Bao gồm</v>
      </c>
      <c r="L3688" s="157">
        <f>$L$23</f>
        <v>1796521.3602777775</v>
      </c>
      <c r="M3688" s="157">
        <f>SUM(K3688:L3688)</f>
        <v>1796521.3602777775</v>
      </c>
      <c r="N3688" s="83">
        <f>IF(V3688&lt;&gt;"VTC VHm",_xlfn.XLOOKUP(Z3688,$AC$4015:$AC$4035,$AD$4015:$AD$4035,0)*M3688,_xlfn.XLOOKUP(Z3688,$AC$4015:$AC$4035,$AD$4015:$AD$4035,0)*L3688)</f>
        <v>628782.47609722207</v>
      </c>
      <c r="O3688" s="83">
        <f>IF(V3688&lt;&gt;"VTC VHm",_xlfn.XLOOKUP(Z3688,$AC$4015:$AC$4035,$AE$4015:$AE$4035,0)*M3688,_xlfn.XLOOKUP(Z3688,$AC$4015:$AC$4035,$AE$4015:$AE$4035,0)*L3688)</f>
        <v>0</v>
      </c>
      <c r="P3688" s="83">
        <f>SUM(N3688:O3688)</f>
        <v>628782.47609722207</v>
      </c>
      <c r="Q3688" s="157">
        <f>M3688*G3688</f>
        <v>15523561.422024248</v>
      </c>
      <c r="R3688" s="157">
        <f>G3688*P3688</f>
        <v>5433246.4977084864</v>
      </c>
      <c r="S3688" s="83">
        <f>SUM(Q3688:R3688)</f>
        <v>20956807.919732735</v>
      </c>
      <c r="T3688" s="156" t="s">
        <v>50</v>
      </c>
      <c r="U3688" s="132"/>
      <c r="V3688" s="132"/>
      <c r="W3688" s="132"/>
      <c r="X3688" s="44" t="s">
        <v>33</v>
      </c>
      <c r="Y3688" s="44"/>
      <c r="Z3688" s="44" t="s">
        <v>16</v>
      </c>
      <c r="AA3688" s="44" t="s">
        <v>80</v>
      </c>
      <c r="AB3688" s="2">
        <v>2054505.5130123151</v>
      </c>
      <c r="AC3688" s="2">
        <v>17752776.687388115</v>
      </c>
      <c r="AD3688" s="2">
        <f>+M3688</f>
        <v>1796521.3602777775</v>
      </c>
      <c r="AE3688" s="2">
        <f>+AD3688*14%</f>
        <v>251512.99043888887</v>
      </c>
      <c r="AF3688" s="155">
        <f>+AD3688*35%</f>
        <v>628782.47609722207</v>
      </c>
      <c r="AG3688" s="2">
        <f>+AD3688*F3688</f>
        <v>15523561.422024248</v>
      </c>
      <c r="AH3688" s="2">
        <f>+AE3688*F3688</f>
        <v>2173298.5990833947</v>
      </c>
      <c r="AI3688" s="2">
        <f>+AF3688*F3688</f>
        <v>5433246.4977084864</v>
      </c>
      <c r="AJ3688" s="2">
        <f>SUM(AG3688:AI3688)</f>
        <v>23130106.518816128</v>
      </c>
      <c r="AK3688" s="2">
        <f>+AD3688*G3688</f>
        <v>15523561.422024248</v>
      </c>
      <c r="AL3688" s="2">
        <f>+AE3688*G3688</f>
        <v>2173298.5990833947</v>
      </c>
      <c r="AM3688" s="2">
        <f>+AF3688*G3688</f>
        <v>5433246.4977084864</v>
      </c>
      <c r="AN3688" s="155">
        <f>SUM(AK3688:AM3688)</f>
        <v>23130106.518816128</v>
      </c>
      <c r="AQ3688" s="145" t="s">
        <v>79</v>
      </c>
      <c r="AU3688" s="8">
        <f>+BH3688</f>
        <v>250000</v>
      </c>
      <c r="AV3688" s="8">
        <f>+L3688</f>
        <v>1796521.3602777775</v>
      </c>
      <c r="AW3688" s="2">
        <f>+AU3688+AV3688</f>
        <v>2046521.3602777775</v>
      </c>
      <c r="AX3688" s="8">
        <f>F3688*AW3688</f>
        <v>17683786.42202425</v>
      </c>
      <c r="AY3688" s="8">
        <f>IF(AQ3688="CT",7%,5%)*AX3688</f>
        <v>884189.32110121252</v>
      </c>
      <c r="AZ3688" s="8">
        <f>AX3688*2%</f>
        <v>353675.72844048502</v>
      </c>
      <c r="BA3688" s="8">
        <f>IF(BB3688&gt;0,0,AX3688*5%)</f>
        <v>0</v>
      </c>
      <c r="BB3688" s="8">
        <f>(AX3688-BG3688)*35%</f>
        <v>6189325.2477084873</v>
      </c>
      <c r="BC3688" s="8">
        <f>+AX3688+AY3688+AZ3688+BA3688+BB3688</f>
        <v>25110976.719274435</v>
      </c>
      <c r="BD3688" s="8">
        <f>AX3688-AT3688</f>
        <v>17683786.42202425</v>
      </c>
      <c r="BE3688" s="2"/>
      <c r="BH3688" s="2">
        <v>250000</v>
      </c>
    </row>
    <row r="3689" spans="1:60" ht="51" hidden="1" outlineLevel="2" x14ac:dyDescent="0.2">
      <c r="B3689" s="82">
        <v>23</v>
      </c>
      <c r="C3689" s="144" t="s">
        <v>141</v>
      </c>
      <c r="D3689" s="144"/>
      <c r="E3689" s="82" t="s">
        <v>104</v>
      </c>
      <c r="F3689" s="143">
        <v>50.664900000000003</v>
      </c>
      <c r="G3689" s="142">
        <f>+[2]THKL!F3713</f>
        <v>50.664900000000003</v>
      </c>
      <c r="H3689" s="132"/>
      <c r="I3689" s="132"/>
      <c r="J3689" s="132"/>
      <c r="K3689" s="156" t="str">
        <f>$K$744</f>
        <v>Bao gồm</v>
      </c>
      <c r="L3689" s="157">
        <f>$L$744</f>
        <v>2038654.4787777774</v>
      </c>
      <c r="M3689" s="157">
        <f>SUM(K3689:L3689)</f>
        <v>2038654.4787777774</v>
      </c>
      <c r="N3689" s="83">
        <f>IF(V3689&lt;&gt;"VTC VHm",_xlfn.XLOOKUP(Z3689,$AC$4015:$AC$4035,$AD$4015:$AD$4035,0)*M3689,_xlfn.XLOOKUP(Z3689,$AC$4015:$AC$4035,$AD$4015:$AD$4035,0)*L3689)</f>
        <v>713529.06757222209</v>
      </c>
      <c r="O3689" s="83">
        <f>IF(V3689&lt;&gt;"VTC VHm",_xlfn.XLOOKUP(Z3689,$AC$4015:$AC$4035,$AE$4015:$AE$4035,0)*M3689,_xlfn.XLOOKUP(Z3689,$AC$4015:$AC$4035,$AE$4015:$AE$4035,0)*L3689)</f>
        <v>0</v>
      </c>
      <c r="P3689" s="83">
        <f>SUM(N3689:O3689)</f>
        <v>713529.06757222209</v>
      </c>
      <c r="Q3689" s="157">
        <f>M3689*G3689</f>
        <v>103288225.30182822</v>
      </c>
      <c r="R3689" s="157">
        <f>G3689*P3689</f>
        <v>36150878.855639875</v>
      </c>
      <c r="S3689" s="83">
        <f>SUM(Q3689:R3689)</f>
        <v>139439104.15746808</v>
      </c>
      <c r="T3689" s="156" t="s">
        <v>50</v>
      </c>
      <c r="U3689" s="132"/>
      <c r="V3689" s="132"/>
      <c r="W3689" s="132"/>
      <c r="X3689" s="44" t="s">
        <v>33</v>
      </c>
      <c r="Y3689" s="44"/>
      <c r="Z3689" s="44" t="s">
        <v>16</v>
      </c>
      <c r="AA3689" s="44" t="s">
        <v>80</v>
      </c>
      <c r="AB3689" s="2">
        <v>2157518.4888439113</v>
      </c>
      <c r="AC3689" s="2">
        <v>109310458.48542789</v>
      </c>
      <c r="AD3689" s="2">
        <f>+M3689</f>
        <v>2038654.4787777774</v>
      </c>
      <c r="AE3689" s="2">
        <f>+AD3689*14%</f>
        <v>285411.62702888885</v>
      </c>
      <c r="AF3689" s="155">
        <f>+AD3689*35%</f>
        <v>713529.06757222209</v>
      </c>
      <c r="AG3689" s="2">
        <f>+AD3689*F3689</f>
        <v>103288225.30182822</v>
      </c>
      <c r="AH3689" s="2">
        <f>+AE3689*F3689</f>
        <v>14460351.542255951</v>
      </c>
      <c r="AI3689" s="2">
        <f>+AF3689*F3689</f>
        <v>36150878.855639875</v>
      </c>
      <c r="AJ3689" s="2">
        <f>SUM(AG3689:AI3689)</f>
        <v>153899455.69972405</v>
      </c>
      <c r="AK3689" s="2">
        <f>+AD3689*G3689</f>
        <v>103288225.30182822</v>
      </c>
      <c r="AL3689" s="2">
        <f>+AE3689*G3689</f>
        <v>14460351.542255951</v>
      </c>
      <c r="AM3689" s="2">
        <f>+AF3689*G3689</f>
        <v>36150878.855639875</v>
      </c>
      <c r="AN3689" s="155">
        <f>SUM(AK3689:AM3689)</f>
        <v>153899455.69972405</v>
      </c>
      <c r="AQ3689" s="145" t="s">
        <v>79</v>
      </c>
      <c r="AU3689" s="8">
        <f>+BH3689</f>
        <v>250000</v>
      </c>
      <c r="AV3689" s="8">
        <f>+L3689</f>
        <v>2038654.4787777774</v>
      </c>
      <c r="AW3689" s="2">
        <f>+AU3689+AV3689</f>
        <v>2288654.4787777774</v>
      </c>
      <c r="AX3689" s="8">
        <f>F3689*AW3689</f>
        <v>115954450.30182822</v>
      </c>
      <c r="AY3689" s="8">
        <f>IF(AQ3689="CT",7%,5%)*AX3689</f>
        <v>5797722.5150914118</v>
      </c>
      <c r="AZ3689" s="8">
        <f>AX3689*2%</f>
        <v>2319089.0060365642</v>
      </c>
      <c r="BA3689" s="8">
        <f>IF(BB3689&gt;0,0,AX3689*5%)</f>
        <v>0</v>
      </c>
      <c r="BB3689" s="8">
        <f>(AX3689-BG3689)*35%</f>
        <v>40584057.605639875</v>
      </c>
      <c r="BC3689" s="8">
        <f>+AX3689+AY3689+AZ3689+BA3689+BB3689</f>
        <v>164655319.42859608</v>
      </c>
      <c r="BD3689" s="8">
        <f>AX3689-AT3689</f>
        <v>115954450.30182822</v>
      </c>
      <c r="BE3689" s="2"/>
      <c r="BH3689" s="2">
        <v>250000</v>
      </c>
    </row>
    <row r="3690" spans="1:60" ht="51" hidden="1" outlineLevel="2" x14ac:dyDescent="0.2">
      <c r="B3690" s="82">
        <v>24</v>
      </c>
      <c r="C3690" s="144" t="s">
        <v>140</v>
      </c>
      <c r="D3690" s="144"/>
      <c r="E3690" s="82" t="s">
        <v>104</v>
      </c>
      <c r="F3690" s="143">
        <v>62.9636</v>
      </c>
      <c r="G3690" s="142">
        <f>+[2]THKL!F3714</f>
        <v>62.9636</v>
      </c>
      <c r="H3690" s="132"/>
      <c r="I3690" s="132"/>
      <c r="J3690" s="132"/>
      <c r="K3690" s="156" t="str">
        <f>$K$1641</f>
        <v>Bao gồm</v>
      </c>
      <c r="L3690" s="157">
        <f>$L$1641</f>
        <v>2038654.4787777774</v>
      </c>
      <c r="M3690" s="157">
        <f>SUM(K3690:L3690)</f>
        <v>2038654.4787777774</v>
      </c>
      <c r="N3690" s="83">
        <f>IF(V3690&lt;&gt;"VTC VHm",_xlfn.XLOOKUP(Z3690,$AC$4015:$AC$4035,$AD$4015:$AD$4035,0)*M3690,_xlfn.XLOOKUP(Z3690,$AC$4015:$AC$4035,$AD$4015:$AD$4035,0)*L3690)</f>
        <v>713529.06757222209</v>
      </c>
      <c r="O3690" s="83">
        <f>IF(V3690&lt;&gt;"VTC VHm",_xlfn.XLOOKUP(Z3690,$AC$4015:$AC$4035,$AE$4015:$AE$4035,0)*M3690,_xlfn.XLOOKUP(Z3690,$AC$4015:$AC$4035,$AE$4015:$AE$4035,0)*L3690)</f>
        <v>0</v>
      </c>
      <c r="P3690" s="83">
        <f>SUM(N3690:O3690)</f>
        <v>713529.06757222209</v>
      </c>
      <c r="Q3690" s="157">
        <f>M3690*G3690</f>
        <v>128361025.13997246</v>
      </c>
      <c r="R3690" s="157">
        <f>G3690*P3690</f>
        <v>44926358.798990361</v>
      </c>
      <c r="S3690" s="83">
        <f>SUM(Q3690:R3690)</f>
        <v>173287383.93896282</v>
      </c>
      <c r="T3690" s="156" t="s">
        <v>50</v>
      </c>
      <c r="U3690" s="132"/>
      <c r="V3690" s="132"/>
      <c r="W3690" s="132"/>
      <c r="X3690" s="44" t="s">
        <v>33</v>
      </c>
      <c r="Y3690" s="44"/>
      <c r="Z3690" s="44" t="s">
        <v>16</v>
      </c>
      <c r="AA3690" s="44" t="s">
        <v>80</v>
      </c>
      <c r="AB3690" s="2">
        <v>2672848.8135356884</v>
      </c>
      <c r="AC3690" s="2">
        <v>168292183.55593568</v>
      </c>
      <c r="AD3690" s="2">
        <f>+M3690</f>
        <v>2038654.4787777774</v>
      </c>
      <c r="AE3690" s="2">
        <f>+AD3690*14%</f>
        <v>285411.62702888885</v>
      </c>
      <c r="AF3690" s="155">
        <f>+AD3690*35%</f>
        <v>713529.06757222209</v>
      </c>
      <c r="AG3690" s="2">
        <f>+AD3690*F3690</f>
        <v>128361025.13997246</v>
      </c>
      <c r="AH3690" s="2">
        <f>+AE3690*F3690</f>
        <v>17970543.519596145</v>
      </c>
      <c r="AI3690" s="2">
        <f>+AF3690*F3690</f>
        <v>44926358.798990361</v>
      </c>
      <c r="AJ3690" s="2">
        <f>SUM(AG3690:AI3690)</f>
        <v>191257927.45855898</v>
      </c>
      <c r="AK3690" s="2">
        <f>+AD3690*G3690</f>
        <v>128361025.13997246</v>
      </c>
      <c r="AL3690" s="2">
        <f>+AE3690*G3690</f>
        <v>17970543.519596145</v>
      </c>
      <c r="AM3690" s="2">
        <f>+AF3690*G3690</f>
        <v>44926358.798990361</v>
      </c>
      <c r="AN3690" s="155">
        <f>SUM(AK3690:AM3690)</f>
        <v>191257927.45855898</v>
      </c>
      <c r="AQ3690" s="145" t="s">
        <v>79</v>
      </c>
      <c r="AU3690" s="8">
        <f>+BH3690</f>
        <v>250000</v>
      </c>
      <c r="AV3690" s="8">
        <f>+L3690</f>
        <v>2038654.4787777774</v>
      </c>
      <c r="AW3690" s="2">
        <f>+AU3690+AV3690</f>
        <v>2288654.4787777774</v>
      </c>
      <c r="AX3690" s="8">
        <f>F3690*AW3690</f>
        <v>144101925.13997248</v>
      </c>
      <c r="AY3690" s="8">
        <f>IF(AQ3690="CT",7%,5%)*AX3690</f>
        <v>7205096.2569986247</v>
      </c>
      <c r="AZ3690" s="8">
        <f>AX3690*2%</f>
        <v>2882038.5027994495</v>
      </c>
      <c r="BA3690" s="8">
        <f>IF(BB3690&gt;0,0,AX3690*5%)</f>
        <v>0</v>
      </c>
      <c r="BB3690" s="8">
        <f>(AX3690-BG3690)*35%</f>
        <v>50435673.798990361</v>
      </c>
      <c r="BC3690" s="8">
        <f>+AX3690+AY3690+AZ3690+BA3690+BB3690</f>
        <v>204624733.69876093</v>
      </c>
      <c r="BD3690" s="8">
        <f>AX3690-AT3690</f>
        <v>144101925.13997248</v>
      </c>
      <c r="BE3690" s="2"/>
      <c r="BH3690" s="2">
        <v>250000</v>
      </c>
    </row>
    <row r="3691" spans="1:60" ht="51" hidden="1" outlineLevel="2" x14ac:dyDescent="0.2">
      <c r="B3691" s="82">
        <v>25</v>
      </c>
      <c r="C3691" s="144" t="s">
        <v>139</v>
      </c>
      <c r="D3691" s="144"/>
      <c r="E3691" s="82" t="s">
        <v>104</v>
      </c>
      <c r="F3691" s="143">
        <v>31.529</v>
      </c>
      <c r="G3691" s="142">
        <f>+[2]THKL!F3715</f>
        <v>31.529</v>
      </c>
      <c r="H3691" s="132"/>
      <c r="I3691" s="132"/>
      <c r="J3691" s="132"/>
      <c r="K3691" s="156" t="str">
        <f>$K$744</f>
        <v>Bao gồm</v>
      </c>
      <c r="L3691" s="157">
        <f>$L$744</f>
        <v>2038654.4787777774</v>
      </c>
      <c r="M3691" s="157">
        <f>SUM(K3691:L3691)</f>
        <v>2038654.4787777774</v>
      </c>
      <c r="N3691" s="83">
        <f>IF(V3691&lt;&gt;"VTC VHm",_xlfn.XLOOKUP(Z3691,$AC$4015:$AC$4035,$AD$4015:$AD$4035,0)*M3691,_xlfn.XLOOKUP(Z3691,$AC$4015:$AC$4035,$AD$4015:$AD$4035,0)*L3691)</f>
        <v>713529.06757222209</v>
      </c>
      <c r="O3691" s="83">
        <f>IF(V3691&lt;&gt;"VTC VHm",_xlfn.XLOOKUP(Z3691,$AC$4015:$AC$4035,$AE$4015:$AE$4035,0)*M3691,_xlfn.XLOOKUP(Z3691,$AC$4015:$AC$4035,$AE$4015:$AE$4035,0)*L3691)</f>
        <v>0</v>
      </c>
      <c r="P3691" s="83">
        <f>SUM(N3691:O3691)</f>
        <v>713529.06757222209</v>
      </c>
      <c r="Q3691" s="157">
        <f>M3691*G3691</f>
        <v>64276737.061384544</v>
      </c>
      <c r="R3691" s="157">
        <f>G3691*P3691</f>
        <v>22496857.97148459</v>
      </c>
      <c r="S3691" s="83">
        <f>SUM(Q3691:R3691)</f>
        <v>86773595.03286913</v>
      </c>
      <c r="T3691" s="156" t="s">
        <v>50</v>
      </c>
      <c r="U3691" s="132"/>
      <c r="V3691" s="132"/>
      <c r="W3691" s="132"/>
      <c r="X3691" s="44" t="s">
        <v>33</v>
      </c>
      <c r="Y3691" s="44"/>
      <c r="Z3691" s="44" t="s">
        <v>16</v>
      </c>
      <c r="AA3691" s="44" t="s">
        <v>80</v>
      </c>
      <c r="AB3691" s="2">
        <v>2157518.4888439113</v>
      </c>
      <c r="AC3691" s="2">
        <v>68024400.434759676</v>
      </c>
      <c r="AD3691" s="2">
        <f>+M3691</f>
        <v>2038654.4787777774</v>
      </c>
      <c r="AE3691" s="2">
        <f>+AD3691*14%</f>
        <v>285411.62702888885</v>
      </c>
      <c r="AF3691" s="155">
        <f>+AD3691*35%</f>
        <v>713529.06757222209</v>
      </c>
      <c r="AG3691" s="2">
        <f>+AD3691*F3691</f>
        <v>64276737.061384544</v>
      </c>
      <c r="AH3691" s="2">
        <f>+AE3691*F3691</f>
        <v>8998743.1885938365</v>
      </c>
      <c r="AI3691" s="2">
        <f>+AF3691*F3691</f>
        <v>22496857.97148459</v>
      </c>
      <c r="AJ3691" s="2">
        <f>SUM(AG3691:AI3691)</f>
        <v>95772338.221462965</v>
      </c>
      <c r="AK3691" s="2">
        <f>+AD3691*G3691</f>
        <v>64276737.061384544</v>
      </c>
      <c r="AL3691" s="2">
        <f>+AE3691*G3691</f>
        <v>8998743.1885938365</v>
      </c>
      <c r="AM3691" s="2">
        <f>+AF3691*G3691</f>
        <v>22496857.97148459</v>
      </c>
      <c r="AN3691" s="155">
        <f>SUM(AK3691:AM3691)</f>
        <v>95772338.221462965</v>
      </c>
      <c r="AQ3691" s="145" t="s">
        <v>79</v>
      </c>
      <c r="AU3691" s="8">
        <f>+BH3691</f>
        <v>250000</v>
      </c>
      <c r="AV3691" s="8">
        <f>+L3691</f>
        <v>2038654.4787777774</v>
      </c>
      <c r="AW3691" s="2">
        <f>+AU3691+AV3691</f>
        <v>2288654.4787777774</v>
      </c>
      <c r="AX3691" s="8">
        <f>F3691*AW3691</f>
        <v>72158987.061384544</v>
      </c>
      <c r="AY3691" s="8">
        <f>IF(AQ3691="CT",7%,5%)*AX3691</f>
        <v>3607949.3530692272</v>
      </c>
      <c r="AZ3691" s="8">
        <f>AX3691*2%</f>
        <v>1443179.7412276908</v>
      </c>
      <c r="BA3691" s="8">
        <f>IF(BB3691&gt;0,0,AX3691*5%)</f>
        <v>0</v>
      </c>
      <c r="BB3691" s="8">
        <f>(AX3691-BG3691)*35%</f>
        <v>25255645.47148459</v>
      </c>
      <c r="BC3691" s="8">
        <f>+AX3691+AY3691+AZ3691+BA3691+BB3691</f>
        <v>102465761.62716605</v>
      </c>
      <c r="BD3691" s="8">
        <f>AX3691-AT3691</f>
        <v>72158987.061384544</v>
      </c>
      <c r="BE3691" s="2"/>
      <c r="BH3691" s="2">
        <v>250000</v>
      </c>
    </row>
    <row r="3692" spans="1:60" ht="34" hidden="1" outlineLevel="2" x14ac:dyDescent="0.2">
      <c r="B3692" s="82">
        <v>26</v>
      </c>
      <c r="C3692" s="144" t="s">
        <v>138</v>
      </c>
      <c r="D3692" s="144"/>
      <c r="E3692" s="82" t="s">
        <v>91</v>
      </c>
      <c r="F3692" s="143">
        <v>1.9717</v>
      </c>
      <c r="G3692" s="142">
        <f>+[2]THKL!F3716</f>
        <v>1.9717</v>
      </c>
      <c r="H3692" s="132"/>
      <c r="I3692" s="132"/>
      <c r="J3692" s="132"/>
      <c r="K3692" s="156">
        <f>$K$4010*1000</f>
        <v>15050000</v>
      </c>
      <c r="L3692" s="157">
        <f>'[3]BDG (XD)'!$AA$962*1000</f>
        <v>7690671</v>
      </c>
      <c r="M3692" s="157">
        <f>SUM(K3692:L3692)</f>
        <v>22740671</v>
      </c>
      <c r="N3692" s="83">
        <f>IF(V3692&lt;&gt;"VTC VHm",_xlfn.XLOOKUP(Z3692,$AC$4015:$AC$4035,$AD$4015:$AD$4035,0)*M3692,_xlfn.XLOOKUP(Z3692,$AC$4015:$AC$4035,$AD$4015:$AD$4035,0)*L3692)</f>
        <v>2691734.8499999996</v>
      </c>
      <c r="O3692" s="83">
        <f>IF(V3692&lt;&gt;"VTC VHm",_xlfn.XLOOKUP(Z3692,$AC$4015:$AC$4035,$AE$4015:$AE$4035,0)*M3692,_xlfn.XLOOKUP(Z3692,$AC$4015:$AC$4035,$AE$4015:$AE$4035,0)*L3692)</f>
        <v>0</v>
      </c>
      <c r="P3692" s="83">
        <f>SUM(N3692:O3692)</f>
        <v>2691734.8499999996</v>
      </c>
      <c r="Q3692" s="157">
        <f>M3692*G3692</f>
        <v>44837781.010700002</v>
      </c>
      <c r="R3692" s="157">
        <f>G3692*P3692</f>
        <v>5307293.6037449995</v>
      </c>
      <c r="S3692" s="83">
        <f>SUM(Q3692:R3692)</f>
        <v>50145074.614445001</v>
      </c>
      <c r="T3692" s="156" t="s">
        <v>50</v>
      </c>
      <c r="U3692" s="132"/>
      <c r="V3692" s="82" t="s">
        <v>34</v>
      </c>
      <c r="W3692" s="132"/>
      <c r="X3692" s="44" t="s">
        <v>33</v>
      </c>
      <c r="Y3692" s="44"/>
      <c r="Z3692" s="44" t="s">
        <v>16</v>
      </c>
      <c r="AA3692" s="44" t="s">
        <v>80</v>
      </c>
      <c r="AB3692" s="2">
        <v>23017914.592398003</v>
      </c>
      <c r="AC3692" s="2">
        <v>45384422.20183114</v>
      </c>
      <c r="AD3692" s="2">
        <f>+M3692</f>
        <v>22740671</v>
      </c>
      <c r="AE3692" s="2">
        <f>+AD3692*14%</f>
        <v>3183693.9400000004</v>
      </c>
      <c r="AF3692" s="155">
        <f>+AD3692*35%</f>
        <v>7959234.8499999996</v>
      </c>
      <c r="AG3692" s="2">
        <f>+AD3692*F3692</f>
        <v>44837781.010700002</v>
      </c>
      <c r="AH3692" s="2">
        <f>+AE3692*F3692</f>
        <v>6277289.3414980005</v>
      </c>
      <c r="AI3692" s="2">
        <f>+AF3692*F3692</f>
        <v>15693223.353744999</v>
      </c>
      <c r="AJ3692" s="2">
        <f>SUM(AG3692:AI3692)</f>
        <v>66808293.705943003</v>
      </c>
      <c r="AK3692" s="2">
        <f>+AD3692*G3692</f>
        <v>44837781.010700002</v>
      </c>
      <c r="AL3692" s="2">
        <f>+AE3692*G3692</f>
        <v>6277289.3414980005</v>
      </c>
      <c r="AM3692" s="2">
        <f>+AF3692*G3692</f>
        <v>15693223.353744999</v>
      </c>
      <c r="AN3692" s="155">
        <f>SUM(AK3692:AM3692)</f>
        <v>66808293.705943003</v>
      </c>
      <c r="AQ3692" s="145" t="s">
        <v>79</v>
      </c>
      <c r="AU3692" s="8"/>
      <c r="AV3692" s="8"/>
      <c r="AW3692" s="2">
        <f>'[2]BoQ HSYC-Trang'!$AT3692</f>
        <v>22740671</v>
      </c>
      <c r="AX3692" s="8">
        <f>F3692*AW3692</f>
        <v>44837781.010700002</v>
      </c>
      <c r="AY3692" s="8">
        <f>IF(AQ3692="CT",7%,5%)*AX3692</f>
        <v>2241889.0505350004</v>
      </c>
      <c r="AZ3692" s="8">
        <f>AX3692*2%</f>
        <v>896755.62021400011</v>
      </c>
      <c r="BA3692" s="8">
        <f>IF(BB3692&gt;0,0,AX3692*5%)</f>
        <v>0</v>
      </c>
      <c r="BB3692" s="8">
        <f>(AX3692-BG3692)*35%</f>
        <v>5307293.6037450004</v>
      </c>
      <c r="BC3692" s="8">
        <f>+AX3692+AY3692+AZ3692+BA3692+BB3692</f>
        <v>53283719.285194002</v>
      </c>
      <c r="BD3692" s="8">
        <f>AX3692-AT3692</f>
        <v>44837781.010700002</v>
      </c>
      <c r="BE3692" s="2"/>
      <c r="BG3692" s="7">
        <f>+K3692*F3692</f>
        <v>29674085</v>
      </c>
      <c r="BH3692" s="2"/>
    </row>
    <row r="3693" spans="1:60" ht="34" hidden="1" outlineLevel="2" x14ac:dyDescent="0.2">
      <c r="B3693" s="82">
        <v>27</v>
      </c>
      <c r="C3693" s="144" t="s">
        <v>137</v>
      </c>
      <c r="D3693" s="144"/>
      <c r="E3693" s="82" t="s">
        <v>91</v>
      </c>
      <c r="F3693" s="143">
        <v>11.391400000000001</v>
      </c>
      <c r="G3693" s="142">
        <f>+[2]THKL!F3717</f>
        <v>11.391400000000001</v>
      </c>
      <c r="H3693" s="132"/>
      <c r="I3693" s="132"/>
      <c r="J3693" s="132"/>
      <c r="K3693" s="156">
        <f>$L$4010*1000</f>
        <v>15266666.666666666</v>
      </c>
      <c r="L3693" s="157">
        <f>'[3]BDG (XD)'!$AA$963*1000</f>
        <v>7690671</v>
      </c>
      <c r="M3693" s="157">
        <f>SUM(K3693:L3693)</f>
        <v>22957337.666666664</v>
      </c>
      <c r="N3693" s="83">
        <f>IF(V3693&lt;&gt;"VTC VHm",_xlfn.XLOOKUP(Z3693,$AC$4015:$AC$4035,$AD$4015:$AD$4035,0)*M3693,_xlfn.XLOOKUP(Z3693,$AC$4015:$AC$4035,$AD$4015:$AD$4035,0)*L3693)</f>
        <v>2691734.8499999996</v>
      </c>
      <c r="O3693" s="83">
        <f>IF(V3693&lt;&gt;"VTC VHm",_xlfn.XLOOKUP(Z3693,$AC$4015:$AC$4035,$AE$4015:$AE$4035,0)*M3693,_xlfn.XLOOKUP(Z3693,$AC$4015:$AC$4035,$AE$4015:$AE$4035,0)*L3693)</f>
        <v>0</v>
      </c>
      <c r="P3693" s="83">
        <f>SUM(N3693:O3693)</f>
        <v>2691734.8499999996</v>
      </c>
      <c r="Q3693" s="157">
        <f>M3693*G3693</f>
        <v>261516216.29606667</v>
      </c>
      <c r="R3693" s="157">
        <f>G3693*P3693</f>
        <v>30662628.370289996</v>
      </c>
      <c r="S3693" s="83">
        <f>SUM(Q3693:R3693)</f>
        <v>292178844.66635668</v>
      </c>
      <c r="T3693" s="156" t="s">
        <v>50</v>
      </c>
      <c r="U3693" s="132"/>
      <c r="V3693" s="82" t="s">
        <v>34</v>
      </c>
      <c r="W3693" s="132"/>
      <c r="X3693" s="44" t="s">
        <v>33</v>
      </c>
      <c r="Y3693" s="44"/>
      <c r="Z3693" s="44" t="s">
        <v>16</v>
      </c>
      <c r="AA3693" s="44" t="s">
        <v>80</v>
      </c>
      <c r="AB3693" s="2">
        <v>22196385.381370205</v>
      </c>
      <c r="AC3693" s="2">
        <v>252847904.43334058</v>
      </c>
      <c r="AD3693" s="2">
        <f>+M3693</f>
        <v>22957337.666666664</v>
      </c>
      <c r="AE3693" s="2">
        <f>+AD3693*14%</f>
        <v>3214027.2733333334</v>
      </c>
      <c r="AF3693" s="155">
        <f>+AD3693*35%</f>
        <v>8035068.1833333317</v>
      </c>
      <c r="AG3693" s="2">
        <f>+AD3693*F3693</f>
        <v>261516216.29606667</v>
      </c>
      <c r="AH3693" s="2">
        <f>+AE3693*F3693</f>
        <v>36612270.28144934</v>
      </c>
      <c r="AI3693" s="2">
        <f>+AF3693*F3693</f>
        <v>91530675.703623325</v>
      </c>
      <c r="AJ3693" s="2">
        <f>SUM(AG3693:AI3693)</f>
        <v>389659162.28113937</v>
      </c>
      <c r="AK3693" s="2">
        <f>+AD3693*G3693</f>
        <v>261516216.29606667</v>
      </c>
      <c r="AL3693" s="2">
        <f>+AE3693*G3693</f>
        <v>36612270.28144934</v>
      </c>
      <c r="AM3693" s="2">
        <f>+AF3693*G3693</f>
        <v>91530675.703623325</v>
      </c>
      <c r="AN3693" s="155">
        <f>SUM(AK3693:AM3693)</f>
        <v>389659162.28113937</v>
      </c>
      <c r="AQ3693" s="145" t="s">
        <v>79</v>
      </c>
      <c r="AU3693" s="8"/>
      <c r="AV3693" s="8"/>
      <c r="AW3693" s="2">
        <f>'[2]BoQ HSYC-Trang'!$AT3693</f>
        <v>22957337.666666664</v>
      </c>
      <c r="AX3693" s="8">
        <f>F3693*AW3693</f>
        <v>261516216.29606667</v>
      </c>
      <c r="AY3693" s="8">
        <f>IF(AQ3693="CT",7%,5%)*AX3693</f>
        <v>13075810.814803334</v>
      </c>
      <c r="AZ3693" s="8">
        <f>AX3693*2%</f>
        <v>5230324.3259213334</v>
      </c>
      <c r="BA3693" s="8">
        <f>IF(BB3693&gt;0,0,AX3693*5%)</f>
        <v>0</v>
      </c>
      <c r="BB3693" s="8">
        <f>(AX3693-BG3693)*35%</f>
        <v>30662628.370289993</v>
      </c>
      <c r="BC3693" s="8">
        <f>+AX3693+AY3693+AZ3693+BA3693+BB3693</f>
        <v>310484979.80708134</v>
      </c>
      <c r="BD3693" s="8">
        <f>AX3693-AT3693</f>
        <v>261516216.29606667</v>
      </c>
      <c r="BE3693" s="2"/>
      <c r="BG3693" s="7">
        <f>+K3693*F3693</f>
        <v>173908706.66666669</v>
      </c>
      <c r="BH3693" s="2"/>
    </row>
    <row r="3694" spans="1:60" ht="17" hidden="1" outlineLevel="2" x14ac:dyDescent="0.2">
      <c r="B3694" s="82">
        <v>28</v>
      </c>
      <c r="C3694" s="144" t="s">
        <v>136</v>
      </c>
      <c r="D3694" s="144"/>
      <c r="E3694" s="82" t="s">
        <v>120</v>
      </c>
      <c r="F3694" s="143">
        <v>5.8197999999999999</v>
      </c>
      <c r="G3694" s="142">
        <f>+[2]THKL!F3718</f>
        <v>5.8197999999999999</v>
      </c>
      <c r="H3694" s="132"/>
      <c r="I3694" s="132"/>
      <c r="J3694" s="132"/>
      <c r="K3694" s="156" t="s">
        <v>89</v>
      </c>
      <c r="L3694" s="157">
        <f>'[3]BDG (XD)'!$AA$953*100</f>
        <v>26537135.877452388</v>
      </c>
      <c r="M3694" s="157">
        <f>SUM(K3694:L3694)</f>
        <v>26537135.877452388</v>
      </c>
      <c r="N3694" s="83">
        <f>IF(V3694&lt;&gt;"VTC VHm",_xlfn.XLOOKUP(Z3694,$AC$4015:$AC$4035,$AD$4015:$AD$4035,0)*M3694,_xlfn.XLOOKUP(Z3694,$AC$4015:$AC$4035,$AD$4015:$AD$4035,0)*L3694)</f>
        <v>9287997.5571083352</v>
      </c>
      <c r="O3694" s="83">
        <f>IF(V3694&lt;&gt;"VTC VHm",_xlfn.XLOOKUP(Z3694,$AC$4015:$AC$4035,$AE$4015:$AE$4035,0)*M3694,_xlfn.XLOOKUP(Z3694,$AC$4015:$AC$4035,$AE$4015:$AE$4035,0)*L3694)</f>
        <v>0</v>
      </c>
      <c r="P3694" s="83">
        <f>SUM(N3694:O3694)</f>
        <v>9287997.5571083352</v>
      </c>
      <c r="Q3694" s="157">
        <f>M3694*G3694</f>
        <v>154440823.3795974</v>
      </c>
      <c r="R3694" s="157">
        <f>G3694*P3694</f>
        <v>54054288.182859086</v>
      </c>
      <c r="S3694" s="83">
        <f>SUM(Q3694:R3694)</f>
        <v>208495111.56245649</v>
      </c>
      <c r="T3694" s="156" t="s">
        <v>50</v>
      </c>
      <c r="U3694" s="132"/>
      <c r="V3694" s="132"/>
      <c r="W3694" s="132"/>
      <c r="X3694" s="44" t="s">
        <v>33</v>
      </c>
      <c r="Y3694" s="44"/>
      <c r="Z3694" s="44" t="s">
        <v>16</v>
      </c>
      <c r="AA3694" s="44" t="s">
        <v>80</v>
      </c>
      <c r="AB3694" s="2">
        <v>12834719.835232332</v>
      </c>
      <c r="AC3694" s="2">
        <v>74695502.497085124</v>
      </c>
      <c r="AD3694" s="2">
        <f>+M3694</f>
        <v>26537135.877452388</v>
      </c>
      <c r="AE3694" s="2">
        <f>+AD3694*14%</f>
        <v>3715199.0228433348</v>
      </c>
      <c r="AF3694" s="155">
        <f>+AD3694*35%</f>
        <v>9287997.5571083352</v>
      </c>
      <c r="AG3694" s="2">
        <f>+AD3694*F3694</f>
        <v>154440823.3795974</v>
      </c>
      <c r="AH3694" s="2">
        <f>+AE3694*F3694</f>
        <v>21621715.273143638</v>
      </c>
      <c r="AI3694" s="2">
        <f>+AF3694*F3694</f>
        <v>54054288.182859086</v>
      </c>
      <c r="AJ3694" s="2">
        <f>SUM(AG3694:AI3694)</f>
        <v>230116826.83560014</v>
      </c>
      <c r="AK3694" s="2">
        <f>+AD3694*G3694</f>
        <v>154440823.3795974</v>
      </c>
      <c r="AL3694" s="2">
        <f>+AE3694*G3694</f>
        <v>21621715.273143638</v>
      </c>
      <c r="AM3694" s="2">
        <f>+AF3694*G3694</f>
        <v>54054288.182859086</v>
      </c>
      <c r="AN3694" s="155">
        <f>SUM(AK3694:AM3694)</f>
        <v>230116826.83560014</v>
      </c>
      <c r="AQ3694" s="145" t="s">
        <v>79</v>
      </c>
      <c r="AU3694" s="8"/>
      <c r="AV3694" s="8"/>
      <c r="AW3694" s="2">
        <f>'[2]BoQ HSYC-Trang'!$AT3694</f>
        <v>26537135.877452388</v>
      </c>
      <c r="AX3694" s="8">
        <f>F3694*AW3694</f>
        <v>154440823.3795974</v>
      </c>
      <c r="AY3694" s="8">
        <f>IF(AQ3694="CT",7%,5%)*AX3694</f>
        <v>7722041.1689798702</v>
      </c>
      <c r="AZ3694" s="8">
        <f>AX3694*2%</f>
        <v>3088816.4675919479</v>
      </c>
      <c r="BA3694" s="8">
        <f>IF(BB3694&gt;0,0,AX3694*5%)</f>
        <v>0</v>
      </c>
      <c r="BB3694" s="8">
        <f>(AX3694-BG3694)*35%</f>
        <v>54054288.182859086</v>
      </c>
      <c r="BC3694" s="8">
        <f>+AX3694+AY3694+AZ3694+BA3694+BB3694</f>
        <v>219305969.19902831</v>
      </c>
      <c r="BD3694" s="8">
        <f>AX3694-AT3694</f>
        <v>154440823.3795974</v>
      </c>
      <c r="BE3694" s="2"/>
      <c r="BH3694" s="2"/>
    </row>
    <row r="3695" spans="1:60" ht="34" hidden="1" outlineLevel="2" x14ac:dyDescent="0.2">
      <c r="A3695" s="1" t="s">
        <v>82</v>
      </c>
      <c r="B3695" s="82">
        <v>29</v>
      </c>
      <c r="C3695" s="144" t="s">
        <v>135</v>
      </c>
      <c r="D3695" s="144"/>
      <c r="E3695" s="82" t="s">
        <v>52</v>
      </c>
      <c r="F3695" s="143">
        <v>330.66899999999998</v>
      </c>
      <c r="G3695" s="142">
        <f>+[2]THKL!F3719</f>
        <v>330.66899999999998</v>
      </c>
      <c r="H3695" s="132"/>
      <c r="I3695" s="132"/>
      <c r="J3695" s="132"/>
      <c r="K3695" s="156" t="str">
        <f>$K$795</f>
        <v>Bao gồm</v>
      </c>
      <c r="L3695" s="157">
        <f>$L$795</f>
        <v>152467.50000000006</v>
      </c>
      <c r="M3695" s="157">
        <f>SUM(K3695:L3695)</f>
        <v>152467.50000000006</v>
      </c>
      <c r="N3695" s="83">
        <f>IF(V3695&lt;&gt;"VTC VHm",_xlfn.XLOOKUP(Z3695,$AC$4015:$AC$4035,$AD$4015:$AD$4035,0)*M3695,_xlfn.XLOOKUP(Z3695,$AC$4015:$AC$4035,$AD$4015:$AD$4035,0)*L3695)</f>
        <v>53363.625000000015</v>
      </c>
      <c r="O3695" s="83">
        <f>IF(V3695&lt;&gt;"VTC VHm",_xlfn.XLOOKUP(Z3695,$AC$4015:$AC$4035,$AE$4015:$AE$4035,0)*M3695,_xlfn.XLOOKUP(Z3695,$AC$4015:$AC$4035,$AE$4015:$AE$4035,0)*L3695)</f>
        <v>0</v>
      </c>
      <c r="P3695" s="83">
        <f>SUM(N3695:O3695)</f>
        <v>53363.625000000015</v>
      </c>
      <c r="Q3695" s="157">
        <f>M3695*G3695</f>
        <v>50416275.757500015</v>
      </c>
      <c r="R3695" s="157">
        <f>G3695*P3695</f>
        <v>17645696.515125003</v>
      </c>
      <c r="S3695" s="83">
        <f>SUM(Q3695:R3695)</f>
        <v>68061972.272625014</v>
      </c>
      <c r="T3695" s="156"/>
      <c r="U3695" s="132"/>
      <c r="V3695" s="132"/>
      <c r="W3695" s="132"/>
      <c r="X3695" s="44" t="s">
        <v>33</v>
      </c>
      <c r="Y3695" s="44"/>
      <c r="Z3695" s="44" t="s">
        <v>16</v>
      </c>
      <c r="AA3695" s="44" t="s">
        <v>80</v>
      </c>
      <c r="AB3695" s="2">
        <v>324332.88442499994</v>
      </c>
      <c r="AC3695" s="2">
        <v>107246830.55993029</v>
      </c>
      <c r="AD3695" s="2">
        <f>+M3695</f>
        <v>152467.50000000006</v>
      </c>
      <c r="AE3695" s="2">
        <f>+AD3695*14%</f>
        <v>21345.450000000012</v>
      </c>
      <c r="AF3695" s="155">
        <f>+AD3695*35%</f>
        <v>53363.625000000015</v>
      </c>
      <c r="AG3695" s="2">
        <f>+AD3695*F3695</f>
        <v>50416275.757500015</v>
      </c>
      <c r="AH3695" s="2">
        <f>+AE3695*F3695</f>
        <v>7058278.6060500033</v>
      </c>
      <c r="AI3695" s="2">
        <f>+AF3695*F3695</f>
        <v>17645696.515125003</v>
      </c>
      <c r="AJ3695" s="2">
        <f>SUM(AG3695:AI3695)</f>
        <v>75120250.878675029</v>
      </c>
      <c r="AK3695" s="2">
        <f>+AD3695*G3695</f>
        <v>50416275.757500015</v>
      </c>
      <c r="AL3695" s="2">
        <f>+AE3695*G3695</f>
        <v>7058278.6060500033</v>
      </c>
      <c r="AM3695" s="2">
        <f>+AF3695*G3695</f>
        <v>17645696.515125003</v>
      </c>
      <c r="AN3695" s="155">
        <f>SUM(AK3695:AM3695)</f>
        <v>75120250.878675029</v>
      </c>
      <c r="AQ3695" s="145" t="s">
        <v>79</v>
      </c>
      <c r="AU3695" s="8"/>
      <c r="AV3695" s="8"/>
      <c r="AW3695" s="2">
        <f>'[2]BoQ HSYC-Trang'!$AT3695</f>
        <v>152467.50000000006</v>
      </c>
      <c r="AX3695" s="8">
        <f>F3695*AW3695</f>
        <v>50416275.757500015</v>
      </c>
      <c r="AY3695" s="8">
        <f>IF(AQ3695="CT",7%,5%)*AX3695</f>
        <v>2520813.7878750009</v>
      </c>
      <c r="AZ3695" s="8">
        <f>AX3695*2%</f>
        <v>1008325.5151500003</v>
      </c>
      <c r="BA3695" s="8">
        <f>IF(BB3695&gt;0,0,AX3695*5%)</f>
        <v>0</v>
      </c>
      <c r="BB3695" s="8">
        <f>(AX3695-BG3695)*35%</f>
        <v>17645696.515125003</v>
      </c>
      <c r="BC3695" s="8">
        <f>+AX3695+AY3695+AZ3695+BA3695+BB3695</f>
        <v>71591111.575650021</v>
      </c>
      <c r="BD3695" s="8">
        <f>AX3695-AT3695</f>
        <v>50416275.757500015</v>
      </c>
      <c r="BE3695" s="2"/>
      <c r="BH3695" s="2"/>
    </row>
    <row r="3696" spans="1:60" ht="34" hidden="1" outlineLevel="2" x14ac:dyDescent="0.2">
      <c r="B3696" s="82">
        <v>30</v>
      </c>
      <c r="C3696" s="144" t="s">
        <v>134</v>
      </c>
      <c r="D3696" s="144"/>
      <c r="E3696" s="82" t="s">
        <v>52</v>
      </c>
      <c r="F3696" s="143">
        <v>34.283999999999999</v>
      </c>
      <c r="G3696" s="142">
        <f>+[2]THKL!F3720</f>
        <v>34.283999999999999</v>
      </c>
      <c r="H3696" s="132"/>
      <c r="I3696" s="132"/>
      <c r="J3696" s="132"/>
      <c r="K3696" s="156" t="str">
        <f>$K$179</f>
        <v>Bao gồm</v>
      </c>
      <c r="L3696" s="157">
        <f>$L$179</f>
        <v>152467.50000000006</v>
      </c>
      <c r="M3696" s="157">
        <f>SUM(K3696:L3696)</f>
        <v>152467.50000000006</v>
      </c>
      <c r="N3696" s="83">
        <f>IF(V3696&lt;&gt;"VTC VHm",_xlfn.XLOOKUP(Z3696,$AC$4015:$AC$4035,$AD$4015:$AD$4035,0)*M3696,_xlfn.XLOOKUP(Z3696,$AC$4015:$AC$4035,$AD$4015:$AD$4035,0)*L3696)</f>
        <v>53363.625000000015</v>
      </c>
      <c r="O3696" s="83">
        <f>IF(V3696&lt;&gt;"VTC VHm",_xlfn.XLOOKUP(Z3696,$AC$4015:$AC$4035,$AE$4015:$AE$4035,0)*M3696,_xlfn.XLOOKUP(Z3696,$AC$4015:$AC$4035,$AE$4015:$AE$4035,0)*L3696)</f>
        <v>0</v>
      </c>
      <c r="P3696" s="83">
        <f>SUM(N3696:O3696)</f>
        <v>53363.625000000015</v>
      </c>
      <c r="Q3696" s="157">
        <f>M3696*G3696</f>
        <v>5227195.7700000014</v>
      </c>
      <c r="R3696" s="157">
        <f>G3696*P3696</f>
        <v>1829518.5195000004</v>
      </c>
      <c r="S3696" s="83">
        <f>SUM(Q3696:R3696)</f>
        <v>7056714.2895000018</v>
      </c>
      <c r="T3696" s="165" t="s">
        <v>100</v>
      </c>
      <c r="U3696" s="132"/>
      <c r="V3696" s="132"/>
      <c r="W3696" s="132"/>
      <c r="X3696" s="44" t="s">
        <v>33</v>
      </c>
      <c r="Y3696" s="44"/>
      <c r="Z3696" s="44" t="s">
        <v>16</v>
      </c>
      <c r="AA3696" s="44" t="s">
        <v>80</v>
      </c>
      <c r="AB3696" s="2">
        <v>91827.672443577743</v>
      </c>
      <c r="AC3696" s="2">
        <v>3148219.9220556193</v>
      </c>
      <c r="AD3696" s="2">
        <f>+M3696</f>
        <v>152467.50000000006</v>
      </c>
      <c r="AE3696" s="2">
        <f>+AD3696*14%</f>
        <v>21345.450000000012</v>
      </c>
      <c r="AF3696" s="155">
        <f>+AD3696*35%</f>
        <v>53363.625000000015</v>
      </c>
      <c r="AG3696" s="2">
        <f>+AD3696*F3696</f>
        <v>5227195.7700000014</v>
      </c>
      <c r="AH3696" s="2">
        <f>+AE3696*F3696</f>
        <v>731807.40780000039</v>
      </c>
      <c r="AI3696" s="2">
        <f>+AF3696*F3696</f>
        <v>1829518.5195000004</v>
      </c>
      <c r="AJ3696" s="2">
        <f>SUM(AG3696:AI3696)</f>
        <v>7788521.697300002</v>
      </c>
      <c r="AK3696" s="2">
        <f>+AD3696*G3696</f>
        <v>5227195.7700000014</v>
      </c>
      <c r="AL3696" s="2">
        <f>+AE3696*G3696</f>
        <v>731807.40780000039</v>
      </c>
      <c r="AM3696" s="2">
        <f>+AF3696*G3696</f>
        <v>1829518.5195000004</v>
      </c>
      <c r="AN3696" s="155">
        <f>SUM(AK3696:AM3696)</f>
        <v>7788521.697300002</v>
      </c>
      <c r="AQ3696" s="145" t="s">
        <v>79</v>
      </c>
      <c r="AU3696" s="8"/>
      <c r="AV3696" s="8"/>
      <c r="AW3696" s="2">
        <f>'[2]BoQ HSYC-Trang'!$AT3696</f>
        <v>152467.50000000006</v>
      </c>
      <c r="AX3696" s="8">
        <f>F3696*AW3696</f>
        <v>5227195.7700000014</v>
      </c>
      <c r="AY3696" s="8">
        <f>IF(AQ3696="CT",7%,5%)*AX3696</f>
        <v>261359.78850000008</v>
      </c>
      <c r="AZ3696" s="8">
        <f>AX3696*2%</f>
        <v>104543.91540000003</v>
      </c>
      <c r="BA3696" s="8">
        <f>IF(BB3696&gt;0,0,AX3696*5%)</f>
        <v>0</v>
      </c>
      <c r="BB3696" s="8">
        <f>(AX3696-BG3696)*35%</f>
        <v>1829518.5195000004</v>
      </c>
      <c r="BC3696" s="8">
        <f>+AX3696+AY3696+AZ3696+BA3696+BB3696</f>
        <v>7422617.9934000019</v>
      </c>
      <c r="BD3696" s="8">
        <f>AX3696-AT3696</f>
        <v>5227195.7700000014</v>
      </c>
      <c r="BE3696" s="2"/>
      <c r="BH3696" s="2"/>
    </row>
    <row r="3697" spans="2:60" ht="17" hidden="1" outlineLevel="2" x14ac:dyDescent="0.2">
      <c r="B3697" s="82">
        <v>31</v>
      </c>
      <c r="C3697" s="144" t="s">
        <v>133</v>
      </c>
      <c r="D3697" s="144"/>
      <c r="E3697" s="82" t="s">
        <v>52</v>
      </c>
      <c r="F3697" s="143">
        <v>330.66899999999998</v>
      </c>
      <c r="G3697" s="142">
        <f>+[2]THKL!F3721</f>
        <v>330.66899999999998</v>
      </c>
      <c r="H3697" s="132"/>
      <c r="I3697" s="132"/>
      <c r="J3697" s="132"/>
      <c r="K3697" s="156" t="str">
        <f>$K$180</f>
        <v>Bao gồm</v>
      </c>
      <c r="L3697" s="157">
        <f>$L$180</f>
        <v>14905</v>
      </c>
      <c r="M3697" s="157">
        <f>SUM(K3697:L3697)</f>
        <v>14905</v>
      </c>
      <c r="N3697" s="83">
        <f>IF(V3697&lt;&gt;"VTC VHm",_xlfn.XLOOKUP(Z3697,$AC$4015:$AC$4035,$AD$4015:$AD$4035,0)*M3697,_xlfn.XLOOKUP(Z3697,$AC$4015:$AC$4035,$AD$4015:$AD$4035,0)*L3697)</f>
        <v>5216.75</v>
      </c>
      <c r="O3697" s="83">
        <f>IF(V3697&lt;&gt;"VTC VHm",_xlfn.XLOOKUP(Z3697,$AC$4015:$AC$4035,$AE$4015:$AE$4035,0)*M3697,_xlfn.XLOOKUP(Z3697,$AC$4015:$AC$4035,$AE$4015:$AE$4035,0)*L3697)</f>
        <v>0</v>
      </c>
      <c r="P3697" s="83">
        <f>SUM(N3697:O3697)</f>
        <v>5216.75</v>
      </c>
      <c r="Q3697" s="157">
        <f>M3697*G3697</f>
        <v>4928621.4449999994</v>
      </c>
      <c r="R3697" s="157">
        <f>G3697*P3697</f>
        <v>1725017.50575</v>
      </c>
      <c r="S3697" s="83">
        <f>SUM(Q3697:R3697)</f>
        <v>6653638.9507499989</v>
      </c>
      <c r="T3697" s="156"/>
      <c r="U3697" s="132"/>
      <c r="V3697" s="132"/>
      <c r="W3697" s="132"/>
      <c r="X3697" s="44" t="s">
        <v>33</v>
      </c>
      <c r="Y3697" s="44"/>
      <c r="Z3697" s="44" t="s">
        <v>16</v>
      </c>
      <c r="AA3697" s="44" t="s">
        <v>80</v>
      </c>
      <c r="AB3697" s="2">
        <v>175823.80096875</v>
      </c>
      <c r="AC3697" s="2">
        <v>58139480.442535594</v>
      </c>
      <c r="AD3697" s="2">
        <f>+M3697</f>
        <v>14905</v>
      </c>
      <c r="AE3697" s="2">
        <f>+AD3697*14%</f>
        <v>2086.7000000000003</v>
      </c>
      <c r="AF3697" s="155">
        <f>+AD3697*35%</f>
        <v>5216.75</v>
      </c>
      <c r="AG3697" s="2">
        <f>+AD3697*F3697</f>
        <v>4928621.4449999994</v>
      </c>
      <c r="AH3697" s="2">
        <f>+AE3697*F3697</f>
        <v>690007.00230000005</v>
      </c>
      <c r="AI3697" s="2">
        <f>+AF3697*F3697</f>
        <v>1725017.50575</v>
      </c>
      <c r="AJ3697" s="2">
        <f>SUM(AG3697:AI3697)</f>
        <v>7343645.9530499987</v>
      </c>
      <c r="AK3697" s="2">
        <f>+AD3697*G3697</f>
        <v>4928621.4449999994</v>
      </c>
      <c r="AL3697" s="2">
        <f>+AE3697*G3697</f>
        <v>690007.00230000005</v>
      </c>
      <c r="AM3697" s="2">
        <f>+AF3697*G3697</f>
        <v>1725017.50575</v>
      </c>
      <c r="AN3697" s="155">
        <f>SUM(AK3697:AM3697)</f>
        <v>7343645.9530499987</v>
      </c>
      <c r="AQ3697" s="145" t="s">
        <v>79</v>
      </c>
      <c r="AU3697" s="8"/>
      <c r="AV3697" s="8"/>
      <c r="AW3697" s="2">
        <f>'[2]BoQ HSYC-Trang'!$AT3697</f>
        <v>14905</v>
      </c>
      <c r="AX3697" s="8">
        <f>F3697*AW3697</f>
        <v>4928621.4449999994</v>
      </c>
      <c r="AY3697" s="8">
        <f>IF(AQ3697="CT",7%,5%)*AX3697</f>
        <v>246431.07224999997</v>
      </c>
      <c r="AZ3697" s="8">
        <f>AX3697*2%</f>
        <v>98572.428899999984</v>
      </c>
      <c r="BA3697" s="8">
        <f>IF(BB3697&gt;0,0,AX3697*5%)</f>
        <v>0</v>
      </c>
      <c r="BB3697" s="8">
        <f>(AX3697-BG3697)*35%</f>
        <v>1725017.5057499998</v>
      </c>
      <c r="BC3697" s="8">
        <f>+AX3697+AY3697+AZ3697+BA3697+BB3697</f>
        <v>6998642.4518999988</v>
      </c>
      <c r="BD3697" s="8">
        <f>AX3697-AT3697</f>
        <v>4928621.4449999994</v>
      </c>
      <c r="BE3697" s="2"/>
      <c r="BH3697" s="2"/>
    </row>
    <row r="3698" spans="2:60" ht="34" hidden="1" outlineLevel="2" x14ac:dyDescent="0.2">
      <c r="B3698" s="82">
        <v>32</v>
      </c>
      <c r="C3698" s="144" t="s">
        <v>132</v>
      </c>
      <c r="D3698" s="144"/>
      <c r="E3698" s="82" t="s">
        <v>52</v>
      </c>
      <c r="F3698" s="143">
        <v>153.535</v>
      </c>
      <c r="G3698" s="142">
        <f>+[2]THKL!F3722</f>
        <v>153.535</v>
      </c>
      <c r="H3698" s="132"/>
      <c r="I3698" s="132"/>
      <c r="J3698" s="132"/>
      <c r="K3698" s="125" t="str">
        <f>$K$208</f>
        <v>Bao gồm</v>
      </c>
      <c r="L3698" s="84">
        <f>$L$208</f>
        <v>137156.70966666698</v>
      </c>
      <c r="M3698" s="157">
        <f>SUM(K3698:L3698)</f>
        <v>137156.70966666698</v>
      </c>
      <c r="N3698" s="83">
        <f>IF(V3698&lt;&gt;"VTC VHm",_xlfn.XLOOKUP(Z3698,$AC$4015:$AC$4035,$AD$4015:$AD$4035,0)*M3698,_xlfn.XLOOKUP(Z3698,$AC$4015:$AC$4035,$AD$4015:$AD$4035,0)*L3698)</f>
        <v>48004.848383333439</v>
      </c>
      <c r="O3698" s="83">
        <f>IF(V3698&lt;&gt;"VTC VHm",_xlfn.XLOOKUP(Z3698,$AC$4015:$AC$4035,$AE$4015:$AE$4035,0)*M3698,_xlfn.XLOOKUP(Z3698,$AC$4015:$AC$4035,$AE$4015:$AE$4035,0)*L3698)</f>
        <v>0</v>
      </c>
      <c r="P3698" s="83">
        <f>SUM(N3698:O3698)</f>
        <v>48004.848383333439</v>
      </c>
      <c r="Q3698" s="157">
        <f>M3698*G3698</f>
        <v>21058355.418671716</v>
      </c>
      <c r="R3698" s="157">
        <f>G3698*P3698</f>
        <v>7370424.3965350995</v>
      </c>
      <c r="S3698" s="83">
        <f>SUM(Q3698:R3698)</f>
        <v>28428779.815206815</v>
      </c>
      <c r="T3698" s="125" t="s">
        <v>103</v>
      </c>
      <c r="U3698" s="132"/>
      <c r="V3698" s="132"/>
      <c r="W3698" s="132"/>
      <c r="X3698" s="44" t="s">
        <v>33</v>
      </c>
      <c r="Y3698" s="44"/>
      <c r="Z3698" s="44" t="s">
        <v>16</v>
      </c>
      <c r="AA3698" s="44" t="s">
        <v>80</v>
      </c>
      <c r="AB3698" s="2">
        <v>90567.190929353732</v>
      </c>
      <c r="AC3698" s="2">
        <v>13905233.659338325</v>
      </c>
      <c r="AD3698" s="2">
        <f>+M3698</f>
        <v>137156.70966666698</v>
      </c>
      <c r="AE3698" s="2">
        <f>+AD3698*14%</f>
        <v>19201.939353333379</v>
      </c>
      <c r="AF3698" s="155">
        <f>+AD3698*35%</f>
        <v>48004.848383333439</v>
      </c>
      <c r="AG3698" s="2">
        <f>+AD3698*F3698</f>
        <v>21058355.418671716</v>
      </c>
      <c r="AH3698" s="2">
        <f>+AE3698*F3698</f>
        <v>2948169.7586140404</v>
      </c>
      <c r="AI3698" s="2">
        <f>+AF3698*F3698</f>
        <v>7370424.3965350995</v>
      </c>
      <c r="AJ3698" s="2">
        <f>SUM(AG3698:AI3698)</f>
        <v>31376949.573820855</v>
      </c>
      <c r="AK3698" s="2">
        <f>+AD3698*G3698</f>
        <v>21058355.418671716</v>
      </c>
      <c r="AL3698" s="2">
        <f>+AE3698*G3698</f>
        <v>2948169.7586140404</v>
      </c>
      <c r="AM3698" s="2">
        <f>+AF3698*G3698</f>
        <v>7370424.3965350995</v>
      </c>
      <c r="AN3698" s="155">
        <f>SUM(AK3698:AM3698)</f>
        <v>31376949.573820855</v>
      </c>
      <c r="AQ3698" s="145" t="s">
        <v>79</v>
      </c>
      <c r="AU3698" s="8"/>
      <c r="AV3698" s="8"/>
      <c r="AW3698" s="2">
        <f>'[2]BoQ HSYC-Trang'!$AT3698</f>
        <v>137156.70966666698</v>
      </c>
      <c r="AX3698" s="8">
        <f>F3698*AW3698</f>
        <v>21058355.418671716</v>
      </c>
      <c r="AY3698" s="8">
        <f>IF(AQ3698="CT",7%,5%)*AX3698</f>
        <v>1052917.7709335859</v>
      </c>
      <c r="AZ3698" s="8">
        <f>AX3698*2%</f>
        <v>421167.10837343434</v>
      </c>
      <c r="BA3698" s="8">
        <f>IF(BB3698&gt;0,0,AX3698*5%)</f>
        <v>0</v>
      </c>
      <c r="BB3698" s="8">
        <f>(AX3698-BG3698)*35%</f>
        <v>7370424.3965351004</v>
      </c>
      <c r="BC3698" s="8">
        <f>+AX3698+AY3698+AZ3698+BA3698+BB3698</f>
        <v>29902864.694513835</v>
      </c>
      <c r="BD3698" s="8">
        <f>AX3698-AT3698</f>
        <v>21058355.418671716</v>
      </c>
      <c r="BE3698" s="2"/>
      <c r="BH3698" s="2"/>
    </row>
    <row r="3699" spans="2:60" ht="34" hidden="1" outlineLevel="2" x14ac:dyDescent="0.2">
      <c r="B3699" s="82">
        <v>33</v>
      </c>
      <c r="C3699" s="144" t="s">
        <v>131</v>
      </c>
      <c r="D3699" s="144"/>
      <c r="E3699" s="82" t="s">
        <v>52</v>
      </c>
      <c r="F3699" s="143">
        <v>215.88399999999999</v>
      </c>
      <c r="G3699" s="142">
        <f>+[2]THKL!F3723</f>
        <v>215.88399999999999</v>
      </c>
      <c r="H3699" s="132"/>
      <c r="I3699" s="132"/>
      <c r="J3699" s="132"/>
      <c r="K3699" s="156" t="str">
        <f>$K$117</f>
        <v>Bao gồm</v>
      </c>
      <c r="L3699" s="157">
        <f>$L$117</f>
        <v>112916.37900000002</v>
      </c>
      <c r="M3699" s="157">
        <f>SUM(K3699:L3699)</f>
        <v>112916.37900000002</v>
      </c>
      <c r="N3699" s="83">
        <f>IF(V3699&lt;&gt;"VTC VHm",_xlfn.XLOOKUP(Z3699,$AC$4015:$AC$4035,$AD$4015:$AD$4035,0)*M3699,_xlfn.XLOOKUP(Z3699,$AC$4015:$AC$4035,$AD$4015:$AD$4035,0)*L3699)</f>
        <v>39520.732650000005</v>
      </c>
      <c r="O3699" s="83">
        <f>IF(V3699&lt;&gt;"VTC VHm",_xlfn.XLOOKUP(Z3699,$AC$4015:$AC$4035,$AE$4015:$AE$4035,0)*M3699,_xlfn.XLOOKUP(Z3699,$AC$4015:$AC$4035,$AE$4015:$AE$4035,0)*L3699)</f>
        <v>0</v>
      </c>
      <c r="P3699" s="83">
        <f>SUM(N3699:O3699)</f>
        <v>39520.732650000005</v>
      </c>
      <c r="Q3699" s="157">
        <f>M3699*G3699</f>
        <v>24376839.564036001</v>
      </c>
      <c r="R3699" s="157">
        <f>G3699*P3699</f>
        <v>8531893.8474126011</v>
      </c>
      <c r="S3699" s="83">
        <f>SUM(Q3699:R3699)</f>
        <v>32908733.411448602</v>
      </c>
      <c r="T3699" s="156" t="s">
        <v>50</v>
      </c>
      <c r="U3699" s="132"/>
      <c r="V3699" s="132"/>
      <c r="W3699" s="132"/>
      <c r="X3699" s="44" t="s">
        <v>33</v>
      </c>
      <c r="Y3699" s="44"/>
      <c r="Z3699" s="44" t="s">
        <v>16</v>
      </c>
      <c r="AA3699" s="44" t="s">
        <v>80</v>
      </c>
      <c r="AB3699" s="2">
        <v>91827.672443577743</v>
      </c>
      <c r="AC3699" s="2">
        <v>19824125.237809338</v>
      </c>
      <c r="AD3699" s="2">
        <f>+M3699</f>
        <v>112916.37900000002</v>
      </c>
      <c r="AE3699" s="2">
        <f>+AD3699*14%</f>
        <v>15808.293060000004</v>
      </c>
      <c r="AF3699" s="155">
        <f>+AD3699*35%</f>
        <v>39520.732650000005</v>
      </c>
      <c r="AG3699" s="2">
        <f>+AD3699*F3699</f>
        <v>24376839.564036001</v>
      </c>
      <c r="AH3699" s="2">
        <f>+AE3699*F3699</f>
        <v>3412757.5389650404</v>
      </c>
      <c r="AI3699" s="2">
        <f>+AF3699*F3699</f>
        <v>8531893.8474126011</v>
      </c>
      <c r="AJ3699" s="2">
        <f>SUM(AG3699:AI3699)</f>
        <v>36321490.950413644</v>
      </c>
      <c r="AK3699" s="2">
        <f>+AD3699*G3699</f>
        <v>24376839.564036001</v>
      </c>
      <c r="AL3699" s="2">
        <f>+AE3699*G3699</f>
        <v>3412757.5389650404</v>
      </c>
      <c r="AM3699" s="2">
        <f>+AF3699*G3699</f>
        <v>8531893.8474126011</v>
      </c>
      <c r="AN3699" s="155">
        <f>SUM(AK3699:AM3699)</f>
        <v>36321490.950413644</v>
      </c>
      <c r="AQ3699" s="145" t="s">
        <v>79</v>
      </c>
      <c r="AU3699" s="8"/>
      <c r="AV3699" s="8"/>
      <c r="AW3699" s="2">
        <f>'[2]BoQ HSYC-Trang'!$AT3699</f>
        <v>115996.95626419202</v>
      </c>
      <c r="AX3699" s="8">
        <f>F3699*AW3699</f>
        <v>25041886.90613883</v>
      </c>
      <c r="AY3699" s="8">
        <f>IF(AQ3699="CT",7%,5%)*AX3699</f>
        <v>1252094.3453069415</v>
      </c>
      <c r="AZ3699" s="8">
        <f>AX3699*2%</f>
        <v>500837.73812277662</v>
      </c>
      <c r="BA3699" s="8">
        <f>IF(BB3699&gt;0,0,AX3699*5%)</f>
        <v>0</v>
      </c>
      <c r="BB3699" s="8">
        <f>(AX3699-BG3699)*35%</f>
        <v>8764660.4171485901</v>
      </c>
      <c r="BC3699" s="8">
        <f>+AX3699+AY3699+AZ3699+BA3699+BB3699</f>
        <v>35559479.406717137</v>
      </c>
      <c r="BD3699" s="8">
        <f>AX3699-AT3699</f>
        <v>25041886.90613883</v>
      </c>
      <c r="BE3699" s="2"/>
      <c r="BH3699" s="2"/>
    </row>
    <row r="3700" spans="2:60" ht="17" hidden="1" outlineLevel="2" x14ac:dyDescent="0.2">
      <c r="B3700" s="82">
        <v>34</v>
      </c>
      <c r="C3700" s="144" t="s">
        <v>130</v>
      </c>
      <c r="D3700" s="144"/>
      <c r="E3700" s="82" t="s">
        <v>129</v>
      </c>
      <c r="F3700" s="143">
        <v>57.14</v>
      </c>
      <c r="G3700" s="142">
        <f>+[2]THKL!F3724</f>
        <v>57.14</v>
      </c>
      <c r="H3700" s="132"/>
      <c r="I3700" s="132"/>
      <c r="J3700" s="132"/>
      <c r="K3700" s="156" t="s">
        <v>89</v>
      </c>
      <c r="L3700" s="168">
        <v>150000</v>
      </c>
      <c r="M3700" s="157">
        <f>SUM(K3700:L3700)</f>
        <v>150000</v>
      </c>
      <c r="N3700" s="83">
        <f>IF(V3700&lt;&gt;"VTC VHm",_xlfn.XLOOKUP(Z3700,$AC$4015:$AC$4035,$AD$4015:$AD$4035,0)*M3700,_xlfn.XLOOKUP(Z3700,$AC$4015:$AC$4035,$AD$4015:$AD$4035,0)*L3700)</f>
        <v>52500</v>
      </c>
      <c r="O3700" s="83">
        <f>IF(V3700&lt;&gt;"VTC VHm",_xlfn.XLOOKUP(Z3700,$AC$4015:$AC$4035,$AE$4015:$AE$4035,0)*M3700,_xlfn.XLOOKUP(Z3700,$AC$4015:$AC$4035,$AE$4015:$AE$4035,0)*L3700)</f>
        <v>0</v>
      </c>
      <c r="P3700" s="83">
        <f>SUM(N3700:O3700)</f>
        <v>52500</v>
      </c>
      <c r="Q3700" s="157">
        <f>M3700*G3700</f>
        <v>8571000</v>
      </c>
      <c r="R3700" s="157">
        <f>G3700*P3700</f>
        <v>2999850</v>
      </c>
      <c r="S3700" s="83">
        <f>SUM(Q3700:R3700)</f>
        <v>11570850</v>
      </c>
      <c r="T3700" s="156" t="s">
        <v>103</v>
      </c>
      <c r="U3700" s="132"/>
      <c r="V3700" s="132"/>
      <c r="W3700" s="132"/>
      <c r="X3700" s="44" t="s">
        <v>33</v>
      </c>
      <c r="Y3700" s="44"/>
      <c r="Z3700" s="44" t="s">
        <v>16</v>
      </c>
      <c r="AA3700" s="44" t="s">
        <v>80</v>
      </c>
      <c r="AB3700" s="2">
        <v>164538.73718287496</v>
      </c>
      <c r="AC3700" s="2">
        <v>9401743.4426294751</v>
      </c>
      <c r="AD3700" s="2">
        <f>+M3700</f>
        <v>150000</v>
      </c>
      <c r="AE3700" s="2">
        <f>+AD3700*14%</f>
        <v>21000.000000000004</v>
      </c>
      <c r="AF3700" s="155">
        <f>+AD3700*35%</f>
        <v>52500</v>
      </c>
      <c r="AG3700" s="2">
        <f>+AD3700*F3700</f>
        <v>8571000</v>
      </c>
      <c r="AH3700" s="2">
        <f>+AE3700*F3700</f>
        <v>1199940.0000000002</v>
      </c>
      <c r="AI3700" s="2">
        <f>+AF3700*F3700</f>
        <v>2999850</v>
      </c>
      <c r="AJ3700" s="2">
        <f>SUM(AG3700:AI3700)</f>
        <v>12770790</v>
      </c>
      <c r="AK3700" s="2">
        <f>+AD3700*G3700</f>
        <v>8571000</v>
      </c>
      <c r="AL3700" s="2">
        <f>+AE3700*G3700</f>
        <v>1199940.0000000002</v>
      </c>
      <c r="AM3700" s="2">
        <f>+AF3700*G3700</f>
        <v>2999850</v>
      </c>
      <c r="AN3700" s="155">
        <f>SUM(AK3700:AM3700)</f>
        <v>12770790</v>
      </c>
      <c r="AQ3700" s="145" t="s">
        <v>79</v>
      </c>
      <c r="AU3700" s="8"/>
      <c r="AV3700" s="8"/>
      <c r="AW3700" s="2">
        <f>'[2]BoQ HSYC-Trang'!$AT3700</f>
        <v>150000</v>
      </c>
      <c r="AX3700" s="8">
        <f>F3700*AW3700</f>
        <v>8571000</v>
      </c>
      <c r="AY3700" s="8">
        <f>IF(AQ3700="CT",7%,5%)*AX3700</f>
        <v>428550</v>
      </c>
      <c r="AZ3700" s="8">
        <f>AX3700*2%</f>
        <v>171420</v>
      </c>
      <c r="BA3700" s="8">
        <f>IF(BB3700&gt;0,0,AX3700*5%)</f>
        <v>0</v>
      </c>
      <c r="BB3700" s="8">
        <f>(AX3700-BG3700)*35%</f>
        <v>2999850</v>
      </c>
      <c r="BC3700" s="8">
        <f>+AX3700+AY3700+AZ3700+BA3700+BB3700</f>
        <v>12170820</v>
      </c>
      <c r="BD3700" s="8">
        <f>AX3700-AT3700</f>
        <v>8571000</v>
      </c>
      <c r="BE3700" s="2"/>
      <c r="BH3700" s="2"/>
    </row>
    <row r="3701" spans="2:60" s="92" customFormat="1" ht="17" hidden="1" outlineLevel="1" x14ac:dyDescent="0.2">
      <c r="B3701" s="163"/>
      <c r="C3701" s="164" t="s">
        <v>128</v>
      </c>
      <c r="D3701" s="164"/>
      <c r="E3701" s="163"/>
      <c r="F3701" s="162"/>
      <c r="G3701" s="149">
        <f>+[2]THKL!F3725</f>
        <v>0</v>
      </c>
      <c r="H3701" s="158"/>
      <c r="I3701" s="158"/>
      <c r="J3701" s="158"/>
      <c r="K3701" s="170"/>
      <c r="L3701" s="171"/>
      <c r="M3701" s="171"/>
      <c r="N3701" s="83">
        <f>IF(V3701&lt;&gt;"VTC VHm",_xlfn.XLOOKUP(Z3701,$AC$4015:$AC$4035,$AD$4015:$AD$4035,0)*M3701,_xlfn.XLOOKUP(Z3701,$AC$4015:$AC$4035,$AD$4015:$AD$4035,0)*L3701)</f>
        <v>0</v>
      </c>
      <c r="O3701" s="83">
        <f>IF(V3701&lt;&gt;"VTC VHm",_xlfn.XLOOKUP(Z3701,$AC$4015:$AC$4035,$AE$4015:$AE$4035,0)*M3701,_xlfn.XLOOKUP(Z3701,$AC$4015:$AC$4035,$AE$4015:$AE$4035,0)*L3701)</f>
        <v>0</v>
      </c>
      <c r="P3701" s="160"/>
      <c r="Q3701" s="171">
        <f>M3701*G3701</f>
        <v>0</v>
      </c>
      <c r="R3701" s="158">
        <f>N3701*G3701</f>
        <v>0</v>
      </c>
      <c r="S3701" s="160">
        <f>SUM(Q3701:R3701)</f>
        <v>0</v>
      </c>
      <c r="T3701" s="170"/>
      <c r="U3701" s="158"/>
      <c r="V3701" s="158"/>
      <c r="W3701" s="158"/>
      <c r="X3701" s="94"/>
      <c r="Y3701" s="94"/>
      <c r="Z3701" s="94"/>
      <c r="AA3701" s="44" t="s">
        <v>80</v>
      </c>
      <c r="AB3701" s="93">
        <v>0</v>
      </c>
      <c r="AC3701" s="93">
        <v>0</v>
      </c>
      <c r="AD3701" s="93">
        <f>+M3701</f>
        <v>0</v>
      </c>
      <c r="AE3701" s="93">
        <f>+AD3701*14%</f>
        <v>0</v>
      </c>
      <c r="AF3701" s="93">
        <f>+AD3701*35%</f>
        <v>0</v>
      </c>
      <c r="AG3701" s="93">
        <f>+AD3701*F3701</f>
        <v>0</v>
      </c>
      <c r="AH3701" s="93">
        <f>+AE3701*F3701</f>
        <v>0</v>
      </c>
      <c r="AI3701" s="93">
        <f>+AF3701*F3701</f>
        <v>0</v>
      </c>
      <c r="AJ3701" s="93">
        <f>SUM(AG3701:AI3701)</f>
        <v>0</v>
      </c>
      <c r="AK3701" s="93">
        <f>+AD3701*G3701</f>
        <v>0</v>
      </c>
      <c r="AL3701" s="93">
        <f>+AE3701*G3701</f>
        <v>0</v>
      </c>
      <c r="AM3701" s="93">
        <f>+AF3701*G3701</f>
        <v>0</v>
      </c>
      <c r="AN3701" s="93">
        <f>SUM(AK3701:AM3701)</f>
        <v>0</v>
      </c>
      <c r="AQ3701" s="145" t="s">
        <v>79</v>
      </c>
      <c r="AU3701" s="8"/>
      <c r="AV3701" s="8"/>
      <c r="AW3701" s="2">
        <f>'[2]BoQ HSYC-Trang'!$AT3701</f>
        <v>0</v>
      </c>
      <c r="AX3701" s="8">
        <f>F3701*AW3701</f>
        <v>0</v>
      </c>
      <c r="AY3701" s="8">
        <f>IF(AQ3701="CT",7%,5%)*AX3701</f>
        <v>0</v>
      </c>
      <c r="AZ3701" s="8">
        <f>AX3701*2%</f>
        <v>0</v>
      </c>
      <c r="BA3701" s="8">
        <f>IF(BB3701&gt;0,0,AX3701*5%)</f>
        <v>0</v>
      </c>
      <c r="BB3701" s="8">
        <f>(AX3701-BG3701)*35%</f>
        <v>0</v>
      </c>
      <c r="BC3701" s="8">
        <f>+AX3701+AY3701+AZ3701+BA3701+BB3701</f>
        <v>0</v>
      </c>
      <c r="BD3701" s="8">
        <f>AX3701-AT3701</f>
        <v>0</v>
      </c>
      <c r="BE3701" s="2"/>
      <c r="BH3701" s="2"/>
    </row>
    <row r="3702" spans="2:60" ht="34" hidden="1" outlineLevel="2" x14ac:dyDescent="0.2">
      <c r="B3702" s="82">
        <v>35</v>
      </c>
      <c r="C3702" s="144" t="s">
        <v>127</v>
      </c>
      <c r="D3702" s="144"/>
      <c r="E3702" s="82" t="s">
        <v>104</v>
      </c>
      <c r="F3702" s="143">
        <v>11.526400000000001</v>
      </c>
      <c r="G3702" s="142">
        <f>+[2]THKL!F3726</f>
        <v>11.526400000000001</v>
      </c>
      <c r="H3702" s="132"/>
      <c r="I3702" s="132"/>
      <c r="J3702" s="132"/>
      <c r="K3702" s="156" t="str">
        <f>$K$750</f>
        <v>Bao gồm</v>
      </c>
      <c r="L3702" s="157">
        <f>$L$750</f>
        <v>2123825.9787777774</v>
      </c>
      <c r="M3702" s="157">
        <f>SUM(K3702:L3702)</f>
        <v>2123825.9787777774</v>
      </c>
      <c r="N3702" s="83">
        <f>IF(V3702&lt;&gt;"VTC VHm",_xlfn.XLOOKUP(Z3702,$AC$4015:$AC$4035,$AD$4015:$AD$4035,0)*M3702,_xlfn.XLOOKUP(Z3702,$AC$4015:$AC$4035,$AD$4015:$AD$4035,0)*L3702)</f>
        <v>743339.092572222</v>
      </c>
      <c r="O3702" s="83">
        <f>IF(V3702&lt;&gt;"VTC VHm",_xlfn.XLOOKUP(Z3702,$AC$4015:$AC$4035,$AE$4015:$AE$4035,0)*M3702,_xlfn.XLOOKUP(Z3702,$AC$4015:$AC$4035,$AE$4015:$AE$4035,0)*L3702)</f>
        <v>0</v>
      </c>
      <c r="P3702" s="83">
        <f>SUM(N3702:O3702)</f>
        <v>743339.092572222</v>
      </c>
      <c r="Q3702" s="157">
        <f>M3702*G3702</f>
        <v>24480067.761784174</v>
      </c>
      <c r="R3702" s="157">
        <f>G3702*P3702</f>
        <v>8568023.7166244593</v>
      </c>
      <c r="S3702" s="83">
        <f>SUM(Q3702:R3702)</f>
        <v>33048091.478408635</v>
      </c>
      <c r="T3702" s="156" t="s">
        <v>50</v>
      </c>
      <c r="U3702" s="132"/>
      <c r="V3702" s="132"/>
      <c r="W3702" s="132"/>
      <c r="X3702" s="44" t="s">
        <v>33</v>
      </c>
      <c r="Y3702" s="44"/>
      <c r="Z3702" s="44" t="s">
        <v>16</v>
      </c>
      <c r="AA3702" s="44" t="s">
        <v>80</v>
      </c>
      <c r="AB3702" s="2">
        <v>2599681.482935688</v>
      </c>
      <c r="AC3702" s="2">
        <v>29964968.644909915</v>
      </c>
      <c r="AD3702" s="2">
        <f>+M3702</f>
        <v>2123825.9787777774</v>
      </c>
      <c r="AE3702" s="2">
        <f>+AD3702*14%</f>
        <v>297335.63702888886</v>
      </c>
      <c r="AF3702" s="155">
        <f>+AD3702*35%</f>
        <v>743339.092572222</v>
      </c>
      <c r="AG3702" s="2">
        <f>+AD3702*F3702</f>
        <v>24480067.761784174</v>
      </c>
      <c r="AH3702" s="2">
        <f>+AE3702*F3702</f>
        <v>3427209.4866497847</v>
      </c>
      <c r="AI3702" s="2">
        <f>+AF3702*F3702</f>
        <v>8568023.7166244593</v>
      </c>
      <c r="AJ3702" s="2">
        <f>SUM(AG3702:AI3702)</f>
        <v>36475300.965058416</v>
      </c>
      <c r="AK3702" s="2">
        <f>+AD3702*G3702</f>
        <v>24480067.761784174</v>
      </c>
      <c r="AL3702" s="2">
        <f>+AE3702*G3702</f>
        <v>3427209.4866497847</v>
      </c>
      <c r="AM3702" s="2">
        <f>+AF3702*G3702</f>
        <v>8568023.7166244593</v>
      </c>
      <c r="AN3702" s="155">
        <f>SUM(AK3702:AM3702)</f>
        <v>36475300.965058416</v>
      </c>
      <c r="AQ3702" s="145" t="s">
        <v>79</v>
      </c>
      <c r="AU3702" s="8">
        <f>+BH3702</f>
        <v>250000</v>
      </c>
      <c r="AV3702" s="8">
        <f>+L3702</f>
        <v>2123825.9787777774</v>
      </c>
      <c r="AW3702" s="2">
        <f>+AU3702+AV3702</f>
        <v>2373825.9787777774</v>
      </c>
      <c r="AX3702" s="8">
        <f>F3702*AW3702</f>
        <v>27361667.761784174</v>
      </c>
      <c r="AY3702" s="8">
        <f>IF(AQ3702="CT",7%,5%)*AX3702</f>
        <v>1368083.3880892089</v>
      </c>
      <c r="AZ3702" s="8">
        <f>AX3702*2%</f>
        <v>547233.3552356835</v>
      </c>
      <c r="BA3702" s="8">
        <f>IF(BB3702&gt;0,0,AX3702*5%)</f>
        <v>0</v>
      </c>
      <c r="BB3702" s="8">
        <f>(AX3702-BG3702)*35%</f>
        <v>9576583.7166244593</v>
      </c>
      <c r="BC3702" s="8">
        <f>+AX3702+AY3702+AZ3702+BA3702+BB3702</f>
        <v>38853568.221733525</v>
      </c>
      <c r="BD3702" s="8">
        <f>AX3702-AT3702</f>
        <v>27361667.761784174</v>
      </c>
      <c r="BE3702" s="2"/>
      <c r="BH3702" s="2">
        <v>250000</v>
      </c>
    </row>
    <row r="3703" spans="2:60" ht="51" hidden="1" outlineLevel="2" x14ac:dyDescent="0.2">
      <c r="B3703" s="82">
        <v>36</v>
      </c>
      <c r="C3703" s="144" t="s">
        <v>126</v>
      </c>
      <c r="D3703" s="144"/>
      <c r="E3703" s="82" t="s">
        <v>91</v>
      </c>
      <c r="F3703" s="143">
        <v>0.2364</v>
      </c>
      <c r="G3703" s="142">
        <f>+[2]THKL!F3727</f>
        <v>0.2364</v>
      </c>
      <c r="H3703" s="132"/>
      <c r="I3703" s="132"/>
      <c r="J3703" s="132"/>
      <c r="K3703" s="156">
        <f>$K$4010*1000</f>
        <v>15050000</v>
      </c>
      <c r="L3703" s="157">
        <f>'[3]BDG (XD)'!$AA$967*1000</f>
        <v>7690671</v>
      </c>
      <c r="M3703" s="157">
        <f>SUM(K3703:L3703)</f>
        <v>22740671</v>
      </c>
      <c r="N3703" s="83">
        <f>IF(V3703&lt;&gt;"VTC VHm",_xlfn.XLOOKUP(Z3703,$AC$4015:$AC$4035,$AD$4015:$AD$4035,0)*M3703,_xlfn.XLOOKUP(Z3703,$AC$4015:$AC$4035,$AD$4015:$AD$4035,0)*L3703)</f>
        <v>2691734.8499999996</v>
      </c>
      <c r="O3703" s="83">
        <f>IF(V3703&lt;&gt;"VTC VHm",_xlfn.XLOOKUP(Z3703,$AC$4015:$AC$4035,$AE$4015:$AE$4035,0)*M3703,_xlfn.XLOOKUP(Z3703,$AC$4015:$AC$4035,$AE$4015:$AE$4035,0)*L3703)</f>
        <v>0</v>
      </c>
      <c r="P3703" s="83">
        <f>SUM(N3703:O3703)</f>
        <v>2691734.8499999996</v>
      </c>
      <c r="Q3703" s="157">
        <f>M3703*G3703</f>
        <v>5375894.6244000001</v>
      </c>
      <c r="R3703" s="157">
        <f>G3703*P3703</f>
        <v>636326.11853999994</v>
      </c>
      <c r="S3703" s="83">
        <f>SUM(Q3703:R3703)</f>
        <v>6012220.7429400003</v>
      </c>
      <c r="T3703" s="156" t="s">
        <v>50</v>
      </c>
      <c r="U3703" s="132"/>
      <c r="V3703" s="82" t="s">
        <v>34</v>
      </c>
      <c r="W3703" s="132"/>
      <c r="X3703" s="44" t="s">
        <v>33</v>
      </c>
      <c r="Y3703" s="44"/>
      <c r="Z3703" s="44" t="s">
        <v>16</v>
      </c>
      <c r="AA3703" s="44" t="s">
        <v>80</v>
      </c>
      <c r="AB3703" s="2">
        <v>24651180.939198002</v>
      </c>
      <c r="AC3703" s="2">
        <v>5827539.1740264073</v>
      </c>
      <c r="AD3703" s="2">
        <f>+M3703</f>
        <v>22740671</v>
      </c>
      <c r="AE3703" s="2">
        <f>+AD3703*14%</f>
        <v>3183693.9400000004</v>
      </c>
      <c r="AF3703" s="155">
        <f>+AD3703*35%</f>
        <v>7959234.8499999996</v>
      </c>
      <c r="AG3703" s="2">
        <f>+AD3703*F3703</f>
        <v>5375894.6244000001</v>
      </c>
      <c r="AH3703" s="2">
        <f>+AE3703*F3703</f>
        <v>752625.24741600011</v>
      </c>
      <c r="AI3703" s="2">
        <f>+AF3703*F3703</f>
        <v>1881563.1185399999</v>
      </c>
      <c r="AJ3703" s="2">
        <f>SUM(AG3703:AI3703)</f>
        <v>8010082.9903560001</v>
      </c>
      <c r="AK3703" s="2">
        <f>+AD3703*G3703</f>
        <v>5375894.6244000001</v>
      </c>
      <c r="AL3703" s="2">
        <f>+AE3703*G3703</f>
        <v>752625.24741600011</v>
      </c>
      <c r="AM3703" s="2">
        <f>+AF3703*G3703</f>
        <v>1881563.1185399999</v>
      </c>
      <c r="AN3703" s="155">
        <f>SUM(AK3703:AM3703)</f>
        <v>8010082.9903560001</v>
      </c>
      <c r="AQ3703" s="145" t="s">
        <v>79</v>
      </c>
      <c r="AU3703" s="8"/>
      <c r="AV3703" s="8"/>
      <c r="AW3703" s="2">
        <f>'[2]BoQ HSYC-Trang'!$AT3703</f>
        <v>22740671</v>
      </c>
      <c r="AX3703" s="8">
        <f>F3703*AW3703</f>
        <v>5375894.6244000001</v>
      </c>
      <c r="AY3703" s="8">
        <f>IF(AQ3703="CT",7%,5%)*AX3703</f>
        <v>268794.73122000002</v>
      </c>
      <c r="AZ3703" s="8">
        <f>AX3703*2%</f>
        <v>107517.892488</v>
      </c>
      <c r="BA3703" s="8">
        <f>IF(BB3703&gt;0,0,AX3703*5%)</f>
        <v>0</v>
      </c>
      <c r="BB3703" s="8">
        <f>(AX3703-BG3703)*35%</f>
        <v>636326.11853999994</v>
      </c>
      <c r="BC3703" s="8">
        <f>+AX3703+AY3703+AZ3703+BA3703+BB3703</f>
        <v>6388533.3666480007</v>
      </c>
      <c r="BD3703" s="8">
        <f>AX3703-AT3703</f>
        <v>5375894.6244000001</v>
      </c>
      <c r="BE3703" s="2"/>
      <c r="BG3703" s="7">
        <f>+K3703*F3703</f>
        <v>3557820</v>
      </c>
      <c r="BH3703" s="2"/>
    </row>
    <row r="3704" spans="2:60" ht="51" hidden="1" outlineLevel="2" x14ac:dyDescent="0.2">
      <c r="B3704" s="82">
        <v>37</v>
      </c>
      <c r="C3704" s="144" t="s">
        <v>125</v>
      </c>
      <c r="D3704" s="144"/>
      <c r="E3704" s="82" t="s">
        <v>91</v>
      </c>
      <c r="F3704" s="143">
        <v>1.5368999999999999</v>
      </c>
      <c r="G3704" s="142">
        <f>+[2]THKL!F3728</f>
        <v>1.5368999999999999</v>
      </c>
      <c r="H3704" s="132"/>
      <c r="I3704" s="132"/>
      <c r="J3704" s="132"/>
      <c r="K3704" s="156">
        <f>$L$4010*1000</f>
        <v>15266666.666666666</v>
      </c>
      <c r="L3704" s="157">
        <f>'[3]BDG (XD)'!$AA$967*1000</f>
        <v>7690671</v>
      </c>
      <c r="M3704" s="157">
        <f>SUM(K3704:L3704)</f>
        <v>22957337.666666664</v>
      </c>
      <c r="N3704" s="83">
        <f>IF(V3704&lt;&gt;"VTC VHm",_xlfn.XLOOKUP(Z3704,$AC$4015:$AC$4035,$AD$4015:$AD$4035,0)*M3704,_xlfn.XLOOKUP(Z3704,$AC$4015:$AC$4035,$AD$4015:$AD$4035,0)*L3704)</f>
        <v>2691734.8499999996</v>
      </c>
      <c r="O3704" s="83">
        <f>IF(V3704&lt;&gt;"VTC VHm",_xlfn.XLOOKUP(Z3704,$AC$4015:$AC$4035,$AE$4015:$AE$4035,0)*M3704,_xlfn.XLOOKUP(Z3704,$AC$4015:$AC$4035,$AE$4015:$AE$4035,0)*L3704)</f>
        <v>0</v>
      </c>
      <c r="P3704" s="83">
        <f>SUM(N3704:O3704)</f>
        <v>2691734.8499999996</v>
      </c>
      <c r="Q3704" s="157">
        <f>M3704*G3704</f>
        <v>35283132.259899996</v>
      </c>
      <c r="R3704" s="157">
        <f>G3704*P3704</f>
        <v>4136927.2909649992</v>
      </c>
      <c r="S3704" s="83">
        <f>SUM(Q3704:R3704)</f>
        <v>39420059.550864995</v>
      </c>
      <c r="T3704" s="156" t="s">
        <v>50</v>
      </c>
      <c r="U3704" s="132"/>
      <c r="V3704" s="82" t="s">
        <v>34</v>
      </c>
      <c r="W3704" s="132"/>
      <c r="X3704" s="44" t="s">
        <v>33</v>
      </c>
      <c r="Y3704" s="44"/>
      <c r="Z3704" s="44" t="s">
        <v>16</v>
      </c>
      <c r="AA3704" s="44" t="s">
        <v>80</v>
      </c>
      <c r="AB3704" s="2">
        <v>22758242.54067177</v>
      </c>
      <c r="AC3704" s="2">
        <v>34977142.96075844</v>
      </c>
      <c r="AD3704" s="2">
        <f>+M3704</f>
        <v>22957337.666666664</v>
      </c>
      <c r="AE3704" s="2">
        <f>+AD3704*14%</f>
        <v>3214027.2733333334</v>
      </c>
      <c r="AF3704" s="155">
        <f>+AD3704*35%</f>
        <v>8035068.1833333317</v>
      </c>
      <c r="AG3704" s="2">
        <f>+AD3704*F3704</f>
        <v>35283132.259899996</v>
      </c>
      <c r="AH3704" s="2">
        <f>+AE3704*F3704</f>
        <v>4939638.5163859995</v>
      </c>
      <c r="AI3704" s="2">
        <f>+AF3704*F3704</f>
        <v>12349096.290964996</v>
      </c>
      <c r="AJ3704" s="2">
        <f>SUM(AG3704:AI3704)</f>
        <v>52571867.067250997</v>
      </c>
      <c r="AK3704" s="2">
        <f>+AD3704*G3704</f>
        <v>35283132.259899996</v>
      </c>
      <c r="AL3704" s="2">
        <f>+AE3704*G3704</f>
        <v>4939638.5163859995</v>
      </c>
      <c r="AM3704" s="2">
        <f>+AF3704*G3704</f>
        <v>12349096.290964996</v>
      </c>
      <c r="AN3704" s="155">
        <f>SUM(AK3704:AM3704)</f>
        <v>52571867.067250997</v>
      </c>
      <c r="AQ3704" s="145" t="s">
        <v>79</v>
      </c>
      <c r="AU3704" s="8"/>
      <c r="AV3704" s="8"/>
      <c r="AW3704" s="2">
        <f>'[2]BoQ HSYC-Trang'!$AT3704</f>
        <v>22957337.666666664</v>
      </c>
      <c r="AX3704" s="8">
        <f>F3704*AW3704</f>
        <v>35283132.259899996</v>
      </c>
      <c r="AY3704" s="8">
        <f>IF(AQ3704="CT",7%,5%)*AX3704</f>
        <v>1764156.6129949999</v>
      </c>
      <c r="AZ3704" s="8">
        <f>AX3704*2%</f>
        <v>705662.6451979999</v>
      </c>
      <c r="BA3704" s="8">
        <f>IF(BB3704&gt;0,0,AX3704*5%)</f>
        <v>0</v>
      </c>
      <c r="BB3704" s="8">
        <f>(AX3704-BG3704)*35%</f>
        <v>4136927.2909649997</v>
      </c>
      <c r="BC3704" s="8">
        <f>+AX3704+AY3704+AZ3704+BA3704+BB3704</f>
        <v>41889878.809057996</v>
      </c>
      <c r="BD3704" s="8">
        <f>AX3704-AT3704</f>
        <v>35283132.259899996</v>
      </c>
      <c r="BE3704" s="2"/>
      <c r="BG3704" s="7">
        <f>+K3704*F3704</f>
        <v>23463339.999999996</v>
      </c>
      <c r="BH3704" s="2"/>
    </row>
    <row r="3705" spans="2:60" ht="17" hidden="1" outlineLevel="2" x14ac:dyDescent="0.2">
      <c r="B3705" s="82">
        <v>38</v>
      </c>
      <c r="C3705" s="144" t="s">
        <v>124</v>
      </c>
      <c r="D3705" s="144"/>
      <c r="E3705" s="82" t="s">
        <v>120</v>
      </c>
      <c r="F3705" s="143">
        <v>0.93510000000000004</v>
      </c>
      <c r="G3705" s="142">
        <f>+[2]THKL!F3729</f>
        <v>0.93510000000000004</v>
      </c>
      <c r="H3705" s="132"/>
      <c r="I3705" s="132"/>
      <c r="J3705" s="132"/>
      <c r="K3705" s="156" t="s">
        <v>89</v>
      </c>
      <c r="L3705" s="157">
        <f>'[3]BDG (XD)'!$AA$955*100</f>
        <v>26537135.877452388</v>
      </c>
      <c r="M3705" s="157">
        <f>SUM(K3705:L3705)</f>
        <v>26537135.877452388</v>
      </c>
      <c r="N3705" s="83">
        <f>IF(V3705&lt;&gt;"VTC VHm",_xlfn.XLOOKUP(Z3705,$AC$4015:$AC$4035,$AD$4015:$AD$4035,0)*M3705,_xlfn.XLOOKUP(Z3705,$AC$4015:$AC$4035,$AD$4015:$AD$4035,0)*L3705)</f>
        <v>9287997.5571083352</v>
      </c>
      <c r="O3705" s="83">
        <f>IF(V3705&lt;&gt;"VTC VHm",_xlfn.XLOOKUP(Z3705,$AC$4015:$AC$4035,$AE$4015:$AE$4035,0)*M3705,_xlfn.XLOOKUP(Z3705,$AC$4015:$AC$4035,$AE$4015:$AE$4035,0)*L3705)</f>
        <v>0</v>
      </c>
      <c r="P3705" s="83">
        <f>SUM(N3705:O3705)</f>
        <v>9287997.5571083352</v>
      </c>
      <c r="Q3705" s="157">
        <f>M3705*G3705</f>
        <v>24814875.759005729</v>
      </c>
      <c r="R3705" s="157">
        <f>G3705*P3705</f>
        <v>8685206.5156520046</v>
      </c>
      <c r="S3705" s="83">
        <f>SUM(Q3705:R3705)</f>
        <v>33500082.274657734</v>
      </c>
      <c r="T3705" s="156" t="s">
        <v>50</v>
      </c>
      <c r="U3705" s="132"/>
      <c r="V3705" s="132"/>
      <c r="W3705" s="132"/>
      <c r="X3705" s="44" t="s">
        <v>33</v>
      </c>
      <c r="Y3705" s="44"/>
      <c r="Z3705" s="44" t="s">
        <v>16</v>
      </c>
      <c r="AA3705" s="44" t="s">
        <v>80</v>
      </c>
      <c r="AB3705" s="2">
        <v>13469569.409894291</v>
      </c>
      <c r="AC3705" s="2">
        <v>12595394.355192153</v>
      </c>
      <c r="AD3705" s="2">
        <f>+M3705</f>
        <v>26537135.877452388</v>
      </c>
      <c r="AE3705" s="2">
        <f>+AD3705*14%</f>
        <v>3715199.0228433348</v>
      </c>
      <c r="AF3705" s="155">
        <f>+AD3705*35%</f>
        <v>9287997.5571083352</v>
      </c>
      <c r="AG3705" s="2">
        <f>+AD3705*F3705</f>
        <v>24814875.759005729</v>
      </c>
      <c r="AH3705" s="2">
        <f>+AE3705*F3705</f>
        <v>3474082.6062608026</v>
      </c>
      <c r="AI3705" s="2">
        <f>+AF3705*F3705</f>
        <v>8685206.5156520046</v>
      </c>
      <c r="AJ3705" s="2">
        <f>SUM(AG3705:AI3705)</f>
        <v>36974164.880918533</v>
      </c>
      <c r="AK3705" s="2">
        <f>+AD3705*G3705</f>
        <v>24814875.759005729</v>
      </c>
      <c r="AL3705" s="2">
        <f>+AE3705*G3705</f>
        <v>3474082.6062608026</v>
      </c>
      <c r="AM3705" s="2">
        <f>+AF3705*G3705</f>
        <v>8685206.5156520046</v>
      </c>
      <c r="AN3705" s="155">
        <f>SUM(AK3705:AM3705)</f>
        <v>36974164.880918533</v>
      </c>
      <c r="AQ3705" s="145" t="s">
        <v>79</v>
      </c>
      <c r="AU3705" s="8"/>
      <c r="AV3705" s="8"/>
      <c r="AW3705" s="2">
        <f>'[2]BoQ HSYC-Trang'!$AT3705</f>
        <v>26537135.877452388</v>
      </c>
      <c r="AX3705" s="8">
        <f>F3705*AW3705</f>
        <v>24814875.759005729</v>
      </c>
      <c r="AY3705" s="8">
        <f>IF(AQ3705="CT",7%,5%)*AX3705</f>
        <v>1240743.7879502864</v>
      </c>
      <c r="AZ3705" s="8">
        <f>AX3705*2%</f>
        <v>496297.5151801146</v>
      </c>
      <c r="BA3705" s="8">
        <f>IF(BB3705&gt;0,0,AX3705*5%)</f>
        <v>0</v>
      </c>
      <c r="BB3705" s="8">
        <f>(AX3705-BG3705)*35%</f>
        <v>8685206.5156520046</v>
      </c>
      <c r="BC3705" s="8">
        <f>+AX3705+AY3705+AZ3705+BA3705+BB3705</f>
        <v>35237123.577788129</v>
      </c>
      <c r="BD3705" s="8">
        <f>AX3705-AT3705</f>
        <v>24814875.759005729</v>
      </c>
      <c r="BE3705" s="2"/>
      <c r="BH3705" s="2"/>
    </row>
    <row r="3706" spans="2:60" ht="34" hidden="1" outlineLevel="2" x14ac:dyDescent="0.2">
      <c r="B3706" s="82">
        <v>39</v>
      </c>
      <c r="C3706" s="144" t="s">
        <v>123</v>
      </c>
      <c r="D3706" s="144"/>
      <c r="E3706" s="82" t="s">
        <v>104</v>
      </c>
      <c r="F3706" s="143">
        <v>1.4350000000000001</v>
      </c>
      <c r="G3706" s="142">
        <f>+[2]THKL!F3730</f>
        <v>1.4350000000000001</v>
      </c>
      <c r="H3706" s="132"/>
      <c r="I3706" s="132"/>
      <c r="J3706" s="132"/>
      <c r="K3706" s="156" t="s">
        <v>89</v>
      </c>
      <c r="L3706" s="169">
        <f>+(1420000+25000)/1.08*1.03*1.2+264000*1.3</f>
        <v>1996922.2222222222</v>
      </c>
      <c r="M3706" s="157">
        <f>SUM(K3706:L3706)</f>
        <v>1996922.2222222222</v>
      </c>
      <c r="N3706" s="83">
        <f>IF(V3706&lt;&gt;"VTC VHm",_xlfn.XLOOKUP(Z3706,$AC$4015:$AC$4035,$AD$4015:$AD$4035,0)*M3706,_xlfn.XLOOKUP(Z3706,$AC$4015:$AC$4035,$AD$4015:$AD$4035,0)*L3706)</f>
        <v>698922.77777777775</v>
      </c>
      <c r="O3706" s="83">
        <f>IF(V3706&lt;&gt;"VTC VHm",_xlfn.XLOOKUP(Z3706,$AC$4015:$AC$4035,$AE$4015:$AE$4035,0)*M3706,_xlfn.XLOOKUP(Z3706,$AC$4015:$AC$4035,$AE$4015:$AE$4035,0)*L3706)</f>
        <v>0</v>
      </c>
      <c r="P3706" s="83">
        <f>SUM(N3706:O3706)</f>
        <v>698922.77777777775</v>
      </c>
      <c r="Q3706" s="157">
        <f>M3706*G3706</f>
        <v>2865583.388888889</v>
      </c>
      <c r="R3706" s="157">
        <f>G3706*P3706</f>
        <v>1002954.1861111111</v>
      </c>
      <c r="S3706" s="83">
        <f>SUM(Q3706:R3706)</f>
        <v>3868537.5750000002</v>
      </c>
      <c r="T3706" s="125" t="s">
        <v>103</v>
      </c>
      <c r="U3706" s="132"/>
      <c r="V3706" s="132"/>
      <c r="W3706" s="132"/>
      <c r="X3706" s="44" t="s">
        <v>33</v>
      </c>
      <c r="Y3706" s="44"/>
      <c r="Z3706" s="44" t="s">
        <v>16</v>
      </c>
      <c r="AA3706" s="44" t="s">
        <v>80</v>
      </c>
      <c r="AB3706" s="2">
        <v>2410338.5222725999</v>
      </c>
      <c r="AC3706" s="2">
        <v>3458835.7794611808</v>
      </c>
      <c r="AD3706" s="2">
        <f>+M3706</f>
        <v>1996922.2222222222</v>
      </c>
      <c r="AE3706" s="2">
        <f>+AD3706*14%</f>
        <v>279569.11111111112</v>
      </c>
      <c r="AF3706" s="155">
        <f>+AD3706*35%</f>
        <v>698922.77777777775</v>
      </c>
      <c r="AG3706" s="2">
        <f>+AD3706*F3706</f>
        <v>2865583.388888889</v>
      </c>
      <c r="AH3706" s="2">
        <f>+AE3706*F3706</f>
        <v>401181.67444444448</v>
      </c>
      <c r="AI3706" s="2">
        <f>+AF3706*F3706</f>
        <v>1002954.1861111111</v>
      </c>
      <c r="AJ3706" s="2">
        <f>SUM(AG3706:AI3706)</f>
        <v>4269719.2494444447</v>
      </c>
      <c r="AK3706" s="2">
        <f>+AD3706*G3706</f>
        <v>2865583.388888889</v>
      </c>
      <c r="AL3706" s="2">
        <f>+AE3706*G3706</f>
        <v>401181.67444444448</v>
      </c>
      <c r="AM3706" s="2">
        <f>+AF3706*G3706</f>
        <v>1002954.1861111111</v>
      </c>
      <c r="AN3706" s="155">
        <f>SUM(AK3706:AM3706)</f>
        <v>4269719.2494444447</v>
      </c>
      <c r="AQ3706" s="145" t="s">
        <v>79</v>
      </c>
      <c r="AU3706" s="8">
        <f>+BH3706</f>
        <v>250000</v>
      </c>
      <c r="AV3706" s="8">
        <f>+L3706</f>
        <v>1996922.2222222222</v>
      </c>
      <c r="AW3706" s="2">
        <f>+AU3706+AV3706</f>
        <v>2246922.222222222</v>
      </c>
      <c r="AX3706" s="8">
        <f>F3706*AW3706</f>
        <v>3224333.3888888885</v>
      </c>
      <c r="AY3706" s="8">
        <f>IF(AQ3706="CT",7%,5%)*AX3706</f>
        <v>161216.66944444444</v>
      </c>
      <c r="AZ3706" s="8">
        <f>AX3706*2%</f>
        <v>64486.667777777773</v>
      </c>
      <c r="BA3706" s="8">
        <f>IF(BB3706&gt;0,0,AX3706*5%)</f>
        <v>0</v>
      </c>
      <c r="BB3706" s="8">
        <f>(AX3706-BG3706)*35%</f>
        <v>1128516.686111111</v>
      </c>
      <c r="BC3706" s="8">
        <f>+AX3706+AY3706+AZ3706+BA3706+BB3706</f>
        <v>4578553.4122222215</v>
      </c>
      <c r="BD3706" s="8">
        <f>AX3706-AT3706</f>
        <v>3224333.3888888885</v>
      </c>
      <c r="BE3706" s="2"/>
      <c r="BH3706" s="2">
        <v>250000</v>
      </c>
    </row>
    <row r="3707" spans="2:60" ht="51" hidden="1" outlineLevel="2" x14ac:dyDescent="0.2">
      <c r="B3707" s="82">
        <v>40</v>
      </c>
      <c r="C3707" s="144" t="s">
        <v>122</v>
      </c>
      <c r="D3707" s="144"/>
      <c r="E3707" s="82" t="s">
        <v>91</v>
      </c>
      <c r="F3707" s="143">
        <v>0.21390000000000001</v>
      </c>
      <c r="G3707" s="142">
        <f>+[2]THKL!F3731</f>
        <v>0.21390000000000001</v>
      </c>
      <c r="H3707" s="132"/>
      <c r="I3707" s="132"/>
      <c r="J3707" s="132"/>
      <c r="K3707" s="156">
        <f>$K$4010*1000</f>
        <v>15050000</v>
      </c>
      <c r="L3707" s="157">
        <f>'[3]BDG (XD)'!$AA$972*1000</f>
        <v>8321571</v>
      </c>
      <c r="M3707" s="157">
        <f>SUM(K3707:L3707)</f>
        <v>23371571</v>
      </c>
      <c r="N3707" s="83">
        <f>IF(V3707&lt;&gt;"VTC VHm",_xlfn.XLOOKUP(Z3707,$AC$4015:$AC$4035,$AD$4015:$AD$4035,0)*M3707,_xlfn.XLOOKUP(Z3707,$AC$4015:$AC$4035,$AD$4015:$AD$4035,0)*L3707)</f>
        <v>2912549.8499999996</v>
      </c>
      <c r="O3707" s="83">
        <f>IF(V3707&lt;&gt;"VTC VHm",_xlfn.XLOOKUP(Z3707,$AC$4015:$AC$4035,$AE$4015:$AE$4035,0)*M3707,_xlfn.XLOOKUP(Z3707,$AC$4015:$AC$4035,$AE$4015:$AE$4035,0)*L3707)</f>
        <v>0</v>
      </c>
      <c r="P3707" s="83">
        <f>SUM(N3707:O3707)</f>
        <v>2912549.8499999996</v>
      </c>
      <c r="Q3707" s="157">
        <f>M3707*G3707</f>
        <v>4999179.0368999997</v>
      </c>
      <c r="R3707" s="157">
        <f>G3707*P3707</f>
        <v>622994.41291499999</v>
      </c>
      <c r="S3707" s="83">
        <f>SUM(Q3707:R3707)</f>
        <v>5622173.4498149995</v>
      </c>
      <c r="T3707" s="156"/>
      <c r="U3707" s="132"/>
      <c r="V3707" s="82" t="s">
        <v>34</v>
      </c>
      <c r="W3707" s="132"/>
      <c r="X3707" s="44" t="s">
        <v>33</v>
      </c>
      <c r="Y3707" s="44"/>
      <c r="Z3707" s="44" t="s">
        <v>16</v>
      </c>
      <c r="AA3707" s="44" t="s">
        <v>80</v>
      </c>
      <c r="AB3707" s="2">
        <v>25295335.554423001</v>
      </c>
      <c r="AC3707" s="2">
        <v>5410672.27509108</v>
      </c>
      <c r="AD3707" s="2">
        <f>+M3707</f>
        <v>23371571</v>
      </c>
      <c r="AE3707" s="2">
        <f>+AD3707*14%</f>
        <v>3272019.9400000004</v>
      </c>
      <c r="AF3707" s="155">
        <f>+AD3707*35%</f>
        <v>8180049.8499999996</v>
      </c>
      <c r="AG3707" s="2">
        <f>+AD3707*F3707</f>
        <v>4999179.0368999997</v>
      </c>
      <c r="AH3707" s="2">
        <f>+AE3707*F3707</f>
        <v>699885.06516600016</v>
      </c>
      <c r="AI3707" s="2">
        <f>+AF3707*F3707</f>
        <v>1749712.662915</v>
      </c>
      <c r="AJ3707" s="2">
        <f>SUM(AG3707:AI3707)</f>
        <v>7448776.7649809998</v>
      </c>
      <c r="AK3707" s="2">
        <f>+AD3707*G3707</f>
        <v>4999179.0368999997</v>
      </c>
      <c r="AL3707" s="2">
        <f>+AE3707*G3707</f>
        <v>699885.06516600016</v>
      </c>
      <c r="AM3707" s="2">
        <f>+AF3707*G3707</f>
        <v>1749712.662915</v>
      </c>
      <c r="AN3707" s="155">
        <f>SUM(AK3707:AM3707)</f>
        <v>7448776.7649809998</v>
      </c>
      <c r="AQ3707" s="145" t="s">
        <v>79</v>
      </c>
      <c r="AU3707" s="8"/>
      <c r="AV3707" s="8"/>
      <c r="AW3707" s="2">
        <f>'[2]BoQ HSYC-Trang'!$AT3707</f>
        <v>23371571</v>
      </c>
      <c r="AX3707" s="8">
        <f>F3707*AW3707</f>
        <v>4999179.0368999997</v>
      </c>
      <c r="AY3707" s="8">
        <f>IF(AQ3707="CT",7%,5%)*AX3707</f>
        <v>249958.951845</v>
      </c>
      <c r="AZ3707" s="8">
        <f>AX3707*2%</f>
        <v>99983.58073799999</v>
      </c>
      <c r="BA3707" s="8">
        <f>IF(BB3707&gt;0,0,AX3707*5%)</f>
        <v>0</v>
      </c>
      <c r="BB3707" s="8">
        <f>(AX3707-BG3707)*35%</f>
        <v>622994.41291499988</v>
      </c>
      <c r="BC3707" s="8">
        <f>+AX3707+AY3707+AZ3707+BA3707+BB3707</f>
        <v>5972115.9823979987</v>
      </c>
      <c r="BD3707" s="8">
        <f>AX3707-AT3707</f>
        <v>4999179.0368999997</v>
      </c>
      <c r="BE3707" s="2"/>
      <c r="BG3707" s="7">
        <f>+K3707*F3707</f>
        <v>3219195</v>
      </c>
      <c r="BH3707" s="2"/>
    </row>
    <row r="3708" spans="2:60" ht="17" hidden="1" outlineLevel="2" x14ac:dyDescent="0.2">
      <c r="B3708" s="82">
        <v>41</v>
      </c>
      <c r="C3708" s="144" t="s">
        <v>121</v>
      </c>
      <c r="D3708" s="144"/>
      <c r="E3708" s="82" t="s">
        <v>120</v>
      </c>
      <c r="F3708" s="143">
        <v>0.1381</v>
      </c>
      <c r="G3708" s="142">
        <f>+[2]THKL!F3732</f>
        <v>0.1381</v>
      </c>
      <c r="H3708" s="132"/>
      <c r="I3708" s="132"/>
      <c r="J3708" s="132"/>
      <c r="K3708" s="156" t="s">
        <v>89</v>
      </c>
      <c r="L3708" s="157">
        <f>'[3]BDG (XD)'!$AA$957*100</f>
        <v>34319465.124706388</v>
      </c>
      <c r="M3708" s="157">
        <f>SUM(K3708:L3708)</f>
        <v>34319465.124706388</v>
      </c>
      <c r="N3708" s="83">
        <f>IF(V3708&lt;&gt;"VTC VHm",_xlfn.XLOOKUP(Z3708,$AC$4015:$AC$4035,$AD$4015:$AD$4035,0)*M3708,_xlfn.XLOOKUP(Z3708,$AC$4015:$AC$4035,$AD$4015:$AD$4035,0)*L3708)</f>
        <v>12011812.793647235</v>
      </c>
      <c r="O3708" s="83">
        <f>IF(V3708&lt;&gt;"VTC VHm",_xlfn.XLOOKUP(Z3708,$AC$4015:$AC$4035,$AE$4015:$AE$4035,0)*M3708,_xlfn.XLOOKUP(Z3708,$AC$4015:$AC$4035,$AE$4015:$AE$4035,0)*L3708)</f>
        <v>0</v>
      </c>
      <c r="P3708" s="83">
        <f>SUM(N3708:O3708)</f>
        <v>12011812.793647235</v>
      </c>
      <c r="Q3708" s="157">
        <f>M3708*G3708</f>
        <v>4739518.1337219523</v>
      </c>
      <c r="R3708" s="157">
        <f>G3708*P3708</f>
        <v>1658831.3468026831</v>
      </c>
      <c r="S3708" s="83">
        <f>SUM(Q3708:R3708)</f>
        <v>6398349.4805246349</v>
      </c>
      <c r="T3708" s="156" t="s">
        <v>50</v>
      </c>
      <c r="U3708" s="132"/>
      <c r="V3708" s="132"/>
      <c r="W3708" s="132"/>
      <c r="X3708" s="44" t="s">
        <v>33</v>
      </c>
      <c r="Y3708" s="44"/>
      <c r="Z3708" s="44" t="s">
        <v>16</v>
      </c>
      <c r="AA3708" s="44" t="s">
        <v>80</v>
      </c>
      <c r="AB3708" s="2">
        <v>19646646.000324748</v>
      </c>
      <c r="AC3708" s="2">
        <v>2713201.8126448477</v>
      </c>
      <c r="AD3708" s="2">
        <f>+M3708</f>
        <v>34319465.124706388</v>
      </c>
      <c r="AE3708" s="2">
        <f>+AD3708*14%</f>
        <v>4804725.1174588948</v>
      </c>
      <c r="AF3708" s="155">
        <f>+AD3708*35%</f>
        <v>12011812.793647235</v>
      </c>
      <c r="AG3708" s="2">
        <f>+AD3708*F3708</f>
        <v>4739518.1337219523</v>
      </c>
      <c r="AH3708" s="2">
        <f>+AE3708*F3708</f>
        <v>663532.53872107342</v>
      </c>
      <c r="AI3708" s="2">
        <f>+AF3708*F3708</f>
        <v>1658831.3468026831</v>
      </c>
      <c r="AJ3708" s="2">
        <f>SUM(AG3708:AI3708)</f>
        <v>7061882.0192457084</v>
      </c>
      <c r="AK3708" s="2">
        <f>+AD3708*G3708</f>
        <v>4739518.1337219523</v>
      </c>
      <c r="AL3708" s="2">
        <f>+AE3708*G3708</f>
        <v>663532.53872107342</v>
      </c>
      <c r="AM3708" s="2">
        <f>+AF3708*G3708</f>
        <v>1658831.3468026831</v>
      </c>
      <c r="AN3708" s="155">
        <f>SUM(AK3708:AM3708)</f>
        <v>7061882.0192457084</v>
      </c>
      <c r="AQ3708" s="145" t="s">
        <v>79</v>
      </c>
      <c r="AU3708" s="8"/>
      <c r="AV3708" s="8"/>
      <c r="AW3708" s="2">
        <f>'[2]BoQ HSYC-Trang'!$AT3708</f>
        <v>34319465.124706388</v>
      </c>
      <c r="AX3708" s="8">
        <f>F3708*AW3708</f>
        <v>4739518.1337219523</v>
      </c>
      <c r="AY3708" s="8">
        <f>IF(AQ3708="CT",7%,5%)*AX3708</f>
        <v>236975.90668609762</v>
      </c>
      <c r="AZ3708" s="8">
        <f>AX3708*2%</f>
        <v>94790.362674439049</v>
      </c>
      <c r="BA3708" s="8">
        <f>IF(BB3708&gt;0,0,AX3708*5%)</f>
        <v>0</v>
      </c>
      <c r="BB3708" s="8">
        <f>(AX3708-BG3708)*35%</f>
        <v>1658831.3468026833</v>
      </c>
      <c r="BC3708" s="8">
        <f>+AX3708+AY3708+AZ3708+BA3708+BB3708</f>
        <v>6730115.7498851726</v>
      </c>
      <c r="BD3708" s="8">
        <f>AX3708-AT3708</f>
        <v>4739518.1337219523</v>
      </c>
      <c r="BE3708" s="2"/>
      <c r="BH3708" s="2"/>
    </row>
    <row r="3709" spans="2:60" s="92" customFormat="1" ht="17" hidden="1" outlineLevel="1" x14ac:dyDescent="0.2">
      <c r="B3709" s="163"/>
      <c r="C3709" s="164" t="s">
        <v>119</v>
      </c>
      <c r="D3709" s="164"/>
      <c r="E3709" s="163"/>
      <c r="F3709" s="162"/>
      <c r="G3709" s="149">
        <f>+[2]THKL!F3733</f>
        <v>0</v>
      </c>
      <c r="H3709" s="158"/>
      <c r="I3709" s="158"/>
      <c r="J3709" s="158"/>
      <c r="K3709" s="159"/>
      <c r="L3709" s="161"/>
      <c r="M3709" s="161">
        <f>SUM(K3709:L3709)</f>
        <v>0</v>
      </c>
      <c r="N3709" s="83">
        <f>IF(V3709&lt;&gt;"VTC VHm",_xlfn.XLOOKUP(Z3709,$AC$4015:$AC$4035,$AD$4015:$AD$4035,0)*M3709,_xlfn.XLOOKUP(Z3709,$AC$4015:$AC$4035,$AD$4015:$AD$4035,0)*L3709)</f>
        <v>0</v>
      </c>
      <c r="O3709" s="83">
        <f>IF(V3709&lt;&gt;"VTC VHm",_xlfn.XLOOKUP(Z3709,$AC$4015:$AC$4035,$AE$4015:$AE$4035,0)*M3709,_xlfn.XLOOKUP(Z3709,$AC$4015:$AC$4035,$AE$4015:$AE$4035,0)*L3709)</f>
        <v>0</v>
      </c>
      <c r="P3709" s="160">
        <f>SUM(N3709:O3709)</f>
        <v>0</v>
      </c>
      <c r="Q3709" s="161">
        <f>M3709*G3709</f>
        <v>0</v>
      </c>
      <c r="R3709" s="161">
        <f>G3709*P3709</f>
        <v>0</v>
      </c>
      <c r="S3709" s="160">
        <f>SUM(Q3709:R3709)</f>
        <v>0</v>
      </c>
      <c r="T3709" s="159"/>
      <c r="U3709" s="158"/>
      <c r="V3709" s="158"/>
      <c r="W3709" s="158"/>
      <c r="X3709" s="94" t="s">
        <v>33</v>
      </c>
      <c r="Y3709" s="94"/>
      <c r="Z3709" s="94" t="s">
        <v>16</v>
      </c>
      <c r="AA3709" s="44" t="s">
        <v>80</v>
      </c>
      <c r="AB3709" s="93">
        <v>0</v>
      </c>
      <c r="AC3709" s="93">
        <v>0</v>
      </c>
      <c r="AD3709" s="93">
        <f>+M3709</f>
        <v>0</v>
      </c>
      <c r="AE3709" s="93">
        <f>+AD3709*14%</f>
        <v>0</v>
      </c>
      <c r="AF3709" s="93">
        <f>+AD3709*35%</f>
        <v>0</v>
      </c>
      <c r="AG3709" s="93">
        <f>+AD3709*F3709</f>
        <v>0</v>
      </c>
      <c r="AH3709" s="93">
        <f>+AE3709*F3709</f>
        <v>0</v>
      </c>
      <c r="AI3709" s="93">
        <f>+AF3709*F3709</f>
        <v>0</v>
      </c>
      <c r="AJ3709" s="93">
        <f>SUM(AG3709:AI3709)</f>
        <v>0</v>
      </c>
      <c r="AK3709" s="93">
        <f>+AD3709*G3709</f>
        <v>0</v>
      </c>
      <c r="AL3709" s="93">
        <f>+AE3709*G3709</f>
        <v>0</v>
      </c>
      <c r="AM3709" s="93">
        <f>+AF3709*G3709</f>
        <v>0</v>
      </c>
      <c r="AN3709" s="93">
        <f>SUM(AK3709:AM3709)</f>
        <v>0</v>
      </c>
      <c r="AQ3709" s="145" t="s">
        <v>79</v>
      </c>
      <c r="AU3709" s="8"/>
      <c r="AV3709" s="8"/>
      <c r="AW3709" s="2">
        <f>'[2]BoQ HSYC-Trang'!$AT3709</f>
        <v>0</v>
      </c>
      <c r="AX3709" s="8">
        <f>F3709*AW3709</f>
        <v>0</v>
      </c>
      <c r="AY3709" s="8">
        <f>IF(AQ3709="CT",7%,5%)*AX3709</f>
        <v>0</v>
      </c>
      <c r="AZ3709" s="8">
        <f>AX3709*2%</f>
        <v>0</v>
      </c>
      <c r="BA3709" s="8">
        <f>IF(BB3709&gt;0,0,AX3709*5%)</f>
        <v>0</v>
      </c>
      <c r="BB3709" s="8">
        <f>(AX3709-BG3709)*35%</f>
        <v>0</v>
      </c>
      <c r="BC3709" s="8">
        <f>+AX3709+AY3709+AZ3709+BA3709+BB3709</f>
        <v>0</v>
      </c>
      <c r="BD3709" s="8">
        <f>AX3709-AT3709</f>
        <v>0</v>
      </c>
      <c r="BE3709" s="2"/>
      <c r="BH3709" s="2"/>
    </row>
    <row r="3710" spans="2:60" s="92" customFormat="1" ht="17" hidden="1" outlineLevel="2" x14ac:dyDescent="0.2">
      <c r="B3710" s="163"/>
      <c r="C3710" s="164" t="s">
        <v>118</v>
      </c>
      <c r="D3710" s="164"/>
      <c r="E3710" s="163"/>
      <c r="F3710" s="162"/>
      <c r="G3710" s="149">
        <f>+[2]THKL!F3734</f>
        <v>0</v>
      </c>
      <c r="H3710" s="158"/>
      <c r="I3710" s="158"/>
      <c r="J3710" s="158"/>
      <c r="K3710" s="159"/>
      <c r="L3710" s="161"/>
      <c r="M3710" s="161">
        <f>SUM(K3710:L3710)</f>
        <v>0</v>
      </c>
      <c r="N3710" s="83">
        <f>IF(V3710&lt;&gt;"VTC VHm",_xlfn.XLOOKUP(Z3710,$AC$4015:$AC$4035,$AD$4015:$AD$4035,0)*M3710,_xlfn.XLOOKUP(Z3710,$AC$4015:$AC$4035,$AD$4015:$AD$4035,0)*L3710)</f>
        <v>0</v>
      </c>
      <c r="O3710" s="83">
        <f>IF(V3710&lt;&gt;"VTC VHm",_xlfn.XLOOKUP(Z3710,$AC$4015:$AC$4035,$AE$4015:$AE$4035,0)*M3710,_xlfn.XLOOKUP(Z3710,$AC$4015:$AC$4035,$AE$4015:$AE$4035,0)*L3710)</f>
        <v>0</v>
      </c>
      <c r="P3710" s="160">
        <f>SUM(N3710:O3710)</f>
        <v>0</v>
      </c>
      <c r="Q3710" s="161">
        <f>M3710*G3710</f>
        <v>0</v>
      </c>
      <c r="R3710" s="161">
        <f>G3710*P3710</f>
        <v>0</v>
      </c>
      <c r="S3710" s="160">
        <f>SUM(Q3710:R3710)</f>
        <v>0</v>
      </c>
      <c r="T3710" s="159"/>
      <c r="U3710" s="158"/>
      <c r="V3710" s="158"/>
      <c r="W3710" s="158"/>
      <c r="X3710" s="94" t="s">
        <v>33</v>
      </c>
      <c r="Y3710" s="94"/>
      <c r="Z3710" s="94" t="s">
        <v>16</v>
      </c>
      <c r="AA3710" s="44" t="s">
        <v>80</v>
      </c>
      <c r="AB3710" s="93">
        <v>0</v>
      </c>
      <c r="AC3710" s="93">
        <v>0</v>
      </c>
      <c r="AD3710" s="93">
        <f>+M3710</f>
        <v>0</v>
      </c>
      <c r="AE3710" s="93">
        <f>+AD3710*14%</f>
        <v>0</v>
      </c>
      <c r="AF3710" s="93">
        <f>+AD3710*35%</f>
        <v>0</v>
      </c>
      <c r="AG3710" s="93">
        <f>+AD3710*F3710</f>
        <v>0</v>
      </c>
      <c r="AH3710" s="93">
        <f>+AE3710*F3710</f>
        <v>0</v>
      </c>
      <c r="AI3710" s="93">
        <f>+AF3710*F3710</f>
        <v>0</v>
      </c>
      <c r="AJ3710" s="93">
        <f>SUM(AG3710:AI3710)</f>
        <v>0</v>
      </c>
      <c r="AK3710" s="93">
        <f>+AD3710*G3710</f>
        <v>0</v>
      </c>
      <c r="AL3710" s="93">
        <f>+AE3710*G3710</f>
        <v>0</v>
      </c>
      <c r="AM3710" s="93">
        <f>+AF3710*G3710</f>
        <v>0</v>
      </c>
      <c r="AN3710" s="93">
        <f>SUM(AK3710:AM3710)</f>
        <v>0</v>
      </c>
      <c r="AQ3710" s="145" t="s">
        <v>79</v>
      </c>
      <c r="AU3710" s="8"/>
      <c r="AV3710" s="8"/>
      <c r="AW3710" s="2">
        <f>'[2]BoQ HSYC-Trang'!$AT3710</f>
        <v>0</v>
      </c>
      <c r="AX3710" s="8">
        <f>F3710*AW3710</f>
        <v>0</v>
      </c>
      <c r="AY3710" s="8">
        <f>IF(AQ3710="CT",7%,5%)*AX3710</f>
        <v>0</v>
      </c>
      <c r="AZ3710" s="8">
        <f>AX3710*2%</f>
        <v>0</v>
      </c>
      <c r="BA3710" s="8">
        <f>IF(BB3710&gt;0,0,AX3710*5%)</f>
        <v>0</v>
      </c>
      <c r="BB3710" s="8">
        <f>(AX3710-BG3710)*35%</f>
        <v>0</v>
      </c>
      <c r="BC3710" s="8">
        <f>+AX3710+AY3710+AZ3710+BA3710+BB3710</f>
        <v>0</v>
      </c>
      <c r="BD3710" s="8">
        <f>AX3710-AT3710</f>
        <v>0</v>
      </c>
      <c r="BE3710" s="2"/>
      <c r="BH3710" s="2"/>
    </row>
    <row r="3711" spans="2:60" ht="51" hidden="1" outlineLevel="2" x14ac:dyDescent="0.2">
      <c r="B3711" s="82">
        <v>42</v>
      </c>
      <c r="C3711" s="144" t="s">
        <v>117</v>
      </c>
      <c r="D3711" s="144"/>
      <c r="E3711" s="82" t="s">
        <v>104</v>
      </c>
      <c r="F3711" s="143">
        <v>0.86240000000000006</v>
      </c>
      <c r="G3711" s="142">
        <f>+[2]THKL!F3735</f>
        <v>0.86240000000000006</v>
      </c>
      <c r="H3711" s="132"/>
      <c r="I3711" s="132"/>
      <c r="J3711" s="132"/>
      <c r="K3711" s="156" t="str">
        <f>$K$1721</f>
        <v>Bao gồm</v>
      </c>
      <c r="L3711" s="157">
        <f>$L$1721</f>
        <v>4534506.2372727301</v>
      </c>
      <c r="M3711" s="157">
        <f>SUM(K3711:L3711)</f>
        <v>4534506.2372727301</v>
      </c>
      <c r="N3711" s="83">
        <f>IF(V3711&lt;&gt;"VTC VHm",_xlfn.XLOOKUP(Z3711,$AC$4015:$AC$4035,$AD$4015:$AD$4035,0)*M3711,_xlfn.XLOOKUP(Z3711,$AC$4015:$AC$4035,$AD$4015:$AD$4035,0)*L3711)</f>
        <v>1587077.1830454555</v>
      </c>
      <c r="O3711" s="83">
        <f>IF(V3711&lt;&gt;"VTC VHm",_xlfn.XLOOKUP(Z3711,$AC$4015:$AC$4035,$AE$4015:$AE$4035,0)*M3711,_xlfn.XLOOKUP(Z3711,$AC$4015:$AC$4035,$AE$4015:$AE$4035,0)*L3711)</f>
        <v>0</v>
      </c>
      <c r="P3711" s="83">
        <f>SUM(N3711:O3711)</f>
        <v>1587077.1830454555</v>
      </c>
      <c r="Q3711" s="157">
        <f>M3711*G3711</f>
        <v>3910558.1790240025</v>
      </c>
      <c r="R3711" s="157">
        <f>G3711*P3711</f>
        <v>1368695.3626584008</v>
      </c>
      <c r="S3711" s="83">
        <f>SUM(Q3711:R3711)</f>
        <v>5279253.5416824035</v>
      </c>
      <c r="T3711" s="125" t="s">
        <v>103</v>
      </c>
      <c r="U3711" s="132"/>
      <c r="V3711" s="132"/>
      <c r="W3711" s="132"/>
      <c r="X3711" s="44" t="s">
        <v>33</v>
      </c>
      <c r="Y3711" s="44"/>
      <c r="Z3711" s="44" t="s">
        <v>16</v>
      </c>
      <c r="AA3711" s="44" t="s">
        <v>80</v>
      </c>
      <c r="AB3711" s="2">
        <v>3282256.0944144237</v>
      </c>
      <c r="AC3711" s="2">
        <v>2830617.6558229993</v>
      </c>
      <c r="AD3711" s="2">
        <f>+M3711</f>
        <v>4534506.2372727301</v>
      </c>
      <c r="AE3711" s="2">
        <f>+AD3711*14%</f>
        <v>634830.87321818224</v>
      </c>
      <c r="AF3711" s="155">
        <f>+AD3711*35%</f>
        <v>1587077.1830454555</v>
      </c>
      <c r="AG3711" s="2">
        <f>+AD3711*F3711</f>
        <v>3910558.1790240025</v>
      </c>
      <c r="AH3711" s="2">
        <f>+AE3711*F3711</f>
        <v>547478.14506336045</v>
      </c>
      <c r="AI3711" s="2">
        <f>+AF3711*F3711</f>
        <v>1368695.3626584008</v>
      </c>
      <c r="AJ3711" s="2">
        <f>SUM(AG3711:AI3711)</f>
        <v>5826731.6867457638</v>
      </c>
      <c r="AK3711" s="2">
        <f>+AD3711*G3711</f>
        <v>3910558.1790240025</v>
      </c>
      <c r="AL3711" s="2">
        <f>+AE3711*G3711</f>
        <v>547478.14506336045</v>
      </c>
      <c r="AM3711" s="2">
        <f>+AF3711*G3711</f>
        <v>1368695.3626584008</v>
      </c>
      <c r="AN3711" s="155">
        <f>SUM(AK3711:AM3711)</f>
        <v>5826731.6867457638</v>
      </c>
      <c r="AQ3711" s="145" t="s">
        <v>79</v>
      </c>
      <c r="AU3711" s="8"/>
      <c r="AV3711" s="8"/>
      <c r="AW3711" s="2">
        <f>'[2]BoQ HSYC-Trang'!$AT3711</f>
        <v>4534506.2372727301</v>
      </c>
      <c r="AX3711" s="8">
        <f>F3711*AW3711</f>
        <v>3910558.1790240025</v>
      </c>
      <c r="AY3711" s="8">
        <f>IF(AQ3711="CT",7%,5%)*AX3711</f>
        <v>195527.90895120014</v>
      </c>
      <c r="AZ3711" s="8">
        <f>AX3711*2%</f>
        <v>78211.163580480046</v>
      </c>
      <c r="BA3711" s="8">
        <f>IF(BB3711&gt;0,0,AX3711*5%)</f>
        <v>0</v>
      </c>
      <c r="BB3711" s="8">
        <f>(AX3711-BG3711)*35%</f>
        <v>1368695.3626584008</v>
      </c>
      <c r="BC3711" s="8">
        <f>+AX3711+AY3711+AZ3711+BA3711+BB3711</f>
        <v>5552992.6142140832</v>
      </c>
      <c r="BD3711" s="8">
        <f>AX3711-AT3711</f>
        <v>3910558.1790240025</v>
      </c>
      <c r="BE3711" s="2"/>
      <c r="BH3711" s="2"/>
    </row>
    <row r="3712" spans="2:60" s="92" customFormat="1" ht="17" hidden="1" outlineLevel="2" x14ac:dyDescent="0.2">
      <c r="B3712" s="163"/>
      <c r="C3712" s="164" t="s">
        <v>175</v>
      </c>
      <c r="D3712" s="164"/>
      <c r="E3712" s="163"/>
      <c r="F3712" s="162"/>
      <c r="G3712" s="149">
        <f>+[2]THKL!F3736</f>
        <v>0</v>
      </c>
      <c r="H3712" s="158"/>
      <c r="I3712" s="158"/>
      <c r="J3712" s="158"/>
      <c r="K3712" s="159"/>
      <c r="L3712" s="161"/>
      <c r="M3712" s="161">
        <f>SUM(K3712:L3712)</f>
        <v>0</v>
      </c>
      <c r="N3712" s="83">
        <f>IF(V3712&lt;&gt;"VTC VHm",_xlfn.XLOOKUP(Z3712,$AC$4015:$AC$4035,$AD$4015:$AD$4035,0)*M3712,_xlfn.XLOOKUP(Z3712,$AC$4015:$AC$4035,$AD$4015:$AD$4035,0)*L3712)</f>
        <v>0</v>
      </c>
      <c r="O3712" s="83">
        <f>IF(V3712&lt;&gt;"VTC VHm",_xlfn.XLOOKUP(Z3712,$AC$4015:$AC$4035,$AE$4015:$AE$4035,0)*M3712,_xlfn.XLOOKUP(Z3712,$AC$4015:$AC$4035,$AE$4015:$AE$4035,0)*L3712)</f>
        <v>0</v>
      </c>
      <c r="P3712" s="160">
        <f>SUM(N3712:O3712)</f>
        <v>0</v>
      </c>
      <c r="Q3712" s="161">
        <f>M3712*G3712</f>
        <v>0</v>
      </c>
      <c r="R3712" s="161">
        <f>G3712*P3712</f>
        <v>0</v>
      </c>
      <c r="S3712" s="160">
        <f>SUM(Q3712:R3712)</f>
        <v>0</v>
      </c>
      <c r="T3712" s="159"/>
      <c r="U3712" s="158"/>
      <c r="V3712" s="158"/>
      <c r="W3712" s="158"/>
      <c r="X3712" s="94" t="s">
        <v>33</v>
      </c>
      <c r="Y3712" s="94"/>
      <c r="Z3712" s="94" t="s">
        <v>16</v>
      </c>
      <c r="AA3712" s="44" t="s">
        <v>80</v>
      </c>
      <c r="AB3712" s="93">
        <v>0</v>
      </c>
      <c r="AC3712" s="93">
        <v>0</v>
      </c>
      <c r="AD3712" s="93">
        <f>+M3712</f>
        <v>0</v>
      </c>
      <c r="AE3712" s="93">
        <f>+AD3712*14%</f>
        <v>0</v>
      </c>
      <c r="AF3712" s="93">
        <f>+AD3712*35%</f>
        <v>0</v>
      </c>
      <c r="AG3712" s="93">
        <f>+AD3712*F3712</f>
        <v>0</v>
      </c>
      <c r="AH3712" s="93">
        <f>+AE3712*F3712</f>
        <v>0</v>
      </c>
      <c r="AI3712" s="93">
        <f>+AF3712*F3712</f>
        <v>0</v>
      </c>
      <c r="AJ3712" s="93">
        <f>SUM(AG3712:AI3712)</f>
        <v>0</v>
      </c>
      <c r="AK3712" s="93">
        <f>+AD3712*G3712</f>
        <v>0</v>
      </c>
      <c r="AL3712" s="93">
        <f>+AE3712*G3712</f>
        <v>0</v>
      </c>
      <c r="AM3712" s="93">
        <f>+AF3712*G3712</f>
        <v>0</v>
      </c>
      <c r="AN3712" s="93">
        <f>SUM(AK3712:AM3712)</f>
        <v>0</v>
      </c>
      <c r="AQ3712" s="145" t="s">
        <v>79</v>
      </c>
      <c r="AU3712" s="8"/>
      <c r="AV3712" s="8"/>
      <c r="AW3712" s="2">
        <f>'[2]BoQ HSYC-Trang'!$AT3712</f>
        <v>0</v>
      </c>
      <c r="AX3712" s="8">
        <f>F3712*AW3712</f>
        <v>0</v>
      </c>
      <c r="AY3712" s="8">
        <f>IF(AQ3712="CT",7%,5%)*AX3712</f>
        <v>0</v>
      </c>
      <c r="AZ3712" s="8">
        <f>AX3712*2%</f>
        <v>0</v>
      </c>
      <c r="BA3712" s="8">
        <f>IF(BB3712&gt;0,0,AX3712*5%)</f>
        <v>0</v>
      </c>
      <c r="BB3712" s="8">
        <f>(AX3712-BG3712)*35%</f>
        <v>0</v>
      </c>
      <c r="BC3712" s="8">
        <f>+AX3712+AY3712+AZ3712+BA3712+BB3712</f>
        <v>0</v>
      </c>
      <c r="BD3712" s="8">
        <f>AX3712-AT3712</f>
        <v>0</v>
      </c>
      <c r="BE3712" s="2"/>
      <c r="BH3712" s="2"/>
    </row>
    <row r="3713" spans="1:60" ht="34" hidden="1" outlineLevel="2" x14ac:dyDescent="0.2">
      <c r="B3713" s="82">
        <v>43</v>
      </c>
      <c r="C3713" s="144" t="s">
        <v>116</v>
      </c>
      <c r="D3713" s="144"/>
      <c r="E3713" s="82" t="s">
        <v>52</v>
      </c>
      <c r="F3713" s="143">
        <v>28.388999999999999</v>
      </c>
      <c r="G3713" s="142">
        <f>+[2]THKL!F3737</f>
        <v>28.388999999999999</v>
      </c>
      <c r="H3713" s="132"/>
      <c r="I3713" s="132"/>
      <c r="J3713" s="132"/>
      <c r="K3713" s="156" t="str">
        <f>$K$117</f>
        <v>Bao gồm</v>
      </c>
      <c r="L3713" s="157">
        <f>$L$117</f>
        <v>112916.37900000002</v>
      </c>
      <c r="M3713" s="157">
        <f>SUM(K3713:L3713)</f>
        <v>112916.37900000002</v>
      </c>
      <c r="N3713" s="83">
        <f>IF(V3713&lt;&gt;"VTC VHm",_xlfn.XLOOKUP(Z3713,$AC$4015:$AC$4035,$AD$4015:$AD$4035,0)*M3713,_xlfn.XLOOKUP(Z3713,$AC$4015:$AC$4035,$AD$4015:$AD$4035,0)*L3713)</f>
        <v>39520.732650000005</v>
      </c>
      <c r="O3713" s="83">
        <f>IF(V3713&lt;&gt;"VTC VHm",_xlfn.XLOOKUP(Z3713,$AC$4015:$AC$4035,$AE$4015:$AE$4035,0)*M3713,_xlfn.XLOOKUP(Z3713,$AC$4015:$AC$4035,$AE$4015:$AE$4035,0)*L3713)</f>
        <v>0</v>
      </c>
      <c r="P3713" s="83">
        <f>SUM(N3713:O3713)</f>
        <v>39520.732650000005</v>
      </c>
      <c r="Q3713" s="157">
        <f>M3713*G3713</f>
        <v>3205583.0834310004</v>
      </c>
      <c r="R3713" s="157">
        <f>G3713*P3713</f>
        <v>1121954.0792008501</v>
      </c>
      <c r="S3713" s="83">
        <f>SUM(Q3713:R3713)</f>
        <v>4327537.1626318507</v>
      </c>
      <c r="T3713" s="156" t="s">
        <v>50</v>
      </c>
      <c r="U3713" s="132"/>
      <c r="V3713" s="132"/>
      <c r="W3713" s="132"/>
      <c r="X3713" s="44" t="s">
        <v>33</v>
      </c>
      <c r="Y3713" s="44"/>
      <c r="Z3713" s="44" t="s">
        <v>16</v>
      </c>
      <c r="AA3713" s="44" t="s">
        <v>80</v>
      </c>
      <c r="AB3713" s="2">
        <v>88768.771058537299</v>
      </c>
      <c r="AC3713" s="2">
        <v>2520056.6415808154</v>
      </c>
      <c r="AD3713" s="2">
        <f>+M3713</f>
        <v>112916.37900000002</v>
      </c>
      <c r="AE3713" s="2">
        <f>+AD3713*14%</f>
        <v>15808.293060000004</v>
      </c>
      <c r="AF3713" s="155">
        <f>+AD3713*35%</f>
        <v>39520.732650000005</v>
      </c>
      <c r="AG3713" s="2">
        <f>+AD3713*F3713</f>
        <v>3205583.0834310004</v>
      </c>
      <c r="AH3713" s="2">
        <f>+AE3713*F3713</f>
        <v>448781.6316803401</v>
      </c>
      <c r="AI3713" s="2">
        <f>+AF3713*F3713</f>
        <v>1121954.0792008501</v>
      </c>
      <c r="AJ3713" s="2">
        <f>SUM(AG3713:AI3713)</f>
        <v>4776318.7943121903</v>
      </c>
      <c r="AK3713" s="2">
        <f>+AD3713*G3713</f>
        <v>3205583.0834310004</v>
      </c>
      <c r="AL3713" s="2">
        <f>+AE3713*G3713</f>
        <v>448781.6316803401</v>
      </c>
      <c r="AM3713" s="2">
        <f>+AF3713*G3713</f>
        <v>1121954.0792008501</v>
      </c>
      <c r="AN3713" s="155">
        <f>SUM(AK3713:AM3713)</f>
        <v>4776318.7943121903</v>
      </c>
      <c r="AQ3713" s="145" t="s">
        <v>79</v>
      </c>
      <c r="AU3713" s="8"/>
      <c r="AV3713" s="8"/>
      <c r="AW3713" s="2">
        <f>'[2]BoQ HSYC-Trang'!$AT3713</f>
        <v>112916.37900000002</v>
      </c>
      <c r="AX3713" s="8">
        <f>F3713*AW3713</f>
        <v>3205583.0834310004</v>
      </c>
      <c r="AY3713" s="8">
        <f>IF(AQ3713="CT",7%,5%)*AX3713</f>
        <v>160279.15417155004</v>
      </c>
      <c r="AZ3713" s="8">
        <f>AX3713*2%</f>
        <v>64111.661668620007</v>
      </c>
      <c r="BA3713" s="8">
        <f>IF(BB3713&gt;0,0,AX3713*5%)</f>
        <v>0</v>
      </c>
      <c r="BB3713" s="8">
        <f>(AX3713-BG3713)*35%</f>
        <v>1121954.0792008501</v>
      </c>
      <c r="BC3713" s="8">
        <f>+AX3713+AY3713+AZ3713+BA3713+BB3713</f>
        <v>4551927.9784720205</v>
      </c>
      <c r="BD3713" s="8">
        <f>AX3713-AT3713</f>
        <v>3205583.0834310004</v>
      </c>
      <c r="BE3713" s="2"/>
      <c r="BH3713" s="2"/>
    </row>
    <row r="3714" spans="1:60" ht="34" hidden="1" outlineLevel="2" x14ac:dyDescent="0.2">
      <c r="B3714" s="82">
        <v>44</v>
      </c>
      <c r="C3714" s="144" t="s">
        <v>115</v>
      </c>
      <c r="D3714" s="144"/>
      <c r="E3714" s="82" t="s">
        <v>52</v>
      </c>
      <c r="F3714" s="143">
        <v>2.3580000000000001</v>
      </c>
      <c r="G3714" s="142">
        <f>+[2]THKL!F3738</f>
        <v>2.3580000000000001</v>
      </c>
      <c r="H3714" s="132"/>
      <c r="I3714" s="132"/>
      <c r="J3714" s="132"/>
      <c r="K3714" s="156" t="str">
        <f>$K$122</f>
        <v>Bao gồm</v>
      </c>
      <c r="L3714" s="157">
        <f>$L$122</f>
        <v>207831.07799999954</v>
      </c>
      <c r="M3714" s="157">
        <f>SUM(K3714:L3714)</f>
        <v>207831.07799999954</v>
      </c>
      <c r="N3714" s="83">
        <f>IF(V3714&lt;&gt;"VTC VHm",_xlfn.XLOOKUP(Z3714,$AC$4015:$AC$4035,$AD$4015:$AD$4035,0)*M3714,_xlfn.XLOOKUP(Z3714,$AC$4015:$AC$4035,$AD$4015:$AD$4035,0)*L3714)</f>
        <v>72740.877299999833</v>
      </c>
      <c r="O3714" s="83">
        <f>IF(V3714&lt;&gt;"VTC VHm",_xlfn.XLOOKUP(Z3714,$AC$4015:$AC$4035,$AE$4015:$AE$4035,0)*M3714,_xlfn.XLOOKUP(Z3714,$AC$4015:$AC$4035,$AE$4015:$AE$4035,0)*L3714)</f>
        <v>0</v>
      </c>
      <c r="P3714" s="83">
        <f>SUM(N3714:O3714)</f>
        <v>72740.877299999833</v>
      </c>
      <c r="Q3714" s="157">
        <f>M3714*G3714</f>
        <v>490065.68192399893</v>
      </c>
      <c r="R3714" s="157">
        <f>G3714*P3714</f>
        <v>171522.98867339961</v>
      </c>
      <c r="S3714" s="83">
        <f>SUM(Q3714:R3714)</f>
        <v>661588.67059739854</v>
      </c>
      <c r="T3714" s="156" t="s">
        <v>50</v>
      </c>
      <c r="U3714" s="132"/>
      <c r="V3714" s="132"/>
      <c r="W3714" s="132"/>
      <c r="X3714" s="44" t="s">
        <v>33</v>
      </c>
      <c r="Y3714" s="44"/>
      <c r="Z3714" s="44" t="s">
        <v>16</v>
      </c>
      <c r="AA3714" s="44" t="s">
        <v>80</v>
      </c>
      <c r="AB3714" s="2">
        <v>221737.3211790206</v>
      </c>
      <c r="AC3714" s="2">
        <v>522856.60334013059</v>
      </c>
      <c r="AD3714" s="2">
        <f>+M3714</f>
        <v>207831.07799999954</v>
      </c>
      <c r="AE3714" s="2">
        <f>+AD3714*14%</f>
        <v>29096.350919999939</v>
      </c>
      <c r="AF3714" s="155">
        <f>+AD3714*35%</f>
        <v>72740.877299999833</v>
      </c>
      <c r="AG3714" s="2">
        <f>+AD3714*F3714</f>
        <v>490065.68192399893</v>
      </c>
      <c r="AH3714" s="2">
        <f>+AE3714*F3714</f>
        <v>68609.195469359853</v>
      </c>
      <c r="AI3714" s="2">
        <f>+AF3714*F3714</f>
        <v>171522.98867339961</v>
      </c>
      <c r="AJ3714" s="2">
        <f>SUM(AG3714:AI3714)</f>
        <v>730197.86606675829</v>
      </c>
      <c r="AK3714" s="2">
        <f>+AD3714*G3714</f>
        <v>490065.68192399893</v>
      </c>
      <c r="AL3714" s="2">
        <f>+AE3714*G3714</f>
        <v>68609.195469359853</v>
      </c>
      <c r="AM3714" s="2">
        <f>+AF3714*G3714</f>
        <v>171522.98867339961</v>
      </c>
      <c r="AN3714" s="155">
        <f>SUM(AK3714:AM3714)</f>
        <v>730197.86606675829</v>
      </c>
      <c r="AQ3714" s="145" t="s">
        <v>79</v>
      </c>
      <c r="AU3714" s="8"/>
      <c r="AV3714" s="8"/>
      <c r="AW3714" s="2">
        <f>'[2]BoQ HSYC-Trang'!$AT3714</f>
        <v>207831.07799999954</v>
      </c>
      <c r="AX3714" s="8">
        <f>F3714*AW3714</f>
        <v>490065.68192399893</v>
      </c>
      <c r="AY3714" s="8">
        <f>IF(AQ3714="CT",7%,5%)*AX3714</f>
        <v>24503.284096199946</v>
      </c>
      <c r="AZ3714" s="8">
        <f>AX3714*2%</f>
        <v>9801.3136384799782</v>
      </c>
      <c r="BA3714" s="8">
        <f>IF(BB3714&gt;0,0,AX3714*5%)</f>
        <v>0</v>
      </c>
      <c r="BB3714" s="8">
        <f>(AX3714-BG3714)*35%</f>
        <v>171522.98867339961</v>
      </c>
      <c r="BC3714" s="8">
        <f>+AX3714+AY3714+AZ3714+BA3714+BB3714</f>
        <v>695893.26833207859</v>
      </c>
      <c r="BD3714" s="8">
        <f>AX3714-AT3714</f>
        <v>490065.68192399893</v>
      </c>
      <c r="BE3714" s="2"/>
      <c r="BH3714" s="2"/>
    </row>
    <row r="3715" spans="1:60" s="92" customFormat="1" ht="17" hidden="1" outlineLevel="2" x14ac:dyDescent="0.2">
      <c r="B3715" s="163"/>
      <c r="C3715" s="164" t="s">
        <v>114</v>
      </c>
      <c r="D3715" s="164"/>
      <c r="E3715" s="163"/>
      <c r="F3715" s="162"/>
      <c r="G3715" s="149">
        <f>+[2]THKL!F3739</f>
        <v>0</v>
      </c>
      <c r="H3715" s="158"/>
      <c r="I3715" s="158"/>
      <c r="J3715" s="158"/>
      <c r="K3715" s="159"/>
      <c r="L3715" s="161"/>
      <c r="M3715" s="161">
        <f>SUM(K3715:L3715)</f>
        <v>0</v>
      </c>
      <c r="N3715" s="83">
        <f>IF(V3715&lt;&gt;"VTC VHm",_xlfn.XLOOKUP(Z3715,$AC$4015:$AC$4035,$AD$4015:$AD$4035,0)*M3715,_xlfn.XLOOKUP(Z3715,$AC$4015:$AC$4035,$AD$4015:$AD$4035,0)*L3715)</f>
        <v>0</v>
      </c>
      <c r="O3715" s="83">
        <f>IF(V3715&lt;&gt;"VTC VHm",_xlfn.XLOOKUP(Z3715,$AC$4015:$AC$4035,$AE$4015:$AE$4035,0)*M3715,_xlfn.XLOOKUP(Z3715,$AC$4015:$AC$4035,$AE$4015:$AE$4035,0)*L3715)</f>
        <v>0</v>
      </c>
      <c r="P3715" s="160">
        <f>SUM(N3715:O3715)</f>
        <v>0</v>
      </c>
      <c r="Q3715" s="161">
        <f>M3715*G3715</f>
        <v>0</v>
      </c>
      <c r="R3715" s="161">
        <f>G3715*P3715</f>
        <v>0</v>
      </c>
      <c r="S3715" s="160">
        <f>SUM(Q3715:R3715)</f>
        <v>0</v>
      </c>
      <c r="T3715" s="159"/>
      <c r="U3715" s="158"/>
      <c r="V3715" s="158"/>
      <c r="W3715" s="158"/>
      <c r="X3715" s="94" t="s">
        <v>33</v>
      </c>
      <c r="Y3715" s="94"/>
      <c r="Z3715" s="94"/>
      <c r="AA3715" s="44" t="s">
        <v>80</v>
      </c>
      <c r="AB3715" s="93">
        <v>0</v>
      </c>
      <c r="AC3715" s="93">
        <v>0</v>
      </c>
      <c r="AD3715" s="93">
        <f>+M3715</f>
        <v>0</v>
      </c>
      <c r="AE3715" s="93">
        <f>+AD3715*14%</f>
        <v>0</v>
      </c>
      <c r="AF3715" s="93">
        <f>+AD3715*35%</f>
        <v>0</v>
      </c>
      <c r="AG3715" s="93">
        <f>+AD3715*F3715</f>
        <v>0</v>
      </c>
      <c r="AH3715" s="93">
        <f>+AE3715*F3715</f>
        <v>0</v>
      </c>
      <c r="AI3715" s="93">
        <f>+AF3715*F3715</f>
        <v>0</v>
      </c>
      <c r="AJ3715" s="93">
        <f>SUM(AG3715:AI3715)</f>
        <v>0</v>
      </c>
      <c r="AK3715" s="93">
        <f>+AD3715*G3715</f>
        <v>0</v>
      </c>
      <c r="AL3715" s="93">
        <f>+AE3715*G3715</f>
        <v>0</v>
      </c>
      <c r="AM3715" s="93">
        <f>+AF3715*G3715</f>
        <v>0</v>
      </c>
      <c r="AN3715" s="93">
        <f>SUM(AK3715:AM3715)</f>
        <v>0</v>
      </c>
      <c r="AQ3715" s="145" t="s">
        <v>79</v>
      </c>
      <c r="AU3715" s="8"/>
      <c r="AV3715" s="8"/>
      <c r="AW3715" s="2">
        <f>'[2]BoQ HSYC-Trang'!$AT3715</f>
        <v>0</v>
      </c>
      <c r="AX3715" s="8">
        <f>F3715*AW3715</f>
        <v>0</v>
      </c>
      <c r="AY3715" s="8">
        <f>IF(AQ3715="CT",7%,5%)*AX3715</f>
        <v>0</v>
      </c>
      <c r="AZ3715" s="8">
        <f>AX3715*2%</f>
        <v>0</v>
      </c>
      <c r="BA3715" s="8">
        <f>IF(BB3715&gt;0,0,AX3715*5%)</f>
        <v>0</v>
      </c>
      <c r="BB3715" s="8">
        <f>(AX3715-BG3715)*35%</f>
        <v>0</v>
      </c>
      <c r="BC3715" s="8">
        <f>+AX3715+AY3715+AZ3715+BA3715+BB3715</f>
        <v>0</v>
      </c>
      <c r="BD3715" s="8">
        <f>AX3715-AT3715</f>
        <v>0</v>
      </c>
      <c r="BE3715" s="2"/>
      <c r="BH3715" s="2"/>
    </row>
    <row r="3716" spans="1:60" ht="34" hidden="1" outlineLevel="2" x14ac:dyDescent="0.2">
      <c r="B3716" s="82">
        <v>45</v>
      </c>
      <c r="C3716" s="144" t="s">
        <v>113</v>
      </c>
      <c r="D3716" s="144"/>
      <c r="E3716" s="82" t="s">
        <v>52</v>
      </c>
      <c r="F3716" s="143">
        <v>28.388999999999999</v>
      </c>
      <c r="G3716" s="142">
        <f>+[2]THKL!F3740</f>
        <v>28.388999999999999</v>
      </c>
      <c r="H3716" s="132"/>
      <c r="I3716" s="132"/>
      <c r="J3716" s="132"/>
      <c r="K3716" s="156" t="str">
        <f>$K$131</f>
        <v>Bao gồm</v>
      </c>
      <c r="L3716" s="157">
        <f>$L$131</f>
        <v>41916.36</v>
      </c>
      <c r="M3716" s="157">
        <f>SUM(K3716:L3716)</f>
        <v>41916.36</v>
      </c>
      <c r="N3716" s="83">
        <f>IF(V3716&lt;&gt;"VTC VHm",_xlfn.XLOOKUP(Z3716,$AC$4015:$AC$4035,$AD$4015:$AD$4035,0)*M3716,_xlfn.XLOOKUP(Z3716,$AC$4015:$AC$4035,$AD$4015:$AD$4035,0)*L3716)</f>
        <v>14670.725999999999</v>
      </c>
      <c r="O3716" s="83">
        <f>IF(V3716&lt;&gt;"VTC VHm",_xlfn.XLOOKUP(Z3716,$AC$4015:$AC$4035,$AE$4015:$AE$4035,0)*M3716,_xlfn.XLOOKUP(Z3716,$AC$4015:$AC$4035,$AE$4015:$AE$4035,0)*L3716)</f>
        <v>0</v>
      </c>
      <c r="P3716" s="83">
        <f>SUM(N3716:O3716)</f>
        <v>14670.725999999999</v>
      </c>
      <c r="Q3716" s="157">
        <f>M3716*G3716</f>
        <v>1189963.5440400001</v>
      </c>
      <c r="R3716" s="157">
        <f>G3716*P3716</f>
        <v>416487.24041399994</v>
      </c>
      <c r="S3716" s="83">
        <f>SUM(Q3716:R3716)</f>
        <v>1606450.7844539999</v>
      </c>
      <c r="T3716" s="156" t="s">
        <v>50</v>
      </c>
      <c r="U3716" s="132"/>
      <c r="V3716" s="132"/>
      <c r="W3716" s="132"/>
      <c r="X3716" s="44" t="s">
        <v>33</v>
      </c>
      <c r="Y3716" s="44"/>
      <c r="Z3716" s="44" t="s">
        <v>14</v>
      </c>
      <c r="AA3716" s="44" t="s">
        <v>80</v>
      </c>
      <c r="AB3716" s="2">
        <v>124621.93420323983</v>
      </c>
      <c r="AC3716" s="2">
        <v>3537892.0900957752</v>
      </c>
      <c r="AD3716" s="2">
        <f>+M3716</f>
        <v>41916.36</v>
      </c>
      <c r="AE3716" s="2">
        <f>+AD3716*14%</f>
        <v>5868.2904000000008</v>
      </c>
      <c r="AF3716" s="155">
        <f>+AD3716*35%</f>
        <v>14670.725999999999</v>
      </c>
      <c r="AG3716" s="2">
        <f>+AD3716*F3716</f>
        <v>1189963.5440400001</v>
      </c>
      <c r="AH3716" s="2">
        <f>+AE3716*F3716</f>
        <v>166594.89616560002</v>
      </c>
      <c r="AI3716" s="2">
        <f>+AF3716*F3716</f>
        <v>416487.24041399994</v>
      </c>
      <c r="AJ3716" s="2">
        <f>SUM(AG3716:AI3716)</f>
        <v>1773045.6806196</v>
      </c>
      <c r="AK3716" s="2">
        <f>+AD3716*G3716</f>
        <v>1189963.5440400001</v>
      </c>
      <c r="AL3716" s="2">
        <f>+AE3716*G3716</f>
        <v>166594.89616560002</v>
      </c>
      <c r="AM3716" s="2">
        <f>+AF3716*G3716</f>
        <v>416487.24041399994</v>
      </c>
      <c r="AN3716" s="155">
        <f>SUM(AK3716:AM3716)</f>
        <v>1773045.6806196</v>
      </c>
      <c r="AQ3716" s="145" t="s">
        <v>79</v>
      </c>
      <c r="AU3716" s="8"/>
      <c r="AV3716" s="8"/>
      <c r="AW3716" s="2">
        <f>'[2]BoQ HSYC-Trang'!$AT3716</f>
        <v>41916.36</v>
      </c>
      <c r="AX3716" s="8">
        <f>F3716*AW3716</f>
        <v>1189963.5440400001</v>
      </c>
      <c r="AY3716" s="8">
        <f>IF(AQ3716="CT",7%,5%)*AX3716</f>
        <v>59498.177202000006</v>
      </c>
      <c r="AZ3716" s="8">
        <f>AX3716*2%</f>
        <v>23799.270880800002</v>
      </c>
      <c r="BA3716" s="8">
        <f>IF(BB3716&gt;0,0,AX3716*5%)</f>
        <v>0</v>
      </c>
      <c r="BB3716" s="8">
        <f>(AX3716-BG3716)*35%</f>
        <v>416487.240414</v>
      </c>
      <c r="BC3716" s="8">
        <f>+AX3716+AY3716+AZ3716+BA3716+BB3716</f>
        <v>1689748.2325368002</v>
      </c>
      <c r="BD3716" s="8">
        <f>AX3716-AT3716</f>
        <v>1189963.5440400001</v>
      </c>
      <c r="BE3716" s="2"/>
      <c r="BH3716" s="2"/>
    </row>
    <row r="3717" spans="1:60" s="92" customFormat="1" ht="17" hidden="1" outlineLevel="2" x14ac:dyDescent="0.2">
      <c r="B3717" s="163"/>
      <c r="C3717" s="164" t="s">
        <v>112</v>
      </c>
      <c r="D3717" s="164"/>
      <c r="E3717" s="163"/>
      <c r="F3717" s="162"/>
      <c r="G3717" s="149">
        <f>+[2]THKL!F3741</f>
        <v>0</v>
      </c>
      <c r="H3717" s="158"/>
      <c r="I3717" s="158"/>
      <c r="J3717" s="158"/>
      <c r="K3717" s="159"/>
      <c r="L3717" s="161"/>
      <c r="M3717" s="161">
        <f>SUM(K3717:L3717)</f>
        <v>0</v>
      </c>
      <c r="N3717" s="83">
        <f>IF(V3717&lt;&gt;"VTC VHm",_xlfn.XLOOKUP(Z3717,$AC$4015:$AC$4035,$AD$4015:$AD$4035,0)*M3717,_xlfn.XLOOKUP(Z3717,$AC$4015:$AC$4035,$AD$4015:$AD$4035,0)*L3717)</f>
        <v>0</v>
      </c>
      <c r="O3717" s="83">
        <f>IF(V3717&lt;&gt;"VTC VHm",_xlfn.XLOOKUP(Z3717,$AC$4015:$AC$4035,$AE$4015:$AE$4035,0)*M3717,_xlfn.XLOOKUP(Z3717,$AC$4015:$AC$4035,$AE$4015:$AE$4035,0)*L3717)</f>
        <v>0</v>
      </c>
      <c r="P3717" s="160">
        <f>SUM(N3717:O3717)</f>
        <v>0</v>
      </c>
      <c r="Q3717" s="161">
        <f>M3717*G3717</f>
        <v>0</v>
      </c>
      <c r="R3717" s="161">
        <f>G3717*P3717</f>
        <v>0</v>
      </c>
      <c r="S3717" s="160">
        <f>SUM(Q3717:R3717)</f>
        <v>0</v>
      </c>
      <c r="T3717" s="159"/>
      <c r="U3717" s="158"/>
      <c r="V3717" s="158"/>
      <c r="W3717" s="158"/>
      <c r="X3717" s="94" t="s">
        <v>33</v>
      </c>
      <c r="Y3717" s="94"/>
      <c r="Z3717" s="94"/>
      <c r="AA3717" s="44" t="s">
        <v>80</v>
      </c>
      <c r="AB3717" s="93">
        <v>0</v>
      </c>
      <c r="AC3717" s="93">
        <v>0</v>
      </c>
      <c r="AD3717" s="93">
        <f>+M3717</f>
        <v>0</v>
      </c>
      <c r="AE3717" s="93">
        <f>+AD3717*14%</f>
        <v>0</v>
      </c>
      <c r="AF3717" s="93">
        <f>+AD3717*35%</f>
        <v>0</v>
      </c>
      <c r="AG3717" s="93">
        <f>+AD3717*F3717</f>
        <v>0</v>
      </c>
      <c r="AH3717" s="93">
        <f>+AE3717*F3717</f>
        <v>0</v>
      </c>
      <c r="AI3717" s="93">
        <f>+AF3717*F3717</f>
        <v>0</v>
      </c>
      <c r="AJ3717" s="93">
        <f>SUM(AG3717:AI3717)</f>
        <v>0</v>
      </c>
      <c r="AK3717" s="93">
        <f>+AD3717*G3717</f>
        <v>0</v>
      </c>
      <c r="AL3717" s="93">
        <f>+AE3717*G3717</f>
        <v>0</v>
      </c>
      <c r="AM3717" s="93">
        <f>+AF3717*G3717</f>
        <v>0</v>
      </c>
      <c r="AN3717" s="93">
        <f>SUM(AK3717:AM3717)</f>
        <v>0</v>
      </c>
      <c r="AQ3717" s="145" t="s">
        <v>79</v>
      </c>
      <c r="AU3717" s="8"/>
      <c r="AV3717" s="8"/>
      <c r="AW3717" s="2">
        <f>'[2]BoQ HSYC-Trang'!$AT3717</f>
        <v>0</v>
      </c>
      <c r="AX3717" s="8">
        <f>F3717*AW3717</f>
        <v>0</v>
      </c>
      <c r="AY3717" s="8">
        <f>IF(AQ3717="CT",7%,5%)*AX3717</f>
        <v>0</v>
      </c>
      <c r="AZ3717" s="8">
        <f>AX3717*2%</f>
        <v>0</v>
      </c>
      <c r="BA3717" s="8">
        <f>IF(BB3717&gt;0,0,AX3717*5%)</f>
        <v>0</v>
      </c>
      <c r="BB3717" s="8">
        <f>(AX3717-BG3717)*35%</f>
        <v>0</v>
      </c>
      <c r="BC3717" s="8">
        <f>+AX3717+AY3717+AZ3717+BA3717+BB3717</f>
        <v>0</v>
      </c>
      <c r="BD3717" s="8">
        <f>AX3717-AT3717</f>
        <v>0</v>
      </c>
      <c r="BE3717" s="2"/>
      <c r="BH3717" s="2"/>
    </row>
    <row r="3718" spans="1:60" ht="17" hidden="1" outlineLevel="2" x14ac:dyDescent="0.2">
      <c r="A3718" s="1" t="s">
        <v>108</v>
      </c>
      <c r="B3718" s="82">
        <v>46</v>
      </c>
      <c r="C3718" s="144" t="s">
        <v>111</v>
      </c>
      <c r="D3718" s="144"/>
      <c r="E3718" s="82" t="s">
        <v>52</v>
      </c>
      <c r="F3718" s="143">
        <v>153.535</v>
      </c>
      <c r="G3718" s="142">
        <f>+[2]THKL!F3742</f>
        <v>153.535</v>
      </c>
      <c r="H3718" s="132"/>
      <c r="I3718" s="132"/>
      <c r="J3718" s="132"/>
      <c r="K3718" s="156"/>
      <c r="L3718" s="157">
        <f>$L$162</f>
        <v>18720</v>
      </c>
      <c r="M3718" s="157">
        <f>SUM(K3718:L3718)</f>
        <v>18720</v>
      </c>
      <c r="N3718" s="83">
        <f>IF(V3718&lt;&gt;"VTC VHm",_xlfn.XLOOKUP(Z3718,$AC$4015:$AC$4035,$AD$4015:$AD$4035,0)*M3718,_xlfn.XLOOKUP(Z3718,$AC$4015:$AC$4035,$AD$4015:$AD$4035,0)*L3718)</f>
        <v>6552</v>
      </c>
      <c r="O3718" s="83">
        <f>IF(V3718&lt;&gt;"VTC VHm",_xlfn.XLOOKUP(Z3718,$AC$4015:$AC$4035,$AE$4015:$AE$4035,0)*M3718,_xlfn.XLOOKUP(Z3718,$AC$4015:$AC$4035,$AE$4015:$AE$4035,0)*L3718)</f>
        <v>0</v>
      </c>
      <c r="P3718" s="83">
        <f>SUM(N3718:O3718)</f>
        <v>6552</v>
      </c>
      <c r="Q3718" s="157">
        <f>M3718*G3718</f>
        <v>2874175.1999999997</v>
      </c>
      <c r="R3718" s="157">
        <f>G3718*P3718</f>
        <v>1005961.32</v>
      </c>
      <c r="S3718" s="83">
        <f>SUM(Q3718:R3718)</f>
        <v>3880136.5199999996</v>
      </c>
      <c r="T3718" s="156" t="s">
        <v>103</v>
      </c>
      <c r="U3718" s="132"/>
      <c r="V3718" s="132"/>
      <c r="W3718" s="132"/>
      <c r="X3718" s="44" t="s">
        <v>33</v>
      </c>
      <c r="Y3718" s="44"/>
      <c r="Z3718" s="44" t="s">
        <v>16</v>
      </c>
      <c r="AA3718" s="44" t="s">
        <v>80</v>
      </c>
      <c r="AB3718" s="2">
        <v>127074.75</v>
      </c>
      <c r="AC3718" s="2">
        <v>19510421.741250001</v>
      </c>
      <c r="AD3718" s="2">
        <f>+M3718</f>
        <v>18720</v>
      </c>
      <c r="AE3718" s="2">
        <f>+AD3718*14%</f>
        <v>2620.8000000000002</v>
      </c>
      <c r="AF3718" s="155">
        <f>+AD3718*35%</f>
        <v>6552</v>
      </c>
      <c r="AG3718" s="2">
        <f>+AD3718*F3718</f>
        <v>2874175.1999999997</v>
      </c>
      <c r="AH3718" s="2">
        <f>+AE3718*F3718</f>
        <v>402384.52799999999</v>
      </c>
      <c r="AI3718" s="2">
        <f>+AF3718*F3718</f>
        <v>1005961.32</v>
      </c>
      <c r="AJ3718" s="2">
        <f>SUM(AG3718:AI3718)</f>
        <v>4282521.0479999995</v>
      </c>
      <c r="AK3718" s="2">
        <f>+AD3718*G3718</f>
        <v>2874175.1999999997</v>
      </c>
      <c r="AL3718" s="2">
        <f>+AE3718*G3718</f>
        <v>402384.52799999999</v>
      </c>
      <c r="AM3718" s="2">
        <f>+AF3718*G3718</f>
        <v>1005961.32</v>
      </c>
      <c r="AN3718" s="155">
        <f>SUM(AK3718:AM3718)</f>
        <v>4282521.0479999995</v>
      </c>
      <c r="AQ3718" s="145" t="s">
        <v>79</v>
      </c>
      <c r="AU3718" s="8"/>
      <c r="AV3718" s="8"/>
      <c r="AW3718" s="2">
        <f>'[2]BoQ HSYC-Trang'!$AT3718</f>
        <v>18720</v>
      </c>
      <c r="AX3718" s="8">
        <f>F3718*AW3718</f>
        <v>2874175.1999999997</v>
      </c>
      <c r="AY3718" s="8">
        <f>IF(AQ3718="CT",7%,5%)*AX3718</f>
        <v>143708.75999999998</v>
      </c>
      <c r="AZ3718" s="8">
        <f>AX3718*2%</f>
        <v>57483.503999999994</v>
      </c>
      <c r="BA3718" s="8">
        <f>IF(BB3718&gt;0,0,AX3718*5%)</f>
        <v>0</v>
      </c>
      <c r="BB3718" s="8">
        <f>(AX3718-BG3718)*35%</f>
        <v>1005961.3199999998</v>
      </c>
      <c r="BC3718" s="8">
        <f>+AX3718+AY3718+AZ3718+BA3718+BB3718</f>
        <v>4081328.7839999995</v>
      </c>
      <c r="BD3718" s="8">
        <f>AX3718-AT3718</f>
        <v>2874175.1999999997</v>
      </c>
      <c r="BE3718" s="2"/>
      <c r="BH3718" s="2"/>
    </row>
    <row r="3719" spans="1:60" ht="34" hidden="1" outlineLevel="2" x14ac:dyDescent="0.2">
      <c r="A3719" s="1" t="s">
        <v>174</v>
      </c>
      <c r="B3719" s="82">
        <v>47</v>
      </c>
      <c r="C3719" s="144" t="s">
        <v>110</v>
      </c>
      <c r="D3719" s="144"/>
      <c r="E3719" s="82" t="s">
        <v>52</v>
      </c>
      <c r="F3719" s="143">
        <v>153.535</v>
      </c>
      <c r="G3719" s="142">
        <f>+[2]THKL!F3743</f>
        <v>153.535</v>
      </c>
      <c r="H3719" s="132"/>
      <c r="I3719" s="132"/>
      <c r="J3719" s="132"/>
      <c r="K3719" s="156" t="str">
        <f>$K$202</f>
        <v>Bao gồm</v>
      </c>
      <c r="L3719" s="166">
        <f>$L$202</f>
        <v>214238.25</v>
      </c>
      <c r="M3719" s="157">
        <f>SUM(K3719:L3719)</f>
        <v>214238.25</v>
      </c>
      <c r="N3719" s="83">
        <f>IF(V3719&lt;&gt;"VTC VHm",_xlfn.XLOOKUP(Z3719,$AC$4015:$AC$4035,$AD$4015:$AD$4035,0)*M3719,_xlfn.XLOOKUP(Z3719,$AC$4015:$AC$4035,$AD$4015:$AD$4035,0)*L3719)</f>
        <v>10711.9125</v>
      </c>
      <c r="O3719" s="83">
        <f>IF(V3719&lt;&gt;"VTC VHm",_xlfn.XLOOKUP(Z3719,$AC$4015:$AC$4035,$AE$4015:$AE$4035,0)*M3719,_xlfn.XLOOKUP(Z3719,$AC$4015:$AC$4035,$AE$4015:$AE$4035,0)*L3719)</f>
        <v>0</v>
      </c>
      <c r="P3719" s="83">
        <f>SUM(N3719:O3719)</f>
        <v>10711.9125</v>
      </c>
      <c r="Q3719" s="157">
        <f>M3719*G3719</f>
        <v>32893069.713750001</v>
      </c>
      <c r="R3719" s="157">
        <f>G3719*P3719</f>
        <v>1644653.4856875001</v>
      </c>
      <c r="S3719" s="83">
        <f>SUM(Q3719:R3719)</f>
        <v>34537723.199437499</v>
      </c>
      <c r="T3719" s="165" t="s">
        <v>100</v>
      </c>
      <c r="U3719" s="132"/>
      <c r="V3719" s="132"/>
      <c r="W3719" s="132"/>
      <c r="X3719" s="44" t="s">
        <v>33</v>
      </c>
      <c r="Y3719" s="44"/>
      <c r="Z3719" s="44" t="s">
        <v>12</v>
      </c>
      <c r="AA3719" s="44" t="s">
        <v>80</v>
      </c>
      <c r="AB3719" s="2">
        <v>71770.772974807493</v>
      </c>
      <c r="AC3719" s="2">
        <v>11019325.628687069</v>
      </c>
      <c r="AD3719" s="2">
        <f>+M3719</f>
        <v>214238.25</v>
      </c>
      <c r="AE3719" s="2">
        <f>+AD3719*14%</f>
        <v>29993.355000000003</v>
      </c>
      <c r="AF3719" s="155">
        <f>+AD3719*35%</f>
        <v>74983.387499999997</v>
      </c>
      <c r="AG3719" s="2">
        <f>+AD3719*F3719</f>
        <v>32893069.713750001</v>
      </c>
      <c r="AH3719" s="2">
        <f>+AE3719*F3719</f>
        <v>4605029.7599250004</v>
      </c>
      <c r="AI3719" s="2">
        <f>+AF3719*F3719</f>
        <v>11512574.399812499</v>
      </c>
      <c r="AJ3719" s="2">
        <f>SUM(AG3719:AI3719)</f>
        <v>49010673.873487495</v>
      </c>
      <c r="AK3719" s="2">
        <f>+AD3719*G3719</f>
        <v>32893069.713750001</v>
      </c>
      <c r="AL3719" s="2">
        <f>+AE3719*G3719</f>
        <v>4605029.7599250004</v>
      </c>
      <c r="AM3719" s="2">
        <f>+AF3719*G3719</f>
        <v>11512574.399812499</v>
      </c>
      <c r="AN3719" s="155">
        <f>SUM(AK3719:AM3719)</f>
        <v>49010673.873487495</v>
      </c>
      <c r="AQ3719" s="145" t="s">
        <v>79</v>
      </c>
      <c r="AU3719" s="8"/>
      <c r="AV3719" s="8"/>
      <c r="AW3719" s="2">
        <f>'[2]BoQ HSYC-Trang'!$AT3719</f>
        <v>214238.25</v>
      </c>
      <c r="AX3719" s="8">
        <f>F3719*AW3719</f>
        <v>32893069.713750001</v>
      </c>
      <c r="AY3719" s="8">
        <f>IF(AQ3719="CT",7%,5%)*AX3719</f>
        <v>1644653.4856875001</v>
      </c>
      <c r="AZ3719" s="8">
        <f>AX3719*2%</f>
        <v>657861.39427500009</v>
      </c>
      <c r="BA3719" s="8">
        <f>IF(BB3719&gt;0,0,AX3719*5%)</f>
        <v>0</v>
      </c>
      <c r="BB3719" s="8">
        <f>(AX3719-BG3719)*35%</f>
        <v>11512574.399812499</v>
      </c>
      <c r="BC3719" s="8">
        <f>+AX3719+AY3719+AZ3719+BA3719+BB3719</f>
        <v>46708158.993524998</v>
      </c>
      <c r="BD3719" s="8">
        <f>AX3719-AT3719</f>
        <v>32893069.713750001</v>
      </c>
      <c r="BE3719" s="2"/>
      <c r="BH3719" s="2"/>
    </row>
    <row r="3720" spans="1:60" s="92" customFormat="1" ht="17" hidden="1" outlineLevel="2" x14ac:dyDescent="0.2">
      <c r="B3720" s="163"/>
      <c r="C3720" s="164" t="s">
        <v>109</v>
      </c>
      <c r="D3720" s="164"/>
      <c r="E3720" s="163"/>
      <c r="F3720" s="162"/>
      <c r="G3720" s="149">
        <f>+[2]THKL!F3744</f>
        <v>0</v>
      </c>
      <c r="H3720" s="158"/>
      <c r="I3720" s="158"/>
      <c r="J3720" s="158"/>
      <c r="K3720" s="159"/>
      <c r="L3720" s="161"/>
      <c r="M3720" s="161">
        <f>SUM(K3720:L3720)</f>
        <v>0</v>
      </c>
      <c r="N3720" s="83">
        <f>IF(V3720&lt;&gt;"VTC VHm",_xlfn.XLOOKUP(Z3720,$AC$4015:$AC$4035,$AD$4015:$AD$4035,0)*M3720,_xlfn.XLOOKUP(Z3720,$AC$4015:$AC$4035,$AD$4015:$AD$4035,0)*L3720)</f>
        <v>0</v>
      </c>
      <c r="O3720" s="83">
        <f>IF(V3720&lt;&gt;"VTC VHm",_xlfn.XLOOKUP(Z3720,$AC$4015:$AC$4035,$AE$4015:$AE$4035,0)*M3720,_xlfn.XLOOKUP(Z3720,$AC$4015:$AC$4035,$AE$4015:$AE$4035,0)*L3720)</f>
        <v>0</v>
      </c>
      <c r="P3720" s="160">
        <f>SUM(N3720:O3720)</f>
        <v>0</v>
      </c>
      <c r="Q3720" s="161">
        <f>M3720*G3720</f>
        <v>0</v>
      </c>
      <c r="R3720" s="161">
        <f>G3720*P3720</f>
        <v>0</v>
      </c>
      <c r="S3720" s="160">
        <f>SUM(Q3720:R3720)</f>
        <v>0</v>
      </c>
      <c r="T3720" s="159"/>
      <c r="U3720" s="158"/>
      <c r="V3720" s="158"/>
      <c r="W3720" s="158"/>
      <c r="X3720" s="94" t="s">
        <v>33</v>
      </c>
      <c r="Y3720" s="94"/>
      <c r="Z3720" s="94"/>
      <c r="AA3720" s="44" t="s">
        <v>80</v>
      </c>
      <c r="AB3720" s="93">
        <v>0</v>
      </c>
      <c r="AC3720" s="93">
        <v>0</v>
      </c>
      <c r="AD3720" s="93">
        <f>+M3720</f>
        <v>0</v>
      </c>
      <c r="AE3720" s="93">
        <f>+AD3720*14%</f>
        <v>0</v>
      </c>
      <c r="AF3720" s="93">
        <f>+AD3720*35%</f>
        <v>0</v>
      </c>
      <c r="AG3720" s="93">
        <f>+AD3720*F3720</f>
        <v>0</v>
      </c>
      <c r="AH3720" s="93">
        <f>+AE3720*F3720</f>
        <v>0</v>
      </c>
      <c r="AI3720" s="93">
        <f>+AF3720*F3720</f>
        <v>0</v>
      </c>
      <c r="AJ3720" s="93">
        <f>SUM(AG3720:AI3720)</f>
        <v>0</v>
      </c>
      <c r="AK3720" s="93">
        <f>+AD3720*G3720</f>
        <v>0</v>
      </c>
      <c r="AL3720" s="93">
        <f>+AE3720*G3720</f>
        <v>0</v>
      </c>
      <c r="AM3720" s="93">
        <f>+AF3720*G3720</f>
        <v>0</v>
      </c>
      <c r="AN3720" s="93">
        <f>SUM(AK3720:AM3720)</f>
        <v>0</v>
      </c>
      <c r="AQ3720" s="145" t="s">
        <v>79</v>
      </c>
      <c r="AU3720" s="8"/>
      <c r="AV3720" s="8"/>
      <c r="AW3720" s="2">
        <f>'[2]BoQ HSYC-Trang'!$AT3720</f>
        <v>0</v>
      </c>
      <c r="AX3720" s="8">
        <f>F3720*AW3720</f>
        <v>0</v>
      </c>
      <c r="AY3720" s="8">
        <f>IF(AQ3720="CT",7%,5%)*AX3720</f>
        <v>0</v>
      </c>
      <c r="AZ3720" s="8">
        <f>AX3720*2%</f>
        <v>0</v>
      </c>
      <c r="BA3720" s="8">
        <f>IF(BB3720&gt;0,0,AX3720*5%)</f>
        <v>0</v>
      </c>
      <c r="BB3720" s="8">
        <f>(AX3720-BG3720)*35%</f>
        <v>0</v>
      </c>
      <c r="BC3720" s="8">
        <f>+AX3720+AY3720+AZ3720+BA3720+BB3720</f>
        <v>0</v>
      </c>
      <c r="BD3720" s="8">
        <f>AX3720-AT3720</f>
        <v>0</v>
      </c>
      <c r="BE3720" s="2"/>
      <c r="BH3720" s="2"/>
    </row>
    <row r="3721" spans="1:60" ht="17" hidden="1" outlineLevel="2" x14ac:dyDescent="0.2">
      <c r="A3721" s="1" t="s">
        <v>108</v>
      </c>
      <c r="B3721" s="82">
        <v>48</v>
      </c>
      <c r="C3721" s="144" t="s">
        <v>173</v>
      </c>
      <c r="D3721" s="144"/>
      <c r="E3721" s="82" t="s">
        <v>52</v>
      </c>
      <c r="F3721" s="143">
        <v>144.52000000000001</v>
      </c>
      <c r="G3721" s="142">
        <f>+[2]THKL!F3745</f>
        <v>144.52000000000001</v>
      </c>
      <c r="H3721" s="132"/>
      <c r="I3721" s="132"/>
      <c r="J3721" s="132"/>
      <c r="K3721" s="156" t="s">
        <v>89</v>
      </c>
      <c r="L3721" s="168">
        <f>14400*1.3</f>
        <v>18720</v>
      </c>
      <c r="M3721" s="157">
        <f>SUM(K3721:L3721)</f>
        <v>18720</v>
      </c>
      <c r="N3721" s="83">
        <f>IF(V3721&lt;&gt;"VTC VHm",_xlfn.XLOOKUP(Z3721,$AC$4015:$AC$4035,$AD$4015:$AD$4035,0)*M3721,_xlfn.XLOOKUP(Z3721,$AC$4015:$AC$4035,$AD$4015:$AD$4035,0)*L3721)</f>
        <v>6552</v>
      </c>
      <c r="O3721" s="83">
        <f>IF(V3721&lt;&gt;"VTC VHm",_xlfn.XLOOKUP(Z3721,$AC$4015:$AC$4035,$AE$4015:$AE$4035,0)*M3721,_xlfn.XLOOKUP(Z3721,$AC$4015:$AC$4035,$AE$4015:$AE$4035,0)*L3721)</f>
        <v>0</v>
      </c>
      <c r="P3721" s="83">
        <f>SUM(N3721:O3721)</f>
        <v>6552</v>
      </c>
      <c r="Q3721" s="157">
        <f>M3721*G3721</f>
        <v>2705414.4000000004</v>
      </c>
      <c r="R3721" s="157">
        <f>G3721*P3721</f>
        <v>946895.04</v>
      </c>
      <c r="S3721" s="83">
        <f>SUM(Q3721:R3721)</f>
        <v>3652309.4400000004</v>
      </c>
      <c r="T3721" s="156" t="s">
        <v>103</v>
      </c>
      <c r="U3721" s="132"/>
      <c r="V3721" s="132"/>
      <c r="W3721" s="132"/>
      <c r="X3721" s="44" t="s">
        <v>33</v>
      </c>
      <c r="Y3721" s="44"/>
      <c r="Z3721" s="44" t="s">
        <v>16</v>
      </c>
      <c r="AA3721" s="44" t="s">
        <v>80</v>
      </c>
      <c r="AB3721" s="2">
        <v>190612.125</v>
      </c>
      <c r="AC3721" s="2">
        <v>27547264.305000003</v>
      </c>
      <c r="AD3721" s="2">
        <f>+M3721</f>
        <v>18720</v>
      </c>
      <c r="AE3721" s="2">
        <f>+AD3721*14%</f>
        <v>2620.8000000000002</v>
      </c>
      <c r="AF3721" s="155">
        <f>+AD3721*35%</f>
        <v>6552</v>
      </c>
      <c r="AG3721" s="2">
        <f>+AD3721*F3721</f>
        <v>2705414.4000000004</v>
      </c>
      <c r="AH3721" s="2">
        <f>+AE3721*F3721</f>
        <v>378758.01600000006</v>
      </c>
      <c r="AI3721" s="2">
        <f>+AF3721*F3721</f>
        <v>946895.04</v>
      </c>
      <c r="AJ3721" s="2">
        <f>SUM(AG3721:AI3721)</f>
        <v>4031067.4560000002</v>
      </c>
      <c r="AK3721" s="2">
        <f>+AD3721*G3721</f>
        <v>2705414.4000000004</v>
      </c>
      <c r="AL3721" s="2">
        <f>+AE3721*G3721</f>
        <v>378758.01600000006</v>
      </c>
      <c r="AM3721" s="2">
        <f>+AF3721*G3721</f>
        <v>946895.04</v>
      </c>
      <c r="AN3721" s="155">
        <f>SUM(AK3721:AM3721)</f>
        <v>4031067.4560000002</v>
      </c>
      <c r="AQ3721" s="145" t="s">
        <v>79</v>
      </c>
      <c r="AU3721" s="8"/>
      <c r="AV3721" s="8"/>
      <c r="AW3721" s="2">
        <f>'[2]BoQ HSYC-Trang'!$AT3721</f>
        <v>18720</v>
      </c>
      <c r="AX3721" s="8">
        <f>F3721*AW3721</f>
        <v>2705414.4000000004</v>
      </c>
      <c r="AY3721" s="8">
        <f>IF(AQ3721="CT",7%,5%)*AX3721</f>
        <v>135270.72000000003</v>
      </c>
      <c r="AZ3721" s="8">
        <f>AX3721*2%</f>
        <v>54108.288000000008</v>
      </c>
      <c r="BA3721" s="8">
        <f>IF(BB3721&gt;0,0,AX3721*5%)</f>
        <v>0</v>
      </c>
      <c r="BB3721" s="8">
        <f>(AX3721-BG3721)*35%</f>
        <v>946895.04</v>
      </c>
      <c r="BC3721" s="8">
        <f>+AX3721+AY3721+AZ3721+BA3721+BB3721</f>
        <v>3841688.4480000008</v>
      </c>
      <c r="BD3721" s="8">
        <f>AX3721-AT3721</f>
        <v>2705414.4000000004</v>
      </c>
      <c r="BE3721" s="2"/>
      <c r="BH3721" s="2"/>
    </row>
    <row r="3722" spans="1:60" s="92" customFormat="1" ht="17" hidden="1" outlineLevel="2" x14ac:dyDescent="0.2">
      <c r="B3722" s="163"/>
      <c r="C3722" s="164" t="s">
        <v>106</v>
      </c>
      <c r="D3722" s="164"/>
      <c r="E3722" s="163"/>
      <c r="F3722" s="162"/>
      <c r="G3722" s="149">
        <f>+[2]THKL!F3746</f>
        <v>0</v>
      </c>
      <c r="H3722" s="158"/>
      <c r="I3722" s="158"/>
      <c r="J3722" s="158"/>
      <c r="K3722" s="159"/>
      <c r="L3722" s="161"/>
      <c r="M3722" s="161">
        <f>SUM(K3722:L3722)</f>
        <v>0</v>
      </c>
      <c r="N3722" s="83">
        <f>IF(V3722&lt;&gt;"VTC VHm",_xlfn.XLOOKUP(Z3722,$AC$4015:$AC$4035,$AD$4015:$AD$4035,0)*M3722,_xlfn.XLOOKUP(Z3722,$AC$4015:$AC$4035,$AD$4015:$AD$4035,0)*L3722)</f>
        <v>0</v>
      </c>
      <c r="O3722" s="83">
        <f>IF(V3722&lt;&gt;"VTC VHm",_xlfn.XLOOKUP(Z3722,$AC$4015:$AC$4035,$AE$4015:$AE$4035,0)*M3722,_xlfn.XLOOKUP(Z3722,$AC$4015:$AC$4035,$AE$4015:$AE$4035,0)*L3722)</f>
        <v>0</v>
      </c>
      <c r="P3722" s="160">
        <f>SUM(N3722:O3722)</f>
        <v>0</v>
      </c>
      <c r="Q3722" s="161">
        <f>M3722*G3722</f>
        <v>0</v>
      </c>
      <c r="R3722" s="161">
        <f>G3722*P3722</f>
        <v>0</v>
      </c>
      <c r="S3722" s="160">
        <f>SUM(Q3722:R3722)</f>
        <v>0</v>
      </c>
      <c r="T3722" s="159"/>
      <c r="U3722" s="158"/>
      <c r="V3722" s="158"/>
      <c r="W3722" s="158"/>
      <c r="X3722" s="94" t="s">
        <v>33</v>
      </c>
      <c r="Y3722" s="94"/>
      <c r="Z3722" s="94" t="s">
        <v>16</v>
      </c>
      <c r="AA3722" s="44" t="s">
        <v>80</v>
      </c>
      <c r="AB3722" s="93">
        <v>0</v>
      </c>
      <c r="AC3722" s="93">
        <v>0</v>
      </c>
      <c r="AD3722" s="93">
        <f>+M3722</f>
        <v>0</v>
      </c>
      <c r="AE3722" s="93">
        <f>+AD3722*14%</f>
        <v>0</v>
      </c>
      <c r="AF3722" s="93">
        <f>+AD3722*35%</f>
        <v>0</v>
      </c>
      <c r="AG3722" s="93">
        <f>+AD3722*F3722</f>
        <v>0</v>
      </c>
      <c r="AH3722" s="93">
        <f>+AE3722*F3722</f>
        <v>0</v>
      </c>
      <c r="AI3722" s="93">
        <f>+AF3722*F3722</f>
        <v>0</v>
      </c>
      <c r="AJ3722" s="93">
        <f>SUM(AG3722:AI3722)</f>
        <v>0</v>
      </c>
      <c r="AK3722" s="93">
        <f>+AD3722*G3722</f>
        <v>0</v>
      </c>
      <c r="AL3722" s="93">
        <f>+AE3722*G3722</f>
        <v>0</v>
      </c>
      <c r="AM3722" s="93">
        <f>+AF3722*G3722</f>
        <v>0</v>
      </c>
      <c r="AN3722" s="93">
        <f>SUM(AK3722:AM3722)</f>
        <v>0</v>
      </c>
      <c r="AQ3722" s="145" t="s">
        <v>79</v>
      </c>
      <c r="AU3722" s="8"/>
      <c r="AV3722" s="8"/>
      <c r="AW3722" s="2">
        <f>'[2]BoQ HSYC-Trang'!$AT3722</f>
        <v>0</v>
      </c>
      <c r="AX3722" s="8">
        <f>F3722*AW3722</f>
        <v>0</v>
      </c>
      <c r="AY3722" s="8">
        <f>IF(AQ3722="CT",7%,5%)*AX3722</f>
        <v>0</v>
      </c>
      <c r="AZ3722" s="8">
        <f>AX3722*2%</f>
        <v>0</v>
      </c>
      <c r="BA3722" s="8">
        <f>IF(BB3722&gt;0,0,AX3722*5%)</f>
        <v>0</v>
      </c>
      <c r="BB3722" s="8">
        <f>(AX3722-BG3722)*35%</f>
        <v>0</v>
      </c>
      <c r="BC3722" s="8">
        <f>+AX3722+AY3722+AZ3722+BA3722+BB3722</f>
        <v>0</v>
      </c>
      <c r="BD3722" s="8">
        <f>AX3722-AT3722</f>
        <v>0</v>
      </c>
      <c r="BE3722" s="2"/>
      <c r="BH3722" s="2"/>
    </row>
    <row r="3723" spans="1:60" ht="51" hidden="1" outlineLevel="2" x14ac:dyDescent="0.2">
      <c r="B3723" s="82">
        <v>49</v>
      </c>
      <c r="C3723" s="144" t="s">
        <v>105</v>
      </c>
      <c r="D3723" s="144"/>
      <c r="E3723" s="82" t="s">
        <v>104</v>
      </c>
      <c r="F3723" s="143">
        <v>1.2996000000000001</v>
      </c>
      <c r="G3723" s="142">
        <f>+[2]THKL!F3747</f>
        <v>1.2996000000000001</v>
      </c>
      <c r="H3723" s="132"/>
      <c r="I3723" s="132"/>
      <c r="J3723" s="132"/>
      <c r="K3723" s="156" t="str">
        <f>$K$112</f>
        <v>Bao gồm</v>
      </c>
      <c r="L3723" s="157">
        <f>$L$112</f>
        <v>5314506.2372727301</v>
      </c>
      <c r="M3723" s="157">
        <f>SUM(K3723:L3723)</f>
        <v>5314506.2372727301</v>
      </c>
      <c r="N3723" s="83">
        <f>IF(V3723&lt;&gt;"VTC VHm",_xlfn.XLOOKUP(Z3723,$AC$4015:$AC$4035,$AD$4015:$AD$4035,0)*M3723,_xlfn.XLOOKUP(Z3723,$AC$4015:$AC$4035,$AD$4015:$AD$4035,0)*L3723)</f>
        <v>1860077.1830454555</v>
      </c>
      <c r="O3723" s="83">
        <f>IF(V3723&lt;&gt;"VTC VHm",_xlfn.XLOOKUP(Z3723,$AC$4015:$AC$4035,$AE$4015:$AE$4035,0)*M3723,_xlfn.XLOOKUP(Z3723,$AC$4015:$AC$4035,$AE$4015:$AE$4035,0)*L3723)</f>
        <v>0</v>
      </c>
      <c r="P3723" s="83">
        <f>SUM(N3723:O3723)</f>
        <v>1860077.1830454555</v>
      </c>
      <c r="Q3723" s="157">
        <f>M3723*G3723</f>
        <v>6906732.3059596401</v>
      </c>
      <c r="R3723" s="157">
        <f>G3723*P3723</f>
        <v>2417356.307085874</v>
      </c>
      <c r="S3723" s="83">
        <f>SUM(Q3723:R3723)</f>
        <v>9324088.6130455136</v>
      </c>
      <c r="T3723" s="125" t="s">
        <v>103</v>
      </c>
      <c r="U3723" s="132"/>
      <c r="V3723" s="132"/>
      <c r="W3723" s="132"/>
      <c r="X3723" s="44" t="s">
        <v>33</v>
      </c>
      <c r="Y3723" s="44"/>
      <c r="Z3723" s="44" t="s">
        <v>16</v>
      </c>
      <c r="AA3723" s="44" t="s">
        <v>80</v>
      </c>
      <c r="AB3723" s="2">
        <v>3952676.7392185028</v>
      </c>
      <c r="AC3723" s="2">
        <v>5136898.6902883667</v>
      </c>
      <c r="AD3723" s="2">
        <f>+M3723</f>
        <v>5314506.2372727301</v>
      </c>
      <c r="AE3723" s="2">
        <f>+AD3723*14%</f>
        <v>744030.87321818224</v>
      </c>
      <c r="AF3723" s="155">
        <f>+AD3723*35%</f>
        <v>1860077.1830454555</v>
      </c>
      <c r="AG3723" s="2">
        <f>+AD3723*F3723</f>
        <v>6906732.3059596401</v>
      </c>
      <c r="AH3723" s="2">
        <f>+AE3723*F3723</f>
        <v>966942.52283434966</v>
      </c>
      <c r="AI3723" s="2">
        <f>+AF3723*F3723</f>
        <v>2417356.307085874</v>
      </c>
      <c r="AJ3723" s="2">
        <f>SUM(AG3723:AI3723)</f>
        <v>10291031.135879863</v>
      </c>
      <c r="AK3723" s="2">
        <f>+AD3723*G3723</f>
        <v>6906732.3059596401</v>
      </c>
      <c r="AL3723" s="2">
        <f>+AE3723*G3723</f>
        <v>966942.52283434966</v>
      </c>
      <c r="AM3723" s="2">
        <f>+AF3723*G3723</f>
        <v>2417356.307085874</v>
      </c>
      <c r="AN3723" s="155">
        <f>SUM(AK3723:AM3723)</f>
        <v>10291031.135879863</v>
      </c>
      <c r="AQ3723" s="145" t="s">
        <v>79</v>
      </c>
      <c r="AU3723" s="8"/>
      <c r="AV3723" s="8"/>
      <c r="AW3723" s="2">
        <f>'[2]BoQ HSYC-Trang'!$AT3723</f>
        <v>5314506.2372727301</v>
      </c>
      <c r="AX3723" s="8">
        <f>F3723*AW3723</f>
        <v>6906732.3059596401</v>
      </c>
      <c r="AY3723" s="8">
        <f>IF(AQ3723="CT",7%,5%)*AX3723</f>
        <v>345336.615297982</v>
      </c>
      <c r="AZ3723" s="8">
        <f>AX3723*2%</f>
        <v>138134.6461191928</v>
      </c>
      <c r="BA3723" s="8">
        <f>IF(BB3723&gt;0,0,AX3723*5%)</f>
        <v>0</v>
      </c>
      <c r="BB3723" s="8">
        <f>(AX3723-BG3723)*35%</f>
        <v>2417356.307085874</v>
      </c>
      <c r="BC3723" s="8">
        <f>+AX3723+AY3723+AZ3723+BA3723+BB3723</f>
        <v>9807559.8744626902</v>
      </c>
      <c r="BD3723" s="8">
        <f>AX3723-AT3723</f>
        <v>6906732.3059596401</v>
      </c>
      <c r="BE3723" s="2"/>
      <c r="BH3723" s="2"/>
    </row>
    <row r="3724" spans="1:60" ht="34" hidden="1" outlineLevel="2" x14ac:dyDescent="0.2">
      <c r="B3724" s="82">
        <v>50</v>
      </c>
      <c r="C3724" s="144" t="s">
        <v>102</v>
      </c>
      <c r="D3724" s="144"/>
      <c r="E3724" s="82" t="s">
        <v>52</v>
      </c>
      <c r="F3724" s="143">
        <v>11.4</v>
      </c>
      <c r="G3724" s="142">
        <f>+[2]THKL!F3748</f>
        <v>11.4</v>
      </c>
      <c r="H3724" s="132"/>
      <c r="I3724" s="132"/>
      <c r="J3724" s="132"/>
      <c r="K3724" s="156" t="str">
        <f>$K$147</f>
        <v>Bao gồm</v>
      </c>
      <c r="L3724" s="157">
        <f>$L$147</f>
        <v>78695.888555555561</v>
      </c>
      <c r="M3724" s="157">
        <f>SUM(K3724:L3724)</f>
        <v>78695.888555555561</v>
      </c>
      <c r="N3724" s="83">
        <f>IF(V3724&lt;&gt;"VTC VHm",_xlfn.XLOOKUP(Z3724,$AC$4015:$AC$4035,$AD$4015:$AD$4035,0)*M3724,_xlfn.XLOOKUP(Z3724,$AC$4015:$AC$4035,$AD$4015:$AD$4035,0)*L3724)</f>
        <v>27543.560994444444</v>
      </c>
      <c r="O3724" s="83">
        <f>IF(V3724&lt;&gt;"VTC VHm",_xlfn.XLOOKUP(Z3724,$AC$4015:$AC$4035,$AE$4015:$AE$4035,0)*M3724,_xlfn.XLOOKUP(Z3724,$AC$4015:$AC$4035,$AE$4015:$AE$4035,0)*L3724)</f>
        <v>0</v>
      </c>
      <c r="P3724" s="83">
        <f>SUM(N3724:O3724)</f>
        <v>27543.560994444444</v>
      </c>
      <c r="Q3724" s="157">
        <f>M3724*G3724</f>
        <v>897133.12953333347</v>
      </c>
      <c r="R3724" s="157">
        <f>G3724*P3724</f>
        <v>313996.59533666668</v>
      </c>
      <c r="S3724" s="83">
        <f>SUM(Q3724:R3724)</f>
        <v>1211129.72487</v>
      </c>
      <c r="T3724" s="156" t="s">
        <v>50</v>
      </c>
      <c r="U3724" s="132"/>
      <c r="V3724" s="132"/>
      <c r="W3724" s="132"/>
      <c r="X3724" s="44" t="s">
        <v>33</v>
      </c>
      <c r="Y3724" s="44"/>
      <c r="Z3724" s="44" t="s">
        <v>16</v>
      </c>
      <c r="AA3724" s="44" t="s">
        <v>80</v>
      </c>
      <c r="AB3724" s="2">
        <v>56286.984816457334</v>
      </c>
      <c r="AC3724" s="2">
        <v>641671.62690761359</v>
      </c>
      <c r="AD3724" s="2">
        <f>+M3724</f>
        <v>78695.888555555561</v>
      </c>
      <c r="AE3724" s="2">
        <f>+AD3724*14%</f>
        <v>11017.424397777779</v>
      </c>
      <c r="AF3724" s="155">
        <f>+AD3724*35%</f>
        <v>27543.560994444444</v>
      </c>
      <c r="AG3724" s="2">
        <f>+AD3724*F3724</f>
        <v>897133.12953333347</v>
      </c>
      <c r="AH3724" s="2">
        <f>+AE3724*F3724</f>
        <v>125598.63813466667</v>
      </c>
      <c r="AI3724" s="2">
        <f>+AF3724*F3724</f>
        <v>313996.59533666668</v>
      </c>
      <c r="AJ3724" s="2">
        <f>SUM(AG3724:AI3724)</f>
        <v>1336728.3630046668</v>
      </c>
      <c r="AK3724" s="2">
        <f>+AD3724*G3724</f>
        <v>897133.12953333347</v>
      </c>
      <c r="AL3724" s="2">
        <f>+AE3724*G3724</f>
        <v>125598.63813466667</v>
      </c>
      <c r="AM3724" s="2">
        <f>+AF3724*G3724</f>
        <v>313996.59533666668</v>
      </c>
      <c r="AN3724" s="155">
        <f>SUM(AK3724:AM3724)</f>
        <v>1336728.3630046668</v>
      </c>
      <c r="AQ3724" s="145" t="s">
        <v>79</v>
      </c>
      <c r="AU3724" s="8"/>
      <c r="AV3724" s="8"/>
      <c r="AW3724" s="2">
        <f>'[2]BoQ HSYC-Trang'!$AT3724</f>
        <v>78695.888555555561</v>
      </c>
      <c r="AX3724" s="8">
        <f>F3724*AW3724</f>
        <v>897133.12953333347</v>
      </c>
      <c r="AY3724" s="8">
        <f>IF(AQ3724="CT",7%,5%)*AX3724</f>
        <v>44856.656476666678</v>
      </c>
      <c r="AZ3724" s="8">
        <f>AX3724*2%</f>
        <v>17942.66259066667</v>
      </c>
      <c r="BA3724" s="8">
        <f>IF(BB3724&gt;0,0,AX3724*5%)</f>
        <v>0</v>
      </c>
      <c r="BB3724" s="8">
        <f>(AX3724-BG3724)*35%</f>
        <v>313996.59533666668</v>
      </c>
      <c r="BC3724" s="8">
        <f>+AX3724+AY3724+AZ3724+BA3724+BB3724</f>
        <v>1273929.0439373334</v>
      </c>
      <c r="BD3724" s="8">
        <f>AX3724-AT3724</f>
        <v>897133.12953333347</v>
      </c>
      <c r="BE3724" s="2"/>
      <c r="BH3724" s="2"/>
    </row>
    <row r="3725" spans="1:60" ht="34" hidden="1" outlineLevel="2" x14ac:dyDescent="0.2">
      <c r="B3725" s="82">
        <v>51</v>
      </c>
      <c r="C3725" s="144" t="s">
        <v>101</v>
      </c>
      <c r="D3725" s="144"/>
      <c r="E3725" s="82" t="s">
        <v>52</v>
      </c>
      <c r="F3725" s="143">
        <v>11.4</v>
      </c>
      <c r="G3725" s="142">
        <f>+[2]THKL!F3749</f>
        <v>11.4</v>
      </c>
      <c r="H3725" s="132"/>
      <c r="I3725" s="132"/>
      <c r="J3725" s="132"/>
      <c r="K3725" s="156" t="str">
        <f>$K$202</f>
        <v>Bao gồm</v>
      </c>
      <c r="L3725" s="166">
        <f>$L$202</f>
        <v>214238.25</v>
      </c>
      <c r="M3725" s="157">
        <f>SUM(K3725:L3725)</f>
        <v>214238.25</v>
      </c>
      <c r="N3725" s="83">
        <f>IF(V3725&lt;&gt;"VTC VHm",_xlfn.XLOOKUP(Z3725,$AC$4015:$AC$4035,$AD$4015:$AD$4035,0)*M3725,_xlfn.XLOOKUP(Z3725,$AC$4015:$AC$4035,$AD$4015:$AD$4035,0)*L3725)</f>
        <v>10711.9125</v>
      </c>
      <c r="O3725" s="83">
        <f>IF(V3725&lt;&gt;"VTC VHm",_xlfn.XLOOKUP(Z3725,$AC$4015:$AC$4035,$AE$4015:$AE$4035,0)*M3725,_xlfn.XLOOKUP(Z3725,$AC$4015:$AC$4035,$AE$4015:$AE$4035,0)*L3725)</f>
        <v>0</v>
      </c>
      <c r="P3725" s="83">
        <f>SUM(N3725:O3725)</f>
        <v>10711.9125</v>
      </c>
      <c r="Q3725" s="157">
        <f>M3725*G3725</f>
        <v>2442316.0500000003</v>
      </c>
      <c r="R3725" s="157">
        <f>G3725*P3725</f>
        <v>122115.80250000001</v>
      </c>
      <c r="S3725" s="83">
        <f>SUM(Q3725:R3725)</f>
        <v>2564431.8525000005</v>
      </c>
      <c r="T3725" s="165" t="s">
        <v>100</v>
      </c>
      <c r="U3725" s="132"/>
      <c r="V3725" s="132"/>
      <c r="W3725" s="132"/>
      <c r="X3725" s="44" t="s">
        <v>33</v>
      </c>
      <c r="Y3725" s="44"/>
      <c r="Z3725" s="44" t="s">
        <v>12</v>
      </c>
      <c r="AA3725" s="44" t="s">
        <v>80</v>
      </c>
      <c r="AB3725" s="2">
        <v>263076.83193765936</v>
      </c>
      <c r="AC3725" s="2">
        <v>2999075.8840893167</v>
      </c>
      <c r="AD3725" s="2">
        <f>+M3725</f>
        <v>214238.25</v>
      </c>
      <c r="AE3725" s="2">
        <f>+AD3725*14%</f>
        <v>29993.355000000003</v>
      </c>
      <c r="AF3725" s="155">
        <f>+AD3725*35%</f>
        <v>74983.387499999997</v>
      </c>
      <c r="AG3725" s="2">
        <f>+AD3725*F3725</f>
        <v>2442316.0500000003</v>
      </c>
      <c r="AH3725" s="2">
        <f>+AE3725*F3725</f>
        <v>341924.24700000003</v>
      </c>
      <c r="AI3725" s="2">
        <f>+AF3725*F3725</f>
        <v>854810.61750000005</v>
      </c>
      <c r="AJ3725" s="2">
        <f>SUM(AG3725:AI3725)</f>
        <v>3639050.9145000004</v>
      </c>
      <c r="AK3725" s="2">
        <f>+AD3725*G3725</f>
        <v>2442316.0500000003</v>
      </c>
      <c r="AL3725" s="2">
        <f>+AE3725*G3725</f>
        <v>341924.24700000003</v>
      </c>
      <c r="AM3725" s="2">
        <f>+AF3725*G3725</f>
        <v>854810.61750000005</v>
      </c>
      <c r="AN3725" s="155">
        <f>SUM(AK3725:AM3725)</f>
        <v>3639050.9145000004</v>
      </c>
      <c r="AQ3725" s="145" t="s">
        <v>79</v>
      </c>
      <c r="AU3725" s="8"/>
      <c r="AV3725" s="8"/>
      <c r="AW3725" s="2">
        <f>'[2]BoQ HSYC-Trang'!$AT3725</f>
        <v>214238.25</v>
      </c>
      <c r="AX3725" s="8">
        <f>F3725*AW3725</f>
        <v>2442316.0500000003</v>
      </c>
      <c r="AY3725" s="8">
        <f>IF(AQ3725="CT",7%,5%)*AX3725</f>
        <v>122115.80250000002</v>
      </c>
      <c r="AZ3725" s="8">
        <f>AX3725*2%</f>
        <v>48846.321000000004</v>
      </c>
      <c r="BA3725" s="8">
        <f>IF(BB3725&gt;0,0,AX3725*5%)</f>
        <v>0</v>
      </c>
      <c r="BB3725" s="8">
        <f>(AX3725-BG3725)*35%</f>
        <v>854810.61750000005</v>
      </c>
      <c r="BC3725" s="8">
        <f>+AX3725+AY3725+AZ3725+BA3725+BB3725</f>
        <v>3468088.7910000007</v>
      </c>
      <c r="BD3725" s="8">
        <f>AX3725-AT3725</f>
        <v>2442316.0500000003</v>
      </c>
      <c r="BE3725" s="2"/>
      <c r="BH3725" s="2"/>
    </row>
    <row r="3726" spans="1:60" s="92" customFormat="1" ht="17" hidden="1" outlineLevel="2" x14ac:dyDescent="0.2">
      <c r="B3726" s="163"/>
      <c r="C3726" s="164" t="s">
        <v>99</v>
      </c>
      <c r="D3726" s="164"/>
      <c r="E3726" s="163"/>
      <c r="F3726" s="162"/>
      <c r="G3726" s="149">
        <f>+[2]THKL!F3750</f>
        <v>0</v>
      </c>
      <c r="H3726" s="158"/>
      <c r="I3726" s="158"/>
      <c r="J3726" s="158"/>
      <c r="K3726" s="159"/>
      <c r="L3726" s="161"/>
      <c r="M3726" s="161">
        <f>SUM(K3726:L3726)</f>
        <v>0</v>
      </c>
      <c r="N3726" s="83">
        <f>IF(V3726&lt;&gt;"VTC VHm",_xlfn.XLOOKUP(Z3726,$AC$4015:$AC$4035,$AD$4015:$AD$4035,0)*M3726,_xlfn.XLOOKUP(Z3726,$AC$4015:$AC$4035,$AD$4015:$AD$4035,0)*L3726)</f>
        <v>0</v>
      </c>
      <c r="O3726" s="83">
        <f>IF(V3726&lt;&gt;"VTC VHm",_xlfn.XLOOKUP(Z3726,$AC$4015:$AC$4035,$AE$4015:$AE$4035,0)*M3726,_xlfn.XLOOKUP(Z3726,$AC$4015:$AC$4035,$AE$4015:$AE$4035,0)*L3726)</f>
        <v>0</v>
      </c>
      <c r="P3726" s="160">
        <f>SUM(N3726:O3726)</f>
        <v>0</v>
      </c>
      <c r="Q3726" s="161">
        <f>M3726*G3726</f>
        <v>0</v>
      </c>
      <c r="R3726" s="161">
        <f>G3726*P3726</f>
        <v>0</v>
      </c>
      <c r="S3726" s="160">
        <f>SUM(Q3726:R3726)</f>
        <v>0</v>
      </c>
      <c r="T3726" s="159"/>
      <c r="U3726" s="158"/>
      <c r="V3726" s="158"/>
      <c r="W3726" s="158"/>
      <c r="X3726" s="94" t="s">
        <v>33</v>
      </c>
      <c r="Y3726" s="94"/>
      <c r="Z3726" s="94"/>
      <c r="AA3726" s="44" t="s">
        <v>80</v>
      </c>
      <c r="AB3726" s="93">
        <v>0</v>
      </c>
      <c r="AC3726" s="93">
        <v>0</v>
      </c>
      <c r="AD3726" s="93">
        <f>+M3726</f>
        <v>0</v>
      </c>
      <c r="AE3726" s="93">
        <f>+AD3726*14%</f>
        <v>0</v>
      </c>
      <c r="AF3726" s="93">
        <f>+AD3726*35%</f>
        <v>0</v>
      </c>
      <c r="AG3726" s="93">
        <f>+AD3726*F3726</f>
        <v>0</v>
      </c>
      <c r="AH3726" s="93">
        <f>+AE3726*F3726</f>
        <v>0</v>
      </c>
      <c r="AI3726" s="93">
        <f>+AF3726*F3726</f>
        <v>0</v>
      </c>
      <c r="AJ3726" s="93">
        <f>SUM(AG3726:AI3726)</f>
        <v>0</v>
      </c>
      <c r="AK3726" s="93">
        <f>+AD3726*G3726</f>
        <v>0</v>
      </c>
      <c r="AL3726" s="93">
        <f>+AE3726*G3726</f>
        <v>0</v>
      </c>
      <c r="AM3726" s="93">
        <f>+AF3726*G3726</f>
        <v>0</v>
      </c>
      <c r="AN3726" s="93">
        <f>SUM(AK3726:AM3726)</f>
        <v>0</v>
      </c>
      <c r="AQ3726" s="145" t="s">
        <v>79</v>
      </c>
      <c r="AU3726" s="8"/>
      <c r="AV3726" s="8"/>
      <c r="AW3726" s="2">
        <f>'[2]BoQ HSYC-Trang'!$AT3726</f>
        <v>0</v>
      </c>
      <c r="AX3726" s="8">
        <f>F3726*AW3726</f>
        <v>0</v>
      </c>
      <c r="AY3726" s="8">
        <f>IF(AQ3726="CT",7%,5%)*AX3726</f>
        <v>0</v>
      </c>
      <c r="AZ3726" s="8">
        <f>AX3726*2%</f>
        <v>0</v>
      </c>
      <c r="BA3726" s="8">
        <f>IF(BB3726&gt;0,0,AX3726*5%)</f>
        <v>0</v>
      </c>
      <c r="BB3726" s="8">
        <f>(AX3726-BG3726)*35%</f>
        <v>0</v>
      </c>
      <c r="BC3726" s="8">
        <f>+AX3726+AY3726+AZ3726+BA3726+BB3726</f>
        <v>0</v>
      </c>
      <c r="BD3726" s="8">
        <f>AX3726-AT3726</f>
        <v>0</v>
      </c>
      <c r="BE3726" s="2"/>
      <c r="BH3726" s="2"/>
    </row>
    <row r="3727" spans="1:60" ht="17" hidden="1" outlineLevel="2" x14ac:dyDescent="0.2">
      <c r="A3727" s="1" t="s">
        <v>169</v>
      </c>
      <c r="B3727" s="82">
        <v>52</v>
      </c>
      <c r="C3727" s="144" t="s">
        <v>98</v>
      </c>
      <c r="D3727" s="144"/>
      <c r="E3727" s="82" t="s">
        <v>91</v>
      </c>
      <c r="F3727" s="143">
        <v>4.6699999999999998E-2</v>
      </c>
      <c r="G3727" s="142">
        <f>+[2]THKL!F3751</f>
        <v>4.6699999999999998E-2</v>
      </c>
      <c r="H3727" s="132"/>
      <c r="I3727" s="132"/>
      <c r="J3727" s="132"/>
      <c r="K3727" s="156">
        <f>$K$257</f>
        <v>25704000</v>
      </c>
      <c r="L3727" s="157">
        <f>$L$257</f>
        <v>28696000</v>
      </c>
      <c r="M3727" s="157">
        <f>SUM(K3727:L3727)</f>
        <v>54400000</v>
      </c>
      <c r="N3727" s="83">
        <f>IF(V3727&lt;&gt;"VTC VHm",_xlfn.XLOOKUP(Z3727,$AC$4015:$AC$4035,$AD$4015:$AD$4035,0)*M3727,_xlfn.XLOOKUP(Z3727,$AC$4015:$AC$4035,$AD$4015:$AD$4035,0)*L3727)</f>
        <v>0</v>
      </c>
      <c r="O3727" s="83">
        <f>IF(V3727&lt;&gt;"VTC VHm",_xlfn.XLOOKUP(Z3727,$AC$4015:$AC$4035,$AE$4015:$AE$4035,0)*M3727,_xlfn.XLOOKUP(Z3727,$AC$4015:$AC$4035,$AE$4015:$AE$4035,0)*L3727)</f>
        <v>16320000</v>
      </c>
      <c r="P3727" s="83">
        <f>SUM(N3727:O3727)</f>
        <v>16320000</v>
      </c>
      <c r="Q3727" s="157">
        <f>M3727*G3727</f>
        <v>2540480</v>
      </c>
      <c r="R3727" s="157">
        <f>G3727*P3727</f>
        <v>762144</v>
      </c>
      <c r="S3727" s="83">
        <f>SUM(Q3727:R3727)</f>
        <v>3302624</v>
      </c>
      <c r="T3727" s="156" t="s">
        <v>50</v>
      </c>
      <c r="U3727" s="132"/>
      <c r="V3727" s="132"/>
      <c r="W3727" s="132"/>
      <c r="X3727" s="44" t="s">
        <v>33</v>
      </c>
      <c r="Y3727" s="44"/>
      <c r="Z3727" s="44" t="s">
        <v>10</v>
      </c>
      <c r="AA3727" s="44" t="s">
        <v>80</v>
      </c>
      <c r="AB3727" s="2">
        <v>35833797.175990276</v>
      </c>
      <c r="AC3727" s="2">
        <v>1673438.3281187459</v>
      </c>
      <c r="AD3727" s="2">
        <f>+M3727</f>
        <v>54400000</v>
      </c>
      <c r="AE3727" s="2">
        <f>+AD3727*14%</f>
        <v>7616000.0000000009</v>
      </c>
      <c r="AF3727" s="155">
        <f>+AD3727*35%</f>
        <v>19040000</v>
      </c>
      <c r="AG3727" s="2">
        <f>+AD3727*F3727</f>
        <v>2540480</v>
      </c>
      <c r="AH3727" s="2">
        <f>+AE3727*F3727</f>
        <v>355667.20000000001</v>
      </c>
      <c r="AI3727" s="2">
        <f>+AF3727*F3727</f>
        <v>889168</v>
      </c>
      <c r="AJ3727" s="2">
        <f>SUM(AG3727:AI3727)</f>
        <v>3785315.2</v>
      </c>
      <c r="AK3727" s="2">
        <f>+AD3727*G3727</f>
        <v>2540480</v>
      </c>
      <c r="AL3727" s="2">
        <f>+AE3727*G3727</f>
        <v>355667.20000000001</v>
      </c>
      <c r="AM3727" s="2">
        <f>+AF3727*G3727</f>
        <v>889168</v>
      </c>
      <c r="AN3727" s="155">
        <f>SUM(AK3727:AM3727)</f>
        <v>3785315.2</v>
      </c>
      <c r="AQ3727" s="145" t="s">
        <v>79</v>
      </c>
      <c r="AU3727" s="8"/>
      <c r="AV3727" s="8"/>
      <c r="AW3727" s="2">
        <f>'[2]BoQ HSYC-Trang'!$AT3727</f>
        <v>54400000</v>
      </c>
      <c r="AX3727" s="8">
        <f>F3727*AW3727</f>
        <v>2540480</v>
      </c>
      <c r="AY3727" s="8">
        <f>IF(AQ3727="CT",7%,5%)*AX3727</f>
        <v>127024</v>
      </c>
      <c r="AZ3727" s="8">
        <f>AX3727*2%</f>
        <v>50809.599999999999</v>
      </c>
      <c r="BA3727" s="8">
        <f>IF(BB3727&gt;0,0,AX3727*5%)</f>
        <v>0</v>
      </c>
      <c r="BB3727" s="8">
        <f>(AX3727-BG3727)*35%</f>
        <v>889168</v>
      </c>
      <c r="BC3727" s="8">
        <f>+AX3727+AY3727+AZ3727+BA3727+BB3727</f>
        <v>3607481.6</v>
      </c>
      <c r="BD3727" s="8">
        <f>AX3727-AT3727</f>
        <v>2540480</v>
      </c>
      <c r="BE3727" s="2"/>
      <c r="BH3727" s="2"/>
    </row>
    <row r="3728" spans="1:60" ht="17" hidden="1" outlineLevel="2" x14ac:dyDescent="0.2">
      <c r="A3728" s="1" t="s">
        <v>168</v>
      </c>
      <c r="B3728" s="82">
        <v>53</v>
      </c>
      <c r="C3728" s="144" t="s">
        <v>97</v>
      </c>
      <c r="D3728" s="144"/>
      <c r="E3728" s="82" t="s">
        <v>52</v>
      </c>
      <c r="F3728" s="143">
        <v>10.8408</v>
      </c>
      <c r="G3728" s="142">
        <f>+[2]THKL!F3752</f>
        <v>10.8408</v>
      </c>
      <c r="H3728" s="132"/>
      <c r="I3728" s="132"/>
      <c r="J3728" s="132"/>
      <c r="K3728" s="156" t="s">
        <v>89</v>
      </c>
      <c r="L3728" s="157" t="s">
        <v>89</v>
      </c>
      <c r="M3728" s="157">
        <f>SUM(K3728:L3728)</f>
        <v>0</v>
      </c>
      <c r="N3728" s="83">
        <f>IF(V3728&lt;&gt;"VTC VHm",_xlfn.XLOOKUP(Z3728,$AC$4015:$AC$4035,$AD$4015:$AD$4035,0)*M3728,_xlfn.XLOOKUP(Z3728,$AC$4015:$AC$4035,$AD$4015:$AD$4035,0)*L3728)</f>
        <v>0</v>
      </c>
      <c r="O3728" s="83">
        <f>IF(V3728&lt;&gt;"VTC VHm",_xlfn.XLOOKUP(Z3728,$AC$4015:$AC$4035,$AE$4015:$AE$4035,0)*M3728,_xlfn.XLOOKUP(Z3728,$AC$4015:$AC$4035,$AE$4015:$AE$4035,0)*L3728)</f>
        <v>0</v>
      </c>
      <c r="P3728" s="83">
        <f>SUM(N3728:O3728)</f>
        <v>0</v>
      </c>
      <c r="Q3728" s="157">
        <f>M3728*G3728</f>
        <v>0</v>
      </c>
      <c r="R3728" s="157">
        <f>G3728*P3728</f>
        <v>0</v>
      </c>
      <c r="S3728" s="83">
        <f>SUM(Q3728:R3728)</f>
        <v>0</v>
      </c>
      <c r="T3728" s="156"/>
      <c r="U3728" s="132"/>
      <c r="V3728" s="132"/>
      <c r="W3728" s="132"/>
      <c r="X3728" s="44" t="s">
        <v>33</v>
      </c>
      <c r="Y3728" s="44"/>
      <c r="Z3728" s="44" t="s">
        <v>10</v>
      </c>
      <c r="AA3728" s="44" t="s">
        <v>80</v>
      </c>
      <c r="AB3728" s="2">
        <v>202519.68842832721</v>
      </c>
      <c r="AC3728" s="2">
        <v>2195475.4383138097</v>
      </c>
      <c r="AD3728" s="2">
        <f>+M3728</f>
        <v>0</v>
      </c>
      <c r="AE3728" s="2">
        <f>+AD3728*14%</f>
        <v>0</v>
      </c>
      <c r="AF3728" s="155">
        <f>+AD3728*35%</f>
        <v>0</v>
      </c>
      <c r="AG3728" s="2">
        <f>+AD3728*F3728</f>
        <v>0</v>
      </c>
      <c r="AH3728" s="2">
        <f>+AE3728*F3728</f>
        <v>0</v>
      </c>
      <c r="AI3728" s="2">
        <f>+AF3728*F3728</f>
        <v>0</v>
      </c>
      <c r="AJ3728" s="2">
        <f>SUM(AG3728:AI3728)</f>
        <v>0</v>
      </c>
      <c r="AK3728" s="2">
        <f>+AD3728*G3728</f>
        <v>0</v>
      </c>
      <c r="AL3728" s="2">
        <f>+AE3728*G3728</f>
        <v>0</v>
      </c>
      <c r="AM3728" s="2">
        <f>+AF3728*G3728</f>
        <v>0</v>
      </c>
      <c r="AN3728" s="155">
        <f>SUM(AK3728:AM3728)</f>
        <v>0</v>
      </c>
      <c r="AQ3728" s="145" t="s">
        <v>79</v>
      </c>
      <c r="AU3728" s="8"/>
      <c r="AV3728" s="8"/>
      <c r="AW3728" s="2">
        <f>'[2]BoQ HSYC-Trang'!$AT3728</f>
        <v>0</v>
      </c>
      <c r="AX3728" s="8">
        <f>F3728*AW3728</f>
        <v>0</v>
      </c>
      <c r="AY3728" s="8">
        <f>IF(AQ3728="CT",7%,5%)*AX3728</f>
        <v>0</v>
      </c>
      <c r="AZ3728" s="8">
        <f>AX3728*2%</f>
        <v>0</v>
      </c>
      <c r="BA3728" s="8">
        <f>IF(BB3728&gt;0,0,AX3728*5%)</f>
        <v>0</v>
      </c>
      <c r="BB3728" s="8">
        <f>(AX3728-BG3728)*35%</f>
        <v>0</v>
      </c>
      <c r="BC3728" s="8">
        <f>+AX3728+AY3728+AZ3728+BA3728+BB3728</f>
        <v>0</v>
      </c>
      <c r="BD3728" s="8">
        <f>AX3728-AT3728</f>
        <v>0</v>
      </c>
      <c r="BE3728" s="2"/>
      <c r="BH3728" s="2"/>
    </row>
    <row r="3729" spans="1:60" ht="34" hidden="1" outlineLevel="2" x14ac:dyDescent="0.2">
      <c r="A3729" s="1" t="s">
        <v>170</v>
      </c>
      <c r="B3729" s="82">
        <v>54</v>
      </c>
      <c r="C3729" s="144" t="s">
        <v>93</v>
      </c>
      <c r="D3729" s="144"/>
      <c r="E3729" s="82" t="s">
        <v>52</v>
      </c>
      <c r="F3729" s="143">
        <v>48.665599999999998</v>
      </c>
      <c r="G3729" s="142">
        <f>+[2]THKL!F3753</f>
        <v>48.665599999999998</v>
      </c>
      <c r="H3729" s="132"/>
      <c r="I3729" s="132"/>
      <c r="J3729" s="132"/>
      <c r="K3729" s="156">
        <f>$K$193</f>
        <v>45124</v>
      </c>
      <c r="L3729" s="157">
        <f>$L$193</f>
        <v>54000</v>
      </c>
      <c r="M3729" s="157">
        <f>SUM(K3729:L3729)</f>
        <v>99124</v>
      </c>
      <c r="N3729" s="83">
        <f>IF(V3729&lt;&gt;"VTC VHm",_xlfn.XLOOKUP(Z3729,$AC$4015:$AC$4035,$AD$4015:$AD$4035,0)*M3729,_xlfn.XLOOKUP(Z3729,$AC$4015:$AC$4035,$AD$4015:$AD$4035,0)*L3729)</f>
        <v>0</v>
      </c>
      <c r="O3729" s="83">
        <f>IF(V3729&lt;&gt;"VTC VHm",_xlfn.XLOOKUP(Z3729,$AC$4015:$AC$4035,$AE$4015:$AE$4035,0)*M3729,_xlfn.XLOOKUP(Z3729,$AC$4015:$AC$4035,$AE$4015:$AE$4035,0)*L3729)</f>
        <v>29737.199999999997</v>
      </c>
      <c r="P3729" s="83">
        <f>SUM(N3729:O3729)</f>
        <v>29737.199999999997</v>
      </c>
      <c r="Q3729" s="157">
        <f>M3729*G3729</f>
        <v>4823928.9343999997</v>
      </c>
      <c r="R3729" s="157">
        <f>G3729*P3729</f>
        <v>1447178.6803199998</v>
      </c>
      <c r="S3729" s="83">
        <f>SUM(Q3729:R3729)</f>
        <v>6271107.61472</v>
      </c>
      <c r="T3729" s="156" t="s">
        <v>50</v>
      </c>
      <c r="U3729" s="132"/>
      <c r="V3729" s="132"/>
      <c r="W3729" s="132"/>
      <c r="X3729" s="44" t="s">
        <v>33</v>
      </c>
      <c r="Y3729" s="44"/>
      <c r="Z3729" s="44" t="s">
        <v>10</v>
      </c>
      <c r="AA3729" s="44" t="s">
        <v>80</v>
      </c>
      <c r="AB3729" s="2">
        <v>65244.026824312867</v>
      </c>
      <c r="AC3729" s="2">
        <v>3175139.71182128</v>
      </c>
      <c r="AD3729" s="2">
        <f>+M3729</f>
        <v>99124</v>
      </c>
      <c r="AE3729" s="2">
        <f>+AD3729*14%</f>
        <v>13877.36</v>
      </c>
      <c r="AF3729" s="155">
        <f>+AD3729*35%</f>
        <v>34693.399999999994</v>
      </c>
      <c r="AG3729" s="2">
        <f>+AD3729*F3729</f>
        <v>4823928.9343999997</v>
      </c>
      <c r="AH3729" s="2">
        <f>+AE3729*F3729</f>
        <v>675350.05081599997</v>
      </c>
      <c r="AI3729" s="2">
        <f>+AF3729*F3729</f>
        <v>1688375.1270399997</v>
      </c>
      <c r="AJ3729" s="2">
        <f>SUM(AG3729:AI3729)</f>
        <v>7187654.1122559989</v>
      </c>
      <c r="AK3729" s="2">
        <f>+AD3729*G3729</f>
        <v>4823928.9343999997</v>
      </c>
      <c r="AL3729" s="2">
        <f>+AE3729*G3729</f>
        <v>675350.05081599997</v>
      </c>
      <c r="AM3729" s="2">
        <f>+AF3729*G3729</f>
        <v>1688375.1270399997</v>
      </c>
      <c r="AN3729" s="155">
        <f>SUM(AK3729:AM3729)</f>
        <v>7187654.1122559989</v>
      </c>
      <c r="AQ3729" s="145" t="s">
        <v>79</v>
      </c>
      <c r="AU3729" s="8"/>
      <c r="AV3729" s="8"/>
      <c r="AW3729" s="2">
        <f>'[2]BoQ HSYC-Trang'!$AT3729</f>
        <v>74796</v>
      </c>
      <c r="AX3729" s="8">
        <f>F3729*AW3729</f>
        <v>3639992.2175999996</v>
      </c>
      <c r="AY3729" s="8">
        <f>IF(AQ3729="CT",7%,5%)*AX3729</f>
        <v>181999.61087999999</v>
      </c>
      <c r="AZ3729" s="8">
        <f>AX3729*2%</f>
        <v>72799.844352</v>
      </c>
      <c r="BA3729" s="8">
        <f>IF(BB3729&gt;0,0,AX3729*5%)</f>
        <v>0</v>
      </c>
      <c r="BB3729" s="8">
        <f>(AX3729-BG3729)*35%</f>
        <v>1273997.2761599999</v>
      </c>
      <c r="BC3729" s="8">
        <f>+AX3729+AY3729+AZ3729+BA3729+BB3729</f>
        <v>5168788.948991999</v>
      </c>
      <c r="BD3729" s="8">
        <f>AX3729-AT3729</f>
        <v>3639992.2175999996</v>
      </c>
      <c r="BE3729" s="2"/>
      <c r="BH3729" s="2"/>
    </row>
    <row r="3730" spans="1:60" ht="34" hidden="1" outlineLevel="2" x14ac:dyDescent="0.2">
      <c r="A3730" s="1" t="s">
        <v>82</v>
      </c>
      <c r="B3730" s="82">
        <v>55</v>
      </c>
      <c r="C3730" s="144" t="s">
        <v>96</v>
      </c>
      <c r="D3730" s="144"/>
      <c r="E3730" s="82" t="s">
        <v>52</v>
      </c>
      <c r="F3730" s="143">
        <v>15.645</v>
      </c>
      <c r="G3730" s="142">
        <f>+[2]THKL!F3754</f>
        <v>15.645</v>
      </c>
      <c r="H3730" s="132"/>
      <c r="I3730" s="132"/>
      <c r="J3730" s="132"/>
      <c r="K3730" s="156">
        <f>$K$1841</f>
        <v>561833.33333333326</v>
      </c>
      <c r="L3730" s="157">
        <f>$L$1841</f>
        <v>249766.66666666674</v>
      </c>
      <c r="M3730" s="157">
        <f>SUM(K3730:L3730)</f>
        <v>811600</v>
      </c>
      <c r="N3730" s="83">
        <f>IF(V3730&lt;&gt;"VTC VHm",_xlfn.XLOOKUP(Z3730,$AC$4015:$AC$4035,$AD$4015:$AD$4035,0)*M3730,_xlfn.XLOOKUP(Z3730,$AC$4015:$AC$4035,$AD$4015:$AD$4035,0)*L3730)</f>
        <v>0</v>
      </c>
      <c r="O3730" s="83">
        <f>IF(V3730&lt;&gt;"VTC VHm",_xlfn.XLOOKUP(Z3730,$AC$4015:$AC$4035,$AE$4015:$AE$4035,0)*M3730,_xlfn.XLOOKUP(Z3730,$AC$4015:$AC$4035,$AE$4015:$AE$4035,0)*L3730)</f>
        <v>243480</v>
      </c>
      <c r="P3730" s="83">
        <f>SUM(N3730:O3730)</f>
        <v>243480</v>
      </c>
      <c r="Q3730" s="157">
        <f>M3730*G3730</f>
        <v>12697482</v>
      </c>
      <c r="R3730" s="157">
        <f>G3730*P3730</f>
        <v>3809244.6</v>
      </c>
      <c r="S3730" s="83">
        <f>SUM(Q3730:R3730)</f>
        <v>16506726.6</v>
      </c>
      <c r="T3730" s="156"/>
      <c r="U3730" s="132"/>
      <c r="V3730" s="132"/>
      <c r="W3730" s="132"/>
      <c r="X3730" s="44" t="s">
        <v>33</v>
      </c>
      <c r="Y3730" s="44"/>
      <c r="Z3730" s="44" t="s">
        <v>10</v>
      </c>
      <c r="AA3730" s="44" t="s">
        <v>80</v>
      </c>
      <c r="AB3730" s="2">
        <v>4447616.25</v>
      </c>
      <c r="AC3730" s="2">
        <v>69582956.231250003</v>
      </c>
      <c r="AD3730" s="2">
        <f>+M3730</f>
        <v>811600</v>
      </c>
      <c r="AE3730" s="2">
        <f>+AD3730*14%</f>
        <v>113624.00000000001</v>
      </c>
      <c r="AF3730" s="155">
        <f>+AD3730*35%</f>
        <v>284060</v>
      </c>
      <c r="AG3730" s="2">
        <f>+AD3730*F3730</f>
        <v>12697482</v>
      </c>
      <c r="AH3730" s="2">
        <f>+AE3730*F3730</f>
        <v>1777647.4800000002</v>
      </c>
      <c r="AI3730" s="2">
        <f>+AF3730*F3730</f>
        <v>4444118.7</v>
      </c>
      <c r="AJ3730" s="2">
        <f>SUM(AG3730:AI3730)</f>
        <v>18919248.18</v>
      </c>
      <c r="AK3730" s="2">
        <f>+AD3730*G3730</f>
        <v>12697482</v>
      </c>
      <c r="AL3730" s="2">
        <f>+AE3730*G3730</f>
        <v>1777647.4800000002</v>
      </c>
      <c r="AM3730" s="2">
        <f>+AF3730*G3730</f>
        <v>4444118.7</v>
      </c>
      <c r="AN3730" s="155">
        <f>SUM(AK3730:AM3730)</f>
        <v>18919248.18</v>
      </c>
      <c r="AQ3730" s="145" t="s">
        <v>79</v>
      </c>
      <c r="AU3730" s="8"/>
      <c r="AV3730" s="8"/>
      <c r="AW3730" s="2">
        <f>'[2]BoQ HSYC-Trang'!$AT3730</f>
        <v>811600</v>
      </c>
      <c r="AX3730" s="8">
        <f>F3730*AW3730</f>
        <v>12697482</v>
      </c>
      <c r="AY3730" s="8">
        <f>IF(AQ3730="CT",7%,5%)*AX3730</f>
        <v>634874.10000000009</v>
      </c>
      <c r="AZ3730" s="8">
        <f>AX3730*2%</f>
        <v>253949.64</v>
      </c>
      <c r="BA3730" s="8">
        <f>IF(BB3730&gt;0,0,AX3730*5%)</f>
        <v>0</v>
      </c>
      <c r="BB3730" s="8">
        <f>(AX3730-BG3730)*35%</f>
        <v>4444118.6999999993</v>
      </c>
      <c r="BC3730" s="8">
        <f>+AX3730+AY3730+AZ3730+BA3730+BB3730</f>
        <v>18030424.439999998</v>
      </c>
      <c r="BD3730" s="8">
        <f>AX3730-AT3730</f>
        <v>12697482</v>
      </c>
      <c r="BE3730" s="2"/>
      <c r="BH3730" s="2"/>
    </row>
    <row r="3731" spans="1:60" ht="17" hidden="1" outlineLevel="2" x14ac:dyDescent="0.2">
      <c r="A3731" s="1" t="s">
        <v>172</v>
      </c>
      <c r="B3731" s="82">
        <v>56</v>
      </c>
      <c r="C3731" s="144" t="s">
        <v>95</v>
      </c>
      <c r="D3731" s="144"/>
      <c r="E3731" s="82" t="s">
        <v>91</v>
      </c>
      <c r="F3731" s="143">
        <v>6.0900000000000003E-2</v>
      </c>
      <c r="G3731" s="142">
        <f>+[2]THKL!F3755</f>
        <v>6.0900000000000003E-2</v>
      </c>
      <c r="H3731" s="132"/>
      <c r="I3731" s="132"/>
      <c r="J3731" s="132"/>
      <c r="K3731" s="156">
        <f>'[3]BDG (XD)'!$Y$1455*1000</f>
        <v>26712000</v>
      </c>
      <c r="L3731" s="157">
        <f>'[3]BDG (XD)'!$Z$1455*1000</f>
        <v>9088000</v>
      </c>
      <c r="M3731" s="157">
        <f>SUM(K3731:L3731)</f>
        <v>35800000</v>
      </c>
      <c r="N3731" s="83">
        <f>IF(V3731&lt;&gt;"VTC VHm",_xlfn.XLOOKUP(Z3731,$AC$4015:$AC$4035,$AD$4015:$AD$4035,0)*M3731,_xlfn.XLOOKUP(Z3731,$AC$4015:$AC$4035,$AD$4015:$AD$4035,0)*L3731)</f>
        <v>0</v>
      </c>
      <c r="O3731" s="83">
        <f>IF(V3731&lt;&gt;"VTC VHm",_xlfn.XLOOKUP(Z3731,$AC$4015:$AC$4035,$AE$4015:$AE$4035,0)*M3731,_xlfn.XLOOKUP(Z3731,$AC$4015:$AC$4035,$AE$4015:$AE$4035,0)*L3731)</f>
        <v>10740000</v>
      </c>
      <c r="P3731" s="83">
        <f>SUM(N3731:O3731)</f>
        <v>10740000</v>
      </c>
      <c r="Q3731" s="157">
        <f>M3731*G3731</f>
        <v>2180220</v>
      </c>
      <c r="R3731" s="157">
        <f>G3731*P3731</f>
        <v>654066</v>
      </c>
      <c r="S3731" s="83">
        <f>SUM(Q3731:R3731)</f>
        <v>2834286</v>
      </c>
      <c r="T3731" s="156" t="s">
        <v>50</v>
      </c>
      <c r="U3731" s="132"/>
      <c r="V3731" s="132"/>
      <c r="W3731" s="132"/>
      <c r="X3731" s="44" t="s">
        <v>33</v>
      </c>
      <c r="Y3731" s="44"/>
      <c r="Z3731" s="44" t="s">
        <v>10</v>
      </c>
      <c r="AA3731" s="44" t="s">
        <v>80</v>
      </c>
      <c r="AB3731" s="2">
        <v>34187673.6176918</v>
      </c>
      <c r="AC3731" s="2">
        <v>2082029.3233174307</v>
      </c>
      <c r="AD3731" s="2">
        <f>+M3731</f>
        <v>35800000</v>
      </c>
      <c r="AE3731" s="2">
        <f>+AD3731*14%</f>
        <v>5012000.0000000009</v>
      </c>
      <c r="AF3731" s="155">
        <f>+AD3731*35%</f>
        <v>12530000</v>
      </c>
      <c r="AG3731" s="2">
        <f>+AD3731*F3731</f>
        <v>2180220</v>
      </c>
      <c r="AH3731" s="2">
        <f>+AE3731*F3731</f>
        <v>305230.80000000005</v>
      </c>
      <c r="AI3731" s="2">
        <f>+AF3731*F3731</f>
        <v>763077</v>
      </c>
      <c r="AJ3731" s="2">
        <f>SUM(AG3731:AI3731)</f>
        <v>3248527.8</v>
      </c>
      <c r="AK3731" s="2">
        <f>+AD3731*G3731</f>
        <v>2180220</v>
      </c>
      <c r="AL3731" s="2">
        <f>+AE3731*G3731</f>
        <v>305230.80000000005</v>
      </c>
      <c r="AM3731" s="2">
        <f>+AF3731*G3731</f>
        <v>763077</v>
      </c>
      <c r="AN3731" s="155">
        <f>SUM(AK3731:AM3731)</f>
        <v>3248527.8</v>
      </c>
      <c r="AQ3731" s="145" t="s">
        <v>79</v>
      </c>
      <c r="AU3731" s="8"/>
      <c r="AV3731" s="8"/>
      <c r="AW3731" s="2">
        <f>'[2]BoQ HSYC-Trang'!$AT3731</f>
        <v>35800000</v>
      </c>
      <c r="AX3731" s="8">
        <f>F3731*AW3731</f>
        <v>2180220</v>
      </c>
      <c r="AY3731" s="8">
        <f>IF(AQ3731="CT",7%,5%)*AX3731</f>
        <v>109011</v>
      </c>
      <c r="AZ3731" s="8">
        <f>AX3731*2%</f>
        <v>43604.4</v>
      </c>
      <c r="BA3731" s="8">
        <f>IF(BB3731&gt;0,0,AX3731*5%)</f>
        <v>0</v>
      </c>
      <c r="BB3731" s="8">
        <f>(AX3731-BG3731)*35%</f>
        <v>763077</v>
      </c>
      <c r="BC3731" s="8">
        <f>+AX3731+AY3731+AZ3731+BA3731+BB3731</f>
        <v>3095912.4</v>
      </c>
      <c r="BD3731" s="8">
        <f>AX3731-AT3731</f>
        <v>2180220</v>
      </c>
      <c r="BE3731" s="2"/>
      <c r="BH3731" s="2"/>
    </row>
    <row r="3732" spans="1:60" ht="34" hidden="1" outlineLevel="2" x14ac:dyDescent="0.2">
      <c r="A3732" s="1" t="s">
        <v>171</v>
      </c>
      <c r="B3732" s="82">
        <v>57</v>
      </c>
      <c r="C3732" s="144" t="s">
        <v>94</v>
      </c>
      <c r="D3732" s="144"/>
      <c r="E3732" s="82" t="s">
        <v>91</v>
      </c>
      <c r="F3732" s="143">
        <v>6.0900000000000003E-2</v>
      </c>
      <c r="G3732" s="142">
        <f>+[2]THKL!F3756</f>
        <v>6.0900000000000003E-2</v>
      </c>
      <c r="H3732" s="132"/>
      <c r="I3732" s="132"/>
      <c r="J3732" s="132"/>
      <c r="K3732" s="156" t="s">
        <v>89</v>
      </c>
      <c r="L3732" s="157"/>
      <c r="M3732" s="157">
        <f>SUM(K3732:L3732)</f>
        <v>0</v>
      </c>
      <c r="N3732" s="83">
        <f>IF(V3732&lt;&gt;"VTC VHm",_xlfn.XLOOKUP(Z3732,$AC$4015:$AC$4035,$AD$4015:$AD$4035,0)*M3732,_xlfn.XLOOKUP(Z3732,$AC$4015:$AC$4035,$AD$4015:$AD$4035,0)*L3732)</f>
        <v>0</v>
      </c>
      <c r="O3732" s="83">
        <f>IF(V3732&lt;&gt;"VTC VHm",_xlfn.XLOOKUP(Z3732,$AC$4015:$AC$4035,$AE$4015:$AE$4035,0)*M3732,_xlfn.XLOOKUP(Z3732,$AC$4015:$AC$4035,$AE$4015:$AE$4035,0)*L3732)</f>
        <v>0</v>
      </c>
      <c r="P3732" s="83">
        <f>SUM(N3732:O3732)</f>
        <v>0</v>
      </c>
      <c r="Q3732" s="157">
        <f>M3732*G3732</f>
        <v>0</v>
      </c>
      <c r="R3732" s="157">
        <f>G3732*P3732</f>
        <v>0</v>
      </c>
      <c r="S3732" s="83">
        <f>SUM(Q3732:R3732)</f>
        <v>0</v>
      </c>
      <c r="T3732" s="156"/>
      <c r="U3732" s="132"/>
      <c r="V3732" s="132"/>
      <c r="W3732" s="132"/>
      <c r="X3732" s="44" t="s">
        <v>33</v>
      </c>
      <c r="Y3732" s="44"/>
      <c r="Z3732" s="44" t="s">
        <v>10</v>
      </c>
      <c r="AA3732" s="44" t="s">
        <v>80</v>
      </c>
      <c r="AB3732" s="2">
        <v>6741216.2256005332</v>
      </c>
      <c r="AC3732" s="2">
        <v>410540.06813907251</v>
      </c>
      <c r="AD3732" s="2">
        <f>+M3732</f>
        <v>0</v>
      </c>
      <c r="AE3732" s="2">
        <f>+AD3732*14%</f>
        <v>0</v>
      </c>
      <c r="AF3732" s="155">
        <f>+AD3732*35%</f>
        <v>0</v>
      </c>
      <c r="AG3732" s="2">
        <f>+AD3732*F3732</f>
        <v>0</v>
      </c>
      <c r="AH3732" s="2">
        <f>+AE3732*F3732</f>
        <v>0</v>
      </c>
      <c r="AI3732" s="2">
        <f>+AF3732*F3732</f>
        <v>0</v>
      </c>
      <c r="AJ3732" s="2">
        <f>SUM(AG3732:AI3732)</f>
        <v>0</v>
      </c>
      <c r="AK3732" s="2">
        <f>+AD3732*G3732</f>
        <v>0</v>
      </c>
      <c r="AL3732" s="2">
        <f>+AE3732*G3732</f>
        <v>0</v>
      </c>
      <c r="AM3732" s="2">
        <f>+AF3732*G3732</f>
        <v>0</v>
      </c>
      <c r="AN3732" s="155">
        <f>SUM(AK3732:AM3732)</f>
        <v>0</v>
      </c>
      <c r="AQ3732" s="145" t="s">
        <v>79</v>
      </c>
      <c r="AU3732" s="8"/>
      <c r="AV3732" s="8"/>
      <c r="AW3732" s="2">
        <f>'[2]BoQ HSYC-Trang'!$AT3732</f>
        <v>0</v>
      </c>
      <c r="AX3732" s="8">
        <f>F3732*AW3732</f>
        <v>0</v>
      </c>
      <c r="AY3732" s="8">
        <f>IF(AQ3732="CT",7%,5%)*AX3732</f>
        <v>0</v>
      </c>
      <c r="AZ3732" s="8">
        <f>AX3732*2%</f>
        <v>0</v>
      </c>
      <c r="BA3732" s="8">
        <f>IF(BB3732&gt;0,0,AX3732*5%)</f>
        <v>0</v>
      </c>
      <c r="BB3732" s="8">
        <f>(AX3732-BG3732)*35%</f>
        <v>0</v>
      </c>
      <c r="BC3732" s="8">
        <f>+AX3732+AY3732+AZ3732+BA3732+BB3732</f>
        <v>0</v>
      </c>
      <c r="BD3732" s="8">
        <f>AX3732-AT3732</f>
        <v>0</v>
      </c>
      <c r="BE3732" s="2"/>
      <c r="BH3732" s="2"/>
    </row>
    <row r="3733" spans="1:60" ht="34" hidden="1" outlineLevel="2" x14ac:dyDescent="0.2">
      <c r="A3733" s="1" t="s">
        <v>170</v>
      </c>
      <c r="B3733" s="82">
        <v>58</v>
      </c>
      <c r="C3733" s="144" t="s">
        <v>93</v>
      </c>
      <c r="D3733" s="144"/>
      <c r="E3733" s="82" t="s">
        <v>52</v>
      </c>
      <c r="F3733" s="143">
        <v>3.9420000000000002</v>
      </c>
      <c r="G3733" s="142">
        <f>+[2]THKL!F3757</f>
        <v>3.9420000000000002</v>
      </c>
      <c r="H3733" s="132"/>
      <c r="I3733" s="132"/>
      <c r="J3733" s="132"/>
      <c r="K3733" s="156">
        <f>$K$193</f>
        <v>45124</v>
      </c>
      <c r="L3733" s="157">
        <f>$L$193</f>
        <v>54000</v>
      </c>
      <c r="M3733" s="157">
        <f>SUM(K3733:L3733)</f>
        <v>99124</v>
      </c>
      <c r="N3733" s="83">
        <f>IF(V3733&lt;&gt;"VTC VHm",_xlfn.XLOOKUP(Z3733,$AC$4015:$AC$4035,$AD$4015:$AD$4035,0)*M3733,_xlfn.XLOOKUP(Z3733,$AC$4015:$AC$4035,$AD$4015:$AD$4035,0)*L3733)</f>
        <v>0</v>
      </c>
      <c r="O3733" s="83">
        <f>IF(V3733&lt;&gt;"VTC VHm",_xlfn.XLOOKUP(Z3733,$AC$4015:$AC$4035,$AE$4015:$AE$4035,0)*M3733,_xlfn.XLOOKUP(Z3733,$AC$4015:$AC$4035,$AE$4015:$AE$4035,0)*L3733)</f>
        <v>29737.199999999997</v>
      </c>
      <c r="P3733" s="83">
        <f>SUM(N3733:O3733)</f>
        <v>29737.199999999997</v>
      </c>
      <c r="Q3733" s="157">
        <f>M3733*G3733</f>
        <v>390746.80800000002</v>
      </c>
      <c r="R3733" s="157">
        <f>G3733*P3733</f>
        <v>117224.04239999999</v>
      </c>
      <c r="S3733" s="83">
        <f>SUM(Q3733:R3733)</f>
        <v>507970.8504</v>
      </c>
      <c r="T3733" s="156" t="s">
        <v>50</v>
      </c>
      <c r="U3733" s="132"/>
      <c r="V3733" s="132"/>
      <c r="W3733" s="132"/>
      <c r="X3733" s="44" t="s">
        <v>33</v>
      </c>
      <c r="Y3733" s="44"/>
      <c r="Z3733" s="44" t="s">
        <v>10</v>
      </c>
      <c r="AA3733" s="44" t="s">
        <v>80</v>
      </c>
      <c r="AB3733" s="2">
        <v>65244.026824312867</v>
      </c>
      <c r="AC3733" s="2">
        <v>257191.95374144134</v>
      </c>
      <c r="AD3733" s="2">
        <f>+M3733</f>
        <v>99124</v>
      </c>
      <c r="AE3733" s="2">
        <f>+AD3733*14%</f>
        <v>13877.36</v>
      </c>
      <c r="AF3733" s="155">
        <f>+AD3733*35%</f>
        <v>34693.399999999994</v>
      </c>
      <c r="AG3733" s="2">
        <f>+AD3733*F3733</f>
        <v>390746.80800000002</v>
      </c>
      <c r="AH3733" s="2">
        <f>+AE3733*F3733</f>
        <v>54704.553120000004</v>
      </c>
      <c r="AI3733" s="2">
        <f>+AF3733*F3733</f>
        <v>136761.38279999999</v>
      </c>
      <c r="AJ3733" s="2">
        <f>SUM(AG3733:AI3733)</f>
        <v>582212.74392000004</v>
      </c>
      <c r="AK3733" s="2">
        <f>+AD3733*G3733</f>
        <v>390746.80800000002</v>
      </c>
      <c r="AL3733" s="2">
        <f>+AE3733*G3733</f>
        <v>54704.553120000004</v>
      </c>
      <c r="AM3733" s="2">
        <f>+AF3733*G3733</f>
        <v>136761.38279999999</v>
      </c>
      <c r="AN3733" s="155">
        <f>SUM(AK3733:AM3733)</f>
        <v>582212.74392000004</v>
      </c>
      <c r="AQ3733" s="145" t="s">
        <v>79</v>
      </c>
      <c r="AU3733" s="8"/>
      <c r="AV3733" s="8"/>
      <c r="AW3733" s="2">
        <f>'[2]BoQ HSYC-Trang'!$AT3733</f>
        <v>74796</v>
      </c>
      <c r="AX3733" s="8">
        <f>F3733*AW3733</f>
        <v>294845.83199999999</v>
      </c>
      <c r="AY3733" s="8">
        <f>IF(AQ3733="CT",7%,5%)*AX3733</f>
        <v>14742.2916</v>
      </c>
      <c r="AZ3733" s="8">
        <f>AX3733*2%</f>
        <v>5896.9166400000004</v>
      </c>
      <c r="BA3733" s="8">
        <f>IF(BB3733&gt;0,0,AX3733*5%)</f>
        <v>0</v>
      </c>
      <c r="BB3733" s="8">
        <f>(AX3733-BG3733)*35%</f>
        <v>103196.04119999999</v>
      </c>
      <c r="BC3733" s="8">
        <f>+AX3733+AY3733+AZ3733+BA3733+BB3733</f>
        <v>418681.08143999998</v>
      </c>
      <c r="BD3733" s="8">
        <f>AX3733-AT3733</f>
        <v>294845.83199999999</v>
      </c>
      <c r="BE3733" s="2"/>
      <c r="BH3733" s="2"/>
    </row>
    <row r="3734" spans="1:60" ht="17" hidden="1" outlineLevel="2" x14ac:dyDescent="0.2">
      <c r="A3734" s="1" t="s">
        <v>169</v>
      </c>
      <c r="B3734" s="82">
        <v>59</v>
      </c>
      <c r="C3734" s="144" t="s">
        <v>92</v>
      </c>
      <c r="D3734" s="144"/>
      <c r="E3734" s="82" t="s">
        <v>91</v>
      </c>
      <c r="F3734" s="143">
        <v>1.6899999999999998E-2</v>
      </c>
      <c r="G3734" s="142">
        <f>+[2]THKL!F3758</f>
        <v>1.6899999999999998E-2</v>
      </c>
      <c r="H3734" s="132"/>
      <c r="I3734" s="132"/>
      <c r="J3734" s="132"/>
      <c r="K3734" s="156">
        <f>$K$288</f>
        <v>118800000</v>
      </c>
      <c r="L3734" s="157">
        <f>$L$288</f>
        <v>25904000</v>
      </c>
      <c r="M3734" s="157">
        <f>SUM(K3734:L3734)</f>
        <v>144704000</v>
      </c>
      <c r="N3734" s="83">
        <f>IF(V3734&lt;&gt;"VTC VHm",_xlfn.XLOOKUP(Z3734,$AC$4015:$AC$4035,$AD$4015:$AD$4035,0)*M3734,_xlfn.XLOOKUP(Z3734,$AC$4015:$AC$4035,$AD$4015:$AD$4035,0)*L3734)</f>
        <v>0</v>
      </c>
      <c r="O3734" s="83">
        <f>IF(V3734&lt;&gt;"VTC VHm",_xlfn.XLOOKUP(Z3734,$AC$4015:$AC$4035,$AE$4015:$AE$4035,0)*M3734,_xlfn.XLOOKUP(Z3734,$AC$4015:$AC$4035,$AE$4015:$AE$4035,0)*L3734)</f>
        <v>43411200</v>
      </c>
      <c r="P3734" s="83">
        <f>SUM(N3734:O3734)</f>
        <v>43411200</v>
      </c>
      <c r="Q3734" s="157">
        <f>M3734*G3734</f>
        <v>2445497.5999999996</v>
      </c>
      <c r="R3734" s="157">
        <f>G3734*P3734</f>
        <v>733649.27999999991</v>
      </c>
      <c r="S3734" s="83">
        <f>SUM(Q3734:R3734)</f>
        <v>3179146.8799999994</v>
      </c>
      <c r="T3734" s="156" t="s">
        <v>50</v>
      </c>
      <c r="U3734" s="132"/>
      <c r="V3734" s="132"/>
      <c r="W3734" s="132"/>
      <c r="X3734" s="44" t="s">
        <v>33</v>
      </c>
      <c r="Y3734" s="44"/>
      <c r="Z3734" s="44" t="s">
        <v>10</v>
      </c>
      <c r="AA3734" s="44" t="s">
        <v>80</v>
      </c>
      <c r="AB3734" s="2">
        <v>119433564.26451865</v>
      </c>
      <c r="AC3734" s="2">
        <v>2018427.2360703649</v>
      </c>
      <c r="AD3734" s="2">
        <f>+M3734</f>
        <v>144704000</v>
      </c>
      <c r="AE3734" s="2">
        <f>+AD3734*14%</f>
        <v>20258560.000000004</v>
      </c>
      <c r="AF3734" s="155">
        <f>+AD3734*35%</f>
        <v>50646400</v>
      </c>
      <c r="AG3734" s="2">
        <f>+AD3734*F3734</f>
        <v>2445497.5999999996</v>
      </c>
      <c r="AH3734" s="2">
        <f>+AE3734*F3734</f>
        <v>342369.66400000005</v>
      </c>
      <c r="AI3734" s="2">
        <f>+AF3734*F3734</f>
        <v>855924.15999999992</v>
      </c>
      <c r="AJ3734" s="2">
        <f>SUM(AG3734:AI3734)</f>
        <v>3643791.4239999996</v>
      </c>
      <c r="AK3734" s="2">
        <f>+AD3734*G3734</f>
        <v>2445497.5999999996</v>
      </c>
      <c r="AL3734" s="2">
        <f>+AE3734*G3734</f>
        <v>342369.66400000005</v>
      </c>
      <c r="AM3734" s="2">
        <f>+AF3734*G3734</f>
        <v>855924.15999999992</v>
      </c>
      <c r="AN3734" s="155">
        <f>SUM(AK3734:AM3734)</f>
        <v>3643791.4239999996</v>
      </c>
      <c r="AQ3734" s="145" t="s">
        <v>79</v>
      </c>
      <c r="AU3734" s="8"/>
      <c r="AV3734" s="8"/>
      <c r="AW3734" s="2">
        <f>'[2]BoQ HSYC-Trang'!$AT3734</f>
        <v>144704000</v>
      </c>
      <c r="AX3734" s="8">
        <f>F3734*AW3734</f>
        <v>2445497.5999999996</v>
      </c>
      <c r="AY3734" s="8">
        <f>IF(AQ3734="CT",7%,5%)*AX3734</f>
        <v>122274.87999999999</v>
      </c>
      <c r="AZ3734" s="8">
        <f>AX3734*2%</f>
        <v>48909.95199999999</v>
      </c>
      <c r="BA3734" s="8">
        <f>IF(BB3734&gt;0,0,AX3734*5%)</f>
        <v>0</v>
      </c>
      <c r="BB3734" s="8">
        <f>(AX3734-BG3734)*35%</f>
        <v>855924.1599999998</v>
      </c>
      <c r="BC3734" s="8">
        <f>+AX3734+AY3734+AZ3734+BA3734+BB3734</f>
        <v>3472606.5919999992</v>
      </c>
      <c r="BD3734" s="8">
        <f>AX3734-AT3734</f>
        <v>2445497.5999999996</v>
      </c>
      <c r="BE3734" s="2"/>
      <c r="BH3734" s="2"/>
    </row>
    <row r="3735" spans="1:60" ht="17" hidden="1" outlineLevel="2" x14ac:dyDescent="0.2">
      <c r="A3735" s="1" t="s">
        <v>168</v>
      </c>
      <c r="B3735" s="82">
        <v>60</v>
      </c>
      <c r="C3735" s="144" t="s">
        <v>90</v>
      </c>
      <c r="D3735" s="144"/>
      <c r="E3735" s="82" t="s">
        <v>52</v>
      </c>
      <c r="F3735" s="143">
        <v>3.7549999999999999</v>
      </c>
      <c r="G3735" s="142">
        <f>+[2]THKL!F3759</f>
        <v>3.7549999999999999</v>
      </c>
      <c r="H3735" s="132"/>
      <c r="I3735" s="132"/>
      <c r="J3735" s="132"/>
      <c r="K3735" s="156" t="s">
        <v>89</v>
      </c>
      <c r="L3735" s="157" t="s">
        <v>89</v>
      </c>
      <c r="M3735" s="157">
        <f>SUM(K3735:L3735)</f>
        <v>0</v>
      </c>
      <c r="N3735" s="83">
        <f>IF(V3735&lt;&gt;"VTC VHm",_xlfn.XLOOKUP(Z3735,$AC$4015:$AC$4035,$AD$4015:$AD$4035,0)*M3735,_xlfn.XLOOKUP(Z3735,$AC$4015:$AC$4035,$AD$4015:$AD$4035,0)*L3735)</f>
        <v>0</v>
      </c>
      <c r="O3735" s="83">
        <f>IF(V3735&lt;&gt;"VTC VHm",_xlfn.XLOOKUP(Z3735,$AC$4015:$AC$4035,$AE$4015:$AE$4035,0)*M3735,_xlfn.XLOOKUP(Z3735,$AC$4015:$AC$4035,$AE$4015:$AE$4035,0)*L3735)</f>
        <v>0</v>
      </c>
      <c r="P3735" s="83">
        <f>SUM(N3735:O3735)</f>
        <v>0</v>
      </c>
      <c r="Q3735" s="157">
        <f>M3735*G3735</f>
        <v>0</v>
      </c>
      <c r="R3735" s="157">
        <f>G3735*P3735</f>
        <v>0</v>
      </c>
      <c r="S3735" s="83">
        <f>SUM(Q3735:R3735)</f>
        <v>0</v>
      </c>
      <c r="T3735" s="156"/>
      <c r="U3735" s="132"/>
      <c r="V3735" s="132"/>
      <c r="W3735" s="132"/>
      <c r="X3735" s="44" t="s">
        <v>33</v>
      </c>
      <c r="Y3735" s="44"/>
      <c r="Z3735" s="44" t="s">
        <v>10</v>
      </c>
      <c r="AA3735" s="44" t="s">
        <v>80</v>
      </c>
      <c r="AB3735" s="2">
        <v>202519.68842832721</v>
      </c>
      <c r="AC3735" s="2">
        <v>760461.43004836864</v>
      </c>
      <c r="AD3735" s="2">
        <f>+M3735</f>
        <v>0</v>
      </c>
      <c r="AE3735" s="2">
        <f>+AD3735*14%</f>
        <v>0</v>
      </c>
      <c r="AF3735" s="155">
        <f>+AD3735*35%</f>
        <v>0</v>
      </c>
      <c r="AG3735" s="2">
        <f>+AD3735*F3735</f>
        <v>0</v>
      </c>
      <c r="AH3735" s="2">
        <f>+AE3735*F3735</f>
        <v>0</v>
      </c>
      <c r="AI3735" s="2">
        <f>+AF3735*F3735</f>
        <v>0</v>
      </c>
      <c r="AJ3735" s="2">
        <f>SUM(AG3735:AI3735)</f>
        <v>0</v>
      </c>
      <c r="AK3735" s="2">
        <f>+AD3735*G3735</f>
        <v>0</v>
      </c>
      <c r="AL3735" s="2">
        <f>+AE3735*G3735</f>
        <v>0</v>
      </c>
      <c r="AM3735" s="2">
        <f>+AF3735*G3735</f>
        <v>0</v>
      </c>
      <c r="AN3735" s="155">
        <f>SUM(AK3735:AM3735)</f>
        <v>0</v>
      </c>
      <c r="AQ3735" s="145" t="s">
        <v>79</v>
      </c>
      <c r="AU3735" s="8"/>
      <c r="AV3735" s="8"/>
      <c r="AW3735" s="2">
        <f>'[2]BoQ HSYC-Trang'!$AT3735</f>
        <v>0</v>
      </c>
      <c r="AX3735" s="8">
        <f>F3735*AW3735</f>
        <v>0</v>
      </c>
      <c r="AY3735" s="8">
        <f>IF(AQ3735="CT",7%,5%)*AX3735</f>
        <v>0</v>
      </c>
      <c r="AZ3735" s="8">
        <f>AX3735*2%</f>
        <v>0</v>
      </c>
      <c r="BA3735" s="8">
        <f>IF(BB3735&gt;0,0,AX3735*5%)</f>
        <v>0</v>
      </c>
      <c r="BB3735" s="8">
        <f>(AX3735-BG3735)*35%</f>
        <v>0</v>
      </c>
      <c r="BC3735" s="8">
        <f>+AX3735+AY3735+AZ3735+BA3735+BB3735</f>
        <v>0</v>
      </c>
      <c r="BD3735" s="8">
        <f>AX3735-AT3735</f>
        <v>0</v>
      </c>
      <c r="BE3735" s="2"/>
      <c r="BH3735" s="2"/>
    </row>
    <row r="3736" spans="1:60" ht="17" hidden="1" outlineLevel="2" x14ac:dyDescent="0.2">
      <c r="A3736" s="1" t="s">
        <v>82</v>
      </c>
      <c r="B3736" s="82">
        <v>61</v>
      </c>
      <c r="C3736" s="144" t="s">
        <v>88</v>
      </c>
      <c r="D3736" s="144"/>
      <c r="E3736" s="82" t="s">
        <v>87</v>
      </c>
      <c r="F3736" s="143">
        <v>1.2</v>
      </c>
      <c r="G3736" s="142">
        <f>+[2]THKL!F3760</f>
        <v>1.2</v>
      </c>
      <c r="H3736" s="132"/>
      <c r="I3736" s="132"/>
      <c r="J3736" s="132"/>
      <c r="K3736" s="156">
        <f>$K$1664</f>
        <v>1440000</v>
      </c>
      <c r="L3736" s="157">
        <f>$L$1664</f>
        <v>240000</v>
      </c>
      <c r="M3736" s="157">
        <f>SUM(K3736:L3736)</f>
        <v>1680000</v>
      </c>
      <c r="N3736" s="83">
        <f>IF(V3736&lt;&gt;"VTC VHm",_xlfn.XLOOKUP(Z3736,$AC$4015:$AC$4035,$AD$4015:$AD$4035,0)*M3736,_xlfn.XLOOKUP(Z3736,$AC$4015:$AC$4035,$AD$4015:$AD$4035,0)*L3736)</f>
        <v>0</v>
      </c>
      <c r="O3736" s="83">
        <f>IF(V3736&lt;&gt;"VTC VHm",_xlfn.XLOOKUP(Z3736,$AC$4015:$AC$4035,$AE$4015:$AE$4035,0)*M3736,_xlfn.XLOOKUP(Z3736,$AC$4015:$AC$4035,$AE$4015:$AE$4035,0)*L3736)</f>
        <v>504000</v>
      </c>
      <c r="P3736" s="83">
        <f>SUM(N3736:O3736)</f>
        <v>504000</v>
      </c>
      <c r="Q3736" s="157">
        <f>M3736*G3736</f>
        <v>2016000</v>
      </c>
      <c r="R3736" s="157">
        <f>G3736*P3736</f>
        <v>604800</v>
      </c>
      <c r="S3736" s="83">
        <f>SUM(Q3736:R3736)</f>
        <v>2620800</v>
      </c>
      <c r="T3736" s="156"/>
      <c r="U3736" s="132"/>
      <c r="V3736" s="132"/>
      <c r="W3736" s="132"/>
      <c r="X3736" s="44" t="s">
        <v>33</v>
      </c>
      <c r="Y3736" s="44"/>
      <c r="Z3736" s="44" t="s">
        <v>10</v>
      </c>
      <c r="AA3736" s="44" t="s">
        <v>80</v>
      </c>
      <c r="AB3736" s="2">
        <v>1207210.125</v>
      </c>
      <c r="AC3736" s="2">
        <v>1448652.15</v>
      </c>
      <c r="AD3736" s="2">
        <f>+M3736</f>
        <v>1680000</v>
      </c>
      <c r="AE3736" s="2">
        <f>+AD3736*14%</f>
        <v>235200.00000000003</v>
      </c>
      <c r="AF3736" s="155">
        <f>+AD3736*35%</f>
        <v>588000</v>
      </c>
      <c r="AG3736" s="2">
        <f>+AD3736*F3736</f>
        <v>2016000</v>
      </c>
      <c r="AH3736" s="2">
        <f>+AE3736*F3736</f>
        <v>282240</v>
      </c>
      <c r="AI3736" s="2">
        <f>+AF3736*F3736</f>
        <v>705600</v>
      </c>
      <c r="AJ3736" s="2">
        <f>SUM(AG3736:AI3736)</f>
        <v>3003840</v>
      </c>
      <c r="AK3736" s="2">
        <f>+AD3736*G3736</f>
        <v>2016000</v>
      </c>
      <c r="AL3736" s="2">
        <f>+AE3736*G3736</f>
        <v>282240</v>
      </c>
      <c r="AM3736" s="2">
        <f>+AF3736*G3736</f>
        <v>705600</v>
      </c>
      <c r="AN3736" s="155">
        <f>SUM(AK3736:AM3736)</f>
        <v>3003840</v>
      </c>
      <c r="AQ3736" s="145" t="s">
        <v>79</v>
      </c>
      <c r="AU3736" s="8"/>
      <c r="AV3736" s="8"/>
      <c r="AW3736" s="2">
        <f>'[2]BoQ HSYC-Trang'!$AT3736</f>
        <v>1680000</v>
      </c>
      <c r="AX3736" s="8">
        <f>F3736*AW3736</f>
        <v>2016000</v>
      </c>
      <c r="AY3736" s="8">
        <f>IF(AQ3736="CT",7%,5%)*AX3736</f>
        <v>100800</v>
      </c>
      <c r="AZ3736" s="8">
        <f>AX3736*2%</f>
        <v>40320</v>
      </c>
      <c r="BA3736" s="8">
        <f>IF(BB3736&gt;0,0,AX3736*5%)</f>
        <v>0</v>
      </c>
      <c r="BB3736" s="8">
        <f>(AX3736-BG3736)*35%</f>
        <v>705600</v>
      </c>
      <c r="BC3736" s="8">
        <f>+AX3736+AY3736+AZ3736+BA3736+BB3736</f>
        <v>2862720</v>
      </c>
      <c r="BD3736" s="8">
        <f>AX3736-AT3736</f>
        <v>2016000</v>
      </c>
      <c r="BE3736" s="2"/>
      <c r="BH3736" s="2"/>
    </row>
    <row r="3737" spans="1:60" ht="51" hidden="1" outlineLevel="2" x14ac:dyDescent="0.2">
      <c r="A3737" s="1" t="s">
        <v>82</v>
      </c>
      <c r="B3737" s="82">
        <v>62</v>
      </c>
      <c r="C3737" s="144" t="s">
        <v>86</v>
      </c>
      <c r="D3737" s="144"/>
      <c r="E3737" s="82" t="s">
        <v>85</v>
      </c>
      <c r="F3737" s="143">
        <v>1</v>
      </c>
      <c r="G3737" s="142">
        <f>+[2]THKL!F3761</f>
        <v>1</v>
      </c>
      <c r="H3737" s="132"/>
      <c r="I3737" s="132"/>
      <c r="J3737" s="132"/>
      <c r="K3737" s="156">
        <f>$K$1665</f>
        <v>3180000</v>
      </c>
      <c r="L3737" s="157">
        <f>$L$1665</f>
        <v>300000</v>
      </c>
      <c r="M3737" s="157">
        <f>SUM(K3737:L3737)</f>
        <v>3480000</v>
      </c>
      <c r="N3737" s="83">
        <f>IF(V3737&lt;&gt;"VTC VHm",_xlfn.XLOOKUP(Z3737,$AC$4015:$AC$4035,$AD$4015:$AD$4035,0)*M3737,_xlfn.XLOOKUP(Z3737,$AC$4015:$AC$4035,$AD$4015:$AD$4035,0)*L3737)</f>
        <v>0</v>
      </c>
      <c r="O3737" s="83">
        <f>IF(V3737&lt;&gt;"VTC VHm",_xlfn.XLOOKUP(Z3737,$AC$4015:$AC$4035,$AE$4015:$AE$4035,0)*M3737,_xlfn.XLOOKUP(Z3737,$AC$4015:$AC$4035,$AE$4015:$AE$4035,0)*L3737)</f>
        <v>1044000</v>
      </c>
      <c r="P3737" s="83">
        <f>SUM(N3737:O3737)</f>
        <v>1044000</v>
      </c>
      <c r="Q3737" s="157">
        <f>M3737*G3737</f>
        <v>3480000</v>
      </c>
      <c r="R3737" s="157">
        <f>G3737*P3737</f>
        <v>1044000</v>
      </c>
      <c r="S3737" s="83">
        <f>SUM(Q3737:R3737)</f>
        <v>4524000</v>
      </c>
      <c r="T3737" s="156"/>
      <c r="U3737" s="132"/>
      <c r="V3737" s="132"/>
      <c r="W3737" s="132"/>
      <c r="X3737" s="44" t="s">
        <v>33</v>
      </c>
      <c r="Y3737" s="44"/>
      <c r="Z3737" s="44" t="s">
        <v>10</v>
      </c>
      <c r="AA3737" s="44" t="s">
        <v>80</v>
      </c>
      <c r="AB3737" s="2">
        <v>4917792.8250000002</v>
      </c>
      <c r="AC3737" s="2">
        <v>4917792.8250000002</v>
      </c>
      <c r="AD3737" s="2">
        <f>+M3737</f>
        <v>3480000</v>
      </c>
      <c r="AE3737" s="2">
        <f>+AD3737*14%</f>
        <v>487200.00000000006</v>
      </c>
      <c r="AF3737" s="155">
        <f>+AD3737*35%</f>
        <v>1218000</v>
      </c>
      <c r="AG3737" s="2">
        <f>+AD3737*F3737</f>
        <v>3480000</v>
      </c>
      <c r="AH3737" s="2">
        <f>+AE3737*F3737</f>
        <v>487200.00000000006</v>
      </c>
      <c r="AI3737" s="2">
        <f>+AF3737*F3737</f>
        <v>1218000</v>
      </c>
      <c r="AJ3737" s="2">
        <f>SUM(AG3737:AI3737)</f>
        <v>5185200</v>
      </c>
      <c r="AK3737" s="2">
        <f>+AD3737*G3737</f>
        <v>3480000</v>
      </c>
      <c r="AL3737" s="2">
        <f>+AE3737*G3737</f>
        <v>487200.00000000006</v>
      </c>
      <c r="AM3737" s="2">
        <f>+AF3737*G3737</f>
        <v>1218000</v>
      </c>
      <c r="AN3737" s="155">
        <f>SUM(AK3737:AM3737)</f>
        <v>5185200</v>
      </c>
      <c r="AQ3737" s="145" t="s">
        <v>79</v>
      </c>
      <c r="AU3737" s="8"/>
      <c r="AV3737" s="8"/>
      <c r="AW3737" s="2">
        <f>'[2]BoQ HSYC-Trang'!$AT3737</f>
        <v>3480000</v>
      </c>
      <c r="AX3737" s="8">
        <f>F3737*AW3737</f>
        <v>3480000</v>
      </c>
      <c r="AY3737" s="8">
        <f>IF(AQ3737="CT",7%,5%)*AX3737</f>
        <v>174000</v>
      </c>
      <c r="AZ3737" s="8">
        <f>AX3737*2%</f>
        <v>69600</v>
      </c>
      <c r="BA3737" s="8">
        <f>IF(BB3737&gt;0,0,AX3737*5%)</f>
        <v>0</v>
      </c>
      <c r="BB3737" s="8">
        <f>(AX3737-BG3737)*35%</f>
        <v>1218000</v>
      </c>
      <c r="BC3737" s="8">
        <f>+AX3737+AY3737+AZ3737+BA3737+BB3737</f>
        <v>4941600</v>
      </c>
      <c r="BD3737" s="8">
        <f>AX3737-AT3737</f>
        <v>3480000</v>
      </c>
      <c r="BE3737" s="2"/>
      <c r="BH3737" s="2"/>
    </row>
    <row r="3738" spans="1:60" ht="17" hidden="1" outlineLevel="2" x14ac:dyDescent="0.2">
      <c r="A3738" s="1" t="s">
        <v>82</v>
      </c>
      <c r="B3738" s="82">
        <v>63</v>
      </c>
      <c r="C3738" s="144" t="s">
        <v>84</v>
      </c>
      <c r="D3738" s="144"/>
      <c r="E3738" s="82" t="s">
        <v>52</v>
      </c>
      <c r="F3738" s="143">
        <v>1.98</v>
      </c>
      <c r="G3738" s="142">
        <f>+[2]THKL!F3762</f>
        <v>1.9800000000000002</v>
      </c>
      <c r="H3738" s="132"/>
      <c r="I3738" s="132"/>
      <c r="J3738" s="132"/>
      <c r="K3738" s="156">
        <f>$K$219</f>
        <v>0</v>
      </c>
      <c r="L3738" s="157">
        <f>$L$219</f>
        <v>0</v>
      </c>
      <c r="M3738" s="157">
        <f>M2618</f>
        <v>3500000</v>
      </c>
      <c r="N3738" s="83">
        <f>IF(V3738&lt;&gt;"VTC VHm",_xlfn.XLOOKUP(Z3738,$AC$4015:$AC$4035,$AD$4015:$AD$4035,0)*M3738,_xlfn.XLOOKUP(Z3738,$AC$4015:$AC$4035,$AD$4015:$AD$4035,0)*L3738)</f>
        <v>105000</v>
      </c>
      <c r="O3738" s="83">
        <f>IF(V3738&lt;&gt;"VTC VHm",_xlfn.XLOOKUP(Z3738,$AC$4015:$AC$4035,$AE$4015:$AE$4035,0)*M3738,_xlfn.XLOOKUP(Z3738,$AC$4015:$AC$4035,$AE$4015:$AE$4035,0)*L3738)</f>
        <v>0</v>
      </c>
      <c r="P3738" s="83">
        <f>SUM(N3738:O3738)</f>
        <v>105000</v>
      </c>
      <c r="Q3738" s="157">
        <f>M3738*G3738</f>
        <v>6930000.0000000009</v>
      </c>
      <c r="R3738" s="157">
        <f>G3738*P3738</f>
        <v>207900.00000000003</v>
      </c>
      <c r="S3738" s="83">
        <f>SUM(Q3738:R3738)</f>
        <v>7137900.0000000009</v>
      </c>
      <c r="T3738" s="156" t="s">
        <v>50</v>
      </c>
      <c r="U3738" s="132"/>
      <c r="V3738" s="132"/>
      <c r="W3738" s="132"/>
      <c r="X3738" s="44" t="s">
        <v>33</v>
      </c>
      <c r="Y3738" s="44"/>
      <c r="Z3738" s="44" t="s">
        <v>9</v>
      </c>
      <c r="AA3738" s="44" t="s">
        <v>80</v>
      </c>
      <c r="AB3738" s="2">
        <v>6315743.4204974994</v>
      </c>
      <c r="AC3738" s="2">
        <v>12505171.972585049</v>
      </c>
      <c r="AD3738" s="2">
        <f>+M3738</f>
        <v>3500000</v>
      </c>
      <c r="AE3738" s="2">
        <f>+AD3738*14%</f>
        <v>490000.00000000006</v>
      </c>
      <c r="AF3738" s="155">
        <f>+AD3738*35%</f>
        <v>1225000</v>
      </c>
      <c r="AG3738" s="2">
        <f>+AD3738*F3738</f>
        <v>6930000</v>
      </c>
      <c r="AH3738" s="2">
        <f>+AE3738*F3738</f>
        <v>970200.00000000012</v>
      </c>
      <c r="AI3738" s="2">
        <f>+AF3738*F3738</f>
        <v>2425500</v>
      </c>
      <c r="AJ3738" s="2">
        <f>SUM(AG3738:AI3738)</f>
        <v>10325700</v>
      </c>
      <c r="AK3738" s="2">
        <f>+AD3738*G3738</f>
        <v>6930000.0000000009</v>
      </c>
      <c r="AL3738" s="2">
        <f>+AE3738*G3738</f>
        <v>970200.00000000023</v>
      </c>
      <c r="AM3738" s="2">
        <f>+AF3738*G3738</f>
        <v>2425500.0000000005</v>
      </c>
      <c r="AN3738" s="155">
        <f>SUM(AK3738:AM3738)</f>
        <v>10325700.000000002</v>
      </c>
      <c r="AQ3738" s="145" t="s">
        <v>79</v>
      </c>
      <c r="AU3738" s="8"/>
      <c r="AV3738" s="8"/>
      <c r="AW3738" s="2">
        <f>'[2]BoQ HSYC-Trang'!$AT3738</f>
        <v>3500000</v>
      </c>
      <c r="AX3738" s="8">
        <f>F3738*AW3738</f>
        <v>6930000</v>
      </c>
      <c r="AY3738" s="8">
        <f>IF(AQ3738="CT",7%,5%)*AX3738</f>
        <v>346500</v>
      </c>
      <c r="AZ3738" s="8">
        <f>AX3738*2%</f>
        <v>138600</v>
      </c>
      <c r="BA3738" s="8">
        <f>IF(BB3738&gt;0,0,AX3738*5%)</f>
        <v>0</v>
      </c>
      <c r="BB3738" s="8">
        <f>(AX3738-BG3738)*35%</f>
        <v>2425500</v>
      </c>
      <c r="BC3738" s="8">
        <f>+AX3738+AY3738+AZ3738+BA3738+BB3738</f>
        <v>9840600</v>
      </c>
      <c r="BD3738" s="8">
        <f>AX3738-AT3738</f>
        <v>6930000</v>
      </c>
      <c r="BE3738" s="2"/>
      <c r="BH3738" s="2"/>
    </row>
    <row r="3739" spans="1:60" ht="17" hidden="1" outlineLevel="2" x14ac:dyDescent="0.2">
      <c r="A3739" s="1" t="s">
        <v>82</v>
      </c>
      <c r="B3739" s="82">
        <v>64</v>
      </c>
      <c r="C3739" s="144" t="s">
        <v>83</v>
      </c>
      <c r="D3739" s="144"/>
      <c r="E3739" s="82" t="s">
        <v>52</v>
      </c>
      <c r="F3739" s="143">
        <v>2.64</v>
      </c>
      <c r="G3739" s="142">
        <f>+[2]THKL!F3763</f>
        <v>2.64</v>
      </c>
      <c r="H3739" s="132"/>
      <c r="I3739" s="132"/>
      <c r="J3739" s="132"/>
      <c r="K3739" s="156">
        <f>$K$217</f>
        <v>0</v>
      </c>
      <c r="L3739" s="157">
        <f>$L$217</f>
        <v>0</v>
      </c>
      <c r="M3739" s="157">
        <f>M3000</f>
        <v>3800000</v>
      </c>
      <c r="N3739" s="83">
        <f>IF(V3739&lt;&gt;"VTC VHm",_xlfn.XLOOKUP(Z3739,$AC$4015:$AC$4035,$AD$4015:$AD$4035,0)*M3739,_xlfn.XLOOKUP(Z3739,$AC$4015:$AC$4035,$AD$4015:$AD$4035,0)*L3739)</f>
        <v>114000</v>
      </c>
      <c r="O3739" s="83">
        <f>IF(V3739&lt;&gt;"VTC VHm",_xlfn.XLOOKUP(Z3739,$AC$4015:$AC$4035,$AE$4015:$AE$4035,0)*M3739,_xlfn.XLOOKUP(Z3739,$AC$4015:$AC$4035,$AE$4015:$AE$4035,0)*L3739)</f>
        <v>0</v>
      </c>
      <c r="P3739" s="83">
        <f>SUM(N3739:O3739)</f>
        <v>114000</v>
      </c>
      <c r="Q3739" s="157">
        <f>M3739*G3739</f>
        <v>10032000</v>
      </c>
      <c r="R3739" s="157">
        <f>G3739*P3739</f>
        <v>300960</v>
      </c>
      <c r="S3739" s="83">
        <f>SUM(Q3739:R3739)</f>
        <v>10332960</v>
      </c>
      <c r="T3739" s="156" t="s">
        <v>50</v>
      </c>
      <c r="U3739" s="132"/>
      <c r="V3739" s="132"/>
      <c r="W3739" s="132"/>
      <c r="X3739" s="44" t="s">
        <v>33</v>
      </c>
      <c r="Y3739" s="44"/>
      <c r="Z3739" s="44" t="s">
        <v>9</v>
      </c>
      <c r="AA3739" s="44" t="s">
        <v>80</v>
      </c>
      <c r="AB3739" s="2">
        <v>6409444.5289050005</v>
      </c>
      <c r="AC3739" s="2">
        <v>16920933.556309201</v>
      </c>
      <c r="AD3739" s="2">
        <f>+M3739</f>
        <v>3800000</v>
      </c>
      <c r="AE3739" s="2">
        <f>+AD3739*14%</f>
        <v>532000</v>
      </c>
      <c r="AF3739" s="155">
        <f>+AD3739*35%</f>
        <v>1330000</v>
      </c>
      <c r="AG3739" s="2">
        <f>+AD3739*F3739</f>
        <v>10032000</v>
      </c>
      <c r="AH3739" s="2">
        <f>+AE3739*F3739</f>
        <v>1404480</v>
      </c>
      <c r="AI3739" s="2">
        <f>+AF3739*F3739</f>
        <v>3511200</v>
      </c>
      <c r="AJ3739" s="2">
        <f>SUM(AG3739:AI3739)</f>
        <v>14947680</v>
      </c>
      <c r="AK3739" s="2">
        <f>+AD3739*G3739</f>
        <v>10032000</v>
      </c>
      <c r="AL3739" s="2">
        <f>+AE3739*G3739</f>
        <v>1404480</v>
      </c>
      <c r="AM3739" s="2">
        <f>+AF3739*G3739</f>
        <v>3511200</v>
      </c>
      <c r="AN3739" s="155">
        <f>SUM(AK3739:AM3739)</f>
        <v>14947680</v>
      </c>
      <c r="AQ3739" s="145" t="s">
        <v>79</v>
      </c>
      <c r="AU3739" s="8"/>
      <c r="AV3739" s="8"/>
      <c r="AW3739" s="2">
        <f>'[2]BoQ HSYC-Trang'!$AT3739</f>
        <v>3800000</v>
      </c>
      <c r="AX3739" s="8">
        <f>F3739*AW3739</f>
        <v>10032000</v>
      </c>
      <c r="AY3739" s="8">
        <f>IF(AQ3739="CT",7%,5%)*AX3739</f>
        <v>501600</v>
      </c>
      <c r="AZ3739" s="8">
        <f>AX3739*2%</f>
        <v>200640</v>
      </c>
      <c r="BA3739" s="8">
        <f>IF(BB3739&gt;0,0,AX3739*5%)</f>
        <v>0</v>
      </c>
      <c r="BB3739" s="8">
        <f>(AX3739-BG3739)*35%</f>
        <v>3511200</v>
      </c>
      <c r="BC3739" s="8">
        <f>+AX3739+AY3739+AZ3739+BA3739+BB3739</f>
        <v>14245440</v>
      </c>
      <c r="BD3739" s="8">
        <f>AX3739-AT3739</f>
        <v>10032000</v>
      </c>
      <c r="BE3739" s="2"/>
      <c r="BH3739" s="2"/>
    </row>
    <row r="3740" spans="1:60" ht="34" hidden="1" outlineLevel="2" x14ac:dyDescent="0.2">
      <c r="A3740" s="1" t="s">
        <v>82</v>
      </c>
      <c r="B3740" s="82">
        <v>65</v>
      </c>
      <c r="C3740" s="144" t="s">
        <v>167</v>
      </c>
      <c r="D3740" s="144"/>
      <c r="E3740" s="82" t="s">
        <v>52</v>
      </c>
      <c r="F3740" s="143">
        <v>0.56000000000000005</v>
      </c>
      <c r="G3740" s="142">
        <f>+[2]THKL!F3764</f>
        <v>0.55999999999999994</v>
      </c>
      <c r="H3740" s="132"/>
      <c r="I3740" s="132"/>
      <c r="J3740" s="132"/>
      <c r="K3740" s="156">
        <f>'[3]BDG (XD)'!$Y$1987</f>
        <v>2100000</v>
      </c>
      <c r="L3740" s="157">
        <f>'[3]BDG (XD)'!$Z$1987</f>
        <v>336000</v>
      </c>
      <c r="M3740" s="157">
        <f>SUM(K3740:L3740)</f>
        <v>2436000</v>
      </c>
      <c r="N3740" s="83">
        <f>IF(V3740&lt;&gt;"VTC VHm",_xlfn.XLOOKUP(Z3740,$AC$4015:$AC$4035,$AD$4015:$AD$4035,0)*M3740,_xlfn.XLOOKUP(Z3740,$AC$4015:$AC$4035,$AD$4015:$AD$4035,0)*L3740)</f>
        <v>852600</v>
      </c>
      <c r="O3740" s="83">
        <f>IF(V3740&lt;&gt;"VTC VHm",_xlfn.XLOOKUP(Z3740,$AC$4015:$AC$4035,$AE$4015:$AE$4035,0)*M3740,_xlfn.XLOOKUP(Z3740,$AC$4015:$AC$4035,$AE$4015:$AE$4035,0)*L3740)</f>
        <v>0</v>
      </c>
      <c r="P3740" s="83">
        <f>SUM(N3740:O3740)</f>
        <v>852600</v>
      </c>
      <c r="Q3740" s="157">
        <f>M3740*G3740</f>
        <v>1364159.9999999998</v>
      </c>
      <c r="R3740" s="157">
        <f>G3740*P3740</f>
        <v>477455.99999999994</v>
      </c>
      <c r="S3740" s="83">
        <f>SUM(Q3740:R3740)</f>
        <v>1841615.9999999998</v>
      </c>
      <c r="T3740" s="156"/>
      <c r="U3740" s="132"/>
      <c r="V3740" s="132"/>
      <c r="W3740" s="132"/>
      <c r="X3740" s="44" t="s">
        <v>33</v>
      </c>
      <c r="Y3740" s="44"/>
      <c r="Z3740" s="44" t="s">
        <v>6</v>
      </c>
      <c r="AA3740" s="44" t="s">
        <v>80</v>
      </c>
      <c r="AB3740" s="2">
        <v>2020488.5249999999</v>
      </c>
      <c r="AC3740" s="2">
        <v>1131473.574</v>
      </c>
      <c r="AD3740" s="2">
        <f>+M3740</f>
        <v>2436000</v>
      </c>
      <c r="AE3740" s="2">
        <f>+AD3740*14%</f>
        <v>341040.00000000006</v>
      </c>
      <c r="AF3740" s="155">
        <f>+AD3740*35%</f>
        <v>852600</v>
      </c>
      <c r="AG3740" s="2">
        <f>+AD3740*F3740</f>
        <v>1364160.0000000002</v>
      </c>
      <c r="AH3740" s="2">
        <f>+AE3740*F3740</f>
        <v>190982.40000000005</v>
      </c>
      <c r="AI3740" s="2">
        <f>+AF3740*F3740</f>
        <v>477456.00000000006</v>
      </c>
      <c r="AJ3740" s="2">
        <f>SUM(AG3740:AI3740)</f>
        <v>2032598.4000000004</v>
      </c>
      <c r="AK3740" s="2">
        <f>+AD3740*G3740</f>
        <v>1364159.9999999998</v>
      </c>
      <c r="AL3740" s="2">
        <f>+AE3740*G3740</f>
        <v>190982.40000000002</v>
      </c>
      <c r="AM3740" s="2">
        <f>+AF3740*G3740</f>
        <v>477455.99999999994</v>
      </c>
      <c r="AN3740" s="155">
        <f>SUM(AK3740:AM3740)</f>
        <v>2032598.4</v>
      </c>
      <c r="AQ3740" s="145" t="s">
        <v>79</v>
      </c>
      <c r="AU3740" s="8"/>
      <c r="AV3740" s="8"/>
      <c r="AW3740" s="2">
        <f>'[2]BoQ HSYC-Trang'!$AT3740</f>
        <v>2436000</v>
      </c>
      <c r="AX3740" s="8">
        <f>F3740*AW3740</f>
        <v>1364160.0000000002</v>
      </c>
      <c r="AY3740" s="8">
        <f>IF(AQ3740="CT",7%,5%)*AX3740</f>
        <v>68208.000000000015</v>
      </c>
      <c r="AZ3740" s="8">
        <f>AX3740*2%</f>
        <v>27283.200000000004</v>
      </c>
      <c r="BA3740" s="8">
        <f>IF(BB3740&gt;0,0,AX3740*5%)</f>
        <v>0</v>
      </c>
      <c r="BB3740" s="8">
        <f>(AX3740-BG3740)*35%</f>
        <v>477456.00000000006</v>
      </c>
      <c r="BC3740" s="8">
        <f>+AX3740+AY3740+AZ3740+BA3740+BB3740</f>
        <v>1937107.2000000002</v>
      </c>
      <c r="BD3740" s="8">
        <f>AX3740-AT3740</f>
        <v>1364160.0000000002</v>
      </c>
      <c r="BE3740" s="2"/>
      <c r="BH3740" s="2"/>
    </row>
    <row r="3741" spans="1:60" s="92" customFormat="1" ht="17" hidden="1" outlineLevel="1" x14ac:dyDescent="0.2">
      <c r="B3741" s="163" t="s">
        <v>166</v>
      </c>
      <c r="C3741" s="164" t="s">
        <v>165</v>
      </c>
      <c r="D3741" s="164"/>
      <c r="E3741" s="163"/>
      <c r="F3741" s="162"/>
      <c r="G3741" s="149">
        <f>+[2]THKL!F3765</f>
        <v>0</v>
      </c>
      <c r="H3741" s="158"/>
      <c r="I3741" s="158"/>
      <c r="J3741" s="158"/>
      <c r="K3741" s="159"/>
      <c r="L3741" s="161"/>
      <c r="M3741" s="161">
        <f>SUM(K3741:L3741)</f>
        <v>0</v>
      </c>
      <c r="N3741" s="83">
        <f>IF(V3741&lt;&gt;"VTC VHm",_xlfn.XLOOKUP(Z3741,$AC$4015:$AC$4035,$AD$4015:$AD$4035,0)*M3741,_xlfn.XLOOKUP(Z3741,$AC$4015:$AC$4035,$AD$4015:$AD$4035,0)*L3741)</f>
        <v>0</v>
      </c>
      <c r="O3741" s="83">
        <f>IF(V3741&lt;&gt;"VTC VHm",_xlfn.XLOOKUP(Z3741,$AC$4015:$AC$4035,$AE$4015:$AE$4035,0)*M3741,_xlfn.XLOOKUP(Z3741,$AC$4015:$AC$4035,$AE$4015:$AE$4035,0)*L3741)</f>
        <v>0</v>
      </c>
      <c r="P3741" s="160">
        <f>SUM(N3741:O3741)</f>
        <v>0</v>
      </c>
      <c r="Q3741" s="161">
        <f>M3741*G3741</f>
        <v>0</v>
      </c>
      <c r="R3741" s="161">
        <f>G3741*P3741</f>
        <v>0</v>
      </c>
      <c r="S3741" s="160">
        <f>SUM(Q3741:R3741)</f>
        <v>0</v>
      </c>
      <c r="T3741" s="159"/>
      <c r="U3741" s="158"/>
      <c r="V3741" s="158"/>
      <c r="W3741" s="158"/>
      <c r="X3741" s="94" t="s">
        <v>33</v>
      </c>
      <c r="Y3741" s="94"/>
      <c r="Z3741" s="94"/>
      <c r="AA3741" s="44" t="s">
        <v>80</v>
      </c>
      <c r="AB3741" s="93">
        <v>0</v>
      </c>
      <c r="AC3741" s="93">
        <v>0</v>
      </c>
      <c r="AD3741" s="93">
        <f>+M3741</f>
        <v>0</v>
      </c>
      <c r="AE3741" s="93">
        <f>+AD3741*14%</f>
        <v>0</v>
      </c>
      <c r="AF3741" s="93">
        <f>+AD3741*35%</f>
        <v>0</v>
      </c>
      <c r="AG3741" s="93">
        <f>+AD3741*F3741</f>
        <v>0</v>
      </c>
      <c r="AH3741" s="93">
        <f>+AE3741*F3741</f>
        <v>0</v>
      </c>
      <c r="AI3741" s="93">
        <f>+AF3741*F3741</f>
        <v>0</v>
      </c>
      <c r="AJ3741" s="93">
        <f>SUM(AG3741:AI3741)</f>
        <v>0</v>
      </c>
      <c r="AK3741" s="93">
        <f>+AD3741*G3741</f>
        <v>0</v>
      </c>
      <c r="AL3741" s="93">
        <f>+AE3741*G3741</f>
        <v>0</v>
      </c>
      <c r="AM3741" s="93">
        <f>+AF3741*G3741</f>
        <v>0</v>
      </c>
      <c r="AN3741" s="93">
        <f>SUM(AK3741:AM3741)</f>
        <v>0</v>
      </c>
      <c r="AQ3741" s="145" t="s">
        <v>79</v>
      </c>
      <c r="AU3741" s="8"/>
      <c r="AV3741" s="8"/>
      <c r="AW3741" s="2">
        <f>'[2]BoQ HSYC-Trang'!$AT3741</f>
        <v>0</v>
      </c>
      <c r="AX3741" s="8">
        <f>F3741*AW3741</f>
        <v>0</v>
      </c>
      <c r="AY3741" s="8">
        <f>IF(AQ3741="CT",7%,5%)*AX3741</f>
        <v>0</v>
      </c>
      <c r="AZ3741" s="8">
        <f>AX3741*2%</f>
        <v>0</v>
      </c>
      <c r="BA3741" s="8">
        <f>IF(BB3741&gt;0,0,AX3741*5%)</f>
        <v>0</v>
      </c>
      <c r="BB3741" s="8">
        <f>(AX3741-BG3741)*35%</f>
        <v>0</v>
      </c>
      <c r="BC3741" s="8">
        <f>+AX3741+AY3741+AZ3741+BA3741+BB3741</f>
        <v>0</v>
      </c>
      <c r="BD3741" s="8">
        <f>AX3741-AT3741</f>
        <v>0</v>
      </c>
      <c r="BE3741" s="2"/>
      <c r="BH3741" s="2"/>
    </row>
    <row r="3742" spans="1:60" s="92" customFormat="1" ht="17" hidden="1" outlineLevel="1" x14ac:dyDescent="0.2">
      <c r="B3742" s="163"/>
      <c r="C3742" s="164" t="s">
        <v>164</v>
      </c>
      <c r="D3742" s="164"/>
      <c r="E3742" s="163"/>
      <c r="F3742" s="162"/>
      <c r="G3742" s="149">
        <f>+[2]THKL!F3766</f>
        <v>0</v>
      </c>
      <c r="H3742" s="158"/>
      <c r="I3742" s="158"/>
      <c r="J3742" s="158"/>
      <c r="K3742" s="159"/>
      <c r="L3742" s="161"/>
      <c r="M3742" s="161">
        <f>SUM(K3742:L3742)</f>
        <v>0</v>
      </c>
      <c r="N3742" s="83">
        <f>IF(V3742&lt;&gt;"VTC VHm",_xlfn.XLOOKUP(Z3742,$AC$4015:$AC$4035,$AD$4015:$AD$4035,0)*M3742,_xlfn.XLOOKUP(Z3742,$AC$4015:$AC$4035,$AD$4015:$AD$4035,0)*L3742)</f>
        <v>0</v>
      </c>
      <c r="O3742" s="83">
        <f>IF(V3742&lt;&gt;"VTC VHm",_xlfn.XLOOKUP(Z3742,$AC$4015:$AC$4035,$AE$4015:$AE$4035,0)*M3742,_xlfn.XLOOKUP(Z3742,$AC$4015:$AC$4035,$AE$4015:$AE$4035,0)*L3742)</f>
        <v>0</v>
      </c>
      <c r="P3742" s="160">
        <f>SUM(N3742:O3742)</f>
        <v>0</v>
      </c>
      <c r="Q3742" s="161">
        <f>M3742*G3742</f>
        <v>0</v>
      </c>
      <c r="R3742" s="161">
        <f>G3742*P3742</f>
        <v>0</v>
      </c>
      <c r="S3742" s="160">
        <f>SUM(Q3742:R3742)</f>
        <v>0</v>
      </c>
      <c r="T3742" s="159"/>
      <c r="U3742" s="158"/>
      <c r="V3742" s="158"/>
      <c r="W3742" s="158"/>
      <c r="X3742" s="94" t="s">
        <v>33</v>
      </c>
      <c r="Y3742" s="94"/>
      <c r="Z3742" s="94"/>
      <c r="AA3742" s="44" t="s">
        <v>80</v>
      </c>
      <c r="AB3742" s="93">
        <v>0</v>
      </c>
      <c r="AC3742" s="93">
        <v>0</v>
      </c>
      <c r="AD3742" s="93">
        <f>+M3742</f>
        <v>0</v>
      </c>
      <c r="AE3742" s="93">
        <f>+AD3742*14%</f>
        <v>0</v>
      </c>
      <c r="AF3742" s="93">
        <f>+AD3742*35%</f>
        <v>0</v>
      </c>
      <c r="AG3742" s="93">
        <f>+AD3742*F3742</f>
        <v>0</v>
      </c>
      <c r="AH3742" s="93">
        <f>+AE3742*F3742</f>
        <v>0</v>
      </c>
      <c r="AI3742" s="93">
        <f>+AF3742*F3742</f>
        <v>0</v>
      </c>
      <c r="AJ3742" s="93">
        <f>SUM(AG3742:AI3742)</f>
        <v>0</v>
      </c>
      <c r="AK3742" s="93">
        <f>+AD3742*G3742</f>
        <v>0</v>
      </c>
      <c r="AL3742" s="93">
        <f>+AE3742*G3742</f>
        <v>0</v>
      </c>
      <c r="AM3742" s="93">
        <f>+AF3742*G3742</f>
        <v>0</v>
      </c>
      <c r="AN3742" s="93">
        <f>SUM(AK3742:AM3742)</f>
        <v>0</v>
      </c>
      <c r="AQ3742" s="145" t="s">
        <v>79</v>
      </c>
      <c r="AU3742" s="8"/>
      <c r="AV3742" s="8"/>
      <c r="AW3742" s="2">
        <f>'[2]BoQ HSYC-Trang'!$AT3742</f>
        <v>0</v>
      </c>
      <c r="AX3742" s="8">
        <f>F3742*AW3742</f>
        <v>0</v>
      </c>
      <c r="AY3742" s="8">
        <f>IF(AQ3742="CT",7%,5%)*AX3742</f>
        <v>0</v>
      </c>
      <c r="AZ3742" s="8">
        <f>AX3742*2%</f>
        <v>0</v>
      </c>
      <c r="BA3742" s="8">
        <f>IF(BB3742&gt;0,0,AX3742*5%)</f>
        <v>0</v>
      </c>
      <c r="BB3742" s="8">
        <f>(AX3742-BG3742)*35%</f>
        <v>0</v>
      </c>
      <c r="BC3742" s="8">
        <f>+AX3742+AY3742+AZ3742+BA3742+BB3742</f>
        <v>0</v>
      </c>
      <c r="BD3742" s="8">
        <f>AX3742-AT3742</f>
        <v>0</v>
      </c>
      <c r="BE3742" s="2"/>
      <c r="BH3742" s="2"/>
    </row>
    <row r="3743" spans="1:60" s="92" customFormat="1" ht="17" hidden="1" outlineLevel="1" x14ac:dyDescent="0.2">
      <c r="B3743" s="163"/>
      <c r="C3743" s="164" t="s">
        <v>163</v>
      </c>
      <c r="D3743" s="164"/>
      <c r="E3743" s="163"/>
      <c r="F3743" s="162"/>
      <c r="G3743" s="149">
        <f>+[2]THKL!F3767</f>
        <v>0</v>
      </c>
      <c r="H3743" s="158"/>
      <c r="I3743" s="158"/>
      <c r="J3743" s="158"/>
      <c r="K3743" s="159"/>
      <c r="L3743" s="161"/>
      <c r="M3743" s="161">
        <f>SUM(K3743:L3743)</f>
        <v>0</v>
      </c>
      <c r="N3743" s="83">
        <f>IF(V3743&lt;&gt;"VTC VHm",_xlfn.XLOOKUP(Z3743,$AC$4015:$AC$4035,$AD$4015:$AD$4035,0)*M3743,_xlfn.XLOOKUP(Z3743,$AC$4015:$AC$4035,$AD$4015:$AD$4035,0)*L3743)</f>
        <v>0</v>
      </c>
      <c r="O3743" s="83">
        <f>IF(V3743&lt;&gt;"VTC VHm",_xlfn.XLOOKUP(Z3743,$AC$4015:$AC$4035,$AE$4015:$AE$4035,0)*M3743,_xlfn.XLOOKUP(Z3743,$AC$4015:$AC$4035,$AE$4015:$AE$4035,0)*L3743)</f>
        <v>0</v>
      </c>
      <c r="P3743" s="160">
        <f>SUM(N3743:O3743)</f>
        <v>0</v>
      </c>
      <c r="Q3743" s="161">
        <f>M3743*G3743</f>
        <v>0</v>
      </c>
      <c r="R3743" s="161">
        <f>G3743*P3743</f>
        <v>0</v>
      </c>
      <c r="S3743" s="160">
        <f>SUM(Q3743:R3743)</f>
        <v>0</v>
      </c>
      <c r="T3743" s="159"/>
      <c r="U3743" s="158"/>
      <c r="V3743" s="158"/>
      <c r="W3743" s="158"/>
      <c r="X3743" s="94" t="s">
        <v>33</v>
      </c>
      <c r="Y3743" s="94"/>
      <c r="Z3743" s="94"/>
      <c r="AA3743" s="44" t="s">
        <v>80</v>
      </c>
      <c r="AB3743" s="93">
        <v>0</v>
      </c>
      <c r="AC3743" s="93">
        <v>0</v>
      </c>
      <c r="AD3743" s="93">
        <f>+M3743</f>
        <v>0</v>
      </c>
      <c r="AE3743" s="93">
        <f>+AD3743*14%</f>
        <v>0</v>
      </c>
      <c r="AF3743" s="93">
        <f>+AD3743*35%</f>
        <v>0</v>
      </c>
      <c r="AG3743" s="93">
        <f>+AD3743*F3743</f>
        <v>0</v>
      </c>
      <c r="AH3743" s="93">
        <f>+AE3743*F3743</f>
        <v>0</v>
      </c>
      <c r="AI3743" s="93">
        <f>+AF3743*F3743</f>
        <v>0</v>
      </c>
      <c r="AJ3743" s="93">
        <f>SUM(AG3743:AI3743)</f>
        <v>0</v>
      </c>
      <c r="AK3743" s="93">
        <f>+AD3743*G3743</f>
        <v>0</v>
      </c>
      <c r="AL3743" s="93">
        <f>+AE3743*G3743</f>
        <v>0</v>
      </c>
      <c r="AM3743" s="93">
        <f>+AF3743*G3743</f>
        <v>0</v>
      </c>
      <c r="AN3743" s="93">
        <f>SUM(AK3743:AM3743)</f>
        <v>0</v>
      </c>
      <c r="AQ3743" s="145" t="s">
        <v>79</v>
      </c>
      <c r="AU3743" s="8"/>
      <c r="AV3743" s="8"/>
      <c r="AW3743" s="2">
        <f>'[2]BoQ HSYC-Trang'!$AT3743</f>
        <v>0</v>
      </c>
      <c r="AX3743" s="8">
        <f>F3743*AW3743</f>
        <v>0</v>
      </c>
      <c r="AY3743" s="8">
        <f>IF(AQ3743="CT",7%,5%)*AX3743</f>
        <v>0</v>
      </c>
      <c r="AZ3743" s="8">
        <f>AX3743*2%</f>
        <v>0</v>
      </c>
      <c r="BA3743" s="8">
        <f>IF(BB3743&gt;0,0,AX3743*5%)</f>
        <v>0</v>
      </c>
      <c r="BB3743" s="8">
        <f>(AX3743-BG3743)*35%</f>
        <v>0</v>
      </c>
      <c r="BC3743" s="8">
        <f>+AX3743+AY3743+AZ3743+BA3743+BB3743</f>
        <v>0</v>
      </c>
      <c r="BD3743" s="8">
        <f>AX3743-AT3743</f>
        <v>0</v>
      </c>
      <c r="BE3743" s="2"/>
      <c r="BH3743" s="2"/>
    </row>
    <row r="3744" spans="1:60" ht="51" hidden="1" outlineLevel="2" x14ac:dyDescent="0.2">
      <c r="B3744" s="82">
        <v>1</v>
      </c>
      <c r="C3744" s="144" t="s">
        <v>162</v>
      </c>
      <c r="D3744" s="144"/>
      <c r="E3744" s="82" t="s">
        <v>160</v>
      </c>
      <c r="F3744" s="143">
        <v>3.89</v>
      </c>
      <c r="G3744" s="142">
        <f>+[2]THKL!F3768</f>
        <v>3.89</v>
      </c>
      <c r="H3744" s="132"/>
      <c r="I3744" s="132"/>
      <c r="J3744" s="132"/>
      <c r="K3744" s="156">
        <f>$K$8</f>
        <v>51500000</v>
      </c>
      <c r="L3744" s="157">
        <f>$L$8</f>
        <v>8040000</v>
      </c>
      <c r="M3744" s="157">
        <f>SUM(K3744:L3744)</f>
        <v>59540000</v>
      </c>
      <c r="N3744" s="83">
        <f>IF(V3744&lt;&gt;"VTC VHm",_xlfn.XLOOKUP(Z3744,$AC$4015:$AC$4035,$AD$4015:$AD$4035,0)*M3744,_xlfn.XLOOKUP(Z3744,$AC$4015:$AC$4035,$AD$4015:$AD$4035,0)*L3744)</f>
        <v>20839000</v>
      </c>
      <c r="O3744" s="83">
        <f>IF(V3744&lt;&gt;"VTC VHm",_xlfn.XLOOKUP(Z3744,$AC$4015:$AC$4035,$AE$4015:$AE$4035,0)*M3744,_xlfn.XLOOKUP(Z3744,$AC$4015:$AC$4035,$AE$4015:$AE$4035,0)*L3744)</f>
        <v>0</v>
      </c>
      <c r="P3744" s="83">
        <f>SUM(N3744:O3744)</f>
        <v>20839000</v>
      </c>
      <c r="Q3744" s="157">
        <f>M3744*G3744</f>
        <v>231610600</v>
      </c>
      <c r="R3744" s="157">
        <f>G3744*P3744</f>
        <v>81063710</v>
      </c>
      <c r="S3744" s="83">
        <f>SUM(Q3744:R3744)</f>
        <v>312674310</v>
      </c>
      <c r="T3744" s="156" t="s">
        <v>50</v>
      </c>
      <c r="U3744" s="132"/>
      <c r="V3744" s="132"/>
      <c r="W3744" s="132"/>
      <c r="X3744" s="44" t="s">
        <v>33</v>
      </c>
      <c r="Y3744" s="44"/>
      <c r="Z3744" s="44" t="s">
        <v>17</v>
      </c>
      <c r="AA3744" s="44">
        <v>7000064996</v>
      </c>
      <c r="AB3744" s="2">
        <v>90505404.592308104</v>
      </c>
      <c r="AC3744" s="2">
        <v>352066023.86407852</v>
      </c>
      <c r="AD3744" s="2">
        <f>+M3744</f>
        <v>59540000</v>
      </c>
      <c r="AE3744" s="2">
        <f>+AD3744*14%</f>
        <v>8335600.0000000009</v>
      </c>
      <c r="AF3744" s="155">
        <f>+AD3744*35%</f>
        <v>20839000</v>
      </c>
      <c r="AG3744" s="2">
        <f>+AD3744*F3744</f>
        <v>231610600</v>
      </c>
      <c r="AH3744" s="2">
        <f>+AE3744*F3744</f>
        <v>32425484.000000004</v>
      </c>
      <c r="AI3744" s="2">
        <f>+AF3744*F3744</f>
        <v>81063710</v>
      </c>
      <c r="AJ3744" s="2">
        <f>SUM(AG3744:AI3744)</f>
        <v>345099794</v>
      </c>
      <c r="AK3744" s="2">
        <f>+AD3744*G3744</f>
        <v>231610600</v>
      </c>
      <c r="AL3744" s="2">
        <f>+AE3744*G3744</f>
        <v>32425484.000000004</v>
      </c>
      <c r="AM3744" s="2">
        <f>+AF3744*G3744</f>
        <v>81063710</v>
      </c>
      <c r="AN3744" s="155">
        <f>SUM(AK3744:AM3744)</f>
        <v>345099794</v>
      </c>
      <c r="AQ3744" s="145" t="s">
        <v>79</v>
      </c>
      <c r="AU3744" s="8">
        <f>+K3744</f>
        <v>51500000</v>
      </c>
      <c r="AV3744" s="8">
        <f>+L3744+BH3744</f>
        <v>9154684.293540962</v>
      </c>
      <c r="AW3744" s="8">
        <f>+AU3744+AV3744</f>
        <v>60654684.293540962</v>
      </c>
      <c r="AX3744" s="8">
        <f>F3744*AW3744</f>
        <v>235946721.90187436</v>
      </c>
      <c r="AY3744" s="8">
        <f>IF(AQ3744="CT",7%,5%)*AX3744</f>
        <v>11797336.09509372</v>
      </c>
      <c r="AZ3744" s="8">
        <f>AX3744*2%</f>
        <v>4718934.4380374877</v>
      </c>
      <c r="BA3744" s="8">
        <f>IF(BB3744&gt;0,0,AX3744*5%)</f>
        <v>0</v>
      </c>
      <c r="BB3744" s="8">
        <f>(AX3744-BG3744)*35%</f>
        <v>82581352.665656015</v>
      </c>
      <c r="BC3744" s="8">
        <f>+AX3744+AY3744+AZ3744+BA3744+BB3744</f>
        <v>335044345.10066158</v>
      </c>
      <c r="BD3744" s="8">
        <f>AX3744-AT3744</f>
        <v>235946721.90187436</v>
      </c>
      <c r="BE3744" s="2"/>
      <c r="BH3744" s="2">
        <f>+'[2]Giá BT'!$J$56</f>
        <v>1114684.2935409618</v>
      </c>
    </row>
    <row r="3745" spans="2:60" ht="68" hidden="1" outlineLevel="2" x14ac:dyDescent="0.2">
      <c r="B3745" s="82">
        <v>2</v>
      </c>
      <c r="C3745" s="144" t="s">
        <v>161</v>
      </c>
      <c r="D3745" s="144"/>
      <c r="E3745" s="82" t="s">
        <v>160</v>
      </c>
      <c r="F3745" s="143">
        <v>0.192</v>
      </c>
      <c r="G3745" s="142">
        <f>+[2]THKL!F3769</f>
        <v>0.192</v>
      </c>
      <c r="H3745" s="132"/>
      <c r="I3745" s="132"/>
      <c r="J3745" s="132"/>
      <c r="K3745" s="156">
        <f>$K$8</f>
        <v>51500000</v>
      </c>
      <c r="L3745" s="157">
        <f>$L$8</f>
        <v>8040000</v>
      </c>
      <c r="M3745" s="157">
        <f>SUM(K3745:L3745)</f>
        <v>59540000</v>
      </c>
      <c r="N3745" s="83">
        <f>IF(V3745&lt;&gt;"VTC VHm",_xlfn.XLOOKUP(Z3745,$AC$4015:$AC$4035,$AD$4015:$AD$4035,0)*M3745,_xlfn.XLOOKUP(Z3745,$AC$4015:$AC$4035,$AD$4015:$AD$4035,0)*L3745)</f>
        <v>20839000</v>
      </c>
      <c r="O3745" s="83">
        <f>IF(V3745&lt;&gt;"VTC VHm",_xlfn.XLOOKUP(Z3745,$AC$4015:$AC$4035,$AE$4015:$AE$4035,0)*M3745,_xlfn.XLOOKUP(Z3745,$AC$4015:$AC$4035,$AE$4015:$AE$4035,0)*L3745)</f>
        <v>0</v>
      </c>
      <c r="P3745" s="83">
        <f>SUM(N3745:O3745)</f>
        <v>20839000</v>
      </c>
      <c r="Q3745" s="157">
        <f>M3745*G3745</f>
        <v>11431680</v>
      </c>
      <c r="R3745" s="157">
        <f>G3745*P3745</f>
        <v>4001088</v>
      </c>
      <c r="S3745" s="83">
        <f>SUM(Q3745:R3745)</f>
        <v>15432768</v>
      </c>
      <c r="T3745" s="156" t="s">
        <v>50</v>
      </c>
      <c r="U3745" s="132"/>
      <c r="V3745" s="132"/>
      <c r="W3745" s="132"/>
      <c r="X3745" s="44" t="s">
        <v>33</v>
      </c>
      <c r="Y3745" s="44"/>
      <c r="Z3745" s="44" t="s">
        <v>17</v>
      </c>
      <c r="AA3745" s="44">
        <v>7000064996</v>
      </c>
      <c r="AB3745" s="2">
        <v>23487236.162733089</v>
      </c>
      <c r="AC3745" s="2">
        <v>4509549.3432447528</v>
      </c>
      <c r="AD3745" s="2">
        <f>+M3745</f>
        <v>59540000</v>
      </c>
      <c r="AE3745" s="2">
        <f>+AD3745*14%</f>
        <v>8335600.0000000009</v>
      </c>
      <c r="AF3745" s="155">
        <f>+AD3745*35%</f>
        <v>20839000</v>
      </c>
      <c r="AG3745" s="2">
        <f>+AD3745*F3745</f>
        <v>11431680</v>
      </c>
      <c r="AH3745" s="2">
        <f>+AE3745*F3745</f>
        <v>1600435.2000000002</v>
      </c>
      <c r="AI3745" s="2">
        <f>+AF3745*F3745</f>
        <v>4001088</v>
      </c>
      <c r="AJ3745" s="2">
        <f>SUM(AG3745:AI3745)</f>
        <v>17033203.199999999</v>
      </c>
      <c r="AK3745" s="2">
        <f>+AD3745*G3745</f>
        <v>11431680</v>
      </c>
      <c r="AL3745" s="2">
        <f>+AE3745*G3745</f>
        <v>1600435.2000000002</v>
      </c>
      <c r="AM3745" s="2">
        <f>+AF3745*G3745</f>
        <v>4001088</v>
      </c>
      <c r="AN3745" s="155">
        <f>SUM(AK3745:AM3745)</f>
        <v>17033203.199999999</v>
      </c>
      <c r="AQ3745" s="145" t="s">
        <v>79</v>
      </c>
      <c r="AU3745" s="8"/>
      <c r="AV3745" s="8"/>
      <c r="AW3745" s="2">
        <f>'[2]BoQ HSYC-Trang'!$AT3745</f>
        <v>59540000</v>
      </c>
      <c r="AX3745" s="8">
        <f>F3745*AW3745</f>
        <v>11431680</v>
      </c>
      <c r="AY3745" s="8">
        <f>IF(AQ3745="CT",7%,5%)*AX3745</f>
        <v>571584</v>
      </c>
      <c r="AZ3745" s="8">
        <f>AX3745*2%</f>
        <v>228633.60000000001</v>
      </c>
      <c r="BA3745" s="8">
        <f>IF(BB3745&gt;0,0,AX3745*5%)</f>
        <v>0</v>
      </c>
      <c r="BB3745" s="8">
        <f>(AX3745-BG3745)*35%</f>
        <v>4001087.9999999995</v>
      </c>
      <c r="BC3745" s="8">
        <f>+AX3745+AY3745+AZ3745+BA3745+BB3745</f>
        <v>16232985.6</v>
      </c>
      <c r="BD3745" s="8">
        <f>AX3745-AT3745</f>
        <v>11431680</v>
      </c>
      <c r="BE3745" s="2"/>
      <c r="BH3745" s="2"/>
    </row>
    <row r="3746" spans="2:60" ht="34" hidden="1" outlineLevel="2" x14ac:dyDescent="0.2">
      <c r="B3746" s="82">
        <v>3</v>
      </c>
      <c r="C3746" s="144" t="s">
        <v>159</v>
      </c>
      <c r="D3746" s="144"/>
      <c r="E3746" s="82" t="s">
        <v>158</v>
      </c>
      <c r="F3746" s="143">
        <v>24</v>
      </c>
      <c r="G3746" s="142">
        <f>+[2]THKL!F3770</f>
        <v>24</v>
      </c>
      <c r="H3746" s="132"/>
      <c r="I3746" s="132"/>
      <c r="J3746" s="132"/>
      <c r="K3746" s="156"/>
      <c r="L3746" s="157" t="s">
        <v>89</v>
      </c>
      <c r="M3746" s="157">
        <f>SUM(K3746:L3746)</f>
        <v>0</v>
      </c>
      <c r="N3746" s="83">
        <f>IF(V3746&lt;&gt;"VTC VHm",_xlfn.XLOOKUP(Z3746,$AC$4015:$AC$4035,$AD$4015:$AD$4035,0)*M3746,_xlfn.XLOOKUP(Z3746,$AC$4015:$AC$4035,$AD$4015:$AD$4035,0)*L3746)</f>
        <v>0</v>
      </c>
      <c r="O3746" s="83">
        <f>IF(V3746&lt;&gt;"VTC VHm",_xlfn.XLOOKUP(Z3746,$AC$4015:$AC$4035,$AE$4015:$AE$4035,0)*M3746,_xlfn.XLOOKUP(Z3746,$AC$4015:$AC$4035,$AE$4015:$AE$4035,0)*L3746)</f>
        <v>0</v>
      </c>
      <c r="P3746" s="83">
        <f>SUM(N3746:O3746)</f>
        <v>0</v>
      </c>
      <c r="Q3746" s="157">
        <f>M3746*G3746</f>
        <v>0</v>
      </c>
      <c r="R3746" s="157">
        <f>G3746*P3746</f>
        <v>0</v>
      </c>
      <c r="S3746" s="83">
        <f>SUM(Q3746:R3746)</f>
        <v>0</v>
      </c>
      <c r="T3746" s="156" t="s">
        <v>50</v>
      </c>
      <c r="U3746" s="132"/>
      <c r="V3746" s="132"/>
      <c r="W3746" s="132"/>
      <c r="X3746" s="44" t="s">
        <v>33</v>
      </c>
      <c r="Y3746" s="44"/>
      <c r="Z3746" s="44" t="s">
        <v>17</v>
      </c>
      <c r="AA3746" s="44">
        <v>7000064996</v>
      </c>
      <c r="AB3746" s="2">
        <v>898259.42735596653</v>
      </c>
      <c r="AC3746" s="2">
        <v>21558226.256543197</v>
      </c>
      <c r="AD3746" s="2">
        <f>+M3746</f>
        <v>0</v>
      </c>
      <c r="AE3746" s="2">
        <f>+AD3746*14%</f>
        <v>0</v>
      </c>
      <c r="AF3746" s="155">
        <f>+AD3746*35%</f>
        <v>0</v>
      </c>
      <c r="AG3746" s="2">
        <f>+AD3746*F3746</f>
        <v>0</v>
      </c>
      <c r="AH3746" s="2">
        <f>+AE3746*F3746</f>
        <v>0</v>
      </c>
      <c r="AI3746" s="2">
        <f>+AF3746*F3746</f>
        <v>0</v>
      </c>
      <c r="AJ3746" s="2">
        <f>SUM(AG3746:AI3746)</f>
        <v>0</v>
      </c>
      <c r="AK3746" s="2">
        <f>+AD3746*G3746</f>
        <v>0</v>
      </c>
      <c r="AL3746" s="2">
        <f>+AE3746*G3746</f>
        <v>0</v>
      </c>
      <c r="AM3746" s="2">
        <f>+AF3746*G3746</f>
        <v>0</v>
      </c>
      <c r="AN3746" s="155">
        <f>SUM(AK3746:AM3746)</f>
        <v>0</v>
      </c>
      <c r="AQ3746" s="145" t="s">
        <v>79</v>
      </c>
      <c r="AU3746" s="8"/>
      <c r="AV3746" s="8"/>
      <c r="AW3746" s="2">
        <f>'[2]BoQ HSYC-Trang'!$AT3746</f>
        <v>0</v>
      </c>
      <c r="AX3746" s="8">
        <f>F3746*AW3746</f>
        <v>0</v>
      </c>
      <c r="AY3746" s="8">
        <f>IF(AQ3746="CT",7%,5%)*AX3746</f>
        <v>0</v>
      </c>
      <c r="AZ3746" s="8">
        <f>AX3746*2%</f>
        <v>0</v>
      </c>
      <c r="BA3746" s="8">
        <f>IF(BB3746&gt;0,0,AX3746*5%)</f>
        <v>0</v>
      </c>
      <c r="BB3746" s="8">
        <f>(AX3746-BG3746)*35%</f>
        <v>0</v>
      </c>
      <c r="BC3746" s="8">
        <f>+AX3746+AY3746+AZ3746+BA3746+BB3746</f>
        <v>0</v>
      </c>
      <c r="BD3746" s="8">
        <f>AX3746-AT3746</f>
        <v>0</v>
      </c>
      <c r="BE3746" s="2"/>
      <c r="BH3746" s="2"/>
    </row>
    <row r="3747" spans="2:60" ht="51" hidden="1" outlineLevel="2" x14ac:dyDescent="0.2">
      <c r="B3747" s="82">
        <v>4</v>
      </c>
      <c r="C3747" s="144" t="s">
        <v>146</v>
      </c>
      <c r="D3747" s="144"/>
      <c r="E3747" s="82" t="s">
        <v>104</v>
      </c>
      <c r="F3747" s="143">
        <v>8.7099999999999997E-2</v>
      </c>
      <c r="G3747" s="142">
        <f>+[2]THKL!F3771</f>
        <v>8.7099999999999997E-2</v>
      </c>
      <c r="H3747" s="132"/>
      <c r="I3747" s="132"/>
      <c r="J3747" s="132"/>
      <c r="K3747" s="156" t="str">
        <f>$K$744</f>
        <v>Bao gồm</v>
      </c>
      <c r="L3747" s="157">
        <f>$L$744</f>
        <v>2038654.4787777774</v>
      </c>
      <c r="M3747" s="157">
        <f>SUM(K3747:L3747)</f>
        <v>2038654.4787777774</v>
      </c>
      <c r="N3747" s="83">
        <f>IF(V3747&lt;&gt;"VTC VHm",_xlfn.XLOOKUP(Z3747,$AC$4015:$AC$4035,$AD$4015:$AD$4035,0)*M3747,_xlfn.XLOOKUP(Z3747,$AC$4015:$AC$4035,$AD$4015:$AD$4035,0)*L3747)</f>
        <v>713529.06757222209</v>
      </c>
      <c r="O3747" s="83">
        <f>IF(V3747&lt;&gt;"VTC VHm",_xlfn.XLOOKUP(Z3747,$AC$4015:$AC$4035,$AE$4015:$AE$4035,0)*M3747,_xlfn.XLOOKUP(Z3747,$AC$4015:$AC$4035,$AE$4015:$AE$4035,0)*L3747)</f>
        <v>0</v>
      </c>
      <c r="P3747" s="83">
        <f>SUM(N3747:O3747)</f>
        <v>713529.06757222209</v>
      </c>
      <c r="Q3747" s="157">
        <f>M3747*G3747</f>
        <v>177566.80510154439</v>
      </c>
      <c r="R3747" s="157">
        <f>G3747*P3747</f>
        <v>62148.381785540543</v>
      </c>
      <c r="S3747" s="83">
        <f>SUM(Q3747:R3747)</f>
        <v>239715.18688708494</v>
      </c>
      <c r="T3747" s="156" t="s">
        <v>50</v>
      </c>
      <c r="U3747" s="132"/>
      <c r="V3747" s="132"/>
      <c r="W3747" s="132"/>
      <c r="X3747" s="44" t="s">
        <v>33</v>
      </c>
      <c r="Y3747" s="44"/>
      <c r="Z3747" s="44" t="s">
        <v>16</v>
      </c>
      <c r="AA3747" s="44" t="s">
        <v>80</v>
      </c>
      <c r="AB3747" s="2">
        <v>2157518.4888439113</v>
      </c>
      <c r="AC3747" s="2">
        <v>187919.86037830467</v>
      </c>
      <c r="AD3747" s="2">
        <f>+M3747</f>
        <v>2038654.4787777774</v>
      </c>
      <c r="AE3747" s="2">
        <f>+AD3747*14%</f>
        <v>285411.62702888885</v>
      </c>
      <c r="AF3747" s="155">
        <f>+AD3747*35%</f>
        <v>713529.06757222209</v>
      </c>
      <c r="AG3747" s="2">
        <f>+AD3747*F3747</f>
        <v>177566.80510154439</v>
      </c>
      <c r="AH3747" s="2">
        <f>+AE3747*F3747</f>
        <v>24859.352714216217</v>
      </c>
      <c r="AI3747" s="2">
        <f>+AF3747*F3747</f>
        <v>62148.381785540543</v>
      </c>
      <c r="AJ3747" s="2">
        <f>SUM(AG3747:AI3747)</f>
        <v>264574.53960130113</v>
      </c>
      <c r="AK3747" s="2">
        <f>+AD3747*G3747</f>
        <v>177566.80510154439</v>
      </c>
      <c r="AL3747" s="2">
        <f>+AE3747*G3747</f>
        <v>24859.352714216217</v>
      </c>
      <c r="AM3747" s="2">
        <f>+AF3747*G3747</f>
        <v>62148.381785540543</v>
      </c>
      <c r="AN3747" s="155">
        <f>SUM(AK3747:AM3747)</f>
        <v>264574.53960130113</v>
      </c>
      <c r="AQ3747" s="145" t="s">
        <v>79</v>
      </c>
      <c r="AU3747" s="8">
        <f>+BH3747</f>
        <v>250000</v>
      </c>
      <c r="AV3747" s="8">
        <f>+L3747</f>
        <v>2038654.4787777774</v>
      </c>
      <c r="AW3747" s="2">
        <f>+AU3747+AV3747</f>
        <v>2288654.4787777774</v>
      </c>
      <c r="AX3747" s="8">
        <f>F3747*AW3747</f>
        <v>199341.80510154439</v>
      </c>
      <c r="AY3747" s="8">
        <f>IF(AQ3747="CT",7%,5%)*AX3747</f>
        <v>9967.0902550772207</v>
      </c>
      <c r="AZ3747" s="8">
        <f>AX3747*2%</f>
        <v>3986.836102030888</v>
      </c>
      <c r="BA3747" s="8">
        <f>IF(BB3747&gt;0,0,AX3747*5%)</f>
        <v>0</v>
      </c>
      <c r="BB3747" s="8">
        <f>(AX3747-BG3747)*35%</f>
        <v>69769.631785540536</v>
      </c>
      <c r="BC3747" s="8">
        <f>+AX3747+AY3747+AZ3747+BA3747+BB3747</f>
        <v>283065.36324419302</v>
      </c>
      <c r="BD3747" s="8">
        <f>AX3747-AT3747</f>
        <v>199341.80510154439</v>
      </c>
      <c r="BE3747" s="2"/>
      <c r="BH3747" s="2">
        <v>250000</v>
      </c>
    </row>
    <row r="3748" spans="2:60" ht="34" hidden="1" outlineLevel="2" x14ac:dyDescent="0.2">
      <c r="B3748" s="82">
        <v>5</v>
      </c>
      <c r="C3748" s="144" t="s">
        <v>137</v>
      </c>
      <c r="D3748" s="144"/>
      <c r="E3748" s="82" t="s">
        <v>91</v>
      </c>
      <c r="F3748" s="143">
        <v>8.2000000000000003E-2</v>
      </c>
      <c r="G3748" s="142">
        <f>+[2]THKL!F3772</f>
        <v>8.2000000000000003E-2</v>
      </c>
      <c r="H3748" s="132"/>
      <c r="I3748" s="132"/>
      <c r="J3748" s="132"/>
      <c r="K3748" s="156">
        <f>$L$4010*1000</f>
        <v>15266666.666666666</v>
      </c>
      <c r="L3748" s="157">
        <f>'[3]BDG (XD)'!$AA$963*1000</f>
        <v>7690671</v>
      </c>
      <c r="M3748" s="157">
        <f>SUM(K3748:L3748)</f>
        <v>22957337.666666664</v>
      </c>
      <c r="N3748" s="83">
        <f>IF(V3748&lt;&gt;"VTC VHm",_xlfn.XLOOKUP(Z3748,$AC$4015:$AC$4035,$AD$4015:$AD$4035,0)*M3748,_xlfn.XLOOKUP(Z3748,$AC$4015:$AC$4035,$AD$4015:$AD$4035,0)*L3748)</f>
        <v>2691734.8499999996</v>
      </c>
      <c r="O3748" s="83">
        <f>IF(V3748&lt;&gt;"VTC VHm",_xlfn.XLOOKUP(Z3748,$AC$4015:$AC$4035,$AE$4015:$AE$4035,0)*M3748,_xlfn.XLOOKUP(Z3748,$AC$4015:$AC$4035,$AE$4015:$AE$4035,0)*L3748)</f>
        <v>0</v>
      </c>
      <c r="P3748" s="83">
        <f>SUM(N3748:O3748)</f>
        <v>2691734.8499999996</v>
      </c>
      <c r="Q3748" s="157">
        <f>M3748*G3748</f>
        <v>1882501.6886666666</v>
      </c>
      <c r="R3748" s="157">
        <f>G3748*P3748</f>
        <v>220722.25769999999</v>
      </c>
      <c r="S3748" s="83">
        <f>SUM(Q3748:R3748)</f>
        <v>2103223.9463666668</v>
      </c>
      <c r="T3748" s="156" t="s">
        <v>50</v>
      </c>
      <c r="U3748" s="132"/>
      <c r="V3748" s="82" t="s">
        <v>34</v>
      </c>
      <c r="W3748" s="132"/>
      <c r="X3748" s="44" t="s">
        <v>33</v>
      </c>
      <c r="Y3748" s="44"/>
      <c r="Z3748" s="44" t="s">
        <v>16</v>
      </c>
      <c r="AA3748" s="44" t="s">
        <v>80</v>
      </c>
      <c r="AB3748" s="2">
        <v>22196385.381370205</v>
      </c>
      <c r="AC3748" s="2">
        <v>1820103.6012723569</v>
      </c>
      <c r="AD3748" s="2">
        <f>+M3748</f>
        <v>22957337.666666664</v>
      </c>
      <c r="AE3748" s="2">
        <f>+AD3748*14%</f>
        <v>3214027.2733333334</v>
      </c>
      <c r="AF3748" s="155">
        <f>+AD3748*35%</f>
        <v>8035068.1833333317</v>
      </c>
      <c r="AG3748" s="2">
        <f>+AD3748*F3748</f>
        <v>1882501.6886666666</v>
      </c>
      <c r="AH3748" s="2">
        <f>+AE3748*F3748</f>
        <v>263550.23641333333</v>
      </c>
      <c r="AI3748" s="2">
        <f>+AF3748*F3748</f>
        <v>658875.59103333321</v>
      </c>
      <c r="AJ3748" s="2">
        <f>SUM(AG3748:AI3748)</f>
        <v>2804927.5161133334</v>
      </c>
      <c r="AK3748" s="2">
        <f>+AD3748*G3748</f>
        <v>1882501.6886666666</v>
      </c>
      <c r="AL3748" s="2">
        <f>+AE3748*G3748</f>
        <v>263550.23641333333</v>
      </c>
      <c r="AM3748" s="2">
        <f>+AF3748*G3748</f>
        <v>658875.59103333321</v>
      </c>
      <c r="AN3748" s="155">
        <f>SUM(AK3748:AM3748)</f>
        <v>2804927.5161133334</v>
      </c>
      <c r="AQ3748" s="145" t="s">
        <v>79</v>
      </c>
      <c r="AU3748" s="8"/>
      <c r="AV3748" s="8"/>
      <c r="AW3748" s="2">
        <f>'[2]BoQ HSYC-Trang'!$AT3748</f>
        <v>22957337.666666664</v>
      </c>
      <c r="AX3748" s="8">
        <f>F3748*AW3748</f>
        <v>1882501.6886666666</v>
      </c>
      <c r="AY3748" s="8">
        <f>IF(AQ3748="CT",7%,5%)*AX3748</f>
        <v>94125.084433333337</v>
      </c>
      <c r="AZ3748" s="8">
        <f>AX3748*2%</f>
        <v>37650.033773333336</v>
      </c>
      <c r="BA3748" s="8">
        <f>IF(BB3748&gt;0,0,AX3748*5%)</f>
        <v>0</v>
      </c>
      <c r="BB3748" s="8">
        <f>(AX3748-BG3748)*35%</f>
        <v>220722.25769999996</v>
      </c>
      <c r="BC3748" s="8">
        <f>+AX3748+AY3748+AZ3748+BA3748+BB3748</f>
        <v>2234999.0645733331</v>
      </c>
      <c r="BD3748" s="8">
        <f>AX3748-AT3748</f>
        <v>1882501.6886666666</v>
      </c>
      <c r="BE3748" s="2"/>
      <c r="BG3748" s="7">
        <f>+K3748*F3748</f>
        <v>1251866.6666666667</v>
      </c>
      <c r="BH3748" s="2"/>
    </row>
    <row r="3749" spans="2:60" ht="34" hidden="1" outlineLevel="2" x14ac:dyDescent="0.2">
      <c r="B3749" s="82">
        <v>6</v>
      </c>
      <c r="C3749" s="144" t="s">
        <v>138</v>
      </c>
      <c r="D3749" s="144"/>
      <c r="E3749" s="82" t="s">
        <v>91</v>
      </c>
      <c r="F3749" s="143">
        <v>1.6899999999999998E-2</v>
      </c>
      <c r="G3749" s="142">
        <f>+[2]THKL!F3773</f>
        <v>1.6899999999999998E-2</v>
      </c>
      <c r="H3749" s="132"/>
      <c r="I3749" s="132"/>
      <c r="J3749" s="132"/>
      <c r="K3749" s="156">
        <f>$K$4010*1000</f>
        <v>15050000</v>
      </c>
      <c r="L3749" s="157">
        <f>'[3]BDG (XD)'!$AA$962*1000</f>
        <v>7690671</v>
      </c>
      <c r="M3749" s="157">
        <f>SUM(K3749:L3749)</f>
        <v>22740671</v>
      </c>
      <c r="N3749" s="83">
        <f>IF(V3749&lt;&gt;"VTC VHm",_xlfn.XLOOKUP(Z3749,$AC$4015:$AC$4035,$AD$4015:$AD$4035,0)*M3749,_xlfn.XLOOKUP(Z3749,$AC$4015:$AC$4035,$AD$4015:$AD$4035,0)*L3749)</f>
        <v>2691734.8499999996</v>
      </c>
      <c r="O3749" s="83">
        <f>IF(V3749&lt;&gt;"VTC VHm",_xlfn.XLOOKUP(Z3749,$AC$4015:$AC$4035,$AE$4015:$AE$4035,0)*M3749,_xlfn.XLOOKUP(Z3749,$AC$4015:$AC$4035,$AE$4015:$AE$4035,0)*L3749)</f>
        <v>0</v>
      </c>
      <c r="P3749" s="83">
        <f>SUM(N3749:O3749)</f>
        <v>2691734.8499999996</v>
      </c>
      <c r="Q3749" s="157">
        <f>M3749*G3749</f>
        <v>384317.33989999996</v>
      </c>
      <c r="R3749" s="157">
        <f>G3749*P3749</f>
        <v>45490.318964999991</v>
      </c>
      <c r="S3749" s="83">
        <f>SUM(Q3749:R3749)</f>
        <v>429807.65886499995</v>
      </c>
      <c r="T3749" s="156" t="s">
        <v>50</v>
      </c>
      <c r="U3749" s="132"/>
      <c r="V3749" s="82" t="s">
        <v>34</v>
      </c>
      <c r="W3749" s="132"/>
      <c r="X3749" s="44" t="s">
        <v>33</v>
      </c>
      <c r="Y3749" s="44"/>
      <c r="Z3749" s="44" t="s">
        <v>16</v>
      </c>
      <c r="AA3749" s="44" t="s">
        <v>80</v>
      </c>
      <c r="AB3749" s="2">
        <v>23017914.592398003</v>
      </c>
      <c r="AC3749" s="2">
        <v>389002.75661152619</v>
      </c>
      <c r="AD3749" s="2">
        <f>+M3749</f>
        <v>22740671</v>
      </c>
      <c r="AE3749" s="2">
        <f>+AD3749*14%</f>
        <v>3183693.9400000004</v>
      </c>
      <c r="AF3749" s="155">
        <f>+AD3749*35%</f>
        <v>7959234.8499999996</v>
      </c>
      <c r="AG3749" s="2">
        <f>+AD3749*F3749</f>
        <v>384317.33989999996</v>
      </c>
      <c r="AH3749" s="2">
        <f>+AE3749*F3749</f>
        <v>53804.427586000005</v>
      </c>
      <c r="AI3749" s="2">
        <f>+AF3749*F3749</f>
        <v>134511.06896499998</v>
      </c>
      <c r="AJ3749" s="2">
        <f>SUM(AG3749:AI3749)</f>
        <v>572632.83645099995</v>
      </c>
      <c r="AK3749" s="2">
        <f>+AD3749*G3749</f>
        <v>384317.33989999996</v>
      </c>
      <c r="AL3749" s="2">
        <f>+AE3749*G3749</f>
        <v>53804.427586000005</v>
      </c>
      <c r="AM3749" s="2">
        <f>+AF3749*G3749</f>
        <v>134511.06896499998</v>
      </c>
      <c r="AN3749" s="155">
        <f>SUM(AK3749:AM3749)</f>
        <v>572632.83645099995</v>
      </c>
      <c r="AQ3749" s="145" t="s">
        <v>79</v>
      </c>
      <c r="AU3749" s="8"/>
      <c r="AV3749" s="8"/>
      <c r="AW3749" s="2">
        <f>'[2]BoQ HSYC-Trang'!$AT3749</f>
        <v>22740671</v>
      </c>
      <c r="AX3749" s="8">
        <f>F3749*AW3749</f>
        <v>384317.33989999996</v>
      </c>
      <c r="AY3749" s="8">
        <f>IF(AQ3749="CT",7%,5%)*AX3749</f>
        <v>19215.866995</v>
      </c>
      <c r="AZ3749" s="8">
        <f>AX3749*2%</f>
        <v>7686.3467979999996</v>
      </c>
      <c r="BA3749" s="8">
        <f>IF(BB3749&gt;0,0,AX3749*5%)</f>
        <v>0</v>
      </c>
      <c r="BB3749" s="8">
        <f>(AX3749-BG3749)*35%</f>
        <v>45490.318964999991</v>
      </c>
      <c r="BC3749" s="8">
        <f>+AX3749+AY3749+AZ3749+BA3749+BB3749</f>
        <v>456709.87265799992</v>
      </c>
      <c r="BD3749" s="8">
        <f>AX3749-AT3749</f>
        <v>384317.33989999996</v>
      </c>
      <c r="BE3749" s="2"/>
      <c r="BG3749" s="7">
        <f>+K3749*F3749</f>
        <v>254344.99999999997</v>
      </c>
      <c r="BH3749" s="2"/>
    </row>
    <row r="3750" spans="2:60" ht="34" hidden="1" outlineLevel="2" x14ac:dyDescent="0.2">
      <c r="B3750" s="82">
        <v>7</v>
      </c>
      <c r="C3750" s="144" t="s">
        <v>157</v>
      </c>
      <c r="D3750" s="144"/>
      <c r="E3750" s="82" t="s">
        <v>91</v>
      </c>
      <c r="F3750" s="143">
        <v>7.1999999999999998E-3</v>
      </c>
      <c r="G3750" s="142">
        <f>+[2]THKL!F3774</f>
        <v>7.1999999999999998E-3</v>
      </c>
      <c r="H3750" s="132"/>
      <c r="I3750" s="132"/>
      <c r="J3750" s="132"/>
      <c r="K3750" s="156">
        <f>$K$16</f>
        <v>29073975</v>
      </c>
      <c r="L3750" s="157">
        <f>$L$16</f>
        <v>12460275</v>
      </c>
      <c r="M3750" s="157">
        <f>SUM(K3750:L3750)</f>
        <v>41534250</v>
      </c>
      <c r="N3750" s="83">
        <f>IF(V3750&lt;&gt;"VTC VHm",_xlfn.XLOOKUP(Z3750,$AC$4015:$AC$4035,$AD$4015:$AD$4035,0)*M3750,_xlfn.XLOOKUP(Z3750,$AC$4015:$AC$4035,$AD$4015:$AD$4035,0)*L3750)</f>
        <v>4361096.25</v>
      </c>
      <c r="O3750" s="83">
        <f>IF(V3750&lt;&gt;"VTC VHm",_xlfn.XLOOKUP(Z3750,$AC$4015:$AC$4035,$AE$4015:$AE$4035,0)*M3750,_xlfn.XLOOKUP(Z3750,$AC$4015:$AC$4035,$AE$4015:$AE$4035,0)*L3750)</f>
        <v>0</v>
      </c>
      <c r="P3750" s="83">
        <f>SUM(N3750:O3750)</f>
        <v>4361096.25</v>
      </c>
      <c r="Q3750" s="157">
        <f>M3750*G3750</f>
        <v>299046.59999999998</v>
      </c>
      <c r="R3750" s="157">
        <f>G3750*P3750</f>
        <v>31399.893</v>
      </c>
      <c r="S3750" s="83">
        <f>SUM(Q3750:R3750)</f>
        <v>330446.49299999996</v>
      </c>
      <c r="T3750" s="156" t="s">
        <v>50</v>
      </c>
      <c r="U3750" s="132"/>
      <c r="V3750" s="82" t="s">
        <v>34</v>
      </c>
      <c r="W3750" s="132"/>
      <c r="X3750" s="44" t="s">
        <v>33</v>
      </c>
      <c r="Y3750" s="44"/>
      <c r="Z3750" s="44" t="s">
        <v>16</v>
      </c>
      <c r="AA3750" s="44" t="s">
        <v>80</v>
      </c>
      <c r="AB3750" s="2">
        <v>35244947.55400724</v>
      </c>
      <c r="AC3750" s="2">
        <v>253763.62238885212</v>
      </c>
      <c r="AD3750" s="2">
        <f>+M3750</f>
        <v>41534250</v>
      </c>
      <c r="AE3750" s="2">
        <f>+AD3750*14%</f>
        <v>5814795.0000000009</v>
      </c>
      <c r="AF3750" s="155">
        <f>+AD3750*35%</f>
        <v>14536987.5</v>
      </c>
      <c r="AG3750" s="2">
        <f>+AD3750*F3750</f>
        <v>299046.59999999998</v>
      </c>
      <c r="AH3750" s="2">
        <f>+AE3750*F3750</f>
        <v>41866.524000000005</v>
      </c>
      <c r="AI3750" s="2">
        <f>+AF3750*F3750</f>
        <v>104666.31</v>
      </c>
      <c r="AJ3750" s="2">
        <f>SUM(AG3750:AI3750)</f>
        <v>445579.43399999995</v>
      </c>
      <c r="AK3750" s="2">
        <f>+AD3750*G3750</f>
        <v>299046.59999999998</v>
      </c>
      <c r="AL3750" s="2">
        <f>+AE3750*G3750</f>
        <v>41866.524000000005</v>
      </c>
      <c r="AM3750" s="2">
        <f>+AF3750*G3750</f>
        <v>104666.31</v>
      </c>
      <c r="AN3750" s="155">
        <f>SUM(AK3750:AM3750)</f>
        <v>445579.43399999995</v>
      </c>
      <c r="AQ3750" s="145" t="s">
        <v>79</v>
      </c>
      <c r="AU3750" s="8"/>
      <c r="AV3750" s="8"/>
      <c r="AW3750" s="2">
        <f>'[2]BoQ HSYC-Trang'!$AT3750</f>
        <v>41534250</v>
      </c>
      <c r="AX3750" s="8">
        <f>F3750*AW3750</f>
        <v>299046.59999999998</v>
      </c>
      <c r="AY3750" s="8">
        <f>IF(AQ3750="CT",7%,5%)*AX3750</f>
        <v>14952.33</v>
      </c>
      <c r="AZ3750" s="8">
        <f>AX3750*2%</f>
        <v>5980.9319999999998</v>
      </c>
      <c r="BA3750" s="8">
        <f>IF(BB3750&gt;0,0,AX3750*5%)</f>
        <v>0</v>
      </c>
      <c r="BB3750" s="8">
        <f>(AX3750-BG3750)*35%</f>
        <v>104666.30999999998</v>
      </c>
      <c r="BC3750" s="8">
        <f>+AX3750+AY3750+AZ3750+BA3750+BB3750</f>
        <v>424646.17199999996</v>
      </c>
      <c r="BD3750" s="8">
        <f>AX3750-AT3750</f>
        <v>299046.59999999998</v>
      </c>
      <c r="BE3750" s="2"/>
      <c r="BH3750" s="2"/>
    </row>
    <row r="3751" spans="2:60" ht="34" hidden="1" outlineLevel="2" x14ac:dyDescent="0.2">
      <c r="B3751" s="82">
        <v>8</v>
      </c>
      <c r="C3751" s="144" t="s">
        <v>156</v>
      </c>
      <c r="D3751" s="144"/>
      <c r="E3751" s="82" t="s">
        <v>91</v>
      </c>
      <c r="F3751" s="143">
        <v>1.01E-2</v>
      </c>
      <c r="G3751" s="142">
        <f>+[2]THKL!F3775</f>
        <v>1.01E-2</v>
      </c>
      <c r="H3751" s="132"/>
      <c r="I3751" s="132"/>
      <c r="J3751" s="132"/>
      <c r="K3751" s="48" t="s">
        <v>89</v>
      </c>
      <c r="L3751" s="47" t="s">
        <v>89</v>
      </c>
      <c r="M3751" s="47">
        <f>SUM(K3751:L3751)</f>
        <v>0</v>
      </c>
      <c r="N3751" s="83">
        <f>IF(V3751&lt;&gt;"VTC VHm",_xlfn.XLOOKUP(Z3751,$AC$4015:$AC$4035,$AD$4015:$AD$4035,0)*M3751,_xlfn.XLOOKUP(Z3751,$AC$4015:$AC$4035,$AD$4015:$AD$4035,0)*L3751)</f>
        <v>0</v>
      </c>
      <c r="O3751" s="83">
        <f>IF(V3751&lt;&gt;"VTC VHm",_xlfn.XLOOKUP(Z3751,$AC$4015:$AC$4035,$AE$4015:$AE$4035,0)*M3751,_xlfn.XLOOKUP(Z3751,$AC$4015:$AC$4035,$AE$4015:$AE$4035,0)*L3751)</f>
        <v>0</v>
      </c>
      <c r="P3751" s="83">
        <f>SUM(N3751:O3751)</f>
        <v>0</v>
      </c>
      <c r="Q3751" s="47">
        <f>M3751*G3751</f>
        <v>0</v>
      </c>
      <c r="R3751" s="47">
        <f>G3751*P3751</f>
        <v>0</v>
      </c>
      <c r="S3751" s="83">
        <f>SUM(Q3751:R3751)</f>
        <v>0</v>
      </c>
      <c r="T3751" s="48" t="s">
        <v>50</v>
      </c>
      <c r="U3751" s="132"/>
      <c r="V3751" s="82"/>
      <c r="W3751" s="132"/>
      <c r="X3751" s="44" t="s">
        <v>33</v>
      </c>
      <c r="Y3751" s="44"/>
      <c r="Z3751" s="44" t="s">
        <v>16</v>
      </c>
      <c r="AA3751" s="44" t="s">
        <v>80</v>
      </c>
      <c r="AB3751" s="2">
        <v>7873676.5962843113</v>
      </c>
      <c r="AC3751" s="2">
        <v>79524.133622471534</v>
      </c>
      <c r="AD3751" s="2">
        <f>+M3751</f>
        <v>0</v>
      </c>
      <c r="AE3751" s="2">
        <f>+AD3751*14%</f>
        <v>0</v>
      </c>
      <c r="AF3751" s="2">
        <f>+AD3751*35%</f>
        <v>0</v>
      </c>
      <c r="AG3751" s="2">
        <f>+AD3751*F3751</f>
        <v>0</v>
      </c>
      <c r="AH3751" s="2">
        <f>+AE3751*F3751</f>
        <v>0</v>
      </c>
      <c r="AI3751" s="2">
        <f>+AF3751*F3751</f>
        <v>0</v>
      </c>
      <c r="AJ3751" s="2">
        <f>SUM(AG3751:AI3751)</f>
        <v>0</v>
      </c>
      <c r="AK3751" s="2">
        <f>+AD3751*G3751</f>
        <v>0</v>
      </c>
      <c r="AL3751" s="2">
        <f>+AE3751*G3751</f>
        <v>0</v>
      </c>
      <c r="AM3751" s="2">
        <f>+AF3751*G3751</f>
        <v>0</v>
      </c>
      <c r="AN3751" s="2">
        <f>SUM(AK3751:AM3751)</f>
        <v>0</v>
      </c>
      <c r="AQ3751" s="145" t="s">
        <v>79</v>
      </c>
      <c r="AU3751" s="8"/>
      <c r="AV3751" s="8"/>
      <c r="AW3751" s="2">
        <f>'[2]BoQ HSYC-Trang'!$AT3751</f>
        <v>0</v>
      </c>
      <c r="AX3751" s="8">
        <f>F3751*AW3751</f>
        <v>0</v>
      </c>
      <c r="AY3751" s="8">
        <f>IF(AQ3751="CT",7%,5%)*AX3751</f>
        <v>0</v>
      </c>
      <c r="AZ3751" s="8">
        <f>AX3751*2%</f>
        <v>0</v>
      </c>
      <c r="BA3751" s="8">
        <f>IF(BB3751&gt;0,0,AX3751*5%)</f>
        <v>0</v>
      </c>
      <c r="BB3751" s="8">
        <f>(AX3751-BG3751)*35%</f>
        <v>0</v>
      </c>
      <c r="BC3751" s="8">
        <f>+AX3751+AY3751+AZ3751+BA3751+BB3751</f>
        <v>0</v>
      </c>
      <c r="BD3751" s="8">
        <f>AX3751-AT3751</f>
        <v>0</v>
      </c>
      <c r="BE3751" s="2"/>
      <c r="BH3751" s="2"/>
    </row>
    <row r="3752" spans="2:60" s="92" customFormat="1" ht="17" hidden="1" outlineLevel="1" x14ac:dyDescent="0.2">
      <c r="B3752" s="163"/>
      <c r="C3752" s="164" t="s">
        <v>155</v>
      </c>
      <c r="D3752" s="164"/>
      <c r="E3752" s="163"/>
      <c r="F3752" s="162"/>
      <c r="G3752" s="149">
        <f>+[2]THKL!F3776</f>
        <v>0</v>
      </c>
      <c r="H3752" s="158"/>
      <c r="I3752" s="158"/>
      <c r="J3752" s="158"/>
      <c r="K3752" s="159"/>
      <c r="L3752" s="161"/>
      <c r="M3752" s="161">
        <f>SUM(K3752:L3752)</f>
        <v>0</v>
      </c>
      <c r="N3752" s="83">
        <f>IF(V3752&lt;&gt;"VTC VHm",_xlfn.XLOOKUP(Z3752,$AC$4015:$AC$4035,$AD$4015:$AD$4035,0)*M3752,_xlfn.XLOOKUP(Z3752,$AC$4015:$AC$4035,$AD$4015:$AD$4035,0)*L3752)</f>
        <v>0</v>
      </c>
      <c r="O3752" s="83">
        <f>IF(V3752&lt;&gt;"VTC VHm",_xlfn.XLOOKUP(Z3752,$AC$4015:$AC$4035,$AE$4015:$AE$4035,0)*M3752,_xlfn.XLOOKUP(Z3752,$AC$4015:$AC$4035,$AE$4015:$AE$4035,0)*L3752)</f>
        <v>0</v>
      </c>
      <c r="P3752" s="160">
        <f>SUM(N3752:O3752)</f>
        <v>0</v>
      </c>
      <c r="Q3752" s="161">
        <f>M3752*G3752</f>
        <v>0</v>
      </c>
      <c r="R3752" s="161">
        <f>G3752*P3752</f>
        <v>0</v>
      </c>
      <c r="S3752" s="160">
        <f>SUM(Q3752:R3752)</f>
        <v>0</v>
      </c>
      <c r="T3752" s="159"/>
      <c r="U3752" s="158"/>
      <c r="V3752" s="158"/>
      <c r="W3752" s="158"/>
      <c r="X3752" s="94" t="s">
        <v>33</v>
      </c>
      <c r="Y3752" s="94"/>
      <c r="Z3752" s="94" t="s">
        <v>16</v>
      </c>
      <c r="AA3752" s="44" t="s">
        <v>80</v>
      </c>
      <c r="AB3752" s="93">
        <v>0</v>
      </c>
      <c r="AC3752" s="93">
        <v>0</v>
      </c>
      <c r="AD3752" s="93">
        <f>+M3752</f>
        <v>0</v>
      </c>
      <c r="AE3752" s="93">
        <f>+AD3752*14%</f>
        <v>0</v>
      </c>
      <c r="AF3752" s="93">
        <f>+AD3752*35%</f>
        <v>0</v>
      </c>
      <c r="AG3752" s="93">
        <f>+AD3752*F3752</f>
        <v>0</v>
      </c>
      <c r="AH3752" s="93">
        <f>+AE3752*F3752</f>
        <v>0</v>
      </c>
      <c r="AI3752" s="93">
        <f>+AF3752*F3752</f>
        <v>0</v>
      </c>
      <c r="AJ3752" s="93">
        <f>SUM(AG3752:AI3752)</f>
        <v>0</v>
      </c>
      <c r="AK3752" s="93">
        <f>+AD3752*G3752</f>
        <v>0</v>
      </c>
      <c r="AL3752" s="93">
        <f>+AE3752*G3752</f>
        <v>0</v>
      </c>
      <c r="AM3752" s="93">
        <f>+AF3752*G3752</f>
        <v>0</v>
      </c>
      <c r="AN3752" s="93">
        <f>SUM(AK3752:AM3752)</f>
        <v>0</v>
      </c>
      <c r="AQ3752" s="145" t="s">
        <v>79</v>
      </c>
      <c r="AU3752" s="8"/>
      <c r="AV3752" s="8"/>
      <c r="AW3752" s="2">
        <f>'[2]BoQ HSYC-Trang'!$AT3752</f>
        <v>0</v>
      </c>
      <c r="AX3752" s="8">
        <f>F3752*AW3752</f>
        <v>0</v>
      </c>
      <c r="AY3752" s="8">
        <f>IF(AQ3752="CT",7%,5%)*AX3752</f>
        <v>0</v>
      </c>
      <c r="AZ3752" s="8">
        <f>AX3752*2%</f>
        <v>0</v>
      </c>
      <c r="BA3752" s="8">
        <f>IF(BB3752&gt;0,0,AX3752*5%)</f>
        <v>0</v>
      </c>
      <c r="BB3752" s="8">
        <f>(AX3752-BG3752)*35%</f>
        <v>0</v>
      </c>
      <c r="BC3752" s="8">
        <f>+AX3752+AY3752+AZ3752+BA3752+BB3752</f>
        <v>0</v>
      </c>
      <c r="BD3752" s="8">
        <f>AX3752-AT3752</f>
        <v>0</v>
      </c>
      <c r="BE3752" s="2"/>
      <c r="BH3752" s="2"/>
    </row>
    <row r="3753" spans="2:60" ht="34" hidden="1" outlineLevel="2" x14ac:dyDescent="0.2">
      <c r="B3753" s="82">
        <v>9</v>
      </c>
      <c r="C3753" s="144" t="s">
        <v>154</v>
      </c>
      <c r="D3753" s="144"/>
      <c r="E3753" s="82" t="s">
        <v>148</v>
      </c>
      <c r="F3753" s="143">
        <v>3.7947000000000002</v>
      </c>
      <c r="G3753" s="142">
        <f>+[2]THKL!F3777</f>
        <v>3.7947000000000002</v>
      </c>
      <c r="H3753" s="132"/>
      <c r="I3753" s="132"/>
      <c r="J3753" s="132"/>
      <c r="K3753" s="156"/>
      <c r="L3753" s="157">
        <f>$L$19</f>
        <v>4358677.8</v>
      </c>
      <c r="M3753" s="157">
        <f>SUM(K3753:L3753)</f>
        <v>4358677.8</v>
      </c>
      <c r="N3753" s="83">
        <f>IF(V3753&lt;&gt;"VTC VHm",_xlfn.XLOOKUP(Z3753,$AC$4015:$AC$4035,$AD$4015:$AD$4035,0)*M3753,_xlfn.XLOOKUP(Z3753,$AC$4015:$AC$4035,$AD$4015:$AD$4035,0)*L3753)</f>
        <v>1525537.2299999997</v>
      </c>
      <c r="O3753" s="83">
        <f>IF(V3753&lt;&gt;"VTC VHm",_xlfn.XLOOKUP(Z3753,$AC$4015:$AC$4035,$AE$4015:$AE$4035,0)*M3753,_xlfn.XLOOKUP(Z3753,$AC$4015:$AC$4035,$AE$4015:$AE$4035,0)*L3753)</f>
        <v>0</v>
      </c>
      <c r="P3753" s="83">
        <f>SUM(N3753:O3753)</f>
        <v>1525537.2299999997</v>
      </c>
      <c r="Q3753" s="157">
        <f>M3753*G3753</f>
        <v>16539874.64766</v>
      </c>
      <c r="R3753" s="157">
        <f>G3753*P3753</f>
        <v>5788956.1266809991</v>
      </c>
      <c r="S3753" s="83">
        <f>SUM(Q3753:R3753)</f>
        <v>22328830.774340998</v>
      </c>
      <c r="T3753" s="156" t="s">
        <v>50</v>
      </c>
      <c r="U3753" s="132"/>
      <c r="V3753" s="132"/>
      <c r="W3753" s="132"/>
      <c r="X3753" s="44" t="s">
        <v>33</v>
      </c>
      <c r="Y3753" s="44"/>
      <c r="Z3753" s="44" t="s">
        <v>16</v>
      </c>
      <c r="AA3753" s="44" t="s">
        <v>80</v>
      </c>
      <c r="AB3753" s="2">
        <v>1448611.102314255</v>
      </c>
      <c r="AC3753" s="2">
        <v>5497044.5499519035</v>
      </c>
      <c r="AD3753" s="2">
        <f>+M3753</f>
        <v>4358677.8</v>
      </c>
      <c r="AE3753" s="2">
        <f>+AD3753*14%</f>
        <v>610214.89199999999</v>
      </c>
      <c r="AF3753" s="155">
        <f>+AD3753*35%</f>
        <v>1525537.2299999997</v>
      </c>
      <c r="AG3753" s="2">
        <f>+AD3753*F3753</f>
        <v>16539874.64766</v>
      </c>
      <c r="AH3753" s="2">
        <f>+AE3753*F3753</f>
        <v>2315582.4506724002</v>
      </c>
      <c r="AI3753" s="2">
        <f>+AF3753*F3753</f>
        <v>5788956.1266809991</v>
      </c>
      <c r="AJ3753" s="2">
        <f>SUM(AG3753:AI3753)</f>
        <v>24644413.225013401</v>
      </c>
      <c r="AK3753" s="2">
        <f>+AD3753*G3753</f>
        <v>16539874.64766</v>
      </c>
      <c r="AL3753" s="2">
        <f>+AE3753*G3753</f>
        <v>2315582.4506724002</v>
      </c>
      <c r="AM3753" s="2">
        <f>+AF3753*G3753</f>
        <v>5788956.1266809991</v>
      </c>
      <c r="AN3753" s="155">
        <f>SUM(AK3753:AM3753)</f>
        <v>24644413.225013401</v>
      </c>
      <c r="AQ3753" s="145" t="s">
        <v>79</v>
      </c>
      <c r="AU3753" s="8"/>
      <c r="AV3753" s="8"/>
      <c r="AW3753" s="2">
        <f>'[2]BoQ HSYC-Trang'!$AT3753</f>
        <v>4358677.8</v>
      </c>
      <c r="AX3753" s="8">
        <f>F3753*AW3753</f>
        <v>16539874.64766</v>
      </c>
      <c r="AY3753" s="8">
        <f>IF(AQ3753="CT",7%,5%)*AX3753</f>
        <v>826993.73238300008</v>
      </c>
      <c r="AZ3753" s="8">
        <f>AX3753*2%</f>
        <v>330797.49295320001</v>
      </c>
      <c r="BA3753" s="8">
        <f>IF(BB3753&gt;0,0,AX3753*5%)</f>
        <v>0</v>
      </c>
      <c r="BB3753" s="8">
        <f>(AX3753-BG3753)*35%</f>
        <v>5788956.126681</v>
      </c>
      <c r="BC3753" s="8">
        <f>+AX3753+AY3753+AZ3753+BA3753+BB3753</f>
        <v>23486621.9996772</v>
      </c>
      <c r="BD3753" s="8">
        <f>AX3753-AT3753</f>
        <v>16539874.64766</v>
      </c>
      <c r="BE3753" s="2"/>
      <c r="BH3753" s="2"/>
    </row>
    <row r="3754" spans="2:60" ht="34" hidden="1" outlineLevel="2" x14ac:dyDescent="0.2">
      <c r="B3754" s="82">
        <v>10</v>
      </c>
      <c r="C3754" s="144" t="s">
        <v>153</v>
      </c>
      <c r="D3754" s="144"/>
      <c r="E3754" s="82" t="s">
        <v>104</v>
      </c>
      <c r="F3754" s="143">
        <v>42.163499999999999</v>
      </c>
      <c r="G3754" s="142">
        <f>+[2]THKL!F3778</f>
        <v>42.163499999999999</v>
      </c>
      <c r="H3754" s="132"/>
      <c r="I3754" s="132"/>
      <c r="J3754" s="132"/>
      <c r="K3754" s="156"/>
      <c r="L3754" s="157">
        <f>$L$730</f>
        <v>251876.31</v>
      </c>
      <c r="M3754" s="157">
        <f>SUM(K3754:L3754)</f>
        <v>251876.31</v>
      </c>
      <c r="N3754" s="83">
        <f>IF(V3754&lt;&gt;"VTC VHm",_xlfn.XLOOKUP(Z3754,$AC$4015:$AC$4035,$AD$4015:$AD$4035,0)*M3754,_xlfn.XLOOKUP(Z3754,$AC$4015:$AC$4035,$AD$4015:$AD$4035,0)*L3754)</f>
        <v>88156.708499999993</v>
      </c>
      <c r="O3754" s="83">
        <f>IF(V3754&lt;&gt;"VTC VHm",_xlfn.XLOOKUP(Z3754,$AC$4015:$AC$4035,$AE$4015:$AE$4035,0)*M3754,_xlfn.XLOOKUP(Z3754,$AC$4015:$AC$4035,$AE$4015:$AE$4035,0)*L3754)</f>
        <v>0</v>
      </c>
      <c r="P3754" s="83">
        <f>SUM(N3754:O3754)</f>
        <v>88156.708499999993</v>
      </c>
      <c r="Q3754" s="157">
        <f>M3754*G3754</f>
        <v>10619986.796684999</v>
      </c>
      <c r="R3754" s="157">
        <f>G3754*P3754</f>
        <v>3716995.3788397498</v>
      </c>
      <c r="S3754" s="83">
        <f>SUM(Q3754:R3754)</f>
        <v>14336982.175524749</v>
      </c>
      <c r="T3754" s="156" t="s">
        <v>50</v>
      </c>
      <c r="U3754" s="132"/>
      <c r="V3754" s="132"/>
      <c r="W3754" s="132"/>
      <c r="X3754" s="44" t="s">
        <v>33</v>
      </c>
      <c r="Y3754" s="44"/>
      <c r="Z3754" s="44" t="s">
        <v>16</v>
      </c>
      <c r="AA3754" s="44" t="s">
        <v>80</v>
      </c>
      <c r="AB3754" s="2">
        <v>203791.365009375</v>
      </c>
      <c r="AC3754" s="2">
        <v>8592557.2185727824</v>
      </c>
      <c r="AD3754" s="2">
        <f>+M3754</f>
        <v>251876.31</v>
      </c>
      <c r="AE3754" s="2">
        <f>+AD3754*14%</f>
        <v>35262.683400000002</v>
      </c>
      <c r="AF3754" s="155">
        <f>+AD3754*35%</f>
        <v>88156.708499999993</v>
      </c>
      <c r="AG3754" s="2">
        <f>+AD3754*F3754</f>
        <v>10619986.796684999</v>
      </c>
      <c r="AH3754" s="2">
        <f>+AE3754*F3754</f>
        <v>1486798.1515359001</v>
      </c>
      <c r="AI3754" s="2">
        <f>+AF3754*F3754</f>
        <v>3716995.3788397498</v>
      </c>
      <c r="AJ3754" s="2">
        <f>SUM(AG3754:AI3754)</f>
        <v>15823780.327060649</v>
      </c>
      <c r="AK3754" s="2">
        <f>+AD3754*G3754</f>
        <v>10619986.796684999</v>
      </c>
      <c r="AL3754" s="2">
        <f>+AE3754*G3754</f>
        <v>1486798.1515359001</v>
      </c>
      <c r="AM3754" s="2">
        <f>+AF3754*G3754</f>
        <v>3716995.3788397498</v>
      </c>
      <c r="AN3754" s="155">
        <f>SUM(AK3754:AM3754)</f>
        <v>15823780.327060649</v>
      </c>
      <c r="AQ3754" s="145" t="s">
        <v>79</v>
      </c>
      <c r="AU3754" s="8"/>
      <c r="AV3754" s="8"/>
      <c r="AW3754" s="2">
        <f>'[2]BoQ HSYC-Trang'!$AT3754</f>
        <v>251876.31</v>
      </c>
      <c r="AX3754" s="8">
        <f>F3754*AW3754</f>
        <v>10619986.796684999</v>
      </c>
      <c r="AY3754" s="8">
        <f>IF(AQ3754="CT",7%,5%)*AX3754</f>
        <v>530999.33983424993</v>
      </c>
      <c r="AZ3754" s="8">
        <f>AX3754*2%</f>
        <v>212399.73593369999</v>
      </c>
      <c r="BA3754" s="8">
        <f>IF(BB3754&gt;0,0,AX3754*5%)</f>
        <v>0</v>
      </c>
      <c r="BB3754" s="8">
        <f>(AX3754-BG3754)*35%</f>
        <v>3716995.3788397494</v>
      </c>
      <c r="BC3754" s="8">
        <f>+AX3754+AY3754+AZ3754+BA3754+BB3754</f>
        <v>15080381.2512927</v>
      </c>
      <c r="BD3754" s="8">
        <f>AX3754-AT3754</f>
        <v>10619986.796684999</v>
      </c>
      <c r="BE3754" s="2"/>
      <c r="BH3754" s="2"/>
    </row>
    <row r="3755" spans="2:60" ht="34" hidden="1" outlineLevel="2" x14ac:dyDescent="0.2">
      <c r="B3755" s="82">
        <v>11</v>
      </c>
      <c r="C3755" s="144" t="s">
        <v>154</v>
      </c>
      <c r="D3755" s="144"/>
      <c r="E3755" s="82" t="s">
        <v>148</v>
      </c>
      <c r="F3755" s="143">
        <v>0.2928</v>
      </c>
      <c r="G3755" s="142">
        <f>+[2]THKL!F3779</f>
        <v>0.2928</v>
      </c>
      <c r="H3755" s="132"/>
      <c r="I3755" s="132"/>
      <c r="J3755" s="132"/>
      <c r="K3755" s="156"/>
      <c r="L3755" s="157">
        <f>$L$19</f>
        <v>4358677.8</v>
      </c>
      <c r="M3755" s="157">
        <f>SUM(K3755:L3755)</f>
        <v>4358677.8</v>
      </c>
      <c r="N3755" s="83">
        <f>IF(V3755&lt;&gt;"VTC VHm",_xlfn.XLOOKUP(Z3755,$AC$4015:$AC$4035,$AD$4015:$AD$4035,0)*M3755,_xlfn.XLOOKUP(Z3755,$AC$4015:$AC$4035,$AD$4015:$AD$4035,0)*L3755)</f>
        <v>1525537.2299999997</v>
      </c>
      <c r="O3755" s="83">
        <f>IF(V3755&lt;&gt;"VTC VHm",_xlfn.XLOOKUP(Z3755,$AC$4015:$AC$4035,$AE$4015:$AE$4035,0)*M3755,_xlfn.XLOOKUP(Z3755,$AC$4015:$AC$4035,$AE$4015:$AE$4035,0)*L3755)</f>
        <v>0</v>
      </c>
      <c r="P3755" s="83">
        <f>SUM(N3755:O3755)</f>
        <v>1525537.2299999997</v>
      </c>
      <c r="Q3755" s="157">
        <f>M3755*G3755</f>
        <v>1276220.85984</v>
      </c>
      <c r="R3755" s="157">
        <f>G3755*P3755</f>
        <v>446677.30094399996</v>
      </c>
      <c r="S3755" s="83">
        <f>SUM(Q3755:R3755)</f>
        <v>1722898.1607840001</v>
      </c>
      <c r="T3755" s="156" t="s">
        <v>50</v>
      </c>
      <c r="U3755" s="132"/>
      <c r="V3755" s="132"/>
      <c r="W3755" s="132"/>
      <c r="X3755" s="44" t="s">
        <v>33</v>
      </c>
      <c r="Y3755" s="44"/>
      <c r="Z3755" s="44" t="s">
        <v>16</v>
      </c>
      <c r="AA3755" s="44" t="s">
        <v>80</v>
      </c>
      <c r="AB3755" s="2">
        <v>1448611.102314255</v>
      </c>
      <c r="AC3755" s="2">
        <v>424153.33075761388</v>
      </c>
      <c r="AD3755" s="2">
        <f>+M3755</f>
        <v>4358677.8</v>
      </c>
      <c r="AE3755" s="2">
        <f>+AD3755*14%</f>
        <v>610214.89199999999</v>
      </c>
      <c r="AF3755" s="155">
        <f>+AD3755*35%</f>
        <v>1525537.2299999997</v>
      </c>
      <c r="AG3755" s="2">
        <f>+AD3755*F3755</f>
        <v>1276220.85984</v>
      </c>
      <c r="AH3755" s="2">
        <f>+AE3755*F3755</f>
        <v>178670.92037760001</v>
      </c>
      <c r="AI3755" s="2">
        <f>+AF3755*F3755</f>
        <v>446677.30094399996</v>
      </c>
      <c r="AJ3755" s="2">
        <f>SUM(AG3755:AI3755)</f>
        <v>1901569.0811616001</v>
      </c>
      <c r="AK3755" s="2">
        <f>+AD3755*G3755</f>
        <v>1276220.85984</v>
      </c>
      <c r="AL3755" s="2">
        <f>+AE3755*G3755</f>
        <v>178670.92037760001</v>
      </c>
      <c r="AM3755" s="2">
        <f>+AF3755*G3755</f>
        <v>446677.30094399996</v>
      </c>
      <c r="AN3755" s="155">
        <f>SUM(AK3755:AM3755)</f>
        <v>1901569.0811616001</v>
      </c>
      <c r="AQ3755" s="145" t="s">
        <v>79</v>
      </c>
      <c r="AU3755" s="8"/>
      <c r="AV3755" s="8"/>
      <c r="AW3755" s="2">
        <f>'[2]BoQ HSYC-Trang'!$AT3755</f>
        <v>4358677.8</v>
      </c>
      <c r="AX3755" s="8">
        <f>F3755*AW3755</f>
        <v>1276220.85984</v>
      </c>
      <c r="AY3755" s="8">
        <f>IF(AQ3755="CT",7%,5%)*AX3755</f>
        <v>63811.042992000002</v>
      </c>
      <c r="AZ3755" s="8">
        <f>AX3755*2%</f>
        <v>25524.417196800001</v>
      </c>
      <c r="BA3755" s="8">
        <f>IF(BB3755&gt;0,0,AX3755*5%)</f>
        <v>0</v>
      </c>
      <c r="BB3755" s="8">
        <f>(AX3755-BG3755)*35%</f>
        <v>446677.30094400002</v>
      </c>
      <c r="BC3755" s="8">
        <f>+AX3755+AY3755+AZ3755+BA3755+BB3755</f>
        <v>1812233.6209728001</v>
      </c>
      <c r="BD3755" s="8">
        <f>AX3755-AT3755</f>
        <v>1276220.85984</v>
      </c>
      <c r="BE3755" s="2"/>
      <c r="BH3755" s="2"/>
    </row>
    <row r="3756" spans="2:60" ht="34" hidden="1" outlineLevel="2" x14ac:dyDescent="0.2">
      <c r="B3756" s="82">
        <v>12</v>
      </c>
      <c r="C3756" s="144" t="s">
        <v>153</v>
      </c>
      <c r="D3756" s="144"/>
      <c r="E3756" s="82" t="s">
        <v>104</v>
      </c>
      <c r="F3756" s="143">
        <v>3.1192000000000002</v>
      </c>
      <c r="G3756" s="142">
        <f>+[2]THKL!F3780</f>
        <v>3.1192000000000002</v>
      </c>
      <c r="H3756" s="132"/>
      <c r="I3756" s="132"/>
      <c r="J3756" s="132"/>
      <c r="K3756" s="156"/>
      <c r="L3756" s="157">
        <f>$L$730</f>
        <v>251876.31</v>
      </c>
      <c r="M3756" s="157">
        <f>SUM(K3756:L3756)</f>
        <v>251876.31</v>
      </c>
      <c r="N3756" s="83">
        <f>IF(V3756&lt;&gt;"VTC VHm",_xlfn.XLOOKUP(Z3756,$AC$4015:$AC$4035,$AD$4015:$AD$4035,0)*M3756,_xlfn.XLOOKUP(Z3756,$AC$4015:$AC$4035,$AD$4015:$AD$4035,0)*L3756)</f>
        <v>88156.708499999993</v>
      </c>
      <c r="O3756" s="83">
        <f>IF(V3756&lt;&gt;"VTC VHm",_xlfn.XLOOKUP(Z3756,$AC$4015:$AC$4035,$AE$4015:$AE$4035,0)*M3756,_xlfn.XLOOKUP(Z3756,$AC$4015:$AC$4035,$AE$4015:$AE$4035,0)*L3756)</f>
        <v>0</v>
      </c>
      <c r="P3756" s="83">
        <f>SUM(N3756:O3756)</f>
        <v>88156.708499999993</v>
      </c>
      <c r="Q3756" s="157">
        <f>M3756*G3756</f>
        <v>785652.586152</v>
      </c>
      <c r="R3756" s="157">
        <f>G3756*P3756</f>
        <v>274978.40515319997</v>
      </c>
      <c r="S3756" s="83">
        <f>SUM(Q3756:R3756)</f>
        <v>1060630.9913051999</v>
      </c>
      <c r="T3756" s="156" t="s">
        <v>50</v>
      </c>
      <c r="U3756" s="132"/>
      <c r="V3756" s="132"/>
      <c r="W3756" s="132"/>
      <c r="X3756" s="44" t="s">
        <v>33</v>
      </c>
      <c r="Y3756" s="44"/>
      <c r="Z3756" s="44" t="s">
        <v>16</v>
      </c>
      <c r="AA3756" s="44" t="s">
        <v>80</v>
      </c>
      <c r="AB3756" s="2">
        <v>203791.365009375</v>
      </c>
      <c r="AC3756" s="2">
        <v>635666.02573724254</v>
      </c>
      <c r="AD3756" s="2">
        <f>+M3756</f>
        <v>251876.31</v>
      </c>
      <c r="AE3756" s="2">
        <f>+AD3756*14%</f>
        <v>35262.683400000002</v>
      </c>
      <c r="AF3756" s="155">
        <f>+AD3756*35%</f>
        <v>88156.708499999993</v>
      </c>
      <c r="AG3756" s="2">
        <f>+AD3756*F3756</f>
        <v>785652.586152</v>
      </c>
      <c r="AH3756" s="2">
        <f>+AE3756*F3756</f>
        <v>109991.36206128002</v>
      </c>
      <c r="AI3756" s="2">
        <f>+AF3756*F3756</f>
        <v>274978.40515319997</v>
      </c>
      <c r="AJ3756" s="2">
        <f>SUM(AG3756:AI3756)</f>
        <v>1170622.35336648</v>
      </c>
      <c r="AK3756" s="2">
        <f>+AD3756*G3756</f>
        <v>785652.586152</v>
      </c>
      <c r="AL3756" s="2">
        <f>+AE3756*G3756</f>
        <v>109991.36206128002</v>
      </c>
      <c r="AM3756" s="2">
        <f>+AF3756*G3756</f>
        <v>274978.40515319997</v>
      </c>
      <c r="AN3756" s="155">
        <f>SUM(AK3756:AM3756)</f>
        <v>1170622.35336648</v>
      </c>
      <c r="AQ3756" s="145" t="s">
        <v>79</v>
      </c>
      <c r="AU3756" s="8"/>
      <c r="AV3756" s="8"/>
      <c r="AW3756" s="2">
        <f>'[2]BoQ HSYC-Trang'!$AT3756</f>
        <v>251876.31</v>
      </c>
      <c r="AX3756" s="8">
        <f>F3756*AW3756</f>
        <v>785652.586152</v>
      </c>
      <c r="AY3756" s="8">
        <f>IF(AQ3756="CT",7%,5%)*AX3756</f>
        <v>39282.6293076</v>
      </c>
      <c r="AZ3756" s="8">
        <f>AX3756*2%</f>
        <v>15713.05172304</v>
      </c>
      <c r="BA3756" s="8">
        <f>IF(BB3756&gt;0,0,AX3756*5%)</f>
        <v>0</v>
      </c>
      <c r="BB3756" s="8">
        <f>(AX3756-BG3756)*35%</f>
        <v>274978.40515319997</v>
      </c>
      <c r="BC3756" s="8">
        <f>+AX3756+AY3756+AZ3756+BA3756+BB3756</f>
        <v>1115626.6723358401</v>
      </c>
      <c r="BD3756" s="8">
        <f>AX3756-AT3756</f>
        <v>785652.586152</v>
      </c>
      <c r="BE3756" s="2"/>
      <c r="BH3756" s="2"/>
    </row>
    <row r="3757" spans="2:60" ht="34" hidden="1" outlineLevel="2" x14ac:dyDescent="0.2">
      <c r="B3757" s="82">
        <v>13</v>
      </c>
      <c r="C3757" s="144" t="s">
        <v>152</v>
      </c>
      <c r="D3757" s="144"/>
      <c r="E3757" s="82" t="s">
        <v>148</v>
      </c>
      <c r="F3757" s="143">
        <v>0.1183</v>
      </c>
      <c r="G3757" s="142">
        <f>+[2]THKL!F3781</f>
        <v>0.1183</v>
      </c>
      <c r="H3757" s="132"/>
      <c r="I3757" s="132"/>
      <c r="J3757" s="132"/>
      <c r="K3757" s="156"/>
      <c r="L3757" s="157">
        <f>$L$22</f>
        <v>4731750</v>
      </c>
      <c r="M3757" s="157">
        <f>SUM(K3757:L3757)</f>
        <v>4731750</v>
      </c>
      <c r="N3757" s="83">
        <f>IF(V3757&lt;&gt;"VTC VHm",_xlfn.XLOOKUP(Z3757,$AC$4015:$AC$4035,$AD$4015:$AD$4035,0)*M3757,_xlfn.XLOOKUP(Z3757,$AC$4015:$AC$4035,$AD$4015:$AD$4035,0)*L3757)</f>
        <v>1656112.5</v>
      </c>
      <c r="O3757" s="83">
        <f>IF(V3757&lt;&gt;"VTC VHm",_xlfn.XLOOKUP(Z3757,$AC$4015:$AC$4035,$AE$4015:$AE$4035,0)*M3757,_xlfn.XLOOKUP(Z3757,$AC$4015:$AC$4035,$AE$4015:$AE$4035,0)*L3757)</f>
        <v>0</v>
      </c>
      <c r="P3757" s="83">
        <f>SUM(N3757:O3757)</f>
        <v>1656112.5</v>
      </c>
      <c r="Q3757" s="157">
        <f>M3757*G3757</f>
        <v>559766.02500000002</v>
      </c>
      <c r="R3757" s="157">
        <f>G3757*P3757</f>
        <v>195918.10875000001</v>
      </c>
      <c r="S3757" s="83">
        <f>SUM(Q3757:R3757)</f>
        <v>755684.13375000004</v>
      </c>
      <c r="T3757" s="156" t="s">
        <v>50</v>
      </c>
      <c r="U3757" s="132"/>
      <c r="V3757" s="132"/>
      <c r="W3757" s="132"/>
      <c r="X3757" s="44" t="s">
        <v>33</v>
      </c>
      <c r="Y3757" s="44"/>
      <c r="Z3757" s="44" t="s">
        <v>16</v>
      </c>
      <c r="AA3757" s="44" t="s">
        <v>80</v>
      </c>
      <c r="AB3757" s="2">
        <v>3687298.2852585004</v>
      </c>
      <c r="AC3757" s="2">
        <v>436207.38714608061</v>
      </c>
      <c r="AD3757" s="2">
        <f>+M3757</f>
        <v>4731750</v>
      </c>
      <c r="AE3757" s="2">
        <f>+AD3757*14%</f>
        <v>662445.00000000012</v>
      </c>
      <c r="AF3757" s="155">
        <f>+AD3757*35%</f>
        <v>1656112.5</v>
      </c>
      <c r="AG3757" s="2">
        <f>+AD3757*F3757</f>
        <v>559766.02500000002</v>
      </c>
      <c r="AH3757" s="2">
        <f>+AE3757*F3757</f>
        <v>78367.243500000011</v>
      </c>
      <c r="AI3757" s="2">
        <f>+AF3757*F3757</f>
        <v>195918.10875000001</v>
      </c>
      <c r="AJ3757" s="2">
        <f>SUM(AG3757:AI3757)</f>
        <v>834051.37725000002</v>
      </c>
      <c r="AK3757" s="2">
        <f>+AD3757*G3757</f>
        <v>559766.02500000002</v>
      </c>
      <c r="AL3757" s="2">
        <f>+AE3757*G3757</f>
        <v>78367.243500000011</v>
      </c>
      <c r="AM3757" s="2">
        <f>+AF3757*G3757</f>
        <v>195918.10875000001</v>
      </c>
      <c r="AN3757" s="155">
        <f>SUM(AK3757:AM3757)</f>
        <v>834051.37725000002</v>
      </c>
      <c r="AQ3757" s="145" t="s">
        <v>79</v>
      </c>
      <c r="AU3757" s="8"/>
      <c r="AV3757" s="8"/>
      <c r="AW3757" s="2">
        <f>'[2]BoQ HSYC-Trang'!$AT3757</f>
        <v>4731750</v>
      </c>
      <c r="AX3757" s="8">
        <f>F3757*AW3757</f>
        <v>559766.02500000002</v>
      </c>
      <c r="AY3757" s="8">
        <f>IF(AQ3757="CT",7%,5%)*AX3757</f>
        <v>27988.301250000004</v>
      </c>
      <c r="AZ3757" s="8">
        <f>AX3757*2%</f>
        <v>11195.3205</v>
      </c>
      <c r="BA3757" s="8">
        <f>IF(BB3757&gt;0,0,AX3757*5%)</f>
        <v>0</v>
      </c>
      <c r="BB3757" s="8">
        <f>(AX3757-BG3757)*35%</f>
        <v>195918.10874999998</v>
      </c>
      <c r="BC3757" s="8">
        <f>+AX3757+AY3757+AZ3757+BA3757+BB3757</f>
        <v>794867.75550000009</v>
      </c>
      <c r="BD3757" s="8">
        <f>AX3757-AT3757</f>
        <v>559766.02500000002</v>
      </c>
      <c r="BE3757" s="2"/>
      <c r="BH3757" s="2"/>
    </row>
    <row r="3758" spans="2:60" ht="34" hidden="1" outlineLevel="2" x14ac:dyDescent="0.2">
      <c r="B3758" s="82">
        <v>14</v>
      </c>
      <c r="C3758" s="144" t="s">
        <v>151</v>
      </c>
      <c r="D3758" s="144"/>
      <c r="E3758" s="82" t="s">
        <v>148</v>
      </c>
      <c r="F3758" s="143">
        <v>0.20569999999999999</v>
      </c>
      <c r="G3758" s="142">
        <f>+[2]THKL!F3782</f>
        <v>0.20569999999999999</v>
      </c>
      <c r="H3758" s="132"/>
      <c r="I3758" s="132"/>
      <c r="J3758" s="132"/>
      <c r="K3758" s="156"/>
      <c r="L3758" s="157">
        <f>$L$722</f>
        <v>2953658.0966941249</v>
      </c>
      <c r="M3758" s="157">
        <f>SUM(K3758:L3758)</f>
        <v>2953658.0966941249</v>
      </c>
      <c r="N3758" s="83">
        <f>IF(V3758&lt;&gt;"VTC VHm",_xlfn.XLOOKUP(Z3758,$AC$4015:$AC$4035,$AD$4015:$AD$4035,0)*M3758,_xlfn.XLOOKUP(Z3758,$AC$4015:$AC$4035,$AD$4015:$AD$4035,0)*L3758)</f>
        <v>1033780.3338429437</v>
      </c>
      <c r="O3758" s="83">
        <f>IF(V3758&lt;&gt;"VTC VHm",_xlfn.XLOOKUP(Z3758,$AC$4015:$AC$4035,$AE$4015:$AE$4035,0)*M3758,_xlfn.XLOOKUP(Z3758,$AC$4015:$AC$4035,$AE$4015:$AE$4035,0)*L3758)</f>
        <v>0</v>
      </c>
      <c r="P3758" s="83">
        <f>SUM(N3758:O3758)</f>
        <v>1033780.3338429437</v>
      </c>
      <c r="Q3758" s="157">
        <f>M3758*G3758</f>
        <v>607567.47048998147</v>
      </c>
      <c r="R3758" s="157">
        <f>G3758*P3758</f>
        <v>212648.6146714935</v>
      </c>
      <c r="S3758" s="83">
        <f>SUM(Q3758:R3758)</f>
        <v>820216.085161475</v>
      </c>
      <c r="T3758" s="156" t="s">
        <v>50</v>
      </c>
      <c r="U3758" s="132"/>
      <c r="V3758" s="132"/>
      <c r="W3758" s="132"/>
      <c r="X3758" s="44" t="s">
        <v>33</v>
      </c>
      <c r="Y3758" s="44"/>
      <c r="Z3758" s="44" t="s">
        <v>16</v>
      </c>
      <c r="AA3758" s="44" t="s">
        <v>80</v>
      </c>
      <c r="AB3758" s="2">
        <v>1708702.2275047724</v>
      </c>
      <c r="AC3758" s="2">
        <v>351480.04819773167</v>
      </c>
      <c r="AD3758" s="2">
        <f>+M3758</f>
        <v>2953658.0966941249</v>
      </c>
      <c r="AE3758" s="2">
        <f>+AD3758*14%</f>
        <v>413512.13353717752</v>
      </c>
      <c r="AF3758" s="155">
        <f>+AD3758*35%</f>
        <v>1033780.3338429437</v>
      </c>
      <c r="AG3758" s="2">
        <f>+AD3758*F3758</f>
        <v>607567.47048998147</v>
      </c>
      <c r="AH3758" s="2">
        <f>+AE3758*F3758</f>
        <v>85059.44586859741</v>
      </c>
      <c r="AI3758" s="2">
        <f>+AF3758*F3758</f>
        <v>212648.6146714935</v>
      </c>
      <c r="AJ3758" s="2">
        <f>SUM(AG3758:AI3758)</f>
        <v>905275.53103007236</v>
      </c>
      <c r="AK3758" s="2">
        <f>+AD3758*G3758</f>
        <v>607567.47048998147</v>
      </c>
      <c r="AL3758" s="2">
        <f>+AE3758*G3758</f>
        <v>85059.44586859741</v>
      </c>
      <c r="AM3758" s="2">
        <f>+AF3758*G3758</f>
        <v>212648.6146714935</v>
      </c>
      <c r="AN3758" s="155">
        <f>SUM(AK3758:AM3758)</f>
        <v>905275.53103007236</v>
      </c>
      <c r="AQ3758" s="145" t="s">
        <v>79</v>
      </c>
      <c r="AU3758" s="8"/>
      <c r="AV3758" s="167">
        <f>'[3]BDG (XD)'!$AA$920*100</f>
        <v>2140724.6755856499</v>
      </c>
      <c r="AW3758" s="167">
        <f>'[3]BDG (XD)'!$AA$920*100</f>
        <v>2140724.6755856499</v>
      </c>
      <c r="AX3758" s="8">
        <f>F3758*AW3758</f>
        <v>440347.06576796819</v>
      </c>
      <c r="AY3758" s="8">
        <f>IF(AQ3758="CT",7%,5%)*AX3758</f>
        <v>22017.353288398412</v>
      </c>
      <c r="AZ3758" s="8">
        <f>AX3758*2%</f>
        <v>8806.9413153593632</v>
      </c>
      <c r="BA3758" s="8">
        <f>IF(BB3758&gt;0,0,AX3758*5%)</f>
        <v>0</v>
      </c>
      <c r="BB3758" s="8">
        <f>(AX3758-BG3758)*35%</f>
        <v>154121.47301878885</v>
      </c>
      <c r="BC3758" s="8">
        <f>+AX3758+AY3758+AZ3758+BA3758+BB3758</f>
        <v>625292.83339051483</v>
      </c>
      <c r="BD3758" s="8">
        <f>AX3758-AT3758</f>
        <v>440347.06576796819</v>
      </c>
      <c r="BE3758" s="2"/>
      <c r="BH3758" s="2"/>
    </row>
    <row r="3759" spans="2:60" ht="34" hidden="1" outlineLevel="2" x14ac:dyDescent="0.2">
      <c r="B3759" s="82">
        <v>15</v>
      </c>
      <c r="C3759" s="144" t="s">
        <v>150</v>
      </c>
      <c r="D3759" s="144"/>
      <c r="E3759" s="82" t="s">
        <v>148</v>
      </c>
      <c r="F3759" s="143">
        <v>0.20569999999999999</v>
      </c>
      <c r="G3759" s="142">
        <f>+[2]THKL!F3783</f>
        <v>0.20569999999999999</v>
      </c>
      <c r="H3759" s="132"/>
      <c r="I3759" s="132"/>
      <c r="J3759" s="132"/>
      <c r="K3759" s="156"/>
      <c r="L3759" s="157">
        <f>$L$722</f>
        <v>2953658.0966941249</v>
      </c>
      <c r="M3759" s="157">
        <f>SUM(K3759:L3759)</f>
        <v>2953658.0966941249</v>
      </c>
      <c r="N3759" s="83">
        <f>IF(V3759&lt;&gt;"VTC VHm",_xlfn.XLOOKUP(Z3759,$AC$4015:$AC$4035,$AD$4015:$AD$4035,0)*M3759,_xlfn.XLOOKUP(Z3759,$AC$4015:$AC$4035,$AD$4015:$AD$4035,0)*L3759)</f>
        <v>1033780.3338429437</v>
      </c>
      <c r="O3759" s="83">
        <f>IF(V3759&lt;&gt;"VTC VHm",_xlfn.XLOOKUP(Z3759,$AC$4015:$AC$4035,$AE$4015:$AE$4035,0)*M3759,_xlfn.XLOOKUP(Z3759,$AC$4015:$AC$4035,$AE$4015:$AE$4035,0)*L3759)</f>
        <v>0</v>
      </c>
      <c r="P3759" s="83">
        <f>SUM(N3759:O3759)</f>
        <v>1033780.3338429437</v>
      </c>
      <c r="Q3759" s="157">
        <f>M3759*G3759</f>
        <v>607567.47048998147</v>
      </c>
      <c r="R3759" s="157">
        <f>G3759*P3759</f>
        <v>212648.6146714935</v>
      </c>
      <c r="S3759" s="83">
        <f>SUM(Q3759:R3759)</f>
        <v>820216.085161475</v>
      </c>
      <c r="T3759" s="156" t="s">
        <v>50</v>
      </c>
      <c r="U3759" s="132"/>
      <c r="V3759" s="132"/>
      <c r="W3759" s="132"/>
      <c r="X3759" s="44" t="s">
        <v>33</v>
      </c>
      <c r="Y3759" s="44"/>
      <c r="Z3759" s="44" t="s">
        <v>16</v>
      </c>
      <c r="AA3759" s="44" t="s">
        <v>80</v>
      </c>
      <c r="AB3759" s="2">
        <v>2576894.08094976</v>
      </c>
      <c r="AC3759" s="2">
        <v>530067.11245136568</v>
      </c>
      <c r="AD3759" s="2">
        <f>+M3759</f>
        <v>2953658.0966941249</v>
      </c>
      <c r="AE3759" s="2">
        <f>+AD3759*14%</f>
        <v>413512.13353717752</v>
      </c>
      <c r="AF3759" s="155">
        <f>+AD3759*35%</f>
        <v>1033780.3338429437</v>
      </c>
      <c r="AG3759" s="2">
        <f>+AD3759*F3759</f>
        <v>607567.47048998147</v>
      </c>
      <c r="AH3759" s="2">
        <f>+AE3759*F3759</f>
        <v>85059.44586859741</v>
      </c>
      <c r="AI3759" s="2">
        <f>+AF3759*F3759</f>
        <v>212648.6146714935</v>
      </c>
      <c r="AJ3759" s="2">
        <f>SUM(AG3759:AI3759)</f>
        <v>905275.53103007236</v>
      </c>
      <c r="AK3759" s="2">
        <f>+AD3759*G3759</f>
        <v>607567.47048998147</v>
      </c>
      <c r="AL3759" s="2">
        <f>+AE3759*G3759</f>
        <v>85059.44586859741</v>
      </c>
      <c r="AM3759" s="2">
        <f>+AF3759*G3759</f>
        <v>212648.6146714935</v>
      </c>
      <c r="AN3759" s="155">
        <f>SUM(AK3759:AM3759)</f>
        <v>905275.53103007236</v>
      </c>
      <c r="AQ3759" s="145" t="s">
        <v>79</v>
      </c>
      <c r="AU3759" s="8"/>
      <c r="AV3759" s="8"/>
      <c r="AW3759" s="2">
        <f>'[2]BoQ HSYC-Trang'!$AT3759</f>
        <v>3251733.6844338989</v>
      </c>
      <c r="AX3759" s="8">
        <f>F3759*AW3759</f>
        <v>668881.618888053</v>
      </c>
      <c r="AY3759" s="8">
        <f>IF(AQ3759="CT",7%,5%)*AX3759</f>
        <v>33444.080944402653</v>
      </c>
      <c r="AZ3759" s="8">
        <f>AX3759*2%</f>
        <v>13377.63237776106</v>
      </c>
      <c r="BA3759" s="8">
        <f>IF(BB3759&gt;0,0,AX3759*5%)</f>
        <v>0</v>
      </c>
      <c r="BB3759" s="8">
        <f>(AX3759-BG3759)*35%</f>
        <v>234108.56661081853</v>
      </c>
      <c r="BC3759" s="8">
        <f>+AX3759+AY3759+AZ3759+BA3759+BB3759</f>
        <v>949811.89882103517</v>
      </c>
      <c r="BD3759" s="8">
        <f>AX3759-AT3759</f>
        <v>668881.618888053</v>
      </c>
      <c r="BE3759" s="2"/>
      <c r="BH3759" s="2"/>
    </row>
    <row r="3760" spans="2:60" ht="34" hidden="1" outlineLevel="2" x14ac:dyDescent="0.2">
      <c r="B3760" s="82">
        <v>16</v>
      </c>
      <c r="C3760" s="144" t="s">
        <v>149</v>
      </c>
      <c r="D3760" s="144"/>
      <c r="E3760" s="82" t="s">
        <v>148</v>
      </c>
      <c r="F3760" s="143">
        <v>0.20569999999999999</v>
      </c>
      <c r="G3760" s="142">
        <f>+[2]THKL!F3784</f>
        <v>0.20569999999999999</v>
      </c>
      <c r="H3760" s="132"/>
      <c r="I3760" s="132"/>
      <c r="J3760" s="132"/>
      <c r="K3760" s="156"/>
      <c r="L3760" s="157">
        <f>$L$722</f>
        <v>2953658.0966941249</v>
      </c>
      <c r="M3760" s="157">
        <f>SUM(K3760:L3760)</f>
        <v>2953658.0966941249</v>
      </c>
      <c r="N3760" s="83">
        <f>IF(V3760&lt;&gt;"VTC VHm",_xlfn.XLOOKUP(Z3760,$AC$4015:$AC$4035,$AD$4015:$AD$4035,0)*M3760,_xlfn.XLOOKUP(Z3760,$AC$4015:$AC$4035,$AD$4015:$AD$4035,0)*L3760)</f>
        <v>1033780.3338429437</v>
      </c>
      <c r="O3760" s="83">
        <f>IF(V3760&lt;&gt;"VTC VHm",_xlfn.XLOOKUP(Z3760,$AC$4015:$AC$4035,$AE$4015:$AE$4035,0)*M3760,_xlfn.XLOOKUP(Z3760,$AC$4015:$AC$4035,$AE$4015:$AE$4035,0)*L3760)</f>
        <v>0</v>
      </c>
      <c r="P3760" s="83">
        <f>SUM(N3760:O3760)</f>
        <v>1033780.3338429437</v>
      </c>
      <c r="Q3760" s="157">
        <f>M3760*G3760</f>
        <v>607567.47048998147</v>
      </c>
      <c r="R3760" s="157">
        <f>G3760*P3760</f>
        <v>212648.6146714935</v>
      </c>
      <c r="S3760" s="83">
        <f>SUM(Q3760:R3760)</f>
        <v>820216.085161475</v>
      </c>
      <c r="T3760" s="156" t="s">
        <v>50</v>
      </c>
      <c r="U3760" s="132"/>
      <c r="V3760" s="132"/>
      <c r="W3760" s="132"/>
      <c r="X3760" s="44" t="s">
        <v>33</v>
      </c>
      <c r="Y3760" s="44"/>
      <c r="Z3760" s="44" t="s">
        <v>16</v>
      </c>
      <c r="AA3760" s="44" t="s">
        <v>80</v>
      </c>
      <c r="AB3760" s="2">
        <v>2591993.0697053247</v>
      </c>
      <c r="AC3760" s="2">
        <v>533172.97443838522</v>
      </c>
      <c r="AD3760" s="2">
        <f>+M3760</f>
        <v>2953658.0966941249</v>
      </c>
      <c r="AE3760" s="2">
        <f>+AD3760*14%</f>
        <v>413512.13353717752</v>
      </c>
      <c r="AF3760" s="155">
        <f>+AD3760*35%</f>
        <v>1033780.3338429437</v>
      </c>
      <c r="AG3760" s="2">
        <f>+AD3760*F3760</f>
        <v>607567.47048998147</v>
      </c>
      <c r="AH3760" s="2">
        <f>+AE3760*F3760</f>
        <v>85059.44586859741</v>
      </c>
      <c r="AI3760" s="2">
        <f>+AF3760*F3760</f>
        <v>212648.6146714935</v>
      </c>
      <c r="AJ3760" s="2">
        <f>SUM(AG3760:AI3760)</f>
        <v>905275.53103007236</v>
      </c>
      <c r="AK3760" s="2">
        <f>+AD3760*G3760</f>
        <v>607567.47048998147</v>
      </c>
      <c r="AL3760" s="2">
        <f>+AE3760*G3760</f>
        <v>85059.44586859741</v>
      </c>
      <c r="AM3760" s="2">
        <f>+AF3760*G3760</f>
        <v>212648.6146714935</v>
      </c>
      <c r="AN3760" s="155">
        <f>SUM(AK3760:AM3760)</f>
        <v>905275.53103007236</v>
      </c>
      <c r="AQ3760" s="145" t="s">
        <v>79</v>
      </c>
      <c r="AU3760" s="8"/>
      <c r="AV3760" s="8"/>
      <c r="AW3760" s="2">
        <f>'[2]BoQ HSYC-Trang'!$AT3760</f>
        <v>4064667.1055423738</v>
      </c>
      <c r="AX3760" s="8">
        <f>F3760*AW3760</f>
        <v>836102.02361006627</v>
      </c>
      <c r="AY3760" s="8">
        <f>IF(AQ3760="CT",7%,5%)*AX3760</f>
        <v>41805.101180503319</v>
      </c>
      <c r="AZ3760" s="8">
        <f>AX3760*2%</f>
        <v>16722.040472201326</v>
      </c>
      <c r="BA3760" s="8">
        <f>IF(BB3760&gt;0,0,AX3760*5%)</f>
        <v>0</v>
      </c>
      <c r="BB3760" s="8">
        <f>(AX3760-BG3760)*35%</f>
        <v>292635.70826352318</v>
      </c>
      <c r="BC3760" s="8">
        <f>+AX3760+AY3760+AZ3760+BA3760+BB3760</f>
        <v>1187264.873526294</v>
      </c>
      <c r="BD3760" s="8">
        <f>AX3760-AT3760</f>
        <v>836102.02361006627</v>
      </c>
      <c r="BE3760" s="2"/>
      <c r="BH3760" s="2"/>
    </row>
    <row r="3761" spans="1:60" ht="34" hidden="1" outlineLevel="2" x14ac:dyDescent="0.2">
      <c r="B3761" s="82">
        <v>17</v>
      </c>
      <c r="C3761" s="144" t="s">
        <v>147</v>
      </c>
      <c r="D3761" s="144"/>
      <c r="E3761" s="82" t="s">
        <v>104</v>
      </c>
      <c r="F3761" s="143">
        <v>1.6359999999999999</v>
      </c>
      <c r="G3761" s="142">
        <f>+[2]THKL!F3785</f>
        <v>1.6359999999999999</v>
      </c>
      <c r="H3761" s="132"/>
      <c r="I3761" s="132"/>
      <c r="J3761" s="132"/>
      <c r="K3761" s="156" t="str">
        <f>$K$23</f>
        <v>Bao gồm</v>
      </c>
      <c r="L3761" s="157">
        <f>$L$23</f>
        <v>1796521.3602777775</v>
      </c>
      <c r="M3761" s="157">
        <f>SUM(K3761:L3761)</f>
        <v>1796521.3602777775</v>
      </c>
      <c r="N3761" s="83">
        <f>IF(V3761&lt;&gt;"VTC VHm",_xlfn.XLOOKUP(Z3761,$AC$4015:$AC$4035,$AD$4015:$AD$4035,0)*M3761,_xlfn.XLOOKUP(Z3761,$AC$4015:$AC$4035,$AD$4015:$AD$4035,0)*L3761)</f>
        <v>628782.47609722207</v>
      </c>
      <c r="O3761" s="83">
        <f>IF(V3761&lt;&gt;"VTC VHm",_xlfn.XLOOKUP(Z3761,$AC$4015:$AC$4035,$AE$4015:$AE$4035,0)*M3761,_xlfn.XLOOKUP(Z3761,$AC$4015:$AC$4035,$AE$4015:$AE$4035,0)*L3761)</f>
        <v>0</v>
      </c>
      <c r="P3761" s="83">
        <f>SUM(N3761:O3761)</f>
        <v>628782.47609722207</v>
      </c>
      <c r="Q3761" s="157">
        <f>M3761*G3761</f>
        <v>2939108.945414444</v>
      </c>
      <c r="R3761" s="157">
        <f>G3761*P3761</f>
        <v>1028688.1308950552</v>
      </c>
      <c r="S3761" s="83">
        <f>SUM(Q3761:R3761)</f>
        <v>3967797.0763094993</v>
      </c>
      <c r="T3761" s="156" t="s">
        <v>50</v>
      </c>
      <c r="U3761" s="132"/>
      <c r="V3761" s="132"/>
      <c r="W3761" s="132"/>
      <c r="X3761" s="44" t="s">
        <v>33</v>
      </c>
      <c r="Y3761" s="44"/>
      <c r="Z3761" s="44" t="s">
        <v>16</v>
      </c>
      <c r="AA3761" s="44" t="s">
        <v>80</v>
      </c>
      <c r="AB3761" s="2">
        <v>2112446.0331382649</v>
      </c>
      <c r="AC3761" s="2">
        <v>3455961.7102142014</v>
      </c>
      <c r="AD3761" s="2">
        <f>+M3761</f>
        <v>1796521.3602777775</v>
      </c>
      <c r="AE3761" s="2">
        <f>+AD3761*14%</f>
        <v>251512.99043888887</v>
      </c>
      <c r="AF3761" s="155">
        <f>+AD3761*35%</f>
        <v>628782.47609722207</v>
      </c>
      <c r="AG3761" s="2">
        <f>+AD3761*F3761</f>
        <v>2939108.945414444</v>
      </c>
      <c r="AH3761" s="2">
        <f>+AE3761*F3761</f>
        <v>411475.25235802215</v>
      </c>
      <c r="AI3761" s="2">
        <f>+AF3761*F3761</f>
        <v>1028688.1308950552</v>
      </c>
      <c r="AJ3761" s="2">
        <f>SUM(AG3761:AI3761)</f>
        <v>4379272.3286675215</v>
      </c>
      <c r="AK3761" s="2">
        <f>+AD3761*G3761</f>
        <v>2939108.945414444</v>
      </c>
      <c r="AL3761" s="2">
        <f>+AE3761*G3761</f>
        <v>411475.25235802215</v>
      </c>
      <c r="AM3761" s="2">
        <f>+AF3761*G3761</f>
        <v>1028688.1308950552</v>
      </c>
      <c r="AN3761" s="155">
        <f>SUM(AK3761:AM3761)</f>
        <v>4379272.3286675215</v>
      </c>
      <c r="AQ3761" s="145" t="s">
        <v>79</v>
      </c>
      <c r="AU3761" s="8">
        <f>+BH3761</f>
        <v>250000</v>
      </c>
      <c r="AV3761" s="8">
        <f>+L3761</f>
        <v>1796521.3602777775</v>
      </c>
      <c r="AW3761" s="2">
        <f>+AU3761+AV3761</f>
        <v>2046521.3602777775</v>
      </c>
      <c r="AX3761" s="8">
        <f>F3761*AW3761</f>
        <v>3348108.945414444</v>
      </c>
      <c r="AY3761" s="8">
        <f>IF(AQ3761="CT",7%,5%)*AX3761</f>
        <v>167405.44727072222</v>
      </c>
      <c r="AZ3761" s="8">
        <f>AX3761*2%</f>
        <v>66962.178908288886</v>
      </c>
      <c r="BA3761" s="8">
        <f>IF(BB3761&gt;0,0,AX3761*5%)</f>
        <v>0</v>
      </c>
      <c r="BB3761" s="8">
        <f>(AX3761-BG3761)*35%</f>
        <v>1171838.1308950554</v>
      </c>
      <c r="BC3761" s="8">
        <f>+AX3761+AY3761+AZ3761+BA3761+BB3761</f>
        <v>4754314.7024885099</v>
      </c>
      <c r="BD3761" s="8">
        <f>AX3761-AT3761</f>
        <v>3348108.945414444</v>
      </c>
      <c r="BE3761" s="2"/>
      <c r="BH3761" s="2">
        <v>250000</v>
      </c>
    </row>
    <row r="3762" spans="1:60" ht="51" hidden="1" outlineLevel="2" x14ac:dyDescent="0.2">
      <c r="B3762" s="82">
        <v>18</v>
      </c>
      <c r="C3762" s="144" t="s">
        <v>146</v>
      </c>
      <c r="D3762" s="144"/>
      <c r="E3762" s="82" t="s">
        <v>104</v>
      </c>
      <c r="F3762" s="143">
        <v>18.3933</v>
      </c>
      <c r="G3762" s="142">
        <f>+[2]THKL!F3786</f>
        <v>18.3933</v>
      </c>
      <c r="H3762" s="132"/>
      <c r="I3762" s="132"/>
      <c r="J3762" s="132"/>
      <c r="K3762" s="156" t="str">
        <f>$K$744</f>
        <v>Bao gồm</v>
      </c>
      <c r="L3762" s="157">
        <f>$L$744</f>
        <v>2038654.4787777774</v>
      </c>
      <c r="M3762" s="157">
        <f>SUM(K3762:L3762)</f>
        <v>2038654.4787777774</v>
      </c>
      <c r="N3762" s="83">
        <f>IF(V3762&lt;&gt;"VTC VHm",_xlfn.XLOOKUP(Z3762,$AC$4015:$AC$4035,$AD$4015:$AD$4035,0)*M3762,_xlfn.XLOOKUP(Z3762,$AC$4015:$AC$4035,$AD$4015:$AD$4035,0)*L3762)</f>
        <v>713529.06757222209</v>
      </c>
      <c r="O3762" s="83">
        <f>IF(V3762&lt;&gt;"VTC VHm",_xlfn.XLOOKUP(Z3762,$AC$4015:$AC$4035,$AE$4015:$AE$4035,0)*M3762,_xlfn.XLOOKUP(Z3762,$AC$4015:$AC$4035,$AE$4015:$AE$4035,0)*L3762)</f>
        <v>0</v>
      </c>
      <c r="P3762" s="83">
        <f>SUM(N3762:O3762)</f>
        <v>713529.06757222209</v>
      </c>
      <c r="Q3762" s="157">
        <f>M3762*G3762</f>
        <v>37497583.424503297</v>
      </c>
      <c r="R3762" s="157">
        <f>G3762*P3762</f>
        <v>13124154.198576152</v>
      </c>
      <c r="S3762" s="83">
        <f>SUM(Q3762:R3762)</f>
        <v>50621737.623079449</v>
      </c>
      <c r="T3762" s="156" t="s">
        <v>50</v>
      </c>
      <c r="U3762" s="132"/>
      <c r="V3762" s="132"/>
      <c r="W3762" s="132"/>
      <c r="X3762" s="44" t="s">
        <v>33</v>
      </c>
      <c r="Y3762" s="44"/>
      <c r="Z3762" s="44" t="s">
        <v>16</v>
      </c>
      <c r="AA3762" s="44" t="s">
        <v>80</v>
      </c>
      <c r="AB3762" s="2">
        <v>2157518.4888439113</v>
      </c>
      <c r="AC3762" s="2">
        <v>39683884.820852712</v>
      </c>
      <c r="AD3762" s="2">
        <f>+M3762</f>
        <v>2038654.4787777774</v>
      </c>
      <c r="AE3762" s="2">
        <f>+AD3762*14%</f>
        <v>285411.62702888885</v>
      </c>
      <c r="AF3762" s="155">
        <f>+AD3762*35%</f>
        <v>713529.06757222209</v>
      </c>
      <c r="AG3762" s="2">
        <f>+AD3762*F3762</f>
        <v>37497583.424503297</v>
      </c>
      <c r="AH3762" s="2">
        <f>+AE3762*F3762</f>
        <v>5249661.6794304615</v>
      </c>
      <c r="AI3762" s="2">
        <f>+AF3762*F3762</f>
        <v>13124154.198576152</v>
      </c>
      <c r="AJ3762" s="2">
        <f>SUM(AG3762:AI3762)</f>
        <v>55871399.302509911</v>
      </c>
      <c r="AK3762" s="2">
        <f>+AD3762*G3762</f>
        <v>37497583.424503297</v>
      </c>
      <c r="AL3762" s="2">
        <f>+AE3762*G3762</f>
        <v>5249661.6794304615</v>
      </c>
      <c r="AM3762" s="2">
        <f>+AF3762*G3762</f>
        <v>13124154.198576152</v>
      </c>
      <c r="AN3762" s="155">
        <f>SUM(AK3762:AM3762)</f>
        <v>55871399.302509911</v>
      </c>
      <c r="AQ3762" s="145" t="s">
        <v>79</v>
      </c>
      <c r="AU3762" s="8">
        <f>+BH3762</f>
        <v>250000</v>
      </c>
      <c r="AV3762" s="8">
        <f>+L3762</f>
        <v>2038654.4787777774</v>
      </c>
      <c r="AW3762" s="2">
        <f>+AU3762+AV3762</f>
        <v>2288654.4787777774</v>
      </c>
      <c r="AX3762" s="8">
        <f>F3762*AW3762</f>
        <v>42095908.424503297</v>
      </c>
      <c r="AY3762" s="8">
        <f>IF(AQ3762="CT",7%,5%)*AX3762</f>
        <v>2104795.421225165</v>
      </c>
      <c r="AZ3762" s="8">
        <f>AX3762*2%</f>
        <v>841918.16849006596</v>
      </c>
      <c r="BA3762" s="8">
        <f>IF(BB3762&gt;0,0,AX3762*5%)</f>
        <v>0</v>
      </c>
      <c r="BB3762" s="8">
        <f>(AX3762-BG3762)*35%</f>
        <v>14733567.948576152</v>
      </c>
      <c r="BC3762" s="8">
        <f>+AX3762+AY3762+AZ3762+BA3762+BB3762</f>
        <v>59776189.962794684</v>
      </c>
      <c r="BD3762" s="8">
        <f>AX3762-AT3762</f>
        <v>42095908.424503297</v>
      </c>
      <c r="BE3762" s="2"/>
      <c r="BH3762" s="2">
        <v>250000</v>
      </c>
    </row>
    <row r="3763" spans="1:60" ht="34" hidden="1" outlineLevel="2" x14ac:dyDescent="0.2">
      <c r="B3763" s="82">
        <v>19</v>
      </c>
      <c r="C3763" s="144" t="s">
        <v>138</v>
      </c>
      <c r="D3763" s="144"/>
      <c r="E3763" s="82" t="s">
        <v>91</v>
      </c>
      <c r="F3763" s="143">
        <v>0.3327</v>
      </c>
      <c r="G3763" s="142">
        <f>+[2]THKL!F3787</f>
        <v>0.3327</v>
      </c>
      <c r="H3763" s="132"/>
      <c r="I3763" s="132"/>
      <c r="J3763" s="132"/>
      <c r="K3763" s="156">
        <f>$K$4010*1000</f>
        <v>15050000</v>
      </c>
      <c r="L3763" s="157">
        <f>'[3]BDG (XD)'!$AA$962*1000</f>
        <v>7690671</v>
      </c>
      <c r="M3763" s="157">
        <f>SUM(K3763:L3763)</f>
        <v>22740671</v>
      </c>
      <c r="N3763" s="83">
        <f>IF(V3763&lt;&gt;"VTC VHm",_xlfn.XLOOKUP(Z3763,$AC$4015:$AC$4035,$AD$4015:$AD$4035,0)*M3763,_xlfn.XLOOKUP(Z3763,$AC$4015:$AC$4035,$AD$4015:$AD$4035,0)*L3763)</f>
        <v>2691734.8499999996</v>
      </c>
      <c r="O3763" s="83">
        <f>IF(V3763&lt;&gt;"VTC VHm",_xlfn.XLOOKUP(Z3763,$AC$4015:$AC$4035,$AE$4015:$AE$4035,0)*M3763,_xlfn.XLOOKUP(Z3763,$AC$4015:$AC$4035,$AE$4015:$AE$4035,0)*L3763)</f>
        <v>0</v>
      </c>
      <c r="P3763" s="83">
        <f>SUM(N3763:O3763)</f>
        <v>2691734.8499999996</v>
      </c>
      <c r="Q3763" s="157">
        <f>M3763*G3763</f>
        <v>7565821.2417000001</v>
      </c>
      <c r="R3763" s="157">
        <f>G3763*P3763</f>
        <v>895540.18459499988</v>
      </c>
      <c r="S3763" s="83">
        <f>SUM(Q3763:R3763)</f>
        <v>8461361.4262949992</v>
      </c>
      <c r="T3763" s="156" t="s">
        <v>50</v>
      </c>
      <c r="U3763" s="132"/>
      <c r="V3763" s="82" t="s">
        <v>34</v>
      </c>
      <c r="W3763" s="132"/>
      <c r="X3763" s="44" t="s">
        <v>33</v>
      </c>
      <c r="Y3763" s="44"/>
      <c r="Z3763" s="44" t="s">
        <v>16</v>
      </c>
      <c r="AA3763" s="44" t="s">
        <v>80</v>
      </c>
      <c r="AB3763" s="2">
        <v>23017914.592398003</v>
      </c>
      <c r="AC3763" s="2">
        <v>7658060.1848908151</v>
      </c>
      <c r="AD3763" s="2">
        <f>+M3763</f>
        <v>22740671</v>
      </c>
      <c r="AE3763" s="2">
        <f>+AD3763*14%</f>
        <v>3183693.9400000004</v>
      </c>
      <c r="AF3763" s="155">
        <f>+AD3763*35%</f>
        <v>7959234.8499999996</v>
      </c>
      <c r="AG3763" s="2">
        <f>+AD3763*F3763</f>
        <v>7565821.2417000001</v>
      </c>
      <c r="AH3763" s="2">
        <f>+AE3763*F3763</f>
        <v>1059214.9738380001</v>
      </c>
      <c r="AI3763" s="2">
        <f>+AF3763*F3763</f>
        <v>2648037.434595</v>
      </c>
      <c r="AJ3763" s="2">
        <f>SUM(AG3763:AI3763)</f>
        <v>11273073.650133001</v>
      </c>
      <c r="AK3763" s="2">
        <f>+AD3763*G3763</f>
        <v>7565821.2417000001</v>
      </c>
      <c r="AL3763" s="2">
        <f>+AE3763*G3763</f>
        <v>1059214.9738380001</v>
      </c>
      <c r="AM3763" s="2">
        <f>+AF3763*G3763</f>
        <v>2648037.434595</v>
      </c>
      <c r="AN3763" s="155">
        <f>SUM(AK3763:AM3763)</f>
        <v>11273073.650133001</v>
      </c>
      <c r="AQ3763" s="145" t="s">
        <v>79</v>
      </c>
      <c r="AU3763" s="8"/>
      <c r="AV3763" s="8"/>
      <c r="AW3763" s="2">
        <f>'[2]BoQ HSYC-Trang'!$AT3763</f>
        <v>22740671</v>
      </c>
      <c r="AX3763" s="8">
        <f>F3763*AW3763</f>
        <v>7565821.2417000001</v>
      </c>
      <c r="AY3763" s="8">
        <f>IF(AQ3763="CT",7%,5%)*AX3763</f>
        <v>378291.06208500004</v>
      </c>
      <c r="AZ3763" s="8">
        <f>AX3763*2%</f>
        <v>151316.424834</v>
      </c>
      <c r="BA3763" s="8">
        <f>IF(BB3763&gt;0,0,AX3763*5%)</f>
        <v>0</v>
      </c>
      <c r="BB3763" s="8">
        <f>(AX3763-BG3763)*35%</f>
        <v>895540.184595</v>
      </c>
      <c r="BC3763" s="8">
        <f>+AX3763+AY3763+AZ3763+BA3763+BB3763</f>
        <v>8990968.9132139999</v>
      </c>
      <c r="BD3763" s="8">
        <f>AX3763-AT3763</f>
        <v>7565821.2417000001</v>
      </c>
      <c r="BE3763" s="2"/>
      <c r="BG3763" s="7">
        <f>+K3763*F3763</f>
        <v>5007135</v>
      </c>
      <c r="BH3763" s="2"/>
    </row>
    <row r="3764" spans="1:60" ht="34" hidden="1" outlineLevel="2" x14ac:dyDescent="0.2">
      <c r="B3764" s="82">
        <v>20</v>
      </c>
      <c r="C3764" s="144" t="s">
        <v>137</v>
      </c>
      <c r="D3764" s="144"/>
      <c r="E3764" s="82" t="s">
        <v>91</v>
      </c>
      <c r="F3764" s="143">
        <v>0.62649999999999995</v>
      </c>
      <c r="G3764" s="142">
        <f>+[2]THKL!F3788</f>
        <v>0.62649999999999995</v>
      </c>
      <c r="H3764" s="132"/>
      <c r="I3764" s="132"/>
      <c r="J3764" s="132"/>
      <c r="K3764" s="156">
        <f>$L$4010*1000</f>
        <v>15266666.666666666</v>
      </c>
      <c r="L3764" s="157">
        <f>'[3]BDG (XD)'!$AA$963*1000</f>
        <v>7690671</v>
      </c>
      <c r="M3764" s="157">
        <f>SUM(K3764:L3764)</f>
        <v>22957337.666666664</v>
      </c>
      <c r="N3764" s="83">
        <f>IF(V3764&lt;&gt;"VTC VHm",_xlfn.XLOOKUP(Z3764,$AC$4015:$AC$4035,$AD$4015:$AD$4035,0)*M3764,_xlfn.XLOOKUP(Z3764,$AC$4015:$AC$4035,$AD$4015:$AD$4035,0)*L3764)</f>
        <v>2691734.8499999996</v>
      </c>
      <c r="O3764" s="83">
        <f>IF(V3764&lt;&gt;"VTC VHm",_xlfn.XLOOKUP(Z3764,$AC$4015:$AC$4035,$AE$4015:$AE$4035,0)*M3764,_xlfn.XLOOKUP(Z3764,$AC$4015:$AC$4035,$AE$4015:$AE$4035,0)*L3764)</f>
        <v>0</v>
      </c>
      <c r="P3764" s="83">
        <f>SUM(N3764:O3764)</f>
        <v>2691734.8499999996</v>
      </c>
      <c r="Q3764" s="157">
        <f>M3764*G3764</f>
        <v>14382772.048166664</v>
      </c>
      <c r="R3764" s="157">
        <f>G3764*P3764</f>
        <v>1686371.8835249997</v>
      </c>
      <c r="S3764" s="83">
        <f>SUM(Q3764:R3764)</f>
        <v>16069143.931691663</v>
      </c>
      <c r="T3764" s="156" t="s">
        <v>50</v>
      </c>
      <c r="U3764" s="132"/>
      <c r="V3764" s="82" t="s">
        <v>34</v>
      </c>
      <c r="W3764" s="132"/>
      <c r="X3764" s="44" t="s">
        <v>33</v>
      </c>
      <c r="Y3764" s="44"/>
      <c r="Z3764" s="44" t="s">
        <v>16</v>
      </c>
      <c r="AA3764" s="44" t="s">
        <v>80</v>
      </c>
      <c r="AB3764" s="2">
        <v>22196385.381370205</v>
      </c>
      <c r="AC3764" s="2">
        <v>13906035.441428432</v>
      </c>
      <c r="AD3764" s="2">
        <f>+M3764</f>
        <v>22957337.666666664</v>
      </c>
      <c r="AE3764" s="2">
        <f>+AD3764*14%</f>
        <v>3214027.2733333334</v>
      </c>
      <c r="AF3764" s="155">
        <f>+AD3764*35%</f>
        <v>8035068.1833333317</v>
      </c>
      <c r="AG3764" s="2">
        <f>+AD3764*F3764</f>
        <v>14382772.048166664</v>
      </c>
      <c r="AH3764" s="2">
        <f>+AE3764*F3764</f>
        <v>2013588.0867433331</v>
      </c>
      <c r="AI3764" s="2">
        <f>+AF3764*F3764</f>
        <v>5033970.216858332</v>
      </c>
      <c r="AJ3764" s="2">
        <f>SUM(AG3764:AI3764)</f>
        <v>21430330.35176833</v>
      </c>
      <c r="AK3764" s="2">
        <f>+AD3764*G3764</f>
        <v>14382772.048166664</v>
      </c>
      <c r="AL3764" s="2">
        <f>+AE3764*G3764</f>
        <v>2013588.0867433331</v>
      </c>
      <c r="AM3764" s="2">
        <f>+AF3764*G3764</f>
        <v>5033970.216858332</v>
      </c>
      <c r="AN3764" s="155">
        <f>SUM(AK3764:AM3764)</f>
        <v>21430330.35176833</v>
      </c>
      <c r="AQ3764" s="145" t="s">
        <v>79</v>
      </c>
      <c r="AU3764" s="8"/>
      <c r="AV3764" s="8"/>
      <c r="AW3764" s="2">
        <f>'[2]BoQ HSYC-Trang'!$AT3764</f>
        <v>22957337.666666664</v>
      </c>
      <c r="AX3764" s="8">
        <f>F3764*AW3764</f>
        <v>14382772.048166664</v>
      </c>
      <c r="AY3764" s="8">
        <f>IF(AQ3764="CT",7%,5%)*AX3764</f>
        <v>719138.60240833322</v>
      </c>
      <c r="AZ3764" s="8">
        <f>AX3764*2%</f>
        <v>287655.4409633333</v>
      </c>
      <c r="BA3764" s="8">
        <f>IF(BB3764&gt;0,0,AX3764*5%)</f>
        <v>0</v>
      </c>
      <c r="BB3764" s="8">
        <f>(AX3764-BG3764)*35%</f>
        <v>1686371.8835249993</v>
      </c>
      <c r="BC3764" s="8">
        <f>+AX3764+AY3764+AZ3764+BA3764+BB3764</f>
        <v>17075937.975063331</v>
      </c>
      <c r="BD3764" s="8">
        <f>AX3764-AT3764</f>
        <v>14382772.048166664</v>
      </c>
      <c r="BE3764" s="2"/>
      <c r="BG3764" s="7">
        <f>+K3764*F3764</f>
        <v>9564566.666666666</v>
      </c>
      <c r="BH3764" s="2"/>
    </row>
    <row r="3765" spans="1:60" ht="34" hidden="1" outlineLevel="2" x14ac:dyDescent="0.2">
      <c r="B3765" s="82">
        <v>21</v>
      </c>
      <c r="C3765" s="144" t="s">
        <v>145</v>
      </c>
      <c r="D3765" s="144"/>
      <c r="E3765" s="82" t="s">
        <v>91</v>
      </c>
      <c r="F3765" s="143">
        <v>1.1564000000000001</v>
      </c>
      <c r="G3765" s="142">
        <f>+[2]THKL!F3789</f>
        <v>1.1564000000000001</v>
      </c>
      <c r="H3765" s="132"/>
      <c r="I3765" s="132"/>
      <c r="J3765" s="132"/>
      <c r="K3765" s="156">
        <f>$L$4010*1000</f>
        <v>15266666.666666666</v>
      </c>
      <c r="L3765" s="157">
        <f>'[3]BDG (XD)'!$AA$963*1000</f>
        <v>7690671</v>
      </c>
      <c r="M3765" s="157">
        <f>SUM(K3765:L3765)</f>
        <v>22957337.666666664</v>
      </c>
      <c r="N3765" s="83">
        <f>IF(V3765&lt;&gt;"VTC VHm",_xlfn.XLOOKUP(Z3765,$AC$4015:$AC$4035,$AD$4015:$AD$4035,0)*M3765,_xlfn.XLOOKUP(Z3765,$AC$4015:$AC$4035,$AD$4015:$AD$4035,0)*L3765)</f>
        <v>2691734.8499999996</v>
      </c>
      <c r="O3765" s="83">
        <f>IF(V3765&lt;&gt;"VTC VHm",_xlfn.XLOOKUP(Z3765,$AC$4015:$AC$4035,$AE$4015:$AE$4035,0)*M3765,_xlfn.XLOOKUP(Z3765,$AC$4015:$AC$4035,$AE$4015:$AE$4035,0)*L3765)</f>
        <v>0</v>
      </c>
      <c r="P3765" s="83">
        <f>SUM(N3765:O3765)</f>
        <v>2691734.8499999996</v>
      </c>
      <c r="Q3765" s="157">
        <f>M3765*G3765</f>
        <v>26547865.277733333</v>
      </c>
      <c r="R3765" s="157">
        <f>G3765*P3765</f>
        <v>3112722.1805399996</v>
      </c>
      <c r="S3765" s="83">
        <f>SUM(Q3765:R3765)</f>
        <v>29660587.458273333</v>
      </c>
      <c r="T3765" s="156" t="s">
        <v>50</v>
      </c>
      <c r="U3765" s="132"/>
      <c r="V3765" s="82" t="s">
        <v>34</v>
      </c>
      <c r="W3765" s="132"/>
      <c r="X3765" s="44" t="s">
        <v>33</v>
      </c>
      <c r="Y3765" s="44"/>
      <c r="Z3765" s="44" t="s">
        <v>16</v>
      </c>
      <c r="AA3765" s="44" t="s">
        <v>80</v>
      </c>
      <c r="AB3765" s="2">
        <v>21587710.3921545</v>
      </c>
      <c r="AC3765" s="2">
        <v>24964028.297487468</v>
      </c>
      <c r="AD3765" s="2">
        <f>+M3765</f>
        <v>22957337.666666664</v>
      </c>
      <c r="AE3765" s="2">
        <f>+AD3765*14%</f>
        <v>3214027.2733333334</v>
      </c>
      <c r="AF3765" s="155">
        <f>+AD3765*35%</f>
        <v>8035068.1833333317</v>
      </c>
      <c r="AG3765" s="2">
        <f>+AD3765*F3765</f>
        <v>26547865.277733333</v>
      </c>
      <c r="AH3765" s="2">
        <f>+AE3765*F3765</f>
        <v>3716701.1388826673</v>
      </c>
      <c r="AI3765" s="2">
        <f>+AF3765*F3765</f>
        <v>9291752.8472066652</v>
      </c>
      <c r="AJ3765" s="2">
        <f>SUM(AG3765:AI3765)</f>
        <v>39556319.263822667</v>
      </c>
      <c r="AK3765" s="2">
        <f>+AD3765*G3765</f>
        <v>26547865.277733333</v>
      </c>
      <c r="AL3765" s="2">
        <f>+AE3765*G3765</f>
        <v>3716701.1388826673</v>
      </c>
      <c r="AM3765" s="2">
        <f>+AF3765*G3765</f>
        <v>9291752.8472066652</v>
      </c>
      <c r="AN3765" s="155">
        <f>SUM(AK3765:AM3765)</f>
        <v>39556319.263822667</v>
      </c>
      <c r="AQ3765" s="145" t="s">
        <v>79</v>
      </c>
      <c r="AU3765" s="8"/>
      <c r="AV3765" s="8"/>
      <c r="AW3765" s="2">
        <f>'[2]BoQ HSYC-Trang'!$AT3765</f>
        <v>22957337.666666664</v>
      </c>
      <c r="AX3765" s="8">
        <f>F3765*AW3765</f>
        <v>26547865.277733333</v>
      </c>
      <c r="AY3765" s="8">
        <f>IF(AQ3765="CT",7%,5%)*AX3765</f>
        <v>1327393.2638866669</v>
      </c>
      <c r="AZ3765" s="8">
        <f>AX3765*2%</f>
        <v>530957.30555466667</v>
      </c>
      <c r="BA3765" s="8">
        <f>IF(BB3765&gt;0,0,AX3765*5%)</f>
        <v>0</v>
      </c>
      <c r="BB3765" s="8">
        <f>(AX3765-BG3765)*35%</f>
        <v>3112722.1805399992</v>
      </c>
      <c r="BC3765" s="8">
        <f>+AX3765+AY3765+AZ3765+BA3765+BB3765</f>
        <v>31518938.027714666</v>
      </c>
      <c r="BD3765" s="8">
        <f>AX3765-AT3765</f>
        <v>26547865.277733333</v>
      </c>
      <c r="BE3765" s="2"/>
      <c r="BG3765" s="7">
        <f>+K3765*F3765</f>
        <v>17654373.333333336</v>
      </c>
      <c r="BH3765" s="2"/>
    </row>
    <row r="3766" spans="1:60" ht="17" hidden="1" outlineLevel="2" x14ac:dyDescent="0.2">
      <c r="B3766" s="82">
        <v>22</v>
      </c>
      <c r="C3766" s="144" t="s">
        <v>144</v>
      </c>
      <c r="D3766" s="144"/>
      <c r="E3766" s="82" t="s">
        <v>120</v>
      </c>
      <c r="F3766" s="143">
        <v>0.95899999999999996</v>
      </c>
      <c r="G3766" s="142">
        <f>+[2]THKL!F3790</f>
        <v>0.95899999999999996</v>
      </c>
      <c r="H3766" s="132"/>
      <c r="I3766" s="132"/>
      <c r="J3766" s="132"/>
      <c r="K3766" s="156" t="s">
        <v>89</v>
      </c>
      <c r="L3766" s="157">
        <f>'[3]BDG (XD)'!$AA$953*100</f>
        <v>26537135.877452388</v>
      </c>
      <c r="M3766" s="157">
        <f>SUM(K3766:L3766)</f>
        <v>26537135.877452388</v>
      </c>
      <c r="N3766" s="83">
        <f>IF(V3766&lt;&gt;"VTC VHm",_xlfn.XLOOKUP(Z3766,$AC$4015:$AC$4035,$AD$4015:$AD$4035,0)*M3766,_xlfn.XLOOKUP(Z3766,$AC$4015:$AC$4035,$AD$4015:$AD$4035,0)*L3766)</f>
        <v>9287997.5571083352</v>
      </c>
      <c r="O3766" s="83">
        <f>IF(V3766&lt;&gt;"VTC VHm",_xlfn.XLOOKUP(Z3766,$AC$4015:$AC$4035,$AE$4015:$AE$4035,0)*M3766,_xlfn.XLOOKUP(Z3766,$AC$4015:$AC$4035,$AE$4015:$AE$4035,0)*L3766)</f>
        <v>0</v>
      </c>
      <c r="P3766" s="83">
        <f>SUM(N3766:O3766)</f>
        <v>9287997.5571083352</v>
      </c>
      <c r="Q3766" s="157">
        <f>M3766*G3766</f>
        <v>25449113.306476839</v>
      </c>
      <c r="R3766" s="157">
        <f>G3766*P3766</f>
        <v>8907189.6572668925</v>
      </c>
      <c r="S3766" s="83">
        <f>SUM(Q3766:R3766)</f>
        <v>34356302.963743731</v>
      </c>
      <c r="T3766" s="156" t="s">
        <v>50</v>
      </c>
      <c r="U3766" s="132"/>
      <c r="V3766" s="132"/>
      <c r="W3766" s="132"/>
      <c r="X3766" s="44" t="s">
        <v>33</v>
      </c>
      <c r="Y3766" s="44"/>
      <c r="Z3766" s="44" t="s">
        <v>16</v>
      </c>
      <c r="AA3766" s="44" t="s">
        <v>80</v>
      </c>
      <c r="AB3766" s="2">
        <v>12834719.835232332</v>
      </c>
      <c r="AC3766" s="2">
        <v>12308496.321987806</v>
      </c>
      <c r="AD3766" s="2">
        <f>+M3766</f>
        <v>26537135.877452388</v>
      </c>
      <c r="AE3766" s="2">
        <f>+AD3766*14%</f>
        <v>3715199.0228433348</v>
      </c>
      <c r="AF3766" s="155">
        <f>+AD3766*35%</f>
        <v>9287997.5571083352</v>
      </c>
      <c r="AG3766" s="2">
        <f>+AD3766*F3766</f>
        <v>25449113.306476839</v>
      </c>
      <c r="AH3766" s="2">
        <f>+AE3766*F3766</f>
        <v>3562875.8629067577</v>
      </c>
      <c r="AI3766" s="2">
        <f>+AF3766*F3766</f>
        <v>8907189.6572668925</v>
      </c>
      <c r="AJ3766" s="2">
        <f>SUM(AG3766:AI3766)</f>
        <v>37919178.826650485</v>
      </c>
      <c r="AK3766" s="2">
        <f>+AD3766*G3766</f>
        <v>25449113.306476839</v>
      </c>
      <c r="AL3766" s="2">
        <f>+AE3766*G3766</f>
        <v>3562875.8629067577</v>
      </c>
      <c r="AM3766" s="2">
        <f>+AF3766*G3766</f>
        <v>8907189.6572668925</v>
      </c>
      <c r="AN3766" s="155">
        <f>SUM(AK3766:AM3766)</f>
        <v>37919178.826650485</v>
      </c>
      <c r="AQ3766" s="145" t="s">
        <v>79</v>
      </c>
      <c r="AU3766" s="8"/>
      <c r="AV3766" s="8"/>
      <c r="AW3766" s="2">
        <f>'[2]BoQ HSYC-Trang'!$AT3766</f>
        <v>26537135.877452388</v>
      </c>
      <c r="AX3766" s="8">
        <f>F3766*AW3766</f>
        <v>25449113.306476839</v>
      </c>
      <c r="AY3766" s="8">
        <f>IF(AQ3766="CT",7%,5%)*AX3766</f>
        <v>1272455.6653238421</v>
      </c>
      <c r="AZ3766" s="8">
        <f>AX3766*2%</f>
        <v>508982.26612953679</v>
      </c>
      <c r="BA3766" s="8">
        <f>IF(BB3766&gt;0,0,AX3766*5%)</f>
        <v>0</v>
      </c>
      <c r="BB3766" s="8">
        <f>(AX3766-BG3766)*35%</f>
        <v>8907189.6572668925</v>
      </c>
      <c r="BC3766" s="8">
        <f>+AX3766+AY3766+AZ3766+BA3766+BB3766</f>
        <v>36137740.895197108</v>
      </c>
      <c r="BD3766" s="8">
        <f>AX3766-AT3766</f>
        <v>25449113.306476839</v>
      </c>
      <c r="BE3766" s="2"/>
      <c r="BH3766" s="2"/>
    </row>
    <row r="3767" spans="1:60" ht="34" hidden="1" outlineLevel="2" x14ac:dyDescent="0.2">
      <c r="B3767" s="82">
        <v>23</v>
      </c>
      <c r="C3767" s="144" t="s">
        <v>143</v>
      </c>
      <c r="D3767" s="144"/>
      <c r="E3767" s="82" t="s">
        <v>104</v>
      </c>
      <c r="F3767" s="143">
        <v>7.9234</v>
      </c>
      <c r="G3767" s="142">
        <f>+[2]THKL!F3791</f>
        <v>7.9234</v>
      </c>
      <c r="H3767" s="132"/>
      <c r="I3767" s="132"/>
      <c r="J3767" s="132"/>
      <c r="K3767" s="156" t="str">
        <f>$K$1691</f>
        <v>Bao gồm</v>
      </c>
      <c r="L3767" s="157">
        <f>$L$1691</f>
        <v>1951845.7932777775</v>
      </c>
      <c r="M3767" s="157">
        <f>SUM(K3767:L3767)</f>
        <v>1951845.7932777775</v>
      </c>
      <c r="N3767" s="83">
        <f>IF(V3767&lt;&gt;"VTC VHm",_xlfn.XLOOKUP(Z3767,$AC$4015:$AC$4035,$AD$4015:$AD$4035,0)*M3767,_xlfn.XLOOKUP(Z3767,$AC$4015:$AC$4035,$AD$4015:$AD$4035,0)*L3767)</f>
        <v>683146.02764722204</v>
      </c>
      <c r="O3767" s="83">
        <f>IF(V3767&lt;&gt;"VTC VHm",_xlfn.XLOOKUP(Z3767,$AC$4015:$AC$4035,$AE$4015:$AE$4035,0)*M3767,_xlfn.XLOOKUP(Z3767,$AC$4015:$AC$4035,$AE$4015:$AE$4035,0)*L3767)</f>
        <v>0</v>
      </c>
      <c r="P3767" s="83">
        <f>SUM(N3767:O3767)</f>
        <v>683146.02764722204</v>
      </c>
      <c r="Q3767" s="157">
        <f>M3767*G3767</f>
        <v>15465254.958457142</v>
      </c>
      <c r="R3767" s="157">
        <f>G3767*P3767</f>
        <v>5412839.2354599992</v>
      </c>
      <c r="S3767" s="83">
        <f>SUM(Q3767:R3767)</f>
        <v>20878094.19391714</v>
      </c>
      <c r="T3767" s="156" t="s">
        <v>50</v>
      </c>
      <c r="U3767" s="132"/>
      <c r="V3767" s="132"/>
      <c r="W3767" s="132"/>
      <c r="X3767" s="44" t="s">
        <v>33</v>
      </c>
      <c r="Y3767" s="44"/>
      <c r="Z3767" s="44" t="s">
        <v>16</v>
      </c>
      <c r="AA3767" s="44" t="s">
        <v>80</v>
      </c>
      <c r="AB3767" s="2">
        <v>2108758.964564879</v>
      </c>
      <c r="AC3767" s="2">
        <v>16708540.779833362</v>
      </c>
      <c r="AD3767" s="2">
        <f>+M3767</f>
        <v>1951845.7932777775</v>
      </c>
      <c r="AE3767" s="2">
        <f>+AD3767*14%</f>
        <v>273258.41105888889</v>
      </c>
      <c r="AF3767" s="155">
        <f>+AD3767*35%</f>
        <v>683146.02764722204</v>
      </c>
      <c r="AG3767" s="2">
        <f>+AD3767*F3767</f>
        <v>15465254.958457142</v>
      </c>
      <c r="AH3767" s="2">
        <f>+AE3767*F3767</f>
        <v>2165135.6941840001</v>
      </c>
      <c r="AI3767" s="2">
        <f>+AF3767*F3767</f>
        <v>5412839.2354599992</v>
      </c>
      <c r="AJ3767" s="2">
        <f>SUM(AG3767:AI3767)</f>
        <v>23043229.888101142</v>
      </c>
      <c r="AK3767" s="2">
        <f>+AD3767*G3767</f>
        <v>15465254.958457142</v>
      </c>
      <c r="AL3767" s="2">
        <f>+AE3767*G3767</f>
        <v>2165135.6941840001</v>
      </c>
      <c r="AM3767" s="2">
        <f>+AF3767*G3767</f>
        <v>5412839.2354599992</v>
      </c>
      <c r="AN3767" s="155">
        <f>SUM(AK3767:AM3767)</f>
        <v>23043229.888101142</v>
      </c>
      <c r="AQ3767" s="145" t="s">
        <v>79</v>
      </c>
      <c r="AU3767" s="8">
        <f>+BH3767</f>
        <v>250000</v>
      </c>
      <c r="AV3767" s="8">
        <f>+L3767</f>
        <v>1951845.7932777775</v>
      </c>
      <c r="AW3767" s="2">
        <f>+AU3767+AV3767</f>
        <v>2201845.7932777777</v>
      </c>
      <c r="AX3767" s="8">
        <f>F3767*AW3767</f>
        <v>17446104.958457146</v>
      </c>
      <c r="AY3767" s="8">
        <f>IF(AQ3767="CT",7%,5%)*AX3767</f>
        <v>872305.24792285729</v>
      </c>
      <c r="AZ3767" s="8">
        <f>AX3767*2%</f>
        <v>348922.09916914295</v>
      </c>
      <c r="BA3767" s="8">
        <f>IF(BB3767&gt;0,0,AX3767*5%)</f>
        <v>0</v>
      </c>
      <c r="BB3767" s="8">
        <f>(AX3767-BG3767)*35%</f>
        <v>6106136.735460001</v>
      </c>
      <c r="BC3767" s="8">
        <f>+AX3767+AY3767+AZ3767+BA3767+BB3767</f>
        <v>24773469.041009147</v>
      </c>
      <c r="BD3767" s="8">
        <f>AX3767-AT3767</f>
        <v>17446104.958457146</v>
      </c>
      <c r="BE3767" s="2"/>
      <c r="BH3767" s="2">
        <v>250000</v>
      </c>
    </row>
    <row r="3768" spans="1:60" ht="34" hidden="1" outlineLevel="2" x14ac:dyDescent="0.2">
      <c r="B3768" s="82">
        <v>24</v>
      </c>
      <c r="C3768" s="144" t="s">
        <v>142</v>
      </c>
      <c r="D3768" s="144"/>
      <c r="E3768" s="82" t="s">
        <v>104</v>
      </c>
      <c r="F3768" s="143">
        <v>4.7004999999999999</v>
      </c>
      <c r="G3768" s="142">
        <f>+[2]THKL!F3792</f>
        <v>4.7004999999999999</v>
      </c>
      <c r="H3768" s="132"/>
      <c r="I3768" s="132"/>
      <c r="J3768" s="132"/>
      <c r="K3768" s="156" t="str">
        <f>$K$23</f>
        <v>Bao gồm</v>
      </c>
      <c r="L3768" s="157">
        <f>$L$23</f>
        <v>1796521.3602777775</v>
      </c>
      <c r="M3768" s="157">
        <f>SUM(K3768:L3768)</f>
        <v>1796521.3602777775</v>
      </c>
      <c r="N3768" s="83">
        <f>IF(V3768&lt;&gt;"VTC VHm",_xlfn.XLOOKUP(Z3768,$AC$4015:$AC$4035,$AD$4015:$AD$4035,0)*M3768,_xlfn.XLOOKUP(Z3768,$AC$4015:$AC$4035,$AD$4015:$AD$4035,0)*L3768)</f>
        <v>628782.47609722207</v>
      </c>
      <c r="O3768" s="83">
        <f>IF(V3768&lt;&gt;"VTC VHm",_xlfn.XLOOKUP(Z3768,$AC$4015:$AC$4035,$AE$4015:$AE$4035,0)*M3768,_xlfn.XLOOKUP(Z3768,$AC$4015:$AC$4035,$AE$4015:$AE$4035,0)*L3768)</f>
        <v>0</v>
      </c>
      <c r="P3768" s="83">
        <f>SUM(N3768:O3768)</f>
        <v>628782.47609722207</v>
      </c>
      <c r="Q3768" s="157">
        <f>M3768*G3768</f>
        <v>8444548.6539856941</v>
      </c>
      <c r="R3768" s="157">
        <f>G3768*P3768</f>
        <v>2955592.0288949921</v>
      </c>
      <c r="S3768" s="83">
        <f>SUM(Q3768:R3768)</f>
        <v>11400140.682880687</v>
      </c>
      <c r="T3768" s="156" t="s">
        <v>50</v>
      </c>
      <c r="U3768" s="132"/>
      <c r="V3768" s="132"/>
      <c r="W3768" s="132"/>
      <c r="X3768" s="44" t="s">
        <v>33</v>
      </c>
      <c r="Y3768" s="44"/>
      <c r="Z3768" s="44" t="s">
        <v>16</v>
      </c>
      <c r="AA3768" s="44" t="s">
        <v>80</v>
      </c>
      <c r="AB3768" s="2">
        <v>2054505.5130123151</v>
      </c>
      <c r="AC3768" s="2">
        <v>9657203.163914388</v>
      </c>
      <c r="AD3768" s="2">
        <f>+M3768</f>
        <v>1796521.3602777775</v>
      </c>
      <c r="AE3768" s="2">
        <f>+AD3768*14%</f>
        <v>251512.99043888887</v>
      </c>
      <c r="AF3768" s="155">
        <f>+AD3768*35%</f>
        <v>628782.47609722207</v>
      </c>
      <c r="AG3768" s="2">
        <f>+AD3768*F3768</f>
        <v>8444548.6539856941</v>
      </c>
      <c r="AH3768" s="2">
        <f>+AE3768*F3768</f>
        <v>1182236.811557997</v>
      </c>
      <c r="AI3768" s="2">
        <f>+AF3768*F3768</f>
        <v>2955592.0288949921</v>
      </c>
      <c r="AJ3768" s="2">
        <f>SUM(AG3768:AI3768)</f>
        <v>12582377.494438684</v>
      </c>
      <c r="AK3768" s="2">
        <f>+AD3768*G3768</f>
        <v>8444548.6539856941</v>
      </c>
      <c r="AL3768" s="2">
        <f>+AE3768*G3768</f>
        <v>1182236.811557997</v>
      </c>
      <c r="AM3768" s="2">
        <f>+AF3768*G3768</f>
        <v>2955592.0288949921</v>
      </c>
      <c r="AN3768" s="155">
        <f>SUM(AK3768:AM3768)</f>
        <v>12582377.494438684</v>
      </c>
      <c r="AQ3768" s="145" t="s">
        <v>79</v>
      </c>
      <c r="AU3768" s="8">
        <f>+BH3768</f>
        <v>250000</v>
      </c>
      <c r="AV3768" s="8">
        <f>+L3768</f>
        <v>1796521.3602777775</v>
      </c>
      <c r="AW3768" s="2">
        <f>+AU3768+AV3768</f>
        <v>2046521.3602777775</v>
      </c>
      <c r="AX3768" s="8">
        <f>F3768*AW3768</f>
        <v>9619673.6539856922</v>
      </c>
      <c r="AY3768" s="8">
        <f>IF(AQ3768="CT",7%,5%)*AX3768</f>
        <v>480983.68269928463</v>
      </c>
      <c r="AZ3768" s="8">
        <f>AX3768*2%</f>
        <v>192393.47307971385</v>
      </c>
      <c r="BA3768" s="8">
        <f>IF(BB3768&gt;0,0,AX3768*5%)</f>
        <v>0</v>
      </c>
      <c r="BB3768" s="8">
        <f>(AX3768-BG3768)*35%</f>
        <v>3366885.7788949921</v>
      </c>
      <c r="BC3768" s="8">
        <f>+AX3768+AY3768+AZ3768+BA3768+BB3768</f>
        <v>13659936.588659683</v>
      </c>
      <c r="BD3768" s="8">
        <f>AX3768-AT3768</f>
        <v>9619673.6539856922</v>
      </c>
      <c r="BE3768" s="2"/>
      <c r="BH3768" s="2">
        <v>250000</v>
      </c>
    </row>
    <row r="3769" spans="1:60" ht="51" hidden="1" outlineLevel="2" x14ac:dyDescent="0.2">
      <c r="B3769" s="82">
        <v>25</v>
      </c>
      <c r="C3769" s="144" t="s">
        <v>141</v>
      </c>
      <c r="D3769" s="144"/>
      <c r="E3769" s="82" t="s">
        <v>104</v>
      </c>
      <c r="F3769" s="143">
        <v>22.898399999999999</v>
      </c>
      <c r="G3769" s="142">
        <f>+[2]THKL!F3793</f>
        <v>22.898399999999999</v>
      </c>
      <c r="H3769" s="132"/>
      <c r="I3769" s="132"/>
      <c r="J3769" s="132"/>
      <c r="K3769" s="156" t="str">
        <f>$K$744</f>
        <v>Bao gồm</v>
      </c>
      <c r="L3769" s="157">
        <f>$L$744</f>
        <v>2038654.4787777774</v>
      </c>
      <c r="M3769" s="157">
        <f>SUM(K3769:L3769)</f>
        <v>2038654.4787777774</v>
      </c>
      <c r="N3769" s="83">
        <f>IF(V3769&lt;&gt;"VTC VHm",_xlfn.XLOOKUP(Z3769,$AC$4015:$AC$4035,$AD$4015:$AD$4035,0)*M3769,_xlfn.XLOOKUP(Z3769,$AC$4015:$AC$4035,$AD$4015:$AD$4035,0)*L3769)</f>
        <v>713529.06757222209</v>
      </c>
      <c r="O3769" s="83">
        <f>IF(V3769&lt;&gt;"VTC VHm",_xlfn.XLOOKUP(Z3769,$AC$4015:$AC$4035,$AE$4015:$AE$4035,0)*M3769,_xlfn.XLOOKUP(Z3769,$AC$4015:$AC$4035,$AE$4015:$AE$4035,0)*L3769)</f>
        <v>0</v>
      </c>
      <c r="P3769" s="83">
        <f>SUM(N3769:O3769)</f>
        <v>713529.06757222209</v>
      </c>
      <c r="Q3769" s="157">
        <f>M3769*G3769</f>
        <v>46681925.716845058</v>
      </c>
      <c r="R3769" s="157">
        <f>G3769*P3769</f>
        <v>16338674.00089577</v>
      </c>
      <c r="S3769" s="83">
        <f>SUM(Q3769:R3769)</f>
        <v>63020599.717740826</v>
      </c>
      <c r="T3769" s="156" t="s">
        <v>50</v>
      </c>
      <c r="U3769" s="132"/>
      <c r="V3769" s="132"/>
      <c r="W3769" s="132"/>
      <c r="X3769" s="44" t="s">
        <v>33</v>
      </c>
      <c r="Y3769" s="44"/>
      <c r="Z3769" s="44" t="s">
        <v>16</v>
      </c>
      <c r="AA3769" s="44" t="s">
        <v>80</v>
      </c>
      <c r="AB3769" s="2">
        <v>2157518.4888439113</v>
      </c>
      <c r="AC3769" s="2">
        <v>49403721.364943415</v>
      </c>
      <c r="AD3769" s="2">
        <f>+M3769</f>
        <v>2038654.4787777774</v>
      </c>
      <c r="AE3769" s="2">
        <f>+AD3769*14%</f>
        <v>285411.62702888885</v>
      </c>
      <c r="AF3769" s="155">
        <f>+AD3769*35%</f>
        <v>713529.06757222209</v>
      </c>
      <c r="AG3769" s="2">
        <f>+AD3769*F3769</f>
        <v>46681925.716845058</v>
      </c>
      <c r="AH3769" s="2">
        <f>+AE3769*F3769</f>
        <v>6535469.6003583083</v>
      </c>
      <c r="AI3769" s="2">
        <f>+AF3769*F3769</f>
        <v>16338674.00089577</v>
      </c>
      <c r="AJ3769" s="2">
        <f>SUM(AG3769:AI3769)</f>
        <v>69556069.318099141</v>
      </c>
      <c r="AK3769" s="2">
        <f>+AD3769*G3769</f>
        <v>46681925.716845058</v>
      </c>
      <c r="AL3769" s="2">
        <f>+AE3769*G3769</f>
        <v>6535469.6003583083</v>
      </c>
      <c r="AM3769" s="2">
        <f>+AF3769*G3769</f>
        <v>16338674.00089577</v>
      </c>
      <c r="AN3769" s="155">
        <f>SUM(AK3769:AM3769)</f>
        <v>69556069.318099141</v>
      </c>
      <c r="AQ3769" s="145" t="s">
        <v>79</v>
      </c>
      <c r="AU3769" s="8">
        <f>+BH3769</f>
        <v>250000</v>
      </c>
      <c r="AV3769" s="8">
        <f>+L3769</f>
        <v>2038654.4787777774</v>
      </c>
      <c r="AW3769" s="2">
        <f>+AU3769+AV3769</f>
        <v>2288654.4787777774</v>
      </c>
      <c r="AX3769" s="8">
        <f>F3769*AW3769</f>
        <v>52406525.716845058</v>
      </c>
      <c r="AY3769" s="8">
        <f>IF(AQ3769="CT",7%,5%)*AX3769</f>
        <v>2620326.2858422529</v>
      </c>
      <c r="AZ3769" s="8">
        <f>AX3769*2%</f>
        <v>1048130.5143369011</v>
      </c>
      <c r="BA3769" s="8">
        <f>IF(BB3769&gt;0,0,AX3769*5%)</f>
        <v>0</v>
      </c>
      <c r="BB3769" s="8">
        <f>(AX3769-BG3769)*35%</f>
        <v>18342284.000895768</v>
      </c>
      <c r="BC3769" s="8">
        <f>+AX3769+AY3769+AZ3769+BA3769+BB3769</f>
        <v>74417266.517919987</v>
      </c>
      <c r="BD3769" s="8">
        <f>AX3769-AT3769</f>
        <v>52406525.716845058</v>
      </c>
      <c r="BE3769" s="2"/>
      <c r="BH3769" s="2">
        <v>250000</v>
      </c>
    </row>
    <row r="3770" spans="1:60" ht="51" hidden="1" outlineLevel="2" x14ac:dyDescent="0.2">
      <c r="B3770" s="82">
        <v>26</v>
      </c>
      <c r="C3770" s="144" t="s">
        <v>140</v>
      </c>
      <c r="D3770" s="144"/>
      <c r="E3770" s="82" t="s">
        <v>104</v>
      </c>
      <c r="F3770" s="143">
        <v>42.188200000000002</v>
      </c>
      <c r="G3770" s="142">
        <f>+[2]THKL!F3794</f>
        <v>42.188200000000002</v>
      </c>
      <c r="H3770" s="132"/>
      <c r="I3770" s="132"/>
      <c r="J3770" s="132"/>
      <c r="K3770" s="156" t="str">
        <f>$K$1641</f>
        <v>Bao gồm</v>
      </c>
      <c r="L3770" s="157">
        <f>$L$1641</f>
        <v>2038654.4787777774</v>
      </c>
      <c r="M3770" s="157">
        <f>SUM(K3770:L3770)</f>
        <v>2038654.4787777774</v>
      </c>
      <c r="N3770" s="83">
        <f>IF(V3770&lt;&gt;"VTC VHm",_xlfn.XLOOKUP(Z3770,$AC$4015:$AC$4035,$AD$4015:$AD$4035,0)*M3770,_xlfn.XLOOKUP(Z3770,$AC$4015:$AC$4035,$AD$4015:$AD$4035,0)*L3770)</f>
        <v>713529.06757222209</v>
      </c>
      <c r="O3770" s="83">
        <f>IF(V3770&lt;&gt;"VTC VHm",_xlfn.XLOOKUP(Z3770,$AC$4015:$AC$4035,$AE$4015:$AE$4035,0)*M3770,_xlfn.XLOOKUP(Z3770,$AC$4015:$AC$4035,$AE$4015:$AE$4035,0)*L3770)</f>
        <v>0</v>
      </c>
      <c r="P3770" s="83">
        <f>SUM(N3770:O3770)</f>
        <v>713529.06757222209</v>
      </c>
      <c r="Q3770" s="157">
        <f>M3770*G3770</f>
        <v>86007162.881572634</v>
      </c>
      <c r="R3770" s="157">
        <f>G3770*P3770</f>
        <v>30102507.00855042</v>
      </c>
      <c r="S3770" s="83">
        <f>SUM(Q3770:R3770)</f>
        <v>116109669.89012305</v>
      </c>
      <c r="T3770" s="156" t="s">
        <v>50</v>
      </c>
      <c r="U3770" s="132"/>
      <c r="V3770" s="132"/>
      <c r="W3770" s="132"/>
      <c r="X3770" s="44" t="s">
        <v>33</v>
      </c>
      <c r="Y3770" s="44"/>
      <c r="Z3770" s="44" t="s">
        <v>16</v>
      </c>
      <c r="AA3770" s="44" t="s">
        <v>80</v>
      </c>
      <c r="AB3770" s="2">
        <v>2672848.8135356884</v>
      </c>
      <c r="AC3770" s="2">
        <v>112762680.31520633</v>
      </c>
      <c r="AD3770" s="2">
        <f>+M3770</f>
        <v>2038654.4787777774</v>
      </c>
      <c r="AE3770" s="2">
        <f>+AD3770*14%</f>
        <v>285411.62702888885</v>
      </c>
      <c r="AF3770" s="155">
        <f>+AD3770*35%</f>
        <v>713529.06757222209</v>
      </c>
      <c r="AG3770" s="2">
        <f>+AD3770*F3770</f>
        <v>86007162.881572634</v>
      </c>
      <c r="AH3770" s="2">
        <f>+AE3770*F3770</f>
        <v>12041002.803420169</v>
      </c>
      <c r="AI3770" s="2">
        <f>+AF3770*F3770</f>
        <v>30102507.00855042</v>
      </c>
      <c r="AJ3770" s="2">
        <f>SUM(AG3770:AI3770)</f>
        <v>128150672.69354323</v>
      </c>
      <c r="AK3770" s="2">
        <f>+AD3770*G3770</f>
        <v>86007162.881572634</v>
      </c>
      <c r="AL3770" s="2">
        <f>+AE3770*G3770</f>
        <v>12041002.803420169</v>
      </c>
      <c r="AM3770" s="2">
        <f>+AF3770*G3770</f>
        <v>30102507.00855042</v>
      </c>
      <c r="AN3770" s="155">
        <f>SUM(AK3770:AM3770)</f>
        <v>128150672.69354323</v>
      </c>
      <c r="AQ3770" s="145" t="s">
        <v>79</v>
      </c>
      <c r="AU3770" s="8">
        <f>+BH3770</f>
        <v>250000</v>
      </c>
      <c r="AV3770" s="8">
        <f>+L3770</f>
        <v>2038654.4787777774</v>
      </c>
      <c r="AW3770" s="2">
        <f>+AU3770+AV3770</f>
        <v>2288654.4787777774</v>
      </c>
      <c r="AX3770" s="8">
        <f>F3770*AW3770</f>
        <v>96554212.881572634</v>
      </c>
      <c r="AY3770" s="8">
        <f>IF(AQ3770="CT",7%,5%)*AX3770</f>
        <v>4827710.6440786319</v>
      </c>
      <c r="AZ3770" s="8">
        <f>AX3770*2%</f>
        <v>1931084.2576314528</v>
      </c>
      <c r="BA3770" s="8">
        <f>IF(BB3770&gt;0,0,AX3770*5%)</f>
        <v>0</v>
      </c>
      <c r="BB3770" s="8">
        <f>(AX3770-BG3770)*35%</f>
        <v>33793974.50855042</v>
      </c>
      <c r="BC3770" s="8">
        <f>+AX3770+AY3770+AZ3770+BA3770+BB3770</f>
        <v>137106982.29183313</v>
      </c>
      <c r="BD3770" s="8">
        <f>AX3770-AT3770</f>
        <v>96554212.881572634</v>
      </c>
      <c r="BE3770" s="2"/>
      <c r="BH3770" s="2">
        <v>250000</v>
      </c>
    </row>
    <row r="3771" spans="1:60" ht="51" hidden="1" outlineLevel="2" x14ac:dyDescent="0.2">
      <c r="B3771" s="82">
        <v>27</v>
      </c>
      <c r="C3771" s="144" t="s">
        <v>139</v>
      </c>
      <c r="D3771" s="144"/>
      <c r="E3771" s="82" t="s">
        <v>104</v>
      </c>
      <c r="F3771" s="143">
        <v>16.414200000000001</v>
      </c>
      <c r="G3771" s="142">
        <f>+[2]THKL!F3795</f>
        <v>16.414200000000001</v>
      </c>
      <c r="H3771" s="132"/>
      <c r="I3771" s="132"/>
      <c r="J3771" s="132"/>
      <c r="K3771" s="156" t="str">
        <f>$K$744</f>
        <v>Bao gồm</v>
      </c>
      <c r="L3771" s="157">
        <f>$L$744</f>
        <v>2038654.4787777774</v>
      </c>
      <c r="M3771" s="157">
        <f>SUM(K3771:L3771)</f>
        <v>2038654.4787777774</v>
      </c>
      <c r="N3771" s="83">
        <f>IF(V3771&lt;&gt;"VTC VHm",_xlfn.XLOOKUP(Z3771,$AC$4015:$AC$4035,$AD$4015:$AD$4035,0)*M3771,_xlfn.XLOOKUP(Z3771,$AC$4015:$AC$4035,$AD$4015:$AD$4035,0)*L3771)</f>
        <v>713529.06757222209</v>
      </c>
      <c r="O3771" s="83">
        <f>IF(V3771&lt;&gt;"VTC VHm",_xlfn.XLOOKUP(Z3771,$AC$4015:$AC$4035,$AE$4015:$AE$4035,0)*M3771,_xlfn.XLOOKUP(Z3771,$AC$4015:$AC$4035,$AE$4015:$AE$4035,0)*L3771)</f>
        <v>0</v>
      </c>
      <c r="P3771" s="83">
        <f>SUM(N3771:O3771)</f>
        <v>713529.06757222209</v>
      </c>
      <c r="Q3771" s="157">
        <f>M3771*G3771</f>
        <v>33462882.345554195</v>
      </c>
      <c r="R3771" s="157">
        <f>G3771*P3771</f>
        <v>11712008.820943968</v>
      </c>
      <c r="S3771" s="83">
        <f>SUM(Q3771:R3771)</f>
        <v>45174891.166498162</v>
      </c>
      <c r="T3771" s="156" t="s">
        <v>50</v>
      </c>
      <c r="U3771" s="132"/>
      <c r="V3771" s="132"/>
      <c r="W3771" s="132"/>
      <c r="X3771" s="44" t="s">
        <v>33</v>
      </c>
      <c r="Y3771" s="44"/>
      <c r="Z3771" s="44" t="s">
        <v>16</v>
      </c>
      <c r="AA3771" s="44" t="s">
        <v>80</v>
      </c>
      <c r="AB3771" s="2">
        <v>2157518.4888439113</v>
      </c>
      <c r="AC3771" s="2">
        <v>35413939.979581729</v>
      </c>
      <c r="AD3771" s="2">
        <f>+M3771</f>
        <v>2038654.4787777774</v>
      </c>
      <c r="AE3771" s="2">
        <f>+AD3771*14%</f>
        <v>285411.62702888885</v>
      </c>
      <c r="AF3771" s="155">
        <f>+AD3771*35%</f>
        <v>713529.06757222209</v>
      </c>
      <c r="AG3771" s="2">
        <f>+AD3771*F3771</f>
        <v>33462882.345554195</v>
      </c>
      <c r="AH3771" s="2">
        <f>+AE3771*F3771</f>
        <v>4684803.5283775879</v>
      </c>
      <c r="AI3771" s="2">
        <f>+AF3771*F3771</f>
        <v>11712008.820943968</v>
      </c>
      <c r="AJ3771" s="2">
        <f>SUM(AG3771:AI3771)</f>
        <v>49859694.694875747</v>
      </c>
      <c r="AK3771" s="2">
        <f>+AD3771*G3771</f>
        <v>33462882.345554195</v>
      </c>
      <c r="AL3771" s="2">
        <f>+AE3771*G3771</f>
        <v>4684803.5283775879</v>
      </c>
      <c r="AM3771" s="2">
        <f>+AF3771*G3771</f>
        <v>11712008.820943968</v>
      </c>
      <c r="AN3771" s="155">
        <f>SUM(AK3771:AM3771)</f>
        <v>49859694.694875747</v>
      </c>
      <c r="AQ3771" s="145" t="s">
        <v>79</v>
      </c>
      <c r="AU3771" s="8">
        <f>+BH3771</f>
        <v>250000</v>
      </c>
      <c r="AV3771" s="8">
        <f>+L3771</f>
        <v>2038654.4787777774</v>
      </c>
      <c r="AW3771" s="2">
        <f>+AU3771+AV3771</f>
        <v>2288654.4787777774</v>
      </c>
      <c r="AX3771" s="8">
        <f>F3771*AW3771</f>
        <v>37566432.345554195</v>
      </c>
      <c r="AY3771" s="8">
        <f>IF(AQ3771="CT",7%,5%)*AX3771</f>
        <v>1878321.6172777098</v>
      </c>
      <c r="AZ3771" s="8">
        <f>AX3771*2%</f>
        <v>751328.64691108395</v>
      </c>
      <c r="BA3771" s="8">
        <f>IF(BB3771&gt;0,0,AX3771*5%)</f>
        <v>0</v>
      </c>
      <c r="BB3771" s="8">
        <f>(AX3771-BG3771)*35%</f>
        <v>13148251.320943968</v>
      </c>
      <c r="BC3771" s="8">
        <f>+AX3771+AY3771+AZ3771+BA3771+BB3771</f>
        <v>53344333.930686958</v>
      </c>
      <c r="BD3771" s="8">
        <f>AX3771-AT3771</f>
        <v>37566432.345554195</v>
      </c>
      <c r="BE3771" s="2"/>
      <c r="BH3771" s="2">
        <v>250000</v>
      </c>
    </row>
    <row r="3772" spans="1:60" ht="34" hidden="1" outlineLevel="2" x14ac:dyDescent="0.2">
      <c r="B3772" s="82">
        <v>28</v>
      </c>
      <c r="C3772" s="144" t="s">
        <v>138</v>
      </c>
      <c r="D3772" s="144"/>
      <c r="E3772" s="82" t="s">
        <v>91</v>
      </c>
      <c r="F3772" s="143">
        <v>1.0199</v>
      </c>
      <c r="G3772" s="142">
        <f>+[2]THKL!F3796</f>
        <v>1.0199</v>
      </c>
      <c r="H3772" s="132"/>
      <c r="I3772" s="132"/>
      <c r="J3772" s="132"/>
      <c r="K3772" s="156">
        <f>$K$4010*1000</f>
        <v>15050000</v>
      </c>
      <c r="L3772" s="157">
        <f>'[3]BDG (XD)'!$AA$962*1000</f>
        <v>7690671</v>
      </c>
      <c r="M3772" s="157">
        <f>SUM(K3772:L3772)</f>
        <v>22740671</v>
      </c>
      <c r="N3772" s="83">
        <f>IF(V3772&lt;&gt;"VTC VHm",_xlfn.XLOOKUP(Z3772,$AC$4015:$AC$4035,$AD$4015:$AD$4035,0)*M3772,_xlfn.XLOOKUP(Z3772,$AC$4015:$AC$4035,$AD$4015:$AD$4035,0)*L3772)</f>
        <v>2691734.8499999996</v>
      </c>
      <c r="O3772" s="83">
        <f>IF(V3772&lt;&gt;"VTC VHm",_xlfn.XLOOKUP(Z3772,$AC$4015:$AC$4035,$AE$4015:$AE$4035,0)*M3772,_xlfn.XLOOKUP(Z3772,$AC$4015:$AC$4035,$AE$4015:$AE$4035,0)*L3772)</f>
        <v>0</v>
      </c>
      <c r="P3772" s="83">
        <f>SUM(N3772:O3772)</f>
        <v>2691734.8499999996</v>
      </c>
      <c r="Q3772" s="157">
        <f>M3772*G3772</f>
        <v>23193210.352900002</v>
      </c>
      <c r="R3772" s="157">
        <f>G3772*P3772</f>
        <v>2745300.3735149996</v>
      </c>
      <c r="S3772" s="83">
        <f>SUM(Q3772:R3772)</f>
        <v>25938510.726415001</v>
      </c>
      <c r="T3772" s="156" t="s">
        <v>50</v>
      </c>
      <c r="U3772" s="132"/>
      <c r="V3772" s="82" t="s">
        <v>34</v>
      </c>
      <c r="W3772" s="132"/>
      <c r="X3772" s="44" t="s">
        <v>33</v>
      </c>
      <c r="Y3772" s="44"/>
      <c r="Z3772" s="44" t="s">
        <v>16</v>
      </c>
      <c r="AA3772" s="44" t="s">
        <v>80</v>
      </c>
      <c r="AB3772" s="2">
        <v>23017914.592398003</v>
      </c>
      <c r="AC3772" s="2">
        <v>23475971.092786722</v>
      </c>
      <c r="AD3772" s="2">
        <f>+M3772</f>
        <v>22740671</v>
      </c>
      <c r="AE3772" s="2">
        <f>+AD3772*14%</f>
        <v>3183693.9400000004</v>
      </c>
      <c r="AF3772" s="155">
        <f>+AD3772*35%</f>
        <v>7959234.8499999996</v>
      </c>
      <c r="AG3772" s="2">
        <f>+AD3772*F3772</f>
        <v>23193210.352900002</v>
      </c>
      <c r="AH3772" s="2">
        <f>+AE3772*F3772</f>
        <v>3247049.4494060003</v>
      </c>
      <c r="AI3772" s="2">
        <f>+AF3772*F3772</f>
        <v>8117623.6235149996</v>
      </c>
      <c r="AJ3772" s="2">
        <f>SUM(AG3772:AI3772)</f>
        <v>34557883.425821006</v>
      </c>
      <c r="AK3772" s="2">
        <f>+AD3772*G3772</f>
        <v>23193210.352900002</v>
      </c>
      <c r="AL3772" s="2">
        <f>+AE3772*G3772</f>
        <v>3247049.4494060003</v>
      </c>
      <c r="AM3772" s="2">
        <f>+AF3772*G3772</f>
        <v>8117623.6235149996</v>
      </c>
      <c r="AN3772" s="155">
        <f>SUM(AK3772:AM3772)</f>
        <v>34557883.425821006</v>
      </c>
      <c r="AQ3772" s="145" t="s">
        <v>79</v>
      </c>
      <c r="AU3772" s="8"/>
      <c r="AV3772" s="8"/>
      <c r="AW3772" s="2">
        <f>'[2]BoQ HSYC-Trang'!$AT3772</f>
        <v>22740671</v>
      </c>
      <c r="AX3772" s="8">
        <f>F3772*AW3772</f>
        <v>23193210.352900002</v>
      </c>
      <c r="AY3772" s="8">
        <f>IF(AQ3772="CT",7%,5%)*AX3772</f>
        <v>1159660.5176450002</v>
      </c>
      <c r="AZ3772" s="8">
        <f>AX3772*2%</f>
        <v>463864.20705800003</v>
      </c>
      <c r="BA3772" s="8">
        <f>IF(BB3772&gt;0,0,AX3772*5%)</f>
        <v>0</v>
      </c>
      <c r="BB3772" s="8">
        <f>(AX3772-BG3772)*35%</f>
        <v>2745300.3735150006</v>
      </c>
      <c r="BC3772" s="8">
        <f>+AX3772+AY3772+AZ3772+BA3772+BB3772</f>
        <v>27562035.451118007</v>
      </c>
      <c r="BD3772" s="8">
        <f>AX3772-AT3772</f>
        <v>23193210.352900002</v>
      </c>
      <c r="BE3772" s="2"/>
      <c r="BG3772" s="7">
        <f>+K3772*F3772</f>
        <v>15349495</v>
      </c>
      <c r="BH3772" s="2"/>
    </row>
    <row r="3773" spans="1:60" ht="34" hidden="1" outlineLevel="2" x14ac:dyDescent="0.2">
      <c r="B3773" s="82">
        <v>29</v>
      </c>
      <c r="C3773" s="144" t="s">
        <v>137</v>
      </c>
      <c r="D3773" s="144"/>
      <c r="E3773" s="82" t="s">
        <v>91</v>
      </c>
      <c r="F3773" s="143">
        <v>7.4527999999999999</v>
      </c>
      <c r="G3773" s="142">
        <f>+[2]THKL!F3797</f>
        <v>7.4527999999999999</v>
      </c>
      <c r="H3773" s="132"/>
      <c r="I3773" s="132"/>
      <c r="J3773" s="132"/>
      <c r="K3773" s="156">
        <f>$L$4010*1000</f>
        <v>15266666.666666666</v>
      </c>
      <c r="L3773" s="157">
        <f>'[3]BDG (XD)'!$AA$963*1000</f>
        <v>7690671</v>
      </c>
      <c r="M3773" s="157">
        <f>SUM(K3773:L3773)</f>
        <v>22957337.666666664</v>
      </c>
      <c r="N3773" s="83">
        <f>IF(V3773&lt;&gt;"VTC VHm",_xlfn.XLOOKUP(Z3773,$AC$4015:$AC$4035,$AD$4015:$AD$4035,0)*M3773,_xlfn.XLOOKUP(Z3773,$AC$4015:$AC$4035,$AD$4015:$AD$4035,0)*L3773)</f>
        <v>2691734.8499999996</v>
      </c>
      <c r="O3773" s="83">
        <f>IF(V3773&lt;&gt;"VTC VHm",_xlfn.XLOOKUP(Z3773,$AC$4015:$AC$4035,$AE$4015:$AE$4035,0)*M3773,_xlfn.XLOOKUP(Z3773,$AC$4015:$AC$4035,$AE$4015:$AE$4035,0)*L3773)</f>
        <v>0</v>
      </c>
      <c r="P3773" s="83">
        <f>SUM(N3773:O3773)</f>
        <v>2691734.8499999996</v>
      </c>
      <c r="Q3773" s="157">
        <f>M3773*G3773</f>
        <v>171096446.16213331</v>
      </c>
      <c r="R3773" s="157">
        <f>G3773*P3773</f>
        <v>20060961.490079995</v>
      </c>
      <c r="S3773" s="83">
        <f>SUM(Q3773:R3773)</f>
        <v>191157407.65221331</v>
      </c>
      <c r="T3773" s="156" t="s">
        <v>50</v>
      </c>
      <c r="U3773" s="132"/>
      <c r="V3773" s="82" t="s">
        <v>34</v>
      </c>
      <c r="W3773" s="132"/>
      <c r="X3773" s="44" t="s">
        <v>33</v>
      </c>
      <c r="Y3773" s="44"/>
      <c r="Z3773" s="44" t="s">
        <v>16</v>
      </c>
      <c r="AA3773" s="44" t="s">
        <v>80</v>
      </c>
      <c r="AB3773" s="2">
        <v>22196385.381370205</v>
      </c>
      <c r="AC3773" s="2">
        <v>165425220.97027588</v>
      </c>
      <c r="AD3773" s="2">
        <f>+M3773</f>
        <v>22957337.666666664</v>
      </c>
      <c r="AE3773" s="2">
        <f>+AD3773*14%</f>
        <v>3214027.2733333334</v>
      </c>
      <c r="AF3773" s="155">
        <f>+AD3773*35%</f>
        <v>8035068.1833333317</v>
      </c>
      <c r="AG3773" s="2">
        <f>+AD3773*F3773</f>
        <v>171096446.16213331</v>
      </c>
      <c r="AH3773" s="2">
        <f>+AE3773*F3773</f>
        <v>23953502.462698668</v>
      </c>
      <c r="AI3773" s="2">
        <f>+AF3773*F3773</f>
        <v>59883756.156746656</v>
      </c>
      <c r="AJ3773" s="2">
        <f>SUM(AG3773:AI3773)</f>
        <v>254933704.78157863</v>
      </c>
      <c r="AK3773" s="2">
        <f>+AD3773*G3773</f>
        <v>171096446.16213331</v>
      </c>
      <c r="AL3773" s="2">
        <f>+AE3773*G3773</f>
        <v>23953502.462698668</v>
      </c>
      <c r="AM3773" s="2">
        <f>+AF3773*G3773</f>
        <v>59883756.156746656</v>
      </c>
      <c r="AN3773" s="155">
        <f>SUM(AK3773:AM3773)</f>
        <v>254933704.78157863</v>
      </c>
      <c r="AQ3773" s="145" t="s">
        <v>79</v>
      </c>
      <c r="AU3773" s="8"/>
      <c r="AV3773" s="8"/>
      <c r="AW3773" s="2">
        <f>'[2]BoQ HSYC-Trang'!$AT3773</f>
        <v>22957337.666666664</v>
      </c>
      <c r="AX3773" s="8">
        <f>F3773*AW3773</f>
        <v>171096446.16213331</v>
      </c>
      <c r="AY3773" s="8">
        <f>IF(AQ3773="CT",7%,5%)*AX3773</f>
        <v>8554822.3081066664</v>
      </c>
      <c r="AZ3773" s="8">
        <f>AX3773*2%</f>
        <v>3421928.9232426663</v>
      </c>
      <c r="BA3773" s="8">
        <f>IF(BB3773&gt;0,0,AX3773*5%)</f>
        <v>0</v>
      </c>
      <c r="BB3773" s="8">
        <f>(AX3773-BG3773)*35%</f>
        <v>20060961.490079992</v>
      </c>
      <c r="BC3773" s="8">
        <f>+AX3773+AY3773+AZ3773+BA3773+BB3773</f>
        <v>203134158.88356262</v>
      </c>
      <c r="BD3773" s="8">
        <f>AX3773-AT3773</f>
        <v>171096446.16213331</v>
      </c>
      <c r="BE3773" s="2"/>
      <c r="BG3773" s="7">
        <f>+K3773*F3773</f>
        <v>113779413.33333333</v>
      </c>
      <c r="BH3773" s="2"/>
    </row>
    <row r="3774" spans="1:60" ht="17" hidden="1" outlineLevel="2" x14ac:dyDescent="0.2">
      <c r="B3774" s="82">
        <v>30</v>
      </c>
      <c r="C3774" s="144" t="s">
        <v>136</v>
      </c>
      <c r="D3774" s="144"/>
      <c r="E3774" s="82" t="s">
        <v>120</v>
      </c>
      <c r="F3774" s="143">
        <v>3.8102</v>
      </c>
      <c r="G3774" s="142">
        <f>+[2]THKL!F3798</f>
        <v>3.8102</v>
      </c>
      <c r="H3774" s="132"/>
      <c r="I3774" s="132"/>
      <c r="J3774" s="132"/>
      <c r="K3774" s="156" t="s">
        <v>89</v>
      </c>
      <c r="L3774" s="157">
        <f>'[3]BDG (XD)'!$AA$953*100</f>
        <v>26537135.877452388</v>
      </c>
      <c r="M3774" s="157">
        <f>SUM(K3774:L3774)</f>
        <v>26537135.877452388</v>
      </c>
      <c r="N3774" s="83">
        <f>IF(V3774&lt;&gt;"VTC VHm",_xlfn.XLOOKUP(Z3774,$AC$4015:$AC$4035,$AD$4015:$AD$4035,0)*M3774,_xlfn.XLOOKUP(Z3774,$AC$4015:$AC$4035,$AD$4015:$AD$4035,0)*L3774)</f>
        <v>9287997.5571083352</v>
      </c>
      <c r="O3774" s="83">
        <f>IF(V3774&lt;&gt;"VTC VHm",_xlfn.XLOOKUP(Z3774,$AC$4015:$AC$4035,$AE$4015:$AE$4035,0)*M3774,_xlfn.XLOOKUP(Z3774,$AC$4015:$AC$4035,$AE$4015:$AE$4035,0)*L3774)</f>
        <v>0</v>
      </c>
      <c r="P3774" s="83">
        <f>SUM(N3774:O3774)</f>
        <v>9287997.5571083352</v>
      </c>
      <c r="Q3774" s="157">
        <f>M3774*G3774</f>
        <v>101111795.12026909</v>
      </c>
      <c r="R3774" s="157">
        <f>G3774*P3774</f>
        <v>35389128.292094178</v>
      </c>
      <c r="S3774" s="83">
        <f>SUM(Q3774:R3774)</f>
        <v>136500923.41236326</v>
      </c>
      <c r="T3774" s="156" t="s">
        <v>50</v>
      </c>
      <c r="U3774" s="132"/>
      <c r="V3774" s="132"/>
      <c r="W3774" s="132"/>
      <c r="X3774" s="44" t="s">
        <v>33</v>
      </c>
      <c r="Y3774" s="44"/>
      <c r="Z3774" s="44" t="s">
        <v>16</v>
      </c>
      <c r="AA3774" s="44" t="s">
        <v>80</v>
      </c>
      <c r="AB3774" s="2">
        <v>12834719.835232332</v>
      </c>
      <c r="AC3774" s="2">
        <v>48902849.516202234</v>
      </c>
      <c r="AD3774" s="2">
        <f>+M3774</f>
        <v>26537135.877452388</v>
      </c>
      <c r="AE3774" s="2">
        <f>+AD3774*14%</f>
        <v>3715199.0228433348</v>
      </c>
      <c r="AF3774" s="155">
        <f>+AD3774*35%</f>
        <v>9287997.5571083352</v>
      </c>
      <c r="AG3774" s="2">
        <f>+AD3774*F3774</f>
        <v>101111795.12026909</v>
      </c>
      <c r="AH3774" s="2">
        <f>+AE3774*F3774</f>
        <v>14155651.316837674</v>
      </c>
      <c r="AI3774" s="2">
        <f>+AF3774*F3774</f>
        <v>35389128.292094178</v>
      </c>
      <c r="AJ3774" s="2">
        <f>SUM(AG3774:AI3774)</f>
        <v>150656574.72920093</v>
      </c>
      <c r="AK3774" s="2">
        <f>+AD3774*G3774</f>
        <v>101111795.12026909</v>
      </c>
      <c r="AL3774" s="2">
        <f>+AE3774*G3774</f>
        <v>14155651.316837674</v>
      </c>
      <c r="AM3774" s="2">
        <f>+AF3774*G3774</f>
        <v>35389128.292094178</v>
      </c>
      <c r="AN3774" s="155">
        <f>SUM(AK3774:AM3774)</f>
        <v>150656574.72920093</v>
      </c>
      <c r="AQ3774" s="145" t="s">
        <v>79</v>
      </c>
      <c r="AU3774" s="8"/>
      <c r="AV3774" s="8"/>
      <c r="AW3774" s="2">
        <f>'[2]BoQ HSYC-Trang'!$AT3774</f>
        <v>26537135.877452388</v>
      </c>
      <c r="AX3774" s="8">
        <f>F3774*AW3774</f>
        <v>101111795.12026909</v>
      </c>
      <c r="AY3774" s="8">
        <f>IF(AQ3774="CT",7%,5%)*AX3774</f>
        <v>5055589.7560134549</v>
      </c>
      <c r="AZ3774" s="8">
        <f>AX3774*2%</f>
        <v>2022235.9024053819</v>
      </c>
      <c r="BA3774" s="8">
        <f>IF(BB3774&gt;0,0,AX3774*5%)</f>
        <v>0</v>
      </c>
      <c r="BB3774" s="8">
        <f>(AX3774-BG3774)*35%</f>
        <v>35389128.292094178</v>
      </c>
      <c r="BC3774" s="8">
        <f>+AX3774+AY3774+AZ3774+BA3774+BB3774</f>
        <v>143578749.0707821</v>
      </c>
      <c r="BD3774" s="8">
        <f>AX3774-AT3774</f>
        <v>101111795.12026909</v>
      </c>
      <c r="BE3774" s="2"/>
      <c r="BH3774" s="2"/>
    </row>
    <row r="3775" spans="1:60" ht="34" hidden="1" outlineLevel="2" x14ac:dyDescent="0.2">
      <c r="A3775" s="1" t="s">
        <v>82</v>
      </c>
      <c r="B3775" s="82">
        <v>31</v>
      </c>
      <c r="C3775" s="144" t="s">
        <v>135</v>
      </c>
      <c r="D3775" s="144"/>
      <c r="E3775" s="82" t="s">
        <v>52</v>
      </c>
      <c r="F3775" s="143">
        <v>200.80799999999999</v>
      </c>
      <c r="G3775" s="142">
        <f>+[2]THKL!F3799</f>
        <v>200.80799999999999</v>
      </c>
      <c r="H3775" s="132"/>
      <c r="I3775" s="132"/>
      <c r="J3775" s="132"/>
      <c r="K3775" s="156" t="str">
        <f>$K$795</f>
        <v>Bao gồm</v>
      </c>
      <c r="L3775" s="157">
        <f>$L$795</f>
        <v>152467.50000000006</v>
      </c>
      <c r="M3775" s="157">
        <f>SUM(K3775:L3775)</f>
        <v>152467.50000000006</v>
      </c>
      <c r="N3775" s="83">
        <f>IF(V3775&lt;&gt;"VTC VHm",_xlfn.XLOOKUP(Z3775,$AC$4015:$AC$4035,$AD$4015:$AD$4035,0)*M3775,_xlfn.XLOOKUP(Z3775,$AC$4015:$AC$4035,$AD$4015:$AD$4035,0)*L3775)</f>
        <v>53363.625000000015</v>
      </c>
      <c r="O3775" s="83">
        <f>IF(V3775&lt;&gt;"VTC VHm",_xlfn.XLOOKUP(Z3775,$AC$4015:$AC$4035,$AE$4015:$AE$4035,0)*M3775,_xlfn.XLOOKUP(Z3775,$AC$4015:$AC$4035,$AE$4015:$AE$4035,0)*L3775)</f>
        <v>0</v>
      </c>
      <c r="P3775" s="83">
        <f>SUM(N3775:O3775)</f>
        <v>53363.625000000015</v>
      </c>
      <c r="Q3775" s="157">
        <f>M3775*G3775</f>
        <v>30616693.74000001</v>
      </c>
      <c r="R3775" s="157">
        <f>G3775*P3775</f>
        <v>10715842.809000002</v>
      </c>
      <c r="S3775" s="83">
        <f>SUM(Q3775:R3775)</f>
        <v>41332536.54900001</v>
      </c>
      <c r="T3775" s="156"/>
      <c r="U3775" s="132"/>
      <c r="V3775" s="132"/>
      <c r="W3775" s="132"/>
      <c r="X3775" s="44" t="s">
        <v>33</v>
      </c>
      <c r="Y3775" s="44"/>
      <c r="Z3775" s="44" t="s">
        <v>16</v>
      </c>
      <c r="AA3775" s="44" t="s">
        <v>80</v>
      </c>
      <c r="AB3775" s="2">
        <v>287234.68191000004</v>
      </c>
      <c r="AC3775" s="2">
        <v>57679022.004983284</v>
      </c>
      <c r="AD3775" s="2">
        <f>+M3775</f>
        <v>152467.50000000006</v>
      </c>
      <c r="AE3775" s="2">
        <f>+AD3775*14%</f>
        <v>21345.450000000012</v>
      </c>
      <c r="AF3775" s="155">
        <f>+AD3775*35%</f>
        <v>53363.625000000015</v>
      </c>
      <c r="AG3775" s="2">
        <f>+AD3775*F3775</f>
        <v>30616693.74000001</v>
      </c>
      <c r="AH3775" s="2">
        <f>+AE3775*F3775</f>
        <v>4286337.1236000024</v>
      </c>
      <c r="AI3775" s="2">
        <f>+AF3775*F3775</f>
        <v>10715842.809000002</v>
      </c>
      <c r="AJ3775" s="2">
        <f>SUM(AG3775:AI3775)</f>
        <v>45618873.672600016</v>
      </c>
      <c r="AK3775" s="2">
        <f>+AD3775*G3775</f>
        <v>30616693.74000001</v>
      </c>
      <c r="AL3775" s="2">
        <f>+AE3775*G3775</f>
        <v>4286337.1236000024</v>
      </c>
      <c r="AM3775" s="2">
        <f>+AF3775*G3775</f>
        <v>10715842.809000002</v>
      </c>
      <c r="AN3775" s="155">
        <f>SUM(AK3775:AM3775)</f>
        <v>45618873.672600016</v>
      </c>
      <c r="AQ3775" s="145" t="s">
        <v>79</v>
      </c>
      <c r="AU3775" s="8"/>
      <c r="AV3775" s="8"/>
      <c r="AW3775" s="2">
        <f>'[2]BoQ HSYC-Trang'!$AT3775</f>
        <v>152467.50000000006</v>
      </c>
      <c r="AX3775" s="8">
        <f>F3775*AW3775</f>
        <v>30616693.74000001</v>
      </c>
      <c r="AY3775" s="8">
        <f>IF(AQ3775="CT",7%,5%)*AX3775</f>
        <v>1530834.6870000006</v>
      </c>
      <c r="AZ3775" s="8">
        <f>AX3775*2%</f>
        <v>612333.87480000022</v>
      </c>
      <c r="BA3775" s="8">
        <f>IF(BB3775&gt;0,0,AX3775*5%)</f>
        <v>0</v>
      </c>
      <c r="BB3775" s="8">
        <f>(AX3775-BG3775)*35%</f>
        <v>10715842.809000002</v>
      </c>
      <c r="BC3775" s="8">
        <f>+AX3775+AY3775+AZ3775+BA3775+BB3775</f>
        <v>43475705.110800013</v>
      </c>
      <c r="BD3775" s="8">
        <f>AX3775-AT3775</f>
        <v>30616693.74000001</v>
      </c>
      <c r="BE3775" s="2"/>
      <c r="BH3775" s="2"/>
    </row>
    <row r="3776" spans="1:60" ht="34" hidden="1" outlineLevel="2" x14ac:dyDescent="0.2">
      <c r="B3776" s="82">
        <v>32</v>
      </c>
      <c r="C3776" s="144" t="s">
        <v>134</v>
      </c>
      <c r="D3776" s="144"/>
      <c r="E3776" s="82" t="s">
        <v>52</v>
      </c>
      <c r="F3776" s="143">
        <v>23.327999999999999</v>
      </c>
      <c r="G3776" s="142">
        <f>+[2]THKL!F3800</f>
        <v>23.327999999999999</v>
      </c>
      <c r="H3776" s="132"/>
      <c r="I3776" s="132"/>
      <c r="J3776" s="132"/>
      <c r="K3776" s="156" t="str">
        <f>$K$179</f>
        <v>Bao gồm</v>
      </c>
      <c r="L3776" s="157">
        <f>$L$179</f>
        <v>152467.50000000006</v>
      </c>
      <c r="M3776" s="157">
        <f>SUM(K3776:L3776)</f>
        <v>152467.50000000006</v>
      </c>
      <c r="N3776" s="83">
        <f>IF(V3776&lt;&gt;"VTC VHm",_xlfn.XLOOKUP(Z3776,$AC$4015:$AC$4035,$AD$4015:$AD$4035,0)*M3776,_xlfn.XLOOKUP(Z3776,$AC$4015:$AC$4035,$AD$4015:$AD$4035,0)*L3776)</f>
        <v>53363.625000000015</v>
      </c>
      <c r="O3776" s="83">
        <f>IF(V3776&lt;&gt;"VTC VHm",_xlfn.XLOOKUP(Z3776,$AC$4015:$AC$4035,$AE$4015:$AE$4035,0)*M3776,_xlfn.XLOOKUP(Z3776,$AC$4015:$AC$4035,$AE$4015:$AE$4035,0)*L3776)</f>
        <v>0</v>
      </c>
      <c r="P3776" s="83">
        <f>SUM(N3776:O3776)</f>
        <v>53363.625000000015</v>
      </c>
      <c r="Q3776" s="157">
        <f>M3776*G3776</f>
        <v>3556761.8400000012</v>
      </c>
      <c r="R3776" s="157">
        <f>G3776*P3776</f>
        <v>1244866.6440000003</v>
      </c>
      <c r="S3776" s="83">
        <f>SUM(Q3776:R3776)</f>
        <v>4801628.4840000011</v>
      </c>
      <c r="T3776" s="165" t="s">
        <v>100</v>
      </c>
      <c r="U3776" s="132"/>
      <c r="V3776" s="132"/>
      <c r="W3776" s="132"/>
      <c r="X3776" s="44" t="s">
        <v>33</v>
      </c>
      <c r="Y3776" s="44"/>
      <c r="Z3776" s="44" t="s">
        <v>16</v>
      </c>
      <c r="AA3776" s="44" t="s">
        <v>80</v>
      </c>
      <c r="AB3776" s="2">
        <v>91827.672443577743</v>
      </c>
      <c r="AC3776" s="2">
        <v>2142155.9427637816</v>
      </c>
      <c r="AD3776" s="2">
        <f>+M3776</f>
        <v>152467.50000000006</v>
      </c>
      <c r="AE3776" s="2">
        <f>+AD3776*14%</f>
        <v>21345.450000000012</v>
      </c>
      <c r="AF3776" s="155">
        <f>+AD3776*35%</f>
        <v>53363.625000000015</v>
      </c>
      <c r="AG3776" s="2">
        <f>+AD3776*F3776</f>
        <v>3556761.8400000012</v>
      </c>
      <c r="AH3776" s="2">
        <f>+AE3776*F3776</f>
        <v>497946.65760000027</v>
      </c>
      <c r="AI3776" s="2">
        <f>+AF3776*F3776</f>
        <v>1244866.6440000003</v>
      </c>
      <c r="AJ3776" s="2">
        <f>SUM(AG3776:AI3776)</f>
        <v>5299575.1416000016</v>
      </c>
      <c r="AK3776" s="2">
        <f>+AD3776*G3776</f>
        <v>3556761.8400000012</v>
      </c>
      <c r="AL3776" s="2">
        <f>+AE3776*G3776</f>
        <v>497946.65760000027</v>
      </c>
      <c r="AM3776" s="2">
        <f>+AF3776*G3776</f>
        <v>1244866.6440000003</v>
      </c>
      <c r="AN3776" s="155">
        <f>SUM(AK3776:AM3776)</f>
        <v>5299575.1416000016</v>
      </c>
      <c r="AQ3776" s="145" t="s">
        <v>79</v>
      </c>
      <c r="AU3776" s="8"/>
      <c r="AV3776" s="8"/>
      <c r="AW3776" s="2">
        <f>'[2]BoQ HSYC-Trang'!$AT3776</f>
        <v>152467.50000000006</v>
      </c>
      <c r="AX3776" s="8">
        <f>F3776*AW3776</f>
        <v>3556761.8400000012</v>
      </c>
      <c r="AY3776" s="8">
        <f>IF(AQ3776="CT",7%,5%)*AX3776</f>
        <v>177838.09200000006</v>
      </c>
      <c r="AZ3776" s="8">
        <f>AX3776*2%</f>
        <v>71135.236800000028</v>
      </c>
      <c r="BA3776" s="8">
        <f>IF(BB3776&gt;0,0,AX3776*5%)</f>
        <v>0</v>
      </c>
      <c r="BB3776" s="8">
        <f>(AX3776-BG3776)*35%</f>
        <v>1244866.6440000003</v>
      </c>
      <c r="BC3776" s="8">
        <f>+AX3776+AY3776+AZ3776+BA3776+BB3776</f>
        <v>5050601.8128000014</v>
      </c>
      <c r="BD3776" s="8">
        <f>AX3776-AT3776</f>
        <v>3556761.8400000012</v>
      </c>
      <c r="BE3776" s="2"/>
      <c r="BH3776" s="2"/>
    </row>
    <row r="3777" spans="2:60" ht="17" hidden="1" outlineLevel="2" x14ac:dyDescent="0.2">
      <c r="B3777" s="82">
        <v>33</v>
      </c>
      <c r="C3777" s="144" t="s">
        <v>133</v>
      </c>
      <c r="D3777" s="144"/>
      <c r="E3777" s="82" t="s">
        <v>52</v>
      </c>
      <c r="F3777" s="143">
        <v>200.80799999999999</v>
      </c>
      <c r="G3777" s="142">
        <f>+[2]THKL!F3801</f>
        <v>200.80799999999999</v>
      </c>
      <c r="H3777" s="132"/>
      <c r="I3777" s="132"/>
      <c r="J3777" s="132"/>
      <c r="K3777" s="156" t="str">
        <f>$K$180</f>
        <v>Bao gồm</v>
      </c>
      <c r="L3777" s="157">
        <f>$L$180</f>
        <v>14905</v>
      </c>
      <c r="M3777" s="157">
        <f>SUM(K3777:L3777)</f>
        <v>14905</v>
      </c>
      <c r="N3777" s="83">
        <f>IF(V3777&lt;&gt;"VTC VHm",_xlfn.XLOOKUP(Z3777,$AC$4015:$AC$4035,$AD$4015:$AD$4035,0)*M3777,_xlfn.XLOOKUP(Z3777,$AC$4015:$AC$4035,$AD$4015:$AD$4035,0)*L3777)</f>
        <v>5216.75</v>
      </c>
      <c r="O3777" s="83">
        <f>IF(V3777&lt;&gt;"VTC VHm",_xlfn.XLOOKUP(Z3777,$AC$4015:$AC$4035,$AE$4015:$AE$4035,0)*M3777,_xlfn.XLOOKUP(Z3777,$AC$4015:$AC$4035,$AE$4015:$AE$4035,0)*L3777)</f>
        <v>0</v>
      </c>
      <c r="P3777" s="83">
        <f>SUM(N3777:O3777)</f>
        <v>5216.75</v>
      </c>
      <c r="Q3777" s="157">
        <f>M3777*G3777</f>
        <v>2993043.2399999998</v>
      </c>
      <c r="R3777" s="157">
        <f>G3777*P3777</f>
        <v>1047565.134</v>
      </c>
      <c r="S3777" s="83">
        <f>SUM(Q3777:R3777)</f>
        <v>4040608.3739999998</v>
      </c>
      <c r="T3777" s="156"/>
      <c r="U3777" s="132"/>
      <c r="V3777" s="132"/>
      <c r="W3777" s="132"/>
      <c r="X3777" s="44" t="s">
        <v>33</v>
      </c>
      <c r="Y3777" s="44"/>
      <c r="Z3777" s="44" t="s">
        <v>16</v>
      </c>
      <c r="AA3777" s="44" t="s">
        <v>80</v>
      </c>
      <c r="AB3777" s="2">
        <v>175823.80096875</v>
      </c>
      <c r="AC3777" s="2">
        <v>35306825.824932747</v>
      </c>
      <c r="AD3777" s="2">
        <f>+M3777</f>
        <v>14905</v>
      </c>
      <c r="AE3777" s="2">
        <f>+AD3777*14%</f>
        <v>2086.7000000000003</v>
      </c>
      <c r="AF3777" s="155">
        <f>+AD3777*35%</f>
        <v>5216.75</v>
      </c>
      <c r="AG3777" s="2">
        <f>+AD3777*F3777</f>
        <v>2993043.2399999998</v>
      </c>
      <c r="AH3777" s="2">
        <f>+AE3777*F3777</f>
        <v>419026.05360000004</v>
      </c>
      <c r="AI3777" s="2">
        <f>+AF3777*F3777</f>
        <v>1047565.134</v>
      </c>
      <c r="AJ3777" s="2">
        <f>SUM(AG3777:AI3777)</f>
        <v>4459634.4276000001</v>
      </c>
      <c r="AK3777" s="2">
        <f>+AD3777*G3777</f>
        <v>2993043.2399999998</v>
      </c>
      <c r="AL3777" s="2">
        <f>+AE3777*G3777</f>
        <v>419026.05360000004</v>
      </c>
      <c r="AM3777" s="2">
        <f>+AF3777*G3777</f>
        <v>1047565.134</v>
      </c>
      <c r="AN3777" s="155">
        <f>SUM(AK3777:AM3777)</f>
        <v>4459634.4276000001</v>
      </c>
      <c r="AQ3777" s="145" t="s">
        <v>79</v>
      </c>
      <c r="AU3777" s="8"/>
      <c r="AV3777" s="8"/>
      <c r="AW3777" s="2">
        <f>'[2]BoQ HSYC-Trang'!$AT3777</f>
        <v>14905</v>
      </c>
      <c r="AX3777" s="8">
        <f>F3777*AW3777</f>
        <v>2993043.2399999998</v>
      </c>
      <c r="AY3777" s="8">
        <f>IF(AQ3777="CT",7%,5%)*AX3777</f>
        <v>149652.16199999998</v>
      </c>
      <c r="AZ3777" s="8">
        <f>AX3777*2%</f>
        <v>59860.864799999996</v>
      </c>
      <c r="BA3777" s="8">
        <f>IF(BB3777&gt;0,0,AX3777*5%)</f>
        <v>0</v>
      </c>
      <c r="BB3777" s="8">
        <f>(AX3777-BG3777)*35%</f>
        <v>1047565.1339999998</v>
      </c>
      <c r="BC3777" s="8">
        <f>+AX3777+AY3777+AZ3777+BA3777+BB3777</f>
        <v>4250121.4007999999</v>
      </c>
      <c r="BD3777" s="8">
        <f>AX3777-AT3777</f>
        <v>2993043.2399999998</v>
      </c>
      <c r="BE3777" s="2"/>
      <c r="BH3777" s="2"/>
    </row>
    <row r="3778" spans="2:60" ht="34" hidden="1" outlineLevel="2" x14ac:dyDescent="0.2">
      <c r="B3778" s="82">
        <v>34</v>
      </c>
      <c r="C3778" s="144" t="s">
        <v>132</v>
      </c>
      <c r="D3778" s="144"/>
      <c r="E3778" s="82" t="s">
        <v>52</v>
      </c>
      <c r="F3778" s="143">
        <v>80.28</v>
      </c>
      <c r="G3778" s="142">
        <f>+[2]THKL!F3802</f>
        <v>80.28</v>
      </c>
      <c r="H3778" s="132"/>
      <c r="I3778" s="132"/>
      <c r="J3778" s="132"/>
      <c r="K3778" s="125" t="str">
        <f>$K$208</f>
        <v>Bao gồm</v>
      </c>
      <c r="L3778" s="84">
        <f>$L$208</f>
        <v>137156.70966666698</v>
      </c>
      <c r="M3778" s="157">
        <f>SUM(K3778:L3778)</f>
        <v>137156.70966666698</v>
      </c>
      <c r="N3778" s="83">
        <f>IF(V3778&lt;&gt;"VTC VHm",_xlfn.XLOOKUP(Z3778,$AC$4015:$AC$4035,$AD$4015:$AD$4035,0)*M3778,_xlfn.XLOOKUP(Z3778,$AC$4015:$AC$4035,$AD$4015:$AD$4035,0)*L3778)</f>
        <v>48004.848383333439</v>
      </c>
      <c r="O3778" s="83">
        <f>IF(V3778&lt;&gt;"VTC VHm",_xlfn.XLOOKUP(Z3778,$AC$4015:$AC$4035,$AE$4015:$AE$4035,0)*M3778,_xlfn.XLOOKUP(Z3778,$AC$4015:$AC$4035,$AE$4015:$AE$4035,0)*L3778)</f>
        <v>0</v>
      </c>
      <c r="P3778" s="83">
        <f>SUM(N3778:O3778)</f>
        <v>48004.848383333439</v>
      </c>
      <c r="Q3778" s="157">
        <f>M3778*G3778</f>
        <v>11010940.652040025</v>
      </c>
      <c r="R3778" s="157">
        <f>G3778*P3778</f>
        <v>3853829.2282140087</v>
      </c>
      <c r="S3778" s="83">
        <f>SUM(Q3778:R3778)</f>
        <v>14864769.880254034</v>
      </c>
      <c r="T3778" s="125" t="s">
        <v>103</v>
      </c>
      <c r="U3778" s="132"/>
      <c r="V3778" s="132"/>
      <c r="W3778" s="132"/>
      <c r="X3778" s="44" t="s">
        <v>33</v>
      </c>
      <c r="Y3778" s="44"/>
      <c r="Z3778" s="44" t="s">
        <v>16</v>
      </c>
      <c r="AA3778" s="44" t="s">
        <v>80</v>
      </c>
      <c r="AB3778" s="2">
        <v>90567.190929353732</v>
      </c>
      <c r="AC3778" s="2">
        <v>7270734.0878085177</v>
      </c>
      <c r="AD3778" s="2">
        <f>+M3778</f>
        <v>137156.70966666698</v>
      </c>
      <c r="AE3778" s="2">
        <f>+AD3778*14%</f>
        <v>19201.939353333379</v>
      </c>
      <c r="AF3778" s="155">
        <f>+AD3778*35%</f>
        <v>48004.848383333439</v>
      </c>
      <c r="AG3778" s="2">
        <f>+AD3778*F3778</f>
        <v>11010940.652040025</v>
      </c>
      <c r="AH3778" s="2">
        <f>+AE3778*F3778</f>
        <v>1541531.6912856037</v>
      </c>
      <c r="AI3778" s="2">
        <f>+AF3778*F3778</f>
        <v>3853829.2282140087</v>
      </c>
      <c r="AJ3778" s="2">
        <f>SUM(AG3778:AI3778)</f>
        <v>16406301.571539639</v>
      </c>
      <c r="AK3778" s="2">
        <f>+AD3778*G3778</f>
        <v>11010940.652040025</v>
      </c>
      <c r="AL3778" s="2">
        <f>+AE3778*G3778</f>
        <v>1541531.6912856037</v>
      </c>
      <c r="AM3778" s="2">
        <f>+AF3778*G3778</f>
        <v>3853829.2282140087</v>
      </c>
      <c r="AN3778" s="155">
        <f>SUM(AK3778:AM3778)</f>
        <v>16406301.571539639</v>
      </c>
      <c r="AQ3778" s="145" t="s">
        <v>79</v>
      </c>
      <c r="AU3778" s="8"/>
      <c r="AV3778" s="8"/>
      <c r="AW3778" s="2">
        <f>'[2]BoQ HSYC-Trang'!$AT3778</f>
        <v>137156.70966666698</v>
      </c>
      <c r="AX3778" s="8">
        <f>F3778*AW3778</f>
        <v>11010940.652040025</v>
      </c>
      <c r="AY3778" s="8">
        <f>IF(AQ3778="CT",7%,5%)*AX3778</f>
        <v>550547.03260200133</v>
      </c>
      <c r="AZ3778" s="8">
        <f>AX3778*2%</f>
        <v>220218.81304080051</v>
      </c>
      <c r="BA3778" s="8">
        <f>IF(BB3778&gt;0,0,AX3778*5%)</f>
        <v>0</v>
      </c>
      <c r="BB3778" s="8">
        <f>(AX3778-BG3778)*35%</f>
        <v>3853829.2282140087</v>
      </c>
      <c r="BC3778" s="8">
        <f>+AX3778+AY3778+AZ3778+BA3778+BB3778</f>
        <v>15635535.725896835</v>
      </c>
      <c r="BD3778" s="8">
        <f>AX3778-AT3778</f>
        <v>11010940.652040025</v>
      </c>
      <c r="BE3778" s="2"/>
      <c r="BH3778" s="2"/>
    </row>
    <row r="3779" spans="2:60" ht="34" hidden="1" outlineLevel="2" x14ac:dyDescent="0.2">
      <c r="B3779" s="82">
        <v>35</v>
      </c>
      <c r="C3779" s="144" t="s">
        <v>131</v>
      </c>
      <c r="D3779" s="144"/>
      <c r="E3779" s="82" t="s">
        <v>52</v>
      </c>
      <c r="F3779" s="143">
        <v>166.935</v>
      </c>
      <c r="G3779" s="142">
        <f>+[2]THKL!F3803</f>
        <v>166.935</v>
      </c>
      <c r="H3779" s="132"/>
      <c r="I3779" s="132"/>
      <c r="J3779" s="132"/>
      <c r="K3779" s="156" t="str">
        <f>$K$117</f>
        <v>Bao gồm</v>
      </c>
      <c r="L3779" s="157">
        <f>$L$117</f>
        <v>112916.37900000002</v>
      </c>
      <c r="M3779" s="157">
        <f>SUM(K3779:L3779)</f>
        <v>112916.37900000002</v>
      </c>
      <c r="N3779" s="83">
        <f>IF(V3779&lt;&gt;"VTC VHm",_xlfn.XLOOKUP(Z3779,$AC$4015:$AC$4035,$AD$4015:$AD$4035,0)*M3779,_xlfn.XLOOKUP(Z3779,$AC$4015:$AC$4035,$AD$4015:$AD$4035,0)*L3779)</f>
        <v>39520.732650000005</v>
      </c>
      <c r="O3779" s="83">
        <f>IF(V3779&lt;&gt;"VTC VHm",_xlfn.XLOOKUP(Z3779,$AC$4015:$AC$4035,$AE$4015:$AE$4035,0)*M3779,_xlfn.XLOOKUP(Z3779,$AC$4015:$AC$4035,$AE$4015:$AE$4035,0)*L3779)</f>
        <v>0</v>
      </c>
      <c r="P3779" s="83">
        <f>SUM(N3779:O3779)</f>
        <v>39520.732650000005</v>
      </c>
      <c r="Q3779" s="157">
        <f>M3779*G3779</f>
        <v>18849695.728365004</v>
      </c>
      <c r="R3779" s="157">
        <f>G3779*P3779</f>
        <v>6597393.5049277507</v>
      </c>
      <c r="S3779" s="83">
        <f>SUM(Q3779:R3779)</f>
        <v>25447089.233292755</v>
      </c>
      <c r="T3779" s="156" t="s">
        <v>50</v>
      </c>
      <c r="U3779" s="132"/>
      <c r="V3779" s="132"/>
      <c r="W3779" s="132"/>
      <c r="X3779" s="44" t="s">
        <v>33</v>
      </c>
      <c r="Y3779" s="44"/>
      <c r="Z3779" s="44" t="s">
        <v>16</v>
      </c>
      <c r="AA3779" s="44" t="s">
        <v>80</v>
      </c>
      <c r="AB3779" s="2">
        <v>91827.672443577743</v>
      </c>
      <c r="AC3779" s="2">
        <v>15329252.499368651</v>
      </c>
      <c r="AD3779" s="2">
        <f>+M3779</f>
        <v>112916.37900000002</v>
      </c>
      <c r="AE3779" s="2">
        <f>+AD3779*14%</f>
        <v>15808.293060000004</v>
      </c>
      <c r="AF3779" s="155">
        <f>+AD3779*35%</f>
        <v>39520.732650000005</v>
      </c>
      <c r="AG3779" s="2">
        <f>+AD3779*F3779</f>
        <v>18849695.728365004</v>
      </c>
      <c r="AH3779" s="2">
        <f>+AE3779*F3779</f>
        <v>2638957.4019711008</v>
      </c>
      <c r="AI3779" s="2">
        <f>+AF3779*F3779</f>
        <v>6597393.5049277507</v>
      </c>
      <c r="AJ3779" s="2">
        <f>SUM(AG3779:AI3779)</f>
        <v>28086046.635263857</v>
      </c>
      <c r="AK3779" s="2">
        <f>+AD3779*G3779</f>
        <v>18849695.728365004</v>
      </c>
      <c r="AL3779" s="2">
        <f>+AE3779*G3779</f>
        <v>2638957.4019711008</v>
      </c>
      <c r="AM3779" s="2">
        <f>+AF3779*G3779</f>
        <v>6597393.5049277507</v>
      </c>
      <c r="AN3779" s="155">
        <f>SUM(AK3779:AM3779)</f>
        <v>28086046.635263857</v>
      </c>
      <c r="AQ3779" s="145" t="s">
        <v>79</v>
      </c>
      <c r="AU3779" s="8"/>
      <c r="AV3779" s="8"/>
      <c r="AW3779" s="2">
        <f>'[2]BoQ HSYC-Trang'!$AT3779</f>
        <v>115996.95626419202</v>
      </c>
      <c r="AX3779" s="8">
        <f>F3779*AW3779</f>
        <v>19363951.893962894</v>
      </c>
      <c r="AY3779" s="8">
        <f>IF(AQ3779="CT",7%,5%)*AX3779</f>
        <v>968197.59469814471</v>
      </c>
      <c r="AZ3779" s="8">
        <f>AX3779*2%</f>
        <v>387279.03787925787</v>
      </c>
      <c r="BA3779" s="8">
        <f>IF(BB3779&gt;0,0,AX3779*5%)</f>
        <v>0</v>
      </c>
      <c r="BB3779" s="8">
        <f>(AX3779-BG3779)*35%</f>
        <v>6777383.1628870126</v>
      </c>
      <c r="BC3779" s="8">
        <f>+AX3779+AY3779+AZ3779+BA3779+BB3779</f>
        <v>27496811.689427309</v>
      </c>
      <c r="BD3779" s="8">
        <f>AX3779-AT3779</f>
        <v>19363951.893962894</v>
      </c>
      <c r="BE3779" s="2"/>
      <c r="BH3779" s="2"/>
    </row>
    <row r="3780" spans="2:60" ht="17" hidden="1" outlineLevel="2" x14ac:dyDescent="0.2">
      <c r="B3780" s="82">
        <v>36</v>
      </c>
      <c r="C3780" s="144" t="s">
        <v>130</v>
      </c>
      <c r="D3780" s="144"/>
      <c r="E3780" s="82" t="s">
        <v>129</v>
      </c>
      <c r="F3780" s="143">
        <v>38.880000000000003</v>
      </c>
      <c r="G3780" s="142">
        <f>+[2]THKL!F3804</f>
        <v>38.880000000000003</v>
      </c>
      <c r="H3780" s="132"/>
      <c r="I3780" s="132"/>
      <c r="J3780" s="132"/>
      <c r="K3780" s="156" t="str">
        <f>K3700</f>
        <v>Bao gồm</v>
      </c>
      <c r="L3780" s="157">
        <f>L3700</f>
        <v>150000</v>
      </c>
      <c r="M3780" s="157">
        <f>SUM(K3780:L3780)</f>
        <v>150000</v>
      </c>
      <c r="N3780" s="83">
        <f>IF(V3780&lt;&gt;"VTC VHm",_xlfn.XLOOKUP(Z3780,$AC$4015:$AC$4035,$AD$4015:$AD$4035,0)*M3780,_xlfn.XLOOKUP(Z3780,$AC$4015:$AC$4035,$AD$4015:$AD$4035,0)*L3780)</f>
        <v>52500</v>
      </c>
      <c r="O3780" s="83">
        <f>IF(V3780&lt;&gt;"VTC VHm",_xlfn.XLOOKUP(Z3780,$AC$4015:$AC$4035,$AE$4015:$AE$4035,0)*M3780,_xlfn.XLOOKUP(Z3780,$AC$4015:$AC$4035,$AE$4015:$AE$4035,0)*L3780)</f>
        <v>0</v>
      </c>
      <c r="P3780" s="83">
        <f>SUM(N3780:O3780)</f>
        <v>52500</v>
      </c>
      <c r="Q3780" s="157">
        <f>M3780*G3780</f>
        <v>5832000</v>
      </c>
      <c r="R3780" s="157">
        <f>G3780*P3780</f>
        <v>2041200.0000000002</v>
      </c>
      <c r="S3780" s="83">
        <f>SUM(Q3780:R3780)</f>
        <v>7873200</v>
      </c>
      <c r="T3780" s="156" t="s">
        <v>103</v>
      </c>
      <c r="U3780" s="132"/>
      <c r="V3780" s="132"/>
      <c r="W3780" s="132"/>
      <c r="X3780" s="44" t="s">
        <v>33</v>
      </c>
      <c r="Y3780" s="44"/>
      <c r="Z3780" s="44" t="s">
        <v>16</v>
      </c>
      <c r="AA3780" s="44" t="s">
        <v>80</v>
      </c>
      <c r="AB3780" s="2">
        <v>164538.73718287496</v>
      </c>
      <c r="AC3780" s="2">
        <v>6397266.1016701786</v>
      </c>
      <c r="AD3780" s="2">
        <f>+M3780</f>
        <v>150000</v>
      </c>
      <c r="AE3780" s="2">
        <f>+AD3780*14%</f>
        <v>21000.000000000004</v>
      </c>
      <c r="AF3780" s="155">
        <f>+AD3780*35%</f>
        <v>52500</v>
      </c>
      <c r="AG3780" s="2">
        <f>+AD3780*F3780</f>
        <v>5832000</v>
      </c>
      <c r="AH3780" s="2">
        <f>+AE3780*F3780</f>
        <v>816480.00000000023</v>
      </c>
      <c r="AI3780" s="2">
        <f>+AF3780*F3780</f>
        <v>2041200.0000000002</v>
      </c>
      <c r="AJ3780" s="2">
        <f>SUM(AG3780:AI3780)</f>
        <v>8689680</v>
      </c>
      <c r="AK3780" s="2">
        <f>+AD3780*G3780</f>
        <v>5832000</v>
      </c>
      <c r="AL3780" s="2">
        <f>+AE3780*G3780</f>
        <v>816480.00000000023</v>
      </c>
      <c r="AM3780" s="2">
        <f>+AF3780*G3780</f>
        <v>2041200.0000000002</v>
      </c>
      <c r="AN3780" s="155">
        <f>SUM(AK3780:AM3780)</f>
        <v>8689680</v>
      </c>
      <c r="AQ3780" s="145" t="s">
        <v>79</v>
      </c>
      <c r="AU3780" s="8"/>
      <c r="AV3780" s="8"/>
      <c r="AW3780" s="2">
        <f>'[2]BoQ HSYC-Trang'!$AT3780</f>
        <v>150000</v>
      </c>
      <c r="AX3780" s="8">
        <f>F3780*AW3780</f>
        <v>5832000</v>
      </c>
      <c r="AY3780" s="8">
        <f>IF(AQ3780="CT",7%,5%)*AX3780</f>
        <v>291600</v>
      </c>
      <c r="AZ3780" s="8">
        <f>AX3780*2%</f>
        <v>116640</v>
      </c>
      <c r="BA3780" s="8">
        <f>IF(BB3780&gt;0,0,AX3780*5%)</f>
        <v>0</v>
      </c>
      <c r="BB3780" s="8">
        <f>(AX3780-BG3780)*35%</f>
        <v>2041199.9999999998</v>
      </c>
      <c r="BC3780" s="8">
        <f>+AX3780+AY3780+AZ3780+BA3780+BB3780</f>
        <v>8281440</v>
      </c>
      <c r="BD3780" s="8">
        <f>AX3780-AT3780</f>
        <v>5832000</v>
      </c>
      <c r="BE3780" s="2"/>
      <c r="BH3780" s="2"/>
    </row>
    <row r="3781" spans="2:60" s="92" customFormat="1" ht="17" hidden="1" outlineLevel="1" x14ac:dyDescent="0.2">
      <c r="B3781" s="163"/>
      <c r="C3781" s="164" t="s">
        <v>128</v>
      </c>
      <c r="D3781" s="164"/>
      <c r="E3781" s="163"/>
      <c r="F3781" s="162"/>
      <c r="G3781" s="149">
        <f>+[2]THKL!F3805</f>
        <v>0</v>
      </c>
      <c r="H3781" s="158"/>
      <c r="I3781" s="158"/>
      <c r="J3781" s="158"/>
      <c r="K3781" s="159"/>
      <c r="L3781" s="161"/>
      <c r="M3781" s="161">
        <f>SUM(K3781:L3781)</f>
        <v>0</v>
      </c>
      <c r="N3781" s="83">
        <f>IF(V3781&lt;&gt;"VTC VHm",_xlfn.XLOOKUP(Z3781,$AC$4015:$AC$4035,$AD$4015:$AD$4035,0)*M3781,_xlfn.XLOOKUP(Z3781,$AC$4015:$AC$4035,$AD$4015:$AD$4035,0)*L3781)</f>
        <v>0</v>
      </c>
      <c r="O3781" s="83">
        <f>IF(V3781&lt;&gt;"VTC VHm",_xlfn.XLOOKUP(Z3781,$AC$4015:$AC$4035,$AE$4015:$AE$4035,0)*M3781,_xlfn.XLOOKUP(Z3781,$AC$4015:$AC$4035,$AE$4015:$AE$4035,0)*L3781)</f>
        <v>0</v>
      </c>
      <c r="P3781" s="160">
        <f>SUM(N3781:O3781)</f>
        <v>0</v>
      </c>
      <c r="Q3781" s="161">
        <f>M3781*G3781</f>
        <v>0</v>
      </c>
      <c r="R3781" s="161">
        <f>G3781*P3781</f>
        <v>0</v>
      </c>
      <c r="S3781" s="160">
        <f>SUM(Q3781:R3781)</f>
        <v>0</v>
      </c>
      <c r="T3781" s="159"/>
      <c r="U3781" s="158"/>
      <c r="V3781" s="158"/>
      <c r="W3781" s="158"/>
      <c r="X3781" s="94" t="s">
        <v>33</v>
      </c>
      <c r="Y3781" s="94"/>
      <c r="Z3781" s="94" t="s">
        <v>16</v>
      </c>
      <c r="AA3781" s="44" t="s">
        <v>80</v>
      </c>
      <c r="AB3781" s="93">
        <v>0</v>
      </c>
      <c r="AC3781" s="93">
        <v>0</v>
      </c>
      <c r="AD3781" s="93">
        <f>+M3781</f>
        <v>0</v>
      </c>
      <c r="AE3781" s="93">
        <f>+AD3781*14%</f>
        <v>0</v>
      </c>
      <c r="AF3781" s="93">
        <f>+AD3781*35%</f>
        <v>0</v>
      </c>
      <c r="AG3781" s="93">
        <f>+AD3781*F3781</f>
        <v>0</v>
      </c>
      <c r="AH3781" s="93">
        <f>+AE3781*F3781</f>
        <v>0</v>
      </c>
      <c r="AI3781" s="93">
        <f>+AF3781*F3781</f>
        <v>0</v>
      </c>
      <c r="AJ3781" s="93">
        <f>SUM(AG3781:AI3781)</f>
        <v>0</v>
      </c>
      <c r="AK3781" s="93">
        <f>+AD3781*G3781</f>
        <v>0</v>
      </c>
      <c r="AL3781" s="93">
        <f>+AE3781*G3781</f>
        <v>0</v>
      </c>
      <c r="AM3781" s="93">
        <f>+AF3781*G3781</f>
        <v>0</v>
      </c>
      <c r="AN3781" s="93">
        <f>SUM(AK3781:AM3781)</f>
        <v>0</v>
      </c>
      <c r="AQ3781" s="145" t="s">
        <v>79</v>
      </c>
      <c r="AU3781" s="8"/>
      <c r="AV3781" s="8"/>
      <c r="AW3781" s="2">
        <f>'[2]BoQ HSYC-Trang'!$AT3781</f>
        <v>0</v>
      </c>
      <c r="AX3781" s="8">
        <f>F3781*AW3781</f>
        <v>0</v>
      </c>
      <c r="AY3781" s="8">
        <f>IF(AQ3781="CT",7%,5%)*AX3781</f>
        <v>0</v>
      </c>
      <c r="AZ3781" s="8">
        <f>AX3781*2%</f>
        <v>0</v>
      </c>
      <c r="BA3781" s="8">
        <f>IF(BB3781&gt;0,0,AX3781*5%)</f>
        <v>0</v>
      </c>
      <c r="BB3781" s="8">
        <f>(AX3781-BG3781)*35%</f>
        <v>0</v>
      </c>
      <c r="BC3781" s="8">
        <f>+AX3781+AY3781+AZ3781+BA3781+BB3781</f>
        <v>0</v>
      </c>
      <c r="BD3781" s="8">
        <f>AX3781-AT3781</f>
        <v>0</v>
      </c>
      <c r="BE3781" s="2"/>
      <c r="BH3781" s="2"/>
    </row>
    <row r="3782" spans="2:60" ht="34" hidden="1" outlineLevel="2" x14ac:dyDescent="0.2">
      <c r="B3782" s="82">
        <v>37</v>
      </c>
      <c r="C3782" s="144" t="s">
        <v>127</v>
      </c>
      <c r="D3782" s="144"/>
      <c r="E3782" s="82" t="s">
        <v>104</v>
      </c>
      <c r="F3782" s="143">
        <v>8.4856999999999996</v>
      </c>
      <c r="G3782" s="142">
        <f>+[2]THKL!F3806</f>
        <v>8.4856999999999996</v>
      </c>
      <c r="H3782" s="132"/>
      <c r="I3782" s="132"/>
      <c r="J3782" s="132"/>
      <c r="K3782" s="156" t="str">
        <f>$K$750</f>
        <v>Bao gồm</v>
      </c>
      <c r="L3782" s="157">
        <f>$L$750</f>
        <v>2123825.9787777774</v>
      </c>
      <c r="M3782" s="157">
        <f>SUM(K3782:L3782)</f>
        <v>2123825.9787777774</v>
      </c>
      <c r="N3782" s="83">
        <f>IF(V3782&lt;&gt;"VTC VHm",_xlfn.XLOOKUP(Z3782,$AC$4015:$AC$4035,$AD$4015:$AD$4035,0)*M3782,_xlfn.XLOOKUP(Z3782,$AC$4015:$AC$4035,$AD$4015:$AD$4035,0)*L3782)</f>
        <v>743339.092572222</v>
      </c>
      <c r="O3782" s="83">
        <f>IF(V3782&lt;&gt;"VTC VHm",_xlfn.XLOOKUP(Z3782,$AC$4015:$AC$4035,$AE$4015:$AE$4035,0)*M3782,_xlfn.XLOOKUP(Z3782,$AC$4015:$AC$4035,$AE$4015:$AE$4035,0)*L3782)</f>
        <v>0</v>
      </c>
      <c r="P3782" s="83">
        <f>SUM(N3782:O3782)</f>
        <v>743339.092572222</v>
      </c>
      <c r="Q3782" s="157">
        <f>M3782*G3782</f>
        <v>18022150.108114585</v>
      </c>
      <c r="R3782" s="157">
        <f>G3782*P3782</f>
        <v>6307752.5378401037</v>
      </c>
      <c r="S3782" s="83">
        <f>SUM(Q3782:R3782)</f>
        <v>24329902.645954691</v>
      </c>
      <c r="T3782" s="156" t="s">
        <v>50</v>
      </c>
      <c r="U3782" s="132"/>
      <c r="V3782" s="132"/>
      <c r="W3782" s="132"/>
      <c r="X3782" s="44" t="s">
        <v>33</v>
      </c>
      <c r="Y3782" s="44"/>
      <c r="Z3782" s="44" t="s">
        <v>16</v>
      </c>
      <c r="AA3782" s="44" t="s">
        <v>80</v>
      </c>
      <c r="AB3782" s="2">
        <v>2599681.482935688</v>
      </c>
      <c r="AC3782" s="2">
        <v>22060117.159747366</v>
      </c>
      <c r="AD3782" s="2">
        <f>+M3782</f>
        <v>2123825.9787777774</v>
      </c>
      <c r="AE3782" s="2">
        <f>+AD3782*14%</f>
        <v>297335.63702888886</v>
      </c>
      <c r="AF3782" s="155">
        <f>+AD3782*35%</f>
        <v>743339.092572222</v>
      </c>
      <c r="AG3782" s="2">
        <f>+AD3782*F3782</f>
        <v>18022150.108114585</v>
      </c>
      <c r="AH3782" s="2">
        <f>+AE3782*F3782</f>
        <v>2523101.0151360421</v>
      </c>
      <c r="AI3782" s="2">
        <f>+AF3782*F3782</f>
        <v>6307752.5378401037</v>
      </c>
      <c r="AJ3782" s="2">
        <f>SUM(AG3782:AI3782)</f>
        <v>26853003.661090732</v>
      </c>
      <c r="AK3782" s="2">
        <f>+AD3782*G3782</f>
        <v>18022150.108114585</v>
      </c>
      <c r="AL3782" s="2">
        <f>+AE3782*G3782</f>
        <v>2523101.0151360421</v>
      </c>
      <c r="AM3782" s="2">
        <f>+AF3782*G3782</f>
        <v>6307752.5378401037</v>
      </c>
      <c r="AN3782" s="155">
        <f>SUM(AK3782:AM3782)</f>
        <v>26853003.661090732</v>
      </c>
      <c r="AQ3782" s="145" t="s">
        <v>79</v>
      </c>
      <c r="AU3782" s="8">
        <f>+BH3782</f>
        <v>250000</v>
      </c>
      <c r="AV3782" s="8">
        <f>+L3782</f>
        <v>2123825.9787777774</v>
      </c>
      <c r="AW3782" s="2">
        <f>+AU3782+AV3782</f>
        <v>2373825.9787777774</v>
      </c>
      <c r="AX3782" s="8">
        <f>F3782*AW3782</f>
        <v>20143575.108114585</v>
      </c>
      <c r="AY3782" s="8">
        <f>IF(AQ3782="CT",7%,5%)*AX3782</f>
        <v>1007178.7554057293</v>
      </c>
      <c r="AZ3782" s="8">
        <f>AX3782*2%</f>
        <v>402871.50216229173</v>
      </c>
      <c r="BA3782" s="8">
        <f>IF(BB3782&gt;0,0,AX3782*5%)</f>
        <v>0</v>
      </c>
      <c r="BB3782" s="8">
        <f>(AX3782-BG3782)*35%</f>
        <v>7050251.2878401047</v>
      </c>
      <c r="BC3782" s="8">
        <f>+AX3782+AY3782+AZ3782+BA3782+BB3782</f>
        <v>28603876.653522711</v>
      </c>
      <c r="BD3782" s="8">
        <f>AX3782-AT3782</f>
        <v>20143575.108114585</v>
      </c>
      <c r="BE3782" s="2"/>
      <c r="BH3782" s="2">
        <v>250000</v>
      </c>
    </row>
    <row r="3783" spans="2:60" ht="51" hidden="1" outlineLevel="2" x14ac:dyDescent="0.2">
      <c r="B3783" s="82">
        <v>38</v>
      </c>
      <c r="C3783" s="144" t="s">
        <v>126</v>
      </c>
      <c r="D3783" s="144"/>
      <c r="E3783" s="82" t="s">
        <v>91</v>
      </c>
      <c r="F3783" s="143">
        <v>0.38150000000000001</v>
      </c>
      <c r="G3783" s="142">
        <f>+[2]THKL!F3807</f>
        <v>0.38150000000000001</v>
      </c>
      <c r="H3783" s="132"/>
      <c r="I3783" s="132"/>
      <c r="J3783" s="132"/>
      <c r="K3783" s="156">
        <f>$K$4010*1000</f>
        <v>15050000</v>
      </c>
      <c r="L3783" s="157">
        <f>'[3]BDG (XD)'!$AA$967*1000</f>
        <v>7690671</v>
      </c>
      <c r="M3783" s="157">
        <f>SUM(K3783:L3783)</f>
        <v>22740671</v>
      </c>
      <c r="N3783" s="83">
        <f>IF(V3783&lt;&gt;"VTC VHm",_xlfn.XLOOKUP(Z3783,$AC$4015:$AC$4035,$AD$4015:$AD$4035,0)*M3783,_xlfn.XLOOKUP(Z3783,$AC$4015:$AC$4035,$AD$4015:$AD$4035,0)*L3783)</f>
        <v>2691734.8499999996</v>
      </c>
      <c r="O3783" s="83">
        <f>IF(V3783&lt;&gt;"VTC VHm",_xlfn.XLOOKUP(Z3783,$AC$4015:$AC$4035,$AE$4015:$AE$4035,0)*M3783,_xlfn.XLOOKUP(Z3783,$AC$4015:$AC$4035,$AE$4015:$AE$4035,0)*L3783)</f>
        <v>0</v>
      </c>
      <c r="P3783" s="83">
        <f>SUM(N3783:O3783)</f>
        <v>2691734.8499999996</v>
      </c>
      <c r="Q3783" s="157">
        <f>M3783*G3783</f>
        <v>8675565.9865000006</v>
      </c>
      <c r="R3783" s="157">
        <f>G3783*P3783</f>
        <v>1026896.8452749999</v>
      </c>
      <c r="S3783" s="83">
        <f>SUM(Q3783:R3783)</f>
        <v>9702462.8317750003</v>
      </c>
      <c r="T3783" s="156" t="s">
        <v>50</v>
      </c>
      <c r="U3783" s="132"/>
      <c r="V3783" s="82" t="s">
        <v>34</v>
      </c>
      <c r="W3783" s="132"/>
      <c r="X3783" s="44" t="s">
        <v>33</v>
      </c>
      <c r="Y3783" s="44"/>
      <c r="Z3783" s="44" t="s">
        <v>16</v>
      </c>
      <c r="AA3783" s="44" t="s">
        <v>80</v>
      </c>
      <c r="AB3783" s="2">
        <v>24651180.939198002</v>
      </c>
      <c r="AC3783" s="2">
        <v>9404425.5283040386</v>
      </c>
      <c r="AD3783" s="2">
        <f>+M3783</f>
        <v>22740671</v>
      </c>
      <c r="AE3783" s="2">
        <f>+AD3783*14%</f>
        <v>3183693.9400000004</v>
      </c>
      <c r="AF3783" s="155">
        <f>+AD3783*35%</f>
        <v>7959234.8499999996</v>
      </c>
      <c r="AG3783" s="2">
        <f>+AD3783*F3783</f>
        <v>8675565.9865000006</v>
      </c>
      <c r="AH3783" s="2">
        <f>+AE3783*F3783</f>
        <v>1214579.2381100003</v>
      </c>
      <c r="AI3783" s="2">
        <f>+AF3783*F3783</f>
        <v>3036448.0952749997</v>
      </c>
      <c r="AJ3783" s="2">
        <f>SUM(AG3783:AI3783)</f>
        <v>12926593.319885001</v>
      </c>
      <c r="AK3783" s="2">
        <f>+AD3783*G3783</f>
        <v>8675565.9865000006</v>
      </c>
      <c r="AL3783" s="2">
        <f>+AE3783*G3783</f>
        <v>1214579.2381100003</v>
      </c>
      <c r="AM3783" s="2">
        <f>+AF3783*G3783</f>
        <v>3036448.0952749997</v>
      </c>
      <c r="AN3783" s="155">
        <f>SUM(AK3783:AM3783)</f>
        <v>12926593.319885001</v>
      </c>
      <c r="AQ3783" s="145" t="s">
        <v>79</v>
      </c>
      <c r="AU3783" s="8"/>
      <c r="AV3783" s="8"/>
      <c r="AW3783" s="2">
        <f>'[2]BoQ HSYC-Trang'!$AT3783</f>
        <v>22740671</v>
      </c>
      <c r="AX3783" s="8">
        <f>F3783*AW3783</f>
        <v>8675565.9865000006</v>
      </c>
      <c r="AY3783" s="8">
        <f>IF(AQ3783="CT",7%,5%)*AX3783</f>
        <v>433778.29932500003</v>
      </c>
      <c r="AZ3783" s="8">
        <f>AX3783*2%</f>
        <v>173511.31973000002</v>
      </c>
      <c r="BA3783" s="8">
        <f>IF(BB3783&gt;0,0,AX3783*5%)</f>
        <v>0</v>
      </c>
      <c r="BB3783" s="8">
        <f>(AX3783-BG3783)*35%</f>
        <v>1026896.8452750001</v>
      </c>
      <c r="BC3783" s="8">
        <f>+AX3783+AY3783+AZ3783+BA3783+BB3783</f>
        <v>10309752.450830001</v>
      </c>
      <c r="BD3783" s="8">
        <f>AX3783-AT3783</f>
        <v>8675565.9865000006</v>
      </c>
      <c r="BE3783" s="2"/>
      <c r="BG3783" s="7">
        <f>+K3783*F3783</f>
        <v>5741575</v>
      </c>
      <c r="BH3783" s="2"/>
    </row>
    <row r="3784" spans="2:60" ht="51" hidden="1" outlineLevel="2" x14ac:dyDescent="0.2">
      <c r="B3784" s="82">
        <v>39</v>
      </c>
      <c r="C3784" s="144" t="s">
        <v>125</v>
      </c>
      <c r="D3784" s="144"/>
      <c r="E3784" s="82" t="s">
        <v>91</v>
      </c>
      <c r="F3784" s="143">
        <v>1.3008999999999999</v>
      </c>
      <c r="G3784" s="142">
        <f>+[2]THKL!F3808</f>
        <v>1.3008999999999999</v>
      </c>
      <c r="H3784" s="132"/>
      <c r="I3784" s="132"/>
      <c r="J3784" s="132"/>
      <c r="K3784" s="156">
        <f>$L$4010*1000</f>
        <v>15266666.666666666</v>
      </c>
      <c r="L3784" s="157">
        <f>'[3]BDG (XD)'!$AA$967*1000</f>
        <v>7690671</v>
      </c>
      <c r="M3784" s="157">
        <f>SUM(K3784:L3784)</f>
        <v>22957337.666666664</v>
      </c>
      <c r="N3784" s="83">
        <f>IF(V3784&lt;&gt;"VTC VHm",_xlfn.XLOOKUP(Z3784,$AC$4015:$AC$4035,$AD$4015:$AD$4035,0)*M3784,_xlfn.XLOOKUP(Z3784,$AC$4015:$AC$4035,$AD$4015:$AD$4035,0)*L3784)</f>
        <v>2691734.8499999996</v>
      </c>
      <c r="O3784" s="83">
        <f>IF(V3784&lt;&gt;"VTC VHm",_xlfn.XLOOKUP(Z3784,$AC$4015:$AC$4035,$AE$4015:$AE$4035,0)*M3784,_xlfn.XLOOKUP(Z3784,$AC$4015:$AC$4035,$AE$4015:$AE$4035,0)*L3784)</f>
        <v>0</v>
      </c>
      <c r="P3784" s="83">
        <f>SUM(N3784:O3784)</f>
        <v>2691734.8499999996</v>
      </c>
      <c r="Q3784" s="157">
        <f>M3784*G3784</f>
        <v>29865200.570566662</v>
      </c>
      <c r="R3784" s="157">
        <f>G3784*P3784</f>
        <v>3501677.8663649992</v>
      </c>
      <c r="S3784" s="83">
        <f>SUM(Q3784:R3784)</f>
        <v>33366878.436931662</v>
      </c>
      <c r="T3784" s="156" t="s">
        <v>50</v>
      </c>
      <c r="U3784" s="132"/>
      <c r="V3784" s="82" t="s">
        <v>34</v>
      </c>
      <c r="W3784" s="132"/>
      <c r="X3784" s="44" t="s">
        <v>33</v>
      </c>
      <c r="Y3784" s="44"/>
      <c r="Z3784" s="44" t="s">
        <v>16</v>
      </c>
      <c r="AA3784" s="44" t="s">
        <v>80</v>
      </c>
      <c r="AB3784" s="2">
        <v>22758242.54067177</v>
      </c>
      <c r="AC3784" s="2">
        <v>29606197.721159905</v>
      </c>
      <c r="AD3784" s="2">
        <f>+M3784</f>
        <v>22957337.666666664</v>
      </c>
      <c r="AE3784" s="2">
        <f>+AD3784*14%</f>
        <v>3214027.2733333334</v>
      </c>
      <c r="AF3784" s="155">
        <f>+AD3784*35%</f>
        <v>8035068.1833333317</v>
      </c>
      <c r="AG3784" s="2">
        <f>+AD3784*F3784</f>
        <v>29865200.570566662</v>
      </c>
      <c r="AH3784" s="2">
        <f>+AE3784*F3784</f>
        <v>4181128.0798793333</v>
      </c>
      <c r="AI3784" s="2">
        <f>+AF3784*F3784</f>
        <v>10452820.199698331</v>
      </c>
      <c r="AJ3784" s="2">
        <f>SUM(AG3784:AI3784)</f>
        <v>44499148.850144327</v>
      </c>
      <c r="AK3784" s="2">
        <f>+AD3784*G3784</f>
        <v>29865200.570566662</v>
      </c>
      <c r="AL3784" s="2">
        <f>+AE3784*G3784</f>
        <v>4181128.0798793333</v>
      </c>
      <c r="AM3784" s="2">
        <f>+AF3784*G3784</f>
        <v>10452820.199698331</v>
      </c>
      <c r="AN3784" s="155">
        <f>SUM(AK3784:AM3784)</f>
        <v>44499148.850144327</v>
      </c>
      <c r="AQ3784" s="145" t="s">
        <v>79</v>
      </c>
      <c r="AU3784" s="8"/>
      <c r="AV3784" s="8"/>
      <c r="AW3784" s="2">
        <f>'[2]BoQ HSYC-Trang'!$AT3784</f>
        <v>22957337.666666664</v>
      </c>
      <c r="AX3784" s="8">
        <f>F3784*AW3784</f>
        <v>29865200.570566662</v>
      </c>
      <c r="AY3784" s="8">
        <f>IF(AQ3784="CT",7%,5%)*AX3784</f>
        <v>1493260.0285283332</v>
      </c>
      <c r="AZ3784" s="8">
        <f>AX3784*2%</f>
        <v>597304.01141133322</v>
      </c>
      <c r="BA3784" s="8">
        <f>IF(BB3784&gt;0,0,AX3784*5%)</f>
        <v>0</v>
      </c>
      <c r="BB3784" s="8">
        <f>(AX3784-BG3784)*35%</f>
        <v>3501677.8663649987</v>
      </c>
      <c r="BC3784" s="8">
        <f>+AX3784+AY3784+AZ3784+BA3784+BB3784</f>
        <v>35457442.476871327</v>
      </c>
      <c r="BD3784" s="8">
        <f>AX3784-AT3784</f>
        <v>29865200.570566662</v>
      </c>
      <c r="BE3784" s="2"/>
      <c r="BG3784" s="7">
        <f>+K3784*F3784</f>
        <v>19860406.666666664</v>
      </c>
      <c r="BH3784" s="2"/>
    </row>
    <row r="3785" spans="2:60" ht="17" hidden="1" outlineLevel="2" x14ac:dyDescent="0.2">
      <c r="B3785" s="82">
        <v>40</v>
      </c>
      <c r="C3785" s="144" t="s">
        <v>124</v>
      </c>
      <c r="D3785" s="144"/>
      <c r="E3785" s="82" t="s">
        <v>120</v>
      </c>
      <c r="F3785" s="143">
        <v>0.69199999999999995</v>
      </c>
      <c r="G3785" s="142">
        <f>+[2]THKL!F3809</f>
        <v>0.69199999999999995</v>
      </c>
      <c r="H3785" s="132"/>
      <c r="I3785" s="132"/>
      <c r="J3785" s="132"/>
      <c r="K3785" s="156" t="s">
        <v>89</v>
      </c>
      <c r="L3785" s="157">
        <f>'[3]BDG (XD)'!$AA$955*100</f>
        <v>26537135.877452388</v>
      </c>
      <c r="M3785" s="157">
        <f>SUM(K3785:L3785)</f>
        <v>26537135.877452388</v>
      </c>
      <c r="N3785" s="83">
        <f>IF(V3785&lt;&gt;"VTC VHm",_xlfn.XLOOKUP(Z3785,$AC$4015:$AC$4035,$AD$4015:$AD$4035,0)*M3785,_xlfn.XLOOKUP(Z3785,$AC$4015:$AC$4035,$AD$4015:$AD$4035,0)*L3785)</f>
        <v>9287997.5571083352</v>
      </c>
      <c r="O3785" s="83">
        <f>IF(V3785&lt;&gt;"VTC VHm",_xlfn.XLOOKUP(Z3785,$AC$4015:$AC$4035,$AE$4015:$AE$4035,0)*M3785,_xlfn.XLOOKUP(Z3785,$AC$4015:$AC$4035,$AE$4015:$AE$4035,0)*L3785)</f>
        <v>0</v>
      </c>
      <c r="P3785" s="83">
        <f>SUM(N3785:O3785)</f>
        <v>9287997.5571083352</v>
      </c>
      <c r="Q3785" s="157">
        <f>M3785*G3785</f>
        <v>18363698.027197052</v>
      </c>
      <c r="R3785" s="157">
        <f>G3785*P3785</f>
        <v>6427294.3095189678</v>
      </c>
      <c r="S3785" s="83">
        <f>SUM(Q3785:R3785)</f>
        <v>24790992.336716019</v>
      </c>
      <c r="T3785" s="156" t="s">
        <v>50</v>
      </c>
      <c r="U3785" s="132"/>
      <c r="V3785" s="132"/>
      <c r="W3785" s="132"/>
      <c r="X3785" s="44" t="s">
        <v>33</v>
      </c>
      <c r="Y3785" s="44"/>
      <c r="Z3785" s="44" t="s">
        <v>16</v>
      </c>
      <c r="AA3785" s="44" t="s">
        <v>80</v>
      </c>
      <c r="AB3785" s="2">
        <v>13469569.409894291</v>
      </c>
      <c r="AC3785" s="2">
        <v>9320942.0316468496</v>
      </c>
      <c r="AD3785" s="2">
        <f>+M3785</f>
        <v>26537135.877452388</v>
      </c>
      <c r="AE3785" s="2">
        <f>+AD3785*14%</f>
        <v>3715199.0228433348</v>
      </c>
      <c r="AF3785" s="155">
        <f>+AD3785*35%</f>
        <v>9287997.5571083352</v>
      </c>
      <c r="AG3785" s="2">
        <f>+AD3785*F3785</f>
        <v>18363698.027197052</v>
      </c>
      <c r="AH3785" s="2">
        <f>+AE3785*F3785</f>
        <v>2570917.7238075873</v>
      </c>
      <c r="AI3785" s="2">
        <f>+AF3785*F3785</f>
        <v>6427294.3095189678</v>
      </c>
      <c r="AJ3785" s="2">
        <f>SUM(AG3785:AI3785)</f>
        <v>27361910.060523607</v>
      </c>
      <c r="AK3785" s="2">
        <f>+AD3785*G3785</f>
        <v>18363698.027197052</v>
      </c>
      <c r="AL3785" s="2">
        <f>+AE3785*G3785</f>
        <v>2570917.7238075873</v>
      </c>
      <c r="AM3785" s="2">
        <f>+AF3785*G3785</f>
        <v>6427294.3095189678</v>
      </c>
      <c r="AN3785" s="155">
        <f>SUM(AK3785:AM3785)</f>
        <v>27361910.060523607</v>
      </c>
      <c r="AQ3785" s="145" t="s">
        <v>79</v>
      </c>
      <c r="AU3785" s="8"/>
      <c r="AV3785" s="8"/>
      <c r="AW3785" s="2">
        <f>'[2]BoQ HSYC-Trang'!$AT3785</f>
        <v>26537135.877452388</v>
      </c>
      <c r="AX3785" s="8">
        <f>F3785*AW3785</f>
        <v>18363698.027197052</v>
      </c>
      <c r="AY3785" s="8">
        <f>IF(AQ3785="CT",7%,5%)*AX3785</f>
        <v>918184.90135985264</v>
      </c>
      <c r="AZ3785" s="8">
        <f>AX3785*2%</f>
        <v>367273.96054394107</v>
      </c>
      <c r="BA3785" s="8">
        <f>IF(BB3785&gt;0,0,AX3785*5%)</f>
        <v>0</v>
      </c>
      <c r="BB3785" s="8">
        <f>(AX3785-BG3785)*35%</f>
        <v>6427294.3095189678</v>
      </c>
      <c r="BC3785" s="8">
        <f>+AX3785+AY3785+AZ3785+BA3785+BB3785</f>
        <v>26076451.198619813</v>
      </c>
      <c r="BD3785" s="8">
        <f>AX3785-AT3785</f>
        <v>18363698.027197052</v>
      </c>
      <c r="BE3785" s="2"/>
      <c r="BH3785" s="2"/>
    </row>
    <row r="3786" spans="2:60" ht="34" hidden="1" outlineLevel="2" x14ac:dyDescent="0.2">
      <c r="B3786" s="82">
        <v>41</v>
      </c>
      <c r="C3786" s="144" t="s">
        <v>123</v>
      </c>
      <c r="D3786" s="144"/>
      <c r="E3786" s="82" t="s">
        <v>104</v>
      </c>
      <c r="F3786" s="143">
        <v>1.4350000000000001</v>
      </c>
      <c r="G3786" s="142">
        <f>+[2]THKL!F3810</f>
        <v>1.4350000000000001</v>
      </c>
      <c r="H3786" s="132"/>
      <c r="I3786" s="132"/>
      <c r="J3786" s="132"/>
      <c r="K3786" s="156" t="str">
        <f>$K$3706</f>
        <v>Bao gồm</v>
      </c>
      <c r="L3786" s="157">
        <f>$L$3706</f>
        <v>1996922.2222222222</v>
      </c>
      <c r="M3786" s="157">
        <f>SUM(K3786:L3786)</f>
        <v>1996922.2222222222</v>
      </c>
      <c r="N3786" s="83">
        <f>IF(V3786&lt;&gt;"VTC VHm",_xlfn.XLOOKUP(Z3786,$AC$4015:$AC$4035,$AD$4015:$AD$4035,0)*M3786,_xlfn.XLOOKUP(Z3786,$AC$4015:$AC$4035,$AD$4015:$AD$4035,0)*L3786)</f>
        <v>698922.77777777775</v>
      </c>
      <c r="O3786" s="83">
        <f>IF(V3786&lt;&gt;"VTC VHm",_xlfn.XLOOKUP(Z3786,$AC$4015:$AC$4035,$AE$4015:$AE$4035,0)*M3786,_xlfn.XLOOKUP(Z3786,$AC$4015:$AC$4035,$AE$4015:$AE$4035,0)*L3786)</f>
        <v>0</v>
      </c>
      <c r="P3786" s="83">
        <f>SUM(N3786:O3786)</f>
        <v>698922.77777777775</v>
      </c>
      <c r="Q3786" s="157">
        <f>M3786*G3786</f>
        <v>2865583.388888889</v>
      </c>
      <c r="R3786" s="157">
        <f>G3786*P3786</f>
        <v>1002954.1861111111</v>
      </c>
      <c r="S3786" s="83">
        <f>SUM(Q3786:R3786)</f>
        <v>3868537.5750000002</v>
      </c>
      <c r="T3786" s="125" t="s">
        <v>103</v>
      </c>
      <c r="U3786" s="132"/>
      <c r="V3786" s="132"/>
      <c r="W3786" s="132"/>
      <c r="X3786" s="44" t="s">
        <v>33</v>
      </c>
      <c r="Y3786" s="44"/>
      <c r="Z3786" s="44" t="s">
        <v>16</v>
      </c>
      <c r="AA3786" s="44" t="s">
        <v>80</v>
      </c>
      <c r="AB3786" s="2">
        <v>2410338.5222725999</v>
      </c>
      <c r="AC3786" s="2">
        <v>3458835.7794611808</v>
      </c>
      <c r="AD3786" s="2">
        <f>+M3786</f>
        <v>1996922.2222222222</v>
      </c>
      <c r="AE3786" s="2">
        <f>+AD3786*14%</f>
        <v>279569.11111111112</v>
      </c>
      <c r="AF3786" s="155">
        <f>+AD3786*35%</f>
        <v>698922.77777777775</v>
      </c>
      <c r="AG3786" s="2">
        <f>+AD3786*F3786</f>
        <v>2865583.388888889</v>
      </c>
      <c r="AH3786" s="2">
        <f>+AE3786*F3786</f>
        <v>401181.67444444448</v>
      </c>
      <c r="AI3786" s="2">
        <f>+AF3786*F3786</f>
        <v>1002954.1861111111</v>
      </c>
      <c r="AJ3786" s="2">
        <f>SUM(AG3786:AI3786)</f>
        <v>4269719.2494444447</v>
      </c>
      <c r="AK3786" s="2">
        <f>+AD3786*G3786</f>
        <v>2865583.388888889</v>
      </c>
      <c r="AL3786" s="2">
        <f>+AE3786*G3786</f>
        <v>401181.67444444448</v>
      </c>
      <c r="AM3786" s="2">
        <f>+AF3786*G3786</f>
        <v>1002954.1861111111</v>
      </c>
      <c r="AN3786" s="155">
        <f>SUM(AK3786:AM3786)</f>
        <v>4269719.2494444447</v>
      </c>
      <c r="AQ3786" s="145" t="s">
        <v>79</v>
      </c>
      <c r="AU3786" s="8">
        <f>+BH3786</f>
        <v>250000</v>
      </c>
      <c r="AV3786" s="8">
        <f>+L3786</f>
        <v>1996922.2222222222</v>
      </c>
      <c r="AW3786" s="2">
        <f>+AU3786+AV3786</f>
        <v>2246922.222222222</v>
      </c>
      <c r="AX3786" s="8">
        <f>F3786*AW3786</f>
        <v>3224333.3888888885</v>
      </c>
      <c r="AY3786" s="8">
        <f>IF(AQ3786="CT",7%,5%)*AX3786</f>
        <v>161216.66944444444</v>
      </c>
      <c r="AZ3786" s="8">
        <f>AX3786*2%</f>
        <v>64486.667777777773</v>
      </c>
      <c r="BA3786" s="8">
        <f>IF(BB3786&gt;0,0,AX3786*5%)</f>
        <v>0</v>
      </c>
      <c r="BB3786" s="8">
        <f>(AX3786-BG3786)*35%</f>
        <v>1128516.686111111</v>
      </c>
      <c r="BC3786" s="8">
        <f>+AX3786+AY3786+AZ3786+BA3786+BB3786</f>
        <v>4578553.4122222215</v>
      </c>
      <c r="BD3786" s="8">
        <f>AX3786-AT3786</f>
        <v>3224333.3888888885</v>
      </c>
      <c r="BE3786" s="2"/>
      <c r="BH3786" s="2">
        <v>250000</v>
      </c>
    </row>
    <row r="3787" spans="2:60" ht="51" hidden="1" outlineLevel="2" x14ac:dyDescent="0.2">
      <c r="B3787" s="82">
        <v>42</v>
      </c>
      <c r="C3787" s="144" t="s">
        <v>122</v>
      </c>
      <c r="D3787" s="144"/>
      <c r="E3787" s="82" t="s">
        <v>91</v>
      </c>
      <c r="F3787" s="143">
        <v>0.21390000000000001</v>
      </c>
      <c r="G3787" s="142">
        <f>+[2]THKL!F3811</f>
        <v>0.21390000000000001</v>
      </c>
      <c r="H3787" s="132"/>
      <c r="I3787" s="132"/>
      <c r="J3787" s="132"/>
      <c r="K3787" s="156">
        <f>$K$4010*1000</f>
        <v>15050000</v>
      </c>
      <c r="L3787" s="157">
        <f>'[3]BDG (XD)'!$AA$972*1000</f>
        <v>8321571</v>
      </c>
      <c r="M3787" s="157">
        <f>SUM(K3787:L3787)</f>
        <v>23371571</v>
      </c>
      <c r="N3787" s="83">
        <f>IF(V3787&lt;&gt;"VTC VHm",_xlfn.XLOOKUP(Z3787,$AC$4015:$AC$4035,$AD$4015:$AD$4035,0)*M3787,_xlfn.XLOOKUP(Z3787,$AC$4015:$AC$4035,$AD$4015:$AD$4035,0)*L3787)</f>
        <v>2912549.8499999996</v>
      </c>
      <c r="O3787" s="83">
        <f>IF(V3787&lt;&gt;"VTC VHm",_xlfn.XLOOKUP(Z3787,$AC$4015:$AC$4035,$AE$4015:$AE$4035,0)*M3787,_xlfn.XLOOKUP(Z3787,$AC$4015:$AC$4035,$AE$4015:$AE$4035,0)*L3787)</f>
        <v>0</v>
      </c>
      <c r="P3787" s="83">
        <f>SUM(N3787:O3787)</f>
        <v>2912549.8499999996</v>
      </c>
      <c r="Q3787" s="157">
        <f>M3787*G3787</f>
        <v>4999179.0368999997</v>
      </c>
      <c r="R3787" s="157">
        <f>G3787*P3787</f>
        <v>622994.41291499999</v>
      </c>
      <c r="S3787" s="83">
        <f>SUM(Q3787:R3787)</f>
        <v>5622173.4498149995</v>
      </c>
      <c r="T3787" s="156"/>
      <c r="U3787" s="132"/>
      <c r="V3787" s="82" t="s">
        <v>34</v>
      </c>
      <c r="W3787" s="132"/>
      <c r="X3787" s="44" t="s">
        <v>33</v>
      </c>
      <c r="Y3787" s="44"/>
      <c r="Z3787" s="44" t="s">
        <v>16</v>
      </c>
      <c r="AA3787" s="44" t="s">
        <v>80</v>
      </c>
      <c r="AB3787" s="2">
        <v>25295335.554423001</v>
      </c>
      <c r="AC3787" s="2">
        <v>5410672.27509108</v>
      </c>
      <c r="AD3787" s="2">
        <f>+M3787</f>
        <v>23371571</v>
      </c>
      <c r="AE3787" s="2">
        <f>+AD3787*14%</f>
        <v>3272019.9400000004</v>
      </c>
      <c r="AF3787" s="155">
        <f>+AD3787*35%</f>
        <v>8180049.8499999996</v>
      </c>
      <c r="AG3787" s="2">
        <f>+AD3787*F3787</f>
        <v>4999179.0368999997</v>
      </c>
      <c r="AH3787" s="2">
        <f>+AE3787*F3787</f>
        <v>699885.06516600016</v>
      </c>
      <c r="AI3787" s="2">
        <f>+AF3787*F3787</f>
        <v>1749712.662915</v>
      </c>
      <c r="AJ3787" s="2">
        <f>SUM(AG3787:AI3787)</f>
        <v>7448776.7649809998</v>
      </c>
      <c r="AK3787" s="2">
        <f>+AD3787*G3787</f>
        <v>4999179.0368999997</v>
      </c>
      <c r="AL3787" s="2">
        <f>+AE3787*G3787</f>
        <v>699885.06516600016</v>
      </c>
      <c r="AM3787" s="2">
        <f>+AF3787*G3787</f>
        <v>1749712.662915</v>
      </c>
      <c r="AN3787" s="155">
        <f>SUM(AK3787:AM3787)</f>
        <v>7448776.7649809998</v>
      </c>
      <c r="AQ3787" s="145" t="s">
        <v>79</v>
      </c>
      <c r="AU3787" s="8"/>
      <c r="AV3787" s="8"/>
      <c r="AW3787" s="2">
        <f>'[2]BoQ HSYC-Trang'!$AT3787</f>
        <v>23371571</v>
      </c>
      <c r="AX3787" s="8">
        <f>F3787*AW3787</f>
        <v>4999179.0368999997</v>
      </c>
      <c r="AY3787" s="8">
        <f>IF(AQ3787="CT",7%,5%)*AX3787</f>
        <v>249958.951845</v>
      </c>
      <c r="AZ3787" s="8">
        <f>AX3787*2%</f>
        <v>99983.58073799999</v>
      </c>
      <c r="BA3787" s="8">
        <f>IF(BB3787&gt;0,0,AX3787*5%)</f>
        <v>0</v>
      </c>
      <c r="BB3787" s="8">
        <f>(AX3787-BG3787)*35%</f>
        <v>622994.41291499988</v>
      </c>
      <c r="BC3787" s="8">
        <f>+AX3787+AY3787+AZ3787+BA3787+BB3787</f>
        <v>5972115.9823979987</v>
      </c>
      <c r="BD3787" s="8">
        <f>AX3787-AT3787</f>
        <v>4999179.0368999997</v>
      </c>
      <c r="BE3787" s="2"/>
      <c r="BG3787" s="7">
        <f>+K3787*F3787</f>
        <v>3219195</v>
      </c>
      <c r="BH3787" s="2"/>
    </row>
    <row r="3788" spans="2:60" ht="17" hidden="1" outlineLevel="2" x14ac:dyDescent="0.2">
      <c r="B3788" s="82">
        <v>43</v>
      </c>
      <c r="C3788" s="144" t="s">
        <v>121</v>
      </c>
      <c r="D3788" s="144"/>
      <c r="E3788" s="82" t="s">
        <v>120</v>
      </c>
      <c r="F3788" s="143">
        <v>0.1381</v>
      </c>
      <c r="G3788" s="142">
        <f>+[2]THKL!F3812</f>
        <v>0.1381</v>
      </c>
      <c r="H3788" s="132"/>
      <c r="I3788" s="132"/>
      <c r="J3788" s="132"/>
      <c r="K3788" s="156" t="s">
        <v>89</v>
      </c>
      <c r="L3788" s="157">
        <f>'[3]BDG (XD)'!$AA$957*100</f>
        <v>34319465.124706388</v>
      </c>
      <c r="M3788" s="157">
        <f>SUM(K3788:L3788)</f>
        <v>34319465.124706388</v>
      </c>
      <c r="N3788" s="83">
        <f>IF(V3788&lt;&gt;"VTC VHm",_xlfn.XLOOKUP(Z3788,$AC$4015:$AC$4035,$AD$4015:$AD$4035,0)*M3788,_xlfn.XLOOKUP(Z3788,$AC$4015:$AC$4035,$AD$4015:$AD$4035,0)*L3788)</f>
        <v>12011812.793647235</v>
      </c>
      <c r="O3788" s="83">
        <f>IF(V3788&lt;&gt;"VTC VHm",_xlfn.XLOOKUP(Z3788,$AC$4015:$AC$4035,$AE$4015:$AE$4035,0)*M3788,_xlfn.XLOOKUP(Z3788,$AC$4015:$AC$4035,$AE$4015:$AE$4035,0)*L3788)</f>
        <v>0</v>
      </c>
      <c r="P3788" s="83">
        <f>SUM(N3788:O3788)</f>
        <v>12011812.793647235</v>
      </c>
      <c r="Q3788" s="157">
        <f>M3788*G3788</f>
        <v>4739518.1337219523</v>
      </c>
      <c r="R3788" s="157">
        <f>G3788*P3788</f>
        <v>1658831.3468026831</v>
      </c>
      <c r="S3788" s="83">
        <f>SUM(Q3788:R3788)</f>
        <v>6398349.4805246349</v>
      </c>
      <c r="T3788" s="156" t="s">
        <v>50</v>
      </c>
      <c r="U3788" s="132"/>
      <c r="V3788" s="132"/>
      <c r="W3788" s="132"/>
      <c r="X3788" s="44" t="s">
        <v>33</v>
      </c>
      <c r="Y3788" s="44"/>
      <c r="Z3788" s="44" t="s">
        <v>16</v>
      </c>
      <c r="AA3788" s="44" t="s">
        <v>80</v>
      </c>
      <c r="AB3788" s="2">
        <v>19646646.000324748</v>
      </c>
      <c r="AC3788" s="2">
        <v>2713201.8126448477</v>
      </c>
      <c r="AD3788" s="2">
        <f>+M3788</f>
        <v>34319465.124706388</v>
      </c>
      <c r="AE3788" s="2">
        <f>+AD3788*14%</f>
        <v>4804725.1174588948</v>
      </c>
      <c r="AF3788" s="155">
        <f>+AD3788*35%</f>
        <v>12011812.793647235</v>
      </c>
      <c r="AG3788" s="2">
        <f>+AD3788*F3788</f>
        <v>4739518.1337219523</v>
      </c>
      <c r="AH3788" s="2">
        <f>+AE3788*F3788</f>
        <v>663532.53872107342</v>
      </c>
      <c r="AI3788" s="2">
        <f>+AF3788*F3788</f>
        <v>1658831.3468026831</v>
      </c>
      <c r="AJ3788" s="2">
        <f>SUM(AG3788:AI3788)</f>
        <v>7061882.0192457084</v>
      </c>
      <c r="AK3788" s="2">
        <f>+AD3788*G3788</f>
        <v>4739518.1337219523</v>
      </c>
      <c r="AL3788" s="2">
        <f>+AE3788*G3788</f>
        <v>663532.53872107342</v>
      </c>
      <c r="AM3788" s="2">
        <f>+AF3788*G3788</f>
        <v>1658831.3468026831</v>
      </c>
      <c r="AN3788" s="155">
        <f>SUM(AK3788:AM3788)</f>
        <v>7061882.0192457084</v>
      </c>
      <c r="AQ3788" s="145" t="s">
        <v>79</v>
      </c>
      <c r="AU3788" s="8"/>
      <c r="AV3788" s="8"/>
      <c r="AW3788" s="2">
        <f>'[2]BoQ HSYC-Trang'!$AT3788</f>
        <v>34319465.124706388</v>
      </c>
      <c r="AX3788" s="8">
        <f>F3788*AW3788</f>
        <v>4739518.1337219523</v>
      </c>
      <c r="AY3788" s="8">
        <f>IF(AQ3788="CT",7%,5%)*AX3788</f>
        <v>236975.90668609762</v>
      </c>
      <c r="AZ3788" s="8">
        <f>AX3788*2%</f>
        <v>94790.362674439049</v>
      </c>
      <c r="BA3788" s="8">
        <f>IF(BB3788&gt;0,0,AX3788*5%)</f>
        <v>0</v>
      </c>
      <c r="BB3788" s="8">
        <f>(AX3788-BG3788)*35%</f>
        <v>1658831.3468026833</v>
      </c>
      <c r="BC3788" s="8">
        <f>+AX3788+AY3788+AZ3788+BA3788+BB3788</f>
        <v>6730115.7498851726</v>
      </c>
      <c r="BD3788" s="8">
        <f>AX3788-AT3788</f>
        <v>4739518.1337219523</v>
      </c>
      <c r="BE3788" s="2"/>
      <c r="BH3788" s="2"/>
    </row>
    <row r="3789" spans="2:60" s="92" customFormat="1" ht="17" hidden="1" outlineLevel="1" x14ac:dyDescent="0.2">
      <c r="B3789" s="163"/>
      <c r="C3789" s="164" t="s">
        <v>119</v>
      </c>
      <c r="D3789" s="164"/>
      <c r="E3789" s="163"/>
      <c r="F3789" s="162"/>
      <c r="G3789" s="149">
        <f>+[2]THKL!F3813</f>
        <v>0</v>
      </c>
      <c r="H3789" s="158"/>
      <c r="I3789" s="158"/>
      <c r="J3789" s="158"/>
      <c r="K3789" s="159"/>
      <c r="L3789" s="161"/>
      <c r="M3789" s="161">
        <f>SUM(K3789:L3789)</f>
        <v>0</v>
      </c>
      <c r="N3789" s="83">
        <f>IF(V3789&lt;&gt;"VTC VHm",_xlfn.XLOOKUP(Z3789,$AC$4015:$AC$4035,$AD$4015:$AD$4035,0)*M3789,_xlfn.XLOOKUP(Z3789,$AC$4015:$AC$4035,$AD$4015:$AD$4035,0)*L3789)</f>
        <v>0</v>
      </c>
      <c r="O3789" s="83">
        <f>IF(V3789&lt;&gt;"VTC VHm",_xlfn.XLOOKUP(Z3789,$AC$4015:$AC$4035,$AE$4015:$AE$4035,0)*M3789,_xlfn.XLOOKUP(Z3789,$AC$4015:$AC$4035,$AE$4015:$AE$4035,0)*L3789)</f>
        <v>0</v>
      </c>
      <c r="P3789" s="160">
        <f>SUM(N3789:O3789)</f>
        <v>0</v>
      </c>
      <c r="Q3789" s="161">
        <f>M3789*G3789</f>
        <v>0</v>
      </c>
      <c r="R3789" s="161">
        <f>G3789*P3789</f>
        <v>0</v>
      </c>
      <c r="S3789" s="160">
        <f>SUM(Q3789:R3789)</f>
        <v>0</v>
      </c>
      <c r="T3789" s="159"/>
      <c r="U3789" s="158"/>
      <c r="V3789" s="158"/>
      <c r="W3789" s="158"/>
      <c r="X3789" s="94" t="s">
        <v>33</v>
      </c>
      <c r="Y3789" s="94"/>
      <c r="Z3789" s="94" t="s">
        <v>16</v>
      </c>
      <c r="AA3789" s="44" t="s">
        <v>80</v>
      </c>
      <c r="AB3789" s="93">
        <v>0</v>
      </c>
      <c r="AC3789" s="93">
        <v>0</v>
      </c>
      <c r="AD3789" s="93">
        <f>+M3789</f>
        <v>0</v>
      </c>
      <c r="AE3789" s="93">
        <f>+AD3789*14%</f>
        <v>0</v>
      </c>
      <c r="AF3789" s="93">
        <f>+AD3789*35%</f>
        <v>0</v>
      </c>
      <c r="AG3789" s="93">
        <f>+AD3789*F3789</f>
        <v>0</v>
      </c>
      <c r="AH3789" s="93">
        <f>+AE3789*F3789</f>
        <v>0</v>
      </c>
      <c r="AI3789" s="93">
        <f>+AF3789*F3789</f>
        <v>0</v>
      </c>
      <c r="AJ3789" s="93">
        <f>SUM(AG3789:AI3789)</f>
        <v>0</v>
      </c>
      <c r="AK3789" s="93">
        <f>+AD3789*G3789</f>
        <v>0</v>
      </c>
      <c r="AL3789" s="93">
        <f>+AE3789*G3789</f>
        <v>0</v>
      </c>
      <c r="AM3789" s="93">
        <f>+AF3789*G3789</f>
        <v>0</v>
      </c>
      <c r="AN3789" s="93">
        <f>SUM(AK3789:AM3789)</f>
        <v>0</v>
      </c>
      <c r="AQ3789" s="145" t="s">
        <v>79</v>
      </c>
      <c r="AU3789" s="8"/>
      <c r="AV3789" s="8"/>
      <c r="AW3789" s="2">
        <f>'[2]BoQ HSYC-Trang'!$AT3789</f>
        <v>0</v>
      </c>
      <c r="AX3789" s="8">
        <f>F3789*AW3789</f>
        <v>0</v>
      </c>
      <c r="AY3789" s="8">
        <f>IF(AQ3789="CT",7%,5%)*AX3789</f>
        <v>0</v>
      </c>
      <c r="AZ3789" s="8">
        <f>AX3789*2%</f>
        <v>0</v>
      </c>
      <c r="BA3789" s="8">
        <f>IF(BB3789&gt;0,0,AX3789*5%)</f>
        <v>0</v>
      </c>
      <c r="BB3789" s="8">
        <f>(AX3789-BG3789)*35%</f>
        <v>0</v>
      </c>
      <c r="BC3789" s="8">
        <f>+AX3789+AY3789+AZ3789+BA3789+BB3789</f>
        <v>0</v>
      </c>
      <c r="BD3789" s="8">
        <f>AX3789-AT3789</f>
        <v>0</v>
      </c>
      <c r="BE3789" s="2"/>
      <c r="BH3789" s="2"/>
    </row>
    <row r="3790" spans="2:60" s="92" customFormat="1" ht="17" hidden="1" outlineLevel="2" x14ac:dyDescent="0.2">
      <c r="B3790" s="163"/>
      <c r="C3790" s="164" t="s">
        <v>118</v>
      </c>
      <c r="D3790" s="164"/>
      <c r="E3790" s="163"/>
      <c r="F3790" s="162"/>
      <c r="G3790" s="149">
        <f>+[2]THKL!F3814</f>
        <v>0</v>
      </c>
      <c r="H3790" s="158"/>
      <c r="I3790" s="158"/>
      <c r="J3790" s="158"/>
      <c r="K3790" s="159"/>
      <c r="L3790" s="161"/>
      <c r="M3790" s="161">
        <f>SUM(K3790:L3790)</f>
        <v>0</v>
      </c>
      <c r="N3790" s="83">
        <f>IF(V3790&lt;&gt;"VTC VHm",_xlfn.XLOOKUP(Z3790,$AC$4015:$AC$4035,$AD$4015:$AD$4035,0)*M3790,_xlfn.XLOOKUP(Z3790,$AC$4015:$AC$4035,$AD$4015:$AD$4035,0)*L3790)</f>
        <v>0</v>
      </c>
      <c r="O3790" s="83">
        <f>IF(V3790&lt;&gt;"VTC VHm",_xlfn.XLOOKUP(Z3790,$AC$4015:$AC$4035,$AE$4015:$AE$4035,0)*M3790,_xlfn.XLOOKUP(Z3790,$AC$4015:$AC$4035,$AE$4015:$AE$4035,0)*L3790)</f>
        <v>0</v>
      </c>
      <c r="P3790" s="160">
        <f>SUM(N3790:O3790)</f>
        <v>0</v>
      </c>
      <c r="Q3790" s="161">
        <f>M3790*G3790</f>
        <v>0</v>
      </c>
      <c r="R3790" s="161">
        <f>G3790*P3790</f>
        <v>0</v>
      </c>
      <c r="S3790" s="160">
        <f>SUM(Q3790:R3790)</f>
        <v>0</v>
      </c>
      <c r="T3790" s="159"/>
      <c r="U3790" s="158"/>
      <c r="V3790" s="158"/>
      <c r="W3790" s="158"/>
      <c r="X3790" s="94" t="s">
        <v>33</v>
      </c>
      <c r="Y3790" s="94"/>
      <c r="Z3790" s="94" t="s">
        <v>16</v>
      </c>
      <c r="AA3790" s="94" t="s">
        <v>80</v>
      </c>
      <c r="AB3790" s="2">
        <v>0</v>
      </c>
      <c r="AC3790" s="93">
        <v>0</v>
      </c>
      <c r="AD3790" s="93">
        <f>+M3790</f>
        <v>0</v>
      </c>
      <c r="AE3790" s="93">
        <f>+AD3790*14%</f>
        <v>0</v>
      </c>
      <c r="AF3790" s="93">
        <f>+AD3790*35%</f>
        <v>0</v>
      </c>
      <c r="AG3790" s="93">
        <f>+AD3790*F3790</f>
        <v>0</v>
      </c>
      <c r="AH3790" s="93">
        <f>+AE3790*F3790</f>
        <v>0</v>
      </c>
      <c r="AI3790" s="93">
        <f>+AF3790*F3790</f>
        <v>0</v>
      </c>
      <c r="AJ3790" s="93">
        <f>SUM(AG3790:AI3790)</f>
        <v>0</v>
      </c>
      <c r="AK3790" s="93">
        <f>+AD3790*G3790</f>
        <v>0</v>
      </c>
      <c r="AL3790" s="93">
        <f>+AE3790*G3790</f>
        <v>0</v>
      </c>
      <c r="AM3790" s="93">
        <f>+AF3790*G3790</f>
        <v>0</v>
      </c>
      <c r="AN3790" s="93">
        <f>SUM(AK3790:AM3790)</f>
        <v>0</v>
      </c>
      <c r="AQ3790" s="145" t="s">
        <v>79</v>
      </c>
      <c r="AU3790" s="8"/>
      <c r="AV3790" s="8"/>
      <c r="AW3790" s="2">
        <f>'[2]BoQ HSYC-Trang'!$AT3790</f>
        <v>0</v>
      </c>
      <c r="AX3790" s="8">
        <f>F3790*AW3790</f>
        <v>0</v>
      </c>
      <c r="AY3790" s="8">
        <f>IF(AQ3790="CT",7%,5%)*AX3790</f>
        <v>0</v>
      </c>
      <c r="AZ3790" s="8">
        <f>AX3790*2%</f>
        <v>0</v>
      </c>
      <c r="BA3790" s="8">
        <f>IF(BB3790&gt;0,0,AX3790*5%)</f>
        <v>0</v>
      </c>
      <c r="BB3790" s="8">
        <f>(AX3790-BG3790)*35%</f>
        <v>0</v>
      </c>
      <c r="BC3790" s="8">
        <f>+AX3790+AY3790+AZ3790+BA3790+BB3790</f>
        <v>0</v>
      </c>
      <c r="BD3790" s="8">
        <f>AX3790-AT3790</f>
        <v>0</v>
      </c>
      <c r="BE3790" s="2"/>
      <c r="BH3790" s="2"/>
    </row>
    <row r="3791" spans="2:60" ht="51" hidden="1" outlineLevel="2" x14ac:dyDescent="0.2">
      <c r="B3791" s="82">
        <v>44</v>
      </c>
      <c r="C3791" s="144" t="s">
        <v>117</v>
      </c>
      <c r="D3791" s="144"/>
      <c r="E3791" s="82" t="s">
        <v>104</v>
      </c>
      <c r="F3791" s="143">
        <v>0.86240000000000006</v>
      </c>
      <c r="G3791" s="142">
        <f>+[2]THKL!F3815</f>
        <v>0.86240000000000006</v>
      </c>
      <c r="H3791" s="132"/>
      <c r="I3791" s="132"/>
      <c r="J3791" s="132"/>
      <c r="K3791" s="156" t="str">
        <f>$K$1721</f>
        <v>Bao gồm</v>
      </c>
      <c r="L3791" s="157">
        <f>$L$1721</f>
        <v>4534506.2372727301</v>
      </c>
      <c r="M3791" s="157">
        <f>SUM(K3791:L3791)</f>
        <v>4534506.2372727301</v>
      </c>
      <c r="N3791" s="83">
        <f>IF(V3791&lt;&gt;"VTC VHm",_xlfn.XLOOKUP(Z3791,$AC$4015:$AC$4035,$AD$4015:$AD$4035,0)*M3791,_xlfn.XLOOKUP(Z3791,$AC$4015:$AC$4035,$AD$4015:$AD$4035,0)*L3791)</f>
        <v>1587077.1830454555</v>
      </c>
      <c r="O3791" s="83">
        <f>IF(V3791&lt;&gt;"VTC VHm",_xlfn.XLOOKUP(Z3791,$AC$4015:$AC$4035,$AE$4015:$AE$4035,0)*M3791,_xlfn.XLOOKUP(Z3791,$AC$4015:$AC$4035,$AE$4015:$AE$4035,0)*L3791)</f>
        <v>0</v>
      </c>
      <c r="P3791" s="83">
        <f>SUM(N3791:O3791)</f>
        <v>1587077.1830454555</v>
      </c>
      <c r="Q3791" s="157">
        <f>M3791*G3791</f>
        <v>3910558.1790240025</v>
      </c>
      <c r="R3791" s="157">
        <f>G3791*P3791</f>
        <v>1368695.3626584008</v>
      </c>
      <c r="S3791" s="83">
        <f>SUM(Q3791:R3791)</f>
        <v>5279253.5416824035</v>
      </c>
      <c r="T3791" s="125" t="s">
        <v>103</v>
      </c>
      <c r="U3791" s="132"/>
      <c r="V3791" s="132"/>
      <c r="W3791" s="132"/>
      <c r="X3791" s="44" t="s">
        <v>33</v>
      </c>
      <c r="Y3791" s="44"/>
      <c r="Z3791" s="44" t="s">
        <v>16</v>
      </c>
      <c r="AA3791" s="44" t="s">
        <v>80</v>
      </c>
      <c r="AB3791" s="2">
        <v>3282256.0944144237</v>
      </c>
      <c r="AC3791" s="2">
        <v>2830617.6558229993</v>
      </c>
      <c r="AD3791" s="2">
        <f>+M3791</f>
        <v>4534506.2372727301</v>
      </c>
      <c r="AE3791" s="2">
        <f>+AD3791*14%</f>
        <v>634830.87321818224</v>
      </c>
      <c r="AF3791" s="155">
        <f>+AD3791*35%</f>
        <v>1587077.1830454555</v>
      </c>
      <c r="AG3791" s="2">
        <f>+AD3791*F3791</f>
        <v>3910558.1790240025</v>
      </c>
      <c r="AH3791" s="2">
        <f>+AE3791*F3791</f>
        <v>547478.14506336045</v>
      </c>
      <c r="AI3791" s="2">
        <f>+AF3791*F3791</f>
        <v>1368695.3626584008</v>
      </c>
      <c r="AJ3791" s="2">
        <f>SUM(AG3791:AI3791)</f>
        <v>5826731.6867457638</v>
      </c>
      <c r="AK3791" s="2">
        <f>+AD3791*G3791</f>
        <v>3910558.1790240025</v>
      </c>
      <c r="AL3791" s="2">
        <f>+AE3791*G3791</f>
        <v>547478.14506336045</v>
      </c>
      <c r="AM3791" s="2">
        <f>+AF3791*G3791</f>
        <v>1368695.3626584008</v>
      </c>
      <c r="AN3791" s="155">
        <f>SUM(AK3791:AM3791)</f>
        <v>5826731.6867457638</v>
      </c>
      <c r="AQ3791" s="145" t="s">
        <v>79</v>
      </c>
      <c r="AU3791" s="8"/>
      <c r="AV3791" s="8"/>
      <c r="AW3791" s="2">
        <f>'[2]BoQ HSYC-Trang'!$AT3791</f>
        <v>4534506.2372727301</v>
      </c>
      <c r="AX3791" s="8">
        <f>F3791*AW3791</f>
        <v>3910558.1790240025</v>
      </c>
      <c r="AY3791" s="8">
        <f>IF(AQ3791="CT",7%,5%)*AX3791</f>
        <v>195527.90895120014</v>
      </c>
      <c r="AZ3791" s="8">
        <f>AX3791*2%</f>
        <v>78211.163580480046</v>
      </c>
      <c r="BA3791" s="8">
        <f>IF(BB3791&gt;0,0,AX3791*5%)</f>
        <v>0</v>
      </c>
      <c r="BB3791" s="8">
        <f>(AX3791-BG3791)*35%</f>
        <v>1368695.3626584008</v>
      </c>
      <c r="BC3791" s="8">
        <f>+AX3791+AY3791+AZ3791+BA3791+BB3791</f>
        <v>5552992.6142140832</v>
      </c>
      <c r="BD3791" s="8">
        <f>AX3791-AT3791</f>
        <v>3910558.1790240025</v>
      </c>
      <c r="BE3791" s="2"/>
      <c r="BH3791" s="2"/>
    </row>
    <row r="3792" spans="2:60" ht="34" hidden="1" outlineLevel="2" x14ac:dyDescent="0.2">
      <c r="B3792" s="82">
        <v>45</v>
      </c>
      <c r="C3792" s="144" t="s">
        <v>116</v>
      </c>
      <c r="D3792" s="144"/>
      <c r="E3792" s="82" t="s">
        <v>52</v>
      </c>
      <c r="F3792" s="143">
        <v>28.388999999999999</v>
      </c>
      <c r="G3792" s="142">
        <f>+[2]THKL!F3816</f>
        <v>28.388999999999999</v>
      </c>
      <c r="H3792" s="132"/>
      <c r="I3792" s="132"/>
      <c r="J3792" s="132"/>
      <c r="K3792" s="156" t="str">
        <f>$K$117</f>
        <v>Bao gồm</v>
      </c>
      <c r="L3792" s="157">
        <f>$L$117</f>
        <v>112916.37900000002</v>
      </c>
      <c r="M3792" s="157">
        <f>SUM(K3792:L3792)</f>
        <v>112916.37900000002</v>
      </c>
      <c r="N3792" s="83">
        <f>IF(V3792&lt;&gt;"VTC VHm",_xlfn.XLOOKUP(Z3792,$AC$4015:$AC$4035,$AD$4015:$AD$4035,0)*M3792,_xlfn.XLOOKUP(Z3792,$AC$4015:$AC$4035,$AD$4015:$AD$4035,0)*L3792)</f>
        <v>39520.732650000005</v>
      </c>
      <c r="O3792" s="83">
        <f>IF(V3792&lt;&gt;"VTC VHm",_xlfn.XLOOKUP(Z3792,$AC$4015:$AC$4035,$AE$4015:$AE$4035,0)*M3792,_xlfn.XLOOKUP(Z3792,$AC$4015:$AC$4035,$AE$4015:$AE$4035,0)*L3792)</f>
        <v>0</v>
      </c>
      <c r="P3792" s="83">
        <f>SUM(N3792:O3792)</f>
        <v>39520.732650000005</v>
      </c>
      <c r="Q3792" s="157">
        <f>M3792*G3792</f>
        <v>3205583.0834310004</v>
      </c>
      <c r="R3792" s="157">
        <f>G3792*P3792</f>
        <v>1121954.0792008501</v>
      </c>
      <c r="S3792" s="83">
        <f>SUM(Q3792:R3792)</f>
        <v>4327537.1626318507</v>
      </c>
      <c r="T3792" s="156" t="s">
        <v>50</v>
      </c>
      <c r="U3792" s="132"/>
      <c r="V3792" s="132"/>
      <c r="W3792" s="132"/>
      <c r="X3792" s="44" t="s">
        <v>33</v>
      </c>
      <c r="Y3792" s="44"/>
      <c r="Z3792" s="44" t="s">
        <v>16</v>
      </c>
      <c r="AA3792" s="44" t="s">
        <v>80</v>
      </c>
      <c r="AB3792" s="2">
        <v>88768.771058537299</v>
      </c>
      <c r="AC3792" s="2">
        <v>2520056.6415808154</v>
      </c>
      <c r="AD3792" s="2">
        <f>+M3792</f>
        <v>112916.37900000002</v>
      </c>
      <c r="AE3792" s="2">
        <f>+AD3792*14%</f>
        <v>15808.293060000004</v>
      </c>
      <c r="AF3792" s="155">
        <f>+AD3792*35%</f>
        <v>39520.732650000005</v>
      </c>
      <c r="AG3792" s="2">
        <f>+AD3792*F3792</f>
        <v>3205583.0834310004</v>
      </c>
      <c r="AH3792" s="2">
        <f>+AE3792*F3792</f>
        <v>448781.6316803401</v>
      </c>
      <c r="AI3792" s="2">
        <f>+AF3792*F3792</f>
        <v>1121954.0792008501</v>
      </c>
      <c r="AJ3792" s="2">
        <f>SUM(AG3792:AI3792)</f>
        <v>4776318.7943121903</v>
      </c>
      <c r="AK3792" s="2">
        <f>+AD3792*G3792</f>
        <v>3205583.0834310004</v>
      </c>
      <c r="AL3792" s="2">
        <f>+AE3792*G3792</f>
        <v>448781.6316803401</v>
      </c>
      <c r="AM3792" s="2">
        <f>+AF3792*G3792</f>
        <v>1121954.0792008501</v>
      </c>
      <c r="AN3792" s="155">
        <f>SUM(AK3792:AM3792)</f>
        <v>4776318.7943121903</v>
      </c>
      <c r="AQ3792" s="145" t="s">
        <v>79</v>
      </c>
      <c r="AU3792" s="8"/>
      <c r="AV3792" s="8"/>
      <c r="AW3792" s="2">
        <f>'[2]BoQ HSYC-Trang'!$AT3792</f>
        <v>112916.37900000002</v>
      </c>
      <c r="AX3792" s="8">
        <f>F3792*AW3792</f>
        <v>3205583.0834310004</v>
      </c>
      <c r="AY3792" s="8">
        <f>IF(AQ3792="CT",7%,5%)*AX3792</f>
        <v>160279.15417155004</v>
      </c>
      <c r="AZ3792" s="8">
        <f>AX3792*2%</f>
        <v>64111.661668620007</v>
      </c>
      <c r="BA3792" s="8">
        <f>IF(BB3792&gt;0,0,AX3792*5%)</f>
        <v>0</v>
      </c>
      <c r="BB3792" s="8">
        <f>(AX3792-BG3792)*35%</f>
        <v>1121954.0792008501</v>
      </c>
      <c r="BC3792" s="8">
        <f>+AX3792+AY3792+AZ3792+BA3792+BB3792</f>
        <v>4551927.9784720205</v>
      </c>
      <c r="BD3792" s="8">
        <f>AX3792-AT3792</f>
        <v>3205583.0834310004</v>
      </c>
      <c r="BE3792" s="2"/>
      <c r="BH3792" s="2"/>
    </row>
    <row r="3793" spans="1:60" ht="34" hidden="1" outlineLevel="2" x14ac:dyDescent="0.2">
      <c r="B3793" s="82">
        <v>46</v>
      </c>
      <c r="C3793" s="144" t="s">
        <v>115</v>
      </c>
      <c r="D3793" s="144"/>
      <c r="E3793" s="82" t="s">
        <v>52</v>
      </c>
      <c r="F3793" s="143">
        <v>2.3580000000000001</v>
      </c>
      <c r="G3793" s="142">
        <f>+[2]THKL!F3817</f>
        <v>2.3580000000000001</v>
      </c>
      <c r="H3793" s="132"/>
      <c r="I3793" s="132"/>
      <c r="J3793" s="132"/>
      <c r="K3793" s="156" t="str">
        <f>$K$122</f>
        <v>Bao gồm</v>
      </c>
      <c r="L3793" s="157">
        <f>$L$122</f>
        <v>207831.07799999954</v>
      </c>
      <c r="M3793" s="157">
        <f>SUM(K3793:L3793)</f>
        <v>207831.07799999954</v>
      </c>
      <c r="N3793" s="83">
        <f>IF(V3793&lt;&gt;"VTC VHm",_xlfn.XLOOKUP(Z3793,$AC$4015:$AC$4035,$AD$4015:$AD$4035,0)*M3793,_xlfn.XLOOKUP(Z3793,$AC$4015:$AC$4035,$AD$4015:$AD$4035,0)*L3793)</f>
        <v>72740.877299999833</v>
      </c>
      <c r="O3793" s="83">
        <f>IF(V3793&lt;&gt;"VTC VHm",_xlfn.XLOOKUP(Z3793,$AC$4015:$AC$4035,$AE$4015:$AE$4035,0)*M3793,_xlfn.XLOOKUP(Z3793,$AC$4015:$AC$4035,$AE$4015:$AE$4035,0)*L3793)</f>
        <v>0</v>
      </c>
      <c r="P3793" s="83">
        <f>SUM(N3793:O3793)</f>
        <v>72740.877299999833</v>
      </c>
      <c r="Q3793" s="157">
        <f>M3793*G3793</f>
        <v>490065.68192399893</v>
      </c>
      <c r="R3793" s="157">
        <f>G3793*P3793</f>
        <v>171522.98867339961</v>
      </c>
      <c r="S3793" s="83">
        <f>SUM(Q3793:R3793)</f>
        <v>661588.67059739854</v>
      </c>
      <c r="T3793" s="156" t="s">
        <v>50</v>
      </c>
      <c r="U3793" s="132"/>
      <c r="V3793" s="132"/>
      <c r="W3793" s="132"/>
      <c r="X3793" s="44" t="s">
        <v>33</v>
      </c>
      <c r="Y3793" s="44"/>
      <c r="Z3793" s="44" t="s">
        <v>16</v>
      </c>
      <c r="AA3793" s="44" t="s">
        <v>80</v>
      </c>
      <c r="AB3793" s="2">
        <v>221737.3211790206</v>
      </c>
      <c r="AC3793" s="2">
        <v>522856.60334013059</v>
      </c>
      <c r="AD3793" s="2">
        <f>+M3793</f>
        <v>207831.07799999954</v>
      </c>
      <c r="AE3793" s="2">
        <f>+AD3793*14%</f>
        <v>29096.350919999939</v>
      </c>
      <c r="AF3793" s="155">
        <f>+AD3793*35%</f>
        <v>72740.877299999833</v>
      </c>
      <c r="AG3793" s="2">
        <f>+AD3793*F3793</f>
        <v>490065.68192399893</v>
      </c>
      <c r="AH3793" s="2">
        <f>+AE3793*F3793</f>
        <v>68609.195469359853</v>
      </c>
      <c r="AI3793" s="2">
        <f>+AF3793*F3793</f>
        <v>171522.98867339961</v>
      </c>
      <c r="AJ3793" s="2">
        <f>SUM(AG3793:AI3793)</f>
        <v>730197.86606675829</v>
      </c>
      <c r="AK3793" s="2">
        <f>+AD3793*G3793</f>
        <v>490065.68192399893</v>
      </c>
      <c r="AL3793" s="2">
        <f>+AE3793*G3793</f>
        <v>68609.195469359853</v>
      </c>
      <c r="AM3793" s="2">
        <f>+AF3793*G3793</f>
        <v>171522.98867339961</v>
      </c>
      <c r="AN3793" s="155">
        <f>SUM(AK3793:AM3793)</f>
        <v>730197.86606675829</v>
      </c>
      <c r="AQ3793" s="145" t="s">
        <v>79</v>
      </c>
      <c r="AU3793" s="8"/>
      <c r="AV3793" s="8"/>
      <c r="AW3793" s="2">
        <f>'[2]BoQ HSYC-Trang'!$AT3793</f>
        <v>207831.07799999954</v>
      </c>
      <c r="AX3793" s="8">
        <f>F3793*AW3793</f>
        <v>490065.68192399893</v>
      </c>
      <c r="AY3793" s="8">
        <f>IF(AQ3793="CT",7%,5%)*AX3793</f>
        <v>24503.284096199946</v>
      </c>
      <c r="AZ3793" s="8">
        <f>AX3793*2%</f>
        <v>9801.3136384799782</v>
      </c>
      <c r="BA3793" s="8">
        <f>IF(BB3793&gt;0,0,AX3793*5%)</f>
        <v>0</v>
      </c>
      <c r="BB3793" s="8">
        <f>(AX3793-BG3793)*35%</f>
        <v>171522.98867339961</v>
      </c>
      <c r="BC3793" s="8">
        <f>+AX3793+AY3793+AZ3793+BA3793+BB3793</f>
        <v>695893.26833207859</v>
      </c>
      <c r="BD3793" s="8">
        <f>AX3793-AT3793</f>
        <v>490065.68192399893</v>
      </c>
      <c r="BE3793" s="2"/>
      <c r="BH3793" s="2"/>
    </row>
    <row r="3794" spans="1:60" s="92" customFormat="1" ht="17" hidden="1" outlineLevel="2" x14ac:dyDescent="0.2">
      <c r="B3794" s="163"/>
      <c r="C3794" s="164" t="s">
        <v>114</v>
      </c>
      <c r="D3794" s="164"/>
      <c r="E3794" s="163"/>
      <c r="F3794" s="162"/>
      <c r="G3794" s="149">
        <f>+[2]THKL!F3818</f>
        <v>0</v>
      </c>
      <c r="H3794" s="158"/>
      <c r="I3794" s="158"/>
      <c r="J3794" s="158"/>
      <c r="K3794" s="159"/>
      <c r="L3794" s="161"/>
      <c r="M3794" s="161">
        <f>SUM(K3794:L3794)</f>
        <v>0</v>
      </c>
      <c r="N3794" s="83">
        <f>IF(V3794&lt;&gt;"VTC VHm",_xlfn.XLOOKUP(Z3794,$AC$4015:$AC$4035,$AD$4015:$AD$4035,0)*M3794,_xlfn.XLOOKUP(Z3794,$AC$4015:$AC$4035,$AD$4015:$AD$4035,0)*L3794)</f>
        <v>0</v>
      </c>
      <c r="O3794" s="83">
        <f>IF(V3794&lt;&gt;"VTC VHm",_xlfn.XLOOKUP(Z3794,$AC$4015:$AC$4035,$AE$4015:$AE$4035,0)*M3794,_xlfn.XLOOKUP(Z3794,$AC$4015:$AC$4035,$AE$4015:$AE$4035,0)*L3794)</f>
        <v>0</v>
      </c>
      <c r="P3794" s="160">
        <f>SUM(N3794:O3794)</f>
        <v>0</v>
      </c>
      <c r="Q3794" s="161">
        <f>M3794*G3794</f>
        <v>0</v>
      </c>
      <c r="R3794" s="161">
        <f>G3794*P3794</f>
        <v>0</v>
      </c>
      <c r="S3794" s="160">
        <f>SUM(Q3794:R3794)</f>
        <v>0</v>
      </c>
      <c r="T3794" s="159"/>
      <c r="U3794" s="158"/>
      <c r="V3794" s="158"/>
      <c r="W3794" s="158"/>
      <c r="X3794" s="94" t="s">
        <v>33</v>
      </c>
      <c r="Y3794" s="94"/>
      <c r="Z3794" s="94"/>
      <c r="AA3794" s="94" t="s">
        <v>80</v>
      </c>
      <c r="AB3794" s="2">
        <v>0</v>
      </c>
      <c r="AC3794" s="93">
        <v>0</v>
      </c>
      <c r="AD3794" s="93">
        <f>+M3794</f>
        <v>0</v>
      </c>
      <c r="AE3794" s="93">
        <f>+AD3794*14%</f>
        <v>0</v>
      </c>
      <c r="AF3794" s="93">
        <f>+AD3794*35%</f>
        <v>0</v>
      </c>
      <c r="AG3794" s="93">
        <f>+AD3794*F3794</f>
        <v>0</v>
      </c>
      <c r="AH3794" s="93">
        <f>+AE3794*F3794</f>
        <v>0</v>
      </c>
      <c r="AI3794" s="93">
        <f>+AF3794*F3794</f>
        <v>0</v>
      </c>
      <c r="AJ3794" s="93">
        <f>SUM(AG3794:AI3794)</f>
        <v>0</v>
      </c>
      <c r="AK3794" s="93">
        <f>+AD3794*G3794</f>
        <v>0</v>
      </c>
      <c r="AL3794" s="93">
        <f>+AE3794*G3794</f>
        <v>0</v>
      </c>
      <c r="AM3794" s="93">
        <f>+AF3794*G3794</f>
        <v>0</v>
      </c>
      <c r="AN3794" s="93">
        <f>SUM(AK3794:AM3794)</f>
        <v>0</v>
      </c>
      <c r="AQ3794" s="145" t="s">
        <v>79</v>
      </c>
      <c r="AU3794" s="8"/>
      <c r="AV3794" s="8"/>
      <c r="AW3794" s="2">
        <f>'[2]BoQ HSYC-Trang'!$AT3794</f>
        <v>0</v>
      </c>
      <c r="AX3794" s="8">
        <f>F3794*AW3794</f>
        <v>0</v>
      </c>
      <c r="AY3794" s="8">
        <f>IF(AQ3794="CT",7%,5%)*AX3794</f>
        <v>0</v>
      </c>
      <c r="AZ3794" s="8">
        <f>AX3794*2%</f>
        <v>0</v>
      </c>
      <c r="BA3794" s="8">
        <f>IF(BB3794&gt;0,0,AX3794*5%)</f>
        <v>0</v>
      </c>
      <c r="BB3794" s="8">
        <f>(AX3794-BG3794)*35%</f>
        <v>0</v>
      </c>
      <c r="BC3794" s="8">
        <f>+AX3794+AY3794+AZ3794+BA3794+BB3794</f>
        <v>0</v>
      </c>
      <c r="BD3794" s="8">
        <f>AX3794-AT3794</f>
        <v>0</v>
      </c>
      <c r="BE3794" s="2"/>
      <c r="BH3794" s="2"/>
    </row>
    <row r="3795" spans="1:60" ht="34" hidden="1" outlineLevel="2" x14ac:dyDescent="0.2">
      <c r="B3795" s="82">
        <v>47</v>
      </c>
      <c r="C3795" s="144" t="s">
        <v>113</v>
      </c>
      <c r="D3795" s="144"/>
      <c r="E3795" s="82" t="s">
        <v>52</v>
      </c>
      <c r="F3795" s="143">
        <v>28.388999999999999</v>
      </c>
      <c r="G3795" s="142">
        <f>+[2]THKL!F3819</f>
        <v>28.388999999999999</v>
      </c>
      <c r="H3795" s="132"/>
      <c r="I3795" s="132"/>
      <c r="J3795" s="132"/>
      <c r="K3795" s="156" t="str">
        <f>$K$131</f>
        <v>Bao gồm</v>
      </c>
      <c r="L3795" s="157">
        <f>$L$131</f>
        <v>41916.36</v>
      </c>
      <c r="M3795" s="157">
        <f>SUM(K3795:L3795)</f>
        <v>41916.36</v>
      </c>
      <c r="N3795" s="83">
        <f>IF(V3795&lt;&gt;"VTC VHm",_xlfn.XLOOKUP(Z3795,$AC$4015:$AC$4035,$AD$4015:$AD$4035,0)*M3795,_xlfn.XLOOKUP(Z3795,$AC$4015:$AC$4035,$AD$4015:$AD$4035,0)*L3795)</f>
        <v>14670.725999999999</v>
      </c>
      <c r="O3795" s="83">
        <f>IF(V3795&lt;&gt;"VTC VHm",_xlfn.XLOOKUP(Z3795,$AC$4015:$AC$4035,$AE$4015:$AE$4035,0)*M3795,_xlfn.XLOOKUP(Z3795,$AC$4015:$AC$4035,$AE$4015:$AE$4035,0)*L3795)</f>
        <v>0</v>
      </c>
      <c r="P3795" s="83">
        <f>SUM(N3795:O3795)</f>
        <v>14670.725999999999</v>
      </c>
      <c r="Q3795" s="157">
        <f>M3795*G3795</f>
        <v>1189963.5440400001</v>
      </c>
      <c r="R3795" s="157">
        <f>G3795*P3795</f>
        <v>416487.24041399994</v>
      </c>
      <c r="S3795" s="83">
        <f>SUM(Q3795:R3795)</f>
        <v>1606450.7844539999</v>
      </c>
      <c r="T3795" s="156" t="s">
        <v>50</v>
      </c>
      <c r="U3795" s="132"/>
      <c r="V3795" s="132"/>
      <c r="W3795" s="132"/>
      <c r="X3795" s="44" t="s">
        <v>33</v>
      </c>
      <c r="Y3795" s="44"/>
      <c r="Z3795" s="44" t="s">
        <v>14</v>
      </c>
      <c r="AA3795" s="44" t="s">
        <v>80</v>
      </c>
      <c r="AB3795" s="2">
        <v>124621.93420323983</v>
      </c>
      <c r="AC3795" s="2">
        <v>3537892.0900957752</v>
      </c>
      <c r="AD3795" s="2">
        <f>+M3795</f>
        <v>41916.36</v>
      </c>
      <c r="AE3795" s="2">
        <f>+AD3795*14%</f>
        <v>5868.2904000000008</v>
      </c>
      <c r="AF3795" s="155">
        <f>+AD3795*35%</f>
        <v>14670.725999999999</v>
      </c>
      <c r="AG3795" s="2">
        <f>+AD3795*F3795</f>
        <v>1189963.5440400001</v>
      </c>
      <c r="AH3795" s="2">
        <f>+AE3795*F3795</f>
        <v>166594.89616560002</v>
      </c>
      <c r="AI3795" s="2">
        <f>+AF3795*F3795</f>
        <v>416487.24041399994</v>
      </c>
      <c r="AJ3795" s="2">
        <f>SUM(AG3795:AI3795)</f>
        <v>1773045.6806196</v>
      </c>
      <c r="AK3795" s="2">
        <f>+AD3795*G3795</f>
        <v>1189963.5440400001</v>
      </c>
      <c r="AL3795" s="2">
        <f>+AE3795*G3795</f>
        <v>166594.89616560002</v>
      </c>
      <c r="AM3795" s="2">
        <f>+AF3795*G3795</f>
        <v>416487.24041399994</v>
      </c>
      <c r="AN3795" s="155">
        <f>SUM(AK3795:AM3795)</f>
        <v>1773045.6806196</v>
      </c>
      <c r="AQ3795" s="145" t="s">
        <v>79</v>
      </c>
      <c r="AU3795" s="8"/>
      <c r="AV3795" s="8"/>
      <c r="AW3795" s="2">
        <f>'[2]BoQ HSYC-Trang'!$AT3795</f>
        <v>41916.36</v>
      </c>
      <c r="AX3795" s="8">
        <f>F3795*AW3795</f>
        <v>1189963.5440400001</v>
      </c>
      <c r="AY3795" s="8">
        <f>IF(AQ3795="CT",7%,5%)*AX3795</f>
        <v>59498.177202000006</v>
      </c>
      <c r="AZ3795" s="8">
        <f>AX3795*2%</f>
        <v>23799.270880800002</v>
      </c>
      <c r="BA3795" s="8">
        <f>IF(BB3795&gt;0,0,AX3795*5%)</f>
        <v>0</v>
      </c>
      <c r="BB3795" s="8">
        <f>(AX3795-BG3795)*35%</f>
        <v>416487.240414</v>
      </c>
      <c r="BC3795" s="8">
        <f>+AX3795+AY3795+AZ3795+BA3795+BB3795</f>
        <v>1689748.2325368002</v>
      </c>
      <c r="BD3795" s="8">
        <f>AX3795-AT3795</f>
        <v>1189963.5440400001</v>
      </c>
      <c r="BE3795" s="2"/>
      <c r="BH3795" s="2"/>
    </row>
    <row r="3796" spans="1:60" s="92" customFormat="1" ht="17" hidden="1" outlineLevel="2" x14ac:dyDescent="0.2">
      <c r="B3796" s="163"/>
      <c r="C3796" s="164" t="s">
        <v>112</v>
      </c>
      <c r="D3796" s="164"/>
      <c r="E3796" s="163"/>
      <c r="F3796" s="162"/>
      <c r="G3796" s="149">
        <f>+[2]THKL!F3820</f>
        <v>0</v>
      </c>
      <c r="H3796" s="158"/>
      <c r="I3796" s="158"/>
      <c r="J3796" s="158"/>
      <c r="K3796" s="159"/>
      <c r="L3796" s="161"/>
      <c r="M3796" s="161">
        <f>SUM(K3796:L3796)</f>
        <v>0</v>
      </c>
      <c r="N3796" s="83">
        <f>IF(V3796&lt;&gt;"VTC VHm",_xlfn.XLOOKUP(Z3796,$AC$4015:$AC$4035,$AD$4015:$AD$4035,0)*M3796,_xlfn.XLOOKUP(Z3796,$AC$4015:$AC$4035,$AD$4015:$AD$4035,0)*L3796)</f>
        <v>0</v>
      </c>
      <c r="O3796" s="83">
        <f>IF(V3796&lt;&gt;"VTC VHm",_xlfn.XLOOKUP(Z3796,$AC$4015:$AC$4035,$AE$4015:$AE$4035,0)*M3796,_xlfn.XLOOKUP(Z3796,$AC$4015:$AC$4035,$AE$4015:$AE$4035,0)*L3796)</f>
        <v>0</v>
      </c>
      <c r="P3796" s="160">
        <f>SUM(N3796:O3796)</f>
        <v>0</v>
      </c>
      <c r="Q3796" s="161">
        <f>M3796*G3796</f>
        <v>0</v>
      </c>
      <c r="R3796" s="161">
        <f>G3796*P3796</f>
        <v>0</v>
      </c>
      <c r="S3796" s="160">
        <f>SUM(Q3796:R3796)</f>
        <v>0</v>
      </c>
      <c r="T3796" s="159"/>
      <c r="U3796" s="158"/>
      <c r="V3796" s="158"/>
      <c r="W3796" s="158"/>
      <c r="X3796" s="94" t="s">
        <v>33</v>
      </c>
      <c r="Y3796" s="94"/>
      <c r="Z3796" s="94" t="s">
        <v>16</v>
      </c>
      <c r="AA3796" s="94" t="s">
        <v>80</v>
      </c>
      <c r="AB3796" s="2">
        <v>0</v>
      </c>
      <c r="AC3796" s="93">
        <v>0</v>
      </c>
      <c r="AD3796" s="93">
        <f>+M3796</f>
        <v>0</v>
      </c>
      <c r="AE3796" s="93">
        <f>+AD3796*14%</f>
        <v>0</v>
      </c>
      <c r="AF3796" s="93">
        <f>+AD3796*35%</f>
        <v>0</v>
      </c>
      <c r="AG3796" s="93">
        <f>+AD3796*F3796</f>
        <v>0</v>
      </c>
      <c r="AH3796" s="93">
        <f>+AE3796*F3796</f>
        <v>0</v>
      </c>
      <c r="AI3796" s="93">
        <f>+AF3796*F3796</f>
        <v>0</v>
      </c>
      <c r="AJ3796" s="93">
        <f>SUM(AG3796:AI3796)</f>
        <v>0</v>
      </c>
      <c r="AK3796" s="93">
        <f>+AD3796*G3796</f>
        <v>0</v>
      </c>
      <c r="AL3796" s="93">
        <f>+AE3796*G3796</f>
        <v>0</v>
      </c>
      <c r="AM3796" s="93">
        <f>+AF3796*G3796</f>
        <v>0</v>
      </c>
      <c r="AN3796" s="93">
        <f>SUM(AK3796:AM3796)</f>
        <v>0</v>
      </c>
      <c r="AQ3796" s="145" t="s">
        <v>79</v>
      </c>
      <c r="AU3796" s="8"/>
      <c r="AV3796" s="8"/>
      <c r="AW3796" s="2">
        <f>'[2]BoQ HSYC-Trang'!$AT3796</f>
        <v>0</v>
      </c>
      <c r="AX3796" s="8">
        <f>F3796*AW3796</f>
        <v>0</v>
      </c>
      <c r="AY3796" s="8">
        <f>IF(AQ3796="CT",7%,5%)*AX3796</f>
        <v>0</v>
      </c>
      <c r="AZ3796" s="8">
        <f>AX3796*2%</f>
        <v>0</v>
      </c>
      <c r="BA3796" s="8">
        <f>IF(BB3796&gt;0,0,AX3796*5%)</f>
        <v>0</v>
      </c>
      <c r="BB3796" s="8">
        <f>(AX3796-BG3796)*35%</f>
        <v>0</v>
      </c>
      <c r="BC3796" s="8">
        <f>+AX3796+AY3796+AZ3796+BA3796+BB3796</f>
        <v>0</v>
      </c>
      <c r="BD3796" s="8">
        <f>AX3796-AT3796</f>
        <v>0</v>
      </c>
      <c r="BE3796" s="2"/>
      <c r="BH3796" s="2"/>
    </row>
    <row r="3797" spans="1:60" ht="17" hidden="1" outlineLevel="2" x14ac:dyDescent="0.2">
      <c r="A3797" s="1" t="s">
        <v>108</v>
      </c>
      <c r="B3797" s="82">
        <v>48</v>
      </c>
      <c r="C3797" s="144" t="s">
        <v>111</v>
      </c>
      <c r="D3797" s="144"/>
      <c r="E3797" s="82" t="s">
        <v>52</v>
      </c>
      <c r="F3797" s="143">
        <v>80.28</v>
      </c>
      <c r="G3797" s="142">
        <f>+[2]THKL!F3821</f>
        <v>80.28</v>
      </c>
      <c r="H3797" s="132"/>
      <c r="I3797" s="132"/>
      <c r="J3797" s="132"/>
      <c r="K3797" s="156"/>
      <c r="L3797" s="157">
        <f>$L$162</f>
        <v>18720</v>
      </c>
      <c r="M3797" s="157">
        <f>SUM(K3797:L3797)</f>
        <v>18720</v>
      </c>
      <c r="N3797" s="83">
        <f>IF(V3797&lt;&gt;"VTC VHm",_xlfn.XLOOKUP(Z3797,$AC$4015:$AC$4035,$AD$4015:$AD$4035,0)*M3797,_xlfn.XLOOKUP(Z3797,$AC$4015:$AC$4035,$AD$4015:$AD$4035,0)*L3797)</f>
        <v>6552</v>
      </c>
      <c r="O3797" s="83">
        <f>IF(V3797&lt;&gt;"VTC VHm",_xlfn.XLOOKUP(Z3797,$AC$4015:$AC$4035,$AE$4015:$AE$4035,0)*M3797,_xlfn.XLOOKUP(Z3797,$AC$4015:$AC$4035,$AE$4015:$AE$4035,0)*L3797)</f>
        <v>0</v>
      </c>
      <c r="P3797" s="83">
        <f>SUM(N3797:O3797)</f>
        <v>6552</v>
      </c>
      <c r="Q3797" s="157">
        <f>M3797*G3797</f>
        <v>1502841.6</v>
      </c>
      <c r="R3797" s="157">
        <f>G3797*P3797</f>
        <v>525994.56000000006</v>
      </c>
      <c r="S3797" s="83">
        <f>SUM(Q3797:R3797)</f>
        <v>2028836.1600000001</v>
      </c>
      <c r="T3797" s="156" t="s">
        <v>103</v>
      </c>
      <c r="U3797" s="132"/>
      <c r="V3797" s="132"/>
      <c r="W3797" s="132"/>
      <c r="X3797" s="44" t="s">
        <v>33</v>
      </c>
      <c r="Y3797" s="44"/>
      <c r="Z3797" s="44" t="s">
        <v>16</v>
      </c>
      <c r="AA3797" s="44" t="s">
        <v>80</v>
      </c>
      <c r="AB3797" s="2">
        <v>127074.75</v>
      </c>
      <c r="AC3797" s="2">
        <v>10201560.93</v>
      </c>
      <c r="AD3797" s="2">
        <f>+M3797</f>
        <v>18720</v>
      </c>
      <c r="AE3797" s="2">
        <f>+AD3797*14%</f>
        <v>2620.8000000000002</v>
      </c>
      <c r="AF3797" s="155">
        <f>+AD3797*35%</f>
        <v>6552</v>
      </c>
      <c r="AG3797" s="2">
        <f>+AD3797*F3797</f>
        <v>1502841.6</v>
      </c>
      <c r="AH3797" s="2">
        <f>+AE3797*F3797</f>
        <v>210397.82400000002</v>
      </c>
      <c r="AI3797" s="2">
        <f>+AF3797*F3797</f>
        <v>525994.56000000006</v>
      </c>
      <c r="AJ3797" s="2">
        <f>SUM(AG3797:AI3797)</f>
        <v>2239233.9840000002</v>
      </c>
      <c r="AK3797" s="2">
        <f>+AD3797*G3797</f>
        <v>1502841.6</v>
      </c>
      <c r="AL3797" s="2">
        <f>+AE3797*G3797</f>
        <v>210397.82400000002</v>
      </c>
      <c r="AM3797" s="2">
        <f>+AF3797*G3797</f>
        <v>525994.56000000006</v>
      </c>
      <c r="AN3797" s="155">
        <f>SUM(AK3797:AM3797)</f>
        <v>2239233.9840000002</v>
      </c>
      <c r="AQ3797" s="145" t="s">
        <v>79</v>
      </c>
      <c r="AU3797" s="8"/>
      <c r="AV3797" s="8"/>
      <c r="AW3797" s="2">
        <f>'[2]BoQ HSYC-Trang'!$AT3797</f>
        <v>18720</v>
      </c>
      <c r="AX3797" s="8">
        <f>F3797*AW3797</f>
        <v>1502841.6</v>
      </c>
      <c r="AY3797" s="8">
        <f>IF(AQ3797="CT",7%,5%)*AX3797</f>
        <v>75142.080000000002</v>
      </c>
      <c r="AZ3797" s="8">
        <f>AX3797*2%</f>
        <v>30056.832000000002</v>
      </c>
      <c r="BA3797" s="8">
        <f>IF(BB3797&gt;0,0,AX3797*5%)</f>
        <v>0</v>
      </c>
      <c r="BB3797" s="8">
        <f>(AX3797-BG3797)*35%</f>
        <v>525994.56000000006</v>
      </c>
      <c r="BC3797" s="8">
        <f>+AX3797+AY3797+AZ3797+BA3797+BB3797</f>
        <v>2134035.0720000002</v>
      </c>
      <c r="BD3797" s="8">
        <f>AX3797-AT3797</f>
        <v>1502841.6</v>
      </c>
      <c r="BE3797" s="2"/>
      <c r="BH3797" s="2"/>
    </row>
    <row r="3798" spans="1:60" ht="34" hidden="1" outlineLevel="2" x14ac:dyDescent="0.2">
      <c r="B3798" s="82">
        <v>49</v>
      </c>
      <c r="C3798" s="144" t="s">
        <v>110</v>
      </c>
      <c r="D3798" s="144"/>
      <c r="E3798" s="82" t="s">
        <v>52</v>
      </c>
      <c r="F3798" s="143">
        <v>80.28</v>
      </c>
      <c r="G3798" s="142">
        <f>+[2]THKL!F3822</f>
        <v>80.28</v>
      </c>
      <c r="H3798" s="132"/>
      <c r="I3798" s="132"/>
      <c r="J3798" s="132"/>
      <c r="K3798" s="156" t="str">
        <f>$K$202</f>
        <v>Bao gồm</v>
      </c>
      <c r="L3798" s="166">
        <f>$L$202</f>
        <v>214238.25</v>
      </c>
      <c r="M3798" s="157">
        <f>SUM(K3798:L3798)</f>
        <v>214238.25</v>
      </c>
      <c r="N3798" s="83">
        <f>IF(V3798&lt;&gt;"VTC VHm",_xlfn.XLOOKUP(Z3798,$AC$4015:$AC$4035,$AD$4015:$AD$4035,0)*M3798,_xlfn.XLOOKUP(Z3798,$AC$4015:$AC$4035,$AD$4015:$AD$4035,0)*L3798)</f>
        <v>10711.9125</v>
      </c>
      <c r="O3798" s="83">
        <f>IF(V3798&lt;&gt;"VTC VHm",_xlfn.XLOOKUP(Z3798,$AC$4015:$AC$4035,$AE$4015:$AE$4035,0)*M3798,_xlfn.XLOOKUP(Z3798,$AC$4015:$AC$4035,$AE$4015:$AE$4035,0)*L3798)</f>
        <v>0</v>
      </c>
      <c r="P3798" s="83">
        <f>SUM(N3798:O3798)</f>
        <v>10711.9125</v>
      </c>
      <c r="Q3798" s="157">
        <f>M3798*G3798</f>
        <v>17199046.710000001</v>
      </c>
      <c r="R3798" s="157">
        <f>G3798*P3798</f>
        <v>859952.33550000004</v>
      </c>
      <c r="S3798" s="83">
        <f>SUM(Q3798:R3798)</f>
        <v>18058999.045500003</v>
      </c>
      <c r="T3798" s="165" t="s">
        <v>100</v>
      </c>
      <c r="U3798" s="132"/>
      <c r="V3798" s="132"/>
      <c r="W3798" s="132"/>
      <c r="X3798" s="44" t="s">
        <v>33</v>
      </c>
      <c r="Y3798" s="44"/>
      <c r="Z3798" s="44" t="s">
        <v>12</v>
      </c>
      <c r="AA3798" s="44" t="s">
        <v>80</v>
      </c>
      <c r="AB3798" s="2">
        <v>71770.772974807493</v>
      </c>
      <c r="AC3798" s="2">
        <v>5761757.6544175455</v>
      </c>
      <c r="AD3798" s="2">
        <f>+M3798</f>
        <v>214238.25</v>
      </c>
      <c r="AE3798" s="2">
        <f>+AD3798*14%</f>
        <v>29993.355000000003</v>
      </c>
      <c r="AF3798" s="155">
        <f>+AD3798*35%</f>
        <v>74983.387499999997</v>
      </c>
      <c r="AG3798" s="2">
        <f>+AD3798*F3798</f>
        <v>17199046.710000001</v>
      </c>
      <c r="AH3798" s="2">
        <f>+AE3798*F3798</f>
        <v>2407866.5394000001</v>
      </c>
      <c r="AI3798" s="2">
        <f>+AF3798*F3798</f>
        <v>6019666.3485000003</v>
      </c>
      <c r="AJ3798" s="2">
        <f>SUM(AG3798:AI3798)</f>
        <v>25626579.597900003</v>
      </c>
      <c r="AK3798" s="2">
        <f>+AD3798*G3798</f>
        <v>17199046.710000001</v>
      </c>
      <c r="AL3798" s="2">
        <f>+AE3798*G3798</f>
        <v>2407866.5394000001</v>
      </c>
      <c r="AM3798" s="2">
        <f>+AF3798*G3798</f>
        <v>6019666.3485000003</v>
      </c>
      <c r="AN3798" s="155">
        <f>SUM(AK3798:AM3798)</f>
        <v>25626579.597900003</v>
      </c>
      <c r="AQ3798" s="145" t="s">
        <v>79</v>
      </c>
      <c r="AU3798" s="8"/>
      <c r="AV3798" s="8"/>
      <c r="AW3798" s="2">
        <f>'[2]BoQ HSYC-Trang'!$AT3798</f>
        <v>214238.25</v>
      </c>
      <c r="AX3798" s="8">
        <f>F3798*AW3798</f>
        <v>17199046.710000001</v>
      </c>
      <c r="AY3798" s="8">
        <f>IF(AQ3798="CT",7%,5%)*AX3798</f>
        <v>859952.33550000004</v>
      </c>
      <c r="AZ3798" s="8">
        <f>AX3798*2%</f>
        <v>343980.93420000002</v>
      </c>
      <c r="BA3798" s="8">
        <f>IF(BB3798&gt;0,0,AX3798*5%)</f>
        <v>0</v>
      </c>
      <c r="BB3798" s="8">
        <f>(AX3798-BG3798)*35%</f>
        <v>6019666.3485000003</v>
      </c>
      <c r="BC3798" s="8">
        <f>+AX3798+AY3798+AZ3798+BA3798+BB3798</f>
        <v>24422646.328200005</v>
      </c>
      <c r="BD3798" s="8">
        <f>AX3798-AT3798</f>
        <v>17199046.710000001</v>
      </c>
      <c r="BE3798" s="2"/>
      <c r="BH3798" s="2"/>
    </row>
    <row r="3799" spans="1:60" s="92" customFormat="1" ht="17" hidden="1" outlineLevel="2" x14ac:dyDescent="0.2">
      <c r="B3799" s="163"/>
      <c r="C3799" s="164" t="s">
        <v>109</v>
      </c>
      <c r="D3799" s="164"/>
      <c r="E3799" s="163"/>
      <c r="F3799" s="162"/>
      <c r="G3799" s="149">
        <f>+[2]THKL!F3823</f>
        <v>0</v>
      </c>
      <c r="H3799" s="158"/>
      <c r="I3799" s="158"/>
      <c r="J3799" s="158"/>
      <c r="K3799" s="159"/>
      <c r="L3799" s="161"/>
      <c r="M3799" s="161">
        <f>SUM(K3799:L3799)</f>
        <v>0</v>
      </c>
      <c r="N3799" s="83">
        <f>IF(V3799&lt;&gt;"VTC VHm",_xlfn.XLOOKUP(Z3799,$AC$4015:$AC$4035,$AD$4015:$AD$4035,0)*M3799,_xlfn.XLOOKUP(Z3799,$AC$4015:$AC$4035,$AD$4015:$AD$4035,0)*L3799)</f>
        <v>0</v>
      </c>
      <c r="O3799" s="83">
        <f>IF(V3799&lt;&gt;"VTC VHm",_xlfn.XLOOKUP(Z3799,$AC$4015:$AC$4035,$AE$4015:$AE$4035,0)*M3799,_xlfn.XLOOKUP(Z3799,$AC$4015:$AC$4035,$AE$4015:$AE$4035,0)*L3799)</f>
        <v>0</v>
      </c>
      <c r="P3799" s="160">
        <f>SUM(N3799:O3799)</f>
        <v>0</v>
      </c>
      <c r="Q3799" s="161">
        <f>M3799*G3799</f>
        <v>0</v>
      </c>
      <c r="R3799" s="161">
        <f>G3799*P3799</f>
        <v>0</v>
      </c>
      <c r="S3799" s="160">
        <f>SUM(Q3799:R3799)</f>
        <v>0</v>
      </c>
      <c r="T3799" s="159"/>
      <c r="U3799" s="158"/>
      <c r="V3799" s="158"/>
      <c r="W3799" s="158"/>
      <c r="X3799" s="94" t="s">
        <v>33</v>
      </c>
      <c r="Y3799" s="94"/>
      <c r="Z3799" s="94"/>
      <c r="AA3799" s="94" t="s">
        <v>80</v>
      </c>
      <c r="AB3799" s="2">
        <v>0</v>
      </c>
      <c r="AC3799" s="93">
        <v>0</v>
      </c>
      <c r="AD3799" s="93">
        <f>+M3799</f>
        <v>0</v>
      </c>
      <c r="AE3799" s="93">
        <f>+AD3799*14%</f>
        <v>0</v>
      </c>
      <c r="AF3799" s="93">
        <f>+AD3799*35%</f>
        <v>0</v>
      </c>
      <c r="AG3799" s="93">
        <f>+AD3799*F3799</f>
        <v>0</v>
      </c>
      <c r="AH3799" s="93">
        <f>+AE3799*F3799</f>
        <v>0</v>
      </c>
      <c r="AI3799" s="93">
        <f>+AF3799*F3799</f>
        <v>0</v>
      </c>
      <c r="AJ3799" s="93">
        <f>SUM(AG3799:AI3799)</f>
        <v>0</v>
      </c>
      <c r="AK3799" s="93">
        <f>+AD3799*G3799</f>
        <v>0</v>
      </c>
      <c r="AL3799" s="93">
        <f>+AE3799*G3799</f>
        <v>0</v>
      </c>
      <c r="AM3799" s="93">
        <f>+AF3799*G3799</f>
        <v>0</v>
      </c>
      <c r="AN3799" s="93">
        <f>SUM(AK3799:AM3799)</f>
        <v>0</v>
      </c>
      <c r="AQ3799" s="145" t="s">
        <v>79</v>
      </c>
      <c r="AU3799" s="8"/>
      <c r="AV3799" s="8"/>
      <c r="AW3799" s="2">
        <f>'[2]BoQ HSYC-Trang'!$AT3799</f>
        <v>0</v>
      </c>
      <c r="AX3799" s="8">
        <f>F3799*AW3799</f>
        <v>0</v>
      </c>
      <c r="AY3799" s="8">
        <f>IF(AQ3799="CT",7%,5%)*AX3799</f>
        <v>0</v>
      </c>
      <c r="AZ3799" s="8">
        <f>AX3799*2%</f>
        <v>0</v>
      </c>
      <c r="BA3799" s="8">
        <f>IF(BB3799&gt;0,0,AX3799*5%)</f>
        <v>0</v>
      </c>
      <c r="BB3799" s="8">
        <f>(AX3799-BG3799)*35%</f>
        <v>0</v>
      </c>
      <c r="BC3799" s="8">
        <f>+AX3799+AY3799+AZ3799+BA3799+BB3799</f>
        <v>0</v>
      </c>
      <c r="BD3799" s="8">
        <f>AX3799-AT3799</f>
        <v>0</v>
      </c>
      <c r="BE3799" s="2"/>
      <c r="BH3799" s="2"/>
    </row>
    <row r="3800" spans="1:60" ht="17" hidden="1" outlineLevel="2" x14ac:dyDescent="0.2">
      <c r="A3800" s="1" t="s">
        <v>108</v>
      </c>
      <c r="B3800" s="82">
        <v>50</v>
      </c>
      <c r="C3800" s="144" t="s">
        <v>107</v>
      </c>
      <c r="D3800" s="144"/>
      <c r="E3800" s="82" t="s">
        <v>52</v>
      </c>
      <c r="F3800" s="143">
        <v>73.367500000000007</v>
      </c>
      <c r="G3800" s="142">
        <f>+[2]THKL!F3824</f>
        <v>73.367500000000007</v>
      </c>
      <c r="H3800" s="132"/>
      <c r="I3800" s="132"/>
      <c r="J3800" s="132"/>
      <c r="K3800" s="156" t="s">
        <v>89</v>
      </c>
      <c r="L3800" s="157">
        <f>L3721</f>
        <v>18720</v>
      </c>
      <c r="M3800" s="157">
        <f>SUM(K3800:L3800)</f>
        <v>18720</v>
      </c>
      <c r="N3800" s="83">
        <f>IF(V3800&lt;&gt;"VTC VHm",_xlfn.XLOOKUP(Z3800,$AC$4015:$AC$4035,$AD$4015:$AD$4035,0)*M3800,_xlfn.XLOOKUP(Z3800,$AC$4015:$AC$4035,$AD$4015:$AD$4035,0)*L3800)</f>
        <v>6552</v>
      </c>
      <c r="O3800" s="83">
        <f>IF(V3800&lt;&gt;"VTC VHm",_xlfn.XLOOKUP(Z3800,$AC$4015:$AC$4035,$AE$4015:$AE$4035,0)*M3800,_xlfn.XLOOKUP(Z3800,$AC$4015:$AC$4035,$AE$4015:$AE$4035,0)*L3800)</f>
        <v>0</v>
      </c>
      <c r="P3800" s="83">
        <f>SUM(N3800:O3800)</f>
        <v>6552</v>
      </c>
      <c r="Q3800" s="157">
        <f>M3800*G3800</f>
        <v>1373439.6</v>
      </c>
      <c r="R3800" s="157">
        <f>G3800*P3800</f>
        <v>480703.86000000004</v>
      </c>
      <c r="S3800" s="83">
        <f>SUM(Q3800:R3800)</f>
        <v>1854143.4600000002</v>
      </c>
      <c r="T3800" s="156" t="s">
        <v>103</v>
      </c>
      <c r="U3800" s="132"/>
      <c r="V3800" s="132"/>
      <c r="W3800" s="132"/>
      <c r="X3800" s="44" t="s">
        <v>33</v>
      </c>
      <c r="Y3800" s="44"/>
      <c r="Z3800" s="44" t="s">
        <v>16</v>
      </c>
      <c r="AA3800" s="44" t="s">
        <v>80</v>
      </c>
      <c r="AB3800" s="2">
        <v>190612.125</v>
      </c>
      <c r="AC3800" s="2">
        <v>13984735.080937501</v>
      </c>
      <c r="AD3800" s="2">
        <f>+M3800</f>
        <v>18720</v>
      </c>
      <c r="AE3800" s="2">
        <f>+AD3800*14%</f>
        <v>2620.8000000000002</v>
      </c>
      <c r="AF3800" s="155">
        <f>+AD3800*35%</f>
        <v>6552</v>
      </c>
      <c r="AG3800" s="2">
        <f>+AD3800*F3800</f>
        <v>1373439.6</v>
      </c>
      <c r="AH3800" s="2">
        <f>+AE3800*F3800</f>
        <v>192281.54400000002</v>
      </c>
      <c r="AI3800" s="2">
        <f>+AF3800*F3800</f>
        <v>480703.86000000004</v>
      </c>
      <c r="AJ3800" s="2">
        <f>SUM(AG3800:AI3800)</f>
        <v>2046425.0040000002</v>
      </c>
      <c r="AK3800" s="2">
        <f>+AD3800*G3800</f>
        <v>1373439.6</v>
      </c>
      <c r="AL3800" s="2">
        <f>+AE3800*G3800</f>
        <v>192281.54400000002</v>
      </c>
      <c r="AM3800" s="2">
        <f>+AF3800*G3800</f>
        <v>480703.86000000004</v>
      </c>
      <c r="AN3800" s="155">
        <f>SUM(AK3800:AM3800)</f>
        <v>2046425.0040000002</v>
      </c>
      <c r="AQ3800" s="145" t="s">
        <v>79</v>
      </c>
      <c r="AU3800" s="8"/>
      <c r="AV3800" s="8"/>
      <c r="AW3800" s="2">
        <f>'[2]BoQ HSYC-Trang'!$AT3800</f>
        <v>18720</v>
      </c>
      <c r="AX3800" s="8">
        <f>F3800*AW3800</f>
        <v>1373439.6</v>
      </c>
      <c r="AY3800" s="8">
        <f>IF(AQ3800="CT",7%,5%)*AX3800</f>
        <v>68671.98000000001</v>
      </c>
      <c r="AZ3800" s="8">
        <f>AX3800*2%</f>
        <v>27468.792000000001</v>
      </c>
      <c r="BA3800" s="8">
        <f>IF(BB3800&gt;0,0,AX3800*5%)</f>
        <v>0</v>
      </c>
      <c r="BB3800" s="8">
        <f>(AX3800-BG3800)*35%</f>
        <v>480703.86</v>
      </c>
      <c r="BC3800" s="8">
        <f>+AX3800+AY3800+AZ3800+BA3800+BB3800</f>
        <v>1950284.2319999998</v>
      </c>
      <c r="BD3800" s="8">
        <f>AX3800-AT3800</f>
        <v>1373439.6</v>
      </c>
      <c r="BE3800" s="2"/>
      <c r="BH3800" s="2"/>
    </row>
    <row r="3801" spans="1:60" s="92" customFormat="1" ht="17" hidden="1" outlineLevel="2" x14ac:dyDescent="0.2">
      <c r="B3801" s="163"/>
      <c r="C3801" s="164" t="s">
        <v>106</v>
      </c>
      <c r="D3801" s="164"/>
      <c r="E3801" s="163"/>
      <c r="F3801" s="162"/>
      <c r="G3801" s="149">
        <f>+[2]THKL!F3825</f>
        <v>0</v>
      </c>
      <c r="H3801" s="158"/>
      <c r="I3801" s="158"/>
      <c r="J3801" s="158"/>
      <c r="K3801" s="159"/>
      <c r="L3801" s="161"/>
      <c r="M3801" s="161">
        <f>SUM(K3801:L3801)</f>
        <v>0</v>
      </c>
      <c r="N3801" s="83">
        <f>IF(V3801&lt;&gt;"VTC VHm",_xlfn.XLOOKUP(Z3801,$AC$4015:$AC$4035,$AD$4015:$AD$4035,0)*M3801,_xlfn.XLOOKUP(Z3801,$AC$4015:$AC$4035,$AD$4015:$AD$4035,0)*L3801)</f>
        <v>0</v>
      </c>
      <c r="O3801" s="83">
        <f>IF(V3801&lt;&gt;"VTC VHm",_xlfn.XLOOKUP(Z3801,$AC$4015:$AC$4035,$AE$4015:$AE$4035,0)*M3801,_xlfn.XLOOKUP(Z3801,$AC$4015:$AC$4035,$AE$4015:$AE$4035,0)*L3801)</f>
        <v>0</v>
      </c>
      <c r="P3801" s="160">
        <f>SUM(N3801:O3801)</f>
        <v>0</v>
      </c>
      <c r="Q3801" s="161">
        <f>M3801*G3801</f>
        <v>0</v>
      </c>
      <c r="R3801" s="161">
        <f>G3801*P3801</f>
        <v>0</v>
      </c>
      <c r="S3801" s="160">
        <f>SUM(Q3801:R3801)</f>
        <v>0</v>
      </c>
      <c r="T3801" s="159"/>
      <c r="U3801" s="158"/>
      <c r="V3801" s="158"/>
      <c r="W3801" s="158"/>
      <c r="X3801" s="94" t="s">
        <v>33</v>
      </c>
      <c r="Y3801" s="94"/>
      <c r="Z3801" s="94" t="s">
        <v>16</v>
      </c>
      <c r="AA3801" s="94" t="s">
        <v>80</v>
      </c>
      <c r="AB3801" s="2">
        <v>0</v>
      </c>
      <c r="AC3801" s="93">
        <v>0</v>
      </c>
      <c r="AD3801" s="93">
        <f>+M3801</f>
        <v>0</v>
      </c>
      <c r="AE3801" s="93">
        <f>+AD3801*14%</f>
        <v>0</v>
      </c>
      <c r="AF3801" s="93">
        <f>+AD3801*35%</f>
        <v>0</v>
      </c>
      <c r="AG3801" s="93">
        <f>+AD3801*F3801</f>
        <v>0</v>
      </c>
      <c r="AH3801" s="93">
        <f>+AE3801*F3801</f>
        <v>0</v>
      </c>
      <c r="AI3801" s="93">
        <f>+AF3801*F3801</f>
        <v>0</v>
      </c>
      <c r="AJ3801" s="93">
        <f>SUM(AG3801:AI3801)</f>
        <v>0</v>
      </c>
      <c r="AK3801" s="93">
        <f>+AD3801*G3801</f>
        <v>0</v>
      </c>
      <c r="AL3801" s="93">
        <f>+AE3801*G3801</f>
        <v>0</v>
      </c>
      <c r="AM3801" s="93">
        <f>+AF3801*G3801</f>
        <v>0</v>
      </c>
      <c r="AN3801" s="93">
        <f>SUM(AK3801:AM3801)</f>
        <v>0</v>
      </c>
      <c r="AQ3801" s="145" t="s">
        <v>79</v>
      </c>
      <c r="AU3801" s="8"/>
      <c r="AV3801" s="8"/>
      <c r="AW3801" s="2">
        <f>'[2]BoQ HSYC-Trang'!$AT3801</f>
        <v>0</v>
      </c>
      <c r="AX3801" s="8">
        <f>F3801*AW3801</f>
        <v>0</v>
      </c>
      <c r="AY3801" s="8">
        <f>IF(AQ3801="CT",7%,5%)*AX3801</f>
        <v>0</v>
      </c>
      <c r="AZ3801" s="8">
        <f>AX3801*2%</f>
        <v>0</v>
      </c>
      <c r="BA3801" s="8">
        <f>IF(BB3801&gt;0,0,AX3801*5%)</f>
        <v>0</v>
      </c>
      <c r="BB3801" s="8">
        <f>(AX3801-BG3801)*35%</f>
        <v>0</v>
      </c>
      <c r="BC3801" s="8">
        <f>+AX3801+AY3801+AZ3801+BA3801+BB3801</f>
        <v>0</v>
      </c>
      <c r="BD3801" s="8">
        <f>AX3801-AT3801</f>
        <v>0</v>
      </c>
      <c r="BE3801" s="2"/>
      <c r="BH3801" s="2"/>
    </row>
    <row r="3802" spans="1:60" ht="51" hidden="1" outlineLevel="2" x14ac:dyDescent="0.2">
      <c r="B3802" s="82">
        <v>51</v>
      </c>
      <c r="C3802" s="144" t="s">
        <v>105</v>
      </c>
      <c r="D3802" s="144"/>
      <c r="E3802" s="82" t="s">
        <v>104</v>
      </c>
      <c r="F3802" s="143">
        <v>1.2996000000000001</v>
      </c>
      <c r="G3802" s="142">
        <f>+[2]THKL!F3826</f>
        <v>1.2996000000000001</v>
      </c>
      <c r="H3802" s="132"/>
      <c r="I3802" s="132"/>
      <c r="J3802" s="132"/>
      <c r="K3802" s="156" t="str">
        <f>$K$112</f>
        <v>Bao gồm</v>
      </c>
      <c r="L3802" s="157">
        <f>$L$112</f>
        <v>5314506.2372727301</v>
      </c>
      <c r="M3802" s="157">
        <f>SUM(K3802:L3802)</f>
        <v>5314506.2372727301</v>
      </c>
      <c r="N3802" s="83">
        <f>IF(V3802&lt;&gt;"VTC VHm",_xlfn.XLOOKUP(Z3802,$AC$4015:$AC$4035,$AD$4015:$AD$4035,0)*M3802,_xlfn.XLOOKUP(Z3802,$AC$4015:$AC$4035,$AD$4015:$AD$4035,0)*L3802)</f>
        <v>1860077.1830454555</v>
      </c>
      <c r="O3802" s="83">
        <f>IF(V3802&lt;&gt;"VTC VHm",_xlfn.XLOOKUP(Z3802,$AC$4015:$AC$4035,$AE$4015:$AE$4035,0)*M3802,_xlfn.XLOOKUP(Z3802,$AC$4015:$AC$4035,$AE$4015:$AE$4035,0)*L3802)</f>
        <v>0</v>
      </c>
      <c r="P3802" s="83">
        <f>SUM(N3802:O3802)</f>
        <v>1860077.1830454555</v>
      </c>
      <c r="Q3802" s="157">
        <f>M3802*G3802</f>
        <v>6906732.3059596401</v>
      </c>
      <c r="R3802" s="157">
        <f>G3802*P3802</f>
        <v>2417356.307085874</v>
      </c>
      <c r="S3802" s="83">
        <f>SUM(Q3802:R3802)</f>
        <v>9324088.6130455136</v>
      </c>
      <c r="T3802" s="125" t="s">
        <v>103</v>
      </c>
      <c r="U3802" s="132"/>
      <c r="V3802" s="132"/>
      <c r="W3802" s="132"/>
      <c r="X3802" s="44" t="s">
        <v>33</v>
      </c>
      <c r="Y3802" s="44"/>
      <c r="Z3802" s="44" t="s">
        <v>16</v>
      </c>
      <c r="AA3802" s="44" t="s">
        <v>80</v>
      </c>
      <c r="AB3802" s="2">
        <v>3952676.7392185028</v>
      </c>
      <c r="AC3802" s="2">
        <v>5136898.6902883667</v>
      </c>
      <c r="AD3802" s="2">
        <f>+M3802</f>
        <v>5314506.2372727301</v>
      </c>
      <c r="AE3802" s="2">
        <f>+AD3802*14%</f>
        <v>744030.87321818224</v>
      </c>
      <c r="AF3802" s="155">
        <f>+AD3802*35%</f>
        <v>1860077.1830454555</v>
      </c>
      <c r="AG3802" s="2">
        <f>+AD3802*F3802</f>
        <v>6906732.3059596401</v>
      </c>
      <c r="AH3802" s="2">
        <f>+AE3802*F3802</f>
        <v>966942.52283434966</v>
      </c>
      <c r="AI3802" s="2">
        <f>+AF3802*F3802</f>
        <v>2417356.307085874</v>
      </c>
      <c r="AJ3802" s="2">
        <f>SUM(AG3802:AI3802)</f>
        <v>10291031.135879863</v>
      </c>
      <c r="AK3802" s="2">
        <f>+AD3802*G3802</f>
        <v>6906732.3059596401</v>
      </c>
      <c r="AL3802" s="2">
        <f>+AE3802*G3802</f>
        <v>966942.52283434966</v>
      </c>
      <c r="AM3802" s="2">
        <f>+AF3802*G3802</f>
        <v>2417356.307085874</v>
      </c>
      <c r="AN3802" s="155">
        <f>SUM(AK3802:AM3802)</f>
        <v>10291031.135879863</v>
      </c>
      <c r="AQ3802" s="145" t="s">
        <v>79</v>
      </c>
      <c r="AU3802" s="8"/>
      <c r="AV3802" s="8"/>
      <c r="AW3802" s="2">
        <f>'[2]BoQ HSYC-Trang'!$AT3802</f>
        <v>5314506.2372727301</v>
      </c>
      <c r="AX3802" s="8">
        <f>F3802*AW3802</f>
        <v>6906732.3059596401</v>
      </c>
      <c r="AY3802" s="8">
        <f>IF(AQ3802="CT",7%,5%)*AX3802</f>
        <v>345336.615297982</v>
      </c>
      <c r="AZ3802" s="8">
        <f>AX3802*2%</f>
        <v>138134.6461191928</v>
      </c>
      <c r="BA3802" s="8">
        <f>IF(BB3802&gt;0,0,AX3802*5%)</f>
        <v>0</v>
      </c>
      <c r="BB3802" s="8">
        <f>(AX3802-BG3802)*35%</f>
        <v>2417356.307085874</v>
      </c>
      <c r="BC3802" s="8">
        <f>+AX3802+AY3802+AZ3802+BA3802+BB3802</f>
        <v>9807559.8744626902</v>
      </c>
      <c r="BD3802" s="8">
        <f>AX3802-AT3802</f>
        <v>6906732.3059596401</v>
      </c>
      <c r="BE3802" s="2"/>
      <c r="BH3802" s="2"/>
    </row>
    <row r="3803" spans="1:60" ht="34" hidden="1" outlineLevel="2" x14ac:dyDescent="0.2">
      <c r="B3803" s="82">
        <v>52</v>
      </c>
      <c r="C3803" s="144" t="s">
        <v>102</v>
      </c>
      <c r="D3803" s="144"/>
      <c r="E3803" s="82" t="s">
        <v>52</v>
      </c>
      <c r="F3803" s="143">
        <v>11.4</v>
      </c>
      <c r="G3803" s="142">
        <f>+[2]THKL!F3827</f>
        <v>11.4</v>
      </c>
      <c r="H3803" s="132"/>
      <c r="I3803" s="132"/>
      <c r="J3803" s="132"/>
      <c r="K3803" s="156" t="str">
        <f>$K$147</f>
        <v>Bao gồm</v>
      </c>
      <c r="L3803" s="157">
        <f>$L$147</f>
        <v>78695.888555555561</v>
      </c>
      <c r="M3803" s="157">
        <f>SUM(K3803:L3803)</f>
        <v>78695.888555555561</v>
      </c>
      <c r="N3803" s="83">
        <f>IF(V3803&lt;&gt;"VTC VHm",_xlfn.XLOOKUP(Z3803,$AC$4015:$AC$4035,$AD$4015:$AD$4035,0)*M3803,_xlfn.XLOOKUP(Z3803,$AC$4015:$AC$4035,$AD$4015:$AD$4035,0)*L3803)</f>
        <v>27543.560994444444</v>
      </c>
      <c r="O3803" s="83">
        <f>IF(V3803&lt;&gt;"VTC VHm",_xlfn.XLOOKUP(Z3803,$AC$4015:$AC$4035,$AE$4015:$AE$4035,0)*M3803,_xlfn.XLOOKUP(Z3803,$AC$4015:$AC$4035,$AE$4015:$AE$4035,0)*L3803)</f>
        <v>0</v>
      </c>
      <c r="P3803" s="83">
        <f>SUM(N3803:O3803)</f>
        <v>27543.560994444444</v>
      </c>
      <c r="Q3803" s="157">
        <f>M3803*G3803</f>
        <v>897133.12953333347</v>
      </c>
      <c r="R3803" s="157">
        <f>G3803*P3803</f>
        <v>313996.59533666668</v>
      </c>
      <c r="S3803" s="83">
        <f>SUM(Q3803:R3803)</f>
        <v>1211129.72487</v>
      </c>
      <c r="T3803" s="156" t="s">
        <v>50</v>
      </c>
      <c r="U3803" s="132"/>
      <c r="V3803" s="132"/>
      <c r="W3803" s="132"/>
      <c r="X3803" s="44" t="s">
        <v>33</v>
      </c>
      <c r="Y3803" s="44"/>
      <c r="Z3803" s="44" t="s">
        <v>16</v>
      </c>
      <c r="AA3803" s="44" t="s">
        <v>80</v>
      </c>
      <c r="AB3803" s="2">
        <v>56286.984816457334</v>
      </c>
      <c r="AC3803" s="2">
        <v>641671.62690761359</v>
      </c>
      <c r="AD3803" s="2">
        <f>+M3803</f>
        <v>78695.888555555561</v>
      </c>
      <c r="AE3803" s="2">
        <f>+AD3803*14%</f>
        <v>11017.424397777779</v>
      </c>
      <c r="AF3803" s="155">
        <f>+AD3803*35%</f>
        <v>27543.560994444444</v>
      </c>
      <c r="AG3803" s="2">
        <f>+AD3803*F3803</f>
        <v>897133.12953333347</v>
      </c>
      <c r="AH3803" s="2">
        <f>+AE3803*F3803</f>
        <v>125598.63813466667</v>
      </c>
      <c r="AI3803" s="2">
        <f>+AF3803*F3803</f>
        <v>313996.59533666668</v>
      </c>
      <c r="AJ3803" s="2">
        <f>SUM(AG3803:AI3803)</f>
        <v>1336728.3630046668</v>
      </c>
      <c r="AK3803" s="2">
        <f>+AD3803*G3803</f>
        <v>897133.12953333347</v>
      </c>
      <c r="AL3803" s="2">
        <f>+AE3803*G3803</f>
        <v>125598.63813466667</v>
      </c>
      <c r="AM3803" s="2">
        <f>+AF3803*G3803</f>
        <v>313996.59533666668</v>
      </c>
      <c r="AN3803" s="155">
        <f>SUM(AK3803:AM3803)</f>
        <v>1336728.3630046668</v>
      </c>
      <c r="AQ3803" s="145" t="s">
        <v>79</v>
      </c>
      <c r="AU3803" s="8"/>
      <c r="AV3803" s="8"/>
      <c r="AW3803" s="2">
        <f>'[2]BoQ HSYC-Trang'!$AT3803</f>
        <v>78695.888555555561</v>
      </c>
      <c r="AX3803" s="8">
        <f>F3803*AW3803</f>
        <v>897133.12953333347</v>
      </c>
      <c r="AY3803" s="8">
        <f>IF(AQ3803="CT",7%,5%)*AX3803</f>
        <v>44856.656476666678</v>
      </c>
      <c r="AZ3803" s="8">
        <f>AX3803*2%</f>
        <v>17942.66259066667</v>
      </c>
      <c r="BA3803" s="8">
        <f>IF(BB3803&gt;0,0,AX3803*5%)</f>
        <v>0</v>
      </c>
      <c r="BB3803" s="8">
        <f>(AX3803-BG3803)*35%</f>
        <v>313996.59533666668</v>
      </c>
      <c r="BC3803" s="8">
        <f>+AX3803+AY3803+AZ3803+BA3803+BB3803</f>
        <v>1273929.0439373334</v>
      </c>
      <c r="BD3803" s="8">
        <f>AX3803-AT3803</f>
        <v>897133.12953333347</v>
      </c>
      <c r="BE3803" s="2"/>
      <c r="BH3803" s="2"/>
    </row>
    <row r="3804" spans="1:60" ht="34" hidden="1" outlineLevel="2" x14ac:dyDescent="0.2">
      <c r="B3804" s="82">
        <v>53</v>
      </c>
      <c r="C3804" s="144" t="s">
        <v>101</v>
      </c>
      <c r="D3804" s="144"/>
      <c r="E3804" s="82" t="s">
        <v>52</v>
      </c>
      <c r="F3804" s="143">
        <v>11.4</v>
      </c>
      <c r="G3804" s="142">
        <f>+[2]THKL!F3828</f>
        <v>11.4</v>
      </c>
      <c r="H3804" s="132"/>
      <c r="I3804" s="132"/>
      <c r="J3804" s="132"/>
      <c r="K3804" s="156" t="str">
        <f>$K$202</f>
        <v>Bao gồm</v>
      </c>
      <c r="L3804" s="166">
        <f>$L$202</f>
        <v>214238.25</v>
      </c>
      <c r="M3804" s="157">
        <f>SUM(K3804:L3804)</f>
        <v>214238.25</v>
      </c>
      <c r="N3804" s="83">
        <f>IF(V3804&lt;&gt;"VTC VHm",_xlfn.XLOOKUP(Z3804,$AC$4015:$AC$4035,$AD$4015:$AD$4035,0)*M3804,_xlfn.XLOOKUP(Z3804,$AC$4015:$AC$4035,$AD$4015:$AD$4035,0)*L3804)</f>
        <v>10711.9125</v>
      </c>
      <c r="O3804" s="83">
        <f>IF(V3804&lt;&gt;"VTC VHm",_xlfn.XLOOKUP(Z3804,$AC$4015:$AC$4035,$AE$4015:$AE$4035,0)*M3804,_xlfn.XLOOKUP(Z3804,$AC$4015:$AC$4035,$AE$4015:$AE$4035,0)*L3804)</f>
        <v>0</v>
      </c>
      <c r="P3804" s="83">
        <f>SUM(N3804:O3804)</f>
        <v>10711.9125</v>
      </c>
      <c r="Q3804" s="157">
        <f>M3804*G3804</f>
        <v>2442316.0500000003</v>
      </c>
      <c r="R3804" s="157">
        <f>G3804*P3804</f>
        <v>122115.80250000001</v>
      </c>
      <c r="S3804" s="83">
        <f>SUM(Q3804:R3804)</f>
        <v>2564431.8525000005</v>
      </c>
      <c r="T3804" s="165" t="s">
        <v>100</v>
      </c>
      <c r="U3804" s="132"/>
      <c r="V3804" s="132"/>
      <c r="W3804" s="132"/>
      <c r="X3804" s="44" t="s">
        <v>33</v>
      </c>
      <c r="Y3804" s="44"/>
      <c r="Z3804" s="44" t="s">
        <v>12</v>
      </c>
      <c r="AA3804" s="44" t="s">
        <v>80</v>
      </c>
      <c r="AB3804" s="2">
        <v>263076.83193765936</v>
      </c>
      <c r="AC3804" s="2">
        <v>2999075.8840893167</v>
      </c>
      <c r="AD3804" s="2">
        <f>+M3804</f>
        <v>214238.25</v>
      </c>
      <c r="AE3804" s="2">
        <f>+AD3804*14%</f>
        <v>29993.355000000003</v>
      </c>
      <c r="AF3804" s="155">
        <f>+AD3804*35%</f>
        <v>74983.387499999997</v>
      </c>
      <c r="AG3804" s="2">
        <f>+AD3804*F3804</f>
        <v>2442316.0500000003</v>
      </c>
      <c r="AH3804" s="2">
        <f>+AE3804*F3804</f>
        <v>341924.24700000003</v>
      </c>
      <c r="AI3804" s="2">
        <f>+AF3804*F3804</f>
        <v>854810.61750000005</v>
      </c>
      <c r="AJ3804" s="2">
        <f>SUM(AG3804:AI3804)</f>
        <v>3639050.9145000004</v>
      </c>
      <c r="AK3804" s="2">
        <f>+AD3804*G3804</f>
        <v>2442316.0500000003</v>
      </c>
      <c r="AL3804" s="2">
        <f>+AE3804*G3804</f>
        <v>341924.24700000003</v>
      </c>
      <c r="AM3804" s="2">
        <f>+AF3804*G3804</f>
        <v>854810.61750000005</v>
      </c>
      <c r="AN3804" s="155">
        <f>SUM(AK3804:AM3804)</f>
        <v>3639050.9145000004</v>
      </c>
      <c r="AQ3804" s="145" t="s">
        <v>79</v>
      </c>
      <c r="AU3804" s="8"/>
      <c r="AV3804" s="8"/>
      <c r="AW3804" s="2">
        <f>'[2]BoQ HSYC-Trang'!$AT3804</f>
        <v>214238.25</v>
      </c>
      <c r="AX3804" s="8">
        <f>F3804*AW3804</f>
        <v>2442316.0500000003</v>
      </c>
      <c r="AY3804" s="8">
        <f>IF(AQ3804="CT",7%,5%)*AX3804</f>
        <v>122115.80250000002</v>
      </c>
      <c r="AZ3804" s="8">
        <f>AX3804*2%</f>
        <v>48846.321000000004</v>
      </c>
      <c r="BA3804" s="8">
        <f>IF(BB3804&gt;0,0,AX3804*5%)</f>
        <v>0</v>
      </c>
      <c r="BB3804" s="8">
        <f>(AX3804-BG3804)*35%</f>
        <v>854810.61750000005</v>
      </c>
      <c r="BC3804" s="8">
        <f>+AX3804+AY3804+AZ3804+BA3804+BB3804</f>
        <v>3468088.7910000007</v>
      </c>
      <c r="BD3804" s="8">
        <f>AX3804-AT3804</f>
        <v>2442316.0500000003</v>
      </c>
      <c r="BE3804" s="2"/>
      <c r="BH3804" s="2"/>
    </row>
    <row r="3805" spans="1:60" s="92" customFormat="1" ht="17" hidden="1" outlineLevel="2" x14ac:dyDescent="0.2">
      <c r="B3805" s="163"/>
      <c r="C3805" s="164" t="s">
        <v>99</v>
      </c>
      <c r="D3805" s="164"/>
      <c r="E3805" s="163"/>
      <c r="F3805" s="162"/>
      <c r="G3805" s="149">
        <f>+[2]THKL!F3829</f>
        <v>0</v>
      </c>
      <c r="H3805" s="158"/>
      <c r="I3805" s="158"/>
      <c r="J3805" s="158"/>
      <c r="K3805" s="159"/>
      <c r="L3805" s="161"/>
      <c r="M3805" s="161">
        <f>SUM(K3805:L3805)</f>
        <v>0</v>
      </c>
      <c r="N3805" s="83">
        <f>IF(V3805&lt;&gt;"VTC VHm",_xlfn.XLOOKUP(Z3805,$AC$4015:$AC$4035,$AD$4015:$AD$4035,0)*M3805,_xlfn.XLOOKUP(Z3805,$AC$4015:$AC$4035,$AD$4015:$AD$4035,0)*L3805)</f>
        <v>0</v>
      </c>
      <c r="O3805" s="83">
        <f>IF(V3805&lt;&gt;"VTC VHm",_xlfn.XLOOKUP(Z3805,$AC$4015:$AC$4035,$AE$4015:$AE$4035,0)*M3805,_xlfn.XLOOKUP(Z3805,$AC$4015:$AC$4035,$AE$4015:$AE$4035,0)*L3805)</f>
        <v>0</v>
      </c>
      <c r="P3805" s="160">
        <f>SUM(N3805:O3805)</f>
        <v>0</v>
      </c>
      <c r="Q3805" s="161">
        <f>M3805*G3805</f>
        <v>0</v>
      </c>
      <c r="R3805" s="161">
        <f>G3805*P3805</f>
        <v>0</v>
      </c>
      <c r="S3805" s="160">
        <f>SUM(Q3805:R3805)</f>
        <v>0</v>
      </c>
      <c r="T3805" s="159"/>
      <c r="U3805" s="158"/>
      <c r="V3805" s="158"/>
      <c r="W3805" s="158"/>
      <c r="X3805" s="94" t="s">
        <v>33</v>
      </c>
      <c r="Y3805" s="94"/>
      <c r="Z3805" s="94" t="s">
        <v>10</v>
      </c>
      <c r="AA3805" s="94" t="s">
        <v>80</v>
      </c>
      <c r="AB3805" s="2">
        <v>0</v>
      </c>
      <c r="AC3805" s="93">
        <v>0</v>
      </c>
      <c r="AD3805" s="93">
        <f>+M3805</f>
        <v>0</v>
      </c>
      <c r="AE3805" s="93">
        <f>+AD3805*14%</f>
        <v>0</v>
      </c>
      <c r="AF3805" s="93">
        <f>+AD3805*35%</f>
        <v>0</v>
      </c>
      <c r="AG3805" s="93">
        <f>+AD3805*F3805</f>
        <v>0</v>
      </c>
      <c r="AH3805" s="93">
        <f>+AE3805*F3805</f>
        <v>0</v>
      </c>
      <c r="AI3805" s="93">
        <f>+AF3805*F3805</f>
        <v>0</v>
      </c>
      <c r="AJ3805" s="93">
        <f>SUM(AG3805:AI3805)</f>
        <v>0</v>
      </c>
      <c r="AK3805" s="93">
        <f>+AD3805*G3805</f>
        <v>0</v>
      </c>
      <c r="AL3805" s="93">
        <f>+AE3805*G3805</f>
        <v>0</v>
      </c>
      <c r="AM3805" s="93">
        <f>+AF3805*G3805</f>
        <v>0</v>
      </c>
      <c r="AN3805" s="93">
        <f>SUM(AK3805:AM3805)</f>
        <v>0</v>
      </c>
      <c r="AQ3805" s="145" t="s">
        <v>79</v>
      </c>
      <c r="AU3805" s="8"/>
      <c r="AV3805" s="8"/>
      <c r="AW3805" s="2">
        <f>'[2]BoQ HSYC-Trang'!$AT3805</f>
        <v>0</v>
      </c>
      <c r="AX3805" s="8">
        <f>F3805*AW3805</f>
        <v>0</v>
      </c>
      <c r="AY3805" s="8">
        <f>IF(AQ3805="CT",7%,5%)*AX3805</f>
        <v>0</v>
      </c>
      <c r="AZ3805" s="8">
        <f>AX3805*2%</f>
        <v>0</v>
      </c>
      <c r="BA3805" s="8">
        <f>IF(BB3805&gt;0,0,AX3805*5%)</f>
        <v>0</v>
      </c>
      <c r="BB3805" s="8">
        <f>(AX3805-BG3805)*35%</f>
        <v>0</v>
      </c>
      <c r="BC3805" s="8">
        <f>+AX3805+AY3805+AZ3805+BA3805+BB3805</f>
        <v>0</v>
      </c>
      <c r="BD3805" s="8">
        <f>AX3805-AT3805</f>
        <v>0</v>
      </c>
      <c r="BE3805" s="2"/>
      <c r="BH3805" s="2"/>
    </row>
    <row r="3806" spans="1:60" ht="17" hidden="1" outlineLevel="2" x14ac:dyDescent="0.2">
      <c r="B3806" s="82">
        <v>54</v>
      </c>
      <c r="C3806" s="144" t="s">
        <v>98</v>
      </c>
      <c r="D3806" s="144"/>
      <c r="E3806" s="82" t="s">
        <v>91</v>
      </c>
      <c r="F3806" s="143">
        <v>4.6699999999999998E-2</v>
      </c>
      <c r="G3806" s="142">
        <f>+[2]THKL!F3830</f>
        <v>4.6699999999999998E-2</v>
      </c>
      <c r="H3806" s="132"/>
      <c r="I3806" s="132"/>
      <c r="J3806" s="132"/>
      <c r="K3806" s="156">
        <f>$K$257</f>
        <v>25704000</v>
      </c>
      <c r="L3806" s="157">
        <f>$L$257</f>
        <v>28696000</v>
      </c>
      <c r="M3806" s="157">
        <f>SUM(K3806:L3806)</f>
        <v>54400000</v>
      </c>
      <c r="N3806" s="83">
        <f>IF(V3806&lt;&gt;"VTC VHm",_xlfn.XLOOKUP(Z3806,$AC$4015:$AC$4035,$AD$4015:$AD$4035,0)*M3806,_xlfn.XLOOKUP(Z3806,$AC$4015:$AC$4035,$AD$4015:$AD$4035,0)*L3806)</f>
        <v>0</v>
      </c>
      <c r="O3806" s="83">
        <f>IF(V3806&lt;&gt;"VTC VHm",_xlfn.XLOOKUP(Z3806,$AC$4015:$AC$4035,$AE$4015:$AE$4035,0)*M3806,_xlfn.XLOOKUP(Z3806,$AC$4015:$AC$4035,$AE$4015:$AE$4035,0)*L3806)</f>
        <v>16320000</v>
      </c>
      <c r="P3806" s="83">
        <f>SUM(N3806:O3806)</f>
        <v>16320000</v>
      </c>
      <c r="Q3806" s="157">
        <f>M3806*G3806</f>
        <v>2540480</v>
      </c>
      <c r="R3806" s="157">
        <f>G3806*P3806</f>
        <v>762144</v>
      </c>
      <c r="S3806" s="83">
        <f>SUM(Q3806:R3806)</f>
        <v>3302624</v>
      </c>
      <c r="T3806" s="156" t="s">
        <v>50</v>
      </c>
      <c r="U3806" s="132"/>
      <c r="V3806" s="132"/>
      <c r="W3806" s="132"/>
      <c r="X3806" s="44" t="s">
        <v>33</v>
      </c>
      <c r="Y3806" s="44"/>
      <c r="Z3806" s="44" t="s">
        <v>10</v>
      </c>
      <c r="AA3806" s="44" t="s">
        <v>80</v>
      </c>
      <c r="AB3806" s="2">
        <v>35833797.175990276</v>
      </c>
      <c r="AC3806" s="2">
        <v>1673438.3281187459</v>
      </c>
      <c r="AD3806" s="2">
        <f>+M3806</f>
        <v>54400000</v>
      </c>
      <c r="AE3806" s="2">
        <f>+AD3806*14%</f>
        <v>7616000.0000000009</v>
      </c>
      <c r="AF3806" s="155">
        <f>+AD3806*35%</f>
        <v>19040000</v>
      </c>
      <c r="AG3806" s="2">
        <f>+AD3806*F3806</f>
        <v>2540480</v>
      </c>
      <c r="AH3806" s="2">
        <f>+AE3806*F3806</f>
        <v>355667.20000000001</v>
      </c>
      <c r="AI3806" s="2">
        <f>+AF3806*F3806</f>
        <v>889168</v>
      </c>
      <c r="AJ3806" s="2">
        <f>SUM(AG3806:AI3806)</f>
        <v>3785315.2</v>
      </c>
      <c r="AK3806" s="2">
        <f>+AD3806*G3806</f>
        <v>2540480</v>
      </c>
      <c r="AL3806" s="2">
        <f>+AE3806*G3806</f>
        <v>355667.20000000001</v>
      </c>
      <c r="AM3806" s="2">
        <f>+AF3806*G3806</f>
        <v>889168</v>
      </c>
      <c r="AN3806" s="155">
        <f>SUM(AK3806:AM3806)</f>
        <v>3785315.2</v>
      </c>
      <c r="AQ3806" s="145" t="s">
        <v>79</v>
      </c>
      <c r="AU3806" s="8"/>
      <c r="AV3806" s="8"/>
      <c r="AW3806" s="2">
        <f>'[2]BoQ HSYC-Trang'!$AT3806</f>
        <v>54400000</v>
      </c>
      <c r="AX3806" s="8">
        <f>F3806*AW3806</f>
        <v>2540480</v>
      </c>
      <c r="AY3806" s="8">
        <f>IF(AQ3806="CT",7%,5%)*AX3806</f>
        <v>127024</v>
      </c>
      <c r="AZ3806" s="8">
        <f>AX3806*2%</f>
        <v>50809.599999999999</v>
      </c>
      <c r="BA3806" s="8">
        <f>IF(BB3806&gt;0,0,AX3806*5%)</f>
        <v>0</v>
      </c>
      <c r="BB3806" s="8">
        <f>(AX3806-BG3806)*35%</f>
        <v>889168</v>
      </c>
      <c r="BC3806" s="8">
        <f>+AX3806+AY3806+AZ3806+BA3806+BB3806</f>
        <v>3607481.6</v>
      </c>
      <c r="BD3806" s="8">
        <f>AX3806-AT3806</f>
        <v>2540480</v>
      </c>
      <c r="BE3806" s="2"/>
      <c r="BH3806" s="2"/>
    </row>
    <row r="3807" spans="1:60" ht="17" hidden="1" outlineLevel="2" x14ac:dyDescent="0.2">
      <c r="B3807" s="82">
        <v>55</v>
      </c>
      <c r="C3807" s="144" t="s">
        <v>97</v>
      </c>
      <c r="D3807" s="144"/>
      <c r="E3807" s="82" t="s">
        <v>52</v>
      </c>
      <c r="F3807" s="143">
        <v>10.8408</v>
      </c>
      <c r="G3807" s="142">
        <f>+[2]THKL!F3831</f>
        <v>10.8408</v>
      </c>
      <c r="H3807" s="132"/>
      <c r="I3807" s="132"/>
      <c r="J3807" s="132"/>
      <c r="K3807" s="156" t="s">
        <v>89</v>
      </c>
      <c r="L3807" s="157" t="s">
        <v>89</v>
      </c>
      <c r="M3807" s="157">
        <f>SUM(K3807:L3807)</f>
        <v>0</v>
      </c>
      <c r="N3807" s="83">
        <f>IF(V3807&lt;&gt;"VTC VHm",_xlfn.XLOOKUP(Z3807,$AC$4015:$AC$4035,$AD$4015:$AD$4035,0)*M3807,_xlfn.XLOOKUP(Z3807,$AC$4015:$AC$4035,$AD$4015:$AD$4035,0)*L3807)</f>
        <v>0</v>
      </c>
      <c r="O3807" s="83">
        <f>IF(V3807&lt;&gt;"VTC VHm",_xlfn.XLOOKUP(Z3807,$AC$4015:$AC$4035,$AE$4015:$AE$4035,0)*M3807,_xlfn.XLOOKUP(Z3807,$AC$4015:$AC$4035,$AE$4015:$AE$4035,0)*L3807)</f>
        <v>0</v>
      </c>
      <c r="P3807" s="83">
        <f>SUM(N3807:O3807)</f>
        <v>0</v>
      </c>
      <c r="Q3807" s="157">
        <f>M3807*G3807</f>
        <v>0</v>
      </c>
      <c r="R3807" s="157">
        <f>G3807*P3807</f>
        <v>0</v>
      </c>
      <c r="S3807" s="83">
        <f>SUM(Q3807:R3807)</f>
        <v>0</v>
      </c>
      <c r="T3807" s="156"/>
      <c r="U3807" s="132"/>
      <c r="V3807" s="132"/>
      <c r="W3807" s="132"/>
      <c r="X3807" s="44" t="s">
        <v>33</v>
      </c>
      <c r="Y3807" s="44"/>
      <c r="Z3807" s="44" t="s">
        <v>10</v>
      </c>
      <c r="AA3807" s="44" t="s">
        <v>80</v>
      </c>
      <c r="AB3807" s="2">
        <v>202519.68842832721</v>
      </c>
      <c r="AC3807" s="2">
        <v>2195475.4383138097</v>
      </c>
      <c r="AD3807" s="2">
        <f>+M3807</f>
        <v>0</v>
      </c>
      <c r="AE3807" s="2">
        <f>+AD3807*14%</f>
        <v>0</v>
      </c>
      <c r="AF3807" s="155">
        <f>+AD3807*35%</f>
        <v>0</v>
      </c>
      <c r="AG3807" s="2">
        <f>+AD3807*F3807</f>
        <v>0</v>
      </c>
      <c r="AH3807" s="2">
        <f>+AE3807*F3807</f>
        <v>0</v>
      </c>
      <c r="AI3807" s="2">
        <f>+AF3807*F3807</f>
        <v>0</v>
      </c>
      <c r="AJ3807" s="2">
        <f>SUM(AG3807:AI3807)</f>
        <v>0</v>
      </c>
      <c r="AK3807" s="2">
        <f>+AD3807*G3807</f>
        <v>0</v>
      </c>
      <c r="AL3807" s="2">
        <f>+AE3807*G3807</f>
        <v>0</v>
      </c>
      <c r="AM3807" s="2">
        <f>+AF3807*G3807</f>
        <v>0</v>
      </c>
      <c r="AN3807" s="155">
        <f>SUM(AK3807:AM3807)</f>
        <v>0</v>
      </c>
      <c r="AQ3807" s="145" t="s">
        <v>79</v>
      </c>
      <c r="AU3807" s="8"/>
      <c r="AV3807" s="8"/>
      <c r="AW3807" s="2">
        <f>'[2]BoQ HSYC-Trang'!$AT3807</f>
        <v>0</v>
      </c>
      <c r="AX3807" s="8">
        <f>F3807*AW3807</f>
        <v>0</v>
      </c>
      <c r="AY3807" s="8">
        <f>IF(AQ3807="CT",7%,5%)*AX3807</f>
        <v>0</v>
      </c>
      <c r="AZ3807" s="8">
        <f>AX3807*2%</f>
        <v>0</v>
      </c>
      <c r="BA3807" s="8">
        <f>IF(BB3807&gt;0,0,AX3807*5%)</f>
        <v>0</v>
      </c>
      <c r="BB3807" s="8">
        <f>(AX3807-BG3807)*35%</f>
        <v>0</v>
      </c>
      <c r="BC3807" s="8">
        <f>+AX3807+AY3807+AZ3807+BA3807+BB3807</f>
        <v>0</v>
      </c>
      <c r="BD3807" s="8">
        <f>AX3807-AT3807</f>
        <v>0</v>
      </c>
      <c r="BE3807" s="2"/>
      <c r="BH3807" s="2"/>
    </row>
    <row r="3808" spans="1:60" ht="34" hidden="1" outlineLevel="2" x14ac:dyDescent="0.2">
      <c r="B3808" s="82">
        <v>56</v>
      </c>
      <c r="C3808" s="144" t="s">
        <v>93</v>
      </c>
      <c r="D3808" s="144"/>
      <c r="E3808" s="82" t="s">
        <v>52</v>
      </c>
      <c r="F3808" s="143">
        <v>48.665599999999998</v>
      </c>
      <c r="G3808" s="142">
        <f>+[2]THKL!F3832</f>
        <v>48.665599999999998</v>
      </c>
      <c r="H3808" s="132"/>
      <c r="I3808" s="132"/>
      <c r="J3808" s="132"/>
      <c r="K3808" s="156">
        <f>$K$193</f>
        <v>45124</v>
      </c>
      <c r="L3808" s="157">
        <f>$L$193</f>
        <v>54000</v>
      </c>
      <c r="M3808" s="157">
        <f>SUM(K3808:L3808)</f>
        <v>99124</v>
      </c>
      <c r="N3808" s="83">
        <f>IF(V3808&lt;&gt;"VTC VHm",_xlfn.XLOOKUP(Z3808,$AC$4015:$AC$4035,$AD$4015:$AD$4035,0)*M3808,_xlfn.XLOOKUP(Z3808,$AC$4015:$AC$4035,$AD$4015:$AD$4035,0)*L3808)</f>
        <v>0</v>
      </c>
      <c r="O3808" s="83">
        <f>IF(V3808&lt;&gt;"VTC VHm",_xlfn.XLOOKUP(Z3808,$AC$4015:$AC$4035,$AE$4015:$AE$4035,0)*M3808,_xlfn.XLOOKUP(Z3808,$AC$4015:$AC$4035,$AE$4015:$AE$4035,0)*L3808)</f>
        <v>29737.199999999997</v>
      </c>
      <c r="P3808" s="83">
        <f>SUM(N3808:O3808)</f>
        <v>29737.199999999997</v>
      </c>
      <c r="Q3808" s="157">
        <f>M3808*G3808</f>
        <v>4823928.9343999997</v>
      </c>
      <c r="R3808" s="157">
        <f>G3808*P3808</f>
        <v>1447178.6803199998</v>
      </c>
      <c r="S3808" s="83">
        <f>SUM(Q3808:R3808)</f>
        <v>6271107.61472</v>
      </c>
      <c r="T3808" s="156" t="s">
        <v>50</v>
      </c>
      <c r="U3808" s="132"/>
      <c r="V3808" s="132"/>
      <c r="W3808" s="132"/>
      <c r="X3808" s="44" t="s">
        <v>33</v>
      </c>
      <c r="Y3808" s="44"/>
      <c r="Z3808" s="44" t="s">
        <v>10</v>
      </c>
      <c r="AA3808" s="44" t="s">
        <v>80</v>
      </c>
      <c r="AB3808" s="2">
        <v>65244.026824312867</v>
      </c>
      <c r="AC3808" s="2">
        <v>3175139.71182128</v>
      </c>
      <c r="AD3808" s="2">
        <f>+M3808</f>
        <v>99124</v>
      </c>
      <c r="AE3808" s="2">
        <f>+AD3808*14%</f>
        <v>13877.36</v>
      </c>
      <c r="AF3808" s="155">
        <f>+AD3808*35%</f>
        <v>34693.399999999994</v>
      </c>
      <c r="AG3808" s="2">
        <f>+AD3808*F3808</f>
        <v>4823928.9343999997</v>
      </c>
      <c r="AH3808" s="2">
        <f>+AE3808*F3808</f>
        <v>675350.05081599997</v>
      </c>
      <c r="AI3808" s="2">
        <f>+AF3808*F3808</f>
        <v>1688375.1270399997</v>
      </c>
      <c r="AJ3808" s="2">
        <f>SUM(AG3808:AI3808)</f>
        <v>7187654.1122559989</v>
      </c>
      <c r="AK3808" s="2">
        <f>+AD3808*G3808</f>
        <v>4823928.9343999997</v>
      </c>
      <c r="AL3808" s="2">
        <f>+AE3808*G3808</f>
        <v>675350.05081599997</v>
      </c>
      <c r="AM3808" s="2">
        <f>+AF3808*G3808</f>
        <v>1688375.1270399997</v>
      </c>
      <c r="AN3808" s="155">
        <f>SUM(AK3808:AM3808)</f>
        <v>7187654.1122559989</v>
      </c>
      <c r="AQ3808" s="145" t="s">
        <v>79</v>
      </c>
      <c r="AU3808" s="8"/>
      <c r="AV3808" s="8"/>
      <c r="AW3808" s="2">
        <f>'[2]BoQ HSYC-Trang'!$AT3808</f>
        <v>74796</v>
      </c>
      <c r="AX3808" s="8">
        <f>F3808*AW3808</f>
        <v>3639992.2175999996</v>
      </c>
      <c r="AY3808" s="8">
        <f>IF(AQ3808="CT",7%,5%)*AX3808</f>
        <v>181999.61087999999</v>
      </c>
      <c r="AZ3808" s="8">
        <f>AX3808*2%</f>
        <v>72799.844352</v>
      </c>
      <c r="BA3808" s="8">
        <f>IF(BB3808&gt;0,0,AX3808*5%)</f>
        <v>0</v>
      </c>
      <c r="BB3808" s="8">
        <f>(AX3808-BG3808)*35%</f>
        <v>1273997.2761599999</v>
      </c>
      <c r="BC3808" s="8">
        <f>+AX3808+AY3808+AZ3808+BA3808+BB3808</f>
        <v>5168788.948991999</v>
      </c>
      <c r="BD3808" s="8">
        <f>AX3808-AT3808</f>
        <v>3639992.2175999996</v>
      </c>
      <c r="BE3808" s="2"/>
      <c r="BH3808" s="2"/>
    </row>
    <row r="3809" spans="1:60" ht="34" hidden="1" outlineLevel="2" x14ac:dyDescent="0.2">
      <c r="A3809" s="1" t="s">
        <v>82</v>
      </c>
      <c r="B3809" s="82">
        <v>57</v>
      </c>
      <c r="C3809" s="144" t="s">
        <v>96</v>
      </c>
      <c r="D3809" s="144"/>
      <c r="E3809" s="82" t="s">
        <v>52</v>
      </c>
      <c r="F3809" s="143">
        <v>15.645</v>
      </c>
      <c r="G3809" s="142">
        <f>+[2]THKL!F3833</f>
        <v>15.645</v>
      </c>
      <c r="H3809" s="132"/>
      <c r="I3809" s="132"/>
      <c r="J3809" s="132"/>
      <c r="K3809" s="156">
        <f>$K$1841</f>
        <v>561833.33333333326</v>
      </c>
      <c r="L3809" s="157">
        <f>$L$1841</f>
        <v>249766.66666666674</v>
      </c>
      <c r="M3809" s="157">
        <f>SUM(K3809:L3809)</f>
        <v>811600</v>
      </c>
      <c r="N3809" s="83">
        <f>IF(V3809&lt;&gt;"VTC VHm",_xlfn.XLOOKUP(Z3809,$AC$4015:$AC$4035,$AD$4015:$AD$4035,0)*M3809,_xlfn.XLOOKUP(Z3809,$AC$4015:$AC$4035,$AD$4015:$AD$4035,0)*L3809)</f>
        <v>0</v>
      </c>
      <c r="O3809" s="83">
        <f>IF(V3809&lt;&gt;"VTC VHm",_xlfn.XLOOKUP(Z3809,$AC$4015:$AC$4035,$AE$4015:$AE$4035,0)*M3809,_xlfn.XLOOKUP(Z3809,$AC$4015:$AC$4035,$AE$4015:$AE$4035,0)*L3809)</f>
        <v>243480</v>
      </c>
      <c r="P3809" s="83">
        <f>SUM(N3809:O3809)</f>
        <v>243480</v>
      </c>
      <c r="Q3809" s="157">
        <f>M3809*G3809</f>
        <v>12697482</v>
      </c>
      <c r="R3809" s="157">
        <f>G3809*P3809</f>
        <v>3809244.6</v>
      </c>
      <c r="S3809" s="83">
        <f>SUM(Q3809:R3809)</f>
        <v>16506726.6</v>
      </c>
      <c r="T3809" s="156"/>
      <c r="U3809" s="132"/>
      <c r="V3809" s="132"/>
      <c r="W3809" s="132"/>
      <c r="X3809" s="44" t="s">
        <v>33</v>
      </c>
      <c r="Y3809" s="44"/>
      <c r="Z3809" s="44" t="s">
        <v>10</v>
      </c>
      <c r="AA3809" s="44" t="s">
        <v>80</v>
      </c>
      <c r="AB3809" s="2">
        <v>4447616.25</v>
      </c>
      <c r="AC3809" s="2">
        <v>69582956.231250003</v>
      </c>
      <c r="AD3809" s="2">
        <f>+M3809</f>
        <v>811600</v>
      </c>
      <c r="AE3809" s="2">
        <f>+AD3809*14%</f>
        <v>113624.00000000001</v>
      </c>
      <c r="AF3809" s="155">
        <f>+AD3809*35%</f>
        <v>284060</v>
      </c>
      <c r="AG3809" s="2">
        <f>+AD3809*F3809</f>
        <v>12697482</v>
      </c>
      <c r="AH3809" s="2">
        <f>+AE3809*F3809</f>
        <v>1777647.4800000002</v>
      </c>
      <c r="AI3809" s="2">
        <f>+AF3809*F3809</f>
        <v>4444118.7</v>
      </c>
      <c r="AJ3809" s="2">
        <f>SUM(AG3809:AI3809)</f>
        <v>18919248.18</v>
      </c>
      <c r="AK3809" s="2">
        <f>+AD3809*G3809</f>
        <v>12697482</v>
      </c>
      <c r="AL3809" s="2">
        <f>+AE3809*G3809</f>
        <v>1777647.4800000002</v>
      </c>
      <c r="AM3809" s="2">
        <f>+AF3809*G3809</f>
        <v>4444118.7</v>
      </c>
      <c r="AN3809" s="155">
        <f>SUM(AK3809:AM3809)</f>
        <v>18919248.18</v>
      </c>
      <c r="AQ3809" s="145" t="s">
        <v>79</v>
      </c>
      <c r="AU3809" s="8"/>
      <c r="AV3809" s="8"/>
      <c r="AW3809" s="2">
        <f>'[2]BoQ HSYC-Trang'!$AT3809</f>
        <v>811600</v>
      </c>
      <c r="AX3809" s="8">
        <f>F3809*AW3809</f>
        <v>12697482</v>
      </c>
      <c r="AY3809" s="8">
        <f>IF(AQ3809="CT",7%,5%)*AX3809</f>
        <v>634874.10000000009</v>
      </c>
      <c r="AZ3809" s="8">
        <f>AX3809*2%</f>
        <v>253949.64</v>
      </c>
      <c r="BA3809" s="8">
        <f>IF(BB3809&gt;0,0,AX3809*5%)</f>
        <v>0</v>
      </c>
      <c r="BB3809" s="8">
        <f>(AX3809-BG3809)*35%</f>
        <v>4444118.6999999993</v>
      </c>
      <c r="BC3809" s="8">
        <f>+AX3809+AY3809+AZ3809+BA3809+BB3809</f>
        <v>18030424.439999998</v>
      </c>
      <c r="BD3809" s="8">
        <f>AX3809-AT3809</f>
        <v>12697482</v>
      </c>
      <c r="BE3809" s="2"/>
      <c r="BH3809" s="2"/>
    </row>
    <row r="3810" spans="1:60" ht="17" hidden="1" outlineLevel="2" x14ac:dyDescent="0.2">
      <c r="B3810" s="82">
        <v>58</v>
      </c>
      <c r="C3810" s="144" t="s">
        <v>95</v>
      </c>
      <c r="D3810" s="144"/>
      <c r="E3810" s="82" t="s">
        <v>91</v>
      </c>
      <c r="F3810" s="143">
        <v>6.0900000000000003E-2</v>
      </c>
      <c r="G3810" s="142">
        <f>+[2]THKL!F3834</f>
        <v>6.0900000000000003E-2</v>
      </c>
      <c r="H3810" s="132"/>
      <c r="I3810" s="132"/>
      <c r="J3810" s="132"/>
      <c r="K3810" s="156">
        <f>'[3]BDG (XD)'!$Y$1455*1000</f>
        <v>26712000</v>
      </c>
      <c r="L3810" s="157">
        <f>'[3]BDG (XD)'!$Z$1455*1000</f>
        <v>9088000</v>
      </c>
      <c r="M3810" s="157">
        <f>SUM(K3810:L3810)</f>
        <v>35800000</v>
      </c>
      <c r="N3810" s="83">
        <f>IF(V3810&lt;&gt;"VTC VHm",_xlfn.XLOOKUP(Z3810,$AC$4015:$AC$4035,$AD$4015:$AD$4035,0)*M3810,_xlfn.XLOOKUP(Z3810,$AC$4015:$AC$4035,$AD$4015:$AD$4035,0)*L3810)</f>
        <v>0</v>
      </c>
      <c r="O3810" s="83">
        <f>IF(V3810&lt;&gt;"VTC VHm",_xlfn.XLOOKUP(Z3810,$AC$4015:$AC$4035,$AE$4015:$AE$4035,0)*M3810,_xlfn.XLOOKUP(Z3810,$AC$4015:$AC$4035,$AE$4015:$AE$4035,0)*L3810)</f>
        <v>10740000</v>
      </c>
      <c r="P3810" s="83">
        <f>SUM(N3810:O3810)</f>
        <v>10740000</v>
      </c>
      <c r="Q3810" s="157">
        <f>M3810*G3810</f>
        <v>2180220</v>
      </c>
      <c r="R3810" s="157">
        <f>G3810*P3810</f>
        <v>654066</v>
      </c>
      <c r="S3810" s="83">
        <f>SUM(Q3810:R3810)</f>
        <v>2834286</v>
      </c>
      <c r="T3810" s="156" t="s">
        <v>50</v>
      </c>
      <c r="U3810" s="132"/>
      <c r="V3810" s="132"/>
      <c r="W3810" s="132"/>
      <c r="X3810" s="44" t="s">
        <v>33</v>
      </c>
      <c r="Y3810" s="44"/>
      <c r="Z3810" s="44" t="s">
        <v>10</v>
      </c>
      <c r="AA3810" s="44" t="s">
        <v>80</v>
      </c>
      <c r="AB3810" s="2">
        <v>34187673.6176918</v>
      </c>
      <c r="AC3810" s="2">
        <v>2082029.3233174307</v>
      </c>
      <c r="AD3810" s="2">
        <f>+M3810</f>
        <v>35800000</v>
      </c>
      <c r="AE3810" s="2">
        <f>+AD3810*14%</f>
        <v>5012000.0000000009</v>
      </c>
      <c r="AF3810" s="155">
        <f>+AD3810*35%</f>
        <v>12530000</v>
      </c>
      <c r="AG3810" s="2">
        <f>+AD3810*F3810</f>
        <v>2180220</v>
      </c>
      <c r="AH3810" s="2">
        <f>+AE3810*F3810</f>
        <v>305230.80000000005</v>
      </c>
      <c r="AI3810" s="2">
        <f>+AF3810*F3810</f>
        <v>763077</v>
      </c>
      <c r="AJ3810" s="2">
        <f>SUM(AG3810:AI3810)</f>
        <v>3248527.8</v>
      </c>
      <c r="AK3810" s="2">
        <f>+AD3810*G3810</f>
        <v>2180220</v>
      </c>
      <c r="AL3810" s="2">
        <f>+AE3810*G3810</f>
        <v>305230.80000000005</v>
      </c>
      <c r="AM3810" s="2">
        <f>+AF3810*G3810</f>
        <v>763077</v>
      </c>
      <c r="AN3810" s="155">
        <f>SUM(AK3810:AM3810)</f>
        <v>3248527.8</v>
      </c>
      <c r="AQ3810" s="145" t="s">
        <v>79</v>
      </c>
      <c r="AU3810" s="8"/>
      <c r="AV3810" s="8"/>
      <c r="AW3810" s="2">
        <f>'[2]BoQ HSYC-Trang'!$AT3810</f>
        <v>35800000</v>
      </c>
      <c r="AX3810" s="8">
        <f>F3810*AW3810</f>
        <v>2180220</v>
      </c>
      <c r="AY3810" s="8">
        <f>IF(AQ3810="CT",7%,5%)*AX3810</f>
        <v>109011</v>
      </c>
      <c r="AZ3810" s="8">
        <f>AX3810*2%</f>
        <v>43604.4</v>
      </c>
      <c r="BA3810" s="8">
        <f>IF(BB3810&gt;0,0,AX3810*5%)</f>
        <v>0</v>
      </c>
      <c r="BB3810" s="8">
        <f>(AX3810-BG3810)*35%</f>
        <v>763077</v>
      </c>
      <c r="BC3810" s="8">
        <f>+AX3810+AY3810+AZ3810+BA3810+BB3810</f>
        <v>3095912.4</v>
      </c>
      <c r="BD3810" s="8">
        <f>AX3810-AT3810</f>
        <v>2180220</v>
      </c>
      <c r="BE3810" s="2"/>
      <c r="BH3810" s="2"/>
    </row>
    <row r="3811" spans="1:60" ht="34" hidden="1" outlineLevel="2" x14ac:dyDescent="0.2">
      <c r="B3811" s="82">
        <v>59</v>
      </c>
      <c r="C3811" s="144" t="s">
        <v>94</v>
      </c>
      <c r="D3811" s="144"/>
      <c r="E3811" s="82" t="s">
        <v>91</v>
      </c>
      <c r="F3811" s="143">
        <v>6.0900000000000003E-2</v>
      </c>
      <c r="G3811" s="142">
        <f>+[2]THKL!F3835</f>
        <v>6.0900000000000003E-2</v>
      </c>
      <c r="H3811" s="132"/>
      <c r="I3811" s="132"/>
      <c r="J3811" s="132"/>
      <c r="K3811" s="156" t="s">
        <v>89</v>
      </c>
      <c r="L3811" s="157" t="s">
        <v>89</v>
      </c>
      <c r="M3811" s="157">
        <f>SUM(K3811:L3811)</f>
        <v>0</v>
      </c>
      <c r="N3811" s="83">
        <f>IF(V3811&lt;&gt;"VTC VHm",_xlfn.XLOOKUP(Z3811,$AC$4015:$AC$4035,$AD$4015:$AD$4035,0)*M3811,_xlfn.XLOOKUP(Z3811,$AC$4015:$AC$4035,$AD$4015:$AD$4035,0)*L3811)</f>
        <v>0</v>
      </c>
      <c r="O3811" s="83">
        <f>IF(V3811&lt;&gt;"VTC VHm",_xlfn.XLOOKUP(Z3811,$AC$4015:$AC$4035,$AE$4015:$AE$4035,0)*M3811,_xlfn.XLOOKUP(Z3811,$AC$4015:$AC$4035,$AE$4015:$AE$4035,0)*L3811)</f>
        <v>0</v>
      </c>
      <c r="P3811" s="83">
        <f>SUM(N3811:O3811)</f>
        <v>0</v>
      </c>
      <c r="Q3811" s="157">
        <f>M3811*G3811</f>
        <v>0</v>
      </c>
      <c r="R3811" s="157">
        <f>G3811*P3811</f>
        <v>0</v>
      </c>
      <c r="S3811" s="83">
        <f>SUM(Q3811:R3811)</f>
        <v>0</v>
      </c>
      <c r="T3811" s="156"/>
      <c r="U3811" s="132"/>
      <c r="V3811" s="132"/>
      <c r="W3811" s="132"/>
      <c r="X3811" s="44" t="s">
        <v>33</v>
      </c>
      <c r="Y3811" s="44"/>
      <c r="Z3811" s="44" t="s">
        <v>10</v>
      </c>
      <c r="AA3811" s="44" t="s">
        <v>80</v>
      </c>
      <c r="AB3811" s="2">
        <v>6741216.2256005332</v>
      </c>
      <c r="AC3811" s="2">
        <v>410540.06813907251</v>
      </c>
      <c r="AD3811" s="2">
        <f>+M3811</f>
        <v>0</v>
      </c>
      <c r="AE3811" s="2">
        <f>+AD3811*14%</f>
        <v>0</v>
      </c>
      <c r="AF3811" s="155">
        <f>+AD3811*35%</f>
        <v>0</v>
      </c>
      <c r="AG3811" s="2">
        <f>+AD3811*F3811</f>
        <v>0</v>
      </c>
      <c r="AH3811" s="2">
        <f>+AE3811*F3811</f>
        <v>0</v>
      </c>
      <c r="AI3811" s="2">
        <f>+AF3811*F3811</f>
        <v>0</v>
      </c>
      <c r="AJ3811" s="2">
        <f>SUM(AG3811:AI3811)</f>
        <v>0</v>
      </c>
      <c r="AK3811" s="2">
        <f>+AD3811*G3811</f>
        <v>0</v>
      </c>
      <c r="AL3811" s="2">
        <f>+AE3811*G3811</f>
        <v>0</v>
      </c>
      <c r="AM3811" s="2">
        <f>+AF3811*G3811</f>
        <v>0</v>
      </c>
      <c r="AN3811" s="155">
        <f>SUM(AK3811:AM3811)</f>
        <v>0</v>
      </c>
      <c r="AQ3811" s="145" t="s">
        <v>79</v>
      </c>
      <c r="AU3811" s="8"/>
      <c r="AV3811" s="8"/>
      <c r="AW3811" s="2">
        <f>'[2]BoQ HSYC-Trang'!$AT3811</f>
        <v>0</v>
      </c>
      <c r="AX3811" s="8">
        <f>F3811*AW3811</f>
        <v>0</v>
      </c>
      <c r="AY3811" s="8">
        <f>IF(AQ3811="CT",7%,5%)*AX3811</f>
        <v>0</v>
      </c>
      <c r="AZ3811" s="8">
        <f>AX3811*2%</f>
        <v>0</v>
      </c>
      <c r="BA3811" s="8">
        <f>IF(BB3811&gt;0,0,AX3811*5%)</f>
        <v>0</v>
      </c>
      <c r="BB3811" s="8">
        <f>(AX3811-BG3811)*35%</f>
        <v>0</v>
      </c>
      <c r="BC3811" s="8">
        <f>+AX3811+AY3811+AZ3811+BA3811+BB3811</f>
        <v>0</v>
      </c>
      <c r="BD3811" s="8">
        <f>AX3811-AT3811</f>
        <v>0</v>
      </c>
      <c r="BE3811" s="2"/>
      <c r="BH3811" s="2"/>
    </row>
    <row r="3812" spans="1:60" ht="34" hidden="1" outlineLevel="2" x14ac:dyDescent="0.2">
      <c r="B3812" s="82">
        <v>60</v>
      </c>
      <c r="C3812" s="144" t="s">
        <v>93</v>
      </c>
      <c r="D3812" s="144"/>
      <c r="E3812" s="82" t="s">
        <v>52</v>
      </c>
      <c r="F3812" s="143">
        <v>3.9420000000000002</v>
      </c>
      <c r="G3812" s="142">
        <f>+[2]THKL!F3836</f>
        <v>3.9420000000000002</v>
      </c>
      <c r="H3812" s="132"/>
      <c r="I3812" s="132"/>
      <c r="J3812" s="132"/>
      <c r="K3812" s="156">
        <f>$K$193</f>
        <v>45124</v>
      </c>
      <c r="L3812" s="157">
        <f>$L$193</f>
        <v>54000</v>
      </c>
      <c r="M3812" s="157">
        <f>SUM(K3812:L3812)</f>
        <v>99124</v>
      </c>
      <c r="N3812" s="83">
        <f>IF(V3812&lt;&gt;"VTC VHm",_xlfn.XLOOKUP(Z3812,$AC$4015:$AC$4035,$AD$4015:$AD$4035,0)*M3812,_xlfn.XLOOKUP(Z3812,$AC$4015:$AC$4035,$AD$4015:$AD$4035,0)*L3812)</f>
        <v>0</v>
      </c>
      <c r="O3812" s="83">
        <f>IF(V3812&lt;&gt;"VTC VHm",_xlfn.XLOOKUP(Z3812,$AC$4015:$AC$4035,$AE$4015:$AE$4035,0)*M3812,_xlfn.XLOOKUP(Z3812,$AC$4015:$AC$4035,$AE$4015:$AE$4035,0)*L3812)</f>
        <v>29737.199999999997</v>
      </c>
      <c r="P3812" s="83">
        <f>SUM(N3812:O3812)</f>
        <v>29737.199999999997</v>
      </c>
      <c r="Q3812" s="157">
        <f>M3812*G3812</f>
        <v>390746.80800000002</v>
      </c>
      <c r="R3812" s="157">
        <f>G3812*P3812</f>
        <v>117224.04239999999</v>
      </c>
      <c r="S3812" s="83">
        <f>SUM(Q3812:R3812)</f>
        <v>507970.8504</v>
      </c>
      <c r="T3812" s="156" t="s">
        <v>50</v>
      </c>
      <c r="U3812" s="132"/>
      <c r="V3812" s="132"/>
      <c r="W3812" s="132"/>
      <c r="X3812" s="44" t="s">
        <v>33</v>
      </c>
      <c r="Y3812" s="44"/>
      <c r="Z3812" s="44" t="s">
        <v>10</v>
      </c>
      <c r="AA3812" s="44" t="s">
        <v>80</v>
      </c>
      <c r="AB3812" s="2">
        <v>65244.026824312867</v>
      </c>
      <c r="AC3812" s="2">
        <v>257191.95374144134</v>
      </c>
      <c r="AD3812" s="2">
        <f>+M3812</f>
        <v>99124</v>
      </c>
      <c r="AE3812" s="2">
        <f>+AD3812*14%</f>
        <v>13877.36</v>
      </c>
      <c r="AF3812" s="155">
        <f>+AD3812*35%</f>
        <v>34693.399999999994</v>
      </c>
      <c r="AG3812" s="2">
        <f>+AD3812*F3812</f>
        <v>390746.80800000002</v>
      </c>
      <c r="AH3812" s="2">
        <f>+AE3812*F3812</f>
        <v>54704.553120000004</v>
      </c>
      <c r="AI3812" s="2">
        <f>+AF3812*F3812</f>
        <v>136761.38279999999</v>
      </c>
      <c r="AJ3812" s="2">
        <f>SUM(AG3812:AI3812)</f>
        <v>582212.74392000004</v>
      </c>
      <c r="AK3812" s="2">
        <f>+AD3812*G3812</f>
        <v>390746.80800000002</v>
      </c>
      <c r="AL3812" s="2">
        <f>+AE3812*G3812</f>
        <v>54704.553120000004</v>
      </c>
      <c r="AM3812" s="2">
        <f>+AF3812*G3812</f>
        <v>136761.38279999999</v>
      </c>
      <c r="AN3812" s="155">
        <f>SUM(AK3812:AM3812)</f>
        <v>582212.74392000004</v>
      </c>
      <c r="AQ3812" s="145" t="s">
        <v>79</v>
      </c>
      <c r="AU3812" s="8"/>
      <c r="AV3812" s="8"/>
      <c r="AW3812" s="2">
        <f>'[2]BoQ HSYC-Trang'!$AT3812</f>
        <v>74796</v>
      </c>
      <c r="AX3812" s="8">
        <f>F3812*AW3812</f>
        <v>294845.83199999999</v>
      </c>
      <c r="AY3812" s="8">
        <f>IF(AQ3812="CT",7%,5%)*AX3812</f>
        <v>14742.2916</v>
      </c>
      <c r="AZ3812" s="8">
        <f>AX3812*2%</f>
        <v>5896.9166400000004</v>
      </c>
      <c r="BA3812" s="8">
        <f>IF(BB3812&gt;0,0,AX3812*5%)</f>
        <v>0</v>
      </c>
      <c r="BB3812" s="8">
        <f>(AX3812-BG3812)*35%</f>
        <v>103196.04119999999</v>
      </c>
      <c r="BC3812" s="8">
        <f>+AX3812+AY3812+AZ3812+BA3812+BB3812</f>
        <v>418681.08143999998</v>
      </c>
      <c r="BD3812" s="8">
        <f>AX3812-AT3812</f>
        <v>294845.83199999999</v>
      </c>
      <c r="BE3812" s="2"/>
      <c r="BH3812" s="2"/>
    </row>
    <row r="3813" spans="1:60" ht="17" hidden="1" outlineLevel="2" x14ac:dyDescent="0.2">
      <c r="B3813" s="82">
        <v>61</v>
      </c>
      <c r="C3813" s="144" t="s">
        <v>92</v>
      </c>
      <c r="D3813" s="144"/>
      <c r="E3813" s="82" t="s">
        <v>91</v>
      </c>
      <c r="F3813" s="143">
        <v>1.6899999999999998E-2</v>
      </c>
      <c r="G3813" s="142">
        <f>+[2]THKL!F3837</f>
        <v>1.6899999999999998E-2</v>
      </c>
      <c r="H3813" s="132"/>
      <c r="I3813" s="132"/>
      <c r="J3813" s="132"/>
      <c r="K3813" s="156">
        <f>$K$288</f>
        <v>118800000</v>
      </c>
      <c r="L3813" s="157">
        <f>$L$288</f>
        <v>25904000</v>
      </c>
      <c r="M3813" s="157">
        <f>SUM(K3813:L3813)</f>
        <v>144704000</v>
      </c>
      <c r="N3813" s="83">
        <f>IF(V3813&lt;&gt;"VTC VHm",_xlfn.XLOOKUP(Z3813,$AC$4015:$AC$4035,$AD$4015:$AD$4035,0)*M3813,_xlfn.XLOOKUP(Z3813,$AC$4015:$AC$4035,$AD$4015:$AD$4035,0)*L3813)</f>
        <v>0</v>
      </c>
      <c r="O3813" s="83">
        <f>IF(V3813&lt;&gt;"VTC VHm",_xlfn.XLOOKUP(Z3813,$AC$4015:$AC$4035,$AE$4015:$AE$4035,0)*M3813,_xlfn.XLOOKUP(Z3813,$AC$4015:$AC$4035,$AE$4015:$AE$4035,0)*L3813)</f>
        <v>43411200</v>
      </c>
      <c r="P3813" s="83">
        <f>SUM(N3813:O3813)</f>
        <v>43411200</v>
      </c>
      <c r="Q3813" s="157">
        <f>M3813*G3813</f>
        <v>2445497.5999999996</v>
      </c>
      <c r="R3813" s="157">
        <f>G3813*P3813</f>
        <v>733649.27999999991</v>
      </c>
      <c r="S3813" s="83">
        <f>SUM(Q3813:R3813)</f>
        <v>3179146.8799999994</v>
      </c>
      <c r="T3813" s="156" t="s">
        <v>50</v>
      </c>
      <c r="U3813" s="132"/>
      <c r="V3813" s="132"/>
      <c r="W3813" s="132"/>
      <c r="X3813" s="44" t="s">
        <v>33</v>
      </c>
      <c r="Y3813" s="44"/>
      <c r="Z3813" s="44" t="s">
        <v>10</v>
      </c>
      <c r="AA3813" s="44" t="s">
        <v>80</v>
      </c>
      <c r="AB3813" s="2">
        <v>119433564.26451865</v>
      </c>
      <c r="AC3813" s="2">
        <v>2018427.2360703649</v>
      </c>
      <c r="AD3813" s="2">
        <f>+M3813</f>
        <v>144704000</v>
      </c>
      <c r="AE3813" s="2">
        <f>+AD3813*14%</f>
        <v>20258560.000000004</v>
      </c>
      <c r="AF3813" s="155">
        <f>+AD3813*35%</f>
        <v>50646400</v>
      </c>
      <c r="AG3813" s="2">
        <f>+AD3813*F3813</f>
        <v>2445497.5999999996</v>
      </c>
      <c r="AH3813" s="2">
        <f>+AE3813*F3813</f>
        <v>342369.66400000005</v>
      </c>
      <c r="AI3813" s="2">
        <f>+AF3813*F3813</f>
        <v>855924.15999999992</v>
      </c>
      <c r="AJ3813" s="2">
        <f>SUM(AG3813:AI3813)</f>
        <v>3643791.4239999996</v>
      </c>
      <c r="AK3813" s="2">
        <f>+AD3813*G3813</f>
        <v>2445497.5999999996</v>
      </c>
      <c r="AL3813" s="2">
        <f>+AE3813*G3813</f>
        <v>342369.66400000005</v>
      </c>
      <c r="AM3813" s="2">
        <f>+AF3813*G3813</f>
        <v>855924.15999999992</v>
      </c>
      <c r="AN3813" s="155">
        <f>SUM(AK3813:AM3813)</f>
        <v>3643791.4239999996</v>
      </c>
      <c r="AQ3813" s="145" t="s">
        <v>79</v>
      </c>
      <c r="AU3813" s="8"/>
      <c r="AV3813" s="8"/>
      <c r="AW3813" s="2">
        <f>'[2]BoQ HSYC-Trang'!$AT3813</f>
        <v>144704000</v>
      </c>
      <c r="AX3813" s="8">
        <f>F3813*AW3813</f>
        <v>2445497.5999999996</v>
      </c>
      <c r="AY3813" s="8">
        <f>IF(AQ3813="CT",7%,5%)*AX3813</f>
        <v>122274.87999999999</v>
      </c>
      <c r="AZ3813" s="8">
        <f>AX3813*2%</f>
        <v>48909.95199999999</v>
      </c>
      <c r="BA3813" s="8">
        <f>IF(BB3813&gt;0,0,AX3813*5%)</f>
        <v>0</v>
      </c>
      <c r="BB3813" s="8">
        <f>(AX3813-BG3813)*35%</f>
        <v>855924.1599999998</v>
      </c>
      <c r="BC3813" s="8">
        <f>+AX3813+AY3813+AZ3813+BA3813+BB3813</f>
        <v>3472606.5919999992</v>
      </c>
      <c r="BD3813" s="8">
        <f>AX3813-AT3813</f>
        <v>2445497.5999999996</v>
      </c>
      <c r="BE3813" s="2"/>
      <c r="BH3813" s="2"/>
    </row>
    <row r="3814" spans="1:60" ht="17" hidden="1" outlineLevel="2" x14ac:dyDescent="0.2">
      <c r="B3814" s="82">
        <v>62</v>
      </c>
      <c r="C3814" s="144" t="s">
        <v>90</v>
      </c>
      <c r="D3814" s="144"/>
      <c r="E3814" s="82" t="s">
        <v>52</v>
      </c>
      <c r="F3814" s="143">
        <v>3.7549999999999999</v>
      </c>
      <c r="G3814" s="142">
        <f>+[2]THKL!F3838</f>
        <v>3.7549999999999999</v>
      </c>
      <c r="H3814" s="132"/>
      <c r="I3814" s="132"/>
      <c r="J3814" s="132"/>
      <c r="K3814" s="156" t="s">
        <v>89</v>
      </c>
      <c r="L3814" s="157" t="s">
        <v>89</v>
      </c>
      <c r="M3814" s="157">
        <f>SUM(K3814:L3814)</f>
        <v>0</v>
      </c>
      <c r="N3814" s="83">
        <f>IF(V3814&lt;&gt;"VTC VHm",_xlfn.XLOOKUP(Z3814,$AC$4015:$AC$4035,$AD$4015:$AD$4035,0)*M3814,_xlfn.XLOOKUP(Z3814,$AC$4015:$AC$4035,$AD$4015:$AD$4035,0)*L3814)</f>
        <v>0</v>
      </c>
      <c r="O3814" s="83">
        <f>IF(V3814&lt;&gt;"VTC VHm",_xlfn.XLOOKUP(Z3814,$AC$4015:$AC$4035,$AE$4015:$AE$4035,0)*M3814,_xlfn.XLOOKUP(Z3814,$AC$4015:$AC$4035,$AE$4015:$AE$4035,0)*L3814)</f>
        <v>0</v>
      </c>
      <c r="P3814" s="83">
        <f>SUM(N3814:O3814)</f>
        <v>0</v>
      </c>
      <c r="Q3814" s="157">
        <f>M3814*G3814</f>
        <v>0</v>
      </c>
      <c r="R3814" s="157">
        <f>G3814*P3814</f>
        <v>0</v>
      </c>
      <c r="S3814" s="83">
        <f>SUM(Q3814:R3814)</f>
        <v>0</v>
      </c>
      <c r="T3814" s="156"/>
      <c r="U3814" s="132"/>
      <c r="V3814" s="132"/>
      <c r="W3814" s="132"/>
      <c r="X3814" s="44" t="s">
        <v>33</v>
      </c>
      <c r="Y3814" s="44"/>
      <c r="Z3814" s="44" t="s">
        <v>10</v>
      </c>
      <c r="AA3814" s="44" t="s">
        <v>80</v>
      </c>
      <c r="AB3814" s="2">
        <v>229739.09987832722</v>
      </c>
      <c r="AC3814" s="2">
        <v>862670.32004311867</v>
      </c>
      <c r="AD3814" s="2">
        <f>+M3814</f>
        <v>0</v>
      </c>
      <c r="AE3814" s="2">
        <f>+AD3814*14%</f>
        <v>0</v>
      </c>
      <c r="AF3814" s="155">
        <f>+AD3814*35%</f>
        <v>0</v>
      </c>
      <c r="AG3814" s="2">
        <f>+AD3814*F3814</f>
        <v>0</v>
      </c>
      <c r="AH3814" s="2">
        <f>+AE3814*F3814</f>
        <v>0</v>
      </c>
      <c r="AI3814" s="2">
        <f>+AF3814*F3814</f>
        <v>0</v>
      </c>
      <c r="AJ3814" s="2">
        <f>SUM(AG3814:AI3814)</f>
        <v>0</v>
      </c>
      <c r="AK3814" s="2">
        <f>+AD3814*G3814</f>
        <v>0</v>
      </c>
      <c r="AL3814" s="2">
        <f>+AE3814*G3814</f>
        <v>0</v>
      </c>
      <c r="AM3814" s="2">
        <f>+AF3814*G3814</f>
        <v>0</v>
      </c>
      <c r="AN3814" s="155">
        <f>SUM(AK3814:AM3814)</f>
        <v>0</v>
      </c>
      <c r="AQ3814" s="145" t="s">
        <v>79</v>
      </c>
      <c r="AU3814" s="8"/>
      <c r="AV3814" s="8"/>
      <c r="AW3814" s="2">
        <f>'[2]BoQ HSYC-Trang'!$AT3814</f>
        <v>0</v>
      </c>
      <c r="AX3814" s="8">
        <f>F3814*AW3814</f>
        <v>0</v>
      </c>
      <c r="AY3814" s="8">
        <f>IF(AQ3814="CT",7%,5%)*AX3814</f>
        <v>0</v>
      </c>
      <c r="AZ3814" s="8">
        <f>AX3814*2%</f>
        <v>0</v>
      </c>
      <c r="BA3814" s="8">
        <f>IF(BB3814&gt;0,0,AX3814*5%)</f>
        <v>0</v>
      </c>
      <c r="BB3814" s="8">
        <f>(AX3814-BG3814)*35%</f>
        <v>0</v>
      </c>
      <c r="BC3814" s="8">
        <f>+AX3814+AY3814+AZ3814+BA3814+BB3814</f>
        <v>0</v>
      </c>
      <c r="BD3814" s="8">
        <f>AX3814-AT3814</f>
        <v>0</v>
      </c>
      <c r="BE3814" s="2"/>
      <c r="BH3814" s="2"/>
    </row>
    <row r="3815" spans="1:60" ht="17" hidden="1" outlineLevel="2" x14ac:dyDescent="0.2">
      <c r="A3815" s="1" t="s">
        <v>82</v>
      </c>
      <c r="B3815" s="82">
        <v>63</v>
      </c>
      <c r="C3815" s="144" t="s">
        <v>88</v>
      </c>
      <c r="D3815" s="144"/>
      <c r="E3815" s="82" t="s">
        <v>87</v>
      </c>
      <c r="F3815" s="143">
        <v>1.2</v>
      </c>
      <c r="G3815" s="142">
        <f>+[2]THKL!F3839</f>
        <v>1.2</v>
      </c>
      <c r="H3815" s="132"/>
      <c r="I3815" s="132"/>
      <c r="J3815" s="132"/>
      <c r="K3815" s="156">
        <f>$K$1664</f>
        <v>1440000</v>
      </c>
      <c r="L3815" s="157">
        <f>$L$1664</f>
        <v>240000</v>
      </c>
      <c r="M3815" s="157">
        <f>SUM(K3815:L3815)</f>
        <v>1680000</v>
      </c>
      <c r="N3815" s="83">
        <f>IF(V3815&lt;&gt;"VTC VHm",_xlfn.XLOOKUP(Z3815,$AC$4015:$AC$4035,$AD$4015:$AD$4035,0)*M3815,_xlfn.XLOOKUP(Z3815,$AC$4015:$AC$4035,$AD$4015:$AD$4035,0)*L3815)</f>
        <v>0</v>
      </c>
      <c r="O3815" s="83">
        <f>IF(V3815&lt;&gt;"VTC VHm",_xlfn.XLOOKUP(Z3815,$AC$4015:$AC$4035,$AE$4015:$AE$4035,0)*M3815,_xlfn.XLOOKUP(Z3815,$AC$4015:$AC$4035,$AE$4015:$AE$4035,0)*L3815)</f>
        <v>504000</v>
      </c>
      <c r="P3815" s="83">
        <f>SUM(N3815:O3815)</f>
        <v>504000</v>
      </c>
      <c r="Q3815" s="157">
        <f>M3815*G3815</f>
        <v>2016000</v>
      </c>
      <c r="R3815" s="157">
        <f>G3815*P3815</f>
        <v>604800</v>
      </c>
      <c r="S3815" s="83">
        <f>SUM(Q3815:R3815)</f>
        <v>2620800</v>
      </c>
      <c r="T3815" s="156"/>
      <c r="U3815" s="132"/>
      <c r="V3815" s="132"/>
      <c r="W3815" s="132"/>
      <c r="X3815" s="44" t="s">
        <v>33</v>
      </c>
      <c r="Y3815" s="44"/>
      <c r="Z3815" s="44" t="s">
        <v>10</v>
      </c>
      <c r="AA3815" s="44" t="s">
        <v>80</v>
      </c>
      <c r="AB3815" s="2">
        <v>1207210.125</v>
      </c>
      <c r="AC3815" s="2">
        <v>1448652.15</v>
      </c>
      <c r="AD3815" s="2">
        <f>+M3815</f>
        <v>1680000</v>
      </c>
      <c r="AE3815" s="2">
        <f>+AD3815*14%</f>
        <v>235200.00000000003</v>
      </c>
      <c r="AF3815" s="155">
        <f>+AD3815*35%</f>
        <v>588000</v>
      </c>
      <c r="AG3815" s="2">
        <f>+AD3815*F3815</f>
        <v>2016000</v>
      </c>
      <c r="AH3815" s="2">
        <f>+AE3815*F3815</f>
        <v>282240</v>
      </c>
      <c r="AI3815" s="2">
        <f>+AF3815*F3815</f>
        <v>705600</v>
      </c>
      <c r="AJ3815" s="2">
        <f>SUM(AG3815:AI3815)</f>
        <v>3003840</v>
      </c>
      <c r="AK3815" s="2">
        <f>+AD3815*G3815</f>
        <v>2016000</v>
      </c>
      <c r="AL3815" s="2">
        <f>+AE3815*G3815</f>
        <v>282240</v>
      </c>
      <c r="AM3815" s="2">
        <f>+AF3815*G3815</f>
        <v>705600</v>
      </c>
      <c r="AN3815" s="155">
        <f>SUM(AK3815:AM3815)</f>
        <v>3003840</v>
      </c>
      <c r="AQ3815" s="145" t="s">
        <v>79</v>
      </c>
      <c r="AU3815" s="8"/>
      <c r="AV3815" s="8"/>
      <c r="AW3815" s="2">
        <f>'[2]BoQ HSYC-Trang'!$AT3815</f>
        <v>1680000</v>
      </c>
      <c r="AX3815" s="8">
        <f>F3815*AW3815</f>
        <v>2016000</v>
      </c>
      <c r="AY3815" s="8">
        <f>IF(AQ3815="CT",7%,5%)*AX3815</f>
        <v>100800</v>
      </c>
      <c r="AZ3815" s="8">
        <f>AX3815*2%</f>
        <v>40320</v>
      </c>
      <c r="BA3815" s="8">
        <f>IF(BB3815&gt;0,0,AX3815*5%)</f>
        <v>0</v>
      </c>
      <c r="BB3815" s="8">
        <f>(AX3815-BG3815)*35%</f>
        <v>705600</v>
      </c>
      <c r="BC3815" s="8">
        <f>+AX3815+AY3815+AZ3815+BA3815+BB3815</f>
        <v>2862720</v>
      </c>
      <c r="BD3815" s="8">
        <f>AX3815-AT3815</f>
        <v>2016000</v>
      </c>
      <c r="BE3815" s="2"/>
      <c r="BH3815" s="2"/>
    </row>
    <row r="3816" spans="1:60" ht="51" hidden="1" outlineLevel="2" x14ac:dyDescent="0.2">
      <c r="A3816" s="1" t="s">
        <v>82</v>
      </c>
      <c r="B3816" s="82">
        <v>64</v>
      </c>
      <c r="C3816" s="144" t="s">
        <v>86</v>
      </c>
      <c r="D3816" s="144"/>
      <c r="E3816" s="82" t="s">
        <v>85</v>
      </c>
      <c r="F3816" s="143">
        <v>1</v>
      </c>
      <c r="G3816" s="142">
        <f>+[2]THKL!F3840</f>
        <v>1</v>
      </c>
      <c r="H3816" s="132"/>
      <c r="I3816" s="132"/>
      <c r="J3816" s="132"/>
      <c r="K3816" s="156">
        <f>$K$1665</f>
        <v>3180000</v>
      </c>
      <c r="L3816" s="157">
        <f>$L$1665</f>
        <v>300000</v>
      </c>
      <c r="M3816" s="157">
        <f>SUM(K3816:L3816)</f>
        <v>3480000</v>
      </c>
      <c r="N3816" s="83">
        <f>IF(V3816&lt;&gt;"VTC VHm",_xlfn.XLOOKUP(Z3816,$AC$4015:$AC$4035,$AD$4015:$AD$4035,0)*M3816,_xlfn.XLOOKUP(Z3816,$AC$4015:$AC$4035,$AD$4015:$AD$4035,0)*L3816)</f>
        <v>0</v>
      </c>
      <c r="O3816" s="83">
        <f>IF(V3816&lt;&gt;"VTC VHm",_xlfn.XLOOKUP(Z3816,$AC$4015:$AC$4035,$AE$4015:$AE$4035,0)*M3816,_xlfn.XLOOKUP(Z3816,$AC$4015:$AC$4035,$AE$4015:$AE$4035,0)*L3816)</f>
        <v>1044000</v>
      </c>
      <c r="P3816" s="83">
        <f>SUM(N3816:O3816)</f>
        <v>1044000</v>
      </c>
      <c r="Q3816" s="157">
        <f>M3816*G3816</f>
        <v>3480000</v>
      </c>
      <c r="R3816" s="157">
        <f>G3816*P3816</f>
        <v>1044000</v>
      </c>
      <c r="S3816" s="83">
        <f>SUM(Q3816:R3816)</f>
        <v>4524000</v>
      </c>
      <c r="T3816" s="156"/>
      <c r="U3816" s="132"/>
      <c r="V3816" s="132"/>
      <c r="W3816" s="132"/>
      <c r="X3816" s="44" t="s">
        <v>33</v>
      </c>
      <c r="Y3816" s="44"/>
      <c r="Z3816" s="44" t="s">
        <v>10</v>
      </c>
      <c r="AA3816" s="44" t="s">
        <v>80</v>
      </c>
      <c r="AB3816" s="2">
        <v>4917792.8250000002</v>
      </c>
      <c r="AC3816" s="2">
        <v>4917792.8250000002</v>
      </c>
      <c r="AD3816" s="2">
        <f>+M3816</f>
        <v>3480000</v>
      </c>
      <c r="AE3816" s="2">
        <f>+AD3816*14%</f>
        <v>487200.00000000006</v>
      </c>
      <c r="AF3816" s="155">
        <f>+AD3816*35%</f>
        <v>1218000</v>
      </c>
      <c r="AG3816" s="2">
        <f>+AD3816*F3816</f>
        <v>3480000</v>
      </c>
      <c r="AH3816" s="2">
        <f>+AE3816*F3816</f>
        <v>487200.00000000006</v>
      </c>
      <c r="AI3816" s="2">
        <f>+AF3816*F3816</f>
        <v>1218000</v>
      </c>
      <c r="AJ3816" s="2">
        <f>SUM(AG3816:AI3816)</f>
        <v>5185200</v>
      </c>
      <c r="AK3816" s="2">
        <f>+AD3816*G3816</f>
        <v>3480000</v>
      </c>
      <c r="AL3816" s="2">
        <f>+AE3816*G3816</f>
        <v>487200.00000000006</v>
      </c>
      <c r="AM3816" s="2">
        <f>+AF3816*G3816</f>
        <v>1218000</v>
      </c>
      <c r="AN3816" s="155">
        <f>SUM(AK3816:AM3816)</f>
        <v>5185200</v>
      </c>
      <c r="AQ3816" s="145" t="s">
        <v>79</v>
      </c>
      <c r="AU3816" s="8"/>
      <c r="AV3816" s="8"/>
      <c r="AW3816" s="2">
        <f>'[2]BoQ HSYC-Trang'!$AT3816</f>
        <v>3480000</v>
      </c>
      <c r="AX3816" s="8">
        <f>F3816*AW3816</f>
        <v>3480000</v>
      </c>
      <c r="AY3816" s="8">
        <f>IF(AQ3816="CT",7%,5%)*AX3816</f>
        <v>174000</v>
      </c>
      <c r="AZ3816" s="8">
        <f>AX3816*2%</f>
        <v>69600</v>
      </c>
      <c r="BA3816" s="8">
        <f>IF(BB3816&gt;0,0,AX3816*5%)</f>
        <v>0</v>
      </c>
      <c r="BB3816" s="8">
        <f>(AX3816-BG3816)*35%</f>
        <v>1218000</v>
      </c>
      <c r="BC3816" s="8">
        <f>+AX3816+AY3816+AZ3816+BA3816+BB3816</f>
        <v>4941600</v>
      </c>
      <c r="BD3816" s="8">
        <f>AX3816-AT3816</f>
        <v>3480000</v>
      </c>
      <c r="BE3816" s="2"/>
      <c r="BH3816" s="2"/>
    </row>
    <row r="3817" spans="1:60" ht="17" hidden="1" outlineLevel="2" x14ac:dyDescent="0.2">
      <c r="A3817" s="1" t="s">
        <v>82</v>
      </c>
      <c r="B3817" s="82">
        <v>65</v>
      </c>
      <c r="C3817" s="144" t="s">
        <v>84</v>
      </c>
      <c r="D3817" s="144"/>
      <c r="E3817" s="82" t="s">
        <v>52</v>
      </c>
      <c r="F3817" s="143">
        <v>1.98</v>
      </c>
      <c r="G3817" s="142">
        <f>+[2]THKL!F3841</f>
        <v>1.9800000000000002</v>
      </c>
      <c r="H3817" s="132"/>
      <c r="I3817" s="132"/>
      <c r="J3817" s="132"/>
      <c r="K3817" s="156">
        <f>$K$219</f>
        <v>0</v>
      </c>
      <c r="L3817" s="157">
        <f>$L$219</f>
        <v>0</v>
      </c>
      <c r="M3817" s="157">
        <f>M3738</f>
        <v>3500000</v>
      </c>
      <c r="N3817" s="83">
        <f>IF(V3817&lt;&gt;"VTC VHm",_xlfn.XLOOKUP(Z3817,$AC$4015:$AC$4035,$AD$4015:$AD$4035,0)*M3817,_xlfn.XLOOKUP(Z3817,$AC$4015:$AC$4035,$AD$4015:$AD$4035,0)*L3817)</f>
        <v>105000</v>
      </c>
      <c r="O3817" s="83">
        <f>IF(V3817&lt;&gt;"VTC VHm",_xlfn.XLOOKUP(Z3817,$AC$4015:$AC$4035,$AE$4015:$AE$4035,0)*M3817,_xlfn.XLOOKUP(Z3817,$AC$4015:$AC$4035,$AE$4015:$AE$4035,0)*L3817)</f>
        <v>0</v>
      </c>
      <c r="P3817" s="83">
        <f>SUM(N3817:O3817)</f>
        <v>105000</v>
      </c>
      <c r="Q3817" s="157">
        <f>M3817*G3817</f>
        <v>6930000.0000000009</v>
      </c>
      <c r="R3817" s="157">
        <f>G3817*P3817</f>
        <v>207900.00000000003</v>
      </c>
      <c r="S3817" s="83">
        <f>SUM(Q3817:R3817)</f>
        <v>7137900.0000000009</v>
      </c>
      <c r="T3817" s="156" t="s">
        <v>50</v>
      </c>
      <c r="U3817" s="132"/>
      <c r="V3817" s="132"/>
      <c r="W3817" s="132"/>
      <c r="X3817" s="44" t="s">
        <v>33</v>
      </c>
      <c r="Y3817" s="44"/>
      <c r="Z3817" s="44" t="s">
        <v>9</v>
      </c>
      <c r="AA3817" s="44" t="s">
        <v>80</v>
      </c>
      <c r="AB3817" s="2">
        <v>6315743.4204974994</v>
      </c>
      <c r="AC3817" s="2">
        <v>12505171.972585049</v>
      </c>
      <c r="AD3817" s="2">
        <f>+M3817</f>
        <v>3500000</v>
      </c>
      <c r="AE3817" s="2">
        <f>+AD3817*14%</f>
        <v>490000.00000000006</v>
      </c>
      <c r="AF3817" s="155">
        <f>+AD3817*35%</f>
        <v>1225000</v>
      </c>
      <c r="AG3817" s="2">
        <f>+AD3817*F3817</f>
        <v>6930000</v>
      </c>
      <c r="AH3817" s="2">
        <f>+AE3817*F3817</f>
        <v>970200.00000000012</v>
      </c>
      <c r="AI3817" s="2">
        <f>+AF3817*F3817</f>
        <v>2425500</v>
      </c>
      <c r="AJ3817" s="2">
        <f>SUM(AG3817:AI3817)</f>
        <v>10325700</v>
      </c>
      <c r="AK3817" s="2">
        <f>+AD3817*G3817</f>
        <v>6930000.0000000009</v>
      </c>
      <c r="AL3817" s="2">
        <f>+AE3817*G3817</f>
        <v>970200.00000000023</v>
      </c>
      <c r="AM3817" s="2">
        <f>+AF3817*G3817</f>
        <v>2425500.0000000005</v>
      </c>
      <c r="AN3817" s="155">
        <f>SUM(AK3817:AM3817)</f>
        <v>10325700.000000002</v>
      </c>
      <c r="AQ3817" s="145" t="s">
        <v>79</v>
      </c>
      <c r="AU3817" s="8"/>
      <c r="AV3817" s="8"/>
      <c r="AW3817" s="2">
        <f>'[2]BoQ HSYC-Trang'!$AT3817</f>
        <v>3500000</v>
      </c>
      <c r="AX3817" s="8">
        <f>F3817*AW3817</f>
        <v>6930000</v>
      </c>
      <c r="AY3817" s="8">
        <f>IF(AQ3817="CT",7%,5%)*AX3817</f>
        <v>346500</v>
      </c>
      <c r="AZ3817" s="8">
        <f>AX3817*2%</f>
        <v>138600</v>
      </c>
      <c r="BA3817" s="8">
        <f>IF(BB3817&gt;0,0,AX3817*5%)</f>
        <v>0</v>
      </c>
      <c r="BB3817" s="8">
        <f>(AX3817-BG3817)*35%</f>
        <v>2425500</v>
      </c>
      <c r="BC3817" s="8">
        <f>+AX3817+AY3817+AZ3817+BA3817+BB3817</f>
        <v>9840600</v>
      </c>
      <c r="BD3817" s="8">
        <f>AX3817-AT3817</f>
        <v>6930000</v>
      </c>
      <c r="BE3817" s="2"/>
      <c r="BH3817" s="2"/>
    </row>
    <row r="3818" spans="1:60" ht="17" hidden="1" outlineLevel="2" x14ac:dyDescent="0.2">
      <c r="A3818" s="1" t="s">
        <v>82</v>
      </c>
      <c r="B3818" s="82">
        <v>66</v>
      </c>
      <c r="C3818" s="144" t="s">
        <v>83</v>
      </c>
      <c r="D3818" s="144"/>
      <c r="E3818" s="82" t="s">
        <v>52</v>
      </c>
      <c r="F3818" s="143">
        <v>2.64</v>
      </c>
      <c r="G3818" s="142">
        <f>+[2]THKL!F3842</f>
        <v>2.64</v>
      </c>
      <c r="H3818" s="132"/>
      <c r="I3818" s="132"/>
      <c r="J3818" s="132"/>
      <c r="K3818" s="156">
        <f>$K$217</f>
        <v>0</v>
      </c>
      <c r="L3818" s="157">
        <f>$L$217</f>
        <v>0</v>
      </c>
      <c r="M3818" s="157">
        <f>M3739</f>
        <v>3800000</v>
      </c>
      <c r="N3818" s="83">
        <f>IF(V3818&lt;&gt;"VTC VHm",_xlfn.XLOOKUP(Z3818,$AC$4015:$AC$4035,$AD$4015:$AD$4035,0)*M3818,_xlfn.XLOOKUP(Z3818,$AC$4015:$AC$4035,$AD$4015:$AD$4035,0)*L3818)</f>
        <v>114000</v>
      </c>
      <c r="O3818" s="83">
        <f>IF(V3818&lt;&gt;"VTC VHm",_xlfn.XLOOKUP(Z3818,$AC$4015:$AC$4035,$AE$4015:$AE$4035,0)*M3818,_xlfn.XLOOKUP(Z3818,$AC$4015:$AC$4035,$AE$4015:$AE$4035,0)*L3818)</f>
        <v>0</v>
      </c>
      <c r="P3818" s="83">
        <f>SUM(N3818:O3818)</f>
        <v>114000</v>
      </c>
      <c r="Q3818" s="157">
        <f>M3818*G3818</f>
        <v>10032000</v>
      </c>
      <c r="R3818" s="157">
        <f>G3818*P3818</f>
        <v>300960</v>
      </c>
      <c r="S3818" s="83">
        <f>SUM(Q3818:R3818)</f>
        <v>10332960</v>
      </c>
      <c r="T3818" s="156" t="s">
        <v>50</v>
      </c>
      <c r="U3818" s="132"/>
      <c r="V3818" s="132"/>
      <c r="W3818" s="132"/>
      <c r="X3818" s="44" t="s">
        <v>33</v>
      </c>
      <c r="Y3818" s="44"/>
      <c r="Z3818" s="44" t="s">
        <v>9</v>
      </c>
      <c r="AA3818" s="44" t="s">
        <v>80</v>
      </c>
      <c r="AB3818" s="2">
        <v>6409444.5289050005</v>
      </c>
      <c r="AC3818" s="2">
        <v>16920933.556309201</v>
      </c>
      <c r="AD3818" s="2">
        <f>+M3818</f>
        <v>3800000</v>
      </c>
      <c r="AE3818" s="2">
        <f>+AD3818*14%</f>
        <v>532000</v>
      </c>
      <c r="AF3818" s="155">
        <f>+AD3818*35%</f>
        <v>1330000</v>
      </c>
      <c r="AG3818" s="2">
        <f>+AD3818*F3818</f>
        <v>10032000</v>
      </c>
      <c r="AH3818" s="2">
        <f>+AE3818*F3818</f>
        <v>1404480</v>
      </c>
      <c r="AI3818" s="2">
        <f>+AF3818*F3818</f>
        <v>3511200</v>
      </c>
      <c r="AJ3818" s="2">
        <f>SUM(AG3818:AI3818)</f>
        <v>14947680</v>
      </c>
      <c r="AK3818" s="2">
        <f>+AD3818*G3818</f>
        <v>10032000</v>
      </c>
      <c r="AL3818" s="2">
        <f>+AE3818*G3818</f>
        <v>1404480</v>
      </c>
      <c r="AM3818" s="2">
        <f>+AF3818*G3818</f>
        <v>3511200</v>
      </c>
      <c r="AN3818" s="155">
        <f>SUM(AK3818:AM3818)</f>
        <v>14947680</v>
      </c>
      <c r="AQ3818" s="145" t="s">
        <v>79</v>
      </c>
      <c r="AU3818" s="8"/>
      <c r="AV3818" s="8"/>
      <c r="AW3818" s="2">
        <f>'[2]BoQ HSYC-Trang'!$AT3818</f>
        <v>3800000</v>
      </c>
      <c r="AX3818" s="8">
        <f>F3818*AW3818</f>
        <v>10032000</v>
      </c>
      <c r="AY3818" s="8">
        <f>IF(AQ3818="CT",7%,5%)*AX3818</f>
        <v>501600</v>
      </c>
      <c r="AZ3818" s="8">
        <f>AX3818*2%</f>
        <v>200640</v>
      </c>
      <c r="BA3818" s="8">
        <f>IF(BB3818&gt;0,0,AX3818*5%)</f>
        <v>0</v>
      </c>
      <c r="BB3818" s="8">
        <f>(AX3818-BG3818)*35%</f>
        <v>3511200</v>
      </c>
      <c r="BC3818" s="8">
        <f>+AX3818+AY3818+AZ3818+BA3818+BB3818</f>
        <v>14245440</v>
      </c>
      <c r="BD3818" s="8">
        <f>AX3818-AT3818</f>
        <v>10032000</v>
      </c>
      <c r="BE3818" s="2"/>
      <c r="BH3818" s="2"/>
    </row>
    <row r="3819" spans="1:60" ht="34" hidden="1" outlineLevel="2" x14ac:dyDescent="0.2">
      <c r="A3819" s="1" t="s">
        <v>82</v>
      </c>
      <c r="B3819" s="82">
        <v>67</v>
      </c>
      <c r="C3819" s="144" t="s">
        <v>81</v>
      </c>
      <c r="D3819" s="144"/>
      <c r="E3819" s="82" t="s">
        <v>52</v>
      </c>
      <c r="F3819" s="143">
        <v>0.56000000000000005</v>
      </c>
      <c r="G3819" s="142">
        <f>+[2]THKL!F3843</f>
        <v>0.55999999999999994</v>
      </c>
      <c r="H3819" s="132"/>
      <c r="I3819" s="132"/>
      <c r="J3819" s="132"/>
      <c r="K3819" s="156">
        <f>$K$3740</f>
        <v>2100000</v>
      </c>
      <c r="L3819" s="157">
        <f>$L$3740</f>
        <v>336000</v>
      </c>
      <c r="M3819" s="157">
        <f>SUM(K3819:L3819)</f>
        <v>2436000</v>
      </c>
      <c r="N3819" s="83">
        <f>IF(V3819&lt;&gt;"VTC VHm",_xlfn.XLOOKUP(Z3819,$AC$4015:$AC$4035,$AD$4015:$AD$4035,0)*M3819,_xlfn.XLOOKUP(Z3819,$AC$4015:$AC$4035,$AD$4015:$AD$4035,0)*L3819)</f>
        <v>852600</v>
      </c>
      <c r="O3819" s="83">
        <f>IF(V3819&lt;&gt;"VTC VHm",_xlfn.XLOOKUP(Z3819,$AC$4015:$AC$4035,$AE$4015:$AE$4035,0)*M3819,_xlfn.XLOOKUP(Z3819,$AC$4015:$AC$4035,$AE$4015:$AE$4035,0)*L3819)</f>
        <v>0</v>
      </c>
      <c r="P3819" s="83">
        <f>SUM(N3819:O3819)</f>
        <v>852600</v>
      </c>
      <c r="Q3819" s="157">
        <f>M3819*G3819</f>
        <v>1364159.9999999998</v>
      </c>
      <c r="R3819" s="157">
        <f>G3819*P3819</f>
        <v>477455.99999999994</v>
      </c>
      <c r="S3819" s="83">
        <f>SUM(Q3819:R3819)</f>
        <v>1841615.9999999998</v>
      </c>
      <c r="T3819" s="156"/>
      <c r="U3819" s="132"/>
      <c r="V3819" s="132"/>
      <c r="W3819" s="132"/>
      <c r="X3819" s="44" t="s">
        <v>33</v>
      </c>
      <c r="Y3819" s="44"/>
      <c r="Z3819" s="44" t="s">
        <v>6</v>
      </c>
      <c r="AA3819" s="44" t="s">
        <v>80</v>
      </c>
      <c r="AB3819" s="2">
        <v>2020488.5249999999</v>
      </c>
      <c r="AC3819" s="2">
        <v>1131473.574</v>
      </c>
      <c r="AD3819" s="2">
        <f>+M3819</f>
        <v>2436000</v>
      </c>
      <c r="AE3819" s="2">
        <f>+AD3819*14%</f>
        <v>341040.00000000006</v>
      </c>
      <c r="AF3819" s="155">
        <f>+AD3819*35%</f>
        <v>852600</v>
      </c>
      <c r="AG3819" s="2">
        <f>+AD3819*F3819</f>
        <v>1364160.0000000002</v>
      </c>
      <c r="AH3819" s="2">
        <f>+AE3819*F3819</f>
        <v>190982.40000000005</v>
      </c>
      <c r="AI3819" s="2">
        <f>+AF3819*F3819</f>
        <v>477456.00000000006</v>
      </c>
      <c r="AJ3819" s="2">
        <f>SUM(AG3819:AI3819)</f>
        <v>2032598.4000000004</v>
      </c>
      <c r="AK3819" s="2">
        <f>+AD3819*G3819</f>
        <v>1364159.9999999998</v>
      </c>
      <c r="AL3819" s="2">
        <f>+AE3819*G3819</f>
        <v>190982.40000000002</v>
      </c>
      <c r="AM3819" s="2">
        <f>+AF3819*G3819</f>
        <v>477455.99999999994</v>
      </c>
      <c r="AN3819" s="155">
        <f>SUM(AK3819:AM3819)</f>
        <v>2032598.4</v>
      </c>
      <c r="AQ3819" s="145" t="s">
        <v>79</v>
      </c>
      <c r="AU3819" s="8"/>
      <c r="AV3819" s="8"/>
      <c r="AW3819" s="2">
        <f>'[2]BoQ HSYC-Trang'!$AT3819</f>
        <v>2436000</v>
      </c>
      <c r="AX3819" s="8">
        <f>F3819*AW3819</f>
        <v>1364160.0000000002</v>
      </c>
      <c r="AY3819" s="8">
        <f>IF(AQ3819="CT",7%,5%)*AX3819</f>
        <v>68208.000000000015</v>
      </c>
      <c r="AZ3819" s="8">
        <f>AX3819*2%</f>
        <v>27283.200000000004</v>
      </c>
      <c r="BA3819" s="8">
        <f>IF(BB3819&gt;0,0,AX3819*5%)</f>
        <v>0</v>
      </c>
      <c r="BB3819" s="8">
        <f>(AX3819-BG3819)*35%</f>
        <v>477456.00000000006</v>
      </c>
      <c r="BC3819" s="8">
        <f>+AX3819+AY3819+AZ3819+BA3819+BB3819</f>
        <v>1937107.2000000002</v>
      </c>
      <c r="BD3819" s="8">
        <f>AX3819-AT3819</f>
        <v>1364160.0000000002</v>
      </c>
      <c r="BE3819" s="2"/>
      <c r="BH3819" s="2"/>
    </row>
    <row r="3820" spans="1:60" ht="17" collapsed="1" x14ac:dyDescent="0.2">
      <c r="B3820" s="153" t="s">
        <v>78</v>
      </c>
      <c r="C3820" s="154" t="s">
        <v>77</v>
      </c>
      <c r="D3820" s="154"/>
      <c r="E3820" s="153"/>
      <c r="F3820" s="152"/>
      <c r="G3820" s="149"/>
      <c r="H3820" s="151"/>
      <c r="I3820" s="151"/>
      <c r="J3820" s="151"/>
      <c r="K3820" s="150"/>
      <c r="L3820" s="149"/>
      <c r="M3820" s="149"/>
      <c r="N3820" s="83">
        <f>IF(V3820&lt;&gt;"VTC VHm",_xlfn.XLOOKUP(Z3820,$AC$4015:$AC$4035,$AD$4015:$AD$4035,0)*M3820,_xlfn.XLOOKUP(Z3820,$AC$4015:$AC$4035,$AD$4015:$AD$4035,0)*L3820)</f>
        <v>0</v>
      </c>
      <c r="O3820" s="83">
        <f>IF(V3820&lt;&gt;"VTC VHm",_xlfn.XLOOKUP(Z3820,$AC$4015:$AC$4035,$AE$4015:$AE$4035,0)*M3820,_xlfn.XLOOKUP(Z3820,$AC$4015:$AC$4035,$AE$4015:$AE$4035,0)*L3820)</f>
        <v>0</v>
      </c>
      <c r="P3820" s="149"/>
      <c r="Q3820" s="149">
        <f>M3820*G3820</f>
        <v>0</v>
      </c>
      <c r="R3820" s="149">
        <f>N3820*G3820</f>
        <v>0</v>
      </c>
      <c r="S3820" s="149">
        <f>SUM(Q3820:R3820)</f>
        <v>0</v>
      </c>
      <c r="T3820" s="150"/>
      <c r="U3820" s="149"/>
      <c r="V3820" s="148"/>
      <c r="W3820" s="148"/>
      <c r="X3820" s="148"/>
      <c r="Y3820" s="147"/>
      <c r="Z3820" s="147"/>
      <c r="AA3820" s="146"/>
      <c r="AD3820" s="1">
        <f>+M3820</f>
        <v>0</v>
      </c>
      <c r="AE3820" s="1">
        <f>+AD3820*14%</f>
        <v>0</v>
      </c>
      <c r="AF3820">
        <f>+AD3820*35%</f>
        <v>0</v>
      </c>
      <c r="AG3820" s="1">
        <f>+AD3820*F3820</f>
        <v>0</v>
      </c>
      <c r="AH3820" s="1">
        <f>+AE3820*$F$8</f>
        <v>0</v>
      </c>
      <c r="AI3820" s="1">
        <f>+AF3820*$F$8</f>
        <v>0</v>
      </c>
      <c r="AJ3820" s="1">
        <f>SUM(AG3820:AI3820)</f>
        <v>0</v>
      </c>
      <c r="AK3820" s="1">
        <f>+AD3820*G3820</f>
        <v>0</v>
      </c>
      <c r="AL3820" s="1">
        <f>+AE3820*G3820</f>
        <v>0</v>
      </c>
      <c r="AM3820" s="1">
        <f>+AF3820*G3820</f>
        <v>0</v>
      </c>
      <c r="AN3820">
        <f>SUM(AK3820:AM3820)</f>
        <v>0</v>
      </c>
      <c r="AQ3820" s="145"/>
      <c r="AU3820" s="8">
        <f>+K3820</f>
        <v>0</v>
      </c>
      <c r="AV3820" s="8">
        <f>+L3820</f>
        <v>0</v>
      </c>
      <c r="AW3820" s="2">
        <f>+M3820</f>
        <v>0</v>
      </c>
      <c r="AX3820" s="8">
        <f>F3820*AW3820</f>
        <v>0</v>
      </c>
      <c r="AY3820" s="8">
        <f>IF(AQ3820="CT",7%,5%)*AX3820</f>
        <v>0</v>
      </c>
      <c r="AZ3820" s="8">
        <f>AX3820*2%</f>
        <v>0</v>
      </c>
      <c r="BA3820" s="8">
        <f>IF(BB3820&gt;0,0,AX3820*5%)</f>
        <v>0</v>
      </c>
      <c r="BB3820" s="8">
        <f>(AX3820-BG3820)*35%</f>
        <v>0</v>
      </c>
      <c r="BC3820" s="8">
        <f>+AX3820+AY3820+AZ3820+BA3820+BB3820</f>
        <v>0</v>
      </c>
      <c r="BD3820" s="8">
        <f>AX3820-AT3820</f>
        <v>0</v>
      </c>
      <c r="BE3820" s="2"/>
      <c r="BH3820" s="2"/>
    </row>
    <row r="3821" spans="1:60" ht="34" x14ac:dyDescent="0.2">
      <c r="B3821" s="82">
        <v>1</v>
      </c>
      <c r="C3821" s="144" t="s">
        <v>76</v>
      </c>
      <c r="D3821" s="144"/>
      <c r="E3821" s="82" t="s">
        <v>75</v>
      </c>
      <c r="F3821" s="143">
        <v>8.1155000000000008</v>
      </c>
      <c r="G3821" s="142"/>
      <c r="H3821" s="132"/>
      <c r="I3821" s="132"/>
      <c r="J3821" s="132"/>
      <c r="K3821" s="48"/>
      <c r="L3821" s="47"/>
      <c r="M3821" s="47"/>
      <c r="N3821" s="83">
        <f>IF(V3821&lt;&gt;"VTC VHm",_xlfn.XLOOKUP(Z3821,$AC$4015:$AC$4035,$AD$4015:$AD$4035,0)*M3821,_xlfn.XLOOKUP(Z3821,$AC$4015:$AC$4035,$AD$4015:$AD$4035,0)*L3821)</f>
        <v>0</v>
      </c>
      <c r="O3821" s="83">
        <f>IF(V3821&lt;&gt;"VTC VHm",_xlfn.XLOOKUP(Z3821,$AC$4015:$AC$4035,$AE$4015:$AE$4035,0)*M3821,_xlfn.XLOOKUP(Z3821,$AC$4015:$AC$4035,$AE$4015:$AE$4035,0)*L3821)</f>
        <v>0</v>
      </c>
      <c r="P3821" s="83"/>
      <c r="Q3821" s="47">
        <f>M3821*G3821</f>
        <v>0</v>
      </c>
      <c r="R3821" s="132">
        <f>N3821*G3821</f>
        <v>0</v>
      </c>
      <c r="S3821" s="83">
        <f>SUM(Q3821:R3821)</f>
        <v>0</v>
      </c>
      <c r="T3821" s="48"/>
      <c r="U3821" s="132"/>
      <c r="V3821" s="132"/>
      <c r="W3821" s="132"/>
      <c r="X3821" s="44"/>
      <c r="Y3821" s="44"/>
      <c r="Z3821" s="44"/>
      <c r="AA3821" s="44"/>
      <c r="AD3821" s="1">
        <f>+M3821</f>
        <v>0</v>
      </c>
      <c r="AE3821" s="1">
        <f>+AD3821*14%</f>
        <v>0</v>
      </c>
      <c r="AF3821">
        <f>+AD3821*35%</f>
        <v>0</v>
      </c>
      <c r="AG3821" s="1">
        <f>+AD3821*F3821</f>
        <v>0</v>
      </c>
      <c r="AH3821" s="1">
        <f>+AE3821*$F$8</f>
        <v>0</v>
      </c>
      <c r="AI3821" s="1">
        <f>+AF3821*$F$8</f>
        <v>0</v>
      </c>
      <c r="AJ3821" s="1">
        <f>SUM(AG3821:AI3821)</f>
        <v>0</v>
      </c>
      <c r="AK3821" s="1">
        <f>+AD3821*G3821</f>
        <v>0</v>
      </c>
      <c r="AL3821" s="1">
        <f>+AE3821*G3821</f>
        <v>0</v>
      </c>
      <c r="AM3821" s="1">
        <f>+AF3821*G3821</f>
        <v>0</v>
      </c>
      <c r="AN3821">
        <f>SUM(AK3821:AM3821)</f>
        <v>0</v>
      </c>
      <c r="AQ3821" s="8"/>
      <c r="AU3821" s="8">
        <f>+K3821</f>
        <v>0</v>
      </c>
      <c r="AV3821" s="8">
        <f>+L3821</f>
        <v>0</v>
      </c>
      <c r="AW3821" s="2">
        <f>+M3821</f>
        <v>0</v>
      </c>
      <c r="AX3821" s="8">
        <f>F3821*AW3821</f>
        <v>0</v>
      </c>
      <c r="AY3821" s="8">
        <f>IF(AQ3821="CT",7%,5%)*AX3821</f>
        <v>0</v>
      </c>
      <c r="AZ3821" s="8">
        <f>AX3821*2%</f>
        <v>0</v>
      </c>
      <c r="BA3821" s="8">
        <f>IF(BB3821&gt;0,0,AX3821*5%)</f>
        <v>0</v>
      </c>
      <c r="BB3821" s="8">
        <f>(AX3821-BG3821)*35%</f>
        <v>0</v>
      </c>
      <c r="BC3821" s="8">
        <f>+AX3821+AY3821+AZ3821+BA3821+BB3821</f>
        <v>0</v>
      </c>
      <c r="BD3821" s="8">
        <f>AX3821-AT3821</f>
        <v>0</v>
      </c>
      <c r="BE3821" s="2"/>
      <c r="BH3821" s="2"/>
    </row>
    <row r="3822" spans="1:60" s="133" customFormat="1" ht="17" collapsed="1" x14ac:dyDescent="0.2">
      <c r="B3822" s="139"/>
      <c r="C3822" s="141" t="s">
        <v>74</v>
      </c>
      <c r="D3822" s="141"/>
      <c r="E3822" s="139"/>
      <c r="F3822" s="139"/>
      <c r="G3822" s="139"/>
      <c r="H3822" s="138"/>
      <c r="I3822" s="138"/>
      <c r="J3822" s="138"/>
      <c r="K3822" s="140"/>
      <c r="L3822" s="140"/>
      <c r="M3822" s="138"/>
      <c r="N3822" s="138">
        <f>IF(V3822&lt;&gt;"VTC VHm",_xlfn.XLOOKUP(Z3822,$AC$4015:$AC$4035,$AD$4015:$AD$4035,0)*M3822,_xlfn.XLOOKUP(Z3822,$AC$4015:$AC$4035,$AD$4015:$AD$4035,0)*L3822)</f>
        <v>0</v>
      </c>
      <c r="O3822" s="138">
        <f>IF(V3822&lt;&gt;"VTC VHm",_xlfn.XLOOKUP(Z3822,$AC$4015:$AC$4035,$AE$4015:$AE$4035,0)*M3822,_xlfn.XLOOKUP(Z3822,$AC$4015:$AC$4035,$AE$4015:$AE$4035,0)*L3822)</f>
        <v>0</v>
      </c>
      <c r="P3822" s="138"/>
      <c r="Q3822" s="138">
        <f>M3822*G3822</f>
        <v>0</v>
      </c>
      <c r="R3822" s="138">
        <f>N3822*G3822</f>
        <v>0</v>
      </c>
      <c r="S3822" s="138">
        <f>SUM(Q3822:R3822)</f>
        <v>0</v>
      </c>
      <c r="T3822" s="139"/>
      <c r="U3822" s="138"/>
      <c r="V3822" s="138"/>
      <c r="W3822" s="138"/>
      <c r="X3822" s="137"/>
      <c r="Y3822" s="137"/>
      <c r="Z3822" s="137"/>
      <c r="AA3822" s="136"/>
      <c r="AB3822" s="135"/>
      <c r="AC3822" s="134"/>
      <c r="AD3822" s="133">
        <f>+M3822</f>
        <v>0</v>
      </c>
      <c r="AE3822" s="133">
        <f>+AD3822*14%</f>
        <v>0</v>
      </c>
      <c r="AF3822" s="133">
        <f>+AD3822*35%</f>
        <v>0</v>
      </c>
      <c r="AG3822" s="133">
        <f>+AD3822*F3822</f>
        <v>0</v>
      </c>
      <c r="AH3822" s="133">
        <f>+AE3822*$F$8</f>
        <v>0</v>
      </c>
      <c r="AI3822" s="133">
        <f>+AF3822*$F$8</f>
        <v>0</v>
      </c>
      <c r="AJ3822" s="133">
        <f>SUM(AG3822:AI3822)</f>
        <v>0</v>
      </c>
      <c r="AK3822" s="133">
        <f>+AD3822*G3822</f>
        <v>0</v>
      </c>
      <c r="AL3822" s="133">
        <f>+AE3822*G3822</f>
        <v>0</v>
      </c>
      <c r="AM3822" s="133">
        <f>+AF3822*G3822</f>
        <v>0</v>
      </c>
      <c r="AN3822" s="133">
        <f>SUM(AK3822:AM3822)</f>
        <v>0</v>
      </c>
      <c r="AQ3822" s="8"/>
      <c r="AU3822" s="8">
        <f>+K3822</f>
        <v>0</v>
      </c>
      <c r="AV3822" s="8">
        <f>+L3822</f>
        <v>0</v>
      </c>
      <c r="AW3822" s="2">
        <f>+M3822</f>
        <v>0</v>
      </c>
      <c r="AX3822" s="8">
        <f>F3822*AW3822</f>
        <v>0</v>
      </c>
      <c r="AY3822" s="8">
        <f>IF(AQ3822="CT",7%,5%)*AX3822</f>
        <v>0</v>
      </c>
      <c r="AZ3822" s="8">
        <f>AX3822*2%</f>
        <v>0</v>
      </c>
      <c r="BA3822" s="8">
        <f>IF(BB3822&gt;0,0,AX3822*5%)</f>
        <v>0</v>
      </c>
      <c r="BB3822" s="8">
        <f>(AX3822-BG3822)*35%</f>
        <v>0</v>
      </c>
      <c r="BC3822" s="8">
        <f>+AX3822+AY3822+AZ3822+BA3822+BB3822</f>
        <v>0</v>
      </c>
      <c r="BD3822" s="8">
        <f>AX3822-AT3822</f>
        <v>0</v>
      </c>
      <c r="BE3822" s="2"/>
      <c r="BH3822" s="2"/>
    </row>
    <row r="3823" spans="1:60" s="92" customFormat="1" ht="15.75" customHeight="1" x14ac:dyDescent="0.2">
      <c r="B3823" s="97" t="s">
        <v>45</v>
      </c>
      <c r="C3823" s="95" t="s">
        <v>73</v>
      </c>
      <c r="D3823" s="95"/>
      <c r="E3823" s="97"/>
      <c r="F3823" s="111"/>
      <c r="G3823" s="99"/>
      <c r="H3823" s="95"/>
      <c r="I3823" s="95"/>
      <c r="J3823" s="95"/>
      <c r="K3823" s="48"/>
      <c r="L3823" s="47"/>
      <c r="M3823" s="47"/>
      <c r="N3823" s="83">
        <f>IF(V3823&lt;&gt;"VTC VHm",_xlfn.XLOOKUP(Z3823,$AC$4015:$AC$4035,$AD$4015:$AD$4035,0)*M3823,_xlfn.XLOOKUP(Z3823,$AC$4015:$AC$4035,$AD$4015:$AD$4035,0)*L3823)</f>
        <v>0</v>
      </c>
      <c r="O3823" s="83">
        <f>IF(V3823&lt;&gt;"VTC VHm",_xlfn.XLOOKUP(Z3823,$AC$4015:$AC$4035,$AE$4015:$AE$4035,0)*M3823,_xlfn.XLOOKUP(Z3823,$AC$4015:$AC$4035,$AE$4015:$AE$4035,0)*L3823)</f>
        <v>0</v>
      </c>
      <c r="P3823" s="83"/>
      <c r="Q3823" s="47">
        <f>M3823*G3823</f>
        <v>0</v>
      </c>
      <c r="R3823" s="132">
        <f>N3823*G3823</f>
        <v>0</v>
      </c>
      <c r="S3823" s="83">
        <f>SUM(Q3823:R3823)</f>
        <v>0</v>
      </c>
      <c r="T3823" s="48"/>
      <c r="U3823" s="95"/>
      <c r="V3823" s="96"/>
      <c r="W3823" s="95"/>
      <c r="X3823" s="94"/>
      <c r="Y3823" s="94"/>
      <c r="Z3823" s="94"/>
      <c r="AA3823" s="44"/>
      <c r="AB3823" s="93"/>
      <c r="AC3823" s="93"/>
      <c r="AD3823" s="92">
        <f>+M3823</f>
        <v>0</v>
      </c>
      <c r="AE3823" s="92">
        <f>+AD3823*14%</f>
        <v>0</v>
      </c>
      <c r="AF3823" s="92">
        <f>+AD3823*35%</f>
        <v>0</v>
      </c>
      <c r="AG3823" s="92">
        <f>+AD3823*F3823</f>
        <v>0</v>
      </c>
      <c r="AH3823" s="92">
        <f>+AE3823*$F$8</f>
        <v>0</v>
      </c>
      <c r="AI3823" s="92">
        <f>+AF3823*$F$8</f>
        <v>0</v>
      </c>
      <c r="AJ3823" s="92">
        <f>SUM(AG3823:AI3823)</f>
        <v>0</v>
      </c>
      <c r="AK3823" s="92">
        <f>+AD3823*G3823</f>
        <v>0</v>
      </c>
      <c r="AL3823" s="92">
        <f>+AE3823*G3823</f>
        <v>0</v>
      </c>
      <c r="AM3823" s="92">
        <f>+AF3823*G3823</f>
        <v>0</v>
      </c>
      <c r="AN3823" s="92">
        <f>SUM(AK3823:AM3823)</f>
        <v>0</v>
      </c>
      <c r="AQ3823" s="8"/>
      <c r="AU3823" s="8">
        <f>+K3823</f>
        <v>0</v>
      </c>
      <c r="AV3823" s="8">
        <f>+L3823</f>
        <v>0</v>
      </c>
      <c r="AW3823" s="2">
        <f>+M3823</f>
        <v>0</v>
      </c>
      <c r="AX3823" s="8">
        <f>F3823*AW3823</f>
        <v>0</v>
      </c>
      <c r="AY3823" s="8">
        <f>IF(AQ3823="CT",7%,5%)*AX3823</f>
        <v>0</v>
      </c>
      <c r="AZ3823" s="8">
        <f>AX3823*2%</f>
        <v>0</v>
      </c>
      <c r="BA3823" s="8">
        <f>IF(BB3823&gt;0,0,AX3823*5%)</f>
        <v>0</v>
      </c>
      <c r="BB3823" s="8">
        <f>(AX3823-BG3823)*35%</f>
        <v>0</v>
      </c>
      <c r="BC3823" s="8">
        <f>+AX3823+AY3823+AZ3823+BA3823+BB3823</f>
        <v>0</v>
      </c>
      <c r="BD3823" s="8">
        <f>AX3823-AT3823</f>
        <v>0</v>
      </c>
      <c r="BE3823" s="2"/>
      <c r="BH3823" s="2"/>
    </row>
    <row r="3824" spans="1:60" s="92" customFormat="1" ht="15.75" customHeight="1" x14ac:dyDescent="0.2">
      <c r="B3824" s="97" t="s">
        <v>45</v>
      </c>
      <c r="C3824" s="95" t="s">
        <v>68</v>
      </c>
      <c r="D3824" s="95"/>
      <c r="E3824" s="97"/>
      <c r="F3824" s="111"/>
      <c r="G3824" s="99"/>
      <c r="H3824" s="95"/>
      <c r="I3824" s="95"/>
      <c r="J3824" s="95"/>
      <c r="K3824" s="48"/>
      <c r="L3824" s="47"/>
      <c r="M3824" s="47">
        <f>SUM(K3824:L3824)</f>
        <v>0</v>
      </c>
      <c r="N3824" s="83">
        <f>IF(V3824&lt;&gt;"VTC VHm",_xlfn.XLOOKUP(Z3824,$AC$4015:$AC$4035,$AD$4015:$AD$4035,0)*M3824,_xlfn.XLOOKUP(Z3824,$AC$4015:$AC$4035,$AD$4015:$AD$4035,0)*L3824)</f>
        <v>0</v>
      </c>
      <c r="O3824" s="83">
        <f>IF(V3824&lt;&gt;"VTC VHm",_xlfn.XLOOKUP(Z3824,$AC$4015:$AC$4035,$AE$4015:$AE$4035,0)*M3824,_xlfn.XLOOKUP(Z3824,$AC$4015:$AC$4035,$AE$4015:$AE$4035,0)*L3824)</f>
        <v>0</v>
      </c>
      <c r="P3824" s="83">
        <f>SUM(N3824:O3824)</f>
        <v>0</v>
      </c>
      <c r="Q3824" s="47">
        <f>M3824*G3824</f>
        <v>0</v>
      </c>
      <c r="R3824" s="47">
        <f>G3824*P3824</f>
        <v>0</v>
      </c>
      <c r="S3824" s="83">
        <f>SUM(Q3824:R3824)</f>
        <v>0</v>
      </c>
      <c r="T3824" s="48"/>
      <c r="U3824" s="95"/>
      <c r="V3824" s="96"/>
      <c r="W3824" s="95"/>
      <c r="X3824" s="44" t="s">
        <v>33</v>
      </c>
      <c r="Y3824" s="94"/>
      <c r="Z3824" s="94"/>
      <c r="AA3824" s="44"/>
      <c r="AB3824" s="2">
        <f>G3824-F3824</f>
        <v>0</v>
      </c>
      <c r="AC3824" s="93"/>
      <c r="AD3824" s="92">
        <f>+M3824</f>
        <v>0</v>
      </c>
      <c r="AE3824" s="92">
        <f>+AD3824*14%</f>
        <v>0</v>
      </c>
      <c r="AF3824" s="92">
        <f>+AD3824*35%</f>
        <v>0</v>
      </c>
      <c r="AG3824" s="92">
        <f>+AD3824*F3824</f>
        <v>0</v>
      </c>
      <c r="AH3824" s="92">
        <f>+AE3824*$F$8</f>
        <v>0</v>
      </c>
      <c r="AI3824" s="92">
        <f>+AF3824*$F$8</f>
        <v>0</v>
      </c>
      <c r="AJ3824" s="92">
        <f>SUM(AG3824:AI3824)</f>
        <v>0</v>
      </c>
      <c r="AK3824" s="92">
        <f>+AD3824*G3824</f>
        <v>0</v>
      </c>
      <c r="AL3824" s="92">
        <f>+AE3824*G3824</f>
        <v>0</v>
      </c>
      <c r="AM3824" s="92">
        <f>+AF3824*G3824</f>
        <v>0</v>
      </c>
      <c r="AN3824" s="92">
        <f>SUM(AK3824:AM3824)</f>
        <v>0</v>
      </c>
      <c r="AQ3824" s="8"/>
      <c r="AU3824" s="8">
        <f>+K3824</f>
        <v>0</v>
      </c>
      <c r="AV3824" s="8">
        <f>+L3824</f>
        <v>0</v>
      </c>
      <c r="AW3824" s="2">
        <f>+M3824</f>
        <v>0</v>
      </c>
      <c r="AX3824" s="8">
        <f>F3824*AW3824</f>
        <v>0</v>
      </c>
      <c r="AY3824" s="8">
        <f>IF(AQ3824="CT",7%,5%)*AX3824</f>
        <v>0</v>
      </c>
      <c r="AZ3824" s="8">
        <f>AX3824*2%</f>
        <v>0</v>
      </c>
      <c r="BA3824" s="8">
        <f>IF(BB3824&gt;0,0,AX3824*5%)</f>
        <v>0</v>
      </c>
      <c r="BB3824" s="8">
        <f>(AX3824-BG3824)*35%</f>
        <v>0</v>
      </c>
      <c r="BC3824" s="8">
        <f>+AX3824+AY3824+AZ3824+BA3824+BB3824</f>
        <v>0</v>
      </c>
      <c r="BD3824" s="8">
        <f>AX3824-AT3824</f>
        <v>0</v>
      </c>
      <c r="BE3824" s="2"/>
      <c r="BH3824" s="2"/>
    </row>
    <row r="3825" spans="2:16200" ht="136" x14ac:dyDescent="0.2">
      <c r="B3825" s="45">
        <v>4</v>
      </c>
      <c r="C3825" s="87" t="s">
        <v>71</v>
      </c>
      <c r="D3825" s="127" t="s">
        <v>72</v>
      </c>
      <c r="E3825" s="45" t="s">
        <v>52</v>
      </c>
      <c r="F3825" s="51">
        <v>0</v>
      </c>
      <c r="G3825" s="50">
        <f>+'[2]BOQ nhôm kính'!F20</f>
        <v>953.35900000000004</v>
      </c>
      <c r="H3825" s="130"/>
      <c r="I3825" s="130"/>
      <c r="J3825" s="130"/>
      <c r="K3825" s="48">
        <f>'[3]BDG (XD)'!$Y$1888</f>
        <v>1993568.4634090906</v>
      </c>
      <c r="L3825" s="47">
        <f>'[3]BDG (XD)'!$Z$1888</f>
        <v>300000</v>
      </c>
      <c r="M3825" s="47">
        <f>SUM(K3825:L3825)</f>
        <v>2293568.4634090904</v>
      </c>
      <c r="N3825" s="83">
        <f>IF(V3825&lt;&gt;"VTC VHm",_xlfn.XLOOKUP(Z3825,$AC$4015:$AC$4035,$AD$4015:$AD$4035,0)*M3825,_xlfn.XLOOKUP(Z3825,$AC$4015:$AC$4035,$AD$4015:$AD$4035,0)*L3825)</f>
        <v>802748.96219318162</v>
      </c>
      <c r="O3825" s="83">
        <f>IF(V3825&lt;&gt;"VTC VHm",_xlfn.XLOOKUP(Z3825,$AC$4015:$AC$4035,$AE$4015:$AE$4035,0)*M3825,_xlfn.XLOOKUP(Z3825,$AC$4015:$AC$4035,$AE$4015:$AE$4035,0)*L3825)</f>
        <v>0</v>
      </c>
      <c r="P3825" s="83">
        <f>SUM(N3825:O3825)</f>
        <v>802748.96219318162</v>
      </c>
      <c r="Q3825" s="47">
        <f>M3825*G3825</f>
        <v>2186594136.7072272</v>
      </c>
      <c r="R3825" s="47">
        <f>G3825*P3825</f>
        <v>765307947.84752941</v>
      </c>
      <c r="S3825" s="83">
        <f>SUM(Q3825:R3825)</f>
        <v>2951902084.5547566</v>
      </c>
      <c r="T3825" s="48" t="s">
        <v>50</v>
      </c>
      <c r="U3825" s="45" t="s">
        <v>35</v>
      </c>
      <c r="V3825" s="131"/>
      <c r="W3825" s="130"/>
      <c r="X3825" s="44" t="s">
        <v>33</v>
      </c>
      <c r="Y3825" s="44"/>
      <c r="Z3825" s="44" t="s">
        <v>6</v>
      </c>
      <c r="AA3825" s="44"/>
      <c r="AB3825" s="2">
        <f>G3825-F3825</f>
        <v>953.35900000000004</v>
      </c>
      <c r="AD3825" s="1">
        <f>+M3825</f>
        <v>2293568.4634090904</v>
      </c>
      <c r="AE3825" s="1">
        <f>+AD3825*14%</f>
        <v>321099.58487727266</v>
      </c>
      <c r="AF3825" s="1"/>
      <c r="AN3825" s="1"/>
      <c r="AQ3825" s="8"/>
      <c r="AU3825" s="8">
        <f>+K3825</f>
        <v>1993568.4634090906</v>
      </c>
      <c r="AV3825" s="8">
        <f>+L3825</f>
        <v>300000</v>
      </c>
      <c r="AW3825" s="2">
        <f>+M3825</f>
        <v>2293568.4634090904</v>
      </c>
      <c r="AX3825" s="8">
        <f>F3825*AW3825</f>
        <v>0</v>
      </c>
      <c r="AY3825" s="8">
        <f>IF(AQ3825="CT",7%,5%)*AX3825</f>
        <v>0</v>
      </c>
      <c r="AZ3825" s="8">
        <f>AX3825*2%</f>
        <v>0</v>
      </c>
      <c r="BA3825" s="8">
        <f>IF(BB3825&gt;0,0,AX3825*5%)</f>
        <v>0</v>
      </c>
      <c r="BB3825" s="8">
        <f>(AX3825-BG3825)*35%</f>
        <v>0</v>
      </c>
      <c r="BC3825" s="8">
        <f>+AX3825+AY3825+AZ3825+BA3825+BB3825</f>
        <v>0</v>
      </c>
      <c r="BD3825" s="8">
        <f>AX3825-AT3825</f>
        <v>0</v>
      </c>
      <c r="BE3825" s="2"/>
      <c r="BH3825" s="2"/>
    </row>
    <row r="3826" spans="2:16200" s="4" customFormat="1" ht="136" x14ac:dyDescent="0.2">
      <c r="B3826" s="45">
        <v>4</v>
      </c>
      <c r="C3826" s="129" t="s">
        <v>71</v>
      </c>
      <c r="D3826" s="128" t="s">
        <v>70</v>
      </c>
      <c r="E3826" s="45" t="s">
        <v>52</v>
      </c>
      <c r="F3826" s="51">
        <v>0</v>
      </c>
      <c r="G3826" s="50">
        <f>+'[2]BOQ nhôm kính'!F46</f>
        <v>13.015000000000002</v>
      </c>
      <c r="H3826" s="45"/>
      <c r="I3826" s="45"/>
      <c r="J3826" s="45"/>
      <c r="K3826" s="48">
        <f>K3825</f>
        <v>1993568.4634090906</v>
      </c>
      <c r="L3826" s="47">
        <f>L3825</f>
        <v>300000</v>
      </c>
      <c r="M3826" s="47">
        <f>SUM(K3826:L3826)</f>
        <v>2293568.4634090904</v>
      </c>
      <c r="N3826" s="83">
        <f>IF(V3826&lt;&gt;"VTC VHm",_xlfn.XLOOKUP(Z3826,$AC$4015:$AC$4035,$AD$4015:$AD$4035,0)*M3826,_xlfn.XLOOKUP(Z3826,$AC$4015:$AC$4035,$AD$4015:$AD$4035,0)*L3826)</f>
        <v>802748.96219318162</v>
      </c>
      <c r="O3826" s="83">
        <f>IF(V3826&lt;&gt;"VTC VHm",_xlfn.XLOOKUP(Z3826,$AC$4015:$AC$4035,$AE$4015:$AE$4035,0)*M3826,_xlfn.XLOOKUP(Z3826,$AC$4015:$AC$4035,$AE$4015:$AE$4035,0)*L3826)</f>
        <v>0</v>
      </c>
      <c r="P3826" s="83">
        <f>SUM(N3826:O3826)</f>
        <v>802748.96219318162</v>
      </c>
      <c r="Q3826" s="47">
        <f>M3826*G3826</f>
        <v>29850793.551269319</v>
      </c>
      <c r="R3826" s="47">
        <f>G3826*P3826</f>
        <v>10447777.742944261</v>
      </c>
      <c r="S3826" s="83">
        <f>SUM(Q3826:R3826)</f>
        <v>40298571.294213578</v>
      </c>
      <c r="T3826" s="48" t="s">
        <v>50</v>
      </c>
      <c r="U3826" s="45" t="s">
        <v>35</v>
      </c>
      <c r="V3826" s="67"/>
      <c r="W3826" s="45"/>
      <c r="X3826" s="44" t="s">
        <v>33</v>
      </c>
      <c r="Y3826" s="44"/>
      <c r="Z3826" s="44" t="s">
        <v>6</v>
      </c>
      <c r="AA3826" s="44"/>
      <c r="AB3826" s="2">
        <f>G3826-F3826</f>
        <v>13.015000000000002</v>
      </c>
      <c r="AC3826" s="33"/>
      <c r="AD3826" s="4">
        <f>+M3826</f>
        <v>2293568.4634090904</v>
      </c>
      <c r="AE3826" s="4">
        <f>+AD3826*14%</f>
        <v>321099.58487727266</v>
      </c>
      <c r="AQ3826" s="8"/>
      <c r="AU3826" s="8">
        <f>+K3826</f>
        <v>1993568.4634090906</v>
      </c>
      <c r="AV3826" s="8">
        <f>+L3826</f>
        <v>300000</v>
      </c>
      <c r="AW3826" s="2">
        <f>+M3826</f>
        <v>2293568.4634090904</v>
      </c>
      <c r="AX3826" s="8">
        <f>F3826*AW3826</f>
        <v>0</v>
      </c>
      <c r="AY3826" s="8">
        <f>IF(AQ3826="CT",7%,5%)*AX3826</f>
        <v>0</v>
      </c>
      <c r="AZ3826" s="8">
        <f>AX3826*2%</f>
        <v>0</v>
      </c>
      <c r="BA3826" s="8">
        <f>IF(BB3826&gt;0,0,AX3826*5%)</f>
        <v>0</v>
      </c>
      <c r="BB3826" s="8">
        <f>(AX3826-BG3826)*35%</f>
        <v>0</v>
      </c>
      <c r="BC3826" s="8">
        <f>+AX3826+AY3826+AZ3826+BA3826+BB3826</f>
        <v>0</v>
      </c>
      <c r="BD3826" s="8">
        <f>AX3826-AT3826</f>
        <v>0</v>
      </c>
      <c r="BE3826" s="2"/>
      <c r="BH3826" s="2"/>
    </row>
    <row r="3827" spans="2:16200" s="4" customFormat="1" ht="85" x14ac:dyDescent="0.2">
      <c r="B3827" s="45">
        <v>4</v>
      </c>
      <c r="C3827" s="87" t="s">
        <v>67</v>
      </c>
      <c r="D3827" s="127" t="s">
        <v>66</v>
      </c>
      <c r="E3827" s="45" t="s">
        <v>52</v>
      </c>
      <c r="F3827" s="51">
        <v>0</v>
      </c>
      <c r="G3827" s="50">
        <f>+'[2]BOQ nhôm kính'!F107</f>
        <v>51.365000000000009</v>
      </c>
      <c r="H3827" s="45"/>
      <c r="I3827" s="45"/>
      <c r="J3827" s="45"/>
      <c r="K3827" s="48">
        <f>'[3]BDG (XD)'!$Y$1988</f>
        <v>1950000</v>
      </c>
      <c r="L3827" s="47">
        <f>'[3]BDG (XD)'!$Z$1988</f>
        <v>336000</v>
      </c>
      <c r="M3827" s="47">
        <f>SUM(K3827:L3827)</f>
        <v>2286000</v>
      </c>
      <c r="N3827" s="83">
        <f>IF(V3827&lt;&gt;"VTC VHm",_xlfn.XLOOKUP(Z3827,$AC$4015:$AC$4035,$AD$4015:$AD$4035,0)*M3827,_xlfn.XLOOKUP(Z3827,$AC$4015:$AC$4035,$AD$4015:$AD$4035,0)*L3827)</f>
        <v>800100</v>
      </c>
      <c r="O3827" s="83">
        <f>IF(V3827&lt;&gt;"VTC VHm",_xlfn.XLOOKUP(Z3827,$AC$4015:$AC$4035,$AE$4015:$AE$4035,0)*M3827,_xlfn.XLOOKUP(Z3827,$AC$4015:$AC$4035,$AE$4015:$AE$4035,0)*L3827)</f>
        <v>0</v>
      </c>
      <c r="P3827" s="83">
        <f>SUM(N3827:O3827)</f>
        <v>800100</v>
      </c>
      <c r="Q3827" s="47">
        <f>M3827*G3827</f>
        <v>117420390.00000001</v>
      </c>
      <c r="R3827" s="47">
        <f>G3827*P3827</f>
        <v>41097136.500000007</v>
      </c>
      <c r="S3827" s="83">
        <f>SUM(Q3827:R3827)</f>
        <v>158517526.50000003</v>
      </c>
      <c r="T3827" s="48" t="s">
        <v>50</v>
      </c>
      <c r="U3827" s="45" t="s">
        <v>35</v>
      </c>
      <c r="V3827" s="112" t="s">
        <v>62</v>
      </c>
      <c r="W3827" s="45"/>
      <c r="X3827" s="44" t="s">
        <v>33</v>
      </c>
      <c r="Y3827" s="44"/>
      <c r="Z3827" s="44" t="s">
        <v>6</v>
      </c>
      <c r="AA3827" s="44"/>
      <c r="AB3827" s="2">
        <f>G3827-F3827</f>
        <v>51.365000000000009</v>
      </c>
      <c r="AC3827" s="33"/>
      <c r="AD3827" s="4">
        <f>+M3827</f>
        <v>2286000</v>
      </c>
      <c r="AE3827" s="4">
        <f>+AD3827*14%</f>
        <v>320040.00000000006</v>
      </c>
      <c r="AQ3827" s="8"/>
      <c r="AU3827" s="8">
        <f>+K3827</f>
        <v>1950000</v>
      </c>
      <c r="AV3827" s="8">
        <f>+L3827</f>
        <v>336000</v>
      </c>
      <c r="AW3827" s="2">
        <f>+M3827</f>
        <v>2286000</v>
      </c>
      <c r="AX3827" s="8">
        <f>F3827*AW3827</f>
        <v>0</v>
      </c>
      <c r="AY3827" s="8">
        <f>IF(AQ3827="CT",7%,5%)*AX3827</f>
        <v>0</v>
      </c>
      <c r="AZ3827" s="8">
        <f>AX3827*2%</f>
        <v>0</v>
      </c>
      <c r="BA3827" s="8">
        <f>IF(BB3827&gt;0,0,AX3827*5%)</f>
        <v>0</v>
      </c>
      <c r="BB3827" s="8">
        <f>(AX3827-BG3827)*35%</f>
        <v>0</v>
      </c>
      <c r="BC3827" s="8">
        <f>+AX3827+AY3827+AZ3827+BA3827+BB3827</f>
        <v>0</v>
      </c>
      <c r="BD3827" s="8">
        <f>AX3827-AT3827</f>
        <v>0</v>
      </c>
      <c r="BE3827" s="2"/>
      <c r="BH3827" s="2"/>
    </row>
    <row r="3828" spans="2:16200" s="92" customFormat="1" ht="15.75" customHeight="1" x14ac:dyDescent="0.2">
      <c r="B3828" s="97" t="s">
        <v>45</v>
      </c>
      <c r="C3828" s="95" t="s">
        <v>48</v>
      </c>
      <c r="D3828" s="95"/>
      <c r="E3828" s="97"/>
      <c r="F3828" s="111"/>
      <c r="H3828" s="95"/>
      <c r="I3828" s="95"/>
      <c r="J3828" s="95"/>
      <c r="K3828" s="48"/>
      <c r="L3828" s="47"/>
      <c r="M3828" s="47">
        <f>SUM(K3828:L3828)</f>
        <v>0</v>
      </c>
      <c r="N3828" s="83">
        <f>IF(V3828&lt;&gt;"VTC VHm",_xlfn.XLOOKUP(Z3828,$AC$4015:$AC$4035,$AD$4015:$AD$4035,0)*M3828,_xlfn.XLOOKUP(Z3828,$AC$4015:$AC$4035,$AD$4015:$AD$4035,0)*L3828)</f>
        <v>0</v>
      </c>
      <c r="O3828" s="83">
        <f>IF(V3828&lt;&gt;"VTC VHm",_xlfn.XLOOKUP(Z3828,$AC$4015:$AC$4035,$AE$4015:$AE$4035,0)*M3828,_xlfn.XLOOKUP(Z3828,$AC$4015:$AC$4035,$AE$4015:$AE$4035,0)*L3828)</f>
        <v>0</v>
      </c>
      <c r="P3828" s="83">
        <f>SUM(N3828:O3828)</f>
        <v>0</v>
      </c>
      <c r="Q3828" s="47">
        <f>M3828*G4006</f>
        <v>0</v>
      </c>
      <c r="R3828" s="47">
        <f>G4006*P3828</f>
        <v>0</v>
      </c>
      <c r="S3828" s="83">
        <f>SUM(Q3828:R3828)</f>
        <v>0</v>
      </c>
      <c r="T3828" s="48"/>
      <c r="U3828" s="45" t="s">
        <v>35</v>
      </c>
      <c r="V3828" s="96"/>
      <c r="W3828" s="95"/>
      <c r="X3828" s="44" t="s">
        <v>33</v>
      </c>
      <c r="Y3828" s="94"/>
      <c r="Z3828" s="94"/>
      <c r="AA3828" s="44"/>
      <c r="AB3828" s="2" t="e">
        <f>#REF!-F3828</f>
        <v>#REF!</v>
      </c>
      <c r="AC3828" s="93"/>
      <c r="AD3828" s="92">
        <f>+M3828</f>
        <v>0</v>
      </c>
      <c r="AE3828" s="92">
        <f>+AD3828*14%</f>
        <v>0</v>
      </c>
      <c r="AQ3828" s="8"/>
      <c r="AU3828" s="8">
        <f>+K3828</f>
        <v>0</v>
      </c>
      <c r="AV3828" s="8">
        <f>+L3828</f>
        <v>0</v>
      </c>
      <c r="AW3828" s="2">
        <f>+M3828</f>
        <v>0</v>
      </c>
      <c r="AX3828" s="8">
        <f>F3828*AW3828</f>
        <v>0</v>
      </c>
      <c r="AY3828" s="8">
        <f>IF(AQ3828="CT",7%,5%)*AX3828</f>
        <v>0</v>
      </c>
      <c r="AZ3828" s="8">
        <f>AX3828*2%</f>
        <v>0</v>
      </c>
      <c r="BA3828" s="8">
        <f>IF(BB3828&gt;0,0,AX3828*5%)</f>
        <v>0</v>
      </c>
      <c r="BB3828" s="8">
        <f>(AX3828-BG3828)*35%</f>
        <v>0</v>
      </c>
      <c r="BC3828" s="8">
        <f>+AX3828+AY3828+AZ3828+BA3828+BB3828</f>
        <v>0</v>
      </c>
      <c r="BD3828" s="8">
        <f>AX3828-AT3828</f>
        <v>0</v>
      </c>
      <c r="BE3828" s="2"/>
      <c r="BH3828" s="2"/>
    </row>
    <row r="3829" spans="2:16200" s="100" customFormat="1" ht="31.5" customHeight="1" x14ac:dyDescent="0.2">
      <c r="B3829" s="103">
        <v>4</v>
      </c>
      <c r="C3829" s="110" t="s">
        <v>47</v>
      </c>
      <c r="D3829" s="109" t="s">
        <v>37</v>
      </c>
      <c r="E3829" s="103" t="s">
        <v>36</v>
      </c>
      <c r="F3829" s="108">
        <v>0</v>
      </c>
      <c r="G3829" s="107">
        <f>+'[2]KL TBVS'!O19</f>
        <v>163</v>
      </c>
      <c r="H3829" s="103"/>
      <c r="I3829" s="103"/>
      <c r="J3829" s="103"/>
      <c r="K3829" s="106">
        <f>$G$4006*390000</f>
        <v>409500</v>
      </c>
      <c r="L3829" s="84">
        <f>'[4]BDG (ME) '!$AO$1320</f>
        <v>29822</v>
      </c>
      <c r="M3829" s="84">
        <f>SUM(K3829:L3829)</f>
        <v>439322</v>
      </c>
      <c r="N3829" s="83">
        <f>IF(V3829&lt;&gt;"VTC VHm",_xlfn.XLOOKUP(Z3829,$AC$4015:$AC$4035,$AD$4015:$AD$4035,0)*M3829,_xlfn.XLOOKUP(Z3829,$AC$4015:$AC$4035,$AD$4015:$AD$4035,0)*L3829)</f>
        <v>10437.699999999999</v>
      </c>
      <c r="O3829" s="83">
        <f>IF(V3829&lt;&gt;"VTC VHm",_xlfn.XLOOKUP(Z3829,$AC$4015:$AC$4035,$AE$4015:$AE$4035,0)*M3829,_xlfn.XLOOKUP(Z3829,$AC$4015:$AC$4035,$AE$4015:$AE$4035,0)*L3829)</f>
        <v>0</v>
      </c>
      <c r="P3829" s="105">
        <f>SUM(N3829:O3829)</f>
        <v>10437.699999999999</v>
      </c>
      <c r="Q3829" s="84">
        <f>M3829*G3829</f>
        <v>71609486</v>
      </c>
      <c r="R3829" s="84">
        <f>G3829*P3829</f>
        <v>1701345.0999999999</v>
      </c>
      <c r="S3829" s="105">
        <f>SUM(Q3829:R3829)</f>
        <v>73310831.099999994</v>
      </c>
      <c r="T3829" s="104" t="s">
        <v>24</v>
      </c>
      <c r="U3829" s="103" t="s">
        <v>35</v>
      </c>
      <c r="V3829" s="82" t="s">
        <v>34</v>
      </c>
      <c r="W3829" s="103"/>
      <c r="X3829" s="81" t="s">
        <v>33</v>
      </c>
      <c r="Y3829" s="81" t="s">
        <v>32</v>
      </c>
      <c r="Z3829" s="81" t="s">
        <v>13</v>
      </c>
      <c r="AA3829" s="81"/>
      <c r="AB3829" s="102">
        <f>G3829-F3829</f>
        <v>163</v>
      </c>
      <c r="AC3829" s="101" t="s">
        <v>46</v>
      </c>
      <c r="AD3829" s="100">
        <f>+M3829</f>
        <v>439322</v>
      </c>
      <c r="AE3829" s="100">
        <f>+AD3829*14%</f>
        <v>61505.080000000009</v>
      </c>
      <c r="AQ3829" s="8"/>
      <c r="AU3829" s="8">
        <f>+K3829</f>
        <v>409500</v>
      </c>
      <c r="AV3829" s="8">
        <f>+L3829</f>
        <v>29822</v>
      </c>
      <c r="AW3829" s="2">
        <f>+M3829</f>
        <v>439322</v>
      </c>
      <c r="AX3829" s="8">
        <f>F3829*AW3829</f>
        <v>0</v>
      </c>
      <c r="AY3829" s="8">
        <f>IF(AQ3829="CT",7%,5%)*AX3829</f>
        <v>0</v>
      </c>
      <c r="AZ3829" s="8">
        <f>AX3829*2%</f>
        <v>0</v>
      </c>
      <c r="BA3829" s="8">
        <f>IF(BB3829&gt;0,0,AX3829*5%)</f>
        <v>0</v>
      </c>
      <c r="BB3829" s="8">
        <f>(AX3829-BG3829)*35%</f>
        <v>0</v>
      </c>
      <c r="BC3829" s="8">
        <f>+AX3829+AY3829+AZ3829+BA3829+BB3829</f>
        <v>0</v>
      </c>
      <c r="BD3829" s="8">
        <f>AX3829-AT3829</f>
        <v>0</v>
      </c>
      <c r="BE3829" s="2"/>
      <c r="BH3829" s="2"/>
    </row>
    <row r="3830" spans="2:16200" s="92" customFormat="1" ht="15.75" customHeight="1" x14ac:dyDescent="0.2">
      <c r="B3830" s="97" t="s">
        <v>45</v>
      </c>
      <c r="C3830" s="95" t="s">
        <v>44</v>
      </c>
      <c r="D3830" s="86"/>
      <c r="E3830" s="45"/>
      <c r="F3830" s="51"/>
      <c r="G3830" s="99"/>
      <c r="H3830" s="95"/>
      <c r="I3830" s="95"/>
      <c r="J3830" s="95"/>
      <c r="K3830" s="48"/>
      <c r="L3830" s="84"/>
      <c r="M3830" s="47">
        <f>SUM(K3830:L3830)</f>
        <v>0</v>
      </c>
      <c r="N3830" s="83">
        <f>IF(V3830&lt;&gt;"VTC VHm",_xlfn.XLOOKUP(Z3830,$AC$4015:$AC$4035,$AD$4015:$AD$4035,0)*M3830,_xlfn.XLOOKUP(Z3830,$AC$4015:$AC$4035,$AD$4015:$AD$4035,0)*L3830)</f>
        <v>0</v>
      </c>
      <c r="O3830" s="83">
        <f>IF(V3830&lt;&gt;"VTC VHm",_xlfn.XLOOKUP(Z3830,$AC$4015:$AC$4035,$AE$4015:$AE$4035,0)*M3830,_xlfn.XLOOKUP(Z3830,$AC$4015:$AC$4035,$AE$4015:$AE$4035,0)*L3830)</f>
        <v>0</v>
      </c>
      <c r="P3830" s="83">
        <f>SUM(N3830:O3830)</f>
        <v>0</v>
      </c>
      <c r="Q3830" s="47">
        <f>M3830*G3830</f>
        <v>0</v>
      </c>
      <c r="R3830" s="47">
        <f>G3830*P3830</f>
        <v>0</v>
      </c>
      <c r="S3830" s="83">
        <f>SUM(Q3830:R3830)</f>
        <v>0</v>
      </c>
      <c r="T3830" s="48"/>
      <c r="U3830" s="45" t="s">
        <v>35</v>
      </c>
      <c r="V3830" s="96"/>
      <c r="W3830" s="95"/>
      <c r="X3830" s="44" t="s">
        <v>33</v>
      </c>
      <c r="Y3830" s="94"/>
      <c r="Z3830" s="94"/>
      <c r="AA3830" s="44"/>
      <c r="AB3830" s="2">
        <f>G3830-F3830</f>
        <v>0</v>
      </c>
      <c r="AC3830" s="80" t="s">
        <v>31</v>
      </c>
      <c r="AD3830" s="92">
        <f>+M3830</f>
        <v>0</v>
      </c>
      <c r="AE3830" s="92">
        <f>+AD3830*14%</f>
        <v>0</v>
      </c>
      <c r="AQ3830" s="8"/>
      <c r="AU3830" s="8">
        <f>+K3830</f>
        <v>0</v>
      </c>
      <c r="AV3830" s="8">
        <f>+L3830</f>
        <v>0</v>
      </c>
      <c r="AW3830" s="2">
        <f>+M3830</f>
        <v>0</v>
      </c>
      <c r="AX3830" s="8">
        <f>F3830*AW3830</f>
        <v>0</v>
      </c>
      <c r="AY3830" s="8">
        <f>IF(AQ3830="CT",7%,5%)*AX3830</f>
        <v>0</v>
      </c>
      <c r="AZ3830" s="8">
        <f>AX3830*2%</f>
        <v>0</v>
      </c>
      <c r="BA3830" s="8">
        <f>IF(BB3830&gt;0,0,AX3830*5%)</f>
        <v>0</v>
      </c>
      <c r="BB3830" s="8">
        <f>(AX3830-BG3830)*35%</f>
        <v>0</v>
      </c>
      <c r="BC3830" s="8">
        <f>+AX3830+AY3830+AZ3830+BA3830+BB3830</f>
        <v>0</v>
      </c>
      <c r="BD3830" s="8">
        <f>AX3830-AT3830</f>
        <v>0</v>
      </c>
      <c r="BE3830" s="2"/>
      <c r="BH3830" s="2"/>
    </row>
    <row r="3831" spans="2:16200" s="4" customFormat="1" ht="31.5" customHeight="1" x14ac:dyDescent="0.2">
      <c r="B3831" s="45">
        <v>4</v>
      </c>
      <c r="C3831" s="87" t="s">
        <v>43</v>
      </c>
      <c r="D3831" s="86" t="s">
        <v>37</v>
      </c>
      <c r="E3831" s="45" t="s">
        <v>36</v>
      </c>
      <c r="F3831" s="51">
        <v>0</v>
      </c>
      <c r="G3831" s="50">
        <f>+'[2]KL TBVS'!O21</f>
        <v>2</v>
      </c>
      <c r="H3831" s="45"/>
      <c r="I3831" s="45"/>
      <c r="J3831" s="45"/>
      <c r="K3831" s="126">
        <f>$G$4006*(1350000+64000+143000)</f>
        <v>1634850</v>
      </c>
      <c r="L3831" s="84">
        <f>$M$604</f>
        <v>1852020</v>
      </c>
      <c r="M3831" s="47">
        <f>SUM(K3831:L3831)</f>
        <v>3486870</v>
      </c>
      <c r="N3831" s="83">
        <f>IF(V3831&lt;&gt;"VTC VHm",_xlfn.XLOOKUP(Z3831,$AC$4015:$AC$4035,$AD$4015:$AD$4035,0)*M3831,_xlfn.XLOOKUP(Z3831,$AC$4015:$AC$4035,$AD$4015:$AD$4035,0)*L3831)</f>
        <v>648207</v>
      </c>
      <c r="O3831" s="83">
        <f>IF(V3831&lt;&gt;"VTC VHm",_xlfn.XLOOKUP(Z3831,$AC$4015:$AC$4035,$AE$4015:$AE$4035,0)*M3831,_xlfn.XLOOKUP(Z3831,$AC$4015:$AC$4035,$AE$4015:$AE$4035,0)*L3831)</f>
        <v>0</v>
      </c>
      <c r="P3831" s="83">
        <f>SUM(N3831:O3831)</f>
        <v>648207</v>
      </c>
      <c r="Q3831" s="47">
        <f>M3831*G3831</f>
        <v>6973740</v>
      </c>
      <c r="R3831" s="47">
        <f>G3831*P3831</f>
        <v>1296414</v>
      </c>
      <c r="S3831" s="83">
        <f>SUM(Q3831:R3831)</f>
        <v>8270154</v>
      </c>
      <c r="T3831" s="88" t="s">
        <v>24</v>
      </c>
      <c r="U3831" s="45" t="s">
        <v>35</v>
      </c>
      <c r="V3831" s="82" t="s">
        <v>34</v>
      </c>
      <c r="W3831" s="45"/>
      <c r="X3831" s="44" t="s">
        <v>33</v>
      </c>
      <c r="Y3831" s="44" t="s">
        <v>32</v>
      </c>
      <c r="Z3831" s="81" t="s">
        <v>13</v>
      </c>
      <c r="AA3831" s="44"/>
      <c r="AB3831" s="2">
        <f>G3831-F3831</f>
        <v>2</v>
      </c>
      <c r="AC3831" s="80" t="s">
        <v>31</v>
      </c>
      <c r="AD3831" s="4">
        <f>+M3831</f>
        <v>3486870</v>
      </c>
      <c r="AE3831" s="4">
        <f>+AD3831*14%</f>
        <v>488161.80000000005</v>
      </c>
      <c r="AQ3831" s="8"/>
      <c r="AU3831" s="8">
        <f>+K3831</f>
        <v>1634850</v>
      </c>
      <c r="AV3831" s="8">
        <f>+L3831</f>
        <v>1852020</v>
      </c>
      <c r="AW3831" s="2">
        <f>+M3831</f>
        <v>3486870</v>
      </c>
      <c r="AX3831" s="8">
        <f>F3831*AW3831</f>
        <v>0</v>
      </c>
      <c r="AY3831" s="8">
        <f>IF(AQ3831="CT",7%,5%)*AX3831</f>
        <v>0</v>
      </c>
      <c r="AZ3831" s="8">
        <f>AX3831*2%</f>
        <v>0</v>
      </c>
      <c r="BA3831" s="8">
        <f>IF(BB3831&gt;0,0,AX3831*5%)</f>
        <v>0</v>
      </c>
      <c r="BB3831" s="8">
        <f>(AX3831-BG3831)*35%</f>
        <v>0</v>
      </c>
      <c r="BC3831" s="8">
        <f>+AX3831+AY3831+AZ3831+BA3831+BB3831</f>
        <v>0</v>
      </c>
      <c r="BD3831" s="8">
        <f>AX3831-AT3831</f>
        <v>0</v>
      </c>
      <c r="BE3831" s="2"/>
      <c r="BH3831" s="2"/>
    </row>
    <row r="3832" spans="2:16200" s="4" customFormat="1" ht="31.5" customHeight="1" x14ac:dyDescent="0.2">
      <c r="B3832" s="45">
        <v>4</v>
      </c>
      <c r="C3832" s="87" t="s">
        <v>42</v>
      </c>
      <c r="D3832" s="86" t="s">
        <v>37</v>
      </c>
      <c r="E3832" s="45" t="s">
        <v>36</v>
      </c>
      <c r="F3832" s="51">
        <v>0</v>
      </c>
      <c r="G3832" s="50">
        <f>+'[2]KL TBVS'!O22</f>
        <v>2</v>
      </c>
      <c r="H3832" s="45"/>
      <c r="I3832" s="45"/>
      <c r="J3832" s="45"/>
      <c r="K3832" s="126">
        <f>G4006*(1410000+2*64000)</f>
        <v>1614900</v>
      </c>
      <c r="L3832" s="84">
        <f>$L$603</f>
        <v>25693</v>
      </c>
      <c r="M3832" s="47">
        <f>SUM(K3832:L3832)</f>
        <v>1640593</v>
      </c>
      <c r="N3832" s="83">
        <f>IF(V3832&lt;&gt;"VTC VHm",_xlfn.XLOOKUP(Z3832,$AC$4015:$AC$4035,$AD$4015:$AD$4035,0)*M3832,_xlfn.XLOOKUP(Z3832,$AC$4015:$AC$4035,$AD$4015:$AD$4035,0)*L3832)</f>
        <v>8992.5499999999993</v>
      </c>
      <c r="O3832" s="83">
        <f>IF(V3832&lt;&gt;"VTC VHm",_xlfn.XLOOKUP(Z3832,$AC$4015:$AC$4035,$AE$4015:$AE$4035,0)*M3832,_xlfn.XLOOKUP(Z3832,$AC$4015:$AC$4035,$AE$4015:$AE$4035,0)*L3832)</f>
        <v>0</v>
      </c>
      <c r="P3832" s="83">
        <f>SUM(N3832:O3832)</f>
        <v>8992.5499999999993</v>
      </c>
      <c r="Q3832" s="47">
        <f>M3832*G3832</f>
        <v>3281186</v>
      </c>
      <c r="R3832" s="47">
        <f>G3832*P3832</f>
        <v>17985.099999999999</v>
      </c>
      <c r="S3832" s="83">
        <f>SUM(Q3832:R3832)</f>
        <v>3299171.1</v>
      </c>
      <c r="T3832" s="88" t="s">
        <v>24</v>
      </c>
      <c r="U3832" s="45" t="s">
        <v>35</v>
      </c>
      <c r="V3832" s="82" t="s">
        <v>34</v>
      </c>
      <c r="W3832" s="45"/>
      <c r="X3832" s="44" t="s">
        <v>33</v>
      </c>
      <c r="Y3832" s="44" t="s">
        <v>32</v>
      </c>
      <c r="Z3832" s="81" t="s">
        <v>13</v>
      </c>
      <c r="AA3832" s="44"/>
      <c r="AB3832" s="2">
        <f>G3832-F3832</f>
        <v>2</v>
      </c>
      <c r="AC3832" s="80" t="s">
        <v>31</v>
      </c>
      <c r="AD3832" s="4">
        <f>+M3832</f>
        <v>1640593</v>
      </c>
      <c r="AE3832" s="4">
        <f>+AD3832*14%</f>
        <v>229683.02000000002</v>
      </c>
      <c r="AQ3832" s="8"/>
      <c r="AU3832" s="8">
        <f>+K3832</f>
        <v>1614900</v>
      </c>
      <c r="AV3832" s="8">
        <f>+L3832</f>
        <v>25693</v>
      </c>
      <c r="AW3832" s="2">
        <f>+M3832</f>
        <v>1640593</v>
      </c>
      <c r="AX3832" s="8">
        <f>F3832*AW3832</f>
        <v>0</v>
      </c>
      <c r="AY3832" s="8">
        <f>IF(AQ3832="CT",7%,5%)*AX3832</f>
        <v>0</v>
      </c>
      <c r="AZ3832" s="8">
        <f>AX3832*2%</f>
        <v>0</v>
      </c>
      <c r="BA3832" s="8">
        <f>IF(BB3832&gt;0,0,AX3832*5%)</f>
        <v>0</v>
      </c>
      <c r="BB3832" s="8">
        <f>(AX3832-BG3832)*35%</f>
        <v>0</v>
      </c>
      <c r="BC3832" s="8">
        <f>+AX3832+AY3832+AZ3832+BA3832+BB3832</f>
        <v>0</v>
      </c>
      <c r="BD3832" s="8">
        <f>AX3832-AT3832</f>
        <v>0</v>
      </c>
      <c r="BE3832" s="2"/>
      <c r="BH3832" s="2"/>
    </row>
    <row r="3833" spans="2:16200" s="4" customFormat="1" ht="31.5" customHeight="1" x14ac:dyDescent="0.2">
      <c r="B3833" s="45">
        <v>4</v>
      </c>
      <c r="C3833" s="87" t="s">
        <v>41</v>
      </c>
      <c r="D3833" s="86" t="s">
        <v>37</v>
      </c>
      <c r="E3833" s="45" t="s">
        <v>36</v>
      </c>
      <c r="F3833" s="51">
        <v>0</v>
      </c>
      <c r="G3833" s="50">
        <f>+'[2]KL TBVS'!O23</f>
        <v>2</v>
      </c>
      <c r="H3833" s="45"/>
      <c r="I3833" s="45"/>
      <c r="J3833" s="45"/>
      <c r="K3833" s="89">
        <f>$G$4006*550000</f>
        <v>577500</v>
      </c>
      <c r="L3833" s="84"/>
      <c r="M3833" s="47">
        <f>SUM(K3833:L3833)</f>
        <v>577500</v>
      </c>
      <c r="N3833" s="83">
        <f>IF(V3833&lt;&gt;"VTC VHm",_xlfn.XLOOKUP(Z3833,$AC$4015:$AC$4035,$AD$4015:$AD$4035,0)*M3833,_xlfn.XLOOKUP(Z3833,$AC$4015:$AC$4035,$AD$4015:$AD$4035,0)*L3833)</f>
        <v>0</v>
      </c>
      <c r="O3833" s="83">
        <f>IF(V3833&lt;&gt;"VTC VHm",_xlfn.XLOOKUP(Z3833,$AC$4015:$AC$4035,$AE$4015:$AE$4035,0)*M3833,_xlfn.XLOOKUP(Z3833,$AC$4015:$AC$4035,$AE$4015:$AE$4035,0)*L3833)</f>
        <v>0</v>
      </c>
      <c r="P3833" s="83">
        <f>SUM(N3833:O3833)</f>
        <v>0</v>
      </c>
      <c r="Q3833" s="47">
        <f>M3833*G3833</f>
        <v>1155000</v>
      </c>
      <c r="R3833" s="47">
        <f>G3833*P3833</f>
        <v>0</v>
      </c>
      <c r="S3833" s="83">
        <f>SUM(Q3833:R3833)</f>
        <v>1155000</v>
      </c>
      <c r="T3833" s="88" t="s">
        <v>24</v>
      </c>
      <c r="U3833" s="45" t="s">
        <v>35</v>
      </c>
      <c r="V3833" s="82" t="s">
        <v>34</v>
      </c>
      <c r="W3833" s="45"/>
      <c r="X3833" s="44" t="s">
        <v>33</v>
      </c>
      <c r="Y3833" s="44" t="s">
        <v>32</v>
      </c>
      <c r="Z3833" s="81" t="s">
        <v>13</v>
      </c>
      <c r="AA3833" s="44"/>
      <c r="AB3833" s="2">
        <f>G3833-F3833</f>
        <v>2</v>
      </c>
      <c r="AC3833" s="80" t="s">
        <v>31</v>
      </c>
      <c r="AD3833" s="4">
        <f>+M3833</f>
        <v>577500</v>
      </c>
      <c r="AE3833" s="4">
        <f>+AD3833*14%</f>
        <v>80850.000000000015</v>
      </c>
      <c r="AQ3833" s="8"/>
      <c r="AU3833" s="8">
        <f>+K3833</f>
        <v>577500</v>
      </c>
      <c r="AV3833" s="8">
        <f>+L3833</f>
        <v>0</v>
      </c>
      <c r="AW3833" s="2">
        <f>+M3833</f>
        <v>577500</v>
      </c>
      <c r="AX3833" s="8">
        <f>F3833*AW3833</f>
        <v>0</v>
      </c>
      <c r="AY3833" s="8">
        <f>IF(AQ3833="CT",7%,5%)*AX3833</f>
        <v>0</v>
      </c>
      <c r="AZ3833" s="8">
        <f>AX3833*2%</f>
        <v>0</v>
      </c>
      <c r="BA3833" s="8">
        <f>IF(BB3833&gt;0,0,AX3833*5%)</f>
        <v>0</v>
      </c>
      <c r="BB3833" s="8">
        <f>(AX3833-BG3833)*35%</f>
        <v>0</v>
      </c>
      <c r="BC3833" s="8">
        <f>+AX3833+AY3833+AZ3833+BA3833+BB3833</f>
        <v>0</v>
      </c>
      <c r="BD3833" s="8">
        <f>AX3833-AT3833</f>
        <v>0</v>
      </c>
      <c r="BE3833" s="2"/>
      <c r="BH3833" s="2"/>
    </row>
    <row r="3834" spans="2:16200" s="4" customFormat="1" ht="31.5" customHeight="1" x14ac:dyDescent="0.2">
      <c r="B3834" s="45">
        <v>4</v>
      </c>
      <c r="C3834" s="87" t="s">
        <v>40</v>
      </c>
      <c r="D3834" s="86" t="s">
        <v>37</v>
      </c>
      <c r="E3834" s="45" t="s">
        <v>36</v>
      </c>
      <c r="F3834" s="51">
        <v>0</v>
      </c>
      <c r="G3834" s="50">
        <f>+'[2]KL TBVS'!O24</f>
        <v>2</v>
      </c>
      <c r="H3834" s="45"/>
      <c r="I3834" s="45"/>
      <c r="J3834" s="45"/>
      <c r="K3834" s="126">
        <f>$G$4006*4845273</f>
        <v>5087536.6500000004</v>
      </c>
      <c r="L3834" s="84">
        <f>$L$601</f>
        <v>419999.99999999994</v>
      </c>
      <c r="M3834" s="47">
        <f>SUM(K3834:L3834)</f>
        <v>5507536.6500000004</v>
      </c>
      <c r="N3834" s="83">
        <f>IF(V3834&lt;&gt;"VTC VHm",_xlfn.XLOOKUP(Z3834,$AC$4015:$AC$4035,$AD$4015:$AD$4035,0)*M3834,_xlfn.XLOOKUP(Z3834,$AC$4015:$AC$4035,$AD$4015:$AD$4035,0)*L3834)</f>
        <v>146999.99999999997</v>
      </c>
      <c r="O3834" s="83">
        <f>IF(V3834&lt;&gt;"VTC VHm",_xlfn.XLOOKUP(Z3834,$AC$4015:$AC$4035,$AE$4015:$AE$4035,0)*M3834,_xlfn.XLOOKUP(Z3834,$AC$4015:$AC$4035,$AE$4015:$AE$4035,0)*L3834)</f>
        <v>0</v>
      </c>
      <c r="P3834" s="83">
        <f>SUM(N3834:O3834)</f>
        <v>146999.99999999997</v>
      </c>
      <c r="Q3834" s="47">
        <f>M3834*G3834</f>
        <v>11015073.300000001</v>
      </c>
      <c r="R3834" s="47">
        <f>G3834*P3834</f>
        <v>293999.99999999994</v>
      </c>
      <c r="S3834" s="83">
        <f>SUM(Q3834:R3834)</f>
        <v>11309073.300000001</v>
      </c>
      <c r="T3834" s="88" t="s">
        <v>24</v>
      </c>
      <c r="U3834" s="45" t="s">
        <v>35</v>
      </c>
      <c r="V3834" s="82" t="s">
        <v>34</v>
      </c>
      <c r="W3834" s="45"/>
      <c r="X3834" s="44" t="s">
        <v>33</v>
      </c>
      <c r="Y3834" s="44" t="s">
        <v>32</v>
      </c>
      <c r="Z3834" s="81" t="s">
        <v>13</v>
      </c>
      <c r="AA3834" s="44"/>
      <c r="AB3834" s="2">
        <f>G3834-F3834</f>
        <v>2</v>
      </c>
      <c r="AC3834" s="80" t="s">
        <v>31</v>
      </c>
      <c r="AD3834" s="4">
        <f>+M3834</f>
        <v>5507536.6500000004</v>
      </c>
      <c r="AE3834" s="4">
        <f>+AD3834*14%</f>
        <v>771055.13100000017</v>
      </c>
      <c r="AQ3834" s="8"/>
      <c r="AU3834" s="8">
        <f>+K3834</f>
        <v>5087536.6500000004</v>
      </c>
      <c r="AV3834" s="8">
        <f>+L3834</f>
        <v>419999.99999999994</v>
      </c>
      <c r="AW3834" s="2">
        <f>+M3834</f>
        <v>5507536.6500000004</v>
      </c>
      <c r="AX3834" s="8">
        <f>F3834*AW3834</f>
        <v>0</v>
      </c>
      <c r="AY3834" s="8">
        <f>IF(AQ3834="CT",7%,5%)*AX3834</f>
        <v>0</v>
      </c>
      <c r="AZ3834" s="8">
        <f>AX3834*2%</f>
        <v>0</v>
      </c>
      <c r="BA3834" s="8">
        <f>IF(BB3834&gt;0,0,AX3834*5%)</f>
        <v>0</v>
      </c>
      <c r="BB3834" s="8">
        <f>(AX3834-BG3834)*35%</f>
        <v>0</v>
      </c>
      <c r="BC3834" s="8">
        <f>+AX3834+AY3834+AZ3834+BA3834+BB3834</f>
        <v>0</v>
      </c>
      <c r="BD3834" s="8">
        <f>AX3834-AT3834</f>
        <v>0</v>
      </c>
      <c r="BE3834" s="2"/>
      <c r="BH3834" s="2"/>
    </row>
    <row r="3835" spans="2:16200" s="4" customFormat="1" ht="31.5" customHeight="1" x14ac:dyDescent="0.2">
      <c r="B3835" s="45">
        <v>4</v>
      </c>
      <c r="C3835" s="87" t="s">
        <v>39</v>
      </c>
      <c r="D3835" s="86" t="s">
        <v>37</v>
      </c>
      <c r="E3835" s="45" t="s">
        <v>36</v>
      </c>
      <c r="F3835" s="51">
        <v>0</v>
      </c>
      <c r="G3835" s="50">
        <f>+'[2]KL TBVS'!O25</f>
        <v>2</v>
      </c>
      <c r="H3835" s="45"/>
      <c r="I3835" s="45"/>
      <c r="J3835" s="45"/>
      <c r="K3835" s="89">
        <f>$G$4006*550000</f>
        <v>577500</v>
      </c>
      <c r="L3835" s="84"/>
      <c r="M3835" s="47">
        <f>SUM(K3835:L3835)</f>
        <v>577500</v>
      </c>
      <c r="N3835" s="83">
        <f>IF(V3835&lt;&gt;"VTC VHm",_xlfn.XLOOKUP(Z3835,$AC$4015:$AC$4035,$AD$4015:$AD$4035,0)*M3835,_xlfn.XLOOKUP(Z3835,$AC$4015:$AC$4035,$AD$4015:$AD$4035,0)*L3835)</f>
        <v>0</v>
      </c>
      <c r="O3835" s="83">
        <f>IF(V3835&lt;&gt;"VTC VHm",_xlfn.XLOOKUP(Z3835,$AC$4015:$AC$4035,$AE$4015:$AE$4035,0)*M3835,_xlfn.XLOOKUP(Z3835,$AC$4015:$AC$4035,$AE$4015:$AE$4035,0)*L3835)</f>
        <v>0</v>
      </c>
      <c r="P3835" s="83">
        <f>SUM(N3835:O3835)</f>
        <v>0</v>
      </c>
      <c r="Q3835" s="47">
        <f>M3835*G3835</f>
        <v>1155000</v>
      </c>
      <c r="R3835" s="47">
        <f>G3835*P3835</f>
        <v>0</v>
      </c>
      <c r="S3835" s="83">
        <f>SUM(Q3835:R3835)</f>
        <v>1155000</v>
      </c>
      <c r="T3835" s="88" t="s">
        <v>24</v>
      </c>
      <c r="U3835" s="45" t="s">
        <v>35</v>
      </c>
      <c r="V3835" s="82" t="s">
        <v>34</v>
      </c>
      <c r="W3835" s="45"/>
      <c r="X3835" s="44" t="s">
        <v>33</v>
      </c>
      <c r="Y3835" s="44" t="s">
        <v>32</v>
      </c>
      <c r="Z3835" s="81" t="s">
        <v>13</v>
      </c>
      <c r="AA3835" s="44"/>
      <c r="AB3835" s="2">
        <f>G3835-F3835</f>
        <v>2</v>
      </c>
      <c r="AC3835" s="80" t="s">
        <v>31</v>
      </c>
      <c r="AD3835" s="4">
        <f>+M3835</f>
        <v>577500</v>
      </c>
      <c r="AE3835" s="4">
        <f>+AD3835*14%</f>
        <v>80850.000000000015</v>
      </c>
      <c r="AQ3835" s="8"/>
      <c r="AU3835" s="8">
        <f>+K3835</f>
        <v>577500</v>
      </c>
      <c r="AV3835" s="8">
        <f>+L3835</f>
        <v>0</v>
      </c>
      <c r="AW3835" s="2">
        <f>+M3835</f>
        <v>577500</v>
      </c>
      <c r="AX3835" s="8">
        <f>F3835*AW3835</f>
        <v>0</v>
      </c>
      <c r="AY3835" s="8">
        <f>IF(AQ3835="CT",7%,5%)*AX3835</f>
        <v>0</v>
      </c>
      <c r="AZ3835" s="8">
        <f>AX3835*2%</f>
        <v>0</v>
      </c>
      <c r="BA3835" s="8">
        <f>IF(BB3835&gt;0,0,AX3835*5%)</f>
        <v>0</v>
      </c>
      <c r="BB3835" s="8">
        <f>(AX3835-BG3835)*35%</f>
        <v>0</v>
      </c>
      <c r="BC3835" s="8">
        <f>+AX3835+AY3835+AZ3835+BA3835+BB3835</f>
        <v>0</v>
      </c>
      <c r="BD3835" s="8">
        <f>AX3835-AT3835</f>
        <v>0</v>
      </c>
      <c r="BE3835" s="2"/>
      <c r="BH3835" s="2"/>
    </row>
    <row r="3836" spans="2:16200" s="4" customFormat="1" ht="31.5" customHeight="1" x14ac:dyDescent="0.2">
      <c r="B3836" s="45">
        <v>4</v>
      </c>
      <c r="C3836" s="87" t="s">
        <v>38</v>
      </c>
      <c r="D3836" s="86" t="s">
        <v>37</v>
      </c>
      <c r="E3836" s="45" t="s">
        <v>36</v>
      </c>
      <c r="F3836" s="51">
        <v>0</v>
      </c>
      <c r="G3836" s="50">
        <f>+'[2]KL TBVS'!O26</f>
        <v>2</v>
      </c>
      <c r="H3836" s="45"/>
      <c r="I3836" s="45"/>
      <c r="J3836" s="45"/>
      <c r="K3836" s="48">
        <f>$G$4006*330000</f>
        <v>346500</v>
      </c>
      <c r="L3836" s="84">
        <f>$L$602</f>
        <v>29822</v>
      </c>
      <c r="M3836" s="47">
        <f>SUM(K3836:L3836)</f>
        <v>376322</v>
      </c>
      <c r="N3836" s="83">
        <f>IF(V3836&lt;&gt;"VTC VHm",_xlfn.XLOOKUP(Z3836,$AC$4015:$AC$4035,$AD$4015:$AD$4035,0)*M3836,_xlfn.XLOOKUP(Z3836,$AC$4015:$AC$4035,$AD$4015:$AD$4035,0)*L3836)</f>
        <v>10437.699999999999</v>
      </c>
      <c r="O3836" s="83">
        <f>IF(V3836&lt;&gt;"VTC VHm",_xlfn.XLOOKUP(Z3836,$AC$4015:$AC$4035,$AE$4015:$AE$4035,0)*M3836,_xlfn.XLOOKUP(Z3836,$AC$4015:$AC$4035,$AE$4015:$AE$4035,0)*L3836)</f>
        <v>0</v>
      </c>
      <c r="P3836" s="83">
        <f>SUM(N3836:O3836)</f>
        <v>10437.699999999999</v>
      </c>
      <c r="Q3836" s="47">
        <f>M3836*G3836</f>
        <v>752644</v>
      </c>
      <c r="R3836" s="47">
        <f>G3836*P3836</f>
        <v>20875.399999999998</v>
      </c>
      <c r="S3836" s="83">
        <f>SUM(Q3836:R3836)</f>
        <v>773519.4</v>
      </c>
      <c r="T3836" s="88" t="s">
        <v>24</v>
      </c>
      <c r="U3836" s="45" t="s">
        <v>35</v>
      </c>
      <c r="V3836" s="82" t="s">
        <v>34</v>
      </c>
      <c r="W3836" s="45"/>
      <c r="X3836" s="44" t="s">
        <v>33</v>
      </c>
      <c r="Y3836" s="44" t="s">
        <v>32</v>
      </c>
      <c r="Z3836" s="81" t="s">
        <v>13</v>
      </c>
      <c r="AA3836" s="44"/>
      <c r="AB3836" s="2">
        <f>G3836-F3836</f>
        <v>2</v>
      </c>
      <c r="AC3836" s="80" t="s">
        <v>31</v>
      </c>
      <c r="AD3836" s="4">
        <f>+M3836</f>
        <v>376322</v>
      </c>
      <c r="AE3836" s="4">
        <f>+AD3836*14%</f>
        <v>52685.08</v>
      </c>
      <c r="AQ3836" s="8"/>
      <c r="AU3836" s="8">
        <f>+K3836</f>
        <v>346500</v>
      </c>
      <c r="AV3836" s="8">
        <f>+L3836</f>
        <v>29822</v>
      </c>
      <c r="AW3836" s="2">
        <f>+M3836</f>
        <v>376322</v>
      </c>
      <c r="AX3836" s="8">
        <f>F3836*AW3836</f>
        <v>0</v>
      </c>
      <c r="AY3836" s="8">
        <f>IF(AQ3836="CT",7%,5%)*AX3836</f>
        <v>0</v>
      </c>
      <c r="AZ3836" s="8">
        <f>AX3836*2%</f>
        <v>0</v>
      </c>
      <c r="BA3836" s="8">
        <f>IF(BB3836&gt;0,0,AX3836*5%)</f>
        <v>0</v>
      </c>
      <c r="BB3836" s="8">
        <f>(AX3836-BG3836)*35%</f>
        <v>0</v>
      </c>
      <c r="BC3836" s="8">
        <f>+AX3836+AY3836+AZ3836+BA3836+BB3836</f>
        <v>0</v>
      </c>
      <c r="BD3836" s="8">
        <f>AX3836-AT3836</f>
        <v>0</v>
      </c>
      <c r="BE3836" s="2"/>
      <c r="BH3836" s="2"/>
    </row>
    <row r="3837" spans="2:16200" s="92" customFormat="1" ht="15.75" customHeight="1" x14ac:dyDescent="0.2">
      <c r="B3837" s="97" t="s">
        <v>45</v>
      </c>
      <c r="C3837" s="95" t="s">
        <v>69</v>
      </c>
      <c r="D3837" s="95"/>
      <c r="E3837" s="97"/>
      <c r="F3837" s="111"/>
      <c r="G3837" s="99"/>
      <c r="H3837" s="95"/>
      <c r="I3837" s="95"/>
      <c r="J3837" s="95"/>
      <c r="K3837" s="48"/>
      <c r="L3837" s="84"/>
      <c r="M3837" s="47">
        <f>SUM(K3837:L3837)</f>
        <v>0</v>
      </c>
      <c r="N3837" s="83">
        <f>IF(V3837&lt;&gt;"VTC VHm",_xlfn.XLOOKUP(Z3837,$AC$4015:$AC$4035,$AD$4015:$AD$4035,0)*M3837,_xlfn.XLOOKUP(Z3837,$AC$4015:$AC$4035,$AD$4015:$AD$4035,0)*L3837)</f>
        <v>0</v>
      </c>
      <c r="O3837" s="83">
        <f>IF(V3837&lt;&gt;"VTC VHm",_xlfn.XLOOKUP(Z3837,$AC$4015:$AC$4035,$AE$4015:$AE$4035,0)*M3837,_xlfn.XLOOKUP(Z3837,$AC$4015:$AC$4035,$AE$4015:$AE$4035,0)*L3837)</f>
        <v>0</v>
      </c>
      <c r="P3837" s="83">
        <f>SUM(N3837:O3837)</f>
        <v>0</v>
      </c>
      <c r="Q3837" s="47">
        <f>M3837*G3837</f>
        <v>0</v>
      </c>
      <c r="R3837" s="47">
        <f>G3837*P3837</f>
        <v>0</v>
      </c>
      <c r="S3837" s="83">
        <f>SUM(Q3837:R3837)</f>
        <v>0</v>
      </c>
      <c r="T3837" s="48"/>
      <c r="U3837" s="95"/>
      <c r="V3837" s="96"/>
      <c r="W3837" s="95"/>
      <c r="X3837" s="44" t="s">
        <v>33</v>
      </c>
      <c r="Y3837" s="94"/>
      <c r="Z3837" s="94"/>
      <c r="AA3837" s="44"/>
      <c r="AB3837" s="2">
        <f>G3837-F3837</f>
        <v>0</v>
      </c>
      <c r="AC3837" s="119"/>
      <c r="AD3837" s="113">
        <f>+M3837</f>
        <v>0</v>
      </c>
      <c r="AE3837" s="118">
        <f>+AD3837*14%</f>
        <v>0</v>
      </c>
      <c r="AG3837" s="114"/>
      <c r="AH3837" s="114"/>
      <c r="AI3837" s="114"/>
      <c r="AJ3837" s="114"/>
      <c r="AK3837" s="114"/>
      <c r="AL3837" s="114"/>
      <c r="AM3837" s="114"/>
      <c r="AO3837" s="114"/>
      <c r="AP3837" s="117"/>
      <c r="AQ3837" s="8"/>
      <c r="AR3837" s="116"/>
      <c r="AS3837" s="116"/>
      <c r="AT3837" s="116"/>
      <c r="AU3837" s="8">
        <f>+K3837</f>
        <v>0</v>
      </c>
      <c r="AV3837" s="8">
        <f>+L3837</f>
        <v>0</v>
      </c>
      <c r="AW3837" s="2">
        <f>+M3837</f>
        <v>0</v>
      </c>
      <c r="AX3837" s="8">
        <f>F3837*AW3837</f>
        <v>0</v>
      </c>
      <c r="AY3837" s="8">
        <f>IF(AQ3837="CT",7%,5%)*AX3837</f>
        <v>0</v>
      </c>
      <c r="AZ3837" s="8">
        <f>AX3837*2%</f>
        <v>0</v>
      </c>
      <c r="BA3837" s="8">
        <f>IF(BB3837&gt;0,0,AX3837*5%)</f>
        <v>0</v>
      </c>
      <c r="BB3837" s="8">
        <f>(AX3837-BG3837)*35%</f>
        <v>0</v>
      </c>
      <c r="BC3837" s="8">
        <f>+AX3837+AY3837+AZ3837+BA3837+BB3837</f>
        <v>0</v>
      </c>
      <c r="BD3837" s="8">
        <f>AX3837-AT3837</f>
        <v>0</v>
      </c>
      <c r="BE3837" s="2"/>
      <c r="BF3837" s="115"/>
      <c r="BG3837" s="115"/>
      <c r="BH3837" s="2"/>
      <c r="BI3837" s="114"/>
      <c r="BJ3837" s="114"/>
      <c r="BK3837" s="113"/>
      <c r="BL3837" s="113"/>
      <c r="BM3837" s="118"/>
      <c r="BN3837" s="117"/>
      <c r="BO3837" s="114"/>
      <c r="BP3837" s="114"/>
      <c r="BQ3837" s="114"/>
      <c r="BR3837" s="114"/>
      <c r="BS3837" s="114"/>
      <c r="BT3837" s="114"/>
      <c r="BU3837" s="114"/>
      <c r="BV3837" s="114"/>
      <c r="BW3837" s="114"/>
      <c r="BX3837" s="114"/>
      <c r="BY3837" s="116"/>
      <c r="BZ3837" s="114"/>
      <c r="CA3837" s="115"/>
      <c r="CB3837" s="115"/>
      <c r="CC3837" s="115"/>
      <c r="CD3837" s="113"/>
      <c r="CE3837" s="114"/>
      <c r="CF3837" s="114"/>
      <c r="CG3837" s="113"/>
      <c r="CH3837" s="118"/>
      <c r="CI3837" s="117"/>
      <c r="CJ3837" s="114"/>
      <c r="CK3837" s="114"/>
      <c r="CL3837" s="114"/>
      <c r="CM3837" s="114"/>
      <c r="CN3837" s="114"/>
      <c r="CO3837" s="114"/>
      <c r="CP3837" s="114"/>
      <c r="CQ3837" s="114"/>
      <c r="CR3837" s="114"/>
      <c r="CS3837" s="114"/>
      <c r="CT3837" s="116"/>
      <c r="CU3837" s="114"/>
      <c r="CV3837" s="115"/>
      <c r="CW3837" s="115"/>
      <c r="CX3837" s="115"/>
      <c r="CY3837" s="113"/>
      <c r="CZ3837" s="114"/>
      <c r="DA3837" s="114"/>
      <c r="DB3837" s="113"/>
      <c r="DC3837" s="118"/>
      <c r="DD3837" s="117"/>
      <c r="DE3837" s="114"/>
      <c r="DF3837" s="114"/>
      <c r="DG3837" s="114"/>
      <c r="DH3837" s="114"/>
      <c r="DI3837" s="114"/>
      <c r="DJ3837" s="114"/>
      <c r="DK3837" s="114"/>
      <c r="DL3837" s="114"/>
      <c r="DM3837" s="114"/>
      <c r="DN3837" s="114"/>
      <c r="DO3837" s="116"/>
      <c r="DP3837" s="114"/>
      <c r="DQ3837" s="115"/>
      <c r="DR3837" s="115"/>
      <c r="DS3837" s="115"/>
      <c r="DT3837" s="113"/>
      <c r="DU3837" s="114"/>
      <c r="DV3837" s="114"/>
      <c r="DW3837" s="113"/>
      <c r="DX3837" s="118"/>
      <c r="DY3837" s="117"/>
      <c r="DZ3837" s="114"/>
      <c r="EA3837" s="114"/>
      <c r="EB3837" s="114"/>
      <c r="EC3837" s="114"/>
      <c r="ED3837" s="114"/>
      <c r="EE3837" s="114"/>
      <c r="EF3837" s="114"/>
      <c r="EG3837" s="114"/>
      <c r="EH3837" s="114"/>
      <c r="EI3837" s="114"/>
      <c r="EJ3837" s="116"/>
      <c r="EK3837" s="114"/>
      <c r="EL3837" s="115"/>
      <c r="EM3837" s="115"/>
      <c r="EN3837" s="115"/>
      <c r="EO3837" s="113"/>
      <c r="EP3837" s="114"/>
      <c r="EQ3837" s="114"/>
      <c r="ER3837" s="113"/>
      <c r="ES3837" s="118"/>
      <c r="ET3837" s="117"/>
      <c r="EU3837" s="114"/>
      <c r="EV3837" s="114"/>
      <c r="EW3837" s="114"/>
      <c r="EX3837" s="114"/>
      <c r="EY3837" s="114"/>
      <c r="EZ3837" s="114"/>
      <c r="FA3837" s="114"/>
      <c r="FB3837" s="114"/>
      <c r="FC3837" s="114"/>
      <c r="FD3837" s="114"/>
      <c r="FE3837" s="116"/>
      <c r="FF3837" s="114"/>
      <c r="FG3837" s="115"/>
      <c r="FH3837" s="115"/>
      <c r="FI3837" s="115"/>
      <c r="FJ3837" s="113"/>
      <c r="FK3837" s="114"/>
      <c r="FL3837" s="114"/>
      <c r="FM3837" s="113"/>
      <c r="FN3837" s="118"/>
      <c r="FO3837" s="117"/>
      <c r="FP3837" s="114"/>
      <c r="FQ3837" s="114"/>
      <c r="FR3837" s="114"/>
      <c r="FS3837" s="114"/>
      <c r="FT3837" s="114"/>
      <c r="FU3837" s="114"/>
      <c r="FV3837" s="114"/>
      <c r="FW3837" s="114"/>
      <c r="FX3837" s="114"/>
      <c r="FY3837" s="114"/>
      <c r="FZ3837" s="116"/>
      <c r="GA3837" s="114"/>
      <c r="GB3837" s="115"/>
      <c r="GC3837" s="115"/>
      <c r="GD3837" s="115"/>
      <c r="GE3837" s="113"/>
      <c r="GF3837" s="114"/>
      <c r="GG3837" s="114"/>
      <c r="GH3837" s="113"/>
      <c r="GI3837" s="118"/>
      <c r="GJ3837" s="117"/>
      <c r="GK3837" s="114"/>
      <c r="GL3837" s="114"/>
      <c r="GM3837" s="114"/>
      <c r="GN3837" s="114"/>
      <c r="GO3837" s="114"/>
      <c r="GP3837" s="114"/>
      <c r="GQ3837" s="114"/>
      <c r="GR3837" s="114"/>
      <c r="GS3837" s="114"/>
      <c r="GT3837" s="114"/>
      <c r="GU3837" s="116"/>
      <c r="GV3837" s="114"/>
      <c r="GW3837" s="115"/>
      <c r="GX3837" s="115"/>
      <c r="GY3837" s="115"/>
      <c r="GZ3837" s="113"/>
      <c r="HA3837" s="114"/>
      <c r="HB3837" s="114"/>
      <c r="HC3837" s="113"/>
      <c r="HD3837" s="118"/>
      <c r="HE3837" s="117"/>
      <c r="HF3837" s="114"/>
      <c r="HG3837" s="114"/>
      <c r="HH3837" s="114"/>
      <c r="HI3837" s="114"/>
      <c r="HJ3837" s="114"/>
      <c r="HK3837" s="114"/>
      <c r="HL3837" s="114"/>
      <c r="HM3837" s="114"/>
      <c r="HN3837" s="114"/>
      <c r="HO3837" s="114"/>
      <c r="HP3837" s="116"/>
      <c r="HQ3837" s="114"/>
      <c r="HR3837" s="115"/>
      <c r="HS3837" s="115"/>
      <c r="HT3837" s="115"/>
      <c r="HU3837" s="113"/>
      <c r="HV3837" s="114"/>
      <c r="HW3837" s="114"/>
      <c r="HX3837" s="113"/>
      <c r="HY3837" s="118"/>
      <c r="HZ3837" s="117"/>
      <c r="IA3837" s="114"/>
      <c r="IB3837" s="114"/>
      <c r="IC3837" s="114"/>
      <c r="ID3837" s="114"/>
      <c r="IE3837" s="114"/>
      <c r="IF3837" s="114"/>
      <c r="IG3837" s="114"/>
      <c r="IH3837" s="114"/>
      <c r="II3837" s="114"/>
      <c r="IJ3837" s="114"/>
      <c r="IK3837" s="116"/>
      <c r="IL3837" s="114"/>
      <c r="IM3837" s="115"/>
      <c r="IN3837" s="115"/>
      <c r="IO3837" s="114"/>
      <c r="IP3837" s="115"/>
      <c r="IQ3837" s="115"/>
      <c r="IR3837" s="115"/>
      <c r="IS3837" s="113"/>
      <c r="IT3837" s="114"/>
      <c r="IU3837" s="114"/>
      <c r="IV3837" s="113"/>
      <c r="IW3837" s="118"/>
      <c r="IX3837" s="117"/>
      <c r="IY3837" s="114"/>
      <c r="IZ3837" s="114"/>
      <c r="JA3837" s="114"/>
      <c r="JB3837" s="114"/>
      <c r="JC3837" s="114"/>
      <c r="JD3837" s="114"/>
      <c r="JE3837" s="114"/>
      <c r="JF3837" s="114"/>
      <c r="JG3837" s="114"/>
      <c r="JH3837" s="114"/>
      <c r="JI3837" s="116"/>
      <c r="JJ3837" s="114"/>
      <c r="JK3837" s="115"/>
      <c r="JL3837" s="115"/>
      <c r="JM3837" s="115"/>
      <c r="JN3837" s="113"/>
      <c r="JO3837" s="114"/>
      <c r="JP3837" s="114"/>
      <c r="JQ3837" s="113"/>
      <c r="JR3837" s="118"/>
      <c r="JS3837" s="117"/>
      <c r="JT3837" s="114"/>
      <c r="JU3837" s="114"/>
      <c r="JV3837" s="114"/>
      <c r="JW3837" s="114"/>
      <c r="JX3837" s="114"/>
      <c r="JY3837" s="114"/>
      <c r="JZ3837" s="114"/>
      <c r="KA3837" s="114"/>
      <c r="KB3837" s="114"/>
      <c r="KC3837" s="114"/>
      <c r="KD3837" s="116"/>
      <c r="KE3837" s="114"/>
      <c r="KF3837" s="115"/>
      <c r="KG3837" s="115"/>
      <c r="KH3837" s="115"/>
      <c r="KI3837" s="113"/>
      <c r="KJ3837" s="114"/>
      <c r="KK3837" s="114"/>
      <c r="KL3837" s="113"/>
      <c r="KM3837" s="118"/>
      <c r="KN3837" s="117"/>
      <c r="KO3837" s="114"/>
      <c r="KP3837" s="114"/>
      <c r="KQ3837" s="114"/>
      <c r="KR3837" s="114"/>
      <c r="KS3837" s="114"/>
      <c r="KT3837" s="114"/>
      <c r="KU3837" s="114"/>
      <c r="KV3837" s="114"/>
      <c r="KW3837" s="114"/>
      <c r="KX3837" s="114"/>
      <c r="KY3837" s="116"/>
      <c r="KZ3837" s="114"/>
      <c r="LA3837" s="115"/>
      <c r="LB3837" s="115"/>
      <c r="LC3837" s="115"/>
      <c r="LD3837" s="113"/>
      <c r="LE3837" s="114"/>
      <c r="LF3837" s="114"/>
      <c r="LG3837" s="113"/>
      <c r="LH3837" s="118"/>
      <c r="LI3837" s="117"/>
      <c r="LJ3837" s="114"/>
      <c r="LK3837" s="114"/>
      <c r="LL3837" s="114"/>
      <c r="LM3837" s="114"/>
      <c r="LN3837" s="114"/>
      <c r="LO3837" s="114"/>
      <c r="LP3837" s="114"/>
      <c r="LQ3837" s="114"/>
      <c r="LR3837" s="114"/>
      <c r="LS3837" s="114"/>
      <c r="LT3837" s="116"/>
      <c r="LU3837" s="114"/>
      <c r="LV3837" s="115"/>
      <c r="LW3837" s="115"/>
      <c r="LX3837" s="115"/>
      <c r="LY3837" s="113"/>
      <c r="LZ3837" s="114"/>
      <c r="MA3837" s="114"/>
      <c r="MB3837" s="113"/>
      <c r="MC3837" s="118"/>
      <c r="MD3837" s="117"/>
      <c r="ME3837" s="114"/>
      <c r="MF3837" s="114"/>
      <c r="MG3837" s="114"/>
      <c r="MH3837" s="114"/>
      <c r="MI3837" s="114"/>
      <c r="MJ3837" s="114"/>
      <c r="MK3837" s="114"/>
      <c r="ML3837" s="114"/>
      <c r="MM3837" s="114"/>
      <c r="MN3837" s="114"/>
      <c r="MO3837" s="116"/>
      <c r="MP3837" s="114"/>
      <c r="MQ3837" s="115"/>
      <c r="MR3837" s="115"/>
      <c r="MS3837" s="115"/>
      <c r="MT3837" s="113"/>
      <c r="MU3837" s="114"/>
      <c r="MV3837" s="114"/>
      <c r="MW3837" s="113"/>
      <c r="MX3837" s="118"/>
      <c r="MY3837" s="117"/>
      <c r="MZ3837" s="114"/>
      <c r="NA3837" s="114"/>
      <c r="NB3837" s="114"/>
      <c r="NC3837" s="114"/>
      <c r="ND3837" s="114"/>
      <c r="NE3837" s="114"/>
      <c r="NF3837" s="114"/>
      <c r="NG3837" s="114"/>
      <c r="NH3837" s="114"/>
      <c r="NI3837" s="114"/>
      <c r="NJ3837" s="116"/>
      <c r="NK3837" s="114"/>
      <c r="NL3837" s="115"/>
      <c r="NM3837" s="115"/>
      <c r="NN3837" s="115"/>
      <c r="NO3837" s="113"/>
      <c r="NP3837" s="114"/>
      <c r="NQ3837" s="114"/>
      <c r="NR3837" s="113"/>
      <c r="NS3837" s="118"/>
      <c r="NT3837" s="117"/>
      <c r="NU3837" s="114"/>
      <c r="NV3837" s="114"/>
      <c r="NW3837" s="114"/>
      <c r="NX3837" s="114"/>
      <c r="NY3837" s="114"/>
      <c r="NZ3837" s="114"/>
      <c r="OA3837" s="114"/>
      <c r="OB3837" s="114"/>
      <c r="OC3837" s="114"/>
      <c r="OD3837" s="114"/>
      <c r="OE3837" s="116"/>
      <c r="OF3837" s="114"/>
      <c r="OG3837" s="115"/>
      <c r="OH3837" s="115"/>
      <c r="OI3837" s="115"/>
      <c r="OJ3837" s="113"/>
      <c r="OK3837" s="114"/>
      <c r="OL3837" s="114"/>
      <c r="OM3837" s="113"/>
      <c r="ON3837" s="118"/>
      <c r="OO3837" s="117"/>
      <c r="OP3837" s="114"/>
      <c r="OQ3837" s="114"/>
      <c r="OR3837" s="114"/>
      <c r="OS3837" s="114"/>
      <c r="OT3837" s="114"/>
      <c r="OU3837" s="114"/>
      <c r="OV3837" s="114"/>
      <c r="OW3837" s="114"/>
      <c r="OX3837" s="114"/>
      <c r="OY3837" s="114"/>
      <c r="OZ3837" s="116"/>
      <c r="PA3837" s="114"/>
      <c r="PB3837" s="115"/>
      <c r="PC3837" s="115"/>
      <c r="PD3837" s="115"/>
      <c r="PE3837" s="113"/>
      <c r="PF3837" s="114"/>
      <c r="PG3837" s="114"/>
      <c r="PH3837" s="113"/>
      <c r="PI3837" s="118"/>
      <c r="PJ3837" s="117"/>
      <c r="PK3837" s="114"/>
      <c r="PL3837" s="114"/>
      <c r="PM3837" s="114"/>
      <c r="PN3837" s="114"/>
      <c r="PO3837" s="114"/>
      <c r="PP3837" s="114"/>
      <c r="PQ3837" s="114"/>
      <c r="PR3837" s="114"/>
      <c r="PS3837" s="114"/>
      <c r="PT3837" s="114"/>
      <c r="PU3837" s="116"/>
      <c r="PV3837" s="114"/>
      <c r="PW3837" s="115"/>
      <c r="PX3837" s="115"/>
      <c r="PY3837" s="115"/>
      <c r="PZ3837" s="113"/>
      <c r="QA3837" s="114"/>
      <c r="QB3837" s="114"/>
      <c r="QC3837" s="113"/>
      <c r="QD3837" s="118"/>
      <c r="QE3837" s="117"/>
      <c r="QF3837" s="114"/>
      <c r="QG3837" s="114"/>
      <c r="QH3837" s="114"/>
      <c r="QI3837" s="114"/>
      <c r="QJ3837" s="114"/>
      <c r="QK3837" s="114"/>
      <c r="QL3837" s="114"/>
      <c r="QM3837" s="114"/>
      <c r="QN3837" s="114"/>
      <c r="QO3837" s="114"/>
      <c r="QP3837" s="116"/>
      <c r="QQ3837" s="114"/>
      <c r="QR3837" s="115"/>
      <c r="QS3837" s="115"/>
      <c r="QT3837" s="115"/>
      <c r="QU3837" s="113"/>
      <c r="QV3837" s="114"/>
      <c r="QW3837" s="114"/>
      <c r="QX3837" s="113"/>
      <c r="QY3837" s="118"/>
      <c r="QZ3837" s="117"/>
      <c r="RA3837" s="114"/>
      <c r="RB3837" s="114"/>
      <c r="RC3837" s="114"/>
      <c r="RD3837" s="114"/>
      <c r="RE3837" s="114"/>
      <c r="RF3837" s="114"/>
      <c r="RG3837" s="114"/>
      <c r="RH3837" s="114"/>
      <c r="RI3837" s="114"/>
      <c r="RJ3837" s="114"/>
      <c r="RK3837" s="116"/>
      <c r="RL3837" s="114"/>
      <c r="RM3837" s="115"/>
      <c r="RN3837" s="115"/>
      <c r="RO3837" s="115"/>
      <c r="RP3837" s="113"/>
      <c r="RQ3837" s="114"/>
      <c r="RR3837" s="114"/>
      <c r="RS3837" s="113"/>
      <c r="RT3837" s="118"/>
      <c r="RU3837" s="117"/>
      <c r="RV3837" s="114"/>
      <c r="RW3837" s="114"/>
      <c r="RX3837" s="114"/>
      <c r="RY3837" s="114"/>
      <c r="RZ3837" s="114"/>
      <c r="SA3837" s="114"/>
      <c r="SB3837" s="114"/>
      <c r="SC3837" s="114"/>
      <c r="SD3837" s="114"/>
      <c r="SE3837" s="114"/>
      <c r="SF3837" s="116"/>
      <c r="SG3837" s="114"/>
      <c r="SH3837" s="115"/>
      <c r="SI3837" s="115"/>
      <c r="SJ3837" s="115"/>
      <c r="SK3837" s="113"/>
      <c r="SL3837" s="114"/>
      <c r="SM3837" s="114"/>
      <c r="SN3837" s="113"/>
      <c r="SO3837" s="118"/>
      <c r="SP3837" s="117"/>
      <c r="SQ3837" s="114"/>
      <c r="SR3837" s="114"/>
      <c r="SS3837" s="114"/>
      <c r="ST3837" s="114"/>
      <c r="SU3837" s="114"/>
      <c r="SV3837" s="114"/>
      <c r="SW3837" s="114"/>
      <c r="SX3837" s="114"/>
      <c r="SY3837" s="114"/>
      <c r="SZ3837" s="114"/>
      <c r="TA3837" s="116"/>
      <c r="TB3837" s="114"/>
      <c r="TC3837" s="115"/>
      <c r="TD3837" s="115"/>
      <c r="TE3837" s="115"/>
      <c r="TF3837" s="113"/>
      <c r="TG3837" s="114"/>
      <c r="TH3837" s="114"/>
      <c r="TI3837" s="113"/>
      <c r="TJ3837" s="118"/>
      <c r="TK3837" s="117"/>
      <c r="TL3837" s="114"/>
      <c r="TM3837" s="114"/>
      <c r="TN3837" s="114"/>
      <c r="TO3837" s="114"/>
      <c r="TP3837" s="114"/>
      <c r="TQ3837" s="114"/>
      <c r="TR3837" s="114"/>
      <c r="TS3837" s="114"/>
      <c r="TT3837" s="114"/>
      <c r="TU3837" s="114"/>
      <c r="TV3837" s="116"/>
      <c r="TW3837" s="114"/>
      <c r="TX3837" s="115"/>
      <c r="TY3837" s="115"/>
      <c r="TZ3837" s="115"/>
      <c r="UA3837" s="113"/>
      <c r="UB3837" s="114"/>
      <c r="UC3837" s="114"/>
      <c r="UD3837" s="113"/>
      <c r="UE3837" s="118"/>
      <c r="UF3837" s="117"/>
      <c r="UG3837" s="114"/>
      <c r="UH3837" s="114"/>
      <c r="UI3837" s="114"/>
      <c r="UJ3837" s="114"/>
      <c r="UK3837" s="114"/>
      <c r="UL3837" s="114"/>
      <c r="UM3837" s="114"/>
      <c r="UN3837" s="114"/>
      <c r="UO3837" s="114"/>
      <c r="UP3837" s="114"/>
      <c r="UQ3837" s="116"/>
      <c r="UR3837" s="114"/>
      <c r="US3837" s="115"/>
      <c r="UT3837" s="115"/>
      <c r="UU3837" s="115"/>
      <c r="UV3837" s="113"/>
      <c r="UW3837" s="114"/>
      <c r="UX3837" s="114"/>
      <c r="UY3837" s="113"/>
      <c r="UZ3837" s="118"/>
      <c r="VA3837" s="117"/>
      <c r="VB3837" s="114"/>
      <c r="VC3837" s="114"/>
      <c r="VD3837" s="114"/>
      <c r="VE3837" s="114"/>
      <c r="VF3837" s="114"/>
      <c r="VG3837" s="114"/>
      <c r="VH3837" s="114"/>
      <c r="VI3837" s="114"/>
      <c r="VJ3837" s="114"/>
      <c r="VK3837" s="114"/>
      <c r="VL3837" s="116"/>
      <c r="VM3837" s="114"/>
      <c r="VN3837" s="115"/>
      <c r="VO3837" s="115"/>
      <c r="VP3837" s="115"/>
      <c r="VQ3837" s="113"/>
      <c r="VR3837" s="114"/>
      <c r="VS3837" s="114"/>
      <c r="VT3837" s="113"/>
      <c r="VU3837" s="118"/>
      <c r="VV3837" s="117"/>
      <c r="VW3837" s="114"/>
      <c r="VX3837" s="114"/>
      <c r="VY3837" s="114"/>
      <c r="VZ3837" s="114"/>
      <c r="WA3837" s="114"/>
      <c r="WB3837" s="114"/>
      <c r="WC3837" s="114"/>
      <c r="WD3837" s="114"/>
      <c r="WE3837" s="114"/>
      <c r="WF3837" s="114"/>
      <c r="WG3837" s="116"/>
      <c r="WH3837" s="114"/>
      <c r="WI3837" s="115"/>
      <c r="WJ3837" s="115"/>
      <c r="WK3837" s="115"/>
      <c r="WL3837" s="113"/>
      <c r="WM3837" s="114"/>
      <c r="WN3837" s="114"/>
      <c r="WO3837" s="113"/>
      <c r="WP3837" s="118"/>
      <c r="WQ3837" s="117"/>
      <c r="WR3837" s="114"/>
      <c r="WS3837" s="114"/>
      <c r="WT3837" s="114"/>
      <c r="WU3837" s="114"/>
      <c r="WV3837" s="114"/>
      <c r="WW3837" s="114"/>
      <c r="WX3837" s="114"/>
      <c r="WY3837" s="114"/>
      <c r="WZ3837" s="114"/>
      <c r="XA3837" s="114"/>
      <c r="XB3837" s="116"/>
      <c r="XC3837" s="114"/>
      <c r="XD3837" s="115"/>
      <c r="XE3837" s="115"/>
      <c r="XF3837" s="115"/>
      <c r="XG3837" s="113"/>
      <c r="XH3837" s="114"/>
      <c r="XI3837" s="114"/>
      <c r="XJ3837" s="113"/>
      <c r="XK3837" s="118"/>
      <c r="XL3837" s="117"/>
      <c r="XM3837" s="114"/>
      <c r="XN3837" s="114"/>
      <c r="XO3837" s="114"/>
      <c r="XP3837" s="114"/>
      <c r="XQ3837" s="114"/>
      <c r="XR3837" s="114"/>
      <c r="XS3837" s="114"/>
      <c r="XT3837" s="114"/>
      <c r="XU3837" s="114"/>
      <c r="XV3837" s="114"/>
      <c r="XW3837" s="116"/>
      <c r="XX3837" s="114"/>
      <c r="XY3837" s="115"/>
      <c r="XZ3837" s="115"/>
      <c r="YA3837" s="115"/>
      <c r="YB3837" s="113"/>
      <c r="YC3837" s="114"/>
      <c r="YD3837" s="114"/>
      <c r="YE3837" s="113"/>
      <c r="YF3837" s="118"/>
      <c r="YG3837" s="117"/>
      <c r="YH3837" s="114"/>
      <c r="YI3837" s="114"/>
      <c r="YJ3837" s="114"/>
      <c r="YK3837" s="114"/>
      <c r="YL3837" s="114"/>
      <c r="YM3837" s="114"/>
      <c r="YN3837" s="114"/>
      <c r="YO3837" s="114"/>
      <c r="YP3837" s="114"/>
      <c r="YQ3837" s="114"/>
      <c r="YR3837" s="116"/>
      <c r="YS3837" s="114"/>
      <c r="YT3837" s="115"/>
      <c r="YU3837" s="115"/>
      <c r="YV3837" s="115"/>
      <c r="YW3837" s="113"/>
      <c r="YX3837" s="114"/>
      <c r="YY3837" s="114"/>
      <c r="YZ3837" s="113"/>
      <c r="ZA3837" s="118"/>
      <c r="ZB3837" s="117"/>
      <c r="ZC3837" s="114"/>
      <c r="ZD3837" s="114"/>
      <c r="ZE3837" s="114"/>
      <c r="ZF3837" s="114"/>
      <c r="ZG3837" s="114"/>
      <c r="ZH3837" s="114"/>
      <c r="ZI3837" s="114"/>
      <c r="ZJ3837" s="114"/>
      <c r="ZK3837" s="114"/>
      <c r="ZL3837" s="114"/>
      <c r="ZM3837" s="116"/>
      <c r="ZN3837" s="114"/>
      <c r="ZO3837" s="115"/>
      <c r="ZP3837" s="115"/>
      <c r="ZQ3837" s="115"/>
      <c r="ZR3837" s="113"/>
      <c r="ZS3837" s="114"/>
      <c r="ZT3837" s="114"/>
      <c r="ZU3837" s="113"/>
      <c r="ZV3837" s="118"/>
      <c r="ZW3837" s="117"/>
      <c r="ZX3837" s="114"/>
      <c r="ZY3837" s="114"/>
      <c r="ZZ3837" s="114"/>
      <c r="AAA3837" s="114"/>
      <c r="AAB3837" s="114"/>
      <c r="AAC3837" s="114"/>
      <c r="AAD3837" s="114"/>
      <c r="AAE3837" s="114"/>
      <c r="AAF3837" s="114"/>
      <c r="AAG3837" s="114"/>
      <c r="AAH3837" s="116"/>
      <c r="AAI3837" s="114"/>
      <c r="AAJ3837" s="115"/>
      <c r="AAK3837" s="115"/>
      <c r="AAL3837" s="115"/>
      <c r="AAM3837" s="113"/>
      <c r="AAN3837" s="114"/>
      <c r="AAO3837" s="114"/>
      <c r="AAP3837" s="113"/>
      <c r="AAQ3837" s="118"/>
      <c r="AAR3837" s="117"/>
      <c r="AAS3837" s="114"/>
      <c r="AAT3837" s="114"/>
      <c r="AAU3837" s="114"/>
      <c r="AAV3837" s="114"/>
      <c r="AAW3837" s="114"/>
      <c r="AAX3837" s="114"/>
      <c r="AAY3837" s="114"/>
      <c r="AAZ3837" s="114"/>
      <c r="ABA3837" s="114"/>
      <c r="ABB3837" s="114"/>
      <c r="ABC3837" s="116"/>
      <c r="ABD3837" s="114"/>
      <c r="ABE3837" s="115"/>
      <c r="ABF3837" s="115"/>
      <c r="ABG3837" s="115"/>
      <c r="ABH3837" s="113"/>
      <c r="ABI3837" s="114"/>
      <c r="ABJ3837" s="114"/>
      <c r="ABK3837" s="113"/>
      <c r="ABL3837" s="118"/>
      <c r="ABM3837" s="117"/>
      <c r="ABN3837" s="114"/>
      <c r="ABO3837" s="114"/>
      <c r="ABP3837" s="114"/>
      <c r="ABQ3837" s="114"/>
      <c r="ABR3837" s="114"/>
      <c r="ABS3837" s="114"/>
      <c r="ABT3837" s="114"/>
      <c r="ABU3837" s="114"/>
      <c r="ABV3837" s="114"/>
      <c r="ABW3837" s="114"/>
      <c r="ABX3837" s="116"/>
      <c r="ABY3837" s="114"/>
      <c r="ABZ3837" s="115"/>
      <c r="ACA3837" s="115"/>
      <c r="ACB3837" s="115"/>
      <c r="ACC3837" s="113"/>
      <c r="ACD3837" s="114"/>
      <c r="ACE3837" s="114"/>
      <c r="ACF3837" s="113"/>
      <c r="ACG3837" s="118"/>
      <c r="ACH3837" s="117"/>
      <c r="ACI3837" s="114"/>
      <c r="ACJ3837" s="114"/>
      <c r="ACK3837" s="114"/>
      <c r="ACL3837" s="114"/>
      <c r="ACM3837" s="114"/>
      <c r="ACN3837" s="114"/>
      <c r="ACO3837" s="114"/>
      <c r="ACP3837" s="114"/>
      <c r="ACQ3837" s="114"/>
      <c r="ACR3837" s="114"/>
      <c r="ACS3837" s="116"/>
      <c r="ACT3837" s="114"/>
      <c r="ACU3837" s="115"/>
      <c r="ACV3837" s="115"/>
      <c r="ACW3837" s="115"/>
      <c r="ACX3837" s="113"/>
      <c r="ACY3837" s="114"/>
      <c r="ACZ3837" s="114"/>
      <c r="ADA3837" s="113"/>
      <c r="ADB3837" s="118"/>
      <c r="ADC3837" s="117"/>
      <c r="ADD3837" s="114"/>
      <c r="ADE3837" s="114"/>
      <c r="ADF3837" s="114"/>
      <c r="ADG3837" s="114"/>
      <c r="ADH3837" s="114"/>
      <c r="ADI3837" s="114"/>
      <c r="ADJ3837" s="114"/>
      <c r="ADK3837" s="114"/>
      <c r="ADL3837" s="114"/>
      <c r="ADM3837" s="114"/>
      <c r="ADN3837" s="116"/>
      <c r="ADO3837" s="114"/>
      <c r="ADP3837" s="115"/>
      <c r="ADQ3837" s="115"/>
      <c r="ADR3837" s="115"/>
      <c r="ADS3837" s="113"/>
      <c r="ADT3837" s="114"/>
      <c r="ADU3837" s="114"/>
      <c r="ADV3837" s="113"/>
      <c r="ADW3837" s="118"/>
      <c r="ADX3837" s="117"/>
      <c r="ADY3837" s="114"/>
      <c r="ADZ3837" s="114"/>
      <c r="AEA3837" s="114"/>
      <c r="AEB3837" s="114"/>
      <c r="AEC3837" s="114"/>
      <c r="AED3837" s="114"/>
      <c r="AEE3837" s="114"/>
      <c r="AEF3837" s="114"/>
      <c r="AEG3837" s="114"/>
      <c r="AEH3837" s="114"/>
      <c r="AEI3837" s="116"/>
      <c r="AEJ3837" s="114"/>
      <c r="AEK3837" s="115"/>
      <c r="AEL3837" s="115"/>
      <c r="AEM3837" s="115"/>
      <c r="AEN3837" s="113"/>
      <c r="AEO3837" s="114"/>
      <c r="AEP3837" s="114"/>
      <c r="AEQ3837" s="113"/>
      <c r="AER3837" s="118"/>
      <c r="AES3837" s="117"/>
      <c r="AET3837" s="114"/>
      <c r="AEU3837" s="114"/>
      <c r="AEV3837" s="114"/>
      <c r="AEW3837" s="114"/>
      <c r="AEX3837" s="114"/>
      <c r="AEY3837" s="114"/>
      <c r="AEZ3837" s="114"/>
      <c r="AFA3837" s="114"/>
      <c r="AFB3837" s="114"/>
      <c r="AFC3837" s="114"/>
      <c r="AFD3837" s="116"/>
      <c r="AFE3837" s="114"/>
      <c r="AFF3837" s="115"/>
      <c r="AFG3837" s="115"/>
      <c r="AFH3837" s="115"/>
      <c r="AFI3837" s="113"/>
      <c r="AFJ3837" s="114"/>
      <c r="AFK3837" s="114"/>
      <c r="AFL3837" s="113"/>
      <c r="AFM3837" s="118"/>
      <c r="AFN3837" s="117"/>
      <c r="AFO3837" s="114"/>
      <c r="AFP3837" s="114"/>
      <c r="AFQ3837" s="114"/>
      <c r="AFR3837" s="114"/>
      <c r="AFS3837" s="114"/>
      <c r="AFT3837" s="114"/>
      <c r="AFU3837" s="114"/>
      <c r="AFV3837" s="114"/>
      <c r="AFW3837" s="114"/>
      <c r="AFX3837" s="114"/>
      <c r="AFY3837" s="116"/>
      <c r="AFZ3837" s="114"/>
      <c r="AGA3837" s="115"/>
      <c r="AGB3837" s="115"/>
      <c r="AGC3837" s="115"/>
      <c r="AGD3837" s="113"/>
      <c r="AGE3837" s="114"/>
      <c r="AGF3837" s="114"/>
      <c r="AGG3837" s="113"/>
      <c r="AGH3837" s="118"/>
      <c r="AGI3837" s="117"/>
      <c r="AGJ3837" s="114"/>
      <c r="AGK3837" s="114"/>
      <c r="AGL3837" s="114"/>
      <c r="AGM3837" s="114"/>
      <c r="AGN3837" s="114"/>
      <c r="AGO3837" s="114"/>
      <c r="AGP3837" s="114"/>
      <c r="AGQ3837" s="114"/>
      <c r="AGR3837" s="114"/>
      <c r="AGS3837" s="114"/>
      <c r="AGT3837" s="116"/>
      <c r="AGU3837" s="114"/>
      <c r="AGV3837" s="115"/>
      <c r="AGW3837" s="115"/>
      <c r="AGX3837" s="115"/>
      <c r="AGY3837" s="113"/>
      <c r="AGZ3837" s="114"/>
      <c r="AHA3837" s="114"/>
      <c r="AHB3837" s="113"/>
      <c r="AHC3837" s="118"/>
      <c r="AHD3837" s="117"/>
      <c r="AHE3837" s="114"/>
      <c r="AHF3837" s="114"/>
      <c r="AHG3837" s="114"/>
      <c r="AHH3837" s="114"/>
      <c r="AHI3837" s="114"/>
      <c r="AHJ3837" s="114"/>
      <c r="AHK3837" s="114"/>
      <c r="AHL3837" s="114"/>
      <c r="AHM3837" s="114"/>
      <c r="AHN3837" s="114"/>
      <c r="AHO3837" s="116"/>
      <c r="AHP3837" s="114"/>
      <c r="AHQ3837" s="115"/>
      <c r="AHR3837" s="115"/>
      <c r="AHS3837" s="115"/>
      <c r="AHT3837" s="113"/>
      <c r="AHU3837" s="114"/>
      <c r="AHV3837" s="114"/>
      <c r="AHW3837" s="113"/>
      <c r="AHX3837" s="118"/>
      <c r="AHY3837" s="117"/>
      <c r="AHZ3837" s="114"/>
      <c r="AIA3837" s="114"/>
      <c r="AIB3837" s="114"/>
      <c r="AIC3837" s="114"/>
      <c r="AID3837" s="114"/>
      <c r="AIE3837" s="114"/>
      <c r="AIF3837" s="114"/>
      <c r="AIG3837" s="114"/>
      <c r="AIH3837" s="114"/>
      <c r="AII3837" s="114"/>
      <c r="AIJ3837" s="116"/>
      <c r="AIK3837" s="114"/>
      <c r="AIL3837" s="115"/>
      <c r="AIM3837" s="115"/>
      <c r="AIN3837" s="115"/>
      <c r="AIO3837" s="113"/>
      <c r="AIP3837" s="114"/>
      <c r="AIQ3837" s="114"/>
      <c r="AIR3837" s="113"/>
      <c r="AIS3837" s="118"/>
      <c r="AIT3837" s="117"/>
      <c r="AIU3837" s="114"/>
      <c r="AIV3837" s="114"/>
      <c r="AIW3837" s="114"/>
      <c r="AIX3837" s="114"/>
      <c r="AIY3837" s="114"/>
      <c r="AIZ3837" s="114"/>
      <c r="AJA3837" s="114"/>
      <c r="AJB3837" s="114"/>
      <c r="AJC3837" s="114"/>
      <c r="AJD3837" s="114"/>
      <c r="AJE3837" s="116"/>
      <c r="AJF3837" s="114"/>
      <c r="AJG3837" s="115"/>
      <c r="AJH3837" s="115"/>
      <c r="AJI3837" s="115"/>
      <c r="AJJ3837" s="113"/>
      <c r="AJK3837" s="114"/>
      <c r="AJL3837" s="114"/>
      <c r="AJM3837" s="113"/>
      <c r="AJN3837" s="118"/>
      <c r="AJO3837" s="117"/>
      <c r="AJP3837" s="114"/>
      <c r="AJQ3837" s="114"/>
      <c r="AJR3837" s="114"/>
      <c r="AJS3837" s="114"/>
      <c r="AJT3837" s="114"/>
      <c r="AJU3837" s="114"/>
      <c r="AJV3837" s="114"/>
      <c r="AJW3837" s="114"/>
      <c r="AJX3837" s="114"/>
      <c r="AJY3837" s="114"/>
      <c r="AJZ3837" s="116"/>
      <c r="AKA3837" s="114"/>
      <c r="AKB3837" s="115"/>
      <c r="AKC3837" s="115"/>
      <c r="AKD3837" s="115"/>
      <c r="AKE3837" s="113"/>
      <c r="AKF3837" s="114"/>
      <c r="AKG3837" s="114"/>
      <c r="AKH3837" s="113"/>
      <c r="AKI3837" s="118"/>
      <c r="AKJ3837" s="117"/>
      <c r="AKK3837" s="114"/>
      <c r="AKL3837" s="114"/>
      <c r="AKM3837" s="114"/>
      <c r="AKN3837" s="114"/>
      <c r="AKO3837" s="114"/>
      <c r="AKP3837" s="114"/>
      <c r="AKQ3837" s="114"/>
      <c r="AKR3837" s="114"/>
      <c r="AKS3837" s="114"/>
      <c r="AKT3837" s="114"/>
      <c r="AKU3837" s="116"/>
      <c r="AKV3837" s="114"/>
      <c r="AKW3837" s="115"/>
      <c r="AKX3837" s="115"/>
      <c r="AKY3837" s="115"/>
      <c r="AKZ3837" s="113"/>
      <c r="ALA3837" s="114"/>
      <c r="ALB3837" s="114"/>
      <c r="ALC3837" s="113"/>
      <c r="ALD3837" s="118"/>
      <c r="ALE3837" s="117"/>
      <c r="ALF3837" s="114"/>
      <c r="ALG3837" s="114"/>
      <c r="ALH3837" s="114"/>
      <c r="ALI3837" s="114"/>
      <c r="ALJ3837" s="114"/>
      <c r="ALK3837" s="114"/>
      <c r="ALL3837" s="114"/>
      <c r="ALM3837" s="114"/>
      <c r="ALN3837" s="114"/>
      <c r="ALO3837" s="114"/>
      <c r="ALP3837" s="116"/>
      <c r="ALQ3837" s="114"/>
      <c r="ALR3837" s="115"/>
      <c r="ALS3837" s="115"/>
      <c r="ALT3837" s="115"/>
      <c r="ALU3837" s="113"/>
      <c r="ALV3837" s="114"/>
      <c r="ALW3837" s="114"/>
      <c r="ALX3837" s="113"/>
      <c r="ALY3837" s="118"/>
      <c r="ALZ3837" s="117"/>
      <c r="AMA3837" s="114"/>
      <c r="AMB3837" s="114"/>
      <c r="AMC3837" s="114"/>
      <c r="AMD3837" s="114"/>
      <c r="AME3837" s="114"/>
      <c r="AMF3837" s="114"/>
      <c r="AMG3837" s="114"/>
      <c r="AMH3837" s="114"/>
      <c r="AMI3837" s="114"/>
      <c r="AMJ3837" s="114"/>
      <c r="AMK3837" s="116"/>
      <c r="AML3837" s="114"/>
      <c r="AMM3837" s="115"/>
      <c r="AMN3837" s="115"/>
      <c r="AMO3837" s="115"/>
      <c r="AMP3837" s="113"/>
      <c r="AMQ3837" s="114"/>
      <c r="AMR3837" s="114"/>
      <c r="AMS3837" s="113"/>
      <c r="AMT3837" s="118"/>
      <c r="AMU3837" s="117"/>
      <c r="AMV3837" s="114"/>
      <c r="AMW3837" s="114"/>
      <c r="AMX3837" s="114"/>
      <c r="AMY3837" s="114"/>
      <c r="AMZ3837" s="114"/>
      <c r="ANA3837" s="114"/>
      <c r="ANB3837" s="114"/>
      <c r="ANC3837" s="114"/>
      <c r="AND3837" s="114"/>
      <c r="ANE3837" s="114"/>
      <c r="ANF3837" s="116"/>
      <c r="ANG3837" s="114"/>
      <c r="ANH3837" s="115"/>
      <c r="ANI3837" s="115"/>
      <c r="ANJ3837" s="115"/>
      <c r="ANK3837" s="113"/>
      <c r="ANL3837" s="114"/>
      <c r="ANM3837" s="114"/>
      <c r="ANN3837" s="113"/>
      <c r="ANO3837" s="118"/>
      <c r="ANP3837" s="117"/>
      <c r="ANQ3837" s="114"/>
      <c r="ANR3837" s="114"/>
      <c r="ANS3837" s="114"/>
      <c r="ANT3837" s="114"/>
      <c r="ANU3837" s="114"/>
      <c r="ANV3837" s="114"/>
      <c r="ANW3837" s="114"/>
      <c r="ANX3837" s="114"/>
      <c r="ANY3837" s="114"/>
      <c r="ANZ3837" s="114"/>
      <c r="AOA3837" s="116"/>
      <c r="AOB3837" s="114"/>
      <c r="AOC3837" s="115"/>
      <c r="AOD3837" s="115"/>
      <c r="AOE3837" s="115"/>
      <c r="AOF3837" s="113"/>
      <c r="AOG3837" s="114"/>
      <c r="AOH3837" s="114"/>
      <c r="AOI3837" s="113"/>
      <c r="AOJ3837" s="118"/>
      <c r="AOK3837" s="117"/>
      <c r="AOL3837" s="114"/>
      <c r="AOM3837" s="114"/>
      <c r="AON3837" s="114"/>
      <c r="AOO3837" s="114"/>
      <c r="AOP3837" s="114"/>
      <c r="AOQ3837" s="114"/>
      <c r="AOR3837" s="114"/>
      <c r="AOS3837" s="114"/>
      <c r="AOT3837" s="114"/>
      <c r="AOU3837" s="114"/>
      <c r="AOV3837" s="116"/>
      <c r="AOW3837" s="114"/>
      <c r="AOX3837" s="115"/>
      <c r="AOY3837" s="115"/>
      <c r="AOZ3837" s="115"/>
      <c r="APA3837" s="113"/>
      <c r="APB3837" s="114"/>
      <c r="APC3837" s="114"/>
      <c r="APD3837" s="113"/>
      <c r="APE3837" s="118"/>
      <c r="APF3837" s="117"/>
      <c r="APG3837" s="114"/>
      <c r="APH3837" s="114"/>
      <c r="API3837" s="114"/>
      <c r="APJ3837" s="114"/>
      <c r="APK3837" s="114"/>
      <c r="APL3837" s="114"/>
      <c r="APM3837" s="114"/>
      <c r="APN3837" s="114"/>
      <c r="APO3837" s="114"/>
      <c r="APP3837" s="114"/>
      <c r="APQ3837" s="116"/>
      <c r="APR3837" s="114"/>
      <c r="APS3837" s="115"/>
      <c r="APT3837" s="115"/>
      <c r="APU3837" s="115"/>
      <c r="APV3837" s="113"/>
      <c r="APW3837" s="114"/>
      <c r="APX3837" s="114"/>
      <c r="APY3837" s="113"/>
      <c r="APZ3837" s="118"/>
      <c r="AQA3837" s="117"/>
      <c r="AQB3837" s="114"/>
      <c r="AQC3837" s="114"/>
      <c r="AQD3837" s="114"/>
      <c r="AQE3837" s="114"/>
      <c r="AQF3837" s="114"/>
      <c r="AQG3837" s="114"/>
      <c r="AQH3837" s="114"/>
      <c r="AQI3837" s="114"/>
      <c r="AQJ3837" s="114"/>
      <c r="AQK3837" s="114"/>
      <c r="AQL3837" s="116"/>
      <c r="AQM3837" s="114"/>
      <c r="AQN3837" s="115"/>
      <c r="AQO3837" s="115"/>
      <c r="AQP3837" s="115"/>
      <c r="AQQ3837" s="113"/>
      <c r="AQR3837" s="114"/>
      <c r="AQS3837" s="114"/>
      <c r="AQT3837" s="113"/>
      <c r="AQU3837" s="118"/>
      <c r="AQV3837" s="117"/>
      <c r="AQW3837" s="114"/>
      <c r="AQX3837" s="114"/>
      <c r="AQY3837" s="114"/>
      <c r="AQZ3837" s="114"/>
      <c r="ARA3837" s="114"/>
      <c r="ARB3837" s="114"/>
      <c r="ARC3837" s="114"/>
      <c r="ARD3837" s="114"/>
      <c r="ARE3837" s="114"/>
      <c r="ARF3837" s="114"/>
      <c r="ARG3837" s="116"/>
      <c r="ARH3837" s="114"/>
      <c r="ARI3837" s="115"/>
      <c r="ARJ3837" s="115"/>
      <c r="ARK3837" s="115"/>
      <c r="ARL3837" s="113"/>
      <c r="ARM3837" s="114"/>
      <c r="ARN3837" s="114"/>
      <c r="ARO3837" s="113"/>
      <c r="ARP3837" s="118"/>
      <c r="ARQ3837" s="117"/>
      <c r="ARR3837" s="114"/>
      <c r="ARS3837" s="114"/>
      <c r="ART3837" s="114"/>
      <c r="ARU3837" s="114"/>
      <c r="ARV3837" s="114"/>
      <c r="ARW3837" s="114"/>
      <c r="ARX3837" s="114"/>
      <c r="ARY3837" s="114"/>
      <c r="ARZ3837" s="114"/>
      <c r="ASA3837" s="114"/>
      <c r="ASB3837" s="116"/>
      <c r="ASC3837" s="114"/>
      <c r="ASD3837" s="115"/>
      <c r="ASE3837" s="115"/>
      <c r="ASF3837" s="115"/>
      <c r="ASG3837" s="113"/>
      <c r="ASH3837" s="114"/>
      <c r="ASI3837" s="114"/>
      <c r="ASJ3837" s="113"/>
      <c r="ASK3837" s="118"/>
      <c r="ASL3837" s="117"/>
      <c r="ASM3837" s="114"/>
      <c r="ASN3837" s="114"/>
      <c r="ASO3837" s="114"/>
      <c r="ASP3837" s="114"/>
      <c r="ASQ3837" s="114"/>
      <c r="ASR3837" s="114"/>
      <c r="ASS3837" s="114"/>
      <c r="AST3837" s="114"/>
      <c r="ASU3837" s="114"/>
      <c r="ASV3837" s="114"/>
      <c r="ASW3837" s="116"/>
      <c r="ASX3837" s="114"/>
      <c r="ASY3837" s="115"/>
      <c r="ASZ3837" s="115"/>
      <c r="ATA3837" s="115"/>
      <c r="ATB3837" s="113"/>
      <c r="ATC3837" s="114"/>
      <c r="ATD3837" s="114"/>
      <c r="ATE3837" s="113"/>
      <c r="ATF3837" s="118"/>
      <c r="ATG3837" s="117"/>
      <c r="ATH3837" s="114"/>
      <c r="ATI3837" s="114"/>
      <c r="ATJ3837" s="114"/>
      <c r="ATK3837" s="114"/>
      <c r="ATL3837" s="114"/>
      <c r="ATM3837" s="114"/>
      <c r="ATN3837" s="114"/>
      <c r="ATO3837" s="114"/>
      <c r="ATP3837" s="114"/>
      <c r="ATQ3837" s="114"/>
      <c r="ATR3837" s="116"/>
      <c r="ATS3837" s="114"/>
      <c r="ATT3837" s="115"/>
      <c r="ATU3837" s="115"/>
      <c r="ATV3837" s="115"/>
      <c r="ATW3837" s="113"/>
      <c r="ATX3837" s="114"/>
      <c r="ATY3837" s="114"/>
      <c r="ATZ3837" s="113"/>
      <c r="AUA3837" s="118"/>
      <c r="AUB3837" s="117"/>
      <c r="AUC3837" s="114"/>
      <c r="AUD3837" s="114"/>
      <c r="AUE3837" s="114"/>
      <c r="AUF3837" s="114"/>
      <c r="AUG3837" s="114"/>
      <c r="AUH3837" s="114"/>
      <c r="AUI3837" s="114"/>
      <c r="AUJ3837" s="114"/>
      <c r="AUK3837" s="114"/>
      <c r="AUL3837" s="114"/>
      <c r="AUM3837" s="116"/>
      <c r="AUN3837" s="114"/>
      <c r="AUO3837" s="115"/>
      <c r="AUP3837" s="115"/>
      <c r="AUQ3837" s="115"/>
      <c r="AUR3837" s="113"/>
      <c r="AUS3837" s="114"/>
      <c r="AUT3837" s="114"/>
      <c r="AUU3837" s="113"/>
      <c r="AUV3837" s="118"/>
      <c r="AUW3837" s="117"/>
      <c r="AUX3837" s="114"/>
      <c r="AUY3837" s="114"/>
      <c r="AUZ3837" s="114"/>
      <c r="AVA3837" s="114"/>
      <c r="AVB3837" s="114"/>
      <c r="AVC3837" s="114"/>
      <c r="AVD3837" s="114"/>
      <c r="AVE3837" s="114"/>
      <c r="AVF3837" s="114"/>
      <c r="AVG3837" s="114"/>
      <c r="AVH3837" s="116"/>
      <c r="AVI3837" s="114"/>
      <c r="AVJ3837" s="115"/>
      <c r="AVK3837" s="115"/>
      <c r="AVL3837" s="115"/>
      <c r="AVM3837" s="113"/>
      <c r="AVN3837" s="114"/>
      <c r="AVO3837" s="114"/>
      <c r="AVP3837" s="113"/>
      <c r="AVQ3837" s="118"/>
      <c r="AVR3837" s="117"/>
      <c r="AVS3837" s="114"/>
      <c r="AVT3837" s="114"/>
      <c r="AVU3837" s="114"/>
      <c r="AVV3837" s="114"/>
      <c r="AVW3837" s="114"/>
      <c r="AVX3837" s="114"/>
      <c r="AVY3837" s="114"/>
      <c r="AVZ3837" s="114"/>
      <c r="AWA3837" s="114"/>
      <c r="AWB3837" s="114"/>
      <c r="AWC3837" s="116"/>
      <c r="AWD3837" s="114"/>
      <c r="AWE3837" s="115"/>
      <c r="AWF3837" s="115"/>
      <c r="AWG3837" s="115"/>
      <c r="AWH3837" s="113"/>
      <c r="AWI3837" s="114"/>
      <c r="AWJ3837" s="114"/>
      <c r="AWK3837" s="113"/>
      <c r="AWL3837" s="118"/>
      <c r="AWM3837" s="117"/>
      <c r="AWN3837" s="114"/>
      <c r="AWO3837" s="114"/>
      <c r="AWP3837" s="114"/>
      <c r="AWQ3837" s="114"/>
      <c r="AWR3837" s="114"/>
      <c r="AWS3837" s="114"/>
      <c r="AWT3837" s="114"/>
      <c r="AWU3837" s="114"/>
      <c r="AWV3837" s="114"/>
      <c r="AWW3837" s="114"/>
      <c r="AWX3837" s="116"/>
      <c r="AWY3837" s="114"/>
      <c r="AWZ3837" s="115"/>
      <c r="AXA3837" s="115"/>
      <c r="AXB3837" s="115"/>
      <c r="AXC3837" s="113"/>
      <c r="AXD3837" s="114"/>
      <c r="AXE3837" s="114"/>
      <c r="AXF3837" s="113"/>
      <c r="AXG3837" s="118"/>
      <c r="AXH3837" s="117"/>
      <c r="AXI3837" s="114"/>
      <c r="AXJ3837" s="114"/>
      <c r="AXK3837" s="114"/>
      <c r="AXL3837" s="114"/>
      <c r="AXM3837" s="114"/>
      <c r="AXN3837" s="114"/>
      <c r="AXO3837" s="114"/>
      <c r="AXP3837" s="114"/>
      <c r="AXQ3837" s="114"/>
      <c r="AXR3837" s="114"/>
      <c r="AXS3837" s="116"/>
      <c r="AXT3837" s="114"/>
      <c r="AXU3837" s="115"/>
      <c r="AXV3837" s="115"/>
      <c r="AXW3837" s="115"/>
      <c r="AXX3837" s="113"/>
      <c r="AXY3837" s="114"/>
      <c r="AXZ3837" s="114"/>
      <c r="AYA3837" s="113"/>
      <c r="AYB3837" s="118"/>
      <c r="AYC3837" s="117"/>
      <c r="AYD3837" s="114"/>
      <c r="AYE3837" s="114"/>
      <c r="AYF3837" s="114"/>
      <c r="AYG3837" s="114"/>
      <c r="AYH3837" s="114"/>
      <c r="AYI3837" s="114"/>
      <c r="AYJ3837" s="114"/>
      <c r="AYK3837" s="114"/>
      <c r="AYL3837" s="114"/>
      <c r="AYM3837" s="114"/>
      <c r="AYN3837" s="116"/>
      <c r="AYO3837" s="114"/>
      <c r="AYP3837" s="115"/>
      <c r="AYQ3837" s="115"/>
      <c r="AYR3837" s="115"/>
      <c r="AYS3837" s="113"/>
      <c r="AYT3837" s="114"/>
      <c r="AYU3837" s="114"/>
      <c r="AYV3837" s="113"/>
      <c r="AYW3837" s="118"/>
      <c r="AYX3837" s="117"/>
      <c r="AYY3837" s="114"/>
      <c r="AYZ3837" s="114"/>
      <c r="AZA3837" s="114"/>
      <c r="AZB3837" s="114"/>
      <c r="AZC3837" s="114"/>
      <c r="AZD3837" s="114"/>
      <c r="AZE3837" s="114"/>
      <c r="AZF3837" s="114"/>
      <c r="AZG3837" s="114"/>
      <c r="AZH3837" s="114"/>
      <c r="AZI3837" s="116"/>
      <c r="AZJ3837" s="114"/>
      <c r="AZK3837" s="115"/>
      <c r="AZL3837" s="115"/>
      <c r="AZM3837" s="115"/>
      <c r="AZN3837" s="113"/>
      <c r="AZO3837" s="114"/>
      <c r="AZP3837" s="114"/>
      <c r="AZQ3837" s="113"/>
      <c r="AZR3837" s="118"/>
      <c r="AZS3837" s="117"/>
      <c r="AZT3837" s="114"/>
      <c r="AZU3837" s="114"/>
      <c r="AZV3837" s="114"/>
      <c r="AZW3837" s="114"/>
      <c r="AZX3837" s="114"/>
      <c r="AZY3837" s="114"/>
      <c r="AZZ3837" s="114"/>
      <c r="BAA3837" s="114"/>
      <c r="BAB3837" s="114"/>
      <c r="BAC3837" s="114"/>
      <c r="BAD3837" s="116"/>
      <c r="BAE3837" s="114"/>
      <c r="BAF3837" s="115"/>
      <c r="BAG3837" s="115"/>
      <c r="BAH3837" s="115"/>
      <c r="BAI3837" s="113"/>
      <c r="BAJ3837" s="114"/>
      <c r="BAK3837" s="114"/>
      <c r="BAL3837" s="113"/>
      <c r="BAM3837" s="118"/>
      <c r="BAN3837" s="117"/>
      <c r="BAO3837" s="114"/>
      <c r="BAP3837" s="114"/>
      <c r="BAQ3837" s="114"/>
      <c r="BAR3837" s="114"/>
      <c r="BAS3837" s="114"/>
      <c r="BAT3837" s="114"/>
      <c r="BAU3837" s="114"/>
      <c r="BAV3837" s="114"/>
      <c r="BAW3837" s="114"/>
      <c r="BAX3837" s="114"/>
      <c r="BAY3837" s="116"/>
      <c r="BAZ3837" s="114"/>
      <c r="BBA3837" s="115"/>
      <c r="BBB3837" s="115"/>
      <c r="BBC3837" s="115"/>
      <c r="BBD3837" s="113"/>
      <c r="BBE3837" s="114"/>
      <c r="BBF3837" s="114"/>
      <c r="BBG3837" s="113"/>
      <c r="BBH3837" s="118"/>
      <c r="BBI3837" s="117"/>
      <c r="BBJ3837" s="114"/>
      <c r="BBK3837" s="114"/>
      <c r="BBL3837" s="114"/>
      <c r="BBM3837" s="114"/>
      <c r="BBN3837" s="114"/>
      <c r="BBO3837" s="114"/>
      <c r="BBP3837" s="114"/>
      <c r="BBQ3837" s="114"/>
      <c r="BBR3837" s="114"/>
      <c r="BBS3837" s="114"/>
      <c r="BBT3837" s="116"/>
      <c r="BBU3837" s="114"/>
      <c r="BBV3837" s="115"/>
      <c r="BBW3837" s="115"/>
      <c r="BBX3837" s="115"/>
      <c r="BBY3837" s="113"/>
      <c r="BBZ3837" s="114"/>
      <c r="BCA3837" s="114"/>
      <c r="BCB3837" s="113"/>
      <c r="BCC3837" s="118"/>
      <c r="BCD3837" s="117"/>
      <c r="BCE3837" s="114"/>
      <c r="BCF3837" s="114"/>
      <c r="BCG3837" s="114"/>
      <c r="BCH3837" s="114"/>
      <c r="BCI3837" s="114"/>
      <c r="BCJ3837" s="114"/>
      <c r="BCK3837" s="114"/>
      <c r="BCL3837" s="114"/>
      <c r="BCM3837" s="114"/>
      <c r="BCN3837" s="114"/>
      <c r="BCO3837" s="116"/>
      <c r="BCP3837" s="114"/>
      <c r="BCQ3837" s="115"/>
      <c r="BCR3837" s="115"/>
      <c r="BCS3837" s="115"/>
      <c r="BCT3837" s="113"/>
      <c r="BCU3837" s="114"/>
      <c r="BCV3837" s="114"/>
      <c r="BCW3837" s="113"/>
      <c r="BCX3837" s="118"/>
      <c r="BCY3837" s="117"/>
      <c r="BCZ3837" s="114"/>
      <c r="BDA3837" s="114"/>
      <c r="BDB3837" s="114"/>
      <c r="BDC3837" s="114"/>
      <c r="BDD3837" s="114"/>
      <c r="BDE3837" s="114"/>
      <c r="BDF3837" s="114"/>
      <c r="BDG3837" s="114"/>
      <c r="BDH3837" s="114"/>
      <c r="BDI3837" s="114"/>
      <c r="BDJ3837" s="116"/>
      <c r="BDK3837" s="114"/>
      <c r="BDL3837" s="115"/>
      <c r="BDM3837" s="115"/>
      <c r="BDN3837" s="115"/>
      <c r="BDO3837" s="113"/>
      <c r="BDP3837" s="114"/>
      <c r="BDQ3837" s="114"/>
      <c r="BDR3837" s="113"/>
      <c r="BDS3837" s="118"/>
      <c r="BDT3837" s="117"/>
      <c r="BDU3837" s="114"/>
      <c r="BDV3837" s="114"/>
      <c r="BDW3837" s="114"/>
      <c r="BDX3837" s="114"/>
      <c r="BDY3837" s="114"/>
      <c r="BDZ3837" s="114"/>
      <c r="BEA3837" s="114"/>
      <c r="BEB3837" s="114"/>
      <c r="BEC3837" s="114"/>
      <c r="BED3837" s="114"/>
      <c r="BEE3837" s="116"/>
      <c r="BEF3837" s="114"/>
      <c r="BEG3837" s="115"/>
      <c r="BEH3837" s="115"/>
      <c r="BEI3837" s="115"/>
      <c r="BEJ3837" s="113"/>
      <c r="BEK3837" s="114"/>
      <c r="BEL3837" s="114"/>
      <c r="BEM3837" s="113"/>
      <c r="BEN3837" s="118"/>
      <c r="BEO3837" s="117"/>
      <c r="BEP3837" s="114"/>
      <c r="BEQ3837" s="114"/>
      <c r="BER3837" s="114"/>
      <c r="BES3837" s="114"/>
      <c r="BET3837" s="114"/>
      <c r="BEU3837" s="114"/>
      <c r="BEV3837" s="114"/>
      <c r="BEW3837" s="114"/>
      <c r="BEX3837" s="114"/>
      <c r="BEY3837" s="114"/>
      <c r="BEZ3837" s="116"/>
      <c r="BFA3837" s="114"/>
      <c r="BFB3837" s="115"/>
      <c r="BFC3837" s="115"/>
      <c r="BFD3837" s="115"/>
      <c r="BFE3837" s="113"/>
      <c r="BFF3837" s="114"/>
      <c r="BFG3837" s="114"/>
      <c r="BFH3837" s="113"/>
      <c r="BFI3837" s="118"/>
      <c r="BFJ3837" s="117"/>
      <c r="BFK3837" s="114"/>
      <c r="BFL3837" s="114"/>
      <c r="BFM3837" s="114"/>
      <c r="BFN3837" s="114"/>
      <c r="BFO3837" s="114"/>
      <c r="BFP3837" s="114"/>
      <c r="BFQ3837" s="114"/>
      <c r="BFR3837" s="114"/>
      <c r="BFS3837" s="114"/>
      <c r="BFT3837" s="114"/>
      <c r="BFU3837" s="116"/>
      <c r="BFV3837" s="114"/>
      <c r="BFW3837" s="115"/>
      <c r="BFX3837" s="115"/>
      <c r="BFY3837" s="115"/>
      <c r="BFZ3837" s="113"/>
      <c r="BGA3837" s="114"/>
      <c r="BGB3837" s="114"/>
      <c r="BGC3837" s="113"/>
      <c r="BGD3837" s="118"/>
      <c r="BGE3837" s="117"/>
      <c r="BGF3837" s="114"/>
      <c r="BGG3837" s="114"/>
      <c r="BGH3837" s="114"/>
      <c r="BGI3837" s="114"/>
      <c r="BGJ3837" s="114"/>
      <c r="BGK3837" s="114"/>
      <c r="BGL3837" s="114"/>
      <c r="BGM3837" s="114"/>
      <c r="BGN3837" s="114"/>
      <c r="BGO3837" s="114"/>
      <c r="BGP3837" s="116"/>
      <c r="BGQ3837" s="114"/>
      <c r="BGR3837" s="115"/>
      <c r="BGS3837" s="115"/>
      <c r="BGT3837" s="115"/>
      <c r="BGU3837" s="113"/>
      <c r="BGV3837" s="114"/>
      <c r="BGW3837" s="114"/>
      <c r="BGX3837" s="113"/>
      <c r="BGY3837" s="118"/>
      <c r="BGZ3837" s="117"/>
      <c r="BHA3837" s="114"/>
      <c r="BHB3837" s="114"/>
      <c r="BHC3837" s="114"/>
      <c r="BHD3837" s="114"/>
      <c r="BHE3837" s="114"/>
      <c r="BHF3837" s="114"/>
      <c r="BHG3837" s="114"/>
      <c r="BHH3837" s="114"/>
      <c r="BHI3837" s="114"/>
      <c r="BHJ3837" s="114"/>
      <c r="BHK3837" s="116"/>
      <c r="BHL3837" s="114"/>
      <c r="BHM3837" s="115"/>
      <c r="BHN3837" s="115"/>
      <c r="BHO3837" s="115"/>
      <c r="BHP3837" s="113"/>
      <c r="BHQ3837" s="114"/>
      <c r="BHR3837" s="114"/>
      <c r="BHS3837" s="113"/>
      <c r="BHT3837" s="118"/>
      <c r="BHU3837" s="117"/>
      <c r="BHV3837" s="114"/>
      <c r="BHW3837" s="114"/>
      <c r="BHX3837" s="114"/>
      <c r="BHY3837" s="114"/>
      <c r="BHZ3837" s="114"/>
      <c r="BIA3837" s="114"/>
      <c r="BIB3837" s="114"/>
      <c r="BIC3837" s="114"/>
      <c r="BID3837" s="114"/>
      <c r="BIE3837" s="114"/>
      <c r="BIF3837" s="116"/>
      <c r="BIG3837" s="114"/>
      <c r="BIH3837" s="115"/>
      <c r="BII3837" s="115"/>
      <c r="BIJ3837" s="115"/>
      <c r="BIK3837" s="113"/>
      <c r="BIL3837" s="114"/>
      <c r="BIM3837" s="114"/>
      <c r="BIN3837" s="113"/>
      <c r="BIO3837" s="118"/>
      <c r="BIP3837" s="117"/>
      <c r="BIQ3837" s="114"/>
      <c r="BIR3837" s="114"/>
      <c r="BIS3837" s="114"/>
      <c r="BIT3837" s="114"/>
      <c r="BIU3837" s="114"/>
      <c r="BIV3837" s="114"/>
      <c r="BIW3837" s="114"/>
      <c r="BIX3837" s="114"/>
      <c r="BIY3837" s="114"/>
      <c r="BIZ3837" s="114"/>
      <c r="BJA3837" s="116"/>
      <c r="BJB3837" s="114"/>
      <c r="BJC3837" s="115"/>
      <c r="BJD3837" s="115"/>
      <c r="BJE3837" s="115"/>
      <c r="BJF3837" s="113"/>
      <c r="BJG3837" s="114"/>
      <c r="BJH3837" s="114"/>
      <c r="BJI3837" s="113"/>
      <c r="BJJ3837" s="118"/>
      <c r="BJK3837" s="117"/>
      <c r="BJL3837" s="114"/>
      <c r="BJM3837" s="114"/>
      <c r="BJN3837" s="114"/>
      <c r="BJO3837" s="114"/>
      <c r="BJP3837" s="114"/>
      <c r="BJQ3837" s="114"/>
      <c r="BJR3837" s="114"/>
      <c r="BJS3837" s="114"/>
      <c r="BJT3837" s="114"/>
      <c r="BJU3837" s="114"/>
      <c r="BJV3837" s="116"/>
      <c r="BJW3837" s="114"/>
      <c r="BJX3837" s="115"/>
      <c r="BJY3837" s="115"/>
      <c r="BJZ3837" s="115"/>
      <c r="BKA3837" s="113"/>
      <c r="BKB3837" s="114"/>
      <c r="BKC3837" s="114"/>
      <c r="BKD3837" s="113"/>
      <c r="BKE3837" s="118"/>
      <c r="BKF3837" s="117"/>
      <c r="BKG3837" s="114"/>
      <c r="BKH3837" s="114"/>
      <c r="BKI3837" s="114"/>
      <c r="BKJ3837" s="114"/>
      <c r="BKK3837" s="114"/>
      <c r="BKL3837" s="114"/>
      <c r="BKM3837" s="114"/>
      <c r="BKN3837" s="114"/>
      <c r="BKO3837" s="114"/>
      <c r="BKP3837" s="114"/>
      <c r="BKQ3837" s="116"/>
      <c r="BKR3837" s="114"/>
      <c r="BKS3837" s="115"/>
      <c r="BKT3837" s="115"/>
      <c r="BKU3837" s="115"/>
      <c r="BKV3837" s="113"/>
      <c r="BKW3837" s="114"/>
      <c r="BKX3837" s="114"/>
      <c r="BKY3837" s="113"/>
      <c r="BKZ3837" s="118"/>
      <c r="BLA3837" s="117"/>
      <c r="BLB3837" s="114"/>
      <c r="BLC3837" s="114"/>
      <c r="BLD3837" s="114"/>
      <c r="BLE3837" s="114"/>
      <c r="BLF3837" s="114"/>
      <c r="BLG3837" s="114"/>
      <c r="BLH3837" s="114"/>
      <c r="BLI3837" s="114"/>
      <c r="BLJ3837" s="114"/>
      <c r="BLK3837" s="114"/>
      <c r="BLL3837" s="116"/>
      <c r="BLM3837" s="114"/>
      <c r="BLN3837" s="115"/>
      <c r="BLO3837" s="115"/>
      <c r="BLP3837" s="115"/>
      <c r="BLQ3837" s="113"/>
      <c r="BLR3837" s="114"/>
      <c r="BLS3837" s="114"/>
      <c r="BLT3837" s="113"/>
      <c r="BLU3837" s="118"/>
      <c r="BLV3837" s="117"/>
      <c r="BLW3837" s="114"/>
      <c r="BLX3837" s="114"/>
      <c r="BLY3837" s="114"/>
      <c r="BLZ3837" s="114"/>
      <c r="BMA3837" s="114"/>
      <c r="BMB3837" s="114"/>
      <c r="BMC3837" s="114"/>
      <c r="BMD3837" s="114"/>
      <c r="BME3837" s="114"/>
      <c r="BMF3837" s="114"/>
      <c r="BMG3837" s="116"/>
      <c r="BMH3837" s="114"/>
      <c r="BMI3837" s="115"/>
      <c r="BMJ3837" s="115"/>
      <c r="BMK3837" s="115"/>
      <c r="BML3837" s="113"/>
      <c r="BMM3837" s="114"/>
      <c r="BMN3837" s="114"/>
      <c r="BMO3837" s="113"/>
      <c r="BMP3837" s="118"/>
      <c r="BMQ3837" s="117"/>
      <c r="BMR3837" s="114"/>
      <c r="BMS3837" s="114"/>
      <c r="BMT3837" s="114"/>
      <c r="BMU3837" s="114"/>
      <c r="BMV3837" s="114"/>
      <c r="BMW3837" s="114"/>
      <c r="BMX3837" s="114"/>
      <c r="BMY3837" s="114"/>
      <c r="BMZ3837" s="114"/>
      <c r="BNA3837" s="114"/>
      <c r="BNB3837" s="116"/>
      <c r="BNC3837" s="114"/>
      <c r="BND3837" s="115"/>
      <c r="BNE3837" s="115"/>
      <c r="BNF3837" s="115"/>
      <c r="BNG3837" s="113"/>
      <c r="BNH3837" s="114"/>
      <c r="BNI3837" s="114"/>
      <c r="BNJ3837" s="113"/>
      <c r="BNK3837" s="118"/>
      <c r="BNL3837" s="117"/>
      <c r="BNM3837" s="114"/>
      <c r="BNN3837" s="114"/>
      <c r="BNO3837" s="114"/>
      <c r="BNP3837" s="114"/>
      <c r="BNQ3837" s="114"/>
      <c r="BNR3837" s="114"/>
      <c r="BNS3837" s="114"/>
      <c r="BNT3837" s="114"/>
      <c r="BNU3837" s="114"/>
      <c r="BNV3837" s="114"/>
      <c r="BNW3837" s="116"/>
      <c r="BNX3837" s="114"/>
      <c r="BNY3837" s="115"/>
      <c r="BNZ3837" s="115"/>
      <c r="BOA3837" s="115"/>
      <c r="BOB3837" s="113"/>
      <c r="BOC3837" s="114"/>
      <c r="BOD3837" s="114"/>
      <c r="BOE3837" s="113"/>
      <c r="BOF3837" s="118"/>
      <c r="BOG3837" s="117"/>
      <c r="BOH3837" s="114"/>
      <c r="BOI3837" s="114"/>
      <c r="BOJ3837" s="114"/>
      <c r="BOK3837" s="114"/>
      <c r="BOL3837" s="114"/>
      <c r="BOM3837" s="114"/>
      <c r="BON3837" s="114"/>
      <c r="BOO3837" s="114"/>
      <c r="BOP3837" s="114"/>
      <c r="BOQ3837" s="114"/>
      <c r="BOR3837" s="116"/>
      <c r="BOS3837" s="114"/>
      <c r="BOT3837" s="115"/>
      <c r="BOU3837" s="115"/>
      <c r="BOV3837" s="115"/>
      <c r="BOW3837" s="113"/>
      <c r="BOX3837" s="114"/>
      <c r="BOY3837" s="114"/>
      <c r="BOZ3837" s="113"/>
      <c r="BPA3837" s="118"/>
      <c r="BPB3837" s="117"/>
      <c r="BPC3837" s="114"/>
      <c r="BPD3837" s="114"/>
      <c r="BPE3837" s="114"/>
      <c r="BPF3837" s="114"/>
      <c r="BPG3837" s="114"/>
      <c r="BPH3837" s="114"/>
      <c r="BPI3837" s="114"/>
      <c r="BPJ3837" s="114"/>
      <c r="BPK3837" s="114"/>
      <c r="BPL3837" s="114"/>
      <c r="BPM3837" s="116"/>
      <c r="BPN3837" s="114"/>
      <c r="BPO3837" s="115"/>
      <c r="BPP3837" s="115"/>
      <c r="BPQ3837" s="115"/>
      <c r="BPR3837" s="113"/>
      <c r="BPS3837" s="114"/>
      <c r="BPT3837" s="114"/>
      <c r="BPU3837" s="113"/>
      <c r="BPV3837" s="118"/>
      <c r="BPW3837" s="117"/>
      <c r="BPX3837" s="114"/>
      <c r="BPY3837" s="114"/>
      <c r="BPZ3837" s="114"/>
      <c r="BQA3837" s="114"/>
      <c r="BQB3837" s="114"/>
      <c r="BQC3837" s="114"/>
      <c r="BQD3837" s="114"/>
      <c r="BQE3837" s="114"/>
      <c r="BQF3837" s="114"/>
      <c r="BQG3837" s="114"/>
      <c r="BQH3837" s="116"/>
      <c r="BQI3837" s="114"/>
      <c r="BQJ3837" s="115"/>
      <c r="BQK3837" s="115"/>
      <c r="BQL3837" s="115"/>
      <c r="BQM3837" s="113"/>
      <c r="BQN3837" s="114"/>
      <c r="BQO3837" s="114"/>
      <c r="BQP3837" s="113"/>
      <c r="BQQ3837" s="118"/>
      <c r="BQR3837" s="117"/>
      <c r="BQS3837" s="114"/>
      <c r="BQT3837" s="114"/>
      <c r="BQU3837" s="114"/>
      <c r="BQV3837" s="114"/>
      <c r="BQW3837" s="114"/>
      <c r="BQX3837" s="114"/>
      <c r="BQY3837" s="114"/>
      <c r="BQZ3837" s="114"/>
      <c r="BRA3837" s="114"/>
      <c r="BRB3837" s="114"/>
      <c r="BRC3837" s="116"/>
      <c r="BRD3837" s="114"/>
      <c r="BRE3837" s="115"/>
      <c r="BRF3837" s="115"/>
      <c r="BRG3837" s="115"/>
      <c r="BRH3837" s="113"/>
      <c r="BRI3837" s="114"/>
      <c r="BRJ3837" s="114"/>
      <c r="BRK3837" s="113"/>
      <c r="BRL3837" s="118"/>
      <c r="BRM3837" s="117"/>
      <c r="BRN3837" s="114"/>
      <c r="BRO3837" s="114"/>
      <c r="BRP3837" s="114"/>
      <c r="BRQ3837" s="114"/>
      <c r="BRR3837" s="114"/>
      <c r="BRS3837" s="114"/>
      <c r="BRT3837" s="114"/>
      <c r="BRU3837" s="114"/>
      <c r="BRV3837" s="114"/>
      <c r="BRW3837" s="114"/>
      <c r="BRX3837" s="116"/>
      <c r="BRY3837" s="114"/>
      <c r="BRZ3837" s="115"/>
      <c r="BSA3837" s="115"/>
      <c r="BSB3837" s="115"/>
      <c r="BSC3837" s="113"/>
      <c r="BSD3837" s="114"/>
      <c r="BSE3837" s="114"/>
      <c r="BSF3837" s="113"/>
      <c r="BSG3837" s="118"/>
      <c r="BSH3837" s="117"/>
      <c r="BSI3837" s="114"/>
      <c r="BSJ3837" s="114"/>
      <c r="BSK3837" s="114"/>
      <c r="BSL3837" s="114"/>
      <c r="BSM3837" s="114"/>
      <c r="BSN3837" s="114"/>
      <c r="BSO3837" s="114"/>
      <c r="BSP3837" s="114"/>
      <c r="BSQ3837" s="114"/>
      <c r="BSR3837" s="114"/>
      <c r="BSS3837" s="116"/>
      <c r="BST3837" s="114"/>
      <c r="BSU3837" s="115"/>
      <c r="BSV3837" s="115"/>
      <c r="BSW3837" s="115"/>
      <c r="BSX3837" s="113"/>
      <c r="BSY3837" s="114"/>
      <c r="BSZ3837" s="114"/>
      <c r="BTA3837" s="113"/>
      <c r="BTB3837" s="118"/>
      <c r="BTC3837" s="117"/>
      <c r="BTD3837" s="114"/>
      <c r="BTE3837" s="114"/>
      <c r="BTF3837" s="114"/>
      <c r="BTG3837" s="114"/>
      <c r="BTH3837" s="114"/>
      <c r="BTI3837" s="114"/>
      <c r="BTJ3837" s="114"/>
      <c r="BTK3837" s="114"/>
      <c r="BTL3837" s="114"/>
      <c r="BTM3837" s="114"/>
      <c r="BTN3837" s="116"/>
      <c r="BTO3837" s="114"/>
      <c r="BTP3837" s="115"/>
      <c r="BTQ3837" s="115"/>
      <c r="BTR3837" s="115"/>
      <c r="BTS3837" s="113"/>
      <c r="BTT3837" s="114"/>
      <c r="BTU3837" s="114"/>
      <c r="BTV3837" s="113"/>
      <c r="BTW3837" s="118"/>
      <c r="BTX3837" s="117"/>
      <c r="BTY3837" s="114"/>
      <c r="BTZ3837" s="114"/>
      <c r="BUA3837" s="114"/>
      <c r="BUB3837" s="114"/>
      <c r="BUC3837" s="114"/>
      <c r="BUD3837" s="114"/>
      <c r="BUE3837" s="114"/>
      <c r="BUF3837" s="114"/>
      <c r="BUG3837" s="114"/>
      <c r="BUH3837" s="114"/>
      <c r="BUI3837" s="116"/>
      <c r="BUJ3837" s="114"/>
      <c r="BUK3837" s="115"/>
      <c r="BUL3837" s="115"/>
      <c r="BUM3837" s="115"/>
      <c r="BUN3837" s="113"/>
      <c r="BUO3837" s="114"/>
      <c r="BUP3837" s="114"/>
      <c r="BUQ3837" s="113"/>
      <c r="BUR3837" s="118"/>
      <c r="BUS3837" s="117"/>
      <c r="BUT3837" s="114"/>
      <c r="BUU3837" s="114"/>
      <c r="BUV3837" s="114"/>
      <c r="BUW3837" s="114"/>
      <c r="BUX3837" s="114"/>
      <c r="BUY3837" s="114"/>
      <c r="BUZ3837" s="114"/>
      <c r="BVA3837" s="114"/>
      <c r="BVB3837" s="114"/>
      <c r="BVC3837" s="114"/>
      <c r="BVD3837" s="116"/>
      <c r="BVE3837" s="114"/>
      <c r="BVF3837" s="115"/>
      <c r="BVG3837" s="115"/>
      <c r="BVH3837" s="115"/>
      <c r="BVI3837" s="113"/>
      <c r="BVJ3837" s="114"/>
      <c r="BVK3837" s="114"/>
      <c r="BVL3837" s="113"/>
      <c r="BVM3837" s="118"/>
      <c r="BVN3837" s="117"/>
      <c r="BVO3837" s="114"/>
      <c r="BVP3837" s="114"/>
      <c r="BVQ3837" s="114"/>
      <c r="BVR3837" s="114"/>
      <c r="BVS3837" s="114"/>
      <c r="BVT3837" s="114"/>
      <c r="BVU3837" s="114"/>
      <c r="BVV3837" s="114"/>
      <c r="BVW3837" s="114"/>
      <c r="BVX3837" s="114"/>
      <c r="BVY3837" s="116"/>
      <c r="BVZ3837" s="114"/>
      <c r="BWA3837" s="115"/>
      <c r="BWB3837" s="115"/>
      <c r="BWC3837" s="115"/>
      <c r="BWD3837" s="113"/>
      <c r="BWE3837" s="114"/>
      <c r="BWF3837" s="114"/>
      <c r="BWG3837" s="113"/>
      <c r="BWH3837" s="118"/>
      <c r="BWI3837" s="117"/>
      <c r="BWJ3837" s="114"/>
      <c r="BWK3837" s="114"/>
      <c r="BWL3837" s="114"/>
      <c r="BWM3837" s="114"/>
      <c r="BWN3837" s="114"/>
      <c r="BWO3837" s="114"/>
      <c r="BWP3837" s="114"/>
      <c r="BWQ3837" s="114"/>
      <c r="BWR3837" s="114"/>
      <c r="BWS3837" s="114"/>
      <c r="BWT3837" s="116"/>
      <c r="BWU3837" s="114"/>
      <c r="BWV3837" s="115"/>
      <c r="BWW3837" s="115"/>
      <c r="BWX3837" s="115"/>
      <c r="BWY3837" s="113"/>
      <c r="BWZ3837" s="114"/>
      <c r="BXA3837" s="114"/>
      <c r="BXB3837" s="113"/>
      <c r="BXC3837" s="118"/>
      <c r="BXD3837" s="117"/>
      <c r="BXE3837" s="114"/>
      <c r="BXF3837" s="114"/>
      <c r="BXG3837" s="114"/>
      <c r="BXH3837" s="114"/>
      <c r="BXI3837" s="114"/>
      <c r="BXJ3837" s="114"/>
      <c r="BXK3837" s="114"/>
      <c r="BXL3837" s="114"/>
      <c r="BXM3837" s="114"/>
      <c r="BXN3837" s="114"/>
      <c r="BXO3837" s="116"/>
      <c r="BXP3837" s="114"/>
      <c r="BXQ3837" s="115"/>
      <c r="BXR3837" s="115"/>
      <c r="BXS3837" s="115"/>
      <c r="BXT3837" s="113"/>
      <c r="BXU3837" s="114"/>
      <c r="BXV3837" s="114"/>
      <c r="BXW3837" s="113"/>
      <c r="BXX3837" s="118"/>
      <c r="BXY3837" s="117"/>
      <c r="BXZ3837" s="114"/>
      <c r="BYA3837" s="114"/>
      <c r="BYB3837" s="114"/>
      <c r="BYC3837" s="114"/>
      <c r="BYD3837" s="114"/>
      <c r="BYE3837" s="114"/>
      <c r="BYF3837" s="114"/>
      <c r="BYG3837" s="114"/>
      <c r="BYH3837" s="114"/>
      <c r="BYI3837" s="114"/>
      <c r="BYJ3837" s="116"/>
      <c r="BYK3837" s="114"/>
      <c r="BYL3837" s="115"/>
      <c r="BYM3837" s="115"/>
      <c r="BYN3837" s="115"/>
      <c r="BYO3837" s="113"/>
      <c r="BYP3837" s="114"/>
      <c r="BYQ3837" s="114"/>
      <c r="BYR3837" s="113"/>
      <c r="BYS3837" s="118"/>
      <c r="BYT3837" s="117"/>
      <c r="BYU3837" s="114"/>
      <c r="BYV3837" s="114"/>
      <c r="BYW3837" s="114"/>
      <c r="BYX3837" s="114"/>
      <c r="BYY3837" s="114"/>
      <c r="BYZ3837" s="114"/>
      <c r="BZA3837" s="114"/>
      <c r="BZB3837" s="114"/>
      <c r="BZC3837" s="114"/>
      <c r="BZD3837" s="114"/>
      <c r="BZE3837" s="116"/>
      <c r="BZF3837" s="114"/>
      <c r="BZG3837" s="115"/>
      <c r="BZH3837" s="115"/>
      <c r="BZI3837" s="115"/>
      <c r="BZJ3837" s="113"/>
      <c r="BZK3837" s="114"/>
      <c r="BZL3837" s="114"/>
      <c r="BZM3837" s="113"/>
      <c r="BZN3837" s="118"/>
      <c r="BZO3837" s="117"/>
      <c r="BZP3837" s="114"/>
      <c r="BZQ3837" s="114"/>
      <c r="BZR3837" s="114"/>
      <c r="BZS3837" s="114"/>
      <c r="BZT3837" s="114"/>
      <c r="BZU3837" s="114"/>
      <c r="BZV3837" s="114"/>
      <c r="BZW3837" s="114"/>
      <c r="BZX3837" s="114"/>
      <c r="BZY3837" s="114"/>
      <c r="BZZ3837" s="116"/>
      <c r="CAA3837" s="114"/>
      <c r="CAB3837" s="115"/>
      <c r="CAC3837" s="115"/>
      <c r="CAD3837" s="115"/>
      <c r="CAE3837" s="113"/>
      <c r="CAF3837" s="114"/>
      <c r="CAG3837" s="114"/>
      <c r="CAH3837" s="113"/>
      <c r="CAI3837" s="118"/>
      <c r="CAJ3837" s="117"/>
      <c r="CAK3837" s="114"/>
      <c r="CAL3837" s="114"/>
      <c r="CAM3837" s="114"/>
      <c r="CAN3837" s="114"/>
      <c r="CAO3837" s="114"/>
      <c r="CAP3837" s="114"/>
      <c r="CAQ3837" s="114"/>
      <c r="CAR3837" s="114"/>
      <c r="CAS3837" s="114"/>
      <c r="CAT3837" s="114"/>
      <c r="CAU3837" s="116"/>
      <c r="CAV3837" s="114"/>
      <c r="CAW3837" s="115"/>
      <c r="CAX3837" s="115"/>
      <c r="CAY3837" s="115"/>
      <c r="CAZ3837" s="113"/>
      <c r="CBA3837" s="114"/>
      <c r="CBB3837" s="114"/>
      <c r="CBC3837" s="113"/>
      <c r="CBD3837" s="118"/>
      <c r="CBE3837" s="117"/>
      <c r="CBF3837" s="114"/>
      <c r="CBG3837" s="114"/>
      <c r="CBH3837" s="114"/>
      <c r="CBI3837" s="114"/>
      <c r="CBJ3837" s="114"/>
      <c r="CBK3837" s="114"/>
      <c r="CBL3837" s="114"/>
      <c r="CBM3837" s="114"/>
      <c r="CBN3837" s="114"/>
      <c r="CBO3837" s="114"/>
      <c r="CBP3837" s="116"/>
      <c r="CBQ3837" s="114"/>
      <c r="CBR3837" s="115"/>
      <c r="CBS3837" s="115"/>
      <c r="CBT3837" s="115"/>
      <c r="CBU3837" s="113"/>
      <c r="CBV3837" s="114"/>
      <c r="CBW3837" s="114"/>
      <c r="CBX3837" s="113"/>
      <c r="CBY3837" s="118"/>
      <c r="CBZ3837" s="117"/>
      <c r="CCA3837" s="114"/>
      <c r="CCB3837" s="114"/>
      <c r="CCC3837" s="114"/>
      <c r="CCD3837" s="114"/>
      <c r="CCE3837" s="114"/>
      <c r="CCF3837" s="114"/>
      <c r="CCG3837" s="114"/>
      <c r="CCH3837" s="114"/>
      <c r="CCI3837" s="114"/>
      <c r="CCJ3837" s="114"/>
      <c r="CCK3837" s="116"/>
      <c r="CCL3837" s="114"/>
      <c r="CCM3837" s="115"/>
      <c r="CCN3837" s="115"/>
      <c r="CCO3837" s="115"/>
      <c r="CCP3837" s="113"/>
      <c r="CCQ3837" s="114"/>
      <c r="CCR3837" s="114"/>
      <c r="CCS3837" s="113"/>
      <c r="CCT3837" s="118"/>
      <c r="CCU3837" s="117"/>
      <c r="CCV3837" s="114"/>
      <c r="CCW3837" s="114"/>
      <c r="CCX3837" s="114"/>
      <c r="CCY3837" s="114"/>
      <c r="CCZ3837" s="114"/>
      <c r="CDA3837" s="114"/>
      <c r="CDB3837" s="114"/>
      <c r="CDC3837" s="114"/>
      <c r="CDD3837" s="114"/>
      <c r="CDE3837" s="114"/>
      <c r="CDF3837" s="116"/>
      <c r="CDG3837" s="114"/>
      <c r="CDH3837" s="115"/>
      <c r="CDI3837" s="115"/>
      <c r="CDJ3837" s="115"/>
      <c r="CDK3837" s="113"/>
      <c r="CDL3837" s="114"/>
      <c r="CDM3837" s="114"/>
      <c r="CDN3837" s="113"/>
      <c r="CDO3837" s="118"/>
      <c r="CDP3837" s="117"/>
      <c r="CDQ3837" s="114"/>
      <c r="CDR3837" s="114"/>
      <c r="CDS3837" s="114"/>
      <c r="CDT3837" s="114"/>
      <c r="CDU3837" s="114"/>
      <c r="CDV3837" s="114"/>
      <c r="CDW3837" s="114"/>
      <c r="CDX3837" s="114"/>
      <c r="CDY3837" s="114"/>
      <c r="CDZ3837" s="114"/>
      <c r="CEA3837" s="116"/>
      <c r="CEB3837" s="114"/>
      <c r="CEC3837" s="115"/>
      <c r="CED3837" s="115"/>
      <c r="CEE3837" s="115"/>
      <c r="CEF3837" s="113"/>
      <c r="CEG3837" s="114"/>
      <c r="CEH3837" s="114"/>
      <c r="CEI3837" s="113"/>
      <c r="CEJ3837" s="118"/>
      <c r="CEK3837" s="117"/>
      <c r="CEL3837" s="114"/>
      <c r="CEM3837" s="114"/>
      <c r="CEN3837" s="114"/>
      <c r="CEO3837" s="114"/>
      <c r="CEP3837" s="114"/>
      <c r="CEQ3837" s="114"/>
      <c r="CER3837" s="114"/>
      <c r="CES3837" s="114"/>
      <c r="CET3837" s="114"/>
      <c r="CEU3837" s="114"/>
      <c r="CEV3837" s="116"/>
      <c r="CEW3837" s="114"/>
      <c r="CEX3837" s="115"/>
      <c r="CEY3837" s="115"/>
      <c r="CEZ3837" s="115"/>
      <c r="CFA3837" s="113"/>
      <c r="CFB3837" s="114"/>
      <c r="CFC3837" s="114"/>
      <c r="CFD3837" s="113"/>
      <c r="CFE3837" s="118"/>
      <c r="CFF3837" s="117"/>
      <c r="CFG3837" s="114"/>
      <c r="CFH3837" s="114"/>
      <c r="CFI3837" s="114"/>
      <c r="CFJ3837" s="114"/>
      <c r="CFK3837" s="114"/>
      <c r="CFL3837" s="114"/>
      <c r="CFM3837" s="114"/>
      <c r="CFN3837" s="114"/>
      <c r="CFO3837" s="114"/>
      <c r="CFP3837" s="114"/>
      <c r="CFQ3837" s="116"/>
      <c r="CFR3837" s="114"/>
      <c r="CFS3837" s="115"/>
      <c r="CFT3837" s="115"/>
      <c r="CFU3837" s="115"/>
      <c r="CFV3837" s="113"/>
      <c r="CFW3837" s="114"/>
      <c r="CFX3837" s="114"/>
      <c r="CFY3837" s="113"/>
      <c r="CFZ3837" s="118"/>
      <c r="CGA3837" s="117"/>
      <c r="CGB3837" s="114"/>
      <c r="CGC3837" s="114"/>
      <c r="CGD3837" s="114"/>
      <c r="CGE3837" s="114"/>
      <c r="CGF3837" s="114"/>
      <c r="CGG3837" s="114"/>
      <c r="CGH3837" s="114"/>
      <c r="CGI3837" s="114"/>
      <c r="CGJ3837" s="114"/>
      <c r="CGK3837" s="114"/>
      <c r="CGL3837" s="116"/>
      <c r="CGM3837" s="114"/>
      <c r="CGN3837" s="115"/>
      <c r="CGO3837" s="115"/>
      <c r="CGP3837" s="115"/>
      <c r="CGQ3837" s="113"/>
      <c r="CGR3837" s="114"/>
      <c r="CGS3837" s="114"/>
      <c r="CGT3837" s="113"/>
      <c r="CGU3837" s="118"/>
      <c r="CGV3837" s="117"/>
      <c r="CGW3837" s="114"/>
      <c r="CGX3837" s="114"/>
      <c r="CGY3837" s="114"/>
      <c r="CGZ3837" s="114"/>
      <c r="CHA3837" s="114"/>
      <c r="CHB3837" s="114"/>
      <c r="CHC3837" s="114"/>
      <c r="CHD3837" s="114"/>
      <c r="CHE3837" s="114"/>
      <c r="CHF3837" s="114"/>
      <c r="CHG3837" s="116"/>
      <c r="CHH3837" s="114"/>
      <c r="CHI3837" s="115"/>
      <c r="CHJ3837" s="115"/>
      <c r="CHK3837" s="115"/>
      <c r="CHL3837" s="113"/>
      <c r="CHM3837" s="114"/>
      <c r="CHN3837" s="114"/>
      <c r="CHO3837" s="113"/>
      <c r="CHP3837" s="118"/>
      <c r="CHQ3837" s="117"/>
      <c r="CHR3837" s="114"/>
      <c r="CHS3837" s="114"/>
      <c r="CHT3837" s="114"/>
      <c r="CHU3837" s="114"/>
      <c r="CHV3837" s="114"/>
      <c r="CHW3837" s="114"/>
      <c r="CHX3837" s="114"/>
      <c r="CHY3837" s="114"/>
      <c r="CHZ3837" s="114"/>
      <c r="CIA3837" s="114"/>
      <c r="CIB3837" s="116"/>
      <c r="CIC3837" s="114"/>
      <c r="CID3837" s="115"/>
      <c r="CIE3837" s="115"/>
      <c r="CIF3837" s="115"/>
      <c r="CIG3837" s="113"/>
      <c r="CIH3837" s="114"/>
      <c r="CII3837" s="114"/>
      <c r="CIJ3837" s="113"/>
      <c r="CIK3837" s="118"/>
      <c r="CIL3837" s="117"/>
      <c r="CIM3837" s="114"/>
      <c r="CIN3837" s="114"/>
      <c r="CIO3837" s="114"/>
      <c r="CIP3837" s="114"/>
      <c r="CIQ3837" s="114"/>
      <c r="CIR3837" s="114"/>
      <c r="CIS3837" s="114"/>
      <c r="CIT3837" s="114"/>
      <c r="CIU3837" s="114"/>
      <c r="CIV3837" s="114"/>
      <c r="CIW3837" s="116"/>
      <c r="CIX3837" s="114"/>
      <c r="CIY3837" s="115"/>
      <c r="CIZ3837" s="115"/>
      <c r="CJA3837" s="115"/>
      <c r="CJB3837" s="113"/>
      <c r="CJC3837" s="114"/>
      <c r="CJD3837" s="114"/>
      <c r="CJE3837" s="113"/>
      <c r="CJF3837" s="118"/>
      <c r="CJG3837" s="117"/>
      <c r="CJH3837" s="114"/>
      <c r="CJI3837" s="114"/>
      <c r="CJJ3837" s="114"/>
      <c r="CJK3837" s="114"/>
      <c r="CJL3837" s="114"/>
      <c r="CJM3837" s="114"/>
      <c r="CJN3837" s="114"/>
      <c r="CJO3837" s="114"/>
      <c r="CJP3837" s="114"/>
      <c r="CJQ3837" s="114"/>
      <c r="CJR3837" s="116"/>
      <c r="CJS3837" s="114"/>
      <c r="CJT3837" s="115"/>
      <c r="CJU3837" s="115"/>
      <c r="CJV3837" s="115"/>
      <c r="CJW3837" s="113"/>
      <c r="CJX3837" s="114"/>
      <c r="CJY3837" s="114"/>
      <c r="CJZ3837" s="113"/>
      <c r="CKA3837" s="118"/>
      <c r="CKB3837" s="117"/>
      <c r="CKC3837" s="114"/>
      <c r="CKD3837" s="114"/>
      <c r="CKE3837" s="114"/>
      <c r="CKF3837" s="114"/>
      <c r="CKG3837" s="114"/>
      <c r="CKH3837" s="114"/>
      <c r="CKI3837" s="114"/>
      <c r="CKJ3837" s="114"/>
      <c r="CKK3837" s="114"/>
      <c r="CKL3837" s="114"/>
      <c r="CKM3837" s="116"/>
      <c r="CKN3837" s="114"/>
      <c r="CKO3837" s="115"/>
      <c r="CKP3837" s="115"/>
      <c r="CKQ3837" s="115"/>
      <c r="CKR3837" s="113"/>
      <c r="CKS3837" s="114"/>
      <c r="CKT3837" s="114"/>
      <c r="CKU3837" s="113"/>
      <c r="CKV3837" s="118"/>
      <c r="CKW3837" s="117"/>
      <c r="CKX3837" s="114"/>
      <c r="CKY3837" s="114"/>
      <c r="CKZ3837" s="114"/>
      <c r="CLA3837" s="114"/>
      <c r="CLB3837" s="114"/>
      <c r="CLC3837" s="114"/>
      <c r="CLD3837" s="114"/>
      <c r="CLE3837" s="114"/>
      <c r="CLF3837" s="114"/>
      <c r="CLG3837" s="114"/>
      <c r="CLH3837" s="116"/>
      <c r="CLI3837" s="114"/>
      <c r="CLJ3837" s="115"/>
      <c r="CLK3837" s="115"/>
      <c r="CLL3837" s="115"/>
      <c r="CLM3837" s="113"/>
      <c r="CLN3837" s="114"/>
      <c r="CLO3837" s="114"/>
      <c r="CLP3837" s="113"/>
      <c r="CLQ3837" s="118"/>
      <c r="CLR3837" s="117"/>
      <c r="CLS3837" s="114"/>
      <c r="CLT3837" s="114"/>
      <c r="CLU3837" s="114"/>
      <c r="CLV3837" s="114"/>
      <c r="CLW3837" s="114"/>
      <c r="CLX3837" s="114"/>
      <c r="CLY3837" s="114"/>
      <c r="CLZ3837" s="114"/>
      <c r="CMA3837" s="114"/>
      <c r="CMB3837" s="114"/>
      <c r="CMC3837" s="116"/>
      <c r="CMD3837" s="114"/>
      <c r="CME3837" s="115"/>
      <c r="CMF3837" s="115"/>
      <c r="CMG3837" s="115"/>
      <c r="CMH3837" s="113"/>
      <c r="CMI3837" s="114"/>
      <c r="CMJ3837" s="114"/>
      <c r="CMK3837" s="113"/>
      <c r="CML3837" s="118"/>
      <c r="CMM3837" s="117"/>
      <c r="CMN3837" s="114"/>
      <c r="CMO3837" s="114"/>
      <c r="CMP3837" s="114"/>
      <c r="CMQ3837" s="114"/>
      <c r="CMR3837" s="114"/>
      <c r="CMS3837" s="114"/>
      <c r="CMT3837" s="114"/>
      <c r="CMU3837" s="114"/>
      <c r="CMV3837" s="114"/>
      <c r="CMW3837" s="114"/>
      <c r="CMX3837" s="116"/>
      <c r="CMY3837" s="114"/>
      <c r="CMZ3837" s="115"/>
      <c r="CNA3837" s="115"/>
      <c r="CNB3837" s="115"/>
      <c r="CNC3837" s="113"/>
      <c r="CND3837" s="114"/>
      <c r="CNE3837" s="114"/>
      <c r="CNF3837" s="113"/>
      <c r="CNG3837" s="118"/>
      <c r="CNH3837" s="117"/>
      <c r="CNI3837" s="114"/>
      <c r="CNJ3837" s="114"/>
      <c r="CNK3837" s="114"/>
      <c r="CNL3837" s="114"/>
      <c r="CNM3837" s="114"/>
      <c r="CNN3837" s="114"/>
      <c r="CNO3837" s="114"/>
      <c r="CNP3837" s="114"/>
      <c r="CNQ3837" s="114"/>
      <c r="CNR3837" s="114"/>
      <c r="CNS3837" s="116"/>
      <c r="CNT3837" s="114"/>
      <c r="CNU3837" s="115"/>
      <c r="CNV3837" s="115"/>
      <c r="CNW3837" s="115"/>
      <c r="CNX3837" s="113"/>
      <c r="CNY3837" s="114"/>
      <c r="CNZ3837" s="114"/>
      <c r="COA3837" s="113"/>
      <c r="COB3837" s="118"/>
      <c r="COC3837" s="117"/>
      <c r="COD3837" s="114"/>
      <c r="COE3837" s="114"/>
      <c r="COF3837" s="114"/>
      <c r="COG3837" s="114"/>
      <c r="COH3837" s="114"/>
      <c r="COI3837" s="114"/>
      <c r="COJ3837" s="114"/>
      <c r="COK3837" s="114"/>
      <c r="COL3837" s="114"/>
      <c r="COM3837" s="114"/>
      <c r="CON3837" s="116"/>
      <c r="COO3837" s="114"/>
      <c r="COP3837" s="115"/>
      <c r="COQ3837" s="115"/>
      <c r="COR3837" s="115"/>
      <c r="COS3837" s="113"/>
      <c r="COT3837" s="114"/>
      <c r="COU3837" s="114"/>
      <c r="COV3837" s="113"/>
      <c r="COW3837" s="118"/>
      <c r="COX3837" s="117"/>
      <c r="COY3837" s="114"/>
      <c r="COZ3837" s="114"/>
      <c r="CPA3837" s="114"/>
      <c r="CPB3837" s="114"/>
      <c r="CPC3837" s="114"/>
      <c r="CPD3837" s="114"/>
      <c r="CPE3837" s="114"/>
      <c r="CPF3837" s="114"/>
      <c r="CPG3837" s="114"/>
      <c r="CPH3837" s="114"/>
      <c r="CPI3837" s="116"/>
      <c r="CPJ3837" s="114"/>
      <c r="CPK3837" s="115"/>
      <c r="CPL3837" s="115"/>
      <c r="CPM3837" s="115"/>
      <c r="CPN3837" s="113"/>
      <c r="CPO3837" s="114"/>
      <c r="CPP3837" s="114"/>
      <c r="CPQ3837" s="113"/>
      <c r="CPR3837" s="118"/>
      <c r="CPS3837" s="117"/>
      <c r="CPT3837" s="114"/>
      <c r="CPU3837" s="114"/>
      <c r="CPV3837" s="114"/>
      <c r="CPW3837" s="114"/>
      <c r="CPX3837" s="114"/>
      <c r="CPY3837" s="114"/>
      <c r="CPZ3837" s="114"/>
      <c r="CQA3837" s="114"/>
      <c r="CQB3837" s="114"/>
      <c r="CQC3837" s="114"/>
      <c r="CQD3837" s="116"/>
      <c r="CQE3837" s="114"/>
      <c r="CQF3837" s="115"/>
      <c r="CQG3837" s="115"/>
      <c r="CQH3837" s="115"/>
      <c r="CQI3837" s="113"/>
      <c r="CQJ3837" s="114"/>
      <c r="CQK3837" s="114"/>
      <c r="CQL3837" s="113"/>
      <c r="CQM3837" s="118"/>
      <c r="CQN3837" s="117"/>
      <c r="CQO3837" s="114"/>
      <c r="CQP3837" s="114"/>
      <c r="CQQ3837" s="114"/>
      <c r="CQR3837" s="114"/>
      <c r="CQS3837" s="114"/>
      <c r="CQT3837" s="114"/>
      <c r="CQU3837" s="114"/>
      <c r="CQV3837" s="114"/>
      <c r="CQW3837" s="114"/>
      <c r="CQX3837" s="114"/>
      <c r="CQY3837" s="116"/>
      <c r="CQZ3837" s="114"/>
      <c r="CRA3837" s="115"/>
      <c r="CRB3837" s="115"/>
      <c r="CRC3837" s="115"/>
      <c r="CRD3837" s="113"/>
      <c r="CRE3837" s="114"/>
      <c r="CRF3837" s="114"/>
      <c r="CRG3837" s="113"/>
      <c r="CRH3837" s="118"/>
      <c r="CRI3837" s="117"/>
      <c r="CRJ3837" s="114"/>
      <c r="CRK3837" s="114"/>
      <c r="CRL3837" s="114"/>
      <c r="CRM3837" s="114"/>
      <c r="CRN3837" s="114"/>
      <c r="CRO3837" s="114"/>
      <c r="CRP3837" s="114"/>
      <c r="CRQ3837" s="114"/>
      <c r="CRR3837" s="114"/>
      <c r="CRS3837" s="114"/>
      <c r="CRT3837" s="116"/>
      <c r="CRU3837" s="114"/>
      <c r="CRV3837" s="115"/>
      <c r="CRW3837" s="115"/>
      <c r="CRX3837" s="115"/>
      <c r="CRY3837" s="113"/>
      <c r="CRZ3837" s="114"/>
      <c r="CSA3837" s="114"/>
      <c r="CSB3837" s="113"/>
      <c r="CSC3837" s="118"/>
      <c r="CSD3837" s="117"/>
      <c r="CSE3837" s="114"/>
      <c r="CSF3837" s="114"/>
      <c r="CSG3837" s="114"/>
      <c r="CSH3837" s="114"/>
      <c r="CSI3837" s="114"/>
      <c r="CSJ3837" s="114"/>
      <c r="CSK3837" s="114"/>
      <c r="CSL3837" s="114"/>
      <c r="CSM3837" s="114"/>
      <c r="CSN3837" s="114"/>
      <c r="CSO3837" s="116"/>
      <c r="CSP3837" s="114"/>
      <c r="CSQ3837" s="115"/>
      <c r="CSR3837" s="115"/>
      <c r="CSS3837" s="115"/>
      <c r="CST3837" s="113"/>
      <c r="CSU3837" s="114"/>
      <c r="CSV3837" s="114"/>
      <c r="CSW3837" s="113"/>
      <c r="CSX3837" s="118"/>
      <c r="CSY3837" s="117"/>
      <c r="CSZ3837" s="114"/>
      <c r="CTA3837" s="114"/>
      <c r="CTB3837" s="114"/>
      <c r="CTC3837" s="114"/>
      <c r="CTD3837" s="114"/>
      <c r="CTE3837" s="114"/>
      <c r="CTF3837" s="114"/>
      <c r="CTG3837" s="114"/>
      <c r="CTH3837" s="114"/>
      <c r="CTI3837" s="114"/>
      <c r="CTJ3837" s="116"/>
      <c r="CTK3837" s="114"/>
      <c r="CTL3837" s="115"/>
      <c r="CTM3837" s="115"/>
      <c r="CTN3837" s="115"/>
      <c r="CTO3837" s="113"/>
      <c r="CTP3837" s="114"/>
      <c r="CTQ3837" s="114"/>
      <c r="CTR3837" s="113"/>
      <c r="CTS3837" s="118"/>
      <c r="CTT3837" s="117"/>
      <c r="CTU3837" s="114"/>
      <c r="CTV3837" s="114"/>
      <c r="CTW3837" s="114"/>
      <c r="CTX3837" s="114"/>
      <c r="CTY3837" s="114"/>
      <c r="CTZ3837" s="114"/>
      <c r="CUA3837" s="114"/>
      <c r="CUB3837" s="114"/>
      <c r="CUC3837" s="114"/>
      <c r="CUD3837" s="114"/>
      <c r="CUE3837" s="116"/>
      <c r="CUF3837" s="114"/>
      <c r="CUG3837" s="115"/>
      <c r="CUH3837" s="115"/>
      <c r="CUI3837" s="115"/>
      <c r="CUJ3837" s="113"/>
      <c r="CUK3837" s="114"/>
      <c r="CUL3837" s="114"/>
      <c r="CUM3837" s="113"/>
      <c r="CUN3837" s="118"/>
      <c r="CUO3837" s="117"/>
      <c r="CUP3837" s="114"/>
      <c r="CUQ3837" s="114"/>
      <c r="CUR3837" s="114"/>
      <c r="CUS3837" s="114"/>
      <c r="CUT3837" s="114"/>
      <c r="CUU3837" s="114"/>
      <c r="CUV3837" s="114"/>
      <c r="CUW3837" s="114"/>
      <c r="CUX3837" s="114"/>
      <c r="CUY3837" s="114"/>
      <c r="CUZ3837" s="116"/>
      <c r="CVA3837" s="114"/>
      <c r="CVB3837" s="115"/>
      <c r="CVC3837" s="115"/>
      <c r="CVD3837" s="115"/>
      <c r="CVE3837" s="113"/>
      <c r="CVF3837" s="114"/>
      <c r="CVG3837" s="114"/>
      <c r="CVH3837" s="113"/>
      <c r="CVI3837" s="118"/>
      <c r="CVJ3837" s="117"/>
      <c r="CVK3837" s="114"/>
      <c r="CVL3837" s="114"/>
      <c r="CVM3837" s="114"/>
      <c r="CVN3837" s="114"/>
      <c r="CVO3837" s="114"/>
      <c r="CVP3837" s="114"/>
      <c r="CVQ3837" s="114"/>
      <c r="CVR3837" s="114"/>
      <c r="CVS3837" s="114"/>
      <c r="CVT3837" s="114"/>
      <c r="CVU3837" s="116"/>
      <c r="CVV3837" s="114"/>
      <c r="CVW3837" s="115"/>
      <c r="CVX3837" s="115"/>
      <c r="CVY3837" s="115"/>
      <c r="CVZ3837" s="113"/>
      <c r="CWA3837" s="114"/>
      <c r="CWB3837" s="114"/>
      <c r="CWC3837" s="113"/>
      <c r="CWD3837" s="118"/>
      <c r="CWE3837" s="117"/>
      <c r="CWF3837" s="114"/>
      <c r="CWG3837" s="114"/>
      <c r="CWH3837" s="114"/>
      <c r="CWI3837" s="114"/>
      <c r="CWJ3837" s="114"/>
      <c r="CWK3837" s="114"/>
      <c r="CWL3837" s="114"/>
      <c r="CWM3837" s="114"/>
      <c r="CWN3837" s="114"/>
      <c r="CWO3837" s="114"/>
      <c r="CWP3837" s="116"/>
      <c r="CWQ3837" s="114"/>
      <c r="CWR3837" s="115"/>
      <c r="CWS3837" s="115"/>
      <c r="CWT3837" s="115"/>
      <c r="CWU3837" s="113"/>
      <c r="CWV3837" s="114"/>
      <c r="CWW3837" s="114"/>
      <c r="CWX3837" s="113"/>
      <c r="CWY3837" s="118"/>
      <c r="CWZ3837" s="117"/>
      <c r="CXA3837" s="114"/>
      <c r="CXB3837" s="114"/>
      <c r="CXC3837" s="114"/>
      <c r="CXD3837" s="114"/>
      <c r="CXE3837" s="114"/>
      <c r="CXF3837" s="114"/>
      <c r="CXG3837" s="114"/>
      <c r="CXH3837" s="114"/>
      <c r="CXI3837" s="114"/>
      <c r="CXJ3837" s="114"/>
      <c r="CXK3837" s="116"/>
      <c r="CXL3837" s="114"/>
      <c r="CXM3837" s="115"/>
      <c r="CXN3837" s="115"/>
      <c r="CXO3837" s="115"/>
      <c r="CXP3837" s="113"/>
      <c r="CXQ3837" s="114"/>
      <c r="CXR3837" s="114"/>
      <c r="CXS3837" s="113"/>
      <c r="CXT3837" s="118"/>
      <c r="CXU3837" s="117"/>
      <c r="CXV3837" s="114"/>
      <c r="CXW3837" s="114"/>
      <c r="CXX3837" s="114"/>
      <c r="CXY3837" s="114"/>
      <c r="CXZ3837" s="114"/>
      <c r="CYA3837" s="114"/>
      <c r="CYB3837" s="114"/>
      <c r="CYC3837" s="114"/>
      <c r="CYD3837" s="114"/>
      <c r="CYE3837" s="114"/>
      <c r="CYF3837" s="116"/>
      <c r="CYG3837" s="114"/>
      <c r="CYH3837" s="115"/>
      <c r="CYI3837" s="115"/>
      <c r="CYJ3837" s="115"/>
      <c r="CYK3837" s="113"/>
      <c r="CYL3837" s="114"/>
      <c r="CYM3837" s="114"/>
      <c r="CYN3837" s="113"/>
      <c r="CYO3837" s="118"/>
      <c r="CYP3837" s="117"/>
      <c r="CYQ3837" s="114"/>
      <c r="CYR3837" s="114"/>
      <c r="CYS3837" s="114"/>
      <c r="CYT3837" s="114"/>
      <c r="CYU3837" s="114"/>
      <c r="CYV3837" s="114"/>
      <c r="CYW3837" s="114"/>
      <c r="CYX3837" s="114"/>
      <c r="CYY3837" s="114"/>
      <c r="CYZ3837" s="114"/>
      <c r="CZA3837" s="116"/>
      <c r="CZB3837" s="114"/>
      <c r="CZC3837" s="115"/>
      <c r="CZD3837" s="115"/>
      <c r="CZE3837" s="115"/>
      <c r="CZF3837" s="113"/>
      <c r="CZG3837" s="114"/>
      <c r="CZH3837" s="114"/>
      <c r="CZI3837" s="113"/>
      <c r="CZJ3837" s="118"/>
      <c r="CZK3837" s="117"/>
      <c r="CZL3837" s="114"/>
      <c r="CZM3837" s="114"/>
      <c r="CZN3837" s="114"/>
      <c r="CZO3837" s="114"/>
      <c r="CZP3837" s="114"/>
      <c r="CZQ3837" s="114"/>
      <c r="CZR3837" s="114"/>
      <c r="CZS3837" s="114"/>
      <c r="CZT3837" s="114"/>
      <c r="CZU3837" s="114"/>
      <c r="CZV3837" s="116"/>
      <c r="CZW3837" s="114"/>
      <c r="CZX3837" s="115"/>
      <c r="CZY3837" s="115"/>
      <c r="CZZ3837" s="115"/>
      <c r="DAA3837" s="113"/>
      <c r="DAB3837" s="114"/>
      <c r="DAC3837" s="114"/>
      <c r="DAD3837" s="113"/>
      <c r="DAE3837" s="118"/>
      <c r="DAF3837" s="117"/>
      <c r="DAG3837" s="114"/>
      <c r="DAH3837" s="114"/>
      <c r="DAI3837" s="114"/>
      <c r="DAJ3837" s="114"/>
      <c r="DAK3837" s="114"/>
      <c r="DAL3837" s="114"/>
      <c r="DAM3837" s="114"/>
      <c r="DAN3837" s="114"/>
      <c r="DAO3837" s="114"/>
      <c r="DAP3837" s="114"/>
      <c r="DAQ3837" s="116"/>
      <c r="DAR3837" s="114"/>
      <c r="DAS3837" s="115"/>
      <c r="DAT3837" s="115"/>
      <c r="DAU3837" s="115"/>
      <c r="DAV3837" s="113"/>
      <c r="DAW3837" s="114"/>
      <c r="DAX3837" s="114"/>
      <c r="DAY3837" s="113"/>
      <c r="DAZ3837" s="118"/>
      <c r="DBA3837" s="117"/>
      <c r="DBB3837" s="114"/>
      <c r="DBC3837" s="114"/>
      <c r="DBD3837" s="114"/>
      <c r="DBE3837" s="114"/>
      <c r="DBF3837" s="114"/>
      <c r="DBG3837" s="114"/>
      <c r="DBH3837" s="114"/>
      <c r="DBI3837" s="114"/>
      <c r="DBJ3837" s="114"/>
      <c r="DBK3837" s="114"/>
      <c r="DBL3837" s="116"/>
      <c r="DBM3837" s="114"/>
      <c r="DBN3837" s="115"/>
      <c r="DBO3837" s="115"/>
      <c r="DBP3837" s="115"/>
      <c r="DBQ3837" s="113"/>
      <c r="DBR3837" s="114"/>
      <c r="DBS3837" s="114"/>
      <c r="DBT3837" s="113"/>
      <c r="DBU3837" s="118"/>
      <c r="DBV3837" s="117"/>
      <c r="DBW3837" s="114"/>
      <c r="DBX3837" s="114"/>
      <c r="DBY3837" s="114"/>
      <c r="DBZ3837" s="114"/>
      <c r="DCA3837" s="114"/>
      <c r="DCB3837" s="114"/>
      <c r="DCC3837" s="114"/>
      <c r="DCD3837" s="114"/>
      <c r="DCE3837" s="114"/>
      <c r="DCF3837" s="114"/>
      <c r="DCG3837" s="116"/>
      <c r="DCH3837" s="114"/>
      <c r="DCI3837" s="115"/>
      <c r="DCJ3837" s="115"/>
      <c r="DCK3837" s="115"/>
      <c r="DCL3837" s="113"/>
      <c r="DCM3837" s="114"/>
      <c r="DCN3837" s="114"/>
      <c r="DCO3837" s="113"/>
      <c r="DCP3837" s="118"/>
      <c r="DCQ3837" s="117"/>
      <c r="DCR3837" s="114"/>
      <c r="DCS3837" s="114"/>
      <c r="DCT3837" s="114"/>
      <c r="DCU3837" s="114"/>
      <c r="DCV3837" s="114"/>
      <c r="DCW3837" s="114"/>
      <c r="DCX3837" s="114"/>
      <c r="DCY3837" s="114"/>
      <c r="DCZ3837" s="114"/>
      <c r="DDA3837" s="114"/>
      <c r="DDB3837" s="116"/>
      <c r="DDC3837" s="114"/>
      <c r="DDD3837" s="115"/>
      <c r="DDE3837" s="115"/>
      <c r="DDF3837" s="115"/>
      <c r="DDG3837" s="113"/>
      <c r="DDH3837" s="114"/>
      <c r="DDI3837" s="114"/>
      <c r="DDJ3837" s="113"/>
      <c r="DDK3837" s="118"/>
      <c r="DDL3837" s="117"/>
      <c r="DDM3837" s="114"/>
      <c r="DDN3837" s="114"/>
      <c r="DDO3837" s="114"/>
      <c r="DDP3837" s="114"/>
      <c r="DDQ3837" s="114"/>
      <c r="DDR3837" s="114"/>
      <c r="DDS3837" s="114"/>
      <c r="DDT3837" s="114"/>
      <c r="DDU3837" s="114"/>
      <c r="DDV3837" s="114"/>
      <c r="DDW3837" s="116"/>
      <c r="DDX3837" s="114"/>
      <c r="DDY3837" s="115"/>
      <c r="DDZ3837" s="115"/>
      <c r="DEA3837" s="115"/>
      <c r="DEB3837" s="113"/>
      <c r="DEC3837" s="114"/>
      <c r="DED3837" s="114"/>
      <c r="DEE3837" s="113"/>
      <c r="DEF3837" s="118"/>
      <c r="DEG3837" s="117"/>
      <c r="DEH3837" s="114"/>
      <c r="DEI3837" s="114"/>
      <c r="DEJ3837" s="114"/>
      <c r="DEK3837" s="114"/>
      <c r="DEL3837" s="114"/>
      <c r="DEM3837" s="114"/>
      <c r="DEN3837" s="114"/>
      <c r="DEO3837" s="114"/>
      <c r="DEP3837" s="114"/>
      <c r="DEQ3837" s="114"/>
      <c r="DER3837" s="116"/>
      <c r="DES3837" s="114"/>
      <c r="DET3837" s="115"/>
      <c r="DEU3837" s="115"/>
      <c r="DEV3837" s="115"/>
      <c r="DEW3837" s="113"/>
      <c r="DEX3837" s="114"/>
      <c r="DEY3837" s="114"/>
      <c r="DEZ3837" s="113"/>
      <c r="DFA3837" s="118"/>
      <c r="DFB3837" s="117"/>
      <c r="DFC3837" s="114"/>
      <c r="DFD3837" s="114"/>
      <c r="DFE3837" s="114"/>
      <c r="DFF3837" s="114"/>
      <c r="DFG3837" s="114"/>
      <c r="DFH3837" s="114"/>
      <c r="DFI3837" s="114"/>
      <c r="DFJ3837" s="114"/>
      <c r="DFK3837" s="114"/>
      <c r="DFL3837" s="114"/>
      <c r="DFM3837" s="116"/>
      <c r="DFN3837" s="114"/>
      <c r="DFO3837" s="115"/>
      <c r="DFP3837" s="115"/>
      <c r="DFQ3837" s="115"/>
      <c r="DFR3837" s="113"/>
      <c r="DFS3837" s="114"/>
      <c r="DFT3837" s="114"/>
      <c r="DFU3837" s="113"/>
      <c r="DFV3837" s="118"/>
      <c r="DFW3837" s="117"/>
      <c r="DFX3837" s="114"/>
      <c r="DFY3837" s="114"/>
      <c r="DFZ3837" s="114"/>
      <c r="DGA3837" s="114"/>
      <c r="DGB3837" s="114"/>
      <c r="DGC3837" s="114"/>
      <c r="DGD3837" s="114"/>
      <c r="DGE3837" s="114"/>
      <c r="DGF3837" s="114"/>
      <c r="DGG3837" s="114"/>
      <c r="DGH3837" s="116"/>
      <c r="DGI3837" s="114"/>
      <c r="DGJ3837" s="115"/>
      <c r="DGK3837" s="115"/>
      <c r="DGL3837" s="115"/>
      <c r="DGM3837" s="113"/>
      <c r="DGN3837" s="114"/>
      <c r="DGO3837" s="114"/>
      <c r="DGP3837" s="113"/>
      <c r="DGQ3837" s="118"/>
      <c r="DGR3837" s="117"/>
      <c r="DGS3837" s="114"/>
      <c r="DGT3837" s="114"/>
      <c r="DGU3837" s="114"/>
      <c r="DGV3837" s="114"/>
      <c r="DGW3837" s="114"/>
      <c r="DGX3837" s="114"/>
      <c r="DGY3837" s="114"/>
      <c r="DGZ3837" s="114"/>
      <c r="DHA3837" s="114"/>
      <c r="DHB3837" s="114"/>
      <c r="DHC3837" s="116"/>
      <c r="DHD3837" s="114"/>
      <c r="DHE3837" s="115"/>
      <c r="DHF3837" s="115"/>
      <c r="DHG3837" s="115"/>
      <c r="DHH3837" s="113"/>
      <c r="DHI3837" s="114"/>
      <c r="DHJ3837" s="114"/>
      <c r="DHK3837" s="113"/>
      <c r="DHL3837" s="118"/>
      <c r="DHM3837" s="117"/>
      <c r="DHN3837" s="114"/>
      <c r="DHO3837" s="114"/>
      <c r="DHP3837" s="114"/>
      <c r="DHQ3837" s="114"/>
      <c r="DHR3837" s="114"/>
      <c r="DHS3837" s="114"/>
      <c r="DHT3837" s="114"/>
      <c r="DHU3837" s="114"/>
      <c r="DHV3837" s="114"/>
      <c r="DHW3837" s="114"/>
      <c r="DHX3837" s="116"/>
      <c r="DHY3837" s="114"/>
      <c r="DHZ3837" s="115"/>
      <c r="DIA3837" s="115"/>
      <c r="DIB3837" s="115"/>
      <c r="DIC3837" s="113"/>
      <c r="DID3837" s="114"/>
      <c r="DIE3837" s="114"/>
      <c r="DIF3837" s="113"/>
      <c r="DIG3837" s="118"/>
      <c r="DIH3837" s="117"/>
      <c r="DII3837" s="114"/>
      <c r="DIJ3837" s="114"/>
      <c r="DIK3837" s="114"/>
      <c r="DIL3837" s="114"/>
      <c r="DIM3837" s="114"/>
      <c r="DIN3837" s="114"/>
      <c r="DIO3837" s="114"/>
      <c r="DIP3837" s="114"/>
      <c r="DIQ3837" s="114"/>
      <c r="DIR3837" s="114"/>
      <c r="DIS3837" s="116"/>
      <c r="DIT3837" s="114"/>
      <c r="DIU3837" s="115"/>
      <c r="DIV3837" s="115"/>
      <c r="DIW3837" s="115"/>
      <c r="DIX3837" s="113"/>
      <c r="DIY3837" s="114"/>
      <c r="DIZ3837" s="114"/>
      <c r="DJA3837" s="113"/>
      <c r="DJB3837" s="118"/>
      <c r="DJC3837" s="117"/>
      <c r="DJD3837" s="114"/>
      <c r="DJE3837" s="114"/>
      <c r="DJF3837" s="114"/>
      <c r="DJG3837" s="114"/>
      <c r="DJH3837" s="114"/>
      <c r="DJI3837" s="114"/>
      <c r="DJJ3837" s="114"/>
      <c r="DJK3837" s="114"/>
      <c r="DJL3837" s="114"/>
      <c r="DJM3837" s="114"/>
      <c r="DJN3837" s="116"/>
      <c r="DJO3837" s="114"/>
      <c r="DJP3837" s="115"/>
      <c r="DJQ3837" s="115"/>
      <c r="DJR3837" s="115"/>
      <c r="DJS3837" s="113"/>
      <c r="DJT3837" s="114"/>
      <c r="DJU3837" s="114"/>
      <c r="DJV3837" s="113"/>
      <c r="DJW3837" s="118"/>
      <c r="DJX3837" s="117"/>
      <c r="DJY3837" s="114"/>
      <c r="DJZ3837" s="114"/>
      <c r="DKA3837" s="114"/>
      <c r="DKB3837" s="114"/>
      <c r="DKC3837" s="114"/>
      <c r="DKD3837" s="114"/>
      <c r="DKE3837" s="114"/>
      <c r="DKF3837" s="114"/>
      <c r="DKG3837" s="114"/>
      <c r="DKH3837" s="114"/>
      <c r="DKI3837" s="116"/>
      <c r="DKJ3837" s="114"/>
      <c r="DKK3837" s="115"/>
      <c r="DKL3837" s="115"/>
      <c r="DKM3837" s="115"/>
      <c r="DKN3837" s="113"/>
      <c r="DKO3837" s="114"/>
      <c r="DKP3837" s="114"/>
      <c r="DKQ3837" s="113"/>
      <c r="DKR3837" s="118"/>
      <c r="DKS3837" s="117"/>
      <c r="DKT3837" s="114"/>
      <c r="DKU3837" s="114"/>
      <c r="DKV3837" s="114"/>
      <c r="DKW3837" s="114"/>
      <c r="DKX3837" s="114"/>
      <c r="DKY3837" s="114"/>
      <c r="DKZ3837" s="114"/>
      <c r="DLA3837" s="114"/>
      <c r="DLB3837" s="114"/>
      <c r="DLC3837" s="114"/>
      <c r="DLD3837" s="116"/>
      <c r="DLE3837" s="114"/>
      <c r="DLF3837" s="115"/>
      <c r="DLG3837" s="115"/>
      <c r="DLH3837" s="115"/>
      <c r="DLI3837" s="113"/>
      <c r="DLJ3837" s="114"/>
      <c r="DLK3837" s="114"/>
      <c r="DLL3837" s="113"/>
      <c r="DLM3837" s="118"/>
      <c r="DLN3837" s="117"/>
      <c r="DLO3837" s="114"/>
      <c r="DLP3837" s="114"/>
      <c r="DLQ3837" s="114"/>
      <c r="DLR3837" s="114"/>
      <c r="DLS3837" s="114"/>
      <c r="DLT3837" s="114"/>
      <c r="DLU3837" s="114"/>
      <c r="DLV3837" s="114"/>
      <c r="DLW3837" s="114"/>
      <c r="DLX3837" s="114"/>
      <c r="DLY3837" s="116"/>
      <c r="DLZ3837" s="114"/>
      <c r="DMA3837" s="115"/>
      <c r="DMB3837" s="115"/>
      <c r="DMC3837" s="115"/>
      <c r="DMD3837" s="113"/>
      <c r="DME3837" s="114"/>
      <c r="DMF3837" s="114"/>
      <c r="DMG3837" s="113"/>
      <c r="DMH3837" s="118"/>
      <c r="DMI3837" s="117"/>
      <c r="DMJ3837" s="114"/>
      <c r="DMK3837" s="114"/>
      <c r="DML3837" s="114"/>
      <c r="DMM3837" s="114"/>
      <c r="DMN3837" s="114"/>
      <c r="DMO3837" s="114"/>
      <c r="DMP3837" s="114"/>
      <c r="DMQ3837" s="114"/>
      <c r="DMR3837" s="114"/>
      <c r="DMS3837" s="114"/>
      <c r="DMT3837" s="116"/>
      <c r="DMU3837" s="114"/>
      <c r="DMV3837" s="115"/>
      <c r="DMW3837" s="115"/>
      <c r="DMX3837" s="115"/>
      <c r="DMY3837" s="113"/>
      <c r="DMZ3837" s="114"/>
      <c r="DNA3837" s="114"/>
      <c r="DNB3837" s="113"/>
      <c r="DNC3837" s="118"/>
      <c r="DND3837" s="117"/>
      <c r="DNE3837" s="114"/>
      <c r="DNF3837" s="114"/>
      <c r="DNG3837" s="114"/>
      <c r="DNH3837" s="114"/>
      <c r="DNI3837" s="114"/>
      <c r="DNJ3837" s="114"/>
      <c r="DNK3837" s="114"/>
      <c r="DNL3837" s="114"/>
      <c r="DNM3837" s="114"/>
      <c r="DNN3837" s="114"/>
      <c r="DNO3837" s="116"/>
      <c r="DNP3837" s="114"/>
      <c r="DNQ3837" s="115"/>
      <c r="DNR3837" s="115"/>
      <c r="DNS3837" s="115"/>
      <c r="DNT3837" s="113"/>
      <c r="DNU3837" s="114"/>
      <c r="DNV3837" s="114"/>
      <c r="DNW3837" s="113"/>
      <c r="DNX3837" s="118"/>
      <c r="DNY3837" s="117"/>
      <c r="DNZ3837" s="114"/>
      <c r="DOA3837" s="114"/>
      <c r="DOB3837" s="114"/>
      <c r="DOC3837" s="114"/>
      <c r="DOD3837" s="114"/>
      <c r="DOE3837" s="114"/>
      <c r="DOF3837" s="114"/>
      <c r="DOG3837" s="114"/>
      <c r="DOH3837" s="114"/>
      <c r="DOI3837" s="114"/>
      <c r="DOJ3837" s="116"/>
      <c r="DOK3837" s="114"/>
      <c r="DOL3837" s="115"/>
      <c r="DOM3837" s="115"/>
      <c r="DON3837" s="115"/>
      <c r="DOO3837" s="113"/>
      <c r="DOP3837" s="114"/>
      <c r="DOQ3837" s="114"/>
      <c r="DOR3837" s="113"/>
      <c r="DOS3837" s="118"/>
      <c r="DOT3837" s="117"/>
      <c r="DOU3837" s="114"/>
      <c r="DOV3837" s="114"/>
      <c r="DOW3837" s="114"/>
      <c r="DOX3837" s="114"/>
      <c r="DOY3837" s="114"/>
      <c r="DOZ3837" s="114"/>
      <c r="DPA3837" s="114"/>
      <c r="DPB3837" s="114"/>
      <c r="DPC3837" s="114"/>
      <c r="DPD3837" s="114"/>
      <c r="DPE3837" s="116"/>
      <c r="DPF3837" s="114"/>
      <c r="DPG3837" s="115"/>
      <c r="DPH3837" s="115"/>
      <c r="DPI3837" s="115"/>
      <c r="DPJ3837" s="113"/>
      <c r="DPK3837" s="114"/>
      <c r="DPL3837" s="114"/>
      <c r="DPM3837" s="113"/>
      <c r="DPN3837" s="118"/>
      <c r="DPO3837" s="117"/>
      <c r="DPP3837" s="114"/>
      <c r="DPQ3837" s="114"/>
      <c r="DPR3837" s="114"/>
      <c r="DPS3837" s="114"/>
      <c r="DPT3837" s="114"/>
      <c r="DPU3837" s="114"/>
      <c r="DPV3837" s="114"/>
      <c r="DPW3837" s="114"/>
      <c r="DPX3837" s="114"/>
      <c r="DPY3837" s="114"/>
      <c r="DPZ3837" s="116"/>
      <c r="DQA3837" s="114"/>
      <c r="DQB3837" s="115"/>
      <c r="DQC3837" s="115"/>
      <c r="DQD3837" s="115"/>
      <c r="DQE3837" s="113"/>
      <c r="DQF3837" s="114"/>
      <c r="DQG3837" s="114"/>
      <c r="DQH3837" s="113"/>
      <c r="DQI3837" s="118"/>
      <c r="DQJ3837" s="117"/>
      <c r="DQK3837" s="114"/>
      <c r="DQL3837" s="114"/>
      <c r="DQM3837" s="114"/>
      <c r="DQN3837" s="114"/>
      <c r="DQO3837" s="114"/>
      <c r="DQP3837" s="114"/>
      <c r="DQQ3837" s="114"/>
      <c r="DQR3837" s="114"/>
      <c r="DQS3837" s="114"/>
      <c r="DQT3837" s="114"/>
      <c r="DQU3837" s="116"/>
      <c r="DQV3837" s="114"/>
      <c r="DQW3837" s="115"/>
      <c r="DQX3837" s="115"/>
      <c r="DQY3837" s="115"/>
      <c r="DQZ3837" s="113"/>
      <c r="DRA3837" s="114"/>
      <c r="DRB3837" s="114"/>
      <c r="DRC3837" s="113"/>
      <c r="DRD3837" s="118"/>
      <c r="DRE3837" s="117"/>
      <c r="DRF3837" s="114"/>
      <c r="DRG3837" s="114"/>
      <c r="DRH3837" s="114"/>
      <c r="DRI3837" s="114"/>
      <c r="DRJ3837" s="114"/>
      <c r="DRK3837" s="114"/>
      <c r="DRL3837" s="114"/>
      <c r="DRM3837" s="114"/>
      <c r="DRN3837" s="114"/>
      <c r="DRO3837" s="114"/>
      <c r="DRP3837" s="116"/>
      <c r="DRQ3837" s="114"/>
      <c r="DRR3837" s="115"/>
      <c r="DRS3837" s="115"/>
      <c r="DRT3837" s="115"/>
      <c r="DRU3837" s="113"/>
      <c r="DRV3837" s="114"/>
      <c r="DRW3837" s="114"/>
      <c r="DRX3837" s="113"/>
      <c r="DRY3837" s="118"/>
      <c r="DRZ3837" s="117"/>
      <c r="DSA3837" s="114"/>
      <c r="DSB3837" s="114"/>
      <c r="DSC3837" s="114"/>
      <c r="DSD3837" s="114"/>
      <c r="DSE3837" s="114"/>
      <c r="DSF3837" s="114"/>
      <c r="DSG3837" s="114"/>
      <c r="DSH3837" s="114"/>
      <c r="DSI3837" s="114"/>
      <c r="DSJ3837" s="114"/>
      <c r="DSK3837" s="116"/>
      <c r="DSL3837" s="114"/>
      <c r="DSM3837" s="115"/>
      <c r="DSN3837" s="115"/>
      <c r="DSO3837" s="115"/>
      <c r="DSP3837" s="113"/>
      <c r="DSQ3837" s="114"/>
      <c r="DSR3837" s="114"/>
      <c r="DSS3837" s="113"/>
      <c r="DST3837" s="118"/>
      <c r="DSU3837" s="117"/>
      <c r="DSV3837" s="114"/>
      <c r="DSW3837" s="114"/>
      <c r="DSX3837" s="114"/>
      <c r="DSY3837" s="114"/>
      <c r="DSZ3837" s="114"/>
      <c r="DTA3837" s="114"/>
      <c r="DTB3837" s="114"/>
      <c r="DTC3837" s="114"/>
      <c r="DTD3837" s="114"/>
      <c r="DTE3837" s="114"/>
      <c r="DTF3837" s="116"/>
      <c r="DTG3837" s="114"/>
      <c r="DTH3837" s="115"/>
      <c r="DTI3837" s="115"/>
      <c r="DTJ3837" s="115"/>
      <c r="DTK3837" s="113"/>
      <c r="DTL3837" s="114"/>
      <c r="DTM3837" s="114"/>
      <c r="DTN3837" s="113"/>
      <c r="DTO3837" s="118"/>
      <c r="DTP3837" s="117"/>
      <c r="DTQ3837" s="114"/>
      <c r="DTR3837" s="114"/>
      <c r="DTS3837" s="114"/>
      <c r="DTT3837" s="114"/>
      <c r="DTU3837" s="114"/>
      <c r="DTV3837" s="114"/>
      <c r="DTW3837" s="114"/>
      <c r="DTX3837" s="114"/>
      <c r="DTY3837" s="114"/>
      <c r="DTZ3837" s="114"/>
      <c r="DUA3837" s="116"/>
      <c r="DUB3837" s="114"/>
      <c r="DUC3837" s="115"/>
      <c r="DUD3837" s="115"/>
      <c r="DUE3837" s="115"/>
      <c r="DUF3837" s="113"/>
      <c r="DUG3837" s="114"/>
      <c r="DUH3837" s="114"/>
      <c r="DUI3837" s="113"/>
      <c r="DUJ3837" s="118"/>
      <c r="DUK3837" s="117"/>
      <c r="DUL3837" s="114"/>
      <c r="DUM3837" s="114"/>
      <c r="DUN3837" s="114"/>
      <c r="DUO3837" s="114"/>
      <c r="DUP3837" s="114"/>
      <c r="DUQ3837" s="114"/>
      <c r="DUR3837" s="114"/>
      <c r="DUS3837" s="114"/>
      <c r="DUT3837" s="114"/>
      <c r="DUU3837" s="114"/>
      <c r="DUV3837" s="116"/>
      <c r="DUW3837" s="114"/>
      <c r="DUX3837" s="115"/>
      <c r="DUY3837" s="115"/>
      <c r="DUZ3837" s="115"/>
      <c r="DVA3837" s="113"/>
      <c r="DVB3837" s="114"/>
      <c r="DVC3837" s="114"/>
      <c r="DVD3837" s="113"/>
      <c r="DVE3837" s="118"/>
      <c r="DVF3837" s="117"/>
      <c r="DVG3837" s="114"/>
      <c r="DVH3837" s="114"/>
      <c r="DVI3837" s="114"/>
      <c r="DVJ3837" s="114"/>
      <c r="DVK3837" s="114"/>
      <c r="DVL3837" s="114"/>
      <c r="DVM3837" s="114"/>
      <c r="DVN3837" s="114"/>
      <c r="DVO3837" s="114"/>
      <c r="DVP3837" s="114"/>
      <c r="DVQ3837" s="116"/>
      <c r="DVR3837" s="114"/>
      <c r="DVS3837" s="115"/>
      <c r="DVT3837" s="115"/>
      <c r="DVU3837" s="115"/>
      <c r="DVV3837" s="113"/>
      <c r="DVW3837" s="114"/>
      <c r="DVX3837" s="114"/>
      <c r="DVY3837" s="113"/>
      <c r="DVZ3837" s="118"/>
      <c r="DWA3837" s="117"/>
      <c r="DWB3837" s="114"/>
      <c r="DWC3837" s="114"/>
      <c r="DWD3837" s="114"/>
      <c r="DWE3837" s="114"/>
      <c r="DWF3837" s="114"/>
      <c r="DWG3837" s="114"/>
      <c r="DWH3837" s="114"/>
      <c r="DWI3837" s="114"/>
      <c r="DWJ3837" s="114"/>
      <c r="DWK3837" s="114"/>
      <c r="DWL3837" s="116"/>
      <c r="DWM3837" s="114"/>
      <c r="DWN3837" s="115"/>
      <c r="DWO3837" s="115"/>
      <c r="DWP3837" s="115"/>
      <c r="DWQ3837" s="113"/>
      <c r="DWR3837" s="114"/>
      <c r="DWS3837" s="114"/>
      <c r="DWT3837" s="113"/>
      <c r="DWU3837" s="118"/>
      <c r="DWV3837" s="117"/>
      <c r="DWW3837" s="114"/>
      <c r="DWX3837" s="114"/>
      <c r="DWY3837" s="114"/>
      <c r="DWZ3837" s="114"/>
      <c r="DXA3837" s="114"/>
      <c r="DXB3837" s="114"/>
      <c r="DXC3837" s="114"/>
      <c r="DXD3837" s="114"/>
      <c r="DXE3837" s="114"/>
      <c r="DXF3837" s="114"/>
      <c r="DXG3837" s="116"/>
      <c r="DXH3837" s="114"/>
      <c r="DXI3837" s="115"/>
      <c r="DXJ3837" s="115"/>
      <c r="DXK3837" s="115"/>
      <c r="DXL3837" s="113"/>
      <c r="DXM3837" s="114"/>
      <c r="DXN3837" s="114"/>
      <c r="DXO3837" s="113"/>
      <c r="DXP3837" s="118"/>
      <c r="DXQ3837" s="117"/>
      <c r="DXR3837" s="114"/>
      <c r="DXS3837" s="114"/>
      <c r="DXT3837" s="114"/>
      <c r="DXU3837" s="114"/>
      <c r="DXV3837" s="114"/>
      <c r="DXW3837" s="114"/>
      <c r="DXX3837" s="114"/>
      <c r="DXY3837" s="114"/>
      <c r="DXZ3837" s="114"/>
      <c r="DYA3837" s="114"/>
      <c r="DYB3837" s="116"/>
      <c r="DYC3837" s="114"/>
      <c r="DYD3837" s="115"/>
      <c r="DYE3837" s="115"/>
      <c r="DYF3837" s="115"/>
      <c r="DYG3837" s="113"/>
      <c r="DYH3837" s="114"/>
      <c r="DYI3837" s="114"/>
      <c r="DYJ3837" s="113"/>
      <c r="DYK3837" s="118"/>
      <c r="DYL3837" s="117"/>
      <c r="DYM3837" s="114"/>
      <c r="DYN3837" s="114"/>
      <c r="DYO3837" s="114"/>
      <c r="DYP3837" s="114"/>
      <c r="DYQ3837" s="114"/>
      <c r="DYR3837" s="114"/>
      <c r="DYS3837" s="114"/>
      <c r="DYT3837" s="114"/>
      <c r="DYU3837" s="114"/>
      <c r="DYV3837" s="114"/>
      <c r="DYW3837" s="116"/>
      <c r="DYX3837" s="114"/>
      <c r="DYY3837" s="115"/>
      <c r="DYZ3837" s="115"/>
      <c r="DZA3837" s="115"/>
      <c r="DZB3837" s="113"/>
      <c r="DZC3837" s="114"/>
      <c r="DZD3837" s="114"/>
      <c r="DZE3837" s="113"/>
      <c r="DZF3837" s="118"/>
      <c r="DZG3837" s="117"/>
      <c r="DZH3837" s="114"/>
      <c r="DZI3837" s="114"/>
      <c r="DZJ3837" s="114"/>
      <c r="DZK3837" s="114"/>
      <c r="DZL3837" s="114"/>
      <c r="DZM3837" s="114"/>
      <c r="DZN3837" s="114"/>
      <c r="DZO3837" s="114"/>
      <c r="DZP3837" s="114"/>
      <c r="DZQ3837" s="114"/>
      <c r="DZR3837" s="116"/>
      <c r="DZS3837" s="114"/>
      <c r="DZT3837" s="115"/>
      <c r="DZU3837" s="115"/>
      <c r="DZV3837" s="115"/>
      <c r="DZW3837" s="113"/>
      <c r="DZX3837" s="114"/>
      <c r="DZY3837" s="114"/>
      <c r="DZZ3837" s="113"/>
      <c r="EAA3837" s="118"/>
      <c r="EAB3837" s="117"/>
      <c r="EAC3837" s="114"/>
      <c r="EAD3837" s="114"/>
      <c r="EAE3837" s="114"/>
      <c r="EAF3837" s="114"/>
      <c r="EAG3837" s="114"/>
      <c r="EAH3837" s="114"/>
      <c r="EAI3837" s="114"/>
      <c r="EAJ3837" s="114"/>
      <c r="EAK3837" s="114"/>
      <c r="EAL3837" s="114"/>
      <c r="EAM3837" s="116"/>
      <c r="EAN3837" s="114"/>
      <c r="EAO3837" s="115"/>
      <c r="EAP3837" s="115"/>
      <c r="EAQ3837" s="115"/>
      <c r="EAR3837" s="113"/>
      <c r="EAS3837" s="114"/>
      <c r="EAT3837" s="114"/>
      <c r="EAU3837" s="113"/>
      <c r="EAV3837" s="118"/>
      <c r="EAW3837" s="117"/>
      <c r="EAX3837" s="114"/>
      <c r="EAY3837" s="114"/>
      <c r="EAZ3837" s="114"/>
      <c r="EBA3837" s="114"/>
      <c r="EBB3837" s="114"/>
      <c r="EBC3837" s="114"/>
      <c r="EBD3837" s="114"/>
      <c r="EBE3837" s="114"/>
      <c r="EBF3837" s="114"/>
      <c r="EBG3837" s="114"/>
      <c r="EBH3837" s="116"/>
      <c r="EBI3837" s="114"/>
      <c r="EBJ3837" s="115"/>
      <c r="EBK3837" s="115"/>
      <c r="EBL3837" s="115"/>
      <c r="EBM3837" s="113"/>
      <c r="EBN3837" s="114"/>
      <c r="EBO3837" s="114"/>
      <c r="EBP3837" s="113"/>
      <c r="EBQ3837" s="118"/>
      <c r="EBR3837" s="117"/>
      <c r="EBS3837" s="114"/>
      <c r="EBT3837" s="114"/>
      <c r="EBU3837" s="114"/>
      <c r="EBV3837" s="114"/>
      <c r="EBW3837" s="114"/>
      <c r="EBX3837" s="114"/>
      <c r="EBY3837" s="114"/>
      <c r="EBZ3837" s="114"/>
      <c r="ECA3837" s="114"/>
      <c r="ECB3837" s="114"/>
      <c r="ECC3837" s="116"/>
      <c r="ECD3837" s="114"/>
      <c r="ECE3837" s="115"/>
      <c r="ECF3837" s="115"/>
      <c r="ECG3837" s="115"/>
      <c r="ECH3837" s="113"/>
      <c r="ECI3837" s="114"/>
      <c r="ECJ3837" s="114"/>
      <c r="ECK3837" s="113"/>
      <c r="ECL3837" s="118"/>
      <c r="ECM3837" s="117"/>
      <c r="ECN3837" s="114"/>
      <c r="ECO3837" s="114"/>
      <c r="ECP3837" s="114"/>
      <c r="ECQ3837" s="114"/>
      <c r="ECR3837" s="114"/>
      <c r="ECS3837" s="114"/>
      <c r="ECT3837" s="114"/>
      <c r="ECU3837" s="114"/>
      <c r="ECV3837" s="114"/>
      <c r="ECW3837" s="114"/>
      <c r="ECX3837" s="116"/>
      <c r="ECY3837" s="114"/>
      <c r="ECZ3837" s="115"/>
      <c r="EDA3837" s="115"/>
      <c r="EDB3837" s="115"/>
      <c r="EDC3837" s="113"/>
      <c r="EDD3837" s="114"/>
      <c r="EDE3837" s="114"/>
      <c r="EDF3837" s="113"/>
      <c r="EDG3837" s="118"/>
      <c r="EDH3837" s="117"/>
      <c r="EDI3837" s="114"/>
      <c r="EDJ3837" s="114"/>
      <c r="EDK3837" s="114"/>
      <c r="EDL3837" s="114"/>
      <c r="EDM3837" s="114"/>
      <c r="EDN3837" s="114"/>
      <c r="EDO3837" s="114"/>
      <c r="EDP3837" s="114"/>
      <c r="EDQ3837" s="114"/>
      <c r="EDR3837" s="114"/>
      <c r="EDS3837" s="116"/>
      <c r="EDT3837" s="114"/>
      <c r="EDU3837" s="115"/>
      <c r="EDV3837" s="115"/>
      <c r="EDW3837" s="115"/>
      <c r="EDX3837" s="113"/>
      <c r="EDY3837" s="114"/>
      <c r="EDZ3837" s="114"/>
      <c r="EEA3837" s="113"/>
      <c r="EEB3837" s="118"/>
      <c r="EEC3837" s="117"/>
      <c r="EED3837" s="114"/>
      <c r="EEE3837" s="114"/>
      <c r="EEF3837" s="114"/>
      <c r="EEG3837" s="114"/>
      <c r="EEH3837" s="114"/>
      <c r="EEI3837" s="114"/>
      <c r="EEJ3837" s="114"/>
      <c r="EEK3837" s="114"/>
      <c r="EEL3837" s="114"/>
      <c r="EEM3837" s="114"/>
      <c r="EEN3837" s="116"/>
      <c r="EEO3837" s="114"/>
      <c r="EEP3837" s="115"/>
      <c r="EEQ3837" s="115"/>
      <c r="EER3837" s="115"/>
      <c r="EES3837" s="113"/>
      <c r="EET3837" s="114"/>
      <c r="EEU3837" s="114"/>
      <c r="EEV3837" s="113"/>
      <c r="EEW3837" s="118"/>
      <c r="EEX3837" s="117"/>
      <c r="EEY3837" s="114"/>
      <c r="EEZ3837" s="114"/>
      <c r="EFA3837" s="114"/>
      <c r="EFB3837" s="114"/>
      <c r="EFC3837" s="114"/>
      <c r="EFD3837" s="114"/>
      <c r="EFE3837" s="114"/>
      <c r="EFF3837" s="114"/>
      <c r="EFG3837" s="114"/>
      <c r="EFH3837" s="114"/>
      <c r="EFI3837" s="116"/>
      <c r="EFJ3837" s="114"/>
      <c r="EFK3837" s="115"/>
      <c r="EFL3837" s="115"/>
      <c r="EFM3837" s="115"/>
      <c r="EFN3837" s="113"/>
      <c r="EFO3837" s="114"/>
      <c r="EFP3837" s="114"/>
      <c r="EFQ3837" s="113"/>
      <c r="EFR3837" s="118"/>
      <c r="EFS3837" s="117"/>
      <c r="EFT3837" s="114"/>
      <c r="EFU3837" s="114"/>
      <c r="EFV3837" s="114"/>
      <c r="EFW3837" s="114"/>
      <c r="EFX3837" s="114"/>
      <c r="EFY3837" s="114"/>
      <c r="EFZ3837" s="114"/>
      <c r="EGA3837" s="114"/>
      <c r="EGB3837" s="114"/>
      <c r="EGC3837" s="114"/>
      <c r="EGD3837" s="116"/>
      <c r="EGE3837" s="114"/>
      <c r="EGF3837" s="115"/>
      <c r="EGG3837" s="115"/>
      <c r="EGH3837" s="115"/>
      <c r="EGI3837" s="113"/>
      <c r="EGJ3837" s="114"/>
      <c r="EGK3837" s="114"/>
      <c r="EGL3837" s="113"/>
      <c r="EGM3837" s="118"/>
      <c r="EGN3837" s="117"/>
      <c r="EGO3837" s="114"/>
      <c r="EGP3837" s="114"/>
      <c r="EGQ3837" s="114"/>
      <c r="EGR3837" s="114"/>
      <c r="EGS3837" s="114"/>
      <c r="EGT3837" s="114"/>
      <c r="EGU3837" s="114"/>
      <c r="EGV3837" s="114"/>
      <c r="EGW3837" s="114"/>
      <c r="EGX3837" s="114"/>
      <c r="EGY3837" s="116"/>
      <c r="EGZ3837" s="114"/>
      <c r="EHA3837" s="115"/>
      <c r="EHB3837" s="115"/>
      <c r="EHC3837" s="115"/>
      <c r="EHD3837" s="113"/>
      <c r="EHE3837" s="114"/>
      <c r="EHF3837" s="114"/>
      <c r="EHG3837" s="113"/>
      <c r="EHH3837" s="118"/>
      <c r="EHI3837" s="117"/>
      <c r="EHJ3837" s="114"/>
      <c r="EHK3837" s="114"/>
      <c r="EHL3837" s="114"/>
      <c r="EHM3837" s="114"/>
      <c r="EHN3837" s="114"/>
      <c r="EHO3837" s="114"/>
      <c r="EHP3837" s="114"/>
      <c r="EHQ3837" s="114"/>
      <c r="EHR3837" s="114"/>
      <c r="EHS3837" s="114"/>
      <c r="EHT3837" s="116"/>
      <c r="EHU3837" s="114"/>
      <c r="EHV3837" s="115"/>
      <c r="EHW3837" s="115"/>
      <c r="EHX3837" s="115"/>
      <c r="EHY3837" s="113"/>
      <c r="EHZ3837" s="114"/>
      <c r="EIA3837" s="114"/>
      <c r="EIB3837" s="113"/>
      <c r="EIC3837" s="118"/>
      <c r="EID3837" s="117"/>
      <c r="EIE3837" s="114"/>
      <c r="EIF3837" s="114"/>
      <c r="EIG3837" s="114"/>
      <c r="EIH3837" s="114"/>
      <c r="EII3837" s="114"/>
      <c r="EIJ3837" s="114"/>
      <c r="EIK3837" s="114"/>
      <c r="EIL3837" s="114"/>
      <c r="EIM3837" s="114"/>
      <c r="EIN3837" s="114"/>
      <c r="EIO3837" s="116"/>
      <c r="EIP3837" s="114"/>
      <c r="EIQ3837" s="115"/>
      <c r="EIR3837" s="115"/>
      <c r="EIS3837" s="115"/>
      <c r="EIT3837" s="113"/>
      <c r="EIU3837" s="114"/>
      <c r="EIV3837" s="114"/>
      <c r="EIW3837" s="113"/>
      <c r="EIX3837" s="118"/>
      <c r="EIY3837" s="117"/>
      <c r="EIZ3837" s="114"/>
      <c r="EJA3837" s="114"/>
      <c r="EJB3837" s="114"/>
      <c r="EJC3837" s="114"/>
      <c r="EJD3837" s="114"/>
      <c r="EJE3837" s="114"/>
      <c r="EJF3837" s="114"/>
      <c r="EJG3837" s="114"/>
      <c r="EJH3837" s="114"/>
      <c r="EJI3837" s="114"/>
      <c r="EJJ3837" s="116"/>
      <c r="EJK3837" s="114"/>
      <c r="EJL3837" s="115"/>
      <c r="EJM3837" s="115"/>
      <c r="EJN3837" s="115"/>
      <c r="EJO3837" s="113"/>
      <c r="EJP3837" s="114"/>
      <c r="EJQ3837" s="114"/>
      <c r="EJR3837" s="113"/>
      <c r="EJS3837" s="118"/>
      <c r="EJT3837" s="117"/>
      <c r="EJU3837" s="114"/>
      <c r="EJV3837" s="114"/>
      <c r="EJW3837" s="114"/>
      <c r="EJX3837" s="114"/>
      <c r="EJY3837" s="114"/>
      <c r="EJZ3837" s="114"/>
      <c r="EKA3837" s="114"/>
      <c r="EKB3837" s="114"/>
      <c r="EKC3837" s="114"/>
      <c r="EKD3837" s="114"/>
      <c r="EKE3837" s="116"/>
      <c r="EKF3837" s="114"/>
      <c r="EKG3837" s="115"/>
      <c r="EKH3837" s="115"/>
      <c r="EKI3837" s="115"/>
      <c r="EKJ3837" s="113"/>
      <c r="EKK3837" s="114"/>
      <c r="EKL3837" s="114"/>
      <c r="EKM3837" s="113"/>
      <c r="EKN3837" s="118"/>
      <c r="EKO3837" s="117"/>
      <c r="EKP3837" s="114"/>
      <c r="EKQ3837" s="114"/>
      <c r="EKR3837" s="114"/>
      <c r="EKS3837" s="114"/>
      <c r="EKT3837" s="114"/>
      <c r="EKU3837" s="114"/>
      <c r="EKV3837" s="114"/>
      <c r="EKW3837" s="114"/>
      <c r="EKX3837" s="114"/>
      <c r="EKY3837" s="114"/>
      <c r="EKZ3837" s="116"/>
      <c r="ELA3837" s="114"/>
      <c r="ELB3837" s="115"/>
      <c r="ELC3837" s="115"/>
      <c r="ELD3837" s="115"/>
      <c r="ELE3837" s="113"/>
      <c r="ELF3837" s="114"/>
      <c r="ELG3837" s="114"/>
      <c r="ELH3837" s="113"/>
      <c r="ELI3837" s="118"/>
      <c r="ELJ3837" s="117"/>
      <c r="ELK3837" s="114"/>
      <c r="ELL3837" s="114"/>
      <c r="ELM3837" s="114"/>
      <c r="ELN3837" s="114"/>
      <c r="ELO3837" s="114"/>
      <c r="ELP3837" s="114"/>
      <c r="ELQ3837" s="114"/>
      <c r="ELR3837" s="114"/>
      <c r="ELS3837" s="114"/>
      <c r="ELT3837" s="114"/>
      <c r="ELU3837" s="116"/>
      <c r="ELV3837" s="114"/>
      <c r="ELW3837" s="115"/>
      <c r="ELX3837" s="115"/>
      <c r="ELY3837" s="115"/>
      <c r="ELZ3837" s="113"/>
      <c r="EMA3837" s="114"/>
      <c r="EMB3837" s="114"/>
      <c r="EMC3837" s="113"/>
      <c r="EMD3837" s="118"/>
      <c r="EME3837" s="117"/>
      <c r="EMF3837" s="114"/>
      <c r="EMG3837" s="114"/>
      <c r="EMH3837" s="114"/>
      <c r="EMI3837" s="114"/>
      <c r="EMJ3837" s="114"/>
      <c r="EMK3837" s="114"/>
      <c r="EML3837" s="114"/>
      <c r="EMM3837" s="114"/>
      <c r="EMN3837" s="114"/>
      <c r="EMO3837" s="114"/>
      <c r="EMP3837" s="116"/>
      <c r="EMQ3837" s="114"/>
      <c r="EMR3837" s="115"/>
      <c r="EMS3837" s="115"/>
      <c r="EMT3837" s="115"/>
      <c r="EMU3837" s="113"/>
      <c r="EMV3837" s="114"/>
      <c r="EMW3837" s="114"/>
      <c r="EMX3837" s="113"/>
      <c r="EMY3837" s="118"/>
      <c r="EMZ3837" s="117"/>
      <c r="ENA3837" s="114"/>
      <c r="ENB3837" s="114"/>
      <c r="ENC3837" s="114"/>
      <c r="END3837" s="114"/>
      <c r="ENE3837" s="114"/>
      <c r="ENF3837" s="114"/>
      <c r="ENG3837" s="114"/>
      <c r="ENH3837" s="114"/>
      <c r="ENI3837" s="114"/>
      <c r="ENJ3837" s="114"/>
      <c r="ENK3837" s="116"/>
      <c r="ENL3837" s="114"/>
      <c r="ENM3837" s="115"/>
      <c r="ENN3837" s="115"/>
      <c r="ENO3837" s="115"/>
      <c r="ENP3837" s="113"/>
      <c r="ENQ3837" s="114"/>
      <c r="ENR3837" s="114"/>
      <c r="ENS3837" s="113"/>
      <c r="ENT3837" s="118"/>
      <c r="ENU3837" s="117"/>
      <c r="ENV3837" s="114"/>
      <c r="ENW3837" s="114"/>
      <c r="ENX3837" s="114"/>
      <c r="ENY3837" s="114"/>
      <c r="ENZ3837" s="114"/>
      <c r="EOA3837" s="114"/>
      <c r="EOB3837" s="114"/>
      <c r="EOC3837" s="114"/>
      <c r="EOD3837" s="114"/>
      <c r="EOE3837" s="114"/>
      <c r="EOF3837" s="116"/>
      <c r="EOG3837" s="114"/>
      <c r="EOH3837" s="115"/>
      <c r="EOI3837" s="115"/>
      <c r="EOJ3837" s="115"/>
      <c r="EOK3837" s="113"/>
      <c r="EOL3837" s="114"/>
      <c r="EOM3837" s="114"/>
      <c r="EON3837" s="113"/>
      <c r="EOO3837" s="118"/>
      <c r="EOP3837" s="117"/>
      <c r="EOQ3837" s="114"/>
      <c r="EOR3837" s="114"/>
      <c r="EOS3837" s="114"/>
      <c r="EOT3837" s="114"/>
      <c r="EOU3837" s="114"/>
      <c r="EOV3837" s="114"/>
      <c r="EOW3837" s="114"/>
      <c r="EOX3837" s="114"/>
      <c r="EOY3837" s="114"/>
      <c r="EOZ3837" s="114"/>
      <c r="EPA3837" s="116"/>
      <c r="EPB3837" s="114"/>
      <c r="EPC3837" s="115"/>
      <c r="EPD3837" s="115"/>
      <c r="EPE3837" s="115"/>
      <c r="EPF3837" s="113"/>
      <c r="EPG3837" s="114"/>
      <c r="EPH3837" s="114"/>
      <c r="EPI3837" s="113"/>
      <c r="EPJ3837" s="118"/>
      <c r="EPK3837" s="117"/>
      <c r="EPL3837" s="114"/>
      <c r="EPM3837" s="114"/>
      <c r="EPN3837" s="114"/>
      <c r="EPO3837" s="114"/>
      <c r="EPP3837" s="114"/>
      <c r="EPQ3837" s="114"/>
      <c r="EPR3837" s="114"/>
      <c r="EPS3837" s="114"/>
      <c r="EPT3837" s="114"/>
      <c r="EPU3837" s="114"/>
      <c r="EPV3837" s="116"/>
      <c r="EPW3837" s="114"/>
      <c r="EPX3837" s="115"/>
      <c r="EPY3837" s="115"/>
      <c r="EPZ3837" s="115"/>
      <c r="EQA3837" s="113"/>
      <c r="EQB3837" s="114"/>
      <c r="EQC3837" s="114"/>
      <c r="EQD3837" s="113"/>
      <c r="EQE3837" s="118"/>
      <c r="EQF3837" s="117"/>
      <c r="EQG3837" s="114"/>
      <c r="EQH3837" s="114"/>
      <c r="EQI3837" s="114"/>
      <c r="EQJ3837" s="114"/>
      <c r="EQK3837" s="114"/>
      <c r="EQL3837" s="114"/>
      <c r="EQM3837" s="114"/>
      <c r="EQN3837" s="114"/>
      <c r="EQO3837" s="114"/>
      <c r="EQP3837" s="114"/>
      <c r="EQQ3837" s="116"/>
      <c r="EQR3837" s="114"/>
      <c r="EQS3837" s="115"/>
      <c r="EQT3837" s="115"/>
      <c r="EQU3837" s="115"/>
      <c r="EQV3837" s="113"/>
      <c r="EQW3837" s="114"/>
      <c r="EQX3837" s="114"/>
      <c r="EQY3837" s="113"/>
      <c r="EQZ3837" s="118"/>
      <c r="ERA3837" s="117"/>
      <c r="ERB3837" s="114"/>
      <c r="ERC3837" s="114"/>
      <c r="ERD3837" s="114"/>
      <c r="ERE3837" s="114"/>
      <c r="ERF3837" s="114"/>
      <c r="ERG3837" s="114"/>
      <c r="ERH3837" s="114"/>
      <c r="ERI3837" s="114"/>
      <c r="ERJ3837" s="114"/>
      <c r="ERK3837" s="114"/>
      <c r="ERL3837" s="116"/>
      <c r="ERM3837" s="114"/>
      <c r="ERN3837" s="115"/>
      <c r="ERO3837" s="115"/>
      <c r="ERP3837" s="115"/>
      <c r="ERQ3837" s="113"/>
      <c r="ERR3837" s="114"/>
      <c r="ERS3837" s="114"/>
      <c r="ERT3837" s="113"/>
      <c r="ERU3837" s="118"/>
      <c r="ERV3837" s="117"/>
      <c r="ERW3837" s="114"/>
      <c r="ERX3837" s="114"/>
      <c r="ERY3837" s="114"/>
      <c r="ERZ3837" s="114"/>
      <c r="ESA3837" s="114"/>
      <c r="ESB3837" s="114"/>
      <c r="ESC3837" s="114"/>
      <c r="ESD3837" s="114"/>
      <c r="ESE3837" s="114"/>
      <c r="ESF3837" s="114"/>
      <c r="ESG3837" s="116"/>
      <c r="ESH3837" s="114"/>
      <c r="ESI3837" s="115"/>
      <c r="ESJ3837" s="115"/>
      <c r="ESK3837" s="115"/>
      <c r="ESL3837" s="113"/>
      <c r="ESM3837" s="114"/>
      <c r="ESN3837" s="114"/>
      <c r="ESO3837" s="113"/>
      <c r="ESP3837" s="118"/>
      <c r="ESQ3837" s="117"/>
      <c r="ESR3837" s="114"/>
      <c r="ESS3837" s="114"/>
      <c r="EST3837" s="114"/>
      <c r="ESU3837" s="114"/>
      <c r="ESV3837" s="114"/>
      <c r="ESW3837" s="114"/>
      <c r="ESX3837" s="114"/>
      <c r="ESY3837" s="114"/>
      <c r="ESZ3837" s="114"/>
      <c r="ETA3837" s="114"/>
      <c r="ETB3837" s="116"/>
      <c r="ETC3837" s="114"/>
      <c r="ETD3837" s="115"/>
      <c r="ETE3837" s="115"/>
      <c r="ETF3837" s="115"/>
      <c r="ETG3837" s="113"/>
      <c r="ETH3837" s="114"/>
      <c r="ETI3837" s="114"/>
      <c r="ETJ3837" s="113"/>
      <c r="ETK3837" s="118"/>
      <c r="ETL3837" s="117"/>
      <c r="ETM3837" s="114"/>
      <c r="ETN3837" s="114"/>
      <c r="ETO3837" s="114"/>
      <c r="ETP3837" s="114"/>
      <c r="ETQ3837" s="114"/>
      <c r="ETR3837" s="114"/>
      <c r="ETS3837" s="114"/>
      <c r="ETT3837" s="114"/>
      <c r="ETU3837" s="114"/>
      <c r="ETV3837" s="114"/>
      <c r="ETW3837" s="116"/>
      <c r="ETX3837" s="114"/>
      <c r="ETY3837" s="115"/>
      <c r="ETZ3837" s="115"/>
      <c r="EUA3837" s="115"/>
      <c r="EUB3837" s="113"/>
      <c r="EUC3837" s="114"/>
      <c r="EUD3837" s="114"/>
      <c r="EUE3837" s="113"/>
      <c r="EUF3837" s="118"/>
      <c r="EUG3837" s="117"/>
      <c r="EUH3837" s="114"/>
      <c r="EUI3837" s="114"/>
      <c r="EUJ3837" s="114"/>
      <c r="EUK3837" s="114"/>
      <c r="EUL3837" s="114"/>
      <c r="EUM3837" s="114"/>
      <c r="EUN3837" s="114"/>
      <c r="EUO3837" s="114"/>
      <c r="EUP3837" s="114"/>
      <c r="EUQ3837" s="114"/>
      <c r="EUR3837" s="116"/>
      <c r="EUS3837" s="114"/>
      <c r="EUT3837" s="115"/>
      <c r="EUU3837" s="115"/>
      <c r="EUV3837" s="115"/>
      <c r="EUW3837" s="113"/>
      <c r="EUX3837" s="114"/>
      <c r="EUY3837" s="114"/>
      <c r="EUZ3837" s="113"/>
      <c r="EVA3837" s="118"/>
      <c r="EVB3837" s="117"/>
      <c r="EVC3837" s="114"/>
      <c r="EVD3837" s="114"/>
      <c r="EVE3837" s="114"/>
      <c r="EVF3837" s="114"/>
      <c r="EVG3837" s="114"/>
      <c r="EVH3837" s="114"/>
      <c r="EVI3837" s="114"/>
      <c r="EVJ3837" s="114"/>
      <c r="EVK3837" s="114"/>
      <c r="EVL3837" s="114"/>
      <c r="EVM3837" s="116"/>
      <c r="EVN3837" s="114"/>
      <c r="EVO3837" s="115"/>
      <c r="EVP3837" s="115"/>
      <c r="EVQ3837" s="115"/>
      <c r="EVR3837" s="113"/>
      <c r="EVS3837" s="114"/>
      <c r="EVT3837" s="114"/>
      <c r="EVU3837" s="113"/>
      <c r="EVV3837" s="118"/>
      <c r="EVW3837" s="117"/>
      <c r="EVX3837" s="114"/>
      <c r="EVY3837" s="114"/>
      <c r="EVZ3837" s="114"/>
      <c r="EWA3837" s="114"/>
      <c r="EWB3837" s="114"/>
      <c r="EWC3837" s="114"/>
      <c r="EWD3837" s="114"/>
      <c r="EWE3837" s="114"/>
      <c r="EWF3837" s="114"/>
      <c r="EWG3837" s="114"/>
      <c r="EWH3837" s="116"/>
      <c r="EWI3837" s="114"/>
      <c r="EWJ3837" s="115"/>
      <c r="EWK3837" s="115"/>
      <c r="EWL3837" s="115"/>
      <c r="EWM3837" s="113"/>
      <c r="EWN3837" s="114"/>
      <c r="EWO3837" s="114"/>
      <c r="EWP3837" s="113"/>
      <c r="EWQ3837" s="118"/>
      <c r="EWR3837" s="117"/>
      <c r="EWS3837" s="114"/>
      <c r="EWT3837" s="114"/>
      <c r="EWU3837" s="114"/>
      <c r="EWV3837" s="114"/>
      <c r="EWW3837" s="114"/>
      <c r="EWX3837" s="114"/>
      <c r="EWY3837" s="114"/>
      <c r="EWZ3837" s="114"/>
      <c r="EXA3837" s="114"/>
      <c r="EXB3837" s="114"/>
      <c r="EXC3837" s="116"/>
      <c r="EXD3837" s="114"/>
      <c r="EXE3837" s="115"/>
      <c r="EXF3837" s="115"/>
      <c r="EXG3837" s="115"/>
      <c r="EXH3837" s="113"/>
      <c r="EXI3837" s="114"/>
      <c r="EXJ3837" s="114"/>
      <c r="EXK3837" s="113"/>
      <c r="EXL3837" s="118"/>
      <c r="EXM3837" s="117"/>
      <c r="EXN3837" s="114"/>
      <c r="EXO3837" s="114"/>
      <c r="EXP3837" s="114"/>
      <c r="EXQ3837" s="114"/>
      <c r="EXR3837" s="114"/>
      <c r="EXS3837" s="114"/>
      <c r="EXT3837" s="114"/>
      <c r="EXU3837" s="114"/>
      <c r="EXV3837" s="114"/>
      <c r="EXW3837" s="114"/>
      <c r="EXX3837" s="116"/>
      <c r="EXY3837" s="114"/>
      <c r="EXZ3837" s="115"/>
      <c r="EYA3837" s="115"/>
      <c r="EYB3837" s="115"/>
      <c r="EYC3837" s="113"/>
      <c r="EYD3837" s="114"/>
      <c r="EYE3837" s="114"/>
      <c r="EYF3837" s="113"/>
      <c r="EYG3837" s="118"/>
      <c r="EYH3837" s="117"/>
      <c r="EYI3837" s="114"/>
      <c r="EYJ3837" s="114"/>
      <c r="EYK3837" s="114"/>
      <c r="EYL3837" s="114"/>
      <c r="EYM3837" s="114"/>
      <c r="EYN3837" s="114"/>
      <c r="EYO3837" s="114"/>
      <c r="EYP3837" s="114"/>
      <c r="EYQ3837" s="114"/>
      <c r="EYR3837" s="114"/>
      <c r="EYS3837" s="116"/>
      <c r="EYT3837" s="114"/>
      <c r="EYU3837" s="115"/>
      <c r="EYV3837" s="115"/>
      <c r="EYW3837" s="115"/>
      <c r="EYX3837" s="113"/>
      <c r="EYY3837" s="114"/>
      <c r="EYZ3837" s="114"/>
      <c r="EZA3837" s="113"/>
      <c r="EZB3837" s="118"/>
      <c r="EZC3837" s="117"/>
      <c r="EZD3837" s="114"/>
      <c r="EZE3837" s="114"/>
      <c r="EZF3837" s="114"/>
      <c r="EZG3837" s="114"/>
      <c r="EZH3837" s="114"/>
      <c r="EZI3837" s="114"/>
      <c r="EZJ3837" s="114"/>
      <c r="EZK3837" s="114"/>
      <c r="EZL3837" s="114"/>
      <c r="EZM3837" s="114"/>
      <c r="EZN3837" s="116"/>
      <c r="EZO3837" s="114"/>
      <c r="EZP3837" s="115"/>
      <c r="EZQ3837" s="115"/>
      <c r="EZR3837" s="115"/>
      <c r="EZS3837" s="113"/>
      <c r="EZT3837" s="114"/>
      <c r="EZU3837" s="114"/>
      <c r="EZV3837" s="113"/>
      <c r="EZW3837" s="118"/>
      <c r="EZX3837" s="117"/>
      <c r="EZY3837" s="114"/>
      <c r="EZZ3837" s="114"/>
      <c r="FAA3837" s="114"/>
      <c r="FAB3837" s="114"/>
      <c r="FAC3837" s="114"/>
      <c r="FAD3837" s="114"/>
      <c r="FAE3837" s="114"/>
      <c r="FAF3837" s="114"/>
      <c r="FAG3837" s="114"/>
      <c r="FAH3837" s="114"/>
      <c r="FAI3837" s="116"/>
      <c r="FAJ3837" s="114"/>
      <c r="FAK3837" s="115"/>
      <c r="FAL3837" s="115"/>
      <c r="FAM3837" s="115"/>
      <c r="FAN3837" s="113"/>
      <c r="FAO3837" s="114"/>
      <c r="FAP3837" s="114"/>
      <c r="FAQ3837" s="113"/>
      <c r="FAR3837" s="118"/>
      <c r="FAS3837" s="117"/>
      <c r="FAT3837" s="114"/>
      <c r="FAU3837" s="114"/>
      <c r="FAV3837" s="114"/>
      <c r="FAW3837" s="114"/>
      <c r="FAX3837" s="114"/>
      <c r="FAY3837" s="114"/>
      <c r="FAZ3837" s="114"/>
      <c r="FBA3837" s="114"/>
      <c r="FBB3837" s="114"/>
      <c r="FBC3837" s="114"/>
      <c r="FBD3837" s="116"/>
      <c r="FBE3837" s="114"/>
      <c r="FBF3837" s="115"/>
      <c r="FBG3837" s="115"/>
      <c r="FBH3837" s="115"/>
      <c r="FBI3837" s="113"/>
      <c r="FBJ3837" s="114"/>
      <c r="FBK3837" s="114"/>
      <c r="FBL3837" s="113"/>
      <c r="FBM3837" s="118"/>
      <c r="FBN3837" s="117"/>
      <c r="FBO3837" s="114"/>
      <c r="FBP3837" s="114"/>
      <c r="FBQ3837" s="114"/>
      <c r="FBR3837" s="114"/>
      <c r="FBS3837" s="114"/>
      <c r="FBT3837" s="114"/>
      <c r="FBU3837" s="114"/>
      <c r="FBV3837" s="114"/>
      <c r="FBW3837" s="114"/>
      <c r="FBX3837" s="114"/>
      <c r="FBY3837" s="116"/>
      <c r="FBZ3837" s="114"/>
      <c r="FCA3837" s="115"/>
      <c r="FCB3837" s="115"/>
      <c r="FCC3837" s="115"/>
      <c r="FCD3837" s="113"/>
      <c r="FCE3837" s="114"/>
      <c r="FCF3837" s="114"/>
      <c r="FCG3837" s="113"/>
      <c r="FCH3837" s="118"/>
      <c r="FCI3837" s="117"/>
      <c r="FCJ3837" s="114"/>
      <c r="FCK3837" s="114"/>
      <c r="FCL3837" s="114"/>
      <c r="FCM3837" s="114"/>
      <c r="FCN3837" s="114"/>
      <c r="FCO3837" s="114"/>
      <c r="FCP3837" s="114"/>
      <c r="FCQ3837" s="114"/>
      <c r="FCR3837" s="114"/>
      <c r="FCS3837" s="114"/>
      <c r="FCT3837" s="116"/>
      <c r="FCU3837" s="114"/>
      <c r="FCV3837" s="115"/>
      <c r="FCW3837" s="115"/>
      <c r="FCX3837" s="115"/>
      <c r="FCY3837" s="113"/>
      <c r="FCZ3837" s="114"/>
      <c r="FDA3837" s="114"/>
      <c r="FDB3837" s="113"/>
      <c r="FDC3837" s="118"/>
      <c r="FDD3837" s="117"/>
      <c r="FDE3837" s="114"/>
      <c r="FDF3837" s="114"/>
      <c r="FDG3837" s="114"/>
      <c r="FDH3837" s="114"/>
      <c r="FDI3837" s="114"/>
      <c r="FDJ3837" s="114"/>
      <c r="FDK3837" s="114"/>
      <c r="FDL3837" s="114"/>
      <c r="FDM3837" s="114"/>
      <c r="FDN3837" s="114"/>
      <c r="FDO3837" s="116"/>
      <c r="FDP3837" s="114"/>
      <c r="FDQ3837" s="115"/>
      <c r="FDR3837" s="115"/>
      <c r="FDS3837" s="115"/>
      <c r="FDT3837" s="113"/>
      <c r="FDU3837" s="114"/>
      <c r="FDV3837" s="114"/>
      <c r="FDW3837" s="113"/>
      <c r="FDX3837" s="118"/>
      <c r="FDY3837" s="117"/>
      <c r="FDZ3837" s="114"/>
      <c r="FEA3837" s="114"/>
      <c r="FEB3837" s="114"/>
      <c r="FEC3837" s="114"/>
      <c r="FED3837" s="114"/>
      <c r="FEE3837" s="114"/>
      <c r="FEF3837" s="114"/>
      <c r="FEG3837" s="114"/>
      <c r="FEH3837" s="114"/>
      <c r="FEI3837" s="114"/>
      <c r="FEJ3837" s="116"/>
      <c r="FEK3837" s="114"/>
      <c r="FEL3837" s="115"/>
      <c r="FEM3837" s="115"/>
      <c r="FEN3837" s="115"/>
      <c r="FEO3837" s="113"/>
      <c r="FEP3837" s="114"/>
      <c r="FEQ3837" s="114"/>
      <c r="FER3837" s="113"/>
      <c r="FES3837" s="118"/>
      <c r="FET3837" s="117"/>
      <c r="FEU3837" s="114"/>
      <c r="FEV3837" s="114"/>
      <c r="FEW3837" s="114"/>
      <c r="FEX3837" s="114"/>
      <c r="FEY3837" s="114"/>
      <c r="FEZ3837" s="114"/>
      <c r="FFA3837" s="114"/>
      <c r="FFB3837" s="114"/>
      <c r="FFC3837" s="114"/>
      <c r="FFD3837" s="114"/>
      <c r="FFE3837" s="116"/>
      <c r="FFF3837" s="114"/>
      <c r="FFG3837" s="115"/>
      <c r="FFH3837" s="115"/>
      <c r="FFI3837" s="115"/>
      <c r="FFJ3837" s="113"/>
      <c r="FFK3837" s="114"/>
      <c r="FFL3837" s="114"/>
      <c r="FFM3837" s="113"/>
      <c r="FFN3837" s="118"/>
      <c r="FFO3837" s="117"/>
      <c r="FFP3837" s="114"/>
      <c r="FFQ3837" s="114"/>
      <c r="FFR3837" s="114"/>
      <c r="FFS3837" s="114"/>
      <c r="FFT3837" s="114"/>
      <c r="FFU3837" s="114"/>
      <c r="FFV3837" s="114"/>
      <c r="FFW3837" s="114"/>
      <c r="FFX3837" s="114"/>
      <c r="FFY3837" s="114"/>
      <c r="FFZ3837" s="116"/>
      <c r="FGA3837" s="114"/>
      <c r="FGB3837" s="115"/>
      <c r="FGC3837" s="115"/>
      <c r="FGD3837" s="115"/>
      <c r="FGE3837" s="113"/>
      <c r="FGF3837" s="114"/>
      <c r="FGG3837" s="114"/>
      <c r="FGH3837" s="113"/>
      <c r="FGI3837" s="118"/>
      <c r="FGJ3837" s="117"/>
      <c r="FGK3837" s="114"/>
      <c r="FGL3837" s="114"/>
      <c r="FGM3837" s="114"/>
      <c r="FGN3837" s="114"/>
      <c r="FGO3837" s="114"/>
      <c r="FGP3837" s="114"/>
      <c r="FGQ3837" s="114"/>
      <c r="FGR3837" s="114"/>
      <c r="FGS3837" s="114"/>
      <c r="FGT3837" s="114"/>
      <c r="FGU3837" s="116"/>
      <c r="FGV3837" s="114"/>
      <c r="FGW3837" s="115"/>
      <c r="FGX3837" s="115"/>
      <c r="FGY3837" s="115"/>
      <c r="FGZ3837" s="113"/>
      <c r="FHA3837" s="114"/>
      <c r="FHB3837" s="114"/>
      <c r="FHC3837" s="113"/>
      <c r="FHD3837" s="118"/>
      <c r="FHE3837" s="117"/>
      <c r="FHF3837" s="114"/>
      <c r="FHG3837" s="114"/>
      <c r="FHH3837" s="114"/>
      <c r="FHI3837" s="114"/>
      <c r="FHJ3837" s="114"/>
      <c r="FHK3837" s="114"/>
      <c r="FHL3837" s="114"/>
      <c r="FHM3837" s="114"/>
      <c r="FHN3837" s="114"/>
      <c r="FHO3837" s="114"/>
      <c r="FHP3837" s="116"/>
      <c r="FHQ3837" s="114"/>
      <c r="FHR3837" s="115"/>
      <c r="FHS3837" s="115"/>
      <c r="FHT3837" s="115"/>
      <c r="FHU3837" s="113"/>
      <c r="FHV3837" s="114"/>
      <c r="FHW3837" s="114"/>
      <c r="FHX3837" s="113"/>
      <c r="FHY3837" s="118"/>
      <c r="FHZ3837" s="117"/>
      <c r="FIA3837" s="114"/>
      <c r="FIB3837" s="114"/>
      <c r="FIC3837" s="114"/>
      <c r="FID3837" s="114"/>
      <c r="FIE3837" s="114"/>
      <c r="FIF3837" s="114"/>
      <c r="FIG3837" s="114"/>
      <c r="FIH3837" s="114"/>
      <c r="FII3837" s="114"/>
      <c r="FIJ3837" s="114"/>
      <c r="FIK3837" s="116"/>
      <c r="FIL3837" s="114"/>
      <c r="FIM3837" s="115"/>
      <c r="FIN3837" s="115"/>
      <c r="FIO3837" s="115"/>
      <c r="FIP3837" s="113"/>
      <c r="FIQ3837" s="114"/>
      <c r="FIR3837" s="114"/>
      <c r="FIS3837" s="113"/>
      <c r="FIT3837" s="118"/>
      <c r="FIU3837" s="117"/>
      <c r="FIV3837" s="114"/>
      <c r="FIW3837" s="114"/>
      <c r="FIX3837" s="114"/>
      <c r="FIY3837" s="114"/>
      <c r="FIZ3837" s="114"/>
      <c r="FJA3837" s="114"/>
      <c r="FJB3837" s="114"/>
      <c r="FJC3837" s="114"/>
      <c r="FJD3837" s="114"/>
      <c r="FJE3837" s="114"/>
      <c r="FJF3837" s="116"/>
      <c r="FJG3837" s="114"/>
      <c r="FJH3837" s="115"/>
      <c r="FJI3837" s="115"/>
      <c r="FJJ3837" s="115"/>
      <c r="FJK3837" s="113"/>
      <c r="FJL3837" s="114"/>
      <c r="FJM3837" s="114"/>
      <c r="FJN3837" s="113"/>
      <c r="FJO3837" s="118"/>
      <c r="FJP3837" s="117"/>
      <c r="FJQ3837" s="114"/>
      <c r="FJR3837" s="114"/>
      <c r="FJS3837" s="114"/>
      <c r="FJT3837" s="114"/>
      <c r="FJU3837" s="114"/>
      <c r="FJV3837" s="114"/>
      <c r="FJW3837" s="114"/>
      <c r="FJX3837" s="114"/>
      <c r="FJY3837" s="114"/>
      <c r="FJZ3837" s="114"/>
      <c r="FKA3837" s="116"/>
      <c r="FKB3837" s="114"/>
      <c r="FKC3837" s="115"/>
      <c r="FKD3837" s="115"/>
      <c r="FKE3837" s="115"/>
      <c r="FKF3837" s="113"/>
      <c r="FKG3837" s="114"/>
      <c r="FKH3837" s="114"/>
      <c r="FKI3837" s="113"/>
      <c r="FKJ3837" s="118"/>
      <c r="FKK3837" s="117"/>
      <c r="FKL3837" s="114"/>
      <c r="FKM3837" s="114"/>
      <c r="FKN3837" s="114"/>
      <c r="FKO3837" s="114"/>
      <c r="FKP3837" s="114"/>
      <c r="FKQ3837" s="114"/>
      <c r="FKR3837" s="114"/>
      <c r="FKS3837" s="114"/>
      <c r="FKT3837" s="114"/>
      <c r="FKU3837" s="114"/>
      <c r="FKV3837" s="116"/>
      <c r="FKW3837" s="114"/>
      <c r="FKX3837" s="115"/>
      <c r="FKY3837" s="115"/>
      <c r="FKZ3837" s="115"/>
      <c r="FLA3837" s="113"/>
      <c r="FLB3837" s="114"/>
      <c r="FLC3837" s="114"/>
      <c r="FLD3837" s="113"/>
      <c r="FLE3837" s="118"/>
      <c r="FLF3837" s="117"/>
      <c r="FLG3837" s="114"/>
      <c r="FLH3837" s="114"/>
      <c r="FLI3837" s="114"/>
      <c r="FLJ3837" s="114"/>
      <c r="FLK3837" s="114"/>
      <c r="FLL3837" s="114"/>
      <c r="FLM3837" s="114"/>
      <c r="FLN3837" s="114"/>
      <c r="FLO3837" s="114"/>
      <c r="FLP3837" s="114"/>
      <c r="FLQ3837" s="116"/>
      <c r="FLR3837" s="114"/>
      <c r="FLS3837" s="115"/>
      <c r="FLT3837" s="115"/>
      <c r="FLU3837" s="115"/>
      <c r="FLV3837" s="113"/>
      <c r="FLW3837" s="114"/>
      <c r="FLX3837" s="114"/>
      <c r="FLY3837" s="113"/>
      <c r="FLZ3837" s="118"/>
      <c r="FMA3837" s="117"/>
      <c r="FMB3837" s="114"/>
      <c r="FMC3837" s="114"/>
      <c r="FMD3837" s="114"/>
      <c r="FME3837" s="114"/>
      <c r="FMF3837" s="114"/>
      <c r="FMG3837" s="114"/>
      <c r="FMH3837" s="114"/>
      <c r="FMI3837" s="114"/>
      <c r="FMJ3837" s="114"/>
      <c r="FMK3837" s="114"/>
      <c r="FML3837" s="116"/>
      <c r="FMM3837" s="114"/>
      <c r="FMN3837" s="115"/>
      <c r="FMO3837" s="115"/>
      <c r="FMP3837" s="115"/>
      <c r="FMQ3837" s="113"/>
      <c r="FMR3837" s="114"/>
      <c r="FMS3837" s="114"/>
      <c r="FMT3837" s="113"/>
      <c r="FMU3837" s="118"/>
      <c r="FMV3837" s="117"/>
      <c r="FMW3837" s="114"/>
      <c r="FMX3837" s="114"/>
      <c r="FMY3837" s="114"/>
      <c r="FMZ3837" s="114"/>
      <c r="FNA3837" s="114"/>
      <c r="FNB3837" s="114"/>
      <c r="FNC3837" s="114"/>
      <c r="FND3837" s="114"/>
      <c r="FNE3837" s="114"/>
      <c r="FNF3837" s="114"/>
      <c r="FNG3837" s="116"/>
      <c r="FNH3837" s="114"/>
      <c r="FNI3837" s="115"/>
      <c r="FNJ3837" s="115"/>
      <c r="FNK3837" s="115"/>
      <c r="FNL3837" s="113"/>
      <c r="FNM3837" s="114"/>
      <c r="FNN3837" s="114"/>
      <c r="FNO3837" s="113"/>
      <c r="FNP3837" s="118"/>
      <c r="FNQ3837" s="117"/>
      <c r="FNR3837" s="114"/>
      <c r="FNS3837" s="114"/>
      <c r="FNT3837" s="114"/>
      <c r="FNU3837" s="114"/>
      <c r="FNV3837" s="114"/>
      <c r="FNW3837" s="114"/>
      <c r="FNX3837" s="114"/>
      <c r="FNY3837" s="114"/>
      <c r="FNZ3837" s="114"/>
      <c r="FOA3837" s="114"/>
      <c r="FOB3837" s="116"/>
      <c r="FOC3837" s="114"/>
      <c r="FOD3837" s="115"/>
      <c r="FOE3837" s="115"/>
      <c r="FOF3837" s="115"/>
      <c r="FOG3837" s="113"/>
      <c r="FOH3837" s="114"/>
      <c r="FOI3837" s="114"/>
      <c r="FOJ3837" s="113"/>
      <c r="FOK3837" s="118"/>
      <c r="FOL3837" s="117"/>
      <c r="FOM3837" s="114"/>
      <c r="FON3837" s="114"/>
      <c r="FOO3837" s="114"/>
      <c r="FOP3837" s="114"/>
      <c r="FOQ3837" s="114"/>
      <c r="FOR3837" s="114"/>
      <c r="FOS3837" s="114"/>
      <c r="FOT3837" s="114"/>
      <c r="FOU3837" s="114"/>
      <c r="FOV3837" s="114"/>
      <c r="FOW3837" s="116"/>
      <c r="FOX3837" s="114"/>
      <c r="FOY3837" s="115"/>
      <c r="FOZ3837" s="115"/>
      <c r="FPA3837" s="115"/>
      <c r="FPB3837" s="113"/>
      <c r="FPC3837" s="114"/>
      <c r="FPD3837" s="114"/>
      <c r="FPE3837" s="113"/>
      <c r="FPF3837" s="118"/>
      <c r="FPG3837" s="117"/>
      <c r="FPH3837" s="114"/>
      <c r="FPI3837" s="114"/>
      <c r="FPJ3837" s="114"/>
      <c r="FPK3837" s="114"/>
      <c r="FPL3837" s="114"/>
      <c r="FPM3837" s="114"/>
      <c r="FPN3837" s="114"/>
      <c r="FPO3837" s="114"/>
      <c r="FPP3837" s="114"/>
      <c r="FPQ3837" s="114"/>
      <c r="FPR3837" s="116"/>
      <c r="FPS3837" s="114"/>
      <c r="FPT3837" s="115"/>
      <c r="FPU3837" s="115"/>
      <c r="FPV3837" s="115"/>
      <c r="FPW3837" s="113"/>
      <c r="FPX3837" s="114"/>
      <c r="FPY3837" s="114"/>
      <c r="FPZ3837" s="113"/>
      <c r="FQA3837" s="118"/>
      <c r="FQB3837" s="117"/>
      <c r="FQC3837" s="114"/>
      <c r="FQD3837" s="114"/>
      <c r="FQE3837" s="114"/>
      <c r="FQF3837" s="114"/>
      <c r="FQG3837" s="114"/>
      <c r="FQH3837" s="114"/>
      <c r="FQI3837" s="114"/>
      <c r="FQJ3837" s="114"/>
      <c r="FQK3837" s="114"/>
      <c r="FQL3837" s="114"/>
      <c r="FQM3837" s="116"/>
      <c r="FQN3837" s="114"/>
      <c r="FQO3837" s="115"/>
      <c r="FQP3837" s="115"/>
      <c r="FQQ3837" s="115"/>
      <c r="FQR3837" s="113"/>
      <c r="FQS3837" s="114"/>
      <c r="FQT3837" s="114"/>
      <c r="FQU3837" s="113"/>
      <c r="FQV3837" s="118"/>
      <c r="FQW3837" s="117"/>
      <c r="FQX3837" s="114"/>
      <c r="FQY3837" s="114"/>
      <c r="FQZ3837" s="114"/>
      <c r="FRA3837" s="114"/>
      <c r="FRB3837" s="114"/>
      <c r="FRC3837" s="114"/>
      <c r="FRD3837" s="114"/>
      <c r="FRE3837" s="114"/>
      <c r="FRF3837" s="114"/>
      <c r="FRG3837" s="114"/>
      <c r="FRH3837" s="116"/>
      <c r="FRI3837" s="114"/>
      <c r="FRJ3837" s="115"/>
      <c r="FRK3837" s="115"/>
      <c r="FRL3837" s="115"/>
      <c r="FRM3837" s="113"/>
      <c r="FRN3837" s="114"/>
      <c r="FRO3837" s="114"/>
      <c r="FRP3837" s="113"/>
      <c r="FRQ3837" s="118"/>
      <c r="FRR3837" s="117"/>
      <c r="FRS3837" s="114"/>
      <c r="FRT3837" s="114"/>
      <c r="FRU3837" s="114"/>
      <c r="FRV3837" s="114"/>
      <c r="FRW3837" s="114"/>
      <c r="FRX3837" s="114"/>
      <c r="FRY3837" s="114"/>
      <c r="FRZ3837" s="114"/>
      <c r="FSA3837" s="114"/>
      <c r="FSB3837" s="114"/>
      <c r="FSC3837" s="116"/>
      <c r="FSD3837" s="114"/>
      <c r="FSE3837" s="115"/>
      <c r="FSF3837" s="115"/>
      <c r="FSG3837" s="115"/>
      <c r="FSH3837" s="113"/>
      <c r="FSI3837" s="114"/>
      <c r="FSJ3837" s="114"/>
      <c r="FSK3837" s="113"/>
      <c r="FSL3837" s="118"/>
      <c r="FSM3837" s="117"/>
      <c r="FSN3837" s="114"/>
      <c r="FSO3837" s="114"/>
      <c r="FSP3837" s="114"/>
      <c r="FSQ3837" s="114"/>
      <c r="FSR3837" s="114"/>
      <c r="FSS3837" s="114"/>
      <c r="FST3837" s="114"/>
      <c r="FSU3837" s="114"/>
      <c r="FSV3837" s="114"/>
      <c r="FSW3837" s="114"/>
      <c r="FSX3837" s="116"/>
      <c r="FSY3837" s="114"/>
      <c r="FSZ3837" s="115"/>
      <c r="FTA3837" s="115"/>
      <c r="FTB3837" s="115"/>
      <c r="FTC3837" s="113"/>
      <c r="FTD3837" s="114"/>
      <c r="FTE3837" s="114"/>
      <c r="FTF3837" s="113"/>
      <c r="FTG3837" s="118"/>
      <c r="FTH3837" s="117"/>
      <c r="FTI3837" s="114"/>
      <c r="FTJ3837" s="114"/>
      <c r="FTK3837" s="114"/>
      <c r="FTL3837" s="114"/>
      <c r="FTM3837" s="114"/>
      <c r="FTN3837" s="114"/>
      <c r="FTO3837" s="114"/>
      <c r="FTP3837" s="114"/>
      <c r="FTQ3837" s="114"/>
      <c r="FTR3837" s="114"/>
      <c r="FTS3837" s="116"/>
      <c r="FTT3837" s="114"/>
      <c r="FTU3837" s="115"/>
      <c r="FTV3837" s="115"/>
      <c r="FTW3837" s="115"/>
      <c r="FTX3837" s="113"/>
      <c r="FTY3837" s="114"/>
      <c r="FTZ3837" s="114"/>
      <c r="FUA3837" s="113"/>
      <c r="FUB3837" s="118"/>
      <c r="FUC3837" s="117"/>
      <c r="FUD3837" s="114"/>
      <c r="FUE3837" s="114"/>
      <c r="FUF3837" s="114"/>
      <c r="FUG3837" s="114"/>
      <c r="FUH3837" s="114"/>
      <c r="FUI3837" s="114"/>
      <c r="FUJ3837" s="114"/>
      <c r="FUK3837" s="114"/>
      <c r="FUL3837" s="114"/>
      <c r="FUM3837" s="114"/>
      <c r="FUN3837" s="116"/>
      <c r="FUO3837" s="114"/>
      <c r="FUP3837" s="115"/>
      <c r="FUQ3837" s="115"/>
      <c r="FUR3837" s="115"/>
      <c r="FUS3837" s="113"/>
      <c r="FUT3837" s="114"/>
      <c r="FUU3837" s="114"/>
      <c r="FUV3837" s="113"/>
      <c r="FUW3837" s="118"/>
      <c r="FUX3837" s="117"/>
      <c r="FUY3837" s="114"/>
      <c r="FUZ3837" s="114"/>
      <c r="FVA3837" s="114"/>
      <c r="FVB3837" s="114"/>
      <c r="FVC3837" s="114"/>
      <c r="FVD3837" s="114"/>
      <c r="FVE3837" s="114"/>
      <c r="FVF3837" s="114"/>
      <c r="FVG3837" s="114"/>
      <c r="FVH3837" s="114"/>
      <c r="FVI3837" s="116"/>
      <c r="FVJ3837" s="114"/>
      <c r="FVK3837" s="115"/>
      <c r="FVL3837" s="115"/>
      <c r="FVM3837" s="115"/>
      <c r="FVN3837" s="113"/>
      <c r="FVO3837" s="114"/>
      <c r="FVP3837" s="114"/>
      <c r="FVQ3837" s="113"/>
      <c r="FVR3837" s="118"/>
      <c r="FVS3837" s="117"/>
      <c r="FVT3837" s="114"/>
      <c r="FVU3837" s="114"/>
      <c r="FVV3837" s="114"/>
      <c r="FVW3837" s="114"/>
      <c r="FVX3837" s="114"/>
      <c r="FVY3837" s="114"/>
      <c r="FVZ3837" s="114"/>
      <c r="FWA3837" s="114"/>
      <c r="FWB3837" s="114"/>
      <c r="FWC3837" s="114"/>
      <c r="FWD3837" s="116"/>
      <c r="FWE3837" s="114"/>
      <c r="FWF3837" s="115"/>
      <c r="FWG3837" s="115"/>
      <c r="FWH3837" s="115"/>
      <c r="FWI3837" s="113"/>
      <c r="FWJ3837" s="114"/>
      <c r="FWK3837" s="114"/>
      <c r="FWL3837" s="113"/>
      <c r="FWM3837" s="118"/>
      <c r="FWN3837" s="117"/>
      <c r="FWO3837" s="114"/>
      <c r="FWP3837" s="114"/>
      <c r="FWQ3837" s="114"/>
      <c r="FWR3837" s="114"/>
      <c r="FWS3837" s="114"/>
      <c r="FWT3837" s="114"/>
      <c r="FWU3837" s="114"/>
      <c r="FWV3837" s="114"/>
      <c r="FWW3837" s="114"/>
      <c r="FWX3837" s="114"/>
      <c r="FWY3837" s="116"/>
      <c r="FWZ3837" s="114"/>
      <c r="FXA3837" s="115"/>
      <c r="FXB3837" s="115"/>
      <c r="FXC3837" s="115"/>
      <c r="FXD3837" s="113"/>
      <c r="FXE3837" s="114"/>
      <c r="FXF3837" s="114"/>
      <c r="FXG3837" s="113"/>
      <c r="FXH3837" s="118"/>
      <c r="FXI3837" s="117"/>
      <c r="FXJ3837" s="114"/>
      <c r="FXK3837" s="114"/>
      <c r="FXL3837" s="114"/>
      <c r="FXM3837" s="114"/>
      <c r="FXN3837" s="114"/>
      <c r="FXO3837" s="114"/>
      <c r="FXP3837" s="114"/>
      <c r="FXQ3837" s="114"/>
      <c r="FXR3837" s="114"/>
      <c r="FXS3837" s="114"/>
      <c r="FXT3837" s="116"/>
      <c r="FXU3837" s="114"/>
      <c r="FXV3837" s="115"/>
      <c r="FXW3837" s="115"/>
      <c r="FXX3837" s="115"/>
      <c r="FXY3837" s="113"/>
      <c r="FXZ3837" s="114"/>
      <c r="FYA3837" s="114"/>
      <c r="FYB3837" s="113"/>
      <c r="FYC3837" s="118"/>
      <c r="FYD3837" s="117"/>
      <c r="FYE3837" s="114"/>
      <c r="FYF3837" s="114"/>
      <c r="FYG3837" s="114"/>
      <c r="FYH3837" s="114"/>
      <c r="FYI3837" s="114"/>
      <c r="FYJ3837" s="114"/>
      <c r="FYK3837" s="114"/>
      <c r="FYL3837" s="114"/>
      <c r="FYM3837" s="114"/>
      <c r="FYN3837" s="114"/>
      <c r="FYO3837" s="116"/>
      <c r="FYP3837" s="114"/>
      <c r="FYQ3837" s="115"/>
      <c r="FYR3837" s="115"/>
      <c r="FYS3837" s="115"/>
      <c r="FYT3837" s="113"/>
      <c r="FYU3837" s="114"/>
      <c r="FYV3837" s="114"/>
      <c r="FYW3837" s="113"/>
      <c r="FYX3837" s="118"/>
      <c r="FYY3837" s="117"/>
      <c r="FYZ3837" s="114"/>
      <c r="FZA3837" s="114"/>
      <c r="FZB3837" s="114"/>
      <c r="FZC3837" s="114"/>
      <c r="FZD3837" s="114"/>
      <c r="FZE3837" s="114"/>
      <c r="FZF3837" s="114"/>
      <c r="FZG3837" s="114"/>
      <c r="FZH3837" s="114"/>
      <c r="FZI3837" s="114"/>
      <c r="FZJ3837" s="116"/>
      <c r="FZK3837" s="114"/>
      <c r="FZL3837" s="115"/>
      <c r="FZM3837" s="115"/>
      <c r="FZN3837" s="115"/>
      <c r="FZO3837" s="113"/>
      <c r="FZP3837" s="114"/>
      <c r="FZQ3837" s="114"/>
      <c r="FZR3837" s="113"/>
      <c r="FZS3837" s="118"/>
      <c r="FZT3837" s="117"/>
      <c r="FZU3837" s="114"/>
      <c r="FZV3837" s="114"/>
      <c r="FZW3837" s="114"/>
      <c r="FZX3837" s="114"/>
      <c r="FZY3837" s="114"/>
      <c r="FZZ3837" s="114"/>
      <c r="GAA3837" s="114"/>
      <c r="GAB3837" s="114"/>
      <c r="GAC3837" s="114"/>
      <c r="GAD3837" s="114"/>
      <c r="GAE3837" s="116"/>
      <c r="GAF3837" s="114"/>
      <c r="GAG3837" s="115"/>
      <c r="GAH3837" s="115"/>
      <c r="GAI3837" s="115"/>
      <c r="GAJ3837" s="113"/>
      <c r="GAK3837" s="114"/>
      <c r="GAL3837" s="114"/>
      <c r="GAM3837" s="113"/>
      <c r="GAN3837" s="118"/>
      <c r="GAO3837" s="117"/>
      <c r="GAP3837" s="114"/>
      <c r="GAQ3837" s="114"/>
      <c r="GAR3837" s="114"/>
      <c r="GAS3837" s="114"/>
      <c r="GAT3837" s="114"/>
      <c r="GAU3837" s="114"/>
      <c r="GAV3837" s="114"/>
      <c r="GAW3837" s="114"/>
      <c r="GAX3837" s="114"/>
      <c r="GAY3837" s="114"/>
      <c r="GAZ3837" s="116"/>
      <c r="GBA3837" s="114"/>
      <c r="GBB3837" s="115"/>
      <c r="GBC3837" s="115"/>
      <c r="GBD3837" s="115"/>
      <c r="GBE3837" s="113"/>
      <c r="GBF3837" s="114"/>
      <c r="GBG3837" s="114"/>
      <c r="GBH3837" s="113"/>
      <c r="GBI3837" s="118"/>
      <c r="GBJ3837" s="117"/>
      <c r="GBK3837" s="114"/>
      <c r="GBL3837" s="114"/>
      <c r="GBM3837" s="114"/>
      <c r="GBN3837" s="114"/>
      <c r="GBO3837" s="114"/>
      <c r="GBP3837" s="114"/>
      <c r="GBQ3837" s="114"/>
      <c r="GBR3837" s="114"/>
      <c r="GBS3837" s="114"/>
      <c r="GBT3837" s="114"/>
      <c r="GBU3837" s="116"/>
      <c r="GBV3837" s="114"/>
      <c r="GBW3837" s="115"/>
      <c r="GBX3837" s="115"/>
      <c r="GBY3837" s="115"/>
      <c r="GBZ3837" s="113"/>
      <c r="GCA3837" s="114"/>
      <c r="GCB3837" s="114"/>
      <c r="GCC3837" s="113"/>
      <c r="GCD3837" s="118"/>
      <c r="GCE3837" s="117"/>
      <c r="GCF3837" s="114"/>
      <c r="GCG3837" s="114"/>
      <c r="GCH3837" s="114"/>
      <c r="GCI3837" s="114"/>
      <c r="GCJ3837" s="114"/>
      <c r="GCK3837" s="114"/>
      <c r="GCL3837" s="114"/>
      <c r="GCM3837" s="114"/>
      <c r="GCN3837" s="114"/>
      <c r="GCO3837" s="114"/>
      <c r="GCP3837" s="116"/>
      <c r="GCQ3837" s="114"/>
      <c r="GCR3837" s="115"/>
      <c r="GCS3837" s="115"/>
      <c r="GCT3837" s="115"/>
      <c r="GCU3837" s="113"/>
      <c r="GCV3837" s="114"/>
      <c r="GCW3837" s="114"/>
      <c r="GCX3837" s="113"/>
      <c r="GCY3837" s="118"/>
      <c r="GCZ3837" s="117"/>
      <c r="GDA3837" s="114"/>
      <c r="GDB3837" s="114"/>
      <c r="GDC3837" s="114"/>
      <c r="GDD3837" s="114"/>
      <c r="GDE3837" s="114"/>
      <c r="GDF3837" s="114"/>
      <c r="GDG3837" s="114"/>
      <c r="GDH3837" s="114"/>
      <c r="GDI3837" s="114"/>
      <c r="GDJ3837" s="114"/>
      <c r="GDK3837" s="116"/>
      <c r="GDL3837" s="114"/>
      <c r="GDM3837" s="115"/>
      <c r="GDN3837" s="115"/>
      <c r="GDO3837" s="115"/>
      <c r="GDP3837" s="113"/>
      <c r="GDQ3837" s="114"/>
      <c r="GDR3837" s="114"/>
      <c r="GDS3837" s="113"/>
      <c r="GDT3837" s="118"/>
      <c r="GDU3837" s="117"/>
      <c r="GDV3837" s="114"/>
      <c r="GDW3837" s="114"/>
      <c r="GDX3837" s="114"/>
      <c r="GDY3837" s="114"/>
      <c r="GDZ3837" s="114"/>
      <c r="GEA3837" s="114"/>
      <c r="GEB3837" s="114"/>
      <c r="GEC3837" s="114"/>
      <c r="GED3837" s="114"/>
      <c r="GEE3837" s="114"/>
      <c r="GEF3837" s="116"/>
      <c r="GEG3837" s="114"/>
      <c r="GEH3837" s="115"/>
      <c r="GEI3837" s="115"/>
      <c r="GEJ3837" s="115"/>
      <c r="GEK3837" s="113"/>
      <c r="GEL3837" s="114"/>
      <c r="GEM3837" s="114"/>
      <c r="GEN3837" s="113"/>
      <c r="GEO3837" s="118"/>
      <c r="GEP3837" s="117"/>
      <c r="GEQ3837" s="114"/>
      <c r="GER3837" s="114"/>
      <c r="GES3837" s="114"/>
      <c r="GET3837" s="114"/>
      <c r="GEU3837" s="114"/>
      <c r="GEV3837" s="114"/>
      <c r="GEW3837" s="114"/>
      <c r="GEX3837" s="114"/>
      <c r="GEY3837" s="114"/>
      <c r="GEZ3837" s="114"/>
      <c r="GFA3837" s="116"/>
      <c r="GFB3837" s="114"/>
      <c r="GFC3837" s="115"/>
      <c r="GFD3837" s="115"/>
      <c r="GFE3837" s="115"/>
      <c r="GFF3837" s="113"/>
      <c r="GFG3837" s="114"/>
      <c r="GFH3837" s="114"/>
      <c r="GFI3837" s="113"/>
      <c r="GFJ3837" s="118"/>
      <c r="GFK3837" s="117"/>
      <c r="GFL3837" s="114"/>
      <c r="GFM3837" s="114"/>
      <c r="GFN3837" s="114"/>
      <c r="GFO3837" s="114"/>
      <c r="GFP3837" s="114"/>
      <c r="GFQ3837" s="114"/>
      <c r="GFR3837" s="114"/>
      <c r="GFS3837" s="114"/>
      <c r="GFT3837" s="114"/>
      <c r="GFU3837" s="114"/>
      <c r="GFV3837" s="116"/>
      <c r="GFW3837" s="114"/>
      <c r="GFX3837" s="115"/>
      <c r="GFY3837" s="115"/>
      <c r="GFZ3837" s="115"/>
      <c r="GGA3837" s="113"/>
      <c r="GGB3837" s="114"/>
      <c r="GGC3837" s="114"/>
      <c r="GGD3837" s="113"/>
      <c r="GGE3837" s="118"/>
      <c r="GGF3837" s="117"/>
      <c r="GGG3837" s="114"/>
      <c r="GGH3837" s="114"/>
      <c r="GGI3837" s="114"/>
      <c r="GGJ3837" s="114"/>
      <c r="GGK3837" s="114"/>
      <c r="GGL3837" s="114"/>
      <c r="GGM3837" s="114"/>
      <c r="GGN3837" s="114"/>
      <c r="GGO3837" s="114"/>
      <c r="GGP3837" s="114"/>
      <c r="GGQ3837" s="116"/>
      <c r="GGR3837" s="114"/>
      <c r="GGS3837" s="115"/>
      <c r="GGT3837" s="115"/>
      <c r="GGU3837" s="115"/>
      <c r="GGV3837" s="113"/>
      <c r="GGW3837" s="114"/>
      <c r="GGX3837" s="114"/>
      <c r="GGY3837" s="113"/>
      <c r="GGZ3837" s="118"/>
      <c r="GHA3837" s="117"/>
      <c r="GHB3837" s="114"/>
      <c r="GHC3837" s="114"/>
      <c r="GHD3837" s="114"/>
      <c r="GHE3837" s="114"/>
      <c r="GHF3837" s="114"/>
      <c r="GHG3837" s="114"/>
      <c r="GHH3837" s="114"/>
      <c r="GHI3837" s="114"/>
      <c r="GHJ3837" s="114"/>
      <c r="GHK3837" s="114"/>
      <c r="GHL3837" s="116"/>
      <c r="GHM3837" s="114"/>
      <c r="GHN3837" s="115"/>
      <c r="GHO3837" s="115"/>
      <c r="GHP3837" s="115"/>
      <c r="GHQ3837" s="113"/>
      <c r="GHR3837" s="114"/>
      <c r="GHS3837" s="114"/>
      <c r="GHT3837" s="113"/>
      <c r="GHU3837" s="118"/>
      <c r="GHV3837" s="117"/>
      <c r="GHW3837" s="114"/>
      <c r="GHX3837" s="114"/>
      <c r="GHY3837" s="114"/>
      <c r="GHZ3837" s="114"/>
      <c r="GIA3837" s="114"/>
      <c r="GIB3837" s="114"/>
      <c r="GIC3837" s="114"/>
      <c r="GID3837" s="114"/>
      <c r="GIE3837" s="114"/>
      <c r="GIF3837" s="114"/>
      <c r="GIG3837" s="116"/>
      <c r="GIH3837" s="114"/>
      <c r="GII3837" s="115"/>
      <c r="GIJ3837" s="115"/>
      <c r="GIK3837" s="115"/>
      <c r="GIL3837" s="113"/>
      <c r="GIM3837" s="114"/>
      <c r="GIN3837" s="114"/>
      <c r="GIO3837" s="113"/>
      <c r="GIP3837" s="118"/>
      <c r="GIQ3837" s="117"/>
      <c r="GIR3837" s="114"/>
      <c r="GIS3837" s="114"/>
      <c r="GIT3837" s="114"/>
      <c r="GIU3837" s="114"/>
      <c r="GIV3837" s="114"/>
      <c r="GIW3837" s="114"/>
      <c r="GIX3837" s="114"/>
      <c r="GIY3837" s="114"/>
      <c r="GIZ3837" s="114"/>
      <c r="GJA3837" s="114"/>
      <c r="GJB3837" s="116"/>
      <c r="GJC3837" s="114"/>
      <c r="GJD3837" s="115"/>
      <c r="GJE3837" s="115"/>
      <c r="GJF3837" s="115"/>
      <c r="GJG3837" s="113"/>
      <c r="GJH3837" s="114"/>
      <c r="GJI3837" s="114"/>
      <c r="GJJ3837" s="113"/>
      <c r="GJK3837" s="118"/>
      <c r="GJL3837" s="117"/>
      <c r="GJM3837" s="114"/>
      <c r="GJN3837" s="114"/>
      <c r="GJO3837" s="114"/>
      <c r="GJP3837" s="114"/>
      <c r="GJQ3837" s="114"/>
      <c r="GJR3837" s="114"/>
      <c r="GJS3837" s="114"/>
      <c r="GJT3837" s="114"/>
      <c r="GJU3837" s="114"/>
      <c r="GJV3837" s="114"/>
      <c r="GJW3837" s="116"/>
      <c r="GJX3837" s="114"/>
      <c r="GJY3837" s="115"/>
      <c r="GJZ3837" s="115"/>
      <c r="GKA3837" s="115"/>
      <c r="GKB3837" s="113"/>
      <c r="GKC3837" s="114"/>
      <c r="GKD3837" s="114"/>
      <c r="GKE3837" s="113"/>
      <c r="GKF3837" s="118"/>
      <c r="GKG3837" s="117"/>
      <c r="GKH3837" s="114"/>
      <c r="GKI3837" s="114"/>
      <c r="GKJ3837" s="114"/>
      <c r="GKK3837" s="114"/>
      <c r="GKL3837" s="114"/>
      <c r="GKM3837" s="114"/>
      <c r="GKN3837" s="114"/>
      <c r="GKO3837" s="114"/>
      <c r="GKP3837" s="114"/>
      <c r="GKQ3837" s="114"/>
      <c r="GKR3837" s="116"/>
      <c r="GKS3837" s="114"/>
      <c r="GKT3837" s="115"/>
      <c r="GKU3837" s="115"/>
      <c r="GKV3837" s="115"/>
      <c r="GKW3837" s="113"/>
      <c r="GKX3837" s="114"/>
      <c r="GKY3837" s="114"/>
      <c r="GKZ3837" s="113"/>
      <c r="GLA3837" s="118"/>
      <c r="GLB3837" s="117"/>
      <c r="GLC3837" s="114"/>
      <c r="GLD3837" s="114"/>
      <c r="GLE3837" s="114"/>
      <c r="GLF3837" s="114"/>
      <c r="GLG3837" s="114"/>
      <c r="GLH3837" s="114"/>
      <c r="GLI3837" s="114"/>
      <c r="GLJ3837" s="114"/>
      <c r="GLK3837" s="114"/>
      <c r="GLL3837" s="114"/>
      <c r="GLM3837" s="116"/>
      <c r="GLN3837" s="114"/>
      <c r="GLO3837" s="115"/>
      <c r="GLP3837" s="115"/>
      <c r="GLQ3837" s="115"/>
      <c r="GLR3837" s="113"/>
      <c r="GLS3837" s="114"/>
      <c r="GLT3837" s="114"/>
      <c r="GLU3837" s="113"/>
      <c r="GLV3837" s="118"/>
      <c r="GLW3837" s="117"/>
      <c r="GLX3837" s="114"/>
      <c r="GLY3837" s="114"/>
      <c r="GLZ3837" s="114"/>
      <c r="GMA3837" s="114"/>
      <c r="GMB3837" s="114"/>
      <c r="GMC3837" s="114"/>
      <c r="GMD3837" s="114"/>
      <c r="GME3837" s="114"/>
      <c r="GMF3837" s="114"/>
      <c r="GMG3837" s="114"/>
      <c r="GMH3837" s="116"/>
      <c r="GMI3837" s="114"/>
      <c r="GMJ3837" s="115"/>
      <c r="GMK3837" s="115"/>
      <c r="GML3837" s="115"/>
      <c r="GMM3837" s="113"/>
      <c r="GMN3837" s="114"/>
      <c r="GMO3837" s="114"/>
      <c r="GMP3837" s="113"/>
      <c r="GMQ3837" s="118"/>
      <c r="GMR3837" s="117"/>
      <c r="GMS3837" s="114"/>
      <c r="GMT3837" s="114"/>
      <c r="GMU3837" s="114"/>
      <c r="GMV3837" s="114"/>
      <c r="GMW3837" s="114"/>
      <c r="GMX3837" s="114"/>
      <c r="GMY3837" s="114"/>
      <c r="GMZ3837" s="114"/>
      <c r="GNA3837" s="114"/>
      <c r="GNB3837" s="114"/>
      <c r="GNC3837" s="116"/>
      <c r="GND3837" s="114"/>
      <c r="GNE3837" s="115"/>
      <c r="GNF3837" s="115"/>
      <c r="GNG3837" s="115"/>
      <c r="GNH3837" s="113"/>
      <c r="GNI3837" s="114"/>
      <c r="GNJ3837" s="114"/>
      <c r="GNK3837" s="113"/>
      <c r="GNL3837" s="118"/>
      <c r="GNM3837" s="117"/>
      <c r="GNN3837" s="114"/>
      <c r="GNO3837" s="114"/>
      <c r="GNP3837" s="114"/>
      <c r="GNQ3837" s="114"/>
      <c r="GNR3837" s="114"/>
      <c r="GNS3837" s="114"/>
      <c r="GNT3837" s="114"/>
      <c r="GNU3837" s="114"/>
      <c r="GNV3837" s="114"/>
      <c r="GNW3837" s="114"/>
      <c r="GNX3837" s="116"/>
      <c r="GNY3837" s="114"/>
      <c r="GNZ3837" s="115"/>
      <c r="GOA3837" s="115"/>
      <c r="GOB3837" s="115"/>
      <c r="GOC3837" s="113"/>
      <c r="GOD3837" s="114"/>
      <c r="GOE3837" s="114"/>
      <c r="GOF3837" s="113"/>
      <c r="GOG3837" s="118"/>
      <c r="GOH3837" s="117"/>
      <c r="GOI3837" s="114"/>
      <c r="GOJ3837" s="114"/>
      <c r="GOK3837" s="114"/>
      <c r="GOL3837" s="114"/>
      <c r="GOM3837" s="114"/>
      <c r="GON3837" s="114"/>
      <c r="GOO3837" s="114"/>
      <c r="GOP3837" s="114"/>
      <c r="GOQ3837" s="114"/>
      <c r="GOR3837" s="114"/>
      <c r="GOS3837" s="116"/>
      <c r="GOT3837" s="114"/>
      <c r="GOU3837" s="115"/>
      <c r="GOV3837" s="115"/>
      <c r="GOW3837" s="115"/>
      <c r="GOX3837" s="113"/>
      <c r="GOY3837" s="114"/>
      <c r="GOZ3837" s="114"/>
      <c r="GPA3837" s="113"/>
      <c r="GPB3837" s="118"/>
      <c r="GPC3837" s="117"/>
      <c r="GPD3837" s="114"/>
      <c r="GPE3837" s="114"/>
      <c r="GPF3837" s="114"/>
      <c r="GPG3837" s="114"/>
      <c r="GPH3837" s="114"/>
      <c r="GPI3837" s="114"/>
      <c r="GPJ3837" s="114"/>
      <c r="GPK3837" s="114"/>
      <c r="GPL3837" s="114"/>
      <c r="GPM3837" s="114"/>
      <c r="GPN3837" s="116"/>
      <c r="GPO3837" s="114"/>
      <c r="GPP3837" s="115"/>
      <c r="GPQ3837" s="115"/>
      <c r="GPR3837" s="115"/>
      <c r="GPS3837" s="113"/>
      <c r="GPT3837" s="114"/>
      <c r="GPU3837" s="114"/>
      <c r="GPV3837" s="113"/>
      <c r="GPW3837" s="118"/>
      <c r="GPX3837" s="117"/>
      <c r="GPY3837" s="114"/>
      <c r="GPZ3837" s="114"/>
      <c r="GQA3837" s="114"/>
      <c r="GQB3837" s="114"/>
      <c r="GQC3837" s="114"/>
      <c r="GQD3837" s="114"/>
      <c r="GQE3837" s="114"/>
      <c r="GQF3837" s="114"/>
      <c r="GQG3837" s="114"/>
      <c r="GQH3837" s="114"/>
      <c r="GQI3837" s="116"/>
      <c r="GQJ3837" s="114"/>
      <c r="GQK3837" s="115"/>
      <c r="GQL3837" s="115"/>
      <c r="GQM3837" s="115"/>
      <c r="GQN3837" s="113"/>
      <c r="GQO3837" s="114"/>
      <c r="GQP3837" s="114"/>
      <c r="GQQ3837" s="113"/>
      <c r="GQR3837" s="118"/>
      <c r="GQS3837" s="117"/>
      <c r="GQT3837" s="114"/>
      <c r="GQU3837" s="114"/>
      <c r="GQV3837" s="114"/>
      <c r="GQW3837" s="114"/>
      <c r="GQX3837" s="114"/>
      <c r="GQY3837" s="114"/>
      <c r="GQZ3837" s="114"/>
      <c r="GRA3837" s="114"/>
      <c r="GRB3837" s="114"/>
      <c r="GRC3837" s="114"/>
      <c r="GRD3837" s="116"/>
      <c r="GRE3837" s="114"/>
      <c r="GRF3837" s="115"/>
      <c r="GRG3837" s="115"/>
      <c r="GRH3837" s="115"/>
      <c r="GRI3837" s="113"/>
      <c r="GRJ3837" s="114"/>
      <c r="GRK3837" s="114"/>
      <c r="GRL3837" s="113"/>
      <c r="GRM3837" s="118"/>
      <c r="GRN3837" s="117"/>
      <c r="GRO3837" s="114"/>
      <c r="GRP3837" s="114"/>
      <c r="GRQ3837" s="114"/>
      <c r="GRR3837" s="114"/>
      <c r="GRS3837" s="114"/>
      <c r="GRT3837" s="114"/>
      <c r="GRU3837" s="114"/>
      <c r="GRV3837" s="114"/>
      <c r="GRW3837" s="114"/>
      <c r="GRX3837" s="114"/>
      <c r="GRY3837" s="116"/>
      <c r="GRZ3837" s="114"/>
      <c r="GSA3837" s="115"/>
      <c r="GSB3837" s="115"/>
      <c r="GSC3837" s="115"/>
      <c r="GSD3837" s="113"/>
      <c r="GSE3837" s="114"/>
      <c r="GSF3837" s="114"/>
      <c r="GSG3837" s="113"/>
      <c r="GSH3837" s="118"/>
      <c r="GSI3837" s="117"/>
      <c r="GSJ3837" s="114"/>
      <c r="GSK3837" s="114"/>
      <c r="GSL3837" s="114"/>
      <c r="GSM3837" s="114"/>
      <c r="GSN3837" s="114"/>
      <c r="GSO3837" s="114"/>
      <c r="GSP3837" s="114"/>
      <c r="GSQ3837" s="114"/>
      <c r="GSR3837" s="114"/>
      <c r="GSS3837" s="114"/>
      <c r="GST3837" s="116"/>
      <c r="GSU3837" s="114"/>
      <c r="GSV3837" s="115"/>
      <c r="GSW3837" s="115"/>
      <c r="GSX3837" s="115"/>
      <c r="GSY3837" s="113"/>
      <c r="GSZ3837" s="114"/>
      <c r="GTA3837" s="114"/>
      <c r="GTB3837" s="113"/>
      <c r="GTC3837" s="118"/>
      <c r="GTD3837" s="117"/>
      <c r="GTE3837" s="114"/>
      <c r="GTF3837" s="114"/>
      <c r="GTG3837" s="114"/>
      <c r="GTH3837" s="114"/>
      <c r="GTI3837" s="114"/>
      <c r="GTJ3837" s="114"/>
      <c r="GTK3837" s="114"/>
      <c r="GTL3837" s="114"/>
      <c r="GTM3837" s="114"/>
      <c r="GTN3837" s="114"/>
      <c r="GTO3837" s="116"/>
      <c r="GTP3837" s="114"/>
      <c r="GTQ3837" s="115"/>
      <c r="GTR3837" s="115"/>
      <c r="GTS3837" s="115"/>
      <c r="GTT3837" s="113"/>
      <c r="GTU3837" s="114"/>
      <c r="GTV3837" s="114"/>
      <c r="GTW3837" s="113"/>
      <c r="GTX3837" s="118"/>
      <c r="GTY3837" s="117"/>
      <c r="GTZ3837" s="114"/>
      <c r="GUA3837" s="114"/>
      <c r="GUB3837" s="114"/>
      <c r="GUC3837" s="114"/>
      <c r="GUD3837" s="114"/>
      <c r="GUE3837" s="114"/>
      <c r="GUF3837" s="114"/>
      <c r="GUG3837" s="114"/>
      <c r="GUH3837" s="114"/>
      <c r="GUI3837" s="114"/>
      <c r="GUJ3837" s="116"/>
      <c r="GUK3837" s="114"/>
      <c r="GUL3837" s="115"/>
      <c r="GUM3837" s="115"/>
      <c r="GUN3837" s="115"/>
      <c r="GUO3837" s="113"/>
      <c r="GUP3837" s="114"/>
      <c r="GUQ3837" s="114"/>
      <c r="GUR3837" s="113"/>
      <c r="GUS3837" s="118"/>
      <c r="GUT3837" s="117"/>
      <c r="GUU3837" s="114"/>
      <c r="GUV3837" s="114"/>
      <c r="GUW3837" s="114"/>
      <c r="GUX3837" s="114"/>
      <c r="GUY3837" s="114"/>
      <c r="GUZ3837" s="114"/>
      <c r="GVA3837" s="114"/>
      <c r="GVB3837" s="114"/>
      <c r="GVC3837" s="114"/>
      <c r="GVD3837" s="114"/>
      <c r="GVE3837" s="116"/>
      <c r="GVF3837" s="114"/>
      <c r="GVG3837" s="115"/>
      <c r="GVH3837" s="115"/>
      <c r="GVI3837" s="115"/>
      <c r="GVJ3837" s="113"/>
      <c r="GVK3837" s="114"/>
      <c r="GVL3837" s="114"/>
      <c r="GVM3837" s="113"/>
      <c r="GVN3837" s="118"/>
      <c r="GVO3837" s="117"/>
      <c r="GVP3837" s="114"/>
      <c r="GVQ3837" s="114"/>
      <c r="GVR3837" s="114"/>
      <c r="GVS3837" s="114"/>
      <c r="GVT3837" s="114"/>
      <c r="GVU3837" s="114"/>
      <c r="GVV3837" s="114"/>
      <c r="GVW3837" s="114"/>
      <c r="GVX3837" s="114"/>
      <c r="GVY3837" s="114"/>
      <c r="GVZ3837" s="116"/>
      <c r="GWA3837" s="114"/>
      <c r="GWB3837" s="115"/>
      <c r="GWC3837" s="115"/>
      <c r="GWD3837" s="115"/>
      <c r="GWE3837" s="113"/>
      <c r="GWF3837" s="114"/>
      <c r="GWG3837" s="114"/>
      <c r="GWH3837" s="113"/>
      <c r="GWI3837" s="118"/>
      <c r="GWJ3837" s="117"/>
      <c r="GWK3837" s="114"/>
      <c r="GWL3837" s="114"/>
      <c r="GWM3837" s="114"/>
      <c r="GWN3837" s="114"/>
      <c r="GWO3837" s="114"/>
      <c r="GWP3837" s="114"/>
      <c r="GWQ3837" s="114"/>
      <c r="GWR3837" s="114"/>
      <c r="GWS3837" s="114"/>
      <c r="GWT3837" s="114"/>
      <c r="GWU3837" s="116"/>
      <c r="GWV3837" s="114"/>
      <c r="GWW3837" s="115"/>
      <c r="GWX3837" s="115"/>
      <c r="GWY3837" s="115"/>
      <c r="GWZ3837" s="113"/>
      <c r="GXA3837" s="114"/>
      <c r="GXB3837" s="114"/>
      <c r="GXC3837" s="113"/>
      <c r="GXD3837" s="118"/>
      <c r="GXE3837" s="117"/>
      <c r="GXF3837" s="114"/>
      <c r="GXG3837" s="114"/>
      <c r="GXH3837" s="114"/>
      <c r="GXI3837" s="114"/>
      <c r="GXJ3837" s="114"/>
      <c r="GXK3837" s="114"/>
      <c r="GXL3837" s="114"/>
      <c r="GXM3837" s="114"/>
      <c r="GXN3837" s="114"/>
      <c r="GXO3837" s="114"/>
      <c r="GXP3837" s="116"/>
      <c r="GXQ3837" s="114"/>
      <c r="GXR3837" s="115"/>
      <c r="GXS3837" s="115"/>
      <c r="GXT3837" s="115"/>
      <c r="GXU3837" s="113"/>
      <c r="GXV3837" s="114"/>
      <c r="GXW3837" s="114"/>
      <c r="GXX3837" s="113"/>
      <c r="GXY3837" s="118"/>
      <c r="GXZ3837" s="117"/>
      <c r="GYA3837" s="114"/>
      <c r="GYB3837" s="114"/>
      <c r="GYC3837" s="114"/>
      <c r="GYD3837" s="114"/>
      <c r="GYE3837" s="114"/>
      <c r="GYF3837" s="114"/>
      <c r="GYG3837" s="114"/>
      <c r="GYH3837" s="114"/>
      <c r="GYI3837" s="114"/>
      <c r="GYJ3837" s="114"/>
      <c r="GYK3837" s="116"/>
      <c r="GYL3837" s="114"/>
      <c r="GYM3837" s="115"/>
      <c r="GYN3837" s="115"/>
      <c r="GYO3837" s="115"/>
      <c r="GYP3837" s="113"/>
      <c r="GYQ3837" s="114"/>
      <c r="GYR3837" s="114"/>
      <c r="GYS3837" s="113"/>
      <c r="GYT3837" s="118"/>
      <c r="GYU3837" s="117"/>
      <c r="GYV3837" s="114"/>
      <c r="GYW3837" s="114"/>
      <c r="GYX3837" s="114"/>
      <c r="GYY3837" s="114"/>
      <c r="GYZ3837" s="114"/>
      <c r="GZA3837" s="114"/>
      <c r="GZB3837" s="114"/>
      <c r="GZC3837" s="114"/>
      <c r="GZD3837" s="114"/>
      <c r="GZE3837" s="114"/>
      <c r="GZF3837" s="116"/>
      <c r="GZG3837" s="114"/>
      <c r="GZH3837" s="115"/>
      <c r="GZI3837" s="115"/>
      <c r="GZJ3837" s="115"/>
      <c r="GZK3837" s="113"/>
      <c r="GZL3837" s="114"/>
      <c r="GZM3837" s="114"/>
      <c r="GZN3837" s="113"/>
      <c r="GZO3837" s="118"/>
      <c r="GZP3837" s="117"/>
      <c r="GZQ3837" s="114"/>
      <c r="GZR3837" s="114"/>
      <c r="GZS3837" s="114"/>
      <c r="GZT3837" s="114"/>
      <c r="GZU3837" s="114"/>
      <c r="GZV3837" s="114"/>
      <c r="GZW3837" s="114"/>
      <c r="GZX3837" s="114"/>
      <c r="GZY3837" s="114"/>
      <c r="GZZ3837" s="114"/>
      <c r="HAA3837" s="116"/>
      <c r="HAB3837" s="114"/>
      <c r="HAC3837" s="115"/>
      <c r="HAD3837" s="115"/>
      <c r="HAE3837" s="115"/>
      <c r="HAF3837" s="113"/>
      <c r="HAG3837" s="114"/>
      <c r="HAH3837" s="114"/>
      <c r="HAI3837" s="113"/>
      <c r="HAJ3837" s="118"/>
      <c r="HAK3837" s="117"/>
      <c r="HAL3837" s="114"/>
      <c r="HAM3837" s="114"/>
      <c r="HAN3837" s="114"/>
      <c r="HAO3837" s="114"/>
      <c r="HAP3837" s="114"/>
      <c r="HAQ3837" s="114"/>
      <c r="HAR3837" s="114"/>
      <c r="HAS3837" s="114"/>
      <c r="HAT3837" s="114"/>
      <c r="HAU3837" s="114"/>
      <c r="HAV3837" s="116"/>
      <c r="HAW3837" s="114"/>
      <c r="HAX3837" s="115"/>
      <c r="HAY3837" s="115"/>
      <c r="HAZ3837" s="115"/>
      <c r="HBA3837" s="113"/>
      <c r="HBB3837" s="114"/>
      <c r="HBC3837" s="114"/>
      <c r="HBD3837" s="113"/>
      <c r="HBE3837" s="118"/>
      <c r="HBF3837" s="117"/>
      <c r="HBG3837" s="114"/>
      <c r="HBH3837" s="114"/>
      <c r="HBI3837" s="114"/>
      <c r="HBJ3837" s="114"/>
      <c r="HBK3837" s="114"/>
      <c r="HBL3837" s="114"/>
      <c r="HBM3837" s="114"/>
      <c r="HBN3837" s="114"/>
      <c r="HBO3837" s="114"/>
      <c r="HBP3837" s="114"/>
      <c r="HBQ3837" s="116"/>
      <c r="HBR3837" s="114"/>
      <c r="HBS3837" s="115"/>
      <c r="HBT3837" s="115"/>
      <c r="HBU3837" s="115"/>
      <c r="HBV3837" s="113"/>
      <c r="HBW3837" s="114"/>
      <c r="HBX3837" s="114"/>
      <c r="HBY3837" s="113"/>
      <c r="HBZ3837" s="118"/>
      <c r="HCA3837" s="117"/>
      <c r="HCB3837" s="114"/>
      <c r="HCC3837" s="114"/>
      <c r="HCD3837" s="114"/>
      <c r="HCE3837" s="114"/>
      <c r="HCF3837" s="114"/>
      <c r="HCG3837" s="114"/>
      <c r="HCH3837" s="114"/>
      <c r="HCI3837" s="114"/>
      <c r="HCJ3837" s="114"/>
      <c r="HCK3837" s="114"/>
      <c r="HCL3837" s="116"/>
      <c r="HCM3837" s="114"/>
      <c r="HCN3837" s="115"/>
      <c r="HCO3837" s="115"/>
      <c r="HCP3837" s="115"/>
      <c r="HCQ3837" s="113"/>
      <c r="HCR3837" s="114"/>
      <c r="HCS3837" s="114"/>
      <c r="HCT3837" s="113"/>
      <c r="HCU3837" s="118"/>
      <c r="HCV3837" s="117"/>
      <c r="HCW3837" s="114"/>
      <c r="HCX3837" s="114"/>
      <c r="HCY3837" s="114"/>
      <c r="HCZ3837" s="114"/>
      <c r="HDA3837" s="114"/>
      <c r="HDB3837" s="114"/>
      <c r="HDC3837" s="114"/>
      <c r="HDD3837" s="114"/>
      <c r="HDE3837" s="114"/>
      <c r="HDF3837" s="114"/>
      <c r="HDG3837" s="116"/>
      <c r="HDH3837" s="114"/>
      <c r="HDI3837" s="115"/>
      <c r="HDJ3837" s="115"/>
      <c r="HDK3837" s="115"/>
      <c r="HDL3837" s="113"/>
      <c r="HDM3837" s="114"/>
      <c r="HDN3837" s="114"/>
      <c r="HDO3837" s="113"/>
      <c r="HDP3837" s="118"/>
      <c r="HDQ3837" s="117"/>
      <c r="HDR3837" s="114"/>
      <c r="HDS3837" s="114"/>
      <c r="HDT3837" s="114"/>
      <c r="HDU3837" s="114"/>
      <c r="HDV3837" s="114"/>
      <c r="HDW3837" s="114"/>
      <c r="HDX3837" s="114"/>
      <c r="HDY3837" s="114"/>
      <c r="HDZ3837" s="114"/>
      <c r="HEA3837" s="114"/>
      <c r="HEB3837" s="116"/>
      <c r="HEC3837" s="114"/>
      <c r="HED3837" s="115"/>
      <c r="HEE3837" s="115"/>
      <c r="HEF3837" s="115"/>
      <c r="HEG3837" s="113"/>
      <c r="HEH3837" s="114"/>
      <c r="HEI3837" s="114"/>
      <c r="HEJ3837" s="113"/>
      <c r="HEK3837" s="118"/>
      <c r="HEL3837" s="117"/>
      <c r="HEM3837" s="114"/>
      <c r="HEN3837" s="114"/>
      <c r="HEO3837" s="114"/>
      <c r="HEP3837" s="114"/>
      <c r="HEQ3837" s="114"/>
      <c r="HER3837" s="114"/>
      <c r="HES3837" s="114"/>
      <c r="HET3837" s="114"/>
      <c r="HEU3837" s="114"/>
      <c r="HEV3837" s="114"/>
      <c r="HEW3837" s="116"/>
      <c r="HEX3837" s="114"/>
      <c r="HEY3837" s="115"/>
      <c r="HEZ3837" s="115"/>
      <c r="HFA3837" s="115"/>
      <c r="HFB3837" s="113"/>
      <c r="HFC3837" s="114"/>
      <c r="HFD3837" s="114"/>
      <c r="HFE3837" s="113"/>
      <c r="HFF3837" s="118"/>
      <c r="HFG3837" s="117"/>
      <c r="HFH3837" s="114"/>
      <c r="HFI3837" s="114"/>
      <c r="HFJ3837" s="114"/>
      <c r="HFK3837" s="114"/>
      <c r="HFL3837" s="114"/>
      <c r="HFM3837" s="114"/>
      <c r="HFN3837" s="114"/>
      <c r="HFO3837" s="114"/>
      <c r="HFP3837" s="114"/>
      <c r="HFQ3837" s="114"/>
      <c r="HFR3837" s="116"/>
      <c r="HFS3837" s="114"/>
      <c r="HFT3837" s="115"/>
      <c r="HFU3837" s="115"/>
      <c r="HFV3837" s="115"/>
      <c r="HFW3837" s="113"/>
      <c r="HFX3837" s="114"/>
      <c r="HFY3837" s="114"/>
      <c r="HFZ3837" s="113"/>
      <c r="HGA3837" s="118"/>
      <c r="HGB3837" s="117"/>
      <c r="HGC3837" s="114"/>
      <c r="HGD3837" s="114"/>
      <c r="HGE3837" s="114"/>
      <c r="HGF3837" s="114"/>
      <c r="HGG3837" s="114"/>
      <c r="HGH3837" s="114"/>
      <c r="HGI3837" s="114"/>
      <c r="HGJ3837" s="114"/>
      <c r="HGK3837" s="114"/>
      <c r="HGL3837" s="114"/>
      <c r="HGM3837" s="116"/>
      <c r="HGN3837" s="114"/>
      <c r="HGO3837" s="115"/>
      <c r="HGP3837" s="115"/>
      <c r="HGQ3837" s="115"/>
      <c r="HGR3837" s="113"/>
      <c r="HGS3837" s="114"/>
      <c r="HGT3837" s="114"/>
      <c r="HGU3837" s="113"/>
      <c r="HGV3837" s="118"/>
      <c r="HGW3837" s="117"/>
      <c r="HGX3837" s="114"/>
      <c r="HGY3837" s="114"/>
      <c r="HGZ3837" s="114"/>
      <c r="HHA3837" s="114"/>
      <c r="HHB3837" s="114"/>
      <c r="HHC3837" s="114"/>
      <c r="HHD3837" s="114"/>
      <c r="HHE3837" s="114"/>
      <c r="HHF3837" s="114"/>
      <c r="HHG3837" s="114"/>
      <c r="HHH3837" s="116"/>
      <c r="HHI3837" s="114"/>
      <c r="HHJ3837" s="115"/>
      <c r="HHK3837" s="115"/>
      <c r="HHL3837" s="115"/>
      <c r="HHM3837" s="113"/>
      <c r="HHN3837" s="114"/>
      <c r="HHO3837" s="114"/>
      <c r="HHP3837" s="113"/>
      <c r="HHQ3837" s="118"/>
      <c r="HHR3837" s="117"/>
      <c r="HHS3837" s="114"/>
      <c r="HHT3837" s="114"/>
      <c r="HHU3837" s="114"/>
      <c r="HHV3837" s="114"/>
      <c r="HHW3837" s="114"/>
      <c r="HHX3837" s="114"/>
      <c r="HHY3837" s="114"/>
      <c r="HHZ3837" s="114"/>
      <c r="HIA3837" s="114"/>
      <c r="HIB3837" s="114"/>
      <c r="HIC3837" s="116"/>
      <c r="HID3837" s="114"/>
      <c r="HIE3837" s="115"/>
      <c r="HIF3837" s="115"/>
      <c r="HIG3837" s="115"/>
      <c r="HIH3837" s="113"/>
      <c r="HII3837" s="114"/>
      <c r="HIJ3837" s="114"/>
      <c r="HIK3837" s="113"/>
      <c r="HIL3837" s="118"/>
      <c r="HIM3837" s="117"/>
      <c r="HIN3837" s="114"/>
      <c r="HIO3837" s="114"/>
      <c r="HIP3837" s="114"/>
      <c r="HIQ3837" s="114"/>
      <c r="HIR3837" s="114"/>
      <c r="HIS3837" s="114"/>
      <c r="HIT3837" s="114"/>
      <c r="HIU3837" s="114"/>
      <c r="HIV3837" s="114"/>
      <c r="HIW3837" s="114"/>
      <c r="HIX3837" s="116"/>
      <c r="HIY3837" s="114"/>
      <c r="HIZ3837" s="115"/>
      <c r="HJA3837" s="115"/>
      <c r="HJB3837" s="115"/>
      <c r="HJC3837" s="113"/>
      <c r="HJD3837" s="114"/>
      <c r="HJE3837" s="114"/>
      <c r="HJF3837" s="113"/>
      <c r="HJG3837" s="118"/>
      <c r="HJH3837" s="117"/>
      <c r="HJI3837" s="114"/>
      <c r="HJJ3837" s="114"/>
      <c r="HJK3837" s="114"/>
      <c r="HJL3837" s="114"/>
      <c r="HJM3837" s="114"/>
      <c r="HJN3837" s="114"/>
      <c r="HJO3837" s="114"/>
      <c r="HJP3837" s="114"/>
      <c r="HJQ3837" s="114"/>
      <c r="HJR3837" s="114"/>
      <c r="HJS3837" s="116"/>
      <c r="HJT3837" s="114"/>
      <c r="HJU3837" s="115"/>
      <c r="HJV3837" s="115"/>
      <c r="HJW3837" s="115"/>
      <c r="HJX3837" s="113"/>
      <c r="HJY3837" s="114"/>
      <c r="HJZ3837" s="114"/>
      <c r="HKA3837" s="113"/>
      <c r="HKB3837" s="118"/>
      <c r="HKC3837" s="117"/>
      <c r="HKD3837" s="114"/>
      <c r="HKE3837" s="114"/>
      <c r="HKF3837" s="114"/>
      <c r="HKG3837" s="114"/>
      <c r="HKH3837" s="114"/>
      <c r="HKI3837" s="114"/>
      <c r="HKJ3837" s="114"/>
      <c r="HKK3837" s="114"/>
      <c r="HKL3837" s="114"/>
      <c r="HKM3837" s="114"/>
      <c r="HKN3837" s="116"/>
      <c r="HKO3837" s="114"/>
      <c r="HKP3837" s="115"/>
      <c r="HKQ3837" s="115"/>
      <c r="HKR3837" s="115"/>
      <c r="HKS3837" s="113"/>
      <c r="HKT3837" s="114"/>
      <c r="HKU3837" s="114"/>
      <c r="HKV3837" s="113"/>
      <c r="HKW3837" s="118"/>
      <c r="HKX3837" s="117"/>
      <c r="HKY3837" s="114"/>
      <c r="HKZ3837" s="114"/>
      <c r="HLA3837" s="114"/>
      <c r="HLB3837" s="114"/>
      <c r="HLC3837" s="114"/>
      <c r="HLD3837" s="114"/>
      <c r="HLE3837" s="114"/>
      <c r="HLF3837" s="114"/>
      <c r="HLG3837" s="114"/>
      <c r="HLH3837" s="114"/>
      <c r="HLI3837" s="116"/>
      <c r="HLJ3837" s="114"/>
      <c r="HLK3837" s="115"/>
      <c r="HLL3837" s="115"/>
      <c r="HLM3837" s="115"/>
      <c r="HLN3837" s="113"/>
      <c r="HLO3837" s="114"/>
      <c r="HLP3837" s="114"/>
      <c r="HLQ3837" s="113"/>
      <c r="HLR3837" s="118"/>
      <c r="HLS3837" s="117"/>
      <c r="HLT3837" s="114"/>
      <c r="HLU3837" s="114"/>
      <c r="HLV3837" s="114"/>
      <c r="HLW3837" s="114"/>
      <c r="HLX3837" s="114"/>
      <c r="HLY3837" s="114"/>
      <c r="HLZ3837" s="114"/>
      <c r="HMA3837" s="114"/>
      <c r="HMB3837" s="114"/>
      <c r="HMC3837" s="114"/>
      <c r="HMD3837" s="116"/>
      <c r="HME3837" s="114"/>
      <c r="HMF3837" s="115"/>
      <c r="HMG3837" s="115"/>
      <c r="HMH3837" s="115"/>
      <c r="HMI3837" s="113"/>
      <c r="HMJ3837" s="114"/>
      <c r="HMK3837" s="114"/>
      <c r="HML3837" s="113"/>
      <c r="HMM3837" s="118"/>
      <c r="HMN3837" s="117"/>
      <c r="HMO3837" s="114"/>
      <c r="HMP3837" s="114"/>
      <c r="HMQ3837" s="114"/>
      <c r="HMR3837" s="114"/>
      <c r="HMS3837" s="114"/>
      <c r="HMT3837" s="114"/>
      <c r="HMU3837" s="114"/>
      <c r="HMV3837" s="114"/>
      <c r="HMW3837" s="114"/>
      <c r="HMX3837" s="114"/>
      <c r="HMY3837" s="116"/>
      <c r="HMZ3837" s="114"/>
      <c r="HNA3837" s="115"/>
      <c r="HNB3837" s="115"/>
      <c r="HNC3837" s="115"/>
      <c r="HND3837" s="113"/>
      <c r="HNE3837" s="114"/>
      <c r="HNF3837" s="114"/>
      <c r="HNG3837" s="113"/>
      <c r="HNH3837" s="118"/>
      <c r="HNI3837" s="117"/>
      <c r="HNJ3837" s="114"/>
      <c r="HNK3837" s="114"/>
      <c r="HNL3837" s="114"/>
      <c r="HNM3837" s="114"/>
      <c r="HNN3837" s="114"/>
      <c r="HNO3837" s="114"/>
      <c r="HNP3837" s="114"/>
      <c r="HNQ3837" s="114"/>
      <c r="HNR3837" s="114"/>
      <c r="HNS3837" s="114"/>
      <c r="HNT3837" s="116"/>
      <c r="HNU3837" s="114"/>
      <c r="HNV3837" s="115"/>
      <c r="HNW3837" s="115"/>
      <c r="HNX3837" s="115"/>
      <c r="HNY3837" s="113"/>
      <c r="HNZ3837" s="114"/>
      <c r="HOA3837" s="114"/>
      <c r="HOB3837" s="113"/>
      <c r="HOC3837" s="118"/>
      <c r="HOD3837" s="117"/>
      <c r="HOE3837" s="114"/>
      <c r="HOF3837" s="114"/>
      <c r="HOG3837" s="114"/>
      <c r="HOH3837" s="114"/>
      <c r="HOI3837" s="114"/>
      <c r="HOJ3837" s="114"/>
      <c r="HOK3837" s="114"/>
      <c r="HOL3837" s="114"/>
      <c r="HOM3837" s="114"/>
      <c r="HON3837" s="114"/>
      <c r="HOO3837" s="116"/>
      <c r="HOP3837" s="114"/>
      <c r="HOQ3837" s="115"/>
      <c r="HOR3837" s="115"/>
      <c r="HOS3837" s="115"/>
      <c r="HOT3837" s="113"/>
      <c r="HOU3837" s="114"/>
      <c r="HOV3837" s="114"/>
      <c r="HOW3837" s="113"/>
      <c r="HOX3837" s="118"/>
      <c r="HOY3837" s="117"/>
      <c r="HOZ3837" s="114"/>
      <c r="HPA3837" s="114"/>
      <c r="HPB3837" s="114"/>
      <c r="HPC3837" s="114"/>
      <c r="HPD3837" s="114"/>
      <c r="HPE3837" s="114"/>
      <c r="HPF3837" s="114"/>
      <c r="HPG3837" s="114"/>
      <c r="HPH3837" s="114"/>
      <c r="HPI3837" s="114"/>
      <c r="HPJ3837" s="116"/>
      <c r="HPK3837" s="114"/>
      <c r="HPL3837" s="115"/>
      <c r="HPM3837" s="115"/>
      <c r="HPN3837" s="115"/>
      <c r="HPO3837" s="113"/>
      <c r="HPP3837" s="114"/>
      <c r="HPQ3837" s="114"/>
      <c r="HPR3837" s="113"/>
      <c r="HPS3837" s="118"/>
      <c r="HPT3837" s="117"/>
      <c r="HPU3837" s="114"/>
      <c r="HPV3837" s="114"/>
      <c r="HPW3837" s="114"/>
      <c r="HPX3837" s="114"/>
      <c r="HPY3837" s="114"/>
      <c r="HPZ3837" s="114"/>
      <c r="HQA3837" s="114"/>
      <c r="HQB3837" s="114"/>
      <c r="HQC3837" s="114"/>
      <c r="HQD3837" s="114"/>
      <c r="HQE3837" s="116"/>
      <c r="HQF3837" s="114"/>
      <c r="HQG3837" s="115"/>
      <c r="HQH3837" s="115"/>
      <c r="HQI3837" s="115"/>
      <c r="HQJ3837" s="113"/>
      <c r="HQK3837" s="114"/>
      <c r="HQL3837" s="114"/>
      <c r="HQM3837" s="113"/>
      <c r="HQN3837" s="118"/>
      <c r="HQO3837" s="117"/>
      <c r="HQP3837" s="114"/>
      <c r="HQQ3837" s="114"/>
      <c r="HQR3837" s="114"/>
      <c r="HQS3837" s="114"/>
      <c r="HQT3837" s="114"/>
      <c r="HQU3837" s="114"/>
      <c r="HQV3837" s="114"/>
      <c r="HQW3837" s="114"/>
      <c r="HQX3837" s="114"/>
      <c r="HQY3837" s="114"/>
      <c r="HQZ3837" s="116"/>
      <c r="HRA3837" s="114"/>
      <c r="HRB3837" s="115"/>
      <c r="HRC3837" s="115"/>
      <c r="HRD3837" s="115"/>
      <c r="HRE3837" s="113"/>
      <c r="HRF3837" s="114"/>
      <c r="HRG3837" s="114"/>
      <c r="HRH3837" s="113"/>
      <c r="HRI3837" s="118"/>
      <c r="HRJ3837" s="117"/>
      <c r="HRK3837" s="114"/>
      <c r="HRL3837" s="114"/>
      <c r="HRM3837" s="114"/>
      <c r="HRN3837" s="114"/>
      <c r="HRO3837" s="114"/>
      <c r="HRP3837" s="114"/>
      <c r="HRQ3837" s="114"/>
      <c r="HRR3837" s="114"/>
      <c r="HRS3837" s="114"/>
      <c r="HRT3837" s="114"/>
      <c r="HRU3837" s="116"/>
      <c r="HRV3837" s="114"/>
      <c r="HRW3837" s="115"/>
      <c r="HRX3837" s="115"/>
      <c r="HRY3837" s="115"/>
      <c r="HRZ3837" s="113"/>
      <c r="HSA3837" s="114"/>
      <c r="HSB3837" s="114"/>
      <c r="HSC3837" s="113"/>
      <c r="HSD3837" s="118"/>
      <c r="HSE3837" s="117"/>
      <c r="HSF3837" s="114"/>
      <c r="HSG3837" s="114"/>
      <c r="HSH3837" s="114"/>
      <c r="HSI3837" s="114"/>
      <c r="HSJ3837" s="114"/>
      <c r="HSK3837" s="114"/>
      <c r="HSL3837" s="114"/>
      <c r="HSM3837" s="114"/>
      <c r="HSN3837" s="114"/>
      <c r="HSO3837" s="114"/>
      <c r="HSP3837" s="116"/>
      <c r="HSQ3837" s="114"/>
      <c r="HSR3837" s="115"/>
      <c r="HSS3837" s="115"/>
      <c r="HST3837" s="115"/>
      <c r="HSU3837" s="113"/>
      <c r="HSV3837" s="114"/>
      <c r="HSW3837" s="114"/>
      <c r="HSX3837" s="113"/>
      <c r="HSY3837" s="118"/>
      <c r="HSZ3837" s="117"/>
      <c r="HTA3837" s="114"/>
      <c r="HTB3837" s="114"/>
      <c r="HTC3837" s="114"/>
      <c r="HTD3837" s="114"/>
      <c r="HTE3837" s="114"/>
      <c r="HTF3837" s="114"/>
      <c r="HTG3837" s="114"/>
      <c r="HTH3837" s="114"/>
      <c r="HTI3837" s="114"/>
      <c r="HTJ3837" s="114"/>
      <c r="HTK3837" s="116"/>
      <c r="HTL3837" s="114"/>
      <c r="HTM3837" s="115"/>
      <c r="HTN3837" s="115"/>
      <c r="HTO3837" s="115"/>
      <c r="HTP3837" s="113"/>
      <c r="HTQ3837" s="114"/>
      <c r="HTR3837" s="114"/>
      <c r="HTS3837" s="113"/>
      <c r="HTT3837" s="118"/>
      <c r="HTU3837" s="117"/>
      <c r="HTV3837" s="114"/>
      <c r="HTW3837" s="114"/>
      <c r="HTX3837" s="114"/>
      <c r="HTY3837" s="114"/>
      <c r="HTZ3837" s="114"/>
      <c r="HUA3837" s="114"/>
      <c r="HUB3837" s="114"/>
      <c r="HUC3837" s="114"/>
      <c r="HUD3837" s="114"/>
      <c r="HUE3837" s="114"/>
      <c r="HUF3837" s="116"/>
      <c r="HUG3837" s="114"/>
      <c r="HUH3837" s="115"/>
      <c r="HUI3837" s="115"/>
      <c r="HUJ3837" s="115"/>
      <c r="HUK3837" s="113"/>
      <c r="HUL3837" s="114"/>
      <c r="HUM3837" s="114"/>
      <c r="HUN3837" s="113"/>
      <c r="HUO3837" s="118"/>
      <c r="HUP3837" s="117"/>
      <c r="HUQ3837" s="114"/>
      <c r="HUR3837" s="114"/>
      <c r="HUS3837" s="114"/>
      <c r="HUT3837" s="114"/>
      <c r="HUU3837" s="114"/>
      <c r="HUV3837" s="114"/>
      <c r="HUW3837" s="114"/>
      <c r="HUX3837" s="114"/>
      <c r="HUY3837" s="114"/>
      <c r="HUZ3837" s="114"/>
      <c r="HVA3837" s="116"/>
      <c r="HVB3837" s="114"/>
      <c r="HVC3837" s="115"/>
      <c r="HVD3837" s="115"/>
      <c r="HVE3837" s="115"/>
      <c r="HVF3837" s="113"/>
      <c r="HVG3837" s="114"/>
      <c r="HVH3837" s="114"/>
      <c r="HVI3837" s="113"/>
      <c r="HVJ3837" s="118"/>
      <c r="HVK3837" s="117"/>
      <c r="HVL3837" s="114"/>
      <c r="HVM3837" s="114"/>
      <c r="HVN3837" s="114"/>
      <c r="HVO3837" s="114"/>
      <c r="HVP3837" s="114"/>
      <c r="HVQ3837" s="114"/>
      <c r="HVR3837" s="114"/>
      <c r="HVS3837" s="114"/>
      <c r="HVT3837" s="114"/>
      <c r="HVU3837" s="114"/>
      <c r="HVV3837" s="116"/>
      <c r="HVW3837" s="114"/>
      <c r="HVX3837" s="115"/>
      <c r="HVY3837" s="115"/>
      <c r="HVZ3837" s="115"/>
      <c r="HWA3837" s="113"/>
      <c r="HWB3837" s="114"/>
      <c r="HWC3837" s="114"/>
      <c r="HWD3837" s="113"/>
      <c r="HWE3837" s="118"/>
      <c r="HWF3837" s="117"/>
      <c r="HWG3837" s="114"/>
      <c r="HWH3837" s="114"/>
      <c r="HWI3837" s="114"/>
      <c r="HWJ3837" s="114"/>
      <c r="HWK3837" s="114"/>
      <c r="HWL3837" s="114"/>
      <c r="HWM3837" s="114"/>
      <c r="HWN3837" s="114"/>
      <c r="HWO3837" s="114"/>
      <c r="HWP3837" s="114"/>
      <c r="HWQ3837" s="116"/>
      <c r="HWR3837" s="114"/>
      <c r="HWS3837" s="115"/>
      <c r="HWT3837" s="115"/>
      <c r="HWU3837" s="115"/>
      <c r="HWV3837" s="113"/>
      <c r="HWW3837" s="114"/>
      <c r="HWX3837" s="114"/>
      <c r="HWY3837" s="113"/>
      <c r="HWZ3837" s="118"/>
      <c r="HXA3837" s="117"/>
      <c r="HXB3837" s="114"/>
      <c r="HXC3837" s="114"/>
      <c r="HXD3837" s="114"/>
      <c r="HXE3837" s="114"/>
      <c r="HXF3837" s="114"/>
      <c r="HXG3837" s="114"/>
      <c r="HXH3837" s="114"/>
      <c r="HXI3837" s="114"/>
      <c r="HXJ3837" s="114"/>
      <c r="HXK3837" s="114"/>
      <c r="HXL3837" s="116"/>
      <c r="HXM3837" s="114"/>
      <c r="HXN3837" s="115"/>
      <c r="HXO3837" s="115"/>
      <c r="HXP3837" s="115"/>
      <c r="HXQ3837" s="113"/>
      <c r="HXR3837" s="114"/>
      <c r="HXS3837" s="114"/>
      <c r="HXT3837" s="113"/>
      <c r="HXU3837" s="118"/>
      <c r="HXV3837" s="117"/>
      <c r="HXW3837" s="114"/>
      <c r="HXX3837" s="114"/>
      <c r="HXY3837" s="114"/>
      <c r="HXZ3837" s="114"/>
      <c r="HYA3837" s="114"/>
      <c r="HYB3837" s="114"/>
      <c r="HYC3837" s="114"/>
      <c r="HYD3837" s="114"/>
      <c r="HYE3837" s="114"/>
      <c r="HYF3837" s="114"/>
      <c r="HYG3837" s="116"/>
      <c r="HYH3837" s="114"/>
      <c r="HYI3837" s="115"/>
      <c r="HYJ3837" s="115"/>
      <c r="HYK3837" s="115"/>
      <c r="HYL3837" s="113"/>
      <c r="HYM3837" s="114"/>
      <c r="HYN3837" s="114"/>
      <c r="HYO3837" s="113"/>
      <c r="HYP3837" s="118"/>
      <c r="HYQ3837" s="117"/>
      <c r="HYR3837" s="114"/>
      <c r="HYS3837" s="114"/>
      <c r="HYT3837" s="114"/>
      <c r="HYU3837" s="114"/>
      <c r="HYV3837" s="114"/>
      <c r="HYW3837" s="114"/>
      <c r="HYX3837" s="114"/>
      <c r="HYY3837" s="114"/>
      <c r="HYZ3837" s="114"/>
      <c r="HZA3837" s="114"/>
      <c r="HZB3837" s="116"/>
      <c r="HZC3837" s="114"/>
      <c r="HZD3837" s="115"/>
      <c r="HZE3837" s="115"/>
      <c r="HZF3837" s="115"/>
      <c r="HZG3837" s="113"/>
      <c r="HZH3837" s="114"/>
      <c r="HZI3837" s="114"/>
      <c r="HZJ3837" s="113"/>
      <c r="HZK3837" s="118"/>
      <c r="HZL3837" s="117"/>
      <c r="HZM3837" s="114"/>
      <c r="HZN3837" s="114"/>
      <c r="HZO3837" s="114"/>
      <c r="HZP3837" s="114"/>
      <c r="HZQ3837" s="114"/>
      <c r="HZR3837" s="114"/>
      <c r="HZS3837" s="114"/>
      <c r="HZT3837" s="114"/>
      <c r="HZU3837" s="114"/>
      <c r="HZV3837" s="114"/>
      <c r="HZW3837" s="116"/>
      <c r="HZX3837" s="114"/>
      <c r="HZY3837" s="115"/>
      <c r="HZZ3837" s="115"/>
      <c r="IAA3837" s="115"/>
      <c r="IAB3837" s="113"/>
      <c r="IAC3837" s="114"/>
      <c r="IAD3837" s="114"/>
      <c r="IAE3837" s="113"/>
      <c r="IAF3837" s="118"/>
      <c r="IAG3837" s="117"/>
      <c r="IAH3837" s="114"/>
      <c r="IAI3837" s="114"/>
      <c r="IAJ3837" s="114"/>
      <c r="IAK3837" s="114"/>
      <c r="IAL3837" s="114"/>
      <c r="IAM3837" s="114"/>
      <c r="IAN3837" s="114"/>
      <c r="IAO3837" s="114"/>
      <c r="IAP3837" s="114"/>
      <c r="IAQ3837" s="114"/>
      <c r="IAR3837" s="116"/>
      <c r="IAS3837" s="114"/>
      <c r="IAT3837" s="115"/>
      <c r="IAU3837" s="115"/>
      <c r="IAV3837" s="115"/>
      <c r="IAW3837" s="113"/>
      <c r="IAX3837" s="114"/>
      <c r="IAY3837" s="114"/>
      <c r="IAZ3837" s="113"/>
      <c r="IBA3837" s="118"/>
      <c r="IBB3837" s="117"/>
      <c r="IBC3837" s="114"/>
      <c r="IBD3837" s="114"/>
      <c r="IBE3837" s="114"/>
      <c r="IBF3837" s="114"/>
      <c r="IBG3837" s="114"/>
      <c r="IBH3837" s="114"/>
      <c r="IBI3837" s="114"/>
      <c r="IBJ3837" s="114"/>
      <c r="IBK3837" s="114"/>
      <c r="IBL3837" s="114"/>
      <c r="IBM3837" s="116"/>
      <c r="IBN3837" s="114"/>
      <c r="IBO3837" s="115"/>
      <c r="IBP3837" s="115"/>
      <c r="IBQ3837" s="115"/>
      <c r="IBR3837" s="113"/>
      <c r="IBS3837" s="114"/>
      <c r="IBT3837" s="114"/>
      <c r="IBU3837" s="113"/>
      <c r="IBV3837" s="118"/>
      <c r="IBW3837" s="117"/>
      <c r="IBX3837" s="114"/>
      <c r="IBY3837" s="114"/>
      <c r="IBZ3837" s="114"/>
      <c r="ICA3837" s="114"/>
      <c r="ICB3837" s="114"/>
      <c r="ICC3837" s="114"/>
      <c r="ICD3837" s="114"/>
      <c r="ICE3837" s="114"/>
      <c r="ICF3837" s="114"/>
      <c r="ICG3837" s="114"/>
      <c r="ICH3837" s="116"/>
      <c r="ICI3837" s="114"/>
      <c r="ICJ3837" s="115"/>
      <c r="ICK3837" s="115"/>
      <c r="ICL3837" s="115"/>
      <c r="ICM3837" s="113"/>
      <c r="ICN3837" s="114"/>
      <c r="ICO3837" s="114"/>
      <c r="ICP3837" s="113"/>
      <c r="ICQ3837" s="118"/>
      <c r="ICR3837" s="117"/>
      <c r="ICS3837" s="114"/>
      <c r="ICT3837" s="114"/>
      <c r="ICU3837" s="114"/>
      <c r="ICV3837" s="114"/>
      <c r="ICW3837" s="114"/>
      <c r="ICX3837" s="114"/>
      <c r="ICY3837" s="114"/>
      <c r="ICZ3837" s="114"/>
      <c r="IDA3837" s="114"/>
      <c r="IDB3837" s="114"/>
      <c r="IDC3837" s="116"/>
      <c r="IDD3837" s="114"/>
      <c r="IDE3837" s="115"/>
      <c r="IDF3837" s="115"/>
      <c r="IDG3837" s="115"/>
      <c r="IDH3837" s="113"/>
      <c r="IDI3837" s="114"/>
      <c r="IDJ3837" s="114"/>
      <c r="IDK3837" s="113"/>
      <c r="IDL3837" s="118"/>
      <c r="IDM3837" s="117"/>
      <c r="IDN3837" s="114"/>
      <c r="IDO3837" s="114"/>
      <c r="IDP3837" s="114"/>
      <c r="IDQ3837" s="114"/>
      <c r="IDR3837" s="114"/>
      <c r="IDS3837" s="114"/>
      <c r="IDT3837" s="114"/>
      <c r="IDU3837" s="114"/>
      <c r="IDV3837" s="114"/>
      <c r="IDW3837" s="114"/>
      <c r="IDX3837" s="116"/>
      <c r="IDY3837" s="114"/>
      <c r="IDZ3837" s="115"/>
      <c r="IEA3837" s="115"/>
      <c r="IEB3837" s="115"/>
      <c r="IEC3837" s="113"/>
      <c r="IED3837" s="114"/>
      <c r="IEE3837" s="114"/>
      <c r="IEF3837" s="113"/>
      <c r="IEG3837" s="118"/>
      <c r="IEH3837" s="117"/>
      <c r="IEI3837" s="114"/>
      <c r="IEJ3837" s="114"/>
      <c r="IEK3837" s="114"/>
      <c r="IEL3837" s="114"/>
      <c r="IEM3837" s="114"/>
      <c r="IEN3837" s="114"/>
      <c r="IEO3837" s="114"/>
      <c r="IEP3837" s="114"/>
      <c r="IEQ3837" s="114"/>
      <c r="IER3837" s="114"/>
      <c r="IES3837" s="116"/>
      <c r="IET3837" s="114"/>
      <c r="IEU3837" s="115"/>
      <c r="IEV3837" s="115"/>
      <c r="IEW3837" s="115"/>
      <c r="IEX3837" s="113"/>
      <c r="IEY3837" s="114"/>
      <c r="IEZ3837" s="114"/>
      <c r="IFA3837" s="113"/>
      <c r="IFB3837" s="118"/>
      <c r="IFC3837" s="117"/>
      <c r="IFD3837" s="114"/>
      <c r="IFE3837" s="114"/>
      <c r="IFF3837" s="114"/>
      <c r="IFG3837" s="114"/>
      <c r="IFH3837" s="114"/>
      <c r="IFI3837" s="114"/>
      <c r="IFJ3837" s="114"/>
      <c r="IFK3837" s="114"/>
      <c r="IFL3837" s="114"/>
      <c r="IFM3837" s="114"/>
      <c r="IFN3837" s="116"/>
      <c r="IFO3837" s="114"/>
      <c r="IFP3837" s="115"/>
      <c r="IFQ3837" s="115"/>
      <c r="IFR3837" s="115"/>
      <c r="IFS3837" s="113"/>
      <c r="IFT3837" s="114"/>
      <c r="IFU3837" s="114"/>
      <c r="IFV3837" s="113"/>
      <c r="IFW3837" s="118"/>
      <c r="IFX3837" s="117"/>
      <c r="IFY3837" s="114"/>
      <c r="IFZ3837" s="114"/>
      <c r="IGA3837" s="114"/>
      <c r="IGB3837" s="114"/>
      <c r="IGC3837" s="114"/>
      <c r="IGD3837" s="114"/>
      <c r="IGE3837" s="114"/>
      <c r="IGF3837" s="114"/>
      <c r="IGG3837" s="114"/>
      <c r="IGH3837" s="114"/>
      <c r="IGI3837" s="116"/>
      <c r="IGJ3837" s="114"/>
      <c r="IGK3837" s="115"/>
      <c r="IGL3837" s="115"/>
      <c r="IGM3837" s="115"/>
      <c r="IGN3837" s="113"/>
      <c r="IGO3837" s="114"/>
      <c r="IGP3837" s="114"/>
      <c r="IGQ3837" s="113"/>
      <c r="IGR3837" s="118"/>
      <c r="IGS3837" s="117"/>
      <c r="IGT3837" s="114"/>
      <c r="IGU3837" s="114"/>
      <c r="IGV3837" s="114"/>
      <c r="IGW3837" s="114"/>
      <c r="IGX3837" s="114"/>
      <c r="IGY3837" s="114"/>
      <c r="IGZ3837" s="114"/>
      <c r="IHA3837" s="114"/>
      <c r="IHB3837" s="114"/>
      <c r="IHC3837" s="114"/>
      <c r="IHD3837" s="116"/>
      <c r="IHE3837" s="114"/>
      <c r="IHF3837" s="115"/>
      <c r="IHG3837" s="115"/>
      <c r="IHH3837" s="115"/>
      <c r="IHI3837" s="113"/>
      <c r="IHJ3837" s="114"/>
      <c r="IHK3837" s="114"/>
      <c r="IHL3837" s="113"/>
      <c r="IHM3837" s="118"/>
      <c r="IHN3837" s="117"/>
      <c r="IHO3837" s="114"/>
      <c r="IHP3837" s="114"/>
      <c r="IHQ3837" s="114"/>
      <c r="IHR3837" s="114"/>
      <c r="IHS3837" s="114"/>
      <c r="IHT3837" s="114"/>
      <c r="IHU3837" s="114"/>
      <c r="IHV3837" s="114"/>
      <c r="IHW3837" s="114"/>
      <c r="IHX3837" s="114"/>
      <c r="IHY3837" s="116"/>
      <c r="IHZ3837" s="114"/>
      <c r="IIA3837" s="115"/>
      <c r="IIB3837" s="115"/>
      <c r="IIC3837" s="115"/>
      <c r="IID3837" s="113"/>
      <c r="IIE3837" s="114"/>
      <c r="IIF3837" s="114"/>
      <c r="IIG3837" s="113"/>
      <c r="IIH3837" s="118"/>
      <c r="III3837" s="117"/>
      <c r="IIJ3837" s="114"/>
      <c r="IIK3837" s="114"/>
      <c r="IIL3837" s="114"/>
      <c r="IIM3837" s="114"/>
      <c r="IIN3837" s="114"/>
      <c r="IIO3837" s="114"/>
      <c r="IIP3837" s="114"/>
      <c r="IIQ3837" s="114"/>
      <c r="IIR3837" s="114"/>
      <c r="IIS3837" s="114"/>
      <c r="IIT3837" s="116"/>
      <c r="IIU3837" s="114"/>
      <c r="IIV3837" s="115"/>
      <c r="IIW3837" s="115"/>
      <c r="IIX3837" s="115"/>
      <c r="IIY3837" s="113"/>
      <c r="IIZ3837" s="114"/>
      <c r="IJA3837" s="114"/>
      <c r="IJB3837" s="113"/>
      <c r="IJC3837" s="118"/>
      <c r="IJD3837" s="117"/>
      <c r="IJE3837" s="114"/>
      <c r="IJF3837" s="114"/>
      <c r="IJG3837" s="114"/>
      <c r="IJH3837" s="114"/>
      <c r="IJI3837" s="114"/>
      <c r="IJJ3837" s="114"/>
      <c r="IJK3837" s="114"/>
      <c r="IJL3837" s="114"/>
      <c r="IJM3837" s="114"/>
      <c r="IJN3837" s="114"/>
      <c r="IJO3837" s="116"/>
      <c r="IJP3837" s="114"/>
      <c r="IJQ3837" s="115"/>
      <c r="IJR3837" s="115"/>
      <c r="IJS3837" s="115"/>
      <c r="IJT3837" s="113"/>
      <c r="IJU3837" s="114"/>
      <c r="IJV3837" s="114"/>
      <c r="IJW3837" s="113"/>
      <c r="IJX3837" s="118"/>
      <c r="IJY3837" s="117"/>
      <c r="IJZ3837" s="114"/>
      <c r="IKA3837" s="114"/>
      <c r="IKB3837" s="114"/>
      <c r="IKC3837" s="114"/>
      <c r="IKD3837" s="114"/>
      <c r="IKE3837" s="114"/>
      <c r="IKF3837" s="114"/>
      <c r="IKG3837" s="114"/>
      <c r="IKH3837" s="114"/>
      <c r="IKI3837" s="114"/>
      <c r="IKJ3837" s="116"/>
      <c r="IKK3837" s="114"/>
      <c r="IKL3837" s="115"/>
      <c r="IKM3837" s="115"/>
      <c r="IKN3837" s="115"/>
      <c r="IKO3837" s="113"/>
      <c r="IKP3837" s="114"/>
      <c r="IKQ3837" s="114"/>
      <c r="IKR3837" s="113"/>
      <c r="IKS3837" s="118"/>
      <c r="IKT3837" s="117"/>
      <c r="IKU3837" s="114"/>
      <c r="IKV3837" s="114"/>
      <c r="IKW3837" s="114"/>
      <c r="IKX3837" s="114"/>
      <c r="IKY3837" s="114"/>
      <c r="IKZ3837" s="114"/>
      <c r="ILA3837" s="114"/>
      <c r="ILB3837" s="114"/>
      <c r="ILC3837" s="114"/>
      <c r="ILD3837" s="114"/>
      <c r="ILE3837" s="116"/>
      <c r="ILF3837" s="114"/>
      <c r="ILG3837" s="115"/>
      <c r="ILH3837" s="115"/>
      <c r="ILI3837" s="115"/>
      <c r="ILJ3837" s="113"/>
      <c r="ILK3837" s="114"/>
      <c r="ILL3837" s="114"/>
      <c r="ILM3837" s="113"/>
      <c r="ILN3837" s="118"/>
      <c r="ILO3837" s="117"/>
      <c r="ILP3837" s="114"/>
      <c r="ILQ3837" s="114"/>
      <c r="ILR3837" s="114"/>
      <c r="ILS3837" s="114"/>
      <c r="ILT3837" s="114"/>
      <c r="ILU3837" s="114"/>
      <c r="ILV3837" s="114"/>
      <c r="ILW3837" s="114"/>
      <c r="ILX3837" s="114"/>
      <c r="ILY3837" s="114"/>
      <c r="ILZ3837" s="116"/>
      <c r="IMA3837" s="114"/>
      <c r="IMB3837" s="115"/>
      <c r="IMC3837" s="115"/>
      <c r="IMD3837" s="115"/>
      <c r="IME3837" s="113"/>
      <c r="IMF3837" s="114"/>
      <c r="IMG3837" s="114"/>
      <c r="IMH3837" s="113"/>
      <c r="IMI3837" s="118"/>
      <c r="IMJ3837" s="117"/>
      <c r="IMK3837" s="114"/>
      <c r="IML3837" s="114"/>
      <c r="IMM3837" s="114"/>
      <c r="IMN3837" s="114"/>
      <c r="IMO3837" s="114"/>
      <c r="IMP3837" s="114"/>
      <c r="IMQ3837" s="114"/>
      <c r="IMR3837" s="114"/>
      <c r="IMS3837" s="114"/>
      <c r="IMT3837" s="114"/>
      <c r="IMU3837" s="116"/>
      <c r="IMV3837" s="114"/>
      <c r="IMW3837" s="115"/>
      <c r="IMX3837" s="115"/>
      <c r="IMY3837" s="115"/>
      <c r="IMZ3837" s="113"/>
      <c r="INA3837" s="114"/>
      <c r="INB3837" s="114"/>
      <c r="INC3837" s="113"/>
      <c r="IND3837" s="118"/>
      <c r="INE3837" s="117"/>
      <c r="INF3837" s="114"/>
      <c r="ING3837" s="114"/>
      <c r="INH3837" s="114"/>
      <c r="INI3837" s="114"/>
      <c r="INJ3837" s="114"/>
      <c r="INK3837" s="114"/>
      <c r="INL3837" s="114"/>
      <c r="INM3837" s="114"/>
      <c r="INN3837" s="114"/>
      <c r="INO3837" s="114"/>
      <c r="INP3837" s="116"/>
      <c r="INQ3837" s="114"/>
      <c r="INR3837" s="115"/>
      <c r="INS3837" s="115"/>
      <c r="INT3837" s="115"/>
      <c r="INU3837" s="113"/>
      <c r="INV3837" s="114"/>
      <c r="INW3837" s="114"/>
      <c r="INX3837" s="113"/>
      <c r="INY3837" s="118"/>
      <c r="INZ3837" s="117"/>
      <c r="IOA3837" s="114"/>
      <c r="IOB3837" s="114"/>
      <c r="IOC3837" s="114"/>
      <c r="IOD3837" s="114"/>
      <c r="IOE3837" s="114"/>
      <c r="IOF3837" s="114"/>
      <c r="IOG3837" s="114"/>
      <c r="IOH3837" s="114"/>
      <c r="IOI3837" s="114"/>
      <c r="IOJ3837" s="114"/>
      <c r="IOK3837" s="116"/>
      <c r="IOL3837" s="114"/>
      <c r="IOM3837" s="115"/>
      <c r="ION3837" s="115"/>
      <c r="IOO3837" s="115"/>
      <c r="IOP3837" s="113"/>
      <c r="IOQ3837" s="114"/>
      <c r="IOR3837" s="114"/>
      <c r="IOS3837" s="113"/>
      <c r="IOT3837" s="118"/>
      <c r="IOU3837" s="117"/>
      <c r="IOV3837" s="114"/>
      <c r="IOW3837" s="114"/>
      <c r="IOX3837" s="114"/>
      <c r="IOY3837" s="114"/>
      <c r="IOZ3837" s="114"/>
      <c r="IPA3837" s="114"/>
      <c r="IPB3837" s="114"/>
      <c r="IPC3837" s="114"/>
      <c r="IPD3837" s="114"/>
      <c r="IPE3837" s="114"/>
      <c r="IPF3837" s="116"/>
      <c r="IPG3837" s="114"/>
      <c r="IPH3837" s="115"/>
      <c r="IPI3837" s="115"/>
      <c r="IPJ3837" s="115"/>
      <c r="IPK3837" s="113"/>
      <c r="IPL3837" s="114"/>
      <c r="IPM3837" s="114"/>
      <c r="IPN3837" s="113"/>
      <c r="IPO3837" s="118"/>
      <c r="IPP3837" s="117"/>
      <c r="IPQ3837" s="114"/>
      <c r="IPR3837" s="114"/>
      <c r="IPS3837" s="114"/>
      <c r="IPT3837" s="114"/>
      <c r="IPU3837" s="114"/>
      <c r="IPV3837" s="114"/>
      <c r="IPW3837" s="114"/>
      <c r="IPX3837" s="114"/>
      <c r="IPY3837" s="114"/>
      <c r="IPZ3837" s="114"/>
      <c r="IQA3837" s="116"/>
      <c r="IQB3837" s="114"/>
      <c r="IQC3837" s="115"/>
      <c r="IQD3837" s="115"/>
      <c r="IQE3837" s="115"/>
      <c r="IQF3837" s="113"/>
      <c r="IQG3837" s="114"/>
      <c r="IQH3837" s="114"/>
      <c r="IQI3837" s="113"/>
      <c r="IQJ3837" s="118"/>
      <c r="IQK3837" s="117"/>
      <c r="IQL3837" s="114"/>
      <c r="IQM3837" s="114"/>
      <c r="IQN3837" s="114"/>
      <c r="IQO3837" s="114"/>
      <c r="IQP3837" s="114"/>
      <c r="IQQ3837" s="114"/>
      <c r="IQR3837" s="114"/>
      <c r="IQS3837" s="114"/>
      <c r="IQT3837" s="114"/>
      <c r="IQU3837" s="114"/>
      <c r="IQV3837" s="116"/>
      <c r="IQW3837" s="114"/>
      <c r="IQX3837" s="115"/>
      <c r="IQY3837" s="115"/>
      <c r="IQZ3837" s="115"/>
      <c r="IRA3837" s="113"/>
      <c r="IRB3837" s="114"/>
      <c r="IRC3837" s="114"/>
      <c r="IRD3837" s="113"/>
      <c r="IRE3837" s="118"/>
      <c r="IRF3837" s="117"/>
      <c r="IRG3837" s="114"/>
      <c r="IRH3837" s="114"/>
      <c r="IRI3837" s="114"/>
      <c r="IRJ3837" s="114"/>
      <c r="IRK3837" s="114"/>
      <c r="IRL3837" s="114"/>
      <c r="IRM3837" s="114"/>
      <c r="IRN3837" s="114"/>
      <c r="IRO3837" s="114"/>
      <c r="IRP3837" s="114"/>
      <c r="IRQ3837" s="116"/>
      <c r="IRR3837" s="114"/>
      <c r="IRS3837" s="115"/>
      <c r="IRT3837" s="115"/>
      <c r="IRU3837" s="115"/>
      <c r="IRV3837" s="113"/>
      <c r="IRW3837" s="114"/>
      <c r="IRX3837" s="114"/>
      <c r="IRY3837" s="113"/>
      <c r="IRZ3837" s="118"/>
      <c r="ISA3837" s="117"/>
      <c r="ISB3837" s="114"/>
      <c r="ISC3837" s="114"/>
      <c r="ISD3837" s="114"/>
      <c r="ISE3837" s="114"/>
      <c r="ISF3837" s="114"/>
      <c r="ISG3837" s="114"/>
      <c r="ISH3837" s="114"/>
      <c r="ISI3837" s="114"/>
      <c r="ISJ3837" s="114"/>
      <c r="ISK3837" s="114"/>
      <c r="ISL3837" s="116"/>
      <c r="ISM3837" s="114"/>
      <c r="ISN3837" s="115"/>
      <c r="ISO3837" s="115"/>
      <c r="ISP3837" s="115"/>
      <c r="ISQ3837" s="113"/>
      <c r="ISR3837" s="114"/>
      <c r="ISS3837" s="114"/>
      <c r="IST3837" s="113"/>
      <c r="ISU3837" s="118"/>
      <c r="ISV3837" s="117"/>
      <c r="ISW3837" s="114"/>
      <c r="ISX3837" s="114"/>
      <c r="ISY3837" s="114"/>
      <c r="ISZ3837" s="114"/>
      <c r="ITA3837" s="114"/>
      <c r="ITB3837" s="114"/>
      <c r="ITC3837" s="114"/>
      <c r="ITD3837" s="114"/>
      <c r="ITE3837" s="114"/>
      <c r="ITF3837" s="114"/>
      <c r="ITG3837" s="116"/>
      <c r="ITH3837" s="114"/>
      <c r="ITI3837" s="115"/>
      <c r="ITJ3837" s="115"/>
      <c r="ITK3837" s="115"/>
      <c r="ITL3837" s="113"/>
      <c r="ITM3837" s="114"/>
      <c r="ITN3837" s="114"/>
      <c r="ITO3837" s="113"/>
      <c r="ITP3837" s="118"/>
      <c r="ITQ3837" s="117"/>
      <c r="ITR3837" s="114"/>
      <c r="ITS3837" s="114"/>
      <c r="ITT3837" s="114"/>
      <c r="ITU3837" s="114"/>
      <c r="ITV3837" s="114"/>
      <c r="ITW3837" s="114"/>
      <c r="ITX3837" s="114"/>
      <c r="ITY3837" s="114"/>
      <c r="ITZ3837" s="114"/>
      <c r="IUA3837" s="114"/>
      <c r="IUB3837" s="116"/>
      <c r="IUC3837" s="114"/>
      <c r="IUD3837" s="115"/>
      <c r="IUE3837" s="115"/>
      <c r="IUF3837" s="115"/>
      <c r="IUG3837" s="113"/>
      <c r="IUH3837" s="114"/>
      <c r="IUI3837" s="114"/>
      <c r="IUJ3837" s="113"/>
      <c r="IUK3837" s="118"/>
      <c r="IUL3837" s="117"/>
      <c r="IUM3837" s="114"/>
      <c r="IUN3837" s="114"/>
      <c r="IUO3837" s="114"/>
      <c r="IUP3837" s="114"/>
      <c r="IUQ3837" s="114"/>
      <c r="IUR3837" s="114"/>
      <c r="IUS3837" s="114"/>
      <c r="IUT3837" s="114"/>
      <c r="IUU3837" s="114"/>
      <c r="IUV3837" s="114"/>
      <c r="IUW3837" s="116"/>
      <c r="IUX3837" s="114"/>
      <c r="IUY3837" s="115"/>
      <c r="IUZ3837" s="115"/>
      <c r="IVA3837" s="115"/>
      <c r="IVB3837" s="113"/>
      <c r="IVC3837" s="114"/>
      <c r="IVD3837" s="114"/>
      <c r="IVE3837" s="113"/>
      <c r="IVF3837" s="118"/>
      <c r="IVG3837" s="117"/>
      <c r="IVH3837" s="114"/>
      <c r="IVI3837" s="114"/>
      <c r="IVJ3837" s="114"/>
      <c r="IVK3837" s="114"/>
      <c r="IVL3837" s="114"/>
      <c r="IVM3837" s="114"/>
      <c r="IVN3837" s="114"/>
      <c r="IVO3837" s="114"/>
      <c r="IVP3837" s="114"/>
      <c r="IVQ3837" s="114"/>
      <c r="IVR3837" s="116"/>
      <c r="IVS3837" s="114"/>
      <c r="IVT3837" s="115"/>
      <c r="IVU3837" s="115"/>
      <c r="IVV3837" s="115"/>
      <c r="IVW3837" s="113"/>
      <c r="IVX3837" s="114"/>
      <c r="IVY3837" s="114"/>
      <c r="IVZ3837" s="113"/>
      <c r="IWA3837" s="118"/>
      <c r="IWB3837" s="117"/>
      <c r="IWC3837" s="114"/>
      <c r="IWD3837" s="114"/>
      <c r="IWE3837" s="114"/>
      <c r="IWF3837" s="114"/>
      <c r="IWG3837" s="114"/>
      <c r="IWH3837" s="114"/>
      <c r="IWI3837" s="114"/>
      <c r="IWJ3837" s="114"/>
      <c r="IWK3837" s="114"/>
      <c r="IWL3837" s="114"/>
      <c r="IWM3837" s="116"/>
      <c r="IWN3837" s="114"/>
      <c r="IWO3837" s="115"/>
      <c r="IWP3837" s="115"/>
      <c r="IWQ3837" s="115"/>
      <c r="IWR3837" s="113"/>
      <c r="IWS3837" s="114"/>
      <c r="IWT3837" s="114"/>
      <c r="IWU3837" s="113"/>
      <c r="IWV3837" s="118"/>
      <c r="IWW3837" s="117"/>
      <c r="IWX3837" s="114"/>
      <c r="IWY3837" s="114"/>
      <c r="IWZ3837" s="114"/>
      <c r="IXA3837" s="114"/>
      <c r="IXB3837" s="114"/>
      <c r="IXC3837" s="114"/>
      <c r="IXD3837" s="114"/>
      <c r="IXE3837" s="114"/>
      <c r="IXF3837" s="114"/>
      <c r="IXG3837" s="114"/>
      <c r="IXH3837" s="116"/>
      <c r="IXI3837" s="114"/>
      <c r="IXJ3837" s="115"/>
      <c r="IXK3837" s="115"/>
      <c r="IXL3837" s="115"/>
      <c r="IXM3837" s="113"/>
      <c r="IXN3837" s="114"/>
      <c r="IXO3837" s="114"/>
      <c r="IXP3837" s="113"/>
      <c r="IXQ3837" s="118"/>
      <c r="IXR3837" s="117"/>
      <c r="IXS3837" s="114"/>
      <c r="IXT3837" s="114"/>
      <c r="IXU3837" s="114"/>
      <c r="IXV3837" s="114"/>
      <c r="IXW3837" s="114"/>
      <c r="IXX3837" s="114"/>
      <c r="IXY3837" s="114"/>
      <c r="IXZ3837" s="114"/>
      <c r="IYA3837" s="114"/>
      <c r="IYB3837" s="114"/>
      <c r="IYC3837" s="116"/>
      <c r="IYD3837" s="114"/>
      <c r="IYE3837" s="115"/>
      <c r="IYF3837" s="115"/>
      <c r="IYG3837" s="115"/>
      <c r="IYH3837" s="113"/>
      <c r="IYI3837" s="114"/>
      <c r="IYJ3837" s="114"/>
      <c r="IYK3837" s="113"/>
      <c r="IYL3837" s="118"/>
      <c r="IYM3837" s="117"/>
      <c r="IYN3837" s="114"/>
      <c r="IYO3837" s="114"/>
      <c r="IYP3837" s="114"/>
      <c r="IYQ3837" s="114"/>
      <c r="IYR3837" s="114"/>
      <c r="IYS3837" s="114"/>
      <c r="IYT3837" s="114"/>
      <c r="IYU3837" s="114"/>
      <c r="IYV3837" s="114"/>
      <c r="IYW3837" s="114"/>
      <c r="IYX3837" s="116"/>
      <c r="IYY3837" s="114"/>
      <c r="IYZ3837" s="115"/>
      <c r="IZA3837" s="115"/>
      <c r="IZB3837" s="115"/>
      <c r="IZC3837" s="113"/>
      <c r="IZD3837" s="114"/>
      <c r="IZE3837" s="114"/>
      <c r="IZF3837" s="113"/>
      <c r="IZG3837" s="118"/>
      <c r="IZH3837" s="117"/>
      <c r="IZI3837" s="114"/>
      <c r="IZJ3837" s="114"/>
      <c r="IZK3837" s="114"/>
      <c r="IZL3837" s="114"/>
      <c r="IZM3837" s="114"/>
      <c r="IZN3837" s="114"/>
      <c r="IZO3837" s="114"/>
      <c r="IZP3837" s="114"/>
      <c r="IZQ3837" s="114"/>
      <c r="IZR3837" s="114"/>
      <c r="IZS3837" s="116"/>
      <c r="IZT3837" s="114"/>
      <c r="IZU3837" s="115"/>
      <c r="IZV3837" s="115"/>
      <c r="IZW3837" s="115"/>
      <c r="IZX3837" s="113"/>
      <c r="IZY3837" s="114"/>
      <c r="IZZ3837" s="114"/>
      <c r="JAA3837" s="113"/>
      <c r="JAB3837" s="118"/>
      <c r="JAC3837" s="117"/>
      <c r="JAD3837" s="114"/>
      <c r="JAE3837" s="114"/>
      <c r="JAF3837" s="114"/>
      <c r="JAG3837" s="114"/>
      <c r="JAH3837" s="114"/>
      <c r="JAI3837" s="114"/>
      <c r="JAJ3837" s="114"/>
      <c r="JAK3837" s="114"/>
      <c r="JAL3837" s="114"/>
      <c r="JAM3837" s="114"/>
      <c r="JAN3837" s="116"/>
      <c r="JAO3837" s="114"/>
      <c r="JAP3837" s="115"/>
      <c r="JAQ3837" s="115"/>
      <c r="JAR3837" s="115"/>
      <c r="JAS3837" s="113"/>
      <c r="JAT3837" s="114"/>
      <c r="JAU3837" s="114"/>
      <c r="JAV3837" s="113"/>
      <c r="JAW3837" s="118"/>
      <c r="JAX3837" s="117"/>
      <c r="JAY3837" s="114"/>
      <c r="JAZ3837" s="114"/>
      <c r="JBA3837" s="114"/>
      <c r="JBB3837" s="114"/>
      <c r="JBC3837" s="114"/>
      <c r="JBD3837" s="114"/>
      <c r="JBE3837" s="114"/>
      <c r="JBF3837" s="114"/>
      <c r="JBG3837" s="114"/>
      <c r="JBH3837" s="114"/>
      <c r="JBI3837" s="116"/>
      <c r="JBJ3837" s="114"/>
      <c r="JBK3837" s="115"/>
      <c r="JBL3837" s="115"/>
      <c r="JBM3837" s="115"/>
      <c r="JBN3837" s="113"/>
      <c r="JBO3837" s="114"/>
      <c r="JBP3837" s="114"/>
      <c r="JBQ3837" s="113"/>
      <c r="JBR3837" s="118"/>
      <c r="JBS3837" s="117"/>
      <c r="JBT3837" s="114"/>
      <c r="JBU3837" s="114"/>
      <c r="JBV3837" s="114"/>
      <c r="JBW3837" s="114"/>
      <c r="JBX3837" s="114"/>
      <c r="JBY3837" s="114"/>
      <c r="JBZ3837" s="114"/>
      <c r="JCA3837" s="114"/>
      <c r="JCB3837" s="114"/>
      <c r="JCC3837" s="114"/>
      <c r="JCD3837" s="116"/>
      <c r="JCE3837" s="114"/>
      <c r="JCF3837" s="115"/>
      <c r="JCG3837" s="115"/>
      <c r="JCH3837" s="115"/>
      <c r="JCI3837" s="113"/>
      <c r="JCJ3837" s="114"/>
      <c r="JCK3837" s="114"/>
      <c r="JCL3837" s="113"/>
      <c r="JCM3837" s="118"/>
      <c r="JCN3837" s="117"/>
      <c r="JCO3837" s="114"/>
      <c r="JCP3837" s="114"/>
      <c r="JCQ3837" s="114"/>
      <c r="JCR3837" s="114"/>
      <c r="JCS3837" s="114"/>
      <c r="JCT3837" s="114"/>
      <c r="JCU3837" s="114"/>
      <c r="JCV3837" s="114"/>
      <c r="JCW3837" s="114"/>
      <c r="JCX3837" s="114"/>
      <c r="JCY3837" s="116"/>
      <c r="JCZ3837" s="114"/>
      <c r="JDA3837" s="115"/>
      <c r="JDB3837" s="115"/>
      <c r="JDC3837" s="115"/>
      <c r="JDD3837" s="113"/>
      <c r="JDE3837" s="114"/>
      <c r="JDF3837" s="114"/>
      <c r="JDG3837" s="113"/>
      <c r="JDH3837" s="118"/>
      <c r="JDI3837" s="117"/>
      <c r="JDJ3837" s="114"/>
      <c r="JDK3837" s="114"/>
      <c r="JDL3837" s="114"/>
      <c r="JDM3837" s="114"/>
      <c r="JDN3837" s="114"/>
      <c r="JDO3837" s="114"/>
      <c r="JDP3837" s="114"/>
      <c r="JDQ3837" s="114"/>
      <c r="JDR3837" s="114"/>
      <c r="JDS3837" s="114"/>
      <c r="JDT3837" s="116"/>
      <c r="JDU3837" s="114"/>
      <c r="JDV3837" s="115"/>
      <c r="JDW3837" s="115"/>
      <c r="JDX3837" s="115"/>
      <c r="JDY3837" s="113"/>
      <c r="JDZ3837" s="114"/>
      <c r="JEA3837" s="114"/>
      <c r="JEB3837" s="113"/>
      <c r="JEC3837" s="118"/>
      <c r="JED3837" s="117"/>
      <c r="JEE3837" s="114"/>
      <c r="JEF3837" s="114"/>
      <c r="JEG3837" s="114"/>
      <c r="JEH3837" s="114"/>
      <c r="JEI3837" s="114"/>
      <c r="JEJ3837" s="114"/>
      <c r="JEK3837" s="114"/>
      <c r="JEL3837" s="114"/>
      <c r="JEM3837" s="114"/>
      <c r="JEN3837" s="114"/>
      <c r="JEO3837" s="116"/>
      <c r="JEP3837" s="114"/>
      <c r="JEQ3837" s="115"/>
      <c r="JER3837" s="115"/>
      <c r="JES3837" s="115"/>
      <c r="JET3837" s="113"/>
      <c r="JEU3837" s="114"/>
      <c r="JEV3837" s="114"/>
      <c r="JEW3837" s="113"/>
      <c r="JEX3837" s="118"/>
      <c r="JEY3837" s="117"/>
      <c r="JEZ3837" s="114"/>
      <c r="JFA3837" s="114"/>
      <c r="JFB3837" s="114"/>
      <c r="JFC3837" s="114"/>
      <c r="JFD3837" s="114"/>
      <c r="JFE3837" s="114"/>
      <c r="JFF3837" s="114"/>
      <c r="JFG3837" s="114"/>
      <c r="JFH3837" s="114"/>
      <c r="JFI3837" s="114"/>
      <c r="JFJ3837" s="116"/>
      <c r="JFK3837" s="114"/>
      <c r="JFL3837" s="115"/>
      <c r="JFM3837" s="115"/>
      <c r="JFN3837" s="115"/>
      <c r="JFO3837" s="113"/>
      <c r="JFP3837" s="114"/>
      <c r="JFQ3837" s="114"/>
      <c r="JFR3837" s="113"/>
      <c r="JFS3837" s="118"/>
      <c r="JFT3837" s="117"/>
      <c r="JFU3837" s="114"/>
      <c r="JFV3837" s="114"/>
      <c r="JFW3837" s="114"/>
      <c r="JFX3837" s="114"/>
      <c r="JFY3837" s="114"/>
      <c r="JFZ3837" s="114"/>
      <c r="JGA3837" s="114"/>
      <c r="JGB3837" s="114"/>
      <c r="JGC3837" s="114"/>
      <c r="JGD3837" s="114"/>
      <c r="JGE3837" s="116"/>
      <c r="JGF3837" s="114"/>
      <c r="JGG3837" s="115"/>
      <c r="JGH3837" s="115"/>
      <c r="JGI3837" s="115"/>
      <c r="JGJ3837" s="113"/>
      <c r="JGK3837" s="114"/>
      <c r="JGL3837" s="114"/>
      <c r="JGM3837" s="113"/>
      <c r="JGN3837" s="118"/>
      <c r="JGO3837" s="117"/>
      <c r="JGP3837" s="114"/>
      <c r="JGQ3837" s="114"/>
      <c r="JGR3837" s="114"/>
      <c r="JGS3837" s="114"/>
      <c r="JGT3837" s="114"/>
      <c r="JGU3837" s="114"/>
      <c r="JGV3837" s="114"/>
      <c r="JGW3837" s="114"/>
      <c r="JGX3837" s="114"/>
      <c r="JGY3837" s="114"/>
      <c r="JGZ3837" s="116"/>
      <c r="JHA3837" s="114"/>
      <c r="JHB3837" s="115"/>
      <c r="JHC3837" s="115"/>
      <c r="JHD3837" s="115"/>
      <c r="JHE3837" s="113"/>
      <c r="JHF3837" s="114"/>
      <c r="JHG3837" s="114"/>
      <c r="JHH3837" s="113"/>
      <c r="JHI3837" s="118"/>
      <c r="JHJ3837" s="117"/>
      <c r="JHK3837" s="114"/>
      <c r="JHL3837" s="114"/>
      <c r="JHM3837" s="114"/>
      <c r="JHN3837" s="114"/>
      <c r="JHO3837" s="114"/>
      <c r="JHP3837" s="114"/>
      <c r="JHQ3837" s="114"/>
      <c r="JHR3837" s="114"/>
      <c r="JHS3837" s="114"/>
      <c r="JHT3837" s="114"/>
      <c r="JHU3837" s="116"/>
      <c r="JHV3837" s="114"/>
      <c r="JHW3837" s="115"/>
      <c r="JHX3837" s="115"/>
      <c r="JHY3837" s="115"/>
      <c r="JHZ3837" s="113"/>
      <c r="JIA3837" s="114"/>
      <c r="JIB3837" s="114"/>
      <c r="JIC3837" s="113"/>
      <c r="JID3837" s="118"/>
      <c r="JIE3837" s="117"/>
      <c r="JIF3837" s="114"/>
      <c r="JIG3837" s="114"/>
      <c r="JIH3837" s="114"/>
      <c r="JII3837" s="114"/>
      <c r="JIJ3837" s="114"/>
      <c r="JIK3837" s="114"/>
      <c r="JIL3837" s="114"/>
      <c r="JIM3837" s="114"/>
      <c r="JIN3837" s="114"/>
      <c r="JIO3837" s="114"/>
      <c r="JIP3837" s="116"/>
      <c r="JIQ3837" s="114"/>
      <c r="JIR3837" s="115"/>
      <c r="JIS3837" s="115"/>
      <c r="JIT3837" s="115"/>
      <c r="JIU3837" s="113"/>
      <c r="JIV3837" s="114"/>
      <c r="JIW3837" s="114"/>
      <c r="JIX3837" s="113"/>
      <c r="JIY3837" s="118"/>
      <c r="JIZ3837" s="117"/>
      <c r="JJA3837" s="114"/>
      <c r="JJB3837" s="114"/>
      <c r="JJC3837" s="114"/>
      <c r="JJD3837" s="114"/>
      <c r="JJE3837" s="114"/>
      <c r="JJF3837" s="114"/>
      <c r="JJG3837" s="114"/>
      <c r="JJH3837" s="114"/>
      <c r="JJI3837" s="114"/>
      <c r="JJJ3837" s="114"/>
      <c r="JJK3837" s="116"/>
      <c r="JJL3837" s="114"/>
      <c r="JJM3837" s="115"/>
      <c r="JJN3837" s="115"/>
      <c r="JJO3837" s="115"/>
      <c r="JJP3837" s="113"/>
      <c r="JJQ3837" s="114"/>
      <c r="JJR3837" s="114"/>
      <c r="JJS3837" s="113"/>
      <c r="JJT3837" s="118"/>
      <c r="JJU3837" s="117"/>
      <c r="JJV3837" s="114"/>
      <c r="JJW3837" s="114"/>
      <c r="JJX3837" s="114"/>
      <c r="JJY3837" s="114"/>
      <c r="JJZ3837" s="114"/>
      <c r="JKA3837" s="114"/>
      <c r="JKB3837" s="114"/>
      <c r="JKC3837" s="114"/>
      <c r="JKD3837" s="114"/>
      <c r="JKE3837" s="114"/>
      <c r="JKF3837" s="116"/>
      <c r="JKG3837" s="114"/>
      <c r="JKH3837" s="115"/>
      <c r="JKI3837" s="115"/>
      <c r="JKJ3837" s="115"/>
      <c r="JKK3837" s="113"/>
      <c r="JKL3837" s="114"/>
      <c r="JKM3837" s="114"/>
      <c r="JKN3837" s="113"/>
      <c r="JKO3837" s="118"/>
      <c r="JKP3837" s="117"/>
      <c r="JKQ3837" s="114"/>
      <c r="JKR3837" s="114"/>
      <c r="JKS3837" s="114"/>
      <c r="JKT3837" s="114"/>
      <c r="JKU3837" s="114"/>
      <c r="JKV3837" s="114"/>
      <c r="JKW3837" s="114"/>
      <c r="JKX3837" s="114"/>
      <c r="JKY3837" s="114"/>
      <c r="JKZ3837" s="114"/>
      <c r="JLA3837" s="116"/>
      <c r="JLB3837" s="114"/>
      <c r="JLC3837" s="115"/>
      <c r="JLD3837" s="115"/>
      <c r="JLE3837" s="115"/>
      <c r="JLF3837" s="113"/>
      <c r="JLG3837" s="114"/>
      <c r="JLH3837" s="114"/>
      <c r="JLI3837" s="113"/>
      <c r="JLJ3837" s="118"/>
      <c r="JLK3837" s="117"/>
      <c r="JLL3837" s="114"/>
      <c r="JLM3837" s="114"/>
      <c r="JLN3837" s="114"/>
      <c r="JLO3837" s="114"/>
      <c r="JLP3837" s="114"/>
      <c r="JLQ3837" s="114"/>
      <c r="JLR3837" s="114"/>
      <c r="JLS3837" s="114"/>
      <c r="JLT3837" s="114"/>
      <c r="JLU3837" s="114"/>
      <c r="JLV3837" s="116"/>
      <c r="JLW3837" s="114"/>
      <c r="JLX3837" s="115"/>
      <c r="JLY3837" s="115"/>
      <c r="JLZ3837" s="115"/>
      <c r="JMA3837" s="113"/>
      <c r="JMB3837" s="114"/>
      <c r="JMC3837" s="114"/>
      <c r="JMD3837" s="113"/>
      <c r="JME3837" s="118"/>
      <c r="JMF3837" s="117"/>
      <c r="JMG3837" s="114"/>
      <c r="JMH3837" s="114"/>
      <c r="JMI3837" s="114"/>
      <c r="JMJ3837" s="114"/>
      <c r="JMK3837" s="114"/>
      <c r="JML3837" s="114"/>
      <c r="JMM3837" s="114"/>
      <c r="JMN3837" s="114"/>
      <c r="JMO3837" s="114"/>
      <c r="JMP3837" s="114"/>
      <c r="JMQ3837" s="116"/>
      <c r="JMR3837" s="114"/>
      <c r="JMS3837" s="115"/>
      <c r="JMT3837" s="115"/>
      <c r="JMU3837" s="115"/>
      <c r="JMV3837" s="113"/>
      <c r="JMW3837" s="114"/>
      <c r="JMX3837" s="114"/>
      <c r="JMY3837" s="113"/>
      <c r="JMZ3837" s="118"/>
      <c r="JNA3837" s="117"/>
      <c r="JNB3837" s="114"/>
      <c r="JNC3837" s="114"/>
      <c r="JND3837" s="114"/>
      <c r="JNE3837" s="114"/>
      <c r="JNF3837" s="114"/>
      <c r="JNG3837" s="114"/>
      <c r="JNH3837" s="114"/>
      <c r="JNI3837" s="114"/>
      <c r="JNJ3837" s="114"/>
      <c r="JNK3837" s="114"/>
      <c r="JNL3837" s="116"/>
      <c r="JNM3837" s="114"/>
      <c r="JNN3837" s="115"/>
      <c r="JNO3837" s="115"/>
      <c r="JNP3837" s="115"/>
      <c r="JNQ3837" s="113"/>
      <c r="JNR3837" s="114"/>
      <c r="JNS3837" s="114"/>
      <c r="JNT3837" s="113"/>
      <c r="JNU3837" s="118"/>
      <c r="JNV3837" s="117"/>
      <c r="JNW3837" s="114"/>
      <c r="JNX3837" s="114"/>
      <c r="JNY3837" s="114"/>
      <c r="JNZ3837" s="114"/>
      <c r="JOA3837" s="114"/>
      <c r="JOB3837" s="114"/>
      <c r="JOC3837" s="114"/>
      <c r="JOD3837" s="114"/>
      <c r="JOE3837" s="114"/>
      <c r="JOF3837" s="114"/>
      <c r="JOG3837" s="116"/>
      <c r="JOH3837" s="114"/>
      <c r="JOI3837" s="115"/>
      <c r="JOJ3837" s="115"/>
      <c r="JOK3837" s="115"/>
      <c r="JOL3837" s="113"/>
      <c r="JOM3837" s="114"/>
      <c r="JON3837" s="114"/>
      <c r="JOO3837" s="113"/>
      <c r="JOP3837" s="118"/>
      <c r="JOQ3837" s="117"/>
      <c r="JOR3837" s="114"/>
      <c r="JOS3837" s="114"/>
      <c r="JOT3837" s="114"/>
      <c r="JOU3837" s="114"/>
      <c r="JOV3837" s="114"/>
      <c r="JOW3837" s="114"/>
      <c r="JOX3837" s="114"/>
      <c r="JOY3837" s="114"/>
      <c r="JOZ3837" s="114"/>
      <c r="JPA3837" s="114"/>
      <c r="JPB3837" s="116"/>
      <c r="JPC3837" s="114"/>
      <c r="JPD3837" s="115"/>
      <c r="JPE3837" s="115"/>
      <c r="JPF3837" s="115"/>
      <c r="JPG3837" s="113"/>
      <c r="JPH3837" s="114"/>
      <c r="JPI3837" s="114"/>
      <c r="JPJ3837" s="113"/>
      <c r="JPK3837" s="118"/>
      <c r="JPL3837" s="117"/>
      <c r="JPM3837" s="114"/>
      <c r="JPN3837" s="114"/>
      <c r="JPO3837" s="114"/>
      <c r="JPP3837" s="114"/>
      <c r="JPQ3837" s="114"/>
      <c r="JPR3837" s="114"/>
      <c r="JPS3837" s="114"/>
      <c r="JPT3837" s="114"/>
      <c r="JPU3837" s="114"/>
      <c r="JPV3837" s="114"/>
      <c r="JPW3837" s="116"/>
      <c r="JPX3837" s="114"/>
      <c r="JPY3837" s="115"/>
      <c r="JPZ3837" s="115"/>
      <c r="JQA3837" s="115"/>
      <c r="JQB3837" s="113"/>
      <c r="JQC3837" s="114"/>
      <c r="JQD3837" s="114"/>
      <c r="JQE3837" s="113"/>
      <c r="JQF3837" s="118"/>
      <c r="JQG3837" s="117"/>
      <c r="JQH3837" s="114"/>
      <c r="JQI3837" s="114"/>
      <c r="JQJ3837" s="114"/>
      <c r="JQK3837" s="114"/>
      <c r="JQL3837" s="114"/>
      <c r="JQM3837" s="114"/>
      <c r="JQN3837" s="114"/>
      <c r="JQO3837" s="114"/>
      <c r="JQP3837" s="114"/>
      <c r="JQQ3837" s="114"/>
      <c r="JQR3837" s="116"/>
      <c r="JQS3837" s="114"/>
      <c r="JQT3837" s="115"/>
      <c r="JQU3837" s="115"/>
      <c r="JQV3837" s="115"/>
      <c r="JQW3837" s="113"/>
      <c r="JQX3837" s="114"/>
      <c r="JQY3837" s="114"/>
      <c r="JQZ3837" s="113"/>
      <c r="JRA3837" s="118"/>
      <c r="JRB3837" s="117"/>
      <c r="JRC3837" s="114"/>
      <c r="JRD3837" s="114"/>
      <c r="JRE3837" s="114"/>
      <c r="JRF3837" s="114"/>
      <c r="JRG3837" s="114"/>
      <c r="JRH3837" s="114"/>
      <c r="JRI3837" s="114"/>
      <c r="JRJ3837" s="114"/>
      <c r="JRK3837" s="114"/>
      <c r="JRL3837" s="114"/>
      <c r="JRM3837" s="116"/>
      <c r="JRN3837" s="114"/>
      <c r="JRO3837" s="115"/>
      <c r="JRP3837" s="115"/>
      <c r="JRQ3837" s="115"/>
      <c r="JRR3837" s="113"/>
      <c r="JRS3837" s="114"/>
      <c r="JRT3837" s="114"/>
      <c r="JRU3837" s="115"/>
      <c r="JRV3837" s="115"/>
      <c r="JRW3837" s="113"/>
      <c r="JRX3837" s="114"/>
      <c r="JRY3837" s="114"/>
      <c r="JRZ3837" s="113"/>
      <c r="JSA3837" s="118"/>
      <c r="JSB3837" s="117"/>
      <c r="JSC3837" s="114"/>
      <c r="JSD3837" s="114"/>
      <c r="JSE3837" s="114"/>
      <c r="JSF3837" s="114"/>
      <c r="JSG3837" s="114"/>
      <c r="JSH3837" s="114"/>
      <c r="JSI3837" s="114"/>
      <c r="JSJ3837" s="114"/>
      <c r="JSK3837" s="114"/>
      <c r="JSL3837" s="114"/>
      <c r="JSM3837" s="116"/>
      <c r="JSN3837" s="114"/>
      <c r="JSO3837" s="115"/>
      <c r="JSP3837" s="115"/>
      <c r="JSQ3837" s="115"/>
      <c r="JSR3837" s="113"/>
      <c r="JSS3837" s="114"/>
      <c r="JST3837" s="114"/>
      <c r="JSU3837" s="113"/>
      <c r="JSV3837" s="118"/>
      <c r="JSW3837" s="117"/>
      <c r="JSX3837" s="114"/>
      <c r="JSY3837" s="114"/>
      <c r="JSZ3837" s="114"/>
      <c r="JTA3837" s="114"/>
      <c r="JTB3837" s="114"/>
      <c r="JTC3837" s="114"/>
      <c r="JTD3837" s="114"/>
      <c r="JTE3837" s="114"/>
      <c r="JTF3837" s="114"/>
      <c r="JTG3837" s="114"/>
      <c r="JTH3837" s="116"/>
      <c r="JTI3837" s="114"/>
      <c r="JTJ3837" s="115"/>
      <c r="JTK3837" s="115"/>
      <c r="JTL3837" s="115"/>
      <c r="JTM3837" s="113"/>
      <c r="JTN3837" s="114"/>
      <c r="JTO3837" s="114"/>
      <c r="JTP3837" s="113"/>
      <c r="JTQ3837" s="118"/>
      <c r="JTR3837" s="117"/>
      <c r="JTS3837" s="114"/>
      <c r="JTT3837" s="114"/>
      <c r="JTU3837" s="114"/>
      <c r="JTV3837" s="114"/>
      <c r="JTW3837" s="114"/>
      <c r="JTX3837" s="114"/>
      <c r="JTY3837" s="114"/>
      <c r="JTZ3837" s="114"/>
      <c r="JUA3837" s="114"/>
      <c r="JUB3837" s="114"/>
      <c r="JUC3837" s="116"/>
      <c r="JUD3837" s="114"/>
      <c r="JUE3837" s="115"/>
      <c r="JUF3837" s="115"/>
      <c r="JUG3837" s="115"/>
      <c r="JUH3837" s="113"/>
      <c r="JUI3837" s="114"/>
      <c r="JUJ3837" s="114"/>
      <c r="JUK3837" s="113"/>
      <c r="JUL3837" s="118"/>
      <c r="JUM3837" s="117"/>
      <c r="JUN3837" s="114"/>
      <c r="JUO3837" s="114"/>
      <c r="JUP3837" s="114"/>
      <c r="JUQ3837" s="114"/>
      <c r="JUR3837" s="114"/>
      <c r="JUS3837" s="114"/>
      <c r="JUT3837" s="114"/>
      <c r="JUU3837" s="114"/>
      <c r="JUV3837" s="114"/>
      <c r="JUW3837" s="114"/>
      <c r="JUX3837" s="116"/>
      <c r="JUY3837" s="114"/>
      <c r="JUZ3837" s="115"/>
      <c r="JVA3837" s="115"/>
      <c r="JVB3837" s="115"/>
      <c r="JVC3837" s="113"/>
      <c r="JVD3837" s="114"/>
      <c r="JVE3837" s="114"/>
      <c r="JVF3837" s="113"/>
      <c r="JVG3837" s="118"/>
      <c r="JVH3837" s="117"/>
      <c r="JVI3837" s="114"/>
      <c r="JVJ3837" s="114"/>
      <c r="JVK3837" s="114"/>
      <c r="JVL3837" s="114"/>
      <c r="JVM3837" s="114"/>
      <c r="JVN3837" s="114"/>
      <c r="JVO3837" s="114"/>
      <c r="JVP3837" s="114"/>
      <c r="JVQ3837" s="114"/>
      <c r="JVR3837" s="114"/>
      <c r="JVS3837" s="116"/>
      <c r="JVT3837" s="114"/>
      <c r="JVU3837" s="115"/>
      <c r="JVV3837" s="115"/>
      <c r="JVW3837" s="115"/>
      <c r="JVX3837" s="113"/>
      <c r="JVY3837" s="114"/>
      <c r="JVZ3837" s="114"/>
      <c r="JWA3837" s="113"/>
      <c r="JWB3837" s="118"/>
      <c r="JWC3837" s="117"/>
      <c r="JWD3837" s="114"/>
      <c r="JWE3837" s="114"/>
      <c r="JWF3837" s="114"/>
      <c r="JWG3837" s="114"/>
      <c r="JWH3837" s="114"/>
      <c r="JWI3837" s="114"/>
      <c r="JWJ3837" s="114"/>
      <c r="JWK3837" s="114"/>
      <c r="JWL3837" s="114"/>
      <c r="JWM3837" s="114"/>
      <c r="JWN3837" s="116"/>
      <c r="JWO3837" s="114"/>
      <c r="JWP3837" s="115"/>
      <c r="JWQ3837" s="115"/>
      <c r="JWR3837" s="115"/>
      <c r="JWS3837" s="113"/>
      <c r="JWT3837" s="114"/>
      <c r="JWU3837" s="114"/>
      <c r="JWV3837" s="113"/>
      <c r="JWW3837" s="118"/>
      <c r="JWX3837" s="117"/>
      <c r="JWY3837" s="114"/>
      <c r="JWZ3837" s="114"/>
      <c r="JXA3837" s="114"/>
      <c r="JXB3837" s="114"/>
      <c r="JXC3837" s="114"/>
      <c r="JXD3837" s="114"/>
      <c r="JXE3837" s="114"/>
      <c r="JXF3837" s="114"/>
      <c r="JXG3837" s="114"/>
      <c r="JXH3837" s="114"/>
      <c r="JXI3837" s="116"/>
      <c r="JXJ3837" s="114"/>
      <c r="JXK3837" s="115"/>
      <c r="JXL3837" s="115"/>
      <c r="JXM3837" s="115"/>
      <c r="JXN3837" s="113"/>
      <c r="JXO3837" s="114"/>
      <c r="JXP3837" s="114"/>
      <c r="JXQ3837" s="113"/>
      <c r="JXR3837" s="118"/>
      <c r="JXS3837" s="117"/>
      <c r="JXT3837" s="114"/>
      <c r="JXU3837" s="114"/>
      <c r="JXV3837" s="114"/>
      <c r="JXW3837" s="114"/>
      <c r="JXX3837" s="114"/>
      <c r="JXY3837" s="114"/>
      <c r="JXZ3837" s="114"/>
      <c r="JYA3837" s="114"/>
      <c r="JYB3837" s="114"/>
      <c r="JYC3837" s="114"/>
      <c r="JYD3837" s="116"/>
      <c r="JYE3837" s="114"/>
      <c r="JYF3837" s="115"/>
      <c r="JYG3837" s="115"/>
      <c r="JYH3837" s="115"/>
      <c r="JYI3837" s="113"/>
      <c r="JYJ3837" s="114"/>
      <c r="JYK3837" s="114"/>
      <c r="JYL3837" s="113"/>
      <c r="JYM3837" s="118"/>
      <c r="JYN3837" s="117"/>
      <c r="JYO3837" s="114"/>
      <c r="JYP3837" s="114"/>
      <c r="JYQ3837" s="114"/>
      <c r="JYR3837" s="114"/>
      <c r="JYS3837" s="114"/>
      <c r="JYT3837" s="114"/>
      <c r="JYU3837" s="114"/>
      <c r="JYV3837" s="114"/>
      <c r="JYW3837" s="114"/>
      <c r="JYX3837" s="114"/>
      <c r="JYY3837" s="116"/>
      <c r="JYZ3837" s="114"/>
      <c r="JZA3837" s="115"/>
      <c r="JZB3837" s="115"/>
      <c r="JZC3837" s="115"/>
      <c r="JZD3837" s="113"/>
      <c r="JZE3837" s="114"/>
      <c r="JZF3837" s="114"/>
      <c r="JZG3837" s="113"/>
      <c r="JZH3837" s="118"/>
      <c r="JZI3837" s="117"/>
      <c r="JZJ3837" s="114"/>
      <c r="JZK3837" s="114"/>
      <c r="JZL3837" s="114"/>
      <c r="JZM3837" s="114"/>
      <c r="JZN3837" s="114"/>
      <c r="JZO3837" s="114"/>
      <c r="JZP3837" s="114"/>
      <c r="JZQ3837" s="114"/>
      <c r="JZR3837" s="114"/>
      <c r="JZS3837" s="114"/>
      <c r="JZT3837" s="116"/>
      <c r="JZU3837" s="114"/>
      <c r="JZV3837" s="115"/>
      <c r="JZW3837" s="115"/>
      <c r="JZX3837" s="115"/>
      <c r="JZY3837" s="113"/>
      <c r="JZZ3837" s="114"/>
      <c r="KAA3837" s="114"/>
      <c r="KAB3837" s="113"/>
      <c r="KAC3837" s="118"/>
      <c r="KAD3837" s="117"/>
      <c r="KAE3837" s="114"/>
      <c r="KAF3837" s="114"/>
      <c r="KAG3837" s="114"/>
      <c r="KAH3837" s="114"/>
      <c r="KAI3837" s="114"/>
      <c r="KAJ3837" s="114"/>
      <c r="KAK3837" s="114"/>
      <c r="KAL3837" s="114"/>
      <c r="KAM3837" s="114"/>
      <c r="KAN3837" s="114"/>
      <c r="KAO3837" s="116"/>
      <c r="KAP3837" s="114"/>
      <c r="KAQ3837" s="115"/>
      <c r="KAR3837" s="115"/>
      <c r="KAS3837" s="115"/>
      <c r="KAT3837" s="113"/>
      <c r="KAU3837" s="114"/>
      <c r="KAV3837" s="114"/>
      <c r="KAW3837" s="113"/>
      <c r="KAX3837" s="118"/>
      <c r="KAY3837" s="117"/>
      <c r="KAZ3837" s="114"/>
      <c r="KBA3837" s="114"/>
      <c r="KBB3837" s="114"/>
      <c r="KBC3837" s="114"/>
      <c r="KBD3837" s="114"/>
      <c r="KBE3837" s="114"/>
      <c r="KBF3837" s="114"/>
      <c r="KBG3837" s="114"/>
      <c r="KBH3837" s="114"/>
      <c r="KBI3837" s="114"/>
      <c r="KBJ3837" s="116"/>
      <c r="KBK3837" s="114"/>
      <c r="KBL3837" s="115"/>
      <c r="KBM3837" s="115"/>
      <c r="KBN3837" s="115"/>
      <c r="KBO3837" s="113"/>
      <c r="KBP3837" s="114"/>
      <c r="KBQ3837" s="114"/>
      <c r="KBR3837" s="113"/>
      <c r="KBS3837" s="118"/>
      <c r="KBT3837" s="117"/>
      <c r="KBU3837" s="114"/>
      <c r="KBV3837" s="114"/>
      <c r="KBW3837" s="114"/>
      <c r="KBX3837" s="114"/>
      <c r="KBY3837" s="114"/>
      <c r="KBZ3837" s="114"/>
      <c r="KCA3837" s="114"/>
      <c r="KCB3837" s="114"/>
      <c r="KCC3837" s="114"/>
      <c r="KCD3837" s="114"/>
      <c r="KCE3837" s="116"/>
      <c r="KCF3837" s="114"/>
      <c r="KCG3837" s="115"/>
      <c r="KCH3837" s="115"/>
      <c r="KCI3837" s="115"/>
      <c r="KCJ3837" s="113"/>
      <c r="KCK3837" s="114"/>
      <c r="KCL3837" s="114"/>
      <c r="KCM3837" s="113"/>
      <c r="KCN3837" s="118"/>
      <c r="KCO3837" s="117"/>
      <c r="KCP3837" s="114"/>
      <c r="KCQ3837" s="114"/>
      <c r="KCR3837" s="114"/>
      <c r="KCS3837" s="114"/>
      <c r="KCT3837" s="114"/>
      <c r="KCU3837" s="114"/>
      <c r="KCV3837" s="114"/>
      <c r="KCW3837" s="114"/>
      <c r="KCX3837" s="114"/>
      <c r="KCY3837" s="114"/>
      <c r="KCZ3837" s="116"/>
      <c r="KDA3837" s="114"/>
      <c r="KDB3837" s="115"/>
      <c r="KDC3837" s="115"/>
      <c r="KDD3837" s="115"/>
      <c r="KDE3837" s="113"/>
      <c r="KDF3837" s="114"/>
      <c r="KDG3837" s="114"/>
      <c r="KDH3837" s="113"/>
      <c r="KDI3837" s="118"/>
      <c r="KDJ3837" s="117"/>
      <c r="KDK3837" s="114"/>
      <c r="KDL3837" s="114"/>
      <c r="KDM3837" s="114"/>
      <c r="KDN3837" s="114"/>
      <c r="KDO3837" s="114"/>
      <c r="KDP3837" s="114"/>
      <c r="KDQ3837" s="114"/>
      <c r="KDR3837" s="114"/>
      <c r="KDS3837" s="114"/>
      <c r="KDT3837" s="114"/>
      <c r="KDU3837" s="116"/>
      <c r="KDV3837" s="114"/>
      <c r="KDW3837" s="115"/>
      <c r="KDX3837" s="115"/>
      <c r="KDY3837" s="115"/>
      <c r="KDZ3837" s="113"/>
      <c r="KEA3837" s="114"/>
      <c r="KEB3837" s="114"/>
      <c r="KEC3837" s="113"/>
      <c r="KED3837" s="118"/>
      <c r="KEE3837" s="117"/>
      <c r="KEF3837" s="114"/>
      <c r="KEG3837" s="114"/>
      <c r="KEH3837" s="114"/>
      <c r="KEI3837" s="114"/>
      <c r="KEJ3837" s="114"/>
      <c r="KEK3837" s="114"/>
      <c r="KEL3837" s="114"/>
      <c r="KEM3837" s="114"/>
      <c r="KEN3837" s="114"/>
      <c r="KEO3837" s="114"/>
      <c r="KEP3837" s="116"/>
      <c r="KEQ3837" s="114"/>
      <c r="KER3837" s="115"/>
      <c r="KES3837" s="115"/>
      <c r="KET3837" s="115"/>
      <c r="KEU3837" s="113"/>
      <c r="KEV3837" s="114"/>
      <c r="KEW3837" s="114"/>
      <c r="KEX3837" s="113"/>
      <c r="KEY3837" s="118"/>
      <c r="KEZ3837" s="117"/>
      <c r="KFA3837" s="114"/>
      <c r="KFB3837" s="114"/>
      <c r="KFC3837" s="114"/>
      <c r="KFD3837" s="114"/>
      <c r="KFE3837" s="114"/>
      <c r="KFF3837" s="114"/>
      <c r="KFG3837" s="114"/>
      <c r="KFH3837" s="114"/>
      <c r="KFI3837" s="114"/>
      <c r="KFJ3837" s="114"/>
      <c r="KFK3837" s="116"/>
      <c r="KFL3837" s="114"/>
      <c r="KFM3837" s="115"/>
      <c r="KFN3837" s="115"/>
      <c r="KFO3837" s="115"/>
      <c r="KFP3837" s="113"/>
      <c r="KFQ3837" s="114"/>
      <c r="KFR3837" s="114"/>
      <c r="KFS3837" s="113"/>
      <c r="KFT3837" s="118"/>
      <c r="KFU3837" s="117"/>
      <c r="KFV3837" s="114"/>
      <c r="KFW3837" s="114"/>
      <c r="KFX3837" s="114"/>
      <c r="KFY3837" s="114"/>
      <c r="KFZ3837" s="114"/>
      <c r="KGA3837" s="114"/>
      <c r="KGB3837" s="114"/>
      <c r="KGC3837" s="114"/>
      <c r="KGD3837" s="114"/>
      <c r="KGE3837" s="114"/>
      <c r="KGF3837" s="116"/>
      <c r="KGG3837" s="114"/>
      <c r="KGH3837" s="115"/>
      <c r="KGI3837" s="115"/>
      <c r="KGJ3837" s="115"/>
      <c r="KGK3837" s="113"/>
      <c r="KGL3837" s="114"/>
      <c r="KGM3837" s="114"/>
      <c r="KGN3837" s="113"/>
      <c r="KGO3837" s="118"/>
      <c r="KGP3837" s="117"/>
      <c r="KGQ3837" s="114"/>
      <c r="KGR3837" s="114"/>
      <c r="KGS3837" s="114"/>
      <c r="KGT3837" s="114"/>
      <c r="KGU3837" s="114"/>
      <c r="KGV3837" s="114"/>
      <c r="KGW3837" s="114"/>
      <c r="KGX3837" s="114"/>
      <c r="KGY3837" s="114"/>
      <c r="KGZ3837" s="114"/>
      <c r="KHA3837" s="116"/>
      <c r="KHB3837" s="114"/>
      <c r="KHC3837" s="115"/>
      <c r="KHD3837" s="115"/>
      <c r="KHE3837" s="115"/>
      <c r="KHF3837" s="113"/>
      <c r="KHG3837" s="114"/>
      <c r="KHH3837" s="114"/>
      <c r="KHI3837" s="113"/>
      <c r="KHJ3837" s="118"/>
      <c r="KHK3837" s="117"/>
      <c r="KHL3837" s="114"/>
      <c r="KHM3837" s="114"/>
      <c r="KHN3837" s="114"/>
      <c r="KHO3837" s="114"/>
      <c r="KHP3837" s="114"/>
      <c r="KHQ3837" s="114"/>
      <c r="KHR3837" s="114"/>
      <c r="KHS3837" s="114"/>
      <c r="KHT3837" s="114"/>
      <c r="KHU3837" s="114"/>
      <c r="KHV3837" s="116"/>
      <c r="KHW3837" s="114"/>
      <c r="KHX3837" s="115"/>
      <c r="KHY3837" s="115"/>
      <c r="KHZ3837" s="115"/>
      <c r="KIA3837" s="113"/>
      <c r="KIB3837" s="114"/>
      <c r="KIC3837" s="114"/>
      <c r="KID3837" s="113"/>
      <c r="KIE3837" s="118"/>
      <c r="KIF3837" s="117"/>
      <c r="KIG3837" s="114"/>
      <c r="KIH3837" s="114"/>
      <c r="KII3837" s="114"/>
      <c r="KIJ3837" s="114"/>
      <c r="KIK3837" s="114"/>
      <c r="KIL3837" s="114"/>
      <c r="KIM3837" s="114"/>
      <c r="KIN3837" s="114"/>
      <c r="KIO3837" s="114"/>
      <c r="KIP3837" s="114"/>
      <c r="KIQ3837" s="116"/>
      <c r="KIR3837" s="114"/>
      <c r="KIS3837" s="115"/>
      <c r="KIT3837" s="115"/>
      <c r="KIU3837" s="115"/>
      <c r="KIV3837" s="113"/>
      <c r="KIW3837" s="114"/>
      <c r="KIX3837" s="114"/>
      <c r="KIY3837" s="113"/>
      <c r="KIZ3837" s="118"/>
      <c r="KJA3837" s="117"/>
      <c r="KJB3837" s="114"/>
      <c r="KJC3837" s="114"/>
      <c r="KJD3837" s="114"/>
      <c r="KJE3837" s="114"/>
      <c r="KJF3837" s="114"/>
      <c r="KJG3837" s="114"/>
      <c r="KJH3837" s="114"/>
      <c r="KJI3837" s="114"/>
      <c r="KJJ3837" s="114"/>
      <c r="KJK3837" s="114"/>
      <c r="KJL3837" s="116"/>
      <c r="KJM3837" s="114"/>
      <c r="KJN3837" s="115"/>
      <c r="KJO3837" s="115"/>
      <c r="KJP3837" s="115"/>
      <c r="KJQ3837" s="113"/>
      <c r="KJR3837" s="114"/>
      <c r="KJS3837" s="114"/>
      <c r="KJT3837" s="113"/>
      <c r="KJU3837" s="118"/>
      <c r="KJV3837" s="117"/>
      <c r="KJW3837" s="114"/>
      <c r="KJX3837" s="114"/>
      <c r="KJY3837" s="114"/>
      <c r="KJZ3837" s="114"/>
      <c r="KKA3837" s="114"/>
      <c r="KKB3837" s="114"/>
      <c r="KKC3837" s="114"/>
      <c r="KKD3837" s="114"/>
      <c r="KKE3837" s="114"/>
      <c r="KKF3837" s="114"/>
      <c r="KKG3837" s="116"/>
      <c r="KKH3837" s="114"/>
      <c r="KKI3837" s="115"/>
      <c r="KKJ3837" s="115"/>
      <c r="KKK3837" s="115"/>
      <c r="KKL3837" s="113"/>
      <c r="KKM3837" s="114"/>
      <c r="KKN3837" s="114"/>
      <c r="KKO3837" s="113"/>
      <c r="KKP3837" s="118"/>
      <c r="KKQ3837" s="117"/>
      <c r="KKR3837" s="114"/>
      <c r="KKS3837" s="114"/>
      <c r="KKT3837" s="114"/>
      <c r="KKU3837" s="114"/>
      <c r="KKV3837" s="114"/>
      <c r="KKW3837" s="114"/>
      <c r="KKX3837" s="114"/>
      <c r="KKY3837" s="114"/>
      <c r="KKZ3837" s="114"/>
      <c r="KLA3837" s="114"/>
      <c r="KLB3837" s="116"/>
      <c r="KLC3837" s="114"/>
      <c r="KLD3837" s="115"/>
      <c r="KLE3837" s="115"/>
      <c r="KLF3837" s="115"/>
      <c r="KLG3837" s="113"/>
      <c r="KLH3837" s="114"/>
      <c r="KLI3837" s="114"/>
      <c r="KLJ3837" s="113"/>
      <c r="KLK3837" s="118"/>
      <c r="KLL3837" s="117"/>
      <c r="KLM3837" s="114"/>
      <c r="KLN3837" s="114"/>
      <c r="KLO3837" s="114"/>
      <c r="KLP3837" s="114"/>
      <c r="KLQ3837" s="114"/>
      <c r="KLR3837" s="114"/>
      <c r="KLS3837" s="114"/>
      <c r="KLT3837" s="114"/>
      <c r="KLU3837" s="114"/>
      <c r="KLV3837" s="114"/>
      <c r="KLW3837" s="116"/>
      <c r="KLX3837" s="114"/>
      <c r="KLY3837" s="115"/>
      <c r="KLZ3837" s="115"/>
      <c r="KMA3837" s="115"/>
      <c r="KMB3837" s="113"/>
      <c r="KMC3837" s="114"/>
      <c r="KMD3837" s="114"/>
      <c r="KME3837" s="113"/>
      <c r="KMF3837" s="118"/>
      <c r="KMG3837" s="117"/>
      <c r="KMH3837" s="114"/>
      <c r="KMI3837" s="114"/>
      <c r="KMJ3837" s="114"/>
      <c r="KMK3837" s="114"/>
      <c r="KML3837" s="114"/>
      <c r="KMM3837" s="114"/>
      <c r="KMN3837" s="114"/>
      <c r="KMO3837" s="114"/>
      <c r="KMP3837" s="114"/>
      <c r="KMQ3837" s="114"/>
      <c r="KMR3837" s="116"/>
      <c r="KMS3837" s="114"/>
      <c r="KMT3837" s="115"/>
      <c r="KMU3837" s="115"/>
      <c r="KMV3837" s="115"/>
      <c r="KMW3837" s="113"/>
      <c r="KMX3837" s="114"/>
      <c r="KMY3837" s="114"/>
      <c r="KMZ3837" s="113"/>
      <c r="KNA3837" s="118"/>
      <c r="KNB3837" s="117"/>
      <c r="KNC3837" s="114"/>
      <c r="KND3837" s="114"/>
      <c r="KNE3837" s="114"/>
      <c r="KNF3837" s="114"/>
      <c r="KNG3837" s="114"/>
      <c r="KNH3837" s="114"/>
      <c r="KNI3837" s="114"/>
      <c r="KNJ3837" s="114"/>
      <c r="KNK3837" s="114"/>
      <c r="KNL3837" s="114"/>
      <c r="KNM3837" s="116"/>
      <c r="KNN3837" s="114"/>
      <c r="KNO3837" s="115"/>
      <c r="KNP3837" s="115"/>
      <c r="KNQ3837" s="115"/>
      <c r="KNR3837" s="113"/>
      <c r="KNS3837" s="114"/>
      <c r="KNT3837" s="114"/>
      <c r="KNU3837" s="113"/>
      <c r="KNV3837" s="118"/>
      <c r="KNW3837" s="117"/>
      <c r="KNX3837" s="114"/>
      <c r="KNY3837" s="114"/>
      <c r="KNZ3837" s="114"/>
      <c r="KOA3837" s="114"/>
      <c r="KOB3837" s="114"/>
      <c r="KOC3837" s="114"/>
      <c r="KOD3837" s="114"/>
      <c r="KOE3837" s="114"/>
      <c r="KOF3837" s="114"/>
      <c r="KOG3837" s="114"/>
      <c r="KOH3837" s="116"/>
      <c r="KOI3837" s="114"/>
      <c r="KOJ3837" s="115"/>
      <c r="KOK3837" s="115"/>
      <c r="KOL3837" s="115"/>
      <c r="KOM3837" s="113"/>
      <c r="KON3837" s="114"/>
      <c r="KOO3837" s="114"/>
      <c r="KOP3837" s="113"/>
      <c r="KOQ3837" s="118"/>
      <c r="KOR3837" s="117"/>
      <c r="KOS3837" s="114"/>
      <c r="KOT3837" s="114"/>
      <c r="KOU3837" s="114"/>
      <c r="KOV3837" s="114"/>
      <c r="KOW3837" s="114"/>
      <c r="KOX3837" s="114"/>
      <c r="KOY3837" s="114"/>
      <c r="KOZ3837" s="114"/>
      <c r="KPA3837" s="114"/>
      <c r="KPB3837" s="114"/>
      <c r="KPC3837" s="116"/>
      <c r="KPD3837" s="114"/>
      <c r="KPE3837" s="115"/>
      <c r="KPF3837" s="115"/>
      <c r="KPG3837" s="115"/>
      <c r="KPH3837" s="113"/>
      <c r="KPI3837" s="114"/>
      <c r="KPJ3837" s="114"/>
      <c r="KPK3837" s="113"/>
      <c r="KPL3837" s="118"/>
      <c r="KPM3837" s="117"/>
      <c r="KPN3837" s="114"/>
      <c r="KPO3837" s="114"/>
      <c r="KPP3837" s="114"/>
      <c r="KPQ3837" s="114"/>
      <c r="KPR3837" s="114"/>
      <c r="KPS3837" s="114"/>
      <c r="KPT3837" s="114"/>
      <c r="KPU3837" s="114"/>
      <c r="KPV3837" s="114"/>
      <c r="KPW3837" s="114"/>
      <c r="KPX3837" s="116"/>
      <c r="KPY3837" s="114"/>
      <c r="KPZ3837" s="115"/>
      <c r="KQA3837" s="115"/>
      <c r="KQB3837" s="115"/>
      <c r="KQC3837" s="113"/>
      <c r="KQD3837" s="114"/>
      <c r="KQE3837" s="114"/>
      <c r="KQF3837" s="113"/>
      <c r="KQG3837" s="118"/>
      <c r="KQH3837" s="117"/>
      <c r="KQI3837" s="114"/>
      <c r="KQJ3837" s="114"/>
      <c r="KQK3837" s="114"/>
      <c r="KQL3837" s="114"/>
      <c r="KQM3837" s="114"/>
      <c r="KQN3837" s="114"/>
      <c r="KQO3837" s="114"/>
      <c r="KQP3837" s="114"/>
      <c r="KQQ3837" s="114"/>
      <c r="KQR3837" s="114"/>
      <c r="KQS3837" s="116"/>
      <c r="KQT3837" s="114"/>
      <c r="KQU3837" s="115"/>
      <c r="KQV3837" s="115"/>
      <c r="KQW3837" s="115"/>
      <c r="KQX3837" s="113"/>
      <c r="KQY3837" s="114"/>
      <c r="KQZ3837" s="114"/>
      <c r="KRA3837" s="113"/>
      <c r="KRB3837" s="118"/>
      <c r="KRC3837" s="117"/>
      <c r="KRD3837" s="114"/>
      <c r="KRE3837" s="114"/>
      <c r="KRF3837" s="114"/>
      <c r="KRG3837" s="114"/>
      <c r="KRH3837" s="114"/>
      <c r="KRI3837" s="114"/>
      <c r="KRJ3837" s="114"/>
      <c r="KRK3837" s="114"/>
      <c r="KRL3837" s="114"/>
      <c r="KRM3837" s="114"/>
      <c r="KRN3837" s="116"/>
      <c r="KRO3837" s="114"/>
      <c r="KRP3837" s="115"/>
      <c r="KRQ3837" s="115"/>
      <c r="KRR3837" s="115"/>
      <c r="KRS3837" s="113"/>
      <c r="KRT3837" s="114"/>
      <c r="KRU3837" s="114"/>
      <c r="KRV3837" s="113"/>
      <c r="KRW3837" s="118"/>
      <c r="KRX3837" s="117"/>
      <c r="KRY3837" s="114"/>
      <c r="KRZ3837" s="114"/>
      <c r="KSA3837" s="114"/>
      <c r="KSB3837" s="114"/>
      <c r="KSC3837" s="114"/>
      <c r="KSD3837" s="114"/>
      <c r="KSE3837" s="114"/>
      <c r="KSF3837" s="114"/>
      <c r="KSG3837" s="114"/>
      <c r="KSH3837" s="114"/>
      <c r="KSI3837" s="116"/>
      <c r="KSJ3837" s="114"/>
      <c r="KSK3837" s="115"/>
      <c r="KSL3837" s="115"/>
      <c r="KSM3837" s="115"/>
      <c r="KSN3837" s="113"/>
      <c r="KSO3837" s="114"/>
      <c r="KSP3837" s="114"/>
      <c r="KSQ3837" s="113"/>
      <c r="KSR3837" s="118"/>
      <c r="KSS3837" s="117"/>
      <c r="KST3837" s="114"/>
      <c r="KSU3837" s="114"/>
      <c r="KSV3837" s="114"/>
      <c r="KSW3837" s="114"/>
      <c r="KSX3837" s="114"/>
      <c r="KSY3837" s="114"/>
      <c r="KSZ3837" s="114"/>
      <c r="KTA3837" s="114"/>
      <c r="KTB3837" s="114"/>
      <c r="KTC3837" s="114"/>
      <c r="KTD3837" s="116"/>
      <c r="KTE3837" s="114"/>
      <c r="KTF3837" s="115"/>
      <c r="KTG3837" s="115"/>
      <c r="KTH3837" s="115"/>
      <c r="KTI3837" s="113"/>
      <c r="KTJ3837" s="114"/>
      <c r="KTK3837" s="114"/>
      <c r="KTL3837" s="113"/>
      <c r="KTM3837" s="118"/>
      <c r="KTN3837" s="117"/>
      <c r="KTO3837" s="114"/>
      <c r="KTP3837" s="114"/>
      <c r="KTQ3837" s="114"/>
      <c r="KTR3837" s="114"/>
      <c r="KTS3837" s="114"/>
      <c r="KTT3837" s="114"/>
      <c r="KTU3837" s="114"/>
      <c r="KTV3837" s="114"/>
      <c r="KTW3837" s="114"/>
      <c r="KTX3837" s="114"/>
      <c r="KTY3837" s="116"/>
      <c r="KTZ3837" s="114"/>
      <c r="KUA3837" s="115"/>
      <c r="KUB3837" s="115"/>
      <c r="KUC3837" s="115"/>
      <c r="KUD3837" s="113"/>
      <c r="KUE3837" s="114"/>
      <c r="KUF3837" s="114"/>
      <c r="KUG3837" s="113"/>
      <c r="KUH3837" s="118"/>
      <c r="KUI3837" s="117"/>
      <c r="KUJ3837" s="114"/>
      <c r="KUK3837" s="114"/>
      <c r="KUL3837" s="114"/>
      <c r="KUM3837" s="114"/>
      <c r="KUN3837" s="114"/>
      <c r="KUO3837" s="114"/>
      <c r="KUP3837" s="114"/>
      <c r="KUQ3837" s="114"/>
      <c r="KUR3837" s="114"/>
      <c r="KUS3837" s="114"/>
      <c r="KUT3837" s="116"/>
      <c r="KUU3837" s="114"/>
      <c r="KUV3837" s="115"/>
      <c r="KUW3837" s="115"/>
      <c r="KUX3837" s="115"/>
      <c r="KUY3837" s="113"/>
      <c r="KUZ3837" s="114"/>
      <c r="KVA3837" s="114"/>
      <c r="KVB3837" s="113"/>
      <c r="KVC3837" s="118"/>
      <c r="KVD3837" s="117"/>
      <c r="KVE3837" s="114"/>
      <c r="KVF3837" s="114"/>
      <c r="KVG3837" s="114"/>
      <c r="KVH3837" s="114"/>
      <c r="KVI3837" s="114"/>
      <c r="KVJ3837" s="114"/>
      <c r="KVK3837" s="114"/>
      <c r="KVL3837" s="114"/>
      <c r="KVM3837" s="114"/>
      <c r="KVN3837" s="114"/>
      <c r="KVO3837" s="116"/>
      <c r="KVP3837" s="114"/>
      <c r="KVQ3837" s="115"/>
      <c r="KVR3837" s="115"/>
      <c r="KVS3837" s="115"/>
      <c r="KVT3837" s="113"/>
      <c r="KVU3837" s="114"/>
      <c r="KVV3837" s="114"/>
      <c r="KVW3837" s="113"/>
      <c r="KVX3837" s="118"/>
      <c r="KVY3837" s="117"/>
      <c r="KVZ3837" s="114"/>
      <c r="KWA3837" s="114"/>
      <c r="KWB3837" s="114"/>
      <c r="KWC3837" s="114"/>
      <c r="KWD3837" s="114"/>
      <c r="KWE3837" s="114"/>
      <c r="KWF3837" s="114"/>
      <c r="KWG3837" s="114"/>
      <c r="KWH3837" s="114"/>
      <c r="KWI3837" s="114"/>
      <c r="KWJ3837" s="116"/>
      <c r="KWK3837" s="114"/>
      <c r="KWL3837" s="115"/>
      <c r="KWM3837" s="115"/>
      <c r="KWN3837" s="115"/>
      <c r="KWO3837" s="113"/>
      <c r="KWP3837" s="114"/>
      <c r="KWQ3837" s="114"/>
      <c r="KWR3837" s="113"/>
      <c r="KWS3837" s="118"/>
      <c r="KWT3837" s="117"/>
      <c r="KWU3837" s="114"/>
      <c r="KWV3837" s="114"/>
      <c r="KWW3837" s="114"/>
      <c r="KWX3837" s="114"/>
      <c r="KWY3837" s="114"/>
      <c r="KWZ3837" s="114"/>
      <c r="KXA3837" s="114"/>
      <c r="KXB3837" s="114"/>
      <c r="KXC3837" s="114"/>
      <c r="KXD3837" s="114"/>
      <c r="KXE3837" s="116"/>
      <c r="KXF3837" s="114"/>
      <c r="KXG3837" s="115"/>
      <c r="KXH3837" s="115"/>
      <c r="KXI3837" s="115"/>
      <c r="KXJ3837" s="113"/>
      <c r="KXK3837" s="114"/>
      <c r="KXL3837" s="114"/>
      <c r="KXM3837" s="113"/>
      <c r="KXN3837" s="118"/>
      <c r="KXO3837" s="117"/>
      <c r="KXP3837" s="114"/>
      <c r="KXQ3837" s="114"/>
      <c r="KXR3837" s="114"/>
      <c r="KXS3837" s="114"/>
      <c r="KXT3837" s="114"/>
      <c r="KXU3837" s="114"/>
      <c r="KXV3837" s="114"/>
      <c r="KXW3837" s="114"/>
      <c r="KXX3837" s="114"/>
      <c r="KXY3837" s="114"/>
      <c r="KXZ3837" s="116"/>
      <c r="KYA3837" s="114"/>
      <c r="KYB3837" s="115"/>
      <c r="KYC3837" s="115"/>
      <c r="KYD3837" s="115"/>
      <c r="KYE3837" s="113"/>
      <c r="KYF3837" s="114"/>
      <c r="KYG3837" s="114"/>
      <c r="KYH3837" s="113"/>
      <c r="KYI3837" s="118"/>
      <c r="KYJ3837" s="117"/>
      <c r="KYK3837" s="114"/>
      <c r="KYL3837" s="114"/>
      <c r="KYM3837" s="114"/>
      <c r="KYN3837" s="114"/>
      <c r="KYO3837" s="114"/>
      <c r="KYP3837" s="114"/>
      <c r="KYQ3837" s="114"/>
      <c r="KYR3837" s="114"/>
      <c r="KYS3837" s="114"/>
      <c r="KYT3837" s="114"/>
      <c r="KYU3837" s="116"/>
      <c r="KYV3837" s="114"/>
      <c r="KYW3837" s="115"/>
      <c r="KYX3837" s="115"/>
      <c r="KYY3837" s="115"/>
      <c r="KYZ3837" s="113"/>
      <c r="KZA3837" s="114"/>
      <c r="KZB3837" s="114"/>
      <c r="KZC3837" s="113"/>
      <c r="KZD3837" s="118"/>
      <c r="KZE3837" s="117"/>
      <c r="KZF3837" s="114"/>
      <c r="KZG3837" s="114"/>
      <c r="KZH3837" s="114"/>
      <c r="KZI3837" s="114"/>
      <c r="KZJ3837" s="114"/>
      <c r="KZK3837" s="114"/>
      <c r="KZL3837" s="114"/>
      <c r="KZM3837" s="114"/>
      <c r="KZN3837" s="114"/>
      <c r="KZO3837" s="114"/>
      <c r="KZP3837" s="116"/>
      <c r="KZQ3837" s="114"/>
      <c r="KZR3837" s="115"/>
      <c r="KZS3837" s="115"/>
      <c r="KZT3837" s="115"/>
      <c r="KZU3837" s="113"/>
      <c r="KZV3837" s="114"/>
      <c r="KZW3837" s="114"/>
      <c r="KZX3837" s="113"/>
      <c r="KZY3837" s="118"/>
      <c r="KZZ3837" s="117"/>
      <c r="LAA3837" s="114"/>
      <c r="LAB3837" s="114"/>
      <c r="LAC3837" s="114"/>
      <c r="LAD3837" s="114"/>
      <c r="LAE3837" s="114"/>
      <c r="LAF3837" s="114"/>
      <c r="LAG3837" s="114"/>
      <c r="LAH3837" s="114"/>
      <c r="LAI3837" s="114"/>
      <c r="LAJ3837" s="114"/>
      <c r="LAK3837" s="116"/>
      <c r="LAL3837" s="114"/>
      <c r="LAM3837" s="115"/>
      <c r="LAN3837" s="115"/>
      <c r="LAO3837" s="115"/>
      <c r="LAP3837" s="113"/>
      <c r="LAQ3837" s="114"/>
      <c r="LAR3837" s="114"/>
      <c r="LAS3837" s="113"/>
      <c r="LAT3837" s="118"/>
      <c r="LAU3837" s="117"/>
      <c r="LAV3837" s="114"/>
      <c r="LAW3837" s="114"/>
      <c r="LAX3837" s="114"/>
      <c r="LAY3837" s="114"/>
      <c r="LAZ3837" s="114"/>
      <c r="LBA3837" s="114"/>
      <c r="LBB3837" s="114"/>
      <c r="LBC3837" s="114"/>
      <c r="LBD3837" s="114"/>
      <c r="LBE3837" s="114"/>
      <c r="LBF3837" s="116"/>
      <c r="LBG3837" s="114"/>
      <c r="LBH3837" s="115"/>
      <c r="LBI3837" s="115"/>
      <c r="LBJ3837" s="115"/>
      <c r="LBK3837" s="113"/>
      <c r="LBL3837" s="114"/>
      <c r="LBM3837" s="114"/>
      <c r="LBN3837" s="113"/>
      <c r="LBO3837" s="118"/>
      <c r="LBP3837" s="117"/>
      <c r="LBQ3837" s="114"/>
      <c r="LBR3837" s="114"/>
      <c r="LBS3837" s="114"/>
      <c r="LBT3837" s="114"/>
      <c r="LBU3837" s="114"/>
      <c r="LBV3837" s="114"/>
      <c r="LBW3837" s="114"/>
      <c r="LBX3837" s="114"/>
      <c r="LBY3837" s="114"/>
      <c r="LBZ3837" s="114"/>
      <c r="LCA3837" s="116"/>
      <c r="LCB3837" s="114"/>
      <c r="LCC3837" s="115"/>
      <c r="LCD3837" s="115"/>
      <c r="LCE3837" s="115"/>
      <c r="LCF3837" s="113"/>
      <c r="LCG3837" s="114"/>
      <c r="LCH3837" s="114"/>
      <c r="LCI3837" s="113"/>
      <c r="LCJ3837" s="118"/>
      <c r="LCK3837" s="117"/>
      <c r="LCL3837" s="114"/>
      <c r="LCM3837" s="114"/>
      <c r="LCN3837" s="114"/>
      <c r="LCO3837" s="114"/>
      <c r="LCP3837" s="114"/>
      <c r="LCQ3837" s="114"/>
      <c r="LCR3837" s="114"/>
      <c r="LCS3837" s="114"/>
      <c r="LCT3837" s="114"/>
      <c r="LCU3837" s="114"/>
      <c r="LCV3837" s="116"/>
      <c r="LCW3837" s="114"/>
      <c r="LCX3837" s="115"/>
      <c r="LCY3837" s="115"/>
      <c r="LCZ3837" s="115"/>
      <c r="LDA3837" s="113"/>
      <c r="LDB3837" s="114"/>
      <c r="LDC3837" s="114"/>
      <c r="LDD3837" s="113"/>
      <c r="LDE3837" s="118"/>
      <c r="LDF3837" s="117"/>
      <c r="LDG3837" s="114"/>
      <c r="LDH3837" s="114"/>
      <c r="LDI3837" s="114"/>
      <c r="LDJ3837" s="114"/>
      <c r="LDK3837" s="114"/>
      <c r="LDL3837" s="114"/>
      <c r="LDM3837" s="114"/>
      <c r="LDN3837" s="114"/>
      <c r="LDO3837" s="114"/>
      <c r="LDP3837" s="114"/>
      <c r="LDQ3837" s="116"/>
      <c r="LDR3837" s="114"/>
      <c r="LDS3837" s="115"/>
      <c r="LDT3837" s="115"/>
      <c r="LDU3837" s="115"/>
      <c r="LDV3837" s="113"/>
      <c r="LDW3837" s="114"/>
      <c r="LDX3837" s="114"/>
      <c r="LDY3837" s="113"/>
      <c r="LDZ3837" s="118"/>
      <c r="LEA3837" s="117"/>
      <c r="LEB3837" s="114"/>
      <c r="LEC3837" s="114"/>
      <c r="LED3837" s="114"/>
      <c r="LEE3837" s="114"/>
      <c r="LEF3837" s="114"/>
      <c r="LEG3837" s="114"/>
      <c r="LEH3837" s="114"/>
      <c r="LEI3837" s="114"/>
      <c r="LEJ3837" s="114"/>
      <c r="LEK3837" s="114"/>
      <c r="LEL3837" s="116"/>
      <c r="LEM3837" s="114"/>
      <c r="LEN3837" s="115"/>
      <c r="LEO3837" s="115"/>
      <c r="LEP3837" s="115"/>
      <c r="LEQ3837" s="113"/>
      <c r="LER3837" s="114"/>
      <c r="LES3837" s="114"/>
      <c r="LET3837" s="113"/>
      <c r="LEU3837" s="118"/>
      <c r="LEV3837" s="117"/>
      <c r="LEW3837" s="114"/>
      <c r="LEX3837" s="114"/>
      <c r="LEY3837" s="114"/>
      <c r="LEZ3837" s="114"/>
      <c r="LFA3837" s="114"/>
      <c r="LFB3837" s="114"/>
      <c r="LFC3837" s="114"/>
      <c r="LFD3837" s="114"/>
      <c r="LFE3837" s="114"/>
      <c r="LFF3837" s="114"/>
      <c r="LFG3837" s="116"/>
      <c r="LFH3837" s="114"/>
      <c r="LFI3837" s="115"/>
      <c r="LFJ3837" s="115"/>
      <c r="LFK3837" s="115"/>
      <c r="LFL3837" s="113"/>
      <c r="LFM3837" s="114"/>
      <c r="LFN3837" s="114"/>
      <c r="LFO3837" s="113"/>
      <c r="LFP3837" s="118"/>
      <c r="LFQ3837" s="117"/>
      <c r="LFR3837" s="114"/>
      <c r="LFS3837" s="114"/>
      <c r="LFT3837" s="114"/>
      <c r="LFU3837" s="114"/>
      <c r="LFV3837" s="114"/>
      <c r="LFW3837" s="114"/>
      <c r="LFX3837" s="114"/>
      <c r="LFY3837" s="114"/>
      <c r="LFZ3837" s="114"/>
      <c r="LGA3837" s="114"/>
      <c r="LGB3837" s="116"/>
      <c r="LGC3837" s="114"/>
      <c r="LGD3837" s="115"/>
      <c r="LGE3837" s="115"/>
      <c r="LGF3837" s="115"/>
      <c r="LGG3837" s="113"/>
      <c r="LGH3837" s="114"/>
      <c r="LGI3837" s="114"/>
      <c r="LGJ3837" s="113"/>
      <c r="LGK3837" s="118"/>
      <c r="LGL3837" s="117"/>
      <c r="LGM3837" s="114"/>
      <c r="LGN3837" s="114"/>
      <c r="LGO3837" s="114"/>
      <c r="LGP3837" s="114"/>
      <c r="LGQ3837" s="114"/>
      <c r="LGR3837" s="114"/>
      <c r="LGS3837" s="114"/>
      <c r="LGT3837" s="114"/>
      <c r="LGU3837" s="114"/>
      <c r="LGV3837" s="114"/>
      <c r="LGW3837" s="116"/>
      <c r="LGX3837" s="114"/>
      <c r="LGY3837" s="115"/>
      <c r="LGZ3837" s="115"/>
      <c r="LHA3837" s="115"/>
      <c r="LHB3837" s="113"/>
      <c r="LHC3837" s="114"/>
      <c r="LHD3837" s="114"/>
      <c r="LHE3837" s="113"/>
      <c r="LHF3837" s="118"/>
      <c r="LHG3837" s="117"/>
      <c r="LHH3837" s="114"/>
      <c r="LHI3837" s="114"/>
      <c r="LHJ3837" s="114"/>
      <c r="LHK3837" s="114"/>
      <c r="LHL3837" s="114"/>
      <c r="LHM3837" s="114"/>
      <c r="LHN3837" s="114"/>
      <c r="LHO3837" s="114"/>
      <c r="LHP3837" s="114"/>
      <c r="LHQ3837" s="114"/>
      <c r="LHR3837" s="116"/>
      <c r="LHS3837" s="114"/>
      <c r="LHT3837" s="115"/>
      <c r="LHU3837" s="115"/>
      <c r="LHV3837" s="115"/>
      <c r="LHW3837" s="113"/>
      <c r="LHX3837" s="114"/>
      <c r="LHY3837" s="114"/>
      <c r="LHZ3837" s="113"/>
      <c r="LIA3837" s="118"/>
      <c r="LIB3837" s="117"/>
      <c r="LIC3837" s="114"/>
      <c r="LID3837" s="114"/>
      <c r="LIE3837" s="114"/>
      <c r="LIF3837" s="114"/>
      <c r="LIG3837" s="114"/>
      <c r="LIH3837" s="114"/>
      <c r="LII3837" s="114"/>
      <c r="LIJ3837" s="114"/>
      <c r="LIK3837" s="114"/>
      <c r="LIL3837" s="114"/>
      <c r="LIM3837" s="116"/>
      <c r="LIN3837" s="114"/>
      <c r="LIO3837" s="115"/>
      <c r="LIP3837" s="115"/>
      <c r="LIQ3837" s="115"/>
      <c r="LIR3837" s="113"/>
      <c r="LIS3837" s="114"/>
      <c r="LIT3837" s="114"/>
      <c r="LIU3837" s="113"/>
      <c r="LIV3837" s="118"/>
      <c r="LIW3837" s="117"/>
      <c r="LIX3837" s="114"/>
      <c r="LIY3837" s="114"/>
      <c r="LIZ3837" s="114"/>
      <c r="LJA3837" s="114"/>
      <c r="LJB3837" s="114"/>
      <c r="LJC3837" s="114"/>
      <c r="LJD3837" s="114"/>
      <c r="LJE3837" s="114"/>
      <c r="LJF3837" s="114"/>
      <c r="LJG3837" s="114"/>
      <c r="LJH3837" s="116"/>
      <c r="LJI3837" s="114"/>
      <c r="LJJ3837" s="115"/>
      <c r="LJK3837" s="115"/>
      <c r="LJL3837" s="115"/>
      <c r="LJM3837" s="113"/>
      <c r="LJN3837" s="114"/>
      <c r="LJO3837" s="114"/>
      <c r="LJP3837" s="113"/>
      <c r="LJQ3837" s="118"/>
      <c r="LJR3837" s="117"/>
      <c r="LJS3837" s="114"/>
      <c r="LJT3837" s="114"/>
      <c r="LJU3837" s="114"/>
      <c r="LJV3837" s="114"/>
      <c r="LJW3837" s="114"/>
      <c r="LJX3837" s="114"/>
      <c r="LJY3837" s="114"/>
      <c r="LJZ3837" s="114"/>
      <c r="LKA3837" s="114"/>
      <c r="LKB3837" s="114"/>
      <c r="LKC3837" s="116"/>
      <c r="LKD3837" s="114"/>
      <c r="LKE3837" s="115"/>
      <c r="LKF3837" s="115"/>
      <c r="LKG3837" s="115"/>
      <c r="LKH3837" s="113"/>
      <c r="LKI3837" s="114"/>
      <c r="LKJ3837" s="114"/>
      <c r="LKK3837" s="113"/>
      <c r="LKL3837" s="118"/>
      <c r="LKM3837" s="117"/>
      <c r="LKN3837" s="114"/>
      <c r="LKO3837" s="114"/>
      <c r="LKP3837" s="114"/>
      <c r="LKQ3837" s="114"/>
      <c r="LKR3837" s="114"/>
      <c r="LKS3837" s="114"/>
      <c r="LKT3837" s="114"/>
      <c r="LKU3837" s="114"/>
      <c r="LKV3837" s="114"/>
      <c r="LKW3837" s="114"/>
      <c r="LKX3837" s="116"/>
      <c r="LKY3837" s="114"/>
      <c r="LKZ3837" s="115"/>
      <c r="LLA3837" s="115"/>
      <c r="LLB3837" s="115"/>
      <c r="LLC3837" s="113"/>
      <c r="LLD3837" s="114"/>
      <c r="LLE3837" s="114"/>
      <c r="LLF3837" s="113"/>
      <c r="LLG3837" s="118"/>
      <c r="LLH3837" s="117"/>
      <c r="LLI3837" s="114"/>
      <c r="LLJ3837" s="114"/>
      <c r="LLK3837" s="114"/>
      <c r="LLL3837" s="114"/>
      <c r="LLM3837" s="114"/>
      <c r="LLN3837" s="114"/>
      <c r="LLO3837" s="114"/>
      <c r="LLP3837" s="114"/>
      <c r="LLQ3837" s="114"/>
      <c r="LLR3837" s="114"/>
      <c r="LLS3837" s="116"/>
      <c r="LLT3837" s="114"/>
      <c r="LLU3837" s="115"/>
      <c r="LLV3837" s="115"/>
      <c r="LLW3837" s="115"/>
      <c r="LLX3837" s="113"/>
      <c r="LLY3837" s="114"/>
      <c r="LLZ3837" s="114"/>
      <c r="LMA3837" s="113"/>
      <c r="LMB3837" s="118"/>
      <c r="LMC3837" s="117"/>
      <c r="LMD3837" s="114"/>
      <c r="LME3837" s="114"/>
      <c r="LMF3837" s="114"/>
      <c r="LMG3837" s="114"/>
      <c r="LMH3837" s="114"/>
      <c r="LMI3837" s="114"/>
      <c r="LMJ3837" s="114"/>
      <c r="LMK3837" s="114"/>
      <c r="LML3837" s="114"/>
      <c r="LMM3837" s="114"/>
      <c r="LMN3837" s="116"/>
      <c r="LMO3837" s="114"/>
      <c r="LMP3837" s="115"/>
      <c r="LMQ3837" s="115"/>
      <c r="LMR3837" s="115"/>
      <c r="LMS3837" s="113"/>
      <c r="LMT3837" s="114"/>
      <c r="LMU3837" s="114"/>
      <c r="LMV3837" s="113"/>
      <c r="LMW3837" s="118"/>
      <c r="LMX3837" s="117"/>
      <c r="LMY3837" s="114"/>
      <c r="LMZ3837" s="114"/>
      <c r="LNA3837" s="114"/>
      <c r="LNB3837" s="114"/>
      <c r="LNC3837" s="114"/>
      <c r="LND3837" s="114"/>
      <c r="LNE3837" s="114"/>
      <c r="LNF3837" s="114"/>
      <c r="LNG3837" s="114"/>
      <c r="LNH3837" s="114"/>
      <c r="LNI3837" s="116"/>
      <c r="LNJ3837" s="114"/>
      <c r="LNK3837" s="115"/>
      <c r="LNL3837" s="115"/>
      <c r="LNM3837" s="115"/>
      <c r="LNN3837" s="113"/>
      <c r="LNO3837" s="114"/>
      <c r="LNP3837" s="114"/>
      <c r="LNQ3837" s="113"/>
      <c r="LNR3837" s="118"/>
      <c r="LNS3837" s="117"/>
      <c r="LNT3837" s="114"/>
      <c r="LNU3837" s="114"/>
      <c r="LNV3837" s="114"/>
      <c r="LNW3837" s="114"/>
      <c r="LNX3837" s="114"/>
      <c r="LNY3837" s="114"/>
      <c r="LNZ3837" s="114"/>
      <c r="LOA3837" s="114"/>
      <c r="LOB3837" s="114"/>
      <c r="LOC3837" s="114"/>
      <c r="LOD3837" s="116"/>
      <c r="LOE3837" s="114"/>
      <c r="LOF3837" s="115"/>
      <c r="LOG3837" s="115"/>
      <c r="LOH3837" s="115"/>
      <c r="LOI3837" s="113"/>
      <c r="LOJ3837" s="114"/>
      <c r="LOK3837" s="114"/>
      <c r="LOL3837" s="113"/>
      <c r="LOM3837" s="118"/>
      <c r="LON3837" s="117"/>
      <c r="LOO3837" s="114"/>
      <c r="LOP3837" s="114"/>
      <c r="LOQ3837" s="114"/>
      <c r="LOR3837" s="114"/>
      <c r="LOS3837" s="114"/>
      <c r="LOT3837" s="114"/>
      <c r="LOU3837" s="114"/>
      <c r="LOV3837" s="114"/>
      <c r="LOW3837" s="114"/>
      <c r="LOX3837" s="114"/>
      <c r="LOY3837" s="116"/>
      <c r="LOZ3837" s="114"/>
      <c r="LPA3837" s="115"/>
      <c r="LPB3837" s="115"/>
      <c r="LPC3837" s="115"/>
      <c r="LPD3837" s="113"/>
      <c r="LPE3837" s="114"/>
      <c r="LPF3837" s="114"/>
      <c r="LPG3837" s="113"/>
      <c r="LPH3837" s="118"/>
      <c r="LPI3837" s="117"/>
      <c r="LPJ3837" s="114"/>
      <c r="LPK3837" s="114"/>
      <c r="LPL3837" s="114"/>
      <c r="LPM3837" s="114"/>
      <c r="LPN3837" s="114"/>
      <c r="LPO3837" s="114"/>
      <c r="LPP3837" s="114"/>
      <c r="LPQ3837" s="114"/>
      <c r="LPR3837" s="114"/>
      <c r="LPS3837" s="114"/>
      <c r="LPT3837" s="116"/>
      <c r="LPU3837" s="114"/>
      <c r="LPV3837" s="115"/>
      <c r="LPW3837" s="115"/>
      <c r="LPX3837" s="115"/>
      <c r="LPY3837" s="113"/>
      <c r="LPZ3837" s="114"/>
      <c r="LQA3837" s="114"/>
      <c r="LQB3837" s="113"/>
      <c r="LQC3837" s="118"/>
      <c r="LQD3837" s="117"/>
      <c r="LQE3837" s="114"/>
      <c r="LQF3837" s="114"/>
      <c r="LQG3837" s="114"/>
      <c r="LQH3837" s="114"/>
      <c r="LQI3837" s="114"/>
      <c r="LQJ3837" s="114"/>
      <c r="LQK3837" s="114"/>
      <c r="LQL3837" s="114"/>
      <c r="LQM3837" s="114"/>
      <c r="LQN3837" s="114"/>
      <c r="LQO3837" s="116"/>
      <c r="LQP3837" s="114"/>
      <c r="LQQ3837" s="115"/>
      <c r="LQR3837" s="115"/>
      <c r="LQS3837" s="115"/>
      <c r="LQT3837" s="113"/>
      <c r="LQU3837" s="114"/>
      <c r="LQV3837" s="114"/>
      <c r="LQW3837" s="113"/>
      <c r="LQX3837" s="118"/>
      <c r="LQY3837" s="117"/>
      <c r="LQZ3837" s="114"/>
      <c r="LRA3837" s="114"/>
      <c r="LRB3837" s="114"/>
      <c r="LRC3837" s="114"/>
      <c r="LRD3837" s="114"/>
      <c r="LRE3837" s="114"/>
      <c r="LRF3837" s="114"/>
      <c r="LRG3837" s="114"/>
      <c r="LRH3837" s="114"/>
      <c r="LRI3837" s="114"/>
      <c r="LRJ3837" s="116"/>
      <c r="LRK3837" s="114"/>
      <c r="LRL3837" s="115"/>
      <c r="LRM3837" s="115"/>
      <c r="LRN3837" s="115"/>
      <c r="LRO3837" s="113"/>
      <c r="LRP3837" s="114"/>
      <c r="LRQ3837" s="114"/>
      <c r="LRR3837" s="113"/>
      <c r="LRS3837" s="118"/>
      <c r="LRT3837" s="117"/>
      <c r="LRU3837" s="114"/>
      <c r="LRV3837" s="114"/>
      <c r="LRW3837" s="114"/>
      <c r="LRX3837" s="114"/>
      <c r="LRY3837" s="114"/>
      <c r="LRZ3837" s="114"/>
      <c r="LSA3837" s="114"/>
      <c r="LSB3837" s="114"/>
      <c r="LSC3837" s="114"/>
      <c r="LSD3837" s="114"/>
      <c r="LSE3837" s="116"/>
      <c r="LSF3837" s="114"/>
      <c r="LSG3837" s="115"/>
      <c r="LSH3837" s="115"/>
      <c r="LSI3837" s="115"/>
      <c r="LSJ3837" s="113"/>
      <c r="LSK3837" s="114"/>
      <c r="LSL3837" s="114"/>
      <c r="LSM3837" s="113"/>
      <c r="LSN3837" s="118"/>
      <c r="LSO3837" s="117"/>
      <c r="LSP3837" s="114"/>
      <c r="LSQ3837" s="114"/>
      <c r="LSR3837" s="114"/>
      <c r="LSS3837" s="114"/>
      <c r="LST3837" s="114"/>
      <c r="LSU3837" s="114"/>
      <c r="LSV3837" s="114"/>
      <c r="LSW3837" s="114"/>
      <c r="LSX3837" s="114"/>
      <c r="LSY3837" s="114"/>
      <c r="LSZ3837" s="116"/>
      <c r="LTA3837" s="114"/>
      <c r="LTB3837" s="115"/>
      <c r="LTC3837" s="115"/>
      <c r="LTD3837" s="115"/>
      <c r="LTE3837" s="113"/>
      <c r="LTF3837" s="114"/>
      <c r="LTG3837" s="114"/>
      <c r="LTH3837" s="113"/>
      <c r="LTI3837" s="118"/>
      <c r="LTJ3837" s="117"/>
      <c r="LTK3837" s="114"/>
      <c r="LTL3837" s="114"/>
      <c r="LTM3837" s="114"/>
      <c r="LTN3837" s="114"/>
      <c r="LTO3837" s="114"/>
      <c r="LTP3837" s="114"/>
      <c r="LTQ3837" s="114"/>
      <c r="LTR3837" s="114"/>
      <c r="LTS3837" s="114"/>
      <c r="LTT3837" s="114"/>
      <c r="LTU3837" s="116"/>
      <c r="LTV3837" s="114"/>
      <c r="LTW3837" s="115"/>
      <c r="LTX3837" s="115"/>
      <c r="LTY3837" s="115"/>
      <c r="LTZ3837" s="113"/>
      <c r="LUA3837" s="114"/>
      <c r="LUB3837" s="114"/>
      <c r="LUC3837" s="113"/>
      <c r="LUD3837" s="118"/>
      <c r="LUE3837" s="117"/>
      <c r="LUF3837" s="114"/>
      <c r="LUG3837" s="114"/>
      <c r="LUH3837" s="114"/>
      <c r="LUI3837" s="114"/>
      <c r="LUJ3837" s="114"/>
      <c r="LUK3837" s="114"/>
      <c r="LUL3837" s="114"/>
      <c r="LUM3837" s="114"/>
      <c r="LUN3837" s="114"/>
      <c r="LUO3837" s="114"/>
      <c r="LUP3837" s="116"/>
      <c r="LUQ3837" s="114"/>
      <c r="LUR3837" s="115"/>
      <c r="LUS3837" s="115"/>
      <c r="LUT3837" s="115"/>
      <c r="LUU3837" s="113"/>
      <c r="LUV3837" s="114"/>
      <c r="LUW3837" s="114"/>
      <c r="LUX3837" s="113"/>
      <c r="LUY3837" s="118"/>
      <c r="LUZ3837" s="117"/>
      <c r="LVA3837" s="114"/>
      <c r="LVB3837" s="114"/>
      <c r="LVC3837" s="114"/>
      <c r="LVD3837" s="114"/>
      <c r="LVE3837" s="114"/>
      <c r="LVF3837" s="114"/>
      <c r="LVG3837" s="114"/>
      <c r="LVH3837" s="114"/>
      <c r="LVI3837" s="114"/>
      <c r="LVJ3837" s="114"/>
      <c r="LVK3837" s="116"/>
      <c r="LVL3837" s="114"/>
      <c r="LVM3837" s="115"/>
      <c r="LVN3837" s="115"/>
      <c r="LVO3837" s="115"/>
      <c r="LVP3837" s="113"/>
      <c r="LVQ3837" s="114"/>
      <c r="LVR3837" s="114"/>
      <c r="LVS3837" s="113"/>
      <c r="LVT3837" s="118"/>
      <c r="LVU3837" s="117"/>
      <c r="LVV3837" s="114"/>
      <c r="LVW3837" s="114"/>
      <c r="LVX3837" s="114"/>
      <c r="LVY3837" s="114"/>
      <c r="LVZ3837" s="114"/>
      <c r="LWA3837" s="114"/>
      <c r="LWB3837" s="114"/>
      <c r="LWC3837" s="114"/>
      <c r="LWD3837" s="114"/>
      <c r="LWE3837" s="114"/>
      <c r="LWF3837" s="116"/>
      <c r="LWG3837" s="114"/>
      <c r="LWH3837" s="115"/>
      <c r="LWI3837" s="115"/>
      <c r="LWJ3837" s="115"/>
      <c r="LWK3837" s="113"/>
      <c r="LWL3837" s="114"/>
      <c r="LWM3837" s="114"/>
      <c r="LWN3837" s="113"/>
      <c r="LWO3837" s="118"/>
      <c r="LWP3837" s="117"/>
      <c r="LWQ3837" s="114"/>
      <c r="LWR3837" s="114"/>
      <c r="LWS3837" s="114"/>
      <c r="LWT3837" s="114"/>
      <c r="LWU3837" s="114"/>
      <c r="LWV3837" s="114"/>
      <c r="LWW3837" s="114"/>
      <c r="LWX3837" s="114"/>
      <c r="LWY3837" s="114"/>
      <c r="LWZ3837" s="114"/>
      <c r="LXA3837" s="116"/>
      <c r="LXB3837" s="114"/>
      <c r="LXC3837" s="115"/>
      <c r="LXD3837" s="115"/>
      <c r="LXE3837" s="115"/>
      <c r="LXF3837" s="113"/>
      <c r="LXG3837" s="114"/>
      <c r="LXH3837" s="114"/>
      <c r="LXI3837" s="113"/>
      <c r="LXJ3837" s="118"/>
      <c r="LXK3837" s="117"/>
      <c r="LXL3837" s="114"/>
      <c r="LXM3837" s="114"/>
      <c r="LXN3837" s="114"/>
      <c r="LXO3837" s="114"/>
      <c r="LXP3837" s="114"/>
      <c r="LXQ3837" s="114"/>
      <c r="LXR3837" s="114"/>
      <c r="LXS3837" s="114"/>
      <c r="LXT3837" s="114"/>
      <c r="LXU3837" s="114"/>
      <c r="LXV3837" s="116"/>
      <c r="LXW3837" s="114"/>
      <c r="LXX3837" s="115"/>
      <c r="LXY3837" s="115"/>
      <c r="LXZ3837" s="115"/>
      <c r="LYA3837" s="113"/>
      <c r="LYB3837" s="114"/>
      <c r="LYC3837" s="114"/>
      <c r="LYD3837" s="113"/>
      <c r="LYE3837" s="118"/>
      <c r="LYF3837" s="117"/>
      <c r="LYG3837" s="114"/>
      <c r="LYH3837" s="114"/>
      <c r="LYI3837" s="114"/>
      <c r="LYJ3837" s="114"/>
      <c r="LYK3837" s="114"/>
      <c r="LYL3837" s="114"/>
      <c r="LYM3837" s="114"/>
      <c r="LYN3837" s="114"/>
      <c r="LYO3837" s="114"/>
      <c r="LYP3837" s="114"/>
      <c r="LYQ3837" s="116"/>
      <c r="LYR3837" s="114"/>
      <c r="LYS3837" s="115"/>
      <c r="LYT3837" s="115"/>
      <c r="LYU3837" s="115"/>
      <c r="LYV3837" s="113"/>
      <c r="LYW3837" s="114"/>
      <c r="LYX3837" s="114"/>
      <c r="LYY3837" s="113"/>
      <c r="LYZ3837" s="118"/>
      <c r="LZA3837" s="117"/>
      <c r="LZB3837" s="114"/>
      <c r="LZC3837" s="114"/>
      <c r="LZD3837" s="114"/>
      <c r="LZE3837" s="114"/>
      <c r="LZF3837" s="114"/>
      <c r="LZG3837" s="114"/>
      <c r="LZH3837" s="114"/>
      <c r="LZI3837" s="114"/>
      <c r="LZJ3837" s="114"/>
      <c r="LZK3837" s="114"/>
      <c r="LZL3837" s="116"/>
      <c r="LZM3837" s="114"/>
      <c r="LZN3837" s="115"/>
      <c r="LZO3837" s="115"/>
      <c r="LZP3837" s="115"/>
      <c r="LZQ3837" s="113"/>
      <c r="LZR3837" s="114"/>
      <c r="LZS3837" s="114"/>
      <c r="LZT3837" s="113"/>
      <c r="LZU3837" s="118"/>
      <c r="LZV3837" s="117"/>
      <c r="LZW3837" s="114"/>
      <c r="LZX3837" s="114"/>
      <c r="LZY3837" s="114"/>
      <c r="LZZ3837" s="114"/>
      <c r="MAA3837" s="114"/>
      <c r="MAB3837" s="114"/>
      <c r="MAC3837" s="114"/>
      <c r="MAD3837" s="114"/>
      <c r="MAE3837" s="114"/>
      <c r="MAF3837" s="114"/>
      <c r="MAG3837" s="116"/>
      <c r="MAH3837" s="114"/>
      <c r="MAI3837" s="115"/>
      <c r="MAJ3837" s="115"/>
      <c r="MAK3837" s="115"/>
      <c r="MAL3837" s="113"/>
      <c r="MAM3837" s="114"/>
      <c r="MAN3837" s="114"/>
      <c r="MAO3837" s="113"/>
      <c r="MAP3837" s="118"/>
      <c r="MAQ3837" s="117"/>
      <c r="MAR3837" s="114"/>
      <c r="MAS3837" s="114"/>
      <c r="MAT3837" s="114"/>
      <c r="MAU3837" s="114"/>
      <c r="MAV3837" s="114"/>
      <c r="MAW3837" s="114"/>
      <c r="MAX3837" s="114"/>
      <c r="MAY3837" s="114"/>
      <c r="MAZ3837" s="114"/>
      <c r="MBA3837" s="114"/>
      <c r="MBB3837" s="116"/>
      <c r="MBC3837" s="114"/>
      <c r="MBD3837" s="115"/>
      <c r="MBE3837" s="115"/>
      <c r="MBF3837" s="115"/>
      <c r="MBG3837" s="113"/>
      <c r="MBH3837" s="114"/>
      <c r="MBI3837" s="114"/>
      <c r="MBJ3837" s="113"/>
      <c r="MBK3837" s="118"/>
      <c r="MBL3837" s="117"/>
      <c r="MBM3837" s="114"/>
      <c r="MBN3837" s="114"/>
      <c r="MBO3837" s="114"/>
      <c r="MBP3837" s="114"/>
      <c r="MBQ3837" s="114"/>
      <c r="MBR3837" s="114"/>
      <c r="MBS3837" s="114"/>
      <c r="MBT3837" s="114"/>
      <c r="MBU3837" s="114"/>
      <c r="MBV3837" s="114"/>
      <c r="MBW3837" s="116"/>
      <c r="MBX3837" s="114"/>
      <c r="MBY3837" s="115"/>
      <c r="MBZ3837" s="115"/>
      <c r="MCA3837" s="115"/>
      <c r="MCB3837" s="113"/>
      <c r="MCC3837" s="114"/>
      <c r="MCD3837" s="114"/>
      <c r="MCE3837" s="113"/>
      <c r="MCF3837" s="118"/>
      <c r="MCG3837" s="117"/>
      <c r="MCH3837" s="114"/>
      <c r="MCI3837" s="114"/>
      <c r="MCJ3837" s="114"/>
      <c r="MCK3837" s="114"/>
      <c r="MCL3837" s="114"/>
      <c r="MCM3837" s="114"/>
      <c r="MCN3837" s="114"/>
      <c r="MCO3837" s="114"/>
      <c r="MCP3837" s="114"/>
      <c r="MCQ3837" s="114"/>
      <c r="MCR3837" s="116"/>
      <c r="MCS3837" s="114"/>
      <c r="MCT3837" s="115"/>
      <c r="MCU3837" s="115"/>
      <c r="MCV3837" s="115"/>
      <c r="MCW3837" s="113"/>
      <c r="MCX3837" s="114"/>
      <c r="MCY3837" s="114"/>
      <c r="MCZ3837" s="113"/>
      <c r="MDA3837" s="118"/>
      <c r="MDB3837" s="117"/>
      <c r="MDC3837" s="114"/>
      <c r="MDD3837" s="114"/>
      <c r="MDE3837" s="114"/>
      <c r="MDF3837" s="114"/>
      <c r="MDG3837" s="114"/>
      <c r="MDH3837" s="114"/>
      <c r="MDI3837" s="114"/>
      <c r="MDJ3837" s="114"/>
      <c r="MDK3837" s="114"/>
      <c r="MDL3837" s="114"/>
      <c r="MDM3837" s="116"/>
      <c r="MDN3837" s="114"/>
      <c r="MDO3837" s="115"/>
      <c r="MDP3837" s="115"/>
      <c r="MDQ3837" s="115"/>
      <c r="MDR3837" s="113"/>
      <c r="MDS3837" s="114"/>
      <c r="MDT3837" s="114"/>
      <c r="MDU3837" s="113"/>
      <c r="MDV3837" s="118"/>
      <c r="MDW3837" s="117"/>
      <c r="MDX3837" s="114"/>
      <c r="MDY3837" s="114"/>
      <c r="MDZ3837" s="114"/>
      <c r="MEA3837" s="114"/>
      <c r="MEB3837" s="114"/>
      <c r="MEC3837" s="114"/>
      <c r="MED3837" s="114"/>
      <c r="MEE3837" s="114"/>
      <c r="MEF3837" s="114"/>
      <c r="MEG3837" s="114"/>
      <c r="MEH3837" s="116"/>
      <c r="MEI3837" s="114"/>
      <c r="MEJ3837" s="115"/>
      <c r="MEK3837" s="115"/>
      <c r="MEL3837" s="115"/>
      <c r="MEM3837" s="113"/>
      <c r="MEN3837" s="114"/>
      <c r="MEO3837" s="114"/>
      <c r="MEP3837" s="113"/>
      <c r="MEQ3837" s="118"/>
      <c r="MER3837" s="117"/>
      <c r="MES3837" s="114"/>
      <c r="MET3837" s="114"/>
      <c r="MEU3837" s="114"/>
      <c r="MEV3837" s="114"/>
      <c r="MEW3837" s="114"/>
      <c r="MEX3837" s="114"/>
      <c r="MEY3837" s="114"/>
      <c r="MEZ3837" s="114"/>
      <c r="MFA3837" s="114"/>
      <c r="MFB3837" s="114"/>
      <c r="MFC3837" s="116"/>
      <c r="MFD3837" s="114"/>
      <c r="MFE3837" s="115"/>
      <c r="MFF3837" s="115"/>
      <c r="MFG3837" s="115"/>
      <c r="MFH3837" s="113"/>
      <c r="MFI3837" s="114"/>
      <c r="MFJ3837" s="114"/>
      <c r="MFK3837" s="113"/>
      <c r="MFL3837" s="118"/>
      <c r="MFM3837" s="117"/>
      <c r="MFN3837" s="114"/>
      <c r="MFO3837" s="114"/>
      <c r="MFP3837" s="114"/>
      <c r="MFQ3837" s="114"/>
      <c r="MFR3837" s="114"/>
      <c r="MFS3837" s="114"/>
      <c r="MFT3837" s="114"/>
      <c r="MFU3837" s="114"/>
      <c r="MFV3837" s="114"/>
      <c r="MFW3837" s="114"/>
      <c r="MFX3837" s="116"/>
      <c r="MFY3837" s="114"/>
      <c r="MFZ3837" s="115"/>
      <c r="MGA3837" s="115"/>
      <c r="MGB3837" s="115"/>
      <c r="MGC3837" s="113"/>
      <c r="MGD3837" s="114"/>
      <c r="MGE3837" s="114"/>
      <c r="MGF3837" s="113"/>
      <c r="MGG3837" s="118"/>
      <c r="MGH3837" s="117"/>
      <c r="MGI3837" s="114"/>
      <c r="MGJ3837" s="114"/>
      <c r="MGK3837" s="114"/>
      <c r="MGL3837" s="114"/>
      <c r="MGM3837" s="114"/>
      <c r="MGN3837" s="114"/>
      <c r="MGO3837" s="114"/>
      <c r="MGP3837" s="114"/>
      <c r="MGQ3837" s="114"/>
      <c r="MGR3837" s="114"/>
      <c r="MGS3837" s="116"/>
      <c r="MGT3837" s="114"/>
      <c r="MGU3837" s="115"/>
      <c r="MGV3837" s="115"/>
      <c r="MGW3837" s="115"/>
      <c r="MGX3837" s="113"/>
      <c r="MGY3837" s="114"/>
      <c r="MGZ3837" s="114"/>
      <c r="MHA3837" s="113"/>
      <c r="MHB3837" s="118"/>
      <c r="MHC3837" s="117"/>
      <c r="MHD3837" s="114"/>
      <c r="MHE3837" s="114"/>
      <c r="MHF3837" s="114"/>
      <c r="MHG3837" s="114"/>
      <c r="MHH3837" s="114"/>
      <c r="MHI3837" s="114"/>
      <c r="MHJ3837" s="114"/>
      <c r="MHK3837" s="114"/>
      <c r="MHL3837" s="114"/>
      <c r="MHM3837" s="114"/>
      <c r="MHN3837" s="116"/>
      <c r="MHO3837" s="114"/>
      <c r="MHP3837" s="115"/>
      <c r="MHQ3837" s="115"/>
      <c r="MHR3837" s="115"/>
      <c r="MHS3837" s="113"/>
      <c r="MHT3837" s="114"/>
      <c r="MHU3837" s="114"/>
      <c r="MHV3837" s="113"/>
      <c r="MHW3837" s="118"/>
      <c r="MHX3837" s="117"/>
      <c r="MHY3837" s="114"/>
      <c r="MHZ3837" s="114"/>
      <c r="MIA3837" s="114"/>
      <c r="MIB3837" s="114"/>
      <c r="MIC3837" s="114"/>
      <c r="MID3837" s="114"/>
      <c r="MIE3837" s="114"/>
      <c r="MIF3837" s="114"/>
      <c r="MIG3837" s="114"/>
      <c r="MIH3837" s="114"/>
      <c r="MII3837" s="116"/>
      <c r="MIJ3837" s="114"/>
      <c r="MIK3837" s="115"/>
      <c r="MIL3837" s="115"/>
      <c r="MIM3837" s="115"/>
      <c r="MIN3837" s="113"/>
      <c r="MIO3837" s="114"/>
      <c r="MIP3837" s="114"/>
      <c r="MIQ3837" s="113"/>
      <c r="MIR3837" s="118"/>
      <c r="MIS3837" s="117"/>
      <c r="MIT3837" s="114"/>
      <c r="MIU3837" s="114"/>
      <c r="MIV3837" s="114"/>
      <c r="MIW3837" s="114"/>
      <c r="MIX3837" s="114"/>
      <c r="MIY3837" s="114"/>
      <c r="MIZ3837" s="114"/>
      <c r="MJA3837" s="114"/>
      <c r="MJB3837" s="114"/>
      <c r="MJC3837" s="114"/>
      <c r="MJD3837" s="116"/>
      <c r="MJE3837" s="114"/>
      <c r="MJF3837" s="115"/>
      <c r="MJG3837" s="115"/>
      <c r="MJH3837" s="115"/>
      <c r="MJI3837" s="113"/>
      <c r="MJJ3837" s="114"/>
      <c r="MJK3837" s="114"/>
      <c r="MJL3837" s="113"/>
      <c r="MJM3837" s="118"/>
      <c r="MJN3837" s="117"/>
      <c r="MJO3837" s="114"/>
      <c r="MJP3837" s="114"/>
      <c r="MJQ3837" s="114"/>
      <c r="MJR3837" s="114"/>
      <c r="MJS3837" s="114"/>
      <c r="MJT3837" s="114"/>
      <c r="MJU3837" s="114"/>
      <c r="MJV3837" s="114"/>
      <c r="MJW3837" s="114"/>
      <c r="MJX3837" s="114"/>
      <c r="MJY3837" s="116"/>
      <c r="MJZ3837" s="114"/>
      <c r="MKA3837" s="115"/>
      <c r="MKB3837" s="115"/>
      <c r="MKC3837" s="115"/>
      <c r="MKD3837" s="113"/>
      <c r="MKE3837" s="114"/>
      <c r="MKF3837" s="114"/>
      <c r="MKG3837" s="113"/>
      <c r="MKH3837" s="118"/>
      <c r="MKI3837" s="117"/>
      <c r="MKJ3837" s="114"/>
      <c r="MKK3837" s="114"/>
      <c r="MKL3837" s="114"/>
      <c r="MKM3837" s="114"/>
      <c r="MKN3837" s="114"/>
      <c r="MKO3837" s="114"/>
      <c r="MKP3837" s="114"/>
      <c r="MKQ3837" s="114"/>
      <c r="MKR3837" s="114"/>
      <c r="MKS3837" s="114"/>
      <c r="MKT3837" s="116"/>
      <c r="MKU3837" s="114"/>
      <c r="MKV3837" s="115"/>
      <c r="MKW3837" s="115"/>
      <c r="MKX3837" s="115"/>
      <c r="MKY3837" s="113"/>
      <c r="MKZ3837" s="114"/>
      <c r="MLA3837" s="114"/>
      <c r="MLB3837" s="113"/>
      <c r="MLC3837" s="118"/>
      <c r="MLD3837" s="117"/>
      <c r="MLE3837" s="114"/>
      <c r="MLF3837" s="114"/>
      <c r="MLG3837" s="114"/>
      <c r="MLH3837" s="114"/>
      <c r="MLI3837" s="114"/>
      <c r="MLJ3837" s="114"/>
      <c r="MLK3837" s="114"/>
      <c r="MLL3837" s="114"/>
      <c r="MLM3837" s="114"/>
      <c r="MLN3837" s="114"/>
      <c r="MLO3837" s="116"/>
      <c r="MLP3837" s="114"/>
      <c r="MLQ3837" s="115"/>
      <c r="MLR3837" s="115"/>
      <c r="MLS3837" s="115"/>
      <c r="MLT3837" s="113"/>
      <c r="MLU3837" s="114"/>
      <c r="MLV3837" s="114"/>
      <c r="MLW3837" s="113"/>
      <c r="MLX3837" s="118"/>
      <c r="MLY3837" s="117"/>
      <c r="MLZ3837" s="114"/>
      <c r="MMA3837" s="114"/>
      <c r="MMB3837" s="114"/>
      <c r="MMC3837" s="114"/>
      <c r="MMD3837" s="114"/>
      <c r="MME3837" s="114"/>
      <c r="MMF3837" s="114"/>
      <c r="MMG3837" s="114"/>
      <c r="MMH3837" s="114"/>
      <c r="MMI3837" s="114"/>
      <c r="MMJ3837" s="116"/>
      <c r="MMK3837" s="114"/>
      <c r="MML3837" s="115"/>
      <c r="MMM3837" s="115"/>
      <c r="MMN3837" s="115"/>
      <c r="MMO3837" s="113"/>
      <c r="MMP3837" s="114"/>
      <c r="MMQ3837" s="114"/>
      <c r="MMR3837" s="113"/>
      <c r="MMS3837" s="118"/>
      <c r="MMT3837" s="117"/>
      <c r="MMU3837" s="114"/>
      <c r="MMV3837" s="114"/>
      <c r="MMW3837" s="114"/>
      <c r="MMX3837" s="114"/>
      <c r="MMY3837" s="114"/>
      <c r="MMZ3837" s="114"/>
      <c r="MNA3837" s="114"/>
      <c r="MNB3837" s="114"/>
      <c r="MNC3837" s="114"/>
      <c r="MND3837" s="114"/>
      <c r="MNE3837" s="116"/>
      <c r="MNF3837" s="114"/>
      <c r="MNG3837" s="115"/>
      <c r="MNH3837" s="115"/>
      <c r="MNI3837" s="115"/>
      <c r="MNJ3837" s="113"/>
      <c r="MNK3837" s="114"/>
      <c r="MNL3837" s="114"/>
      <c r="MNM3837" s="113"/>
      <c r="MNN3837" s="118"/>
      <c r="MNO3837" s="117"/>
      <c r="MNP3837" s="114"/>
      <c r="MNQ3837" s="114"/>
      <c r="MNR3837" s="114"/>
      <c r="MNS3837" s="114"/>
      <c r="MNT3837" s="114"/>
      <c r="MNU3837" s="114"/>
      <c r="MNV3837" s="114"/>
      <c r="MNW3837" s="114"/>
      <c r="MNX3837" s="114"/>
      <c r="MNY3837" s="114"/>
      <c r="MNZ3837" s="116"/>
      <c r="MOA3837" s="114"/>
      <c r="MOB3837" s="115"/>
      <c r="MOC3837" s="115"/>
      <c r="MOD3837" s="115"/>
      <c r="MOE3837" s="113"/>
      <c r="MOF3837" s="114"/>
      <c r="MOG3837" s="114"/>
      <c r="MOH3837" s="113"/>
      <c r="MOI3837" s="118"/>
      <c r="MOJ3837" s="117"/>
      <c r="MOK3837" s="114"/>
      <c r="MOL3837" s="114"/>
      <c r="MOM3837" s="114"/>
      <c r="MON3837" s="114"/>
      <c r="MOO3837" s="114"/>
      <c r="MOP3837" s="114"/>
      <c r="MOQ3837" s="114"/>
      <c r="MOR3837" s="114"/>
      <c r="MOS3837" s="114"/>
      <c r="MOT3837" s="114"/>
      <c r="MOU3837" s="116"/>
      <c r="MOV3837" s="114"/>
      <c r="MOW3837" s="115"/>
      <c r="MOX3837" s="115"/>
      <c r="MOY3837" s="115"/>
      <c r="MOZ3837" s="113"/>
      <c r="MPA3837" s="114"/>
      <c r="MPB3837" s="114"/>
      <c r="MPC3837" s="113"/>
      <c r="MPD3837" s="118"/>
      <c r="MPE3837" s="117"/>
      <c r="MPF3837" s="114"/>
      <c r="MPG3837" s="114"/>
      <c r="MPH3837" s="114"/>
      <c r="MPI3837" s="114"/>
      <c r="MPJ3837" s="114"/>
      <c r="MPK3837" s="114"/>
      <c r="MPL3837" s="114"/>
      <c r="MPM3837" s="114"/>
      <c r="MPN3837" s="114"/>
      <c r="MPO3837" s="114"/>
      <c r="MPP3837" s="116"/>
      <c r="MPQ3837" s="114"/>
      <c r="MPR3837" s="115"/>
      <c r="MPS3837" s="115"/>
      <c r="MPT3837" s="115"/>
      <c r="MPU3837" s="113"/>
      <c r="MPV3837" s="114"/>
      <c r="MPW3837" s="114"/>
      <c r="MPX3837" s="113"/>
      <c r="MPY3837" s="118"/>
      <c r="MPZ3837" s="117"/>
      <c r="MQA3837" s="114"/>
      <c r="MQB3837" s="114"/>
      <c r="MQC3837" s="114"/>
      <c r="MQD3837" s="114"/>
      <c r="MQE3837" s="114"/>
      <c r="MQF3837" s="114"/>
      <c r="MQG3837" s="114"/>
      <c r="MQH3837" s="114"/>
      <c r="MQI3837" s="114"/>
      <c r="MQJ3837" s="114"/>
      <c r="MQK3837" s="116"/>
      <c r="MQL3837" s="114"/>
      <c r="MQM3837" s="115"/>
      <c r="MQN3837" s="115"/>
      <c r="MQO3837" s="115"/>
      <c r="MQP3837" s="113"/>
      <c r="MQQ3837" s="114"/>
      <c r="MQR3837" s="114"/>
      <c r="MQS3837" s="113"/>
      <c r="MQT3837" s="118"/>
      <c r="MQU3837" s="117"/>
      <c r="MQV3837" s="114"/>
      <c r="MQW3837" s="114"/>
      <c r="MQX3837" s="114"/>
      <c r="MQY3837" s="114"/>
      <c r="MQZ3837" s="114"/>
      <c r="MRA3837" s="114"/>
      <c r="MRB3837" s="114"/>
      <c r="MRC3837" s="114"/>
      <c r="MRD3837" s="114"/>
      <c r="MRE3837" s="114"/>
      <c r="MRF3837" s="116"/>
      <c r="MRG3837" s="114"/>
      <c r="MRH3837" s="115"/>
      <c r="MRI3837" s="115"/>
      <c r="MRJ3837" s="115"/>
      <c r="MRK3837" s="113"/>
      <c r="MRL3837" s="114"/>
      <c r="MRM3837" s="114"/>
      <c r="MRN3837" s="113"/>
      <c r="MRO3837" s="118"/>
      <c r="MRP3837" s="117"/>
      <c r="MRQ3837" s="114"/>
      <c r="MRR3837" s="114"/>
      <c r="MRS3837" s="114"/>
      <c r="MRT3837" s="114"/>
      <c r="MRU3837" s="114"/>
      <c r="MRV3837" s="114"/>
      <c r="MRW3837" s="114"/>
      <c r="MRX3837" s="114"/>
      <c r="MRY3837" s="114"/>
      <c r="MRZ3837" s="114"/>
      <c r="MSA3837" s="116"/>
      <c r="MSB3837" s="114"/>
      <c r="MSC3837" s="115"/>
      <c r="MSD3837" s="115"/>
      <c r="MSE3837" s="115"/>
      <c r="MSF3837" s="113"/>
      <c r="MSG3837" s="114"/>
      <c r="MSH3837" s="114"/>
      <c r="MSI3837" s="113"/>
      <c r="MSJ3837" s="118"/>
      <c r="MSK3837" s="117"/>
      <c r="MSL3837" s="114"/>
      <c r="MSM3837" s="114"/>
      <c r="MSN3837" s="114"/>
      <c r="MSO3837" s="114"/>
      <c r="MSP3837" s="114"/>
      <c r="MSQ3837" s="114"/>
      <c r="MSR3837" s="114"/>
      <c r="MSS3837" s="114"/>
      <c r="MST3837" s="114"/>
      <c r="MSU3837" s="114"/>
      <c r="MSV3837" s="116"/>
      <c r="MSW3837" s="114"/>
      <c r="MSX3837" s="115"/>
      <c r="MSY3837" s="115"/>
      <c r="MSZ3837" s="115"/>
      <c r="MTA3837" s="113"/>
      <c r="MTB3837" s="114"/>
      <c r="MTC3837" s="114"/>
      <c r="MTD3837" s="113"/>
      <c r="MTE3837" s="118"/>
      <c r="MTF3837" s="117"/>
      <c r="MTG3837" s="114"/>
      <c r="MTH3837" s="114"/>
      <c r="MTI3837" s="114"/>
      <c r="MTJ3837" s="114"/>
      <c r="MTK3837" s="114"/>
      <c r="MTL3837" s="114"/>
      <c r="MTM3837" s="114"/>
      <c r="MTN3837" s="114"/>
      <c r="MTO3837" s="114"/>
      <c r="MTP3837" s="114"/>
      <c r="MTQ3837" s="116"/>
      <c r="MTR3837" s="114"/>
      <c r="MTS3837" s="115"/>
      <c r="MTT3837" s="115"/>
      <c r="MTU3837" s="115"/>
      <c r="MTV3837" s="113"/>
      <c r="MTW3837" s="114"/>
      <c r="MTX3837" s="114"/>
      <c r="MTY3837" s="113"/>
      <c r="MTZ3837" s="118"/>
      <c r="MUA3837" s="117"/>
      <c r="MUB3837" s="114"/>
      <c r="MUC3837" s="114"/>
      <c r="MUD3837" s="114"/>
      <c r="MUE3837" s="114"/>
      <c r="MUF3837" s="114"/>
      <c r="MUG3837" s="114"/>
      <c r="MUH3837" s="114"/>
      <c r="MUI3837" s="114"/>
      <c r="MUJ3837" s="114"/>
      <c r="MUK3837" s="114"/>
      <c r="MUL3837" s="116"/>
      <c r="MUM3837" s="114"/>
      <c r="MUN3837" s="115"/>
      <c r="MUO3837" s="115"/>
      <c r="MUP3837" s="115"/>
      <c r="MUQ3837" s="113"/>
      <c r="MUR3837" s="114"/>
      <c r="MUS3837" s="114"/>
      <c r="MUT3837" s="113"/>
      <c r="MUU3837" s="118"/>
      <c r="MUV3837" s="117"/>
      <c r="MUW3837" s="114"/>
      <c r="MUX3837" s="114"/>
      <c r="MUY3837" s="114"/>
      <c r="MUZ3837" s="114"/>
      <c r="MVA3837" s="114"/>
      <c r="MVB3837" s="114"/>
      <c r="MVC3837" s="114"/>
      <c r="MVD3837" s="114"/>
      <c r="MVE3837" s="114"/>
      <c r="MVF3837" s="114"/>
      <c r="MVG3837" s="116"/>
      <c r="MVH3837" s="114"/>
      <c r="MVI3837" s="115"/>
      <c r="MVJ3837" s="115"/>
      <c r="MVK3837" s="115"/>
      <c r="MVL3837" s="113"/>
      <c r="MVM3837" s="114"/>
      <c r="MVN3837" s="114"/>
      <c r="MVO3837" s="113"/>
      <c r="MVP3837" s="118"/>
      <c r="MVQ3837" s="117"/>
      <c r="MVR3837" s="114"/>
      <c r="MVS3837" s="114"/>
      <c r="MVT3837" s="114"/>
      <c r="MVU3837" s="114"/>
      <c r="MVV3837" s="114"/>
      <c r="MVW3837" s="114"/>
      <c r="MVX3837" s="114"/>
      <c r="MVY3837" s="114"/>
      <c r="MVZ3837" s="114"/>
      <c r="MWA3837" s="114"/>
      <c r="MWB3837" s="116"/>
      <c r="MWC3837" s="114"/>
      <c r="MWD3837" s="115"/>
      <c r="MWE3837" s="115"/>
      <c r="MWF3837" s="115"/>
      <c r="MWG3837" s="113"/>
      <c r="MWH3837" s="114"/>
      <c r="MWI3837" s="114"/>
      <c r="MWJ3837" s="113"/>
      <c r="MWK3837" s="118"/>
      <c r="MWL3837" s="117"/>
      <c r="MWM3837" s="114"/>
      <c r="MWN3837" s="114"/>
      <c r="MWO3837" s="114"/>
      <c r="MWP3837" s="114"/>
      <c r="MWQ3837" s="114"/>
      <c r="MWR3837" s="114"/>
      <c r="MWS3837" s="114"/>
      <c r="MWT3837" s="114"/>
      <c r="MWU3837" s="114"/>
      <c r="MWV3837" s="114"/>
      <c r="MWW3837" s="116"/>
      <c r="MWX3837" s="114"/>
      <c r="MWY3837" s="115"/>
      <c r="MWZ3837" s="115"/>
      <c r="MXA3837" s="115"/>
      <c r="MXB3837" s="113"/>
      <c r="MXC3837" s="114"/>
      <c r="MXD3837" s="114"/>
      <c r="MXE3837" s="113"/>
      <c r="MXF3837" s="118"/>
      <c r="MXG3837" s="117"/>
      <c r="MXH3837" s="114"/>
      <c r="MXI3837" s="114"/>
      <c r="MXJ3837" s="114"/>
      <c r="MXK3837" s="114"/>
      <c r="MXL3837" s="114"/>
      <c r="MXM3837" s="114"/>
      <c r="MXN3837" s="114"/>
      <c r="MXO3837" s="114"/>
      <c r="MXP3837" s="114"/>
      <c r="MXQ3837" s="114"/>
      <c r="MXR3837" s="116"/>
      <c r="MXS3837" s="114"/>
      <c r="MXT3837" s="115"/>
      <c r="MXU3837" s="115"/>
      <c r="MXV3837" s="115"/>
      <c r="MXW3837" s="113"/>
      <c r="MXX3837" s="114"/>
      <c r="MXY3837" s="114"/>
      <c r="MXZ3837" s="113"/>
      <c r="MYA3837" s="118"/>
      <c r="MYB3837" s="117"/>
      <c r="MYC3837" s="114"/>
      <c r="MYD3837" s="114"/>
      <c r="MYE3837" s="114"/>
      <c r="MYF3837" s="114"/>
      <c r="MYG3837" s="114"/>
      <c r="MYH3837" s="114"/>
      <c r="MYI3837" s="114"/>
      <c r="MYJ3837" s="114"/>
      <c r="MYK3837" s="114"/>
      <c r="MYL3837" s="114"/>
      <c r="MYM3837" s="116"/>
      <c r="MYN3837" s="114"/>
      <c r="MYO3837" s="115"/>
      <c r="MYP3837" s="115"/>
      <c r="MYQ3837" s="115"/>
      <c r="MYR3837" s="113"/>
      <c r="MYS3837" s="114"/>
      <c r="MYT3837" s="114"/>
      <c r="MYU3837" s="113"/>
      <c r="MYV3837" s="118"/>
      <c r="MYW3837" s="117"/>
      <c r="MYX3837" s="114"/>
      <c r="MYY3837" s="114"/>
      <c r="MYZ3837" s="114"/>
      <c r="MZA3837" s="114"/>
      <c r="MZB3837" s="114"/>
      <c r="MZC3837" s="114"/>
      <c r="MZD3837" s="114"/>
      <c r="MZE3837" s="114"/>
      <c r="MZF3837" s="114"/>
      <c r="MZG3837" s="114"/>
      <c r="MZH3837" s="116"/>
      <c r="MZI3837" s="114"/>
      <c r="MZJ3837" s="115"/>
      <c r="MZK3837" s="115"/>
      <c r="MZL3837" s="115"/>
      <c r="MZM3837" s="113"/>
      <c r="MZN3837" s="114"/>
      <c r="MZO3837" s="114"/>
      <c r="MZP3837" s="113"/>
      <c r="MZQ3837" s="118"/>
      <c r="MZR3837" s="117"/>
      <c r="MZS3837" s="114"/>
      <c r="MZT3837" s="114"/>
      <c r="MZU3837" s="114"/>
      <c r="MZV3837" s="114"/>
      <c r="MZW3837" s="114"/>
      <c r="MZX3837" s="114"/>
      <c r="MZY3837" s="114"/>
      <c r="MZZ3837" s="114"/>
      <c r="NAA3837" s="114"/>
      <c r="NAB3837" s="114"/>
      <c r="NAC3837" s="116"/>
      <c r="NAD3837" s="114"/>
      <c r="NAE3837" s="115"/>
      <c r="NAF3837" s="115"/>
      <c r="NAG3837" s="115"/>
      <c r="NAH3837" s="113"/>
      <c r="NAI3837" s="114"/>
      <c r="NAJ3837" s="114"/>
      <c r="NAK3837" s="113"/>
      <c r="NAL3837" s="118"/>
      <c r="NAM3837" s="117"/>
      <c r="NAN3837" s="114"/>
      <c r="NAO3837" s="114"/>
      <c r="NAP3837" s="114"/>
      <c r="NAQ3837" s="114"/>
      <c r="NAR3837" s="114"/>
      <c r="NAS3837" s="114"/>
      <c r="NAT3837" s="114"/>
      <c r="NAU3837" s="114"/>
      <c r="NAV3837" s="114"/>
      <c r="NAW3837" s="114"/>
      <c r="NAX3837" s="116"/>
      <c r="NAY3837" s="114"/>
      <c r="NAZ3837" s="115"/>
      <c r="NBA3837" s="115"/>
      <c r="NBB3837" s="115"/>
      <c r="NBC3837" s="113"/>
      <c r="NBD3837" s="114"/>
      <c r="NBE3837" s="114"/>
      <c r="NBF3837" s="113"/>
      <c r="NBG3837" s="118"/>
      <c r="NBH3837" s="117"/>
      <c r="NBI3837" s="114"/>
      <c r="NBJ3837" s="114"/>
      <c r="NBK3837" s="114"/>
      <c r="NBL3837" s="114"/>
      <c r="NBM3837" s="114"/>
      <c r="NBN3837" s="114"/>
      <c r="NBO3837" s="114"/>
      <c r="NBP3837" s="114"/>
      <c r="NBQ3837" s="114"/>
      <c r="NBR3837" s="114"/>
      <c r="NBS3837" s="116"/>
      <c r="NBT3837" s="114"/>
      <c r="NBU3837" s="115"/>
      <c r="NBV3837" s="115"/>
      <c r="NBW3837" s="115"/>
      <c r="NBX3837" s="113"/>
      <c r="NBY3837" s="114"/>
      <c r="NBZ3837" s="114"/>
      <c r="NCA3837" s="113"/>
      <c r="NCB3837" s="118"/>
      <c r="NCC3837" s="117"/>
      <c r="NCD3837" s="114"/>
      <c r="NCE3837" s="114"/>
      <c r="NCF3837" s="114"/>
      <c r="NCG3837" s="114"/>
      <c r="NCH3837" s="114"/>
      <c r="NCI3837" s="114"/>
      <c r="NCJ3837" s="114"/>
      <c r="NCK3837" s="114"/>
      <c r="NCL3837" s="114"/>
      <c r="NCM3837" s="114"/>
      <c r="NCN3837" s="116"/>
      <c r="NCO3837" s="114"/>
      <c r="NCP3837" s="115"/>
      <c r="NCQ3837" s="115"/>
      <c r="NCR3837" s="115"/>
      <c r="NCS3837" s="113"/>
      <c r="NCT3837" s="114"/>
      <c r="NCU3837" s="114"/>
      <c r="NCV3837" s="113"/>
      <c r="NCW3837" s="118"/>
      <c r="NCX3837" s="117"/>
      <c r="NCY3837" s="114"/>
      <c r="NCZ3837" s="114"/>
      <c r="NDA3837" s="114"/>
      <c r="NDB3837" s="114"/>
      <c r="NDC3837" s="114"/>
      <c r="NDD3837" s="114"/>
      <c r="NDE3837" s="114"/>
      <c r="NDF3837" s="114"/>
      <c r="NDG3837" s="114"/>
      <c r="NDH3837" s="114"/>
      <c r="NDI3837" s="116"/>
      <c r="NDJ3837" s="114"/>
      <c r="NDK3837" s="115"/>
      <c r="NDL3837" s="115"/>
      <c r="NDM3837" s="115"/>
      <c r="NDN3837" s="113"/>
      <c r="NDO3837" s="114"/>
      <c r="NDP3837" s="114"/>
      <c r="NDQ3837" s="113"/>
      <c r="NDR3837" s="118"/>
      <c r="NDS3837" s="117"/>
      <c r="NDT3837" s="114"/>
      <c r="NDU3837" s="114"/>
      <c r="NDV3837" s="114"/>
      <c r="NDW3837" s="114"/>
      <c r="NDX3837" s="114"/>
      <c r="NDY3837" s="114"/>
      <c r="NDZ3837" s="114"/>
      <c r="NEA3837" s="114"/>
      <c r="NEB3837" s="114"/>
      <c r="NEC3837" s="114"/>
      <c r="NED3837" s="116"/>
      <c r="NEE3837" s="114"/>
      <c r="NEF3837" s="115"/>
      <c r="NEG3837" s="115"/>
      <c r="NEH3837" s="115"/>
      <c r="NEI3837" s="113"/>
      <c r="NEJ3837" s="114"/>
      <c r="NEK3837" s="114"/>
      <c r="NEL3837" s="113"/>
      <c r="NEM3837" s="118"/>
      <c r="NEN3837" s="117"/>
      <c r="NEO3837" s="114"/>
      <c r="NEP3837" s="114"/>
      <c r="NEQ3837" s="114"/>
      <c r="NER3837" s="114"/>
      <c r="NES3837" s="114"/>
      <c r="NET3837" s="114"/>
      <c r="NEU3837" s="114"/>
      <c r="NEV3837" s="114"/>
      <c r="NEW3837" s="114"/>
      <c r="NEX3837" s="114"/>
      <c r="NEY3837" s="116"/>
      <c r="NEZ3837" s="114"/>
      <c r="NFA3837" s="115"/>
      <c r="NFB3837" s="115"/>
      <c r="NFC3837" s="115"/>
      <c r="NFD3837" s="113"/>
      <c r="NFE3837" s="114"/>
      <c r="NFF3837" s="114"/>
      <c r="NFG3837" s="113"/>
      <c r="NFH3837" s="118"/>
      <c r="NFI3837" s="117"/>
      <c r="NFJ3837" s="114"/>
      <c r="NFK3837" s="114"/>
      <c r="NFL3837" s="114"/>
      <c r="NFM3837" s="114"/>
      <c r="NFN3837" s="114"/>
      <c r="NFO3837" s="114"/>
      <c r="NFP3837" s="114"/>
      <c r="NFQ3837" s="114"/>
      <c r="NFR3837" s="114"/>
      <c r="NFS3837" s="114"/>
      <c r="NFT3837" s="116"/>
      <c r="NFU3837" s="114"/>
      <c r="NFV3837" s="115"/>
      <c r="NFW3837" s="115"/>
      <c r="NFX3837" s="115"/>
      <c r="NFY3837" s="113"/>
      <c r="NFZ3837" s="114"/>
      <c r="NGA3837" s="114"/>
      <c r="NGB3837" s="113"/>
      <c r="NGC3837" s="118"/>
      <c r="NGD3837" s="117"/>
      <c r="NGE3837" s="114"/>
      <c r="NGF3837" s="114"/>
      <c r="NGG3837" s="114"/>
      <c r="NGH3837" s="114"/>
      <c r="NGI3837" s="114"/>
      <c r="NGJ3837" s="114"/>
      <c r="NGK3837" s="114"/>
      <c r="NGL3837" s="114"/>
      <c r="NGM3837" s="114"/>
      <c r="NGN3837" s="114"/>
      <c r="NGO3837" s="116"/>
      <c r="NGP3837" s="114"/>
      <c r="NGQ3837" s="115"/>
      <c r="NGR3837" s="115"/>
      <c r="NGS3837" s="115"/>
      <c r="NGT3837" s="113"/>
      <c r="NGU3837" s="114"/>
      <c r="NGV3837" s="114"/>
      <c r="NGW3837" s="113"/>
      <c r="NGX3837" s="118"/>
      <c r="NGY3837" s="117"/>
      <c r="NGZ3837" s="114"/>
      <c r="NHA3837" s="114"/>
      <c r="NHB3837" s="114"/>
      <c r="NHC3837" s="114"/>
      <c r="NHD3837" s="114"/>
      <c r="NHE3837" s="114"/>
      <c r="NHF3837" s="114"/>
      <c r="NHG3837" s="114"/>
      <c r="NHH3837" s="114"/>
      <c r="NHI3837" s="114"/>
      <c r="NHJ3837" s="116"/>
      <c r="NHK3837" s="114"/>
      <c r="NHL3837" s="115"/>
      <c r="NHM3837" s="115"/>
      <c r="NHN3837" s="115"/>
      <c r="NHO3837" s="113"/>
      <c r="NHP3837" s="114"/>
      <c r="NHQ3837" s="114"/>
      <c r="NHR3837" s="113"/>
      <c r="NHS3837" s="118"/>
      <c r="NHT3837" s="117"/>
      <c r="NHU3837" s="114"/>
      <c r="NHV3837" s="114"/>
      <c r="NHW3837" s="114"/>
      <c r="NHX3837" s="114"/>
      <c r="NHY3837" s="114"/>
      <c r="NHZ3837" s="114"/>
      <c r="NIA3837" s="114"/>
      <c r="NIB3837" s="114"/>
      <c r="NIC3837" s="114"/>
      <c r="NID3837" s="114"/>
      <c r="NIE3837" s="116"/>
      <c r="NIF3837" s="114"/>
      <c r="NIG3837" s="115"/>
      <c r="NIH3837" s="115"/>
      <c r="NII3837" s="115"/>
      <c r="NIJ3837" s="113"/>
      <c r="NIK3837" s="114"/>
      <c r="NIL3837" s="114"/>
      <c r="NIM3837" s="113"/>
      <c r="NIN3837" s="118"/>
      <c r="NIO3837" s="117"/>
      <c r="NIP3837" s="114"/>
      <c r="NIQ3837" s="114"/>
      <c r="NIR3837" s="114"/>
      <c r="NIS3837" s="114"/>
      <c r="NIT3837" s="114"/>
      <c r="NIU3837" s="114"/>
      <c r="NIV3837" s="114"/>
      <c r="NIW3837" s="114"/>
      <c r="NIX3837" s="114"/>
      <c r="NIY3837" s="114"/>
      <c r="NIZ3837" s="116"/>
      <c r="NJA3837" s="114"/>
      <c r="NJB3837" s="115"/>
      <c r="NJC3837" s="115"/>
      <c r="NJD3837" s="115"/>
      <c r="NJE3837" s="113"/>
      <c r="NJF3837" s="114"/>
      <c r="NJG3837" s="114"/>
      <c r="NJH3837" s="113"/>
      <c r="NJI3837" s="118"/>
      <c r="NJJ3837" s="117"/>
      <c r="NJK3837" s="114"/>
      <c r="NJL3837" s="114"/>
      <c r="NJM3837" s="114"/>
      <c r="NJN3837" s="114"/>
      <c r="NJO3837" s="114"/>
      <c r="NJP3837" s="114"/>
      <c r="NJQ3837" s="114"/>
      <c r="NJR3837" s="114"/>
      <c r="NJS3837" s="114"/>
      <c r="NJT3837" s="114"/>
      <c r="NJU3837" s="116"/>
      <c r="NJV3837" s="114"/>
      <c r="NJW3837" s="115"/>
      <c r="NJX3837" s="115"/>
      <c r="NJY3837" s="115"/>
      <c r="NJZ3837" s="113"/>
      <c r="NKA3837" s="114"/>
      <c r="NKB3837" s="114"/>
      <c r="NKC3837" s="113"/>
      <c r="NKD3837" s="118"/>
      <c r="NKE3837" s="117"/>
      <c r="NKF3837" s="114"/>
      <c r="NKG3837" s="114"/>
      <c r="NKH3837" s="114"/>
      <c r="NKI3837" s="114"/>
      <c r="NKJ3837" s="114"/>
      <c r="NKK3837" s="114"/>
      <c r="NKL3837" s="114"/>
      <c r="NKM3837" s="114"/>
      <c r="NKN3837" s="114"/>
      <c r="NKO3837" s="114"/>
      <c r="NKP3837" s="116"/>
      <c r="NKQ3837" s="114"/>
      <c r="NKR3837" s="115"/>
      <c r="NKS3837" s="115"/>
      <c r="NKT3837" s="115"/>
      <c r="NKU3837" s="113"/>
      <c r="NKV3837" s="114"/>
      <c r="NKW3837" s="114"/>
      <c r="NKX3837" s="113"/>
      <c r="NKY3837" s="118"/>
      <c r="NKZ3837" s="117"/>
      <c r="NLA3837" s="114"/>
      <c r="NLB3837" s="114"/>
      <c r="NLC3837" s="114"/>
      <c r="NLD3837" s="114"/>
      <c r="NLE3837" s="114"/>
      <c r="NLF3837" s="114"/>
      <c r="NLG3837" s="114"/>
      <c r="NLH3837" s="114"/>
      <c r="NLI3837" s="114"/>
      <c r="NLJ3837" s="114"/>
      <c r="NLK3837" s="116"/>
      <c r="NLL3837" s="114"/>
      <c r="NLM3837" s="115"/>
      <c r="NLN3837" s="115"/>
      <c r="NLO3837" s="115"/>
      <c r="NLP3837" s="113"/>
      <c r="NLQ3837" s="114"/>
      <c r="NLR3837" s="114"/>
      <c r="NLS3837" s="113"/>
      <c r="NLT3837" s="118"/>
      <c r="NLU3837" s="117"/>
      <c r="NLV3837" s="114"/>
      <c r="NLW3837" s="114"/>
      <c r="NLX3837" s="114"/>
      <c r="NLY3837" s="114"/>
      <c r="NLZ3837" s="114"/>
      <c r="NMA3837" s="114"/>
      <c r="NMB3837" s="114"/>
      <c r="NMC3837" s="114"/>
      <c r="NMD3837" s="114"/>
      <c r="NME3837" s="114"/>
      <c r="NMF3837" s="116"/>
      <c r="NMG3837" s="114"/>
      <c r="NMH3837" s="115"/>
      <c r="NMI3837" s="115"/>
      <c r="NMJ3837" s="115"/>
      <c r="NMK3837" s="113"/>
      <c r="NML3837" s="114"/>
      <c r="NMM3837" s="114"/>
      <c r="NMN3837" s="113"/>
      <c r="NMO3837" s="118"/>
      <c r="NMP3837" s="117"/>
      <c r="NMQ3837" s="114"/>
      <c r="NMR3837" s="114"/>
      <c r="NMS3837" s="114"/>
      <c r="NMT3837" s="114"/>
      <c r="NMU3837" s="114"/>
      <c r="NMV3837" s="114"/>
      <c r="NMW3837" s="114"/>
      <c r="NMX3837" s="114"/>
      <c r="NMY3837" s="114"/>
      <c r="NMZ3837" s="114"/>
      <c r="NNA3837" s="116"/>
      <c r="NNB3837" s="114"/>
      <c r="NNC3837" s="115"/>
      <c r="NND3837" s="115"/>
      <c r="NNE3837" s="115"/>
      <c r="NNF3837" s="113"/>
      <c r="NNG3837" s="114"/>
      <c r="NNH3837" s="114"/>
      <c r="NNI3837" s="113"/>
      <c r="NNJ3837" s="118"/>
      <c r="NNK3837" s="117"/>
      <c r="NNL3837" s="114"/>
      <c r="NNM3837" s="114"/>
      <c r="NNN3837" s="114"/>
      <c r="NNO3837" s="114"/>
      <c r="NNP3837" s="114"/>
      <c r="NNQ3837" s="114"/>
      <c r="NNR3837" s="114"/>
      <c r="NNS3837" s="114"/>
      <c r="NNT3837" s="114"/>
      <c r="NNU3837" s="114"/>
      <c r="NNV3837" s="116"/>
      <c r="NNW3837" s="114"/>
      <c r="NNX3837" s="115"/>
      <c r="NNY3837" s="115"/>
      <c r="NNZ3837" s="115"/>
      <c r="NOA3837" s="113"/>
      <c r="NOB3837" s="114"/>
      <c r="NOC3837" s="114"/>
      <c r="NOD3837" s="113"/>
      <c r="NOE3837" s="118"/>
      <c r="NOF3837" s="117"/>
      <c r="NOG3837" s="114"/>
      <c r="NOH3837" s="114"/>
      <c r="NOI3837" s="114"/>
      <c r="NOJ3837" s="114"/>
      <c r="NOK3837" s="114"/>
      <c r="NOL3837" s="114"/>
      <c r="NOM3837" s="114"/>
      <c r="NON3837" s="114"/>
      <c r="NOO3837" s="114"/>
      <c r="NOP3837" s="114"/>
      <c r="NOQ3837" s="116"/>
      <c r="NOR3837" s="114"/>
      <c r="NOS3837" s="115"/>
      <c r="NOT3837" s="115"/>
      <c r="NOU3837" s="115"/>
      <c r="NOV3837" s="113"/>
      <c r="NOW3837" s="114"/>
      <c r="NOX3837" s="114"/>
      <c r="NOY3837" s="113"/>
      <c r="NOZ3837" s="118"/>
      <c r="NPA3837" s="117"/>
      <c r="NPB3837" s="114"/>
      <c r="NPC3837" s="114"/>
      <c r="NPD3837" s="114"/>
      <c r="NPE3837" s="114"/>
      <c r="NPF3837" s="114"/>
      <c r="NPG3837" s="114"/>
      <c r="NPH3837" s="114"/>
      <c r="NPI3837" s="114"/>
      <c r="NPJ3837" s="114"/>
      <c r="NPK3837" s="114"/>
      <c r="NPL3837" s="116"/>
      <c r="NPM3837" s="114"/>
      <c r="NPN3837" s="115"/>
      <c r="NPO3837" s="115"/>
      <c r="NPP3837" s="115"/>
      <c r="NPQ3837" s="113"/>
      <c r="NPR3837" s="114"/>
      <c r="NPS3837" s="114"/>
      <c r="NPT3837" s="113"/>
      <c r="NPU3837" s="118"/>
      <c r="NPV3837" s="117"/>
      <c r="NPW3837" s="114"/>
      <c r="NPX3837" s="114"/>
      <c r="NPY3837" s="114"/>
      <c r="NPZ3837" s="114"/>
      <c r="NQA3837" s="114"/>
      <c r="NQB3837" s="114"/>
      <c r="NQC3837" s="114"/>
      <c r="NQD3837" s="114"/>
      <c r="NQE3837" s="114"/>
      <c r="NQF3837" s="114"/>
      <c r="NQG3837" s="116"/>
      <c r="NQH3837" s="114"/>
      <c r="NQI3837" s="115"/>
      <c r="NQJ3837" s="115"/>
      <c r="NQK3837" s="115"/>
      <c r="NQL3837" s="113"/>
      <c r="NQM3837" s="114"/>
      <c r="NQN3837" s="114"/>
      <c r="NQO3837" s="113"/>
      <c r="NQP3837" s="118"/>
      <c r="NQQ3837" s="117"/>
      <c r="NQR3837" s="114"/>
      <c r="NQS3837" s="114"/>
      <c r="NQT3837" s="114"/>
      <c r="NQU3837" s="114"/>
      <c r="NQV3837" s="114"/>
      <c r="NQW3837" s="114"/>
      <c r="NQX3837" s="114"/>
      <c r="NQY3837" s="114"/>
      <c r="NQZ3837" s="114"/>
      <c r="NRA3837" s="114"/>
      <c r="NRB3837" s="116"/>
      <c r="NRC3837" s="114"/>
      <c r="NRD3837" s="115"/>
      <c r="NRE3837" s="115"/>
      <c r="NRF3837" s="115"/>
      <c r="NRG3837" s="113"/>
      <c r="NRH3837" s="114"/>
      <c r="NRI3837" s="114"/>
      <c r="NRJ3837" s="113"/>
      <c r="NRK3837" s="118"/>
      <c r="NRL3837" s="117"/>
      <c r="NRM3837" s="114"/>
      <c r="NRN3837" s="114"/>
      <c r="NRO3837" s="114"/>
      <c r="NRP3837" s="114"/>
      <c r="NRQ3837" s="114"/>
      <c r="NRR3837" s="114"/>
      <c r="NRS3837" s="114"/>
      <c r="NRT3837" s="114"/>
      <c r="NRU3837" s="114"/>
      <c r="NRV3837" s="114"/>
      <c r="NRW3837" s="116"/>
      <c r="NRX3837" s="114"/>
      <c r="NRY3837" s="115"/>
      <c r="NRZ3837" s="115"/>
      <c r="NSA3837" s="115"/>
      <c r="NSB3837" s="113"/>
      <c r="NSC3837" s="114"/>
      <c r="NSD3837" s="114"/>
      <c r="NSE3837" s="113"/>
      <c r="NSF3837" s="118"/>
      <c r="NSG3837" s="117"/>
      <c r="NSH3837" s="114"/>
      <c r="NSI3837" s="114"/>
      <c r="NSJ3837" s="114"/>
      <c r="NSK3837" s="114"/>
      <c r="NSL3837" s="114"/>
      <c r="NSM3837" s="114"/>
      <c r="NSN3837" s="114"/>
      <c r="NSO3837" s="114"/>
      <c r="NSP3837" s="114"/>
      <c r="NSQ3837" s="114"/>
      <c r="NSR3837" s="116"/>
      <c r="NSS3837" s="114"/>
      <c r="NST3837" s="115"/>
      <c r="NSU3837" s="115"/>
      <c r="NSV3837" s="115"/>
      <c r="NSW3837" s="113"/>
      <c r="NSX3837" s="114"/>
      <c r="NSY3837" s="114"/>
      <c r="NSZ3837" s="113"/>
      <c r="NTA3837" s="118"/>
      <c r="NTB3837" s="117"/>
      <c r="NTC3837" s="114"/>
      <c r="NTD3837" s="114"/>
      <c r="NTE3837" s="114"/>
      <c r="NTF3837" s="114"/>
      <c r="NTG3837" s="114"/>
      <c r="NTH3837" s="114"/>
      <c r="NTI3837" s="114"/>
      <c r="NTJ3837" s="114"/>
      <c r="NTK3837" s="114"/>
      <c r="NTL3837" s="114"/>
      <c r="NTM3837" s="116"/>
      <c r="NTN3837" s="114"/>
      <c r="NTO3837" s="115"/>
      <c r="NTP3837" s="115"/>
      <c r="NTQ3837" s="115"/>
      <c r="NTR3837" s="113"/>
      <c r="NTS3837" s="114"/>
      <c r="NTT3837" s="114"/>
      <c r="NTU3837" s="113"/>
      <c r="NTV3837" s="118"/>
      <c r="NTW3837" s="117"/>
      <c r="NTX3837" s="114"/>
      <c r="NTY3837" s="114"/>
      <c r="NTZ3837" s="114"/>
      <c r="NUA3837" s="114"/>
      <c r="NUB3837" s="114"/>
      <c r="NUC3837" s="114"/>
      <c r="NUD3837" s="114"/>
      <c r="NUE3837" s="114"/>
      <c r="NUF3837" s="114"/>
      <c r="NUG3837" s="114"/>
      <c r="NUH3837" s="116"/>
      <c r="NUI3837" s="114"/>
      <c r="NUJ3837" s="115"/>
      <c r="NUK3837" s="115"/>
      <c r="NUL3837" s="115"/>
      <c r="NUM3837" s="113"/>
      <c r="NUN3837" s="114"/>
      <c r="NUO3837" s="114"/>
      <c r="NUP3837" s="113"/>
      <c r="NUQ3837" s="118"/>
      <c r="NUR3837" s="117"/>
      <c r="NUS3837" s="114"/>
      <c r="NUT3837" s="114"/>
      <c r="NUU3837" s="114"/>
      <c r="NUV3837" s="114"/>
      <c r="NUW3837" s="114"/>
      <c r="NUX3837" s="114"/>
      <c r="NUY3837" s="114"/>
      <c r="NUZ3837" s="114"/>
      <c r="NVA3837" s="114"/>
      <c r="NVB3837" s="114"/>
      <c r="NVC3837" s="116"/>
      <c r="NVD3837" s="114"/>
      <c r="NVE3837" s="115"/>
      <c r="NVF3837" s="115"/>
      <c r="NVG3837" s="115"/>
      <c r="NVH3837" s="113"/>
      <c r="NVI3837" s="114"/>
      <c r="NVJ3837" s="114"/>
      <c r="NVK3837" s="113"/>
      <c r="NVL3837" s="118"/>
      <c r="NVM3837" s="117"/>
      <c r="NVN3837" s="114"/>
      <c r="NVO3837" s="114"/>
      <c r="NVP3837" s="114"/>
      <c r="NVQ3837" s="114"/>
      <c r="NVR3837" s="114"/>
      <c r="NVS3837" s="114"/>
      <c r="NVT3837" s="114"/>
      <c r="NVU3837" s="114"/>
      <c r="NVV3837" s="114"/>
      <c r="NVW3837" s="114"/>
      <c r="NVX3837" s="116"/>
      <c r="NVY3837" s="114"/>
      <c r="NVZ3837" s="115"/>
      <c r="NWA3837" s="115"/>
      <c r="NWB3837" s="115"/>
      <c r="NWC3837" s="113"/>
      <c r="NWD3837" s="114"/>
      <c r="NWE3837" s="114"/>
      <c r="NWF3837" s="113"/>
      <c r="NWG3837" s="118"/>
      <c r="NWH3837" s="117"/>
      <c r="NWI3837" s="114"/>
      <c r="NWJ3837" s="114"/>
      <c r="NWK3837" s="114"/>
      <c r="NWL3837" s="114"/>
      <c r="NWM3837" s="114"/>
      <c r="NWN3837" s="114"/>
      <c r="NWO3837" s="114"/>
      <c r="NWP3837" s="114"/>
      <c r="NWQ3837" s="114"/>
      <c r="NWR3837" s="114"/>
      <c r="NWS3837" s="116"/>
      <c r="NWT3837" s="114"/>
      <c r="NWU3837" s="115"/>
      <c r="NWV3837" s="115"/>
      <c r="NWW3837" s="115"/>
      <c r="NWX3837" s="113"/>
      <c r="NWY3837" s="114"/>
      <c r="NWZ3837" s="114"/>
      <c r="NXA3837" s="113"/>
      <c r="NXB3837" s="118"/>
      <c r="NXC3837" s="117"/>
      <c r="NXD3837" s="114"/>
      <c r="NXE3837" s="114"/>
      <c r="NXF3837" s="114"/>
      <c r="NXG3837" s="114"/>
      <c r="NXH3837" s="114"/>
      <c r="NXI3837" s="114"/>
      <c r="NXJ3837" s="114"/>
      <c r="NXK3837" s="114"/>
      <c r="NXL3837" s="114"/>
      <c r="NXM3837" s="114"/>
      <c r="NXN3837" s="116"/>
      <c r="NXO3837" s="114"/>
      <c r="NXP3837" s="115"/>
      <c r="NXQ3837" s="115"/>
      <c r="NXR3837" s="115"/>
      <c r="NXS3837" s="113"/>
      <c r="NXT3837" s="114"/>
      <c r="NXU3837" s="114"/>
      <c r="NXV3837" s="113"/>
      <c r="NXW3837" s="118"/>
      <c r="NXX3837" s="117"/>
      <c r="NXY3837" s="114"/>
      <c r="NXZ3837" s="114"/>
      <c r="NYA3837" s="114"/>
      <c r="NYB3837" s="114"/>
      <c r="NYC3837" s="114"/>
      <c r="NYD3837" s="114"/>
      <c r="NYE3837" s="114"/>
      <c r="NYF3837" s="114"/>
      <c r="NYG3837" s="114"/>
      <c r="NYH3837" s="114"/>
      <c r="NYI3837" s="116"/>
      <c r="NYJ3837" s="114"/>
      <c r="NYK3837" s="115"/>
      <c r="NYL3837" s="115"/>
      <c r="NYM3837" s="115"/>
      <c r="NYN3837" s="113"/>
      <c r="NYO3837" s="114"/>
      <c r="NYP3837" s="114"/>
      <c r="NYQ3837" s="113"/>
      <c r="NYR3837" s="118"/>
      <c r="NYS3837" s="117"/>
      <c r="NYT3837" s="114"/>
      <c r="NYU3837" s="114"/>
      <c r="NYV3837" s="114"/>
      <c r="NYW3837" s="114"/>
      <c r="NYX3837" s="114"/>
      <c r="NYY3837" s="114"/>
      <c r="NYZ3837" s="114"/>
      <c r="NZA3837" s="114"/>
      <c r="NZB3837" s="114"/>
      <c r="NZC3837" s="114"/>
      <c r="NZD3837" s="116"/>
      <c r="NZE3837" s="114"/>
      <c r="NZF3837" s="115"/>
      <c r="NZG3837" s="115"/>
      <c r="NZH3837" s="115"/>
      <c r="NZI3837" s="113"/>
      <c r="NZJ3837" s="114"/>
      <c r="NZK3837" s="114"/>
      <c r="NZL3837" s="113"/>
      <c r="NZM3837" s="118"/>
      <c r="NZN3837" s="117"/>
      <c r="NZO3837" s="114"/>
      <c r="NZP3837" s="114"/>
      <c r="NZQ3837" s="114"/>
      <c r="NZR3837" s="114"/>
      <c r="NZS3837" s="114"/>
      <c r="NZT3837" s="114"/>
      <c r="NZU3837" s="114"/>
      <c r="NZV3837" s="114"/>
      <c r="NZW3837" s="114"/>
      <c r="NZX3837" s="114"/>
      <c r="NZY3837" s="116"/>
      <c r="NZZ3837" s="114"/>
      <c r="OAA3837" s="115"/>
      <c r="OAB3837" s="115"/>
      <c r="OAC3837" s="115"/>
      <c r="OAD3837" s="113"/>
      <c r="OAE3837" s="114"/>
      <c r="OAF3837" s="114"/>
      <c r="OAG3837" s="113"/>
      <c r="OAH3837" s="118"/>
      <c r="OAI3837" s="117"/>
      <c r="OAJ3837" s="114"/>
      <c r="OAK3837" s="114"/>
      <c r="OAL3837" s="114"/>
      <c r="OAM3837" s="114"/>
      <c r="OAN3837" s="114"/>
      <c r="OAO3837" s="114"/>
      <c r="OAP3837" s="114"/>
      <c r="OAQ3837" s="114"/>
      <c r="OAR3837" s="114"/>
      <c r="OAS3837" s="114"/>
      <c r="OAT3837" s="116"/>
      <c r="OAU3837" s="114"/>
      <c r="OAV3837" s="115"/>
      <c r="OAW3837" s="115"/>
      <c r="OAX3837" s="115"/>
      <c r="OAY3837" s="113"/>
      <c r="OAZ3837" s="114"/>
      <c r="OBA3837" s="114"/>
      <c r="OBB3837" s="113"/>
      <c r="OBC3837" s="118"/>
      <c r="OBD3837" s="117"/>
      <c r="OBE3837" s="114"/>
      <c r="OBF3837" s="114"/>
      <c r="OBG3837" s="114"/>
      <c r="OBH3837" s="114"/>
      <c r="OBI3837" s="114"/>
      <c r="OBJ3837" s="114"/>
      <c r="OBK3837" s="114"/>
      <c r="OBL3837" s="114"/>
      <c r="OBM3837" s="114"/>
      <c r="OBN3837" s="114"/>
      <c r="OBO3837" s="116"/>
      <c r="OBP3837" s="114"/>
      <c r="OBQ3837" s="115"/>
      <c r="OBR3837" s="115"/>
      <c r="OBS3837" s="115"/>
      <c r="OBT3837" s="113"/>
      <c r="OBU3837" s="114"/>
      <c r="OBV3837" s="114"/>
      <c r="OBW3837" s="113"/>
      <c r="OBX3837" s="118"/>
      <c r="OBY3837" s="117"/>
      <c r="OBZ3837" s="114"/>
      <c r="OCA3837" s="114"/>
      <c r="OCB3837" s="114"/>
      <c r="OCC3837" s="114"/>
      <c r="OCD3837" s="114"/>
      <c r="OCE3837" s="114"/>
      <c r="OCF3837" s="114"/>
      <c r="OCG3837" s="114"/>
      <c r="OCH3837" s="114"/>
      <c r="OCI3837" s="114"/>
      <c r="OCJ3837" s="116"/>
      <c r="OCK3837" s="114"/>
      <c r="OCL3837" s="115"/>
      <c r="OCM3837" s="115"/>
      <c r="OCN3837" s="115"/>
      <c r="OCO3837" s="113"/>
      <c r="OCP3837" s="114"/>
      <c r="OCQ3837" s="114"/>
      <c r="OCR3837" s="113"/>
      <c r="OCS3837" s="118"/>
      <c r="OCT3837" s="117"/>
      <c r="OCU3837" s="114"/>
      <c r="OCV3837" s="114"/>
      <c r="OCW3837" s="114"/>
      <c r="OCX3837" s="114"/>
      <c r="OCY3837" s="114"/>
      <c r="OCZ3837" s="114"/>
      <c r="ODA3837" s="114"/>
      <c r="ODB3837" s="114"/>
      <c r="ODC3837" s="114"/>
      <c r="ODD3837" s="114"/>
      <c r="ODE3837" s="116"/>
      <c r="ODF3837" s="114"/>
      <c r="ODG3837" s="115"/>
      <c r="ODH3837" s="115"/>
      <c r="ODI3837" s="115"/>
      <c r="ODJ3837" s="113"/>
      <c r="ODK3837" s="114"/>
      <c r="ODL3837" s="114"/>
      <c r="ODM3837" s="113"/>
      <c r="ODN3837" s="118"/>
      <c r="ODO3837" s="117"/>
      <c r="ODP3837" s="114"/>
      <c r="ODQ3837" s="114"/>
      <c r="ODR3837" s="114"/>
      <c r="ODS3837" s="114"/>
      <c r="ODT3837" s="114"/>
      <c r="ODU3837" s="114"/>
      <c r="ODV3837" s="114"/>
      <c r="ODW3837" s="114"/>
      <c r="ODX3837" s="114"/>
      <c r="ODY3837" s="114"/>
      <c r="ODZ3837" s="116"/>
      <c r="OEA3837" s="114"/>
      <c r="OEB3837" s="115"/>
      <c r="OEC3837" s="115"/>
      <c r="OED3837" s="115"/>
      <c r="OEE3837" s="113"/>
      <c r="OEF3837" s="114"/>
      <c r="OEG3837" s="114"/>
      <c r="OEH3837" s="113"/>
      <c r="OEI3837" s="118"/>
      <c r="OEJ3837" s="117"/>
      <c r="OEK3837" s="114"/>
      <c r="OEL3837" s="114"/>
      <c r="OEM3837" s="114"/>
      <c r="OEN3837" s="114"/>
      <c r="OEO3837" s="114"/>
      <c r="OEP3837" s="114"/>
      <c r="OEQ3837" s="114"/>
      <c r="OER3837" s="114"/>
      <c r="OES3837" s="114"/>
      <c r="OET3837" s="114"/>
      <c r="OEU3837" s="116"/>
      <c r="OEV3837" s="114"/>
      <c r="OEW3837" s="115"/>
      <c r="OEX3837" s="115"/>
      <c r="OEY3837" s="115"/>
      <c r="OEZ3837" s="113"/>
      <c r="OFA3837" s="114"/>
      <c r="OFB3837" s="114"/>
      <c r="OFC3837" s="113"/>
      <c r="OFD3837" s="118"/>
      <c r="OFE3837" s="117"/>
      <c r="OFF3837" s="114"/>
      <c r="OFG3837" s="114"/>
      <c r="OFH3837" s="114"/>
      <c r="OFI3837" s="114"/>
      <c r="OFJ3837" s="114"/>
      <c r="OFK3837" s="114"/>
      <c r="OFL3837" s="114"/>
      <c r="OFM3837" s="114"/>
      <c r="OFN3837" s="114"/>
      <c r="OFO3837" s="114"/>
      <c r="OFP3837" s="116"/>
      <c r="OFQ3837" s="114"/>
      <c r="OFR3837" s="115"/>
      <c r="OFS3837" s="115"/>
      <c r="OFT3837" s="115"/>
      <c r="OFU3837" s="113"/>
      <c r="OFV3837" s="114"/>
      <c r="OFW3837" s="114"/>
      <c r="OFX3837" s="113"/>
      <c r="OFY3837" s="118"/>
      <c r="OFZ3837" s="117"/>
      <c r="OGA3837" s="114"/>
      <c r="OGB3837" s="114"/>
      <c r="OGC3837" s="114"/>
      <c r="OGD3837" s="114"/>
      <c r="OGE3837" s="114"/>
      <c r="OGF3837" s="114"/>
      <c r="OGG3837" s="114"/>
      <c r="OGH3837" s="114"/>
      <c r="OGI3837" s="114"/>
      <c r="OGJ3837" s="114"/>
      <c r="OGK3837" s="116"/>
      <c r="OGL3837" s="114"/>
      <c r="OGM3837" s="115"/>
      <c r="OGN3837" s="115"/>
      <c r="OGO3837" s="115"/>
      <c r="OGP3837" s="113"/>
      <c r="OGQ3837" s="114"/>
      <c r="OGR3837" s="114"/>
      <c r="OGS3837" s="113"/>
      <c r="OGT3837" s="118"/>
      <c r="OGU3837" s="117"/>
      <c r="OGV3837" s="114"/>
      <c r="OGW3837" s="114"/>
      <c r="OGX3837" s="114"/>
      <c r="OGY3837" s="114"/>
      <c r="OGZ3837" s="114"/>
      <c r="OHA3837" s="114"/>
      <c r="OHB3837" s="114"/>
      <c r="OHC3837" s="114"/>
      <c r="OHD3837" s="114"/>
      <c r="OHE3837" s="114"/>
      <c r="OHF3837" s="116"/>
      <c r="OHG3837" s="114"/>
      <c r="OHH3837" s="115"/>
      <c r="OHI3837" s="115"/>
      <c r="OHJ3837" s="115"/>
      <c r="OHK3837" s="113"/>
      <c r="OHL3837" s="114"/>
      <c r="OHM3837" s="114"/>
      <c r="OHN3837" s="113"/>
      <c r="OHO3837" s="118"/>
      <c r="OHP3837" s="117"/>
      <c r="OHQ3837" s="114"/>
      <c r="OHR3837" s="114"/>
      <c r="OHS3837" s="114"/>
      <c r="OHT3837" s="114"/>
      <c r="OHU3837" s="114"/>
      <c r="OHV3837" s="114"/>
      <c r="OHW3837" s="114"/>
      <c r="OHX3837" s="114"/>
      <c r="OHY3837" s="114"/>
      <c r="OHZ3837" s="114"/>
      <c r="OIA3837" s="116"/>
      <c r="OIB3837" s="114"/>
      <c r="OIC3837" s="115"/>
      <c r="OID3837" s="115"/>
      <c r="OIE3837" s="115"/>
      <c r="OIF3837" s="113"/>
      <c r="OIG3837" s="114"/>
      <c r="OIH3837" s="114"/>
      <c r="OII3837" s="113"/>
      <c r="OIJ3837" s="118"/>
      <c r="OIK3837" s="117"/>
      <c r="OIL3837" s="114"/>
      <c r="OIM3837" s="114"/>
      <c r="OIN3837" s="114"/>
      <c r="OIO3837" s="114"/>
      <c r="OIP3837" s="114"/>
      <c r="OIQ3837" s="114"/>
      <c r="OIR3837" s="114"/>
      <c r="OIS3837" s="114"/>
      <c r="OIT3837" s="114"/>
      <c r="OIU3837" s="114"/>
      <c r="OIV3837" s="116"/>
      <c r="OIW3837" s="114"/>
      <c r="OIX3837" s="115"/>
      <c r="OIY3837" s="115"/>
      <c r="OIZ3837" s="115"/>
      <c r="OJA3837" s="113"/>
      <c r="OJB3837" s="114"/>
      <c r="OJC3837" s="114"/>
      <c r="OJD3837" s="113"/>
      <c r="OJE3837" s="118"/>
      <c r="OJF3837" s="117"/>
      <c r="OJG3837" s="114"/>
      <c r="OJH3837" s="114"/>
      <c r="OJI3837" s="114"/>
      <c r="OJJ3837" s="114"/>
      <c r="OJK3837" s="114"/>
      <c r="OJL3837" s="114"/>
      <c r="OJM3837" s="114"/>
      <c r="OJN3837" s="114"/>
      <c r="OJO3837" s="114"/>
      <c r="OJP3837" s="114"/>
      <c r="OJQ3837" s="116"/>
      <c r="OJR3837" s="114"/>
      <c r="OJS3837" s="115"/>
      <c r="OJT3837" s="115"/>
      <c r="OJU3837" s="115"/>
      <c r="OJV3837" s="113"/>
      <c r="OJW3837" s="114"/>
      <c r="OJX3837" s="114"/>
      <c r="OJY3837" s="113"/>
      <c r="OJZ3837" s="118"/>
      <c r="OKA3837" s="117"/>
      <c r="OKB3837" s="114"/>
      <c r="OKC3837" s="114"/>
      <c r="OKD3837" s="114"/>
      <c r="OKE3837" s="114"/>
      <c r="OKF3837" s="114"/>
      <c r="OKG3837" s="114"/>
      <c r="OKH3837" s="114"/>
      <c r="OKI3837" s="114"/>
      <c r="OKJ3837" s="114"/>
      <c r="OKK3837" s="114"/>
      <c r="OKL3837" s="116"/>
      <c r="OKM3837" s="114"/>
      <c r="OKN3837" s="115"/>
      <c r="OKO3837" s="115"/>
      <c r="OKP3837" s="115"/>
      <c r="OKQ3837" s="113"/>
      <c r="OKR3837" s="114"/>
      <c r="OKS3837" s="114"/>
      <c r="OKT3837" s="113"/>
      <c r="OKU3837" s="118"/>
      <c r="OKV3837" s="117"/>
      <c r="OKW3837" s="114"/>
      <c r="OKX3837" s="114"/>
      <c r="OKY3837" s="114"/>
      <c r="OKZ3837" s="114"/>
      <c r="OLA3837" s="114"/>
      <c r="OLB3837" s="114"/>
      <c r="OLC3837" s="114"/>
      <c r="OLD3837" s="114"/>
      <c r="OLE3837" s="114"/>
      <c r="OLF3837" s="114"/>
      <c r="OLG3837" s="116"/>
      <c r="OLH3837" s="114"/>
      <c r="OLI3837" s="115"/>
      <c r="OLJ3837" s="115"/>
      <c r="OLK3837" s="115"/>
      <c r="OLL3837" s="113"/>
      <c r="OLM3837" s="114"/>
      <c r="OLN3837" s="114"/>
      <c r="OLO3837" s="113"/>
      <c r="OLP3837" s="118"/>
      <c r="OLQ3837" s="117"/>
      <c r="OLR3837" s="114"/>
      <c r="OLS3837" s="114"/>
      <c r="OLT3837" s="114"/>
      <c r="OLU3837" s="114"/>
      <c r="OLV3837" s="114"/>
      <c r="OLW3837" s="114"/>
      <c r="OLX3837" s="114"/>
      <c r="OLY3837" s="114"/>
      <c r="OLZ3837" s="114"/>
      <c r="OMA3837" s="114"/>
      <c r="OMB3837" s="116"/>
      <c r="OMC3837" s="114"/>
      <c r="OMD3837" s="115"/>
      <c r="OME3837" s="115"/>
      <c r="OMF3837" s="115"/>
      <c r="OMG3837" s="113"/>
      <c r="OMH3837" s="114"/>
      <c r="OMI3837" s="114"/>
      <c r="OMJ3837" s="113"/>
      <c r="OMK3837" s="118"/>
      <c r="OML3837" s="117"/>
      <c r="OMM3837" s="114"/>
      <c r="OMN3837" s="114"/>
      <c r="OMO3837" s="114"/>
      <c r="OMP3837" s="114"/>
      <c r="OMQ3837" s="114"/>
      <c r="OMR3837" s="114"/>
      <c r="OMS3837" s="114"/>
      <c r="OMT3837" s="114"/>
      <c r="OMU3837" s="114"/>
      <c r="OMV3837" s="114"/>
      <c r="OMW3837" s="116"/>
      <c r="OMX3837" s="114"/>
      <c r="OMY3837" s="115"/>
      <c r="OMZ3837" s="115"/>
      <c r="ONA3837" s="115"/>
      <c r="ONB3837" s="113"/>
      <c r="ONC3837" s="114"/>
      <c r="OND3837" s="114"/>
      <c r="ONE3837" s="113"/>
      <c r="ONF3837" s="118"/>
      <c r="ONG3837" s="117"/>
      <c r="ONH3837" s="114"/>
      <c r="ONI3837" s="114"/>
      <c r="ONJ3837" s="114"/>
      <c r="ONK3837" s="114"/>
      <c r="ONL3837" s="114"/>
      <c r="ONM3837" s="114"/>
      <c r="ONN3837" s="114"/>
      <c r="ONO3837" s="114"/>
      <c r="ONP3837" s="114"/>
      <c r="ONQ3837" s="114"/>
      <c r="ONR3837" s="116"/>
      <c r="ONS3837" s="114"/>
      <c r="ONT3837" s="115"/>
      <c r="ONU3837" s="115"/>
      <c r="ONV3837" s="115"/>
      <c r="ONW3837" s="113"/>
      <c r="ONX3837" s="114"/>
      <c r="ONY3837" s="114"/>
      <c r="ONZ3837" s="113"/>
      <c r="OOA3837" s="118"/>
      <c r="OOB3837" s="117"/>
      <c r="OOC3837" s="114"/>
      <c r="OOD3837" s="114"/>
      <c r="OOE3837" s="114"/>
      <c r="OOF3837" s="114"/>
      <c r="OOG3837" s="114"/>
      <c r="OOH3837" s="114"/>
      <c r="OOI3837" s="114"/>
      <c r="OOJ3837" s="114"/>
      <c r="OOK3837" s="114"/>
      <c r="OOL3837" s="114"/>
      <c r="OOM3837" s="116"/>
      <c r="OON3837" s="114"/>
      <c r="OOO3837" s="115"/>
      <c r="OOP3837" s="115"/>
      <c r="OOQ3837" s="115"/>
      <c r="OOR3837" s="113"/>
      <c r="OOS3837" s="114"/>
      <c r="OOT3837" s="114"/>
      <c r="OOU3837" s="113"/>
      <c r="OOV3837" s="118"/>
      <c r="OOW3837" s="117"/>
      <c r="OOX3837" s="114"/>
      <c r="OOY3837" s="114"/>
      <c r="OOZ3837" s="114"/>
      <c r="OPA3837" s="114"/>
      <c r="OPB3837" s="114"/>
      <c r="OPC3837" s="114"/>
      <c r="OPD3837" s="114"/>
      <c r="OPE3837" s="114"/>
      <c r="OPF3837" s="114"/>
      <c r="OPG3837" s="114"/>
      <c r="OPH3837" s="116"/>
      <c r="OPI3837" s="114"/>
      <c r="OPJ3837" s="115"/>
      <c r="OPK3837" s="115"/>
      <c r="OPL3837" s="115"/>
      <c r="OPM3837" s="113"/>
      <c r="OPN3837" s="114"/>
      <c r="OPO3837" s="114"/>
      <c r="OPP3837" s="113"/>
      <c r="OPQ3837" s="118"/>
      <c r="OPR3837" s="117"/>
      <c r="OPS3837" s="114"/>
      <c r="OPT3837" s="114"/>
      <c r="OPU3837" s="114"/>
      <c r="OPV3837" s="114"/>
      <c r="OPW3837" s="114"/>
      <c r="OPX3837" s="114"/>
      <c r="OPY3837" s="114"/>
      <c r="OPZ3837" s="114"/>
      <c r="OQA3837" s="114"/>
      <c r="OQB3837" s="114"/>
      <c r="OQC3837" s="116"/>
      <c r="OQD3837" s="114"/>
      <c r="OQE3837" s="115"/>
      <c r="OQF3837" s="115"/>
      <c r="OQG3837" s="115"/>
      <c r="OQH3837" s="113"/>
      <c r="OQI3837" s="114"/>
      <c r="OQJ3837" s="114"/>
      <c r="OQK3837" s="113"/>
      <c r="OQL3837" s="118"/>
      <c r="OQM3837" s="117"/>
      <c r="OQN3837" s="114"/>
      <c r="OQO3837" s="114"/>
      <c r="OQP3837" s="114"/>
      <c r="OQQ3837" s="114"/>
      <c r="OQR3837" s="114"/>
      <c r="OQS3837" s="114"/>
      <c r="OQT3837" s="114"/>
      <c r="OQU3837" s="114"/>
      <c r="OQV3837" s="114"/>
      <c r="OQW3837" s="114"/>
      <c r="OQX3837" s="116"/>
      <c r="OQY3837" s="114"/>
      <c r="OQZ3837" s="115"/>
      <c r="ORA3837" s="115"/>
      <c r="ORB3837" s="115"/>
      <c r="ORC3837" s="113"/>
      <c r="ORD3837" s="114"/>
      <c r="ORE3837" s="114"/>
      <c r="ORF3837" s="113"/>
      <c r="ORG3837" s="118"/>
      <c r="ORH3837" s="117"/>
      <c r="ORI3837" s="114"/>
      <c r="ORJ3837" s="114"/>
      <c r="ORK3837" s="114"/>
      <c r="ORL3837" s="114"/>
      <c r="ORM3837" s="114"/>
      <c r="ORN3837" s="114"/>
      <c r="ORO3837" s="114"/>
      <c r="ORP3837" s="114"/>
      <c r="ORQ3837" s="114"/>
      <c r="ORR3837" s="114"/>
      <c r="ORS3837" s="116"/>
      <c r="ORT3837" s="114"/>
      <c r="ORU3837" s="115"/>
      <c r="ORV3837" s="115"/>
      <c r="ORW3837" s="115"/>
      <c r="ORX3837" s="113"/>
      <c r="ORY3837" s="114"/>
      <c r="ORZ3837" s="114"/>
      <c r="OSA3837" s="113"/>
      <c r="OSB3837" s="118"/>
      <c r="OSC3837" s="117"/>
      <c r="OSD3837" s="114"/>
      <c r="OSE3837" s="114"/>
      <c r="OSF3837" s="114"/>
      <c r="OSG3837" s="114"/>
      <c r="OSH3837" s="114"/>
      <c r="OSI3837" s="114"/>
      <c r="OSJ3837" s="114"/>
      <c r="OSK3837" s="114"/>
      <c r="OSL3837" s="114"/>
      <c r="OSM3837" s="114"/>
      <c r="OSN3837" s="116"/>
      <c r="OSO3837" s="114"/>
      <c r="OSP3837" s="115"/>
      <c r="OSQ3837" s="115"/>
      <c r="OSR3837" s="115"/>
      <c r="OSS3837" s="113"/>
      <c r="OST3837" s="114"/>
      <c r="OSU3837" s="114"/>
      <c r="OSV3837" s="113"/>
      <c r="OSW3837" s="118"/>
      <c r="OSX3837" s="117"/>
      <c r="OSY3837" s="114"/>
      <c r="OSZ3837" s="114"/>
      <c r="OTA3837" s="114"/>
      <c r="OTB3837" s="114"/>
      <c r="OTC3837" s="114"/>
      <c r="OTD3837" s="114"/>
      <c r="OTE3837" s="114"/>
      <c r="OTF3837" s="114"/>
      <c r="OTG3837" s="114"/>
      <c r="OTH3837" s="114"/>
      <c r="OTI3837" s="116"/>
      <c r="OTJ3837" s="114"/>
      <c r="OTK3837" s="115"/>
      <c r="OTL3837" s="115"/>
      <c r="OTM3837" s="115"/>
      <c r="OTN3837" s="113"/>
      <c r="OTO3837" s="114"/>
      <c r="OTP3837" s="114"/>
      <c r="OTQ3837" s="113"/>
      <c r="OTR3837" s="118"/>
      <c r="OTS3837" s="117"/>
      <c r="OTT3837" s="114"/>
      <c r="OTU3837" s="114"/>
      <c r="OTV3837" s="114"/>
      <c r="OTW3837" s="114"/>
      <c r="OTX3837" s="114"/>
      <c r="OTY3837" s="114"/>
      <c r="OTZ3837" s="114"/>
      <c r="OUA3837" s="114"/>
      <c r="OUB3837" s="114"/>
      <c r="OUC3837" s="114"/>
      <c r="OUD3837" s="116"/>
      <c r="OUE3837" s="114"/>
      <c r="OUF3837" s="115"/>
      <c r="OUG3837" s="115"/>
      <c r="OUH3837" s="115"/>
      <c r="OUI3837" s="113"/>
      <c r="OUJ3837" s="114"/>
      <c r="OUK3837" s="114"/>
      <c r="OUL3837" s="113"/>
      <c r="OUM3837" s="118"/>
      <c r="OUN3837" s="117"/>
      <c r="OUO3837" s="114"/>
      <c r="OUP3837" s="114"/>
      <c r="OUQ3837" s="114"/>
      <c r="OUR3837" s="114"/>
      <c r="OUS3837" s="114"/>
      <c r="OUT3837" s="114"/>
      <c r="OUU3837" s="114"/>
      <c r="OUV3837" s="114"/>
      <c r="OUW3837" s="114"/>
      <c r="OUX3837" s="114"/>
      <c r="OUY3837" s="116"/>
      <c r="OUZ3837" s="114"/>
      <c r="OVA3837" s="115"/>
      <c r="OVB3837" s="115"/>
      <c r="OVC3837" s="115"/>
      <c r="OVD3837" s="113"/>
      <c r="OVE3837" s="114"/>
      <c r="OVF3837" s="114"/>
      <c r="OVG3837" s="113"/>
      <c r="OVH3837" s="118"/>
      <c r="OVI3837" s="117"/>
      <c r="OVJ3837" s="114"/>
      <c r="OVK3837" s="114"/>
      <c r="OVL3837" s="114"/>
      <c r="OVM3837" s="114"/>
      <c r="OVN3837" s="114"/>
      <c r="OVO3837" s="114"/>
      <c r="OVP3837" s="114"/>
      <c r="OVQ3837" s="114"/>
      <c r="OVR3837" s="114"/>
      <c r="OVS3837" s="114"/>
      <c r="OVT3837" s="116"/>
      <c r="OVU3837" s="114"/>
      <c r="OVV3837" s="115"/>
      <c r="OVW3837" s="115"/>
      <c r="OVX3837" s="115"/>
      <c r="OVY3837" s="113"/>
      <c r="OVZ3837" s="114"/>
      <c r="OWA3837" s="114"/>
      <c r="OWB3837" s="113"/>
      <c r="OWC3837" s="118"/>
      <c r="OWD3837" s="117"/>
      <c r="OWE3837" s="114"/>
      <c r="OWF3837" s="114"/>
      <c r="OWG3837" s="114"/>
      <c r="OWH3837" s="114"/>
      <c r="OWI3837" s="114"/>
      <c r="OWJ3837" s="114"/>
      <c r="OWK3837" s="114"/>
      <c r="OWL3837" s="114"/>
      <c r="OWM3837" s="114"/>
      <c r="OWN3837" s="114"/>
      <c r="OWO3837" s="116"/>
      <c r="OWP3837" s="114"/>
      <c r="OWQ3837" s="115"/>
      <c r="OWR3837" s="115"/>
      <c r="OWS3837" s="115"/>
      <c r="OWT3837" s="113"/>
      <c r="OWU3837" s="114"/>
      <c r="OWV3837" s="114"/>
      <c r="OWW3837" s="113"/>
      <c r="OWX3837" s="118"/>
      <c r="OWY3837" s="117"/>
      <c r="OWZ3837" s="114"/>
      <c r="OXA3837" s="114"/>
      <c r="OXB3837" s="114"/>
      <c r="OXC3837" s="114"/>
      <c r="OXD3837" s="114"/>
      <c r="OXE3837" s="114"/>
      <c r="OXF3837" s="114"/>
      <c r="OXG3837" s="114"/>
      <c r="OXH3837" s="114"/>
      <c r="OXI3837" s="114"/>
      <c r="OXJ3837" s="116"/>
      <c r="OXK3837" s="114"/>
      <c r="OXL3837" s="115"/>
      <c r="OXM3837" s="115"/>
      <c r="OXN3837" s="115"/>
      <c r="OXO3837" s="113"/>
      <c r="OXP3837" s="114"/>
      <c r="OXQ3837" s="114"/>
      <c r="OXR3837" s="113"/>
      <c r="OXS3837" s="118"/>
      <c r="OXT3837" s="117"/>
      <c r="OXU3837" s="114"/>
      <c r="OXV3837" s="114"/>
      <c r="OXW3837" s="114"/>
      <c r="OXX3837" s="114"/>
      <c r="OXY3837" s="114"/>
      <c r="OXZ3837" s="114"/>
      <c r="OYA3837" s="114"/>
      <c r="OYB3837" s="114"/>
      <c r="OYC3837" s="114"/>
      <c r="OYD3837" s="114"/>
      <c r="OYE3837" s="116"/>
      <c r="OYF3837" s="114"/>
      <c r="OYG3837" s="115"/>
      <c r="OYH3837" s="115"/>
      <c r="OYI3837" s="115"/>
      <c r="OYJ3837" s="113"/>
      <c r="OYK3837" s="114"/>
      <c r="OYL3837" s="114"/>
      <c r="OYM3837" s="113"/>
      <c r="OYN3837" s="118"/>
      <c r="OYO3837" s="117"/>
      <c r="OYP3837" s="114"/>
      <c r="OYQ3837" s="114"/>
      <c r="OYR3837" s="114"/>
      <c r="OYS3837" s="114"/>
      <c r="OYT3837" s="114"/>
      <c r="OYU3837" s="114"/>
      <c r="OYV3837" s="114"/>
      <c r="OYW3837" s="114"/>
      <c r="OYX3837" s="114"/>
      <c r="OYY3837" s="114"/>
      <c r="OYZ3837" s="116"/>
      <c r="OZA3837" s="114"/>
      <c r="OZB3837" s="115"/>
      <c r="OZC3837" s="115"/>
      <c r="OZD3837" s="115"/>
      <c r="OZE3837" s="113"/>
      <c r="OZF3837" s="114"/>
      <c r="OZG3837" s="114"/>
      <c r="OZH3837" s="113"/>
      <c r="OZI3837" s="118"/>
      <c r="OZJ3837" s="117"/>
      <c r="OZK3837" s="114"/>
      <c r="OZL3837" s="114"/>
      <c r="OZM3837" s="114"/>
      <c r="OZN3837" s="114"/>
      <c r="OZO3837" s="114"/>
      <c r="OZP3837" s="114"/>
      <c r="OZQ3837" s="114"/>
      <c r="OZR3837" s="114"/>
      <c r="OZS3837" s="114"/>
      <c r="OZT3837" s="114"/>
      <c r="OZU3837" s="116"/>
      <c r="OZV3837" s="114"/>
      <c r="OZW3837" s="115"/>
      <c r="OZX3837" s="115"/>
      <c r="OZY3837" s="115"/>
      <c r="OZZ3837" s="113"/>
      <c r="PAA3837" s="114"/>
      <c r="PAB3837" s="114"/>
      <c r="PAC3837" s="113"/>
      <c r="PAD3837" s="118"/>
      <c r="PAE3837" s="117"/>
      <c r="PAF3837" s="114"/>
      <c r="PAG3837" s="114"/>
      <c r="PAH3837" s="114"/>
      <c r="PAI3837" s="114"/>
      <c r="PAJ3837" s="114"/>
      <c r="PAK3837" s="114"/>
      <c r="PAL3837" s="114"/>
      <c r="PAM3837" s="114"/>
      <c r="PAN3837" s="114"/>
      <c r="PAO3837" s="114"/>
      <c r="PAP3837" s="116"/>
      <c r="PAQ3837" s="114"/>
      <c r="PAR3837" s="115"/>
      <c r="PAS3837" s="115"/>
      <c r="PAT3837" s="115"/>
      <c r="PAU3837" s="113"/>
      <c r="PAV3837" s="114"/>
      <c r="PAW3837" s="114"/>
      <c r="PAX3837" s="113"/>
      <c r="PAY3837" s="118"/>
      <c r="PAZ3837" s="117"/>
      <c r="PBA3837" s="114"/>
      <c r="PBB3837" s="114"/>
      <c r="PBC3837" s="114"/>
      <c r="PBD3837" s="114"/>
      <c r="PBE3837" s="114"/>
      <c r="PBF3837" s="114"/>
      <c r="PBG3837" s="114"/>
      <c r="PBH3837" s="114"/>
      <c r="PBI3837" s="114"/>
      <c r="PBJ3837" s="114"/>
      <c r="PBK3837" s="116"/>
      <c r="PBL3837" s="114"/>
      <c r="PBM3837" s="115"/>
      <c r="PBN3837" s="115"/>
      <c r="PBO3837" s="115"/>
      <c r="PBP3837" s="113"/>
      <c r="PBQ3837" s="114"/>
      <c r="PBR3837" s="114"/>
      <c r="PBS3837" s="113"/>
      <c r="PBT3837" s="118"/>
      <c r="PBU3837" s="117"/>
      <c r="PBV3837" s="114"/>
      <c r="PBW3837" s="114"/>
      <c r="PBX3837" s="114"/>
      <c r="PBY3837" s="114"/>
      <c r="PBZ3837" s="114"/>
      <c r="PCA3837" s="114"/>
      <c r="PCB3837" s="114"/>
      <c r="PCC3837" s="114"/>
      <c r="PCD3837" s="114"/>
      <c r="PCE3837" s="114"/>
      <c r="PCF3837" s="116"/>
      <c r="PCG3837" s="114"/>
      <c r="PCH3837" s="115"/>
      <c r="PCI3837" s="115"/>
      <c r="PCJ3837" s="115"/>
      <c r="PCK3837" s="113"/>
      <c r="PCL3837" s="114"/>
      <c r="PCM3837" s="114"/>
      <c r="PCN3837" s="113"/>
      <c r="PCO3837" s="118"/>
      <c r="PCP3837" s="117"/>
      <c r="PCQ3837" s="114"/>
      <c r="PCR3837" s="114"/>
      <c r="PCS3837" s="114"/>
      <c r="PCT3837" s="114"/>
      <c r="PCU3837" s="114"/>
      <c r="PCV3837" s="114"/>
      <c r="PCW3837" s="114"/>
      <c r="PCX3837" s="114"/>
      <c r="PCY3837" s="114"/>
      <c r="PCZ3837" s="114"/>
      <c r="PDA3837" s="116"/>
      <c r="PDB3837" s="114"/>
      <c r="PDC3837" s="115"/>
      <c r="PDD3837" s="115"/>
      <c r="PDE3837" s="115"/>
      <c r="PDF3837" s="113"/>
      <c r="PDG3837" s="114"/>
      <c r="PDH3837" s="114"/>
      <c r="PDI3837" s="113"/>
      <c r="PDJ3837" s="118"/>
      <c r="PDK3837" s="117"/>
      <c r="PDL3837" s="114"/>
      <c r="PDM3837" s="114"/>
      <c r="PDN3837" s="114"/>
      <c r="PDO3837" s="114"/>
      <c r="PDP3837" s="114"/>
      <c r="PDQ3837" s="114"/>
      <c r="PDR3837" s="114"/>
      <c r="PDS3837" s="114"/>
      <c r="PDT3837" s="114"/>
      <c r="PDU3837" s="114"/>
      <c r="PDV3837" s="116"/>
      <c r="PDW3837" s="114"/>
      <c r="PDX3837" s="115"/>
      <c r="PDY3837" s="115"/>
      <c r="PDZ3837" s="115"/>
      <c r="PEA3837" s="113"/>
      <c r="PEB3837" s="114"/>
      <c r="PEC3837" s="114"/>
      <c r="PED3837" s="113"/>
      <c r="PEE3837" s="118"/>
      <c r="PEF3837" s="117"/>
      <c r="PEG3837" s="114"/>
      <c r="PEH3837" s="114"/>
      <c r="PEI3837" s="114"/>
      <c r="PEJ3837" s="114"/>
      <c r="PEK3837" s="114"/>
      <c r="PEL3837" s="114"/>
      <c r="PEM3837" s="114"/>
      <c r="PEN3837" s="114"/>
      <c r="PEO3837" s="114"/>
      <c r="PEP3837" s="114"/>
      <c r="PEQ3837" s="116"/>
      <c r="PER3837" s="114"/>
      <c r="PES3837" s="115"/>
      <c r="PET3837" s="115"/>
      <c r="PEU3837" s="115"/>
      <c r="PEV3837" s="113"/>
      <c r="PEW3837" s="114"/>
      <c r="PEX3837" s="114"/>
      <c r="PEY3837" s="113"/>
      <c r="PEZ3837" s="118"/>
      <c r="PFA3837" s="117"/>
      <c r="PFB3837" s="114"/>
      <c r="PFC3837" s="114"/>
      <c r="PFD3837" s="114"/>
      <c r="PFE3837" s="114"/>
      <c r="PFF3837" s="114"/>
      <c r="PFG3837" s="114"/>
      <c r="PFH3837" s="114"/>
      <c r="PFI3837" s="114"/>
      <c r="PFJ3837" s="114"/>
      <c r="PFK3837" s="114"/>
      <c r="PFL3837" s="116"/>
      <c r="PFM3837" s="114"/>
      <c r="PFN3837" s="115"/>
      <c r="PFO3837" s="115"/>
      <c r="PFP3837" s="115"/>
      <c r="PFQ3837" s="113"/>
      <c r="PFR3837" s="114"/>
      <c r="PFS3837" s="114"/>
      <c r="PFT3837" s="113"/>
      <c r="PFU3837" s="118"/>
      <c r="PFV3837" s="117"/>
      <c r="PFW3837" s="114"/>
      <c r="PFX3837" s="114"/>
      <c r="PFY3837" s="114"/>
      <c r="PFZ3837" s="114"/>
      <c r="PGA3837" s="114"/>
      <c r="PGB3837" s="114"/>
      <c r="PGC3837" s="114"/>
      <c r="PGD3837" s="114"/>
      <c r="PGE3837" s="114"/>
      <c r="PGF3837" s="114"/>
      <c r="PGG3837" s="116"/>
      <c r="PGH3837" s="114"/>
      <c r="PGI3837" s="115"/>
      <c r="PGJ3837" s="115"/>
      <c r="PGK3837" s="115"/>
      <c r="PGL3837" s="113"/>
      <c r="PGM3837" s="114"/>
      <c r="PGN3837" s="114"/>
      <c r="PGO3837" s="113"/>
      <c r="PGP3837" s="118"/>
      <c r="PGQ3837" s="117"/>
      <c r="PGR3837" s="114"/>
      <c r="PGS3837" s="114"/>
      <c r="PGT3837" s="114"/>
      <c r="PGU3837" s="114"/>
      <c r="PGV3837" s="114"/>
      <c r="PGW3837" s="114"/>
      <c r="PGX3837" s="114"/>
      <c r="PGY3837" s="114"/>
      <c r="PGZ3837" s="114"/>
      <c r="PHA3837" s="114"/>
      <c r="PHB3837" s="116"/>
      <c r="PHC3837" s="114"/>
      <c r="PHD3837" s="115"/>
      <c r="PHE3837" s="115"/>
      <c r="PHF3837" s="115"/>
      <c r="PHG3837" s="113"/>
      <c r="PHH3837" s="114"/>
      <c r="PHI3837" s="114"/>
      <c r="PHJ3837" s="113"/>
      <c r="PHK3837" s="118"/>
      <c r="PHL3837" s="117"/>
      <c r="PHM3837" s="114"/>
      <c r="PHN3837" s="114"/>
      <c r="PHO3837" s="114"/>
      <c r="PHP3837" s="114"/>
      <c r="PHQ3837" s="114"/>
      <c r="PHR3837" s="114"/>
      <c r="PHS3837" s="114"/>
      <c r="PHT3837" s="114"/>
      <c r="PHU3837" s="114"/>
      <c r="PHV3837" s="114"/>
      <c r="PHW3837" s="116"/>
      <c r="PHX3837" s="114"/>
      <c r="PHY3837" s="115"/>
      <c r="PHZ3837" s="115"/>
      <c r="PIA3837" s="115"/>
      <c r="PIB3837" s="113"/>
      <c r="PIC3837" s="114"/>
      <c r="PID3837" s="114"/>
      <c r="PIE3837" s="113"/>
      <c r="PIF3837" s="118"/>
      <c r="PIG3837" s="117"/>
      <c r="PIH3837" s="114"/>
      <c r="PII3837" s="114"/>
      <c r="PIJ3837" s="114"/>
      <c r="PIK3837" s="114"/>
      <c r="PIL3837" s="114"/>
      <c r="PIM3837" s="114"/>
      <c r="PIN3837" s="114"/>
      <c r="PIO3837" s="114"/>
      <c r="PIP3837" s="114"/>
      <c r="PIQ3837" s="114"/>
      <c r="PIR3837" s="116"/>
      <c r="PIS3837" s="114"/>
      <c r="PIT3837" s="115"/>
      <c r="PIU3837" s="115"/>
      <c r="PIV3837" s="115"/>
      <c r="PIW3837" s="113"/>
      <c r="PIX3837" s="114"/>
      <c r="PIY3837" s="114"/>
      <c r="PIZ3837" s="113"/>
      <c r="PJA3837" s="118"/>
      <c r="PJB3837" s="117"/>
      <c r="PJC3837" s="114"/>
      <c r="PJD3837" s="114"/>
      <c r="PJE3837" s="114"/>
      <c r="PJF3837" s="114"/>
      <c r="PJG3837" s="114"/>
      <c r="PJH3837" s="114"/>
      <c r="PJI3837" s="114"/>
      <c r="PJJ3837" s="114"/>
      <c r="PJK3837" s="114"/>
      <c r="PJL3837" s="114"/>
      <c r="PJM3837" s="116"/>
      <c r="PJN3837" s="114"/>
      <c r="PJO3837" s="115"/>
      <c r="PJP3837" s="115"/>
      <c r="PJQ3837" s="115"/>
      <c r="PJR3837" s="113"/>
      <c r="PJS3837" s="114"/>
      <c r="PJT3837" s="114"/>
      <c r="PJU3837" s="113"/>
      <c r="PJV3837" s="118"/>
      <c r="PJW3837" s="117"/>
      <c r="PJX3837" s="114"/>
      <c r="PJY3837" s="114"/>
      <c r="PJZ3837" s="114"/>
      <c r="PKA3837" s="114"/>
      <c r="PKB3837" s="114"/>
      <c r="PKC3837" s="114"/>
      <c r="PKD3837" s="114"/>
      <c r="PKE3837" s="114"/>
      <c r="PKF3837" s="114"/>
      <c r="PKG3837" s="114"/>
      <c r="PKH3837" s="116"/>
      <c r="PKI3837" s="114"/>
      <c r="PKJ3837" s="115"/>
      <c r="PKK3837" s="115"/>
      <c r="PKL3837" s="115"/>
      <c r="PKM3837" s="113"/>
      <c r="PKN3837" s="114"/>
      <c r="PKO3837" s="114"/>
      <c r="PKP3837" s="113"/>
      <c r="PKQ3837" s="118"/>
      <c r="PKR3837" s="117"/>
      <c r="PKS3837" s="114"/>
      <c r="PKT3837" s="114"/>
      <c r="PKU3837" s="114"/>
      <c r="PKV3837" s="114"/>
      <c r="PKW3837" s="114"/>
      <c r="PKX3837" s="114"/>
      <c r="PKY3837" s="114"/>
      <c r="PKZ3837" s="114"/>
      <c r="PLA3837" s="114"/>
      <c r="PLB3837" s="114"/>
      <c r="PLC3837" s="116"/>
      <c r="PLD3837" s="114"/>
      <c r="PLE3837" s="115"/>
      <c r="PLF3837" s="115"/>
      <c r="PLG3837" s="115"/>
      <c r="PLH3837" s="113"/>
      <c r="PLI3837" s="114"/>
      <c r="PLJ3837" s="114"/>
      <c r="PLK3837" s="113"/>
      <c r="PLL3837" s="118"/>
      <c r="PLM3837" s="117"/>
      <c r="PLN3837" s="114"/>
      <c r="PLO3837" s="114"/>
      <c r="PLP3837" s="114"/>
      <c r="PLQ3837" s="114"/>
      <c r="PLR3837" s="114"/>
      <c r="PLS3837" s="114"/>
      <c r="PLT3837" s="114"/>
      <c r="PLU3837" s="114"/>
      <c r="PLV3837" s="114"/>
      <c r="PLW3837" s="114"/>
      <c r="PLX3837" s="116"/>
      <c r="PLY3837" s="114"/>
      <c r="PLZ3837" s="115"/>
      <c r="PMA3837" s="115"/>
      <c r="PMB3837" s="115"/>
      <c r="PMC3837" s="113"/>
      <c r="PMD3837" s="114"/>
      <c r="PME3837" s="114"/>
      <c r="PMF3837" s="113"/>
      <c r="PMG3837" s="118"/>
      <c r="PMH3837" s="117"/>
      <c r="PMI3837" s="114"/>
      <c r="PMJ3837" s="114"/>
      <c r="PMK3837" s="114"/>
      <c r="PML3837" s="114"/>
      <c r="PMM3837" s="114"/>
      <c r="PMN3837" s="114"/>
      <c r="PMO3837" s="114"/>
      <c r="PMP3837" s="114"/>
      <c r="PMQ3837" s="114"/>
      <c r="PMR3837" s="114"/>
      <c r="PMS3837" s="116"/>
      <c r="PMT3837" s="114"/>
      <c r="PMU3837" s="115"/>
      <c r="PMV3837" s="115"/>
      <c r="PMW3837" s="115"/>
      <c r="PMX3837" s="113"/>
      <c r="PMY3837" s="114"/>
      <c r="PMZ3837" s="114"/>
      <c r="PNA3837" s="113"/>
      <c r="PNB3837" s="118"/>
      <c r="PNC3837" s="117"/>
      <c r="PND3837" s="114"/>
      <c r="PNE3837" s="114"/>
      <c r="PNF3837" s="114"/>
      <c r="PNG3837" s="114"/>
      <c r="PNH3837" s="114"/>
      <c r="PNI3837" s="114"/>
      <c r="PNJ3837" s="114"/>
      <c r="PNK3837" s="114"/>
      <c r="PNL3837" s="114"/>
      <c r="PNM3837" s="114"/>
      <c r="PNN3837" s="116"/>
      <c r="PNO3837" s="114"/>
      <c r="PNP3837" s="115"/>
      <c r="PNQ3837" s="115"/>
      <c r="PNR3837" s="115"/>
      <c r="PNS3837" s="113"/>
      <c r="PNT3837" s="114"/>
      <c r="PNU3837" s="114"/>
      <c r="PNV3837" s="113"/>
      <c r="PNW3837" s="118"/>
      <c r="PNX3837" s="117"/>
      <c r="PNY3837" s="114"/>
      <c r="PNZ3837" s="114"/>
      <c r="POA3837" s="114"/>
      <c r="POB3837" s="114"/>
      <c r="POC3837" s="114"/>
      <c r="POD3837" s="114"/>
      <c r="POE3837" s="114"/>
      <c r="POF3837" s="114"/>
      <c r="POG3837" s="114"/>
      <c r="POH3837" s="114"/>
      <c r="POI3837" s="116"/>
      <c r="POJ3837" s="114"/>
      <c r="POK3837" s="115"/>
      <c r="POL3837" s="115"/>
      <c r="POM3837" s="115"/>
      <c r="PON3837" s="113"/>
      <c r="POO3837" s="114"/>
      <c r="POP3837" s="114"/>
      <c r="POQ3837" s="113"/>
      <c r="POR3837" s="118"/>
      <c r="POS3837" s="117"/>
      <c r="POT3837" s="114"/>
      <c r="POU3837" s="114"/>
      <c r="POV3837" s="114"/>
      <c r="POW3837" s="114"/>
      <c r="POX3837" s="114"/>
      <c r="POY3837" s="114"/>
      <c r="POZ3837" s="114"/>
      <c r="PPA3837" s="114"/>
      <c r="PPB3837" s="114"/>
      <c r="PPC3837" s="114"/>
      <c r="PPD3837" s="116"/>
      <c r="PPE3837" s="114"/>
      <c r="PPF3837" s="115"/>
      <c r="PPG3837" s="115"/>
      <c r="PPH3837" s="115"/>
      <c r="PPI3837" s="113"/>
      <c r="PPJ3837" s="114"/>
      <c r="PPK3837" s="114"/>
      <c r="PPL3837" s="113"/>
      <c r="PPM3837" s="118"/>
      <c r="PPN3837" s="117"/>
      <c r="PPO3837" s="114"/>
      <c r="PPP3837" s="114"/>
      <c r="PPQ3837" s="114"/>
      <c r="PPR3837" s="114"/>
      <c r="PPS3837" s="114"/>
      <c r="PPT3837" s="114"/>
      <c r="PPU3837" s="114"/>
      <c r="PPV3837" s="114"/>
      <c r="PPW3837" s="114"/>
      <c r="PPX3837" s="114"/>
      <c r="PPY3837" s="116"/>
      <c r="PPZ3837" s="114"/>
      <c r="PQA3837" s="115"/>
      <c r="PQB3837" s="115"/>
      <c r="PQC3837" s="115"/>
      <c r="PQD3837" s="113"/>
      <c r="PQE3837" s="114"/>
      <c r="PQF3837" s="114"/>
      <c r="PQG3837" s="113"/>
      <c r="PQH3837" s="118"/>
      <c r="PQI3837" s="117"/>
      <c r="PQJ3837" s="114"/>
      <c r="PQK3837" s="114"/>
      <c r="PQL3837" s="114"/>
      <c r="PQM3837" s="114"/>
      <c r="PQN3837" s="114"/>
      <c r="PQO3837" s="114"/>
      <c r="PQP3837" s="114"/>
      <c r="PQQ3837" s="114"/>
      <c r="PQR3837" s="114"/>
      <c r="PQS3837" s="114"/>
      <c r="PQT3837" s="116"/>
      <c r="PQU3837" s="114"/>
      <c r="PQV3837" s="115"/>
      <c r="PQW3837" s="115"/>
      <c r="PQX3837" s="115"/>
      <c r="PQY3837" s="113"/>
      <c r="PQZ3837" s="114"/>
      <c r="PRA3837" s="114"/>
      <c r="PRB3837" s="113"/>
      <c r="PRC3837" s="118"/>
      <c r="PRD3837" s="117"/>
      <c r="PRE3837" s="114"/>
      <c r="PRF3837" s="114"/>
      <c r="PRG3837" s="114"/>
      <c r="PRH3837" s="114"/>
      <c r="PRI3837" s="114"/>
      <c r="PRJ3837" s="114"/>
      <c r="PRK3837" s="114"/>
      <c r="PRL3837" s="114"/>
      <c r="PRM3837" s="114"/>
      <c r="PRN3837" s="114"/>
      <c r="PRO3837" s="116"/>
      <c r="PRP3837" s="114"/>
      <c r="PRQ3837" s="115"/>
      <c r="PRR3837" s="115"/>
      <c r="PRS3837" s="115"/>
      <c r="PRT3837" s="113"/>
      <c r="PRU3837" s="114"/>
      <c r="PRV3837" s="114"/>
      <c r="PRW3837" s="113"/>
      <c r="PRX3837" s="118"/>
      <c r="PRY3837" s="117"/>
      <c r="PRZ3837" s="114"/>
      <c r="PSA3837" s="114"/>
      <c r="PSB3837" s="114"/>
      <c r="PSC3837" s="114"/>
      <c r="PSD3837" s="114"/>
      <c r="PSE3837" s="114"/>
      <c r="PSF3837" s="114"/>
      <c r="PSG3837" s="114"/>
      <c r="PSH3837" s="114"/>
      <c r="PSI3837" s="114"/>
      <c r="PSJ3837" s="116"/>
      <c r="PSK3837" s="114"/>
      <c r="PSL3837" s="115"/>
      <c r="PSM3837" s="115"/>
      <c r="PSN3837" s="115"/>
      <c r="PSO3837" s="113"/>
      <c r="PSP3837" s="114"/>
      <c r="PSQ3837" s="114"/>
      <c r="PSR3837" s="113"/>
      <c r="PSS3837" s="118"/>
      <c r="PST3837" s="117"/>
      <c r="PSU3837" s="114"/>
      <c r="PSV3837" s="114"/>
      <c r="PSW3837" s="114"/>
      <c r="PSX3837" s="114"/>
      <c r="PSY3837" s="114"/>
      <c r="PSZ3837" s="114"/>
      <c r="PTA3837" s="114"/>
      <c r="PTB3837" s="114"/>
      <c r="PTC3837" s="114"/>
      <c r="PTD3837" s="114"/>
      <c r="PTE3837" s="116"/>
      <c r="PTF3837" s="114"/>
      <c r="PTG3837" s="115"/>
      <c r="PTH3837" s="115"/>
      <c r="PTI3837" s="115"/>
      <c r="PTJ3837" s="113"/>
      <c r="PTK3837" s="114"/>
      <c r="PTL3837" s="114"/>
      <c r="PTM3837" s="113"/>
      <c r="PTN3837" s="118"/>
      <c r="PTO3837" s="117"/>
      <c r="PTP3837" s="114"/>
      <c r="PTQ3837" s="114"/>
      <c r="PTR3837" s="114"/>
      <c r="PTS3837" s="114"/>
      <c r="PTT3837" s="114"/>
      <c r="PTU3837" s="114"/>
      <c r="PTV3837" s="114"/>
      <c r="PTW3837" s="114"/>
      <c r="PTX3837" s="114"/>
      <c r="PTY3837" s="114"/>
      <c r="PTZ3837" s="116"/>
      <c r="PUA3837" s="114"/>
      <c r="PUB3837" s="115"/>
      <c r="PUC3837" s="115"/>
      <c r="PUD3837" s="115"/>
      <c r="PUE3837" s="113"/>
      <c r="PUF3837" s="114"/>
      <c r="PUG3837" s="114"/>
      <c r="PUH3837" s="113"/>
      <c r="PUI3837" s="118"/>
      <c r="PUJ3837" s="117"/>
      <c r="PUK3837" s="114"/>
      <c r="PUL3837" s="114"/>
      <c r="PUM3837" s="114"/>
      <c r="PUN3837" s="114"/>
      <c r="PUO3837" s="114"/>
      <c r="PUP3837" s="114"/>
      <c r="PUQ3837" s="114"/>
      <c r="PUR3837" s="114"/>
      <c r="PUS3837" s="114"/>
      <c r="PUT3837" s="114"/>
      <c r="PUU3837" s="116"/>
      <c r="PUV3837" s="114"/>
      <c r="PUW3837" s="115"/>
      <c r="PUX3837" s="115"/>
      <c r="PUY3837" s="115"/>
      <c r="PUZ3837" s="113"/>
      <c r="PVA3837" s="114"/>
      <c r="PVB3837" s="114"/>
      <c r="PVC3837" s="113"/>
      <c r="PVD3837" s="118"/>
      <c r="PVE3837" s="117"/>
      <c r="PVF3837" s="114"/>
      <c r="PVG3837" s="114"/>
      <c r="PVH3837" s="114"/>
      <c r="PVI3837" s="114"/>
      <c r="PVJ3837" s="114"/>
      <c r="PVK3837" s="114"/>
      <c r="PVL3837" s="114"/>
      <c r="PVM3837" s="114"/>
      <c r="PVN3837" s="114"/>
      <c r="PVO3837" s="114"/>
      <c r="PVP3837" s="116"/>
      <c r="PVQ3837" s="114"/>
      <c r="PVR3837" s="115"/>
      <c r="PVS3837" s="115"/>
      <c r="PVT3837" s="115"/>
      <c r="PVU3837" s="113"/>
      <c r="PVV3837" s="114"/>
      <c r="PVW3837" s="114"/>
      <c r="PVX3837" s="113"/>
      <c r="PVY3837" s="118"/>
      <c r="PVZ3837" s="117"/>
      <c r="PWA3837" s="114"/>
      <c r="PWB3837" s="114"/>
      <c r="PWC3837" s="114"/>
      <c r="PWD3837" s="114"/>
      <c r="PWE3837" s="114"/>
      <c r="PWF3837" s="114"/>
      <c r="PWG3837" s="114"/>
      <c r="PWH3837" s="114"/>
      <c r="PWI3837" s="114"/>
      <c r="PWJ3837" s="114"/>
      <c r="PWK3837" s="116"/>
      <c r="PWL3837" s="114"/>
      <c r="PWM3837" s="115"/>
      <c r="PWN3837" s="115"/>
      <c r="PWO3837" s="115"/>
      <c r="PWP3837" s="113"/>
      <c r="PWQ3837" s="114"/>
      <c r="PWR3837" s="114"/>
      <c r="PWS3837" s="113"/>
      <c r="PWT3837" s="118"/>
      <c r="PWU3837" s="117"/>
      <c r="PWV3837" s="114"/>
      <c r="PWW3837" s="114"/>
      <c r="PWX3837" s="114"/>
      <c r="PWY3837" s="114"/>
      <c r="PWZ3837" s="114"/>
      <c r="PXA3837" s="114"/>
      <c r="PXB3837" s="114"/>
      <c r="PXC3837" s="114"/>
      <c r="PXD3837" s="114"/>
      <c r="PXE3837" s="114"/>
      <c r="PXF3837" s="116"/>
      <c r="PXG3837" s="114"/>
      <c r="PXH3837" s="115"/>
      <c r="PXI3837" s="115"/>
      <c r="PXJ3837" s="115"/>
      <c r="PXK3837" s="113"/>
      <c r="PXL3837" s="114"/>
      <c r="PXM3837" s="114"/>
      <c r="PXN3837" s="113"/>
      <c r="PXO3837" s="118"/>
      <c r="PXP3837" s="117"/>
      <c r="PXQ3837" s="114"/>
      <c r="PXR3837" s="114"/>
      <c r="PXS3837" s="114"/>
      <c r="PXT3837" s="114"/>
      <c r="PXU3837" s="114"/>
      <c r="PXV3837" s="114"/>
      <c r="PXW3837" s="114"/>
      <c r="PXX3837" s="114"/>
      <c r="PXY3837" s="114"/>
      <c r="PXZ3837" s="114"/>
      <c r="PYA3837" s="116"/>
      <c r="PYB3837" s="114"/>
      <c r="PYC3837" s="115"/>
      <c r="PYD3837" s="115"/>
      <c r="PYE3837" s="115"/>
      <c r="PYF3837" s="113"/>
      <c r="PYG3837" s="114"/>
      <c r="PYH3837" s="114"/>
      <c r="PYI3837" s="113"/>
      <c r="PYJ3837" s="118"/>
      <c r="PYK3837" s="117"/>
      <c r="PYL3837" s="114"/>
      <c r="PYM3837" s="114"/>
      <c r="PYN3837" s="114"/>
      <c r="PYO3837" s="114"/>
      <c r="PYP3837" s="114"/>
      <c r="PYQ3837" s="114"/>
      <c r="PYR3837" s="114"/>
      <c r="PYS3837" s="114"/>
      <c r="PYT3837" s="114"/>
      <c r="PYU3837" s="114"/>
      <c r="PYV3837" s="116"/>
      <c r="PYW3837" s="114"/>
      <c r="PYX3837" s="115"/>
      <c r="PYY3837" s="115"/>
      <c r="PYZ3837" s="115"/>
      <c r="PZA3837" s="113"/>
      <c r="PZB3837" s="114"/>
      <c r="PZC3837" s="114"/>
      <c r="PZD3837" s="113"/>
      <c r="PZE3837" s="118"/>
      <c r="PZF3837" s="117"/>
      <c r="PZG3837" s="114"/>
      <c r="PZH3837" s="114"/>
      <c r="PZI3837" s="114"/>
      <c r="PZJ3837" s="114"/>
      <c r="PZK3837" s="114"/>
      <c r="PZL3837" s="114"/>
      <c r="PZM3837" s="114"/>
      <c r="PZN3837" s="114"/>
      <c r="PZO3837" s="114"/>
      <c r="PZP3837" s="114"/>
      <c r="PZQ3837" s="116"/>
      <c r="PZR3837" s="114"/>
      <c r="PZS3837" s="115"/>
      <c r="PZT3837" s="115"/>
      <c r="PZU3837" s="115"/>
      <c r="PZV3837" s="113"/>
      <c r="PZW3837" s="114"/>
      <c r="PZX3837" s="114"/>
      <c r="PZY3837" s="113"/>
      <c r="PZZ3837" s="118"/>
      <c r="QAA3837" s="117"/>
      <c r="QAB3837" s="114"/>
      <c r="QAC3837" s="114"/>
      <c r="QAD3837" s="114"/>
      <c r="QAE3837" s="114"/>
      <c r="QAF3837" s="114"/>
      <c r="QAG3837" s="114"/>
      <c r="QAH3837" s="114"/>
      <c r="QAI3837" s="114"/>
      <c r="QAJ3837" s="114"/>
      <c r="QAK3837" s="114"/>
      <c r="QAL3837" s="116"/>
      <c r="QAM3837" s="114"/>
      <c r="QAN3837" s="115"/>
      <c r="QAO3837" s="115"/>
      <c r="QAP3837" s="115"/>
      <c r="QAQ3837" s="113"/>
      <c r="QAR3837" s="114"/>
      <c r="QAS3837" s="114"/>
      <c r="QAT3837" s="113"/>
      <c r="QAU3837" s="118"/>
      <c r="QAV3837" s="117"/>
      <c r="QAW3837" s="114"/>
      <c r="QAX3837" s="114"/>
      <c r="QAY3837" s="114"/>
      <c r="QAZ3837" s="114"/>
      <c r="QBA3837" s="114"/>
      <c r="QBB3837" s="114"/>
      <c r="QBC3837" s="114"/>
      <c r="QBD3837" s="114"/>
      <c r="QBE3837" s="114"/>
      <c r="QBF3837" s="114"/>
      <c r="QBG3837" s="116"/>
      <c r="QBH3837" s="114"/>
      <c r="QBI3837" s="115"/>
      <c r="QBJ3837" s="115"/>
      <c r="QBK3837" s="115"/>
      <c r="QBL3837" s="113"/>
      <c r="QBM3837" s="114"/>
      <c r="QBN3837" s="114"/>
      <c r="QBO3837" s="113"/>
      <c r="QBP3837" s="118"/>
      <c r="QBQ3837" s="117"/>
      <c r="QBR3837" s="114"/>
      <c r="QBS3837" s="114"/>
      <c r="QBT3837" s="114"/>
      <c r="QBU3837" s="114"/>
      <c r="QBV3837" s="114"/>
      <c r="QBW3837" s="114"/>
      <c r="QBX3837" s="114"/>
      <c r="QBY3837" s="114"/>
      <c r="QBZ3837" s="114"/>
      <c r="QCA3837" s="114"/>
      <c r="QCB3837" s="116"/>
      <c r="QCC3837" s="114"/>
      <c r="QCD3837" s="115"/>
      <c r="QCE3837" s="115"/>
      <c r="QCF3837" s="115"/>
      <c r="QCG3837" s="113"/>
      <c r="QCH3837" s="114"/>
      <c r="QCI3837" s="114"/>
      <c r="QCJ3837" s="113"/>
      <c r="QCK3837" s="118"/>
      <c r="QCL3837" s="117"/>
      <c r="QCM3837" s="114"/>
      <c r="QCN3837" s="114"/>
      <c r="QCO3837" s="114"/>
      <c r="QCP3837" s="114"/>
      <c r="QCQ3837" s="114"/>
      <c r="QCR3837" s="114"/>
      <c r="QCS3837" s="114"/>
      <c r="QCT3837" s="114"/>
      <c r="QCU3837" s="114"/>
      <c r="QCV3837" s="114"/>
      <c r="QCW3837" s="116"/>
      <c r="QCX3837" s="114"/>
      <c r="QCY3837" s="115"/>
      <c r="QCZ3837" s="115"/>
      <c r="QDA3837" s="115"/>
      <c r="QDB3837" s="113"/>
      <c r="QDC3837" s="114"/>
      <c r="QDD3837" s="114"/>
      <c r="QDE3837" s="113"/>
      <c r="QDF3837" s="118"/>
      <c r="QDG3837" s="117"/>
      <c r="QDH3837" s="114"/>
      <c r="QDI3837" s="114"/>
      <c r="QDJ3837" s="114"/>
      <c r="QDK3837" s="114"/>
      <c r="QDL3837" s="114"/>
      <c r="QDM3837" s="114"/>
      <c r="QDN3837" s="114"/>
      <c r="QDO3837" s="114"/>
      <c r="QDP3837" s="114"/>
      <c r="QDQ3837" s="114"/>
      <c r="QDR3837" s="116"/>
      <c r="QDS3837" s="114"/>
      <c r="QDT3837" s="115"/>
      <c r="QDU3837" s="115"/>
      <c r="QDV3837" s="115"/>
      <c r="QDW3837" s="113"/>
      <c r="QDX3837" s="114"/>
      <c r="QDY3837" s="114"/>
      <c r="QDZ3837" s="113"/>
      <c r="QEA3837" s="118"/>
      <c r="QEB3837" s="117"/>
      <c r="QEC3837" s="114"/>
      <c r="QED3837" s="114"/>
      <c r="QEE3837" s="114"/>
      <c r="QEF3837" s="114"/>
      <c r="QEG3837" s="114"/>
      <c r="QEH3837" s="114"/>
      <c r="QEI3837" s="114"/>
      <c r="QEJ3837" s="114"/>
      <c r="QEK3837" s="114"/>
      <c r="QEL3837" s="114"/>
      <c r="QEM3837" s="116"/>
      <c r="QEN3837" s="114"/>
      <c r="QEO3837" s="115"/>
      <c r="QEP3837" s="115"/>
      <c r="QEQ3837" s="115"/>
      <c r="QER3837" s="113"/>
      <c r="QES3837" s="114"/>
      <c r="QET3837" s="114"/>
      <c r="QEU3837" s="113"/>
      <c r="QEV3837" s="118"/>
      <c r="QEW3837" s="117"/>
      <c r="QEX3837" s="114"/>
      <c r="QEY3837" s="114"/>
      <c r="QEZ3837" s="114"/>
      <c r="QFA3837" s="114"/>
      <c r="QFB3837" s="114"/>
      <c r="QFC3837" s="114"/>
      <c r="QFD3837" s="114"/>
      <c r="QFE3837" s="114"/>
      <c r="QFF3837" s="114"/>
      <c r="QFG3837" s="114"/>
      <c r="QFH3837" s="116"/>
      <c r="QFI3837" s="114"/>
      <c r="QFJ3837" s="115"/>
      <c r="QFK3837" s="115"/>
      <c r="QFL3837" s="115"/>
      <c r="QFM3837" s="113"/>
      <c r="QFN3837" s="114"/>
      <c r="QFO3837" s="114"/>
      <c r="QFP3837" s="113"/>
      <c r="QFQ3837" s="118"/>
      <c r="QFR3837" s="117"/>
      <c r="QFS3837" s="114"/>
      <c r="QFT3837" s="114"/>
      <c r="QFU3837" s="114"/>
      <c r="QFV3837" s="114"/>
      <c r="QFW3837" s="114"/>
      <c r="QFX3837" s="114"/>
      <c r="QFY3837" s="114"/>
      <c r="QFZ3837" s="114"/>
      <c r="QGA3837" s="114"/>
      <c r="QGB3837" s="114"/>
      <c r="QGC3837" s="116"/>
      <c r="QGD3837" s="114"/>
      <c r="QGE3837" s="115"/>
      <c r="QGF3837" s="115"/>
      <c r="QGG3837" s="115"/>
      <c r="QGH3837" s="113"/>
      <c r="QGI3837" s="114"/>
      <c r="QGJ3837" s="114"/>
      <c r="QGK3837" s="113"/>
      <c r="QGL3837" s="118"/>
      <c r="QGM3837" s="117"/>
      <c r="QGN3837" s="114"/>
      <c r="QGO3837" s="114"/>
      <c r="QGP3837" s="114"/>
      <c r="QGQ3837" s="114"/>
      <c r="QGR3837" s="114"/>
      <c r="QGS3837" s="114"/>
      <c r="QGT3837" s="114"/>
      <c r="QGU3837" s="114"/>
      <c r="QGV3837" s="114"/>
      <c r="QGW3837" s="114"/>
      <c r="QGX3837" s="116"/>
      <c r="QGY3837" s="114"/>
      <c r="QGZ3837" s="115"/>
      <c r="QHA3837" s="115"/>
      <c r="QHB3837" s="115"/>
      <c r="QHC3837" s="113"/>
      <c r="QHD3837" s="114"/>
      <c r="QHE3837" s="114"/>
      <c r="QHF3837" s="113"/>
      <c r="QHG3837" s="118"/>
      <c r="QHH3837" s="117"/>
      <c r="QHI3837" s="114"/>
      <c r="QHJ3837" s="114"/>
      <c r="QHK3837" s="114"/>
      <c r="QHL3837" s="114"/>
      <c r="QHM3837" s="114"/>
      <c r="QHN3837" s="114"/>
      <c r="QHO3837" s="114"/>
      <c r="QHP3837" s="114"/>
      <c r="QHQ3837" s="114"/>
      <c r="QHR3837" s="114"/>
      <c r="QHS3837" s="116"/>
      <c r="QHT3837" s="114"/>
      <c r="QHU3837" s="115"/>
      <c r="QHV3837" s="115"/>
      <c r="QHW3837" s="115"/>
      <c r="QHX3837" s="113"/>
      <c r="QHY3837" s="114"/>
      <c r="QHZ3837" s="114"/>
      <c r="QIA3837" s="113"/>
      <c r="QIB3837" s="118"/>
      <c r="QIC3837" s="117"/>
      <c r="QID3837" s="114"/>
      <c r="QIE3837" s="114"/>
      <c r="QIF3837" s="114"/>
      <c r="QIG3837" s="114"/>
      <c r="QIH3837" s="114"/>
      <c r="QII3837" s="114"/>
      <c r="QIJ3837" s="114"/>
      <c r="QIK3837" s="114"/>
      <c r="QIL3837" s="114"/>
      <c r="QIM3837" s="114"/>
      <c r="QIN3837" s="116"/>
      <c r="QIO3837" s="114"/>
      <c r="QIP3837" s="115"/>
      <c r="QIQ3837" s="115"/>
      <c r="QIR3837" s="115"/>
      <c r="QIS3837" s="113"/>
      <c r="QIT3837" s="114"/>
      <c r="QIU3837" s="114"/>
      <c r="QIV3837" s="113"/>
      <c r="QIW3837" s="118"/>
      <c r="QIX3837" s="117"/>
      <c r="QIY3837" s="114"/>
      <c r="QIZ3837" s="114"/>
      <c r="QJA3837" s="114"/>
      <c r="QJB3837" s="114"/>
      <c r="QJC3837" s="114"/>
      <c r="QJD3837" s="114"/>
      <c r="QJE3837" s="114"/>
      <c r="QJF3837" s="114"/>
      <c r="QJG3837" s="114"/>
      <c r="QJH3837" s="114"/>
      <c r="QJI3837" s="116"/>
      <c r="QJJ3837" s="114"/>
      <c r="QJK3837" s="115"/>
      <c r="QJL3837" s="115"/>
      <c r="QJM3837" s="115"/>
      <c r="QJN3837" s="113"/>
      <c r="QJO3837" s="114"/>
      <c r="QJP3837" s="114"/>
      <c r="QJQ3837" s="113"/>
      <c r="QJR3837" s="118"/>
      <c r="QJS3837" s="117"/>
      <c r="QJT3837" s="114"/>
      <c r="QJU3837" s="114"/>
      <c r="QJV3837" s="114"/>
      <c r="QJW3837" s="114"/>
      <c r="QJX3837" s="114"/>
      <c r="QJY3837" s="114"/>
      <c r="QJZ3837" s="114"/>
      <c r="QKA3837" s="114"/>
      <c r="QKB3837" s="114"/>
      <c r="QKC3837" s="114"/>
      <c r="QKD3837" s="116"/>
      <c r="QKE3837" s="114"/>
      <c r="QKF3837" s="115"/>
      <c r="QKG3837" s="115"/>
      <c r="QKH3837" s="115"/>
      <c r="QKI3837" s="113"/>
      <c r="QKJ3837" s="114"/>
      <c r="QKK3837" s="114"/>
      <c r="QKL3837" s="113"/>
      <c r="QKM3837" s="118"/>
      <c r="QKN3837" s="117"/>
      <c r="QKO3837" s="114"/>
      <c r="QKP3837" s="114"/>
      <c r="QKQ3837" s="114"/>
      <c r="QKR3837" s="114"/>
      <c r="QKS3837" s="114"/>
      <c r="QKT3837" s="114"/>
      <c r="QKU3837" s="114"/>
      <c r="QKV3837" s="114"/>
      <c r="QKW3837" s="114"/>
      <c r="QKX3837" s="114"/>
      <c r="QKY3837" s="116"/>
      <c r="QKZ3837" s="114"/>
      <c r="QLA3837" s="115"/>
      <c r="QLB3837" s="115"/>
      <c r="QLC3837" s="115"/>
      <c r="QLD3837" s="113"/>
      <c r="QLE3837" s="114"/>
      <c r="QLF3837" s="114"/>
      <c r="QLG3837" s="113"/>
      <c r="QLH3837" s="118"/>
      <c r="QLI3837" s="117"/>
      <c r="QLJ3837" s="114"/>
      <c r="QLK3837" s="114"/>
      <c r="QLL3837" s="114"/>
      <c r="QLM3837" s="114"/>
      <c r="QLN3837" s="114"/>
      <c r="QLO3837" s="114"/>
      <c r="QLP3837" s="114"/>
      <c r="QLQ3837" s="114"/>
      <c r="QLR3837" s="114"/>
      <c r="QLS3837" s="114"/>
      <c r="QLT3837" s="116"/>
      <c r="QLU3837" s="114"/>
      <c r="QLV3837" s="115"/>
      <c r="QLW3837" s="115"/>
      <c r="QLX3837" s="115"/>
      <c r="QLY3837" s="113"/>
      <c r="QLZ3837" s="114"/>
      <c r="QMA3837" s="114"/>
      <c r="QMB3837" s="113"/>
      <c r="QMC3837" s="118"/>
      <c r="QMD3837" s="117"/>
      <c r="QME3837" s="114"/>
      <c r="QMF3837" s="114"/>
      <c r="QMG3837" s="114"/>
      <c r="QMH3837" s="114"/>
      <c r="QMI3837" s="114"/>
      <c r="QMJ3837" s="114"/>
      <c r="QMK3837" s="114"/>
      <c r="QML3837" s="114"/>
      <c r="QMM3837" s="114"/>
      <c r="QMN3837" s="114"/>
      <c r="QMO3837" s="116"/>
      <c r="QMP3837" s="114"/>
      <c r="QMQ3837" s="115"/>
      <c r="QMR3837" s="115"/>
      <c r="QMS3837" s="115"/>
      <c r="QMT3837" s="113"/>
      <c r="QMU3837" s="114"/>
      <c r="QMV3837" s="114"/>
      <c r="QMW3837" s="113"/>
      <c r="QMX3837" s="118"/>
      <c r="QMY3837" s="117"/>
      <c r="QMZ3837" s="114"/>
      <c r="QNA3837" s="114"/>
      <c r="QNB3837" s="114"/>
      <c r="QNC3837" s="114"/>
      <c r="QND3837" s="114"/>
      <c r="QNE3837" s="114"/>
      <c r="QNF3837" s="114"/>
      <c r="QNG3837" s="114"/>
      <c r="QNH3837" s="114"/>
      <c r="QNI3837" s="114"/>
      <c r="QNJ3837" s="116"/>
      <c r="QNK3837" s="114"/>
      <c r="QNL3837" s="115"/>
      <c r="QNM3837" s="115"/>
      <c r="QNN3837" s="115"/>
      <c r="QNO3837" s="113"/>
      <c r="QNP3837" s="114"/>
      <c r="QNQ3837" s="114"/>
      <c r="QNR3837" s="113"/>
      <c r="QNS3837" s="118"/>
      <c r="QNT3837" s="117"/>
      <c r="QNU3837" s="114"/>
      <c r="QNV3837" s="114"/>
      <c r="QNW3837" s="114"/>
      <c r="QNX3837" s="114"/>
      <c r="QNY3837" s="114"/>
      <c r="QNZ3837" s="114"/>
      <c r="QOA3837" s="114"/>
      <c r="QOB3837" s="114"/>
      <c r="QOC3837" s="114"/>
      <c r="QOD3837" s="114"/>
      <c r="QOE3837" s="116"/>
      <c r="QOF3837" s="114"/>
      <c r="QOG3837" s="115"/>
      <c r="QOH3837" s="115"/>
      <c r="QOI3837" s="115"/>
      <c r="QOJ3837" s="113"/>
      <c r="QOK3837" s="114"/>
      <c r="QOL3837" s="114"/>
      <c r="QOM3837" s="113"/>
      <c r="QON3837" s="118"/>
      <c r="QOO3837" s="117"/>
      <c r="QOP3837" s="114"/>
      <c r="QOQ3837" s="114"/>
      <c r="QOR3837" s="114"/>
      <c r="QOS3837" s="114"/>
      <c r="QOT3837" s="114"/>
      <c r="QOU3837" s="114"/>
      <c r="QOV3837" s="114"/>
      <c r="QOW3837" s="114"/>
      <c r="QOX3837" s="114"/>
      <c r="QOY3837" s="114"/>
      <c r="QOZ3837" s="116"/>
      <c r="QPA3837" s="114"/>
      <c r="QPB3837" s="115"/>
      <c r="QPC3837" s="115"/>
      <c r="QPD3837" s="115"/>
      <c r="QPE3837" s="113"/>
      <c r="QPF3837" s="114"/>
      <c r="QPG3837" s="114"/>
      <c r="QPH3837" s="113"/>
      <c r="QPI3837" s="118"/>
      <c r="QPJ3837" s="117"/>
      <c r="QPK3837" s="114"/>
      <c r="QPL3837" s="114"/>
      <c r="QPM3837" s="114"/>
      <c r="QPN3837" s="114"/>
      <c r="QPO3837" s="114"/>
      <c r="QPP3837" s="114"/>
      <c r="QPQ3837" s="114"/>
      <c r="QPR3837" s="114"/>
      <c r="QPS3837" s="114"/>
      <c r="QPT3837" s="114"/>
      <c r="QPU3837" s="116"/>
      <c r="QPV3837" s="114"/>
      <c r="QPW3837" s="115"/>
      <c r="QPX3837" s="115"/>
      <c r="QPY3837" s="115"/>
      <c r="QPZ3837" s="113"/>
      <c r="QQA3837" s="114"/>
      <c r="QQB3837" s="114"/>
      <c r="QQC3837" s="113"/>
      <c r="QQD3837" s="118"/>
      <c r="QQE3837" s="117"/>
      <c r="QQF3837" s="114"/>
      <c r="QQG3837" s="114"/>
      <c r="QQH3837" s="114"/>
      <c r="QQI3837" s="114"/>
      <c r="QQJ3837" s="114"/>
      <c r="QQK3837" s="114"/>
      <c r="QQL3837" s="114"/>
      <c r="QQM3837" s="114"/>
      <c r="QQN3837" s="114"/>
      <c r="QQO3837" s="114"/>
      <c r="QQP3837" s="116"/>
      <c r="QQQ3837" s="114"/>
      <c r="QQR3837" s="115"/>
      <c r="QQS3837" s="115"/>
      <c r="QQT3837" s="115"/>
      <c r="QQU3837" s="113"/>
      <c r="QQV3837" s="114"/>
      <c r="QQW3837" s="114"/>
      <c r="QQX3837" s="113"/>
      <c r="QQY3837" s="118"/>
      <c r="QQZ3837" s="117"/>
      <c r="QRA3837" s="114"/>
      <c r="QRB3837" s="114"/>
      <c r="QRC3837" s="114"/>
      <c r="QRD3837" s="114"/>
      <c r="QRE3837" s="114"/>
      <c r="QRF3837" s="114"/>
      <c r="QRG3837" s="114"/>
      <c r="QRH3837" s="114"/>
      <c r="QRI3837" s="114"/>
      <c r="QRJ3837" s="114"/>
      <c r="QRK3837" s="116"/>
      <c r="QRL3837" s="114"/>
      <c r="QRM3837" s="115"/>
      <c r="QRN3837" s="115"/>
      <c r="QRO3837" s="115"/>
      <c r="QRP3837" s="113"/>
      <c r="QRQ3837" s="114"/>
      <c r="QRR3837" s="114"/>
      <c r="QRS3837" s="113"/>
      <c r="QRT3837" s="118"/>
      <c r="QRU3837" s="117"/>
      <c r="QRV3837" s="114"/>
      <c r="QRW3837" s="114"/>
      <c r="QRX3837" s="114"/>
      <c r="QRY3837" s="114"/>
      <c r="QRZ3837" s="114"/>
      <c r="QSA3837" s="114"/>
      <c r="QSB3837" s="114"/>
      <c r="QSC3837" s="114"/>
      <c r="QSD3837" s="114"/>
      <c r="QSE3837" s="114"/>
      <c r="QSF3837" s="116"/>
      <c r="QSG3837" s="114"/>
      <c r="QSH3837" s="115"/>
      <c r="QSI3837" s="115"/>
      <c r="QSJ3837" s="115"/>
      <c r="QSK3837" s="113"/>
      <c r="QSL3837" s="114"/>
      <c r="QSM3837" s="114"/>
      <c r="QSN3837" s="113"/>
      <c r="QSO3837" s="118"/>
      <c r="QSP3837" s="117"/>
      <c r="QSQ3837" s="114"/>
      <c r="QSR3837" s="114"/>
      <c r="QSS3837" s="114"/>
      <c r="QST3837" s="114"/>
      <c r="QSU3837" s="114"/>
      <c r="QSV3837" s="114"/>
      <c r="QSW3837" s="114"/>
      <c r="QSX3837" s="114"/>
      <c r="QSY3837" s="114"/>
      <c r="QSZ3837" s="114"/>
      <c r="QTA3837" s="116"/>
      <c r="QTB3837" s="114"/>
      <c r="QTC3837" s="115"/>
      <c r="QTD3837" s="115"/>
      <c r="QTE3837" s="115"/>
      <c r="QTF3837" s="113"/>
      <c r="QTG3837" s="114"/>
      <c r="QTH3837" s="114"/>
      <c r="QTI3837" s="113"/>
      <c r="QTJ3837" s="118"/>
      <c r="QTK3837" s="117"/>
      <c r="QTL3837" s="114"/>
      <c r="QTM3837" s="114"/>
      <c r="QTN3837" s="114"/>
      <c r="QTO3837" s="114"/>
      <c r="QTP3837" s="114"/>
      <c r="QTQ3837" s="114"/>
      <c r="QTR3837" s="114"/>
      <c r="QTS3837" s="114"/>
      <c r="QTT3837" s="114"/>
      <c r="QTU3837" s="114"/>
      <c r="QTV3837" s="116"/>
      <c r="QTW3837" s="114"/>
      <c r="QTX3837" s="115"/>
      <c r="QTY3837" s="115"/>
      <c r="QTZ3837" s="115"/>
      <c r="QUA3837" s="113"/>
      <c r="QUB3837" s="114"/>
      <c r="QUC3837" s="114"/>
      <c r="QUD3837" s="113"/>
      <c r="QUE3837" s="118"/>
      <c r="QUF3837" s="117"/>
      <c r="QUG3837" s="114"/>
      <c r="QUH3837" s="114"/>
      <c r="QUI3837" s="114"/>
      <c r="QUJ3837" s="114"/>
      <c r="QUK3837" s="114"/>
      <c r="QUL3837" s="114"/>
      <c r="QUM3837" s="114"/>
      <c r="QUN3837" s="114"/>
      <c r="QUO3837" s="114"/>
      <c r="QUP3837" s="114"/>
      <c r="QUQ3837" s="116"/>
      <c r="QUR3837" s="114"/>
      <c r="QUS3837" s="115"/>
      <c r="QUT3837" s="115"/>
      <c r="QUU3837" s="115"/>
      <c r="QUV3837" s="113"/>
      <c r="QUW3837" s="114"/>
      <c r="QUX3837" s="114"/>
      <c r="QUY3837" s="113"/>
      <c r="QUZ3837" s="118"/>
      <c r="QVA3837" s="117"/>
      <c r="QVB3837" s="114"/>
      <c r="QVC3837" s="114"/>
      <c r="QVD3837" s="114"/>
      <c r="QVE3837" s="114"/>
      <c r="QVF3837" s="114"/>
      <c r="QVG3837" s="114"/>
      <c r="QVH3837" s="114"/>
      <c r="QVI3837" s="114"/>
      <c r="QVJ3837" s="114"/>
      <c r="QVK3837" s="114"/>
      <c r="QVL3837" s="116"/>
      <c r="QVM3837" s="114"/>
      <c r="QVN3837" s="115"/>
      <c r="QVO3837" s="115"/>
      <c r="QVP3837" s="115"/>
      <c r="QVQ3837" s="113"/>
      <c r="QVR3837" s="114"/>
      <c r="QVS3837" s="114"/>
      <c r="QVT3837" s="113"/>
      <c r="QVU3837" s="118"/>
      <c r="QVV3837" s="117"/>
      <c r="QVW3837" s="114"/>
      <c r="QVX3837" s="114"/>
      <c r="QVY3837" s="114"/>
      <c r="QVZ3837" s="114"/>
      <c r="QWA3837" s="114"/>
      <c r="QWB3837" s="114"/>
      <c r="QWC3837" s="114"/>
      <c r="QWD3837" s="114"/>
      <c r="QWE3837" s="114"/>
      <c r="QWF3837" s="114"/>
      <c r="QWG3837" s="116"/>
      <c r="QWH3837" s="114"/>
      <c r="QWI3837" s="115"/>
      <c r="QWJ3837" s="115"/>
      <c r="QWK3837" s="115"/>
      <c r="QWL3837" s="113"/>
      <c r="QWM3837" s="114"/>
      <c r="QWN3837" s="114"/>
      <c r="QWO3837" s="113"/>
      <c r="QWP3837" s="118"/>
      <c r="QWQ3837" s="117"/>
      <c r="QWR3837" s="114"/>
      <c r="QWS3837" s="114"/>
      <c r="QWT3837" s="114"/>
      <c r="QWU3837" s="114"/>
      <c r="QWV3837" s="114"/>
      <c r="QWW3837" s="114"/>
      <c r="QWX3837" s="114"/>
      <c r="QWY3837" s="114"/>
      <c r="QWZ3837" s="114"/>
      <c r="QXA3837" s="114"/>
      <c r="QXB3837" s="116"/>
      <c r="QXC3837" s="114"/>
      <c r="QXD3837" s="115"/>
      <c r="QXE3837" s="115"/>
      <c r="QXF3837" s="115"/>
      <c r="QXG3837" s="113"/>
      <c r="QXH3837" s="114"/>
      <c r="QXI3837" s="114"/>
      <c r="QXJ3837" s="113"/>
      <c r="QXK3837" s="118"/>
      <c r="QXL3837" s="117"/>
      <c r="QXM3837" s="114"/>
      <c r="QXN3837" s="114"/>
      <c r="QXO3837" s="114"/>
      <c r="QXP3837" s="114"/>
      <c r="QXQ3837" s="114"/>
      <c r="QXR3837" s="114"/>
      <c r="QXS3837" s="114"/>
      <c r="QXT3837" s="114"/>
      <c r="QXU3837" s="114"/>
      <c r="QXV3837" s="114"/>
      <c r="QXW3837" s="116"/>
      <c r="QXX3837" s="114"/>
      <c r="QXY3837" s="115"/>
      <c r="QXZ3837" s="115"/>
      <c r="QYA3837" s="115"/>
      <c r="QYB3837" s="113"/>
      <c r="QYC3837" s="114"/>
      <c r="QYD3837" s="114"/>
      <c r="QYE3837" s="113"/>
      <c r="QYF3837" s="118"/>
      <c r="QYG3837" s="117"/>
      <c r="QYH3837" s="114"/>
      <c r="QYI3837" s="114"/>
      <c r="QYJ3837" s="114"/>
      <c r="QYK3837" s="114"/>
      <c r="QYL3837" s="114"/>
      <c r="QYM3837" s="114"/>
      <c r="QYN3837" s="114"/>
      <c r="QYO3837" s="114"/>
      <c r="QYP3837" s="114"/>
      <c r="QYQ3837" s="114"/>
      <c r="QYR3837" s="116"/>
      <c r="QYS3837" s="114"/>
      <c r="QYT3837" s="115"/>
      <c r="QYU3837" s="115"/>
      <c r="QYV3837" s="115"/>
      <c r="QYW3837" s="113"/>
      <c r="QYX3837" s="114"/>
      <c r="QYY3837" s="114"/>
      <c r="QYZ3837" s="113"/>
      <c r="QZA3837" s="118"/>
      <c r="QZB3837" s="117"/>
      <c r="QZC3837" s="114"/>
      <c r="QZD3837" s="114"/>
      <c r="QZE3837" s="114"/>
      <c r="QZF3837" s="114"/>
      <c r="QZG3837" s="114"/>
      <c r="QZH3837" s="114"/>
      <c r="QZI3837" s="114"/>
      <c r="QZJ3837" s="114"/>
      <c r="QZK3837" s="114"/>
      <c r="QZL3837" s="114"/>
      <c r="QZM3837" s="116"/>
      <c r="QZN3837" s="114"/>
      <c r="QZO3837" s="115"/>
      <c r="QZP3837" s="115"/>
      <c r="QZQ3837" s="115"/>
      <c r="QZR3837" s="113"/>
      <c r="QZS3837" s="114"/>
      <c r="QZT3837" s="114"/>
      <c r="QZU3837" s="113"/>
      <c r="QZV3837" s="118"/>
      <c r="QZW3837" s="117"/>
      <c r="QZX3837" s="114"/>
      <c r="QZY3837" s="114"/>
      <c r="QZZ3837" s="114"/>
      <c r="RAA3837" s="114"/>
      <c r="RAB3837" s="114"/>
      <c r="RAC3837" s="114"/>
      <c r="RAD3837" s="114"/>
      <c r="RAE3837" s="114"/>
      <c r="RAF3837" s="114"/>
      <c r="RAG3837" s="114"/>
      <c r="RAH3837" s="116"/>
      <c r="RAI3837" s="114"/>
      <c r="RAJ3837" s="115"/>
      <c r="RAK3837" s="115"/>
      <c r="RAL3837" s="115"/>
      <c r="RAM3837" s="113"/>
      <c r="RAN3837" s="114"/>
      <c r="RAO3837" s="114"/>
      <c r="RAP3837" s="113"/>
      <c r="RAQ3837" s="118"/>
      <c r="RAR3837" s="117"/>
      <c r="RAS3837" s="114"/>
      <c r="RAT3837" s="114"/>
      <c r="RAU3837" s="114"/>
      <c r="RAV3837" s="114"/>
      <c r="RAW3837" s="114"/>
      <c r="RAX3837" s="114"/>
      <c r="RAY3837" s="114"/>
      <c r="RAZ3837" s="114"/>
      <c r="RBA3837" s="114"/>
      <c r="RBB3837" s="114"/>
      <c r="RBC3837" s="116"/>
      <c r="RBD3837" s="114"/>
      <c r="RBE3837" s="115"/>
      <c r="RBF3837" s="115"/>
      <c r="RBG3837" s="115"/>
      <c r="RBH3837" s="113"/>
      <c r="RBI3837" s="114"/>
      <c r="RBJ3837" s="114"/>
      <c r="RBK3837" s="113"/>
      <c r="RBL3837" s="118"/>
      <c r="RBM3837" s="117"/>
      <c r="RBN3837" s="114"/>
      <c r="RBO3837" s="114"/>
      <c r="RBP3837" s="114"/>
      <c r="RBQ3837" s="114"/>
      <c r="RBR3837" s="114"/>
      <c r="RBS3837" s="114"/>
      <c r="RBT3837" s="114"/>
      <c r="RBU3837" s="114"/>
      <c r="RBV3837" s="114"/>
      <c r="RBW3837" s="114"/>
      <c r="RBX3837" s="116"/>
      <c r="RBY3837" s="114"/>
      <c r="RBZ3837" s="115"/>
      <c r="RCA3837" s="115"/>
      <c r="RCB3837" s="115"/>
      <c r="RCC3837" s="113"/>
      <c r="RCD3837" s="114"/>
      <c r="RCE3837" s="114"/>
      <c r="RCF3837" s="113"/>
      <c r="RCG3837" s="118"/>
      <c r="RCH3837" s="117"/>
      <c r="RCI3837" s="114"/>
      <c r="RCJ3837" s="114"/>
      <c r="RCK3837" s="114"/>
      <c r="RCL3837" s="114"/>
      <c r="RCM3837" s="114"/>
      <c r="RCN3837" s="114"/>
      <c r="RCO3837" s="114"/>
      <c r="RCP3837" s="114"/>
      <c r="RCQ3837" s="114"/>
      <c r="RCR3837" s="114"/>
      <c r="RCS3837" s="116"/>
      <c r="RCT3837" s="114"/>
      <c r="RCU3837" s="115"/>
      <c r="RCV3837" s="115"/>
      <c r="RCW3837" s="115"/>
      <c r="RCX3837" s="113"/>
      <c r="RCY3837" s="114"/>
      <c r="RCZ3837" s="114"/>
      <c r="RDA3837" s="113"/>
      <c r="RDB3837" s="118"/>
      <c r="RDC3837" s="117"/>
      <c r="RDD3837" s="114"/>
      <c r="RDE3837" s="114"/>
      <c r="RDF3837" s="114"/>
      <c r="RDG3837" s="114"/>
      <c r="RDH3837" s="114"/>
      <c r="RDI3837" s="114"/>
      <c r="RDJ3837" s="114"/>
      <c r="RDK3837" s="114"/>
      <c r="RDL3837" s="114"/>
      <c r="RDM3837" s="114"/>
      <c r="RDN3837" s="116"/>
      <c r="RDO3837" s="114"/>
      <c r="RDP3837" s="115"/>
      <c r="RDQ3837" s="115"/>
      <c r="RDR3837" s="115"/>
      <c r="RDS3837" s="113"/>
      <c r="RDT3837" s="114"/>
      <c r="RDU3837" s="114"/>
      <c r="RDV3837" s="113"/>
      <c r="RDW3837" s="118"/>
      <c r="RDX3837" s="117"/>
      <c r="RDY3837" s="114"/>
      <c r="RDZ3837" s="114"/>
      <c r="REA3837" s="114"/>
      <c r="REB3837" s="114"/>
      <c r="REC3837" s="114"/>
      <c r="RED3837" s="114"/>
      <c r="REE3837" s="114"/>
      <c r="REF3837" s="114"/>
      <c r="REG3837" s="114"/>
      <c r="REH3837" s="114"/>
      <c r="REI3837" s="116"/>
      <c r="REJ3837" s="114"/>
      <c r="REK3837" s="115"/>
      <c r="REL3837" s="115"/>
      <c r="REM3837" s="115"/>
      <c r="REN3837" s="113"/>
      <c r="REO3837" s="114"/>
      <c r="REP3837" s="114"/>
      <c r="REQ3837" s="113"/>
      <c r="RER3837" s="118"/>
      <c r="RES3837" s="117"/>
      <c r="RET3837" s="114"/>
      <c r="REU3837" s="114"/>
      <c r="REV3837" s="114"/>
      <c r="REW3837" s="114"/>
      <c r="REX3837" s="114"/>
      <c r="REY3837" s="114"/>
      <c r="REZ3837" s="114"/>
      <c r="RFA3837" s="114"/>
      <c r="RFB3837" s="114"/>
      <c r="RFC3837" s="114"/>
      <c r="RFD3837" s="116"/>
      <c r="RFE3837" s="114"/>
      <c r="RFF3837" s="115"/>
      <c r="RFG3837" s="115"/>
      <c r="RFH3837" s="115"/>
      <c r="RFI3837" s="113"/>
      <c r="RFJ3837" s="114"/>
      <c r="RFK3837" s="114"/>
      <c r="RFL3837" s="113"/>
      <c r="RFM3837" s="118"/>
      <c r="RFN3837" s="117"/>
      <c r="RFO3837" s="114"/>
      <c r="RFP3837" s="114"/>
      <c r="RFQ3837" s="114"/>
      <c r="RFR3837" s="114"/>
      <c r="RFS3837" s="114"/>
      <c r="RFT3837" s="114"/>
      <c r="RFU3837" s="114"/>
      <c r="RFV3837" s="114"/>
      <c r="RFW3837" s="114"/>
      <c r="RFX3837" s="114"/>
      <c r="RFY3837" s="116"/>
      <c r="RFZ3837" s="114"/>
      <c r="RGA3837" s="115"/>
      <c r="RGB3837" s="115"/>
      <c r="RGC3837" s="115"/>
      <c r="RGD3837" s="113"/>
      <c r="RGE3837" s="114"/>
      <c r="RGF3837" s="114"/>
      <c r="RGG3837" s="113"/>
      <c r="RGH3837" s="118"/>
      <c r="RGI3837" s="117"/>
      <c r="RGJ3837" s="114"/>
      <c r="RGK3837" s="114"/>
      <c r="RGL3837" s="114"/>
      <c r="RGM3837" s="114"/>
      <c r="RGN3837" s="114"/>
      <c r="RGO3837" s="114"/>
      <c r="RGP3837" s="114"/>
      <c r="RGQ3837" s="114"/>
      <c r="RGR3837" s="114"/>
      <c r="RGS3837" s="114"/>
      <c r="RGT3837" s="116"/>
      <c r="RGU3837" s="114"/>
      <c r="RGV3837" s="115"/>
      <c r="RGW3837" s="115"/>
      <c r="RGX3837" s="115"/>
      <c r="RGY3837" s="113"/>
      <c r="RGZ3837" s="114"/>
      <c r="RHA3837" s="114"/>
      <c r="RHB3837" s="113"/>
      <c r="RHC3837" s="118"/>
      <c r="RHD3837" s="117"/>
      <c r="RHE3837" s="114"/>
      <c r="RHF3837" s="114"/>
      <c r="RHG3837" s="114"/>
      <c r="RHH3837" s="114"/>
      <c r="RHI3837" s="114"/>
      <c r="RHJ3837" s="114"/>
      <c r="RHK3837" s="114"/>
      <c r="RHL3837" s="114"/>
      <c r="RHM3837" s="114"/>
      <c r="RHN3837" s="114"/>
      <c r="RHO3837" s="116"/>
      <c r="RHP3837" s="114"/>
      <c r="RHQ3837" s="115"/>
      <c r="RHR3837" s="115"/>
      <c r="RHS3837" s="115"/>
      <c r="RHT3837" s="113"/>
      <c r="RHU3837" s="114"/>
      <c r="RHV3837" s="114"/>
      <c r="RHW3837" s="113"/>
      <c r="RHX3837" s="118"/>
      <c r="RHY3837" s="117"/>
      <c r="RHZ3837" s="114"/>
      <c r="RIA3837" s="114"/>
      <c r="RIB3837" s="114"/>
      <c r="RIC3837" s="114"/>
      <c r="RID3837" s="114"/>
      <c r="RIE3837" s="114"/>
      <c r="RIF3837" s="114"/>
      <c r="RIG3837" s="114"/>
      <c r="RIH3837" s="114"/>
      <c r="RII3837" s="114"/>
      <c r="RIJ3837" s="116"/>
      <c r="RIK3837" s="114"/>
      <c r="RIL3837" s="115"/>
      <c r="RIM3837" s="115"/>
      <c r="RIN3837" s="115"/>
      <c r="RIO3837" s="113"/>
      <c r="RIP3837" s="114"/>
      <c r="RIQ3837" s="114"/>
      <c r="RIR3837" s="113"/>
      <c r="RIS3837" s="118"/>
      <c r="RIT3837" s="117"/>
      <c r="RIU3837" s="114"/>
      <c r="RIV3837" s="114"/>
      <c r="RIW3837" s="114"/>
      <c r="RIX3837" s="114"/>
      <c r="RIY3837" s="114"/>
      <c r="RIZ3837" s="114"/>
      <c r="RJA3837" s="114"/>
      <c r="RJB3837" s="114"/>
      <c r="RJC3837" s="114"/>
      <c r="RJD3837" s="114"/>
      <c r="RJE3837" s="116"/>
      <c r="RJF3837" s="114"/>
      <c r="RJG3837" s="115"/>
      <c r="RJH3837" s="115"/>
      <c r="RJI3837" s="115"/>
      <c r="RJJ3837" s="113"/>
      <c r="RJK3837" s="114"/>
      <c r="RJL3837" s="114"/>
      <c r="RJM3837" s="113"/>
      <c r="RJN3837" s="118"/>
      <c r="RJO3837" s="117"/>
      <c r="RJP3837" s="114"/>
      <c r="RJQ3837" s="114"/>
      <c r="RJR3837" s="114"/>
      <c r="RJS3837" s="114"/>
      <c r="RJT3837" s="114"/>
      <c r="RJU3837" s="114"/>
      <c r="RJV3837" s="114"/>
      <c r="RJW3837" s="114"/>
      <c r="RJX3837" s="114"/>
      <c r="RJY3837" s="114"/>
      <c r="RJZ3837" s="116"/>
      <c r="RKA3837" s="114"/>
      <c r="RKB3837" s="115"/>
      <c r="RKC3837" s="115"/>
      <c r="RKD3837" s="115"/>
      <c r="RKE3837" s="113"/>
      <c r="RKF3837" s="114"/>
      <c r="RKG3837" s="114"/>
      <c r="RKH3837" s="113"/>
      <c r="RKI3837" s="118"/>
      <c r="RKJ3837" s="117"/>
      <c r="RKK3837" s="114"/>
      <c r="RKL3837" s="114"/>
      <c r="RKM3837" s="114"/>
      <c r="RKN3837" s="114"/>
      <c r="RKO3837" s="114"/>
      <c r="RKP3837" s="114"/>
      <c r="RKQ3837" s="114"/>
      <c r="RKR3837" s="114"/>
      <c r="RKS3837" s="114"/>
      <c r="RKT3837" s="114"/>
      <c r="RKU3837" s="116"/>
      <c r="RKV3837" s="114"/>
      <c r="RKW3837" s="115"/>
      <c r="RKX3837" s="115"/>
      <c r="RKY3837" s="115"/>
      <c r="RKZ3837" s="113"/>
      <c r="RLA3837" s="114"/>
      <c r="RLB3837" s="114"/>
      <c r="RLC3837" s="113"/>
      <c r="RLD3837" s="118"/>
      <c r="RLE3837" s="117"/>
      <c r="RLF3837" s="114"/>
      <c r="RLG3837" s="114"/>
      <c r="RLH3837" s="114"/>
      <c r="RLI3837" s="114"/>
      <c r="RLJ3837" s="114"/>
      <c r="RLK3837" s="114"/>
      <c r="RLL3837" s="114"/>
      <c r="RLM3837" s="114"/>
      <c r="RLN3837" s="114"/>
      <c r="RLO3837" s="114"/>
      <c r="RLP3837" s="116"/>
      <c r="RLQ3837" s="114"/>
      <c r="RLR3837" s="115"/>
      <c r="RLS3837" s="115"/>
      <c r="RLT3837" s="115"/>
      <c r="RLU3837" s="113"/>
      <c r="RLV3837" s="114"/>
      <c r="RLW3837" s="114"/>
      <c r="RLX3837" s="113"/>
      <c r="RLY3837" s="118"/>
      <c r="RLZ3837" s="117"/>
      <c r="RMA3837" s="114"/>
      <c r="RMB3837" s="114"/>
      <c r="RMC3837" s="114"/>
      <c r="RMD3837" s="114"/>
      <c r="RME3837" s="114"/>
      <c r="RMF3837" s="114"/>
      <c r="RMG3837" s="114"/>
      <c r="RMH3837" s="114"/>
      <c r="RMI3837" s="114"/>
      <c r="RMJ3837" s="114"/>
      <c r="RMK3837" s="116"/>
      <c r="RML3837" s="114"/>
      <c r="RMM3837" s="115"/>
      <c r="RMN3837" s="115"/>
      <c r="RMO3837" s="115"/>
      <c r="RMP3837" s="113"/>
      <c r="RMQ3837" s="114"/>
      <c r="RMR3837" s="114"/>
      <c r="RMS3837" s="113"/>
      <c r="RMT3837" s="118"/>
      <c r="RMU3837" s="117"/>
      <c r="RMV3837" s="114"/>
      <c r="RMW3837" s="114"/>
      <c r="RMX3837" s="114"/>
      <c r="RMY3837" s="114"/>
      <c r="RMZ3837" s="114"/>
      <c r="RNA3837" s="114"/>
      <c r="RNB3837" s="114"/>
      <c r="RNC3837" s="114"/>
      <c r="RND3837" s="114"/>
      <c r="RNE3837" s="114"/>
      <c r="RNF3837" s="116"/>
      <c r="RNG3837" s="114"/>
      <c r="RNH3837" s="115"/>
      <c r="RNI3837" s="115"/>
      <c r="RNJ3837" s="115"/>
      <c r="RNK3837" s="113"/>
      <c r="RNL3837" s="114"/>
      <c r="RNM3837" s="114"/>
      <c r="RNN3837" s="113"/>
      <c r="RNO3837" s="118"/>
      <c r="RNP3837" s="117"/>
      <c r="RNQ3837" s="114"/>
      <c r="RNR3837" s="114"/>
      <c r="RNS3837" s="114"/>
      <c r="RNT3837" s="114"/>
      <c r="RNU3837" s="114"/>
      <c r="RNV3837" s="114"/>
      <c r="RNW3837" s="114"/>
      <c r="RNX3837" s="114"/>
      <c r="RNY3837" s="114"/>
      <c r="RNZ3837" s="114"/>
      <c r="ROA3837" s="116"/>
      <c r="ROB3837" s="114"/>
      <c r="ROC3837" s="115"/>
      <c r="ROD3837" s="115"/>
      <c r="ROE3837" s="115"/>
      <c r="ROF3837" s="113"/>
      <c r="ROG3837" s="114"/>
      <c r="ROH3837" s="114"/>
      <c r="ROI3837" s="113"/>
      <c r="ROJ3837" s="118"/>
      <c r="ROK3837" s="117"/>
      <c r="ROL3837" s="114"/>
      <c r="ROM3837" s="114"/>
      <c r="RON3837" s="114"/>
      <c r="ROO3837" s="114"/>
      <c r="ROP3837" s="114"/>
      <c r="ROQ3837" s="114"/>
      <c r="ROR3837" s="114"/>
      <c r="ROS3837" s="114"/>
      <c r="ROT3837" s="114"/>
      <c r="ROU3837" s="114"/>
      <c r="ROV3837" s="116"/>
      <c r="ROW3837" s="114"/>
      <c r="ROX3837" s="115"/>
      <c r="ROY3837" s="115"/>
      <c r="ROZ3837" s="115"/>
      <c r="RPA3837" s="113"/>
      <c r="RPB3837" s="114"/>
      <c r="RPC3837" s="114"/>
      <c r="RPD3837" s="113"/>
      <c r="RPE3837" s="118"/>
      <c r="RPF3837" s="117"/>
      <c r="RPG3837" s="114"/>
      <c r="RPH3837" s="114"/>
      <c r="RPI3837" s="114"/>
      <c r="RPJ3837" s="114"/>
      <c r="RPK3837" s="114"/>
      <c r="RPL3837" s="114"/>
      <c r="RPM3837" s="114"/>
      <c r="RPN3837" s="114"/>
      <c r="RPO3837" s="114"/>
      <c r="RPP3837" s="114"/>
      <c r="RPQ3837" s="116"/>
      <c r="RPR3837" s="114"/>
      <c r="RPS3837" s="115"/>
      <c r="RPT3837" s="115"/>
      <c r="RPU3837" s="115"/>
      <c r="RPV3837" s="113"/>
      <c r="RPW3837" s="114"/>
      <c r="RPX3837" s="114"/>
      <c r="RPY3837" s="113"/>
      <c r="RPZ3837" s="118"/>
      <c r="RQA3837" s="117"/>
      <c r="RQB3837" s="114"/>
      <c r="RQC3837" s="114"/>
      <c r="RQD3837" s="114"/>
      <c r="RQE3837" s="114"/>
      <c r="RQF3837" s="114"/>
      <c r="RQG3837" s="114"/>
      <c r="RQH3837" s="114"/>
      <c r="RQI3837" s="114"/>
      <c r="RQJ3837" s="114"/>
      <c r="RQK3837" s="114"/>
      <c r="RQL3837" s="116"/>
      <c r="RQM3837" s="114"/>
      <c r="RQN3837" s="115"/>
      <c r="RQO3837" s="115"/>
      <c r="RQP3837" s="115"/>
      <c r="RQQ3837" s="113"/>
      <c r="RQR3837" s="114"/>
      <c r="RQS3837" s="114"/>
      <c r="RQT3837" s="113"/>
      <c r="RQU3837" s="118"/>
      <c r="RQV3837" s="117"/>
      <c r="RQW3837" s="114"/>
      <c r="RQX3837" s="114"/>
      <c r="RQY3837" s="114"/>
      <c r="RQZ3837" s="114"/>
      <c r="RRA3837" s="114"/>
      <c r="RRB3837" s="114"/>
      <c r="RRC3837" s="114"/>
      <c r="RRD3837" s="114"/>
      <c r="RRE3837" s="114"/>
      <c r="RRF3837" s="114"/>
      <c r="RRG3837" s="116"/>
      <c r="RRH3837" s="114"/>
      <c r="RRI3837" s="115"/>
      <c r="RRJ3837" s="115"/>
      <c r="RRK3837" s="115"/>
      <c r="RRL3837" s="113"/>
      <c r="RRM3837" s="114"/>
      <c r="RRN3837" s="114"/>
      <c r="RRO3837" s="113"/>
      <c r="RRP3837" s="118"/>
      <c r="RRQ3837" s="117"/>
      <c r="RRR3837" s="114"/>
      <c r="RRS3837" s="114"/>
      <c r="RRT3837" s="114"/>
      <c r="RRU3837" s="114"/>
      <c r="RRV3837" s="114"/>
      <c r="RRW3837" s="114"/>
      <c r="RRX3837" s="114"/>
      <c r="RRY3837" s="114"/>
      <c r="RRZ3837" s="114"/>
      <c r="RSA3837" s="114"/>
      <c r="RSB3837" s="116"/>
      <c r="RSC3837" s="114"/>
      <c r="RSD3837" s="115"/>
      <c r="RSE3837" s="115"/>
      <c r="RSF3837" s="115"/>
      <c r="RSG3837" s="113"/>
      <c r="RSH3837" s="114"/>
      <c r="RSI3837" s="114"/>
      <c r="RSJ3837" s="113"/>
      <c r="RSK3837" s="118"/>
      <c r="RSL3837" s="117"/>
      <c r="RSM3837" s="114"/>
      <c r="RSN3837" s="114"/>
      <c r="RSO3837" s="114"/>
      <c r="RSP3837" s="114"/>
      <c r="RSQ3837" s="114"/>
      <c r="RSR3837" s="114"/>
      <c r="RSS3837" s="114"/>
      <c r="RST3837" s="114"/>
      <c r="RSU3837" s="114"/>
      <c r="RSV3837" s="114"/>
      <c r="RSW3837" s="116"/>
      <c r="RSX3837" s="114"/>
      <c r="RSY3837" s="115"/>
      <c r="RSZ3837" s="115"/>
      <c r="RTA3837" s="115"/>
      <c r="RTB3837" s="113"/>
      <c r="RTC3837" s="114"/>
      <c r="RTD3837" s="114"/>
      <c r="RTE3837" s="113"/>
      <c r="RTF3837" s="118"/>
      <c r="RTG3837" s="117"/>
      <c r="RTH3837" s="114"/>
      <c r="RTI3837" s="114"/>
      <c r="RTJ3837" s="114"/>
      <c r="RTK3837" s="114"/>
      <c r="RTL3837" s="114"/>
      <c r="RTM3837" s="114"/>
      <c r="RTN3837" s="114"/>
      <c r="RTO3837" s="114"/>
      <c r="RTP3837" s="114"/>
      <c r="RTQ3837" s="114"/>
      <c r="RTR3837" s="116"/>
      <c r="RTS3837" s="114"/>
      <c r="RTT3837" s="115"/>
      <c r="RTU3837" s="115"/>
      <c r="RTV3837" s="115"/>
      <c r="RTW3837" s="113"/>
      <c r="RTX3837" s="114"/>
      <c r="RTY3837" s="114"/>
      <c r="RTZ3837" s="113"/>
      <c r="RUA3837" s="118"/>
      <c r="RUB3837" s="117"/>
      <c r="RUC3837" s="114"/>
      <c r="RUD3837" s="114"/>
      <c r="RUE3837" s="114"/>
      <c r="RUF3837" s="114"/>
      <c r="RUG3837" s="114"/>
      <c r="RUH3837" s="114"/>
      <c r="RUI3837" s="114"/>
      <c r="RUJ3837" s="114"/>
      <c r="RUK3837" s="114"/>
      <c r="RUL3837" s="114"/>
      <c r="RUM3837" s="116"/>
      <c r="RUN3837" s="114"/>
      <c r="RUO3837" s="115"/>
      <c r="RUP3837" s="115"/>
      <c r="RUQ3837" s="115"/>
      <c r="RUR3837" s="113"/>
      <c r="RUS3837" s="114"/>
      <c r="RUT3837" s="114"/>
      <c r="RUU3837" s="113"/>
      <c r="RUV3837" s="118"/>
      <c r="RUW3837" s="117"/>
      <c r="RUX3837" s="114"/>
      <c r="RUY3837" s="114"/>
      <c r="RUZ3837" s="114"/>
      <c r="RVA3837" s="114"/>
      <c r="RVB3837" s="114"/>
      <c r="RVC3837" s="114"/>
      <c r="RVD3837" s="114"/>
      <c r="RVE3837" s="114"/>
      <c r="RVF3837" s="114"/>
      <c r="RVG3837" s="114"/>
      <c r="RVH3837" s="116"/>
      <c r="RVI3837" s="114"/>
      <c r="RVJ3837" s="115"/>
      <c r="RVK3837" s="115"/>
      <c r="RVL3837" s="115"/>
      <c r="RVM3837" s="113"/>
      <c r="RVN3837" s="114"/>
      <c r="RVO3837" s="114"/>
      <c r="RVP3837" s="113"/>
      <c r="RVQ3837" s="118"/>
      <c r="RVR3837" s="117"/>
      <c r="RVS3837" s="114"/>
      <c r="RVT3837" s="114"/>
      <c r="RVU3837" s="114"/>
      <c r="RVV3837" s="114"/>
      <c r="RVW3837" s="114"/>
      <c r="RVX3837" s="114"/>
      <c r="RVY3837" s="114"/>
      <c r="RVZ3837" s="114"/>
      <c r="RWA3837" s="114"/>
      <c r="RWB3837" s="114"/>
      <c r="RWC3837" s="116"/>
      <c r="RWD3837" s="114"/>
      <c r="RWE3837" s="115"/>
      <c r="RWF3837" s="115"/>
      <c r="RWG3837" s="115"/>
      <c r="RWH3837" s="113"/>
      <c r="RWI3837" s="114"/>
      <c r="RWJ3837" s="114"/>
      <c r="RWK3837" s="113"/>
      <c r="RWL3837" s="118"/>
      <c r="RWM3837" s="117"/>
      <c r="RWN3837" s="114"/>
      <c r="RWO3837" s="114"/>
      <c r="RWP3837" s="114"/>
      <c r="RWQ3837" s="114"/>
      <c r="RWR3837" s="114"/>
      <c r="RWS3837" s="114"/>
      <c r="RWT3837" s="114"/>
      <c r="RWU3837" s="114"/>
      <c r="RWV3837" s="114"/>
      <c r="RWW3837" s="114"/>
      <c r="RWX3837" s="116"/>
      <c r="RWY3837" s="114"/>
      <c r="RWZ3837" s="115"/>
      <c r="RXA3837" s="115"/>
      <c r="RXB3837" s="115"/>
      <c r="RXC3837" s="113"/>
      <c r="RXD3837" s="114"/>
      <c r="RXE3837" s="114"/>
      <c r="RXF3837" s="113"/>
      <c r="RXG3837" s="118"/>
      <c r="RXH3837" s="117"/>
      <c r="RXI3837" s="114"/>
      <c r="RXJ3837" s="114"/>
      <c r="RXK3837" s="114"/>
      <c r="RXL3837" s="114"/>
      <c r="RXM3837" s="114"/>
      <c r="RXN3837" s="114"/>
      <c r="RXO3837" s="114"/>
      <c r="RXP3837" s="114"/>
      <c r="RXQ3837" s="114"/>
      <c r="RXR3837" s="114"/>
      <c r="RXS3837" s="116"/>
      <c r="RXT3837" s="114"/>
      <c r="RXU3837" s="115"/>
      <c r="RXV3837" s="115"/>
      <c r="RXW3837" s="115"/>
      <c r="RXX3837" s="113"/>
      <c r="RXY3837" s="114"/>
      <c r="RXZ3837" s="114"/>
      <c r="RYA3837" s="113"/>
      <c r="RYB3837" s="118"/>
      <c r="RYC3837" s="117"/>
      <c r="RYD3837" s="114"/>
      <c r="RYE3837" s="114"/>
      <c r="RYF3837" s="114"/>
      <c r="RYG3837" s="114"/>
      <c r="RYH3837" s="114"/>
      <c r="RYI3837" s="114"/>
      <c r="RYJ3837" s="114"/>
      <c r="RYK3837" s="114"/>
      <c r="RYL3837" s="114"/>
      <c r="RYM3837" s="114"/>
      <c r="RYN3837" s="116"/>
      <c r="RYO3837" s="114"/>
      <c r="RYP3837" s="115"/>
      <c r="RYQ3837" s="115"/>
      <c r="RYR3837" s="115"/>
      <c r="RYS3837" s="113"/>
      <c r="RYT3837" s="114"/>
      <c r="RYU3837" s="114"/>
      <c r="RYV3837" s="113"/>
      <c r="RYW3837" s="118"/>
      <c r="RYX3837" s="117"/>
      <c r="RYY3837" s="114"/>
      <c r="RYZ3837" s="114"/>
      <c r="RZA3837" s="114"/>
      <c r="RZB3837" s="114"/>
      <c r="RZC3837" s="114"/>
      <c r="RZD3837" s="114"/>
      <c r="RZE3837" s="114"/>
      <c r="RZF3837" s="114"/>
      <c r="RZG3837" s="114"/>
      <c r="RZH3837" s="114"/>
      <c r="RZI3837" s="116"/>
      <c r="RZJ3837" s="114"/>
      <c r="RZK3837" s="115"/>
      <c r="RZL3837" s="115"/>
      <c r="RZM3837" s="115"/>
      <c r="RZN3837" s="113"/>
      <c r="RZO3837" s="114"/>
      <c r="RZP3837" s="114"/>
      <c r="RZQ3837" s="113"/>
      <c r="RZR3837" s="118"/>
      <c r="RZS3837" s="117"/>
      <c r="RZT3837" s="114"/>
      <c r="RZU3837" s="114"/>
      <c r="RZV3837" s="114"/>
      <c r="RZW3837" s="114"/>
      <c r="RZX3837" s="114"/>
      <c r="RZY3837" s="114"/>
      <c r="RZZ3837" s="114"/>
      <c r="SAA3837" s="114"/>
      <c r="SAB3837" s="114"/>
      <c r="SAC3837" s="114"/>
      <c r="SAD3837" s="116"/>
      <c r="SAE3837" s="114"/>
      <c r="SAF3837" s="115"/>
      <c r="SAG3837" s="115"/>
      <c r="SAH3837" s="115"/>
      <c r="SAI3837" s="113"/>
      <c r="SAJ3837" s="114"/>
      <c r="SAK3837" s="114"/>
      <c r="SAL3837" s="113"/>
      <c r="SAM3837" s="118"/>
      <c r="SAN3837" s="117"/>
      <c r="SAO3837" s="114"/>
      <c r="SAP3837" s="114"/>
      <c r="SAQ3837" s="114"/>
      <c r="SAR3837" s="114"/>
      <c r="SAS3837" s="114"/>
      <c r="SAT3837" s="114"/>
      <c r="SAU3837" s="114"/>
      <c r="SAV3837" s="114"/>
      <c r="SAW3837" s="114"/>
      <c r="SAX3837" s="114"/>
      <c r="SAY3837" s="116"/>
      <c r="SAZ3837" s="114"/>
      <c r="SBA3837" s="115"/>
      <c r="SBB3837" s="115"/>
      <c r="SBC3837" s="115"/>
      <c r="SBD3837" s="113"/>
      <c r="SBE3837" s="114"/>
      <c r="SBF3837" s="114"/>
      <c r="SBG3837" s="113"/>
      <c r="SBH3837" s="118"/>
      <c r="SBI3837" s="117"/>
      <c r="SBJ3837" s="114"/>
      <c r="SBK3837" s="114"/>
      <c r="SBL3837" s="114"/>
      <c r="SBM3837" s="114"/>
      <c r="SBN3837" s="114"/>
      <c r="SBO3837" s="114"/>
      <c r="SBP3837" s="114"/>
      <c r="SBQ3837" s="114"/>
      <c r="SBR3837" s="114"/>
      <c r="SBS3837" s="114"/>
      <c r="SBT3837" s="116"/>
      <c r="SBU3837" s="114"/>
      <c r="SBV3837" s="115"/>
      <c r="SBW3837" s="115"/>
      <c r="SBX3837" s="115"/>
      <c r="SBY3837" s="113"/>
      <c r="SBZ3837" s="114"/>
      <c r="SCA3837" s="114"/>
      <c r="SCB3837" s="113"/>
      <c r="SCC3837" s="118"/>
      <c r="SCD3837" s="117"/>
      <c r="SCE3837" s="114"/>
      <c r="SCF3837" s="114"/>
      <c r="SCG3837" s="114"/>
      <c r="SCH3837" s="114"/>
      <c r="SCI3837" s="114"/>
      <c r="SCJ3837" s="114"/>
      <c r="SCK3837" s="114"/>
      <c r="SCL3837" s="114"/>
      <c r="SCM3837" s="114"/>
      <c r="SCN3837" s="114"/>
      <c r="SCO3837" s="116"/>
      <c r="SCP3837" s="114"/>
      <c r="SCQ3837" s="115"/>
      <c r="SCR3837" s="115"/>
      <c r="SCS3837" s="115"/>
      <c r="SCT3837" s="113"/>
      <c r="SCU3837" s="114"/>
      <c r="SCV3837" s="114"/>
      <c r="SCW3837" s="113"/>
      <c r="SCX3837" s="118"/>
      <c r="SCY3837" s="117"/>
      <c r="SCZ3837" s="114"/>
      <c r="SDA3837" s="114"/>
      <c r="SDB3837" s="114"/>
      <c r="SDC3837" s="114"/>
      <c r="SDD3837" s="114"/>
      <c r="SDE3837" s="114"/>
      <c r="SDF3837" s="114"/>
      <c r="SDG3837" s="114"/>
      <c r="SDH3837" s="114"/>
      <c r="SDI3837" s="114"/>
      <c r="SDJ3837" s="116"/>
      <c r="SDK3837" s="114"/>
      <c r="SDL3837" s="115"/>
      <c r="SDM3837" s="115"/>
      <c r="SDN3837" s="115"/>
      <c r="SDO3837" s="113"/>
      <c r="SDP3837" s="114"/>
      <c r="SDQ3837" s="114"/>
      <c r="SDR3837" s="113"/>
      <c r="SDS3837" s="118"/>
      <c r="SDT3837" s="117"/>
      <c r="SDU3837" s="114"/>
      <c r="SDV3837" s="114"/>
      <c r="SDW3837" s="114"/>
      <c r="SDX3837" s="114"/>
      <c r="SDY3837" s="114"/>
      <c r="SDZ3837" s="114"/>
      <c r="SEA3837" s="114"/>
      <c r="SEB3837" s="114"/>
      <c r="SEC3837" s="114"/>
      <c r="SED3837" s="114"/>
      <c r="SEE3837" s="116"/>
      <c r="SEF3837" s="114"/>
      <c r="SEG3837" s="115"/>
      <c r="SEH3837" s="115"/>
      <c r="SEI3837" s="115"/>
      <c r="SEJ3837" s="113"/>
      <c r="SEK3837" s="114"/>
      <c r="SEL3837" s="114"/>
      <c r="SEM3837" s="113"/>
      <c r="SEN3837" s="118"/>
      <c r="SEO3837" s="117"/>
      <c r="SEP3837" s="114"/>
      <c r="SEQ3837" s="114"/>
      <c r="SER3837" s="114"/>
      <c r="SES3837" s="114"/>
      <c r="SET3837" s="114"/>
      <c r="SEU3837" s="114"/>
      <c r="SEV3837" s="114"/>
      <c r="SEW3837" s="114"/>
      <c r="SEX3837" s="114"/>
      <c r="SEY3837" s="114"/>
      <c r="SEZ3837" s="116"/>
      <c r="SFA3837" s="114"/>
      <c r="SFB3837" s="115"/>
      <c r="SFC3837" s="115"/>
      <c r="SFD3837" s="115"/>
      <c r="SFE3837" s="113"/>
      <c r="SFF3837" s="114"/>
      <c r="SFG3837" s="114"/>
      <c r="SFH3837" s="113"/>
      <c r="SFI3837" s="118"/>
      <c r="SFJ3837" s="117"/>
      <c r="SFK3837" s="114"/>
      <c r="SFL3837" s="114"/>
      <c r="SFM3837" s="114"/>
      <c r="SFN3837" s="114"/>
      <c r="SFO3837" s="114"/>
      <c r="SFP3837" s="114"/>
      <c r="SFQ3837" s="114"/>
      <c r="SFR3837" s="114"/>
      <c r="SFS3837" s="114"/>
      <c r="SFT3837" s="114"/>
      <c r="SFU3837" s="116"/>
      <c r="SFV3837" s="114"/>
      <c r="SFW3837" s="115"/>
      <c r="SFX3837" s="115"/>
      <c r="SFY3837" s="115"/>
      <c r="SFZ3837" s="113"/>
      <c r="SGA3837" s="114"/>
      <c r="SGB3837" s="114"/>
      <c r="SGC3837" s="113"/>
      <c r="SGD3837" s="118"/>
      <c r="SGE3837" s="117"/>
      <c r="SGF3837" s="114"/>
      <c r="SGG3837" s="114"/>
      <c r="SGH3837" s="114"/>
      <c r="SGI3837" s="114"/>
      <c r="SGJ3837" s="114"/>
      <c r="SGK3837" s="114"/>
      <c r="SGL3837" s="114"/>
      <c r="SGM3837" s="114"/>
      <c r="SGN3837" s="114"/>
      <c r="SGO3837" s="114"/>
      <c r="SGP3837" s="116"/>
      <c r="SGQ3837" s="114"/>
      <c r="SGR3837" s="115"/>
      <c r="SGS3837" s="115"/>
      <c r="SGT3837" s="115"/>
      <c r="SGU3837" s="113"/>
      <c r="SGV3837" s="114"/>
      <c r="SGW3837" s="114"/>
      <c r="SGX3837" s="113"/>
      <c r="SGY3837" s="118"/>
      <c r="SGZ3837" s="117"/>
      <c r="SHA3837" s="114"/>
      <c r="SHB3837" s="114"/>
      <c r="SHC3837" s="114"/>
      <c r="SHD3837" s="114"/>
      <c r="SHE3837" s="114"/>
      <c r="SHF3837" s="114"/>
      <c r="SHG3837" s="114"/>
      <c r="SHH3837" s="114"/>
      <c r="SHI3837" s="114"/>
      <c r="SHJ3837" s="114"/>
      <c r="SHK3837" s="116"/>
      <c r="SHL3837" s="114"/>
      <c r="SHM3837" s="115"/>
      <c r="SHN3837" s="115"/>
      <c r="SHO3837" s="115"/>
      <c r="SHP3837" s="113"/>
      <c r="SHQ3837" s="114"/>
      <c r="SHR3837" s="114"/>
      <c r="SHS3837" s="113"/>
      <c r="SHT3837" s="118"/>
      <c r="SHU3837" s="117"/>
      <c r="SHV3837" s="114"/>
      <c r="SHW3837" s="114"/>
      <c r="SHX3837" s="114"/>
      <c r="SHY3837" s="114"/>
      <c r="SHZ3837" s="114"/>
      <c r="SIA3837" s="114"/>
      <c r="SIB3837" s="114"/>
      <c r="SIC3837" s="114"/>
      <c r="SID3837" s="114"/>
      <c r="SIE3837" s="114"/>
      <c r="SIF3837" s="116"/>
      <c r="SIG3837" s="114"/>
      <c r="SIH3837" s="115"/>
      <c r="SII3837" s="115"/>
      <c r="SIJ3837" s="115"/>
      <c r="SIK3837" s="113"/>
      <c r="SIL3837" s="114"/>
      <c r="SIM3837" s="114"/>
      <c r="SIN3837" s="113"/>
      <c r="SIO3837" s="118"/>
      <c r="SIP3837" s="117"/>
      <c r="SIQ3837" s="114"/>
      <c r="SIR3837" s="114"/>
      <c r="SIS3837" s="114"/>
      <c r="SIT3837" s="114"/>
      <c r="SIU3837" s="114"/>
      <c r="SIV3837" s="114"/>
      <c r="SIW3837" s="114"/>
      <c r="SIX3837" s="114"/>
      <c r="SIY3837" s="114"/>
      <c r="SIZ3837" s="114"/>
      <c r="SJA3837" s="116"/>
      <c r="SJB3837" s="114"/>
      <c r="SJC3837" s="115"/>
      <c r="SJD3837" s="115"/>
      <c r="SJE3837" s="115"/>
      <c r="SJF3837" s="113"/>
      <c r="SJG3837" s="114"/>
      <c r="SJH3837" s="114"/>
      <c r="SJI3837" s="113"/>
      <c r="SJJ3837" s="118"/>
      <c r="SJK3837" s="117"/>
      <c r="SJL3837" s="114"/>
      <c r="SJM3837" s="114"/>
      <c r="SJN3837" s="114"/>
      <c r="SJO3837" s="114"/>
      <c r="SJP3837" s="114"/>
      <c r="SJQ3837" s="114"/>
      <c r="SJR3837" s="114"/>
      <c r="SJS3837" s="114"/>
      <c r="SJT3837" s="114"/>
      <c r="SJU3837" s="114"/>
      <c r="SJV3837" s="116"/>
      <c r="SJW3837" s="114"/>
      <c r="SJX3837" s="115"/>
      <c r="SJY3837" s="115"/>
      <c r="SJZ3837" s="115"/>
      <c r="SKA3837" s="113"/>
      <c r="SKB3837" s="114"/>
      <c r="SKC3837" s="114"/>
      <c r="SKD3837" s="113"/>
      <c r="SKE3837" s="118"/>
      <c r="SKF3837" s="117"/>
      <c r="SKG3837" s="114"/>
      <c r="SKH3837" s="114"/>
      <c r="SKI3837" s="114"/>
      <c r="SKJ3837" s="114"/>
      <c r="SKK3837" s="114"/>
      <c r="SKL3837" s="114"/>
      <c r="SKM3837" s="114"/>
      <c r="SKN3837" s="114"/>
      <c r="SKO3837" s="114"/>
      <c r="SKP3837" s="114"/>
      <c r="SKQ3837" s="116"/>
      <c r="SKR3837" s="114"/>
      <c r="SKS3837" s="115"/>
      <c r="SKT3837" s="115"/>
      <c r="SKU3837" s="115"/>
      <c r="SKV3837" s="113"/>
      <c r="SKW3837" s="114"/>
      <c r="SKX3837" s="114"/>
      <c r="SKY3837" s="113"/>
      <c r="SKZ3837" s="118"/>
      <c r="SLA3837" s="117"/>
      <c r="SLB3837" s="114"/>
      <c r="SLC3837" s="114"/>
      <c r="SLD3837" s="114"/>
      <c r="SLE3837" s="114"/>
      <c r="SLF3837" s="114"/>
      <c r="SLG3837" s="114"/>
      <c r="SLH3837" s="114"/>
      <c r="SLI3837" s="114"/>
      <c r="SLJ3837" s="114"/>
      <c r="SLK3837" s="114"/>
      <c r="SLL3837" s="116"/>
      <c r="SLM3837" s="114"/>
      <c r="SLN3837" s="115"/>
      <c r="SLO3837" s="115"/>
      <c r="SLP3837" s="115"/>
      <c r="SLQ3837" s="113"/>
      <c r="SLR3837" s="114"/>
      <c r="SLS3837" s="114"/>
      <c r="SLT3837" s="113"/>
      <c r="SLU3837" s="118"/>
      <c r="SLV3837" s="117"/>
      <c r="SLW3837" s="114"/>
      <c r="SLX3837" s="114"/>
      <c r="SLY3837" s="114"/>
      <c r="SLZ3837" s="114"/>
      <c r="SMA3837" s="114"/>
      <c r="SMB3837" s="114"/>
      <c r="SMC3837" s="114"/>
      <c r="SMD3837" s="114"/>
      <c r="SME3837" s="114"/>
      <c r="SMF3837" s="114"/>
      <c r="SMG3837" s="116"/>
      <c r="SMH3837" s="114"/>
      <c r="SMI3837" s="115"/>
      <c r="SMJ3837" s="115"/>
      <c r="SMK3837" s="115"/>
      <c r="SML3837" s="113"/>
      <c r="SMM3837" s="114"/>
      <c r="SMN3837" s="114"/>
      <c r="SMO3837" s="113"/>
      <c r="SMP3837" s="118"/>
      <c r="SMQ3837" s="117"/>
      <c r="SMR3837" s="114"/>
      <c r="SMS3837" s="114"/>
      <c r="SMT3837" s="114"/>
      <c r="SMU3837" s="114"/>
      <c r="SMV3837" s="114"/>
      <c r="SMW3837" s="114"/>
      <c r="SMX3837" s="114"/>
      <c r="SMY3837" s="114"/>
      <c r="SMZ3837" s="114"/>
      <c r="SNA3837" s="114"/>
      <c r="SNB3837" s="116"/>
      <c r="SNC3837" s="114"/>
      <c r="SND3837" s="115"/>
      <c r="SNE3837" s="115"/>
      <c r="SNF3837" s="115"/>
      <c r="SNG3837" s="113"/>
      <c r="SNH3837" s="114"/>
      <c r="SNI3837" s="114"/>
      <c r="SNJ3837" s="113"/>
      <c r="SNK3837" s="118"/>
      <c r="SNL3837" s="117"/>
      <c r="SNM3837" s="114"/>
      <c r="SNN3837" s="114"/>
      <c r="SNO3837" s="114"/>
      <c r="SNP3837" s="114"/>
      <c r="SNQ3837" s="114"/>
      <c r="SNR3837" s="114"/>
      <c r="SNS3837" s="114"/>
      <c r="SNT3837" s="114"/>
      <c r="SNU3837" s="114"/>
      <c r="SNV3837" s="114"/>
      <c r="SNW3837" s="116"/>
      <c r="SNX3837" s="114"/>
      <c r="SNY3837" s="115"/>
      <c r="SNZ3837" s="115"/>
      <c r="SOA3837" s="115"/>
      <c r="SOB3837" s="113"/>
      <c r="SOC3837" s="114"/>
      <c r="SOD3837" s="114"/>
      <c r="SOE3837" s="113"/>
      <c r="SOF3837" s="118"/>
      <c r="SOG3837" s="117"/>
      <c r="SOH3837" s="114"/>
      <c r="SOI3837" s="114"/>
      <c r="SOJ3837" s="114"/>
      <c r="SOK3837" s="114"/>
      <c r="SOL3837" s="114"/>
      <c r="SOM3837" s="114"/>
      <c r="SON3837" s="114"/>
      <c r="SOO3837" s="114"/>
      <c r="SOP3837" s="114"/>
      <c r="SOQ3837" s="114"/>
      <c r="SOR3837" s="116"/>
      <c r="SOS3837" s="114"/>
      <c r="SOT3837" s="115"/>
      <c r="SOU3837" s="115"/>
      <c r="SOV3837" s="115"/>
      <c r="SOW3837" s="113"/>
      <c r="SOX3837" s="114"/>
      <c r="SOY3837" s="114"/>
      <c r="SOZ3837" s="113"/>
      <c r="SPA3837" s="118"/>
      <c r="SPB3837" s="117"/>
      <c r="SPC3837" s="114"/>
      <c r="SPD3837" s="114"/>
      <c r="SPE3837" s="114"/>
      <c r="SPF3837" s="114"/>
      <c r="SPG3837" s="114"/>
      <c r="SPH3837" s="114"/>
      <c r="SPI3837" s="114"/>
      <c r="SPJ3837" s="114"/>
      <c r="SPK3837" s="114"/>
      <c r="SPL3837" s="114"/>
      <c r="SPM3837" s="116"/>
      <c r="SPN3837" s="114"/>
      <c r="SPO3837" s="115"/>
      <c r="SPP3837" s="115"/>
      <c r="SPQ3837" s="115"/>
      <c r="SPR3837" s="113"/>
      <c r="SPS3837" s="114"/>
      <c r="SPT3837" s="114"/>
      <c r="SPU3837" s="113"/>
      <c r="SPV3837" s="118"/>
      <c r="SPW3837" s="117"/>
      <c r="SPX3837" s="114"/>
      <c r="SPY3837" s="114"/>
      <c r="SPZ3837" s="114"/>
      <c r="SQA3837" s="114"/>
      <c r="SQB3837" s="114"/>
      <c r="SQC3837" s="114"/>
      <c r="SQD3837" s="114"/>
      <c r="SQE3837" s="114"/>
      <c r="SQF3837" s="114"/>
      <c r="SQG3837" s="114"/>
      <c r="SQH3837" s="116"/>
      <c r="SQI3837" s="114"/>
      <c r="SQJ3837" s="115"/>
      <c r="SQK3837" s="115"/>
      <c r="SQL3837" s="115"/>
      <c r="SQM3837" s="113"/>
      <c r="SQN3837" s="114"/>
      <c r="SQO3837" s="114"/>
      <c r="SQP3837" s="113"/>
      <c r="SQQ3837" s="118"/>
      <c r="SQR3837" s="117"/>
      <c r="SQS3837" s="114"/>
      <c r="SQT3837" s="114"/>
      <c r="SQU3837" s="114"/>
      <c r="SQV3837" s="114"/>
      <c r="SQW3837" s="114"/>
      <c r="SQX3837" s="114"/>
      <c r="SQY3837" s="114"/>
      <c r="SQZ3837" s="114"/>
      <c r="SRA3837" s="114"/>
      <c r="SRB3837" s="114"/>
      <c r="SRC3837" s="116"/>
      <c r="SRD3837" s="114"/>
      <c r="SRE3837" s="115"/>
      <c r="SRF3837" s="115"/>
      <c r="SRG3837" s="115"/>
      <c r="SRH3837" s="113"/>
      <c r="SRI3837" s="114"/>
      <c r="SRJ3837" s="114"/>
      <c r="SRK3837" s="113"/>
      <c r="SRL3837" s="118"/>
      <c r="SRM3837" s="117"/>
      <c r="SRN3837" s="114"/>
      <c r="SRO3837" s="114"/>
      <c r="SRP3837" s="114"/>
      <c r="SRQ3837" s="114"/>
      <c r="SRR3837" s="114"/>
      <c r="SRS3837" s="114"/>
      <c r="SRT3837" s="114"/>
      <c r="SRU3837" s="114"/>
      <c r="SRV3837" s="114"/>
      <c r="SRW3837" s="114"/>
      <c r="SRX3837" s="116"/>
      <c r="SRY3837" s="114"/>
      <c r="SRZ3837" s="115"/>
      <c r="SSA3837" s="115"/>
      <c r="SSB3837" s="115"/>
      <c r="SSC3837" s="113"/>
      <c r="SSD3837" s="114"/>
      <c r="SSE3837" s="114"/>
      <c r="SSF3837" s="113"/>
      <c r="SSG3837" s="118"/>
      <c r="SSH3837" s="117"/>
      <c r="SSI3837" s="114"/>
      <c r="SSJ3837" s="114"/>
      <c r="SSK3837" s="114"/>
      <c r="SSL3837" s="114"/>
      <c r="SSM3837" s="114"/>
      <c r="SSN3837" s="114"/>
      <c r="SSO3837" s="114"/>
      <c r="SSP3837" s="114"/>
      <c r="SSQ3837" s="114"/>
      <c r="SSR3837" s="114"/>
      <c r="SSS3837" s="116"/>
      <c r="SST3837" s="114"/>
      <c r="SSU3837" s="115"/>
      <c r="SSV3837" s="115"/>
      <c r="SSW3837" s="115"/>
      <c r="SSX3837" s="113"/>
      <c r="SSY3837" s="114"/>
      <c r="SSZ3837" s="114"/>
      <c r="STA3837" s="113"/>
      <c r="STB3837" s="118"/>
      <c r="STC3837" s="117"/>
      <c r="STD3837" s="114"/>
      <c r="STE3837" s="114"/>
      <c r="STF3837" s="114"/>
      <c r="STG3837" s="114"/>
      <c r="STH3837" s="114"/>
      <c r="STI3837" s="114"/>
      <c r="STJ3837" s="114"/>
      <c r="STK3837" s="114"/>
      <c r="STL3837" s="114"/>
      <c r="STM3837" s="114"/>
      <c r="STN3837" s="116"/>
      <c r="STO3837" s="114"/>
      <c r="STP3837" s="115"/>
      <c r="STQ3837" s="115"/>
      <c r="STR3837" s="115"/>
      <c r="STS3837" s="113"/>
      <c r="STT3837" s="114"/>
      <c r="STU3837" s="114"/>
      <c r="STV3837" s="113"/>
      <c r="STW3837" s="118"/>
      <c r="STX3837" s="117"/>
      <c r="STY3837" s="114"/>
      <c r="STZ3837" s="114"/>
      <c r="SUA3837" s="114"/>
      <c r="SUB3837" s="114"/>
      <c r="SUC3837" s="114"/>
      <c r="SUD3837" s="114"/>
      <c r="SUE3837" s="114"/>
      <c r="SUF3837" s="114"/>
      <c r="SUG3837" s="114"/>
      <c r="SUH3837" s="114"/>
      <c r="SUI3837" s="116"/>
      <c r="SUJ3837" s="114"/>
      <c r="SUK3837" s="115"/>
      <c r="SUL3837" s="115"/>
      <c r="SUM3837" s="115"/>
      <c r="SUN3837" s="113"/>
      <c r="SUO3837" s="114"/>
      <c r="SUP3837" s="114"/>
      <c r="SUQ3837" s="113"/>
      <c r="SUR3837" s="118"/>
      <c r="SUS3837" s="117"/>
      <c r="SUT3837" s="114"/>
      <c r="SUU3837" s="114"/>
      <c r="SUV3837" s="114"/>
      <c r="SUW3837" s="114"/>
      <c r="SUX3837" s="114"/>
      <c r="SUY3837" s="114"/>
      <c r="SUZ3837" s="114"/>
      <c r="SVA3837" s="114"/>
      <c r="SVB3837" s="114"/>
      <c r="SVC3837" s="114"/>
      <c r="SVD3837" s="116"/>
      <c r="SVE3837" s="114"/>
      <c r="SVF3837" s="115"/>
      <c r="SVG3837" s="115"/>
      <c r="SVH3837" s="115"/>
      <c r="SVI3837" s="113"/>
      <c r="SVJ3837" s="114"/>
      <c r="SVK3837" s="114"/>
      <c r="SVL3837" s="113"/>
      <c r="SVM3837" s="118"/>
      <c r="SVN3837" s="117"/>
      <c r="SVO3837" s="114"/>
      <c r="SVP3837" s="114"/>
      <c r="SVQ3837" s="114"/>
      <c r="SVR3837" s="114"/>
      <c r="SVS3837" s="114"/>
      <c r="SVT3837" s="114"/>
      <c r="SVU3837" s="114"/>
      <c r="SVV3837" s="114"/>
      <c r="SVW3837" s="114"/>
      <c r="SVX3837" s="114"/>
      <c r="SVY3837" s="116"/>
      <c r="SVZ3837" s="114"/>
      <c r="SWA3837" s="115"/>
      <c r="SWB3837" s="115"/>
      <c r="SWC3837" s="115"/>
      <c r="SWD3837" s="113"/>
      <c r="SWE3837" s="114"/>
      <c r="SWF3837" s="114"/>
      <c r="SWG3837" s="113"/>
      <c r="SWH3837" s="118"/>
      <c r="SWI3837" s="117"/>
      <c r="SWJ3837" s="114"/>
      <c r="SWK3837" s="114"/>
      <c r="SWL3837" s="114"/>
      <c r="SWM3837" s="114"/>
      <c r="SWN3837" s="114"/>
      <c r="SWO3837" s="114"/>
      <c r="SWP3837" s="114"/>
      <c r="SWQ3837" s="114"/>
      <c r="SWR3837" s="114"/>
      <c r="SWS3837" s="114"/>
      <c r="SWT3837" s="116"/>
      <c r="SWU3837" s="114"/>
      <c r="SWV3837" s="115"/>
      <c r="SWW3837" s="115"/>
      <c r="SWX3837" s="115"/>
      <c r="SWY3837" s="113"/>
      <c r="SWZ3837" s="114"/>
      <c r="SXA3837" s="114"/>
      <c r="SXB3837" s="113"/>
      <c r="SXC3837" s="118"/>
      <c r="SXD3837" s="117"/>
      <c r="SXE3837" s="114"/>
      <c r="SXF3837" s="114"/>
      <c r="SXG3837" s="114"/>
      <c r="SXH3837" s="114"/>
      <c r="SXI3837" s="114"/>
      <c r="SXJ3837" s="114"/>
      <c r="SXK3837" s="114"/>
      <c r="SXL3837" s="114"/>
      <c r="SXM3837" s="114"/>
      <c r="SXN3837" s="114"/>
      <c r="SXO3837" s="116"/>
      <c r="SXP3837" s="114"/>
      <c r="SXQ3837" s="115"/>
      <c r="SXR3837" s="115"/>
      <c r="SXS3837" s="115"/>
      <c r="SXT3837" s="113"/>
      <c r="SXU3837" s="114"/>
      <c r="SXV3837" s="114"/>
      <c r="SXW3837" s="113"/>
      <c r="SXX3837" s="118"/>
      <c r="SXY3837" s="117"/>
      <c r="SXZ3837" s="114"/>
      <c r="SYA3837" s="114"/>
      <c r="SYB3837" s="114"/>
      <c r="SYC3837" s="114"/>
      <c r="SYD3837" s="114"/>
      <c r="SYE3837" s="114"/>
      <c r="SYF3837" s="114"/>
      <c r="SYG3837" s="114"/>
      <c r="SYH3837" s="114"/>
      <c r="SYI3837" s="114"/>
      <c r="SYJ3837" s="116"/>
      <c r="SYK3837" s="114"/>
      <c r="SYL3837" s="115"/>
      <c r="SYM3837" s="115"/>
      <c r="SYN3837" s="115"/>
      <c r="SYO3837" s="113"/>
      <c r="SYP3837" s="114"/>
      <c r="SYQ3837" s="114"/>
      <c r="SYR3837" s="113"/>
      <c r="SYS3837" s="118"/>
      <c r="SYT3837" s="117"/>
      <c r="SYU3837" s="114"/>
      <c r="SYV3837" s="114"/>
      <c r="SYW3837" s="114"/>
      <c r="SYX3837" s="114"/>
      <c r="SYY3837" s="114"/>
      <c r="SYZ3837" s="114"/>
      <c r="SZA3837" s="114"/>
      <c r="SZB3837" s="114"/>
      <c r="SZC3837" s="114"/>
      <c r="SZD3837" s="114"/>
      <c r="SZE3837" s="116"/>
      <c r="SZF3837" s="114"/>
      <c r="SZG3837" s="115"/>
      <c r="SZH3837" s="115"/>
      <c r="SZI3837" s="115"/>
      <c r="SZJ3837" s="113"/>
      <c r="SZK3837" s="114"/>
      <c r="SZL3837" s="114"/>
      <c r="SZM3837" s="113"/>
      <c r="SZN3837" s="118"/>
      <c r="SZO3837" s="117"/>
      <c r="SZP3837" s="114"/>
      <c r="SZQ3837" s="114"/>
      <c r="SZR3837" s="114"/>
      <c r="SZS3837" s="114"/>
      <c r="SZT3837" s="114"/>
      <c r="SZU3837" s="114"/>
      <c r="SZV3837" s="114"/>
      <c r="SZW3837" s="114"/>
      <c r="SZX3837" s="114"/>
      <c r="SZY3837" s="114"/>
      <c r="SZZ3837" s="116"/>
      <c r="TAA3837" s="114"/>
      <c r="TAB3837" s="115"/>
      <c r="TAC3837" s="115"/>
      <c r="TAD3837" s="115"/>
      <c r="TAE3837" s="113"/>
      <c r="TAF3837" s="114"/>
      <c r="TAG3837" s="114"/>
      <c r="TAH3837" s="113"/>
      <c r="TAI3837" s="118"/>
      <c r="TAJ3837" s="117"/>
      <c r="TAK3837" s="114"/>
      <c r="TAL3837" s="114"/>
      <c r="TAM3837" s="114"/>
      <c r="TAN3837" s="114"/>
      <c r="TAO3837" s="114"/>
      <c r="TAP3837" s="114"/>
      <c r="TAQ3837" s="114"/>
      <c r="TAR3837" s="114"/>
      <c r="TAS3837" s="114"/>
      <c r="TAT3837" s="114"/>
      <c r="TAU3837" s="116"/>
      <c r="TAV3837" s="114"/>
      <c r="TAW3837" s="115"/>
      <c r="TAX3837" s="115"/>
      <c r="TAY3837" s="115"/>
      <c r="TAZ3837" s="113"/>
      <c r="TBA3837" s="114"/>
      <c r="TBB3837" s="114"/>
      <c r="TBC3837" s="113"/>
      <c r="TBD3837" s="118"/>
      <c r="TBE3837" s="117"/>
      <c r="TBF3837" s="114"/>
      <c r="TBG3837" s="114"/>
      <c r="TBH3837" s="114"/>
      <c r="TBI3837" s="114"/>
      <c r="TBJ3837" s="114"/>
      <c r="TBK3837" s="114"/>
      <c r="TBL3837" s="114"/>
      <c r="TBM3837" s="114"/>
      <c r="TBN3837" s="114"/>
      <c r="TBO3837" s="114"/>
      <c r="TBP3837" s="116"/>
      <c r="TBQ3837" s="114"/>
      <c r="TBR3837" s="115"/>
      <c r="TBS3837" s="115"/>
      <c r="TBT3837" s="115"/>
      <c r="TBU3837" s="113"/>
      <c r="TBV3837" s="114"/>
      <c r="TBW3837" s="114"/>
      <c r="TBX3837" s="113"/>
      <c r="TBY3837" s="118"/>
      <c r="TBZ3837" s="117"/>
      <c r="TCA3837" s="114"/>
      <c r="TCB3837" s="114"/>
      <c r="TCC3837" s="114"/>
      <c r="TCD3837" s="114"/>
      <c r="TCE3837" s="114"/>
      <c r="TCF3837" s="114"/>
      <c r="TCG3837" s="114"/>
      <c r="TCH3837" s="114"/>
      <c r="TCI3837" s="114"/>
      <c r="TCJ3837" s="114"/>
      <c r="TCK3837" s="116"/>
      <c r="TCL3837" s="114"/>
      <c r="TCM3837" s="115"/>
      <c r="TCN3837" s="115"/>
      <c r="TCO3837" s="115"/>
      <c r="TCP3837" s="113"/>
      <c r="TCQ3837" s="114"/>
      <c r="TCR3837" s="114"/>
      <c r="TCS3837" s="113"/>
      <c r="TCT3837" s="118"/>
      <c r="TCU3837" s="117"/>
      <c r="TCV3837" s="114"/>
      <c r="TCW3837" s="114"/>
      <c r="TCX3837" s="114"/>
      <c r="TCY3837" s="114"/>
      <c r="TCZ3837" s="114"/>
      <c r="TDA3837" s="114"/>
      <c r="TDB3837" s="114"/>
      <c r="TDC3837" s="114"/>
      <c r="TDD3837" s="114"/>
      <c r="TDE3837" s="114"/>
      <c r="TDF3837" s="116"/>
      <c r="TDG3837" s="114"/>
      <c r="TDH3837" s="115"/>
      <c r="TDI3837" s="115"/>
      <c r="TDJ3837" s="115"/>
      <c r="TDK3837" s="113"/>
      <c r="TDL3837" s="114"/>
      <c r="TDM3837" s="114"/>
      <c r="TDN3837" s="113"/>
      <c r="TDO3837" s="118"/>
      <c r="TDP3837" s="117"/>
      <c r="TDQ3837" s="114"/>
      <c r="TDR3837" s="114"/>
      <c r="TDS3837" s="114"/>
      <c r="TDT3837" s="114"/>
      <c r="TDU3837" s="114"/>
      <c r="TDV3837" s="114"/>
      <c r="TDW3837" s="114"/>
      <c r="TDX3837" s="114"/>
      <c r="TDY3837" s="114"/>
      <c r="TDZ3837" s="114"/>
      <c r="TEA3837" s="116"/>
      <c r="TEB3837" s="114"/>
      <c r="TEC3837" s="115"/>
      <c r="TED3837" s="115"/>
      <c r="TEE3837" s="115"/>
      <c r="TEF3837" s="113"/>
      <c r="TEG3837" s="114"/>
      <c r="TEH3837" s="114"/>
      <c r="TEI3837" s="113"/>
      <c r="TEJ3837" s="118"/>
      <c r="TEK3837" s="117"/>
      <c r="TEL3837" s="114"/>
      <c r="TEM3837" s="114"/>
      <c r="TEN3837" s="114"/>
      <c r="TEO3837" s="114"/>
      <c r="TEP3837" s="114"/>
      <c r="TEQ3837" s="114"/>
      <c r="TER3837" s="114"/>
      <c r="TES3837" s="114"/>
      <c r="TET3837" s="114"/>
      <c r="TEU3837" s="114"/>
      <c r="TEV3837" s="116"/>
      <c r="TEW3837" s="114"/>
      <c r="TEX3837" s="115"/>
      <c r="TEY3837" s="115"/>
      <c r="TEZ3837" s="115"/>
      <c r="TFA3837" s="113"/>
      <c r="TFB3837" s="114"/>
      <c r="TFC3837" s="114"/>
      <c r="TFD3837" s="113"/>
      <c r="TFE3837" s="118"/>
      <c r="TFF3837" s="117"/>
      <c r="TFG3837" s="114"/>
      <c r="TFH3837" s="114"/>
      <c r="TFI3837" s="114"/>
      <c r="TFJ3837" s="114"/>
      <c r="TFK3837" s="114"/>
      <c r="TFL3837" s="114"/>
      <c r="TFM3837" s="114"/>
      <c r="TFN3837" s="114"/>
      <c r="TFO3837" s="114"/>
      <c r="TFP3837" s="114"/>
      <c r="TFQ3837" s="116"/>
      <c r="TFR3837" s="114"/>
      <c r="TFS3837" s="115"/>
      <c r="TFT3837" s="115"/>
      <c r="TFU3837" s="115"/>
      <c r="TFV3837" s="113"/>
      <c r="TFW3837" s="114"/>
      <c r="TFX3837" s="114"/>
      <c r="TFY3837" s="113"/>
      <c r="TFZ3837" s="118"/>
      <c r="TGA3837" s="117"/>
      <c r="TGB3837" s="114"/>
      <c r="TGC3837" s="114"/>
      <c r="TGD3837" s="114"/>
      <c r="TGE3837" s="114"/>
      <c r="TGF3837" s="114"/>
      <c r="TGG3837" s="114"/>
      <c r="TGH3837" s="114"/>
      <c r="TGI3837" s="114"/>
      <c r="TGJ3837" s="114"/>
      <c r="TGK3837" s="114"/>
      <c r="TGL3837" s="116"/>
      <c r="TGM3837" s="114"/>
      <c r="TGN3837" s="115"/>
      <c r="TGO3837" s="115"/>
      <c r="TGP3837" s="115"/>
      <c r="TGQ3837" s="113"/>
      <c r="TGR3837" s="114"/>
      <c r="TGS3837" s="114"/>
      <c r="TGT3837" s="113"/>
      <c r="TGU3837" s="118"/>
      <c r="TGV3837" s="117"/>
      <c r="TGW3837" s="114"/>
      <c r="TGX3837" s="114"/>
      <c r="TGY3837" s="114"/>
      <c r="TGZ3837" s="114"/>
      <c r="THA3837" s="114"/>
      <c r="THB3837" s="114"/>
      <c r="THC3837" s="114"/>
      <c r="THD3837" s="114"/>
      <c r="THE3837" s="114"/>
      <c r="THF3837" s="114"/>
      <c r="THG3837" s="116"/>
      <c r="THH3837" s="114"/>
      <c r="THI3837" s="115"/>
      <c r="THJ3837" s="115"/>
      <c r="THK3837" s="115"/>
      <c r="THL3837" s="113"/>
      <c r="THM3837" s="114"/>
      <c r="THN3837" s="114"/>
      <c r="THO3837" s="113"/>
      <c r="THP3837" s="118"/>
      <c r="THQ3837" s="117"/>
      <c r="THR3837" s="114"/>
      <c r="THS3837" s="114"/>
      <c r="THT3837" s="114"/>
      <c r="THU3837" s="114"/>
      <c r="THV3837" s="114"/>
      <c r="THW3837" s="114"/>
      <c r="THX3837" s="114"/>
      <c r="THY3837" s="114"/>
      <c r="THZ3837" s="114"/>
      <c r="TIA3837" s="114"/>
      <c r="TIB3837" s="116"/>
      <c r="TIC3837" s="114"/>
      <c r="TID3837" s="115"/>
      <c r="TIE3837" s="115"/>
      <c r="TIF3837" s="115"/>
      <c r="TIG3837" s="113"/>
      <c r="TIH3837" s="114"/>
      <c r="TII3837" s="114"/>
      <c r="TIJ3837" s="113"/>
      <c r="TIK3837" s="118"/>
      <c r="TIL3837" s="117"/>
      <c r="TIM3837" s="114"/>
      <c r="TIN3837" s="114"/>
      <c r="TIO3837" s="114"/>
      <c r="TIP3837" s="114"/>
      <c r="TIQ3837" s="114"/>
      <c r="TIR3837" s="114"/>
      <c r="TIS3837" s="114"/>
      <c r="TIT3837" s="114"/>
      <c r="TIU3837" s="114"/>
      <c r="TIV3837" s="114"/>
      <c r="TIW3837" s="116"/>
      <c r="TIX3837" s="114"/>
      <c r="TIY3837" s="115"/>
      <c r="TIZ3837" s="115"/>
      <c r="TJA3837" s="115"/>
      <c r="TJB3837" s="113"/>
      <c r="TJC3837" s="114"/>
      <c r="TJD3837" s="114"/>
      <c r="TJE3837" s="113"/>
      <c r="TJF3837" s="118"/>
      <c r="TJG3837" s="117"/>
      <c r="TJH3837" s="114"/>
      <c r="TJI3837" s="114"/>
      <c r="TJJ3837" s="114"/>
      <c r="TJK3837" s="114"/>
      <c r="TJL3837" s="114"/>
      <c r="TJM3837" s="114"/>
      <c r="TJN3837" s="114"/>
      <c r="TJO3837" s="114"/>
      <c r="TJP3837" s="114"/>
      <c r="TJQ3837" s="114"/>
      <c r="TJR3837" s="116"/>
      <c r="TJS3837" s="114"/>
      <c r="TJT3837" s="115"/>
      <c r="TJU3837" s="115"/>
      <c r="TJV3837" s="115"/>
      <c r="TJW3837" s="113"/>
      <c r="TJX3837" s="114"/>
      <c r="TJY3837" s="114"/>
      <c r="TJZ3837" s="113"/>
      <c r="TKA3837" s="118"/>
      <c r="TKB3837" s="117"/>
      <c r="TKC3837" s="114"/>
      <c r="TKD3837" s="114"/>
      <c r="TKE3837" s="114"/>
      <c r="TKF3837" s="114"/>
      <c r="TKG3837" s="114"/>
      <c r="TKH3837" s="114"/>
      <c r="TKI3837" s="114"/>
      <c r="TKJ3837" s="114"/>
      <c r="TKK3837" s="114"/>
      <c r="TKL3837" s="114"/>
      <c r="TKM3837" s="116"/>
      <c r="TKN3837" s="114"/>
      <c r="TKO3837" s="115"/>
      <c r="TKP3837" s="115"/>
      <c r="TKQ3837" s="115"/>
      <c r="TKR3837" s="113"/>
      <c r="TKS3837" s="114"/>
      <c r="TKT3837" s="114"/>
      <c r="TKU3837" s="113"/>
      <c r="TKV3837" s="118"/>
      <c r="TKW3837" s="117"/>
      <c r="TKX3837" s="114"/>
      <c r="TKY3837" s="114"/>
      <c r="TKZ3837" s="114"/>
      <c r="TLA3837" s="114"/>
      <c r="TLB3837" s="114"/>
      <c r="TLC3837" s="114"/>
      <c r="TLD3837" s="114"/>
      <c r="TLE3837" s="114"/>
      <c r="TLF3837" s="114"/>
      <c r="TLG3837" s="114"/>
      <c r="TLH3837" s="116"/>
      <c r="TLI3837" s="114"/>
      <c r="TLJ3837" s="115"/>
      <c r="TLK3837" s="115"/>
      <c r="TLL3837" s="115"/>
      <c r="TLM3837" s="113"/>
      <c r="TLN3837" s="114"/>
      <c r="TLO3837" s="114"/>
      <c r="TLP3837" s="113"/>
      <c r="TLQ3837" s="118"/>
      <c r="TLR3837" s="117"/>
      <c r="TLS3837" s="114"/>
      <c r="TLT3837" s="114"/>
      <c r="TLU3837" s="114"/>
      <c r="TLV3837" s="114"/>
      <c r="TLW3837" s="114"/>
      <c r="TLX3837" s="114"/>
      <c r="TLY3837" s="114"/>
      <c r="TLZ3837" s="114"/>
      <c r="TMA3837" s="114"/>
      <c r="TMB3837" s="114"/>
      <c r="TMC3837" s="116"/>
      <c r="TMD3837" s="114"/>
      <c r="TME3837" s="115"/>
      <c r="TMF3837" s="115"/>
      <c r="TMG3837" s="115"/>
      <c r="TMH3837" s="113"/>
      <c r="TMI3837" s="114"/>
      <c r="TMJ3837" s="114"/>
      <c r="TMK3837" s="113"/>
      <c r="TML3837" s="118"/>
      <c r="TMM3837" s="117"/>
      <c r="TMN3837" s="114"/>
      <c r="TMO3837" s="114"/>
      <c r="TMP3837" s="114"/>
      <c r="TMQ3837" s="114"/>
      <c r="TMR3837" s="114"/>
      <c r="TMS3837" s="114"/>
      <c r="TMT3837" s="114"/>
      <c r="TMU3837" s="114"/>
      <c r="TMV3837" s="114"/>
      <c r="TMW3837" s="114"/>
      <c r="TMX3837" s="116"/>
      <c r="TMY3837" s="114"/>
      <c r="TMZ3837" s="115"/>
      <c r="TNA3837" s="115"/>
      <c r="TNB3837" s="115"/>
      <c r="TNC3837" s="113"/>
      <c r="TND3837" s="114"/>
      <c r="TNE3837" s="114"/>
      <c r="TNF3837" s="113"/>
      <c r="TNG3837" s="118"/>
      <c r="TNH3837" s="117"/>
      <c r="TNI3837" s="114"/>
      <c r="TNJ3837" s="114"/>
      <c r="TNK3837" s="114"/>
      <c r="TNL3837" s="114"/>
      <c r="TNM3837" s="114"/>
      <c r="TNN3837" s="114"/>
      <c r="TNO3837" s="114"/>
      <c r="TNP3837" s="114"/>
      <c r="TNQ3837" s="114"/>
      <c r="TNR3837" s="114"/>
      <c r="TNS3837" s="116"/>
      <c r="TNT3837" s="114"/>
      <c r="TNU3837" s="115"/>
      <c r="TNV3837" s="115"/>
      <c r="TNW3837" s="115"/>
      <c r="TNX3837" s="113"/>
      <c r="TNY3837" s="114"/>
      <c r="TNZ3837" s="114"/>
      <c r="TOA3837" s="113"/>
      <c r="TOB3837" s="118"/>
      <c r="TOC3837" s="117"/>
      <c r="TOD3837" s="114"/>
      <c r="TOE3837" s="114"/>
      <c r="TOF3837" s="114"/>
      <c r="TOG3837" s="114"/>
      <c r="TOH3837" s="114"/>
      <c r="TOI3837" s="114"/>
      <c r="TOJ3837" s="114"/>
      <c r="TOK3837" s="114"/>
      <c r="TOL3837" s="114"/>
      <c r="TOM3837" s="114"/>
      <c r="TON3837" s="116"/>
      <c r="TOO3837" s="114"/>
      <c r="TOP3837" s="115"/>
      <c r="TOQ3837" s="115"/>
      <c r="TOR3837" s="115"/>
      <c r="TOS3837" s="113"/>
      <c r="TOT3837" s="114"/>
      <c r="TOU3837" s="114"/>
      <c r="TOV3837" s="113"/>
      <c r="TOW3837" s="118"/>
      <c r="TOX3837" s="117"/>
      <c r="TOY3837" s="114"/>
      <c r="TOZ3837" s="114"/>
      <c r="TPA3837" s="114"/>
      <c r="TPB3837" s="114"/>
      <c r="TPC3837" s="114"/>
      <c r="TPD3837" s="114"/>
      <c r="TPE3837" s="114"/>
      <c r="TPF3837" s="114"/>
      <c r="TPG3837" s="114"/>
      <c r="TPH3837" s="114"/>
      <c r="TPI3837" s="116"/>
      <c r="TPJ3837" s="114"/>
      <c r="TPK3837" s="115"/>
      <c r="TPL3837" s="115"/>
      <c r="TPM3837" s="115"/>
      <c r="TPN3837" s="113"/>
      <c r="TPO3837" s="114"/>
      <c r="TPP3837" s="114"/>
      <c r="TPQ3837" s="113"/>
      <c r="TPR3837" s="118"/>
      <c r="TPS3837" s="117"/>
      <c r="TPT3837" s="114"/>
      <c r="TPU3837" s="114"/>
      <c r="TPV3837" s="114"/>
      <c r="TPW3837" s="114"/>
      <c r="TPX3837" s="114"/>
      <c r="TPY3837" s="114"/>
      <c r="TPZ3837" s="114"/>
      <c r="TQA3837" s="114"/>
      <c r="TQB3837" s="114"/>
      <c r="TQC3837" s="114"/>
      <c r="TQD3837" s="116"/>
      <c r="TQE3837" s="114"/>
      <c r="TQF3837" s="115"/>
      <c r="TQG3837" s="115"/>
      <c r="TQH3837" s="115"/>
      <c r="TQI3837" s="113"/>
      <c r="TQJ3837" s="114"/>
      <c r="TQK3837" s="114"/>
      <c r="TQL3837" s="113"/>
      <c r="TQM3837" s="118"/>
      <c r="TQN3837" s="117"/>
      <c r="TQO3837" s="114"/>
      <c r="TQP3837" s="114"/>
      <c r="TQQ3837" s="114"/>
      <c r="TQR3837" s="114"/>
      <c r="TQS3837" s="114"/>
      <c r="TQT3837" s="114"/>
      <c r="TQU3837" s="114"/>
      <c r="TQV3837" s="114"/>
      <c r="TQW3837" s="114"/>
      <c r="TQX3837" s="114"/>
      <c r="TQY3837" s="116"/>
      <c r="TQZ3837" s="114"/>
      <c r="TRA3837" s="115"/>
      <c r="TRB3837" s="115"/>
      <c r="TRC3837" s="115"/>
      <c r="TRD3837" s="113"/>
      <c r="TRE3837" s="114"/>
      <c r="TRF3837" s="114"/>
      <c r="TRG3837" s="113"/>
      <c r="TRH3837" s="118"/>
      <c r="TRI3837" s="117"/>
      <c r="TRJ3837" s="114"/>
      <c r="TRK3837" s="114"/>
      <c r="TRL3837" s="114"/>
      <c r="TRM3837" s="114"/>
      <c r="TRN3837" s="114"/>
      <c r="TRO3837" s="114"/>
      <c r="TRP3837" s="114"/>
      <c r="TRQ3837" s="114"/>
      <c r="TRR3837" s="114"/>
      <c r="TRS3837" s="114"/>
      <c r="TRT3837" s="116"/>
      <c r="TRU3837" s="114"/>
      <c r="TRV3837" s="115"/>
      <c r="TRW3837" s="115"/>
      <c r="TRX3837" s="115"/>
      <c r="TRY3837" s="113"/>
      <c r="TRZ3837" s="114"/>
      <c r="TSA3837" s="114"/>
      <c r="TSB3837" s="113"/>
      <c r="TSC3837" s="118"/>
      <c r="TSD3837" s="117"/>
      <c r="TSE3837" s="114"/>
      <c r="TSF3837" s="114"/>
      <c r="TSG3837" s="114"/>
      <c r="TSH3837" s="114"/>
      <c r="TSI3837" s="114"/>
      <c r="TSJ3837" s="114"/>
      <c r="TSK3837" s="114"/>
      <c r="TSL3837" s="114"/>
      <c r="TSM3837" s="114"/>
      <c r="TSN3837" s="114"/>
      <c r="TSO3837" s="116"/>
      <c r="TSP3837" s="114"/>
      <c r="TSQ3837" s="115"/>
      <c r="TSR3837" s="115"/>
      <c r="TSS3837" s="115"/>
      <c r="TST3837" s="113"/>
      <c r="TSU3837" s="114"/>
      <c r="TSV3837" s="114"/>
      <c r="TSW3837" s="113"/>
      <c r="TSX3837" s="118"/>
      <c r="TSY3837" s="117"/>
      <c r="TSZ3837" s="114"/>
      <c r="TTA3837" s="114"/>
      <c r="TTB3837" s="114"/>
      <c r="TTC3837" s="114"/>
      <c r="TTD3837" s="114"/>
      <c r="TTE3837" s="114"/>
      <c r="TTF3837" s="114"/>
      <c r="TTG3837" s="114"/>
      <c r="TTH3837" s="114"/>
      <c r="TTI3837" s="114"/>
      <c r="TTJ3837" s="116"/>
      <c r="TTK3837" s="114"/>
      <c r="TTL3837" s="115"/>
      <c r="TTM3837" s="115"/>
      <c r="TTN3837" s="115"/>
      <c r="TTO3837" s="113"/>
      <c r="TTP3837" s="114"/>
      <c r="TTQ3837" s="114"/>
      <c r="TTR3837" s="113"/>
      <c r="TTS3837" s="118"/>
      <c r="TTT3837" s="117"/>
      <c r="TTU3837" s="114"/>
      <c r="TTV3837" s="114"/>
      <c r="TTW3837" s="114"/>
      <c r="TTX3837" s="114"/>
      <c r="TTY3837" s="114"/>
      <c r="TTZ3837" s="114"/>
      <c r="TUA3837" s="114"/>
      <c r="TUB3837" s="114"/>
      <c r="TUC3837" s="114"/>
      <c r="TUD3837" s="114"/>
      <c r="TUE3837" s="116"/>
      <c r="TUF3837" s="114"/>
      <c r="TUG3837" s="115"/>
      <c r="TUH3837" s="115"/>
      <c r="TUI3837" s="115"/>
      <c r="TUJ3837" s="113"/>
      <c r="TUK3837" s="114"/>
      <c r="TUL3837" s="114"/>
      <c r="TUM3837" s="113"/>
      <c r="TUN3837" s="118"/>
      <c r="TUO3837" s="117"/>
      <c r="TUP3837" s="114"/>
      <c r="TUQ3837" s="114"/>
      <c r="TUR3837" s="114"/>
      <c r="TUS3837" s="114"/>
      <c r="TUT3837" s="114"/>
      <c r="TUU3837" s="114"/>
      <c r="TUV3837" s="114"/>
      <c r="TUW3837" s="114"/>
      <c r="TUX3837" s="114"/>
      <c r="TUY3837" s="114"/>
      <c r="TUZ3837" s="116"/>
      <c r="TVA3837" s="114"/>
      <c r="TVB3837" s="115"/>
      <c r="TVC3837" s="115"/>
      <c r="TVD3837" s="115"/>
      <c r="TVE3837" s="113"/>
      <c r="TVF3837" s="114"/>
      <c r="TVG3837" s="114"/>
      <c r="TVH3837" s="113"/>
      <c r="TVI3837" s="118"/>
      <c r="TVJ3837" s="117"/>
      <c r="TVK3837" s="114"/>
      <c r="TVL3837" s="114"/>
      <c r="TVM3837" s="114"/>
      <c r="TVN3837" s="114"/>
      <c r="TVO3837" s="114"/>
      <c r="TVP3837" s="114"/>
      <c r="TVQ3837" s="114"/>
      <c r="TVR3837" s="114"/>
      <c r="TVS3837" s="114"/>
      <c r="TVT3837" s="114"/>
      <c r="TVU3837" s="116"/>
      <c r="TVV3837" s="114"/>
      <c r="TVW3837" s="115"/>
      <c r="TVX3837" s="115"/>
      <c r="TVY3837" s="115"/>
      <c r="TVZ3837" s="113"/>
      <c r="TWA3837" s="114"/>
      <c r="TWB3837" s="114"/>
      <c r="TWC3837" s="113"/>
      <c r="TWD3837" s="118"/>
      <c r="TWE3837" s="117"/>
      <c r="TWF3837" s="114"/>
      <c r="TWG3837" s="114"/>
      <c r="TWH3837" s="114"/>
      <c r="TWI3837" s="114"/>
      <c r="TWJ3837" s="114"/>
      <c r="TWK3837" s="114"/>
      <c r="TWL3837" s="114"/>
      <c r="TWM3837" s="114"/>
      <c r="TWN3837" s="114"/>
      <c r="TWO3837" s="114"/>
      <c r="TWP3837" s="116"/>
      <c r="TWQ3837" s="114"/>
      <c r="TWR3837" s="115"/>
      <c r="TWS3837" s="115"/>
      <c r="TWT3837" s="115"/>
      <c r="TWU3837" s="113"/>
      <c r="TWV3837" s="114"/>
      <c r="TWW3837" s="114"/>
      <c r="TWX3837" s="113"/>
      <c r="TWY3837" s="118"/>
      <c r="TWZ3837" s="117"/>
      <c r="TXA3837" s="114"/>
      <c r="TXB3837" s="114"/>
      <c r="TXC3837" s="114"/>
      <c r="TXD3837" s="114"/>
      <c r="TXE3837" s="114"/>
      <c r="TXF3837" s="114"/>
      <c r="TXG3837" s="114"/>
      <c r="TXH3837" s="114"/>
      <c r="TXI3837" s="114"/>
      <c r="TXJ3837" s="114"/>
      <c r="TXK3837" s="116"/>
      <c r="TXL3837" s="114"/>
      <c r="TXM3837" s="115"/>
      <c r="TXN3837" s="115"/>
      <c r="TXO3837" s="115"/>
      <c r="TXP3837" s="113"/>
      <c r="TXQ3837" s="114"/>
      <c r="TXR3837" s="114"/>
      <c r="TXS3837" s="113"/>
      <c r="TXT3837" s="118"/>
      <c r="TXU3837" s="117"/>
      <c r="TXV3837" s="114"/>
      <c r="TXW3837" s="114"/>
      <c r="TXX3837" s="114"/>
      <c r="TXY3837" s="114"/>
      <c r="TXZ3837" s="114"/>
      <c r="TYA3837" s="114"/>
      <c r="TYB3837" s="114"/>
      <c r="TYC3837" s="114"/>
      <c r="TYD3837" s="114"/>
      <c r="TYE3837" s="114"/>
      <c r="TYF3837" s="116"/>
      <c r="TYG3837" s="114"/>
      <c r="TYH3837" s="115"/>
      <c r="TYI3837" s="115"/>
      <c r="TYJ3837" s="115"/>
      <c r="TYK3837" s="113"/>
      <c r="TYL3837" s="114"/>
      <c r="TYM3837" s="114"/>
      <c r="TYN3837" s="113"/>
      <c r="TYO3837" s="118"/>
      <c r="TYP3837" s="117"/>
      <c r="TYQ3837" s="114"/>
      <c r="TYR3837" s="114"/>
      <c r="TYS3837" s="114"/>
      <c r="TYT3837" s="114"/>
      <c r="TYU3837" s="114"/>
      <c r="TYV3837" s="114"/>
      <c r="TYW3837" s="114"/>
      <c r="TYX3837" s="114"/>
      <c r="TYY3837" s="114"/>
      <c r="TYZ3837" s="114"/>
      <c r="TZA3837" s="116"/>
      <c r="TZB3837" s="114"/>
      <c r="TZC3837" s="115"/>
      <c r="TZD3837" s="115"/>
      <c r="TZE3837" s="115"/>
      <c r="TZF3837" s="113"/>
      <c r="TZG3837" s="114"/>
      <c r="TZH3837" s="114"/>
      <c r="TZI3837" s="113"/>
      <c r="TZJ3837" s="118"/>
      <c r="TZK3837" s="117"/>
      <c r="TZL3837" s="114"/>
      <c r="TZM3837" s="114"/>
      <c r="TZN3837" s="114"/>
      <c r="TZO3837" s="114"/>
      <c r="TZP3837" s="114"/>
      <c r="TZQ3837" s="114"/>
      <c r="TZR3837" s="114"/>
      <c r="TZS3837" s="114"/>
      <c r="TZT3837" s="114"/>
      <c r="TZU3837" s="114"/>
      <c r="TZV3837" s="116"/>
      <c r="TZW3837" s="114"/>
      <c r="TZX3837" s="115"/>
      <c r="TZY3837" s="115"/>
      <c r="TZZ3837" s="115"/>
      <c r="UAA3837" s="113"/>
      <c r="UAB3837" s="114"/>
      <c r="UAC3837" s="114"/>
      <c r="UAD3837" s="113"/>
      <c r="UAE3837" s="118"/>
      <c r="UAF3837" s="117"/>
      <c r="UAG3837" s="114"/>
      <c r="UAH3837" s="114"/>
      <c r="UAI3837" s="114"/>
      <c r="UAJ3837" s="114"/>
      <c r="UAK3837" s="114"/>
      <c r="UAL3837" s="114"/>
      <c r="UAM3837" s="114"/>
      <c r="UAN3837" s="114"/>
      <c r="UAO3837" s="114"/>
      <c r="UAP3837" s="114"/>
      <c r="UAQ3837" s="116"/>
      <c r="UAR3837" s="114"/>
      <c r="UAS3837" s="115"/>
      <c r="UAT3837" s="115"/>
      <c r="UAU3837" s="115"/>
      <c r="UAV3837" s="113"/>
      <c r="UAW3837" s="114"/>
      <c r="UAX3837" s="114"/>
      <c r="UAY3837" s="113"/>
      <c r="UAZ3837" s="118"/>
      <c r="UBA3837" s="117"/>
      <c r="UBB3837" s="114"/>
      <c r="UBC3837" s="114"/>
      <c r="UBD3837" s="114"/>
      <c r="UBE3837" s="114"/>
      <c r="UBF3837" s="114"/>
      <c r="UBG3837" s="114"/>
      <c r="UBH3837" s="114"/>
      <c r="UBI3837" s="114"/>
      <c r="UBJ3837" s="114"/>
      <c r="UBK3837" s="114"/>
      <c r="UBL3837" s="116"/>
      <c r="UBM3837" s="114"/>
      <c r="UBN3837" s="115"/>
      <c r="UBO3837" s="115"/>
      <c r="UBP3837" s="115"/>
      <c r="UBQ3837" s="113"/>
      <c r="UBR3837" s="114"/>
      <c r="UBS3837" s="114"/>
      <c r="UBT3837" s="113"/>
      <c r="UBU3837" s="118"/>
      <c r="UBV3837" s="117"/>
      <c r="UBW3837" s="114"/>
      <c r="UBX3837" s="114"/>
      <c r="UBY3837" s="114"/>
      <c r="UBZ3837" s="114"/>
      <c r="UCA3837" s="114"/>
      <c r="UCB3837" s="114"/>
      <c r="UCC3837" s="114"/>
      <c r="UCD3837" s="114"/>
      <c r="UCE3837" s="114"/>
      <c r="UCF3837" s="114"/>
      <c r="UCG3837" s="116"/>
      <c r="UCH3837" s="114"/>
      <c r="UCI3837" s="115"/>
      <c r="UCJ3837" s="115"/>
      <c r="UCK3837" s="115"/>
      <c r="UCL3837" s="113"/>
      <c r="UCM3837" s="114"/>
      <c r="UCN3837" s="114"/>
      <c r="UCO3837" s="113"/>
      <c r="UCP3837" s="118"/>
      <c r="UCQ3837" s="117"/>
      <c r="UCR3837" s="114"/>
      <c r="UCS3837" s="114"/>
      <c r="UCT3837" s="114"/>
      <c r="UCU3837" s="114"/>
      <c r="UCV3837" s="114"/>
      <c r="UCW3837" s="114"/>
      <c r="UCX3837" s="114"/>
      <c r="UCY3837" s="114"/>
      <c r="UCZ3837" s="114"/>
      <c r="UDA3837" s="114"/>
      <c r="UDB3837" s="116"/>
      <c r="UDC3837" s="114"/>
      <c r="UDD3837" s="115"/>
      <c r="UDE3837" s="115"/>
      <c r="UDF3837" s="115"/>
      <c r="UDG3837" s="113"/>
      <c r="UDH3837" s="114"/>
      <c r="UDI3837" s="114"/>
      <c r="UDJ3837" s="113"/>
      <c r="UDK3837" s="118"/>
      <c r="UDL3837" s="117"/>
      <c r="UDM3837" s="114"/>
      <c r="UDN3837" s="114"/>
      <c r="UDO3837" s="114"/>
      <c r="UDP3837" s="114"/>
      <c r="UDQ3837" s="114"/>
      <c r="UDR3837" s="114"/>
      <c r="UDS3837" s="114"/>
      <c r="UDT3837" s="114"/>
      <c r="UDU3837" s="114"/>
      <c r="UDV3837" s="114"/>
      <c r="UDW3837" s="116"/>
      <c r="UDX3837" s="114"/>
      <c r="UDY3837" s="115"/>
      <c r="UDZ3837" s="115"/>
      <c r="UEA3837" s="115"/>
      <c r="UEB3837" s="113"/>
      <c r="UEC3837" s="114"/>
      <c r="UED3837" s="114"/>
      <c r="UEE3837" s="113"/>
      <c r="UEF3837" s="118"/>
      <c r="UEG3837" s="117"/>
      <c r="UEH3837" s="114"/>
      <c r="UEI3837" s="114"/>
      <c r="UEJ3837" s="114"/>
      <c r="UEK3837" s="114"/>
      <c r="UEL3837" s="114"/>
      <c r="UEM3837" s="114"/>
      <c r="UEN3837" s="114"/>
      <c r="UEO3837" s="114"/>
      <c r="UEP3837" s="114"/>
      <c r="UEQ3837" s="114"/>
      <c r="UER3837" s="116"/>
      <c r="UES3837" s="114"/>
      <c r="UET3837" s="115"/>
      <c r="UEU3837" s="115"/>
      <c r="UEV3837" s="115"/>
      <c r="UEW3837" s="113"/>
      <c r="UEX3837" s="114"/>
      <c r="UEY3837" s="114"/>
      <c r="UEZ3837" s="113"/>
      <c r="UFA3837" s="118"/>
      <c r="UFB3837" s="117"/>
      <c r="UFC3837" s="114"/>
      <c r="UFD3837" s="114"/>
      <c r="UFE3837" s="114"/>
      <c r="UFF3837" s="114"/>
      <c r="UFG3837" s="114"/>
      <c r="UFH3837" s="114"/>
      <c r="UFI3837" s="114"/>
      <c r="UFJ3837" s="114"/>
      <c r="UFK3837" s="114"/>
      <c r="UFL3837" s="114"/>
      <c r="UFM3837" s="116"/>
      <c r="UFN3837" s="114"/>
      <c r="UFO3837" s="115"/>
      <c r="UFP3837" s="115"/>
      <c r="UFQ3837" s="115"/>
      <c r="UFR3837" s="113"/>
      <c r="UFS3837" s="114"/>
      <c r="UFT3837" s="114"/>
      <c r="UFU3837" s="113"/>
      <c r="UFV3837" s="118"/>
      <c r="UFW3837" s="117"/>
      <c r="UFX3837" s="114"/>
      <c r="UFY3837" s="114"/>
      <c r="UFZ3837" s="114"/>
      <c r="UGA3837" s="114"/>
      <c r="UGB3837" s="114"/>
      <c r="UGC3837" s="114"/>
      <c r="UGD3837" s="114"/>
      <c r="UGE3837" s="114"/>
      <c r="UGF3837" s="114"/>
      <c r="UGG3837" s="114"/>
      <c r="UGH3837" s="116"/>
      <c r="UGI3837" s="114"/>
      <c r="UGJ3837" s="115"/>
      <c r="UGK3837" s="115"/>
      <c r="UGL3837" s="115"/>
      <c r="UGM3837" s="113"/>
      <c r="UGN3837" s="114"/>
      <c r="UGO3837" s="114"/>
      <c r="UGP3837" s="113"/>
      <c r="UGQ3837" s="118"/>
      <c r="UGR3837" s="117"/>
      <c r="UGS3837" s="114"/>
      <c r="UGT3837" s="114"/>
      <c r="UGU3837" s="114"/>
      <c r="UGV3837" s="114"/>
      <c r="UGW3837" s="114"/>
      <c r="UGX3837" s="114"/>
      <c r="UGY3837" s="114"/>
      <c r="UGZ3837" s="114"/>
      <c r="UHA3837" s="114"/>
      <c r="UHB3837" s="114"/>
      <c r="UHC3837" s="116"/>
      <c r="UHD3837" s="114"/>
      <c r="UHE3837" s="115"/>
      <c r="UHF3837" s="115"/>
      <c r="UHG3837" s="115"/>
      <c r="UHH3837" s="113"/>
      <c r="UHI3837" s="114"/>
      <c r="UHJ3837" s="114"/>
      <c r="UHK3837" s="113"/>
      <c r="UHL3837" s="118"/>
      <c r="UHM3837" s="117"/>
      <c r="UHN3837" s="114"/>
      <c r="UHO3837" s="114"/>
      <c r="UHP3837" s="114"/>
      <c r="UHQ3837" s="114"/>
      <c r="UHR3837" s="114"/>
      <c r="UHS3837" s="114"/>
      <c r="UHT3837" s="114"/>
      <c r="UHU3837" s="114"/>
      <c r="UHV3837" s="114"/>
      <c r="UHW3837" s="114"/>
      <c r="UHX3837" s="116"/>
      <c r="UHY3837" s="114"/>
      <c r="UHZ3837" s="115"/>
      <c r="UIA3837" s="115"/>
      <c r="UIB3837" s="115"/>
      <c r="UIC3837" s="113"/>
      <c r="UID3837" s="114"/>
      <c r="UIE3837" s="114"/>
      <c r="UIF3837" s="113"/>
      <c r="UIG3837" s="118"/>
      <c r="UIH3837" s="117"/>
      <c r="UII3837" s="114"/>
      <c r="UIJ3837" s="114"/>
      <c r="UIK3837" s="114"/>
      <c r="UIL3837" s="114"/>
      <c r="UIM3837" s="114"/>
      <c r="UIN3837" s="114"/>
      <c r="UIO3837" s="114"/>
      <c r="UIP3837" s="114"/>
      <c r="UIQ3837" s="114"/>
      <c r="UIR3837" s="114"/>
      <c r="UIS3837" s="116"/>
      <c r="UIT3837" s="114"/>
      <c r="UIU3837" s="115"/>
      <c r="UIV3837" s="115"/>
      <c r="UIW3837" s="115"/>
      <c r="UIX3837" s="113"/>
      <c r="UIY3837" s="114"/>
      <c r="UIZ3837" s="114"/>
      <c r="UJA3837" s="113"/>
      <c r="UJB3837" s="118"/>
      <c r="UJC3837" s="117"/>
      <c r="UJD3837" s="114"/>
      <c r="UJE3837" s="114"/>
      <c r="UJF3837" s="114"/>
      <c r="UJG3837" s="114"/>
      <c r="UJH3837" s="114"/>
      <c r="UJI3837" s="114"/>
      <c r="UJJ3837" s="114"/>
      <c r="UJK3837" s="114"/>
      <c r="UJL3837" s="114"/>
      <c r="UJM3837" s="114"/>
      <c r="UJN3837" s="116"/>
      <c r="UJO3837" s="114"/>
      <c r="UJP3837" s="115"/>
      <c r="UJQ3837" s="115"/>
      <c r="UJR3837" s="115"/>
      <c r="UJS3837" s="113"/>
      <c r="UJT3837" s="114"/>
      <c r="UJU3837" s="114"/>
      <c r="UJV3837" s="113"/>
      <c r="UJW3837" s="118"/>
      <c r="UJX3837" s="117"/>
      <c r="UJY3837" s="114"/>
      <c r="UJZ3837" s="114"/>
      <c r="UKA3837" s="114"/>
      <c r="UKB3837" s="114"/>
      <c r="UKC3837" s="114"/>
      <c r="UKD3837" s="114"/>
      <c r="UKE3837" s="114"/>
      <c r="UKF3837" s="114"/>
      <c r="UKG3837" s="114"/>
      <c r="UKH3837" s="114"/>
      <c r="UKI3837" s="116"/>
      <c r="UKJ3837" s="114"/>
      <c r="UKK3837" s="115"/>
      <c r="UKL3837" s="115"/>
      <c r="UKM3837" s="115"/>
      <c r="UKN3837" s="113"/>
      <c r="UKO3837" s="114"/>
      <c r="UKP3837" s="114"/>
      <c r="UKQ3837" s="113"/>
      <c r="UKR3837" s="118"/>
      <c r="UKS3837" s="117"/>
      <c r="UKT3837" s="114"/>
      <c r="UKU3837" s="114"/>
      <c r="UKV3837" s="114"/>
      <c r="UKW3837" s="114"/>
      <c r="UKX3837" s="114"/>
      <c r="UKY3837" s="114"/>
      <c r="UKZ3837" s="114"/>
      <c r="ULA3837" s="114"/>
      <c r="ULB3837" s="114"/>
      <c r="ULC3837" s="114"/>
      <c r="ULD3837" s="116"/>
      <c r="ULE3837" s="114"/>
      <c r="ULF3837" s="115"/>
      <c r="ULG3837" s="115"/>
      <c r="ULH3837" s="115"/>
      <c r="ULI3837" s="113"/>
      <c r="ULJ3837" s="114"/>
      <c r="ULK3837" s="114"/>
      <c r="ULL3837" s="113"/>
      <c r="ULM3837" s="118"/>
      <c r="ULN3837" s="117"/>
      <c r="ULO3837" s="114"/>
      <c r="ULP3837" s="114"/>
      <c r="ULQ3837" s="114"/>
      <c r="ULR3837" s="114"/>
      <c r="ULS3837" s="114"/>
      <c r="ULT3837" s="114"/>
      <c r="ULU3837" s="114"/>
      <c r="ULV3837" s="114"/>
      <c r="ULW3837" s="114"/>
      <c r="ULX3837" s="114"/>
      <c r="ULY3837" s="116"/>
      <c r="ULZ3837" s="114"/>
      <c r="UMA3837" s="115"/>
      <c r="UMB3837" s="115"/>
      <c r="UMC3837" s="115"/>
      <c r="UMD3837" s="113"/>
      <c r="UME3837" s="114"/>
      <c r="UMF3837" s="114"/>
      <c r="UMG3837" s="113"/>
      <c r="UMH3837" s="118"/>
      <c r="UMI3837" s="117"/>
      <c r="UMJ3837" s="114"/>
      <c r="UMK3837" s="114"/>
      <c r="UML3837" s="114"/>
      <c r="UMM3837" s="114"/>
      <c r="UMN3837" s="114"/>
      <c r="UMO3837" s="114"/>
      <c r="UMP3837" s="114"/>
      <c r="UMQ3837" s="114"/>
      <c r="UMR3837" s="114"/>
      <c r="UMS3837" s="114"/>
      <c r="UMT3837" s="116"/>
      <c r="UMU3837" s="114"/>
      <c r="UMV3837" s="115"/>
      <c r="UMW3837" s="115"/>
      <c r="UMX3837" s="115"/>
      <c r="UMY3837" s="113"/>
      <c r="UMZ3837" s="114"/>
      <c r="UNA3837" s="114"/>
      <c r="UNB3837" s="113"/>
      <c r="UNC3837" s="118"/>
      <c r="UND3837" s="117"/>
      <c r="UNE3837" s="114"/>
      <c r="UNF3837" s="114"/>
      <c r="UNG3837" s="114"/>
      <c r="UNH3837" s="114"/>
      <c r="UNI3837" s="114"/>
      <c r="UNJ3837" s="114"/>
      <c r="UNK3837" s="114"/>
      <c r="UNL3837" s="114"/>
      <c r="UNM3837" s="114"/>
      <c r="UNN3837" s="114"/>
      <c r="UNO3837" s="116"/>
      <c r="UNP3837" s="114"/>
      <c r="UNQ3837" s="115"/>
      <c r="UNR3837" s="115"/>
      <c r="UNS3837" s="115"/>
      <c r="UNT3837" s="113"/>
      <c r="UNU3837" s="114"/>
      <c r="UNV3837" s="114"/>
      <c r="UNW3837" s="113"/>
      <c r="UNX3837" s="118"/>
      <c r="UNY3837" s="117"/>
      <c r="UNZ3837" s="114"/>
      <c r="UOA3837" s="114"/>
      <c r="UOB3837" s="114"/>
      <c r="UOC3837" s="114"/>
      <c r="UOD3837" s="114"/>
      <c r="UOE3837" s="114"/>
      <c r="UOF3837" s="114"/>
      <c r="UOG3837" s="114"/>
      <c r="UOH3837" s="114"/>
      <c r="UOI3837" s="114"/>
      <c r="UOJ3837" s="116"/>
      <c r="UOK3837" s="114"/>
      <c r="UOL3837" s="115"/>
      <c r="UOM3837" s="115"/>
      <c r="UON3837" s="115"/>
      <c r="UOO3837" s="113"/>
      <c r="UOP3837" s="114"/>
      <c r="UOQ3837" s="114"/>
      <c r="UOR3837" s="113"/>
      <c r="UOS3837" s="118"/>
      <c r="UOT3837" s="117"/>
      <c r="UOU3837" s="114"/>
      <c r="UOV3837" s="114"/>
      <c r="UOW3837" s="114"/>
      <c r="UOX3837" s="114"/>
      <c r="UOY3837" s="114"/>
      <c r="UOZ3837" s="114"/>
      <c r="UPA3837" s="114"/>
      <c r="UPB3837" s="114"/>
      <c r="UPC3837" s="114"/>
      <c r="UPD3837" s="114"/>
      <c r="UPE3837" s="116"/>
      <c r="UPF3837" s="114"/>
      <c r="UPG3837" s="115"/>
      <c r="UPH3837" s="115"/>
      <c r="UPI3837" s="115"/>
      <c r="UPJ3837" s="113"/>
      <c r="UPK3837" s="114"/>
      <c r="UPL3837" s="114"/>
      <c r="UPM3837" s="113"/>
      <c r="UPN3837" s="118"/>
      <c r="UPO3837" s="117"/>
      <c r="UPP3837" s="114"/>
      <c r="UPQ3837" s="114"/>
      <c r="UPR3837" s="114"/>
      <c r="UPS3837" s="114"/>
      <c r="UPT3837" s="114"/>
      <c r="UPU3837" s="114"/>
      <c r="UPV3837" s="114"/>
      <c r="UPW3837" s="114"/>
      <c r="UPX3837" s="114"/>
      <c r="UPY3837" s="114"/>
      <c r="UPZ3837" s="116"/>
      <c r="UQA3837" s="114"/>
      <c r="UQB3837" s="115"/>
      <c r="UQC3837" s="115"/>
      <c r="UQD3837" s="115"/>
      <c r="UQE3837" s="113"/>
      <c r="UQF3837" s="114"/>
      <c r="UQG3837" s="114"/>
      <c r="UQH3837" s="113"/>
      <c r="UQI3837" s="118"/>
      <c r="UQJ3837" s="117"/>
      <c r="UQK3837" s="114"/>
      <c r="UQL3837" s="114"/>
      <c r="UQM3837" s="114"/>
      <c r="UQN3837" s="114"/>
      <c r="UQO3837" s="114"/>
      <c r="UQP3837" s="114"/>
      <c r="UQQ3837" s="114"/>
      <c r="UQR3837" s="114"/>
      <c r="UQS3837" s="114"/>
      <c r="UQT3837" s="114"/>
      <c r="UQU3837" s="116"/>
      <c r="UQV3837" s="114"/>
      <c r="UQW3837" s="115"/>
      <c r="UQX3837" s="115"/>
      <c r="UQY3837" s="115"/>
      <c r="UQZ3837" s="113"/>
      <c r="URA3837" s="114"/>
      <c r="URB3837" s="114"/>
      <c r="URC3837" s="113"/>
      <c r="URD3837" s="118"/>
      <c r="URE3837" s="117"/>
      <c r="URF3837" s="114"/>
      <c r="URG3837" s="114"/>
      <c r="URH3837" s="114"/>
      <c r="URI3837" s="114"/>
      <c r="URJ3837" s="114"/>
      <c r="URK3837" s="114"/>
      <c r="URL3837" s="114"/>
      <c r="URM3837" s="114"/>
      <c r="URN3837" s="114"/>
      <c r="URO3837" s="114"/>
      <c r="URP3837" s="116"/>
      <c r="URQ3837" s="114"/>
      <c r="URR3837" s="115"/>
      <c r="URS3837" s="115"/>
      <c r="URT3837" s="115"/>
      <c r="URU3837" s="113"/>
      <c r="URV3837" s="114"/>
      <c r="URW3837" s="114"/>
      <c r="URX3837" s="113"/>
      <c r="URY3837" s="118"/>
      <c r="URZ3837" s="117"/>
      <c r="USA3837" s="114"/>
      <c r="USB3837" s="114"/>
      <c r="USC3837" s="114"/>
      <c r="USD3837" s="114"/>
      <c r="USE3837" s="114"/>
      <c r="USF3837" s="114"/>
      <c r="USG3837" s="114"/>
      <c r="USH3837" s="114"/>
      <c r="USI3837" s="114"/>
      <c r="USJ3837" s="114"/>
      <c r="USK3837" s="116"/>
      <c r="USL3837" s="114"/>
      <c r="USM3837" s="115"/>
      <c r="USN3837" s="115"/>
      <c r="USO3837" s="115"/>
      <c r="USP3837" s="113"/>
      <c r="USQ3837" s="114"/>
      <c r="USR3837" s="114"/>
      <c r="USS3837" s="113"/>
      <c r="UST3837" s="118"/>
      <c r="USU3837" s="117"/>
      <c r="USV3837" s="114"/>
      <c r="USW3837" s="114"/>
      <c r="USX3837" s="114"/>
      <c r="USY3837" s="114"/>
      <c r="USZ3837" s="114"/>
      <c r="UTA3837" s="114"/>
      <c r="UTB3837" s="114"/>
      <c r="UTC3837" s="114"/>
      <c r="UTD3837" s="114"/>
      <c r="UTE3837" s="114"/>
      <c r="UTF3837" s="116"/>
      <c r="UTG3837" s="114"/>
      <c r="UTH3837" s="115"/>
      <c r="UTI3837" s="115"/>
      <c r="UTJ3837" s="115"/>
      <c r="UTK3837" s="113"/>
      <c r="UTL3837" s="114"/>
      <c r="UTM3837" s="114"/>
      <c r="UTN3837" s="113"/>
      <c r="UTO3837" s="118"/>
      <c r="UTP3837" s="117"/>
      <c r="UTQ3837" s="114"/>
      <c r="UTR3837" s="114"/>
      <c r="UTS3837" s="114"/>
      <c r="UTT3837" s="114"/>
      <c r="UTU3837" s="114"/>
      <c r="UTV3837" s="114"/>
      <c r="UTW3837" s="114"/>
      <c r="UTX3837" s="114"/>
      <c r="UTY3837" s="114"/>
      <c r="UTZ3837" s="114"/>
      <c r="UUA3837" s="116"/>
      <c r="UUB3837" s="114"/>
      <c r="UUC3837" s="115"/>
      <c r="UUD3837" s="115"/>
      <c r="UUE3837" s="115"/>
      <c r="UUF3837" s="113"/>
      <c r="UUG3837" s="114"/>
      <c r="UUH3837" s="114"/>
      <c r="UUI3837" s="113"/>
      <c r="UUJ3837" s="118"/>
      <c r="UUK3837" s="117"/>
      <c r="UUL3837" s="114"/>
      <c r="UUM3837" s="114"/>
      <c r="UUN3837" s="114"/>
      <c r="UUO3837" s="114"/>
      <c r="UUP3837" s="114"/>
      <c r="UUQ3837" s="114"/>
      <c r="UUR3837" s="114"/>
      <c r="UUS3837" s="114"/>
      <c r="UUT3837" s="114"/>
      <c r="UUU3837" s="114"/>
      <c r="UUV3837" s="116"/>
      <c r="UUW3837" s="114"/>
      <c r="UUX3837" s="115"/>
      <c r="UUY3837" s="115"/>
      <c r="UUZ3837" s="115"/>
      <c r="UVA3837" s="113"/>
      <c r="UVB3837" s="114"/>
      <c r="UVC3837" s="114"/>
      <c r="UVD3837" s="113"/>
      <c r="UVE3837" s="118"/>
      <c r="UVF3837" s="117"/>
      <c r="UVG3837" s="114"/>
      <c r="UVH3837" s="114"/>
      <c r="UVI3837" s="114"/>
      <c r="UVJ3837" s="114"/>
      <c r="UVK3837" s="114"/>
      <c r="UVL3837" s="114"/>
      <c r="UVM3837" s="114"/>
      <c r="UVN3837" s="114"/>
      <c r="UVO3837" s="114"/>
      <c r="UVP3837" s="114"/>
      <c r="UVQ3837" s="116"/>
      <c r="UVR3837" s="114"/>
      <c r="UVS3837" s="115"/>
      <c r="UVT3837" s="115"/>
      <c r="UVU3837" s="115"/>
      <c r="UVV3837" s="113"/>
      <c r="UVW3837" s="114"/>
      <c r="UVX3837" s="114"/>
      <c r="UVY3837" s="113"/>
      <c r="UVZ3837" s="118"/>
      <c r="UWA3837" s="117"/>
      <c r="UWB3837" s="114"/>
      <c r="UWC3837" s="114"/>
      <c r="UWD3837" s="114"/>
      <c r="UWE3837" s="114"/>
      <c r="UWF3837" s="114"/>
      <c r="UWG3837" s="114"/>
      <c r="UWH3837" s="114"/>
      <c r="UWI3837" s="114"/>
      <c r="UWJ3837" s="114"/>
      <c r="UWK3837" s="114"/>
      <c r="UWL3837" s="116"/>
      <c r="UWM3837" s="114"/>
      <c r="UWN3837" s="115"/>
      <c r="UWO3837" s="115"/>
      <c r="UWP3837" s="115"/>
      <c r="UWQ3837" s="113"/>
      <c r="UWR3837" s="114"/>
      <c r="UWS3837" s="114"/>
      <c r="UWT3837" s="113"/>
      <c r="UWU3837" s="118"/>
      <c r="UWV3837" s="117"/>
      <c r="UWW3837" s="114"/>
      <c r="UWX3837" s="114"/>
      <c r="UWY3837" s="114"/>
      <c r="UWZ3837" s="114"/>
      <c r="UXA3837" s="114"/>
      <c r="UXB3837" s="114"/>
      <c r="UXC3837" s="114"/>
      <c r="UXD3837" s="114"/>
      <c r="UXE3837" s="114"/>
      <c r="UXF3837" s="114"/>
      <c r="UXG3837" s="116"/>
      <c r="UXH3837" s="114"/>
      <c r="UXI3837" s="115"/>
      <c r="UXJ3837" s="115"/>
      <c r="UXK3837" s="115"/>
      <c r="UXL3837" s="113"/>
      <c r="UXM3837" s="114"/>
      <c r="UXN3837" s="114"/>
      <c r="UXO3837" s="113"/>
      <c r="UXP3837" s="118"/>
      <c r="UXQ3837" s="117"/>
      <c r="UXR3837" s="114"/>
      <c r="UXS3837" s="114"/>
      <c r="UXT3837" s="114"/>
      <c r="UXU3837" s="114"/>
      <c r="UXV3837" s="114"/>
      <c r="UXW3837" s="114"/>
      <c r="UXX3837" s="114"/>
      <c r="UXY3837" s="114"/>
      <c r="UXZ3837" s="114"/>
      <c r="UYA3837" s="114"/>
      <c r="UYB3837" s="116"/>
      <c r="UYC3837" s="114"/>
      <c r="UYD3837" s="115"/>
      <c r="UYE3837" s="115"/>
      <c r="UYF3837" s="115"/>
      <c r="UYG3837" s="113"/>
      <c r="UYH3837" s="114"/>
      <c r="UYI3837" s="114"/>
      <c r="UYJ3837" s="113"/>
      <c r="UYK3837" s="118"/>
      <c r="UYL3837" s="117"/>
      <c r="UYM3837" s="114"/>
      <c r="UYN3837" s="114"/>
      <c r="UYO3837" s="114"/>
      <c r="UYP3837" s="114"/>
      <c r="UYQ3837" s="114"/>
      <c r="UYR3837" s="114"/>
      <c r="UYS3837" s="114"/>
      <c r="UYT3837" s="114"/>
      <c r="UYU3837" s="114"/>
      <c r="UYV3837" s="114"/>
      <c r="UYW3837" s="116"/>
      <c r="UYX3837" s="114"/>
      <c r="UYY3837" s="115"/>
      <c r="UYZ3837" s="115"/>
      <c r="UZA3837" s="115"/>
      <c r="UZB3837" s="113"/>
      <c r="UZC3837" s="114"/>
      <c r="UZD3837" s="114"/>
      <c r="UZE3837" s="113"/>
      <c r="UZF3837" s="118"/>
      <c r="UZG3837" s="117"/>
      <c r="UZH3837" s="114"/>
      <c r="UZI3837" s="114"/>
      <c r="UZJ3837" s="114"/>
      <c r="UZK3837" s="114"/>
      <c r="UZL3837" s="114"/>
      <c r="UZM3837" s="114"/>
      <c r="UZN3837" s="114"/>
      <c r="UZO3837" s="114"/>
      <c r="UZP3837" s="114"/>
      <c r="UZQ3837" s="114"/>
      <c r="UZR3837" s="116"/>
      <c r="UZS3837" s="114"/>
      <c r="UZT3837" s="115"/>
      <c r="UZU3837" s="115"/>
      <c r="UZV3837" s="115"/>
      <c r="UZW3837" s="113"/>
      <c r="UZX3837" s="114"/>
      <c r="UZY3837" s="114"/>
      <c r="UZZ3837" s="113"/>
      <c r="VAA3837" s="118"/>
      <c r="VAB3837" s="117"/>
      <c r="VAC3837" s="114"/>
      <c r="VAD3837" s="114"/>
      <c r="VAE3837" s="114"/>
      <c r="VAF3837" s="114"/>
      <c r="VAG3837" s="114"/>
      <c r="VAH3837" s="114"/>
      <c r="VAI3837" s="114"/>
      <c r="VAJ3837" s="114"/>
      <c r="VAK3837" s="114"/>
      <c r="VAL3837" s="114"/>
      <c r="VAM3837" s="116"/>
      <c r="VAN3837" s="114"/>
      <c r="VAO3837" s="115"/>
      <c r="VAP3837" s="115"/>
      <c r="VAQ3837" s="115"/>
      <c r="VAR3837" s="113"/>
      <c r="VAS3837" s="114"/>
      <c r="VAT3837" s="114"/>
      <c r="VAU3837" s="113"/>
      <c r="VAV3837" s="118"/>
      <c r="VAW3837" s="117"/>
      <c r="VAX3837" s="114"/>
      <c r="VAY3837" s="114"/>
      <c r="VAZ3837" s="114"/>
      <c r="VBA3837" s="114"/>
      <c r="VBB3837" s="114"/>
      <c r="VBC3837" s="114"/>
      <c r="VBD3837" s="114"/>
      <c r="VBE3837" s="114"/>
      <c r="VBF3837" s="114"/>
      <c r="VBG3837" s="114"/>
      <c r="VBH3837" s="116"/>
      <c r="VBI3837" s="114"/>
      <c r="VBJ3837" s="115"/>
      <c r="VBK3837" s="115"/>
      <c r="VBL3837" s="115"/>
      <c r="VBM3837" s="113"/>
      <c r="VBN3837" s="114"/>
      <c r="VBO3837" s="114"/>
      <c r="VBP3837" s="113"/>
      <c r="VBQ3837" s="118"/>
      <c r="VBR3837" s="117"/>
      <c r="VBS3837" s="114"/>
      <c r="VBT3837" s="114"/>
      <c r="VBU3837" s="114"/>
      <c r="VBV3837" s="114"/>
      <c r="VBW3837" s="114"/>
      <c r="VBX3837" s="114"/>
      <c r="VBY3837" s="114"/>
      <c r="VBZ3837" s="114"/>
      <c r="VCA3837" s="114"/>
      <c r="VCB3837" s="114"/>
      <c r="VCC3837" s="116"/>
      <c r="VCD3837" s="114"/>
      <c r="VCE3837" s="115"/>
      <c r="VCF3837" s="115"/>
      <c r="VCG3837" s="115"/>
      <c r="VCH3837" s="113"/>
      <c r="VCI3837" s="114"/>
      <c r="VCJ3837" s="114"/>
      <c r="VCK3837" s="113"/>
      <c r="VCL3837" s="118"/>
      <c r="VCM3837" s="117"/>
      <c r="VCN3837" s="114"/>
      <c r="VCO3837" s="114"/>
      <c r="VCP3837" s="114"/>
      <c r="VCQ3837" s="114"/>
      <c r="VCR3837" s="114"/>
      <c r="VCS3837" s="114"/>
      <c r="VCT3837" s="114"/>
      <c r="VCU3837" s="114"/>
      <c r="VCV3837" s="114"/>
      <c r="VCW3837" s="114"/>
      <c r="VCX3837" s="116"/>
      <c r="VCY3837" s="114"/>
      <c r="VCZ3837" s="115"/>
      <c r="VDA3837" s="115"/>
      <c r="VDB3837" s="115"/>
      <c r="VDC3837" s="113"/>
      <c r="VDD3837" s="114"/>
      <c r="VDE3837" s="114"/>
      <c r="VDF3837" s="113"/>
      <c r="VDG3837" s="118"/>
      <c r="VDH3837" s="117"/>
      <c r="VDI3837" s="114"/>
      <c r="VDJ3837" s="114"/>
      <c r="VDK3837" s="114"/>
      <c r="VDL3837" s="114"/>
      <c r="VDM3837" s="114"/>
      <c r="VDN3837" s="114"/>
      <c r="VDO3837" s="114"/>
      <c r="VDP3837" s="114"/>
      <c r="VDQ3837" s="114"/>
      <c r="VDR3837" s="114"/>
      <c r="VDS3837" s="116"/>
      <c r="VDT3837" s="114"/>
      <c r="VDU3837" s="115"/>
      <c r="VDV3837" s="115"/>
      <c r="VDW3837" s="115"/>
      <c r="VDX3837" s="113"/>
      <c r="VDY3837" s="114"/>
      <c r="VDZ3837" s="114"/>
      <c r="VEA3837" s="113"/>
      <c r="VEB3837" s="118"/>
      <c r="VEC3837" s="117"/>
      <c r="VED3837" s="114"/>
      <c r="VEE3837" s="114"/>
      <c r="VEF3837" s="114"/>
      <c r="VEG3837" s="114"/>
      <c r="VEH3837" s="114"/>
      <c r="VEI3837" s="114"/>
      <c r="VEJ3837" s="114"/>
      <c r="VEK3837" s="114"/>
      <c r="VEL3837" s="114"/>
      <c r="VEM3837" s="114"/>
      <c r="VEN3837" s="116"/>
      <c r="VEO3837" s="114"/>
      <c r="VEP3837" s="115"/>
      <c r="VEQ3837" s="115"/>
      <c r="VER3837" s="115"/>
      <c r="VES3837" s="113"/>
      <c r="VET3837" s="114"/>
      <c r="VEU3837" s="114"/>
      <c r="VEV3837" s="113"/>
      <c r="VEW3837" s="118"/>
      <c r="VEX3837" s="117"/>
      <c r="VEY3837" s="114"/>
      <c r="VEZ3837" s="114"/>
      <c r="VFA3837" s="114"/>
      <c r="VFB3837" s="114"/>
      <c r="VFC3837" s="114"/>
      <c r="VFD3837" s="114"/>
      <c r="VFE3837" s="114"/>
      <c r="VFF3837" s="114"/>
      <c r="VFG3837" s="114"/>
      <c r="VFH3837" s="114"/>
      <c r="VFI3837" s="116"/>
      <c r="VFJ3837" s="114"/>
      <c r="VFK3837" s="115"/>
      <c r="VFL3837" s="115"/>
      <c r="VFM3837" s="115"/>
      <c r="VFN3837" s="113"/>
      <c r="VFO3837" s="114"/>
      <c r="VFP3837" s="114"/>
      <c r="VFQ3837" s="113"/>
      <c r="VFR3837" s="118"/>
      <c r="VFS3837" s="117"/>
      <c r="VFT3837" s="114"/>
      <c r="VFU3837" s="114"/>
      <c r="VFV3837" s="114"/>
      <c r="VFW3837" s="114"/>
      <c r="VFX3837" s="114"/>
      <c r="VFY3837" s="114"/>
      <c r="VFZ3837" s="114"/>
      <c r="VGA3837" s="114"/>
      <c r="VGB3837" s="114"/>
      <c r="VGC3837" s="114"/>
      <c r="VGD3837" s="116"/>
      <c r="VGE3837" s="114"/>
      <c r="VGF3837" s="115"/>
      <c r="VGG3837" s="115"/>
      <c r="VGH3837" s="115"/>
      <c r="VGI3837" s="113"/>
      <c r="VGJ3837" s="114"/>
      <c r="VGK3837" s="114"/>
      <c r="VGL3837" s="113"/>
      <c r="VGM3837" s="118"/>
      <c r="VGN3837" s="117"/>
      <c r="VGO3837" s="114"/>
      <c r="VGP3837" s="114"/>
      <c r="VGQ3837" s="114"/>
      <c r="VGR3837" s="114"/>
      <c r="VGS3837" s="114"/>
      <c r="VGT3837" s="114"/>
      <c r="VGU3837" s="114"/>
      <c r="VGV3837" s="114"/>
      <c r="VGW3837" s="114"/>
      <c r="VGX3837" s="114"/>
      <c r="VGY3837" s="116"/>
      <c r="VGZ3837" s="114"/>
      <c r="VHA3837" s="115"/>
      <c r="VHB3837" s="115"/>
      <c r="VHC3837" s="115"/>
      <c r="VHD3837" s="113"/>
      <c r="VHE3837" s="114"/>
      <c r="VHF3837" s="114"/>
      <c r="VHG3837" s="113"/>
      <c r="VHH3837" s="118"/>
      <c r="VHI3837" s="117"/>
      <c r="VHJ3837" s="114"/>
      <c r="VHK3837" s="114"/>
      <c r="VHL3837" s="114"/>
      <c r="VHM3837" s="114"/>
      <c r="VHN3837" s="114"/>
      <c r="VHO3837" s="114"/>
      <c r="VHP3837" s="114"/>
      <c r="VHQ3837" s="114"/>
      <c r="VHR3837" s="114"/>
      <c r="VHS3837" s="114"/>
      <c r="VHT3837" s="116"/>
      <c r="VHU3837" s="114"/>
      <c r="VHV3837" s="115"/>
      <c r="VHW3837" s="115"/>
      <c r="VHX3837" s="115"/>
      <c r="VHY3837" s="113"/>
      <c r="VHZ3837" s="114"/>
      <c r="VIA3837" s="114"/>
      <c r="VIB3837" s="113"/>
      <c r="VIC3837" s="118"/>
      <c r="VID3837" s="117"/>
      <c r="VIE3837" s="114"/>
      <c r="VIF3837" s="114"/>
      <c r="VIG3837" s="114"/>
      <c r="VIH3837" s="114"/>
      <c r="VII3837" s="114"/>
      <c r="VIJ3837" s="114"/>
      <c r="VIK3837" s="114"/>
      <c r="VIL3837" s="114"/>
      <c r="VIM3837" s="114"/>
      <c r="VIN3837" s="114"/>
      <c r="VIO3837" s="116"/>
      <c r="VIP3837" s="114"/>
      <c r="VIQ3837" s="115"/>
      <c r="VIR3837" s="115"/>
      <c r="VIS3837" s="115"/>
      <c r="VIT3837" s="113"/>
      <c r="VIU3837" s="114"/>
      <c r="VIV3837" s="114"/>
      <c r="VIW3837" s="113"/>
      <c r="VIX3837" s="118"/>
      <c r="VIY3837" s="117"/>
      <c r="VIZ3837" s="114"/>
      <c r="VJA3837" s="114"/>
      <c r="VJB3837" s="114"/>
      <c r="VJC3837" s="114"/>
      <c r="VJD3837" s="114"/>
      <c r="VJE3837" s="114"/>
      <c r="VJF3837" s="114"/>
      <c r="VJG3837" s="114"/>
      <c r="VJH3837" s="114"/>
      <c r="VJI3837" s="114"/>
      <c r="VJJ3837" s="116"/>
      <c r="VJK3837" s="114"/>
      <c r="VJL3837" s="115"/>
      <c r="VJM3837" s="115"/>
      <c r="VJN3837" s="115"/>
      <c r="VJO3837" s="113"/>
      <c r="VJP3837" s="114"/>
      <c r="VJQ3837" s="114"/>
      <c r="VJR3837" s="113"/>
      <c r="VJS3837" s="118"/>
      <c r="VJT3837" s="117"/>
      <c r="VJU3837" s="114"/>
      <c r="VJV3837" s="114"/>
      <c r="VJW3837" s="114"/>
      <c r="VJX3837" s="114"/>
      <c r="VJY3837" s="114"/>
      <c r="VJZ3837" s="114"/>
      <c r="VKA3837" s="114"/>
      <c r="VKB3837" s="114"/>
      <c r="VKC3837" s="114"/>
      <c r="VKD3837" s="114"/>
      <c r="VKE3837" s="116"/>
      <c r="VKF3837" s="114"/>
      <c r="VKG3837" s="115"/>
      <c r="VKH3837" s="115"/>
      <c r="VKI3837" s="115"/>
      <c r="VKJ3837" s="113"/>
      <c r="VKK3837" s="114"/>
      <c r="VKL3837" s="114"/>
      <c r="VKM3837" s="113"/>
      <c r="VKN3837" s="118"/>
      <c r="VKO3837" s="117"/>
      <c r="VKP3837" s="114"/>
      <c r="VKQ3837" s="114"/>
      <c r="VKR3837" s="114"/>
      <c r="VKS3837" s="114"/>
      <c r="VKT3837" s="114"/>
      <c r="VKU3837" s="114"/>
      <c r="VKV3837" s="114"/>
      <c r="VKW3837" s="114"/>
      <c r="VKX3837" s="114"/>
      <c r="VKY3837" s="114"/>
      <c r="VKZ3837" s="116"/>
      <c r="VLA3837" s="114"/>
      <c r="VLB3837" s="115"/>
      <c r="VLC3837" s="115"/>
      <c r="VLD3837" s="115"/>
      <c r="VLE3837" s="113"/>
      <c r="VLF3837" s="114"/>
      <c r="VLG3837" s="114"/>
      <c r="VLH3837" s="113"/>
      <c r="VLI3837" s="118"/>
      <c r="VLJ3837" s="117"/>
      <c r="VLK3837" s="114"/>
      <c r="VLL3837" s="114"/>
      <c r="VLM3837" s="114"/>
      <c r="VLN3837" s="114"/>
      <c r="VLO3837" s="114"/>
      <c r="VLP3837" s="114"/>
      <c r="VLQ3837" s="114"/>
      <c r="VLR3837" s="114"/>
      <c r="VLS3837" s="114"/>
      <c r="VLT3837" s="114"/>
      <c r="VLU3837" s="116"/>
      <c r="VLV3837" s="114"/>
      <c r="VLW3837" s="115"/>
      <c r="VLX3837" s="115"/>
      <c r="VLY3837" s="115"/>
      <c r="VLZ3837" s="113"/>
      <c r="VMA3837" s="114"/>
      <c r="VMB3837" s="114"/>
      <c r="VMC3837" s="113"/>
      <c r="VMD3837" s="118"/>
      <c r="VME3837" s="117"/>
      <c r="VMF3837" s="114"/>
      <c r="VMG3837" s="114"/>
      <c r="VMH3837" s="114"/>
      <c r="VMI3837" s="114"/>
      <c r="VMJ3837" s="114"/>
      <c r="VMK3837" s="114"/>
      <c r="VML3837" s="114"/>
      <c r="VMM3837" s="114"/>
      <c r="VMN3837" s="114"/>
      <c r="VMO3837" s="114"/>
      <c r="VMP3837" s="116"/>
      <c r="VMQ3837" s="114"/>
      <c r="VMR3837" s="115"/>
      <c r="VMS3837" s="115"/>
      <c r="VMT3837" s="115"/>
      <c r="VMU3837" s="113"/>
      <c r="VMV3837" s="114"/>
      <c r="VMW3837" s="114"/>
      <c r="VMX3837" s="113"/>
      <c r="VMY3837" s="118"/>
      <c r="VMZ3837" s="117"/>
      <c r="VNA3837" s="114"/>
      <c r="VNB3837" s="114"/>
      <c r="VNC3837" s="114"/>
      <c r="VND3837" s="114"/>
      <c r="VNE3837" s="114"/>
      <c r="VNF3837" s="114"/>
      <c r="VNG3837" s="114"/>
      <c r="VNH3837" s="114"/>
      <c r="VNI3837" s="114"/>
      <c r="VNJ3837" s="114"/>
      <c r="VNK3837" s="116"/>
      <c r="VNL3837" s="114"/>
      <c r="VNM3837" s="115"/>
      <c r="VNN3837" s="115"/>
      <c r="VNO3837" s="115"/>
      <c r="VNP3837" s="113"/>
      <c r="VNQ3837" s="114"/>
      <c r="VNR3837" s="114"/>
      <c r="VNS3837" s="113"/>
      <c r="VNT3837" s="118"/>
      <c r="VNU3837" s="117"/>
      <c r="VNV3837" s="114"/>
      <c r="VNW3837" s="114"/>
      <c r="VNX3837" s="114"/>
      <c r="VNY3837" s="114"/>
      <c r="VNZ3837" s="114"/>
      <c r="VOA3837" s="114"/>
      <c r="VOB3837" s="114"/>
      <c r="VOC3837" s="114"/>
      <c r="VOD3837" s="114"/>
      <c r="VOE3837" s="114"/>
      <c r="VOF3837" s="116"/>
      <c r="VOG3837" s="114"/>
      <c r="VOH3837" s="115"/>
      <c r="VOI3837" s="115"/>
      <c r="VOJ3837" s="115"/>
      <c r="VOK3837" s="113"/>
      <c r="VOL3837" s="114"/>
      <c r="VOM3837" s="114"/>
      <c r="VON3837" s="113"/>
      <c r="VOO3837" s="118"/>
      <c r="VOP3837" s="117"/>
      <c r="VOQ3837" s="114"/>
      <c r="VOR3837" s="114"/>
      <c r="VOS3837" s="114"/>
      <c r="VOT3837" s="114"/>
      <c r="VOU3837" s="114"/>
      <c r="VOV3837" s="114"/>
      <c r="VOW3837" s="114"/>
      <c r="VOX3837" s="114"/>
      <c r="VOY3837" s="114"/>
      <c r="VOZ3837" s="114"/>
      <c r="VPA3837" s="116"/>
      <c r="VPB3837" s="114"/>
      <c r="VPC3837" s="115"/>
      <c r="VPD3837" s="115"/>
      <c r="VPE3837" s="115"/>
      <c r="VPF3837" s="113"/>
      <c r="VPG3837" s="114"/>
      <c r="VPH3837" s="114"/>
      <c r="VPI3837" s="113"/>
      <c r="VPJ3837" s="118"/>
      <c r="VPK3837" s="117"/>
      <c r="VPL3837" s="114"/>
      <c r="VPM3837" s="114"/>
      <c r="VPN3837" s="114"/>
      <c r="VPO3837" s="114"/>
      <c r="VPP3837" s="114"/>
      <c r="VPQ3837" s="114"/>
      <c r="VPR3837" s="114"/>
      <c r="VPS3837" s="114"/>
      <c r="VPT3837" s="114"/>
      <c r="VPU3837" s="114"/>
      <c r="VPV3837" s="116"/>
      <c r="VPW3837" s="114"/>
      <c r="VPX3837" s="115"/>
      <c r="VPY3837" s="115"/>
      <c r="VPZ3837" s="115"/>
      <c r="VQA3837" s="113"/>
      <c r="VQB3837" s="114"/>
      <c r="VQC3837" s="114"/>
      <c r="VQD3837" s="113"/>
      <c r="VQE3837" s="118"/>
      <c r="VQF3837" s="117"/>
      <c r="VQG3837" s="114"/>
      <c r="VQH3837" s="114"/>
      <c r="VQI3837" s="114"/>
      <c r="VQJ3837" s="114"/>
      <c r="VQK3837" s="114"/>
      <c r="VQL3837" s="114"/>
      <c r="VQM3837" s="114"/>
      <c r="VQN3837" s="114"/>
      <c r="VQO3837" s="114"/>
      <c r="VQP3837" s="114"/>
      <c r="VQQ3837" s="116"/>
      <c r="VQR3837" s="114"/>
      <c r="VQS3837" s="115"/>
      <c r="VQT3837" s="115"/>
      <c r="VQU3837" s="115"/>
      <c r="VQV3837" s="113"/>
      <c r="VQW3837" s="114"/>
      <c r="VQX3837" s="114"/>
      <c r="VQY3837" s="113"/>
      <c r="VQZ3837" s="118"/>
      <c r="VRA3837" s="117"/>
      <c r="VRB3837" s="114"/>
      <c r="VRC3837" s="114"/>
      <c r="VRD3837" s="114"/>
      <c r="VRE3837" s="114"/>
      <c r="VRF3837" s="114"/>
      <c r="VRG3837" s="114"/>
      <c r="VRH3837" s="114"/>
      <c r="VRI3837" s="114"/>
      <c r="VRJ3837" s="114"/>
      <c r="VRK3837" s="114"/>
      <c r="VRL3837" s="116"/>
      <c r="VRM3837" s="114"/>
      <c r="VRN3837" s="115"/>
      <c r="VRO3837" s="115"/>
      <c r="VRP3837" s="115"/>
      <c r="VRQ3837" s="113"/>
      <c r="VRR3837" s="114"/>
      <c r="VRS3837" s="114"/>
      <c r="VRT3837" s="113"/>
      <c r="VRU3837" s="118"/>
      <c r="VRV3837" s="117"/>
      <c r="VRW3837" s="114"/>
      <c r="VRX3837" s="114"/>
      <c r="VRY3837" s="114"/>
      <c r="VRZ3837" s="114"/>
      <c r="VSA3837" s="114"/>
      <c r="VSB3837" s="114"/>
      <c r="VSC3837" s="114"/>
      <c r="VSD3837" s="114"/>
      <c r="VSE3837" s="114"/>
      <c r="VSF3837" s="114"/>
      <c r="VSG3837" s="116"/>
      <c r="VSH3837" s="114"/>
      <c r="VSI3837" s="115"/>
      <c r="VSJ3837" s="115"/>
      <c r="VSK3837" s="115"/>
      <c r="VSL3837" s="113"/>
      <c r="VSM3837" s="114"/>
      <c r="VSN3837" s="114"/>
      <c r="VSO3837" s="113"/>
      <c r="VSP3837" s="118"/>
      <c r="VSQ3837" s="117"/>
      <c r="VSR3837" s="114"/>
      <c r="VSS3837" s="114"/>
      <c r="VST3837" s="114"/>
      <c r="VSU3837" s="114"/>
      <c r="VSV3837" s="114"/>
      <c r="VSW3837" s="114"/>
      <c r="VSX3837" s="114"/>
      <c r="VSY3837" s="114"/>
      <c r="VSZ3837" s="114"/>
      <c r="VTA3837" s="114"/>
      <c r="VTB3837" s="116"/>
      <c r="VTC3837" s="114"/>
      <c r="VTD3837" s="115"/>
      <c r="VTE3837" s="115"/>
      <c r="VTF3837" s="115"/>
      <c r="VTG3837" s="113"/>
      <c r="VTH3837" s="114"/>
      <c r="VTI3837" s="114"/>
      <c r="VTJ3837" s="113"/>
      <c r="VTK3837" s="118"/>
      <c r="VTL3837" s="117"/>
      <c r="VTM3837" s="114"/>
      <c r="VTN3837" s="114"/>
      <c r="VTO3837" s="114"/>
      <c r="VTP3837" s="114"/>
      <c r="VTQ3837" s="114"/>
      <c r="VTR3837" s="114"/>
      <c r="VTS3837" s="114"/>
      <c r="VTT3837" s="114"/>
      <c r="VTU3837" s="114"/>
      <c r="VTV3837" s="114"/>
      <c r="VTW3837" s="116"/>
      <c r="VTX3837" s="114"/>
      <c r="VTY3837" s="115"/>
      <c r="VTZ3837" s="115"/>
      <c r="VUA3837" s="115"/>
      <c r="VUB3837" s="113"/>
      <c r="VUC3837" s="114"/>
      <c r="VUD3837" s="114"/>
      <c r="VUE3837" s="113"/>
      <c r="VUF3837" s="118"/>
      <c r="VUG3837" s="117"/>
      <c r="VUH3837" s="114"/>
      <c r="VUI3837" s="114"/>
      <c r="VUJ3837" s="114"/>
      <c r="VUK3837" s="114"/>
      <c r="VUL3837" s="114"/>
      <c r="VUM3837" s="114"/>
      <c r="VUN3837" s="114"/>
      <c r="VUO3837" s="114"/>
      <c r="VUP3837" s="114"/>
      <c r="VUQ3837" s="114"/>
      <c r="VUR3837" s="116"/>
      <c r="VUS3837" s="114"/>
      <c r="VUT3837" s="115"/>
      <c r="VUU3837" s="115"/>
      <c r="VUV3837" s="115"/>
      <c r="VUW3837" s="113"/>
      <c r="VUX3837" s="114"/>
      <c r="VUY3837" s="114"/>
      <c r="VUZ3837" s="113"/>
      <c r="VVA3837" s="118"/>
      <c r="VVB3837" s="117"/>
      <c r="VVC3837" s="114"/>
      <c r="VVD3837" s="114"/>
      <c r="VVE3837" s="114"/>
      <c r="VVF3837" s="114"/>
      <c r="VVG3837" s="114"/>
      <c r="VVH3837" s="114"/>
      <c r="VVI3837" s="114"/>
      <c r="VVJ3837" s="114"/>
      <c r="VVK3837" s="114"/>
      <c r="VVL3837" s="114"/>
      <c r="VVM3837" s="116"/>
      <c r="VVN3837" s="114"/>
      <c r="VVO3837" s="115"/>
      <c r="VVP3837" s="115"/>
      <c r="VVQ3837" s="115"/>
      <c r="VVR3837" s="113"/>
      <c r="VVS3837" s="114"/>
      <c r="VVT3837" s="114"/>
      <c r="VVU3837" s="113"/>
      <c r="VVV3837" s="118"/>
      <c r="VVW3837" s="117"/>
      <c r="VVX3837" s="114"/>
      <c r="VVY3837" s="114"/>
      <c r="VVZ3837" s="114"/>
      <c r="VWA3837" s="114"/>
      <c r="VWB3837" s="114"/>
      <c r="VWC3837" s="114"/>
      <c r="VWD3837" s="114"/>
      <c r="VWE3837" s="114"/>
      <c r="VWF3837" s="114"/>
      <c r="VWG3837" s="114"/>
      <c r="VWH3837" s="116"/>
      <c r="VWI3837" s="114"/>
      <c r="VWJ3837" s="115"/>
      <c r="VWK3837" s="115"/>
      <c r="VWL3837" s="115"/>
      <c r="VWM3837" s="113"/>
      <c r="VWN3837" s="114"/>
      <c r="VWO3837" s="114"/>
      <c r="VWP3837" s="113"/>
      <c r="VWQ3837" s="118"/>
      <c r="VWR3837" s="117"/>
      <c r="VWS3837" s="114"/>
      <c r="VWT3837" s="114"/>
      <c r="VWU3837" s="114"/>
      <c r="VWV3837" s="114"/>
      <c r="VWW3837" s="114"/>
      <c r="VWX3837" s="114"/>
      <c r="VWY3837" s="114"/>
      <c r="VWZ3837" s="114"/>
      <c r="VXA3837" s="114"/>
      <c r="VXB3837" s="114"/>
      <c r="VXC3837" s="116"/>
      <c r="VXD3837" s="114"/>
      <c r="VXE3837" s="115"/>
      <c r="VXF3837" s="115"/>
      <c r="VXG3837" s="115"/>
      <c r="VXH3837" s="113"/>
      <c r="VXI3837" s="114"/>
      <c r="VXJ3837" s="114"/>
      <c r="VXK3837" s="113"/>
      <c r="VXL3837" s="118"/>
      <c r="VXM3837" s="117"/>
      <c r="VXN3837" s="114"/>
      <c r="VXO3837" s="114"/>
      <c r="VXP3837" s="114"/>
      <c r="VXQ3837" s="114"/>
      <c r="VXR3837" s="114"/>
      <c r="VXS3837" s="114"/>
      <c r="VXT3837" s="114"/>
      <c r="VXU3837" s="114"/>
      <c r="VXV3837" s="114"/>
      <c r="VXW3837" s="114"/>
      <c r="VXX3837" s="116"/>
      <c r="VXY3837" s="114"/>
      <c r="VXZ3837" s="115"/>
      <c r="VYA3837" s="115"/>
      <c r="VYB3837" s="115"/>
      <c r="VYC3837" s="113"/>
      <c r="VYD3837" s="114"/>
      <c r="VYE3837" s="114"/>
      <c r="VYF3837" s="113"/>
      <c r="VYG3837" s="118"/>
      <c r="VYH3837" s="117"/>
      <c r="VYI3837" s="114"/>
      <c r="VYJ3837" s="114"/>
      <c r="VYK3837" s="114"/>
      <c r="VYL3837" s="114"/>
      <c r="VYM3837" s="114"/>
      <c r="VYN3837" s="114"/>
      <c r="VYO3837" s="114"/>
      <c r="VYP3837" s="114"/>
      <c r="VYQ3837" s="114"/>
      <c r="VYR3837" s="114"/>
      <c r="VYS3837" s="116"/>
      <c r="VYT3837" s="114"/>
      <c r="VYU3837" s="115"/>
      <c r="VYV3837" s="115"/>
      <c r="VYW3837" s="115"/>
      <c r="VYX3837" s="113"/>
      <c r="VYY3837" s="114"/>
      <c r="VYZ3837" s="114"/>
      <c r="VZA3837" s="113"/>
      <c r="VZB3837" s="118"/>
      <c r="VZC3837" s="117"/>
      <c r="VZD3837" s="114"/>
      <c r="VZE3837" s="114"/>
      <c r="VZF3837" s="114"/>
      <c r="VZG3837" s="114"/>
      <c r="VZH3837" s="114"/>
      <c r="VZI3837" s="114"/>
      <c r="VZJ3837" s="114"/>
      <c r="VZK3837" s="114"/>
      <c r="VZL3837" s="114"/>
      <c r="VZM3837" s="114"/>
      <c r="VZN3837" s="116"/>
      <c r="VZO3837" s="114"/>
      <c r="VZP3837" s="115"/>
      <c r="VZQ3837" s="115"/>
      <c r="VZR3837" s="115"/>
      <c r="VZS3837" s="113"/>
      <c r="VZT3837" s="114"/>
      <c r="VZU3837" s="114"/>
      <c r="VZV3837" s="113"/>
      <c r="VZW3837" s="118"/>
      <c r="VZX3837" s="117"/>
      <c r="VZY3837" s="114"/>
      <c r="VZZ3837" s="114"/>
      <c r="WAA3837" s="114"/>
      <c r="WAB3837" s="114"/>
      <c r="WAC3837" s="114"/>
      <c r="WAD3837" s="114"/>
      <c r="WAE3837" s="114"/>
      <c r="WAF3837" s="114"/>
      <c r="WAG3837" s="114"/>
      <c r="WAH3837" s="114"/>
      <c r="WAI3837" s="116"/>
      <c r="WAJ3837" s="114"/>
      <c r="WAK3837" s="115"/>
      <c r="WAL3837" s="115"/>
      <c r="WAM3837" s="115"/>
      <c r="WAN3837" s="113"/>
      <c r="WAO3837" s="114"/>
      <c r="WAP3837" s="114"/>
      <c r="WAQ3837" s="113"/>
      <c r="WAR3837" s="118"/>
      <c r="WAS3837" s="117"/>
      <c r="WAT3837" s="114"/>
      <c r="WAU3837" s="114"/>
      <c r="WAV3837" s="114"/>
      <c r="WAW3837" s="114"/>
      <c r="WAX3837" s="114"/>
      <c r="WAY3837" s="114"/>
      <c r="WAZ3837" s="114"/>
      <c r="WBA3837" s="114"/>
      <c r="WBB3837" s="114"/>
      <c r="WBC3837" s="114"/>
      <c r="WBD3837" s="116"/>
      <c r="WBE3837" s="114"/>
      <c r="WBF3837" s="115"/>
      <c r="WBG3837" s="115"/>
      <c r="WBH3837" s="115"/>
      <c r="WBI3837" s="113"/>
      <c r="WBJ3837" s="114"/>
      <c r="WBK3837" s="114"/>
      <c r="WBL3837" s="113"/>
      <c r="WBM3837" s="118"/>
      <c r="WBN3837" s="117"/>
      <c r="WBO3837" s="114"/>
      <c r="WBP3837" s="114"/>
      <c r="WBQ3837" s="114"/>
      <c r="WBR3837" s="114"/>
      <c r="WBS3837" s="114"/>
      <c r="WBT3837" s="114"/>
      <c r="WBU3837" s="114"/>
      <c r="WBV3837" s="114"/>
      <c r="WBW3837" s="114"/>
      <c r="WBX3837" s="114"/>
      <c r="WBY3837" s="116"/>
      <c r="WBZ3837" s="114"/>
      <c r="WCA3837" s="115"/>
      <c r="WCB3837" s="115"/>
      <c r="WCC3837" s="115"/>
      <c r="WCD3837" s="113"/>
      <c r="WCE3837" s="114"/>
      <c r="WCF3837" s="114"/>
      <c r="WCG3837" s="113"/>
      <c r="WCH3837" s="118"/>
      <c r="WCI3837" s="117"/>
      <c r="WCJ3837" s="114"/>
      <c r="WCK3837" s="114"/>
      <c r="WCL3837" s="114"/>
      <c r="WCM3837" s="114"/>
      <c r="WCN3837" s="114"/>
      <c r="WCO3837" s="114"/>
      <c r="WCP3837" s="114"/>
      <c r="WCQ3837" s="114"/>
      <c r="WCR3837" s="114"/>
      <c r="WCS3837" s="114"/>
      <c r="WCT3837" s="116"/>
      <c r="WCU3837" s="114"/>
      <c r="WCV3837" s="115"/>
      <c r="WCW3837" s="115"/>
      <c r="WCX3837" s="115"/>
      <c r="WCY3837" s="113"/>
      <c r="WCZ3837" s="114"/>
      <c r="WDA3837" s="114"/>
      <c r="WDB3837" s="113"/>
      <c r="WDC3837" s="118"/>
      <c r="WDD3837" s="117"/>
      <c r="WDE3837" s="114"/>
      <c r="WDF3837" s="114"/>
      <c r="WDG3837" s="114"/>
      <c r="WDH3837" s="114"/>
      <c r="WDI3837" s="114"/>
      <c r="WDJ3837" s="114"/>
      <c r="WDK3837" s="114"/>
      <c r="WDL3837" s="114"/>
      <c r="WDM3837" s="114"/>
      <c r="WDN3837" s="114"/>
      <c r="WDO3837" s="116"/>
      <c r="WDP3837" s="114"/>
      <c r="WDQ3837" s="115"/>
      <c r="WDR3837" s="115"/>
      <c r="WDS3837" s="115"/>
      <c r="WDT3837" s="113"/>
      <c r="WDU3837" s="114"/>
      <c r="WDV3837" s="114"/>
      <c r="WDW3837" s="113"/>
      <c r="WDX3837" s="118"/>
      <c r="WDY3837" s="117"/>
      <c r="WDZ3837" s="114"/>
      <c r="WEA3837" s="114"/>
      <c r="WEB3837" s="114"/>
      <c r="WEC3837" s="114"/>
      <c r="WED3837" s="114"/>
      <c r="WEE3837" s="114"/>
      <c r="WEF3837" s="114"/>
      <c r="WEG3837" s="114"/>
      <c r="WEH3837" s="114"/>
      <c r="WEI3837" s="114"/>
      <c r="WEJ3837" s="116"/>
      <c r="WEK3837" s="114"/>
      <c r="WEL3837" s="115"/>
      <c r="WEM3837" s="115"/>
      <c r="WEN3837" s="115"/>
      <c r="WEO3837" s="113"/>
      <c r="WEP3837" s="114"/>
      <c r="WEQ3837" s="114"/>
      <c r="WER3837" s="113"/>
      <c r="WES3837" s="118"/>
      <c r="WET3837" s="117"/>
      <c r="WEU3837" s="114"/>
      <c r="WEV3837" s="114"/>
      <c r="WEW3837" s="114"/>
      <c r="WEX3837" s="114"/>
      <c r="WEY3837" s="114"/>
      <c r="WEZ3837" s="114"/>
      <c r="WFA3837" s="114"/>
      <c r="WFB3837" s="114"/>
      <c r="WFC3837" s="114"/>
      <c r="WFD3837" s="114"/>
      <c r="WFE3837" s="116"/>
      <c r="WFF3837" s="114"/>
      <c r="WFG3837" s="115"/>
      <c r="WFH3837" s="115"/>
      <c r="WFI3837" s="115"/>
      <c r="WFJ3837" s="113"/>
      <c r="WFK3837" s="114"/>
      <c r="WFL3837" s="114"/>
      <c r="WFM3837" s="113"/>
      <c r="WFN3837" s="118"/>
      <c r="WFO3837" s="117"/>
      <c r="WFP3837" s="114"/>
      <c r="WFQ3837" s="114"/>
      <c r="WFR3837" s="114"/>
      <c r="WFS3837" s="114"/>
      <c r="WFT3837" s="114"/>
      <c r="WFU3837" s="114"/>
      <c r="WFV3837" s="114"/>
      <c r="WFW3837" s="114"/>
      <c r="WFX3837" s="114"/>
      <c r="WFY3837" s="114"/>
      <c r="WFZ3837" s="116"/>
      <c r="WGA3837" s="114"/>
      <c r="WGB3837" s="115"/>
      <c r="WGC3837" s="115"/>
      <c r="WGD3837" s="115"/>
      <c r="WGE3837" s="113"/>
      <c r="WGF3837" s="114"/>
      <c r="WGG3837" s="114"/>
      <c r="WGH3837" s="113"/>
      <c r="WGI3837" s="118"/>
      <c r="WGJ3837" s="117"/>
      <c r="WGK3837" s="114"/>
      <c r="WGL3837" s="114"/>
      <c r="WGM3837" s="114"/>
      <c r="WGN3837" s="114"/>
      <c r="WGO3837" s="114"/>
      <c r="WGP3837" s="114"/>
      <c r="WGQ3837" s="114"/>
      <c r="WGR3837" s="114"/>
      <c r="WGS3837" s="114"/>
      <c r="WGT3837" s="114"/>
      <c r="WGU3837" s="116"/>
      <c r="WGV3837" s="114"/>
      <c r="WGW3837" s="115"/>
      <c r="WGX3837" s="115"/>
      <c r="WGY3837" s="115"/>
      <c r="WGZ3837" s="113"/>
      <c r="WHA3837" s="114"/>
      <c r="WHB3837" s="114"/>
      <c r="WHC3837" s="113"/>
      <c r="WHD3837" s="118"/>
      <c r="WHE3837" s="117"/>
      <c r="WHF3837" s="114"/>
      <c r="WHG3837" s="114"/>
      <c r="WHH3837" s="114"/>
      <c r="WHI3837" s="114"/>
      <c r="WHJ3837" s="114"/>
      <c r="WHK3837" s="114"/>
      <c r="WHL3837" s="114"/>
      <c r="WHM3837" s="114"/>
      <c r="WHN3837" s="114"/>
      <c r="WHO3837" s="114"/>
      <c r="WHP3837" s="116"/>
      <c r="WHQ3837" s="114"/>
      <c r="WHR3837" s="115"/>
      <c r="WHS3837" s="115"/>
      <c r="WHT3837" s="115"/>
      <c r="WHU3837" s="113"/>
      <c r="WHV3837" s="114"/>
      <c r="WHW3837" s="114"/>
      <c r="WHX3837" s="113"/>
      <c r="WHY3837" s="118"/>
      <c r="WHZ3837" s="117"/>
      <c r="WIA3837" s="114"/>
      <c r="WIB3837" s="114"/>
      <c r="WIC3837" s="114"/>
      <c r="WID3837" s="114"/>
      <c r="WIE3837" s="114"/>
      <c r="WIF3837" s="114"/>
      <c r="WIG3837" s="114"/>
      <c r="WIH3837" s="114"/>
      <c r="WII3837" s="114"/>
      <c r="WIJ3837" s="114"/>
      <c r="WIK3837" s="116"/>
      <c r="WIL3837" s="114"/>
      <c r="WIM3837" s="115"/>
      <c r="WIN3837" s="115"/>
      <c r="WIO3837" s="115"/>
      <c r="WIP3837" s="113"/>
      <c r="WIQ3837" s="114"/>
      <c r="WIR3837" s="114"/>
      <c r="WIS3837" s="113"/>
      <c r="WIT3837" s="118"/>
      <c r="WIU3837" s="117"/>
      <c r="WIV3837" s="114"/>
      <c r="WIW3837" s="114"/>
      <c r="WIX3837" s="114"/>
      <c r="WIY3837" s="114"/>
      <c r="WIZ3837" s="114"/>
      <c r="WJA3837" s="114"/>
      <c r="WJB3837" s="114"/>
      <c r="WJC3837" s="114"/>
      <c r="WJD3837" s="114"/>
      <c r="WJE3837" s="114"/>
      <c r="WJF3837" s="116"/>
      <c r="WJG3837" s="114"/>
      <c r="WJH3837" s="115"/>
      <c r="WJI3837" s="115"/>
      <c r="WJJ3837" s="115"/>
      <c r="WJK3837" s="113"/>
      <c r="WJL3837" s="114"/>
      <c r="WJM3837" s="114"/>
      <c r="WJN3837" s="113"/>
      <c r="WJO3837" s="118"/>
      <c r="WJP3837" s="117"/>
      <c r="WJQ3837" s="114"/>
      <c r="WJR3837" s="114"/>
      <c r="WJS3837" s="114"/>
      <c r="WJT3837" s="114"/>
      <c r="WJU3837" s="114"/>
      <c r="WJV3837" s="114"/>
      <c r="WJW3837" s="114"/>
      <c r="WJX3837" s="114"/>
      <c r="WJY3837" s="114"/>
      <c r="WJZ3837" s="114"/>
      <c r="WKA3837" s="116"/>
      <c r="WKB3837" s="114"/>
      <c r="WKC3837" s="115"/>
      <c r="WKD3837" s="115"/>
      <c r="WKE3837" s="115"/>
      <c r="WKF3837" s="113"/>
      <c r="WKG3837" s="114"/>
      <c r="WKH3837" s="114"/>
      <c r="WKI3837" s="113"/>
      <c r="WKJ3837" s="118"/>
      <c r="WKK3837" s="117"/>
      <c r="WKL3837" s="114"/>
      <c r="WKM3837" s="114"/>
      <c r="WKN3837" s="114"/>
      <c r="WKO3837" s="114"/>
      <c r="WKP3837" s="114"/>
      <c r="WKQ3837" s="114"/>
      <c r="WKR3837" s="114"/>
      <c r="WKS3837" s="114"/>
      <c r="WKT3837" s="114"/>
      <c r="WKU3837" s="114"/>
      <c r="WKV3837" s="116"/>
      <c r="WKW3837" s="114"/>
      <c r="WKX3837" s="115"/>
      <c r="WKY3837" s="115"/>
      <c r="WKZ3837" s="115"/>
      <c r="WLA3837" s="113"/>
      <c r="WLB3837" s="114"/>
      <c r="WLC3837" s="114"/>
      <c r="WLD3837" s="113"/>
      <c r="WLE3837" s="118"/>
      <c r="WLF3837" s="117"/>
      <c r="WLG3837" s="114"/>
      <c r="WLH3837" s="114"/>
      <c r="WLI3837" s="114"/>
      <c r="WLJ3837" s="114"/>
      <c r="WLK3837" s="114"/>
      <c r="WLL3837" s="114"/>
      <c r="WLM3837" s="114"/>
      <c r="WLN3837" s="114"/>
      <c r="WLO3837" s="114"/>
      <c r="WLP3837" s="114"/>
      <c r="WLQ3837" s="116"/>
      <c r="WLR3837" s="114"/>
      <c r="WLS3837" s="115"/>
      <c r="WLT3837" s="115"/>
      <c r="WLU3837" s="115"/>
      <c r="WLV3837" s="113"/>
      <c r="WLW3837" s="114"/>
      <c r="WLX3837" s="114"/>
      <c r="WLY3837" s="113"/>
      <c r="WLZ3837" s="118"/>
      <c r="WMA3837" s="117"/>
      <c r="WMB3837" s="114"/>
      <c r="WMC3837" s="114"/>
      <c r="WMD3837" s="114"/>
      <c r="WME3837" s="114"/>
      <c r="WMF3837" s="114"/>
      <c r="WMG3837" s="114"/>
      <c r="WMH3837" s="114"/>
      <c r="WMI3837" s="114"/>
      <c r="WMJ3837" s="114"/>
      <c r="WMK3837" s="114"/>
      <c r="WML3837" s="116"/>
      <c r="WMM3837" s="114"/>
      <c r="WMN3837" s="115"/>
      <c r="WMO3837" s="115"/>
      <c r="WMP3837" s="115"/>
      <c r="WMQ3837" s="113"/>
      <c r="WMR3837" s="114"/>
      <c r="WMS3837" s="114"/>
      <c r="WMT3837" s="113"/>
      <c r="WMU3837" s="118"/>
      <c r="WMV3837" s="117"/>
      <c r="WMW3837" s="114"/>
      <c r="WMX3837" s="114"/>
      <c r="WMY3837" s="114"/>
      <c r="WMZ3837" s="114"/>
      <c r="WNA3837" s="114"/>
      <c r="WNB3837" s="114"/>
      <c r="WNC3837" s="114"/>
      <c r="WND3837" s="114"/>
      <c r="WNE3837" s="114"/>
      <c r="WNF3837" s="114"/>
      <c r="WNG3837" s="116"/>
      <c r="WNH3837" s="114"/>
      <c r="WNI3837" s="115"/>
      <c r="WNJ3837" s="115"/>
      <c r="WNK3837" s="115"/>
      <c r="WNL3837" s="113"/>
      <c r="WNM3837" s="114"/>
      <c r="WNN3837" s="114"/>
      <c r="WNO3837" s="113"/>
      <c r="WNP3837" s="118"/>
      <c r="WNQ3837" s="117"/>
      <c r="WNR3837" s="114"/>
      <c r="WNS3837" s="114"/>
      <c r="WNT3837" s="114"/>
      <c r="WNU3837" s="114"/>
      <c r="WNV3837" s="114"/>
      <c r="WNW3837" s="114"/>
      <c r="WNX3837" s="114"/>
      <c r="WNY3837" s="114"/>
      <c r="WNZ3837" s="114"/>
      <c r="WOA3837" s="114"/>
      <c r="WOB3837" s="116"/>
      <c r="WOC3837" s="114"/>
      <c r="WOD3837" s="115"/>
      <c r="WOE3837" s="115"/>
      <c r="WOF3837" s="115"/>
      <c r="WOG3837" s="113"/>
      <c r="WOH3837" s="114"/>
      <c r="WOI3837" s="114"/>
      <c r="WOJ3837" s="113"/>
      <c r="WOK3837" s="118"/>
      <c r="WOL3837" s="117"/>
      <c r="WOM3837" s="114"/>
      <c r="WON3837" s="114"/>
      <c r="WOO3837" s="114"/>
      <c r="WOP3837" s="114"/>
      <c r="WOQ3837" s="114"/>
      <c r="WOR3837" s="114"/>
      <c r="WOS3837" s="114"/>
      <c r="WOT3837" s="114"/>
      <c r="WOU3837" s="114"/>
      <c r="WOV3837" s="114"/>
      <c r="WOW3837" s="116"/>
      <c r="WOX3837" s="114"/>
      <c r="WOY3837" s="115"/>
      <c r="WOZ3837" s="115"/>
      <c r="WPA3837" s="115"/>
      <c r="WPB3837" s="113"/>
      <c r="WPC3837" s="114"/>
      <c r="WPD3837" s="114"/>
      <c r="WPE3837" s="113"/>
      <c r="WPF3837" s="118"/>
      <c r="WPG3837" s="117"/>
      <c r="WPH3837" s="114"/>
      <c r="WPI3837" s="114"/>
      <c r="WPJ3837" s="114"/>
      <c r="WPK3837" s="114"/>
      <c r="WPL3837" s="114"/>
      <c r="WPM3837" s="114"/>
      <c r="WPN3837" s="114"/>
      <c r="WPO3837" s="114"/>
      <c r="WPP3837" s="114"/>
      <c r="WPQ3837" s="114"/>
      <c r="WPR3837" s="116"/>
      <c r="WPS3837" s="114"/>
      <c r="WPT3837" s="115"/>
      <c r="WPU3837" s="115"/>
      <c r="WPV3837" s="115"/>
      <c r="WPW3837" s="113"/>
      <c r="WPX3837" s="114"/>
      <c r="WPY3837" s="114"/>
      <c r="WPZ3837" s="113"/>
      <c r="WQA3837" s="118"/>
      <c r="WQB3837" s="117"/>
      <c r="WQC3837" s="114"/>
      <c r="WQD3837" s="114"/>
      <c r="WQE3837" s="114"/>
      <c r="WQF3837" s="114"/>
      <c r="WQG3837" s="114"/>
      <c r="WQH3837" s="114"/>
      <c r="WQI3837" s="114"/>
      <c r="WQJ3837" s="114"/>
      <c r="WQK3837" s="114"/>
      <c r="WQL3837" s="114"/>
      <c r="WQM3837" s="116"/>
      <c r="WQN3837" s="114"/>
      <c r="WQO3837" s="115"/>
      <c r="WQP3837" s="115"/>
      <c r="WQQ3837" s="115"/>
      <c r="WQR3837" s="113"/>
      <c r="WQS3837" s="114"/>
      <c r="WQT3837" s="114"/>
      <c r="WQU3837" s="113"/>
      <c r="WQV3837" s="118"/>
      <c r="WQW3837" s="117"/>
      <c r="WQX3837" s="114"/>
      <c r="WQY3837" s="114"/>
      <c r="WQZ3837" s="114"/>
      <c r="WRA3837" s="114"/>
      <c r="WRB3837" s="114"/>
      <c r="WRC3837" s="114"/>
      <c r="WRD3837" s="114"/>
      <c r="WRE3837" s="114"/>
      <c r="WRF3837" s="114"/>
      <c r="WRG3837" s="114"/>
      <c r="WRH3837" s="116"/>
      <c r="WRI3837" s="114"/>
      <c r="WRJ3837" s="115"/>
      <c r="WRK3837" s="115"/>
      <c r="WRL3837" s="115"/>
      <c r="WRM3837" s="113"/>
      <c r="WRN3837" s="114"/>
      <c r="WRO3837" s="114"/>
      <c r="WRP3837" s="113"/>
      <c r="WRQ3837" s="118"/>
      <c r="WRR3837" s="117"/>
      <c r="WRS3837" s="114"/>
      <c r="WRT3837" s="114"/>
      <c r="WRU3837" s="114"/>
      <c r="WRV3837" s="114"/>
      <c r="WRW3837" s="114"/>
      <c r="WRX3837" s="114"/>
      <c r="WRY3837" s="114"/>
      <c r="WRZ3837" s="114"/>
      <c r="WSA3837" s="114"/>
      <c r="WSB3837" s="114"/>
      <c r="WSC3837" s="116"/>
      <c r="WSD3837" s="114"/>
      <c r="WSE3837" s="115"/>
      <c r="WSF3837" s="115"/>
      <c r="WSG3837" s="115"/>
      <c r="WSH3837" s="113"/>
      <c r="WSI3837" s="114"/>
      <c r="WSJ3837" s="114"/>
      <c r="WSK3837" s="113"/>
      <c r="WSL3837" s="118"/>
      <c r="WSM3837" s="117"/>
      <c r="WSN3837" s="114"/>
      <c r="WSO3837" s="114"/>
      <c r="WSP3837" s="114"/>
      <c r="WSQ3837" s="114"/>
      <c r="WSR3837" s="114"/>
      <c r="WSS3837" s="114"/>
      <c r="WST3837" s="114"/>
      <c r="WSU3837" s="114"/>
      <c r="WSV3837" s="114"/>
      <c r="WSW3837" s="114"/>
      <c r="WSX3837" s="116"/>
      <c r="WSY3837" s="114"/>
      <c r="WSZ3837" s="115"/>
      <c r="WTA3837" s="115"/>
      <c r="WTB3837" s="115"/>
      <c r="WTC3837" s="113"/>
      <c r="WTD3837" s="114"/>
      <c r="WTE3837" s="114"/>
      <c r="WTF3837" s="113"/>
      <c r="WTG3837" s="118"/>
      <c r="WTH3837" s="117"/>
      <c r="WTI3837" s="114"/>
      <c r="WTJ3837" s="114"/>
      <c r="WTK3837" s="114"/>
      <c r="WTL3837" s="114"/>
      <c r="WTM3837" s="114"/>
      <c r="WTN3837" s="114"/>
      <c r="WTO3837" s="114"/>
      <c r="WTP3837" s="114"/>
      <c r="WTQ3837" s="114"/>
      <c r="WTR3837" s="114"/>
      <c r="WTS3837" s="116"/>
      <c r="WTT3837" s="114"/>
      <c r="WTU3837" s="115"/>
      <c r="WTV3837" s="115"/>
      <c r="WTW3837" s="115"/>
      <c r="WTX3837" s="113"/>
      <c r="WTY3837" s="114"/>
      <c r="WTZ3837" s="114"/>
      <c r="WUA3837" s="113"/>
      <c r="WUB3837" s="118"/>
      <c r="WUC3837" s="117"/>
      <c r="WUD3837" s="114"/>
      <c r="WUE3837" s="114"/>
      <c r="WUF3837" s="114"/>
      <c r="WUG3837" s="114"/>
      <c r="WUH3837" s="114"/>
      <c r="WUI3837" s="114"/>
      <c r="WUJ3837" s="114"/>
      <c r="WUK3837" s="114"/>
      <c r="WUL3837" s="114"/>
      <c r="WUM3837" s="114"/>
      <c r="WUN3837" s="116"/>
      <c r="WUO3837" s="114"/>
      <c r="WUP3837" s="115"/>
      <c r="WUQ3837" s="115"/>
      <c r="WUR3837" s="115"/>
      <c r="WUS3837" s="113"/>
      <c r="WUT3837" s="114"/>
      <c r="WUU3837" s="114"/>
      <c r="WUV3837" s="113"/>
      <c r="WUW3837" s="118"/>
      <c r="WUX3837" s="117"/>
      <c r="WUY3837" s="114"/>
      <c r="WUZ3837" s="114"/>
      <c r="WVA3837" s="114"/>
      <c r="WVB3837" s="114"/>
      <c r="WVC3837" s="114"/>
      <c r="WVD3837" s="114"/>
      <c r="WVE3837" s="114"/>
      <c r="WVF3837" s="114"/>
      <c r="WVG3837" s="114"/>
      <c r="WVH3837" s="114"/>
      <c r="WVI3837" s="116"/>
      <c r="WVJ3837" s="114"/>
      <c r="WVK3837" s="115"/>
      <c r="WVL3837" s="115"/>
      <c r="WVM3837" s="115"/>
      <c r="WVN3837" s="113"/>
      <c r="WVO3837" s="114"/>
      <c r="WVP3837" s="114"/>
      <c r="WVQ3837" s="113"/>
      <c r="WVR3837" s="118"/>
      <c r="WVS3837" s="117"/>
      <c r="WVT3837" s="114"/>
      <c r="WVU3837" s="114"/>
      <c r="WVV3837" s="114"/>
      <c r="WVW3837" s="114"/>
      <c r="WVX3837" s="114"/>
      <c r="WVY3837" s="114"/>
      <c r="WVZ3837" s="114"/>
      <c r="WWA3837" s="114"/>
      <c r="WWB3837" s="114"/>
      <c r="WWC3837" s="114"/>
      <c r="WWD3837" s="116"/>
      <c r="WWE3837" s="114"/>
      <c r="WWF3837" s="115"/>
      <c r="WWG3837" s="115"/>
      <c r="WWH3837" s="115"/>
      <c r="WWI3837" s="113"/>
      <c r="WWJ3837" s="114"/>
      <c r="WWK3837" s="114"/>
      <c r="WWL3837" s="113"/>
      <c r="WWM3837" s="118"/>
      <c r="WWN3837" s="117"/>
      <c r="WWO3837" s="114"/>
      <c r="WWP3837" s="114"/>
      <c r="WWQ3837" s="114"/>
      <c r="WWR3837" s="114"/>
      <c r="WWS3837" s="114"/>
      <c r="WWT3837" s="114"/>
      <c r="WWU3837" s="114"/>
      <c r="WWV3837" s="114"/>
      <c r="WWW3837" s="114"/>
      <c r="WWX3837" s="114"/>
      <c r="WWY3837" s="116"/>
      <c r="WWZ3837" s="114"/>
      <c r="WXA3837" s="115"/>
      <c r="WXB3837" s="115"/>
      <c r="WXC3837" s="115"/>
      <c r="WXD3837" s="113"/>
      <c r="WXE3837" s="114"/>
      <c r="WXF3837" s="114"/>
      <c r="WXG3837" s="113"/>
      <c r="WXH3837" s="118"/>
      <c r="WXI3837" s="117"/>
      <c r="WXJ3837" s="114"/>
      <c r="WXK3837" s="114"/>
      <c r="WXL3837" s="114"/>
      <c r="WXM3837" s="114"/>
      <c r="WXN3837" s="114"/>
      <c r="WXO3837" s="114"/>
      <c r="WXP3837" s="114"/>
      <c r="WXQ3837" s="114"/>
      <c r="WXR3837" s="114"/>
      <c r="WXS3837" s="114"/>
      <c r="WXT3837" s="116"/>
      <c r="WXU3837" s="114"/>
      <c r="WXV3837" s="115"/>
      <c r="WXW3837" s="115"/>
      <c r="WXX3837" s="115"/>
      <c r="WXY3837" s="113"/>
      <c r="WXZ3837" s="114"/>
      <c r="WYA3837" s="114"/>
      <c r="WYB3837" s="113"/>
    </row>
    <row r="3838" spans="2:16200" s="92" customFormat="1" ht="15.75" customHeight="1" x14ac:dyDescent="0.2">
      <c r="B3838" s="97" t="s">
        <v>45</v>
      </c>
      <c r="C3838" s="95" t="s">
        <v>68</v>
      </c>
      <c r="D3838" s="95"/>
      <c r="E3838" s="97"/>
      <c r="F3838" s="111"/>
      <c r="G3838" s="99"/>
      <c r="H3838" s="95"/>
      <c r="I3838" s="95"/>
      <c r="J3838" s="95"/>
      <c r="K3838" s="48"/>
      <c r="L3838" s="84"/>
      <c r="M3838" s="47">
        <f>SUM(K3838:L3838)</f>
        <v>0</v>
      </c>
      <c r="N3838" s="83">
        <f>IF(V3838&lt;&gt;"VTC VHm",_xlfn.XLOOKUP(Z3838,$AC$4015:$AC$4035,$AD$4015:$AD$4035,0)*M3838,_xlfn.XLOOKUP(Z3838,$AC$4015:$AC$4035,$AD$4015:$AD$4035,0)*L3838)</f>
        <v>0</v>
      </c>
      <c r="O3838" s="83">
        <f>IF(V3838&lt;&gt;"VTC VHm",_xlfn.XLOOKUP(Z3838,$AC$4015:$AC$4035,$AE$4015:$AE$4035,0)*M3838,_xlfn.XLOOKUP(Z3838,$AC$4015:$AC$4035,$AE$4015:$AE$4035,0)*L3838)</f>
        <v>0</v>
      </c>
      <c r="P3838" s="83">
        <f>SUM(N3838:O3838)</f>
        <v>0</v>
      </c>
      <c r="Q3838" s="47">
        <f>M3838*G3838</f>
        <v>0</v>
      </c>
      <c r="R3838" s="47">
        <f>G3838*P3838</f>
        <v>0</v>
      </c>
      <c r="S3838" s="83">
        <f>SUM(Q3838:R3838)</f>
        <v>0</v>
      </c>
      <c r="T3838" s="48"/>
      <c r="U3838" s="95"/>
      <c r="V3838" s="96"/>
      <c r="W3838" s="95"/>
      <c r="X3838" s="44" t="s">
        <v>33</v>
      </c>
      <c r="Y3838" s="94"/>
      <c r="Z3838" s="94"/>
      <c r="AA3838" s="44"/>
      <c r="AB3838" s="2">
        <f>G3838-F3838</f>
        <v>0</v>
      </c>
      <c r="AC3838" s="93"/>
      <c r="AD3838" s="92">
        <f>+M3838</f>
        <v>0</v>
      </c>
      <c r="AE3838" s="92">
        <f>+AD3838*14%</f>
        <v>0</v>
      </c>
      <c r="AQ3838" s="8"/>
      <c r="AU3838" s="8">
        <f>+K3838</f>
        <v>0</v>
      </c>
      <c r="AV3838" s="8">
        <f>+L3838</f>
        <v>0</v>
      </c>
      <c r="AW3838" s="2">
        <f>+M3838</f>
        <v>0</v>
      </c>
      <c r="AX3838" s="8">
        <f>F3838*AW3838</f>
        <v>0</v>
      </c>
      <c r="AY3838" s="8">
        <f>IF(AQ3838="CT",7%,5%)*AX3838</f>
        <v>0</v>
      </c>
      <c r="AZ3838" s="8">
        <f>AX3838*2%</f>
        <v>0</v>
      </c>
      <c r="BA3838" s="8">
        <f>IF(BB3838&gt;0,0,AX3838*5%)</f>
        <v>0</v>
      </c>
      <c r="BB3838" s="8">
        <f>(AX3838-BG3838)*35%</f>
        <v>0</v>
      </c>
      <c r="BC3838" s="8">
        <f>+AX3838+AY3838+AZ3838+BA3838+BB3838</f>
        <v>0</v>
      </c>
      <c r="BD3838" s="8">
        <f>AX3838-AT3838</f>
        <v>0</v>
      </c>
      <c r="BE3838" s="2"/>
      <c r="BH3838" s="2"/>
    </row>
    <row r="3839" spans="2:16200" s="4" customFormat="1" ht="85" x14ac:dyDescent="0.2">
      <c r="B3839" s="45">
        <v>4</v>
      </c>
      <c r="C3839" s="87" t="s">
        <v>67</v>
      </c>
      <c r="D3839" s="86" t="s">
        <v>66</v>
      </c>
      <c r="E3839" s="45" t="s">
        <v>52</v>
      </c>
      <c r="F3839" s="51">
        <v>0</v>
      </c>
      <c r="G3839" s="50">
        <f>+'[2]BOQ nhôm kính'!F137</f>
        <v>11.88</v>
      </c>
      <c r="H3839" s="45"/>
      <c r="I3839" s="45"/>
      <c r="J3839" s="45"/>
      <c r="K3839" s="48">
        <f>K3827</f>
        <v>1950000</v>
      </c>
      <c r="L3839" s="84">
        <f>L3827</f>
        <v>336000</v>
      </c>
      <c r="M3839" s="47">
        <f>SUM(K3839:L3839)</f>
        <v>2286000</v>
      </c>
      <c r="N3839" s="83">
        <f>IF(V3839&lt;&gt;"VTC VHm",_xlfn.XLOOKUP(Z3839,$AC$4015:$AC$4035,$AD$4015:$AD$4035,0)*M3839,_xlfn.XLOOKUP(Z3839,$AC$4015:$AC$4035,$AD$4015:$AD$4035,0)*L3839)</f>
        <v>800100</v>
      </c>
      <c r="O3839" s="83">
        <f>IF(V3839&lt;&gt;"VTC VHm",_xlfn.XLOOKUP(Z3839,$AC$4015:$AC$4035,$AE$4015:$AE$4035,0)*M3839,_xlfn.XLOOKUP(Z3839,$AC$4015:$AC$4035,$AE$4015:$AE$4035,0)*L3839)</f>
        <v>0</v>
      </c>
      <c r="P3839" s="83">
        <f>SUM(N3839:O3839)</f>
        <v>800100</v>
      </c>
      <c r="Q3839" s="47">
        <f>M3839*G3839</f>
        <v>27157680</v>
      </c>
      <c r="R3839" s="47">
        <f>G3839*P3839</f>
        <v>9505188</v>
      </c>
      <c r="S3839" s="83">
        <f>SUM(Q3839:R3839)</f>
        <v>36662868</v>
      </c>
      <c r="T3839" s="48"/>
      <c r="U3839" s="45" t="s">
        <v>35</v>
      </c>
      <c r="V3839" s="112" t="s">
        <v>62</v>
      </c>
      <c r="W3839" s="45"/>
      <c r="X3839" s="44" t="s">
        <v>33</v>
      </c>
      <c r="Y3839" s="44"/>
      <c r="Z3839" s="44" t="s">
        <v>6</v>
      </c>
      <c r="AA3839" s="44"/>
      <c r="AB3839" s="2">
        <f>G3839-F3839</f>
        <v>11.88</v>
      </c>
      <c r="AC3839" s="80" t="s">
        <v>31</v>
      </c>
      <c r="AD3839" s="4">
        <f>+M3839</f>
        <v>2286000</v>
      </c>
      <c r="AE3839" s="4">
        <f>+AD3839*14%</f>
        <v>320040.00000000006</v>
      </c>
      <c r="AQ3839" s="8"/>
      <c r="AU3839" s="8">
        <f>+K3839</f>
        <v>1950000</v>
      </c>
      <c r="AV3839" s="8">
        <f>+L3839</f>
        <v>336000</v>
      </c>
      <c r="AW3839" s="2">
        <f>+M3839</f>
        <v>2286000</v>
      </c>
      <c r="AX3839" s="8">
        <f>F3839*AW3839</f>
        <v>0</v>
      </c>
      <c r="AY3839" s="8">
        <f>IF(AQ3839="CT",7%,5%)*AX3839</f>
        <v>0</v>
      </c>
      <c r="AZ3839" s="8">
        <f>AX3839*2%</f>
        <v>0</v>
      </c>
      <c r="BA3839" s="8">
        <f>IF(BB3839&gt;0,0,AX3839*5%)</f>
        <v>0</v>
      </c>
      <c r="BB3839" s="8">
        <f>(AX3839-BG3839)*35%</f>
        <v>0</v>
      </c>
      <c r="BC3839" s="8">
        <f>+AX3839+AY3839+AZ3839+BA3839+BB3839</f>
        <v>0</v>
      </c>
      <c r="BD3839" s="8">
        <f>AX3839-AT3839</f>
        <v>0</v>
      </c>
      <c r="BE3839" s="2"/>
      <c r="BH3839" s="2"/>
    </row>
    <row r="3840" spans="2:16200" s="4" customFormat="1" ht="51" x14ac:dyDescent="0.2">
      <c r="B3840" s="45">
        <v>4</v>
      </c>
      <c r="C3840" s="87" t="s">
        <v>65</v>
      </c>
      <c r="D3840" s="86" t="s">
        <v>37</v>
      </c>
      <c r="E3840" s="45" t="s">
        <v>64</v>
      </c>
      <c r="F3840" s="51">
        <v>0</v>
      </c>
      <c r="G3840" s="50">
        <f>6*2</f>
        <v>12</v>
      </c>
      <c r="H3840" s="45"/>
      <c r="I3840" s="45"/>
      <c r="J3840" s="45"/>
      <c r="K3840" s="48">
        <v>9500000</v>
      </c>
      <c r="L3840" s="84" t="s">
        <v>63</v>
      </c>
      <c r="M3840" s="47">
        <f>SUM(K3840:L3840)</f>
        <v>9500000</v>
      </c>
      <c r="N3840" s="83">
        <f>IF(V3840&lt;&gt;"VTC VHm",_xlfn.XLOOKUP(Z3840,$AC$4015:$AC$4035,$AD$4015:$AD$4035,0)*M3840,_xlfn.XLOOKUP(Z3840,$AC$4015:$AC$4035,$AD$4015:$AD$4035,0)*L3840)</f>
        <v>3325000</v>
      </c>
      <c r="O3840" s="83">
        <f>IF(V3840&lt;&gt;"VTC VHm",_xlfn.XLOOKUP(Z3840,$AC$4015:$AC$4035,$AE$4015:$AE$4035,0)*M3840,_xlfn.XLOOKUP(Z3840,$AC$4015:$AC$4035,$AE$4015:$AE$4035,0)*L3840)</f>
        <v>0</v>
      </c>
      <c r="P3840" s="83">
        <f>SUM(N3840:O3840)</f>
        <v>3325000</v>
      </c>
      <c r="Q3840" s="47">
        <f>M3840*G3840</f>
        <v>114000000</v>
      </c>
      <c r="R3840" s="47">
        <f>G3840*P3840</f>
        <v>39900000</v>
      </c>
      <c r="S3840" s="83">
        <f>SUM(Q3840:R3840)</f>
        <v>153900000</v>
      </c>
      <c r="T3840" s="48"/>
      <c r="U3840" s="45" t="s">
        <v>35</v>
      </c>
      <c r="V3840" s="112" t="s">
        <v>62</v>
      </c>
      <c r="W3840" s="45"/>
      <c r="X3840" s="44" t="s">
        <v>33</v>
      </c>
      <c r="Y3840" s="44"/>
      <c r="Z3840" s="44" t="s">
        <v>6</v>
      </c>
      <c r="AA3840" s="44"/>
      <c r="AB3840" s="2">
        <f>G3840-F3840</f>
        <v>12</v>
      </c>
      <c r="AC3840" s="80" t="s">
        <v>31</v>
      </c>
      <c r="AD3840" s="4">
        <f>+M3840</f>
        <v>9500000</v>
      </c>
      <c r="AE3840" s="4">
        <f>+AD3840*14%</f>
        <v>1330000.0000000002</v>
      </c>
      <c r="AQ3840" s="8"/>
      <c r="AU3840" s="8">
        <f>+K3840</f>
        <v>9500000</v>
      </c>
      <c r="AV3840" s="8" t="str">
        <f>+L3840</f>
        <v>Bao gồm trong công tác lắp cửa</v>
      </c>
      <c r="AW3840" s="2">
        <f>+M3840</f>
        <v>9500000</v>
      </c>
      <c r="AX3840" s="8">
        <f>F3840*AW3840</f>
        <v>0</v>
      </c>
      <c r="AY3840" s="8">
        <f>IF(AQ3840="CT",7%,5%)*AX3840</f>
        <v>0</v>
      </c>
      <c r="AZ3840" s="8">
        <f>AX3840*2%</f>
        <v>0</v>
      </c>
      <c r="BA3840" s="8">
        <f>IF(BB3840&gt;0,0,AX3840*5%)</f>
        <v>0</v>
      </c>
      <c r="BB3840" s="8">
        <f>(AX3840-BG3840)*35%</f>
        <v>0</v>
      </c>
      <c r="BC3840" s="8">
        <f>+AX3840+AY3840+AZ3840+BA3840+BB3840</f>
        <v>0</v>
      </c>
      <c r="BD3840" s="8">
        <f>AX3840-AT3840</f>
        <v>0</v>
      </c>
      <c r="BE3840" s="2"/>
      <c r="BH3840" s="2"/>
    </row>
    <row r="3841" spans="2:16200" s="4" customFormat="1" ht="15.75" customHeight="1" x14ac:dyDescent="0.2">
      <c r="B3841" s="97" t="s">
        <v>45</v>
      </c>
      <c r="C3841" s="95" t="s">
        <v>48</v>
      </c>
      <c r="D3841" s="95"/>
      <c r="E3841" s="97"/>
      <c r="F3841" s="111"/>
      <c r="G3841" s="99"/>
      <c r="H3841" s="45"/>
      <c r="I3841" s="45"/>
      <c r="J3841" s="45"/>
      <c r="K3841" s="48"/>
      <c r="L3841" s="84"/>
      <c r="M3841" s="47"/>
      <c r="N3841" s="83">
        <f>IF(V3841&lt;&gt;"VTC VHm",_xlfn.XLOOKUP(Z3841,$AC$4015:$AC$4035,$AD$4015:$AD$4035,0)*M3841,_xlfn.XLOOKUP(Z3841,$AC$4015:$AC$4035,$AD$4015:$AD$4035,0)*L3841)</f>
        <v>0</v>
      </c>
      <c r="O3841" s="83">
        <f>IF(V3841&lt;&gt;"VTC VHm",_xlfn.XLOOKUP(Z3841,$AC$4015:$AC$4035,$AE$4015:$AE$4035,0)*M3841,_xlfn.XLOOKUP(Z3841,$AC$4015:$AC$4035,$AE$4015:$AE$4035,0)*L3841)</f>
        <v>0</v>
      </c>
      <c r="P3841" s="83">
        <f>SUM(N3841:O3841)</f>
        <v>0</v>
      </c>
      <c r="Q3841" s="47">
        <f>M3841*G3841</f>
        <v>0</v>
      </c>
      <c r="R3841" s="47">
        <f>G3841*P3841</f>
        <v>0</v>
      </c>
      <c r="S3841" s="83">
        <f>SUM(Q3841:R3841)</f>
        <v>0</v>
      </c>
      <c r="T3841" s="48"/>
      <c r="U3841" s="45"/>
      <c r="V3841" s="67"/>
      <c r="W3841" s="45"/>
      <c r="X3841" s="44" t="s">
        <v>33</v>
      </c>
      <c r="Y3841" s="44"/>
      <c r="Z3841" s="44"/>
      <c r="AA3841" s="44"/>
      <c r="AB3841" s="2">
        <f>G3841-F3841</f>
        <v>0</v>
      </c>
      <c r="AC3841" s="33"/>
      <c r="AD3841" s="4">
        <f>+M3841</f>
        <v>0</v>
      </c>
      <c r="AE3841" s="4">
        <f>+AD3841*14%</f>
        <v>0</v>
      </c>
      <c r="AQ3841" s="8"/>
      <c r="AU3841" s="8">
        <f>+K3841</f>
        <v>0</v>
      </c>
      <c r="AV3841" s="8">
        <f>+L3841</f>
        <v>0</v>
      </c>
      <c r="AW3841" s="2">
        <f>+M3841</f>
        <v>0</v>
      </c>
      <c r="AX3841" s="8">
        <f>F3841*AW3841</f>
        <v>0</v>
      </c>
      <c r="AY3841" s="8">
        <f>IF(AQ3841="CT",7%,5%)*AX3841</f>
        <v>0</v>
      </c>
      <c r="AZ3841" s="8">
        <f>AX3841*2%</f>
        <v>0</v>
      </c>
      <c r="BA3841" s="8">
        <f>IF(BB3841&gt;0,0,AX3841*5%)</f>
        <v>0</v>
      </c>
      <c r="BB3841" s="8">
        <f>(AX3841-BG3841)*35%</f>
        <v>0</v>
      </c>
      <c r="BC3841" s="8">
        <f>+AX3841+AY3841+AZ3841+BA3841+BB3841</f>
        <v>0</v>
      </c>
      <c r="BD3841" s="8">
        <f>AX3841-AT3841</f>
        <v>0</v>
      </c>
      <c r="BE3841" s="2"/>
      <c r="BH3841" s="2"/>
    </row>
    <row r="3842" spans="2:16200" s="100" customFormat="1" ht="31.5" customHeight="1" x14ac:dyDescent="0.2">
      <c r="B3842" s="103">
        <v>4</v>
      </c>
      <c r="C3842" s="110" t="s">
        <v>47</v>
      </c>
      <c r="D3842" s="109" t="s">
        <v>37</v>
      </c>
      <c r="E3842" s="103" t="s">
        <v>36</v>
      </c>
      <c r="F3842" s="108">
        <v>0</v>
      </c>
      <c r="G3842" s="107">
        <f>+'[2]KL TBVS'!W19</f>
        <v>60</v>
      </c>
      <c r="H3842" s="103"/>
      <c r="I3842" s="103"/>
      <c r="J3842" s="103"/>
      <c r="K3842" s="106">
        <f>$K$3829</f>
        <v>409500</v>
      </c>
      <c r="L3842" s="84">
        <f>$L$3829</f>
        <v>29822</v>
      </c>
      <c r="M3842" s="84">
        <f>SUM(K3842:L3842)</f>
        <v>439322</v>
      </c>
      <c r="N3842" s="83">
        <f>IF(V3842&lt;&gt;"VTC VHm",_xlfn.XLOOKUP(Z3842,$AC$4015:$AC$4035,$AD$4015:$AD$4035,0)*M3842,_xlfn.XLOOKUP(Z3842,$AC$4015:$AC$4035,$AD$4015:$AD$4035,0)*L3842)</f>
        <v>10437.699999999999</v>
      </c>
      <c r="O3842" s="83">
        <f>IF(V3842&lt;&gt;"VTC VHm",_xlfn.XLOOKUP(Z3842,$AC$4015:$AC$4035,$AE$4015:$AE$4035,0)*M3842,_xlfn.XLOOKUP(Z3842,$AC$4015:$AC$4035,$AE$4015:$AE$4035,0)*L3842)</f>
        <v>0</v>
      </c>
      <c r="P3842" s="105">
        <f>SUM(N3842:O3842)</f>
        <v>10437.699999999999</v>
      </c>
      <c r="Q3842" s="84">
        <f>M3842*G3842</f>
        <v>26359320</v>
      </c>
      <c r="R3842" s="84">
        <f>G3842*P3842</f>
        <v>626261.99999999988</v>
      </c>
      <c r="S3842" s="105">
        <f>SUM(Q3842:R3842)</f>
        <v>26985582</v>
      </c>
      <c r="T3842" s="125"/>
      <c r="U3842" s="103" t="s">
        <v>35</v>
      </c>
      <c r="V3842" s="82" t="s">
        <v>34</v>
      </c>
      <c r="W3842" s="103"/>
      <c r="X3842" s="81" t="s">
        <v>33</v>
      </c>
      <c r="Y3842" s="81" t="s">
        <v>32</v>
      </c>
      <c r="Z3842" s="81" t="s">
        <v>13</v>
      </c>
      <c r="AA3842" s="81"/>
      <c r="AB3842" s="102">
        <f>G3842-F3842</f>
        <v>60</v>
      </c>
      <c r="AC3842" s="101" t="s">
        <v>46</v>
      </c>
      <c r="AD3842" s="100">
        <f>+M3842</f>
        <v>439322</v>
      </c>
      <c r="AE3842" s="100">
        <f>+AD3842*14%</f>
        <v>61505.080000000009</v>
      </c>
      <c r="AQ3842" s="8"/>
      <c r="AU3842" s="8">
        <f>+K3842</f>
        <v>409500</v>
      </c>
      <c r="AV3842" s="8">
        <f>+L3842</f>
        <v>29822</v>
      </c>
      <c r="AW3842" s="2">
        <f>+M3842</f>
        <v>439322</v>
      </c>
      <c r="AX3842" s="8">
        <f>F3842*AW3842</f>
        <v>0</v>
      </c>
      <c r="AY3842" s="8">
        <f>IF(AQ3842="CT",7%,5%)*AX3842</f>
        <v>0</v>
      </c>
      <c r="AZ3842" s="8">
        <f>AX3842*2%</f>
        <v>0</v>
      </c>
      <c r="BA3842" s="8">
        <f>IF(BB3842&gt;0,0,AX3842*5%)</f>
        <v>0</v>
      </c>
      <c r="BB3842" s="8">
        <f>(AX3842-BG3842)*35%</f>
        <v>0</v>
      </c>
      <c r="BC3842" s="8">
        <f>+AX3842+AY3842+AZ3842+BA3842+BB3842</f>
        <v>0</v>
      </c>
      <c r="BD3842" s="8">
        <f>AX3842-AT3842</f>
        <v>0</v>
      </c>
      <c r="BE3842" s="2"/>
      <c r="BH3842" s="2"/>
    </row>
    <row r="3843" spans="2:16200" s="92" customFormat="1" ht="15.75" customHeight="1" x14ac:dyDescent="0.2">
      <c r="B3843" s="97" t="s">
        <v>45</v>
      </c>
      <c r="C3843" s="95" t="s">
        <v>61</v>
      </c>
      <c r="D3843" s="95"/>
      <c r="E3843" s="97"/>
      <c r="F3843" s="111"/>
      <c r="G3843" s="99"/>
      <c r="H3843" s="95"/>
      <c r="I3843" s="95"/>
      <c r="J3843" s="95"/>
      <c r="K3843" s="48"/>
      <c r="L3843" s="84"/>
      <c r="M3843" s="47"/>
      <c r="N3843" s="83">
        <f>IF(V3843&lt;&gt;"VTC VHm",_xlfn.XLOOKUP(Z3843,$AC$4015:$AC$4035,$AD$4015:$AD$4035,0)*M3843,_xlfn.XLOOKUP(Z3843,$AC$4015:$AC$4035,$AD$4015:$AD$4035,0)*L3843)</f>
        <v>0</v>
      </c>
      <c r="O3843" s="83">
        <f>IF(V3843&lt;&gt;"VTC VHm",_xlfn.XLOOKUP(Z3843,$AC$4015:$AC$4035,$AE$4015:$AE$4035,0)*M3843,_xlfn.XLOOKUP(Z3843,$AC$4015:$AC$4035,$AE$4015:$AE$4035,0)*L3843)</f>
        <v>0</v>
      </c>
      <c r="P3843" s="83">
        <f>SUM(N3843:O3843)</f>
        <v>0</v>
      </c>
      <c r="Q3843" s="47">
        <f>M3843*G3843</f>
        <v>0</v>
      </c>
      <c r="R3843" s="47">
        <f>G3843*P3843</f>
        <v>0</v>
      </c>
      <c r="S3843" s="83">
        <f>SUM(Q3843:R3843)</f>
        <v>0</v>
      </c>
      <c r="T3843" s="48"/>
      <c r="U3843" s="95"/>
      <c r="V3843" s="96"/>
      <c r="W3843" s="95"/>
      <c r="X3843" s="44" t="s">
        <v>33</v>
      </c>
      <c r="Y3843" s="94"/>
      <c r="Z3843" s="94"/>
      <c r="AA3843" s="44"/>
      <c r="AB3843" s="2">
        <f>G3843-F3843</f>
        <v>0</v>
      </c>
      <c r="AC3843" s="119"/>
      <c r="AD3843" s="113">
        <f>+M3843</f>
        <v>0</v>
      </c>
      <c r="AE3843" s="118">
        <f>+AD3843*14%</f>
        <v>0</v>
      </c>
      <c r="AG3843" s="114"/>
      <c r="AH3843" s="114"/>
      <c r="AI3843" s="114"/>
      <c r="AJ3843" s="114"/>
      <c r="AK3843" s="114"/>
      <c r="AL3843" s="114"/>
      <c r="AM3843" s="114"/>
      <c r="AO3843" s="114"/>
      <c r="AP3843" s="117"/>
      <c r="AQ3843" s="8"/>
      <c r="AR3843" s="116"/>
      <c r="AS3843" s="116"/>
      <c r="AT3843" s="116"/>
      <c r="AU3843" s="8">
        <f>+K3843</f>
        <v>0</v>
      </c>
      <c r="AV3843" s="8">
        <f>+L3843</f>
        <v>0</v>
      </c>
      <c r="AW3843" s="2">
        <f>+M3843</f>
        <v>0</v>
      </c>
      <c r="AX3843" s="8">
        <f>F3843*AW3843</f>
        <v>0</v>
      </c>
      <c r="AY3843" s="8">
        <f>IF(AQ3843="CT",7%,5%)*AX3843</f>
        <v>0</v>
      </c>
      <c r="AZ3843" s="8">
        <f>AX3843*2%</f>
        <v>0</v>
      </c>
      <c r="BA3843" s="8">
        <f>IF(BB3843&gt;0,0,AX3843*5%)</f>
        <v>0</v>
      </c>
      <c r="BB3843" s="8">
        <f>(AX3843-BG3843)*35%</f>
        <v>0</v>
      </c>
      <c r="BC3843" s="8">
        <f>+AX3843+AY3843+AZ3843+BA3843+BB3843</f>
        <v>0</v>
      </c>
      <c r="BD3843" s="8">
        <f>AX3843-AT3843</f>
        <v>0</v>
      </c>
      <c r="BE3843" s="2"/>
      <c r="BF3843" s="115"/>
      <c r="BG3843" s="115"/>
      <c r="BH3843" s="2"/>
      <c r="BI3843" s="114"/>
      <c r="BJ3843" s="114"/>
      <c r="BK3843" s="113"/>
      <c r="BL3843" s="113"/>
      <c r="BM3843" s="118"/>
      <c r="BN3843" s="117"/>
      <c r="BO3843" s="114"/>
      <c r="BP3843" s="114"/>
      <c r="BQ3843" s="114"/>
      <c r="BR3843" s="114"/>
      <c r="BS3843" s="114"/>
      <c r="BT3843" s="114"/>
      <c r="BU3843" s="114"/>
      <c r="BV3843" s="114"/>
      <c r="BW3843" s="114"/>
      <c r="BX3843" s="114"/>
      <c r="BY3843" s="116"/>
      <c r="BZ3843" s="114"/>
      <c r="CA3843" s="115"/>
      <c r="CB3843" s="115"/>
      <c r="CC3843" s="115"/>
      <c r="CD3843" s="113"/>
      <c r="CE3843" s="114"/>
      <c r="CF3843" s="114"/>
      <c r="CG3843" s="113"/>
      <c r="CH3843" s="118"/>
      <c r="CI3843" s="117"/>
      <c r="CJ3843" s="114"/>
      <c r="CK3843" s="114"/>
      <c r="CL3843" s="114"/>
      <c r="CM3843" s="114"/>
      <c r="CN3843" s="114"/>
      <c r="CO3843" s="114"/>
      <c r="CP3843" s="114"/>
      <c r="CQ3843" s="114"/>
      <c r="CR3843" s="114"/>
      <c r="CS3843" s="114"/>
      <c r="CT3843" s="116"/>
      <c r="CU3843" s="114"/>
      <c r="CV3843" s="115"/>
      <c r="CW3843" s="115"/>
      <c r="CX3843" s="115"/>
      <c r="CY3843" s="113"/>
      <c r="CZ3843" s="114"/>
      <c r="DA3843" s="114"/>
      <c r="DB3843" s="113"/>
      <c r="DC3843" s="118"/>
      <c r="DD3843" s="117"/>
      <c r="DE3843" s="114"/>
      <c r="DF3843" s="114"/>
      <c r="DG3843" s="114"/>
      <c r="DH3843" s="114"/>
      <c r="DI3843" s="114"/>
      <c r="DJ3843" s="114"/>
      <c r="DK3843" s="114"/>
      <c r="DL3843" s="114"/>
      <c r="DM3843" s="114"/>
      <c r="DN3843" s="114"/>
      <c r="DO3843" s="116"/>
      <c r="DP3843" s="114"/>
      <c r="DQ3843" s="115"/>
      <c r="DR3843" s="115"/>
      <c r="DS3843" s="115"/>
      <c r="DT3843" s="113"/>
      <c r="DU3843" s="114"/>
      <c r="DV3843" s="114"/>
      <c r="DW3843" s="113"/>
      <c r="DX3843" s="118"/>
      <c r="DY3843" s="117"/>
      <c r="DZ3843" s="114"/>
      <c r="EA3843" s="114"/>
      <c r="EB3843" s="114"/>
      <c r="EC3843" s="114"/>
      <c r="ED3843" s="114"/>
      <c r="EE3843" s="114"/>
      <c r="EF3843" s="114"/>
      <c r="EG3843" s="114"/>
      <c r="EH3843" s="114"/>
      <c r="EI3843" s="114"/>
      <c r="EJ3843" s="116"/>
      <c r="EK3843" s="114"/>
      <c r="EL3843" s="115"/>
      <c r="EM3843" s="115"/>
      <c r="EN3843" s="115"/>
      <c r="EO3843" s="113"/>
      <c r="EP3843" s="114"/>
      <c r="EQ3843" s="114"/>
      <c r="ER3843" s="113"/>
      <c r="ES3843" s="118"/>
      <c r="ET3843" s="117"/>
      <c r="EU3843" s="114"/>
      <c r="EV3843" s="114"/>
      <c r="EW3843" s="114"/>
      <c r="EX3843" s="114"/>
      <c r="EY3843" s="114"/>
      <c r="EZ3843" s="114"/>
      <c r="FA3843" s="114"/>
      <c r="FB3843" s="114"/>
      <c r="FC3843" s="114"/>
      <c r="FD3843" s="114"/>
      <c r="FE3843" s="116"/>
      <c r="FF3843" s="114"/>
      <c r="FG3843" s="115"/>
      <c r="FH3843" s="115"/>
      <c r="FI3843" s="115"/>
      <c r="FJ3843" s="113"/>
      <c r="FK3843" s="114"/>
      <c r="FL3843" s="114"/>
      <c r="FM3843" s="113"/>
      <c r="FN3843" s="118"/>
      <c r="FO3843" s="117"/>
      <c r="FP3843" s="114"/>
      <c r="FQ3843" s="114"/>
      <c r="FR3843" s="114"/>
      <c r="FS3843" s="114"/>
      <c r="FT3843" s="114"/>
      <c r="FU3843" s="114"/>
      <c r="FV3843" s="114"/>
      <c r="FW3843" s="114"/>
      <c r="FX3843" s="114"/>
      <c r="FY3843" s="114"/>
      <c r="FZ3843" s="116"/>
      <c r="GA3843" s="114"/>
      <c r="GB3843" s="115"/>
      <c r="GC3843" s="115"/>
      <c r="GD3843" s="115"/>
      <c r="GE3843" s="113"/>
      <c r="GF3843" s="114"/>
      <c r="GG3843" s="114"/>
      <c r="GH3843" s="113"/>
      <c r="GI3843" s="118"/>
      <c r="GJ3843" s="117"/>
      <c r="GK3843" s="114"/>
      <c r="GL3843" s="114"/>
      <c r="GM3843" s="114"/>
      <c r="GN3843" s="114"/>
      <c r="GO3843" s="114"/>
      <c r="GP3843" s="114"/>
      <c r="GQ3843" s="114"/>
      <c r="GR3843" s="114"/>
      <c r="GS3843" s="114"/>
      <c r="GT3843" s="114"/>
      <c r="GU3843" s="116"/>
      <c r="GV3843" s="114"/>
      <c r="GW3843" s="115"/>
      <c r="GX3843" s="115"/>
      <c r="GY3843" s="115"/>
      <c r="GZ3843" s="113"/>
      <c r="HA3843" s="114"/>
      <c r="HB3843" s="114"/>
      <c r="HC3843" s="113"/>
      <c r="HD3843" s="118"/>
      <c r="HE3843" s="117"/>
      <c r="HF3843" s="114"/>
      <c r="HG3843" s="114"/>
      <c r="HH3843" s="114"/>
      <c r="HI3843" s="114"/>
      <c r="HJ3843" s="114"/>
      <c r="HK3843" s="114"/>
      <c r="HL3843" s="114"/>
      <c r="HM3843" s="114"/>
      <c r="HN3843" s="114"/>
      <c r="HO3843" s="114"/>
      <c r="HP3843" s="116"/>
      <c r="HQ3843" s="114"/>
      <c r="HR3843" s="115"/>
      <c r="HS3843" s="115"/>
      <c r="HT3843" s="115"/>
      <c r="HU3843" s="113"/>
      <c r="HV3843" s="114"/>
      <c r="HW3843" s="114"/>
      <c r="HX3843" s="113"/>
      <c r="HY3843" s="118"/>
      <c r="HZ3843" s="117"/>
      <c r="IA3843" s="114"/>
      <c r="IB3843" s="114"/>
      <c r="IC3843" s="114"/>
      <c r="ID3843" s="114"/>
      <c r="IE3843" s="114"/>
      <c r="IF3843" s="114"/>
      <c r="IG3843" s="114"/>
      <c r="IH3843" s="114"/>
      <c r="II3843" s="114"/>
      <c r="IJ3843" s="114"/>
      <c r="IK3843" s="116"/>
      <c r="IL3843" s="114"/>
      <c r="IM3843" s="115"/>
      <c r="IN3843" s="115"/>
      <c r="IO3843" s="114"/>
      <c r="IP3843" s="115"/>
      <c r="IQ3843" s="115"/>
      <c r="IR3843" s="115"/>
      <c r="IS3843" s="113"/>
      <c r="IT3843" s="114"/>
      <c r="IU3843" s="114"/>
      <c r="IV3843" s="113"/>
      <c r="IW3843" s="118"/>
      <c r="IX3843" s="117"/>
      <c r="IY3843" s="114"/>
      <c r="IZ3843" s="114"/>
      <c r="JA3843" s="114"/>
      <c r="JB3843" s="114"/>
      <c r="JC3843" s="114"/>
      <c r="JD3843" s="114"/>
      <c r="JE3843" s="114"/>
      <c r="JF3843" s="114"/>
      <c r="JG3843" s="114"/>
      <c r="JH3843" s="114"/>
      <c r="JI3843" s="116"/>
      <c r="JJ3843" s="114"/>
      <c r="JK3843" s="115"/>
      <c r="JL3843" s="115"/>
      <c r="JM3843" s="115"/>
      <c r="JN3843" s="113"/>
      <c r="JO3843" s="114"/>
      <c r="JP3843" s="114"/>
      <c r="JQ3843" s="113"/>
      <c r="JR3843" s="118"/>
      <c r="JS3843" s="117"/>
      <c r="JT3843" s="114"/>
      <c r="JU3843" s="114"/>
      <c r="JV3843" s="114"/>
      <c r="JW3843" s="114"/>
      <c r="JX3843" s="114"/>
      <c r="JY3843" s="114"/>
      <c r="JZ3843" s="114"/>
      <c r="KA3843" s="114"/>
      <c r="KB3843" s="114"/>
      <c r="KC3843" s="114"/>
      <c r="KD3843" s="116"/>
      <c r="KE3843" s="114"/>
      <c r="KF3843" s="115"/>
      <c r="KG3843" s="115"/>
      <c r="KH3843" s="115"/>
      <c r="KI3843" s="113"/>
      <c r="KJ3843" s="114"/>
      <c r="KK3843" s="114"/>
      <c r="KL3843" s="113"/>
      <c r="KM3843" s="118"/>
      <c r="KN3843" s="117"/>
      <c r="KO3843" s="114"/>
      <c r="KP3843" s="114"/>
      <c r="KQ3843" s="114"/>
      <c r="KR3843" s="114"/>
      <c r="KS3843" s="114"/>
      <c r="KT3843" s="114"/>
      <c r="KU3843" s="114"/>
      <c r="KV3843" s="114"/>
      <c r="KW3843" s="114"/>
      <c r="KX3843" s="114"/>
      <c r="KY3843" s="116"/>
      <c r="KZ3843" s="114"/>
      <c r="LA3843" s="115"/>
      <c r="LB3843" s="115"/>
      <c r="LC3843" s="115"/>
      <c r="LD3843" s="113"/>
      <c r="LE3843" s="114"/>
      <c r="LF3843" s="114"/>
      <c r="LG3843" s="113"/>
      <c r="LH3843" s="118"/>
      <c r="LI3843" s="117"/>
      <c r="LJ3843" s="114"/>
      <c r="LK3843" s="114"/>
      <c r="LL3843" s="114"/>
      <c r="LM3843" s="114"/>
      <c r="LN3843" s="114"/>
      <c r="LO3843" s="114"/>
      <c r="LP3843" s="114"/>
      <c r="LQ3843" s="114"/>
      <c r="LR3843" s="114"/>
      <c r="LS3843" s="114"/>
      <c r="LT3843" s="116"/>
      <c r="LU3843" s="114"/>
      <c r="LV3843" s="115"/>
      <c r="LW3843" s="115"/>
      <c r="LX3843" s="115"/>
      <c r="LY3843" s="113"/>
      <c r="LZ3843" s="114"/>
      <c r="MA3843" s="114"/>
      <c r="MB3843" s="113"/>
      <c r="MC3843" s="118"/>
      <c r="MD3843" s="117"/>
      <c r="ME3843" s="114"/>
      <c r="MF3843" s="114"/>
      <c r="MG3843" s="114"/>
      <c r="MH3843" s="114"/>
      <c r="MI3843" s="114"/>
      <c r="MJ3843" s="114"/>
      <c r="MK3843" s="114"/>
      <c r="ML3843" s="114"/>
      <c r="MM3843" s="114"/>
      <c r="MN3843" s="114"/>
      <c r="MO3843" s="116"/>
      <c r="MP3843" s="114"/>
      <c r="MQ3843" s="115"/>
      <c r="MR3843" s="115"/>
      <c r="MS3843" s="115"/>
      <c r="MT3843" s="113"/>
      <c r="MU3843" s="114"/>
      <c r="MV3843" s="114"/>
      <c r="MW3843" s="113"/>
      <c r="MX3843" s="118"/>
      <c r="MY3843" s="117"/>
      <c r="MZ3843" s="114"/>
      <c r="NA3843" s="114"/>
      <c r="NB3843" s="114"/>
      <c r="NC3843" s="114"/>
      <c r="ND3843" s="114"/>
      <c r="NE3843" s="114"/>
      <c r="NF3843" s="114"/>
      <c r="NG3843" s="114"/>
      <c r="NH3843" s="114"/>
      <c r="NI3843" s="114"/>
      <c r="NJ3843" s="116"/>
      <c r="NK3843" s="114"/>
      <c r="NL3843" s="115"/>
      <c r="NM3843" s="115"/>
      <c r="NN3843" s="115"/>
      <c r="NO3843" s="113"/>
      <c r="NP3843" s="114"/>
      <c r="NQ3843" s="114"/>
      <c r="NR3843" s="113"/>
      <c r="NS3843" s="118"/>
      <c r="NT3843" s="117"/>
      <c r="NU3843" s="114"/>
      <c r="NV3843" s="114"/>
      <c r="NW3843" s="114"/>
      <c r="NX3843" s="114"/>
      <c r="NY3843" s="114"/>
      <c r="NZ3843" s="114"/>
      <c r="OA3843" s="114"/>
      <c r="OB3843" s="114"/>
      <c r="OC3843" s="114"/>
      <c r="OD3843" s="114"/>
      <c r="OE3843" s="116"/>
      <c r="OF3843" s="114"/>
      <c r="OG3843" s="115"/>
      <c r="OH3843" s="115"/>
      <c r="OI3843" s="115"/>
      <c r="OJ3843" s="113"/>
      <c r="OK3843" s="114"/>
      <c r="OL3843" s="114"/>
      <c r="OM3843" s="113"/>
      <c r="ON3843" s="118"/>
      <c r="OO3843" s="117"/>
      <c r="OP3843" s="114"/>
      <c r="OQ3843" s="114"/>
      <c r="OR3843" s="114"/>
      <c r="OS3843" s="114"/>
      <c r="OT3843" s="114"/>
      <c r="OU3843" s="114"/>
      <c r="OV3843" s="114"/>
      <c r="OW3843" s="114"/>
      <c r="OX3843" s="114"/>
      <c r="OY3843" s="114"/>
      <c r="OZ3843" s="116"/>
      <c r="PA3843" s="114"/>
      <c r="PB3843" s="115"/>
      <c r="PC3843" s="115"/>
      <c r="PD3843" s="115"/>
      <c r="PE3843" s="113"/>
      <c r="PF3843" s="114"/>
      <c r="PG3843" s="114"/>
      <c r="PH3843" s="113"/>
      <c r="PI3843" s="118"/>
      <c r="PJ3843" s="117"/>
      <c r="PK3843" s="114"/>
      <c r="PL3843" s="114"/>
      <c r="PM3843" s="114"/>
      <c r="PN3843" s="114"/>
      <c r="PO3843" s="114"/>
      <c r="PP3843" s="114"/>
      <c r="PQ3843" s="114"/>
      <c r="PR3843" s="114"/>
      <c r="PS3843" s="114"/>
      <c r="PT3843" s="114"/>
      <c r="PU3843" s="116"/>
      <c r="PV3843" s="114"/>
      <c r="PW3843" s="115"/>
      <c r="PX3843" s="115"/>
      <c r="PY3843" s="115"/>
      <c r="PZ3843" s="113"/>
      <c r="QA3843" s="114"/>
      <c r="QB3843" s="114"/>
      <c r="QC3843" s="113"/>
      <c r="QD3843" s="118"/>
      <c r="QE3843" s="117"/>
      <c r="QF3843" s="114"/>
      <c r="QG3843" s="114"/>
      <c r="QH3843" s="114"/>
      <c r="QI3843" s="114"/>
      <c r="QJ3843" s="114"/>
      <c r="QK3843" s="114"/>
      <c r="QL3843" s="114"/>
      <c r="QM3843" s="114"/>
      <c r="QN3843" s="114"/>
      <c r="QO3843" s="114"/>
      <c r="QP3843" s="116"/>
      <c r="QQ3843" s="114"/>
      <c r="QR3843" s="115"/>
      <c r="QS3843" s="115"/>
      <c r="QT3843" s="115"/>
      <c r="QU3843" s="113"/>
      <c r="QV3843" s="114"/>
      <c r="QW3843" s="114"/>
      <c r="QX3843" s="113"/>
      <c r="QY3843" s="118"/>
      <c r="QZ3843" s="117"/>
      <c r="RA3843" s="114"/>
      <c r="RB3843" s="114"/>
      <c r="RC3843" s="114"/>
      <c r="RD3843" s="114"/>
      <c r="RE3843" s="114"/>
      <c r="RF3843" s="114"/>
      <c r="RG3843" s="114"/>
      <c r="RH3843" s="114"/>
      <c r="RI3843" s="114"/>
      <c r="RJ3843" s="114"/>
      <c r="RK3843" s="116"/>
      <c r="RL3843" s="114"/>
      <c r="RM3843" s="115"/>
      <c r="RN3843" s="115"/>
      <c r="RO3843" s="115"/>
      <c r="RP3843" s="113"/>
      <c r="RQ3843" s="114"/>
      <c r="RR3843" s="114"/>
      <c r="RS3843" s="113"/>
      <c r="RT3843" s="118"/>
      <c r="RU3843" s="117"/>
      <c r="RV3843" s="114"/>
      <c r="RW3843" s="114"/>
      <c r="RX3843" s="114"/>
      <c r="RY3843" s="114"/>
      <c r="RZ3843" s="114"/>
      <c r="SA3843" s="114"/>
      <c r="SB3843" s="114"/>
      <c r="SC3843" s="114"/>
      <c r="SD3843" s="114"/>
      <c r="SE3843" s="114"/>
      <c r="SF3843" s="116"/>
      <c r="SG3843" s="114"/>
      <c r="SH3843" s="115"/>
      <c r="SI3843" s="115"/>
      <c r="SJ3843" s="115"/>
      <c r="SK3843" s="113"/>
      <c r="SL3843" s="114"/>
      <c r="SM3843" s="114"/>
      <c r="SN3843" s="113"/>
      <c r="SO3843" s="118"/>
      <c r="SP3843" s="117"/>
      <c r="SQ3843" s="114"/>
      <c r="SR3843" s="114"/>
      <c r="SS3843" s="114"/>
      <c r="ST3843" s="114"/>
      <c r="SU3843" s="114"/>
      <c r="SV3843" s="114"/>
      <c r="SW3843" s="114"/>
      <c r="SX3843" s="114"/>
      <c r="SY3843" s="114"/>
      <c r="SZ3843" s="114"/>
      <c r="TA3843" s="116"/>
      <c r="TB3843" s="114"/>
      <c r="TC3843" s="115"/>
      <c r="TD3843" s="115"/>
      <c r="TE3843" s="115"/>
      <c r="TF3843" s="113"/>
      <c r="TG3843" s="114"/>
      <c r="TH3843" s="114"/>
      <c r="TI3843" s="113"/>
      <c r="TJ3843" s="118"/>
      <c r="TK3843" s="117"/>
      <c r="TL3843" s="114"/>
      <c r="TM3843" s="114"/>
      <c r="TN3843" s="114"/>
      <c r="TO3843" s="114"/>
      <c r="TP3843" s="114"/>
      <c r="TQ3843" s="114"/>
      <c r="TR3843" s="114"/>
      <c r="TS3843" s="114"/>
      <c r="TT3843" s="114"/>
      <c r="TU3843" s="114"/>
      <c r="TV3843" s="116"/>
      <c r="TW3843" s="114"/>
      <c r="TX3843" s="115"/>
      <c r="TY3843" s="115"/>
      <c r="TZ3843" s="115"/>
      <c r="UA3843" s="113"/>
      <c r="UB3843" s="114"/>
      <c r="UC3843" s="114"/>
      <c r="UD3843" s="113"/>
      <c r="UE3843" s="118"/>
      <c r="UF3843" s="117"/>
      <c r="UG3843" s="114"/>
      <c r="UH3843" s="114"/>
      <c r="UI3843" s="114"/>
      <c r="UJ3843" s="114"/>
      <c r="UK3843" s="114"/>
      <c r="UL3843" s="114"/>
      <c r="UM3843" s="114"/>
      <c r="UN3843" s="114"/>
      <c r="UO3843" s="114"/>
      <c r="UP3843" s="114"/>
      <c r="UQ3843" s="116"/>
      <c r="UR3843" s="114"/>
      <c r="US3843" s="115"/>
      <c r="UT3843" s="115"/>
      <c r="UU3843" s="115"/>
      <c r="UV3843" s="113"/>
      <c r="UW3843" s="114"/>
      <c r="UX3843" s="114"/>
      <c r="UY3843" s="113"/>
      <c r="UZ3843" s="118"/>
      <c r="VA3843" s="117"/>
      <c r="VB3843" s="114"/>
      <c r="VC3843" s="114"/>
      <c r="VD3843" s="114"/>
      <c r="VE3843" s="114"/>
      <c r="VF3843" s="114"/>
      <c r="VG3843" s="114"/>
      <c r="VH3843" s="114"/>
      <c r="VI3843" s="114"/>
      <c r="VJ3843" s="114"/>
      <c r="VK3843" s="114"/>
      <c r="VL3843" s="116"/>
      <c r="VM3843" s="114"/>
      <c r="VN3843" s="115"/>
      <c r="VO3843" s="115"/>
      <c r="VP3843" s="115"/>
      <c r="VQ3843" s="113"/>
      <c r="VR3843" s="114"/>
      <c r="VS3843" s="114"/>
      <c r="VT3843" s="113"/>
      <c r="VU3843" s="118"/>
      <c r="VV3843" s="117"/>
      <c r="VW3843" s="114"/>
      <c r="VX3843" s="114"/>
      <c r="VY3843" s="114"/>
      <c r="VZ3843" s="114"/>
      <c r="WA3843" s="114"/>
      <c r="WB3843" s="114"/>
      <c r="WC3843" s="114"/>
      <c r="WD3843" s="114"/>
      <c r="WE3843" s="114"/>
      <c r="WF3843" s="114"/>
      <c r="WG3843" s="116"/>
      <c r="WH3843" s="114"/>
      <c r="WI3843" s="115"/>
      <c r="WJ3843" s="115"/>
      <c r="WK3843" s="115"/>
      <c r="WL3843" s="113"/>
      <c r="WM3843" s="114"/>
      <c r="WN3843" s="114"/>
      <c r="WO3843" s="113"/>
      <c r="WP3843" s="118"/>
      <c r="WQ3843" s="117"/>
      <c r="WR3843" s="114"/>
      <c r="WS3843" s="114"/>
      <c r="WT3843" s="114"/>
      <c r="WU3843" s="114"/>
      <c r="WV3843" s="114"/>
      <c r="WW3843" s="114"/>
      <c r="WX3843" s="114"/>
      <c r="WY3843" s="114"/>
      <c r="WZ3843" s="114"/>
      <c r="XA3843" s="114"/>
      <c r="XB3843" s="116"/>
      <c r="XC3843" s="114"/>
      <c r="XD3843" s="115"/>
      <c r="XE3843" s="115"/>
      <c r="XF3843" s="115"/>
      <c r="XG3843" s="113"/>
      <c r="XH3843" s="114"/>
      <c r="XI3843" s="114"/>
      <c r="XJ3843" s="113"/>
      <c r="XK3843" s="118"/>
      <c r="XL3843" s="117"/>
      <c r="XM3843" s="114"/>
      <c r="XN3843" s="114"/>
      <c r="XO3843" s="114"/>
      <c r="XP3843" s="114"/>
      <c r="XQ3843" s="114"/>
      <c r="XR3843" s="114"/>
      <c r="XS3843" s="114"/>
      <c r="XT3843" s="114"/>
      <c r="XU3843" s="114"/>
      <c r="XV3843" s="114"/>
      <c r="XW3843" s="116"/>
      <c r="XX3843" s="114"/>
      <c r="XY3843" s="115"/>
      <c r="XZ3843" s="115"/>
      <c r="YA3843" s="115"/>
      <c r="YB3843" s="113"/>
      <c r="YC3843" s="114"/>
      <c r="YD3843" s="114"/>
      <c r="YE3843" s="113"/>
      <c r="YF3843" s="118"/>
      <c r="YG3843" s="117"/>
      <c r="YH3843" s="114"/>
      <c r="YI3843" s="114"/>
      <c r="YJ3843" s="114"/>
      <c r="YK3843" s="114"/>
      <c r="YL3843" s="114"/>
      <c r="YM3843" s="114"/>
      <c r="YN3843" s="114"/>
      <c r="YO3843" s="114"/>
      <c r="YP3843" s="114"/>
      <c r="YQ3843" s="114"/>
      <c r="YR3843" s="116"/>
      <c r="YS3843" s="114"/>
      <c r="YT3843" s="115"/>
      <c r="YU3843" s="115"/>
      <c r="YV3843" s="115"/>
      <c r="YW3843" s="113"/>
      <c r="YX3843" s="114"/>
      <c r="YY3843" s="114"/>
      <c r="YZ3843" s="113"/>
      <c r="ZA3843" s="118"/>
      <c r="ZB3843" s="117"/>
      <c r="ZC3843" s="114"/>
      <c r="ZD3843" s="114"/>
      <c r="ZE3843" s="114"/>
      <c r="ZF3843" s="114"/>
      <c r="ZG3843" s="114"/>
      <c r="ZH3843" s="114"/>
      <c r="ZI3843" s="114"/>
      <c r="ZJ3843" s="114"/>
      <c r="ZK3843" s="114"/>
      <c r="ZL3843" s="114"/>
      <c r="ZM3843" s="116"/>
      <c r="ZN3843" s="114"/>
      <c r="ZO3843" s="115"/>
      <c r="ZP3843" s="115"/>
      <c r="ZQ3843" s="115"/>
      <c r="ZR3843" s="113"/>
      <c r="ZS3843" s="114"/>
      <c r="ZT3843" s="114"/>
      <c r="ZU3843" s="113"/>
      <c r="ZV3843" s="118"/>
      <c r="ZW3843" s="117"/>
      <c r="ZX3843" s="114"/>
      <c r="ZY3843" s="114"/>
      <c r="ZZ3843" s="114"/>
      <c r="AAA3843" s="114"/>
      <c r="AAB3843" s="114"/>
      <c r="AAC3843" s="114"/>
      <c r="AAD3843" s="114"/>
      <c r="AAE3843" s="114"/>
      <c r="AAF3843" s="114"/>
      <c r="AAG3843" s="114"/>
      <c r="AAH3843" s="116"/>
      <c r="AAI3843" s="114"/>
      <c r="AAJ3843" s="115"/>
      <c r="AAK3843" s="115"/>
      <c r="AAL3843" s="115"/>
      <c r="AAM3843" s="113"/>
      <c r="AAN3843" s="114"/>
      <c r="AAO3843" s="114"/>
      <c r="AAP3843" s="113"/>
      <c r="AAQ3843" s="118"/>
      <c r="AAR3843" s="117"/>
      <c r="AAS3843" s="114"/>
      <c r="AAT3843" s="114"/>
      <c r="AAU3843" s="114"/>
      <c r="AAV3843" s="114"/>
      <c r="AAW3843" s="114"/>
      <c r="AAX3843" s="114"/>
      <c r="AAY3843" s="114"/>
      <c r="AAZ3843" s="114"/>
      <c r="ABA3843" s="114"/>
      <c r="ABB3843" s="114"/>
      <c r="ABC3843" s="116"/>
      <c r="ABD3843" s="114"/>
      <c r="ABE3843" s="115"/>
      <c r="ABF3843" s="115"/>
      <c r="ABG3843" s="115"/>
      <c r="ABH3843" s="113"/>
      <c r="ABI3843" s="114"/>
      <c r="ABJ3843" s="114"/>
      <c r="ABK3843" s="113"/>
      <c r="ABL3843" s="118"/>
      <c r="ABM3843" s="117"/>
      <c r="ABN3843" s="114"/>
      <c r="ABO3843" s="114"/>
      <c r="ABP3843" s="114"/>
      <c r="ABQ3843" s="114"/>
      <c r="ABR3843" s="114"/>
      <c r="ABS3843" s="114"/>
      <c r="ABT3843" s="114"/>
      <c r="ABU3843" s="114"/>
      <c r="ABV3843" s="114"/>
      <c r="ABW3843" s="114"/>
      <c r="ABX3843" s="116"/>
      <c r="ABY3843" s="114"/>
      <c r="ABZ3843" s="115"/>
      <c r="ACA3843" s="115"/>
      <c r="ACB3843" s="115"/>
      <c r="ACC3843" s="113"/>
      <c r="ACD3843" s="114"/>
      <c r="ACE3843" s="114"/>
      <c r="ACF3843" s="113"/>
      <c r="ACG3843" s="118"/>
      <c r="ACH3843" s="117"/>
      <c r="ACI3843" s="114"/>
      <c r="ACJ3843" s="114"/>
      <c r="ACK3843" s="114"/>
      <c r="ACL3843" s="114"/>
      <c r="ACM3843" s="114"/>
      <c r="ACN3843" s="114"/>
      <c r="ACO3843" s="114"/>
      <c r="ACP3843" s="114"/>
      <c r="ACQ3843" s="114"/>
      <c r="ACR3843" s="114"/>
      <c r="ACS3843" s="116"/>
      <c r="ACT3843" s="114"/>
      <c r="ACU3843" s="115"/>
      <c r="ACV3843" s="115"/>
      <c r="ACW3843" s="115"/>
      <c r="ACX3843" s="113"/>
      <c r="ACY3843" s="114"/>
      <c r="ACZ3843" s="114"/>
      <c r="ADA3843" s="113"/>
      <c r="ADB3843" s="118"/>
      <c r="ADC3843" s="117"/>
      <c r="ADD3843" s="114"/>
      <c r="ADE3843" s="114"/>
      <c r="ADF3843" s="114"/>
      <c r="ADG3843" s="114"/>
      <c r="ADH3843" s="114"/>
      <c r="ADI3843" s="114"/>
      <c r="ADJ3843" s="114"/>
      <c r="ADK3843" s="114"/>
      <c r="ADL3843" s="114"/>
      <c r="ADM3843" s="114"/>
      <c r="ADN3843" s="116"/>
      <c r="ADO3843" s="114"/>
      <c r="ADP3843" s="115"/>
      <c r="ADQ3843" s="115"/>
      <c r="ADR3843" s="115"/>
      <c r="ADS3843" s="113"/>
      <c r="ADT3843" s="114"/>
      <c r="ADU3843" s="114"/>
      <c r="ADV3843" s="113"/>
      <c r="ADW3843" s="118"/>
      <c r="ADX3843" s="117"/>
      <c r="ADY3843" s="114"/>
      <c r="ADZ3843" s="114"/>
      <c r="AEA3843" s="114"/>
      <c r="AEB3843" s="114"/>
      <c r="AEC3843" s="114"/>
      <c r="AED3843" s="114"/>
      <c r="AEE3843" s="114"/>
      <c r="AEF3843" s="114"/>
      <c r="AEG3843" s="114"/>
      <c r="AEH3843" s="114"/>
      <c r="AEI3843" s="116"/>
      <c r="AEJ3843" s="114"/>
      <c r="AEK3843" s="115"/>
      <c r="AEL3843" s="115"/>
      <c r="AEM3843" s="115"/>
      <c r="AEN3843" s="113"/>
      <c r="AEO3843" s="114"/>
      <c r="AEP3843" s="114"/>
      <c r="AEQ3843" s="113"/>
      <c r="AER3843" s="118"/>
      <c r="AES3843" s="117"/>
      <c r="AET3843" s="114"/>
      <c r="AEU3843" s="114"/>
      <c r="AEV3843" s="114"/>
      <c r="AEW3843" s="114"/>
      <c r="AEX3843" s="114"/>
      <c r="AEY3843" s="114"/>
      <c r="AEZ3843" s="114"/>
      <c r="AFA3843" s="114"/>
      <c r="AFB3843" s="114"/>
      <c r="AFC3843" s="114"/>
      <c r="AFD3843" s="116"/>
      <c r="AFE3843" s="114"/>
      <c r="AFF3843" s="115"/>
      <c r="AFG3843" s="115"/>
      <c r="AFH3843" s="115"/>
      <c r="AFI3843" s="113"/>
      <c r="AFJ3843" s="114"/>
      <c r="AFK3843" s="114"/>
      <c r="AFL3843" s="113"/>
      <c r="AFM3843" s="118"/>
      <c r="AFN3843" s="117"/>
      <c r="AFO3843" s="114"/>
      <c r="AFP3843" s="114"/>
      <c r="AFQ3843" s="114"/>
      <c r="AFR3843" s="114"/>
      <c r="AFS3843" s="114"/>
      <c r="AFT3843" s="114"/>
      <c r="AFU3843" s="114"/>
      <c r="AFV3843" s="114"/>
      <c r="AFW3843" s="114"/>
      <c r="AFX3843" s="114"/>
      <c r="AFY3843" s="116"/>
      <c r="AFZ3843" s="114"/>
      <c r="AGA3843" s="115"/>
      <c r="AGB3843" s="115"/>
      <c r="AGC3843" s="115"/>
      <c r="AGD3843" s="113"/>
      <c r="AGE3843" s="114"/>
      <c r="AGF3843" s="114"/>
      <c r="AGG3843" s="113"/>
      <c r="AGH3843" s="118"/>
      <c r="AGI3843" s="117"/>
      <c r="AGJ3843" s="114"/>
      <c r="AGK3843" s="114"/>
      <c r="AGL3843" s="114"/>
      <c r="AGM3843" s="114"/>
      <c r="AGN3843" s="114"/>
      <c r="AGO3843" s="114"/>
      <c r="AGP3843" s="114"/>
      <c r="AGQ3843" s="114"/>
      <c r="AGR3843" s="114"/>
      <c r="AGS3843" s="114"/>
      <c r="AGT3843" s="116"/>
      <c r="AGU3843" s="114"/>
      <c r="AGV3843" s="115"/>
      <c r="AGW3843" s="115"/>
      <c r="AGX3843" s="115"/>
      <c r="AGY3843" s="113"/>
      <c r="AGZ3843" s="114"/>
      <c r="AHA3843" s="114"/>
      <c r="AHB3843" s="113"/>
      <c r="AHC3843" s="118"/>
      <c r="AHD3843" s="117"/>
      <c r="AHE3843" s="114"/>
      <c r="AHF3843" s="114"/>
      <c r="AHG3843" s="114"/>
      <c r="AHH3843" s="114"/>
      <c r="AHI3843" s="114"/>
      <c r="AHJ3843" s="114"/>
      <c r="AHK3843" s="114"/>
      <c r="AHL3843" s="114"/>
      <c r="AHM3843" s="114"/>
      <c r="AHN3843" s="114"/>
      <c r="AHO3843" s="116"/>
      <c r="AHP3843" s="114"/>
      <c r="AHQ3843" s="115"/>
      <c r="AHR3843" s="115"/>
      <c r="AHS3843" s="115"/>
      <c r="AHT3843" s="113"/>
      <c r="AHU3843" s="114"/>
      <c r="AHV3843" s="114"/>
      <c r="AHW3843" s="113"/>
      <c r="AHX3843" s="118"/>
      <c r="AHY3843" s="117"/>
      <c r="AHZ3843" s="114"/>
      <c r="AIA3843" s="114"/>
      <c r="AIB3843" s="114"/>
      <c r="AIC3843" s="114"/>
      <c r="AID3843" s="114"/>
      <c r="AIE3843" s="114"/>
      <c r="AIF3843" s="114"/>
      <c r="AIG3843" s="114"/>
      <c r="AIH3843" s="114"/>
      <c r="AII3843" s="114"/>
      <c r="AIJ3843" s="116"/>
      <c r="AIK3843" s="114"/>
      <c r="AIL3843" s="115"/>
      <c r="AIM3843" s="115"/>
      <c r="AIN3843" s="115"/>
      <c r="AIO3843" s="113"/>
      <c r="AIP3843" s="114"/>
      <c r="AIQ3843" s="114"/>
      <c r="AIR3843" s="113"/>
      <c r="AIS3843" s="118"/>
      <c r="AIT3843" s="117"/>
      <c r="AIU3843" s="114"/>
      <c r="AIV3843" s="114"/>
      <c r="AIW3843" s="114"/>
      <c r="AIX3843" s="114"/>
      <c r="AIY3843" s="114"/>
      <c r="AIZ3843" s="114"/>
      <c r="AJA3843" s="114"/>
      <c r="AJB3843" s="114"/>
      <c r="AJC3843" s="114"/>
      <c r="AJD3843" s="114"/>
      <c r="AJE3843" s="116"/>
      <c r="AJF3843" s="114"/>
      <c r="AJG3843" s="115"/>
      <c r="AJH3843" s="115"/>
      <c r="AJI3843" s="115"/>
      <c r="AJJ3843" s="113"/>
      <c r="AJK3843" s="114"/>
      <c r="AJL3843" s="114"/>
      <c r="AJM3843" s="113"/>
      <c r="AJN3843" s="118"/>
      <c r="AJO3843" s="117"/>
      <c r="AJP3843" s="114"/>
      <c r="AJQ3843" s="114"/>
      <c r="AJR3843" s="114"/>
      <c r="AJS3843" s="114"/>
      <c r="AJT3843" s="114"/>
      <c r="AJU3843" s="114"/>
      <c r="AJV3843" s="114"/>
      <c r="AJW3843" s="114"/>
      <c r="AJX3843" s="114"/>
      <c r="AJY3843" s="114"/>
      <c r="AJZ3843" s="116"/>
      <c r="AKA3843" s="114"/>
      <c r="AKB3843" s="115"/>
      <c r="AKC3843" s="115"/>
      <c r="AKD3843" s="115"/>
      <c r="AKE3843" s="113"/>
      <c r="AKF3843" s="114"/>
      <c r="AKG3843" s="114"/>
      <c r="AKH3843" s="113"/>
      <c r="AKI3843" s="118"/>
      <c r="AKJ3843" s="117"/>
      <c r="AKK3843" s="114"/>
      <c r="AKL3843" s="114"/>
      <c r="AKM3843" s="114"/>
      <c r="AKN3843" s="114"/>
      <c r="AKO3843" s="114"/>
      <c r="AKP3843" s="114"/>
      <c r="AKQ3843" s="114"/>
      <c r="AKR3843" s="114"/>
      <c r="AKS3843" s="114"/>
      <c r="AKT3843" s="114"/>
      <c r="AKU3843" s="116"/>
      <c r="AKV3843" s="114"/>
      <c r="AKW3843" s="115"/>
      <c r="AKX3843" s="115"/>
      <c r="AKY3843" s="115"/>
      <c r="AKZ3843" s="113"/>
      <c r="ALA3843" s="114"/>
      <c r="ALB3843" s="114"/>
      <c r="ALC3843" s="113"/>
      <c r="ALD3843" s="118"/>
      <c r="ALE3843" s="117"/>
      <c r="ALF3843" s="114"/>
      <c r="ALG3843" s="114"/>
      <c r="ALH3843" s="114"/>
      <c r="ALI3843" s="114"/>
      <c r="ALJ3843" s="114"/>
      <c r="ALK3843" s="114"/>
      <c r="ALL3843" s="114"/>
      <c r="ALM3843" s="114"/>
      <c r="ALN3843" s="114"/>
      <c r="ALO3843" s="114"/>
      <c r="ALP3843" s="116"/>
      <c r="ALQ3843" s="114"/>
      <c r="ALR3843" s="115"/>
      <c r="ALS3843" s="115"/>
      <c r="ALT3843" s="115"/>
      <c r="ALU3843" s="113"/>
      <c r="ALV3843" s="114"/>
      <c r="ALW3843" s="114"/>
      <c r="ALX3843" s="113"/>
      <c r="ALY3843" s="118"/>
      <c r="ALZ3843" s="117"/>
      <c r="AMA3843" s="114"/>
      <c r="AMB3843" s="114"/>
      <c r="AMC3843" s="114"/>
      <c r="AMD3843" s="114"/>
      <c r="AME3843" s="114"/>
      <c r="AMF3843" s="114"/>
      <c r="AMG3843" s="114"/>
      <c r="AMH3843" s="114"/>
      <c r="AMI3843" s="114"/>
      <c r="AMJ3843" s="114"/>
      <c r="AMK3843" s="116"/>
      <c r="AML3843" s="114"/>
      <c r="AMM3843" s="115"/>
      <c r="AMN3843" s="115"/>
      <c r="AMO3843" s="115"/>
      <c r="AMP3843" s="113"/>
      <c r="AMQ3843" s="114"/>
      <c r="AMR3843" s="114"/>
      <c r="AMS3843" s="113"/>
      <c r="AMT3843" s="118"/>
      <c r="AMU3843" s="117"/>
      <c r="AMV3843" s="114"/>
      <c r="AMW3843" s="114"/>
      <c r="AMX3843" s="114"/>
      <c r="AMY3843" s="114"/>
      <c r="AMZ3843" s="114"/>
      <c r="ANA3843" s="114"/>
      <c r="ANB3843" s="114"/>
      <c r="ANC3843" s="114"/>
      <c r="AND3843" s="114"/>
      <c r="ANE3843" s="114"/>
      <c r="ANF3843" s="116"/>
      <c r="ANG3843" s="114"/>
      <c r="ANH3843" s="115"/>
      <c r="ANI3843" s="115"/>
      <c r="ANJ3843" s="115"/>
      <c r="ANK3843" s="113"/>
      <c r="ANL3843" s="114"/>
      <c r="ANM3843" s="114"/>
      <c r="ANN3843" s="113"/>
      <c r="ANO3843" s="118"/>
      <c r="ANP3843" s="117"/>
      <c r="ANQ3843" s="114"/>
      <c r="ANR3843" s="114"/>
      <c r="ANS3843" s="114"/>
      <c r="ANT3843" s="114"/>
      <c r="ANU3843" s="114"/>
      <c r="ANV3843" s="114"/>
      <c r="ANW3843" s="114"/>
      <c r="ANX3843" s="114"/>
      <c r="ANY3843" s="114"/>
      <c r="ANZ3843" s="114"/>
      <c r="AOA3843" s="116"/>
      <c r="AOB3843" s="114"/>
      <c r="AOC3843" s="115"/>
      <c r="AOD3843" s="115"/>
      <c r="AOE3843" s="115"/>
      <c r="AOF3843" s="113"/>
      <c r="AOG3843" s="114"/>
      <c r="AOH3843" s="114"/>
      <c r="AOI3843" s="113"/>
      <c r="AOJ3843" s="118"/>
      <c r="AOK3843" s="117"/>
      <c r="AOL3843" s="114"/>
      <c r="AOM3843" s="114"/>
      <c r="AON3843" s="114"/>
      <c r="AOO3843" s="114"/>
      <c r="AOP3843" s="114"/>
      <c r="AOQ3843" s="114"/>
      <c r="AOR3843" s="114"/>
      <c r="AOS3843" s="114"/>
      <c r="AOT3843" s="114"/>
      <c r="AOU3843" s="114"/>
      <c r="AOV3843" s="116"/>
      <c r="AOW3843" s="114"/>
      <c r="AOX3843" s="115"/>
      <c r="AOY3843" s="115"/>
      <c r="AOZ3843" s="115"/>
      <c r="APA3843" s="113"/>
      <c r="APB3843" s="114"/>
      <c r="APC3843" s="114"/>
      <c r="APD3843" s="113"/>
      <c r="APE3843" s="118"/>
      <c r="APF3843" s="117"/>
      <c r="APG3843" s="114"/>
      <c r="APH3843" s="114"/>
      <c r="API3843" s="114"/>
      <c r="APJ3843" s="114"/>
      <c r="APK3843" s="114"/>
      <c r="APL3843" s="114"/>
      <c r="APM3843" s="114"/>
      <c r="APN3843" s="114"/>
      <c r="APO3843" s="114"/>
      <c r="APP3843" s="114"/>
      <c r="APQ3843" s="116"/>
      <c r="APR3843" s="114"/>
      <c r="APS3843" s="115"/>
      <c r="APT3843" s="115"/>
      <c r="APU3843" s="115"/>
      <c r="APV3843" s="113"/>
      <c r="APW3843" s="114"/>
      <c r="APX3843" s="114"/>
      <c r="APY3843" s="113"/>
      <c r="APZ3843" s="118"/>
      <c r="AQA3843" s="117"/>
      <c r="AQB3843" s="114"/>
      <c r="AQC3843" s="114"/>
      <c r="AQD3843" s="114"/>
      <c r="AQE3843" s="114"/>
      <c r="AQF3843" s="114"/>
      <c r="AQG3843" s="114"/>
      <c r="AQH3843" s="114"/>
      <c r="AQI3843" s="114"/>
      <c r="AQJ3843" s="114"/>
      <c r="AQK3843" s="114"/>
      <c r="AQL3843" s="116"/>
      <c r="AQM3843" s="114"/>
      <c r="AQN3843" s="115"/>
      <c r="AQO3843" s="115"/>
      <c r="AQP3843" s="115"/>
      <c r="AQQ3843" s="113"/>
      <c r="AQR3843" s="114"/>
      <c r="AQS3843" s="114"/>
      <c r="AQT3843" s="113"/>
      <c r="AQU3843" s="118"/>
      <c r="AQV3843" s="117"/>
      <c r="AQW3843" s="114"/>
      <c r="AQX3843" s="114"/>
      <c r="AQY3843" s="114"/>
      <c r="AQZ3843" s="114"/>
      <c r="ARA3843" s="114"/>
      <c r="ARB3843" s="114"/>
      <c r="ARC3843" s="114"/>
      <c r="ARD3843" s="114"/>
      <c r="ARE3843" s="114"/>
      <c r="ARF3843" s="114"/>
      <c r="ARG3843" s="116"/>
      <c r="ARH3843" s="114"/>
      <c r="ARI3843" s="115"/>
      <c r="ARJ3843" s="115"/>
      <c r="ARK3843" s="115"/>
      <c r="ARL3843" s="113"/>
      <c r="ARM3843" s="114"/>
      <c r="ARN3843" s="114"/>
      <c r="ARO3843" s="113"/>
      <c r="ARP3843" s="118"/>
      <c r="ARQ3843" s="117"/>
      <c r="ARR3843" s="114"/>
      <c r="ARS3843" s="114"/>
      <c r="ART3843" s="114"/>
      <c r="ARU3843" s="114"/>
      <c r="ARV3843" s="114"/>
      <c r="ARW3843" s="114"/>
      <c r="ARX3843" s="114"/>
      <c r="ARY3843" s="114"/>
      <c r="ARZ3843" s="114"/>
      <c r="ASA3843" s="114"/>
      <c r="ASB3843" s="116"/>
      <c r="ASC3843" s="114"/>
      <c r="ASD3843" s="115"/>
      <c r="ASE3843" s="115"/>
      <c r="ASF3843" s="115"/>
      <c r="ASG3843" s="113"/>
      <c r="ASH3843" s="114"/>
      <c r="ASI3843" s="114"/>
      <c r="ASJ3843" s="113"/>
      <c r="ASK3843" s="118"/>
      <c r="ASL3843" s="117"/>
      <c r="ASM3843" s="114"/>
      <c r="ASN3843" s="114"/>
      <c r="ASO3843" s="114"/>
      <c r="ASP3843" s="114"/>
      <c r="ASQ3843" s="114"/>
      <c r="ASR3843" s="114"/>
      <c r="ASS3843" s="114"/>
      <c r="AST3843" s="114"/>
      <c r="ASU3843" s="114"/>
      <c r="ASV3843" s="114"/>
      <c r="ASW3843" s="116"/>
      <c r="ASX3843" s="114"/>
      <c r="ASY3843" s="115"/>
      <c r="ASZ3843" s="115"/>
      <c r="ATA3843" s="115"/>
      <c r="ATB3843" s="113"/>
      <c r="ATC3843" s="114"/>
      <c r="ATD3843" s="114"/>
      <c r="ATE3843" s="113"/>
      <c r="ATF3843" s="118"/>
      <c r="ATG3843" s="117"/>
      <c r="ATH3843" s="114"/>
      <c r="ATI3843" s="114"/>
      <c r="ATJ3843" s="114"/>
      <c r="ATK3843" s="114"/>
      <c r="ATL3843" s="114"/>
      <c r="ATM3843" s="114"/>
      <c r="ATN3843" s="114"/>
      <c r="ATO3843" s="114"/>
      <c r="ATP3843" s="114"/>
      <c r="ATQ3843" s="114"/>
      <c r="ATR3843" s="116"/>
      <c r="ATS3843" s="114"/>
      <c r="ATT3843" s="115"/>
      <c r="ATU3843" s="115"/>
      <c r="ATV3843" s="115"/>
      <c r="ATW3843" s="113"/>
      <c r="ATX3843" s="114"/>
      <c r="ATY3843" s="114"/>
      <c r="ATZ3843" s="113"/>
      <c r="AUA3843" s="118"/>
      <c r="AUB3843" s="117"/>
      <c r="AUC3843" s="114"/>
      <c r="AUD3843" s="114"/>
      <c r="AUE3843" s="114"/>
      <c r="AUF3843" s="114"/>
      <c r="AUG3843" s="114"/>
      <c r="AUH3843" s="114"/>
      <c r="AUI3843" s="114"/>
      <c r="AUJ3843" s="114"/>
      <c r="AUK3843" s="114"/>
      <c r="AUL3843" s="114"/>
      <c r="AUM3843" s="116"/>
      <c r="AUN3843" s="114"/>
      <c r="AUO3843" s="115"/>
      <c r="AUP3843" s="115"/>
      <c r="AUQ3843" s="115"/>
      <c r="AUR3843" s="113"/>
      <c r="AUS3843" s="114"/>
      <c r="AUT3843" s="114"/>
      <c r="AUU3843" s="113"/>
      <c r="AUV3843" s="118"/>
      <c r="AUW3843" s="117"/>
      <c r="AUX3843" s="114"/>
      <c r="AUY3843" s="114"/>
      <c r="AUZ3843" s="114"/>
      <c r="AVA3843" s="114"/>
      <c r="AVB3843" s="114"/>
      <c r="AVC3843" s="114"/>
      <c r="AVD3843" s="114"/>
      <c r="AVE3843" s="114"/>
      <c r="AVF3843" s="114"/>
      <c r="AVG3843" s="114"/>
      <c r="AVH3843" s="116"/>
      <c r="AVI3843" s="114"/>
      <c r="AVJ3843" s="115"/>
      <c r="AVK3843" s="115"/>
      <c r="AVL3843" s="115"/>
      <c r="AVM3843" s="113"/>
      <c r="AVN3843" s="114"/>
      <c r="AVO3843" s="114"/>
      <c r="AVP3843" s="113"/>
      <c r="AVQ3843" s="118"/>
      <c r="AVR3843" s="117"/>
      <c r="AVS3843" s="114"/>
      <c r="AVT3843" s="114"/>
      <c r="AVU3843" s="114"/>
      <c r="AVV3843" s="114"/>
      <c r="AVW3843" s="114"/>
      <c r="AVX3843" s="114"/>
      <c r="AVY3843" s="114"/>
      <c r="AVZ3843" s="114"/>
      <c r="AWA3843" s="114"/>
      <c r="AWB3843" s="114"/>
      <c r="AWC3843" s="116"/>
      <c r="AWD3843" s="114"/>
      <c r="AWE3843" s="115"/>
      <c r="AWF3843" s="115"/>
      <c r="AWG3843" s="115"/>
      <c r="AWH3843" s="113"/>
      <c r="AWI3843" s="114"/>
      <c r="AWJ3843" s="114"/>
      <c r="AWK3843" s="113"/>
      <c r="AWL3843" s="118"/>
      <c r="AWM3843" s="117"/>
      <c r="AWN3843" s="114"/>
      <c r="AWO3843" s="114"/>
      <c r="AWP3843" s="114"/>
      <c r="AWQ3843" s="114"/>
      <c r="AWR3843" s="114"/>
      <c r="AWS3843" s="114"/>
      <c r="AWT3843" s="114"/>
      <c r="AWU3843" s="114"/>
      <c r="AWV3843" s="114"/>
      <c r="AWW3843" s="114"/>
      <c r="AWX3843" s="116"/>
      <c r="AWY3843" s="114"/>
      <c r="AWZ3843" s="115"/>
      <c r="AXA3843" s="115"/>
      <c r="AXB3843" s="115"/>
      <c r="AXC3843" s="113"/>
      <c r="AXD3843" s="114"/>
      <c r="AXE3843" s="114"/>
      <c r="AXF3843" s="113"/>
      <c r="AXG3843" s="118"/>
      <c r="AXH3843" s="117"/>
      <c r="AXI3843" s="114"/>
      <c r="AXJ3843" s="114"/>
      <c r="AXK3843" s="114"/>
      <c r="AXL3843" s="114"/>
      <c r="AXM3843" s="114"/>
      <c r="AXN3843" s="114"/>
      <c r="AXO3843" s="114"/>
      <c r="AXP3843" s="114"/>
      <c r="AXQ3843" s="114"/>
      <c r="AXR3843" s="114"/>
      <c r="AXS3843" s="116"/>
      <c r="AXT3843" s="114"/>
      <c r="AXU3843" s="115"/>
      <c r="AXV3843" s="115"/>
      <c r="AXW3843" s="115"/>
      <c r="AXX3843" s="113"/>
      <c r="AXY3843" s="114"/>
      <c r="AXZ3843" s="114"/>
      <c r="AYA3843" s="113"/>
      <c r="AYB3843" s="118"/>
      <c r="AYC3843" s="117"/>
      <c r="AYD3843" s="114"/>
      <c r="AYE3843" s="114"/>
      <c r="AYF3843" s="114"/>
      <c r="AYG3843" s="114"/>
      <c r="AYH3843" s="114"/>
      <c r="AYI3843" s="114"/>
      <c r="AYJ3843" s="114"/>
      <c r="AYK3843" s="114"/>
      <c r="AYL3843" s="114"/>
      <c r="AYM3843" s="114"/>
      <c r="AYN3843" s="116"/>
      <c r="AYO3843" s="114"/>
      <c r="AYP3843" s="115"/>
      <c r="AYQ3843" s="115"/>
      <c r="AYR3843" s="115"/>
      <c r="AYS3843" s="113"/>
      <c r="AYT3843" s="114"/>
      <c r="AYU3843" s="114"/>
      <c r="AYV3843" s="113"/>
      <c r="AYW3843" s="118"/>
      <c r="AYX3843" s="117"/>
      <c r="AYY3843" s="114"/>
      <c r="AYZ3843" s="114"/>
      <c r="AZA3843" s="114"/>
      <c r="AZB3843" s="114"/>
      <c r="AZC3843" s="114"/>
      <c r="AZD3843" s="114"/>
      <c r="AZE3843" s="114"/>
      <c r="AZF3843" s="114"/>
      <c r="AZG3843" s="114"/>
      <c r="AZH3843" s="114"/>
      <c r="AZI3843" s="116"/>
      <c r="AZJ3843" s="114"/>
      <c r="AZK3843" s="115"/>
      <c r="AZL3843" s="115"/>
      <c r="AZM3843" s="115"/>
      <c r="AZN3843" s="113"/>
      <c r="AZO3843" s="114"/>
      <c r="AZP3843" s="114"/>
      <c r="AZQ3843" s="113"/>
      <c r="AZR3843" s="118"/>
      <c r="AZS3843" s="117"/>
      <c r="AZT3843" s="114"/>
      <c r="AZU3843" s="114"/>
      <c r="AZV3843" s="114"/>
      <c r="AZW3843" s="114"/>
      <c r="AZX3843" s="114"/>
      <c r="AZY3843" s="114"/>
      <c r="AZZ3843" s="114"/>
      <c r="BAA3843" s="114"/>
      <c r="BAB3843" s="114"/>
      <c r="BAC3843" s="114"/>
      <c r="BAD3843" s="116"/>
      <c r="BAE3843" s="114"/>
      <c r="BAF3843" s="115"/>
      <c r="BAG3843" s="115"/>
      <c r="BAH3843" s="115"/>
      <c r="BAI3843" s="113"/>
      <c r="BAJ3843" s="114"/>
      <c r="BAK3843" s="114"/>
      <c r="BAL3843" s="113"/>
      <c r="BAM3843" s="118"/>
      <c r="BAN3843" s="117"/>
      <c r="BAO3843" s="114"/>
      <c r="BAP3843" s="114"/>
      <c r="BAQ3843" s="114"/>
      <c r="BAR3843" s="114"/>
      <c r="BAS3843" s="114"/>
      <c r="BAT3843" s="114"/>
      <c r="BAU3843" s="114"/>
      <c r="BAV3843" s="114"/>
      <c r="BAW3843" s="114"/>
      <c r="BAX3843" s="114"/>
      <c r="BAY3843" s="116"/>
      <c r="BAZ3843" s="114"/>
      <c r="BBA3843" s="115"/>
      <c r="BBB3843" s="115"/>
      <c r="BBC3843" s="115"/>
      <c r="BBD3843" s="113"/>
      <c r="BBE3843" s="114"/>
      <c r="BBF3843" s="114"/>
      <c r="BBG3843" s="113"/>
      <c r="BBH3843" s="118"/>
      <c r="BBI3843" s="117"/>
      <c r="BBJ3843" s="114"/>
      <c r="BBK3843" s="114"/>
      <c r="BBL3843" s="114"/>
      <c r="BBM3843" s="114"/>
      <c r="BBN3843" s="114"/>
      <c r="BBO3843" s="114"/>
      <c r="BBP3843" s="114"/>
      <c r="BBQ3843" s="114"/>
      <c r="BBR3843" s="114"/>
      <c r="BBS3843" s="114"/>
      <c r="BBT3843" s="116"/>
      <c r="BBU3843" s="114"/>
      <c r="BBV3843" s="115"/>
      <c r="BBW3843" s="115"/>
      <c r="BBX3843" s="115"/>
      <c r="BBY3843" s="113"/>
      <c r="BBZ3843" s="114"/>
      <c r="BCA3843" s="114"/>
      <c r="BCB3843" s="113"/>
      <c r="BCC3843" s="118"/>
      <c r="BCD3843" s="117"/>
      <c r="BCE3843" s="114"/>
      <c r="BCF3843" s="114"/>
      <c r="BCG3843" s="114"/>
      <c r="BCH3843" s="114"/>
      <c r="BCI3843" s="114"/>
      <c r="BCJ3843" s="114"/>
      <c r="BCK3843" s="114"/>
      <c r="BCL3843" s="114"/>
      <c r="BCM3843" s="114"/>
      <c r="BCN3843" s="114"/>
      <c r="BCO3843" s="116"/>
      <c r="BCP3843" s="114"/>
      <c r="BCQ3843" s="115"/>
      <c r="BCR3843" s="115"/>
      <c r="BCS3843" s="115"/>
      <c r="BCT3843" s="113"/>
      <c r="BCU3843" s="114"/>
      <c r="BCV3843" s="114"/>
      <c r="BCW3843" s="113"/>
      <c r="BCX3843" s="118"/>
      <c r="BCY3843" s="117"/>
      <c r="BCZ3843" s="114"/>
      <c r="BDA3843" s="114"/>
      <c r="BDB3843" s="114"/>
      <c r="BDC3843" s="114"/>
      <c r="BDD3843" s="114"/>
      <c r="BDE3843" s="114"/>
      <c r="BDF3843" s="114"/>
      <c r="BDG3843" s="114"/>
      <c r="BDH3843" s="114"/>
      <c r="BDI3843" s="114"/>
      <c r="BDJ3843" s="116"/>
      <c r="BDK3843" s="114"/>
      <c r="BDL3843" s="115"/>
      <c r="BDM3843" s="115"/>
      <c r="BDN3843" s="115"/>
      <c r="BDO3843" s="113"/>
      <c r="BDP3843" s="114"/>
      <c r="BDQ3843" s="114"/>
      <c r="BDR3843" s="113"/>
      <c r="BDS3843" s="118"/>
      <c r="BDT3843" s="117"/>
      <c r="BDU3843" s="114"/>
      <c r="BDV3843" s="114"/>
      <c r="BDW3843" s="114"/>
      <c r="BDX3843" s="114"/>
      <c r="BDY3843" s="114"/>
      <c r="BDZ3843" s="114"/>
      <c r="BEA3843" s="114"/>
      <c r="BEB3843" s="114"/>
      <c r="BEC3843" s="114"/>
      <c r="BED3843" s="114"/>
      <c r="BEE3843" s="116"/>
      <c r="BEF3843" s="114"/>
      <c r="BEG3843" s="115"/>
      <c r="BEH3843" s="115"/>
      <c r="BEI3843" s="115"/>
      <c r="BEJ3843" s="113"/>
      <c r="BEK3843" s="114"/>
      <c r="BEL3843" s="114"/>
      <c r="BEM3843" s="113"/>
      <c r="BEN3843" s="118"/>
      <c r="BEO3843" s="117"/>
      <c r="BEP3843" s="114"/>
      <c r="BEQ3843" s="114"/>
      <c r="BER3843" s="114"/>
      <c r="BES3843" s="114"/>
      <c r="BET3843" s="114"/>
      <c r="BEU3843" s="114"/>
      <c r="BEV3843" s="114"/>
      <c r="BEW3843" s="114"/>
      <c r="BEX3843" s="114"/>
      <c r="BEY3843" s="114"/>
      <c r="BEZ3843" s="116"/>
      <c r="BFA3843" s="114"/>
      <c r="BFB3843" s="115"/>
      <c r="BFC3843" s="115"/>
      <c r="BFD3843" s="115"/>
      <c r="BFE3843" s="113"/>
      <c r="BFF3843" s="114"/>
      <c r="BFG3843" s="114"/>
      <c r="BFH3843" s="113"/>
      <c r="BFI3843" s="118"/>
      <c r="BFJ3843" s="117"/>
      <c r="BFK3843" s="114"/>
      <c r="BFL3843" s="114"/>
      <c r="BFM3843" s="114"/>
      <c r="BFN3843" s="114"/>
      <c r="BFO3843" s="114"/>
      <c r="BFP3843" s="114"/>
      <c r="BFQ3843" s="114"/>
      <c r="BFR3843" s="114"/>
      <c r="BFS3843" s="114"/>
      <c r="BFT3843" s="114"/>
      <c r="BFU3843" s="116"/>
      <c r="BFV3843" s="114"/>
      <c r="BFW3843" s="115"/>
      <c r="BFX3843" s="115"/>
      <c r="BFY3843" s="115"/>
      <c r="BFZ3843" s="113"/>
      <c r="BGA3843" s="114"/>
      <c r="BGB3843" s="114"/>
      <c r="BGC3843" s="113"/>
      <c r="BGD3843" s="118"/>
      <c r="BGE3843" s="117"/>
      <c r="BGF3843" s="114"/>
      <c r="BGG3843" s="114"/>
      <c r="BGH3843" s="114"/>
      <c r="BGI3843" s="114"/>
      <c r="BGJ3843" s="114"/>
      <c r="BGK3843" s="114"/>
      <c r="BGL3843" s="114"/>
      <c r="BGM3843" s="114"/>
      <c r="BGN3843" s="114"/>
      <c r="BGO3843" s="114"/>
      <c r="BGP3843" s="116"/>
      <c r="BGQ3843" s="114"/>
      <c r="BGR3843" s="115"/>
      <c r="BGS3843" s="115"/>
      <c r="BGT3843" s="115"/>
      <c r="BGU3843" s="113"/>
      <c r="BGV3843" s="114"/>
      <c r="BGW3843" s="114"/>
      <c r="BGX3843" s="113"/>
      <c r="BGY3843" s="118"/>
      <c r="BGZ3843" s="117"/>
      <c r="BHA3843" s="114"/>
      <c r="BHB3843" s="114"/>
      <c r="BHC3843" s="114"/>
      <c r="BHD3843" s="114"/>
      <c r="BHE3843" s="114"/>
      <c r="BHF3843" s="114"/>
      <c r="BHG3843" s="114"/>
      <c r="BHH3843" s="114"/>
      <c r="BHI3843" s="114"/>
      <c r="BHJ3843" s="114"/>
      <c r="BHK3843" s="116"/>
      <c r="BHL3843" s="114"/>
      <c r="BHM3843" s="115"/>
      <c r="BHN3843" s="115"/>
      <c r="BHO3843" s="115"/>
      <c r="BHP3843" s="113"/>
      <c r="BHQ3843" s="114"/>
      <c r="BHR3843" s="114"/>
      <c r="BHS3843" s="113"/>
      <c r="BHT3843" s="118"/>
      <c r="BHU3843" s="117"/>
      <c r="BHV3843" s="114"/>
      <c r="BHW3843" s="114"/>
      <c r="BHX3843" s="114"/>
      <c r="BHY3843" s="114"/>
      <c r="BHZ3843" s="114"/>
      <c r="BIA3843" s="114"/>
      <c r="BIB3843" s="114"/>
      <c r="BIC3843" s="114"/>
      <c r="BID3843" s="114"/>
      <c r="BIE3843" s="114"/>
      <c r="BIF3843" s="116"/>
      <c r="BIG3843" s="114"/>
      <c r="BIH3843" s="115"/>
      <c r="BII3843" s="115"/>
      <c r="BIJ3843" s="115"/>
      <c r="BIK3843" s="113"/>
      <c r="BIL3843" s="114"/>
      <c r="BIM3843" s="114"/>
      <c r="BIN3843" s="113"/>
      <c r="BIO3843" s="118"/>
      <c r="BIP3843" s="117"/>
      <c r="BIQ3843" s="114"/>
      <c r="BIR3843" s="114"/>
      <c r="BIS3843" s="114"/>
      <c r="BIT3843" s="114"/>
      <c r="BIU3843" s="114"/>
      <c r="BIV3843" s="114"/>
      <c r="BIW3843" s="114"/>
      <c r="BIX3843" s="114"/>
      <c r="BIY3843" s="114"/>
      <c r="BIZ3843" s="114"/>
      <c r="BJA3843" s="116"/>
      <c r="BJB3843" s="114"/>
      <c r="BJC3843" s="115"/>
      <c r="BJD3843" s="115"/>
      <c r="BJE3843" s="115"/>
      <c r="BJF3843" s="113"/>
      <c r="BJG3843" s="114"/>
      <c r="BJH3843" s="114"/>
      <c r="BJI3843" s="113"/>
      <c r="BJJ3843" s="118"/>
      <c r="BJK3843" s="117"/>
      <c r="BJL3843" s="114"/>
      <c r="BJM3843" s="114"/>
      <c r="BJN3843" s="114"/>
      <c r="BJO3843" s="114"/>
      <c r="BJP3843" s="114"/>
      <c r="BJQ3843" s="114"/>
      <c r="BJR3843" s="114"/>
      <c r="BJS3843" s="114"/>
      <c r="BJT3843" s="114"/>
      <c r="BJU3843" s="114"/>
      <c r="BJV3843" s="116"/>
      <c r="BJW3843" s="114"/>
      <c r="BJX3843" s="115"/>
      <c r="BJY3843" s="115"/>
      <c r="BJZ3843" s="115"/>
      <c r="BKA3843" s="113"/>
      <c r="BKB3843" s="114"/>
      <c r="BKC3843" s="114"/>
      <c r="BKD3843" s="113"/>
      <c r="BKE3843" s="118"/>
      <c r="BKF3843" s="117"/>
      <c r="BKG3843" s="114"/>
      <c r="BKH3843" s="114"/>
      <c r="BKI3843" s="114"/>
      <c r="BKJ3843" s="114"/>
      <c r="BKK3843" s="114"/>
      <c r="BKL3843" s="114"/>
      <c r="BKM3843" s="114"/>
      <c r="BKN3843" s="114"/>
      <c r="BKO3843" s="114"/>
      <c r="BKP3843" s="114"/>
      <c r="BKQ3843" s="116"/>
      <c r="BKR3843" s="114"/>
      <c r="BKS3843" s="115"/>
      <c r="BKT3843" s="115"/>
      <c r="BKU3843" s="115"/>
      <c r="BKV3843" s="113"/>
      <c r="BKW3843" s="114"/>
      <c r="BKX3843" s="114"/>
      <c r="BKY3843" s="113"/>
      <c r="BKZ3843" s="118"/>
      <c r="BLA3843" s="117"/>
      <c r="BLB3843" s="114"/>
      <c r="BLC3843" s="114"/>
      <c r="BLD3843" s="114"/>
      <c r="BLE3843" s="114"/>
      <c r="BLF3843" s="114"/>
      <c r="BLG3843" s="114"/>
      <c r="BLH3843" s="114"/>
      <c r="BLI3843" s="114"/>
      <c r="BLJ3843" s="114"/>
      <c r="BLK3843" s="114"/>
      <c r="BLL3843" s="116"/>
      <c r="BLM3843" s="114"/>
      <c r="BLN3843" s="115"/>
      <c r="BLO3843" s="115"/>
      <c r="BLP3843" s="115"/>
      <c r="BLQ3843" s="113"/>
      <c r="BLR3843" s="114"/>
      <c r="BLS3843" s="114"/>
      <c r="BLT3843" s="113"/>
      <c r="BLU3843" s="118"/>
      <c r="BLV3843" s="117"/>
      <c r="BLW3843" s="114"/>
      <c r="BLX3843" s="114"/>
      <c r="BLY3843" s="114"/>
      <c r="BLZ3843" s="114"/>
      <c r="BMA3843" s="114"/>
      <c r="BMB3843" s="114"/>
      <c r="BMC3843" s="114"/>
      <c r="BMD3843" s="114"/>
      <c r="BME3843" s="114"/>
      <c r="BMF3843" s="114"/>
      <c r="BMG3843" s="116"/>
      <c r="BMH3843" s="114"/>
      <c r="BMI3843" s="115"/>
      <c r="BMJ3843" s="115"/>
      <c r="BMK3843" s="115"/>
      <c r="BML3843" s="113"/>
      <c r="BMM3843" s="114"/>
      <c r="BMN3843" s="114"/>
      <c r="BMO3843" s="113"/>
      <c r="BMP3843" s="118"/>
      <c r="BMQ3843" s="117"/>
      <c r="BMR3843" s="114"/>
      <c r="BMS3843" s="114"/>
      <c r="BMT3843" s="114"/>
      <c r="BMU3843" s="114"/>
      <c r="BMV3843" s="114"/>
      <c r="BMW3843" s="114"/>
      <c r="BMX3843" s="114"/>
      <c r="BMY3843" s="114"/>
      <c r="BMZ3843" s="114"/>
      <c r="BNA3843" s="114"/>
      <c r="BNB3843" s="116"/>
      <c r="BNC3843" s="114"/>
      <c r="BND3843" s="115"/>
      <c r="BNE3843" s="115"/>
      <c r="BNF3843" s="115"/>
      <c r="BNG3843" s="113"/>
      <c r="BNH3843" s="114"/>
      <c r="BNI3843" s="114"/>
      <c r="BNJ3843" s="113"/>
      <c r="BNK3843" s="118"/>
      <c r="BNL3843" s="117"/>
      <c r="BNM3843" s="114"/>
      <c r="BNN3843" s="114"/>
      <c r="BNO3843" s="114"/>
      <c r="BNP3843" s="114"/>
      <c r="BNQ3843" s="114"/>
      <c r="BNR3843" s="114"/>
      <c r="BNS3843" s="114"/>
      <c r="BNT3843" s="114"/>
      <c r="BNU3843" s="114"/>
      <c r="BNV3843" s="114"/>
      <c r="BNW3843" s="116"/>
      <c r="BNX3843" s="114"/>
      <c r="BNY3843" s="115"/>
      <c r="BNZ3843" s="115"/>
      <c r="BOA3843" s="115"/>
      <c r="BOB3843" s="113"/>
      <c r="BOC3843" s="114"/>
      <c r="BOD3843" s="114"/>
      <c r="BOE3843" s="113"/>
      <c r="BOF3843" s="118"/>
      <c r="BOG3843" s="117"/>
      <c r="BOH3843" s="114"/>
      <c r="BOI3843" s="114"/>
      <c r="BOJ3843" s="114"/>
      <c r="BOK3843" s="114"/>
      <c r="BOL3843" s="114"/>
      <c r="BOM3843" s="114"/>
      <c r="BON3843" s="114"/>
      <c r="BOO3843" s="114"/>
      <c r="BOP3843" s="114"/>
      <c r="BOQ3843" s="114"/>
      <c r="BOR3843" s="116"/>
      <c r="BOS3843" s="114"/>
      <c r="BOT3843" s="115"/>
      <c r="BOU3843" s="115"/>
      <c r="BOV3843" s="115"/>
      <c r="BOW3843" s="113"/>
      <c r="BOX3843" s="114"/>
      <c r="BOY3843" s="114"/>
      <c r="BOZ3843" s="113"/>
      <c r="BPA3843" s="118"/>
      <c r="BPB3843" s="117"/>
      <c r="BPC3843" s="114"/>
      <c r="BPD3843" s="114"/>
      <c r="BPE3843" s="114"/>
      <c r="BPF3843" s="114"/>
      <c r="BPG3843" s="114"/>
      <c r="BPH3843" s="114"/>
      <c r="BPI3843" s="114"/>
      <c r="BPJ3843" s="114"/>
      <c r="BPK3843" s="114"/>
      <c r="BPL3843" s="114"/>
      <c r="BPM3843" s="116"/>
      <c r="BPN3843" s="114"/>
      <c r="BPO3843" s="115"/>
      <c r="BPP3843" s="115"/>
      <c r="BPQ3843" s="115"/>
      <c r="BPR3843" s="113"/>
      <c r="BPS3843" s="114"/>
      <c r="BPT3843" s="114"/>
      <c r="BPU3843" s="113"/>
      <c r="BPV3843" s="118"/>
      <c r="BPW3843" s="117"/>
      <c r="BPX3843" s="114"/>
      <c r="BPY3843" s="114"/>
      <c r="BPZ3843" s="114"/>
      <c r="BQA3843" s="114"/>
      <c r="BQB3843" s="114"/>
      <c r="BQC3843" s="114"/>
      <c r="BQD3843" s="114"/>
      <c r="BQE3843" s="114"/>
      <c r="BQF3843" s="114"/>
      <c r="BQG3843" s="114"/>
      <c r="BQH3843" s="116"/>
      <c r="BQI3843" s="114"/>
      <c r="BQJ3843" s="115"/>
      <c r="BQK3843" s="115"/>
      <c r="BQL3843" s="115"/>
      <c r="BQM3843" s="113"/>
      <c r="BQN3843" s="114"/>
      <c r="BQO3843" s="114"/>
      <c r="BQP3843" s="113"/>
      <c r="BQQ3843" s="118"/>
      <c r="BQR3843" s="117"/>
      <c r="BQS3843" s="114"/>
      <c r="BQT3843" s="114"/>
      <c r="BQU3843" s="114"/>
      <c r="BQV3843" s="114"/>
      <c r="BQW3843" s="114"/>
      <c r="BQX3843" s="114"/>
      <c r="BQY3843" s="114"/>
      <c r="BQZ3843" s="114"/>
      <c r="BRA3843" s="114"/>
      <c r="BRB3843" s="114"/>
      <c r="BRC3843" s="116"/>
      <c r="BRD3843" s="114"/>
      <c r="BRE3843" s="115"/>
      <c r="BRF3843" s="115"/>
      <c r="BRG3843" s="115"/>
      <c r="BRH3843" s="113"/>
      <c r="BRI3843" s="114"/>
      <c r="BRJ3843" s="114"/>
      <c r="BRK3843" s="113"/>
      <c r="BRL3843" s="118"/>
      <c r="BRM3843" s="117"/>
      <c r="BRN3843" s="114"/>
      <c r="BRO3843" s="114"/>
      <c r="BRP3843" s="114"/>
      <c r="BRQ3843" s="114"/>
      <c r="BRR3843" s="114"/>
      <c r="BRS3843" s="114"/>
      <c r="BRT3843" s="114"/>
      <c r="BRU3843" s="114"/>
      <c r="BRV3843" s="114"/>
      <c r="BRW3843" s="114"/>
      <c r="BRX3843" s="116"/>
      <c r="BRY3843" s="114"/>
      <c r="BRZ3843" s="115"/>
      <c r="BSA3843" s="115"/>
      <c r="BSB3843" s="115"/>
      <c r="BSC3843" s="113"/>
      <c r="BSD3843" s="114"/>
      <c r="BSE3843" s="114"/>
      <c r="BSF3843" s="113"/>
      <c r="BSG3843" s="118"/>
      <c r="BSH3843" s="117"/>
      <c r="BSI3843" s="114"/>
      <c r="BSJ3843" s="114"/>
      <c r="BSK3843" s="114"/>
      <c r="BSL3843" s="114"/>
      <c r="BSM3843" s="114"/>
      <c r="BSN3843" s="114"/>
      <c r="BSO3843" s="114"/>
      <c r="BSP3843" s="114"/>
      <c r="BSQ3843" s="114"/>
      <c r="BSR3843" s="114"/>
      <c r="BSS3843" s="116"/>
      <c r="BST3843" s="114"/>
      <c r="BSU3843" s="115"/>
      <c r="BSV3843" s="115"/>
      <c r="BSW3843" s="115"/>
      <c r="BSX3843" s="113"/>
      <c r="BSY3843" s="114"/>
      <c r="BSZ3843" s="114"/>
      <c r="BTA3843" s="113"/>
      <c r="BTB3843" s="118"/>
      <c r="BTC3843" s="117"/>
      <c r="BTD3843" s="114"/>
      <c r="BTE3843" s="114"/>
      <c r="BTF3843" s="114"/>
      <c r="BTG3843" s="114"/>
      <c r="BTH3843" s="114"/>
      <c r="BTI3843" s="114"/>
      <c r="BTJ3843" s="114"/>
      <c r="BTK3843" s="114"/>
      <c r="BTL3843" s="114"/>
      <c r="BTM3843" s="114"/>
      <c r="BTN3843" s="116"/>
      <c r="BTO3843" s="114"/>
      <c r="BTP3843" s="115"/>
      <c r="BTQ3843" s="115"/>
      <c r="BTR3843" s="115"/>
      <c r="BTS3843" s="113"/>
      <c r="BTT3843" s="114"/>
      <c r="BTU3843" s="114"/>
      <c r="BTV3843" s="113"/>
      <c r="BTW3843" s="118"/>
      <c r="BTX3843" s="117"/>
      <c r="BTY3843" s="114"/>
      <c r="BTZ3843" s="114"/>
      <c r="BUA3843" s="114"/>
      <c r="BUB3843" s="114"/>
      <c r="BUC3843" s="114"/>
      <c r="BUD3843" s="114"/>
      <c r="BUE3843" s="114"/>
      <c r="BUF3843" s="114"/>
      <c r="BUG3843" s="114"/>
      <c r="BUH3843" s="114"/>
      <c r="BUI3843" s="116"/>
      <c r="BUJ3843" s="114"/>
      <c r="BUK3843" s="115"/>
      <c r="BUL3843" s="115"/>
      <c r="BUM3843" s="115"/>
      <c r="BUN3843" s="113"/>
      <c r="BUO3843" s="114"/>
      <c r="BUP3843" s="114"/>
      <c r="BUQ3843" s="113"/>
      <c r="BUR3843" s="118"/>
      <c r="BUS3843" s="117"/>
      <c r="BUT3843" s="114"/>
      <c r="BUU3843" s="114"/>
      <c r="BUV3843" s="114"/>
      <c r="BUW3843" s="114"/>
      <c r="BUX3843" s="114"/>
      <c r="BUY3843" s="114"/>
      <c r="BUZ3843" s="114"/>
      <c r="BVA3843" s="114"/>
      <c r="BVB3843" s="114"/>
      <c r="BVC3843" s="114"/>
      <c r="BVD3843" s="116"/>
      <c r="BVE3843" s="114"/>
      <c r="BVF3843" s="115"/>
      <c r="BVG3843" s="115"/>
      <c r="BVH3843" s="115"/>
      <c r="BVI3843" s="113"/>
      <c r="BVJ3843" s="114"/>
      <c r="BVK3843" s="114"/>
      <c r="BVL3843" s="113"/>
      <c r="BVM3843" s="118"/>
      <c r="BVN3843" s="117"/>
      <c r="BVO3843" s="114"/>
      <c r="BVP3843" s="114"/>
      <c r="BVQ3843" s="114"/>
      <c r="BVR3843" s="114"/>
      <c r="BVS3843" s="114"/>
      <c r="BVT3843" s="114"/>
      <c r="BVU3843" s="114"/>
      <c r="BVV3843" s="114"/>
      <c r="BVW3843" s="114"/>
      <c r="BVX3843" s="114"/>
      <c r="BVY3843" s="116"/>
      <c r="BVZ3843" s="114"/>
      <c r="BWA3843" s="115"/>
      <c r="BWB3843" s="115"/>
      <c r="BWC3843" s="115"/>
      <c r="BWD3843" s="113"/>
      <c r="BWE3843" s="114"/>
      <c r="BWF3843" s="114"/>
      <c r="BWG3843" s="113"/>
      <c r="BWH3843" s="118"/>
      <c r="BWI3843" s="117"/>
      <c r="BWJ3843" s="114"/>
      <c r="BWK3843" s="114"/>
      <c r="BWL3843" s="114"/>
      <c r="BWM3843" s="114"/>
      <c r="BWN3843" s="114"/>
      <c r="BWO3843" s="114"/>
      <c r="BWP3843" s="114"/>
      <c r="BWQ3843" s="114"/>
      <c r="BWR3843" s="114"/>
      <c r="BWS3843" s="114"/>
      <c r="BWT3843" s="116"/>
      <c r="BWU3843" s="114"/>
      <c r="BWV3843" s="115"/>
      <c r="BWW3843" s="115"/>
      <c r="BWX3843" s="115"/>
      <c r="BWY3843" s="113"/>
      <c r="BWZ3843" s="114"/>
      <c r="BXA3843" s="114"/>
      <c r="BXB3843" s="113"/>
      <c r="BXC3843" s="118"/>
      <c r="BXD3843" s="117"/>
      <c r="BXE3843" s="114"/>
      <c r="BXF3843" s="114"/>
      <c r="BXG3843" s="114"/>
      <c r="BXH3843" s="114"/>
      <c r="BXI3843" s="114"/>
      <c r="BXJ3843" s="114"/>
      <c r="BXK3843" s="114"/>
      <c r="BXL3843" s="114"/>
      <c r="BXM3843" s="114"/>
      <c r="BXN3843" s="114"/>
      <c r="BXO3843" s="116"/>
      <c r="BXP3843" s="114"/>
      <c r="BXQ3843" s="115"/>
      <c r="BXR3843" s="115"/>
      <c r="BXS3843" s="115"/>
      <c r="BXT3843" s="113"/>
      <c r="BXU3843" s="114"/>
      <c r="BXV3843" s="114"/>
      <c r="BXW3843" s="113"/>
      <c r="BXX3843" s="118"/>
      <c r="BXY3843" s="117"/>
      <c r="BXZ3843" s="114"/>
      <c r="BYA3843" s="114"/>
      <c r="BYB3843" s="114"/>
      <c r="BYC3843" s="114"/>
      <c r="BYD3843" s="114"/>
      <c r="BYE3843" s="114"/>
      <c r="BYF3843" s="114"/>
      <c r="BYG3843" s="114"/>
      <c r="BYH3843" s="114"/>
      <c r="BYI3843" s="114"/>
      <c r="BYJ3843" s="116"/>
      <c r="BYK3843" s="114"/>
      <c r="BYL3843" s="115"/>
      <c r="BYM3843" s="115"/>
      <c r="BYN3843" s="115"/>
      <c r="BYO3843" s="113"/>
      <c r="BYP3843" s="114"/>
      <c r="BYQ3843" s="114"/>
      <c r="BYR3843" s="113"/>
      <c r="BYS3843" s="118"/>
      <c r="BYT3843" s="117"/>
      <c r="BYU3843" s="114"/>
      <c r="BYV3843" s="114"/>
      <c r="BYW3843" s="114"/>
      <c r="BYX3843" s="114"/>
      <c r="BYY3843" s="114"/>
      <c r="BYZ3843" s="114"/>
      <c r="BZA3843" s="114"/>
      <c r="BZB3843" s="114"/>
      <c r="BZC3843" s="114"/>
      <c r="BZD3843" s="114"/>
      <c r="BZE3843" s="116"/>
      <c r="BZF3843" s="114"/>
      <c r="BZG3843" s="115"/>
      <c r="BZH3843" s="115"/>
      <c r="BZI3843" s="115"/>
      <c r="BZJ3843" s="113"/>
      <c r="BZK3843" s="114"/>
      <c r="BZL3843" s="114"/>
      <c r="BZM3843" s="113"/>
      <c r="BZN3843" s="118"/>
      <c r="BZO3843" s="117"/>
      <c r="BZP3843" s="114"/>
      <c r="BZQ3843" s="114"/>
      <c r="BZR3843" s="114"/>
      <c r="BZS3843" s="114"/>
      <c r="BZT3843" s="114"/>
      <c r="BZU3843" s="114"/>
      <c r="BZV3843" s="114"/>
      <c r="BZW3843" s="114"/>
      <c r="BZX3843" s="114"/>
      <c r="BZY3843" s="114"/>
      <c r="BZZ3843" s="116"/>
      <c r="CAA3843" s="114"/>
      <c r="CAB3843" s="115"/>
      <c r="CAC3843" s="115"/>
      <c r="CAD3843" s="115"/>
      <c r="CAE3843" s="113"/>
      <c r="CAF3843" s="114"/>
      <c r="CAG3843" s="114"/>
      <c r="CAH3843" s="113"/>
      <c r="CAI3843" s="118"/>
      <c r="CAJ3843" s="117"/>
      <c r="CAK3843" s="114"/>
      <c r="CAL3843" s="114"/>
      <c r="CAM3843" s="114"/>
      <c r="CAN3843" s="114"/>
      <c r="CAO3843" s="114"/>
      <c r="CAP3843" s="114"/>
      <c r="CAQ3843" s="114"/>
      <c r="CAR3843" s="114"/>
      <c r="CAS3843" s="114"/>
      <c r="CAT3843" s="114"/>
      <c r="CAU3843" s="116"/>
      <c r="CAV3843" s="114"/>
      <c r="CAW3843" s="115"/>
      <c r="CAX3843" s="115"/>
      <c r="CAY3843" s="115"/>
      <c r="CAZ3843" s="113"/>
      <c r="CBA3843" s="114"/>
      <c r="CBB3843" s="114"/>
      <c r="CBC3843" s="113"/>
      <c r="CBD3843" s="118"/>
      <c r="CBE3843" s="117"/>
      <c r="CBF3843" s="114"/>
      <c r="CBG3843" s="114"/>
      <c r="CBH3843" s="114"/>
      <c r="CBI3843" s="114"/>
      <c r="CBJ3843" s="114"/>
      <c r="CBK3843" s="114"/>
      <c r="CBL3843" s="114"/>
      <c r="CBM3843" s="114"/>
      <c r="CBN3843" s="114"/>
      <c r="CBO3843" s="114"/>
      <c r="CBP3843" s="116"/>
      <c r="CBQ3843" s="114"/>
      <c r="CBR3843" s="115"/>
      <c r="CBS3843" s="115"/>
      <c r="CBT3843" s="115"/>
      <c r="CBU3843" s="113"/>
      <c r="CBV3843" s="114"/>
      <c r="CBW3843" s="114"/>
      <c r="CBX3843" s="113"/>
      <c r="CBY3843" s="118"/>
      <c r="CBZ3843" s="117"/>
      <c r="CCA3843" s="114"/>
      <c r="CCB3843" s="114"/>
      <c r="CCC3843" s="114"/>
      <c r="CCD3843" s="114"/>
      <c r="CCE3843" s="114"/>
      <c r="CCF3843" s="114"/>
      <c r="CCG3843" s="114"/>
      <c r="CCH3843" s="114"/>
      <c r="CCI3843" s="114"/>
      <c r="CCJ3843" s="114"/>
      <c r="CCK3843" s="116"/>
      <c r="CCL3843" s="114"/>
      <c r="CCM3843" s="115"/>
      <c r="CCN3843" s="115"/>
      <c r="CCO3843" s="115"/>
      <c r="CCP3843" s="113"/>
      <c r="CCQ3843" s="114"/>
      <c r="CCR3843" s="114"/>
      <c r="CCS3843" s="113"/>
      <c r="CCT3843" s="118"/>
      <c r="CCU3843" s="117"/>
      <c r="CCV3843" s="114"/>
      <c r="CCW3843" s="114"/>
      <c r="CCX3843" s="114"/>
      <c r="CCY3843" s="114"/>
      <c r="CCZ3843" s="114"/>
      <c r="CDA3843" s="114"/>
      <c r="CDB3843" s="114"/>
      <c r="CDC3843" s="114"/>
      <c r="CDD3843" s="114"/>
      <c r="CDE3843" s="114"/>
      <c r="CDF3843" s="116"/>
      <c r="CDG3843" s="114"/>
      <c r="CDH3843" s="115"/>
      <c r="CDI3843" s="115"/>
      <c r="CDJ3843" s="115"/>
      <c r="CDK3843" s="113"/>
      <c r="CDL3843" s="114"/>
      <c r="CDM3843" s="114"/>
      <c r="CDN3843" s="113"/>
      <c r="CDO3843" s="118"/>
      <c r="CDP3843" s="117"/>
      <c r="CDQ3843" s="114"/>
      <c r="CDR3843" s="114"/>
      <c r="CDS3843" s="114"/>
      <c r="CDT3843" s="114"/>
      <c r="CDU3843" s="114"/>
      <c r="CDV3843" s="114"/>
      <c r="CDW3843" s="114"/>
      <c r="CDX3843" s="114"/>
      <c r="CDY3843" s="114"/>
      <c r="CDZ3843" s="114"/>
      <c r="CEA3843" s="116"/>
      <c r="CEB3843" s="114"/>
      <c r="CEC3843" s="115"/>
      <c r="CED3843" s="115"/>
      <c r="CEE3843" s="115"/>
      <c r="CEF3843" s="113"/>
      <c r="CEG3843" s="114"/>
      <c r="CEH3843" s="114"/>
      <c r="CEI3843" s="113"/>
      <c r="CEJ3843" s="118"/>
      <c r="CEK3843" s="117"/>
      <c r="CEL3843" s="114"/>
      <c r="CEM3843" s="114"/>
      <c r="CEN3843" s="114"/>
      <c r="CEO3843" s="114"/>
      <c r="CEP3843" s="114"/>
      <c r="CEQ3843" s="114"/>
      <c r="CER3843" s="114"/>
      <c r="CES3843" s="114"/>
      <c r="CET3843" s="114"/>
      <c r="CEU3843" s="114"/>
      <c r="CEV3843" s="116"/>
      <c r="CEW3843" s="114"/>
      <c r="CEX3843" s="115"/>
      <c r="CEY3843" s="115"/>
      <c r="CEZ3843" s="115"/>
      <c r="CFA3843" s="113"/>
      <c r="CFB3843" s="114"/>
      <c r="CFC3843" s="114"/>
      <c r="CFD3843" s="113"/>
      <c r="CFE3843" s="118"/>
      <c r="CFF3843" s="117"/>
      <c r="CFG3843" s="114"/>
      <c r="CFH3843" s="114"/>
      <c r="CFI3843" s="114"/>
      <c r="CFJ3843" s="114"/>
      <c r="CFK3843" s="114"/>
      <c r="CFL3843" s="114"/>
      <c r="CFM3843" s="114"/>
      <c r="CFN3843" s="114"/>
      <c r="CFO3843" s="114"/>
      <c r="CFP3843" s="114"/>
      <c r="CFQ3843" s="116"/>
      <c r="CFR3843" s="114"/>
      <c r="CFS3843" s="115"/>
      <c r="CFT3843" s="115"/>
      <c r="CFU3843" s="115"/>
      <c r="CFV3843" s="113"/>
      <c r="CFW3843" s="114"/>
      <c r="CFX3843" s="114"/>
      <c r="CFY3843" s="113"/>
      <c r="CFZ3843" s="118"/>
      <c r="CGA3843" s="117"/>
      <c r="CGB3843" s="114"/>
      <c r="CGC3843" s="114"/>
      <c r="CGD3843" s="114"/>
      <c r="CGE3843" s="114"/>
      <c r="CGF3843" s="114"/>
      <c r="CGG3843" s="114"/>
      <c r="CGH3843" s="114"/>
      <c r="CGI3843" s="114"/>
      <c r="CGJ3843" s="114"/>
      <c r="CGK3843" s="114"/>
      <c r="CGL3843" s="116"/>
      <c r="CGM3843" s="114"/>
      <c r="CGN3843" s="115"/>
      <c r="CGO3843" s="115"/>
      <c r="CGP3843" s="115"/>
      <c r="CGQ3843" s="113"/>
      <c r="CGR3843" s="114"/>
      <c r="CGS3843" s="114"/>
      <c r="CGT3843" s="113"/>
      <c r="CGU3843" s="118"/>
      <c r="CGV3843" s="117"/>
      <c r="CGW3843" s="114"/>
      <c r="CGX3843" s="114"/>
      <c r="CGY3843" s="114"/>
      <c r="CGZ3843" s="114"/>
      <c r="CHA3843" s="114"/>
      <c r="CHB3843" s="114"/>
      <c r="CHC3843" s="114"/>
      <c r="CHD3843" s="114"/>
      <c r="CHE3843" s="114"/>
      <c r="CHF3843" s="114"/>
      <c r="CHG3843" s="116"/>
      <c r="CHH3843" s="114"/>
      <c r="CHI3843" s="115"/>
      <c r="CHJ3843" s="115"/>
      <c r="CHK3843" s="115"/>
      <c r="CHL3843" s="113"/>
      <c r="CHM3843" s="114"/>
      <c r="CHN3843" s="114"/>
      <c r="CHO3843" s="113"/>
      <c r="CHP3843" s="118"/>
      <c r="CHQ3843" s="117"/>
      <c r="CHR3843" s="114"/>
      <c r="CHS3843" s="114"/>
      <c r="CHT3843" s="114"/>
      <c r="CHU3843" s="114"/>
      <c r="CHV3843" s="114"/>
      <c r="CHW3843" s="114"/>
      <c r="CHX3843" s="114"/>
      <c r="CHY3843" s="114"/>
      <c r="CHZ3843" s="114"/>
      <c r="CIA3843" s="114"/>
      <c r="CIB3843" s="116"/>
      <c r="CIC3843" s="114"/>
      <c r="CID3843" s="115"/>
      <c r="CIE3843" s="115"/>
      <c r="CIF3843" s="115"/>
      <c r="CIG3843" s="113"/>
      <c r="CIH3843" s="114"/>
      <c r="CII3843" s="114"/>
      <c r="CIJ3843" s="113"/>
      <c r="CIK3843" s="118"/>
      <c r="CIL3843" s="117"/>
      <c r="CIM3843" s="114"/>
      <c r="CIN3843" s="114"/>
      <c r="CIO3843" s="114"/>
      <c r="CIP3843" s="114"/>
      <c r="CIQ3843" s="114"/>
      <c r="CIR3843" s="114"/>
      <c r="CIS3843" s="114"/>
      <c r="CIT3843" s="114"/>
      <c r="CIU3843" s="114"/>
      <c r="CIV3843" s="114"/>
      <c r="CIW3843" s="116"/>
      <c r="CIX3843" s="114"/>
      <c r="CIY3843" s="115"/>
      <c r="CIZ3843" s="115"/>
      <c r="CJA3843" s="115"/>
      <c r="CJB3843" s="113"/>
      <c r="CJC3843" s="114"/>
      <c r="CJD3843" s="114"/>
      <c r="CJE3843" s="113"/>
      <c r="CJF3843" s="118"/>
      <c r="CJG3843" s="117"/>
      <c r="CJH3843" s="114"/>
      <c r="CJI3843" s="114"/>
      <c r="CJJ3843" s="114"/>
      <c r="CJK3843" s="114"/>
      <c r="CJL3843" s="114"/>
      <c r="CJM3843" s="114"/>
      <c r="CJN3843" s="114"/>
      <c r="CJO3843" s="114"/>
      <c r="CJP3843" s="114"/>
      <c r="CJQ3843" s="114"/>
      <c r="CJR3843" s="116"/>
      <c r="CJS3843" s="114"/>
      <c r="CJT3843" s="115"/>
      <c r="CJU3843" s="115"/>
      <c r="CJV3843" s="115"/>
      <c r="CJW3843" s="113"/>
      <c r="CJX3843" s="114"/>
      <c r="CJY3843" s="114"/>
      <c r="CJZ3843" s="113"/>
      <c r="CKA3843" s="118"/>
      <c r="CKB3843" s="117"/>
      <c r="CKC3843" s="114"/>
      <c r="CKD3843" s="114"/>
      <c r="CKE3843" s="114"/>
      <c r="CKF3843" s="114"/>
      <c r="CKG3843" s="114"/>
      <c r="CKH3843" s="114"/>
      <c r="CKI3843" s="114"/>
      <c r="CKJ3843" s="114"/>
      <c r="CKK3843" s="114"/>
      <c r="CKL3843" s="114"/>
      <c r="CKM3843" s="116"/>
      <c r="CKN3843" s="114"/>
      <c r="CKO3843" s="115"/>
      <c r="CKP3843" s="115"/>
      <c r="CKQ3843" s="115"/>
      <c r="CKR3843" s="113"/>
      <c r="CKS3843" s="114"/>
      <c r="CKT3843" s="114"/>
      <c r="CKU3843" s="113"/>
      <c r="CKV3843" s="118"/>
      <c r="CKW3843" s="117"/>
      <c r="CKX3843" s="114"/>
      <c r="CKY3843" s="114"/>
      <c r="CKZ3843" s="114"/>
      <c r="CLA3843" s="114"/>
      <c r="CLB3843" s="114"/>
      <c r="CLC3843" s="114"/>
      <c r="CLD3843" s="114"/>
      <c r="CLE3843" s="114"/>
      <c r="CLF3843" s="114"/>
      <c r="CLG3843" s="114"/>
      <c r="CLH3843" s="116"/>
      <c r="CLI3843" s="114"/>
      <c r="CLJ3843" s="115"/>
      <c r="CLK3843" s="115"/>
      <c r="CLL3843" s="115"/>
      <c r="CLM3843" s="113"/>
      <c r="CLN3843" s="114"/>
      <c r="CLO3843" s="114"/>
      <c r="CLP3843" s="113"/>
      <c r="CLQ3843" s="118"/>
      <c r="CLR3843" s="117"/>
      <c r="CLS3843" s="114"/>
      <c r="CLT3843" s="114"/>
      <c r="CLU3843" s="114"/>
      <c r="CLV3843" s="114"/>
      <c r="CLW3843" s="114"/>
      <c r="CLX3843" s="114"/>
      <c r="CLY3843" s="114"/>
      <c r="CLZ3843" s="114"/>
      <c r="CMA3843" s="114"/>
      <c r="CMB3843" s="114"/>
      <c r="CMC3843" s="116"/>
      <c r="CMD3843" s="114"/>
      <c r="CME3843" s="115"/>
      <c r="CMF3843" s="115"/>
      <c r="CMG3843" s="115"/>
      <c r="CMH3843" s="113"/>
      <c r="CMI3843" s="114"/>
      <c r="CMJ3843" s="114"/>
      <c r="CMK3843" s="113"/>
      <c r="CML3843" s="118"/>
      <c r="CMM3843" s="117"/>
      <c r="CMN3843" s="114"/>
      <c r="CMO3843" s="114"/>
      <c r="CMP3843" s="114"/>
      <c r="CMQ3843" s="114"/>
      <c r="CMR3843" s="114"/>
      <c r="CMS3843" s="114"/>
      <c r="CMT3843" s="114"/>
      <c r="CMU3843" s="114"/>
      <c r="CMV3843" s="114"/>
      <c r="CMW3843" s="114"/>
      <c r="CMX3843" s="116"/>
      <c r="CMY3843" s="114"/>
      <c r="CMZ3843" s="115"/>
      <c r="CNA3843" s="115"/>
      <c r="CNB3843" s="115"/>
      <c r="CNC3843" s="113"/>
      <c r="CND3843" s="114"/>
      <c r="CNE3843" s="114"/>
      <c r="CNF3843" s="113"/>
      <c r="CNG3843" s="118"/>
      <c r="CNH3843" s="117"/>
      <c r="CNI3843" s="114"/>
      <c r="CNJ3843" s="114"/>
      <c r="CNK3843" s="114"/>
      <c r="CNL3843" s="114"/>
      <c r="CNM3843" s="114"/>
      <c r="CNN3843" s="114"/>
      <c r="CNO3843" s="114"/>
      <c r="CNP3843" s="114"/>
      <c r="CNQ3843" s="114"/>
      <c r="CNR3843" s="114"/>
      <c r="CNS3843" s="116"/>
      <c r="CNT3843" s="114"/>
      <c r="CNU3843" s="115"/>
      <c r="CNV3843" s="115"/>
      <c r="CNW3843" s="115"/>
      <c r="CNX3843" s="113"/>
      <c r="CNY3843" s="114"/>
      <c r="CNZ3843" s="114"/>
      <c r="COA3843" s="113"/>
      <c r="COB3843" s="118"/>
      <c r="COC3843" s="117"/>
      <c r="COD3843" s="114"/>
      <c r="COE3843" s="114"/>
      <c r="COF3843" s="114"/>
      <c r="COG3843" s="114"/>
      <c r="COH3843" s="114"/>
      <c r="COI3843" s="114"/>
      <c r="COJ3843" s="114"/>
      <c r="COK3843" s="114"/>
      <c r="COL3843" s="114"/>
      <c r="COM3843" s="114"/>
      <c r="CON3843" s="116"/>
      <c r="COO3843" s="114"/>
      <c r="COP3843" s="115"/>
      <c r="COQ3843" s="115"/>
      <c r="COR3843" s="115"/>
      <c r="COS3843" s="113"/>
      <c r="COT3843" s="114"/>
      <c r="COU3843" s="114"/>
      <c r="COV3843" s="113"/>
      <c r="COW3843" s="118"/>
      <c r="COX3843" s="117"/>
      <c r="COY3843" s="114"/>
      <c r="COZ3843" s="114"/>
      <c r="CPA3843" s="114"/>
      <c r="CPB3843" s="114"/>
      <c r="CPC3843" s="114"/>
      <c r="CPD3843" s="114"/>
      <c r="CPE3843" s="114"/>
      <c r="CPF3843" s="114"/>
      <c r="CPG3843" s="114"/>
      <c r="CPH3843" s="114"/>
      <c r="CPI3843" s="116"/>
      <c r="CPJ3843" s="114"/>
      <c r="CPK3843" s="115"/>
      <c r="CPL3843" s="115"/>
      <c r="CPM3843" s="115"/>
      <c r="CPN3843" s="113"/>
      <c r="CPO3843" s="114"/>
      <c r="CPP3843" s="114"/>
      <c r="CPQ3843" s="113"/>
      <c r="CPR3843" s="118"/>
      <c r="CPS3843" s="117"/>
      <c r="CPT3843" s="114"/>
      <c r="CPU3843" s="114"/>
      <c r="CPV3843" s="114"/>
      <c r="CPW3843" s="114"/>
      <c r="CPX3843" s="114"/>
      <c r="CPY3843" s="114"/>
      <c r="CPZ3843" s="114"/>
      <c r="CQA3843" s="114"/>
      <c r="CQB3843" s="114"/>
      <c r="CQC3843" s="114"/>
      <c r="CQD3843" s="116"/>
      <c r="CQE3843" s="114"/>
      <c r="CQF3843" s="115"/>
      <c r="CQG3843" s="115"/>
      <c r="CQH3843" s="115"/>
      <c r="CQI3843" s="113"/>
      <c r="CQJ3843" s="114"/>
      <c r="CQK3843" s="114"/>
      <c r="CQL3843" s="113"/>
      <c r="CQM3843" s="118"/>
      <c r="CQN3843" s="117"/>
      <c r="CQO3843" s="114"/>
      <c r="CQP3843" s="114"/>
      <c r="CQQ3843" s="114"/>
      <c r="CQR3843" s="114"/>
      <c r="CQS3843" s="114"/>
      <c r="CQT3843" s="114"/>
      <c r="CQU3843" s="114"/>
      <c r="CQV3843" s="114"/>
      <c r="CQW3843" s="114"/>
      <c r="CQX3843" s="114"/>
      <c r="CQY3843" s="116"/>
      <c r="CQZ3843" s="114"/>
      <c r="CRA3843" s="115"/>
      <c r="CRB3843" s="115"/>
      <c r="CRC3843" s="115"/>
      <c r="CRD3843" s="113"/>
      <c r="CRE3843" s="114"/>
      <c r="CRF3843" s="114"/>
      <c r="CRG3843" s="113"/>
      <c r="CRH3843" s="118"/>
      <c r="CRI3843" s="117"/>
      <c r="CRJ3843" s="114"/>
      <c r="CRK3843" s="114"/>
      <c r="CRL3843" s="114"/>
      <c r="CRM3843" s="114"/>
      <c r="CRN3843" s="114"/>
      <c r="CRO3843" s="114"/>
      <c r="CRP3843" s="114"/>
      <c r="CRQ3843" s="114"/>
      <c r="CRR3843" s="114"/>
      <c r="CRS3843" s="114"/>
      <c r="CRT3843" s="116"/>
      <c r="CRU3843" s="114"/>
      <c r="CRV3843" s="115"/>
      <c r="CRW3843" s="115"/>
      <c r="CRX3843" s="115"/>
      <c r="CRY3843" s="113"/>
      <c r="CRZ3843" s="114"/>
      <c r="CSA3843" s="114"/>
      <c r="CSB3843" s="113"/>
      <c r="CSC3843" s="118"/>
      <c r="CSD3843" s="117"/>
      <c r="CSE3843" s="114"/>
      <c r="CSF3843" s="114"/>
      <c r="CSG3843" s="114"/>
      <c r="CSH3843" s="114"/>
      <c r="CSI3843" s="114"/>
      <c r="CSJ3843" s="114"/>
      <c r="CSK3843" s="114"/>
      <c r="CSL3843" s="114"/>
      <c r="CSM3843" s="114"/>
      <c r="CSN3843" s="114"/>
      <c r="CSO3843" s="116"/>
      <c r="CSP3843" s="114"/>
      <c r="CSQ3843" s="115"/>
      <c r="CSR3843" s="115"/>
      <c r="CSS3843" s="115"/>
      <c r="CST3843" s="113"/>
      <c r="CSU3843" s="114"/>
      <c r="CSV3843" s="114"/>
      <c r="CSW3843" s="113"/>
      <c r="CSX3843" s="118"/>
      <c r="CSY3843" s="117"/>
      <c r="CSZ3843" s="114"/>
      <c r="CTA3843" s="114"/>
      <c r="CTB3843" s="114"/>
      <c r="CTC3843" s="114"/>
      <c r="CTD3843" s="114"/>
      <c r="CTE3843" s="114"/>
      <c r="CTF3843" s="114"/>
      <c r="CTG3843" s="114"/>
      <c r="CTH3843" s="114"/>
      <c r="CTI3843" s="114"/>
      <c r="CTJ3843" s="116"/>
      <c r="CTK3843" s="114"/>
      <c r="CTL3843" s="115"/>
      <c r="CTM3843" s="115"/>
      <c r="CTN3843" s="115"/>
      <c r="CTO3843" s="113"/>
      <c r="CTP3843" s="114"/>
      <c r="CTQ3843" s="114"/>
      <c r="CTR3843" s="113"/>
      <c r="CTS3843" s="118"/>
      <c r="CTT3843" s="117"/>
      <c r="CTU3843" s="114"/>
      <c r="CTV3843" s="114"/>
      <c r="CTW3843" s="114"/>
      <c r="CTX3843" s="114"/>
      <c r="CTY3843" s="114"/>
      <c r="CTZ3843" s="114"/>
      <c r="CUA3843" s="114"/>
      <c r="CUB3843" s="114"/>
      <c r="CUC3843" s="114"/>
      <c r="CUD3843" s="114"/>
      <c r="CUE3843" s="116"/>
      <c r="CUF3843" s="114"/>
      <c r="CUG3843" s="115"/>
      <c r="CUH3843" s="115"/>
      <c r="CUI3843" s="115"/>
      <c r="CUJ3843" s="113"/>
      <c r="CUK3843" s="114"/>
      <c r="CUL3843" s="114"/>
      <c r="CUM3843" s="113"/>
      <c r="CUN3843" s="118"/>
      <c r="CUO3843" s="117"/>
      <c r="CUP3843" s="114"/>
      <c r="CUQ3843" s="114"/>
      <c r="CUR3843" s="114"/>
      <c r="CUS3843" s="114"/>
      <c r="CUT3843" s="114"/>
      <c r="CUU3843" s="114"/>
      <c r="CUV3843" s="114"/>
      <c r="CUW3843" s="114"/>
      <c r="CUX3843" s="114"/>
      <c r="CUY3843" s="114"/>
      <c r="CUZ3843" s="116"/>
      <c r="CVA3843" s="114"/>
      <c r="CVB3843" s="115"/>
      <c r="CVC3843" s="115"/>
      <c r="CVD3843" s="115"/>
      <c r="CVE3843" s="113"/>
      <c r="CVF3843" s="114"/>
      <c r="CVG3843" s="114"/>
      <c r="CVH3843" s="113"/>
      <c r="CVI3843" s="118"/>
      <c r="CVJ3843" s="117"/>
      <c r="CVK3843" s="114"/>
      <c r="CVL3843" s="114"/>
      <c r="CVM3843" s="114"/>
      <c r="CVN3843" s="114"/>
      <c r="CVO3843" s="114"/>
      <c r="CVP3843" s="114"/>
      <c r="CVQ3843" s="114"/>
      <c r="CVR3843" s="114"/>
      <c r="CVS3843" s="114"/>
      <c r="CVT3843" s="114"/>
      <c r="CVU3843" s="116"/>
      <c r="CVV3843" s="114"/>
      <c r="CVW3843" s="115"/>
      <c r="CVX3843" s="115"/>
      <c r="CVY3843" s="115"/>
      <c r="CVZ3843" s="113"/>
      <c r="CWA3843" s="114"/>
      <c r="CWB3843" s="114"/>
      <c r="CWC3843" s="113"/>
      <c r="CWD3843" s="118"/>
      <c r="CWE3843" s="117"/>
      <c r="CWF3843" s="114"/>
      <c r="CWG3843" s="114"/>
      <c r="CWH3843" s="114"/>
      <c r="CWI3843" s="114"/>
      <c r="CWJ3843" s="114"/>
      <c r="CWK3843" s="114"/>
      <c r="CWL3843" s="114"/>
      <c r="CWM3843" s="114"/>
      <c r="CWN3843" s="114"/>
      <c r="CWO3843" s="114"/>
      <c r="CWP3843" s="116"/>
      <c r="CWQ3843" s="114"/>
      <c r="CWR3843" s="115"/>
      <c r="CWS3843" s="115"/>
      <c r="CWT3843" s="115"/>
      <c r="CWU3843" s="113"/>
      <c r="CWV3843" s="114"/>
      <c r="CWW3843" s="114"/>
      <c r="CWX3843" s="113"/>
      <c r="CWY3843" s="118"/>
      <c r="CWZ3843" s="117"/>
      <c r="CXA3843" s="114"/>
      <c r="CXB3843" s="114"/>
      <c r="CXC3843" s="114"/>
      <c r="CXD3843" s="114"/>
      <c r="CXE3843" s="114"/>
      <c r="CXF3843" s="114"/>
      <c r="CXG3843" s="114"/>
      <c r="CXH3843" s="114"/>
      <c r="CXI3843" s="114"/>
      <c r="CXJ3843" s="114"/>
      <c r="CXK3843" s="116"/>
      <c r="CXL3843" s="114"/>
      <c r="CXM3843" s="115"/>
      <c r="CXN3843" s="115"/>
      <c r="CXO3843" s="115"/>
      <c r="CXP3843" s="113"/>
      <c r="CXQ3843" s="114"/>
      <c r="CXR3843" s="114"/>
      <c r="CXS3843" s="113"/>
      <c r="CXT3843" s="118"/>
      <c r="CXU3843" s="117"/>
      <c r="CXV3843" s="114"/>
      <c r="CXW3843" s="114"/>
      <c r="CXX3843" s="114"/>
      <c r="CXY3843" s="114"/>
      <c r="CXZ3843" s="114"/>
      <c r="CYA3843" s="114"/>
      <c r="CYB3843" s="114"/>
      <c r="CYC3843" s="114"/>
      <c r="CYD3843" s="114"/>
      <c r="CYE3843" s="114"/>
      <c r="CYF3843" s="116"/>
      <c r="CYG3843" s="114"/>
      <c r="CYH3843" s="115"/>
      <c r="CYI3843" s="115"/>
      <c r="CYJ3843" s="115"/>
      <c r="CYK3843" s="113"/>
      <c r="CYL3843" s="114"/>
      <c r="CYM3843" s="114"/>
      <c r="CYN3843" s="113"/>
      <c r="CYO3843" s="118"/>
      <c r="CYP3843" s="117"/>
      <c r="CYQ3843" s="114"/>
      <c r="CYR3843" s="114"/>
      <c r="CYS3843" s="114"/>
      <c r="CYT3843" s="114"/>
      <c r="CYU3843" s="114"/>
      <c r="CYV3843" s="114"/>
      <c r="CYW3843" s="114"/>
      <c r="CYX3843" s="114"/>
      <c r="CYY3843" s="114"/>
      <c r="CYZ3843" s="114"/>
      <c r="CZA3843" s="116"/>
      <c r="CZB3843" s="114"/>
      <c r="CZC3843" s="115"/>
      <c r="CZD3843" s="115"/>
      <c r="CZE3843" s="115"/>
      <c r="CZF3843" s="113"/>
      <c r="CZG3843" s="114"/>
      <c r="CZH3843" s="114"/>
      <c r="CZI3843" s="113"/>
      <c r="CZJ3843" s="118"/>
      <c r="CZK3843" s="117"/>
      <c r="CZL3843" s="114"/>
      <c r="CZM3843" s="114"/>
      <c r="CZN3843" s="114"/>
      <c r="CZO3843" s="114"/>
      <c r="CZP3843" s="114"/>
      <c r="CZQ3843" s="114"/>
      <c r="CZR3843" s="114"/>
      <c r="CZS3843" s="114"/>
      <c r="CZT3843" s="114"/>
      <c r="CZU3843" s="114"/>
      <c r="CZV3843" s="116"/>
      <c r="CZW3843" s="114"/>
      <c r="CZX3843" s="115"/>
      <c r="CZY3843" s="115"/>
      <c r="CZZ3843" s="115"/>
      <c r="DAA3843" s="113"/>
      <c r="DAB3843" s="114"/>
      <c r="DAC3843" s="114"/>
      <c r="DAD3843" s="113"/>
      <c r="DAE3843" s="118"/>
      <c r="DAF3843" s="117"/>
      <c r="DAG3843" s="114"/>
      <c r="DAH3843" s="114"/>
      <c r="DAI3843" s="114"/>
      <c r="DAJ3843" s="114"/>
      <c r="DAK3843" s="114"/>
      <c r="DAL3843" s="114"/>
      <c r="DAM3843" s="114"/>
      <c r="DAN3843" s="114"/>
      <c r="DAO3843" s="114"/>
      <c r="DAP3843" s="114"/>
      <c r="DAQ3843" s="116"/>
      <c r="DAR3843" s="114"/>
      <c r="DAS3843" s="115"/>
      <c r="DAT3843" s="115"/>
      <c r="DAU3843" s="115"/>
      <c r="DAV3843" s="113"/>
      <c r="DAW3843" s="114"/>
      <c r="DAX3843" s="114"/>
      <c r="DAY3843" s="113"/>
      <c r="DAZ3843" s="118"/>
      <c r="DBA3843" s="117"/>
      <c r="DBB3843" s="114"/>
      <c r="DBC3843" s="114"/>
      <c r="DBD3843" s="114"/>
      <c r="DBE3843" s="114"/>
      <c r="DBF3843" s="114"/>
      <c r="DBG3843" s="114"/>
      <c r="DBH3843" s="114"/>
      <c r="DBI3843" s="114"/>
      <c r="DBJ3843" s="114"/>
      <c r="DBK3843" s="114"/>
      <c r="DBL3843" s="116"/>
      <c r="DBM3843" s="114"/>
      <c r="DBN3843" s="115"/>
      <c r="DBO3843" s="115"/>
      <c r="DBP3843" s="115"/>
      <c r="DBQ3843" s="113"/>
      <c r="DBR3843" s="114"/>
      <c r="DBS3843" s="114"/>
      <c r="DBT3843" s="113"/>
      <c r="DBU3843" s="118"/>
      <c r="DBV3843" s="117"/>
      <c r="DBW3843" s="114"/>
      <c r="DBX3843" s="114"/>
      <c r="DBY3843" s="114"/>
      <c r="DBZ3843" s="114"/>
      <c r="DCA3843" s="114"/>
      <c r="DCB3843" s="114"/>
      <c r="DCC3843" s="114"/>
      <c r="DCD3843" s="114"/>
      <c r="DCE3843" s="114"/>
      <c r="DCF3843" s="114"/>
      <c r="DCG3843" s="116"/>
      <c r="DCH3843" s="114"/>
      <c r="DCI3843" s="115"/>
      <c r="DCJ3843" s="115"/>
      <c r="DCK3843" s="115"/>
      <c r="DCL3843" s="113"/>
      <c r="DCM3843" s="114"/>
      <c r="DCN3843" s="114"/>
      <c r="DCO3843" s="113"/>
      <c r="DCP3843" s="118"/>
      <c r="DCQ3843" s="117"/>
      <c r="DCR3843" s="114"/>
      <c r="DCS3843" s="114"/>
      <c r="DCT3843" s="114"/>
      <c r="DCU3843" s="114"/>
      <c r="DCV3843" s="114"/>
      <c r="DCW3843" s="114"/>
      <c r="DCX3843" s="114"/>
      <c r="DCY3843" s="114"/>
      <c r="DCZ3843" s="114"/>
      <c r="DDA3843" s="114"/>
      <c r="DDB3843" s="116"/>
      <c r="DDC3843" s="114"/>
      <c r="DDD3843" s="115"/>
      <c r="DDE3843" s="115"/>
      <c r="DDF3843" s="115"/>
      <c r="DDG3843" s="113"/>
      <c r="DDH3843" s="114"/>
      <c r="DDI3843" s="114"/>
      <c r="DDJ3843" s="113"/>
      <c r="DDK3843" s="118"/>
      <c r="DDL3843" s="117"/>
      <c r="DDM3843" s="114"/>
      <c r="DDN3843" s="114"/>
      <c r="DDO3843" s="114"/>
      <c r="DDP3843" s="114"/>
      <c r="DDQ3843" s="114"/>
      <c r="DDR3843" s="114"/>
      <c r="DDS3843" s="114"/>
      <c r="DDT3843" s="114"/>
      <c r="DDU3843" s="114"/>
      <c r="DDV3843" s="114"/>
      <c r="DDW3843" s="116"/>
      <c r="DDX3843" s="114"/>
      <c r="DDY3843" s="115"/>
      <c r="DDZ3843" s="115"/>
      <c r="DEA3843" s="115"/>
      <c r="DEB3843" s="113"/>
      <c r="DEC3843" s="114"/>
      <c r="DED3843" s="114"/>
      <c r="DEE3843" s="113"/>
      <c r="DEF3843" s="118"/>
      <c r="DEG3843" s="117"/>
      <c r="DEH3843" s="114"/>
      <c r="DEI3843" s="114"/>
      <c r="DEJ3843" s="114"/>
      <c r="DEK3843" s="114"/>
      <c r="DEL3843" s="114"/>
      <c r="DEM3843" s="114"/>
      <c r="DEN3843" s="114"/>
      <c r="DEO3843" s="114"/>
      <c r="DEP3843" s="114"/>
      <c r="DEQ3843" s="114"/>
      <c r="DER3843" s="116"/>
      <c r="DES3843" s="114"/>
      <c r="DET3843" s="115"/>
      <c r="DEU3843" s="115"/>
      <c r="DEV3843" s="115"/>
      <c r="DEW3843" s="113"/>
      <c r="DEX3843" s="114"/>
      <c r="DEY3843" s="114"/>
      <c r="DEZ3843" s="113"/>
      <c r="DFA3843" s="118"/>
      <c r="DFB3843" s="117"/>
      <c r="DFC3843" s="114"/>
      <c r="DFD3843" s="114"/>
      <c r="DFE3843" s="114"/>
      <c r="DFF3843" s="114"/>
      <c r="DFG3843" s="114"/>
      <c r="DFH3843" s="114"/>
      <c r="DFI3843" s="114"/>
      <c r="DFJ3843" s="114"/>
      <c r="DFK3843" s="114"/>
      <c r="DFL3843" s="114"/>
      <c r="DFM3843" s="116"/>
      <c r="DFN3843" s="114"/>
      <c r="DFO3843" s="115"/>
      <c r="DFP3843" s="115"/>
      <c r="DFQ3843" s="115"/>
      <c r="DFR3843" s="113"/>
      <c r="DFS3843" s="114"/>
      <c r="DFT3843" s="114"/>
      <c r="DFU3843" s="113"/>
      <c r="DFV3843" s="118"/>
      <c r="DFW3843" s="117"/>
      <c r="DFX3843" s="114"/>
      <c r="DFY3843" s="114"/>
      <c r="DFZ3843" s="114"/>
      <c r="DGA3843" s="114"/>
      <c r="DGB3843" s="114"/>
      <c r="DGC3843" s="114"/>
      <c r="DGD3843" s="114"/>
      <c r="DGE3843" s="114"/>
      <c r="DGF3843" s="114"/>
      <c r="DGG3843" s="114"/>
      <c r="DGH3843" s="116"/>
      <c r="DGI3843" s="114"/>
      <c r="DGJ3843" s="115"/>
      <c r="DGK3843" s="115"/>
      <c r="DGL3843" s="115"/>
      <c r="DGM3843" s="113"/>
      <c r="DGN3843" s="114"/>
      <c r="DGO3843" s="114"/>
      <c r="DGP3843" s="113"/>
      <c r="DGQ3843" s="118"/>
      <c r="DGR3843" s="117"/>
      <c r="DGS3843" s="114"/>
      <c r="DGT3843" s="114"/>
      <c r="DGU3843" s="114"/>
      <c r="DGV3843" s="114"/>
      <c r="DGW3843" s="114"/>
      <c r="DGX3843" s="114"/>
      <c r="DGY3843" s="114"/>
      <c r="DGZ3843" s="114"/>
      <c r="DHA3843" s="114"/>
      <c r="DHB3843" s="114"/>
      <c r="DHC3843" s="116"/>
      <c r="DHD3843" s="114"/>
      <c r="DHE3843" s="115"/>
      <c r="DHF3843" s="115"/>
      <c r="DHG3843" s="115"/>
      <c r="DHH3843" s="113"/>
      <c r="DHI3843" s="114"/>
      <c r="DHJ3843" s="114"/>
      <c r="DHK3843" s="113"/>
      <c r="DHL3843" s="118"/>
      <c r="DHM3843" s="117"/>
      <c r="DHN3843" s="114"/>
      <c r="DHO3843" s="114"/>
      <c r="DHP3843" s="114"/>
      <c r="DHQ3843" s="114"/>
      <c r="DHR3843" s="114"/>
      <c r="DHS3843" s="114"/>
      <c r="DHT3843" s="114"/>
      <c r="DHU3843" s="114"/>
      <c r="DHV3843" s="114"/>
      <c r="DHW3843" s="114"/>
      <c r="DHX3843" s="116"/>
      <c r="DHY3843" s="114"/>
      <c r="DHZ3843" s="115"/>
      <c r="DIA3843" s="115"/>
      <c r="DIB3843" s="115"/>
      <c r="DIC3843" s="113"/>
      <c r="DID3843" s="114"/>
      <c r="DIE3843" s="114"/>
      <c r="DIF3843" s="113"/>
      <c r="DIG3843" s="118"/>
      <c r="DIH3843" s="117"/>
      <c r="DII3843" s="114"/>
      <c r="DIJ3843" s="114"/>
      <c r="DIK3843" s="114"/>
      <c r="DIL3843" s="114"/>
      <c r="DIM3843" s="114"/>
      <c r="DIN3843" s="114"/>
      <c r="DIO3843" s="114"/>
      <c r="DIP3843" s="114"/>
      <c r="DIQ3843" s="114"/>
      <c r="DIR3843" s="114"/>
      <c r="DIS3843" s="116"/>
      <c r="DIT3843" s="114"/>
      <c r="DIU3843" s="115"/>
      <c r="DIV3843" s="115"/>
      <c r="DIW3843" s="115"/>
      <c r="DIX3843" s="113"/>
      <c r="DIY3843" s="114"/>
      <c r="DIZ3843" s="114"/>
      <c r="DJA3843" s="113"/>
      <c r="DJB3843" s="118"/>
      <c r="DJC3843" s="117"/>
      <c r="DJD3843" s="114"/>
      <c r="DJE3843" s="114"/>
      <c r="DJF3843" s="114"/>
      <c r="DJG3843" s="114"/>
      <c r="DJH3843" s="114"/>
      <c r="DJI3843" s="114"/>
      <c r="DJJ3843" s="114"/>
      <c r="DJK3843" s="114"/>
      <c r="DJL3843" s="114"/>
      <c r="DJM3843" s="114"/>
      <c r="DJN3843" s="116"/>
      <c r="DJO3843" s="114"/>
      <c r="DJP3843" s="115"/>
      <c r="DJQ3843" s="115"/>
      <c r="DJR3843" s="115"/>
      <c r="DJS3843" s="113"/>
      <c r="DJT3843" s="114"/>
      <c r="DJU3843" s="114"/>
      <c r="DJV3843" s="113"/>
      <c r="DJW3843" s="118"/>
      <c r="DJX3843" s="117"/>
      <c r="DJY3843" s="114"/>
      <c r="DJZ3843" s="114"/>
      <c r="DKA3843" s="114"/>
      <c r="DKB3843" s="114"/>
      <c r="DKC3843" s="114"/>
      <c r="DKD3843" s="114"/>
      <c r="DKE3843" s="114"/>
      <c r="DKF3843" s="114"/>
      <c r="DKG3843" s="114"/>
      <c r="DKH3843" s="114"/>
      <c r="DKI3843" s="116"/>
      <c r="DKJ3843" s="114"/>
      <c r="DKK3843" s="115"/>
      <c r="DKL3843" s="115"/>
      <c r="DKM3843" s="115"/>
      <c r="DKN3843" s="113"/>
      <c r="DKO3843" s="114"/>
      <c r="DKP3843" s="114"/>
      <c r="DKQ3843" s="113"/>
      <c r="DKR3843" s="118"/>
      <c r="DKS3843" s="117"/>
      <c r="DKT3843" s="114"/>
      <c r="DKU3843" s="114"/>
      <c r="DKV3843" s="114"/>
      <c r="DKW3843" s="114"/>
      <c r="DKX3843" s="114"/>
      <c r="DKY3843" s="114"/>
      <c r="DKZ3843" s="114"/>
      <c r="DLA3843" s="114"/>
      <c r="DLB3843" s="114"/>
      <c r="DLC3843" s="114"/>
      <c r="DLD3843" s="116"/>
      <c r="DLE3843" s="114"/>
      <c r="DLF3843" s="115"/>
      <c r="DLG3843" s="115"/>
      <c r="DLH3843" s="115"/>
      <c r="DLI3843" s="113"/>
      <c r="DLJ3843" s="114"/>
      <c r="DLK3843" s="114"/>
      <c r="DLL3843" s="113"/>
      <c r="DLM3843" s="118"/>
      <c r="DLN3843" s="117"/>
      <c r="DLO3843" s="114"/>
      <c r="DLP3843" s="114"/>
      <c r="DLQ3843" s="114"/>
      <c r="DLR3843" s="114"/>
      <c r="DLS3843" s="114"/>
      <c r="DLT3843" s="114"/>
      <c r="DLU3843" s="114"/>
      <c r="DLV3843" s="114"/>
      <c r="DLW3843" s="114"/>
      <c r="DLX3843" s="114"/>
      <c r="DLY3843" s="116"/>
      <c r="DLZ3843" s="114"/>
      <c r="DMA3843" s="115"/>
      <c r="DMB3843" s="115"/>
      <c r="DMC3843" s="115"/>
      <c r="DMD3843" s="113"/>
      <c r="DME3843" s="114"/>
      <c r="DMF3843" s="114"/>
      <c r="DMG3843" s="113"/>
      <c r="DMH3843" s="118"/>
      <c r="DMI3843" s="117"/>
      <c r="DMJ3843" s="114"/>
      <c r="DMK3843" s="114"/>
      <c r="DML3843" s="114"/>
      <c r="DMM3843" s="114"/>
      <c r="DMN3843" s="114"/>
      <c r="DMO3843" s="114"/>
      <c r="DMP3843" s="114"/>
      <c r="DMQ3843" s="114"/>
      <c r="DMR3843" s="114"/>
      <c r="DMS3843" s="114"/>
      <c r="DMT3843" s="116"/>
      <c r="DMU3843" s="114"/>
      <c r="DMV3843" s="115"/>
      <c r="DMW3843" s="115"/>
      <c r="DMX3843" s="115"/>
      <c r="DMY3843" s="113"/>
      <c r="DMZ3843" s="114"/>
      <c r="DNA3843" s="114"/>
      <c r="DNB3843" s="113"/>
      <c r="DNC3843" s="118"/>
      <c r="DND3843" s="117"/>
      <c r="DNE3843" s="114"/>
      <c r="DNF3843" s="114"/>
      <c r="DNG3843" s="114"/>
      <c r="DNH3843" s="114"/>
      <c r="DNI3843" s="114"/>
      <c r="DNJ3843" s="114"/>
      <c r="DNK3843" s="114"/>
      <c r="DNL3843" s="114"/>
      <c r="DNM3843" s="114"/>
      <c r="DNN3843" s="114"/>
      <c r="DNO3843" s="116"/>
      <c r="DNP3843" s="114"/>
      <c r="DNQ3843" s="115"/>
      <c r="DNR3843" s="115"/>
      <c r="DNS3843" s="115"/>
      <c r="DNT3843" s="113"/>
      <c r="DNU3843" s="114"/>
      <c r="DNV3843" s="114"/>
      <c r="DNW3843" s="113"/>
      <c r="DNX3843" s="118"/>
      <c r="DNY3843" s="117"/>
      <c r="DNZ3843" s="114"/>
      <c r="DOA3843" s="114"/>
      <c r="DOB3843" s="114"/>
      <c r="DOC3843" s="114"/>
      <c r="DOD3843" s="114"/>
      <c r="DOE3843" s="114"/>
      <c r="DOF3843" s="114"/>
      <c r="DOG3843" s="114"/>
      <c r="DOH3843" s="114"/>
      <c r="DOI3843" s="114"/>
      <c r="DOJ3843" s="116"/>
      <c r="DOK3843" s="114"/>
      <c r="DOL3843" s="115"/>
      <c r="DOM3843" s="115"/>
      <c r="DON3843" s="115"/>
      <c r="DOO3843" s="113"/>
      <c r="DOP3843" s="114"/>
      <c r="DOQ3843" s="114"/>
      <c r="DOR3843" s="113"/>
      <c r="DOS3843" s="118"/>
      <c r="DOT3843" s="117"/>
      <c r="DOU3843" s="114"/>
      <c r="DOV3843" s="114"/>
      <c r="DOW3843" s="114"/>
      <c r="DOX3843" s="114"/>
      <c r="DOY3843" s="114"/>
      <c r="DOZ3843" s="114"/>
      <c r="DPA3843" s="114"/>
      <c r="DPB3843" s="114"/>
      <c r="DPC3843" s="114"/>
      <c r="DPD3843" s="114"/>
      <c r="DPE3843" s="116"/>
      <c r="DPF3843" s="114"/>
      <c r="DPG3843" s="115"/>
      <c r="DPH3843" s="115"/>
      <c r="DPI3843" s="115"/>
      <c r="DPJ3843" s="113"/>
      <c r="DPK3843" s="114"/>
      <c r="DPL3843" s="114"/>
      <c r="DPM3843" s="113"/>
      <c r="DPN3843" s="118"/>
      <c r="DPO3843" s="117"/>
      <c r="DPP3843" s="114"/>
      <c r="DPQ3843" s="114"/>
      <c r="DPR3843" s="114"/>
      <c r="DPS3843" s="114"/>
      <c r="DPT3843" s="114"/>
      <c r="DPU3843" s="114"/>
      <c r="DPV3843" s="114"/>
      <c r="DPW3843" s="114"/>
      <c r="DPX3843" s="114"/>
      <c r="DPY3843" s="114"/>
      <c r="DPZ3843" s="116"/>
      <c r="DQA3843" s="114"/>
      <c r="DQB3843" s="115"/>
      <c r="DQC3843" s="115"/>
      <c r="DQD3843" s="115"/>
      <c r="DQE3843" s="113"/>
      <c r="DQF3843" s="114"/>
      <c r="DQG3843" s="114"/>
      <c r="DQH3843" s="113"/>
      <c r="DQI3843" s="118"/>
      <c r="DQJ3843" s="117"/>
      <c r="DQK3843" s="114"/>
      <c r="DQL3843" s="114"/>
      <c r="DQM3843" s="114"/>
      <c r="DQN3843" s="114"/>
      <c r="DQO3843" s="114"/>
      <c r="DQP3843" s="114"/>
      <c r="DQQ3843" s="114"/>
      <c r="DQR3843" s="114"/>
      <c r="DQS3843" s="114"/>
      <c r="DQT3843" s="114"/>
      <c r="DQU3843" s="116"/>
      <c r="DQV3843" s="114"/>
      <c r="DQW3843" s="115"/>
      <c r="DQX3843" s="115"/>
      <c r="DQY3843" s="115"/>
      <c r="DQZ3843" s="113"/>
      <c r="DRA3843" s="114"/>
      <c r="DRB3843" s="114"/>
      <c r="DRC3843" s="113"/>
      <c r="DRD3843" s="118"/>
      <c r="DRE3843" s="117"/>
      <c r="DRF3843" s="114"/>
      <c r="DRG3843" s="114"/>
      <c r="DRH3843" s="114"/>
      <c r="DRI3843" s="114"/>
      <c r="DRJ3843" s="114"/>
      <c r="DRK3843" s="114"/>
      <c r="DRL3843" s="114"/>
      <c r="DRM3843" s="114"/>
      <c r="DRN3843" s="114"/>
      <c r="DRO3843" s="114"/>
      <c r="DRP3843" s="116"/>
      <c r="DRQ3843" s="114"/>
      <c r="DRR3843" s="115"/>
      <c r="DRS3843" s="115"/>
      <c r="DRT3843" s="115"/>
      <c r="DRU3843" s="113"/>
      <c r="DRV3843" s="114"/>
      <c r="DRW3843" s="114"/>
      <c r="DRX3843" s="113"/>
      <c r="DRY3843" s="118"/>
      <c r="DRZ3843" s="117"/>
      <c r="DSA3843" s="114"/>
      <c r="DSB3843" s="114"/>
      <c r="DSC3843" s="114"/>
      <c r="DSD3843" s="114"/>
      <c r="DSE3843" s="114"/>
      <c r="DSF3843" s="114"/>
      <c r="DSG3843" s="114"/>
      <c r="DSH3843" s="114"/>
      <c r="DSI3843" s="114"/>
      <c r="DSJ3843" s="114"/>
      <c r="DSK3843" s="116"/>
      <c r="DSL3843" s="114"/>
      <c r="DSM3843" s="115"/>
      <c r="DSN3843" s="115"/>
      <c r="DSO3843" s="115"/>
      <c r="DSP3843" s="113"/>
      <c r="DSQ3843" s="114"/>
      <c r="DSR3843" s="114"/>
      <c r="DSS3843" s="113"/>
      <c r="DST3843" s="118"/>
      <c r="DSU3843" s="117"/>
      <c r="DSV3843" s="114"/>
      <c r="DSW3843" s="114"/>
      <c r="DSX3843" s="114"/>
      <c r="DSY3843" s="114"/>
      <c r="DSZ3843" s="114"/>
      <c r="DTA3843" s="114"/>
      <c r="DTB3843" s="114"/>
      <c r="DTC3843" s="114"/>
      <c r="DTD3843" s="114"/>
      <c r="DTE3843" s="114"/>
      <c r="DTF3843" s="116"/>
      <c r="DTG3843" s="114"/>
      <c r="DTH3843" s="115"/>
      <c r="DTI3843" s="115"/>
      <c r="DTJ3843" s="115"/>
      <c r="DTK3843" s="113"/>
      <c r="DTL3843" s="114"/>
      <c r="DTM3843" s="114"/>
      <c r="DTN3843" s="113"/>
      <c r="DTO3843" s="118"/>
      <c r="DTP3843" s="117"/>
      <c r="DTQ3843" s="114"/>
      <c r="DTR3843" s="114"/>
      <c r="DTS3843" s="114"/>
      <c r="DTT3843" s="114"/>
      <c r="DTU3843" s="114"/>
      <c r="DTV3843" s="114"/>
      <c r="DTW3843" s="114"/>
      <c r="DTX3843" s="114"/>
      <c r="DTY3843" s="114"/>
      <c r="DTZ3843" s="114"/>
      <c r="DUA3843" s="116"/>
      <c r="DUB3843" s="114"/>
      <c r="DUC3843" s="115"/>
      <c r="DUD3843" s="115"/>
      <c r="DUE3843" s="115"/>
      <c r="DUF3843" s="113"/>
      <c r="DUG3843" s="114"/>
      <c r="DUH3843" s="114"/>
      <c r="DUI3843" s="113"/>
      <c r="DUJ3843" s="118"/>
      <c r="DUK3843" s="117"/>
      <c r="DUL3843" s="114"/>
      <c r="DUM3843" s="114"/>
      <c r="DUN3843" s="114"/>
      <c r="DUO3843" s="114"/>
      <c r="DUP3843" s="114"/>
      <c r="DUQ3843" s="114"/>
      <c r="DUR3843" s="114"/>
      <c r="DUS3843" s="114"/>
      <c r="DUT3843" s="114"/>
      <c r="DUU3843" s="114"/>
      <c r="DUV3843" s="116"/>
      <c r="DUW3843" s="114"/>
      <c r="DUX3843" s="115"/>
      <c r="DUY3843" s="115"/>
      <c r="DUZ3843" s="115"/>
      <c r="DVA3843" s="113"/>
      <c r="DVB3843" s="114"/>
      <c r="DVC3843" s="114"/>
      <c r="DVD3843" s="113"/>
      <c r="DVE3843" s="118"/>
      <c r="DVF3843" s="117"/>
      <c r="DVG3843" s="114"/>
      <c r="DVH3843" s="114"/>
      <c r="DVI3843" s="114"/>
      <c r="DVJ3843" s="114"/>
      <c r="DVK3843" s="114"/>
      <c r="DVL3843" s="114"/>
      <c r="DVM3843" s="114"/>
      <c r="DVN3843" s="114"/>
      <c r="DVO3843" s="114"/>
      <c r="DVP3843" s="114"/>
      <c r="DVQ3843" s="116"/>
      <c r="DVR3843" s="114"/>
      <c r="DVS3843" s="115"/>
      <c r="DVT3843" s="115"/>
      <c r="DVU3843" s="115"/>
      <c r="DVV3843" s="113"/>
      <c r="DVW3843" s="114"/>
      <c r="DVX3843" s="114"/>
      <c r="DVY3843" s="113"/>
      <c r="DVZ3843" s="118"/>
      <c r="DWA3843" s="117"/>
      <c r="DWB3843" s="114"/>
      <c r="DWC3843" s="114"/>
      <c r="DWD3843" s="114"/>
      <c r="DWE3843" s="114"/>
      <c r="DWF3843" s="114"/>
      <c r="DWG3843" s="114"/>
      <c r="DWH3843" s="114"/>
      <c r="DWI3843" s="114"/>
      <c r="DWJ3843" s="114"/>
      <c r="DWK3843" s="114"/>
      <c r="DWL3843" s="116"/>
      <c r="DWM3843" s="114"/>
      <c r="DWN3843" s="115"/>
      <c r="DWO3843" s="115"/>
      <c r="DWP3843" s="115"/>
      <c r="DWQ3843" s="113"/>
      <c r="DWR3843" s="114"/>
      <c r="DWS3843" s="114"/>
      <c r="DWT3843" s="113"/>
      <c r="DWU3843" s="118"/>
      <c r="DWV3843" s="117"/>
      <c r="DWW3843" s="114"/>
      <c r="DWX3843" s="114"/>
      <c r="DWY3843" s="114"/>
      <c r="DWZ3843" s="114"/>
      <c r="DXA3843" s="114"/>
      <c r="DXB3843" s="114"/>
      <c r="DXC3843" s="114"/>
      <c r="DXD3843" s="114"/>
      <c r="DXE3843" s="114"/>
      <c r="DXF3843" s="114"/>
      <c r="DXG3843" s="116"/>
      <c r="DXH3843" s="114"/>
      <c r="DXI3843" s="115"/>
      <c r="DXJ3843" s="115"/>
      <c r="DXK3843" s="115"/>
      <c r="DXL3843" s="113"/>
      <c r="DXM3843" s="114"/>
      <c r="DXN3843" s="114"/>
      <c r="DXO3843" s="113"/>
      <c r="DXP3843" s="118"/>
      <c r="DXQ3843" s="117"/>
      <c r="DXR3843" s="114"/>
      <c r="DXS3843" s="114"/>
      <c r="DXT3843" s="114"/>
      <c r="DXU3843" s="114"/>
      <c r="DXV3843" s="114"/>
      <c r="DXW3843" s="114"/>
      <c r="DXX3843" s="114"/>
      <c r="DXY3843" s="114"/>
      <c r="DXZ3843" s="114"/>
      <c r="DYA3843" s="114"/>
      <c r="DYB3843" s="116"/>
      <c r="DYC3843" s="114"/>
      <c r="DYD3843" s="115"/>
      <c r="DYE3843" s="115"/>
      <c r="DYF3843" s="115"/>
      <c r="DYG3843" s="113"/>
      <c r="DYH3843" s="114"/>
      <c r="DYI3843" s="114"/>
      <c r="DYJ3843" s="113"/>
      <c r="DYK3843" s="118"/>
      <c r="DYL3843" s="117"/>
      <c r="DYM3843" s="114"/>
      <c r="DYN3843" s="114"/>
      <c r="DYO3843" s="114"/>
      <c r="DYP3843" s="114"/>
      <c r="DYQ3843" s="114"/>
      <c r="DYR3843" s="114"/>
      <c r="DYS3843" s="114"/>
      <c r="DYT3843" s="114"/>
      <c r="DYU3843" s="114"/>
      <c r="DYV3843" s="114"/>
      <c r="DYW3843" s="116"/>
      <c r="DYX3843" s="114"/>
      <c r="DYY3843" s="115"/>
      <c r="DYZ3843" s="115"/>
      <c r="DZA3843" s="115"/>
      <c r="DZB3843" s="113"/>
      <c r="DZC3843" s="114"/>
      <c r="DZD3843" s="114"/>
      <c r="DZE3843" s="113"/>
      <c r="DZF3843" s="118"/>
      <c r="DZG3843" s="117"/>
      <c r="DZH3843" s="114"/>
      <c r="DZI3843" s="114"/>
      <c r="DZJ3843" s="114"/>
      <c r="DZK3843" s="114"/>
      <c r="DZL3843" s="114"/>
      <c r="DZM3843" s="114"/>
      <c r="DZN3843" s="114"/>
      <c r="DZO3843" s="114"/>
      <c r="DZP3843" s="114"/>
      <c r="DZQ3843" s="114"/>
      <c r="DZR3843" s="116"/>
      <c r="DZS3843" s="114"/>
      <c r="DZT3843" s="115"/>
      <c r="DZU3843" s="115"/>
      <c r="DZV3843" s="115"/>
      <c r="DZW3843" s="113"/>
      <c r="DZX3843" s="114"/>
      <c r="DZY3843" s="114"/>
      <c r="DZZ3843" s="113"/>
      <c r="EAA3843" s="118"/>
      <c r="EAB3843" s="117"/>
      <c r="EAC3843" s="114"/>
      <c r="EAD3843" s="114"/>
      <c r="EAE3843" s="114"/>
      <c r="EAF3843" s="114"/>
      <c r="EAG3843" s="114"/>
      <c r="EAH3843" s="114"/>
      <c r="EAI3843" s="114"/>
      <c r="EAJ3843" s="114"/>
      <c r="EAK3843" s="114"/>
      <c r="EAL3843" s="114"/>
      <c r="EAM3843" s="116"/>
      <c r="EAN3843" s="114"/>
      <c r="EAO3843" s="115"/>
      <c r="EAP3843" s="115"/>
      <c r="EAQ3843" s="115"/>
      <c r="EAR3843" s="113"/>
      <c r="EAS3843" s="114"/>
      <c r="EAT3843" s="114"/>
      <c r="EAU3843" s="113"/>
      <c r="EAV3843" s="118"/>
      <c r="EAW3843" s="117"/>
      <c r="EAX3843" s="114"/>
      <c r="EAY3843" s="114"/>
      <c r="EAZ3843" s="114"/>
      <c r="EBA3843" s="114"/>
      <c r="EBB3843" s="114"/>
      <c r="EBC3843" s="114"/>
      <c r="EBD3843" s="114"/>
      <c r="EBE3843" s="114"/>
      <c r="EBF3843" s="114"/>
      <c r="EBG3843" s="114"/>
      <c r="EBH3843" s="116"/>
      <c r="EBI3843" s="114"/>
      <c r="EBJ3843" s="115"/>
      <c r="EBK3843" s="115"/>
      <c r="EBL3843" s="115"/>
      <c r="EBM3843" s="113"/>
      <c r="EBN3843" s="114"/>
      <c r="EBO3843" s="114"/>
      <c r="EBP3843" s="113"/>
      <c r="EBQ3843" s="118"/>
      <c r="EBR3843" s="117"/>
      <c r="EBS3843" s="114"/>
      <c r="EBT3843" s="114"/>
      <c r="EBU3843" s="114"/>
      <c r="EBV3843" s="114"/>
      <c r="EBW3843" s="114"/>
      <c r="EBX3843" s="114"/>
      <c r="EBY3843" s="114"/>
      <c r="EBZ3843" s="114"/>
      <c r="ECA3843" s="114"/>
      <c r="ECB3843" s="114"/>
      <c r="ECC3843" s="116"/>
      <c r="ECD3843" s="114"/>
      <c r="ECE3843" s="115"/>
      <c r="ECF3843" s="115"/>
      <c r="ECG3843" s="115"/>
      <c r="ECH3843" s="113"/>
      <c r="ECI3843" s="114"/>
      <c r="ECJ3843" s="114"/>
      <c r="ECK3843" s="113"/>
      <c r="ECL3843" s="118"/>
      <c r="ECM3843" s="117"/>
      <c r="ECN3843" s="114"/>
      <c r="ECO3843" s="114"/>
      <c r="ECP3843" s="114"/>
      <c r="ECQ3843" s="114"/>
      <c r="ECR3843" s="114"/>
      <c r="ECS3843" s="114"/>
      <c r="ECT3843" s="114"/>
      <c r="ECU3843" s="114"/>
      <c r="ECV3843" s="114"/>
      <c r="ECW3843" s="114"/>
      <c r="ECX3843" s="116"/>
      <c r="ECY3843" s="114"/>
      <c r="ECZ3843" s="115"/>
      <c r="EDA3843" s="115"/>
      <c r="EDB3843" s="115"/>
      <c r="EDC3843" s="113"/>
      <c r="EDD3843" s="114"/>
      <c r="EDE3843" s="114"/>
      <c r="EDF3843" s="113"/>
      <c r="EDG3843" s="118"/>
      <c r="EDH3843" s="117"/>
      <c r="EDI3843" s="114"/>
      <c r="EDJ3843" s="114"/>
      <c r="EDK3843" s="114"/>
      <c r="EDL3843" s="114"/>
      <c r="EDM3843" s="114"/>
      <c r="EDN3843" s="114"/>
      <c r="EDO3843" s="114"/>
      <c r="EDP3843" s="114"/>
      <c r="EDQ3843" s="114"/>
      <c r="EDR3843" s="114"/>
      <c r="EDS3843" s="116"/>
      <c r="EDT3843" s="114"/>
      <c r="EDU3843" s="115"/>
      <c r="EDV3843" s="115"/>
      <c r="EDW3843" s="115"/>
      <c r="EDX3843" s="113"/>
      <c r="EDY3843" s="114"/>
      <c r="EDZ3843" s="114"/>
      <c r="EEA3843" s="113"/>
      <c r="EEB3843" s="118"/>
      <c r="EEC3843" s="117"/>
      <c r="EED3843" s="114"/>
      <c r="EEE3843" s="114"/>
      <c r="EEF3843" s="114"/>
      <c r="EEG3843" s="114"/>
      <c r="EEH3843" s="114"/>
      <c r="EEI3843" s="114"/>
      <c r="EEJ3843" s="114"/>
      <c r="EEK3843" s="114"/>
      <c r="EEL3843" s="114"/>
      <c r="EEM3843" s="114"/>
      <c r="EEN3843" s="116"/>
      <c r="EEO3843" s="114"/>
      <c r="EEP3843" s="115"/>
      <c r="EEQ3843" s="115"/>
      <c r="EER3843" s="115"/>
      <c r="EES3843" s="113"/>
      <c r="EET3843" s="114"/>
      <c r="EEU3843" s="114"/>
      <c r="EEV3843" s="113"/>
      <c r="EEW3843" s="118"/>
      <c r="EEX3843" s="117"/>
      <c r="EEY3843" s="114"/>
      <c r="EEZ3843" s="114"/>
      <c r="EFA3843" s="114"/>
      <c r="EFB3843" s="114"/>
      <c r="EFC3843" s="114"/>
      <c r="EFD3843" s="114"/>
      <c r="EFE3843" s="114"/>
      <c r="EFF3843" s="114"/>
      <c r="EFG3843" s="114"/>
      <c r="EFH3843" s="114"/>
      <c r="EFI3843" s="116"/>
      <c r="EFJ3843" s="114"/>
      <c r="EFK3843" s="115"/>
      <c r="EFL3843" s="115"/>
      <c r="EFM3843" s="115"/>
      <c r="EFN3843" s="113"/>
      <c r="EFO3843" s="114"/>
      <c r="EFP3843" s="114"/>
      <c r="EFQ3843" s="113"/>
      <c r="EFR3843" s="118"/>
      <c r="EFS3843" s="117"/>
      <c r="EFT3843" s="114"/>
      <c r="EFU3843" s="114"/>
      <c r="EFV3843" s="114"/>
      <c r="EFW3843" s="114"/>
      <c r="EFX3843" s="114"/>
      <c r="EFY3843" s="114"/>
      <c r="EFZ3843" s="114"/>
      <c r="EGA3843" s="114"/>
      <c r="EGB3843" s="114"/>
      <c r="EGC3843" s="114"/>
      <c r="EGD3843" s="116"/>
      <c r="EGE3843" s="114"/>
      <c r="EGF3843" s="115"/>
      <c r="EGG3843" s="115"/>
      <c r="EGH3843" s="115"/>
      <c r="EGI3843" s="113"/>
      <c r="EGJ3843" s="114"/>
      <c r="EGK3843" s="114"/>
      <c r="EGL3843" s="113"/>
      <c r="EGM3843" s="118"/>
      <c r="EGN3843" s="117"/>
      <c r="EGO3843" s="114"/>
      <c r="EGP3843" s="114"/>
      <c r="EGQ3843" s="114"/>
      <c r="EGR3843" s="114"/>
      <c r="EGS3843" s="114"/>
      <c r="EGT3843" s="114"/>
      <c r="EGU3843" s="114"/>
      <c r="EGV3843" s="114"/>
      <c r="EGW3843" s="114"/>
      <c r="EGX3843" s="114"/>
      <c r="EGY3843" s="116"/>
      <c r="EGZ3843" s="114"/>
      <c r="EHA3843" s="115"/>
      <c r="EHB3843" s="115"/>
      <c r="EHC3843" s="115"/>
      <c r="EHD3843" s="113"/>
      <c r="EHE3843" s="114"/>
      <c r="EHF3843" s="114"/>
      <c r="EHG3843" s="113"/>
      <c r="EHH3843" s="118"/>
      <c r="EHI3843" s="117"/>
      <c r="EHJ3843" s="114"/>
      <c r="EHK3843" s="114"/>
      <c r="EHL3843" s="114"/>
      <c r="EHM3843" s="114"/>
      <c r="EHN3843" s="114"/>
      <c r="EHO3843" s="114"/>
      <c r="EHP3843" s="114"/>
      <c r="EHQ3843" s="114"/>
      <c r="EHR3843" s="114"/>
      <c r="EHS3843" s="114"/>
      <c r="EHT3843" s="116"/>
      <c r="EHU3843" s="114"/>
      <c r="EHV3843" s="115"/>
      <c r="EHW3843" s="115"/>
      <c r="EHX3843" s="115"/>
      <c r="EHY3843" s="113"/>
      <c r="EHZ3843" s="114"/>
      <c r="EIA3843" s="114"/>
      <c r="EIB3843" s="113"/>
      <c r="EIC3843" s="118"/>
      <c r="EID3843" s="117"/>
      <c r="EIE3843" s="114"/>
      <c r="EIF3843" s="114"/>
      <c r="EIG3843" s="114"/>
      <c r="EIH3843" s="114"/>
      <c r="EII3843" s="114"/>
      <c r="EIJ3843" s="114"/>
      <c r="EIK3843" s="114"/>
      <c r="EIL3843" s="114"/>
      <c r="EIM3843" s="114"/>
      <c r="EIN3843" s="114"/>
      <c r="EIO3843" s="116"/>
      <c r="EIP3843" s="114"/>
      <c r="EIQ3843" s="115"/>
      <c r="EIR3843" s="115"/>
      <c r="EIS3843" s="115"/>
      <c r="EIT3843" s="113"/>
      <c r="EIU3843" s="114"/>
      <c r="EIV3843" s="114"/>
      <c r="EIW3843" s="113"/>
      <c r="EIX3843" s="118"/>
      <c r="EIY3843" s="117"/>
      <c r="EIZ3843" s="114"/>
      <c r="EJA3843" s="114"/>
      <c r="EJB3843" s="114"/>
      <c r="EJC3843" s="114"/>
      <c r="EJD3843" s="114"/>
      <c r="EJE3843" s="114"/>
      <c r="EJF3843" s="114"/>
      <c r="EJG3843" s="114"/>
      <c r="EJH3843" s="114"/>
      <c r="EJI3843" s="114"/>
      <c r="EJJ3843" s="116"/>
      <c r="EJK3843" s="114"/>
      <c r="EJL3843" s="115"/>
      <c r="EJM3843" s="115"/>
      <c r="EJN3843" s="115"/>
      <c r="EJO3843" s="113"/>
      <c r="EJP3843" s="114"/>
      <c r="EJQ3843" s="114"/>
      <c r="EJR3843" s="113"/>
      <c r="EJS3843" s="118"/>
      <c r="EJT3843" s="117"/>
      <c r="EJU3843" s="114"/>
      <c r="EJV3843" s="114"/>
      <c r="EJW3843" s="114"/>
      <c r="EJX3843" s="114"/>
      <c r="EJY3843" s="114"/>
      <c r="EJZ3843" s="114"/>
      <c r="EKA3843" s="114"/>
      <c r="EKB3843" s="114"/>
      <c r="EKC3843" s="114"/>
      <c r="EKD3843" s="114"/>
      <c r="EKE3843" s="116"/>
      <c r="EKF3843" s="114"/>
      <c r="EKG3843" s="115"/>
      <c r="EKH3843" s="115"/>
      <c r="EKI3843" s="115"/>
      <c r="EKJ3843" s="113"/>
      <c r="EKK3843" s="114"/>
      <c r="EKL3843" s="114"/>
      <c r="EKM3843" s="113"/>
      <c r="EKN3843" s="118"/>
      <c r="EKO3843" s="117"/>
      <c r="EKP3843" s="114"/>
      <c r="EKQ3843" s="114"/>
      <c r="EKR3843" s="114"/>
      <c r="EKS3843" s="114"/>
      <c r="EKT3843" s="114"/>
      <c r="EKU3843" s="114"/>
      <c r="EKV3843" s="114"/>
      <c r="EKW3843" s="114"/>
      <c r="EKX3843" s="114"/>
      <c r="EKY3843" s="114"/>
      <c r="EKZ3843" s="116"/>
      <c r="ELA3843" s="114"/>
      <c r="ELB3843" s="115"/>
      <c r="ELC3843" s="115"/>
      <c r="ELD3843" s="115"/>
      <c r="ELE3843" s="113"/>
      <c r="ELF3843" s="114"/>
      <c r="ELG3843" s="114"/>
      <c r="ELH3843" s="113"/>
      <c r="ELI3843" s="118"/>
      <c r="ELJ3843" s="117"/>
      <c r="ELK3843" s="114"/>
      <c r="ELL3843" s="114"/>
      <c r="ELM3843" s="114"/>
      <c r="ELN3843" s="114"/>
      <c r="ELO3843" s="114"/>
      <c r="ELP3843" s="114"/>
      <c r="ELQ3843" s="114"/>
      <c r="ELR3843" s="114"/>
      <c r="ELS3843" s="114"/>
      <c r="ELT3843" s="114"/>
      <c r="ELU3843" s="116"/>
      <c r="ELV3843" s="114"/>
      <c r="ELW3843" s="115"/>
      <c r="ELX3843" s="115"/>
      <c r="ELY3843" s="115"/>
      <c r="ELZ3843" s="113"/>
      <c r="EMA3843" s="114"/>
      <c r="EMB3843" s="114"/>
      <c r="EMC3843" s="113"/>
      <c r="EMD3843" s="118"/>
      <c r="EME3843" s="117"/>
      <c r="EMF3843" s="114"/>
      <c r="EMG3843" s="114"/>
      <c r="EMH3843" s="114"/>
      <c r="EMI3843" s="114"/>
      <c r="EMJ3843" s="114"/>
      <c r="EMK3843" s="114"/>
      <c r="EML3843" s="114"/>
      <c r="EMM3843" s="114"/>
      <c r="EMN3843" s="114"/>
      <c r="EMO3843" s="114"/>
      <c r="EMP3843" s="116"/>
      <c r="EMQ3843" s="114"/>
      <c r="EMR3843" s="115"/>
      <c r="EMS3843" s="115"/>
      <c r="EMT3843" s="115"/>
      <c r="EMU3843" s="113"/>
      <c r="EMV3843" s="114"/>
      <c r="EMW3843" s="114"/>
      <c r="EMX3843" s="113"/>
      <c r="EMY3843" s="118"/>
      <c r="EMZ3843" s="117"/>
      <c r="ENA3843" s="114"/>
      <c r="ENB3843" s="114"/>
      <c r="ENC3843" s="114"/>
      <c r="END3843" s="114"/>
      <c r="ENE3843" s="114"/>
      <c r="ENF3843" s="114"/>
      <c r="ENG3843" s="114"/>
      <c r="ENH3843" s="114"/>
      <c r="ENI3843" s="114"/>
      <c r="ENJ3843" s="114"/>
      <c r="ENK3843" s="116"/>
      <c r="ENL3843" s="114"/>
      <c r="ENM3843" s="115"/>
      <c r="ENN3843" s="115"/>
      <c r="ENO3843" s="115"/>
      <c r="ENP3843" s="113"/>
      <c r="ENQ3843" s="114"/>
      <c r="ENR3843" s="114"/>
      <c r="ENS3843" s="113"/>
      <c r="ENT3843" s="118"/>
      <c r="ENU3843" s="117"/>
      <c r="ENV3843" s="114"/>
      <c r="ENW3843" s="114"/>
      <c r="ENX3843" s="114"/>
      <c r="ENY3843" s="114"/>
      <c r="ENZ3843" s="114"/>
      <c r="EOA3843" s="114"/>
      <c r="EOB3843" s="114"/>
      <c r="EOC3843" s="114"/>
      <c r="EOD3843" s="114"/>
      <c r="EOE3843" s="114"/>
      <c r="EOF3843" s="116"/>
      <c r="EOG3843" s="114"/>
      <c r="EOH3843" s="115"/>
      <c r="EOI3843" s="115"/>
      <c r="EOJ3843" s="115"/>
      <c r="EOK3843" s="113"/>
      <c r="EOL3843" s="114"/>
      <c r="EOM3843" s="114"/>
      <c r="EON3843" s="113"/>
      <c r="EOO3843" s="118"/>
      <c r="EOP3843" s="117"/>
      <c r="EOQ3843" s="114"/>
      <c r="EOR3843" s="114"/>
      <c r="EOS3843" s="114"/>
      <c r="EOT3843" s="114"/>
      <c r="EOU3843" s="114"/>
      <c r="EOV3843" s="114"/>
      <c r="EOW3843" s="114"/>
      <c r="EOX3843" s="114"/>
      <c r="EOY3843" s="114"/>
      <c r="EOZ3843" s="114"/>
      <c r="EPA3843" s="116"/>
      <c r="EPB3843" s="114"/>
      <c r="EPC3843" s="115"/>
      <c r="EPD3843" s="115"/>
      <c r="EPE3843" s="115"/>
      <c r="EPF3843" s="113"/>
      <c r="EPG3843" s="114"/>
      <c r="EPH3843" s="114"/>
      <c r="EPI3843" s="113"/>
      <c r="EPJ3843" s="118"/>
      <c r="EPK3843" s="117"/>
      <c r="EPL3843" s="114"/>
      <c r="EPM3843" s="114"/>
      <c r="EPN3843" s="114"/>
      <c r="EPO3843" s="114"/>
      <c r="EPP3843" s="114"/>
      <c r="EPQ3843" s="114"/>
      <c r="EPR3843" s="114"/>
      <c r="EPS3843" s="114"/>
      <c r="EPT3843" s="114"/>
      <c r="EPU3843" s="114"/>
      <c r="EPV3843" s="116"/>
      <c r="EPW3843" s="114"/>
      <c r="EPX3843" s="115"/>
      <c r="EPY3843" s="115"/>
      <c r="EPZ3843" s="115"/>
      <c r="EQA3843" s="113"/>
      <c r="EQB3843" s="114"/>
      <c r="EQC3843" s="114"/>
      <c r="EQD3843" s="113"/>
      <c r="EQE3843" s="118"/>
      <c r="EQF3843" s="117"/>
      <c r="EQG3843" s="114"/>
      <c r="EQH3843" s="114"/>
      <c r="EQI3843" s="114"/>
      <c r="EQJ3843" s="114"/>
      <c r="EQK3843" s="114"/>
      <c r="EQL3843" s="114"/>
      <c r="EQM3843" s="114"/>
      <c r="EQN3843" s="114"/>
      <c r="EQO3843" s="114"/>
      <c r="EQP3843" s="114"/>
      <c r="EQQ3843" s="116"/>
      <c r="EQR3843" s="114"/>
      <c r="EQS3843" s="115"/>
      <c r="EQT3843" s="115"/>
      <c r="EQU3843" s="115"/>
      <c r="EQV3843" s="113"/>
      <c r="EQW3843" s="114"/>
      <c r="EQX3843" s="114"/>
      <c r="EQY3843" s="113"/>
      <c r="EQZ3843" s="118"/>
      <c r="ERA3843" s="117"/>
      <c r="ERB3843" s="114"/>
      <c r="ERC3843" s="114"/>
      <c r="ERD3843" s="114"/>
      <c r="ERE3843" s="114"/>
      <c r="ERF3843" s="114"/>
      <c r="ERG3843" s="114"/>
      <c r="ERH3843" s="114"/>
      <c r="ERI3843" s="114"/>
      <c r="ERJ3843" s="114"/>
      <c r="ERK3843" s="114"/>
      <c r="ERL3843" s="116"/>
      <c r="ERM3843" s="114"/>
      <c r="ERN3843" s="115"/>
      <c r="ERO3843" s="115"/>
      <c r="ERP3843" s="115"/>
      <c r="ERQ3843" s="113"/>
      <c r="ERR3843" s="114"/>
      <c r="ERS3843" s="114"/>
      <c r="ERT3843" s="113"/>
      <c r="ERU3843" s="118"/>
      <c r="ERV3843" s="117"/>
      <c r="ERW3843" s="114"/>
      <c r="ERX3843" s="114"/>
      <c r="ERY3843" s="114"/>
      <c r="ERZ3843" s="114"/>
      <c r="ESA3843" s="114"/>
      <c r="ESB3843" s="114"/>
      <c r="ESC3843" s="114"/>
      <c r="ESD3843" s="114"/>
      <c r="ESE3843" s="114"/>
      <c r="ESF3843" s="114"/>
      <c r="ESG3843" s="116"/>
      <c r="ESH3843" s="114"/>
      <c r="ESI3843" s="115"/>
      <c r="ESJ3843" s="115"/>
      <c r="ESK3843" s="115"/>
      <c r="ESL3843" s="113"/>
      <c r="ESM3843" s="114"/>
      <c r="ESN3843" s="114"/>
      <c r="ESO3843" s="113"/>
      <c r="ESP3843" s="118"/>
      <c r="ESQ3843" s="117"/>
      <c r="ESR3843" s="114"/>
      <c r="ESS3843" s="114"/>
      <c r="EST3843" s="114"/>
      <c r="ESU3843" s="114"/>
      <c r="ESV3843" s="114"/>
      <c r="ESW3843" s="114"/>
      <c r="ESX3843" s="114"/>
      <c r="ESY3843" s="114"/>
      <c r="ESZ3843" s="114"/>
      <c r="ETA3843" s="114"/>
      <c r="ETB3843" s="116"/>
      <c r="ETC3843" s="114"/>
      <c r="ETD3843" s="115"/>
      <c r="ETE3843" s="115"/>
      <c r="ETF3843" s="115"/>
      <c r="ETG3843" s="113"/>
      <c r="ETH3843" s="114"/>
      <c r="ETI3843" s="114"/>
      <c r="ETJ3843" s="113"/>
      <c r="ETK3843" s="118"/>
      <c r="ETL3843" s="117"/>
      <c r="ETM3843" s="114"/>
      <c r="ETN3843" s="114"/>
      <c r="ETO3843" s="114"/>
      <c r="ETP3843" s="114"/>
      <c r="ETQ3843" s="114"/>
      <c r="ETR3843" s="114"/>
      <c r="ETS3843" s="114"/>
      <c r="ETT3843" s="114"/>
      <c r="ETU3843" s="114"/>
      <c r="ETV3843" s="114"/>
      <c r="ETW3843" s="116"/>
      <c r="ETX3843" s="114"/>
      <c r="ETY3843" s="115"/>
      <c r="ETZ3843" s="115"/>
      <c r="EUA3843" s="115"/>
      <c r="EUB3843" s="113"/>
      <c r="EUC3843" s="114"/>
      <c r="EUD3843" s="114"/>
      <c r="EUE3843" s="113"/>
      <c r="EUF3843" s="118"/>
      <c r="EUG3843" s="117"/>
      <c r="EUH3843" s="114"/>
      <c r="EUI3843" s="114"/>
      <c r="EUJ3843" s="114"/>
      <c r="EUK3843" s="114"/>
      <c r="EUL3843" s="114"/>
      <c r="EUM3843" s="114"/>
      <c r="EUN3843" s="114"/>
      <c r="EUO3843" s="114"/>
      <c r="EUP3843" s="114"/>
      <c r="EUQ3843" s="114"/>
      <c r="EUR3843" s="116"/>
      <c r="EUS3843" s="114"/>
      <c r="EUT3843" s="115"/>
      <c r="EUU3843" s="115"/>
      <c r="EUV3843" s="115"/>
      <c r="EUW3843" s="113"/>
      <c r="EUX3843" s="114"/>
      <c r="EUY3843" s="114"/>
      <c r="EUZ3843" s="113"/>
      <c r="EVA3843" s="118"/>
      <c r="EVB3843" s="117"/>
      <c r="EVC3843" s="114"/>
      <c r="EVD3843" s="114"/>
      <c r="EVE3843" s="114"/>
      <c r="EVF3843" s="114"/>
      <c r="EVG3843" s="114"/>
      <c r="EVH3843" s="114"/>
      <c r="EVI3843" s="114"/>
      <c r="EVJ3843" s="114"/>
      <c r="EVK3843" s="114"/>
      <c r="EVL3843" s="114"/>
      <c r="EVM3843" s="116"/>
      <c r="EVN3843" s="114"/>
      <c r="EVO3843" s="115"/>
      <c r="EVP3843" s="115"/>
      <c r="EVQ3843" s="115"/>
      <c r="EVR3843" s="113"/>
      <c r="EVS3843" s="114"/>
      <c r="EVT3843" s="114"/>
      <c r="EVU3843" s="113"/>
      <c r="EVV3843" s="118"/>
      <c r="EVW3843" s="117"/>
      <c r="EVX3843" s="114"/>
      <c r="EVY3843" s="114"/>
      <c r="EVZ3843" s="114"/>
      <c r="EWA3843" s="114"/>
      <c r="EWB3843" s="114"/>
      <c r="EWC3843" s="114"/>
      <c r="EWD3843" s="114"/>
      <c r="EWE3843" s="114"/>
      <c r="EWF3843" s="114"/>
      <c r="EWG3843" s="114"/>
      <c r="EWH3843" s="116"/>
      <c r="EWI3843" s="114"/>
      <c r="EWJ3843" s="115"/>
      <c r="EWK3843" s="115"/>
      <c r="EWL3843" s="115"/>
      <c r="EWM3843" s="113"/>
      <c r="EWN3843" s="114"/>
      <c r="EWO3843" s="114"/>
      <c r="EWP3843" s="113"/>
      <c r="EWQ3843" s="118"/>
      <c r="EWR3843" s="117"/>
      <c r="EWS3843" s="114"/>
      <c r="EWT3843" s="114"/>
      <c r="EWU3843" s="114"/>
      <c r="EWV3843" s="114"/>
      <c r="EWW3843" s="114"/>
      <c r="EWX3843" s="114"/>
      <c r="EWY3843" s="114"/>
      <c r="EWZ3843" s="114"/>
      <c r="EXA3843" s="114"/>
      <c r="EXB3843" s="114"/>
      <c r="EXC3843" s="116"/>
      <c r="EXD3843" s="114"/>
      <c r="EXE3843" s="115"/>
      <c r="EXF3843" s="115"/>
      <c r="EXG3843" s="115"/>
      <c r="EXH3843" s="113"/>
      <c r="EXI3843" s="114"/>
      <c r="EXJ3843" s="114"/>
      <c r="EXK3843" s="113"/>
      <c r="EXL3843" s="118"/>
      <c r="EXM3843" s="117"/>
      <c r="EXN3843" s="114"/>
      <c r="EXO3843" s="114"/>
      <c r="EXP3843" s="114"/>
      <c r="EXQ3843" s="114"/>
      <c r="EXR3843" s="114"/>
      <c r="EXS3843" s="114"/>
      <c r="EXT3843" s="114"/>
      <c r="EXU3843" s="114"/>
      <c r="EXV3843" s="114"/>
      <c r="EXW3843" s="114"/>
      <c r="EXX3843" s="116"/>
      <c r="EXY3843" s="114"/>
      <c r="EXZ3843" s="115"/>
      <c r="EYA3843" s="115"/>
      <c r="EYB3843" s="115"/>
      <c r="EYC3843" s="113"/>
      <c r="EYD3843" s="114"/>
      <c r="EYE3843" s="114"/>
      <c r="EYF3843" s="113"/>
      <c r="EYG3843" s="118"/>
      <c r="EYH3843" s="117"/>
      <c r="EYI3843" s="114"/>
      <c r="EYJ3843" s="114"/>
      <c r="EYK3843" s="114"/>
      <c r="EYL3843" s="114"/>
      <c r="EYM3843" s="114"/>
      <c r="EYN3843" s="114"/>
      <c r="EYO3843" s="114"/>
      <c r="EYP3843" s="114"/>
      <c r="EYQ3843" s="114"/>
      <c r="EYR3843" s="114"/>
      <c r="EYS3843" s="116"/>
      <c r="EYT3843" s="114"/>
      <c r="EYU3843" s="115"/>
      <c r="EYV3843" s="115"/>
      <c r="EYW3843" s="115"/>
      <c r="EYX3843" s="113"/>
      <c r="EYY3843" s="114"/>
      <c r="EYZ3843" s="114"/>
      <c r="EZA3843" s="113"/>
      <c r="EZB3843" s="118"/>
      <c r="EZC3843" s="117"/>
      <c r="EZD3843" s="114"/>
      <c r="EZE3843" s="114"/>
      <c r="EZF3843" s="114"/>
      <c r="EZG3843" s="114"/>
      <c r="EZH3843" s="114"/>
      <c r="EZI3843" s="114"/>
      <c r="EZJ3843" s="114"/>
      <c r="EZK3843" s="114"/>
      <c r="EZL3843" s="114"/>
      <c r="EZM3843" s="114"/>
      <c r="EZN3843" s="116"/>
      <c r="EZO3843" s="114"/>
      <c r="EZP3843" s="115"/>
      <c r="EZQ3843" s="115"/>
      <c r="EZR3843" s="115"/>
      <c r="EZS3843" s="113"/>
      <c r="EZT3843" s="114"/>
      <c r="EZU3843" s="114"/>
      <c r="EZV3843" s="113"/>
      <c r="EZW3843" s="118"/>
      <c r="EZX3843" s="117"/>
      <c r="EZY3843" s="114"/>
      <c r="EZZ3843" s="114"/>
      <c r="FAA3843" s="114"/>
      <c r="FAB3843" s="114"/>
      <c r="FAC3843" s="114"/>
      <c r="FAD3843" s="114"/>
      <c r="FAE3843" s="114"/>
      <c r="FAF3843" s="114"/>
      <c r="FAG3843" s="114"/>
      <c r="FAH3843" s="114"/>
      <c r="FAI3843" s="116"/>
      <c r="FAJ3843" s="114"/>
      <c r="FAK3843" s="115"/>
      <c r="FAL3843" s="115"/>
      <c r="FAM3843" s="115"/>
      <c r="FAN3843" s="113"/>
      <c r="FAO3843" s="114"/>
      <c r="FAP3843" s="114"/>
      <c r="FAQ3843" s="113"/>
      <c r="FAR3843" s="118"/>
      <c r="FAS3843" s="117"/>
      <c r="FAT3843" s="114"/>
      <c r="FAU3843" s="114"/>
      <c r="FAV3843" s="114"/>
      <c r="FAW3843" s="114"/>
      <c r="FAX3843" s="114"/>
      <c r="FAY3843" s="114"/>
      <c r="FAZ3843" s="114"/>
      <c r="FBA3843" s="114"/>
      <c r="FBB3843" s="114"/>
      <c r="FBC3843" s="114"/>
      <c r="FBD3843" s="116"/>
      <c r="FBE3843" s="114"/>
      <c r="FBF3843" s="115"/>
      <c r="FBG3843" s="115"/>
      <c r="FBH3843" s="115"/>
      <c r="FBI3843" s="113"/>
      <c r="FBJ3843" s="114"/>
      <c r="FBK3843" s="114"/>
      <c r="FBL3843" s="113"/>
      <c r="FBM3843" s="118"/>
      <c r="FBN3843" s="117"/>
      <c r="FBO3843" s="114"/>
      <c r="FBP3843" s="114"/>
      <c r="FBQ3843" s="114"/>
      <c r="FBR3843" s="114"/>
      <c r="FBS3843" s="114"/>
      <c r="FBT3843" s="114"/>
      <c r="FBU3843" s="114"/>
      <c r="FBV3843" s="114"/>
      <c r="FBW3843" s="114"/>
      <c r="FBX3843" s="114"/>
      <c r="FBY3843" s="116"/>
      <c r="FBZ3843" s="114"/>
      <c r="FCA3843" s="115"/>
      <c r="FCB3843" s="115"/>
      <c r="FCC3843" s="115"/>
      <c r="FCD3843" s="113"/>
      <c r="FCE3843" s="114"/>
      <c r="FCF3843" s="114"/>
      <c r="FCG3843" s="113"/>
      <c r="FCH3843" s="118"/>
      <c r="FCI3843" s="117"/>
      <c r="FCJ3843" s="114"/>
      <c r="FCK3843" s="114"/>
      <c r="FCL3843" s="114"/>
      <c r="FCM3843" s="114"/>
      <c r="FCN3843" s="114"/>
      <c r="FCO3843" s="114"/>
      <c r="FCP3843" s="114"/>
      <c r="FCQ3843" s="114"/>
      <c r="FCR3843" s="114"/>
      <c r="FCS3843" s="114"/>
      <c r="FCT3843" s="116"/>
      <c r="FCU3843" s="114"/>
      <c r="FCV3843" s="115"/>
      <c r="FCW3843" s="115"/>
      <c r="FCX3843" s="115"/>
      <c r="FCY3843" s="113"/>
      <c r="FCZ3843" s="114"/>
      <c r="FDA3843" s="114"/>
      <c r="FDB3843" s="113"/>
      <c r="FDC3843" s="118"/>
      <c r="FDD3843" s="117"/>
      <c r="FDE3843" s="114"/>
      <c r="FDF3843" s="114"/>
      <c r="FDG3843" s="114"/>
      <c r="FDH3843" s="114"/>
      <c r="FDI3843" s="114"/>
      <c r="FDJ3843" s="114"/>
      <c r="FDK3843" s="114"/>
      <c r="FDL3843" s="114"/>
      <c r="FDM3843" s="114"/>
      <c r="FDN3843" s="114"/>
      <c r="FDO3843" s="116"/>
      <c r="FDP3843" s="114"/>
      <c r="FDQ3843" s="115"/>
      <c r="FDR3843" s="115"/>
      <c r="FDS3843" s="115"/>
      <c r="FDT3843" s="113"/>
      <c r="FDU3843" s="114"/>
      <c r="FDV3843" s="114"/>
      <c r="FDW3843" s="113"/>
      <c r="FDX3843" s="118"/>
      <c r="FDY3843" s="117"/>
      <c r="FDZ3843" s="114"/>
      <c r="FEA3843" s="114"/>
      <c r="FEB3843" s="114"/>
      <c r="FEC3843" s="114"/>
      <c r="FED3843" s="114"/>
      <c r="FEE3843" s="114"/>
      <c r="FEF3843" s="114"/>
      <c r="FEG3843" s="114"/>
      <c r="FEH3843" s="114"/>
      <c r="FEI3843" s="114"/>
      <c r="FEJ3843" s="116"/>
      <c r="FEK3843" s="114"/>
      <c r="FEL3843" s="115"/>
      <c r="FEM3843" s="115"/>
      <c r="FEN3843" s="115"/>
      <c r="FEO3843" s="113"/>
      <c r="FEP3843" s="114"/>
      <c r="FEQ3843" s="114"/>
      <c r="FER3843" s="113"/>
      <c r="FES3843" s="118"/>
      <c r="FET3843" s="117"/>
      <c r="FEU3843" s="114"/>
      <c r="FEV3843" s="114"/>
      <c r="FEW3843" s="114"/>
      <c r="FEX3843" s="114"/>
      <c r="FEY3843" s="114"/>
      <c r="FEZ3843" s="114"/>
      <c r="FFA3843" s="114"/>
      <c r="FFB3843" s="114"/>
      <c r="FFC3843" s="114"/>
      <c r="FFD3843" s="114"/>
      <c r="FFE3843" s="116"/>
      <c r="FFF3843" s="114"/>
      <c r="FFG3843" s="115"/>
      <c r="FFH3843" s="115"/>
      <c r="FFI3843" s="115"/>
      <c r="FFJ3843" s="113"/>
      <c r="FFK3843" s="114"/>
      <c r="FFL3843" s="114"/>
      <c r="FFM3843" s="113"/>
      <c r="FFN3843" s="118"/>
      <c r="FFO3843" s="117"/>
      <c r="FFP3843" s="114"/>
      <c r="FFQ3843" s="114"/>
      <c r="FFR3843" s="114"/>
      <c r="FFS3843" s="114"/>
      <c r="FFT3843" s="114"/>
      <c r="FFU3843" s="114"/>
      <c r="FFV3843" s="114"/>
      <c r="FFW3843" s="114"/>
      <c r="FFX3843" s="114"/>
      <c r="FFY3843" s="114"/>
      <c r="FFZ3843" s="116"/>
      <c r="FGA3843" s="114"/>
      <c r="FGB3843" s="115"/>
      <c r="FGC3843" s="115"/>
      <c r="FGD3843" s="115"/>
      <c r="FGE3843" s="113"/>
      <c r="FGF3843" s="114"/>
      <c r="FGG3843" s="114"/>
      <c r="FGH3843" s="113"/>
      <c r="FGI3843" s="118"/>
      <c r="FGJ3843" s="117"/>
      <c r="FGK3843" s="114"/>
      <c r="FGL3843" s="114"/>
      <c r="FGM3843" s="114"/>
      <c r="FGN3843" s="114"/>
      <c r="FGO3843" s="114"/>
      <c r="FGP3843" s="114"/>
      <c r="FGQ3843" s="114"/>
      <c r="FGR3843" s="114"/>
      <c r="FGS3843" s="114"/>
      <c r="FGT3843" s="114"/>
      <c r="FGU3843" s="116"/>
      <c r="FGV3843" s="114"/>
      <c r="FGW3843" s="115"/>
      <c r="FGX3843" s="115"/>
      <c r="FGY3843" s="115"/>
      <c r="FGZ3843" s="113"/>
      <c r="FHA3843" s="114"/>
      <c r="FHB3843" s="114"/>
      <c r="FHC3843" s="113"/>
      <c r="FHD3843" s="118"/>
      <c r="FHE3843" s="117"/>
      <c r="FHF3843" s="114"/>
      <c r="FHG3843" s="114"/>
      <c r="FHH3843" s="114"/>
      <c r="FHI3843" s="114"/>
      <c r="FHJ3843" s="114"/>
      <c r="FHK3843" s="114"/>
      <c r="FHL3843" s="114"/>
      <c r="FHM3843" s="114"/>
      <c r="FHN3843" s="114"/>
      <c r="FHO3843" s="114"/>
      <c r="FHP3843" s="116"/>
      <c r="FHQ3843" s="114"/>
      <c r="FHR3843" s="115"/>
      <c r="FHS3843" s="115"/>
      <c r="FHT3843" s="115"/>
      <c r="FHU3843" s="113"/>
      <c r="FHV3843" s="114"/>
      <c r="FHW3843" s="114"/>
      <c r="FHX3843" s="113"/>
      <c r="FHY3843" s="118"/>
      <c r="FHZ3843" s="117"/>
      <c r="FIA3843" s="114"/>
      <c r="FIB3843" s="114"/>
      <c r="FIC3843" s="114"/>
      <c r="FID3843" s="114"/>
      <c r="FIE3843" s="114"/>
      <c r="FIF3843" s="114"/>
      <c r="FIG3843" s="114"/>
      <c r="FIH3843" s="114"/>
      <c r="FII3843" s="114"/>
      <c r="FIJ3843" s="114"/>
      <c r="FIK3843" s="116"/>
      <c r="FIL3843" s="114"/>
      <c r="FIM3843" s="115"/>
      <c r="FIN3843" s="115"/>
      <c r="FIO3843" s="115"/>
      <c r="FIP3843" s="113"/>
      <c r="FIQ3843" s="114"/>
      <c r="FIR3843" s="114"/>
      <c r="FIS3843" s="113"/>
      <c r="FIT3843" s="118"/>
      <c r="FIU3843" s="117"/>
      <c r="FIV3843" s="114"/>
      <c r="FIW3843" s="114"/>
      <c r="FIX3843" s="114"/>
      <c r="FIY3843" s="114"/>
      <c r="FIZ3843" s="114"/>
      <c r="FJA3843" s="114"/>
      <c r="FJB3843" s="114"/>
      <c r="FJC3843" s="114"/>
      <c r="FJD3843" s="114"/>
      <c r="FJE3843" s="114"/>
      <c r="FJF3843" s="116"/>
      <c r="FJG3843" s="114"/>
      <c r="FJH3843" s="115"/>
      <c r="FJI3843" s="115"/>
      <c r="FJJ3843" s="115"/>
      <c r="FJK3843" s="113"/>
      <c r="FJL3843" s="114"/>
      <c r="FJM3843" s="114"/>
      <c r="FJN3843" s="113"/>
      <c r="FJO3843" s="118"/>
      <c r="FJP3843" s="117"/>
      <c r="FJQ3843" s="114"/>
      <c r="FJR3843" s="114"/>
      <c r="FJS3843" s="114"/>
      <c r="FJT3843" s="114"/>
      <c r="FJU3843" s="114"/>
      <c r="FJV3843" s="114"/>
      <c r="FJW3843" s="114"/>
      <c r="FJX3843" s="114"/>
      <c r="FJY3843" s="114"/>
      <c r="FJZ3843" s="114"/>
      <c r="FKA3843" s="116"/>
      <c r="FKB3843" s="114"/>
      <c r="FKC3843" s="115"/>
      <c r="FKD3843" s="115"/>
      <c r="FKE3843" s="115"/>
      <c r="FKF3843" s="113"/>
      <c r="FKG3843" s="114"/>
      <c r="FKH3843" s="114"/>
      <c r="FKI3843" s="113"/>
      <c r="FKJ3843" s="118"/>
      <c r="FKK3843" s="117"/>
      <c r="FKL3843" s="114"/>
      <c r="FKM3843" s="114"/>
      <c r="FKN3843" s="114"/>
      <c r="FKO3843" s="114"/>
      <c r="FKP3843" s="114"/>
      <c r="FKQ3843" s="114"/>
      <c r="FKR3843" s="114"/>
      <c r="FKS3843" s="114"/>
      <c r="FKT3843" s="114"/>
      <c r="FKU3843" s="114"/>
      <c r="FKV3843" s="116"/>
      <c r="FKW3843" s="114"/>
      <c r="FKX3843" s="115"/>
      <c r="FKY3843" s="115"/>
      <c r="FKZ3843" s="115"/>
      <c r="FLA3843" s="113"/>
      <c r="FLB3843" s="114"/>
      <c r="FLC3843" s="114"/>
      <c r="FLD3843" s="113"/>
      <c r="FLE3843" s="118"/>
      <c r="FLF3843" s="117"/>
      <c r="FLG3843" s="114"/>
      <c r="FLH3843" s="114"/>
      <c r="FLI3843" s="114"/>
      <c r="FLJ3843" s="114"/>
      <c r="FLK3843" s="114"/>
      <c r="FLL3843" s="114"/>
      <c r="FLM3843" s="114"/>
      <c r="FLN3843" s="114"/>
      <c r="FLO3843" s="114"/>
      <c r="FLP3843" s="114"/>
      <c r="FLQ3843" s="116"/>
      <c r="FLR3843" s="114"/>
      <c r="FLS3843" s="115"/>
      <c r="FLT3843" s="115"/>
      <c r="FLU3843" s="115"/>
      <c r="FLV3843" s="113"/>
      <c r="FLW3843" s="114"/>
      <c r="FLX3843" s="114"/>
      <c r="FLY3843" s="113"/>
      <c r="FLZ3843" s="118"/>
      <c r="FMA3843" s="117"/>
      <c r="FMB3843" s="114"/>
      <c r="FMC3843" s="114"/>
      <c r="FMD3843" s="114"/>
      <c r="FME3843" s="114"/>
      <c r="FMF3843" s="114"/>
      <c r="FMG3843" s="114"/>
      <c r="FMH3843" s="114"/>
      <c r="FMI3843" s="114"/>
      <c r="FMJ3843" s="114"/>
      <c r="FMK3843" s="114"/>
      <c r="FML3843" s="116"/>
      <c r="FMM3843" s="114"/>
      <c r="FMN3843" s="115"/>
      <c r="FMO3843" s="115"/>
      <c r="FMP3843" s="115"/>
      <c r="FMQ3843" s="113"/>
      <c r="FMR3843" s="114"/>
      <c r="FMS3843" s="114"/>
      <c r="FMT3843" s="113"/>
      <c r="FMU3843" s="118"/>
      <c r="FMV3843" s="117"/>
      <c r="FMW3843" s="114"/>
      <c r="FMX3843" s="114"/>
      <c r="FMY3843" s="114"/>
      <c r="FMZ3843" s="114"/>
      <c r="FNA3843" s="114"/>
      <c r="FNB3843" s="114"/>
      <c r="FNC3843" s="114"/>
      <c r="FND3843" s="114"/>
      <c r="FNE3843" s="114"/>
      <c r="FNF3843" s="114"/>
      <c r="FNG3843" s="116"/>
      <c r="FNH3843" s="114"/>
      <c r="FNI3843" s="115"/>
      <c r="FNJ3843" s="115"/>
      <c r="FNK3843" s="115"/>
      <c r="FNL3843" s="113"/>
      <c r="FNM3843" s="114"/>
      <c r="FNN3843" s="114"/>
      <c r="FNO3843" s="113"/>
      <c r="FNP3843" s="118"/>
      <c r="FNQ3843" s="117"/>
      <c r="FNR3843" s="114"/>
      <c r="FNS3843" s="114"/>
      <c r="FNT3843" s="114"/>
      <c r="FNU3843" s="114"/>
      <c r="FNV3843" s="114"/>
      <c r="FNW3843" s="114"/>
      <c r="FNX3843" s="114"/>
      <c r="FNY3843" s="114"/>
      <c r="FNZ3843" s="114"/>
      <c r="FOA3843" s="114"/>
      <c r="FOB3843" s="116"/>
      <c r="FOC3843" s="114"/>
      <c r="FOD3843" s="115"/>
      <c r="FOE3843" s="115"/>
      <c r="FOF3843" s="115"/>
      <c r="FOG3843" s="113"/>
      <c r="FOH3843" s="114"/>
      <c r="FOI3843" s="114"/>
      <c r="FOJ3843" s="113"/>
      <c r="FOK3843" s="118"/>
      <c r="FOL3843" s="117"/>
      <c r="FOM3843" s="114"/>
      <c r="FON3843" s="114"/>
      <c r="FOO3843" s="114"/>
      <c r="FOP3843" s="114"/>
      <c r="FOQ3843" s="114"/>
      <c r="FOR3843" s="114"/>
      <c r="FOS3843" s="114"/>
      <c r="FOT3843" s="114"/>
      <c r="FOU3843" s="114"/>
      <c r="FOV3843" s="114"/>
      <c r="FOW3843" s="116"/>
      <c r="FOX3843" s="114"/>
      <c r="FOY3843" s="115"/>
      <c r="FOZ3843" s="115"/>
      <c r="FPA3843" s="115"/>
      <c r="FPB3843" s="113"/>
      <c r="FPC3843" s="114"/>
      <c r="FPD3843" s="114"/>
      <c r="FPE3843" s="113"/>
      <c r="FPF3843" s="118"/>
      <c r="FPG3843" s="117"/>
      <c r="FPH3843" s="114"/>
      <c r="FPI3843" s="114"/>
      <c r="FPJ3843" s="114"/>
      <c r="FPK3843" s="114"/>
      <c r="FPL3843" s="114"/>
      <c r="FPM3843" s="114"/>
      <c r="FPN3843" s="114"/>
      <c r="FPO3843" s="114"/>
      <c r="FPP3843" s="114"/>
      <c r="FPQ3843" s="114"/>
      <c r="FPR3843" s="116"/>
      <c r="FPS3843" s="114"/>
      <c r="FPT3843" s="115"/>
      <c r="FPU3843" s="115"/>
      <c r="FPV3843" s="115"/>
      <c r="FPW3843" s="113"/>
      <c r="FPX3843" s="114"/>
      <c r="FPY3843" s="114"/>
      <c r="FPZ3843" s="113"/>
      <c r="FQA3843" s="118"/>
      <c r="FQB3843" s="117"/>
      <c r="FQC3843" s="114"/>
      <c r="FQD3843" s="114"/>
      <c r="FQE3843" s="114"/>
      <c r="FQF3843" s="114"/>
      <c r="FQG3843" s="114"/>
      <c r="FQH3843" s="114"/>
      <c r="FQI3843" s="114"/>
      <c r="FQJ3843" s="114"/>
      <c r="FQK3843" s="114"/>
      <c r="FQL3843" s="114"/>
      <c r="FQM3843" s="116"/>
      <c r="FQN3843" s="114"/>
      <c r="FQO3843" s="115"/>
      <c r="FQP3843" s="115"/>
      <c r="FQQ3843" s="115"/>
      <c r="FQR3843" s="113"/>
      <c r="FQS3843" s="114"/>
      <c r="FQT3843" s="114"/>
      <c r="FQU3843" s="113"/>
      <c r="FQV3843" s="118"/>
      <c r="FQW3843" s="117"/>
      <c r="FQX3843" s="114"/>
      <c r="FQY3843" s="114"/>
      <c r="FQZ3843" s="114"/>
      <c r="FRA3843" s="114"/>
      <c r="FRB3843" s="114"/>
      <c r="FRC3843" s="114"/>
      <c r="FRD3843" s="114"/>
      <c r="FRE3843" s="114"/>
      <c r="FRF3843" s="114"/>
      <c r="FRG3843" s="114"/>
      <c r="FRH3843" s="116"/>
      <c r="FRI3843" s="114"/>
      <c r="FRJ3843" s="115"/>
      <c r="FRK3843" s="115"/>
      <c r="FRL3843" s="115"/>
      <c r="FRM3843" s="113"/>
      <c r="FRN3843" s="114"/>
      <c r="FRO3843" s="114"/>
      <c r="FRP3843" s="113"/>
      <c r="FRQ3843" s="118"/>
      <c r="FRR3843" s="117"/>
      <c r="FRS3843" s="114"/>
      <c r="FRT3843" s="114"/>
      <c r="FRU3843" s="114"/>
      <c r="FRV3843" s="114"/>
      <c r="FRW3843" s="114"/>
      <c r="FRX3843" s="114"/>
      <c r="FRY3843" s="114"/>
      <c r="FRZ3843" s="114"/>
      <c r="FSA3843" s="114"/>
      <c r="FSB3843" s="114"/>
      <c r="FSC3843" s="116"/>
      <c r="FSD3843" s="114"/>
      <c r="FSE3843" s="115"/>
      <c r="FSF3843" s="115"/>
      <c r="FSG3843" s="115"/>
      <c r="FSH3843" s="113"/>
      <c r="FSI3843" s="114"/>
      <c r="FSJ3843" s="114"/>
      <c r="FSK3843" s="113"/>
      <c r="FSL3843" s="118"/>
      <c r="FSM3843" s="117"/>
      <c r="FSN3843" s="114"/>
      <c r="FSO3843" s="114"/>
      <c r="FSP3843" s="114"/>
      <c r="FSQ3843" s="114"/>
      <c r="FSR3843" s="114"/>
      <c r="FSS3843" s="114"/>
      <c r="FST3843" s="114"/>
      <c r="FSU3843" s="114"/>
      <c r="FSV3843" s="114"/>
      <c r="FSW3843" s="114"/>
      <c r="FSX3843" s="116"/>
      <c r="FSY3843" s="114"/>
      <c r="FSZ3843" s="115"/>
      <c r="FTA3843" s="115"/>
      <c r="FTB3843" s="115"/>
      <c r="FTC3843" s="113"/>
      <c r="FTD3843" s="114"/>
      <c r="FTE3843" s="114"/>
      <c r="FTF3843" s="113"/>
      <c r="FTG3843" s="118"/>
      <c r="FTH3843" s="117"/>
      <c r="FTI3843" s="114"/>
      <c r="FTJ3843" s="114"/>
      <c r="FTK3843" s="114"/>
      <c r="FTL3843" s="114"/>
      <c r="FTM3843" s="114"/>
      <c r="FTN3843" s="114"/>
      <c r="FTO3843" s="114"/>
      <c r="FTP3843" s="114"/>
      <c r="FTQ3843" s="114"/>
      <c r="FTR3843" s="114"/>
      <c r="FTS3843" s="116"/>
      <c r="FTT3843" s="114"/>
      <c r="FTU3843" s="115"/>
      <c r="FTV3843" s="115"/>
      <c r="FTW3843" s="115"/>
      <c r="FTX3843" s="113"/>
      <c r="FTY3843" s="114"/>
      <c r="FTZ3843" s="114"/>
      <c r="FUA3843" s="113"/>
      <c r="FUB3843" s="118"/>
      <c r="FUC3843" s="117"/>
      <c r="FUD3843" s="114"/>
      <c r="FUE3843" s="114"/>
      <c r="FUF3843" s="114"/>
      <c r="FUG3843" s="114"/>
      <c r="FUH3843" s="114"/>
      <c r="FUI3843" s="114"/>
      <c r="FUJ3843" s="114"/>
      <c r="FUK3843" s="114"/>
      <c r="FUL3843" s="114"/>
      <c r="FUM3843" s="114"/>
      <c r="FUN3843" s="116"/>
      <c r="FUO3843" s="114"/>
      <c r="FUP3843" s="115"/>
      <c r="FUQ3843" s="115"/>
      <c r="FUR3843" s="115"/>
      <c r="FUS3843" s="113"/>
      <c r="FUT3843" s="114"/>
      <c r="FUU3843" s="114"/>
      <c r="FUV3843" s="113"/>
      <c r="FUW3843" s="118"/>
      <c r="FUX3843" s="117"/>
      <c r="FUY3843" s="114"/>
      <c r="FUZ3843" s="114"/>
      <c r="FVA3843" s="114"/>
      <c r="FVB3843" s="114"/>
      <c r="FVC3843" s="114"/>
      <c r="FVD3843" s="114"/>
      <c r="FVE3843" s="114"/>
      <c r="FVF3843" s="114"/>
      <c r="FVG3843" s="114"/>
      <c r="FVH3843" s="114"/>
      <c r="FVI3843" s="116"/>
      <c r="FVJ3843" s="114"/>
      <c r="FVK3843" s="115"/>
      <c r="FVL3843" s="115"/>
      <c r="FVM3843" s="115"/>
      <c r="FVN3843" s="113"/>
      <c r="FVO3843" s="114"/>
      <c r="FVP3843" s="114"/>
      <c r="FVQ3843" s="113"/>
      <c r="FVR3843" s="118"/>
      <c r="FVS3843" s="117"/>
      <c r="FVT3843" s="114"/>
      <c r="FVU3843" s="114"/>
      <c r="FVV3843" s="114"/>
      <c r="FVW3843" s="114"/>
      <c r="FVX3843" s="114"/>
      <c r="FVY3843" s="114"/>
      <c r="FVZ3843" s="114"/>
      <c r="FWA3843" s="114"/>
      <c r="FWB3843" s="114"/>
      <c r="FWC3843" s="114"/>
      <c r="FWD3843" s="116"/>
      <c r="FWE3843" s="114"/>
      <c r="FWF3843" s="115"/>
      <c r="FWG3843" s="115"/>
      <c r="FWH3843" s="115"/>
      <c r="FWI3843" s="113"/>
      <c r="FWJ3843" s="114"/>
      <c r="FWK3843" s="114"/>
      <c r="FWL3843" s="113"/>
      <c r="FWM3843" s="118"/>
      <c r="FWN3843" s="117"/>
      <c r="FWO3843" s="114"/>
      <c r="FWP3843" s="114"/>
      <c r="FWQ3843" s="114"/>
      <c r="FWR3843" s="114"/>
      <c r="FWS3843" s="114"/>
      <c r="FWT3843" s="114"/>
      <c r="FWU3843" s="114"/>
      <c r="FWV3843" s="114"/>
      <c r="FWW3843" s="114"/>
      <c r="FWX3843" s="114"/>
      <c r="FWY3843" s="116"/>
      <c r="FWZ3843" s="114"/>
      <c r="FXA3843" s="115"/>
      <c r="FXB3843" s="115"/>
      <c r="FXC3843" s="115"/>
      <c r="FXD3843" s="113"/>
      <c r="FXE3843" s="114"/>
      <c r="FXF3843" s="114"/>
      <c r="FXG3843" s="113"/>
      <c r="FXH3843" s="118"/>
      <c r="FXI3843" s="117"/>
      <c r="FXJ3843" s="114"/>
      <c r="FXK3843" s="114"/>
      <c r="FXL3843" s="114"/>
      <c r="FXM3843" s="114"/>
      <c r="FXN3843" s="114"/>
      <c r="FXO3843" s="114"/>
      <c r="FXP3843" s="114"/>
      <c r="FXQ3843" s="114"/>
      <c r="FXR3843" s="114"/>
      <c r="FXS3843" s="114"/>
      <c r="FXT3843" s="116"/>
      <c r="FXU3843" s="114"/>
      <c r="FXV3843" s="115"/>
      <c r="FXW3843" s="115"/>
      <c r="FXX3843" s="115"/>
      <c r="FXY3843" s="113"/>
      <c r="FXZ3843" s="114"/>
      <c r="FYA3843" s="114"/>
      <c r="FYB3843" s="113"/>
      <c r="FYC3843" s="118"/>
      <c r="FYD3843" s="117"/>
      <c r="FYE3843" s="114"/>
      <c r="FYF3843" s="114"/>
      <c r="FYG3843" s="114"/>
      <c r="FYH3843" s="114"/>
      <c r="FYI3843" s="114"/>
      <c r="FYJ3843" s="114"/>
      <c r="FYK3843" s="114"/>
      <c r="FYL3843" s="114"/>
      <c r="FYM3843" s="114"/>
      <c r="FYN3843" s="114"/>
      <c r="FYO3843" s="116"/>
      <c r="FYP3843" s="114"/>
      <c r="FYQ3843" s="115"/>
      <c r="FYR3843" s="115"/>
      <c r="FYS3843" s="115"/>
      <c r="FYT3843" s="113"/>
      <c r="FYU3843" s="114"/>
      <c r="FYV3843" s="114"/>
      <c r="FYW3843" s="113"/>
      <c r="FYX3843" s="118"/>
      <c r="FYY3843" s="117"/>
      <c r="FYZ3843" s="114"/>
      <c r="FZA3843" s="114"/>
      <c r="FZB3843" s="114"/>
      <c r="FZC3843" s="114"/>
      <c r="FZD3843" s="114"/>
      <c r="FZE3843" s="114"/>
      <c r="FZF3843" s="114"/>
      <c r="FZG3843" s="114"/>
      <c r="FZH3843" s="114"/>
      <c r="FZI3843" s="114"/>
      <c r="FZJ3843" s="116"/>
      <c r="FZK3843" s="114"/>
      <c r="FZL3843" s="115"/>
      <c r="FZM3843" s="115"/>
      <c r="FZN3843" s="115"/>
      <c r="FZO3843" s="113"/>
      <c r="FZP3843" s="114"/>
      <c r="FZQ3843" s="114"/>
      <c r="FZR3843" s="113"/>
      <c r="FZS3843" s="118"/>
      <c r="FZT3843" s="117"/>
      <c r="FZU3843" s="114"/>
      <c r="FZV3843" s="114"/>
      <c r="FZW3843" s="114"/>
      <c r="FZX3843" s="114"/>
      <c r="FZY3843" s="114"/>
      <c r="FZZ3843" s="114"/>
      <c r="GAA3843" s="114"/>
      <c r="GAB3843" s="114"/>
      <c r="GAC3843" s="114"/>
      <c r="GAD3843" s="114"/>
      <c r="GAE3843" s="116"/>
      <c r="GAF3843" s="114"/>
      <c r="GAG3843" s="115"/>
      <c r="GAH3843" s="115"/>
      <c r="GAI3843" s="115"/>
      <c r="GAJ3843" s="113"/>
      <c r="GAK3843" s="114"/>
      <c r="GAL3843" s="114"/>
      <c r="GAM3843" s="113"/>
      <c r="GAN3843" s="118"/>
      <c r="GAO3843" s="117"/>
      <c r="GAP3843" s="114"/>
      <c r="GAQ3843" s="114"/>
      <c r="GAR3843" s="114"/>
      <c r="GAS3843" s="114"/>
      <c r="GAT3843" s="114"/>
      <c r="GAU3843" s="114"/>
      <c r="GAV3843" s="114"/>
      <c r="GAW3843" s="114"/>
      <c r="GAX3843" s="114"/>
      <c r="GAY3843" s="114"/>
      <c r="GAZ3843" s="116"/>
      <c r="GBA3843" s="114"/>
      <c r="GBB3843" s="115"/>
      <c r="GBC3843" s="115"/>
      <c r="GBD3843" s="115"/>
      <c r="GBE3843" s="113"/>
      <c r="GBF3843" s="114"/>
      <c r="GBG3843" s="114"/>
      <c r="GBH3843" s="113"/>
      <c r="GBI3843" s="118"/>
      <c r="GBJ3843" s="117"/>
      <c r="GBK3843" s="114"/>
      <c r="GBL3843" s="114"/>
      <c r="GBM3843" s="114"/>
      <c r="GBN3843" s="114"/>
      <c r="GBO3843" s="114"/>
      <c r="GBP3843" s="114"/>
      <c r="GBQ3843" s="114"/>
      <c r="GBR3843" s="114"/>
      <c r="GBS3843" s="114"/>
      <c r="GBT3843" s="114"/>
      <c r="GBU3843" s="116"/>
      <c r="GBV3843" s="114"/>
      <c r="GBW3843" s="115"/>
      <c r="GBX3843" s="115"/>
      <c r="GBY3843" s="115"/>
      <c r="GBZ3843" s="113"/>
      <c r="GCA3843" s="114"/>
      <c r="GCB3843" s="114"/>
      <c r="GCC3843" s="113"/>
      <c r="GCD3843" s="118"/>
      <c r="GCE3843" s="117"/>
      <c r="GCF3843" s="114"/>
      <c r="GCG3843" s="114"/>
      <c r="GCH3843" s="114"/>
      <c r="GCI3843" s="114"/>
      <c r="GCJ3843" s="114"/>
      <c r="GCK3843" s="114"/>
      <c r="GCL3843" s="114"/>
      <c r="GCM3843" s="114"/>
      <c r="GCN3843" s="114"/>
      <c r="GCO3843" s="114"/>
      <c r="GCP3843" s="116"/>
      <c r="GCQ3843" s="114"/>
      <c r="GCR3843" s="115"/>
      <c r="GCS3843" s="115"/>
      <c r="GCT3843" s="115"/>
      <c r="GCU3843" s="113"/>
      <c r="GCV3843" s="114"/>
      <c r="GCW3843" s="114"/>
      <c r="GCX3843" s="113"/>
      <c r="GCY3843" s="118"/>
      <c r="GCZ3843" s="117"/>
      <c r="GDA3843" s="114"/>
      <c r="GDB3843" s="114"/>
      <c r="GDC3843" s="114"/>
      <c r="GDD3843" s="114"/>
      <c r="GDE3843" s="114"/>
      <c r="GDF3843" s="114"/>
      <c r="GDG3843" s="114"/>
      <c r="GDH3843" s="114"/>
      <c r="GDI3843" s="114"/>
      <c r="GDJ3843" s="114"/>
      <c r="GDK3843" s="116"/>
      <c r="GDL3843" s="114"/>
      <c r="GDM3843" s="115"/>
      <c r="GDN3843" s="115"/>
      <c r="GDO3843" s="115"/>
      <c r="GDP3843" s="113"/>
      <c r="GDQ3843" s="114"/>
      <c r="GDR3843" s="114"/>
      <c r="GDS3843" s="113"/>
      <c r="GDT3843" s="118"/>
      <c r="GDU3843" s="117"/>
      <c r="GDV3843" s="114"/>
      <c r="GDW3843" s="114"/>
      <c r="GDX3843" s="114"/>
      <c r="GDY3843" s="114"/>
      <c r="GDZ3843" s="114"/>
      <c r="GEA3843" s="114"/>
      <c r="GEB3843" s="114"/>
      <c r="GEC3843" s="114"/>
      <c r="GED3843" s="114"/>
      <c r="GEE3843" s="114"/>
      <c r="GEF3843" s="116"/>
      <c r="GEG3843" s="114"/>
      <c r="GEH3843" s="115"/>
      <c r="GEI3843" s="115"/>
      <c r="GEJ3843" s="115"/>
      <c r="GEK3843" s="113"/>
      <c r="GEL3843" s="114"/>
      <c r="GEM3843" s="114"/>
      <c r="GEN3843" s="113"/>
      <c r="GEO3843" s="118"/>
      <c r="GEP3843" s="117"/>
      <c r="GEQ3843" s="114"/>
      <c r="GER3843" s="114"/>
      <c r="GES3843" s="114"/>
      <c r="GET3843" s="114"/>
      <c r="GEU3843" s="114"/>
      <c r="GEV3843" s="114"/>
      <c r="GEW3843" s="114"/>
      <c r="GEX3843" s="114"/>
      <c r="GEY3843" s="114"/>
      <c r="GEZ3843" s="114"/>
      <c r="GFA3843" s="116"/>
      <c r="GFB3843" s="114"/>
      <c r="GFC3843" s="115"/>
      <c r="GFD3843" s="115"/>
      <c r="GFE3843" s="115"/>
      <c r="GFF3843" s="113"/>
      <c r="GFG3843" s="114"/>
      <c r="GFH3843" s="114"/>
      <c r="GFI3843" s="113"/>
      <c r="GFJ3843" s="118"/>
      <c r="GFK3843" s="117"/>
      <c r="GFL3843" s="114"/>
      <c r="GFM3843" s="114"/>
      <c r="GFN3843" s="114"/>
      <c r="GFO3843" s="114"/>
      <c r="GFP3843" s="114"/>
      <c r="GFQ3843" s="114"/>
      <c r="GFR3843" s="114"/>
      <c r="GFS3843" s="114"/>
      <c r="GFT3843" s="114"/>
      <c r="GFU3843" s="114"/>
      <c r="GFV3843" s="116"/>
      <c r="GFW3843" s="114"/>
      <c r="GFX3843" s="115"/>
      <c r="GFY3843" s="115"/>
      <c r="GFZ3843" s="115"/>
      <c r="GGA3843" s="113"/>
      <c r="GGB3843" s="114"/>
      <c r="GGC3843" s="114"/>
      <c r="GGD3843" s="113"/>
      <c r="GGE3843" s="118"/>
      <c r="GGF3843" s="117"/>
      <c r="GGG3843" s="114"/>
      <c r="GGH3843" s="114"/>
      <c r="GGI3843" s="114"/>
      <c r="GGJ3843" s="114"/>
      <c r="GGK3843" s="114"/>
      <c r="GGL3843" s="114"/>
      <c r="GGM3843" s="114"/>
      <c r="GGN3843" s="114"/>
      <c r="GGO3843" s="114"/>
      <c r="GGP3843" s="114"/>
      <c r="GGQ3843" s="116"/>
      <c r="GGR3843" s="114"/>
      <c r="GGS3843" s="115"/>
      <c r="GGT3843" s="115"/>
      <c r="GGU3843" s="115"/>
      <c r="GGV3843" s="113"/>
      <c r="GGW3843" s="114"/>
      <c r="GGX3843" s="114"/>
      <c r="GGY3843" s="113"/>
      <c r="GGZ3843" s="118"/>
      <c r="GHA3843" s="117"/>
      <c r="GHB3843" s="114"/>
      <c r="GHC3843" s="114"/>
      <c r="GHD3843" s="114"/>
      <c r="GHE3843" s="114"/>
      <c r="GHF3843" s="114"/>
      <c r="GHG3843" s="114"/>
      <c r="GHH3843" s="114"/>
      <c r="GHI3843" s="114"/>
      <c r="GHJ3843" s="114"/>
      <c r="GHK3843" s="114"/>
      <c r="GHL3843" s="116"/>
      <c r="GHM3843" s="114"/>
      <c r="GHN3843" s="115"/>
      <c r="GHO3843" s="115"/>
      <c r="GHP3843" s="115"/>
      <c r="GHQ3843" s="113"/>
      <c r="GHR3843" s="114"/>
      <c r="GHS3843" s="114"/>
      <c r="GHT3843" s="113"/>
      <c r="GHU3843" s="118"/>
      <c r="GHV3843" s="117"/>
      <c r="GHW3843" s="114"/>
      <c r="GHX3843" s="114"/>
      <c r="GHY3843" s="114"/>
      <c r="GHZ3843" s="114"/>
      <c r="GIA3843" s="114"/>
      <c r="GIB3843" s="114"/>
      <c r="GIC3843" s="114"/>
      <c r="GID3843" s="114"/>
      <c r="GIE3843" s="114"/>
      <c r="GIF3843" s="114"/>
      <c r="GIG3843" s="116"/>
      <c r="GIH3843" s="114"/>
      <c r="GII3843" s="115"/>
      <c r="GIJ3843" s="115"/>
      <c r="GIK3843" s="115"/>
      <c r="GIL3843" s="113"/>
      <c r="GIM3843" s="114"/>
      <c r="GIN3843" s="114"/>
      <c r="GIO3843" s="113"/>
      <c r="GIP3843" s="118"/>
      <c r="GIQ3843" s="117"/>
      <c r="GIR3843" s="114"/>
      <c r="GIS3843" s="114"/>
      <c r="GIT3843" s="114"/>
      <c r="GIU3843" s="114"/>
      <c r="GIV3843" s="114"/>
      <c r="GIW3843" s="114"/>
      <c r="GIX3843" s="114"/>
      <c r="GIY3843" s="114"/>
      <c r="GIZ3843" s="114"/>
      <c r="GJA3843" s="114"/>
      <c r="GJB3843" s="116"/>
      <c r="GJC3843" s="114"/>
      <c r="GJD3843" s="115"/>
      <c r="GJE3843" s="115"/>
      <c r="GJF3843" s="115"/>
      <c r="GJG3843" s="113"/>
      <c r="GJH3843" s="114"/>
      <c r="GJI3843" s="114"/>
      <c r="GJJ3843" s="113"/>
      <c r="GJK3843" s="118"/>
      <c r="GJL3843" s="117"/>
      <c r="GJM3843" s="114"/>
      <c r="GJN3843" s="114"/>
      <c r="GJO3843" s="114"/>
      <c r="GJP3843" s="114"/>
      <c r="GJQ3843" s="114"/>
      <c r="GJR3843" s="114"/>
      <c r="GJS3843" s="114"/>
      <c r="GJT3843" s="114"/>
      <c r="GJU3843" s="114"/>
      <c r="GJV3843" s="114"/>
      <c r="GJW3843" s="116"/>
      <c r="GJX3843" s="114"/>
      <c r="GJY3843" s="115"/>
      <c r="GJZ3843" s="115"/>
      <c r="GKA3843" s="115"/>
      <c r="GKB3843" s="113"/>
      <c r="GKC3843" s="114"/>
      <c r="GKD3843" s="114"/>
      <c r="GKE3843" s="113"/>
      <c r="GKF3843" s="118"/>
      <c r="GKG3843" s="117"/>
      <c r="GKH3843" s="114"/>
      <c r="GKI3843" s="114"/>
      <c r="GKJ3843" s="114"/>
      <c r="GKK3843" s="114"/>
      <c r="GKL3843" s="114"/>
      <c r="GKM3843" s="114"/>
      <c r="GKN3843" s="114"/>
      <c r="GKO3843" s="114"/>
      <c r="GKP3843" s="114"/>
      <c r="GKQ3843" s="114"/>
      <c r="GKR3843" s="116"/>
      <c r="GKS3843" s="114"/>
      <c r="GKT3843" s="115"/>
      <c r="GKU3843" s="115"/>
      <c r="GKV3843" s="115"/>
      <c r="GKW3843" s="113"/>
      <c r="GKX3843" s="114"/>
      <c r="GKY3843" s="114"/>
      <c r="GKZ3843" s="113"/>
      <c r="GLA3843" s="118"/>
      <c r="GLB3843" s="117"/>
      <c r="GLC3843" s="114"/>
      <c r="GLD3843" s="114"/>
      <c r="GLE3843" s="114"/>
      <c r="GLF3843" s="114"/>
      <c r="GLG3843" s="114"/>
      <c r="GLH3843" s="114"/>
      <c r="GLI3843" s="114"/>
      <c r="GLJ3843" s="114"/>
      <c r="GLK3843" s="114"/>
      <c r="GLL3843" s="114"/>
      <c r="GLM3843" s="116"/>
      <c r="GLN3843" s="114"/>
      <c r="GLO3843" s="115"/>
      <c r="GLP3843" s="115"/>
      <c r="GLQ3843" s="115"/>
      <c r="GLR3843" s="113"/>
      <c r="GLS3843" s="114"/>
      <c r="GLT3843" s="114"/>
      <c r="GLU3843" s="113"/>
      <c r="GLV3843" s="118"/>
      <c r="GLW3843" s="117"/>
      <c r="GLX3843" s="114"/>
      <c r="GLY3843" s="114"/>
      <c r="GLZ3843" s="114"/>
      <c r="GMA3843" s="114"/>
      <c r="GMB3843" s="114"/>
      <c r="GMC3843" s="114"/>
      <c r="GMD3843" s="114"/>
      <c r="GME3843" s="114"/>
      <c r="GMF3843" s="114"/>
      <c r="GMG3843" s="114"/>
      <c r="GMH3843" s="116"/>
      <c r="GMI3843" s="114"/>
      <c r="GMJ3843" s="115"/>
      <c r="GMK3843" s="115"/>
      <c r="GML3843" s="115"/>
      <c r="GMM3843" s="113"/>
      <c r="GMN3843" s="114"/>
      <c r="GMO3843" s="114"/>
      <c r="GMP3843" s="113"/>
      <c r="GMQ3843" s="118"/>
      <c r="GMR3843" s="117"/>
      <c r="GMS3843" s="114"/>
      <c r="GMT3843" s="114"/>
      <c r="GMU3843" s="114"/>
      <c r="GMV3843" s="114"/>
      <c r="GMW3843" s="114"/>
      <c r="GMX3843" s="114"/>
      <c r="GMY3843" s="114"/>
      <c r="GMZ3843" s="114"/>
      <c r="GNA3843" s="114"/>
      <c r="GNB3843" s="114"/>
      <c r="GNC3843" s="116"/>
      <c r="GND3843" s="114"/>
      <c r="GNE3843" s="115"/>
      <c r="GNF3843" s="115"/>
      <c r="GNG3843" s="115"/>
      <c r="GNH3843" s="113"/>
      <c r="GNI3843" s="114"/>
      <c r="GNJ3843" s="114"/>
      <c r="GNK3843" s="113"/>
      <c r="GNL3843" s="118"/>
      <c r="GNM3843" s="117"/>
      <c r="GNN3843" s="114"/>
      <c r="GNO3843" s="114"/>
      <c r="GNP3843" s="114"/>
      <c r="GNQ3843" s="114"/>
      <c r="GNR3843" s="114"/>
      <c r="GNS3843" s="114"/>
      <c r="GNT3843" s="114"/>
      <c r="GNU3843" s="114"/>
      <c r="GNV3843" s="114"/>
      <c r="GNW3843" s="114"/>
      <c r="GNX3843" s="116"/>
      <c r="GNY3843" s="114"/>
      <c r="GNZ3843" s="115"/>
      <c r="GOA3843" s="115"/>
      <c r="GOB3843" s="115"/>
      <c r="GOC3843" s="113"/>
      <c r="GOD3843" s="114"/>
      <c r="GOE3843" s="114"/>
      <c r="GOF3843" s="113"/>
      <c r="GOG3843" s="118"/>
      <c r="GOH3843" s="117"/>
      <c r="GOI3843" s="114"/>
      <c r="GOJ3843" s="114"/>
      <c r="GOK3843" s="114"/>
      <c r="GOL3843" s="114"/>
      <c r="GOM3843" s="114"/>
      <c r="GON3843" s="114"/>
      <c r="GOO3843" s="114"/>
      <c r="GOP3843" s="114"/>
      <c r="GOQ3843" s="114"/>
      <c r="GOR3843" s="114"/>
      <c r="GOS3843" s="116"/>
      <c r="GOT3843" s="114"/>
      <c r="GOU3843" s="115"/>
      <c r="GOV3843" s="115"/>
      <c r="GOW3843" s="115"/>
      <c r="GOX3843" s="113"/>
      <c r="GOY3843" s="114"/>
      <c r="GOZ3843" s="114"/>
      <c r="GPA3843" s="113"/>
      <c r="GPB3843" s="118"/>
      <c r="GPC3843" s="117"/>
      <c r="GPD3843" s="114"/>
      <c r="GPE3843" s="114"/>
      <c r="GPF3843" s="114"/>
      <c r="GPG3843" s="114"/>
      <c r="GPH3843" s="114"/>
      <c r="GPI3843" s="114"/>
      <c r="GPJ3843" s="114"/>
      <c r="GPK3843" s="114"/>
      <c r="GPL3843" s="114"/>
      <c r="GPM3843" s="114"/>
      <c r="GPN3843" s="116"/>
      <c r="GPO3843" s="114"/>
      <c r="GPP3843" s="115"/>
      <c r="GPQ3843" s="115"/>
      <c r="GPR3843" s="115"/>
      <c r="GPS3843" s="113"/>
      <c r="GPT3843" s="114"/>
      <c r="GPU3843" s="114"/>
      <c r="GPV3843" s="113"/>
      <c r="GPW3843" s="118"/>
      <c r="GPX3843" s="117"/>
      <c r="GPY3843" s="114"/>
      <c r="GPZ3843" s="114"/>
      <c r="GQA3843" s="114"/>
      <c r="GQB3843" s="114"/>
      <c r="GQC3843" s="114"/>
      <c r="GQD3843" s="114"/>
      <c r="GQE3843" s="114"/>
      <c r="GQF3843" s="114"/>
      <c r="GQG3843" s="114"/>
      <c r="GQH3843" s="114"/>
      <c r="GQI3843" s="116"/>
      <c r="GQJ3843" s="114"/>
      <c r="GQK3843" s="115"/>
      <c r="GQL3843" s="115"/>
      <c r="GQM3843" s="115"/>
      <c r="GQN3843" s="113"/>
      <c r="GQO3843" s="114"/>
      <c r="GQP3843" s="114"/>
      <c r="GQQ3843" s="113"/>
      <c r="GQR3843" s="118"/>
      <c r="GQS3843" s="117"/>
      <c r="GQT3843" s="114"/>
      <c r="GQU3843" s="114"/>
      <c r="GQV3843" s="114"/>
      <c r="GQW3843" s="114"/>
      <c r="GQX3843" s="114"/>
      <c r="GQY3843" s="114"/>
      <c r="GQZ3843" s="114"/>
      <c r="GRA3843" s="114"/>
      <c r="GRB3843" s="114"/>
      <c r="GRC3843" s="114"/>
      <c r="GRD3843" s="116"/>
      <c r="GRE3843" s="114"/>
      <c r="GRF3843" s="115"/>
      <c r="GRG3843" s="115"/>
      <c r="GRH3843" s="115"/>
      <c r="GRI3843" s="113"/>
      <c r="GRJ3843" s="114"/>
      <c r="GRK3843" s="114"/>
      <c r="GRL3843" s="113"/>
      <c r="GRM3843" s="118"/>
      <c r="GRN3843" s="117"/>
      <c r="GRO3843" s="114"/>
      <c r="GRP3843" s="114"/>
      <c r="GRQ3843" s="114"/>
      <c r="GRR3843" s="114"/>
      <c r="GRS3843" s="114"/>
      <c r="GRT3843" s="114"/>
      <c r="GRU3843" s="114"/>
      <c r="GRV3843" s="114"/>
      <c r="GRW3843" s="114"/>
      <c r="GRX3843" s="114"/>
      <c r="GRY3843" s="116"/>
      <c r="GRZ3843" s="114"/>
      <c r="GSA3843" s="115"/>
      <c r="GSB3843" s="115"/>
      <c r="GSC3843" s="115"/>
      <c r="GSD3843" s="113"/>
      <c r="GSE3843" s="114"/>
      <c r="GSF3843" s="114"/>
      <c r="GSG3843" s="113"/>
      <c r="GSH3843" s="118"/>
      <c r="GSI3843" s="117"/>
      <c r="GSJ3843" s="114"/>
      <c r="GSK3843" s="114"/>
      <c r="GSL3843" s="114"/>
      <c r="GSM3843" s="114"/>
      <c r="GSN3843" s="114"/>
      <c r="GSO3843" s="114"/>
      <c r="GSP3843" s="114"/>
      <c r="GSQ3843" s="114"/>
      <c r="GSR3843" s="114"/>
      <c r="GSS3843" s="114"/>
      <c r="GST3843" s="116"/>
      <c r="GSU3843" s="114"/>
      <c r="GSV3843" s="115"/>
      <c r="GSW3843" s="115"/>
      <c r="GSX3843" s="115"/>
      <c r="GSY3843" s="113"/>
      <c r="GSZ3843" s="114"/>
      <c r="GTA3843" s="114"/>
      <c r="GTB3843" s="113"/>
      <c r="GTC3843" s="118"/>
      <c r="GTD3843" s="117"/>
      <c r="GTE3843" s="114"/>
      <c r="GTF3843" s="114"/>
      <c r="GTG3843" s="114"/>
      <c r="GTH3843" s="114"/>
      <c r="GTI3843" s="114"/>
      <c r="GTJ3843" s="114"/>
      <c r="GTK3843" s="114"/>
      <c r="GTL3843" s="114"/>
      <c r="GTM3843" s="114"/>
      <c r="GTN3843" s="114"/>
      <c r="GTO3843" s="116"/>
      <c r="GTP3843" s="114"/>
      <c r="GTQ3843" s="115"/>
      <c r="GTR3843" s="115"/>
      <c r="GTS3843" s="115"/>
      <c r="GTT3843" s="113"/>
      <c r="GTU3843" s="114"/>
      <c r="GTV3843" s="114"/>
      <c r="GTW3843" s="113"/>
      <c r="GTX3843" s="118"/>
      <c r="GTY3843" s="117"/>
      <c r="GTZ3843" s="114"/>
      <c r="GUA3843" s="114"/>
      <c r="GUB3843" s="114"/>
      <c r="GUC3843" s="114"/>
      <c r="GUD3843" s="114"/>
      <c r="GUE3843" s="114"/>
      <c r="GUF3843" s="114"/>
      <c r="GUG3843" s="114"/>
      <c r="GUH3843" s="114"/>
      <c r="GUI3843" s="114"/>
      <c r="GUJ3843" s="116"/>
      <c r="GUK3843" s="114"/>
      <c r="GUL3843" s="115"/>
      <c r="GUM3843" s="115"/>
      <c r="GUN3843" s="115"/>
      <c r="GUO3843" s="113"/>
      <c r="GUP3843" s="114"/>
      <c r="GUQ3843" s="114"/>
      <c r="GUR3843" s="113"/>
      <c r="GUS3843" s="118"/>
      <c r="GUT3843" s="117"/>
      <c r="GUU3843" s="114"/>
      <c r="GUV3843" s="114"/>
      <c r="GUW3843" s="114"/>
      <c r="GUX3843" s="114"/>
      <c r="GUY3843" s="114"/>
      <c r="GUZ3843" s="114"/>
      <c r="GVA3843" s="114"/>
      <c r="GVB3843" s="114"/>
      <c r="GVC3843" s="114"/>
      <c r="GVD3843" s="114"/>
      <c r="GVE3843" s="116"/>
      <c r="GVF3843" s="114"/>
      <c r="GVG3843" s="115"/>
      <c r="GVH3843" s="115"/>
      <c r="GVI3843" s="115"/>
      <c r="GVJ3843" s="113"/>
      <c r="GVK3843" s="114"/>
      <c r="GVL3843" s="114"/>
      <c r="GVM3843" s="113"/>
      <c r="GVN3843" s="118"/>
      <c r="GVO3843" s="117"/>
      <c r="GVP3843" s="114"/>
      <c r="GVQ3843" s="114"/>
      <c r="GVR3843" s="114"/>
      <c r="GVS3843" s="114"/>
      <c r="GVT3843" s="114"/>
      <c r="GVU3843" s="114"/>
      <c r="GVV3843" s="114"/>
      <c r="GVW3843" s="114"/>
      <c r="GVX3843" s="114"/>
      <c r="GVY3843" s="114"/>
      <c r="GVZ3843" s="116"/>
      <c r="GWA3843" s="114"/>
      <c r="GWB3843" s="115"/>
      <c r="GWC3843" s="115"/>
      <c r="GWD3843" s="115"/>
      <c r="GWE3843" s="113"/>
      <c r="GWF3843" s="114"/>
      <c r="GWG3843" s="114"/>
      <c r="GWH3843" s="113"/>
      <c r="GWI3843" s="118"/>
      <c r="GWJ3843" s="117"/>
      <c r="GWK3843" s="114"/>
      <c r="GWL3843" s="114"/>
      <c r="GWM3843" s="114"/>
      <c r="GWN3843" s="114"/>
      <c r="GWO3843" s="114"/>
      <c r="GWP3843" s="114"/>
      <c r="GWQ3843" s="114"/>
      <c r="GWR3843" s="114"/>
      <c r="GWS3843" s="114"/>
      <c r="GWT3843" s="114"/>
      <c r="GWU3843" s="116"/>
      <c r="GWV3843" s="114"/>
      <c r="GWW3843" s="115"/>
      <c r="GWX3843" s="115"/>
      <c r="GWY3843" s="115"/>
      <c r="GWZ3843" s="113"/>
      <c r="GXA3843" s="114"/>
      <c r="GXB3843" s="114"/>
      <c r="GXC3843" s="113"/>
      <c r="GXD3843" s="118"/>
      <c r="GXE3843" s="117"/>
      <c r="GXF3843" s="114"/>
      <c r="GXG3843" s="114"/>
      <c r="GXH3843" s="114"/>
      <c r="GXI3843" s="114"/>
      <c r="GXJ3843" s="114"/>
      <c r="GXK3843" s="114"/>
      <c r="GXL3843" s="114"/>
      <c r="GXM3843" s="114"/>
      <c r="GXN3843" s="114"/>
      <c r="GXO3843" s="114"/>
      <c r="GXP3843" s="116"/>
      <c r="GXQ3843" s="114"/>
      <c r="GXR3843" s="115"/>
      <c r="GXS3843" s="115"/>
      <c r="GXT3843" s="115"/>
      <c r="GXU3843" s="113"/>
      <c r="GXV3843" s="114"/>
      <c r="GXW3843" s="114"/>
      <c r="GXX3843" s="113"/>
      <c r="GXY3843" s="118"/>
      <c r="GXZ3843" s="117"/>
      <c r="GYA3843" s="114"/>
      <c r="GYB3843" s="114"/>
      <c r="GYC3843" s="114"/>
      <c r="GYD3843" s="114"/>
      <c r="GYE3843" s="114"/>
      <c r="GYF3843" s="114"/>
      <c r="GYG3843" s="114"/>
      <c r="GYH3843" s="114"/>
      <c r="GYI3843" s="114"/>
      <c r="GYJ3843" s="114"/>
      <c r="GYK3843" s="116"/>
      <c r="GYL3843" s="114"/>
      <c r="GYM3843" s="115"/>
      <c r="GYN3843" s="115"/>
      <c r="GYO3843" s="115"/>
      <c r="GYP3843" s="113"/>
      <c r="GYQ3843" s="114"/>
      <c r="GYR3843" s="114"/>
      <c r="GYS3843" s="113"/>
      <c r="GYT3843" s="118"/>
      <c r="GYU3843" s="117"/>
      <c r="GYV3843" s="114"/>
      <c r="GYW3843" s="114"/>
      <c r="GYX3843" s="114"/>
      <c r="GYY3843" s="114"/>
      <c r="GYZ3843" s="114"/>
      <c r="GZA3843" s="114"/>
      <c r="GZB3843" s="114"/>
      <c r="GZC3843" s="114"/>
      <c r="GZD3843" s="114"/>
      <c r="GZE3843" s="114"/>
      <c r="GZF3843" s="116"/>
      <c r="GZG3843" s="114"/>
      <c r="GZH3843" s="115"/>
      <c r="GZI3843" s="115"/>
      <c r="GZJ3843" s="115"/>
      <c r="GZK3843" s="113"/>
      <c r="GZL3843" s="114"/>
      <c r="GZM3843" s="114"/>
      <c r="GZN3843" s="113"/>
      <c r="GZO3843" s="118"/>
      <c r="GZP3843" s="117"/>
      <c r="GZQ3843" s="114"/>
      <c r="GZR3843" s="114"/>
      <c r="GZS3843" s="114"/>
      <c r="GZT3843" s="114"/>
      <c r="GZU3843" s="114"/>
      <c r="GZV3843" s="114"/>
      <c r="GZW3843" s="114"/>
      <c r="GZX3843" s="114"/>
      <c r="GZY3843" s="114"/>
      <c r="GZZ3843" s="114"/>
      <c r="HAA3843" s="116"/>
      <c r="HAB3843" s="114"/>
      <c r="HAC3843" s="115"/>
      <c r="HAD3843" s="115"/>
      <c r="HAE3843" s="115"/>
      <c r="HAF3843" s="113"/>
      <c r="HAG3843" s="114"/>
      <c r="HAH3843" s="114"/>
      <c r="HAI3843" s="113"/>
      <c r="HAJ3843" s="118"/>
      <c r="HAK3843" s="117"/>
      <c r="HAL3843" s="114"/>
      <c r="HAM3843" s="114"/>
      <c r="HAN3843" s="114"/>
      <c r="HAO3843" s="114"/>
      <c r="HAP3843" s="114"/>
      <c r="HAQ3843" s="114"/>
      <c r="HAR3843" s="114"/>
      <c r="HAS3843" s="114"/>
      <c r="HAT3843" s="114"/>
      <c r="HAU3843" s="114"/>
      <c r="HAV3843" s="116"/>
      <c r="HAW3843" s="114"/>
      <c r="HAX3843" s="115"/>
      <c r="HAY3843" s="115"/>
      <c r="HAZ3843" s="115"/>
      <c r="HBA3843" s="113"/>
      <c r="HBB3843" s="114"/>
      <c r="HBC3843" s="114"/>
      <c r="HBD3843" s="113"/>
      <c r="HBE3843" s="118"/>
      <c r="HBF3843" s="117"/>
      <c r="HBG3843" s="114"/>
      <c r="HBH3843" s="114"/>
      <c r="HBI3843" s="114"/>
      <c r="HBJ3843" s="114"/>
      <c r="HBK3843" s="114"/>
      <c r="HBL3843" s="114"/>
      <c r="HBM3843" s="114"/>
      <c r="HBN3843" s="114"/>
      <c r="HBO3843" s="114"/>
      <c r="HBP3843" s="114"/>
      <c r="HBQ3843" s="116"/>
      <c r="HBR3843" s="114"/>
      <c r="HBS3843" s="115"/>
      <c r="HBT3843" s="115"/>
      <c r="HBU3843" s="115"/>
      <c r="HBV3843" s="113"/>
      <c r="HBW3843" s="114"/>
      <c r="HBX3843" s="114"/>
      <c r="HBY3843" s="113"/>
      <c r="HBZ3843" s="118"/>
      <c r="HCA3843" s="117"/>
      <c r="HCB3843" s="114"/>
      <c r="HCC3843" s="114"/>
      <c r="HCD3843" s="114"/>
      <c r="HCE3843" s="114"/>
      <c r="HCF3843" s="114"/>
      <c r="HCG3843" s="114"/>
      <c r="HCH3843" s="114"/>
      <c r="HCI3843" s="114"/>
      <c r="HCJ3843" s="114"/>
      <c r="HCK3843" s="114"/>
      <c r="HCL3843" s="116"/>
      <c r="HCM3843" s="114"/>
      <c r="HCN3843" s="115"/>
      <c r="HCO3843" s="115"/>
      <c r="HCP3843" s="115"/>
      <c r="HCQ3843" s="113"/>
      <c r="HCR3843" s="114"/>
      <c r="HCS3843" s="114"/>
      <c r="HCT3843" s="113"/>
      <c r="HCU3843" s="118"/>
      <c r="HCV3843" s="117"/>
      <c r="HCW3843" s="114"/>
      <c r="HCX3843" s="114"/>
      <c r="HCY3843" s="114"/>
      <c r="HCZ3843" s="114"/>
      <c r="HDA3843" s="114"/>
      <c r="HDB3843" s="114"/>
      <c r="HDC3843" s="114"/>
      <c r="HDD3843" s="114"/>
      <c r="HDE3843" s="114"/>
      <c r="HDF3843" s="114"/>
      <c r="HDG3843" s="116"/>
      <c r="HDH3843" s="114"/>
      <c r="HDI3843" s="115"/>
      <c r="HDJ3843" s="115"/>
      <c r="HDK3843" s="115"/>
      <c r="HDL3843" s="113"/>
      <c r="HDM3843" s="114"/>
      <c r="HDN3843" s="114"/>
      <c r="HDO3843" s="113"/>
      <c r="HDP3843" s="118"/>
      <c r="HDQ3843" s="117"/>
      <c r="HDR3843" s="114"/>
      <c r="HDS3843" s="114"/>
      <c r="HDT3843" s="114"/>
      <c r="HDU3843" s="114"/>
      <c r="HDV3843" s="114"/>
      <c r="HDW3843" s="114"/>
      <c r="HDX3843" s="114"/>
      <c r="HDY3843" s="114"/>
      <c r="HDZ3843" s="114"/>
      <c r="HEA3843" s="114"/>
      <c r="HEB3843" s="116"/>
      <c r="HEC3843" s="114"/>
      <c r="HED3843" s="115"/>
      <c r="HEE3843" s="115"/>
      <c r="HEF3843" s="115"/>
      <c r="HEG3843" s="113"/>
      <c r="HEH3843" s="114"/>
      <c r="HEI3843" s="114"/>
      <c r="HEJ3843" s="113"/>
      <c r="HEK3843" s="118"/>
      <c r="HEL3843" s="117"/>
      <c r="HEM3843" s="114"/>
      <c r="HEN3843" s="114"/>
      <c r="HEO3843" s="114"/>
      <c r="HEP3843" s="114"/>
      <c r="HEQ3843" s="114"/>
      <c r="HER3843" s="114"/>
      <c r="HES3843" s="114"/>
      <c r="HET3843" s="114"/>
      <c r="HEU3843" s="114"/>
      <c r="HEV3843" s="114"/>
      <c r="HEW3843" s="116"/>
      <c r="HEX3843" s="114"/>
      <c r="HEY3843" s="115"/>
      <c r="HEZ3843" s="115"/>
      <c r="HFA3843" s="115"/>
      <c r="HFB3843" s="113"/>
      <c r="HFC3843" s="114"/>
      <c r="HFD3843" s="114"/>
      <c r="HFE3843" s="113"/>
      <c r="HFF3843" s="118"/>
      <c r="HFG3843" s="117"/>
      <c r="HFH3843" s="114"/>
      <c r="HFI3843" s="114"/>
      <c r="HFJ3843" s="114"/>
      <c r="HFK3843" s="114"/>
      <c r="HFL3843" s="114"/>
      <c r="HFM3843" s="114"/>
      <c r="HFN3843" s="114"/>
      <c r="HFO3843" s="114"/>
      <c r="HFP3843" s="114"/>
      <c r="HFQ3843" s="114"/>
      <c r="HFR3843" s="116"/>
      <c r="HFS3843" s="114"/>
      <c r="HFT3843" s="115"/>
      <c r="HFU3843" s="115"/>
      <c r="HFV3843" s="115"/>
      <c r="HFW3843" s="113"/>
      <c r="HFX3843" s="114"/>
      <c r="HFY3843" s="114"/>
      <c r="HFZ3843" s="113"/>
      <c r="HGA3843" s="118"/>
      <c r="HGB3843" s="117"/>
      <c r="HGC3843" s="114"/>
      <c r="HGD3843" s="114"/>
      <c r="HGE3843" s="114"/>
      <c r="HGF3843" s="114"/>
      <c r="HGG3843" s="114"/>
      <c r="HGH3843" s="114"/>
      <c r="HGI3843" s="114"/>
      <c r="HGJ3843" s="114"/>
      <c r="HGK3843" s="114"/>
      <c r="HGL3843" s="114"/>
      <c r="HGM3843" s="116"/>
      <c r="HGN3843" s="114"/>
      <c r="HGO3843" s="115"/>
      <c r="HGP3843" s="115"/>
      <c r="HGQ3843" s="115"/>
      <c r="HGR3843" s="113"/>
      <c r="HGS3843" s="114"/>
      <c r="HGT3843" s="114"/>
      <c r="HGU3843" s="113"/>
      <c r="HGV3843" s="118"/>
      <c r="HGW3843" s="117"/>
      <c r="HGX3843" s="114"/>
      <c r="HGY3843" s="114"/>
      <c r="HGZ3843" s="114"/>
      <c r="HHA3843" s="114"/>
      <c r="HHB3843" s="114"/>
      <c r="HHC3843" s="114"/>
      <c r="HHD3843" s="114"/>
      <c r="HHE3843" s="114"/>
      <c r="HHF3843" s="114"/>
      <c r="HHG3843" s="114"/>
      <c r="HHH3843" s="116"/>
      <c r="HHI3843" s="114"/>
      <c r="HHJ3843" s="115"/>
      <c r="HHK3843" s="115"/>
      <c r="HHL3843" s="115"/>
      <c r="HHM3843" s="113"/>
      <c r="HHN3843" s="114"/>
      <c r="HHO3843" s="114"/>
      <c r="HHP3843" s="113"/>
      <c r="HHQ3843" s="118"/>
      <c r="HHR3843" s="117"/>
      <c r="HHS3843" s="114"/>
      <c r="HHT3843" s="114"/>
      <c r="HHU3843" s="114"/>
      <c r="HHV3843" s="114"/>
      <c r="HHW3843" s="114"/>
      <c r="HHX3843" s="114"/>
      <c r="HHY3843" s="114"/>
      <c r="HHZ3843" s="114"/>
      <c r="HIA3843" s="114"/>
      <c r="HIB3843" s="114"/>
      <c r="HIC3843" s="116"/>
      <c r="HID3843" s="114"/>
      <c r="HIE3843" s="115"/>
      <c r="HIF3843" s="115"/>
      <c r="HIG3843" s="115"/>
      <c r="HIH3843" s="113"/>
      <c r="HII3843" s="114"/>
      <c r="HIJ3843" s="114"/>
      <c r="HIK3843" s="113"/>
      <c r="HIL3843" s="118"/>
      <c r="HIM3843" s="117"/>
      <c r="HIN3843" s="114"/>
      <c r="HIO3843" s="114"/>
      <c r="HIP3843" s="114"/>
      <c r="HIQ3843" s="114"/>
      <c r="HIR3843" s="114"/>
      <c r="HIS3843" s="114"/>
      <c r="HIT3843" s="114"/>
      <c r="HIU3843" s="114"/>
      <c r="HIV3843" s="114"/>
      <c r="HIW3843" s="114"/>
      <c r="HIX3843" s="116"/>
      <c r="HIY3843" s="114"/>
      <c r="HIZ3843" s="115"/>
      <c r="HJA3843" s="115"/>
      <c r="HJB3843" s="115"/>
      <c r="HJC3843" s="113"/>
      <c r="HJD3843" s="114"/>
      <c r="HJE3843" s="114"/>
      <c r="HJF3843" s="113"/>
      <c r="HJG3843" s="118"/>
      <c r="HJH3843" s="117"/>
      <c r="HJI3843" s="114"/>
      <c r="HJJ3843" s="114"/>
      <c r="HJK3843" s="114"/>
      <c r="HJL3843" s="114"/>
      <c r="HJM3843" s="114"/>
      <c r="HJN3843" s="114"/>
      <c r="HJO3843" s="114"/>
      <c r="HJP3843" s="114"/>
      <c r="HJQ3843" s="114"/>
      <c r="HJR3843" s="114"/>
      <c r="HJS3843" s="116"/>
      <c r="HJT3843" s="114"/>
      <c r="HJU3843" s="115"/>
      <c r="HJV3843" s="115"/>
      <c r="HJW3843" s="115"/>
      <c r="HJX3843" s="113"/>
      <c r="HJY3843" s="114"/>
      <c r="HJZ3843" s="114"/>
      <c r="HKA3843" s="113"/>
      <c r="HKB3843" s="118"/>
      <c r="HKC3843" s="117"/>
      <c r="HKD3843" s="114"/>
      <c r="HKE3843" s="114"/>
      <c r="HKF3843" s="114"/>
      <c r="HKG3843" s="114"/>
      <c r="HKH3843" s="114"/>
      <c r="HKI3843" s="114"/>
      <c r="HKJ3843" s="114"/>
      <c r="HKK3843" s="114"/>
      <c r="HKL3843" s="114"/>
      <c r="HKM3843" s="114"/>
      <c r="HKN3843" s="116"/>
      <c r="HKO3843" s="114"/>
      <c r="HKP3843" s="115"/>
      <c r="HKQ3843" s="115"/>
      <c r="HKR3843" s="115"/>
      <c r="HKS3843" s="113"/>
      <c r="HKT3843" s="114"/>
      <c r="HKU3843" s="114"/>
      <c r="HKV3843" s="113"/>
      <c r="HKW3843" s="118"/>
      <c r="HKX3843" s="117"/>
      <c r="HKY3843" s="114"/>
      <c r="HKZ3843" s="114"/>
      <c r="HLA3843" s="114"/>
      <c r="HLB3843" s="114"/>
      <c r="HLC3843" s="114"/>
      <c r="HLD3843" s="114"/>
      <c r="HLE3843" s="114"/>
      <c r="HLF3843" s="114"/>
      <c r="HLG3843" s="114"/>
      <c r="HLH3843" s="114"/>
      <c r="HLI3843" s="116"/>
      <c r="HLJ3843" s="114"/>
      <c r="HLK3843" s="115"/>
      <c r="HLL3843" s="115"/>
      <c r="HLM3843" s="115"/>
      <c r="HLN3843" s="113"/>
      <c r="HLO3843" s="114"/>
      <c r="HLP3843" s="114"/>
      <c r="HLQ3843" s="113"/>
      <c r="HLR3843" s="118"/>
      <c r="HLS3843" s="117"/>
      <c r="HLT3843" s="114"/>
      <c r="HLU3843" s="114"/>
      <c r="HLV3843" s="114"/>
      <c r="HLW3843" s="114"/>
      <c r="HLX3843" s="114"/>
      <c r="HLY3843" s="114"/>
      <c r="HLZ3843" s="114"/>
      <c r="HMA3843" s="114"/>
      <c r="HMB3843" s="114"/>
      <c r="HMC3843" s="114"/>
      <c r="HMD3843" s="116"/>
      <c r="HME3843" s="114"/>
      <c r="HMF3843" s="115"/>
      <c r="HMG3843" s="115"/>
      <c r="HMH3843" s="115"/>
      <c r="HMI3843" s="113"/>
      <c r="HMJ3843" s="114"/>
      <c r="HMK3843" s="114"/>
      <c r="HML3843" s="113"/>
      <c r="HMM3843" s="118"/>
      <c r="HMN3843" s="117"/>
      <c r="HMO3843" s="114"/>
      <c r="HMP3843" s="114"/>
      <c r="HMQ3843" s="114"/>
      <c r="HMR3843" s="114"/>
      <c r="HMS3843" s="114"/>
      <c r="HMT3843" s="114"/>
      <c r="HMU3843" s="114"/>
      <c r="HMV3843" s="114"/>
      <c r="HMW3843" s="114"/>
      <c r="HMX3843" s="114"/>
      <c r="HMY3843" s="116"/>
      <c r="HMZ3843" s="114"/>
      <c r="HNA3843" s="115"/>
      <c r="HNB3843" s="115"/>
      <c r="HNC3843" s="115"/>
      <c r="HND3843" s="113"/>
      <c r="HNE3843" s="114"/>
      <c r="HNF3843" s="114"/>
      <c r="HNG3843" s="113"/>
      <c r="HNH3843" s="118"/>
      <c r="HNI3843" s="117"/>
      <c r="HNJ3843" s="114"/>
      <c r="HNK3843" s="114"/>
      <c r="HNL3843" s="114"/>
      <c r="HNM3843" s="114"/>
      <c r="HNN3843" s="114"/>
      <c r="HNO3843" s="114"/>
      <c r="HNP3843" s="114"/>
      <c r="HNQ3843" s="114"/>
      <c r="HNR3843" s="114"/>
      <c r="HNS3843" s="114"/>
      <c r="HNT3843" s="116"/>
      <c r="HNU3843" s="114"/>
      <c r="HNV3843" s="115"/>
      <c r="HNW3843" s="115"/>
      <c r="HNX3843" s="115"/>
      <c r="HNY3843" s="113"/>
      <c r="HNZ3843" s="114"/>
      <c r="HOA3843" s="114"/>
      <c r="HOB3843" s="113"/>
      <c r="HOC3843" s="118"/>
      <c r="HOD3843" s="117"/>
      <c r="HOE3843" s="114"/>
      <c r="HOF3843" s="114"/>
      <c r="HOG3843" s="114"/>
      <c r="HOH3843" s="114"/>
      <c r="HOI3843" s="114"/>
      <c r="HOJ3843" s="114"/>
      <c r="HOK3843" s="114"/>
      <c r="HOL3843" s="114"/>
      <c r="HOM3843" s="114"/>
      <c r="HON3843" s="114"/>
      <c r="HOO3843" s="116"/>
      <c r="HOP3843" s="114"/>
      <c r="HOQ3843" s="115"/>
      <c r="HOR3843" s="115"/>
      <c r="HOS3843" s="115"/>
      <c r="HOT3843" s="113"/>
      <c r="HOU3843" s="114"/>
      <c r="HOV3843" s="114"/>
      <c r="HOW3843" s="113"/>
      <c r="HOX3843" s="118"/>
      <c r="HOY3843" s="117"/>
      <c r="HOZ3843" s="114"/>
      <c r="HPA3843" s="114"/>
      <c r="HPB3843" s="114"/>
      <c r="HPC3843" s="114"/>
      <c r="HPD3843" s="114"/>
      <c r="HPE3843" s="114"/>
      <c r="HPF3843" s="114"/>
      <c r="HPG3843" s="114"/>
      <c r="HPH3843" s="114"/>
      <c r="HPI3843" s="114"/>
      <c r="HPJ3843" s="116"/>
      <c r="HPK3843" s="114"/>
      <c r="HPL3843" s="115"/>
      <c r="HPM3843" s="115"/>
      <c r="HPN3843" s="115"/>
      <c r="HPO3843" s="113"/>
      <c r="HPP3843" s="114"/>
      <c r="HPQ3843" s="114"/>
      <c r="HPR3843" s="113"/>
      <c r="HPS3843" s="118"/>
      <c r="HPT3843" s="117"/>
      <c r="HPU3843" s="114"/>
      <c r="HPV3843" s="114"/>
      <c r="HPW3843" s="114"/>
      <c r="HPX3843" s="114"/>
      <c r="HPY3843" s="114"/>
      <c r="HPZ3843" s="114"/>
      <c r="HQA3843" s="114"/>
      <c r="HQB3843" s="114"/>
      <c r="HQC3843" s="114"/>
      <c r="HQD3843" s="114"/>
      <c r="HQE3843" s="116"/>
      <c r="HQF3843" s="114"/>
      <c r="HQG3843" s="115"/>
      <c r="HQH3843" s="115"/>
      <c r="HQI3843" s="115"/>
      <c r="HQJ3843" s="113"/>
      <c r="HQK3843" s="114"/>
      <c r="HQL3843" s="114"/>
      <c r="HQM3843" s="113"/>
      <c r="HQN3843" s="118"/>
      <c r="HQO3843" s="117"/>
      <c r="HQP3843" s="114"/>
      <c r="HQQ3843" s="114"/>
      <c r="HQR3843" s="114"/>
      <c r="HQS3843" s="114"/>
      <c r="HQT3843" s="114"/>
      <c r="HQU3843" s="114"/>
      <c r="HQV3843" s="114"/>
      <c r="HQW3843" s="114"/>
      <c r="HQX3843" s="114"/>
      <c r="HQY3843" s="114"/>
      <c r="HQZ3843" s="116"/>
      <c r="HRA3843" s="114"/>
      <c r="HRB3843" s="115"/>
      <c r="HRC3843" s="115"/>
      <c r="HRD3843" s="115"/>
      <c r="HRE3843" s="113"/>
      <c r="HRF3843" s="114"/>
      <c r="HRG3843" s="114"/>
      <c r="HRH3843" s="113"/>
      <c r="HRI3843" s="118"/>
      <c r="HRJ3843" s="117"/>
      <c r="HRK3843" s="114"/>
      <c r="HRL3843" s="114"/>
      <c r="HRM3843" s="114"/>
      <c r="HRN3843" s="114"/>
      <c r="HRO3843" s="114"/>
      <c r="HRP3843" s="114"/>
      <c r="HRQ3843" s="114"/>
      <c r="HRR3843" s="114"/>
      <c r="HRS3843" s="114"/>
      <c r="HRT3843" s="114"/>
      <c r="HRU3843" s="116"/>
      <c r="HRV3843" s="114"/>
      <c r="HRW3843" s="115"/>
      <c r="HRX3843" s="115"/>
      <c r="HRY3843" s="115"/>
      <c r="HRZ3843" s="113"/>
      <c r="HSA3843" s="114"/>
      <c r="HSB3843" s="114"/>
      <c r="HSC3843" s="113"/>
      <c r="HSD3843" s="118"/>
      <c r="HSE3843" s="117"/>
      <c r="HSF3843" s="114"/>
      <c r="HSG3843" s="114"/>
      <c r="HSH3843" s="114"/>
      <c r="HSI3843" s="114"/>
      <c r="HSJ3843" s="114"/>
      <c r="HSK3843" s="114"/>
      <c r="HSL3843" s="114"/>
      <c r="HSM3843" s="114"/>
      <c r="HSN3843" s="114"/>
      <c r="HSO3843" s="114"/>
      <c r="HSP3843" s="116"/>
      <c r="HSQ3843" s="114"/>
      <c r="HSR3843" s="115"/>
      <c r="HSS3843" s="115"/>
      <c r="HST3843" s="115"/>
      <c r="HSU3843" s="113"/>
      <c r="HSV3843" s="114"/>
      <c r="HSW3843" s="114"/>
      <c r="HSX3843" s="113"/>
      <c r="HSY3843" s="118"/>
      <c r="HSZ3843" s="117"/>
      <c r="HTA3843" s="114"/>
      <c r="HTB3843" s="114"/>
      <c r="HTC3843" s="114"/>
      <c r="HTD3843" s="114"/>
      <c r="HTE3843" s="114"/>
      <c r="HTF3843" s="114"/>
      <c r="HTG3843" s="114"/>
      <c r="HTH3843" s="114"/>
      <c r="HTI3843" s="114"/>
      <c r="HTJ3843" s="114"/>
      <c r="HTK3843" s="116"/>
      <c r="HTL3843" s="114"/>
      <c r="HTM3843" s="115"/>
      <c r="HTN3843" s="115"/>
      <c r="HTO3843" s="115"/>
      <c r="HTP3843" s="113"/>
      <c r="HTQ3843" s="114"/>
      <c r="HTR3843" s="114"/>
      <c r="HTS3843" s="113"/>
      <c r="HTT3843" s="118"/>
      <c r="HTU3843" s="117"/>
      <c r="HTV3843" s="114"/>
      <c r="HTW3843" s="114"/>
      <c r="HTX3843" s="114"/>
      <c r="HTY3843" s="114"/>
      <c r="HTZ3843" s="114"/>
      <c r="HUA3843" s="114"/>
      <c r="HUB3843" s="114"/>
      <c r="HUC3843" s="114"/>
      <c r="HUD3843" s="114"/>
      <c r="HUE3843" s="114"/>
      <c r="HUF3843" s="116"/>
      <c r="HUG3843" s="114"/>
      <c r="HUH3843" s="115"/>
      <c r="HUI3843" s="115"/>
      <c r="HUJ3843" s="115"/>
      <c r="HUK3843" s="113"/>
      <c r="HUL3843" s="114"/>
      <c r="HUM3843" s="114"/>
      <c r="HUN3843" s="113"/>
      <c r="HUO3843" s="118"/>
      <c r="HUP3843" s="117"/>
      <c r="HUQ3843" s="114"/>
      <c r="HUR3843" s="114"/>
      <c r="HUS3843" s="114"/>
      <c r="HUT3843" s="114"/>
      <c r="HUU3843" s="114"/>
      <c r="HUV3843" s="114"/>
      <c r="HUW3843" s="114"/>
      <c r="HUX3843" s="114"/>
      <c r="HUY3843" s="114"/>
      <c r="HUZ3843" s="114"/>
      <c r="HVA3843" s="116"/>
      <c r="HVB3843" s="114"/>
      <c r="HVC3843" s="115"/>
      <c r="HVD3843" s="115"/>
      <c r="HVE3843" s="115"/>
      <c r="HVF3843" s="113"/>
      <c r="HVG3843" s="114"/>
      <c r="HVH3843" s="114"/>
      <c r="HVI3843" s="113"/>
      <c r="HVJ3843" s="118"/>
      <c r="HVK3843" s="117"/>
      <c r="HVL3843" s="114"/>
      <c r="HVM3843" s="114"/>
      <c r="HVN3843" s="114"/>
      <c r="HVO3843" s="114"/>
      <c r="HVP3843" s="114"/>
      <c r="HVQ3843" s="114"/>
      <c r="HVR3843" s="114"/>
      <c r="HVS3843" s="114"/>
      <c r="HVT3843" s="114"/>
      <c r="HVU3843" s="114"/>
      <c r="HVV3843" s="116"/>
      <c r="HVW3843" s="114"/>
      <c r="HVX3843" s="115"/>
      <c r="HVY3843" s="115"/>
      <c r="HVZ3843" s="115"/>
      <c r="HWA3843" s="113"/>
      <c r="HWB3843" s="114"/>
      <c r="HWC3843" s="114"/>
      <c r="HWD3843" s="113"/>
      <c r="HWE3843" s="118"/>
      <c r="HWF3843" s="117"/>
      <c r="HWG3843" s="114"/>
      <c r="HWH3843" s="114"/>
      <c r="HWI3843" s="114"/>
      <c r="HWJ3843" s="114"/>
      <c r="HWK3843" s="114"/>
      <c r="HWL3843" s="114"/>
      <c r="HWM3843" s="114"/>
      <c r="HWN3843" s="114"/>
      <c r="HWO3843" s="114"/>
      <c r="HWP3843" s="114"/>
      <c r="HWQ3843" s="116"/>
      <c r="HWR3843" s="114"/>
      <c r="HWS3843" s="115"/>
      <c r="HWT3843" s="115"/>
      <c r="HWU3843" s="115"/>
      <c r="HWV3843" s="113"/>
      <c r="HWW3843" s="114"/>
      <c r="HWX3843" s="114"/>
      <c r="HWY3843" s="113"/>
      <c r="HWZ3843" s="118"/>
      <c r="HXA3843" s="117"/>
      <c r="HXB3843" s="114"/>
      <c r="HXC3843" s="114"/>
      <c r="HXD3843" s="114"/>
      <c r="HXE3843" s="114"/>
      <c r="HXF3843" s="114"/>
      <c r="HXG3843" s="114"/>
      <c r="HXH3843" s="114"/>
      <c r="HXI3843" s="114"/>
      <c r="HXJ3843" s="114"/>
      <c r="HXK3843" s="114"/>
      <c r="HXL3843" s="116"/>
      <c r="HXM3843" s="114"/>
      <c r="HXN3843" s="115"/>
      <c r="HXO3843" s="115"/>
      <c r="HXP3843" s="115"/>
      <c r="HXQ3843" s="113"/>
      <c r="HXR3843" s="114"/>
      <c r="HXS3843" s="114"/>
      <c r="HXT3843" s="113"/>
      <c r="HXU3843" s="118"/>
      <c r="HXV3843" s="117"/>
      <c r="HXW3843" s="114"/>
      <c r="HXX3843" s="114"/>
      <c r="HXY3843" s="114"/>
      <c r="HXZ3843" s="114"/>
      <c r="HYA3843" s="114"/>
      <c r="HYB3843" s="114"/>
      <c r="HYC3843" s="114"/>
      <c r="HYD3843" s="114"/>
      <c r="HYE3843" s="114"/>
      <c r="HYF3843" s="114"/>
      <c r="HYG3843" s="116"/>
      <c r="HYH3843" s="114"/>
      <c r="HYI3843" s="115"/>
      <c r="HYJ3843" s="115"/>
      <c r="HYK3843" s="115"/>
      <c r="HYL3843" s="113"/>
      <c r="HYM3843" s="114"/>
      <c r="HYN3843" s="114"/>
      <c r="HYO3843" s="113"/>
      <c r="HYP3843" s="118"/>
      <c r="HYQ3843" s="117"/>
      <c r="HYR3843" s="114"/>
      <c r="HYS3843" s="114"/>
      <c r="HYT3843" s="114"/>
      <c r="HYU3843" s="114"/>
      <c r="HYV3843" s="114"/>
      <c r="HYW3843" s="114"/>
      <c r="HYX3843" s="114"/>
      <c r="HYY3843" s="114"/>
      <c r="HYZ3843" s="114"/>
      <c r="HZA3843" s="114"/>
      <c r="HZB3843" s="116"/>
      <c r="HZC3843" s="114"/>
      <c r="HZD3843" s="115"/>
      <c r="HZE3843" s="115"/>
      <c r="HZF3843" s="115"/>
      <c r="HZG3843" s="113"/>
      <c r="HZH3843" s="114"/>
      <c r="HZI3843" s="114"/>
      <c r="HZJ3843" s="113"/>
      <c r="HZK3843" s="118"/>
      <c r="HZL3843" s="117"/>
      <c r="HZM3843" s="114"/>
      <c r="HZN3843" s="114"/>
      <c r="HZO3843" s="114"/>
      <c r="HZP3843" s="114"/>
      <c r="HZQ3843" s="114"/>
      <c r="HZR3843" s="114"/>
      <c r="HZS3843" s="114"/>
      <c r="HZT3843" s="114"/>
      <c r="HZU3843" s="114"/>
      <c r="HZV3843" s="114"/>
      <c r="HZW3843" s="116"/>
      <c r="HZX3843" s="114"/>
      <c r="HZY3843" s="115"/>
      <c r="HZZ3843" s="115"/>
      <c r="IAA3843" s="115"/>
      <c r="IAB3843" s="113"/>
      <c r="IAC3843" s="114"/>
      <c r="IAD3843" s="114"/>
      <c r="IAE3843" s="113"/>
      <c r="IAF3843" s="118"/>
      <c r="IAG3843" s="117"/>
      <c r="IAH3843" s="114"/>
      <c r="IAI3843" s="114"/>
      <c r="IAJ3843" s="114"/>
      <c r="IAK3843" s="114"/>
      <c r="IAL3843" s="114"/>
      <c r="IAM3843" s="114"/>
      <c r="IAN3843" s="114"/>
      <c r="IAO3843" s="114"/>
      <c r="IAP3843" s="114"/>
      <c r="IAQ3843" s="114"/>
      <c r="IAR3843" s="116"/>
      <c r="IAS3843" s="114"/>
      <c r="IAT3843" s="115"/>
      <c r="IAU3843" s="115"/>
      <c r="IAV3843" s="115"/>
      <c r="IAW3843" s="113"/>
      <c r="IAX3843" s="114"/>
      <c r="IAY3843" s="114"/>
      <c r="IAZ3843" s="113"/>
      <c r="IBA3843" s="118"/>
      <c r="IBB3843" s="117"/>
      <c r="IBC3843" s="114"/>
      <c r="IBD3843" s="114"/>
      <c r="IBE3843" s="114"/>
      <c r="IBF3843" s="114"/>
      <c r="IBG3843" s="114"/>
      <c r="IBH3843" s="114"/>
      <c r="IBI3843" s="114"/>
      <c r="IBJ3843" s="114"/>
      <c r="IBK3843" s="114"/>
      <c r="IBL3843" s="114"/>
      <c r="IBM3843" s="116"/>
      <c r="IBN3843" s="114"/>
      <c r="IBO3843" s="115"/>
      <c r="IBP3843" s="115"/>
      <c r="IBQ3843" s="115"/>
      <c r="IBR3843" s="113"/>
      <c r="IBS3843" s="114"/>
      <c r="IBT3843" s="114"/>
      <c r="IBU3843" s="113"/>
      <c r="IBV3843" s="118"/>
      <c r="IBW3843" s="117"/>
      <c r="IBX3843" s="114"/>
      <c r="IBY3843" s="114"/>
      <c r="IBZ3843" s="114"/>
      <c r="ICA3843" s="114"/>
      <c r="ICB3843" s="114"/>
      <c r="ICC3843" s="114"/>
      <c r="ICD3843" s="114"/>
      <c r="ICE3843" s="114"/>
      <c r="ICF3843" s="114"/>
      <c r="ICG3843" s="114"/>
      <c r="ICH3843" s="116"/>
      <c r="ICI3843" s="114"/>
      <c r="ICJ3843" s="115"/>
      <c r="ICK3843" s="115"/>
      <c r="ICL3843" s="115"/>
      <c r="ICM3843" s="113"/>
      <c r="ICN3843" s="114"/>
      <c r="ICO3843" s="114"/>
      <c r="ICP3843" s="113"/>
      <c r="ICQ3843" s="118"/>
      <c r="ICR3843" s="117"/>
      <c r="ICS3843" s="114"/>
      <c r="ICT3843" s="114"/>
      <c r="ICU3843" s="114"/>
      <c r="ICV3843" s="114"/>
      <c r="ICW3843" s="114"/>
      <c r="ICX3843" s="114"/>
      <c r="ICY3843" s="114"/>
      <c r="ICZ3843" s="114"/>
      <c r="IDA3843" s="114"/>
      <c r="IDB3843" s="114"/>
      <c r="IDC3843" s="116"/>
      <c r="IDD3843" s="114"/>
      <c r="IDE3843" s="115"/>
      <c r="IDF3843" s="115"/>
      <c r="IDG3843" s="115"/>
      <c r="IDH3843" s="113"/>
      <c r="IDI3843" s="114"/>
      <c r="IDJ3843" s="114"/>
      <c r="IDK3843" s="113"/>
      <c r="IDL3843" s="118"/>
      <c r="IDM3843" s="117"/>
      <c r="IDN3843" s="114"/>
      <c r="IDO3843" s="114"/>
      <c r="IDP3843" s="114"/>
      <c r="IDQ3843" s="114"/>
      <c r="IDR3843" s="114"/>
      <c r="IDS3843" s="114"/>
      <c r="IDT3843" s="114"/>
      <c r="IDU3843" s="114"/>
      <c r="IDV3843" s="114"/>
      <c r="IDW3843" s="114"/>
      <c r="IDX3843" s="116"/>
      <c r="IDY3843" s="114"/>
      <c r="IDZ3843" s="115"/>
      <c r="IEA3843" s="115"/>
      <c r="IEB3843" s="115"/>
      <c r="IEC3843" s="113"/>
      <c r="IED3843" s="114"/>
      <c r="IEE3843" s="114"/>
      <c r="IEF3843" s="113"/>
      <c r="IEG3843" s="118"/>
      <c r="IEH3843" s="117"/>
      <c r="IEI3843" s="114"/>
      <c r="IEJ3843" s="114"/>
      <c r="IEK3843" s="114"/>
      <c r="IEL3843" s="114"/>
      <c r="IEM3843" s="114"/>
      <c r="IEN3843" s="114"/>
      <c r="IEO3843" s="114"/>
      <c r="IEP3843" s="114"/>
      <c r="IEQ3843" s="114"/>
      <c r="IER3843" s="114"/>
      <c r="IES3843" s="116"/>
      <c r="IET3843" s="114"/>
      <c r="IEU3843" s="115"/>
      <c r="IEV3843" s="115"/>
      <c r="IEW3843" s="115"/>
      <c r="IEX3843" s="113"/>
      <c r="IEY3843" s="114"/>
      <c r="IEZ3843" s="114"/>
      <c r="IFA3843" s="113"/>
      <c r="IFB3843" s="118"/>
      <c r="IFC3843" s="117"/>
      <c r="IFD3843" s="114"/>
      <c r="IFE3843" s="114"/>
      <c r="IFF3843" s="114"/>
      <c r="IFG3843" s="114"/>
      <c r="IFH3843" s="114"/>
      <c r="IFI3843" s="114"/>
      <c r="IFJ3843" s="114"/>
      <c r="IFK3843" s="114"/>
      <c r="IFL3843" s="114"/>
      <c r="IFM3843" s="114"/>
      <c r="IFN3843" s="116"/>
      <c r="IFO3843" s="114"/>
      <c r="IFP3843" s="115"/>
      <c r="IFQ3843" s="115"/>
      <c r="IFR3843" s="115"/>
      <c r="IFS3843" s="113"/>
      <c r="IFT3843" s="114"/>
      <c r="IFU3843" s="114"/>
      <c r="IFV3843" s="113"/>
      <c r="IFW3843" s="118"/>
      <c r="IFX3843" s="117"/>
      <c r="IFY3843" s="114"/>
      <c r="IFZ3843" s="114"/>
      <c r="IGA3843" s="114"/>
      <c r="IGB3843" s="114"/>
      <c r="IGC3843" s="114"/>
      <c r="IGD3843" s="114"/>
      <c r="IGE3843" s="114"/>
      <c r="IGF3843" s="114"/>
      <c r="IGG3843" s="114"/>
      <c r="IGH3843" s="114"/>
      <c r="IGI3843" s="116"/>
      <c r="IGJ3843" s="114"/>
      <c r="IGK3843" s="115"/>
      <c r="IGL3843" s="115"/>
      <c r="IGM3843" s="115"/>
      <c r="IGN3843" s="113"/>
      <c r="IGO3843" s="114"/>
      <c r="IGP3843" s="114"/>
      <c r="IGQ3843" s="113"/>
      <c r="IGR3843" s="118"/>
      <c r="IGS3843" s="117"/>
      <c r="IGT3843" s="114"/>
      <c r="IGU3843" s="114"/>
      <c r="IGV3843" s="114"/>
      <c r="IGW3843" s="114"/>
      <c r="IGX3843" s="114"/>
      <c r="IGY3843" s="114"/>
      <c r="IGZ3843" s="114"/>
      <c r="IHA3843" s="114"/>
      <c r="IHB3843" s="114"/>
      <c r="IHC3843" s="114"/>
      <c r="IHD3843" s="116"/>
      <c r="IHE3843" s="114"/>
      <c r="IHF3843" s="115"/>
      <c r="IHG3843" s="115"/>
      <c r="IHH3843" s="115"/>
      <c r="IHI3843" s="113"/>
      <c r="IHJ3843" s="114"/>
      <c r="IHK3843" s="114"/>
      <c r="IHL3843" s="113"/>
      <c r="IHM3843" s="118"/>
      <c r="IHN3843" s="117"/>
      <c r="IHO3843" s="114"/>
      <c r="IHP3843" s="114"/>
      <c r="IHQ3843" s="114"/>
      <c r="IHR3843" s="114"/>
      <c r="IHS3843" s="114"/>
      <c r="IHT3843" s="114"/>
      <c r="IHU3843" s="114"/>
      <c r="IHV3843" s="114"/>
      <c r="IHW3843" s="114"/>
      <c r="IHX3843" s="114"/>
      <c r="IHY3843" s="116"/>
      <c r="IHZ3843" s="114"/>
      <c r="IIA3843" s="115"/>
      <c r="IIB3843" s="115"/>
      <c r="IIC3843" s="115"/>
      <c r="IID3843" s="113"/>
      <c r="IIE3843" s="114"/>
      <c r="IIF3843" s="114"/>
      <c r="IIG3843" s="113"/>
      <c r="IIH3843" s="118"/>
      <c r="III3843" s="117"/>
      <c r="IIJ3843" s="114"/>
      <c r="IIK3843" s="114"/>
      <c r="IIL3843" s="114"/>
      <c r="IIM3843" s="114"/>
      <c r="IIN3843" s="114"/>
      <c r="IIO3843" s="114"/>
      <c r="IIP3843" s="114"/>
      <c r="IIQ3843" s="114"/>
      <c r="IIR3843" s="114"/>
      <c r="IIS3843" s="114"/>
      <c r="IIT3843" s="116"/>
      <c r="IIU3843" s="114"/>
      <c r="IIV3843" s="115"/>
      <c r="IIW3843" s="115"/>
      <c r="IIX3843" s="115"/>
      <c r="IIY3843" s="113"/>
      <c r="IIZ3843" s="114"/>
      <c r="IJA3843" s="114"/>
      <c r="IJB3843" s="113"/>
      <c r="IJC3843" s="118"/>
      <c r="IJD3843" s="117"/>
      <c r="IJE3843" s="114"/>
      <c r="IJF3843" s="114"/>
      <c r="IJG3843" s="114"/>
      <c r="IJH3843" s="114"/>
      <c r="IJI3843" s="114"/>
      <c r="IJJ3843" s="114"/>
      <c r="IJK3843" s="114"/>
      <c r="IJL3843" s="114"/>
      <c r="IJM3843" s="114"/>
      <c r="IJN3843" s="114"/>
      <c r="IJO3843" s="116"/>
      <c r="IJP3843" s="114"/>
      <c r="IJQ3843" s="115"/>
      <c r="IJR3843" s="115"/>
      <c r="IJS3843" s="115"/>
      <c r="IJT3843" s="113"/>
      <c r="IJU3843" s="114"/>
      <c r="IJV3843" s="114"/>
      <c r="IJW3843" s="113"/>
      <c r="IJX3843" s="118"/>
      <c r="IJY3843" s="117"/>
      <c r="IJZ3843" s="114"/>
      <c r="IKA3843" s="114"/>
      <c r="IKB3843" s="114"/>
      <c r="IKC3843" s="114"/>
      <c r="IKD3843" s="114"/>
      <c r="IKE3843" s="114"/>
      <c r="IKF3843" s="114"/>
      <c r="IKG3843" s="114"/>
      <c r="IKH3843" s="114"/>
      <c r="IKI3843" s="114"/>
      <c r="IKJ3843" s="116"/>
      <c r="IKK3843" s="114"/>
      <c r="IKL3843" s="115"/>
      <c r="IKM3843" s="115"/>
      <c r="IKN3843" s="115"/>
      <c r="IKO3843" s="113"/>
      <c r="IKP3843" s="114"/>
      <c r="IKQ3843" s="114"/>
      <c r="IKR3843" s="113"/>
      <c r="IKS3843" s="118"/>
      <c r="IKT3843" s="117"/>
      <c r="IKU3843" s="114"/>
      <c r="IKV3843" s="114"/>
      <c r="IKW3843" s="114"/>
      <c r="IKX3843" s="114"/>
      <c r="IKY3843" s="114"/>
      <c r="IKZ3843" s="114"/>
      <c r="ILA3843" s="114"/>
      <c r="ILB3843" s="114"/>
      <c r="ILC3843" s="114"/>
      <c r="ILD3843" s="114"/>
      <c r="ILE3843" s="116"/>
      <c r="ILF3843" s="114"/>
      <c r="ILG3843" s="115"/>
      <c r="ILH3843" s="115"/>
      <c r="ILI3843" s="115"/>
      <c r="ILJ3843" s="113"/>
      <c r="ILK3843" s="114"/>
      <c r="ILL3843" s="114"/>
      <c r="ILM3843" s="113"/>
      <c r="ILN3843" s="118"/>
      <c r="ILO3843" s="117"/>
      <c r="ILP3843" s="114"/>
      <c r="ILQ3843" s="114"/>
      <c r="ILR3843" s="114"/>
      <c r="ILS3843" s="114"/>
      <c r="ILT3843" s="114"/>
      <c r="ILU3843" s="114"/>
      <c r="ILV3843" s="114"/>
      <c r="ILW3843" s="114"/>
      <c r="ILX3843" s="114"/>
      <c r="ILY3843" s="114"/>
      <c r="ILZ3843" s="116"/>
      <c r="IMA3843" s="114"/>
      <c r="IMB3843" s="115"/>
      <c r="IMC3843" s="115"/>
      <c r="IMD3843" s="115"/>
      <c r="IME3843" s="113"/>
      <c r="IMF3843" s="114"/>
      <c r="IMG3843" s="114"/>
      <c r="IMH3843" s="113"/>
      <c r="IMI3843" s="118"/>
      <c r="IMJ3843" s="117"/>
      <c r="IMK3843" s="114"/>
      <c r="IML3843" s="114"/>
      <c r="IMM3843" s="114"/>
      <c r="IMN3843" s="114"/>
      <c r="IMO3843" s="114"/>
      <c r="IMP3843" s="114"/>
      <c r="IMQ3843" s="114"/>
      <c r="IMR3843" s="114"/>
      <c r="IMS3843" s="114"/>
      <c r="IMT3843" s="114"/>
      <c r="IMU3843" s="116"/>
      <c r="IMV3843" s="114"/>
      <c r="IMW3843" s="115"/>
      <c r="IMX3843" s="115"/>
      <c r="IMY3843" s="115"/>
      <c r="IMZ3843" s="113"/>
      <c r="INA3843" s="114"/>
      <c r="INB3843" s="114"/>
      <c r="INC3843" s="113"/>
      <c r="IND3843" s="118"/>
      <c r="INE3843" s="117"/>
      <c r="INF3843" s="114"/>
      <c r="ING3843" s="114"/>
      <c r="INH3843" s="114"/>
      <c r="INI3843" s="114"/>
      <c r="INJ3843" s="114"/>
      <c r="INK3843" s="114"/>
      <c r="INL3843" s="114"/>
      <c r="INM3843" s="114"/>
      <c r="INN3843" s="114"/>
      <c r="INO3843" s="114"/>
      <c r="INP3843" s="116"/>
      <c r="INQ3843" s="114"/>
      <c r="INR3843" s="115"/>
      <c r="INS3843" s="115"/>
      <c r="INT3843" s="115"/>
      <c r="INU3843" s="113"/>
      <c r="INV3843" s="114"/>
      <c r="INW3843" s="114"/>
      <c r="INX3843" s="113"/>
      <c r="INY3843" s="118"/>
      <c r="INZ3843" s="117"/>
      <c r="IOA3843" s="114"/>
      <c r="IOB3843" s="114"/>
      <c r="IOC3843" s="114"/>
      <c r="IOD3843" s="114"/>
      <c r="IOE3843" s="114"/>
      <c r="IOF3843" s="114"/>
      <c r="IOG3843" s="114"/>
      <c r="IOH3843" s="114"/>
      <c r="IOI3843" s="114"/>
      <c r="IOJ3843" s="114"/>
      <c r="IOK3843" s="116"/>
      <c r="IOL3843" s="114"/>
      <c r="IOM3843" s="115"/>
      <c r="ION3843" s="115"/>
      <c r="IOO3843" s="115"/>
      <c r="IOP3843" s="113"/>
      <c r="IOQ3843" s="114"/>
      <c r="IOR3843" s="114"/>
      <c r="IOS3843" s="113"/>
      <c r="IOT3843" s="118"/>
      <c r="IOU3843" s="117"/>
      <c r="IOV3843" s="114"/>
      <c r="IOW3843" s="114"/>
      <c r="IOX3843" s="114"/>
      <c r="IOY3843" s="114"/>
      <c r="IOZ3843" s="114"/>
      <c r="IPA3843" s="114"/>
      <c r="IPB3843" s="114"/>
      <c r="IPC3843" s="114"/>
      <c r="IPD3843" s="114"/>
      <c r="IPE3843" s="114"/>
      <c r="IPF3843" s="116"/>
      <c r="IPG3843" s="114"/>
      <c r="IPH3843" s="115"/>
      <c r="IPI3843" s="115"/>
      <c r="IPJ3843" s="115"/>
      <c r="IPK3843" s="113"/>
      <c r="IPL3843" s="114"/>
      <c r="IPM3843" s="114"/>
      <c r="IPN3843" s="113"/>
      <c r="IPO3843" s="118"/>
      <c r="IPP3843" s="117"/>
      <c r="IPQ3843" s="114"/>
      <c r="IPR3843" s="114"/>
      <c r="IPS3843" s="114"/>
      <c r="IPT3843" s="114"/>
      <c r="IPU3843" s="114"/>
      <c r="IPV3843" s="114"/>
      <c r="IPW3843" s="114"/>
      <c r="IPX3843" s="114"/>
      <c r="IPY3843" s="114"/>
      <c r="IPZ3843" s="114"/>
      <c r="IQA3843" s="116"/>
      <c r="IQB3843" s="114"/>
      <c r="IQC3843" s="115"/>
      <c r="IQD3843" s="115"/>
      <c r="IQE3843" s="115"/>
      <c r="IQF3843" s="113"/>
      <c r="IQG3843" s="114"/>
      <c r="IQH3843" s="114"/>
      <c r="IQI3843" s="113"/>
      <c r="IQJ3843" s="118"/>
      <c r="IQK3843" s="117"/>
      <c r="IQL3843" s="114"/>
      <c r="IQM3843" s="114"/>
      <c r="IQN3843" s="114"/>
      <c r="IQO3843" s="114"/>
      <c r="IQP3843" s="114"/>
      <c r="IQQ3843" s="114"/>
      <c r="IQR3843" s="114"/>
      <c r="IQS3843" s="114"/>
      <c r="IQT3843" s="114"/>
      <c r="IQU3843" s="114"/>
      <c r="IQV3843" s="116"/>
      <c r="IQW3843" s="114"/>
      <c r="IQX3843" s="115"/>
      <c r="IQY3843" s="115"/>
      <c r="IQZ3843" s="115"/>
      <c r="IRA3843" s="113"/>
      <c r="IRB3843" s="114"/>
      <c r="IRC3843" s="114"/>
      <c r="IRD3843" s="113"/>
      <c r="IRE3843" s="118"/>
      <c r="IRF3843" s="117"/>
      <c r="IRG3843" s="114"/>
      <c r="IRH3843" s="114"/>
      <c r="IRI3843" s="114"/>
      <c r="IRJ3843" s="114"/>
      <c r="IRK3843" s="114"/>
      <c r="IRL3843" s="114"/>
      <c r="IRM3843" s="114"/>
      <c r="IRN3843" s="114"/>
      <c r="IRO3843" s="114"/>
      <c r="IRP3843" s="114"/>
      <c r="IRQ3843" s="116"/>
      <c r="IRR3843" s="114"/>
      <c r="IRS3843" s="115"/>
      <c r="IRT3843" s="115"/>
      <c r="IRU3843" s="115"/>
      <c r="IRV3843" s="113"/>
      <c r="IRW3843" s="114"/>
      <c r="IRX3843" s="114"/>
      <c r="IRY3843" s="113"/>
      <c r="IRZ3843" s="118"/>
      <c r="ISA3843" s="117"/>
      <c r="ISB3843" s="114"/>
      <c r="ISC3843" s="114"/>
      <c r="ISD3843" s="114"/>
      <c r="ISE3843" s="114"/>
      <c r="ISF3843" s="114"/>
      <c r="ISG3843" s="114"/>
      <c r="ISH3843" s="114"/>
      <c r="ISI3843" s="114"/>
      <c r="ISJ3843" s="114"/>
      <c r="ISK3843" s="114"/>
      <c r="ISL3843" s="116"/>
      <c r="ISM3843" s="114"/>
      <c r="ISN3843" s="115"/>
      <c r="ISO3843" s="115"/>
      <c r="ISP3843" s="115"/>
      <c r="ISQ3843" s="113"/>
      <c r="ISR3843" s="114"/>
      <c r="ISS3843" s="114"/>
      <c r="IST3843" s="113"/>
      <c r="ISU3843" s="118"/>
      <c r="ISV3843" s="117"/>
      <c r="ISW3843" s="114"/>
      <c r="ISX3843" s="114"/>
      <c r="ISY3843" s="114"/>
      <c r="ISZ3843" s="114"/>
      <c r="ITA3843" s="114"/>
      <c r="ITB3843" s="114"/>
      <c r="ITC3843" s="114"/>
      <c r="ITD3843" s="114"/>
      <c r="ITE3843" s="114"/>
      <c r="ITF3843" s="114"/>
      <c r="ITG3843" s="116"/>
      <c r="ITH3843" s="114"/>
      <c r="ITI3843" s="115"/>
      <c r="ITJ3843" s="115"/>
      <c r="ITK3843" s="115"/>
      <c r="ITL3843" s="113"/>
      <c r="ITM3843" s="114"/>
      <c r="ITN3843" s="114"/>
      <c r="ITO3843" s="113"/>
      <c r="ITP3843" s="118"/>
      <c r="ITQ3843" s="117"/>
      <c r="ITR3843" s="114"/>
      <c r="ITS3843" s="114"/>
      <c r="ITT3843" s="114"/>
      <c r="ITU3843" s="114"/>
      <c r="ITV3843" s="114"/>
      <c r="ITW3843" s="114"/>
      <c r="ITX3843" s="114"/>
      <c r="ITY3843" s="114"/>
      <c r="ITZ3843" s="114"/>
      <c r="IUA3843" s="114"/>
      <c r="IUB3843" s="116"/>
      <c r="IUC3843" s="114"/>
      <c r="IUD3843" s="115"/>
      <c r="IUE3843" s="115"/>
      <c r="IUF3843" s="115"/>
      <c r="IUG3843" s="113"/>
      <c r="IUH3843" s="114"/>
      <c r="IUI3843" s="114"/>
      <c r="IUJ3843" s="113"/>
      <c r="IUK3843" s="118"/>
      <c r="IUL3843" s="117"/>
      <c r="IUM3843" s="114"/>
      <c r="IUN3843" s="114"/>
      <c r="IUO3843" s="114"/>
      <c r="IUP3843" s="114"/>
      <c r="IUQ3843" s="114"/>
      <c r="IUR3843" s="114"/>
      <c r="IUS3843" s="114"/>
      <c r="IUT3843" s="114"/>
      <c r="IUU3843" s="114"/>
      <c r="IUV3843" s="114"/>
      <c r="IUW3843" s="116"/>
      <c r="IUX3843" s="114"/>
      <c r="IUY3843" s="115"/>
      <c r="IUZ3843" s="115"/>
      <c r="IVA3843" s="115"/>
      <c r="IVB3843" s="113"/>
      <c r="IVC3843" s="114"/>
      <c r="IVD3843" s="114"/>
      <c r="IVE3843" s="113"/>
      <c r="IVF3843" s="118"/>
      <c r="IVG3843" s="117"/>
      <c r="IVH3843" s="114"/>
      <c r="IVI3843" s="114"/>
      <c r="IVJ3843" s="114"/>
      <c r="IVK3843" s="114"/>
      <c r="IVL3843" s="114"/>
      <c r="IVM3843" s="114"/>
      <c r="IVN3843" s="114"/>
      <c r="IVO3843" s="114"/>
      <c r="IVP3843" s="114"/>
      <c r="IVQ3843" s="114"/>
      <c r="IVR3843" s="116"/>
      <c r="IVS3843" s="114"/>
      <c r="IVT3843" s="115"/>
      <c r="IVU3843" s="115"/>
      <c r="IVV3843" s="115"/>
      <c r="IVW3843" s="113"/>
      <c r="IVX3843" s="114"/>
      <c r="IVY3843" s="114"/>
      <c r="IVZ3843" s="113"/>
      <c r="IWA3843" s="118"/>
      <c r="IWB3843" s="117"/>
      <c r="IWC3843" s="114"/>
      <c r="IWD3843" s="114"/>
      <c r="IWE3843" s="114"/>
      <c r="IWF3843" s="114"/>
      <c r="IWG3843" s="114"/>
      <c r="IWH3843" s="114"/>
      <c r="IWI3843" s="114"/>
      <c r="IWJ3843" s="114"/>
      <c r="IWK3843" s="114"/>
      <c r="IWL3843" s="114"/>
      <c r="IWM3843" s="116"/>
      <c r="IWN3843" s="114"/>
      <c r="IWO3843" s="115"/>
      <c r="IWP3843" s="115"/>
      <c r="IWQ3843" s="115"/>
      <c r="IWR3843" s="113"/>
      <c r="IWS3843" s="114"/>
      <c r="IWT3843" s="114"/>
      <c r="IWU3843" s="113"/>
      <c r="IWV3843" s="118"/>
      <c r="IWW3843" s="117"/>
      <c r="IWX3843" s="114"/>
      <c r="IWY3843" s="114"/>
      <c r="IWZ3843" s="114"/>
      <c r="IXA3843" s="114"/>
      <c r="IXB3843" s="114"/>
      <c r="IXC3843" s="114"/>
      <c r="IXD3843" s="114"/>
      <c r="IXE3843" s="114"/>
      <c r="IXF3843" s="114"/>
      <c r="IXG3843" s="114"/>
      <c r="IXH3843" s="116"/>
      <c r="IXI3843" s="114"/>
      <c r="IXJ3843" s="115"/>
      <c r="IXK3843" s="115"/>
      <c r="IXL3843" s="115"/>
      <c r="IXM3843" s="113"/>
      <c r="IXN3843" s="114"/>
      <c r="IXO3843" s="114"/>
      <c r="IXP3843" s="113"/>
      <c r="IXQ3843" s="118"/>
      <c r="IXR3843" s="117"/>
      <c r="IXS3843" s="114"/>
      <c r="IXT3843" s="114"/>
      <c r="IXU3843" s="114"/>
      <c r="IXV3843" s="114"/>
      <c r="IXW3843" s="114"/>
      <c r="IXX3843" s="114"/>
      <c r="IXY3843" s="114"/>
      <c r="IXZ3843" s="114"/>
      <c r="IYA3843" s="114"/>
      <c r="IYB3843" s="114"/>
      <c r="IYC3843" s="116"/>
      <c r="IYD3843" s="114"/>
      <c r="IYE3843" s="115"/>
      <c r="IYF3843" s="115"/>
      <c r="IYG3843" s="115"/>
      <c r="IYH3843" s="113"/>
      <c r="IYI3843" s="114"/>
      <c r="IYJ3843" s="114"/>
      <c r="IYK3843" s="113"/>
      <c r="IYL3843" s="118"/>
      <c r="IYM3843" s="117"/>
      <c r="IYN3843" s="114"/>
      <c r="IYO3843" s="114"/>
      <c r="IYP3843" s="114"/>
      <c r="IYQ3843" s="114"/>
      <c r="IYR3843" s="114"/>
      <c r="IYS3843" s="114"/>
      <c r="IYT3843" s="114"/>
      <c r="IYU3843" s="114"/>
      <c r="IYV3843" s="114"/>
      <c r="IYW3843" s="114"/>
      <c r="IYX3843" s="116"/>
      <c r="IYY3843" s="114"/>
      <c r="IYZ3843" s="115"/>
      <c r="IZA3843" s="115"/>
      <c r="IZB3843" s="115"/>
      <c r="IZC3843" s="113"/>
      <c r="IZD3843" s="114"/>
      <c r="IZE3843" s="114"/>
      <c r="IZF3843" s="113"/>
      <c r="IZG3843" s="118"/>
      <c r="IZH3843" s="117"/>
      <c r="IZI3843" s="114"/>
      <c r="IZJ3843" s="114"/>
      <c r="IZK3843" s="114"/>
      <c r="IZL3843" s="114"/>
      <c r="IZM3843" s="114"/>
      <c r="IZN3843" s="114"/>
      <c r="IZO3843" s="114"/>
      <c r="IZP3843" s="114"/>
      <c r="IZQ3843" s="114"/>
      <c r="IZR3843" s="114"/>
      <c r="IZS3843" s="116"/>
      <c r="IZT3843" s="114"/>
      <c r="IZU3843" s="115"/>
      <c r="IZV3843" s="115"/>
      <c r="IZW3843" s="115"/>
      <c r="IZX3843" s="113"/>
      <c r="IZY3843" s="114"/>
      <c r="IZZ3843" s="114"/>
      <c r="JAA3843" s="113"/>
      <c r="JAB3843" s="118"/>
      <c r="JAC3843" s="117"/>
      <c r="JAD3843" s="114"/>
      <c r="JAE3843" s="114"/>
      <c r="JAF3843" s="114"/>
      <c r="JAG3843" s="114"/>
      <c r="JAH3843" s="114"/>
      <c r="JAI3843" s="114"/>
      <c r="JAJ3843" s="114"/>
      <c r="JAK3843" s="114"/>
      <c r="JAL3843" s="114"/>
      <c r="JAM3843" s="114"/>
      <c r="JAN3843" s="116"/>
      <c r="JAO3843" s="114"/>
      <c r="JAP3843" s="115"/>
      <c r="JAQ3843" s="115"/>
      <c r="JAR3843" s="115"/>
      <c r="JAS3843" s="113"/>
      <c r="JAT3843" s="114"/>
      <c r="JAU3843" s="114"/>
      <c r="JAV3843" s="113"/>
      <c r="JAW3843" s="118"/>
      <c r="JAX3843" s="117"/>
      <c r="JAY3843" s="114"/>
      <c r="JAZ3843" s="114"/>
      <c r="JBA3843" s="114"/>
      <c r="JBB3843" s="114"/>
      <c r="JBC3843" s="114"/>
      <c r="JBD3843" s="114"/>
      <c r="JBE3843" s="114"/>
      <c r="JBF3843" s="114"/>
      <c r="JBG3843" s="114"/>
      <c r="JBH3843" s="114"/>
      <c r="JBI3843" s="116"/>
      <c r="JBJ3843" s="114"/>
      <c r="JBK3843" s="115"/>
      <c r="JBL3843" s="115"/>
      <c r="JBM3843" s="115"/>
      <c r="JBN3843" s="113"/>
      <c r="JBO3843" s="114"/>
      <c r="JBP3843" s="114"/>
      <c r="JBQ3843" s="113"/>
      <c r="JBR3843" s="118"/>
      <c r="JBS3843" s="117"/>
      <c r="JBT3843" s="114"/>
      <c r="JBU3843" s="114"/>
      <c r="JBV3843" s="114"/>
      <c r="JBW3843" s="114"/>
      <c r="JBX3843" s="114"/>
      <c r="JBY3843" s="114"/>
      <c r="JBZ3843" s="114"/>
      <c r="JCA3843" s="114"/>
      <c r="JCB3843" s="114"/>
      <c r="JCC3843" s="114"/>
      <c r="JCD3843" s="116"/>
      <c r="JCE3843" s="114"/>
      <c r="JCF3843" s="115"/>
      <c r="JCG3843" s="115"/>
      <c r="JCH3843" s="115"/>
      <c r="JCI3843" s="113"/>
      <c r="JCJ3843" s="114"/>
      <c r="JCK3843" s="114"/>
      <c r="JCL3843" s="113"/>
      <c r="JCM3843" s="118"/>
      <c r="JCN3843" s="117"/>
      <c r="JCO3843" s="114"/>
      <c r="JCP3843" s="114"/>
      <c r="JCQ3843" s="114"/>
      <c r="JCR3843" s="114"/>
      <c r="JCS3843" s="114"/>
      <c r="JCT3843" s="114"/>
      <c r="JCU3843" s="114"/>
      <c r="JCV3843" s="114"/>
      <c r="JCW3843" s="114"/>
      <c r="JCX3843" s="114"/>
      <c r="JCY3843" s="116"/>
      <c r="JCZ3843" s="114"/>
      <c r="JDA3843" s="115"/>
      <c r="JDB3843" s="115"/>
      <c r="JDC3843" s="115"/>
      <c r="JDD3843" s="113"/>
      <c r="JDE3843" s="114"/>
      <c r="JDF3843" s="114"/>
      <c r="JDG3843" s="113"/>
      <c r="JDH3843" s="118"/>
      <c r="JDI3843" s="117"/>
      <c r="JDJ3843" s="114"/>
      <c r="JDK3843" s="114"/>
      <c r="JDL3843" s="114"/>
      <c r="JDM3843" s="114"/>
      <c r="JDN3843" s="114"/>
      <c r="JDO3843" s="114"/>
      <c r="JDP3843" s="114"/>
      <c r="JDQ3843" s="114"/>
      <c r="JDR3843" s="114"/>
      <c r="JDS3843" s="114"/>
      <c r="JDT3843" s="116"/>
      <c r="JDU3843" s="114"/>
      <c r="JDV3843" s="115"/>
      <c r="JDW3843" s="115"/>
      <c r="JDX3843" s="115"/>
      <c r="JDY3843" s="113"/>
      <c r="JDZ3843" s="114"/>
      <c r="JEA3843" s="114"/>
      <c r="JEB3843" s="113"/>
      <c r="JEC3843" s="118"/>
      <c r="JED3843" s="117"/>
      <c r="JEE3843" s="114"/>
      <c r="JEF3843" s="114"/>
      <c r="JEG3843" s="114"/>
      <c r="JEH3843" s="114"/>
      <c r="JEI3843" s="114"/>
      <c r="JEJ3843" s="114"/>
      <c r="JEK3843" s="114"/>
      <c r="JEL3843" s="114"/>
      <c r="JEM3843" s="114"/>
      <c r="JEN3843" s="114"/>
      <c r="JEO3843" s="116"/>
      <c r="JEP3843" s="114"/>
      <c r="JEQ3843" s="115"/>
      <c r="JER3843" s="115"/>
      <c r="JES3843" s="115"/>
      <c r="JET3843" s="113"/>
      <c r="JEU3843" s="114"/>
      <c r="JEV3843" s="114"/>
      <c r="JEW3843" s="113"/>
      <c r="JEX3843" s="118"/>
      <c r="JEY3843" s="117"/>
      <c r="JEZ3843" s="114"/>
      <c r="JFA3843" s="114"/>
      <c r="JFB3843" s="114"/>
      <c r="JFC3843" s="114"/>
      <c r="JFD3843" s="114"/>
      <c r="JFE3843" s="114"/>
      <c r="JFF3843" s="114"/>
      <c r="JFG3843" s="114"/>
      <c r="JFH3843" s="114"/>
      <c r="JFI3843" s="114"/>
      <c r="JFJ3843" s="116"/>
      <c r="JFK3843" s="114"/>
      <c r="JFL3843" s="115"/>
      <c r="JFM3843" s="115"/>
      <c r="JFN3843" s="115"/>
      <c r="JFO3843" s="113"/>
      <c r="JFP3843" s="114"/>
      <c r="JFQ3843" s="114"/>
      <c r="JFR3843" s="113"/>
      <c r="JFS3843" s="118"/>
      <c r="JFT3843" s="117"/>
      <c r="JFU3843" s="114"/>
      <c r="JFV3843" s="114"/>
      <c r="JFW3843" s="114"/>
      <c r="JFX3843" s="114"/>
      <c r="JFY3843" s="114"/>
      <c r="JFZ3843" s="114"/>
      <c r="JGA3843" s="114"/>
      <c r="JGB3843" s="114"/>
      <c r="JGC3843" s="114"/>
      <c r="JGD3843" s="114"/>
      <c r="JGE3843" s="116"/>
      <c r="JGF3843" s="114"/>
      <c r="JGG3843" s="115"/>
      <c r="JGH3843" s="115"/>
      <c r="JGI3843" s="115"/>
      <c r="JGJ3843" s="113"/>
      <c r="JGK3843" s="114"/>
      <c r="JGL3843" s="114"/>
      <c r="JGM3843" s="113"/>
      <c r="JGN3843" s="118"/>
      <c r="JGO3843" s="117"/>
      <c r="JGP3843" s="114"/>
      <c r="JGQ3843" s="114"/>
      <c r="JGR3843" s="114"/>
      <c r="JGS3843" s="114"/>
      <c r="JGT3843" s="114"/>
      <c r="JGU3843" s="114"/>
      <c r="JGV3843" s="114"/>
      <c r="JGW3843" s="114"/>
      <c r="JGX3843" s="114"/>
      <c r="JGY3843" s="114"/>
      <c r="JGZ3843" s="116"/>
      <c r="JHA3843" s="114"/>
      <c r="JHB3843" s="115"/>
      <c r="JHC3843" s="115"/>
      <c r="JHD3843" s="115"/>
      <c r="JHE3843" s="113"/>
      <c r="JHF3843" s="114"/>
      <c r="JHG3843" s="114"/>
      <c r="JHH3843" s="113"/>
      <c r="JHI3843" s="118"/>
      <c r="JHJ3843" s="117"/>
      <c r="JHK3843" s="114"/>
      <c r="JHL3843" s="114"/>
      <c r="JHM3843" s="114"/>
      <c r="JHN3843" s="114"/>
      <c r="JHO3843" s="114"/>
      <c r="JHP3843" s="114"/>
      <c r="JHQ3843" s="114"/>
      <c r="JHR3843" s="114"/>
      <c r="JHS3843" s="114"/>
      <c r="JHT3843" s="114"/>
      <c r="JHU3843" s="116"/>
      <c r="JHV3843" s="114"/>
      <c r="JHW3843" s="115"/>
      <c r="JHX3843" s="115"/>
      <c r="JHY3843" s="115"/>
      <c r="JHZ3843" s="113"/>
      <c r="JIA3843" s="114"/>
      <c r="JIB3843" s="114"/>
      <c r="JIC3843" s="113"/>
      <c r="JID3843" s="118"/>
      <c r="JIE3843" s="117"/>
      <c r="JIF3843" s="114"/>
      <c r="JIG3843" s="114"/>
      <c r="JIH3843" s="114"/>
      <c r="JII3843" s="114"/>
      <c r="JIJ3843" s="114"/>
      <c r="JIK3843" s="114"/>
      <c r="JIL3843" s="114"/>
      <c r="JIM3843" s="114"/>
      <c r="JIN3843" s="114"/>
      <c r="JIO3843" s="114"/>
      <c r="JIP3843" s="116"/>
      <c r="JIQ3843" s="114"/>
      <c r="JIR3843" s="115"/>
      <c r="JIS3843" s="115"/>
      <c r="JIT3843" s="115"/>
      <c r="JIU3843" s="113"/>
      <c r="JIV3843" s="114"/>
      <c r="JIW3843" s="114"/>
      <c r="JIX3843" s="113"/>
      <c r="JIY3843" s="118"/>
      <c r="JIZ3843" s="117"/>
      <c r="JJA3843" s="114"/>
      <c r="JJB3843" s="114"/>
      <c r="JJC3843" s="114"/>
      <c r="JJD3843" s="114"/>
      <c r="JJE3843" s="114"/>
      <c r="JJF3843" s="114"/>
      <c r="JJG3843" s="114"/>
      <c r="JJH3843" s="114"/>
      <c r="JJI3843" s="114"/>
      <c r="JJJ3843" s="114"/>
      <c r="JJK3843" s="116"/>
      <c r="JJL3843" s="114"/>
      <c r="JJM3843" s="115"/>
      <c r="JJN3843" s="115"/>
      <c r="JJO3843" s="115"/>
      <c r="JJP3843" s="113"/>
      <c r="JJQ3843" s="114"/>
      <c r="JJR3843" s="114"/>
      <c r="JJS3843" s="113"/>
      <c r="JJT3843" s="118"/>
      <c r="JJU3843" s="117"/>
      <c r="JJV3843" s="114"/>
      <c r="JJW3843" s="114"/>
      <c r="JJX3843" s="114"/>
      <c r="JJY3843" s="114"/>
      <c r="JJZ3843" s="114"/>
      <c r="JKA3843" s="114"/>
      <c r="JKB3843" s="114"/>
      <c r="JKC3843" s="114"/>
      <c r="JKD3843" s="114"/>
      <c r="JKE3843" s="114"/>
      <c r="JKF3843" s="116"/>
      <c r="JKG3843" s="114"/>
      <c r="JKH3843" s="115"/>
      <c r="JKI3843" s="115"/>
      <c r="JKJ3843" s="115"/>
      <c r="JKK3843" s="113"/>
      <c r="JKL3843" s="114"/>
      <c r="JKM3843" s="114"/>
      <c r="JKN3843" s="113"/>
      <c r="JKO3843" s="118"/>
      <c r="JKP3843" s="117"/>
      <c r="JKQ3843" s="114"/>
      <c r="JKR3843" s="114"/>
      <c r="JKS3843" s="114"/>
      <c r="JKT3843" s="114"/>
      <c r="JKU3843" s="114"/>
      <c r="JKV3843" s="114"/>
      <c r="JKW3843" s="114"/>
      <c r="JKX3843" s="114"/>
      <c r="JKY3843" s="114"/>
      <c r="JKZ3843" s="114"/>
      <c r="JLA3843" s="116"/>
      <c r="JLB3843" s="114"/>
      <c r="JLC3843" s="115"/>
      <c r="JLD3843" s="115"/>
      <c r="JLE3843" s="115"/>
      <c r="JLF3843" s="113"/>
      <c r="JLG3843" s="114"/>
      <c r="JLH3843" s="114"/>
      <c r="JLI3843" s="113"/>
      <c r="JLJ3843" s="118"/>
      <c r="JLK3843" s="117"/>
      <c r="JLL3843" s="114"/>
      <c r="JLM3843" s="114"/>
      <c r="JLN3843" s="114"/>
      <c r="JLO3843" s="114"/>
      <c r="JLP3843" s="114"/>
      <c r="JLQ3843" s="114"/>
      <c r="JLR3843" s="114"/>
      <c r="JLS3843" s="114"/>
      <c r="JLT3843" s="114"/>
      <c r="JLU3843" s="114"/>
      <c r="JLV3843" s="116"/>
      <c r="JLW3843" s="114"/>
      <c r="JLX3843" s="115"/>
      <c r="JLY3843" s="115"/>
      <c r="JLZ3843" s="115"/>
      <c r="JMA3843" s="113"/>
      <c r="JMB3843" s="114"/>
      <c r="JMC3843" s="114"/>
      <c r="JMD3843" s="113"/>
      <c r="JME3843" s="118"/>
      <c r="JMF3843" s="117"/>
      <c r="JMG3843" s="114"/>
      <c r="JMH3843" s="114"/>
      <c r="JMI3843" s="114"/>
      <c r="JMJ3843" s="114"/>
      <c r="JMK3843" s="114"/>
      <c r="JML3843" s="114"/>
      <c r="JMM3843" s="114"/>
      <c r="JMN3843" s="114"/>
      <c r="JMO3843" s="114"/>
      <c r="JMP3843" s="114"/>
      <c r="JMQ3843" s="116"/>
      <c r="JMR3843" s="114"/>
      <c r="JMS3843" s="115"/>
      <c r="JMT3843" s="115"/>
      <c r="JMU3843" s="115"/>
      <c r="JMV3843" s="113"/>
      <c r="JMW3843" s="114"/>
      <c r="JMX3843" s="114"/>
      <c r="JMY3843" s="113"/>
      <c r="JMZ3843" s="118"/>
      <c r="JNA3843" s="117"/>
      <c r="JNB3843" s="114"/>
      <c r="JNC3843" s="114"/>
      <c r="JND3843" s="114"/>
      <c r="JNE3843" s="114"/>
      <c r="JNF3843" s="114"/>
      <c r="JNG3843" s="114"/>
      <c r="JNH3843" s="114"/>
      <c r="JNI3843" s="114"/>
      <c r="JNJ3843" s="114"/>
      <c r="JNK3843" s="114"/>
      <c r="JNL3843" s="116"/>
      <c r="JNM3843" s="114"/>
      <c r="JNN3843" s="115"/>
      <c r="JNO3843" s="115"/>
      <c r="JNP3843" s="115"/>
      <c r="JNQ3843" s="113"/>
      <c r="JNR3843" s="114"/>
      <c r="JNS3843" s="114"/>
      <c r="JNT3843" s="113"/>
      <c r="JNU3843" s="118"/>
      <c r="JNV3843" s="117"/>
      <c r="JNW3843" s="114"/>
      <c r="JNX3843" s="114"/>
      <c r="JNY3843" s="114"/>
      <c r="JNZ3843" s="114"/>
      <c r="JOA3843" s="114"/>
      <c r="JOB3843" s="114"/>
      <c r="JOC3843" s="114"/>
      <c r="JOD3843" s="114"/>
      <c r="JOE3843" s="114"/>
      <c r="JOF3843" s="114"/>
      <c r="JOG3843" s="116"/>
      <c r="JOH3843" s="114"/>
      <c r="JOI3843" s="115"/>
      <c r="JOJ3843" s="115"/>
      <c r="JOK3843" s="115"/>
      <c r="JOL3843" s="113"/>
      <c r="JOM3843" s="114"/>
      <c r="JON3843" s="114"/>
      <c r="JOO3843" s="113"/>
      <c r="JOP3843" s="118"/>
      <c r="JOQ3843" s="117"/>
      <c r="JOR3843" s="114"/>
      <c r="JOS3843" s="114"/>
      <c r="JOT3843" s="114"/>
      <c r="JOU3843" s="114"/>
      <c r="JOV3843" s="114"/>
      <c r="JOW3843" s="114"/>
      <c r="JOX3843" s="114"/>
      <c r="JOY3843" s="114"/>
      <c r="JOZ3843" s="114"/>
      <c r="JPA3843" s="114"/>
      <c r="JPB3843" s="116"/>
      <c r="JPC3843" s="114"/>
      <c r="JPD3843" s="115"/>
      <c r="JPE3843" s="115"/>
      <c r="JPF3843" s="115"/>
      <c r="JPG3843" s="113"/>
      <c r="JPH3843" s="114"/>
      <c r="JPI3843" s="114"/>
      <c r="JPJ3843" s="113"/>
      <c r="JPK3843" s="118"/>
      <c r="JPL3843" s="117"/>
      <c r="JPM3843" s="114"/>
      <c r="JPN3843" s="114"/>
      <c r="JPO3843" s="114"/>
      <c r="JPP3843" s="114"/>
      <c r="JPQ3843" s="114"/>
      <c r="JPR3843" s="114"/>
      <c r="JPS3843" s="114"/>
      <c r="JPT3843" s="114"/>
      <c r="JPU3843" s="114"/>
      <c r="JPV3843" s="114"/>
      <c r="JPW3843" s="116"/>
      <c r="JPX3843" s="114"/>
      <c r="JPY3843" s="115"/>
      <c r="JPZ3843" s="115"/>
      <c r="JQA3843" s="115"/>
      <c r="JQB3843" s="113"/>
      <c r="JQC3843" s="114"/>
      <c r="JQD3843" s="114"/>
      <c r="JQE3843" s="113"/>
      <c r="JQF3843" s="118"/>
      <c r="JQG3843" s="117"/>
      <c r="JQH3843" s="114"/>
      <c r="JQI3843" s="114"/>
      <c r="JQJ3843" s="114"/>
      <c r="JQK3843" s="114"/>
      <c r="JQL3843" s="114"/>
      <c r="JQM3843" s="114"/>
      <c r="JQN3843" s="114"/>
      <c r="JQO3843" s="114"/>
      <c r="JQP3843" s="114"/>
      <c r="JQQ3843" s="114"/>
      <c r="JQR3843" s="116"/>
      <c r="JQS3843" s="114"/>
      <c r="JQT3843" s="115"/>
      <c r="JQU3843" s="115"/>
      <c r="JQV3843" s="115"/>
      <c r="JQW3843" s="113"/>
      <c r="JQX3843" s="114"/>
      <c r="JQY3843" s="114"/>
      <c r="JQZ3843" s="113"/>
      <c r="JRA3843" s="118"/>
      <c r="JRB3843" s="117"/>
      <c r="JRC3843" s="114"/>
      <c r="JRD3843" s="114"/>
      <c r="JRE3843" s="114"/>
      <c r="JRF3843" s="114"/>
      <c r="JRG3843" s="114"/>
      <c r="JRH3843" s="114"/>
      <c r="JRI3843" s="114"/>
      <c r="JRJ3843" s="114"/>
      <c r="JRK3843" s="114"/>
      <c r="JRL3843" s="114"/>
      <c r="JRM3843" s="116"/>
      <c r="JRN3843" s="114"/>
      <c r="JRO3843" s="115"/>
      <c r="JRP3843" s="115"/>
      <c r="JRQ3843" s="115"/>
      <c r="JRR3843" s="113"/>
      <c r="JRS3843" s="114"/>
      <c r="JRT3843" s="114"/>
      <c r="JRU3843" s="115"/>
      <c r="JRV3843" s="115"/>
      <c r="JRW3843" s="113"/>
      <c r="JRX3843" s="114"/>
      <c r="JRY3843" s="114"/>
      <c r="JRZ3843" s="113"/>
      <c r="JSA3843" s="118"/>
      <c r="JSB3843" s="117"/>
      <c r="JSC3843" s="114"/>
      <c r="JSD3843" s="114"/>
      <c r="JSE3843" s="114"/>
      <c r="JSF3843" s="114"/>
      <c r="JSG3843" s="114"/>
      <c r="JSH3843" s="114"/>
      <c r="JSI3843" s="114"/>
      <c r="JSJ3843" s="114"/>
      <c r="JSK3843" s="114"/>
      <c r="JSL3843" s="114"/>
      <c r="JSM3843" s="116"/>
      <c r="JSN3843" s="114"/>
      <c r="JSO3843" s="115"/>
      <c r="JSP3843" s="115"/>
      <c r="JSQ3843" s="115"/>
      <c r="JSR3843" s="113"/>
      <c r="JSS3843" s="114"/>
      <c r="JST3843" s="114"/>
      <c r="JSU3843" s="113"/>
      <c r="JSV3843" s="118"/>
      <c r="JSW3843" s="117"/>
      <c r="JSX3843" s="114"/>
      <c r="JSY3843" s="114"/>
      <c r="JSZ3843" s="114"/>
      <c r="JTA3843" s="114"/>
      <c r="JTB3843" s="114"/>
      <c r="JTC3843" s="114"/>
      <c r="JTD3843" s="114"/>
      <c r="JTE3843" s="114"/>
      <c r="JTF3843" s="114"/>
      <c r="JTG3843" s="114"/>
      <c r="JTH3843" s="116"/>
      <c r="JTI3843" s="114"/>
      <c r="JTJ3843" s="115"/>
      <c r="JTK3843" s="115"/>
      <c r="JTL3843" s="115"/>
      <c r="JTM3843" s="113"/>
      <c r="JTN3843" s="114"/>
      <c r="JTO3843" s="114"/>
      <c r="JTP3843" s="113"/>
      <c r="JTQ3843" s="118"/>
      <c r="JTR3843" s="117"/>
      <c r="JTS3843" s="114"/>
      <c r="JTT3843" s="114"/>
      <c r="JTU3843" s="114"/>
      <c r="JTV3843" s="114"/>
      <c r="JTW3843" s="114"/>
      <c r="JTX3843" s="114"/>
      <c r="JTY3843" s="114"/>
      <c r="JTZ3843" s="114"/>
      <c r="JUA3843" s="114"/>
      <c r="JUB3843" s="114"/>
      <c r="JUC3843" s="116"/>
      <c r="JUD3843" s="114"/>
      <c r="JUE3843" s="115"/>
      <c r="JUF3843" s="115"/>
      <c r="JUG3843" s="115"/>
      <c r="JUH3843" s="113"/>
      <c r="JUI3843" s="114"/>
      <c r="JUJ3843" s="114"/>
      <c r="JUK3843" s="113"/>
      <c r="JUL3843" s="118"/>
      <c r="JUM3843" s="117"/>
      <c r="JUN3843" s="114"/>
      <c r="JUO3843" s="114"/>
      <c r="JUP3843" s="114"/>
      <c r="JUQ3843" s="114"/>
      <c r="JUR3843" s="114"/>
      <c r="JUS3843" s="114"/>
      <c r="JUT3843" s="114"/>
      <c r="JUU3843" s="114"/>
      <c r="JUV3843" s="114"/>
      <c r="JUW3843" s="114"/>
      <c r="JUX3843" s="116"/>
      <c r="JUY3843" s="114"/>
      <c r="JUZ3843" s="115"/>
      <c r="JVA3843" s="115"/>
      <c r="JVB3843" s="115"/>
      <c r="JVC3843" s="113"/>
      <c r="JVD3843" s="114"/>
      <c r="JVE3843" s="114"/>
      <c r="JVF3843" s="113"/>
      <c r="JVG3843" s="118"/>
      <c r="JVH3843" s="117"/>
      <c r="JVI3843" s="114"/>
      <c r="JVJ3843" s="114"/>
      <c r="JVK3843" s="114"/>
      <c r="JVL3843" s="114"/>
      <c r="JVM3843" s="114"/>
      <c r="JVN3843" s="114"/>
      <c r="JVO3843" s="114"/>
      <c r="JVP3843" s="114"/>
      <c r="JVQ3843" s="114"/>
      <c r="JVR3843" s="114"/>
      <c r="JVS3843" s="116"/>
      <c r="JVT3843" s="114"/>
      <c r="JVU3843" s="115"/>
      <c r="JVV3843" s="115"/>
      <c r="JVW3843" s="115"/>
      <c r="JVX3843" s="113"/>
      <c r="JVY3843" s="114"/>
      <c r="JVZ3843" s="114"/>
      <c r="JWA3843" s="113"/>
      <c r="JWB3843" s="118"/>
      <c r="JWC3843" s="117"/>
      <c r="JWD3843" s="114"/>
      <c r="JWE3843" s="114"/>
      <c r="JWF3843" s="114"/>
      <c r="JWG3843" s="114"/>
      <c r="JWH3843" s="114"/>
      <c r="JWI3843" s="114"/>
      <c r="JWJ3843" s="114"/>
      <c r="JWK3843" s="114"/>
      <c r="JWL3843" s="114"/>
      <c r="JWM3843" s="114"/>
      <c r="JWN3843" s="116"/>
      <c r="JWO3843" s="114"/>
      <c r="JWP3843" s="115"/>
      <c r="JWQ3843" s="115"/>
      <c r="JWR3843" s="115"/>
      <c r="JWS3843" s="113"/>
      <c r="JWT3843" s="114"/>
      <c r="JWU3843" s="114"/>
      <c r="JWV3843" s="113"/>
      <c r="JWW3843" s="118"/>
      <c r="JWX3843" s="117"/>
      <c r="JWY3843" s="114"/>
      <c r="JWZ3843" s="114"/>
      <c r="JXA3843" s="114"/>
      <c r="JXB3843" s="114"/>
      <c r="JXC3843" s="114"/>
      <c r="JXD3843" s="114"/>
      <c r="JXE3843" s="114"/>
      <c r="JXF3843" s="114"/>
      <c r="JXG3843" s="114"/>
      <c r="JXH3843" s="114"/>
      <c r="JXI3843" s="116"/>
      <c r="JXJ3843" s="114"/>
      <c r="JXK3843" s="115"/>
      <c r="JXL3843" s="115"/>
      <c r="JXM3843" s="115"/>
      <c r="JXN3843" s="113"/>
      <c r="JXO3843" s="114"/>
      <c r="JXP3843" s="114"/>
      <c r="JXQ3843" s="113"/>
      <c r="JXR3843" s="118"/>
      <c r="JXS3843" s="117"/>
      <c r="JXT3843" s="114"/>
      <c r="JXU3843" s="114"/>
      <c r="JXV3843" s="114"/>
      <c r="JXW3843" s="114"/>
      <c r="JXX3843" s="114"/>
      <c r="JXY3843" s="114"/>
      <c r="JXZ3843" s="114"/>
      <c r="JYA3843" s="114"/>
      <c r="JYB3843" s="114"/>
      <c r="JYC3843" s="114"/>
      <c r="JYD3843" s="116"/>
      <c r="JYE3843" s="114"/>
      <c r="JYF3843" s="115"/>
      <c r="JYG3843" s="115"/>
      <c r="JYH3843" s="115"/>
      <c r="JYI3843" s="113"/>
      <c r="JYJ3843" s="114"/>
      <c r="JYK3843" s="114"/>
      <c r="JYL3843" s="113"/>
      <c r="JYM3843" s="118"/>
      <c r="JYN3843" s="117"/>
      <c r="JYO3843" s="114"/>
      <c r="JYP3843" s="114"/>
      <c r="JYQ3843" s="114"/>
      <c r="JYR3843" s="114"/>
      <c r="JYS3843" s="114"/>
      <c r="JYT3843" s="114"/>
      <c r="JYU3843" s="114"/>
      <c r="JYV3843" s="114"/>
      <c r="JYW3843" s="114"/>
      <c r="JYX3843" s="114"/>
      <c r="JYY3843" s="116"/>
      <c r="JYZ3843" s="114"/>
      <c r="JZA3843" s="115"/>
      <c r="JZB3843" s="115"/>
      <c r="JZC3843" s="115"/>
      <c r="JZD3843" s="113"/>
      <c r="JZE3843" s="114"/>
      <c r="JZF3843" s="114"/>
      <c r="JZG3843" s="113"/>
      <c r="JZH3843" s="118"/>
      <c r="JZI3843" s="117"/>
      <c r="JZJ3843" s="114"/>
      <c r="JZK3843" s="114"/>
      <c r="JZL3843" s="114"/>
      <c r="JZM3843" s="114"/>
      <c r="JZN3843" s="114"/>
      <c r="JZO3843" s="114"/>
      <c r="JZP3843" s="114"/>
      <c r="JZQ3843" s="114"/>
      <c r="JZR3843" s="114"/>
      <c r="JZS3843" s="114"/>
      <c r="JZT3843" s="116"/>
      <c r="JZU3843" s="114"/>
      <c r="JZV3843" s="115"/>
      <c r="JZW3843" s="115"/>
      <c r="JZX3843" s="115"/>
      <c r="JZY3843" s="113"/>
      <c r="JZZ3843" s="114"/>
      <c r="KAA3843" s="114"/>
      <c r="KAB3843" s="113"/>
      <c r="KAC3843" s="118"/>
      <c r="KAD3843" s="117"/>
      <c r="KAE3843" s="114"/>
      <c r="KAF3843" s="114"/>
      <c r="KAG3843" s="114"/>
      <c r="KAH3843" s="114"/>
      <c r="KAI3843" s="114"/>
      <c r="KAJ3843" s="114"/>
      <c r="KAK3843" s="114"/>
      <c r="KAL3843" s="114"/>
      <c r="KAM3843" s="114"/>
      <c r="KAN3843" s="114"/>
      <c r="KAO3843" s="116"/>
      <c r="KAP3843" s="114"/>
      <c r="KAQ3843" s="115"/>
      <c r="KAR3843" s="115"/>
      <c r="KAS3843" s="115"/>
      <c r="KAT3843" s="113"/>
      <c r="KAU3843" s="114"/>
      <c r="KAV3843" s="114"/>
      <c r="KAW3843" s="113"/>
      <c r="KAX3843" s="118"/>
      <c r="KAY3843" s="117"/>
      <c r="KAZ3843" s="114"/>
      <c r="KBA3843" s="114"/>
      <c r="KBB3843" s="114"/>
      <c r="KBC3843" s="114"/>
      <c r="KBD3843" s="114"/>
      <c r="KBE3843" s="114"/>
      <c r="KBF3843" s="114"/>
      <c r="KBG3843" s="114"/>
      <c r="KBH3843" s="114"/>
      <c r="KBI3843" s="114"/>
      <c r="KBJ3843" s="116"/>
      <c r="KBK3843" s="114"/>
      <c r="KBL3843" s="115"/>
      <c r="KBM3843" s="115"/>
      <c r="KBN3843" s="115"/>
      <c r="KBO3843" s="113"/>
      <c r="KBP3843" s="114"/>
      <c r="KBQ3843" s="114"/>
      <c r="KBR3843" s="113"/>
      <c r="KBS3843" s="118"/>
      <c r="KBT3843" s="117"/>
      <c r="KBU3843" s="114"/>
      <c r="KBV3843" s="114"/>
      <c r="KBW3843" s="114"/>
      <c r="KBX3843" s="114"/>
      <c r="KBY3843" s="114"/>
      <c r="KBZ3843" s="114"/>
      <c r="KCA3843" s="114"/>
      <c r="KCB3843" s="114"/>
      <c r="KCC3843" s="114"/>
      <c r="KCD3843" s="114"/>
      <c r="KCE3843" s="116"/>
      <c r="KCF3843" s="114"/>
      <c r="KCG3843" s="115"/>
      <c r="KCH3843" s="115"/>
      <c r="KCI3843" s="115"/>
      <c r="KCJ3843" s="113"/>
      <c r="KCK3843" s="114"/>
      <c r="KCL3843" s="114"/>
      <c r="KCM3843" s="113"/>
      <c r="KCN3843" s="118"/>
      <c r="KCO3843" s="117"/>
      <c r="KCP3843" s="114"/>
      <c r="KCQ3843" s="114"/>
      <c r="KCR3843" s="114"/>
      <c r="KCS3843" s="114"/>
      <c r="KCT3843" s="114"/>
      <c r="KCU3843" s="114"/>
      <c r="KCV3843" s="114"/>
      <c r="KCW3843" s="114"/>
      <c r="KCX3843" s="114"/>
      <c r="KCY3843" s="114"/>
      <c r="KCZ3843" s="116"/>
      <c r="KDA3843" s="114"/>
      <c r="KDB3843" s="115"/>
      <c r="KDC3843" s="115"/>
      <c r="KDD3843" s="115"/>
      <c r="KDE3843" s="113"/>
      <c r="KDF3843" s="114"/>
      <c r="KDG3843" s="114"/>
      <c r="KDH3843" s="113"/>
      <c r="KDI3843" s="118"/>
      <c r="KDJ3843" s="117"/>
      <c r="KDK3843" s="114"/>
      <c r="KDL3843" s="114"/>
      <c r="KDM3843" s="114"/>
      <c r="KDN3843" s="114"/>
      <c r="KDO3843" s="114"/>
      <c r="KDP3843" s="114"/>
      <c r="KDQ3843" s="114"/>
      <c r="KDR3843" s="114"/>
      <c r="KDS3843" s="114"/>
      <c r="KDT3843" s="114"/>
      <c r="KDU3843" s="116"/>
      <c r="KDV3843" s="114"/>
      <c r="KDW3843" s="115"/>
      <c r="KDX3843" s="115"/>
      <c r="KDY3843" s="115"/>
      <c r="KDZ3843" s="113"/>
      <c r="KEA3843" s="114"/>
      <c r="KEB3843" s="114"/>
      <c r="KEC3843" s="113"/>
      <c r="KED3843" s="118"/>
      <c r="KEE3843" s="117"/>
      <c r="KEF3843" s="114"/>
      <c r="KEG3843" s="114"/>
      <c r="KEH3843" s="114"/>
      <c r="KEI3843" s="114"/>
      <c r="KEJ3843" s="114"/>
      <c r="KEK3843" s="114"/>
      <c r="KEL3843" s="114"/>
      <c r="KEM3843" s="114"/>
      <c r="KEN3843" s="114"/>
      <c r="KEO3843" s="114"/>
      <c r="KEP3843" s="116"/>
      <c r="KEQ3843" s="114"/>
      <c r="KER3843" s="115"/>
      <c r="KES3843" s="115"/>
      <c r="KET3843" s="115"/>
      <c r="KEU3843" s="113"/>
      <c r="KEV3843" s="114"/>
      <c r="KEW3843" s="114"/>
      <c r="KEX3843" s="113"/>
      <c r="KEY3843" s="118"/>
      <c r="KEZ3843" s="117"/>
      <c r="KFA3843" s="114"/>
      <c r="KFB3843" s="114"/>
      <c r="KFC3843" s="114"/>
      <c r="KFD3843" s="114"/>
      <c r="KFE3843" s="114"/>
      <c r="KFF3843" s="114"/>
      <c r="KFG3843" s="114"/>
      <c r="KFH3843" s="114"/>
      <c r="KFI3843" s="114"/>
      <c r="KFJ3843" s="114"/>
      <c r="KFK3843" s="116"/>
      <c r="KFL3843" s="114"/>
      <c r="KFM3843" s="115"/>
      <c r="KFN3843" s="115"/>
      <c r="KFO3843" s="115"/>
      <c r="KFP3843" s="113"/>
      <c r="KFQ3843" s="114"/>
      <c r="KFR3843" s="114"/>
      <c r="KFS3843" s="113"/>
      <c r="KFT3843" s="118"/>
      <c r="KFU3843" s="117"/>
      <c r="KFV3843" s="114"/>
      <c r="KFW3843" s="114"/>
      <c r="KFX3843" s="114"/>
      <c r="KFY3843" s="114"/>
      <c r="KFZ3843" s="114"/>
      <c r="KGA3843" s="114"/>
      <c r="KGB3843" s="114"/>
      <c r="KGC3843" s="114"/>
      <c r="KGD3843" s="114"/>
      <c r="KGE3843" s="114"/>
      <c r="KGF3843" s="116"/>
      <c r="KGG3843" s="114"/>
      <c r="KGH3843" s="115"/>
      <c r="KGI3843" s="115"/>
      <c r="KGJ3843" s="115"/>
      <c r="KGK3843" s="113"/>
      <c r="KGL3843" s="114"/>
      <c r="KGM3843" s="114"/>
      <c r="KGN3843" s="113"/>
      <c r="KGO3843" s="118"/>
      <c r="KGP3843" s="117"/>
      <c r="KGQ3843" s="114"/>
      <c r="KGR3843" s="114"/>
      <c r="KGS3843" s="114"/>
      <c r="KGT3843" s="114"/>
      <c r="KGU3843" s="114"/>
      <c r="KGV3843" s="114"/>
      <c r="KGW3843" s="114"/>
      <c r="KGX3843" s="114"/>
      <c r="KGY3843" s="114"/>
      <c r="KGZ3843" s="114"/>
      <c r="KHA3843" s="116"/>
      <c r="KHB3843" s="114"/>
      <c r="KHC3843" s="115"/>
      <c r="KHD3843" s="115"/>
      <c r="KHE3843" s="115"/>
      <c r="KHF3843" s="113"/>
      <c r="KHG3843" s="114"/>
      <c r="KHH3843" s="114"/>
      <c r="KHI3843" s="113"/>
      <c r="KHJ3843" s="118"/>
      <c r="KHK3843" s="117"/>
      <c r="KHL3843" s="114"/>
      <c r="KHM3843" s="114"/>
      <c r="KHN3843" s="114"/>
      <c r="KHO3843" s="114"/>
      <c r="KHP3843" s="114"/>
      <c r="KHQ3843" s="114"/>
      <c r="KHR3843" s="114"/>
      <c r="KHS3843" s="114"/>
      <c r="KHT3843" s="114"/>
      <c r="KHU3843" s="114"/>
      <c r="KHV3843" s="116"/>
      <c r="KHW3843" s="114"/>
      <c r="KHX3843" s="115"/>
      <c r="KHY3843" s="115"/>
      <c r="KHZ3843" s="115"/>
      <c r="KIA3843" s="113"/>
      <c r="KIB3843" s="114"/>
      <c r="KIC3843" s="114"/>
      <c r="KID3843" s="113"/>
      <c r="KIE3843" s="118"/>
      <c r="KIF3843" s="117"/>
      <c r="KIG3843" s="114"/>
      <c r="KIH3843" s="114"/>
      <c r="KII3843" s="114"/>
      <c r="KIJ3843" s="114"/>
      <c r="KIK3843" s="114"/>
      <c r="KIL3843" s="114"/>
      <c r="KIM3843" s="114"/>
      <c r="KIN3843" s="114"/>
      <c r="KIO3843" s="114"/>
      <c r="KIP3843" s="114"/>
      <c r="KIQ3843" s="116"/>
      <c r="KIR3843" s="114"/>
      <c r="KIS3843" s="115"/>
      <c r="KIT3843" s="115"/>
      <c r="KIU3843" s="115"/>
      <c r="KIV3843" s="113"/>
      <c r="KIW3843" s="114"/>
      <c r="KIX3843" s="114"/>
      <c r="KIY3843" s="113"/>
      <c r="KIZ3843" s="118"/>
      <c r="KJA3843" s="117"/>
      <c r="KJB3843" s="114"/>
      <c r="KJC3843" s="114"/>
      <c r="KJD3843" s="114"/>
      <c r="KJE3843" s="114"/>
      <c r="KJF3843" s="114"/>
      <c r="KJG3843" s="114"/>
      <c r="KJH3843" s="114"/>
      <c r="KJI3843" s="114"/>
      <c r="KJJ3843" s="114"/>
      <c r="KJK3843" s="114"/>
      <c r="KJL3843" s="116"/>
      <c r="KJM3843" s="114"/>
      <c r="KJN3843" s="115"/>
      <c r="KJO3843" s="115"/>
      <c r="KJP3843" s="115"/>
      <c r="KJQ3843" s="113"/>
      <c r="KJR3843" s="114"/>
      <c r="KJS3843" s="114"/>
      <c r="KJT3843" s="113"/>
      <c r="KJU3843" s="118"/>
      <c r="KJV3843" s="117"/>
      <c r="KJW3843" s="114"/>
      <c r="KJX3843" s="114"/>
      <c r="KJY3843" s="114"/>
      <c r="KJZ3843" s="114"/>
      <c r="KKA3843" s="114"/>
      <c r="KKB3843" s="114"/>
      <c r="KKC3843" s="114"/>
      <c r="KKD3843" s="114"/>
      <c r="KKE3843" s="114"/>
      <c r="KKF3843" s="114"/>
      <c r="KKG3843" s="116"/>
      <c r="KKH3843" s="114"/>
      <c r="KKI3843" s="115"/>
      <c r="KKJ3843" s="115"/>
      <c r="KKK3843" s="115"/>
      <c r="KKL3843" s="113"/>
      <c r="KKM3843" s="114"/>
      <c r="KKN3843" s="114"/>
      <c r="KKO3843" s="113"/>
      <c r="KKP3843" s="118"/>
      <c r="KKQ3843" s="117"/>
      <c r="KKR3843" s="114"/>
      <c r="KKS3843" s="114"/>
      <c r="KKT3843" s="114"/>
      <c r="KKU3843" s="114"/>
      <c r="KKV3843" s="114"/>
      <c r="KKW3843" s="114"/>
      <c r="KKX3843" s="114"/>
      <c r="KKY3843" s="114"/>
      <c r="KKZ3843" s="114"/>
      <c r="KLA3843" s="114"/>
      <c r="KLB3843" s="116"/>
      <c r="KLC3843" s="114"/>
      <c r="KLD3843" s="115"/>
      <c r="KLE3843" s="115"/>
      <c r="KLF3843" s="115"/>
      <c r="KLG3843" s="113"/>
      <c r="KLH3843" s="114"/>
      <c r="KLI3843" s="114"/>
      <c r="KLJ3843" s="113"/>
      <c r="KLK3843" s="118"/>
      <c r="KLL3843" s="117"/>
      <c r="KLM3843" s="114"/>
      <c r="KLN3843" s="114"/>
      <c r="KLO3843" s="114"/>
      <c r="KLP3843" s="114"/>
      <c r="KLQ3843" s="114"/>
      <c r="KLR3843" s="114"/>
      <c r="KLS3843" s="114"/>
      <c r="KLT3843" s="114"/>
      <c r="KLU3843" s="114"/>
      <c r="KLV3843" s="114"/>
      <c r="KLW3843" s="116"/>
      <c r="KLX3843" s="114"/>
      <c r="KLY3843" s="115"/>
      <c r="KLZ3843" s="115"/>
      <c r="KMA3843" s="115"/>
      <c r="KMB3843" s="113"/>
      <c r="KMC3843" s="114"/>
      <c r="KMD3843" s="114"/>
      <c r="KME3843" s="113"/>
      <c r="KMF3843" s="118"/>
      <c r="KMG3843" s="117"/>
      <c r="KMH3843" s="114"/>
      <c r="KMI3843" s="114"/>
      <c r="KMJ3843" s="114"/>
      <c r="KMK3843" s="114"/>
      <c r="KML3843" s="114"/>
      <c r="KMM3843" s="114"/>
      <c r="KMN3843" s="114"/>
      <c r="KMO3843" s="114"/>
      <c r="KMP3843" s="114"/>
      <c r="KMQ3843" s="114"/>
      <c r="KMR3843" s="116"/>
      <c r="KMS3843" s="114"/>
      <c r="KMT3843" s="115"/>
      <c r="KMU3843" s="115"/>
      <c r="KMV3843" s="115"/>
      <c r="KMW3843" s="113"/>
      <c r="KMX3843" s="114"/>
      <c r="KMY3843" s="114"/>
      <c r="KMZ3843" s="113"/>
      <c r="KNA3843" s="118"/>
      <c r="KNB3843" s="117"/>
      <c r="KNC3843" s="114"/>
      <c r="KND3843" s="114"/>
      <c r="KNE3843" s="114"/>
      <c r="KNF3843" s="114"/>
      <c r="KNG3843" s="114"/>
      <c r="KNH3843" s="114"/>
      <c r="KNI3843" s="114"/>
      <c r="KNJ3843" s="114"/>
      <c r="KNK3843" s="114"/>
      <c r="KNL3843" s="114"/>
      <c r="KNM3843" s="116"/>
      <c r="KNN3843" s="114"/>
      <c r="KNO3843" s="115"/>
      <c r="KNP3843" s="115"/>
      <c r="KNQ3843" s="115"/>
      <c r="KNR3843" s="113"/>
      <c r="KNS3843" s="114"/>
      <c r="KNT3843" s="114"/>
      <c r="KNU3843" s="113"/>
      <c r="KNV3843" s="118"/>
      <c r="KNW3843" s="117"/>
      <c r="KNX3843" s="114"/>
      <c r="KNY3843" s="114"/>
      <c r="KNZ3843" s="114"/>
      <c r="KOA3843" s="114"/>
      <c r="KOB3843" s="114"/>
      <c r="KOC3843" s="114"/>
      <c r="KOD3843" s="114"/>
      <c r="KOE3843" s="114"/>
      <c r="KOF3843" s="114"/>
      <c r="KOG3843" s="114"/>
      <c r="KOH3843" s="116"/>
      <c r="KOI3843" s="114"/>
      <c r="KOJ3843" s="115"/>
      <c r="KOK3843" s="115"/>
      <c r="KOL3843" s="115"/>
      <c r="KOM3843" s="113"/>
      <c r="KON3843" s="114"/>
      <c r="KOO3843" s="114"/>
      <c r="KOP3843" s="113"/>
      <c r="KOQ3843" s="118"/>
      <c r="KOR3843" s="117"/>
      <c r="KOS3843" s="114"/>
      <c r="KOT3843" s="114"/>
      <c r="KOU3843" s="114"/>
      <c r="KOV3843" s="114"/>
      <c r="KOW3843" s="114"/>
      <c r="KOX3843" s="114"/>
      <c r="KOY3843" s="114"/>
      <c r="KOZ3843" s="114"/>
      <c r="KPA3843" s="114"/>
      <c r="KPB3843" s="114"/>
      <c r="KPC3843" s="116"/>
      <c r="KPD3843" s="114"/>
      <c r="KPE3843" s="115"/>
      <c r="KPF3843" s="115"/>
      <c r="KPG3843" s="115"/>
      <c r="KPH3843" s="113"/>
      <c r="KPI3843" s="114"/>
      <c r="KPJ3843" s="114"/>
      <c r="KPK3843" s="113"/>
      <c r="KPL3843" s="118"/>
      <c r="KPM3843" s="117"/>
      <c r="KPN3843" s="114"/>
      <c r="KPO3843" s="114"/>
      <c r="KPP3843" s="114"/>
      <c r="KPQ3843" s="114"/>
      <c r="KPR3843" s="114"/>
      <c r="KPS3843" s="114"/>
      <c r="KPT3843" s="114"/>
      <c r="KPU3843" s="114"/>
      <c r="KPV3843" s="114"/>
      <c r="KPW3843" s="114"/>
      <c r="KPX3843" s="116"/>
      <c r="KPY3843" s="114"/>
      <c r="KPZ3843" s="115"/>
      <c r="KQA3843" s="115"/>
      <c r="KQB3843" s="115"/>
      <c r="KQC3843" s="113"/>
      <c r="KQD3843" s="114"/>
      <c r="KQE3843" s="114"/>
      <c r="KQF3843" s="113"/>
      <c r="KQG3843" s="118"/>
      <c r="KQH3843" s="117"/>
      <c r="KQI3843" s="114"/>
      <c r="KQJ3843" s="114"/>
      <c r="KQK3843" s="114"/>
      <c r="KQL3843" s="114"/>
      <c r="KQM3843" s="114"/>
      <c r="KQN3843" s="114"/>
      <c r="KQO3843" s="114"/>
      <c r="KQP3843" s="114"/>
      <c r="KQQ3843" s="114"/>
      <c r="KQR3843" s="114"/>
      <c r="KQS3843" s="116"/>
      <c r="KQT3843" s="114"/>
      <c r="KQU3843" s="115"/>
      <c r="KQV3843" s="115"/>
      <c r="KQW3843" s="115"/>
      <c r="KQX3843" s="113"/>
      <c r="KQY3843" s="114"/>
      <c r="KQZ3843" s="114"/>
      <c r="KRA3843" s="113"/>
      <c r="KRB3843" s="118"/>
      <c r="KRC3843" s="117"/>
      <c r="KRD3843" s="114"/>
      <c r="KRE3843" s="114"/>
      <c r="KRF3843" s="114"/>
      <c r="KRG3843" s="114"/>
      <c r="KRH3843" s="114"/>
      <c r="KRI3843" s="114"/>
      <c r="KRJ3843" s="114"/>
      <c r="KRK3843" s="114"/>
      <c r="KRL3843" s="114"/>
      <c r="KRM3843" s="114"/>
      <c r="KRN3843" s="116"/>
      <c r="KRO3843" s="114"/>
      <c r="KRP3843" s="115"/>
      <c r="KRQ3843" s="115"/>
      <c r="KRR3843" s="115"/>
      <c r="KRS3843" s="113"/>
      <c r="KRT3843" s="114"/>
      <c r="KRU3843" s="114"/>
      <c r="KRV3843" s="113"/>
      <c r="KRW3843" s="118"/>
      <c r="KRX3843" s="117"/>
      <c r="KRY3843" s="114"/>
      <c r="KRZ3843" s="114"/>
      <c r="KSA3843" s="114"/>
      <c r="KSB3843" s="114"/>
      <c r="KSC3843" s="114"/>
      <c r="KSD3843" s="114"/>
      <c r="KSE3843" s="114"/>
      <c r="KSF3843" s="114"/>
      <c r="KSG3843" s="114"/>
      <c r="KSH3843" s="114"/>
      <c r="KSI3843" s="116"/>
      <c r="KSJ3843" s="114"/>
      <c r="KSK3843" s="115"/>
      <c r="KSL3843" s="115"/>
      <c r="KSM3843" s="115"/>
      <c r="KSN3843" s="113"/>
      <c r="KSO3843" s="114"/>
      <c r="KSP3843" s="114"/>
      <c r="KSQ3843" s="113"/>
      <c r="KSR3843" s="118"/>
      <c r="KSS3843" s="117"/>
      <c r="KST3843" s="114"/>
      <c r="KSU3843" s="114"/>
      <c r="KSV3843" s="114"/>
      <c r="KSW3843" s="114"/>
      <c r="KSX3843" s="114"/>
      <c r="KSY3843" s="114"/>
      <c r="KSZ3843" s="114"/>
      <c r="KTA3843" s="114"/>
      <c r="KTB3843" s="114"/>
      <c r="KTC3843" s="114"/>
      <c r="KTD3843" s="116"/>
      <c r="KTE3843" s="114"/>
      <c r="KTF3843" s="115"/>
      <c r="KTG3843" s="115"/>
      <c r="KTH3843" s="115"/>
      <c r="KTI3843" s="113"/>
      <c r="KTJ3843" s="114"/>
      <c r="KTK3843" s="114"/>
      <c r="KTL3843" s="113"/>
      <c r="KTM3843" s="118"/>
      <c r="KTN3843" s="117"/>
      <c r="KTO3843" s="114"/>
      <c r="KTP3843" s="114"/>
      <c r="KTQ3843" s="114"/>
      <c r="KTR3843" s="114"/>
      <c r="KTS3843" s="114"/>
      <c r="KTT3843" s="114"/>
      <c r="KTU3843" s="114"/>
      <c r="KTV3843" s="114"/>
      <c r="KTW3843" s="114"/>
      <c r="KTX3843" s="114"/>
      <c r="KTY3843" s="116"/>
      <c r="KTZ3843" s="114"/>
      <c r="KUA3843" s="115"/>
      <c r="KUB3843" s="115"/>
      <c r="KUC3843" s="115"/>
      <c r="KUD3843" s="113"/>
      <c r="KUE3843" s="114"/>
      <c r="KUF3843" s="114"/>
      <c r="KUG3843" s="113"/>
      <c r="KUH3843" s="118"/>
      <c r="KUI3843" s="117"/>
      <c r="KUJ3843" s="114"/>
      <c r="KUK3843" s="114"/>
      <c r="KUL3843" s="114"/>
      <c r="KUM3843" s="114"/>
      <c r="KUN3843" s="114"/>
      <c r="KUO3843" s="114"/>
      <c r="KUP3843" s="114"/>
      <c r="KUQ3843" s="114"/>
      <c r="KUR3843" s="114"/>
      <c r="KUS3843" s="114"/>
      <c r="KUT3843" s="116"/>
      <c r="KUU3843" s="114"/>
      <c r="KUV3843" s="115"/>
      <c r="KUW3843" s="115"/>
      <c r="KUX3843" s="115"/>
      <c r="KUY3843" s="113"/>
      <c r="KUZ3843" s="114"/>
      <c r="KVA3843" s="114"/>
      <c r="KVB3843" s="113"/>
      <c r="KVC3843" s="118"/>
      <c r="KVD3843" s="117"/>
      <c r="KVE3843" s="114"/>
      <c r="KVF3843" s="114"/>
      <c r="KVG3843" s="114"/>
      <c r="KVH3843" s="114"/>
      <c r="KVI3843" s="114"/>
      <c r="KVJ3843" s="114"/>
      <c r="KVK3843" s="114"/>
      <c r="KVL3843" s="114"/>
      <c r="KVM3843" s="114"/>
      <c r="KVN3843" s="114"/>
      <c r="KVO3843" s="116"/>
      <c r="KVP3843" s="114"/>
      <c r="KVQ3843" s="115"/>
      <c r="KVR3843" s="115"/>
      <c r="KVS3843" s="115"/>
      <c r="KVT3843" s="113"/>
      <c r="KVU3843" s="114"/>
      <c r="KVV3843" s="114"/>
      <c r="KVW3843" s="113"/>
      <c r="KVX3843" s="118"/>
      <c r="KVY3843" s="117"/>
      <c r="KVZ3843" s="114"/>
      <c r="KWA3843" s="114"/>
      <c r="KWB3843" s="114"/>
      <c r="KWC3843" s="114"/>
      <c r="KWD3843" s="114"/>
      <c r="KWE3843" s="114"/>
      <c r="KWF3843" s="114"/>
      <c r="KWG3843" s="114"/>
      <c r="KWH3843" s="114"/>
      <c r="KWI3843" s="114"/>
      <c r="KWJ3843" s="116"/>
      <c r="KWK3843" s="114"/>
      <c r="KWL3843" s="115"/>
      <c r="KWM3843" s="115"/>
      <c r="KWN3843" s="115"/>
      <c r="KWO3843" s="113"/>
      <c r="KWP3843" s="114"/>
      <c r="KWQ3843" s="114"/>
      <c r="KWR3843" s="113"/>
      <c r="KWS3843" s="118"/>
      <c r="KWT3843" s="117"/>
      <c r="KWU3843" s="114"/>
      <c r="KWV3843" s="114"/>
      <c r="KWW3843" s="114"/>
      <c r="KWX3843" s="114"/>
      <c r="KWY3843" s="114"/>
      <c r="KWZ3843" s="114"/>
      <c r="KXA3843" s="114"/>
      <c r="KXB3843" s="114"/>
      <c r="KXC3843" s="114"/>
      <c r="KXD3843" s="114"/>
      <c r="KXE3843" s="116"/>
      <c r="KXF3843" s="114"/>
      <c r="KXG3843" s="115"/>
      <c r="KXH3843" s="115"/>
      <c r="KXI3843" s="115"/>
      <c r="KXJ3843" s="113"/>
      <c r="KXK3843" s="114"/>
      <c r="KXL3843" s="114"/>
      <c r="KXM3843" s="113"/>
      <c r="KXN3843" s="118"/>
      <c r="KXO3843" s="117"/>
      <c r="KXP3843" s="114"/>
      <c r="KXQ3843" s="114"/>
      <c r="KXR3843" s="114"/>
      <c r="KXS3843" s="114"/>
      <c r="KXT3843" s="114"/>
      <c r="KXU3843" s="114"/>
      <c r="KXV3843" s="114"/>
      <c r="KXW3843" s="114"/>
      <c r="KXX3843" s="114"/>
      <c r="KXY3843" s="114"/>
      <c r="KXZ3843" s="116"/>
      <c r="KYA3843" s="114"/>
      <c r="KYB3843" s="115"/>
      <c r="KYC3843" s="115"/>
      <c r="KYD3843" s="115"/>
      <c r="KYE3843" s="113"/>
      <c r="KYF3843" s="114"/>
      <c r="KYG3843" s="114"/>
      <c r="KYH3843" s="113"/>
      <c r="KYI3843" s="118"/>
      <c r="KYJ3843" s="117"/>
      <c r="KYK3843" s="114"/>
      <c r="KYL3843" s="114"/>
      <c r="KYM3843" s="114"/>
      <c r="KYN3843" s="114"/>
      <c r="KYO3843" s="114"/>
      <c r="KYP3843" s="114"/>
      <c r="KYQ3843" s="114"/>
      <c r="KYR3843" s="114"/>
      <c r="KYS3843" s="114"/>
      <c r="KYT3843" s="114"/>
      <c r="KYU3843" s="116"/>
      <c r="KYV3843" s="114"/>
      <c r="KYW3843" s="115"/>
      <c r="KYX3843" s="115"/>
      <c r="KYY3843" s="115"/>
      <c r="KYZ3843" s="113"/>
      <c r="KZA3843" s="114"/>
      <c r="KZB3843" s="114"/>
      <c r="KZC3843" s="113"/>
      <c r="KZD3843" s="118"/>
      <c r="KZE3843" s="117"/>
      <c r="KZF3843" s="114"/>
      <c r="KZG3843" s="114"/>
      <c r="KZH3843" s="114"/>
      <c r="KZI3843" s="114"/>
      <c r="KZJ3843" s="114"/>
      <c r="KZK3843" s="114"/>
      <c r="KZL3843" s="114"/>
      <c r="KZM3843" s="114"/>
      <c r="KZN3843" s="114"/>
      <c r="KZO3843" s="114"/>
      <c r="KZP3843" s="116"/>
      <c r="KZQ3843" s="114"/>
      <c r="KZR3843" s="115"/>
      <c r="KZS3843" s="115"/>
      <c r="KZT3843" s="115"/>
      <c r="KZU3843" s="113"/>
      <c r="KZV3843" s="114"/>
      <c r="KZW3843" s="114"/>
      <c r="KZX3843" s="113"/>
      <c r="KZY3843" s="118"/>
      <c r="KZZ3843" s="117"/>
      <c r="LAA3843" s="114"/>
      <c r="LAB3843" s="114"/>
      <c r="LAC3843" s="114"/>
      <c r="LAD3843" s="114"/>
      <c r="LAE3843" s="114"/>
      <c r="LAF3843" s="114"/>
      <c r="LAG3843" s="114"/>
      <c r="LAH3843" s="114"/>
      <c r="LAI3843" s="114"/>
      <c r="LAJ3843" s="114"/>
      <c r="LAK3843" s="116"/>
      <c r="LAL3843" s="114"/>
      <c r="LAM3843" s="115"/>
      <c r="LAN3843" s="115"/>
      <c r="LAO3843" s="115"/>
      <c r="LAP3843" s="113"/>
      <c r="LAQ3843" s="114"/>
      <c r="LAR3843" s="114"/>
      <c r="LAS3843" s="113"/>
      <c r="LAT3843" s="118"/>
      <c r="LAU3843" s="117"/>
      <c r="LAV3843" s="114"/>
      <c r="LAW3843" s="114"/>
      <c r="LAX3843" s="114"/>
      <c r="LAY3843" s="114"/>
      <c r="LAZ3843" s="114"/>
      <c r="LBA3843" s="114"/>
      <c r="LBB3843" s="114"/>
      <c r="LBC3843" s="114"/>
      <c r="LBD3843" s="114"/>
      <c r="LBE3843" s="114"/>
      <c r="LBF3843" s="116"/>
      <c r="LBG3843" s="114"/>
      <c r="LBH3843" s="115"/>
      <c r="LBI3843" s="115"/>
      <c r="LBJ3843" s="115"/>
      <c r="LBK3843" s="113"/>
      <c r="LBL3843" s="114"/>
      <c r="LBM3843" s="114"/>
      <c r="LBN3843" s="113"/>
      <c r="LBO3843" s="118"/>
      <c r="LBP3843" s="117"/>
      <c r="LBQ3843" s="114"/>
      <c r="LBR3843" s="114"/>
      <c r="LBS3843" s="114"/>
      <c r="LBT3843" s="114"/>
      <c r="LBU3843" s="114"/>
      <c r="LBV3843" s="114"/>
      <c r="LBW3843" s="114"/>
      <c r="LBX3843" s="114"/>
      <c r="LBY3843" s="114"/>
      <c r="LBZ3843" s="114"/>
      <c r="LCA3843" s="116"/>
      <c r="LCB3843" s="114"/>
      <c r="LCC3843" s="115"/>
      <c r="LCD3843" s="115"/>
      <c r="LCE3843" s="115"/>
      <c r="LCF3843" s="113"/>
      <c r="LCG3843" s="114"/>
      <c r="LCH3843" s="114"/>
      <c r="LCI3843" s="113"/>
      <c r="LCJ3843" s="118"/>
      <c r="LCK3843" s="117"/>
      <c r="LCL3843" s="114"/>
      <c r="LCM3843" s="114"/>
      <c r="LCN3843" s="114"/>
      <c r="LCO3843" s="114"/>
      <c r="LCP3843" s="114"/>
      <c r="LCQ3843" s="114"/>
      <c r="LCR3843" s="114"/>
      <c r="LCS3843" s="114"/>
      <c r="LCT3843" s="114"/>
      <c r="LCU3843" s="114"/>
      <c r="LCV3843" s="116"/>
      <c r="LCW3843" s="114"/>
      <c r="LCX3843" s="115"/>
      <c r="LCY3843" s="115"/>
      <c r="LCZ3843" s="115"/>
      <c r="LDA3843" s="113"/>
      <c r="LDB3843" s="114"/>
      <c r="LDC3843" s="114"/>
      <c r="LDD3843" s="113"/>
      <c r="LDE3843" s="118"/>
      <c r="LDF3843" s="117"/>
      <c r="LDG3843" s="114"/>
      <c r="LDH3843" s="114"/>
      <c r="LDI3843" s="114"/>
      <c r="LDJ3843" s="114"/>
      <c r="LDK3843" s="114"/>
      <c r="LDL3843" s="114"/>
      <c r="LDM3843" s="114"/>
      <c r="LDN3843" s="114"/>
      <c r="LDO3843" s="114"/>
      <c r="LDP3843" s="114"/>
      <c r="LDQ3843" s="116"/>
      <c r="LDR3843" s="114"/>
      <c r="LDS3843" s="115"/>
      <c r="LDT3843" s="115"/>
      <c r="LDU3843" s="115"/>
      <c r="LDV3843" s="113"/>
      <c r="LDW3843" s="114"/>
      <c r="LDX3843" s="114"/>
      <c r="LDY3843" s="113"/>
      <c r="LDZ3843" s="118"/>
      <c r="LEA3843" s="117"/>
      <c r="LEB3843" s="114"/>
      <c r="LEC3843" s="114"/>
      <c r="LED3843" s="114"/>
      <c r="LEE3843" s="114"/>
      <c r="LEF3843" s="114"/>
      <c r="LEG3843" s="114"/>
      <c r="LEH3843" s="114"/>
      <c r="LEI3843" s="114"/>
      <c r="LEJ3843" s="114"/>
      <c r="LEK3843" s="114"/>
      <c r="LEL3843" s="116"/>
      <c r="LEM3843" s="114"/>
      <c r="LEN3843" s="115"/>
      <c r="LEO3843" s="115"/>
      <c r="LEP3843" s="115"/>
      <c r="LEQ3843" s="113"/>
      <c r="LER3843" s="114"/>
      <c r="LES3843" s="114"/>
      <c r="LET3843" s="113"/>
      <c r="LEU3843" s="118"/>
      <c r="LEV3843" s="117"/>
      <c r="LEW3843" s="114"/>
      <c r="LEX3843" s="114"/>
      <c r="LEY3843" s="114"/>
      <c r="LEZ3843" s="114"/>
      <c r="LFA3843" s="114"/>
      <c r="LFB3843" s="114"/>
      <c r="LFC3843" s="114"/>
      <c r="LFD3843" s="114"/>
      <c r="LFE3843" s="114"/>
      <c r="LFF3843" s="114"/>
      <c r="LFG3843" s="116"/>
      <c r="LFH3843" s="114"/>
      <c r="LFI3843" s="115"/>
      <c r="LFJ3843" s="115"/>
      <c r="LFK3843" s="115"/>
      <c r="LFL3843" s="113"/>
      <c r="LFM3843" s="114"/>
      <c r="LFN3843" s="114"/>
      <c r="LFO3843" s="113"/>
      <c r="LFP3843" s="118"/>
      <c r="LFQ3843" s="117"/>
      <c r="LFR3843" s="114"/>
      <c r="LFS3843" s="114"/>
      <c r="LFT3843" s="114"/>
      <c r="LFU3843" s="114"/>
      <c r="LFV3843" s="114"/>
      <c r="LFW3843" s="114"/>
      <c r="LFX3843" s="114"/>
      <c r="LFY3843" s="114"/>
      <c r="LFZ3843" s="114"/>
      <c r="LGA3843" s="114"/>
      <c r="LGB3843" s="116"/>
      <c r="LGC3843" s="114"/>
      <c r="LGD3843" s="115"/>
      <c r="LGE3843" s="115"/>
      <c r="LGF3843" s="115"/>
      <c r="LGG3843" s="113"/>
      <c r="LGH3843" s="114"/>
      <c r="LGI3843" s="114"/>
      <c r="LGJ3843" s="113"/>
      <c r="LGK3843" s="118"/>
      <c r="LGL3843" s="117"/>
      <c r="LGM3843" s="114"/>
      <c r="LGN3843" s="114"/>
      <c r="LGO3843" s="114"/>
      <c r="LGP3843" s="114"/>
      <c r="LGQ3843" s="114"/>
      <c r="LGR3843" s="114"/>
      <c r="LGS3843" s="114"/>
      <c r="LGT3843" s="114"/>
      <c r="LGU3843" s="114"/>
      <c r="LGV3843" s="114"/>
      <c r="LGW3843" s="116"/>
      <c r="LGX3843" s="114"/>
      <c r="LGY3843" s="115"/>
      <c r="LGZ3843" s="115"/>
      <c r="LHA3843" s="115"/>
      <c r="LHB3843" s="113"/>
      <c r="LHC3843" s="114"/>
      <c r="LHD3843" s="114"/>
      <c r="LHE3843" s="113"/>
      <c r="LHF3843" s="118"/>
      <c r="LHG3843" s="117"/>
      <c r="LHH3843" s="114"/>
      <c r="LHI3843" s="114"/>
      <c r="LHJ3843" s="114"/>
      <c r="LHK3843" s="114"/>
      <c r="LHL3843" s="114"/>
      <c r="LHM3843" s="114"/>
      <c r="LHN3843" s="114"/>
      <c r="LHO3843" s="114"/>
      <c r="LHP3843" s="114"/>
      <c r="LHQ3843" s="114"/>
      <c r="LHR3843" s="116"/>
      <c r="LHS3843" s="114"/>
      <c r="LHT3843" s="115"/>
      <c r="LHU3843" s="115"/>
      <c r="LHV3843" s="115"/>
      <c r="LHW3843" s="113"/>
      <c r="LHX3843" s="114"/>
      <c r="LHY3843" s="114"/>
      <c r="LHZ3843" s="113"/>
      <c r="LIA3843" s="118"/>
      <c r="LIB3843" s="117"/>
      <c r="LIC3843" s="114"/>
      <c r="LID3843" s="114"/>
      <c r="LIE3843" s="114"/>
      <c r="LIF3843" s="114"/>
      <c r="LIG3843" s="114"/>
      <c r="LIH3843" s="114"/>
      <c r="LII3843" s="114"/>
      <c r="LIJ3843" s="114"/>
      <c r="LIK3843" s="114"/>
      <c r="LIL3843" s="114"/>
      <c r="LIM3843" s="116"/>
      <c r="LIN3843" s="114"/>
      <c r="LIO3843" s="115"/>
      <c r="LIP3843" s="115"/>
      <c r="LIQ3843" s="115"/>
      <c r="LIR3843" s="113"/>
      <c r="LIS3843" s="114"/>
      <c r="LIT3843" s="114"/>
      <c r="LIU3843" s="113"/>
      <c r="LIV3843" s="118"/>
      <c r="LIW3843" s="117"/>
      <c r="LIX3843" s="114"/>
      <c r="LIY3843" s="114"/>
      <c r="LIZ3843" s="114"/>
      <c r="LJA3843" s="114"/>
      <c r="LJB3843" s="114"/>
      <c r="LJC3843" s="114"/>
      <c r="LJD3843" s="114"/>
      <c r="LJE3843" s="114"/>
      <c r="LJF3843" s="114"/>
      <c r="LJG3843" s="114"/>
      <c r="LJH3843" s="116"/>
      <c r="LJI3843" s="114"/>
      <c r="LJJ3843" s="115"/>
      <c r="LJK3843" s="115"/>
      <c r="LJL3843" s="115"/>
      <c r="LJM3843" s="113"/>
      <c r="LJN3843" s="114"/>
      <c r="LJO3843" s="114"/>
      <c r="LJP3843" s="113"/>
      <c r="LJQ3843" s="118"/>
      <c r="LJR3843" s="117"/>
      <c r="LJS3843" s="114"/>
      <c r="LJT3843" s="114"/>
      <c r="LJU3843" s="114"/>
      <c r="LJV3843" s="114"/>
      <c r="LJW3843" s="114"/>
      <c r="LJX3843" s="114"/>
      <c r="LJY3843" s="114"/>
      <c r="LJZ3843" s="114"/>
      <c r="LKA3843" s="114"/>
      <c r="LKB3843" s="114"/>
      <c r="LKC3843" s="116"/>
      <c r="LKD3843" s="114"/>
      <c r="LKE3843" s="115"/>
      <c r="LKF3843" s="115"/>
      <c r="LKG3843" s="115"/>
      <c r="LKH3843" s="113"/>
      <c r="LKI3843" s="114"/>
      <c r="LKJ3843" s="114"/>
      <c r="LKK3843" s="113"/>
      <c r="LKL3843" s="118"/>
      <c r="LKM3843" s="117"/>
      <c r="LKN3843" s="114"/>
      <c r="LKO3843" s="114"/>
      <c r="LKP3843" s="114"/>
      <c r="LKQ3843" s="114"/>
      <c r="LKR3843" s="114"/>
      <c r="LKS3843" s="114"/>
      <c r="LKT3843" s="114"/>
      <c r="LKU3843" s="114"/>
      <c r="LKV3843" s="114"/>
      <c r="LKW3843" s="114"/>
      <c r="LKX3843" s="116"/>
      <c r="LKY3843" s="114"/>
      <c r="LKZ3843" s="115"/>
      <c r="LLA3843" s="115"/>
      <c r="LLB3843" s="115"/>
      <c r="LLC3843" s="113"/>
      <c r="LLD3843" s="114"/>
      <c r="LLE3843" s="114"/>
      <c r="LLF3843" s="113"/>
      <c r="LLG3843" s="118"/>
      <c r="LLH3843" s="117"/>
      <c r="LLI3843" s="114"/>
      <c r="LLJ3843" s="114"/>
      <c r="LLK3843" s="114"/>
      <c r="LLL3843" s="114"/>
      <c r="LLM3843" s="114"/>
      <c r="LLN3843" s="114"/>
      <c r="LLO3843" s="114"/>
      <c r="LLP3843" s="114"/>
      <c r="LLQ3843" s="114"/>
      <c r="LLR3843" s="114"/>
      <c r="LLS3843" s="116"/>
      <c r="LLT3843" s="114"/>
      <c r="LLU3843" s="115"/>
      <c r="LLV3843" s="115"/>
      <c r="LLW3843" s="115"/>
      <c r="LLX3843" s="113"/>
      <c r="LLY3843" s="114"/>
      <c r="LLZ3843" s="114"/>
      <c r="LMA3843" s="113"/>
      <c r="LMB3843" s="118"/>
      <c r="LMC3843" s="117"/>
      <c r="LMD3843" s="114"/>
      <c r="LME3843" s="114"/>
      <c r="LMF3843" s="114"/>
      <c r="LMG3843" s="114"/>
      <c r="LMH3843" s="114"/>
      <c r="LMI3843" s="114"/>
      <c r="LMJ3843" s="114"/>
      <c r="LMK3843" s="114"/>
      <c r="LML3843" s="114"/>
      <c r="LMM3843" s="114"/>
      <c r="LMN3843" s="116"/>
      <c r="LMO3843" s="114"/>
      <c r="LMP3843" s="115"/>
      <c r="LMQ3843" s="115"/>
      <c r="LMR3843" s="115"/>
      <c r="LMS3843" s="113"/>
      <c r="LMT3843" s="114"/>
      <c r="LMU3843" s="114"/>
      <c r="LMV3843" s="113"/>
      <c r="LMW3843" s="118"/>
      <c r="LMX3843" s="117"/>
      <c r="LMY3843" s="114"/>
      <c r="LMZ3843" s="114"/>
      <c r="LNA3843" s="114"/>
      <c r="LNB3843" s="114"/>
      <c r="LNC3843" s="114"/>
      <c r="LND3843" s="114"/>
      <c r="LNE3843" s="114"/>
      <c r="LNF3843" s="114"/>
      <c r="LNG3843" s="114"/>
      <c r="LNH3843" s="114"/>
      <c r="LNI3843" s="116"/>
      <c r="LNJ3843" s="114"/>
      <c r="LNK3843" s="115"/>
      <c r="LNL3843" s="115"/>
      <c r="LNM3843" s="115"/>
      <c r="LNN3843" s="113"/>
      <c r="LNO3843" s="114"/>
      <c r="LNP3843" s="114"/>
      <c r="LNQ3843" s="113"/>
      <c r="LNR3843" s="118"/>
      <c r="LNS3843" s="117"/>
      <c r="LNT3843" s="114"/>
      <c r="LNU3843" s="114"/>
      <c r="LNV3843" s="114"/>
      <c r="LNW3843" s="114"/>
      <c r="LNX3843" s="114"/>
      <c r="LNY3843" s="114"/>
      <c r="LNZ3843" s="114"/>
      <c r="LOA3843" s="114"/>
      <c r="LOB3843" s="114"/>
      <c r="LOC3843" s="114"/>
      <c r="LOD3843" s="116"/>
      <c r="LOE3843" s="114"/>
      <c r="LOF3843" s="115"/>
      <c r="LOG3843" s="115"/>
      <c r="LOH3843" s="115"/>
      <c r="LOI3843" s="113"/>
      <c r="LOJ3843" s="114"/>
      <c r="LOK3843" s="114"/>
      <c r="LOL3843" s="113"/>
      <c r="LOM3843" s="118"/>
      <c r="LON3843" s="117"/>
      <c r="LOO3843" s="114"/>
      <c r="LOP3843" s="114"/>
      <c r="LOQ3843" s="114"/>
      <c r="LOR3843" s="114"/>
      <c r="LOS3843" s="114"/>
      <c r="LOT3843" s="114"/>
      <c r="LOU3843" s="114"/>
      <c r="LOV3843" s="114"/>
      <c r="LOW3843" s="114"/>
      <c r="LOX3843" s="114"/>
      <c r="LOY3843" s="116"/>
      <c r="LOZ3843" s="114"/>
      <c r="LPA3843" s="115"/>
      <c r="LPB3843" s="115"/>
      <c r="LPC3843" s="115"/>
      <c r="LPD3843" s="113"/>
      <c r="LPE3843" s="114"/>
      <c r="LPF3843" s="114"/>
      <c r="LPG3843" s="113"/>
      <c r="LPH3843" s="118"/>
      <c r="LPI3843" s="117"/>
      <c r="LPJ3843" s="114"/>
      <c r="LPK3843" s="114"/>
      <c r="LPL3843" s="114"/>
      <c r="LPM3843" s="114"/>
      <c r="LPN3843" s="114"/>
      <c r="LPO3843" s="114"/>
      <c r="LPP3843" s="114"/>
      <c r="LPQ3843" s="114"/>
      <c r="LPR3843" s="114"/>
      <c r="LPS3843" s="114"/>
      <c r="LPT3843" s="116"/>
      <c r="LPU3843" s="114"/>
      <c r="LPV3843" s="115"/>
      <c r="LPW3843" s="115"/>
      <c r="LPX3843" s="115"/>
      <c r="LPY3843" s="113"/>
      <c r="LPZ3843" s="114"/>
      <c r="LQA3843" s="114"/>
      <c r="LQB3843" s="113"/>
      <c r="LQC3843" s="118"/>
      <c r="LQD3843" s="117"/>
      <c r="LQE3843" s="114"/>
      <c r="LQF3843" s="114"/>
      <c r="LQG3843" s="114"/>
      <c r="LQH3843" s="114"/>
      <c r="LQI3843" s="114"/>
      <c r="LQJ3843" s="114"/>
      <c r="LQK3843" s="114"/>
      <c r="LQL3843" s="114"/>
      <c r="LQM3843" s="114"/>
      <c r="LQN3843" s="114"/>
      <c r="LQO3843" s="116"/>
      <c r="LQP3843" s="114"/>
      <c r="LQQ3843" s="115"/>
      <c r="LQR3843" s="115"/>
      <c r="LQS3843" s="115"/>
      <c r="LQT3843" s="113"/>
      <c r="LQU3843" s="114"/>
      <c r="LQV3843" s="114"/>
      <c r="LQW3843" s="113"/>
      <c r="LQX3843" s="118"/>
      <c r="LQY3843" s="117"/>
      <c r="LQZ3843" s="114"/>
      <c r="LRA3843" s="114"/>
      <c r="LRB3843" s="114"/>
      <c r="LRC3843" s="114"/>
      <c r="LRD3843" s="114"/>
      <c r="LRE3843" s="114"/>
      <c r="LRF3843" s="114"/>
      <c r="LRG3843" s="114"/>
      <c r="LRH3843" s="114"/>
      <c r="LRI3843" s="114"/>
      <c r="LRJ3843" s="116"/>
      <c r="LRK3843" s="114"/>
      <c r="LRL3843" s="115"/>
      <c r="LRM3843" s="115"/>
      <c r="LRN3843" s="115"/>
      <c r="LRO3843" s="113"/>
      <c r="LRP3843" s="114"/>
      <c r="LRQ3843" s="114"/>
      <c r="LRR3843" s="113"/>
      <c r="LRS3843" s="118"/>
      <c r="LRT3843" s="117"/>
      <c r="LRU3843" s="114"/>
      <c r="LRV3843" s="114"/>
      <c r="LRW3843" s="114"/>
      <c r="LRX3843" s="114"/>
      <c r="LRY3843" s="114"/>
      <c r="LRZ3843" s="114"/>
      <c r="LSA3843" s="114"/>
      <c r="LSB3843" s="114"/>
      <c r="LSC3843" s="114"/>
      <c r="LSD3843" s="114"/>
      <c r="LSE3843" s="116"/>
      <c r="LSF3843" s="114"/>
      <c r="LSG3843" s="115"/>
      <c r="LSH3843" s="115"/>
      <c r="LSI3843" s="115"/>
      <c r="LSJ3843" s="113"/>
      <c r="LSK3843" s="114"/>
      <c r="LSL3843" s="114"/>
      <c r="LSM3843" s="113"/>
      <c r="LSN3843" s="118"/>
      <c r="LSO3843" s="117"/>
      <c r="LSP3843" s="114"/>
      <c r="LSQ3843" s="114"/>
      <c r="LSR3843" s="114"/>
      <c r="LSS3843" s="114"/>
      <c r="LST3843" s="114"/>
      <c r="LSU3843" s="114"/>
      <c r="LSV3843" s="114"/>
      <c r="LSW3843" s="114"/>
      <c r="LSX3843" s="114"/>
      <c r="LSY3843" s="114"/>
      <c r="LSZ3843" s="116"/>
      <c r="LTA3843" s="114"/>
      <c r="LTB3843" s="115"/>
      <c r="LTC3843" s="115"/>
      <c r="LTD3843" s="115"/>
      <c r="LTE3843" s="113"/>
      <c r="LTF3843" s="114"/>
      <c r="LTG3843" s="114"/>
      <c r="LTH3843" s="113"/>
      <c r="LTI3843" s="118"/>
      <c r="LTJ3843" s="117"/>
      <c r="LTK3843" s="114"/>
      <c r="LTL3843" s="114"/>
      <c r="LTM3843" s="114"/>
      <c r="LTN3843" s="114"/>
      <c r="LTO3843" s="114"/>
      <c r="LTP3843" s="114"/>
      <c r="LTQ3843" s="114"/>
      <c r="LTR3843" s="114"/>
      <c r="LTS3843" s="114"/>
      <c r="LTT3843" s="114"/>
      <c r="LTU3843" s="116"/>
      <c r="LTV3843" s="114"/>
      <c r="LTW3843" s="115"/>
      <c r="LTX3843" s="115"/>
      <c r="LTY3843" s="115"/>
      <c r="LTZ3843" s="113"/>
      <c r="LUA3843" s="114"/>
      <c r="LUB3843" s="114"/>
      <c r="LUC3843" s="113"/>
      <c r="LUD3843" s="118"/>
      <c r="LUE3843" s="117"/>
      <c r="LUF3843" s="114"/>
      <c r="LUG3843" s="114"/>
      <c r="LUH3843" s="114"/>
      <c r="LUI3843" s="114"/>
      <c r="LUJ3843" s="114"/>
      <c r="LUK3843" s="114"/>
      <c r="LUL3843" s="114"/>
      <c r="LUM3843" s="114"/>
      <c r="LUN3843" s="114"/>
      <c r="LUO3843" s="114"/>
      <c r="LUP3843" s="116"/>
      <c r="LUQ3843" s="114"/>
      <c r="LUR3843" s="115"/>
      <c r="LUS3843" s="115"/>
      <c r="LUT3843" s="115"/>
      <c r="LUU3843" s="113"/>
      <c r="LUV3843" s="114"/>
      <c r="LUW3843" s="114"/>
      <c r="LUX3843" s="113"/>
      <c r="LUY3843" s="118"/>
      <c r="LUZ3843" s="117"/>
      <c r="LVA3843" s="114"/>
      <c r="LVB3843" s="114"/>
      <c r="LVC3843" s="114"/>
      <c r="LVD3843" s="114"/>
      <c r="LVE3843" s="114"/>
      <c r="LVF3843" s="114"/>
      <c r="LVG3843" s="114"/>
      <c r="LVH3843" s="114"/>
      <c r="LVI3843" s="114"/>
      <c r="LVJ3843" s="114"/>
      <c r="LVK3843" s="116"/>
      <c r="LVL3843" s="114"/>
      <c r="LVM3843" s="115"/>
      <c r="LVN3843" s="115"/>
      <c r="LVO3843" s="115"/>
      <c r="LVP3843" s="113"/>
      <c r="LVQ3843" s="114"/>
      <c r="LVR3843" s="114"/>
      <c r="LVS3843" s="113"/>
      <c r="LVT3843" s="118"/>
      <c r="LVU3843" s="117"/>
      <c r="LVV3843" s="114"/>
      <c r="LVW3843" s="114"/>
      <c r="LVX3843" s="114"/>
      <c r="LVY3843" s="114"/>
      <c r="LVZ3843" s="114"/>
      <c r="LWA3843" s="114"/>
      <c r="LWB3843" s="114"/>
      <c r="LWC3843" s="114"/>
      <c r="LWD3843" s="114"/>
      <c r="LWE3843" s="114"/>
      <c r="LWF3843" s="116"/>
      <c r="LWG3843" s="114"/>
      <c r="LWH3843" s="115"/>
      <c r="LWI3843" s="115"/>
      <c r="LWJ3843" s="115"/>
      <c r="LWK3843" s="113"/>
      <c r="LWL3843" s="114"/>
      <c r="LWM3843" s="114"/>
      <c r="LWN3843" s="113"/>
      <c r="LWO3843" s="118"/>
      <c r="LWP3843" s="117"/>
      <c r="LWQ3843" s="114"/>
      <c r="LWR3843" s="114"/>
      <c r="LWS3843" s="114"/>
      <c r="LWT3843" s="114"/>
      <c r="LWU3843" s="114"/>
      <c r="LWV3843" s="114"/>
      <c r="LWW3843" s="114"/>
      <c r="LWX3843" s="114"/>
      <c r="LWY3843" s="114"/>
      <c r="LWZ3843" s="114"/>
      <c r="LXA3843" s="116"/>
      <c r="LXB3843" s="114"/>
      <c r="LXC3843" s="115"/>
      <c r="LXD3843" s="115"/>
      <c r="LXE3843" s="115"/>
      <c r="LXF3843" s="113"/>
      <c r="LXG3843" s="114"/>
      <c r="LXH3843" s="114"/>
      <c r="LXI3843" s="113"/>
      <c r="LXJ3843" s="118"/>
      <c r="LXK3843" s="117"/>
      <c r="LXL3843" s="114"/>
      <c r="LXM3843" s="114"/>
      <c r="LXN3843" s="114"/>
      <c r="LXO3843" s="114"/>
      <c r="LXP3843" s="114"/>
      <c r="LXQ3843" s="114"/>
      <c r="LXR3843" s="114"/>
      <c r="LXS3843" s="114"/>
      <c r="LXT3843" s="114"/>
      <c r="LXU3843" s="114"/>
      <c r="LXV3843" s="116"/>
      <c r="LXW3843" s="114"/>
      <c r="LXX3843" s="115"/>
      <c r="LXY3843" s="115"/>
      <c r="LXZ3843" s="115"/>
      <c r="LYA3843" s="113"/>
      <c r="LYB3843" s="114"/>
      <c r="LYC3843" s="114"/>
      <c r="LYD3843" s="113"/>
      <c r="LYE3843" s="118"/>
      <c r="LYF3843" s="117"/>
      <c r="LYG3843" s="114"/>
      <c r="LYH3843" s="114"/>
      <c r="LYI3843" s="114"/>
      <c r="LYJ3843" s="114"/>
      <c r="LYK3843" s="114"/>
      <c r="LYL3843" s="114"/>
      <c r="LYM3843" s="114"/>
      <c r="LYN3843" s="114"/>
      <c r="LYO3843" s="114"/>
      <c r="LYP3843" s="114"/>
      <c r="LYQ3843" s="116"/>
      <c r="LYR3843" s="114"/>
      <c r="LYS3843" s="115"/>
      <c r="LYT3843" s="115"/>
      <c r="LYU3843" s="115"/>
      <c r="LYV3843" s="113"/>
      <c r="LYW3843" s="114"/>
      <c r="LYX3843" s="114"/>
      <c r="LYY3843" s="113"/>
      <c r="LYZ3843" s="118"/>
      <c r="LZA3843" s="117"/>
      <c r="LZB3843" s="114"/>
      <c r="LZC3843" s="114"/>
      <c r="LZD3843" s="114"/>
      <c r="LZE3843" s="114"/>
      <c r="LZF3843" s="114"/>
      <c r="LZG3843" s="114"/>
      <c r="LZH3843" s="114"/>
      <c r="LZI3843" s="114"/>
      <c r="LZJ3843" s="114"/>
      <c r="LZK3843" s="114"/>
      <c r="LZL3843" s="116"/>
      <c r="LZM3843" s="114"/>
      <c r="LZN3843" s="115"/>
      <c r="LZO3843" s="115"/>
      <c r="LZP3843" s="115"/>
      <c r="LZQ3843" s="113"/>
      <c r="LZR3843" s="114"/>
      <c r="LZS3843" s="114"/>
      <c r="LZT3843" s="113"/>
      <c r="LZU3843" s="118"/>
      <c r="LZV3843" s="117"/>
      <c r="LZW3843" s="114"/>
      <c r="LZX3843" s="114"/>
      <c r="LZY3843" s="114"/>
      <c r="LZZ3843" s="114"/>
      <c r="MAA3843" s="114"/>
      <c r="MAB3843" s="114"/>
      <c r="MAC3843" s="114"/>
      <c r="MAD3843" s="114"/>
      <c r="MAE3843" s="114"/>
      <c r="MAF3843" s="114"/>
      <c r="MAG3843" s="116"/>
      <c r="MAH3843" s="114"/>
      <c r="MAI3843" s="115"/>
      <c r="MAJ3843" s="115"/>
      <c r="MAK3843" s="115"/>
      <c r="MAL3843" s="113"/>
      <c r="MAM3843" s="114"/>
      <c r="MAN3843" s="114"/>
      <c r="MAO3843" s="113"/>
      <c r="MAP3843" s="118"/>
      <c r="MAQ3843" s="117"/>
      <c r="MAR3843" s="114"/>
      <c r="MAS3843" s="114"/>
      <c r="MAT3843" s="114"/>
      <c r="MAU3843" s="114"/>
      <c r="MAV3843" s="114"/>
      <c r="MAW3843" s="114"/>
      <c r="MAX3843" s="114"/>
      <c r="MAY3843" s="114"/>
      <c r="MAZ3843" s="114"/>
      <c r="MBA3843" s="114"/>
      <c r="MBB3843" s="116"/>
      <c r="MBC3843" s="114"/>
      <c r="MBD3843" s="115"/>
      <c r="MBE3843" s="115"/>
      <c r="MBF3843" s="115"/>
      <c r="MBG3843" s="113"/>
      <c r="MBH3843" s="114"/>
      <c r="MBI3843" s="114"/>
      <c r="MBJ3843" s="113"/>
      <c r="MBK3843" s="118"/>
      <c r="MBL3843" s="117"/>
      <c r="MBM3843" s="114"/>
      <c r="MBN3843" s="114"/>
      <c r="MBO3843" s="114"/>
      <c r="MBP3843" s="114"/>
      <c r="MBQ3843" s="114"/>
      <c r="MBR3843" s="114"/>
      <c r="MBS3843" s="114"/>
      <c r="MBT3843" s="114"/>
      <c r="MBU3843" s="114"/>
      <c r="MBV3843" s="114"/>
      <c r="MBW3843" s="116"/>
      <c r="MBX3843" s="114"/>
      <c r="MBY3843" s="115"/>
      <c r="MBZ3843" s="115"/>
      <c r="MCA3843" s="115"/>
      <c r="MCB3843" s="113"/>
      <c r="MCC3843" s="114"/>
      <c r="MCD3843" s="114"/>
      <c r="MCE3843" s="113"/>
      <c r="MCF3843" s="118"/>
      <c r="MCG3843" s="117"/>
      <c r="MCH3843" s="114"/>
      <c r="MCI3843" s="114"/>
      <c r="MCJ3843" s="114"/>
      <c r="MCK3843" s="114"/>
      <c r="MCL3843" s="114"/>
      <c r="MCM3843" s="114"/>
      <c r="MCN3843" s="114"/>
      <c r="MCO3843" s="114"/>
      <c r="MCP3843" s="114"/>
      <c r="MCQ3843" s="114"/>
      <c r="MCR3843" s="116"/>
      <c r="MCS3843" s="114"/>
      <c r="MCT3843" s="115"/>
      <c r="MCU3843" s="115"/>
      <c r="MCV3843" s="115"/>
      <c r="MCW3843" s="113"/>
      <c r="MCX3843" s="114"/>
      <c r="MCY3843" s="114"/>
      <c r="MCZ3843" s="113"/>
      <c r="MDA3843" s="118"/>
      <c r="MDB3843" s="117"/>
      <c r="MDC3843" s="114"/>
      <c r="MDD3843" s="114"/>
      <c r="MDE3843" s="114"/>
      <c r="MDF3843" s="114"/>
      <c r="MDG3843" s="114"/>
      <c r="MDH3843" s="114"/>
      <c r="MDI3843" s="114"/>
      <c r="MDJ3843" s="114"/>
      <c r="MDK3843" s="114"/>
      <c r="MDL3843" s="114"/>
      <c r="MDM3843" s="116"/>
      <c r="MDN3843" s="114"/>
      <c r="MDO3843" s="115"/>
      <c r="MDP3843" s="115"/>
      <c r="MDQ3843" s="115"/>
      <c r="MDR3843" s="113"/>
      <c r="MDS3843" s="114"/>
      <c r="MDT3843" s="114"/>
      <c r="MDU3843" s="113"/>
      <c r="MDV3843" s="118"/>
      <c r="MDW3843" s="117"/>
      <c r="MDX3843" s="114"/>
      <c r="MDY3843" s="114"/>
      <c r="MDZ3843" s="114"/>
      <c r="MEA3843" s="114"/>
      <c r="MEB3843" s="114"/>
      <c r="MEC3843" s="114"/>
      <c r="MED3843" s="114"/>
      <c r="MEE3843" s="114"/>
      <c r="MEF3843" s="114"/>
      <c r="MEG3843" s="114"/>
      <c r="MEH3843" s="116"/>
      <c r="MEI3843" s="114"/>
      <c r="MEJ3843" s="115"/>
      <c r="MEK3843" s="115"/>
      <c r="MEL3843" s="115"/>
      <c r="MEM3843" s="113"/>
      <c r="MEN3843" s="114"/>
      <c r="MEO3843" s="114"/>
      <c r="MEP3843" s="113"/>
      <c r="MEQ3843" s="118"/>
      <c r="MER3843" s="117"/>
      <c r="MES3843" s="114"/>
      <c r="MET3843" s="114"/>
      <c r="MEU3843" s="114"/>
      <c r="MEV3843" s="114"/>
      <c r="MEW3843" s="114"/>
      <c r="MEX3843" s="114"/>
      <c r="MEY3843" s="114"/>
      <c r="MEZ3843" s="114"/>
      <c r="MFA3843" s="114"/>
      <c r="MFB3843" s="114"/>
      <c r="MFC3843" s="116"/>
      <c r="MFD3843" s="114"/>
      <c r="MFE3843" s="115"/>
      <c r="MFF3843" s="115"/>
      <c r="MFG3843" s="115"/>
      <c r="MFH3843" s="113"/>
      <c r="MFI3843" s="114"/>
      <c r="MFJ3843" s="114"/>
      <c r="MFK3843" s="113"/>
      <c r="MFL3843" s="118"/>
      <c r="MFM3843" s="117"/>
      <c r="MFN3843" s="114"/>
      <c r="MFO3843" s="114"/>
      <c r="MFP3843" s="114"/>
      <c r="MFQ3843" s="114"/>
      <c r="MFR3843" s="114"/>
      <c r="MFS3843" s="114"/>
      <c r="MFT3843" s="114"/>
      <c r="MFU3843" s="114"/>
      <c r="MFV3843" s="114"/>
      <c r="MFW3843" s="114"/>
      <c r="MFX3843" s="116"/>
      <c r="MFY3843" s="114"/>
      <c r="MFZ3843" s="115"/>
      <c r="MGA3843" s="115"/>
      <c r="MGB3843" s="115"/>
      <c r="MGC3843" s="113"/>
      <c r="MGD3843" s="114"/>
      <c r="MGE3843" s="114"/>
      <c r="MGF3843" s="113"/>
      <c r="MGG3843" s="118"/>
      <c r="MGH3843" s="117"/>
      <c r="MGI3843" s="114"/>
      <c r="MGJ3843" s="114"/>
      <c r="MGK3843" s="114"/>
      <c r="MGL3843" s="114"/>
      <c r="MGM3843" s="114"/>
      <c r="MGN3843" s="114"/>
      <c r="MGO3843" s="114"/>
      <c r="MGP3843" s="114"/>
      <c r="MGQ3843" s="114"/>
      <c r="MGR3843" s="114"/>
      <c r="MGS3843" s="116"/>
      <c r="MGT3843" s="114"/>
      <c r="MGU3843" s="115"/>
      <c r="MGV3843" s="115"/>
      <c r="MGW3843" s="115"/>
      <c r="MGX3843" s="113"/>
      <c r="MGY3843" s="114"/>
      <c r="MGZ3843" s="114"/>
      <c r="MHA3843" s="113"/>
      <c r="MHB3843" s="118"/>
      <c r="MHC3843" s="117"/>
      <c r="MHD3843" s="114"/>
      <c r="MHE3843" s="114"/>
      <c r="MHF3843" s="114"/>
      <c r="MHG3843" s="114"/>
      <c r="MHH3843" s="114"/>
      <c r="MHI3843" s="114"/>
      <c r="MHJ3843" s="114"/>
      <c r="MHK3843" s="114"/>
      <c r="MHL3843" s="114"/>
      <c r="MHM3843" s="114"/>
      <c r="MHN3843" s="116"/>
      <c r="MHO3843" s="114"/>
      <c r="MHP3843" s="115"/>
      <c r="MHQ3843" s="115"/>
      <c r="MHR3843" s="115"/>
      <c r="MHS3843" s="113"/>
      <c r="MHT3843" s="114"/>
      <c r="MHU3843" s="114"/>
      <c r="MHV3843" s="113"/>
      <c r="MHW3843" s="118"/>
      <c r="MHX3843" s="117"/>
      <c r="MHY3843" s="114"/>
      <c r="MHZ3843" s="114"/>
      <c r="MIA3843" s="114"/>
      <c r="MIB3843" s="114"/>
      <c r="MIC3843" s="114"/>
      <c r="MID3843" s="114"/>
      <c r="MIE3843" s="114"/>
      <c r="MIF3843" s="114"/>
      <c r="MIG3843" s="114"/>
      <c r="MIH3843" s="114"/>
      <c r="MII3843" s="116"/>
      <c r="MIJ3843" s="114"/>
      <c r="MIK3843" s="115"/>
      <c r="MIL3843" s="115"/>
      <c r="MIM3843" s="115"/>
      <c r="MIN3843" s="113"/>
      <c r="MIO3843" s="114"/>
      <c r="MIP3843" s="114"/>
      <c r="MIQ3843" s="113"/>
      <c r="MIR3843" s="118"/>
      <c r="MIS3843" s="117"/>
      <c r="MIT3843" s="114"/>
      <c r="MIU3843" s="114"/>
      <c r="MIV3843" s="114"/>
      <c r="MIW3843" s="114"/>
      <c r="MIX3843" s="114"/>
      <c r="MIY3843" s="114"/>
      <c r="MIZ3843" s="114"/>
      <c r="MJA3843" s="114"/>
      <c r="MJB3843" s="114"/>
      <c r="MJC3843" s="114"/>
      <c r="MJD3843" s="116"/>
      <c r="MJE3843" s="114"/>
      <c r="MJF3843" s="115"/>
      <c r="MJG3843" s="115"/>
      <c r="MJH3843" s="115"/>
      <c r="MJI3843" s="113"/>
      <c r="MJJ3843" s="114"/>
      <c r="MJK3843" s="114"/>
      <c r="MJL3843" s="113"/>
      <c r="MJM3843" s="118"/>
      <c r="MJN3843" s="117"/>
      <c r="MJO3843" s="114"/>
      <c r="MJP3843" s="114"/>
      <c r="MJQ3843" s="114"/>
      <c r="MJR3843" s="114"/>
      <c r="MJS3843" s="114"/>
      <c r="MJT3843" s="114"/>
      <c r="MJU3843" s="114"/>
      <c r="MJV3843" s="114"/>
      <c r="MJW3843" s="114"/>
      <c r="MJX3843" s="114"/>
      <c r="MJY3843" s="116"/>
      <c r="MJZ3843" s="114"/>
      <c r="MKA3843" s="115"/>
      <c r="MKB3843" s="115"/>
      <c r="MKC3843" s="115"/>
      <c r="MKD3843" s="113"/>
      <c r="MKE3843" s="114"/>
      <c r="MKF3843" s="114"/>
      <c r="MKG3843" s="113"/>
      <c r="MKH3843" s="118"/>
      <c r="MKI3843" s="117"/>
      <c r="MKJ3843" s="114"/>
      <c r="MKK3843" s="114"/>
      <c r="MKL3843" s="114"/>
      <c r="MKM3843" s="114"/>
      <c r="MKN3843" s="114"/>
      <c r="MKO3843" s="114"/>
      <c r="MKP3843" s="114"/>
      <c r="MKQ3843" s="114"/>
      <c r="MKR3843" s="114"/>
      <c r="MKS3843" s="114"/>
      <c r="MKT3843" s="116"/>
      <c r="MKU3843" s="114"/>
      <c r="MKV3843" s="115"/>
      <c r="MKW3843" s="115"/>
      <c r="MKX3843" s="115"/>
      <c r="MKY3843" s="113"/>
      <c r="MKZ3843" s="114"/>
      <c r="MLA3843" s="114"/>
      <c r="MLB3843" s="113"/>
      <c r="MLC3843" s="118"/>
      <c r="MLD3843" s="117"/>
      <c r="MLE3843" s="114"/>
      <c r="MLF3843" s="114"/>
      <c r="MLG3843" s="114"/>
      <c r="MLH3843" s="114"/>
      <c r="MLI3843" s="114"/>
      <c r="MLJ3843" s="114"/>
      <c r="MLK3843" s="114"/>
      <c r="MLL3843" s="114"/>
      <c r="MLM3843" s="114"/>
      <c r="MLN3843" s="114"/>
      <c r="MLO3843" s="116"/>
      <c r="MLP3843" s="114"/>
      <c r="MLQ3843" s="115"/>
      <c r="MLR3843" s="115"/>
      <c r="MLS3843" s="115"/>
      <c r="MLT3843" s="113"/>
      <c r="MLU3843" s="114"/>
      <c r="MLV3843" s="114"/>
      <c r="MLW3843" s="113"/>
      <c r="MLX3843" s="118"/>
      <c r="MLY3843" s="117"/>
      <c r="MLZ3843" s="114"/>
      <c r="MMA3843" s="114"/>
      <c r="MMB3843" s="114"/>
      <c r="MMC3843" s="114"/>
      <c r="MMD3843" s="114"/>
      <c r="MME3843" s="114"/>
      <c r="MMF3843" s="114"/>
      <c r="MMG3843" s="114"/>
      <c r="MMH3843" s="114"/>
      <c r="MMI3843" s="114"/>
      <c r="MMJ3843" s="116"/>
      <c r="MMK3843" s="114"/>
      <c r="MML3843" s="115"/>
      <c r="MMM3843" s="115"/>
      <c r="MMN3843" s="115"/>
      <c r="MMO3843" s="113"/>
      <c r="MMP3843" s="114"/>
      <c r="MMQ3843" s="114"/>
      <c r="MMR3843" s="113"/>
      <c r="MMS3843" s="118"/>
      <c r="MMT3843" s="117"/>
      <c r="MMU3843" s="114"/>
      <c r="MMV3843" s="114"/>
      <c r="MMW3843" s="114"/>
      <c r="MMX3843" s="114"/>
      <c r="MMY3843" s="114"/>
      <c r="MMZ3843" s="114"/>
      <c r="MNA3843" s="114"/>
      <c r="MNB3843" s="114"/>
      <c r="MNC3843" s="114"/>
      <c r="MND3843" s="114"/>
      <c r="MNE3843" s="116"/>
      <c r="MNF3843" s="114"/>
      <c r="MNG3843" s="115"/>
      <c r="MNH3843" s="115"/>
      <c r="MNI3843" s="115"/>
      <c r="MNJ3843" s="113"/>
      <c r="MNK3843" s="114"/>
      <c r="MNL3843" s="114"/>
      <c r="MNM3843" s="113"/>
      <c r="MNN3843" s="118"/>
      <c r="MNO3843" s="117"/>
      <c r="MNP3843" s="114"/>
      <c r="MNQ3843" s="114"/>
      <c r="MNR3843" s="114"/>
      <c r="MNS3843" s="114"/>
      <c r="MNT3843" s="114"/>
      <c r="MNU3843" s="114"/>
      <c r="MNV3843" s="114"/>
      <c r="MNW3843" s="114"/>
      <c r="MNX3843" s="114"/>
      <c r="MNY3843" s="114"/>
      <c r="MNZ3843" s="116"/>
      <c r="MOA3843" s="114"/>
      <c r="MOB3843" s="115"/>
      <c r="MOC3843" s="115"/>
      <c r="MOD3843" s="115"/>
      <c r="MOE3843" s="113"/>
      <c r="MOF3843" s="114"/>
      <c r="MOG3843" s="114"/>
      <c r="MOH3843" s="113"/>
      <c r="MOI3843" s="118"/>
      <c r="MOJ3843" s="117"/>
      <c r="MOK3843" s="114"/>
      <c r="MOL3843" s="114"/>
      <c r="MOM3843" s="114"/>
      <c r="MON3843" s="114"/>
      <c r="MOO3843" s="114"/>
      <c r="MOP3843" s="114"/>
      <c r="MOQ3843" s="114"/>
      <c r="MOR3843" s="114"/>
      <c r="MOS3843" s="114"/>
      <c r="MOT3843" s="114"/>
      <c r="MOU3843" s="116"/>
      <c r="MOV3843" s="114"/>
      <c r="MOW3843" s="115"/>
      <c r="MOX3843" s="115"/>
      <c r="MOY3843" s="115"/>
      <c r="MOZ3843" s="113"/>
      <c r="MPA3843" s="114"/>
      <c r="MPB3843" s="114"/>
      <c r="MPC3843" s="113"/>
      <c r="MPD3843" s="118"/>
      <c r="MPE3843" s="117"/>
      <c r="MPF3843" s="114"/>
      <c r="MPG3843" s="114"/>
      <c r="MPH3843" s="114"/>
      <c r="MPI3843" s="114"/>
      <c r="MPJ3843" s="114"/>
      <c r="MPK3843" s="114"/>
      <c r="MPL3843" s="114"/>
      <c r="MPM3843" s="114"/>
      <c r="MPN3843" s="114"/>
      <c r="MPO3843" s="114"/>
      <c r="MPP3843" s="116"/>
      <c r="MPQ3843" s="114"/>
      <c r="MPR3843" s="115"/>
      <c r="MPS3843" s="115"/>
      <c r="MPT3843" s="115"/>
      <c r="MPU3843" s="113"/>
      <c r="MPV3843" s="114"/>
      <c r="MPW3843" s="114"/>
      <c r="MPX3843" s="113"/>
      <c r="MPY3843" s="118"/>
      <c r="MPZ3843" s="117"/>
      <c r="MQA3843" s="114"/>
      <c r="MQB3843" s="114"/>
      <c r="MQC3843" s="114"/>
      <c r="MQD3843" s="114"/>
      <c r="MQE3843" s="114"/>
      <c r="MQF3843" s="114"/>
      <c r="MQG3843" s="114"/>
      <c r="MQH3843" s="114"/>
      <c r="MQI3843" s="114"/>
      <c r="MQJ3843" s="114"/>
      <c r="MQK3843" s="116"/>
      <c r="MQL3843" s="114"/>
      <c r="MQM3843" s="115"/>
      <c r="MQN3843" s="115"/>
      <c r="MQO3843" s="115"/>
      <c r="MQP3843" s="113"/>
      <c r="MQQ3843" s="114"/>
      <c r="MQR3843" s="114"/>
      <c r="MQS3843" s="113"/>
      <c r="MQT3843" s="118"/>
      <c r="MQU3843" s="117"/>
      <c r="MQV3843" s="114"/>
      <c r="MQW3843" s="114"/>
      <c r="MQX3843" s="114"/>
      <c r="MQY3843" s="114"/>
      <c r="MQZ3843" s="114"/>
      <c r="MRA3843" s="114"/>
      <c r="MRB3843" s="114"/>
      <c r="MRC3843" s="114"/>
      <c r="MRD3843" s="114"/>
      <c r="MRE3843" s="114"/>
      <c r="MRF3843" s="116"/>
      <c r="MRG3843" s="114"/>
      <c r="MRH3843" s="115"/>
      <c r="MRI3843" s="115"/>
      <c r="MRJ3843" s="115"/>
      <c r="MRK3843" s="113"/>
      <c r="MRL3843" s="114"/>
      <c r="MRM3843" s="114"/>
      <c r="MRN3843" s="113"/>
      <c r="MRO3843" s="118"/>
      <c r="MRP3843" s="117"/>
      <c r="MRQ3843" s="114"/>
      <c r="MRR3843" s="114"/>
      <c r="MRS3843" s="114"/>
      <c r="MRT3843" s="114"/>
      <c r="MRU3843" s="114"/>
      <c r="MRV3843" s="114"/>
      <c r="MRW3843" s="114"/>
      <c r="MRX3843" s="114"/>
      <c r="MRY3843" s="114"/>
      <c r="MRZ3843" s="114"/>
      <c r="MSA3843" s="116"/>
      <c r="MSB3843" s="114"/>
      <c r="MSC3843" s="115"/>
      <c r="MSD3843" s="115"/>
      <c r="MSE3843" s="115"/>
      <c r="MSF3843" s="113"/>
      <c r="MSG3843" s="114"/>
      <c r="MSH3843" s="114"/>
      <c r="MSI3843" s="113"/>
      <c r="MSJ3843" s="118"/>
      <c r="MSK3843" s="117"/>
      <c r="MSL3843" s="114"/>
      <c r="MSM3843" s="114"/>
      <c r="MSN3843" s="114"/>
      <c r="MSO3843" s="114"/>
      <c r="MSP3843" s="114"/>
      <c r="MSQ3843" s="114"/>
      <c r="MSR3843" s="114"/>
      <c r="MSS3843" s="114"/>
      <c r="MST3843" s="114"/>
      <c r="MSU3843" s="114"/>
      <c r="MSV3843" s="116"/>
      <c r="MSW3843" s="114"/>
      <c r="MSX3843" s="115"/>
      <c r="MSY3843" s="115"/>
      <c r="MSZ3843" s="115"/>
      <c r="MTA3843" s="113"/>
      <c r="MTB3843" s="114"/>
      <c r="MTC3843" s="114"/>
      <c r="MTD3843" s="113"/>
      <c r="MTE3843" s="118"/>
      <c r="MTF3843" s="117"/>
      <c r="MTG3843" s="114"/>
      <c r="MTH3843" s="114"/>
      <c r="MTI3843" s="114"/>
      <c r="MTJ3843" s="114"/>
      <c r="MTK3843" s="114"/>
      <c r="MTL3843" s="114"/>
      <c r="MTM3843" s="114"/>
      <c r="MTN3843" s="114"/>
      <c r="MTO3843" s="114"/>
      <c r="MTP3843" s="114"/>
      <c r="MTQ3843" s="116"/>
      <c r="MTR3843" s="114"/>
      <c r="MTS3843" s="115"/>
      <c r="MTT3843" s="115"/>
      <c r="MTU3843" s="115"/>
      <c r="MTV3843" s="113"/>
      <c r="MTW3843" s="114"/>
      <c r="MTX3843" s="114"/>
      <c r="MTY3843" s="113"/>
      <c r="MTZ3843" s="118"/>
      <c r="MUA3843" s="117"/>
      <c r="MUB3843" s="114"/>
      <c r="MUC3843" s="114"/>
      <c r="MUD3843" s="114"/>
      <c r="MUE3843" s="114"/>
      <c r="MUF3843" s="114"/>
      <c r="MUG3843" s="114"/>
      <c r="MUH3843" s="114"/>
      <c r="MUI3843" s="114"/>
      <c r="MUJ3843" s="114"/>
      <c r="MUK3843" s="114"/>
      <c r="MUL3843" s="116"/>
      <c r="MUM3843" s="114"/>
      <c r="MUN3843" s="115"/>
      <c r="MUO3843" s="115"/>
      <c r="MUP3843" s="115"/>
      <c r="MUQ3843" s="113"/>
      <c r="MUR3843" s="114"/>
      <c r="MUS3843" s="114"/>
      <c r="MUT3843" s="113"/>
      <c r="MUU3843" s="118"/>
      <c r="MUV3843" s="117"/>
      <c r="MUW3843" s="114"/>
      <c r="MUX3843" s="114"/>
      <c r="MUY3843" s="114"/>
      <c r="MUZ3843" s="114"/>
      <c r="MVA3843" s="114"/>
      <c r="MVB3843" s="114"/>
      <c r="MVC3843" s="114"/>
      <c r="MVD3843" s="114"/>
      <c r="MVE3843" s="114"/>
      <c r="MVF3843" s="114"/>
      <c r="MVG3843" s="116"/>
      <c r="MVH3843" s="114"/>
      <c r="MVI3843" s="115"/>
      <c r="MVJ3843" s="115"/>
      <c r="MVK3843" s="115"/>
      <c r="MVL3843" s="113"/>
      <c r="MVM3843" s="114"/>
      <c r="MVN3843" s="114"/>
      <c r="MVO3843" s="113"/>
      <c r="MVP3843" s="118"/>
      <c r="MVQ3843" s="117"/>
      <c r="MVR3843" s="114"/>
      <c r="MVS3843" s="114"/>
      <c r="MVT3843" s="114"/>
      <c r="MVU3843" s="114"/>
      <c r="MVV3843" s="114"/>
      <c r="MVW3843" s="114"/>
      <c r="MVX3843" s="114"/>
      <c r="MVY3843" s="114"/>
      <c r="MVZ3843" s="114"/>
      <c r="MWA3843" s="114"/>
      <c r="MWB3843" s="116"/>
      <c r="MWC3843" s="114"/>
      <c r="MWD3843" s="115"/>
      <c r="MWE3843" s="115"/>
      <c r="MWF3843" s="115"/>
      <c r="MWG3843" s="113"/>
      <c r="MWH3843" s="114"/>
      <c r="MWI3843" s="114"/>
      <c r="MWJ3843" s="113"/>
      <c r="MWK3843" s="118"/>
      <c r="MWL3843" s="117"/>
      <c r="MWM3843" s="114"/>
      <c r="MWN3843" s="114"/>
      <c r="MWO3843" s="114"/>
      <c r="MWP3843" s="114"/>
      <c r="MWQ3843" s="114"/>
      <c r="MWR3843" s="114"/>
      <c r="MWS3843" s="114"/>
      <c r="MWT3843" s="114"/>
      <c r="MWU3843" s="114"/>
      <c r="MWV3843" s="114"/>
      <c r="MWW3843" s="116"/>
      <c r="MWX3843" s="114"/>
      <c r="MWY3843" s="115"/>
      <c r="MWZ3843" s="115"/>
      <c r="MXA3843" s="115"/>
      <c r="MXB3843" s="113"/>
      <c r="MXC3843" s="114"/>
      <c r="MXD3843" s="114"/>
      <c r="MXE3843" s="113"/>
      <c r="MXF3843" s="118"/>
      <c r="MXG3843" s="117"/>
      <c r="MXH3843" s="114"/>
      <c r="MXI3843" s="114"/>
      <c r="MXJ3843" s="114"/>
      <c r="MXK3843" s="114"/>
      <c r="MXL3843" s="114"/>
      <c r="MXM3843" s="114"/>
      <c r="MXN3843" s="114"/>
      <c r="MXO3843" s="114"/>
      <c r="MXP3843" s="114"/>
      <c r="MXQ3843" s="114"/>
      <c r="MXR3843" s="116"/>
      <c r="MXS3843" s="114"/>
      <c r="MXT3843" s="115"/>
      <c r="MXU3843" s="115"/>
      <c r="MXV3843" s="115"/>
      <c r="MXW3843" s="113"/>
      <c r="MXX3843" s="114"/>
      <c r="MXY3843" s="114"/>
      <c r="MXZ3843" s="113"/>
      <c r="MYA3843" s="118"/>
      <c r="MYB3843" s="117"/>
      <c r="MYC3843" s="114"/>
      <c r="MYD3843" s="114"/>
      <c r="MYE3843" s="114"/>
      <c r="MYF3843" s="114"/>
      <c r="MYG3843" s="114"/>
      <c r="MYH3843" s="114"/>
      <c r="MYI3843" s="114"/>
      <c r="MYJ3843" s="114"/>
      <c r="MYK3843" s="114"/>
      <c r="MYL3843" s="114"/>
      <c r="MYM3843" s="116"/>
      <c r="MYN3843" s="114"/>
      <c r="MYO3843" s="115"/>
      <c r="MYP3843" s="115"/>
      <c r="MYQ3843" s="115"/>
      <c r="MYR3843" s="113"/>
      <c r="MYS3843" s="114"/>
      <c r="MYT3843" s="114"/>
      <c r="MYU3843" s="113"/>
      <c r="MYV3843" s="118"/>
      <c r="MYW3843" s="117"/>
      <c r="MYX3843" s="114"/>
      <c r="MYY3843" s="114"/>
      <c r="MYZ3843" s="114"/>
      <c r="MZA3843" s="114"/>
      <c r="MZB3843" s="114"/>
      <c r="MZC3843" s="114"/>
      <c r="MZD3843" s="114"/>
      <c r="MZE3843" s="114"/>
      <c r="MZF3843" s="114"/>
      <c r="MZG3843" s="114"/>
      <c r="MZH3843" s="116"/>
      <c r="MZI3843" s="114"/>
      <c r="MZJ3843" s="115"/>
      <c r="MZK3843" s="115"/>
      <c r="MZL3843" s="115"/>
      <c r="MZM3843" s="113"/>
      <c r="MZN3843" s="114"/>
      <c r="MZO3843" s="114"/>
      <c r="MZP3843" s="113"/>
      <c r="MZQ3843" s="118"/>
      <c r="MZR3843" s="117"/>
      <c r="MZS3843" s="114"/>
      <c r="MZT3843" s="114"/>
      <c r="MZU3843" s="114"/>
      <c r="MZV3843" s="114"/>
      <c r="MZW3843" s="114"/>
      <c r="MZX3843" s="114"/>
      <c r="MZY3843" s="114"/>
      <c r="MZZ3843" s="114"/>
      <c r="NAA3843" s="114"/>
      <c r="NAB3843" s="114"/>
      <c r="NAC3843" s="116"/>
      <c r="NAD3843" s="114"/>
      <c r="NAE3843" s="115"/>
      <c r="NAF3843" s="115"/>
      <c r="NAG3843" s="115"/>
      <c r="NAH3843" s="113"/>
      <c r="NAI3843" s="114"/>
      <c r="NAJ3843" s="114"/>
      <c r="NAK3843" s="113"/>
      <c r="NAL3843" s="118"/>
      <c r="NAM3843" s="117"/>
      <c r="NAN3843" s="114"/>
      <c r="NAO3843" s="114"/>
      <c r="NAP3843" s="114"/>
      <c r="NAQ3843" s="114"/>
      <c r="NAR3843" s="114"/>
      <c r="NAS3843" s="114"/>
      <c r="NAT3843" s="114"/>
      <c r="NAU3843" s="114"/>
      <c r="NAV3843" s="114"/>
      <c r="NAW3843" s="114"/>
      <c r="NAX3843" s="116"/>
      <c r="NAY3843" s="114"/>
      <c r="NAZ3843" s="115"/>
      <c r="NBA3843" s="115"/>
      <c r="NBB3843" s="115"/>
      <c r="NBC3843" s="113"/>
      <c r="NBD3843" s="114"/>
      <c r="NBE3843" s="114"/>
      <c r="NBF3843" s="113"/>
      <c r="NBG3843" s="118"/>
      <c r="NBH3843" s="117"/>
      <c r="NBI3843" s="114"/>
      <c r="NBJ3843" s="114"/>
      <c r="NBK3843" s="114"/>
      <c r="NBL3843" s="114"/>
      <c r="NBM3843" s="114"/>
      <c r="NBN3843" s="114"/>
      <c r="NBO3843" s="114"/>
      <c r="NBP3843" s="114"/>
      <c r="NBQ3843" s="114"/>
      <c r="NBR3843" s="114"/>
      <c r="NBS3843" s="116"/>
      <c r="NBT3843" s="114"/>
      <c r="NBU3843" s="115"/>
      <c r="NBV3843" s="115"/>
      <c r="NBW3843" s="115"/>
      <c r="NBX3843" s="113"/>
      <c r="NBY3843" s="114"/>
      <c r="NBZ3843" s="114"/>
      <c r="NCA3843" s="113"/>
      <c r="NCB3843" s="118"/>
      <c r="NCC3843" s="117"/>
      <c r="NCD3843" s="114"/>
      <c r="NCE3843" s="114"/>
      <c r="NCF3843" s="114"/>
      <c r="NCG3843" s="114"/>
      <c r="NCH3843" s="114"/>
      <c r="NCI3843" s="114"/>
      <c r="NCJ3843" s="114"/>
      <c r="NCK3843" s="114"/>
      <c r="NCL3843" s="114"/>
      <c r="NCM3843" s="114"/>
      <c r="NCN3843" s="116"/>
      <c r="NCO3843" s="114"/>
      <c r="NCP3843" s="115"/>
      <c r="NCQ3843" s="115"/>
      <c r="NCR3843" s="115"/>
      <c r="NCS3843" s="113"/>
      <c r="NCT3843" s="114"/>
      <c r="NCU3843" s="114"/>
      <c r="NCV3843" s="113"/>
      <c r="NCW3843" s="118"/>
      <c r="NCX3843" s="117"/>
      <c r="NCY3843" s="114"/>
      <c r="NCZ3843" s="114"/>
      <c r="NDA3843" s="114"/>
      <c r="NDB3843" s="114"/>
      <c r="NDC3843" s="114"/>
      <c r="NDD3843" s="114"/>
      <c r="NDE3843" s="114"/>
      <c r="NDF3843" s="114"/>
      <c r="NDG3843" s="114"/>
      <c r="NDH3843" s="114"/>
      <c r="NDI3843" s="116"/>
      <c r="NDJ3843" s="114"/>
      <c r="NDK3843" s="115"/>
      <c r="NDL3843" s="115"/>
      <c r="NDM3843" s="115"/>
      <c r="NDN3843" s="113"/>
      <c r="NDO3843" s="114"/>
      <c r="NDP3843" s="114"/>
      <c r="NDQ3843" s="113"/>
      <c r="NDR3843" s="118"/>
      <c r="NDS3843" s="117"/>
      <c r="NDT3843" s="114"/>
      <c r="NDU3843" s="114"/>
      <c r="NDV3843" s="114"/>
      <c r="NDW3843" s="114"/>
      <c r="NDX3843" s="114"/>
      <c r="NDY3843" s="114"/>
      <c r="NDZ3843" s="114"/>
      <c r="NEA3843" s="114"/>
      <c r="NEB3843" s="114"/>
      <c r="NEC3843" s="114"/>
      <c r="NED3843" s="116"/>
      <c r="NEE3843" s="114"/>
      <c r="NEF3843" s="115"/>
      <c r="NEG3843" s="115"/>
      <c r="NEH3843" s="115"/>
      <c r="NEI3843" s="113"/>
      <c r="NEJ3843" s="114"/>
      <c r="NEK3843" s="114"/>
      <c r="NEL3843" s="113"/>
      <c r="NEM3843" s="118"/>
      <c r="NEN3843" s="117"/>
      <c r="NEO3843" s="114"/>
      <c r="NEP3843" s="114"/>
      <c r="NEQ3843" s="114"/>
      <c r="NER3843" s="114"/>
      <c r="NES3843" s="114"/>
      <c r="NET3843" s="114"/>
      <c r="NEU3843" s="114"/>
      <c r="NEV3843" s="114"/>
      <c r="NEW3843" s="114"/>
      <c r="NEX3843" s="114"/>
      <c r="NEY3843" s="116"/>
      <c r="NEZ3843" s="114"/>
      <c r="NFA3843" s="115"/>
      <c r="NFB3843" s="115"/>
      <c r="NFC3843" s="115"/>
      <c r="NFD3843" s="113"/>
      <c r="NFE3843" s="114"/>
      <c r="NFF3843" s="114"/>
      <c r="NFG3843" s="113"/>
      <c r="NFH3843" s="118"/>
      <c r="NFI3843" s="117"/>
      <c r="NFJ3843" s="114"/>
      <c r="NFK3843" s="114"/>
      <c r="NFL3843" s="114"/>
      <c r="NFM3843" s="114"/>
      <c r="NFN3843" s="114"/>
      <c r="NFO3843" s="114"/>
      <c r="NFP3843" s="114"/>
      <c r="NFQ3843" s="114"/>
      <c r="NFR3843" s="114"/>
      <c r="NFS3843" s="114"/>
      <c r="NFT3843" s="116"/>
      <c r="NFU3843" s="114"/>
      <c r="NFV3843" s="115"/>
      <c r="NFW3843" s="115"/>
      <c r="NFX3843" s="115"/>
      <c r="NFY3843" s="113"/>
      <c r="NFZ3843" s="114"/>
      <c r="NGA3843" s="114"/>
      <c r="NGB3843" s="113"/>
      <c r="NGC3843" s="118"/>
      <c r="NGD3843" s="117"/>
      <c r="NGE3843" s="114"/>
      <c r="NGF3843" s="114"/>
      <c r="NGG3843" s="114"/>
      <c r="NGH3843" s="114"/>
      <c r="NGI3843" s="114"/>
      <c r="NGJ3843" s="114"/>
      <c r="NGK3843" s="114"/>
      <c r="NGL3843" s="114"/>
      <c r="NGM3843" s="114"/>
      <c r="NGN3843" s="114"/>
      <c r="NGO3843" s="116"/>
      <c r="NGP3843" s="114"/>
      <c r="NGQ3843" s="115"/>
      <c r="NGR3843" s="115"/>
      <c r="NGS3843" s="115"/>
      <c r="NGT3843" s="113"/>
      <c r="NGU3843" s="114"/>
      <c r="NGV3843" s="114"/>
      <c r="NGW3843" s="113"/>
      <c r="NGX3843" s="118"/>
      <c r="NGY3843" s="117"/>
      <c r="NGZ3843" s="114"/>
      <c r="NHA3843" s="114"/>
      <c r="NHB3843" s="114"/>
      <c r="NHC3843" s="114"/>
      <c r="NHD3843" s="114"/>
      <c r="NHE3843" s="114"/>
      <c r="NHF3843" s="114"/>
      <c r="NHG3843" s="114"/>
      <c r="NHH3843" s="114"/>
      <c r="NHI3843" s="114"/>
      <c r="NHJ3843" s="116"/>
      <c r="NHK3843" s="114"/>
      <c r="NHL3843" s="115"/>
      <c r="NHM3843" s="115"/>
      <c r="NHN3843" s="115"/>
      <c r="NHO3843" s="113"/>
      <c r="NHP3843" s="114"/>
      <c r="NHQ3843" s="114"/>
      <c r="NHR3843" s="113"/>
      <c r="NHS3843" s="118"/>
      <c r="NHT3843" s="117"/>
      <c r="NHU3843" s="114"/>
      <c r="NHV3843" s="114"/>
      <c r="NHW3843" s="114"/>
      <c r="NHX3843" s="114"/>
      <c r="NHY3843" s="114"/>
      <c r="NHZ3843" s="114"/>
      <c r="NIA3843" s="114"/>
      <c r="NIB3843" s="114"/>
      <c r="NIC3843" s="114"/>
      <c r="NID3843" s="114"/>
      <c r="NIE3843" s="116"/>
      <c r="NIF3843" s="114"/>
      <c r="NIG3843" s="115"/>
      <c r="NIH3843" s="115"/>
      <c r="NII3843" s="115"/>
      <c r="NIJ3843" s="113"/>
      <c r="NIK3843" s="114"/>
      <c r="NIL3843" s="114"/>
      <c r="NIM3843" s="113"/>
      <c r="NIN3843" s="118"/>
      <c r="NIO3843" s="117"/>
      <c r="NIP3843" s="114"/>
      <c r="NIQ3843" s="114"/>
      <c r="NIR3843" s="114"/>
      <c r="NIS3843" s="114"/>
      <c r="NIT3843" s="114"/>
      <c r="NIU3843" s="114"/>
      <c r="NIV3843" s="114"/>
      <c r="NIW3843" s="114"/>
      <c r="NIX3843" s="114"/>
      <c r="NIY3843" s="114"/>
      <c r="NIZ3843" s="116"/>
      <c r="NJA3843" s="114"/>
      <c r="NJB3843" s="115"/>
      <c r="NJC3843" s="115"/>
      <c r="NJD3843" s="115"/>
      <c r="NJE3843" s="113"/>
      <c r="NJF3843" s="114"/>
      <c r="NJG3843" s="114"/>
      <c r="NJH3843" s="113"/>
      <c r="NJI3843" s="118"/>
      <c r="NJJ3843" s="117"/>
      <c r="NJK3843" s="114"/>
      <c r="NJL3843" s="114"/>
      <c r="NJM3843" s="114"/>
      <c r="NJN3843" s="114"/>
      <c r="NJO3843" s="114"/>
      <c r="NJP3843" s="114"/>
      <c r="NJQ3843" s="114"/>
      <c r="NJR3843" s="114"/>
      <c r="NJS3843" s="114"/>
      <c r="NJT3843" s="114"/>
      <c r="NJU3843" s="116"/>
      <c r="NJV3843" s="114"/>
      <c r="NJW3843" s="115"/>
      <c r="NJX3843" s="115"/>
      <c r="NJY3843" s="115"/>
      <c r="NJZ3843" s="113"/>
      <c r="NKA3843" s="114"/>
      <c r="NKB3843" s="114"/>
      <c r="NKC3843" s="113"/>
      <c r="NKD3843" s="118"/>
      <c r="NKE3843" s="117"/>
      <c r="NKF3843" s="114"/>
      <c r="NKG3843" s="114"/>
      <c r="NKH3843" s="114"/>
      <c r="NKI3843" s="114"/>
      <c r="NKJ3843" s="114"/>
      <c r="NKK3843" s="114"/>
      <c r="NKL3843" s="114"/>
      <c r="NKM3843" s="114"/>
      <c r="NKN3843" s="114"/>
      <c r="NKO3843" s="114"/>
      <c r="NKP3843" s="116"/>
      <c r="NKQ3843" s="114"/>
      <c r="NKR3843" s="115"/>
      <c r="NKS3843" s="115"/>
      <c r="NKT3843" s="115"/>
      <c r="NKU3843" s="113"/>
      <c r="NKV3843" s="114"/>
      <c r="NKW3843" s="114"/>
      <c r="NKX3843" s="113"/>
      <c r="NKY3843" s="118"/>
      <c r="NKZ3843" s="117"/>
      <c r="NLA3843" s="114"/>
      <c r="NLB3843" s="114"/>
      <c r="NLC3843" s="114"/>
      <c r="NLD3843" s="114"/>
      <c r="NLE3843" s="114"/>
      <c r="NLF3843" s="114"/>
      <c r="NLG3843" s="114"/>
      <c r="NLH3843" s="114"/>
      <c r="NLI3843" s="114"/>
      <c r="NLJ3843" s="114"/>
      <c r="NLK3843" s="116"/>
      <c r="NLL3843" s="114"/>
      <c r="NLM3843" s="115"/>
      <c r="NLN3843" s="115"/>
      <c r="NLO3843" s="115"/>
      <c r="NLP3843" s="113"/>
      <c r="NLQ3843" s="114"/>
      <c r="NLR3843" s="114"/>
      <c r="NLS3843" s="113"/>
      <c r="NLT3843" s="118"/>
      <c r="NLU3843" s="117"/>
      <c r="NLV3843" s="114"/>
      <c r="NLW3843" s="114"/>
      <c r="NLX3843" s="114"/>
      <c r="NLY3843" s="114"/>
      <c r="NLZ3843" s="114"/>
      <c r="NMA3843" s="114"/>
      <c r="NMB3843" s="114"/>
      <c r="NMC3843" s="114"/>
      <c r="NMD3843" s="114"/>
      <c r="NME3843" s="114"/>
      <c r="NMF3843" s="116"/>
      <c r="NMG3843" s="114"/>
      <c r="NMH3843" s="115"/>
      <c r="NMI3843" s="115"/>
      <c r="NMJ3843" s="115"/>
      <c r="NMK3843" s="113"/>
      <c r="NML3843" s="114"/>
      <c r="NMM3843" s="114"/>
      <c r="NMN3843" s="113"/>
      <c r="NMO3843" s="118"/>
      <c r="NMP3843" s="117"/>
      <c r="NMQ3843" s="114"/>
      <c r="NMR3843" s="114"/>
      <c r="NMS3843" s="114"/>
      <c r="NMT3843" s="114"/>
      <c r="NMU3843" s="114"/>
      <c r="NMV3843" s="114"/>
      <c r="NMW3843" s="114"/>
      <c r="NMX3843" s="114"/>
      <c r="NMY3843" s="114"/>
      <c r="NMZ3843" s="114"/>
      <c r="NNA3843" s="116"/>
      <c r="NNB3843" s="114"/>
      <c r="NNC3843" s="115"/>
      <c r="NND3843" s="115"/>
      <c r="NNE3843" s="115"/>
      <c r="NNF3843" s="113"/>
      <c r="NNG3843" s="114"/>
      <c r="NNH3843" s="114"/>
      <c r="NNI3843" s="113"/>
      <c r="NNJ3843" s="118"/>
      <c r="NNK3843" s="117"/>
      <c r="NNL3843" s="114"/>
      <c r="NNM3843" s="114"/>
      <c r="NNN3843" s="114"/>
      <c r="NNO3843" s="114"/>
      <c r="NNP3843" s="114"/>
      <c r="NNQ3843" s="114"/>
      <c r="NNR3843" s="114"/>
      <c r="NNS3843" s="114"/>
      <c r="NNT3843" s="114"/>
      <c r="NNU3843" s="114"/>
      <c r="NNV3843" s="116"/>
      <c r="NNW3843" s="114"/>
      <c r="NNX3843" s="115"/>
      <c r="NNY3843" s="115"/>
      <c r="NNZ3843" s="115"/>
      <c r="NOA3843" s="113"/>
      <c r="NOB3843" s="114"/>
      <c r="NOC3843" s="114"/>
      <c r="NOD3843" s="113"/>
      <c r="NOE3843" s="118"/>
      <c r="NOF3843" s="117"/>
      <c r="NOG3843" s="114"/>
      <c r="NOH3843" s="114"/>
      <c r="NOI3843" s="114"/>
      <c r="NOJ3843" s="114"/>
      <c r="NOK3843" s="114"/>
      <c r="NOL3843" s="114"/>
      <c r="NOM3843" s="114"/>
      <c r="NON3843" s="114"/>
      <c r="NOO3843" s="114"/>
      <c r="NOP3843" s="114"/>
      <c r="NOQ3843" s="116"/>
      <c r="NOR3843" s="114"/>
      <c r="NOS3843" s="115"/>
      <c r="NOT3843" s="115"/>
      <c r="NOU3843" s="115"/>
      <c r="NOV3843" s="113"/>
      <c r="NOW3843" s="114"/>
      <c r="NOX3843" s="114"/>
      <c r="NOY3843" s="113"/>
      <c r="NOZ3843" s="118"/>
      <c r="NPA3843" s="117"/>
      <c r="NPB3843" s="114"/>
      <c r="NPC3843" s="114"/>
      <c r="NPD3843" s="114"/>
      <c r="NPE3843" s="114"/>
      <c r="NPF3843" s="114"/>
      <c r="NPG3843" s="114"/>
      <c r="NPH3843" s="114"/>
      <c r="NPI3843" s="114"/>
      <c r="NPJ3843" s="114"/>
      <c r="NPK3843" s="114"/>
      <c r="NPL3843" s="116"/>
      <c r="NPM3843" s="114"/>
      <c r="NPN3843" s="115"/>
      <c r="NPO3843" s="115"/>
      <c r="NPP3843" s="115"/>
      <c r="NPQ3843" s="113"/>
      <c r="NPR3843" s="114"/>
      <c r="NPS3843" s="114"/>
      <c r="NPT3843" s="113"/>
      <c r="NPU3843" s="118"/>
      <c r="NPV3843" s="117"/>
      <c r="NPW3843" s="114"/>
      <c r="NPX3843" s="114"/>
      <c r="NPY3843" s="114"/>
      <c r="NPZ3843" s="114"/>
      <c r="NQA3843" s="114"/>
      <c r="NQB3843" s="114"/>
      <c r="NQC3843" s="114"/>
      <c r="NQD3843" s="114"/>
      <c r="NQE3843" s="114"/>
      <c r="NQF3843" s="114"/>
      <c r="NQG3843" s="116"/>
      <c r="NQH3843" s="114"/>
      <c r="NQI3843" s="115"/>
      <c r="NQJ3843" s="115"/>
      <c r="NQK3843" s="115"/>
      <c r="NQL3843" s="113"/>
      <c r="NQM3843" s="114"/>
      <c r="NQN3843" s="114"/>
      <c r="NQO3843" s="113"/>
      <c r="NQP3843" s="118"/>
      <c r="NQQ3843" s="117"/>
      <c r="NQR3843" s="114"/>
      <c r="NQS3843" s="114"/>
      <c r="NQT3843" s="114"/>
      <c r="NQU3843" s="114"/>
      <c r="NQV3843" s="114"/>
      <c r="NQW3843" s="114"/>
      <c r="NQX3843" s="114"/>
      <c r="NQY3843" s="114"/>
      <c r="NQZ3843" s="114"/>
      <c r="NRA3843" s="114"/>
      <c r="NRB3843" s="116"/>
      <c r="NRC3843" s="114"/>
      <c r="NRD3843" s="115"/>
      <c r="NRE3843" s="115"/>
      <c r="NRF3843" s="115"/>
      <c r="NRG3843" s="113"/>
      <c r="NRH3843" s="114"/>
      <c r="NRI3843" s="114"/>
      <c r="NRJ3843" s="113"/>
      <c r="NRK3843" s="118"/>
      <c r="NRL3843" s="117"/>
      <c r="NRM3843" s="114"/>
      <c r="NRN3843" s="114"/>
      <c r="NRO3843" s="114"/>
      <c r="NRP3843" s="114"/>
      <c r="NRQ3843" s="114"/>
      <c r="NRR3843" s="114"/>
      <c r="NRS3843" s="114"/>
      <c r="NRT3843" s="114"/>
      <c r="NRU3843" s="114"/>
      <c r="NRV3843" s="114"/>
      <c r="NRW3843" s="116"/>
      <c r="NRX3843" s="114"/>
      <c r="NRY3843" s="115"/>
      <c r="NRZ3843" s="115"/>
      <c r="NSA3843" s="115"/>
      <c r="NSB3843" s="113"/>
      <c r="NSC3843" s="114"/>
      <c r="NSD3843" s="114"/>
      <c r="NSE3843" s="113"/>
      <c r="NSF3843" s="118"/>
      <c r="NSG3843" s="117"/>
      <c r="NSH3843" s="114"/>
      <c r="NSI3843" s="114"/>
      <c r="NSJ3843" s="114"/>
      <c r="NSK3843" s="114"/>
      <c r="NSL3843" s="114"/>
      <c r="NSM3843" s="114"/>
      <c r="NSN3843" s="114"/>
      <c r="NSO3843" s="114"/>
      <c r="NSP3843" s="114"/>
      <c r="NSQ3843" s="114"/>
      <c r="NSR3843" s="116"/>
      <c r="NSS3843" s="114"/>
      <c r="NST3843" s="115"/>
      <c r="NSU3843" s="115"/>
      <c r="NSV3843" s="115"/>
      <c r="NSW3843" s="113"/>
      <c r="NSX3843" s="114"/>
      <c r="NSY3843" s="114"/>
      <c r="NSZ3843" s="113"/>
      <c r="NTA3843" s="118"/>
      <c r="NTB3843" s="117"/>
      <c r="NTC3843" s="114"/>
      <c r="NTD3843" s="114"/>
      <c r="NTE3843" s="114"/>
      <c r="NTF3843" s="114"/>
      <c r="NTG3843" s="114"/>
      <c r="NTH3843" s="114"/>
      <c r="NTI3843" s="114"/>
      <c r="NTJ3843" s="114"/>
      <c r="NTK3843" s="114"/>
      <c r="NTL3843" s="114"/>
      <c r="NTM3843" s="116"/>
      <c r="NTN3843" s="114"/>
      <c r="NTO3843" s="115"/>
      <c r="NTP3843" s="115"/>
      <c r="NTQ3843" s="115"/>
      <c r="NTR3843" s="113"/>
      <c r="NTS3843" s="114"/>
      <c r="NTT3843" s="114"/>
      <c r="NTU3843" s="113"/>
      <c r="NTV3843" s="118"/>
      <c r="NTW3843" s="117"/>
      <c r="NTX3843" s="114"/>
      <c r="NTY3843" s="114"/>
      <c r="NTZ3843" s="114"/>
      <c r="NUA3843" s="114"/>
      <c r="NUB3843" s="114"/>
      <c r="NUC3843" s="114"/>
      <c r="NUD3843" s="114"/>
      <c r="NUE3843" s="114"/>
      <c r="NUF3843" s="114"/>
      <c r="NUG3843" s="114"/>
      <c r="NUH3843" s="116"/>
      <c r="NUI3843" s="114"/>
      <c r="NUJ3843" s="115"/>
      <c r="NUK3843" s="115"/>
      <c r="NUL3843" s="115"/>
      <c r="NUM3843" s="113"/>
      <c r="NUN3843" s="114"/>
      <c r="NUO3843" s="114"/>
      <c r="NUP3843" s="113"/>
      <c r="NUQ3843" s="118"/>
      <c r="NUR3843" s="117"/>
      <c r="NUS3843" s="114"/>
      <c r="NUT3843" s="114"/>
      <c r="NUU3843" s="114"/>
      <c r="NUV3843" s="114"/>
      <c r="NUW3843" s="114"/>
      <c r="NUX3843" s="114"/>
      <c r="NUY3843" s="114"/>
      <c r="NUZ3843" s="114"/>
      <c r="NVA3843" s="114"/>
      <c r="NVB3843" s="114"/>
      <c r="NVC3843" s="116"/>
      <c r="NVD3843" s="114"/>
      <c r="NVE3843" s="115"/>
      <c r="NVF3843" s="115"/>
      <c r="NVG3843" s="115"/>
      <c r="NVH3843" s="113"/>
      <c r="NVI3843" s="114"/>
      <c r="NVJ3843" s="114"/>
      <c r="NVK3843" s="113"/>
      <c r="NVL3843" s="118"/>
      <c r="NVM3843" s="117"/>
      <c r="NVN3843" s="114"/>
      <c r="NVO3843" s="114"/>
      <c r="NVP3843" s="114"/>
      <c r="NVQ3843" s="114"/>
      <c r="NVR3843" s="114"/>
      <c r="NVS3843" s="114"/>
      <c r="NVT3843" s="114"/>
      <c r="NVU3843" s="114"/>
      <c r="NVV3843" s="114"/>
      <c r="NVW3843" s="114"/>
      <c r="NVX3843" s="116"/>
      <c r="NVY3843" s="114"/>
      <c r="NVZ3843" s="115"/>
      <c r="NWA3843" s="115"/>
      <c r="NWB3843" s="115"/>
      <c r="NWC3843" s="113"/>
      <c r="NWD3843" s="114"/>
      <c r="NWE3843" s="114"/>
      <c r="NWF3843" s="113"/>
      <c r="NWG3843" s="118"/>
      <c r="NWH3843" s="117"/>
      <c r="NWI3843" s="114"/>
      <c r="NWJ3843" s="114"/>
      <c r="NWK3843" s="114"/>
      <c r="NWL3843" s="114"/>
      <c r="NWM3843" s="114"/>
      <c r="NWN3843" s="114"/>
      <c r="NWO3843" s="114"/>
      <c r="NWP3843" s="114"/>
      <c r="NWQ3843" s="114"/>
      <c r="NWR3843" s="114"/>
      <c r="NWS3843" s="116"/>
      <c r="NWT3843" s="114"/>
      <c r="NWU3843" s="115"/>
      <c r="NWV3843" s="115"/>
      <c r="NWW3843" s="115"/>
      <c r="NWX3843" s="113"/>
      <c r="NWY3843" s="114"/>
      <c r="NWZ3843" s="114"/>
      <c r="NXA3843" s="113"/>
      <c r="NXB3843" s="118"/>
      <c r="NXC3843" s="117"/>
      <c r="NXD3843" s="114"/>
      <c r="NXE3843" s="114"/>
      <c r="NXF3843" s="114"/>
      <c r="NXG3843" s="114"/>
      <c r="NXH3843" s="114"/>
      <c r="NXI3843" s="114"/>
      <c r="NXJ3843" s="114"/>
      <c r="NXK3843" s="114"/>
      <c r="NXL3843" s="114"/>
      <c r="NXM3843" s="114"/>
      <c r="NXN3843" s="116"/>
      <c r="NXO3843" s="114"/>
      <c r="NXP3843" s="115"/>
      <c r="NXQ3843" s="115"/>
      <c r="NXR3843" s="115"/>
      <c r="NXS3843" s="113"/>
      <c r="NXT3843" s="114"/>
      <c r="NXU3843" s="114"/>
      <c r="NXV3843" s="113"/>
      <c r="NXW3843" s="118"/>
      <c r="NXX3843" s="117"/>
      <c r="NXY3843" s="114"/>
      <c r="NXZ3843" s="114"/>
      <c r="NYA3843" s="114"/>
      <c r="NYB3843" s="114"/>
      <c r="NYC3843" s="114"/>
      <c r="NYD3843" s="114"/>
      <c r="NYE3843" s="114"/>
      <c r="NYF3843" s="114"/>
      <c r="NYG3843" s="114"/>
      <c r="NYH3843" s="114"/>
      <c r="NYI3843" s="116"/>
      <c r="NYJ3843" s="114"/>
      <c r="NYK3843" s="115"/>
      <c r="NYL3843" s="115"/>
      <c r="NYM3843" s="115"/>
      <c r="NYN3843" s="113"/>
      <c r="NYO3843" s="114"/>
      <c r="NYP3843" s="114"/>
      <c r="NYQ3843" s="113"/>
      <c r="NYR3843" s="118"/>
      <c r="NYS3843" s="117"/>
      <c r="NYT3843" s="114"/>
      <c r="NYU3843" s="114"/>
      <c r="NYV3843" s="114"/>
      <c r="NYW3843" s="114"/>
      <c r="NYX3843" s="114"/>
      <c r="NYY3843" s="114"/>
      <c r="NYZ3843" s="114"/>
      <c r="NZA3843" s="114"/>
      <c r="NZB3843" s="114"/>
      <c r="NZC3843" s="114"/>
      <c r="NZD3843" s="116"/>
      <c r="NZE3843" s="114"/>
      <c r="NZF3843" s="115"/>
      <c r="NZG3843" s="115"/>
      <c r="NZH3843" s="115"/>
      <c r="NZI3843" s="113"/>
      <c r="NZJ3843" s="114"/>
      <c r="NZK3843" s="114"/>
      <c r="NZL3843" s="113"/>
      <c r="NZM3843" s="118"/>
      <c r="NZN3843" s="117"/>
      <c r="NZO3843" s="114"/>
      <c r="NZP3843" s="114"/>
      <c r="NZQ3843" s="114"/>
      <c r="NZR3843" s="114"/>
      <c r="NZS3843" s="114"/>
      <c r="NZT3843" s="114"/>
      <c r="NZU3843" s="114"/>
      <c r="NZV3843" s="114"/>
      <c r="NZW3843" s="114"/>
      <c r="NZX3843" s="114"/>
      <c r="NZY3843" s="116"/>
      <c r="NZZ3843" s="114"/>
      <c r="OAA3843" s="115"/>
      <c r="OAB3843" s="115"/>
      <c r="OAC3843" s="115"/>
      <c r="OAD3843" s="113"/>
      <c r="OAE3843" s="114"/>
      <c r="OAF3843" s="114"/>
      <c r="OAG3843" s="113"/>
      <c r="OAH3843" s="118"/>
      <c r="OAI3843" s="117"/>
      <c r="OAJ3843" s="114"/>
      <c r="OAK3843" s="114"/>
      <c r="OAL3843" s="114"/>
      <c r="OAM3843" s="114"/>
      <c r="OAN3843" s="114"/>
      <c r="OAO3843" s="114"/>
      <c r="OAP3843" s="114"/>
      <c r="OAQ3843" s="114"/>
      <c r="OAR3843" s="114"/>
      <c r="OAS3843" s="114"/>
      <c r="OAT3843" s="116"/>
      <c r="OAU3843" s="114"/>
      <c r="OAV3843" s="115"/>
      <c r="OAW3843" s="115"/>
      <c r="OAX3843" s="115"/>
      <c r="OAY3843" s="113"/>
      <c r="OAZ3843" s="114"/>
      <c r="OBA3843" s="114"/>
      <c r="OBB3843" s="113"/>
      <c r="OBC3843" s="118"/>
      <c r="OBD3843" s="117"/>
      <c r="OBE3843" s="114"/>
      <c r="OBF3843" s="114"/>
      <c r="OBG3843" s="114"/>
      <c r="OBH3843" s="114"/>
      <c r="OBI3843" s="114"/>
      <c r="OBJ3843" s="114"/>
      <c r="OBK3843" s="114"/>
      <c r="OBL3843" s="114"/>
      <c r="OBM3843" s="114"/>
      <c r="OBN3843" s="114"/>
      <c r="OBO3843" s="116"/>
      <c r="OBP3843" s="114"/>
      <c r="OBQ3843" s="115"/>
      <c r="OBR3843" s="115"/>
      <c r="OBS3843" s="115"/>
      <c r="OBT3843" s="113"/>
      <c r="OBU3843" s="114"/>
      <c r="OBV3843" s="114"/>
      <c r="OBW3843" s="113"/>
      <c r="OBX3843" s="118"/>
      <c r="OBY3843" s="117"/>
      <c r="OBZ3843" s="114"/>
      <c r="OCA3843" s="114"/>
      <c r="OCB3843" s="114"/>
      <c r="OCC3843" s="114"/>
      <c r="OCD3843" s="114"/>
      <c r="OCE3843" s="114"/>
      <c r="OCF3843" s="114"/>
      <c r="OCG3843" s="114"/>
      <c r="OCH3843" s="114"/>
      <c r="OCI3843" s="114"/>
      <c r="OCJ3843" s="116"/>
      <c r="OCK3843" s="114"/>
      <c r="OCL3843" s="115"/>
      <c r="OCM3843" s="115"/>
      <c r="OCN3843" s="115"/>
      <c r="OCO3843" s="113"/>
      <c r="OCP3843" s="114"/>
      <c r="OCQ3843" s="114"/>
      <c r="OCR3843" s="113"/>
      <c r="OCS3843" s="118"/>
      <c r="OCT3843" s="117"/>
      <c r="OCU3843" s="114"/>
      <c r="OCV3843" s="114"/>
      <c r="OCW3843" s="114"/>
      <c r="OCX3843" s="114"/>
      <c r="OCY3843" s="114"/>
      <c r="OCZ3843" s="114"/>
      <c r="ODA3843" s="114"/>
      <c r="ODB3843" s="114"/>
      <c r="ODC3843" s="114"/>
      <c r="ODD3843" s="114"/>
      <c r="ODE3843" s="116"/>
      <c r="ODF3843" s="114"/>
      <c r="ODG3843" s="115"/>
      <c r="ODH3843" s="115"/>
      <c r="ODI3843" s="115"/>
      <c r="ODJ3843" s="113"/>
      <c r="ODK3843" s="114"/>
      <c r="ODL3843" s="114"/>
      <c r="ODM3843" s="113"/>
      <c r="ODN3843" s="118"/>
      <c r="ODO3843" s="117"/>
      <c r="ODP3843" s="114"/>
      <c r="ODQ3843" s="114"/>
      <c r="ODR3843" s="114"/>
      <c r="ODS3843" s="114"/>
      <c r="ODT3843" s="114"/>
      <c r="ODU3843" s="114"/>
      <c r="ODV3843" s="114"/>
      <c r="ODW3843" s="114"/>
      <c r="ODX3843" s="114"/>
      <c r="ODY3843" s="114"/>
      <c r="ODZ3843" s="116"/>
      <c r="OEA3843" s="114"/>
      <c r="OEB3843" s="115"/>
      <c r="OEC3843" s="115"/>
      <c r="OED3843" s="115"/>
      <c r="OEE3843" s="113"/>
      <c r="OEF3843" s="114"/>
      <c r="OEG3843" s="114"/>
      <c r="OEH3843" s="113"/>
      <c r="OEI3843" s="118"/>
      <c r="OEJ3843" s="117"/>
      <c r="OEK3843" s="114"/>
      <c r="OEL3843" s="114"/>
      <c r="OEM3843" s="114"/>
      <c r="OEN3843" s="114"/>
      <c r="OEO3843" s="114"/>
      <c r="OEP3843" s="114"/>
      <c r="OEQ3843" s="114"/>
      <c r="OER3843" s="114"/>
      <c r="OES3843" s="114"/>
      <c r="OET3843" s="114"/>
      <c r="OEU3843" s="116"/>
      <c r="OEV3843" s="114"/>
      <c r="OEW3843" s="115"/>
      <c r="OEX3843" s="115"/>
      <c r="OEY3843" s="115"/>
      <c r="OEZ3843" s="113"/>
      <c r="OFA3843" s="114"/>
      <c r="OFB3843" s="114"/>
      <c r="OFC3843" s="113"/>
      <c r="OFD3843" s="118"/>
      <c r="OFE3843" s="117"/>
      <c r="OFF3843" s="114"/>
      <c r="OFG3843" s="114"/>
      <c r="OFH3843" s="114"/>
      <c r="OFI3843" s="114"/>
      <c r="OFJ3843" s="114"/>
      <c r="OFK3843" s="114"/>
      <c r="OFL3843" s="114"/>
      <c r="OFM3843" s="114"/>
      <c r="OFN3843" s="114"/>
      <c r="OFO3843" s="114"/>
      <c r="OFP3843" s="116"/>
      <c r="OFQ3843" s="114"/>
      <c r="OFR3843" s="115"/>
      <c r="OFS3843" s="115"/>
      <c r="OFT3843" s="115"/>
      <c r="OFU3843" s="113"/>
      <c r="OFV3843" s="114"/>
      <c r="OFW3843" s="114"/>
      <c r="OFX3843" s="113"/>
      <c r="OFY3843" s="118"/>
      <c r="OFZ3843" s="117"/>
      <c r="OGA3843" s="114"/>
      <c r="OGB3843" s="114"/>
      <c r="OGC3843" s="114"/>
      <c r="OGD3843" s="114"/>
      <c r="OGE3843" s="114"/>
      <c r="OGF3843" s="114"/>
      <c r="OGG3843" s="114"/>
      <c r="OGH3843" s="114"/>
      <c r="OGI3843" s="114"/>
      <c r="OGJ3843" s="114"/>
      <c r="OGK3843" s="116"/>
      <c r="OGL3843" s="114"/>
      <c r="OGM3843" s="115"/>
      <c r="OGN3843" s="115"/>
      <c r="OGO3843" s="115"/>
      <c r="OGP3843" s="113"/>
      <c r="OGQ3843" s="114"/>
      <c r="OGR3843" s="114"/>
      <c r="OGS3843" s="113"/>
      <c r="OGT3843" s="118"/>
      <c r="OGU3843" s="117"/>
      <c r="OGV3843" s="114"/>
      <c r="OGW3843" s="114"/>
      <c r="OGX3843" s="114"/>
      <c r="OGY3843" s="114"/>
      <c r="OGZ3843" s="114"/>
      <c r="OHA3843" s="114"/>
      <c r="OHB3843" s="114"/>
      <c r="OHC3843" s="114"/>
      <c r="OHD3843" s="114"/>
      <c r="OHE3843" s="114"/>
      <c r="OHF3843" s="116"/>
      <c r="OHG3843" s="114"/>
      <c r="OHH3843" s="115"/>
      <c r="OHI3843" s="115"/>
      <c r="OHJ3843" s="115"/>
      <c r="OHK3843" s="113"/>
      <c r="OHL3843" s="114"/>
      <c r="OHM3843" s="114"/>
      <c r="OHN3843" s="113"/>
      <c r="OHO3843" s="118"/>
      <c r="OHP3843" s="117"/>
      <c r="OHQ3843" s="114"/>
      <c r="OHR3843" s="114"/>
      <c r="OHS3843" s="114"/>
      <c r="OHT3843" s="114"/>
      <c r="OHU3843" s="114"/>
      <c r="OHV3843" s="114"/>
      <c r="OHW3843" s="114"/>
      <c r="OHX3843" s="114"/>
      <c r="OHY3843" s="114"/>
      <c r="OHZ3843" s="114"/>
      <c r="OIA3843" s="116"/>
      <c r="OIB3843" s="114"/>
      <c r="OIC3843" s="115"/>
      <c r="OID3843" s="115"/>
      <c r="OIE3843" s="115"/>
      <c r="OIF3843" s="113"/>
      <c r="OIG3843" s="114"/>
      <c r="OIH3843" s="114"/>
      <c r="OII3843" s="113"/>
      <c r="OIJ3843" s="118"/>
      <c r="OIK3843" s="117"/>
      <c r="OIL3843" s="114"/>
      <c r="OIM3843" s="114"/>
      <c r="OIN3843" s="114"/>
      <c r="OIO3843" s="114"/>
      <c r="OIP3843" s="114"/>
      <c r="OIQ3843" s="114"/>
      <c r="OIR3843" s="114"/>
      <c r="OIS3843" s="114"/>
      <c r="OIT3843" s="114"/>
      <c r="OIU3843" s="114"/>
      <c r="OIV3843" s="116"/>
      <c r="OIW3843" s="114"/>
      <c r="OIX3843" s="115"/>
      <c r="OIY3843" s="115"/>
      <c r="OIZ3843" s="115"/>
      <c r="OJA3843" s="113"/>
      <c r="OJB3843" s="114"/>
      <c r="OJC3843" s="114"/>
      <c r="OJD3843" s="113"/>
      <c r="OJE3843" s="118"/>
      <c r="OJF3843" s="117"/>
      <c r="OJG3843" s="114"/>
      <c r="OJH3843" s="114"/>
      <c r="OJI3843" s="114"/>
      <c r="OJJ3843" s="114"/>
      <c r="OJK3843" s="114"/>
      <c r="OJL3843" s="114"/>
      <c r="OJM3843" s="114"/>
      <c r="OJN3843" s="114"/>
      <c r="OJO3843" s="114"/>
      <c r="OJP3843" s="114"/>
      <c r="OJQ3843" s="116"/>
      <c r="OJR3843" s="114"/>
      <c r="OJS3843" s="115"/>
      <c r="OJT3843" s="115"/>
      <c r="OJU3843" s="115"/>
      <c r="OJV3843" s="113"/>
      <c r="OJW3843" s="114"/>
      <c r="OJX3843" s="114"/>
      <c r="OJY3843" s="113"/>
      <c r="OJZ3843" s="118"/>
      <c r="OKA3843" s="117"/>
      <c r="OKB3843" s="114"/>
      <c r="OKC3843" s="114"/>
      <c r="OKD3843" s="114"/>
      <c r="OKE3843" s="114"/>
      <c r="OKF3843" s="114"/>
      <c r="OKG3843" s="114"/>
      <c r="OKH3843" s="114"/>
      <c r="OKI3843" s="114"/>
      <c r="OKJ3843" s="114"/>
      <c r="OKK3843" s="114"/>
      <c r="OKL3843" s="116"/>
      <c r="OKM3843" s="114"/>
      <c r="OKN3843" s="115"/>
      <c r="OKO3843" s="115"/>
      <c r="OKP3843" s="115"/>
      <c r="OKQ3843" s="113"/>
      <c r="OKR3843" s="114"/>
      <c r="OKS3843" s="114"/>
      <c r="OKT3843" s="113"/>
      <c r="OKU3843" s="118"/>
      <c r="OKV3843" s="117"/>
      <c r="OKW3843" s="114"/>
      <c r="OKX3843" s="114"/>
      <c r="OKY3843" s="114"/>
      <c r="OKZ3843" s="114"/>
      <c r="OLA3843" s="114"/>
      <c r="OLB3843" s="114"/>
      <c r="OLC3843" s="114"/>
      <c r="OLD3843" s="114"/>
      <c r="OLE3843" s="114"/>
      <c r="OLF3843" s="114"/>
      <c r="OLG3843" s="116"/>
      <c r="OLH3843" s="114"/>
      <c r="OLI3843" s="115"/>
      <c r="OLJ3843" s="115"/>
      <c r="OLK3843" s="115"/>
      <c r="OLL3843" s="113"/>
      <c r="OLM3843" s="114"/>
      <c r="OLN3843" s="114"/>
      <c r="OLO3843" s="113"/>
      <c r="OLP3843" s="118"/>
      <c r="OLQ3843" s="117"/>
      <c r="OLR3843" s="114"/>
      <c r="OLS3843" s="114"/>
      <c r="OLT3843" s="114"/>
      <c r="OLU3843" s="114"/>
      <c r="OLV3843" s="114"/>
      <c r="OLW3843" s="114"/>
      <c r="OLX3843" s="114"/>
      <c r="OLY3843" s="114"/>
      <c r="OLZ3843" s="114"/>
      <c r="OMA3843" s="114"/>
      <c r="OMB3843" s="116"/>
      <c r="OMC3843" s="114"/>
      <c r="OMD3843" s="115"/>
      <c r="OME3843" s="115"/>
      <c r="OMF3843" s="115"/>
      <c r="OMG3843" s="113"/>
      <c r="OMH3843" s="114"/>
      <c r="OMI3843" s="114"/>
      <c r="OMJ3843" s="113"/>
      <c r="OMK3843" s="118"/>
      <c r="OML3843" s="117"/>
      <c r="OMM3843" s="114"/>
      <c r="OMN3843" s="114"/>
      <c r="OMO3843" s="114"/>
      <c r="OMP3843" s="114"/>
      <c r="OMQ3843" s="114"/>
      <c r="OMR3843" s="114"/>
      <c r="OMS3843" s="114"/>
      <c r="OMT3843" s="114"/>
      <c r="OMU3843" s="114"/>
      <c r="OMV3843" s="114"/>
      <c r="OMW3843" s="116"/>
      <c r="OMX3843" s="114"/>
      <c r="OMY3843" s="115"/>
      <c r="OMZ3843" s="115"/>
      <c r="ONA3843" s="115"/>
      <c r="ONB3843" s="113"/>
      <c r="ONC3843" s="114"/>
      <c r="OND3843" s="114"/>
      <c r="ONE3843" s="113"/>
      <c r="ONF3843" s="118"/>
      <c r="ONG3843" s="117"/>
      <c r="ONH3843" s="114"/>
      <c r="ONI3843" s="114"/>
      <c r="ONJ3843" s="114"/>
      <c r="ONK3843" s="114"/>
      <c r="ONL3843" s="114"/>
      <c r="ONM3843" s="114"/>
      <c r="ONN3843" s="114"/>
      <c r="ONO3843" s="114"/>
      <c r="ONP3843" s="114"/>
      <c r="ONQ3843" s="114"/>
      <c r="ONR3843" s="116"/>
      <c r="ONS3843" s="114"/>
      <c r="ONT3843" s="115"/>
      <c r="ONU3843" s="115"/>
      <c r="ONV3843" s="115"/>
      <c r="ONW3843" s="113"/>
      <c r="ONX3843" s="114"/>
      <c r="ONY3843" s="114"/>
      <c r="ONZ3843" s="113"/>
      <c r="OOA3843" s="118"/>
      <c r="OOB3843" s="117"/>
      <c r="OOC3843" s="114"/>
      <c r="OOD3843" s="114"/>
      <c r="OOE3843" s="114"/>
      <c r="OOF3843" s="114"/>
      <c r="OOG3843" s="114"/>
      <c r="OOH3843" s="114"/>
      <c r="OOI3843" s="114"/>
      <c r="OOJ3843" s="114"/>
      <c r="OOK3843" s="114"/>
      <c r="OOL3843" s="114"/>
      <c r="OOM3843" s="116"/>
      <c r="OON3843" s="114"/>
      <c r="OOO3843" s="115"/>
      <c r="OOP3843" s="115"/>
      <c r="OOQ3843" s="115"/>
      <c r="OOR3843" s="113"/>
      <c r="OOS3843" s="114"/>
      <c r="OOT3843" s="114"/>
      <c r="OOU3843" s="113"/>
      <c r="OOV3843" s="118"/>
      <c r="OOW3843" s="117"/>
      <c r="OOX3843" s="114"/>
      <c r="OOY3843" s="114"/>
      <c r="OOZ3843" s="114"/>
      <c r="OPA3843" s="114"/>
      <c r="OPB3843" s="114"/>
      <c r="OPC3843" s="114"/>
      <c r="OPD3843" s="114"/>
      <c r="OPE3843" s="114"/>
      <c r="OPF3843" s="114"/>
      <c r="OPG3843" s="114"/>
      <c r="OPH3843" s="116"/>
      <c r="OPI3843" s="114"/>
      <c r="OPJ3843" s="115"/>
      <c r="OPK3843" s="115"/>
      <c r="OPL3843" s="115"/>
      <c r="OPM3843" s="113"/>
      <c r="OPN3843" s="114"/>
      <c r="OPO3843" s="114"/>
      <c r="OPP3843" s="113"/>
      <c r="OPQ3843" s="118"/>
      <c r="OPR3843" s="117"/>
      <c r="OPS3843" s="114"/>
      <c r="OPT3843" s="114"/>
      <c r="OPU3843" s="114"/>
      <c r="OPV3843" s="114"/>
      <c r="OPW3843" s="114"/>
      <c r="OPX3843" s="114"/>
      <c r="OPY3843" s="114"/>
      <c r="OPZ3843" s="114"/>
      <c r="OQA3843" s="114"/>
      <c r="OQB3843" s="114"/>
      <c r="OQC3843" s="116"/>
      <c r="OQD3843" s="114"/>
      <c r="OQE3843" s="115"/>
      <c r="OQF3843" s="115"/>
      <c r="OQG3843" s="115"/>
      <c r="OQH3843" s="113"/>
      <c r="OQI3843" s="114"/>
      <c r="OQJ3843" s="114"/>
      <c r="OQK3843" s="113"/>
      <c r="OQL3843" s="118"/>
      <c r="OQM3843" s="117"/>
      <c r="OQN3843" s="114"/>
      <c r="OQO3843" s="114"/>
      <c r="OQP3843" s="114"/>
      <c r="OQQ3843" s="114"/>
      <c r="OQR3843" s="114"/>
      <c r="OQS3843" s="114"/>
      <c r="OQT3843" s="114"/>
      <c r="OQU3843" s="114"/>
      <c r="OQV3843" s="114"/>
      <c r="OQW3843" s="114"/>
      <c r="OQX3843" s="116"/>
      <c r="OQY3843" s="114"/>
      <c r="OQZ3843" s="115"/>
      <c r="ORA3843" s="115"/>
      <c r="ORB3843" s="115"/>
      <c r="ORC3843" s="113"/>
      <c r="ORD3843" s="114"/>
      <c r="ORE3843" s="114"/>
      <c r="ORF3843" s="113"/>
      <c r="ORG3843" s="118"/>
      <c r="ORH3843" s="117"/>
      <c r="ORI3843" s="114"/>
      <c r="ORJ3843" s="114"/>
      <c r="ORK3843" s="114"/>
      <c r="ORL3843" s="114"/>
      <c r="ORM3843" s="114"/>
      <c r="ORN3843" s="114"/>
      <c r="ORO3843" s="114"/>
      <c r="ORP3843" s="114"/>
      <c r="ORQ3843" s="114"/>
      <c r="ORR3843" s="114"/>
      <c r="ORS3843" s="116"/>
      <c r="ORT3843" s="114"/>
      <c r="ORU3843" s="115"/>
      <c r="ORV3843" s="115"/>
      <c r="ORW3843" s="115"/>
      <c r="ORX3843" s="113"/>
      <c r="ORY3843" s="114"/>
      <c r="ORZ3843" s="114"/>
      <c r="OSA3843" s="113"/>
      <c r="OSB3843" s="118"/>
      <c r="OSC3843" s="117"/>
      <c r="OSD3843" s="114"/>
      <c r="OSE3843" s="114"/>
      <c r="OSF3843" s="114"/>
      <c r="OSG3843" s="114"/>
      <c r="OSH3843" s="114"/>
      <c r="OSI3843" s="114"/>
      <c r="OSJ3843" s="114"/>
      <c r="OSK3843" s="114"/>
      <c r="OSL3843" s="114"/>
      <c r="OSM3843" s="114"/>
      <c r="OSN3843" s="116"/>
      <c r="OSO3843" s="114"/>
      <c r="OSP3843" s="115"/>
      <c r="OSQ3843" s="115"/>
      <c r="OSR3843" s="115"/>
      <c r="OSS3843" s="113"/>
      <c r="OST3843" s="114"/>
      <c r="OSU3843" s="114"/>
      <c r="OSV3843" s="113"/>
      <c r="OSW3843" s="118"/>
      <c r="OSX3843" s="117"/>
      <c r="OSY3843" s="114"/>
      <c r="OSZ3843" s="114"/>
      <c r="OTA3843" s="114"/>
      <c r="OTB3843" s="114"/>
      <c r="OTC3843" s="114"/>
      <c r="OTD3843" s="114"/>
      <c r="OTE3843" s="114"/>
      <c r="OTF3843" s="114"/>
      <c r="OTG3843" s="114"/>
      <c r="OTH3843" s="114"/>
      <c r="OTI3843" s="116"/>
      <c r="OTJ3843" s="114"/>
      <c r="OTK3843" s="115"/>
      <c r="OTL3843" s="115"/>
      <c r="OTM3843" s="115"/>
      <c r="OTN3843" s="113"/>
      <c r="OTO3843" s="114"/>
      <c r="OTP3843" s="114"/>
      <c r="OTQ3843" s="113"/>
      <c r="OTR3843" s="118"/>
      <c r="OTS3843" s="117"/>
      <c r="OTT3843" s="114"/>
      <c r="OTU3843" s="114"/>
      <c r="OTV3843" s="114"/>
      <c r="OTW3843" s="114"/>
      <c r="OTX3843" s="114"/>
      <c r="OTY3843" s="114"/>
      <c r="OTZ3843" s="114"/>
      <c r="OUA3843" s="114"/>
      <c r="OUB3843" s="114"/>
      <c r="OUC3843" s="114"/>
      <c r="OUD3843" s="116"/>
      <c r="OUE3843" s="114"/>
      <c r="OUF3843" s="115"/>
      <c r="OUG3843" s="115"/>
      <c r="OUH3843" s="115"/>
      <c r="OUI3843" s="113"/>
      <c r="OUJ3843" s="114"/>
      <c r="OUK3843" s="114"/>
      <c r="OUL3843" s="113"/>
      <c r="OUM3843" s="118"/>
      <c r="OUN3843" s="117"/>
      <c r="OUO3843" s="114"/>
      <c r="OUP3843" s="114"/>
      <c r="OUQ3843" s="114"/>
      <c r="OUR3843" s="114"/>
      <c r="OUS3843" s="114"/>
      <c r="OUT3843" s="114"/>
      <c r="OUU3843" s="114"/>
      <c r="OUV3843" s="114"/>
      <c r="OUW3843" s="114"/>
      <c r="OUX3843" s="114"/>
      <c r="OUY3843" s="116"/>
      <c r="OUZ3843" s="114"/>
      <c r="OVA3843" s="115"/>
      <c r="OVB3843" s="115"/>
      <c r="OVC3843" s="115"/>
      <c r="OVD3843" s="113"/>
      <c r="OVE3843" s="114"/>
      <c r="OVF3843" s="114"/>
      <c r="OVG3843" s="113"/>
      <c r="OVH3843" s="118"/>
      <c r="OVI3843" s="117"/>
      <c r="OVJ3843" s="114"/>
      <c r="OVK3843" s="114"/>
      <c r="OVL3843" s="114"/>
      <c r="OVM3843" s="114"/>
      <c r="OVN3843" s="114"/>
      <c r="OVO3843" s="114"/>
      <c r="OVP3843" s="114"/>
      <c r="OVQ3843" s="114"/>
      <c r="OVR3843" s="114"/>
      <c r="OVS3843" s="114"/>
      <c r="OVT3843" s="116"/>
      <c r="OVU3843" s="114"/>
      <c r="OVV3843" s="115"/>
      <c r="OVW3843" s="115"/>
      <c r="OVX3843" s="115"/>
      <c r="OVY3843" s="113"/>
      <c r="OVZ3843" s="114"/>
      <c r="OWA3843" s="114"/>
      <c r="OWB3843" s="113"/>
      <c r="OWC3843" s="118"/>
      <c r="OWD3843" s="117"/>
      <c r="OWE3843" s="114"/>
      <c r="OWF3843" s="114"/>
      <c r="OWG3843" s="114"/>
      <c r="OWH3843" s="114"/>
      <c r="OWI3843" s="114"/>
      <c r="OWJ3843" s="114"/>
      <c r="OWK3843" s="114"/>
      <c r="OWL3843" s="114"/>
      <c r="OWM3843" s="114"/>
      <c r="OWN3843" s="114"/>
      <c r="OWO3843" s="116"/>
      <c r="OWP3843" s="114"/>
      <c r="OWQ3843" s="115"/>
      <c r="OWR3843" s="115"/>
      <c r="OWS3843" s="115"/>
      <c r="OWT3843" s="113"/>
      <c r="OWU3843" s="114"/>
      <c r="OWV3843" s="114"/>
      <c r="OWW3843" s="113"/>
      <c r="OWX3843" s="118"/>
      <c r="OWY3843" s="117"/>
      <c r="OWZ3843" s="114"/>
      <c r="OXA3843" s="114"/>
      <c r="OXB3843" s="114"/>
      <c r="OXC3843" s="114"/>
      <c r="OXD3843" s="114"/>
      <c r="OXE3843" s="114"/>
      <c r="OXF3843" s="114"/>
      <c r="OXG3843" s="114"/>
      <c r="OXH3843" s="114"/>
      <c r="OXI3843" s="114"/>
      <c r="OXJ3843" s="116"/>
      <c r="OXK3843" s="114"/>
      <c r="OXL3843" s="115"/>
      <c r="OXM3843" s="115"/>
      <c r="OXN3843" s="115"/>
      <c r="OXO3843" s="113"/>
      <c r="OXP3843" s="114"/>
      <c r="OXQ3843" s="114"/>
      <c r="OXR3843" s="113"/>
      <c r="OXS3843" s="118"/>
      <c r="OXT3843" s="117"/>
      <c r="OXU3843" s="114"/>
      <c r="OXV3843" s="114"/>
      <c r="OXW3843" s="114"/>
      <c r="OXX3843" s="114"/>
      <c r="OXY3843" s="114"/>
      <c r="OXZ3843" s="114"/>
      <c r="OYA3843" s="114"/>
      <c r="OYB3843" s="114"/>
      <c r="OYC3843" s="114"/>
      <c r="OYD3843" s="114"/>
      <c r="OYE3843" s="116"/>
      <c r="OYF3843" s="114"/>
      <c r="OYG3843" s="115"/>
      <c r="OYH3843" s="115"/>
      <c r="OYI3843" s="115"/>
      <c r="OYJ3843" s="113"/>
      <c r="OYK3843" s="114"/>
      <c r="OYL3843" s="114"/>
      <c r="OYM3843" s="113"/>
      <c r="OYN3843" s="118"/>
      <c r="OYO3843" s="117"/>
      <c r="OYP3843" s="114"/>
      <c r="OYQ3843" s="114"/>
      <c r="OYR3843" s="114"/>
      <c r="OYS3843" s="114"/>
      <c r="OYT3843" s="114"/>
      <c r="OYU3843" s="114"/>
      <c r="OYV3843" s="114"/>
      <c r="OYW3843" s="114"/>
      <c r="OYX3843" s="114"/>
      <c r="OYY3843" s="114"/>
      <c r="OYZ3843" s="116"/>
      <c r="OZA3843" s="114"/>
      <c r="OZB3843" s="115"/>
      <c r="OZC3843" s="115"/>
      <c r="OZD3843" s="115"/>
      <c r="OZE3843" s="113"/>
      <c r="OZF3843" s="114"/>
      <c r="OZG3843" s="114"/>
      <c r="OZH3843" s="113"/>
      <c r="OZI3843" s="118"/>
      <c r="OZJ3843" s="117"/>
      <c r="OZK3843" s="114"/>
      <c r="OZL3843" s="114"/>
      <c r="OZM3843" s="114"/>
      <c r="OZN3843" s="114"/>
      <c r="OZO3843" s="114"/>
      <c r="OZP3843" s="114"/>
      <c r="OZQ3843" s="114"/>
      <c r="OZR3843" s="114"/>
      <c r="OZS3843" s="114"/>
      <c r="OZT3843" s="114"/>
      <c r="OZU3843" s="116"/>
      <c r="OZV3843" s="114"/>
      <c r="OZW3843" s="115"/>
      <c r="OZX3843" s="115"/>
      <c r="OZY3843" s="115"/>
      <c r="OZZ3843" s="113"/>
      <c r="PAA3843" s="114"/>
      <c r="PAB3843" s="114"/>
      <c r="PAC3843" s="113"/>
      <c r="PAD3843" s="118"/>
      <c r="PAE3843" s="117"/>
      <c r="PAF3843" s="114"/>
      <c r="PAG3843" s="114"/>
      <c r="PAH3843" s="114"/>
      <c r="PAI3843" s="114"/>
      <c r="PAJ3843" s="114"/>
      <c r="PAK3843" s="114"/>
      <c r="PAL3843" s="114"/>
      <c r="PAM3843" s="114"/>
      <c r="PAN3843" s="114"/>
      <c r="PAO3843" s="114"/>
      <c r="PAP3843" s="116"/>
      <c r="PAQ3843" s="114"/>
      <c r="PAR3843" s="115"/>
      <c r="PAS3843" s="115"/>
      <c r="PAT3843" s="115"/>
      <c r="PAU3843" s="113"/>
      <c r="PAV3843" s="114"/>
      <c r="PAW3843" s="114"/>
      <c r="PAX3843" s="113"/>
      <c r="PAY3843" s="118"/>
      <c r="PAZ3843" s="117"/>
      <c r="PBA3843" s="114"/>
      <c r="PBB3843" s="114"/>
      <c r="PBC3843" s="114"/>
      <c r="PBD3843" s="114"/>
      <c r="PBE3843" s="114"/>
      <c r="PBF3843" s="114"/>
      <c r="PBG3843" s="114"/>
      <c r="PBH3843" s="114"/>
      <c r="PBI3843" s="114"/>
      <c r="PBJ3843" s="114"/>
      <c r="PBK3843" s="116"/>
      <c r="PBL3843" s="114"/>
      <c r="PBM3843" s="115"/>
      <c r="PBN3843" s="115"/>
      <c r="PBO3843" s="115"/>
      <c r="PBP3843" s="113"/>
      <c r="PBQ3843" s="114"/>
      <c r="PBR3843" s="114"/>
      <c r="PBS3843" s="113"/>
      <c r="PBT3843" s="118"/>
      <c r="PBU3843" s="117"/>
      <c r="PBV3843" s="114"/>
      <c r="PBW3843" s="114"/>
      <c r="PBX3843" s="114"/>
      <c r="PBY3843" s="114"/>
      <c r="PBZ3843" s="114"/>
      <c r="PCA3843" s="114"/>
      <c r="PCB3843" s="114"/>
      <c r="PCC3843" s="114"/>
      <c r="PCD3843" s="114"/>
      <c r="PCE3843" s="114"/>
      <c r="PCF3843" s="116"/>
      <c r="PCG3843" s="114"/>
      <c r="PCH3843" s="115"/>
      <c r="PCI3843" s="115"/>
      <c r="PCJ3843" s="115"/>
      <c r="PCK3843" s="113"/>
      <c r="PCL3843" s="114"/>
      <c r="PCM3843" s="114"/>
      <c r="PCN3843" s="113"/>
      <c r="PCO3843" s="118"/>
      <c r="PCP3843" s="117"/>
      <c r="PCQ3843" s="114"/>
      <c r="PCR3843" s="114"/>
      <c r="PCS3843" s="114"/>
      <c r="PCT3843" s="114"/>
      <c r="PCU3843" s="114"/>
      <c r="PCV3843" s="114"/>
      <c r="PCW3843" s="114"/>
      <c r="PCX3843" s="114"/>
      <c r="PCY3843" s="114"/>
      <c r="PCZ3843" s="114"/>
      <c r="PDA3843" s="116"/>
      <c r="PDB3843" s="114"/>
      <c r="PDC3843" s="115"/>
      <c r="PDD3843" s="115"/>
      <c r="PDE3843" s="115"/>
      <c r="PDF3843" s="113"/>
      <c r="PDG3843" s="114"/>
      <c r="PDH3843" s="114"/>
      <c r="PDI3843" s="113"/>
      <c r="PDJ3843" s="118"/>
      <c r="PDK3843" s="117"/>
      <c r="PDL3843" s="114"/>
      <c r="PDM3843" s="114"/>
      <c r="PDN3843" s="114"/>
      <c r="PDO3843" s="114"/>
      <c r="PDP3843" s="114"/>
      <c r="PDQ3843" s="114"/>
      <c r="PDR3843" s="114"/>
      <c r="PDS3843" s="114"/>
      <c r="PDT3843" s="114"/>
      <c r="PDU3843" s="114"/>
      <c r="PDV3843" s="116"/>
      <c r="PDW3843" s="114"/>
      <c r="PDX3843" s="115"/>
      <c r="PDY3843" s="115"/>
      <c r="PDZ3843" s="115"/>
      <c r="PEA3843" s="113"/>
      <c r="PEB3843" s="114"/>
      <c r="PEC3843" s="114"/>
      <c r="PED3843" s="113"/>
      <c r="PEE3843" s="118"/>
      <c r="PEF3843" s="117"/>
      <c r="PEG3843" s="114"/>
      <c r="PEH3843" s="114"/>
      <c r="PEI3843" s="114"/>
      <c r="PEJ3843" s="114"/>
      <c r="PEK3843" s="114"/>
      <c r="PEL3843" s="114"/>
      <c r="PEM3843" s="114"/>
      <c r="PEN3843" s="114"/>
      <c r="PEO3843" s="114"/>
      <c r="PEP3843" s="114"/>
      <c r="PEQ3843" s="116"/>
      <c r="PER3843" s="114"/>
      <c r="PES3843" s="115"/>
      <c r="PET3843" s="115"/>
      <c r="PEU3843" s="115"/>
      <c r="PEV3843" s="113"/>
      <c r="PEW3843" s="114"/>
      <c r="PEX3843" s="114"/>
      <c r="PEY3843" s="113"/>
      <c r="PEZ3843" s="118"/>
      <c r="PFA3843" s="117"/>
      <c r="PFB3843" s="114"/>
      <c r="PFC3843" s="114"/>
      <c r="PFD3843" s="114"/>
      <c r="PFE3843" s="114"/>
      <c r="PFF3843" s="114"/>
      <c r="PFG3843" s="114"/>
      <c r="PFH3843" s="114"/>
      <c r="PFI3843" s="114"/>
      <c r="PFJ3843" s="114"/>
      <c r="PFK3843" s="114"/>
      <c r="PFL3843" s="116"/>
      <c r="PFM3843" s="114"/>
      <c r="PFN3843" s="115"/>
      <c r="PFO3843" s="115"/>
      <c r="PFP3843" s="115"/>
      <c r="PFQ3843" s="113"/>
      <c r="PFR3843" s="114"/>
      <c r="PFS3843" s="114"/>
      <c r="PFT3843" s="113"/>
      <c r="PFU3843" s="118"/>
      <c r="PFV3843" s="117"/>
      <c r="PFW3843" s="114"/>
      <c r="PFX3843" s="114"/>
      <c r="PFY3843" s="114"/>
      <c r="PFZ3843" s="114"/>
      <c r="PGA3843" s="114"/>
      <c r="PGB3843" s="114"/>
      <c r="PGC3843" s="114"/>
      <c r="PGD3843" s="114"/>
      <c r="PGE3843" s="114"/>
      <c r="PGF3843" s="114"/>
      <c r="PGG3843" s="116"/>
      <c r="PGH3843" s="114"/>
      <c r="PGI3843" s="115"/>
      <c r="PGJ3843" s="115"/>
      <c r="PGK3843" s="115"/>
      <c r="PGL3843" s="113"/>
      <c r="PGM3843" s="114"/>
      <c r="PGN3843" s="114"/>
      <c r="PGO3843" s="113"/>
      <c r="PGP3843" s="118"/>
      <c r="PGQ3843" s="117"/>
      <c r="PGR3843" s="114"/>
      <c r="PGS3843" s="114"/>
      <c r="PGT3843" s="114"/>
      <c r="PGU3843" s="114"/>
      <c r="PGV3843" s="114"/>
      <c r="PGW3843" s="114"/>
      <c r="PGX3843" s="114"/>
      <c r="PGY3843" s="114"/>
      <c r="PGZ3843" s="114"/>
      <c r="PHA3843" s="114"/>
      <c r="PHB3843" s="116"/>
      <c r="PHC3843" s="114"/>
      <c r="PHD3843" s="115"/>
      <c r="PHE3843" s="115"/>
      <c r="PHF3843" s="115"/>
      <c r="PHG3843" s="113"/>
      <c r="PHH3843" s="114"/>
      <c r="PHI3843" s="114"/>
      <c r="PHJ3843" s="113"/>
      <c r="PHK3843" s="118"/>
      <c r="PHL3843" s="117"/>
      <c r="PHM3843" s="114"/>
      <c r="PHN3843" s="114"/>
      <c r="PHO3843" s="114"/>
      <c r="PHP3843" s="114"/>
      <c r="PHQ3843" s="114"/>
      <c r="PHR3843" s="114"/>
      <c r="PHS3843" s="114"/>
      <c r="PHT3843" s="114"/>
      <c r="PHU3843" s="114"/>
      <c r="PHV3843" s="114"/>
      <c r="PHW3843" s="116"/>
      <c r="PHX3843" s="114"/>
      <c r="PHY3843" s="115"/>
      <c r="PHZ3843" s="115"/>
      <c r="PIA3843" s="115"/>
      <c r="PIB3843" s="113"/>
      <c r="PIC3843" s="114"/>
      <c r="PID3843" s="114"/>
      <c r="PIE3843" s="113"/>
      <c r="PIF3843" s="118"/>
      <c r="PIG3843" s="117"/>
      <c r="PIH3843" s="114"/>
      <c r="PII3843" s="114"/>
      <c r="PIJ3843" s="114"/>
      <c r="PIK3843" s="114"/>
      <c r="PIL3843" s="114"/>
      <c r="PIM3843" s="114"/>
      <c r="PIN3843" s="114"/>
      <c r="PIO3843" s="114"/>
      <c r="PIP3843" s="114"/>
      <c r="PIQ3843" s="114"/>
      <c r="PIR3843" s="116"/>
      <c r="PIS3843" s="114"/>
      <c r="PIT3843" s="115"/>
      <c r="PIU3843" s="115"/>
      <c r="PIV3843" s="115"/>
      <c r="PIW3843" s="113"/>
      <c r="PIX3843" s="114"/>
      <c r="PIY3843" s="114"/>
      <c r="PIZ3843" s="113"/>
      <c r="PJA3843" s="118"/>
      <c r="PJB3843" s="117"/>
      <c r="PJC3843" s="114"/>
      <c r="PJD3843" s="114"/>
      <c r="PJE3843" s="114"/>
      <c r="PJF3843" s="114"/>
      <c r="PJG3843" s="114"/>
      <c r="PJH3843" s="114"/>
      <c r="PJI3843" s="114"/>
      <c r="PJJ3843" s="114"/>
      <c r="PJK3843" s="114"/>
      <c r="PJL3843" s="114"/>
      <c r="PJM3843" s="116"/>
      <c r="PJN3843" s="114"/>
      <c r="PJO3843" s="115"/>
      <c r="PJP3843" s="115"/>
      <c r="PJQ3843" s="115"/>
      <c r="PJR3843" s="113"/>
      <c r="PJS3843" s="114"/>
      <c r="PJT3843" s="114"/>
      <c r="PJU3843" s="113"/>
      <c r="PJV3843" s="118"/>
      <c r="PJW3843" s="117"/>
      <c r="PJX3843" s="114"/>
      <c r="PJY3843" s="114"/>
      <c r="PJZ3843" s="114"/>
      <c r="PKA3843" s="114"/>
      <c r="PKB3843" s="114"/>
      <c r="PKC3843" s="114"/>
      <c r="PKD3843" s="114"/>
      <c r="PKE3843" s="114"/>
      <c r="PKF3843" s="114"/>
      <c r="PKG3843" s="114"/>
      <c r="PKH3843" s="116"/>
      <c r="PKI3843" s="114"/>
      <c r="PKJ3843" s="115"/>
      <c r="PKK3843" s="115"/>
      <c r="PKL3843" s="115"/>
      <c r="PKM3843" s="113"/>
      <c r="PKN3843" s="114"/>
      <c r="PKO3843" s="114"/>
      <c r="PKP3843" s="113"/>
      <c r="PKQ3843" s="118"/>
      <c r="PKR3843" s="117"/>
      <c r="PKS3843" s="114"/>
      <c r="PKT3843" s="114"/>
      <c r="PKU3843" s="114"/>
      <c r="PKV3843" s="114"/>
      <c r="PKW3843" s="114"/>
      <c r="PKX3843" s="114"/>
      <c r="PKY3843" s="114"/>
      <c r="PKZ3843" s="114"/>
      <c r="PLA3843" s="114"/>
      <c r="PLB3843" s="114"/>
      <c r="PLC3843" s="116"/>
      <c r="PLD3843" s="114"/>
      <c r="PLE3843" s="115"/>
      <c r="PLF3843" s="115"/>
      <c r="PLG3843" s="115"/>
      <c r="PLH3843" s="113"/>
      <c r="PLI3843" s="114"/>
      <c r="PLJ3843" s="114"/>
      <c r="PLK3843" s="113"/>
      <c r="PLL3843" s="118"/>
      <c r="PLM3843" s="117"/>
      <c r="PLN3843" s="114"/>
      <c r="PLO3843" s="114"/>
      <c r="PLP3843" s="114"/>
      <c r="PLQ3843" s="114"/>
      <c r="PLR3843" s="114"/>
      <c r="PLS3843" s="114"/>
      <c r="PLT3843" s="114"/>
      <c r="PLU3843" s="114"/>
      <c r="PLV3843" s="114"/>
      <c r="PLW3843" s="114"/>
      <c r="PLX3843" s="116"/>
      <c r="PLY3843" s="114"/>
      <c r="PLZ3843" s="115"/>
      <c r="PMA3843" s="115"/>
      <c r="PMB3843" s="115"/>
      <c r="PMC3843" s="113"/>
      <c r="PMD3843" s="114"/>
      <c r="PME3843" s="114"/>
      <c r="PMF3843" s="113"/>
      <c r="PMG3843" s="118"/>
      <c r="PMH3843" s="117"/>
      <c r="PMI3843" s="114"/>
      <c r="PMJ3843" s="114"/>
      <c r="PMK3843" s="114"/>
      <c r="PML3843" s="114"/>
      <c r="PMM3843" s="114"/>
      <c r="PMN3843" s="114"/>
      <c r="PMO3843" s="114"/>
      <c r="PMP3843" s="114"/>
      <c r="PMQ3843" s="114"/>
      <c r="PMR3843" s="114"/>
      <c r="PMS3843" s="116"/>
      <c r="PMT3843" s="114"/>
      <c r="PMU3843" s="115"/>
      <c r="PMV3843" s="115"/>
      <c r="PMW3843" s="115"/>
      <c r="PMX3843" s="113"/>
      <c r="PMY3843" s="114"/>
      <c r="PMZ3843" s="114"/>
      <c r="PNA3843" s="113"/>
      <c r="PNB3843" s="118"/>
      <c r="PNC3843" s="117"/>
      <c r="PND3843" s="114"/>
      <c r="PNE3843" s="114"/>
      <c r="PNF3843" s="114"/>
      <c r="PNG3843" s="114"/>
      <c r="PNH3843" s="114"/>
      <c r="PNI3843" s="114"/>
      <c r="PNJ3843" s="114"/>
      <c r="PNK3843" s="114"/>
      <c r="PNL3843" s="114"/>
      <c r="PNM3843" s="114"/>
      <c r="PNN3843" s="116"/>
      <c r="PNO3843" s="114"/>
      <c r="PNP3843" s="115"/>
      <c r="PNQ3843" s="115"/>
      <c r="PNR3843" s="115"/>
      <c r="PNS3843" s="113"/>
      <c r="PNT3843" s="114"/>
      <c r="PNU3843" s="114"/>
      <c r="PNV3843" s="113"/>
      <c r="PNW3843" s="118"/>
      <c r="PNX3843" s="117"/>
      <c r="PNY3843" s="114"/>
      <c r="PNZ3843" s="114"/>
      <c r="POA3843" s="114"/>
      <c r="POB3843" s="114"/>
      <c r="POC3843" s="114"/>
      <c r="POD3843" s="114"/>
      <c r="POE3843" s="114"/>
      <c r="POF3843" s="114"/>
      <c r="POG3843" s="114"/>
      <c r="POH3843" s="114"/>
      <c r="POI3843" s="116"/>
      <c r="POJ3843" s="114"/>
      <c r="POK3843" s="115"/>
      <c r="POL3843" s="115"/>
      <c r="POM3843" s="115"/>
      <c r="PON3843" s="113"/>
      <c r="POO3843" s="114"/>
      <c r="POP3843" s="114"/>
      <c r="POQ3843" s="113"/>
      <c r="POR3843" s="118"/>
      <c r="POS3843" s="117"/>
      <c r="POT3843" s="114"/>
      <c r="POU3843" s="114"/>
      <c r="POV3843" s="114"/>
      <c r="POW3843" s="114"/>
      <c r="POX3843" s="114"/>
      <c r="POY3843" s="114"/>
      <c r="POZ3843" s="114"/>
      <c r="PPA3843" s="114"/>
      <c r="PPB3843" s="114"/>
      <c r="PPC3843" s="114"/>
      <c r="PPD3843" s="116"/>
      <c r="PPE3843" s="114"/>
      <c r="PPF3843" s="115"/>
      <c r="PPG3843" s="115"/>
      <c r="PPH3843" s="115"/>
      <c r="PPI3843" s="113"/>
      <c r="PPJ3843" s="114"/>
      <c r="PPK3843" s="114"/>
      <c r="PPL3843" s="113"/>
      <c r="PPM3843" s="118"/>
      <c r="PPN3843" s="117"/>
      <c r="PPO3843" s="114"/>
      <c r="PPP3843" s="114"/>
      <c r="PPQ3843" s="114"/>
      <c r="PPR3843" s="114"/>
      <c r="PPS3843" s="114"/>
      <c r="PPT3843" s="114"/>
      <c r="PPU3843" s="114"/>
      <c r="PPV3843" s="114"/>
      <c r="PPW3843" s="114"/>
      <c r="PPX3843" s="114"/>
      <c r="PPY3843" s="116"/>
      <c r="PPZ3843" s="114"/>
      <c r="PQA3843" s="115"/>
      <c r="PQB3843" s="115"/>
      <c r="PQC3843" s="115"/>
      <c r="PQD3843" s="113"/>
      <c r="PQE3843" s="114"/>
      <c r="PQF3843" s="114"/>
      <c r="PQG3843" s="113"/>
      <c r="PQH3843" s="118"/>
      <c r="PQI3843" s="117"/>
      <c r="PQJ3843" s="114"/>
      <c r="PQK3843" s="114"/>
      <c r="PQL3843" s="114"/>
      <c r="PQM3843" s="114"/>
      <c r="PQN3843" s="114"/>
      <c r="PQO3843" s="114"/>
      <c r="PQP3843" s="114"/>
      <c r="PQQ3843" s="114"/>
      <c r="PQR3843" s="114"/>
      <c r="PQS3843" s="114"/>
      <c r="PQT3843" s="116"/>
      <c r="PQU3843" s="114"/>
      <c r="PQV3843" s="115"/>
      <c r="PQW3843" s="115"/>
      <c r="PQX3843" s="115"/>
      <c r="PQY3843" s="113"/>
      <c r="PQZ3843" s="114"/>
      <c r="PRA3843" s="114"/>
      <c r="PRB3843" s="113"/>
      <c r="PRC3843" s="118"/>
      <c r="PRD3843" s="117"/>
      <c r="PRE3843" s="114"/>
      <c r="PRF3843" s="114"/>
      <c r="PRG3843" s="114"/>
      <c r="PRH3843" s="114"/>
      <c r="PRI3843" s="114"/>
      <c r="PRJ3843" s="114"/>
      <c r="PRK3843" s="114"/>
      <c r="PRL3843" s="114"/>
      <c r="PRM3843" s="114"/>
      <c r="PRN3843" s="114"/>
      <c r="PRO3843" s="116"/>
      <c r="PRP3843" s="114"/>
      <c r="PRQ3843" s="115"/>
      <c r="PRR3843" s="115"/>
      <c r="PRS3843" s="115"/>
      <c r="PRT3843" s="113"/>
      <c r="PRU3843" s="114"/>
      <c r="PRV3843" s="114"/>
      <c r="PRW3843" s="113"/>
      <c r="PRX3843" s="118"/>
      <c r="PRY3843" s="117"/>
      <c r="PRZ3843" s="114"/>
      <c r="PSA3843" s="114"/>
      <c r="PSB3843" s="114"/>
      <c r="PSC3843" s="114"/>
      <c r="PSD3843" s="114"/>
      <c r="PSE3843" s="114"/>
      <c r="PSF3843" s="114"/>
      <c r="PSG3843" s="114"/>
      <c r="PSH3843" s="114"/>
      <c r="PSI3843" s="114"/>
      <c r="PSJ3843" s="116"/>
      <c r="PSK3843" s="114"/>
      <c r="PSL3843" s="115"/>
      <c r="PSM3843" s="115"/>
      <c r="PSN3843" s="115"/>
      <c r="PSO3843" s="113"/>
      <c r="PSP3843" s="114"/>
      <c r="PSQ3843" s="114"/>
      <c r="PSR3843" s="113"/>
      <c r="PSS3843" s="118"/>
      <c r="PST3843" s="117"/>
      <c r="PSU3843" s="114"/>
      <c r="PSV3843" s="114"/>
      <c r="PSW3843" s="114"/>
      <c r="PSX3843" s="114"/>
      <c r="PSY3843" s="114"/>
      <c r="PSZ3843" s="114"/>
      <c r="PTA3843" s="114"/>
      <c r="PTB3843" s="114"/>
      <c r="PTC3843" s="114"/>
      <c r="PTD3843" s="114"/>
      <c r="PTE3843" s="116"/>
      <c r="PTF3843" s="114"/>
      <c r="PTG3843" s="115"/>
      <c r="PTH3843" s="115"/>
      <c r="PTI3843" s="115"/>
      <c r="PTJ3843" s="113"/>
      <c r="PTK3843" s="114"/>
      <c r="PTL3843" s="114"/>
      <c r="PTM3843" s="113"/>
      <c r="PTN3843" s="118"/>
      <c r="PTO3843" s="117"/>
      <c r="PTP3843" s="114"/>
      <c r="PTQ3843" s="114"/>
      <c r="PTR3843" s="114"/>
      <c r="PTS3843" s="114"/>
      <c r="PTT3843" s="114"/>
      <c r="PTU3843" s="114"/>
      <c r="PTV3843" s="114"/>
      <c r="PTW3843" s="114"/>
      <c r="PTX3843" s="114"/>
      <c r="PTY3843" s="114"/>
      <c r="PTZ3843" s="116"/>
      <c r="PUA3843" s="114"/>
      <c r="PUB3843" s="115"/>
      <c r="PUC3843" s="115"/>
      <c r="PUD3843" s="115"/>
      <c r="PUE3843" s="113"/>
      <c r="PUF3843" s="114"/>
      <c r="PUG3843" s="114"/>
      <c r="PUH3843" s="113"/>
      <c r="PUI3843" s="118"/>
      <c r="PUJ3843" s="117"/>
      <c r="PUK3843" s="114"/>
      <c r="PUL3843" s="114"/>
      <c r="PUM3843" s="114"/>
      <c r="PUN3843" s="114"/>
      <c r="PUO3843" s="114"/>
      <c r="PUP3843" s="114"/>
      <c r="PUQ3843" s="114"/>
      <c r="PUR3843" s="114"/>
      <c r="PUS3843" s="114"/>
      <c r="PUT3843" s="114"/>
      <c r="PUU3843" s="116"/>
      <c r="PUV3843" s="114"/>
      <c r="PUW3843" s="115"/>
      <c r="PUX3843" s="115"/>
      <c r="PUY3843" s="115"/>
      <c r="PUZ3843" s="113"/>
      <c r="PVA3843" s="114"/>
      <c r="PVB3843" s="114"/>
      <c r="PVC3843" s="113"/>
      <c r="PVD3843" s="118"/>
      <c r="PVE3843" s="117"/>
      <c r="PVF3843" s="114"/>
      <c r="PVG3843" s="114"/>
      <c r="PVH3843" s="114"/>
      <c r="PVI3843" s="114"/>
      <c r="PVJ3843" s="114"/>
      <c r="PVK3843" s="114"/>
      <c r="PVL3843" s="114"/>
      <c r="PVM3843" s="114"/>
      <c r="PVN3843" s="114"/>
      <c r="PVO3843" s="114"/>
      <c r="PVP3843" s="116"/>
      <c r="PVQ3843" s="114"/>
      <c r="PVR3843" s="115"/>
      <c r="PVS3843" s="115"/>
      <c r="PVT3843" s="115"/>
      <c r="PVU3843" s="113"/>
      <c r="PVV3843" s="114"/>
      <c r="PVW3843" s="114"/>
      <c r="PVX3843" s="113"/>
      <c r="PVY3843" s="118"/>
      <c r="PVZ3843" s="117"/>
      <c r="PWA3843" s="114"/>
      <c r="PWB3843" s="114"/>
      <c r="PWC3843" s="114"/>
      <c r="PWD3843" s="114"/>
      <c r="PWE3843" s="114"/>
      <c r="PWF3843" s="114"/>
      <c r="PWG3843" s="114"/>
      <c r="PWH3843" s="114"/>
      <c r="PWI3843" s="114"/>
      <c r="PWJ3843" s="114"/>
      <c r="PWK3843" s="116"/>
      <c r="PWL3843" s="114"/>
      <c r="PWM3843" s="115"/>
      <c r="PWN3843" s="115"/>
      <c r="PWO3843" s="115"/>
      <c r="PWP3843" s="113"/>
      <c r="PWQ3843" s="114"/>
      <c r="PWR3843" s="114"/>
      <c r="PWS3843" s="113"/>
      <c r="PWT3843" s="118"/>
      <c r="PWU3843" s="117"/>
      <c r="PWV3843" s="114"/>
      <c r="PWW3843" s="114"/>
      <c r="PWX3843" s="114"/>
      <c r="PWY3843" s="114"/>
      <c r="PWZ3843" s="114"/>
      <c r="PXA3843" s="114"/>
      <c r="PXB3843" s="114"/>
      <c r="PXC3843" s="114"/>
      <c r="PXD3843" s="114"/>
      <c r="PXE3843" s="114"/>
      <c r="PXF3843" s="116"/>
      <c r="PXG3843" s="114"/>
      <c r="PXH3843" s="115"/>
      <c r="PXI3843" s="115"/>
      <c r="PXJ3843" s="115"/>
      <c r="PXK3843" s="113"/>
      <c r="PXL3843" s="114"/>
      <c r="PXM3843" s="114"/>
      <c r="PXN3843" s="113"/>
      <c r="PXO3843" s="118"/>
      <c r="PXP3843" s="117"/>
      <c r="PXQ3843" s="114"/>
      <c r="PXR3843" s="114"/>
      <c r="PXS3843" s="114"/>
      <c r="PXT3843" s="114"/>
      <c r="PXU3843" s="114"/>
      <c r="PXV3843" s="114"/>
      <c r="PXW3843" s="114"/>
      <c r="PXX3843" s="114"/>
      <c r="PXY3843" s="114"/>
      <c r="PXZ3843" s="114"/>
      <c r="PYA3843" s="116"/>
      <c r="PYB3843" s="114"/>
      <c r="PYC3843" s="115"/>
      <c r="PYD3843" s="115"/>
      <c r="PYE3843" s="115"/>
      <c r="PYF3843" s="113"/>
      <c r="PYG3843" s="114"/>
      <c r="PYH3843" s="114"/>
      <c r="PYI3843" s="113"/>
      <c r="PYJ3843" s="118"/>
      <c r="PYK3843" s="117"/>
      <c r="PYL3843" s="114"/>
      <c r="PYM3843" s="114"/>
      <c r="PYN3843" s="114"/>
      <c r="PYO3843" s="114"/>
      <c r="PYP3843" s="114"/>
      <c r="PYQ3843" s="114"/>
      <c r="PYR3843" s="114"/>
      <c r="PYS3843" s="114"/>
      <c r="PYT3843" s="114"/>
      <c r="PYU3843" s="114"/>
      <c r="PYV3843" s="116"/>
      <c r="PYW3843" s="114"/>
      <c r="PYX3843" s="115"/>
      <c r="PYY3843" s="115"/>
      <c r="PYZ3843" s="115"/>
      <c r="PZA3843" s="113"/>
      <c r="PZB3843" s="114"/>
      <c r="PZC3843" s="114"/>
      <c r="PZD3843" s="113"/>
      <c r="PZE3843" s="118"/>
      <c r="PZF3843" s="117"/>
      <c r="PZG3843" s="114"/>
      <c r="PZH3843" s="114"/>
      <c r="PZI3843" s="114"/>
      <c r="PZJ3843" s="114"/>
      <c r="PZK3843" s="114"/>
      <c r="PZL3843" s="114"/>
      <c r="PZM3843" s="114"/>
      <c r="PZN3843" s="114"/>
      <c r="PZO3843" s="114"/>
      <c r="PZP3843" s="114"/>
      <c r="PZQ3843" s="116"/>
      <c r="PZR3843" s="114"/>
      <c r="PZS3843" s="115"/>
      <c r="PZT3843" s="115"/>
      <c r="PZU3843" s="115"/>
      <c r="PZV3843" s="113"/>
      <c r="PZW3843" s="114"/>
      <c r="PZX3843" s="114"/>
      <c r="PZY3843" s="113"/>
      <c r="PZZ3843" s="118"/>
      <c r="QAA3843" s="117"/>
      <c r="QAB3843" s="114"/>
      <c r="QAC3843" s="114"/>
      <c r="QAD3843" s="114"/>
      <c r="QAE3843" s="114"/>
      <c r="QAF3843" s="114"/>
      <c r="QAG3843" s="114"/>
      <c r="QAH3843" s="114"/>
      <c r="QAI3843" s="114"/>
      <c r="QAJ3843" s="114"/>
      <c r="QAK3843" s="114"/>
      <c r="QAL3843" s="116"/>
      <c r="QAM3843" s="114"/>
      <c r="QAN3843" s="115"/>
      <c r="QAO3843" s="115"/>
      <c r="QAP3843" s="115"/>
      <c r="QAQ3843" s="113"/>
      <c r="QAR3843" s="114"/>
      <c r="QAS3843" s="114"/>
      <c r="QAT3843" s="113"/>
      <c r="QAU3843" s="118"/>
      <c r="QAV3843" s="117"/>
      <c r="QAW3843" s="114"/>
      <c r="QAX3843" s="114"/>
      <c r="QAY3843" s="114"/>
      <c r="QAZ3843" s="114"/>
      <c r="QBA3843" s="114"/>
      <c r="QBB3843" s="114"/>
      <c r="QBC3843" s="114"/>
      <c r="QBD3843" s="114"/>
      <c r="QBE3843" s="114"/>
      <c r="QBF3843" s="114"/>
      <c r="QBG3843" s="116"/>
      <c r="QBH3843" s="114"/>
      <c r="QBI3843" s="115"/>
      <c r="QBJ3843" s="115"/>
      <c r="QBK3843" s="115"/>
      <c r="QBL3843" s="113"/>
      <c r="QBM3843" s="114"/>
      <c r="QBN3843" s="114"/>
      <c r="QBO3843" s="113"/>
      <c r="QBP3843" s="118"/>
      <c r="QBQ3843" s="117"/>
      <c r="QBR3843" s="114"/>
      <c r="QBS3843" s="114"/>
      <c r="QBT3843" s="114"/>
      <c r="QBU3843" s="114"/>
      <c r="QBV3843" s="114"/>
      <c r="QBW3843" s="114"/>
      <c r="QBX3843" s="114"/>
      <c r="QBY3843" s="114"/>
      <c r="QBZ3843" s="114"/>
      <c r="QCA3843" s="114"/>
      <c r="QCB3843" s="116"/>
      <c r="QCC3843" s="114"/>
      <c r="QCD3843" s="115"/>
      <c r="QCE3843" s="115"/>
      <c r="QCF3843" s="115"/>
      <c r="QCG3843" s="113"/>
      <c r="QCH3843" s="114"/>
      <c r="QCI3843" s="114"/>
      <c r="QCJ3843" s="113"/>
      <c r="QCK3843" s="118"/>
      <c r="QCL3843" s="117"/>
      <c r="QCM3843" s="114"/>
      <c r="QCN3843" s="114"/>
      <c r="QCO3843" s="114"/>
      <c r="QCP3843" s="114"/>
      <c r="QCQ3843" s="114"/>
      <c r="QCR3843" s="114"/>
      <c r="QCS3843" s="114"/>
      <c r="QCT3843" s="114"/>
      <c r="QCU3843" s="114"/>
      <c r="QCV3843" s="114"/>
      <c r="QCW3843" s="116"/>
      <c r="QCX3843" s="114"/>
      <c r="QCY3843" s="115"/>
      <c r="QCZ3843" s="115"/>
      <c r="QDA3843" s="115"/>
      <c r="QDB3843" s="113"/>
      <c r="QDC3843" s="114"/>
      <c r="QDD3843" s="114"/>
      <c r="QDE3843" s="113"/>
      <c r="QDF3843" s="118"/>
      <c r="QDG3843" s="117"/>
      <c r="QDH3843" s="114"/>
      <c r="QDI3843" s="114"/>
      <c r="QDJ3843" s="114"/>
      <c r="QDK3843" s="114"/>
      <c r="QDL3843" s="114"/>
      <c r="QDM3843" s="114"/>
      <c r="QDN3843" s="114"/>
      <c r="QDO3843" s="114"/>
      <c r="QDP3843" s="114"/>
      <c r="QDQ3843" s="114"/>
      <c r="QDR3843" s="116"/>
      <c r="QDS3843" s="114"/>
      <c r="QDT3843" s="115"/>
      <c r="QDU3843" s="115"/>
      <c r="QDV3843" s="115"/>
      <c r="QDW3843" s="113"/>
      <c r="QDX3843" s="114"/>
      <c r="QDY3843" s="114"/>
      <c r="QDZ3843" s="113"/>
      <c r="QEA3843" s="118"/>
      <c r="QEB3843" s="117"/>
      <c r="QEC3843" s="114"/>
      <c r="QED3843" s="114"/>
      <c r="QEE3843" s="114"/>
      <c r="QEF3843" s="114"/>
      <c r="QEG3843" s="114"/>
      <c r="QEH3843" s="114"/>
      <c r="QEI3843" s="114"/>
      <c r="QEJ3843" s="114"/>
      <c r="QEK3843" s="114"/>
      <c r="QEL3843" s="114"/>
      <c r="QEM3843" s="116"/>
      <c r="QEN3843" s="114"/>
      <c r="QEO3843" s="115"/>
      <c r="QEP3843" s="115"/>
      <c r="QEQ3843" s="115"/>
      <c r="QER3843" s="113"/>
      <c r="QES3843" s="114"/>
      <c r="QET3843" s="114"/>
      <c r="QEU3843" s="113"/>
      <c r="QEV3843" s="118"/>
      <c r="QEW3843" s="117"/>
      <c r="QEX3843" s="114"/>
      <c r="QEY3843" s="114"/>
      <c r="QEZ3843" s="114"/>
      <c r="QFA3843" s="114"/>
      <c r="QFB3843" s="114"/>
      <c r="QFC3843" s="114"/>
      <c r="QFD3843" s="114"/>
      <c r="QFE3843" s="114"/>
      <c r="QFF3843" s="114"/>
      <c r="QFG3843" s="114"/>
      <c r="QFH3843" s="116"/>
      <c r="QFI3843" s="114"/>
      <c r="QFJ3843" s="115"/>
      <c r="QFK3843" s="115"/>
      <c r="QFL3843" s="115"/>
      <c r="QFM3843" s="113"/>
      <c r="QFN3843" s="114"/>
      <c r="QFO3843" s="114"/>
      <c r="QFP3843" s="113"/>
      <c r="QFQ3843" s="118"/>
      <c r="QFR3843" s="117"/>
      <c r="QFS3843" s="114"/>
      <c r="QFT3843" s="114"/>
      <c r="QFU3843" s="114"/>
      <c r="QFV3843" s="114"/>
      <c r="QFW3843" s="114"/>
      <c r="QFX3843" s="114"/>
      <c r="QFY3843" s="114"/>
      <c r="QFZ3843" s="114"/>
      <c r="QGA3843" s="114"/>
      <c r="QGB3843" s="114"/>
      <c r="QGC3843" s="116"/>
      <c r="QGD3843" s="114"/>
      <c r="QGE3843" s="115"/>
      <c r="QGF3843" s="115"/>
      <c r="QGG3843" s="115"/>
      <c r="QGH3843" s="113"/>
      <c r="QGI3843" s="114"/>
      <c r="QGJ3843" s="114"/>
      <c r="QGK3843" s="113"/>
      <c r="QGL3843" s="118"/>
      <c r="QGM3843" s="117"/>
      <c r="QGN3843" s="114"/>
      <c r="QGO3843" s="114"/>
      <c r="QGP3843" s="114"/>
      <c r="QGQ3843" s="114"/>
      <c r="QGR3843" s="114"/>
      <c r="QGS3843" s="114"/>
      <c r="QGT3843" s="114"/>
      <c r="QGU3843" s="114"/>
      <c r="QGV3843" s="114"/>
      <c r="QGW3843" s="114"/>
      <c r="QGX3843" s="116"/>
      <c r="QGY3843" s="114"/>
      <c r="QGZ3843" s="115"/>
      <c r="QHA3843" s="115"/>
      <c r="QHB3843" s="115"/>
      <c r="QHC3843" s="113"/>
      <c r="QHD3843" s="114"/>
      <c r="QHE3843" s="114"/>
      <c r="QHF3843" s="113"/>
      <c r="QHG3843" s="118"/>
      <c r="QHH3843" s="117"/>
      <c r="QHI3843" s="114"/>
      <c r="QHJ3843" s="114"/>
      <c r="QHK3843" s="114"/>
      <c r="QHL3843" s="114"/>
      <c r="QHM3843" s="114"/>
      <c r="QHN3843" s="114"/>
      <c r="QHO3843" s="114"/>
      <c r="QHP3843" s="114"/>
      <c r="QHQ3843" s="114"/>
      <c r="QHR3843" s="114"/>
      <c r="QHS3843" s="116"/>
      <c r="QHT3843" s="114"/>
      <c r="QHU3843" s="115"/>
      <c r="QHV3843" s="115"/>
      <c r="QHW3843" s="115"/>
      <c r="QHX3843" s="113"/>
      <c r="QHY3843" s="114"/>
      <c r="QHZ3843" s="114"/>
      <c r="QIA3843" s="113"/>
      <c r="QIB3843" s="118"/>
      <c r="QIC3843" s="117"/>
      <c r="QID3843" s="114"/>
      <c r="QIE3843" s="114"/>
      <c r="QIF3843" s="114"/>
      <c r="QIG3843" s="114"/>
      <c r="QIH3843" s="114"/>
      <c r="QII3843" s="114"/>
      <c r="QIJ3843" s="114"/>
      <c r="QIK3843" s="114"/>
      <c r="QIL3843" s="114"/>
      <c r="QIM3843" s="114"/>
      <c r="QIN3843" s="116"/>
      <c r="QIO3843" s="114"/>
      <c r="QIP3843" s="115"/>
      <c r="QIQ3843" s="115"/>
      <c r="QIR3843" s="115"/>
      <c r="QIS3843" s="113"/>
      <c r="QIT3843" s="114"/>
      <c r="QIU3843" s="114"/>
      <c r="QIV3843" s="113"/>
      <c r="QIW3843" s="118"/>
      <c r="QIX3843" s="117"/>
      <c r="QIY3843" s="114"/>
      <c r="QIZ3843" s="114"/>
      <c r="QJA3843" s="114"/>
      <c r="QJB3843" s="114"/>
      <c r="QJC3843" s="114"/>
      <c r="QJD3843" s="114"/>
      <c r="QJE3843" s="114"/>
      <c r="QJF3843" s="114"/>
      <c r="QJG3843" s="114"/>
      <c r="QJH3843" s="114"/>
      <c r="QJI3843" s="116"/>
      <c r="QJJ3843" s="114"/>
      <c r="QJK3843" s="115"/>
      <c r="QJL3843" s="115"/>
      <c r="QJM3843" s="115"/>
      <c r="QJN3843" s="113"/>
      <c r="QJO3843" s="114"/>
      <c r="QJP3843" s="114"/>
      <c r="QJQ3843" s="113"/>
      <c r="QJR3843" s="118"/>
      <c r="QJS3843" s="117"/>
      <c r="QJT3843" s="114"/>
      <c r="QJU3843" s="114"/>
      <c r="QJV3843" s="114"/>
      <c r="QJW3843" s="114"/>
      <c r="QJX3843" s="114"/>
      <c r="QJY3843" s="114"/>
      <c r="QJZ3843" s="114"/>
      <c r="QKA3843" s="114"/>
      <c r="QKB3843" s="114"/>
      <c r="QKC3843" s="114"/>
      <c r="QKD3843" s="116"/>
      <c r="QKE3843" s="114"/>
      <c r="QKF3843" s="115"/>
      <c r="QKG3843" s="115"/>
      <c r="QKH3843" s="115"/>
      <c r="QKI3843" s="113"/>
      <c r="QKJ3843" s="114"/>
      <c r="QKK3843" s="114"/>
      <c r="QKL3843" s="113"/>
      <c r="QKM3843" s="118"/>
      <c r="QKN3843" s="117"/>
      <c r="QKO3843" s="114"/>
      <c r="QKP3843" s="114"/>
      <c r="QKQ3843" s="114"/>
      <c r="QKR3843" s="114"/>
      <c r="QKS3843" s="114"/>
      <c r="QKT3843" s="114"/>
      <c r="QKU3843" s="114"/>
      <c r="QKV3843" s="114"/>
      <c r="QKW3843" s="114"/>
      <c r="QKX3843" s="114"/>
      <c r="QKY3843" s="116"/>
      <c r="QKZ3843" s="114"/>
      <c r="QLA3843" s="115"/>
      <c r="QLB3843" s="115"/>
      <c r="QLC3843" s="115"/>
      <c r="QLD3843" s="113"/>
      <c r="QLE3843" s="114"/>
      <c r="QLF3843" s="114"/>
      <c r="QLG3843" s="113"/>
      <c r="QLH3843" s="118"/>
      <c r="QLI3843" s="117"/>
      <c r="QLJ3843" s="114"/>
      <c r="QLK3843" s="114"/>
      <c r="QLL3843" s="114"/>
      <c r="QLM3843" s="114"/>
      <c r="QLN3843" s="114"/>
      <c r="QLO3843" s="114"/>
      <c r="QLP3843" s="114"/>
      <c r="QLQ3843" s="114"/>
      <c r="QLR3843" s="114"/>
      <c r="QLS3843" s="114"/>
      <c r="QLT3843" s="116"/>
      <c r="QLU3843" s="114"/>
      <c r="QLV3843" s="115"/>
      <c r="QLW3843" s="115"/>
      <c r="QLX3843" s="115"/>
      <c r="QLY3843" s="113"/>
      <c r="QLZ3843" s="114"/>
      <c r="QMA3843" s="114"/>
      <c r="QMB3843" s="113"/>
      <c r="QMC3843" s="118"/>
      <c r="QMD3843" s="117"/>
      <c r="QME3843" s="114"/>
      <c r="QMF3843" s="114"/>
      <c r="QMG3843" s="114"/>
      <c r="QMH3843" s="114"/>
      <c r="QMI3843" s="114"/>
      <c r="QMJ3843" s="114"/>
      <c r="QMK3843" s="114"/>
      <c r="QML3843" s="114"/>
      <c r="QMM3843" s="114"/>
      <c r="QMN3843" s="114"/>
      <c r="QMO3843" s="116"/>
      <c r="QMP3843" s="114"/>
      <c r="QMQ3843" s="115"/>
      <c r="QMR3843" s="115"/>
      <c r="QMS3843" s="115"/>
      <c r="QMT3843" s="113"/>
      <c r="QMU3843" s="114"/>
      <c r="QMV3843" s="114"/>
      <c r="QMW3843" s="113"/>
      <c r="QMX3843" s="118"/>
      <c r="QMY3843" s="117"/>
      <c r="QMZ3843" s="114"/>
      <c r="QNA3843" s="114"/>
      <c r="QNB3843" s="114"/>
      <c r="QNC3843" s="114"/>
      <c r="QND3843" s="114"/>
      <c r="QNE3843" s="114"/>
      <c r="QNF3843" s="114"/>
      <c r="QNG3843" s="114"/>
      <c r="QNH3843" s="114"/>
      <c r="QNI3843" s="114"/>
      <c r="QNJ3843" s="116"/>
      <c r="QNK3843" s="114"/>
      <c r="QNL3843" s="115"/>
      <c r="QNM3843" s="115"/>
      <c r="QNN3843" s="115"/>
      <c r="QNO3843" s="113"/>
      <c r="QNP3843" s="114"/>
      <c r="QNQ3843" s="114"/>
      <c r="QNR3843" s="113"/>
      <c r="QNS3843" s="118"/>
      <c r="QNT3843" s="117"/>
      <c r="QNU3843" s="114"/>
      <c r="QNV3843" s="114"/>
      <c r="QNW3843" s="114"/>
      <c r="QNX3843" s="114"/>
      <c r="QNY3843" s="114"/>
      <c r="QNZ3843" s="114"/>
      <c r="QOA3843" s="114"/>
      <c r="QOB3843" s="114"/>
      <c r="QOC3843" s="114"/>
      <c r="QOD3843" s="114"/>
      <c r="QOE3843" s="116"/>
      <c r="QOF3843" s="114"/>
      <c r="QOG3843" s="115"/>
      <c r="QOH3843" s="115"/>
      <c r="QOI3843" s="115"/>
      <c r="QOJ3843" s="113"/>
      <c r="QOK3843" s="114"/>
      <c r="QOL3843" s="114"/>
      <c r="QOM3843" s="113"/>
      <c r="QON3843" s="118"/>
      <c r="QOO3843" s="117"/>
      <c r="QOP3843" s="114"/>
      <c r="QOQ3843" s="114"/>
      <c r="QOR3843" s="114"/>
      <c r="QOS3843" s="114"/>
      <c r="QOT3843" s="114"/>
      <c r="QOU3843" s="114"/>
      <c r="QOV3843" s="114"/>
      <c r="QOW3843" s="114"/>
      <c r="QOX3843" s="114"/>
      <c r="QOY3843" s="114"/>
      <c r="QOZ3843" s="116"/>
      <c r="QPA3843" s="114"/>
      <c r="QPB3843" s="115"/>
      <c r="QPC3843" s="115"/>
      <c r="QPD3843" s="115"/>
      <c r="QPE3843" s="113"/>
      <c r="QPF3843" s="114"/>
      <c r="QPG3843" s="114"/>
      <c r="QPH3843" s="113"/>
      <c r="QPI3843" s="118"/>
      <c r="QPJ3843" s="117"/>
      <c r="QPK3843" s="114"/>
      <c r="QPL3843" s="114"/>
      <c r="QPM3843" s="114"/>
      <c r="QPN3843" s="114"/>
      <c r="QPO3843" s="114"/>
      <c r="QPP3843" s="114"/>
      <c r="QPQ3843" s="114"/>
      <c r="QPR3843" s="114"/>
      <c r="QPS3843" s="114"/>
      <c r="QPT3843" s="114"/>
      <c r="QPU3843" s="116"/>
      <c r="QPV3843" s="114"/>
      <c r="QPW3843" s="115"/>
      <c r="QPX3843" s="115"/>
      <c r="QPY3843" s="115"/>
      <c r="QPZ3843" s="113"/>
      <c r="QQA3843" s="114"/>
      <c r="QQB3843" s="114"/>
      <c r="QQC3843" s="113"/>
      <c r="QQD3843" s="118"/>
      <c r="QQE3843" s="117"/>
      <c r="QQF3843" s="114"/>
      <c r="QQG3843" s="114"/>
      <c r="QQH3843" s="114"/>
      <c r="QQI3843" s="114"/>
      <c r="QQJ3843" s="114"/>
      <c r="QQK3843" s="114"/>
      <c r="QQL3843" s="114"/>
      <c r="QQM3843" s="114"/>
      <c r="QQN3843" s="114"/>
      <c r="QQO3843" s="114"/>
      <c r="QQP3843" s="116"/>
      <c r="QQQ3843" s="114"/>
      <c r="QQR3843" s="115"/>
      <c r="QQS3843" s="115"/>
      <c r="QQT3843" s="115"/>
      <c r="QQU3843" s="113"/>
      <c r="QQV3843" s="114"/>
      <c r="QQW3843" s="114"/>
      <c r="QQX3843" s="113"/>
      <c r="QQY3843" s="118"/>
      <c r="QQZ3843" s="117"/>
      <c r="QRA3843" s="114"/>
      <c r="QRB3843" s="114"/>
      <c r="QRC3843" s="114"/>
      <c r="QRD3843" s="114"/>
      <c r="QRE3843" s="114"/>
      <c r="QRF3843" s="114"/>
      <c r="QRG3843" s="114"/>
      <c r="QRH3843" s="114"/>
      <c r="QRI3843" s="114"/>
      <c r="QRJ3843" s="114"/>
      <c r="QRK3843" s="116"/>
      <c r="QRL3843" s="114"/>
      <c r="QRM3843" s="115"/>
      <c r="QRN3843" s="115"/>
      <c r="QRO3843" s="115"/>
      <c r="QRP3843" s="113"/>
      <c r="QRQ3843" s="114"/>
      <c r="QRR3843" s="114"/>
      <c r="QRS3843" s="113"/>
      <c r="QRT3843" s="118"/>
      <c r="QRU3843" s="117"/>
      <c r="QRV3843" s="114"/>
      <c r="QRW3843" s="114"/>
      <c r="QRX3843" s="114"/>
      <c r="QRY3843" s="114"/>
      <c r="QRZ3843" s="114"/>
      <c r="QSA3843" s="114"/>
      <c r="QSB3843" s="114"/>
      <c r="QSC3843" s="114"/>
      <c r="QSD3843" s="114"/>
      <c r="QSE3843" s="114"/>
      <c r="QSF3843" s="116"/>
      <c r="QSG3843" s="114"/>
      <c r="QSH3843" s="115"/>
      <c r="QSI3843" s="115"/>
      <c r="QSJ3843" s="115"/>
      <c r="QSK3843" s="113"/>
      <c r="QSL3843" s="114"/>
      <c r="QSM3843" s="114"/>
      <c r="QSN3843" s="113"/>
      <c r="QSO3843" s="118"/>
      <c r="QSP3843" s="117"/>
      <c r="QSQ3843" s="114"/>
      <c r="QSR3843" s="114"/>
      <c r="QSS3843" s="114"/>
      <c r="QST3843" s="114"/>
      <c r="QSU3843" s="114"/>
      <c r="QSV3843" s="114"/>
      <c r="QSW3843" s="114"/>
      <c r="QSX3843" s="114"/>
      <c r="QSY3843" s="114"/>
      <c r="QSZ3843" s="114"/>
      <c r="QTA3843" s="116"/>
      <c r="QTB3843" s="114"/>
      <c r="QTC3843" s="115"/>
      <c r="QTD3843" s="115"/>
      <c r="QTE3843" s="115"/>
      <c r="QTF3843" s="113"/>
      <c r="QTG3843" s="114"/>
      <c r="QTH3843" s="114"/>
      <c r="QTI3843" s="113"/>
      <c r="QTJ3843" s="118"/>
      <c r="QTK3843" s="117"/>
      <c r="QTL3843" s="114"/>
      <c r="QTM3843" s="114"/>
      <c r="QTN3843" s="114"/>
      <c r="QTO3843" s="114"/>
      <c r="QTP3843" s="114"/>
      <c r="QTQ3843" s="114"/>
      <c r="QTR3843" s="114"/>
      <c r="QTS3843" s="114"/>
      <c r="QTT3843" s="114"/>
      <c r="QTU3843" s="114"/>
      <c r="QTV3843" s="116"/>
      <c r="QTW3843" s="114"/>
      <c r="QTX3843" s="115"/>
      <c r="QTY3843" s="115"/>
      <c r="QTZ3843" s="115"/>
      <c r="QUA3843" s="113"/>
      <c r="QUB3843" s="114"/>
      <c r="QUC3843" s="114"/>
      <c r="QUD3843" s="113"/>
      <c r="QUE3843" s="118"/>
      <c r="QUF3843" s="117"/>
      <c r="QUG3843" s="114"/>
      <c r="QUH3843" s="114"/>
      <c r="QUI3843" s="114"/>
      <c r="QUJ3843" s="114"/>
      <c r="QUK3843" s="114"/>
      <c r="QUL3843" s="114"/>
      <c r="QUM3843" s="114"/>
      <c r="QUN3843" s="114"/>
      <c r="QUO3843" s="114"/>
      <c r="QUP3843" s="114"/>
      <c r="QUQ3843" s="116"/>
      <c r="QUR3843" s="114"/>
      <c r="QUS3843" s="115"/>
      <c r="QUT3843" s="115"/>
      <c r="QUU3843" s="115"/>
      <c r="QUV3843" s="113"/>
      <c r="QUW3843" s="114"/>
      <c r="QUX3843" s="114"/>
      <c r="QUY3843" s="113"/>
      <c r="QUZ3843" s="118"/>
      <c r="QVA3843" s="117"/>
      <c r="QVB3843" s="114"/>
      <c r="QVC3843" s="114"/>
      <c r="QVD3843" s="114"/>
      <c r="QVE3843" s="114"/>
      <c r="QVF3843" s="114"/>
      <c r="QVG3843" s="114"/>
      <c r="QVH3843" s="114"/>
      <c r="QVI3843" s="114"/>
      <c r="QVJ3843" s="114"/>
      <c r="QVK3843" s="114"/>
      <c r="QVL3843" s="116"/>
      <c r="QVM3843" s="114"/>
      <c r="QVN3843" s="115"/>
      <c r="QVO3843" s="115"/>
      <c r="QVP3843" s="115"/>
      <c r="QVQ3843" s="113"/>
      <c r="QVR3843" s="114"/>
      <c r="QVS3843" s="114"/>
      <c r="QVT3843" s="113"/>
      <c r="QVU3843" s="118"/>
      <c r="QVV3843" s="117"/>
      <c r="QVW3843" s="114"/>
      <c r="QVX3843" s="114"/>
      <c r="QVY3843" s="114"/>
      <c r="QVZ3843" s="114"/>
      <c r="QWA3843" s="114"/>
      <c r="QWB3843" s="114"/>
      <c r="QWC3843" s="114"/>
      <c r="QWD3843" s="114"/>
      <c r="QWE3843" s="114"/>
      <c r="QWF3843" s="114"/>
      <c r="QWG3843" s="116"/>
      <c r="QWH3843" s="114"/>
      <c r="QWI3843" s="115"/>
      <c r="QWJ3843" s="115"/>
      <c r="QWK3843" s="115"/>
      <c r="QWL3843" s="113"/>
      <c r="QWM3843" s="114"/>
      <c r="QWN3843" s="114"/>
      <c r="QWO3843" s="113"/>
      <c r="QWP3843" s="118"/>
      <c r="QWQ3843" s="117"/>
      <c r="QWR3843" s="114"/>
      <c r="QWS3843" s="114"/>
      <c r="QWT3843" s="114"/>
      <c r="QWU3843" s="114"/>
      <c r="QWV3843" s="114"/>
      <c r="QWW3843" s="114"/>
      <c r="QWX3843" s="114"/>
      <c r="QWY3843" s="114"/>
      <c r="QWZ3843" s="114"/>
      <c r="QXA3843" s="114"/>
      <c r="QXB3843" s="116"/>
      <c r="QXC3843" s="114"/>
      <c r="QXD3843" s="115"/>
      <c r="QXE3843" s="115"/>
      <c r="QXF3843" s="115"/>
      <c r="QXG3843" s="113"/>
      <c r="QXH3843" s="114"/>
      <c r="QXI3843" s="114"/>
      <c r="QXJ3843" s="113"/>
      <c r="QXK3843" s="118"/>
      <c r="QXL3843" s="117"/>
      <c r="QXM3843" s="114"/>
      <c r="QXN3843" s="114"/>
      <c r="QXO3843" s="114"/>
      <c r="QXP3843" s="114"/>
      <c r="QXQ3843" s="114"/>
      <c r="QXR3843" s="114"/>
      <c r="QXS3843" s="114"/>
      <c r="QXT3843" s="114"/>
      <c r="QXU3843" s="114"/>
      <c r="QXV3843" s="114"/>
      <c r="QXW3843" s="116"/>
      <c r="QXX3843" s="114"/>
      <c r="QXY3843" s="115"/>
      <c r="QXZ3843" s="115"/>
      <c r="QYA3843" s="115"/>
      <c r="QYB3843" s="113"/>
      <c r="QYC3843" s="114"/>
      <c r="QYD3843" s="114"/>
      <c r="QYE3843" s="113"/>
      <c r="QYF3843" s="118"/>
      <c r="QYG3843" s="117"/>
      <c r="QYH3843" s="114"/>
      <c r="QYI3843" s="114"/>
      <c r="QYJ3843" s="114"/>
      <c r="QYK3843" s="114"/>
      <c r="QYL3843" s="114"/>
      <c r="QYM3843" s="114"/>
      <c r="QYN3843" s="114"/>
      <c r="QYO3843" s="114"/>
      <c r="QYP3843" s="114"/>
      <c r="QYQ3843" s="114"/>
      <c r="QYR3843" s="116"/>
      <c r="QYS3843" s="114"/>
      <c r="QYT3843" s="115"/>
      <c r="QYU3843" s="115"/>
      <c r="QYV3843" s="115"/>
      <c r="QYW3843" s="113"/>
      <c r="QYX3843" s="114"/>
      <c r="QYY3843" s="114"/>
      <c r="QYZ3843" s="113"/>
      <c r="QZA3843" s="118"/>
      <c r="QZB3843" s="117"/>
      <c r="QZC3843" s="114"/>
      <c r="QZD3843" s="114"/>
      <c r="QZE3843" s="114"/>
      <c r="QZF3843" s="114"/>
      <c r="QZG3843" s="114"/>
      <c r="QZH3843" s="114"/>
      <c r="QZI3843" s="114"/>
      <c r="QZJ3843" s="114"/>
      <c r="QZK3843" s="114"/>
      <c r="QZL3843" s="114"/>
      <c r="QZM3843" s="116"/>
      <c r="QZN3843" s="114"/>
      <c r="QZO3843" s="115"/>
      <c r="QZP3843" s="115"/>
      <c r="QZQ3843" s="115"/>
      <c r="QZR3843" s="113"/>
      <c r="QZS3843" s="114"/>
      <c r="QZT3843" s="114"/>
      <c r="QZU3843" s="113"/>
      <c r="QZV3843" s="118"/>
      <c r="QZW3843" s="117"/>
      <c r="QZX3843" s="114"/>
      <c r="QZY3843" s="114"/>
      <c r="QZZ3843" s="114"/>
      <c r="RAA3843" s="114"/>
      <c r="RAB3843" s="114"/>
      <c r="RAC3843" s="114"/>
      <c r="RAD3843" s="114"/>
      <c r="RAE3843" s="114"/>
      <c r="RAF3843" s="114"/>
      <c r="RAG3843" s="114"/>
      <c r="RAH3843" s="116"/>
      <c r="RAI3843" s="114"/>
      <c r="RAJ3843" s="115"/>
      <c r="RAK3843" s="115"/>
      <c r="RAL3843" s="115"/>
      <c r="RAM3843" s="113"/>
      <c r="RAN3843" s="114"/>
      <c r="RAO3843" s="114"/>
      <c r="RAP3843" s="113"/>
      <c r="RAQ3843" s="118"/>
      <c r="RAR3843" s="117"/>
      <c r="RAS3843" s="114"/>
      <c r="RAT3843" s="114"/>
      <c r="RAU3843" s="114"/>
      <c r="RAV3843" s="114"/>
      <c r="RAW3843" s="114"/>
      <c r="RAX3843" s="114"/>
      <c r="RAY3843" s="114"/>
      <c r="RAZ3843" s="114"/>
      <c r="RBA3843" s="114"/>
      <c r="RBB3843" s="114"/>
      <c r="RBC3843" s="116"/>
      <c r="RBD3843" s="114"/>
      <c r="RBE3843" s="115"/>
      <c r="RBF3843" s="115"/>
      <c r="RBG3843" s="115"/>
      <c r="RBH3843" s="113"/>
      <c r="RBI3843" s="114"/>
      <c r="RBJ3843" s="114"/>
      <c r="RBK3843" s="113"/>
      <c r="RBL3843" s="118"/>
      <c r="RBM3843" s="117"/>
      <c r="RBN3843" s="114"/>
      <c r="RBO3843" s="114"/>
      <c r="RBP3843" s="114"/>
      <c r="RBQ3843" s="114"/>
      <c r="RBR3843" s="114"/>
      <c r="RBS3843" s="114"/>
      <c r="RBT3843" s="114"/>
      <c r="RBU3843" s="114"/>
      <c r="RBV3843" s="114"/>
      <c r="RBW3843" s="114"/>
      <c r="RBX3843" s="116"/>
      <c r="RBY3843" s="114"/>
      <c r="RBZ3843" s="115"/>
      <c r="RCA3843" s="115"/>
      <c r="RCB3843" s="115"/>
      <c r="RCC3843" s="113"/>
      <c r="RCD3843" s="114"/>
      <c r="RCE3843" s="114"/>
      <c r="RCF3843" s="113"/>
      <c r="RCG3843" s="118"/>
      <c r="RCH3843" s="117"/>
      <c r="RCI3843" s="114"/>
      <c r="RCJ3843" s="114"/>
      <c r="RCK3843" s="114"/>
      <c r="RCL3843" s="114"/>
      <c r="RCM3843" s="114"/>
      <c r="RCN3843" s="114"/>
      <c r="RCO3843" s="114"/>
      <c r="RCP3843" s="114"/>
      <c r="RCQ3843" s="114"/>
      <c r="RCR3843" s="114"/>
      <c r="RCS3843" s="116"/>
      <c r="RCT3843" s="114"/>
      <c r="RCU3843" s="115"/>
      <c r="RCV3843" s="115"/>
      <c r="RCW3843" s="115"/>
      <c r="RCX3843" s="113"/>
      <c r="RCY3843" s="114"/>
      <c r="RCZ3843" s="114"/>
      <c r="RDA3843" s="113"/>
      <c r="RDB3843" s="118"/>
      <c r="RDC3843" s="117"/>
      <c r="RDD3843" s="114"/>
      <c r="RDE3843" s="114"/>
      <c r="RDF3843" s="114"/>
      <c r="RDG3843" s="114"/>
      <c r="RDH3843" s="114"/>
      <c r="RDI3843" s="114"/>
      <c r="RDJ3843" s="114"/>
      <c r="RDK3843" s="114"/>
      <c r="RDL3843" s="114"/>
      <c r="RDM3843" s="114"/>
      <c r="RDN3843" s="116"/>
      <c r="RDO3843" s="114"/>
      <c r="RDP3843" s="115"/>
      <c r="RDQ3843" s="115"/>
      <c r="RDR3843" s="115"/>
      <c r="RDS3843" s="113"/>
      <c r="RDT3843" s="114"/>
      <c r="RDU3843" s="114"/>
      <c r="RDV3843" s="113"/>
      <c r="RDW3843" s="118"/>
      <c r="RDX3843" s="117"/>
      <c r="RDY3843" s="114"/>
      <c r="RDZ3843" s="114"/>
      <c r="REA3843" s="114"/>
      <c r="REB3843" s="114"/>
      <c r="REC3843" s="114"/>
      <c r="RED3843" s="114"/>
      <c r="REE3843" s="114"/>
      <c r="REF3843" s="114"/>
      <c r="REG3843" s="114"/>
      <c r="REH3843" s="114"/>
      <c r="REI3843" s="116"/>
      <c r="REJ3843" s="114"/>
      <c r="REK3843" s="115"/>
      <c r="REL3843" s="115"/>
      <c r="REM3843" s="115"/>
      <c r="REN3843" s="113"/>
      <c r="REO3843" s="114"/>
      <c r="REP3843" s="114"/>
      <c r="REQ3843" s="113"/>
      <c r="RER3843" s="118"/>
      <c r="RES3843" s="117"/>
      <c r="RET3843" s="114"/>
      <c r="REU3843" s="114"/>
      <c r="REV3843" s="114"/>
      <c r="REW3843" s="114"/>
      <c r="REX3843" s="114"/>
      <c r="REY3843" s="114"/>
      <c r="REZ3843" s="114"/>
      <c r="RFA3843" s="114"/>
      <c r="RFB3843" s="114"/>
      <c r="RFC3843" s="114"/>
      <c r="RFD3843" s="116"/>
      <c r="RFE3843" s="114"/>
      <c r="RFF3843" s="115"/>
      <c r="RFG3843" s="115"/>
      <c r="RFH3843" s="115"/>
      <c r="RFI3843" s="113"/>
      <c r="RFJ3843" s="114"/>
      <c r="RFK3843" s="114"/>
      <c r="RFL3843" s="113"/>
      <c r="RFM3843" s="118"/>
      <c r="RFN3843" s="117"/>
      <c r="RFO3843" s="114"/>
      <c r="RFP3843" s="114"/>
      <c r="RFQ3843" s="114"/>
      <c r="RFR3843" s="114"/>
      <c r="RFS3843" s="114"/>
      <c r="RFT3843" s="114"/>
      <c r="RFU3843" s="114"/>
      <c r="RFV3843" s="114"/>
      <c r="RFW3843" s="114"/>
      <c r="RFX3843" s="114"/>
      <c r="RFY3843" s="116"/>
      <c r="RFZ3843" s="114"/>
      <c r="RGA3843" s="115"/>
      <c r="RGB3843" s="115"/>
      <c r="RGC3843" s="115"/>
      <c r="RGD3843" s="113"/>
      <c r="RGE3843" s="114"/>
      <c r="RGF3843" s="114"/>
      <c r="RGG3843" s="113"/>
      <c r="RGH3843" s="118"/>
      <c r="RGI3843" s="117"/>
      <c r="RGJ3843" s="114"/>
      <c r="RGK3843" s="114"/>
      <c r="RGL3843" s="114"/>
      <c r="RGM3843" s="114"/>
      <c r="RGN3843" s="114"/>
      <c r="RGO3843" s="114"/>
      <c r="RGP3843" s="114"/>
      <c r="RGQ3843" s="114"/>
      <c r="RGR3843" s="114"/>
      <c r="RGS3843" s="114"/>
      <c r="RGT3843" s="116"/>
      <c r="RGU3843" s="114"/>
      <c r="RGV3843" s="115"/>
      <c r="RGW3843" s="115"/>
      <c r="RGX3843" s="115"/>
      <c r="RGY3843" s="113"/>
      <c r="RGZ3843" s="114"/>
      <c r="RHA3843" s="114"/>
      <c r="RHB3843" s="113"/>
      <c r="RHC3843" s="118"/>
      <c r="RHD3843" s="117"/>
      <c r="RHE3843" s="114"/>
      <c r="RHF3843" s="114"/>
      <c r="RHG3843" s="114"/>
      <c r="RHH3843" s="114"/>
      <c r="RHI3843" s="114"/>
      <c r="RHJ3843" s="114"/>
      <c r="RHK3843" s="114"/>
      <c r="RHL3843" s="114"/>
      <c r="RHM3843" s="114"/>
      <c r="RHN3843" s="114"/>
      <c r="RHO3843" s="116"/>
      <c r="RHP3843" s="114"/>
      <c r="RHQ3843" s="115"/>
      <c r="RHR3843" s="115"/>
      <c r="RHS3843" s="115"/>
      <c r="RHT3843" s="113"/>
      <c r="RHU3843" s="114"/>
      <c r="RHV3843" s="114"/>
      <c r="RHW3843" s="113"/>
      <c r="RHX3843" s="118"/>
      <c r="RHY3843" s="117"/>
      <c r="RHZ3843" s="114"/>
      <c r="RIA3843" s="114"/>
      <c r="RIB3843" s="114"/>
      <c r="RIC3843" s="114"/>
      <c r="RID3843" s="114"/>
      <c r="RIE3843" s="114"/>
      <c r="RIF3843" s="114"/>
      <c r="RIG3843" s="114"/>
      <c r="RIH3843" s="114"/>
      <c r="RII3843" s="114"/>
      <c r="RIJ3843" s="116"/>
      <c r="RIK3843" s="114"/>
      <c r="RIL3843" s="115"/>
      <c r="RIM3843" s="115"/>
      <c r="RIN3843" s="115"/>
      <c r="RIO3843" s="113"/>
      <c r="RIP3843" s="114"/>
      <c r="RIQ3843" s="114"/>
      <c r="RIR3843" s="113"/>
      <c r="RIS3843" s="118"/>
      <c r="RIT3843" s="117"/>
      <c r="RIU3843" s="114"/>
      <c r="RIV3843" s="114"/>
      <c r="RIW3843" s="114"/>
      <c r="RIX3843" s="114"/>
      <c r="RIY3843" s="114"/>
      <c r="RIZ3843" s="114"/>
      <c r="RJA3843" s="114"/>
      <c r="RJB3843" s="114"/>
      <c r="RJC3843" s="114"/>
      <c r="RJD3843" s="114"/>
      <c r="RJE3843" s="116"/>
      <c r="RJF3843" s="114"/>
      <c r="RJG3843" s="115"/>
      <c r="RJH3843" s="115"/>
      <c r="RJI3843" s="115"/>
      <c r="RJJ3843" s="113"/>
      <c r="RJK3843" s="114"/>
      <c r="RJL3843" s="114"/>
      <c r="RJM3843" s="113"/>
      <c r="RJN3843" s="118"/>
      <c r="RJO3843" s="117"/>
      <c r="RJP3843" s="114"/>
      <c r="RJQ3843" s="114"/>
      <c r="RJR3843" s="114"/>
      <c r="RJS3843" s="114"/>
      <c r="RJT3843" s="114"/>
      <c r="RJU3843" s="114"/>
      <c r="RJV3843" s="114"/>
      <c r="RJW3843" s="114"/>
      <c r="RJX3843" s="114"/>
      <c r="RJY3843" s="114"/>
      <c r="RJZ3843" s="116"/>
      <c r="RKA3843" s="114"/>
      <c r="RKB3843" s="115"/>
      <c r="RKC3843" s="115"/>
      <c r="RKD3843" s="115"/>
      <c r="RKE3843" s="113"/>
      <c r="RKF3843" s="114"/>
      <c r="RKG3843" s="114"/>
      <c r="RKH3843" s="113"/>
      <c r="RKI3843" s="118"/>
      <c r="RKJ3843" s="117"/>
      <c r="RKK3843" s="114"/>
      <c r="RKL3843" s="114"/>
      <c r="RKM3843" s="114"/>
      <c r="RKN3843" s="114"/>
      <c r="RKO3843" s="114"/>
      <c r="RKP3843" s="114"/>
      <c r="RKQ3843" s="114"/>
      <c r="RKR3843" s="114"/>
      <c r="RKS3843" s="114"/>
      <c r="RKT3843" s="114"/>
      <c r="RKU3843" s="116"/>
      <c r="RKV3843" s="114"/>
      <c r="RKW3843" s="115"/>
      <c r="RKX3843" s="115"/>
      <c r="RKY3843" s="115"/>
      <c r="RKZ3843" s="113"/>
      <c r="RLA3843" s="114"/>
      <c r="RLB3843" s="114"/>
      <c r="RLC3843" s="113"/>
      <c r="RLD3843" s="118"/>
      <c r="RLE3843" s="117"/>
      <c r="RLF3843" s="114"/>
      <c r="RLG3843" s="114"/>
      <c r="RLH3843" s="114"/>
      <c r="RLI3843" s="114"/>
      <c r="RLJ3843" s="114"/>
      <c r="RLK3843" s="114"/>
      <c r="RLL3843" s="114"/>
      <c r="RLM3843" s="114"/>
      <c r="RLN3843" s="114"/>
      <c r="RLO3843" s="114"/>
      <c r="RLP3843" s="116"/>
      <c r="RLQ3843" s="114"/>
      <c r="RLR3843" s="115"/>
      <c r="RLS3843" s="115"/>
      <c r="RLT3843" s="115"/>
      <c r="RLU3843" s="113"/>
      <c r="RLV3843" s="114"/>
      <c r="RLW3843" s="114"/>
      <c r="RLX3843" s="113"/>
      <c r="RLY3843" s="118"/>
      <c r="RLZ3843" s="117"/>
      <c r="RMA3843" s="114"/>
      <c r="RMB3843" s="114"/>
      <c r="RMC3843" s="114"/>
      <c r="RMD3843" s="114"/>
      <c r="RME3843" s="114"/>
      <c r="RMF3843" s="114"/>
      <c r="RMG3843" s="114"/>
      <c r="RMH3843" s="114"/>
      <c r="RMI3843" s="114"/>
      <c r="RMJ3843" s="114"/>
      <c r="RMK3843" s="116"/>
      <c r="RML3843" s="114"/>
      <c r="RMM3843" s="115"/>
      <c r="RMN3843" s="115"/>
      <c r="RMO3843" s="115"/>
      <c r="RMP3843" s="113"/>
      <c r="RMQ3843" s="114"/>
      <c r="RMR3843" s="114"/>
      <c r="RMS3843" s="113"/>
      <c r="RMT3843" s="118"/>
      <c r="RMU3843" s="117"/>
      <c r="RMV3843" s="114"/>
      <c r="RMW3843" s="114"/>
      <c r="RMX3843" s="114"/>
      <c r="RMY3843" s="114"/>
      <c r="RMZ3843" s="114"/>
      <c r="RNA3843" s="114"/>
      <c r="RNB3843" s="114"/>
      <c r="RNC3843" s="114"/>
      <c r="RND3843" s="114"/>
      <c r="RNE3843" s="114"/>
      <c r="RNF3843" s="116"/>
      <c r="RNG3843" s="114"/>
      <c r="RNH3843" s="115"/>
      <c r="RNI3843" s="115"/>
      <c r="RNJ3843" s="115"/>
      <c r="RNK3843" s="113"/>
      <c r="RNL3843" s="114"/>
      <c r="RNM3843" s="114"/>
      <c r="RNN3843" s="113"/>
      <c r="RNO3843" s="118"/>
      <c r="RNP3843" s="117"/>
      <c r="RNQ3843" s="114"/>
      <c r="RNR3843" s="114"/>
      <c r="RNS3843" s="114"/>
      <c r="RNT3843" s="114"/>
      <c r="RNU3843" s="114"/>
      <c r="RNV3843" s="114"/>
      <c r="RNW3843" s="114"/>
      <c r="RNX3843" s="114"/>
      <c r="RNY3843" s="114"/>
      <c r="RNZ3843" s="114"/>
      <c r="ROA3843" s="116"/>
      <c r="ROB3843" s="114"/>
      <c r="ROC3843" s="115"/>
      <c r="ROD3843" s="115"/>
      <c r="ROE3843" s="115"/>
      <c r="ROF3843" s="113"/>
      <c r="ROG3843" s="114"/>
      <c r="ROH3843" s="114"/>
      <c r="ROI3843" s="113"/>
      <c r="ROJ3843" s="118"/>
      <c r="ROK3843" s="117"/>
      <c r="ROL3843" s="114"/>
      <c r="ROM3843" s="114"/>
      <c r="RON3843" s="114"/>
      <c r="ROO3843" s="114"/>
      <c r="ROP3843" s="114"/>
      <c r="ROQ3843" s="114"/>
      <c r="ROR3843" s="114"/>
      <c r="ROS3843" s="114"/>
      <c r="ROT3843" s="114"/>
      <c r="ROU3843" s="114"/>
      <c r="ROV3843" s="116"/>
      <c r="ROW3843" s="114"/>
      <c r="ROX3843" s="115"/>
      <c r="ROY3843" s="115"/>
      <c r="ROZ3843" s="115"/>
      <c r="RPA3843" s="113"/>
      <c r="RPB3843" s="114"/>
      <c r="RPC3843" s="114"/>
      <c r="RPD3843" s="113"/>
      <c r="RPE3843" s="118"/>
      <c r="RPF3843" s="117"/>
      <c r="RPG3843" s="114"/>
      <c r="RPH3843" s="114"/>
      <c r="RPI3843" s="114"/>
      <c r="RPJ3843" s="114"/>
      <c r="RPK3843" s="114"/>
      <c r="RPL3843" s="114"/>
      <c r="RPM3843" s="114"/>
      <c r="RPN3843" s="114"/>
      <c r="RPO3843" s="114"/>
      <c r="RPP3843" s="114"/>
      <c r="RPQ3843" s="116"/>
      <c r="RPR3843" s="114"/>
      <c r="RPS3843" s="115"/>
      <c r="RPT3843" s="115"/>
      <c r="RPU3843" s="115"/>
      <c r="RPV3843" s="113"/>
      <c r="RPW3843" s="114"/>
      <c r="RPX3843" s="114"/>
      <c r="RPY3843" s="113"/>
      <c r="RPZ3843" s="118"/>
      <c r="RQA3843" s="117"/>
      <c r="RQB3843" s="114"/>
      <c r="RQC3843" s="114"/>
      <c r="RQD3843" s="114"/>
      <c r="RQE3843" s="114"/>
      <c r="RQF3843" s="114"/>
      <c r="RQG3843" s="114"/>
      <c r="RQH3843" s="114"/>
      <c r="RQI3843" s="114"/>
      <c r="RQJ3843" s="114"/>
      <c r="RQK3843" s="114"/>
      <c r="RQL3843" s="116"/>
      <c r="RQM3843" s="114"/>
      <c r="RQN3843" s="115"/>
      <c r="RQO3843" s="115"/>
      <c r="RQP3843" s="115"/>
      <c r="RQQ3843" s="113"/>
      <c r="RQR3843" s="114"/>
      <c r="RQS3843" s="114"/>
      <c r="RQT3843" s="113"/>
      <c r="RQU3843" s="118"/>
      <c r="RQV3843" s="117"/>
      <c r="RQW3843" s="114"/>
      <c r="RQX3843" s="114"/>
      <c r="RQY3843" s="114"/>
      <c r="RQZ3843" s="114"/>
      <c r="RRA3843" s="114"/>
      <c r="RRB3843" s="114"/>
      <c r="RRC3843" s="114"/>
      <c r="RRD3843" s="114"/>
      <c r="RRE3843" s="114"/>
      <c r="RRF3843" s="114"/>
      <c r="RRG3843" s="116"/>
      <c r="RRH3843" s="114"/>
      <c r="RRI3843" s="115"/>
      <c r="RRJ3843" s="115"/>
      <c r="RRK3843" s="115"/>
      <c r="RRL3843" s="113"/>
      <c r="RRM3843" s="114"/>
      <c r="RRN3843" s="114"/>
      <c r="RRO3843" s="113"/>
      <c r="RRP3843" s="118"/>
      <c r="RRQ3843" s="117"/>
      <c r="RRR3843" s="114"/>
      <c r="RRS3843" s="114"/>
      <c r="RRT3843" s="114"/>
      <c r="RRU3843" s="114"/>
      <c r="RRV3843" s="114"/>
      <c r="RRW3843" s="114"/>
      <c r="RRX3843" s="114"/>
      <c r="RRY3843" s="114"/>
      <c r="RRZ3843" s="114"/>
      <c r="RSA3843" s="114"/>
      <c r="RSB3843" s="116"/>
      <c r="RSC3843" s="114"/>
      <c r="RSD3843" s="115"/>
      <c r="RSE3843" s="115"/>
      <c r="RSF3843" s="115"/>
      <c r="RSG3843" s="113"/>
      <c r="RSH3843" s="114"/>
      <c r="RSI3843" s="114"/>
      <c r="RSJ3843" s="113"/>
      <c r="RSK3843" s="118"/>
      <c r="RSL3843" s="117"/>
      <c r="RSM3843" s="114"/>
      <c r="RSN3843" s="114"/>
      <c r="RSO3843" s="114"/>
      <c r="RSP3843" s="114"/>
      <c r="RSQ3843" s="114"/>
      <c r="RSR3843" s="114"/>
      <c r="RSS3843" s="114"/>
      <c r="RST3843" s="114"/>
      <c r="RSU3843" s="114"/>
      <c r="RSV3843" s="114"/>
      <c r="RSW3843" s="116"/>
      <c r="RSX3843" s="114"/>
      <c r="RSY3843" s="115"/>
      <c r="RSZ3843" s="115"/>
      <c r="RTA3843" s="115"/>
      <c r="RTB3843" s="113"/>
      <c r="RTC3843" s="114"/>
      <c r="RTD3843" s="114"/>
      <c r="RTE3843" s="113"/>
      <c r="RTF3843" s="118"/>
      <c r="RTG3843" s="117"/>
      <c r="RTH3843" s="114"/>
      <c r="RTI3843" s="114"/>
      <c r="RTJ3843" s="114"/>
      <c r="RTK3843" s="114"/>
      <c r="RTL3843" s="114"/>
      <c r="RTM3843" s="114"/>
      <c r="RTN3843" s="114"/>
      <c r="RTO3843" s="114"/>
      <c r="RTP3843" s="114"/>
      <c r="RTQ3843" s="114"/>
      <c r="RTR3843" s="116"/>
      <c r="RTS3843" s="114"/>
      <c r="RTT3843" s="115"/>
      <c r="RTU3843" s="115"/>
      <c r="RTV3843" s="115"/>
      <c r="RTW3843" s="113"/>
      <c r="RTX3843" s="114"/>
      <c r="RTY3843" s="114"/>
      <c r="RTZ3843" s="113"/>
      <c r="RUA3843" s="118"/>
      <c r="RUB3843" s="117"/>
      <c r="RUC3843" s="114"/>
      <c r="RUD3843" s="114"/>
      <c r="RUE3843" s="114"/>
      <c r="RUF3843" s="114"/>
      <c r="RUG3843" s="114"/>
      <c r="RUH3843" s="114"/>
      <c r="RUI3843" s="114"/>
      <c r="RUJ3843" s="114"/>
      <c r="RUK3843" s="114"/>
      <c r="RUL3843" s="114"/>
      <c r="RUM3843" s="116"/>
      <c r="RUN3843" s="114"/>
      <c r="RUO3843" s="115"/>
      <c r="RUP3843" s="115"/>
      <c r="RUQ3843" s="115"/>
      <c r="RUR3843" s="113"/>
      <c r="RUS3843" s="114"/>
      <c r="RUT3843" s="114"/>
      <c r="RUU3843" s="113"/>
      <c r="RUV3843" s="118"/>
      <c r="RUW3843" s="117"/>
      <c r="RUX3843" s="114"/>
      <c r="RUY3843" s="114"/>
      <c r="RUZ3843" s="114"/>
      <c r="RVA3843" s="114"/>
      <c r="RVB3843" s="114"/>
      <c r="RVC3843" s="114"/>
      <c r="RVD3843" s="114"/>
      <c r="RVE3843" s="114"/>
      <c r="RVF3843" s="114"/>
      <c r="RVG3843" s="114"/>
      <c r="RVH3843" s="116"/>
      <c r="RVI3843" s="114"/>
      <c r="RVJ3843" s="115"/>
      <c r="RVK3843" s="115"/>
      <c r="RVL3843" s="115"/>
      <c r="RVM3843" s="113"/>
      <c r="RVN3843" s="114"/>
      <c r="RVO3843" s="114"/>
      <c r="RVP3843" s="113"/>
      <c r="RVQ3843" s="118"/>
      <c r="RVR3843" s="117"/>
      <c r="RVS3843" s="114"/>
      <c r="RVT3843" s="114"/>
      <c r="RVU3843" s="114"/>
      <c r="RVV3843" s="114"/>
      <c r="RVW3843" s="114"/>
      <c r="RVX3843" s="114"/>
      <c r="RVY3843" s="114"/>
      <c r="RVZ3843" s="114"/>
      <c r="RWA3843" s="114"/>
      <c r="RWB3843" s="114"/>
      <c r="RWC3843" s="116"/>
      <c r="RWD3843" s="114"/>
      <c r="RWE3843" s="115"/>
      <c r="RWF3843" s="115"/>
      <c r="RWG3843" s="115"/>
      <c r="RWH3843" s="113"/>
      <c r="RWI3843" s="114"/>
      <c r="RWJ3843" s="114"/>
      <c r="RWK3843" s="113"/>
      <c r="RWL3843" s="118"/>
      <c r="RWM3843" s="117"/>
      <c r="RWN3843" s="114"/>
      <c r="RWO3843" s="114"/>
      <c r="RWP3843" s="114"/>
      <c r="RWQ3843" s="114"/>
      <c r="RWR3843" s="114"/>
      <c r="RWS3843" s="114"/>
      <c r="RWT3843" s="114"/>
      <c r="RWU3843" s="114"/>
      <c r="RWV3843" s="114"/>
      <c r="RWW3843" s="114"/>
      <c r="RWX3843" s="116"/>
      <c r="RWY3843" s="114"/>
      <c r="RWZ3843" s="115"/>
      <c r="RXA3843" s="115"/>
      <c r="RXB3843" s="115"/>
      <c r="RXC3843" s="113"/>
      <c r="RXD3843" s="114"/>
      <c r="RXE3843" s="114"/>
      <c r="RXF3843" s="113"/>
      <c r="RXG3843" s="118"/>
      <c r="RXH3843" s="117"/>
      <c r="RXI3843" s="114"/>
      <c r="RXJ3843" s="114"/>
      <c r="RXK3843" s="114"/>
      <c r="RXL3843" s="114"/>
      <c r="RXM3843" s="114"/>
      <c r="RXN3843" s="114"/>
      <c r="RXO3843" s="114"/>
      <c r="RXP3843" s="114"/>
      <c r="RXQ3843" s="114"/>
      <c r="RXR3843" s="114"/>
      <c r="RXS3843" s="116"/>
      <c r="RXT3843" s="114"/>
      <c r="RXU3843" s="115"/>
      <c r="RXV3843" s="115"/>
      <c r="RXW3843" s="115"/>
      <c r="RXX3843" s="113"/>
      <c r="RXY3843" s="114"/>
      <c r="RXZ3843" s="114"/>
      <c r="RYA3843" s="113"/>
      <c r="RYB3843" s="118"/>
      <c r="RYC3843" s="117"/>
      <c r="RYD3843" s="114"/>
      <c r="RYE3843" s="114"/>
      <c r="RYF3843" s="114"/>
      <c r="RYG3843" s="114"/>
      <c r="RYH3843" s="114"/>
      <c r="RYI3843" s="114"/>
      <c r="RYJ3843" s="114"/>
      <c r="RYK3843" s="114"/>
      <c r="RYL3843" s="114"/>
      <c r="RYM3843" s="114"/>
      <c r="RYN3843" s="116"/>
      <c r="RYO3843" s="114"/>
      <c r="RYP3843" s="115"/>
      <c r="RYQ3843" s="115"/>
      <c r="RYR3843" s="115"/>
      <c r="RYS3843" s="113"/>
      <c r="RYT3843" s="114"/>
      <c r="RYU3843" s="114"/>
      <c r="RYV3843" s="113"/>
      <c r="RYW3843" s="118"/>
      <c r="RYX3843" s="117"/>
      <c r="RYY3843" s="114"/>
      <c r="RYZ3843" s="114"/>
      <c r="RZA3843" s="114"/>
      <c r="RZB3843" s="114"/>
      <c r="RZC3843" s="114"/>
      <c r="RZD3843" s="114"/>
      <c r="RZE3843" s="114"/>
      <c r="RZF3843" s="114"/>
      <c r="RZG3843" s="114"/>
      <c r="RZH3843" s="114"/>
      <c r="RZI3843" s="116"/>
      <c r="RZJ3843" s="114"/>
      <c r="RZK3843" s="115"/>
      <c r="RZL3843" s="115"/>
      <c r="RZM3843" s="115"/>
      <c r="RZN3843" s="113"/>
      <c r="RZO3843" s="114"/>
      <c r="RZP3843" s="114"/>
      <c r="RZQ3843" s="113"/>
      <c r="RZR3843" s="118"/>
      <c r="RZS3843" s="117"/>
      <c r="RZT3843" s="114"/>
      <c r="RZU3843" s="114"/>
      <c r="RZV3843" s="114"/>
      <c r="RZW3843" s="114"/>
      <c r="RZX3843" s="114"/>
      <c r="RZY3843" s="114"/>
      <c r="RZZ3843" s="114"/>
      <c r="SAA3843" s="114"/>
      <c r="SAB3843" s="114"/>
      <c r="SAC3843" s="114"/>
      <c r="SAD3843" s="116"/>
      <c r="SAE3843" s="114"/>
      <c r="SAF3843" s="115"/>
      <c r="SAG3843" s="115"/>
      <c r="SAH3843" s="115"/>
      <c r="SAI3843" s="113"/>
      <c r="SAJ3843" s="114"/>
      <c r="SAK3843" s="114"/>
      <c r="SAL3843" s="113"/>
      <c r="SAM3843" s="118"/>
      <c r="SAN3843" s="117"/>
      <c r="SAO3843" s="114"/>
      <c r="SAP3843" s="114"/>
      <c r="SAQ3843" s="114"/>
      <c r="SAR3843" s="114"/>
      <c r="SAS3843" s="114"/>
      <c r="SAT3843" s="114"/>
      <c r="SAU3843" s="114"/>
      <c r="SAV3843" s="114"/>
      <c r="SAW3843" s="114"/>
      <c r="SAX3843" s="114"/>
      <c r="SAY3843" s="116"/>
      <c r="SAZ3843" s="114"/>
      <c r="SBA3843" s="115"/>
      <c r="SBB3843" s="115"/>
      <c r="SBC3843" s="115"/>
      <c r="SBD3843" s="113"/>
      <c r="SBE3843" s="114"/>
      <c r="SBF3843" s="114"/>
      <c r="SBG3843" s="113"/>
      <c r="SBH3843" s="118"/>
      <c r="SBI3843" s="117"/>
      <c r="SBJ3843" s="114"/>
      <c r="SBK3843" s="114"/>
      <c r="SBL3843" s="114"/>
      <c r="SBM3843" s="114"/>
      <c r="SBN3843" s="114"/>
      <c r="SBO3843" s="114"/>
      <c r="SBP3843" s="114"/>
      <c r="SBQ3843" s="114"/>
      <c r="SBR3843" s="114"/>
      <c r="SBS3843" s="114"/>
      <c r="SBT3843" s="116"/>
      <c r="SBU3843" s="114"/>
      <c r="SBV3843" s="115"/>
      <c r="SBW3843" s="115"/>
      <c r="SBX3843" s="115"/>
      <c r="SBY3843" s="113"/>
      <c r="SBZ3843" s="114"/>
      <c r="SCA3843" s="114"/>
      <c r="SCB3843" s="113"/>
      <c r="SCC3843" s="118"/>
      <c r="SCD3843" s="117"/>
      <c r="SCE3843" s="114"/>
      <c r="SCF3843" s="114"/>
      <c r="SCG3843" s="114"/>
      <c r="SCH3843" s="114"/>
      <c r="SCI3843" s="114"/>
      <c r="SCJ3843" s="114"/>
      <c r="SCK3843" s="114"/>
      <c r="SCL3843" s="114"/>
      <c r="SCM3843" s="114"/>
      <c r="SCN3843" s="114"/>
      <c r="SCO3843" s="116"/>
      <c r="SCP3843" s="114"/>
      <c r="SCQ3843" s="115"/>
      <c r="SCR3843" s="115"/>
      <c r="SCS3843" s="115"/>
      <c r="SCT3843" s="113"/>
      <c r="SCU3843" s="114"/>
      <c r="SCV3843" s="114"/>
      <c r="SCW3843" s="113"/>
      <c r="SCX3843" s="118"/>
      <c r="SCY3843" s="117"/>
      <c r="SCZ3843" s="114"/>
      <c r="SDA3843" s="114"/>
      <c r="SDB3843" s="114"/>
      <c r="SDC3843" s="114"/>
      <c r="SDD3843" s="114"/>
      <c r="SDE3843" s="114"/>
      <c r="SDF3843" s="114"/>
      <c r="SDG3843" s="114"/>
      <c r="SDH3843" s="114"/>
      <c r="SDI3843" s="114"/>
      <c r="SDJ3843" s="116"/>
      <c r="SDK3843" s="114"/>
      <c r="SDL3843" s="115"/>
      <c r="SDM3843" s="115"/>
      <c r="SDN3843" s="115"/>
      <c r="SDO3843" s="113"/>
      <c r="SDP3843" s="114"/>
      <c r="SDQ3843" s="114"/>
      <c r="SDR3843" s="113"/>
      <c r="SDS3843" s="118"/>
      <c r="SDT3843" s="117"/>
      <c r="SDU3843" s="114"/>
      <c r="SDV3843" s="114"/>
      <c r="SDW3843" s="114"/>
      <c r="SDX3843" s="114"/>
      <c r="SDY3843" s="114"/>
      <c r="SDZ3843" s="114"/>
      <c r="SEA3843" s="114"/>
      <c r="SEB3843" s="114"/>
      <c r="SEC3843" s="114"/>
      <c r="SED3843" s="114"/>
      <c r="SEE3843" s="116"/>
      <c r="SEF3843" s="114"/>
      <c r="SEG3843" s="115"/>
      <c r="SEH3843" s="115"/>
      <c r="SEI3843" s="115"/>
      <c r="SEJ3843" s="113"/>
      <c r="SEK3843" s="114"/>
      <c r="SEL3843" s="114"/>
      <c r="SEM3843" s="113"/>
      <c r="SEN3843" s="118"/>
      <c r="SEO3843" s="117"/>
      <c r="SEP3843" s="114"/>
      <c r="SEQ3843" s="114"/>
      <c r="SER3843" s="114"/>
      <c r="SES3843" s="114"/>
      <c r="SET3843" s="114"/>
      <c r="SEU3843" s="114"/>
      <c r="SEV3843" s="114"/>
      <c r="SEW3843" s="114"/>
      <c r="SEX3843" s="114"/>
      <c r="SEY3843" s="114"/>
      <c r="SEZ3843" s="116"/>
      <c r="SFA3843" s="114"/>
      <c r="SFB3843" s="115"/>
      <c r="SFC3843" s="115"/>
      <c r="SFD3843" s="115"/>
      <c r="SFE3843" s="113"/>
      <c r="SFF3843" s="114"/>
      <c r="SFG3843" s="114"/>
      <c r="SFH3843" s="113"/>
      <c r="SFI3843" s="118"/>
      <c r="SFJ3843" s="117"/>
      <c r="SFK3843" s="114"/>
      <c r="SFL3843" s="114"/>
      <c r="SFM3843" s="114"/>
      <c r="SFN3843" s="114"/>
      <c r="SFO3843" s="114"/>
      <c r="SFP3843" s="114"/>
      <c r="SFQ3843" s="114"/>
      <c r="SFR3843" s="114"/>
      <c r="SFS3843" s="114"/>
      <c r="SFT3843" s="114"/>
      <c r="SFU3843" s="116"/>
      <c r="SFV3843" s="114"/>
      <c r="SFW3843" s="115"/>
      <c r="SFX3843" s="115"/>
      <c r="SFY3843" s="115"/>
      <c r="SFZ3843" s="113"/>
      <c r="SGA3843" s="114"/>
      <c r="SGB3843" s="114"/>
      <c r="SGC3843" s="113"/>
      <c r="SGD3843" s="118"/>
      <c r="SGE3843" s="117"/>
      <c r="SGF3843" s="114"/>
      <c r="SGG3843" s="114"/>
      <c r="SGH3843" s="114"/>
      <c r="SGI3843" s="114"/>
      <c r="SGJ3843" s="114"/>
      <c r="SGK3843" s="114"/>
      <c r="SGL3843" s="114"/>
      <c r="SGM3843" s="114"/>
      <c r="SGN3843" s="114"/>
      <c r="SGO3843" s="114"/>
      <c r="SGP3843" s="116"/>
      <c r="SGQ3843" s="114"/>
      <c r="SGR3843" s="115"/>
      <c r="SGS3843" s="115"/>
      <c r="SGT3843" s="115"/>
      <c r="SGU3843" s="113"/>
      <c r="SGV3843" s="114"/>
      <c r="SGW3843" s="114"/>
      <c r="SGX3843" s="113"/>
      <c r="SGY3843" s="118"/>
      <c r="SGZ3843" s="117"/>
      <c r="SHA3843" s="114"/>
      <c r="SHB3843" s="114"/>
      <c r="SHC3843" s="114"/>
      <c r="SHD3843" s="114"/>
      <c r="SHE3843" s="114"/>
      <c r="SHF3843" s="114"/>
      <c r="SHG3843" s="114"/>
      <c r="SHH3843" s="114"/>
      <c r="SHI3843" s="114"/>
      <c r="SHJ3843" s="114"/>
      <c r="SHK3843" s="116"/>
      <c r="SHL3843" s="114"/>
      <c r="SHM3843" s="115"/>
      <c r="SHN3843" s="115"/>
      <c r="SHO3843" s="115"/>
      <c r="SHP3843" s="113"/>
      <c r="SHQ3843" s="114"/>
      <c r="SHR3843" s="114"/>
      <c r="SHS3843" s="113"/>
      <c r="SHT3843" s="118"/>
      <c r="SHU3843" s="117"/>
      <c r="SHV3843" s="114"/>
      <c r="SHW3843" s="114"/>
      <c r="SHX3843" s="114"/>
      <c r="SHY3843" s="114"/>
      <c r="SHZ3843" s="114"/>
      <c r="SIA3843" s="114"/>
      <c r="SIB3843" s="114"/>
      <c r="SIC3843" s="114"/>
      <c r="SID3843" s="114"/>
      <c r="SIE3843" s="114"/>
      <c r="SIF3843" s="116"/>
      <c r="SIG3843" s="114"/>
      <c r="SIH3843" s="115"/>
      <c r="SII3843" s="115"/>
      <c r="SIJ3843" s="115"/>
      <c r="SIK3843" s="113"/>
      <c r="SIL3843" s="114"/>
      <c r="SIM3843" s="114"/>
      <c r="SIN3843" s="113"/>
      <c r="SIO3843" s="118"/>
      <c r="SIP3843" s="117"/>
      <c r="SIQ3843" s="114"/>
      <c r="SIR3843" s="114"/>
      <c r="SIS3843" s="114"/>
      <c r="SIT3843" s="114"/>
      <c r="SIU3843" s="114"/>
      <c r="SIV3843" s="114"/>
      <c r="SIW3843" s="114"/>
      <c r="SIX3843" s="114"/>
      <c r="SIY3843" s="114"/>
      <c r="SIZ3843" s="114"/>
      <c r="SJA3843" s="116"/>
      <c r="SJB3843" s="114"/>
      <c r="SJC3843" s="115"/>
      <c r="SJD3843" s="115"/>
      <c r="SJE3843" s="115"/>
      <c r="SJF3843" s="113"/>
      <c r="SJG3843" s="114"/>
      <c r="SJH3843" s="114"/>
      <c r="SJI3843" s="113"/>
      <c r="SJJ3843" s="118"/>
      <c r="SJK3843" s="117"/>
      <c r="SJL3843" s="114"/>
      <c r="SJM3843" s="114"/>
      <c r="SJN3843" s="114"/>
      <c r="SJO3843" s="114"/>
      <c r="SJP3843" s="114"/>
      <c r="SJQ3843" s="114"/>
      <c r="SJR3843" s="114"/>
      <c r="SJS3843" s="114"/>
      <c r="SJT3843" s="114"/>
      <c r="SJU3843" s="114"/>
      <c r="SJV3843" s="116"/>
      <c r="SJW3843" s="114"/>
      <c r="SJX3843" s="115"/>
      <c r="SJY3843" s="115"/>
      <c r="SJZ3843" s="115"/>
      <c r="SKA3843" s="113"/>
      <c r="SKB3843" s="114"/>
      <c r="SKC3843" s="114"/>
      <c r="SKD3843" s="113"/>
      <c r="SKE3843" s="118"/>
      <c r="SKF3843" s="117"/>
      <c r="SKG3843" s="114"/>
      <c r="SKH3843" s="114"/>
      <c r="SKI3843" s="114"/>
      <c r="SKJ3843" s="114"/>
      <c r="SKK3843" s="114"/>
      <c r="SKL3843" s="114"/>
      <c r="SKM3843" s="114"/>
      <c r="SKN3843" s="114"/>
      <c r="SKO3843" s="114"/>
      <c r="SKP3843" s="114"/>
      <c r="SKQ3843" s="116"/>
      <c r="SKR3843" s="114"/>
      <c r="SKS3843" s="115"/>
      <c r="SKT3843" s="115"/>
      <c r="SKU3843" s="115"/>
      <c r="SKV3843" s="113"/>
      <c r="SKW3843" s="114"/>
      <c r="SKX3843" s="114"/>
      <c r="SKY3843" s="113"/>
      <c r="SKZ3843" s="118"/>
      <c r="SLA3843" s="117"/>
      <c r="SLB3843" s="114"/>
      <c r="SLC3843" s="114"/>
      <c r="SLD3843" s="114"/>
      <c r="SLE3843" s="114"/>
      <c r="SLF3843" s="114"/>
      <c r="SLG3843" s="114"/>
      <c r="SLH3843" s="114"/>
      <c r="SLI3843" s="114"/>
      <c r="SLJ3843" s="114"/>
      <c r="SLK3843" s="114"/>
      <c r="SLL3843" s="116"/>
      <c r="SLM3843" s="114"/>
      <c r="SLN3843" s="115"/>
      <c r="SLO3843" s="115"/>
      <c r="SLP3843" s="115"/>
      <c r="SLQ3843" s="113"/>
      <c r="SLR3843" s="114"/>
      <c r="SLS3843" s="114"/>
      <c r="SLT3843" s="113"/>
      <c r="SLU3843" s="118"/>
      <c r="SLV3843" s="117"/>
      <c r="SLW3843" s="114"/>
      <c r="SLX3843" s="114"/>
      <c r="SLY3843" s="114"/>
      <c r="SLZ3843" s="114"/>
      <c r="SMA3843" s="114"/>
      <c r="SMB3843" s="114"/>
      <c r="SMC3843" s="114"/>
      <c r="SMD3843" s="114"/>
      <c r="SME3843" s="114"/>
      <c r="SMF3843" s="114"/>
      <c r="SMG3843" s="116"/>
      <c r="SMH3843" s="114"/>
      <c r="SMI3843" s="115"/>
      <c r="SMJ3843" s="115"/>
      <c r="SMK3843" s="115"/>
      <c r="SML3843" s="113"/>
      <c r="SMM3843" s="114"/>
      <c r="SMN3843" s="114"/>
      <c r="SMO3843" s="113"/>
      <c r="SMP3843" s="118"/>
      <c r="SMQ3843" s="117"/>
      <c r="SMR3843" s="114"/>
      <c r="SMS3843" s="114"/>
      <c r="SMT3843" s="114"/>
      <c r="SMU3843" s="114"/>
      <c r="SMV3843" s="114"/>
      <c r="SMW3843" s="114"/>
      <c r="SMX3843" s="114"/>
      <c r="SMY3843" s="114"/>
      <c r="SMZ3843" s="114"/>
      <c r="SNA3843" s="114"/>
      <c r="SNB3843" s="116"/>
      <c r="SNC3843" s="114"/>
      <c r="SND3843" s="115"/>
      <c r="SNE3843" s="115"/>
      <c r="SNF3843" s="115"/>
      <c r="SNG3843" s="113"/>
      <c r="SNH3843" s="114"/>
      <c r="SNI3843" s="114"/>
      <c r="SNJ3843" s="113"/>
      <c r="SNK3843" s="118"/>
      <c r="SNL3843" s="117"/>
      <c r="SNM3843" s="114"/>
      <c r="SNN3843" s="114"/>
      <c r="SNO3843" s="114"/>
      <c r="SNP3843" s="114"/>
      <c r="SNQ3843" s="114"/>
      <c r="SNR3843" s="114"/>
      <c r="SNS3843" s="114"/>
      <c r="SNT3843" s="114"/>
      <c r="SNU3843" s="114"/>
      <c r="SNV3843" s="114"/>
      <c r="SNW3843" s="116"/>
      <c r="SNX3843" s="114"/>
      <c r="SNY3843" s="115"/>
      <c r="SNZ3843" s="115"/>
      <c r="SOA3843" s="115"/>
      <c r="SOB3843" s="113"/>
      <c r="SOC3843" s="114"/>
      <c r="SOD3843" s="114"/>
      <c r="SOE3843" s="113"/>
      <c r="SOF3843" s="118"/>
      <c r="SOG3843" s="117"/>
      <c r="SOH3843" s="114"/>
      <c r="SOI3843" s="114"/>
      <c r="SOJ3843" s="114"/>
      <c r="SOK3843" s="114"/>
      <c r="SOL3843" s="114"/>
      <c r="SOM3843" s="114"/>
      <c r="SON3843" s="114"/>
      <c r="SOO3843" s="114"/>
      <c r="SOP3843" s="114"/>
      <c r="SOQ3843" s="114"/>
      <c r="SOR3843" s="116"/>
      <c r="SOS3843" s="114"/>
      <c r="SOT3843" s="115"/>
      <c r="SOU3843" s="115"/>
      <c r="SOV3843" s="115"/>
      <c r="SOW3843" s="113"/>
      <c r="SOX3843" s="114"/>
      <c r="SOY3843" s="114"/>
      <c r="SOZ3843" s="113"/>
      <c r="SPA3843" s="118"/>
      <c r="SPB3843" s="117"/>
      <c r="SPC3843" s="114"/>
      <c r="SPD3843" s="114"/>
      <c r="SPE3843" s="114"/>
      <c r="SPF3843" s="114"/>
      <c r="SPG3843" s="114"/>
      <c r="SPH3843" s="114"/>
      <c r="SPI3843" s="114"/>
      <c r="SPJ3843" s="114"/>
      <c r="SPK3843" s="114"/>
      <c r="SPL3843" s="114"/>
      <c r="SPM3843" s="116"/>
      <c r="SPN3843" s="114"/>
      <c r="SPO3843" s="115"/>
      <c r="SPP3843" s="115"/>
      <c r="SPQ3843" s="115"/>
      <c r="SPR3843" s="113"/>
      <c r="SPS3843" s="114"/>
      <c r="SPT3843" s="114"/>
      <c r="SPU3843" s="113"/>
      <c r="SPV3843" s="118"/>
      <c r="SPW3843" s="117"/>
      <c r="SPX3843" s="114"/>
      <c r="SPY3843" s="114"/>
      <c r="SPZ3843" s="114"/>
      <c r="SQA3843" s="114"/>
      <c r="SQB3843" s="114"/>
      <c r="SQC3843" s="114"/>
      <c r="SQD3843" s="114"/>
      <c r="SQE3843" s="114"/>
      <c r="SQF3843" s="114"/>
      <c r="SQG3843" s="114"/>
      <c r="SQH3843" s="116"/>
      <c r="SQI3843" s="114"/>
      <c r="SQJ3843" s="115"/>
      <c r="SQK3843" s="115"/>
      <c r="SQL3843" s="115"/>
      <c r="SQM3843" s="113"/>
      <c r="SQN3843" s="114"/>
      <c r="SQO3843" s="114"/>
      <c r="SQP3843" s="113"/>
      <c r="SQQ3843" s="118"/>
      <c r="SQR3843" s="117"/>
      <c r="SQS3843" s="114"/>
      <c r="SQT3843" s="114"/>
      <c r="SQU3843" s="114"/>
      <c r="SQV3843" s="114"/>
      <c r="SQW3843" s="114"/>
      <c r="SQX3843" s="114"/>
      <c r="SQY3843" s="114"/>
      <c r="SQZ3843" s="114"/>
      <c r="SRA3843" s="114"/>
      <c r="SRB3843" s="114"/>
      <c r="SRC3843" s="116"/>
      <c r="SRD3843" s="114"/>
      <c r="SRE3843" s="115"/>
      <c r="SRF3843" s="115"/>
      <c r="SRG3843" s="115"/>
      <c r="SRH3843" s="113"/>
      <c r="SRI3843" s="114"/>
      <c r="SRJ3843" s="114"/>
      <c r="SRK3843" s="113"/>
      <c r="SRL3843" s="118"/>
      <c r="SRM3843" s="117"/>
      <c r="SRN3843" s="114"/>
      <c r="SRO3843" s="114"/>
      <c r="SRP3843" s="114"/>
      <c r="SRQ3843" s="114"/>
      <c r="SRR3843" s="114"/>
      <c r="SRS3843" s="114"/>
      <c r="SRT3843" s="114"/>
      <c r="SRU3843" s="114"/>
      <c r="SRV3843" s="114"/>
      <c r="SRW3843" s="114"/>
      <c r="SRX3843" s="116"/>
      <c r="SRY3843" s="114"/>
      <c r="SRZ3843" s="115"/>
      <c r="SSA3843" s="115"/>
      <c r="SSB3843" s="115"/>
      <c r="SSC3843" s="113"/>
      <c r="SSD3843" s="114"/>
      <c r="SSE3843" s="114"/>
      <c r="SSF3843" s="113"/>
      <c r="SSG3843" s="118"/>
      <c r="SSH3843" s="117"/>
      <c r="SSI3843" s="114"/>
      <c r="SSJ3843" s="114"/>
      <c r="SSK3843" s="114"/>
      <c r="SSL3843" s="114"/>
      <c r="SSM3843" s="114"/>
      <c r="SSN3843" s="114"/>
      <c r="SSO3843" s="114"/>
      <c r="SSP3843" s="114"/>
      <c r="SSQ3843" s="114"/>
      <c r="SSR3843" s="114"/>
      <c r="SSS3843" s="116"/>
      <c r="SST3843" s="114"/>
      <c r="SSU3843" s="115"/>
      <c r="SSV3843" s="115"/>
      <c r="SSW3843" s="115"/>
      <c r="SSX3843" s="113"/>
      <c r="SSY3843" s="114"/>
      <c r="SSZ3843" s="114"/>
      <c r="STA3843" s="113"/>
      <c r="STB3843" s="118"/>
      <c r="STC3843" s="117"/>
      <c r="STD3843" s="114"/>
      <c r="STE3843" s="114"/>
      <c r="STF3843" s="114"/>
      <c r="STG3843" s="114"/>
      <c r="STH3843" s="114"/>
      <c r="STI3843" s="114"/>
      <c r="STJ3843" s="114"/>
      <c r="STK3843" s="114"/>
      <c r="STL3843" s="114"/>
      <c r="STM3843" s="114"/>
      <c r="STN3843" s="116"/>
      <c r="STO3843" s="114"/>
      <c r="STP3843" s="115"/>
      <c r="STQ3843" s="115"/>
      <c r="STR3843" s="115"/>
      <c r="STS3843" s="113"/>
      <c r="STT3843" s="114"/>
      <c r="STU3843" s="114"/>
      <c r="STV3843" s="113"/>
      <c r="STW3843" s="118"/>
      <c r="STX3843" s="117"/>
      <c r="STY3843" s="114"/>
      <c r="STZ3843" s="114"/>
      <c r="SUA3843" s="114"/>
      <c r="SUB3843" s="114"/>
      <c r="SUC3843" s="114"/>
      <c r="SUD3843" s="114"/>
      <c r="SUE3843" s="114"/>
      <c r="SUF3843" s="114"/>
      <c r="SUG3843" s="114"/>
      <c r="SUH3843" s="114"/>
      <c r="SUI3843" s="116"/>
      <c r="SUJ3843" s="114"/>
      <c r="SUK3843" s="115"/>
      <c r="SUL3843" s="115"/>
      <c r="SUM3843" s="115"/>
      <c r="SUN3843" s="113"/>
      <c r="SUO3843" s="114"/>
      <c r="SUP3843" s="114"/>
      <c r="SUQ3843" s="113"/>
      <c r="SUR3843" s="118"/>
      <c r="SUS3843" s="117"/>
      <c r="SUT3843" s="114"/>
      <c r="SUU3843" s="114"/>
      <c r="SUV3843" s="114"/>
      <c r="SUW3843" s="114"/>
      <c r="SUX3843" s="114"/>
      <c r="SUY3843" s="114"/>
      <c r="SUZ3843" s="114"/>
      <c r="SVA3843" s="114"/>
      <c r="SVB3843" s="114"/>
      <c r="SVC3843" s="114"/>
      <c r="SVD3843" s="116"/>
      <c r="SVE3843" s="114"/>
      <c r="SVF3843" s="115"/>
      <c r="SVG3843" s="115"/>
      <c r="SVH3843" s="115"/>
      <c r="SVI3843" s="113"/>
      <c r="SVJ3843" s="114"/>
      <c r="SVK3843" s="114"/>
      <c r="SVL3843" s="113"/>
      <c r="SVM3843" s="118"/>
      <c r="SVN3843" s="117"/>
      <c r="SVO3843" s="114"/>
      <c r="SVP3843" s="114"/>
      <c r="SVQ3843" s="114"/>
      <c r="SVR3843" s="114"/>
      <c r="SVS3843" s="114"/>
      <c r="SVT3843" s="114"/>
      <c r="SVU3843" s="114"/>
      <c r="SVV3843" s="114"/>
      <c r="SVW3843" s="114"/>
      <c r="SVX3843" s="114"/>
      <c r="SVY3843" s="116"/>
      <c r="SVZ3843" s="114"/>
      <c r="SWA3843" s="115"/>
      <c r="SWB3843" s="115"/>
      <c r="SWC3843" s="115"/>
      <c r="SWD3843" s="113"/>
      <c r="SWE3843" s="114"/>
      <c r="SWF3843" s="114"/>
      <c r="SWG3843" s="113"/>
      <c r="SWH3843" s="118"/>
      <c r="SWI3843" s="117"/>
      <c r="SWJ3843" s="114"/>
      <c r="SWK3843" s="114"/>
      <c r="SWL3843" s="114"/>
      <c r="SWM3843" s="114"/>
      <c r="SWN3843" s="114"/>
      <c r="SWO3843" s="114"/>
      <c r="SWP3843" s="114"/>
      <c r="SWQ3843" s="114"/>
      <c r="SWR3843" s="114"/>
      <c r="SWS3843" s="114"/>
      <c r="SWT3843" s="116"/>
      <c r="SWU3843" s="114"/>
      <c r="SWV3843" s="115"/>
      <c r="SWW3843" s="115"/>
      <c r="SWX3843" s="115"/>
      <c r="SWY3843" s="113"/>
      <c r="SWZ3843" s="114"/>
      <c r="SXA3843" s="114"/>
      <c r="SXB3843" s="113"/>
      <c r="SXC3843" s="118"/>
      <c r="SXD3843" s="117"/>
      <c r="SXE3843" s="114"/>
      <c r="SXF3843" s="114"/>
      <c r="SXG3843" s="114"/>
      <c r="SXH3843" s="114"/>
      <c r="SXI3843" s="114"/>
      <c r="SXJ3843" s="114"/>
      <c r="SXK3843" s="114"/>
      <c r="SXL3843" s="114"/>
      <c r="SXM3843" s="114"/>
      <c r="SXN3843" s="114"/>
      <c r="SXO3843" s="116"/>
      <c r="SXP3843" s="114"/>
      <c r="SXQ3843" s="115"/>
      <c r="SXR3843" s="115"/>
      <c r="SXS3843" s="115"/>
      <c r="SXT3843" s="113"/>
      <c r="SXU3843" s="114"/>
      <c r="SXV3843" s="114"/>
      <c r="SXW3843" s="113"/>
      <c r="SXX3843" s="118"/>
      <c r="SXY3843" s="117"/>
      <c r="SXZ3843" s="114"/>
      <c r="SYA3843" s="114"/>
      <c r="SYB3843" s="114"/>
      <c r="SYC3843" s="114"/>
      <c r="SYD3843" s="114"/>
      <c r="SYE3843" s="114"/>
      <c r="SYF3843" s="114"/>
      <c r="SYG3843" s="114"/>
      <c r="SYH3843" s="114"/>
      <c r="SYI3843" s="114"/>
      <c r="SYJ3843" s="116"/>
      <c r="SYK3843" s="114"/>
      <c r="SYL3843" s="115"/>
      <c r="SYM3843" s="115"/>
      <c r="SYN3843" s="115"/>
      <c r="SYO3843" s="113"/>
      <c r="SYP3843" s="114"/>
      <c r="SYQ3843" s="114"/>
      <c r="SYR3843" s="113"/>
      <c r="SYS3843" s="118"/>
      <c r="SYT3843" s="117"/>
      <c r="SYU3843" s="114"/>
      <c r="SYV3843" s="114"/>
      <c r="SYW3843" s="114"/>
      <c r="SYX3843" s="114"/>
      <c r="SYY3843" s="114"/>
      <c r="SYZ3843" s="114"/>
      <c r="SZA3843" s="114"/>
      <c r="SZB3843" s="114"/>
      <c r="SZC3843" s="114"/>
      <c r="SZD3843" s="114"/>
      <c r="SZE3843" s="116"/>
      <c r="SZF3843" s="114"/>
      <c r="SZG3843" s="115"/>
      <c r="SZH3843" s="115"/>
      <c r="SZI3843" s="115"/>
      <c r="SZJ3843" s="113"/>
      <c r="SZK3843" s="114"/>
      <c r="SZL3843" s="114"/>
      <c r="SZM3843" s="113"/>
      <c r="SZN3843" s="118"/>
      <c r="SZO3843" s="117"/>
      <c r="SZP3843" s="114"/>
      <c r="SZQ3843" s="114"/>
      <c r="SZR3843" s="114"/>
      <c r="SZS3843" s="114"/>
      <c r="SZT3843" s="114"/>
      <c r="SZU3843" s="114"/>
      <c r="SZV3843" s="114"/>
      <c r="SZW3843" s="114"/>
      <c r="SZX3843" s="114"/>
      <c r="SZY3843" s="114"/>
      <c r="SZZ3843" s="116"/>
      <c r="TAA3843" s="114"/>
      <c r="TAB3843" s="115"/>
      <c r="TAC3843" s="115"/>
      <c r="TAD3843" s="115"/>
      <c r="TAE3843" s="113"/>
      <c r="TAF3843" s="114"/>
      <c r="TAG3843" s="114"/>
      <c r="TAH3843" s="113"/>
      <c r="TAI3843" s="118"/>
      <c r="TAJ3843" s="117"/>
      <c r="TAK3843" s="114"/>
      <c r="TAL3843" s="114"/>
      <c r="TAM3843" s="114"/>
      <c r="TAN3843" s="114"/>
      <c r="TAO3843" s="114"/>
      <c r="TAP3843" s="114"/>
      <c r="TAQ3843" s="114"/>
      <c r="TAR3843" s="114"/>
      <c r="TAS3843" s="114"/>
      <c r="TAT3843" s="114"/>
      <c r="TAU3843" s="116"/>
      <c r="TAV3843" s="114"/>
      <c r="TAW3843" s="115"/>
      <c r="TAX3843" s="115"/>
      <c r="TAY3843" s="115"/>
      <c r="TAZ3843" s="113"/>
      <c r="TBA3843" s="114"/>
      <c r="TBB3843" s="114"/>
      <c r="TBC3843" s="113"/>
      <c r="TBD3843" s="118"/>
      <c r="TBE3843" s="117"/>
      <c r="TBF3843" s="114"/>
      <c r="TBG3843" s="114"/>
      <c r="TBH3843" s="114"/>
      <c r="TBI3843" s="114"/>
      <c r="TBJ3843" s="114"/>
      <c r="TBK3843" s="114"/>
      <c r="TBL3843" s="114"/>
      <c r="TBM3843" s="114"/>
      <c r="TBN3843" s="114"/>
      <c r="TBO3843" s="114"/>
      <c r="TBP3843" s="116"/>
      <c r="TBQ3843" s="114"/>
      <c r="TBR3843" s="115"/>
      <c r="TBS3843" s="115"/>
      <c r="TBT3843" s="115"/>
      <c r="TBU3843" s="113"/>
      <c r="TBV3843" s="114"/>
      <c r="TBW3843" s="114"/>
      <c r="TBX3843" s="113"/>
      <c r="TBY3843" s="118"/>
      <c r="TBZ3843" s="117"/>
      <c r="TCA3843" s="114"/>
      <c r="TCB3843" s="114"/>
      <c r="TCC3843" s="114"/>
      <c r="TCD3843" s="114"/>
      <c r="TCE3843" s="114"/>
      <c r="TCF3843" s="114"/>
      <c r="TCG3843" s="114"/>
      <c r="TCH3843" s="114"/>
      <c r="TCI3843" s="114"/>
      <c r="TCJ3843" s="114"/>
      <c r="TCK3843" s="116"/>
      <c r="TCL3843" s="114"/>
      <c r="TCM3843" s="115"/>
      <c r="TCN3843" s="115"/>
      <c r="TCO3843" s="115"/>
      <c r="TCP3843" s="113"/>
      <c r="TCQ3843" s="114"/>
      <c r="TCR3843" s="114"/>
      <c r="TCS3843" s="113"/>
      <c r="TCT3843" s="118"/>
      <c r="TCU3843" s="117"/>
      <c r="TCV3843" s="114"/>
      <c r="TCW3843" s="114"/>
      <c r="TCX3843" s="114"/>
      <c r="TCY3843" s="114"/>
      <c r="TCZ3843" s="114"/>
      <c r="TDA3843" s="114"/>
      <c r="TDB3843" s="114"/>
      <c r="TDC3843" s="114"/>
      <c r="TDD3843" s="114"/>
      <c r="TDE3843" s="114"/>
      <c r="TDF3843" s="116"/>
      <c r="TDG3843" s="114"/>
      <c r="TDH3843" s="115"/>
      <c r="TDI3843" s="115"/>
      <c r="TDJ3843" s="115"/>
      <c r="TDK3843" s="113"/>
      <c r="TDL3843" s="114"/>
      <c r="TDM3843" s="114"/>
      <c r="TDN3843" s="113"/>
      <c r="TDO3843" s="118"/>
      <c r="TDP3843" s="117"/>
      <c r="TDQ3843" s="114"/>
      <c r="TDR3843" s="114"/>
      <c r="TDS3843" s="114"/>
      <c r="TDT3843" s="114"/>
      <c r="TDU3843" s="114"/>
      <c r="TDV3843" s="114"/>
      <c r="TDW3843" s="114"/>
      <c r="TDX3843" s="114"/>
      <c r="TDY3843" s="114"/>
      <c r="TDZ3843" s="114"/>
      <c r="TEA3843" s="116"/>
      <c r="TEB3843" s="114"/>
      <c r="TEC3843" s="115"/>
      <c r="TED3843" s="115"/>
      <c r="TEE3843" s="115"/>
      <c r="TEF3843" s="113"/>
      <c r="TEG3843" s="114"/>
      <c r="TEH3843" s="114"/>
      <c r="TEI3843" s="113"/>
      <c r="TEJ3843" s="118"/>
      <c r="TEK3843" s="117"/>
      <c r="TEL3843" s="114"/>
      <c r="TEM3843" s="114"/>
      <c r="TEN3843" s="114"/>
      <c r="TEO3843" s="114"/>
      <c r="TEP3843" s="114"/>
      <c r="TEQ3843" s="114"/>
      <c r="TER3843" s="114"/>
      <c r="TES3843" s="114"/>
      <c r="TET3843" s="114"/>
      <c r="TEU3843" s="114"/>
      <c r="TEV3843" s="116"/>
      <c r="TEW3843" s="114"/>
      <c r="TEX3843" s="115"/>
      <c r="TEY3843" s="115"/>
      <c r="TEZ3843" s="115"/>
      <c r="TFA3843" s="113"/>
      <c r="TFB3843" s="114"/>
      <c r="TFC3843" s="114"/>
      <c r="TFD3843" s="113"/>
      <c r="TFE3843" s="118"/>
      <c r="TFF3843" s="117"/>
      <c r="TFG3843" s="114"/>
      <c r="TFH3843" s="114"/>
      <c r="TFI3843" s="114"/>
      <c r="TFJ3843" s="114"/>
      <c r="TFK3843" s="114"/>
      <c r="TFL3843" s="114"/>
      <c r="TFM3843" s="114"/>
      <c r="TFN3843" s="114"/>
      <c r="TFO3843" s="114"/>
      <c r="TFP3843" s="114"/>
      <c r="TFQ3843" s="116"/>
      <c r="TFR3843" s="114"/>
      <c r="TFS3843" s="115"/>
      <c r="TFT3843" s="115"/>
      <c r="TFU3843" s="115"/>
      <c r="TFV3843" s="113"/>
      <c r="TFW3843" s="114"/>
      <c r="TFX3843" s="114"/>
      <c r="TFY3843" s="113"/>
      <c r="TFZ3843" s="118"/>
      <c r="TGA3843" s="117"/>
      <c r="TGB3843" s="114"/>
      <c r="TGC3843" s="114"/>
      <c r="TGD3843" s="114"/>
      <c r="TGE3843" s="114"/>
      <c r="TGF3843" s="114"/>
      <c r="TGG3843" s="114"/>
      <c r="TGH3843" s="114"/>
      <c r="TGI3843" s="114"/>
      <c r="TGJ3843" s="114"/>
      <c r="TGK3843" s="114"/>
      <c r="TGL3843" s="116"/>
      <c r="TGM3843" s="114"/>
      <c r="TGN3843" s="115"/>
      <c r="TGO3843" s="115"/>
      <c r="TGP3843" s="115"/>
      <c r="TGQ3843" s="113"/>
      <c r="TGR3843" s="114"/>
      <c r="TGS3843" s="114"/>
      <c r="TGT3843" s="113"/>
      <c r="TGU3843" s="118"/>
      <c r="TGV3843" s="117"/>
      <c r="TGW3843" s="114"/>
      <c r="TGX3843" s="114"/>
      <c r="TGY3843" s="114"/>
      <c r="TGZ3843" s="114"/>
      <c r="THA3843" s="114"/>
      <c r="THB3843" s="114"/>
      <c r="THC3843" s="114"/>
      <c r="THD3843" s="114"/>
      <c r="THE3843" s="114"/>
      <c r="THF3843" s="114"/>
      <c r="THG3843" s="116"/>
      <c r="THH3843" s="114"/>
      <c r="THI3843" s="115"/>
      <c r="THJ3843" s="115"/>
      <c r="THK3843" s="115"/>
      <c r="THL3843" s="113"/>
      <c r="THM3843" s="114"/>
      <c r="THN3843" s="114"/>
      <c r="THO3843" s="113"/>
      <c r="THP3843" s="118"/>
      <c r="THQ3843" s="117"/>
      <c r="THR3843" s="114"/>
      <c r="THS3843" s="114"/>
      <c r="THT3843" s="114"/>
      <c r="THU3843" s="114"/>
      <c r="THV3843" s="114"/>
      <c r="THW3843" s="114"/>
      <c r="THX3843" s="114"/>
      <c r="THY3843" s="114"/>
      <c r="THZ3843" s="114"/>
      <c r="TIA3843" s="114"/>
      <c r="TIB3843" s="116"/>
      <c r="TIC3843" s="114"/>
      <c r="TID3843" s="115"/>
      <c r="TIE3843" s="115"/>
      <c r="TIF3843" s="115"/>
      <c r="TIG3843" s="113"/>
      <c r="TIH3843" s="114"/>
      <c r="TII3843" s="114"/>
      <c r="TIJ3843" s="113"/>
      <c r="TIK3843" s="118"/>
      <c r="TIL3843" s="117"/>
      <c r="TIM3843" s="114"/>
      <c r="TIN3843" s="114"/>
      <c r="TIO3843" s="114"/>
      <c r="TIP3843" s="114"/>
      <c r="TIQ3843" s="114"/>
      <c r="TIR3843" s="114"/>
      <c r="TIS3843" s="114"/>
      <c r="TIT3843" s="114"/>
      <c r="TIU3843" s="114"/>
      <c r="TIV3843" s="114"/>
      <c r="TIW3843" s="116"/>
      <c r="TIX3843" s="114"/>
      <c r="TIY3843" s="115"/>
      <c r="TIZ3843" s="115"/>
      <c r="TJA3843" s="115"/>
      <c r="TJB3843" s="113"/>
      <c r="TJC3843" s="114"/>
      <c r="TJD3843" s="114"/>
      <c r="TJE3843" s="113"/>
      <c r="TJF3843" s="118"/>
      <c r="TJG3843" s="117"/>
      <c r="TJH3843" s="114"/>
      <c r="TJI3843" s="114"/>
      <c r="TJJ3843" s="114"/>
      <c r="TJK3843" s="114"/>
      <c r="TJL3843" s="114"/>
      <c r="TJM3843" s="114"/>
      <c r="TJN3843" s="114"/>
      <c r="TJO3843" s="114"/>
      <c r="TJP3843" s="114"/>
      <c r="TJQ3843" s="114"/>
      <c r="TJR3843" s="116"/>
      <c r="TJS3843" s="114"/>
      <c r="TJT3843" s="115"/>
      <c r="TJU3843" s="115"/>
      <c r="TJV3843" s="115"/>
      <c r="TJW3843" s="113"/>
      <c r="TJX3843" s="114"/>
      <c r="TJY3843" s="114"/>
      <c r="TJZ3843" s="113"/>
      <c r="TKA3843" s="118"/>
      <c r="TKB3843" s="117"/>
      <c r="TKC3843" s="114"/>
      <c r="TKD3843" s="114"/>
      <c r="TKE3843" s="114"/>
      <c r="TKF3843" s="114"/>
      <c r="TKG3843" s="114"/>
      <c r="TKH3843" s="114"/>
      <c r="TKI3843" s="114"/>
      <c r="TKJ3843" s="114"/>
      <c r="TKK3843" s="114"/>
      <c r="TKL3843" s="114"/>
      <c r="TKM3843" s="116"/>
      <c r="TKN3843" s="114"/>
      <c r="TKO3843" s="115"/>
      <c r="TKP3843" s="115"/>
      <c r="TKQ3843" s="115"/>
      <c r="TKR3843" s="113"/>
      <c r="TKS3843" s="114"/>
      <c r="TKT3843" s="114"/>
      <c r="TKU3843" s="113"/>
      <c r="TKV3843" s="118"/>
      <c r="TKW3843" s="117"/>
      <c r="TKX3843" s="114"/>
      <c r="TKY3843" s="114"/>
      <c r="TKZ3843" s="114"/>
      <c r="TLA3843" s="114"/>
      <c r="TLB3843" s="114"/>
      <c r="TLC3843" s="114"/>
      <c r="TLD3843" s="114"/>
      <c r="TLE3843" s="114"/>
      <c r="TLF3843" s="114"/>
      <c r="TLG3843" s="114"/>
      <c r="TLH3843" s="116"/>
      <c r="TLI3843" s="114"/>
      <c r="TLJ3843" s="115"/>
      <c r="TLK3843" s="115"/>
      <c r="TLL3843" s="115"/>
      <c r="TLM3843" s="113"/>
      <c r="TLN3843" s="114"/>
      <c r="TLO3843" s="114"/>
      <c r="TLP3843" s="113"/>
      <c r="TLQ3843" s="118"/>
      <c r="TLR3843" s="117"/>
      <c r="TLS3843" s="114"/>
      <c r="TLT3843" s="114"/>
      <c r="TLU3843" s="114"/>
      <c r="TLV3843" s="114"/>
      <c r="TLW3843" s="114"/>
      <c r="TLX3843" s="114"/>
      <c r="TLY3843" s="114"/>
      <c r="TLZ3843" s="114"/>
      <c r="TMA3843" s="114"/>
      <c r="TMB3843" s="114"/>
      <c r="TMC3843" s="116"/>
      <c r="TMD3843" s="114"/>
      <c r="TME3843" s="115"/>
      <c r="TMF3843" s="115"/>
      <c r="TMG3843" s="115"/>
      <c r="TMH3843" s="113"/>
      <c r="TMI3843" s="114"/>
      <c r="TMJ3843" s="114"/>
      <c r="TMK3843" s="113"/>
      <c r="TML3843" s="118"/>
      <c r="TMM3843" s="117"/>
      <c r="TMN3843" s="114"/>
      <c r="TMO3843" s="114"/>
      <c r="TMP3843" s="114"/>
      <c r="TMQ3843" s="114"/>
      <c r="TMR3843" s="114"/>
      <c r="TMS3843" s="114"/>
      <c r="TMT3843" s="114"/>
      <c r="TMU3843" s="114"/>
      <c r="TMV3843" s="114"/>
      <c r="TMW3843" s="114"/>
      <c r="TMX3843" s="116"/>
      <c r="TMY3843" s="114"/>
      <c r="TMZ3843" s="115"/>
      <c r="TNA3843" s="115"/>
      <c r="TNB3843" s="115"/>
      <c r="TNC3843" s="113"/>
      <c r="TND3843" s="114"/>
      <c r="TNE3843" s="114"/>
      <c r="TNF3843" s="113"/>
      <c r="TNG3843" s="118"/>
      <c r="TNH3843" s="117"/>
      <c r="TNI3843" s="114"/>
      <c r="TNJ3843" s="114"/>
      <c r="TNK3843" s="114"/>
      <c r="TNL3843" s="114"/>
      <c r="TNM3843" s="114"/>
      <c r="TNN3843" s="114"/>
      <c r="TNO3843" s="114"/>
      <c r="TNP3843" s="114"/>
      <c r="TNQ3843" s="114"/>
      <c r="TNR3843" s="114"/>
      <c r="TNS3843" s="116"/>
      <c r="TNT3843" s="114"/>
      <c r="TNU3843" s="115"/>
      <c r="TNV3843" s="115"/>
      <c r="TNW3843" s="115"/>
      <c r="TNX3843" s="113"/>
      <c r="TNY3843" s="114"/>
      <c r="TNZ3843" s="114"/>
      <c r="TOA3843" s="113"/>
      <c r="TOB3843" s="118"/>
      <c r="TOC3843" s="117"/>
      <c r="TOD3843" s="114"/>
      <c r="TOE3843" s="114"/>
      <c r="TOF3843" s="114"/>
      <c r="TOG3843" s="114"/>
      <c r="TOH3843" s="114"/>
      <c r="TOI3843" s="114"/>
      <c r="TOJ3843" s="114"/>
      <c r="TOK3843" s="114"/>
      <c r="TOL3843" s="114"/>
      <c r="TOM3843" s="114"/>
      <c r="TON3843" s="116"/>
      <c r="TOO3843" s="114"/>
      <c r="TOP3843" s="115"/>
      <c r="TOQ3843" s="115"/>
      <c r="TOR3843" s="115"/>
      <c r="TOS3843" s="113"/>
      <c r="TOT3843" s="114"/>
      <c r="TOU3843" s="114"/>
      <c r="TOV3843" s="113"/>
      <c r="TOW3843" s="118"/>
      <c r="TOX3843" s="117"/>
      <c r="TOY3843" s="114"/>
      <c r="TOZ3843" s="114"/>
      <c r="TPA3843" s="114"/>
      <c r="TPB3843" s="114"/>
      <c r="TPC3843" s="114"/>
      <c r="TPD3843" s="114"/>
      <c r="TPE3843" s="114"/>
      <c r="TPF3843" s="114"/>
      <c r="TPG3843" s="114"/>
      <c r="TPH3843" s="114"/>
      <c r="TPI3843" s="116"/>
      <c r="TPJ3843" s="114"/>
      <c r="TPK3843" s="115"/>
      <c r="TPL3843" s="115"/>
      <c r="TPM3843" s="115"/>
      <c r="TPN3843" s="113"/>
      <c r="TPO3843" s="114"/>
      <c r="TPP3843" s="114"/>
      <c r="TPQ3843" s="113"/>
      <c r="TPR3843" s="118"/>
      <c r="TPS3843" s="117"/>
      <c r="TPT3843" s="114"/>
      <c r="TPU3843" s="114"/>
      <c r="TPV3843" s="114"/>
      <c r="TPW3843" s="114"/>
      <c r="TPX3843" s="114"/>
      <c r="TPY3843" s="114"/>
      <c r="TPZ3843" s="114"/>
      <c r="TQA3843" s="114"/>
      <c r="TQB3843" s="114"/>
      <c r="TQC3843" s="114"/>
      <c r="TQD3843" s="116"/>
      <c r="TQE3843" s="114"/>
      <c r="TQF3843" s="115"/>
      <c r="TQG3843" s="115"/>
      <c r="TQH3843" s="115"/>
      <c r="TQI3843" s="113"/>
      <c r="TQJ3843" s="114"/>
      <c r="TQK3843" s="114"/>
      <c r="TQL3843" s="113"/>
      <c r="TQM3843" s="118"/>
      <c r="TQN3843" s="117"/>
      <c r="TQO3843" s="114"/>
      <c r="TQP3843" s="114"/>
      <c r="TQQ3843" s="114"/>
      <c r="TQR3843" s="114"/>
      <c r="TQS3843" s="114"/>
      <c r="TQT3843" s="114"/>
      <c r="TQU3843" s="114"/>
      <c r="TQV3843" s="114"/>
      <c r="TQW3843" s="114"/>
      <c r="TQX3843" s="114"/>
      <c r="TQY3843" s="116"/>
      <c r="TQZ3843" s="114"/>
      <c r="TRA3843" s="115"/>
      <c r="TRB3843" s="115"/>
      <c r="TRC3843" s="115"/>
      <c r="TRD3843" s="113"/>
      <c r="TRE3843" s="114"/>
      <c r="TRF3843" s="114"/>
      <c r="TRG3843" s="113"/>
      <c r="TRH3843" s="118"/>
      <c r="TRI3843" s="117"/>
      <c r="TRJ3843" s="114"/>
      <c r="TRK3843" s="114"/>
      <c r="TRL3843" s="114"/>
      <c r="TRM3843" s="114"/>
      <c r="TRN3843" s="114"/>
      <c r="TRO3843" s="114"/>
      <c r="TRP3843" s="114"/>
      <c r="TRQ3843" s="114"/>
      <c r="TRR3843" s="114"/>
      <c r="TRS3843" s="114"/>
      <c r="TRT3843" s="116"/>
      <c r="TRU3843" s="114"/>
      <c r="TRV3843" s="115"/>
      <c r="TRW3843" s="115"/>
      <c r="TRX3843" s="115"/>
      <c r="TRY3843" s="113"/>
      <c r="TRZ3843" s="114"/>
      <c r="TSA3843" s="114"/>
      <c r="TSB3843" s="113"/>
      <c r="TSC3843" s="118"/>
      <c r="TSD3843" s="117"/>
      <c r="TSE3843" s="114"/>
      <c r="TSF3843" s="114"/>
      <c r="TSG3843" s="114"/>
      <c r="TSH3843" s="114"/>
      <c r="TSI3843" s="114"/>
      <c r="TSJ3843" s="114"/>
      <c r="TSK3843" s="114"/>
      <c r="TSL3843" s="114"/>
      <c r="TSM3843" s="114"/>
      <c r="TSN3843" s="114"/>
      <c r="TSO3843" s="116"/>
      <c r="TSP3843" s="114"/>
      <c r="TSQ3843" s="115"/>
      <c r="TSR3843" s="115"/>
      <c r="TSS3843" s="115"/>
      <c r="TST3843" s="113"/>
      <c r="TSU3843" s="114"/>
      <c r="TSV3843" s="114"/>
      <c r="TSW3843" s="113"/>
      <c r="TSX3843" s="118"/>
      <c r="TSY3843" s="117"/>
      <c r="TSZ3843" s="114"/>
      <c r="TTA3843" s="114"/>
      <c r="TTB3843" s="114"/>
      <c r="TTC3843" s="114"/>
      <c r="TTD3843" s="114"/>
      <c r="TTE3843" s="114"/>
      <c r="TTF3843" s="114"/>
      <c r="TTG3843" s="114"/>
      <c r="TTH3843" s="114"/>
      <c r="TTI3843" s="114"/>
      <c r="TTJ3843" s="116"/>
      <c r="TTK3843" s="114"/>
      <c r="TTL3843" s="115"/>
      <c r="TTM3843" s="115"/>
      <c r="TTN3843" s="115"/>
      <c r="TTO3843" s="113"/>
      <c r="TTP3843" s="114"/>
      <c r="TTQ3843" s="114"/>
      <c r="TTR3843" s="113"/>
      <c r="TTS3843" s="118"/>
      <c r="TTT3843" s="117"/>
      <c r="TTU3843" s="114"/>
      <c r="TTV3843" s="114"/>
      <c r="TTW3843" s="114"/>
      <c r="TTX3843" s="114"/>
      <c r="TTY3843" s="114"/>
      <c r="TTZ3843" s="114"/>
      <c r="TUA3843" s="114"/>
      <c r="TUB3843" s="114"/>
      <c r="TUC3843" s="114"/>
      <c r="TUD3843" s="114"/>
      <c r="TUE3843" s="116"/>
      <c r="TUF3843" s="114"/>
      <c r="TUG3843" s="115"/>
      <c r="TUH3843" s="115"/>
      <c r="TUI3843" s="115"/>
      <c r="TUJ3843" s="113"/>
      <c r="TUK3843" s="114"/>
      <c r="TUL3843" s="114"/>
      <c r="TUM3843" s="113"/>
      <c r="TUN3843" s="118"/>
      <c r="TUO3843" s="117"/>
      <c r="TUP3843" s="114"/>
      <c r="TUQ3843" s="114"/>
      <c r="TUR3843" s="114"/>
      <c r="TUS3843" s="114"/>
      <c r="TUT3843" s="114"/>
      <c r="TUU3843" s="114"/>
      <c r="TUV3843" s="114"/>
      <c r="TUW3843" s="114"/>
      <c r="TUX3843" s="114"/>
      <c r="TUY3843" s="114"/>
      <c r="TUZ3843" s="116"/>
      <c r="TVA3843" s="114"/>
      <c r="TVB3843" s="115"/>
      <c r="TVC3843" s="115"/>
      <c r="TVD3843" s="115"/>
      <c r="TVE3843" s="113"/>
      <c r="TVF3843" s="114"/>
      <c r="TVG3843" s="114"/>
      <c r="TVH3843" s="113"/>
      <c r="TVI3843" s="118"/>
      <c r="TVJ3843" s="117"/>
      <c r="TVK3843" s="114"/>
      <c r="TVL3843" s="114"/>
      <c r="TVM3843" s="114"/>
      <c r="TVN3843" s="114"/>
      <c r="TVO3843" s="114"/>
      <c r="TVP3843" s="114"/>
      <c r="TVQ3843" s="114"/>
      <c r="TVR3843" s="114"/>
      <c r="TVS3843" s="114"/>
      <c r="TVT3843" s="114"/>
      <c r="TVU3843" s="116"/>
      <c r="TVV3843" s="114"/>
      <c r="TVW3843" s="115"/>
      <c r="TVX3843" s="115"/>
      <c r="TVY3843" s="115"/>
      <c r="TVZ3843" s="113"/>
      <c r="TWA3843" s="114"/>
      <c r="TWB3843" s="114"/>
      <c r="TWC3843" s="113"/>
      <c r="TWD3843" s="118"/>
      <c r="TWE3843" s="117"/>
      <c r="TWF3843" s="114"/>
      <c r="TWG3843" s="114"/>
      <c r="TWH3843" s="114"/>
      <c r="TWI3843" s="114"/>
      <c r="TWJ3843" s="114"/>
      <c r="TWK3843" s="114"/>
      <c r="TWL3843" s="114"/>
      <c r="TWM3843" s="114"/>
      <c r="TWN3843" s="114"/>
      <c r="TWO3843" s="114"/>
      <c r="TWP3843" s="116"/>
      <c r="TWQ3843" s="114"/>
      <c r="TWR3843" s="115"/>
      <c r="TWS3843" s="115"/>
      <c r="TWT3843" s="115"/>
      <c r="TWU3843" s="113"/>
      <c r="TWV3843" s="114"/>
      <c r="TWW3843" s="114"/>
      <c r="TWX3843" s="113"/>
      <c r="TWY3843" s="118"/>
      <c r="TWZ3843" s="117"/>
      <c r="TXA3843" s="114"/>
      <c r="TXB3843" s="114"/>
      <c r="TXC3843" s="114"/>
      <c r="TXD3843" s="114"/>
      <c r="TXE3843" s="114"/>
      <c r="TXF3843" s="114"/>
      <c r="TXG3843" s="114"/>
      <c r="TXH3843" s="114"/>
      <c r="TXI3843" s="114"/>
      <c r="TXJ3843" s="114"/>
      <c r="TXK3843" s="116"/>
      <c r="TXL3843" s="114"/>
      <c r="TXM3843" s="115"/>
      <c r="TXN3843" s="115"/>
      <c r="TXO3843" s="115"/>
      <c r="TXP3843" s="113"/>
      <c r="TXQ3843" s="114"/>
      <c r="TXR3843" s="114"/>
      <c r="TXS3843" s="113"/>
      <c r="TXT3843" s="118"/>
      <c r="TXU3843" s="117"/>
      <c r="TXV3843" s="114"/>
      <c r="TXW3843" s="114"/>
      <c r="TXX3843" s="114"/>
      <c r="TXY3843" s="114"/>
      <c r="TXZ3843" s="114"/>
      <c r="TYA3843" s="114"/>
      <c r="TYB3843" s="114"/>
      <c r="TYC3843" s="114"/>
      <c r="TYD3843" s="114"/>
      <c r="TYE3843" s="114"/>
      <c r="TYF3843" s="116"/>
      <c r="TYG3843" s="114"/>
      <c r="TYH3843" s="115"/>
      <c r="TYI3843" s="115"/>
      <c r="TYJ3843" s="115"/>
      <c r="TYK3843" s="113"/>
      <c r="TYL3843" s="114"/>
      <c r="TYM3843" s="114"/>
      <c r="TYN3843" s="113"/>
      <c r="TYO3843" s="118"/>
      <c r="TYP3843" s="117"/>
      <c r="TYQ3843" s="114"/>
      <c r="TYR3843" s="114"/>
      <c r="TYS3843" s="114"/>
      <c r="TYT3843" s="114"/>
      <c r="TYU3843" s="114"/>
      <c r="TYV3843" s="114"/>
      <c r="TYW3843" s="114"/>
      <c r="TYX3843" s="114"/>
      <c r="TYY3843" s="114"/>
      <c r="TYZ3843" s="114"/>
      <c r="TZA3843" s="116"/>
      <c r="TZB3843" s="114"/>
      <c r="TZC3843" s="115"/>
      <c r="TZD3843" s="115"/>
      <c r="TZE3843" s="115"/>
      <c r="TZF3843" s="113"/>
      <c r="TZG3843" s="114"/>
      <c r="TZH3843" s="114"/>
      <c r="TZI3843" s="113"/>
      <c r="TZJ3843" s="118"/>
      <c r="TZK3843" s="117"/>
      <c r="TZL3843" s="114"/>
      <c r="TZM3843" s="114"/>
      <c r="TZN3843" s="114"/>
      <c r="TZO3843" s="114"/>
      <c r="TZP3843" s="114"/>
      <c r="TZQ3843" s="114"/>
      <c r="TZR3843" s="114"/>
      <c r="TZS3843" s="114"/>
      <c r="TZT3843" s="114"/>
      <c r="TZU3843" s="114"/>
      <c r="TZV3843" s="116"/>
      <c r="TZW3843" s="114"/>
      <c r="TZX3843" s="115"/>
      <c r="TZY3843" s="115"/>
      <c r="TZZ3843" s="115"/>
      <c r="UAA3843" s="113"/>
      <c r="UAB3843" s="114"/>
      <c r="UAC3843" s="114"/>
      <c r="UAD3843" s="113"/>
      <c r="UAE3843" s="118"/>
      <c r="UAF3843" s="117"/>
      <c r="UAG3843" s="114"/>
      <c r="UAH3843" s="114"/>
      <c r="UAI3843" s="114"/>
      <c r="UAJ3843" s="114"/>
      <c r="UAK3843" s="114"/>
      <c r="UAL3843" s="114"/>
      <c r="UAM3843" s="114"/>
      <c r="UAN3843" s="114"/>
      <c r="UAO3843" s="114"/>
      <c r="UAP3843" s="114"/>
      <c r="UAQ3843" s="116"/>
      <c r="UAR3843" s="114"/>
      <c r="UAS3843" s="115"/>
      <c r="UAT3843" s="115"/>
      <c r="UAU3843" s="115"/>
      <c r="UAV3843" s="113"/>
      <c r="UAW3843" s="114"/>
      <c r="UAX3843" s="114"/>
      <c r="UAY3843" s="113"/>
      <c r="UAZ3843" s="118"/>
      <c r="UBA3843" s="117"/>
      <c r="UBB3843" s="114"/>
      <c r="UBC3843" s="114"/>
      <c r="UBD3843" s="114"/>
      <c r="UBE3843" s="114"/>
      <c r="UBF3843" s="114"/>
      <c r="UBG3843" s="114"/>
      <c r="UBH3843" s="114"/>
      <c r="UBI3843" s="114"/>
      <c r="UBJ3843" s="114"/>
      <c r="UBK3843" s="114"/>
      <c r="UBL3843" s="116"/>
      <c r="UBM3843" s="114"/>
      <c r="UBN3843" s="115"/>
      <c r="UBO3843" s="115"/>
      <c r="UBP3843" s="115"/>
      <c r="UBQ3843" s="113"/>
      <c r="UBR3843" s="114"/>
      <c r="UBS3843" s="114"/>
      <c r="UBT3843" s="113"/>
      <c r="UBU3843" s="118"/>
      <c r="UBV3843" s="117"/>
      <c r="UBW3843" s="114"/>
      <c r="UBX3843" s="114"/>
      <c r="UBY3843" s="114"/>
      <c r="UBZ3843" s="114"/>
      <c r="UCA3843" s="114"/>
      <c r="UCB3843" s="114"/>
      <c r="UCC3843" s="114"/>
      <c r="UCD3843" s="114"/>
      <c r="UCE3843" s="114"/>
      <c r="UCF3843" s="114"/>
      <c r="UCG3843" s="116"/>
      <c r="UCH3843" s="114"/>
      <c r="UCI3843" s="115"/>
      <c r="UCJ3843" s="115"/>
      <c r="UCK3843" s="115"/>
      <c r="UCL3843" s="113"/>
      <c r="UCM3843" s="114"/>
      <c r="UCN3843" s="114"/>
      <c r="UCO3843" s="113"/>
      <c r="UCP3843" s="118"/>
      <c r="UCQ3843" s="117"/>
      <c r="UCR3843" s="114"/>
      <c r="UCS3843" s="114"/>
      <c r="UCT3843" s="114"/>
      <c r="UCU3843" s="114"/>
      <c r="UCV3843" s="114"/>
      <c r="UCW3843" s="114"/>
      <c r="UCX3843" s="114"/>
      <c r="UCY3843" s="114"/>
      <c r="UCZ3843" s="114"/>
      <c r="UDA3843" s="114"/>
      <c r="UDB3843" s="116"/>
      <c r="UDC3843" s="114"/>
      <c r="UDD3843" s="115"/>
      <c r="UDE3843" s="115"/>
      <c r="UDF3843" s="115"/>
      <c r="UDG3843" s="113"/>
      <c r="UDH3843" s="114"/>
      <c r="UDI3843" s="114"/>
      <c r="UDJ3843" s="113"/>
      <c r="UDK3843" s="118"/>
      <c r="UDL3843" s="117"/>
      <c r="UDM3843" s="114"/>
      <c r="UDN3843" s="114"/>
      <c r="UDO3843" s="114"/>
      <c r="UDP3843" s="114"/>
      <c r="UDQ3843" s="114"/>
      <c r="UDR3843" s="114"/>
      <c r="UDS3843" s="114"/>
      <c r="UDT3843" s="114"/>
      <c r="UDU3843" s="114"/>
      <c r="UDV3843" s="114"/>
      <c r="UDW3843" s="116"/>
      <c r="UDX3843" s="114"/>
      <c r="UDY3843" s="115"/>
      <c r="UDZ3843" s="115"/>
      <c r="UEA3843" s="115"/>
      <c r="UEB3843" s="113"/>
      <c r="UEC3843" s="114"/>
      <c r="UED3843" s="114"/>
      <c r="UEE3843" s="113"/>
      <c r="UEF3843" s="118"/>
      <c r="UEG3843" s="117"/>
      <c r="UEH3843" s="114"/>
      <c r="UEI3843" s="114"/>
      <c r="UEJ3843" s="114"/>
      <c r="UEK3843" s="114"/>
      <c r="UEL3843" s="114"/>
      <c r="UEM3843" s="114"/>
      <c r="UEN3843" s="114"/>
      <c r="UEO3843" s="114"/>
      <c r="UEP3843" s="114"/>
      <c r="UEQ3843" s="114"/>
      <c r="UER3843" s="116"/>
      <c r="UES3843" s="114"/>
      <c r="UET3843" s="115"/>
      <c r="UEU3843" s="115"/>
      <c r="UEV3843" s="115"/>
      <c r="UEW3843" s="113"/>
      <c r="UEX3843" s="114"/>
      <c r="UEY3843" s="114"/>
      <c r="UEZ3843" s="113"/>
      <c r="UFA3843" s="118"/>
      <c r="UFB3843" s="117"/>
      <c r="UFC3843" s="114"/>
      <c r="UFD3843" s="114"/>
      <c r="UFE3843" s="114"/>
      <c r="UFF3843" s="114"/>
      <c r="UFG3843" s="114"/>
      <c r="UFH3843" s="114"/>
      <c r="UFI3843" s="114"/>
      <c r="UFJ3843" s="114"/>
      <c r="UFK3843" s="114"/>
      <c r="UFL3843" s="114"/>
      <c r="UFM3843" s="116"/>
      <c r="UFN3843" s="114"/>
      <c r="UFO3843" s="115"/>
      <c r="UFP3843" s="115"/>
      <c r="UFQ3843" s="115"/>
      <c r="UFR3843" s="113"/>
      <c r="UFS3843" s="114"/>
      <c r="UFT3843" s="114"/>
      <c r="UFU3843" s="113"/>
      <c r="UFV3843" s="118"/>
      <c r="UFW3843" s="117"/>
      <c r="UFX3843" s="114"/>
      <c r="UFY3843" s="114"/>
      <c r="UFZ3843" s="114"/>
      <c r="UGA3843" s="114"/>
      <c r="UGB3843" s="114"/>
      <c r="UGC3843" s="114"/>
      <c r="UGD3843" s="114"/>
      <c r="UGE3843" s="114"/>
      <c r="UGF3843" s="114"/>
      <c r="UGG3843" s="114"/>
      <c r="UGH3843" s="116"/>
      <c r="UGI3843" s="114"/>
      <c r="UGJ3843" s="115"/>
      <c r="UGK3843" s="115"/>
      <c r="UGL3843" s="115"/>
      <c r="UGM3843" s="113"/>
      <c r="UGN3843" s="114"/>
      <c r="UGO3843" s="114"/>
      <c r="UGP3843" s="113"/>
      <c r="UGQ3843" s="118"/>
      <c r="UGR3843" s="117"/>
      <c r="UGS3843" s="114"/>
      <c r="UGT3843" s="114"/>
      <c r="UGU3843" s="114"/>
      <c r="UGV3843" s="114"/>
      <c r="UGW3843" s="114"/>
      <c r="UGX3843" s="114"/>
      <c r="UGY3843" s="114"/>
      <c r="UGZ3843" s="114"/>
      <c r="UHA3843" s="114"/>
      <c r="UHB3843" s="114"/>
      <c r="UHC3843" s="116"/>
      <c r="UHD3843" s="114"/>
      <c r="UHE3843" s="115"/>
      <c r="UHF3843" s="115"/>
      <c r="UHG3843" s="115"/>
      <c r="UHH3843" s="113"/>
      <c r="UHI3843" s="114"/>
      <c r="UHJ3843" s="114"/>
      <c r="UHK3843" s="113"/>
      <c r="UHL3843" s="118"/>
      <c r="UHM3843" s="117"/>
      <c r="UHN3843" s="114"/>
      <c r="UHO3843" s="114"/>
      <c r="UHP3843" s="114"/>
      <c r="UHQ3843" s="114"/>
      <c r="UHR3843" s="114"/>
      <c r="UHS3843" s="114"/>
      <c r="UHT3843" s="114"/>
      <c r="UHU3843" s="114"/>
      <c r="UHV3843" s="114"/>
      <c r="UHW3843" s="114"/>
      <c r="UHX3843" s="116"/>
      <c r="UHY3843" s="114"/>
      <c r="UHZ3843" s="115"/>
      <c r="UIA3843" s="115"/>
      <c r="UIB3843" s="115"/>
      <c r="UIC3843" s="113"/>
      <c r="UID3843" s="114"/>
      <c r="UIE3843" s="114"/>
      <c r="UIF3843" s="113"/>
      <c r="UIG3843" s="118"/>
      <c r="UIH3843" s="117"/>
      <c r="UII3843" s="114"/>
      <c r="UIJ3843" s="114"/>
      <c r="UIK3843" s="114"/>
      <c r="UIL3843" s="114"/>
      <c r="UIM3843" s="114"/>
      <c r="UIN3843" s="114"/>
      <c r="UIO3843" s="114"/>
      <c r="UIP3843" s="114"/>
      <c r="UIQ3843" s="114"/>
      <c r="UIR3843" s="114"/>
      <c r="UIS3843" s="116"/>
      <c r="UIT3843" s="114"/>
      <c r="UIU3843" s="115"/>
      <c r="UIV3843" s="115"/>
      <c r="UIW3843" s="115"/>
      <c r="UIX3843" s="113"/>
      <c r="UIY3843" s="114"/>
      <c r="UIZ3843" s="114"/>
      <c r="UJA3843" s="113"/>
      <c r="UJB3843" s="118"/>
      <c r="UJC3843" s="117"/>
      <c r="UJD3843" s="114"/>
      <c r="UJE3843" s="114"/>
      <c r="UJF3843" s="114"/>
      <c r="UJG3843" s="114"/>
      <c r="UJH3843" s="114"/>
      <c r="UJI3843" s="114"/>
      <c r="UJJ3843" s="114"/>
      <c r="UJK3843" s="114"/>
      <c r="UJL3843" s="114"/>
      <c r="UJM3843" s="114"/>
      <c r="UJN3843" s="116"/>
      <c r="UJO3843" s="114"/>
      <c r="UJP3843" s="115"/>
      <c r="UJQ3843" s="115"/>
      <c r="UJR3843" s="115"/>
      <c r="UJS3843" s="113"/>
      <c r="UJT3843" s="114"/>
      <c r="UJU3843" s="114"/>
      <c r="UJV3843" s="113"/>
      <c r="UJW3843" s="118"/>
      <c r="UJX3843" s="117"/>
      <c r="UJY3843" s="114"/>
      <c r="UJZ3843" s="114"/>
      <c r="UKA3843" s="114"/>
      <c r="UKB3843" s="114"/>
      <c r="UKC3843" s="114"/>
      <c r="UKD3843" s="114"/>
      <c r="UKE3843" s="114"/>
      <c r="UKF3843" s="114"/>
      <c r="UKG3843" s="114"/>
      <c r="UKH3843" s="114"/>
      <c r="UKI3843" s="116"/>
      <c r="UKJ3843" s="114"/>
      <c r="UKK3843" s="115"/>
      <c r="UKL3843" s="115"/>
      <c r="UKM3843" s="115"/>
      <c r="UKN3843" s="113"/>
      <c r="UKO3843" s="114"/>
      <c r="UKP3843" s="114"/>
      <c r="UKQ3843" s="113"/>
      <c r="UKR3843" s="118"/>
      <c r="UKS3843" s="117"/>
      <c r="UKT3843" s="114"/>
      <c r="UKU3843" s="114"/>
      <c r="UKV3843" s="114"/>
      <c r="UKW3843" s="114"/>
      <c r="UKX3843" s="114"/>
      <c r="UKY3843" s="114"/>
      <c r="UKZ3843" s="114"/>
      <c r="ULA3843" s="114"/>
      <c r="ULB3843" s="114"/>
      <c r="ULC3843" s="114"/>
      <c r="ULD3843" s="116"/>
      <c r="ULE3843" s="114"/>
      <c r="ULF3843" s="115"/>
      <c r="ULG3843" s="115"/>
      <c r="ULH3843" s="115"/>
      <c r="ULI3843" s="113"/>
      <c r="ULJ3843" s="114"/>
      <c r="ULK3843" s="114"/>
      <c r="ULL3843" s="113"/>
      <c r="ULM3843" s="118"/>
      <c r="ULN3843" s="117"/>
      <c r="ULO3843" s="114"/>
      <c r="ULP3843" s="114"/>
      <c r="ULQ3843" s="114"/>
      <c r="ULR3843" s="114"/>
      <c r="ULS3843" s="114"/>
      <c r="ULT3843" s="114"/>
      <c r="ULU3843" s="114"/>
      <c r="ULV3843" s="114"/>
      <c r="ULW3843" s="114"/>
      <c r="ULX3843" s="114"/>
      <c r="ULY3843" s="116"/>
      <c r="ULZ3843" s="114"/>
      <c r="UMA3843" s="115"/>
      <c r="UMB3843" s="115"/>
      <c r="UMC3843" s="115"/>
      <c r="UMD3843" s="113"/>
      <c r="UME3843" s="114"/>
      <c r="UMF3843" s="114"/>
      <c r="UMG3843" s="113"/>
      <c r="UMH3843" s="118"/>
      <c r="UMI3843" s="117"/>
      <c r="UMJ3843" s="114"/>
      <c r="UMK3843" s="114"/>
      <c r="UML3843" s="114"/>
      <c r="UMM3843" s="114"/>
      <c r="UMN3843" s="114"/>
      <c r="UMO3843" s="114"/>
      <c r="UMP3843" s="114"/>
      <c r="UMQ3843" s="114"/>
      <c r="UMR3843" s="114"/>
      <c r="UMS3843" s="114"/>
      <c r="UMT3843" s="116"/>
      <c r="UMU3843" s="114"/>
      <c r="UMV3843" s="115"/>
      <c r="UMW3843" s="115"/>
      <c r="UMX3843" s="115"/>
      <c r="UMY3843" s="113"/>
      <c r="UMZ3843" s="114"/>
      <c r="UNA3843" s="114"/>
      <c r="UNB3843" s="113"/>
      <c r="UNC3843" s="118"/>
      <c r="UND3843" s="117"/>
      <c r="UNE3843" s="114"/>
      <c r="UNF3843" s="114"/>
      <c r="UNG3843" s="114"/>
      <c r="UNH3843" s="114"/>
      <c r="UNI3843" s="114"/>
      <c r="UNJ3843" s="114"/>
      <c r="UNK3843" s="114"/>
      <c r="UNL3843" s="114"/>
      <c r="UNM3843" s="114"/>
      <c r="UNN3843" s="114"/>
      <c r="UNO3843" s="116"/>
      <c r="UNP3843" s="114"/>
      <c r="UNQ3843" s="115"/>
      <c r="UNR3843" s="115"/>
      <c r="UNS3843" s="115"/>
      <c r="UNT3843" s="113"/>
      <c r="UNU3843" s="114"/>
      <c r="UNV3843" s="114"/>
      <c r="UNW3843" s="113"/>
      <c r="UNX3843" s="118"/>
      <c r="UNY3843" s="117"/>
      <c r="UNZ3843" s="114"/>
      <c r="UOA3843" s="114"/>
      <c r="UOB3843" s="114"/>
      <c r="UOC3843" s="114"/>
      <c r="UOD3843" s="114"/>
      <c r="UOE3843" s="114"/>
      <c r="UOF3843" s="114"/>
      <c r="UOG3843" s="114"/>
      <c r="UOH3843" s="114"/>
      <c r="UOI3843" s="114"/>
      <c r="UOJ3843" s="116"/>
      <c r="UOK3843" s="114"/>
      <c r="UOL3843" s="115"/>
      <c r="UOM3843" s="115"/>
      <c r="UON3843" s="115"/>
      <c r="UOO3843" s="113"/>
      <c r="UOP3843" s="114"/>
      <c r="UOQ3843" s="114"/>
      <c r="UOR3843" s="113"/>
      <c r="UOS3843" s="118"/>
      <c r="UOT3843" s="117"/>
      <c r="UOU3843" s="114"/>
      <c r="UOV3843" s="114"/>
      <c r="UOW3843" s="114"/>
      <c r="UOX3843" s="114"/>
      <c r="UOY3843" s="114"/>
      <c r="UOZ3843" s="114"/>
      <c r="UPA3843" s="114"/>
      <c r="UPB3843" s="114"/>
      <c r="UPC3843" s="114"/>
      <c r="UPD3843" s="114"/>
      <c r="UPE3843" s="116"/>
      <c r="UPF3843" s="114"/>
      <c r="UPG3843" s="115"/>
      <c r="UPH3843" s="115"/>
      <c r="UPI3843" s="115"/>
      <c r="UPJ3843" s="113"/>
      <c r="UPK3843" s="114"/>
      <c r="UPL3843" s="114"/>
      <c r="UPM3843" s="113"/>
      <c r="UPN3843" s="118"/>
      <c r="UPO3843" s="117"/>
      <c r="UPP3843" s="114"/>
      <c r="UPQ3843" s="114"/>
      <c r="UPR3843" s="114"/>
      <c r="UPS3843" s="114"/>
      <c r="UPT3843" s="114"/>
      <c r="UPU3843" s="114"/>
      <c r="UPV3843" s="114"/>
      <c r="UPW3843" s="114"/>
      <c r="UPX3843" s="114"/>
      <c r="UPY3843" s="114"/>
      <c r="UPZ3843" s="116"/>
      <c r="UQA3843" s="114"/>
      <c r="UQB3843" s="115"/>
      <c r="UQC3843" s="115"/>
      <c r="UQD3843" s="115"/>
      <c r="UQE3843" s="113"/>
      <c r="UQF3843" s="114"/>
      <c r="UQG3843" s="114"/>
      <c r="UQH3843" s="113"/>
      <c r="UQI3843" s="118"/>
      <c r="UQJ3843" s="117"/>
      <c r="UQK3843" s="114"/>
      <c r="UQL3843" s="114"/>
      <c r="UQM3843" s="114"/>
      <c r="UQN3843" s="114"/>
      <c r="UQO3843" s="114"/>
      <c r="UQP3843" s="114"/>
      <c r="UQQ3843" s="114"/>
      <c r="UQR3843" s="114"/>
      <c r="UQS3843" s="114"/>
      <c r="UQT3843" s="114"/>
      <c r="UQU3843" s="116"/>
      <c r="UQV3843" s="114"/>
      <c r="UQW3843" s="115"/>
      <c r="UQX3843" s="115"/>
      <c r="UQY3843" s="115"/>
      <c r="UQZ3843" s="113"/>
      <c r="URA3843" s="114"/>
      <c r="URB3843" s="114"/>
      <c r="URC3843" s="113"/>
      <c r="URD3843" s="118"/>
      <c r="URE3843" s="117"/>
      <c r="URF3843" s="114"/>
      <c r="URG3843" s="114"/>
      <c r="URH3843" s="114"/>
      <c r="URI3843" s="114"/>
      <c r="URJ3843" s="114"/>
      <c r="URK3843" s="114"/>
      <c r="URL3843" s="114"/>
      <c r="URM3843" s="114"/>
      <c r="URN3843" s="114"/>
      <c r="URO3843" s="114"/>
      <c r="URP3843" s="116"/>
      <c r="URQ3843" s="114"/>
      <c r="URR3843" s="115"/>
      <c r="URS3843" s="115"/>
      <c r="URT3843" s="115"/>
      <c r="URU3843" s="113"/>
      <c r="URV3843" s="114"/>
      <c r="URW3843" s="114"/>
      <c r="URX3843" s="113"/>
      <c r="URY3843" s="118"/>
      <c r="URZ3843" s="117"/>
      <c r="USA3843" s="114"/>
      <c r="USB3843" s="114"/>
      <c r="USC3843" s="114"/>
      <c r="USD3843" s="114"/>
      <c r="USE3843" s="114"/>
      <c r="USF3843" s="114"/>
      <c r="USG3843" s="114"/>
      <c r="USH3843" s="114"/>
      <c r="USI3843" s="114"/>
      <c r="USJ3843" s="114"/>
      <c r="USK3843" s="116"/>
      <c r="USL3843" s="114"/>
      <c r="USM3843" s="115"/>
      <c r="USN3843" s="115"/>
      <c r="USO3843" s="115"/>
      <c r="USP3843" s="113"/>
      <c r="USQ3843" s="114"/>
      <c r="USR3843" s="114"/>
      <c r="USS3843" s="113"/>
      <c r="UST3843" s="118"/>
      <c r="USU3843" s="117"/>
      <c r="USV3843" s="114"/>
      <c r="USW3843" s="114"/>
      <c r="USX3843" s="114"/>
      <c r="USY3843" s="114"/>
      <c r="USZ3843" s="114"/>
      <c r="UTA3843" s="114"/>
      <c r="UTB3843" s="114"/>
      <c r="UTC3843" s="114"/>
      <c r="UTD3843" s="114"/>
      <c r="UTE3843" s="114"/>
      <c r="UTF3843" s="116"/>
      <c r="UTG3843" s="114"/>
      <c r="UTH3843" s="115"/>
      <c r="UTI3843" s="115"/>
      <c r="UTJ3843" s="115"/>
      <c r="UTK3843" s="113"/>
      <c r="UTL3843" s="114"/>
      <c r="UTM3843" s="114"/>
      <c r="UTN3843" s="113"/>
      <c r="UTO3843" s="118"/>
      <c r="UTP3843" s="117"/>
      <c r="UTQ3843" s="114"/>
      <c r="UTR3843" s="114"/>
      <c r="UTS3843" s="114"/>
      <c r="UTT3843" s="114"/>
      <c r="UTU3843" s="114"/>
      <c r="UTV3843" s="114"/>
      <c r="UTW3843" s="114"/>
      <c r="UTX3843" s="114"/>
      <c r="UTY3843" s="114"/>
      <c r="UTZ3843" s="114"/>
      <c r="UUA3843" s="116"/>
      <c r="UUB3843" s="114"/>
      <c r="UUC3843" s="115"/>
      <c r="UUD3843" s="115"/>
      <c r="UUE3843" s="115"/>
      <c r="UUF3843" s="113"/>
      <c r="UUG3843" s="114"/>
      <c r="UUH3843" s="114"/>
      <c r="UUI3843" s="113"/>
      <c r="UUJ3843" s="118"/>
      <c r="UUK3843" s="117"/>
      <c r="UUL3843" s="114"/>
      <c r="UUM3843" s="114"/>
      <c r="UUN3843" s="114"/>
      <c r="UUO3843" s="114"/>
      <c r="UUP3843" s="114"/>
      <c r="UUQ3843" s="114"/>
      <c r="UUR3843" s="114"/>
      <c r="UUS3843" s="114"/>
      <c r="UUT3843" s="114"/>
      <c r="UUU3843" s="114"/>
      <c r="UUV3843" s="116"/>
      <c r="UUW3843" s="114"/>
      <c r="UUX3843" s="115"/>
      <c r="UUY3843" s="115"/>
      <c r="UUZ3843" s="115"/>
      <c r="UVA3843" s="113"/>
      <c r="UVB3843" s="114"/>
      <c r="UVC3843" s="114"/>
      <c r="UVD3843" s="113"/>
      <c r="UVE3843" s="118"/>
      <c r="UVF3843" s="117"/>
      <c r="UVG3843" s="114"/>
      <c r="UVH3843" s="114"/>
      <c r="UVI3843" s="114"/>
      <c r="UVJ3843" s="114"/>
      <c r="UVK3843" s="114"/>
      <c r="UVL3843" s="114"/>
      <c r="UVM3843" s="114"/>
      <c r="UVN3843" s="114"/>
      <c r="UVO3843" s="114"/>
      <c r="UVP3843" s="114"/>
      <c r="UVQ3843" s="116"/>
      <c r="UVR3843" s="114"/>
      <c r="UVS3843" s="115"/>
      <c r="UVT3843" s="115"/>
      <c r="UVU3843" s="115"/>
      <c r="UVV3843" s="113"/>
      <c r="UVW3843" s="114"/>
      <c r="UVX3843" s="114"/>
      <c r="UVY3843" s="113"/>
      <c r="UVZ3843" s="118"/>
      <c r="UWA3843" s="117"/>
      <c r="UWB3843" s="114"/>
      <c r="UWC3843" s="114"/>
      <c r="UWD3843" s="114"/>
      <c r="UWE3843" s="114"/>
      <c r="UWF3843" s="114"/>
      <c r="UWG3843" s="114"/>
      <c r="UWH3843" s="114"/>
      <c r="UWI3843" s="114"/>
      <c r="UWJ3843" s="114"/>
      <c r="UWK3843" s="114"/>
      <c r="UWL3843" s="116"/>
      <c r="UWM3843" s="114"/>
      <c r="UWN3843" s="115"/>
      <c r="UWO3843" s="115"/>
      <c r="UWP3843" s="115"/>
      <c r="UWQ3843" s="113"/>
      <c r="UWR3843" s="114"/>
      <c r="UWS3843" s="114"/>
      <c r="UWT3843" s="113"/>
      <c r="UWU3843" s="118"/>
      <c r="UWV3843" s="117"/>
      <c r="UWW3843" s="114"/>
      <c r="UWX3843" s="114"/>
      <c r="UWY3843" s="114"/>
      <c r="UWZ3843" s="114"/>
      <c r="UXA3843" s="114"/>
      <c r="UXB3843" s="114"/>
      <c r="UXC3843" s="114"/>
      <c r="UXD3843" s="114"/>
      <c r="UXE3843" s="114"/>
      <c r="UXF3843" s="114"/>
      <c r="UXG3843" s="116"/>
      <c r="UXH3843" s="114"/>
      <c r="UXI3843" s="115"/>
      <c r="UXJ3843" s="115"/>
      <c r="UXK3843" s="115"/>
      <c r="UXL3843" s="113"/>
      <c r="UXM3843" s="114"/>
      <c r="UXN3843" s="114"/>
      <c r="UXO3843" s="113"/>
      <c r="UXP3843" s="118"/>
      <c r="UXQ3843" s="117"/>
      <c r="UXR3843" s="114"/>
      <c r="UXS3843" s="114"/>
      <c r="UXT3843" s="114"/>
      <c r="UXU3843" s="114"/>
      <c r="UXV3843" s="114"/>
      <c r="UXW3843" s="114"/>
      <c r="UXX3843" s="114"/>
      <c r="UXY3843" s="114"/>
      <c r="UXZ3843" s="114"/>
      <c r="UYA3843" s="114"/>
      <c r="UYB3843" s="116"/>
      <c r="UYC3843" s="114"/>
      <c r="UYD3843" s="115"/>
      <c r="UYE3843" s="115"/>
      <c r="UYF3843" s="115"/>
      <c r="UYG3843" s="113"/>
      <c r="UYH3843" s="114"/>
      <c r="UYI3843" s="114"/>
      <c r="UYJ3843" s="113"/>
      <c r="UYK3843" s="118"/>
      <c r="UYL3843" s="117"/>
      <c r="UYM3843" s="114"/>
      <c r="UYN3843" s="114"/>
      <c r="UYO3843" s="114"/>
      <c r="UYP3843" s="114"/>
      <c r="UYQ3843" s="114"/>
      <c r="UYR3843" s="114"/>
      <c r="UYS3843" s="114"/>
      <c r="UYT3843" s="114"/>
      <c r="UYU3843" s="114"/>
      <c r="UYV3843" s="114"/>
      <c r="UYW3843" s="116"/>
      <c r="UYX3843" s="114"/>
      <c r="UYY3843" s="115"/>
      <c r="UYZ3843" s="115"/>
      <c r="UZA3843" s="115"/>
      <c r="UZB3843" s="113"/>
      <c r="UZC3843" s="114"/>
      <c r="UZD3843" s="114"/>
      <c r="UZE3843" s="113"/>
      <c r="UZF3843" s="118"/>
      <c r="UZG3843" s="117"/>
      <c r="UZH3843" s="114"/>
      <c r="UZI3843" s="114"/>
      <c r="UZJ3843" s="114"/>
      <c r="UZK3843" s="114"/>
      <c r="UZL3843" s="114"/>
      <c r="UZM3843" s="114"/>
      <c r="UZN3843" s="114"/>
      <c r="UZO3843" s="114"/>
      <c r="UZP3843" s="114"/>
      <c r="UZQ3843" s="114"/>
      <c r="UZR3843" s="116"/>
      <c r="UZS3843" s="114"/>
      <c r="UZT3843" s="115"/>
      <c r="UZU3843" s="115"/>
      <c r="UZV3843" s="115"/>
      <c r="UZW3843" s="113"/>
      <c r="UZX3843" s="114"/>
      <c r="UZY3843" s="114"/>
      <c r="UZZ3843" s="113"/>
      <c r="VAA3843" s="118"/>
      <c r="VAB3843" s="117"/>
      <c r="VAC3843" s="114"/>
      <c r="VAD3843" s="114"/>
      <c r="VAE3843" s="114"/>
      <c r="VAF3843" s="114"/>
      <c r="VAG3843" s="114"/>
      <c r="VAH3843" s="114"/>
      <c r="VAI3843" s="114"/>
      <c r="VAJ3843" s="114"/>
      <c r="VAK3843" s="114"/>
      <c r="VAL3843" s="114"/>
      <c r="VAM3843" s="116"/>
      <c r="VAN3843" s="114"/>
      <c r="VAO3843" s="115"/>
      <c r="VAP3843" s="115"/>
      <c r="VAQ3843" s="115"/>
      <c r="VAR3843" s="113"/>
      <c r="VAS3843" s="114"/>
      <c r="VAT3843" s="114"/>
      <c r="VAU3843" s="113"/>
      <c r="VAV3843" s="118"/>
      <c r="VAW3843" s="117"/>
      <c r="VAX3843" s="114"/>
      <c r="VAY3843" s="114"/>
      <c r="VAZ3843" s="114"/>
      <c r="VBA3843" s="114"/>
      <c r="VBB3843" s="114"/>
      <c r="VBC3843" s="114"/>
      <c r="VBD3843" s="114"/>
      <c r="VBE3843" s="114"/>
      <c r="VBF3843" s="114"/>
      <c r="VBG3843" s="114"/>
      <c r="VBH3843" s="116"/>
      <c r="VBI3843" s="114"/>
      <c r="VBJ3843" s="115"/>
      <c r="VBK3843" s="115"/>
      <c r="VBL3843" s="115"/>
      <c r="VBM3843" s="113"/>
      <c r="VBN3843" s="114"/>
      <c r="VBO3843" s="114"/>
      <c r="VBP3843" s="113"/>
      <c r="VBQ3843" s="118"/>
      <c r="VBR3843" s="117"/>
      <c r="VBS3843" s="114"/>
      <c r="VBT3843" s="114"/>
      <c r="VBU3843" s="114"/>
      <c r="VBV3843" s="114"/>
      <c r="VBW3843" s="114"/>
      <c r="VBX3843" s="114"/>
      <c r="VBY3843" s="114"/>
      <c r="VBZ3843" s="114"/>
      <c r="VCA3843" s="114"/>
      <c r="VCB3843" s="114"/>
      <c r="VCC3843" s="116"/>
      <c r="VCD3843" s="114"/>
      <c r="VCE3843" s="115"/>
      <c r="VCF3843" s="115"/>
      <c r="VCG3843" s="115"/>
      <c r="VCH3843" s="113"/>
      <c r="VCI3843" s="114"/>
      <c r="VCJ3843" s="114"/>
      <c r="VCK3843" s="113"/>
      <c r="VCL3843" s="118"/>
      <c r="VCM3843" s="117"/>
      <c r="VCN3843" s="114"/>
      <c r="VCO3843" s="114"/>
      <c r="VCP3843" s="114"/>
      <c r="VCQ3843" s="114"/>
      <c r="VCR3843" s="114"/>
      <c r="VCS3843" s="114"/>
      <c r="VCT3843" s="114"/>
      <c r="VCU3843" s="114"/>
      <c r="VCV3843" s="114"/>
      <c r="VCW3843" s="114"/>
      <c r="VCX3843" s="116"/>
      <c r="VCY3843" s="114"/>
      <c r="VCZ3843" s="115"/>
      <c r="VDA3843" s="115"/>
      <c r="VDB3843" s="115"/>
      <c r="VDC3843" s="113"/>
      <c r="VDD3843" s="114"/>
      <c r="VDE3843" s="114"/>
      <c r="VDF3843" s="113"/>
      <c r="VDG3843" s="118"/>
      <c r="VDH3843" s="117"/>
      <c r="VDI3843" s="114"/>
      <c r="VDJ3843" s="114"/>
      <c r="VDK3843" s="114"/>
      <c r="VDL3843" s="114"/>
      <c r="VDM3843" s="114"/>
      <c r="VDN3843" s="114"/>
      <c r="VDO3843" s="114"/>
      <c r="VDP3843" s="114"/>
      <c r="VDQ3843" s="114"/>
      <c r="VDR3843" s="114"/>
      <c r="VDS3843" s="116"/>
      <c r="VDT3843" s="114"/>
      <c r="VDU3843" s="115"/>
      <c r="VDV3843" s="115"/>
      <c r="VDW3843" s="115"/>
      <c r="VDX3843" s="113"/>
      <c r="VDY3843" s="114"/>
      <c r="VDZ3843" s="114"/>
      <c r="VEA3843" s="113"/>
      <c r="VEB3843" s="118"/>
      <c r="VEC3843" s="117"/>
      <c r="VED3843" s="114"/>
      <c r="VEE3843" s="114"/>
      <c r="VEF3843" s="114"/>
      <c r="VEG3843" s="114"/>
      <c r="VEH3843" s="114"/>
      <c r="VEI3843" s="114"/>
      <c r="VEJ3843" s="114"/>
      <c r="VEK3843" s="114"/>
      <c r="VEL3843" s="114"/>
      <c r="VEM3843" s="114"/>
      <c r="VEN3843" s="116"/>
      <c r="VEO3843" s="114"/>
      <c r="VEP3843" s="115"/>
      <c r="VEQ3843" s="115"/>
      <c r="VER3843" s="115"/>
      <c r="VES3843" s="113"/>
      <c r="VET3843" s="114"/>
      <c r="VEU3843" s="114"/>
      <c r="VEV3843" s="113"/>
      <c r="VEW3843" s="118"/>
      <c r="VEX3843" s="117"/>
      <c r="VEY3843" s="114"/>
      <c r="VEZ3843" s="114"/>
      <c r="VFA3843" s="114"/>
      <c r="VFB3843" s="114"/>
      <c r="VFC3843" s="114"/>
      <c r="VFD3843" s="114"/>
      <c r="VFE3843" s="114"/>
      <c r="VFF3843" s="114"/>
      <c r="VFG3843" s="114"/>
      <c r="VFH3843" s="114"/>
      <c r="VFI3843" s="116"/>
      <c r="VFJ3843" s="114"/>
      <c r="VFK3843" s="115"/>
      <c r="VFL3843" s="115"/>
      <c r="VFM3843" s="115"/>
      <c r="VFN3843" s="113"/>
      <c r="VFO3843" s="114"/>
      <c r="VFP3843" s="114"/>
      <c r="VFQ3843" s="113"/>
      <c r="VFR3843" s="118"/>
      <c r="VFS3843" s="117"/>
      <c r="VFT3843" s="114"/>
      <c r="VFU3843" s="114"/>
      <c r="VFV3843" s="114"/>
      <c r="VFW3843" s="114"/>
      <c r="VFX3843" s="114"/>
      <c r="VFY3843" s="114"/>
      <c r="VFZ3843" s="114"/>
      <c r="VGA3843" s="114"/>
      <c r="VGB3843" s="114"/>
      <c r="VGC3843" s="114"/>
      <c r="VGD3843" s="116"/>
      <c r="VGE3843" s="114"/>
      <c r="VGF3843" s="115"/>
      <c r="VGG3843" s="115"/>
      <c r="VGH3843" s="115"/>
      <c r="VGI3843" s="113"/>
      <c r="VGJ3843" s="114"/>
      <c r="VGK3843" s="114"/>
      <c r="VGL3843" s="113"/>
      <c r="VGM3843" s="118"/>
      <c r="VGN3843" s="117"/>
      <c r="VGO3843" s="114"/>
      <c r="VGP3843" s="114"/>
      <c r="VGQ3843" s="114"/>
      <c r="VGR3843" s="114"/>
      <c r="VGS3843" s="114"/>
      <c r="VGT3843" s="114"/>
      <c r="VGU3843" s="114"/>
      <c r="VGV3843" s="114"/>
      <c r="VGW3843" s="114"/>
      <c r="VGX3843" s="114"/>
      <c r="VGY3843" s="116"/>
      <c r="VGZ3843" s="114"/>
      <c r="VHA3843" s="115"/>
      <c r="VHB3843" s="115"/>
      <c r="VHC3843" s="115"/>
      <c r="VHD3843" s="113"/>
      <c r="VHE3843" s="114"/>
      <c r="VHF3843" s="114"/>
      <c r="VHG3843" s="113"/>
      <c r="VHH3843" s="118"/>
      <c r="VHI3843" s="117"/>
      <c r="VHJ3843" s="114"/>
      <c r="VHK3843" s="114"/>
      <c r="VHL3843" s="114"/>
      <c r="VHM3843" s="114"/>
      <c r="VHN3843" s="114"/>
      <c r="VHO3843" s="114"/>
      <c r="VHP3843" s="114"/>
      <c r="VHQ3843" s="114"/>
      <c r="VHR3843" s="114"/>
      <c r="VHS3843" s="114"/>
      <c r="VHT3843" s="116"/>
      <c r="VHU3843" s="114"/>
      <c r="VHV3843" s="115"/>
      <c r="VHW3843" s="115"/>
      <c r="VHX3843" s="115"/>
      <c r="VHY3843" s="113"/>
      <c r="VHZ3843" s="114"/>
      <c r="VIA3843" s="114"/>
      <c r="VIB3843" s="113"/>
      <c r="VIC3843" s="118"/>
      <c r="VID3843" s="117"/>
      <c r="VIE3843" s="114"/>
      <c r="VIF3843" s="114"/>
      <c r="VIG3843" s="114"/>
      <c r="VIH3843" s="114"/>
      <c r="VII3843" s="114"/>
      <c r="VIJ3843" s="114"/>
      <c r="VIK3843" s="114"/>
      <c r="VIL3843" s="114"/>
      <c r="VIM3843" s="114"/>
      <c r="VIN3843" s="114"/>
      <c r="VIO3843" s="116"/>
      <c r="VIP3843" s="114"/>
      <c r="VIQ3843" s="115"/>
      <c r="VIR3843" s="115"/>
      <c r="VIS3843" s="115"/>
      <c r="VIT3843" s="113"/>
      <c r="VIU3843" s="114"/>
      <c r="VIV3843" s="114"/>
      <c r="VIW3843" s="113"/>
      <c r="VIX3843" s="118"/>
      <c r="VIY3843" s="117"/>
      <c r="VIZ3843" s="114"/>
      <c r="VJA3843" s="114"/>
      <c r="VJB3843" s="114"/>
      <c r="VJC3843" s="114"/>
      <c r="VJD3843" s="114"/>
      <c r="VJE3843" s="114"/>
      <c r="VJF3843" s="114"/>
      <c r="VJG3843" s="114"/>
      <c r="VJH3843" s="114"/>
      <c r="VJI3843" s="114"/>
      <c r="VJJ3843" s="116"/>
      <c r="VJK3843" s="114"/>
      <c r="VJL3843" s="115"/>
      <c r="VJM3843" s="115"/>
      <c r="VJN3843" s="115"/>
      <c r="VJO3843" s="113"/>
      <c r="VJP3843" s="114"/>
      <c r="VJQ3843" s="114"/>
      <c r="VJR3843" s="113"/>
      <c r="VJS3843" s="118"/>
      <c r="VJT3843" s="117"/>
      <c r="VJU3843" s="114"/>
      <c r="VJV3843" s="114"/>
      <c r="VJW3843" s="114"/>
      <c r="VJX3843" s="114"/>
      <c r="VJY3843" s="114"/>
      <c r="VJZ3843" s="114"/>
      <c r="VKA3843" s="114"/>
      <c r="VKB3843" s="114"/>
      <c r="VKC3843" s="114"/>
      <c r="VKD3843" s="114"/>
      <c r="VKE3843" s="116"/>
      <c r="VKF3843" s="114"/>
      <c r="VKG3843" s="115"/>
      <c r="VKH3843" s="115"/>
      <c r="VKI3843" s="115"/>
      <c r="VKJ3843" s="113"/>
      <c r="VKK3843" s="114"/>
      <c r="VKL3843" s="114"/>
      <c r="VKM3843" s="113"/>
      <c r="VKN3843" s="118"/>
      <c r="VKO3843" s="117"/>
      <c r="VKP3843" s="114"/>
      <c r="VKQ3843" s="114"/>
      <c r="VKR3843" s="114"/>
      <c r="VKS3843" s="114"/>
      <c r="VKT3843" s="114"/>
      <c r="VKU3843" s="114"/>
      <c r="VKV3843" s="114"/>
      <c r="VKW3843" s="114"/>
      <c r="VKX3843" s="114"/>
      <c r="VKY3843" s="114"/>
      <c r="VKZ3843" s="116"/>
      <c r="VLA3843" s="114"/>
      <c r="VLB3843" s="115"/>
      <c r="VLC3843" s="115"/>
      <c r="VLD3843" s="115"/>
      <c r="VLE3843" s="113"/>
      <c r="VLF3843" s="114"/>
      <c r="VLG3843" s="114"/>
      <c r="VLH3843" s="113"/>
      <c r="VLI3843" s="118"/>
      <c r="VLJ3843" s="117"/>
      <c r="VLK3843" s="114"/>
      <c r="VLL3843" s="114"/>
      <c r="VLM3843" s="114"/>
      <c r="VLN3843" s="114"/>
      <c r="VLO3843" s="114"/>
      <c r="VLP3843" s="114"/>
      <c r="VLQ3843" s="114"/>
      <c r="VLR3843" s="114"/>
      <c r="VLS3843" s="114"/>
      <c r="VLT3843" s="114"/>
      <c r="VLU3843" s="116"/>
      <c r="VLV3843" s="114"/>
      <c r="VLW3843" s="115"/>
      <c r="VLX3843" s="115"/>
      <c r="VLY3843" s="115"/>
      <c r="VLZ3843" s="113"/>
      <c r="VMA3843" s="114"/>
      <c r="VMB3843" s="114"/>
      <c r="VMC3843" s="113"/>
      <c r="VMD3843" s="118"/>
      <c r="VME3843" s="117"/>
      <c r="VMF3843" s="114"/>
      <c r="VMG3843" s="114"/>
      <c r="VMH3843" s="114"/>
      <c r="VMI3843" s="114"/>
      <c r="VMJ3843" s="114"/>
      <c r="VMK3843" s="114"/>
      <c r="VML3843" s="114"/>
      <c r="VMM3843" s="114"/>
      <c r="VMN3843" s="114"/>
      <c r="VMO3843" s="114"/>
      <c r="VMP3843" s="116"/>
      <c r="VMQ3843" s="114"/>
      <c r="VMR3843" s="115"/>
      <c r="VMS3843" s="115"/>
      <c r="VMT3843" s="115"/>
      <c r="VMU3843" s="113"/>
      <c r="VMV3843" s="114"/>
      <c r="VMW3843" s="114"/>
      <c r="VMX3843" s="113"/>
      <c r="VMY3843" s="118"/>
      <c r="VMZ3843" s="117"/>
      <c r="VNA3843" s="114"/>
      <c r="VNB3843" s="114"/>
      <c r="VNC3843" s="114"/>
      <c r="VND3843" s="114"/>
      <c r="VNE3843" s="114"/>
      <c r="VNF3843" s="114"/>
      <c r="VNG3843" s="114"/>
      <c r="VNH3843" s="114"/>
      <c r="VNI3843" s="114"/>
      <c r="VNJ3843" s="114"/>
      <c r="VNK3843" s="116"/>
      <c r="VNL3843" s="114"/>
      <c r="VNM3843" s="115"/>
      <c r="VNN3843" s="115"/>
      <c r="VNO3843" s="115"/>
      <c r="VNP3843" s="113"/>
      <c r="VNQ3843" s="114"/>
      <c r="VNR3843" s="114"/>
      <c r="VNS3843" s="113"/>
      <c r="VNT3843" s="118"/>
      <c r="VNU3843" s="117"/>
      <c r="VNV3843" s="114"/>
      <c r="VNW3843" s="114"/>
      <c r="VNX3843" s="114"/>
      <c r="VNY3843" s="114"/>
      <c r="VNZ3843" s="114"/>
      <c r="VOA3843" s="114"/>
      <c r="VOB3843" s="114"/>
      <c r="VOC3843" s="114"/>
      <c r="VOD3843" s="114"/>
      <c r="VOE3843" s="114"/>
      <c r="VOF3843" s="116"/>
      <c r="VOG3843" s="114"/>
      <c r="VOH3843" s="115"/>
      <c r="VOI3843" s="115"/>
      <c r="VOJ3843" s="115"/>
      <c r="VOK3843" s="113"/>
      <c r="VOL3843" s="114"/>
      <c r="VOM3843" s="114"/>
      <c r="VON3843" s="113"/>
      <c r="VOO3843" s="118"/>
      <c r="VOP3843" s="117"/>
      <c r="VOQ3843" s="114"/>
      <c r="VOR3843" s="114"/>
      <c r="VOS3843" s="114"/>
      <c r="VOT3843" s="114"/>
      <c r="VOU3843" s="114"/>
      <c r="VOV3843" s="114"/>
      <c r="VOW3843" s="114"/>
      <c r="VOX3843" s="114"/>
      <c r="VOY3843" s="114"/>
      <c r="VOZ3843" s="114"/>
      <c r="VPA3843" s="116"/>
      <c r="VPB3843" s="114"/>
      <c r="VPC3843" s="115"/>
      <c r="VPD3843" s="115"/>
      <c r="VPE3843" s="115"/>
      <c r="VPF3843" s="113"/>
      <c r="VPG3843" s="114"/>
      <c r="VPH3843" s="114"/>
      <c r="VPI3843" s="113"/>
      <c r="VPJ3843" s="118"/>
      <c r="VPK3843" s="117"/>
      <c r="VPL3843" s="114"/>
      <c r="VPM3843" s="114"/>
      <c r="VPN3843" s="114"/>
      <c r="VPO3843" s="114"/>
      <c r="VPP3843" s="114"/>
      <c r="VPQ3843" s="114"/>
      <c r="VPR3843" s="114"/>
      <c r="VPS3843" s="114"/>
      <c r="VPT3843" s="114"/>
      <c r="VPU3843" s="114"/>
      <c r="VPV3843" s="116"/>
      <c r="VPW3843" s="114"/>
      <c r="VPX3843" s="115"/>
      <c r="VPY3843" s="115"/>
      <c r="VPZ3843" s="115"/>
      <c r="VQA3843" s="113"/>
      <c r="VQB3843" s="114"/>
      <c r="VQC3843" s="114"/>
      <c r="VQD3843" s="113"/>
      <c r="VQE3843" s="118"/>
      <c r="VQF3843" s="117"/>
      <c r="VQG3843" s="114"/>
      <c r="VQH3843" s="114"/>
      <c r="VQI3843" s="114"/>
      <c r="VQJ3843" s="114"/>
      <c r="VQK3843" s="114"/>
      <c r="VQL3843" s="114"/>
      <c r="VQM3843" s="114"/>
      <c r="VQN3843" s="114"/>
      <c r="VQO3843" s="114"/>
      <c r="VQP3843" s="114"/>
      <c r="VQQ3843" s="116"/>
      <c r="VQR3843" s="114"/>
      <c r="VQS3843" s="115"/>
      <c r="VQT3843" s="115"/>
      <c r="VQU3843" s="115"/>
      <c r="VQV3843" s="113"/>
      <c r="VQW3843" s="114"/>
      <c r="VQX3843" s="114"/>
      <c r="VQY3843" s="113"/>
      <c r="VQZ3843" s="118"/>
      <c r="VRA3843" s="117"/>
      <c r="VRB3843" s="114"/>
      <c r="VRC3843" s="114"/>
      <c r="VRD3843" s="114"/>
      <c r="VRE3843" s="114"/>
      <c r="VRF3843" s="114"/>
      <c r="VRG3843" s="114"/>
      <c r="VRH3843" s="114"/>
      <c r="VRI3843" s="114"/>
      <c r="VRJ3843" s="114"/>
      <c r="VRK3843" s="114"/>
      <c r="VRL3843" s="116"/>
      <c r="VRM3843" s="114"/>
      <c r="VRN3843" s="115"/>
      <c r="VRO3843" s="115"/>
      <c r="VRP3843" s="115"/>
      <c r="VRQ3843" s="113"/>
      <c r="VRR3843" s="114"/>
      <c r="VRS3843" s="114"/>
      <c r="VRT3843" s="113"/>
      <c r="VRU3843" s="118"/>
      <c r="VRV3843" s="117"/>
      <c r="VRW3843" s="114"/>
      <c r="VRX3843" s="114"/>
      <c r="VRY3843" s="114"/>
      <c r="VRZ3843" s="114"/>
      <c r="VSA3843" s="114"/>
      <c r="VSB3843" s="114"/>
      <c r="VSC3843" s="114"/>
      <c r="VSD3843" s="114"/>
      <c r="VSE3843" s="114"/>
      <c r="VSF3843" s="114"/>
      <c r="VSG3843" s="116"/>
      <c r="VSH3843" s="114"/>
      <c r="VSI3843" s="115"/>
      <c r="VSJ3843" s="115"/>
      <c r="VSK3843" s="115"/>
      <c r="VSL3843" s="113"/>
      <c r="VSM3843" s="114"/>
      <c r="VSN3843" s="114"/>
      <c r="VSO3843" s="113"/>
      <c r="VSP3843" s="118"/>
      <c r="VSQ3843" s="117"/>
      <c r="VSR3843" s="114"/>
      <c r="VSS3843" s="114"/>
      <c r="VST3843" s="114"/>
      <c r="VSU3843" s="114"/>
      <c r="VSV3843" s="114"/>
      <c r="VSW3843" s="114"/>
      <c r="VSX3843" s="114"/>
      <c r="VSY3843" s="114"/>
      <c r="VSZ3843" s="114"/>
      <c r="VTA3843" s="114"/>
      <c r="VTB3843" s="116"/>
      <c r="VTC3843" s="114"/>
      <c r="VTD3843" s="115"/>
      <c r="VTE3843" s="115"/>
      <c r="VTF3843" s="115"/>
      <c r="VTG3843" s="113"/>
      <c r="VTH3843" s="114"/>
      <c r="VTI3843" s="114"/>
      <c r="VTJ3843" s="113"/>
      <c r="VTK3843" s="118"/>
      <c r="VTL3843" s="117"/>
      <c r="VTM3843" s="114"/>
      <c r="VTN3843" s="114"/>
      <c r="VTO3843" s="114"/>
      <c r="VTP3843" s="114"/>
      <c r="VTQ3843" s="114"/>
      <c r="VTR3843" s="114"/>
      <c r="VTS3843" s="114"/>
      <c r="VTT3843" s="114"/>
      <c r="VTU3843" s="114"/>
      <c r="VTV3843" s="114"/>
      <c r="VTW3843" s="116"/>
      <c r="VTX3843" s="114"/>
      <c r="VTY3843" s="115"/>
      <c r="VTZ3843" s="115"/>
      <c r="VUA3843" s="115"/>
      <c r="VUB3843" s="113"/>
      <c r="VUC3843" s="114"/>
      <c r="VUD3843" s="114"/>
      <c r="VUE3843" s="113"/>
      <c r="VUF3843" s="118"/>
      <c r="VUG3843" s="117"/>
      <c r="VUH3843" s="114"/>
      <c r="VUI3843" s="114"/>
      <c r="VUJ3843" s="114"/>
      <c r="VUK3843" s="114"/>
      <c r="VUL3843" s="114"/>
      <c r="VUM3843" s="114"/>
      <c r="VUN3843" s="114"/>
      <c r="VUO3843" s="114"/>
      <c r="VUP3843" s="114"/>
      <c r="VUQ3843" s="114"/>
      <c r="VUR3843" s="116"/>
      <c r="VUS3843" s="114"/>
      <c r="VUT3843" s="115"/>
      <c r="VUU3843" s="115"/>
      <c r="VUV3843" s="115"/>
      <c r="VUW3843" s="113"/>
      <c r="VUX3843" s="114"/>
      <c r="VUY3843" s="114"/>
      <c r="VUZ3843" s="113"/>
      <c r="VVA3843" s="118"/>
      <c r="VVB3843" s="117"/>
      <c r="VVC3843" s="114"/>
      <c r="VVD3843" s="114"/>
      <c r="VVE3843" s="114"/>
      <c r="VVF3843" s="114"/>
      <c r="VVG3843" s="114"/>
      <c r="VVH3843" s="114"/>
      <c r="VVI3843" s="114"/>
      <c r="VVJ3843" s="114"/>
      <c r="VVK3843" s="114"/>
      <c r="VVL3843" s="114"/>
      <c r="VVM3843" s="116"/>
      <c r="VVN3843" s="114"/>
      <c r="VVO3843" s="115"/>
      <c r="VVP3843" s="115"/>
      <c r="VVQ3843" s="115"/>
      <c r="VVR3843" s="113"/>
      <c r="VVS3843" s="114"/>
      <c r="VVT3843" s="114"/>
      <c r="VVU3843" s="113"/>
      <c r="VVV3843" s="118"/>
      <c r="VVW3843" s="117"/>
      <c r="VVX3843" s="114"/>
      <c r="VVY3843" s="114"/>
      <c r="VVZ3843" s="114"/>
      <c r="VWA3843" s="114"/>
      <c r="VWB3843" s="114"/>
      <c r="VWC3843" s="114"/>
      <c r="VWD3843" s="114"/>
      <c r="VWE3843" s="114"/>
      <c r="VWF3843" s="114"/>
      <c r="VWG3843" s="114"/>
      <c r="VWH3843" s="116"/>
      <c r="VWI3843" s="114"/>
      <c r="VWJ3843" s="115"/>
      <c r="VWK3843" s="115"/>
      <c r="VWL3843" s="115"/>
      <c r="VWM3843" s="113"/>
      <c r="VWN3843" s="114"/>
      <c r="VWO3843" s="114"/>
      <c r="VWP3843" s="113"/>
      <c r="VWQ3843" s="118"/>
      <c r="VWR3843" s="117"/>
      <c r="VWS3843" s="114"/>
      <c r="VWT3843" s="114"/>
      <c r="VWU3843" s="114"/>
      <c r="VWV3843" s="114"/>
      <c r="VWW3843" s="114"/>
      <c r="VWX3843" s="114"/>
      <c r="VWY3843" s="114"/>
      <c r="VWZ3843" s="114"/>
      <c r="VXA3843" s="114"/>
      <c r="VXB3843" s="114"/>
      <c r="VXC3843" s="116"/>
      <c r="VXD3843" s="114"/>
      <c r="VXE3843" s="115"/>
      <c r="VXF3843" s="115"/>
      <c r="VXG3843" s="115"/>
      <c r="VXH3843" s="113"/>
      <c r="VXI3843" s="114"/>
      <c r="VXJ3843" s="114"/>
      <c r="VXK3843" s="113"/>
      <c r="VXL3843" s="118"/>
      <c r="VXM3843" s="117"/>
      <c r="VXN3843" s="114"/>
      <c r="VXO3843" s="114"/>
      <c r="VXP3843" s="114"/>
      <c r="VXQ3843" s="114"/>
      <c r="VXR3843" s="114"/>
      <c r="VXS3843" s="114"/>
      <c r="VXT3843" s="114"/>
      <c r="VXU3843" s="114"/>
      <c r="VXV3843" s="114"/>
      <c r="VXW3843" s="114"/>
      <c r="VXX3843" s="116"/>
      <c r="VXY3843" s="114"/>
      <c r="VXZ3843" s="115"/>
      <c r="VYA3843" s="115"/>
      <c r="VYB3843" s="115"/>
      <c r="VYC3843" s="113"/>
      <c r="VYD3843" s="114"/>
      <c r="VYE3843" s="114"/>
      <c r="VYF3843" s="113"/>
      <c r="VYG3843" s="118"/>
      <c r="VYH3843" s="117"/>
      <c r="VYI3843" s="114"/>
      <c r="VYJ3843" s="114"/>
      <c r="VYK3843" s="114"/>
      <c r="VYL3843" s="114"/>
      <c r="VYM3843" s="114"/>
      <c r="VYN3843" s="114"/>
      <c r="VYO3843" s="114"/>
      <c r="VYP3843" s="114"/>
      <c r="VYQ3843" s="114"/>
      <c r="VYR3843" s="114"/>
      <c r="VYS3843" s="116"/>
      <c r="VYT3843" s="114"/>
      <c r="VYU3843" s="115"/>
      <c r="VYV3843" s="115"/>
      <c r="VYW3843" s="115"/>
      <c r="VYX3843" s="113"/>
      <c r="VYY3843" s="114"/>
      <c r="VYZ3843" s="114"/>
      <c r="VZA3843" s="113"/>
      <c r="VZB3843" s="118"/>
      <c r="VZC3843" s="117"/>
      <c r="VZD3843" s="114"/>
      <c r="VZE3843" s="114"/>
      <c r="VZF3843" s="114"/>
      <c r="VZG3843" s="114"/>
      <c r="VZH3843" s="114"/>
      <c r="VZI3843" s="114"/>
      <c r="VZJ3843" s="114"/>
      <c r="VZK3843" s="114"/>
      <c r="VZL3843" s="114"/>
      <c r="VZM3843" s="114"/>
      <c r="VZN3843" s="116"/>
      <c r="VZO3843" s="114"/>
      <c r="VZP3843" s="115"/>
      <c r="VZQ3843" s="115"/>
      <c r="VZR3843" s="115"/>
      <c r="VZS3843" s="113"/>
      <c r="VZT3843" s="114"/>
      <c r="VZU3843" s="114"/>
      <c r="VZV3843" s="113"/>
      <c r="VZW3843" s="118"/>
      <c r="VZX3843" s="117"/>
      <c r="VZY3843" s="114"/>
      <c r="VZZ3843" s="114"/>
      <c r="WAA3843" s="114"/>
      <c r="WAB3843" s="114"/>
      <c r="WAC3843" s="114"/>
      <c r="WAD3843" s="114"/>
      <c r="WAE3843" s="114"/>
      <c r="WAF3843" s="114"/>
      <c r="WAG3843" s="114"/>
      <c r="WAH3843" s="114"/>
      <c r="WAI3843" s="116"/>
      <c r="WAJ3843" s="114"/>
      <c r="WAK3843" s="115"/>
      <c r="WAL3843" s="115"/>
      <c r="WAM3843" s="115"/>
      <c r="WAN3843" s="113"/>
      <c r="WAO3843" s="114"/>
      <c r="WAP3843" s="114"/>
      <c r="WAQ3843" s="113"/>
      <c r="WAR3843" s="118"/>
      <c r="WAS3843" s="117"/>
      <c r="WAT3843" s="114"/>
      <c r="WAU3843" s="114"/>
      <c r="WAV3843" s="114"/>
      <c r="WAW3843" s="114"/>
      <c r="WAX3843" s="114"/>
      <c r="WAY3843" s="114"/>
      <c r="WAZ3843" s="114"/>
      <c r="WBA3843" s="114"/>
      <c r="WBB3843" s="114"/>
      <c r="WBC3843" s="114"/>
      <c r="WBD3843" s="116"/>
      <c r="WBE3843" s="114"/>
      <c r="WBF3843" s="115"/>
      <c r="WBG3843" s="115"/>
      <c r="WBH3843" s="115"/>
      <c r="WBI3843" s="113"/>
      <c r="WBJ3843" s="114"/>
      <c r="WBK3843" s="114"/>
      <c r="WBL3843" s="113"/>
      <c r="WBM3843" s="118"/>
      <c r="WBN3843" s="117"/>
      <c r="WBO3843" s="114"/>
      <c r="WBP3843" s="114"/>
      <c r="WBQ3843" s="114"/>
      <c r="WBR3843" s="114"/>
      <c r="WBS3843" s="114"/>
      <c r="WBT3843" s="114"/>
      <c r="WBU3843" s="114"/>
      <c r="WBV3843" s="114"/>
      <c r="WBW3843" s="114"/>
      <c r="WBX3843" s="114"/>
      <c r="WBY3843" s="116"/>
      <c r="WBZ3843" s="114"/>
      <c r="WCA3843" s="115"/>
      <c r="WCB3843" s="115"/>
      <c r="WCC3843" s="115"/>
      <c r="WCD3843" s="113"/>
      <c r="WCE3843" s="114"/>
      <c r="WCF3843" s="114"/>
      <c r="WCG3843" s="113"/>
      <c r="WCH3843" s="118"/>
      <c r="WCI3843" s="117"/>
      <c r="WCJ3843" s="114"/>
      <c r="WCK3843" s="114"/>
      <c r="WCL3843" s="114"/>
      <c r="WCM3843" s="114"/>
      <c r="WCN3843" s="114"/>
      <c r="WCO3843" s="114"/>
      <c r="WCP3843" s="114"/>
      <c r="WCQ3843" s="114"/>
      <c r="WCR3843" s="114"/>
      <c r="WCS3843" s="114"/>
      <c r="WCT3843" s="116"/>
      <c r="WCU3843" s="114"/>
      <c r="WCV3843" s="115"/>
      <c r="WCW3843" s="115"/>
      <c r="WCX3843" s="115"/>
      <c r="WCY3843" s="113"/>
      <c r="WCZ3843" s="114"/>
      <c r="WDA3843" s="114"/>
      <c r="WDB3843" s="113"/>
      <c r="WDC3843" s="118"/>
      <c r="WDD3843" s="117"/>
      <c r="WDE3843" s="114"/>
      <c r="WDF3843" s="114"/>
      <c r="WDG3843" s="114"/>
      <c r="WDH3843" s="114"/>
      <c r="WDI3843" s="114"/>
      <c r="WDJ3843" s="114"/>
      <c r="WDK3843" s="114"/>
      <c r="WDL3843" s="114"/>
      <c r="WDM3843" s="114"/>
      <c r="WDN3843" s="114"/>
      <c r="WDO3843" s="116"/>
      <c r="WDP3843" s="114"/>
      <c r="WDQ3843" s="115"/>
      <c r="WDR3843" s="115"/>
      <c r="WDS3843" s="115"/>
      <c r="WDT3843" s="113"/>
      <c r="WDU3843" s="114"/>
      <c r="WDV3843" s="114"/>
      <c r="WDW3843" s="113"/>
      <c r="WDX3843" s="118"/>
      <c r="WDY3843" s="117"/>
      <c r="WDZ3843" s="114"/>
      <c r="WEA3843" s="114"/>
      <c r="WEB3843" s="114"/>
      <c r="WEC3843" s="114"/>
      <c r="WED3843" s="114"/>
      <c r="WEE3843" s="114"/>
      <c r="WEF3843" s="114"/>
      <c r="WEG3843" s="114"/>
      <c r="WEH3843" s="114"/>
      <c r="WEI3843" s="114"/>
      <c r="WEJ3843" s="116"/>
      <c r="WEK3843" s="114"/>
      <c r="WEL3843" s="115"/>
      <c r="WEM3843" s="115"/>
      <c r="WEN3843" s="115"/>
      <c r="WEO3843" s="113"/>
      <c r="WEP3843" s="114"/>
      <c r="WEQ3843" s="114"/>
      <c r="WER3843" s="113"/>
      <c r="WES3843" s="118"/>
      <c r="WET3843" s="117"/>
      <c r="WEU3843" s="114"/>
      <c r="WEV3843" s="114"/>
      <c r="WEW3843" s="114"/>
      <c r="WEX3843" s="114"/>
      <c r="WEY3843" s="114"/>
      <c r="WEZ3843" s="114"/>
      <c r="WFA3843" s="114"/>
      <c r="WFB3843" s="114"/>
      <c r="WFC3843" s="114"/>
      <c r="WFD3843" s="114"/>
      <c r="WFE3843" s="116"/>
      <c r="WFF3843" s="114"/>
      <c r="WFG3843" s="115"/>
      <c r="WFH3843" s="115"/>
      <c r="WFI3843" s="115"/>
      <c r="WFJ3843" s="113"/>
      <c r="WFK3843" s="114"/>
      <c r="WFL3843" s="114"/>
      <c r="WFM3843" s="113"/>
      <c r="WFN3843" s="118"/>
      <c r="WFO3843" s="117"/>
      <c r="WFP3843" s="114"/>
      <c r="WFQ3843" s="114"/>
      <c r="WFR3843" s="114"/>
      <c r="WFS3843" s="114"/>
      <c r="WFT3843" s="114"/>
      <c r="WFU3843" s="114"/>
      <c r="WFV3843" s="114"/>
      <c r="WFW3843" s="114"/>
      <c r="WFX3843" s="114"/>
      <c r="WFY3843" s="114"/>
      <c r="WFZ3843" s="116"/>
      <c r="WGA3843" s="114"/>
      <c r="WGB3843" s="115"/>
      <c r="WGC3843" s="115"/>
      <c r="WGD3843" s="115"/>
      <c r="WGE3843" s="113"/>
      <c r="WGF3843" s="114"/>
      <c r="WGG3843" s="114"/>
      <c r="WGH3843" s="113"/>
      <c r="WGI3843" s="118"/>
      <c r="WGJ3843" s="117"/>
      <c r="WGK3843" s="114"/>
      <c r="WGL3843" s="114"/>
      <c r="WGM3843" s="114"/>
      <c r="WGN3843" s="114"/>
      <c r="WGO3843" s="114"/>
      <c r="WGP3843" s="114"/>
      <c r="WGQ3843" s="114"/>
      <c r="WGR3843" s="114"/>
      <c r="WGS3843" s="114"/>
      <c r="WGT3843" s="114"/>
      <c r="WGU3843" s="116"/>
      <c r="WGV3843" s="114"/>
      <c r="WGW3843" s="115"/>
      <c r="WGX3843" s="115"/>
      <c r="WGY3843" s="115"/>
      <c r="WGZ3843" s="113"/>
      <c r="WHA3843" s="114"/>
      <c r="WHB3843" s="114"/>
      <c r="WHC3843" s="113"/>
      <c r="WHD3843" s="118"/>
      <c r="WHE3843" s="117"/>
      <c r="WHF3843" s="114"/>
      <c r="WHG3843" s="114"/>
      <c r="WHH3843" s="114"/>
      <c r="WHI3843" s="114"/>
      <c r="WHJ3843" s="114"/>
      <c r="WHK3843" s="114"/>
      <c r="WHL3843" s="114"/>
      <c r="WHM3843" s="114"/>
      <c r="WHN3843" s="114"/>
      <c r="WHO3843" s="114"/>
      <c r="WHP3843" s="116"/>
      <c r="WHQ3843" s="114"/>
      <c r="WHR3843" s="115"/>
      <c r="WHS3843" s="115"/>
      <c r="WHT3843" s="115"/>
      <c r="WHU3843" s="113"/>
      <c r="WHV3843" s="114"/>
      <c r="WHW3843" s="114"/>
      <c r="WHX3843" s="113"/>
      <c r="WHY3843" s="118"/>
      <c r="WHZ3843" s="117"/>
      <c r="WIA3843" s="114"/>
      <c r="WIB3843" s="114"/>
      <c r="WIC3843" s="114"/>
      <c r="WID3843" s="114"/>
      <c r="WIE3843" s="114"/>
      <c r="WIF3843" s="114"/>
      <c r="WIG3843" s="114"/>
      <c r="WIH3843" s="114"/>
      <c r="WII3843" s="114"/>
      <c r="WIJ3843" s="114"/>
      <c r="WIK3843" s="116"/>
      <c r="WIL3843" s="114"/>
      <c r="WIM3843" s="115"/>
      <c r="WIN3843" s="115"/>
      <c r="WIO3843" s="115"/>
      <c r="WIP3843" s="113"/>
      <c r="WIQ3843" s="114"/>
      <c r="WIR3843" s="114"/>
      <c r="WIS3843" s="113"/>
      <c r="WIT3843" s="118"/>
      <c r="WIU3843" s="117"/>
      <c r="WIV3843" s="114"/>
      <c r="WIW3843" s="114"/>
      <c r="WIX3843" s="114"/>
      <c r="WIY3843" s="114"/>
      <c r="WIZ3843" s="114"/>
      <c r="WJA3843" s="114"/>
      <c r="WJB3843" s="114"/>
      <c r="WJC3843" s="114"/>
      <c r="WJD3843" s="114"/>
      <c r="WJE3843" s="114"/>
      <c r="WJF3843" s="116"/>
      <c r="WJG3843" s="114"/>
      <c r="WJH3843" s="115"/>
      <c r="WJI3843" s="115"/>
      <c r="WJJ3843" s="115"/>
      <c r="WJK3843" s="113"/>
      <c r="WJL3843" s="114"/>
      <c r="WJM3843" s="114"/>
      <c r="WJN3843" s="113"/>
      <c r="WJO3843" s="118"/>
      <c r="WJP3843" s="117"/>
      <c r="WJQ3843" s="114"/>
      <c r="WJR3843" s="114"/>
      <c r="WJS3843" s="114"/>
      <c r="WJT3843" s="114"/>
      <c r="WJU3843" s="114"/>
      <c r="WJV3843" s="114"/>
      <c r="WJW3843" s="114"/>
      <c r="WJX3843" s="114"/>
      <c r="WJY3843" s="114"/>
      <c r="WJZ3843" s="114"/>
      <c r="WKA3843" s="116"/>
      <c r="WKB3843" s="114"/>
      <c r="WKC3843" s="115"/>
      <c r="WKD3843" s="115"/>
      <c r="WKE3843" s="115"/>
      <c r="WKF3843" s="113"/>
      <c r="WKG3843" s="114"/>
      <c r="WKH3843" s="114"/>
      <c r="WKI3843" s="113"/>
      <c r="WKJ3843" s="118"/>
      <c r="WKK3843" s="117"/>
      <c r="WKL3843" s="114"/>
      <c r="WKM3843" s="114"/>
      <c r="WKN3843" s="114"/>
      <c r="WKO3843" s="114"/>
      <c r="WKP3843" s="114"/>
      <c r="WKQ3843" s="114"/>
      <c r="WKR3843" s="114"/>
      <c r="WKS3843" s="114"/>
      <c r="WKT3843" s="114"/>
      <c r="WKU3843" s="114"/>
      <c r="WKV3843" s="116"/>
      <c r="WKW3843" s="114"/>
      <c r="WKX3843" s="115"/>
      <c r="WKY3843" s="115"/>
      <c r="WKZ3843" s="115"/>
      <c r="WLA3843" s="113"/>
      <c r="WLB3843" s="114"/>
      <c r="WLC3843" s="114"/>
      <c r="WLD3843" s="113"/>
      <c r="WLE3843" s="118"/>
      <c r="WLF3843" s="117"/>
      <c r="WLG3843" s="114"/>
      <c r="WLH3843" s="114"/>
      <c r="WLI3843" s="114"/>
      <c r="WLJ3843" s="114"/>
      <c r="WLK3843" s="114"/>
      <c r="WLL3843" s="114"/>
      <c r="WLM3843" s="114"/>
      <c r="WLN3843" s="114"/>
      <c r="WLO3843" s="114"/>
      <c r="WLP3843" s="114"/>
      <c r="WLQ3843" s="116"/>
      <c r="WLR3843" s="114"/>
      <c r="WLS3843" s="115"/>
      <c r="WLT3843" s="115"/>
      <c r="WLU3843" s="115"/>
      <c r="WLV3843" s="113"/>
      <c r="WLW3843" s="114"/>
      <c r="WLX3843" s="114"/>
      <c r="WLY3843" s="113"/>
      <c r="WLZ3843" s="118"/>
      <c r="WMA3843" s="117"/>
      <c r="WMB3843" s="114"/>
      <c r="WMC3843" s="114"/>
      <c r="WMD3843" s="114"/>
      <c r="WME3843" s="114"/>
      <c r="WMF3843" s="114"/>
      <c r="WMG3843" s="114"/>
      <c r="WMH3843" s="114"/>
      <c r="WMI3843" s="114"/>
      <c r="WMJ3843" s="114"/>
      <c r="WMK3843" s="114"/>
      <c r="WML3843" s="116"/>
      <c r="WMM3843" s="114"/>
      <c r="WMN3843" s="115"/>
      <c r="WMO3843" s="115"/>
      <c r="WMP3843" s="115"/>
      <c r="WMQ3843" s="113"/>
      <c r="WMR3843" s="114"/>
      <c r="WMS3843" s="114"/>
      <c r="WMT3843" s="113"/>
      <c r="WMU3843" s="118"/>
      <c r="WMV3843" s="117"/>
      <c r="WMW3843" s="114"/>
      <c r="WMX3843" s="114"/>
      <c r="WMY3843" s="114"/>
      <c r="WMZ3843" s="114"/>
      <c r="WNA3843" s="114"/>
      <c r="WNB3843" s="114"/>
      <c r="WNC3843" s="114"/>
      <c r="WND3843" s="114"/>
      <c r="WNE3843" s="114"/>
      <c r="WNF3843" s="114"/>
      <c r="WNG3843" s="116"/>
      <c r="WNH3843" s="114"/>
      <c r="WNI3843" s="115"/>
      <c r="WNJ3843" s="115"/>
      <c r="WNK3843" s="115"/>
      <c r="WNL3843" s="113"/>
      <c r="WNM3843" s="114"/>
      <c r="WNN3843" s="114"/>
      <c r="WNO3843" s="113"/>
      <c r="WNP3843" s="118"/>
      <c r="WNQ3843" s="117"/>
      <c r="WNR3843" s="114"/>
      <c r="WNS3843" s="114"/>
      <c r="WNT3843" s="114"/>
      <c r="WNU3843" s="114"/>
      <c r="WNV3843" s="114"/>
      <c r="WNW3843" s="114"/>
      <c r="WNX3843" s="114"/>
      <c r="WNY3843" s="114"/>
      <c r="WNZ3843" s="114"/>
      <c r="WOA3843" s="114"/>
      <c r="WOB3843" s="116"/>
      <c r="WOC3843" s="114"/>
      <c r="WOD3843" s="115"/>
      <c r="WOE3843" s="115"/>
      <c r="WOF3843" s="115"/>
      <c r="WOG3843" s="113"/>
      <c r="WOH3843" s="114"/>
      <c r="WOI3843" s="114"/>
      <c r="WOJ3843" s="113"/>
      <c r="WOK3843" s="118"/>
      <c r="WOL3843" s="117"/>
      <c r="WOM3843" s="114"/>
      <c r="WON3843" s="114"/>
      <c r="WOO3843" s="114"/>
      <c r="WOP3843" s="114"/>
      <c r="WOQ3843" s="114"/>
      <c r="WOR3843" s="114"/>
      <c r="WOS3843" s="114"/>
      <c r="WOT3843" s="114"/>
      <c r="WOU3843" s="114"/>
      <c r="WOV3843" s="114"/>
      <c r="WOW3843" s="116"/>
      <c r="WOX3843" s="114"/>
      <c r="WOY3843" s="115"/>
      <c r="WOZ3843" s="115"/>
      <c r="WPA3843" s="115"/>
      <c r="WPB3843" s="113"/>
      <c r="WPC3843" s="114"/>
      <c r="WPD3843" s="114"/>
      <c r="WPE3843" s="113"/>
      <c r="WPF3843" s="118"/>
      <c r="WPG3843" s="117"/>
      <c r="WPH3843" s="114"/>
      <c r="WPI3843" s="114"/>
      <c r="WPJ3843" s="114"/>
      <c r="WPK3843" s="114"/>
      <c r="WPL3843" s="114"/>
      <c r="WPM3843" s="114"/>
      <c r="WPN3843" s="114"/>
      <c r="WPO3843" s="114"/>
      <c r="WPP3843" s="114"/>
      <c r="WPQ3843" s="114"/>
      <c r="WPR3843" s="116"/>
      <c r="WPS3843" s="114"/>
      <c r="WPT3843" s="115"/>
      <c r="WPU3843" s="115"/>
      <c r="WPV3843" s="115"/>
      <c r="WPW3843" s="113"/>
      <c r="WPX3843" s="114"/>
      <c r="WPY3843" s="114"/>
      <c r="WPZ3843" s="113"/>
      <c r="WQA3843" s="118"/>
      <c r="WQB3843" s="117"/>
      <c r="WQC3843" s="114"/>
      <c r="WQD3843" s="114"/>
      <c r="WQE3843" s="114"/>
      <c r="WQF3843" s="114"/>
      <c r="WQG3843" s="114"/>
      <c r="WQH3843" s="114"/>
      <c r="WQI3843" s="114"/>
      <c r="WQJ3843" s="114"/>
      <c r="WQK3843" s="114"/>
      <c r="WQL3843" s="114"/>
      <c r="WQM3843" s="116"/>
      <c r="WQN3843" s="114"/>
      <c r="WQO3843" s="115"/>
      <c r="WQP3843" s="115"/>
      <c r="WQQ3843" s="115"/>
      <c r="WQR3843" s="113"/>
      <c r="WQS3843" s="114"/>
      <c r="WQT3843" s="114"/>
      <c r="WQU3843" s="113"/>
      <c r="WQV3843" s="118"/>
      <c r="WQW3843" s="117"/>
      <c r="WQX3843" s="114"/>
      <c r="WQY3843" s="114"/>
      <c r="WQZ3843" s="114"/>
      <c r="WRA3843" s="114"/>
      <c r="WRB3843" s="114"/>
      <c r="WRC3843" s="114"/>
      <c r="WRD3843" s="114"/>
      <c r="WRE3843" s="114"/>
      <c r="WRF3843" s="114"/>
      <c r="WRG3843" s="114"/>
      <c r="WRH3843" s="116"/>
      <c r="WRI3843" s="114"/>
      <c r="WRJ3843" s="115"/>
      <c r="WRK3843" s="115"/>
      <c r="WRL3843" s="115"/>
      <c r="WRM3843" s="113"/>
      <c r="WRN3843" s="114"/>
      <c r="WRO3843" s="114"/>
      <c r="WRP3843" s="113"/>
      <c r="WRQ3843" s="118"/>
      <c r="WRR3843" s="117"/>
      <c r="WRS3843" s="114"/>
      <c r="WRT3843" s="114"/>
      <c r="WRU3843" s="114"/>
      <c r="WRV3843" s="114"/>
      <c r="WRW3843" s="114"/>
      <c r="WRX3843" s="114"/>
      <c r="WRY3843" s="114"/>
      <c r="WRZ3843" s="114"/>
      <c r="WSA3843" s="114"/>
      <c r="WSB3843" s="114"/>
      <c r="WSC3843" s="116"/>
      <c r="WSD3843" s="114"/>
      <c r="WSE3843" s="115"/>
      <c r="WSF3843" s="115"/>
      <c r="WSG3843" s="115"/>
      <c r="WSH3843" s="113"/>
      <c r="WSI3843" s="114"/>
      <c r="WSJ3843" s="114"/>
      <c r="WSK3843" s="113"/>
      <c r="WSL3843" s="118"/>
      <c r="WSM3843" s="117"/>
      <c r="WSN3843" s="114"/>
      <c r="WSO3843" s="114"/>
      <c r="WSP3843" s="114"/>
      <c r="WSQ3843" s="114"/>
      <c r="WSR3843" s="114"/>
      <c r="WSS3843" s="114"/>
      <c r="WST3843" s="114"/>
      <c r="WSU3843" s="114"/>
      <c r="WSV3843" s="114"/>
      <c r="WSW3843" s="114"/>
      <c r="WSX3843" s="116"/>
      <c r="WSY3843" s="114"/>
      <c r="WSZ3843" s="115"/>
      <c r="WTA3843" s="115"/>
      <c r="WTB3843" s="115"/>
      <c r="WTC3843" s="113"/>
      <c r="WTD3843" s="114"/>
      <c r="WTE3843" s="114"/>
      <c r="WTF3843" s="113"/>
      <c r="WTG3843" s="118"/>
      <c r="WTH3843" s="117"/>
      <c r="WTI3843" s="114"/>
      <c r="WTJ3843" s="114"/>
      <c r="WTK3843" s="114"/>
      <c r="WTL3843" s="114"/>
      <c r="WTM3843" s="114"/>
      <c r="WTN3843" s="114"/>
      <c r="WTO3843" s="114"/>
      <c r="WTP3843" s="114"/>
      <c r="WTQ3843" s="114"/>
      <c r="WTR3843" s="114"/>
      <c r="WTS3843" s="116"/>
      <c r="WTT3843" s="114"/>
      <c r="WTU3843" s="115"/>
      <c r="WTV3843" s="115"/>
      <c r="WTW3843" s="115"/>
      <c r="WTX3843" s="113"/>
      <c r="WTY3843" s="114"/>
      <c r="WTZ3843" s="114"/>
      <c r="WUA3843" s="113"/>
      <c r="WUB3843" s="118"/>
      <c r="WUC3843" s="117"/>
      <c r="WUD3843" s="114"/>
      <c r="WUE3843" s="114"/>
      <c r="WUF3843" s="114"/>
      <c r="WUG3843" s="114"/>
      <c r="WUH3843" s="114"/>
      <c r="WUI3843" s="114"/>
      <c r="WUJ3843" s="114"/>
      <c r="WUK3843" s="114"/>
      <c r="WUL3843" s="114"/>
      <c r="WUM3843" s="114"/>
      <c r="WUN3843" s="116"/>
      <c r="WUO3843" s="114"/>
      <c r="WUP3843" s="115"/>
      <c r="WUQ3843" s="115"/>
      <c r="WUR3843" s="115"/>
      <c r="WUS3843" s="113"/>
      <c r="WUT3843" s="114"/>
      <c r="WUU3843" s="114"/>
      <c r="WUV3843" s="113"/>
      <c r="WUW3843" s="118"/>
      <c r="WUX3843" s="117"/>
      <c r="WUY3843" s="114"/>
      <c r="WUZ3843" s="114"/>
      <c r="WVA3843" s="114"/>
      <c r="WVB3843" s="114"/>
      <c r="WVC3843" s="114"/>
      <c r="WVD3843" s="114"/>
      <c r="WVE3843" s="114"/>
      <c r="WVF3843" s="114"/>
      <c r="WVG3843" s="114"/>
      <c r="WVH3843" s="114"/>
      <c r="WVI3843" s="116"/>
      <c r="WVJ3843" s="114"/>
      <c r="WVK3843" s="115"/>
      <c r="WVL3843" s="115"/>
      <c r="WVM3843" s="115"/>
      <c r="WVN3843" s="113"/>
      <c r="WVO3843" s="114"/>
      <c r="WVP3843" s="114"/>
      <c r="WVQ3843" s="113"/>
      <c r="WVR3843" s="118"/>
      <c r="WVS3843" s="117"/>
      <c r="WVT3843" s="114"/>
      <c r="WVU3843" s="114"/>
      <c r="WVV3843" s="114"/>
      <c r="WVW3843" s="114"/>
      <c r="WVX3843" s="114"/>
      <c r="WVY3843" s="114"/>
      <c r="WVZ3843" s="114"/>
      <c r="WWA3843" s="114"/>
      <c r="WWB3843" s="114"/>
      <c r="WWC3843" s="114"/>
      <c r="WWD3843" s="116"/>
      <c r="WWE3843" s="114"/>
      <c r="WWF3843" s="115"/>
      <c r="WWG3843" s="115"/>
      <c r="WWH3843" s="115"/>
      <c r="WWI3843" s="113"/>
      <c r="WWJ3843" s="114"/>
      <c r="WWK3843" s="114"/>
      <c r="WWL3843" s="113"/>
      <c r="WWM3843" s="118"/>
      <c r="WWN3843" s="117"/>
      <c r="WWO3843" s="114"/>
      <c r="WWP3843" s="114"/>
      <c r="WWQ3843" s="114"/>
      <c r="WWR3843" s="114"/>
      <c r="WWS3843" s="114"/>
      <c r="WWT3843" s="114"/>
      <c r="WWU3843" s="114"/>
      <c r="WWV3843" s="114"/>
      <c r="WWW3843" s="114"/>
      <c r="WWX3843" s="114"/>
      <c r="WWY3843" s="116"/>
      <c r="WWZ3843" s="114"/>
      <c r="WXA3843" s="115"/>
      <c r="WXB3843" s="115"/>
      <c r="WXC3843" s="115"/>
      <c r="WXD3843" s="113"/>
      <c r="WXE3843" s="114"/>
      <c r="WXF3843" s="114"/>
      <c r="WXG3843" s="113"/>
      <c r="WXH3843" s="118"/>
      <c r="WXI3843" s="117"/>
      <c r="WXJ3843" s="114"/>
      <c r="WXK3843" s="114"/>
      <c r="WXL3843" s="114"/>
      <c r="WXM3843" s="114"/>
      <c r="WXN3843" s="114"/>
      <c r="WXO3843" s="114"/>
      <c r="WXP3843" s="114"/>
      <c r="WXQ3843" s="114"/>
      <c r="WXR3843" s="114"/>
      <c r="WXS3843" s="114"/>
      <c r="WXT3843" s="116"/>
      <c r="WXU3843" s="114"/>
      <c r="WXV3843" s="115"/>
      <c r="WXW3843" s="115"/>
      <c r="WXX3843" s="115"/>
      <c r="WXY3843" s="113"/>
      <c r="WXZ3843" s="114"/>
      <c r="WYA3843" s="114"/>
      <c r="WYB3843" s="113"/>
    </row>
    <row r="3844" spans="2:16200" s="4" customFormat="1" ht="15.75" customHeight="1" x14ac:dyDescent="0.2">
      <c r="B3844" s="97" t="s">
        <v>45</v>
      </c>
      <c r="C3844" s="95" t="s">
        <v>48</v>
      </c>
      <c r="D3844" s="95"/>
      <c r="E3844" s="97"/>
      <c r="F3844" s="111"/>
      <c r="G3844" s="45"/>
      <c r="H3844" s="45"/>
      <c r="I3844" s="45"/>
      <c r="J3844" s="45"/>
      <c r="K3844" s="45"/>
      <c r="L3844" s="90"/>
      <c r="M3844" s="124"/>
      <c r="N3844" s="83">
        <f>IF(V3844&lt;&gt;"VTC VHm",_xlfn.XLOOKUP(Z3844,$AC$4015:$AC$4035,$AD$4015:$AD$4035,0)*M3844,_xlfn.XLOOKUP(Z3844,$AC$4015:$AC$4035,$AD$4015:$AD$4035,0)*L3844)</f>
        <v>0</v>
      </c>
      <c r="O3844" s="83">
        <f>IF(V3844&lt;&gt;"VTC VHm",_xlfn.XLOOKUP(Z3844,$AC$4015:$AC$4035,$AE$4015:$AE$4035,0)*M3844,_xlfn.XLOOKUP(Z3844,$AC$4015:$AC$4035,$AE$4015:$AE$4035,0)*L3844)</f>
        <v>0</v>
      </c>
      <c r="P3844" s="83">
        <f>SUM(N3844:O3844)</f>
        <v>0</v>
      </c>
      <c r="Q3844" s="47">
        <f>M3844*G3844</f>
        <v>0</v>
      </c>
      <c r="R3844" s="47">
        <f>G3844*P3844</f>
        <v>0</v>
      </c>
      <c r="S3844" s="83">
        <f>SUM(Q3844:R3844)</f>
        <v>0</v>
      </c>
      <c r="T3844" s="45"/>
      <c r="U3844" s="45"/>
      <c r="V3844" s="67"/>
      <c r="W3844" s="45"/>
      <c r="X3844" s="44" t="s">
        <v>33</v>
      </c>
      <c r="Y3844" s="44"/>
      <c r="Z3844" s="44"/>
      <c r="AA3844" s="44"/>
      <c r="AB3844" s="2" t="e">
        <f>#REF!-F3844</f>
        <v>#REF!</v>
      </c>
      <c r="AC3844" s="33"/>
      <c r="AD3844" s="4">
        <f>+M3844</f>
        <v>0</v>
      </c>
      <c r="AE3844" s="4">
        <f>+AD3844*14%</f>
        <v>0</v>
      </c>
      <c r="AQ3844" s="8"/>
      <c r="AU3844" s="8">
        <f>+K3844</f>
        <v>0</v>
      </c>
      <c r="AV3844" s="8">
        <f>+L3844</f>
        <v>0</v>
      </c>
      <c r="AW3844" s="2">
        <f>+M3844</f>
        <v>0</v>
      </c>
      <c r="AX3844" s="8">
        <f>F3844*AW3844</f>
        <v>0</v>
      </c>
      <c r="AY3844" s="8">
        <f>IF(AQ3844="CT",7%,5%)*AX3844</f>
        <v>0</v>
      </c>
      <c r="AZ3844" s="8">
        <f>AX3844*2%</f>
        <v>0</v>
      </c>
      <c r="BA3844" s="8">
        <f>IF(BB3844&gt;0,0,AX3844*5%)</f>
        <v>0</v>
      </c>
      <c r="BB3844" s="8">
        <f>(AX3844-BG3844)*35%</f>
        <v>0</v>
      </c>
      <c r="BC3844" s="8">
        <f>+AX3844+AY3844+AZ3844+BA3844+BB3844</f>
        <v>0</v>
      </c>
      <c r="BD3844" s="8">
        <f>AX3844-AT3844</f>
        <v>0</v>
      </c>
      <c r="BE3844" s="2"/>
      <c r="BH3844" s="2"/>
    </row>
    <row r="3845" spans="2:16200" s="100" customFormat="1" ht="31.5" customHeight="1" x14ac:dyDescent="0.2">
      <c r="B3845" s="103">
        <v>4</v>
      </c>
      <c r="C3845" s="110" t="s">
        <v>47</v>
      </c>
      <c r="D3845" s="109" t="s">
        <v>37</v>
      </c>
      <c r="E3845" s="103" t="s">
        <v>36</v>
      </c>
      <c r="F3845" s="108">
        <v>0</v>
      </c>
      <c r="G3845" s="107">
        <f>+'[2]KL TBVS'!AB19</f>
        <v>33</v>
      </c>
      <c r="H3845" s="103"/>
      <c r="I3845" s="103"/>
      <c r="J3845" s="103"/>
      <c r="K3845" s="106">
        <f>$K$3829</f>
        <v>409500</v>
      </c>
      <c r="L3845" s="84">
        <f>L3832</f>
        <v>25693</v>
      </c>
      <c r="M3845" s="84">
        <f>SUM(K3845:L3845)</f>
        <v>435193</v>
      </c>
      <c r="N3845" s="83">
        <f>IF(V3845&lt;&gt;"VTC VHm",_xlfn.XLOOKUP(Z3845,$AC$4015:$AC$4035,$AD$4015:$AD$4035,0)*M3845,_xlfn.XLOOKUP(Z3845,$AC$4015:$AC$4035,$AD$4015:$AD$4035,0)*L3845)</f>
        <v>8992.5499999999993</v>
      </c>
      <c r="O3845" s="83">
        <f>IF(V3845&lt;&gt;"VTC VHm",_xlfn.XLOOKUP(Z3845,$AC$4015:$AC$4035,$AE$4015:$AE$4035,0)*M3845,_xlfn.XLOOKUP(Z3845,$AC$4015:$AC$4035,$AE$4015:$AE$4035,0)*L3845)</f>
        <v>0</v>
      </c>
      <c r="P3845" s="105">
        <f>SUM(N3845:O3845)</f>
        <v>8992.5499999999993</v>
      </c>
      <c r="Q3845" s="84">
        <f>M3845*G3845</f>
        <v>14361369</v>
      </c>
      <c r="R3845" s="84">
        <f>G3845*P3845</f>
        <v>296754.14999999997</v>
      </c>
      <c r="S3845" s="105">
        <f>SUM(Q3845:R3845)</f>
        <v>14658123.15</v>
      </c>
      <c r="T3845" s="104" t="s">
        <v>24</v>
      </c>
      <c r="U3845" s="103" t="s">
        <v>35</v>
      </c>
      <c r="V3845" s="82" t="s">
        <v>34</v>
      </c>
      <c r="W3845" s="103"/>
      <c r="X3845" s="81" t="s">
        <v>33</v>
      </c>
      <c r="Y3845" s="81" t="s">
        <v>32</v>
      </c>
      <c r="Z3845" s="81" t="s">
        <v>13</v>
      </c>
      <c r="AA3845" s="81"/>
      <c r="AB3845" s="102">
        <f>G3845-F3845</f>
        <v>33</v>
      </c>
      <c r="AC3845" s="101" t="s">
        <v>46</v>
      </c>
      <c r="AD3845" s="100">
        <f>+M3845</f>
        <v>435193</v>
      </c>
      <c r="AE3845" s="100">
        <f>+AD3845*14%</f>
        <v>60927.020000000004</v>
      </c>
      <c r="AQ3845" s="8"/>
      <c r="AU3845" s="8">
        <f>+K3845</f>
        <v>409500</v>
      </c>
      <c r="AV3845" s="8">
        <f>+L3845</f>
        <v>25693</v>
      </c>
      <c r="AW3845" s="2">
        <f>+M3845</f>
        <v>435193</v>
      </c>
      <c r="AX3845" s="8">
        <f>F3845*AW3845</f>
        <v>0</v>
      </c>
      <c r="AY3845" s="8">
        <f>IF(AQ3845="CT",7%,5%)*AX3845</f>
        <v>0</v>
      </c>
      <c r="AZ3845" s="8">
        <f>AX3845*2%</f>
        <v>0</v>
      </c>
      <c r="BA3845" s="8">
        <f>IF(BB3845&gt;0,0,AX3845*5%)</f>
        <v>0</v>
      </c>
      <c r="BB3845" s="8">
        <f>(AX3845-BG3845)*35%</f>
        <v>0</v>
      </c>
      <c r="BC3845" s="8">
        <f>+AX3845+AY3845+AZ3845+BA3845+BB3845</f>
        <v>0</v>
      </c>
      <c r="BD3845" s="8">
        <f>AX3845-AT3845</f>
        <v>0</v>
      </c>
      <c r="BE3845" s="2"/>
      <c r="BH3845" s="2"/>
    </row>
    <row r="3846" spans="2:16200" s="92" customFormat="1" ht="15.75" customHeight="1" x14ac:dyDescent="0.2">
      <c r="B3846" s="97" t="s">
        <v>45</v>
      </c>
      <c r="C3846" s="95" t="s">
        <v>44</v>
      </c>
      <c r="D3846" s="86"/>
      <c r="E3846" s="45"/>
      <c r="F3846" s="51"/>
      <c r="G3846" s="99"/>
      <c r="H3846" s="95"/>
      <c r="I3846" s="95"/>
      <c r="J3846" s="95"/>
      <c r="K3846" s="97"/>
      <c r="L3846" s="98"/>
      <c r="M3846" s="123"/>
      <c r="N3846" s="83">
        <f>IF(V3846&lt;&gt;"VTC VHm",_xlfn.XLOOKUP(Z3846,$AC$4015:$AC$4035,$AD$4015:$AD$4035,0)*M3846,_xlfn.XLOOKUP(Z3846,$AC$4015:$AC$4035,$AD$4015:$AD$4035,0)*L3846)</f>
        <v>0</v>
      </c>
      <c r="O3846" s="83">
        <f>IF(V3846&lt;&gt;"VTC VHm",_xlfn.XLOOKUP(Z3846,$AC$4015:$AC$4035,$AE$4015:$AE$4035,0)*M3846,_xlfn.XLOOKUP(Z3846,$AC$4015:$AC$4035,$AE$4015:$AE$4035,0)*L3846)</f>
        <v>0</v>
      </c>
      <c r="P3846" s="83">
        <f>SUM(N3846:O3846)</f>
        <v>0</v>
      </c>
      <c r="Q3846" s="47">
        <f>M3846*G3846</f>
        <v>0</v>
      </c>
      <c r="R3846" s="47">
        <f>G3846*P3846</f>
        <v>0</v>
      </c>
      <c r="S3846" s="83">
        <f>SUM(Q3846:R3846)</f>
        <v>0</v>
      </c>
      <c r="T3846" s="97"/>
      <c r="U3846" s="95"/>
      <c r="V3846" s="96"/>
      <c r="W3846" s="95"/>
      <c r="X3846" s="44" t="s">
        <v>33</v>
      </c>
      <c r="Y3846" s="94"/>
      <c r="Z3846" s="94"/>
      <c r="AA3846" s="44"/>
      <c r="AB3846" s="2">
        <f>G3846-F3846</f>
        <v>0</v>
      </c>
      <c r="AC3846" s="93"/>
      <c r="AD3846" s="92">
        <f>+M3846</f>
        <v>0</v>
      </c>
      <c r="AE3846" s="92">
        <f>+AD3846*14%</f>
        <v>0</v>
      </c>
      <c r="AQ3846" s="8"/>
      <c r="AU3846" s="8">
        <f>+K3846</f>
        <v>0</v>
      </c>
      <c r="AV3846" s="8">
        <f>+L3846</f>
        <v>0</v>
      </c>
      <c r="AW3846" s="2">
        <f>+M3846</f>
        <v>0</v>
      </c>
      <c r="AX3846" s="8">
        <f>F3846*AW3846</f>
        <v>0</v>
      </c>
      <c r="AY3846" s="8">
        <f>IF(AQ3846="CT",7%,5%)*AX3846</f>
        <v>0</v>
      </c>
      <c r="AZ3846" s="8">
        <f>AX3846*2%</f>
        <v>0</v>
      </c>
      <c r="BA3846" s="8">
        <f>IF(BB3846&gt;0,0,AX3846*5%)</f>
        <v>0</v>
      </c>
      <c r="BB3846" s="8">
        <f>(AX3846-BG3846)*35%</f>
        <v>0</v>
      </c>
      <c r="BC3846" s="8">
        <f>+AX3846+AY3846+AZ3846+BA3846+BB3846</f>
        <v>0</v>
      </c>
      <c r="BD3846" s="8">
        <f>AX3846-AT3846</f>
        <v>0</v>
      </c>
      <c r="BE3846" s="2"/>
      <c r="BH3846" s="2"/>
    </row>
    <row r="3847" spans="2:16200" s="4" customFormat="1" ht="31.5" customHeight="1" x14ac:dyDescent="0.2">
      <c r="B3847" s="45">
        <v>4</v>
      </c>
      <c r="C3847" s="87" t="s">
        <v>43</v>
      </c>
      <c r="D3847" s="86" t="s">
        <v>37</v>
      </c>
      <c r="E3847" s="45" t="s">
        <v>36</v>
      </c>
      <c r="F3847" s="51">
        <v>0</v>
      </c>
      <c r="G3847" s="50">
        <f>+'[2]KL TBVS'!AB21</f>
        <v>1</v>
      </c>
      <c r="H3847" s="45"/>
      <c r="I3847" s="45"/>
      <c r="J3847" s="45"/>
      <c r="K3847" s="85">
        <f>$K$3831</f>
        <v>1634850</v>
      </c>
      <c r="L3847" s="90">
        <f>$L$3831</f>
        <v>1852020</v>
      </c>
      <c r="M3847" s="47">
        <f>SUM(K3847:L3847)</f>
        <v>3486870</v>
      </c>
      <c r="N3847" s="83">
        <f>IF(V3847&lt;&gt;"VTC VHm",_xlfn.XLOOKUP(Z3847,$AC$4015:$AC$4035,$AD$4015:$AD$4035,0)*M3847,_xlfn.XLOOKUP(Z3847,$AC$4015:$AC$4035,$AD$4015:$AD$4035,0)*L3847)</f>
        <v>648207</v>
      </c>
      <c r="O3847" s="83">
        <f>IF(V3847&lt;&gt;"VTC VHm",_xlfn.XLOOKUP(Z3847,$AC$4015:$AC$4035,$AE$4015:$AE$4035,0)*M3847,_xlfn.XLOOKUP(Z3847,$AC$4015:$AC$4035,$AE$4015:$AE$4035,0)*L3847)</f>
        <v>0</v>
      </c>
      <c r="P3847" s="83">
        <f>SUM(N3847:O3847)</f>
        <v>648207</v>
      </c>
      <c r="Q3847" s="47">
        <f>M3847*G3847</f>
        <v>3486870</v>
      </c>
      <c r="R3847" s="47">
        <f>G3847*P3847</f>
        <v>648207</v>
      </c>
      <c r="S3847" s="83">
        <f>SUM(Q3847:R3847)</f>
        <v>4135077</v>
      </c>
      <c r="T3847" s="88" t="s">
        <v>24</v>
      </c>
      <c r="U3847" s="45" t="s">
        <v>35</v>
      </c>
      <c r="V3847" s="82" t="s">
        <v>34</v>
      </c>
      <c r="W3847" s="45"/>
      <c r="X3847" s="44" t="s">
        <v>33</v>
      </c>
      <c r="Y3847" s="44" t="s">
        <v>32</v>
      </c>
      <c r="Z3847" s="81" t="s">
        <v>13</v>
      </c>
      <c r="AA3847" s="44"/>
      <c r="AB3847" s="2">
        <f>G3847-F3847</f>
        <v>1</v>
      </c>
      <c r="AC3847" s="80" t="s">
        <v>31</v>
      </c>
      <c r="AD3847" s="4">
        <f>+M3847</f>
        <v>3486870</v>
      </c>
      <c r="AE3847" s="4">
        <f>+AD3847*14%</f>
        <v>488161.80000000005</v>
      </c>
      <c r="AQ3847" s="8"/>
      <c r="AU3847" s="8">
        <f>+K3847</f>
        <v>1634850</v>
      </c>
      <c r="AV3847" s="8">
        <f>+L3847</f>
        <v>1852020</v>
      </c>
      <c r="AW3847" s="2">
        <f>+M3847</f>
        <v>3486870</v>
      </c>
      <c r="AX3847" s="8">
        <f>F3847*AW3847</f>
        <v>0</v>
      </c>
      <c r="AY3847" s="8">
        <f>IF(AQ3847="CT",7%,5%)*AX3847</f>
        <v>0</v>
      </c>
      <c r="AZ3847" s="8">
        <f>AX3847*2%</f>
        <v>0</v>
      </c>
      <c r="BA3847" s="8">
        <f>IF(BB3847&gt;0,0,AX3847*5%)</f>
        <v>0</v>
      </c>
      <c r="BB3847" s="8">
        <f>(AX3847-BG3847)*35%</f>
        <v>0</v>
      </c>
      <c r="BC3847" s="8">
        <f>+AX3847+AY3847+AZ3847+BA3847+BB3847</f>
        <v>0</v>
      </c>
      <c r="BD3847" s="8">
        <f>AX3847-AT3847</f>
        <v>0</v>
      </c>
      <c r="BE3847" s="2"/>
      <c r="BH3847" s="2"/>
    </row>
    <row r="3848" spans="2:16200" s="4" customFormat="1" ht="31.5" customHeight="1" x14ac:dyDescent="0.2">
      <c r="B3848" s="45">
        <v>4</v>
      </c>
      <c r="C3848" s="87" t="s">
        <v>42</v>
      </c>
      <c r="D3848" s="86" t="s">
        <v>37</v>
      </c>
      <c r="E3848" s="45" t="s">
        <v>36</v>
      </c>
      <c r="F3848" s="51">
        <v>0</v>
      </c>
      <c r="G3848" s="50">
        <f>+'[2]KL TBVS'!AB22</f>
        <v>1</v>
      </c>
      <c r="H3848" s="45"/>
      <c r="I3848" s="45"/>
      <c r="J3848" s="45"/>
      <c r="K3848" s="85">
        <f>$K$3832</f>
        <v>1614900</v>
      </c>
      <c r="L3848" s="90">
        <f>$L$3071</f>
        <v>25693</v>
      </c>
      <c r="M3848" s="47">
        <f>SUM(K3848:L3848)</f>
        <v>1640593</v>
      </c>
      <c r="N3848" s="83">
        <f>IF(V3848&lt;&gt;"VTC VHm",_xlfn.XLOOKUP(Z3848,$AC$4015:$AC$4035,$AD$4015:$AD$4035,0)*M3848,_xlfn.XLOOKUP(Z3848,$AC$4015:$AC$4035,$AD$4015:$AD$4035,0)*L3848)</f>
        <v>8992.5499999999993</v>
      </c>
      <c r="O3848" s="83">
        <f>IF(V3848&lt;&gt;"VTC VHm",_xlfn.XLOOKUP(Z3848,$AC$4015:$AC$4035,$AE$4015:$AE$4035,0)*M3848,_xlfn.XLOOKUP(Z3848,$AC$4015:$AC$4035,$AE$4015:$AE$4035,0)*L3848)</f>
        <v>0</v>
      </c>
      <c r="P3848" s="83">
        <f>SUM(N3848:O3848)</f>
        <v>8992.5499999999993</v>
      </c>
      <c r="Q3848" s="47">
        <f>M3848*G3848</f>
        <v>1640593</v>
      </c>
      <c r="R3848" s="47">
        <f>G3848*P3848</f>
        <v>8992.5499999999993</v>
      </c>
      <c r="S3848" s="83">
        <f>SUM(Q3848:R3848)</f>
        <v>1649585.55</v>
      </c>
      <c r="T3848" s="88" t="s">
        <v>24</v>
      </c>
      <c r="U3848" s="45" t="s">
        <v>35</v>
      </c>
      <c r="V3848" s="82" t="s">
        <v>34</v>
      </c>
      <c r="W3848" s="45"/>
      <c r="X3848" s="44" t="s">
        <v>33</v>
      </c>
      <c r="Y3848" s="44" t="s">
        <v>32</v>
      </c>
      <c r="Z3848" s="81" t="s">
        <v>13</v>
      </c>
      <c r="AA3848" s="44"/>
      <c r="AB3848" s="2">
        <f>G3848-F3848</f>
        <v>1</v>
      </c>
      <c r="AC3848" s="80" t="s">
        <v>31</v>
      </c>
      <c r="AD3848" s="4">
        <f>+M3848</f>
        <v>1640593</v>
      </c>
      <c r="AE3848" s="4">
        <f>+AD3848*14%</f>
        <v>229683.02000000002</v>
      </c>
      <c r="AQ3848" s="8"/>
      <c r="AU3848" s="8">
        <f>+K3848</f>
        <v>1614900</v>
      </c>
      <c r="AV3848" s="8">
        <f>+L3848</f>
        <v>25693</v>
      </c>
      <c r="AW3848" s="2">
        <f>+M3848</f>
        <v>1640593</v>
      </c>
      <c r="AX3848" s="8">
        <f>F3848*AW3848</f>
        <v>0</v>
      </c>
      <c r="AY3848" s="8">
        <f>IF(AQ3848="CT",7%,5%)*AX3848</f>
        <v>0</v>
      </c>
      <c r="AZ3848" s="8">
        <f>AX3848*2%</f>
        <v>0</v>
      </c>
      <c r="BA3848" s="8">
        <f>IF(BB3848&gt;0,0,AX3848*5%)</f>
        <v>0</v>
      </c>
      <c r="BB3848" s="8">
        <f>(AX3848-BG3848)*35%</f>
        <v>0</v>
      </c>
      <c r="BC3848" s="8">
        <f>+AX3848+AY3848+AZ3848+BA3848+BB3848</f>
        <v>0</v>
      </c>
      <c r="BD3848" s="8">
        <f>AX3848-AT3848</f>
        <v>0</v>
      </c>
      <c r="BE3848" s="2"/>
      <c r="BH3848" s="2"/>
    </row>
    <row r="3849" spans="2:16200" s="4" customFormat="1" ht="31.5" customHeight="1" x14ac:dyDescent="0.2">
      <c r="B3849" s="45">
        <v>4</v>
      </c>
      <c r="C3849" s="87" t="s">
        <v>41</v>
      </c>
      <c r="D3849" s="86" t="s">
        <v>37</v>
      </c>
      <c r="E3849" s="45" t="s">
        <v>36</v>
      </c>
      <c r="F3849" s="51">
        <v>0</v>
      </c>
      <c r="G3849" s="50">
        <f>+'[2]KL TBVS'!AB23</f>
        <v>1</v>
      </c>
      <c r="H3849" s="45"/>
      <c r="I3849" s="45"/>
      <c r="J3849" s="45"/>
      <c r="K3849" s="89">
        <f>$K$3833</f>
        <v>577500</v>
      </c>
      <c r="L3849" s="84"/>
      <c r="M3849" s="47">
        <f>SUM(K3849:L3849)</f>
        <v>577500</v>
      </c>
      <c r="N3849" s="83">
        <f>IF(V3849&lt;&gt;"VTC VHm",_xlfn.XLOOKUP(Z3849,$AC$4015:$AC$4035,$AD$4015:$AD$4035,0)*M3849,_xlfn.XLOOKUP(Z3849,$AC$4015:$AC$4035,$AD$4015:$AD$4035,0)*L3849)</f>
        <v>0</v>
      </c>
      <c r="O3849" s="83">
        <f>IF(V3849&lt;&gt;"VTC VHm",_xlfn.XLOOKUP(Z3849,$AC$4015:$AC$4035,$AE$4015:$AE$4035,0)*M3849,_xlfn.XLOOKUP(Z3849,$AC$4015:$AC$4035,$AE$4015:$AE$4035,0)*L3849)</f>
        <v>0</v>
      </c>
      <c r="P3849" s="83">
        <f>SUM(N3849:O3849)</f>
        <v>0</v>
      </c>
      <c r="Q3849" s="47">
        <f>M3849*G3849</f>
        <v>577500</v>
      </c>
      <c r="R3849" s="47">
        <f>G3849*P3849</f>
        <v>0</v>
      </c>
      <c r="S3849" s="83">
        <f>SUM(Q3849:R3849)</f>
        <v>577500</v>
      </c>
      <c r="T3849" s="88" t="s">
        <v>24</v>
      </c>
      <c r="U3849" s="45" t="s">
        <v>35</v>
      </c>
      <c r="V3849" s="82" t="s">
        <v>34</v>
      </c>
      <c r="W3849" s="45"/>
      <c r="X3849" s="44" t="s">
        <v>33</v>
      </c>
      <c r="Y3849" s="44" t="s">
        <v>32</v>
      </c>
      <c r="Z3849" s="81" t="s">
        <v>13</v>
      </c>
      <c r="AA3849" s="44"/>
      <c r="AB3849" s="2">
        <f>G3849-F3849</f>
        <v>1</v>
      </c>
      <c r="AC3849" s="80" t="s">
        <v>31</v>
      </c>
      <c r="AD3849" s="4">
        <f>+M3849</f>
        <v>577500</v>
      </c>
      <c r="AE3849" s="4">
        <f>+AD3849*14%</f>
        <v>80850.000000000015</v>
      </c>
      <c r="AQ3849" s="8"/>
      <c r="AU3849" s="8">
        <f>+K3849</f>
        <v>577500</v>
      </c>
      <c r="AV3849" s="8">
        <f>+L3849</f>
        <v>0</v>
      </c>
      <c r="AW3849" s="2">
        <f>+M3849</f>
        <v>577500</v>
      </c>
      <c r="AX3849" s="8">
        <f>F3849*AW3849</f>
        <v>0</v>
      </c>
      <c r="AY3849" s="8">
        <f>IF(AQ3849="CT",7%,5%)*AX3849</f>
        <v>0</v>
      </c>
      <c r="AZ3849" s="8">
        <f>AX3849*2%</f>
        <v>0</v>
      </c>
      <c r="BA3849" s="8">
        <f>IF(BB3849&gt;0,0,AX3849*5%)</f>
        <v>0</v>
      </c>
      <c r="BB3849" s="8">
        <f>(AX3849-BG3849)*35%</f>
        <v>0</v>
      </c>
      <c r="BC3849" s="8">
        <f>+AX3849+AY3849+AZ3849+BA3849+BB3849</f>
        <v>0</v>
      </c>
      <c r="BD3849" s="8">
        <f>AX3849-AT3849</f>
        <v>0</v>
      </c>
      <c r="BE3849" s="2"/>
      <c r="BH3849" s="2"/>
    </row>
    <row r="3850" spans="2:16200" s="4" customFormat="1" ht="31.5" customHeight="1" x14ac:dyDescent="0.2">
      <c r="B3850" s="45">
        <v>4</v>
      </c>
      <c r="C3850" s="87" t="s">
        <v>40</v>
      </c>
      <c r="D3850" s="86" t="s">
        <v>37</v>
      </c>
      <c r="E3850" s="45" t="s">
        <v>36</v>
      </c>
      <c r="F3850" s="51">
        <v>0</v>
      </c>
      <c r="G3850" s="50">
        <f>+'[2]KL TBVS'!AB24</f>
        <v>1</v>
      </c>
      <c r="H3850" s="45"/>
      <c r="I3850" s="45"/>
      <c r="J3850" s="45"/>
      <c r="K3850" s="85">
        <f>$K$3834</f>
        <v>5087536.6500000004</v>
      </c>
      <c r="L3850" s="84">
        <f>$L$601</f>
        <v>419999.99999999994</v>
      </c>
      <c r="M3850" s="47">
        <f>SUM(K3850:L3850)</f>
        <v>5507536.6500000004</v>
      </c>
      <c r="N3850" s="83">
        <f>IF(V3850&lt;&gt;"VTC VHm",_xlfn.XLOOKUP(Z3850,$AC$4015:$AC$4035,$AD$4015:$AD$4035,0)*M3850,_xlfn.XLOOKUP(Z3850,$AC$4015:$AC$4035,$AD$4015:$AD$4035,0)*L3850)</f>
        <v>146999.99999999997</v>
      </c>
      <c r="O3850" s="83">
        <f>IF(V3850&lt;&gt;"VTC VHm",_xlfn.XLOOKUP(Z3850,$AC$4015:$AC$4035,$AE$4015:$AE$4035,0)*M3850,_xlfn.XLOOKUP(Z3850,$AC$4015:$AC$4035,$AE$4015:$AE$4035,0)*L3850)</f>
        <v>0</v>
      </c>
      <c r="P3850" s="83">
        <f>SUM(N3850:O3850)</f>
        <v>146999.99999999997</v>
      </c>
      <c r="Q3850" s="47">
        <f>M3850*G3850</f>
        <v>5507536.6500000004</v>
      </c>
      <c r="R3850" s="47">
        <f>G3850*P3850</f>
        <v>146999.99999999997</v>
      </c>
      <c r="S3850" s="83">
        <f>SUM(Q3850:R3850)</f>
        <v>5654536.6500000004</v>
      </c>
      <c r="T3850" s="88" t="s">
        <v>24</v>
      </c>
      <c r="U3850" s="45" t="s">
        <v>35</v>
      </c>
      <c r="V3850" s="82" t="s">
        <v>34</v>
      </c>
      <c r="W3850" s="45"/>
      <c r="X3850" s="44" t="s">
        <v>33</v>
      </c>
      <c r="Y3850" s="44" t="s">
        <v>32</v>
      </c>
      <c r="Z3850" s="81" t="s">
        <v>13</v>
      </c>
      <c r="AA3850" s="44"/>
      <c r="AB3850" s="2">
        <f>G3850-F3850</f>
        <v>1</v>
      </c>
      <c r="AC3850" s="80" t="s">
        <v>31</v>
      </c>
      <c r="AD3850" s="4">
        <f>+M3850</f>
        <v>5507536.6500000004</v>
      </c>
      <c r="AE3850" s="4">
        <f>+AD3850*14%</f>
        <v>771055.13100000017</v>
      </c>
      <c r="AQ3850" s="8"/>
      <c r="AU3850" s="8">
        <f>+K3850</f>
        <v>5087536.6500000004</v>
      </c>
      <c r="AV3850" s="8">
        <f>+L3850</f>
        <v>419999.99999999994</v>
      </c>
      <c r="AW3850" s="2">
        <f>+M3850</f>
        <v>5507536.6500000004</v>
      </c>
      <c r="AX3850" s="8">
        <f>F3850*AW3850</f>
        <v>0</v>
      </c>
      <c r="AY3850" s="8">
        <f>IF(AQ3850="CT",7%,5%)*AX3850</f>
        <v>0</v>
      </c>
      <c r="AZ3850" s="8">
        <f>AX3850*2%</f>
        <v>0</v>
      </c>
      <c r="BA3850" s="8">
        <f>IF(BB3850&gt;0,0,AX3850*5%)</f>
        <v>0</v>
      </c>
      <c r="BB3850" s="8">
        <f>(AX3850-BG3850)*35%</f>
        <v>0</v>
      </c>
      <c r="BC3850" s="8">
        <f>+AX3850+AY3850+AZ3850+BA3850+BB3850</f>
        <v>0</v>
      </c>
      <c r="BD3850" s="8">
        <f>AX3850-AT3850</f>
        <v>0</v>
      </c>
      <c r="BE3850" s="2"/>
      <c r="BH3850" s="2"/>
    </row>
    <row r="3851" spans="2:16200" s="4" customFormat="1" ht="31.5" customHeight="1" x14ac:dyDescent="0.2">
      <c r="B3851" s="45">
        <v>4</v>
      </c>
      <c r="C3851" s="87" t="s">
        <v>39</v>
      </c>
      <c r="D3851" s="86" t="s">
        <v>37</v>
      </c>
      <c r="E3851" s="45" t="s">
        <v>36</v>
      </c>
      <c r="F3851" s="51">
        <v>0</v>
      </c>
      <c r="G3851" s="50">
        <f>+'[2]KL TBVS'!AB25</f>
        <v>1</v>
      </c>
      <c r="H3851" s="45"/>
      <c r="I3851" s="45"/>
      <c r="J3851" s="45"/>
      <c r="K3851" s="89">
        <f>$K$3835</f>
        <v>577500</v>
      </c>
      <c r="L3851" s="84"/>
      <c r="M3851" s="47">
        <f>SUM(K3851:L3851)</f>
        <v>577500</v>
      </c>
      <c r="N3851" s="83">
        <f>IF(V3851&lt;&gt;"VTC VHm",_xlfn.XLOOKUP(Z3851,$AC$4015:$AC$4035,$AD$4015:$AD$4035,0)*M3851,_xlfn.XLOOKUP(Z3851,$AC$4015:$AC$4035,$AD$4015:$AD$4035,0)*L3851)</f>
        <v>0</v>
      </c>
      <c r="O3851" s="83">
        <f>IF(V3851&lt;&gt;"VTC VHm",_xlfn.XLOOKUP(Z3851,$AC$4015:$AC$4035,$AE$4015:$AE$4035,0)*M3851,_xlfn.XLOOKUP(Z3851,$AC$4015:$AC$4035,$AE$4015:$AE$4035,0)*L3851)</f>
        <v>0</v>
      </c>
      <c r="P3851" s="83">
        <f>SUM(N3851:O3851)</f>
        <v>0</v>
      </c>
      <c r="Q3851" s="47">
        <f>M3851*G3851</f>
        <v>577500</v>
      </c>
      <c r="R3851" s="47">
        <f>G3851*P3851</f>
        <v>0</v>
      </c>
      <c r="S3851" s="83">
        <f>SUM(Q3851:R3851)</f>
        <v>577500</v>
      </c>
      <c r="T3851" s="88" t="s">
        <v>24</v>
      </c>
      <c r="U3851" s="45" t="s">
        <v>35</v>
      </c>
      <c r="V3851" s="82" t="s">
        <v>34</v>
      </c>
      <c r="W3851" s="45"/>
      <c r="X3851" s="44" t="s">
        <v>33</v>
      </c>
      <c r="Y3851" s="44" t="s">
        <v>32</v>
      </c>
      <c r="Z3851" s="81" t="s">
        <v>13</v>
      </c>
      <c r="AA3851" s="44"/>
      <c r="AB3851" s="2">
        <f>G3851-F3851</f>
        <v>1</v>
      </c>
      <c r="AC3851" s="80" t="s">
        <v>31</v>
      </c>
      <c r="AD3851" s="4">
        <f>+M3851</f>
        <v>577500</v>
      </c>
      <c r="AE3851" s="4">
        <f>+AD3851*14%</f>
        <v>80850.000000000015</v>
      </c>
      <c r="AQ3851" s="8"/>
      <c r="AU3851" s="8">
        <f>+K3851</f>
        <v>577500</v>
      </c>
      <c r="AV3851" s="8">
        <f>+L3851</f>
        <v>0</v>
      </c>
      <c r="AW3851" s="2">
        <f>+M3851</f>
        <v>577500</v>
      </c>
      <c r="AX3851" s="8">
        <f>F3851*AW3851</f>
        <v>0</v>
      </c>
      <c r="AY3851" s="8">
        <f>IF(AQ3851="CT",7%,5%)*AX3851</f>
        <v>0</v>
      </c>
      <c r="AZ3851" s="8">
        <f>AX3851*2%</f>
        <v>0</v>
      </c>
      <c r="BA3851" s="8">
        <f>IF(BB3851&gt;0,0,AX3851*5%)</f>
        <v>0</v>
      </c>
      <c r="BB3851" s="8">
        <f>(AX3851-BG3851)*35%</f>
        <v>0</v>
      </c>
      <c r="BC3851" s="8">
        <f>+AX3851+AY3851+AZ3851+BA3851+BB3851</f>
        <v>0</v>
      </c>
      <c r="BD3851" s="8">
        <f>AX3851-AT3851</f>
        <v>0</v>
      </c>
      <c r="BE3851" s="2"/>
      <c r="BH3851" s="2"/>
    </row>
    <row r="3852" spans="2:16200" s="4" customFormat="1" ht="31.5" customHeight="1" x14ac:dyDescent="0.2">
      <c r="B3852" s="45">
        <v>4</v>
      </c>
      <c r="C3852" s="87" t="s">
        <v>38</v>
      </c>
      <c r="D3852" s="86" t="s">
        <v>37</v>
      </c>
      <c r="E3852" s="45" t="s">
        <v>36</v>
      </c>
      <c r="F3852" s="51">
        <v>0</v>
      </c>
      <c r="G3852" s="50">
        <f>+'[2]KL TBVS'!AB26</f>
        <v>1</v>
      </c>
      <c r="H3852" s="45"/>
      <c r="I3852" s="45"/>
      <c r="J3852" s="45"/>
      <c r="K3852" s="85">
        <f>$K$3836</f>
        <v>346500</v>
      </c>
      <c r="L3852" s="84">
        <f>$L$602</f>
        <v>29822</v>
      </c>
      <c r="M3852" s="47">
        <f>SUM(K3852:L3852)</f>
        <v>376322</v>
      </c>
      <c r="N3852" s="83">
        <f>IF(V3852&lt;&gt;"VTC VHm",_xlfn.XLOOKUP(Z3852,$AC$4015:$AC$4035,$AD$4015:$AD$4035,0)*M3852,_xlfn.XLOOKUP(Z3852,$AC$4015:$AC$4035,$AD$4015:$AD$4035,0)*L3852)</f>
        <v>10437.699999999999</v>
      </c>
      <c r="O3852" s="83">
        <f>IF(V3852&lt;&gt;"VTC VHm",_xlfn.XLOOKUP(Z3852,$AC$4015:$AC$4035,$AE$4015:$AE$4035,0)*M3852,_xlfn.XLOOKUP(Z3852,$AC$4015:$AC$4035,$AE$4015:$AE$4035,0)*L3852)</f>
        <v>0</v>
      </c>
      <c r="P3852" s="83">
        <f>SUM(N3852:O3852)</f>
        <v>10437.699999999999</v>
      </c>
      <c r="Q3852" s="47">
        <f>M3852*G3852</f>
        <v>376322</v>
      </c>
      <c r="R3852" s="47">
        <f>G3852*P3852</f>
        <v>10437.699999999999</v>
      </c>
      <c r="S3852" s="83">
        <f>SUM(Q3852:R3852)</f>
        <v>386759.7</v>
      </c>
      <c r="T3852" s="45"/>
      <c r="U3852" s="45" t="s">
        <v>35</v>
      </c>
      <c r="V3852" s="82" t="s">
        <v>34</v>
      </c>
      <c r="W3852" s="45"/>
      <c r="X3852" s="44" t="s">
        <v>33</v>
      </c>
      <c r="Y3852" s="44" t="s">
        <v>32</v>
      </c>
      <c r="Z3852" s="81" t="s">
        <v>13</v>
      </c>
      <c r="AA3852" s="44"/>
      <c r="AB3852" s="2">
        <f>G3852-F3852</f>
        <v>1</v>
      </c>
      <c r="AC3852" s="80" t="s">
        <v>31</v>
      </c>
      <c r="AD3852" s="4">
        <f>+M3852</f>
        <v>376322</v>
      </c>
      <c r="AE3852" s="4">
        <f>+AD3852*14%</f>
        <v>52685.08</v>
      </c>
      <c r="AQ3852" s="8"/>
      <c r="AU3852" s="8">
        <f>+K3852</f>
        <v>346500</v>
      </c>
      <c r="AV3852" s="8">
        <f>+L3852</f>
        <v>29822</v>
      </c>
      <c r="AW3852" s="2">
        <f>+M3852</f>
        <v>376322</v>
      </c>
      <c r="AX3852" s="8">
        <f>F3852*AW3852</f>
        <v>0</v>
      </c>
      <c r="AY3852" s="8">
        <f>IF(AQ3852="CT",7%,5%)*AX3852</f>
        <v>0</v>
      </c>
      <c r="AZ3852" s="8">
        <f>AX3852*2%</f>
        <v>0</v>
      </c>
      <c r="BA3852" s="8">
        <f>IF(BB3852&gt;0,0,AX3852*5%)</f>
        <v>0</v>
      </c>
      <c r="BB3852" s="8">
        <f>(AX3852-BG3852)*35%</f>
        <v>0</v>
      </c>
      <c r="BC3852" s="8">
        <f>+AX3852+AY3852+AZ3852+BA3852+BB3852</f>
        <v>0</v>
      </c>
      <c r="BD3852" s="8">
        <f>AX3852-AT3852</f>
        <v>0</v>
      </c>
      <c r="BE3852" s="2"/>
      <c r="BH3852" s="2"/>
    </row>
    <row r="3853" spans="2:16200" s="92" customFormat="1" ht="15.75" customHeight="1" x14ac:dyDescent="0.2">
      <c r="B3853" s="97" t="s">
        <v>45</v>
      </c>
      <c r="C3853" s="95" t="s">
        <v>60</v>
      </c>
      <c r="D3853" s="95"/>
      <c r="E3853" s="97"/>
      <c r="F3853" s="111"/>
      <c r="G3853" s="99"/>
      <c r="H3853" s="95"/>
      <c r="I3853" s="95"/>
      <c r="J3853" s="95"/>
      <c r="K3853" s="97"/>
      <c r="L3853" s="98"/>
      <c r="M3853" s="47">
        <f>SUM(K3853:L3853)</f>
        <v>0</v>
      </c>
      <c r="N3853" s="83">
        <f>IF(V3853&lt;&gt;"VTC VHm",_xlfn.XLOOKUP(Z3853,$AC$4015:$AC$4035,$AD$4015:$AD$4035,0)*M3853,_xlfn.XLOOKUP(Z3853,$AC$4015:$AC$4035,$AD$4015:$AD$4035,0)*L3853)</f>
        <v>0</v>
      </c>
      <c r="O3853" s="83">
        <f>IF(V3853&lt;&gt;"VTC VHm",_xlfn.XLOOKUP(Z3853,$AC$4015:$AC$4035,$AE$4015:$AE$4035,0)*M3853,_xlfn.XLOOKUP(Z3853,$AC$4015:$AC$4035,$AE$4015:$AE$4035,0)*L3853)</f>
        <v>0</v>
      </c>
      <c r="P3853" s="83">
        <f>SUM(N3853:O3853)</f>
        <v>0</v>
      </c>
      <c r="Q3853" s="47">
        <f>M3853*G3853</f>
        <v>0</v>
      </c>
      <c r="R3853" s="47">
        <f>G3853*P3853</f>
        <v>0</v>
      </c>
      <c r="S3853" s="83">
        <f>SUM(Q3853:R3853)</f>
        <v>0</v>
      </c>
      <c r="T3853" s="97"/>
      <c r="U3853" s="95"/>
      <c r="V3853" s="96"/>
      <c r="W3853" s="95"/>
      <c r="X3853" s="44" t="s">
        <v>33</v>
      </c>
      <c r="Y3853" s="94"/>
      <c r="Z3853" s="94"/>
      <c r="AA3853" s="44"/>
      <c r="AB3853" s="2">
        <f>G3853-F3853</f>
        <v>0</v>
      </c>
      <c r="AC3853" s="119"/>
      <c r="AD3853" s="113">
        <f>+M3853</f>
        <v>0</v>
      </c>
      <c r="AE3853" s="118">
        <f>+AD3853*14%</f>
        <v>0</v>
      </c>
      <c r="AG3853" s="114"/>
      <c r="AH3853" s="114"/>
      <c r="AI3853" s="114"/>
      <c r="AJ3853" s="114"/>
      <c r="AK3853" s="114"/>
      <c r="AL3853" s="114"/>
      <c r="AM3853" s="114"/>
      <c r="AO3853" s="114"/>
      <c r="AP3853" s="117"/>
      <c r="AQ3853" s="8"/>
      <c r="AR3853" s="116"/>
      <c r="AS3853" s="116"/>
      <c r="AT3853" s="116"/>
      <c r="AU3853" s="8">
        <f>+K3853</f>
        <v>0</v>
      </c>
      <c r="AV3853" s="8">
        <f>+L3853</f>
        <v>0</v>
      </c>
      <c r="AW3853" s="2">
        <f>+M3853</f>
        <v>0</v>
      </c>
      <c r="AX3853" s="8">
        <f>F3853*AW3853</f>
        <v>0</v>
      </c>
      <c r="AY3853" s="8">
        <f>IF(AQ3853="CT",7%,5%)*AX3853</f>
        <v>0</v>
      </c>
      <c r="AZ3853" s="8">
        <f>AX3853*2%</f>
        <v>0</v>
      </c>
      <c r="BA3853" s="8">
        <f>IF(BB3853&gt;0,0,AX3853*5%)</f>
        <v>0</v>
      </c>
      <c r="BB3853" s="8">
        <f>(AX3853-BG3853)*35%</f>
        <v>0</v>
      </c>
      <c r="BC3853" s="8">
        <f>+AX3853+AY3853+AZ3853+BA3853+BB3853</f>
        <v>0</v>
      </c>
      <c r="BD3853" s="8">
        <f>AX3853-AT3853</f>
        <v>0</v>
      </c>
      <c r="BE3853" s="2"/>
      <c r="BF3853" s="115"/>
      <c r="BG3853" s="115"/>
      <c r="BH3853" s="2"/>
      <c r="BI3853" s="114"/>
      <c r="BJ3853" s="114"/>
      <c r="BK3853" s="113"/>
      <c r="BL3853" s="113"/>
      <c r="BM3853" s="118"/>
      <c r="BN3853" s="117"/>
      <c r="BO3853" s="114"/>
      <c r="BP3853" s="114"/>
      <c r="BQ3853" s="114"/>
      <c r="BR3853" s="114"/>
      <c r="BS3853" s="114"/>
      <c r="BT3853" s="114"/>
      <c r="BU3853" s="114"/>
      <c r="BV3853" s="114"/>
      <c r="BW3853" s="114"/>
      <c r="BX3853" s="114"/>
      <c r="BY3853" s="116"/>
      <c r="BZ3853" s="114"/>
      <c r="CA3853" s="115"/>
      <c r="CB3853" s="115"/>
      <c r="CC3853" s="115"/>
      <c r="CD3853" s="113"/>
      <c r="CE3853" s="114"/>
      <c r="CF3853" s="114"/>
      <c r="CG3853" s="113"/>
      <c r="CH3853" s="118"/>
      <c r="CI3853" s="117"/>
      <c r="CJ3853" s="114"/>
      <c r="CK3853" s="114"/>
      <c r="CL3853" s="114"/>
      <c r="CM3853" s="114"/>
      <c r="CN3853" s="114"/>
      <c r="CO3853" s="114"/>
      <c r="CP3853" s="114"/>
      <c r="CQ3853" s="114"/>
      <c r="CR3853" s="114"/>
      <c r="CS3853" s="114"/>
      <c r="CT3853" s="116"/>
      <c r="CU3853" s="114"/>
      <c r="CV3853" s="115"/>
      <c r="CW3853" s="115"/>
      <c r="CX3853" s="115"/>
      <c r="CY3853" s="113"/>
      <c r="CZ3853" s="114"/>
      <c r="DA3853" s="114"/>
      <c r="DB3853" s="113"/>
      <c r="DC3853" s="118"/>
      <c r="DD3853" s="117"/>
      <c r="DE3853" s="114"/>
      <c r="DF3853" s="114"/>
      <c r="DG3853" s="114"/>
      <c r="DH3853" s="114"/>
      <c r="DI3853" s="114"/>
      <c r="DJ3853" s="114"/>
      <c r="DK3853" s="114"/>
      <c r="DL3853" s="114"/>
      <c r="DM3853" s="114"/>
      <c r="DN3853" s="114"/>
      <c r="DO3853" s="116"/>
      <c r="DP3853" s="114"/>
      <c r="DQ3853" s="115"/>
      <c r="DR3853" s="115"/>
      <c r="DS3853" s="115"/>
      <c r="DT3853" s="113"/>
      <c r="DU3853" s="114"/>
      <c r="DV3853" s="114"/>
      <c r="DW3853" s="113"/>
      <c r="DX3853" s="118"/>
      <c r="DY3853" s="117"/>
      <c r="DZ3853" s="114"/>
      <c r="EA3853" s="114"/>
      <c r="EB3853" s="114"/>
      <c r="EC3853" s="114"/>
      <c r="ED3853" s="114"/>
      <c r="EE3853" s="114"/>
      <c r="EF3853" s="114"/>
      <c r="EG3853" s="114"/>
      <c r="EH3853" s="114"/>
      <c r="EI3853" s="114"/>
      <c r="EJ3853" s="116"/>
      <c r="EK3853" s="114"/>
      <c r="EL3853" s="115"/>
      <c r="EM3853" s="115"/>
      <c r="EN3853" s="115"/>
      <c r="EO3853" s="113"/>
      <c r="EP3853" s="114"/>
      <c r="EQ3853" s="114"/>
      <c r="ER3853" s="113"/>
      <c r="ES3853" s="118"/>
      <c r="ET3853" s="117"/>
      <c r="EU3853" s="114"/>
      <c r="EV3853" s="114"/>
      <c r="EW3853" s="114"/>
      <c r="EX3853" s="114"/>
      <c r="EY3853" s="114"/>
      <c r="EZ3853" s="114"/>
      <c r="FA3853" s="114"/>
      <c r="FB3853" s="114"/>
      <c r="FC3853" s="114"/>
      <c r="FD3853" s="114"/>
      <c r="FE3853" s="116"/>
      <c r="FF3853" s="114"/>
      <c r="FG3853" s="115"/>
      <c r="FH3853" s="115"/>
      <c r="FI3853" s="115"/>
      <c r="FJ3853" s="113"/>
      <c r="FK3853" s="114"/>
      <c r="FL3853" s="114"/>
      <c r="FM3853" s="113"/>
      <c r="FN3853" s="118"/>
      <c r="FO3853" s="117"/>
      <c r="FP3853" s="114"/>
      <c r="FQ3853" s="114"/>
      <c r="FR3853" s="114"/>
      <c r="FS3853" s="114"/>
      <c r="FT3853" s="114"/>
      <c r="FU3853" s="114"/>
      <c r="FV3853" s="114"/>
      <c r="FW3853" s="114"/>
      <c r="FX3853" s="114"/>
      <c r="FY3853" s="114"/>
      <c r="FZ3853" s="116"/>
      <c r="GA3853" s="114"/>
      <c r="GB3853" s="115"/>
      <c r="GC3853" s="115"/>
      <c r="GD3853" s="115"/>
      <c r="GE3853" s="113"/>
      <c r="GF3853" s="114"/>
      <c r="GG3853" s="114"/>
      <c r="GH3853" s="113"/>
      <c r="GI3853" s="118"/>
      <c r="GJ3853" s="117"/>
      <c r="GK3853" s="114"/>
      <c r="GL3853" s="114"/>
      <c r="GM3853" s="114"/>
      <c r="GN3853" s="114"/>
      <c r="GO3853" s="114"/>
      <c r="GP3853" s="114"/>
      <c r="GQ3853" s="114"/>
      <c r="GR3853" s="114"/>
      <c r="GS3853" s="114"/>
      <c r="GT3853" s="114"/>
      <c r="GU3853" s="116"/>
      <c r="GV3853" s="114"/>
      <c r="GW3853" s="115"/>
      <c r="GX3853" s="115"/>
      <c r="GY3853" s="115"/>
      <c r="GZ3853" s="113"/>
      <c r="HA3853" s="114"/>
      <c r="HB3853" s="114"/>
      <c r="HC3853" s="113"/>
      <c r="HD3853" s="118"/>
      <c r="HE3853" s="117"/>
      <c r="HF3853" s="114"/>
      <c r="HG3853" s="114"/>
      <c r="HH3853" s="114"/>
      <c r="HI3853" s="114"/>
      <c r="HJ3853" s="114"/>
      <c r="HK3853" s="114"/>
      <c r="HL3853" s="114"/>
      <c r="HM3853" s="114"/>
      <c r="HN3853" s="114"/>
      <c r="HO3853" s="114"/>
      <c r="HP3853" s="116"/>
      <c r="HQ3853" s="114"/>
      <c r="HR3853" s="115"/>
      <c r="HS3853" s="115"/>
      <c r="HT3853" s="115"/>
      <c r="HU3853" s="113"/>
      <c r="HV3853" s="114"/>
      <c r="HW3853" s="114"/>
      <c r="HX3853" s="113"/>
      <c r="HY3853" s="118"/>
      <c r="HZ3853" s="117"/>
      <c r="IA3853" s="114"/>
      <c r="IB3853" s="114"/>
      <c r="IC3853" s="114"/>
      <c r="ID3853" s="114"/>
      <c r="IE3853" s="114"/>
      <c r="IF3853" s="114"/>
      <c r="IG3853" s="114"/>
      <c r="IH3853" s="114"/>
      <c r="II3853" s="114"/>
      <c r="IJ3853" s="114"/>
      <c r="IK3853" s="116"/>
      <c r="IL3853" s="114"/>
      <c r="IM3853" s="115"/>
      <c r="IN3853" s="115"/>
      <c r="IO3853" s="114"/>
      <c r="IP3853" s="115"/>
      <c r="IQ3853" s="115"/>
      <c r="IR3853" s="115"/>
      <c r="IS3853" s="113"/>
      <c r="IT3853" s="114"/>
      <c r="IU3853" s="114"/>
      <c r="IV3853" s="113"/>
      <c r="IW3853" s="118"/>
      <c r="IX3853" s="117"/>
      <c r="IY3853" s="114"/>
      <c r="IZ3853" s="114"/>
      <c r="JA3853" s="114"/>
      <c r="JB3853" s="114"/>
      <c r="JC3853" s="114"/>
      <c r="JD3853" s="114"/>
      <c r="JE3853" s="114"/>
      <c r="JF3853" s="114"/>
      <c r="JG3853" s="114"/>
      <c r="JH3853" s="114"/>
      <c r="JI3853" s="116"/>
      <c r="JJ3853" s="114"/>
      <c r="JK3853" s="115"/>
      <c r="JL3853" s="115"/>
      <c r="JM3853" s="115"/>
      <c r="JN3853" s="113"/>
      <c r="JO3853" s="114"/>
      <c r="JP3853" s="114"/>
      <c r="JQ3853" s="113"/>
      <c r="JR3853" s="118"/>
      <c r="JS3853" s="117"/>
      <c r="JT3853" s="114"/>
      <c r="JU3853" s="114"/>
      <c r="JV3853" s="114"/>
      <c r="JW3853" s="114"/>
      <c r="JX3853" s="114"/>
      <c r="JY3853" s="114"/>
      <c r="JZ3853" s="114"/>
      <c r="KA3853" s="114"/>
      <c r="KB3853" s="114"/>
      <c r="KC3853" s="114"/>
      <c r="KD3853" s="116"/>
      <c r="KE3853" s="114"/>
      <c r="KF3853" s="115"/>
      <c r="KG3853" s="115"/>
      <c r="KH3853" s="115"/>
      <c r="KI3853" s="113"/>
      <c r="KJ3853" s="114"/>
      <c r="KK3853" s="114"/>
      <c r="KL3853" s="113"/>
      <c r="KM3853" s="118"/>
      <c r="KN3853" s="117"/>
      <c r="KO3853" s="114"/>
      <c r="KP3853" s="114"/>
      <c r="KQ3853" s="114"/>
      <c r="KR3853" s="114"/>
      <c r="KS3853" s="114"/>
      <c r="KT3853" s="114"/>
      <c r="KU3853" s="114"/>
      <c r="KV3853" s="114"/>
      <c r="KW3853" s="114"/>
      <c r="KX3853" s="114"/>
      <c r="KY3853" s="116"/>
      <c r="KZ3853" s="114"/>
      <c r="LA3853" s="115"/>
      <c r="LB3853" s="115"/>
      <c r="LC3853" s="115"/>
      <c r="LD3853" s="113"/>
      <c r="LE3853" s="114"/>
      <c r="LF3853" s="114"/>
      <c r="LG3853" s="113"/>
      <c r="LH3853" s="118"/>
      <c r="LI3853" s="117"/>
      <c r="LJ3853" s="114"/>
      <c r="LK3853" s="114"/>
      <c r="LL3853" s="114"/>
      <c r="LM3853" s="114"/>
      <c r="LN3853" s="114"/>
      <c r="LO3853" s="114"/>
      <c r="LP3853" s="114"/>
      <c r="LQ3853" s="114"/>
      <c r="LR3853" s="114"/>
      <c r="LS3853" s="114"/>
      <c r="LT3853" s="116"/>
      <c r="LU3853" s="114"/>
      <c r="LV3853" s="115"/>
      <c r="LW3853" s="115"/>
      <c r="LX3853" s="115"/>
      <c r="LY3853" s="113"/>
      <c r="LZ3853" s="114"/>
      <c r="MA3853" s="114"/>
      <c r="MB3853" s="113"/>
      <c r="MC3853" s="118"/>
      <c r="MD3853" s="117"/>
      <c r="ME3853" s="114"/>
      <c r="MF3853" s="114"/>
      <c r="MG3853" s="114"/>
      <c r="MH3853" s="114"/>
      <c r="MI3853" s="114"/>
      <c r="MJ3853" s="114"/>
      <c r="MK3853" s="114"/>
      <c r="ML3853" s="114"/>
      <c r="MM3853" s="114"/>
      <c r="MN3853" s="114"/>
      <c r="MO3853" s="116"/>
      <c r="MP3853" s="114"/>
      <c r="MQ3853" s="115"/>
      <c r="MR3853" s="115"/>
      <c r="MS3853" s="115"/>
      <c r="MT3853" s="113"/>
      <c r="MU3853" s="114"/>
      <c r="MV3853" s="114"/>
      <c r="MW3853" s="113"/>
      <c r="MX3853" s="118"/>
      <c r="MY3853" s="117"/>
      <c r="MZ3853" s="114"/>
      <c r="NA3853" s="114"/>
      <c r="NB3853" s="114"/>
      <c r="NC3853" s="114"/>
      <c r="ND3853" s="114"/>
      <c r="NE3853" s="114"/>
      <c r="NF3853" s="114"/>
      <c r="NG3853" s="114"/>
      <c r="NH3853" s="114"/>
      <c r="NI3853" s="114"/>
      <c r="NJ3853" s="116"/>
      <c r="NK3853" s="114"/>
      <c r="NL3853" s="115"/>
      <c r="NM3853" s="115"/>
      <c r="NN3853" s="115"/>
      <c r="NO3853" s="113"/>
      <c r="NP3853" s="114"/>
      <c r="NQ3853" s="114"/>
      <c r="NR3853" s="113"/>
      <c r="NS3853" s="118"/>
      <c r="NT3853" s="117"/>
      <c r="NU3853" s="114"/>
      <c r="NV3853" s="114"/>
      <c r="NW3853" s="114"/>
      <c r="NX3853" s="114"/>
      <c r="NY3853" s="114"/>
      <c r="NZ3853" s="114"/>
      <c r="OA3853" s="114"/>
      <c r="OB3853" s="114"/>
      <c r="OC3853" s="114"/>
      <c r="OD3853" s="114"/>
      <c r="OE3853" s="116"/>
      <c r="OF3853" s="114"/>
      <c r="OG3853" s="115"/>
      <c r="OH3853" s="115"/>
      <c r="OI3853" s="115"/>
      <c r="OJ3853" s="113"/>
      <c r="OK3853" s="114"/>
      <c r="OL3853" s="114"/>
      <c r="OM3853" s="113"/>
      <c r="ON3853" s="118"/>
      <c r="OO3853" s="117"/>
      <c r="OP3853" s="114"/>
      <c r="OQ3853" s="114"/>
      <c r="OR3853" s="114"/>
      <c r="OS3853" s="114"/>
      <c r="OT3853" s="114"/>
      <c r="OU3853" s="114"/>
      <c r="OV3853" s="114"/>
      <c r="OW3853" s="114"/>
      <c r="OX3853" s="114"/>
      <c r="OY3853" s="114"/>
      <c r="OZ3853" s="116"/>
      <c r="PA3853" s="114"/>
      <c r="PB3853" s="115"/>
      <c r="PC3853" s="115"/>
      <c r="PD3853" s="115"/>
      <c r="PE3853" s="113"/>
      <c r="PF3853" s="114"/>
      <c r="PG3853" s="114"/>
      <c r="PH3853" s="113"/>
      <c r="PI3853" s="118"/>
      <c r="PJ3853" s="117"/>
      <c r="PK3853" s="114"/>
      <c r="PL3853" s="114"/>
      <c r="PM3853" s="114"/>
      <c r="PN3853" s="114"/>
      <c r="PO3853" s="114"/>
      <c r="PP3853" s="114"/>
      <c r="PQ3853" s="114"/>
      <c r="PR3853" s="114"/>
      <c r="PS3853" s="114"/>
      <c r="PT3853" s="114"/>
      <c r="PU3853" s="116"/>
      <c r="PV3853" s="114"/>
      <c r="PW3853" s="115"/>
      <c r="PX3853" s="115"/>
      <c r="PY3853" s="115"/>
      <c r="PZ3853" s="113"/>
      <c r="QA3853" s="114"/>
      <c r="QB3853" s="114"/>
      <c r="QC3853" s="113"/>
      <c r="QD3853" s="118"/>
      <c r="QE3853" s="117"/>
      <c r="QF3853" s="114"/>
      <c r="QG3853" s="114"/>
      <c r="QH3853" s="114"/>
      <c r="QI3853" s="114"/>
      <c r="QJ3853" s="114"/>
      <c r="QK3853" s="114"/>
      <c r="QL3853" s="114"/>
      <c r="QM3853" s="114"/>
      <c r="QN3853" s="114"/>
      <c r="QO3853" s="114"/>
      <c r="QP3853" s="116"/>
      <c r="QQ3853" s="114"/>
      <c r="QR3853" s="115"/>
      <c r="QS3853" s="115"/>
      <c r="QT3853" s="115"/>
      <c r="QU3853" s="113"/>
      <c r="QV3853" s="114"/>
      <c r="QW3853" s="114"/>
      <c r="QX3853" s="113"/>
      <c r="QY3853" s="118"/>
      <c r="QZ3853" s="117"/>
      <c r="RA3853" s="114"/>
      <c r="RB3853" s="114"/>
      <c r="RC3853" s="114"/>
      <c r="RD3853" s="114"/>
      <c r="RE3853" s="114"/>
      <c r="RF3853" s="114"/>
      <c r="RG3853" s="114"/>
      <c r="RH3853" s="114"/>
      <c r="RI3853" s="114"/>
      <c r="RJ3853" s="114"/>
      <c r="RK3853" s="116"/>
      <c r="RL3853" s="114"/>
      <c r="RM3853" s="115"/>
      <c r="RN3853" s="115"/>
      <c r="RO3853" s="115"/>
      <c r="RP3853" s="113"/>
      <c r="RQ3853" s="114"/>
      <c r="RR3853" s="114"/>
      <c r="RS3853" s="113"/>
      <c r="RT3853" s="118"/>
      <c r="RU3853" s="117"/>
      <c r="RV3853" s="114"/>
      <c r="RW3853" s="114"/>
      <c r="RX3853" s="114"/>
      <c r="RY3853" s="114"/>
      <c r="RZ3853" s="114"/>
      <c r="SA3853" s="114"/>
      <c r="SB3853" s="114"/>
      <c r="SC3853" s="114"/>
      <c r="SD3853" s="114"/>
      <c r="SE3853" s="114"/>
      <c r="SF3853" s="116"/>
      <c r="SG3853" s="114"/>
      <c r="SH3853" s="115"/>
      <c r="SI3853" s="115"/>
      <c r="SJ3853" s="115"/>
      <c r="SK3853" s="113"/>
      <c r="SL3853" s="114"/>
      <c r="SM3853" s="114"/>
      <c r="SN3853" s="113"/>
      <c r="SO3853" s="118"/>
      <c r="SP3853" s="117"/>
      <c r="SQ3853" s="114"/>
      <c r="SR3853" s="114"/>
      <c r="SS3853" s="114"/>
      <c r="ST3853" s="114"/>
      <c r="SU3853" s="114"/>
      <c r="SV3853" s="114"/>
      <c r="SW3853" s="114"/>
      <c r="SX3853" s="114"/>
      <c r="SY3853" s="114"/>
      <c r="SZ3853" s="114"/>
      <c r="TA3853" s="116"/>
      <c r="TB3853" s="114"/>
      <c r="TC3853" s="115"/>
      <c r="TD3853" s="115"/>
      <c r="TE3853" s="115"/>
      <c r="TF3853" s="113"/>
      <c r="TG3853" s="114"/>
      <c r="TH3853" s="114"/>
      <c r="TI3853" s="113"/>
      <c r="TJ3853" s="118"/>
      <c r="TK3853" s="117"/>
      <c r="TL3853" s="114"/>
      <c r="TM3853" s="114"/>
      <c r="TN3853" s="114"/>
      <c r="TO3853" s="114"/>
      <c r="TP3853" s="114"/>
      <c r="TQ3853" s="114"/>
      <c r="TR3853" s="114"/>
      <c r="TS3853" s="114"/>
      <c r="TT3853" s="114"/>
      <c r="TU3853" s="114"/>
      <c r="TV3853" s="116"/>
      <c r="TW3853" s="114"/>
      <c r="TX3853" s="115"/>
      <c r="TY3853" s="115"/>
      <c r="TZ3853" s="115"/>
      <c r="UA3853" s="113"/>
      <c r="UB3853" s="114"/>
      <c r="UC3853" s="114"/>
      <c r="UD3853" s="113"/>
      <c r="UE3853" s="118"/>
      <c r="UF3853" s="117"/>
      <c r="UG3853" s="114"/>
      <c r="UH3853" s="114"/>
      <c r="UI3853" s="114"/>
      <c r="UJ3853" s="114"/>
      <c r="UK3853" s="114"/>
      <c r="UL3853" s="114"/>
      <c r="UM3853" s="114"/>
      <c r="UN3853" s="114"/>
      <c r="UO3853" s="114"/>
      <c r="UP3853" s="114"/>
      <c r="UQ3853" s="116"/>
      <c r="UR3853" s="114"/>
      <c r="US3853" s="115"/>
      <c r="UT3853" s="115"/>
      <c r="UU3853" s="115"/>
      <c r="UV3853" s="113"/>
      <c r="UW3853" s="114"/>
      <c r="UX3853" s="114"/>
      <c r="UY3853" s="113"/>
      <c r="UZ3853" s="118"/>
      <c r="VA3853" s="117"/>
      <c r="VB3853" s="114"/>
      <c r="VC3853" s="114"/>
      <c r="VD3853" s="114"/>
      <c r="VE3853" s="114"/>
      <c r="VF3853" s="114"/>
      <c r="VG3853" s="114"/>
      <c r="VH3853" s="114"/>
      <c r="VI3853" s="114"/>
      <c r="VJ3853" s="114"/>
      <c r="VK3853" s="114"/>
      <c r="VL3853" s="116"/>
      <c r="VM3853" s="114"/>
      <c r="VN3853" s="115"/>
      <c r="VO3853" s="115"/>
      <c r="VP3853" s="115"/>
      <c r="VQ3853" s="113"/>
      <c r="VR3853" s="114"/>
      <c r="VS3853" s="114"/>
      <c r="VT3853" s="113"/>
      <c r="VU3853" s="118"/>
      <c r="VV3853" s="117"/>
      <c r="VW3853" s="114"/>
      <c r="VX3853" s="114"/>
      <c r="VY3853" s="114"/>
      <c r="VZ3853" s="114"/>
      <c r="WA3853" s="114"/>
      <c r="WB3853" s="114"/>
      <c r="WC3853" s="114"/>
      <c r="WD3853" s="114"/>
      <c r="WE3853" s="114"/>
      <c r="WF3853" s="114"/>
      <c r="WG3853" s="116"/>
      <c r="WH3853" s="114"/>
      <c r="WI3853" s="115"/>
      <c r="WJ3853" s="115"/>
      <c r="WK3853" s="115"/>
      <c r="WL3853" s="113"/>
      <c r="WM3853" s="114"/>
      <c r="WN3853" s="114"/>
      <c r="WO3853" s="113"/>
      <c r="WP3853" s="118"/>
      <c r="WQ3853" s="117"/>
      <c r="WR3853" s="114"/>
      <c r="WS3853" s="114"/>
      <c r="WT3853" s="114"/>
      <c r="WU3853" s="114"/>
      <c r="WV3853" s="114"/>
      <c r="WW3853" s="114"/>
      <c r="WX3853" s="114"/>
      <c r="WY3853" s="114"/>
      <c r="WZ3853" s="114"/>
      <c r="XA3853" s="114"/>
      <c r="XB3853" s="116"/>
      <c r="XC3853" s="114"/>
      <c r="XD3853" s="115"/>
      <c r="XE3853" s="115"/>
      <c r="XF3853" s="115"/>
      <c r="XG3853" s="113"/>
      <c r="XH3853" s="114"/>
      <c r="XI3853" s="114"/>
      <c r="XJ3853" s="113"/>
      <c r="XK3853" s="118"/>
      <c r="XL3853" s="117"/>
      <c r="XM3853" s="114"/>
      <c r="XN3853" s="114"/>
      <c r="XO3853" s="114"/>
      <c r="XP3853" s="114"/>
      <c r="XQ3853" s="114"/>
      <c r="XR3853" s="114"/>
      <c r="XS3853" s="114"/>
      <c r="XT3853" s="114"/>
      <c r="XU3853" s="114"/>
      <c r="XV3853" s="114"/>
      <c r="XW3853" s="116"/>
      <c r="XX3853" s="114"/>
      <c r="XY3853" s="115"/>
      <c r="XZ3853" s="115"/>
      <c r="YA3853" s="115"/>
      <c r="YB3853" s="113"/>
      <c r="YC3853" s="114"/>
      <c r="YD3853" s="114"/>
      <c r="YE3853" s="113"/>
      <c r="YF3853" s="118"/>
      <c r="YG3853" s="117"/>
      <c r="YH3853" s="114"/>
      <c r="YI3853" s="114"/>
      <c r="YJ3853" s="114"/>
      <c r="YK3853" s="114"/>
      <c r="YL3853" s="114"/>
      <c r="YM3853" s="114"/>
      <c r="YN3853" s="114"/>
      <c r="YO3853" s="114"/>
      <c r="YP3853" s="114"/>
      <c r="YQ3853" s="114"/>
      <c r="YR3853" s="116"/>
      <c r="YS3853" s="114"/>
      <c r="YT3853" s="115"/>
      <c r="YU3853" s="115"/>
      <c r="YV3853" s="115"/>
      <c r="YW3853" s="113"/>
      <c r="YX3853" s="114"/>
      <c r="YY3853" s="114"/>
      <c r="YZ3853" s="113"/>
      <c r="ZA3853" s="118"/>
      <c r="ZB3853" s="117"/>
      <c r="ZC3853" s="114"/>
      <c r="ZD3853" s="114"/>
      <c r="ZE3853" s="114"/>
      <c r="ZF3853" s="114"/>
      <c r="ZG3853" s="114"/>
      <c r="ZH3853" s="114"/>
      <c r="ZI3853" s="114"/>
      <c r="ZJ3853" s="114"/>
      <c r="ZK3853" s="114"/>
      <c r="ZL3853" s="114"/>
      <c r="ZM3853" s="116"/>
      <c r="ZN3853" s="114"/>
      <c r="ZO3853" s="115"/>
      <c r="ZP3853" s="115"/>
      <c r="ZQ3853" s="115"/>
      <c r="ZR3853" s="113"/>
      <c r="ZS3853" s="114"/>
      <c r="ZT3853" s="114"/>
      <c r="ZU3853" s="113"/>
      <c r="ZV3853" s="118"/>
      <c r="ZW3853" s="117"/>
      <c r="ZX3853" s="114"/>
      <c r="ZY3853" s="114"/>
      <c r="ZZ3853" s="114"/>
      <c r="AAA3853" s="114"/>
      <c r="AAB3853" s="114"/>
      <c r="AAC3853" s="114"/>
      <c r="AAD3853" s="114"/>
      <c r="AAE3853" s="114"/>
      <c r="AAF3853" s="114"/>
      <c r="AAG3853" s="114"/>
      <c r="AAH3853" s="116"/>
      <c r="AAI3853" s="114"/>
      <c r="AAJ3853" s="115"/>
      <c r="AAK3853" s="115"/>
      <c r="AAL3853" s="115"/>
      <c r="AAM3853" s="113"/>
      <c r="AAN3853" s="114"/>
      <c r="AAO3853" s="114"/>
      <c r="AAP3853" s="113"/>
      <c r="AAQ3853" s="118"/>
      <c r="AAR3853" s="117"/>
      <c r="AAS3853" s="114"/>
      <c r="AAT3853" s="114"/>
      <c r="AAU3853" s="114"/>
      <c r="AAV3853" s="114"/>
      <c r="AAW3853" s="114"/>
      <c r="AAX3853" s="114"/>
      <c r="AAY3853" s="114"/>
      <c r="AAZ3853" s="114"/>
      <c r="ABA3853" s="114"/>
      <c r="ABB3853" s="114"/>
      <c r="ABC3853" s="116"/>
      <c r="ABD3853" s="114"/>
      <c r="ABE3853" s="115"/>
      <c r="ABF3853" s="115"/>
      <c r="ABG3853" s="115"/>
      <c r="ABH3853" s="113"/>
      <c r="ABI3853" s="114"/>
      <c r="ABJ3853" s="114"/>
      <c r="ABK3853" s="113"/>
      <c r="ABL3853" s="118"/>
      <c r="ABM3853" s="117"/>
      <c r="ABN3853" s="114"/>
      <c r="ABO3853" s="114"/>
      <c r="ABP3853" s="114"/>
      <c r="ABQ3853" s="114"/>
      <c r="ABR3853" s="114"/>
      <c r="ABS3853" s="114"/>
      <c r="ABT3853" s="114"/>
      <c r="ABU3853" s="114"/>
      <c r="ABV3853" s="114"/>
      <c r="ABW3853" s="114"/>
      <c r="ABX3853" s="116"/>
      <c r="ABY3853" s="114"/>
      <c r="ABZ3853" s="115"/>
      <c r="ACA3853" s="115"/>
      <c r="ACB3853" s="115"/>
      <c r="ACC3853" s="113"/>
      <c r="ACD3853" s="114"/>
      <c r="ACE3853" s="114"/>
      <c r="ACF3853" s="113"/>
      <c r="ACG3853" s="118"/>
      <c r="ACH3853" s="117"/>
      <c r="ACI3853" s="114"/>
      <c r="ACJ3853" s="114"/>
      <c r="ACK3853" s="114"/>
      <c r="ACL3853" s="114"/>
      <c r="ACM3853" s="114"/>
      <c r="ACN3853" s="114"/>
      <c r="ACO3853" s="114"/>
      <c r="ACP3853" s="114"/>
      <c r="ACQ3853" s="114"/>
      <c r="ACR3853" s="114"/>
      <c r="ACS3853" s="116"/>
      <c r="ACT3853" s="114"/>
      <c r="ACU3853" s="115"/>
      <c r="ACV3853" s="115"/>
      <c r="ACW3853" s="115"/>
      <c r="ACX3853" s="113"/>
      <c r="ACY3853" s="114"/>
      <c r="ACZ3853" s="114"/>
      <c r="ADA3853" s="113"/>
      <c r="ADB3853" s="118"/>
      <c r="ADC3853" s="117"/>
      <c r="ADD3853" s="114"/>
      <c r="ADE3853" s="114"/>
      <c r="ADF3853" s="114"/>
      <c r="ADG3853" s="114"/>
      <c r="ADH3853" s="114"/>
      <c r="ADI3853" s="114"/>
      <c r="ADJ3853" s="114"/>
      <c r="ADK3853" s="114"/>
      <c r="ADL3853" s="114"/>
      <c r="ADM3853" s="114"/>
      <c r="ADN3853" s="116"/>
      <c r="ADO3853" s="114"/>
      <c r="ADP3853" s="115"/>
      <c r="ADQ3853" s="115"/>
      <c r="ADR3853" s="115"/>
      <c r="ADS3853" s="113"/>
      <c r="ADT3853" s="114"/>
      <c r="ADU3853" s="114"/>
      <c r="ADV3853" s="113"/>
      <c r="ADW3853" s="118"/>
      <c r="ADX3853" s="117"/>
      <c r="ADY3853" s="114"/>
      <c r="ADZ3853" s="114"/>
      <c r="AEA3853" s="114"/>
      <c r="AEB3853" s="114"/>
      <c r="AEC3853" s="114"/>
      <c r="AED3853" s="114"/>
      <c r="AEE3853" s="114"/>
      <c r="AEF3853" s="114"/>
      <c r="AEG3853" s="114"/>
      <c r="AEH3853" s="114"/>
      <c r="AEI3853" s="116"/>
      <c r="AEJ3853" s="114"/>
      <c r="AEK3853" s="115"/>
      <c r="AEL3853" s="115"/>
      <c r="AEM3853" s="115"/>
      <c r="AEN3853" s="113"/>
      <c r="AEO3853" s="114"/>
      <c r="AEP3853" s="114"/>
      <c r="AEQ3853" s="113"/>
      <c r="AER3853" s="118"/>
      <c r="AES3853" s="117"/>
      <c r="AET3853" s="114"/>
      <c r="AEU3853" s="114"/>
      <c r="AEV3853" s="114"/>
      <c r="AEW3853" s="114"/>
      <c r="AEX3853" s="114"/>
      <c r="AEY3853" s="114"/>
      <c r="AEZ3853" s="114"/>
      <c r="AFA3853" s="114"/>
      <c r="AFB3853" s="114"/>
      <c r="AFC3853" s="114"/>
      <c r="AFD3853" s="116"/>
      <c r="AFE3853" s="114"/>
      <c r="AFF3853" s="115"/>
      <c r="AFG3853" s="115"/>
      <c r="AFH3853" s="115"/>
      <c r="AFI3853" s="113"/>
      <c r="AFJ3853" s="114"/>
      <c r="AFK3853" s="114"/>
      <c r="AFL3853" s="113"/>
      <c r="AFM3853" s="118"/>
      <c r="AFN3853" s="117"/>
      <c r="AFO3853" s="114"/>
      <c r="AFP3853" s="114"/>
      <c r="AFQ3853" s="114"/>
      <c r="AFR3853" s="114"/>
      <c r="AFS3853" s="114"/>
      <c r="AFT3853" s="114"/>
      <c r="AFU3853" s="114"/>
      <c r="AFV3853" s="114"/>
      <c r="AFW3853" s="114"/>
      <c r="AFX3853" s="114"/>
      <c r="AFY3853" s="116"/>
      <c r="AFZ3853" s="114"/>
      <c r="AGA3853" s="115"/>
      <c r="AGB3853" s="115"/>
      <c r="AGC3853" s="115"/>
      <c r="AGD3853" s="113"/>
      <c r="AGE3853" s="114"/>
      <c r="AGF3853" s="114"/>
      <c r="AGG3853" s="113"/>
      <c r="AGH3853" s="118"/>
      <c r="AGI3853" s="117"/>
      <c r="AGJ3853" s="114"/>
      <c r="AGK3853" s="114"/>
      <c r="AGL3853" s="114"/>
      <c r="AGM3853" s="114"/>
      <c r="AGN3853" s="114"/>
      <c r="AGO3853" s="114"/>
      <c r="AGP3853" s="114"/>
      <c r="AGQ3853" s="114"/>
      <c r="AGR3853" s="114"/>
      <c r="AGS3853" s="114"/>
      <c r="AGT3853" s="116"/>
      <c r="AGU3853" s="114"/>
      <c r="AGV3853" s="115"/>
      <c r="AGW3853" s="115"/>
      <c r="AGX3853" s="115"/>
      <c r="AGY3853" s="113"/>
      <c r="AGZ3853" s="114"/>
      <c r="AHA3853" s="114"/>
      <c r="AHB3853" s="113"/>
      <c r="AHC3853" s="118"/>
      <c r="AHD3853" s="117"/>
      <c r="AHE3853" s="114"/>
      <c r="AHF3853" s="114"/>
      <c r="AHG3853" s="114"/>
      <c r="AHH3853" s="114"/>
      <c r="AHI3853" s="114"/>
      <c r="AHJ3853" s="114"/>
      <c r="AHK3853" s="114"/>
      <c r="AHL3853" s="114"/>
      <c r="AHM3853" s="114"/>
      <c r="AHN3853" s="114"/>
      <c r="AHO3853" s="116"/>
      <c r="AHP3853" s="114"/>
      <c r="AHQ3853" s="115"/>
      <c r="AHR3853" s="115"/>
      <c r="AHS3853" s="115"/>
      <c r="AHT3853" s="113"/>
      <c r="AHU3853" s="114"/>
      <c r="AHV3853" s="114"/>
      <c r="AHW3853" s="113"/>
      <c r="AHX3853" s="118"/>
      <c r="AHY3853" s="117"/>
      <c r="AHZ3853" s="114"/>
      <c r="AIA3853" s="114"/>
      <c r="AIB3853" s="114"/>
      <c r="AIC3853" s="114"/>
      <c r="AID3853" s="114"/>
      <c r="AIE3853" s="114"/>
      <c r="AIF3853" s="114"/>
      <c r="AIG3853" s="114"/>
      <c r="AIH3853" s="114"/>
      <c r="AII3853" s="114"/>
      <c r="AIJ3853" s="116"/>
      <c r="AIK3853" s="114"/>
      <c r="AIL3853" s="115"/>
      <c r="AIM3853" s="115"/>
      <c r="AIN3853" s="115"/>
      <c r="AIO3853" s="113"/>
      <c r="AIP3853" s="114"/>
      <c r="AIQ3853" s="114"/>
      <c r="AIR3853" s="113"/>
      <c r="AIS3853" s="118"/>
      <c r="AIT3853" s="117"/>
      <c r="AIU3853" s="114"/>
      <c r="AIV3853" s="114"/>
      <c r="AIW3853" s="114"/>
      <c r="AIX3853" s="114"/>
      <c r="AIY3853" s="114"/>
      <c r="AIZ3853" s="114"/>
      <c r="AJA3853" s="114"/>
      <c r="AJB3853" s="114"/>
      <c r="AJC3853" s="114"/>
      <c r="AJD3853" s="114"/>
      <c r="AJE3853" s="116"/>
      <c r="AJF3853" s="114"/>
      <c r="AJG3853" s="115"/>
      <c r="AJH3853" s="115"/>
      <c r="AJI3853" s="115"/>
      <c r="AJJ3853" s="113"/>
      <c r="AJK3853" s="114"/>
      <c r="AJL3853" s="114"/>
      <c r="AJM3853" s="113"/>
      <c r="AJN3853" s="118"/>
      <c r="AJO3853" s="117"/>
      <c r="AJP3853" s="114"/>
      <c r="AJQ3853" s="114"/>
      <c r="AJR3853" s="114"/>
      <c r="AJS3853" s="114"/>
      <c r="AJT3853" s="114"/>
      <c r="AJU3853" s="114"/>
      <c r="AJV3853" s="114"/>
      <c r="AJW3853" s="114"/>
      <c r="AJX3853" s="114"/>
      <c r="AJY3853" s="114"/>
      <c r="AJZ3853" s="116"/>
      <c r="AKA3853" s="114"/>
      <c r="AKB3853" s="115"/>
      <c r="AKC3853" s="115"/>
      <c r="AKD3853" s="115"/>
      <c r="AKE3853" s="113"/>
      <c r="AKF3853" s="114"/>
      <c r="AKG3853" s="114"/>
      <c r="AKH3853" s="113"/>
      <c r="AKI3853" s="118"/>
      <c r="AKJ3853" s="117"/>
      <c r="AKK3853" s="114"/>
      <c r="AKL3853" s="114"/>
      <c r="AKM3853" s="114"/>
      <c r="AKN3853" s="114"/>
      <c r="AKO3853" s="114"/>
      <c r="AKP3853" s="114"/>
      <c r="AKQ3853" s="114"/>
      <c r="AKR3853" s="114"/>
      <c r="AKS3853" s="114"/>
      <c r="AKT3853" s="114"/>
      <c r="AKU3853" s="116"/>
      <c r="AKV3853" s="114"/>
      <c r="AKW3853" s="115"/>
      <c r="AKX3853" s="115"/>
      <c r="AKY3853" s="115"/>
      <c r="AKZ3853" s="113"/>
      <c r="ALA3853" s="114"/>
      <c r="ALB3853" s="114"/>
      <c r="ALC3853" s="113"/>
      <c r="ALD3853" s="118"/>
      <c r="ALE3853" s="117"/>
      <c r="ALF3853" s="114"/>
      <c r="ALG3853" s="114"/>
      <c r="ALH3853" s="114"/>
      <c r="ALI3853" s="114"/>
      <c r="ALJ3853" s="114"/>
      <c r="ALK3853" s="114"/>
      <c r="ALL3853" s="114"/>
      <c r="ALM3853" s="114"/>
      <c r="ALN3853" s="114"/>
      <c r="ALO3853" s="114"/>
      <c r="ALP3853" s="116"/>
      <c r="ALQ3853" s="114"/>
      <c r="ALR3853" s="115"/>
      <c r="ALS3853" s="115"/>
      <c r="ALT3853" s="115"/>
      <c r="ALU3853" s="113"/>
      <c r="ALV3853" s="114"/>
      <c r="ALW3853" s="114"/>
      <c r="ALX3853" s="113"/>
      <c r="ALY3853" s="118"/>
      <c r="ALZ3853" s="117"/>
      <c r="AMA3853" s="114"/>
      <c r="AMB3853" s="114"/>
      <c r="AMC3853" s="114"/>
      <c r="AMD3853" s="114"/>
      <c r="AME3853" s="114"/>
      <c r="AMF3853" s="114"/>
      <c r="AMG3853" s="114"/>
      <c r="AMH3853" s="114"/>
      <c r="AMI3853" s="114"/>
      <c r="AMJ3853" s="114"/>
      <c r="AMK3853" s="116"/>
      <c r="AML3853" s="114"/>
      <c r="AMM3853" s="115"/>
      <c r="AMN3853" s="115"/>
      <c r="AMO3853" s="115"/>
      <c r="AMP3853" s="113"/>
      <c r="AMQ3853" s="114"/>
      <c r="AMR3853" s="114"/>
      <c r="AMS3853" s="113"/>
      <c r="AMT3853" s="118"/>
      <c r="AMU3853" s="117"/>
      <c r="AMV3853" s="114"/>
      <c r="AMW3853" s="114"/>
      <c r="AMX3853" s="114"/>
      <c r="AMY3853" s="114"/>
      <c r="AMZ3853" s="114"/>
      <c r="ANA3853" s="114"/>
      <c r="ANB3853" s="114"/>
      <c r="ANC3853" s="114"/>
      <c r="AND3853" s="114"/>
      <c r="ANE3853" s="114"/>
      <c r="ANF3853" s="116"/>
      <c r="ANG3853" s="114"/>
      <c r="ANH3853" s="115"/>
      <c r="ANI3853" s="115"/>
      <c r="ANJ3853" s="115"/>
      <c r="ANK3853" s="113"/>
      <c r="ANL3853" s="114"/>
      <c r="ANM3853" s="114"/>
      <c r="ANN3853" s="113"/>
      <c r="ANO3853" s="118"/>
      <c r="ANP3853" s="117"/>
      <c r="ANQ3853" s="114"/>
      <c r="ANR3853" s="114"/>
      <c r="ANS3853" s="114"/>
      <c r="ANT3853" s="114"/>
      <c r="ANU3853" s="114"/>
      <c r="ANV3853" s="114"/>
      <c r="ANW3853" s="114"/>
      <c r="ANX3853" s="114"/>
      <c r="ANY3853" s="114"/>
      <c r="ANZ3853" s="114"/>
      <c r="AOA3853" s="116"/>
      <c r="AOB3853" s="114"/>
      <c r="AOC3853" s="115"/>
      <c r="AOD3853" s="115"/>
      <c r="AOE3853" s="115"/>
      <c r="AOF3853" s="113"/>
      <c r="AOG3853" s="114"/>
      <c r="AOH3853" s="114"/>
      <c r="AOI3853" s="113"/>
      <c r="AOJ3853" s="118"/>
      <c r="AOK3853" s="117"/>
      <c r="AOL3853" s="114"/>
      <c r="AOM3853" s="114"/>
      <c r="AON3853" s="114"/>
      <c r="AOO3853" s="114"/>
      <c r="AOP3853" s="114"/>
      <c r="AOQ3853" s="114"/>
      <c r="AOR3853" s="114"/>
      <c r="AOS3853" s="114"/>
      <c r="AOT3853" s="114"/>
      <c r="AOU3853" s="114"/>
      <c r="AOV3853" s="116"/>
      <c r="AOW3853" s="114"/>
      <c r="AOX3853" s="115"/>
      <c r="AOY3853" s="115"/>
      <c r="AOZ3853" s="115"/>
      <c r="APA3853" s="113"/>
      <c r="APB3853" s="114"/>
      <c r="APC3853" s="114"/>
      <c r="APD3853" s="113"/>
      <c r="APE3853" s="118"/>
      <c r="APF3853" s="117"/>
      <c r="APG3853" s="114"/>
      <c r="APH3853" s="114"/>
      <c r="API3853" s="114"/>
      <c r="APJ3853" s="114"/>
      <c r="APK3853" s="114"/>
      <c r="APL3853" s="114"/>
      <c r="APM3853" s="114"/>
      <c r="APN3853" s="114"/>
      <c r="APO3853" s="114"/>
      <c r="APP3853" s="114"/>
      <c r="APQ3853" s="116"/>
      <c r="APR3853" s="114"/>
      <c r="APS3853" s="115"/>
      <c r="APT3853" s="115"/>
      <c r="APU3853" s="115"/>
      <c r="APV3853" s="113"/>
      <c r="APW3853" s="114"/>
      <c r="APX3853" s="114"/>
      <c r="APY3853" s="113"/>
      <c r="APZ3853" s="118"/>
      <c r="AQA3853" s="117"/>
      <c r="AQB3853" s="114"/>
      <c r="AQC3853" s="114"/>
      <c r="AQD3853" s="114"/>
      <c r="AQE3853" s="114"/>
      <c r="AQF3853" s="114"/>
      <c r="AQG3853" s="114"/>
      <c r="AQH3853" s="114"/>
      <c r="AQI3853" s="114"/>
      <c r="AQJ3853" s="114"/>
      <c r="AQK3853" s="114"/>
      <c r="AQL3853" s="116"/>
      <c r="AQM3853" s="114"/>
      <c r="AQN3853" s="115"/>
      <c r="AQO3853" s="115"/>
      <c r="AQP3853" s="115"/>
      <c r="AQQ3853" s="113"/>
      <c r="AQR3853" s="114"/>
      <c r="AQS3853" s="114"/>
      <c r="AQT3853" s="113"/>
      <c r="AQU3853" s="118"/>
      <c r="AQV3853" s="117"/>
      <c r="AQW3853" s="114"/>
      <c r="AQX3853" s="114"/>
      <c r="AQY3853" s="114"/>
      <c r="AQZ3853" s="114"/>
      <c r="ARA3853" s="114"/>
      <c r="ARB3853" s="114"/>
      <c r="ARC3853" s="114"/>
      <c r="ARD3853" s="114"/>
      <c r="ARE3853" s="114"/>
      <c r="ARF3853" s="114"/>
      <c r="ARG3853" s="116"/>
      <c r="ARH3853" s="114"/>
      <c r="ARI3853" s="115"/>
      <c r="ARJ3853" s="115"/>
      <c r="ARK3853" s="115"/>
      <c r="ARL3853" s="113"/>
      <c r="ARM3853" s="114"/>
      <c r="ARN3853" s="114"/>
      <c r="ARO3853" s="113"/>
      <c r="ARP3853" s="118"/>
      <c r="ARQ3853" s="117"/>
      <c r="ARR3853" s="114"/>
      <c r="ARS3853" s="114"/>
      <c r="ART3853" s="114"/>
      <c r="ARU3853" s="114"/>
      <c r="ARV3853" s="114"/>
      <c r="ARW3853" s="114"/>
      <c r="ARX3853" s="114"/>
      <c r="ARY3853" s="114"/>
      <c r="ARZ3853" s="114"/>
      <c r="ASA3853" s="114"/>
      <c r="ASB3853" s="116"/>
      <c r="ASC3853" s="114"/>
      <c r="ASD3853" s="115"/>
      <c r="ASE3853" s="115"/>
      <c r="ASF3853" s="115"/>
      <c r="ASG3853" s="113"/>
      <c r="ASH3853" s="114"/>
      <c r="ASI3853" s="114"/>
      <c r="ASJ3853" s="113"/>
      <c r="ASK3853" s="118"/>
      <c r="ASL3853" s="117"/>
      <c r="ASM3853" s="114"/>
      <c r="ASN3853" s="114"/>
      <c r="ASO3853" s="114"/>
      <c r="ASP3853" s="114"/>
      <c r="ASQ3853" s="114"/>
      <c r="ASR3853" s="114"/>
      <c r="ASS3853" s="114"/>
      <c r="AST3853" s="114"/>
      <c r="ASU3853" s="114"/>
      <c r="ASV3853" s="114"/>
      <c r="ASW3853" s="116"/>
      <c r="ASX3853" s="114"/>
      <c r="ASY3853" s="115"/>
      <c r="ASZ3853" s="115"/>
      <c r="ATA3853" s="115"/>
      <c r="ATB3853" s="113"/>
      <c r="ATC3853" s="114"/>
      <c r="ATD3853" s="114"/>
      <c r="ATE3853" s="113"/>
      <c r="ATF3853" s="118"/>
      <c r="ATG3853" s="117"/>
      <c r="ATH3853" s="114"/>
      <c r="ATI3853" s="114"/>
      <c r="ATJ3853" s="114"/>
      <c r="ATK3853" s="114"/>
      <c r="ATL3853" s="114"/>
      <c r="ATM3853" s="114"/>
      <c r="ATN3853" s="114"/>
      <c r="ATO3853" s="114"/>
      <c r="ATP3853" s="114"/>
      <c r="ATQ3853" s="114"/>
      <c r="ATR3853" s="116"/>
      <c r="ATS3853" s="114"/>
      <c r="ATT3853" s="115"/>
      <c r="ATU3853" s="115"/>
      <c r="ATV3853" s="115"/>
      <c r="ATW3853" s="113"/>
      <c r="ATX3853" s="114"/>
      <c r="ATY3853" s="114"/>
      <c r="ATZ3853" s="113"/>
      <c r="AUA3853" s="118"/>
      <c r="AUB3853" s="117"/>
      <c r="AUC3853" s="114"/>
      <c r="AUD3853" s="114"/>
      <c r="AUE3853" s="114"/>
      <c r="AUF3853" s="114"/>
      <c r="AUG3853" s="114"/>
      <c r="AUH3853" s="114"/>
      <c r="AUI3853" s="114"/>
      <c r="AUJ3853" s="114"/>
      <c r="AUK3853" s="114"/>
      <c r="AUL3853" s="114"/>
      <c r="AUM3853" s="116"/>
      <c r="AUN3853" s="114"/>
      <c r="AUO3853" s="115"/>
      <c r="AUP3853" s="115"/>
      <c r="AUQ3853" s="115"/>
      <c r="AUR3853" s="113"/>
      <c r="AUS3853" s="114"/>
      <c r="AUT3853" s="114"/>
      <c r="AUU3853" s="113"/>
      <c r="AUV3853" s="118"/>
      <c r="AUW3853" s="117"/>
      <c r="AUX3853" s="114"/>
      <c r="AUY3853" s="114"/>
      <c r="AUZ3853" s="114"/>
      <c r="AVA3853" s="114"/>
      <c r="AVB3853" s="114"/>
      <c r="AVC3853" s="114"/>
      <c r="AVD3853" s="114"/>
      <c r="AVE3853" s="114"/>
      <c r="AVF3853" s="114"/>
      <c r="AVG3853" s="114"/>
      <c r="AVH3853" s="116"/>
      <c r="AVI3853" s="114"/>
      <c r="AVJ3853" s="115"/>
      <c r="AVK3853" s="115"/>
      <c r="AVL3853" s="115"/>
      <c r="AVM3853" s="113"/>
      <c r="AVN3853" s="114"/>
      <c r="AVO3853" s="114"/>
      <c r="AVP3853" s="113"/>
      <c r="AVQ3853" s="118"/>
      <c r="AVR3853" s="117"/>
      <c r="AVS3853" s="114"/>
      <c r="AVT3853" s="114"/>
      <c r="AVU3853" s="114"/>
      <c r="AVV3853" s="114"/>
      <c r="AVW3853" s="114"/>
      <c r="AVX3853" s="114"/>
      <c r="AVY3853" s="114"/>
      <c r="AVZ3853" s="114"/>
      <c r="AWA3853" s="114"/>
      <c r="AWB3853" s="114"/>
      <c r="AWC3853" s="116"/>
      <c r="AWD3853" s="114"/>
      <c r="AWE3853" s="115"/>
      <c r="AWF3853" s="115"/>
      <c r="AWG3853" s="115"/>
      <c r="AWH3853" s="113"/>
      <c r="AWI3853" s="114"/>
      <c r="AWJ3853" s="114"/>
      <c r="AWK3853" s="113"/>
      <c r="AWL3853" s="118"/>
      <c r="AWM3853" s="117"/>
      <c r="AWN3853" s="114"/>
      <c r="AWO3853" s="114"/>
      <c r="AWP3853" s="114"/>
      <c r="AWQ3853" s="114"/>
      <c r="AWR3853" s="114"/>
      <c r="AWS3853" s="114"/>
      <c r="AWT3853" s="114"/>
      <c r="AWU3853" s="114"/>
      <c r="AWV3853" s="114"/>
      <c r="AWW3853" s="114"/>
      <c r="AWX3853" s="116"/>
      <c r="AWY3853" s="114"/>
      <c r="AWZ3853" s="115"/>
      <c r="AXA3853" s="115"/>
      <c r="AXB3853" s="115"/>
      <c r="AXC3853" s="113"/>
      <c r="AXD3853" s="114"/>
      <c r="AXE3853" s="114"/>
      <c r="AXF3853" s="113"/>
      <c r="AXG3853" s="118"/>
      <c r="AXH3853" s="117"/>
      <c r="AXI3853" s="114"/>
      <c r="AXJ3853" s="114"/>
      <c r="AXK3853" s="114"/>
      <c r="AXL3853" s="114"/>
      <c r="AXM3853" s="114"/>
      <c r="AXN3853" s="114"/>
      <c r="AXO3853" s="114"/>
      <c r="AXP3853" s="114"/>
      <c r="AXQ3853" s="114"/>
      <c r="AXR3853" s="114"/>
      <c r="AXS3853" s="116"/>
      <c r="AXT3853" s="114"/>
      <c r="AXU3853" s="115"/>
      <c r="AXV3853" s="115"/>
      <c r="AXW3853" s="115"/>
      <c r="AXX3853" s="113"/>
      <c r="AXY3853" s="114"/>
      <c r="AXZ3853" s="114"/>
      <c r="AYA3853" s="113"/>
      <c r="AYB3853" s="118"/>
      <c r="AYC3853" s="117"/>
      <c r="AYD3853" s="114"/>
      <c r="AYE3853" s="114"/>
      <c r="AYF3853" s="114"/>
      <c r="AYG3853" s="114"/>
      <c r="AYH3853" s="114"/>
      <c r="AYI3853" s="114"/>
      <c r="AYJ3853" s="114"/>
      <c r="AYK3853" s="114"/>
      <c r="AYL3853" s="114"/>
      <c r="AYM3853" s="114"/>
      <c r="AYN3853" s="116"/>
      <c r="AYO3853" s="114"/>
      <c r="AYP3853" s="115"/>
      <c r="AYQ3853" s="115"/>
      <c r="AYR3853" s="115"/>
      <c r="AYS3853" s="113"/>
      <c r="AYT3853" s="114"/>
      <c r="AYU3853" s="114"/>
      <c r="AYV3853" s="113"/>
      <c r="AYW3853" s="118"/>
      <c r="AYX3853" s="117"/>
      <c r="AYY3853" s="114"/>
      <c r="AYZ3853" s="114"/>
      <c r="AZA3853" s="114"/>
      <c r="AZB3853" s="114"/>
      <c r="AZC3853" s="114"/>
      <c r="AZD3853" s="114"/>
      <c r="AZE3853" s="114"/>
      <c r="AZF3853" s="114"/>
      <c r="AZG3853" s="114"/>
      <c r="AZH3853" s="114"/>
      <c r="AZI3853" s="116"/>
      <c r="AZJ3853" s="114"/>
      <c r="AZK3853" s="115"/>
      <c r="AZL3853" s="115"/>
      <c r="AZM3853" s="115"/>
      <c r="AZN3853" s="113"/>
      <c r="AZO3853" s="114"/>
      <c r="AZP3853" s="114"/>
      <c r="AZQ3853" s="113"/>
      <c r="AZR3853" s="118"/>
      <c r="AZS3853" s="117"/>
      <c r="AZT3853" s="114"/>
      <c r="AZU3853" s="114"/>
      <c r="AZV3853" s="114"/>
      <c r="AZW3853" s="114"/>
      <c r="AZX3853" s="114"/>
      <c r="AZY3853" s="114"/>
      <c r="AZZ3853" s="114"/>
      <c r="BAA3853" s="114"/>
      <c r="BAB3853" s="114"/>
      <c r="BAC3853" s="114"/>
      <c r="BAD3853" s="116"/>
      <c r="BAE3853" s="114"/>
      <c r="BAF3853" s="115"/>
      <c r="BAG3853" s="115"/>
      <c r="BAH3853" s="115"/>
      <c r="BAI3853" s="113"/>
      <c r="BAJ3853" s="114"/>
      <c r="BAK3853" s="114"/>
      <c r="BAL3853" s="113"/>
      <c r="BAM3853" s="118"/>
      <c r="BAN3853" s="117"/>
      <c r="BAO3853" s="114"/>
      <c r="BAP3853" s="114"/>
      <c r="BAQ3853" s="114"/>
      <c r="BAR3853" s="114"/>
      <c r="BAS3853" s="114"/>
      <c r="BAT3853" s="114"/>
      <c r="BAU3853" s="114"/>
      <c r="BAV3853" s="114"/>
      <c r="BAW3853" s="114"/>
      <c r="BAX3853" s="114"/>
      <c r="BAY3853" s="116"/>
      <c r="BAZ3853" s="114"/>
      <c r="BBA3853" s="115"/>
      <c r="BBB3853" s="115"/>
      <c r="BBC3853" s="115"/>
      <c r="BBD3853" s="113"/>
      <c r="BBE3853" s="114"/>
      <c r="BBF3853" s="114"/>
      <c r="BBG3853" s="113"/>
      <c r="BBH3853" s="118"/>
      <c r="BBI3853" s="117"/>
      <c r="BBJ3853" s="114"/>
      <c r="BBK3853" s="114"/>
      <c r="BBL3853" s="114"/>
      <c r="BBM3853" s="114"/>
      <c r="BBN3853" s="114"/>
      <c r="BBO3853" s="114"/>
      <c r="BBP3853" s="114"/>
      <c r="BBQ3853" s="114"/>
      <c r="BBR3853" s="114"/>
      <c r="BBS3853" s="114"/>
      <c r="BBT3853" s="116"/>
      <c r="BBU3853" s="114"/>
      <c r="BBV3853" s="115"/>
      <c r="BBW3853" s="115"/>
      <c r="BBX3853" s="115"/>
      <c r="BBY3853" s="113"/>
      <c r="BBZ3853" s="114"/>
      <c r="BCA3853" s="114"/>
      <c r="BCB3853" s="113"/>
      <c r="BCC3853" s="118"/>
      <c r="BCD3853" s="117"/>
      <c r="BCE3853" s="114"/>
      <c r="BCF3853" s="114"/>
      <c r="BCG3853" s="114"/>
      <c r="BCH3853" s="114"/>
      <c r="BCI3853" s="114"/>
      <c r="BCJ3853" s="114"/>
      <c r="BCK3853" s="114"/>
      <c r="BCL3853" s="114"/>
      <c r="BCM3853" s="114"/>
      <c r="BCN3853" s="114"/>
      <c r="BCO3853" s="116"/>
      <c r="BCP3853" s="114"/>
      <c r="BCQ3853" s="115"/>
      <c r="BCR3853" s="115"/>
      <c r="BCS3853" s="115"/>
      <c r="BCT3853" s="113"/>
      <c r="BCU3853" s="114"/>
      <c r="BCV3853" s="114"/>
      <c r="BCW3853" s="113"/>
      <c r="BCX3853" s="118"/>
      <c r="BCY3853" s="117"/>
      <c r="BCZ3853" s="114"/>
      <c r="BDA3853" s="114"/>
      <c r="BDB3853" s="114"/>
      <c r="BDC3853" s="114"/>
      <c r="BDD3853" s="114"/>
      <c r="BDE3853" s="114"/>
      <c r="BDF3853" s="114"/>
      <c r="BDG3853" s="114"/>
      <c r="BDH3853" s="114"/>
      <c r="BDI3853" s="114"/>
      <c r="BDJ3853" s="116"/>
      <c r="BDK3853" s="114"/>
      <c r="BDL3853" s="115"/>
      <c r="BDM3853" s="115"/>
      <c r="BDN3853" s="115"/>
      <c r="BDO3853" s="113"/>
      <c r="BDP3853" s="114"/>
      <c r="BDQ3853" s="114"/>
      <c r="BDR3853" s="113"/>
      <c r="BDS3853" s="118"/>
      <c r="BDT3853" s="117"/>
      <c r="BDU3853" s="114"/>
      <c r="BDV3853" s="114"/>
      <c r="BDW3853" s="114"/>
      <c r="BDX3853" s="114"/>
      <c r="BDY3853" s="114"/>
      <c r="BDZ3853" s="114"/>
      <c r="BEA3853" s="114"/>
      <c r="BEB3853" s="114"/>
      <c r="BEC3853" s="114"/>
      <c r="BED3853" s="114"/>
      <c r="BEE3853" s="116"/>
      <c r="BEF3853" s="114"/>
      <c r="BEG3853" s="115"/>
      <c r="BEH3853" s="115"/>
      <c r="BEI3853" s="115"/>
      <c r="BEJ3853" s="113"/>
      <c r="BEK3853" s="114"/>
      <c r="BEL3853" s="114"/>
      <c r="BEM3853" s="113"/>
      <c r="BEN3853" s="118"/>
      <c r="BEO3853" s="117"/>
      <c r="BEP3853" s="114"/>
      <c r="BEQ3853" s="114"/>
      <c r="BER3853" s="114"/>
      <c r="BES3853" s="114"/>
      <c r="BET3853" s="114"/>
      <c r="BEU3853" s="114"/>
      <c r="BEV3853" s="114"/>
      <c r="BEW3853" s="114"/>
      <c r="BEX3853" s="114"/>
      <c r="BEY3853" s="114"/>
      <c r="BEZ3853" s="116"/>
      <c r="BFA3853" s="114"/>
      <c r="BFB3853" s="115"/>
      <c r="BFC3853" s="115"/>
      <c r="BFD3853" s="115"/>
      <c r="BFE3853" s="113"/>
      <c r="BFF3853" s="114"/>
      <c r="BFG3853" s="114"/>
      <c r="BFH3853" s="113"/>
      <c r="BFI3853" s="118"/>
      <c r="BFJ3853" s="117"/>
      <c r="BFK3853" s="114"/>
      <c r="BFL3853" s="114"/>
      <c r="BFM3853" s="114"/>
      <c r="BFN3853" s="114"/>
      <c r="BFO3853" s="114"/>
      <c r="BFP3853" s="114"/>
      <c r="BFQ3853" s="114"/>
      <c r="BFR3853" s="114"/>
      <c r="BFS3853" s="114"/>
      <c r="BFT3853" s="114"/>
      <c r="BFU3853" s="116"/>
      <c r="BFV3853" s="114"/>
      <c r="BFW3853" s="115"/>
      <c r="BFX3853" s="115"/>
      <c r="BFY3853" s="115"/>
      <c r="BFZ3853" s="113"/>
      <c r="BGA3853" s="114"/>
      <c r="BGB3853" s="114"/>
      <c r="BGC3853" s="113"/>
      <c r="BGD3853" s="118"/>
      <c r="BGE3853" s="117"/>
      <c r="BGF3853" s="114"/>
      <c r="BGG3853" s="114"/>
      <c r="BGH3853" s="114"/>
      <c r="BGI3853" s="114"/>
      <c r="BGJ3853" s="114"/>
      <c r="BGK3853" s="114"/>
      <c r="BGL3853" s="114"/>
      <c r="BGM3853" s="114"/>
      <c r="BGN3853" s="114"/>
      <c r="BGO3853" s="114"/>
      <c r="BGP3853" s="116"/>
      <c r="BGQ3853" s="114"/>
      <c r="BGR3853" s="115"/>
      <c r="BGS3853" s="115"/>
      <c r="BGT3853" s="115"/>
      <c r="BGU3853" s="113"/>
      <c r="BGV3853" s="114"/>
      <c r="BGW3853" s="114"/>
      <c r="BGX3853" s="113"/>
      <c r="BGY3853" s="118"/>
      <c r="BGZ3853" s="117"/>
      <c r="BHA3853" s="114"/>
      <c r="BHB3853" s="114"/>
      <c r="BHC3853" s="114"/>
      <c r="BHD3853" s="114"/>
      <c r="BHE3853" s="114"/>
      <c r="BHF3853" s="114"/>
      <c r="BHG3853" s="114"/>
      <c r="BHH3853" s="114"/>
      <c r="BHI3853" s="114"/>
      <c r="BHJ3853" s="114"/>
      <c r="BHK3853" s="116"/>
      <c r="BHL3853" s="114"/>
      <c r="BHM3853" s="115"/>
      <c r="BHN3853" s="115"/>
      <c r="BHO3853" s="115"/>
      <c r="BHP3853" s="113"/>
      <c r="BHQ3853" s="114"/>
      <c r="BHR3853" s="114"/>
      <c r="BHS3853" s="113"/>
      <c r="BHT3853" s="118"/>
      <c r="BHU3853" s="117"/>
      <c r="BHV3853" s="114"/>
      <c r="BHW3853" s="114"/>
      <c r="BHX3853" s="114"/>
      <c r="BHY3853" s="114"/>
      <c r="BHZ3853" s="114"/>
      <c r="BIA3853" s="114"/>
      <c r="BIB3853" s="114"/>
      <c r="BIC3853" s="114"/>
      <c r="BID3853" s="114"/>
      <c r="BIE3853" s="114"/>
      <c r="BIF3853" s="116"/>
      <c r="BIG3853" s="114"/>
      <c r="BIH3853" s="115"/>
      <c r="BII3853" s="115"/>
      <c r="BIJ3853" s="115"/>
      <c r="BIK3853" s="113"/>
      <c r="BIL3853" s="114"/>
      <c r="BIM3853" s="114"/>
      <c r="BIN3853" s="113"/>
      <c r="BIO3853" s="118"/>
      <c r="BIP3853" s="117"/>
      <c r="BIQ3853" s="114"/>
      <c r="BIR3853" s="114"/>
      <c r="BIS3853" s="114"/>
      <c r="BIT3853" s="114"/>
      <c r="BIU3853" s="114"/>
      <c r="BIV3853" s="114"/>
      <c r="BIW3853" s="114"/>
      <c r="BIX3853" s="114"/>
      <c r="BIY3853" s="114"/>
      <c r="BIZ3853" s="114"/>
      <c r="BJA3853" s="116"/>
      <c r="BJB3853" s="114"/>
      <c r="BJC3853" s="115"/>
      <c r="BJD3853" s="115"/>
      <c r="BJE3853" s="115"/>
      <c r="BJF3853" s="113"/>
      <c r="BJG3853" s="114"/>
      <c r="BJH3853" s="114"/>
      <c r="BJI3853" s="113"/>
      <c r="BJJ3853" s="118"/>
      <c r="BJK3853" s="117"/>
      <c r="BJL3853" s="114"/>
      <c r="BJM3853" s="114"/>
      <c r="BJN3853" s="114"/>
      <c r="BJO3853" s="114"/>
      <c r="BJP3853" s="114"/>
      <c r="BJQ3853" s="114"/>
      <c r="BJR3853" s="114"/>
      <c r="BJS3853" s="114"/>
      <c r="BJT3853" s="114"/>
      <c r="BJU3853" s="114"/>
      <c r="BJV3853" s="116"/>
      <c r="BJW3853" s="114"/>
      <c r="BJX3853" s="115"/>
      <c r="BJY3853" s="115"/>
      <c r="BJZ3853" s="115"/>
      <c r="BKA3853" s="113"/>
      <c r="BKB3853" s="114"/>
      <c r="BKC3853" s="114"/>
      <c r="BKD3853" s="113"/>
      <c r="BKE3853" s="118"/>
      <c r="BKF3853" s="117"/>
      <c r="BKG3853" s="114"/>
      <c r="BKH3853" s="114"/>
      <c r="BKI3853" s="114"/>
      <c r="BKJ3853" s="114"/>
      <c r="BKK3853" s="114"/>
      <c r="BKL3853" s="114"/>
      <c r="BKM3853" s="114"/>
      <c r="BKN3853" s="114"/>
      <c r="BKO3853" s="114"/>
      <c r="BKP3853" s="114"/>
      <c r="BKQ3853" s="116"/>
      <c r="BKR3853" s="114"/>
      <c r="BKS3853" s="115"/>
      <c r="BKT3853" s="115"/>
      <c r="BKU3853" s="115"/>
      <c r="BKV3853" s="113"/>
      <c r="BKW3853" s="114"/>
      <c r="BKX3853" s="114"/>
      <c r="BKY3853" s="113"/>
      <c r="BKZ3853" s="118"/>
      <c r="BLA3853" s="117"/>
      <c r="BLB3853" s="114"/>
      <c r="BLC3853" s="114"/>
      <c r="BLD3853" s="114"/>
      <c r="BLE3853" s="114"/>
      <c r="BLF3853" s="114"/>
      <c r="BLG3853" s="114"/>
      <c r="BLH3853" s="114"/>
      <c r="BLI3853" s="114"/>
      <c r="BLJ3853" s="114"/>
      <c r="BLK3853" s="114"/>
      <c r="BLL3853" s="116"/>
      <c r="BLM3853" s="114"/>
      <c r="BLN3853" s="115"/>
      <c r="BLO3853" s="115"/>
      <c r="BLP3853" s="115"/>
      <c r="BLQ3853" s="113"/>
      <c r="BLR3853" s="114"/>
      <c r="BLS3853" s="114"/>
      <c r="BLT3853" s="113"/>
      <c r="BLU3853" s="118"/>
      <c r="BLV3853" s="117"/>
      <c r="BLW3853" s="114"/>
      <c r="BLX3853" s="114"/>
      <c r="BLY3853" s="114"/>
      <c r="BLZ3853" s="114"/>
      <c r="BMA3853" s="114"/>
      <c r="BMB3853" s="114"/>
      <c r="BMC3853" s="114"/>
      <c r="BMD3853" s="114"/>
      <c r="BME3853" s="114"/>
      <c r="BMF3853" s="114"/>
      <c r="BMG3853" s="116"/>
      <c r="BMH3853" s="114"/>
      <c r="BMI3853" s="115"/>
      <c r="BMJ3853" s="115"/>
      <c r="BMK3853" s="115"/>
      <c r="BML3853" s="113"/>
      <c r="BMM3853" s="114"/>
      <c r="BMN3853" s="114"/>
      <c r="BMO3853" s="113"/>
      <c r="BMP3853" s="118"/>
      <c r="BMQ3853" s="117"/>
      <c r="BMR3853" s="114"/>
      <c r="BMS3853" s="114"/>
      <c r="BMT3853" s="114"/>
      <c r="BMU3853" s="114"/>
      <c r="BMV3853" s="114"/>
      <c r="BMW3853" s="114"/>
      <c r="BMX3853" s="114"/>
      <c r="BMY3853" s="114"/>
      <c r="BMZ3853" s="114"/>
      <c r="BNA3853" s="114"/>
      <c r="BNB3853" s="116"/>
      <c r="BNC3853" s="114"/>
      <c r="BND3853" s="115"/>
      <c r="BNE3853" s="115"/>
      <c r="BNF3853" s="115"/>
      <c r="BNG3853" s="113"/>
      <c r="BNH3853" s="114"/>
      <c r="BNI3853" s="114"/>
      <c r="BNJ3853" s="113"/>
      <c r="BNK3853" s="118"/>
      <c r="BNL3853" s="117"/>
      <c r="BNM3853" s="114"/>
      <c r="BNN3853" s="114"/>
      <c r="BNO3853" s="114"/>
      <c r="BNP3853" s="114"/>
      <c r="BNQ3853" s="114"/>
      <c r="BNR3853" s="114"/>
      <c r="BNS3853" s="114"/>
      <c r="BNT3853" s="114"/>
      <c r="BNU3853" s="114"/>
      <c r="BNV3853" s="114"/>
      <c r="BNW3853" s="116"/>
      <c r="BNX3853" s="114"/>
      <c r="BNY3853" s="115"/>
      <c r="BNZ3853" s="115"/>
      <c r="BOA3853" s="115"/>
      <c r="BOB3853" s="113"/>
      <c r="BOC3853" s="114"/>
      <c r="BOD3853" s="114"/>
      <c r="BOE3853" s="113"/>
      <c r="BOF3853" s="118"/>
      <c r="BOG3853" s="117"/>
      <c r="BOH3853" s="114"/>
      <c r="BOI3853" s="114"/>
      <c r="BOJ3853" s="114"/>
      <c r="BOK3853" s="114"/>
      <c r="BOL3853" s="114"/>
      <c r="BOM3853" s="114"/>
      <c r="BON3853" s="114"/>
      <c r="BOO3853" s="114"/>
      <c r="BOP3853" s="114"/>
      <c r="BOQ3853" s="114"/>
      <c r="BOR3853" s="116"/>
      <c r="BOS3853" s="114"/>
      <c r="BOT3853" s="115"/>
      <c r="BOU3853" s="115"/>
      <c r="BOV3853" s="115"/>
      <c r="BOW3853" s="113"/>
      <c r="BOX3853" s="114"/>
      <c r="BOY3853" s="114"/>
      <c r="BOZ3853" s="113"/>
      <c r="BPA3853" s="118"/>
      <c r="BPB3853" s="117"/>
      <c r="BPC3853" s="114"/>
      <c r="BPD3853" s="114"/>
      <c r="BPE3853" s="114"/>
      <c r="BPF3853" s="114"/>
      <c r="BPG3853" s="114"/>
      <c r="BPH3853" s="114"/>
      <c r="BPI3853" s="114"/>
      <c r="BPJ3853" s="114"/>
      <c r="BPK3853" s="114"/>
      <c r="BPL3853" s="114"/>
      <c r="BPM3853" s="116"/>
      <c r="BPN3853" s="114"/>
      <c r="BPO3853" s="115"/>
      <c r="BPP3853" s="115"/>
      <c r="BPQ3853" s="115"/>
      <c r="BPR3853" s="113"/>
      <c r="BPS3853" s="114"/>
      <c r="BPT3853" s="114"/>
      <c r="BPU3853" s="113"/>
      <c r="BPV3853" s="118"/>
      <c r="BPW3853" s="117"/>
      <c r="BPX3853" s="114"/>
      <c r="BPY3853" s="114"/>
      <c r="BPZ3853" s="114"/>
      <c r="BQA3853" s="114"/>
      <c r="BQB3853" s="114"/>
      <c r="BQC3853" s="114"/>
      <c r="BQD3853" s="114"/>
      <c r="BQE3853" s="114"/>
      <c r="BQF3853" s="114"/>
      <c r="BQG3853" s="114"/>
      <c r="BQH3853" s="116"/>
      <c r="BQI3853" s="114"/>
      <c r="BQJ3853" s="115"/>
      <c r="BQK3853" s="115"/>
      <c r="BQL3853" s="115"/>
      <c r="BQM3853" s="113"/>
      <c r="BQN3853" s="114"/>
      <c r="BQO3853" s="114"/>
      <c r="BQP3853" s="113"/>
      <c r="BQQ3853" s="118"/>
      <c r="BQR3853" s="117"/>
      <c r="BQS3853" s="114"/>
      <c r="BQT3853" s="114"/>
      <c r="BQU3853" s="114"/>
      <c r="BQV3853" s="114"/>
      <c r="BQW3853" s="114"/>
      <c r="BQX3853" s="114"/>
      <c r="BQY3853" s="114"/>
      <c r="BQZ3853" s="114"/>
      <c r="BRA3853" s="114"/>
      <c r="BRB3853" s="114"/>
      <c r="BRC3853" s="116"/>
      <c r="BRD3853" s="114"/>
      <c r="BRE3853" s="115"/>
      <c r="BRF3853" s="115"/>
      <c r="BRG3853" s="115"/>
      <c r="BRH3853" s="113"/>
      <c r="BRI3853" s="114"/>
      <c r="BRJ3853" s="114"/>
      <c r="BRK3853" s="113"/>
      <c r="BRL3853" s="118"/>
      <c r="BRM3853" s="117"/>
      <c r="BRN3853" s="114"/>
      <c r="BRO3853" s="114"/>
      <c r="BRP3853" s="114"/>
      <c r="BRQ3853" s="114"/>
      <c r="BRR3853" s="114"/>
      <c r="BRS3853" s="114"/>
      <c r="BRT3853" s="114"/>
      <c r="BRU3853" s="114"/>
      <c r="BRV3853" s="114"/>
      <c r="BRW3853" s="114"/>
      <c r="BRX3853" s="116"/>
      <c r="BRY3853" s="114"/>
      <c r="BRZ3853" s="115"/>
      <c r="BSA3853" s="115"/>
      <c r="BSB3853" s="115"/>
      <c r="BSC3853" s="113"/>
      <c r="BSD3853" s="114"/>
      <c r="BSE3853" s="114"/>
      <c r="BSF3853" s="113"/>
      <c r="BSG3853" s="118"/>
      <c r="BSH3853" s="117"/>
      <c r="BSI3853" s="114"/>
      <c r="BSJ3853" s="114"/>
      <c r="BSK3853" s="114"/>
      <c r="BSL3853" s="114"/>
      <c r="BSM3853" s="114"/>
      <c r="BSN3853" s="114"/>
      <c r="BSO3853" s="114"/>
      <c r="BSP3853" s="114"/>
      <c r="BSQ3853" s="114"/>
      <c r="BSR3853" s="114"/>
      <c r="BSS3853" s="116"/>
      <c r="BST3853" s="114"/>
      <c r="BSU3853" s="115"/>
      <c r="BSV3853" s="115"/>
      <c r="BSW3853" s="115"/>
      <c r="BSX3853" s="113"/>
      <c r="BSY3853" s="114"/>
      <c r="BSZ3853" s="114"/>
      <c r="BTA3853" s="113"/>
      <c r="BTB3853" s="118"/>
      <c r="BTC3853" s="117"/>
      <c r="BTD3853" s="114"/>
      <c r="BTE3853" s="114"/>
      <c r="BTF3853" s="114"/>
      <c r="BTG3853" s="114"/>
      <c r="BTH3853" s="114"/>
      <c r="BTI3853" s="114"/>
      <c r="BTJ3853" s="114"/>
      <c r="BTK3853" s="114"/>
      <c r="BTL3853" s="114"/>
      <c r="BTM3853" s="114"/>
      <c r="BTN3853" s="116"/>
      <c r="BTO3853" s="114"/>
      <c r="BTP3853" s="115"/>
      <c r="BTQ3853" s="115"/>
      <c r="BTR3853" s="115"/>
      <c r="BTS3853" s="113"/>
      <c r="BTT3853" s="114"/>
      <c r="BTU3853" s="114"/>
      <c r="BTV3853" s="113"/>
      <c r="BTW3853" s="118"/>
      <c r="BTX3853" s="117"/>
      <c r="BTY3853" s="114"/>
      <c r="BTZ3853" s="114"/>
      <c r="BUA3853" s="114"/>
      <c r="BUB3853" s="114"/>
      <c r="BUC3853" s="114"/>
      <c r="BUD3853" s="114"/>
      <c r="BUE3853" s="114"/>
      <c r="BUF3853" s="114"/>
      <c r="BUG3853" s="114"/>
      <c r="BUH3853" s="114"/>
      <c r="BUI3853" s="116"/>
      <c r="BUJ3853" s="114"/>
      <c r="BUK3853" s="115"/>
      <c r="BUL3853" s="115"/>
      <c r="BUM3853" s="115"/>
      <c r="BUN3853" s="113"/>
      <c r="BUO3853" s="114"/>
      <c r="BUP3853" s="114"/>
      <c r="BUQ3853" s="113"/>
      <c r="BUR3853" s="118"/>
      <c r="BUS3853" s="117"/>
      <c r="BUT3853" s="114"/>
      <c r="BUU3853" s="114"/>
      <c r="BUV3853" s="114"/>
      <c r="BUW3853" s="114"/>
      <c r="BUX3853" s="114"/>
      <c r="BUY3853" s="114"/>
      <c r="BUZ3853" s="114"/>
      <c r="BVA3853" s="114"/>
      <c r="BVB3853" s="114"/>
      <c r="BVC3853" s="114"/>
      <c r="BVD3853" s="116"/>
      <c r="BVE3853" s="114"/>
      <c r="BVF3853" s="115"/>
      <c r="BVG3853" s="115"/>
      <c r="BVH3853" s="115"/>
      <c r="BVI3853" s="113"/>
      <c r="BVJ3853" s="114"/>
      <c r="BVK3853" s="114"/>
      <c r="BVL3853" s="113"/>
      <c r="BVM3853" s="118"/>
      <c r="BVN3853" s="117"/>
      <c r="BVO3853" s="114"/>
      <c r="BVP3853" s="114"/>
      <c r="BVQ3853" s="114"/>
      <c r="BVR3853" s="114"/>
      <c r="BVS3853" s="114"/>
      <c r="BVT3853" s="114"/>
      <c r="BVU3853" s="114"/>
      <c r="BVV3853" s="114"/>
      <c r="BVW3853" s="114"/>
      <c r="BVX3853" s="114"/>
      <c r="BVY3853" s="116"/>
      <c r="BVZ3853" s="114"/>
      <c r="BWA3853" s="115"/>
      <c r="BWB3853" s="115"/>
      <c r="BWC3853" s="115"/>
      <c r="BWD3853" s="113"/>
      <c r="BWE3853" s="114"/>
      <c r="BWF3853" s="114"/>
      <c r="BWG3853" s="113"/>
      <c r="BWH3853" s="118"/>
      <c r="BWI3853" s="117"/>
      <c r="BWJ3853" s="114"/>
      <c r="BWK3853" s="114"/>
      <c r="BWL3853" s="114"/>
      <c r="BWM3853" s="114"/>
      <c r="BWN3853" s="114"/>
      <c r="BWO3853" s="114"/>
      <c r="BWP3853" s="114"/>
      <c r="BWQ3853" s="114"/>
      <c r="BWR3853" s="114"/>
      <c r="BWS3853" s="114"/>
      <c r="BWT3853" s="116"/>
      <c r="BWU3853" s="114"/>
      <c r="BWV3853" s="115"/>
      <c r="BWW3853" s="115"/>
      <c r="BWX3853" s="115"/>
      <c r="BWY3853" s="113"/>
      <c r="BWZ3853" s="114"/>
      <c r="BXA3853" s="114"/>
      <c r="BXB3853" s="113"/>
      <c r="BXC3853" s="118"/>
      <c r="BXD3853" s="117"/>
      <c r="BXE3853" s="114"/>
      <c r="BXF3853" s="114"/>
      <c r="BXG3853" s="114"/>
      <c r="BXH3853" s="114"/>
      <c r="BXI3853" s="114"/>
      <c r="BXJ3853" s="114"/>
      <c r="BXK3853" s="114"/>
      <c r="BXL3853" s="114"/>
      <c r="BXM3853" s="114"/>
      <c r="BXN3853" s="114"/>
      <c r="BXO3853" s="116"/>
      <c r="BXP3853" s="114"/>
      <c r="BXQ3853" s="115"/>
      <c r="BXR3853" s="115"/>
      <c r="BXS3853" s="115"/>
      <c r="BXT3853" s="113"/>
      <c r="BXU3853" s="114"/>
      <c r="BXV3853" s="114"/>
      <c r="BXW3853" s="113"/>
      <c r="BXX3853" s="118"/>
      <c r="BXY3853" s="117"/>
      <c r="BXZ3853" s="114"/>
      <c r="BYA3853" s="114"/>
      <c r="BYB3853" s="114"/>
      <c r="BYC3853" s="114"/>
      <c r="BYD3853" s="114"/>
      <c r="BYE3853" s="114"/>
      <c r="BYF3853" s="114"/>
      <c r="BYG3853" s="114"/>
      <c r="BYH3853" s="114"/>
      <c r="BYI3853" s="114"/>
      <c r="BYJ3853" s="116"/>
      <c r="BYK3853" s="114"/>
      <c r="BYL3853" s="115"/>
      <c r="BYM3853" s="115"/>
      <c r="BYN3853" s="115"/>
      <c r="BYO3853" s="113"/>
      <c r="BYP3853" s="114"/>
      <c r="BYQ3853" s="114"/>
      <c r="BYR3853" s="113"/>
      <c r="BYS3853" s="118"/>
      <c r="BYT3853" s="117"/>
      <c r="BYU3853" s="114"/>
      <c r="BYV3853" s="114"/>
      <c r="BYW3853" s="114"/>
      <c r="BYX3853" s="114"/>
      <c r="BYY3853" s="114"/>
      <c r="BYZ3853" s="114"/>
      <c r="BZA3853" s="114"/>
      <c r="BZB3853" s="114"/>
      <c r="BZC3853" s="114"/>
      <c r="BZD3853" s="114"/>
      <c r="BZE3853" s="116"/>
      <c r="BZF3853" s="114"/>
      <c r="BZG3853" s="115"/>
      <c r="BZH3853" s="115"/>
      <c r="BZI3853" s="115"/>
      <c r="BZJ3853" s="113"/>
      <c r="BZK3853" s="114"/>
      <c r="BZL3853" s="114"/>
      <c r="BZM3853" s="113"/>
      <c r="BZN3853" s="118"/>
      <c r="BZO3853" s="117"/>
      <c r="BZP3853" s="114"/>
      <c r="BZQ3853" s="114"/>
      <c r="BZR3853" s="114"/>
      <c r="BZS3853" s="114"/>
      <c r="BZT3853" s="114"/>
      <c r="BZU3853" s="114"/>
      <c r="BZV3853" s="114"/>
      <c r="BZW3853" s="114"/>
      <c r="BZX3853" s="114"/>
      <c r="BZY3853" s="114"/>
      <c r="BZZ3853" s="116"/>
      <c r="CAA3853" s="114"/>
      <c r="CAB3853" s="115"/>
      <c r="CAC3853" s="115"/>
      <c r="CAD3853" s="115"/>
      <c r="CAE3853" s="113"/>
      <c r="CAF3853" s="114"/>
      <c r="CAG3853" s="114"/>
      <c r="CAH3853" s="113"/>
      <c r="CAI3853" s="118"/>
      <c r="CAJ3853" s="117"/>
      <c r="CAK3853" s="114"/>
      <c r="CAL3853" s="114"/>
      <c r="CAM3853" s="114"/>
      <c r="CAN3853" s="114"/>
      <c r="CAO3853" s="114"/>
      <c r="CAP3853" s="114"/>
      <c r="CAQ3853" s="114"/>
      <c r="CAR3853" s="114"/>
      <c r="CAS3853" s="114"/>
      <c r="CAT3853" s="114"/>
      <c r="CAU3853" s="116"/>
      <c r="CAV3853" s="114"/>
      <c r="CAW3853" s="115"/>
      <c r="CAX3853" s="115"/>
      <c r="CAY3853" s="115"/>
      <c r="CAZ3853" s="113"/>
      <c r="CBA3853" s="114"/>
      <c r="CBB3853" s="114"/>
      <c r="CBC3853" s="113"/>
      <c r="CBD3853" s="118"/>
      <c r="CBE3853" s="117"/>
      <c r="CBF3853" s="114"/>
      <c r="CBG3853" s="114"/>
      <c r="CBH3853" s="114"/>
      <c r="CBI3853" s="114"/>
      <c r="CBJ3853" s="114"/>
      <c r="CBK3853" s="114"/>
      <c r="CBL3853" s="114"/>
      <c r="CBM3853" s="114"/>
      <c r="CBN3853" s="114"/>
      <c r="CBO3853" s="114"/>
      <c r="CBP3853" s="116"/>
      <c r="CBQ3853" s="114"/>
      <c r="CBR3853" s="115"/>
      <c r="CBS3853" s="115"/>
      <c r="CBT3853" s="115"/>
      <c r="CBU3853" s="113"/>
      <c r="CBV3853" s="114"/>
      <c r="CBW3853" s="114"/>
      <c r="CBX3853" s="113"/>
      <c r="CBY3853" s="118"/>
      <c r="CBZ3853" s="117"/>
      <c r="CCA3853" s="114"/>
      <c r="CCB3853" s="114"/>
      <c r="CCC3853" s="114"/>
      <c r="CCD3853" s="114"/>
      <c r="CCE3853" s="114"/>
      <c r="CCF3853" s="114"/>
      <c r="CCG3853" s="114"/>
      <c r="CCH3853" s="114"/>
      <c r="CCI3853" s="114"/>
      <c r="CCJ3853" s="114"/>
      <c r="CCK3853" s="116"/>
      <c r="CCL3853" s="114"/>
      <c r="CCM3853" s="115"/>
      <c r="CCN3853" s="115"/>
      <c r="CCO3853" s="115"/>
      <c r="CCP3853" s="113"/>
      <c r="CCQ3853" s="114"/>
      <c r="CCR3853" s="114"/>
      <c r="CCS3853" s="113"/>
      <c r="CCT3853" s="118"/>
      <c r="CCU3853" s="117"/>
      <c r="CCV3853" s="114"/>
      <c r="CCW3853" s="114"/>
      <c r="CCX3853" s="114"/>
      <c r="CCY3853" s="114"/>
      <c r="CCZ3853" s="114"/>
      <c r="CDA3853" s="114"/>
      <c r="CDB3853" s="114"/>
      <c r="CDC3853" s="114"/>
      <c r="CDD3853" s="114"/>
      <c r="CDE3853" s="114"/>
      <c r="CDF3853" s="116"/>
      <c r="CDG3853" s="114"/>
      <c r="CDH3853" s="115"/>
      <c r="CDI3853" s="115"/>
      <c r="CDJ3853" s="115"/>
      <c r="CDK3853" s="113"/>
      <c r="CDL3853" s="114"/>
      <c r="CDM3853" s="114"/>
      <c r="CDN3853" s="113"/>
      <c r="CDO3853" s="118"/>
      <c r="CDP3853" s="117"/>
      <c r="CDQ3853" s="114"/>
      <c r="CDR3853" s="114"/>
      <c r="CDS3853" s="114"/>
      <c r="CDT3853" s="114"/>
      <c r="CDU3853" s="114"/>
      <c r="CDV3853" s="114"/>
      <c r="CDW3853" s="114"/>
      <c r="CDX3853" s="114"/>
      <c r="CDY3853" s="114"/>
      <c r="CDZ3853" s="114"/>
      <c r="CEA3853" s="116"/>
      <c r="CEB3853" s="114"/>
      <c r="CEC3853" s="115"/>
      <c r="CED3853" s="115"/>
      <c r="CEE3853" s="115"/>
      <c r="CEF3853" s="113"/>
      <c r="CEG3853" s="114"/>
      <c r="CEH3853" s="114"/>
      <c r="CEI3853" s="113"/>
      <c r="CEJ3853" s="118"/>
      <c r="CEK3853" s="117"/>
      <c r="CEL3853" s="114"/>
      <c r="CEM3853" s="114"/>
      <c r="CEN3853" s="114"/>
      <c r="CEO3853" s="114"/>
      <c r="CEP3853" s="114"/>
      <c r="CEQ3853" s="114"/>
      <c r="CER3853" s="114"/>
      <c r="CES3853" s="114"/>
      <c r="CET3853" s="114"/>
      <c r="CEU3853" s="114"/>
      <c r="CEV3853" s="116"/>
      <c r="CEW3853" s="114"/>
      <c r="CEX3853" s="115"/>
      <c r="CEY3853" s="115"/>
      <c r="CEZ3853" s="115"/>
      <c r="CFA3853" s="113"/>
      <c r="CFB3853" s="114"/>
      <c r="CFC3853" s="114"/>
      <c r="CFD3853" s="113"/>
      <c r="CFE3853" s="118"/>
      <c r="CFF3853" s="117"/>
      <c r="CFG3853" s="114"/>
      <c r="CFH3853" s="114"/>
      <c r="CFI3853" s="114"/>
      <c r="CFJ3853" s="114"/>
      <c r="CFK3853" s="114"/>
      <c r="CFL3853" s="114"/>
      <c r="CFM3853" s="114"/>
      <c r="CFN3853" s="114"/>
      <c r="CFO3853" s="114"/>
      <c r="CFP3853" s="114"/>
      <c r="CFQ3853" s="116"/>
      <c r="CFR3853" s="114"/>
      <c r="CFS3853" s="115"/>
      <c r="CFT3853" s="115"/>
      <c r="CFU3853" s="115"/>
      <c r="CFV3853" s="113"/>
      <c r="CFW3853" s="114"/>
      <c r="CFX3853" s="114"/>
      <c r="CFY3853" s="113"/>
      <c r="CFZ3853" s="118"/>
      <c r="CGA3853" s="117"/>
      <c r="CGB3853" s="114"/>
      <c r="CGC3853" s="114"/>
      <c r="CGD3853" s="114"/>
      <c r="CGE3853" s="114"/>
      <c r="CGF3853" s="114"/>
      <c r="CGG3853" s="114"/>
      <c r="CGH3853" s="114"/>
      <c r="CGI3853" s="114"/>
      <c r="CGJ3853" s="114"/>
      <c r="CGK3853" s="114"/>
      <c r="CGL3853" s="116"/>
      <c r="CGM3853" s="114"/>
      <c r="CGN3853" s="115"/>
      <c r="CGO3853" s="115"/>
      <c r="CGP3853" s="115"/>
      <c r="CGQ3853" s="113"/>
      <c r="CGR3853" s="114"/>
      <c r="CGS3853" s="114"/>
      <c r="CGT3853" s="113"/>
      <c r="CGU3853" s="118"/>
      <c r="CGV3853" s="117"/>
      <c r="CGW3853" s="114"/>
      <c r="CGX3853" s="114"/>
      <c r="CGY3853" s="114"/>
      <c r="CGZ3853" s="114"/>
      <c r="CHA3853" s="114"/>
      <c r="CHB3853" s="114"/>
      <c r="CHC3853" s="114"/>
      <c r="CHD3853" s="114"/>
      <c r="CHE3853" s="114"/>
      <c r="CHF3853" s="114"/>
      <c r="CHG3853" s="116"/>
      <c r="CHH3853" s="114"/>
      <c r="CHI3853" s="115"/>
      <c r="CHJ3853" s="115"/>
      <c r="CHK3853" s="115"/>
      <c r="CHL3853" s="113"/>
      <c r="CHM3853" s="114"/>
      <c r="CHN3853" s="114"/>
      <c r="CHO3853" s="113"/>
      <c r="CHP3853" s="118"/>
      <c r="CHQ3853" s="117"/>
      <c r="CHR3853" s="114"/>
      <c r="CHS3853" s="114"/>
      <c r="CHT3853" s="114"/>
      <c r="CHU3853" s="114"/>
      <c r="CHV3853" s="114"/>
      <c r="CHW3853" s="114"/>
      <c r="CHX3853" s="114"/>
      <c r="CHY3853" s="114"/>
      <c r="CHZ3853" s="114"/>
      <c r="CIA3853" s="114"/>
      <c r="CIB3853" s="116"/>
      <c r="CIC3853" s="114"/>
      <c r="CID3853" s="115"/>
      <c r="CIE3853" s="115"/>
      <c r="CIF3853" s="115"/>
      <c r="CIG3853" s="113"/>
      <c r="CIH3853" s="114"/>
      <c r="CII3853" s="114"/>
      <c r="CIJ3853" s="113"/>
      <c r="CIK3853" s="118"/>
      <c r="CIL3853" s="117"/>
      <c r="CIM3853" s="114"/>
      <c r="CIN3853" s="114"/>
      <c r="CIO3853" s="114"/>
      <c r="CIP3853" s="114"/>
      <c r="CIQ3853" s="114"/>
      <c r="CIR3853" s="114"/>
      <c r="CIS3853" s="114"/>
      <c r="CIT3853" s="114"/>
      <c r="CIU3853" s="114"/>
      <c r="CIV3853" s="114"/>
      <c r="CIW3853" s="116"/>
      <c r="CIX3853" s="114"/>
      <c r="CIY3853" s="115"/>
      <c r="CIZ3853" s="115"/>
      <c r="CJA3853" s="115"/>
      <c r="CJB3853" s="113"/>
      <c r="CJC3853" s="114"/>
      <c r="CJD3853" s="114"/>
      <c r="CJE3853" s="113"/>
      <c r="CJF3853" s="118"/>
      <c r="CJG3853" s="117"/>
      <c r="CJH3853" s="114"/>
      <c r="CJI3853" s="114"/>
      <c r="CJJ3853" s="114"/>
      <c r="CJK3853" s="114"/>
      <c r="CJL3853" s="114"/>
      <c r="CJM3853" s="114"/>
      <c r="CJN3853" s="114"/>
      <c r="CJO3853" s="114"/>
      <c r="CJP3853" s="114"/>
      <c r="CJQ3853" s="114"/>
      <c r="CJR3853" s="116"/>
      <c r="CJS3853" s="114"/>
      <c r="CJT3853" s="115"/>
      <c r="CJU3853" s="115"/>
      <c r="CJV3853" s="115"/>
      <c r="CJW3853" s="113"/>
      <c r="CJX3853" s="114"/>
      <c r="CJY3853" s="114"/>
      <c r="CJZ3853" s="113"/>
      <c r="CKA3853" s="118"/>
      <c r="CKB3853" s="117"/>
      <c r="CKC3853" s="114"/>
      <c r="CKD3853" s="114"/>
      <c r="CKE3853" s="114"/>
      <c r="CKF3853" s="114"/>
      <c r="CKG3853" s="114"/>
      <c r="CKH3853" s="114"/>
      <c r="CKI3853" s="114"/>
      <c r="CKJ3853" s="114"/>
      <c r="CKK3853" s="114"/>
      <c r="CKL3853" s="114"/>
      <c r="CKM3853" s="116"/>
      <c r="CKN3853" s="114"/>
      <c r="CKO3853" s="115"/>
      <c r="CKP3853" s="115"/>
      <c r="CKQ3853" s="115"/>
      <c r="CKR3853" s="113"/>
      <c r="CKS3853" s="114"/>
      <c r="CKT3853" s="114"/>
      <c r="CKU3853" s="113"/>
      <c r="CKV3853" s="118"/>
      <c r="CKW3853" s="117"/>
      <c r="CKX3853" s="114"/>
      <c r="CKY3853" s="114"/>
      <c r="CKZ3853" s="114"/>
      <c r="CLA3853" s="114"/>
      <c r="CLB3853" s="114"/>
      <c r="CLC3853" s="114"/>
      <c r="CLD3853" s="114"/>
      <c r="CLE3853" s="114"/>
      <c r="CLF3853" s="114"/>
      <c r="CLG3853" s="114"/>
      <c r="CLH3853" s="116"/>
      <c r="CLI3853" s="114"/>
      <c r="CLJ3853" s="115"/>
      <c r="CLK3853" s="115"/>
      <c r="CLL3853" s="115"/>
      <c r="CLM3853" s="113"/>
      <c r="CLN3853" s="114"/>
      <c r="CLO3853" s="114"/>
      <c r="CLP3853" s="113"/>
      <c r="CLQ3853" s="118"/>
      <c r="CLR3853" s="117"/>
      <c r="CLS3853" s="114"/>
      <c r="CLT3853" s="114"/>
      <c r="CLU3853" s="114"/>
      <c r="CLV3853" s="114"/>
      <c r="CLW3853" s="114"/>
      <c r="CLX3853" s="114"/>
      <c r="CLY3853" s="114"/>
      <c r="CLZ3853" s="114"/>
      <c r="CMA3853" s="114"/>
      <c r="CMB3853" s="114"/>
      <c r="CMC3853" s="116"/>
      <c r="CMD3853" s="114"/>
      <c r="CME3853" s="115"/>
      <c r="CMF3853" s="115"/>
      <c r="CMG3853" s="115"/>
      <c r="CMH3853" s="113"/>
      <c r="CMI3853" s="114"/>
      <c r="CMJ3853" s="114"/>
      <c r="CMK3853" s="113"/>
      <c r="CML3853" s="118"/>
      <c r="CMM3853" s="117"/>
      <c r="CMN3853" s="114"/>
      <c r="CMO3853" s="114"/>
      <c r="CMP3853" s="114"/>
      <c r="CMQ3853" s="114"/>
      <c r="CMR3853" s="114"/>
      <c r="CMS3853" s="114"/>
      <c r="CMT3853" s="114"/>
      <c r="CMU3853" s="114"/>
      <c r="CMV3853" s="114"/>
      <c r="CMW3853" s="114"/>
      <c r="CMX3853" s="116"/>
      <c r="CMY3853" s="114"/>
      <c r="CMZ3853" s="115"/>
      <c r="CNA3853" s="115"/>
      <c r="CNB3853" s="115"/>
      <c r="CNC3853" s="113"/>
      <c r="CND3853" s="114"/>
      <c r="CNE3853" s="114"/>
      <c r="CNF3853" s="113"/>
      <c r="CNG3853" s="118"/>
      <c r="CNH3853" s="117"/>
      <c r="CNI3853" s="114"/>
      <c r="CNJ3853" s="114"/>
      <c r="CNK3853" s="114"/>
      <c r="CNL3853" s="114"/>
      <c r="CNM3853" s="114"/>
      <c r="CNN3853" s="114"/>
      <c r="CNO3853" s="114"/>
      <c r="CNP3853" s="114"/>
      <c r="CNQ3853" s="114"/>
      <c r="CNR3853" s="114"/>
      <c r="CNS3853" s="116"/>
      <c r="CNT3853" s="114"/>
      <c r="CNU3853" s="115"/>
      <c r="CNV3853" s="115"/>
      <c r="CNW3853" s="115"/>
      <c r="CNX3853" s="113"/>
      <c r="CNY3853" s="114"/>
      <c r="CNZ3853" s="114"/>
      <c r="COA3853" s="113"/>
      <c r="COB3853" s="118"/>
      <c r="COC3853" s="117"/>
      <c r="COD3853" s="114"/>
      <c r="COE3853" s="114"/>
      <c r="COF3853" s="114"/>
      <c r="COG3853" s="114"/>
      <c r="COH3853" s="114"/>
      <c r="COI3853" s="114"/>
      <c r="COJ3853" s="114"/>
      <c r="COK3853" s="114"/>
      <c r="COL3853" s="114"/>
      <c r="COM3853" s="114"/>
      <c r="CON3853" s="116"/>
      <c r="COO3853" s="114"/>
      <c r="COP3853" s="115"/>
      <c r="COQ3853" s="115"/>
      <c r="COR3853" s="115"/>
      <c r="COS3853" s="113"/>
      <c r="COT3853" s="114"/>
      <c r="COU3853" s="114"/>
      <c r="COV3853" s="113"/>
      <c r="COW3853" s="118"/>
      <c r="COX3853" s="117"/>
      <c r="COY3853" s="114"/>
      <c r="COZ3853" s="114"/>
      <c r="CPA3853" s="114"/>
      <c r="CPB3853" s="114"/>
      <c r="CPC3853" s="114"/>
      <c r="CPD3853" s="114"/>
      <c r="CPE3853" s="114"/>
      <c r="CPF3853" s="114"/>
      <c r="CPG3853" s="114"/>
      <c r="CPH3853" s="114"/>
      <c r="CPI3853" s="116"/>
      <c r="CPJ3853" s="114"/>
      <c r="CPK3853" s="115"/>
      <c r="CPL3853" s="115"/>
      <c r="CPM3853" s="115"/>
      <c r="CPN3853" s="113"/>
      <c r="CPO3853" s="114"/>
      <c r="CPP3853" s="114"/>
      <c r="CPQ3853" s="113"/>
      <c r="CPR3853" s="118"/>
      <c r="CPS3853" s="117"/>
      <c r="CPT3853" s="114"/>
      <c r="CPU3853" s="114"/>
      <c r="CPV3853" s="114"/>
      <c r="CPW3853" s="114"/>
      <c r="CPX3853" s="114"/>
      <c r="CPY3853" s="114"/>
      <c r="CPZ3853" s="114"/>
      <c r="CQA3853" s="114"/>
      <c r="CQB3853" s="114"/>
      <c r="CQC3853" s="114"/>
      <c r="CQD3853" s="116"/>
      <c r="CQE3853" s="114"/>
      <c r="CQF3853" s="115"/>
      <c r="CQG3853" s="115"/>
      <c r="CQH3853" s="115"/>
      <c r="CQI3853" s="113"/>
      <c r="CQJ3853" s="114"/>
      <c r="CQK3853" s="114"/>
      <c r="CQL3853" s="113"/>
      <c r="CQM3853" s="118"/>
      <c r="CQN3853" s="117"/>
      <c r="CQO3853" s="114"/>
      <c r="CQP3853" s="114"/>
      <c r="CQQ3853" s="114"/>
      <c r="CQR3853" s="114"/>
      <c r="CQS3853" s="114"/>
      <c r="CQT3853" s="114"/>
      <c r="CQU3853" s="114"/>
      <c r="CQV3853" s="114"/>
      <c r="CQW3853" s="114"/>
      <c r="CQX3853" s="114"/>
      <c r="CQY3853" s="116"/>
      <c r="CQZ3853" s="114"/>
      <c r="CRA3853" s="115"/>
      <c r="CRB3853" s="115"/>
      <c r="CRC3853" s="115"/>
      <c r="CRD3853" s="113"/>
      <c r="CRE3853" s="114"/>
      <c r="CRF3853" s="114"/>
      <c r="CRG3853" s="113"/>
      <c r="CRH3853" s="118"/>
      <c r="CRI3853" s="117"/>
      <c r="CRJ3853" s="114"/>
      <c r="CRK3853" s="114"/>
      <c r="CRL3853" s="114"/>
      <c r="CRM3853" s="114"/>
      <c r="CRN3853" s="114"/>
      <c r="CRO3853" s="114"/>
      <c r="CRP3853" s="114"/>
      <c r="CRQ3853" s="114"/>
      <c r="CRR3853" s="114"/>
      <c r="CRS3853" s="114"/>
      <c r="CRT3853" s="116"/>
      <c r="CRU3853" s="114"/>
      <c r="CRV3853" s="115"/>
      <c r="CRW3853" s="115"/>
      <c r="CRX3853" s="115"/>
      <c r="CRY3853" s="113"/>
      <c r="CRZ3853" s="114"/>
      <c r="CSA3853" s="114"/>
      <c r="CSB3853" s="113"/>
      <c r="CSC3853" s="118"/>
      <c r="CSD3853" s="117"/>
      <c r="CSE3853" s="114"/>
      <c r="CSF3853" s="114"/>
      <c r="CSG3853" s="114"/>
      <c r="CSH3853" s="114"/>
      <c r="CSI3853" s="114"/>
      <c r="CSJ3853" s="114"/>
      <c r="CSK3853" s="114"/>
      <c r="CSL3853" s="114"/>
      <c r="CSM3853" s="114"/>
      <c r="CSN3853" s="114"/>
      <c r="CSO3853" s="116"/>
      <c r="CSP3853" s="114"/>
      <c r="CSQ3853" s="115"/>
      <c r="CSR3853" s="115"/>
      <c r="CSS3853" s="115"/>
      <c r="CST3853" s="113"/>
      <c r="CSU3853" s="114"/>
      <c r="CSV3853" s="114"/>
      <c r="CSW3853" s="113"/>
      <c r="CSX3853" s="118"/>
      <c r="CSY3853" s="117"/>
      <c r="CSZ3853" s="114"/>
      <c r="CTA3853" s="114"/>
      <c r="CTB3853" s="114"/>
      <c r="CTC3853" s="114"/>
      <c r="CTD3853" s="114"/>
      <c r="CTE3853" s="114"/>
      <c r="CTF3853" s="114"/>
      <c r="CTG3853" s="114"/>
      <c r="CTH3853" s="114"/>
      <c r="CTI3853" s="114"/>
      <c r="CTJ3853" s="116"/>
      <c r="CTK3853" s="114"/>
      <c r="CTL3853" s="115"/>
      <c r="CTM3853" s="115"/>
      <c r="CTN3853" s="115"/>
      <c r="CTO3853" s="113"/>
      <c r="CTP3853" s="114"/>
      <c r="CTQ3853" s="114"/>
      <c r="CTR3853" s="113"/>
      <c r="CTS3853" s="118"/>
      <c r="CTT3853" s="117"/>
      <c r="CTU3853" s="114"/>
      <c r="CTV3853" s="114"/>
      <c r="CTW3853" s="114"/>
      <c r="CTX3853" s="114"/>
      <c r="CTY3853" s="114"/>
      <c r="CTZ3853" s="114"/>
      <c r="CUA3853" s="114"/>
      <c r="CUB3853" s="114"/>
      <c r="CUC3853" s="114"/>
      <c r="CUD3853" s="114"/>
      <c r="CUE3853" s="116"/>
      <c r="CUF3853" s="114"/>
      <c r="CUG3853" s="115"/>
      <c r="CUH3853" s="115"/>
      <c r="CUI3853" s="115"/>
      <c r="CUJ3853" s="113"/>
      <c r="CUK3853" s="114"/>
      <c r="CUL3853" s="114"/>
      <c r="CUM3853" s="113"/>
      <c r="CUN3853" s="118"/>
      <c r="CUO3853" s="117"/>
      <c r="CUP3853" s="114"/>
      <c r="CUQ3853" s="114"/>
      <c r="CUR3853" s="114"/>
      <c r="CUS3853" s="114"/>
      <c r="CUT3853" s="114"/>
      <c r="CUU3853" s="114"/>
      <c r="CUV3853" s="114"/>
      <c r="CUW3853" s="114"/>
      <c r="CUX3853" s="114"/>
      <c r="CUY3853" s="114"/>
      <c r="CUZ3853" s="116"/>
      <c r="CVA3853" s="114"/>
      <c r="CVB3853" s="115"/>
      <c r="CVC3853" s="115"/>
      <c r="CVD3853" s="115"/>
      <c r="CVE3853" s="113"/>
      <c r="CVF3853" s="114"/>
      <c r="CVG3853" s="114"/>
      <c r="CVH3853" s="113"/>
      <c r="CVI3853" s="118"/>
      <c r="CVJ3853" s="117"/>
      <c r="CVK3853" s="114"/>
      <c r="CVL3853" s="114"/>
      <c r="CVM3853" s="114"/>
      <c r="CVN3853" s="114"/>
      <c r="CVO3853" s="114"/>
      <c r="CVP3853" s="114"/>
      <c r="CVQ3853" s="114"/>
      <c r="CVR3853" s="114"/>
      <c r="CVS3853" s="114"/>
      <c r="CVT3853" s="114"/>
      <c r="CVU3853" s="116"/>
      <c r="CVV3853" s="114"/>
      <c r="CVW3853" s="115"/>
      <c r="CVX3853" s="115"/>
      <c r="CVY3853" s="115"/>
      <c r="CVZ3853" s="113"/>
      <c r="CWA3853" s="114"/>
      <c r="CWB3853" s="114"/>
      <c r="CWC3853" s="113"/>
      <c r="CWD3853" s="118"/>
      <c r="CWE3853" s="117"/>
      <c r="CWF3853" s="114"/>
      <c r="CWG3853" s="114"/>
      <c r="CWH3853" s="114"/>
      <c r="CWI3853" s="114"/>
      <c r="CWJ3853" s="114"/>
      <c r="CWK3853" s="114"/>
      <c r="CWL3853" s="114"/>
      <c r="CWM3853" s="114"/>
      <c r="CWN3853" s="114"/>
      <c r="CWO3853" s="114"/>
      <c r="CWP3853" s="116"/>
      <c r="CWQ3853" s="114"/>
      <c r="CWR3853" s="115"/>
      <c r="CWS3853" s="115"/>
      <c r="CWT3853" s="115"/>
      <c r="CWU3853" s="113"/>
      <c r="CWV3853" s="114"/>
      <c r="CWW3853" s="114"/>
      <c r="CWX3853" s="113"/>
      <c r="CWY3853" s="118"/>
      <c r="CWZ3853" s="117"/>
      <c r="CXA3853" s="114"/>
      <c r="CXB3853" s="114"/>
      <c r="CXC3853" s="114"/>
      <c r="CXD3853" s="114"/>
      <c r="CXE3853" s="114"/>
      <c r="CXF3853" s="114"/>
      <c r="CXG3853" s="114"/>
      <c r="CXH3853" s="114"/>
      <c r="CXI3853" s="114"/>
      <c r="CXJ3853" s="114"/>
      <c r="CXK3853" s="116"/>
      <c r="CXL3853" s="114"/>
      <c r="CXM3853" s="115"/>
      <c r="CXN3853" s="115"/>
      <c r="CXO3853" s="115"/>
      <c r="CXP3853" s="113"/>
      <c r="CXQ3853" s="114"/>
      <c r="CXR3853" s="114"/>
      <c r="CXS3853" s="113"/>
      <c r="CXT3853" s="118"/>
      <c r="CXU3853" s="117"/>
      <c r="CXV3853" s="114"/>
      <c r="CXW3853" s="114"/>
      <c r="CXX3853" s="114"/>
      <c r="CXY3853" s="114"/>
      <c r="CXZ3853" s="114"/>
      <c r="CYA3853" s="114"/>
      <c r="CYB3853" s="114"/>
      <c r="CYC3853" s="114"/>
      <c r="CYD3853" s="114"/>
      <c r="CYE3853" s="114"/>
      <c r="CYF3853" s="116"/>
      <c r="CYG3853" s="114"/>
      <c r="CYH3853" s="115"/>
      <c r="CYI3853" s="115"/>
      <c r="CYJ3853" s="115"/>
      <c r="CYK3853" s="113"/>
      <c r="CYL3853" s="114"/>
      <c r="CYM3853" s="114"/>
      <c r="CYN3853" s="113"/>
      <c r="CYO3853" s="118"/>
      <c r="CYP3853" s="117"/>
      <c r="CYQ3853" s="114"/>
      <c r="CYR3853" s="114"/>
      <c r="CYS3853" s="114"/>
      <c r="CYT3853" s="114"/>
      <c r="CYU3853" s="114"/>
      <c r="CYV3853" s="114"/>
      <c r="CYW3853" s="114"/>
      <c r="CYX3853" s="114"/>
      <c r="CYY3853" s="114"/>
      <c r="CYZ3853" s="114"/>
      <c r="CZA3853" s="116"/>
      <c r="CZB3853" s="114"/>
      <c r="CZC3853" s="115"/>
      <c r="CZD3853" s="115"/>
      <c r="CZE3853" s="115"/>
      <c r="CZF3853" s="113"/>
      <c r="CZG3853" s="114"/>
      <c r="CZH3853" s="114"/>
      <c r="CZI3853" s="113"/>
      <c r="CZJ3853" s="118"/>
      <c r="CZK3853" s="117"/>
      <c r="CZL3853" s="114"/>
      <c r="CZM3853" s="114"/>
      <c r="CZN3853" s="114"/>
      <c r="CZO3853" s="114"/>
      <c r="CZP3853" s="114"/>
      <c r="CZQ3853" s="114"/>
      <c r="CZR3853" s="114"/>
      <c r="CZS3853" s="114"/>
      <c r="CZT3853" s="114"/>
      <c r="CZU3853" s="114"/>
      <c r="CZV3853" s="116"/>
      <c r="CZW3853" s="114"/>
      <c r="CZX3853" s="115"/>
      <c r="CZY3853" s="115"/>
      <c r="CZZ3853" s="115"/>
      <c r="DAA3853" s="113"/>
      <c r="DAB3853" s="114"/>
      <c r="DAC3853" s="114"/>
      <c r="DAD3853" s="113"/>
      <c r="DAE3853" s="118"/>
      <c r="DAF3853" s="117"/>
      <c r="DAG3853" s="114"/>
      <c r="DAH3853" s="114"/>
      <c r="DAI3853" s="114"/>
      <c r="DAJ3853" s="114"/>
      <c r="DAK3853" s="114"/>
      <c r="DAL3853" s="114"/>
      <c r="DAM3853" s="114"/>
      <c r="DAN3853" s="114"/>
      <c r="DAO3853" s="114"/>
      <c r="DAP3853" s="114"/>
      <c r="DAQ3853" s="116"/>
      <c r="DAR3853" s="114"/>
      <c r="DAS3853" s="115"/>
      <c r="DAT3853" s="115"/>
      <c r="DAU3853" s="115"/>
      <c r="DAV3853" s="113"/>
      <c r="DAW3853" s="114"/>
      <c r="DAX3853" s="114"/>
      <c r="DAY3853" s="113"/>
      <c r="DAZ3853" s="118"/>
      <c r="DBA3853" s="117"/>
      <c r="DBB3853" s="114"/>
      <c r="DBC3853" s="114"/>
      <c r="DBD3853" s="114"/>
      <c r="DBE3853" s="114"/>
      <c r="DBF3853" s="114"/>
      <c r="DBG3853" s="114"/>
      <c r="DBH3853" s="114"/>
      <c r="DBI3853" s="114"/>
      <c r="DBJ3853" s="114"/>
      <c r="DBK3853" s="114"/>
      <c r="DBL3853" s="116"/>
      <c r="DBM3853" s="114"/>
      <c r="DBN3853" s="115"/>
      <c r="DBO3853" s="115"/>
      <c r="DBP3853" s="115"/>
      <c r="DBQ3853" s="113"/>
      <c r="DBR3853" s="114"/>
      <c r="DBS3853" s="114"/>
      <c r="DBT3853" s="113"/>
      <c r="DBU3853" s="118"/>
      <c r="DBV3853" s="117"/>
      <c r="DBW3853" s="114"/>
      <c r="DBX3853" s="114"/>
      <c r="DBY3853" s="114"/>
      <c r="DBZ3853" s="114"/>
      <c r="DCA3853" s="114"/>
      <c r="DCB3853" s="114"/>
      <c r="DCC3853" s="114"/>
      <c r="DCD3853" s="114"/>
      <c r="DCE3853" s="114"/>
      <c r="DCF3853" s="114"/>
      <c r="DCG3853" s="116"/>
      <c r="DCH3853" s="114"/>
      <c r="DCI3853" s="115"/>
      <c r="DCJ3853" s="115"/>
      <c r="DCK3853" s="115"/>
      <c r="DCL3853" s="113"/>
      <c r="DCM3853" s="114"/>
      <c r="DCN3853" s="114"/>
      <c r="DCO3853" s="113"/>
      <c r="DCP3853" s="118"/>
      <c r="DCQ3853" s="117"/>
      <c r="DCR3853" s="114"/>
      <c r="DCS3853" s="114"/>
      <c r="DCT3853" s="114"/>
      <c r="DCU3853" s="114"/>
      <c r="DCV3853" s="114"/>
      <c r="DCW3853" s="114"/>
      <c r="DCX3853" s="114"/>
      <c r="DCY3853" s="114"/>
      <c r="DCZ3853" s="114"/>
      <c r="DDA3853" s="114"/>
      <c r="DDB3853" s="116"/>
      <c r="DDC3853" s="114"/>
      <c r="DDD3853" s="115"/>
      <c r="DDE3853" s="115"/>
      <c r="DDF3853" s="115"/>
      <c r="DDG3853" s="113"/>
      <c r="DDH3853" s="114"/>
      <c r="DDI3853" s="114"/>
      <c r="DDJ3853" s="113"/>
      <c r="DDK3853" s="118"/>
      <c r="DDL3853" s="117"/>
      <c r="DDM3853" s="114"/>
      <c r="DDN3853" s="114"/>
      <c r="DDO3853" s="114"/>
      <c r="DDP3853" s="114"/>
      <c r="DDQ3853" s="114"/>
      <c r="DDR3853" s="114"/>
      <c r="DDS3853" s="114"/>
      <c r="DDT3853" s="114"/>
      <c r="DDU3853" s="114"/>
      <c r="DDV3853" s="114"/>
      <c r="DDW3853" s="116"/>
      <c r="DDX3853" s="114"/>
      <c r="DDY3853" s="115"/>
      <c r="DDZ3853" s="115"/>
      <c r="DEA3853" s="115"/>
      <c r="DEB3853" s="113"/>
      <c r="DEC3853" s="114"/>
      <c r="DED3853" s="114"/>
      <c r="DEE3853" s="113"/>
      <c r="DEF3853" s="118"/>
      <c r="DEG3853" s="117"/>
      <c r="DEH3853" s="114"/>
      <c r="DEI3853" s="114"/>
      <c r="DEJ3853" s="114"/>
      <c r="DEK3853" s="114"/>
      <c r="DEL3853" s="114"/>
      <c r="DEM3853" s="114"/>
      <c r="DEN3853" s="114"/>
      <c r="DEO3853" s="114"/>
      <c r="DEP3853" s="114"/>
      <c r="DEQ3853" s="114"/>
      <c r="DER3853" s="116"/>
      <c r="DES3853" s="114"/>
      <c r="DET3853" s="115"/>
      <c r="DEU3853" s="115"/>
      <c r="DEV3853" s="115"/>
      <c r="DEW3853" s="113"/>
      <c r="DEX3853" s="114"/>
      <c r="DEY3853" s="114"/>
      <c r="DEZ3853" s="113"/>
      <c r="DFA3853" s="118"/>
      <c r="DFB3853" s="117"/>
      <c r="DFC3853" s="114"/>
      <c r="DFD3853" s="114"/>
      <c r="DFE3853" s="114"/>
      <c r="DFF3853" s="114"/>
      <c r="DFG3853" s="114"/>
      <c r="DFH3853" s="114"/>
      <c r="DFI3853" s="114"/>
      <c r="DFJ3853" s="114"/>
      <c r="DFK3853" s="114"/>
      <c r="DFL3853" s="114"/>
      <c r="DFM3853" s="116"/>
      <c r="DFN3853" s="114"/>
      <c r="DFO3853" s="115"/>
      <c r="DFP3853" s="115"/>
      <c r="DFQ3853" s="115"/>
      <c r="DFR3853" s="113"/>
      <c r="DFS3853" s="114"/>
      <c r="DFT3853" s="114"/>
      <c r="DFU3853" s="113"/>
      <c r="DFV3853" s="118"/>
      <c r="DFW3853" s="117"/>
      <c r="DFX3853" s="114"/>
      <c r="DFY3853" s="114"/>
      <c r="DFZ3853" s="114"/>
      <c r="DGA3853" s="114"/>
      <c r="DGB3853" s="114"/>
      <c r="DGC3853" s="114"/>
      <c r="DGD3853" s="114"/>
      <c r="DGE3853" s="114"/>
      <c r="DGF3853" s="114"/>
      <c r="DGG3853" s="114"/>
      <c r="DGH3853" s="116"/>
      <c r="DGI3853" s="114"/>
      <c r="DGJ3853" s="115"/>
      <c r="DGK3853" s="115"/>
      <c r="DGL3853" s="115"/>
      <c r="DGM3853" s="113"/>
      <c r="DGN3853" s="114"/>
      <c r="DGO3853" s="114"/>
      <c r="DGP3853" s="113"/>
      <c r="DGQ3853" s="118"/>
      <c r="DGR3853" s="117"/>
      <c r="DGS3853" s="114"/>
      <c r="DGT3853" s="114"/>
      <c r="DGU3853" s="114"/>
      <c r="DGV3853" s="114"/>
      <c r="DGW3853" s="114"/>
      <c r="DGX3853" s="114"/>
      <c r="DGY3853" s="114"/>
      <c r="DGZ3853" s="114"/>
      <c r="DHA3853" s="114"/>
      <c r="DHB3853" s="114"/>
      <c r="DHC3853" s="116"/>
      <c r="DHD3853" s="114"/>
      <c r="DHE3853" s="115"/>
      <c r="DHF3853" s="115"/>
      <c r="DHG3853" s="115"/>
      <c r="DHH3853" s="113"/>
      <c r="DHI3853" s="114"/>
      <c r="DHJ3853" s="114"/>
      <c r="DHK3853" s="113"/>
      <c r="DHL3853" s="118"/>
      <c r="DHM3853" s="117"/>
      <c r="DHN3853" s="114"/>
      <c r="DHO3853" s="114"/>
      <c r="DHP3853" s="114"/>
      <c r="DHQ3853" s="114"/>
      <c r="DHR3853" s="114"/>
      <c r="DHS3853" s="114"/>
      <c r="DHT3853" s="114"/>
      <c r="DHU3853" s="114"/>
      <c r="DHV3853" s="114"/>
      <c r="DHW3853" s="114"/>
      <c r="DHX3853" s="116"/>
      <c r="DHY3853" s="114"/>
      <c r="DHZ3853" s="115"/>
      <c r="DIA3853" s="115"/>
      <c r="DIB3853" s="115"/>
      <c r="DIC3853" s="113"/>
      <c r="DID3853" s="114"/>
      <c r="DIE3853" s="114"/>
      <c r="DIF3853" s="113"/>
      <c r="DIG3853" s="118"/>
      <c r="DIH3853" s="117"/>
      <c r="DII3853" s="114"/>
      <c r="DIJ3853" s="114"/>
      <c r="DIK3853" s="114"/>
      <c r="DIL3853" s="114"/>
      <c r="DIM3853" s="114"/>
      <c r="DIN3853" s="114"/>
      <c r="DIO3853" s="114"/>
      <c r="DIP3853" s="114"/>
      <c r="DIQ3853" s="114"/>
      <c r="DIR3853" s="114"/>
      <c r="DIS3853" s="116"/>
      <c r="DIT3853" s="114"/>
      <c r="DIU3853" s="115"/>
      <c r="DIV3853" s="115"/>
      <c r="DIW3853" s="115"/>
      <c r="DIX3853" s="113"/>
      <c r="DIY3853" s="114"/>
      <c r="DIZ3853" s="114"/>
      <c r="DJA3853" s="113"/>
      <c r="DJB3853" s="118"/>
      <c r="DJC3853" s="117"/>
      <c r="DJD3853" s="114"/>
      <c r="DJE3853" s="114"/>
      <c r="DJF3853" s="114"/>
      <c r="DJG3853" s="114"/>
      <c r="DJH3853" s="114"/>
      <c r="DJI3853" s="114"/>
      <c r="DJJ3853" s="114"/>
      <c r="DJK3853" s="114"/>
      <c r="DJL3853" s="114"/>
      <c r="DJM3853" s="114"/>
      <c r="DJN3853" s="116"/>
      <c r="DJO3853" s="114"/>
      <c r="DJP3853" s="115"/>
      <c r="DJQ3853" s="115"/>
      <c r="DJR3853" s="115"/>
      <c r="DJS3853" s="113"/>
      <c r="DJT3853" s="114"/>
      <c r="DJU3853" s="114"/>
      <c r="DJV3853" s="113"/>
      <c r="DJW3853" s="118"/>
      <c r="DJX3853" s="117"/>
      <c r="DJY3853" s="114"/>
      <c r="DJZ3853" s="114"/>
      <c r="DKA3853" s="114"/>
      <c r="DKB3853" s="114"/>
      <c r="DKC3853" s="114"/>
      <c r="DKD3853" s="114"/>
      <c r="DKE3853" s="114"/>
      <c r="DKF3853" s="114"/>
      <c r="DKG3853" s="114"/>
      <c r="DKH3853" s="114"/>
      <c r="DKI3853" s="116"/>
      <c r="DKJ3853" s="114"/>
      <c r="DKK3853" s="115"/>
      <c r="DKL3853" s="115"/>
      <c r="DKM3853" s="115"/>
      <c r="DKN3853" s="113"/>
      <c r="DKO3853" s="114"/>
      <c r="DKP3853" s="114"/>
      <c r="DKQ3853" s="113"/>
      <c r="DKR3853" s="118"/>
      <c r="DKS3853" s="117"/>
      <c r="DKT3853" s="114"/>
      <c r="DKU3853" s="114"/>
      <c r="DKV3853" s="114"/>
      <c r="DKW3853" s="114"/>
      <c r="DKX3853" s="114"/>
      <c r="DKY3853" s="114"/>
      <c r="DKZ3853" s="114"/>
      <c r="DLA3853" s="114"/>
      <c r="DLB3853" s="114"/>
      <c r="DLC3853" s="114"/>
      <c r="DLD3853" s="116"/>
      <c r="DLE3853" s="114"/>
      <c r="DLF3853" s="115"/>
      <c r="DLG3853" s="115"/>
      <c r="DLH3853" s="115"/>
      <c r="DLI3853" s="113"/>
      <c r="DLJ3853" s="114"/>
      <c r="DLK3853" s="114"/>
      <c r="DLL3853" s="113"/>
      <c r="DLM3853" s="118"/>
      <c r="DLN3853" s="117"/>
      <c r="DLO3853" s="114"/>
      <c r="DLP3853" s="114"/>
      <c r="DLQ3853" s="114"/>
      <c r="DLR3853" s="114"/>
      <c r="DLS3853" s="114"/>
      <c r="DLT3853" s="114"/>
      <c r="DLU3853" s="114"/>
      <c r="DLV3853" s="114"/>
      <c r="DLW3853" s="114"/>
      <c r="DLX3853" s="114"/>
      <c r="DLY3853" s="116"/>
      <c r="DLZ3853" s="114"/>
      <c r="DMA3853" s="115"/>
      <c r="DMB3853" s="115"/>
      <c r="DMC3853" s="115"/>
      <c r="DMD3853" s="113"/>
      <c r="DME3853" s="114"/>
      <c r="DMF3853" s="114"/>
      <c r="DMG3853" s="113"/>
      <c r="DMH3853" s="118"/>
      <c r="DMI3853" s="117"/>
      <c r="DMJ3853" s="114"/>
      <c r="DMK3853" s="114"/>
      <c r="DML3853" s="114"/>
      <c r="DMM3853" s="114"/>
      <c r="DMN3853" s="114"/>
      <c r="DMO3853" s="114"/>
      <c r="DMP3853" s="114"/>
      <c r="DMQ3853" s="114"/>
      <c r="DMR3853" s="114"/>
      <c r="DMS3853" s="114"/>
      <c r="DMT3853" s="116"/>
      <c r="DMU3853" s="114"/>
      <c r="DMV3853" s="115"/>
      <c r="DMW3853" s="115"/>
      <c r="DMX3853" s="115"/>
      <c r="DMY3853" s="113"/>
      <c r="DMZ3853" s="114"/>
      <c r="DNA3853" s="114"/>
      <c r="DNB3853" s="113"/>
      <c r="DNC3853" s="118"/>
      <c r="DND3853" s="117"/>
      <c r="DNE3853" s="114"/>
      <c r="DNF3853" s="114"/>
      <c r="DNG3853" s="114"/>
      <c r="DNH3853" s="114"/>
      <c r="DNI3853" s="114"/>
      <c r="DNJ3853" s="114"/>
      <c r="DNK3853" s="114"/>
      <c r="DNL3853" s="114"/>
      <c r="DNM3853" s="114"/>
      <c r="DNN3853" s="114"/>
      <c r="DNO3853" s="116"/>
      <c r="DNP3853" s="114"/>
      <c r="DNQ3853" s="115"/>
      <c r="DNR3853" s="115"/>
      <c r="DNS3853" s="115"/>
      <c r="DNT3853" s="113"/>
      <c r="DNU3853" s="114"/>
      <c r="DNV3853" s="114"/>
      <c r="DNW3853" s="113"/>
      <c r="DNX3853" s="118"/>
      <c r="DNY3853" s="117"/>
      <c r="DNZ3853" s="114"/>
      <c r="DOA3853" s="114"/>
      <c r="DOB3853" s="114"/>
      <c r="DOC3853" s="114"/>
      <c r="DOD3853" s="114"/>
      <c r="DOE3853" s="114"/>
      <c r="DOF3853" s="114"/>
      <c r="DOG3853" s="114"/>
      <c r="DOH3853" s="114"/>
      <c r="DOI3853" s="114"/>
      <c r="DOJ3853" s="116"/>
      <c r="DOK3853" s="114"/>
      <c r="DOL3853" s="115"/>
      <c r="DOM3853" s="115"/>
      <c r="DON3853" s="115"/>
      <c r="DOO3853" s="113"/>
      <c r="DOP3853" s="114"/>
      <c r="DOQ3853" s="114"/>
      <c r="DOR3853" s="113"/>
      <c r="DOS3853" s="118"/>
      <c r="DOT3853" s="117"/>
      <c r="DOU3853" s="114"/>
      <c r="DOV3853" s="114"/>
      <c r="DOW3853" s="114"/>
      <c r="DOX3853" s="114"/>
      <c r="DOY3853" s="114"/>
      <c r="DOZ3853" s="114"/>
      <c r="DPA3853" s="114"/>
      <c r="DPB3853" s="114"/>
      <c r="DPC3853" s="114"/>
      <c r="DPD3853" s="114"/>
      <c r="DPE3853" s="116"/>
      <c r="DPF3853" s="114"/>
      <c r="DPG3853" s="115"/>
      <c r="DPH3853" s="115"/>
      <c r="DPI3853" s="115"/>
      <c r="DPJ3853" s="113"/>
      <c r="DPK3853" s="114"/>
      <c r="DPL3853" s="114"/>
      <c r="DPM3853" s="113"/>
      <c r="DPN3853" s="118"/>
      <c r="DPO3853" s="117"/>
      <c r="DPP3853" s="114"/>
      <c r="DPQ3853" s="114"/>
      <c r="DPR3853" s="114"/>
      <c r="DPS3853" s="114"/>
      <c r="DPT3853" s="114"/>
      <c r="DPU3853" s="114"/>
      <c r="DPV3853" s="114"/>
      <c r="DPW3853" s="114"/>
      <c r="DPX3853" s="114"/>
      <c r="DPY3853" s="114"/>
      <c r="DPZ3853" s="116"/>
      <c r="DQA3853" s="114"/>
      <c r="DQB3853" s="115"/>
      <c r="DQC3853" s="115"/>
      <c r="DQD3853" s="115"/>
      <c r="DQE3853" s="113"/>
      <c r="DQF3853" s="114"/>
      <c r="DQG3853" s="114"/>
      <c r="DQH3853" s="113"/>
      <c r="DQI3853" s="118"/>
      <c r="DQJ3853" s="117"/>
      <c r="DQK3853" s="114"/>
      <c r="DQL3853" s="114"/>
      <c r="DQM3853" s="114"/>
      <c r="DQN3853" s="114"/>
      <c r="DQO3853" s="114"/>
      <c r="DQP3853" s="114"/>
      <c r="DQQ3853" s="114"/>
      <c r="DQR3853" s="114"/>
      <c r="DQS3853" s="114"/>
      <c r="DQT3853" s="114"/>
      <c r="DQU3853" s="116"/>
      <c r="DQV3853" s="114"/>
      <c r="DQW3853" s="115"/>
      <c r="DQX3853" s="115"/>
      <c r="DQY3853" s="115"/>
      <c r="DQZ3853" s="113"/>
      <c r="DRA3853" s="114"/>
      <c r="DRB3853" s="114"/>
      <c r="DRC3853" s="113"/>
      <c r="DRD3853" s="118"/>
      <c r="DRE3853" s="117"/>
      <c r="DRF3853" s="114"/>
      <c r="DRG3853" s="114"/>
      <c r="DRH3853" s="114"/>
      <c r="DRI3853" s="114"/>
      <c r="DRJ3853" s="114"/>
      <c r="DRK3853" s="114"/>
      <c r="DRL3853" s="114"/>
      <c r="DRM3853" s="114"/>
      <c r="DRN3853" s="114"/>
      <c r="DRO3853" s="114"/>
      <c r="DRP3853" s="116"/>
      <c r="DRQ3853" s="114"/>
      <c r="DRR3853" s="115"/>
      <c r="DRS3853" s="115"/>
      <c r="DRT3853" s="115"/>
      <c r="DRU3853" s="113"/>
      <c r="DRV3853" s="114"/>
      <c r="DRW3853" s="114"/>
      <c r="DRX3853" s="113"/>
      <c r="DRY3853" s="118"/>
      <c r="DRZ3853" s="117"/>
      <c r="DSA3853" s="114"/>
      <c r="DSB3853" s="114"/>
      <c r="DSC3853" s="114"/>
      <c r="DSD3853" s="114"/>
      <c r="DSE3853" s="114"/>
      <c r="DSF3853" s="114"/>
      <c r="DSG3853" s="114"/>
      <c r="DSH3853" s="114"/>
      <c r="DSI3853" s="114"/>
      <c r="DSJ3853" s="114"/>
      <c r="DSK3853" s="116"/>
      <c r="DSL3853" s="114"/>
      <c r="DSM3853" s="115"/>
      <c r="DSN3853" s="115"/>
      <c r="DSO3853" s="115"/>
      <c r="DSP3853" s="113"/>
      <c r="DSQ3853" s="114"/>
      <c r="DSR3853" s="114"/>
      <c r="DSS3853" s="113"/>
      <c r="DST3853" s="118"/>
      <c r="DSU3853" s="117"/>
      <c r="DSV3853" s="114"/>
      <c r="DSW3853" s="114"/>
      <c r="DSX3853" s="114"/>
      <c r="DSY3853" s="114"/>
      <c r="DSZ3853" s="114"/>
      <c r="DTA3853" s="114"/>
      <c r="DTB3853" s="114"/>
      <c r="DTC3853" s="114"/>
      <c r="DTD3853" s="114"/>
      <c r="DTE3853" s="114"/>
      <c r="DTF3853" s="116"/>
      <c r="DTG3853" s="114"/>
      <c r="DTH3853" s="115"/>
      <c r="DTI3853" s="115"/>
      <c r="DTJ3853" s="115"/>
      <c r="DTK3853" s="113"/>
      <c r="DTL3853" s="114"/>
      <c r="DTM3853" s="114"/>
      <c r="DTN3853" s="113"/>
      <c r="DTO3853" s="118"/>
      <c r="DTP3853" s="117"/>
      <c r="DTQ3853" s="114"/>
      <c r="DTR3853" s="114"/>
      <c r="DTS3853" s="114"/>
      <c r="DTT3853" s="114"/>
      <c r="DTU3853" s="114"/>
      <c r="DTV3853" s="114"/>
      <c r="DTW3853" s="114"/>
      <c r="DTX3853" s="114"/>
      <c r="DTY3853" s="114"/>
      <c r="DTZ3853" s="114"/>
      <c r="DUA3853" s="116"/>
      <c r="DUB3853" s="114"/>
      <c r="DUC3853" s="115"/>
      <c r="DUD3853" s="115"/>
      <c r="DUE3853" s="115"/>
      <c r="DUF3853" s="113"/>
      <c r="DUG3853" s="114"/>
      <c r="DUH3853" s="114"/>
      <c r="DUI3853" s="113"/>
      <c r="DUJ3853" s="118"/>
      <c r="DUK3853" s="117"/>
      <c r="DUL3853" s="114"/>
      <c r="DUM3853" s="114"/>
      <c r="DUN3853" s="114"/>
      <c r="DUO3853" s="114"/>
      <c r="DUP3853" s="114"/>
      <c r="DUQ3853" s="114"/>
      <c r="DUR3853" s="114"/>
      <c r="DUS3853" s="114"/>
      <c r="DUT3853" s="114"/>
      <c r="DUU3853" s="114"/>
      <c r="DUV3853" s="116"/>
      <c r="DUW3853" s="114"/>
      <c r="DUX3853" s="115"/>
      <c r="DUY3853" s="115"/>
      <c r="DUZ3853" s="115"/>
      <c r="DVA3853" s="113"/>
      <c r="DVB3853" s="114"/>
      <c r="DVC3853" s="114"/>
      <c r="DVD3853" s="113"/>
      <c r="DVE3853" s="118"/>
      <c r="DVF3853" s="117"/>
      <c r="DVG3853" s="114"/>
      <c r="DVH3853" s="114"/>
      <c r="DVI3853" s="114"/>
      <c r="DVJ3853" s="114"/>
      <c r="DVK3853" s="114"/>
      <c r="DVL3853" s="114"/>
      <c r="DVM3853" s="114"/>
      <c r="DVN3853" s="114"/>
      <c r="DVO3853" s="114"/>
      <c r="DVP3853" s="114"/>
      <c r="DVQ3853" s="116"/>
      <c r="DVR3853" s="114"/>
      <c r="DVS3853" s="115"/>
      <c r="DVT3853" s="115"/>
      <c r="DVU3853" s="115"/>
      <c r="DVV3853" s="113"/>
      <c r="DVW3853" s="114"/>
      <c r="DVX3853" s="114"/>
      <c r="DVY3853" s="113"/>
      <c r="DVZ3853" s="118"/>
      <c r="DWA3853" s="117"/>
      <c r="DWB3853" s="114"/>
      <c r="DWC3853" s="114"/>
      <c r="DWD3853" s="114"/>
      <c r="DWE3853" s="114"/>
      <c r="DWF3853" s="114"/>
      <c r="DWG3853" s="114"/>
      <c r="DWH3853" s="114"/>
      <c r="DWI3853" s="114"/>
      <c r="DWJ3853" s="114"/>
      <c r="DWK3853" s="114"/>
      <c r="DWL3853" s="116"/>
      <c r="DWM3853" s="114"/>
      <c r="DWN3853" s="115"/>
      <c r="DWO3853" s="115"/>
      <c r="DWP3853" s="115"/>
      <c r="DWQ3853" s="113"/>
      <c r="DWR3853" s="114"/>
      <c r="DWS3853" s="114"/>
      <c r="DWT3853" s="113"/>
      <c r="DWU3853" s="118"/>
      <c r="DWV3853" s="117"/>
      <c r="DWW3853" s="114"/>
      <c r="DWX3853" s="114"/>
      <c r="DWY3853" s="114"/>
      <c r="DWZ3853" s="114"/>
      <c r="DXA3853" s="114"/>
      <c r="DXB3853" s="114"/>
      <c r="DXC3853" s="114"/>
      <c r="DXD3853" s="114"/>
      <c r="DXE3853" s="114"/>
      <c r="DXF3853" s="114"/>
      <c r="DXG3853" s="116"/>
      <c r="DXH3853" s="114"/>
      <c r="DXI3853" s="115"/>
      <c r="DXJ3853" s="115"/>
      <c r="DXK3853" s="115"/>
      <c r="DXL3853" s="113"/>
      <c r="DXM3853" s="114"/>
      <c r="DXN3853" s="114"/>
      <c r="DXO3853" s="113"/>
      <c r="DXP3853" s="118"/>
      <c r="DXQ3853" s="117"/>
      <c r="DXR3853" s="114"/>
      <c r="DXS3853" s="114"/>
      <c r="DXT3853" s="114"/>
      <c r="DXU3853" s="114"/>
      <c r="DXV3853" s="114"/>
      <c r="DXW3853" s="114"/>
      <c r="DXX3853" s="114"/>
      <c r="DXY3853" s="114"/>
      <c r="DXZ3853" s="114"/>
      <c r="DYA3853" s="114"/>
      <c r="DYB3853" s="116"/>
      <c r="DYC3853" s="114"/>
      <c r="DYD3853" s="115"/>
      <c r="DYE3853" s="115"/>
      <c r="DYF3853" s="115"/>
      <c r="DYG3853" s="113"/>
      <c r="DYH3853" s="114"/>
      <c r="DYI3853" s="114"/>
      <c r="DYJ3853" s="113"/>
      <c r="DYK3853" s="118"/>
      <c r="DYL3853" s="117"/>
      <c r="DYM3853" s="114"/>
      <c r="DYN3853" s="114"/>
      <c r="DYO3853" s="114"/>
      <c r="DYP3853" s="114"/>
      <c r="DYQ3853" s="114"/>
      <c r="DYR3853" s="114"/>
      <c r="DYS3853" s="114"/>
      <c r="DYT3853" s="114"/>
      <c r="DYU3853" s="114"/>
      <c r="DYV3853" s="114"/>
      <c r="DYW3853" s="116"/>
      <c r="DYX3853" s="114"/>
      <c r="DYY3853" s="115"/>
      <c r="DYZ3853" s="115"/>
      <c r="DZA3853" s="115"/>
      <c r="DZB3853" s="113"/>
      <c r="DZC3853" s="114"/>
      <c r="DZD3853" s="114"/>
      <c r="DZE3853" s="113"/>
      <c r="DZF3853" s="118"/>
      <c r="DZG3853" s="117"/>
      <c r="DZH3853" s="114"/>
      <c r="DZI3853" s="114"/>
      <c r="DZJ3853" s="114"/>
      <c r="DZK3853" s="114"/>
      <c r="DZL3853" s="114"/>
      <c r="DZM3853" s="114"/>
      <c r="DZN3853" s="114"/>
      <c r="DZO3853" s="114"/>
      <c r="DZP3853" s="114"/>
      <c r="DZQ3853" s="114"/>
      <c r="DZR3853" s="116"/>
      <c r="DZS3853" s="114"/>
      <c r="DZT3853" s="115"/>
      <c r="DZU3853" s="115"/>
      <c r="DZV3853" s="115"/>
      <c r="DZW3853" s="113"/>
      <c r="DZX3853" s="114"/>
      <c r="DZY3853" s="114"/>
      <c r="DZZ3853" s="113"/>
      <c r="EAA3853" s="118"/>
      <c r="EAB3853" s="117"/>
      <c r="EAC3853" s="114"/>
      <c r="EAD3853" s="114"/>
      <c r="EAE3853" s="114"/>
      <c r="EAF3853" s="114"/>
      <c r="EAG3853" s="114"/>
      <c r="EAH3853" s="114"/>
      <c r="EAI3853" s="114"/>
      <c r="EAJ3853" s="114"/>
      <c r="EAK3853" s="114"/>
      <c r="EAL3853" s="114"/>
      <c r="EAM3853" s="116"/>
      <c r="EAN3853" s="114"/>
      <c r="EAO3853" s="115"/>
      <c r="EAP3853" s="115"/>
      <c r="EAQ3853" s="115"/>
      <c r="EAR3853" s="113"/>
      <c r="EAS3853" s="114"/>
      <c r="EAT3853" s="114"/>
      <c r="EAU3853" s="113"/>
      <c r="EAV3853" s="118"/>
      <c r="EAW3853" s="117"/>
      <c r="EAX3853" s="114"/>
      <c r="EAY3853" s="114"/>
      <c r="EAZ3853" s="114"/>
      <c r="EBA3853" s="114"/>
      <c r="EBB3853" s="114"/>
      <c r="EBC3853" s="114"/>
      <c r="EBD3853" s="114"/>
      <c r="EBE3853" s="114"/>
      <c r="EBF3853" s="114"/>
      <c r="EBG3853" s="114"/>
      <c r="EBH3853" s="116"/>
      <c r="EBI3853" s="114"/>
      <c r="EBJ3853" s="115"/>
      <c r="EBK3853" s="115"/>
      <c r="EBL3853" s="115"/>
      <c r="EBM3853" s="113"/>
      <c r="EBN3853" s="114"/>
      <c r="EBO3853" s="114"/>
      <c r="EBP3853" s="113"/>
      <c r="EBQ3853" s="118"/>
      <c r="EBR3853" s="117"/>
      <c r="EBS3853" s="114"/>
      <c r="EBT3853" s="114"/>
      <c r="EBU3853" s="114"/>
      <c r="EBV3853" s="114"/>
      <c r="EBW3853" s="114"/>
      <c r="EBX3853" s="114"/>
      <c r="EBY3853" s="114"/>
      <c r="EBZ3853" s="114"/>
      <c r="ECA3853" s="114"/>
      <c r="ECB3853" s="114"/>
      <c r="ECC3853" s="116"/>
      <c r="ECD3853" s="114"/>
      <c r="ECE3853" s="115"/>
      <c r="ECF3853" s="115"/>
      <c r="ECG3853" s="115"/>
      <c r="ECH3853" s="113"/>
      <c r="ECI3853" s="114"/>
      <c r="ECJ3853" s="114"/>
      <c r="ECK3853" s="113"/>
      <c r="ECL3853" s="118"/>
      <c r="ECM3853" s="117"/>
      <c r="ECN3853" s="114"/>
      <c r="ECO3853" s="114"/>
      <c r="ECP3853" s="114"/>
      <c r="ECQ3853" s="114"/>
      <c r="ECR3853" s="114"/>
      <c r="ECS3853" s="114"/>
      <c r="ECT3853" s="114"/>
      <c r="ECU3853" s="114"/>
      <c r="ECV3853" s="114"/>
      <c r="ECW3853" s="114"/>
      <c r="ECX3853" s="116"/>
      <c r="ECY3853" s="114"/>
      <c r="ECZ3853" s="115"/>
      <c r="EDA3853" s="115"/>
      <c r="EDB3853" s="115"/>
      <c r="EDC3853" s="113"/>
      <c r="EDD3853" s="114"/>
      <c r="EDE3853" s="114"/>
      <c r="EDF3853" s="113"/>
      <c r="EDG3853" s="118"/>
      <c r="EDH3853" s="117"/>
      <c r="EDI3853" s="114"/>
      <c r="EDJ3853" s="114"/>
      <c r="EDK3853" s="114"/>
      <c r="EDL3853" s="114"/>
      <c r="EDM3853" s="114"/>
      <c r="EDN3853" s="114"/>
      <c r="EDO3853" s="114"/>
      <c r="EDP3853" s="114"/>
      <c r="EDQ3853" s="114"/>
      <c r="EDR3853" s="114"/>
      <c r="EDS3853" s="116"/>
      <c r="EDT3853" s="114"/>
      <c r="EDU3853" s="115"/>
      <c r="EDV3853" s="115"/>
      <c r="EDW3853" s="115"/>
      <c r="EDX3853" s="113"/>
      <c r="EDY3853" s="114"/>
      <c r="EDZ3853" s="114"/>
      <c r="EEA3853" s="113"/>
      <c r="EEB3853" s="118"/>
      <c r="EEC3853" s="117"/>
      <c r="EED3853" s="114"/>
      <c r="EEE3853" s="114"/>
      <c r="EEF3853" s="114"/>
      <c r="EEG3853" s="114"/>
      <c r="EEH3853" s="114"/>
      <c r="EEI3853" s="114"/>
      <c r="EEJ3853" s="114"/>
      <c r="EEK3853" s="114"/>
      <c r="EEL3853" s="114"/>
      <c r="EEM3853" s="114"/>
      <c r="EEN3853" s="116"/>
      <c r="EEO3853" s="114"/>
      <c r="EEP3853" s="115"/>
      <c r="EEQ3853" s="115"/>
      <c r="EER3853" s="115"/>
      <c r="EES3853" s="113"/>
      <c r="EET3853" s="114"/>
      <c r="EEU3853" s="114"/>
      <c r="EEV3853" s="113"/>
      <c r="EEW3853" s="118"/>
      <c r="EEX3853" s="117"/>
      <c r="EEY3853" s="114"/>
      <c r="EEZ3853" s="114"/>
      <c r="EFA3853" s="114"/>
      <c r="EFB3853" s="114"/>
      <c r="EFC3853" s="114"/>
      <c r="EFD3853" s="114"/>
      <c r="EFE3853" s="114"/>
      <c r="EFF3853" s="114"/>
      <c r="EFG3853" s="114"/>
      <c r="EFH3853" s="114"/>
      <c r="EFI3853" s="116"/>
      <c r="EFJ3853" s="114"/>
      <c r="EFK3853" s="115"/>
      <c r="EFL3853" s="115"/>
      <c r="EFM3853" s="115"/>
      <c r="EFN3853" s="113"/>
      <c r="EFO3853" s="114"/>
      <c r="EFP3853" s="114"/>
      <c r="EFQ3853" s="113"/>
      <c r="EFR3853" s="118"/>
      <c r="EFS3853" s="117"/>
      <c r="EFT3853" s="114"/>
      <c r="EFU3853" s="114"/>
      <c r="EFV3853" s="114"/>
      <c r="EFW3853" s="114"/>
      <c r="EFX3853" s="114"/>
      <c r="EFY3853" s="114"/>
      <c r="EFZ3853" s="114"/>
      <c r="EGA3853" s="114"/>
      <c r="EGB3853" s="114"/>
      <c r="EGC3853" s="114"/>
      <c r="EGD3853" s="116"/>
      <c r="EGE3853" s="114"/>
      <c r="EGF3853" s="115"/>
      <c r="EGG3853" s="115"/>
      <c r="EGH3853" s="115"/>
      <c r="EGI3853" s="113"/>
      <c r="EGJ3853" s="114"/>
      <c r="EGK3853" s="114"/>
      <c r="EGL3853" s="113"/>
      <c r="EGM3853" s="118"/>
      <c r="EGN3853" s="117"/>
      <c r="EGO3853" s="114"/>
      <c r="EGP3853" s="114"/>
      <c r="EGQ3853" s="114"/>
      <c r="EGR3853" s="114"/>
      <c r="EGS3853" s="114"/>
      <c r="EGT3853" s="114"/>
      <c r="EGU3853" s="114"/>
      <c r="EGV3853" s="114"/>
      <c r="EGW3853" s="114"/>
      <c r="EGX3853" s="114"/>
      <c r="EGY3853" s="116"/>
      <c r="EGZ3853" s="114"/>
      <c r="EHA3853" s="115"/>
      <c r="EHB3853" s="115"/>
      <c r="EHC3853" s="115"/>
      <c r="EHD3853" s="113"/>
      <c r="EHE3853" s="114"/>
      <c r="EHF3853" s="114"/>
      <c r="EHG3853" s="113"/>
      <c r="EHH3853" s="118"/>
      <c r="EHI3853" s="117"/>
      <c r="EHJ3853" s="114"/>
      <c r="EHK3853" s="114"/>
      <c r="EHL3853" s="114"/>
      <c r="EHM3853" s="114"/>
      <c r="EHN3853" s="114"/>
      <c r="EHO3853" s="114"/>
      <c r="EHP3853" s="114"/>
      <c r="EHQ3853" s="114"/>
      <c r="EHR3853" s="114"/>
      <c r="EHS3853" s="114"/>
      <c r="EHT3853" s="116"/>
      <c r="EHU3853" s="114"/>
      <c r="EHV3853" s="115"/>
      <c r="EHW3853" s="115"/>
      <c r="EHX3853" s="115"/>
      <c r="EHY3853" s="113"/>
      <c r="EHZ3853" s="114"/>
      <c r="EIA3853" s="114"/>
      <c r="EIB3853" s="113"/>
      <c r="EIC3853" s="118"/>
      <c r="EID3853" s="117"/>
      <c r="EIE3853" s="114"/>
      <c r="EIF3853" s="114"/>
      <c r="EIG3853" s="114"/>
      <c r="EIH3853" s="114"/>
      <c r="EII3853" s="114"/>
      <c r="EIJ3853" s="114"/>
      <c r="EIK3853" s="114"/>
      <c r="EIL3853" s="114"/>
      <c r="EIM3853" s="114"/>
      <c r="EIN3853" s="114"/>
      <c r="EIO3853" s="116"/>
      <c r="EIP3853" s="114"/>
      <c r="EIQ3853" s="115"/>
      <c r="EIR3853" s="115"/>
      <c r="EIS3853" s="115"/>
      <c r="EIT3853" s="113"/>
      <c r="EIU3853" s="114"/>
      <c r="EIV3853" s="114"/>
      <c r="EIW3853" s="113"/>
      <c r="EIX3853" s="118"/>
      <c r="EIY3853" s="117"/>
      <c r="EIZ3853" s="114"/>
      <c r="EJA3853" s="114"/>
      <c r="EJB3853" s="114"/>
      <c r="EJC3853" s="114"/>
      <c r="EJD3853" s="114"/>
      <c r="EJE3853" s="114"/>
      <c r="EJF3853" s="114"/>
      <c r="EJG3853" s="114"/>
      <c r="EJH3853" s="114"/>
      <c r="EJI3853" s="114"/>
      <c r="EJJ3853" s="116"/>
      <c r="EJK3853" s="114"/>
      <c r="EJL3853" s="115"/>
      <c r="EJM3853" s="115"/>
      <c r="EJN3853" s="115"/>
      <c r="EJO3853" s="113"/>
      <c r="EJP3853" s="114"/>
      <c r="EJQ3853" s="114"/>
      <c r="EJR3853" s="113"/>
      <c r="EJS3853" s="118"/>
      <c r="EJT3853" s="117"/>
      <c r="EJU3853" s="114"/>
      <c r="EJV3853" s="114"/>
      <c r="EJW3853" s="114"/>
      <c r="EJX3853" s="114"/>
      <c r="EJY3853" s="114"/>
      <c r="EJZ3853" s="114"/>
      <c r="EKA3853" s="114"/>
      <c r="EKB3853" s="114"/>
      <c r="EKC3853" s="114"/>
      <c r="EKD3853" s="114"/>
      <c r="EKE3853" s="116"/>
      <c r="EKF3853" s="114"/>
      <c r="EKG3853" s="115"/>
      <c r="EKH3853" s="115"/>
      <c r="EKI3853" s="115"/>
      <c r="EKJ3853" s="113"/>
      <c r="EKK3853" s="114"/>
      <c r="EKL3853" s="114"/>
      <c r="EKM3853" s="113"/>
      <c r="EKN3853" s="118"/>
      <c r="EKO3853" s="117"/>
      <c r="EKP3853" s="114"/>
      <c r="EKQ3853" s="114"/>
      <c r="EKR3853" s="114"/>
      <c r="EKS3853" s="114"/>
      <c r="EKT3853" s="114"/>
      <c r="EKU3853" s="114"/>
      <c r="EKV3853" s="114"/>
      <c r="EKW3853" s="114"/>
      <c r="EKX3853" s="114"/>
      <c r="EKY3853" s="114"/>
      <c r="EKZ3853" s="116"/>
      <c r="ELA3853" s="114"/>
      <c r="ELB3853" s="115"/>
      <c r="ELC3853" s="115"/>
      <c r="ELD3853" s="115"/>
      <c r="ELE3853" s="113"/>
      <c r="ELF3853" s="114"/>
      <c r="ELG3853" s="114"/>
      <c r="ELH3853" s="113"/>
      <c r="ELI3853" s="118"/>
      <c r="ELJ3853" s="117"/>
      <c r="ELK3853" s="114"/>
      <c r="ELL3853" s="114"/>
      <c r="ELM3853" s="114"/>
      <c r="ELN3853" s="114"/>
      <c r="ELO3853" s="114"/>
      <c r="ELP3853" s="114"/>
      <c r="ELQ3853" s="114"/>
      <c r="ELR3853" s="114"/>
      <c r="ELS3853" s="114"/>
      <c r="ELT3853" s="114"/>
      <c r="ELU3853" s="116"/>
      <c r="ELV3853" s="114"/>
      <c r="ELW3853" s="115"/>
      <c r="ELX3853" s="115"/>
      <c r="ELY3853" s="115"/>
      <c r="ELZ3853" s="113"/>
      <c r="EMA3853" s="114"/>
      <c r="EMB3853" s="114"/>
      <c r="EMC3853" s="113"/>
      <c r="EMD3853" s="118"/>
      <c r="EME3853" s="117"/>
      <c r="EMF3853" s="114"/>
      <c r="EMG3853" s="114"/>
      <c r="EMH3853" s="114"/>
      <c r="EMI3853" s="114"/>
      <c r="EMJ3853" s="114"/>
      <c r="EMK3853" s="114"/>
      <c r="EML3853" s="114"/>
      <c r="EMM3853" s="114"/>
      <c r="EMN3853" s="114"/>
      <c r="EMO3853" s="114"/>
      <c r="EMP3853" s="116"/>
      <c r="EMQ3853" s="114"/>
      <c r="EMR3853" s="115"/>
      <c r="EMS3853" s="115"/>
      <c r="EMT3853" s="115"/>
      <c r="EMU3853" s="113"/>
      <c r="EMV3853" s="114"/>
      <c r="EMW3853" s="114"/>
      <c r="EMX3853" s="113"/>
      <c r="EMY3853" s="118"/>
      <c r="EMZ3853" s="117"/>
      <c r="ENA3853" s="114"/>
      <c r="ENB3853" s="114"/>
      <c r="ENC3853" s="114"/>
      <c r="END3853" s="114"/>
      <c r="ENE3853" s="114"/>
      <c r="ENF3853" s="114"/>
      <c r="ENG3853" s="114"/>
      <c r="ENH3853" s="114"/>
      <c r="ENI3853" s="114"/>
      <c r="ENJ3853" s="114"/>
      <c r="ENK3853" s="116"/>
      <c r="ENL3853" s="114"/>
      <c r="ENM3853" s="115"/>
      <c r="ENN3853" s="115"/>
      <c r="ENO3853" s="115"/>
      <c r="ENP3853" s="113"/>
      <c r="ENQ3853" s="114"/>
      <c r="ENR3853" s="114"/>
      <c r="ENS3853" s="113"/>
      <c r="ENT3853" s="118"/>
      <c r="ENU3853" s="117"/>
      <c r="ENV3853" s="114"/>
      <c r="ENW3853" s="114"/>
      <c r="ENX3853" s="114"/>
      <c r="ENY3853" s="114"/>
      <c r="ENZ3853" s="114"/>
      <c r="EOA3853" s="114"/>
      <c r="EOB3853" s="114"/>
      <c r="EOC3853" s="114"/>
      <c r="EOD3853" s="114"/>
      <c r="EOE3853" s="114"/>
      <c r="EOF3853" s="116"/>
      <c r="EOG3853" s="114"/>
      <c r="EOH3853" s="115"/>
      <c r="EOI3853" s="115"/>
      <c r="EOJ3853" s="115"/>
      <c r="EOK3853" s="113"/>
      <c r="EOL3853" s="114"/>
      <c r="EOM3853" s="114"/>
      <c r="EON3853" s="113"/>
      <c r="EOO3853" s="118"/>
      <c r="EOP3853" s="117"/>
      <c r="EOQ3853" s="114"/>
      <c r="EOR3853" s="114"/>
      <c r="EOS3853" s="114"/>
      <c r="EOT3853" s="114"/>
      <c r="EOU3853" s="114"/>
      <c r="EOV3853" s="114"/>
      <c r="EOW3853" s="114"/>
      <c r="EOX3853" s="114"/>
      <c r="EOY3853" s="114"/>
      <c r="EOZ3853" s="114"/>
      <c r="EPA3853" s="116"/>
      <c r="EPB3853" s="114"/>
      <c r="EPC3853" s="115"/>
      <c r="EPD3853" s="115"/>
      <c r="EPE3853" s="115"/>
      <c r="EPF3853" s="113"/>
      <c r="EPG3853" s="114"/>
      <c r="EPH3853" s="114"/>
      <c r="EPI3853" s="113"/>
      <c r="EPJ3853" s="118"/>
      <c r="EPK3853" s="117"/>
      <c r="EPL3853" s="114"/>
      <c r="EPM3853" s="114"/>
      <c r="EPN3853" s="114"/>
      <c r="EPO3853" s="114"/>
      <c r="EPP3853" s="114"/>
      <c r="EPQ3853" s="114"/>
      <c r="EPR3853" s="114"/>
      <c r="EPS3853" s="114"/>
      <c r="EPT3853" s="114"/>
      <c r="EPU3853" s="114"/>
      <c r="EPV3853" s="116"/>
      <c r="EPW3853" s="114"/>
      <c r="EPX3853" s="115"/>
      <c r="EPY3853" s="115"/>
      <c r="EPZ3853" s="115"/>
      <c r="EQA3853" s="113"/>
      <c r="EQB3853" s="114"/>
      <c r="EQC3853" s="114"/>
      <c r="EQD3853" s="113"/>
      <c r="EQE3853" s="118"/>
      <c r="EQF3853" s="117"/>
      <c r="EQG3853" s="114"/>
      <c r="EQH3853" s="114"/>
      <c r="EQI3853" s="114"/>
      <c r="EQJ3853" s="114"/>
      <c r="EQK3853" s="114"/>
      <c r="EQL3853" s="114"/>
      <c r="EQM3853" s="114"/>
      <c r="EQN3853" s="114"/>
      <c r="EQO3853" s="114"/>
      <c r="EQP3853" s="114"/>
      <c r="EQQ3853" s="116"/>
      <c r="EQR3853" s="114"/>
      <c r="EQS3853" s="115"/>
      <c r="EQT3853" s="115"/>
      <c r="EQU3853" s="115"/>
      <c r="EQV3853" s="113"/>
      <c r="EQW3853" s="114"/>
      <c r="EQX3853" s="114"/>
      <c r="EQY3853" s="113"/>
      <c r="EQZ3853" s="118"/>
      <c r="ERA3853" s="117"/>
      <c r="ERB3853" s="114"/>
      <c r="ERC3853" s="114"/>
      <c r="ERD3853" s="114"/>
      <c r="ERE3853" s="114"/>
      <c r="ERF3853" s="114"/>
      <c r="ERG3853" s="114"/>
      <c r="ERH3853" s="114"/>
      <c r="ERI3853" s="114"/>
      <c r="ERJ3853" s="114"/>
      <c r="ERK3853" s="114"/>
      <c r="ERL3853" s="116"/>
      <c r="ERM3853" s="114"/>
      <c r="ERN3853" s="115"/>
      <c r="ERO3853" s="115"/>
      <c r="ERP3853" s="115"/>
      <c r="ERQ3853" s="113"/>
      <c r="ERR3853" s="114"/>
      <c r="ERS3853" s="114"/>
      <c r="ERT3853" s="113"/>
      <c r="ERU3853" s="118"/>
      <c r="ERV3853" s="117"/>
      <c r="ERW3853" s="114"/>
      <c r="ERX3853" s="114"/>
      <c r="ERY3853" s="114"/>
      <c r="ERZ3853" s="114"/>
      <c r="ESA3853" s="114"/>
      <c r="ESB3853" s="114"/>
      <c r="ESC3853" s="114"/>
      <c r="ESD3853" s="114"/>
      <c r="ESE3853" s="114"/>
      <c r="ESF3853" s="114"/>
      <c r="ESG3853" s="116"/>
      <c r="ESH3853" s="114"/>
      <c r="ESI3853" s="115"/>
      <c r="ESJ3853" s="115"/>
      <c r="ESK3853" s="115"/>
      <c r="ESL3853" s="113"/>
      <c r="ESM3853" s="114"/>
      <c r="ESN3853" s="114"/>
      <c r="ESO3853" s="113"/>
      <c r="ESP3853" s="118"/>
      <c r="ESQ3853" s="117"/>
      <c r="ESR3853" s="114"/>
      <c r="ESS3853" s="114"/>
      <c r="EST3853" s="114"/>
      <c r="ESU3853" s="114"/>
      <c r="ESV3853" s="114"/>
      <c r="ESW3853" s="114"/>
      <c r="ESX3853" s="114"/>
      <c r="ESY3853" s="114"/>
      <c r="ESZ3853" s="114"/>
      <c r="ETA3853" s="114"/>
      <c r="ETB3853" s="116"/>
      <c r="ETC3853" s="114"/>
      <c r="ETD3853" s="115"/>
      <c r="ETE3853" s="115"/>
      <c r="ETF3853" s="115"/>
      <c r="ETG3853" s="113"/>
      <c r="ETH3853" s="114"/>
      <c r="ETI3853" s="114"/>
      <c r="ETJ3853" s="113"/>
      <c r="ETK3853" s="118"/>
      <c r="ETL3853" s="117"/>
      <c r="ETM3853" s="114"/>
      <c r="ETN3853" s="114"/>
      <c r="ETO3853" s="114"/>
      <c r="ETP3853" s="114"/>
      <c r="ETQ3853" s="114"/>
      <c r="ETR3853" s="114"/>
      <c r="ETS3853" s="114"/>
      <c r="ETT3853" s="114"/>
      <c r="ETU3853" s="114"/>
      <c r="ETV3853" s="114"/>
      <c r="ETW3853" s="116"/>
      <c r="ETX3853" s="114"/>
      <c r="ETY3853" s="115"/>
      <c r="ETZ3853" s="115"/>
      <c r="EUA3853" s="115"/>
      <c r="EUB3853" s="113"/>
      <c r="EUC3853" s="114"/>
      <c r="EUD3853" s="114"/>
      <c r="EUE3853" s="113"/>
      <c r="EUF3853" s="118"/>
      <c r="EUG3853" s="117"/>
      <c r="EUH3853" s="114"/>
      <c r="EUI3853" s="114"/>
      <c r="EUJ3853" s="114"/>
      <c r="EUK3853" s="114"/>
      <c r="EUL3853" s="114"/>
      <c r="EUM3853" s="114"/>
      <c r="EUN3853" s="114"/>
      <c r="EUO3853" s="114"/>
      <c r="EUP3853" s="114"/>
      <c r="EUQ3853" s="114"/>
      <c r="EUR3853" s="116"/>
      <c r="EUS3853" s="114"/>
      <c r="EUT3853" s="115"/>
      <c r="EUU3853" s="115"/>
      <c r="EUV3853" s="115"/>
      <c r="EUW3853" s="113"/>
      <c r="EUX3853" s="114"/>
      <c r="EUY3853" s="114"/>
      <c r="EUZ3853" s="113"/>
      <c r="EVA3853" s="118"/>
      <c r="EVB3853" s="117"/>
      <c r="EVC3853" s="114"/>
      <c r="EVD3853" s="114"/>
      <c r="EVE3853" s="114"/>
      <c r="EVF3853" s="114"/>
      <c r="EVG3853" s="114"/>
      <c r="EVH3853" s="114"/>
      <c r="EVI3853" s="114"/>
      <c r="EVJ3853" s="114"/>
      <c r="EVK3853" s="114"/>
      <c r="EVL3853" s="114"/>
      <c r="EVM3853" s="116"/>
      <c r="EVN3853" s="114"/>
      <c r="EVO3853" s="115"/>
      <c r="EVP3853" s="115"/>
      <c r="EVQ3853" s="115"/>
      <c r="EVR3853" s="113"/>
      <c r="EVS3853" s="114"/>
      <c r="EVT3853" s="114"/>
      <c r="EVU3853" s="113"/>
      <c r="EVV3853" s="118"/>
      <c r="EVW3853" s="117"/>
      <c r="EVX3853" s="114"/>
      <c r="EVY3853" s="114"/>
      <c r="EVZ3853" s="114"/>
      <c r="EWA3853" s="114"/>
      <c r="EWB3853" s="114"/>
      <c r="EWC3853" s="114"/>
      <c r="EWD3853" s="114"/>
      <c r="EWE3853" s="114"/>
      <c r="EWF3853" s="114"/>
      <c r="EWG3853" s="114"/>
      <c r="EWH3853" s="116"/>
      <c r="EWI3853" s="114"/>
      <c r="EWJ3853" s="115"/>
      <c r="EWK3853" s="115"/>
      <c r="EWL3853" s="115"/>
      <c r="EWM3853" s="113"/>
      <c r="EWN3853" s="114"/>
      <c r="EWO3853" s="114"/>
      <c r="EWP3853" s="113"/>
      <c r="EWQ3853" s="118"/>
      <c r="EWR3853" s="117"/>
      <c r="EWS3853" s="114"/>
      <c r="EWT3853" s="114"/>
      <c r="EWU3853" s="114"/>
      <c r="EWV3853" s="114"/>
      <c r="EWW3853" s="114"/>
      <c r="EWX3853" s="114"/>
      <c r="EWY3853" s="114"/>
      <c r="EWZ3853" s="114"/>
      <c r="EXA3853" s="114"/>
      <c r="EXB3853" s="114"/>
      <c r="EXC3853" s="116"/>
      <c r="EXD3853" s="114"/>
      <c r="EXE3853" s="115"/>
      <c r="EXF3853" s="115"/>
      <c r="EXG3853" s="115"/>
      <c r="EXH3853" s="113"/>
      <c r="EXI3853" s="114"/>
      <c r="EXJ3853" s="114"/>
      <c r="EXK3853" s="113"/>
      <c r="EXL3853" s="118"/>
      <c r="EXM3853" s="117"/>
      <c r="EXN3853" s="114"/>
      <c r="EXO3853" s="114"/>
      <c r="EXP3853" s="114"/>
      <c r="EXQ3853" s="114"/>
      <c r="EXR3853" s="114"/>
      <c r="EXS3853" s="114"/>
      <c r="EXT3853" s="114"/>
      <c r="EXU3853" s="114"/>
      <c r="EXV3853" s="114"/>
      <c r="EXW3853" s="114"/>
      <c r="EXX3853" s="116"/>
      <c r="EXY3853" s="114"/>
      <c r="EXZ3853" s="115"/>
      <c r="EYA3853" s="115"/>
      <c r="EYB3853" s="115"/>
      <c r="EYC3853" s="113"/>
      <c r="EYD3853" s="114"/>
      <c r="EYE3853" s="114"/>
      <c r="EYF3853" s="113"/>
      <c r="EYG3853" s="118"/>
      <c r="EYH3853" s="117"/>
      <c r="EYI3853" s="114"/>
      <c r="EYJ3853" s="114"/>
      <c r="EYK3853" s="114"/>
      <c r="EYL3853" s="114"/>
      <c r="EYM3853" s="114"/>
      <c r="EYN3853" s="114"/>
      <c r="EYO3853" s="114"/>
      <c r="EYP3853" s="114"/>
      <c r="EYQ3853" s="114"/>
      <c r="EYR3853" s="114"/>
      <c r="EYS3853" s="116"/>
      <c r="EYT3853" s="114"/>
      <c r="EYU3853" s="115"/>
      <c r="EYV3853" s="115"/>
      <c r="EYW3853" s="115"/>
      <c r="EYX3853" s="113"/>
      <c r="EYY3853" s="114"/>
      <c r="EYZ3853" s="114"/>
      <c r="EZA3853" s="113"/>
      <c r="EZB3853" s="118"/>
      <c r="EZC3853" s="117"/>
      <c r="EZD3853" s="114"/>
      <c r="EZE3853" s="114"/>
      <c r="EZF3853" s="114"/>
      <c r="EZG3853" s="114"/>
      <c r="EZH3853" s="114"/>
      <c r="EZI3853" s="114"/>
      <c r="EZJ3853" s="114"/>
      <c r="EZK3853" s="114"/>
      <c r="EZL3853" s="114"/>
      <c r="EZM3853" s="114"/>
      <c r="EZN3853" s="116"/>
      <c r="EZO3853" s="114"/>
      <c r="EZP3853" s="115"/>
      <c r="EZQ3853" s="115"/>
      <c r="EZR3853" s="115"/>
      <c r="EZS3853" s="113"/>
      <c r="EZT3853" s="114"/>
      <c r="EZU3853" s="114"/>
      <c r="EZV3853" s="113"/>
      <c r="EZW3853" s="118"/>
      <c r="EZX3853" s="117"/>
      <c r="EZY3853" s="114"/>
      <c r="EZZ3853" s="114"/>
      <c r="FAA3853" s="114"/>
      <c r="FAB3853" s="114"/>
      <c r="FAC3853" s="114"/>
      <c r="FAD3853" s="114"/>
      <c r="FAE3853" s="114"/>
      <c r="FAF3853" s="114"/>
      <c r="FAG3853" s="114"/>
      <c r="FAH3853" s="114"/>
      <c r="FAI3853" s="116"/>
      <c r="FAJ3853" s="114"/>
      <c r="FAK3853" s="115"/>
      <c r="FAL3853" s="115"/>
      <c r="FAM3853" s="115"/>
      <c r="FAN3853" s="113"/>
      <c r="FAO3853" s="114"/>
      <c r="FAP3853" s="114"/>
      <c r="FAQ3853" s="113"/>
      <c r="FAR3853" s="118"/>
      <c r="FAS3853" s="117"/>
      <c r="FAT3853" s="114"/>
      <c r="FAU3853" s="114"/>
      <c r="FAV3853" s="114"/>
      <c r="FAW3853" s="114"/>
      <c r="FAX3853" s="114"/>
      <c r="FAY3853" s="114"/>
      <c r="FAZ3853" s="114"/>
      <c r="FBA3853" s="114"/>
      <c r="FBB3853" s="114"/>
      <c r="FBC3853" s="114"/>
      <c r="FBD3853" s="116"/>
      <c r="FBE3853" s="114"/>
      <c r="FBF3853" s="115"/>
      <c r="FBG3853" s="115"/>
      <c r="FBH3853" s="115"/>
      <c r="FBI3853" s="113"/>
      <c r="FBJ3853" s="114"/>
      <c r="FBK3853" s="114"/>
      <c r="FBL3853" s="113"/>
      <c r="FBM3853" s="118"/>
      <c r="FBN3853" s="117"/>
      <c r="FBO3853" s="114"/>
      <c r="FBP3853" s="114"/>
      <c r="FBQ3853" s="114"/>
      <c r="FBR3853" s="114"/>
      <c r="FBS3853" s="114"/>
      <c r="FBT3853" s="114"/>
      <c r="FBU3853" s="114"/>
      <c r="FBV3853" s="114"/>
      <c r="FBW3853" s="114"/>
      <c r="FBX3853" s="114"/>
      <c r="FBY3853" s="116"/>
      <c r="FBZ3853" s="114"/>
      <c r="FCA3853" s="115"/>
      <c r="FCB3853" s="115"/>
      <c r="FCC3853" s="115"/>
      <c r="FCD3853" s="113"/>
      <c r="FCE3853" s="114"/>
      <c r="FCF3853" s="114"/>
      <c r="FCG3853" s="113"/>
      <c r="FCH3853" s="118"/>
      <c r="FCI3853" s="117"/>
      <c r="FCJ3853" s="114"/>
      <c r="FCK3853" s="114"/>
      <c r="FCL3853" s="114"/>
      <c r="FCM3853" s="114"/>
      <c r="FCN3853" s="114"/>
      <c r="FCO3853" s="114"/>
      <c r="FCP3853" s="114"/>
      <c r="FCQ3853" s="114"/>
      <c r="FCR3853" s="114"/>
      <c r="FCS3853" s="114"/>
      <c r="FCT3853" s="116"/>
      <c r="FCU3853" s="114"/>
      <c r="FCV3853" s="115"/>
      <c r="FCW3853" s="115"/>
      <c r="FCX3853" s="115"/>
      <c r="FCY3853" s="113"/>
      <c r="FCZ3853" s="114"/>
      <c r="FDA3853" s="114"/>
      <c r="FDB3853" s="113"/>
      <c r="FDC3853" s="118"/>
      <c r="FDD3853" s="117"/>
      <c r="FDE3853" s="114"/>
      <c r="FDF3853" s="114"/>
      <c r="FDG3853" s="114"/>
      <c r="FDH3853" s="114"/>
      <c r="FDI3853" s="114"/>
      <c r="FDJ3853" s="114"/>
      <c r="FDK3853" s="114"/>
      <c r="FDL3853" s="114"/>
      <c r="FDM3853" s="114"/>
      <c r="FDN3853" s="114"/>
      <c r="FDO3853" s="116"/>
      <c r="FDP3853" s="114"/>
      <c r="FDQ3853" s="115"/>
      <c r="FDR3853" s="115"/>
      <c r="FDS3853" s="115"/>
      <c r="FDT3853" s="113"/>
      <c r="FDU3853" s="114"/>
      <c r="FDV3853" s="114"/>
      <c r="FDW3853" s="113"/>
      <c r="FDX3853" s="118"/>
      <c r="FDY3853" s="117"/>
      <c r="FDZ3853" s="114"/>
      <c r="FEA3853" s="114"/>
      <c r="FEB3853" s="114"/>
      <c r="FEC3853" s="114"/>
      <c r="FED3853" s="114"/>
      <c r="FEE3853" s="114"/>
      <c r="FEF3853" s="114"/>
      <c r="FEG3853" s="114"/>
      <c r="FEH3853" s="114"/>
      <c r="FEI3853" s="114"/>
      <c r="FEJ3853" s="116"/>
      <c r="FEK3853" s="114"/>
      <c r="FEL3853" s="115"/>
      <c r="FEM3853" s="115"/>
      <c r="FEN3853" s="115"/>
      <c r="FEO3853" s="113"/>
      <c r="FEP3853" s="114"/>
      <c r="FEQ3853" s="114"/>
      <c r="FER3853" s="113"/>
      <c r="FES3853" s="118"/>
      <c r="FET3853" s="117"/>
      <c r="FEU3853" s="114"/>
      <c r="FEV3853" s="114"/>
      <c r="FEW3853" s="114"/>
      <c r="FEX3853" s="114"/>
      <c r="FEY3853" s="114"/>
      <c r="FEZ3853" s="114"/>
      <c r="FFA3853" s="114"/>
      <c r="FFB3853" s="114"/>
      <c r="FFC3853" s="114"/>
      <c r="FFD3853" s="114"/>
      <c r="FFE3853" s="116"/>
      <c r="FFF3853" s="114"/>
      <c r="FFG3853" s="115"/>
      <c r="FFH3853" s="115"/>
      <c r="FFI3853" s="115"/>
      <c r="FFJ3853" s="113"/>
      <c r="FFK3853" s="114"/>
      <c r="FFL3853" s="114"/>
      <c r="FFM3853" s="113"/>
      <c r="FFN3853" s="118"/>
      <c r="FFO3853" s="117"/>
      <c r="FFP3853" s="114"/>
      <c r="FFQ3853" s="114"/>
      <c r="FFR3853" s="114"/>
      <c r="FFS3853" s="114"/>
      <c r="FFT3853" s="114"/>
      <c r="FFU3853" s="114"/>
      <c r="FFV3853" s="114"/>
      <c r="FFW3853" s="114"/>
      <c r="FFX3853" s="114"/>
      <c r="FFY3853" s="114"/>
      <c r="FFZ3853" s="116"/>
      <c r="FGA3853" s="114"/>
      <c r="FGB3853" s="115"/>
      <c r="FGC3853" s="115"/>
      <c r="FGD3853" s="115"/>
      <c r="FGE3853" s="113"/>
      <c r="FGF3853" s="114"/>
      <c r="FGG3853" s="114"/>
      <c r="FGH3853" s="113"/>
      <c r="FGI3853" s="118"/>
      <c r="FGJ3853" s="117"/>
      <c r="FGK3853" s="114"/>
      <c r="FGL3853" s="114"/>
      <c r="FGM3853" s="114"/>
      <c r="FGN3853" s="114"/>
      <c r="FGO3853" s="114"/>
      <c r="FGP3853" s="114"/>
      <c r="FGQ3853" s="114"/>
      <c r="FGR3853" s="114"/>
      <c r="FGS3853" s="114"/>
      <c r="FGT3853" s="114"/>
      <c r="FGU3853" s="116"/>
      <c r="FGV3853" s="114"/>
      <c r="FGW3853" s="115"/>
      <c r="FGX3853" s="115"/>
      <c r="FGY3853" s="115"/>
      <c r="FGZ3853" s="113"/>
      <c r="FHA3853" s="114"/>
      <c r="FHB3853" s="114"/>
      <c r="FHC3853" s="113"/>
      <c r="FHD3853" s="118"/>
      <c r="FHE3853" s="117"/>
      <c r="FHF3853" s="114"/>
      <c r="FHG3853" s="114"/>
      <c r="FHH3853" s="114"/>
      <c r="FHI3853" s="114"/>
      <c r="FHJ3853" s="114"/>
      <c r="FHK3853" s="114"/>
      <c r="FHL3853" s="114"/>
      <c r="FHM3853" s="114"/>
      <c r="FHN3853" s="114"/>
      <c r="FHO3853" s="114"/>
      <c r="FHP3853" s="116"/>
      <c r="FHQ3853" s="114"/>
      <c r="FHR3853" s="115"/>
      <c r="FHS3853" s="115"/>
      <c r="FHT3853" s="115"/>
      <c r="FHU3853" s="113"/>
      <c r="FHV3853" s="114"/>
      <c r="FHW3853" s="114"/>
      <c r="FHX3853" s="113"/>
      <c r="FHY3853" s="118"/>
      <c r="FHZ3853" s="117"/>
      <c r="FIA3853" s="114"/>
      <c r="FIB3853" s="114"/>
      <c r="FIC3853" s="114"/>
      <c r="FID3853" s="114"/>
      <c r="FIE3853" s="114"/>
      <c r="FIF3853" s="114"/>
      <c r="FIG3853" s="114"/>
      <c r="FIH3853" s="114"/>
      <c r="FII3853" s="114"/>
      <c r="FIJ3853" s="114"/>
      <c r="FIK3853" s="116"/>
      <c r="FIL3853" s="114"/>
      <c r="FIM3853" s="115"/>
      <c r="FIN3853" s="115"/>
      <c r="FIO3853" s="115"/>
      <c r="FIP3853" s="113"/>
      <c r="FIQ3853" s="114"/>
      <c r="FIR3853" s="114"/>
      <c r="FIS3853" s="113"/>
      <c r="FIT3853" s="118"/>
      <c r="FIU3853" s="117"/>
      <c r="FIV3853" s="114"/>
      <c r="FIW3853" s="114"/>
      <c r="FIX3853" s="114"/>
      <c r="FIY3853" s="114"/>
      <c r="FIZ3853" s="114"/>
      <c r="FJA3853" s="114"/>
      <c r="FJB3853" s="114"/>
      <c r="FJC3853" s="114"/>
      <c r="FJD3853" s="114"/>
      <c r="FJE3853" s="114"/>
      <c r="FJF3853" s="116"/>
      <c r="FJG3853" s="114"/>
      <c r="FJH3853" s="115"/>
      <c r="FJI3853" s="115"/>
      <c r="FJJ3853" s="115"/>
      <c r="FJK3853" s="113"/>
      <c r="FJL3853" s="114"/>
      <c r="FJM3853" s="114"/>
      <c r="FJN3853" s="113"/>
      <c r="FJO3853" s="118"/>
      <c r="FJP3853" s="117"/>
      <c r="FJQ3853" s="114"/>
      <c r="FJR3853" s="114"/>
      <c r="FJS3853" s="114"/>
      <c r="FJT3853" s="114"/>
      <c r="FJU3853" s="114"/>
      <c r="FJV3853" s="114"/>
      <c r="FJW3853" s="114"/>
      <c r="FJX3853" s="114"/>
      <c r="FJY3853" s="114"/>
      <c r="FJZ3853" s="114"/>
      <c r="FKA3853" s="116"/>
      <c r="FKB3853" s="114"/>
      <c r="FKC3853" s="115"/>
      <c r="FKD3853" s="115"/>
      <c r="FKE3853" s="115"/>
      <c r="FKF3853" s="113"/>
      <c r="FKG3853" s="114"/>
      <c r="FKH3853" s="114"/>
      <c r="FKI3853" s="113"/>
      <c r="FKJ3853" s="118"/>
      <c r="FKK3853" s="117"/>
      <c r="FKL3853" s="114"/>
      <c r="FKM3853" s="114"/>
      <c r="FKN3853" s="114"/>
      <c r="FKO3853" s="114"/>
      <c r="FKP3853" s="114"/>
      <c r="FKQ3853" s="114"/>
      <c r="FKR3853" s="114"/>
      <c r="FKS3853" s="114"/>
      <c r="FKT3853" s="114"/>
      <c r="FKU3853" s="114"/>
      <c r="FKV3853" s="116"/>
      <c r="FKW3853" s="114"/>
      <c r="FKX3853" s="115"/>
      <c r="FKY3853" s="115"/>
      <c r="FKZ3853" s="115"/>
      <c r="FLA3853" s="113"/>
      <c r="FLB3853" s="114"/>
      <c r="FLC3853" s="114"/>
      <c r="FLD3853" s="113"/>
      <c r="FLE3853" s="118"/>
      <c r="FLF3853" s="117"/>
      <c r="FLG3853" s="114"/>
      <c r="FLH3853" s="114"/>
      <c r="FLI3853" s="114"/>
      <c r="FLJ3853" s="114"/>
      <c r="FLK3853" s="114"/>
      <c r="FLL3853" s="114"/>
      <c r="FLM3853" s="114"/>
      <c r="FLN3853" s="114"/>
      <c r="FLO3853" s="114"/>
      <c r="FLP3853" s="114"/>
      <c r="FLQ3853" s="116"/>
      <c r="FLR3853" s="114"/>
      <c r="FLS3853" s="115"/>
      <c r="FLT3853" s="115"/>
      <c r="FLU3853" s="115"/>
      <c r="FLV3853" s="113"/>
      <c r="FLW3853" s="114"/>
      <c r="FLX3853" s="114"/>
      <c r="FLY3853" s="113"/>
      <c r="FLZ3853" s="118"/>
      <c r="FMA3853" s="117"/>
      <c r="FMB3853" s="114"/>
      <c r="FMC3853" s="114"/>
      <c r="FMD3853" s="114"/>
      <c r="FME3853" s="114"/>
      <c r="FMF3853" s="114"/>
      <c r="FMG3853" s="114"/>
      <c r="FMH3853" s="114"/>
      <c r="FMI3853" s="114"/>
      <c r="FMJ3853" s="114"/>
      <c r="FMK3853" s="114"/>
      <c r="FML3853" s="116"/>
      <c r="FMM3853" s="114"/>
      <c r="FMN3853" s="115"/>
      <c r="FMO3853" s="115"/>
      <c r="FMP3853" s="115"/>
      <c r="FMQ3853" s="113"/>
      <c r="FMR3853" s="114"/>
      <c r="FMS3853" s="114"/>
      <c r="FMT3853" s="113"/>
      <c r="FMU3853" s="118"/>
      <c r="FMV3853" s="117"/>
      <c r="FMW3853" s="114"/>
      <c r="FMX3853" s="114"/>
      <c r="FMY3853" s="114"/>
      <c r="FMZ3853" s="114"/>
      <c r="FNA3853" s="114"/>
      <c r="FNB3853" s="114"/>
      <c r="FNC3853" s="114"/>
      <c r="FND3853" s="114"/>
      <c r="FNE3853" s="114"/>
      <c r="FNF3853" s="114"/>
      <c r="FNG3853" s="116"/>
      <c r="FNH3853" s="114"/>
      <c r="FNI3853" s="115"/>
      <c r="FNJ3853" s="115"/>
      <c r="FNK3853" s="115"/>
      <c r="FNL3853" s="113"/>
      <c r="FNM3853" s="114"/>
      <c r="FNN3853" s="114"/>
      <c r="FNO3853" s="113"/>
      <c r="FNP3853" s="118"/>
      <c r="FNQ3853" s="117"/>
      <c r="FNR3853" s="114"/>
      <c r="FNS3853" s="114"/>
      <c r="FNT3853" s="114"/>
      <c r="FNU3853" s="114"/>
      <c r="FNV3853" s="114"/>
      <c r="FNW3853" s="114"/>
      <c r="FNX3853" s="114"/>
      <c r="FNY3853" s="114"/>
      <c r="FNZ3853" s="114"/>
      <c r="FOA3853" s="114"/>
      <c r="FOB3853" s="116"/>
      <c r="FOC3853" s="114"/>
      <c r="FOD3853" s="115"/>
      <c r="FOE3853" s="115"/>
      <c r="FOF3853" s="115"/>
      <c r="FOG3853" s="113"/>
      <c r="FOH3853" s="114"/>
      <c r="FOI3853" s="114"/>
      <c r="FOJ3853" s="113"/>
      <c r="FOK3853" s="118"/>
      <c r="FOL3853" s="117"/>
      <c r="FOM3853" s="114"/>
      <c r="FON3853" s="114"/>
      <c r="FOO3853" s="114"/>
      <c r="FOP3853" s="114"/>
      <c r="FOQ3853" s="114"/>
      <c r="FOR3853" s="114"/>
      <c r="FOS3853" s="114"/>
      <c r="FOT3853" s="114"/>
      <c r="FOU3853" s="114"/>
      <c r="FOV3853" s="114"/>
      <c r="FOW3853" s="116"/>
      <c r="FOX3853" s="114"/>
      <c r="FOY3853" s="115"/>
      <c r="FOZ3853" s="115"/>
      <c r="FPA3853" s="115"/>
      <c r="FPB3853" s="113"/>
      <c r="FPC3853" s="114"/>
      <c r="FPD3853" s="114"/>
      <c r="FPE3853" s="113"/>
      <c r="FPF3853" s="118"/>
      <c r="FPG3853" s="117"/>
      <c r="FPH3853" s="114"/>
      <c r="FPI3853" s="114"/>
      <c r="FPJ3853" s="114"/>
      <c r="FPK3853" s="114"/>
      <c r="FPL3853" s="114"/>
      <c r="FPM3853" s="114"/>
      <c r="FPN3853" s="114"/>
      <c r="FPO3853" s="114"/>
      <c r="FPP3853" s="114"/>
      <c r="FPQ3853" s="114"/>
      <c r="FPR3853" s="116"/>
      <c r="FPS3853" s="114"/>
      <c r="FPT3853" s="115"/>
      <c r="FPU3853" s="115"/>
      <c r="FPV3853" s="115"/>
      <c r="FPW3853" s="113"/>
      <c r="FPX3853" s="114"/>
      <c r="FPY3853" s="114"/>
      <c r="FPZ3853" s="113"/>
      <c r="FQA3853" s="118"/>
      <c r="FQB3853" s="117"/>
      <c r="FQC3853" s="114"/>
      <c r="FQD3853" s="114"/>
      <c r="FQE3853" s="114"/>
      <c r="FQF3853" s="114"/>
      <c r="FQG3853" s="114"/>
      <c r="FQH3853" s="114"/>
      <c r="FQI3853" s="114"/>
      <c r="FQJ3853" s="114"/>
      <c r="FQK3853" s="114"/>
      <c r="FQL3853" s="114"/>
      <c r="FQM3853" s="116"/>
      <c r="FQN3853" s="114"/>
      <c r="FQO3853" s="115"/>
      <c r="FQP3853" s="115"/>
      <c r="FQQ3853" s="115"/>
      <c r="FQR3853" s="113"/>
      <c r="FQS3853" s="114"/>
      <c r="FQT3853" s="114"/>
      <c r="FQU3853" s="113"/>
      <c r="FQV3853" s="118"/>
      <c r="FQW3853" s="117"/>
      <c r="FQX3853" s="114"/>
      <c r="FQY3853" s="114"/>
      <c r="FQZ3853" s="114"/>
      <c r="FRA3853" s="114"/>
      <c r="FRB3853" s="114"/>
      <c r="FRC3853" s="114"/>
      <c r="FRD3853" s="114"/>
      <c r="FRE3853" s="114"/>
      <c r="FRF3853" s="114"/>
      <c r="FRG3853" s="114"/>
      <c r="FRH3853" s="116"/>
      <c r="FRI3853" s="114"/>
      <c r="FRJ3853" s="115"/>
      <c r="FRK3853" s="115"/>
      <c r="FRL3853" s="115"/>
      <c r="FRM3853" s="113"/>
      <c r="FRN3853" s="114"/>
      <c r="FRO3853" s="114"/>
      <c r="FRP3853" s="113"/>
      <c r="FRQ3853" s="118"/>
      <c r="FRR3853" s="117"/>
      <c r="FRS3853" s="114"/>
      <c r="FRT3853" s="114"/>
      <c r="FRU3853" s="114"/>
      <c r="FRV3853" s="114"/>
      <c r="FRW3853" s="114"/>
      <c r="FRX3853" s="114"/>
      <c r="FRY3853" s="114"/>
      <c r="FRZ3853" s="114"/>
      <c r="FSA3853" s="114"/>
      <c r="FSB3853" s="114"/>
      <c r="FSC3853" s="116"/>
      <c r="FSD3853" s="114"/>
      <c r="FSE3853" s="115"/>
      <c r="FSF3853" s="115"/>
      <c r="FSG3853" s="115"/>
      <c r="FSH3853" s="113"/>
      <c r="FSI3853" s="114"/>
      <c r="FSJ3853" s="114"/>
      <c r="FSK3853" s="113"/>
      <c r="FSL3853" s="118"/>
      <c r="FSM3853" s="117"/>
      <c r="FSN3853" s="114"/>
      <c r="FSO3853" s="114"/>
      <c r="FSP3853" s="114"/>
      <c r="FSQ3853" s="114"/>
      <c r="FSR3853" s="114"/>
      <c r="FSS3853" s="114"/>
      <c r="FST3853" s="114"/>
      <c r="FSU3853" s="114"/>
      <c r="FSV3853" s="114"/>
      <c r="FSW3853" s="114"/>
      <c r="FSX3853" s="116"/>
      <c r="FSY3853" s="114"/>
      <c r="FSZ3853" s="115"/>
      <c r="FTA3853" s="115"/>
      <c r="FTB3853" s="115"/>
      <c r="FTC3853" s="113"/>
      <c r="FTD3853" s="114"/>
      <c r="FTE3853" s="114"/>
      <c r="FTF3853" s="113"/>
      <c r="FTG3853" s="118"/>
      <c r="FTH3853" s="117"/>
      <c r="FTI3853" s="114"/>
      <c r="FTJ3853" s="114"/>
      <c r="FTK3853" s="114"/>
      <c r="FTL3853" s="114"/>
      <c r="FTM3853" s="114"/>
      <c r="FTN3853" s="114"/>
      <c r="FTO3853" s="114"/>
      <c r="FTP3853" s="114"/>
      <c r="FTQ3853" s="114"/>
      <c r="FTR3853" s="114"/>
      <c r="FTS3853" s="116"/>
      <c r="FTT3853" s="114"/>
      <c r="FTU3853" s="115"/>
      <c r="FTV3853" s="115"/>
      <c r="FTW3853" s="115"/>
      <c r="FTX3853" s="113"/>
      <c r="FTY3853" s="114"/>
      <c r="FTZ3853" s="114"/>
      <c r="FUA3853" s="113"/>
      <c r="FUB3853" s="118"/>
      <c r="FUC3853" s="117"/>
      <c r="FUD3853" s="114"/>
      <c r="FUE3853" s="114"/>
      <c r="FUF3853" s="114"/>
      <c r="FUG3853" s="114"/>
      <c r="FUH3853" s="114"/>
      <c r="FUI3853" s="114"/>
      <c r="FUJ3853" s="114"/>
      <c r="FUK3853" s="114"/>
      <c r="FUL3853" s="114"/>
      <c r="FUM3853" s="114"/>
      <c r="FUN3853" s="116"/>
      <c r="FUO3853" s="114"/>
      <c r="FUP3853" s="115"/>
      <c r="FUQ3853" s="115"/>
      <c r="FUR3853" s="115"/>
      <c r="FUS3853" s="113"/>
      <c r="FUT3853" s="114"/>
      <c r="FUU3853" s="114"/>
      <c r="FUV3853" s="113"/>
      <c r="FUW3853" s="118"/>
      <c r="FUX3853" s="117"/>
      <c r="FUY3853" s="114"/>
      <c r="FUZ3853" s="114"/>
      <c r="FVA3853" s="114"/>
      <c r="FVB3853" s="114"/>
      <c r="FVC3853" s="114"/>
      <c r="FVD3853" s="114"/>
      <c r="FVE3853" s="114"/>
      <c r="FVF3853" s="114"/>
      <c r="FVG3853" s="114"/>
      <c r="FVH3853" s="114"/>
      <c r="FVI3853" s="116"/>
      <c r="FVJ3853" s="114"/>
      <c r="FVK3853" s="115"/>
      <c r="FVL3853" s="115"/>
      <c r="FVM3853" s="115"/>
      <c r="FVN3853" s="113"/>
      <c r="FVO3853" s="114"/>
      <c r="FVP3853" s="114"/>
      <c r="FVQ3853" s="113"/>
      <c r="FVR3853" s="118"/>
      <c r="FVS3853" s="117"/>
      <c r="FVT3853" s="114"/>
      <c r="FVU3853" s="114"/>
      <c r="FVV3853" s="114"/>
      <c r="FVW3853" s="114"/>
      <c r="FVX3853" s="114"/>
      <c r="FVY3853" s="114"/>
      <c r="FVZ3853" s="114"/>
      <c r="FWA3853" s="114"/>
      <c r="FWB3853" s="114"/>
      <c r="FWC3853" s="114"/>
      <c r="FWD3853" s="116"/>
      <c r="FWE3853" s="114"/>
      <c r="FWF3853" s="115"/>
      <c r="FWG3853" s="115"/>
      <c r="FWH3853" s="115"/>
      <c r="FWI3853" s="113"/>
      <c r="FWJ3853" s="114"/>
      <c r="FWK3853" s="114"/>
      <c r="FWL3853" s="113"/>
      <c r="FWM3853" s="118"/>
      <c r="FWN3853" s="117"/>
      <c r="FWO3853" s="114"/>
      <c r="FWP3853" s="114"/>
      <c r="FWQ3853" s="114"/>
      <c r="FWR3853" s="114"/>
      <c r="FWS3853" s="114"/>
      <c r="FWT3853" s="114"/>
      <c r="FWU3853" s="114"/>
      <c r="FWV3853" s="114"/>
      <c r="FWW3853" s="114"/>
      <c r="FWX3853" s="114"/>
      <c r="FWY3853" s="116"/>
      <c r="FWZ3853" s="114"/>
      <c r="FXA3853" s="115"/>
      <c r="FXB3853" s="115"/>
      <c r="FXC3853" s="115"/>
      <c r="FXD3853" s="113"/>
      <c r="FXE3853" s="114"/>
      <c r="FXF3853" s="114"/>
      <c r="FXG3853" s="113"/>
      <c r="FXH3853" s="118"/>
      <c r="FXI3853" s="117"/>
      <c r="FXJ3853" s="114"/>
      <c r="FXK3853" s="114"/>
      <c r="FXL3853" s="114"/>
      <c r="FXM3853" s="114"/>
      <c r="FXN3853" s="114"/>
      <c r="FXO3853" s="114"/>
      <c r="FXP3853" s="114"/>
      <c r="FXQ3853" s="114"/>
      <c r="FXR3853" s="114"/>
      <c r="FXS3853" s="114"/>
      <c r="FXT3853" s="116"/>
      <c r="FXU3853" s="114"/>
      <c r="FXV3853" s="115"/>
      <c r="FXW3853" s="115"/>
      <c r="FXX3853" s="115"/>
      <c r="FXY3853" s="113"/>
      <c r="FXZ3853" s="114"/>
      <c r="FYA3853" s="114"/>
      <c r="FYB3853" s="113"/>
      <c r="FYC3853" s="118"/>
      <c r="FYD3853" s="117"/>
      <c r="FYE3853" s="114"/>
      <c r="FYF3853" s="114"/>
      <c r="FYG3853" s="114"/>
      <c r="FYH3853" s="114"/>
      <c r="FYI3853" s="114"/>
      <c r="FYJ3853" s="114"/>
      <c r="FYK3853" s="114"/>
      <c r="FYL3853" s="114"/>
      <c r="FYM3853" s="114"/>
      <c r="FYN3853" s="114"/>
      <c r="FYO3853" s="116"/>
      <c r="FYP3853" s="114"/>
      <c r="FYQ3853" s="115"/>
      <c r="FYR3853" s="115"/>
      <c r="FYS3853" s="115"/>
      <c r="FYT3853" s="113"/>
      <c r="FYU3853" s="114"/>
      <c r="FYV3853" s="114"/>
      <c r="FYW3853" s="113"/>
      <c r="FYX3853" s="118"/>
      <c r="FYY3853" s="117"/>
      <c r="FYZ3853" s="114"/>
      <c r="FZA3853" s="114"/>
      <c r="FZB3853" s="114"/>
      <c r="FZC3853" s="114"/>
      <c r="FZD3853" s="114"/>
      <c r="FZE3853" s="114"/>
      <c r="FZF3853" s="114"/>
      <c r="FZG3853" s="114"/>
      <c r="FZH3853" s="114"/>
      <c r="FZI3853" s="114"/>
      <c r="FZJ3853" s="116"/>
      <c r="FZK3853" s="114"/>
      <c r="FZL3853" s="115"/>
      <c r="FZM3853" s="115"/>
      <c r="FZN3853" s="115"/>
      <c r="FZO3853" s="113"/>
      <c r="FZP3853" s="114"/>
      <c r="FZQ3853" s="114"/>
      <c r="FZR3853" s="113"/>
      <c r="FZS3853" s="118"/>
      <c r="FZT3853" s="117"/>
      <c r="FZU3853" s="114"/>
      <c r="FZV3853" s="114"/>
      <c r="FZW3853" s="114"/>
      <c r="FZX3853" s="114"/>
      <c r="FZY3853" s="114"/>
      <c r="FZZ3853" s="114"/>
      <c r="GAA3853" s="114"/>
      <c r="GAB3853" s="114"/>
      <c r="GAC3853" s="114"/>
      <c r="GAD3853" s="114"/>
      <c r="GAE3853" s="116"/>
      <c r="GAF3853" s="114"/>
      <c r="GAG3853" s="115"/>
      <c r="GAH3853" s="115"/>
      <c r="GAI3853" s="115"/>
      <c r="GAJ3853" s="113"/>
      <c r="GAK3853" s="114"/>
      <c r="GAL3853" s="114"/>
      <c r="GAM3853" s="113"/>
      <c r="GAN3853" s="118"/>
      <c r="GAO3853" s="117"/>
      <c r="GAP3853" s="114"/>
      <c r="GAQ3853" s="114"/>
      <c r="GAR3853" s="114"/>
      <c r="GAS3853" s="114"/>
      <c r="GAT3853" s="114"/>
      <c r="GAU3853" s="114"/>
      <c r="GAV3853" s="114"/>
      <c r="GAW3853" s="114"/>
      <c r="GAX3853" s="114"/>
      <c r="GAY3853" s="114"/>
      <c r="GAZ3853" s="116"/>
      <c r="GBA3853" s="114"/>
      <c r="GBB3853" s="115"/>
      <c r="GBC3853" s="115"/>
      <c r="GBD3853" s="115"/>
      <c r="GBE3853" s="113"/>
      <c r="GBF3853" s="114"/>
      <c r="GBG3853" s="114"/>
      <c r="GBH3853" s="113"/>
      <c r="GBI3853" s="118"/>
      <c r="GBJ3853" s="117"/>
      <c r="GBK3853" s="114"/>
      <c r="GBL3853" s="114"/>
      <c r="GBM3853" s="114"/>
      <c r="GBN3853" s="114"/>
      <c r="GBO3853" s="114"/>
      <c r="GBP3853" s="114"/>
      <c r="GBQ3853" s="114"/>
      <c r="GBR3853" s="114"/>
      <c r="GBS3853" s="114"/>
      <c r="GBT3853" s="114"/>
      <c r="GBU3853" s="116"/>
      <c r="GBV3853" s="114"/>
      <c r="GBW3853" s="115"/>
      <c r="GBX3853" s="115"/>
      <c r="GBY3853" s="115"/>
      <c r="GBZ3853" s="113"/>
      <c r="GCA3853" s="114"/>
      <c r="GCB3853" s="114"/>
      <c r="GCC3853" s="113"/>
      <c r="GCD3853" s="118"/>
      <c r="GCE3853" s="117"/>
      <c r="GCF3853" s="114"/>
      <c r="GCG3853" s="114"/>
      <c r="GCH3853" s="114"/>
      <c r="GCI3853" s="114"/>
      <c r="GCJ3853" s="114"/>
      <c r="GCK3853" s="114"/>
      <c r="GCL3853" s="114"/>
      <c r="GCM3853" s="114"/>
      <c r="GCN3853" s="114"/>
      <c r="GCO3853" s="114"/>
      <c r="GCP3853" s="116"/>
      <c r="GCQ3853" s="114"/>
      <c r="GCR3853" s="115"/>
      <c r="GCS3853" s="115"/>
      <c r="GCT3853" s="115"/>
      <c r="GCU3853" s="113"/>
      <c r="GCV3853" s="114"/>
      <c r="GCW3853" s="114"/>
      <c r="GCX3853" s="113"/>
      <c r="GCY3853" s="118"/>
      <c r="GCZ3853" s="117"/>
      <c r="GDA3853" s="114"/>
      <c r="GDB3853" s="114"/>
      <c r="GDC3853" s="114"/>
      <c r="GDD3853" s="114"/>
      <c r="GDE3853" s="114"/>
      <c r="GDF3853" s="114"/>
      <c r="GDG3853" s="114"/>
      <c r="GDH3853" s="114"/>
      <c r="GDI3853" s="114"/>
      <c r="GDJ3853" s="114"/>
      <c r="GDK3853" s="116"/>
      <c r="GDL3853" s="114"/>
      <c r="GDM3853" s="115"/>
      <c r="GDN3853" s="115"/>
      <c r="GDO3853" s="115"/>
      <c r="GDP3853" s="113"/>
      <c r="GDQ3853" s="114"/>
      <c r="GDR3853" s="114"/>
      <c r="GDS3853" s="113"/>
      <c r="GDT3853" s="118"/>
      <c r="GDU3853" s="117"/>
      <c r="GDV3853" s="114"/>
      <c r="GDW3853" s="114"/>
      <c r="GDX3853" s="114"/>
      <c r="GDY3853" s="114"/>
      <c r="GDZ3853" s="114"/>
      <c r="GEA3853" s="114"/>
      <c r="GEB3853" s="114"/>
      <c r="GEC3853" s="114"/>
      <c r="GED3853" s="114"/>
      <c r="GEE3853" s="114"/>
      <c r="GEF3853" s="116"/>
      <c r="GEG3853" s="114"/>
      <c r="GEH3853" s="115"/>
      <c r="GEI3853" s="115"/>
      <c r="GEJ3853" s="115"/>
      <c r="GEK3853" s="113"/>
      <c r="GEL3853" s="114"/>
      <c r="GEM3853" s="114"/>
      <c r="GEN3853" s="113"/>
      <c r="GEO3853" s="118"/>
      <c r="GEP3853" s="117"/>
      <c r="GEQ3853" s="114"/>
      <c r="GER3853" s="114"/>
      <c r="GES3853" s="114"/>
      <c r="GET3853" s="114"/>
      <c r="GEU3853" s="114"/>
      <c r="GEV3853" s="114"/>
      <c r="GEW3853" s="114"/>
      <c r="GEX3853" s="114"/>
      <c r="GEY3853" s="114"/>
      <c r="GEZ3853" s="114"/>
      <c r="GFA3853" s="116"/>
      <c r="GFB3853" s="114"/>
      <c r="GFC3853" s="115"/>
      <c r="GFD3853" s="115"/>
      <c r="GFE3853" s="115"/>
      <c r="GFF3853" s="113"/>
      <c r="GFG3853" s="114"/>
      <c r="GFH3853" s="114"/>
      <c r="GFI3853" s="113"/>
      <c r="GFJ3853" s="118"/>
      <c r="GFK3853" s="117"/>
      <c r="GFL3853" s="114"/>
      <c r="GFM3853" s="114"/>
      <c r="GFN3853" s="114"/>
      <c r="GFO3853" s="114"/>
      <c r="GFP3853" s="114"/>
      <c r="GFQ3853" s="114"/>
      <c r="GFR3853" s="114"/>
      <c r="GFS3853" s="114"/>
      <c r="GFT3853" s="114"/>
      <c r="GFU3853" s="114"/>
      <c r="GFV3853" s="116"/>
      <c r="GFW3853" s="114"/>
      <c r="GFX3853" s="115"/>
      <c r="GFY3853" s="115"/>
      <c r="GFZ3853" s="115"/>
      <c r="GGA3853" s="113"/>
      <c r="GGB3853" s="114"/>
      <c r="GGC3853" s="114"/>
      <c r="GGD3853" s="113"/>
      <c r="GGE3853" s="118"/>
      <c r="GGF3853" s="117"/>
      <c r="GGG3853" s="114"/>
      <c r="GGH3853" s="114"/>
      <c r="GGI3853" s="114"/>
      <c r="GGJ3853" s="114"/>
      <c r="GGK3853" s="114"/>
      <c r="GGL3853" s="114"/>
      <c r="GGM3853" s="114"/>
      <c r="GGN3853" s="114"/>
      <c r="GGO3853" s="114"/>
      <c r="GGP3853" s="114"/>
      <c r="GGQ3853" s="116"/>
      <c r="GGR3853" s="114"/>
      <c r="GGS3853" s="115"/>
      <c r="GGT3853" s="115"/>
      <c r="GGU3853" s="115"/>
      <c r="GGV3853" s="113"/>
      <c r="GGW3853" s="114"/>
      <c r="GGX3853" s="114"/>
      <c r="GGY3853" s="113"/>
      <c r="GGZ3853" s="118"/>
      <c r="GHA3853" s="117"/>
      <c r="GHB3853" s="114"/>
      <c r="GHC3853" s="114"/>
      <c r="GHD3853" s="114"/>
      <c r="GHE3853" s="114"/>
      <c r="GHF3853" s="114"/>
      <c r="GHG3853" s="114"/>
      <c r="GHH3853" s="114"/>
      <c r="GHI3853" s="114"/>
      <c r="GHJ3853" s="114"/>
      <c r="GHK3853" s="114"/>
      <c r="GHL3853" s="116"/>
      <c r="GHM3853" s="114"/>
      <c r="GHN3853" s="115"/>
      <c r="GHO3853" s="115"/>
      <c r="GHP3853" s="115"/>
      <c r="GHQ3853" s="113"/>
      <c r="GHR3853" s="114"/>
      <c r="GHS3853" s="114"/>
      <c r="GHT3853" s="113"/>
      <c r="GHU3853" s="118"/>
      <c r="GHV3853" s="117"/>
      <c r="GHW3853" s="114"/>
      <c r="GHX3853" s="114"/>
      <c r="GHY3853" s="114"/>
      <c r="GHZ3853" s="114"/>
      <c r="GIA3853" s="114"/>
      <c r="GIB3853" s="114"/>
      <c r="GIC3853" s="114"/>
      <c r="GID3853" s="114"/>
      <c r="GIE3853" s="114"/>
      <c r="GIF3853" s="114"/>
      <c r="GIG3853" s="116"/>
      <c r="GIH3853" s="114"/>
      <c r="GII3853" s="115"/>
      <c r="GIJ3853" s="115"/>
      <c r="GIK3853" s="115"/>
      <c r="GIL3853" s="113"/>
      <c r="GIM3853" s="114"/>
      <c r="GIN3853" s="114"/>
      <c r="GIO3853" s="113"/>
      <c r="GIP3853" s="118"/>
      <c r="GIQ3853" s="117"/>
      <c r="GIR3853" s="114"/>
      <c r="GIS3853" s="114"/>
      <c r="GIT3853" s="114"/>
      <c r="GIU3853" s="114"/>
      <c r="GIV3853" s="114"/>
      <c r="GIW3853" s="114"/>
      <c r="GIX3853" s="114"/>
      <c r="GIY3853" s="114"/>
      <c r="GIZ3853" s="114"/>
      <c r="GJA3853" s="114"/>
      <c r="GJB3853" s="116"/>
      <c r="GJC3853" s="114"/>
      <c r="GJD3853" s="115"/>
      <c r="GJE3853" s="115"/>
      <c r="GJF3853" s="115"/>
      <c r="GJG3853" s="113"/>
      <c r="GJH3853" s="114"/>
      <c r="GJI3853" s="114"/>
      <c r="GJJ3853" s="113"/>
      <c r="GJK3853" s="118"/>
      <c r="GJL3853" s="117"/>
      <c r="GJM3853" s="114"/>
      <c r="GJN3853" s="114"/>
      <c r="GJO3853" s="114"/>
      <c r="GJP3853" s="114"/>
      <c r="GJQ3853" s="114"/>
      <c r="GJR3853" s="114"/>
      <c r="GJS3853" s="114"/>
      <c r="GJT3853" s="114"/>
      <c r="GJU3853" s="114"/>
      <c r="GJV3853" s="114"/>
      <c r="GJW3853" s="116"/>
      <c r="GJX3853" s="114"/>
      <c r="GJY3853" s="115"/>
      <c r="GJZ3853" s="115"/>
      <c r="GKA3853" s="115"/>
      <c r="GKB3853" s="113"/>
      <c r="GKC3853" s="114"/>
      <c r="GKD3853" s="114"/>
      <c r="GKE3853" s="113"/>
      <c r="GKF3853" s="118"/>
      <c r="GKG3853" s="117"/>
      <c r="GKH3853" s="114"/>
      <c r="GKI3853" s="114"/>
      <c r="GKJ3853" s="114"/>
      <c r="GKK3853" s="114"/>
      <c r="GKL3853" s="114"/>
      <c r="GKM3853" s="114"/>
      <c r="GKN3853" s="114"/>
      <c r="GKO3853" s="114"/>
      <c r="GKP3853" s="114"/>
      <c r="GKQ3853" s="114"/>
      <c r="GKR3853" s="116"/>
      <c r="GKS3853" s="114"/>
      <c r="GKT3853" s="115"/>
      <c r="GKU3853" s="115"/>
      <c r="GKV3853" s="115"/>
      <c r="GKW3853" s="113"/>
      <c r="GKX3853" s="114"/>
      <c r="GKY3853" s="114"/>
      <c r="GKZ3853" s="113"/>
      <c r="GLA3853" s="118"/>
      <c r="GLB3853" s="117"/>
      <c r="GLC3853" s="114"/>
      <c r="GLD3853" s="114"/>
      <c r="GLE3853" s="114"/>
      <c r="GLF3853" s="114"/>
      <c r="GLG3853" s="114"/>
      <c r="GLH3853" s="114"/>
      <c r="GLI3853" s="114"/>
      <c r="GLJ3853" s="114"/>
      <c r="GLK3853" s="114"/>
      <c r="GLL3853" s="114"/>
      <c r="GLM3853" s="116"/>
      <c r="GLN3853" s="114"/>
      <c r="GLO3853" s="115"/>
      <c r="GLP3853" s="115"/>
      <c r="GLQ3853" s="115"/>
      <c r="GLR3853" s="113"/>
      <c r="GLS3853" s="114"/>
      <c r="GLT3853" s="114"/>
      <c r="GLU3853" s="113"/>
      <c r="GLV3853" s="118"/>
      <c r="GLW3853" s="117"/>
      <c r="GLX3853" s="114"/>
      <c r="GLY3853" s="114"/>
      <c r="GLZ3853" s="114"/>
      <c r="GMA3853" s="114"/>
      <c r="GMB3853" s="114"/>
      <c r="GMC3853" s="114"/>
      <c r="GMD3853" s="114"/>
      <c r="GME3853" s="114"/>
      <c r="GMF3853" s="114"/>
      <c r="GMG3853" s="114"/>
      <c r="GMH3853" s="116"/>
      <c r="GMI3853" s="114"/>
      <c r="GMJ3853" s="115"/>
      <c r="GMK3853" s="115"/>
      <c r="GML3853" s="115"/>
      <c r="GMM3853" s="113"/>
      <c r="GMN3853" s="114"/>
      <c r="GMO3853" s="114"/>
      <c r="GMP3853" s="113"/>
      <c r="GMQ3853" s="118"/>
      <c r="GMR3853" s="117"/>
      <c r="GMS3853" s="114"/>
      <c r="GMT3853" s="114"/>
      <c r="GMU3853" s="114"/>
      <c r="GMV3853" s="114"/>
      <c r="GMW3853" s="114"/>
      <c r="GMX3853" s="114"/>
      <c r="GMY3853" s="114"/>
      <c r="GMZ3853" s="114"/>
      <c r="GNA3853" s="114"/>
      <c r="GNB3853" s="114"/>
      <c r="GNC3853" s="116"/>
      <c r="GND3853" s="114"/>
      <c r="GNE3853" s="115"/>
      <c r="GNF3853" s="115"/>
      <c r="GNG3853" s="115"/>
      <c r="GNH3853" s="113"/>
      <c r="GNI3853" s="114"/>
      <c r="GNJ3853" s="114"/>
      <c r="GNK3853" s="113"/>
      <c r="GNL3853" s="118"/>
      <c r="GNM3853" s="117"/>
      <c r="GNN3853" s="114"/>
      <c r="GNO3853" s="114"/>
      <c r="GNP3853" s="114"/>
      <c r="GNQ3853" s="114"/>
      <c r="GNR3853" s="114"/>
      <c r="GNS3853" s="114"/>
      <c r="GNT3853" s="114"/>
      <c r="GNU3853" s="114"/>
      <c r="GNV3853" s="114"/>
      <c r="GNW3853" s="114"/>
      <c r="GNX3853" s="116"/>
      <c r="GNY3853" s="114"/>
      <c r="GNZ3853" s="115"/>
      <c r="GOA3853" s="115"/>
      <c r="GOB3853" s="115"/>
      <c r="GOC3853" s="113"/>
      <c r="GOD3853" s="114"/>
      <c r="GOE3853" s="114"/>
      <c r="GOF3853" s="113"/>
      <c r="GOG3853" s="118"/>
      <c r="GOH3853" s="117"/>
      <c r="GOI3853" s="114"/>
      <c r="GOJ3853" s="114"/>
      <c r="GOK3853" s="114"/>
      <c r="GOL3853" s="114"/>
      <c r="GOM3853" s="114"/>
      <c r="GON3853" s="114"/>
      <c r="GOO3853" s="114"/>
      <c r="GOP3853" s="114"/>
      <c r="GOQ3853" s="114"/>
      <c r="GOR3853" s="114"/>
      <c r="GOS3853" s="116"/>
      <c r="GOT3853" s="114"/>
      <c r="GOU3853" s="115"/>
      <c r="GOV3853" s="115"/>
      <c r="GOW3853" s="115"/>
      <c r="GOX3853" s="113"/>
      <c r="GOY3853" s="114"/>
      <c r="GOZ3853" s="114"/>
      <c r="GPA3853" s="113"/>
      <c r="GPB3853" s="118"/>
      <c r="GPC3853" s="117"/>
      <c r="GPD3853" s="114"/>
      <c r="GPE3853" s="114"/>
      <c r="GPF3853" s="114"/>
      <c r="GPG3853" s="114"/>
      <c r="GPH3853" s="114"/>
      <c r="GPI3853" s="114"/>
      <c r="GPJ3853" s="114"/>
      <c r="GPK3853" s="114"/>
      <c r="GPL3853" s="114"/>
      <c r="GPM3853" s="114"/>
      <c r="GPN3853" s="116"/>
      <c r="GPO3853" s="114"/>
      <c r="GPP3853" s="115"/>
      <c r="GPQ3853" s="115"/>
      <c r="GPR3853" s="115"/>
      <c r="GPS3853" s="113"/>
      <c r="GPT3853" s="114"/>
      <c r="GPU3853" s="114"/>
      <c r="GPV3853" s="113"/>
      <c r="GPW3853" s="118"/>
      <c r="GPX3853" s="117"/>
      <c r="GPY3853" s="114"/>
      <c r="GPZ3853" s="114"/>
      <c r="GQA3853" s="114"/>
      <c r="GQB3853" s="114"/>
      <c r="GQC3853" s="114"/>
      <c r="GQD3853" s="114"/>
      <c r="GQE3853" s="114"/>
      <c r="GQF3853" s="114"/>
      <c r="GQG3853" s="114"/>
      <c r="GQH3853" s="114"/>
      <c r="GQI3853" s="116"/>
      <c r="GQJ3853" s="114"/>
      <c r="GQK3853" s="115"/>
      <c r="GQL3853" s="115"/>
      <c r="GQM3853" s="115"/>
      <c r="GQN3853" s="113"/>
      <c r="GQO3853" s="114"/>
      <c r="GQP3853" s="114"/>
      <c r="GQQ3853" s="113"/>
      <c r="GQR3853" s="118"/>
      <c r="GQS3853" s="117"/>
      <c r="GQT3853" s="114"/>
      <c r="GQU3853" s="114"/>
      <c r="GQV3853" s="114"/>
      <c r="GQW3853" s="114"/>
      <c r="GQX3853" s="114"/>
      <c r="GQY3853" s="114"/>
      <c r="GQZ3853" s="114"/>
      <c r="GRA3853" s="114"/>
      <c r="GRB3853" s="114"/>
      <c r="GRC3853" s="114"/>
      <c r="GRD3853" s="116"/>
      <c r="GRE3853" s="114"/>
      <c r="GRF3853" s="115"/>
      <c r="GRG3853" s="115"/>
      <c r="GRH3853" s="115"/>
      <c r="GRI3853" s="113"/>
      <c r="GRJ3853" s="114"/>
      <c r="GRK3853" s="114"/>
      <c r="GRL3853" s="113"/>
      <c r="GRM3853" s="118"/>
      <c r="GRN3853" s="117"/>
      <c r="GRO3853" s="114"/>
      <c r="GRP3853" s="114"/>
      <c r="GRQ3853" s="114"/>
      <c r="GRR3853" s="114"/>
      <c r="GRS3853" s="114"/>
      <c r="GRT3853" s="114"/>
      <c r="GRU3853" s="114"/>
      <c r="GRV3853" s="114"/>
      <c r="GRW3853" s="114"/>
      <c r="GRX3853" s="114"/>
      <c r="GRY3853" s="116"/>
      <c r="GRZ3853" s="114"/>
      <c r="GSA3853" s="115"/>
      <c r="GSB3853" s="115"/>
      <c r="GSC3853" s="115"/>
      <c r="GSD3853" s="113"/>
      <c r="GSE3853" s="114"/>
      <c r="GSF3853" s="114"/>
      <c r="GSG3853" s="113"/>
      <c r="GSH3853" s="118"/>
      <c r="GSI3853" s="117"/>
      <c r="GSJ3853" s="114"/>
      <c r="GSK3853" s="114"/>
      <c r="GSL3853" s="114"/>
      <c r="GSM3853" s="114"/>
      <c r="GSN3853" s="114"/>
      <c r="GSO3853" s="114"/>
      <c r="GSP3853" s="114"/>
      <c r="GSQ3853" s="114"/>
      <c r="GSR3853" s="114"/>
      <c r="GSS3853" s="114"/>
      <c r="GST3853" s="116"/>
      <c r="GSU3853" s="114"/>
      <c r="GSV3853" s="115"/>
      <c r="GSW3853" s="115"/>
      <c r="GSX3853" s="115"/>
      <c r="GSY3853" s="113"/>
      <c r="GSZ3853" s="114"/>
      <c r="GTA3853" s="114"/>
      <c r="GTB3853" s="113"/>
      <c r="GTC3853" s="118"/>
      <c r="GTD3853" s="117"/>
      <c r="GTE3853" s="114"/>
      <c r="GTF3853" s="114"/>
      <c r="GTG3853" s="114"/>
      <c r="GTH3853" s="114"/>
      <c r="GTI3853" s="114"/>
      <c r="GTJ3853" s="114"/>
      <c r="GTK3853" s="114"/>
      <c r="GTL3853" s="114"/>
      <c r="GTM3853" s="114"/>
      <c r="GTN3853" s="114"/>
      <c r="GTO3853" s="116"/>
      <c r="GTP3853" s="114"/>
      <c r="GTQ3853" s="115"/>
      <c r="GTR3853" s="115"/>
      <c r="GTS3853" s="115"/>
      <c r="GTT3853" s="113"/>
      <c r="GTU3853" s="114"/>
      <c r="GTV3853" s="114"/>
      <c r="GTW3853" s="113"/>
      <c r="GTX3853" s="118"/>
      <c r="GTY3853" s="117"/>
      <c r="GTZ3853" s="114"/>
      <c r="GUA3853" s="114"/>
      <c r="GUB3853" s="114"/>
      <c r="GUC3853" s="114"/>
      <c r="GUD3853" s="114"/>
      <c r="GUE3853" s="114"/>
      <c r="GUF3853" s="114"/>
      <c r="GUG3853" s="114"/>
      <c r="GUH3853" s="114"/>
      <c r="GUI3853" s="114"/>
      <c r="GUJ3853" s="116"/>
      <c r="GUK3853" s="114"/>
      <c r="GUL3853" s="115"/>
      <c r="GUM3853" s="115"/>
      <c r="GUN3853" s="115"/>
      <c r="GUO3853" s="113"/>
      <c r="GUP3853" s="114"/>
      <c r="GUQ3853" s="114"/>
      <c r="GUR3853" s="113"/>
      <c r="GUS3853" s="118"/>
      <c r="GUT3853" s="117"/>
      <c r="GUU3853" s="114"/>
      <c r="GUV3853" s="114"/>
      <c r="GUW3853" s="114"/>
      <c r="GUX3853" s="114"/>
      <c r="GUY3853" s="114"/>
      <c r="GUZ3853" s="114"/>
      <c r="GVA3853" s="114"/>
      <c r="GVB3853" s="114"/>
      <c r="GVC3853" s="114"/>
      <c r="GVD3853" s="114"/>
      <c r="GVE3853" s="116"/>
      <c r="GVF3853" s="114"/>
      <c r="GVG3853" s="115"/>
      <c r="GVH3853" s="115"/>
      <c r="GVI3853" s="115"/>
      <c r="GVJ3853" s="113"/>
      <c r="GVK3853" s="114"/>
      <c r="GVL3853" s="114"/>
      <c r="GVM3853" s="113"/>
      <c r="GVN3853" s="118"/>
      <c r="GVO3853" s="117"/>
      <c r="GVP3853" s="114"/>
      <c r="GVQ3853" s="114"/>
      <c r="GVR3853" s="114"/>
      <c r="GVS3853" s="114"/>
      <c r="GVT3853" s="114"/>
      <c r="GVU3853" s="114"/>
      <c r="GVV3853" s="114"/>
      <c r="GVW3853" s="114"/>
      <c r="GVX3853" s="114"/>
      <c r="GVY3853" s="114"/>
      <c r="GVZ3853" s="116"/>
      <c r="GWA3853" s="114"/>
      <c r="GWB3853" s="115"/>
      <c r="GWC3853" s="115"/>
      <c r="GWD3853" s="115"/>
      <c r="GWE3853" s="113"/>
      <c r="GWF3853" s="114"/>
      <c r="GWG3853" s="114"/>
      <c r="GWH3853" s="113"/>
      <c r="GWI3853" s="118"/>
      <c r="GWJ3853" s="117"/>
      <c r="GWK3853" s="114"/>
      <c r="GWL3853" s="114"/>
      <c r="GWM3853" s="114"/>
      <c r="GWN3853" s="114"/>
      <c r="GWO3853" s="114"/>
      <c r="GWP3853" s="114"/>
      <c r="GWQ3853" s="114"/>
      <c r="GWR3853" s="114"/>
      <c r="GWS3853" s="114"/>
      <c r="GWT3853" s="114"/>
      <c r="GWU3853" s="116"/>
      <c r="GWV3853" s="114"/>
      <c r="GWW3853" s="115"/>
      <c r="GWX3853" s="115"/>
      <c r="GWY3853" s="115"/>
      <c r="GWZ3853" s="113"/>
      <c r="GXA3853" s="114"/>
      <c r="GXB3853" s="114"/>
      <c r="GXC3853" s="113"/>
      <c r="GXD3853" s="118"/>
      <c r="GXE3853" s="117"/>
      <c r="GXF3853" s="114"/>
      <c r="GXG3853" s="114"/>
      <c r="GXH3853" s="114"/>
      <c r="GXI3853" s="114"/>
      <c r="GXJ3853" s="114"/>
      <c r="GXK3853" s="114"/>
      <c r="GXL3853" s="114"/>
      <c r="GXM3853" s="114"/>
      <c r="GXN3853" s="114"/>
      <c r="GXO3853" s="114"/>
      <c r="GXP3853" s="116"/>
      <c r="GXQ3853" s="114"/>
      <c r="GXR3853" s="115"/>
      <c r="GXS3853" s="115"/>
      <c r="GXT3853" s="115"/>
      <c r="GXU3853" s="113"/>
      <c r="GXV3853" s="114"/>
      <c r="GXW3853" s="114"/>
      <c r="GXX3853" s="113"/>
      <c r="GXY3853" s="118"/>
      <c r="GXZ3853" s="117"/>
      <c r="GYA3853" s="114"/>
      <c r="GYB3853" s="114"/>
      <c r="GYC3853" s="114"/>
      <c r="GYD3853" s="114"/>
      <c r="GYE3853" s="114"/>
      <c r="GYF3853" s="114"/>
      <c r="GYG3853" s="114"/>
      <c r="GYH3853" s="114"/>
      <c r="GYI3853" s="114"/>
      <c r="GYJ3853" s="114"/>
      <c r="GYK3853" s="116"/>
      <c r="GYL3853" s="114"/>
      <c r="GYM3853" s="115"/>
      <c r="GYN3853" s="115"/>
      <c r="GYO3853" s="115"/>
      <c r="GYP3853" s="113"/>
      <c r="GYQ3853" s="114"/>
      <c r="GYR3853" s="114"/>
      <c r="GYS3853" s="113"/>
      <c r="GYT3853" s="118"/>
      <c r="GYU3853" s="117"/>
      <c r="GYV3853" s="114"/>
      <c r="GYW3853" s="114"/>
      <c r="GYX3853" s="114"/>
      <c r="GYY3853" s="114"/>
      <c r="GYZ3853" s="114"/>
      <c r="GZA3853" s="114"/>
      <c r="GZB3853" s="114"/>
      <c r="GZC3853" s="114"/>
      <c r="GZD3853" s="114"/>
      <c r="GZE3853" s="114"/>
      <c r="GZF3853" s="116"/>
      <c r="GZG3853" s="114"/>
      <c r="GZH3853" s="115"/>
      <c r="GZI3853" s="115"/>
      <c r="GZJ3853" s="115"/>
      <c r="GZK3853" s="113"/>
      <c r="GZL3853" s="114"/>
      <c r="GZM3853" s="114"/>
      <c r="GZN3853" s="113"/>
      <c r="GZO3853" s="118"/>
      <c r="GZP3853" s="117"/>
      <c r="GZQ3853" s="114"/>
      <c r="GZR3853" s="114"/>
      <c r="GZS3853" s="114"/>
      <c r="GZT3853" s="114"/>
      <c r="GZU3853" s="114"/>
      <c r="GZV3853" s="114"/>
      <c r="GZW3853" s="114"/>
      <c r="GZX3853" s="114"/>
      <c r="GZY3853" s="114"/>
      <c r="GZZ3853" s="114"/>
      <c r="HAA3853" s="116"/>
      <c r="HAB3853" s="114"/>
      <c r="HAC3853" s="115"/>
      <c r="HAD3853" s="115"/>
      <c r="HAE3853" s="115"/>
      <c r="HAF3853" s="113"/>
      <c r="HAG3853" s="114"/>
      <c r="HAH3853" s="114"/>
      <c r="HAI3853" s="113"/>
      <c r="HAJ3853" s="118"/>
      <c r="HAK3853" s="117"/>
      <c r="HAL3853" s="114"/>
      <c r="HAM3853" s="114"/>
      <c r="HAN3853" s="114"/>
      <c r="HAO3853" s="114"/>
      <c r="HAP3853" s="114"/>
      <c r="HAQ3853" s="114"/>
      <c r="HAR3853" s="114"/>
      <c r="HAS3853" s="114"/>
      <c r="HAT3853" s="114"/>
      <c r="HAU3853" s="114"/>
      <c r="HAV3853" s="116"/>
      <c r="HAW3853" s="114"/>
      <c r="HAX3853" s="115"/>
      <c r="HAY3853" s="115"/>
      <c r="HAZ3853" s="115"/>
      <c r="HBA3853" s="113"/>
      <c r="HBB3853" s="114"/>
      <c r="HBC3853" s="114"/>
      <c r="HBD3853" s="113"/>
      <c r="HBE3853" s="118"/>
      <c r="HBF3853" s="117"/>
      <c r="HBG3853" s="114"/>
      <c r="HBH3853" s="114"/>
      <c r="HBI3853" s="114"/>
      <c r="HBJ3853" s="114"/>
      <c r="HBK3853" s="114"/>
      <c r="HBL3853" s="114"/>
      <c r="HBM3853" s="114"/>
      <c r="HBN3853" s="114"/>
      <c r="HBO3853" s="114"/>
      <c r="HBP3853" s="114"/>
      <c r="HBQ3853" s="116"/>
      <c r="HBR3853" s="114"/>
      <c r="HBS3853" s="115"/>
      <c r="HBT3853" s="115"/>
      <c r="HBU3853" s="115"/>
      <c r="HBV3853" s="113"/>
      <c r="HBW3853" s="114"/>
      <c r="HBX3853" s="114"/>
      <c r="HBY3853" s="113"/>
      <c r="HBZ3853" s="118"/>
      <c r="HCA3853" s="117"/>
      <c r="HCB3853" s="114"/>
      <c r="HCC3853" s="114"/>
      <c r="HCD3853" s="114"/>
      <c r="HCE3853" s="114"/>
      <c r="HCF3853" s="114"/>
      <c r="HCG3853" s="114"/>
      <c r="HCH3853" s="114"/>
      <c r="HCI3853" s="114"/>
      <c r="HCJ3853" s="114"/>
      <c r="HCK3853" s="114"/>
      <c r="HCL3853" s="116"/>
      <c r="HCM3853" s="114"/>
      <c r="HCN3853" s="115"/>
      <c r="HCO3853" s="115"/>
      <c r="HCP3853" s="115"/>
      <c r="HCQ3853" s="113"/>
      <c r="HCR3853" s="114"/>
      <c r="HCS3853" s="114"/>
      <c r="HCT3853" s="113"/>
      <c r="HCU3853" s="118"/>
      <c r="HCV3853" s="117"/>
      <c r="HCW3853" s="114"/>
      <c r="HCX3853" s="114"/>
      <c r="HCY3853" s="114"/>
      <c r="HCZ3853" s="114"/>
      <c r="HDA3853" s="114"/>
      <c r="HDB3853" s="114"/>
      <c r="HDC3853" s="114"/>
      <c r="HDD3853" s="114"/>
      <c r="HDE3853" s="114"/>
      <c r="HDF3853" s="114"/>
      <c r="HDG3853" s="116"/>
      <c r="HDH3853" s="114"/>
      <c r="HDI3853" s="115"/>
      <c r="HDJ3853" s="115"/>
      <c r="HDK3853" s="115"/>
      <c r="HDL3853" s="113"/>
      <c r="HDM3853" s="114"/>
      <c r="HDN3853" s="114"/>
      <c r="HDO3853" s="113"/>
      <c r="HDP3853" s="118"/>
      <c r="HDQ3853" s="117"/>
      <c r="HDR3853" s="114"/>
      <c r="HDS3853" s="114"/>
      <c r="HDT3853" s="114"/>
      <c r="HDU3853" s="114"/>
      <c r="HDV3853" s="114"/>
      <c r="HDW3853" s="114"/>
      <c r="HDX3853" s="114"/>
      <c r="HDY3853" s="114"/>
      <c r="HDZ3853" s="114"/>
      <c r="HEA3853" s="114"/>
      <c r="HEB3853" s="116"/>
      <c r="HEC3853" s="114"/>
      <c r="HED3853" s="115"/>
      <c r="HEE3853" s="115"/>
      <c r="HEF3853" s="115"/>
      <c r="HEG3853" s="113"/>
      <c r="HEH3853" s="114"/>
      <c r="HEI3853" s="114"/>
      <c r="HEJ3853" s="113"/>
      <c r="HEK3853" s="118"/>
      <c r="HEL3853" s="117"/>
      <c r="HEM3853" s="114"/>
      <c r="HEN3853" s="114"/>
      <c r="HEO3853" s="114"/>
      <c r="HEP3853" s="114"/>
      <c r="HEQ3853" s="114"/>
      <c r="HER3853" s="114"/>
      <c r="HES3853" s="114"/>
      <c r="HET3853" s="114"/>
      <c r="HEU3853" s="114"/>
      <c r="HEV3853" s="114"/>
      <c r="HEW3853" s="116"/>
      <c r="HEX3853" s="114"/>
      <c r="HEY3853" s="115"/>
      <c r="HEZ3853" s="115"/>
      <c r="HFA3853" s="115"/>
      <c r="HFB3853" s="113"/>
      <c r="HFC3853" s="114"/>
      <c r="HFD3853" s="114"/>
      <c r="HFE3853" s="113"/>
      <c r="HFF3853" s="118"/>
      <c r="HFG3853" s="117"/>
      <c r="HFH3853" s="114"/>
      <c r="HFI3853" s="114"/>
      <c r="HFJ3853" s="114"/>
      <c r="HFK3853" s="114"/>
      <c r="HFL3853" s="114"/>
      <c r="HFM3853" s="114"/>
      <c r="HFN3853" s="114"/>
      <c r="HFO3853" s="114"/>
      <c r="HFP3853" s="114"/>
      <c r="HFQ3853" s="114"/>
      <c r="HFR3853" s="116"/>
      <c r="HFS3853" s="114"/>
      <c r="HFT3853" s="115"/>
      <c r="HFU3853" s="115"/>
      <c r="HFV3853" s="115"/>
      <c r="HFW3853" s="113"/>
      <c r="HFX3853" s="114"/>
      <c r="HFY3853" s="114"/>
      <c r="HFZ3853" s="113"/>
      <c r="HGA3853" s="118"/>
      <c r="HGB3853" s="117"/>
      <c r="HGC3853" s="114"/>
      <c r="HGD3853" s="114"/>
      <c r="HGE3853" s="114"/>
      <c r="HGF3853" s="114"/>
      <c r="HGG3853" s="114"/>
      <c r="HGH3853" s="114"/>
      <c r="HGI3853" s="114"/>
      <c r="HGJ3853" s="114"/>
      <c r="HGK3853" s="114"/>
      <c r="HGL3853" s="114"/>
      <c r="HGM3853" s="116"/>
      <c r="HGN3853" s="114"/>
      <c r="HGO3853" s="115"/>
      <c r="HGP3853" s="115"/>
      <c r="HGQ3853" s="115"/>
      <c r="HGR3853" s="113"/>
      <c r="HGS3853" s="114"/>
      <c r="HGT3853" s="114"/>
      <c r="HGU3853" s="113"/>
      <c r="HGV3853" s="118"/>
      <c r="HGW3853" s="117"/>
      <c r="HGX3853" s="114"/>
      <c r="HGY3853" s="114"/>
      <c r="HGZ3853" s="114"/>
      <c r="HHA3853" s="114"/>
      <c r="HHB3853" s="114"/>
      <c r="HHC3853" s="114"/>
      <c r="HHD3853" s="114"/>
      <c r="HHE3853" s="114"/>
      <c r="HHF3853" s="114"/>
      <c r="HHG3853" s="114"/>
      <c r="HHH3853" s="116"/>
      <c r="HHI3853" s="114"/>
      <c r="HHJ3853" s="115"/>
      <c r="HHK3853" s="115"/>
      <c r="HHL3853" s="115"/>
      <c r="HHM3853" s="113"/>
      <c r="HHN3853" s="114"/>
      <c r="HHO3853" s="114"/>
      <c r="HHP3853" s="113"/>
      <c r="HHQ3853" s="118"/>
      <c r="HHR3853" s="117"/>
      <c r="HHS3853" s="114"/>
      <c r="HHT3853" s="114"/>
      <c r="HHU3853" s="114"/>
      <c r="HHV3853" s="114"/>
      <c r="HHW3853" s="114"/>
      <c r="HHX3853" s="114"/>
      <c r="HHY3853" s="114"/>
      <c r="HHZ3853" s="114"/>
      <c r="HIA3853" s="114"/>
      <c r="HIB3853" s="114"/>
      <c r="HIC3853" s="116"/>
      <c r="HID3853" s="114"/>
      <c r="HIE3853" s="115"/>
      <c r="HIF3853" s="115"/>
      <c r="HIG3853" s="115"/>
      <c r="HIH3853" s="113"/>
      <c r="HII3853" s="114"/>
      <c r="HIJ3853" s="114"/>
      <c r="HIK3853" s="113"/>
      <c r="HIL3853" s="118"/>
      <c r="HIM3853" s="117"/>
      <c r="HIN3853" s="114"/>
      <c r="HIO3853" s="114"/>
      <c r="HIP3853" s="114"/>
      <c r="HIQ3853" s="114"/>
      <c r="HIR3853" s="114"/>
      <c r="HIS3853" s="114"/>
      <c r="HIT3853" s="114"/>
      <c r="HIU3853" s="114"/>
      <c r="HIV3853" s="114"/>
      <c r="HIW3853" s="114"/>
      <c r="HIX3853" s="116"/>
      <c r="HIY3853" s="114"/>
      <c r="HIZ3853" s="115"/>
      <c r="HJA3853" s="115"/>
      <c r="HJB3853" s="115"/>
      <c r="HJC3853" s="113"/>
      <c r="HJD3853" s="114"/>
      <c r="HJE3853" s="114"/>
      <c r="HJF3853" s="113"/>
      <c r="HJG3853" s="118"/>
      <c r="HJH3853" s="117"/>
      <c r="HJI3853" s="114"/>
      <c r="HJJ3853" s="114"/>
      <c r="HJK3853" s="114"/>
      <c r="HJL3853" s="114"/>
      <c r="HJM3853" s="114"/>
      <c r="HJN3853" s="114"/>
      <c r="HJO3853" s="114"/>
      <c r="HJP3853" s="114"/>
      <c r="HJQ3853" s="114"/>
      <c r="HJR3853" s="114"/>
      <c r="HJS3853" s="116"/>
      <c r="HJT3853" s="114"/>
      <c r="HJU3853" s="115"/>
      <c r="HJV3853" s="115"/>
      <c r="HJW3853" s="115"/>
      <c r="HJX3853" s="113"/>
      <c r="HJY3853" s="114"/>
      <c r="HJZ3853" s="114"/>
      <c r="HKA3853" s="113"/>
      <c r="HKB3853" s="118"/>
      <c r="HKC3853" s="117"/>
      <c r="HKD3853" s="114"/>
      <c r="HKE3853" s="114"/>
      <c r="HKF3853" s="114"/>
      <c r="HKG3853" s="114"/>
      <c r="HKH3853" s="114"/>
      <c r="HKI3853" s="114"/>
      <c r="HKJ3853" s="114"/>
      <c r="HKK3853" s="114"/>
      <c r="HKL3853" s="114"/>
      <c r="HKM3853" s="114"/>
      <c r="HKN3853" s="116"/>
      <c r="HKO3853" s="114"/>
      <c r="HKP3853" s="115"/>
      <c r="HKQ3853" s="115"/>
      <c r="HKR3853" s="115"/>
      <c r="HKS3853" s="113"/>
      <c r="HKT3853" s="114"/>
      <c r="HKU3853" s="114"/>
      <c r="HKV3853" s="113"/>
      <c r="HKW3853" s="118"/>
      <c r="HKX3853" s="117"/>
      <c r="HKY3853" s="114"/>
      <c r="HKZ3853" s="114"/>
      <c r="HLA3853" s="114"/>
      <c r="HLB3853" s="114"/>
      <c r="HLC3853" s="114"/>
      <c r="HLD3853" s="114"/>
      <c r="HLE3853" s="114"/>
      <c r="HLF3853" s="114"/>
      <c r="HLG3853" s="114"/>
      <c r="HLH3853" s="114"/>
      <c r="HLI3853" s="116"/>
      <c r="HLJ3853" s="114"/>
      <c r="HLK3853" s="115"/>
      <c r="HLL3853" s="115"/>
      <c r="HLM3853" s="115"/>
      <c r="HLN3853" s="113"/>
      <c r="HLO3853" s="114"/>
      <c r="HLP3853" s="114"/>
      <c r="HLQ3853" s="113"/>
      <c r="HLR3853" s="118"/>
      <c r="HLS3853" s="117"/>
      <c r="HLT3853" s="114"/>
      <c r="HLU3853" s="114"/>
      <c r="HLV3853" s="114"/>
      <c r="HLW3853" s="114"/>
      <c r="HLX3853" s="114"/>
      <c r="HLY3853" s="114"/>
      <c r="HLZ3853" s="114"/>
      <c r="HMA3853" s="114"/>
      <c r="HMB3853" s="114"/>
      <c r="HMC3853" s="114"/>
      <c r="HMD3853" s="116"/>
      <c r="HME3853" s="114"/>
      <c r="HMF3853" s="115"/>
      <c r="HMG3853" s="115"/>
      <c r="HMH3853" s="115"/>
      <c r="HMI3853" s="113"/>
      <c r="HMJ3853" s="114"/>
      <c r="HMK3853" s="114"/>
      <c r="HML3853" s="113"/>
      <c r="HMM3853" s="118"/>
      <c r="HMN3853" s="117"/>
      <c r="HMO3853" s="114"/>
      <c r="HMP3853" s="114"/>
      <c r="HMQ3853" s="114"/>
      <c r="HMR3853" s="114"/>
      <c r="HMS3853" s="114"/>
      <c r="HMT3853" s="114"/>
      <c r="HMU3853" s="114"/>
      <c r="HMV3853" s="114"/>
      <c r="HMW3853" s="114"/>
      <c r="HMX3853" s="114"/>
      <c r="HMY3853" s="116"/>
      <c r="HMZ3853" s="114"/>
      <c r="HNA3853" s="115"/>
      <c r="HNB3853" s="115"/>
      <c r="HNC3853" s="115"/>
      <c r="HND3853" s="113"/>
      <c r="HNE3853" s="114"/>
      <c r="HNF3853" s="114"/>
      <c r="HNG3853" s="113"/>
      <c r="HNH3853" s="118"/>
      <c r="HNI3853" s="117"/>
      <c r="HNJ3853" s="114"/>
      <c r="HNK3853" s="114"/>
      <c r="HNL3853" s="114"/>
      <c r="HNM3853" s="114"/>
      <c r="HNN3853" s="114"/>
      <c r="HNO3853" s="114"/>
      <c r="HNP3853" s="114"/>
      <c r="HNQ3853" s="114"/>
      <c r="HNR3853" s="114"/>
      <c r="HNS3853" s="114"/>
      <c r="HNT3853" s="116"/>
      <c r="HNU3853" s="114"/>
      <c r="HNV3853" s="115"/>
      <c r="HNW3853" s="115"/>
      <c r="HNX3853" s="115"/>
      <c r="HNY3853" s="113"/>
      <c r="HNZ3853" s="114"/>
      <c r="HOA3853" s="114"/>
      <c r="HOB3853" s="113"/>
      <c r="HOC3853" s="118"/>
      <c r="HOD3853" s="117"/>
      <c r="HOE3853" s="114"/>
      <c r="HOF3853" s="114"/>
      <c r="HOG3853" s="114"/>
      <c r="HOH3853" s="114"/>
      <c r="HOI3853" s="114"/>
      <c r="HOJ3853" s="114"/>
      <c r="HOK3853" s="114"/>
      <c r="HOL3853" s="114"/>
      <c r="HOM3853" s="114"/>
      <c r="HON3853" s="114"/>
      <c r="HOO3853" s="116"/>
      <c r="HOP3853" s="114"/>
      <c r="HOQ3853" s="115"/>
      <c r="HOR3853" s="115"/>
      <c r="HOS3853" s="115"/>
      <c r="HOT3853" s="113"/>
      <c r="HOU3853" s="114"/>
      <c r="HOV3853" s="114"/>
      <c r="HOW3853" s="113"/>
      <c r="HOX3853" s="118"/>
      <c r="HOY3853" s="117"/>
      <c r="HOZ3853" s="114"/>
      <c r="HPA3853" s="114"/>
      <c r="HPB3853" s="114"/>
      <c r="HPC3853" s="114"/>
      <c r="HPD3853" s="114"/>
      <c r="HPE3853" s="114"/>
      <c r="HPF3853" s="114"/>
      <c r="HPG3853" s="114"/>
      <c r="HPH3853" s="114"/>
      <c r="HPI3853" s="114"/>
      <c r="HPJ3853" s="116"/>
      <c r="HPK3853" s="114"/>
      <c r="HPL3853" s="115"/>
      <c r="HPM3853" s="115"/>
      <c r="HPN3853" s="115"/>
      <c r="HPO3853" s="113"/>
      <c r="HPP3853" s="114"/>
      <c r="HPQ3853" s="114"/>
      <c r="HPR3853" s="113"/>
      <c r="HPS3853" s="118"/>
      <c r="HPT3853" s="117"/>
      <c r="HPU3853" s="114"/>
      <c r="HPV3853" s="114"/>
      <c r="HPW3853" s="114"/>
      <c r="HPX3853" s="114"/>
      <c r="HPY3853" s="114"/>
      <c r="HPZ3853" s="114"/>
      <c r="HQA3853" s="114"/>
      <c r="HQB3853" s="114"/>
      <c r="HQC3853" s="114"/>
      <c r="HQD3853" s="114"/>
      <c r="HQE3853" s="116"/>
      <c r="HQF3853" s="114"/>
      <c r="HQG3853" s="115"/>
      <c r="HQH3853" s="115"/>
      <c r="HQI3853" s="115"/>
      <c r="HQJ3853" s="113"/>
      <c r="HQK3853" s="114"/>
      <c r="HQL3853" s="114"/>
      <c r="HQM3853" s="113"/>
      <c r="HQN3853" s="118"/>
      <c r="HQO3853" s="117"/>
      <c r="HQP3853" s="114"/>
      <c r="HQQ3853" s="114"/>
      <c r="HQR3853" s="114"/>
      <c r="HQS3853" s="114"/>
      <c r="HQT3853" s="114"/>
      <c r="HQU3853" s="114"/>
      <c r="HQV3853" s="114"/>
      <c r="HQW3853" s="114"/>
      <c r="HQX3853" s="114"/>
      <c r="HQY3853" s="114"/>
      <c r="HQZ3853" s="116"/>
      <c r="HRA3853" s="114"/>
      <c r="HRB3853" s="115"/>
      <c r="HRC3853" s="115"/>
      <c r="HRD3853" s="115"/>
      <c r="HRE3853" s="113"/>
      <c r="HRF3853" s="114"/>
      <c r="HRG3853" s="114"/>
      <c r="HRH3853" s="113"/>
      <c r="HRI3853" s="118"/>
      <c r="HRJ3853" s="117"/>
      <c r="HRK3853" s="114"/>
      <c r="HRL3853" s="114"/>
      <c r="HRM3853" s="114"/>
      <c r="HRN3853" s="114"/>
      <c r="HRO3853" s="114"/>
      <c r="HRP3853" s="114"/>
      <c r="HRQ3853" s="114"/>
      <c r="HRR3853" s="114"/>
      <c r="HRS3853" s="114"/>
      <c r="HRT3853" s="114"/>
      <c r="HRU3853" s="116"/>
      <c r="HRV3853" s="114"/>
      <c r="HRW3853" s="115"/>
      <c r="HRX3853" s="115"/>
      <c r="HRY3853" s="115"/>
      <c r="HRZ3853" s="113"/>
      <c r="HSA3853" s="114"/>
      <c r="HSB3853" s="114"/>
      <c r="HSC3853" s="113"/>
      <c r="HSD3853" s="118"/>
      <c r="HSE3853" s="117"/>
      <c r="HSF3853" s="114"/>
      <c r="HSG3853" s="114"/>
      <c r="HSH3853" s="114"/>
      <c r="HSI3853" s="114"/>
      <c r="HSJ3853" s="114"/>
      <c r="HSK3853" s="114"/>
      <c r="HSL3853" s="114"/>
      <c r="HSM3853" s="114"/>
      <c r="HSN3853" s="114"/>
      <c r="HSO3853" s="114"/>
      <c r="HSP3853" s="116"/>
      <c r="HSQ3853" s="114"/>
      <c r="HSR3853" s="115"/>
      <c r="HSS3853" s="115"/>
      <c r="HST3853" s="115"/>
      <c r="HSU3853" s="113"/>
      <c r="HSV3853" s="114"/>
      <c r="HSW3853" s="114"/>
      <c r="HSX3853" s="113"/>
      <c r="HSY3853" s="118"/>
      <c r="HSZ3853" s="117"/>
      <c r="HTA3853" s="114"/>
      <c r="HTB3853" s="114"/>
      <c r="HTC3853" s="114"/>
      <c r="HTD3853" s="114"/>
      <c r="HTE3853" s="114"/>
      <c r="HTF3853" s="114"/>
      <c r="HTG3853" s="114"/>
      <c r="HTH3853" s="114"/>
      <c r="HTI3853" s="114"/>
      <c r="HTJ3853" s="114"/>
      <c r="HTK3853" s="116"/>
      <c r="HTL3853" s="114"/>
      <c r="HTM3853" s="115"/>
      <c r="HTN3853" s="115"/>
      <c r="HTO3853" s="115"/>
      <c r="HTP3853" s="113"/>
      <c r="HTQ3853" s="114"/>
      <c r="HTR3853" s="114"/>
      <c r="HTS3853" s="113"/>
      <c r="HTT3853" s="118"/>
      <c r="HTU3853" s="117"/>
      <c r="HTV3853" s="114"/>
      <c r="HTW3853" s="114"/>
      <c r="HTX3853" s="114"/>
      <c r="HTY3853" s="114"/>
      <c r="HTZ3853" s="114"/>
      <c r="HUA3853" s="114"/>
      <c r="HUB3853" s="114"/>
      <c r="HUC3853" s="114"/>
      <c r="HUD3853" s="114"/>
      <c r="HUE3853" s="114"/>
      <c r="HUF3853" s="116"/>
      <c r="HUG3853" s="114"/>
      <c r="HUH3853" s="115"/>
      <c r="HUI3853" s="115"/>
      <c r="HUJ3853" s="115"/>
      <c r="HUK3853" s="113"/>
      <c r="HUL3853" s="114"/>
      <c r="HUM3853" s="114"/>
      <c r="HUN3853" s="113"/>
      <c r="HUO3853" s="118"/>
      <c r="HUP3853" s="117"/>
      <c r="HUQ3853" s="114"/>
      <c r="HUR3853" s="114"/>
      <c r="HUS3853" s="114"/>
      <c r="HUT3853" s="114"/>
      <c r="HUU3853" s="114"/>
      <c r="HUV3853" s="114"/>
      <c r="HUW3853" s="114"/>
      <c r="HUX3853" s="114"/>
      <c r="HUY3853" s="114"/>
      <c r="HUZ3853" s="114"/>
      <c r="HVA3853" s="116"/>
      <c r="HVB3853" s="114"/>
      <c r="HVC3853" s="115"/>
      <c r="HVD3853" s="115"/>
      <c r="HVE3853" s="115"/>
      <c r="HVF3853" s="113"/>
      <c r="HVG3853" s="114"/>
      <c r="HVH3853" s="114"/>
      <c r="HVI3853" s="113"/>
      <c r="HVJ3853" s="118"/>
      <c r="HVK3853" s="117"/>
      <c r="HVL3853" s="114"/>
      <c r="HVM3853" s="114"/>
      <c r="HVN3853" s="114"/>
      <c r="HVO3853" s="114"/>
      <c r="HVP3853" s="114"/>
      <c r="HVQ3853" s="114"/>
      <c r="HVR3853" s="114"/>
      <c r="HVS3853" s="114"/>
      <c r="HVT3853" s="114"/>
      <c r="HVU3853" s="114"/>
      <c r="HVV3853" s="116"/>
      <c r="HVW3853" s="114"/>
      <c r="HVX3853" s="115"/>
      <c r="HVY3853" s="115"/>
      <c r="HVZ3853" s="115"/>
      <c r="HWA3853" s="113"/>
      <c r="HWB3853" s="114"/>
      <c r="HWC3853" s="114"/>
      <c r="HWD3853" s="113"/>
      <c r="HWE3853" s="118"/>
      <c r="HWF3853" s="117"/>
      <c r="HWG3853" s="114"/>
      <c r="HWH3853" s="114"/>
      <c r="HWI3853" s="114"/>
      <c r="HWJ3853" s="114"/>
      <c r="HWK3853" s="114"/>
      <c r="HWL3853" s="114"/>
      <c r="HWM3853" s="114"/>
      <c r="HWN3853" s="114"/>
      <c r="HWO3853" s="114"/>
      <c r="HWP3853" s="114"/>
      <c r="HWQ3853" s="116"/>
      <c r="HWR3853" s="114"/>
      <c r="HWS3853" s="115"/>
      <c r="HWT3853" s="115"/>
      <c r="HWU3853" s="115"/>
      <c r="HWV3853" s="113"/>
      <c r="HWW3853" s="114"/>
      <c r="HWX3853" s="114"/>
      <c r="HWY3853" s="113"/>
      <c r="HWZ3853" s="118"/>
      <c r="HXA3853" s="117"/>
      <c r="HXB3853" s="114"/>
      <c r="HXC3853" s="114"/>
      <c r="HXD3853" s="114"/>
      <c r="HXE3853" s="114"/>
      <c r="HXF3853" s="114"/>
      <c r="HXG3853" s="114"/>
      <c r="HXH3853" s="114"/>
      <c r="HXI3853" s="114"/>
      <c r="HXJ3853" s="114"/>
      <c r="HXK3853" s="114"/>
      <c r="HXL3853" s="116"/>
      <c r="HXM3853" s="114"/>
      <c r="HXN3853" s="115"/>
      <c r="HXO3853" s="115"/>
      <c r="HXP3853" s="115"/>
      <c r="HXQ3853" s="113"/>
      <c r="HXR3853" s="114"/>
      <c r="HXS3853" s="114"/>
      <c r="HXT3853" s="113"/>
      <c r="HXU3853" s="118"/>
      <c r="HXV3853" s="117"/>
      <c r="HXW3853" s="114"/>
      <c r="HXX3853" s="114"/>
      <c r="HXY3853" s="114"/>
      <c r="HXZ3853" s="114"/>
      <c r="HYA3853" s="114"/>
      <c r="HYB3853" s="114"/>
      <c r="HYC3853" s="114"/>
      <c r="HYD3853" s="114"/>
      <c r="HYE3853" s="114"/>
      <c r="HYF3853" s="114"/>
      <c r="HYG3853" s="116"/>
      <c r="HYH3853" s="114"/>
      <c r="HYI3853" s="115"/>
      <c r="HYJ3853" s="115"/>
      <c r="HYK3853" s="115"/>
      <c r="HYL3853" s="113"/>
      <c r="HYM3853" s="114"/>
      <c r="HYN3853" s="114"/>
      <c r="HYO3853" s="113"/>
      <c r="HYP3853" s="118"/>
      <c r="HYQ3853" s="117"/>
      <c r="HYR3853" s="114"/>
      <c r="HYS3853" s="114"/>
      <c r="HYT3853" s="114"/>
      <c r="HYU3853" s="114"/>
      <c r="HYV3853" s="114"/>
      <c r="HYW3853" s="114"/>
      <c r="HYX3853" s="114"/>
      <c r="HYY3853" s="114"/>
      <c r="HYZ3853" s="114"/>
      <c r="HZA3853" s="114"/>
      <c r="HZB3853" s="116"/>
      <c r="HZC3853" s="114"/>
      <c r="HZD3853" s="115"/>
      <c r="HZE3853" s="115"/>
      <c r="HZF3853" s="115"/>
      <c r="HZG3853" s="113"/>
      <c r="HZH3853" s="114"/>
      <c r="HZI3853" s="114"/>
      <c r="HZJ3853" s="113"/>
      <c r="HZK3853" s="118"/>
      <c r="HZL3853" s="117"/>
      <c r="HZM3853" s="114"/>
      <c r="HZN3853" s="114"/>
      <c r="HZO3853" s="114"/>
      <c r="HZP3853" s="114"/>
      <c r="HZQ3853" s="114"/>
      <c r="HZR3853" s="114"/>
      <c r="HZS3853" s="114"/>
      <c r="HZT3853" s="114"/>
      <c r="HZU3853" s="114"/>
      <c r="HZV3853" s="114"/>
      <c r="HZW3853" s="116"/>
      <c r="HZX3853" s="114"/>
      <c r="HZY3853" s="115"/>
      <c r="HZZ3853" s="115"/>
      <c r="IAA3853" s="115"/>
      <c r="IAB3853" s="113"/>
      <c r="IAC3853" s="114"/>
      <c r="IAD3853" s="114"/>
      <c r="IAE3853" s="113"/>
      <c r="IAF3853" s="118"/>
      <c r="IAG3853" s="117"/>
      <c r="IAH3853" s="114"/>
      <c r="IAI3853" s="114"/>
      <c r="IAJ3853" s="114"/>
      <c r="IAK3853" s="114"/>
      <c r="IAL3853" s="114"/>
      <c r="IAM3853" s="114"/>
      <c r="IAN3853" s="114"/>
      <c r="IAO3853" s="114"/>
      <c r="IAP3853" s="114"/>
      <c r="IAQ3853" s="114"/>
      <c r="IAR3853" s="116"/>
      <c r="IAS3853" s="114"/>
      <c r="IAT3853" s="115"/>
      <c r="IAU3853" s="115"/>
      <c r="IAV3853" s="115"/>
      <c r="IAW3853" s="113"/>
      <c r="IAX3853" s="114"/>
      <c r="IAY3853" s="114"/>
      <c r="IAZ3853" s="113"/>
      <c r="IBA3853" s="118"/>
      <c r="IBB3853" s="117"/>
      <c r="IBC3853" s="114"/>
      <c r="IBD3853" s="114"/>
      <c r="IBE3853" s="114"/>
      <c r="IBF3853" s="114"/>
      <c r="IBG3853" s="114"/>
      <c r="IBH3853" s="114"/>
      <c r="IBI3853" s="114"/>
      <c r="IBJ3853" s="114"/>
      <c r="IBK3853" s="114"/>
      <c r="IBL3853" s="114"/>
      <c r="IBM3853" s="116"/>
      <c r="IBN3853" s="114"/>
      <c r="IBO3853" s="115"/>
      <c r="IBP3853" s="115"/>
      <c r="IBQ3853" s="115"/>
      <c r="IBR3853" s="113"/>
      <c r="IBS3853" s="114"/>
      <c r="IBT3853" s="114"/>
      <c r="IBU3853" s="113"/>
      <c r="IBV3853" s="118"/>
      <c r="IBW3853" s="117"/>
      <c r="IBX3853" s="114"/>
      <c r="IBY3853" s="114"/>
      <c r="IBZ3853" s="114"/>
      <c r="ICA3853" s="114"/>
      <c r="ICB3853" s="114"/>
      <c r="ICC3853" s="114"/>
      <c r="ICD3853" s="114"/>
      <c r="ICE3853" s="114"/>
      <c r="ICF3853" s="114"/>
      <c r="ICG3853" s="114"/>
      <c r="ICH3853" s="116"/>
      <c r="ICI3853" s="114"/>
      <c r="ICJ3853" s="115"/>
      <c r="ICK3853" s="115"/>
      <c r="ICL3853" s="115"/>
      <c r="ICM3853" s="113"/>
      <c r="ICN3853" s="114"/>
      <c r="ICO3853" s="114"/>
      <c r="ICP3853" s="113"/>
      <c r="ICQ3853" s="118"/>
      <c r="ICR3853" s="117"/>
      <c r="ICS3853" s="114"/>
      <c r="ICT3853" s="114"/>
      <c r="ICU3853" s="114"/>
      <c r="ICV3853" s="114"/>
      <c r="ICW3853" s="114"/>
      <c r="ICX3853" s="114"/>
      <c r="ICY3853" s="114"/>
      <c r="ICZ3853" s="114"/>
      <c r="IDA3853" s="114"/>
      <c r="IDB3853" s="114"/>
      <c r="IDC3853" s="116"/>
      <c r="IDD3853" s="114"/>
      <c r="IDE3853" s="115"/>
      <c r="IDF3853" s="115"/>
      <c r="IDG3853" s="115"/>
      <c r="IDH3853" s="113"/>
      <c r="IDI3853" s="114"/>
      <c r="IDJ3853" s="114"/>
      <c r="IDK3853" s="113"/>
      <c r="IDL3853" s="118"/>
      <c r="IDM3853" s="117"/>
      <c r="IDN3853" s="114"/>
      <c r="IDO3853" s="114"/>
      <c r="IDP3853" s="114"/>
      <c r="IDQ3853" s="114"/>
      <c r="IDR3853" s="114"/>
      <c r="IDS3853" s="114"/>
      <c r="IDT3853" s="114"/>
      <c r="IDU3853" s="114"/>
      <c r="IDV3853" s="114"/>
      <c r="IDW3853" s="114"/>
      <c r="IDX3853" s="116"/>
      <c r="IDY3853" s="114"/>
      <c r="IDZ3853" s="115"/>
      <c r="IEA3853" s="115"/>
      <c r="IEB3853" s="115"/>
      <c r="IEC3853" s="113"/>
      <c r="IED3853" s="114"/>
      <c r="IEE3853" s="114"/>
      <c r="IEF3853" s="113"/>
      <c r="IEG3853" s="118"/>
      <c r="IEH3853" s="117"/>
      <c r="IEI3853" s="114"/>
      <c r="IEJ3853" s="114"/>
      <c r="IEK3853" s="114"/>
      <c r="IEL3853" s="114"/>
      <c r="IEM3853" s="114"/>
      <c r="IEN3853" s="114"/>
      <c r="IEO3853" s="114"/>
      <c r="IEP3853" s="114"/>
      <c r="IEQ3853" s="114"/>
      <c r="IER3853" s="114"/>
      <c r="IES3853" s="116"/>
      <c r="IET3853" s="114"/>
      <c r="IEU3853" s="115"/>
      <c r="IEV3853" s="115"/>
      <c r="IEW3853" s="115"/>
      <c r="IEX3853" s="113"/>
      <c r="IEY3853" s="114"/>
      <c r="IEZ3853" s="114"/>
      <c r="IFA3853" s="113"/>
      <c r="IFB3853" s="118"/>
      <c r="IFC3853" s="117"/>
      <c r="IFD3853" s="114"/>
      <c r="IFE3853" s="114"/>
      <c r="IFF3853" s="114"/>
      <c r="IFG3853" s="114"/>
      <c r="IFH3853" s="114"/>
      <c r="IFI3853" s="114"/>
      <c r="IFJ3853" s="114"/>
      <c r="IFK3853" s="114"/>
      <c r="IFL3853" s="114"/>
      <c r="IFM3853" s="114"/>
      <c r="IFN3853" s="116"/>
      <c r="IFO3853" s="114"/>
      <c r="IFP3853" s="115"/>
      <c r="IFQ3853" s="115"/>
      <c r="IFR3853" s="115"/>
      <c r="IFS3853" s="113"/>
      <c r="IFT3853" s="114"/>
      <c r="IFU3853" s="114"/>
      <c r="IFV3853" s="113"/>
      <c r="IFW3853" s="118"/>
      <c r="IFX3853" s="117"/>
      <c r="IFY3853" s="114"/>
      <c r="IFZ3853" s="114"/>
      <c r="IGA3853" s="114"/>
      <c r="IGB3853" s="114"/>
      <c r="IGC3853" s="114"/>
      <c r="IGD3853" s="114"/>
      <c r="IGE3853" s="114"/>
      <c r="IGF3853" s="114"/>
      <c r="IGG3853" s="114"/>
      <c r="IGH3853" s="114"/>
      <c r="IGI3853" s="116"/>
      <c r="IGJ3853" s="114"/>
      <c r="IGK3853" s="115"/>
      <c r="IGL3853" s="115"/>
      <c r="IGM3853" s="115"/>
      <c r="IGN3853" s="113"/>
      <c r="IGO3853" s="114"/>
      <c r="IGP3853" s="114"/>
      <c r="IGQ3853" s="113"/>
      <c r="IGR3853" s="118"/>
      <c r="IGS3853" s="117"/>
      <c r="IGT3853" s="114"/>
      <c r="IGU3853" s="114"/>
      <c r="IGV3853" s="114"/>
      <c r="IGW3853" s="114"/>
      <c r="IGX3853" s="114"/>
      <c r="IGY3853" s="114"/>
      <c r="IGZ3853" s="114"/>
      <c r="IHA3853" s="114"/>
      <c r="IHB3853" s="114"/>
      <c r="IHC3853" s="114"/>
      <c r="IHD3853" s="116"/>
      <c r="IHE3853" s="114"/>
      <c r="IHF3853" s="115"/>
      <c r="IHG3853" s="115"/>
      <c r="IHH3853" s="115"/>
      <c r="IHI3853" s="113"/>
      <c r="IHJ3853" s="114"/>
      <c r="IHK3853" s="114"/>
      <c r="IHL3853" s="113"/>
      <c r="IHM3853" s="118"/>
      <c r="IHN3853" s="117"/>
      <c r="IHO3853" s="114"/>
      <c r="IHP3853" s="114"/>
      <c r="IHQ3853" s="114"/>
      <c r="IHR3853" s="114"/>
      <c r="IHS3853" s="114"/>
      <c r="IHT3853" s="114"/>
      <c r="IHU3853" s="114"/>
      <c r="IHV3853" s="114"/>
      <c r="IHW3853" s="114"/>
      <c r="IHX3853" s="114"/>
      <c r="IHY3853" s="116"/>
      <c r="IHZ3853" s="114"/>
      <c r="IIA3853" s="115"/>
      <c r="IIB3853" s="115"/>
      <c r="IIC3853" s="115"/>
      <c r="IID3853" s="113"/>
      <c r="IIE3853" s="114"/>
      <c r="IIF3853" s="114"/>
      <c r="IIG3853" s="113"/>
      <c r="IIH3853" s="118"/>
      <c r="III3853" s="117"/>
      <c r="IIJ3853" s="114"/>
      <c r="IIK3853" s="114"/>
      <c r="IIL3853" s="114"/>
      <c r="IIM3853" s="114"/>
      <c r="IIN3853" s="114"/>
      <c r="IIO3853" s="114"/>
      <c r="IIP3853" s="114"/>
      <c r="IIQ3853" s="114"/>
      <c r="IIR3853" s="114"/>
      <c r="IIS3853" s="114"/>
      <c r="IIT3853" s="116"/>
      <c r="IIU3853" s="114"/>
      <c r="IIV3853" s="115"/>
      <c r="IIW3853" s="115"/>
      <c r="IIX3853" s="115"/>
      <c r="IIY3853" s="113"/>
      <c r="IIZ3853" s="114"/>
      <c r="IJA3853" s="114"/>
      <c r="IJB3853" s="113"/>
      <c r="IJC3853" s="118"/>
      <c r="IJD3853" s="117"/>
      <c r="IJE3853" s="114"/>
      <c r="IJF3853" s="114"/>
      <c r="IJG3853" s="114"/>
      <c r="IJH3853" s="114"/>
      <c r="IJI3853" s="114"/>
      <c r="IJJ3853" s="114"/>
      <c r="IJK3853" s="114"/>
      <c r="IJL3853" s="114"/>
      <c r="IJM3853" s="114"/>
      <c r="IJN3853" s="114"/>
      <c r="IJO3853" s="116"/>
      <c r="IJP3853" s="114"/>
      <c r="IJQ3853" s="115"/>
      <c r="IJR3853" s="115"/>
      <c r="IJS3853" s="115"/>
      <c r="IJT3853" s="113"/>
      <c r="IJU3853" s="114"/>
      <c r="IJV3853" s="114"/>
      <c r="IJW3853" s="113"/>
      <c r="IJX3853" s="118"/>
      <c r="IJY3853" s="117"/>
      <c r="IJZ3853" s="114"/>
      <c r="IKA3853" s="114"/>
      <c r="IKB3853" s="114"/>
      <c r="IKC3853" s="114"/>
      <c r="IKD3853" s="114"/>
      <c r="IKE3853" s="114"/>
      <c r="IKF3853" s="114"/>
      <c r="IKG3853" s="114"/>
      <c r="IKH3853" s="114"/>
      <c r="IKI3853" s="114"/>
      <c r="IKJ3853" s="116"/>
      <c r="IKK3853" s="114"/>
      <c r="IKL3853" s="115"/>
      <c r="IKM3853" s="115"/>
      <c r="IKN3853" s="115"/>
      <c r="IKO3853" s="113"/>
      <c r="IKP3853" s="114"/>
      <c r="IKQ3853" s="114"/>
      <c r="IKR3853" s="113"/>
      <c r="IKS3853" s="118"/>
      <c r="IKT3853" s="117"/>
      <c r="IKU3853" s="114"/>
      <c r="IKV3853" s="114"/>
      <c r="IKW3853" s="114"/>
      <c r="IKX3853" s="114"/>
      <c r="IKY3853" s="114"/>
      <c r="IKZ3853" s="114"/>
      <c r="ILA3853" s="114"/>
      <c r="ILB3853" s="114"/>
      <c r="ILC3853" s="114"/>
      <c r="ILD3853" s="114"/>
      <c r="ILE3853" s="116"/>
      <c r="ILF3853" s="114"/>
      <c r="ILG3853" s="115"/>
      <c r="ILH3853" s="115"/>
      <c r="ILI3853" s="115"/>
      <c r="ILJ3853" s="113"/>
      <c r="ILK3853" s="114"/>
      <c r="ILL3853" s="114"/>
      <c r="ILM3853" s="113"/>
      <c r="ILN3853" s="118"/>
      <c r="ILO3853" s="117"/>
      <c r="ILP3853" s="114"/>
      <c r="ILQ3853" s="114"/>
      <c r="ILR3853" s="114"/>
      <c r="ILS3853" s="114"/>
      <c r="ILT3853" s="114"/>
      <c r="ILU3853" s="114"/>
      <c r="ILV3853" s="114"/>
      <c r="ILW3853" s="114"/>
      <c r="ILX3853" s="114"/>
      <c r="ILY3853" s="114"/>
      <c r="ILZ3853" s="116"/>
      <c r="IMA3853" s="114"/>
      <c r="IMB3853" s="115"/>
      <c r="IMC3853" s="115"/>
      <c r="IMD3853" s="115"/>
      <c r="IME3853" s="113"/>
      <c r="IMF3853" s="114"/>
      <c r="IMG3853" s="114"/>
      <c r="IMH3853" s="113"/>
      <c r="IMI3853" s="118"/>
      <c r="IMJ3853" s="117"/>
      <c r="IMK3853" s="114"/>
      <c r="IML3853" s="114"/>
      <c r="IMM3853" s="114"/>
      <c r="IMN3853" s="114"/>
      <c r="IMO3853" s="114"/>
      <c r="IMP3853" s="114"/>
      <c r="IMQ3853" s="114"/>
      <c r="IMR3853" s="114"/>
      <c r="IMS3853" s="114"/>
      <c r="IMT3853" s="114"/>
      <c r="IMU3853" s="116"/>
      <c r="IMV3853" s="114"/>
      <c r="IMW3853" s="115"/>
      <c r="IMX3853" s="115"/>
      <c r="IMY3853" s="115"/>
      <c r="IMZ3853" s="113"/>
      <c r="INA3853" s="114"/>
      <c r="INB3853" s="114"/>
      <c r="INC3853" s="113"/>
      <c r="IND3853" s="118"/>
      <c r="INE3853" s="117"/>
      <c r="INF3853" s="114"/>
      <c r="ING3853" s="114"/>
      <c r="INH3853" s="114"/>
      <c r="INI3853" s="114"/>
      <c r="INJ3853" s="114"/>
      <c r="INK3853" s="114"/>
      <c r="INL3853" s="114"/>
      <c r="INM3853" s="114"/>
      <c r="INN3853" s="114"/>
      <c r="INO3853" s="114"/>
      <c r="INP3853" s="116"/>
      <c r="INQ3853" s="114"/>
      <c r="INR3853" s="115"/>
      <c r="INS3853" s="115"/>
      <c r="INT3853" s="115"/>
      <c r="INU3853" s="113"/>
      <c r="INV3853" s="114"/>
      <c r="INW3853" s="114"/>
      <c r="INX3853" s="113"/>
      <c r="INY3853" s="118"/>
      <c r="INZ3853" s="117"/>
      <c r="IOA3853" s="114"/>
      <c r="IOB3853" s="114"/>
      <c r="IOC3853" s="114"/>
      <c r="IOD3853" s="114"/>
      <c r="IOE3853" s="114"/>
      <c r="IOF3853" s="114"/>
      <c r="IOG3853" s="114"/>
      <c r="IOH3853" s="114"/>
      <c r="IOI3853" s="114"/>
      <c r="IOJ3853" s="114"/>
      <c r="IOK3853" s="116"/>
      <c r="IOL3853" s="114"/>
      <c r="IOM3853" s="115"/>
      <c r="ION3853" s="115"/>
      <c r="IOO3853" s="115"/>
      <c r="IOP3853" s="113"/>
      <c r="IOQ3853" s="114"/>
      <c r="IOR3853" s="114"/>
      <c r="IOS3853" s="113"/>
      <c r="IOT3853" s="118"/>
      <c r="IOU3853" s="117"/>
      <c r="IOV3853" s="114"/>
      <c r="IOW3853" s="114"/>
      <c r="IOX3853" s="114"/>
      <c r="IOY3853" s="114"/>
      <c r="IOZ3853" s="114"/>
      <c r="IPA3853" s="114"/>
      <c r="IPB3853" s="114"/>
      <c r="IPC3853" s="114"/>
      <c r="IPD3853" s="114"/>
      <c r="IPE3853" s="114"/>
      <c r="IPF3853" s="116"/>
      <c r="IPG3853" s="114"/>
      <c r="IPH3853" s="115"/>
      <c r="IPI3853" s="115"/>
      <c r="IPJ3853" s="115"/>
      <c r="IPK3853" s="113"/>
      <c r="IPL3853" s="114"/>
      <c r="IPM3853" s="114"/>
      <c r="IPN3853" s="113"/>
      <c r="IPO3853" s="118"/>
      <c r="IPP3853" s="117"/>
      <c r="IPQ3853" s="114"/>
      <c r="IPR3853" s="114"/>
      <c r="IPS3853" s="114"/>
      <c r="IPT3853" s="114"/>
      <c r="IPU3853" s="114"/>
      <c r="IPV3853" s="114"/>
      <c r="IPW3853" s="114"/>
      <c r="IPX3853" s="114"/>
      <c r="IPY3853" s="114"/>
      <c r="IPZ3853" s="114"/>
      <c r="IQA3853" s="116"/>
      <c r="IQB3853" s="114"/>
      <c r="IQC3853" s="115"/>
      <c r="IQD3853" s="115"/>
      <c r="IQE3853" s="115"/>
      <c r="IQF3853" s="113"/>
      <c r="IQG3853" s="114"/>
      <c r="IQH3853" s="114"/>
      <c r="IQI3853" s="113"/>
      <c r="IQJ3853" s="118"/>
      <c r="IQK3853" s="117"/>
      <c r="IQL3853" s="114"/>
      <c r="IQM3853" s="114"/>
      <c r="IQN3853" s="114"/>
      <c r="IQO3853" s="114"/>
      <c r="IQP3853" s="114"/>
      <c r="IQQ3853" s="114"/>
      <c r="IQR3853" s="114"/>
      <c r="IQS3853" s="114"/>
      <c r="IQT3853" s="114"/>
      <c r="IQU3853" s="114"/>
      <c r="IQV3853" s="116"/>
      <c r="IQW3853" s="114"/>
      <c r="IQX3853" s="115"/>
      <c r="IQY3853" s="115"/>
      <c r="IQZ3853" s="115"/>
      <c r="IRA3853" s="113"/>
      <c r="IRB3853" s="114"/>
      <c r="IRC3853" s="114"/>
      <c r="IRD3853" s="113"/>
      <c r="IRE3853" s="118"/>
      <c r="IRF3853" s="117"/>
      <c r="IRG3853" s="114"/>
      <c r="IRH3853" s="114"/>
      <c r="IRI3853" s="114"/>
      <c r="IRJ3853" s="114"/>
      <c r="IRK3853" s="114"/>
      <c r="IRL3853" s="114"/>
      <c r="IRM3853" s="114"/>
      <c r="IRN3853" s="114"/>
      <c r="IRO3853" s="114"/>
      <c r="IRP3853" s="114"/>
      <c r="IRQ3853" s="116"/>
      <c r="IRR3853" s="114"/>
      <c r="IRS3853" s="115"/>
      <c r="IRT3853" s="115"/>
      <c r="IRU3853" s="115"/>
      <c r="IRV3853" s="113"/>
      <c r="IRW3853" s="114"/>
      <c r="IRX3853" s="114"/>
      <c r="IRY3853" s="113"/>
      <c r="IRZ3853" s="118"/>
      <c r="ISA3853" s="117"/>
      <c r="ISB3853" s="114"/>
      <c r="ISC3853" s="114"/>
      <c r="ISD3853" s="114"/>
      <c r="ISE3853" s="114"/>
      <c r="ISF3853" s="114"/>
      <c r="ISG3853" s="114"/>
      <c r="ISH3853" s="114"/>
      <c r="ISI3853" s="114"/>
      <c r="ISJ3853" s="114"/>
      <c r="ISK3853" s="114"/>
      <c r="ISL3853" s="116"/>
      <c r="ISM3853" s="114"/>
      <c r="ISN3853" s="115"/>
      <c r="ISO3853" s="115"/>
      <c r="ISP3853" s="115"/>
      <c r="ISQ3853" s="113"/>
      <c r="ISR3853" s="114"/>
      <c r="ISS3853" s="114"/>
      <c r="IST3853" s="113"/>
      <c r="ISU3853" s="118"/>
      <c r="ISV3853" s="117"/>
      <c r="ISW3853" s="114"/>
      <c r="ISX3853" s="114"/>
      <c r="ISY3853" s="114"/>
      <c r="ISZ3853" s="114"/>
      <c r="ITA3853" s="114"/>
      <c r="ITB3853" s="114"/>
      <c r="ITC3853" s="114"/>
      <c r="ITD3853" s="114"/>
      <c r="ITE3853" s="114"/>
      <c r="ITF3853" s="114"/>
      <c r="ITG3853" s="116"/>
      <c r="ITH3853" s="114"/>
      <c r="ITI3853" s="115"/>
      <c r="ITJ3853" s="115"/>
      <c r="ITK3853" s="115"/>
      <c r="ITL3853" s="113"/>
      <c r="ITM3853" s="114"/>
      <c r="ITN3853" s="114"/>
      <c r="ITO3853" s="113"/>
      <c r="ITP3853" s="118"/>
      <c r="ITQ3853" s="117"/>
      <c r="ITR3853" s="114"/>
      <c r="ITS3853" s="114"/>
      <c r="ITT3853" s="114"/>
      <c r="ITU3853" s="114"/>
      <c r="ITV3853" s="114"/>
      <c r="ITW3853" s="114"/>
      <c r="ITX3853" s="114"/>
      <c r="ITY3853" s="114"/>
      <c r="ITZ3853" s="114"/>
      <c r="IUA3853" s="114"/>
      <c r="IUB3853" s="116"/>
      <c r="IUC3853" s="114"/>
      <c r="IUD3853" s="115"/>
      <c r="IUE3853" s="115"/>
      <c r="IUF3853" s="115"/>
      <c r="IUG3853" s="113"/>
      <c r="IUH3853" s="114"/>
      <c r="IUI3853" s="114"/>
      <c r="IUJ3853" s="113"/>
      <c r="IUK3853" s="118"/>
      <c r="IUL3853" s="117"/>
      <c r="IUM3853" s="114"/>
      <c r="IUN3853" s="114"/>
      <c r="IUO3853" s="114"/>
      <c r="IUP3853" s="114"/>
      <c r="IUQ3853" s="114"/>
      <c r="IUR3853" s="114"/>
      <c r="IUS3853" s="114"/>
      <c r="IUT3853" s="114"/>
      <c r="IUU3853" s="114"/>
      <c r="IUV3853" s="114"/>
      <c r="IUW3853" s="116"/>
      <c r="IUX3853" s="114"/>
      <c r="IUY3853" s="115"/>
      <c r="IUZ3853" s="115"/>
      <c r="IVA3853" s="115"/>
      <c r="IVB3853" s="113"/>
      <c r="IVC3853" s="114"/>
      <c r="IVD3853" s="114"/>
      <c r="IVE3853" s="113"/>
      <c r="IVF3853" s="118"/>
      <c r="IVG3853" s="117"/>
      <c r="IVH3853" s="114"/>
      <c r="IVI3853" s="114"/>
      <c r="IVJ3853" s="114"/>
      <c r="IVK3853" s="114"/>
      <c r="IVL3853" s="114"/>
      <c r="IVM3853" s="114"/>
      <c r="IVN3853" s="114"/>
      <c r="IVO3853" s="114"/>
      <c r="IVP3853" s="114"/>
      <c r="IVQ3853" s="114"/>
      <c r="IVR3853" s="116"/>
      <c r="IVS3853" s="114"/>
      <c r="IVT3853" s="115"/>
      <c r="IVU3853" s="115"/>
      <c r="IVV3853" s="115"/>
      <c r="IVW3853" s="113"/>
      <c r="IVX3853" s="114"/>
      <c r="IVY3853" s="114"/>
      <c r="IVZ3853" s="113"/>
      <c r="IWA3853" s="118"/>
      <c r="IWB3853" s="117"/>
      <c r="IWC3853" s="114"/>
      <c r="IWD3853" s="114"/>
      <c r="IWE3853" s="114"/>
      <c r="IWF3853" s="114"/>
      <c r="IWG3853" s="114"/>
      <c r="IWH3853" s="114"/>
      <c r="IWI3853" s="114"/>
      <c r="IWJ3853" s="114"/>
      <c r="IWK3853" s="114"/>
      <c r="IWL3853" s="114"/>
      <c r="IWM3853" s="116"/>
      <c r="IWN3853" s="114"/>
      <c r="IWO3853" s="115"/>
      <c r="IWP3853" s="115"/>
      <c r="IWQ3853" s="115"/>
      <c r="IWR3853" s="113"/>
      <c r="IWS3853" s="114"/>
      <c r="IWT3853" s="114"/>
      <c r="IWU3853" s="113"/>
      <c r="IWV3853" s="118"/>
      <c r="IWW3853" s="117"/>
      <c r="IWX3853" s="114"/>
      <c r="IWY3853" s="114"/>
      <c r="IWZ3853" s="114"/>
      <c r="IXA3853" s="114"/>
      <c r="IXB3853" s="114"/>
      <c r="IXC3853" s="114"/>
      <c r="IXD3853" s="114"/>
      <c r="IXE3853" s="114"/>
      <c r="IXF3853" s="114"/>
      <c r="IXG3853" s="114"/>
      <c r="IXH3853" s="116"/>
      <c r="IXI3853" s="114"/>
      <c r="IXJ3853" s="115"/>
      <c r="IXK3853" s="115"/>
      <c r="IXL3853" s="115"/>
      <c r="IXM3853" s="113"/>
      <c r="IXN3853" s="114"/>
      <c r="IXO3853" s="114"/>
      <c r="IXP3853" s="113"/>
      <c r="IXQ3853" s="118"/>
      <c r="IXR3853" s="117"/>
      <c r="IXS3853" s="114"/>
      <c r="IXT3853" s="114"/>
      <c r="IXU3853" s="114"/>
      <c r="IXV3853" s="114"/>
      <c r="IXW3853" s="114"/>
      <c r="IXX3853" s="114"/>
      <c r="IXY3853" s="114"/>
      <c r="IXZ3853" s="114"/>
      <c r="IYA3853" s="114"/>
      <c r="IYB3853" s="114"/>
      <c r="IYC3853" s="116"/>
      <c r="IYD3853" s="114"/>
      <c r="IYE3853" s="115"/>
      <c r="IYF3853" s="115"/>
      <c r="IYG3853" s="115"/>
      <c r="IYH3853" s="113"/>
      <c r="IYI3853" s="114"/>
      <c r="IYJ3853" s="114"/>
      <c r="IYK3853" s="113"/>
      <c r="IYL3853" s="118"/>
      <c r="IYM3853" s="117"/>
      <c r="IYN3853" s="114"/>
      <c r="IYO3853" s="114"/>
      <c r="IYP3853" s="114"/>
      <c r="IYQ3853" s="114"/>
      <c r="IYR3853" s="114"/>
      <c r="IYS3853" s="114"/>
      <c r="IYT3853" s="114"/>
      <c r="IYU3853" s="114"/>
      <c r="IYV3853" s="114"/>
      <c r="IYW3853" s="114"/>
      <c r="IYX3853" s="116"/>
      <c r="IYY3853" s="114"/>
      <c r="IYZ3853" s="115"/>
      <c r="IZA3853" s="115"/>
      <c r="IZB3853" s="115"/>
      <c r="IZC3853" s="113"/>
      <c r="IZD3853" s="114"/>
      <c r="IZE3853" s="114"/>
      <c r="IZF3853" s="113"/>
      <c r="IZG3853" s="118"/>
      <c r="IZH3853" s="117"/>
      <c r="IZI3853" s="114"/>
      <c r="IZJ3853" s="114"/>
      <c r="IZK3853" s="114"/>
      <c r="IZL3853" s="114"/>
      <c r="IZM3853" s="114"/>
      <c r="IZN3853" s="114"/>
      <c r="IZO3853" s="114"/>
      <c r="IZP3853" s="114"/>
      <c r="IZQ3853" s="114"/>
      <c r="IZR3853" s="114"/>
      <c r="IZS3853" s="116"/>
      <c r="IZT3853" s="114"/>
      <c r="IZU3853" s="115"/>
      <c r="IZV3853" s="115"/>
      <c r="IZW3853" s="115"/>
      <c r="IZX3853" s="113"/>
      <c r="IZY3853" s="114"/>
      <c r="IZZ3853" s="114"/>
      <c r="JAA3853" s="113"/>
      <c r="JAB3853" s="118"/>
      <c r="JAC3853" s="117"/>
      <c r="JAD3853" s="114"/>
      <c r="JAE3853" s="114"/>
      <c r="JAF3853" s="114"/>
      <c r="JAG3853" s="114"/>
      <c r="JAH3853" s="114"/>
      <c r="JAI3853" s="114"/>
      <c r="JAJ3853" s="114"/>
      <c r="JAK3853" s="114"/>
      <c r="JAL3853" s="114"/>
      <c r="JAM3853" s="114"/>
      <c r="JAN3853" s="116"/>
      <c r="JAO3853" s="114"/>
      <c r="JAP3853" s="115"/>
      <c r="JAQ3853" s="115"/>
      <c r="JAR3853" s="115"/>
      <c r="JAS3853" s="113"/>
      <c r="JAT3853" s="114"/>
      <c r="JAU3853" s="114"/>
      <c r="JAV3853" s="113"/>
      <c r="JAW3853" s="118"/>
      <c r="JAX3853" s="117"/>
      <c r="JAY3853" s="114"/>
      <c r="JAZ3853" s="114"/>
      <c r="JBA3853" s="114"/>
      <c r="JBB3853" s="114"/>
      <c r="JBC3853" s="114"/>
      <c r="JBD3853" s="114"/>
      <c r="JBE3853" s="114"/>
      <c r="JBF3853" s="114"/>
      <c r="JBG3853" s="114"/>
      <c r="JBH3853" s="114"/>
      <c r="JBI3853" s="116"/>
      <c r="JBJ3853" s="114"/>
      <c r="JBK3853" s="115"/>
      <c r="JBL3853" s="115"/>
      <c r="JBM3853" s="115"/>
      <c r="JBN3853" s="113"/>
      <c r="JBO3853" s="114"/>
      <c r="JBP3853" s="114"/>
      <c r="JBQ3853" s="113"/>
      <c r="JBR3853" s="118"/>
      <c r="JBS3853" s="117"/>
      <c r="JBT3853" s="114"/>
      <c r="JBU3853" s="114"/>
      <c r="JBV3853" s="114"/>
      <c r="JBW3853" s="114"/>
      <c r="JBX3853" s="114"/>
      <c r="JBY3853" s="114"/>
      <c r="JBZ3853" s="114"/>
      <c r="JCA3853" s="114"/>
      <c r="JCB3853" s="114"/>
      <c r="JCC3853" s="114"/>
      <c r="JCD3853" s="116"/>
      <c r="JCE3853" s="114"/>
      <c r="JCF3853" s="115"/>
      <c r="JCG3853" s="115"/>
      <c r="JCH3853" s="115"/>
      <c r="JCI3853" s="113"/>
      <c r="JCJ3853" s="114"/>
      <c r="JCK3853" s="114"/>
      <c r="JCL3853" s="113"/>
      <c r="JCM3853" s="118"/>
      <c r="JCN3853" s="117"/>
      <c r="JCO3853" s="114"/>
      <c r="JCP3853" s="114"/>
      <c r="JCQ3853" s="114"/>
      <c r="JCR3853" s="114"/>
      <c r="JCS3853" s="114"/>
      <c r="JCT3853" s="114"/>
      <c r="JCU3853" s="114"/>
      <c r="JCV3853" s="114"/>
      <c r="JCW3853" s="114"/>
      <c r="JCX3853" s="114"/>
      <c r="JCY3853" s="116"/>
      <c r="JCZ3853" s="114"/>
      <c r="JDA3853" s="115"/>
      <c r="JDB3853" s="115"/>
      <c r="JDC3853" s="115"/>
      <c r="JDD3853" s="113"/>
      <c r="JDE3853" s="114"/>
      <c r="JDF3853" s="114"/>
      <c r="JDG3853" s="113"/>
      <c r="JDH3853" s="118"/>
      <c r="JDI3853" s="117"/>
      <c r="JDJ3853" s="114"/>
      <c r="JDK3853" s="114"/>
      <c r="JDL3853" s="114"/>
      <c r="JDM3853" s="114"/>
      <c r="JDN3853" s="114"/>
      <c r="JDO3853" s="114"/>
      <c r="JDP3853" s="114"/>
      <c r="JDQ3853" s="114"/>
      <c r="JDR3853" s="114"/>
      <c r="JDS3853" s="114"/>
      <c r="JDT3853" s="116"/>
      <c r="JDU3853" s="114"/>
      <c r="JDV3853" s="115"/>
      <c r="JDW3853" s="115"/>
      <c r="JDX3853" s="115"/>
      <c r="JDY3853" s="113"/>
      <c r="JDZ3853" s="114"/>
      <c r="JEA3853" s="114"/>
      <c r="JEB3853" s="113"/>
      <c r="JEC3853" s="118"/>
      <c r="JED3853" s="117"/>
      <c r="JEE3853" s="114"/>
      <c r="JEF3853" s="114"/>
      <c r="JEG3853" s="114"/>
      <c r="JEH3853" s="114"/>
      <c r="JEI3853" s="114"/>
      <c r="JEJ3853" s="114"/>
      <c r="JEK3853" s="114"/>
      <c r="JEL3853" s="114"/>
      <c r="JEM3853" s="114"/>
      <c r="JEN3853" s="114"/>
      <c r="JEO3853" s="116"/>
      <c r="JEP3853" s="114"/>
      <c r="JEQ3853" s="115"/>
      <c r="JER3853" s="115"/>
      <c r="JES3853" s="115"/>
      <c r="JET3853" s="113"/>
      <c r="JEU3853" s="114"/>
      <c r="JEV3853" s="114"/>
      <c r="JEW3853" s="113"/>
      <c r="JEX3853" s="118"/>
      <c r="JEY3853" s="117"/>
      <c r="JEZ3853" s="114"/>
      <c r="JFA3853" s="114"/>
      <c r="JFB3853" s="114"/>
      <c r="JFC3853" s="114"/>
      <c r="JFD3853" s="114"/>
      <c r="JFE3853" s="114"/>
      <c r="JFF3853" s="114"/>
      <c r="JFG3853" s="114"/>
      <c r="JFH3853" s="114"/>
      <c r="JFI3853" s="114"/>
      <c r="JFJ3853" s="116"/>
      <c r="JFK3853" s="114"/>
      <c r="JFL3853" s="115"/>
      <c r="JFM3853" s="115"/>
      <c r="JFN3853" s="115"/>
      <c r="JFO3853" s="113"/>
      <c r="JFP3853" s="114"/>
      <c r="JFQ3853" s="114"/>
      <c r="JFR3853" s="113"/>
      <c r="JFS3853" s="118"/>
      <c r="JFT3853" s="117"/>
      <c r="JFU3853" s="114"/>
      <c r="JFV3853" s="114"/>
      <c r="JFW3853" s="114"/>
      <c r="JFX3853" s="114"/>
      <c r="JFY3853" s="114"/>
      <c r="JFZ3853" s="114"/>
      <c r="JGA3853" s="114"/>
      <c r="JGB3853" s="114"/>
      <c r="JGC3853" s="114"/>
      <c r="JGD3853" s="114"/>
      <c r="JGE3853" s="116"/>
      <c r="JGF3853" s="114"/>
      <c r="JGG3853" s="115"/>
      <c r="JGH3853" s="115"/>
      <c r="JGI3853" s="115"/>
      <c r="JGJ3853" s="113"/>
      <c r="JGK3853" s="114"/>
      <c r="JGL3853" s="114"/>
      <c r="JGM3853" s="113"/>
      <c r="JGN3853" s="118"/>
      <c r="JGO3853" s="117"/>
      <c r="JGP3853" s="114"/>
      <c r="JGQ3853" s="114"/>
      <c r="JGR3853" s="114"/>
      <c r="JGS3853" s="114"/>
      <c r="JGT3853" s="114"/>
      <c r="JGU3853" s="114"/>
      <c r="JGV3853" s="114"/>
      <c r="JGW3853" s="114"/>
      <c r="JGX3853" s="114"/>
      <c r="JGY3853" s="114"/>
      <c r="JGZ3853" s="116"/>
      <c r="JHA3853" s="114"/>
      <c r="JHB3853" s="115"/>
      <c r="JHC3853" s="115"/>
      <c r="JHD3853" s="115"/>
      <c r="JHE3853" s="113"/>
      <c r="JHF3853" s="114"/>
      <c r="JHG3853" s="114"/>
      <c r="JHH3853" s="113"/>
      <c r="JHI3853" s="118"/>
      <c r="JHJ3853" s="117"/>
      <c r="JHK3853" s="114"/>
      <c r="JHL3853" s="114"/>
      <c r="JHM3853" s="114"/>
      <c r="JHN3853" s="114"/>
      <c r="JHO3853" s="114"/>
      <c r="JHP3853" s="114"/>
      <c r="JHQ3853" s="114"/>
      <c r="JHR3853" s="114"/>
      <c r="JHS3853" s="114"/>
      <c r="JHT3853" s="114"/>
      <c r="JHU3853" s="116"/>
      <c r="JHV3853" s="114"/>
      <c r="JHW3853" s="115"/>
      <c r="JHX3853" s="115"/>
      <c r="JHY3853" s="115"/>
      <c r="JHZ3853" s="113"/>
      <c r="JIA3853" s="114"/>
      <c r="JIB3853" s="114"/>
      <c r="JIC3853" s="113"/>
      <c r="JID3853" s="118"/>
      <c r="JIE3853" s="117"/>
      <c r="JIF3853" s="114"/>
      <c r="JIG3853" s="114"/>
      <c r="JIH3853" s="114"/>
      <c r="JII3853" s="114"/>
      <c r="JIJ3853" s="114"/>
      <c r="JIK3853" s="114"/>
      <c r="JIL3853" s="114"/>
      <c r="JIM3853" s="114"/>
      <c r="JIN3853" s="114"/>
      <c r="JIO3853" s="114"/>
      <c r="JIP3853" s="116"/>
      <c r="JIQ3853" s="114"/>
      <c r="JIR3853" s="115"/>
      <c r="JIS3853" s="115"/>
      <c r="JIT3853" s="115"/>
      <c r="JIU3853" s="113"/>
      <c r="JIV3853" s="114"/>
      <c r="JIW3853" s="114"/>
      <c r="JIX3853" s="113"/>
      <c r="JIY3853" s="118"/>
      <c r="JIZ3853" s="117"/>
      <c r="JJA3853" s="114"/>
      <c r="JJB3853" s="114"/>
      <c r="JJC3853" s="114"/>
      <c r="JJD3853" s="114"/>
      <c r="JJE3853" s="114"/>
      <c r="JJF3853" s="114"/>
      <c r="JJG3853" s="114"/>
      <c r="JJH3853" s="114"/>
      <c r="JJI3853" s="114"/>
      <c r="JJJ3853" s="114"/>
      <c r="JJK3853" s="116"/>
      <c r="JJL3853" s="114"/>
      <c r="JJM3853" s="115"/>
      <c r="JJN3853" s="115"/>
      <c r="JJO3853" s="115"/>
      <c r="JJP3853" s="113"/>
      <c r="JJQ3853" s="114"/>
      <c r="JJR3853" s="114"/>
      <c r="JJS3853" s="113"/>
      <c r="JJT3853" s="118"/>
      <c r="JJU3853" s="117"/>
      <c r="JJV3853" s="114"/>
      <c r="JJW3853" s="114"/>
      <c r="JJX3853" s="114"/>
      <c r="JJY3853" s="114"/>
      <c r="JJZ3853" s="114"/>
      <c r="JKA3853" s="114"/>
      <c r="JKB3853" s="114"/>
      <c r="JKC3853" s="114"/>
      <c r="JKD3853" s="114"/>
      <c r="JKE3853" s="114"/>
      <c r="JKF3853" s="116"/>
      <c r="JKG3853" s="114"/>
      <c r="JKH3853" s="115"/>
      <c r="JKI3853" s="115"/>
      <c r="JKJ3853" s="115"/>
      <c r="JKK3853" s="113"/>
      <c r="JKL3853" s="114"/>
      <c r="JKM3853" s="114"/>
      <c r="JKN3853" s="113"/>
      <c r="JKO3853" s="118"/>
      <c r="JKP3853" s="117"/>
      <c r="JKQ3853" s="114"/>
      <c r="JKR3853" s="114"/>
      <c r="JKS3853" s="114"/>
      <c r="JKT3853" s="114"/>
      <c r="JKU3853" s="114"/>
      <c r="JKV3853" s="114"/>
      <c r="JKW3853" s="114"/>
      <c r="JKX3853" s="114"/>
      <c r="JKY3853" s="114"/>
      <c r="JKZ3853" s="114"/>
      <c r="JLA3853" s="116"/>
      <c r="JLB3853" s="114"/>
      <c r="JLC3853" s="115"/>
      <c r="JLD3853" s="115"/>
      <c r="JLE3853" s="115"/>
      <c r="JLF3853" s="113"/>
      <c r="JLG3853" s="114"/>
      <c r="JLH3853" s="114"/>
      <c r="JLI3853" s="113"/>
      <c r="JLJ3853" s="118"/>
      <c r="JLK3853" s="117"/>
      <c r="JLL3853" s="114"/>
      <c r="JLM3853" s="114"/>
      <c r="JLN3853" s="114"/>
      <c r="JLO3853" s="114"/>
      <c r="JLP3853" s="114"/>
      <c r="JLQ3853" s="114"/>
      <c r="JLR3853" s="114"/>
      <c r="JLS3853" s="114"/>
      <c r="JLT3853" s="114"/>
      <c r="JLU3853" s="114"/>
      <c r="JLV3853" s="116"/>
      <c r="JLW3853" s="114"/>
      <c r="JLX3853" s="115"/>
      <c r="JLY3853" s="115"/>
      <c r="JLZ3853" s="115"/>
      <c r="JMA3853" s="113"/>
      <c r="JMB3853" s="114"/>
      <c r="JMC3853" s="114"/>
      <c r="JMD3853" s="113"/>
      <c r="JME3853" s="118"/>
      <c r="JMF3853" s="117"/>
      <c r="JMG3853" s="114"/>
      <c r="JMH3853" s="114"/>
      <c r="JMI3853" s="114"/>
      <c r="JMJ3853" s="114"/>
      <c r="JMK3853" s="114"/>
      <c r="JML3853" s="114"/>
      <c r="JMM3853" s="114"/>
      <c r="JMN3853" s="114"/>
      <c r="JMO3853" s="114"/>
      <c r="JMP3853" s="114"/>
      <c r="JMQ3853" s="116"/>
      <c r="JMR3853" s="114"/>
      <c r="JMS3853" s="115"/>
      <c r="JMT3853" s="115"/>
      <c r="JMU3853" s="115"/>
      <c r="JMV3853" s="113"/>
      <c r="JMW3853" s="114"/>
      <c r="JMX3853" s="114"/>
      <c r="JMY3853" s="113"/>
      <c r="JMZ3853" s="118"/>
      <c r="JNA3853" s="117"/>
      <c r="JNB3853" s="114"/>
      <c r="JNC3853" s="114"/>
      <c r="JND3853" s="114"/>
      <c r="JNE3853" s="114"/>
      <c r="JNF3853" s="114"/>
      <c r="JNG3853" s="114"/>
      <c r="JNH3853" s="114"/>
      <c r="JNI3853" s="114"/>
      <c r="JNJ3853" s="114"/>
      <c r="JNK3853" s="114"/>
      <c r="JNL3853" s="116"/>
      <c r="JNM3853" s="114"/>
      <c r="JNN3853" s="115"/>
      <c r="JNO3853" s="115"/>
      <c r="JNP3853" s="115"/>
      <c r="JNQ3853" s="113"/>
      <c r="JNR3853" s="114"/>
      <c r="JNS3853" s="114"/>
      <c r="JNT3853" s="113"/>
      <c r="JNU3853" s="118"/>
      <c r="JNV3853" s="117"/>
      <c r="JNW3853" s="114"/>
      <c r="JNX3853" s="114"/>
      <c r="JNY3853" s="114"/>
      <c r="JNZ3853" s="114"/>
      <c r="JOA3853" s="114"/>
      <c r="JOB3853" s="114"/>
      <c r="JOC3853" s="114"/>
      <c r="JOD3853" s="114"/>
      <c r="JOE3853" s="114"/>
      <c r="JOF3853" s="114"/>
      <c r="JOG3853" s="116"/>
      <c r="JOH3853" s="114"/>
      <c r="JOI3853" s="115"/>
      <c r="JOJ3853" s="115"/>
      <c r="JOK3853" s="115"/>
      <c r="JOL3853" s="113"/>
      <c r="JOM3853" s="114"/>
      <c r="JON3853" s="114"/>
      <c r="JOO3853" s="113"/>
      <c r="JOP3853" s="118"/>
      <c r="JOQ3853" s="117"/>
      <c r="JOR3853" s="114"/>
      <c r="JOS3853" s="114"/>
      <c r="JOT3853" s="114"/>
      <c r="JOU3853" s="114"/>
      <c r="JOV3853" s="114"/>
      <c r="JOW3853" s="114"/>
      <c r="JOX3853" s="114"/>
      <c r="JOY3853" s="114"/>
      <c r="JOZ3853" s="114"/>
      <c r="JPA3853" s="114"/>
      <c r="JPB3853" s="116"/>
      <c r="JPC3853" s="114"/>
      <c r="JPD3853" s="115"/>
      <c r="JPE3853" s="115"/>
      <c r="JPF3853" s="115"/>
      <c r="JPG3853" s="113"/>
      <c r="JPH3853" s="114"/>
      <c r="JPI3853" s="114"/>
      <c r="JPJ3853" s="113"/>
      <c r="JPK3853" s="118"/>
      <c r="JPL3853" s="117"/>
      <c r="JPM3853" s="114"/>
      <c r="JPN3853" s="114"/>
      <c r="JPO3853" s="114"/>
      <c r="JPP3853" s="114"/>
      <c r="JPQ3853" s="114"/>
      <c r="JPR3853" s="114"/>
      <c r="JPS3853" s="114"/>
      <c r="JPT3853" s="114"/>
      <c r="JPU3853" s="114"/>
      <c r="JPV3853" s="114"/>
      <c r="JPW3853" s="116"/>
      <c r="JPX3853" s="114"/>
      <c r="JPY3853" s="115"/>
      <c r="JPZ3853" s="115"/>
      <c r="JQA3853" s="115"/>
      <c r="JQB3853" s="113"/>
      <c r="JQC3853" s="114"/>
      <c r="JQD3853" s="114"/>
      <c r="JQE3853" s="113"/>
      <c r="JQF3853" s="118"/>
      <c r="JQG3853" s="117"/>
      <c r="JQH3853" s="114"/>
      <c r="JQI3853" s="114"/>
      <c r="JQJ3853" s="114"/>
      <c r="JQK3853" s="114"/>
      <c r="JQL3853" s="114"/>
      <c r="JQM3853" s="114"/>
      <c r="JQN3853" s="114"/>
      <c r="JQO3853" s="114"/>
      <c r="JQP3853" s="114"/>
      <c r="JQQ3853" s="114"/>
      <c r="JQR3853" s="116"/>
      <c r="JQS3853" s="114"/>
      <c r="JQT3853" s="115"/>
      <c r="JQU3853" s="115"/>
      <c r="JQV3853" s="115"/>
      <c r="JQW3853" s="113"/>
      <c r="JQX3853" s="114"/>
      <c r="JQY3853" s="114"/>
      <c r="JQZ3853" s="113"/>
      <c r="JRA3853" s="118"/>
      <c r="JRB3853" s="117"/>
      <c r="JRC3853" s="114"/>
      <c r="JRD3853" s="114"/>
      <c r="JRE3853" s="114"/>
      <c r="JRF3853" s="114"/>
      <c r="JRG3853" s="114"/>
      <c r="JRH3853" s="114"/>
      <c r="JRI3853" s="114"/>
      <c r="JRJ3853" s="114"/>
      <c r="JRK3853" s="114"/>
      <c r="JRL3853" s="114"/>
      <c r="JRM3853" s="116"/>
      <c r="JRN3853" s="114"/>
      <c r="JRO3853" s="115"/>
      <c r="JRP3853" s="115"/>
      <c r="JRQ3853" s="115"/>
      <c r="JRR3853" s="113"/>
      <c r="JRS3853" s="114"/>
      <c r="JRT3853" s="114"/>
      <c r="JRU3853" s="115"/>
      <c r="JRV3853" s="115"/>
      <c r="JRW3853" s="113"/>
      <c r="JRX3853" s="114"/>
      <c r="JRY3853" s="114"/>
      <c r="JRZ3853" s="113"/>
      <c r="JSA3853" s="118"/>
      <c r="JSB3853" s="117"/>
      <c r="JSC3853" s="114"/>
      <c r="JSD3853" s="114"/>
      <c r="JSE3853" s="114"/>
      <c r="JSF3853" s="114"/>
      <c r="JSG3853" s="114"/>
      <c r="JSH3853" s="114"/>
      <c r="JSI3853" s="114"/>
      <c r="JSJ3853" s="114"/>
      <c r="JSK3853" s="114"/>
      <c r="JSL3853" s="114"/>
      <c r="JSM3853" s="116"/>
      <c r="JSN3853" s="114"/>
      <c r="JSO3853" s="115"/>
      <c r="JSP3853" s="115"/>
      <c r="JSQ3853" s="115"/>
      <c r="JSR3853" s="113"/>
      <c r="JSS3853" s="114"/>
      <c r="JST3853" s="114"/>
      <c r="JSU3853" s="113"/>
      <c r="JSV3853" s="118"/>
      <c r="JSW3853" s="117"/>
      <c r="JSX3853" s="114"/>
      <c r="JSY3853" s="114"/>
      <c r="JSZ3853" s="114"/>
      <c r="JTA3853" s="114"/>
      <c r="JTB3853" s="114"/>
      <c r="JTC3853" s="114"/>
      <c r="JTD3853" s="114"/>
      <c r="JTE3853" s="114"/>
      <c r="JTF3853" s="114"/>
      <c r="JTG3853" s="114"/>
      <c r="JTH3853" s="116"/>
      <c r="JTI3853" s="114"/>
      <c r="JTJ3853" s="115"/>
      <c r="JTK3853" s="115"/>
      <c r="JTL3853" s="115"/>
      <c r="JTM3853" s="113"/>
      <c r="JTN3853" s="114"/>
      <c r="JTO3853" s="114"/>
      <c r="JTP3853" s="113"/>
      <c r="JTQ3853" s="118"/>
      <c r="JTR3853" s="117"/>
      <c r="JTS3853" s="114"/>
      <c r="JTT3853" s="114"/>
      <c r="JTU3853" s="114"/>
      <c r="JTV3853" s="114"/>
      <c r="JTW3853" s="114"/>
      <c r="JTX3853" s="114"/>
      <c r="JTY3853" s="114"/>
      <c r="JTZ3853" s="114"/>
      <c r="JUA3853" s="114"/>
      <c r="JUB3853" s="114"/>
      <c r="JUC3853" s="116"/>
      <c r="JUD3853" s="114"/>
      <c r="JUE3853" s="115"/>
      <c r="JUF3853" s="115"/>
      <c r="JUG3853" s="115"/>
      <c r="JUH3853" s="113"/>
      <c r="JUI3853" s="114"/>
      <c r="JUJ3853" s="114"/>
      <c r="JUK3853" s="113"/>
      <c r="JUL3853" s="118"/>
      <c r="JUM3853" s="117"/>
      <c r="JUN3853" s="114"/>
      <c r="JUO3853" s="114"/>
      <c r="JUP3853" s="114"/>
      <c r="JUQ3853" s="114"/>
      <c r="JUR3853" s="114"/>
      <c r="JUS3853" s="114"/>
      <c r="JUT3853" s="114"/>
      <c r="JUU3853" s="114"/>
      <c r="JUV3853" s="114"/>
      <c r="JUW3853" s="114"/>
      <c r="JUX3853" s="116"/>
      <c r="JUY3853" s="114"/>
      <c r="JUZ3853" s="115"/>
      <c r="JVA3853" s="115"/>
      <c r="JVB3853" s="115"/>
      <c r="JVC3853" s="113"/>
      <c r="JVD3853" s="114"/>
      <c r="JVE3853" s="114"/>
      <c r="JVF3853" s="113"/>
      <c r="JVG3853" s="118"/>
      <c r="JVH3853" s="117"/>
      <c r="JVI3853" s="114"/>
      <c r="JVJ3853" s="114"/>
      <c r="JVK3853" s="114"/>
      <c r="JVL3853" s="114"/>
      <c r="JVM3853" s="114"/>
      <c r="JVN3853" s="114"/>
      <c r="JVO3853" s="114"/>
      <c r="JVP3853" s="114"/>
      <c r="JVQ3853" s="114"/>
      <c r="JVR3853" s="114"/>
      <c r="JVS3853" s="116"/>
      <c r="JVT3853" s="114"/>
      <c r="JVU3853" s="115"/>
      <c r="JVV3853" s="115"/>
      <c r="JVW3853" s="115"/>
      <c r="JVX3853" s="113"/>
      <c r="JVY3853" s="114"/>
      <c r="JVZ3853" s="114"/>
      <c r="JWA3853" s="113"/>
      <c r="JWB3853" s="118"/>
      <c r="JWC3853" s="117"/>
      <c r="JWD3853" s="114"/>
      <c r="JWE3853" s="114"/>
      <c r="JWF3853" s="114"/>
      <c r="JWG3853" s="114"/>
      <c r="JWH3853" s="114"/>
      <c r="JWI3853" s="114"/>
      <c r="JWJ3853" s="114"/>
      <c r="JWK3853" s="114"/>
      <c r="JWL3853" s="114"/>
      <c r="JWM3853" s="114"/>
      <c r="JWN3853" s="116"/>
      <c r="JWO3853" s="114"/>
      <c r="JWP3853" s="115"/>
      <c r="JWQ3853" s="115"/>
      <c r="JWR3853" s="115"/>
      <c r="JWS3853" s="113"/>
      <c r="JWT3853" s="114"/>
      <c r="JWU3853" s="114"/>
      <c r="JWV3853" s="113"/>
      <c r="JWW3853" s="118"/>
      <c r="JWX3853" s="117"/>
      <c r="JWY3853" s="114"/>
      <c r="JWZ3853" s="114"/>
      <c r="JXA3853" s="114"/>
      <c r="JXB3853" s="114"/>
      <c r="JXC3853" s="114"/>
      <c r="JXD3853" s="114"/>
      <c r="JXE3853" s="114"/>
      <c r="JXF3853" s="114"/>
      <c r="JXG3853" s="114"/>
      <c r="JXH3853" s="114"/>
      <c r="JXI3853" s="116"/>
      <c r="JXJ3853" s="114"/>
      <c r="JXK3853" s="115"/>
      <c r="JXL3853" s="115"/>
      <c r="JXM3853" s="115"/>
      <c r="JXN3853" s="113"/>
      <c r="JXO3853" s="114"/>
      <c r="JXP3853" s="114"/>
      <c r="JXQ3853" s="113"/>
      <c r="JXR3853" s="118"/>
      <c r="JXS3853" s="117"/>
      <c r="JXT3853" s="114"/>
      <c r="JXU3853" s="114"/>
      <c r="JXV3853" s="114"/>
      <c r="JXW3853" s="114"/>
      <c r="JXX3853" s="114"/>
      <c r="JXY3853" s="114"/>
      <c r="JXZ3853" s="114"/>
      <c r="JYA3853" s="114"/>
      <c r="JYB3853" s="114"/>
      <c r="JYC3853" s="114"/>
      <c r="JYD3853" s="116"/>
      <c r="JYE3853" s="114"/>
      <c r="JYF3853" s="115"/>
      <c r="JYG3853" s="115"/>
      <c r="JYH3853" s="115"/>
      <c r="JYI3853" s="113"/>
      <c r="JYJ3853" s="114"/>
      <c r="JYK3853" s="114"/>
      <c r="JYL3853" s="113"/>
      <c r="JYM3853" s="118"/>
      <c r="JYN3853" s="117"/>
      <c r="JYO3853" s="114"/>
      <c r="JYP3853" s="114"/>
      <c r="JYQ3853" s="114"/>
      <c r="JYR3853" s="114"/>
      <c r="JYS3853" s="114"/>
      <c r="JYT3853" s="114"/>
      <c r="JYU3853" s="114"/>
      <c r="JYV3853" s="114"/>
      <c r="JYW3853" s="114"/>
      <c r="JYX3853" s="114"/>
      <c r="JYY3853" s="116"/>
      <c r="JYZ3853" s="114"/>
      <c r="JZA3853" s="115"/>
      <c r="JZB3853" s="115"/>
      <c r="JZC3853" s="115"/>
      <c r="JZD3853" s="113"/>
      <c r="JZE3853" s="114"/>
      <c r="JZF3853" s="114"/>
      <c r="JZG3853" s="113"/>
      <c r="JZH3853" s="118"/>
      <c r="JZI3853" s="117"/>
      <c r="JZJ3853" s="114"/>
      <c r="JZK3853" s="114"/>
      <c r="JZL3853" s="114"/>
      <c r="JZM3853" s="114"/>
      <c r="JZN3853" s="114"/>
      <c r="JZO3853" s="114"/>
      <c r="JZP3853" s="114"/>
      <c r="JZQ3853" s="114"/>
      <c r="JZR3853" s="114"/>
      <c r="JZS3853" s="114"/>
      <c r="JZT3853" s="116"/>
      <c r="JZU3853" s="114"/>
      <c r="JZV3853" s="115"/>
      <c r="JZW3853" s="115"/>
      <c r="JZX3853" s="115"/>
      <c r="JZY3853" s="113"/>
      <c r="JZZ3853" s="114"/>
      <c r="KAA3853" s="114"/>
      <c r="KAB3853" s="113"/>
      <c r="KAC3853" s="118"/>
      <c r="KAD3853" s="117"/>
      <c r="KAE3853" s="114"/>
      <c r="KAF3853" s="114"/>
      <c r="KAG3853" s="114"/>
      <c r="KAH3853" s="114"/>
      <c r="KAI3853" s="114"/>
      <c r="KAJ3853" s="114"/>
      <c r="KAK3853" s="114"/>
      <c r="KAL3853" s="114"/>
      <c r="KAM3853" s="114"/>
      <c r="KAN3853" s="114"/>
      <c r="KAO3853" s="116"/>
      <c r="KAP3853" s="114"/>
      <c r="KAQ3853" s="115"/>
      <c r="KAR3853" s="115"/>
      <c r="KAS3853" s="115"/>
      <c r="KAT3853" s="113"/>
      <c r="KAU3853" s="114"/>
      <c r="KAV3853" s="114"/>
      <c r="KAW3853" s="113"/>
      <c r="KAX3853" s="118"/>
      <c r="KAY3853" s="117"/>
      <c r="KAZ3853" s="114"/>
      <c r="KBA3853" s="114"/>
      <c r="KBB3853" s="114"/>
      <c r="KBC3853" s="114"/>
      <c r="KBD3853" s="114"/>
      <c r="KBE3853" s="114"/>
      <c r="KBF3853" s="114"/>
      <c r="KBG3853" s="114"/>
      <c r="KBH3853" s="114"/>
      <c r="KBI3853" s="114"/>
      <c r="KBJ3853" s="116"/>
      <c r="KBK3853" s="114"/>
      <c r="KBL3853" s="115"/>
      <c r="KBM3853" s="115"/>
      <c r="KBN3853" s="115"/>
      <c r="KBO3853" s="113"/>
      <c r="KBP3853" s="114"/>
      <c r="KBQ3853" s="114"/>
      <c r="KBR3853" s="113"/>
      <c r="KBS3853" s="118"/>
      <c r="KBT3853" s="117"/>
      <c r="KBU3853" s="114"/>
      <c r="KBV3853" s="114"/>
      <c r="KBW3853" s="114"/>
      <c r="KBX3853" s="114"/>
      <c r="KBY3853" s="114"/>
      <c r="KBZ3853" s="114"/>
      <c r="KCA3853" s="114"/>
      <c r="KCB3853" s="114"/>
      <c r="KCC3853" s="114"/>
      <c r="KCD3853" s="114"/>
      <c r="KCE3853" s="116"/>
      <c r="KCF3853" s="114"/>
      <c r="KCG3853" s="115"/>
      <c r="KCH3853" s="115"/>
      <c r="KCI3853" s="115"/>
      <c r="KCJ3853" s="113"/>
      <c r="KCK3853" s="114"/>
      <c r="KCL3853" s="114"/>
      <c r="KCM3853" s="113"/>
      <c r="KCN3853" s="118"/>
      <c r="KCO3853" s="117"/>
      <c r="KCP3853" s="114"/>
      <c r="KCQ3853" s="114"/>
      <c r="KCR3853" s="114"/>
      <c r="KCS3853" s="114"/>
      <c r="KCT3853" s="114"/>
      <c r="KCU3853" s="114"/>
      <c r="KCV3853" s="114"/>
      <c r="KCW3853" s="114"/>
      <c r="KCX3853" s="114"/>
      <c r="KCY3853" s="114"/>
      <c r="KCZ3853" s="116"/>
      <c r="KDA3853" s="114"/>
      <c r="KDB3853" s="115"/>
      <c r="KDC3853" s="115"/>
      <c r="KDD3853" s="115"/>
      <c r="KDE3853" s="113"/>
      <c r="KDF3853" s="114"/>
      <c r="KDG3853" s="114"/>
      <c r="KDH3853" s="113"/>
      <c r="KDI3853" s="118"/>
      <c r="KDJ3853" s="117"/>
      <c r="KDK3853" s="114"/>
      <c r="KDL3853" s="114"/>
      <c r="KDM3853" s="114"/>
      <c r="KDN3853" s="114"/>
      <c r="KDO3853" s="114"/>
      <c r="KDP3853" s="114"/>
      <c r="KDQ3853" s="114"/>
      <c r="KDR3853" s="114"/>
      <c r="KDS3853" s="114"/>
      <c r="KDT3853" s="114"/>
      <c r="KDU3853" s="116"/>
      <c r="KDV3853" s="114"/>
      <c r="KDW3853" s="115"/>
      <c r="KDX3853" s="115"/>
      <c r="KDY3853" s="115"/>
      <c r="KDZ3853" s="113"/>
      <c r="KEA3853" s="114"/>
      <c r="KEB3853" s="114"/>
      <c r="KEC3853" s="113"/>
      <c r="KED3853" s="118"/>
      <c r="KEE3853" s="117"/>
      <c r="KEF3853" s="114"/>
      <c r="KEG3853" s="114"/>
      <c r="KEH3853" s="114"/>
      <c r="KEI3853" s="114"/>
      <c r="KEJ3853" s="114"/>
      <c r="KEK3853" s="114"/>
      <c r="KEL3853" s="114"/>
      <c r="KEM3853" s="114"/>
      <c r="KEN3853" s="114"/>
      <c r="KEO3853" s="114"/>
      <c r="KEP3853" s="116"/>
      <c r="KEQ3853" s="114"/>
      <c r="KER3853" s="115"/>
      <c r="KES3853" s="115"/>
      <c r="KET3853" s="115"/>
      <c r="KEU3853" s="113"/>
      <c r="KEV3853" s="114"/>
      <c r="KEW3853" s="114"/>
      <c r="KEX3853" s="113"/>
      <c r="KEY3853" s="118"/>
      <c r="KEZ3853" s="117"/>
      <c r="KFA3853" s="114"/>
      <c r="KFB3853" s="114"/>
      <c r="KFC3853" s="114"/>
      <c r="KFD3853" s="114"/>
      <c r="KFE3853" s="114"/>
      <c r="KFF3853" s="114"/>
      <c r="KFG3853" s="114"/>
      <c r="KFH3853" s="114"/>
      <c r="KFI3853" s="114"/>
      <c r="KFJ3853" s="114"/>
      <c r="KFK3853" s="116"/>
      <c r="KFL3853" s="114"/>
      <c r="KFM3853" s="115"/>
      <c r="KFN3853" s="115"/>
      <c r="KFO3853" s="115"/>
      <c r="KFP3853" s="113"/>
      <c r="KFQ3853" s="114"/>
      <c r="KFR3853" s="114"/>
      <c r="KFS3853" s="113"/>
      <c r="KFT3853" s="118"/>
      <c r="KFU3853" s="117"/>
      <c r="KFV3853" s="114"/>
      <c r="KFW3853" s="114"/>
      <c r="KFX3853" s="114"/>
      <c r="KFY3853" s="114"/>
      <c r="KFZ3853" s="114"/>
      <c r="KGA3853" s="114"/>
      <c r="KGB3853" s="114"/>
      <c r="KGC3853" s="114"/>
      <c r="KGD3853" s="114"/>
      <c r="KGE3853" s="114"/>
      <c r="KGF3853" s="116"/>
      <c r="KGG3853" s="114"/>
      <c r="KGH3853" s="115"/>
      <c r="KGI3853" s="115"/>
      <c r="KGJ3853" s="115"/>
      <c r="KGK3853" s="113"/>
      <c r="KGL3853" s="114"/>
      <c r="KGM3853" s="114"/>
      <c r="KGN3853" s="113"/>
      <c r="KGO3853" s="118"/>
      <c r="KGP3853" s="117"/>
      <c r="KGQ3853" s="114"/>
      <c r="KGR3853" s="114"/>
      <c r="KGS3853" s="114"/>
      <c r="KGT3853" s="114"/>
      <c r="KGU3853" s="114"/>
      <c r="KGV3853" s="114"/>
      <c r="KGW3853" s="114"/>
      <c r="KGX3853" s="114"/>
      <c r="KGY3853" s="114"/>
      <c r="KGZ3853" s="114"/>
      <c r="KHA3853" s="116"/>
      <c r="KHB3853" s="114"/>
      <c r="KHC3853" s="115"/>
      <c r="KHD3853" s="115"/>
      <c r="KHE3853" s="115"/>
      <c r="KHF3853" s="113"/>
      <c r="KHG3853" s="114"/>
      <c r="KHH3853" s="114"/>
      <c r="KHI3853" s="113"/>
      <c r="KHJ3853" s="118"/>
      <c r="KHK3853" s="117"/>
      <c r="KHL3853" s="114"/>
      <c r="KHM3853" s="114"/>
      <c r="KHN3853" s="114"/>
      <c r="KHO3853" s="114"/>
      <c r="KHP3853" s="114"/>
      <c r="KHQ3853" s="114"/>
      <c r="KHR3853" s="114"/>
      <c r="KHS3853" s="114"/>
      <c r="KHT3853" s="114"/>
      <c r="KHU3853" s="114"/>
      <c r="KHV3853" s="116"/>
      <c r="KHW3853" s="114"/>
      <c r="KHX3853" s="115"/>
      <c r="KHY3853" s="115"/>
      <c r="KHZ3853" s="115"/>
      <c r="KIA3853" s="113"/>
      <c r="KIB3853" s="114"/>
      <c r="KIC3853" s="114"/>
      <c r="KID3853" s="113"/>
      <c r="KIE3853" s="118"/>
      <c r="KIF3853" s="117"/>
      <c r="KIG3853" s="114"/>
      <c r="KIH3853" s="114"/>
      <c r="KII3853" s="114"/>
      <c r="KIJ3853" s="114"/>
      <c r="KIK3853" s="114"/>
      <c r="KIL3853" s="114"/>
      <c r="KIM3853" s="114"/>
      <c r="KIN3853" s="114"/>
      <c r="KIO3853" s="114"/>
      <c r="KIP3853" s="114"/>
      <c r="KIQ3853" s="116"/>
      <c r="KIR3853" s="114"/>
      <c r="KIS3853" s="115"/>
      <c r="KIT3853" s="115"/>
      <c r="KIU3853" s="115"/>
      <c r="KIV3853" s="113"/>
      <c r="KIW3853" s="114"/>
      <c r="KIX3853" s="114"/>
      <c r="KIY3853" s="113"/>
      <c r="KIZ3853" s="118"/>
      <c r="KJA3853" s="117"/>
      <c r="KJB3853" s="114"/>
      <c r="KJC3853" s="114"/>
      <c r="KJD3853" s="114"/>
      <c r="KJE3853" s="114"/>
      <c r="KJF3853" s="114"/>
      <c r="KJG3853" s="114"/>
      <c r="KJH3853" s="114"/>
      <c r="KJI3853" s="114"/>
      <c r="KJJ3853" s="114"/>
      <c r="KJK3853" s="114"/>
      <c r="KJL3853" s="116"/>
      <c r="KJM3853" s="114"/>
      <c r="KJN3853" s="115"/>
      <c r="KJO3853" s="115"/>
      <c r="KJP3853" s="115"/>
      <c r="KJQ3853" s="113"/>
      <c r="KJR3853" s="114"/>
      <c r="KJS3853" s="114"/>
      <c r="KJT3853" s="113"/>
      <c r="KJU3853" s="118"/>
      <c r="KJV3853" s="117"/>
      <c r="KJW3853" s="114"/>
      <c r="KJX3853" s="114"/>
      <c r="KJY3853" s="114"/>
      <c r="KJZ3853" s="114"/>
      <c r="KKA3853" s="114"/>
      <c r="KKB3853" s="114"/>
      <c r="KKC3853" s="114"/>
      <c r="KKD3853" s="114"/>
      <c r="KKE3853" s="114"/>
      <c r="KKF3853" s="114"/>
      <c r="KKG3853" s="116"/>
      <c r="KKH3853" s="114"/>
      <c r="KKI3853" s="115"/>
      <c r="KKJ3853" s="115"/>
      <c r="KKK3853" s="115"/>
      <c r="KKL3853" s="113"/>
      <c r="KKM3853" s="114"/>
      <c r="KKN3853" s="114"/>
      <c r="KKO3853" s="113"/>
      <c r="KKP3853" s="118"/>
      <c r="KKQ3853" s="117"/>
      <c r="KKR3853" s="114"/>
      <c r="KKS3853" s="114"/>
      <c r="KKT3853" s="114"/>
      <c r="KKU3853" s="114"/>
      <c r="KKV3853" s="114"/>
      <c r="KKW3853" s="114"/>
      <c r="KKX3853" s="114"/>
      <c r="KKY3853" s="114"/>
      <c r="KKZ3853" s="114"/>
      <c r="KLA3853" s="114"/>
      <c r="KLB3853" s="116"/>
      <c r="KLC3853" s="114"/>
      <c r="KLD3853" s="115"/>
      <c r="KLE3853" s="115"/>
      <c r="KLF3853" s="115"/>
      <c r="KLG3853" s="113"/>
      <c r="KLH3853" s="114"/>
      <c r="KLI3853" s="114"/>
      <c r="KLJ3853" s="113"/>
      <c r="KLK3853" s="118"/>
      <c r="KLL3853" s="117"/>
      <c r="KLM3853" s="114"/>
      <c r="KLN3853" s="114"/>
      <c r="KLO3853" s="114"/>
      <c r="KLP3853" s="114"/>
      <c r="KLQ3853" s="114"/>
      <c r="KLR3853" s="114"/>
      <c r="KLS3853" s="114"/>
      <c r="KLT3853" s="114"/>
      <c r="KLU3853" s="114"/>
      <c r="KLV3853" s="114"/>
      <c r="KLW3853" s="116"/>
      <c r="KLX3853" s="114"/>
      <c r="KLY3853" s="115"/>
      <c r="KLZ3853" s="115"/>
      <c r="KMA3853" s="115"/>
      <c r="KMB3853" s="113"/>
      <c r="KMC3853" s="114"/>
      <c r="KMD3853" s="114"/>
      <c r="KME3853" s="113"/>
      <c r="KMF3853" s="118"/>
      <c r="KMG3853" s="117"/>
      <c r="KMH3853" s="114"/>
      <c r="KMI3853" s="114"/>
      <c r="KMJ3853" s="114"/>
      <c r="KMK3853" s="114"/>
      <c r="KML3853" s="114"/>
      <c r="KMM3853" s="114"/>
      <c r="KMN3853" s="114"/>
      <c r="KMO3853" s="114"/>
      <c r="KMP3853" s="114"/>
      <c r="KMQ3853" s="114"/>
      <c r="KMR3853" s="116"/>
      <c r="KMS3853" s="114"/>
      <c r="KMT3853" s="115"/>
      <c r="KMU3853" s="115"/>
      <c r="KMV3853" s="115"/>
      <c r="KMW3853" s="113"/>
      <c r="KMX3853" s="114"/>
      <c r="KMY3853" s="114"/>
      <c r="KMZ3853" s="113"/>
      <c r="KNA3853" s="118"/>
      <c r="KNB3853" s="117"/>
      <c r="KNC3853" s="114"/>
      <c r="KND3853" s="114"/>
      <c r="KNE3853" s="114"/>
      <c r="KNF3853" s="114"/>
      <c r="KNG3853" s="114"/>
      <c r="KNH3853" s="114"/>
      <c r="KNI3853" s="114"/>
      <c r="KNJ3853" s="114"/>
      <c r="KNK3853" s="114"/>
      <c r="KNL3853" s="114"/>
      <c r="KNM3853" s="116"/>
      <c r="KNN3853" s="114"/>
      <c r="KNO3853" s="115"/>
      <c r="KNP3853" s="115"/>
      <c r="KNQ3853" s="115"/>
      <c r="KNR3853" s="113"/>
      <c r="KNS3853" s="114"/>
      <c r="KNT3853" s="114"/>
      <c r="KNU3853" s="113"/>
      <c r="KNV3853" s="118"/>
      <c r="KNW3853" s="117"/>
      <c r="KNX3853" s="114"/>
      <c r="KNY3853" s="114"/>
      <c r="KNZ3853" s="114"/>
      <c r="KOA3853" s="114"/>
      <c r="KOB3853" s="114"/>
      <c r="KOC3853" s="114"/>
      <c r="KOD3853" s="114"/>
      <c r="KOE3853" s="114"/>
      <c r="KOF3853" s="114"/>
      <c r="KOG3853" s="114"/>
      <c r="KOH3853" s="116"/>
      <c r="KOI3853" s="114"/>
      <c r="KOJ3853" s="115"/>
      <c r="KOK3853" s="115"/>
      <c r="KOL3853" s="115"/>
      <c r="KOM3853" s="113"/>
      <c r="KON3853" s="114"/>
      <c r="KOO3853" s="114"/>
      <c r="KOP3853" s="113"/>
      <c r="KOQ3853" s="118"/>
      <c r="KOR3853" s="117"/>
      <c r="KOS3853" s="114"/>
      <c r="KOT3853" s="114"/>
      <c r="KOU3853" s="114"/>
      <c r="KOV3853" s="114"/>
      <c r="KOW3853" s="114"/>
      <c r="KOX3853" s="114"/>
      <c r="KOY3853" s="114"/>
      <c r="KOZ3853" s="114"/>
      <c r="KPA3853" s="114"/>
      <c r="KPB3853" s="114"/>
      <c r="KPC3853" s="116"/>
      <c r="KPD3853" s="114"/>
      <c r="KPE3853" s="115"/>
      <c r="KPF3853" s="115"/>
      <c r="KPG3853" s="115"/>
      <c r="KPH3853" s="113"/>
      <c r="KPI3853" s="114"/>
      <c r="KPJ3853" s="114"/>
      <c r="KPK3853" s="113"/>
      <c r="KPL3853" s="118"/>
      <c r="KPM3853" s="117"/>
      <c r="KPN3853" s="114"/>
      <c r="KPO3853" s="114"/>
      <c r="KPP3853" s="114"/>
      <c r="KPQ3853" s="114"/>
      <c r="KPR3853" s="114"/>
      <c r="KPS3853" s="114"/>
      <c r="KPT3853" s="114"/>
      <c r="KPU3853" s="114"/>
      <c r="KPV3853" s="114"/>
      <c r="KPW3853" s="114"/>
      <c r="KPX3853" s="116"/>
      <c r="KPY3853" s="114"/>
      <c r="KPZ3853" s="115"/>
      <c r="KQA3853" s="115"/>
      <c r="KQB3853" s="115"/>
      <c r="KQC3853" s="113"/>
      <c r="KQD3853" s="114"/>
      <c r="KQE3853" s="114"/>
      <c r="KQF3853" s="113"/>
      <c r="KQG3853" s="118"/>
      <c r="KQH3853" s="117"/>
      <c r="KQI3853" s="114"/>
      <c r="KQJ3853" s="114"/>
      <c r="KQK3853" s="114"/>
      <c r="KQL3853" s="114"/>
      <c r="KQM3853" s="114"/>
      <c r="KQN3853" s="114"/>
      <c r="KQO3853" s="114"/>
      <c r="KQP3853" s="114"/>
      <c r="KQQ3853" s="114"/>
      <c r="KQR3853" s="114"/>
      <c r="KQS3853" s="116"/>
      <c r="KQT3853" s="114"/>
      <c r="KQU3853" s="115"/>
      <c r="KQV3853" s="115"/>
      <c r="KQW3853" s="115"/>
      <c r="KQX3853" s="113"/>
      <c r="KQY3853" s="114"/>
      <c r="KQZ3853" s="114"/>
      <c r="KRA3853" s="113"/>
      <c r="KRB3853" s="118"/>
      <c r="KRC3853" s="117"/>
      <c r="KRD3853" s="114"/>
      <c r="KRE3853" s="114"/>
      <c r="KRF3853" s="114"/>
      <c r="KRG3853" s="114"/>
      <c r="KRH3853" s="114"/>
      <c r="KRI3853" s="114"/>
      <c r="KRJ3853" s="114"/>
      <c r="KRK3853" s="114"/>
      <c r="KRL3853" s="114"/>
      <c r="KRM3853" s="114"/>
      <c r="KRN3853" s="116"/>
      <c r="KRO3853" s="114"/>
      <c r="KRP3853" s="115"/>
      <c r="KRQ3853" s="115"/>
      <c r="KRR3853" s="115"/>
      <c r="KRS3853" s="113"/>
      <c r="KRT3853" s="114"/>
      <c r="KRU3853" s="114"/>
      <c r="KRV3853" s="113"/>
      <c r="KRW3853" s="118"/>
      <c r="KRX3853" s="117"/>
      <c r="KRY3853" s="114"/>
      <c r="KRZ3853" s="114"/>
      <c r="KSA3853" s="114"/>
      <c r="KSB3853" s="114"/>
      <c r="KSC3853" s="114"/>
      <c r="KSD3853" s="114"/>
      <c r="KSE3853" s="114"/>
      <c r="KSF3853" s="114"/>
      <c r="KSG3853" s="114"/>
      <c r="KSH3853" s="114"/>
      <c r="KSI3853" s="116"/>
      <c r="KSJ3853" s="114"/>
      <c r="KSK3853" s="115"/>
      <c r="KSL3853" s="115"/>
      <c r="KSM3853" s="115"/>
      <c r="KSN3853" s="113"/>
      <c r="KSO3853" s="114"/>
      <c r="KSP3853" s="114"/>
      <c r="KSQ3853" s="113"/>
      <c r="KSR3853" s="118"/>
      <c r="KSS3853" s="117"/>
      <c r="KST3853" s="114"/>
      <c r="KSU3853" s="114"/>
      <c r="KSV3853" s="114"/>
      <c r="KSW3853" s="114"/>
      <c r="KSX3853" s="114"/>
      <c r="KSY3853" s="114"/>
      <c r="KSZ3853" s="114"/>
      <c r="KTA3853" s="114"/>
      <c r="KTB3853" s="114"/>
      <c r="KTC3853" s="114"/>
      <c r="KTD3853" s="116"/>
      <c r="KTE3853" s="114"/>
      <c r="KTF3853" s="115"/>
      <c r="KTG3853" s="115"/>
      <c r="KTH3853" s="115"/>
      <c r="KTI3853" s="113"/>
      <c r="KTJ3853" s="114"/>
      <c r="KTK3853" s="114"/>
      <c r="KTL3853" s="113"/>
      <c r="KTM3853" s="118"/>
      <c r="KTN3853" s="117"/>
      <c r="KTO3853" s="114"/>
      <c r="KTP3853" s="114"/>
      <c r="KTQ3853" s="114"/>
      <c r="KTR3853" s="114"/>
      <c r="KTS3853" s="114"/>
      <c r="KTT3853" s="114"/>
      <c r="KTU3853" s="114"/>
      <c r="KTV3853" s="114"/>
      <c r="KTW3853" s="114"/>
      <c r="KTX3853" s="114"/>
      <c r="KTY3853" s="116"/>
      <c r="KTZ3853" s="114"/>
      <c r="KUA3853" s="115"/>
      <c r="KUB3853" s="115"/>
      <c r="KUC3853" s="115"/>
      <c r="KUD3853" s="113"/>
      <c r="KUE3853" s="114"/>
      <c r="KUF3853" s="114"/>
      <c r="KUG3853" s="113"/>
      <c r="KUH3853" s="118"/>
      <c r="KUI3853" s="117"/>
      <c r="KUJ3853" s="114"/>
      <c r="KUK3853" s="114"/>
      <c r="KUL3853" s="114"/>
      <c r="KUM3853" s="114"/>
      <c r="KUN3853" s="114"/>
      <c r="KUO3853" s="114"/>
      <c r="KUP3853" s="114"/>
      <c r="KUQ3853" s="114"/>
      <c r="KUR3853" s="114"/>
      <c r="KUS3853" s="114"/>
      <c r="KUT3853" s="116"/>
      <c r="KUU3853" s="114"/>
      <c r="KUV3853" s="115"/>
      <c r="KUW3853" s="115"/>
      <c r="KUX3853" s="115"/>
      <c r="KUY3853" s="113"/>
      <c r="KUZ3853" s="114"/>
      <c r="KVA3853" s="114"/>
      <c r="KVB3853" s="113"/>
      <c r="KVC3853" s="118"/>
      <c r="KVD3853" s="117"/>
      <c r="KVE3853" s="114"/>
      <c r="KVF3853" s="114"/>
      <c r="KVG3853" s="114"/>
      <c r="KVH3853" s="114"/>
      <c r="KVI3853" s="114"/>
      <c r="KVJ3853" s="114"/>
      <c r="KVK3853" s="114"/>
      <c r="KVL3853" s="114"/>
      <c r="KVM3853" s="114"/>
      <c r="KVN3853" s="114"/>
      <c r="KVO3853" s="116"/>
      <c r="KVP3853" s="114"/>
      <c r="KVQ3853" s="115"/>
      <c r="KVR3853" s="115"/>
      <c r="KVS3853" s="115"/>
      <c r="KVT3853" s="113"/>
      <c r="KVU3853" s="114"/>
      <c r="KVV3853" s="114"/>
      <c r="KVW3853" s="113"/>
      <c r="KVX3853" s="118"/>
      <c r="KVY3853" s="117"/>
      <c r="KVZ3853" s="114"/>
      <c r="KWA3853" s="114"/>
      <c r="KWB3853" s="114"/>
      <c r="KWC3853" s="114"/>
      <c r="KWD3853" s="114"/>
      <c r="KWE3853" s="114"/>
      <c r="KWF3853" s="114"/>
      <c r="KWG3853" s="114"/>
      <c r="KWH3853" s="114"/>
      <c r="KWI3853" s="114"/>
      <c r="KWJ3853" s="116"/>
      <c r="KWK3853" s="114"/>
      <c r="KWL3853" s="115"/>
      <c r="KWM3853" s="115"/>
      <c r="KWN3853" s="115"/>
      <c r="KWO3853" s="113"/>
      <c r="KWP3853" s="114"/>
      <c r="KWQ3853" s="114"/>
      <c r="KWR3853" s="113"/>
      <c r="KWS3853" s="118"/>
      <c r="KWT3853" s="117"/>
      <c r="KWU3853" s="114"/>
      <c r="KWV3853" s="114"/>
      <c r="KWW3853" s="114"/>
      <c r="KWX3853" s="114"/>
      <c r="KWY3853" s="114"/>
      <c r="KWZ3853" s="114"/>
      <c r="KXA3853" s="114"/>
      <c r="KXB3853" s="114"/>
      <c r="KXC3853" s="114"/>
      <c r="KXD3853" s="114"/>
      <c r="KXE3853" s="116"/>
      <c r="KXF3853" s="114"/>
      <c r="KXG3853" s="115"/>
      <c r="KXH3853" s="115"/>
      <c r="KXI3853" s="115"/>
      <c r="KXJ3853" s="113"/>
      <c r="KXK3853" s="114"/>
      <c r="KXL3853" s="114"/>
      <c r="KXM3853" s="113"/>
      <c r="KXN3853" s="118"/>
      <c r="KXO3853" s="117"/>
      <c r="KXP3853" s="114"/>
      <c r="KXQ3853" s="114"/>
      <c r="KXR3853" s="114"/>
      <c r="KXS3853" s="114"/>
      <c r="KXT3853" s="114"/>
      <c r="KXU3853" s="114"/>
      <c r="KXV3853" s="114"/>
      <c r="KXW3853" s="114"/>
      <c r="KXX3853" s="114"/>
      <c r="KXY3853" s="114"/>
      <c r="KXZ3853" s="116"/>
      <c r="KYA3853" s="114"/>
      <c r="KYB3853" s="115"/>
      <c r="KYC3853" s="115"/>
      <c r="KYD3853" s="115"/>
      <c r="KYE3853" s="113"/>
      <c r="KYF3853" s="114"/>
      <c r="KYG3853" s="114"/>
      <c r="KYH3853" s="113"/>
      <c r="KYI3853" s="118"/>
      <c r="KYJ3853" s="117"/>
      <c r="KYK3853" s="114"/>
      <c r="KYL3853" s="114"/>
      <c r="KYM3853" s="114"/>
      <c r="KYN3853" s="114"/>
      <c r="KYO3853" s="114"/>
      <c r="KYP3853" s="114"/>
      <c r="KYQ3853" s="114"/>
      <c r="KYR3853" s="114"/>
      <c r="KYS3853" s="114"/>
      <c r="KYT3853" s="114"/>
      <c r="KYU3853" s="116"/>
      <c r="KYV3853" s="114"/>
      <c r="KYW3853" s="115"/>
      <c r="KYX3853" s="115"/>
      <c r="KYY3853" s="115"/>
      <c r="KYZ3853" s="113"/>
      <c r="KZA3853" s="114"/>
      <c r="KZB3853" s="114"/>
      <c r="KZC3853" s="113"/>
      <c r="KZD3853" s="118"/>
      <c r="KZE3853" s="117"/>
      <c r="KZF3853" s="114"/>
      <c r="KZG3853" s="114"/>
      <c r="KZH3853" s="114"/>
      <c r="KZI3853" s="114"/>
      <c r="KZJ3853" s="114"/>
      <c r="KZK3853" s="114"/>
      <c r="KZL3853" s="114"/>
      <c r="KZM3853" s="114"/>
      <c r="KZN3853" s="114"/>
      <c r="KZO3853" s="114"/>
      <c r="KZP3853" s="116"/>
      <c r="KZQ3853" s="114"/>
      <c r="KZR3853" s="115"/>
      <c r="KZS3853" s="115"/>
      <c r="KZT3853" s="115"/>
      <c r="KZU3853" s="113"/>
      <c r="KZV3853" s="114"/>
      <c r="KZW3853" s="114"/>
      <c r="KZX3853" s="113"/>
      <c r="KZY3853" s="118"/>
      <c r="KZZ3853" s="117"/>
      <c r="LAA3853" s="114"/>
      <c r="LAB3853" s="114"/>
      <c r="LAC3853" s="114"/>
      <c r="LAD3853" s="114"/>
      <c r="LAE3853" s="114"/>
      <c r="LAF3853" s="114"/>
      <c r="LAG3853" s="114"/>
      <c r="LAH3853" s="114"/>
      <c r="LAI3853" s="114"/>
      <c r="LAJ3853" s="114"/>
      <c r="LAK3853" s="116"/>
      <c r="LAL3853" s="114"/>
      <c r="LAM3853" s="115"/>
      <c r="LAN3853" s="115"/>
      <c r="LAO3853" s="115"/>
      <c r="LAP3853" s="113"/>
      <c r="LAQ3853" s="114"/>
      <c r="LAR3853" s="114"/>
      <c r="LAS3853" s="113"/>
      <c r="LAT3853" s="118"/>
      <c r="LAU3853" s="117"/>
      <c r="LAV3853" s="114"/>
      <c r="LAW3853" s="114"/>
      <c r="LAX3853" s="114"/>
      <c r="LAY3853" s="114"/>
      <c r="LAZ3853" s="114"/>
      <c r="LBA3853" s="114"/>
      <c r="LBB3853" s="114"/>
      <c r="LBC3853" s="114"/>
      <c r="LBD3853" s="114"/>
      <c r="LBE3853" s="114"/>
      <c r="LBF3853" s="116"/>
      <c r="LBG3853" s="114"/>
      <c r="LBH3853" s="115"/>
      <c r="LBI3853" s="115"/>
      <c r="LBJ3853" s="115"/>
      <c r="LBK3853" s="113"/>
      <c r="LBL3853" s="114"/>
      <c r="LBM3853" s="114"/>
      <c r="LBN3853" s="113"/>
      <c r="LBO3853" s="118"/>
      <c r="LBP3853" s="117"/>
      <c r="LBQ3853" s="114"/>
      <c r="LBR3853" s="114"/>
      <c r="LBS3853" s="114"/>
      <c r="LBT3853" s="114"/>
      <c r="LBU3853" s="114"/>
      <c r="LBV3853" s="114"/>
      <c r="LBW3853" s="114"/>
      <c r="LBX3853" s="114"/>
      <c r="LBY3853" s="114"/>
      <c r="LBZ3853" s="114"/>
      <c r="LCA3853" s="116"/>
      <c r="LCB3853" s="114"/>
      <c r="LCC3853" s="115"/>
      <c r="LCD3853" s="115"/>
      <c r="LCE3853" s="115"/>
      <c r="LCF3853" s="113"/>
      <c r="LCG3853" s="114"/>
      <c r="LCH3853" s="114"/>
      <c r="LCI3853" s="113"/>
      <c r="LCJ3853" s="118"/>
      <c r="LCK3853" s="117"/>
      <c r="LCL3853" s="114"/>
      <c r="LCM3853" s="114"/>
      <c r="LCN3853" s="114"/>
      <c r="LCO3853" s="114"/>
      <c r="LCP3853" s="114"/>
      <c r="LCQ3853" s="114"/>
      <c r="LCR3853" s="114"/>
      <c r="LCS3853" s="114"/>
      <c r="LCT3853" s="114"/>
      <c r="LCU3853" s="114"/>
      <c r="LCV3853" s="116"/>
      <c r="LCW3853" s="114"/>
      <c r="LCX3853" s="115"/>
      <c r="LCY3853" s="115"/>
      <c r="LCZ3853" s="115"/>
      <c r="LDA3853" s="113"/>
      <c r="LDB3853" s="114"/>
      <c r="LDC3853" s="114"/>
      <c r="LDD3853" s="113"/>
      <c r="LDE3853" s="118"/>
      <c r="LDF3853" s="117"/>
      <c r="LDG3853" s="114"/>
      <c r="LDH3853" s="114"/>
      <c r="LDI3853" s="114"/>
      <c r="LDJ3853" s="114"/>
      <c r="LDK3853" s="114"/>
      <c r="LDL3853" s="114"/>
      <c r="LDM3853" s="114"/>
      <c r="LDN3853" s="114"/>
      <c r="LDO3853" s="114"/>
      <c r="LDP3853" s="114"/>
      <c r="LDQ3853" s="116"/>
      <c r="LDR3853" s="114"/>
      <c r="LDS3853" s="115"/>
      <c r="LDT3853" s="115"/>
      <c r="LDU3853" s="115"/>
      <c r="LDV3853" s="113"/>
      <c r="LDW3853" s="114"/>
      <c r="LDX3853" s="114"/>
      <c r="LDY3853" s="113"/>
      <c r="LDZ3853" s="118"/>
      <c r="LEA3853" s="117"/>
      <c r="LEB3853" s="114"/>
      <c r="LEC3853" s="114"/>
      <c r="LED3853" s="114"/>
      <c r="LEE3853" s="114"/>
      <c r="LEF3853" s="114"/>
      <c r="LEG3853" s="114"/>
      <c r="LEH3853" s="114"/>
      <c r="LEI3853" s="114"/>
      <c r="LEJ3853" s="114"/>
      <c r="LEK3853" s="114"/>
      <c r="LEL3853" s="116"/>
      <c r="LEM3853" s="114"/>
      <c r="LEN3853" s="115"/>
      <c r="LEO3853" s="115"/>
      <c r="LEP3853" s="115"/>
      <c r="LEQ3853" s="113"/>
      <c r="LER3853" s="114"/>
      <c r="LES3853" s="114"/>
      <c r="LET3853" s="113"/>
      <c r="LEU3853" s="118"/>
      <c r="LEV3853" s="117"/>
      <c r="LEW3853" s="114"/>
      <c r="LEX3853" s="114"/>
      <c r="LEY3853" s="114"/>
      <c r="LEZ3853" s="114"/>
      <c r="LFA3853" s="114"/>
      <c r="LFB3853" s="114"/>
      <c r="LFC3853" s="114"/>
      <c r="LFD3853" s="114"/>
      <c r="LFE3853" s="114"/>
      <c r="LFF3853" s="114"/>
      <c r="LFG3853" s="116"/>
      <c r="LFH3853" s="114"/>
      <c r="LFI3853" s="115"/>
      <c r="LFJ3853" s="115"/>
      <c r="LFK3853" s="115"/>
      <c r="LFL3853" s="113"/>
      <c r="LFM3853" s="114"/>
      <c r="LFN3853" s="114"/>
      <c r="LFO3853" s="113"/>
      <c r="LFP3853" s="118"/>
      <c r="LFQ3853" s="117"/>
      <c r="LFR3853" s="114"/>
      <c r="LFS3853" s="114"/>
      <c r="LFT3853" s="114"/>
      <c r="LFU3853" s="114"/>
      <c r="LFV3853" s="114"/>
      <c r="LFW3853" s="114"/>
      <c r="LFX3853" s="114"/>
      <c r="LFY3853" s="114"/>
      <c r="LFZ3853" s="114"/>
      <c r="LGA3853" s="114"/>
      <c r="LGB3853" s="116"/>
      <c r="LGC3853" s="114"/>
      <c r="LGD3853" s="115"/>
      <c r="LGE3853" s="115"/>
      <c r="LGF3853" s="115"/>
      <c r="LGG3853" s="113"/>
      <c r="LGH3853" s="114"/>
      <c r="LGI3853" s="114"/>
      <c r="LGJ3853" s="113"/>
      <c r="LGK3853" s="118"/>
      <c r="LGL3853" s="117"/>
      <c r="LGM3853" s="114"/>
      <c r="LGN3853" s="114"/>
      <c r="LGO3853" s="114"/>
      <c r="LGP3853" s="114"/>
      <c r="LGQ3853" s="114"/>
      <c r="LGR3853" s="114"/>
      <c r="LGS3853" s="114"/>
      <c r="LGT3853" s="114"/>
      <c r="LGU3853" s="114"/>
      <c r="LGV3853" s="114"/>
      <c r="LGW3853" s="116"/>
      <c r="LGX3853" s="114"/>
      <c r="LGY3853" s="115"/>
      <c r="LGZ3853" s="115"/>
      <c r="LHA3853" s="115"/>
      <c r="LHB3853" s="113"/>
      <c r="LHC3853" s="114"/>
      <c r="LHD3853" s="114"/>
      <c r="LHE3853" s="113"/>
      <c r="LHF3853" s="118"/>
      <c r="LHG3853" s="117"/>
      <c r="LHH3853" s="114"/>
      <c r="LHI3853" s="114"/>
      <c r="LHJ3853" s="114"/>
      <c r="LHK3853" s="114"/>
      <c r="LHL3853" s="114"/>
      <c r="LHM3853" s="114"/>
      <c r="LHN3853" s="114"/>
      <c r="LHO3853" s="114"/>
      <c r="LHP3853" s="114"/>
      <c r="LHQ3853" s="114"/>
      <c r="LHR3853" s="116"/>
      <c r="LHS3853" s="114"/>
      <c r="LHT3853" s="115"/>
      <c r="LHU3853" s="115"/>
      <c r="LHV3853" s="115"/>
      <c r="LHW3853" s="113"/>
      <c r="LHX3853" s="114"/>
      <c r="LHY3853" s="114"/>
      <c r="LHZ3853" s="113"/>
      <c r="LIA3853" s="118"/>
      <c r="LIB3853" s="117"/>
      <c r="LIC3853" s="114"/>
      <c r="LID3853" s="114"/>
      <c r="LIE3853" s="114"/>
      <c r="LIF3853" s="114"/>
      <c r="LIG3853" s="114"/>
      <c r="LIH3853" s="114"/>
      <c r="LII3853" s="114"/>
      <c r="LIJ3853" s="114"/>
      <c r="LIK3853" s="114"/>
      <c r="LIL3853" s="114"/>
      <c r="LIM3853" s="116"/>
      <c r="LIN3853" s="114"/>
      <c r="LIO3853" s="115"/>
      <c r="LIP3853" s="115"/>
      <c r="LIQ3853" s="115"/>
      <c r="LIR3853" s="113"/>
      <c r="LIS3853" s="114"/>
      <c r="LIT3853" s="114"/>
      <c r="LIU3853" s="113"/>
      <c r="LIV3853" s="118"/>
      <c r="LIW3853" s="117"/>
      <c r="LIX3853" s="114"/>
      <c r="LIY3853" s="114"/>
      <c r="LIZ3853" s="114"/>
      <c r="LJA3853" s="114"/>
      <c r="LJB3853" s="114"/>
      <c r="LJC3853" s="114"/>
      <c r="LJD3853" s="114"/>
      <c r="LJE3853" s="114"/>
      <c r="LJF3853" s="114"/>
      <c r="LJG3853" s="114"/>
      <c r="LJH3853" s="116"/>
      <c r="LJI3853" s="114"/>
      <c r="LJJ3853" s="115"/>
      <c r="LJK3853" s="115"/>
      <c r="LJL3853" s="115"/>
      <c r="LJM3853" s="113"/>
      <c r="LJN3853" s="114"/>
      <c r="LJO3853" s="114"/>
      <c r="LJP3853" s="113"/>
      <c r="LJQ3853" s="118"/>
      <c r="LJR3853" s="117"/>
      <c r="LJS3853" s="114"/>
      <c r="LJT3853" s="114"/>
      <c r="LJU3853" s="114"/>
      <c r="LJV3853" s="114"/>
      <c r="LJW3853" s="114"/>
      <c r="LJX3853" s="114"/>
      <c r="LJY3853" s="114"/>
      <c r="LJZ3853" s="114"/>
      <c r="LKA3853" s="114"/>
      <c r="LKB3853" s="114"/>
      <c r="LKC3853" s="116"/>
      <c r="LKD3853" s="114"/>
      <c r="LKE3853" s="115"/>
      <c r="LKF3853" s="115"/>
      <c r="LKG3853" s="115"/>
      <c r="LKH3853" s="113"/>
      <c r="LKI3853" s="114"/>
      <c r="LKJ3853" s="114"/>
      <c r="LKK3853" s="113"/>
      <c r="LKL3853" s="118"/>
      <c r="LKM3853" s="117"/>
      <c r="LKN3853" s="114"/>
      <c r="LKO3853" s="114"/>
      <c r="LKP3853" s="114"/>
      <c r="LKQ3853" s="114"/>
      <c r="LKR3853" s="114"/>
      <c r="LKS3853" s="114"/>
      <c r="LKT3853" s="114"/>
      <c r="LKU3853" s="114"/>
      <c r="LKV3853" s="114"/>
      <c r="LKW3853" s="114"/>
      <c r="LKX3853" s="116"/>
      <c r="LKY3853" s="114"/>
      <c r="LKZ3853" s="115"/>
      <c r="LLA3853" s="115"/>
      <c r="LLB3853" s="115"/>
      <c r="LLC3853" s="113"/>
      <c r="LLD3853" s="114"/>
      <c r="LLE3853" s="114"/>
      <c r="LLF3853" s="113"/>
      <c r="LLG3853" s="118"/>
      <c r="LLH3853" s="117"/>
      <c r="LLI3853" s="114"/>
      <c r="LLJ3853" s="114"/>
      <c r="LLK3853" s="114"/>
      <c r="LLL3853" s="114"/>
      <c r="LLM3853" s="114"/>
      <c r="LLN3853" s="114"/>
      <c r="LLO3853" s="114"/>
      <c r="LLP3853" s="114"/>
      <c r="LLQ3853" s="114"/>
      <c r="LLR3853" s="114"/>
      <c r="LLS3853" s="116"/>
      <c r="LLT3853" s="114"/>
      <c r="LLU3853" s="115"/>
      <c r="LLV3853" s="115"/>
      <c r="LLW3853" s="115"/>
      <c r="LLX3853" s="113"/>
      <c r="LLY3853" s="114"/>
      <c r="LLZ3853" s="114"/>
      <c r="LMA3853" s="113"/>
      <c r="LMB3853" s="118"/>
      <c r="LMC3853" s="117"/>
      <c r="LMD3853" s="114"/>
      <c r="LME3853" s="114"/>
      <c r="LMF3853" s="114"/>
      <c r="LMG3853" s="114"/>
      <c r="LMH3853" s="114"/>
      <c r="LMI3853" s="114"/>
      <c r="LMJ3853" s="114"/>
      <c r="LMK3853" s="114"/>
      <c r="LML3853" s="114"/>
      <c r="LMM3853" s="114"/>
      <c r="LMN3853" s="116"/>
      <c r="LMO3853" s="114"/>
      <c r="LMP3853" s="115"/>
      <c r="LMQ3853" s="115"/>
      <c r="LMR3853" s="115"/>
      <c r="LMS3853" s="113"/>
      <c r="LMT3853" s="114"/>
      <c r="LMU3853" s="114"/>
      <c r="LMV3853" s="113"/>
      <c r="LMW3853" s="118"/>
      <c r="LMX3853" s="117"/>
      <c r="LMY3853" s="114"/>
      <c r="LMZ3853" s="114"/>
      <c r="LNA3853" s="114"/>
      <c r="LNB3853" s="114"/>
      <c r="LNC3853" s="114"/>
      <c r="LND3853" s="114"/>
      <c r="LNE3853" s="114"/>
      <c r="LNF3853" s="114"/>
      <c r="LNG3853" s="114"/>
      <c r="LNH3853" s="114"/>
      <c r="LNI3853" s="116"/>
      <c r="LNJ3853" s="114"/>
      <c r="LNK3853" s="115"/>
      <c r="LNL3853" s="115"/>
      <c r="LNM3853" s="115"/>
      <c r="LNN3853" s="113"/>
      <c r="LNO3853" s="114"/>
      <c r="LNP3853" s="114"/>
      <c r="LNQ3853" s="113"/>
      <c r="LNR3853" s="118"/>
      <c r="LNS3853" s="117"/>
      <c r="LNT3853" s="114"/>
      <c r="LNU3853" s="114"/>
      <c r="LNV3853" s="114"/>
      <c r="LNW3853" s="114"/>
      <c r="LNX3853" s="114"/>
      <c r="LNY3853" s="114"/>
      <c r="LNZ3853" s="114"/>
      <c r="LOA3853" s="114"/>
      <c r="LOB3853" s="114"/>
      <c r="LOC3853" s="114"/>
      <c r="LOD3853" s="116"/>
      <c r="LOE3853" s="114"/>
      <c r="LOF3853" s="115"/>
      <c r="LOG3853" s="115"/>
      <c r="LOH3853" s="115"/>
      <c r="LOI3853" s="113"/>
      <c r="LOJ3853" s="114"/>
      <c r="LOK3853" s="114"/>
      <c r="LOL3853" s="113"/>
      <c r="LOM3853" s="118"/>
      <c r="LON3853" s="117"/>
      <c r="LOO3853" s="114"/>
      <c r="LOP3853" s="114"/>
      <c r="LOQ3853" s="114"/>
      <c r="LOR3853" s="114"/>
      <c r="LOS3853" s="114"/>
      <c r="LOT3853" s="114"/>
      <c r="LOU3853" s="114"/>
      <c r="LOV3853" s="114"/>
      <c r="LOW3853" s="114"/>
      <c r="LOX3853" s="114"/>
      <c r="LOY3853" s="116"/>
      <c r="LOZ3853" s="114"/>
      <c r="LPA3853" s="115"/>
      <c r="LPB3853" s="115"/>
      <c r="LPC3853" s="115"/>
      <c r="LPD3853" s="113"/>
      <c r="LPE3853" s="114"/>
      <c r="LPF3853" s="114"/>
      <c r="LPG3853" s="113"/>
      <c r="LPH3853" s="118"/>
      <c r="LPI3853" s="117"/>
      <c r="LPJ3853" s="114"/>
      <c r="LPK3853" s="114"/>
      <c r="LPL3853" s="114"/>
      <c r="LPM3853" s="114"/>
      <c r="LPN3853" s="114"/>
      <c r="LPO3853" s="114"/>
      <c r="LPP3853" s="114"/>
      <c r="LPQ3853" s="114"/>
      <c r="LPR3853" s="114"/>
      <c r="LPS3853" s="114"/>
      <c r="LPT3853" s="116"/>
      <c r="LPU3853" s="114"/>
      <c r="LPV3853" s="115"/>
      <c r="LPW3853" s="115"/>
      <c r="LPX3853" s="115"/>
      <c r="LPY3853" s="113"/>
      <c r="LPZ3853" s="114"/>
      <c r="LQA3853" s="114"/>
      <c r="LQB3853" s="113"/>
      <c r="LQC3853" s="118"/>
      <c r="LQD3853" s="117"/>
      <c r="LQE3853" s="114"/>
      <c r="LQF3853" s="114"/>
      <c r="LQG3853" s="114"/>
      <c r="LQH3853" s="114"/>
      <c r="LQI3853" s="114"/>
      <c r="LQJ3853" s="114"/>
      <c r="LQK3853" s="114"/>
      <c r="LQL3853" s="114"/>
      <c r="LQM3853" s="114"/>
      <c r="LQN3853" s="114"/>
      <c r="LQO3853" s="116"/>
      <c r="LQP3853" s="114"/>
      <c r="LQQ3853" s="115"/>
      <c r="LQR3853" s="115"/>
      <c r="LQS3853" s="115"/>
      <c r="LQT3853" s="113"/>
      <c r="LQU3853" s="114"/>
      <c r="LQV3853" s="114"/>
      <c r="LQW3853" s="113"/>
      <c r="LQX3853" s="118"/>
      <c r="LQY3853" s="117"/>
      <c r="LQZ3853" s="114"/>
      <c r="LRA3853" s="114"/>
      <c r="LRB3853" s="114"/>
      <c r="LRC3853" s="114"/>
      <c r="LRD3853" s="114"/>
      <c r="LRE3853" s="114"/>
      <c r="LRF3853" s="114"/>
      <c r="LRG3853" s="114"/>
      <c r="LRH3853" s="114"/>
      <c r="LRI3853" s="114"/>
      <c r="LRJ3853" s="116"/>
      <c r="LRK3853" s="114"/>
      <c r="LRL3853" s="115"/>
      <c r="LRM3853" s="115"/>
      <c r="LRN3853" s="115"/>
      <c r="LRO3853" s="113"/>
      <c r="LRP3853" s="114"/>
      <c r="LRQ3853" s="114"/>
      <c r="LRR3853" s="113"/>
      <c r="LRS3853" s="118"/>
      <c r="LRT3853" s="117"/>
      <c r="LRU3853" s="114"/>
      <c r="LRV3853" s="114"/>
      <c r="LRW3853" s="114"/>
      <c r="LRX3853" s="114"/>
      <c r="LRY3853" s="114"/>
      <c r="LRZ3853" s="114"/>
      <c r="LSA3853" s="114"/>
      <c r="LSB3853" s="114"/>
      <c r="LSC3853" s="114"/>
      <c r="LSD3853" s="114"/>
      <c r="LSE3853" s="116"/>
      <c r="LSF3853" s="114"/>
      <c r="LSG3853" s="115"/>
      <c r="LSH3853" s="115"/>
      <c r="LSI3853" s="115"/>
      <c r="LSJ3853" s="113"/>
      <c r="LSK3853" s="114"/>
      <c r="LSL3853" s="114"/>
      <c r="LSM3853" s="113"/>
      <c r="LSN3853" s="118"/>
      <c r="LSO3853" s="117"/>
      <c r="LSP3853" s="114"/>
      <c r="LSQ3853" s="114"/>
      <c r="LSR3853" s="114"/>
      <c r="LSS3853" s="114"/>
      <c r="LST3853" s="114"/>
      <c r="LSU3853" s="114"/>
      <c r="LSV3853" s="114"/>
      <c r="LSW3853" s="114"/>
      <c r="LSX3853" s="114"/>
      <c r="LSY3853" s="114"/>
      <c r="LSZ3853" s="116"/>
      <c r="LTA3853" s="114"/>
      <c r="LTB3853" s="115"/>
      <c r="LTC3853" s="115"/>
      <c r="LTD3853" s="115"/>
      <c r="LTE3853" s="113"/>
      <c r="LTF3853" s="114"/>
      <c r="LTG3853" s="114"/>
      <c r="LTH3853" s="113"/>
      <c r="LTI3853" s="118"/>
      <c r="LTJ3853" s="117"/>
      <c r="LTK3853" s="114"/>
      <c r="LTL3853" s="114"/>
      <c r="LTM3853" s="114"/>
      <c r="LTN3853" s="114"/>
      <c r="LTO3853" s="114"/>
      <c r="LTP3853" s="114"/>
      <c r="LTQ3853" s="114"/>
      <c r="LTR3853" s="114"/>
      <c r="LTS3853" s="114"/>
      <c r="LTT3853" s="114"/>
      <c r="LTU3853" s="116"/>
      <c r="LTV3853" s="114"/>
      <c r="LTW3853" s="115"/>
      <c r="LTX3853" s="115"/>
      <c r="LTY3853" s="115"/>
      <c r="LTZ3853" s="113"/>
      <c r="LUA3853" s="114"/>
      <c r="LUB3853" s="114"/>
      <c r="LUC3853" s="113"/>
      <c r="LUD3853" s="118"/>
      <c r="LUE3853" s="117"/>
      <c r="LUF3853" s="114"/>
      <c r="LUG3853" s="114"/>
      <c r="LUH3853" s="114"/>
      <c r="LUI3853" s="114"/>
      <c r="LUJ3853" s="114"/>
      <c r="LUK3853" s="114"/>
      <c r="LUL3853" s="114"/>
      <c r="LUM3853" s="114"/>
      <c r="LUN3853" s="114"/>
      <c r="LUO3853" s="114"/>
      <c r="LUP3853" s="116"/>
      <c r="LUQ3853" s="114"/>
      <c r="LUR3853" s="115"/>
      <c r="LUS3853" s="115"/>
      <c r="LUT3853" s="115"/>
      <c r="LUU3853" s="113"/>
      <c r="LUV3853" s="114"/>
      <c r="LUW3853" s="114"/>
      <c r="LUX3853" s="113"/>
      <c r="LUY3853" s="118"/>
      <c r="LUZ3853" s="117"/>
      <c r="LVA3853" s="114"/>
      <c r="LVB3853" s="114"/>
      <c r="LVC3853" s="114"/>
      <c r="LVD3853" s="114"/>
      <c r="LVE3853" s="114"/>
      <c r="LVF3853" s="114"/>
      <c r="LVG3853" s="114"/>
      <c r="LVH3853" s="114"/>
      <c r="LVI3853" s="114"/>
      <c r="LVJ3853" s="114"/>
      <c r="LVK3853" s="116"/>
      <c r="LVL3853" s="114"/>
      <c r="LVM3853" s="115"/>
      <c r="LVN3853" s="115"/>
      <c r="LVO3853" s="115"/>
      <c r="LVP3853" s="113"/>
      <c r="LVQ3853" s="114"/>
      <c r="LVR3853" s="114"/>
      <c r="LVS3853" s="113"/>
      <c r="LVT3853" s="118"/>
      <c r="LVU3853" s="117"/>
      <c r="LVV3853" s="114"/>
      <c r="LVW3853" s="114"/>
      <c r="LVX3853" s="114"/>
      <c r="LVY3853" s="114"/>
      <c r="LVZ3853" s="114"/>
      <c r="LWA3853" s="114"/>
      <c r="LWB3853" s="114"/>
      <c r="LWC3853" s="114"/>
      <c r="LWD3853" s="114"/>
      <c r="LWE3853" s="114"/>
      <c r="LWF3853" s="116"/>
      <c r="LWG3853" s="114"/>
      <c r="LWH3853" s="115"/>
      <c r="LWI3853" s="115"/>
      <c r="LWJ3853" s="115"/>
      <c r="LWK3853" s="113"/>
      <c r="LWL3853" s="114"/>
      <c r="LWM3853" s="114"/>
      <c r="LWN3853" s="113"/>
      <c r="LWO3853" s="118"/>
      <c r="LWP3853" s="117"/>
      <c r="LWQ3853" s="114"/>
      <c r="LWR3853" s="114"/>
      <c r="LWS3853" s="114"/>
      <c r="LWT3853" s="114"/>
      <c r="LWU3853" s="114"/>
      <c r="LWV3853" s="114"/>
      <c r="LWW3853" s="114"/>
      <c r="LWX3853" s="114"/>
      <c r="LWY3853" s="114"/>
      <c r="LWZ3853" s="114"/>
      <c r="LXA3853" s="116"/>
      <c r="LXB3853" s="114"/>
      <c r="LXC3853" s="115"/>
      <c r="LXD3853" s="115"/>
      <c r="LXE3853" s="115"/>
      <c r="LXF3853" s="113"/>
      <c r="LXG3853" s="114"/>
      <c r="LXH3853" s="114"/>
      <c r="LXI3853" s="113"/>
      <c r="LXJ3853" s="118"/>
      <c r="LXK3853" s="117"/>
      <c r="LXL3853" s="114"/>
      <c r="LXM3853" s="114"/>
      <c r="LXN3853" s="114"/>
      <c r="LXO3853" s="114"/>
      <c r="LXP3853" s="114"/>
      <c r="LXQ3853" s="114"/>
      <c r="LXR3853" s="114"/>
      <c r="LXS3853" s="114"/>
      <c r="LXT3853" s="114"/>
      <c r="LXU3853" s="114"/>
      <c r="LXV3853" s="116"/>
      <c r="LXW3853" s="114"/>
      <c r="LXX3853" s="115"/>
      <c r="LXY3853" s="115"/>
      <c r="LXZ3853" s="115"/>
      <c r="LYA3853" s="113"/>
      <c r="LYB3853" s="114"/>
      <c r="LYC3853" s="114"/>
      <c r="LYD3853" s="113"/>
      <c r="LYE3853" s="118"/>
      <c r="LYF3853" s="117"/>
      <c r="LYG3853" s="114"/>
      <c r="LYH3853" s="114"/>
      <c r="LYI3853" s="114"/>
      <c r="LYJ3853" s="114"/>
      <c r="LYK3853" s="114"/>
      <c r="LYL3853" s="114"/>
      <c r="LYM3853" s="114"/>
      <c r="LYN3853" s="114"/>
      <c r="LYO3853" s="114"/>
      <c r="LYP3853" s="114"/>
      <c r="LYQ3853" s="116"/>
      <c r="LYR3853" s="114"/>
      <c r="LYS3853" s="115"/>
      <c r="LYT3853" s="115"/>
      <c r="LYU3853" s="115"/>
      <c r="LYV3853" s="113"/>
      <c r="LYW3853" s="114"/>
      <c r="LYX3853" s="114"/>
      <c r="LYY3853" s="113"/>
      <c r="LYZ3853" s="118"/>
      <c r="LZA3853" s="117"/>
      <c r="LZB3853" s="114"/>
      <c r="LZC3853" s="114"/>
      <c r="LZD3853" s="114"/>
      <c r="LZE3853" s="114"/>
      <c r="LZF3853" s="114"/>
      <c r="LZG3853" s="114"/>
      <c r="LZH3853" s="114"/>
      <c r="LZI3853" s="114"/>
      <c r="LZJ3853" s="114"/>
      <c r="LZK3853" s="114"/>
      <c r="LZL3853" s="116"/>
      <c r="LZM3853" s="114"/>
      <c r="LZN3853" s="115"/>
      <c r="LZO3853" s="115"/>
      <c r="LZP3853" s="115"/>
      <c r="LZQ3853" s="113"/>
      <c r="LZR3853" s="114"/>
      <c r="LZS3853" s="114"/>
      <c r="LZT3853" s="113"/>
      <c r="LZU3853" s="118"/>
      <c r="LZV3853" s="117"/>
      <c r="LZW3853" s="114"/>
      <c r="LZX3853" s="114"/>
      <c r="LZY3853" s="114"/>
      <c r="LZZ3853" s="114"/>
      <c r="MAA3853" s="114"/>
      <c r="MAB3853" s="114"/>
      <c r="MAC3853" s="114"/>
      <c r="MAD3853" s="114"/>
      <c r="MAE3853" s="114"/>
      <c r="MAF3853" s="114"/>
      <c r="MAG3853" s="116"/>
      <c r="MAH3853" s="114"/>
      <c r="MAI3853" s="115"/>
      <c r="MAJ3853" s="115"/>
      <c r="MAK3853" s="115"/>
      <c r="MAL3853" s="113"/>
      <c r="MAM3853" s="114"/>
      <c r="MAN3853" s="114"/>
      <c r="MAO3853" s="113"/>
      <c r="MAP3853" s="118"/>
      <c r="MAQ3853" s="117"/>
      <c r="MAR3853" s="114"/>
      <c r="MAS3853" s="114"/>
      <c r="MAT3853" s="114"/>
      <c r="MAU3853" s="114"/>
      <c r="MAV3853" s="114"/>
      <c r="MAW3853" s="114"/>
      <c r="MAX3853" s="114"/>
      <c r="MAY3853" s="114"/>
      <c r="MAZ3853" s="114"/>
      <c r="MBA3853" s="114"/>
      <c r="MBB3853" s="116"/>
      <c r="MBC3853" s="114"/>
      <c r="MBD3853" s="115"/>
      <c r="MBE3853" s="115"/>
      <c r="MBF3853" s="115"/>
      <c r="MBG3853" s="113"/>
      <c r="MBH3853" s="114"/>
      <c r="MBI3853" s="114"/>
      <c r="MBJ3853" s="113"/>
      <c r="MBK3853" s="118"/>
      <c r="MBL3853" s="117"/>
      <c r="MBM3853" s="114"/>
      <c r="MBN3853" s="114"/>
      <c r="MBO3853" s="114"/>
      <c r="MBP3853" s="114"/>
      <c r="MBQ3853" s="114"/>
      <c r="MBR3853" s="114"/>
      <c r="MBS3853" s="114"/>
      <c r="MBT3853" s="114"/>
      <c r="MBU3853" s="114"/>
      <c r="MBV3853" s="114"/>
      <c r="MBW3853" s="116"/>
      <c r="MBX3853" s="114"/>
      <c r="MBY3853" s="115"/>
      <c r="MBZ3853" s="115"/>
      <c r="MCA3853" s="115"/>
      <c r="MCB3853" s="113"/>
      <c r="MCC3853" s="114"/>
      <c r="MCD3853" s="114"/>
      <c r="MCE3853" s="113"/>
      <c r="MCF3853" s="118"/>
      <c r="MCG3853" s="117"/>
      <c r="MCH3853" s="114"/>
      <c r="MCI3853" s="114"/>
      <c r="MCJ3853" s="114"/>
      <c r="MCK3853" s="114"/>
      <c r="MCL3853" s="114"/>
      <c r="MCM3853" s="114"/>
      <c r="MCN3853" s="114"/>
      <c r="MCO3853" s="114"/>
      <c r="MCP3853" s="114"/>
      <c r="MCQ3853" s="114"/>
      <c r="MCR3853" s="116"/>
      <c r="MCS3853" s="114"/>
      <c r="MCT3853" s="115"/>
      <c r="MCU3853" s="115"/>
      <c r="MCV3853" s="115"/>
      <c r="MCW3853" s="113"/>
      <c r="MCX3853" s="114"/>
      <c r="MCY3853" s="114"/>
      <c r="MCZ3853" s="113"/>
      <c r="MDA3853" s="118"/>
      <c r="MDB3853" s="117"/>
      <c r="MDC3853" s="114"/>
      <c r="MDD3853" s="114"/>
      <c r="MDE3853" s="114"/>
      <c r="MDF3853" s="114"/>
      <c r="MDG3853" s="114"/>
      <c r="MDH3853" s="114"/>
      <c r="MDI3853" s="114"/>
      <c r="MDJ3853" s="114"/>
      <c r="MDK3853" s="114"/>
      <c r="MDL3853" s="114"/>
      <c r="MDM3853" s="116"/>
      <c r="MDN3853" s="114"/>
      <c r="MDO3853" s="115"/>
      <c r="MDP3853" s="115"/>
      <c r="MDQ3853" s="115"/>
      <c r="MDR3853" s="113"/>
      <c r="MDS3853" s="114"/>
      <c r="MDT3853" s="114"/>
      <c r="MDU3853" s="113"/>
      <c r="MDV3853" s="118"/>
      <c r="MDW3853" s="117"/>
      <c r="MDX3853" s="114"/>
      <c r="MDY3853" s="114"/>
      <c r="MDZ3853" s="114"/>
      <c r="MEA3853" s="114"/>
      <c r="MEB3853" s="114"/>
      <c r="MEC3853" s="114"/>
      <c r="MED3853" s="114"/>
      <c r="MEE3853" s="114"/>
      <c r="MEF3853" s="114"/>
      <c r="MEG3853" s="114"/>
      <c r="MEH3853" s="116"/>
      <c r="MEI3853" s="114"/>
      <c r="MEJ3853" s="115"/>
      <c r="MEK3853" s="115"/>
      <c r="MEL3853" s="115"/>
      <c r="MEM3853" s="113"/>
      <c r="MEN3853" s="114"/>
      <c r="MEO3853" s="114"/>
      <c r="MEP3853" s="113"/>
      <c r="MEQ3853" s="118"/>
      <c r="MER3853" s="117"/>
      <c r="MES3853" s="114"/>
      <c r="MET3853" s="114"/>
      <c r="MEU3853" s="114"/>
      <c r="MEV3853" s="114"/>
      <c r="MEW3853" s="114"/>
      <c r="MEX3853" s="114"/>
      <c r="MEY3853" s="114"/>
      <c r="MEZ3853" s="114"/>
      <c r="MFA3853" s="114"/>
      <c r="MFB3853" s="114"/>
      <c r="MFC3853" s="116"/>
      <c r="MFD3853" s="114"/>
      <c r="MFE3853" s="115"/>
      <c r="MFF3853" s="115"/>
      <c r="MFG3853" s="115"/>
      <c r="MFH3853" s="113"/>
      <c r="MFI3853" s="114"/>
      <c r="MFJ3853" s="114"/>
      <c r="MFK3853" s="113"/>
      <c r="MFL3853" s="118"/>
      <c r="MFM3853" s="117"/>
      <c r="MFN3853" s="114"/>
      <c r="MFO3853" s="114"/>
      <c r="MFP3853" s="114"/>
      <c r="MFQ3853" s="114"/>
      <c r="MFR3853" s="114"/>
      <c r="MFS3853" s="114"/>
      <c r="MFT3853" s="114"/>
      <c r="MFU3853" s="114"/>
      <c r="MFV3853" s="114"/>
      <c r="MFW3853" s="114"/>
      <c r="MFX3853" s="116"/>
      <c r="MFY3853" s="114"/>
      <c r="MFZ3853" s="115"/>
      <c r="MGA3853" s="115"/>
      <c r="MGB3853" s="115"/>
      <c r="MGC3853" s="113"/>
      <c r="MGD3853" s="114"/>
      <c r="MGE3853" s="114"/>
      <c r="MGF3853" s="113"/>
      <c r="MGG3853" s="118"/>
      <c r="MGH3853" s="117"/>
      <c r="MGI3853" s="114"/>
      <c r="MGJ3853" s="114"/>
      <c r="MGK3853" s="114"/>
      <c r="MGL3853" s="114"/>
      <c r="MGM3853" s="114"/>
      <c r="MGN3853" s="114"/>
      <c r="MGO3853" s="114"/>
      <c r="MGP3853" s="114"/>
      <c r="MGQ3853" s="114"/>
      <c r="MGR3853" s="114"/>
      <c r="MGS3853" s="116"/>
      <c r="MGT3853" s="114"/>
      <c r="MGU3853" s="115"/>
      <c r="MGV3853" s="115"/>
      <c r="MGW3853" s="115"/>
      <c r="MGX3853" s="113"/>
      <c r="MGY3853" s="114"/>
      <c r="MGZ3853" s="114"/>
      <c r="MHA3853" s="113"/>
      <c r="MHB3853" s="118"/>
      <c r="MHC3853" s="117"/>
      <c r="MHD3853" s="114"/>
      <c r="MHE3853" s="114"/>
      <c r="MHF3853" s="114"/>
      <c r="MHG3853" s="114"/>
      <c r="MHH3853" s="114"/>
      <c r="MHI3853" s="114"/>
      <c r="MHJ3853" s="114"/>
      <c r="MHK3853" s="114"/>
      <c r="MHL3853" s="114"/>
      <c r="MHM3853" s="114"/>
      <c r="MHN3853" s="116"/>
      <c r="MHO3853" s="114"/>
      <c r="MHP3853" s="115"/>
      <c r="MHQ3853" s="115"/>
      <c r="MHR3853" s="115"/>
      <c r="MHS3853" s="113"/>
      <c r="MHT3853" s="114"/>
      <c r="MHU3853" s="114"/>
      <c r="MHV3853" s="113"/>
      <c r="MHW3853" s="118"/>
      <c r="MHX3853" s="117"/>
      <c r="MHY3853" s="114"/>
      <c r="MHZ3853" s="114"/>
      <c r="MIA3853" s="114"/>
      <c r="MIB3853" s="114"/>
      <c r="MIC3853" s="114"/>
      <c r="MID3853" s="114"/>
      <c r="MIE3853" s="114"/>
      <c r="MIF3853" s="114"/>
      <c r="MIG3853" s="114"/>
      <c r="MIH3853" s="114"/>
      <c r="MII3853" s="116"/>
      <c r="MIJ3853" s="114"/>
      <c r="MIK3853" s="115"/>
      <c r="MIL3853" s="115"/>
      <c r="MIM3853" s="115"/>
      <c r="MIN3853" s="113"/>
      <c r="MIO3853" s="114"/>
      <c r="MIP3853" s="114"/>
      <c r="MIQ3853" s="113"/>
      <c r="MIR3853" s="118"/>
      <c r="MIS3853" s="117"/>
      <c r="MIT3853" s="114"/>
      <c r="MIU3853" s="114"/>
      <c r="MIV3853" s="114"/>
      <c r="MIW3853" s="114"/>
      <c r="MIX3853" s="114"/>
      <c r="MIY3853" s="114"/>
      <c r="MIZ3853" s="114"/>
      <c r="MJA3853" s="114"/>
      <c r="MJB3853" s="114"/>
      <c r="MJC3853" s="114"/>
      <c r="MJD3853" s="116"/>
      <c r="MJE3853" s="114"/>
      <c r="MJF3853" s="115"/>
      <c r="MJG3853" s="115"/>
      <c r="MJH3853" s="115"/>
      <c r="MJI3853" s="113"/>
      <c r="MJJ3853" s="114"/>
      <c r="MJK3853" s="114"/>
      <c r="MJL3853" s="113"/>
      <c r="MJM3853" s="118"/>
      <c r="MJN3853" s="117"/>
      <c r="MJO3853" s="114"/>
      <c r="MJP3853" s="114"/>
      <c r="MJQ3853" s="114"/>
      <c r="MJR3853" s="114"/>
      <c r="MJS3853" s="114"/>
      <c r="MJT3853" s="114"/>
      <c r="MJU3853" s="114"/>
      <c r="MJV3853" s="114"/>
      <c r="MJW3853" s="114"/>
      <c r="MJX3853" s="114"/>
      <c r="MJY3853" s="116"/>
      <c r="MJZ3853" s="114"/>
      <c r="MKA3853" s="115"/>
      <c r="MKB3853" s="115"/>
      <c r="MKC3853" s="115"/>
      <c r="MKD3853" s="113"/>
      <c r="MKE3853" s="114"/>
      <c r="MKF3853" s="114"/>
      <c r="MKG3853" s="113"/>
      <c r="MKH3853" s="118"/>
      <c r="MKI3853" s="117"/>
      <c r="MKJ3853" s="114"/>
      <c r="MKK3853" s="114"/>
      <c r="MKL3853" s="114"/>
      <c r="MKM3853" s="114"/>
      <c r="MKN3853" s="114"/>
      <c r="MKO3853" s="114"/>
      <c r="MKP3853" s="114"/>
      <c r="MKQ3853" s="114"/>
      <c r="MKR3853" s="114"/>
      <c r="MKS3853" s="114"/>
      <c r="MKT3853" s="116"/>
      <c r="MKU3853" s="114"/>
      <c r="MKV3853" s="115"/>
      <c r="MKW3853" s="115"/>
      <c r="MKX3853" s="115"/>
      <c r="MKY3853" s="113"/>
      <c r="MKZ3853" s="114"/>
      <c r="MLA3853" s="114"/>
      <c r="MLB3853" s="113"/>
      <c r="MLC3853" s="118"/>
      <c r="MLD3853" s="117"/>
      <c r="MLE3853" s="114"/>
      <c r="MLF3853" s="114"/>
      <c r="MLG3853" s="114"/>
      <c r="MLH3853" s="114"/>
      <c r="MLI3853" s="114"/>
      <c r="MLJ3853" s="114"/>
      <c r="MLK3853" s="114"/>
      <c r="MLL3853" s="114"/>
      <c r="MLM3853" s="114"/>
      <c r="MLN3853" s="114"/>
      <c r="MLO3853" s="116"/>
      <c r="MLP3853" s="114"/>
      <c r="MLQ3853" s="115"/>
      <c r="MLR3853" s="115"/>
      <c r="MLS3853" s="115"/>
      <c r="MLT3853" s="113"/>
      <c r="MLU3853" s="114"/>
      <c r="MLV3853" s="114"/>
      <c r="MLW3853" s="113"/>
      <c r="MLX3853" s="118"/>
      <c r="MLY3853" s="117"/>
      <c r="MLZ3853" s="114"/>
      <c r="MMA3853" s="114"/>
      <c r="MMB3853" s="114"/>
      <c r="MMC3853" s="114"/>
      <c r="MMD3853" s="114"/>
      <c r="MME3853" s="114"/>
      <c r="MMF3853" s="114"/>
      <c r="MMG3853" s="114"/>
      <c r="MMH3853" s="114"/>
      <c r="MMI3853" s="114"/>
      <c r="MMJ3853" s="116"/>
      <c r="MMK3853" s="114"/>
      <c r="MML3853" s="115"/>
      <c r="MMM3853" s="115"/>
      <c r="MMN3853" s="115"/>
      <c r="MMO3853" s="113"/>
      <c r="MMP3853" s="114"/>
      <c r="MMQ3853" s="114"/>
      <c r="MMR3853" s="113"/>
      <c r="MMS3853" s="118"/>
      <c r="MMT3853" s="117"/>
      <c r="MMU3853" s="114"/>
      <c r="MMV3853" s="114"/>
      <c r="MMW3853" s="114"/>
      <c r="MMX3853" s="114"/>
      <c r="MMY3853" s="114"/>
      <c r="MMZ3853" s="114"/>
      <c r="MNA3853" s="114"/>
      <c r="MNB3853" s="114"/>
      <c r="MNC3853" s="114"/>
      <c r="MND3853" s="114"/>
      <c r="MNE3853" s="116"/>
      <c r="MNF3853" s="114"/>
      <c r="MNG3853" s="115"/>
      <c r="MNH3853" s="115"/>
      <c r="MNI3853" s="115"/>
      <c r="MNJ3853" s="113"/>
      <c r="MNK3853" s="114"/>
      <c r="MNL3853" s="114"/>
      <c r="MNM3853" s="113"/>
      <c r="MNN3853" s="118"/>
      <c r="MNO3853" s="117"/>
      <c r="MNP3853" s="114"/>
      <c r="MNQ3853" s="114"/>
      <c r="MNR3853" s="114"/>
      <c r="MNS3853" s="114"/>
      <c r="MNT3853" s="114"/>
      <c r="MNU3853" s="114"/>
      <c r="MNV3853" s="114"/>
      <c r="MNW3853" s="114"/>
      <c r="MNX3853" s="114"/>
      <c r="MNY3853" s="114"/>
      <c r="MNZ3853" s="116"/>
      <c r="MOA3853" s="114"/>
      <c r="MOB3853" s="115"/>
      <c r="MOC3853" s="115"/>
      <c r="MOD3853" s="115"/>
      <c r="MOE3853" s="113"/>
      <c r="MOF3853" s="114"/>
      <c r="MOG3853" s="114"/>
      <c r="MOH3853" s="113"/>
      <c r="MOI3853" s="118"/>
      <c r="MOJ3853" s="117"/>
      <c r="MOK3853" s="114"/>
      <c r="MOL3853" s="114"/>
      <c r="MOM3853" s="114"/>
      <c r="MON3853" s="114"/>
      <c r="MOO3853" s="114"/>
      <c r="MOP3853" s="114"/>
      <c r="MOQ3853" s="114"/>
      <c r="MOR3853" s="114"/>
      <c r="MOS3853" s="114"/>
      <c r="MOT3853" s="114"/>
      <c r="MOU3853" s="116"/>
      <c r="MOV3853" s="114"/>
      <c r="MOW3853" s="115"/>
      <c r="MOX3853" s="115"/>
      <c r="MOY3853" s="115"/>
      <c r="MOZ3853" s="113"/>
      <c r="MPA3853" s="114"/>
      <c r="MPB3853" s="114"/>
      <c r="MPC3853" s="113"/>
      <c r="MPD3853" s="118"/>
      <c r="MPE3853" s="117"/>
      <c r="MPF3853" s="114"/>
      <c r="MPG3853" s="114"/>
      <c r="MPH3853" s="114"/>
      <c r="MPI3853" s="114"/>
      <c r="MPJ3853" s="114"/>
      <c r="MPK3853" s="114"/>
      <c r="MPL3853" s="114"/>
      <c r="MPM3853" s="114"/>
      <c r="MPN3853" s="114"/>
      <c r="MPO3853" s="114"/>
      <c r="MPP3853" s="116"/>
      <c r="MPQ3853" s="114"/>
      <c r="MPR3853" s="115"/>
      <c r="MPS3853" s="115"/>
      <c r="MPT3853" s="115"/>
      <c r="MPU3853" s="113"/>
      <c r="MPV3853" s="114"/>
      <c r="MPW3853" s="114"/>
      <c r="MPX3853" s="113"/>
      <c r="MPY3853" s="118"/>
      <c r="MPZ3853" s="117"/>
      <c r="MQA3853" s="114"/>
      <c r="MQB3853" s="114"/>
      <c r="MQC3853" s="114"/>
      <c r="MQD3853" s="114"/>
      <c r="MQE3853" s="114"/>
      <c r="MQF3853" s="114"/>
      <c r="MQG3853" s="114"/>
      <c r="MQH3853" s="114"/>
      <c r="MQI3853" s="114"/>
      <c r="MQJ3853" s="114"/>
      <c r="MQK3853" s="116"/>
      <c r="MQL3853" s="114"/>
      <c r="MQM3853" s="115"/>
      <c r="MQN3853" s="115"/>
      <c r="MQO3853" s="115"/>
      <c r="MQP3853" s="113"/>
      <c r="MQQ3853" s="114"/>
      <c r="MQR3853" s="114"/>
      <c r="MQS3853" s="113"/>
      <c r="MQT3853" s="118"/>
      <c r="MQU3853" s="117"/>
      <c r="MQV3853" s="114"/>
      <c r="MQW3853" s="114"/>
      <c r="MQX3853" s="114"/>
      <c r="MQY3853" s="114"/>
      <c r="MQZ3853" s="114"/>
      <c r="MRA3853" s="114"/>
      <c r="MRB3853" s="114"/>
      <c r="MRC3853" s="114"/>
      <c r="MRD3853" s="114"/>
      <c r="MRE3853" s="114"/>
      <c r="MRF3853" s="116"/>
      <c r="MRG3853" s="114"/>
      <c r="MRH3853" s="115"/>
      <c r="MRI3853" s="115"/>
      <c r="MRJ3853" s="115"/>
      <c r="MRK3853" s="113"/>
      <c r="MRL3853" s="114"/>
      <c r="MRM3853" s="114"/>
      <c r="MRN3853" s="113"/>
      <c r="MRO3853" s="118"/>
      <c r="MRP3853" s="117"/>
      <c r="MRQ3853" s="114"/>
      <c r="MRR3853" s="114"/>
      <c r="MRS3853" s="114"/>
      <c r="MRT3853" s="114"/>
      <c r="MRU3853" s="114"/>
      <c r="MRV3853" s="114"/>
      <c r="MRW3853" s="114"/>
      <c r="MRX3853" s="114"/>
      <c r="MRY3853" s="114"/>
      <c r="MRZ3853" s="114"/>
      <c r="MSA3853" s="116"/>
      <c r="MSB3853" s="114"/>
      <c r="MSC3853" s="115"/>
      <c r="MSD3853" s="115"/>
      <c r="MSE3853" s="115"/>
      <c r="MSF3853" s="113"/>
      <c r="MSG3853" s="114"/>
      <c r="MSH3853" s="114"/>
      <c r="MSI3853" s="113"/>
      <c r="MSJ3853" s="118"/>
      <c r="MSK3853" s="117"/>
      <c r="MSL3853" s="114"/>
      <c r="MSM3853" s="114"/>
      <c r="MSN3853" s="114"/>
      <c r="MSO3853" s="114"/>
      <c r="MSP3853" s="114"/>
      <c r="MSQ3853" s="114"/>
      <c r="MSR3853" s="114"/>
      <c r="MSS3853" s="114"/>
      <c r="MST3853" s="114"/>
      <c r="MSU3853" s="114"/>
      <c r="MSV3853" s="116"/>
      <c r="MSW3853" s="114"/>
      <c r="MSX3853" s="115"/>
      <c r="MSY3853" s="115"/>
      <c r="MSZ3853" s="115"/>
      <c r="MTA3853" s="113"/>
      <c r="MTB3853" s="114"/>
      <c r="MTC3853" s="114"/>
      <c r="MTD3853" s="113"/>
      <c r="MTE3853" s="118"/>
      <c r="MTF3853" s="117"/>
      <c r="MTG3853" s="114"/>
      <c r="MTH3853" s="114"/>
      <c r="MTI3853" s="114"/>
      <c r="MTJ3853" s="114"/>
      <c r="MTK3853" s="114"/>
      <c r="MTL3853" s="114"/>
      <c r="MTM3853" s="114"/>
      <c r="MTN3853" s="114"/>
      <c r="MTO3853" s="114"/>
      <c r="MTP3853" s="114"/>
      <c r="MTQ3853" s="116"/>
      <c r="MTR3853" s="114"/>
      <c r="MTS3853" s="115"/>
      <c r="MTT3853" s="115"/>
      <c r="MTU3853" s="115"/>
      <c r="MTV3853" s="113"/>
      <c r="MTW3853" s="114"/>
      <c r="MTX3853" s="114"/>
      <c r="MTY3853" s="113"/>
      <c r="MTZ3853" s="118"/>
      <c r="MUA3853" s="117"/>
      <c r="MUB3853" s="114"/>
      <c r="MUC3853" s="114"/>
      <c r="MUD3853" s="114"/>
      <c r="MUE3853" s="114"/>
      <c r="MUF3853" s="114"/>
      <c r="MUG3853" s="114"/>
      <c r="MUH3853" s="114"/>
      <c r="MUI3853" s="114"/>
      <c r="MUJ3853" s="114"/>
      <c r="MUK3853" s="114"/>
      <c r="MUL3853" s="116"/>
      <c r="MUM3853" s="114"/>
      <c r="MUN3853" s="115"/>
      <c r="MUO3853" s="115"/>
      <c r="MUP3853" s="115"/>
      <c r="MUQ3853" s="113"/>
      <c r="MUR3853" s="114"/>
      <c r="MUS3853" s="114"/>
      <c r="MUT3853" s="113"/>
      <c r="MUU3853" s="118"/>
      <c r="MUV3853" s="117"/>
      <c r="MUW3853" s="114"/>
      <c r="MUX3853" s="114"/>
      <c r="MUY3853" s="114"/>
      <c r="MUZ3853" s="114"/>
      <c r="MVA3853" s="114"/>
      <c r="MVB3853" s="114"/>
      <c r="MVC3853" s="114"/>
      <c r="MVD3853" s="114"/>
      <c r="MVE3853" s="114"/>
      <c r="MVF3853" s="114"/>
      <c r="MVG3853" s="116"/>
      <c r="MVH3853" s="114"/>
      <c r="MVI3853" s="115"/>
      <c r="MVJ3853" s="115"/>
      <c r="MVK3853" s="115"/>
      <c r="MVL3853" s="113"/>
      <c r="MVM3853" s="114"/>
      <c r="MVN3853" s="114"/>
      <c r="MVO3853" s="113"/>
      <c r="MVP3853" s="118"/>
      <c r="MVQ3853" s="117"/>
      <c r="MVR3853" s="114"/>
      <c r="MVS3853" s="114"/>
      <c r="MVT3853" s="114"/>
      <c r="MVU3853" s="114"/>
      <c r="MVV3853" s="114"/>
      <c r="MVW3853" s="114"/>
      <c r="MVX3853" s="114"/>
      <c r="MVY3853" s="114"/>
      <c r="MVZ3853" s="114"/>
      <c r="MWA3853" s="114"/>
      <c r="MWB3853" s="116"/>
      <c r="MWC3853" s="114"/>
      <c r="MWD3853" s="115"/>
      <c r="MWE3853" s="115"/>
      <c r="MWF3853" s="115"/>
      <c r="MWG3853" s="113"/>
      <c r="MWH3853" s="114"/>
      <c r="MWI3853" s="114"/>
      <c r="MWJ3853" s="113"/>
      <c r="MWK3853" s="118"/>
      <c r="MWL3853" s="117"/>
      <c r="MWM3853" s="114"/>
      <c r="MWN3853" s="114"/>
      <c r="MWO3853" s="114"/>
      <c r="MWP3853" s="114"/>
      <c r="MWQ3853" s="114"/>
      <c r="MWR3853" s="114"/>
      <c r="MWS3853" s="114"/>
      <c r="MWT3853" s="114"/>
      <c r="MWU3853" s="114"/>
      <c r="MWV3853" s="114"/>
      <c r="MWW3853" s="116"/>
      <c r="MWX3853" s="114"/>
      <c r="MWY3853" s="115"/>
      <c r="MWZ3853" s="115"/>
      <c r="MXA3853" s="115"/>
      <c r="MXB3853" s="113"/>
      <c r="MXC3853" s="114"/>
      <c r="MXD3853" s="114"/>
      <c r="MXE3853" s="113"/>
      <c r="MXF3853" s="118"/>
      <c r="MXG3853" s="117"/>
      <c r="MXH3853" s="114"/>
      <c r="MXI3853" s="114"/>
      <c r="MXJ3853" s="114"/>
      <c r="MXK3853" s="114"/>
      <c r="MXL3853" s="114"/>
      <c r="MXM3853" s="114"/>
      <c r="MXN3853" s="114"/>
      <c r="MXO3853" s="114"/>
      <c r="MXP3853" s="114"/>
      <c r="MXQ3853" s="114"/>
      <c r="MXR3853" s="116"/>
      <c r="MXS3853" s="114"/>
      <c r="MXT3853" s="115"/>
      <c r="MXU3853" s="115"/>
      <c r="MXV3853" s="115"/>
      <c r="MXW3853" s="113"/>
      <c r="MXX3853" s="114"/>
      <c r="MXY3853" s="114"/>
      <c r="MXZ3853" s="113"/>
      <c r="MYA3853" s="118"/>
      <c r="MYB3853" s="117"/>
      <c r="MYC3853" s="114"/>
      <c r="MYD3853" s="114"/>
      <c r="MYE3853" s="114"/>
      <c r="MYF3853" s="114"/>
      <c r="MYG3853" s="114"/>
      <c r="MYH3853" s="114"/>
      <c r="MYI3853" s="114"/>
      <c r="MYJ3853" s="114"/>
      <c r="MYK3853" s="114"/>
      <c r="MYL3853" s="114"/>
      <c r="MYM3853" s="116"/>
      <c r="MYN3853" s="114"/>
      <c r="MYO3853" s="115"/>
      <c r="MYP3853" s="115"/>
      <c r="MYQ3853" s="115"/>
      <c r="MYR3853" s="113"/>
      <c r="MYS3853" s="114"/>
      <c r="MYT3853" s="114"/>
      <c r="MYU3853" s="113"/>
      <c r="MYV3853" s="118"/>
      <c r="MYW3853" s="117"/>
      <c r="MYX3853" s="114"/>
      <c r="MYY3853" s="114"/>
      <c r="MYZ3853" s="114"/>
      <c r="MZA3853" s="114"/>
      <c r="MZB3853" s="114"/>
      <c r="MZC3853" s="114"/>
      <c r="MZD3853" s="114"/>
      <c r="MZE3853" s="114"/>
      <c r="MZF3853" s="114"/>
      <c r="MZG3853" s="114"/>
      <c r="MZH3853" s="116"/>
      <c r="MZI3853" s="114"/>
      <c r="MZJ3853" s="115"/>
      <c r="MZK3853" s="115"/>
      <c r="MZL3853" s="115"/>
      <c r="MZM3853" s="113"/>
      <c r="MZN3853" s="114"/>
      <c r="MZO3853" s="114"/>
      <c r="MZP3853" s="113"/>
      <c r="MZQ3853" s="118"/>
      <c r="MZR3853" s="117"/>
      <c r="MZS3853" s="114"/>
      <c r="MZT3853" s="114"/>
      <c r="MZU3853" s="114"/>
      <c r="MZV3853" s="114"/>
      <c r="MZW3853" s="114"/>
      <c r="MZX3853" s="114"/>
      <c r="MZY3853" s="114"/>
      <c r="MZZ3853" s="114"/>
      <c r="NAA3853" s="114"/>
      <c r="NAB3853" s="114"/>
      <c r="NAC3853" s="116"/>
      <c r="NAD3853" s="114"/>
      <c r="NAE3853" s="115"/>
      <c r="NAF3853" s="115"/>
      <c r="NAG3853" s="115"/>
      <c r="NAH3853" s="113"/>
      <c r="NAI3853" s="114"/>
      <c r="NAJ3853" s="114"/>
      <c r="NAK3853" s="113"/>
      <c r="NAL3853" s="118"/>
      <c r="NAM3853" s="117"/>
      <c r="NAN3853" s="114"/>
      <c r="NAO3853" s="114"/>
      <c r="NAP3853" s="114"/>
      <c r="NAQ3853" s="114"/>
      <c r="NAR3853" s="114"/>
      <c r="NAS3853" s="114"/>
      <c r="NAT3853" s="114"/>
      <c r="NAU3853" s="114"/>
      <c r="NAV3853" s="114"/>
      <c r="NAW3853" s="114"/>
      <c r="NAX3853" s="116"/>
      <c r="NAY3853" s="114"/>
      <c r="NAZ3853" s="115"/>
      <c r="NBA3853" s="115"/>
      <c r="NBB3853" s="115"/>
      <c r="NBC3853" s="113"/>
      <c r="NBD3853" s="114"/>
      <c r="NBE3853" s="114"/>
      <c r="NBF3853" s="113"/>
      <c r="NBG3853" s="118"/>
      <c r="NBH3853" s="117"/>
      <c r="NBI3853" s="114"/>
      <c r="NBJ3853" s="114"/>
      <c r="NBK3853" s="114"/>
      <c r="NBL3853" s="114"/>
      <c r="NBM3853" s="114"/>
      <c r="NBN3853" s="114"/>
      <c r="NBO3853" s="114"/>
      <c r="NBP3853" s="114"/>
      <c r="NBQ3853" s="114"/>
      <c r="NBR3853" s="114"/>
      <c r="NBS3853" s="116"/>
      <c r="NBT3853" s="114"/>
      <c r="NBU3853" s="115"/>
      <c r="NBV3853" s="115"/>
      <c r="NBW3853" s="115"/>
      <c r="NBX3853" s="113"/>
      <c r="NBY3853" s="114"/>
      <c r="NBZ3853" s="114"/>
      <c r="NCA3853" s="113"/>
      <c r="NCB3853" s="118"/>
      <c r="NCC3853" s="117"/>
      <c r="NCD3853" s="114"/>
      <c r="NCE3853" s="114"/>
      <c r="NCF3853" s="114"/>
      <c r="NCG3853" s="114"/>
      <c r="NCH3853" s="114"/>
      <c r="NCI3853" s="114"/>
      <c r="NCJ3853" s="114"/>
      <c r="NCK3853" s="114"/>
      <c r="NCL3853" s="114"/>
      <c r="NCM3853" s="114"/>
      <c r="NCN3853" s="116"/>
      <c r="NCO3853" s="114"/>
      <c r="NCP3853" s="115"/>
      <c r="NCQ3853" s="115"/>
      <c r="NCR3853" s="115"/>
      <c r="NCS3853" s="113"/>
      <c r="NCT3853" s="114"/>
      <c r="NCU3853" s="114"/>
      <c r="NCV3853" s="113"/>
      <c r="NCW3853" s="118"/>
      <c r="NCX3853" s="117"/>
      <c r="NCY3853" s="114"/>
      <c r="NCZ3853" s="114"/>
      <c r="NDA3853" s="114"/>
      <c r="NDB3853" s="114"/>
      <c r="NDC3853" s="114"/>
      <c r="NDD3853" s="114"/>
      <c r="NDE3853" s="114"/>
      <c r="NDF3853" s="114"/>
      <c r="NDG3853" s="114"/>
      <c r="NDH3853" s="114"/>
      <c r="NDI3853" s="116"/>
      <c r="NDJ3853" s="114"/>
      <c r="NDK3853" s="115"/>
      <c r="NDL3853" s="115"/>
      <c r="NDM3853" s="115"/>
      <c r="NDN3853" s="113"/>
      <c r="NDO3853" s="114"/>
      <c r="NDP3853" s="114"/>
      <c r="NDQ3853" s="113"/>
      <c r="NDR3853" s="118"/>
      <c r="NDS3853" s="117"/>
      <c r="NDT3853" s="114"/>
      <c r="NDU3853" s="114"/>
      <c r="NDV3853" s="114"/>
      <c r="NDW3853" s="114"/>
      <c r="NDX3853" s="114"/>
      <c r="NDY3853" s="114"/>
      <c r="NDZ3853" s="114"/>
      <c r="NEA3853" s="114"/>
      <c r="NEB3853" s="114"/>
      <c r="NEC3853" s="114"/>
      <c r="NED3853" s="116"/>
      <c r="NEE3853" s="114"/>
      <c r="NEF3853" s="115"/>
      <c r="NEG3853" s="115"/>
      <c r="NEH3853" s="115"/>
      <c r="NEI3853" s="113"/>
      <c r="NEJ3853" s="114"/>
      <c r="NEK3853" s="114"/>
      <c r="NEL3853" s="113"/>
      <c r="NEM3853" s="118"/>
      <c r="NEN3853" s="117"/>
      <c r="NEO3853" s="114"/>
      <c r="NEP3853" s="114"/>
      <c r="NEQ3853" s="114"/>
      <c r="NER3853" s="114"/>
      <c r="NES3853" s="114"/>
      <c r="NET3853" s="114"/>
      <c r="NEU3853" s="114"/>
      <c r="NEV3853" s="114"/>
      <c r="NEW3853" s="114"/>
      <c r="NEX3853" s="114"/>
      <c r="NEY3853" s="116"/>
      <c r="NEZ3853" s="114"/>
      <c r="NFA3853" s="115"/>
      <c r="NFB3853" s="115"/>
      <c r="NFC3853" s="115"/>
      <c r="NFD3853" s="113"/>
      <c r="NFE3853" s="114"/>
      <c r="NFF3853" s="114"/>
      <c r="NFG3853" s="113"/>
      <c r="NFH3853" s="118"/>
      <c r="NFI3853" s="117"/>
      <c r="NFJ3853" s="114"/>
      <c r="NFK3853" s="114"/>
      <c r="NFL3853" s="114"/>
      <c r="NFM3853" s="114"/>
      <c r="NFN3853" s="114"/>
      <c r="NFO3853" s="114"/>
      <c r="NFP3853" s="114"/>
      <c r="NFQ3853" s="114"/>
      <c r="NFR3853" s="114"/>
      <c r="NFS3853" s="114"/>
      <c r="NFT3853" s="116"/>
      <c r="NFU3853" s="114"/>
      <c r="NFV3853" s="115"/>
      <c r="NFW3853" s="115"/>
      <c r="NFX3853" s="115"/>
      <c r="NFY3853" s="113"/>
      <c r="NFZ3853" s="114"/>
      <c r="NGA3853" s="114"/>
      <c r="NGB3853" s="113"/>
      <c r="NGC3853" s="118"/>
      <c r="NGD3853" s="117"/>
      <c r="NGE3853" s="114"/>
      <c r="NGF3853" s="114"/>
      <c r="NGG3853" s="114"/>
      <c r="NGH3853" s="114"/>
      <c r="NGI3853" s="114"/>
      <c r="NGJ3853" s="114"/>
      <c r="NGK3853" s="114"/>
      <c r="NGL3853" s="114"/>
      <c r="NGM3853" s="114"/>
      <c r="NGN3853" s="114"/>
      <c r="NGO3853" s="116"/>
      <c r="NGP3853" s="114"/>
      <c r="NGQ3853" s="115"/>
      <c r="NGR3853" s="115"/>
      <c r="NGS3853" s="115"/>
      <c r="NGT3853" s="113"/>
      <c r="NGU3853" s="114"/>
      <c r="NGV3853" s="114"/>
      <c r="NGW3853" s="113"/>
      <c r="NGX3853" s="118"/>
      <c r="NGY3853" s="117"/>
      <c r="NGZ3853" s="114"/>
      <c r="NHA3853" s="114"/>
      <c r="NHB3853" s="114"/>
      <c r="NHC3853" s="114"/>
      <c r="NHD3853" s="114"/>
      <c r="NHE3853" s="114"/>
      <c r="NHF3853" s="114"/>
      <c r="NHG3853" s="114"/>
      <c r="NHH3853" s="114"/>
      <c r="NHI3853" s="114"/>
      <c r="NHJ3853" s="116"/>
      <c r="NHK3853" s="114"/>
      <c r="NHL3853" s="115"/>
      <c r="NHM3853" s="115"/>
      <c r="NHN3853" s="115"/>
      <c r="NHO3853" s="113"/>
      <c r="NHP3853" s="114"/>
      <c r="NHQ3853" s="114"/>
      <c r="NHR3853" s="113"/>
      <c r="NHS3853" s="118"/>
      <c r="NHT3853" s="117"/>
      <c r="NHU3853" s="114"/>
      <c r="NHV3853" s="114"/>
      <c r="NHW3853" s="114"/>
      <c r="NHX3853" s="114"/>
      <c r="NHY3853" s="114"/>
      <c r="NHZ3853" s="114"/>
      <c r="NIA3853" s="114"/>
      <c r="NIB3853" s="114"/>
      <c r="NIC3853" s="114"/>
      <c r="NID3853" s="114"/>
      <c r="NIE3853" s="116"/>
      <c r="NIF3853" s="114"/>
      <c r="NIG3853" s="115"/>
      <c r="NIH3853" s="115"/>
      <c r="NII3853" s="115"/>
      <c r="NIJ3853" s="113"/>
      <c r="NIK3853" s="114"/>
      <c r="NIL3853" s="114"/>
      <c r="NIM3853" s="113"/>
      <c r="NIN3853" s="118"/>
      <c r="NIO3853" s="117"/>
      <c r="NIP3853" s="114"/>
      <c r="NIQ3853" s="114"/>
      <c r="NIR3853" s="114"/>
      <c r="NIS3853" s="114"/>
      <c r="NIT3853" s="114"/>
      <c r="NIU3853" s="114"/>
      <c r="NIV3853" s="114"/>
      <c r="NIW3853" s="114"/>
      <c r="NIX3853" s="114"/>
      <c r="NIY3853" s="114"/>
      <c r="NIZ3853" s="116"/>
      <c r="NJA3853" s="114"/>
      <c r="NJB3853" s="115"/>
      <c r="NJC3853" s="115"/>
      <c r="NJD3853" s="115"/>
      <c r="NJE3853" s="113"/>
      <c r="NJF3853" s="114"/>
      <c r="NJG3853" s="114"/>
      <c r="NJH3853" s="113"/>
      <c r="NJI3853" s="118"/>
      <c r="NJJ3853" s="117"/>
      <c r="NJK3853" s="114"/>
      <c r="NJL3853" s="114"/>
      <c r="NJM3853" s="114"/>
      <c r="NJN3853" s="114"/>
      <c r="NJO3853" s="114"/>
      <c r="NJP3853" s="114"/>
      <c r="NJQ3853" s="114"/>
      <c r="NJR3853" s="114"/>
      <c r="NJS3853" s="114"/>
      <c r="NJT3853" s="114"/>
      <c r="NJU3853" s="116"/>
      <c r="NJV3853" s="114"/>
      <c r="NJW3853" s="115"/>
      <c r="NJX3853" s="115"/>
      <c r="NJY3853" s="115"/>
      <c r="NJZ3853" s="113"/>
      <c r="NKA3853" s="114"/>
      <c r="NKB3853" s="114"/>
      <c r="NKC3853" s="113"/>
      <c r="NKD3853" s="118"/>
      <c r="NKE3853" s="117"/>
      <c r="NKF3853" s="114"/>
      <c r="NKG3853" s="114"/>
      <c r="NKH3853" s="114"/>
      <c r="NKI3853" s="114"/>
      <c r="NKJ3853" s="114"/>
      <c r="NKK3853" s="114"/>
      <c r="NKL3853" s="114"/>
      <c r="NKM3853" s="114"/>
      <c r="NKN3853" s="114"/>
      <c r="NKO3853" s="114"/>
      <c r="NKP3853" s="116"/>
      <c r="NKQ3853" s="114"/>
      <c r="NKR3853" s="115"/>
      <c r="NKS3853" s="115"/>
      <c r="NKT3853" s="115"/>
      <c r="NKU3853" s="113"/>
      <c r="NKV3853" s="114"/>
      <c r="NKW3853" s="114"/>
      <c r="NKX3853" s="113"/>
      <c r="NKY3853" s="118"/>
      <c r="NKZ3853" s="117"/>
      <c r="NLA3853" s="114"/>
      <c r="NLB3853" s="114"/>
      <c r="NLC3853" s="114"/>
      <c r="NLD3853" s="114"/>
      <c r="NLE3853" s="114"/>
      <c r="NLF3853" s="114"/>
      <c r="NLG3853" s="114"/>
      <c r="NLH3853" s="114"/>
      <c r="NLI3853" s="114"/>
      <c r="NLJ3853" s="114"/>
      <c r="NLK3853" s="116"/>
      <c r="NLL3853" s="114"/>
      <c r="NLM3853" s="115"/>
      <c r="NLN3853" s="115"/>
      <c r="NLO3853" s="115"/>
      <c r="NLP3853" s="113"/>
      <c r="NLQ3853" s="114"/>
      <c r="NLR3853" s="114"/>
      <c r="NLS3853" s="113"/>
      <c r="NLT3853" s="118"/>
      <c r="NLU3853" s="117"/>
      <c r="NLV3853" s="114"/>
      <c r="NLW3853" s="114"/>
      <c r="NLX3853" s="114"/>
      <c r="NLY3853" s="114"/>
      <c r="NLZ3853" s="114"/>
      <c r="NMA3853" s="114"/>
      <c r="NMB3853" s="114"/>
      <c r="NMC3853" s="114"/>
      <c r="NMD3853" s="114"/>
      <c r="NME3853" s="114"/>
      <c r="NMF3853" s="116"/>
      <c r="NMG3853" s="114"/>
      <c r="NMH3853" s="115"/>
      <c r="NMI3853" s="115"/>
      <c r="NMJ3853" s="115"/>
      <c r="NMK3853" s="113"/>
      <c r="NML3853" s="114"/>
      <c r="NMM3853" s="114"/>
      <c r="NMN3853" s="113"/>
      <c r="NMO3853" s="118"/>
      <c r="NMP3853" s="117"/>
      <c r="NMQ3853" s="114"/>
      <c r="NMR3853" s="114"/>
      <c r="NMS3853" s="114"/>
      <c r="NMT3853" s="114"/>
      <c r="NMU3853" s="114"/>
      <c r="NMV3853" s="114"/>
      <c r="NMW3853" s="114"/>
      <c r="NMX3853" s="114"/>
      <c r="NMY3853" s="114"/>
      <c r="NMZ3853" s="114"/>
      <c r="NNA3853" s="116"/>
      <c r="NNB3853" s="114"/>
      <c r="NNC3853" s="115"/>
      <c r="NND3853" s="115"/>
      <c r="NNE3853" s="115"/>
      <c r="NNF3853" s="113"/>
      <c r="NNG3853" s="114"/>
      <c r="NNH3853" s="114"/>
      <c r="NNI3853" s="113"/>
      <c r="NNJ3853" s="118"/>
      <c r="NNK3853" s="117"/>
      <c r="NNL3853" s="114"/>
      <c r="NNM3853" s="114"/>
      <c r="NNN3853" s="114"/>
      <c r="NNO3853" s="114"/>
      <c r="NNP3853" s="114"/>
      <c r="NNQ3853" s="114"/>
      <c r="NNR3853" s="114"/>
      <c r="NNS3853" s="114"/>
      <c r="NNT3853" s="114"/>
      <c r="NNU3853" s="114"/>
      <c r="NNV3853" s="116"/>
      <c r="NNW3853" s="114"/>
      <c r="NNX3853" s="115"/>
      <c r="NNY3853" s="115"/>
      <c r="NNZ3853" s="115"/>
      <c r="NOA3853" s="113"/>
      <c r="NOB3853" s="114"/>
      <c r="NOC3853" s="114"/>
      <c r="NOD3853" s="113"/>
      <c r="NOE3853" s="118"/>
      <c r="NOF3853" s="117"/>
      <c r="NOG3853" s="114"/>
      <c r="NOH3853" s="114"/>
      <c r="NOI3853" s="114"/>
      <c r="NOJ3853" s="114"/>
      <c r="NOK3853" s="114"/>
      <c r="NOL3853" s="114"/>
      <c r="NOM3853" s="114"/>
      <c r="NON3853" s="114"/>
      <c r="NOO3853" s="114"/>
      <c r="NOP3853" s="114"/>
      <c r="NOQ3853" s="116"/>
      <c r="NOR3853" s="114"/>
      <c r="NOS3853" s="115"/>
      <c r="NOT3853" s="115"/>
      <c r="NOU3853" s="115"/>
      <c r="NOV3853" s="113"/>
      <c r="NOW3853" s="114"/>
      <c r="NOX3853" s="114"/>
      <c r="NOY3853" s="113"/>
      <c r="NOZ3853" s="118"/>
      <c r="NPA3853" s="117"/>
      <c r="NPB3853" s="114"/>
      <c r="NPC3853" s="114"/>
      <c r="NPD3853" s="114"/>
      <c r="NPE3853" s="114"/>
      <c r="NPF3853" s="114"/>
      <c r="NPG3853" s="114"/>
      <c r="NPH3853" s="114"/>
      <c r="NPI3853" s="114"/>
      <c r="NPJ3853" s="114"/>
      <c r="NPK3853" s="114"/>
      <c r="NPL3853" s="116"/>
      <c r="NPM3853" s="114"/>
      <c r="NPN3853" s="115"/>
      <c r="NPO3853" s="115"/>
      <c r="NPP3853" s="115"/>
      <c r="NPQ3853" s="113"/>
      <c r="NPR3853" s="114"/>
      <c r="NPS3853" s="114"/>
      <c r="NPT3853" s="113"/>
      <c r="NPU3853" s="118"/>
      <c r="NPV3853" s="117"/>
      <c r="NPW3853" s="114"/>
      <c r="NPX3853" s="114"/>
      <c r="NPY3853" s="114"/>
      <c r="NPZ3853" s="114"/>
      <c r="NQA3853" s="114"/>
      <c r="NQB3853" s="114"/>
      <c r="NQC3853" s="114"/>
      <c r="NQD3853" s="114"/>
      <c r="NQE3853" s="114"/>
      <c r="NQF3853" s="114"/>
      <c r="NQG3853" s="116"/>
      <c r="NQH3853" s="114"/>
      <c r="NQI3853" s="115"/>
      <c r="NQJ3853" s="115"/>
      <c r="NQK3853" s="115"/>
      <c r="NQL3853" s="113"/>
      <c r="NQM3853" s="114"/>
      <c r="NQN3853" s="114"/>
      <c r="NQO3853" s="113"/>
      <c r="NQP3853" s="118"/>
      <c r="NQQ3853" s="117"/>
      <c r="NQR3853" s="114"/>
      <c r="NQS3853" s="114"/>
      <c r="NQT3853" s="114"/>
      <c r="NQU3853" s="114"/>
      <c r="NQV3853" s="114"/>
      <c r="NQW3853" s="114"/>
      <c r="NQX3853" s="114"/>
      <c r="NQY3853" s="114"/>
      <c r="NQZ3853" s="114"/>
      <c r="NRA3853" s="114"/>
      <c r="NRB3853" s="116"/>
      <c r="NRC3853" s="114"/>
      <c r="NRD3853" s="115"/>
      <c r="NRE3853" s="115"/>
      <c r="NRF3853" s="115"/>
      <c r="NRG3853" s="113"/>
      <c r="NRH3853" s="114"/>
      <c r="NRI3853" s="114"/>
      <c r="NRJ3853" s="113"/>
      <c r="NRK3853" s="118"/>
      <c r="NRL3853" s="117"/>
      <c r="NRM3853" s="114"/>
      <c r="NRN3853" s="114"/>
      <c r="NRO3853" s="114"/>
      <c r="NRP3853" s="114"/>
      <c r="NRQ3853" s="114"/>
      <c r="NRR3853" s="114"/>
      <c r="NRS3853" s="114"/>
      <c r="NRT3853" s="114"/>
      <c r="NRU3853" s="114"/>
      <c r="NRV3853" s="114"/>
      <c r="NRW3853" s="116"/>
      <c r="NRX3853" s="114"/>
      <c r="NRY3853" s="115"/>
      <c r="NRZ3853" s="115"/>
      <c r="NSA3853" s="115"/>
      <c r="NSB3853" s="113"/>
      <c r="NSC3853" s="114"/>
      <c r="NSD3853" s="114"/>
      <c r="NSE3853" s="113"/>
      <c r="NSF3853" s="118"/>
      <c r="NSG3853" s="117"/>
      <c r="NSH3853" s="114"/>
      <c r="NSI3853" s="114"/>
      <c r="NSJ3853" s="114"/>
      <c r="NSK3853" s="114"/>
      <c r="NSL3853" s="114"/>
      <c r="NSM3853" s="114"/>
      <c r="NSN3853" s="114"/>
      <c r="NSO3853" s="114"/>
      <c r="NSP3853" s="114"/>
      <c r="NSQ3853" s="114"/>
      <c r="NSR3853" s="116"/>
      <c r="NSS3853" s="114"/>
      <c r="NST3853" s="115"/>
      <c r="NSU3853" s="115"/>
      <c r="NSV3853" s="115"/>
      <c r="NSW3853" s="113"/>
      <c r="NSX3853" s="114"/>
      <c r="NSY3853" s="114"/>
      <c r="NSZ3853" s="113"/>
      <c r="NTA3853" s="118"/>
      <c r="NTB3853" s="117"/>
      <c r="NTC3853" s="114"/>
      <c r="NTD3853" s="114"/>
      <c r="NTE3853" s="114"/>
      <c r="NTF3853" s="114"/>
      <c r="NTG3853" s="114"/>
      <c r="NTH3853" s="114"/>
      <c r="NTI3853" s="114"/>
      <c r="NTJ3853" s="114"/>
      <c r="NTK3853" s="114"/>
      <c r="NTL3853" s="114"/>
      <c r="NTM3853" s="116"/>
      <c r="NTN3853" s="114"/>
      <c r="NTO3853" s="115"/>
      <c r="NTP3853" s="115"/>
      <c r="NTQ3853" s="115"/>
      <c r="NTR3853" s="113"/>
      <c r="NTS3853" s="114"/>
      <c r="NTT3853" s="114"/>
      <c r="NTU3853" s="113"/>
      <c r="NTV3853" s="118"/>
      <c r="NTW3853" s="117"/>
      <c r="NTX3853" s="114"/>
      <c r="NTY3853" s="114"/>
      <c r="NTZ3853" s="114"/>
      <c r="NUA3853" s="114"/>
      <c r="NUB3853" s="114"/>
      <c r="NUC3853" s="114"/>
      <c r="NUD3853" s="114"/>
      <c r="NUE3853" s="114"/>
      <c r="NUF3853" s="114"/>
      <c r="NUG3853" s="114"/>
      <c r="NUH3853" s="116"/>
      <c r="NUI3853" s="114"/>
      <c r="NUJ3853" s="115"/>
      <c r="NUK3853" s="115"/>
      <c r="NUL3853" s="115"/>
      <c r="NUM3853" s="113"/>
      <c r="NUN3853" s="114"/>
      <c r="NUO3853" s="114"/>
      <c r="NUP3853" s="113"/>
      <c r="NUQ3853" s="118"/>
      <c r="NUR3853" s="117"/>
      <c r="NUS3853" s="114"/>
      <c r="NUT3853" s="114"/>
      <c r="NUU3853" s="114"/>
      <c r="NUV3853" s="114"/>
      <c r="NUW3853" s="114"/>
      <c r="NUX3853" s="114"/>
      <c r="NUY3853" s="114"/>
      <c r="NUZ3853" s="114"/>
      <c r="NVA3853" s="114"/>
      <c r="NVB3853" s="114"/>
      <c r="NVC3853" s="116"/>
      <c r="NVD3853" s="114"/>
      <c r="NVE3853" s="115"/>
      <c r="NVF3853" s="115"/>
      <c r="NVG3853" s="115"/>
      <c r="NVH3853" s="113"/>
      <c r="NVI3853" s="114"/>
      <c r="NVJ3853" s="114"/>
      <c r="NVK3853" s="113"/>
      <c r="NVL3853" s="118"/>
      <c r="NVM3853" s="117"/>
      <c r="NVN3853" s="114"/>
      <c r="NVO3853" s="114"/>
      <c r="NVP3853" s="114"/>
      <c r="NVQ3853" s="114"/>
      <c r="NVR3853" s="114"/>
      <c r="NVS3853" s="114"/>
      <c r="NVT3853" s="114"/>
      <c r="NVU3853" s="114"/>
      <c r="NVV3853" s="114"/>
      <c r="NVW3853" s="114"/>
      <c r="NVX3853" s="116"/>
      <c r="NVY3853" s="114"/>
      <c r="NVZ3853" s="115"/>
      <c r="NWA3853" s="115"/>
      <c r="NWB3853" s="115"/>
      <c r="NWC3853" s="113"/>
      <c r="NWD3853" s="114"/>
      <c r="NWE3853" s="114"/>
      <c r="NWF3853" s="113"/>
      <c r="NWG3853" s="118"/>
      <c r="NWH3853" s="117"/>
      <c r="NWI3853" s="114"/>
      <c r="NWJ3853" s="114"/>
      <c r="NWK3853" s="114"/>
      <c r="NWL3853" s="114"/>
      <c r="NWM3853" s="114"/>
      <c r="NWN3853" s="114"/>
      <c r="NWO3853" s="114"/>
      <c r="NWP3853" s="114"/>
      <c r="NWQ3853" s="114"/>
      <c r="NWR3853" s="114"/>
      <c r="NWS3853" s="116"/>
      <c r="NWT3853" s="114"/>
      <c r="NWU3853" s="115"/>
      <c r="NWV3853" s="115"/>
      <c r="NWW3853" s="115"/>
      <c r="NWX3853" s="113"/>
      <c r="NWY3853" s="114"/>
      <c r="NWZ3853" s="114"/>
      <c r="NXA3853" s="113"/>
      <c r="NXB3853" s="118"/>
      <c r="NXC3853" s="117"/>
      <c r="NXD3853" s="114"/>
      <c r="NXE3853" s="114"/>
      <c r="NXF3853" s="114"/>
      <c r="NXG3853" s="114"/>
      <c r="NXH3853" s="114"/>
      <c r="NXI3853" s="114"/>
      <c r="NXJ3853" s="114"/>
      <c r="NXK3853" s="114"/>
      <c r="NXL3853" s="114"/>
      <c r="NXM3853" s="114"/>
      <c r="NXN3853" s="116"/>
      <c r="NXO3853" s="114"/>
      <c r="NXP3853" s="115"/>
      <c r="NXQ3853" s="115"/>
      <c r="NXR3853" s="115"/>
      <c r="NXS3853" s="113"/>
      <c r="NXT3853" s="114"/>
      <c r="NXU3853" s="114"/>
      <c r="NXV3853" s="113"/>
      <c r="NXW3853" s="118"/>
      <c r="NXX3853" s="117"/>
      <c r="NXY3853" s="114"/>
      <c r="NXZ3853" s="114"/>
      <c r="NYA3853" s="114"/>
      <c r="NYB3853" s="114"/>
      <c r="NYC3853" s="114"/>
      <c r="NYD3853" s="114"/>
      <c r="NYE3853" s="114"/>
      <c r="NYF3853" s="114"/>
      <c r="NYG3853" s="114"/>
      <c r="NYH3853" s="114"/>
      <c r="NYI3853" s="116"/>
      <c r="NYJ3853" s="114"/>
      <c r="NYK3853" s="115"/>
      <c r="NYL3853" s="115"/>
      <c r="NYM3853" s="115"/>
      <c r="NYN3853" s="113"/>
      <c r="NYO3853" s="114"/>
      <c r="NYP3853" s="114"/>
      <c r="NYQ3853" s="113"/>
      <c r="NYR3853" s="118"/>
      <c r="NYS3853" s="117"/>
      <c r="NYT3853" s="114"/>
      <c r="NYU3853" s="114"/>
      <c r="NYV3853" s="114"/>
      <c r="NYW3853" s="114"/>
      <c r="NYX3853" s="114"/>
      <c r="NYY3853" s="114"/>
      <c r="NYZ3853" s="114"/>
      <c r="NZA3853" s="114"/>
      <c r="NZB3853" s="114"/>
      <c r="NZC3853" s="114"/>
      <c r="NZD3853" s="116"/>
      <c r="NZE3853" s="114"/>
      <c r="NZF3853" s="115"/>
      <c r="NZG3853" s="115"/>
      <c r="NZH3853" s="115"/>
      <c r="NZI3853" s="113"/>
      <c r="NZJ3853" s="114"/>
      <c r="NZK3853" s="114"/>
      <c r="NZL3853" s="113"/>
      <c r="NZM3853" s="118"/>
      <c r="NZN3853" s="117"/>
      <c r="NZO3853" s="114"/>
      <c r="NZP3853" s="114"/>
      <c r="NZQ3853" s="114"/>
      <c r="NZR3853" s="114"/>
      <c r="NZS3853" s="114"/>
      <c r="NZT3853" s="114"/>
      <c r="NZU3853" s="114"/>
      <c r="NZV3853" s="114"/>
      <c r="NZW3853" s="114"/>
      <c r="NZX3853" s="114"/>
      <c r="NZY3853" s="116"/>
      <c r="NZZ3853" s="114"/>
      <c r="OAA3853" s="115"/>
      <c r="OAB3853" s="115"/>
      <c r="OAC3853" s="115"/>
      <c r="OAD3853" s="113"/>
      <c r="OAE3853" s="114"/>
      <c r="OAF3853" s="114"/>
      <c r="OAG3853" s="113"/>
      <c r="OAH3853" s="118"/>
      <c r="OAI3853" s="117"/>
      <c r="OAJ3853" s="114"/>
      <c r="OAK3853" s="114"/>
      <c r="OAL3853" s="114"/>
      <c r="OAM3853" s="114"/>
      <c r="OAN3853" s="114"/>
      <c r="OAO3853" s="114"/>
      <c r="OAP3853" s="114"/>
      <c r="OAQ3853" s="114"/>
      <c r="OAR3853" s="114"/>
      <c r="OAS3853" s="114"/>
      <c r="OAT3853" s="116"/>
      <c r="OAU3853" s="114"/>
      <c r="OAV3853" s="115"/>
      <c r="OAW3853" s="115"/>
      <c r="OAX3853" s="115"/>
      <c r="OAY3853" s="113"/>
      <c r="OAZ3853" s="114"/>
      <c r="OBA3853" s="114"/>
      <c r="OBB3853" s="113"/>
      <c r="OBC3853" s="118"/>
      <c r="OBD3853" s="117"/>
      <c r="OBE3853" s="114"/>
      <c r="OBF3853" s="114"/>
      <c r="OBG3853" s="114"/>
      <c r="OBH3853" s="114"/>
      <c r="OBI3853" s="114"/>
      <c r="OBJ3853" s="114"/>
      <c r="OBK3853" s="114"/>
      <c r="OBL3853" s="114"/>
      <c r="OBM3853" s="114"/>
      <c r="OBN3853" s="114"/>
      <c r="OBO3853" s="116"/>
      <c r="OBP3853" s="114"/>
      <c r="OBQ3853" s="115"/>
      <c r="OBR3853" s="115"/>
      <c r="OBS3853" s="115"/>
      <c r="OBT3853" s="113"/>
      <c r="OBU3853" s="114"/>
      <c r="OBV3853" s="114"/>
      <c r="OBW3853" s="113"/>
      <c r="OBX3853" s="118"/>
      <c r="OBY3853" s="117"/>
      <c r="OBZ3853" s="114"/>
      <c r="OCA3853" s="114"/>
      <c r="OCB3853" s="114"/>
      <c r="OCC3853" s="114"/>
      <c r="OCD3853" s="114"/>
      <c r="OCE3853" s="114"/>
      <c r="OCF3853" s="114"/>
      <c r="OCG3853" s="114"/>
      <c r="OCH3853" s="114"/>
      <c r="OCI3853" s="114"/>
      <c r="OCJ3853" s="116"/>
      <c r="OCK3853" s="114"/>
      <c r="OCL3853" s="115"/>
      <c r="OCM3853" s="115"/>
      <c r="OCN3853" s="115"/>
      <c r="OCO3853" s="113"/>
      <c r="OCP3853" s="114"/>
      <c r="OCQ3853" s="114"/>
      <c r="OCR3853" s="113"/>
      <c r="OCS3853" s="118"/>
      <c r="OCT3853" s="117"/>
      <c r="OCU3853" s="114"/>
      <c r="OCV3853" s="114"/>
      <c r="OCW3853" s="114"/>
      <c r="OCX3853" s="114"/>
      <c r="OCY3853" s="114"/>
      <c r="OCZ3853" s="114"/>
      <c r="ODA3853" s="114"/>
      <c r="ODB3853" s="114"/>
      <c r="ODC3853" s="114"/>
      <c r="ODD3853" s="114"/>
      <c r="ODE3853" s="116"/>
      <c r="ODF3853" s="114"/>
      <c r="ODG3853" s="115"/>
      <c r="ODH3853" s="115"/>
      <c r="ODI3853" s="115"/>
      <c r="ODJ3853" s="113"/>
      <c r="ODK3853" s="114"/>
      <c r="ODL3853" s="114"/>
      <c r="ODM3853" s="113"/>
      <c r="ODN3853" s="118"/>
      <c r="ODO3853" s="117"/>
      <c r="ODP3853" s="114"/>
      <c r="ODQ3853" s="114"/>
      <c r="ODR3853" s="114"/>
      <c r="ODS3853" s="114"/>
      <c r="ODT3853" s="114"/>
      <c r="ODU3853" s="114"/>
      <c r="ODV3853" s="114"/>
      <c r="ODW3853" s="114"/>
      <c r="ODX3853" s="114"/>
      <c r="ODY3853" s="114"/>
      <c r="ODZ3853" s="116"/>
      <c r="OEA3853" s="114"/>
      <c r="OEB3853" s="115"/>
      <c r="OEC3853" s="115"/>
      <c r="OED3853" s="115"/>
      <c r="OEE3853" s="113"/>
      <c r="OEF3853" s="114"/>
      <c r="OEG3853" s="114"/>
      <c r="OEH3853" s="113"/>
      <c r="OEI3853" s="118"/>
      <c r="OEJ3853" s="117"/>
      <c r="OEK3853" s="114"/>
      <c r="OEL3853" s="114"/>
      <c r="OEM3853" s="114"/>
      <c r="OEN3853" s="114"/>
      <c r="OEO3853" s="114"/>
      <c r="OEP3853" s="114"/>
      <c r="OEQ3853" s="114"/>
      <c r="OER3853" s="114"/>
      <c r="OES3853" s="114"/>
      <c r="OET3853" s="114"/>
      <c r="OEU3853" s="116"/>
      <c r="OEV3853" s="114"/>
      <c r="OEW3853" s="115"/>
      <c r="OEX3853" s="115"/>
      <c r="OEY3853" s="115"/>
      <c r="OEZ3853" s="113"/>
      <c r="OFA3853" s="114"/>
      <c r="OFB3853" s="114"/>
      <c r="OFC3853" s="113"/>
      <c r="OFD3853" s="118"/>
      <c r="OFE3853" s="117"/>
      <c r="OFF3853" s="114"/>
      <c r="OFG3853" s="114"/>
      <c r="OFH3853" s="114"/>
      <c r="OFI3853" s="114"/>
      <c r="OFJ3853" s="114"/>
      <c r="OFK3853" s="114"/>
      <c r="OFL3853" s="114"/>
      <c r="OFM3853" s="114"/>
      <c r="OFN3853" s="114"/>
      <c r="OFO3853" s="114"/>
      <c r="OFP3853" s="116"/>
      <c r="OFQ3853" s="114"/>
      <c r="OFR3853" s="115"/>
      <c r="OFS3853" s="115"/>
      <c r="OFT3853" s="115"/>
      <c r="OFU3853" s="113"/>
      <c r="OFV3853" s="114"/>
      <c r="OFW3853" s="114"/>
      <c r="OFX3853" s="113"/>
      <c r="OFY3853" s="118"/>
      <c r="OFZ3853" s="117"/>
      <c r="OGA3853" s="114"/>
      <c r="OGB3853" s="114"/>
      <c r="OGC3853" s="114"/>
      <c r="OGD3853" s="114"/>
      <c r="OGE3853" s="114"/>
      <c r="OGF3853" s="114"/>
      <c r="OGG3853" s="114"/>
      <c r="OGH3853" s="114"/>
      <c r="OGI3853" s="114"/>
      <c r="OGJ3853" s="114"/>
      <c r="OGK3853" s="116"/>
      <c r="OGL3853" s="114"/>
      <c r="OGM3853" s="115"/>
      <c r="OGN3853" s="115"/>
      <c r="OGO3853" s="115"/>
      <c r="OGP3853" s="113"/>
      <c r="OGQ3853" s="114"/>
      <c r="OGR3853" s="114"/>
      <c r="OGS3853" s="113"/>
      <c r="OGT3853" s="118"/>
      <c r="OGU3853" s="117"/>
      <c r="OGV3853" s="114"/>
      <c r="OGW3853" s="114"/>
      <c r="OGX3853" s="114"/>
      <c r="OGY3853" s="114"/>
      <c r="OGZ3853" s="114"/>
      <c r="OHA3853" s="114"/>
      <c r="OHB3853" s="114"/>
      <c r="OHC3853" s="114"/>
      <c r="OHD3853" s="114"/>
      <c r="OHE3853" s="114"/>
      <c r="OHF3853" s="116"/>
      <c r="OHG3853" s="114"/>
      <c r="OHH3853" s="115"/>
      <c r="OHI3853" s="115"/>
      <c r="OHJ3853" s="115"/>
      <c r="OHK3853" s="113"/>
      <c r="OHL3853" s="114"/>
      <c r="OHM3853" s="114"/>
      <c r="OHN3853" s="113"/>
      <c r="OHO3853" s="118"/>
      <c r="OHP3853" s="117"/>
      <c r="OHQ3853" s="114"/>
      <c r="OHR3853" s="114"/>
      <c r="OHS3853" s="114"/>
      <c r="OHT3853" s="114"/>
      <c r="OHU3853" s="114"/>
      <c r="OHV3853" s="114"/>
      <c r="OHW3853" s="114"/>
      <c r="OHX3853" s="114"/>
      <c r="OHY3853" s="114"/>
      <c r="OHZ3853" s="114"/>
      <c r="OIA3853" s="116"/>
      <c r="OIB3853" s="114"/>
      <c r="OIC3853" s="115"/>
      <c r="OID3853" s="115"/>
      <c r="OIE3853" s="115"/>
      <c r="OIF3853" s="113"/>
      <c r="OIG3853" s="114"/>
      <c r="OIH3853" s="114"/>
      <c r="OII3853" s="113"/>
      <c r="OIJ3853" s="118"/>
      <c r="OIK3853" s="117"/>
      <c r="OIL3853" s="114"/>
      <c r="OIM3853" s="114"/>
      <c r="OIN3853" s="114"/>
      <c r="OIO3853" s="114"/>
      <c r="OIP3853" s="114"/>
      <c r="OIQ3853" s="114"/>
      <c r="OIR3853" s="114"/>
      <c r="OIS3853" s="114"/>
      <c r="OIT3853" s="114"/>
      <c r="OIU3853" s="114"/>
      <c r="OIV3853" s="116"/>
      <c r="OIW3853" s="114"/>
      <c r="OIX3853" s="115"/>
      <c r="OIY3853" s="115"/>
      <c r="OIZ3853" s="115"/>
      <c r="OJA3853" s="113"/>
      <c r="OJB3853" s="114"/>
      <c r="OJC3853" s="114"/>
      <c r="OJD3853" s="113"/>
      <c r="OJE3853" s="118"/>
      <c r="OJF3853" s="117"/>
      <c r="OJG3853" s="114"/>
      <c r="OJH3853" s="114"/>
      <c r="OJI3853" s="114"/>
      <c r="OJJ3853" s="114"/>
      <c r="OJK3853" s="114"/>
      <c r="OJL3853" s="114"/>
      <c r="OJM3853" s="114"/>
      <c r="OJN3853" s="114"/>
      <c r="OJO3853" s="114"/>
      <c r="OJP3853" s="114"/>
      <c r="OJQ3853" s="116"/>
      <c r="OJR3853" s="114"/>
      <c r="OJS3853" s="115"/>
      <c r="OJT3853" s="115"/>
      <c r="OJU3853" s="115"/>
      <c r="OJV3853" s="113"/>
      <c r="OJW3853" s="114"/>
      <c r="OJX3853" s="114"/>
      <c r="OJY3853" s="113"/>
      <c r="OJZ3853" s="118"/>
      <c r="OKA3853" s="117"/>
      <c r="OKB3853" s="114"/>
      <c r="OKC3853" s="114"/>
      <c r="OKD3853" s="114"/>
      <c r="OKE3853" s="114"/>
      <c r="OKF3853" s="114"/>
      <c r="OKG3853" s="114"/>
      <c r="OKH3853" s="114"/>
      <c r="OKI3853" s="114"/>
      <c r="OKJ3853" s="114"/>
      <c r="OKK3853" s="114"/>
      <c r="OKL3853" s="116"/>
      <c r="OKM3853" s="114"/>
      <c r="OKN3853" s="115"/>
      <c r="OKO3853" s="115"/>
      <c r="OKP3853" s="115"/>
      <c r="OKQ3853" s="113"/>
      <c r="OKR3853" s="114"/>
      <c r="OKS3853" s="114"/>
      <c r="OKT3853" s="113"/>
      <c r="OKU3853" s="118"/>
      <c r="OKV3853" s="117"/>
      <c r="OKW3853" s="114"/>
      <c r="OKX3853" s="114"/>
      <c r="OKY3853" s="114"/>
      <c r="OKZ3853" s="114"/>
      <c r="OLA3853" s="114"/>
      <c r="OLB3853" s="114"/>
      <c r="OLC3853" s="114"/>
      <c r="OLD3853" s="114"/>
      <c r="OLE3853" s="114"/>
      <c r="OLF3853" s="114"/>
      <c r="OLG3853" s="116"/>
      <c r="OLH3853" s="114"/>
      <c r="OLI3853" s="115"/>
      <c r="OLJ3853" s="115"/>
      <c r="OLK3853" s="115"/>
      <c r="OLL3853" s="113"/>
      <c r="OLM3853" s="114"/>
      <c r="OLN3853" s="114"/>
      <c r="OLO3853" s="113"/>
      <c r="OLP3853" s="118"/>
      <c r="OLQ3853" s="117"/>
      <c r="OLR3853" s="114"/>
      <c r="OLS3853" s="114"/>
      <c r="OLT3853" s="114"/>
      <c r="OLU3853" s="114"/>
      <c r="OLV3853" s="114"/>
      <c r="OLW3853" s="114"/>
      <c r="OLX3853" s="114"/>
      <c r="OLY3853" s="114"/>
      <c r="OLZ3853" s="114"/>
      <c r="OMA3853" s="114"/>
      <c r="OMB3853" s="116"/>
      <c r="OMC3853" s="114"/>
      <c r="OMD3853" s="115"/>
      <c r="OME3853" s="115"/>
      <c r="OMF3853" s="115"/>
      <c r="OMG3853" s="113"/>
      <c r="OMH3853" s="114"/>
      <c r="OMI3853" s="114"/>
      <c r="OMJ3853" s="113"/>
      <c r="OMK3853" s="118"/>
      <c r="OML3853" s="117"/>
      <c r="OMM3853" s="114"/>
      <c r="OMN3853" s="114"/>
      <c r="OMO3853" s="114"/>
      <c r="OMP3853" s="114"/>
      <c r="OMQ3853" s="114"/>
      <c r="OMR3853" s="114"/>
      <c r="OMS3853" s="114"/>
      <c r="OMT3853" s="114"/>
      <c r="OMU3853" s="114"/>
      <c r="OMV3853" s="114"/>
      <c r="OMW3853" s="116"/>
      <c r="OMX3853" s="114"/>
      <c r="OMY3853" s="115"/>
      <c r="OMZ3853" s="115"/>
      <c r="ONA3853" s="115"/>
      <c r="ONB3853" s="113"/>
      <c r="ONC3853" s="114"/>
      <c r="OND3853" s="114"/>
      <c r="ONE3853" s="113"/>
      <c r="ONF3853" s="118"/>
      <c r="ONG3853" s="117"/>
      <c r="ONH3853" s="114"/>
      <c r="ONI3853" s="114"/>
      <c r="ONJ3853" s="114"/>
      <c r="ONK3853" s="114"/>
      <c r="ONL3853" s="114"/>
      <c r="ONM3853" s="114"/>
      <c r="ONN3853" s="114"/>
      <c r="ONO3853" s="114"/>
      <c r="ONP3853" s="114"/>
      <c r="ONQ3853" s="114"/>
      <c r="ONR3853" s="116"/>
      <c r="ONS3853" s="114"/>
      <c r="ONT3853" s="115"/>
      <c r="ONU3853" s="115"/>
      <c r="ONV3853" s="115"/>
      <c r="ONW3853" s="113"/>
      <c r="ONX3853" s="114"/>
      <c r="ONY3853" s="114"/>
      <c r="ONZ3853" s="113"/>
      <c r="OOA3853" s="118"/>
      <c r="OOB3853" s="117"/>
      <c r="OOC3853" s="114"/>
      <c r="OOD3853" s="114"/>
      <c r="OOE3853" s="114"/>
      <c r="OOF3853" s="114"/>
      <c r="OOG3853" s="114"/>
      <c r="OOH3853" s="114"/>
      <c r="OOI3853" s="114"/>
      <c r="OOJ3853" s="114"/>
      <c r="OOK3853" s="114"/>
      <c r="OOL3853" s="114"/>
      <c r="OOM3853" s="116"/>
      <c r="OON3853" s="114"/>
      <c r="OOO3853" s="115"/>
      <c r="OOP3853" s="115"/>
      <c r="OOQ3853" s="115"/>
      <c r="OOR3853" s="113"/>
      <c r="OOS3853" s="114"/>
      <c r="OOT3853" s="114"/>
      <c r="OOU3853" s="113"/>
      <c r="OOV3853" s="118"/>
      <c r="OOW3853" s="117"/>
      <c r="OOX3853" s="114"/>
      <c r="OOY3853" s="114"/>
      <c r="OOZ3853" s="114"/>
      <c r="OPA3853" s="114"/>
      <c r="OPB3853" s="114"/>
      <c r="OPC3853" s="114"/>
      <c r="OPD3853" s="114"/>
      <c r="OPE3853" s="114"/>
      <c r="OPF3853" s="114"/>
      <c r="OPG3853" s="114"/>
      <c r="OPH3853" s="116"/>
      <c r="OPI3853" s="114"/>
      <c r="OPJ3853" s="115"/>
      <c r="OPK3853" s="115"/>
      <c r="OPL3853" s="115"/>
      <c r="OPM3853" s="113"/>
      <c r="OPN3853" s="114"/>
      <c r="OPO3853" s="114"/>
      <c r="OPP3853" s="113"/>
      <c r="OPQ3853" s="118"/>
      <c r="OPR3853" s="117"/>
      <c r="OPS3853" s="114"/>
      <c r="OPT3853" s="114"/>
      <c r="OPU3853" s="114"/>
      <c r="OPV3853" s="114"/>
      <c r="OPW3853" s="114"/>
      <c r="OPX3853" s="114"/>
      <c r="OPY3853" s="114"/>
      <c r="OPZ3853" s="114"/>
      <c r="OQA3853" s="114"/>
      <c r="OQB3853" s="114"/>
      <c r="OQC3853" s="116"/>
      <c r="OQD3853" s="114"/>
      <c r="OQE3853" s="115"/>
      <c r="OQF3853" s="115"/>
      <c r="OQG3853" s="115"/>
      <c r="OQH3853" s="113"/>
      <c r="OQI3853" s="114"/>
      <c r="OQJ3853" s="114"/>
      <c r="OQK3853" s="113"/>
      <c r="OQL3853" s="118"/>
      <c r="OQM3853" s="117"/>
      <c r="OQN3853" s="114"/>
      <c r="OQO3853" s="114"/>
      <c r="OQP3853" s="114"/>
      <c r="OQQ3853" s="114"/>
      <c r="OQR3853" s="114"/>
      <c r="OQS3853" s="114"/>
      <c r="OQT3853" s="114"/>
      <c r="OQU3853" s="114"/>
      <c r="OQV3853" s="114"/>
      <c r="OQW3853" s="114"/>
      <c r="OQX3853" s="116"/>
      <c r="OQY3853" s="114"/>
      <c r="OQZ3853" s="115"/>
      <c r="ORA3853" s="115"/>
      <c r="ORB3853" s="115"/>
      <c r="ORC3853" s="113"/>
      <c r="ORD3853" s="114"/>
      <c r="ORE3853" s="114"/>
      <c r="ORF3853" s="113"/>
      <c r="ORG3853" s="118"/>
      <c r="ORH3853" s="117"/>
      <c r="ORI3853" s="114"/>
      <c r="ORJ3853" s="114"/>
      <c r="ORK3853" s="114"/>
      <c r="ORL3853" s="114"/>
      <c r="ORM3853" s="114"/>
      <c r="ORN3853" s="114"/>
      <c r="ORO3853" s="114"/>
      <c r="ORP3853" s="114"/>
      <c r="ORQ3853" s="114"/>
      <c r="ORR3853" s="114"/>
      <c r="ORS3853" s="116"/>
      <c r="ORT3853" s="114"/>
      <c r="ORU3853" s="115"/>
      <c r="ORV3853" s="115"/>
      <c r="ORW3853" s="115"/>
      <c r="ORX3853" s="113"/>
      <c r="ORY3853" s="114"/>
      <c r="ORZ3853" s="114"/>
      <c r="OSA3853" s="113"/>
      <c r="OSB3853" s="118"/>
      <c r="OSC3853" s="117"/>
      <c r="OSD3853" s="114"/>
      <c r="OSE3853" s="114"/>
      <c r="OSF3853" s="114"/>
      <c r="OSG3853" s="114"/>
      <c r="OSH3853" s="114"/>
      <c r="OSI3853" s="114"/>
      <c r="OSJ3853" s="114"/>
      <c r="OSK3853" s="114"/>
      <c r="OSL3853" s="114"/>
      <c r="OSM3853" s="114"/>
      <c r="OSN3853" s="116"/>
      <c r="OSO3853" s="114"/>
      <c r="OSP3853" s="115"/>
      <c r="OSQ3853" s="115"/>
      <c r="OSR3853" s="115"/>
      <c r="OSS3853" s="113"/>
      <c r="OST3853" s="114"/>
      <c r="OSU3853" s="114"/>
      <c r="OSV3853" s="113"/>
      <c r="OSW3853" s="118"/>
      <c r="OSX3853" s="117"/>
      <c r="OSY3853" s="114"/>
      <c r="OSZ3853" s="114"/>
      <c r="OTA3853" s="114"/>
      <c r="OTB3853" s="114"/>
      <c r="OTC3853" s="114"/>
      <c r="OTD3853" s="114"/>
      <c r="OTE3853" s="114"/>
      <c r="OTF3853" s="114"/>
      <c r="OTG3853" s="114"/>
      <c r="OTH3853" s="114"/>
      <c r="OTI3853" s="116"/>
      <c r="OTJ3853" s="114"/>
      <c r="OTK3853" s="115"/>
      <c r="OTL3853" s="115"/>
      <c r="OTM3853" s="115"/>
      <c r="OTN3853" s="113"/>
      <c r="OTO3853" s="114"/>
      <c r="OTP3853" s="114"/>
      <c r="OTQ3853" s="113"/>
      <c r="OTR3853" s="118"/>
      <c r="OTS3853" s="117"/>
      <c r="OTT3853" s="114"/>
      <c r="OTU3853" s="114"/>
      <c r="OTV3853" s="114"/>
      <c r="OTW3853" s="114"/>
      <c r="OTX3853" s="114"/>
      <c r="OTY3853" s="114"/>
      <c r="OTZ3853" s="114"/>
      <c r="OUA3853" s="114"/>
      <c r="OUB3853" s="114"/>
      <c r="OUC3853" s="114"/>
      <c r="OUD3853" s="116"/>
      <c r="OUE3853" s="114"/>
      <c r="OUF3853" s="115"/>
      <c r="OUG3853" s="115"/>
      <c r="OUH3853" s="115"/>
      <c r="OUI3853" s="113"/>
      <c r="OUJ3853" s="114"/>
      <c r="OUK3853" s="114"/>
      <c r="OUL3853" s="113"/>
      <c r="OUM3853" s="118"/>
      <c r="OUN3853" s="117"/>
      <c r="OUO3853" s="114"/>
      <c r="OUP3853" s="114"/>
      <c r="OUQ3853" s="114"/>
      <c r="OUR3853" s="114"/>
      <c r="OUS3853" s="114"/>
      <c r="OUT3853" s="114"/>
      <c r="OUU3853" s="114"/>
      <c r="OUV3853" s="114"/>
      <c r="OUW3853" s="114"/>
      <c r="OUX3853" s="114"/>
      <c r="OUY3853" s="116"/>
      <c r="OUZ3853" s="114"/>
      <c r="OVA3853" s="115"/>
      <c r="OVB3853" s="115"/>
      <c r="OVC3853" s="115"/>
      <c r="OVD3853" s="113"/>
      <c r="OVE3853" s="114"/>
      <c r="OVF3853" s="114"/>
      <c r="OVG3853" s="113"/>
      <c r="OVH3853" s="118"/>
      <c r="OVI3853" s="117"/>
      <c r="OVJ3853" s="114"/>
      <c r="OVK3853" s="114"/>
      <c r="OVL3853" s="114"/>
      <c r="OVM3853" s="114"/>
      <c r="OVN3853" s="114"/>
      <c r="OVO3853" s="114"/>
      <c r="OVP3853" s="114"/>
      <c r="OVQ3853" s="114"/>
      <c r="OVR3853" s="114"/>
      <c r="OVS3853" s="114"/>
      <c r="OVT3853" s="116"/>
      <c r="OVU3853" s="114"/>
      <c r="OVV3853" s="115"/>
      <c r="OVW3853" s="115"/>
      <c r="OVX3853" s="115"/>
      <c r="OVY3853" s="113"/>
      <c r="OVZ3853" s="114"/>
      <c r="OWA3853" s="114"/>
      <c r="OWB3853" s="113"/>
      <c r="OWC3853" s="118"/>
      <c r="OWD3853" s="117"/>
      <c r="OWE3853" s="114"/>
      <c r="OWF3853" s="114"/>
      <c r="OWG3853" s="114"/>
      <c r="OWH3853" s="114"/>
      <c r="OWI3853" s="114"/>
      <c r="OWJ3853" s="114"/>
      <c r="OWK3853" s="114"/>
      <c r="OWL3853" s="114"/>
      <c r="OWM3853" s="114"/>
      <c r="OWN3853" s="114"/>
      <c r="OWO3853" s="116"/>
      <c r="OWP3853" s="114"/>
      <c r="OWQ3853" s="115"/>
      <c r="OWR3853" s="115"/>
      <c r="OWS3853" s="115"/>
      <c r="OWT3853" s="113"/>
      <c r="OWU3853" s="114"/>
      <c r="OWV3853" s="114"/>
      <c r="OWW3853" s="113"/>
      <c r="OWX3853" s="118"/>
      <c r="OWY3853" s="117"/>
      <c r="OWZ3853" s="114"/>
      <c r="OXA3853" s="114"/>
      <c r="OXB3853" s="114"/>
      <c r="OXC3853" s="114"/>
      <c r="OXD3853" s="114"/>
      <c r="OXE3853" s="114"/>
      <c r="OXF3853" s="114"/>
      <c r="OXG3853" s="114"/>
      <c r="OXH3853" s="114"/>
      <c r="OXI3853" s="114"/>
      <c r="OXJ3853" s="116"/>
      <c r="OXK3853" s="114"/>
      <c r="OXL3853" s="115"/>
      <c r="OXM3853" s="115"/>
      <c r="OXN3853" s="115"/>
      <c r="OXO3853" s="113"/>
      <c r="OXP3853" s="114"/>
      <c r="OXQ3853" s="114"/>
      <c r="OXR3853" s="113"/>
      <c r="OXS3853" s="118"/>
      <c r="OXT3853" s="117"/>
      <c r="OXU3853" s="114"/>
      <c r="OXV3853" s="114"/>
      <c r="OXW3853" s="114"/>
      <c r="OXX3853" s="114"/>
      <c r="OXY3853" s="114"/>
      <c r="OXZ3853" s="114"/>
      <c r="OYA3853" s="114"/>
      <c r="OYB3853" s="114"/>
      <c r="OYC3853" s="114"/>
      <c r="OYD3853" s="114"/>
      <c r="OYE3853" s="116"/>
      <c r="OYF3853" s="114"/>
      <c r="OYG3853" s="115"/>
      <c r="OYH3853" s="115"/>
      <c r="OYI3853" s="115"/>
      <c r="OYJ3853" s="113"/>
      <c r="OYK3853" s="114"/>
      <c r="OYL3853" s="114"/>
      <c r="OYM3853" s="113"/>
      <c r="OYN3853" s="118"/>
      <c r="OYO3853" s="117"/>
      <c r="OYP3853" s="114"/>
      <c r="OYQ3853" s="114"/>
      <c r="OYR3853" s="114"/>
      <c r="OYS3853" s="114"/>
      <c r="OYT3853" s="114"/>
      <c r="OYU3853" s="114"/>
      <c r="OYV3853" s="114"/>
      <c r="OYW3853" s="114"/>
      <c r="OYX3853" s="114"/>
      <c r="OYY3853" s="114"/>
      <c r="OYZ3853" s="116"/>
      <c r="OZA3853" s="114"/>
      <c r="OZB3853" s="115"/>
      <c r="OZC3853" s="115"/>
      <c r="OZD3853" s="115"/>
      <c r="OZE3853" s="113"/>
      <c r="OZF3853" s="114"/>
      <c r="OZG3853" s="114"/>
      <c r="OZH3853" s="113"/>
      <c r="OZI3853" s="118"/>
      <c r="OZJ3853" s="117"/>
      <c r="OZK3853" s="114"/>
      <c r="OZL3853" s="114"/>
      <c r="OZM3853" s="114"/>
      <c r="OZN3853" s="114"/>
      <c r="OZO3853" s="114"/>
      <c r="OZP3853" s="114"/>
      <c r="OZQ3853" s="114"/>
      <c r="OZR3853" s="114"/>
      <c r="OZS3853" s="114"/>
      <c r="OZT3853" s="114"/>
      <c r="OZU3853" s="116"/>
      <c r="OZV3853" s="114"/>
      <c r="OZW3853" s="115"/>
      <c r="OZX3853" s="115"/>
      <c r="OZY3853" s="115"/>
      <c r="OZZ3853" s="113"/>
      <c r="PAA3853" s="114"/>
      <c r="PAB3853" s="114"/>
      <c r="PAC3853" s="113"/>
      <c r="PAD3853" s="118"/>
      <c r="PAE3853" s="117"/>
      <c r="PAF3853" s="114"/>
      <c r="PAG3853" s="114"/>
      <c r="PAH3853" s="114"/>
      <c r="PAI3853" s="114"/>
      <c r="PAJ3853" s="114"/>
      <c r="PAK3853" s="114"/>
      <c r="PAL3853" s="114"/>
      <c r="PAM3853" s="114"/>
      <c r="PAN3853" s="114"/>
      <c r="PAO3853" s="114"/>
      <c r="PAP3853" s="116"/>
      <c r="PAQ3853" s="114"/>
      <c r="PAR3853" s="115"/>
      <c r="PAS3853" s="115"/>
      <c r="PAT3853" s="115"/>
      <c r="PAU3853" s="113"/>
      <c r="PAV3853" s="114"/>
      <c r="PAW3853" s="114"/>
      <c r="PAX3853" s="113"/>
      <c r="PAY3853" s="118"/>
      <c r="PAZ3853" s="117"/>
      <c r="PBA3853" s="114"/>
      <c r="PBB3853" s="114"/>
      <c r="PBC3853" s="114"/>
      <c r="PBD3853" s="114"/>
      <c r="PBE3853" s="114"/>
      <c r="PBF3853" s="114"/>
      <c r="PBG3853" s="114"/>
      <c r="PBH3853" s="114"/>
      <c r="PBI3853" s="114"/>
      <c r="PBJ3853" s="114"/>
      <c r="PBK3853" s="116"/>
      <c r="PBL3853" s="114"/>
      <c r="PBM3853" s="115"/>
      <c r="PBN3853" s="115"/>
      <c r="PBO3853" s="115"/>
      <c r="PBP3853" s="113"/>
      <c r="PBQ3853" s="114"/>
      <c r="PBR3853" s="114"/>
      <c r="PBS3853" s="113"/>
      <c r="PBT3853" s="118"/>
      <c r="PBU3853" s="117"/>
      <c r="PBV3853" s="114"/>
      <c r="PBW3853" s="114"/>
      <c r="PBX3853" s="114"/>
      <c r="PBY3853" s="114"/>
      <c r="PBZ3853" s="114"/>
      <c r="PCA3853" s="114"/>
      <c r="PCB3853" s="114"/>
      <c r="PCC3853" s="114"/>
      <c r="PCD3853" s="114"/>
      <c r="PCE3853" s="114"/>
      <c r="PCF3853" s="116"/>
      <c r="PCG3853" s="114"/>
      <c r="PCH3853" s="115"/>
      <c r="PCI3853" s="115"/>
      <c r="PCJ3853" s="115"/>
      <c r="PCK3853" s="113"/>
      <c r="PCL3853" s="114"/>
      <c r="PCM3853" s="114"/>
      <c r="PCN3853" s="113"/>
      <c r="PCO3853" s="118"/>
      <c r="PCP3853" s="117"/>
      <c r="PCQ3853" s="114"/>
      <c r="PCR3853" s="114"/>
      <c r="PCS3853" s="114"/>
      <c r="PCT3853" s="114"/>
      <c r="PCU3853" s="114"/>
      <c r="PCV3853" s="114"/>
      <c r="PCW3853" s="114"/>
      <c r="PCX3853" s="114"/>
      <c r="PCY3853" s="114"/>
      <c r="PCZ3853" s="114"/>
      <c r="PDA3853" s="116"/>
      <c r="PDB3853" s="114"/>
      <c r="PDC3853" s="115"/>
      <c r="PDD3853" s="115"/>
      <c r="PDE3853" s="115"/>
      <c r="PDF3853" s="113"/>
      <c r="PDG3853" s="114"/>
      <c r="PDH3853" s="114"/>
      <c r="PDI3853" s="113"/>
      <c r="PDJ3853" s="118"/>
      <c r="PDK3853" s="117"/>
      <c r="PDL3853" s="114"/>
      <c r="PDM3853" s="114"/>
      <c r="PDN3853" s="114"/>
      <c r="PDO3853" s="114"/>
      <c r="PDP3853" s="114"/>
      <c r="PDQ3853" s="114"/>
      <c r="PDR3853" s="114"/>
      <c r="PDS3853" s="114"/>
      <c r="PDT3853" s="114"/>
      <c r="PDU3853" s="114"/>
      <c r="PDV3853" s="116"/>
      <c r="PDW3853" s="114"/>
      <c r="PDX3853" s="115"/>
      <c r="PDY3853" s="115"/>
      <c r="PDZ3853" s="115"/>
      <c r="PEA3853" s="113"/>
      <c r="PEB3853" s="114"/>
      <c r="PEC3853" s="114"/>
      <c r="PED3853" s="113"/>
      <c r="PEE3853" s="118"/>
      <c r="PEF3853" s="117"/>
      <c r="PEG3853" s="114"/>
      <c r="PEH3853" s="114"/>
      <c r="PEI3853" s="114"/>
      <c r="PEJ3853" s="114"/>
      <c r="PEK3853" s="114"/>
      <c r="PEL3853" s="114"/>
      <c r="PEM3853" s="114"/>
      <c r="PEN3853" s="114"/>
      <c r="PEO3853" s="114"/>
      <c r="PEP3853" s="114"/>
      <c r="PEQ3853" s="116"/>
      <c r="PER3853" s="114"/>
      <c r="PES3853" s="115"/>
      <c r="PET3853" s="115"/>
      <c r="PEU3853" s="115"/>
      <c r="PEV3853" s="113"/>
      <c r="PEW3853" s="114"/>
      <c r="PEX3853" s="114"/>
      <c r="PEY3853" s="113"/>
      <c r="PEZ3853" s="118"/>
      <c r="PFA3853" s="117"/>
      <c r="PFB3853" s="114"/>
      <c r="PFC3853" s="114"/>
      <c r="PFD3853" s="114"/>
      <c r="PFE3853" s="114"/>
      <c r="PFF3853" s="114"/>
      <c r="PFG3853" s="114"/>
      <c r="PFH3853" s="114"/>
      <c r="PFI3853" s="114"/>
      <c r="PFJ3853" s="114"/>
      <c r="PFK3853" s="114"/>
      <c r="PFL3853" s="116"/>
      <c r="PFM3853" s="114"/>
      <c r="PFN3853" s="115"/>
      <c r="PFO3853" s="115"/>
      <c r="PFP3853" s="115"/>
      <c r="PFQ3853" s="113"/>
      <c r="PFR3853" s="114"/>
      <c r="PFS3853" s="114"/>
      <c r="PFT3853" s="113"/>
      <c r="PFU3853" s="118"/>
      <c r="PFV3853" s="117"/>
      <c r="PFW3853" s="114"/>
      <c r="PFX3853" s="114"/>
      <c r="PFY3853" s="114"/>
      <c r="PFZ3853" s="114"/>
      <c r="PGA3853" s="114"/>
      <c r="PGB3853" s="114"/>
      <c r="PGC3853" s="114"/>
      <c r="PGD3853" s="114"/>
      <c r="PGE3853" s="114"/>
      <c r="PGF3853" s="114"/>
      <c r="PGG3853" s="116"/>
      <c r="PGH3853" s="114"/>
      <c r="PGI3853" s="115"/>
      <c r="PGJ3853" s="115"/>
      <c r="PGK3853" s="115"/>
      <c r="PGL3853" s="113"/>
      <c r="PGM3853" s="114"/>
      <c r="PGN3853" s="114"/>
      <c r="PGO3853" s="113"/>
      <c r="PGP3853" s="118"/>
      <c r="PGQ3853" s="117"/>
      <c r="PGR3853" s="114"/>
      <c r="PGS3853" s="114"/>
      <c r="PGT3853" s="114"/>
      <c r="PGU3853" s="114"/>
      <c r="PGV3853" s="114"/>
      <c r="PGW3853" s="114"/>
      <c r="PGX3853" s="114"/>
      <c r="PGY3853" s="114"/>
      <c r="PGZ3853" s="114"/>
      <c r="PHA3853" s="114"/>
      <c r="PHB3853" s="116"/>
      <c r="PHC3853" s="114"/>
      <c r="PHD3853" s="115"/>
      <c r="PHE3853" s="115"/>
      <c r="PHF3853" s="115"/>
      <c r="PHG3853" s="113"/>
      <c r="PHH3853" s="114"/>
      <c r="PHI3853" s="114"/>
      <c r="PHJ3853" s="113"/>
      <c r="PHK3853" s="118"/>
      <c r="PHL3853" s="117"/>
      <c r="PHM3853" s="114"/>
      <c r="PHN3853" s="114"/>
      <c r="PHO3853" s="114"/>
      <c r="PHP3853" s="114"/>
      <c r="PHQ3853" s="114"/>
      <c r="PHR3853" s="114"/>
      <c r="PHS3853" s="114"/>
      <c r="PHT3853" s="114"/>
      <c r="PHU3853" s="114"/>
      <c r="PHV3853" s="114"/>
      <c r="PHW3853" s="116"/>
      <c r="PHX3853" s="114"/>
      <c r="PHY3853" s="115"/>
      <c r="PHZ3853" s="115"/>
      <c r="PIA3853" s="115"/>
      <c r="PIB3853" s="113"/>
      <c r="PIC3853" s="114"/>
      <c r="PID3853" s="114"/>
      <c r="PIE3853" s="113"/>
      <c r="PIF3853" s="118"/>
      <c r="PIG3853" s="117"/>
      <c r="PIH3853" s="114"/>
      <c r="PII3853" s="114"/>
      <c r="PIJ3853" s="114"/>
      <c r="PIK3853" s="114"/>
      <c r="PIL3853" s="114"/>
      <c r="PIM3853" s="114"/>
      <c r="PIN3853" s="114"/>
      <c r="PIO3853" s="114"/>
      <c r="PIP3853" s="114"/>
      <c r="PIQ3853" s="114"/>
      <c r="PIR3853" s="116"/>
      <c r="PIS3853" s="114"/>
      <c r="PIT3853" s="115"/>
      <c r="PIU3853" s="115"/>
      <c r="PIV3853" s="115"/>
      <c r="PIW3853" s="113"/>
      <c r="PIX3853" s="114"/>
      <c r="PIY3853" s="114"/>
      <c r="PIZ3853" s="113"/>
      <c r="PJA3853" s="118"/>
      <c r="PJB3853" s="117"/>
      <c r="PJC3853" s="114"/>
      <c r="PJD3853" s="114"/>
      <c r="PJE3853" s="114"/>
      <c r="PJF3853" s="114"/>
      <c r="PJG3853" s="114"/>
      <c r="PJH3853" s="114"/>
      <c r="PJI3853" s="114"/>
      <c r="PJJ3853" s="114"/>
      <c r="PJK3853" s="114"/>
      <c r="PJL3853" s="114"/>
      <c r="PJM3853" s="116"/>
      <c r="PJN3853" s="114"/>
      <c r="PJO3853" s="115"/>
      <c r="PJP3853" s="115"/>
      <c r="PJQ3853" s="115"/>
      <c r="PJR3853" s="113"/>
      <c r="PJS3853" s="114"/>
      <c r="PJT3853" s="114"/>
      <c r="PJU3853" s="113"/>
      <c r="PJV3853" s="118"/>
      <c r="PJW3853" s="117"/>
      <c r="PJX3853" s="114"/>
      <c r="PJY3853" s="114"/>
      <c r="PJZ3853" s="114"/>
      <c r="PKA3853" s="114"/>
      <c r="PKB3853" s="114"/>
      <c r="PKC3853" s="114"/>
      <c r="PKD3853" s="114"/>
      <c r="PKE3853" s="114"/>
      <c r="PKF3853" s="114"/>
      <c r="PKG3853" s="114"/>
      <c r="PKH3853" s="116"/>
      <c r="PKI3853" s="114"/>
      <c r="PKJ3853" s="115"/>
      <c r="PKK3853" s="115"/>
      <c r="PKL3853" s="115"/>
      <c r="PKM3853" s="113"/>
      <c r="PKN3853" s="114"/>
      <c r="PKO3853" s="114"/>
      <c r="PKP3853" s="113"/>
      <c r="PKQ3853" s="118"/>
      <c r="PKR3853" s="117"/>
      <c r="PKS3853" s="114"/>
      <c r="PKT3853" s="114"/>
      <c r="PKU3853" s="114"/>
      <c r="PKV3853" s="114"/>
      <c r="PKW3853" s="114"/>
      <c r="PKX3853" s="114"/>
      <c r="PKY3853" s="114"/>
      <c r="PKZ3853" s="114"/>
      <c r="PLA3853" s="114"/>
      <c r="PLB3853" s="114"/>
      <c r="PLC3853" s="116"/>
      <c r="PLD3853" s="114"/>
      <c r="PLE3853" s="115"/>
      <c r="PLF3853" s="115"/>
      <c r="PLG3853" s="115"/>
      <c r="PLH3853" s="113"/>
      <c r="PLI3853" s="114"/>
      <c r="PLJ3853" s="114"/>
      <c r="PLK3853" s="113"/>
      <c r="PLL3853" s="118"/>
      <c r="PLM3853" s="117"/>
      <c r="PLN3853" s="114"/>
      <c r="PLO3853" s="114"/>
      <c r="PLP3853" s="114"/>
      <c r="PLQ3853" s="114"/>
      <c r="PLR3853" s="114"/>
      <c r="PLS3853" s="114"/>
      <c r="PLT3853" s="114"/>
      <c r="PLU3853" s="114"/>
      <c r="PLV3853" s="114"/>
      <c r="PLW3853" s="114"/>
      <c r="PLX3853" s="116"/>
      <c r="PLY3853" s="114"/>
      <c r="PLZ3853" s="115"/>
      <c r="PMA3853" s="115"/>
      <c r="PMB3853" s="115"/>
      <c r="PMC3853" s="113"/>
      <c r="PMD3853" s="114"/>
      <c r="PME3853" s="114"/>
      <c r="PMF3853" s="113"/>
      <c r="PMG3853" s="118"/>
      <c r="PMH3853" s="117"/>
      <c r="PMI3853" s="114"/>
      <c r="PMJ3853" s="114"/>
      <c r="PMK3853" s="114"/>
      <c r="PML3853" s="114"/>
      <c r="PMM3853" s="114"/>
      <c r="PMN3853" s="114"/>
      <c r="PMO3853" s="114"/>
      <c r="PMP3853" s="114"/>
      <c r="PMQ3853" s="114"/>
      <c r="PMR3853" s="114"/>
      <c r="PMS3853" s="116"/>
      <c r="PMT3853" s="114"/>
      <c r="PMU3853" s="115"/>
      <c r="PMV3853" s="115"/>
      <c r="PMW3853" s="115"/>
      <c r="PMX3853" s="113"/>
      <c r="PMY3853" s="114"/>
      <c r="PMZ3853" s="114"/>
      <c r="PNA3853" s="113"/>
      <c r="PNB3853" s="118"/>
      <c r="PNC3853" s="117"/>
      <c r="PND3853" s="114"/>
      <c r="PNE3853" s="114"/>
      <c r="PNF3853" s="114"/>
      <c r="PNG3853" s="114"/>
      <c r="PNH3853" s="114"/>
      <c r="PNI3853" s="114"/>
      <c r="PNJ3853" s="114"/>
      <c r="PNK3853" s="114"/>
      <c r="PNL3853" s="114"/>
      <c r="PNM3853" s="114"/>
      <c r="PNN3853" s="116"/>
      <c r="PNO3853" s="114"/>
      <c r="PNP3853" s="115"/>
      <c r="PNQ3853" s="115"/>
      <c r="PNR3853" s="115"/>
      <c r="PNS3853" s="113"/>
      <c r="PNT3853" s="114"/>
      <c r="PNU3853" s="114"/>
      <c r="PNV3853" s="113"/>
      <c r="PNW3853" s="118"/>
      <c r="PNX3853" s="117"/>
      <c r="PNY3853" s="114"/>
      <c r="PNZ3853" s="114"/>
      <c r="POA3853" s="114"/>
      <c r="POB3853" s="114"/>
      <c r="POC3853" s="114"/>
      <c r="POD3853" s="114"/>
      <c r="POE3853" s="114"/>
      <c r="POF3853" s="114"/>
      <c r="POG3853" s="114"/>
      <c r="POH3853" s="114"/>
      <c r="POI3853" s="116"/>
      <c r="POJ3853" s="114"/>
      <c r="POK3853" s="115"/>
      <c r="POL3853" s="115"/>
      <c r="POM3853" s="115"/>
      <c r="PON3853" s="113"/>
      <c r="POO3853" s="114"/>
      <c r="POP3853" s="114"/>
      <c r="POQ3853" s="113"/>
      <c r="POR3853" s="118"/>
      <c r="POS3853" s="117"/>
      <c r="POT3853" s="114"/>
      <c r="POU3853" s="114"/>
      <c r="POV3853" s="114"/>
      <c r="POW3853" s="114"/>
      <c r="POX3853" s="114"/>
      <c r="POY3853" s="114"/>
      <c r="POZ3853" s="114"/>
      <c r="PPA3853" s="114"/>
      <c r="PPB3853" s="114"/>
      <c r="PPC3853" s="114"/>
      <c r="PPD3853" s="116"/>
      <c r="PPE3853" s="114"/>
      <c r="PPF3853" s="115"/>
      <c r="PPG3853" s="115"/>
      <c r="PPH3853" s="115"/>
      <c r="PPI3853" s="113"/>
      <c r="PPJ3853" s="114"/>
      <c r="PPK3853" s="114"/>
      <c r="PPL3853" s="113"/>
      <c r="PPM3853" s="118"/>
      <c r="PPN3853" s="117"/>
      <c r="PPO3853" s="114"/>
      <c r="PPP3853" s="114"/>
      <c r="PPQ3853" s="114"/>
      <c r="PPR3853" s="114"/>
      <c r="PPS3853" s="114"/>
      <c r="PPT3853" s="114"/>
      <c r="PPU3853" s="114"/>
      <c r="PPV3853" s="114"/>
      <c r="PPW3853" s="114"/>
      <c r="PPX3853" s="114"/>
      <c r="PPY3853" s="116"/>
      <c r="PPZ3853" s="114"/>
      <c r="PQA3853" s="115"/>
      <c r="PQB3853" s="115"/>
      <c r="PQC3853" s="115"/>
      <c r="PQD3853" s="113"/>
      <c r="PQE3853" s="114"/>
      <c r="PQF3853" s="114"/>
      <c r="PQG3853" s="113"/>
      <c r="PQH3853" s="118"/>
      <c r="PQI3853" s="117"/>
      <c r="PQJ3853" s="114"/>
      <c r="PQK3853" s="114"/>
      <c r="PQL3853" s="114"/>
      <c r="PQM3853" s="114"/>
      <c r="PQN3853" s="114"/>
      <c r="PQO3853" s="114"/>
      <c r="PQP3853" s="114"/>
      <c r="PQQ3853" s="114"/>
      <c r="PQR3853" s="114"/>
      <c r="PQS3853" s="114"/>
      <c r="PQT3853" s="116"/>
      <c r="PQU3853" s="114"/>
      <c r="PQV3853" s="115"/>
      <c r="PQW3853" s="115"/>
      <c r="PQX3853" s="115"/>
      <c r="PQY3853" s="113"/>
      <c r="PQZ3853" s="114"/>
      <c r="PRA3853" s="114"/>
      <c r="PRB3853" s="113"/>
      <c r="PRC3853" s="118"/>
      <c r="PRD3853" s="117"/>
      <c r="PRE3853" s="114"/>
      <c r="PRF3853" s="114"/>
      <c r="PRG3853" s="114"/>
      <c r="PRH3853" s="114"/>
      <c r="PRI3853" s="114"/>
      <c r="PRJ3853" s="114"/>
      <c r="PRK3853" s="114"/>
      <c r="PRL3853" s="114"/>
      <c r="PRM3853" s="114"/>
      <c r="PRN3853" s="114"/>
      <c r="PRO3853" s="116"/>
      <c r="PRP3853" s="114"/>
      <c r="PRQ3853" s="115"/>
      <c r="PRR3853" s="115"/>
      <c r="PRS3853" s="115"/>
      <c r="PRT3853" s="113"/>
      <c r="PRU3853" s="114"/>
      <c r="PRV3853" s="114"/>
      <c r="PRW3853" s="113"/>
      <c r="PRX3853" s="118"/>
      <c r="PRY3853" s="117"/>
      <c r="PRZ3853" s="114"/>
      <c r="PSA3853" s="114"/>
      <c r="PSB3853" s="114"/>
      <c r="PSC3853" s="114"/>
      <c r="PSD3853" s="114"/>
      <c r="PSE3853" s="114"/>
      <c r="PSF3853" s="114"/>
      <c r="PSG3853" s="114"/>
      <c r="PSH3853" s="114"/>
      <c r="PSI3853" s="114"/>
      <c r="PSJ3853" s="116"/>
      <c r="PSK3853" s="114"/>
      <c r="PSL3853" s="115"/>
      <c r="PSM3853" s="115"/>
      <c r="PSN3853" s="115"/>
      <c r="PSO3853" s="113"/>
      <c r="PSP3853" s="114"/>
      <c r="PSQ3853" s="114"/>
      <c r="PSR3853" s="113"/>
      <c r="PSS3853" s="118"/>
      <c r="PST3853" s="117"/>
      <c r="PSU3853" s="114"/>
      <c r="PSV3853" s="114"/>
      <c r="PSW3853" s="114"/>
      <c r="PSX3853" s="114"/>
      <c r="PSY3853" s="114"/>
      <c r="PSZ3853" s="114"/>
      <c r="PTA3853" s="114"/>
      <c r="PTB3853" s="114"/>
      <c r="PTC3853" s="114"/>
      <c r="PTD3853" s="114"/>
      <c r="PTE3853" s="116"/>
      <c r="PTF3853" s="114"/>
      <c r="PTG3853" s="115"/>
      <c r="PTH3853" s="115"/>
      <c r="PTI3853" s="115"/>
      <c r="PTJ3853" s="113"/>
      <c r="PTK3853" s="114"/>
      <c r="PTL3853" s="114"/>
      <c r="PTM3853" s="113"/>
      <c r="PTN3853" s="118"/>
      <c r="PTO3853" s="117"/>
      <c r="PTP3853" s="114"/>
      <c r="PTQ3853" s="114"/>
      <c r="PTR3853" s="114"/>
      <c r="PTS3853" s="114"/>
      <c r="PTT3853" s="114"/>
      <c r="PTU3853" s="114"/>
      <c r="PTV3853" s="114"/>
      <c r="PTW3853" s="114"/>
      <c r="PTX3853" s="114"/>
      <c r="PTY3853" s="114"/>
      <c r="PTZ3853" s="116"/>
      <c r="PUA3853" s="114"/>
      <c r="PUB3853" s="115"/>
      <c r="PUC3853" s="115"/>
      <c r="PUD3853" s="115"/>
      <c r="PUE3853" s="113"/>
      <c r="PUF3853" s="114"/>
      <c r="PUG3853" s="114"/>
      <c r="PUH3853" s="113"/>
      <c r="PUI3853" s="118"/>
      <c r="PUJ3853" s="117"/>
      <c r="PUK3853" s="114"/>
      <c r="PUL3853" s="114"/>
      <c r="PUM3853" s="114"/>
      <c r="PUN3853" s="114"/>
      <c r="PUO3853" s="114"/>
      <c r="PUP3853" s="114"/>
      <c r="PUQ3853" s="114"/>
      <c r="PUR3853" s="114"/>
      <c r="PUS3853" s="114"/>
      <c r="PUT3853" s="114"/>
      <c r="PUU3853" s="116"/>
      <c r="PUV3853" s="114"/>
      <c r="PUW3853" s="115"/>
      <c r="PUX3853" s="115"/>
      <c r="PUY3853" s="115"/>
      <c r="PUZ3853" s="113"/>
      <c r="PVA3853" s="114"/>
      <c r="PVB3853" s="114"/>
      <c r="PVC3853" s="113"/>
      <c r="PVD3853" s="118"/>
      <c r="PVE3853" s="117"/>
      <c r="PVF3853" s="114"/>
      <c r="PVG3853" s="114"/>
      <c r="PVH3853" s="114"/>
      <c r="PVI3853" s="114"/>
      <c r="PVJ3853" s="114"/>
      <c r="PVK3853" s="114"/>
      <c r="PVL3853" s="114"/>
      <c r="PVM3853" s="114"/>
      <c r="PVN3853" s="114"/>
      <c r="PVO3853" s="114"/>
      <c r="PVP3853" s="116"/>
      <c r="PVQ3853" s="114"/>
      <c r="PVR3853" s="115"/>
      <c r="PVS3853" s="115"/>
      <c r="PVT3853" s="115"/>
      <c r="PVU3853" s="113"/>
      <c r="PVV3853" s="114"/>
      <c r="PVW3853" s="114"/>
      <c r="PVX3853" s="113"/>
      <c r="PVY3853" s="118"/>
      <c r="PVZ3853" s="117"/>
      <c r="PWA3853" s="114"/>
      <c r="PWB3853" s="114"/>
      <c r="PWC3853" s="114"/>
      <c r="PWD3853" s="114"/>
      <c r="PWE3853" s="114"/>
      <c r="PWF3853" s="114"/>
      <c r="PWG3853" s="114"/>
      <c r="PWH3853" s="114"/>
      <c r="PWI3853" s="114"/>
      <c r="PWJ3853" s="114"/>
      <c r="PWK3853" s="116"/>
      <c r="PWL3853" s="114"/>
      <c r="PWM3853" s="115"/>
      <c r="PWN3853" s="115"/>
      <c r="PWO3853" s="115"/>
      <c r="PWP3853" s="113"/>
      <c r="PWQ3853" s="114"/>
      <c r="PWR3853" s="114"/>
      <c r="PWS3853" s="113"/>
      <c r="PWT3853" s="118"/>
      <c r="PWU3853" s="117"/>
      <c r="PWV3853" s="114"/>
      <c r="PWW3853" s="114"/>
      <c r="PWX3853" s="114"/>
      <c r="PWY3853" s="114"/>
      <c r="PWZ3853" s="114"/>
      <c r="PXA3853" s="114"/>
      <c r="PXB3853" s="114"/>
      <c r="PXC3853" s="114"/>
      <c r="PXD3853" s="114"/>
      <c r="PXE3853" s="114"/>
      <c r="PXF3853" s="116"/>
      <c r="PXG3853" s="114"/>
      <c r="PXH3853" s="115"/>
      <c r="PXI3853" s="115"/>
      <c r="PXJ3853" s="115"/>
      <c r="PXK3853" s="113"/>
      <c r="PXL3853" s="114"/>
      <c r="PXM3853" s="114"/>
      <c r="PXN3853" s="113"/>
      <c r="PXO3853" s="118"/>
      <c r="PXP3853" s="117"/>
      <c r="PXQ3853" s="114"/>
      <c r="PXR3853" s="114"/>
      <c r="PXS3853" s="114"/>
      <c r="PXT3853" s="114"/>
      <c r="PXU3853" s="114"/>
      <c r="PXV3853" s="114"/>
      <c r="PXW3853" s="114"/>
      <c r="PXX3853" s="114"/>
      <c r="PXY3853" s="114"/>
      <c r="PXZ3853" s="114"/>
      <c r="PYA3853" s="116"/>
      <c r="PYB3853" s="114"/>
      <c r="PYC3853" s="115"/>
      <c r="PYD3853" s="115"/>
      <c r="PYE3853" s="115"/>
      <c r="PYF3853" s="113"/>
      <c r="PYG3853" s="114"/>
      <c r="PYH3853" s="114"/>
      <c r="PYI3853" s="113"/>
      <c r="PYJ3853" s="118"/>
      <c r="PYK3853" s="117"/>
      <c r="PYL3853" s="114"/>
      <c r="PYM3853" s="114"/>
      <c r="PYN3853" s="114"/>
      <c r="PYO3853" s="114"/>
      <c r="PYP3853" s="114"/>
      <c r="PYQ3853" s="114"/>
      <c r="PYR3853" s="114"/>
      <c r="PYS3853" s="114"/>
      <c r="PYT3853" s="114"/>
      <c r="PYU3853" s="114"/>
      <c r="PYV3853" s="116"/>
      <c r="PYW3853" s="114"/>
      <c r="PYX3853" s="115"/>
      <c r="PYY3853" s="115"/>
      <c r="PYZ3853" s="115"/>
      <c r="PZA3853" s="113"/>
      <c r="PZB3853" s="114"/>
      <c r="PZC3853" s="114"/>
      <c r="PZD3853" s="113"/>
      <c r="PZE3853" s="118"/>
      <c r="PZF3853" s="117"/>
      <c r="PZG3853" s="114"/>
      <c r="PZH3853" s="114"/>
      <c r="PZI3853" s="114"/>
      <c r="PZJ3853" s="114"/>
      <c r="PZK3853" s="114"/>
      <c r="PZL3853" s="114"/>
      <c r="PZM3853" s="114"/>
      <c r="PZN3853" s="114"/>
      <c r="PZO3853" s="114"/>
      <c r="PZP3853" s="114"/>
      <c r="PZQ3853" s="116"/>
      <c r="PZR3853" s="114"/>
      <c r="PZS3853" s="115"/>
      <c r="PZT3853" s="115"/>
      <c r="PZU3853" s="115"/>
      <c r="PZV3853" s="113"/>
      <c r="PZW3853" s="114"/>
      <c r="PZX3853" s="114"/>
      <c r="PZY3853" s="113"/>
      <c r="PZZ3853" s="118"/>
      <c r="QAA3853" s="117"/>
      <c r="QAB3853" s="114"/>
      <c r="QAC3853" s="114"/>
      <c r="QAD3853" s="114"/>
      <c r="QAE3853" s="114"/>
      <c r="QAF3853" s="114"/>
      <c r="QAG3853" s="114"/>
      <c r="QAH3853" s="114"/>
      <c r="QAI3853" s="114"/>
      <c r="QAJ3853" s="114"/>
      <c r="QAK3853" s="114"/>
      <c r="QAL3853" s="116"/>
      <c r="QAM3853" s="114"/>
      <c r="QAN3853" s="115"/>
      <c r="QAO3853" s="115"/>
      <c r="QAP3853" s="115"/>
      <c r="QAQ3853" s="113"/>
      <c r="QAR3853" s="114"/>
      <c r="QAS3853" s="114"/>
      <c r="QAT3853" s="113"/>
      <c r="QAU3853" s="118"/>
      <c r="QAV3853" s="117"/>
      <c r="QAW3853" s="114"/>
      <c r="QAX3853" s="114"/>
      <c r="QAY3853" s="114"/>
      <c r="QAZ3853" s="114"/>
      <c r="QBA3853" s="114"/>
      <c r="QBB3853" s="114"/>
      <c r="QBC3853" s="114"/>
      <c r="QBD3853" s="114"/>
      <c r="QBE3853" s="114"/>
      <c r="QBF3853" s="114"/>
      <c r="QBG3853" s="116"/>
      <c r="QBH3853" s="114"/>
      <c r="QBI3853" s="115"/>
      <c r="QBJ3853" s="115"/>
      <c r="QBK3853" s="115"/>
      <c r="QBL3853" s="113"/>
      <c r="QBM3853" s="114"/>
      <c r="QBN3853" s="114"/>
      <c r="QBO3853" s="113"/>
      <c r="QBP3853" s="118"/>
      <c r="QBQ3853" s="117"/>
      <c r="QBR3853" s="114"/>
      <c r="QBS3853" s="114"/>
      <c r="QBT3853" s="114"/>
      <c r="QBU3853" s="114"/>
      <c r="QBV3853" s="114"/>
      <c r="QBW3853" s="114"/>
      <c r="QBX3853" s="114"/>
      <c r="QBY3853" s="114"/>
      <c r="QBZ3853" s="114"/>
      <c r="QCA3853" s="114"/>
      <c r="QCB3853" s="116"/>
      <c r="QCC3853" s="114"/>
      <c r="QCD3853" s="115"/>
      <c r="QCE3853" s="115"/>
      <c r="QCF3853" s="115"/>
      <c r="QCG3853" s="113"/>
      <c r="QCH3853" s="114"/>
      <c r="QCI3853" s="114"/>
      <c r="QCJ3853" s="113"/>
      <c r="QCK3853" s="118"/>
      <c r="QCL3853" s="117"/>
      <c r="QCM3853" s="114"/>
      <c r="QCN3853" s="114"/>
      <c r="QCO3853" s="114"/>
      <c r="QCP3853" s="114"/>
      <c r="QCQ3853" s="114"/>
      <c r="QCR3853" s="114"/>
      <c r="QCS3853" s="114"/>
      <c r="QCT3853" s="114"/>
      <c r="QCU3853" s="114"/>
      <c r="QCV3853" s="114"/>
      <c r="QCW3853" s="116"/>
      <c r="QCX3853" s="114"/>
      <c r="QCY3853" s="115"/>
      <c r="QCZ3853" s="115"/>
      <c r="QDA3853" s="115"/>
      <c r="QDB3853" s="113"/>
      <c r="QDC3853" s="114"/>
      <c r="QDD3853" s="114"/>
      <c r="QDE3853" s="113"/>
      <c r="QDF3853" s="118"/>
      <c r="QDG3853" s="117"/>
      <c r="QDH3853" s="114"/>
      <c r="QDI3853" s="114"/>
      <c r="QDJ3853" s="114"/>
      <c r="QDK3853" s="114"/>
      <c r="QDL3853" s="114"/>
      <c r="QDM3853" s="114"/>
      <c r="QDN3853" s="114"/>
      <c r="QDO3853" s="114"/>
      <c r="QDP3853" s="114"/>
      <c r="QDQ3853" s="114"/>
      <c r="QDR3853" s="116"/>
      <c r="QDS3853" s="114"/>
      <c r="QDT3853" s="115"/>
      <c r="QDU3853" s="115"/>
      <c r="QDV3853" s="115"/>
      <c r="QDW3853" s="113"/>
      <c r="QDX3853" s="114"/>
      <c r="QDY3853" s="114"/>
      <c r="QDZ3853" s="113"/>
      <c r="QEA3853" s="118"/>
      <c r="QEB3853" s="117"/>
      <c r="QEC3853" s="114"/>
      <c r="QED3853" s="114"/>
      <c r="QEE3853" s="114"/>
      <c r="QEF3853" s="114"/>
      <c r="QEG3853" s="114"/>
      <c r="QEH3853" s="114"/>
      <c r="QEI3853" s="114"/>
      <c r="QEJ3853" s="114"/>
      <c r="QEK3853" s="114"/>
      <c r="QEL3853" s="114"/>
      <c r="QEM3853" s="116"/>
      <c r="QEN3853" s="114"/>
      <c r="QEO3853" s="115"/>
      <c r="QEP3853" s="115"/>
      <c r="QEQ3853" s="115"/>
      <c r="QER3853" s="113"/>
      <c r="QES3853" s="114"/>
      <c r="QET3853" s="114"/>
      <c r="QEU3853" s="113"/>
      <c r="QEV3853" s="118"/>
      <c r="QEW3853" s="117"/>
      <c r="QEX3853" s="114"/>
      <c r="QEY3853" s="114"/>
      <c r="QEZ3853" s="114"/>
      <c r="QFA3853" s="114"/>
      <c r="QFB3853" s="114"/>
      <c r="QFC3853" s="114"/>
      <c r="QFD3853" s="114"/>
      <c r="QFE3853" s="114"/>
      <c r="QFF3853" s="114"/>
      <c r="QFG3853" s="114"/>
      <c r="QFH3853" s="116"/>
      <c r="QFI3853" s="114"/>
      <c r="QFJ3853" s="115"/>
      <c r="QFK3853" s="115"/>
      <c r="QFL3853" s="115"/>
      <c r="QFM3853" s="113"/>
      <c r="QFN3853" s="114"/>
      <c r="QFO3853" s="114"/>
      <c r="QFP3853" s="113"/>
      <c r="QFQ3853" s="118"/>
      <c r="QFR3853" s="117"/>
      <c r="QFS3853" s="114"/>
      <c r="QFT3853" s="114"/>
      <c r="QFU3853" s="114"/>
      <c r="QFV3853" s="114"/>
      <c r="QFW3853" s="114"/>
      <c r="QFX3853" s="114"/>
      <c r="QFY3853" s="114"/>
      <c r="QFZ3853" s="114"/>
      <c r="QGA3853" s="114"/>
      <c r="QGB3853" s="114"/>
      <c r="QGC3853" s="116"/>
      <c r="QGD3853" s="114"/>
      <c r="QGE3853" s="115"/>
      <c r="QGF3853" s="115"/>
      <c r="QGG3853" s="115"/>
      <c r="QGH3853" s="113"/>
      <c r="QGI3853" s="114"/>
      <c r="QGJ3853" s="114"/>
      <c r="QGK3853" s="113"/>
      <c r="QGL3853" s="118"/>
      <c r="QGM3853" s="117"/>
      <c r="QGN3853" s="114"/>
      <c r="QGO3853" s="114"/>
      <c r="QGP3853" s="114"/>
      <c r="QGQ3853" s="114"/>
      <c r="QGR3853" s="114"/>
      <c r="QGS3853" s="114"/>
      <c r="QGT3853" s="114"/>
      <c r="QGU3853" s="114"/>
      <c r="QGV3853" s="114"/>
      <c r="QGW3853" s="114"/>
      <c r="QGX3853" s="116"/>
      <c r="QGY3853" s="114"/>
      <c r="QGZ3853" s="115"/>
      <c r="QHA3853" s="115"/>
      <c r="QHB3853" s="115"/>
      <c r="QHC3853" s="113"/>
      <c r="QHD3853" s="114"/>
      <c r="QHE3853" s="114"/>
      <c r="QHF3853" s="113"/>
      <c r="QHG3853" s="118"/>
      <c r="QHH3853" s="117"/>
      <c r="QHI3853" s="114"/>
      <c r="QHJ3853" s="114"/>
      <c r="QHK3853" s="114"/>
      <c r="QHL3853" s="114"/>
      <c r="QHM3853" s="114"/>
      <c r="QHN3853" s="114"/>
      <c r="QHO3853" s="114"/>
      <c r="QHP3853" s="114"/>
      <c r="QHQ3853" s="114"/>
      <c r="QHR3853" s="114"/>
      <c r="QHS3853" s="116"/>
      <c r="QHT3853" s="114"/>
      <c r="QHU3853" s="115"/>
      <c r="QHV3853" s="115"/>
      <c r="QHW3853" s="115"/>
      <c r="QHX3853" s="113"/>
      <c r="QHY3853" s="114"/>
      <c r="QHZ3853" s="114"/>
      <c r="QIA3853" s="113"/>
      <c r="QIB3853" s="118"/>
      <c r="QIC3853" s="117"/>
      <c r="QID3853" s="114"/>
      <c r="QIE3853" s="114"/>
      <c r="QIF3853" s="114"/>
      <c r="QIG3853" s="114"/>
      <c r="QIH3853" s="114"/>
      <c r="QII3853" s="114"/>
      <c r="QIJ3853" s="114"/>
      <c r="QIK3853" s="114"/>
      <c r="QIL3853" s="114"/>
      <c r="QIM3853" s="114"/>
      <c r="QIN3853" s="116"/>
      <c r="QIO3853" s="114"/>
      <c r="QIP3853" s="115"/>
      <c r="QIQ3853" s="115"/>
      <c r="QIR3853" s="115"/>
      <c r="QIS3853" s="113"/>
      <c r="QIT3853" s="114"/>
      <c r="QIU3853" s="114"/>
      <c r="QIV3853" s="113"/>
      <c r="QIW3853" s="118"/>
      <c r="QIX3853" s="117"/>
      <c r="QIY3853" s="114"/>
      <c r="QIZ3853" s="114"/>
      <c r="QJA3853" s="114"/>
      <c r="QJB3853" s="114"/>
      <c r="QJC3853" s="114"/>
      <c r="QJD3853" s="114"/>
      <c r="QJE3853" s="114"/>
      <c r="QJF3853" s="114"/>
      <c r="QJG3853" s="114"/>
      <c r="QJH3853" s="114"/>
      <c r="QJI3853" s="116"/>
      <c r="QJJ3853" s="114"/>
      <c r="QJK3853" s="115"/>
      <c r="QJL3853" s="115"/>
      <c r="QJM3853" s="115"/>
      <c r="QJN3853" s="113"/>
      <c r="QJO3853" s="114"/>
      <c r="QJP3853" s="114"/>
      <c r="QJQ3853" s="113"/>
      <c r="QJR3853" s="118"/>
      <c r="QJS3853" s="117"/>
      <c r="QJT3853" s="114"/>
      <c r="QJU3853" s="114"/>
      <c r="QJV3853" s="114"/>
      <c r="QJW3853" s="114"/>
      <c r="QJX3853" s="114"/>
      <c r="QJY3853" s="114"/>
      <c r="QJZ3853" s="114"/>
      <c r="QKA3853" s="114"/>
      <c r="QKB3853" s="114"/>
      <c r="QKC3853" s="114"/>
      <c r="QKD3853" s="116"/>
      <c r="QKE3853" s="114"/>
      <c r="QKF3853" s="115"/>
      <c r="QKG3853" s="115"/>
      <c r="QKH3853" s="115"/>
      <c r="QKI3853" s="113"/>
      <c r="QKJ3853" s="114"/>
      <c r="QKK3853" s="114"/>
      <c r="QKL3853" s="113"/>
      <c r="QKM3853" s="118"/>
      <c r="QKN3853" s="117"/>
      <c r="QKO3853" s="114"/>
      <c r="QKP3853" s="114"/>
      <c r="QKQ3853" s="114"/>
      <c r="QKR3853" s="114"/>
      <c r="QKS3853" s="114"/>
      <c r="QKT3853" s="114"/>
      <c r="QKU3853" s="114"/>
      <c r="QKV3853" s="114"/>
      <c r="QKW3853" s="114"/>
      <c r="QKX3853" s="114"/>
      <c r="QKY3853" s="116"/>
      <c r="QKZ3853" s="114"/>
      <c r="QLA3853" s="115"/>
      <c r="QLB3853" s="115"/>
      <c r="QLC3853" s="115"/>
      <c r="QLD3853" s="113"/>
      <c r="QLE3853" s="114"/>
      <c r="QLF3853" s="114"/>
      <c r="QLG3853" s="113"/>
      <c r="QLH3853" s="118"/>
      <c r="QLI3853" s="117"/>
      <c r="QLJ3853" s="114"/>
      <c r="QLK3853" s="114"/>
      <c r="QLL3853" s="114"/>
      <c r="QLM3853" s="114"/>
      <c r="QLN3853" s="114"/>
      <c r="QLO3853" s="114"/>
      <c r="QLP3853" s="114"/>
      <c r="QLQ3853" s="114"/>
      <c r="QLR3853" s="114"/>
      <c r="QLS3853" s="114"/>
      <c r="QLT3853" s="116"/>
      <c r="QLU3853" s="114"/>
      <c r="QLV3853" s="115"/>
      <c r="QLW3853" s="115"/>
      <c r="QLX3853" s="115"/>
      <c r="QLY3853" s="113"/>
      <c r="QLZ3853" s="114"/>
      <c r="QMA3853" s="114"/>
      <c r="QMB3853" s="113"/>
      <c r="QMC3853" s="118"/>
      <c r="QMD3853" s="117"/>
      <c r="QME3853" s="114"/>
      <c r="QMF3853" s="114"/>
      <c r="QMG3853" s="114"/>
      <c r="QMH3853" s="114"/>
      <c r="QMI3853" s="114"/>
      <c r="QMJ3853" s="114"/>
      <c r="QMK3853" s="114"/>
      <c r="QML3853" s="114"/>
      <c r="QMM3853" s="114"/>
      <c r="QMN3853" s="114"/>
      <c r="QMO3853" s="116"/>
      <c r="QMP3853" s="114"/>
      <c r="QMQ3853" s="115"/>
      <c r="QMR3853" s="115"/>
      <c r="QMS3853" s="115"/>
      <c r="QMT3853" s="113"/>
      <c r="QMU3853" s="114"/>
      <c r="QMV3853" s="114"/>
      <c r="QMW3853" s="113"/>
      <c r="QMX3853" s="118"/>
      <c r="QMY3853" s="117"/>
      <c r="QMZ3853" s="114"/>
      <c r="QNA3853" s="114"/>
      <c r="QNB3853" s="114"/>
      <c r="QNC3853" s="114"/>
      <c r="QND3853" s="114"/>
      <c r="QNE3853" s="114"/>
      <c r="QNF3853" s="114"/>
      <c r="QNG3853" s="114"/>
      <c r="QNH3853" s="114"/>
      <c r="QNI3853" s="114"/>
      <c r="QNJ3853" s="116"/>
      <c r="QNK3853" s="114"/>
      <c r="QNL3853" s="115"/>
      <c r="QNM3853" s="115"/>
      <c r="QNN3853" s="115"/>
      <c r="QNO3853" s="113"/>
      <c r="QNP3853" s="114"/>
      <c r="QNQ3853" s="114"/>
      <c r="QNR3853" s="113"/>
      <c r="QNS3853" s="118"/>
      <c r="QNT3853" s="117"/>
      <c r="QNU3853" s="114"/>
      <c r="QNV3853" s="114"/>
      <c r="QNW3853" s="114"/>
      <c r="QNX3853" s="114"/>
      <c r="QNY3853" s="114"/>
      <c r="QNZ3853" s="114"/>
      <c r="QOA3853" s="114"/>
      <c r="QOB3853" s="114"/>
      <c r="QOC3853" s="114"/>
      <c r="QOD3853" s="114"/>
      <c r="QOE3853" s="116"/>
      <c r="QOF3853" s="114"/>
      <c r="QOG3853" s="115"/>
      <c r="QOH3853" s="115"/>
      <c r="QOI3853" s="115"/>
      <c r="QOJ3853" s="113"/>
      <c r="QOK3853" s="114"/>
      <c r="QOL3853" s="114"/>
      <c r="QOM3853" s="113"/>
      <c r="QON3853" s="118"/>
      <c r="QOO3853" s="117"/>
      <c r="QOP3853" s="114"/>
      <c r="QOQ3853" s="114"/>
      <c r="QOR3853" s="114"/>
      <c r="QOS3853" s="114"/>
      <c r="QOT3853" s="114"/>
      <c r="QOU3853" s="114"/>
      <c r="QOV3853" s="114"/>
      <c r="QOW3853" s="114"/>
      <c r="QOX3853" s="114"/>
      <c r="QOY3853" s="114"/>
      <c r="QOZ3853" s="116"/>
      <c r="QPA3853" s="114"/>
      <c r="QPB3853" s="115"/>
      <c r="QPC3853" s="115"/>
      <c r="QPD3853" s="115"/>
      <c r="QPE3853" s="113"/>
      <c r="QPF3853" s="114"/>
      <c r="QPG3853" s="114"/>
      <c r="QPH3853" s="113"/>
      <c r="QPI3853" s="118"/>
      <c r="QPJ3853" s="117"/>
      <c r="QPK3853" s="114"/>
      <c r="QPL3853" s="114"/>
      <c r="QPM3853" s="114"/>
      <c r="QPN3853" s="114"/>
      <c r="QPO3853" s="114"/>
      <c r="QPP3853" s="114"/>
      <c r="QPQ3853" s="114"/>
      <c r="QPR3853" s="114"/>
      <c r="QPS3853" s="114"/>
      <c r="QPT3853" s="114"/>
      <c r="QPU3853" s="116"/>
      <c r="QPV3853" s="114"/>
      <c r="QPW3853" s="115"/>
      <c r="QPX3853" s="115"/>
      <c r="QPY3853" s="115"/>
      <c r="QPZ3853" s="113"/>
      <c r="QQA3853" s="114"/>
      <c r="QQB3853" s="114"/>
      <c r="QQC3853" s="113"/>
      <c r="QQD3853" s="118"/>
      <c r="QQE3853" s="117"/>
      <c r="QQF3853" s="114"/>
      <c r="QQG3853" s="114"/>
      <c r="QQH3853" s="114"/>
      <c r="QQI3853" s="114"/>
      <c r="QQJ3853" s="114"/>
      <c r="QQK3853" s="114"/>
      <c r="QQL3853" s="114"/>
      <c r="QQM3853" s="114"/>
      <c r="QQN3853" s="114"/>
      <c r="QQO3853" s="114"/>
      <c r="QQP3853" s="116"/>
      <c r="QQQ3853" s="114"/>
      <c r="QQR3853" s="115"/>
      <c r="QQS3853" s="115"/>
      <c r="QQT3853" s="115"/>
      <c r="QQU3853" s="113"/>
      <c r="QQV3853" s="114"/>
      <c r="QQW3853" s="114"/>
      <c r="QQX3853" s="113"/>
      <c r="QQY3853" s="118"/>
      <c r="QQZ3853" s="117"/>
      <c r="QRA3853" s="114"/>
      <c r="QRB3853" s="114"/>
      <c r="QRC3853" s="114"/>
      <c r="QRD3853" s="114"/>
      <c r="QRE3853" s="114"/>
      <c r="QRF3853" s="114"/>
      <c r="QRG3853" s="114"/>
      <c r="QRH3853" s="114"/>
      <c r="QRI3853" s="114"/>
      <c r="QRJ3853" s="114"/>
      <c r="QRK3853" s="116"/>
      <c r="QRL3853" s="114"/>
      <c r="QRM3853" s="115"/>
      <c r="QRN3853" s="115"/>
      <c r="QRO3853" s="115"/>
      <c r="QRP3853" s="113"/>
      <c r="QRQ3853" s="114"/>
      <c r="QRR3853" s="114"/>
      <c r="QRS3853" s="113"/>
      <c r="QRT3853" s="118"/>
      <c r="QRU3853" s="117"/>
      <c r="QRV3853" s="114"/>
      <c r="QRW3853" s="114"/>
      <c r="QRX3853" s="114"/>
      <c r="QRY3853" s="114"/>
      <c r="QRZ3853" s="114"/>
      <c r="QSA3853" s="114"/>
      <c r="QSB3853" s="114"/>
      <c r="QSC3853" s="114"/>
      <c r="QSD3853" s="114"/>
      <c r="QSE3853" s="114"/>
      <c r="QSF3853" s="116"/>
      <c r="QSG3853" s="114"/>
      <c r="QSH3853" s="115"/>
      <c r="QSI3853" s="115"/>
      <c r="QSJ3853" s="115"/>
      <c r="QSK3853" s="113"/>
      <c r="QSL3853" s="114"/>
      <c r="QSM3853" s="114"/>
      <c r="QSN3853" s="113"/>
      <c r="QSO3853" s="118"/>
      <c r="QSP3853" s="117"/>
      <c r="QSQ3853" s="114"/>
      <c r="QSR3853" s="114"/>
      <c r="QSS3853" s="114"/>
      <c r="QST3853" s="114"/>
      <c r="QSU3853" s="114"/>
      <c r="QSV3853" s="114"/>
      <c r="QSW3853" s="114"/>
      <c r="QSX3853" s="114"/>
      <c r="QSY3853" s="114"/>
      <c r="QSZ3853" s="114"/>
      <c r="QTA3853" s="116"/>
      <c r="QTB3853" s="114"/>
      <c r="QTC3853" s="115"/>
      <c r="QTD3853" s="115"/>
      <c r="QTE3853" s="115"/>
      <c r="QTF3853" s="113"/>
      <c r="QTG3853" s="114"/>
      <c r="QTH3853" s="114"/>
      <c r="QTI3853" s="113"/>
      <c r="QTJ3853" s="118"/>
      <c r="QTK3853" s="117"/>
      <c r="QTL3853" s="114"/>
      <c r="QTM3853" s="114"/>
      <c r="QTN3853" s="114"/>
      <c r="QTO3853" s="114"/>
      <c r="QTP3853" s="114"/>
      <c r="QTQ3853" s="114"/>
      <c r="QTR3853" s="114"/>
      <c r="QTS3853" s="114"/>
      <c r="QTT3853" s="114"/>
      <c r="QTU3853" s="114"/>
      <c r="QTV3853" s="116"/>
      <c r="QTW3853" s="114"/>
      <c r="QTX3853" s="115"/>
      <c r="QTY3853" s="115"/>
      <c r="QTZ3853" s="115"/>
      <c r="QUA3853" s="113"/>
      <c r="QUB3853" s="114"/>
      <c r="QUC3853" s="114"/>
      <c r="QUD3853" s="113"/>
      <c r="QUE3853" s="118"/>
      <c r="QUF3853" s="117"/>
      <c r="QUG3853" s="114"/>
      <c r="QUH3853" s="114"/>
      <c r="QUI3853" s="114"/>
      <c r="QUJ3853" s="114"/>
      <c r="QUK3853" s="114"/>
      <c r="QUL3853" s="114"/>
      <c r="QUM3853" s="114"/>
      <c r="QUN3853" s="114"/>
      <c r="QUO3853" s="114"/>
      <c r="QUP3853" s="114"/>
      <c r="QUQ3853" s="116"/>
      <c r="QUR3853" s="114"/>
      <c r="QUS3853" s="115"/>
      <c r="QUT3853" s="115"/>
      <c r="QUU3853" s="115"/>
      <c r="QUV3853" s="113"/>
      <c r="QUW3853" s="114"/>
      <c r="QUX3853" s="114"/>
      <c r="QUY3853" s="113"/>
      <c r="QUZ3853" s="118"/>
      <c r="QVA3853" s="117"/>
      <c r="QVB3853" s="114"/>
      <c r="QVC3853" s="114"/>
      <c r="QVD3853" s="114"/>
      <c r="QVE3853" s="114"/>
      <c r="QVF3853" s="114"/>
      <c r="QVG3853" s="114"/>
      <c r="QVH3853" s="114"/>
      <c r="QVI3853" s="114"/>
      <c r="QVJ3853" s="114"/>
      <c r="QVK3853" s="114"/>
      <c r="QVL3853" s="116"/>
      <c r="QVM3853" s="114"/>
      <c r="QVN3853" s="115"/>
      <c r="QVO3853" s="115"/>
      <c r="QVP3853" s="115"/>
      <c r="QVQ3853" s="113"/>
      <c r="QVR3853" s="114"/>
      <c r="QVS3853" s="114"/>
      <c r="QVT3853" s="113"/>
      <c r="QVU3853" s="118"/>
      <c r="QVV3853" s="117"/>
      <c r="QVW3853" s="114"/>
      <c r="QVX3853" s="114"/>
      <c r="QVY3853" s="114"/>
      <c r="QVZ3853" s="114"/>
      <c r="QWA3853" s="114"/>
      <c r="QWB3853" s="114"/>
      <c r="QWC3853" s="114"/>
      <c r="QWD3853" s="114"/>
      <c r="QWE3853" s="114"/>
      <c r="QWF3853" s="114"/>
      <c r="QWG3853" s="116"/>
      <c r="QWH3853" s="114"/>
      <c r="QWI3853" s="115"/>
      <c r="QWJ3853" s="115"/>
      <c r="QWK3853" s="115"/>
      <c r="QWL3853" s="113"/>
      <c r="QWM3853" s="114"/>
      <c r="QWN3853" s="114"/>
      <c r="QWO3853" s="113"/>
      <c r="QWP3853" s="118"/>
      <c r="QWQ3853" s="117"/>
      <c r="QWR3853" s="114"/>
      <c r="QWS3853" s="114"/>
      <c r="QWT3853" s="114"/>
      <c r="QWU3853" s="114"/>
      <c r="QWV3853" s="114"/>
      <c r="QWW3853" s="114"/>
      <c r="QWX3853" s="114"/>
      <c r="QWY3853" s="114"/>
      <c r="QWZ3853" s="114"/>
      <c r="QXA3853" s="114"/>
      <c r="QXB3853" s="116"/>
      <c r="QXC3853" s="114"/>
      <c r="QXD3853" s="115"/>
      <c r="QXE3853" s="115"/>
      <c r="QXF3853" s="115"/>
      <c r="QXG3853" s="113"/>
      <c r="QXH3853" s="114"/>
      <c r="QXI3853" s="114"/>
      <c r="QXJ3853" s="113"/>
      <c r="QXK3853" s="118"/>
      <c r="QXL3853" s="117"/>
      <c r="QXM3853" s="114"/>
      <c r="QXN3853" s="114"/>
      <c r="QXO3853" s="114"/>
      <c r="QXP3853" s="114"/>
      <c r="QXQ3853" s="114"/>
      <c r="QXR3853" s="114"/>
      <c r="QXS3853" s="114"/>
      <c r="QXT3853" s="114"/>
      <c r="QXU3853" s="114"/>
      <c r="QXV3853" s="114"/>
      <c r="QXW3853" s="116"/>
      <c r="QXX3853" s="114"/>
      <c r="QXY3853" s="115"/>
      <c r="QXZ3853" s="115"/>
      <c r="QYA3853" s="115"/>
      <c r="QYB3853" s="113"/>
      <c r="QYC3853" s="114"/>
      <c r="QYD3853" s="114"/>
      <c r="QYE3853" s="113"/>
      <c r="QYF3853" s="118"/>
      <c r="QYG3853" s="117"/>
      <c r="QYH3853" s="114"/>
      <c r="QYI3853" s="114"/>
      <c r="QYJ3853" s="114"/>
      <c r="QYK3853" s="114"/>
      <c r="QYL3853" s="114"/>
      <c r="QYM3853" s="114"/>
      <c r="QYN3853" s="114"/>
      <c r="QYO3853" s="114"/>
      <c r="QYP3853" s="114"/>
      <c r="QYQ3853" s="114"/>
      <c r="QYR3853" s="116"/>
      <c r="QYS3853" s="114"/>
      <c r="QYT3853" s="115"/>
      <c r="QYU3853" s="115"/>
      <c r="QYV3853" s="115"/>
      <c r="QYW3853" s="113"/>
      <c r="QYX3853" s="114"/>
      <c r="QYY3853" s="114"/>
      <c r="QYZ3853" s="113"/>
      <c r="QZA3853" s="118"/>
      <c r="QZB3853" s="117"/>
      <c r="QZC3853" s="114"/>
      <c r="QZD3853" s="114"/>
      <c r="QZE3853" s="114"/>
      <c r="QZF3853" s="114"/>
      <c r="QZG3853" s="114"/>
      <c r="QZH3853" s="114"/>
      <c r="QZI3853" s="114"/>
      <c r="QZJ3853" s="114"/>
      <c r="QZK3853" s="114"/>
      <c r="QZL3853" s="114"/>
      <c r="QZM3853" s="116"/>
      <c r="QZN3853" s="114"/>
      <c r="QZO3853" s="115"/>
      <c r="QZP3853" s="115"/>
      <c r="QZQ3853" s="115"/>
      <c r="QZR3853" s="113"/>
      <c r="QZS3853" s="114"/>
      <c r="QZT3853" s="114"/>
      <c r="QZU3853" s="113"/>
      <c r="QZV3853" s="118"/>
      <c r="QZW3853" s="117"/>
      <c r="QZX3853" s="114"/>
      <c r="QZY3853" s="114"/>
      <c r="QZZ3853" s="114"/>
      <c r="RAA3853" s="114"/>
      <c r="RAB3853" s="114"/>
      <c r="RAC3853" s="114"/>
      <c r="RAD3853" s="114"/>
      <c r="RAE3853" s="114"/>
      <c r="RAF3853" s="114"/>
      <c r="RAG3853" s="114"/>
      <c r="RAH3853" s="116"/>
      <c r="RAI3853" s="114"/>
      <c r="RAJ3853" s="115"/>
      <c r="RAK3853" s="115"/>
      <c r="RAL3853" s="115"/>
      <c r="RAM3853" s="113"/>
      <c r="RAN3853" s="114"/>
      <c r="RAO3853" s="114"/>
      <c r="RAP3853" s="113"/>
      <c r="RAQ3853" s="118"/>
      <c r="RAR3853" s="117"/>
      <c r="RAS3853" s="114"/>
      <c r="RAT3853" s="114"/>
      <c r="RAU3853" s="114"/>
      <c r="RAV3853" s="114"/>
      <c r="RAW3853" s="114"/>
      <c r="RAX3853" s="114"/>
      <c r="RAY3853" s="114"/>
      <c r="RAZ3853" s="114"/>
      <c r="RBA3853" s="114"/>
      <c r="RBB3853" s="114"/>
      <c r="RBC3853" s="116"/>
      <c r="RBD3853" s="114"/>
      <c r="RBE3853" s="115"/>
      <c r="RBF3853" s="115"/>
      <c r="RBG3853" s="115"/>
      <c r="RBH3853" s="113"/>
      <c r="RBI3853" s="114"/>
      <c r="RBJ3853" s="114"/>
      <c r="RBK3853" s="113"/>
      <c r="RBL3853" s="118"/>
      <c r="RBM3853" s="117"/>
      <c r="RBN3853" s="114"/>
      <c r="RBO3853" s="114"/>
      <c r="RBP3853" s="114"/>
      <c r="RBQ3853" s="114"/>
      <c r="RBR3853" s="114"/>
      <c r="RBS3853" s="114"/>
      <c r="RBT3853" s="114"/>
      <c r="RBU3853" s="114"/>
      <c r="RBV3853" s="114"/>
      <c r="RBW3853" s="114"/>
      <c r="RBX3853" s="116"/>
      <c r="RBY3853" s="114"/>
      <c r="RBZ3853" s="115"/>
      <c r="RCA3853" s="115"/>
      <c r="RCB3853" s="115"/>
      <c r="RCC3853" s="113"/>
      <c r="RCD3853" s="114"/>
      <c r="RCE3853" s="114"/>
      <c r="RCF3853" s="113"/>
      <c r="RCG3853" s="118"/>
      <c r="RCH3853" s="117"/>
      <c r="RCI3853" s="114"/>
      <c r="RCJ3853" s="114"/>
      <c r="RCK3853" s="114"/>
      <c r="RCL3853" s="114"/>
      <c r="RCM3853" s="114"/>
      <c r="RCN3853" s="114"/>
      <c r="RCO3853" s="114"/>
      <c r="RCP3853" s="114"/>
      <c r="RCQ3853" s="114"/>
      <c r="RCR3853" s="114"/>
      <c r="RCS3853" s="116"/>
      <c r="RCT3853" s="114"/>
      <c r="RCU3853" s="115"/>
      <c r="RCV3853" s="115"/>
      <c r="RCW3853" s="115"/>
      <c r="RCX3853" s="113"/>
      <c r="RCY3853" s="114"/>
      <c r="RCZ3853" s="114"/>
      <c r="RDA3853" s="113"/>
      <c r="RDB3853" s="118"/>
      <c r="RDC3853" s="117"/>
      <c r="RDD3853" s="114"/>
      <c r="RDE3853" s="114"/>
      <c r="RDF3853" s="114"/>
      <c r="RDG3853" s="114"/>
      <c r="RDH3853" s="114"/>
      <c r="RDI3853" s="114"/>
      <c r="RDJ3853" s="114"/>
      <c r="RDK3853" s="114"/>
      <c r="RDL3853" s="114"/>
      <c r="RDM3853" s="114"/>
      <c r="RDN3853" s="116"/>
      <c r="RDO3853" s="114"/>
      <c r="RDP3853" s="115"/>
      <c r="RDQ3853" s="115"/>
      <c r="RDR3853" s="115"/>
      <c r="RDS3853" s="113"/>
      <c r="RDT3853" s="114"/>
      <c r="RDU3853" s="114"/>
      <c r="RDV3853" s="113"/>
      <c r="RDW3853" s="118"/>
      <c r="RDX3853" s="117"/>
      <c r="RDY3853" s="114"/>
      <c r="RDZ3853" s="114"/>
      <c r="REA3853" s="114"/>
      <c r="REB3853" s="114"/>
      <c r="REC3853" s="114"/>
      <c r="RED3853" s="114"/>
      <c r="REE3853" s="114"/>
      <c r="REF3853" s="114"/>
      <c r="REG3853" s="114"/>
      <c r="REH3853" s="114"/>
      <c r="REI3853" s="116"/>
      <c r="REJ3853" s="114"/>
      <c r="REK3853" s="115"/>
      <c r="REL3853" s="115"/>
      <c r="REM3853" s="115"/>
      <c r="REN3853" s="113"/>
      <c r="REO3853" s="114"/>
      <c r="REP3853" s="114"/>
      <c r="REQ3853" s="113"/>
      <c r="RER3853" s="118"/>
      <c r="RES3853" s="117"/>
      <c r="RET3853" s="114"/>
      <c r="REU3853" s="114"/>
      <c r="REV3853" s="114"/>
      <c r="REW3853" s="114"/>
      <c r="REX3853" s="114"/>
      <c r="REY3853" s="114"/>
      <c r="REZ3853" s="114"/>
      <c r="RFA3853" s="114"/>
      <c r="RFB3853" s="114"/>
      <c r="RFC3853" s="114"/>
      <c r="RFD3853" s="116"/>
      <c r="RFE3853" s="114"/>
      <c r="RFF3853" s="115"/>
      <c r="RFG3853" s="115"/>
      <c r="RFH3853" s="115"/>
      <c r="RFI3853" s="113"/>
      <c r="RFJ3853" s="114"/>
      <c r="RFK3853" s="114"/>
      <c r="RFL3853" s="113"/>
      <c r="RFM3853" s="118"/>
      <c r="RFN3853" s="117"/>
      <c r="RFO3853" s="114"/>
      <c r="RFP3853" s="114"/>
      <c r="RFQ3853" s="114"/>
      <c r="RFR3853" s="114"/>
      <c r="RFS3853" s="114"/>
      <c r="RFT3853" s="114"/>
      <c r="RFU3853" s="114"/>
      <c r="RFV3853" s="114"/>
      <c r="RFW3853" s="114"/>
      <c r="RFX3853" s="114"/>
      <c r="RFY3853" s="116"/>
      <c r="RFZ3853" s="114"/>
      <c r="RGA3853" s="115"/>
      <c r="RGB3853" s="115"/>
      <c r="RGC3853" s="115"/>
      <c r="RGD3853" s="113"/>
      <c r="RGE3853" s="114"/>
      <c r="RGF3853" s="114"/>
      <c r="RGG3853" s="113"/>
      <c r="RGH3853" s="118"/>
      <c r="RGI3853" s="117"/>
      <c r="RGJ3853" s="114"/>
      <c r="RGK3853" s="114"/>
      <c r="RGL3853" s="114"/>
      <c r="RGM3853" s="114"/>
      <c r="RGN3853" s="114"/>
      <c r="RGO3853" s="114"/>
      <c r="RGP3853" s="114"/>
      <c r="RGQ3853" s="114"/>
      <c r="RGR3853" s="114"/>
      <c r="RGS3853" s="114"/>
      <c r="RGT3853" s="116"/>
      <c r="RGU3853" s="114"/>
      <c r="RGV3853" s="115"/>
      <c r="RGW3853" s="115"/>
      <c r="RGX3853" s="115"/>
      <c r="RGY3853" s="113"/>
      <c r="RGZ3853" s="114"/>
      <c r="RHA3853" s="114"/>
      <c r="RHB3853" s="113"/>
      <c r="RHC3853" s="118"/>
      <c r="RHD3853" s="117"/>
      <c r="RHE3853" s="114"/>
      <c r="RHF3853" s="114"/>
      <c r="RHG3853" s="114"/>
      <c r="RHH3853" s="114"/>
      <c r="RHI3853" s="114"/>
      <c r="RHJ3853" s="114"/>
      <c r="RHK3853" s="114"/>
      <c r="RHL3853" s="114"/>
      <c r="RHM3853" s="114"/>
      <c r="RHN3853" s="114"/>
      <c r="RHO3853" s="116"/>
      <c r="RHP3853" s="114"/>
      <c r="RHQ3853" s="115"/>
      <c r="RHR3853" s="115"/>
      <c r="RHS3853" s="115"/>
      <c r="RHT3853" s="113"/>
      <c r="RHU3853" s="114"/>
      <c r="RHV3853" s="114"/>
      <c r="RHW3853" s="113"/>
      <c r="RHX3853" s="118"/>
      <c r="RHY3853" s="117"/>
      <c r="RHZ3853" s="114"/>
      <c r="RIA3853" s="114"/>
      <c r="RIB3853" s="114"/>
      <c r="RIC3853" s="114"/>
      <c r="RID3853" s="114"/>
      <c r="RIE3853" s="114"/>
      <c r="RIF3853" s="114"/>
      <c r="RIG3853" s="114"/>
      <c r="RIH3853" s="114"/>
      <c r="RII3853" s="114"/>
      <c r="RIJ3853" s="116"/>
      <c r="RIK3853" s="114"/>
      <c r="RIL3853" s="115"/>
      <c r="RIM3853" s="115"/>
      <c r="RIN3853" s="115"/>
      <c r="RIO3853" s="113"/>
      <c r="RIP3853" s="114"/>
      <c r="RIQ3853" s="114"/>
      <c r="RIR3853" s="113"/>
      <c r="RIS3853" s="118"/>
      <c r="RIT3853" s="117"/>
      <c r="RIU3853" s="114"/>
      <c r="RIV3853" s="114"/>
      <c r="RIW3853" s="114"/>
      <c r="RIX3853" s="114"/>
      <c r="RIY3853" s="114"/>
      <c r="RIZ3853" s="114"/>
      <c r="RJA3853" s="114"/>
      <c r="RJB3853" s="114"/>
      <c r="RJC3853" s="114"/>
      <c r="RJD3853" s="114"/>
      <c r="RJE3853" s="116"/>
      <c r="RJF3853" s="114"/>
      <c r="RJG3853" s="115"/>
      <c r="RJH3853" s="115"/>
      <c r="RJI3853" s="115"/>
      <c r="RJJ3853" s="113"/>
      <c r="RJK3853" s="114"/>
      <c r="RJL3853" s="114"/>
      <c r="RJM3853" s="113"/>
      <c r="RJN3853" s="118"/>
      <c r="RJO3853" s="117"/>
      <c r="RJP3853" s="114"/>
      <c r="RJQ3853" s="114"/>
      <c r="RJR3853" s="114"/>
      <c r="RJS3853" s="114"/>
      <c r="RJT3853" s="114"/>
      <c r="RJU3853" s="114"/>
      <c r="RJV3853" s="114"/>
      <c r="RJW3853" s="114"/>
      <c r="RJX3853" s="114"/>
      <c r="RJY3853" s="114"/>
      <c r="RJZ3853" s="116"/>
      <c r="RKA3853" s="114"/>
      <c r="RKB3853" s="115"/>
      <c r="RKC3853" s="115"/>
      <c r="RKD3853" s="115"/>
      <c r="RKE3853" s="113"/>
      <c r="RKF3853" s="114"/>
      <c r="RKG3853" s="114"/>
      <c r="RKH3853" s="113"/>
      <c r="RKI3853" s="118"/>
      <c r="RKJ3853" s="117"/>
      <c r="RKK3853" s="114"/>
      <c r="RKL3853" s="114"/>
      <c r="RKM3853" s="114"/>
      <c r="RKN3853" s="114"/>
      <c r="RKO3853" s="114"/>
      <c r="RKP3853" s="114"/>
      <c r="RKQ3853" s="114"/>
      <c r="RKR3853" s="114"/>
      <c r="RKS3853" s="114"/>
      <c r="RKT3853" s="114"/>
      <c r="RKU3853" s="116"/>
      <c r="RKV3853" s="114"/>
      <c r="RKW3853" s="115"/>
      <c r="RKX3853" s="115"/>
      <c r="RKY3853" s="115"/>
      <c r="RKZ3853" s="113"/>
      <c r="RLA3853" s="114"/>
      <c r="RLB3853" s="114"/>
      <c r="RLC3853" s="113"/>
      <c r="RLD3853" s="118"/>
      <c r="RLE3853" s="117"/>
      <c r="RLF3853" s="114"/>
      <c r="RLG3853" s="114"/>
      <c r="RLH3853" s="114"/>
      <c r="RLI3853" s="114"/>
      <c r="RLJ3853" s="114"/>
      <c r="RLK3853" s="114"/>
      <c r="RLL3853" s="114"/>
      <c r="RLM3853" s="114"/>
      <c r="RLN3853" s="114"/>
      <c r="RLO3853" s="114"/>
      <c r="RLP3853" s="116"/>
      <c r="RLQ3853" s="114"/>
      <c r="RLR3853" s="115"/>
      <c r="RLS3853" s="115"/>
      <c r="RLT3853" s="115"/>
      <c r="RLU3853" s="113"/>
      <c r="RLV3853" s="114"/>
      <c r="RLW3853" s="114"/>
      <c r="RLX3853" s="113"/>
      <c r="RLY3853" s="118"/>
      <c r="RLZ3853" s="117"/>
      <c r="RMA3853" s="114"/>
      <c r="RMB3853" s="114"/>
      <c r="RMC3853" s="114"/>
      <c r="RMD3853" s="114"/>
      <c r="RME3853" s="114"/>
      <c r="RMF3853" s="114"/>
      <c r="RMG3853" s="114"/>
      <c r="RMH3853" s="114"/>
      <c r="RMI3853" s="114"/>
      <c r="RMJ3853" s="114"/>
      <c r="RMK3853" s="116"/>
      <c r="RML3853" s="114"/>
      <c r="RMM3853" s="115"/>
      <c r="RMN3853" s="115"/>
      <c r="RMO3853" s="115"/>
      <c r="RMP3853" s="113"/>
      <c r="RMQ3853" s="114"/>
      <c r="RMR3853" s="114"/>
      <c r="RMS3853" s="113"/>
      <c r="RMT3853" s="118"/>
      <c r="RMU3853" s="117"/>
      <c r="RMV3853" s="114"/>
      <c r="RMW3853" s="114"/>
      <c r="RMX3853" s="114"/>
      <c r="RMY3853" s="114"/>
      <c r="RMZ3853" s="114"/>
      <c r="RNA3853" s="114"/>
      <c r="RNB3853" s="114"/>
      <c r="RNC3853" s="114"/>
      <c r="RND3853" s="114"/>
      <c r="RNE3853" s="114"/>
      <c r="RNF3853" s="116"/>
      <c r="RNG3853" s="114"/>
      <c r="RNH3853" s="115"/>
      <c r="RNI3853" s="115"/>
      <c r="RNJ3853" s="115"/>
      <c r="RNK3853" s="113"/>
      <c r="RNL3853" s="114"/>
      <c r="RNM3853" s="114"/>
      <c r="RNN3853" s="113"/>
      <c r="RNO3853" s="118"/>
      <c r="RNP3853" s="117"/>
      <c r="RNQ3853" s="114"/>
      <c r="RNR3853" s="114"/>
      <c r="RNS3853" s="114"/>
      <c r="RNT3853" s="114"/>
      <c r="RNU3853" s="114"/>
      <c r="RNV3853" s="114"/>
      <c r="RNW3853" s="114"/>
      <c r="RNX3853" s="114"/>
      <c r="RNY3853" s="114"/>
      <c r="RNZ3853" s="114"/>
      <c r="ROA3853" s="116"/>
      <c r="ROB3853" s="114"/>
      <c r="ROC3853" s="115"/>
      <c r="ROD3853" s="115"/>
      <c r="ROE3853" s="115"/>
      <c r="ROF3853" s="113"/>
      <c r="ROG3853" s="114"/>
      <c r="ROH3853" s="114"/>
      <c r="ROI3853" s="113"/>
      <c r="ROJ3853" s="118"/>
      <c r="ROK3853" s="117"/>
      <c r="ROL3853" s="114"/>
      <c r="ROM3853" s="114"/>
      <c r="RON3853" s="114"/>
      <c r="ROO3853" s="114"/>
      <c r="ROP3853" s="114"/>
      <c r="ROQ3853" s="114"/>
      <c r="ROR3853" s="114"/>
      <c r="ROS3853" s="114"/>
      <c r="ROT3853" s="114"/>
      <c r="ROU3853" s="114"/>
      <c r="ROV3853" s="116"/>
      <c r="ROW3853" s="114"/>
      <c r="ROX3853" s="115"/>
      <c r="ROY3853" s="115"/>
      <c r="ROZ3853" s="115"/>
      <c r="RPA3853" s="113"/>
      <c r="RPB3853" s="114"/>
      <c r="RPC3853" s="114"/>
      <c r="RPD3853" s="113"/>
      <c r="RPE3853" s="118"/>
      <c r="RPF3853" s="117"/>
      <c r="RPG3853" s="114"/>
      <c r="RPH3853" s="114"/>
      <c r="RPI3853" s="114"/>
      <c r="RPJ3853" s="114"/>
      <c r="RPK3853" s="114"/>
      <c r="RPL3853" s="114"/>
      <c r="RPM3853" s="114"/>
      <c r="RPN3853" s="114"/>
      <c r="RPO3853" s="114"/>
      <c r="RPP3853" s="114"/>
      <c r="RPQ3853" s="116"/>
      <c r="RPR3853" s="114"/>
      <c r="RPS3853" s="115"/>
      <c r="RPT3853" s="115"/>
      <c r="RPU3853" s="115"/>
      <c r="RPV3853" s="113"/>
      <c r="RPW3853" s="114"/>
      <c r="RPX3853" s="114"/>
      <c r="RPY3853" s="113"/>
      <c r="RPZ3853" s="118"/>
      <c r="RQA3853" s="117"/>
      <c r="RQB3853" s="114"/>
      <c r="RQC3853" s="114"/>
      <c r="RQD3853" s="114"/>
      <c r="RQE3853" s="114"/>
      <c r="RQF3853" s="114"/>
      <c r="RQG3853" s="114"/>
      <c r="RQH3853" s="114"/>
      <c r="RQI3853" s="114"/>
      <c r="RQJ3853" s="114"/>
      <c r="RQK3853" s="114"/>
      <c r="RQL3853" s="116"/>
      <c r="RQM3853" s="114"/>
      <c r="RQN3853" s="115"/>
      <c r="RQO3853" s="115"/>
      <c r="RQP3853" s="115"/>
      <c r="RQQ3853" s="113"/>
      <c r="RQR3853" s="114"/>
      <c r="RQS3853" s="114"/>
      <c r="RQT3853" s="113"/>
      <c r="RQU3853" s="118"/>
      <c r="RQV3853" s="117"/>
      <c r="RQW3853" s="114"/>
      <c r="RQX3853" s="114"/>
      <c r="RQY3853" s="114"/>
      <c r="RQZ3853" s="114"/>
      <c r="RRA3853" s="114"/>
      <c r="RRB3853" s="114"/>
      <c r="RRC3853" s="114"/>
      <c r="RRD3853" s="114"/>
      <c r="RRE3853" s="114"/>
      <c r="RRF3853" s="114"/>
      <c r="RRG3853" s="116"/>
      <c r="RRH3853" s="114"/>
      <c r="RRI3853" s="115"/>
      <c r="RRJ3853" s="115"/>
      <c r="RRK3853" s="115"/>
      <c r="RRL3853" s="113"/>
      <c r="RRM3853" s="114"/>
      <c r="RRN3853" s="114"/>
      <c r="RRO3853" s="113"/>
      <c r="RRP3853" s="118"/>
      <c r="RRQ3853" s="117"/>
      <c r="RRR3853" s="114"/>
      <c r="RRS3853" s="114"/>
      <c r="RRT3853" s="114"/>
      <c r="RRU3853" s="114"/>
      <c r="RRV3853" s="114"/>
      <c r="RRW3853" s="114"/>
      <c r="RRX3853" s="114"/>
      <c r="RRY3853" s="114"/>
      <c r="RRZ3853" s="114"/>
      <c r="RSA3853" s="114"/>
      <c r="RSB3853" s="116"/>
      <c r="RSC3853" s="114"/>
      <c r="RSD3853" s="115"/>
      <c r="RSE3853" s="115"/>
      <c r="RSF3853" s="115"/>
      <c r="RSG3853" s="113"/>
      <c r="RSH3853" s="114"/>
      <c r="RSI3853" s="114"/>
      <c r="RSJ3853" s="113"/>
      <c r="RSK3853" s="118"/>
      <c r="RSL3853" s="117"/>
      <c r="RSM3853" s="114"/>
      <c r="RSN3853" s="114"/>
      <c r="RSO3853" s="114"/>
      <c r="RSP3853" s="114"/>
      <c r="RSQ3853" s="114"/>
      <c r="RSR3853" s="114"/>
      <c r="RSS3853" s="114"/>
      <c r="RST3853" s="114"/>
      <c r="RSU3853" s="114"/>
      <c r="RSV3853" s="114"/>
      <c r="RSW3853" s="116"/>
      <c r="RSX3853" s="114"/>
      <c r="RSY3853" s="115"/>
      <c r="RSZ3853" s="115"/>
      <c r="RTA3853" s="115"/>
      <c r="RTB3853" s="113"/>
      <c r="RTC3853" s="114"/>
      <c r="RTD3853" s="114"/>
      <c r="RTE3853" s="113"/>
      <c r="RTF3853" s="118"/>
      <c r="RTG3853" s="117"/>
      <c r="RTH3853" s="114"/>
      <c r="RTI3853" s="114"/>
      <c r="RTJ3853" s="114"/>
      <c r="RTK3853" s="114"/>
      <c r="RTL3853" s="114"/>
      <c r="RTM3853" s="114"/>
      <c r="RTN3853" s="114"/>
      <c r="RTO3853" s="114"/>
      <c r="RTP3853" s="114"/>
      <c r="RTQ3853" s="114"/>
      <c r="RTR3853" s="116"/>
      <c r="RTS3853" s="114"/>
      <c r="RTT3853" s="115"/>
      <c r="RTU3853" s="115"/>
      <c r="RTV3853" s="115"/>
      <c r="RTW3853" s="113"/>
      <c r="RTX3853" s="114"/>
      <c r="RTY3853" s="114"/>
      <c r="RTZ3853" s="113"/>
      <c r="RUA3853" s="118"/>
      <c r="RUB3853" s="117"/>
      <c r="RUC3853" s="114"/>
      <c r="RUD3853" s="114"/>
      <c r="RUE3853" s="114"/>
      <c r="RUF3853" s="114"/>
      <c r="RUG3853" s="114"/>
      <c r="RUH3853" s="114"/>
      <c r="RUI3853" s="114"/>
      <c r="RUJ3853" s="114"/>
      <c r="RUK3853" s="114"/>
      <c r="RUL3853" s="114"/>
      <c r="RUM3853" s="116"/>
      <c r="RUN3853" s="114"/>
      <c r="RUO3853" s="115"/>
      <c r="RUP3853" s="115"/>
      <c r="RUQ3853" s="115"/>
      <c r="RUR3853" s="113"/>
      <c r="RUS3853" s="114"/>
      <c r="RUT3853" s="114"/>
      <c r="RUU3853" s="113"/>
      <c r="RUV3853" s="118"/>
      <c r="RUW3853" s="117"/>
      <c r="RUX3853" s="114"/>
      <c r="RUY3853" s="114"/>
      <c r="RUZ3853" s="114"/>
      <c r="RVA3853" s="114"/>
      <c r="RVB3853" s="114"/>
      <c r="RVC3853" s="114"/>
      <c r="RVD3853" s="114"/>
      <c r="RVE3853" s="114"/>
      <c r="RVF3853" s="114"/>
      <c r="RVG3853" s="114"/>
      <c r="RVH3853" s="116"/>
      <c r="RVI3853" s="114"/>
      <c r="RVJ3853" s="115"/>
      <c r="RVK3853" s="115"/>
      <c r="RVL3853" s="115"/>
      <c r="RVM3853" s="113"/>
      <c r="RVN3853" s="114"/>
      <c r="RVO3853" s="114"/>
      <c r="RVP3853" s="113"/>
      <c r="RVQ3853" s="118"/>
      <c r="RVR3853" s="117"/>
      <c r="RVS3853" s="114"/>
      <c r="RVT3853" s="114"/>
      <c r="RVU3853" s="114"/>
      <c r="RVV3853" s="114"/>
      <c r="RVW3853" s="114"/>
      <c r="RVX3853" s="114"/>
      <c r="RVY3853" s="114"/>
      <c r="RVZ3853" s="114"/>
      <c r="RWA3853" s="114"/>
      <c r="RWB3853" s="114"/>
      <c r="RWC3853" s="116"/>
      <c r="RWD3853" s="114"/>
      <c r="RWE3853" s="115"/>
      <c r="RWF3853" s="115"/>
      <c r="RWG3853" s="115"/>
      <c r="RWH3853" s="113"/>
      <c r="RWI3853" s="114"/>
      <c r="RWJ3853" s="114"/>
      <c r="RWK3853" s="113"/>
      <c r="RWL3853" s="118"/>
      <c r="RWM3853" s="117"/>
      <c r="RWN3853" s="114"/>
      <c r="RWO3853" s="114"/>
      <c r="RWP3853" s="114"/>
      <c r="RWQ3853" s="114"/>
      <c r="RWR3853" s="114"/>
      <c r="RWS3853" s="114"/>
      <c r="RWT3853" s="114"/>
      <c r="RWU3853" s="114"/>
      <c r="RWV3853" s="114"/>
      <c r="RWW3853" s="114"/>
      <c r="RWX3853" s="116"/>
      <c r="RWY3853" s="114"/>
      <c r="RWZ3853" s="115"/>
      <c r="RXA3853" s="115"/>
      <c r="RXB3853" s="115"/>
      <c r="RXC3853" s="113"/>
      <c r="RXD3853" s="114"/>
      <c r="RXE3853" s="114"/>
      <c r="RXF3853" s="113"/>
      <c r="RXG3853" s="118"/>
      <c r="RXH3853" s="117"/>
      <c r="RXI3853" s="114"/>
      <c r="RXJ3853" s="114"/>
      <c r="RXK3853" s="114"/>
      <c r="RXL3853" s="114"/>
      <c r="RXM3853" s="114"/>
      <c r="RXN3853" s="114"/>
      <c r="RXO3853" s="114"/>
      <c r="RXP3853" s="114"/>
      <c r="RXQ3853" s="114"/>
      <c r="RXR3853" s="114"/>
      <c r="RXS3853" s="116"/>
      <c r="RXT3853" s="114"/>
      <c r="RXU3853" s="115"/>
      <c r="RXV3853" s="115"/>
      <c r="RXW3853" s="115"/>
      <c r="RXX3853" s="113"/>
      <c r="RXY3853" s="114"/>
      <c r="RXZ3853" s="114"/>
      <c r="RYA3853" s="113"/>
      <c r="RYB3853" s="118"/>
      <c r="RYC3853" s="117"/>
      <c r="RYD3853" s="114"/>
      <c r="RYE3853" s="114"/>
      <c r="RYF3853" s="114"/>
      <c r="RYG3853" s="114"/>
      <c r="RYH3853" s="114"/>
      <c r="RYI3853" s="114"/>
      <c r="RYJ3853" s="114"/>
      <c r="RYK3853" s="114"/>
      <c r="RYL3853" s="114"/>
      <c r="RYM3853" s="114"/>
      <c r="RYN3853" s="116"/>
      <c r="RYO3853" s="114"/>
      <c r="RYP3853" s="115"/>
      <c r="RYQ3853" s="115"/>
      <c r="RYR3853" s="115"/>
      <c r="RYS3853" s="113"/>
      <c r="RYT3853" s="114"/>
      <c r="RYU3853" s="114"/>
      <c r="RYV3853" s="113"/>
      <c r="RYW3853" s="118"/>
      <c r="RYX3853" s="117"/>
      <c r="RYY3853" s="114"/>
      <c r="RYZ3853" s="114"/>
      <c r="RZA3853" s="114"/>
      <c r="RZB3853" s="114"/>
      <c r="RZC3853" s="114"/>
      <c r="RZD3853" s="114"/>
      <c r="RZE3853" s="114"/>
      <c r="RZF3853" s="114"/>
      <c r="RZG3853" s="114"/>
      <c r="RZH3853" s="114"/>
      <c r="RZI3853" s="116"/>
      <c r="RZJ3853" s="114"/>
      <c r="RZK3853" s="115"/>
      <c r="RZL3853" s="115"/>
      <c r="RZM3853" s="115"/>
      <c r="RZN3853" s="113"/>
      <c r="RZO3853" s="114"/>
      <c r="RZP3853" s="114"/>
      <c r="RZQ3853" s="113"/>
      <c r="RZR3853" s="118"/>
      <c r="RZS3853" s="117"/>
      <c r="RZT3853" s="114"/>
      <c r="RZU3853" s="114"/>
      <c r="RZV3853" s="114"/>
      <c r="RZW3853" s="114"/>
      <c r="RZX3853" s="114"/>
      <c r="RZY3853" s="114"/>
      <c r="RZZ3853" s="114"/>
      <c r="SAA3853" s="114"/>
      <c r="SAB3853" s="114"/>
      <c r="SAC3853" s="114"/>
      <c r="SAD3853" s="116"/>
      <c r="SAE3853" s="114"/>
      <c r="SAF3853" s="115"/>
      <c r="SAG3853" s="115"/>
      <c r="SAH3853" s="115"/>
      <c r="SAI3853" s="113"/>
      <c r="SAJ3853" s="114"/>
      <c r="SAK3853" s="114"/>
      <c r="SAL3853" s="113"/>
      <c r="SAM3853" s="118"/>
      <c r="SAN3853" s="117"/>
      <c r="SAO3853" s="114"/>
      <c r="SAP3853" s="114"/>
      <c r="SAQ3853" s="114"/>
      <c r="SAR3853" s="114"/>
      <c r="SAS3853" s="114"/>
      <c r="SAT3853" s="114"/>
      <c r="SAU3853" s="114"/>
      <c r="SAV3853" s="114"/>
      <c r="SAW3853" s="114"/>
      <c r="SAX3853" s="114"/>
      <c r="SAY3853" s="116"/>
      <c r="SAZ3853" s="114"/>
      <c r="SBA3853" s="115"/>
      <c r="SBB3853" s="115"/>
      <c r="SBC3853" s="115"/>
      <c r="SBD3853" s="113"/>
      <c r="SBE3853" s="114"/>
      <c r="SBF3853" s="114"/>
      <c r="SBG3853" s="113"/>
      <c r="SBH3853" s="118"/>
      <c r="SBI3853" s="117"/>
      <c r="SBJ3853" s="114"/>
      <c r="SBK3853" s="114"/>
      <c r="SBL3853" s="114"/>
      <c r="SBM3853" s="114"/>
      <c r="SBN3853" s="114"/>
      <c r="SBO3853" s="114"/>
      <c r="SBP3853" s="114"/>
      <c r="SBQ3853" s="114"/>
      <c r="SBR3853" s="114"/>
      <c r="SBS3853" s="114"/>
      <c r="SBT3853" s="116"/>
      <c r="SBU3853" s="114"/>
      <c r="SBV3853" s="115"/>
      <c r="SBW3853" s="115"/>
      <c r="SBX3853" s="115"/>
      <c r="SBY3853" s="113"/>
      <c r="SBZ3853" s="114"/>
      <c r="SCA3853" s="114"/>
      <c r="SCB3853" s="113"/>
      <c r="SCC3853" s="118"/>
      <c r="SCD3853" s="117"/>
      <c r="SCE3853" s="114"/>
      <c r="SCF3853" s="114"/>
      <c r="SCG3853" s="114"/>
      <c r="SCH3853" s="114"/>
      <c r="SCI3853" s="114"/>
      <c r="SCJ3853" s="114"/>
      <c r="SCK3853" s="114"/>
      <c r="SCL3853" s="114"/>
      <c r="SCM3853" s="114"/>
      <c r="SCN3853" s="114"/>
      <c r="SCO3853" s="116"/>
      <c r="SCP3853" s="114"/>
      <c r="SCQ3853" s="115"/>
      <c r="SCR3853" s="115"/>
      <c r="SCS3853" s="115"/>
      <c r="SCT3853" s="113"/>
      <c r="SCU3853" s="114"/>
      <c r="SCV3853" s="114"/>
      <c r="SCW3853" s="113"/>
      <c r="SCX3853" s="118"/>
      <c r="SCY3853" s="117"/>
      <c r="SCZ3853" s="114"/>
      <c r="SDA3853" s="114"/>
      <c r="SDB3853" s="114"/>
      <c r="SDC3853" s="114"/>
      <c r="SDD3853" s="114"/>
      <c r="SDE3853" s="114"/>
      <c r="SDF3853" s="114"/>
      <c r="SDG3853" s="114"/>
      <c r="SDH3853" s="114"/>
      <c r="SDI3853" s="114"/>
      <c r="SDJ3853" s="116"/>
      <c r="SDK3853" s="114"/>
      <c r="SDL3853" s="115"/>
      <c r="SDM3853" s="115"/>
      <c r="SDN3853" s="115"/>
      <c r="SDO3853" s="113"/>
      <c r="SDP3853" s="114"/>
      <c r="SDQ3853" s="114"/>
      <c r="SDR3853" s="113"/>
      <c r="SDS3853" s="118"/>
      <c r="SDT3853" s="117"/>
      <c r="SDU3853" s="114"/>
      <c r="SDV3853" s="114"/>
      <c r="SDW3853" s="114"/>
      <c r="SDX3853" s="114"/>
      <c r="SDY3853" s="114"/>
      <c r="SDZ3853" s="114"/>
      <c r="SEA3853" s="114"/>
      <c r="SEB3853" s="114"/>
      <c r="SEC3853" s="114"/>
      <c r="SED3853" s="114"/>
      <c r="SEE3853" s="116"/>
      <c r="SEF3853" s="114"/>
      <c r="SEG3853" s="115"/>
      <c r="SEH3853" s="115"/>
      <c r="SEI3853" s="115"/>
      <c r="SEJ3853" s="113"/>
      <c r="SEK3853" s="114"/>
      <c r="SEL3853" s="114"/>
      <c r="SEM3853" s="113"/>
      <c r="SEN3853" s="118"/>
      <c r="SEO3853" s="117"/>
      <c r="SEP3853" s="114"/>
      <c r="SEQ3853" s="114"/>
      <c r="SER3853" s="114"/>
      <c r="SES3853" s="114"/>
      <c r="SET3853" s="114"/>
      <c r="SEU3853" s="114"/>
      <c r="SEV3853" s="114"/>
      <c r="SEW3853" s="114"/>
      <c r="SEX3853" s="114"/>
      <c r="SEY3853" s="114"/>
      <c r="SEZ3853" s="116"/>
      <c r="SFA3853" s="114"/>
      <c r="SFB3853" s="115"/>
      <c r="SFC3853" s="115"/>
      <c r="SFD3853" s="115"/>
      <c r="SFE3853" s="113"/>
      <c r="SFF3853" s="114"/>
      <c r="SFG3853" s="114"/>
      <c r="SFH3853" s="113"/>
      <c r="SFI3853" s="118"/>
      <c r="SFJ3853" s="117"/>
      <c r="SFK3853" s="114"/>
      <c r="SFL3853" s="114"/>
      <c r="SFM3853" s="114"/>
      <c r="SFN3853" s="114"/>
      <c r="SFO3853" s="114"/>
      <c r="SFP3853" s="114"/>
      <c r="SFQ3853" s="114"/>
      <c r="SFR3853" s="114"/>
      <c r="SFS3853" s="114"/>
      <c r="SFT3853" s="114"/>
      <c r="SFU3853" s="116"/>
      <c r="SFV3853" s="114"/>
      <c r="SFW3853" s="115"/>
      <c r="SFX3853" s="115"/>
      <c r="SFY3853" s="115"/>
      <c r="SFZ3853" s="113"/>
      <c r="SGA3853" s="114"/>
      <c r="SGB3853" s="114"/>
      <c r="SGC3853" s="113"/>
      <c r="SGD3853" s="118"/>
      <c r="SGE3853" s="117"/>
      <c r="SGF3853" s="114"/>
      <c r="SGG3853" s="114"/>
      <c r="SGH3853" s="114"/>
      <c r="SGI3853" s="114"/>
      <c r="SGJ3853" s="114"/>
      <c r="SGK3853" s="114"/>
      <c r="SGL3853" s="114"/>
      <c r="SGM3853" s="114"/>
      <c r="SGN3853" s="114"/>
      <c r="SGO3853" s="114"/>
      <c r="SGP3853" s="116"/>
      <c r="SGQ3853" s="114"/>
      <c r="SGR3853" s="115"/>
      <c r="SGS3853" s="115"/>
      <c r="SGT3853" s="115"/>
      <c r="SGU3853" s="113"/>
      <c r="SGV3853" s="114"/>
      <c r="SGW3853" s="114"/>
      <c r="SGX3853" s="113"/>
      <c r="SGY3853" s="118"/>
      <c r="SGZ3853" s="117"/>
      <c r="SHA3853" s="114"/>
      <c r="SHB3853" s="114"/>
      <c r="SHC3853" s="114"/>
      <c r="SHD3853" s="114"/>
      <c r="SHE3853" s="114"/>
      <c r="SHF3853" s="114"/>
      <c r="SHG3853" s="114"/>
      <c r="SHH3853" s="114"/>
      <c r="SHI3853" s="114"/>
      <c r="SHJ3853" s="114"/>
      <c r="SHK3853" s="116"/>
      <c r="SHL3853" s="114"/>
      <c r="SHM3853" s="115"/>
      <c r="SHN3853" s="115"/>
      <c r="SHO3853" s="115"/>
      <c r="SHP3853" s="113"/>
      <c r="SHQ3853" s="114"/>
      <c r="SHR3853" s="114"/>
      <c r="SHS3853" s="113"/>
      <c r="SHT3853" s="118"/>
      <c r="SHU3853" s="117"/>
      <c r="SHV3853" s="114"/>
      <c r="SHW3853" s="114"/>
      <c r="SHX3853" s="114"/>
      <c r="SHY3853" s="114"/>
      <c r="SHZ3853" s="114"/>
      <c r="SIA3853" s="114"/>
      <c r="SIB3853" s="114"/>
      <c r="SIC3853" s="114"/>
      <c r="SID3853" s="114"/>
      <c r="SIE3853" s="114"/>
      <c r="SIF3853" s="116"/>
      <c r="SIG3853" s="114"/>
      <c r="SIH3853" s="115"/>
      <c r="SII3853" s="115"/>
      <c r="SIJ3853" s="115"/>
      <c r="SIK3853" s="113"/>
      <c r="SIL3853" s="114"/>
      <c r="SIM3853" s="114"/>
      <c r="SIN3853" s="113"/>
      <c r="SIO3853" s="118"/>
      <c r="SIP3853" s="117"/>
      <c r="SIQ3853" s="114"/>
      <c r="SIR3853" s="114"/>
      <c r="SIS3853" s="114"/>
      <c r="SIT3853" s="114"/>
      <c r="SIU3853" s="114"/>
      <c r="SIV3853" s="114"/>
      <c r="SIW3853" s="114"/>
      <c r="SIX3853" s="114"/>
      <c r="SIY3853" s="114"/>
      <c r="SIZ3853" s="114"/>
      <c r="SJA3853" s="116"/>
      <c r="SJB3853" s="114"/>
      <c r="SJC3853" s="115"/>
      <c r="SJD3853" s="115"/>
      <c r="SJE3853" s="115"/>
      <c r="SJF3853" s="113"/>
      <c r="SJG3853" s="114"/>
      <c r="SJH3853" s="114"/>
      <c r="SJI3853" s="113"/>
      <c r="SJJ3853" s="118"/>
      <c r="SJK3853" s="117"/>
      <c r="SJL3853" s="114"/>
      <c r="SJM3853" s="114"/>
      <c r="SJN3853" s="114"/>
      <c r="SJO3853" s="114"/>
      <c r="SJP3853" s="114"/>
      <c r="SJQ3853" s="114"/>
      <c r="SJR3853" s="114"/>
      <c r="SJS3853" s="114"/>
      <c r="SJT3853" s="114"/>
      <c r="SJU3853" s="114"/>
      <c r="SJV3853" s="116"/>
      <c r="SJW3853" s="114"/>
      <c r="SJX3853" s="115"/>
      <c r="SJY3853" s="115"/>
      <c r="SJZ3853" s="115"/>
      <c r="SKA3853" s="113"/>
      <c r="SKB3853" s="114"/>
      <c r="SKC3853" s="114"/>
      <c r="SKD3853" s="113"/>
      <c r="SKE3853" s="118"/>
      <c r="SKF3853" s="117"/>
      <c r="SKG3853" s="114"/>
      <c r="SKH3853" s="114"/>
      <c r="SKI3853" s="114"/>
      <c r="SKJ3853" s="114"/>
      <c r="SKK3853" s="114"/>
      <c r="SKL3853" s="114"/>
      <c r="SKM3853" s="114"/>
      <c r="SKN3853" s="114"/>
      <c r="SKO3853" s="114"/>
      <c r="SKP3853" s="114"/>
      <c r="SKQ3853" s="116"/>
      <c r="SKR3853" s="114"/>
      <c r="SKS3853" s="115"/>
      <c r="SKT3853" s="115"/>
      <c r="SKU3853" s="115"/>
      <c r="SKV3853" s="113"/>
      <c r="SKW3853" s="114"/>
      <c r="SKX3853" s="114"/>
      <c r="SKY3853" s="113"/>
      <c r="SKZ3853" s="118"/>
      <c r="SLA3853" s="117"/>
      <c r="SLB3853" s="114"/>
      <c r="SLC3853" s="114"/>
      <c r="SLD3853" s="114"/>
      <c r="SLE3853" s="114"/>
      <c r="SLF3853" s="114"/>
      <c r="SLG3853" s="114"/>
      <c r="SLH3853" s="114"/>
      <c r="SLI3853" s="114"/>
      <c r="SLJ3853" s="114"/>
      <c r="SLK3853" s="114"/>
      <c r="SLL3853" s="116"/>
      <c r="SLM3853" s="114"/>
      <c r="SLN3853" s="115"/>
      <c r="SLO3853" s="115"/>
      <c r="SLP3853" s="115"/>
      <c r="SLQ3853" s="113"/>
      <c r="SLR3853" s="114"/>
      <c r="SLS3853" s="114"/>
      <c r="SLT3853" s="113"/>
      <c r="SLU3853" s="118"/>
      <c r="SLV3853" s="117"/>
      <c r="SLW3853" s="114"/>
      <c r="SLX3853" s="114"/>
      <c r="SLY3853" s="114"/>
      <c r="SLZ3853" s="114"/>
      <c r="SMA3853" s="114"/>
      <c r="SMB3853" s="114"/>
      <c r="SMC3853" s="114"/>
      <c r="SMD3853" s="114"/>
      <c r="SME3853" s="114"/>
      <c r="SMF3853" s="114"/>
      <c r="SMG3853" s="116"/>
      <c r="SMH3853" s="114"/>
      <c r="SMI3853" s="115"/>
      <c r="SMJ3853" s="115"/>
      <c r="SMK3853" s="115"/>
      <c r="SML3853" s="113"/>
      <c r="SMM3853" s="114"/>
      <c r="SMN3853" s="114"/>
      <c r="SMO3853" s="113"/>
      <c r="SMP3853" s="118"/>
      <c r="SMQ3853" s="117"/>
      <c r="SMR3853" s="114"/>
      <c r="SMS3853" s="114"/>
      <c r="SMT3853" s="114"/>
      <c r="SMU3853" s="114"/>
      <c r="SMV3853" s="114"/>
      <c r="SMW3853" s="114"/>
      <c r="SMX3853" s="114"/>
      <c r="SMY3853" s="114"/>
      <c r="SMZ3853" s="114"/>
      <c r="SNA3853" s="114"/>
      <c r="SNB3853" s="116"/>
      <c r="SNC3853" s="114"/>
      <c r="SND3853" s="115"/>
      <c r="SNE3853" s="115"/>
      <c r="SNF3853" s="115"/>
      <c r="SNG3853" s="113"/>
      <c r="SNH3853" s="114"/>
      <c r="SNI3853" s="114"/>
      <c r="SNJ3853" s="113"/>
      <c r="SNK3853" s="118"/>
      <c r="SNL3853" s="117"/>
      <c r="SNM3853" s="114"/>
      <c r="SNN3853" s="114"/>
      <c r="SNO3853" s="114"/>
      <c r="SNP3853" s="114"/>
      <c r="SNQ3853" s="114"/>
      <c r="SNR3853" s="114"/>
      <c r="SNS3853" s="114"/>
      <c r="SNT3853" s="114"/>
      <c r="SNU3853" s="114"/>
      <c r="SNV3853" s="114"/>
      <c r="SNW3853" s="116"/>
      <c r="SNX3853" s="114"/>
      <c r="SNY3853" s="115"/>
      <c r="SNZ3853" s="115"/>
      <c r="SOA3853" s="115"/>
      <c r="SOB3853" s="113"/>
      <c r="SOC3853" s="114"/>
      <c r="SOD3853" s="114"/>
      <c r="SOE3853" s="113"/>
      <c r="SOF3853" s="118"/>
      <c r="SOG3853" s="117"/>
      <c r="SOH3853" s="114"/>
      <c r="SOI3853" s="114"/>
      <c r="SOJ3853" s="114"/>
      <c r="SOK3853" s="114"/>
      <c r="SOL3853" s="114"/>
      <c r="SOM3853" s="114"/>
      <c r="SON3853" s="114"/>
      <c r="SOO3853" s="114"/>
      <c r="SOP3853" s="114"/>
      <c r="SOQ3853" s="114"/>
      <c r="SOR3853" s="116"/>
      <c r="SOS3853" s="114"/>
      <c r="SOT3853" s="115"/>
      <c r="SOU3853" s="115"/>
      <c r="SOV3853" s="115"/>
      <c r="SOW3853" s="113"/>
      <c r="SOX3853" s="114"/>
      <c r="SOY3853" s="114"/>
      <c r="SOZ3853" s="113"/>
      <c r="SPA3853" s="118"/>
      <c r="SPB3853" s="117"/>
      <c r="SPC3853" s="114"/>
      <c r="SPD3853" s="114"/>
      <c r="SPE3853" s="114"/>
      <c r="SPF3853" s="114"/>
      <c r="SPG3853" s="114"/>
      <c r="SPH3853" s="114"/>
      <c r="SPI3853" s="114"/>
      <c r="SPJ3853" s="114"/>
      <c r="SPK3853" s="114"/>
      <c r="SPL3853" s="114"/>
      <c r="SPM3853" s="116"/>
      <c r="SPN3853" s="114"/>
      <c r="SPO3853" s="115"/>
      <c r="SPP3853" s="115"/>
      <c r="SPQ3853" s="115"/>
      <c r="SPR3853" s="113"/>
      <c r="SPS3853" s="114"/>
      <c r="SPT3853" s="114"/>
      <c r="SPU3853" s="113"/>
      <c r="SPV3853" s="118"/>
      <c r="SPW3853" s="117"/>
      <c r="SPX3853" s="114"/>
      <c r="SPY3853" s="114"/>
      <c r="SPZ3853" s="114"/>
      <c r="SQA3853" s="114"/>
      <c r="SQB3853" s="114"/>
      <c r="SQC3853" s="114"/>
      <c r="SQD3853" s="114"/>
      <c r="SQE3853" s="114"/>
      <c r="SQF3853" s="114"/>
      <c r="SQG3853" s="114"/>
      <c r="SQH3853" s="116"/>
      <c r="SQI3853" s="114"/>
      <c r="SQJ3853" s="115"/>
      <c r="SQK3853" s="115"/>
      <c r="SQL3853" s="115"/>
      <c r="SQM3853" s="113"/>
      <c r="SQN3853" s="114"/>
      <c r="SQO3853" s="114"/>
      <c r="SQP3853" s="113"/>
      <c r="SQQ3853" s="118"/>
      <c r="SQR3853" s="117"/>
      <c r="SQS3853" s="114"/>
      <c r="SQT3853" s="114"/>
      <c r="SQU3853" s="114"/>
      <c r="SQV3853" s="114"/>
      <c r="SQW3853" s="114"/>
      <c r="SQX3853" s="114"/>
      <c r="SQY3853" s="114"/>
      <c r="SQZ3853" s="114"/>
      <c r="SRA3853" s="114"/>
      <c r="SRB3853" s="114"/>
      <c r="SRC3853" s="116"/>
      <c r="SRD3853" s="114"/>
      <c r="SRE3853" s="115"/>
      <c r="SRF3853" s="115"/>
      <c r="SRG3853" s="115"/>
      <c r="SRH3853" s="113"/>
      <c r="SRI3853" s="114"/>
      <c r="SRJ3853" s="114"/>
      <c r="SRK3853" s="113"/>
      <c r="SRL3853" s="118"/>
      <c r="SRM3853" s="117"/>
      <c r="SRN3853" s="114"/>
      <c r="SRO3853" s="114"/>
      <c r="SRP3853" s="114"/>
      <c r="SRQ3853" s="114"/>
      <c r="SRR3853" s="114"/>
      <c r="SRS3853" s="114"/>
      <c r="SRT3853" s="114"/>
      <c r="SRU3853" s="114"/>
      <c r="SRV3853" s="114"/>
      <c r="SRW3853" s="114"/>
      <c r="SRX3853" s="116"/>
      <c r="SRY3853" s="114"/>
      <c r="SRZ3853" s="115"/>
      <c r="SSA3853" s="115"/>
      <c r="SSB3853" s="115"/>
      <c r="SSC3853" s="113"/>
      <c r="SSD3853" s="114"/>
      <c r="SSE3853" s="114"/>
      <c r="SSF3853" s="113"/>
      <c r="SSG3853" s="118"/>
      <c r="SSH3853" s="117"/>
      <c r="SSI3853" s="114"/>
      <c r="SSJ3853" s="114"/>
      <c r="SSK3853" s="114"/>
      <c r="SSL3853" s="114"/>
      <c r="SSM3853" s="114"/>
      <c r="SSN3853" s="114"/>
      <c r="SSO3853" s="114"/>
      <c r="SSP3853" s="114"/>
      <c r="SSQ3853" s="114"/>
      <c r="SSR3853" s="114"/>
      <c r="SSS3853" s="116"/>
      <c r="SST3853" s="114"/>
      <c r="SSU3853" s="115"/>
      <c r="SSV3853" s="115"/>
      <c r="SSW3853" s="115"/>
      <c r="SSX3853" s="113"/>
      <c r="SSY3853" s="114"/>
      <c r="SSZ3853" s="114"/>
      <c r="STA3853" s="113"/>
      <c r="STB3853" s="118"/>
      <c r="STC3853" s="117"/>
      <c r="STD3853" s="114"/>
      <c r="STE3853" s="114"/>
      <c r="STF3853" s="114"/>
      <c r="STG3853" s="114"/>
      <c r="STH3853" s="114"/>
      <c r="STI3853" s="114"/>
      <c r="STJ3853" s="114"/>
      <c r="STK3853" s="114"/>
      <c r="STL3853" s="114"/>
      <c r="STM3853" s="114"/>
      <c r="STN3853" s="116"/>
      <c r="STO3853" s="114"/>
      <c r="STP3853" s="115"/>
      <c r="STQ3853" s="115"/>
      <c r="STR3853" s="115"/>
      <c r="STS3853" s="113"/>
      <c r="STT3853" s="114"/>
      <c r="STU3853" s="114"/>
      <c r="STV3853" s="113"/>
      <c r="STW3853" s="118"/>
      <c r="STX3853" s="117"/>
      <c r="STY3853" s="114"/>
      <c r="STZ3853" s="114"/>
      <c r="SUA3853" s="114"/>
      <c r="SUB3853" s="114"/>
      <c r="SUC3853" s="114"/>
      <c r="SUD3853" s="114"/>
      <c r="SUE3853" s="114"/>
      <c r="SUF3853" s="114"/>
      <c r="SUG3853" s="114"/>
      <c r="SUH3853" s="114"/>
      <c r="SUI3853" s="116"/>
      <c r="SUJ3853" s="114"/>
      <c r="SUK3853" s="115"/>
      <c r="SUL3853" s="115"/>
      <c r="SUM3853" s="115"/>
      <c r="SUN3853" s="113"/>
      <c r="SUO3853" s="114"/>
      <c r="SUP3853" s="114"/>
      <c r="SUQ3853" s="113"/>
      <c r="SUR3853" s="118"/>
      <c r="SUS3853" s="117"/>
      <c r="SUT3853" s="114"/>
      <c r="SUU3853" s="114"/>
      <c r="SUV3853" s="114"/>
      <c r="SUW3853" s="114"/>
      <c r="SUX3853" s="114"/>
      <c r="SUY3853" s="114"/>
      <c r="SUZ3853" s="114"/>
      <c r="SVA3853" s="114"/>
      <c r="SVB3853" s="114"/>
      <c r="SVC3853" s="114"/>
      <c r="SVD3853" s="116"/>
      <c r="SVE3853" s="114"/>
      <c r="SVF3853" s="115"/>
      <c r="SVG3853" s="115"/>
      <c r="SVH3853" s="115"/>
      <c r="SVI3853" s="113"/>
      <c r="SVJ3853" s="114"/>
      <c r="SVK3853" s="114"/>
      <c r="SVL3853" s="113"/>
      <c r="SVM3853" s="118"/>
      <c r="SVN3853" s="117"/>
      <c r="SVO3853" s="114"/>
      <c r="SVP3853" s="114"/>
      <c r="SVQ3853" s="114"/>
      <c r="SVR3853" s="114"/>
      <c r="SVS3853" s="114"/>
      <c r="SVT3853" s="114"/>
      <c r="SVU3853" s="114"/>
      <c r="SVV3853" s="114"/>
      <c r="SVW3853" s="114"/>
      <c r="SVX3853" s="114"/>
      <c r="SVY3853" s="116"/>
      <c r="SVZ3853" s="114"/>
      <c r="SWA3853" s="115"/>
      <c r="SWB3853" s="115"/>
      <c r="SWC3853" s="115"/>
      <c r="SWD3853" s="113"/>
      <c r="SWE3853" s="114"/>
      <c r="SWF3853" s="114"/>
      <c r="SWG3853" s="113"/>
      <c r="SWH3853" s="118"/>
      <c r="SWI3853" s="117"/>
      <c r="SWJ3853" s="114"/>
      <c r="SWK3853" s="114"/>
      <c r="SWL3853" s="114"/>
      <c r="SWM3853" s="114"/>
      <c r="SWN3853" s="114"/>
      <c r="SWO3853" s="114"/>
      <c r="SWP3853" s="114"/>
      <c r="SWQ3853" s="114"/>
      <c r="SWR3853" s="114"/>
      <c r="SWS3853" s="114"/>
      <c r="SWT3853" s="116"/>
      <c r="SWU3853" s="114"/>
      <c r="SWV3853" s="115"/>
      <c r="SWW3853" s="115"/>
      <c r="SWX3853" s="115"/>
      <c r="SWY3853" s="113"/>
      <c r="SWZ3853" s="114"/>
      <c r="SXA3853" s="114"/>
      <c r="SXB3853" s="113"/>
      <c r="SXC3853" s="118"/>
      <c r="SXD3853" s="117"/>
      <c r="SXE3853" s="114"/>
      <c r="SXF3853" s="114"/>
      <c r="SXG3853" s="114"/>
      <c r="SXH3853" s="114"/>
      <c r="SXI3853" s="114"/>
      <c r="SXJ3853" s="114"/>
      <c r="SXK3853" s="114"/>
      <c r="SXL3853" s="114"/>
      <c r="SXM3853" s="114"/>
      <c r="SXN3853" s="114"/>
      <c r="SXO3853" s="116"/>
      <c r="SXP3853" s="114"/>
      <c r="SXQ3853" s="115"/>
      <c r="SXR3853" s="115"/>
      <c r="SXS3853" s="115"/>
      <c r="SXT3853" s="113"/>
      <c r="SXU3853" s="114"/>
      <c r="SXV3853" s="114"/>
      <c r="SXW3853" s="113"/>
      <c r="SXX3853" s="118"/>
      <c r="SXY3853" s="117"/>
      <c r="SXZ3853" s="114"/>
      <c r="SYA3853" s="114"/>
      <c r="SYB3853" s="114"/>
      <c r="SYC3853" s="114"/>
      <c r="SYD3853" s="114"/>
      <c r="SYE3853" s="114"/>
      <c r="SYF3853" s="114"/>
      <c r="SYG3853" s="114"/>
      <c r="SYH3853" s="114"/>
      <c r="SYI3853" s="114"/>
      <c r="SYJ3853" s="116"/>
      <c r="SYK3853" s="114"/>
      <c r="SYL3853" s="115"/>
      <c r="SYM3853" s="115"/>
      <c r="SYN3853" s="115"/>
      <c r="SYO3853" s="113"/>
      <c r="SYP3853" s="114"/>
      <c r="SYQ3853" s="114"/>
      <c r="SYR3853" s="113"/>
      <c r="SYS3853" s="118"/>
      <c r="SYT3853" s="117"/>
      <c r="SYU3853" s="114"/>
      <c r="SYV3853" s="114"/>
      <c r="SYW3853" s="114"/>
      <c r="SYX3853" s="114"/>
      <c r="SYY3853" s="114"/>
      <c r="SYZ3853" s="114"/>
      <c r="SZA3853" s="114"/>
      <c r="SZB3853" s="114"/>
      <c r="SZC3853" s="114"/>
      <c r="SZD3853" s="114"/>
      <c r="SZE3853" s="116"/>
      <c r="SZF3853" s="114"/>
      <c r="SZG3853" s="115"/>
      <c r="SZH3853" s="115"/>
      <c r="SZI3853" s="115"/>
      <c r="SZJ3853" s="113"/>
      <c r="SZK3853" s="114"/>
      <c r="SZL3853" s="114"/>
      <c r="SZM3853" s="113"/>
      <c r="SZN3853" s="118"/>
      <c r="SZO3853" s="117"/>
      <c r="SZP3853" s="114"/>
      <c r="SZQ3853" s="114"/>
      <c r="SZR3853" s="114"/>
      <c r="SZS3853" s="114"/>
      <c r="SZT3853" s="114"/>
      <c r="SZU3853" s="114"/>
      <c r="SZV3853" s="114"/>
      <c r="SZW3853" s="114"/>
      <c r="SZX3853" s="114"/>
      <c r="SZY3853" s="114"/>
      <c r="SZZ3853" s="116"/>
      <c r="TAA3853" s="114"/>
      <c r="TAB3853" s="115"/>
      <c r="TAC3853" s="115"/>
      <c r="TAD3853" s="115"/>
      <c r="TAE3853" s="113"/>
      <c r="TAF3853" s="114"/>
      <c r="TAG3853" s="114"/>
      <c r="TAH3853" s="113"/>
      <c r="TAI3853" s="118"/>
      <c r="TAJ3853" s="117"/>
      <c r="TAK3853" s="114"/>
      <c r="TAL3853" s="114"/>
      <c r="TAM3853" s="114"/>
      <c r="TAN3853" s="114"/>
      <c r="TAO3853" s="114"/>
      <c r="TAP3853" s="114"/>
      <c r="TAQ3853" s="114"/>
      <c r="TAR3853" s="114"/>
      <c r="TAS3853" s="114"/>
      <c r="TAT3853" s="114"/>
      <c r="TAU3853" s="116"/>
      <c r="TAV3853" s="114"/>
      <c r="TAW3853" s="115"/>
      <c r="TAX3853" s="115"/>
      <c r="TAY3853" s="115"/>
      <c r="TAZ3853" s="113"/>
      <c r="TBA3853" s="114"/>
      <c r="TBB3853" s="114"/>
      <c r="TBC3853" s="113"/>
      <c r="TBD3853" s="118"/>
      <c r="TBE3853" s="117"/>
      <c r="TBF3853" s="114"/>
      <c r="TBG3853" s="114"/>
      <c r="TBH3853" s="114"/>
      <c r="TBI3853" s="114"/>
      <c r="TBJ3853" s="114"/>
      <c r="TBK3853" s="114"/>
      <c r="TBL3853" s="114"/>
      <c r="TBM3853" s="114"/>
      <c r="TBN3853" s="114"/>
      <c r="TBO3853" s="114"/>
      <c r="TBP3853" s="116"/>
      <c r="TBQ3853" s="114"/>
      <c r="TBR3853" s="115"/>
      <c r="TBS3853" s="115"/>
      <c r="TBT3853" s="115"/>
      <c r="TBU3853" s="113"/>
      <c r="TBV3853" s="114"/>
      <c r="TBW3853" s="114"/>
      <c r="TBX3853" s="113"/>
      <c r="TBY3853" s="118"/>
      <c r="TBZ3853" s="117"/>
      <c r="TCA3853" s="114"/>
      <c r="TCB3853" s="114"/>
      <c r="TCC3853" s="114"/>
      <c r="TCD3853" s="114"/>
      <c r="TCE3853" s="114"/>
      <c r="TCF3853" s="114"/>
      <c r="TCG3853" s="114"/>
      <c r="TCH3853" s="114"/>
      <c r="TCI3853" s="114"/>
      <c r="TCJ3853" s="114"/>
      <c r="TCK3853" s="116"/>
      <c r="TCL3853" s="114"/>
      <c r="TCM3853" s="115"/>
      <c r="TCN3853" s="115"/>
      <c r="TCO3853" s="115"/>
      <c r="TCP3853" s="113"/>
      <c r="TCQ3853" s="114"/>
      <c r="TCR3853" s="114"/>
      <c r="TCS3853" s="113"/>
      <c r="TCT3853" s="118"/>
      <c r="TCU3853" s="117"/>
      <c r="TCV3853" s="114"/>
      <c r="TCW3853" s="114"/>
      <c r="TCX3853" s="114"/>
      <c r="TCY3853" s="114"/>
      <c r="TCZ3853" s="114"/>
      <c r="TDA3853" s="114"/>
      <c r="TDB3853" s="114"/>
      <c r="TDC3853" s="114"/>
      <c r="TDD3853" s="114"/>
      <c r="TDE3853" s="114"/>
      <c r="TDF3853" s="116"/>
      <c r="TDG3853" s="114"/>
      <c r="TDH3853" s="115"/>
      <c r="TDI3853" s="115"/>
      <c r="TDJ3853" s="115"/>
      <c r="TDK3853" s="113"/>
      <c r="TDL3853" s="114"/>
      <c r="TDM3853" s="114"/>
      <c r="TDN3853" s="113"/>
      <c r="TDO3853" s="118"/>
      <c r="TDP3853" s="117"/>
      <c r="TDQ3853" s="114"/>
      <c r="TDR3853" s="114"/>
      <c r="TDS3853" s="114"/>
      <c r="TDT3853" s="114"/>
      <c r="TDU3853" s="114"/>
      <c r="TDV3853" s="114"/>
      <c r="TDW3853" s="114"/>
      <c r="TDX3853" s="114"/>
      <c r="TDY3853" s="114"/>
      <c r="TDZ3853" s="114"/>
      <c r="TEA3853" s="116"/>
      <c r="TEB3853" s="114"/>
      <c r="TEC3853" s="115"/>
      <c r="TED3853" s="115"/>
      <c r="TEE3853" s="115"/>
      <c r="TEF3853" s="113"/>
      <c r="TEG3853" s="114"/>
      <c r="TEH3853" s="114"/>
      <c r="TEI3853" s="113"/>
      <c r="TEJ3853" s="118"/>
      <c r="TEK3853" s="117"/>
      <c r="TEL3853" s="114"/>
      <c r="TEM3853" s="114"/>
      <c r="TEN3853" s="114"/>
      <c r="TEO3853" s="114"/>
      <c r="TEP3853" s="114"/>
      <c r="TEQ3853" s="114"/>
      <c r="TER3853" s="114"/>
      <c r="TES3853" s="114"/>
      <c r="TET3853" s="114"/>
      <c r="TEU3853" s="114"/>
      <c r="TEV3853" s="116"/>
      <c r="TEW3853" s="114"/>
      <c r="TEX3853" s="115"/>
      <c r="TEY3853" s="115"/>
      <c r="TEZ3853" s="115"/>
      <c r="TFA3853" s="113"/>
      <c r="TFB3853" s="114"/>
      <c r="TFC3853" s="114"/>
      <c r="TFD3853" s="113"/>
      <c r="TFE3853" s="118"/>
      <c r="TFF3853" s="117"/>
      <c r="TFG3853" s="114"/>
      <c r="TFH3853" s="114"/>
      <c r="TFI3853" s="114"/>
      <c r="TFJ3853" s="114"/>
      <c r="TFK3853" s="114"/>
      <c r="TFL3853" s="114"/>
      <c r="TFM3853" s="114"/>
      <c r="TFN3853" s="114"/>
      <c r="TFO3853" s="114"/>
      <c r="TFP3853" s="114"/>
      <c r="TFQ3853" s="116"/>
      <c r="TFR3853" s="114"/>
      <c r="TFS3853" s="115"/>
      <c r="TFT3853" s="115"/>
      <c r="TFU3853" s="115"/>
      <c r="TFV3853" s="113"/>
      <c r="TFW3853" s="114"/>
      <c r="TFX3853" s="114"/>
      <c r="TFY3853" s="113"/>
      <c r="TFZ3853" s="118"/>
      <c r="TGA3853" s="117"/>
      <c r="TGB3853" s="114"/>
      <c r="TGC3853" s="114"/>
      <c r="TGD3853" s="114"/>
      <c r="TGE3853" s="114"/>
      <c r="TGF3853" s="114"/>
      <c r="TGG3853" s="114"/>
      <c r="TGH3853" s="114"/>
      <c r="TGI3853" s="114"/>
      <c r="TGJ3853" s="114"/>
      <c r="TGK3853" s="114"/>
      <c r="TGL3853" s="116"/>
      <c r="TGM3853" s="114"/>
      <c r="TGN3853" s="115"/>
      <c r="TGO3853" s="115"/>
      <c r="TGP3853" s="115"/>
      <c r="TGQ3853" s="113"/>
      <c r="TGR3853" s="114"/>
      <c r="TGS3853" s="114"/>
      <c r="TGT3853" s="113"/>
      <c r="TGU3853" s="118"/>
      <c r="TGV3853" s="117"/>
      <c r="TGW3853" s="114"/>
      <c r="TGX3853" s="114"/>
      <c r="TGY3853" s="114"/>
      <c r="TGZ3853" s="114"/>
      <c r="THA3853" s="114"/>
      <c r="THB3853" s="114"/>
      <c r="THC3853" s="114"/>
      <c r="THD3853" s="114"/>
      <c r="THE3853" s="114"/>
      <c r="THF3853" s="114"/>
      <c r="THG3853" s="116"/>
      <c r="THH3853" s="114"/>
      <c r="THI3853" s="115"/>
      <c r="THJ3853" s="115"/>
      <c r="THK3853" s="115"/>
      <c r="THL3853" s="113"/>
      <c r="THM3853" s="114"/>
      <c r="THN3853" s="114"/>
      <c r="THO3853" s="113"/>
      <c r="THP3853" s="118"/>
      <c r="THQ3853" s="117"/>
      <c r="THR3853" s="114"/>
      <c r="THS3853" s="114"/>
      <c r="THT3853" s="114"/>
      <c r="THU3853" s="114"/>
      <c r="THV3853" s="114"/>
      <c r="THW3853" s="114"/>
      <c r="THX3853" s="114"/>
      <c r="THY3853" s="114"/>
      <c r="THZ3853" s="114"/>
      <c r="TIA3853" s="114"/>
      <c r="TIB3853" s="116"/>
      <c r="TIC3853" s="114"/>
      <c r="TID3853" s="115"/>
      <c r="TIE3853" s="115"/>
      <c r="TIF3853" s="115"/>
      <c r="TIG3853" s="113"/>
      <c r="TIH3853" s="114"/>
      <c r="TII3853" s="114"/>
      <c r="TIJ3853" s="113"/>
      <c r="TIK3853" s="118"/>
      <c r="TIL3853" s="117"/>
      <c r="TIM3853" s="114"/>
      <c r="TIN3853" s="114"/>
      <c r="TIO3853" s="114"/>
      <c r="TIP3853" s="114"/>
      <c r="TIQ3853" s="114"/>
      <c r="TIR3853" s="114"/>
      <c r="TIS3853" s="114"/>
      <c r="TIT3853" s="114"/>
      <c r="TIU3853" s="114"/>
      <c r="TIV3853" s="114"/>
      <c r="TIW3853" s="116"/>
      <c r="TIX3853" s="114"/>
      <c r="TIY3853" s="115"/>
      <c r="TIZ3853" s="115"/>
      <c r="TJA3853" s="115"/>
      <c r="TJB3853" s="113"/>
      <c r="TJC3853" s="114"/>
      <c r="TJD3853" s="114"/>
      <c r="TJE3853" s="113"/>
      <c r="TJF3853" s="118"/>
      <c r="TJG3853" s="117"/>
      <c r="TJH3853" s="114"/>
      <c r="TJI3853" s="114"/>
      <c r="TJJ3853" s="114"/>
      <c r="TJK3853" s="114"/>
      <c r="TJL3853" s="114"/>
      <c r="TJM3853" s="114"/>
      <c r="TJN3853" s="114"/>
      <c r="TJO3853" s="114"/>
      <c r="TJP3853" s="114"/>
      <c r="TJQ3853" s="114"/>
      <c r="TJR3853" s="116"/>
      <c r="TJS3853" s="114"/>
      <c r="TJT3853" s="115"/>
      <c r="TJU3853" s="115"/>
      <c r="TJV3853" s="115"/>
      <c r="TJW3853" s="113"/>
      <c r="TJX3853" s="114"/>
      <c r="TJY3853" s="114"/>
      <c r="TJZ3853" s="113"/>
      <c r="TKA3853" s="118"/>
      <c r="TKB3853" s="117"/>
      <c r="TKC3853" s="114"/>
      <c r="TKD3853" s="114"/>
      <c r="TKE3853" s="114"/>
      <c r="TKF3853" s="114"/>
      <c r="TKG3853" s="114"/>
      <c r="TKH3853" s="114"/>
      <c r="TKI3853" s="114"/>
      <c r="TKJ3853" s="114"/>
      <c r="TKK3853" s="114"/>
      <c r="TKL3853" s="114"/>
      <c r="TKM3853" s="116"/>
      <c r="TKN3853" s="114"/>
      <c r="TKO3853" s="115"/>
      <c r="TKP3853" s="115"/>
      <c r="TKQ3853" s="115"/>
      <c r="TKR3853" s="113"/>
      <c r="TKS3853" s="114"/>
      <c r="TKT3853" s="114"/>
      <c r="TKU3853" s="113"/>
      <c r="TKV3853" s="118"/>
      <c r="TKW3853" s="117"/>
      <c r="TKX3853" s="114"/>
      <c r="TKY3853" s="114"/>
      <c r="TKZ3853" s="114"/>
      <c r="TLA3853" s="114"/>
      <c r="TLB3853" s="114"/>
      <c r="TLC3853" s="114"/>
      <c r="TLD3853" s="114"/>
      <c r="TLE3853" s="114"/>
      <c r="TLF3853" s="114"/>
      <c r="TLG3853" s="114"/>
      <c r="TLH3853" s="116"/>
      <c r="TLI3853" s="114"/>
      <c r="TLJ3853" s="115"/>
      <c r="TLK3853" s="115"/>
      <c r="TLL3853" s="115"/>
      <c r="TLM3853" s="113"/>
      <c r="TLN3853" s="114"/>
      <c r="TLO3853" s="114"/>
      <c r="TLP3853" s="113"/>
      <c r="TLQ3853" s="118"/>
      <c r="TLR3853" s="117"/>
      <c r="TLS3853" s="114"/>
      <c r="TLT3853" s="114"/>
      <c r="TLU3853" s="114"/>
      <c r="TLV3853" s="114"/>
      <c r="TLW3853" s="114"/>
      <c r="TLX3853" s="114"/>
      <c r="TLY3853" s="114"/>
      <c r="TLZ3853" s="114"/>
      <c r="TMA3853" s="114"/>
      <c r="TMB3853" s="114"/>
      <c r="TMC3853" s="116"/>
      <c r="TMD3853" s="114"/>
      <c r="TME3853" s="115"/>
      <c r="TMF3853" s="115"/>
      <c r="TMG3853" s="115"/>
      <c r="TMH3853" s="113"/>
      <c r="TMI3853" s="114"/>
      <c r="TMJ3853" s="114"/>
      <c r="TMK3853" s="113"/>
      <c r="TML3853" s="118"/>
      <c r="TMM3853" s="117"/>
      <c r="TMN3853" s="114"/>
      <c r="TMO3853" s="114"/>
      <c r="TMP3853" s="114"/>
      <c r="TMQ3853" s="114"/>
      <c r="TMR3853" s="114"/>
      <c r="TMS3853" s="114"/>
      <c r="TMT3853" s="114"/>
      <c r="TMU3853" s="114"/>
      <c r="TMV3853" s="114"/>
      <c r="TMW3853" s="114"/>
      <c r="TMX3853" s="116"/>
      <c r="TMY3853" s="114"/>
      <c r="TMZ3853" s="115"/>
      <c r="TNA3853" s="115"/>
      <c r="TNB3853" s="115"/>
      <c r="TNC3853" s="113"/>
      <c r="TND3853" s="114"/>
      <c r="TNE3853" s="114"/>
      <c r="TNF3853" s="113"/>
      <c r="TNG3853" s="118"/>
      <c r="TNH3853" s="117"/>
      <c r="TNI3853" s="114"/>
      <c r="TNJ3853" s="114"/>
      <c r="TNK3853" s="114"/>
      <c r="TNL3853" s="114"/>
      <c r="TNM3853" s="114"/>
      <c r="TNN3853" s="114"/>
      <c r="TNO3853" s="114"/>
      <c r="TNP3853" s="114"/>
      <c r="TNQ3853" s="114"/>
      <c r="TNR3853" s="114"/>
      <c r="TNS3853" s="116"/>
      <c r="TNT3853" s="114"/>
      <c r="TNU3853" s="115"/>
      <c r="TNV3853" s="115"/>
      <c r="TNW3853" s="115"/>
      <c r="TNX3853" s="113"/>
      <c r="TNY3853" s="114"/>
      <c r="TNZ3853" s="114"/>
      <c r="TOA3853" s="113"/>
      <c r="TOB3853" s="118"/>
      <c r="TOC3853" s="117"/>
      <c r="TOD3853" s="114"/>
      <c r="TOE3853" s="114"/>
      <c r="TOF3853" s="114"/>
      <c r="TOG3853" s="114"/>
      <c r="TOH3853" s="114"/>
      <c r="TOI3853" s="114"/>
      <c r="TOJ3853" s="114"/>
      <c r="TOK3853" s="114"/>
      <c r="TOL3853" s="114"/>
      <c r="TOM3853" s="114"/>
      <c r="TON3853" s="116"/>
      <c r="TOO3853" s="114"/>
      <c r="TOP3853" s="115"/>
      <c r="TOQ3853" s="115"/>
      <c r="TOR3853" s="115"/>
      <c r="TOS3853" s="113"/>
      <c r="TOT3853" s="114"/>
      <c r="TOU3853" s="114"/>
      <c r="TOV3853" s="113"/>
      <c r="TOW3853" s="118"/>
      <c r="TOX3853" s="117"/>
      <c r="TOY3853" s="114"/>
      <c r="TOZ3853" s="114"/>
      <c r="TPA3853" s="114"/>
      <c r="TPB3853" s="114"/>
      <c r="TPC3853" s="114"/>
      <c r="TPD3853" s="114"/>
      <c r="TPE3853" s="114"/>
      <c r="TPF3853" s="114"/>
      <c r="TPG3853" s="114"/>
      <c r="TPH3853" s="114"/>
      <c r="TPI3853" s="116"/>
      <c r="TPJ3853" s="114"/>
      <c r="TPK3853" s="115"/>
      <c r="TPL3853" s="115"/>
      <c r="TPM3853" s="115"/>
      <c r="TPN3853" s="113"/>
      <c r="TPO3853" s="114"/>
      <c r="TPP3853" s="114"/>
      <c r="TPQ3853" s="113"/>
      <c r="TPR3853" s="118"/>
      <c r="TPS3853" s="117"/>
      <c r="TPT3853" s="114"/>
      <c r="TPU3853" s="114"/>
      <c r="TPV3853" s="114"/>
      <c r="TPW3853" s="114"/>
      <c r="TPX3853" s="114"/>
      <c r="TPY3853" s="114"/>
      <c r="TPZ3853" s="114"/>
      <c r="TQA3853" s="114"/>
      <c r="TQB3853" s="114"/>
      <c r="TQC3853" s="114"/>
      <c r="TQD3853" s="116"/>
      <c r="TQE3853" s="114"/>
      <c r="TQF3853" s="115"/>
      <c r="TQG3853" s="115"/>
      <c r="TQH3853" s="115"/>
      <c r="TQI3853" s="113"/>
      <c r="TQJ3853" s="114"/>
      <c r="TQK3853" s="114"/>
      <c r="TQL3853" s="113"/>
      <c r="TQM3853" s="118"/>
      <c r="TQN3853" s="117"/>
      <c r="TQO3853" s="114"/>
      <c r="TQP3853" s="114"/>
      <c r="TQQ3853" s="114"/>
      <c r="TQR3853" s="114"/>
      <c r="TQS3853" s="114"/>
      <c r="TQT3853" s="114"/>
      <c r="TQU3853" s="114"/>
      <c r="TQV3853" s="114"/>
      <c r="TQW3853" s="114"/>
      <c r="TQX3853" s="114"/>
      <c r="TQY3853" s="116"/>
      <c r="TQZ3853" s="114"/>
      <c r="TRA3853" s="115"/>
      <c r="TRB3853" s="115"/>
      <c r="TRC3853" s="115"/>
      <c r="TRD3853" s="113"/>
      <c r="TRE3853" s="114"/>
      <c r="TRF3853" s="114"/>
      <c r="TRG3853" s="113"/>
      <c r="TRH3853" s="118"/>
      <c r="TRI3853" s="117"/>
      <c r="TRJ3853" s="114"/>
      <c r="TRK3853" s="114"/>
      <c r="TRL3853" s="114"/>
      <c r="TRM3853" s="114"/>
      <c r="TRN3853" s="114"/>
      <c r="TRO3853" s="114"/>
      <c r="TRP3853" s="114"/>
      <c r="TRQ3853" s="114"/>
      <c r="TRR3853" s="114"/>
      <c r="TRS3853" s="114"/>
      <c r="TRT3853" s="116"/>
      <c r="TRU3853" s="114"/>
      <c r="TRV3853" s="115"/>
      <c r="TRW3853" s="115"/>
      <c r="TRX3853" s="115"/>
      <c r="TRY3853" s="113"/>
      <c r="TRZ3853" s="114"/>
      <c r="TSA3853" s="114"/>
      <c r="TSB3853" s="113"/>
      <c r="TSC3853" s="118"/>
      <c r="TSD3853" s="117"/>
      <c r="TSE3853" s="114"/>
      <c r="TSF3853" s="114"/>
      <c r="TSG3853" s="114"/>
      <c r="TSH3853" s="114"/>
      <c r="TSI3853" s="114"/>
      <c r="TSJ3853" s="114"/>
      <c r="TSK3853" s="114"/>
      <c r="TSL3853" s="114"/>
      <c r="TSM3853" s="114"/>
      <c r="TSN3853" s="114"/>
      <c r="TSO3853" s="116"/>
      <c r="TSP3853" s="114"/>
      <c r="TSQ3853" s="115"/>
      <c r="TSR3853" s="115"/>
      <c r="TSS3853" s="115"/>
      <c r="TST3853" s="113"/>
      <c r="TSU3853" s="114"/>
      <c r="TSV3853" s="114"/>
      <c r="TSW3853" s="113"/>
      <c r="TSX3853" s="118"/>
      <c r="TSY3853" s="117"/>
      <c r="TSZ3853" s="114"/>
      <c r="TTA3853" s="114"/>
      <c r="TTB3853" s="114"/>
      <c r="TTC3853" s="114"/>
      <c r="TTD3853" s="114"/>
      <c r="TTE3853" s="114"/>
      <c r="TTF3853" s="114"/>
      <c r="TTG3853" s="114"/>
      <c r="TTH3853" s="114"/>
      <c r="TTI3853" s="114"/>
      <c r="TTJ3853" s="116"/>
      <c r="TTK3853" s="114"/>
      <c r="TTL3853" s="115"/>
      <c r="TTM3853" s="115"/>
      <c r="TTN3853" s="115"/>
      <c r="TTO3853" s="113"/>
      <c r="TTP3853" s="114"/>
      <c r="TTQ3853" s="114"/>
      <c r="TTR3853" s="113"/>
      <c r="TTS3853" s="118"/>
      <c r="TTT3853" s="117"/>
      <c r="TTU3853" s="114"/>
      <c r="TTV3853" s="114"/>
      <c r="TTW3853" s="114"/>
      <c r="TTX3853" s="114"/>
      <c r="TTY3853" s="114"/>
      <c r="TTZ3853" s="114"/>
      <c r="TUA3853" s="114"/>
      <c r="TUB3853" s="114"/>
      <c r="TUC3853" s="114"/>
      <c r="TUD3853" s="114"/>
      <c r="TUE3853" s="116"/>
      <c r="TUF3853" s="114"/>
      <c r="TUG3853" s="115"/>
      <c r="TUH3853" s="115"/>
      <c r="TUI3853" s="115"/>
      <c r="TUJ3853" s="113"/>
      <c r="TUK3853" s="114"/>
      <c r="TUL3853" s="114"/>
      <c r="TUM3853" s="113"/>
      <c r="TUN3853" s="118"/>
      <c r="TUO3853" s="117"/>
      <c r="TUP3853" s="114"/>
      <c r="TUQ3853" s="114"/>
      <c r="TUR3853" s="114"/>
      <c r="TUS3853" s="114"/>
      <c r="TUT3853" s="114"/>
      <c r="TUU3853" s="114"/>
      <c r="TUV3853" s="114"/>
      <c r="TUW3853" s="114"/>
      <c r="TUX3853" s="114"/>
      <c r="TUY3853" s="114"/>
      <c r="TUZ3853" s="116"/>
      <c r="TVA3853" s="114"/>
      <c r="TVB3853" s="115"/>
      <c r="TVC3853" s="115"/>
      <c r="TVD3853" s="115"/>
      <c r="TVE3853" s="113"/>
      <c r="TVF3853" s="114"/>
      <c r="TVG3853" s="114"/>
      <c r="TVH3853" s="113"/>
      <c r="TVI3853" s="118"/>
      <c r="TVJ3853" s="117"/>
      <c r="TVK3853" s="114"/>
      <c r="TVL3853" s="114"/>
      <c r="TVM3853" s="114"/>
      <c r="TVN3853" s="114"/>
      <c r="TVO3853" s="114"/>
      <c r="TVP3853" s="114"/>
      <c r="TVQ3853" s="114"/>
      <c r="TVR3853" s="114"/>
      <c r="TVS3853" s="114"/>
      <c r="TVT3853" s="114"/>
      <c r="TVU3853" s="116"/>
      <c r="TVV3853" s="114"/>
      <c r="TVW3853" s="115"/>
      <c r="TVX3853" s="115"/>
      <c r="TVY3853" s="115"/>
      <c r="TVZ3853" s="113"/>
      <c r="TWA3853" s="114"/>
      <c r="TWB3853" s="114"/>
      <c r="TWC3853" s="113"/>
      <c r="TWD3853" s="118"/>
      <c r="TWE3853" s="117"/>
      <c r="TWF3853" s="114"/>
      <c r="TWG3853" s="114"/>
      <c r="TWH3853" s="114"/>
      <c r="TWI3853" s="114"/>
      <c r="TWJ3853" s="114"/>
      <c r="TWK3853" s="114"/>
      <c r="TWL3853" s="114"/>
      <c r="TWM3853" s="114"/>
      <c r="TWN3853" s="114"/>
      <c r="TWO3853" s="114"/>
      <c r="TWP3853" s="116"/>
      <c r="TWQ3853" s="114"/>
      <c r="TWR3853" s="115"/>
      <c r="TWS3853" s="115"/>
      <c r="TWT3853" s="115"/>
      <c r="TWU3853" s="113"/>
      <c r="TWV3853" s="114"/>
      <c r="TWW3853" s="114"/>
      <c r="TWX3853" s="113"/>
      <c r="TWY3853" s="118"/>
      <c r="TWZ3853" s="117"/>
      <c r="TXA3853" s="114"/>
      <c r="TXB3853" s="114"/>
      <c r="TXC3853" s="114"/>
      <c r="TXD3853" s="114"/>
      <c r="TXE3853" s="114"/>
      <c r="TXF3853" s="114"/>
      <c r="TXG3853" s="114"/>
      <c r="TXH3853" s="114"/>
      <c r="TXI3853" s="114"/>
      <c r="TXJ3853" s="114"/>
      <c r="TXK3853" s="116"/>
      <c r="TXL3853" s="114"/>
      <c r="TXM3853" s="115"/>
      <c r="TXN3853" s="115"/>
      <c r="TXO3853" s="115"/>
      <c r="TXP3853" s="113"/>
      <c r="TXQ3853" s="114"/>
      <c r="TXR3853" s="114"/>
      <c r="TXS3853" s="113"/>
      <c r="TXT3853" s="118"/>
      <c r="TXU3853" s="117"/>
      <c r="TXV3853" s="114"/>
      <c r="TXW3853" s="114"/>
      <c r="TXX3853" s="114"/>
      <c r="TXY3853" s="114"/>
      <c r="TXZ3853" s="114"/>
      <c r="TYA3853" s="114"/>
      <c r="TYB3853" s="114"/>
      <c r="TYC3853" s="114"/>
      <c r="TYD3853" s="114"/>
      <c r="TYE3853" s="114"/>
      <c r="TYF3853" s="116"/>
      <c r="TYG3853" s="114"/>
      <c r="TYH3853" s="115"/>
      <c r="TYI3853" s="115"/>
      <c r="TYJ3853" s="115"/>
      <c r="TYK3853" s="113"/>
      <c r="TYL3853" s="114"/>
      <c r="TYM3853" s="114"/>
      <c r="TYN3853" s="113"/>
      <c r="TYO3853" s="118"/>
      <c r="TYP3853" s="117"/>
      <c r="TYQ3853" s="114"/>
      <c r="TYR3853" s="114"/>
      <c r="TYS3853" s="114"/>
      <c r="TYT3853" s="114"/>
      <c r="TYU3853" s="114"/>
      <c r="TYV3853" s="114"/>
      <c r="TYW3853" s="114"/>
      <c r="TYX3853" s="114"/>
      <c r="TYY3853" s="114"/>
      <c r="TYZ3853" s="114"/>
      <c r="TZA3853" s="116"/>
      <c r="TZB3853" s="114"/>
      <c r="TZC3853" s="115"/>
      <c r="TZD3853" s="115"/>
      <c r="TZE3853" s="115"/>
      <c r="TZF3853" s="113"/>
      <c r="TZG3853" s="114"/>
      <c r="TZH3853" s="114"/>
      <c r="TZI3853" s="113"/>
      <c r="TZJ3853" s="118"/>
      <c r="TZK3853" s="117"/>
      <c r="TZL3853" s="114"/>
      <c r="TZM3853" s="114"/>
      <c r="TZN3853" s="114"/>
      <c r="TZO3853" s="114"/>
      <c r="TZP3853" s="114"/>
      <c r="TZQ3853" s="114"/>
      <c r="TZR3853" s="114"/>
      <c r="TZS3853" s="114"/>
      <c r="TZT3853" s="114"/>
      <c r="TZU3853" s="114"/>
      <c r="TZV3853" s="116"/>
      <c r="TZW3853" s="114"/>
      <c r="TZX3853" s="115"/>
      <c r="TZY3853" s="115"/>
      <c r="TZZ3853" s="115"/>
      <c r="UAA3853" s="113"/>
      <c r="UAB3853" s="114"/>
      <c r="UAC3853" s="114"/>
      <c r="UAD3853" s="113"/>
      <c r="UAE3853" s="118"/>
      <c r="UAF3853" s="117"/>
      <c r="UAG3853" s="114"/>
      <c r="UAH3853" s="114"/>
      <c r="UAI3853" s="114"/>
      <c r="UAJ3853" s="114"/>
      <c r="UAK3853" s="114"/>
      <c r="UAL3853" s="114"/>
      <c r="UAM3853" s="114"/>
      <c r="UAN3853" s="114"/>
      <c r="UAO3853" s="114"/>
      <c r="UAP3853" s="114"/>
      <c r="UAQ3853" s="116"/>
      <c r="UAR3853" s="114"/>
      <c r="UAS3853" s="115"/>
      <c r="UAT3853" s="115"/>
      <c r="UAU3853" s="115"/>
      <c r="UAV3853" s="113"/>
      <c r="UAW3853" s="114"/>
      <c r="UAX3853" s="114"/>
      <c r="UAY3853" s="113"/>
      <c r="UAZ3853" s="118"/>
      <c r="UBA3853" s="117"/>
      <c r="UBB3853" s="114"/>
      <c r="UBC3853" s="114"/>
      <c r="UBD3853" s="114"/>
      <c r="UBE3853" s="114"/>
      <c r="UBF3853" s="114"/>
      <c r="UBG3853" s="114"/>
      <c r="UBH3853" s="114"/>
      <c r="UBI3853" s="114"/>
      <c r="UBJ3853" s="114"/>
      <c r="UBK3853" s="114"/>
      <c r="UBL3853" s="116"/>
      <c r="UBM3853" s="114"/>
      <c r="UBN3853" s="115"/>
      <c r="UBO3853" s="115"/>
      <c r="UBP3853" s="115"/>
      <c r="UBQ3853" s="113"/>
      <c r="UBR3853" s="114"/>
      <c r="UBS3853" s="114"/>
      <c r="UBT3853" s="113"/>
      <c r="UBU3853" s="118"/>
      <c r="UBV3853" s="117"/>
      <c r="UBW3853" s="114"/>
      <c r="UBX3853" s="114"/>
      <c r="UBY3853" s="114"/>
      <c r="UBZ3853" s="114"/>
      <c r="UCA3853" s="114"/>
      <c r="UCB3853" s="114"/>
      <c r="UCC3853" s="114"/>
      <c r="UCD3853" s="114"/>
      <c r="UCE3853" s="114"/>
      <c r="UCF3853" s="114"/>
      <c r="UCG3853" s="116"/>
      <c r="UCH3853" s="114"/>
      <c r="UCI3853" s="115"/>
      <c r="UCJ3853" s="115"/>
      <c r="UCK3853" s="115"/>
      <c r="UCL3853" s="113"/>
      <c r="UCM3853" s="114"/>
      <c r="UCN3853" s="114"/>
      <c r="UCO3853" s="113"/>
      <c r="UCP3853" s="118"/>
      <c r="UCQ3853" s="117"/>
      <c r="UCR3853" s="114"/>
      <c r="UCS3853" s="114"/>
      <c r="UCT3853" s="114"/>
      <c r="UCU3853" s="114"/>
      <c r="UCV3853" s="114"/>
      <c r="UCW3853" s="114"/>
      <c r="UCX3853" s="114"/>
      <c r="UCY3853" s="114"/>
      <c r="UCZ3853" s="114"/>
      <c r="UDA3853" s="114"/>
      <c r="UDB3853" s="116"/>
      <c r="UDC3853" s="114"/>
      <c r="UDD3853" s="115"/>
      <c r="UDE3853" s="115"/>
      <c r="UDF3853" s="115"/>
      <c r="UDG3853" s="113"/>
      <c r="UDH3853" s="114"/>
      <c r="UDI3853" s="114"/>
      <c r="UDJ3853" s="113"/>
      <c r="UDK3853" s="118"/>
      <c r="UDL3853" s="117"/>
      <c r="UDM3853" s="114"/>
      <c r="UDN3853" s="114"/>
      <c r="UDO3853" s="114"/>
      <c r="UDP3853" s="114"/>
      <c r="UDQ3853" s="114"/>
      <c r="UDR3853" s="114"/>
      <c r="UDS3853" s="114"/>
      <c r="UDT3853" s="114"/>
      <c r="UDU3853" s="114"/>
      <c r="UDV3853" s="114"/>
      <c r="UDW3853" s="116"/>
      <c r="UDX3853" s="114"/>
      <c r="UDY3853" s="115"/>
      <c r="UDZ3853" s="115"/>
      <c r="UEA3853" s="115"/>
      <c r="UEB3853" s="113"/>
      <c r="UEC3853" s="114"/>
      <c r="UED3853" s="114"/>
      <c r="UEE3853" s="113"/>
      <c r="UEF3853" s="118"/>
      <c r="UEG3853" s="117"/>
      <c r="UEH3853" s="114"/>
      <c r="UEI3853" s="114"/>
      <c r="UEJ3853" s="114"/>
      <c r="UEK3853" s="114"/>
      <c r="UEL3853" s="114"/>
      <c r="UEM3853" s="114"/>
      <c r="UEN3853" s="114"/>
      <c r="UEO3853" s="114"/>
      <c r="UEP3853" s="114"/>
      <c r="UEQ3853" s="114"/>
      <c r="UER3853" s="116"/>
      <c r="UES3853" s="114"/>
      <c r="UET3853" s="115"/>
      <c r="UEU3853" s="115"/>
      <c r="UEV3853" s="115"/>
      <c r="UEW3853" s="113"/>
      <c r="UEX3853" s="114"/>
      <c r="UEY3853" s="114"/>
      <c r="UEZ3853" s="113"/>
      <c r="UFA3853" s="118"/>
      <c r="UFB3853" s="117"/>
      <c r="UFC3853" s="114"/>
      <c r="UFD3853" s="114"/>
      <c r="UFE3853" s="114"/>
      <c r="UFF3853" s="114"/>
      <c r="UFG3853" s="114"/>
      <c r="UFH3853" s="114"/>
      <c r="UFI3853" s="114"/>
      <c r="UFJ3853" s="114"/>
      <c r="UFK3853" s="114"/>
      <c r="UFL3853" s="114"/>
      <c r="UFM3853" s="116"/>
      <c r="UFN3853" s="114"/>
      <c r="UFO3853" s="115"/>
      <c r="UFP3853" s="115"/>
      <c r="UFQ3853" s="115"/>
      <c r="UFR3853" s="113"/>
      <c r="UFS3853" s="114"/>
      <c r="UFT3853" s="114"/>
      <c r="UFU3853" s="113"/>
      <c r="UFV3853" s="118"/>
      <c r="UFW3853" s="117"/>
      <c r="UFX3853" s="114"/>
      <c r="UFY3853" s="114"/>
      <c r="UFZ3853" s="114"/>
      <c r="UGA3853" s="114"/>
      <c r="UGB3853" s="114"/>
      <c r="UGC3853" s="114"/>
      <c r="UGD3853" s="114"/>
      <c r="UGE3853" s="114"/>
      <c r="UGF3853" s="114"/>
      <c r="UGG3853" s="114"/>
      <c r="UGH3853" s="116"/>
      <c r="UGI3853" s="114"/>
      <c r="UGJ3853" s="115"/>
      <c r="UGK3853" s="115"/>
      <c r="UGL3853" s="115"/>
      <c r="UGM3853" s="113"/>
      <c r="UGN3853" s="114"/>
      <c r="UGO3853" s="114"/>
      <c r="UGP3853" s="113"/>
      <c r="UGQ3853" s="118"/>
      <c r="UGR3853" s="117"/>
      <c r="UGS3853" s="114"/>
      <c r="UGT3853" s="114"/>
      <c r="UGU3853" s="114"/>
      <c r="UGV3853" s="114"/>
      <c r="UGW3853" s="114"/>
      <c r="UGX3853" s="114"/>
      <c r="UGY3853" s="114"/>
      <c r="UGZ3853" s="114"/>
      <c r="UHA3853" s="114"/>
      <c r="UHB3853" s="114"/>
      <c r="UHC3853" s="116"/>
      <c r="UHD3853" s="114"/>
      <c r="UHE3853" s="115"/>
      <c r="UHF3853" s="115"/>
      <c r="UHG3853" s="115"/>
      <c r="UHH3853" s="113"/>
      <c r="UHI3853" s="114"/>
      <c r="UHJ3853" s="114"/>
      <c r="UHK3853" s="113"/>
      <c r="UHL3853" s="118"/>
      <c r="UHM3853" s="117"/>
      <c r="UHN3853" s="114"/>
      <c r="UHO3853" s="114"/>
      <c r="UHP3853" s="114"/>
      <c r="UHQ3853" s="114"/>
      <c r="UHR3853" s="114"/>
      <c r="UHS3853" s="114"/>
      <c r="UHT3853" s="114"/>
      <c r="UHU3853" s="114"/>
      <c r="UHV3853" s="114"/>
      <c r="UHW3853" s="114"/>
      <c r="UHX3853" s="116"/>
      <c r="UHY3853" s="114"/>
      <c r="UHZ3853" s="115"/>
      <c r="UIA3853" s="115"/>
      <c r="UIB3853" s="115"/>
      <c r="UIC3853" s="113"/>
      <c r="UID3853" s="114"/>
      <c r="UIE3853" s="114"/>
      <c r="UIF3853" s="113"/>
      <c r="UIG3853" s="118"/>
      <c r="UIH3853" s="117"/>
      <c r="UII3853" s="114"/>
      <c r="UIJ3853" s="114"/>
      <c r="UIK3853" s="114"/>
      <c r="UIL3853" s="114"/>
      <c r="UIM3853" s="114"/>
      <c r="UIN3853" s="114"/>
      <c r="UIO3853" s="114"/>
      <c r="UIP3853" s="114"/>
      <c r="UIQ3853" s="114"/>
      <c r="UIR3853" s="114"/>
      <c r="UIS3853" s="116"/>
      <c r="UIT3853" s="114"/>
      <c r="UIU3853" s="115"/>
      <c r="UIV3853" s="115"/>
      <c r="UIW3853" s="115"/>
      <c r="UIX3853" s="113"/>
      <c r="UIY3853" s="114"/>
      <c r="UIZ3853" s="114"/>
      <c r="UJA3853" s="113"/>
      <c r="UJB3853" s="118"/>
      <c r="UJC3853" s="117"/>
      <c r="UJD3853" s="114"/>
      <c r="UJE3853" s="114"/>
      <c r="UJF3853" s="114"/>
      <c r="UJG3853" s="114"/>
      <c r="UJH3853" s="114"/>
      <c r="UJI3853" s="114"/>
      <c r="UJJ3853" s="114"/>
      <c r="UJK3853" s="114"/>
      <c r="UJL3853" s="114"/>
      <c r="UJM3853" s="114"/>
      <c r="UJN3853" s="116"/>
      <c r="UJO3853" s="114"/>
      <c r="UJP3853" s="115"/>
      <c r="UJQ3853" s="115"/>
      <c r="UJR3853" s="115"/>
      <c r="UJS3853" s="113"/>
      <c r="UJT3853" s="114"/>
      <c r="UJU3853" s="114"/>
      <c r="UJV3853" s="113"/>
      <c r="UJW3853" s="118"/>
      <c r="UJX3853" s="117"/>
      <c r="UJY3853" s="114"/>
      <c r="UJZ3853" s="114"/>
      <c r="UKA3853" s="114"/>
      <c r="UKB3853" s="114"/>
      <c r="UKC3853" s="114"/>
      <c r="UKD3853" s="114"/>
      <c r="UKE3853" s="114"/>
      <c r="UKF3853" s="114"/>
      <c r="UKG3853" s="114"/>
      <c r="UKH3853" s="114"/>
      <c r="UKI3853" s="116"/>
      <c r="UKJ3853" s="114"/>
      <c r="UKK3853" s="115"/>
      <c r="UKL3853" s="115"/>
      <c r="UKM3853" s="115"/>
      <c r="UKN3853" s="113"/>
      <c r="UKO3853" s="114"/>
      <c r="UKP3853" s="114"/>
      <c r="UKQ3853" s="113"/>
      <c r="UKR3853" s="118"/>
      <c r="UKS3853" s="117"/>
      <c r="UKT3853" s="114"/>
      <c r="UKU3853" s="114"/>
      <c r="UKV3853" s="114"/>
      <c r="UKW3853" s="114"/>
      <c r="UKX3853" s="114"/>
      <c r="UKY3853" s="114"/>
      <c r="UKZ3853" s="114"/>
      <c r="ULA3853" s="114"/>
      <c r="ULB3853" s="114"/>
      <c r="ULC3853" s="114"/>
      <c r="ULD3853" s="116"/>
      <c r="ULE3853" s="114"/>
      <c r="ULF3853" s="115"/>
      <c r="ULG3853" s="115"/>
      <c r="ULH3853" s="115"/>
      <c r="ULI3853" s="113"/>
      <c r="ULJ3853" s="114"/>
      <c r="ULK3853" s="114"/>
      <c r="ULL3853" s="113"/>
      <c r="ULM3853" s="118"/>
      <c r="ULN3853" s="117"/>
      <c r="ULO3853" s="114"/>
      <c r="ULP3853" s="114"/>
      <c r="ULQ3853" s="114"/>
      <c r="ULR3853" s="114"/>
      <c r="ULS3853" s="114"/>
      <c r="ULT3853" s="114"/>
      <c r="ULU3853" s="114"/>
      <c r="ULV3853" s="114"/>
      <c r="ULW3853" s="114"/>
      <c r="ULX3853" s="114"/>
      <c r="ULY3853" s="116"/>
      <c r="ULZ3853" s="114"/>
      <c r="UMA3853" s="115"/>
      <c r="UMB3853" s="115"/>
      <c r="UMC3853" s="115"/>
      <c r="UMD3853" s="113"/>
      <c r="UME3853" s="114"/>
      <c r="UMF3853" s="114"/>
      <c r="UMG3853" s="113"/>
      <c r="UMH3853" s="118"/>
      <c r="UMI3853" s="117"/>
      <c r="UMJ3853" s="114"/>
      <c r="UMK3853" s="114"/>
      <c r="UML3853" s="114"/>
      <c r="UMM3853" s="114"/>
      <c r="UMN3853" s="114"/>
      <c r="UMO3853" s="114"/>
      <c r="UMP3853" s="114"/>
      <c r="UMQ3853" s="114"/>
      <c r="UMR3853" s="114"/>
      <c r="UMS3853" s="114"/>
      <c r="UMT3853" s="116"/>
      <c r="UMU3853" s="114"/>
      <c r="UMV3853" s="115"/>
      <c r="UMW3853" s="115"/>
      <c r="UMX3853" s="115"/>
      <c r="UMY3853" s="113"/>
      <c r="UMZ3853" s="114"/>
      <c r="UNA3853" s="114"/>
      <c r="UNB3853" s="113"/>
      <c r="UNC3853" s="118"/>
      <c r="UND3853" s="117"/>
      <c r="UNE3853" s="114"/>
      <c r="UNF3853" s="114"/>
      <c r="UNG3853" s="114"/>
      <c r="UNH3853" s="114"/>
      <c r="UNI3853" s="114"/>
      <c r="UNJ3853" s="114"/>
      <c r="UNK3853" s="114"/>
      <c r="UNL3853" s="114"/>
      <c r="UNM3853" s="114"/>
      <c r="UNN3853" s="114"/>
      <c r="UNO3853" s="116"/>
      <c r="UNP3853" s="114"/>
      <c r="UNQ3853" s="115"/>
      <c r="UNR3853" s="115"/>
      <c r="UNS3853" s="115"/>
      <c r="UNT3853" s="113"/>
      <c r="UNU3853" s="114"/>
      <c r="UNV3853" s="114"/>
      <c r="UNW3853" s="113"/>
      <c r="UNX3853" s="118"/>
      <c r="UNY3853" s="117"/>
      <c r="UNZ3853" s="114"/>
      <c r="UOA3853" s="114"/>
      <c r="UOB3853" s="114"/>
      <c r="UOC3853" s="114"/>
      <c r="UOD3853" s="114"/>
      <c r="UOE3853" s="114"/>
      <c r="UOF3853" s="114"/>
      <c r="UOG3853" s="114"/>
      <c r="UOH3853" s="114"/>
      <c r="UOI3853" s="114"/>
      <c r="UOJ3853" s="116"/>
      <c r="UOK3853" s="114"/>
      <c r="UOL3853" s="115"/>
      <c r="UOM3853" s="115"/>
      <c r="UON3853" s="115"/>
      <c r="UOO3853" s="113"/>
      <c r="UOP3853" s="114"/>
      <c r="UOQ3853" s="114"/>
      <c r="UOR3853" s="113"/>
      <c r="UOS3853" s="118"/>
      <c r="UOT3853" s="117"/>
      <c r="UOU3853" s="114"/>
      <c r="UOV3853" s="114"/>
      <c r="UOW3853" s="114"/>
      <c r="UOX3853" s="114"/>
      <c r="UOY3853" s="114"/>
      <c r="UOZ3853" s="114"/>
      <c r="UPA3853" s="114"/>
      <c r="UPB3853" s="114"/>
      <c r="UPC3853" s="114"/>
      <c r="UPD3853" s="114"/>
      <c r="UPE3853" s="116"/>
      <c r="UPF3853" s="114"/>
      <c r="UPG3853" s="115"/>
      <c r="UPH3853" s="115"/>
      <c r="UPI3853" s="115"/>
      <c r="UPJ3853" s="113"/>
      <c r="UPK3853" s="114"/>
      <c r="UPL3853" s="114"/>
      <c r="UPM3853" s="113"/>
      <c r="UPN3853" s="118"/>
      <c r="UPO3853" s="117"/>
      <c r="UPP3853" s="114"/>
      <c r="UPQ3853" s="114"/>
      <c r="UPR3853" s="114"/>
      <c r="UPS3853" s="114"/>
      <c r="UPT3853" s="114"/>
      <c r="UPU3853" s="114"/>
      <c r="UPV3853" s="114"/>
      <c r="UPW3853" s="114"/>
      <c r="UPX3853" s="114"/>
      <c r="UPY3853" s="114"/>
      <c r="UPZ3853" s="116"/>
      <c r="UQA3853" s="114"/>
      <c r="UQB3853" s="115"/>
      <c r="UQC3853" s="115"/>
      <c r="UQD3853" s="115"/>
      <c r="UQE3853" s="113"/>
      <c r="UQF3853" s="114"/>
      <c r="UQG3853" s="114"/>
      <c r="UQH3853" s="113"/>
      <c r="UQI3853" s="118"/>
      <c r="UQJ3853" s="117"/>
      <c r="UQK3853" s="114"/>
      <c r="UQL3853" s="114"/>
      <c r="UQM3853" s="114"/>
      <c r="UQN3853" s="114"/>
      <c r="UQO3853" s="114"/>
      <c r="UQP3853" s="114"/>
      <c r="UQQ3853" s="114"/>
      <c r="UQR3853" s="114"/>
      <c r="UQS3853" s="114"/>
      <c r="UQT3853" s="114"/>
      <c r="UQU3853" s="116"/>
      <c r="UQV3853" s="114"/>
      <c r="UQW3853" s="115"/>
      <c r="UQX3853" s="115"/>
      <c r="UQY3853" s="115"/>
      <c r="UQZ3853" s="113"/>
      <c r="URA3853" s="114"/>
      <c r="URB3853" s="114"/>
      <c r="URC3853" s="113"/>
      <c r="URD3853" s="118"/>
      <c r="URE3853" s="117"/>
      <c r="URF3853" s="114"/>
      <c r="URG3853" s="114"/>
      <c r="URH3853" s="114"/>
      <c r="URI3853" s="114"/>
      <c r="URJ3853" s="114"/>
      <c r="URK3853" s="114"/>
      <c r="URL3853" s="114"/>
      <c r="URM3853" s="114"/>
      <c r="URN3853" s="114"/>
      <c r="URO3853" s="114"/>
      <c r="URP3853" s="116"/>
      <c r="URQ3853" s="114"/>
      <c r="URR3853" s="115"/>
      <c r="URS3853" s="115"/>
      <c r="URT3853" s="115"/>
      <c r="URU3853" s="113"/>
      <c r="URV3853" s="114"/>
      <c r="URW3853" s="114"/>
      <c r="URX3853" s="113"/>
      <c r="URY3853" s="118"/>
      <c r="URZ3853" s="117"/>
      <c r="USA3853" s="114"/>
      <c r="USB3853" s="114"/>
      <c r="USC3853" s="114"/>
      <c r="USD3853" s="114"/>
      <c r="USE3853" s="114"/>
      <c r="USF3853" s="114"/>
      <c r="USG3853" s="114"/>
      <c r="USH3853" s="114"/>
      <c r="USI3853" s="114"/>
      <c r="USJ3853" s="114"/>
      <c r="USK3853" s="116"/>
      <c r="USL3853" s="114"/>
      <c r="USM3853" s="115"/>
      <c r="USN3853" s="115"/>
      <c r="USO3853" s="115"/>
      <c r="USP3853" s="113"/>
      <c r="USQ3853" s="114"/>
      <c r="USR3853" s="114"/>
      <c r="USS3853" s="113"/>
      <c r="UST3853" s="118"/>
      <c r="USU3853" s="117"/>
      <c r="USV3853" s="114"/>
      <c r="USW3853" s="114"/>
      <c r="USX3853" s="114"/>
      <c r="USY3853" s="114"/>
      <c r="USZ3853" s="114"/>
      <c r="UTA3853" s="114"/>
      <c r="UTB3853" s="114"/>
      <c r="UTC3853" s="114"/>
      <c r="UTD3853" s="114"/>
      <c r="UTE3853" s="114"/>
      <c r="UTF3853" s="116"/>
      <c r="UTG3853" s="114"/>
      <c r="UTH3853" s="115"/>
      <c r="UTI3853" s="115"/>
      <c r="UTJ3853" s="115"/>
      <c r="UTK3853" s="113"/>
      <c r="UTL3853" s="114"/>
      <c r="UTM3853" s="114"/>
      <c r="UTN3853" s="113"/>
      <c r="UTO3853" s="118"/>
      <c r="UTP3853" s="117"/>
      <c r="UTQ3853" s="114"/>
      <c r="UTR3853" s="114"/>
      <c r="UTS3853" s="114"/>
      <c r="UTT3853" s="114"/>
      <c r="UTU3853" s="114"/>
      <c r="UTV3853" s="114"/>
      <c r="UTW3853" s="114"/>
      <c r="UTX3853" s="114"/>
      <c r="UTY3853" s="114"/>
      <c r="UTZ3853" s="114"/>
      <c r="UUA3853" s="116"/>
      <c r="UUB3853" s="114"/>
      <c r="UUC3853" s="115"/>
      <c r="UUD3853" s="115"/>
      <c r="UUE3853" s="115"/>
      <c r="UUF3853" s="113"/>
      <c r="UUG3853" s="114"/>
      <c r="UUH3853" s="114"/>
      <c r="UUI3853" s="113"/>
      <c r="UUJ3853" s="118"/>
      <c r="UUK3853" s="117"/>
      <c r="UUL3853" s="114"/>
      <c r="UUM3853" s="114"/>
      <c r="UUN3853" s="114"/>
      <c r="UUO3853" s="114"/>
      <c r="UUP3853" s="114"/>
      <c r="UUQ3853" s="114"/>
      <c r="UUR3853" s="114"/>
      <c r="UUS3853" s="114"/>
      <c r="UUT3853" s="114"/>
      <c r="UUU3853" s="114"/>
      <c r="UUV3853" s="116"/>
      <c r="UUW3853" s="114"/>
      <c r="UUX3853" s="115"/>
      <c r="UUY3853" s="115"/>
      <c r="UUZ3853" s="115"/>
      <c r="UVA3853" s="113"/>
      <c r="UVB3853" s="114"/>
      <c r="UVC3853" s="114"/>
      <c r="UVD3853" s="113"/>
      <c r="UVE3853" s="118"/>
      <c r="UVF3853" s="117"/>
      <c r="UVG3853" s="114"/>
      <c r="UVH3853" s="114"/>
      <c r="UVI3853" s="114"/>
      <c r="UVJ3853" s="114"/>
      <c r="UVK3853" s="114"/>
      <c r="UVL3853" s="114"/>
      <c r="UVM3853" s="114"/>
      <c r="UVN3853" s="114"/>
      <c r="UVO3853" s="114"/>
      <c r="UVP3853" s="114"/>
      <c r="UVQ3853" s="116"/>
      <c r="UVR3853" s="114"/>
      <c r="UVS3853" s="115"/>
      <c r="UVT3853" s="115"/>
      <c r="UVU3853" s="115"/>
      <c r="UVV3853" s="113"/>
      <c r="UVW3853" s="114"/>
      <c r="UVX3853" s="114"/>
      <c r="UVY3853" s="113"/>
      <c r="UVZ3853" s="118"/>
      <c r="UWA3853" s="117"/>
      <c r="UWB3853" s="114"/>
      <c r="UWC3853" s="114"/>
      <c r="UWD3853" s="114"/>
      <c r="UWE3853" s="114"/>
      <c r="UWF3853" s="114"/>
      <c r="UWG3853" s="114"/>
      <c r="UWH3853" s="114"/>
      <c r="UWI3853" s="114"/>
      <c r="UWJ3853" s="114"/>
      <c r="UWK3853" s="114"/>
      <c r="UWL3853" s="116"/>
      <c r="UWM3853" s="114"/>
      <c r="UWN3853" s="115"/>
      <c r="UWO3853" s="115"/>
      <c r="UWP3853" s="115"/>
      <c r="UWQ3853" s="113"/>
      <c r="UWR3853" s="114"/>
      <c r="UWS3853" s="114"/>
      <c r="UWT3853" s="113"/>
      <c r="UWU3853" s="118"/>
      <c r="UWV3853" s="117"/>
      <c r="UWW3853" s="114"/>
      <c r="UWX3853" s="114"/>
      <c r="UWY3853" s="114"/>
      <c r="UWZ3853" s="114"/>
      <c r="UXA3853" s="114"/>
      <c r="UXB3853" s="114"/>
      <c r="UXC3853" s="114"/>
      <c r="UXD3853" s="114"/>
      <c r="UXE3853" s="114"/>
      <c r="UXF3853" s="114"/>
      <c r="UXG3853" s="116"/>
      <c r="UXH3853" s="114"/>
      <c r="UXI3853" s="115"/>
      <c r="UXJ3853" s="115"/>
      <c r="UXK3853" s="115"/>
      <c r="UXL3853" s="113"/>
      <c r="UXM3853" s="114"/>
      <c r="UXN3853" s="114"/>
      <c r="UXO3853" s="113"/>
      <c r="UXP3853" s="118"/>
      <c r="UXQ3853" s="117"/>
      <c r="UXR3853" s="114"/>
      <c r="UXS3853" s="114"/>
      <c r="UXT3853" s="114"/>
      <c r="UXU3853" s="114"/>
      <c r="UXV3853" s="114"/>
      <c r="UXW3853" s="114"/>
      <c r="UXX3853" s="114"/>
      <c r="UXY3853" s="114"/>
      <c r="UXZ3853" s="114"/>
      <c r="UYA3853" s="114"/>
      <c r="UYB3853" s="116"/>
      <c r="UYC3853" s="114"/>
      <c r="UYD3853" s="115"/>
      <c r="UYE3853" s="115"/>
      <c r="UYF3853" s="115"/>
      <c r="UYG3853" s="113"/>
      <c r="UYH3853" s="114"/>
      <c r="UYI3853" s="114"/>
      <c r="UYJ3853" s="113"/>
      <c r="UYK3853" s="118"/>
      <c r="UYL3853" s="117"/>
      <c r="UYM3853" s="114"/>
      <c r="UYN3853" s="114"/>
      <c r="UYO3853" s="114"/>
      <c r="UYP3853" s="114"/>
      <c r="UYQ3853" s="114"/>
      <c r="UYR3853" s="114"/>
      <c r="UYS3853" s="114"/>
      <c r="UYT3853" s="114"/>
      <c r="UYU3853" s="114"/>
      <c r="UYV3853" s="114"/>
      <c r="UYW3853" s="116"/>
      <c r="UYX3853" s="114"/>
      <c r="UYY3853" s="115"/>
      <c r="UYZ3853" s="115"/>
      <c r="UZA3853" s="115"/>
      <c r="UZB3853" s="113"/>
      <c r="UZC3853" s="114"/>
      <c r="UZD3853" s="114"/>
      <c r="UZE3853" s="113"/>
      <c r="UZF3853" s="118"/>
      <c r="UZG3853" s="117"/>
      <c r="UZH3853" s="114"/>
      <c r="UZI3853" s="114"/>
      <c r="UZJ3853" s="114"/>
      <c r="UZK3853" s="114"/>
      <c r="UZL3853" s="114"/>
      <c r="UZM3853" s="114"/>
      <c r="UZN3853" s="114"/>
      <c r="UZO3853" s="114"/>
      <c r="UZP3853" s="114"/>
      <c r="UZQ3853" s="114"/>
      <c r="UZR3853" s="116"/>
      <c r="UZS3853" s="114"/>
      <c r="UZT3853" s="115"/>
      <c r="UZU3853" s="115"/>
      <c r="UZV3853" s="115"/>
      <c r="UZW3853" s="113"/>
      <c r="UZX3853" s="114"/>
      <c r="UZY3853" s="114"/>
      <c r="UZZ3853" s="113"/>
      <c r="VAA3853" s="118"/>
      <c r="VAB3853" s="117"/>
      <c r="VAC3853" s="114"/>
      <c r="VAD3853" s="114"/>
      <c r="VAE3853" s="114"/>
      <c r="VAF3853" s="114"/>
      <c r="VAG3853" s="114"/>
      <c r="VAH3853" s="114"/>
      <c r="VAI3853" s="114"/>
      <c r="VAJ3853" s="114"/>
      <c r="VAK3853" s="114"/>
      <c r="VAL3853" s="114"/>
      <c r="VAM3853" s="116"/>
      <c r="VAN3853" s="114"/>
      <c r="VAO3853" s="115"/>
      <c r="VAP3853" s="115"/>
      <c r="VAQ3853" s="115"/>
      <c r="VAR3853" s="113"/>
      <c r="VAS3853" s="114"/>
      <c r="VAT3853" s="114"/>
      <c r="VAU3853" s="113"/>
      <c r="VAV3853" s="118"/>
      <c r="VAW3853" s="117"/>
      <c r="VAX3853" s="114"/>
      <c r="VAY3853" s="114"/>
      <c r="VAZ3853" s="114"/>
      <c r="VBA3853" s="114"/>
      <c r="VBB3853" s="114"/>
      <c r="VBC3853" s="114"/>
      <c r="VBD3853" s="114"/>
      <c r="VBE3853" s="114"/>
      <c r="VBF3853" s="114"/>
      <c r="VBG3853" s="114"/>
      <c r="VBH3853" s="116"/>
      <c r="VBI3853" s="114"/>
      <c r="VBJ3853" s="115"/>
      <c r="VBK3853" s="115"/>
      <c r="VBL3853" s="115"/>
      <c r="VBM3853" s="113"/>
      <c r="VBN3853" s="114"/>
      <c r="VBO3853" s="114"/>
      <c r="VBP3853" s="113"/>
      <c r="VBQ3853" s="118"/>
      <c r="VBR3853" s="117"/>
      <c r="VBS3853" s="114"/>
      <c r="VBT3853" s="114"/>
      <c r="VBU3853" s="114"/>
      <c r="VBV3853" s="114"/>
      <c r="VBW3853" s="114"/>
      <c r="VBX3853" s="114"/>
      <c r="VBY3853" s="114"/>
      <c r="VBZ3853" s="114"/>
      <c r="VCA3853" s="114"/>
      <c r="VCB3853" s="114"/>
      <c r="VCC3853" s="116"/>
      <c r="VCD3853" s="114"/>
      <c r="VCE3853" s="115"/>
      <c r="VCF3853" s="115"/>
      <c r="VCG3853" s="115"/>
      <c r="VCH3853" s="113"/>
      <c r="VCI3853" s="114"/>
      <c r="VCJ3853" s="114"/>
      <c r="VCK3853" s="113"/>
      <c r="VCL3853" s="118"/>
      <c r="VCM3853" s="117"/>
      <c r="VCN3853" s="114"/>
      <c r="VCO3853" s="114"/>
      <c r="VCP3853" s="114"/>
      <c r="VCQ3853" s="114"/>
      <c r="VCR3853" s="114"/>
      <c r="VCS3853" s="114"/>
      <c r="VCT3853" s="114"/>
      <c r="VCU3853" s="114"/>
      <c r="VCV3853" s="114"/>
      <c r="VCW3853" s="114"/>
      <c r="VCX3853" s="116"/>
      <c r="VCY3853" s="114"/>
      <c r="VCZ3853" s="115"/>
      <c r="VDA3853" s="115"/>
      <c r="VDB3853" s="115"/>
      <c r="VDC3853" s="113"/>
      <c r="VDD3853" s="114"/>
      <c r="VDE3853" s="114"/>
      <c r="VDF3853" s="113"/>
      <c r="VDG3853" s="118"/>
      <c r="VDH3853" s="117"/>
      <c r="VDI3853" s="114"/>
      <c r="VDJ3853" s="114"/>
      <c r="VDK3853" s="114"/>
      <c r="VDL3853" s="114"/>
      <c r="VDM3853" s="114"/>
      <c r="VDN3853" s="114"/>
      <c r="VDO3853" s="114"/>
      <c r="VDP3853" s="114"/>
      <c r="VDQ3853" s="114"/>
      <c r="VDR3853" s="114"/>
      <c r="VDS3853" s="116"/>
      <c r="VDT3853" s="114"/>
      <c r="VDU3853" s="115"/>
      <c r="VDV3853" s="115"/>
      <c r="VDW3853" s="115"/>
      <c r="VDX3853" s="113"/>
      <c r="VDY3853" s="114"/>
      <c r="VDZ3853" s="114"/>
      <c r="VEA3853" s="113"/>
      <c r="VEB3853" s="118"/>
      <c r="VEC3853" s="117"/>
      <c r="VED3853" s="114"/>
      <c r="VEE3853" s="114"/>
      <c r="VEF3853" s="114"/>
      <c r="VEG3853" s="114"/>
      <c r="VEH3853" s="114"/>
      <c r="VEI3853" s="114"/>
      <c r="VEJ3853" s="114"/>
      <c r="VEK3853" s="114"/>
      <c r="VEL3853" s="114"/>
      <c r="VEM3853" s="114"/>
      <c r="VEN3853" s="116"/>
      <c r="VEO3853" s="114"/>
      <c r="VEP3853" s="115"/>
      <c r="VEQ3853" s="115"/>
      <c r="VER3853" s="115"/>
      <c r="VES3853" s="113"/>
      <c r="VET3853" s="114"/>
      <c r="VEU3853" s="114"/>
      <c r="VEV3853" s="113"/>
      <c r="VEW3853" s="118"/>
      <c r="VEX3853" s="117"/>
      <c r="VEY3853" s="114"/>
      <c r="VEZ3853" s="114"/>
      <c r="VFA3853" s="114"/>
      <c r="VFB3853" s="114"/>
      <c r="VFC3853" s="114"/>
      <c r="VFD3853" s="114"/>
      <c r="VFE3853" s="114"/>
      <c r="VFF3853" s="114"/>
      <c r="VFG3853" s="114"/>
      <c r="VFH3853" s="114"/>
      <c r="VFI3853" s="116"/>
      <c r="VFJ3853" s="114"/>
      <c r="VFK3853" s="115"/>
      <c r="VFL3853" s="115"/>
      <c r="VFM3853" s="115"/>
      <c r="VFN3853" s="113"/>
      <c r="VFO3853" s="114"/>
      <c r="VFP3853" s="114"/>
      <c r="VFQ3853" s="113"/>
      <c r="VFR3853" s="118"/>
      <c r="VFS3853" s="117"/>
      <c r="VFT3853" s="114"/>
      <c r="VFU3853" s="114"/>
      <c r="VFV3853" s="114"/>
      <c r="VFW3853" s="114"/>
      <c r="VFX3853" s="114"/>
      <c r="VFY3853" s="114"/>
      <c r="VFZ3853" s="114"/>
      <c r="VGA3853" s="114"/>
      <c r="VGB3853" s="114"/>
      <c r="VGC3853" s="114"/>
      <c r="VGD3853" s="116"/>
      <c r="VGE3853" s="114"/>
      <c r="VGF3853" s="115"/>
      <c r="VGG3853" s="115"/>
      <c r="VGH3853" s="115"/>
      <c r="VGI3853" s="113"/>
      <c r="VGJ3853" s="114"/>
      <c r="VGK3853" s="114"/>
      <c r="VGL3853" s="113"/>
      <c r="VGM3853" s="118"/>
      <c r="VGN3853" s="117"/>
      <c r="VGO3853" s="114"/>
      <c r="VGP3853" s="114"/>
      <c r="VGQ3853" s="114"/>
      <c r="VGR3853" s="114"/>
      <c r="VGS3853" s="114"/>
      <c r="VGT3853" s="114"/>
      <c r="VGU3853" s="114"/>
      <c r="VGV3853" s="114"/>
      <c r="VGW3853" s="114"/>
      <c r="VGX3853" s="114"/>
      <c r="VGY3853" s="116"/>
      <c r="VGZ3853" s="114"/>
      <c r="VHA3853" s="115"/>
      <c r="VHB3853" s="115"/>
      <c r="VHC3853" s="115"/>
      <c r="VHD3853" s="113"/>
      <c r="VHE3853" s="114"/>
      <c r="VHF3853" s="114"/>
      <c r="VHG3853" s="113"/>
      <c r="VHH3853" s="118"/>
      <c r="VHI3853" s="117"/>
      <c r="VHJ3853" s="114"/>
      <c r="VHK3853" s="114"/>
      <c r="VHL3853" s="114"/>
      <c r="VHM3853" s="114"/>
      <c r="VHN3853" s="114"/>
      <c r="VHO3853" s="114"/>
      <c r="VHP3853" s="114"/>
      <c r="VHQ3853" s="114"/>
      <c r="VHR3853" s="114"/>
      <c r="VHS3853" s="114"/>
      <c r="VHT3853" s="116"/>
      <c r="VHU3853" s="114"/>
      <c r="VHV3853" s="115"/>
      <c r="VHW3853" s="115"/>
      <c r="VHX3853" s="115"/>
      <c r="VHY3853" s="113"/>
      <c r="VHZ3853" s="114"/>
      <c r="VIA3853" s="114"/>
      <c r="VIB3853" s="113"/>
      <c r="VIC3853" s="118"/>
      <c r="VID3853" s="117"/>
      <c r="VIE3853" s="114"/>
      <c r="VIF3853" s="114"/>
      <c r="VIG3853" s="114"/>
      <c r="VIH3853" s="114"/>
      <c r="VII3853" s="114"/>
      <c r="VIJ3853" s="114"/>
      <c r="VIK3853" s="114"/>
      <c r="VIL3853" s="114"/>
      <c r="VIM3853" s="114"/>
      <c r="VIN3853" s="114"/>
      <c r="VIO3853" s="116"/>
      <c r="VIP3853" s="114"/>
      <c r="VIQ3853" s="115"/>
      <c r="VIR3853" s="115"/>
      <c r="VIS3853" s="115"/>
      <c r="VIT3853" s="113"/>
      <c r="VIU3853" s="114"/>
      <c r="VIV3853" s="114"/>
      <c r="VIW3853" s="113"/>
      <c r="VIX3853" s="118"/>
      <c r="VIY3853" s="117"/>
      <c r="VIZ3853" s="114"/>
      <c r="VJA3853" s="114"/>
      <c r="VJB3853" s="114"/>
      <c r="VJC3853" s="114"/>
      <c r="VJD3853" s="114"/>
      <c r="VJE3853" s="114"/>
      <c r="VJF3853" s="114"/>
      <c r="VJG3853" s="114"/>
      <c r="VJH3853" s="114"/>
      <c r="VJI3853" s="114"/>
      <c r="VJJ3853" s="116"/>
      <c r="VJK3853" s="114"/>
      <c r="VJL3853" s="115"/>
      <c r="VJM3853" s="115"/>
      <c r="VJN3853" s="115"/>
      <c r="VJO3853" s="113"/>
      <c r="VJP3853" s="114"/>
      <c r="VJQ3853" s="114"/>
      <c r="VJR3853" s="113"/>
      <c r="VJS3853" s="118"/>
      <c r="VJT3853" s="117"/>
      <c r="VJU3853" s="114"/>
      <c r="VJV3853" s="114"/>
      <c r="VJW3853" s="114"/>
      <c r="VJX3853" s="114"/>
      <c r="VJY3853" s="114"/>
      <c r="VJZ3853" s="114"/>
      <c r="VKA3853" s="114"/>
      <c r="VKB3853" s="114"/>
      <c r="VKC3853" s="114"/>
      <c r="VKD3853" s="114"/>
      <c r="VKE3853" s="116"/>
      <c r="VKF3853" s="114"/>
      <c r="VKG3853" s="115"/>
      <c r="VKH3853" s="115"/>
      <c r="VKI3853" s="115"/>
      <c r="VKJ3853" s="113"/>
      <c r="VKK3853" s="114"/>
      <c r="VKL3853" s="114"/>
      <c r="VKM3853" s="113"/>
      <c r="VKN3853" s="118"/>
      <c r="VKO3853" s="117"/>
      <c r="VKP3853" s="114"/>
      <c r="VKQ3853" s="114"/>
      <c r="VKR3853" s="114"/>
      <c r="VKS3853" s="114"/>
      <c r="VKT3853" s="114"/>
      <c r="VKU3853" s="114"/>
      <c r="VKV3853" s="114"/>
      <c r="VKW3853" s="114"/>
      <c r="VKX3853" s="114"/>
      <c r="VKY3853" s="114"/>
      <c r="VKZ3853" s="116"/>
      <c r="VLA3853" s="114"/>
      <c r="VLB3853" s="115"/>
      <c r="VLC3853" s="115"/>
      <c r="VLD3853" s="115"/>
      <c r="VLE3853" s="113"/>
      <c r="VLF3853" s="114"/>
      <c r="VLG3853" s="114"/>
      <c r="VLH3853" s="113"/>
      <c r="VLI3853" s="118"/>
      <c r="VLJ3853" s="117"/>
      <c r="VLK3853" s="114"/>
      <c r="VLL3853" s="114"/>
      <c r="VLM3853" s="114"/>
      <c r="VLN3853" s="114"/>
      <c r="VLO3853" s="114"/>
      <c r="VLP3853" s="114"/>
      <c r="VLQ3853" s="114"/>
      <c r="VLR3853" s="114"/>
      <c r="VLS3853" s="114"/>
      <c r="VLT3853" s="114"/>
      <c r="VLU3853" s="116"/>
      <c r="VLV3853" s="114"/>
      <c r="VLW3853" s="115"/>
      <c r="VLX3853" s="115"/>
      <c r="VLY3853" s="115"/>
      <c r="VLZ3853" s="113"/>
      <c r="VMA3853" s="114"/>
      <c r="VMB3853" s="114"/>
      <c r="VMC3853" s="113"/>
      <c r="VMD3853" s="118"/>
      <c r="VME3853" s="117"/>
      <c r="VMF3853" s="114"/>
      <c r="VMG3853" s="114"/>
      <c r="VMH3853" s="114"/>
      <c r="VMI3853" s="114"/>
      <c r="VMJ3853" s="114"/>
      <c r="VMK3853" s="114"/>
      <c r="VML3853" s="114"/>
      <c r="VMM3853" s="114"/>
      <c r="VMN3853" s="114"/>
      <c r="VMO3853" s="114"/>
      <c r="VMP3853" s="116"/>
      <c r="VMQ3853" s="114"/>
      <c r="VMR3853" s="115"/>
      <c r="VMS3853" s="115"/>
      <c r="VMT3853" s="115"/>
      <c r="VMU3853" s="113"/>
      <c r="VMV3853" s="114"/>
      <c r="VMW3853" s="114"/>
      <c r="VMX3853" s="113"/>
      <c r="VMY3853" s="118"/>
      <c r="VMZ3853" s="117"/>
      <c r="VNA3853" s="114"/>
      <c r="VNB3853" s="114"/>
      <c r="VNC3853" s="114"/>
      <c r="VND3853" s="114"/>
      <c r="VNE3853" s="114"/>
      <c r="VNF3853" s="114"/>
      <c r="VNG3853" s="114"/>
      <c r="VNH3853" s="114"/>
      <c r="VNI3853" s="114"/>
      <c r="VNJ3853" s="114"/>
      <c r="VNK3853" s="116"/>
      <c r="VNL3853" s="114"/>
      <c r="VNM3853" s="115"/>
      <c r="VNN3853" s="115"/>
      <c r="VNO3853" s="115"/>
      <c r="VNP3853" s="113"/>
      <c r="VNQ3853" s="114"/>
      <c r="VNR3853" s="114"/>
      <c r="VNS3853" s="113"/>
      <c r="VNT3853" s="118"/>
      <c r="VNU3853" s="117"/>
      <c r="VNV3853" s="114"/>
      <c r="VNW3853" s="114"/>
      <c r="VNX3853" s="114"/>
      <c r="VNY3853" s="114"/>
      <c r="VNZ3853" s="114"/>
      <c r="VOA3853" s="114"/>
      <c r="VOB3853" s="114"/>
      <c r="VOC3853" s="114"/>
      <c r="VOD3853" s="114"/>
      <c r="VOE3853" s="114"/>
      <c r="VOF3853" s="116"/>
      <c r="VOG3853" s="114"/>
      <c r="VOH3853" s="115"/>
      <c r="VOI3853" s="115"/>
      <c r="VOJ3853" s="115"/>
      <c r="VOK3853" s="113"/>
      <c r="VOL3853" s="114"/>
      <c r="VOM3853" s="114"/>
      <c r="VON3853" s="113"/>
      <c r="VOO3853" s="118"/>
      <c r="VOP3853" s="117"/>
      <c r="VOQ3853" s="114"/>
      <c r="VOR3853" s="114"/>
      <c r="VOS3853" s="114"/>
      <c r="VOT3853" s="114"/>
      <c r="VOU3853" s="114"/>
      <c r="VOV3853" s="114"/>
      <c r="VOW3853" s="114"/>
      <c r="VOX3853" s="114"/>
      <c r="VOY3853" s="114"/>
      <c r="VOZ3853" s="114"/>
      <c r="VPA3853" s="116"/>
      <c r="VPB3853" s="114"/>
      <c r="VPC3853" s="115"/>
      <c r="VPD3853" s="115"/>
      <c r="VPE3853" s="115"/>
      <c r="VPF3853" s="113"/>
      <c r="VPG3853" s="114"/>
      <c r="VPH3853" s="114"/>
      <c r="VPI3853" s="113"/>
      <c r="VPJ3853" s="118"/>
      <c r="VPK3853" s="117"/>
      <c r="VPL3853" s="114"/>
      <c r="VPM3853" s="114"/>
      <c r="VPN3853" s="114"/>
      <c r="VPO3853" s="114"/>
      <c r="VPP3853" s="114"/>
      <c r="VPQ3853" s="114"/>
      <c r="VPR3853" s="114"/>
      <c r="VPS3853" s="114"/>
      <c r="VPT3853" s="114"/>
      <c r="VPU3853" s="114"/>
      <c r="VPV3853" s="116"/>
      <c r="VPW3853" s="114"/>
      <c r="VPX3853" s="115"/>
      <c r="VPY3853" s="115"/>
      <c r="VPZ3853" s="115"/>
      <c r="VQA3853" s="113"/>
      <c r="VQB3853" s="114"/>
      <c r="VQC3853" s="114"/>
      <c r="VQD3853" s="113"/>
      <c r="VQE3853" s="118"/>
      <c r="VQF3853" s="117"/>
      <c r="VQG3853" s="114"/>
      <c r="VQH3853" s="114"/>
      <c r="VQI3853" s="114"/>
      <c r="VQJ3853" s="114"/>
      <c r="VQK3853" s="114"/>
      <c r="VQL3853" s="114"/>
      <c r="VQM3853" s="114"/>
      <c r="VQN3853" s="114"/>
      <c r="VQO3853" s="114"/>
      <c r="VQP3853" s="114"/>
      <c r="VQQ3853" s="116"/>
      <c r="VQR3853" s="114"/>
      <c r="VQS3853" s="115"/>
      <c r="VQT3853" s="115"/>
      <c r="VQU3853" s="115"/>
      <c r="VQV3853" s="113"/>
      <c r="VQW3853" s="114"/>
      <c r="VQX3853" s="114"/>
      <c r="VQY3853" s="113"/>
      <c r="VQZ3853" s="118"/>
      <c r="VRA3853" s="117"/>
      <c r="VRB3853" s="114"/>
      <c r="VRC3853" s="114"/>
      <c r="VRD3853" s="114"/>
      <c r="VRE3853" s="114"/>
      <c r="VRF3853" s="114"/>
      <c r="VRG3853" s="114"/>
      <c r="VRH3853" s="114"/>
      <c r="VRI3853" s="114"/>
      <c r="VRJ3853" s="114"/>
      <c r="VRK3853" s="114"/>
      <c r="VRL3853" s="116"/>
      <c r="VRM3853" s="114"/>
      <c r="VRN3853" s="115"/>
      <c r="VRO3853" s="115"/>
      <c r="VRP3853" s="115"/>
      <c r="VRQ3853" s="113"/>
      <c r="VRR3853" s="114"/>
      <c r="VRS3853" s="114"/>
      <c r="VRT3853" s="113"/>
      <c r="VRU3853" s="118"/>
      <c r="VRV3853" s="117"/>
      <c r="VRW3853" s="114"/>
      <c r="VRX3853" s="114"/>
      <c r="VRY3853" s="114"/>
      <c r="VRZ3853" s="114"/>
      <c r="VSA3853" s="114"/>
      <c r="VSB3853" s="114"/>
      <c r="VSC3853" s="114"/>
      <c r="VSD3853" s="114"/>
      <c r="VSE3853" s="114"/>
      <c r="VSF3853" s="114"/>
      <c r="VSG3853" s="116"/>
      <c r="VSH3853" s="114"/>
      <c r="VSI3853" s="115"/>
      <c r="VSJ3853" s="115"/>
      <c r="VSK3853" s="115"/>
      <c r="VSL3853" s="113"/>
      <c r="VSM3853" s="114"/>
      <c r="VSN3853" s="114"/>
      <c r="VSO3853" s="113"/>
      <c r="VSP3853" s="118"/>
      <c r="VSQ3853" s="117"/>
      <c r="VSR3853" s="114"/>
      <c r="VSS3853" s="114"/>
      <c r="VST3853" s="114"/>
      <c r="VSU3853" s="114"/>
      <c r="VSV3853" s="114"/>
      <c r="VSW3853" s="114"/>
      <c r="VSX3853" s="114"/>
      <c r="VSY3853" s="114"/>
      <c r="VSZ3853" s="114"/>
      <c r="VTA3853" s="114"/>
      <c r="VTB3853" s="116"/>
      <c r="VTC3853" s="114"/>
      <c r="VTD3853" s="115"/>
      <c r="VTE3853" s="115"/>
      <c r="VTF3853" s="115"/>
      <c r="VTG3853" s="113"/>
      <c r="VTH3853" s="114"/>
      <c r="VTI3853" s="114"/>
      <c r="VTJ3853" s="113"/>
      <c r="VTK3853" s="118"/>
      <c r="VTL3853" s="117"/>
      <c r="VTM3853" s="114"/>
      <c r="VTN3853" s="114"/>
      <c r="VTO3853" s="114"/>
      <c r="VTP3853" s="114"/>
      <c r="VTQ3853" s="114"/>
      <c r="VTR3853" s="114"/>
      <c r="VTS3853" s="114"/>
      <c r="VTT3853" s="114"/>
      <c r="VTU3853" s="114"/>
      <c r="VTV3853" s="114"/>
      <c r="VTW3853" s="116"/>
      <c r="VTX3853" s="114"/>
      <c r="VTY3853" s="115"/>
      <c r="VTZ3853" s="115"/>
      <c r="VUA3853" s="115"/>
      <c r="VUB3853" s="113"/>
      <c r="VUC3853" s="114"/>
      <c r="VUD3853" s="114"/>
      <c r="VUE3853" s="113"/>
      <c r="VUF3853" s="118"/>
      <c r="VUG3853" s="117"/>
      <c r="VUH3853" s="114"/>
      <c r="VUI3853" s="114"/>
      <c r="VUJ3853" s="114"/>
      <c r="VUK3853" s="114"/>
      <c r="VUL3853" s="114"/>
      <c r="VUM3853" s="114"/>
      <c r="VUN3853" s="114"/>
      <c r="VUO3853" s="114"/>
      <c r="VUP3853" s="114"/>
      <c r="VUQ3853" s="114"/>
      <c r="VUR3853" s="116"/>
      <c r="VUS3853" s="114"/>
      <c r="VUT3853" s="115"/>
      <c r="VUU3853" s="115"/>
      <c r="VUV3853" s="115"/>
      <c r="VUW3853" s="113"/>
      <c r="VUX3853" s="114"/>
      <c r="VUY3853" s="114"/>
      <c r="VUZ3853" s="113"/>
      <c r="VVA3853" s="118"/>
      <c r="VVB3853" s="117"/>
      <c r="VVC3853" s="114"/>
      <c r="VVD3853" s="114"/>
      <c r="VVE3853" s="114"/>
      <c r="VVF3853" s="114"/>
      <c r="VVG3853" s="114"/>
      <c r="VVH3853" s="114"/>
      <c r="VVI3853" s="114"/>
      <c r="VVJ3853" s="114"/>
      <c r="VVK3853" s="114"/>
      <c r="VVL3853" s="114"/>
      <c r="VVM3853" s="116"/>
      <c r="VVN3853" s="114"/>
      <c r="VVO3853" s="115"/>
      <c r="VVP3853" s="115"/>
      <c r="VVQ3853" s="115"/>
      <c r="VVR3853" s="113"/>
      <c r="VVS3853" s="114"/>
      <c r="VVT3853" s="114"/>
      <c r="VVU3853" s="113"/>
      <c r="VVV3853" s="118"/>
      <c r="VVW3853" s="117"/>
      <c r="VVX3853" s="114"/>
      <c r="VVY3853" s="114"/>
      <c r="VVZ3853" s="114"/>
      <c r="VWA3853" s="114"/>
      <c r="VWB3853" s="114"/>
      <c r="VWC3853" s="114"/>
      <c r="VWD3853" s="114"/>
      <c r="VWE3853" s="114"/>
      <c r="VWF3853" s="114"/>
      <c r="VWG3853" s="114"/>
      <c r="VWH3853" s="116"/>
      <c r="VWI3853" s="114"/>
      <c r="VWJ3853" s="115"/>
      <c r="VWK3853" s="115"/>
      <c r="VWL3853" s="115"/>
      <c r="VWM3853" s="113"/>
      <c r="VWN3853" s="114"/>
      <c r="VWO3853" s="114"/>
      <c r="VWP3853" s="113"/>
      <c r="VWQ3853" s="118"/>
      <c r="VWR3853" s="117"/>
      <c r="VWS3853" s="114"/>
      <c r="VWT3853" s="114"/>
      <c r="VWU3853" s="114"/>
      <c r="VWV3853" s="114"/>
      <c r="VWW3853" s="114"/>
      <c r="VWX3853" s="114"/>
      <c r="VWY3853" s="114"/>
      <c r="VWZ3853" s="114"/>
      <c r="VXA3853" s="114"/>
      <c r="VXB3853" s="114"/>
      <c r="VXC3853" s="116"/>
      <c r="VXD3853" s="114"/>
      <c r="VXE3853" s="115"/>
      <c r="VXF3853" s="115"/>
      <c r="VXG3853" s="115"/>
      <c r="VXH3853" s="113"/>
      <c r="VXI3853" s="114"/>
      <c r="VXJ3853" s="114"/>
      <c r="VXK3853" s="113"/>
      <c r="VXL3853" s="118"/>
      <c r="VXM3853" s="117"/>
      <c r="VXN3853" s="114"/>
      <c r="VXO3853" s="114"/>
      <c r="VXP3853" s="114"/>
      <c r="VXQ3853" s="114"/>
      <c r="VXR3853" s="114"/>
      <c r="VXS3853" s="114"/>
      <c r="VXT3853" s="114"/>
      <c r="VXU3853" s="114"/>
      <c r="VXV3853" s="114"/>
      <c r="VXW3853" s="114"/>
      <c r="VXX3853" s="116"/>
      <c r="VXY3853" s="114"/>
      <c r="VXZ3853" s="115"/>
      <c r="VYA3853" s="115"/>
      <c r="VYB3853" s="115"/>
      <c r="VYC3853" s="113"/>
      <c r="VYD3853" s="114"/>
      <c r="VYE3853" s="114"/>
      <c r="VYF3853" s="113"/>
      <c r="VYG3853" s="118"/>
      <c r="VYH3853" s="117"/>
      <c r="VYI3853" s="114"/>
      <c r="VYJ3853" s="114"/>
      <c r="VYK3853" s="114"/>
      <c r="VYL3853" s="114"/>
      <c r="VYM3853" s="114"/>
      <c r="VYN3853" s="114"/>
      <c r="VYO3853" s="114"/>
      <c r="VYP3853" s="114"/>
      <c r="VYQ3853" s="114"/>
      <c r="VYR3853" s="114"/>
      <c r="VYS3853" s="116"/>
      <c r="VYT3853" s="114"/>
      <c r="VYU3853" s="115"/>
      <c r="VYV3853" s="115"/>
      <c r="VYW3853" s="115"/>
      <c r="VYX3853" s="113"/>
      <c r="VYY3853" s="114"/>
      <c r="VYZ3853" s="114"/>
      <c r="VZA3853" s="113"/>
      <c r="VZB3853" s="118"/>
      <c r="VZC3853" s="117"/>
      <c r="VZD3853" s="114"/>
      <c r="VZE3853" s="114"/>
      <c r="VZF3853" s="114"/>
      <c r="VZG3853" s="114"/>
      <c r="VZH3853" s="114"/>
      <c r="VZI3853" s="114"/>
      <c r="VZJ3853" s="114"/>
      <c r="VZK3853" s="114"/>
      <c r="VZL3853" s="114"/>
      <c r="VZM3853" s="114"/>
      <c r="VZN3853" s="116"/>
      <c r="VZO3853" s="114"/>
      <c r="VZP3853" s="115"/>
      <c r="VZQ3853" s="115"/>
      <c r="VZR3853" s="115"/>
      <c r="VZS3853" s="113"/>
      <c r="VZT3853" s="114"/>
      <c r="VZU3853" s="114"/>
      <c r="VZV3853" s="113"/>
      <c r="VZW3853" s="118"/>
      <c r="VZX3853" s="117"/>
      <c r="VZY3853" s="114"/>
      <c r="VZZ3853" s="114"/>
      <c r="WAA3853" s="114"/>
      <c r="WAB3853" s="114"/>
      <c r="WAC3853" s="114"/>
      <c r="WAD3853" s="114"/>
      <c r="WAE3853" s="114"/>
      <c r="WAF3853" s="114"/>
      <c r="WAG3853" s="114"/>
      <c r="WAH3853" s="114"/>
      <c r="WAI3853" s="116"/>
      <c r="WAJ3853" s="114"/>
      <c r="WAK3853" s="115"/>
      <c r="WAL3853" s="115"/>
      <c r="WAM3853" s="115"/>
      <c r="WAN3853" s="113"/>
      <c r="WAO3853" s="114"/>
      <c r="WAP3853" s="114"/>
      <c r="WAQ3853" s="113"/>
      <c r="WAR3853" s="118"/>
      <c r="WAS3853" s="117"/>
      <c r="WAT3853" s="114"/>
      <c r="WAU3853" s="114"/>
      <c r="WAV3853" s="114"/>
      <c r="WAW3853" s="114"/>
      <c r="WAX3853" s="114"/>
      <c r="WAY3853" s="114"/>
      <c r="WAZ3853" s="114"/>
      <c r="WBA3853" s="114"/>
      <c r="WBB3853" s="114"/>
      <c r="WBC3853" s="114"/>
      <c r="WBD3853" s="116"/>
      <c r="WBE3853" s="114"/>
      <c r="WBF3853" s="115"/>
      <c r="WBG3853" s="115"/>
      <c r="WBH3853" s="115"/>
      <c r="WBI3853" s="113"/>
      <c r="WBJ3853" s="114"/>
      <c r="WBK3853" s="114"/>
      <c r="WBL3853" s="113"/>
      <c r="WBM3853" s="118"/>
      <c r="WBN3853" s="117"/>
      <c r="WBO3853" s="114"/>
      <c r="WBP3853" s="114"/>
      <c r="WBQ3853" s="114"/>
      <c r="WBR3853" s="114"/>
      <c r="WBS3853" s="114"/>
      <c r="WBT3853" s="114"/>
      <c r="WBU3853" s="114"/>
      <c r="WBV3853" s="114"/>
      <c r="WBW3853" s="114"/>
      <c r="WBX3853" s="114"/>
      <c r="WBY3853" s="116"/>
      <c r="WBZ3853" s="114"/>
      <c r="WCA3853" s="115"/>
      <c r="WCB3853" s="115"/>
      <c r="WCC3853" s="115"/>
      <c r="WCD3853" s="113"/>
      <c r="WCE3853" s="114"/>
      <c r="WCF3853" s="114"/>
      <c r="WCG3853" s="113"/>
      <c r="WCH3853" s="118"/>
      <c r="WCI3853" s="117"/>
      <c r="WCJ3853" s="114"/>
      <c r="WCK3853" s="114"/>
      <c r="WCL3853" s="114"/>
      <c r="WCM3853" s="114"/>
      <c r="WCN3853" s="114"/>
      <c r="WCO3853" s="114"/>
      <c r="WCP3853" s="114"/>
      <c r="WCQ3853" s="114"/>
      <c r="WCR3853" s="114"/>
      <c r="WCS3853" s="114"/>
      <c r="WCT3853" s="116"/>
      <c r="WCU3853" s="114"/>
      <c r="WCV3853" s="115"/>
      <c r="WCW3853" s="115"/>
      <c r="WCX3853" s="115"/>
      <c r="WCY3853" s="113"/>
      <c r="WCZ3853" s="114"/>
      <c r="WDA3853" s="114"/>
      <c r="WDB3853" s="113"/>
      <c r="WDC3853" s="118"/>
      <c r="WDD3853" s="117"/>
      <c r="WDE3853" s="114"/>
      <c r="WDF3853" s="114"/>
      <c r="WDG3853" s="114"/>
      <c r="WDH3853" s="114"/>
      <c r="WDI3853" s="114"/>
      <c r="WDJ3853" s="114"/>
      <c r="WDK3853" s="114"/>
      <c r="WDL3853" s="114"/>
      <c r="WDM3853" s="114"/>
      <c r="WDN3853" s="114"/>
      <c r="WDO3853" s="116"/>
      <c r="WDP3853" s="114"/>
      <c r="WDQ3853" s="115"/>
      <c r="WDR3853" s="115"/>
      <c r="WDS3853" s="115"/>
      <c r="WDT3853" s="113"/>
      <c r="WDU3853" s="114"/>
      <c r="WDV3853" s="114"/>
      <c r="WDW3853" s="113"/>
      <c r="WDX3853" s="118"/>
      <c r="WDY3853" s="117"/>
      <c r="WDZ3853" s="114"/>
      <c r="WEA3853" s="114"/>
      <c r="WEB3853" s="114"/>
      <c r="WEC3853" s="114"/>
      <c r="WED3853" s="114"/>
      <c r="WEE3853" s="114"/>
      <c r="WEF3853" s="114"/>
      <c r="WEG3853" s="114"/>
      <c r="WEH3853" s="114"/>
      <c r="WEI3853" s="114"/>
      <c r="WEJ3853" s="116"/>
      <c r="WEK3853" s="114"/>
      <c r="WEL3853" s="115"/>
      <c r="WEM3853" s="115"/>
      <c r="WEN3853" s="115"/>
      <c r="WEO3853" s="113"/>
      <c r="WEP3853" s="114"/>
      <c r="WEQ3853" s="114"/>
      <c r="WER3853" s="113"/>
      <c r="WES3853" s="118"/>
      <c r="WET3853" s="117"/>
      <c r="WEU3853" s="114"/>
      <c r="WEV3853" s="114"/>
      <c r="WEW3853" s="114"/>
      <c r="WEX3853" s="114"/>
      <c r="WEY3853" s="114"/>
      <c r="WEZ3853" s="114"/>
      <c r="WFA3853" s="114"/>
      <c r="WFB3853" s="114"/>
      <c r="WFC3853" s="114"/>
      <c r="WFD3853" s="114"/>
      <c r="WFE3853" s="116"/>
      <c r="WFF3853" s="114"/>
      <c r="WFG3853" s="115"/>
      <c r="WFH3853" s="115"/>
      <c r="WFI3853" s="115"/>
      <c r="WFJ3853" s="113"/>
      <c r="WFK3853" s="114"/>
      <c r="WFL3853" s="114"/>
      <c r="WFM3853" s="113"/>
      <c r="WFN3853" s="118"/>
      <c r="WFO3853" s="117"/>
      <c r="WFP3853" s="114"/>
      <c r="WFQ3853" s="114"/>
      <c r="WFR3853" s="114"/>
      <c r="WFS3853" s="114"/>
      <c r="WFT3853" s="114"/>
      <c r="WFU3853" s="114"/>
      <c r="WFV3853" s="114"/>
      <c r="WFW3853" s="114"/>
      <c r="WFX3853" s="114"/>
      <c r="WFY3853" s="114"/>
      <c r="WFZ3853" s="116"/>
      <c r="WGA3853" s="114"/>
      <c r="WGB3853" s="115"/>
      <c r="WGC3853" s="115"/>
      <c r="WGD3853" s="115"/>
      <c r="WGE3853" s="113"/>
      <c r="WGF3853" s="114"/>
      <c r="WGG3853" s="114"/>
      <c r="WGH3853" s="113"/>
      <c r="WGI3853" s="118"/>
      <c r="WGJ3853" s="117"/>
      <c r="WGK3853" s="114"/>
      <c r="WGL3853" s="114"/>
      <c r="WGM3853" s="114"/>
      <c r="WGN3853" s="114"/>
      <c r="WGO3853" s="114"/>
      <c r="WGP3853" s="114"/>
      <c r="WGQ3853" s="114"/>
      <c r="WGR3853" s="114"/>
      <c r="WGS3853" s="114"/>
      <c r="WGT3853" s="114"/>
      <c r="WGU3853" s="116"/>
      <c r="WGV3853" s="114"/>
      <c r="WGW3853" s="115"/>
      <c r="WGX3853" s="115"/>
      <c r="WGY3853" s="115"/>
      <c r="WGZ3853" s="113"/>
      <c r="WHA3853" s="114"/>
      <c r="WHB3853" s="114"/>
      <c r="WHC3853" s="113"/>
      <c r="WHD3853" s="118"/>
      <c r="WHE3853" s="117"/>
      <c r="WHF3853" s="114"/>
      <c r="WHG3853" s="114"/>
      <c r="WHH3853" s="114"/>
      <c r="WHI3853" s="114"/>
      <c r="WHJ3853" s="114"/>
      <c r="WHK3853" s="114"/>
      <c r="WHL3853" s="114"/>
      <c r="WHM3853" s="114"/>
      <c r="WHN3853" s="114"/>
      <c r="WHO3853" s="114"/>
      <c r="WHP3853" s="116"/>
      <c r="WHQ3853" s="114"/>
      <c r="WHR3853" s="115"/>
      <c r="WHS3853" s="115"/>
      <c r="WHT3853" s="115"/>
      <c r="WHU3853" s="113"/>
      <c r="WHV3853" s="114"/>
      <c r="WHW3853" s="114"/>
      <c r="WHX3853" s="113"/>
      <c r="WHY3853" s="118"/>
      <c r="WHZ3853" s="117"/>
      <c r="WIA3853" s="114"/>
      <c r="WIB3853" s="114"/>
      <c r="WIC3853" s="114"/>
      <c r="WID3853" s="114"/>
      <c r="WIE3853" s="114"/>
      <c r="WIF3853" s="114"/>
      <c r="WIG3853" s="114"/>
      <c r="WIH3853" s="114"/>
      <c r="WII3853" s="114"/>
      <c r="WIJ3853" s="114"/>
      <c r="WIK3853" s="116"/>
      <c r="WIL3853" s="114"/>
      <c r="WIM3853" s="115"/>
      <c r="WIN3853" s="115"/>
      <c r="WIO3853" s="115"/>
      <c r="WIP3853" s="113"/>
      <c r="WIQ3853" s="114"/>
      <c r="WIR3853" s="114"/>
      <c r="WIS3853" s="113"/>
      <c r="WIT3853" s="118"/>
      <c r="WIU3853" s="117"/>
      <c r="WIV3853" s="114"/>
      <c r="WIW3853" s="114"/>
      <c r="WIX3853" s="114"/>
      <c r="WIY3853" s="114"/>
      <c r="WIZ3853" s="114"/>
      <c r="WJA3853" s="114"/>
      <c r="WJB3853" s="114"/>
      <c r="WJC3853" s="114"/>
      <c r="WJD3853" s="114"/>
      <c r="WJE3853" s="114"/>
      <c r="WJF3853" s="116"/>
      <c r="WJG3853" s="114"/>
      <c r="WJH3853" s="115"/>
      <c r="WJI3853" s="115"/>
      <c r="WJJ3853" s="115"/>
      <c r="WJK3853" s="113"/>
      <c r="WJL3853" s="114"/>
      <c r="WJM3853" s="114"/>
      <c r="WJN3853" s="113"/>
      <c r="WJO3853" s="118"/>
      <c r="WJP3853" s="117"/>
      <c r="WJQ3853" s="114"/>
      <c r="WJR3853" s="114"/>
      <c r="WJS3853" s="114"/>
      <c r="WJT3853" s="114"/>
      <c r="WJU3853" s="114"/>
      <c r="WJV3853" s="114"/>
      <c r="WJW3853" s="114"/>
      <c r="WJX3853" s="114"/>
      <c r="WJY3853" s="114"/>
      <c r="WJZ3853" s="114"/>
      <c r="WKA3853" s="116"/>
      <c r="WKB3853" s="114"/>
      <c r="WKC3853" s="115"/>
      <c r="WKD3853" s="115"/>
      <c r="WKE3853" s="115"/>
      <c r="WKF3853" s="113"/>
      <c r="WKG3853" s="114"/>
      <c r="WKH3853" s="114"/>
      <c r="WKI3853" s="113"/>
      <c r="WKJ3853" s="118"/>
      <c r="WKK3853" s="117"/>
      <c r="WKL3853" s="114"/>
      <c r="WKM3853" s="114"/>
      <c r="WKN3853" s="114"/>
      <c r="WKO3853" s="114"/>
      <c r="WKP3853" s="114"/>
      <c r="WKQ3853" s="114"/>
      <c r="WKR3853" s="114"/>
      <c r="WKS3853" s="114"/>
      <c r="WKT3853" s="114"/>
      <c r="WKU3853" s="114"/>
      <c r="WKV3853" s="116"/>
      <c r="WKW3853" s="114"/>
      <c r="WKX3853" s="115"/>
      <c r="WKY3853" s="115"/>
      <c r="WKZ3853" s="115"/>
      <c r="WLA3853" s="113"/>
      <c r="WLB3853" s="114"/>
      <c r="WLC3853" s="114"/>
      <c r="WLD3853" s="113"/>
      <c r="WLE3853" s="118"/>
      <c r="WLF3853" s="117"/>
      <c r="WLG3853" s="114"/>
      <c r="WLH3853" s="114"/>
      <c r="WLI3853" s="114"/>
      <c r="WLJ3853" s="114"/>
      <c r="WLK3853" s="114"/>
      <c r="WLL3853" s="114"/>
      <c r="WLM3853" s="114"/>
      <c r="WLN3853" s="114"/>
      <c r="WLO3853" s="114"/>
      <c r="WLP3853" s="114"/>
      <c r="WLQ3853" s="116"/>
      <c r="WLR3853" s="114"/>
      <c r="WLS3853" s="115"/>
      <c r="WLT3853" s="115"/>
      <c r="WLU3853" s="115"/>
      <c r="WLV3853" s="113"/>
      <c r="WLW3853" s="114"/>
      <c r="WLX3853" s="114"/>
      <c r="WLY3853" s="113"/>
      <c r="WLZ3853" s="118"/>
      <c r="WMA3853" s="117"/>
      <c r="WMB3853" s="114"/>
      <c r="WMC3853" s="114"/>
      <c r="WMD3853" s="114"/>
      <c r="WME3853" s="114"/>
      <c r="WMF3853" s="114"/>
      <c r="WMG3853" s="114"/>
      <c r="WMH3853" s="114"/>
      <c r="WMI3853" s="114"/>
      <c r="WMJ3853" s="114"/>
      <c r="WMK3853" s="114"/>
      <c r="WML3853" s="116"/>
      <c r="WMM3853" s="114"/>
      <c r="WMN3853" s="115"/>
      <c r="WMO3853" s="115"/>
      <c r="WMP3853" s="115"/>
      <c r="WMQ3853" s="113"/>
      <c r="WMR3853" s="114"/>
      <c r="WMS3853" s="114"/>
      <c r="WMT3853" s="113"/>
      <c r="WMU3853" s="118"/>
      <c r="WMV3853" s="117"/>
      <c r="WMW3853" s="114"/>
      <c r="WMX3853" s="114"/>
      <c r="WMY3853" s="114"/>
      <c r="WMZ3853" s="114"/>
      <c r="WNA3853" s="114"/>
      <c r="WNB3853" s="114"/>
      <c r="WNC3853" s="114"/>
      <c r="WND3853" s="114"/>
      <c r="WNE3853" s="114"/>
      <c r="WNF3853" s="114"/>
      <c r="WNG3853" s="116"/>
      <c r="WNH3853" s="114"/>
      <c r="WNI3853" s="115"/>
      <c r="WNJ3853" s="115"/>
      <c r="WNK3853" s="115"/>
      <c r="WNL3853" s="113"/>
      <c r="WNM3853" s="114"/>
      <c r="WNN3853" s="114"/>
      <c r="WNO3853" s="113"/>
      <c r="WNP3853" s="118"/>
      <c r="WNQ3853" s="117"/>
      <c r="WNR3853" s="114"/>
      <c r="WNS3853" s="114"/>
      <c r="WNT3853" s="114"/>
      <c r="WNU3853" s="114"/>
      <c r="WNV3853" s="114"/>
      <c r="WNW3853" s="114"/>
      <c r="WNX3853" s="114"/>
      <c r="WNY3853" s="114"/>
      <c r="WNZ3853" s="114"/>
      <c r="WOA3853" s="114"/>
      <c r="WOB3853" s="116"/>
      <c r="WOC3853" s="114"/>
      <c r="WOD3853" s="115"/>
      <c r="WOE3853" s="115"/>
      <c r="WOF3853" s="115"/>
      <c r="WOG3853" s="113"/>
      <c r="WOH3853" s="114"/>
      <c r="WOI3853" s="114"/>
      <c r="WOJ3853" s="113"/>
      <c r="WOK3853" s="118"/>
      <c r="WOL3853" s="117"/>
      <c r="WOM3853" s="114"/>
      <c r="WON3853" s="114"/>
      <c r="WOO3853" s="114"/>
      <c r="WOP3853" s="114"/>
      <c r="WOQ3853" s="114"/>
      <c r="WOR3853" s="114"/>
      <c r="WOS3853" s="114"/>
      <c r="WOT3853" s="114"/>
      <c r="WOU3853" s="114"/>
      <c r="WOV3853" s="114"/>
      <c r="WOW3853" s="116"/>
      <c r="WOX3853" s="114"/>
      <c r="WOY3853" s="115"/>
      <c r="WOZ3853" s="115"/>
      <c r="WPA3853" s="115"/>
      <c r="WPB3853" s="113"/>
      <c r="WPC3853" s="114"/>
      <c r="WPD3853" s="114"/>
      <c r="WPE3853" s="113"/>
      <c r="WPF3853" s="118"/>
      <c r="WPG3853" s="117"/>
      <c r="WPH3853" s="114"/>
      <c r="WPI3853" s="114"/>
      <c r="WPJ3853" s="114"/>
      <c r="WPK3853" s="114"/>
      <c r="WPL3853" s="114"/>
      <c r="WPM3853" s="114"/>
      <c r="WPN3853" s="114"/>
      <c r="WPO3853" s="114"/>
      <c r="WPP3853" s="114"/>
      <c r="WPQ3853" s="114"/>
      <c r="WPR3853" s="116"/>
      <c r="WPS3853" s="114"/>
      <c r="WPT3853" s="115"/>
      <c r="WPU3853" s="115"/>
      <c r="WPV3853" s="115"/>
      <c r="WPW3853" s="113"/>
      <c r="WPX3853" s="114"/>
      <c r="WPY3853" s="114"/>
      <c r="WPZ3853" s="113"/>
      <c r="WQA3853" s="118"/>
      <c r="WQB3853" s="117"/>
      <c r="WQC3853" s="114"/>
      <c r="WQD3853" s="114"/>
      <c r="WQE3853" s="114"/>
      <c r="WQF3853" s="114"/>
      <c r="WQG3853" s="114"/>
      <c r="WQH3853" s="114"/>
      <c r="WQI3853" s="114"/>
      <c r="WQJ3853" s="114"/>
      <c r="WQK3853" s="114"/>
      <c r="WQL3853" s="114"/>
      <c r="WQM3853" s="116"/>
      <c r="WQN3853" s="114"/>
      <c r="WQO3853" s="115"/>
      <c r="WQP3853" s="115"/>
      <c r="WQQ3853" s="115"/>
      <c r="WQR3853" s="113"/>
      <c r="WQS3853" s="114"/>
      <c r="WQT3853" s="114"/>
      <c r="WQU3853" s="113"/>
      <c r="WQV3853" s="118"/>
      <c r="WQW3853" s="117"/>
      <c r="WQX3853" s="114"/>
      <c r="WQY3853" s="114"/>
      <c r="WQZ3853" s="114"/>
      <c r="WRA3853" s="114"/>
      <c r="WRB3853" s="114"/>
      <c r="WRC3853" s="114"/>
      <c r="WRD3853" s="114"/>
      <c r="WRE3853" s="114"/>
      <c r="WRF3853" s="114"/>
      <c r="WRG3853" s="114"/>
      <c r="WRH3853" s="116"/>
      <c r="WRI3853" s="114"/>
      <c r="WRJ3853" s="115"/>
      <c r="WRK3853" s="115"/>
      <c r="WRL3853" s="115"/>
      <c r="WRM3853" s="113"/>
      <c r="WRN3853" s="114"/>
      <c r="WRO3853" s="114"/>
      <c r="WRP3853" s="113"/>
      <c r="WRQ3853" s="118"/>
      <c r="WRR3853" s="117"/>
      <c r="WRS3853" s="114"/>
      <c r="WRT3853" s="114"/>
      <c r="WRU3853" s="114"/>
      <c r="WRV3853" s="114"/>
      <c r="WRW3853" s="114"/>
      <c r="WRX3853" s="114"/>
      <c r="WRY3853" s="114"/>
      <c r="WRZ3853" s="114"/>
      <c r="WSA3853" s="114"/>
      <c r="WSB3853" s="114"/>
      <c r="WSC3853" s="116"/>
      <c r="WSD3853" s="114"/>
      <c r="WSE3853" s="115"/>
      <c r="WSF3853" s="115"/>
      <c r="WSG3853" s="115"/>
      <c r="WSH3853" s="113"/>
      <c r="WSI3853" s="114"/>
      <c r="WSJ3853" s="114"/>
      <c r="WSK3853" s="113"/>
      <c r="WSL3853" s="118"/>
      <c r="WSM3853" s="117"/>
      <c r="WSN3853" s="114"/>
      <c r="WSO3853" s="114"/>
      <c r="WSP3853" s="114"/>
      <c r="WSQ3853" s="114"/>
      <c r="WSR3853" s="114"/>
      <c r="WSS3853" s="114"/>
      <c r="WST3853" s="114"/>
      <c r="WSU3853" s="114"/>
      <c r="WSV3853" s="114"/>
      <c r="WSW3853" s="114"/>
      <c r="WSX3853" s="116"/>
      <c r="WSY3853" s="114"/>
      <c r="WSZ3853" s="115"/>
      <c r="WTA3853" s="115"/>
      <c r="WTB3853" s="115"/>
      <c r="WTC3853" s="113"/>
      <c r="WTD3853" s="114"/>
      <c r="WTE3853" s="114"/>
      <c r="WTF3853" s="113"/>
      <c r="WTG3853" s="118"/>
      <c r="WTH3853" s="117"/>
      <c r="WTI3853" s="114"/>
      <c r="WTJ3853" s="114"/>
      <c r="WTK3853" s="114"/>
      <c r="WTL3853" s="114"/>
      <c r="WTM3853" s="114"/>
      <c r="WTN3853" s="114"/>
      <c r="WTO3853" s="114"/>
      <c r="WTP3853" s="114"/>
      <c r="WTQ3853" s="114"/>
      <c r="WTR3853" s="114"/>
      <c r="WTS3853" s="116"/>
      <c r="WTT3853" s="114"/>
      <c r="WTU3853" s="115"/>
      <c r="WTV3853" s="115"/>
      <c r="WTW3853" s="115"/>
      <c r="WTX3853" s="113"/>
      <c r="WTY3853" s="114"/>
      <c r="WTZ3853" s="114"/>
      <c r="WUA3853" s="113"/>
      <c r="WUB3853" s="118"/>
      <c r="WUC3853" s="117"/>
      <c r="WUD3853" s="114"/>
      <c r="WUE3853" s="114"/>
      <c r="WUF3853" s="114"/>
      <c r="WUG3853" s="114"/>
      <c r="WUH3853" s="114"/>
      <c r="WUI3853" s="114"/>
      <c r="WUJ3853" s="114"/>
      <c r="WUK3853" s="114"/>
      <c r="WUL3853" s="114"/>
      <c r="WUM3853" s="114"/>
      <c r="WUN3853" s="116"/>
      <c r="WUO3853" s="114"/>
      <c r="WUP3853" s="115"/>
      <c r="WUQ3853" s="115"/>
      <c r="WUR3853" s="115"/>
      <c r="WUS3853" s="113"/>
      <c r="WUT3853" s="114"/>
      <c r="WUU3853" s="114"/>
      <c r="WUV3853" s="113"/>
      <c r="WUW3853" s="118"/>
      <c r="WUX3853" s="117"/>
      <c r="WUY3853" s="114"/>
      <c r="WUZ3853" s="114"/>
      <c r="WVA3853" s="114"/>
      <c r="WVB3853" s="114"/>
      <c r="WVC3853" s="114"/>
      <c r="WVD3853" s="114"/>
      <c r="WVE3853" s="114"/>
      <c r="WVF3853" s="114"/>
      <c r="WVG3853" s="114"/>
      <c r="WVH3853" s="114"/>
      <c r="WVI3853" s="116"/>
      <c r="WVJ3853" s="114"/>
      <c r="WVK3853" s="115"/>
      <c r="WVL3853" s="115"/>
      <c r="WVM3853" s="115"/>
      <c r="WVN3853" s="113"/>
      <c r="WVO3853" s="114"/>
      <c r="WVP3853" s="114"/>
      <c r="WVQ3853" s="113"/>
      <c r="WVR3853" s="118"/>
      <c r="WVS3853" s="117"/>
      <c r="WVT3853" s="114"/>
      <c r="WVU3853" s="114"/>
      <c r="WVV3853" s="114"/>
      <c r="WVW3853" s="114"/>
      <c r="WVX3853" s="114"/>
      <c r="WVY3853" s="114"/>
      <c r="WVZ3853" s="114"/>
      <c r="WWA3853" s="114"/>
      <c r="WWB3853" s="114"/>
      <c r="WWC3853" s="114"/>
      <c r="WWD3853" s="116"/>
      <c r="WWE3853" s="114"/>
      <c r="WWF3853" s="115"/>
      <c r="WWG3853" s="115"/>
      <c r="WWH3853" s="115"/>
      <c r="WWI3853" s="113"/>
      <c r="WWJ3853" s="114"/>
      <c r="WWK3853" s="114"/>
      <c r="WWL3853" s="113"/>
      <c r="WWM3853" s="118"/>
      <c r="WWN3853" s="117"/>
      <c r="WWO3853" s="114"/>
      <c r="WWP3853" s="114"/>
      <c r="WWQ3853" s="114"/>
      <c r="WWR3853" s="114"/>
      <c r="WWS3853" s="114"/>
      <c r="WWT3853" s="114"/>
      <c r="WWU3853" s="114"/>
      <c r="WWV3853" s="114"/>
      <c r="WWW3853" s="114"/>
      <c r="WWX3853" s="114"/>
      <c r="WWY3853" s="116"/>
      <c r="WWZ3853" s="114"/>
      <c r="WXA3853" s="115"/>
      <c r="WXB3853" s="115"/>
      <c r="WXC3853" s="115"/>
      <c r="WXD3853" s="113"/>
      <c r="WXE3853" s="114"/>
      <c r="WXF3853" s="114"/>
      <c r="WXG3853" s="113"/>
      <c r="WXH3853" s="118"/>
      <c r="WXI3853" s="117"/>
      <c r="WXJ3853" s="114"/>
      <c r="WXK3853" s="114"/>
      <c r="WXL3853" s="114"/>
      <c r="WXM3853" s="114"/>
      <c r="WXN3853" s="114"/>
      <c r="WXO3853" s="114"/>
      <c r="WXP3853" s="114"/>
      <c r="WXQ3853" s="114"/>
      <c r="WXR3853" s="114"/>
      <c r="WXS3853" s="114"/>
      <c r="WXT3853" s="116"/>
      <c r="WXU3853" s="114"/>
      <c r="WXV3853" s="115"/>
      <c r="WXW3853" s="115"/>
      <c r="WXX3853" s="115"/>
      <c r="WXY3853" s="113"/>
      <c r="WXZ3853" s="114"/>
      <c r="WYA3853" s="114"/>
      <c r="WYB3853" s="113"/>
    </row>
    <row r="3854" spans="2:16200" s="4" customFormat="1" ht="15.75" customHeight="1" x14ac:dyDescent="0.2">
      <c r="B3854" s="97" t="s">
        <v>45</v>
      </c>
      <c r="C3854" s="95" t="s">
        <v>48</v>
      </c>
      <c r="D3854" s="95"/>
      <c r="E3854" s="97"/>
      <c r="F3854" s="111"/>
      <c r="G3854" s="99"/>
      <c r="H3854" s="45"/>
      <c r="I3854" s="45"/>
      <c r="J3854" s="45"/>
      <c r="K3854" s="45"/>
      <c r="L3854" s="90"/>
      <c r="M3854" s="47">
        <f>SUM(K3854:L3854)</f>
        <v>0</v>
      </c>
      <c r="N3854" s="83">
        <f>IF(V3854&lt;&gt;"VTC VHm",_xlfn.XLOOKUP(Z3854,$AC$4015:$AC$4035,$AD$4015:$AD$4035,0)*M3854,_xlfn.XLOOKUP(Z3854,$AC$4015:$AC$4035,$AD$4015:$AD$4035,0)*L3854)</f>
        <v>0</v>
      </c>
      <c r="O3854" s="83">
        <f>IF(V3854&lt;&gt;"VTC VHm",_xlfn.XLOOKUP(Z3854,$AC$4015:$AC$4035,$AE$4015:$AE$4035,0)*M3854,_xlfn.XLOOKUP(Z3854,$AC$4015:$AC$4035,$AE$4015:$AE$4035,0)*L3854)</f>
        <v>0</v>
      </c>
      <c r="P3854" s="83">
        <f>SUM(N3854:O3854)</f>
        <v>0</v>
      </c>
      <c r="Q3854" s="47">
        <f>M3854*G3854</f>
        <v>0</v>
      </c>
      <c r="R3854" s="47">
        <f>G3854*P3854</f>
        <v>0</v>
      </c>
      <c r="S3854" s="83">
        <f>SUM(Q3854:R3854)</f>
        <v>0</v>
      </c>
      <c r="T3854" s="45"/>
      <c r="U3854" s="45"/>
      <c r="V3854" s="67"/>
      <c r="W3854" s="45"/>
      <c r="X3854" s="44" t="s">
        <v>33</v>
      </c>
      <c r="Y3854" s="44"/>
      <c r="Z3854" s="44"/>
      <c r="AA3854" s="44"/>
      <c r="AB3854" s="2">
        <f>G3854-F3854</f>
        <v>0</v>
      </c>
      <c r="AC3854" s="33"/>
      <c r="AD3854" s="4">
        <f>+M3854</f>
        <v>0</v>
      </c>
      <c r="AE3854" s="4">
        <f>+AD3854*14%</f>
        <v>0</v>
      </c>
      <c r="AQ3854" s="8"/>
      <c r="AU3854" s="8">
        <f>+K3854</f>
        <v>0</v>
      </c>
      <c r="AV3854" s="8">
        <f>+L3854</f>
        <v>0</v>
      </c>
      <c r="AW3854" s="2">
        <f>+M3854</f>
        <v>0</v>
      </c>
      <c r="AX3854" s="8">
        <f>F3854*AW3854</f>
        <v>0</v>
      </c>
      <c r="AY3854" s="8">
        <f>IF(AQ3854="CT",7%,5%)*AX3854</f>
        <v>0</v>
      </c>
      <c r="AZ3854" s="8">
        <f>AX3854*2%</f>
        <v>0</v>
      </c>
      <c r="BA3854" s="8">
        <f>IF(BB3854&gt;0,0,AX3854*5%)</f>
        <v>0</v>
      </c>
      <c r="BB3854" s="8">
        <f>(AX3854-BG3854)*35%</f>
        <v>0</v>
      </c>
      <c r="BC3854" s="8">
        <f>+AX3854+AY3854+AZ3854+BA3854+BB3854</f>
        <v>0</v>
      </c>
      <c r="BD3854" s="8">
        <f>AX3854-AT3854</f>
        <v>0</v>
      </c>
      <c r="BE3854" s="2"/>
      <c r="BH3854" s="2"/>
    </row>
    <row r="3855" spans="2:16200" s="100" customFormat="1" ht="31.5" customHeight="1" x14ac:dyDescent="0.2">
      <c r="B3855" s="103">
        <v>4</v>
      </c>
      <c r="C3855" s="110" t="s">
        <v>47</v>
      </c>
      <c r="D3855" s="109" t="s">
        <v>37</v>
      </c>
      <c r="E3855" s="103" t="s">
        <v>36</v>
      </c>
      <c r="F3855" s="108">
        <v>0</v>
      </c>
      <c r="G3855" s="107">
        <f>+'[2]KL TBVS'!AG19</f>
        <v>16</v>
      </c>
      <c r="H3855" s="103"/>
      <c r="I3855" s="103"/>
      <c r="J3855" s="103"/>
      <c r="K3855" s="106">
        <f>$K$3829</f>
        <v>409500</v>
      </c>
      <c r="L3855" s="84">
        <f>$L$3829</f>
        <v>29822</v>
      </c>
      <c r="M3855" s="84">
        <f>SUM(K3855:L3855)</f>
        <v>439322</v>
      </c>
      <c r="N3855" s="83">
        <f>IF(V3855&lt;&gt;"VTC VHm",_xlfn.XLOOKUP(Z3855,$AC$4015:$AC$4035,$AD$4015:$AD$4035,0)*M3855,_xlfn.XLOOKUP(Z3855,$AC$4015:$AC$4035,$AD$4015:$AD$4035,0)*L3855)</f>
        <v>10437.699999999999</v>
      </c>
      <c r="O3855" s="83">
        <f>IF(V3855&lt;&gt;"VTC VHm",_xlfn.XLOOKUP(Z3855,$AC$4015:$AC$4035,$AE$4015:$AE$4035,0)*M3855,_xlfn.XLOOKUP(Z3855,$AC$4015:$AC$4035,$AE$4015:$AE$4035,0)*L3855)</f>
        <v>0</v>
      </c>
      <c r="P3855" s="105">
        <f>SUM(N3855:O3855)</f>
        <v>10437.699999999999</v>
      </c>
      <c r="Q3855" s="84">
        <f>M3855*G3855</f>
        <v>7029152</v>
      </c>
      <c r="R3855" s="84">
        <f>G3855*P3855</f>
        <v>167003.19999999998</v>
      </c>
      <c r="S3855" s="105">
        <f>SUM(Q3855:R3855)</f>
        <v>7196155.2000000002</v>
      </c>
      <c r="T3855" s="104" t="s">
        <v>24</v>
      </c>
      <c r="U3855" s="103" t="s">
        <v>35</v>
      </c>
      <c r="V3855" s="82" t="s">
        <v>34</v>
      </c>
      <c r="W3855" s="103"/>
      <c r="X3855" s="81" t="s">
        <v>33</v>
      </c>
      <c r="Y3855" s="81" t="s">
        <v>32</v>
      </c>
      <c r="Z3855" s="81" t="s">
        <v>13</v>
      </c>
      <c r="AA3855" s="81"/>
      <c r="AB3855" s="102">
        <f>G3855-F3855</f>
        <v>16</v>
      </c>
      <c r="AC3855" s="101" t="s">
        <v>46</v>
      </c>
      <c r="AD3855" s="100">
        <f>+M3855</f>
        <v>439322</v>
      </c>
      <c r="AE3855" s="100">
        <f>+AD3855*14%</f>
        <v>61505.080000000009</v>
      </c>
      <c r="AQ3855" s="8"/>
      <c r="AU3855" s="8">
        <f>+K3855</f>
        <v>409500</v>
      </c>
      <c r="AV3855" s="8">
        <f>+L3855</f>
        <v>29822</v>
      </c>
      <c r="AW3855" s="2">
        <f>+M3855</f>
        <v>439322</v>
      </c>
      <c r="AX3855" s="8">
        <f>F3855*AW3855</f>
        <v>0</v>
      </c>
      <c r="AY3855" s="8">
        <f>IF(AQ3855="CT",7%,5%)*AX3855</f>
        <v>0</v>
      </c>
      <c r="AZ3855" s="8">
        <f>AX3855*2%</f>
        <v>0</v>
      </c>
      <c r="BA3855" s="8">
        <f>IF(BB3855&gt;0,0,AX3855*5%)</f>
        <v>0</v>
      </c>
      <c r="BB3855" s="8">
        <f>(AX3855-BG3855)*35%</f>
        <v>0</v>
      </c>
      <c r="BC3855" s="8">
        <f>+AX3855+AY3855+AZ3855+BA3855+BB3855</f>
        <v>0</v>
      </c>
      <c r="BD3855" s="8">
        <f>AX3855-AT3855</f>
        <v>0</v>
      </c>
      <c r="BE3855" s="2"/>
      <c r="BH3855" s="2"/>
    </row>
    <row r="3856" spans="2:16200" s="92" customFormat="1" ht="15.75" customHeight="1" x14ac:dyDescent="0.2">
      <c r="B3856" s="97" t="s">
        <v>45</v>
      </c>
      <c r="C3856" s="95" t="s">
        <v>44</v>
      </c>
      <c r="D3856" s="86"/>
      <c r="E3856" s="45"/>
      <c r="F3856" s="51"/>
      <c r="G3856" s="99"/>
      <c r="H3856" s="95"/>
      <c r="I3856" s="95"/>
      <c r="J3856" s="95"/>
      <c r="K3856" s="97"/>
      <c r="L3856" s="98"/>
      <c r="M3856" s="47">
        <f>SUM(K3856:L3856)</f>
        <v>0</v>
      </c>
      <c r="N3856" s="83">
        <f>IF(V3856&lt;&gt;"VTC VHm",_xlfn.XLOOKUP(Z3856,$AC$4015:$AC$4035,$AD$4015:$AD$4035,0)*M3856,_xlfn.XLOOKUP(Z3856,$AC$4015:$AC$4035,$AD$4015:$AD$4035,0)*L3856)</f>
        <v>0</v>
      </c>
      <c r="O3856" s="83">
        <f>IF(V3856&lt;&gt;"VTC VHm",_xlfn.XLOOKUP(Z3856,$AC$4015:$AC$4035,$AE$4015:$AE$4035,0)*M3856,_xlfn.XLOOKUP(Z3856,$AC$4015:$AC$4035,$AE$4015:$AE$4035,0)*L3856)</f>
        <v>0</v>
      </c>
      <c r="P3856" s="83">
        <f>SUM(N3856:O3856)</f>
        <v>0</v>
      </c>
      <c r="Q3856" s="47">
        <f>M3856*G3856</f>
        <v>0</v>
      </c>
      <c r="R3856" s="47">
        <f>G3856*P3856</f>
        <v>0</v>
      </c>
      <c r="S3856" s="83">
        <f>SUM(Q3856:R3856)</f>
        <v>0</v>
      </c>
      <c r="T3856" s="97"/>
      <c r="U3856" s="95"/>
      <c r="V3856" s="82" t="s">
        <v>34</v>
      </c>
      <c r="W3856" s="95"/>
      <c r="X3856" s="44" t="s">
        <v>33</v>
      </c>
      <c r="Y3856" s="44" t="s">
        <v>32</v>
      </c>
      <c r="Z3856" s="81" t="s">
        <v>13</v>
      </c>
      <c r="AA3856" s="44"/>
      <c r="AB3856" s="2">
        <f>G3856-F3856</f>
        <v>0</v>
      </c>
      <c r="AC3856" s="80" t="s">
        <v>31</v>
      </c>
      <c r="AD3856" s="92">
        <f>+M3856</f>
        <v>0</v>
      </c>
      <c r="AE3856" s="92">
        <f>+AD3856*14%</f>
        <v>0</v>
      </c>
      <c r="AQ3856" s="8"/>
      <c r="AU3856" s="8">
        <f>+K3856</f>
        <v>0</v>
      </c>
      <c r="AV3856" s="8">
        <f>+L3856</f>
        <v>0</v>
      </c>
      <c r="AW3856" s="2">
        <f>+M3856</f>
        <v>0</v>
      </c>
      <c r="AX3856" s="8">
        <f>F3856*AW3856</f>
        <v>0</v>
      </c>
      <c r="AY3856" s="8">
        <f>IF(AQ3856="CT",7%,5%)*AX3856</f>
        <v>0</v>
      </c>
      <c r="AZ3856" s="8">
        <f>AX3856*2%</f>
        <v>0</v>
      </c>
      <c r="BA3856" s="8">
        <f>IF(BB3856&gt;0,0,AX3856*5%)</f>
        <v>0</v>
      </c>
      <c r="BB3856" s="8">
        <f>(AX3856-BG3856)*35%</f>
        <v>0</v>
      </c>
      <c r="BC3856" s="8">
        <f>+AX3856+AY3856+AZ3856+BA3856+BB3856</f>
        <v>0</v>
      </c>
      <c r="BD3856" s="8">
        <f>AX3856-AT3856</f>
        <v>0</v>
      </c>
      <c r="BE3856" s="2"/>
      <c r="BH3856" s="2"/>
    </row>
    <row r="3857" spans="2:16200" s="4" customFormat="1" ht="31.5" customHeight="1" x14ac:dyDescent="0.2">
      <c r="B3857" s="45">
        <v>4</v>
      </c>
      <c r="C3857" s="87" t="s">
        <v>43</v>
      </c>
      <c r="D3857" s="86" t="s">
        <v>37</v>
      </c>
      <c r="E3857" s="45" t="s">
        <v>36</v>
      </c>
      <c r="F3857" s="51">
        <v>0</v>
      </c>
      <c r="G3857" s="50">
        <f>+'[2]KL TBVS'!AG21</f>
        <v>1</v>
      </c>
      <c r="H3857" s="45"/>
      <c r="I3857" s="45"/>
      <c r="J3857" s="45"/>
      <c r="K3857" s="89">
        <f>$K$3831</f>
        <v>1634850</v>
      </c>
      <c r="L3857" s="90">
        <f>$L$3831</f>
        <v>1852020</v>
      </c>
      <c r="M3857" s="47">
        <f>SUM(K3857:L3857)</f>
        <v>3486870</v>
      </c>
      <c r="N3857" s="83">
        <f>IF(V3857&lt;&gt;"VTC VHm",_xlfn.XLOOKUP(Z3857,$AC$4015:$AC$4035,$AD$4015:$AD$4035,0)*M3857,_xlfn.XLOOKUP(Z3857,$AC$4015:$AC$4035,$AD$4015:$AD$4035,0)*L3857)</f>
        <v>648207</v>
      </c>
      <c r="O3857" s="83">
        <f>IF(V3857&lt;&gt;"VTC VHm",_xlfn.XLOOKUP(Z3857,$AC$4015:$AC$4035,$AE$4015:$AE$4035,0)*M3857,_xlfn.XLOOKUP(Z3857,$AC$4015:$AC$4035,$AE$4015:$AE$4035,0)*L3857)</f>
        <v>0</v>
      </c>
      <c r="P3857" s="83">
        <f>SUM(N3857:O3857)</f>
        <v>648207</v>
      </c>
      <c r="Q3857" s="47">
        <f>M3857*G3857</f>
        <v>3486870</v>
      </c>
      <c r="R3857" s="47">
        <f>G3857*P3857</f>
        <v>648207</v>
      </c>
      <c r="S3857" s="83">
        <f>SUM(Q3857:R3857)</f>
        <v>4135077</v>
      </c>
      <c r="T3857" s="88" t="s">
        <v>24</v>
      </c>
      <c r="U3857" s="45" t="s">
        <v>35</v>
      </c>
      <c r="V3857" s="82" t="s">
        <v>34</v>
      </c>
      <c r="W3857" s="45"/>
      <c r="X3857" s="44" t="s">
        <v>33</v>
      </c>
      <c r="Y3857" s="44" t="s">
        <v>32</v>
      </c>
      <c r="Z3857" s="81" t="s">
        <v>13</v>
      </c>
      <c r="AA3857" s="44"/>
      <c r="AB3857" s="2">
        <f>G3857-F3857</f>
        <v>1</v>
      </c>
      <c r="AC3857" s="80" t="s">
        <v>31</v>
      </c>
      <c r="AD3857" s="4">
        <f>+M3857</f>
        <v>3486870</v>
      </c>
      <c r="AE3857" s="4">
        <f>+AD3857*14%</f>
        <v>488161.80000000005</v>
      </c>
      <c r="AQ3857" s="8"/>
      <c r="AU3857" s="8">
        <f>+K3857</f>
        <v>1634850</v>
      </c>
      <c r="AV3857" s="8">
        <f>+L3857</f>
        <v>1852020</v>
      </c>
      <c r="AW3857" s="2">
        <f>+M3857</f>
        <v>3486870</v>
      </c>
      <c r="AX3857" s="8">
        <f>F3857*AW3857</f>
        <v>0</v>
      </c>
      <c r="AY3857" s="8">
        <f>IF(AQ3857="CT",7%,5%)*AX3857</f>
        <v>0</v>
      </c>
      <c r="AZ3857" s="8">
        <f>AX3857*2%</f>
        <v>0</v>
      </c>
      <c r="BA3857" s="8">
        <f>IF(BB3857&gt;0,0,AX3857*5%)</f>
        <v>0</v>
      </c>
      <c r="BB3857" s="8">
        <f>(AX3857-BG3857)*35%</f>
        <v>0</v>
      </c>
      <c r="BC3857" s="8">
        <f>+AX3857+AY3857+AZ3857+BA3857+BB3857</f>
        <v>0</v>
      </c>
      <c r="BD3857" s="8">
        <f>AX3857-AT3857</f>
        <v>0</v>
      </c>
      <c r="BE3857" s="2"/>
      <c r="BH3857" s="2"/>
    </row>
    <row r="3858" spans="2:16200" s="4" customFormat="1" ht="31.5" customHeight="1" x14ac:dyDescent="0.2">
      <c r="B3858" s="45">
        <v>4</v>
      </c>
      <c r="C3858" s="87" t="s">
        <v>42</v>
      </c>
      <c r="D3858" s="86" t="s">
        <v>37</v>
      </c>
      <c r="E3858" s="45" t="s">
        <v>36</v>
      </c>
      <c r="F3858" s="51">
        <v>0</v>
      </c>
      <c r="G3858" s="50">
        <f>+'[2]KL TBVS'!AG22</f>
        <v>1</v>
      </c>
      <c r="H3858" s="45"/>
      <c r="I3858" s="45"/>
      <c r="J3858" s="45"/>
      <c r="K3858" s="91">
        <f>$K$3832</f>
        <v>1614900</v>
      </c>
      <c r="L3858" s="90">
        <f>$L$3071</f>
        <v>25693</v>
      </c>
      <c r="M3858" s="47">
        <f>SUM(K3858:L3858)</f>
        <v>1640593</v>
      </c>
      <c r="N3858" s="83">
        <f>IF(V3858&lt;&gt;"VTC VHm",_xlfn.XLOOKUP(Z3858,$AC$4015:$AC$4035,$AD$4015:$AD$4035,0)*M3858,_xlfn.XLOOKUP(Z3858,$AC$4015:$AC$4035,$AD$4015:$AD$4035,0)*L3858)</f>
        <v>8992.5499999999993</v>
      </c>
      <c r="O3858" s="83">
        <f>IF(V3858&lt;&gt;"VTC VHm",_xlfn.XLOOKUP(Z3858,$AC$4015:$AC$4035,$AE$4015:$AE$4035,0)*M3858,_xlfn.XLOOKUP(Z3858,$AC$4015:$AC$4035,$AE$4015:$AE$4035,0)*L3858)</f>
        <v>0</v>
      </c>
      <c r="P3858" s="83">
        <f>SUM(N3858:O3858)</f>
        <v>8992.5499999999993</v>
      </c>
      <c r="Q3858" s="47">
        <f>M3858*G3858</f>
        <v>1640593</v>
      </c>
      <c r="R3858" s="47">
        <f>G3858*P3858</f>
        <v>8992.5499999999993</v>
      </c>
      <c r="S3858" s="83">
        <f>SUM(Q3858:R3858)</f>
        <v>1649585.55</v>
      </c>
      <c r="T3858" s="88" t="s">
        <v>24</v>
      </c>
      <c r="U3858" s="45" t="s">
        <v>35</v>
      </c>
      <c r="V3858" s="82" t="s">
        <v>34</v>
      </c>
      <c r="W3858" s="45"/>
      <c r="X3858" s="44" t="s">
        <v>33</v>
      </c>
      <c r="Y3858" s="44" t="s">
        <v>32</v>
      </c>
      <c r="Z3858" s="81" t="s">
        <v>13</v>
      </c>
      <c r="AA3858" s="44"/>
      <c r="AB3858" s="2">
        <f>G3858-F3858</f>
        <v>1</v>
      </c>
      <c r="AC3858" s="80" t="s">
        <v>31</v>
      </c>
      <c r="AD3858" s="4">
        <f>+M3858</f>
        <v>1640593</v>
      </c>
      <c r="AE3858" s="4">
        <f>+AD3858*14%</f>
        <v>229683.02000000002</v>
      </c>
      <c r="AQ3858" s="8"/>
      <c r="AU3858" s="8">
        <f>+K3858</f>
        <v>1614900</v>
      </c>
      <c r="AV3858" s="8">
        <f>+L3858</f>
        <v>25693</v>
      </c>
      <c r="AW3858" s="2">
        <f>+M3858</f>
        <v>1640593</v>
      </c>
      <c r="AX3858" s="8">
        <f>F3858*AW3858</f>
        <v>0</v>
      </c>
      <c r="AY3858" s="8">
        <f>IF(AQ3858="CT",7%,5%)*AX3858</f>
        <v>0</v>
      </c>
      <c r="AZ3858" s="8">
        <f>AX3858*2%</f>
        <v>0</v>
      </c>
      <c r="BA3858" s="8">
        <f>IF(BB3858&gt;0,0,AX3858*5%)</f>
        <v>0</v>
      </c>
      <c r="BB3858" s="8">
        <f>(AX3858-BG3858)*35%</f>
        <v>0</v>
      </c>
      <c r="BC3858" s="8">
        <f>+AX3858+AY3858+AZ3858+BA3858+BB3858</f>
        <v>0</v>
      </c>
      <c r="BD3858" s="8">
        <f>AX3858-AT3858</f>
        <v>0</v>
      </c>
      <c r="BE3858" s="2"/>
      <c r="BH3858" s="2"/>
    </row>
    <row r="3859" spans="2:16200" s="4" customFormat="1" ht="31.5" customHeight="1" x14ac:dyDescent="0.2">
      <c r="B3859" s="45">
        <v>4</v>
      </c>
      <c r="C3859" s="87" t="s">
        <v>41</v>
      </c>
      <c r="D3859" s="86" t="s">
        <v>37</v>
      </c>
      <c r="E3859" s="45" t="s">
        <v>36</v>
      </c>
      <c r="F3859" s="51">
        <v>0</v>
      </c>
      <c r="G3859" s="50">
        <f>+'[2]KL TBVS'!AG23</f>
        <v>1</v>
      </c>
      <c r="H3859" s="45"/>
      <c r="I3859" s="45"/>
      <c r="J3859" s="45"/>
      <c r="K3859" s="89">
        <f>$K$3833</f>
        <v>577500</v>
      </c>
      <c r="L3859" s="84"/>
      <c r="M3859" s="47">
        <f>SUM(K3859:L3859)</f>
        <v>577500</v>
      </c>
      <c r="N3859" s="83">
        <f>IF(V3859&lt;&gt;"VTC VHm",_xlfn.XLOOKUP(Z3859,$AC$4015:$AC$4035,$AD$4015:$AD$4035,0)*M3859,_xlfn.XLOOKUP(Z3859,$AC$4015:$AC$4035,$AD$4015:$AD$4035,0)*L3859)</f>
        <v>0</v>
      </c>
      <c r="O3859" s="83">
        <f>IF(V3859&lt;&gt;"VTC VHm",_xlfn.XLOOKUP(Z3859,$AC$4015:$AC$4035,$AE$4015:$AE$4035,0)*M3859,_xlfn.XLOOKUP(Z3859,$AC$4015:$AC$4035,$AE$4015:$AE$4035,0)*L3859)</f>
        <v>0</v>
      </c>
      <c r="P3859" s="83">
        <f>SUM(N3859:O3859)</f>
        <v>0</v>
      </c>
      <c r="Q3859" s="47">
        <f>M3859*G3859</f>
        <v>577500</v>
      </c>
      <c r="R3859" s="47">
        <f>G3859*P3859</f>
        <v>0</v>
      </c>
      <c r="S3859" s="83">
        <f>SUM(Q3859:R3859)</f>
        <v>577500</v>
      </c>
      <c r="T3859" s="88" t="s">
        <v>24</v>
      </c>
      <c r="U3859" s="45" t="s">
        <v>35</v>
      </c>
      <c r="V3859" s="82" t="s">
        <v>34</v>
      </c>
      <c r="W3859" s="45"/>
      <c r="X3859" s="44" t="s">
        <v>33</v>
      </c>
      <c r="Y3859" s="44" t="s">
        <v>32</v>
      </c>
      <c r="Z3859" s="81" t="s">
        <v>13</v>
      </c>
      <c r="AA3859" s="44"/>
      <c r="AB3859" s="2">
        <f>G3859-F3859</f>
        <v>1</v>
      </c>
      <c r="AC3859" s="80" t="s">
        <v>31</v>
      </c>
      <c r="AD3859" s="4">
        <f>+M3859</f>
        <v>577500</v>
      </c>
      <c r="AE3859" s="4">
        <f>+AD3859*14%</f>
        <v>80850.000000000015</v>
      </c>
      <c r="AQ3859" s="8"/>
      <c r="AU3859" s="8">
        <f>+K3859</f>
        <v>577500</v>
      </c>
      <c r="AV3859" s="8">
        <f>+L3859</f>
        <v>0</v>
      </c>
      <c r="AW3859" s="2">
        <f>+M3859</f>
        <v>577500</v>
      </c>
      <c r="AX3859" s="8">
        <f>F3859*AW3859</f>
        <v>0</v>
      </c>
      <c r="AY3859" s="8">
        <f>IF(AQ3859="CT",7%,5%)*AX3859</f>
        <v>0</v>
      </c>
      <c r="AZ3859" s="8">
        <f>AX3859*2%</f>
        <v>0</v>
      </c>
      <c r="BA3859" s="8">
        <f>IF(BB3859&gt;0,0,AX3859*5%)</f>
        <v>0</v>
      </c>
      <c r="BB3859" s="8">
        <f>(AX3859-BG3859)*35%</f>
        <v>0</v>
      </c>
      <c r="BC3859" s="8">
        <f>+AX3859+AY3859+AZ3859+BA3859+BB3859</f>
        <v>0</v>
      </c>
      <c r="BD3859" s="8">
        <f>AX3859-AT3859</f>
        <v>0</v>
      </c>
      <c r="BE3859" s="2"/>
      <c r="BH3859" s="2"/>
    </row>
    <row r="3860" spans="2:16200" s="4" customFormat="1" ht="31.5" customHeight="1" x14ac:dyDescent="0.2">
      <c r="B3860" s="45">
        <v>4</v>
      </c>
      <c r="C3860" s="87" t="s">
        <v>40</v>
      </c>
      <c r="D3860" s="86" t="s">
        <v>37</v>
      </c>
      <c r="E3860" s="45" t="s">
        <v>36</v>
      </c>
      <c r="F3860" s="51">
        <v>0</v>
      </c>
      <c r="G3860" s="50">
        <f>+'[2]KL TBVS'!AG24</f>
        <v>1</v>
      </c>
      <c r="H3860" s="45"/>
      <c r="I3860" s="45"/>
      <c r="J3860" s="45"/>
      <c r="K3860" s="89">
        <f>$K$3834</f>
        <v>5087536.6500000004</v>
      </c>
      <c r="L3860" s="84">
        <f>$L$601</f>
        <v>419999.99999999994</v>
      </c>
      <c r="M3860" s="47">
        <f>SUM(K3860:L3860)</f>
        <v>5507536.6500000004</v>
      </c>
      <c r="N3860" s="83">
        <f>IF(V3860&lt;&gt;"VTC VHm",_xlfn.XLOOKUP(Z3860,$AC$4015:$AC$4035,$AD$4015:$AD$4035,0)*M3860,_xlfn.XLOOKUP(Z3860,$AC$4015:$AC$4035,$AD$4015:$AD$4035,0)*L3860)</f>
        <v>146999.99999999997</v>
      </c>
      <c r="O3860" s="83">
        <f>IF(V3860&lt;&gt;"VTC VHm",_xlfn.XLOOKUP(Z3860,$AC$4015:$AC$4035,$AE$4015:$AE$4035,0)*M3860,_xlfn.XLOOKUP(Z3860,$AC$4015:$AC$4035,$AE$4015:$AE$4035,0)*L3860)</f>
        <v>0</v>
      </c>
      <c r="P3860" s="83">
        <f>SUM(N3860:O3860)</f>
        <v>146999.99999999997</v>
      </c>
      <c r="Q3860" s="47">
        <f>M3860*G3860</f>
        <v>5507536.6500000004</v>
      </c>
      <c r="R3860" s="47">
        <f>G3860*P3860</f>
        <v>146999.99999999997</v>
      </c>
      <c r="S3860" s="83">
        <f>SUM(Q3860:R3860)</f>
        <v>5654536.6500000004</v>
      </c>
      <c r="T3860" s="88" t="s">
        <v>24</v>
      </c>
      <c r="U3860" s="45" t="s">
        <v>35</v>
      </c>
      <c r="V3860" s="82" t="s">
        <v>34</v>
      </c>
      <c r="W3860" s="45"/>
      <c r="X3860" s="44" t="s">
        <v>33</v>
      </c>
      <c r="Y3860" s="44" t="s">
        <v>32</v>
      </c>
      <c r="Z3860" s="81" t="s">
        <v>13</v>
      </c>
      <c r="AA3860" s="44"/>
      <c r="AB3860" s="2">
        <f>G3860-F3860</f>
        <v>1</v>
      </c>
      <c r="AC3860" s="80" t="s">
        <v>31</v>
      </c>
      <c r="AD3860" s="4">
        <f>+M3860</f>
        <v>5507536.6500000004</v>
      </c>
      <c r="AE3860" s="4">
        <f>+AD3860*14%</f>
        <v>771055.13100000017</v>
      </c>
      <c r="AQ3860" s="8"/>
      <c r="AU3860" s="8">
        <f>+K3860</f>
        <v>5087536.6500000004</v>
      </c>
      <c r="AV3860" s="8">
        <f>+L3860</f>
        <v>419999.99999999994</v>
      </c>
      <c r="AW3860" s="2">
        <f>+M3860</f>
        <v>5507536.6500000004</v>
      </c>
      <c r="AX3860" s="8">
        <f>F3860*AW3860</f>
        <v>0</v>
      </c>
      <c r="AY3860" s="8">
        <f>IF(AQ3860="CT",7%,5%)*AX3860</f>
        <v>0</v>
      </c>
      <c r="AZ3860" s="8">
        <f>AX3860*2%</f>
        <v>0</v>
      </c>
      <c r="BA3860" s="8">
        <f>IF(BB3860&gt;0,0,AX3860*5%)</f>
        <v>0</v>
      </c>
      <c r="BB3860" s="8">
        <f>(AX3860-BG3860)*35%</f>
        <v>0</v>
      </c>
      <c r="BC3860" s="8">
        <f>+AX3860+AY3860+AZ3860+BA3860+BB3860</f>
        <v>0</v>
      </c>
      <c r="BD3860" s="8">
        <f>AX3860-AT3860</f>
        <v>0</v>
      </c>
      <c r="BE3860" s="2"/>
      <c r="BH3860" s="2"/>
    </row>
    <row r="3861" spans="2:16200" s="4" customFormat="1" ht="31.5" customHeight="1" x14ac:dyDescent="0.2">
      <c r="B3861" s="45">
        <v>4</v>
      </c>
      <c r="C3861" s="87" t="s">
        <v>39</v>
      </c>
      <c r="D3861" s="86" t="s">
        <v>37</v>
      </c>
      <c r="E3861" s="45" t="s">
        <v>36</v>
      </c>
      <c r="F3861" s="51">
        <v>0</v>
      </c>
      <c r="G3861" s="50">
        <f>+'[2]KL TBVS'!AG25</f>
        <v>1</v>
      </c>
      <c r="H3861" s="45"/>
      <c r="I3861" s="45"/>
      <c r="J3861" s="45"/>
      <c r="K3861" s="89">
        <f>$K$3835</f>
        <v>577500</v>
      </c>
      <c r="L3861" s="84"/>
      <c r="M3861" s="47">
        <f>SUM(K3861:L3861)</f>
        <v>577500</v>
      </c>
      <c r="N3861" s="83">
        <f>IF(V3861&lt;&gt;"VTC VHm",_xlfn.XLOOKUP(Z3861,$AC$4015:$AC$4035,$AD$4015:$AD$4035,0)*M3861,_xlfn.XLOOKUP(Z3861,$AC$4015:$AC$4035,$AD$4015:$AD$4035,0)*L3861)</f>
        <v>0</v>
      </c>
      <c r="O3861" s="83">
        <f>IF(V3861&lt;&gt;"VTC VHm",_xlfn.XLOOKUP(Z3861,$AC$4015:$AC$4035,$AE$4015:$AE$4035,0)*M3861,_xlfn.XLOOKUP(Z3861,$AC$4015:$AC$4035,$AE$4015:$AE$4035,0)*L3861)</f>
        <v>0</v>
      </c>
      <c r="P3861" s="83">
        <f>SUM(N3861:O3861)</f>
        <v>0</v>
      </c>
      <c r="Q3861" s="47">
        <f>M3861*G3861</f>
        <v>577500</v>
      </c>
      <c r="R3861" s="47">
        <f>G3861*P3861</f>
        <v>0</v>
      </c>
      <c r="S3861" s="83">
        <f>SUM(Q3861:R3861)</f>
        <v>577500</v>
      </c>
      <c r="T3861" s="88" t="s">
        <v>24</v>
      </c>
      <c r="U3861" s="45" t="s">
        <v>35</v>
      </c>
      <c r="V3861" s="82" t="s">
        <v>34</v>
      </c>
      <c r="W3861" s="45"/>
      <c r="X3861" s="44" t="s">
        <v>33</v>
      </c>
      <c r="Y3861" s="44" t="s">
        <v>32</v>
      </c>
      <c r="Z3861" s="81" t="s">
        <v>13</v>
      </c>
      <c r="AA3861" s="44"/>
      <c r="AB3861" s="2">
        <f>G3861-F3861</f>
        <v>1</v>
      </c>
      <c r="AC3861" s="80" t="s">
        <v>31</v>
      </c>
      <c r="AD3861" s="4">
        <f>+M3861</f>
        <v>577500</v>
      </c>
      <c r="AE3861" s="4">
        <f>+AD3861*14%</f>
        <v>80850.000000000015</v>
      </c>
      <c r="AQ3861" s="8"/>
      <c r="AU3861" s="8">
        <f>+K3861</f>
        <v>577500</v>
      </c>
      <c r="AV3861" s="8">
        <f>+L3861</f>
        <v>0</v>
      </c>
      <c r="AW3861" s="2">
        <f>+M3861</f>
        <v>577500</v>
      </c>
      <c r="AX3861" s="8">
        <f>F3861*AW3861</f>
        <v>0</v>
      </c>
      <c r="AY3861" s="8">
        <f>IF(AQ3861="CT",7%,5%)*AX3861</f>
        <v>0</v>
      </c>
      <c r="AZ3861" s="8">
        <f>AX3861*2%</f>
        <v>0</v>
      </c>
      <c r="BA3861" s="8">
        <f>IF(BB3861&gt;0,0,AX3861*5%)</f>
        <v>0</v>
      </c>
      <c r="BB3861" s="8">
        <f>(AX3861-BG3861)*35%</f>
        <v>0</v>
      </c>
      <c r="BC3861" s="8">
        <f>+AX3861+AY3861+AZ3861+BA3861+BB3861</f>
        <v>0</v>
      </c>
      <c r="BD3861" s="8">
        <f>AX3861-AT3861</f>
        <v>0</v>
      </c>
      <c r="BE3861" s="2"/>
      <c r="BH3861" s="2"/>
    </row>
    <row r="3862" spans="2:16200" s="4" customFormat="1" ht="38.5" customHeight="1" x14ac:dyDescent="0.2">
      <c r="B3862" s="45">
        <v>4</v>
      </c>
      <c r="C3862" s="87" t="s">
        <v>38</v>
      </c>
      <c r="D3862" s="86" t="s">
        <v>37</v>
      </c>
      <c r="E3862" s="45" t="s">
        <v>36</v>
      </c>
      <c r="F3862" s="51">
        <v>0</v>
      </c>
      <c r="G3862" s="50">
        <f>+'[2]KL TBVS'!AG26</f>
        <v>1</v>
      </c>
      <c r="H3862" s="45"/>
      <c r="I3862" s="45"/>
      <c r="J3862" s="45"/>
      <c r="K3862" s="85">
        <f>$K$3836</f>
        <v>346500</v>
      </c>
      <c r="L3862" s="84">
        <f>$L$602</f>
        <v>29822</v>
      </c>
      <c r="M3862" s="47">
        <f>SUM(K3862:L3862)</f>
        <v>376322</v>
      </c>
      <c r="N3862" s="83">
        <f>IF(V3862&lt;&gt;"VTC VHm",_xlfn.XLOOKUP(Z3862,$AC$4015:$AC$4035,$AD$4015:$AD$4035,0)*M3862,_xlfn.XLOOKUP(Z3862,$AC$4015:$AC$4035,$AD$4015:$AD$4035,0)*L3862)</f>
        <v>10437.699999999999</v>
      </c>
      <c r="O3862" s="83">
        <f>IF(V3862&lt;&gt;"VTC VHm",_xlfn.XLOOKUP(Z3862,$AC$4015:$AC$4035,$AE$4015:$AE$4035,0)*M3862,_xlfn.XLOOKUP(Z3862,$AC$4015:$AC$4035,$AE$4015:$AE$4035,0)*L3862)</f>
        <v>0</v>
      </c>
      <c r="P3862" s="83">
        <f>SUM(N3862:O3862)</f>
        <v>10437.699999999999</v>
      </c>
      <c r="Q3862" s="47">
        <f>M3862*G3862</f>
        <v>376322</v>
      </c>
      <c r="R3862" s="47">
        <f>G3862*P3862</f>
        <v>10437.699999999999</v>
      </c>
      <c r="S3862" s="83">
        <f>SUM(Q3862:R3862)</f>
        <v>386759.7</v>
      </c>
      <c r="T3862" s="45"/>
      <c r="U3862" s="45" t="s">
        <v>35</v>
      </c>
      <c r="V3862" s="82" t="s">
        <v>34</v>
      </c>
      <c r="W3862" s="45"/>
      <c r="X3862" s="44" t="s">
        <v>33</v>
      </c>
      <c r="Y3862" s="44" t="s">
        <v>32</v>
      </c>
      <c r="Z3862" s="81" t="s">
        <v>13</v>
      </c>
      <c r="AA3862" s="44"/>
      <c r="AB3862" s="2">
        <f>G3862-F3862</f>
        <v>1</v>
      </c>
      <c r="AC3862" s="80" t="s">
        <v>31</v>
      </c>
      <c r="AD3862" s="4">
        <f>+M3862</f>
        <v>376322</v>
      </c>
      <c r="AE3862" s="4">
        <f>+AD3862*14%</f>
        <v>52685.08</v>
      </c>
      <c r="AQ3862" s="8"/>
      <c r="AU3862" s="8">
        <f>+K3862</f>
        <v>346500</v>
      </c>
      <c r="AV3862" s="8">
        <f>+L3862</f>
        <v>29822</v>
      </c>
      <c r="AW3862" s="2">
        <f>+M3862</f>
        <v>376322</v>
      </c>
      <c r="AX3862" s="8">
        <f>F3862*AW3862</f>
        <v>0</v>
      </c>
      <c r="AY3862" s="8">
        <f>IF(AQ3862="CT",7%,5%)*AX3862</f>
        <v>0</v>
      </c>
      <c r="AZ3862" s="8">
        <f>AX3862*2%</f>
        <v>0</v>
      </c>
      <c r="BA3862" s="8">
        <f>IF(BB3862&gt;0,0,AX3862*5%)</f>
        <v>0</v>
      </c>
      <c r="BB3862" s="8">
        <f>(AX3862-BG3862)*35%</f>
        <v>0</v>
      </c>
      <c r="BC3862" s="8">
        <f>+AX3862+AY3862+AZ3862+BA3862+BB3862</f>
        <v>0</v>
      </c>
      <c r="BD3862" s="8">
        <f>AX3862-AT3862</f>
        <v>0</v>
      </c>
      <c r="BE3862" s="2"/>
      <c r="BH3862" s="2"/>
    </row>
    <row r="3863" spans="2:16200" s="92" customFormat="1" ht="15.75" customHeight="1" x14ac:dyDescent="0.2">
      <c r="B3863" s="97" t="s">
        <v>45</v>
      </c>
      <c r="C3863" s="95" t="s">
        <v>59</v>
      </c>
      <c r="D3863" s="95"/>
      <c r="E3863" s="97"/>
      <c r="F3863" s="111"/>
      <c r="G3863" s="99"/>
      <c r="H3863" s="95"/>
      <c r="I3863" s="95"/>
      <c r="J3863" s="95"/>
      <c r="K3863" s="122"/>
      <c r="L3863" s="98"/>
      <c r="M3863" s="47">
        <f>SUM(K3863:L3863)</f>
        <v>0</v>
      </c>
      <c r="N3863" s="83">
        <f>IF(V3863&lt;&gt;"VTC VHm",_xlfn.XLOOKUP(Z3863,$AC$4015:$AC$4035,$AD$4015:$AD$4035,0)*M3863,_xlfn.XLOOKUP(Z3863,$AC$4015:$AC$4035,$AD$4015:$AD$4035,0)*L3863)</f>
        <v>0</v>
      </c>
      <c r="O3863" s="83">
        <f>IF(V3863&lt;&gt;"VTC VHm",_xlfn.XLOOKUP(Z3863,$AC$4015:$AC$4035,$AE$4015:$AE$4035,0)*M3863,_xlfn.XLOOKUP(Z3863,$AC$4015:$AC$4035,$AE$4015:$AE$4035,0)*L3863)</f>
        <v>0</v>
      </c>
      <c r="P3863" s="83">
        <f>SUM(N3863:O3863)</f>
        <v>0</v>
      </c>
      <c r="Q3863" s="47">
        <f>M3863*G3863</f>
        <v>0</v>
      </c>
      <c r="R3863" s="47">
        <f>G3863*P3863</f>
        <v>0</v>
      </c>
      <c r="S3863" s="83">
        <f>SUM(Q3863:R3863)</f>
        <v>0</v>
      </c>
      <c r="T3863" s="97"/>
      <c r="U3863" s="95"/>
      <c r="V3863" s="96"/>
      <c r="W3863" s="95"/>
      <c r="X3863" s="44" t="s">
        <v>33</v>
      </c>
      <c r="Y3863" s="94"/>
      <c r="Z3863" s="94"/>
      <c r="AA3863" s="44"/>
      <c r="AB3863" s="2">
        <f>G3863-F3863</f>
        <v>0</v>
      </c>
      <c r="AC3863" s="119"/>
      <c r="AD3863" s="113">
        <f>+M3863</f>
        <v>0</v>
      </c>
      <c r="AE3863" s="118">
        <f>+AD3863*14%</f>
        <v>0</v>
      </c>
      <c r="AG3863" s="114"/>
      <c r="AH3863" s="114"/>
      <c r="AI3863" s="114"/>
      <c r="AJ3863" s="114"/>
      <c r="AK3863" s="114"/>
      <c r="AL3863" s="114"/>
      <c r="AM3863" s="114"/>
      <c r="AO3863" s="114"/>
      <c r="AP3863" s="117"/>
      <c r="AQ3863" s="8"/>
      <c r="AR3863" s="116"/>
      <c r="AS3863" s="116"/>
      <c r="AT3863" s="116"/>
      <c r="AU3863" s="8">
        <f>+K3863</f>
        <v>0</v>
      </c>
      <c r="AV3863" s="8">
        <f>+L3863</f>
        <v>0</v>
      </c>
      <c r="AW3863" s="2">
        <f>+M3863</f>
        <v>0</v>
      </c>
      <c r="AX3863" s="8">
        <f>F3863*AW3863</f>
        <v>0</v>
      </c>
      <c r="AY3863" s="8">
        <f>IF(AQ3863="CT",7%,5%)*AX3863</f>
        <v>0</v>
      </c>
      <c r="AZ3863" s="8">
        <f>AX3863*2%</f>
        <v>0</v>
      </c>
      <c r="BA3863" s="8">
        <f>IF(BB3863&gt;0,0,AX3863*5%)</f>
        <v>0</v>
      </c>
      <c r="BB3863" s="8">
        <f>(AX3863-BG3863)*35%</f>
        <v>0</v>
      </c>
      <c r="BC3863" s="8">
        <f>+AX3863+AY3863+AZ3863+BA3863+BB3863</f>
        <v>0</v>
      </c>
      <c r="BD3863" s="8">
        <f>AX3863-AT3863</f>
        <v>0</v>
      </c>
      <c r="BE3863" s="2"/>
      <c r="BF3863" s="115"/>
      <c r="BG3863" s="115"/>
      <c r="BH3863" s="2"/>
      <c r="BI3863" s="114"/>
      <c r="BJ3863" s="114"/>
      <c r="BK3863" s="113"/>
      <c r="BL3863" s="113"/>
      <c r="BM3863" s="118"/>
      <c r="BN3863" s="117"/>
      <c r="BO3863" s="114"/>
      <c r="BP3863" s="114"/>
      <c r="BQ3863" s="114"/>
      <c r="BR3863" s="114"/>
      <c r="BS3863" s="114"/>
      <c r="BT3863" s="114"/>
      <c r="BU3863" s="114"/>
      <c r="BV3863" s="114"/>
      <c r="BW3863" s="114"/>
      <c r="BX3863" s="114"/>
      <c r="BY3863" s="116"/>
      <c r="BZ3863" s="114"/>
      <c r="CA3863" s="115"/>
      <c r="CB3863" s="115"/>
      <c r="CC3863" s="115"/>
      <c r="CD3863" s="113"/>
      <c r="CE3863" s="114"/>
      <c r="CF3863" s="114"/>
      <c r="CG3863" s="113"/>
      <c r="CH3863" s="118"/>
      <c r="CI3863" s="117"/>
      <c r="CJ3863" s="114"/>
      <c r="CK3863" s="114"/>
      <c r="CL3863" s="114"/>
      <c r="CM3863" s="114"/>
      <c r="CN3863" s="114"/>
      <c r="CO3863" s="114"/>
      <c r="CP3863" s="114"/>
      <c r="CQ3863" s="114"/>
      <c r="CR3863" s="114"/>
      <c r="CS3863" s="114"/>
      <c r="CT3863" s="116"/>
      <c r="CU3863" s="114"/>
      <c r="CV3863" s="115"/>
      <c r="CW3863" s="115"/>
      <c r="CX3863" s="115"/>
      <c r="CY3863" s="113"/>
      <c r="CZ3863" s="114"/>
      <c r="DA3863" s="114"/>
      <c r="DB3863" s="113"/>
      <c r="DC3863" s="118"/>
      <c r="DD3863" s="117"/>
      <c r="DE3863" s="114"/>
      <c r="DF3863" s="114"/>
      <c r="DG3863" s="114"/>
      <c r="DH3863" s="114"/>
      <c r="DI3863" s="114"/>
      <c r="DJ3863" s="114"/>
      <c r="DK3863" s="114"/>
      <c r="DL3863" s="114"/>
      <c r="DM3863" s="114"/>
      <c r="DN3863" s="114"/>
      <c r="DO3863" s="116"/>
      <c r="DP3863" s="114"/>
      <c r="DQ3863" s="115"/>
      <c r="DR3863" s="115"/>
      <c r="DS3863" s="115"/>
      <c r="DT3863" s="113"/>
      <c r="DU3863" s="114"/>
      <c r="DV3863" s="114"/>
      <c r="DW3863" s="113"/>
      <c r="DX3863" s="118"/>
      <c r="DY3863" s="117"/>
      <c r="DZ3863" s="114"/>
      <c r="EA3863" s="114"/>
      <c r="EB3863" s="114"/>
      <c r="EC3863" s="114"/>
      <c r="ED3863" s="114"/>
      <c r="EE3863" s="114"/>
      <c r="EF3863" s="114"/>
      <c r="EG3863" s="114"/>
      <c r="EH3863" s="114"/>
      <c r="EI3863" s="114"/>
      <c r="EJ3863" s="116"/>
      <c r="EK3863" s="114"/>
      <c r="EL3863" s="115"/>
      <c r="EM3863" s="115"/>
      <c r="EN3863" s="115"/>
      <c r="EO3863" s="113"/>
      <c r="EP3863" s="114"/>
      <c r="EQ3863" s="114"/>
      <c r="ER3863" s="113"/>
      <c r="ES3863" s="118"/>
      <c r="ET3863" s="117"/>
      <c r="EU3863" s="114"/>
      <c r="EV3863" s="114"/>
      <c r="EW3863" s="114"/>
      <c r="EX3863" s="114"/>
      <c r="EY3863" s="114"/>
      <c r="EZ3863" s="114"/>
      <c r="FA3863" s="114"/>
      <c r="FB3863" s="114"/>
      <c r="FC3863" s="114"/>
      <c r="FD3863" s="114"/>
      <c r="FE3863" s="116"/>
      <c r="FF3863" s="114"/>
      <c r="FG3863" s="115"/>
      <c r="FH3863" s="115"/>
      <c r="FI3863" s="115"/>
      <c r="FJ3863" s="113"/>
      <c r="FK3863" s="114"/>
      <c r="FL3863" s="114"/>
      <c r="FM3863" s="113"/>
      <c r="FN3863" s="118"/>
      <c r="FO3863" s="117"/>
      <c r="FP3863" s="114"/>
      <c r="FQ3863" s="114"/>
      <c r="FR3863" s="114"/>
      <c r="FS3863" s="114"/>
      <c r="FT3863" s="114"/>
      <c r="FU3863" s="114"/>
      <c r="FV3863" s="114"/>
      <c r="FW3863" s="114"/>
      <c r="FX3863" s="114"/>
      <c r="FY3863" s="114"/>
      <c r="FZ3863" s="116"/>
      <c r="GA3863" s="114"/>
      <c r="GB3863" s="115"/>
      <c r="GC3863" s="115"/>
      <c r="GD3863" s="115"/>
      <c r="GE3863" s="113"/>
      <c r="GF3863" s="114"/>
      <c r="GG3863" s="114"/>
      <c r="GH3863" s="113"/>
      <c r="GI3863" s="118"/>
      <c r="GJ3863" s="117"/>
      <c r="GK3863" s="114"/>
      <c r="GL3863" s="114"/>
      <c r="GM3863" s="114"/>
      <c r="GN3863" s="114"/>
      <c r="GO3863" s="114"/>
      <c r="GP3863" s="114"/>
      <c r="GQ3863" s="114"/>
      <c r="GR3863" s="114"/>
      <c r="GS3863" s="114"/>
      <c r="GT3863" s="114"/>
      <c r="GU3863" s="116"/>
      <c r="GV3863" s="114"/>
      <c r="GW3863" s="115"/>
      <c r="GX3863" s="115"/>
      <c r="GY3863" s="115"/>
      <c r="GZ3863" s="113"/>
      <c r="HA3863" s="114"/>
      <c r="HB3863" s="114"/>
      <c r="HC3863" s="113"/>
      <c r="HD3863" s="118"/>
      <c r="HE3863" s="117"/>
      <c r="HF3863" s="114"/>
      <c r="HG3863" s="114"/>
      <c r="HH3863" s="114"/>
      <c r="HI3863" s="114"/>
      <c r="HJ3863" s="114"/>
      <c r="HK3863" s="114"/>
      <c r="HL3863" s="114"/>
      <c r="HM3863" s="114"/>
      <c r="HN3863" s="114"/>
      <c r="HO3863" s="114"/>
      <c r="HP3863" s="116"/>
      <c r="HQ3863" s="114"/>
      <c r="HR3863" s="115"/>
      <c r="HS3863" s="115"/>
      <c r="HT3863" s="115"/>
      <c r="HU3863" s="113"/>
      <c r="HV3863" s="114"/>
      <c r="HW3863" s="114"/>
      <c r="HX3863" s="113"/>
      <c r="HY3863" s="118"/>
      <c r="HZ3863" s="117"/>
      <c r="IA3863" s="114"/>
      <c r="IB3863" s="114"/>
      <c r="IC3863" s="114"/>
      <c r="ID3863" s="114"/>
      <c r="IE3863" s="114"/>
      <c r="IF3863" s="114"/>
      <c r="IG3863" s="114"/>
      <c r="IH3863" s="114"/>
      <c r="II3863" s="114"/>
      <c r="IJ3863" s="114"/>
      <c r="IK3863" s="116"/>
      <c r="IL3863" s="114"/>
      <c r="IM3863" s="115"/>
      <c r="IN3863" s="115"/>
      <c r="IO3863" s="114"/>
      <c r="IP3863" s="115"/>
      <c r="IQ3863" s="115"/>
      <c r="IR3863" s="115"/>
      <c r="IS3863" s="113"/>
      <c r="IT3863" s="114"/>
      <c r="IU3863" s="114"/>
      <c r="IV3863" s="113"/>
      <c r="IW3863" s="118"/>
      <c r="IX3863" s="117"/>
      <c r="IY3863" s="114"/>
      <c r="IZ3863" s="114"/>
      <c r="JA3863" s="114"/>
      <c r="JB3863" s="114"/>
      <c r="JC3863" s="114"/>
      <c r="JD3863" s="114"/>
      <c r="JE3863" s="114"/>
      <c r="JF3863" s="114"/>
      <c r="JG3863" s="114"/>
      <c r="JH3863" s="114"/>
      <c r="JI3863" s="116"/>
      <c r="JJ3863" s="114"/>
      <c r="JK3863" s="115"/>
      <c r="JL3863" s="115"/>
      <c r="JM3863" s="115"/>
      <c r="JN3863" s="113"/>
      <c r="JO3863" s="114"/>
      <c r="JP3863" s="114"/>
      <c r="JQ3863" s="113"/>
      <c r="JR3863" s="118"/>
      <c r="JS3863" s="117"/>
      <c r="JT3863" s="114"/>
      <c r="JU3863" s="114"/>
      <c r="JV3863" s="114"/>
      <c r="JW3863" s="114"/>
      <c r="JX3863" s="114"/>
      <c r="JY3863" s="114"/>
      <c r="JZ3863" s="114"/>
      <c r="KA3863" s="114"/>
      <c r="KB3863" s="114"/>
      <c r="KC3863" s="114"/>
      <c r="KD3863" s="116"/>
      <c r="KE3863" s="114"/>
      <c r="KF3863" s="115"/>
      <c r="KG3863" s="115"/>
      <c r="KH3863" s="115"/>
      <c r="KI3863" s="113"/>
      <c r="KJ3863" s="114"/>
      <c r="KK3863" s="114"/>
      <c r="KL3863" s="113"/>
      <c r="KM3863" s="118"/>
      <c r="KN3863" s="117"/>
      <c r="KO3863" s="114"/>
      <c r="KP3863" s="114"/>
      <c r="KQ3863" s="114"/>
      <c r="KR3863" s="114"/>
      <c r="KS3863" s="114"/>
      <c r="KT3863" s="114"/>
      <c r="KU3863" s="114"/>
      <c r="KV3863" s="114"/>
      <c r="KW3863" s="114"/>
      <c r="KX3863" s="114"/>
      <c r="KY3863" s="116"/>
      <c r="KZ3863" s="114"/>
      <c r="LA3863" s="115"/>
      <c r="LB3863" s="115"/>
      <c r="LC3863" s="115"/>
      <c r="LD3863" s="113"/>
      <c r="LE3863" s="114"/>
      <c r="LF3863" s="114"/>
      <c r="LG3863" s="113"/>
      <c r="LH3863" s="118"/>
      <c r="LI3863" s="117"/>
      <c r="LJ3863" s="114"/>
      <c r="LK3863" s="114"/>
      <c r="LL3863" s="114"/>
      <c r="LM3863" s="114"/>
      <c r="LN3863" s="114"/>
      <c r="LO3863" s="114"/>
      <c r="LP3863" s="114"/>
      <c r="LQ3863" s="114"/>
      <c r="LR3863" s="114"/>
      <c r="LS3863" s="114"/>
      <c r="LT3863" s="116"/>
      <c r="LU3863" s="114"/>
      <c r="LV3863" s="115"/>
      <c r="LW3863" s="115"/>
      <c r="LX3863" s="115"/>
      <c r="LY3863" s="113"/>
      <c r="LZ3863" s="114"/>
      <c r="MA3863" s="114"/>
      <c r="MB3863" s="113"/>
      <c r="MC3863" s="118"/>
      <c r="MD3863" s="117"/>
      <c r="ME3863" s="114"/>
      <c r="MF3863" s="114"/>
      <c r="MG3863" s="114"/>
      <c r="MH3863" s="114"/>
      <c r="MI3863" s="114"/>
      <c r="MJ3863" s="114"/>
      <c r="MK3863" s="114"/>
      <c r="ML3863" s="114"/>
      <c r="MM3863" s="114"/>
      <c r="MN3863" s="114"/>
      <c r="MO3863" s="116"/>
      <c r="MP3863" s="114"/>
      <c r="MQ3863" s="115"/>
      <c r="MR3863" s="115"/>
      <c r="MS3863" s="115"/>
      <c r="MT3863" s="113"/>
      <c r="MU3863" s="114"/>
      <c r="MV3863" s="114"/>
      <c r="MW3863" s="113"/>
      <c r="MX3863" s="118"/>
      <c r="MY3863" s="117"/>
      <c r="MZ3863" s="114"/>
      <c r="NA3863" s="114"/>
      <c r="NB3863" s="114"/>
      <c r="NC3863" s="114"/>
      <c r="ND3863" s="114"/>
      <c r="NE3863" s="114"/>
      <c r="NF3863" s="114"/>
      <c r="NG3863" s="114"/>
      <c r="NH3863" s="114"/>
      <c r="NI3863" s="114"/>
      <c r="NJ3863" s="116"/>
      <c r="NK3863" s="114"/>
      <c r="NL3863" s="115"/>
      <c r="NM3863" s="115"/>
      <c r="NN3863" s="115"/>
      <c r="NO3863" s="113"/>
      <c r="NP3863" s="114"/>
      <c r="NQ3863" s="114"/>
      <c r="NR3863" s="113"/>
      <c r="NS3863" s="118"/>
      <c r="NT3863" s="117"/>
      <c r="NU3863" s="114"/>
      <c r="NV3863" s="114"/>
      <c r="NW3863" s="114"/>
      <c r="NX3863" s="114"/>
      <c r="NY3863" s="114"/>
      <c r="NZ3863" s="114"/>
      <c r="OA3863" s="114"/>
      <c r="OB3863" s="114"/>
      <c r="OC3863" s="114"/>
      <c r="OD3863" s="114"/>
      <c r="OE3863" s="116"/>
      <c r="OF3863" s="114"/>
      <c r="OG3863" s="115"/>
      <c r="OH3863" s="115"/>
      <c r="OI3863" s="115"/>
      <c r="OJ3863" s="113"/>
      <c r="OK3863" s="114"/>
      <c r="OL3863" s="114"/>
      <c r="OM3863" s="113"/>
      <c r="ON3863" s="118"/>
      <c r="OO3863" s="117"/>
      <c r="OP3863" s="114"/>
      <c r="OQ3863" s="114"/>
      <c r="OR3863" s="114"/>
      <c r="OS3863" s="114"/>
      <c r="OT3863" s="114"/>
      <c r="OU3863" s="114"/>
      <c r="OV3863" s="114"/>
      <c r="OW3863" s="114"/>
      <c r="OX3863" s="114"/>
      <c r="OY3863" s="114"/>
      <c r="OZ3863" s="116"/>
      <c r="PA3863" s="114"/>
      <c r="PB3863" s="115"/>
      <c r="PC3863" s="115"/>
      <c r="PD3863" s="115"/>
      <c r="PE3863" s="113"/>
      <c r="PF3863" s="114"/>
      <c r="PG3863" s="114"/>
      <c r="PH3863" s="113"/>
      <c r="PI3863" s="118"/>
      <c r="PJ3863" s="117"/>
      <c r="PK3863" s="114"/>
      <c r="PL3863" s="114"/>
      <c r="PM3863" s="114"/>
      <c r="PN3863" s="114"/>
      <c r="PO3863" s="114"/>
      <c r="PP3863" s="114"/>
      <c r="PQ3863" s="114"/>
      <c r="PR3863" s="114"/>
      <c r="PS3863" s="114"/>
      <c r="PT3863" s="114"/>
      <c r="PU3863" s="116"/>
      <c r="PV3863" s="114"/>
      <c r="PW3863" s="115"/>
      <c r="PX3863" s="115"/>
      <c r="PY3863" s="115"/>
      <c r="PZ3863" s="113"/>
      <c r="QA3863" s="114"/>
      <c r="QB3863" s="114"/>
      <c r="QC3863" s="113"/>
      <c r="QD3863" s="118"/>
      <c r="QE3863" s="117"/>
      <c r="QF3863" s="114"/>
      <c r="QG3863" s="114"/>
      <c r="QH3863" s="114"/>
      <c r="QI3863" s="114"/>
      <c r="QJ3863" s="114"/>
      <c r="QK3863" s="114"/>
      <c r="QL3863" s="114"/>
      <c r="QM3863" s="114"/>
      <c r="QN3863" s="114"/>
      <c r="QO3863" s="114"/>
      <c r="QP3863" s="116"/>
      <c r="QQ3863" s="114"/>
      <c r="QR3863" s="115"/>
      <c r="QS3863" s="115"/>
      <c r="QT3863" s="115"/>
      <c r="QU3863" s="113"/>
      <c r="QV3863" s="114"/>
      <c r="QW3863" s="114"/>
      <c r="QX3863" s="113"/>
      <c r="QY3863" s="118"/>
      <c r="QZ3863" s="117"/>
      <c r="RA3863" s="114"/>
      <c r="RB3863" s="114"/>
      <c r="RC3863" s="114"/>
      <c r="RD3863" s="114"/>
      <c r="RE3863" s="114"/>
      <c r="RF3863" s="114"/>
      <c r="RG3863" s="114"/>
      <c r="RH3863" s="114"/>
      <c r="RI3863" s="114"/>
      <c r="RJ3863" s="114"/>
      <c r="RK3863" s="116"/>
      <c r="RL3863" s="114"/>
      <c r="RM3863" s="115"/>
      <c r="RN3863" s="115"/>
      <c r="RO3863" s="115"/>
      <c r="RP3863" s="113"/>
      <c r="RQ3863" s="114"/>
      <c r="RR3863" s="114"/>
      <c r="RS3863" s="113"/>
      <c r="RT3863" s="118"/>
      <c r="RU3863" s="117"/>
      <c r="RV3863" s="114"/>
      <c r="RW3863" s="114"/>
      <c r="RX3863" s="114"/>
      <c r="RY3863" s="114"/>
      <c r="RZ3863" s="114"/>
      <c r="SA3863" s="114"/>
      <c r="SB3863" s="114"/>
      <c r="SC3863" s="114"/>
      <c r="SD3863" s="114"/>
      <c r="SE3863" s="114"/>
      <c r="SF3863" s="116"/>
      <c r="SG3863" s="114"/>
      <c r="SH3863" s="115"/>
      <c r="SI3863" s="115"/>
      <c r="SJ3863" s="115"/>
      <c r="SK3863" s="113"/>
      <c r="SL3863" s="114"/>
      <c r="SM3863" s="114"/>
      <c r="SN3863" s="113"/>
      <c r="SO3863" s="118"/>
      <c r="SP3863" s="117"/>
      <c r="SQ3863" s="114"/>
      <c r="SR3863" s="114"/>
      <c r="SS3863" s="114"/>
      <c r="ST3863" s="114"/>
      <c r="SU3863" s="114"/>
      <c r="SV3863" s="114"/>
      <c r="SW3863" s="114"/>
      <c r="SX3863" s="114"/>
      <c r="SY3863" s="114"/>
      <c r="SZ3863" s="114"/>
      <c r="TA3863" s="116"/>
      <c r="TB3863" s="114"/>
      <c r="TC3863" s="115"/>
      <c r="TD3863" s="115"/>
      <c r="TE3863" s="115"/>
      <c r="TF3863" s="113"/>
      <c r="TG3863" s="114"/>
      <c r="TH3863" s="114"/>
      <c r="TI3863" s="113"/>
      <c r="TJ3863" s="118"/>
      <c r="TK3863" s="117"/>
      <c r="TL3863" s="114"/>
      <c r="TM3863" s="114"/>
      <c r="TN3863" s="114"/>
      <c r="TO3863" s="114"/>
      <c r="TP3863" s="114"/>
      <c r="TQ3863" s="114"/>
      <c r="TR3863" s="114"/>
      <c r="TS3863" s="114"/>
      <c r="TT3863" s="114"/>
      <c r="TU3863" s="114"/>
      <c r="TV3863" s="116"/>
      <c r="TW3863" s="114"/>
      <c r="TX3863" s="115"/>
      <c r="TY3863" s="115"/>
      <c r="TZ3863" s="115"/>
      <c r="UA3863" s="113"/>
      <c r="UB3863" s="114"/>
      <c r="UC3863" s="114"/>
      <c r="UD3863" s="113"/>
      <c r="UE3863" s="118"/>
      <c r="UF3863" s="117"/>
      <c r="UG3863" s="114"/>
      <c r="UH3863" s="114"/>
      <c r="UI3863" s="114"/>
      <c r="UJ3863" s="114"/>
      <c r="UK3863" s="114"/>
      <c r="UL3863" s="114"/>
      <c r="UM3863" s="114"/>
      <c r="UN3863" s="114"/>
      <c r="UO3863" s="114"/>
      <c r="UP3863" s="114"/>
      <c r="UQ3863" s="116"/>
      <c r="UR3863" s="114"/>
      <c r="US3863" s="115"/>
      <c r="UT3863" s="115"/>
      <c r="UU3863" s="115"/>
      <c r="UV3863" s="113"/>
      <c r="UW3863" s="114"/>
      <c r="UX3863" s="114"/>
      <c r="UY3863" s="113"/>
      <c r="UZ3863" s="118"/>
      <c r="VA3863" s="117"/>
      <c r="VB3863" s="114"/>
      <c r="VC3863" s="114"/>
      <c r="VD3863" s="114"/>
      <c r="VE3863" s="114"/>
      <c r="VF3863" s="114"/>
      <c r="VG3863" s="114"/>
      <c r="VH3863" s="114"/>
      <c r="VI3863" s="114"/>
      <c r="VJ3863" s="114"/>
      <c r="VK3863" s="114"/>
      <c r="VL3863" s="116"/>
      <c r="VM3863" s="114"/>
      <c r="VN3863" s="115"/>
      <c r="VO3863" s="115"/>
      <c r="VP3863" s="115"/>
      <c r="VQ3863" s="113"/>
      <c r="VR3863" s="114"/>
      <c r="VS3863" s="114"/>
      <c r="VT3863" s="113"/>
      <c r="VU3863" s="118"/>
      <c r="VV3863" s="117"/>
      <c r="VW3863" s="114"/>
      <c r="VX3863" s="114"/>
      <c r="VY3863" s="114"/>
      <c r="VZ3863" s="114"/>
      <c r="WA3863" s="114"/>
      <c r="WB3863" s="114"/>
      <c r="WC3863" s="114"/>
      <c r="WD3863" s="114"/>
      <c r="WE3863" s="114"/>
      <c r="WF3863" s="114"/>
      <c r="WG3863" s="116"/>
      <c r="WH3863" s="114"/>
      <c r="WI3863" s="115"/>
      <c r="WJ3863" s="115"/>
      <c r="WK3863" s="115"/>
      <c r="WL3863" s="113"/>
      <c r="WM3863" s="114"/>
      <c r="WN3863" s="114"/>
      <c r="WO3863" s="113"/>
      <c r="WP3863" s="118"/>
      <c r="WQ3863" s="117"/>
      <c r="WR3863" s="114"/>
      <c r="WS3863" s="114"/>
      <c r="WT3863" s="114"/>
      <c r="WU3863" s="114"/>
      <c r="WV3863" s="114"/>
      <c r="WW3863" s="114"/>
      <c r="WX3863" s="114"/>
      <c r="WY3863" s="114"/>
      <c r="WZ3863" s="114"/>
      <c r="XA3863" s="114"/>
      <c r="XB3863" s="116"/>
      <c r="XC3863" s="114"/>
      <c r="XD3863" s="115"/>
      <c r="XE3863" s="115"/>
      <c r="XF3863" s="115"/>
      <c r="XG3863" s="113"/>
      <c r="XH3863" s="114"/>
      <c r="XI3863" s="114"/>
      <c r="XJ3863" s="113"/>
      <c r="XK3863" s="118"/>
      <c r="XL3863" s="117"/>
      <c r="XM3863" s="114"/>
      <c r="XN3863" s="114"/>
      <c r="XO3863" s="114"/>
      <c r="XP3863" s="114"/>
      <c r="XQ3863" s="114"/>
      <c r="XR3863" s="114"/>
      <c r="XS3863" s="114"/>
      <c r="XT3863" s="114"/>
      <c r="XU3863" s="114"/>
      <c r="XV3863" s="114"/>
      <c r="XW3863" s="116"/>
      <c r="XX3863" s="114"/>
      <c r="XY3863" s="115"/>
      <c r="XZ3863" s="115"/>
      <c r="YA3863" s="115"/>
      <c r="YB3863" s="113"/>
      <c r="YC3863" s="114"/>
      <c r="YD3863" s="114"/>
      <c r="YE3863" s="113"/>
      <c r="YF3863" s="118"/>
      <c r="YG3863" s="117"/>
      <c r="YH3863" s="114"/>
      <c r="YI3863" s="114"/>
      <c r="YJ3863" s="114"/>
      <c r="YK3863" s="114"/>
      <c r="YL3863" s="114"/>
      <c r="YM3863" s="114"/>
      <c r="YN3863" s="114"/>
      <c r="YO3863" s="114"/>
      <c r="YP3863" s="114"/>
      <c r="YQ3863" s="114"/>
      <c r="YR3863" s="116"/>
      <c r="YS3863" s="114"/>
      <c r="YT3863" s="115"/>
      <c r="YU3863" s="115"/>
      <c r="YV3863" s="115"/>
      <c r="YW3863" s="113"/>
      <c r="YX3863" s="114"/>
      <c r="YY3863" s="114"/>
      <c r="YZ3863" s="113"/>
      <c r="ZA3863" s="118"/>
      <c r="ZB3863" s="117"/>
      <c r="ZC3863" s="114"/>
      <c r="ZD3863" s="114"/>
      <c r="ZE3863" s="114"/>
      <c r="ZF3863" s="114"/>
      <c r="ZG3863" s="114"/>
      <c r="ZH3863" s="114"/>
      <c r="ZI3863" s="114"/>
      <c r="ZJ3863" s="114"/>
      <c r="ZK3863" s="114"/>
      <c r="ZL3863" s="114"/>
      <c r="ZM3863" s="116"/>
      <c r="ZN3863" s="114"/>
      <c r="ZO3863" s="115"/>
      <c r="ZP3863" s="115"/>
      <c r="ZQ3863" s="115"/>
      <c r="ZR3863" s="113"/>
      <c r="ZS3863" s="114"/>
      <c r="ZT3863" s="114"/>
      <c r="ZU3863" s="113"/>
      <c r="ZV3863" s="118"/>
      <c r="ZW3863" s="117"/>
      <c r="ZX3863" s="114"/>
      <c r="ZY3863" s="114"/>
      <c r="ZZ3863" s="114"/>
      <c r="AAA3863" s="114"/>
      <c r="AAB3863" s="114"/>
      <c r="AAC3863" s="114"/>
      <c r="AAD3863" s="114"/>
      <c r="AAE3863" s="114"/>
      <c r="AAF3863" s="114"/>
      <c r="AAG3863" s="114"/>
      <c r="AAH3863" s="116"/>
      <c r="AAI3863" s="114"/>
      <c r="AAJ3863" s="115"/>
      <c r="AAK3863" s="115"/>
      <c r="AAL3863" s="115"/>
      <c r="AAM3863" s="113"/>
      <c r="AAN3863" s="114"/>
      <c r="AAO3863" s="114"/>
      <c r="AAP3863" s="113"/>
      <c r="AAQ3863" s="118"/>
      <c r="AAR3863" s="117"/>
      <c r="AAS3863" s="114"/>
      <c r="AAT3863" s="114"/>
      <c r="AAU3863" s="114"/>
      <c r="AAV3863" s="114"/>
      <c r="AAW3863" s="114"/>
      <c r="AAX3863" s="114"/>
      <c r="AAY3863" s="114"/>
      <c r="AAZ3863" s="114"/>
      <c r="ABA3863" s="114"/>
      <c r="ABB3863" s="114"/>
      <c r="ABC3863" s="116"/>
      <c r="ABD3863" s="114"/>
      <c r="ABE3863" s="115"/>
      <c r="ABF3863" s="115"/>
      <c r="ABG3863" s="115"/>
      <c r="ABH3863" s="113"/>
      <c r="ABI3863" s="114"/>
      <c r="ABJ3863" s="114"/>
      <c r="ABK3863" s="113"/>
      <c r="ABL3863" s="118"/>
      <c r="ABM3863" s="117"/>
      <c r="ABN3863" s="114"/>
      <c r="ABO3863" s="114"/>
      <c r="ABP3863" s="114"/>
      <c r="ABQ3863" s="114"/>
      <c r="ABR3863" s="114"/>
      <c r="ABS3863" s="114"/>
      <c r="ABT3863" s="114"/>
      <c r="ABU3863" s="114"/>
      <c r="ABV3863" s="114"/>
      <c r="ABW3863" s="114"/>
      <c r="ABX3863" s="116"/>
      <c r="ABY3863" s="114"/>
      <c r="ABZ3863" s="115"/>
      <c r="ACA3863" s="115"/>
      <c r="ACB3863" s="115"/>
      <c r="ACC3863" s="113"/>
      <c r="ACD3863" s="114"/>
      <c r="ACE3863" s="114"/>
      <c r="ACF3863" s="113"/>
      <c r="ACG3863" s="118"/>
      <c r="ACH3863" s="117"/>
      <c r="ACI3863" s="114"/>
      <c r="ACJ3863" s="114"/>
      <c r="ACK3863" s="114"/>
      <c r="ACL3863" s="114"/>
      <c r="ACM3863" s="114"/>
      <c r="ACN3863" s="114"/>
      <c r="ACO3863" s="114"/>
      <c r="ACP3863" s="114"/>
      <c r="ACQ3863" s="114"/>
      <c r="ACR3863" s="114"/>
      <c r="ACS3863" s="116"/>
      <c r="ACT3863" s="114"/>
      <c r="ACU3863" s="115"/>
      <c r="ACV3863" s="115"/>
      <c r="ACW3863" s="115"/>
      <c r="ACX3863" s="113"/>
      <c r="ACY3863" s="114"/>
      <c r="ACZ3863" s="114"/>
      <c r="ADA3863" s="113"/>
      <c r="ADB3863" s="118"/>
      <c r="ADC3863" s="117"/>
      <c r="ADD3863" s="114"/>
      <c r="ADE3863" s="114"/>
      <c r="ADF3863" s="114"/>
      <c r="ADG3863" s="114"/>
      <c r="ADH3863" s="114"/>
      <c r="ADI3863" s="114"/>
      <c r="ADJ3863" s="114"/>
      <c r="ADK3863" s="114"/>
      <c r="ADL3863" s="114"/>
      <c r="ADM3863" s="114"/>
      <c r="ADN3863" s="116"/>
      <c r="ADO3863" s="114"/>
      <c r="ADP3863" s="115"/>
      <c r="ADQ3863" s="115"/>
      <c r="ADR3863" s="115"/>
      <c r="ADS3863" s="113"/>
      <c r="ADT3863" s="114"/>
      <c r="ADU3863" s="114"/>
      <c r="ADV3863" s="113"/>
      <c r="ADW3863" s="118"/>
      <c r="ADX3863" s="117"/>
      <c r="ADY3863" s="114"/>
      <c r="ADZ3863" s="114"/>
      <c r="AEA3863" s="114"/>
      <c r="AEB3863" s="114"/>
      <c r="AEC3863" s="114"/>
      <c r="AED3863" s="114"/>
      <c r="AEE3863" s="114"/>
      <c r="AEF3863" s="114"/>
      <c r="AEG3863" s="114"/>
      <c r="AEH3863" s="114"/>
      <c r="AEI3863" s="116"/>
      <c r="AEJ3863" s="114"/>
      <c r="AEK3863" s="115"/>
      <c r="AEL3863" s="115"/>
      <c r="AEM3863" s="115"/>
      <c r="AEN3863" s="113"/>
      <c r="AEO3863" s="114"/>
      <c r="AEP3863" s="114"/>
      <c r="AEQ3863" s="113"/>
      <c r="AER3863" s="118"/>
      <c r="AES3863" s="117"/>
      <c r="AET3863" s="114"/>
      <c r="AEU3863" s="114"/>
      <c r="AEV3863" s="114"/>
      <c r="AEW3863" s="114"/>
      <c r="AEX3863" s="114"/>
      <c r="AEY3863" s="114"/>
      <c r="AEZ3863" s="114"/>
      <c r="AFA3863" s="114"/>
      <c r="AFB3863" s="114"/>
      <c r="AFC3863" s="114"/>
      <c r="AFD3863" s="116"/>
      <c r="AFE3863" s="114"/>
      <c r="AFF3863" s="115"/>
      <c r="AFG3863" s="115"/>
      <c r="AFH3863" s="115"/>
      <c r="AFI3863" s="113"/>
      <c r="AFJ3863" s="114"/>
      <c r="AFK3863" s="114"/>
      <c r="AFL3863" s="113"/>
      <c r="AFM3863" s="118"/>
      <c r="AFN3863" s="117"/>
      <c r="AFO3863" s="114"/>
      <c r="AFP3863" s="114"/>
      <c r="AFQ3863" s="114"/>
      <c r="AFR3863" s="114"/>
      <c r="AFS3863" s="114"/>
      <c r="AFT3863" s="114"/>
      <c r="AFU3863" s="114"/>
      <c r="AFV3863" s="114"/>
      <c r="AFW3863" s="114"/>
      <c r="AFX3863" s="114"/>
      <c r="AFY3863" s="116"/>
      <c r="AFZ3863" s="114"/>
      <c r="AGA3863" s="115"/>
      <c r="AGB3863" s="115"/>
      <c r="AGC3863" s="115"/>
      <c r="AGD3863" s="113"/>
      <c r="AGE3863" s="114"/>
      <c r="AGF3863" s="114"/>
      <c r="AGG3863" s="113"/>
      <c r="AGH3863" s="118"/>
      <c r="AGI3863" s="117"/>
      <c r="AGJ3863" s="114"/>
      <c r="AGK3863" s="114"/>
      <c r="AGL3863" s="114"/>
      <c r="AGM3863" s="114"/>
      <c r="AGN3863" s="114"/>
      <c r="AGO3863" s="114"/>
      <c r="AGP3863" s="114"/>
      <c r="AGQ3863" s="114"/>
      <c r="AGR3863" s="114"/>
      <c r="AGS3863" s="114"/>
      <c r="AGT3863" s="116"/>
      <c r="AGU3863" s="114"/>
      <c r="AGV3863" s="115"/>
      <c r="AGW3863" s="115"/>
      <c r="AGX3863" s="115"/>
      <c r="AGY3863" s="113"/>
      <c r="AGZ3863" s="114"/>
      <c r="AHA3863" s="114"/>
      <c r="AHB3863" s="113"/>
      <c r="AHC3863" s="118"/>
      <c r="AHD3863" s="117"/>
      <c r="AHE3863" s="114"/>
      <c r="AHF3863" s="114"/>
      <c r="AHG3863" s="114"/>
      <c r="AHH3863" s="114"/>
      <c r="AHI3863" s="114"/>
      <c r="AHJ3863" s="114"/>
      <c r="AHK3863" s="114"/>
      <c r="AHL3863" s="114"/>
      <c r="AHM3863" s="114"/>
      <c r="AHN3863" s="114"/>
      <c r="AHO3863" s="116"/>
      <c r="AHP3863" s="114"/>
      <c r="AHQ3863" s="115"/>
      <c r="AHR3863" s="115"/>
      <c r="AHS3863" s="115"/>
      <c r="AHT3863" s="113"/>
      <c r="AHU3863" s="114"/>
      <c r="AHV3863" s="114"/>
      <c r="AHW3863" s="113"/>
      <c r="AHX3863" s="118"/>
      <c r="AHY3863" s="117"/>
      <c r="AHZ3863" s="114"/>
      <c r="AIA3863" s="114"/>
      <c r="AIB3863" s="114"/>
      <c r="AIC3863" s="114"/>
      <c r="AID3863" s="114"/>
      <c r="AIE3863" s="114"/>
      <c r="AIF3863" s="114"/>
      <c r="AIG3863" s="114"/>
      <c r="AIH3863" s="114"/>
      <c r="AII3863" s="114"/>
      <c r="AIJ3863" s="116"/>
      <c r="AIK3863" s="114"/>
      <c r="AIL3863" s="115"/>
      <c r="AIM3863" s="115"/>
      <c r="AIN3863" s="115"/>
      <c r="AIO3863" s="113"/>
      <c r="AIP3863" s="114"/>
      <c r="AIQ3863" s="114"/>
      <c r="AIR3863" s="113"/>
      <c r="AIS3863" s="118"/>
      <c r="AIT3863" s="117"/>
      <c r="AIU3863" s="114"/>
      <c r="AIV3863" s="114"/>
      <c r="AIW3863" s="114"/>
      <c r="AIX3863" s="114"/>
      <c r="AIY3863" s="114"/>
      <c r="AIZ3863" s="114"/>
      <c r="AJA3863" s="114"/>
      <c r="AJB3863" s="114"/>
      <c r="AJC3863" s="114"/>
      <c r="AJD3863" s="114"/>
      <c r="AJE3863" s="116"/>
      <c r="AJF3863" s="114"/>
      <c r="AJG3863" s="115"/>
      <c r="AJH3863" s="115"/>
      <c r="AJI3863" s="115"/>
      <c r="AJJ3863" s="113"/>
      <c r="AJK3863" s="114"/>
      <c r="AJL3863" s="114"/>
      <c r="AJM3863" s="113"/>
      <c r="AJN3863" s="118"/>
      <c r="AJO3863" s="117"/>
      <c r="AJP3863" s="114"/>
      <c r="AJQ3863" s="114"/>
      <c r="AJR3863" s="114"/>
      <c r="AJS3863" s="114"/>
      <c r="AJT3863" s="114"/>
      <c r="AJU3863" s="114"/>
      <c r="AJV3863" s="114"/>
      <c r="AJW3863" s="114"/>
      <c r="AJX3863" s="114"/>
      <c r="AJY3863" s="114"/>
      <c r="AJZ3863" s="116"/>
      <c r="AKA3863" s="114"/>
      <c r="AKB3863" s="115"/>
      <c r="AKC3863" s="115"/>
      <c r="AKD3863" s="115"/>
      <c r="AKE3863" s="113"/>
      <c r="AKF3863" s="114"/>
      <c r="AKG3863" s="114"/>
      <c r="AKH3863" s="113"/>
      <c r="AKI3863" s="118"/>
      <c r="AKJ3863" s="117"/>
      <c r="AKK3863" s="114"/>
      <c r="AKL3863" s="114"/>
      <c r="AKM3863" s="114"/>
      <c r="AKN3863" s="114"/>
      <c r="AKO3863" s="114"/>
      <c r="AKP3863" s="114"/>
      <c r="AKQ3863" s="114"/>
      <c r="AKR3863" s="114"/>
      <c r="AKS3863" s="114"/>
      <c r="AKT3863" s="114"/>
      <c r="AKU3863" s="116"/>
      <c r="AKV3863" s="114"/>
      <c r="AKW3863" s="115"/>
      <c r="AKX3863" s="115"/>
      <c r="AKY3863" s="115"/>
      <c r="AKZ3863" s="113"/>
      <c r="ALA3863" s="114"/>
      <c r="ALB3863" s="114"/>
      <c r="ALC3863" s="113"/>
      <c r="ALD3863" s="118"/>
      <c r="ALE3863" s="117"/>
      <c r="ALF3863" s="114"/>
      <c r="ALG3863" s="114"/>
      <c r="ALH3863" s="114"/>
      <c r="ALI3863" s="114"/>
      <c r="ALJ3863" s="114"/>
      <c r="ALK3863" s="114"/>
      <c r="ALL3863" s="114"/>
      <c r="ALM3863" s="114"/>
      <c r="ALN3863" s="114"/>
      <c r="ALO3863" s="114"/>
      <c r="ALP3863" s="116"/>
      <c r="ALQ3863" s="114"/>
      <c r="ALR3863" s="115"/>
      <c r="ALS3863" s="115"/>
      <c r="ALT3863" s="115"/>
      <c r="ALU3863" s="113"/>
      <c r="ALV3863" s="114"/>
      <c r="ALW3863" s="114"/>
      <c r="ALX3863" s="113"/>
      <c r="ALY3863" s="118"/>
      <c r="ALZ3863" s="117"/>
      <c r="AMA3863" s="114"/>
      <c r="AMB3863" s="114"/>
      <c r="AMC3863" s="114"/>
      <c r="AMD3863" s="114"/>
      <c r="AME3863" s="114"/>
      <c r="AMF3863" s="114"/>
      <c r="AMG3863" s="114"/>
      <c r="AMH3863" s="114"/>
      <c r="AMI3863" s="114"/>
      <c r="AMJ3863" s="114"/>
      <c r="AMK3863" s="116"/>
      <c r="AML3863" s="114"/>
      <c r="AMM3863" s="115"/>
      <c r="AMN3863" s="115"/>
      <c r="AMO3863" s="115"/>
      <c r="AMP3863" s="113"/>
      <c r="AMQ3863" s="114"/>
      <c r="AMR3863" s="114"/>
      <c r="AMS3863" s="113"/>
      <c r="AMT3863" s="118"/>
      <c r="AMU3863" s="117"/>
      <c r="AMV3863" s="114"/>
      <c r="AMW3863" s="114"/>
      <c r="AMX3863" s="114"/>
      <c r="AMY3863" s="114"/>
      <c r="AMZ3863" s="114"/>
      <c r="ANA3863" s="114"/>
      <c r="ANB3863" s="114"/>
      <c r="ANC3863" s="114"/>
      <c r="AND3863" s="114"/>
      <c r="ANE3863" s="114"/>
      <c r="ANF3863" s="116"/>
      <c r="ANG3863" s="114"/>
      <c r="ANH3863" s="115"/>
      <c r="ANI3863" s="115"/>
      <c r="ANJ3863" s="115"/>
      <c r="ANK3863" s="113"/>
      <c r="ANL3863" s="114"/>
      <c r="ANM3863" s="114"/>
      <c r="ANN3863" s="113"/>
      <c r="ANO3863" s="118"/>
      <c r="ANP3863" s="117"/>
      <c r="ANQ3863" s="114"/>
      <c r="ANR3863" s="114"/>
      <c r="ANS3863" s="114"/>
      <c r="ANT3863" s="114"/>
      <c r="ANU3863" s="114"/>
      <c r="ANV3863" s="114"/>
      <c r="ANW3863" s="114"/>
      <c r="ANX3863" s="114"/>
      <c r="ANY3863" s="114"/>
      <c r="ANZ3863" s="114"/>
      <c r="AOA3863" s="116"/>
      <c r="AOB3863" s="114"/>
      <c r="AOC3863" s="115"/>
      <c r="AOD3863" s="115"/>
      <c r="AOE3863" s="115"/>
      <c r="AOF3863" s="113"/>
      <c r="AOG3863" s="114"/>
      <c r="AOH3863" s="114"/>
      <c r="AOI3863" s="113"/>
      <c r="AOJ3863" s="118"/>
      <c r="AOK3863" s="117"/>
      <c r="AOL3863" s="114"/>
      <c r="AOM3863" s="114"/>
      <c r="AON3863" s="114"/>
      <c r="AOO3863" s="114"/>
      <c r="AOP3863" s="114"/>
      <c r="AOQ3863" s="114"/>
      <c r="AOR3863" s="114"/>
      <c r="AOS3863" s="114"/>
      <c r="AOT3863" s="114"/>
      <c r="AOU3863" s="114"/>
      <c r="AOV3863" s="116"/>
      <c r="AOW3863" s="114"/>
      <c r="AOX3863" s="115"/>
      <c r="AOY3863" s="115"/>
      <c r="AOZ3863" s="115"/>
      <c r="APA3863" s="113"/>
      <c r="APB3863" s="114"/>
      <c r="APC3863" s="114"/>
      <c r="APD3863" s="113"/>
      <c r="APE3863" s="118"/>
      <c r="APF3863" s="117"/>
      <c r="APG3863" s="114"/>
      <c r="APH3863" s="114"/>
      <c r="API3863" s="114"/>
      <c r="APJ3863" s="114"/>
      <c r="APK3863" s="114"/>
      <c r="APL3863" s="114"/>
      <c r="APM3863" s="114"/>
      <c r="APN3863" s="114"/>
      <c r="APO3863" s="114"/>
      <c r="APP3863" s="114"/>
      <c r="APQ3863" s="116"/>
      <c r="APR3863" s="114"/>
      <c r="APS3863" s="115"/>
      <c r="APT3863" s="115"/>
      <c r="APU3863" s="115"/>
      <c r="APV3863" s="113"/>
      <c r="APW3863" s="114"/>
      <c r="APX3863" s="114"/>
      <c r="APY3863" s="113"/>
      <c r="APZ3863" s="118"/>
      <c r="AQA3863" s="117"/>
      <c r="AQB3863" s="114"/>
      <c r="AQC3863" s="114"/>
      <c r="AQD3863" s="114"/>
      <c r="AQE3863" s="114"/>
      <c r="AQF3863" s="114"/>
      <c r="AQG3863" s="114"/>
      <c r="AQH3863" s="114"/>
      <c r="AQI3863" s="114"/>
      <c r="AQJ3863" s="114"/>
      <c r="AQK3863" s="114"/>
      <c r="AQL3863" s="116"/>
      <c r="AQM3863" s="114"/>
      <c r="AQN3863" s="115"/>
      <c r="AQO3863" s="115"/>
      <c r="AQP3863" s="115"/>
      <c r="AQQ3863" s="113"/>
      <c r="AQR3863" s="114"/>
      <c r="AQS3863" s="114"/>
      <c r="AQT3863" s="113"/>
      <c r="AQU3863" s="118"/>
      <c r="AQV3863" s="117"/>
      <c r="AQW3863" s="114"/>
      <c r="AQX3863" s="114"/>
      <c r="AQY3863" s="114"/>
      <c r="AQZ3863" s="114"/>
      <c r="ARA3863" s="114"/>
      <c r="ARB3863" s="114"/>
      <c r="ARC3863" s="114"/>
      <c r="ARD3863" s="114"/>
      <c r="ARE3863" s="114"/>
      <c r="ARF3863" s="114"/>
      <c r="ARG3863" s="116"/>
      <c r="ARH3863" s="114"/>
      <c r="ARI3863" s="115"/>
      <c r="ARJ3863" s="115"/>
      <c r="ARK3863" s="115"/>
      <c r="ARL3863" s="113"/>
      <c r="ARM3863" s="114"/>
      <c r="ARN3863" s="114"/>
      <c r="ARO3863" s="113"/>
      <c r="ARP3863" s="118"/>
      <c r="ARQ3863" s="117"/>
      <c r="ARR3863" s="114"/>
      <c r="ARS3863" s="114"/>
      <c r="ART3863" s="114"/>
      <c r="ARU3863" s="114"/>
      <c r="ARV3863" s="114"/>
      <c r="ARW3863" s="114"/>
      <c r="ARX3863" s="114"/>
      <c r="ARY3863" s="114"/>
      <c r="ARZ3863" s="114"/>
      <c r="ASA3863" s="114"/>
      <c r="ASB3863" s="116"/>
      <c r="ASC3863" s="114"/>
      <c r="ASD3863" s="115"/>
      <c r="ASE3863" s="115"/>
      <c r="ASF3863" s="115"/>
      <c r="ASG3863" s="113"/>
      <c r="ASH3863" s="114"/>
      <c r="ASI3863" s="114"/>
      <c r="ASJ3863" s="113"/>
      <c r="ASK3863" s="118"/>
      <c r="ASL3863" s="117"/>
      <c r="ASM3863" s="114"/>
      <c r="ASN3863" s="114"/>
      <c r="ASO3863" s="114"/>
      <c r="ASP3863" s="114"/>
      <c r="ASQ3863" s="114"/>
      <c r="ASR3863" s="114"/>
      <c r="ASS3863" s="114"/>
      <c r="AST3863" s="114"/>
      <c r="ASU3863" s="114"/>
      <c r="ASV3863" s="114"/>
      <c r="ASW3863" s="116"/>
      <c r="ASX3863" s="114"/>
      <c r="ASY3863" s="115"/>
      <c r="ASZ3863" s="115"/>
      <c r="ATA3863" s="115"/>
      <c r="ATB3863" s="113"/>
      <c r="ATC3863" s="114"/>
      <c r="ATD3863" s="114"/>
      <c r="ATE3863" s="113"/>
      <c r="ATF3863" s="118"/>
      <c r="ATG3863" s="117"/>
      <c r="ATH3863" s="114"/>
      <c r="ATI3863" s="114"/>
      <c r="ATJ3863" s="114"/>
      <c r="ATK3863" s="114"/>
      <c r="ATL3863" s="114"/>
      <c r="ATM3863" s="114"/>
      <c r="ATN3863" s="114"/>
      <c r="ATO3863" s="114"/>
      <c r="ATP3863" s="114"/>
      <c r="ATQ3863" s="114"/>
      <c r="ATR3863" s="116"/>
      <c r="ATS3863" s="114"/>
      <c r="ATT3863" s="115"/>
      <c r="ATU3863" s="115"/>
      <c r="ATV3863" s="115"/>
      <c r="ATW3863" s="113"/>
      <c r="ATX3863" s="114"/>
      <c r="ATY3863" s="114"/>
      <c r="ATZ3863" s="113"/>
      <c r="AUA3863" s="118"/>
      <c r="AUB3863" s="117"/>
      <c r="AUC3863" s="114"/>
      <c r="AUD3863" s="114"/>
      <c r="AUE3863" s="114"/>
      <c r="AUF3863" s="114"/>
      <c r="AUG3863" s="114"/>
      <c r="AUH3863" s="114"/>
      <c r="AUI3863" s="114"/>
      <c r="AUJ3863" s="114"/>
      <c r="AUK3863" s="114"/>
      <c r="AUL3863" s="114"/>
      <c r="AUM3863" s="116"/>
      <c r="AUN3863" s="114"/>
      <c r="AUO3863" s="115"/>
      <c r="AUP3863" s="115"/>
      <c r="AUQ3863" s="115"/>
      <c r="AUR3863" s="113"/>
      <c r="AUS3863" s="114"/>
      <c r="AUT3863" s="114"/>
      <c r="AUU3863" s="113"/>
      <c r="AUV3863" s="118"/>
      <c r="AUW3863" s="117"/>
      <c r="AUX3863" s="114"/>
      <c r="AUY3863" s="114"/>
      <c r="AUZ3863" s="114"/>
      <c r="AVA3863" s="114"/>
      <c r="AVB3863" s="114"/>
      <c r="AVC3863" s="114"/>
      <c r="AVD3863" s="114"/>
      <c r="AVE3863" s="114"/>
      <c r="AVF3863" s="114"/>
      <c r="AVG3863" s="114"/>
      <c r="AVH3863" s="116"/>
      <c r="AVI3863" s="114"/>
      <c r="AVJ3863" s="115"/>
      <c r="AVK3863" s="115"/>
      <c r="AVL3863" s="115"/>
      <c r="AVM3863" s="113"/>
      <c r="AVN3863" s="114"/>
      <c r="AVO3863" s="114"/>
      <c r="AVP3863" s="113"/>
      <c r="AVQ3863" s="118"/>
      <c r="AVR3863" s="117"/>
      <c r="AVS3863" s="114"/>
      <c r="AVT3863" s="114"/>
      <c r="AVU3863" s="114"/>
      <c r="AVV3863" s="114"/>
      <c r="AVW3863" s="114"/>
      <c r="AVX3863" s="114"/>
      <c r="AVY3863" s="114"/>
      <c r="AVZ3863" s="114"/>
      <c r="AWA3863" s="114"/>
      <c r="AWB3863" s="114"/>
      <c r="AWC3863" s="116"/>
      <c r="AWD3863" s="114"/>
      <c r="AWE3863" s="115"/>
      <c r="AWF3863" s="115"/>
      <c r="AWG3863" s="115"/>
      <c r="AWH3863" s="113"/>
      <c r="AWI3863" s="114"/>
      <c r="AWJ3863" s="114"/>
      <c r="AWK3863" s="113"/>
      <c r="AWL3863" s="118"/>
      <c r="AWM3863" s="117"/>
      <c r="AWN3863" s="114"/>
      <c r="AWO3863" s="114"/>
      <c r="AWP3863" s="114"/>
      <c r="AWQ3863" s="114"/>
      <c r="AWR3863" s="114"/>
      <c r="AWS3863" s="114"/>
      <c r="AWT3863" s="114"/>
      <c r="AWU3863" s="114"/>
      <c r="AWV3863" s="114"/>
      <c r="AWW3863" s="114"/>
      <c r="AWX3863" s="116"/>
      <c r="AWY3863" s="114"/>
      <c r="AWZ3863" s="115"/>
      <c r="AXA3863" s="115"/>
      <c r="AXB3863" s="115"/>
      <c r="AXC3863" s="113"/>
      <c r="AXD3863" s="114"/>
      <c r="AXE3863" s="114"/>
      <c r="AXF3863" s="113"/>
      <c r="AXG3863" s="118"/>
      <c r="AXH3863" s="117"/>
      <c r="AXI3863" s="114"/>
      <c r="AXJ3863" s="114"/>
      <c r="AXK3863" s="114"/>
      <c r="AXL3863" s="114"/>
      <c r="AXM3863" s="114"/>
      <c r="AXN3863" s="114"/>
      <c r="AXO3863" s="114"/>
      <c r="AXP3863" s="114"/>
      <c r="AXQ3863" s="114"/>
      <c r="AXR3863" s="114"/>
      <c r="AXS3863" s="116"/>
      <c r="AXT3863" s="114"/>
      <c r="AXU3863" s="115"/>
      <c r="AXV3863" s="115"/>
      <c r="AXW3863" s="115"/>
      <c r="AXX3863" s="113"/>
      <c r="AXY3863" s="114"/>
      <c r="AXZ3863" s="114"/>
      <c r="AYA3863" s="113"/>
      <c r="AYB3863" s="118"/>
      <c r="AYC3863" s="117"/>
      <c r="AYD3863" s="114"/>
      <c r="AYE3863" s="114"/>
      <c r="AYF3863" s="114"/>
      <c r="AYG3863" s="114"/>
      <c r="AYH3863" s="114"/>
      <c r="AYI3863" s="114"/>
      <c r="AYJ3863" s="114"/>
      <c r="AYK3863" s="114"/>
      <c r="AYL3863" s="114"/>
      <c r="AYM3863" s="114"/>
      <c r="AYN3863" s="116"/>
      <c r="AYO3863" s="114"/>
      <c r="AYP3863" s="115"/>
      <c r="AYQ3863" s="115"/>
      <c r="AYR3863" s="115"/>
      <c r="AYS3863" s="113"/>
      <c r="AYT3863" s="114"/>
      <c r="AYU3863" s="114"/>
      <c r="AYV3863" s="113"/>
      <c r="AYW3863" s="118"/>
      <c r="AYX3863" s="117"/>
      <c r="AYY3863" s="114"/>
      <c r="AYZ3863" s="114"/>
      <c r="AZA3863" s="114"/>
      <c r="AZB3863" s="114"/>
      <c r="AZC3863" s="114"/>
      <c r="AZD3863" s="114"/>
      <c r="AZE3863" s="114"/>
      <c r="AZF3863" s="114"/>
      <c r="AZG3863" s="114"/>
      <c r="AZH3863" s="114"/>
      <c r="AZI3863" s="116"/>
      <c r="AZJ3863" s="114"/>
      <c r="AZK3863" s="115"/>
      <c r="AZL3863" s="115"/>
      <c r="AZM3863" s="115"/>
      <c r="AZN3863" s="113"/>
      <c r="AZO3863" s="114"/>
      <c r="AZP3863" s="114"/>
      <c r="AZQ3863" s="113"/>
      <c r="AZR3863" s="118"/>
      <c r="AZS3863" s="117"/>
      <c r="AZT3863" s="114"/>
      <c r="AZU3863" s="114"/>
      <c r="AZV3863" s="114"/>
      <c r="AZW3863" s="114"/>
      <c r="AZX3863" s="114"/>
      <c r="AZY3863" s="114"/>
      <c r="AZZ3863" s="114"/>
      <c r="BAA3863" s="114"/>
      <c r="BAB3863" s="114"/>
      <c r="BAC3863" s="114"/>
      <c r="BAD3863" s="116"/>
      <c r="BAE3863" s="114"/>
      <c r="BAF3863" s="115"/>
      <c r="BAG3863" s="115"/>
      <c r="BAH3863" s="115"/>
      <c r="BAI3863" s="113"/>
      <c r="BAJ3863" s="114"/>
      <c r="BAK3863" s="114"/>
      <c r="BAL3863" s="113"/>
      <c r="BAM3863" s="118"/>
      <c r="BAN3863" s="117"/>
      <c r="BAO3863" s="114"/>
      <c r="BAP3863" s="114"/>
      <c r="BAQ3863" s="114"/>
      <c r="BAR3863" s="114"/>
      <c r="BAS3863" s="114"/>
      <c r="BAT3863" s="114"/>
      <c r="BAU3863" s="114"/>
      <c r="BAV3863" s="114"/>
      <c r="BAW3863" s="114"/>
      <c r="BAX3863" s="114"/>
      <c r="BAY3863" s="116"/>
      <c r="BAZ3863" s="114"/>
      <c r="BBA3863" s="115"/>
      <c r="BBB3863" s="115"/>
      <c r="BBC3863" s="115"/>
      <c r="BBD3863" s="113"/>
      <c r="BBE3863" s="114"/>
      <c r="BBF3863" s="114"/>
      <c r="BBG3863" s="113"/>
      <c r="BBH3863" s="118"/>
      <c r="BBI3863" s="117"/>
      <c r="BBJ3863" s="114"/>
      <c r="BBK3863" s="114"/>
      <c r="BBL3863" s="114"/>
      <c r="BBM3863" s="114"/>
      <c r="BBN3863" s="114"/>
      <c r="BBO3863" s="114"/>
      <c r="BBP3863" s="114"/>
      <c r="BBQ3863" s="114"/>
      <c r="BBR3863" s="114"/>
      <c r="BBS3863" s="114"/>
      <c r="BBT3863" s="116"/>
      <c r="BBU3863" s="114"/>
      <c r="BBV3863" s="115"/>
      <c r="BBW3863" s="115"/>
      <c r="BBX3863" s="115"/>
      <c r="BBY3863" s="113"/>
      <c r="BBZ3863" s="114"/>
      <c r="BCA3863" s="114"/>
      <c r="BCB3863" s="113"/>
      <c r="BCC3863" s="118"/>
      <c r="BCD3863" s="117"/>
      <c r="BCE3863" s="114"/>
      <c r="BCF3863" s="114"/>
      <c r="BCG3863" s="114"/>
      <c r="BCH3863" s="114"/>
      <c r="BCI3863" s="114"/>
      <c r="BCJ3863" s="114"/>
      <c r="BCK3863" s="114"/>
      <c r="BCL3863" s="114"/>
      <c r="BCM3863" s="114"/>
      <c r="BCN3863" s="114"/>
      <c r="BCO3863" s="116"/>
      <c r="BCP3863" s="114"/>
      <c r="BCQ3863" s="115"/>
      <c r="BCR3863" s="115"/>
      <c r="BCS3863" s="115"/>
      <c r="BCT3863" s="113"/>
      <c r="BCU3863" s="114"/>
      <c r="BCV3863" s="114"/>
      <c r="BCW3863" s="113"/>
      <c r="BCX3863" s="118"/>
      <c r="BCY3863" s="117"/>
      <c r="BCZ3863" s="114"/>
      <c r="BDA3863" s="114"/>
      <c r="BDB3863" s="114"/>
      <c r="BDC3863" s="114"/>
      <c r="BDD3863" s="114"/>
      <c r="BDE3863" s="114"/>
      <c r="BDF3863" s="114"/>
      <c r="BDG3863" s="114"/>
      <c r="BDH3863" s="114"/>
      <c r="BDI3863" s="114"/>
      <c r="BDJ3863" s="116"/>
      <c r="BDK3863" s="114"/>
      <c r="BDL3863" s="115"/>
      <c r="BDM3863" s="115"/>
      <c r="BDN3863" s="115"/>
      <c r="BDO3863" s="113"/>
      <c r="BDP3863" s="114"/>
      <c r="BDQ3863" s="114"/>
      <c r="BDR3863" s="113"/>
      <c r="BDS3863" s="118"/>
      <c r="BDT3863" s="117"/>
      <c r="BDU3863" s="114"/>
      <c r="BDV3863" s="114"/>
      <c r="BDW3863" s="114"/>
      <c r="BDX3863" s="114"/>
      <c r="BDY3863" s="114"/>
      <c r="BDZ3863" s="114"/>
      <c r="BEA3863" s="114"/>
      <c r="BEB3863" s="114"/>
      <c r="BEC3863" s="114"/>
      <c r="BED3863" s="114"/>
      <c r="BEE3863" s="116"/>
      <c r="BEF3863" s="114"/>
      <c r="BEG3863" s="115"/>
      <c r="BEH3863" s="115"/>
      <c r="BEI3863" s="115"/>
      <c r="BEJ3863" s="113"/>
      <c r="BEK3863" s="114"/>
      <c r="BEL3863" s="114"/>
      <c r="BEM3863" s="113"/>
      <c r="BEN3863" s="118"/>
      <c r="BEO3863" s="117"/>
      <c r="BEP3863" s="114"/>
      <c r="BEQ3863" s="114"/>
      <c r="BER3863" s="114"/>
      <c r="BES3863" s="114"/>
      <c r="BET3863" s="114"/>
      <c r="BEU3863" s="114"/>
      <c r="BEV3863" s="114"/>
      <c r="BEW3863" s="114"/>
      <c r="BEX3863" s="114"/>
      <c r="BEY3863" s="114"/>
      <c r="BEZ3863" s="116"/>
      <c r="BFA3863" s="114"/>
      <c r="BFB3863" s="115"/>
      <c r="BFC3863" s="115"/>
      <c r="BFD3863" s="115"/>
      <c r="BFE3863" s="113"/>
      <c r="BFF3863" s="114"/>
      <c r="BFG3863" s="114"/>
      <c r="BFH3863" s="113"/>
      <c r="BFI3863" s="118"/>
      <c r="BFJ3863" s="117"/>
      <c r="BFK3863" s="114"/>
      <c r="BFL3863" s="114"/>
      <c r="BFM3863" s="114"/>
      <c r="BFN3863" s="114"/>
      <c r="BFO3863" s="114"/>
      <c r="BFP3863" s="114"/>
      <c r="BFQ3863" s="114"/>
      <c r="BFR3863" s="114"/>
      <c r="BFS3863" s="114"/>
      <c r="BFT3863" s="114"/>
      <c r="BFU3863" s="116"/>
      <c r="BFV3863" s="114"/>
      <c r="BFW3863" s="115"/>
      <c r="BFX3863" s="115"/>
      <c r="BFY3863" s="115"/>
      <c r="BFZ3863" s="113"/>
      <c r="BGA3863" s="114"/>
      <c r="BGB3863" s="114"/>
      <c r="BGC3863" s="113"/>
      <c r="BGD3863" s="118"/>
      <c r="BGE3863" s="117"/>
      <c r="BGF3863" s="114"/>
      <c r="BGG3863" s="114"/>
      <c r="BGH3863" s="114"/>
      <c r="BGI3863" s="114"/>
      <c r="BGJ3863" s="114"/>
      <c r="BGK3863" s="114"/>
      <c r="BGL3863" s="114"/>
      <c r="BGM3863" s="114"/>
      <c r="BGN3863" s="114"/>
      <c r="BGO3863" s="114"/>
      <c r="BGP3863" s="116"/>
      <c r="BGQ3863" s="114"/>
      <c r="BGR3863" s="115"/>
      <c r="BGS3863" s="115"/>
      <c r="BGT3863" s="115"/>
      <c r="BGU3863" s="113"/>
      <c r="BGV3863" s="114"/>
      <c r="BGW3863" s="114"/>
      <c r="BGX3863" s="113"/>
      <c r="BGY3863" s="118"/>
      <c r="BGZ3863" s="117"/>
      <c r="BHA3863" s="114"/>
      <c r="BHB3863" s="114"/>
      <c r="BHC3863" s="114"/>
      <c r="BHD3863" s="114"/>
      <c r="BHE3863" s="114"/>
      <c r="BHF3863" s="114"/>
      <c r="BHG3863" s="114"/>
      <c r="BHH3863" s="114"/>
      <c r="BHI3863" s="114"/>
      <c r="BHJ3863" s="114"/>
      <c r="BHK3863" s="116"/>
      <c r="BHL3863" s="114"/>
      <c r="BHM3863" s="115"/>
      <c r="BHN3863" s="115"/>
      <c r="BHO3863" s="115"/>
      <c r="BHP3863" s="113"/>
      <c r="BHQ3863" s="114"/>
      <c r="BHR3863" s="114"/>
      <c r="BHS3863" s="113"/>
      <c r="BHT3863" s="118"/>
      <c r="BHU3863" s="117"/>
      <c r="BHV3863" s="114"/>
      <c r="BHW3863" s="114"/>
      <c r="BHX3863" s="114"/>
      <c r="BHY3863" s="114"/>
      <c r="BHZ3863" s="114"/>
      <c r="BIA3863" s="114"/>
      <c r="BIB3863" s="114"/>
      <c r="BIC3863" s="114"/>
      <c r="BID3863" s="114"/>
      <c r="BIE3863" s="114"/>
      <c r="BIF3863" s="116"/>
      <c r="BIG3863" s="114"/>
      <c r="BIH3863" s="115"/>
      <c r="BII3863" s="115"/>
      <c r="BIJ3863" s="115"/>
      <c r="BIK3863" s="113"/>
      <c r="BIL3863" s="114"/>
      <c r="BIM3863" s="114"/>
      <c r="BIN3863" s="113"/>
      <c r="BIO3863" s="118"/>
      <c r="BIP3863" s="117"/>
      <c r="BIQ3863" s="114"/>
      <c r="BIR3863" s="114"/>
      <c r="BIS3863" s="114"/>
      <c r="BIT3863" s="114"/>
      <c r="BIU3863" s="114"/>
      <c r="BIV3863" s="114"/>
      <c r="BIW3863" s="114"/>
      <c r="BIX3863" s="114"/>
      <c r="BIY3863" s="114"/>
      <c r="BIZ3863" s="114"/>
      <c r="BJA3863" s="116"/>
      <c r="BJB3863" s="114"/>
      <c r="BJC3863" s="115"/>
      <c r="BJD3863" s="115"/>
      <c r="BJE3863" s="115"/>
      <c r="BJF3863" s="113"/>
      <c r="BJG3863" s="114"/>
      <c r="BJH3863" s="114"/>
      <c r="BJI3863" s="113"/>
      <c r="BJJ3863" s="118"/>
      <c r="BJK3863" s="117"/>
      <c r="BJL3863" s="114"/>
      <c r="BJM3863" s="114"/>
      <c r="BJN3863" s="114"/>
      <c r="BJO3863" s="114"/>
      <c r="BJP3863" s="114"/>
      <c r="BJQ3863" s="114"/>
      <c r="BJR3863" s="114"/>
      <c r="BJS3863" s="114"/>
      <c r="BJT3863" s="114"/>
      <c r="BJU3863" s="114"/>
      <c r="BJV3863" s="116"/>
      <c r="BJW3863" s="114"/>
      <c r="BJX3863" s="115"/>
      <c r="BJY3863" s="115"/>
      <c r="BJZ3863" s="115"/>
      <c r="BKA3863" s="113"/>
      <c r="BKB3863" s="114"/>
      <c r="BKC3863" s="114"/>
      <c r="BKD3863" s="113"/>
      <c r="BKE3863" s="118"/>
      <c r="BKF3863" s="117"/>
      <c r="BKG3863" s="114"/>
      <c r="BKH3863" s="114"/>
      <c r="BKI3863" s="114"/>
      <c r="BKJ3863" s="114"/>
      <c r="BKK3863" s="114"/>
      <c r="BKL3863" s="114"/>
      <c r="BKM3863" s="114"/>
      <c r="BKN3863" s="114"/>
      <c r="BKO3863" s="114"/>
      <c r="BKP3863" s="114"/>
      <c r="BKQ3863" s="116"/>
      <c r="BKR3863" s="114"/>
      <c r="BKS3863" s="115"/>
      <c r="BKT3863" s="115"/>
      <c r="BKU3863" s="115"/>
      <c r="BKV3863" s="113"/>
      <c r="BKW3863" s="114"/>
      <c r="BKX3863" s="114"/>
      <c r="BKY3863" s="113"/>
      <c r="BKZ3863" s="118"/>
      <c r="BLA3863" s="117"/>
      <c r="BLB3863" s="114"/>
      <c r="BLC3863" s="114"/>
      <c r="BLD3863" s="114"/>
      <c r="BLE3863" s="114"/>
      <c r="BLF3863" s="114"/>
      <c r="BLG3863" s="114"/>
      <c r="BLH3863" s="114"/>
      <c r="BLI3863" s="114"/>
      <c r="BLJ3863" s="114"/>
      <c r="BLK3863" s="114"/>
      <c r="BLL3863" s="116"/>
      <c r="BLM3863" s="114"/>
      <c r="BLN3863" s="115"/>
      <c r="BLO3863" s="115"/>
      <c r="BLP3863" s="115"/>
      <c r="BLQ3863" s="113"/>
      <c r="BLR3863" s="114"/>
      <c r="BLS3863" s="114"/>
      <c r="BLT3863" s="113"/>
      <c r="BLU3863" s="118"/>
      <c r="BLV3863" s="117"/>
      <c r="BLW3863" s="114"/>
      <c r="BLX3863" s="114"/>
      <c r="BLY3863" s="114"/>
      <c r="BLZ3863" s="114"/>
      <c r="BMA3863" s="114"/>
      <c r="BMB3863" s="114"/>
      <c r="BMC3863" s="114"/>
      <c r="BMD3863" s="114"/>
      <c r="BME3863" s="114"/>
      <c r="BMF3863" s="114"/>
      <c r="BMG3863" s="116"/>
      <c r="BMH3863" s="114"/>
      <c r="BMI3863" s="115"/>
      <c r="BMJ3863" s="115"/>
      <c r="BMK3863" s="115"/>
      <c r="BML3863" s="113"/>
      <c r="BMM3863" s="114"/>
      <c r="BMN3863" s="114"/>
      <c r="BMO3863" s="113"/>
      <c r="BMP3863" s="118"/>
      <c r="BMQ3863" s="117"/>
      <c r="BMR3863" s="114"/>
      <c r="BMS3863" s="114"/>
      <c r="BMT3863" s="114"/>
      <c r="BMU3863" s="114"/>
      <c r="BMV3863" s="114"/>
      <c r="BMW3863" s="114"/>
      <c r="BMX3863" s="114"/>
      <c r="BMY3863" s="114"/>
      <c r="BMZ3863" s="114"/>
      <c r="BNA3863" s="114"/>
      <c r="BNB3863" s="116"/>
      <c r="BNC3863" s="114"/>
      <c r="BND3863" s="115"/>
      <c r="BNE3863" s="115"/>
      <c r="BNF3863" s="115"/>
      <c r="BNG3863" s="113"/>
      <c r="BNH3863" s="114"/>
      <c r="BNI3863" s="114"/>
      <c r="BNJ3863" s="113"/>
      <c r="BNK3863" s="118"/>
      <c r="BNL3863" s="117"/>
      <c r="BNM3863" s="114"/>
      <c r="BNN3863" s="114"/>
      <c r="BNO3863" s="114"/>
      <c r="BNP3863" s="114"/>
      <c r="BNQ3863" s="114"/>
      <c r="BNR3863" s="114"/>
      <c r="BNS3863" s="114"/>
      <c r="BNT3863" s="114"/>
      <c r="BNU3863" s="114"/>
      <c r="BNV3863" s="114"/>
      <c r="BNW3863" s="116"/>
      <c r="BNX3863" s="114"/>
      <c r="BNY3863" s="115"/>
      <c r="BNZ3863" s="115"/>
      <c r="BOA3863" s="115"/>
      <c r="BOB3863" s="113"/>
      <c r="BOC3863" s="114"/>
      <c r="BOD3863" s="114"/>
      <c r="BOE3863" s="113"/>
      <c r="BOF3863" s="118"/>
      <c r="BOG3863" s="117"/>
      <c r="BOH3863" s="114"/>
      <c r="BOI3863" s="114"/>
      <c r="BOJ3863" s="114"/>
      <c r="BOK3863" s="114"/>
      <c r="BOL3863" s="114"/>
      <c r="BOM3863" s="114"/>
      <c r="BON3863" s="114"/>
      <c r="BOO3863" s="114"/>
      <c r="BOP3863" s="114"/>
      <c r="BOQ3863" s="114"/>
      <c r="BOR3863" s="116"/>
      <c r="BOS3863" s="114"/>
      <c r="BOT3863" s="115"/>
      <c r="BOU3863" s="115"/>
      <c r="BOV3863" s="115"/>
      <c r="BOW3863" s="113"/>
      <c r="BOX3863" s="114"/>
      <c r="BOY3863" s="114"/>
      <c r="BOZ3863" s="113"/>
      <c r="BPA3863" s="118"/>
      <c r="BPB3863" s="117"/>
      <c r="BPC3863" s="114"/>
      <c r="BPD3863" s="114"/>
      <c r="BPE3863" s="114"/>
      <c r="BPF3863" s="114"/>
      <c r="BPG3863" s="114"/>
      <c r="BPH3863" s="114"/>
      <c r="BPI3863" s="114"/>
      <c r="BPJ3863" s="114"/>
      <c r="BPK3863" s="114"/>
      <c r="BPL3863" s="114"/>
      <c r="BPM3863" s="116"/>
      <c r="BPN3863" s="114"/>
      <c r="BPO3863" s="115"/>
      <c r="BPP3863" s="115"/>
      <c r="BPQ3863" s="115"/>
      <c r="BPR3863" s="113"/>
      <c r="BPS3863" s="114"/>
      <c r="BPT3863" s="114"/>
      <c r="BPU3863" s="113"/>
      <c r="BPV3863" s="118"/>
      <c r="BPW3863" s="117"/>
      <c r="BPX3863" s="114"/>
      <c r="BPY3863" s="114"/>
      <c r="BPZ3863" s="114"/>
      <c r="BQA3863" s="114"/>
      <c r="BQB3863" s="114"/>
      <c r="BQC3863" s="114"/>
      <c r="BQD3863" s="114"/>
      <c r="BQE3863" s="114"/>
      <c r="BQF3863" s="114"/>
      <c r="BQG3863" s="114"/>
      <c r="BQH3863" s="116"/>
      <c r="BQI3863" s="114"/>
      <c r="BQJ3863" s="115"/>
      <c r="BQK3863" s="115"/>
      <c r="BQL3863" s="115"/>
      <c r="BQM3863" s="113"/>
      <c r="BQN3863" s="114"/>
      <c r="BQO3863" s="114"/>
      <c r="BQP3863" s="113"/>
      <c r="BQQ3863" s="118"/>
      <c r="BQR3863" s="117"/>
      <c r="BQS3863" s="114"/>
      <c r="BQT3863" s="114"/>
      <c r="BQU3863" s="114"/>
      <c r="BQV3863" s="114"/>
      <c r="BQW3863" s="114"/>
      <c r="BQX3863" s="114"/>
      <c r="BQY3863" s="114"/>
      <c r="BQZ3863" s="114"/>
      <c r="BRA3863" s="114"/>
      <c r="BRB3863" s="114"/>
      <c r="BRC3863" s="116"/>
      <c r="BRD3863" s="114"/>
      <c r="BRE3863" s="115"/>
      <c r="BRF3863" s="115"/>
      <c r="BRG3863" s="115"/>
      <c r="BRH3863" s="113"/>
      <c r="BRI3863" s="114"/>
      <c r="BRJ3863" s="114"/>
      <c r="BRK3863" s="113"/>
      <c r="BRL3863" s="118"/>
      <c r="BRM3863" s="117"/>
      <c r="BRN3863" s="114"/>
      <c r="BRO3863" s="114"/>
      <c r="BRP3863" s="114"/>
      <c r="BRQ3863" s="114"/>
      <c r="BRR3863" s="114"/>
      <c r="BRS3863" s="114"/>
      <c r="BRT3863" s="114"/>
      <c r="BRU3863" s="114"/>
      <c r="BRV3863" s="114"/>
      <c r="BRW3863" s="114"/>
      <c r="BRX3863" s="116"/>
      <c r="BRY3863" s="114"/>
      <c r="BRZ3863" s="115"/>
      <c r="BSA3863" s="115"/>
      <c r="BSB3863" s="115"/>
      <c r="BSC3863" s="113"/>
      <c r="BSD3863" s="114"/>
      <c r="BSE3863" s="114"/>
      <c r="BSF3863" s="113"/>
      <c r="BSG3863" s="118"/>
      <c r="BSH3863" s="117"/>
      <c r="BSI3863" s="114"/>
      <c r="BSJ3863" s="114"/>
      <c r="BSK3863" s="114"/>
      <c r="BSL3863" s="114"/>
      <c r="BSM3863" s="114"/>
      <c r="BSN3863" s="114"/>
      <c r="BSO3863" s="114"/>
      <c r="BSP3863" s="114"/>
      <c r="BSQ3863" s="114"/>
      <c r="BSR3863" s="114"/>
      <c r="BSS3863" s="116"/>
      <c r="BST3863" s="114"/>
      <c r="BSU3863" s="115"/>
      <c r="BSV3863" s="115"/>
      <c r="BSW3863" s="115"/>
      <c r="BSX3863" s="113"/>
      <c r="BSY3863" s="114"/>
      <c r="BSZ3863" s="114"/>
      <c r="BTA3863" s="113"/>
      <c r="BTB3863" s="118"/>
      <c r="BTC3863" s="117"/>
      <c r="BTD3863" s="114"/>
      <c r="BTE3863" s="114"/>
      <c r="BTF3863" s="114"/>
      <c r="BTG3863" s="114"/>
      <c r="BTH3863" s="114"/>
      <c r="BTI3863" s="114"/>
      <c r="BTJ3863" s="114"/>
      <c r="BTK3863" s="114"/>
      <c r="BTL3863" s="114"/>
      <c r="BTM3863" s="114"/>
      <c r="BTN3863" s="116"/>
      <c r="BTO3863" s="114"/>
      <c r="BTP3863" s="115"/>
      <c r="BTQ3863" s="115"/>
      <c r="BTR3863" s="115"/>
      <c r="BTS3863" s="113"/>
      <c r="BTT3863" s="114"/>
      <c r="BTU3863" s="114"/>
      <c r="BTV3863" s="113"/>
      <c r="BTW3863" s="118"/>
      <c r="BTX3863" s="117"/>
      <c r="BTY3863" s="114"/>
      <c r="BTZ3863" s="114"/>
      <c r="BUA3863" s="114"/>
      <c r="BUB3863" s="114"/>
      <c r="BUC3863" s="114"/>
      <c r="BUD3863" s="114"/>
      <c r="BUE3863" s="114"/>
      <c r="BUF3863" s="114"/>
      <c r="BUG3863" s="114"/>
      <c r="BUH3863" s="114"/>
      <c r="BUI3863" s="116"/>
      <c r="BUJ3863" s="114"/>
      <c r="BUK3863" s="115"/>
      <c r="BUL3863" s="115"/>
      <c r="BUM3863" s="115"/>
      <c r="BUN3863" s="113"/>
      <c r="BUO3863" s="114"/>
      <c r="BUP3863" s="114"/>
      <c r="BUQ3863" s="113"/>
      <c r="BUR3863" s="118"/>
      <c r="BUS3863" s="117"/>
      <c r="BUT3863" s="114"/>
      <c r="BUU3863" s="114"/>
      <c r="BUV3863" s="114"/>
      <c r="BUW3863" s="114"/>
      <c r="BUX3863" s="114"/>
      <c r="BUY3863" s="114"/>
      <c r="BUZ3863" s="114"/>
      <c r="BVA3863" s="114"/>
      <c r="BVB3863" s="114"/>
      <c r="BVC3863" s="114"/>
      <c r="BVD3863" s="116"/>
      <c r="BVE3863" s="114"/>
      <c r="BVF3863" s="115"/>
      <c r="BVG3863" s="115"/>
      <c r="BVH3863" s="115"/>
      <c r="BVI3863" s="113"/>
      <c r="BVJ3863" s="114"/>
      <c r="BVK3863" s="114"/>
      <c r="BVL3863" s="113"/>
      <c r="BVM3863" s="118"/>
      <c r="BVN3863" s="117"/>
      <c r="BVO3863" s="114"/>
      <c r="BVP3863" s="114"/>
      <c r="BVQ3863" s="114"/>
      <c r="BVR3863" s="114"/>
      <c r="BVS3863" s="114"/>
      <c r="BVT3863" s="114"/>
      <c r="BVU3863" s="114"/>
      <c r="BVV3863" s="114"/>
      <c r="BVW3863" s="114"/>
      <c r="BVX3863" s="114"/>
      <c r="BVY3863" s="116"/>
      <c r="BVZ3863" s="114"/>
      <c r="BWA3863" s="115"/>
      <c r="BWB3863" s="115"/>
      <c r="BWC3863" s="115"/>
      <c r="BWD3863" s="113"/>
      <c r="BWE3863" s="114"/>
      <c r="BWF3863" s="114"/>
      <c r="BWG3863" s="113"/>
      <c r="BWH3863" s="118"/>
      <c r="BWI3863" s="117"/>
      <c r="BWJ3863" s="114"/>
      <c r="BWK3863" s="114"/>
      <c r="BWL3863" s="114"/>
      <c r="BWM3863" s="114"/>
      <c r="BWN3863" s="114"/>
      <c r="BWO3863" s="114"/>
      <c r="BWP3863" s="114"/>
      <c r="BWQ3863" s="114"/>
      <c r="BWR3863" s="114"/>
      <c r="BWS3863" s="114"/>
      <c r="BWT3863" s="116"/>
      <c r="BWU3863" s="114"/>
      <c r="BWV3863" s="115"/>
      <c r="BWW3863" s="115"/>
      <c r="BWX3863" s="115"/>
      <c r="BWY3863" s="113"/>
      <c r="BWZ3863" s="114"/>
      <c r="BXA3863" s="114"/>
      <c r="BXB3863" s="113"/>
      <c r="BXC3863" s="118"/>
      <c r="BXD3863" s="117"/>
      <c r="BXE3863" s="114"/>
      <c r="BXF3863" s="114"/>
      <c r="BXG3863" s="114"/>
      <c r="BXH3863" s="114"/>
      <c r="BXI3863" s="114"/>
      <c r="BXJ3863" s="114"/>
      <c r="BXK3863" s="114"/>
      <c r="BXL3863" s="114"/>
      <c r="BXM3863" s="114"/>
      <c r="BXN3863" s="114"/>
      <c r="BXO3863" s="116"/>
      <c r="BXP3863" s="114"/>
      <c r="BXQ3863" s="115"/>
      <c r="BXR3863" s="115"/>
      <c r="BXS3863" s="115"/>
      <c r="BXT3863" s="113"/>
      <c r="BXU3863" s="114"/>
      <c r="BXV3863" s="114"/>
      <c r="BXW3863" s="113"/>
      <c r="BXX3863" s="118"/>
      <c r="BXY3863" s="117"/>
      <c r="BXZ3863" s="114"/>
      <c r="BYA3863" s="114"/>
      <c r="BYB3863" s="114"/>
      <c r="BYC3863" s="114"/>
      <c r="BYD3863" s="114"/>
      <c r="BYE3863" s="114"/>
      <c r="BYF3863" s="114"/>
      <c r="BYG3863" s="114"/>
      <c r="BYH3863" s="114"/>
      <c r="BYI3863" s="114"/>
      <c r="BYJ3863" s="116"/>
      <c r="BYK3863" s="114"/>
      <c r="BYL3863" s="115"/>
      <c r="BYM3863" s="115"/>
      <c r="BYN3863" s="115"/>
      <c r="BYO3863" s="113"/>
      <c r="BYP3863" s="114"/>
      <c r="BYQ3863" s="114"/>
      <c r="BYR3863" s="113"/>
      <c r="BYS3863" s="118"/>
      <c r="BYT3863" s="117"/>
      <c r="BYU3863" s="114"/>
      <c r="BYV3863" s="114"/>
      <c r="BYW3863" s="114"/>
      <c r="BYX3863" s="114"/>
      <c r="BYY3863" s="114"/>
      <c r="BYZ3863" s="114"/>
      <c r="BZA3863" s="114"/>
      <c r="BZB3863" s="114"/>
      <c r="BZC3863" s="114"/>
      <c r="BZD3863" s="114"/>
      <c r="BZE3863" s="116"/>
      <c r="BZF3863" s="114"/>
      <c r="BZG3863" s="115"/>
      <c r="BZH3863" s="115"/>
      <c r="BZI3863" s="115"/>
      <c r="BZJ3863" s="113"/>
      <c r="BZK3863" s="114"/>
      <c r="BZL3863" s="114"/>
      <c r="BZM3863" s="113"/>
      <c r="BZN3863" s="118"/>
      <c r="BZO3863" s="117"/>
      <c r="BZP3863" s="114"/>
      <c r="BZQ3863" s="114"/>
      <c r="BZR3863" s="114"/>
      <c r="BZS3863" s="114"/>
      <c r="BZT3863" s="114"/>
      <c r="BZU3863" s="114"/>
      <c r="BZV3863" s="114"/>
      <c r="BZW3863" s="114"/>
      <c r="BZX3863" s="114"/>
      <c r="BZY3863" s="114"/>
      <c r="BZZ3863" s="116"/>
      <c r="CAA3863" s="114"/>
      <c r="CAB3863" s="115"/>
      <c r="CAC3863" s="115"/>
      <c r="CAD3863" s="115"/>
      <c r="CAE3863" s="113"/>
      <c r="CAF3863" s="114"/>
      <c r="CAG3863" s="114"/>
      <c r="CAH3863" s="113"/>
      <c r="CAI3863" s="118"/>
      <c r="CAJ3863" s="117"/>
      <c r="CAK3863" s="114"/>
      <c r="CAL3863" s="114"/>
      <c r="CAM3863" s="114"/>
      <c r="CAN3863" s="114"/>
      <c r="CAO3863" s="114"/>
      <c r="CAP3863" s="114"/>
      <c r="CAQ3863" s="114"/>
      <c r="CAR3863" s="114"/>
      <c r="CAS3863" s="114"/>
      <c r="CAT3863" s="114"/>
      <c r="CAU3863" s="116"/>
      <c r="CAV3863" s="114"/>
      <c r="CAW3863" s="115"/>
      <c r="CAX3863" s="115"/>
      <c r="CAY3863" s="115"/>
      <c r="CAZ3863" s="113"/>
      <c r="CBA3863" s="114"/>
      <c r="CBB3863" s="114"/>
      <c r="CBC3863" s="113"/>
      <c r="CBD3863" s="118"/>
      <c r="CBE3863" s="117"/>
      <c r="CBF3863" s="114"/>
      <c r="CBG3863" s="114"/>
      <c r="CBH3863" s="114"/>
      <c r="CBI3863" s="114"/>
      <c r="CBJ3863" s="114"/>
      <c r="CBK3863" s="114"/>
      <c r="CBL3863" s="114"/>
      <c r="CBM3863" s="114"/>
      <c r="CBN3863" s="114"/>
      <c r="CBO3863" s="114"/>
      <c r="CBP3863" s="116"/>
      <c r="CBQ3863" s="114"/>
      <c r="CBR3863" s="115"/>
      <c r="CBS3863" s="115"/>
      <c r="CBT3863" s="115"/>
      <c r="CBU3863" s="113"/>
      <c r="CBV3863" s="114"/>
      <c r="CBW3863" s="114"/>
      <c r="CBX3863" s="113"/>
      <c r="CBY3863" s="118"/>
      <c r="CBZ3863" s="117"/>
      <c r="CCA3863" s="114"/>
      <c r="CCB3863" s="114"/>
      <c r="CCC3863" s="114"/>
      <c r="CCD3863" s="114"/>
      <c r="CCE3863" s="114"/>
      <c r="CCF3863" s="114"/>
      <c r="CCG3863" s="114"/>
      <c r="CCH3863" s="114"/>
      <c r="CCI3863" s="114"/>
      <c r="CCJ3863" s="114"/>
      <c r="CCK3863" s="116"/>
      <c r="CCL3863" s="114"/>
      <c r="CCM3863" s="115"/>
      <c r="CCN3863" s="115"/>
      <c r="CCO3863" s="115"/>
      <c r="CCP3863" s="113"/>
      <c r="CCQ3863" s="114"/>
      <c r="CCR3863" s="114"/>
      <c r="CCS3863" s="113"/>
      <c r="CCT3863" s="118"/>
      <c r="CCU3863" s="117"/>
      <c r="CCV3863" s="114"/>
      <c r="CCW3863" s="114"/>
      <c r="CCX3863" s="114"/>
      <c r="CCY3863" s="114"/>
      <c r="CCZ3863" s="114"/>
      <c r="CDA3863" s="114"/>
      <c r="CDB3863" s="114"/>
      <c r="CDC3863" s="114"/>
      <c r="CDD3863" s="114"/>
      <c r="CDE3863" s="114"/>
      <c r="CDF3863" s="116"/>
      <c r="CDG3863" s="114"/>
      <c r="CDH3863" s="115"/>
      <c r="CDI3863" s="115"/>
      <c r="CDJ3863" s="115"/>
      <c r="CDK3863" s="113"/>
      <c r="CDL3863" s="114"/>
      <c r="CDM3863" s="114"/>
      <c r="CDN3863" s="113"/>
      <c r="CDO3863" s="118"/>
      <c r="CDP3863" s="117"/>
      <c r="CDQ3863" s="114"/>
      <c r="CDR3863" s="114"/>
      <c r="CDS3863" s="114"/>
      <c r="CDT3863" s="114"/>
      <c r="CDU3863" s="114"/>
      <c r="CDV3863" s="114"/>
      <c r="CDW3863" s="114"/>
      <c r="CDX3863" s="114"/>
      <c r="CDY3863" s="114"/>
      <c r="CDZ3863" s="114"/>
      <c r="CEA3863" s="116"/>
      <c r="CEB3863" s="114"/>
      <c r="CEC3863" s="115"/>
      <c r="CED3863" s="115"/>
      <c r="CEE3863" s="115"/>
      <c r="CEF3863" s="113"/>
      <c r="CEG3863" s="114"/>
      <c r="CEH3863" s="114"/>
      <c r="CEI3863" s="113"/>
      <c r="CEJ3863" s="118"/>
      <c r="CEK3863" s="117"/>
      <c r="CEL3863" s="114"/>
      <c r="CEM3863" s="114"/>
      <c r="CEN3863" s="114"/>
      <c r="CEO3863" s="114"/>
      <c r="CEP3863" s="114"/>
      <c r="CEQ3863" s="114"/>
      <c r="CER3863" s="114"/>
      <c r="CES3863" s="114"/>
      <c r="CET3863" s="114"/>
      <c r="CEU3863" s="114"/>
      <c r="CEV3863" s="116"/>
      <c r="CEW3863" s="114"/>
      <c r="CEX3863" s="115"/>
      <c r="CEY3863" s="115"/>
      <c r="CEZ3863" s="115"/>
      <c r="CFA3863" s="113"/>
      <c r="CFB3863" s="114"/>
      <c r="CFC3863" s="114"/>
      <c r="CFD3863" s="113"/>
      <c r="CFE3863" s="118"/>
      <c r="CFF3863" s="117"/>
      <c r="CFG3863" s="114"/>
      <c r="CFH3863" s="114"/>
      <c r="CFI3863" s="114"/>
      <c r="CFJ3863" s="114"/>
      <c r="CFK3863" s="114"/>
      <c r="CFL3863" s="114"/>
      <c r="CFM3863" s="114"/>
      <c r="CFN3863" s="114"/>
      <c r="CFO3863" s="114"/>
      <c r="CFP3863" s="114"/>
      <c r="CFQ3863" s="116"/>
      <c r="CFR3863" s="114"/>
      <c r="CFS3863" s="115"/>
      <c r="CFT3863" s="115"/>
      <c r="CFU3863" s="115"/>
      <c r="CFV3863" s="113"/>
      <c r="CFW3863" s="114"/>
      <c r="CFX3863" s="114"/>
      <c r="CFY3863" s="113"/>
      <c r="CFZ3863" s="118"/>
      <c r="CGA3863" s="117"/>
      <c r="CGB3863" s="114"/>
      <c r="CGC3863" s="114"/>
      <c r="CGD3863" s="114"/>
      <c r="CGE3863" s="114"/>
      <c r="CGF3863" s="114"/>
      <c r="CGG3863" s="114"/>
      <c r="CGH3863" s="114"/>
      <c r="CGI3863" s="114"/>
      <c r="CGJ3863" s="114"/>
      <c r="CGK3863" s="114"/>
      <c r="CGL3863" s="116"/>
      <c r="CGM3863" s="114"/>
      <c r="CGN3863" s="115"/>
      <c r="CGO3863" s="115"/>
      <c r="CGP3863" s="115"/>
      <c r="CGQ3863" s="113"/>
      <c r="CGR3863" s="114"/>
      <c r="CGS3863" s="114"/>
      <c r="CGT3863" s="113"/>
      <c r="CGU3863" s="118"/>
      <c r="CGV3863" s="117"/>
      <c r="CGW3863" s="114"/>
      <c r="CGX3863" s="114"/>
      <c r="CGY3863" s="114"/>
      <c r="CGZ3863" s="114"/>
      <c r="CHA3863" s="114"/>
      <c r="CHB3863" s="114"/>
      <c r="CHC3863" s="114"/>
      <c r="CHD3863" s="114"/>
      <c r="CHE3863" s="114"/>
      <c r="CHF3863" s="114"/>
      <c r="CHG3863" s="116"/>
      <c r="CHH3863" s="114"/>
      <c r="CHI3863" s="115"/>
      <c r="CHJ3863" s="115"/>
      <c r="CHK3863" s="115"/>
      <c r="CHL3863" s="113"/>
      <c r="CHM3863" s="114"/>
      <c r="CHN3863" s="114"/>
      <c r="CHO3863" s="113"/>
      <c r="CHP3863" s="118"/>
      <c r="CHQ3863" s="117"/>
      <c r="CHR3863" s="114"/>
      <c r="CHS3863" s="114"/>
      <c r="CHT3863" s="114"/>
      <c r="CHU3863" s="114"/>
      <c r="CHV3863" s="114"/>
      <c r="CHW3863" s="114"/>
      <c r="CHX3863" s="114"/>
      <c r="CHY3863" s="114"/>
      <c r="CHZ3863" s="114"/>
      <c r="CIA3863" s="114"/>
      <c r="CIB3863" s="116"/>
      <c r="CIC3863" s="114"/>
      <c r="CID3863" s="115"/>
      <c r="CIE3863" s="115"/>
      <c r="CIF3863" s="115"/>
      <c r="CIG3863" s="113"/>
      <c r="CIH3863" s="114"/>
      <c r="CII3863" s="114"/>
      <c r="CIJ3863" s="113"/>
      <c r="CIK3863" s="118"/>
      <c r="CIL3863" s="117"/>
      <c r="CIM3863" s="114"/>
      <c r="CIN3863" s="114"/>
      <c r="CIO3863" s="114"/>
      <c r="CIP3863" s="114"/>
      <c r="CIQ3863" s="114"/>
      <c r="CIR3863" s="114"/>
      <c r="CIS3863" s="114"/>
      <c r="CIT3863" s="114"/>
      <c r="CIU3863" s="114"/>
      <c r="CIV3863" s="114"/>
      <c r="CIW3863" s="116"/>
      <c r="CIX3863" s="114"/>
      <c r="CIY3863" s="115"/>
      <c r="CIZ3863" s="115"/>
      <c r="CJA3863" s="115"/>
      <c r="CJB3863" s="113"/>
      <c r="CJC3863" s="114"/>
      <c r="CJD3863" s="114"/>
      <c r="CJE3863" s="113"/>
      <c r="CJF3863" s="118"/>
      <c r="CJG3863" s="117"/>
      <c r="CJH3863" s="114"/>
      <c r="CJI3863" s="114"/>
      <c r="CJJ3863" s="114"/>
      <c r="CJK3863" s="114"/>
      <c r="CJL3863" s="114"/>
      <c r="CJM3863" s="114"/>
      <c r="CJN3863" s="114"/>
      <c r="CJO3863" s="114"/>
      <c r="CJP3863" s="114"/>
      <c r="CJQ3863" s="114"/>
      <c r="CJR3863" s="116"/>
      <c r="CJS3863" s="114"/>
      <c r="CJT3863" s="115"/>
      <c r="CJU3863" s="115"/>
      <c r="CJV3863" s="115"/>
      <c r="CJW3863" s="113"/>
      <c r="CJX3863" s="114"/>
      <c r="CJY3863" s="114"/>
      <c r="CJZ3863" s="113"/>
      <c r="CKA3863" s="118"/>
      <c r="CKB3863" s="117"/>
      <c r="CKC3863" s="114"/>
      <c r="CKD3863" s="114"/>
      <c r="CKE3863" s="114"/>
      <c r="CKF3863" s="114"/>
      <c r="CKG3863" s="114"/>
      <c r="CKH3863" s="114"/>
      <c r="CKI3863" s="114"/>
      <c r="CKJ3863" s="114"/>
      <c r="CKK3863" s="114"/>
      <c r="CKL3863" s="114"/>
      <c r="CKM3863" s="116"/>
      <c r="CKN3863" s="114"/>
      <c r="CKO3863" s="115"/>
      <c r="CKP3863" s="115"/>
      <c r="CKQ3863" s="115"/>
      <c r="CKR3863" s="113"/>
      <c r="CKS3863" s="114"/>
      <c r="CKT3863" s="114"/>
      <c r="CKU3863" s="113"/>
      <c r="CKV3863" s="118"/>
      <c r="CKW3863" s="117"/>
      <c r="CKX3863" s="114"/>
      <c r="CKY3863" s="114"/>
      <c r="CKZ3863" s="114"/>
      <c r="CLA3863" s="114"/>
      <c r="CLB3863" s="114"/>
      <c r="CLC3863" s="114"/>
      <c r="CLD3863" s="114"/>
      <c r="CLE3863" s="114"/>
      <c r="CLF3863" s="114"/>
      <c r="CLG3863" s="114"/>
      <c r="CLH3863" s="116"/>
      <c r="CLI3863" s="114"/>
      <c r="CLJ3863" s="115"/>
      <c r="CLK3863" s="115"/>
      <c r="CLL3863" s="115"/>
      <c r="CLM3863" s="113"/>
      <c r="CLN3863" s="114"/>
      <c r="CLO3863" s="114"/>
      <c r="CLP3863" s="113"/>
      <c r="CLQ3863" s="118"/>
      <c r="CLR3863" s="117"/>
      <c r="CLS3863" s="114"/>
      <c r="CLT3863" s="114"/>
      <c r="CLU3863" s="114"/>
      <c r="CLV3863" s="114"/>
      <c r="CLW3863" s="114"/>
      <c r="CLX3863" s="114"/>
      <c r="CLY3863" s="114"/>
      <c r="CLZ3863" s="114"/>
      <c r="CMA3863" s="114"/>
      <c r="CMB3863" s="114"/>
      <c r="CMC3863" s="116"/>
      <c r="CMD3863" s="114"/>
      <c r="CME3863" s="115"/>
      <c r="CMF3863" s="115"/>
      <c r="CMG3863" s="115"/>
      <c r="CMH3863" s="113"/>
      <c r="CMI3863" s="114"/>
      <c r="CMJ3863" s="114"/>
      <c r="CMK3863" s="113"/>
      <c r="CML3863" s="118"/>
      <c r="CMM3863" s="117"/>
      <c r="CMN3863" s="114"/>
      <c r="CMO3863" s="114"/>
      <c r="CMP3863" s="114"/>
      <c r="CMQ3863" s="114"/>
      <c r="CMR3863" s="114"/>
      <c r="CMS3863" s="114"/>
      <c r="CMT3863" s="114"/>
      <c r="CMU3863" s="114"/>
      <c r="CMV3863" s="114"/>
      <c r="CMW3863" s="114"/>
      <c r="CMX3863" s="116"/>
      <c r="CMY3863" s="114"/>
      <c r="CMZ3863" s="115"/>
      <c r="CNA3863" s="115"/>
      <c r="CNB3863" s="115"/>
      <c r="CNC3863" s="113"/>
      <c r="CND3863" s="114"/>
      <c r="CNE3863" s="114"/>
      <c r="CNF3863" s="113"/>
      <c r="CNG3863" s="118"/>
      <c r="CNH3863" s="117"/>
      <c r="CNI3863" s="114"/>
      <c r="CNJ3863" s="114"/>
      <c r="CNK3863" s="114"/>
      <c r="CNL3863" s="114"/>
      <c r="CNM3863" s="114"/>
      <c r="CNN3863" s="114"/>
      <c r="CNO3863" s="114"/>
      <c r="CNP3863" s="114"/>
      <c r="CNQ3863" s="114"/>
      <c r="CNR3863" s="114"/>
      <c r="CNS3863" s="116"/>
      <c r="CNT3863" s="114"/>
      <c r="CNU3863" s="115"/>
      <c r="CNV3863" s="115"/>
      <c r="CNW3863" s="115"/>
      <c r="CNX3863" s="113"/>
      <c r="CNY3863" s="114"/>
      <c r="CNZ3863" s="114"/>
      <c r="COA3863" s="113"/>
      <c r="COB3863" s="118"/>
      <c r="COC3863" s="117"/>
      <c r="COD3863" s="114"/>
      <c r="COE3863" s="114"/>
      <c r="COF3863" s="114"/>
      <c r="COG3863" s="114"/>
      <c r="COH3863" s="114"/>
      <c r="COI3863" s="114"/>
      <c r="COJ3863" s="114"/>
      <c r="COK3863" s="114"/>
      <c r="COL3863" s="114"/>
      <c r="COM3863" s="114"/>
      <c r="CON3863" s="116"/>
      <c r="COO3863" s="114"/>
      <c r="COP3863" s="115"/>
      <c r="COQ3863" s="115"/>
      <c r="COR3863" s="115"/>
      <c r="COS3863" s="113"/>
      <c r="COT3863" s="114"/>
      <c r="COU3863" s="114"/>
      <c r="COV3863" s="113"/>
      <c r="COW3863" s="118"/>
      <c r="COX3863" s="117"/>
      <c r="COY3863" s="114"/>
      <c r="COZ3863" s="114"/>
      <c r="CPA3863" s="114"/>
      <c r="CPB3863" s="114"/>
      <c r="CPC3863" s="114"/>
      <c r="CPD3863" s="114"/>
      <c r="CPE3863" s="114"/>
      <c r="CPF3863" s="114"/>
      <c r="CPG3863" s="114"/>
      <c r="CPH3863" s="114"/>
      <c r="CPI3863" s="116"/>
      <c r="CPJ3863" s="114"/>
      <c r="CPK3863" s="115"/>
      <c r="CPL3863" s="115"/>
      <c r="CPM3863" s="115"/>
      <c r="CPN3863" s="113"/>
      <c r="CPO3863" s="114"/>
      <c r="CPP3863" s="114"/>
      <c r="CPQ3863" s="113"/>
      <c r="CPR3863" s="118"/>
      <c r="CPS3863" s="117"/>
      <c r="CPT3863" s="114"/>
      <c r="CPU3863" s="114"/>
      <c r="CPV3863" s="114"/>
      <c r="CPW3863" s="114"/>
      <c r="CPX3863" s="114"/>
      <c r="CPY3863" s="114"/>
      <c r="CPZ3863" s="114"/>
      <c r="CQA3863" s="114"/>
      <c r="CQB3863" s="114"/>
      <c r="CQC3863" s="114"/>
      <c r="CQD3863" s="116"/>
      <c r="CQE3863" s="114"/>
      <c r="CQF3863" s="115"/>
      <c r="CQG3863" s="115"/>
      <c r="CQH3863" s="115"/>
      <c r="CQI3863" s="113"/>
      <c r="CQJ3863" s="114"/>
      <c r="CQK3863" s="114"/>
      <c r="CQL3863" s="113"/>
      <c r="CQM3863" s="118"/>
      <c r="CQN3863" s="117"/>
      <c r="CQO3863" s="114"/>
      <c r="CQP3863" s="114"/>
      <c r="CQQ3863" s="114"/>
      <c r="CQR3863" s="114"/>
      <c r="CQS3863" s="114"/>
      <c r="CQT3863" s="114"/>
      <c r="CQU3863" s="114"/>
      <c r="CQV3863" s="114"/>
      <c r="CQW3863" s="114"/>
      <c r="CQX3863" s="114"/>
      <c r="CQY3863" s="116"/>
      <c r="CQZ3863" s="114"/>
      <c r="CRA3863" s="115"/>
      <c r="CRB3863" s="115"/>
      <c r="CRC3863" s="115"/>
      <c r="CRD3863" s="113"/>
      <c r="CRE3863" s="114"/>
      <c r="CRF3863" s="114"/>
      <c r="CRG3863" s="113"/>
      <c r="CRH3863" s="118"/>
      <c r="CRI3863" s="117"/>
      <c r="CRJ3863" s="114"/>
      <c r="CRK3863" s="114"/>
      <c r="CRL3863" s="114"/>
      <c r="CRM3863" s="114"/>
      <c r="CRN3863" s="114"/>
      <c r="CRO3863" s="114"/>
      <c r="CRP3863" s="114"/>
      <c r="CRQ3863" s="114"/>
      <c r="CRR3863" s="114"/>
      <c r="CRS3863" s="114"/>
      <c r="CRT3863" s="116"/>
      <c r="CRU3863" s="114"/>
      <c r="CRV3863" s="115"/>
      <c r="CRW3863" s="115"/>
      <c r="CRX3863" s="115"/>
      <c r="CRY3863" s="113"/>
      <c r="CRZ3863" s="114"/>
      <c r="CSA3863" s="114"/>
      <c r="CSB3863" s="113"/>
      <c r="CSC3863" s="118"/>
      <c r="CSD3863" s="117"/>
      <c r="CSE3863" s="114"/>
      <c r="CSF3863" s="114"/>
      <c r="CSG3863" s="114"/>
      <c r="CSH3863" s="114"/>
      <c r="CSI3863" s="114"/>
      <c r="CSJ3863" s="114"/>
      <c r="CSK3863" s="114"/>
      <c r="CSL3863" s="114"/>
      <c r="CSM3863" s="114"/>
      <c r="CSN3863" s="114"/>
      <c r="CSO3863" s="116"/>
      <c r="CSP3863" s="114"/>
      <c r="CSQ3863" s="115"/>
      <c r="CSR3863" s="115"/>
      <c r="CSS3863" s="115"/>
      <c r="CST3863" s="113"/>
      <c r="CSU3863" s="114"/>
      <c r="CSV3863" s="114"/>
      <c r="CSW3863" s="113"/>
      <c r="CSX3863" s="118"/>
      <c r="CSY3863" s="117"/>
      <c r="CSZ3863" s="114"/>
      <c r="CTA3863" s="114"/>
      <c r="CTB3863" s="114"/>
      <c r="CTC3863" s="114"/>
      <c r="CTD3863" s="114"/>
      <c r="CTE3863" s="114"/>
      <c r="CTF3863" s="114"/>
      <c r="CTG3863" s="114"/>
      <c r="CTH3863" s="114"/>
      <c r="CTI3863" s="114"/>
      <c r="CTJ3863" s="116"/>
      <c r="CTK3863" s="114"/>
      <c r="CTL3863" s="115"/>
      <c r="CTM3863" s="115"/>
      <c r="CTN3863" s="115"/>
      <c r="CTO3863" s="113"/>
      <c r="CTP3863" s="114"/>
      <c r="CTQ3863" s="114"/>
      <c r="CTR3863" s="113"/>
      <c r="CTS3863" s="118"/>
      <c r="CTT3863" s="117"/>
      <c r="CTU3863" s="114"/>
      <c r="CTV3863" s="114"/>
      <c r="CTW3863" s="114"/>
      <c r="CTX3863" s="114"/>
      <c r="CTY3863" s="114"/>
      <c r="CTZ3863" s="114"/>
      <c r="CUA3863" s="114"/>
      <c r="CUB3863" s="114"/>
      <c r="CUC3863" s="114"/>
      <c r="CUD3863" s="114"/>
      <c r="CUE3863" s="116"/>
      <c r="CUF3863" s="114"/>
      <c r="CUG3863" s="115"/>
      <c r="CUH3863" s="115"/>
      <c r="CUI3863" s="115"/>
      <c r="CUJ3863" s="113"/>
      <c r="CUK3863" s="114"/>
      <c r="CUL3863" s="114"/>
      <c r="CUM3863" s="113"/>
      <c r="CUN3863" s="118"/>
      <c r="CUO3863" s="117"/>
      <c r="CUP3863" s="114"/>
      <c r="CUQ3863" s="114"/>
      <c r="CUR3863" s="114"/>
      <c r="CUS3863" s="114"/>
      <c r="CUT3863" s="114"/>
      <c r="CUU3863" s="114"/>
      <c r="CUV3863" s="114"/>
      <c r="CUW3863" s="114"/>
      <c r="CUX3863" s="114"/>
      <c r="CUY3863" s="114"/>
      <c r="CUZ3863" s="116"/>
      <c r="CVA3863" s="114"/>
      <c r="CVB3863" s="115"/>
      <c r="CVC3863" s="115"/>
      <c r="CVD3863" s="115"/>
      <c r="CVE3863" s="113"/>
      <c r="CVF3863" s="114"/>
      <c r="CVG3863" s="114"/>
      <c r="CVH3863" s="113"/>
      <c r="CVI3863" s="118"/>
      <c r="CVJ3863" s="117"/>
      <c r="CVK3863" s="114"/>
      <c r="CVL3863" s="114"/>
      <c r="CVM3863" s="114"/>
      <c r="CVN3863" s="114"/>
      <c r="CVO3863" s="114"/>
      <c r="CVP3863" s="114"/>
      <c r="CVQ3863" s="114"/>
      <c r="CVR3863" s="114"/>
      <c r="CVS3863" s="114"/>
      <c r="CVT3863" s="114"/>
      <c r="CVU3863" s="116"/>
      <c r="CVV3863" s="114"/>
      <c r="CVW3863" s="115"/>
      <c r="CVX3863" s="115"/>
      <c r="CVY3863" s="115"/>
      <c r="CVZ3863" s="113"/>
      <c r="CWA3863" s="114"/>
      <c r="CWB3863" s="114"/>
      <c r="CWC3863" s="113"/>
      <c r="CWD3863" s="118"/>
      <c r="CWE3863" s="117"/>
      <c r="CWF3863" s="114"/>
      <c r="CWG3863" s="114"/>
      <c r="CWH3863" s="114"/>
      <c r="CWI3863" s="114"/>
      <c r="CWJ3863" s="114"/>
      <c r="CWK3863" s="114"/>
      <c r="CWL3863" s="114"/>
      <c r="CWM3863" s="114"/>
      <c r="CWN3863" s="114"/>
      <c r="CWO3863" s="114"/>
      <c r="CWP3863" s="116"/>
      <c r="CWQ3863" s="114"/>
      <c r="CWR3863" s="115"/>
      <c r="CWS3863" s="115"/>
      <c r="CWT3863" s="115"/>
      <c r="CWU3863" s="113"/>
      <c r="CWV3863" s="114"/>
      <c r="CWW3863" s="114"/>
      <c r="CWX3863" s="113"/>
      <c r="CWY3863" s="118"/>
      <c r="CWZ3863" s="117"/>
      <c r="CXA3863" s="114"/>
      <c r="CXB3863" s="114"/>
      <c r="CXC3863" s="114"/>
      <c r="CXD3863" s="114"/>
      <c r="CXE3863" s="114"/>
      <c r="CXF3863" s="114"/>
      <c r="CXG3863" s="114"/>
      <c r="CXH3863" s="114"/>
      <c r="CXI3863" s="114"/>
      <c r="CXJ3863" s="114"/>
      <c r="CXK3863" s="116"/>
      <c r="CXL3863" s="114"/>
      <c r="CXM3863" s="115"/>
      <c r="CXN3863" s="115"/>
      <c r="CXO3863" s="115"/>
      <c r="CXP3863" s="113"/>
      <c r="CXQ3863" s="114"/>
      <c r="CXR3863" s="114"/>
      <c r="CXS3863" s="113"/>
      <c r="CXT3863" s="118"/>
      <c r="CXU3863" s="117"/>
      <c r="CXV3863" s="114"/>
      <c r="CXW3863" s="114"/>
      <c r="CXX3863" s="114"/>
      <c r="CXY3863" s="114"/>
      <c r="CXZ3863" s="114"/>
      <c r="CYA3863" s="114"/>
      <c r="CYB3863" s="114"/>
      <c r="CYC3863" s="114"/>
      <c r="CYD3863" s="114"/>
      <c r="CYE3863" s="114"/>
      <c r="CYF3863" s="116"/>
      <c r="CYG3863" s="114"/>
      <c r="CYH3863" s="115"/>
      <c r="CYI3863" s="115"/>
      <c r="CYJ3863" s="115"/>
      <c r="CYK3863" s="113"/>
      <c r="CYL3863" s="114"/>
      <c r="CYM3863" s="114"/>
      <c r="CYN3863" s="113"/>
      <c r="CYO3863" s="118"/>
      <c r="CYP3863" s="117"/>
      <c r="CYQ3863" s="114"/>
      <c r="CYR3863" s="114"/>
      <c r="CYS3863" s="114"/>
      <c r="CYT3863" s="114"/>
      <c r="CYU3863" s="114"/>
      <c r="CYV3863" s="114"/>
      <c r="CYW3863" s="114"/>
      <c r="CYX3863" s="114"/>
      <c r="CYY3863" s="114"/>
      <c r="CYZ3863" s="114"/>
      <c r="CZA3863" s="116"/>
      <c r="CZB3863" s="114"/>
      <c r="CZC3863" s="115"/>
      <c r="CZD3863" s="115"/>
      <c r="CZE3863" s="115"/>
      <c r="CZF3863" s="113"/>
      <c r="CZG3863" s="114"/>
      <c r="CZH3863" s="114"/>
      <c r="CZI3863" s="113"/>
      <c r="CZJ3863" s="118"/>
      <c r="CZK3863" s="117"/>
      <c r="CZL3863" s="114"/>
      <c r="CZM3863" s="114"/>
      <c r="CZN3863" s="114"/>
      <c r="CZO3863" s="114"/>
      <c r="CZP3863" s="114"/>
      <c r="CZQ3863" s="114"/>
      <c r="CZR3863" s="114"/>
      <c r="CZS3863" s="114"/>
      <c r="CZT3863" s="114"/>
      <c r="CZU3863" s="114"/>
      <c r="CZV3863" s="116"/>
      <c r="CZW3863" s="114"/>
      <c r="CZX3863" s="115"/>
      <c r="CZY3863" s="115"/>
      <c r="CZZ3863" s="115"/>
      <c r="DAA3863" s="113"/>
      <c r="DAB3863" s="114"/>
      <c r="DAC3863" s="114"/>
      <c r="DAD3863" s="113"/>
      <c r="DAE3863" s="118"/>
      <c r="DAF3863" s="117"/>
      <c r="DAG3863" s="114"/>
      <c r="DAH3863" s="114"/>
      <c r="DAI3863" s="114"/>
      <c r="DAJ3863" s="114"/>
      <c r="DAK3863" s="114"/>
      <c r="DAL3863" s="114"/>
      <c r="DAM3863" s="114"/>
      <c r="DAN3863" s="114"/>
      <c r="DAO3863" s="114"/>
      <c r="DAP3863" s="114"/>
      <c r="DAQ3863" s="116"/>
      <c r="DAR3863" s="114"/>
      <c r="DAS3863" s="115"/>
      <c r="DAT3863" s="115"/>
      <c r="DAU3863" s="115"/>
      <c r="DAV3863" s="113"/>
      <c r="DAW3863" s="114"/>
      <c r="DAX3863" s="114"/>
      <c r="DAY3863" s="113"/>
      <c r="DAZ3863" s="118"/>
      <c r="DBA3863" s="117"/>
      <c r="DBB3863" s="114"/>
      <c r="DBC3863" s="114"/>
      <c r="DBD3863" s="114"/>
      <c r="DBE3863" s="114"/>
      <c r="DBF3863" s="114"/>
      <c r="DBG3863" s="114"/>
      <c r="DBH3863" s="114"/>
      <c r="DBI3863" s="114"/>
      <c r="DBJ3863" s="114"/>
      <c r="DBK3863" s="114"/>
      <c r="DBL3863" s="116"/>
      <c r="DBM3863" s="114"/>
      <c r="DBN3863" s="115"/>
      <c r="DBO3863" s="115"/>
      <c r="DBP3863" s="115"/>
      <c r="DBQ3863" s="113"/>
      <c r="DBR3863" s="114"/>
      <c r="DBS3863" s="114"/>
      <c r="DBT3863" s="113"/>
      <c r="DBU3863" s="118"/>
      <c r="DBV3863" s="117"/>
      <c r="DBW3863" s="114"/>
      <c r="DBX3863" s="114"/>
      <c r="DBY3863" s="114"/>
      <c r="DBZ3863" s="114"/>
      <c r="DCA3863" s="114"/>
      <c r="DCB3863" s="114"/>
      <c r="DCC3863" s="114"/>
      <c r="DCD3863" s="114"/>
      <c r="DCE3863" s="114"/>
      <c r="DCF3863" s="114"/>
      <c r="DCG3863" s="116"/>
      <c r="DCH3863" s="114"/>
      <c r="DCI3863" s="115"/>
      <c r="DCJ3863" s="115"/>
      <c r="DCK3863" s="115"/>
      <c r="DCL3863" s="113"/>
      <c r="DCM3863" s="114"/>
      <c r="DCN3863" s="114"/>
      <c r="DCO3863" s="113"/>
      <c r="DCP3863" s="118"/>
      <c r="DCQ3863" s="117"/>
      <c r="DCR3863" s="114"/>
      <c r="DCS3863" s="114"/>
      <c r="DCT3863" s="114"/>
      <c r="DCU3863" s="114"/>
      <c r="DCV3863" s="114"/>
      <c r="DCW3863" s="114"/>
      <c r="DCX3863" s="114"/>
      <c r="DCY3863" s="114"/>
      <c r="DCZ3863" s="114"/>
      <c r="DDA3863" s="114"/>
      <c r="DDB3863" s="116"/>
      <c r="DDC3863" s="114"/>
      <c r="DDD3863" s="115"/>
      <c r="DDE3863" s="115"/>
      <c r="DDF3863" s="115"/>
      <c r="DDG3863" s="113"/>
      <c r="DDH3863" s="114"/>
      <c r="DDI3863" s="114"/>
      <c r="DDJ3863" s="113"/>
      <c r="DDK3863" s="118"/>
      <c r="DDL3863" s="117"/>
      <c r="DDM3863" s="114"/>
      <c r="DDN3863" s="114"/>
      <c r="DDO3863" s="114"/>
      <c r="DDP3863" s="114"/>
      <c r="DDQ3863" s="114"/>
      <c r="DDR3863" s="114"/>
      <c r="DDS3863" s="114"/>
      <c r="DDT3863" s="114"/>
      <c r="DDU3863" s="114"/>
      <c r="DDV3863" s="114"/>
      <c r="DDW3863" s="116"/>
      <c r="DDX3863" s="114"/>
      <c r="DDY3863" s="115"/>
      <c r="DDZ3863" s="115"/>
      <c r="DEA3863" s="115"/>
      <c r="DEB3863" s="113"/>
      <c r="DEC3863" s="114"/>
      <c r="DED3863" s="114"/>
      <c r="DEE3863" s="113"/>
      <c r="DEF3863" s="118"/>
      <c r="DEG3863" s="117"/>
      <c r="DEH3863" s="114"/>
      <c r="DEI3863" s="114"/>
      <c r="DEJ3863" s="114"/>
      <c r="DEK3863" s="114"/>
      <c r="DEL3863" s="114"/>
      <c r="DEM3863" s="114"/>
      <c r="DEN3863" s="114"/>
      <c r="DEO3863" s="114"/>
      <c r="DEP3863" s="114"/>
      <c r="DEQ3863" s="114"/>
      <c r="DER3863" s="116"/>
      <c r="DES3863" s="114"/>
      <c r="DET3863" s="115"/>
      <c r="DEU3863" s="115"/>
      <c r="DEV3863" s="115"/>
      <c r="DEW3863" s="113"/>
      <c r="DEX3863" s="114"/>
      <c r="DEY3863" s="114"/>
      <c r="DEZ3863" s="113"/>
      <c r="DFA3863" s="118"/>
      <c r="DFB3863" s="117"/>
      <c r="DFC3863" s="114"/>
      <c r="DFD3863" s="114"/>
      <c r="DFE3863" s="114"/>
      <c r="DFF3863" s="114"/>
      <c r="DFG3863" s="114"/>
      <c r="DFH3863" s="114"/>
      <c r="DFI3863" s="114"/>
      <c r="DFJ3863" s="114"/>
      <c r="DFK3863" s="114"/>
      <c r="DFL3863" s="114"/>
      <c r="DFM3863" s="116"/>
      <c r="DFN3863" s="114"/>
      <c r="DFO3863" s="115"/>
      <c r="DFP3863" s="115"/>
      <c r="DFQ3863" s="115"/>
      <c r="DFR3863" s="113"/>
      <c r="DFS3863" s="114"/>
      <c r="DFT3863" s="114"/>
      <c r="DFU3863" s="113"/>
      <c r="DFV3863" s="118"/>
      <c r="DFW3863" s="117"/>
      <c r="DFX3863" s="114"/>
      <c r="DFY3863" s="114"/>
      <c r="DFZ3863" s="114"/>
      <c r="DGA3863" s="114"/>
      <c r="DGB3863" s="114"/>
      <c r="DGC3863" s="114"/>
      <c r="DGD3863" s="114"/>
      <c r="DGE3863" s="114"/>
      <c r="DGF3863" s="114"/>
      <c r="DGG3863" s="114"/>
      <c r="DGH3863" s="116"/>
      <c r="DGI3863" s="114"/>
      <c r="DGJ3863" s="115"/>
      <c r="DGK3863" s="115"/>
      <c r="DGL3863" s="115"/>
      <c r="DGM3863" s="113"/>
      <c r="DGN3863" s="114"/>
      <c r="DGO3863" s="114"/>
      <c r="DGP3863" s="113"/>
      <c r="DGQ3863" s="118"/>
      <c r="DGR3863" s="117"/>
      <c r="DGS3863" s="114"/>
      <c r="DGT3863" s="114"/>
      <c r="DGU3863" s="114"/>
      <c r="DGV3863" s="114"/>
      <c r="DGW3863" s="114"/>
      <c r="DGX3863" s="114"/>
      <c r="DGY3863" s="114"/>
      <c r="DGZ3863" s="114"/>
      <c r="DHA3863" s="114"/>
      <c r="DHB3863" s="114"/>
      <c r="DHC3863" s="116"/>
      <c r="DHD3863" s="114"/>
      <c r="DHE3863" s="115"/>
      <c r="DHF3863" s="115"/>
      <c r="DHG3863" s="115"/>
      <c r="DHH3863" s="113"/>
      <c r="DHI3863" s="114"/>
      <c r="DHJ3863" s="114"/>
      <c r="DHK3863" s="113"/>
      <c r="DHL3863" s="118"/>
      <c r="DHM3863" s="117"/>
      <c r="DHN3863" s="114"/>
      <c r="DHO3863" s="114"/>
      <c r="DHP3863" s="114"/>
      <c r="DHQ3863" s="114"/>
      <c r="DHR3863" s="114"/>
      <c r="DHS3863" s="114"/>
      <c r="DHT3863" s="114"/>
      <c r="DHU3863" s="114"/>
      <c r="DHV3863" s="114"/>
      <c r="DHW3863" s="114"/>
      <c r="DHX3863" s="116"/>
      <c r="DHY3863" s="114"/>
      <c r="DHZ3863" s="115"/>
      <c r="DIA3863" s="115"/>
      <c r="DIB3863" s="115"/>
      <c r="DIC3863" s="113"/>
      <c r="DID3863" s="114"/>
      <c r="DIE3863" s="114"/>
      <c r="DIF3863" s="113"/>
      <c r="DIG3863" s="118"/>
      <c r="DIH3863" s="117"/>
      <c r="DII3863" s="114"/>
      <c r="DIJ3863" s="114"/>
      <c r="DIK3863" s="114"/>
      <c r="DIL3863" s="114"/>
      <c r="DIM3863" s="114"/>
      <c r="DIN3863" s="114"/>
      <c r="DIO3863" s="114"/>
      <c r="DIP3863" s="114"/>
      <c r="DIQ3863" s="114"/>
      <c r="DIR3863" s="114"/>
      <c r="DIS3863" s="116"/>
      <c r="DIT3863" s="114"/>
      <c r="DIU3863" s="115"/>
      <c r="DIV3863" s="115"/>
      <c r="DIW3863" s="115"/>
      <c r="DIX3863" s="113"/>
      <c r="DIY3863" s="114"/>
      <c r="DIZ3863" s="114"/>
      <c r="DJA3863" s="113"/>
      <c r="DJB3863" s="118"/>
      <c r="DJC3863" s="117"/>
      <c r="DJD3863" s="114"/>
      <c r="DJE3863" s="114"/>
      <c r="DJF3863" s="114"/>
      <c r="DJG3863" s="114"/>
      <c r="DJH3863" s="114"/>
      <c r="DJI3863" s="114"/>
      <c r="DJJ3863" s="114"/>
      <c r="DJK3863" s="114"/>
      <c r="DJL3863" s="114"/>
      <c r="DJM3863" s="114"/>
      <c r="DJN3863" s="116"/>
      <c r="DJO3863" s="114"/>
      <c r="DJP3863" s="115"/>
      <c r="DJQ3863" s="115"/>
      <c r="DJR3863" s="115"/>
      <c r="DJS3863" s="113"/>
      <c r="DJT3863" s="114"/>
      <c r="DJU3863" s="114"/>
      <c r="DJV3863" s="113"/>
      <c r="DJW3863" s="118"/>
      <c r="DJX3863" s="117"/>
      <c r="DJY3863" s="114"/>
      <c r="DJZ3863" s="114"/>
      <c r="DKA3863" s="114"/>
      <c r="DKB3863" s="114"/>
      <c r="DKC3863" s="114"/>
      <c r="DKD3863" s="114"/>
      <c r="DKE3863" s="114"/>
      <c r="DKF3863" s="114"/>
      <c r="DKG3863" s="114"/>
      <c r="DKH3863" s="114"/>
      <c r="DKI3863" s="116"/>
      <c r="DKJ3863" s="114"/>
      <c r="DKK3863" s="115"/>
      <c r="DKL3863" s="115"/>
      <c r="DKM3863" s="115"/>
      <c r="DKN3863" s="113"/>
      <c r="DKO3863" s="114"/>
      <c r="DKP3863" s="114"/>
      <c r="DKQ3863" s="113"/>
      <c r="DKR3863" s="118"/>
      <c r="DKS3863" s="117"/>
      <c r="DKT3863" s="114"/>
      <c r="DKU3863" s="114"/>
      <c r="DKV3863" s="114"/>
      <c r="DKW3863" s="114"/>
      <c r="DKX3863" s="114"/>
      <c r="DKY3863" s="114"/>
      <c r="DKZ3863" s="114"/>
      <c r="DLA3863" s="114"/>
      <c r="DLB3863" s="114"/>
      <c r="DLC3863" s="114"/>
      <c r="DLD3863" s="116"/>
      <c r="DLE3863" s="114"/>
      <c r="DLF3863" s="115"/>
      <c r="DLG3863" s="115"/>
      <c r="DLH3863" s="115"/>
      <c r="DLI3863" s="113"/>
      <c r="DLJ3863" s="114"/>
      <c r="DLK3863" s="114"/>
      <c r="DLL3863" s="113"/>
      <c r="DLM3863" s="118"/>
      <c r="DLN3863" s="117"/>
      <c r="DLO3863" s="114"/>
      <c r="DLP3863" s="114"/>
      <c r="DLQ3863" s="114"/>
      <c r="DLR3863" s="114"/>
      <c r="DLS3863" s="114"/>
      <c r="DLT3863" s="114"/>
      <c r="DLU3863" s="114"/>
      <c r="DLV3863" s="114"/>
      <c r="DLW3863" s="114"/>
      <c r="DLX3863" s="114"/>
      <c r="DLY3863" s="116"/>
      <c r="DLZ3863" s="114"/>
      <c r="DMA3863" s="115"/>
      <c r="DMB3863" s="115"/>
      <c r="DMC3863" s="115"/>
      <c r="DMD3863" s="113"/>
      <c r="DME3863" s="114"/>
      <c r="DMF3863" s="114"/>
      <c r="DMG3863" s="113"/>
      <c r="DMH3863" s="118"/>
      <c r="DMI3863" s="117"/>
      <c r="DMJ3863" s="114"/>
      <c r="DMK3863" s="114"/>
      <c r="DML3863" s="114"/>
      <c r="DMM3863" s="114"/>
      <c r="DMN3863" s="114"/>
      <c r="DMO3863" s="114"/>
      <c r="DMP3863" s="114"/>
      <c r="DMQ3863" s="114"/>
      <c r="DMR3863" s="114"/>
      <c r="DMS3863" s="114"/>
      <c r="DMT3863" s="116"/>
      <c r="DMU3863" s="114"/>
      <c r="DMV3863" s="115"/>
      <c r="DMW3863" s="115"/>
      <c r="DMX3863" s="115"/>
      <c r="DMY3863" s="113"/>
      <c r="DMZ3863" s="114"/>
      <c r="DNA3863" s="114"/>
      <c r="DNB3863" s="113"/>
      <c r="DNC3863" s="118"/>
      <c r="DND3863" s="117"/>
      <c r="DNE3863" s="114"/>
      <c r="DNF3863" s="114"/>
      <c r="DNG3863" s="114"/>
      <c r="DNH3863" s="114"/>
      <c r="DNI3863" s="114"/>
      <c r="DNJ3863" s="114"/>
      <c r="DNK3863" s="114"/>
      <c r="DNL3863" s="114"/>
      <c r="DNM3863" s="114"/>
      <c r="DNN3863" s="114"/>
      <c r="DNO3863" s="116"/>
      <c r="DNP3863" s="114"/>
      <c r="DNQ3863" s="115"/>
      <c r="DNR3863" s="115"/>
      <c r="DNS3863" s="115"/>
      <c r="DNT3863" s="113"/>
      <c r="DNU3863" s="114"/>
      <c r="DNV3863" s="114"/>
      <c r="DNW3863" s="113"/>
      <c r="DNX3863" s="118"/>
      <c r="DNY3863" s="117"/>
      <c r="DNZ3863" s="114"/>
      <c r="DOA3863" s="114"/>
      <c r="DOB3863" s="114"/>
      <c r="DOC3863" s="114"/>
      <c r="DOD3863" s="114"/>
      <c r="DOE3863" s="114"/>
      <c r="DOF3863" s="114"/>
      <c r="DOG3863" s="114"/>
      <c r="DOH3863" s="114"/>
      <c r="DOI3863" s="114"/>
      <c r="DOJ3863" s="116"/>
      <c r="DOK3863" s="114"/>
      <c r="DOL3863" s="115"/>
      <c r="DOM3863" s="115"/>
      <c r="DON3863" s="115"/>
      <c r="DOO3863" s="113"/>
      <c r="DOP3863" s="114"/>
      <c r="DOQ3863" s="114"/>
      <c r="DOR3863" s="113"/>
      <c r="DOS3863" s="118"/>
      <c r="DOT3863" s="117"/>
      <c r="DOU3863" s="114"/>
      <c r="DOV3863" s="114"/>
      <c r="DOW3863" s="114"/>
      <c r="DOX3863" s="114"/>
      <c r="DOY3863" s="114"/>
      <c r="DOZ3863" s="114"/>
      <c r="DPA3863" s="114"/>
      <c r="DPB3863" s="114"/>
      <c r="DPC3863" s="114"/>
      <c r="DPD3863" s="114"/>
      <c r="DPE3863" s="116"/>
      <c r="DPF3863" s="114"/>
      <c r="DPG3863" s="115"/>
      <c r="DPH3863" s="115"/>
      <c r="DPI3863" s="115"/>
      <c r="DPJ3863" s="113"/>
      <c r="DPK3863" s="114"/>
      <c r="DPL3863" s="114"/>
      <c r="DPM3863" s="113"/>
      <c r="DPN3863" s="118"/>
      <c r="DPO3863" s="117"/>
      <c r="DPP3863" s="114"/>
      <c r="DPQ3863" s="114"/>
      <c r="DPR3863" s="114"/>
      <c r="DPS3863" s="114"/>
      <c r="DPT3863" s="114"/>
      <c r="DPU3863" s="114"/>
      <c r="DPV3863" s="114"/>
      <c r="DPW3863" s="114"/>
      <c r="DPX3863" s="114"/>
      <c r="DPY3863" s="114"/>
      <c r="DPZ3863" s="116"/>
      <c r="DQA3863" s="114"/>
      <c r="DQB3863" s="115"/>
      <c r="DQC3863" s="115"/>
      <c r="DQD3863" s="115"/>
      <c r="DQE3863" s="113"/>
      <c r="DQF3863" s="114"/>
      <c r="DQG3863" s="114"/>
      <c r="DQH3863" s="113"/>
      <c r="DQI3863" s="118"/>
      <c r="DQJ3863" s="117"/>
      <c r="DQK3863" s="114"/>
      <c r="DQL3863" s="114"/>
      <c r="DQM3863" s="114"/>
      <c r="DQN3863" s="114"/>
      <c r="DQO3863" s="114"/>
      <c r="DQP3863" s="114"/>
      <c r="DQQ3863" s="114"/>
      <c r="DQR3863" s="114"/>
      <c r="DQS3863" s="114"/>
      <c r="DQT3863" s="114"/>
      <c r="DQU3863" s="116"/>
      <c r="DQV3863" s="114"/>
      <c r="DQW3863" s="115"/>
      <c r="DQX3863" s="115"/>
      <c r="DQY3863" s="115"/>
      <c r="DQZ3863" s="113"/>
      <c r="DRA3863" s="114"/>
      <c r="DRB3863" s="114"/>
      <c r="DRC3863" s="113"/>
      <c r="DRD3863" s="118"/>
      <c r="DRE3863" s="117"/>
      <c r="DRF3863" s="114"/>
      <c r="DRG3863" s="114"/>
      <c r="DRH3863" s="114"/>
      <c r="DRI3863" s="114"/>
      <c r="DRJ3863" s="114"/>
      <c r="DRK3863" s="114"/>
      <c r="DRL3863" s="114"/>
      <c r="DRM3863" s="114"/>
      <c r="DRN3863" s="114"/>
      <c r="DRO3863" s="114"/>
      <c r="DRP3863" s="116"/>
      <c r="DRQ3863" s="114"/>
      <c r="DRR3863" s="115"/>
      <c r="DRS3863" s="115"/>
      <c r="DRT3863" s="115"/>
      <c r="DRU3863" s="113"/>
      <c r="DRV3863" s="114"/>
      <c r="DRW3863" s="114"/>
      <c r="DRX3863" s="113"/>
      <c r="DRY3863" s="118"/>
      <c r="DRZ3863" s="117"/>
      <c r="DSA3863" s="114"/>
      <c r="DSB3863" s="114"/>
      <c r="DSC3863" s="114"/>
      <c r="DSD3863" s="114"/>
      <c r="DSE3863" s="114"/>
      <c r="DSF3863" s="114"/>
      <c r="DSG3863" s="114"/>
      <c r="DSH3863" s="114"/>
      <c r="DSI3863" s="114"/>
      <c r="DSJ3863" s="114"/>
      <c r="DSK3863" s="116"/>
      <c r="DSL3863" s="114"/>
      <c r="DSM3863" s="115"/>
      <c r="DSN3863" s="115"/>
      <c r="DSO3863" s="115"/>
      <c r="DSP3863" s="113"/>
      <c r="DSQ3863" s="114"/>
      <c r="DSR3863" s="114"/>
      <c r="DSS3863" s="113"/>
      <c r="DST3863" s="118"/>
      <c r="DSU3863" s="117"/>
      <c r="DSV3863" s="114"/>
      <c r="DSW3863" s="114"/>
      <c r="DSX3863" s="114"/>
      <c r="DSY3863" s="114"/>
      <c r="DSZ3863" s="114"/>
      <c r="DTA3863" s="114"/>
      <c r="DTB3863" s="114"/>
      <c r="DTC3863" s="114"/>
      <c r="DTD3863" s="114"/>
      <c r="DTE3863" s="114"/>
      <c r="DTF3863" s="116"/>
      <c r="DTG3863" s="114"/>
      <c r="DTH3863" s="115"/>
      <c r="DTI3863" s="115"/>
      <c r="DTJ3863" s="115"/>
      <c r="DTK3863" s="113"/>
      <c r="DTL3863" s="114"/>
      <c r="DTM3863" s="114"/>
      <c r="DTN3863" s="113"/>
      <c r="DTO3863" s="118"/>
      <c r="DTP3863" s="117"/>
      <c r="DTQ3863" s="114"/>
      <c r="DTR3863" s="114"/>
      <c r="DTS3863" s="114"/>
      <c r="DTT3863" s="114"/>
      <c r="DTU3863" s="114"/>
      <c r="DTV3863" s="114"/>
      <c r="DTW3863" s="114"/>
      <c r="DTX3863" s="114"/>
      <c r="DTY3863" s="114"/>
      <c r="DTZ3863" s="114"/>
      <c r="DUA3863" s="116"/>
      <c r="DUB3863" s="114"/>
      <c r="DUC3863" s="115"/>
      <c r="DUD3863" s="115"/>
      <c r="DUE3863" s="115"/>
      <c r="DUF3863" s="113"/>
      <c r="DUG3863" s="114"/>
      <c r="DUH3863" s="114"/>
      <c r="DUI3863" s="113"/>
      <c r="DUJ3863" s="118"/>
      <c r="DUK3863" s="117"/>
      <c r="DUL3863" s="114"/>
      <c r="DUM3863" s="114"/>
      <c r="DUN3863" s="114"/>
      <c r="DUO3863" s="114"/>
      <c r="DUP3863" s="114"/>
      <c r="DUQ3863" s="114"/>
      <c r="DUR3863" s="114"/>
      <c r="DUS3863" s="114"/>
      <c r="DUT3863" s="114"/>
      <c r="DUU3863" s="114"/>
      <c r="DUV3863" s="116"/>
      <c r="DUW3863" s="114"/>
      <c r="DUX3863" s="115"/>
      <c r="DUY3863" s="115"/>
      <c r="DUZ3863" s="115"/>
      <c r="DVA3863" s="113"/>
      <c r="DVB3863" s="114"/>
      <c r="DVC3863" s="114"/>
      <c r="DVD3863" s="113"/>
      <c r="DVE3863" s="118"/>
      <c r="DVF3863" s="117"/>
      <c r="DVG3863" s="114"/>
      <c r="DVH3863" s="114"/>
      <c r="DVI3863" s="114"/>
      <c r="DVJ3863" s="114"/>
      <c r="DVK3863" s="114"/>
      <c r="DVL3863" s="114"/>
      <c r="DVM3863" s="114"/>
      <c r="DVN3863" s="114"/>
      <c r="DVO3863" s="114"/>
      <c r="DVP3863" s="114"/>
      <c r="DVQ3863" s="116"/>
      <c r="DVR3863" s="114"/>
      <c r="DVS3863" s="115"/>
      <c r="DVT3863" s="115"/>
      <c r="DVU3863" s="115"/>
      <c r="DVV3863" s="113"/>
      <c r="DVW3863" s="114"/>
      <c r="DVX3863" s="114"/>
      <c r="DVY3863" s="113"/>
      <c r="DVZ3863" s="118"/>
      <c r="DWA3863" s="117"/>
      <c r="DWB3863" s="114"/>
      <c r="DWC3863" s="114"/>
      <c r="DWD3863" s="114"/>
      <c r="DWE3863" s="114"/>
      <c r="DWF3863" s="114"/>
      <c r="DWG3863" s="114"/>
      <c r="DWH3863" s="114"/>
      <c r="DWI3863" s="114"/>
      <c r="DWJ3863" s="114"/>
      <c r="DWK3863" s="114"/>
      <c r="DWL3863" s="116"/>
      <c r="DWM3863" s="114"/>
      <c r="DWN3863" s="115"/>
      <c r="DWO3863" s="115"/>
      <c r="DWP3863" s="115"/>
      <c r="DWQ3863" s="113"/>
      <c r="DWR3863" s="114"/>
      <c r="DWS3863" s="114"/>
      <c r="DWT3863" s="113"/>
      <c r="DWU3863" s="118"/>
      <c r="DWV3863" s="117"/>
      <c r="DWW3863" s="114"/>
      <c r="DWX3863" s="114"/>
      <c r="DWY3863" s="114"/>
      <c r="DWZ3863" s="114"/>
      <c r="DXA3863" s="114"/>
      <c r="DXB3863" s="114"/>
      <c r="DXC3863" s="114"/>
      <c r="DXD3863" s="114"/>
      <c r="DXE3863" s="114"/>
      <c r="DXF3863" s="114"/>
      <c r="DXG3863" s="116"/>
      <c r="DXH3863" s="114"/>
      <c r="DXI3863" s="115"/>
      <c r="DXJ3863" s="115"/>
      <c r="DXK3863" s="115"/>
      <c r="DXL3863" s="113"/>
      <c r="DXM3863" s="114"/>
      <c r="DXN3863" s="114"/>
      <c r="DXO3863" s="113"/>
      <c r="DXP3863" s="118"/>
      <c r="DXQ3863" s="117"/>
      <c r="DXR3863" s="114"/>
      <c r="DXS3863" s="114"/>
      <c r="DXT3863" s="114"/>
      <c r="DXU3863" s="114"/>
      <c r="DXV3863" s="114"/>
      <c r="DXW3863" s="114"/>
      <c r="DXX3863" s="114"/>
      <c r="DXY3863" s="114"/>
      <c r="DXZ3863" s="114"/>
      <c r="DYA3863" s="114"/>
      <c r="DYB3863" s="116"/>
      <c r="DYC3863" s="114"/>
      <c r="DYD3863" s="115"/>
      <c r="DYE3863" s="115"/>
      <c r="DYF3863" s="115"/>
      <c r="DYG3863" s="113"/>
      <c r="DYH3863" s="114"/>
      <c r="DYI3863" s="114"/>
      <c r="DYJ3863" s="113"/>
      <c r="DYK3863" s="118"/>
      <c r="DYL3863" s="117"/>
      <c r="DYM3863" s="114"/>
      <c r="DYN3863" s="114"/>
      <c r="DYO3863" s="114"/>
      <c r="DYP3863" s="114"/>
      <c r="DYQ3863" s="114"/>
      <c r="DYR3863" s="114"/>
      <c r="DYS3863" s="114"/>
      <c r="DYT3863" s="114"/>
      <c r="DYU3863" s="114"/>
      <c r="DYV3863" s="114"/>
      <c r="DYW3863" s="116"/>
      <c r="DYX3863" s="114"/>
      <c r="DYY3863" s="115"/>
      <c r="DYZ3863" s="115"/>
      <c r="DZA3863" s="115"/>
      <c r="DZB3863" s="113"/>
      <c r="DZC3863" s="114"/>
      <c r="DZD3863" s="114"/>
      <c r="DZE3863" s="113"/>
      <c r="DZF3863" s="118"/>
      <c r="DZG3863" s="117"/>
      <c r="DZH3863" s="114"/>
      <c r="DZI3863" s="114"/>
      <c r="DZJ3863" s="114"/>
      <c r="DZK3863" s="114"/>
      <c r="DZL3863" s="114"/>
      <c r="DZM3863" s="114"/>
      <c r="DZN3863" s="114"/>
      <c r="DZO3863" s="114"/>
      <c r="DZP3863" s="114"/>
      <c r="DZQ3863" s="114"/>
      <c r="DZR3863" s="116"/>
      <c r="DZS3863" s="114"/>
      <c r="DZT3863" s="115"/>
      <c r="DZU3863" s="115"/>
      <c r="DZV3863" s="115"/>
      <c r="DZW3863" s="113"/>
      <c r="DZX3863" s="114"/>
      <c r="DZY3863" s="114"/>
      <c r="DZZ3863" s="113"/>
      <c r="EAA3863" s="118"/>
      <c r="EAB3863" s="117"/>
      <c r="EAC3863" s="114"/>
      <c r="EAD3863" s="114"/>
      <c r="EAE3863" s="114"/>
      <c r="EAF3863" s="114"/>
      <c r="EAG3863" s="114"/>
      <c r="EAH3863" s="114"/>
      <c r="EAI3863" s="114"/>
      <c r="EAJ3863" s="114"/>
      <c r="EAK3863" s="114"/>
      <c r="EAL3863" s="114"/>
      <c r="EAM3863" s="116"/>
      <c r="EAN3863" s="114"/>
      <c r="EAO3863" s="115"/>
      <c r="EAP3863" s="115"/>
      <c r="EAQ3863" s="115"/>
      <c r="EAR3863" s="113"/>
      <c r="EAS3863" s="114"/>
      <c r="EAT3863" s="114"/>
      <c r="EAU3863" s="113"/>
      <c r="EAV3863" s="118"/>
      <c r="EAW3863" s="117"/>
      <c r="EAX3863" s="114"/>
      <c r="EAY3863" s="114"/>
      <c r="EAZ3863" s="114"/>
      <c r="EBA3863" s="114"/>
      <c r="EBB3863" s="114"/>
      <c r="EBC3863" s="114"/>
      <c r="EBD3863" s="114"/>
      <c r="EBE3863" s="114"/>
      <c r="EBF3863" s="114"/>
      <c r="EBG3863" s="114"/>
      <c r="EBH3863" s="116"/>
      <c r="EBI3863" s="114"/>
      <c r="EBJ3863" s="115"/>
      <c r="EBK3863" s="115"/>
      <c r="EBL3863" s="115"/>
      <c r="EBM3863" s="113"/>
      <c r="EBN3863" s="114"/>
      <c r="EBO3863" s="114"/>
      <c r="EBP3863" s="113"/>
      <c r="EBQ3863" s="118"/>
      <c r="EBR3863" s="117"/>
      <c r="EBS3863" s="114"/>
      <c r="EBT3863" s="114"/>
      <c r="EBU3863" s="114"/>
      <c r="EBV3863" s="114"/>
      <c r="EBW3863" s="114"/>
      <c r="EBX3863" s="114"/>
      <c r="EBY3863" s="114"/>
      <c r="EBZ3863" s="114"/>
      <c r="ECA3863" s="114"/>
      <c r="ECB3863" s="114"/>
      <c r="ECC3863" s="116"/>
      <c r="ECD3863" s="114"/>
      <c r="ECE3863" s="115"/>
      <c r="ECF3863" s="115"/>
      <c r="ECG3863" s="115"/>
      <c r="ECH3863" s="113"/>
      <c r="ECI3863" s="114"/>
      <c r="ECJ3863" s="114"/>
      <c r="ECK3863" s="113"/>
      <c r="ECL3863" s="118"/>
      <c r="ECM3863" s="117"/>
      <c r="ECN3863" s="114"/>
      <c r="ECO3863" s="114"/>
      <c r="ECP3863" s="114"/>
      <c r="ECQ3863" s="114"/>
      <c r="ECR3863" s="114"/>
      <c r="ECS3863" s="114"/>
      <c r="ECT3863" s="114"/>
      <c r="ECU3863" s="114"/>
      <c r="ECV3863" s="114"/>
      <c r="ECW3863" s="114"/>
      <c r="ECX3863" s="116"/>
      <c r="ECY3863" s="114"/>
      <c r="ECZ3863" s="115"/>
      <c r="EDA3863" s="115"/>
      <c r="EDB3863" s="115"/>
      <c r="EDC3863" s="113"/>
      <c r="EDD3863" s="114"/>
      <c r="EDE3863" s="114"/>
      <c r="EDF3863" s="113"/>
      <c r="EDG3863" s="118"/>
      <c r="EDH3863" s="117"/>
      <c r="EDI3863" s="114"/>
      <c r="EDJ3863" s="114"/>
      <c r="EDK3863" s="114"/>
      <c r="EDL3863" s="114"/>
      <c r="EDM3863" s="114"/>
      <c r="EDN3863" s="114"/>
      <c r="EDO3863" s="114"/>
      <c r="EDP3863" s="114"/>
      <c r="EDQ3863" s="114"/>
      <c r="EDR3863" s="114"/>
      <c r="EDS3863" s="116"/>
      <c r="EDT3863" s="114"/>
      <c r="EDU3863" s="115"/>
      <c r="EDV3863" s="115"/>
      <c r="EDW3863" s="115"/>
      <c r="EDX3863" s="113"/>
      <c r="EDY3863" s="114"/>
      <c r="EDZ3863" s="114"/>
      <c r="EEA3863" s="113"/>
      <c r="EEB3863" s="118"/>
      <c r="EEC3863" s="117"/>
      <c r="EED3863" s="114"/>
      <c r="EEE3863" s="114"/>
      <c r="EEF3863" s="114"/>
      <c r="EEG3863" s="114"/>
      <c r="EEH3863" s="114"/>
      <c r="EEI3863" s="114"/>
      <c r="EEJ3863" s="114"/>
      <c r="EEK3863" s="114"/>
      <c r="EEL3863" s="114"/>
      <c r="EEM3863" s="114"/>
      <c r="EEN3863" s="116"/>
      <c r="EEO3863" s="114"/>
      <c r="EEP3863" s="115"/>
      <c r="EEQ3863" s="115"/>
      <c r="EER3863" s="115"/>
      <c r="EES3863" s="113"/>
      <c r="EET3863" s="114"/>
      <c r="EEU3863" s="114"/>
      <c r="EEV3863" s="113"/>
      <c r="EEW3863" s="118"/>
      <c r="EEX3863" s="117"/>
      <c r="EEY3863" s="114"/>
      <c r="EEZ3863" s="114"/>
      <c r="EFA3863" s="114"/>
      <c r="EFB3863" s="114"/>
      <c r="EFC3863" s="114"/>
      <c r="EFD3863" s="114"/>
      <c r="EFE3863" s="114"/>
      <c r="EFF3863" s="114"/>
      <c r="EFG3863" s="114"/>
      <c r="EFH3863" s="114"/>
      <c r="EFI3863" s="116"/>
      <c r="EFJ3863" s="114"/>
      <c r="EFK3863" s="115"/>
      <c r="EFL3863" s="115"/>
      <c r="EFM3863" s="115"/>
      <c r="EFN3863" s="113"/>
      <c r="EFO3863" s="114"/>
      <c r="EFP3863" s="114"/>
      <c r="EFQ3863" s="113"/>
      <c r="EFR3863" s="118"/>
      <c r="EFS3863" s="117"/>
      <c r="EFT3863" s="114"/>
      <c r="EFU3863" s="114"/>
      <c r="EFV3863" s="114"/>
      <c r="EFW3863" s="114"/>
      <c r="EFX3863" s="114"/>
      <c r="EFY3863" s="114"/>
      <c r="EFZ3863" s="114"/>
      <c r="EGA3863" s="114"/>
      <c r="EGB3863" s="114"/>
      <c r="EGC3863" s="114"/>
      <c r="EGD3863" s="116"/>
      <c r="EGE3863" s="114"/>
      <c r="EGF3863" s="115"/>
      <c r="EGG3863" s="115"/>
      <c r="EGH3863" s="115"/>
      <c r="EGI3863" s="113"/>
      <c r="EGJ3863" s="114"/>
      <c r="EGK3863" s="114"/>
      <c r="EGL3863" s="113"/>
      <c r="EGM3863" s="118"/>
      <c r="EGN3863" s="117"/>
      <c r="EGO3863" s="114"/>
      <c r="EGP3863" s="114"/>
      <c r="EGQ3863" s="114"/>
      <c r="EGR3863" s="114"/>
      <c r="EGS3863" s="114"/>
      <c r="EGT3863" s="114"/>
      <c r="EGU3863" s="114"/>
      <c r="EGV3863" s="114"/>
      <c r="EGW3863" s="114"/>
      <c r="EGX3863" s="114"/>
      <c r="EGY3863" s="116"/>
      <c r="EGZ3863" s="114"/>
      <c r="EHA3863" s="115"/>
      <c r="EHB3863" s="115"/>
      <c r="EHC3863" s="115"/>
      <c r="EHD3863" s="113"/>
      <c r="EHE3863" s="114"/>
      <c r="EHF3863" s="114"/>
      <c r="EHG3863" s="113"/>
      <c r="EHH3863" s="118"/>
      <c r="EHI3863" s="117"/>
      <c r="EHJ3863" s="114"/>
      <c r="EHK3863" s="114"/>
      <c r="EHL3863" s="114"/>
      <c r="EHM3863" s="114"/>
      <c r="EHN3863" s="114"/>
      <c r="EHO3863" s="114"/>
      <c r="EHP3863" s="114"/>
      <c r="EHQ3863" s="114"/>
      <c r="EHR3863" s="114"/>
      <c r="EHS3863" s="114"/>
      <c r="EHT3863" s="116"/>
      <c r="EHU3863" s="114"/>
      <c r="EHV3863" s="115"/>
      <c r="EHW3863" s="115"/>
      <c r="EHX3863" s="115"/>
      <c r="EHY3863" s="113"/>
      <c r="EHZ3863" s="114"/>
      <c r="EIA3863" s="114"/>
      <c r="EIB3863" s="113"/>
      <c r="EIC3863" s="118"/>
      <c r="EID3863" s="117"/>
      <c r="EIE3863" s="114"/>
      <c r="EIF3863" s="114"/>
      <c r="EIG3863" s="114"/>
      <c r="EIH3863" s="114"/>
      <c r="EII3863" s="114"/>
      <c r="EIJ3863" s="114"/>
      <c r="EIK3863" s="114"/>
      <c r="EIL3863" s="114"/>
      <c r="EIM3863" s="114"/>
      <c r="EIN3863" s="114"/>
      <c r="EIO3863" s="116"/>
      <c r="EIP3863" s="114"/>
      <c r="EIQ3863" s="115"/>
      <c r="EIR3863" s="115"/>
      <c r="EIS3863" s="115"/>
      <c r="EIT3863" s="113"/>
      <c r="EIU3863" s="114"/>
      <c r="EIV3863" s="114"/>
      <c r="EIW3863" s="113"/>
      <c r="EIX3863" s="118"/>
      <c r="EIY3863" s="117"/>
      <c r="EIZ3863" s="114"/>
      <c r="EJA3863" s="114"/>
      <c r="EJB3863" s="114"/>
      <c r="EJC3863" s="114"/>
      <c r="EJD3863" s="114"/>
      <c r="EJE3863" s="114"/>
      <c r="EJF3863" s="114"/>
      <c r="EJG3863" s="114"/>
      <c r="EJH3863" s="114"/>
      <c r="EJI3863" s="114"/>
      <c r="EJJ3863" s="116"/>
      <c r="EJK3863" s="114"/>
      <c r="EJL3863" s="115"/>
      <c r="EJM3863" s="115"/>
      <c r="EJN3863" s="115"/>
      <c r="EJO3863" s="113"/>
      <c r="EJP3863" s="114"/>
      <c r="EJQ3863" s="114"/>
      <c r="EJR3863" s="113"/>
      <c r="EJS3863" s="118"/>
      <c r="EJT3863" s="117"/>
      <c r="EJU3863" s="114"/>
      <c r="EJV3863" s="114"/>
      <c r="EJW3863" s="114"/>
      <c r="EJX3863" s="114"/>
      <c r="EJY3863" s="114"/>
      <c r="EJZ3863" s="114"/>
      <c r="EKA3863" s="114"/>
      <c r="EKB3863" s="114"/>
      <c r="EKC3863" s="114"/>
      <c r="EKD3863" s="114"/>
      <c r="EKE3863" s="116"/>
      <c r="EKF3863" s="114"/>
      <c r="EKG3863" s="115"/>
      <c r="EKH3863" s="115"/>
      <c r="EKI3863" s="115"/>
      <c r="EKJ3863" s="113"/>
      <c r="EKK3863" s="114"/>
      <c r="EKL3863" s="114"/>
      <c r="EKM3863" s="113"/>
      <c r="EKN3863" s="118"/>
      <c r="EKO3863" s="117"/>
      <c r="EKP3863" s="114"/>
      <c r="EKQ3863" s="114"/>
      <c r="EKR3863" s="114"/>
      <c r="EKS3863" s="114"/>
      <c r="EKT3863" s="114"/>
      <c r="EKU3863" s="114"/>
      <c r="EKV3863" s="114"/>
      <c r="EKW3863" s="114"/>
      <c r="EKX3863" s="114"/>
      <c r="EKY3863" s="114"/>
      <c r="EKZ3863" s="116"/>
      <c r="ELA3863" s="114"/>
      <c r="ELB3863" s="115"/>
      <c r="ELC3863" s="115"/>
      <c r="ELD3863" s="115"/>
      <c r="ELE3863" s="113"/>
      <c r="ELF3863" s="114"/>
      <c r="ELG3863" s="114"/>
      <c r="ELH3863" s="113"/>
      <c r="ELI3863" s="118"/>
      <c r="ELJ3863" s="117"/>
      <c r="ELK3863" s="114"/>
      <c r="ELL3863" s="114"/>
      <c r="ELM3863" s="114"/>
      <c r="ELN3863" s="114"/>
      <c r="ELO3863" s="114"/>
      <c r="ELP3863" s="114"/>
      <c r="ELQ3863" s="114"/>
      <c r="ELR3863" s="114"/>
      <c r="ELS3863" s="114"/>
      <c r="ELT3863" s="114"/>
      <c r="ELU3863" s="116"/>
      <c r="ELV3863" s="114"/>
      <c r="ELW3863" s="115"/>
      <c r="ELX3863" s="115"/>
      <c r="ELY3863" s="115"/>
      <c r="ELZ3863" s="113"/>
      <c r="EMA3863" s="114"/>
      <c r="EMB3863" s="114"/>
      <c r="EMC3863" s="113"/>
      <c r="EMD3863" s="118"/>
      <c r="EME3863" s="117"/>
      <c r="EMF3863" s="114"/>
      <c r="EMG3863" s="114"/>
      <c r="EMH3863" s="114"/>
      <c r="EMI3863" s="114"/>
      <c r="EMJ3863" s="114"/>
      <c r="EMK3863" s="114"/>
      <c r="EML3863" s="114"/>
      <c r="EMM3863" s="114"/>
      <c r="EMN3863" s="114"/>
      <c r="EMO3863" s="114"/>
      <c r="EMP3863" s="116"/>
      <c r="EMQ3863" s="114"/>
      <c r="EMR3863" s="115"/>
      <c r="EMS3863" s="115"/>
      <c r="EMT3863" s="115"/>
      <c r="EMU3863" s="113"/>
      <c r="EMV3863" s="114"/>
      <c r="EMW3863" s="114"/>
      <c r="EMX3863" s="113"/>
      <c r="EMY3863" s="118"/>
      <c r="EMZ3863" s="117"/>
      <c r="ENA3863" s="114"/>
      <c r="ENB3863" s="114"/>
      <c r="ENC3863" s="114"/>
      <c r="END3863" s="114"/>
      <c r="ENE3863" s="114"/>
      <c r="ENF3863" s="114"/>
      <c r="ENG3863" s="114"/>
      <c r="ENH3863" s="114"/>
      <c r="ENI3863" s="114"/>
      <c r="ENJ3863" s="114"/>
      <c r="ENK3863" s="116"/>
      <c r="ENL3863" s="114"/>
      <c r="ENM3863" s="115"/>
      <c r="ENN3863" s="115"/>
      <c r="ENO3863" s="115"/>
      <c r="ENP3863" s="113"/>
      <c r="ENQ3863" s="114"/>
      <c r="ENR3863" s="114"/>
      <c r="ENS3863" s="113"/>
      <c r="ENT3863" s="118"/>
      <c r="ENU3863" s="117"/>
      <c r="ENV3863" s="114"/>
      <c r="ENW3863" s="114"/>
      <c r="ENX3863" s="114"/>
      <c r="ENY3863" s="114"/>
      <c r="ENZ3863" s="114"/>
      <c r="EOA3863" s="114"/>
      <c r="EOB3863" s="114"/>
      <c r="EOC3863" s="114"/>
      <c r="EOD3863" s="114"/>
      <c r="EOE3863" s="114"/>
      <c r="EOF3863" s="116"/>
      <c r="EOG3863" s="114"/>
      <c r="EOH3863" s="115"/>
      <c r="EOI3863" s="115"/>
      <c r="EOJ3863" s="115"/>
      <c r="EOK3863" s="113"/>
      <c r="EOL3863" s="114"/>
      <c r="EOM3863" s="114"/>
      <c r="EON3863" s="113"/>
      <c r="EOO3863" s="118"/>
      <c r="EOP3863" s="117"/>
      <c r="EOQ3863" s="114"/>
      <c r="EOR3863" s="114"/>
      <c r="EOS3863" s="114"/>
      <c r="EOT3863" s="114"/>
      <c r="EOU3863" s="114"/>
      <c r="EOV3863" s="114"/>
      <c r="EOW3863" s="114"/>
      <c r="EOX3863" s="114"/>
      <c r="EOY3863" s="114"/>
      <c r="EOZ3863" s="114"/>
      <c r="EPA3863" s="116"/>
      <c r="EPB3863" s="114"/>
      <c r="EPC3863" s="115"/>
      <c r="EPD3863" s="115"/>
      <c r="EPE3863" s="115"/>
      <c r="EPF3863" s="113"/>
      <c r="EPG3863" s="114"/>
      <c r="EPH3863" s="114"/>
      <c r="EPI3863" s="113"/>
      <c r="EPJ3863" s="118"/>
      <c r="EPK3863" s="117"/>
      <c r="EPL3863" s="114"/>
      <c r="EPM3863" s="114"/>
      <c r="EPN3863" s="114"/>
      <c r="EPO3863" s="114"/>
      <c r="EPP3863" s="114"/>
      <c r="EPQ3863" s="114"/>
      <c r="EPR3863" s="114"/>
      <c r="EPS3863" s="114"/>
      <c r="EPT3863" s="114"/>
      <c r="EPU3863" s="114"/>
      <c r="EPV3863" s="116"/>
      <c r="EPW3863" s="114"/>
      <c r="EPX3863" s="115"/>
      <c r="EPY3863" s="115"/>
      <c r="EPZ3863" s="115"/>
      <c r="EQA3863" s="113"/>
      <c r="EQB3863" s="114"/>
      <c r="EQC3863" s="114"/>
      <c r="EQD3863" s="113"/>
      <c r="EQE3863" s="118"/>
      <c r="EQF3863" s="117"/>
      <c r="EQG3863" s="114"/>
      <c r="EQH3863" s="114"/>
      <c r="EQI3863" s="114"/>
      <c r="EQJ3863" s="114"/>
      <c r="EQK3863" s="114"/>
      <c r="EQL3863" s="114"/>
      <c r="EQM3863" s="114"/>
      <c r="EQN3863" s="114"/>
      <c r="EQO3863" s="114"/>
      <c r="EQP3863" s="114"/>
      <c r="EQQ3863" s="116"/>
      <c r="EQR3863" s="114"/>
      <c r="EQS3863" s="115"/>
      <c r="EQT3863" s="115"/>
      <c r="EQU3863" s="115"/>
      <c r="EQV3863" s="113"/>
      <c r="EQW3863" s="114"/>
      <c r="EQX3863" s="114"/>
      <c r="EQY3863" s="113"/>
      <c r="EQZ3863" s="118"/>
      <c r="ERA3863" s="117"/>
      <c r="ERB3863" s="114"/>
      <c r="ERC3863" s="114"/>
      <c r="ERD3863" s="114"/>
      <c r="ERE3863" s="114"/>
      <c r="ERF3863" s="114"/>
      <c r="ERG3863" s="114"/>
      <c r="ERH3863" s="114"/>
      <c r="ERI3863" s="114"/>
      <c r="ERJ3863" s="114"/>
      <c r="ERK3863" s="114"/>
      <c r="ERL3863" s="116"/>
      <c r="ERM3863" s="114"/>
      <c r="ERN3863" s="115"/>
      <c r="ERO3863" s="115"/>
      <c r="ERP3863" s="115"/>
      <c r="ERQ3863" s="113"/>
      <c r="ERR3863" s="114"/>
      <c r="ERS3863" s="114"/>
      <c r="ERT3863" s="113"/>
      <c r="ERU3863" s="118"/>
      <c r="ERV3863" s="117"/>
      <c r="ERW3863" s="114"/>
      <c r="ERX3863" s="114"/>
      <c r="ERY3863" s="114"/>
      <c r="ERZ3863" s="114"/>
      <c r="ESA3863" s="114"/>
      <c r="ESB3863" s="114"/>
      <c r="ESC3863" s="114"/>
      <c r="ESD3863" s="114"/>
      <c r="ESE3863" s="114"/>
      <c r="ESF3863" s="114"/>
      <c r="ESG3863" s="116"/>
      <c r="ESH3863" s="114"/>
      <c r="ESI3863" s="115"/>
      <c r="ESJ3863" s="115"/>
      <c r="ESK3863" s="115"/>
      <c r="ESL3863" s="113"/>
      <c r="ESM3863" s="114"/>
      <c r="ESN3863" s="114"/>
      <c r="ESO3863" s="113"/>
      <c r="ESP3863" s="118"/>
      <c r="ESQ3863" s="117"/>
      <c r="ESR3863" s="114"/>
      <c r="ESS3863" s="114"/>
      <c r="EST3863" s="114"/>
      <c r="ESU3863" s="114"/>
      <c r="ESV3863" s="114"/>
      <c r="ESW3863" s="114"/>
      <c r="ESX3863" s="114"/>
      <c r="ESY3863" s="114"/>
      <c r="ESZ3863" s="114"/>
      <c r="ETA3863" s="114"/>
      <c r="ETB3863" s="116"/>
      <c r="ETC3863" s="114"/>
      <c r="ETD3863" s="115"/>
      <c r="ETE3863" s="115"/>
      <c r="ETF3863" s="115"/>
      <c r="ETG3863" s="113"/>
      <c r="ETH3863" s="114"/>
      <c r="ETI3863" s="114"/>
      <c r="ETJ3863" s="113"/>
      <c r="ETK3863" s="118"/>
      <c r="ETL3863" s="117"/>
      <c r="ETM3863" s="114"/>
      <c r="ETN3863" s="114"/>
      <c r="ETO3863" s="114"/>
      <c r="ETP3863" s="114"/>
      <c r="ETQ3863" s="114"/>
      <c r="ETR3863" s="114"/>
      <c r="ETS3863" s="114"/>
      <c r="ETT3863" s="114"/>
      <c r="ETU3863" s="114"/>
      <c r="ETV3863" s="114"/>
      <c r="ETW3863" s="116"/>
      <c r="ETX3863" s="114"/>
      <c r="ETY3863" s="115"/>
      <c r="ETZ3863" s="115"/>
      <c r="EUA3863" s="115"/>
      <c r="EUB3863" s="113"/>
      <c r="EUC3863" s="114"/>
      <c r="EUD3863" s="114"/>
      <c r="EUE3863" s="113"/>
      <c r="EUF3863" s="118"/>
      <c r="EUG3863" s="117"/>
      <c r="EUH3863" s="114"/>
      <c r="EUI3863" s="114"/>
      <c r="EUJ3863" s="114"/>
      <c r="EUK3863" s="114"/>
      <c r="EUL3863" s="114"/>
      <c r="EUM3863" s="114"/>
      <c r="EUN3863" s="114"/>
      <c r="EUO3863" s="114"/>
      <c r="EUP3863" s="114"/>
      <c r="EUQ3863" s="114"/>
      <c r="EUR3863" s="116"/>
      <c r="EUS3863" s="114"/>
      <c r="EUT3863" s="115"/>
      <c r="EUU3863" s="115"/>
      <c r="EUV3863" s="115"/>
      <c r="EUW3863" s="113"/>
      <c r="EUX3863" s="114"/>
      <c r="EUY3863" s="114"/>
      <c r="EUZ3863" s="113"/>
      <c r="EVA3863" s="118"/>
      <c r="EVB3863" s="117"/>
      <c r="EVC3863" s="114"/>
      <c r="EVD3863" s="114"/>
      <c r="EVE3863" s="114"/>
      <c r="EVF3863" s="114"/>
      <c r="EVG3863" s="114"/>
      <c r="EVH3863" s="114"/>
      <c r="EVI3863" s="114"/>
      <c r="EVJ3863" s="114"/>
      <c r="EVK3863" s="114"/>
      <c r="EVL3863" s="114"/>
      <c r="EVM3863" s="116"/>
      <c r="EVN3863" s="114"/>
      <c r="EVO3863" s="115"/>
      <c r="EVP3863" s="115"/>
      <c r="EVQ3863" s="115"/>
      <c r="EVR3863" s="113"/>
      <c r="EVS3863" s="114"/>
      <c r="EVT3863" s="114"/>
      <c r="EVU3863" s="113"/>
      <c r="EVV3863" s="118"/>
      <c r="EVW3863" s="117"/>
      <c r="EVX3863" s="114"/>
      <c r="EVY3863" s="114"/>
      <c r="EVZ3863" s="114"/>
      <c r="EWA3863" s="114"/>
      <c r="EWB3863" s="114"/>
      <c r="EWC3863" s="114"/>
      <c r="EWD3863" s="114"/>
      <c r="EWE3863" s="114"/>
      <c r="EWF3863" s="114"/>
      <c r="EWG3863" s="114"/>
      <c r="EWH3863" s="116"/>
      <c r="EWI3863" s="114"/>
      <c r="EWJ3863" s="115"/>
      <c r="EWK3863" s="115"/>
      <c r="EWL3863" s="115"/>
      <c r="EWM3863" s="113"/>
      <c r="EWN3863" s="114"/>
      <c r="EWO3863" s="114"/>
      <c r="EWP3863" s="113"/>
      <c r="EWQ3863" s="118"/>
      <c r="EWR3863" s="117"/>
      <c r="EWS3863" s="114"/>
      <c r="EWT3863" s="114"/>
      <c r="EWU3863" s="114"/>
      <c r="EWV3863" s="114"/>
      <c r="EWW3863" s="114"/>
      <c r="EWX3863" s="114"/>
      <c r="EWY3863" s="114"/>
      <c r="EWZ3863" s="114"/>
      <c r="EXA3863" s="114"/>
      <c r="EXB3863" s="114"/>
      <c r="EXC3863" s="116"/>
      <c r="EXD3863" s="114"/>
      <c r="EXE3863" s="115"/>
      <c r="EXF3863" s="115"/>
      <c r="EXG3863" s="115"/>
      <c r="EXH3863" s="113"/>
      <c r="EXI3863" s="114"/>
      <c r="EXJ3863" s="114"/>
      <c r="EXK3863" s="113"/>
      <c r="EXL3863" s="118"/>
      <c r="EXM3863" s="117"/>
      <c r="EXN3863" s="114"/>
      <c r="EXO3863" s="114"/>
      <c r="EXP3863" s="114"/>
      <c r="EXQ3863" s="114"/>
      <c r="EXR3863" s="114"/>
      <c r="EXS3863" s="114"/>
      <c r="EXT3863" s="114"/>
      <c r="EXU3863" s="114"/>
      <c r="EXV3863" s="114"/>
      <c r="EXW3863" s="114"/>
      <c r="EXX3863" s="116"/>
      <c r="EXY3863" s="114"/>
      <c r="EXZ3863" s="115"/>
      <c r="EYA3863" s="115"/>
      <c r="EYB3863" s="115"/>
      <c r="EYC3863" s="113"/>
      <c r="EYD3863" s="114"/>
      <c r="EYE3863" s="114"/>
      <c r="EYF3863" s="113"/>
      <c r="EYG3863" s="118"/>
      <c r="EYH3863" s="117"/>
      <c r="EYI3863" s="114"/>
      <c r="EYJ3863" s="114"/>
      <c r="EYK3863" s="114"/>
      <c r="EYL3863" s="114"/>
      <c r="EYM3863" s="114"/>
      <c r="EYN3863" s="114"/>
      <c r="EYO3863" s="114"/>
      <c r="EYP3863" s="114"/>
      <c r="EYQ3863" s="114"/>
      <c r="EYR3863" s="114"/>
      <c r="EYS3863" s="116"/>
      <c r="EYT3863" s="114"/>
      <c r="EYU3863" s="115"/>
      <c r="EYV3863" s="115"/>
      <c r="EYW3863" s="115"/>
      <c r="EYX3863" s="113"/>
      <c r="EYY3863" s="114"/>
      <c r="EYZ3863" s="114"/>
      <c r="EZA3863" s="113"/>
      <c r="EZB3863" s="118"/>
      <c r="EZC3863" s="117"/>
      <c r="EZD3863" s="114"/>
      <c r="EZE3863" s="114"/>
      <c r="EZF3863" s="114"/>
      <c r="EZG3863" s="114"/>
      <c r="EZH3863" s="114"/>
      <c r="EZI3863" s="114"/>
      <c r="EZJ3863" s="114"/>
      <c r="EZK3863" s="114"/>
      <c r="EZL3863" s="114"/>
      <c r="EZM3863" s="114"/>
      <c r="EZN3863" s="116"/>
      <c r="EZO3863" s="114"/>
      <c r="EZP3863" s="115"/>
      <c r="EZQ3863" s="115"/>
      <c r="EZR3863" s="115"/>
      <c r="EZS3863" s="113"/>
      <c r="EZT3863" s="114"/>
      <c r="EZU3863" s="114"/>
      <c r="EZV3863" s="113"/>
      <c r="EZW3863" s="118"/>
      <c r="EZX3863" s="117"/>
      <c r="EZY3863" s="114"/>
      <c r="EZZ3863" s="114"/>
      <c r="FAA3863" s="114"/>
      <c r="FAB3863" s="114"/>
      <c r="FAC3863" s="114"/>
      <c r="FAD3863" s="114"/>
      <c r="FAE3863" s="114"/>
      <c r="FAF3863" s="114"/>
      <c r="FAG3863" s="114"/>
      <c r="FAH3863" s="114"/>
      <c r="FAI3863" s="116"/>
      <c r="FAJ3863" s="114"/>
      <c r="FAK3863" s="115"/>
      <c r="FAL3863" s="115"/>
      <c r="FAM3863" s="115"/>
      <c r="FAN3863" s="113"/>
      <c r="FAO3863" s="114"/>
      <c r="FAP3863" s="114"/>
      <c r="FAQ3863" s="113"/>
      <c r="FAR3863" s="118"/>
      <c r="FAS3863" s="117"/>
      <c r="FAT3863" s="114"/>
      <c r="FAU3863" s="114"/>
      <c r="FAV3863" s="114"/>
      <c r="FAW3863" s="114"/>
      <c r="FAX3863" s="114"/>
      <c r="FAY3863" s="114"/>
      <c r="FAZ3863" s="114"/>
      <c r="FBA3863" s="114"/>
      <c r="FBB3863" s="114"/>
      <c r="FBC3863" s="114"/>
      <c r="FBD3863" s="116"/>
      <c r="FBE3863" s="114"/>
      <c r="FBF3863" s="115"/>
      <c r="FBG3863" s="115"/>
      <c r="FBH3863" s="115"/>
      <c r="FBI3863" s="113"/>
      <c r="FBJ3863" s="114"/>
      <c r="FBK3863" s="114"/>
      <c r="FBL3863" s="113"/>
      <c r="FBM3863" s="118"/>
      <c r="FBN3863" s="117"/>
      <c r="FBO3863" s="114"/>
      <c r="FBP3863" s="114"/>
      <c r="FBQ3863" s="114"/>
      <c r="FBR3863" s="114"/>
      <c r="FBS3863" s="114"/>
      <c r="FBT3863" s="114"/>
      <c r="FBU3863" s="114"/>
      <c r="FBV3863" s="114"/>
      <c r="FBW3863" s="114"/>
      <c r="FBX3863" s="114"/>
      <c r="FBY3863" s="116"/>
      <c r="FBZ3863" s="114"/>
      <c r="FCA3863" s="115"/>
      <c r="FCB3863" s="115"/>
      <c r="FCC3863" s="115"/>
      <c r="FCD3863" s="113"/>
      <c r="FCE3863" s="114"/>
      <c r="FCF3863" s="114"/>
      <c r="FCG3863" s="113"/>
      <c r="FCH3863" s="118"/>
      <c r="FCI3863" s="117"/>
      <c r="FCJ3863" s="114"/>
      <c r="FCK3863" s="114"/>
      <c r="FCL3863" s="114"/>
      <c r="FCM3863" s="114"/>
      <c r="FCN3863" s="114"/>
      <c r="FCO3863" s="114"/>
      <c r="FCP3863" s="114"/>
      <c r="FCQ3863" s="114"/>
      <c r="FCR3863" s="114"/>
      <c r="FCS3863" s="114"/>
      <c r="FCT3863" s="116"/>
      <c r="FCU3863" s="114"/>
      <c r="FCV3863" s="115"/>
      <c r="FCW3863" s="115"/>
      <c r="FCX3863" s="115"/>
      <c r="FCY3863" s="113"/>
      <c r="FCZ3863" s="114"/>
      <c r="FDA3863" s="114"/>
      <c r="FDB3863" s="113"/>
      <c r="FDC3863" s="118"/>
      <c r="FDD3863" s="117"/>
      <c r="FDE3863" s="114"/>
      <c r="FDF3863" s="114"/>
      <c r="FDG3863" s="114"/>
      <c r="FDH3863" s="114"/>
      <c r="FDI3863" s="114"/>
      <c r="FDJ3863" s="114"/>
      <c r="FDK3863" s="114"/>
      <c r="FDL3863" s="114"/>
      <c r="FDM3863" s="114"/>
      <c r="FDN3863" s="114"/>
      <c r="FDO3863" s="116"/>
      <c r="FDP3863" s="114"/>
      <c r="FDQ3863" s="115"/>
      <c r="FDR3863" s="115"/>
      <c r="FDS3863" s="115"/>
      <c r="FDT3863" s="113"/>
      <c r="FDU3863" s="114"/>
      <c r="FDV3863" s="114"/>
      <c r="FDW3863" s="113"/>
      <c r="FDX3863" s="118"/>
      <c r="FDY3863" s="117"/>
      <c r="FDZ3863" s="114"/>
      <c r="FEA3863" s="114"/>
      <c r="FEB3863" s="114"/>
      <c r="FEC3863" s="114"/>
      <c r="FED3863" s="114"/>
      <c r="FEE3863" s="114"/>
      <c r="FEF3863" s="114"/>
      <c r="FEG3863" s="114"/>
      <c r="FEH3863" s="114"/>
      <c r="FEI3863" s="114"/>
      <c r="FEJ3863" s="116"/>
      <c r="FEK3863" s="114"/>
      <c r="FEL3863" s="115"/>
      <c r="FEM3863" s="115"/>
      <c r="FEN3863" s="115"/>
      <c r="FEO3863" s="113"/>
      <c r="FEP3863" s="114"/>
      <c r="FEQ3863" s="114"/>
      <c r="FER3863" s="113"/>
      <c r="FES3863" s="118"/>
      <c r="FET3863" s="117"/>
      <c r="FEU3863" s="114"/>
      <c r="FEV3863" s="114"/>
      <c r="FEW3863" s="114"/>
      <c r="FEX3863" s="114"/>
      <c r="FEY3863" s="114"/>
      <c r="FEZ3863" s="114"/>
      <c r="FFA3863" s="114"/>
      <c r="FFB3863" s="114"/>
      <c r="FFC3863" s="114"/>
      <c r="FFD3863" s="114"/>
      <c r="FFE3863" s="116"/>
      <c r="FFF3863" s="114"/>
      <c r="FFG3863" s="115"/>
      <c r="FFH3863" s="115"/>
      <c r="FFI3863" s="115"/>
      <c r="FFJ3863" s="113"/>
      <c r="FFK3863" s="114"/>
      <c r="FFL3863" s="114"/>
      <c r="FFM3863" s="113"/>
      <c r="FFN3863" s="118"/>
      <c r="FFO3863" s="117"/>
      <c r="FFP3863" s="114"/>
      <c r="FFQ3863" s="114"/>
      <c r="FFR3863" s="114"/>
      <c r="FFS3863" s="114"/>
      <c r="FFT3863" s="114"/>
      <c r="FFU3863" s="114"/>
      <c r="FFV3863" s="114"/>
      <c r="FFW3863" s="114"/>
      <c r="FFX3863" s="114"/>
      <c r="FFY3863" s="114"/>
      <c r="FFZ3863" s="116"/>
      <c r="FGA3863" s="114"/>
      <c r="FGB3863" s="115"/>
      <c r="FGC3863" s="115"/>
      <c r="FGD3863" s="115"/>
      <c r="FGE3863" s="113"/>
      <c r="FGF3863" s="114"/>
      <c r="FGG3863" s="114"/>
      <c r="FGH3863" s="113"/>
      <c r="FGI3863" s="118"/>
      <c r="FGJ3863" s="117"/>
      <c r="FGK3863" s="114"/>
      <c r="FGL3863" s="114"/>
      <c r="FGM3863" s="114"/>
      <c r="FGN3863" s="114"/>
      <c r="FGO3863" s="114"/>
      <c r="FGP3863" s="114"/>
      <c r="FGQ3863" s="114"/>
      <c r="FGR3863" s="114"/>
      <c r="FGS3863" s="114"/>
      <c r="FGT3863" s="114"/>
      <c r="FGU3863" s="116"/>
      <c r="FGV3863" s="114"/>
      <c r="FGW3863" s="115"/>
      <c r="FGX3863" s="115"/>
      <c r="FGY3863" s="115"/>
      <c r="FGZ3863" s="113"/>
      <c r="FHA3863" s="114"/>
      <c r="FHB3863" s="114"/>
      <c r="FHC3863" s="113"/>
      <c r="FHD3863" s="118"/>
      <c r="FHE3863" s="117"/>
      <c r="FHF3863" s="114"/>
      <c r="FHG3863" s="114"/>
      <c r="FHH3863" s="114"/>
      <c r="FHI3863" s="114"/>
      <c r="FHJ3863" s="114"/>
      <c r="FHK3863" s="114"/>
      <c r="FHL3863" s="114"/>
      <c r="FHM3863" s="114"/>
      <c r="FHN3863" s="114"/>
      <c r="FHO3863" s="114"/>
      <c r="FHP3863" s="116"/>
      <c r="FHQ3863" s="114"/>
      <c r="FHR3863" s="115"/>
      <c r="FHS3863" s="115"/>
      <c r="FHT3863" s="115"/>
      <c r="FHU3863" s="113"/>
      <c r="FHV3863" s="114"/>
      <c r="FHW3863" s="114"/>
      <c r="FHX3863" s="113"/>
      <c r="FHY3863" s="118"/>
      <c r="FHZ3863" s="117"/>
      <c r="FIA3863" s="114"/>
      <c r="FIB3863" s="114"/>
      <c r="FIC3863" s="114"/>
      <c r="FID3863" s="114"/>
      <c r="FIE3863" s="114"/>
      <c r="FIF3863" s="114"/>
      <c r="FIG3863" s="114"/>
      <c r="FIH3863" s="114"/>
      <c r="FII3863" s="114"/>
      <c r="FIJ3863" s="114"/>
      <c r="FIK3863" s="116"/>
      <c r="FIL3863" s="114"/>
      <c r="FIM3863" s="115"/>
      <c r="FIN3863" s="115"/>
      <c r="FIO3863" s="115"/>
      <c r="FIP3863" s="113"/>
      <c r="FIQ3863" s="114"/>
      <c r="FIR3863" s="114"/>
      <c r="FIS3863" s="113"/>
      <c r="FIT3863" s="118"/>
      <c r="FIU3863" s="117"/>
      <c r="FIV3863" s="114"/>
      <c r="FIW3863" s="114"/>
      <c r="FIX3863" s="114"/>
      <c r="FIY3863" s="114"/>
      <c r="FIZ3863" s="114"/>
      <c r="FJA3863" s="114"/>
      <c r="FJB3863" s="114"/>
      <c r="FJC3863" s="114"/>
      <c r="FJD3863" s="114"/>
      <c r="FJE3863" s="114"/>
      <c r="FJF3863" s="116"/>
      <c r="FJG3863" s="114"/>
      <c r="FJH3863" s="115"/>
      <c r="FJI3863" s="115"/>
      <c r="FJJ3863" s="115"/>
      <c r="FJK3863" s="113"/>
      <c r="FJL3863" s="114"/>
      <c r="FJM3863" s="114"/>
      <c r="FJN3863" s="113"/>
      <c r="FJO3863" s="118"/>
      <c r="FJP3863" s="117"/>
      <c r="FJQ3863" s="114"/>
      <c r="FJR3863" s="114"/>
      <c r="FJS3863" s="114"/>
      <c r="FJT3863" s="114"/>
      <c r="FJU3863" s="114"/>
      <c r="FJV3863" s="114"/>
      <c r="FJW3863" s="114"/>
      <c r="FJX3863" s="114"/>
      <c r="FJY3863" s="114"/>
      <c r="FJZ3863" s="114"/>
      <c r="FKA3863" s="116"/>
      <c r="FKB3863" s="114"/>
      <c r="FKC3863" s="115"/>
      <c r="FKD3863" s="115"/>
      <c r="FKE3863" s="115"/>
      <c r="FKF3863" s="113"/>
      <c r="FKG3863" s="114"/>
      <c r="FKH3863" s="114"/>
      <c r="FKI3863" s="113"/>
      <c r="FKJ3863" s="118"/>
      <c r="FKK3863" s="117"/>
      <c r="FKL3863" s="114"/>
      <c r="FKM3863" s="114"/>
      <c r="FKN3863" s="114"/>
      <c r="FKO3863" s="114"/>
      <c r="FKP3863" s="114"/>
      <c r="FKQ3863" s="114"/>
      <c r="FKR3863" s="114"/>
      <c r="FKS3863" s="114"/>
      <c r="FKT3863" s="114"/>
      <c r="FKU3863" s="114"/>
      <c r="FKV3863" s="116"/>
      <c r="FKW3863" s="114"/>
      <c r="FKX3863" s="115"/>
      <c r="FKY3863" s="115"/>
      <c r="FKZ3863" s="115"/>
      <c r="FLA3863" s="113"/>
      <c r="FLB3863" s="114"/>
      <c r="FLC3863" s="114"/>
      <c r="FLD3863" s="113"/>
      <c r="FLE3863" s="118"/>
      <c r="FLF3863" s="117"/>
      <c r="FLG3863" s="114"/>
      <c r="FLH3863" s="114"/>
      <c r="FLI3863" s="114"/>
      <c r="FLJ3863" s="114"/>
      <c r="FLK3863" s="114"/>
      <c r="FLL3863" s="114"/>
      <c r="FLM3863" s="114"/>
      <c r="FLN3863" s="114"/>
      <c r="FLO3863" s="114"/>
      <c r="FLP3863" s="114"/>
      <c r="FLQ3863" s="116"/>
      <c r="FLR3863" s="114"/>
      <c r="FLS3863" s="115"/>
      <c r="FLT3863" s="115"/>
      <c r="FLU3863" s="115"/>
      <c r="FLV3863" s="113"/>
      <c r="FLW3863" s="114"/>
      <c r="FLX3863" s="114"/>
      <c r="FLY3863" s="113"/>
      <c r="FLZ3863" s="118"/>
      <c r="FMA3863" s="117"/>
      <c r="FMB3863" s="114"/>
      <c r="FMC3863" s="114"/>
      <c r="FMD3863" s="114"/>
      <c r="FME3863" s="114"/>
      <c r="FMF3863" s="114"/>
      <c r="FMG3863" s="114"/>
      <c r="FMH3863" s="114"/>
      <c r="FMI3863" s="114"/>
      <c r="FMJ3863" s="114"/>
      <c r="FMK3863" s="114"/>
      <c r="FML3863" s="116"/>
      <c r="FMM3863" s="114"/>
      <c r="FMN3863" s="115"/>
      <c r="FMO3863" s="115"/>
      <c r="FMP3863" s="115"/>
      <c r="FMQ3863" s="113"/>
      <c r="FMR3863" s="114"/>
      <c r="FMS3863" s="114"/>
      <c r="FMT3863" s="113"/>
      <c r="FMU3863" s="118"/>
      <c r="FMV3863" s="117"/>
      <c r="FMW3863" s="114"/>
      <c r="FMX3863" s="114"/>
      <c r="FMY3863" s="114"/>
      <c r="FMZ3863" s="114"/>
      <c r="FNA3863" s="114"/>
      <c r="FNB3863" s="114"/>
      <c r="FNC3863" s="114"/>
      <c r="FND3863" s="114"/>
      <c r="FNE3863" s="114"/>
      <c r="FNF3863" s="114"/>
      <c r="FNG3863" s="116"/>
      <c r="FNH3863" s="114"/>
      <c r="FNI3863" s="115"/>
      <c r="FNJ3863" s="115"/>
      <c r="FNK3863" s="115"/>
      <c r="FNL3863" s="113"/>
      <c r="FNM3863" s="114"/>
      <c r="FNN3863" s="114"/>
      <c r="FNO3863" s="113"/>
      <c r="FNP3863" s="118"/>
      <c r="FNQ3863" s="117"/>
      <c r="FNR3863" s="114"/>
      <c r="FNS3863" s="114"/>
      <c r="FNT3863" s="114"/>
      <c r="FNU3863" s="114"/>
      <c r="FNV3863" s="114"/>
      <c r="FNW3863" s="114"/>
      <c r="FNX3863" s="114"/>
      <c r="FNY3863" s="114"/>
      <c r="FNZ3863" s="114"/>
      <c r="FOA3863" s="114"/>
      <c r="FOB3863" s="116"/>
      <c r="FOC3863" s="114"/>
      <c r="FOD3863" s="115"/>
      <c r="FOE3863" s="115"/>
      <c r="FOF3863" s="115"/>
      <c r="FOG3863" s="113"/>
      <c r="FOH3863" s="114"/>
      <c r="FOI3863" s="114"/>
      <c r="FOJ3863" s="113"/>
      <c r="FOK3863" s="118"/>
      <c r="FOL3863" s="117"/>
      <c r="FOM3863" s="114"/>
      <c r="FON3863" s="114"/>
      <c r="FOO3863" s="114"/>
      <c r="FOP3863" s="114"/>
      <c r="FOQ3863" s="114"/>
      <c r="FOR3863" s="114"/>
      <c r="FOS3863" s="114"/>
      <c r="FOT3863" s="114"/>
      <c r="FOU3863" s="114"/>
      <c r="FOV3863" s="114"/>
      <c r="FOW3863" s="116"/>
      <c r="FOX3863" s="114"/>
      <c r="FOY3863" s="115"/>
      <c r="FOZ3863" s="115"/>
      <c r="FPA3863" s="115"/>
      <c r="FPB3863" s="113"/>
      <c r="FPC3863" s="114"/>
      <c r="FPD3863" s="114"/>
      <c r="FPE3863" s="113"/>
      <c r="FPF3863" s="118"/>
      <c r="FPG3863" s="117"/>
      <c r="FPH3863" s="114"/>
      <c r="FPI3863" s="114"/>
      <c r="FPJ3863" s="114"/>
      <c r="FPK3863" s="114"/>
      <c r="FPL3863" s="114"/>
      <c r="FPM3863" s="114"/>
      <c r="FPN3863" s="114"/>
      <c r="FPO3863" s="114"/>
      <c r="FPP3863" s="114"/>
      <c r="FPQ3863" s="114"/>
      <c r="FPR3863" s="116"/>
      <c r="FPS3863" s="114"/>
      <c r="FPT3863" s="115"/>
      <c r="FPU3863" s="115"/>
      <c r="FPV3863" s="115"/>
      <c r="FPW3863" s="113"/>
      <c r="FPX3863" s="114"/>
      <c r="FPY3863" s="114"/>
      <c r="FPZ3863" s="113"/>
      <c r="FQA3863" s="118"/>
      <c r="FQB3863" s="117"/>
      <c r="FQC3863" s="114"/>
      <c r="FQD3863" s="114"/>
      <c r="FQE3863" s="114"/>
      <c r="FQF3863" s="114"/>
      <c r="FQG3863" s="114"/>
      <c r="FQH3863" s="114"/>
      <c r="FQI3863" s="114"/>
      <c r="FQJ3863" s="114"/>
      <c r="FQK3863" s="114"/>
      <c r="FQL3863" s="114"/>
      <c r="FQM3863" s="116"/>
      <c r="FQN3863" s="114"/>
      <c r="FQO3863" s="115"/>
      <c r="FQP3863" s="115"/>
      <c r="FQQ3863" s="115"/>
      <c r="FQR3863" s="113"/>
      <c r="FQS3863" s="114"/>
      <c r="FQT3863" s="114"/>
      <c r="FQU3863" s="113"/>
      <c r="FQV3863" s="118"/>
      <c r="FQW3863" s="117"/>
      <c r="FQX3863" s="114"/>
      <c r="FQY3863" s="114"/>
      <c r="FQZ3863" s="114"/>
      <c r="FRA3863" s="114"/>
      <c r="FRB3863" s="114"/>
      <c r="FRC3863" s="114"/>
      <c r="FRD3863" s="114"/>
      <c r="FRE3863" s="114"/>
      <c r="FRF3863" s="114"/>
      <c r="FRG3863" s="114"/>
      <c r="FRH3863" s="116"/>
      <c r="FRI3863" s="114"/>
      <c r="FRJ3863" s="115"/>
      <c r="FRK3863" s="115"/>
      <c r="FRL3863" s="115"/>
      <c r="FRM3863" s="113"/>
      <c r="FRN3863" s="114"/>
      <c r="FRO3863" s="114"/>
      <c r="FRP3863" s="113"/>
      <c r="FRQ3863" s="118"/>
      <c r="FRR3863" s="117"/>
      <c r="FRS3863" s="114"/>
      <c r="FRT3863" s="114"/>
      <c r="FRU3863" s="114"/>
      <c r="FRV3863" s="114"/>
      <c r="FRW3863" s="114"/>
      <c r="FRX3863" s="114"/>
      <c r="FRY3863" s="114"/>
      <c r="FRZ3863" s="114"/>
      <c r="FSA3863" s="114"/>
      <c r="FSB3863" s="114"/>
      <c r="FSC3863" s="116"/>
      <c r="FSD3863" s="114"/>
      <c r="FSE3863" s="115"/>
      <c r="FSF3863" s="115"/>
      <c r="FSG3863" s="115"/>
      <c r="FSH3863" s="113"/>
      <c r="FSI3863" s="114"/>
      <c r="FSJ3863" s="114"/>
      <c r="FSK3863" s="113"/>
      <c r="FSL3863" s="118"/>
      <c r="FSM3863" s="117"/>
      <c r="FSN3863" s="114"/>
      <c r="FSO3863" s="114"/>
      <c r="FSP3863" s="114"/>
      <c r="FSQ3863" s="114"/>
      <c r="FSR3863" s="114"/>
      <c r="FSS3863" s="114"/>
      <c r="FST3863" s="114"/>
      <c r="FSU3863" s="114"/>
      <c r="FSV3863" s="114"/>
      <c r="FSW3863" s="114"/>
      <c r="FSX3863" s="116"/>
      <c r="FSY3863" s="114"/>
      <c r="FSZ3863" s="115"/>
      <c r="FTA3863" s="115"/>
      <c r="FTB3863" s="115"/>
      <c r="FTC3863" s="113"/>
      <c r="FTD3863" s="114"/>
      <c r="FTE3863" s="114"/>
      <c r="FTF3863" s="113"/>
      <c r="FTG3863" s="118"/>
      <c r="FTH3863" s="117"/>
      <c r="FTI3863" s="114"/>
      <c r="FTJ3863" s="114"/>
      <c r="FTK3863" s="114"/>
      <c r="FTL3863" s="114"/>
      <c r="FTM3863" s="114"/>
      <c r="FTN3863" s="114"/>
      <c r="FTO3863" s="114"/>
      <c r="FTP3863" s="114"/>
      <c r="FTQ3863" s="114"/>
      <c r="FTR3863" s="114"/>
      <c r="FTS3863" s="116"/>
      <c r="FTT3863" s="114"/>
      <c r="FTU3863" s="115"/>
      <c r="FTV3863" s="115"/>
      <c r="FTW3863" s="115"/>
      <c r="FTX3863" s="113"/>
      <c r="FTY3863" s="114"/>
      <c r="FTZ3863" s="114"/>
      <c r="FUA3863" s="113"/>
      <c r="FUB3863" s="118"/>
      <c r="FUC3863" s="117"/>
      <c r="FUD3863" s="114"/>
      <c r="FUE3863" s="114"/>
      <c r="FUF3863" s="114"/>
      <c r="FUG3863" s="114"/>
      <c r="FUH3863" s="114"/>
      <c r="FUI3863" s="114"/>
      <c r="FUJ3863" s="114"/>
      <c r="FUK3863" s="114"/>
      <c r="FUL3863" s="114"/>
      <c r="FUM3863" s="114"/>
      <c r="FUN3863" s="116"/>
      <c r="FUO3863" s="114"/>
      <c r="FUP3863" s="115"/>
      <c r="FUQ3863" s="115"/>
      <c r="FUR3863" s="115"/>
      <c r="FUS3863" s="113"/>
      <c r="FUT3863" s="114"/>
      <c r="FUU3863" s="114"/>
      <c r="FUV3863" s="113"/>
      <c r="FUW3863" s="118"/>
      <c r="FUX3863" s="117"/>
      <c r="FUY3863" s="114"/>
      <c r="FUZ3863" s="114"/>
      <c r="FVA3863" s="114"/>
      <c r="FVB3863" s="114"/>
      <c r="FVC3863" s="114"/>
      <c r="FVD3863" s="114"/>
      <c r="FVE3863" s="114"/>
      <c r="FVF3863" s="114"/>
      <c r="FVG3863" s="114"/>
      <c r="FVH3863" s="114"/>
      <c r="FVI3863" s="116"/>
      <c r="FVJ3863" s="114"/>
      <c r="FVK3863" s="115"/>
      <c r="FVL3863" s="115"/>
      <c r="FVM3863" s="115"/>
      <c r="FVN3863" s="113"/>
      <c r="FVO3863" s="114"/>
      <c r="FVP3863" s="114"/>
      <c r="FVQ3863" s="113"/>
      <c r="FVR3863" s="118"/>
      <c r="FVS3863" s="117"/>
      <c r="FVT3863" s="114"/>
      <c r="FVU3863" s="114"/>
      <c r="FVV3863" s="114"/>
      <c r="FVW3863" s="114"/>
      <c r="FVX3863" s="114"/>
      <c r="FVY3863" s="114"/>
      <c r="FVZ3863" s="114"/>
      <c r="FWA3863" s="114"/>
      <c r="FWB3863" s="114"/>
      <c r="FWC3863" s="114"/>
      <c r="FWD3863" s="116"/>
      <c r="FWE3863" s="114"/>
      <c r="FWF3863" s="115"/>
      <c r="FWG3863" s="115"/>
      <c r="FWH3863" s="115"/>
      <c r="FWI3863" s="113"/>
      <c r="FWJ3863" s="114"/>
      <c r="FWK3863" s="114"/>
      <c r="FWL3863" s="113"/>
      <c r="FWM3863" s="118"/>
      <c r="FWN3863" s="117"/>
      <c r="FWO3863" s="114"/>
      <c r="FWP3863" s="114"/>
      <c r="FWQ3863" s="114"/>
      <c r="FWR3863" s="114"/>
      <c r="FWS3863" s="114"/>
      <c r="FWT3863" s="114"/>
      <c r="FWU3863" s="114"/>
      <c r="FWV3863" s="114"/>
      <c r="FWW3863" s="114"/>
      <c r="FWX3863" s="114"/>
      <c r="FWY3863" s="116"/>
      <c r="FWZ3863" s="114"/>
      <c r="FXA3863" s="115"/>
      <c r="FXB3863" s="115"/>
      <c r="FXC3863" s="115"/>
      <c r="FXD3863" s="113"/>
      <c r="FXE3863" s="114"/>
      <c r="FXF3863" s="114"/>
      <c r="FXG3863" s="113"/>
      <c r="FXH3863" s="118"/>
      <c r="FXI3863" s="117"/>
      <c r="FXJ3863" s="114"/>
      <c r="FXK3863" s="114"/>
      <c r="FXL3863" s="114"/>
      <c r="FXM3863" s="114"/>
      <c r="FXN3863" s="114"/>
      <c r="FXO3863" s="114"/>
      <c r="FXP3863" s="114"/>
      <c r="FXQ3863" s="114"/>
      <c r="FXR3863" s="114"/>
      <c r="FXS3863" s="114"/>
      <c r="FXT3863" s="116"/>
      <c r="FXU3863" s="114"/>
      <c r="FXV3863" s="115"/>
      <c r="FXW3863" s="115"/>
      <c r="FXX3863" s="115"/>
      <c r="FXY3863" s="113"/>
      <c r="FXZ3863" s="114"/>
      <c r="FYA3863" s="114"/>
      <c r="FYB3863" s="113"/>
      <c r="FYC3863" s="118"/>
      <c r="FYD3863" s="117"/>
      <c r="FYE3863" s="114"/>
      <c r="FYF3863" s="114"/>
      <c r="FYG3863" s="114"/>
      <c r="FYH3863" s="114"/>
      <c r="FYI3863" s="114"/>
      <c r="FYJ3863" s="114"/>
      <c r="FYK3863" s="114"/>
      <c r="FYL3863" s="114"/>
      <c r="FYM3863" s="114"/>
      <c r="FYN3863" s="114"/>
      <c r="FYO3863" s="116"/>
      <c r="FYP3863" s="114"/>
      <c r="FYQ3863" s="115"/>
      <c r="FYR3863" s="115"/>
      <c r="FYS3863" s="115"/>
      <c r="FYT3863" s="113"/>
      <c r="FYU3863" s="114"/>
      <c r="FYV3863" s="114"/>
      <c r="FYW3863" s="113"/>
      <c r="FYX3863" s="118"/>
      <c r="FYY3863" s="117"/>
      <c r="FYZ3863" s="114"/>
      <c r="FZA3863" s="114"/>
      <c r="FZB3863" s="114"/>
      <c r="FZC3863" s="114"/>
      <c r="FZD3863" s="114"/>
      <c r="FZE3863" s="114"/>
      <c r="FZF3863" s="114"/>
      <c r="FZG3863" s="114"/>
      <c r="FZH3863" s="114"/>
      <c r="FZI3863" s="114"/>
      <c r="FZJ3863" s="116"/>
      <c r="FZK3863" s="114"/>
      <c r="FZL3863" s="115"/>
      <c r="FZM3863" s="115"/>
      <c r="FZN3863" s="115"/>
      <c r="FZO3863" s="113"/>
      <c r="FZP3863" s="114"/>
      <c r="FZQ3863" s="114"/>
      <c r="FZR3863" s="113"/>
      <c r="FZS3863" s="118"/>
      <c r="FZT3863" s="117"/>
      <c r="FZU3863" s="114"/>
      <c r="FZV3863" s="114"/>
      <c r="FZW3863" s="114"/>
      <c r="FZX3863" s="114"/>
      <c r="FZY3863" s="114"/>
      <c r="FZZ3863" s="114"/>
      <c r="GAA3863" s="114"/>
      <c r="GAB3863" s="114"/>
      <c r="GAC3863" s="114"/>
      <c r="GAD3863" s="114"/>
      <c r="GAE3863" s="116"/>
      <c r="GAF3863" s="114"/>
      <c r="GAG3863" s="115"/>
      <c r="GAH3863" s="115"/>
      <c r="GAI3863" s="115"/>
      <c r="GAJ3863" s="113"/>
      <c r="GAK3863" s="114"/>
      <c r="GAL3863" s="114"/>
      <c r="GAM3863" s="113"/>
      <c r="GAN3863" s="118"/>
      <c r="GAO3863" s="117"/>
      <c r="GAP3863" s="114"/>
      <c r="GAQ3863" s="114"/>
      <c r="GAR3863" s="114"/>
      <c r="GAS3863" s="114"/>
      <c r="GAT3863" s="114"/>
      <c r="GAU3863" s="114"/>
      <c r="GAV3863" s="114"/>
      <c r="GAW3863" s="114"/>
      <c r="GAX3863" s="114"/>
      <c r="GAY3863" s="114"/>
      <c r="GAZ3863" s="116"/>
      <c r="GBA3863" s="114"/>
      <c r="GBB3863" s="115"/>
      <c r="GBC3863" s="115"/>
      <c r="GBD3863" s="115"/>
      <c r="GBE3863" s="113"/>
      <c r="GBF3863" s="114"/>
      <c r="GBG3863" s="114"/>
      <c r="GBH3863" s="113"/>
      <c r="GBI3863" s="118"/>
      <c r="GBJ3863" s="117"/>
      <c r="GBK3863" s="114"/>
      <c r="GBL3863" s="114"/>
      <c r="GBM3863" s="114"/>
      <c r="GBN3863" s="114"/>
      <c r="GBO3863" s="114"/>
      <c r="GBP3863" s="114"/>
      <c r="GBQ3863" s="114"/>
      <c r="GBR3863" s="114"/>
      <c r="GBS3863" s="114"/>
      <c r="GBT3863" s="114"/>
      <c r="GBU3863" s="116"/>
      <c r="GBV3863" s="114"/>
      <c r="GBW3863" s="115"/>
      <c r="GBX3863" s="115"/>
      <c r="GBY3863" s="115"/>
      <c r="GBZ3863" s="113"/>
      <c r="GCA3863" s="114"/>
      <c r="GCB3863" s="114"/>
      <c r="GCC3863" s="113"/>
      <c r="GCD3863" s="118"/>
      <c r="GCE3863" s="117"/>
      <c r="GCF3863" s="114"/>
      <c r="GCG3863" s="114"/>
      <c r="GCH3863" s="114"/>
      <c r="GCI3863" s="114"/>
      <c r="GCJ3863" s="114"/>
      <c r="GCK3863" s="114"/>
      <c r="GCL3863" s="114"/>
      <c r="GCM3863" s="114"/>
      <c r="GCN3863" s="114"/>
      <c r="GCO3863" s="114"/>
      <c r="GCP3863" s="116"/>
      <c r="GCQ3863" s="114"/>
      <c r="GCR3863" s="115"/>
      <c r="GCS3863" s="115"/>
      <c r="GCT3863" s="115"/>
      <c r="GCU3863" s="113"/>
      <c r="GCV3863" s="114"/>
      <c r="GCW3863" s="114"/>
      <c r="GCX3863" s="113"/>
      <c r="GCY3863" s="118"/>
      <c r="GCZ3863" s="117"/>
      <c r="GDA3863" s="114"/>
      <c r="GDB3863" s="114"/>
      <c r="GDC3863" s="114"/>
      <c r="GDD3863" s="114"/>
      <c r="GDE3863" s="114"/>
      <c r="GDF3863" s="114"/>
      <c r="GDG3863" s="114"/>
      <c r="GDH3863" s="114"/>
      <c r="GDI3863" s="114"/>
      <c r="GDJ3863" s="114"/>
      <c r="GDK3863" s="116"/>
      <c r="GDL3863" s="114"/>
      <c r="GDM3863" s="115"/>
      <c r="GDN3863" s="115"/>
      <c r="GDO3863" s="115"/>
      <c r="GDP3863" s="113"/>
      <c r="GDQ3863" s="114"/>
      <c r="GDR3863" s="114"/>
      <c r="GDS3863" s="113"/>
      <c r="GDT3863" s="118"/>
      <c r="GDU3863" s="117"/>
      <c r="GDV3863" s="114"/>
      <c r="GDW3863" s="114"/>
      <c r="GDX3863" s="114"/>
      <c r="GDY3863" s="114"/>
      <c r="GDZ3863" s="114"/>
      <c r="GEA3863" s="114"/>
      <c r="GEB3863" s="114"/>
      <c r="GEC3863" s="114"/>
      <c r="GED3863" s="114"/>
      <c r="GEE3863" s="114"/>
      <c r="GEF3863" s="116"/>
      <c r="GEG3863" s="114"/>
      <c r="GEH3863" s="115"/>
      <c r="GEI3863" s="115"/>
      <c r="GEJ3863" s="115"/>
      <c r="GEK3863" s="113"/>
      <c r="GEL3863" s="114"/>
      <c r="GEM3863" s="114"/>
      <c r="GEN3863" s="113"/>
      <c r="GEO3863" s="118"/>
      <c r="GEP3863" s="117"/>
      <c r="GEQ3863" s="114"/>
      <c r="GER3863" s="114"/>
      <c r="GES3863" s="114"/>
      <c r="GET3863" s="114"/>
      <c r="GEU3863" s="114"/>
      <c r="GEV3863" s="114"/>
      <c r="GEW3863" s="114"/>
      <c r="GEX3863" s="114"/>
      <c r="GEY3863" s="114"/>
      <c r="GEZ3863" s="114"/>
      <c r="GFA3863" s="116"/>
      <c r="GFB3863" s="114"/>
      <c r="GFC3863" s="115"/>
      <c r="GFD3863" s="115"/>
      <c r="GFE3863" s="115"/>
      <c r="GFF3863" s="113"/>
      <c r="GFG3863" s="114"/>
      <c r="GFH3863" s="114"/>
      <c r="GFI3863" s="113"/>
      <c r="GFJ3863" s="118"/>
      <c r="GFK3863" s="117"/>
      <c r="GFL3863" s="114"/>
      <c r="GFM3863" s="114"/>
      <c r="GFN3863" s="114"/>
      <c r="GFO3863" s="114"/>
      <c r="GFP3863" s="114"/>
      <c r="GFQ3863" s="114"/>
      <c r="GFR3863" s="114"/>
      <c r="GFS3863" s="114"/>
      <c r="GFT3863" s="114"/>
      <c r="GFU3863" s="114"/>
      <c r="GFV3863" s="116"/>
      <c r="GFW3863" s="114"/>
      <c r="GFX3863" s="115"/>
      <c r="GFY3863" s="115"/>
      <c r="GFZ3863" s="115"/>
      <c r="GGA3863" s="113"/>
      <c r="GGB3863" s="114"/>
      <c r="GGC3863" s="114"/>
      <c r="GGD3863" s="113"/>
      <c r="GGE3863" s="118"/>
      <c r="GGF3863" s="117"/>
      <c r="GGG3863" s="114"/>
      <c r="GGH3863" s="114"/>
      <c r="GGI3863" s="114"/>
      <c r="GGJ3863" s="114"/>
      <c r="GGK3863" s="114"/>
      <c r="GGL3863" s="114"/>
      <c r="GGM3863" s="114"/>
      <c r="GGN3863" s="114"/>
      <c r="GGO3863" s="114"/>
      <c r="GGP3863" s="114"/>
      <c r="GGQ3863" s="116"/>
      <c r="GGR3863" s="114"/>
      <c r="GGS3863" s="115"/>
      <c r="GGT3863" s="115"/>
      <c r="GGU3863" s="115"/>
      <c r="GGV3863" s="113"/>
      <c r="GGW3863" s="114"/>
      <c r="GGX3863" s="114"/>
      <c r="GGY3863" s="113"/>
      <c r="GGZ3863" s="118"/>
      <c r="GHA3863" s="117"/>
      <c r="GHB3863" s="114"/>
      <c r="GHC3863" s="114"/>
      <c r="GHD3863" s="114"/>
      <c r="GHE3863" s="114"/>
      <c r="GHF3863" s="114"/>
      <c r="GHG3863" s="114"/>
      <c r="GHH3863" s="114"/>
      <c r="GHI3863" s="114"/>
      <c r="GHJ3863" s="114"/>
      <c r="GHK3863" s="114"/>
      <c r="GHL3863" s="116"/>
      <c r="GHM3863" s="114"/>
      <c r="GHN3863" s="115"/>
      <c r="GHO3863" s="115"/>
      <c r="GHP3863" s="115"/>
      <c r="GHQ3863" s="113"/>
      <c r="GHR3863" s="114"/>
      <c r="GHS3863" s="114"/>
      <c r="GHT3863" s="113"/>
      <c r="GHU3863" s="118"/>
      <c r="GHV3863" s="117"/>
      <c r="GHW3863" s="114"/>
      <c r="GHX3863" s="114"/>
      <c r="GHY3863" s="114"/>
      <c r="GHZ3863" s="114"/>
      <c r="GIA3863" s="114"/>
      <c r="GIB3863" s="114"/>
      <c r="GIC3863" s="114"/>
      <c r="GID3863" s="114"/>
      <c r="GIE3863" s="114"/>
      <c r="GIF3863" s="114"/>
      <c r="GIG3863" s="116"/>
      <c r="GIH3863" s="114"/>
      <c r="GII3863" s="115"/>
      <c r="GIJ3863" s="115"/>
      <c r="GIK3863" s="115"/>
      <c r="GIL3863" s="113"/>
      <c r="GIM3863" s="114"/>
      <c r="GIN3863" s="114"/>
      <c r="GIO3863" s="113"/>
      <c r="GIP3863" s="118"/>
      <c r="GIQ3863" s="117"/>
      <c r="GIR3863" s="114"/>
      <c r="GIS3863" s="114"/>
      <c r="GIT3863" s="114"/>
      <c r="GIU3863" s="114"/>
      <c r="GIV3863" s="114"/>
      <c r="GIW3863" s="114"/>
      <c r="GIX3863" s="114"/>
      <c r="GIY3863" s="114"/>
      <c r="GIZ3863" s="114"/>
      <c r="GJA3863" s="114"/>
      <c r="GJB3863" s="116"/>
      <c r="GJC3863" s="114"/>
      <c r="GJD3863" s="115"/>
      <c r="GJE3863" s="115"/>
      <c r="GJF3863" s="115"/>
      <c r="GJG3863" s="113"/>
      <c r="GJH3863" s="114"/>
      <c r="GJI3863" s="114"/>
      <c r="GJJ3863" s="113"/>
      <c r="GJK3863" s="118"/>
      <c r="GJL3863" s="117"/>
      <c r="GJM3863" s="114"/>
      <c r="GJN3863" s="114"/>
      <c r="GJO3863" s="114"/>
      <c r="GJP3863" s="114"/>
      <c r="GJQ3863" s="114"/>
      <c r="GJR3863" s="114"/>
      <c r="GJS3863" s="114"/>
      <c r="GJT3863" s="114"/>
      <c r="GJU3863" s="114"/>
      <c r="GJV3863" s="114"/>
      <c r="GJW3863" s="116"/>
      <c r="GJX3863" s="114"/>
      <c r="GJY3863" s="115"/>
      <c r="GJZ3863" s="115"/>
      <c r="GKA3863" s="115"/>
      <c r="GKB3863" s="113"/>
      <c r="GKC3863" s="114"/>
      <c r="GKD3863" s="114"/>
      <c r="GKE3863" s="113"/>
      <c r="GKF3863" s="118"/>
      <c r="GKG3863" s="117"/>
      <c r="GKH3863" s="114"/>
      <c r="GKI3863" s="114"/>
      <c r="GKJ3863" s="114"/>
      <c r="GKK3863" s="114"/>
      <c r="GKL3863" s="114"/>
      <c r="GKM3863" s="114"/>
      <c r="GKN3863" s="114"/>
      <c r="GKO3863" s="114"/>
      <c r="GKP3863" s="114"/>
      <c r="GKQ3863" s="114"/>
      <c r="GKR3863" s="116"/>
      <c r="GKS3863" s="114"/>
      <c r="GKT3863" s="115"/>
      <c r="GKU3863" s="115"/>
      <c r="GKV3863" s="115"/>
      <c r="GKW3863" s="113"/>
      <c r="GKX3863" s="114"/>
      <c r="GKY3863" s="114"/>
      <c r="GKZ3863" s="113"/>
      <c r="GLA3863" s="118"/>
      <c r="GLB3863" s="117"/>
      <c r="GLC3863" s="114"/>
      <c r="GLD3863" s="114"/>
      <c r="GLE3863" s="114"/>
      <c r="GLF3863" s="114"/>
      <c r="GLG3863" s="114"/>
      <c r="GLH3863" s="114"/>
      <c r="GLI3863" s="114"/>
      <c r="GLJ3863" s="114"/>
      <c r="GLK3863" s="114"/>
      <c r="GLL3863" s="114"/>
      <c r="GLM3863" s="116"/>
      <c r="GLN3863" s="114"/>
      <c r="GLO3863" s="115"/>
      <c r="GLP3863" s="115"/>
      <c r="GLQ3863" s="115"/>
      <c r="GLR3863" s="113"/>
      <c r="GLS3863" s="114"/>
      <c r="GLT3863" s="114"/>
      <c r="GLU3863" s="113"/>
      <c r="GLV3863" s="118"/>
      <c r="GLW3863" s="117"/>
      <c r="GLX3863" s="114"/>
      <c r="GLY3863" s="114"/>
      <c r="GLZ3863" s="114"/>
      <c r="GMA3863" s="114"/>
      <c r="GMB3863" s="114"/>
      <c r="GMC3863" s="114"/>
      <c r="GMD3863" s="114"/>
      <c r="GME3863" s="114"/>
      <c r="GMF3863" s="114"/>
      <c r="GMG3863" s="114"/>
      <c r="GMH3863" s="116"/>
      <c r="GMI3863" s="114"/>
      <c r="GMJ3863" s="115"/>
      <c r="GMK3863" s="115"/>
      <c r="GML3863" s="115"/>
      <c r="GMM3863" s="113"/>
      <c r="GMN3863" s="114"/>
      <c r="GMO3863" s="114"/>
      <c r="GMP3863" s="113"/>
      <c r="GMQ3863" s="118"/>
      <c r="GMR3863" s="117"/>
      <c r="GMS3863" s="114"/>
      <c r="GMT3863" s="114"/>
      <c r="GMU3863" s="114"/>
      <c r="GMV3863" s="114"/>
      <c r="GMW3863" s="114"/>
      <c r="GMX3863" s="114"/>
      <c r="GMY3863" s="114"/>
      <c r="GMZ3863" s="114"/>
      <c r="GNA3863" s="114"/>
      <c r="GNB3863" s="114"/>
      <c r="GNC3863" s="116"/>
      <c r="GND3863" s="114"/>
      <c r="GNE3863" s="115"/>
      <c r="GNF3863" s="115"/>
      <c r="GNG3863" s="115"/>
      <c r="GNH3863" s="113"/>
      <c r="GNI3863" s="114"/>
      <c r="GNJ3863" s="114"/>
      <c r="GNK3863" s="113"/>
      <c r="GNL3863" s="118"/>
      <c r="GNM3863" s="117"/>
      <c r="GNN3863" s="114"/>
      <c r="GNO3863" s="114"/>
      <c r="GNP3863" s="114"/>
      <c r="GNQ3863" s="114"/>
      <c r="GNR3863" s="114"/>
      <c r="GNS3863" s="114"/>
      <c r="GNT3863" s="114"/>
      <c r="GNU3863" s="114"/>
      <c r="GNV3863" s="114"/>
      <c r="GNW3863" s="114"/>
      <c r="GNX3863" s="116"/>
      <c r="GNY3863" s="114"/>
      <c r="GNZ3863" s="115"/>
      <c r="GOA3863" s="115"/>
      <c r="GOB3863" s="115"/>
      <c r="GOC3863" s="113"/>
      <c r="GOD3863" s="114"/>
      <c r="GOE3863" s="114"/>
      <c r="GOF3863" s="113"/>
      <c r="GOG3863" s="118"/>
      <c r="GOH3863" s="117"/>
      <c r="GOI3863" s="114"/>
      <c r="GOJ3863" s="114"/>
      <c r="GOK3863" s="114"/>
      <c r="GOL3863" s="114"/>
      <c r="GOM3863" s="114"/>
      <c r="GON3863" s="114"/>
      <c r="GOO3863" s="114"/>
      <c r="GOP3863" s="114"/>
      <c r="GOQ3863" s="114"/>
      <c r="GOR3863" s="114"/>
      <c r="GOS3863" s="116"/>
      <c r="GOT3863" s="114"/>
      <c r="GOU3863" s="115"/>
      <c r="GOV3863" s="115"/>
      <c r="GOW3863" s="115"/>
      <c r="GOX3863" s="113"/>
      <c r="GOY3863" s="114"/>
      <c r="GOZ3863" s="114"/>
      <c r="GPA3863" s="113"/>
      <c r="GPB3863" s="118"/>
      <c r="GPC3863" s="117"/>
      <c r="GPD3863" s="114"/>
      <c r="GPE3863" s="114"/>
      <c r="GPF3863" s="114"/>
      <c r="GPG3863" s="114"/>
      <c r="GPH3863" s="114"/>
      <c r="GPI3863" s="114"/>
      <c r="GPJ3863" s="114"/>
      <c r="GPK3863" s="114"/>
      <c r="GPL3863" s="114"/>
      <c r="GPM3863" s="114"/>
      <c r="GPN3863" s="116"/>
      <c r="GPO3863" s="114"/>
      <c r="GPP3863" s="115"/>
      <c r="GPQ3863" s="115"/>
      <c r="GPR3863" s="115"/>
      <c r="GPS3863" s="113"/>
      <c r="GPT3863" s="114"/>
      <c r="GPU3863" s="114"/>
      <c r="GPV3863" s="113"/>
      <c r="GPW3863" s="118"/>
      <c r="GPX3863" s="117"/>
      <c r="GPY3863" s="114"/>
      <c r="GPZ3863" s="114"/>
      <c r="GQA3863" s="114"/>
      <c r="GQB3863" s="114"/>
      <c r="GQC3863" s="114"/>
      <c r="GQD3863" s="114"/>
      <c r="GQE3863" s="114"/>
      <c r="GQF3863" s="114"/>
      <c r="GQG3863" s="114"/>
      <c r="GQH3863" s="114"/>
      <c r="GQI3863" s="116"/>
      <c r="GQJ3863" s="114"/>
      <c r="GQK3863" s="115"/>
      <c r="GQL3863" s="115"/>
      <c r="GQM3863" s="115"/>
      <c r="GQN3863" s="113"/>
      <c r="GQO3863" s="114"/>
      <c r="GQP3863" s="114"/>
      <c r="GQQ3863" s="113"/>
      <c r="GQR3863" s="118"/>
      <c r="GQS3863" s="117"/>
      <c r="GQT3863" s="114"/>
      <c r="GQU3863" s="114"/>
      <c r="GQV3863" s="114"/>
      <c r="GQW3863" s="114"/>
      <c r="GQX3863" s="114"/>
      <c r="GQY3863" s="114"/>
      <c r="GQZ3863" s="114"/>
      <c r="GRA3863" s="114"/>
      <c r="GRB3863" s="114"/>
      <c r="GRC3863" s="114"/>
      <c r="GRD3863" s="116"/>
      <c r="GRE3863" s="114"/>
      <c r="GRF3863" s="115"/>
      <c r="GRG3863" s="115"/>
      <c r="GRH3863" s="115"/>
      <c r="GRI3863" s="113"/>
      <c r="GRJ3863" s="114"/>
      <c r="GRK3863" s="114"/>
      <c r="GRL3863" s="113"/>
      <c r="GRM3863" s="118"/>
      <c r="GRN3863" s="117"/>
      <c r="GRO3863" s="114"/>
      <c r="GRP3863" s="114"/>
      <c r="GRQ3863" s="114"/>
      <c r="GRR3863" s="114"/>
      <c r="GRS3863" s="114"/>
      <c r="GRT3863" s="114"/>
      <c r="GRU3863" s="114"/>
      <c r="GRV3863" s="114"/>
      <c r="GRW3863" s="114"/>
      <c r="GRX3863" s="114"/>
      <c r="GRY3863" s="116"/>
      <c r="GRZ3863" s="114"/>
      <c r="GSA3863" s="115"/>
      <c r="GSB3863" s="115"/>
      <c r="GSC3863" s="115"/>
      <c r="GSD3863" s="113"/>
      <c r="GSE3863" s="114"/>
      <c r="GSF3863" s="114"/>
      <c r="GSG3863" s="113"/>
      <c r="GSH3863" s="118"/>
      <c r="GSI3863" s="117"/>
      <c r="GSJ3863" s="114"/>
      <c r="GSK3863" s="114"/>
      <c r="GSL3863" s="114"/>
      <c r="GSM3863" s="114"/>
      <c r="GSN3863" s="114"/>
      <c r="GSO3863" s="114"/>
      <c r="GSP3863" s="114"/>
      <c r="GSQ3863" s="114"/>
      <c r="GSR3863" s="114"/>
      <c r="GSS3863" s="114"/>
      <c r="GST3863" s="116"/>
      <c r="GSU3863" s="114"/>
      <c r="GSV3863" s="115"/>
      <c r="GSW3863" s="115"/>
      <c r="GSX3863" s="115"/>
      <c r="GSY3863" s="113"/>
      <c r="GSZ3863" s="114"/>
      <c r="GTA3863" s="114"/>
      <c r="GTB3863" s="113"/>
      <c r="GTC3863" s="118"/>
      <c r="GTD3863" s="117"/>
      <c r="GTE3863" s="114"/>
      <c r="GTF3863" s="114"/>
      <c r="GTG3863" s="114"/>
      <c r="GTH3863" s="114"/>
      <c r="GTI3863" s="114"/>
      <c r="GTJ3863" s="114"/>
      <c r="GTK3863" s="114"/>
      <c r="GTL3863" s="114"/>
      <c r="GTM3863" s="114"/>
      <c r="GTN3863" s="114"/>
      <c r="GTO3863" s="116"/>
      <c r="GTP3863" s="114"/>
      <c r="GTQ3863" s="115"/>
      <c r="GTR3863" s="115"/>
      <c r="GTS3863" s="115"/>
      <c r="GTT3863" s="113"/>
      <c r="GTU3863" s="114"/>
      <c r="GTV3863" s="114"/>
      <c r="GTW3863" s="113"/>
      <c r="GTX3863" s="118"/>
      <c r="GTY3863" s="117"/>
      <c r="GTZ3863" s="114"/>
      <c r="GUA3863" s="114"/>
      <c r="GUB3863" s="114"/>
      <c r="GUC3863" s="114"/>
      <c r="GUD3863" s="114"/>
      <c r="GUE3863" s="114"/>
      <c r="GUF3863" s="114"/>
      <c r="GUG3863" s="114"/>
      <c r="GUH3863" s="114"/>
      <c r="GUI3863" s="114"/>
      <c r="GUJ3863" s="116"/>
      <c r="GUK3863" s="114"/>
      <c r="GUL3863" s="115"/>
      <c r="GUM3863" s="115"/>
      <c r="GUN3863" s="115"/>
      <c r="GUO3863" s="113"/>
      <c r="GUP3863" s="114"/>
      <c r="GUQ3863" s="114"/>
      <c r="GUR3863" s="113"/>
      <c r="GUS3863" s="118"/>
      <c r="GUT3863" s="117"/>
      <c r="GUU3863" s="114"/>
      <c r="GUV3863" s="114"/>
      <c r="GUW3863" s="114"/>
      <c r="GUX3863" s="114"/>
      <c r="GUY3863" s="114"/>
      <c r="GUZ3863" s="114"/>
      <c r="GVA3863" s="114"/>
      <c r="GVB3863" s="114"/>
      <c r="GVC3863" s="114"/>
      <c r="GVD3863" s="114"/>
      <c r="GVE3863" s="116"/>
      <c r="GVF3863" s="114"/>
      <c r="GVG3863" s="115"/>
      <c r="GVH3863" s="115"/>
      <c r="GVI3863" s="115"/>
      <c r="GVJ3863" s="113"/>
      <c r="GVK3863" s="114"/>
      <c r="GVL3863" s="114"/>
      <c r="GVM3863" s="113"/>
      <c r="GVN3863" s="118"/>
      <c r="GVO3863" s="117"/>
      <c r="GVP3863" s="114"/>
      <c r="GVQ3863" s="114"/>
      <c r="GVR3863" s="114"/>
      <c r="GVS3863" s="114"/>
      <c r="GVT3863" s="114"/>
      <c r="GVU3863" s="114"/>
      <c r="GVV3863" s="114"/>
      <c r="GVW3863" s="114"/>
      <c r="GVX3863" s="114"/>
      <c r="GVY3863" s="114"/>
      <c r="GVZ3863" s="116"/>
      <c r="GWA3863" s="114"/>
      <c r="GWB3863" s="115"/>
      <c r="GWC3863" s="115"/>
      <c r="GWD3863" s="115"/>
      <c r="GWE3863" s="113"/>
      <c r="GWF3863" s="114"/>
      <c r="GWG3863" s="114"/>
      <c r="GWH3863" s="113"/>
      <c r="GWI3863" s="118"/>
      <c r="GWJ3863" s="117"/>
      <c r="GWK3863" s="114"/>
      <c r="GWL3863" s="114"/>
      <c r="GWM3863" s="114"/>
      <c r="GWN3863" s="114"/>
      <c r="GWO3863" s="114"/>
      <c r="GWP3863" s="114"/>
      <c r="GWQ3863" s="114"/>
      <c r="GWR3863" s="114"/>
      <c r="GWS3863" s="114"/>
      <c r="GWT3863" s="114"/>
      <c r="GWU3863" s="116"/>
      <c r="GWV3863" s="114"/>
      <c r="GWW3863" s="115"/>
      <c r="GWX3863" s="115"/>
      <c r="GWY3863" s="115"/>
      <c r="GWZ3863" s="113"/>
      <c r="GXA3863" s="114"/>
      <c r="GXB3863" s="114"/>
      <c r="GXC3863" s="113"/>
      <c r="GXD3863" s="118"/>
      <c r="GXE3863" s="117"/>
      <c r="GXF3863" s="114"/>
      <c r="GXG3863" s="114"/>
      <c r="GXH3863" s="114"/>
      <c r="GXI3863" s="114"/>
      <c r="GXJ3863" s="114"/>
      <c r="GXK3863" s="114"/>
      <c r="GXL3863" s="114"/>
      <c r="GXM3863" s="114"/>
      <c r="GXN3863" s="114"/>
      <c r="GXO3863" s="114"/>
      <c r="GXP3863" s="116"/>
      <c r="GXQ3863" s="114"/>
      <c r="GXR3863" s="115"/>
      <c r="GXS3863" s="115"/>
      <c r="GXT3863" s="115"/>
      <c r="GXU3863" s="113"/>
      <c r="GXV3863" s="114"/>
      <c r="GXW3863" s="114"/>
      <c r="GXX3863" s="113"/>
      <c r="GXY3863" s="118"/>
      <c r="GXZ3863" s="117"/>
      <c r="GYA3863" s="114"/>
      <c r="GYB3863" s="114"/>
      <c r="GYC3863" s="114"/>
      <c r="GYD3863" s="114"/>
      <c r="GYE3863" s="114"/>
      <c r="GYF3863" s="114"/>
      <c r="GYG3863" s="114"/>
      <c r="GYH3863" s="114"/>
      <c r="GYI3863" s="114"/>
      <c r="GYJ3863" s="114"/>
      <c r="GYK3863" s="116"/>
      <c r="GYL3863" s="114"/>
      <c r="GYM3863" s="115"/>
      <c r="GYN3863" s="115"/>
      <c r="GYO3863" s="115"/>
      <c r="GYP3863" s="113"/>
      <c r="GYQ3863" s="114"/>
      <c r="GYR3863" s="114"/>
      <c r="GYS3863" s="113"/>
      <c r="GYT3863" s="118"/>
      <c r="GYU3863" s="117"/>
      <c r="GYV3863" s="114"/>
      <c r="GYW3863" s="114"/>
      <c r="GYX3863" s="114"/>
      <c r="GYY3863" s="114"/>
      <c r="GYZ3863" s="114"/>
      <c r="GZA3863" s="114"/>
      <c r="GZB3863" s="114"/>
      <c r="GZC3863" s="114"/>
      <c r="GZD3863" s="114"/>
      <c r="GZE3863" s="114"/>
      <c r="GZF3863" s="116"/>
      <c r="GZG3863" s="114"/>
      <c r="GZH3863" s="115"/>
      <c r="GZI3863" s="115"/>
      <c r="GZJ3863" s="115"/>
      <c r="GZK3863" s="113"/>
      <c r="GZL3863" s="114"/>
      <c r="GZM3863" s="114"/>
      <c r="GZN3863" s="113"/>
      <c r="GZO3863" s="118"/>
      <c r="GZP3863" s="117"/>
      <c r="GZQ3863" s="114"/>
      <c r="GZR3863" s="114"/>
      <c r="GZS3863" s="114"/>
      <c r="GZT3863" s="114"/>
      <c r="GZU3863" s="114"/>
      <c r="GZV3863" s="114"/>
      <c r="GZW3863" s="114"/>
      <c r="GZX3863" s="114"/>
      <c r="GZY3863" s="114"/>
      <c r="GZZ3863" s="114"/>
      <c r="HAA3863" s="116"/>
      <c r="HAB3863" s="114"/>
      <c r="HAC3863" s="115"/>
      <c r="HAD3863" s="115"/>
      <c r="HAE3863" s="115"/>
      <c r="HAF3863" s="113"/>
      <c r="HAG3863" s="114"/>
      <c r="HAH3863" s="114"/>
      <c r="HAI3863" s="113"/>
      <c r="HAJ3863" s="118"/>
      <c r="HAK3863" s="117"/>
      <c r="HAL3863" s="114"/>
      <c r="HAM3863" s="114"/>
      <c r="HAN3863" s="114"/>
      <c r="HAO3863" s="114"/>
      <c r="HAP3863" s="114"/>
      <c r="HAQ3863" s="114"/>
      <c r="HAR3863" s="114"/>
      <c r="HAS3863" s="114"/>
      <c r="HAT3863" s="114"/>
      <c r="HAU3863" s="114"/>
      <c r="HAV3863" s="116"/>
      <c r="HAW3863" s="114"/>
      <c r="HAX3863" s="115"/>
      <c r="HAY3863" s="115"/>
      <c r="HAZ3863" s="115"/>
      <c r="HBA3863" s="113"/>
      <c r="HBB3863" s="114"/>
      <c r="HBC3863" s="114"/>
      <c r="HBD3863" s="113"/>
      <c r="HBE3863" s="118"/>
      <c r="HBF3863" s="117"/>
      <c r="HBG3863" s="114"/>
      <c r="HBH3863" s="114"/>
      <c r="HBI3863" s="114"/>
      <c r="HBJ3863" s="114"/>
      <c r="HBK3863" s="114"/>
      <c r="HBL3863" s="114"/>
      <c r="HBM3863" s="114"/>
      <c r="HBN3863" s="114"/>
      <c r="HBO3863" s="114"/>
      <c r="HBP3863" s="114"/>
      <c r="HBQ3863" s="116"/>
      <c r="HBR3863" s="114"/>
      <c r="HBS3863" s="115"/>
      <c r="HBT3863" s="115"/>
      <c r="HBU3863" s="115"/>
      <c r="HBV3863" s="113"/>
      <c r="HBW3863" s="114"/>
      <c r="HBX3863" s="114"/>
      <c r="HBY3863" s="113"/>
      <c r="HBZ3863" s="118"/>
      <c r="HCA3863" s="117"/>
      <c r="HCB3863" s="114"/>
      <c r="HCC3863" s="114"/>
      <c r="HCD3863" s="114"/>
      <c r="HCE3863" s="114"/>
      <c r="HCF3863" s="114"/>
      <c r="HCG3863" s="114"/>
      <c r="HCH3863" s="114"/>
      <c r="HCI3863" s="114"/>
      <c r="HCJ3863" s="114"/>
      <c r="HCK3863" s="114"/>
      <c r="HCL3863" s="116"/>
      <c r="HCM3863" s="114"/>
      <c r="HCN3863" s="115"/>
      <c r="HCO3863" s="115"/>
      <c r="HCP3863" s="115"/>
      <c r="HCQ3863" s="113"/>
      <c r="HCR3863" s="114"/>
      <c r="HCS3863" s="114"/>
      <c r="HCT3863" s="113"/>
      <c r="HCU3863" s="118"/>
      <c r="HCV3863" s="117"/>
      <c r="HCW3863" s="114"/>
      <c r="HCX3863" s="114"/>
      <c r="HCY3863" s="114"/>
      <c r="HCZ3863" s="114"/>
      <c r="HDA3863" s="114"/>
      <c r="HDB3863" s="114"/>
      <c r="HDC3863" s="114"/>
      <c r="HDD3863" s="114"/>
      <c r="HDE3863" s="114"/>
      <c r="HDF3863" s="114"/>
      <c r="HDG3863" s="116"/>
      <c r="HDH3863" s="114"/>
      <c r="HDI3863" s="115"/>
      <c r="HDJ3863" s="115"/>
      <c r="HDK3863" s="115"/>
      <c r="HDL3863" s="113"/>
      <c r="HDM3863" s="114"/>
      <c r="HDN3863" s="114"/>
      <c r="HDO3863" s="113"/>
      <c r="HDP3863" s="118"/>
      <c r="HDQ3863" s="117"/>
      <c r="HDR3863" s="114"/>
      <c r="HDS3863" s="114"/>
      <c r="HDT3863" s="114"/>
      <c r="HDU3863" s="114"/>
      <c r="HDV3863" s="114"/>
      <c r="HDW3863" s="114"/>
      <c r="HDX3863" s="114"/>
      <c r="HDY3863" s="114"/>
      <c r="HDZ3863" s="114"/>
      <c r="HEA3863" s="114"/>
      <c r="HEB3863" s="116"/>
      <c r="HEC3863" s="114"/>
      <c r="HED3863" s="115"/>
      <c r="HEE3863" s="115"/>
      <c r="HEF3863" s="115"/>
      <c r="HEG3863" s="113"/>
      <c r="HEH3863" s="114"/>
      <c r="HEI3863" s="114"/>
      <c r="HEJ3863" s="113"/>
      <c r="HEK3863" s="118"/>
      <c r="HEL3863" s="117"/>
      <c r="HEM3863" s="114"/>
      <c r="HEN3863" s="114"/>
      <c r="HEO3863" s="114"/>
      <c r="HEP3863" s="114"/>
      <c r="HEQ3863" s="114"/>
      <c r="HER3863" s="114"/>
      <c r="HES3863" s="114"/>
      <c r="HET3863" s="114"/>
      <c r="HEU3863" s="114"/>
      <c r="HEV3863" s="114"/>
      <c r="HEW3863" s="116"/>
      <c r="HEX3863" s="114"/>
      <c r="HEY3863" s="115"/>
      <c r="HEZ3863" s="115"/>
      <c r="HFA3863" s="115"/>
      <c r="HFB3863" s="113"/>
      <c r="HFC3863" s="114"/>
      <c r="HFD3863" s="114"/>
      <c r="HFE3863" s="113"/>
      <c r="HFF3863" s="118"/>
      <c r="HFG3863" s="117"/>
      <c r="HFH3863" s="114"/>
      <c r="HFI3863" s="114"/>
      <c r="HFJ3863" s="114"/>
      <c r="HFK3863" s="114"/>
      <c r="HFL3863" s="114"/>
      <c r="HFM3863" s="114"/>
      <c r="HFN3863" s="114"/>
      <c r="HFO3863" s="114"/>
      <c r="HFP3863" s="114"/>
      <c r="HFQ3863" s="114"/>
      <c r="HFR3863" s="116"/>
      <c r="HFS3863" s="114"/>
      <c r="HFT3863" s="115"/>
      <c r="HFU3863" s="115"/>
      <c r="HFV3863" s="115"/>
      <c r="HFW3863" s="113"/>
      <c r="HFX3863" s="114"/>
      <c r="HFY3863" s="114"/>
      <c r="HFZ3863" s="113"/>
      <c r="HGA3863" s="118"/>
      <c r="HGB3863" s="117"/>
      <c r="HGC3863" s="114"/>
      <c r="HGD3863" s="114"/>
      <c r="HGE3863" s="114"/>
      <c r="HGF3863" s="114"/>
      <c r="HGG3863" s="114"/>
      <c r="HGH3863" s="114"/>
      <c r="HGI3863" s="114"/>
      <c r="HGJ3863" s="114"/>
      <c r="HGK3863" s="114"/>
      <c r="HGL3863" s="114"/>
      <c r="HGM3863" s="116"/>
      <c r="HGN3863" s="114"/>
      <c r="HGO3863" s="115"/>
      <c r="HGP3863" s="115"/>
      <c r="HGQ3863" s="115"/>
      <c r="HGR3863" s="113"/>
      <c r="HGS3863" s="114"/>
      <c r="HGT3863" s="114"/>
      <c r="HGU3863" s="113"/>
      <c r="HGV3863" s="118"/>
      <c r="HGW3863" s="117"/>
      <c r="HGX3863" s="114"/>
      <c r="HGY3863" s="114"/>
      <c r="HGZ3863" s="114"/>
      <c r="HHA3863" s="114"/>
      <c r="HHB3863" s="114"/>
      <c r="HHC3863" s="114"/>
      <c r="HHD3863" s="114"/>
      <c r="HHE3863" s="114"/>
      <c r="HHF3863" s="114"/>
      <c r="HHG3863" s="114"/>
      <c r="HHH3863" s="116"/>
      <c r="HHI3863" s="114"/>
      <c r="HHJ3863" s="115"/>
      <c r="HHK3863" s="115"/>
      <c r="HHL3863" s="115"/>
      <c r="HHM3863" s="113"/>
      <c r="HHN3863" s="114"/>
      <c r="HHO3863" s="114"/>
      <c r="HHP3863" s="113"/>
      <c r="HHQ3863" s="118"/>
      <c r="HHR3863" s="117"/>
      <c r="HHS3863" s="114"/>
      <c r="HHT3863" s="114"/>
      <c r="HHU3863" s="114"/>
      <c r="HHV3863" s="114"/>
      <c r="HHW3863" s="114"/>
      <c r="HHX3863" s="114"/>
      <c r="HHY3863" s="114"/>
      <c r="HHZ3863" s="114"/>
      <c r="HIA3863" s="114"/>
      <c r="HIB3863" s="114"/>
      <c r="HIC3863" s="116"/>
      <c r="HID3863" s="114"/>
      <c r="HIE3863" s="115"/>
      <c r="HIF3863" s="115"/>
      <c r="HIG3863" s="115"/>
      <c r="HIH3863" s="113"/>
      <c r="HII3863" s="114"/>
      <c r="HIJ3863" s="114"/>
      <c r="HIK3863" s="113"/>
      <c r="HIL3863" s="118"/>
      <c r="HIM3863" s="117"/>
      <c r="HIN3863" s="114"/>
      <c r="HIO3863" s="114"/>
      <c r="HIP3863" s="114"/>
      <c r="HIQ3863" s="114"/>
      <c r="HIR3863" s="114"/>
      <c r="HIS3863" s="114"/>
      <c r="HIT3863" s="114"/>
      <c r="HIU3863" s="114"/>
      <c r="HIV3863" s="114"/>
      <c r="HIW3863" s="114"/>
      <c r="HIX3863" s="116"/>
      <c r="HIY3863" s="114"/>
      <c r="HIZ3863" s="115"/>
      <c r="HJA3863" s="115"/>
      <c r="HJB3863" s="115"/>
      <c r="HJC3863" s="113"/>
      <c r="HJD3863" s="114"/>
      <c r="HJE3863" s="114"/>
      <c r="HJF3863" s="113"/>
      <c r="HJG3863" s="118"/>
      <c r="HJH3863" s="117"/>
      <c r="HJI3863" s="114"/>
      <c r="HJJ3863" s="114"/>
      <c r="HJK3863" s="114"/>
      <c r="HJL3863" s="114"/>
      <c r="HJM3863" s="114"/>
      <c r="HJN3863" s="114"/>
      <c r="HJO3863" s="114"/>
      <c r="HJP3863" s="114"/>
      <c r="HJQ3863" s="114"/>
      <c r="HJR3863" s="114"/>
      <c r="HJS3863" s="116"/>
      <c r="HJT3863" s="114"/>
      <c r="HJU3863" s="115"/>
      <c r="HJV3863" s="115"/>
      <c r="HJW3863" s="115"/>
      <c r="HJX3863" s="113"/>
      <c r="HJY3863" s="114"/>
      <c r="HJZ3863" s="114"/>
      <c r="HKA3863" s="113"/>
      <c r="HKB3863" s="118"/>
      <c r="HKC3863" s="117"/>
      <c r="HKD3863" s="114"/>
      <c r="HKE3863" s="114"/>
      <c r="HKF3863" s="114"/>
      <c r="HKG3863" s="114"/>
      <c r="HKH3863" s="114"/>
      <c r="HKI3863" s="114"/>
      <c r="HKJ3863" s="114"/>
      <c r="HKK3863" s="114"/>
      <c r="HKL3863" s="114"/>
      <c r="HKM3863" s="114"/>
      <c r="HKN3863" s="116"/>
      <c r="HKO3863" s="114"/>
      <c r="HKP3863" s="115"/>
      <c r="HKQ3863" s="115"/>
      <c r="HKR3863" s="115"/>
      <c r="HKS3863" s="113"/>
      <c r="HKT3863" s="114"/>
      <c r="HKU3863" s="114"/>
      <c r="HKV3863" s="113"/>
      <c r="HKW3863" s="118"/>
      <c r="HKX3863" s="117"/>
      <c r="HKY3863" s="114"/>
      <c r="HKZ3863" s="114"/>
      <c r="HLA3863" s="114"/>
      <c r="HLB3863" s="114"/>
      <c r="HLC3863" s="114"/>
      <c r="HLD3863" s="114"/>
      <c r="HLE3863" s="114"/>
      <c r="HLF3863" s="114"/>
      <c r="HLG3863" s="114"/>
      <c r="HLH3863" s="114"/>
      <c r="HLI3863" s="116"/>
      <c r="HLJ3863" s="114"/>
      <c r="HLK3863" s="115"/>
      <c r="HLL3863" s="115"/>
      <c r="HLM3863" s="115"/>
      <c r="HLN3863" s="113"/>
      <c r="HLO3863" s="114"/>
      <c r="HLP3863" s="114"/>
      <c r="HLQ3863" s="113"/>
      <c r="HLR3863" s="118"/>
      <c r="HLS3863" s="117"/>
      <c r="HLT3863" s="114"/>
      <c r="HLU3863" s="114"/>
      <c r="HLV3863" s="114"/>
      <c r="HLW3863" s="114"/>
      <c r="HLX3863" s="114"/>
      <c r="HLY3863" s="114"/>
      <c r="HLZ3863" s="114"/>
      <c r="HMA3863" s="114"/>
      <c r="HMB3863" s="114"/>
      <c r="HMC3863" s="114"/>
      <c r="HMD3863" s="116"/>
      <c r="HME3863" s="114"/>
      <c r="HMF3863" s="115"/>
      <c r="HMG3863" s="115"/>
      <c r="HMH3863" s="115"/>
      <c r="HMI3863" s="113"/>
      <c r="HMJ3863" s="114"/>
      <c r="HMK3863" s="114"/>
      <c r="HML3863" s="113"/>
      <c r="HMM3863" s="118"/>
      <c r="HMN3863" s="117"/>
      <c r="HMO3863" s="114"/>
      <c r="HMP3863" s="114"/>
      <c r="HMQ3863" s="114"/>
      <c r="HMR3863" s="114"/>
      <c r="HMS3863" s="114"/>
      <c r="HMT3863" s="114"/>
      <c r="HMU3863" s="114"/>
      <c r="HMV3863" s="114"/>
      <c r="HMW3863" s="114"/>
      <c r="HMX3863" s="114"/>
      <c r="HMY3863" s="116"/>
      <c r="HMZ3863" s="114"/>
      <c r="HNA3863" s="115"/>
      <c r="HNB3863" s="115"/>
      <c r="HNC3863" s="115"/>
      <c r="HND3863" s="113"/>
      <c r="HNE3863" s="114"/>
      <c r="HNF3863" s="114"/>
      <c r="HNG3863" s="113"/>
      <c r="HNH3863" s="118"/>
      <c r="HNI3863" s="117"/>
      <c r="HNJ3863" s="114"/>
      <c r="HNK3863" s="114"/>
      <c r="HNL3863" s="114"/>
      <c r="HNM3863" s="114"/>
      <c r="HNN3863" s="114"/>
      <c r="HNO3863" s="114"/>
      <c r="HNP3863" s="114"/>
      <c r="HNQ3863" s="114"/>
      <c r="HNR3863" s="114"/>
      <c r="HNS3863" s="114"/>
      <c r="HNT3863" s="116"/>
      <c r="HNU3863" s="114"/>
      <c r="HNV3863" s="115"/>
      <c r="HNW3863" s="115"/>
      <c r="HNX3863" s="115"/>
      <c r="HNY3863" s="113"/>
      <c r="HNZ3863" s="114"/>
      <c r="HOA3863" s="114"/>
      <c r="HOB3863" s="113"/>
      <c r="HOC3863" s="118"/>
      <c r="HOD3863" s="117"/>
      <c r="HOE3863" s="114"/>
      <c r="HOF3863" s="114"/>
      <c r="HOG3863" s="114"/>
      <c r="HOH3863" s="114"/>
      <c r="HOI3863" s="114"/>
      <c r="HOJ3863" s="114"/>
      <c r="HOK3863" s="114"/>
      <c r="HOL3863" s="114"/>
      <c r="HOM3863" s="114"/>
      <c r="HON3863" s="114"/>
      <c r="HOO3863" s="116"/>
      <c r="HOP3863" s="114"/>
      <c r="HOQ3863" s="115"/>
      <c r="HOR3863" s="115"/>
      <c r="HOS3863" s="115"/>
      <c r="HOT3863" s="113"/>
      <c r="HOU3863" s="114"/>
      <c r="HOV3863" s="114"/>
      <c r="HOW3863" s="113"/>
      <c r="HOX3863" s="118"/>
      <c r="HOY3863" s="117"/>
      <c r="HOZ3863" s="114"/>
      <c r="HPA3863" s="114"/>
      <c r="HPB3863" s="114"/>
      <c r="HPC3863" s="114"/>
      <c r="HPD3863" s="114"/>
      <c r="HPE3863" s="114"/>
      <c r="HPF3863" s="114"/>
      <c r="HPG3863" s="114"/>
      <c r="HPH3863" s="114"/>
      <c r="HPI3863" s="114"/>
      <c r="HPJ3863" s="116"/>
      <c r="HPK3863" s="114"/>
      <c r="HPL3863" s="115"/>
      <c r="HPM3863" s="115"/>
      <c r="HPN3863" s="115"/>
      <c r="HPO3863" s="113"/>
      <c r="HPP3863" s="114"/>
      <c r="HPQ3863" s="114"/>
      <c r="HPR3863" s="113"/>
      <c r="HPS3863" s="118"/>
      <c r="HPT3863" s="117"/>
      <c r="HPU3863" s="114"/>
      <c r="HPV3863" s="114"/>
      <c r="HPW3863" s="114"/>
      <c r="HPX3863" s="114"/>
      <c r="HPY3863" s="114"/>
      <c r="HPZ3863" s="114"/>
      <c r="HQA3863" s="114"/>
      <c r="HQB3863" s="114"/>
      <c r="HQC3863" s="114"/>
      <c r="HQD3863" s="114"/>
      <c r="HQE3863" s="116"/>
      <c r="HQF3863" s="114"/>
      <c r="HQG3863" s="115"/>
      <c r="HQH3863" s="115"/>
      <c r="HQI3863" s="115"/>
      <c r="HQJ3863" s="113"/>
      <c r="HQK3863" s="114"/>
      <c r="HQL3863" s="114"/>
      <c r="HQM3863" s="113"/>
      <c r="HQN3863" s="118"/>
      <c r="HQO3863" s="117"/>
      <c r="HQP3863" s="114"/>
      <c r="HQQ3863" s="114"/>
      <c r="HQR3863" s="114"/>
      <c r="HQS3863" s="114"/>
      <c r="HQT3863" s="114"/>
      <c r="HQU3863" s="114"/>
      <c r="HQV3863" s="114"/>
      <c r="HQW3863" s="114"/>
      <c r="HQX3863" s="114"/>
      <c r="HQY3863" s="114"/>
      <c r="HQZ3863" s="116"/>
      <c r="HRA3863" s="114"/>
      <c r="HRB3863" s="115"/>
      <c r="HRC3863" s="115"/>
      <c r="HRD3863" s="115"/>
      <c r="HRE3863" s="113"/>
      <c r="HRF3863" s="114"/>
      <c r="HRG3863" s="114"/>
      <c r="HRH3863" s="113"/>
      <c r="HRI3863" s="118"/>
      <c r="HRJ3863" s="117"/>
      <c r="HRK3863" s="114"/>
      <c r="HRL3863" s="114"/>
      <c r="HRM3863" s="114"/>
      <c r="HRN3863" s="114"/>
      <c r="HRO3863" s="114"/>
      <c r="HRP3863" s="114"/>
      <c r="HRQ3863" s="114"/>
      <c r="HRR3863" s="114"/>
      <c r="HRS3863" s="114"/>
      <c r="HRT3863" s="114"/>
      <c r="HRU3863" s="116"/>
      <c r="HRV3863" s="114"/>
      <c r="HRW3863" s="115"/>
      <c r="HRX3863" s="115"/>
      <c r="HRY3863" s="115"/>
      <c r="HRZ3863" s="113"/>
      <c r="HSA3863" s="114"/>
      <c r="HSB3863" s="114"/>
      <c r="HSC3863" s="113"/>
      <c r="HSD3863" s="118"/>
      <c r="HSE3863" s="117"/>
      <c r="HSF3863" s="114"/>
      <c r="HSG3863" s="114"/>
      <c r="HSH3863" s="114"/>
      <c r="HSI3863" s="114"/>
      <c r="HSJ3863" s="114"/>
      <c r="HSK3863" s="114"/>
      <c r="HSL3863" s="114"/>
      <c r="HSM3863" s="114"/>
      <c r="HSN3863" s="114"/>
      <c r="HSO3863" s="114"/>
      <c r="HSP3863" s="116"/>
      <c r="HSQ3863" s="114"/>
      <c r="HSR3863" s="115"/>
      <c r="HSS3863" s="115"/>
      <c r="HST3863" s="115"/>
      <c r="HSU3863" s="113"/>
      <c r="HSV3863" s="114"/>
      <c r="HSW3863" s="114"/>
      <c r="HSX3863" s="113"/>
      <c r="HSY3863" s="118"/>
      <c r="HSZ3863" s="117"/>
      <c r="HTA3863" s="114"/>
      <c r="HTB3863" s="114"/>
      <c r="HTC3863" s="114"/>
      <c r="HTD3863" s="114"/>
      <c r="HTE3863" s="114"/>
      <c r="HTF3863" s="114"/>
      <c r="HTG3863" s="114"/>
      <c r="HTH3863" s="114"/>
      <c r="HTI3863" s="114"/>
      <c r="HTJ3863" s="114"/>
      <c r="HTK3863" s="116"/>
      <c r="HTL3863" s="114"/>
      <c r="HTM3863" s="115"/>
      <c r="HTN3863" s="115"/>
      <c r="HTO3863" s="115"/>
      <c r="HTP3863" s="113"/>
      <c r="HTQ3863" s="114"/>
      <c r="HTR3863" s="114"/>
      <c r="HTS3863" s="113"/>
      <c r="HTT3863" s="118"/>
      <c r="HTU3863" s="117"/>
      <c r="HTV3863" s="114"/>
      <c r="HTW3863" s="114"/>
      <c r="HTX3863" s="114"/>
      <c r="HTY3863" s="114"/>
      <c r="HTZ3863" s="114"/>
      <c r="HUA3863" s="114"/>
      <c r="HUB3863" s="114"/>
      <c r="HUC3863" s="114"/>
      <c r="HUD3863" s="114"/>
      <c r="HUE3863" s="114"/>
      <c r="HUF3863" s="116"/>
      <c r="HUG3863" s="114"/>
      <c r="HUH3863" s="115"/>
      <c r="HUI3863" s="115"/>
      <c r="HUJ3863" s="115"/>
      <c r="HUK3863" s="113"/>
      <c r="HUL3863" s="114"/>
      <c r="HUM3863" s="114"/>
      <c r="HUN3863" s="113"/>
      <c r="HUO3863" s="118"/>
      <c r="HUP3863" s="117"/>
      <c r="HUQ3863" s="114"/>
      <c r="HUR3863" s="114"/>
      <c r="HUS3863" s="114"/>
      <c r="HUT3863" s="114"/>
      <c r="HUU3863" s="114"/>
      <c r="HUV3863" s="114"/>
      <c r="HUW3863" s="114"/>
      <c r="HUX3863" s="114"/>
      <c r="HUY3863" s="114"/>
      <c r="HUZ3863" s="114"/>
      <c r="HVA3863" s="116"/>
      <c r="HVB3863" s="114"/>
      <c r="HVC3863" s="115"/>
      <c r="HVD3863" s="115"/>
      <c r="HVE3863" s="115"/>
      <c r="HVF3863" s="113"/>
      <c r="HVG3863" s="114"/>
      <c r="HVH3863" s="114"/>
      <c r="HVI3863" s="113"/>
      <c r="HVJ3863" s="118"/>
      <c r="HVK3863" s="117"/>
      <c r="HVL3863" s="114"/>
      <c r="HVM3863" s="114"/>
      <c r="HVN3863" s="114"/>
      <c r="HVO3863" s="114"/>
      <c r="HVP3863" s="114"/>
      <c r="HVQ3863" s="114"/>
      <c r="HVR3863" s="114"/>
      <c r="HVS3863" s="114"/>
      <c r="HVT3863" s="114"/>
      <c r="HVU3863" s="114"/>
      <c r="HVV3863" s="116"/>
      <c r="HVW3863" s="114"/>
      <c r="HVX3863" s="115"/>
      <c r="HVY3863" s="115"/>
      <c r="HVZ3863" s="115"/>
      <c r="HWA3863" s="113"/>
      <c r="HWB3863" s="114"/>
      <c r="HWC3863" s="114"/>
      <c r="HWD3863" s="113"/>
      <c r="HWE3863" s="118"/>
      <c r="HWF3863" s="117"/>
      <c r="HWG3863" s="114"/>
      <c r="HWH3863" s="114"/>
      <c r="HWI3863" s="114"/>
      <c r="HWJ3863" s="114"/>
      <c r="HWK3863" s="114"/>
      <c r="HWL3863" s="114"/>
      <c r="HWM3863" s="114"/>
      <c r="HWN3863" s="114"/>
      <c r="HWO3863" s="114"/>
      <c r="HWP3863" s="114"/>
      <c r="HWQ3863" s="116"/>
      <c r="HWR3863" s="114"/>
      <c r="HWS3863" s="115"/>
      <c r="HWT3863" s="115"/>
      <c r="HWU3863" s="115"/>
      <c r="HWV3863" s="113"/>
      <c r="HWW3863" s="114"/>
      <c r="HWX3863" s="114"/>
      <c r="HWY3863" s="113"/>
      <c r="HWZ3863" s="118"/>
      <c r="HXA3863" s="117"/>
      <c r="HXB3863" s="114"/>
      <c r="HXC3863" s="114"/>
      <c r="HXD3863" s="114"/>
      <c r="HXE3863" s="114"/>
      <c r="HXF3863" s="114"/>
      <c r="HXG3863" s="114"/>
      <c r="HXH3863" s="114"/>
      <c r="HXI3863" s="114"/>
      <c r="HXJ3863" s="114"/>
      <c r="HXK3863" s="114"/>
      <c r="HXL3863" s="116"/>
      <c r="HXM3863" s="114"/>
      <c r="HXN3863" s="115"/>
      <c r="HXO3863" s="115"/>
      <c r="HXP3863" s="115"/>
      <c r="HXQ3863" s="113"/>
      <c r="HXR3863" s="114"/>
      <c r="HXS3863" s="114"/>
      <c r="HXT3863" s="113"/>
      <c r="HXU3863" s="118"/>
      <c r="HXV3863" s="117"/>
      <c r="HXW3863" s="114"/>
      <c r="HXX3863" s="114"/>
      <c r="HXY3863" s="114"/>
      <c r="HXZ3863" s="114"/>
      <c r="HYA3863" s="114"/>
      <c r="HYB3863" s="114"/>
      <c r="HYC3863" s="114"/>
      <c r="HYD3863" s="114"/>
      <c r="HYE3863" s="114"/>
      <c r="HYF3863" s="114"/>
      <c r="HYG3863" s="116"/>
      <c r="HYH3863" s="114"/>
      <c r="HYI3863" s="115"/>
      <c r="HYJ3863" s="115"/>
      <c r="HYK3863" s="115"/>
      <c r="HYL3863" s="113"/>
      <c r="HYM3863" s="114"/>
      <c r="HYN3863" s="114"/>
      <c r="HYO3863" s="113"/>
      <c r="HYP3863" s="118"/>
      <c r="HYQ3863" s="117"/>
      <c r="HYR3863" s="114"/>
      <c r="HYS3863" s="114"/>
      <c r="HYT3863" s="114"/>
      <c r="HYU3863" s="114"/>
      <c r="HYV3863" s="114"/>
      <c r="HYW3863" s="114"/>
      <c r="HYX3863" s="114"/>
      <c r="HYY3863" s="114"/>
      <c r="HYZ3863" s="114"/>
      <c r="HZA3863" s="114"/>
      <c r="HZB3863" s="116"/>
      <c r="HZC3863" s="114"/>
      <c r="HZD3863" s="115"/>
      <c r="HZE3863" s="115"/>
      <c r="HZF3863" s="115"/>
      <c r="HZG3863" s="113"/>
      <c r="HZH3863" s="114"/>
      <c r="HZI3863" s="114"/>
      <c r="HZJ3863" s="113"/>
      <c r="HZK3863" s="118"/>
      <c r="HZL3863" s="117"/>
      <c r="HZM3863" s="114"/>
      <c r="HZN3863" s="114"/>
      <c r="HZO3863" s="114"/>
      <c r="HZP3863" s="114"/>
      <c r="HZQ3863" s="114"/>
      <c r="HZR3863" s="114"/>
      <c r="HZS3863" s="114"/>
      <c r="HZT3863" s="114"/>
      <c r="HZU3863" s="114"/>
      <c r="HZV3863" s="114"/>
      <c r="HZW3863" s="116"/>
      <c r="HZX3863" s="114"/>
      <c r="HZY3863" s="115"/>
      <c r="HZZ3863" s="115"/>
      <c r="IAA3863" s="115"/>
      <c r="IAB3863" s="113"/>
      <c r="IAC3863" s="114"/>
      <c r="IAD3863" s="114"/>
      <c r="IAE3863" s="113"/>
      <c r="IAF3863" s="118"/>
      <c r="IAG3863" s="117"/>
      <c r="IAH3863" s="114"/>
      <c r="IAI3863" s="114"/>
      <c r="IAJ3863" s="114"/>
      <c r="IAK3863" s="114"/>
      <c r="IAL3863" s="114"/>
      <c r="IAM3863" s="114"/>
      <c r="IAN3863" s="114"/>
      <c r="IAO3863" s="114"/>
      <c r="IAP3863" s="114"/>
      <c r="IAQ3863" s="114"/>
      <c r="IAR3863" s="116"/>
      <c r="IAS3863" s="114"/>
      <c r="IAT3863" s="115"/>
      <c r="IAU3863" s="115"/>
      <c r="IAV3863" s="115"/>
      <c r="IAW3863" s="113"/>
      <c r="IAX3863" s="114"/>
      <c r="IAY3863" s="114"/>
      <c r="IAZ3863" s="113"/>
      <c r="IBA3863" s="118"/>
      <c r="IBB3863" s="117"/>
      <c r="IBC3863" s="114"/>
      <c r="IBD3863" s="114"/>
      <c r="IBE3863" s="114"/>
      <c r="IBF3863" s="114"/>
      <c r="IBG3863" s="114"/>
      <c r="IBH3863" s="114"/>
      <c r="IBI3863" s="114"/>
      <c r="IBJ3863" s="114"/>
      <c r="IBK3863" s="114"/>
      <c r="IBL3863" s="114"/>
      <c r="IBM3863" s="116"/>
      <c r="IBN3863" s="114"/>
      <c r="IBO3863" s="115"/>
      <c r="IBP3863" s="115"/>
      <c r="IBQ3863" s="115"/>
      <c r="IBR3863" s="113"/>
      <c r="IBS3863" s="114"/>
      <c r="IBT3863" s="114"/>
      <c r="IBU3863" s="113"/>
      <c r="IBV3863" s="118"/>
      <c r="IBW3863" s="117"/>
      <c r="IBX3863" s="114"/>
      <c r="IBY3863" s="114"/>
      <c r="IBZ3863" s="114"/>
      <c r="ICA3863" s="114"/>
      <c r="ICB3863" s="114"/>
      <c r="ICC3863" s="114"/>
      <c r="ICD3863" s="114"/>
      <c r="ICE3863" s="114"/>
      <c r="ICF3863" s="114"/>
      <c r="ICG3863" s="114"/>
      <c r="ICH3863" s="116"/>
      <c r="ICI3863" s="114"/>
      <c r="ICJ3863" s="115"/>
      <c r="ICK3863" s="115"/>
      <c r="ICL3863" s="115"/>
      <c r="ICM3863" s="113"/>
      <c r="ICN3863" s="114"/>
      <c r="ICO3863" s="114"/>
      <c r="ICP3863" s="113"/>
      <c r="ICQ3863" s="118"/>
      <c r="ICR3863" s="117"/>
      <c r="ICS3863" s="114"/>
      <c r="ICT3863" s="114"/>
      <c r="ICU3863" s="114"/>
      <c r="ICV3863" s="114"/>
      <c r="ICW3863" s="114"/>
      <c r="ICX3863" s="114"/>
      <c r="ICY3863" s="114"/>
      <c r="ICZ3863" s="114"/>
      <c r="IDA3863" s="114"/>
      <c r="IDB3863" s="114"/>
      <c r="IDC3863" s="116"/>
      <c r="IDD3863" s="114"/>
      <c r="IDE3863" s="115"/>
      <c r="IDF3863" s="115"/>
      <c r="IDG3863" s="115"/>
      <c r="IDH3863" s="113"/>
      <c r="IDI3863" s="114"/>
      <c r="IDJ3863" s="114"/>
      <c r="IDK3863" s="113"/>
      <c r="IDL3863" s="118"/>
      <c r="IDM3863" s="117"/>
      <c r="IDN3863" s="114"/>
      <c r="IDO3863" s="114"/>
      <c r="IDP3863" s="114"/>
      <c r="IDQ3863" s="114"/>
      <c r="IDR3863" s="114"/>
      <c r="IDS3863" s="114"/>
      <c r="IDT3863" s="114"/>
      <c r="IDU3863" s="114"/>
      <c r="IDV3863" s="114"/>
      <c r="IDW3863" s="114"/>
      <c r="IDX3863" s="116"/>
      <c r="IDY3863" s="114"/>
      <c r="IDZ3863" s="115"/>
      <c r="IEA3863" s="115"/>
      <c r="IEB3863" s="115"/>
      <c r="IEC3863" s="113"/>
      <c r="IED3863" s="114"/>
      <c r="IEE3863" s="114"/>
      <c r="IEF3863" s="113"/>
      <c r="IEG3863" s="118"/>
      <c r="IEH3863" s="117"/>
      <c r="IEI3863" s="114"/>
      <c r="IEJ3863" s="114"/>
      <c r="IEK3863" s="114"/>
      <c r="IEL3863" s="114"/>
      <c r="IEM3863" s="114"/>
      <c r="IEN3863" s="114"/>
      <c r="IEO3863" s="114"/>
      <c r="IEP3863" s="114"/>
      <c r="IEQ3863" s="114"/>
      <c r="IER3863" s="114"/>
      <c r="IES3863" s="116"/>
      <c r="IET3863" s="114"/>
      <c r="IEU3863" s="115"/>
      <c r="IEV3863" s="115"/>
      <c r="IEW3863" s="115"/>
      <c r="IEX3863" s="113"/>
      <c r="IEY3863" s="114"/>
      <c r="IEZ3863" s="114"/>
      <c r="IFA3863" s="113"/>
      <c r="IFB3863" s="118"/>
      <c r="IFC3863" s="117"/>
      <c r="IFD3863" s="114"/>
      <c r="IFE3863" s="114"/>
      <c r="IFF3863" s="114"/>
      <c r="IFG3863" s="114"/>
      <c r="IFH3863" s="114"/>
      <c r="IFI3863" s="114"/>
      <c r="IFJ3863" s="114"/>
      <c r="IFK3863" s="114"/>
      <c r="IFL3863" s="114"/>
      <c r="IFM3863" s="114"/>
      <c r="IFN3863" s="116"/>
      <c r="IFO3863" s="114"/>
      <c r="IFP3863" s="115"/>
      <c r="IFQ3863" s="115"/>
      <c r="IFR3863" s="115"/>
      <c r="IFS3863" s="113"/>
      <c r="IFT3863" s="114"/>
      <c r="IFU3863" s="114"/>
      <c r="IFV3863" s="113"/>
      <c r="IFW3863" s="118"/>
      <c r="IFX3863" s="117"/>
      <c r="IFY3863" s="114"/>
      <c r="IFZ3863" s="114"/>
      <c r="IGA3863" s="114"/>
      <c r="IGB3863" s="114"/>
      <c r="IGC3863" s="114"/>
      <c r="IGD3863" s="114"/>
      <c r="IGE3863" s="114"/>
      <c r="IGF3863" s="114"/>
      <c r="IGG3863" s="114"/>
      <c r="IGH3863" s="114"/>
      <c r="IGI3863" s="116"/>
      <c r="IGJ3863" s="114"/>
      <c r="IGK3863" s="115"/>
      <c r="IGL3863" s="115"/>
      <c r="IGM3863" s="115"/>
      <c r="IGN3863" s="113"/>
      <c r="IGO3863" s="114"/>
      <c r="IGP3863" s="114"/>
      <c r="IGQ3863" s="113"/>
      <c r="IGR3863" s="118"/>
      <c r="IGS3863" s="117"/>
      <c r="IGT3863" s="114"/>
      <c r="IGU3863" s="114"/>
      <c r="IGV3863" s="114"/>
      <c r="IGW3863" s="114"/>
      <c r="IGX3863" s="114"/>
      <c r="IGY3863" s="114"/>
      <c r="IGZ3863" s="114"/>
      <c r="IHA3863" s="114"/>
      <c r="IHB3863" s="114"/>
      <c r="IHC3863" s="114"/>
      <c r="IHD3863" s="116"/>
      <c r="IHE3863" s="114"/>
      <c r="IHF3863" s="115"/>
      <c r="IHG3863" s="115"/>
      <c r="IHH3863" s="115"/>
      <c r="IHI3863" s="113"/>
      <c r="IHJ3863" s="114"/>
      <c r="IHK3863" s="114"/>
      <c r="IHL3863" s="113"/>
      <c r="IHM3863" s="118"/>
      <c r="IHN3863" s="117"/>
      <c r="IHO3863" s="114"/>
      <c r="IHP3863" s="114"/>
      <c r="IHQ3863" s="114"/>
      <c r="IHR3863" s="114"/>
      <c r="IHS3863" s="114"/>
      <c r="IHT3863" s="114"/>
      <c r="IHU3863" s="114"/>
      <c r="IHV3863" s="114"/>
      <c r="IHW3863" s="114"/>
      <c r="IHX3863" s="114"/>
      <c r="IHY3863" s="116"/>
      <c r="IHZ3863" s="114"/>
      <c r="IIA3863" s="115"/>
      <c r="IIB3863" s="115"/>
      <c r="IIC3863" s="115"/>
      <c r="IID3863" s="113"/>
      <c r="IIE3863" s="114"/>
      <c r="IIF3863" s="114"/>
      <c r="IIG3863" s="113"/>
      <c r="IIH3863" s="118"/>
      <c r="III3863" s="117"/>
      <c r="IIJ3863" s="114"/>
      <c r="IIK3863" s="114"/>
      <c r="IIL3863" s="114"/>
      <c r="IIM3863" s="114"/>
      <c r="IIN3863" s="114"/>
      <c r="IIO3863" s="114"/>
      <c r="IIP3863" s="114"/>
      <c r="IIQ3863" s="114"/>
      <c r="IIR3863" s="114"/>
      <c r="IIS3863" s="114"/>
      <c r="IIT3863" s="116"/>
      <c r="IIU3863" s="114"/>
      <c r="IIV3863" s="115"/>
      <c r="IIW3863" s="115"/>
      <c r="IIX3863" s="115"/>
      <c r="IIY3863" s="113"/>
      <c r="IIZ3863" s="114"/>
      <c r="IJA3863" s="114"/>
      <c r="IJB3863" s="113"/>
      <c r="IJC3863" s="118"/>
      <c r="IJD3863" s="117"/>
      <c r="IJE3863" s="114"/>
      <c r="IJF3863" s="114"/>
      <c r="IJG3863" s="114"/>
      <c r="IJH3863" s="114"/>
      <c r="IJI3863" s="114"/>
      <c r="IJJ3863" s="114"/>
      <c r="IJK3863" s="114"/>
      <c r="IJL3863" s="114"/>
      <c r="IJM3863" s="114"/>
      <c r="IJN3863" s="114"/>
      <c r="IJO3863" s="116"/>
      <c r="IJP3863" s="114"/>
      <c r="IJQ3863" s="115"/>
      <c r="IJR3863" s="115"/>
      <c r="IJS3863" s="115"/>
      <c r="IJT3863" s="113"/>
      <c r="IJU3863" s="114"/>
      <c r="IJV3863" s="114"/>
      <c r="IJW3863" s="113"/>
      <c r="IJX3863" s="118"/>
      <c r="IJY3863" s="117"/>
      <c r="IJZ3863" s="114"/>
      <c r="IKA3863" s="114"/>
      <c r="IKB3863" s="114"/>
      <c r="IKC3863" s="114"/>
      <c r="IKD3863" s="114"/>
      <c r="IKE3863" s="114"/>
      <c r="IKF3863" s="114"/>
      <c r="IKG3863" s="114"/>
      <c r="IKH3863" s="114"/>
      <c r="IKI3863" s="114"/>
      <c r="IKJ3863" s="116"/>
      <c r="IKK3863" s="114"/>
      <c r="IKL3863" s="115"/>
      <c r="IKM3863" s="115"/>
      <c r="IKN3863" s="115"/>
      <c r="IKO3863" s="113"/>
      <c r="IKP3863" s="114"/>
      <c r="IKQ3863" s="114"/>
      <c r="IKR3863" s="113"/>
      <c r="IKS3863" s="118"/>
      <c r="IKT3863" s="117"/>
      <c r="IKU3863" s="114"/>
      <c r="IKV3863" s="114"/>
      <c r="IKW3863" s="114"/>
      <c r="IKX3863" s="114"/>
      <c r="IKY3863" s="114"/>
      <c r="IKZ3863" s="114"/>
      <c r="ILA3863" s="114"/>
      <c r="ILB3863" s="114"/>
      <c r="ILC3863" s="114"/>
      <c r="ILD3863" s="114"/>
      <c r="ILE3863" s="116"/>
      <c r="ILF3863" s="114"/>
      <c r="ILG3863" s="115"/>
      <c r="ILH3863" s="115"/>
      <c r="ILI3863" s="115"/>
      <c r="ILJ3863" s="113"/>
      <c r="ILK3863" s="114"/>
      <c r="ILL3863" s="114"/>
      <c r="ILM3863" s="113"/>
      <c r="ILN3863" s="118"/>
      <c r="ILO3863" s="117"/>
      <c r="ILP3863" s="114"/>
      <c r="ILQ3863" s="114"/>
      <c r="ILR3863" s="114"/>
      <c r="ILS3863" s="114"/>
      <c r="ILT3863" s="114"/>
      <c r="ILU3863" s="114"/>
      <c r="ILV3863" s="114"/>
      <c r="ILW3863" s="114"/>
      <c r="ILX3863" s="114"/>
      <c r="ILY3863" s="114"/>
      <c r="ILZ3863" s="116"/>
      <c r="IMA3863" s="114"/>
      <c r="IMB3863" s="115"/>
      <c r="IMC3863" s="115"/>
      <c r="IMD3863" s="115"/>
      <c r="IME3863" s="113"/>
      <c r="IMF3863" s="114"/>
      <c r="IMG3863" s="114"/>
      <c r="IMH3863" s="113"/>
      <c r="IMI3863" s="118"/>
      <c r="IMJ3863" s="117"/>
      <c r="IMK3863" s="114"/>
      <c r="IML3863" s="114"/>
      <c r="IMM3863" s="114"/>
      <c r="IMN3863" s="114"/>
      <c r="IMO3863" s="114"/>
      <c r="IMP3863" s="114"/>
      <c r="IMQ3863" s="114"/>
      <c r="IMR3863" s="114"/>
      <c r="IMS3863" s="114"/>
      <c r="IMT3863" s="114"/>
      <c r="IMU3863" s="116"/>
      <c r="IMV3863" s="114"/>
      <c r="IMW3863" s="115"/>
      <c r="IMX3863" s="115"/>
      <c r="IMY3863" s="115"/>
      <c r="IMZ3863" s="113"/>
      <c r="INA3863" s="114"/>
      <c r="INB3863" s="114"/>
      <c r="INC3863" s="113"/>
      <c r="IND3863" s="118"/>
      <c r="INE3863" s="117"/>
      <c r="INF3863" s="114"/>
      <c r="ING3863" s="114"/>
      <c r="INH3863" s="114"/>
      <c r="INI3863" s="114"/>
      <c r="INJ3863" s="114"/>
      <c r="INK3863" s="114"/>
      <c r="INL3863" s="114"/>
      <c r="INM3863" s="114"/>
      <c r="INN3863" s="114"/>
      <c r="INO3863" s="114"/>
      <c r="INP3863" s="116"/>
      <c r="INQ3863" s="114"/>
      <c r="INR3863" s="115"/>
      <c r="INS3863" s="115"/>
      <c r="INT3863" s="115"/>
      <c r="INU3863" s="113"/>
      <c r="INV3863" s="114"/>
      <c r="INW3863" s="114"/>
      <c r="INX3863" s="113"/>
      <c r="INY3863" s="118"/>
      <c r="INZ3863" s="117"/>
      <c r="IOA3863" s="114"/>
      <c r="IOB3863" s="114"/>
      <c r="IOC3863" s="114"/>
      <c r="IOD3863" s="114"/>
      <c r="IOE3863" s="114"/>
      <c r="IOF3863" s="114"/>
      <c r="IOG3863" s="114"/>
      <c r="IOH3863" s="114"/>
      <c r="IOI3863" s="114"/>
      <c r="IOJ3863" s="114"/>
      <c r="IOK3863" s="116"/>
      <c r="IOL3863" s="114"/>
      <c r="IOM3863" s="115"/>
      <c r="ION3863" s="115"/>
      <c r="IOO3863" s="115"/>
      <c r="IOP3863" s="113"/>
      <c r="IOQ3863" s="114"/>
      <c r="IOR3863" s="114"/>
      <c r="IOS3863" s="113"/>
      <c r="IOT3863" s="118"/>
      <c r="IOU3863" s="117"/>
      <c r="IOV3863" s="114"/>
      <c r="IOW3863" s="114"/>
      <c r="IOX3863" s="114"/>
      <c r="IOY3863" s="114"/>
      <c r="IOZ3863" s="114"/>
      <c r="IPA3863" s="114"/>
      <c r="IPB3863" s="114"/>
      <c r="IPC3863" s="114"/>
      <c r="IPD3863" s="114"/>
      <c r="IPE3863" s="114"/>
      <c r="IPF3863" s="116"/>
      <c r="IPG3863" s="114"/>
      <c r="IPH3863" s="115"/>
      <c r="IPI3863" s="115"/>
      <c r="IPJ3863" s="115"/>
      <c r="IPK3863" s="113"/>
      <c r="IPL3863" s="114"/>
      <c r="IPM3863" s="114"/>
      <c r="IPN3863" s="113"/>
      <c r="IPO3863" s="118"/>
      <c r="IPP3863" s="117"/>
      <c r="IPQ3863" s="114"/>
      <c r="IPR3863" s="114"/>
      <c r="IPS3863" s="114"/>
      <c r="IPT3863" s="114"/>
      <c r="IPU3863" s="114"/>
      <c r="IPV3863" s="114"/>
      <c r="IPW3863" s="114"/>
      <c r="IPX3863" s="114"/>
      <c r="IPY3863" s="114"/>
      <c r="IPZ3863" s="114"/>
      <c r="IQA3863" s="116"/>
      <c r="IQB3863" s="114"/>
      <c r="IQC3863" s="115"/>
      <c r="IQD3863" s="115"/>
      <c r="IQE3863" s="115"/>
      <c r="IQF3863" s="113"/>
      <c r="IQG3863" s="114"/>
      <c r="IQH3863" s="114"/>
      <c r="IQI3863" s="113"/>
      <c r="IQJ3863" s="118"/>
      <c r="IQK3863" s="117"/>
      <c r="IQL3863" s="114"/>
      <c r="IQM3863" s="114"/>
      <c r="IQN3863" s="114"/>
      <c r="IQO3863" s="114"/>
      <c r="IQP3863" s="114"/>
      <c r="IQQ3863" s="114"/>
      <c r="IQR3863" s="114"/>
      <c r="IQS3863" s="114"/>
      <c r="IQT3863" s="114"/>
      <c r="IQU3863" s="114"/>
      <c r="IQV3863" s="116"/>
      <c r="IQW3863" s="114"/>
      <c r="IQX3863" s="115"/>
      <c r="IQY3863" s="115"/>
      <c r="IQZ3863" s="115"/>
      <c r="IRA3863" s="113"/>
      <c r="IRB3863" s="114"/>
      <c r="IRC3863" s="114"/>
      <c r="IRD3863" s="113"/>
      <c r="IRE3863" s="118"/>
      <c r="IRF3863" s="117"/>
      <c r="IRG3863" s="114"/>
      <c r="IRH3863" s="114"/>
      <c r="IRI3863" s="114"/>
      <c r="IRJ3863" s="114"/>
      <c r="IRK3863" s="114"/>
      <c r="IRL3863" s="114"/>
      <c r="IRM3863" s="114"/>
      <c r="IRN3863" s="114"/>
      <c r="IRO3863" s="114"/>
      <c r="IRP3863" s="114"/>
      <c r="IRQ3863" s="116"/>
      <c r="IRR3863" s="114"/>
      <c r="IRS3863" s="115"/>
      <c r="IRT3863" s="115"/>
      <c r="IRU3863" s="115"/>
      <c r="IRV3863" s="113"/>
      <c r="IRW3863" s="114"/>
      <c r="IRX3863" s="114"/>
      <c r="IRY3863" s="113"/>
      <c r="IRZ3863" s="118"/>
      <c r="ISA3863" s="117"/>
      <c r="ISB3863" s="114"/>
      <c r="ISC3863" s="114"/>
      <c r="ISD3863" s="114"/>
      <c r="ISE3863" s="114"/>
      <c r="ISF3863" s="114"/>
      <c r="ISG3863" s="114"/>
      <c r="ISH3863" s="114"/>
      <c r="ISI3863" s="114"/>
      <c r="ISJ3863" s="114"/>
      <c r="ISK3863" s="114"/>
      <c r="ISL3863" s="116"/>
      <c r="ISM3863" s="114"/>
      <c r="ISN3863" s="115"/>
      <c r="ISO3863" s="115"/>
      <c r="ISP3863" s="115"/>
      <c r="ISQ3863" s="113"/>
      <c r="ISR3863" s="114"/>
      <c r="ISS3863" s="114"/>
      <c r="IST3863" s="113"/>
      <c r="ISU3863" s="118"/>
      <c r="ISV3863" s="117"/>
      <c r="ISW3863" s="114"/>
      <c r="ISX3863" s="114"/>
      <c r="ISY3863" s="114"/>
      <c r="ISZ3863" s="114"/>
      <c r="ITA3863" s="114"/>
      <c r="ITB3863" s="114"/>
      <c r="ITC3863" s="114"/>
      <c r="ITD3863" s="114"/>
      <c r="ITE3863" s="114"/>
      <c r="ITF3863" s="114"/>
      <c r="ITG3863" s="116"/>
      <c r="ITH3863" s="114"/>
      <c r="ITI3863" s="115"/>
      <c r="ITJ3863" s="115"/>
      <c r="ITK3863" s="115"/>
      <c r="ITL3863" s="113"/>
      <c r="ITM3863" s="114"/>
      <c r="ITN3863" s="114"/>
      <c r="ITO3863" s="113"/>
      <c r="ITP3863" s="118"/>
      <c r="ITQ3863" s="117"/>
      <c r="ITR3863" s="114"/>
      <c r="ITS3863" s="114"/>
      <c r="ITT3863" s="114"/>
      <c r="ITU3863" s="114"/>
      <c r="ITV3863" s="114"/>
      <c r="ITW3863" s="114"/>
      <c r="ITX3863" s="114"/>
      <c r="ITY3863" s="114"/>
      <c r="ITZ3863" s="114"/>
      <c r="IUA3863" s="114"/>
      <c r="IUB3863" s="116"/>
      <c r="IUC3863" s="114"/>
      <c r="IUD3863" s="115"/>
      <c r="IUE3863" s="115"/>
      <c r="IUF3863" s="115"/>
      <c r="IUG3863" s="113"/>
      <c r="IUH3863" s="114"/>
      <c r="IUI3863" s="114"/>
      <c r="IUJ3863" s="113"/>
      <c r="IUK3863" s="118"/>
      <c r="IUL3863" s="117"/>
      <c r="IUM3863" s="114"/>
      <c r="IUN3863" s="114"/>
      <c r="IUO3863" s="114"/>
      <c r="IUP3863" s="114"/>
      <c r="IUQ3863" s="114"/>
      <c r="IUR3863" s="114"/>
      <c r="IUS3863" s="114"/>
      <c r="IUT3863" s="114"/>
      <c r="IUU3863" s="114"/>
      <c r="IUV3863" s="114"/>
      <c r="IUW3863" s="116"/>
      <c r="IUX3863" s="114"/>
      <c r="IUY3863" s="115"/>
      <c r="IUZ3863" s="115"/>
      <c r="IVA3863" s="115"/>
      <c r="IVB3863" s="113"/>
      <c r="IVC3863" s="114"/>
      <c r="IVD3863" s="114"/>
      <c r="IVE3863" s="113"/>
      <c r="IVF3863" s="118"/>
      <c r="IVG3863" s="117"/>
      <c r="IVH3863" s="114"/>
      <c r="IVI3863" s="114"/>
      <c r="IVJ3863" s="114"/>
      <c r="IVK3863" s="114"/>
      <c r="IVL3863" s="114"/>
      <c r="IVM3863" s="114"/>
      <c r="IVN3863" s="114"/>
      <c r="IVO3863" s="114"/>
      <c r="IVP3863" s="114"/>
      <c r="IVQ3863" s="114"/>
      <c r="IVR3863" s="116"/>
      <c r="IVS3863" s="114"/>
      <c r="IVT3863" s="115"/>
      <c r="IVU3863" s="115"/>
      <c r="IVV3863" s="115"/>
      <c r="IVW3863" s="113"/>
      <c r="IVX3863" s="114"/>
      <c r="IVY3863" s="114"/>
      <c r="IVZ3863" s="113"/>
      <c r="IWA3863" s="118"/>
      <c r="IWB3863" s="117"/>
      <c r="IWC3863" s="114"/>
      <c r="IWD3863" s="114"/>
      <c r="IWE3863" s="114"/>
      <c r="IWF3863" s="114"/>
      <c r="IWG3863" s="114"/>
      <c r="IWH3863" s="114"/>
      <c r="IWI3863" s="114"/>
      <c r="IWJ3863" s="114"/>
      <c r="IWK3863" s="114"/>
      <c r="IWL3863" s="114"/>
      <c r="IWM3863" s="116"/>
      <c r="IWN3863" s="114"/>
      <c r="IWO3863" s="115"/>
      <c r="IWP3863" s="115"/>
      <c r="IWQ3863" s="115"/>
      <c r="IWR3863" s="113"/>
      <c r="IWS3863" s="114"/>
      <c r="IWT3863" s="114"/>
      <c r="IWU3863" s="113"/>
      <c r="IWV3863" s="118"/>
      <c r="IWW3863" s="117"/>
      <c r="IWX3863" s="114"/>
      <c r="IWY3863" s="114"/>
      <c r="IWZ3863" s="114"/>
      <c r="IXA3863" s="114"/>
      <c r="IXB3863" s="114"/>
      <c r="IXC3863" s="114"/>
      <c r="IXD3863" s="114"/>
      <c r="IXE3863" s="114"/>
      <c r="IXF3863" s="114"/>
      <c r="IXG3863" s="114"/>
      <c r="IXH3863" s="116"/>
      <c r="IXI3863" s="114"/>
      <c r="IXJ3863" s="115"/>
      <c r="IXK3863" s="115"/>
      <c r="IXL3863" s="115"/>
      <c r="IXM3863" s="113"/>
      <c r="IXN3863" s="114"/>
      <c r="IXO3863" s="114"/>
      <c r="IXP3863" s="113"/>
      <c r="IXQ3863" s="118"/>
      <c r="IXR3863" s="117"/>
      <c r="IXS3863" s="114"/>
      <c r="IXT3863" s="114"/>
      <c r="IXU3863" s="114"/>
      <c r="IXV3863" s="114"/>
      <c r="IXW3863" s="114"/>
      <c r="IXX3863" s="114"/>
      <c r="IXY3863" s="114"/>
      <c r="IXZ3863" s="114"/>
      <c r="IYA3863" s="114"/>
      <c r="IYB3863" s="114"/>
      <c r="IYC3863" s="116"/>
      <c r="IYD3863" s="114"/>
      <c r="IYE3863" s="115"/>
      <c r="IYF3863" s="115"/>
      <c r="IYG3863" s="115"/>
      <c r="IYH3863" s="113"/>
      <c r="IYI3863" s="114"/>
      <c r="IYJ3863" s="114"/>
      <c r="IYK3863" s="113"/>
      <c r="IYL3863" s="118"/>
      <c r="IYM3863" s="117"/>
      <c r="IYN3863" s="114"/>
      <c r="IYO3863" s="114"/>
      <c r="IYP3863" s="114"/>
      <c r="IYQ3863" s="114"/>
      <c r="IYR3863" s="114"/>
      <c r="IYS3863" s="114"/>
      <c r="IYT3863" s="114"/>
      <c r="IYU3863" s="114"/>
      <c r="IYV3863" s="114"/>
      <c r="IYW3863" s="114"/>
      <c r="IYX3863" s="116"/>
      <c r="IYY3863" s="114"/>
      <c r="IYZ3863" s="115"/>
      <c r="IZA3863" s="115"/>
      <c r="IZB3863" s="115"/>
      <c r="IZC3863" s="113"/>
      <c r="IZD3863" s="114"/>
      <c r="IZE3863" s="114"/>
      <c r="IZF3863" s="113"/>
      <c r="IZG3863" s="118"/>
      <c r="IZH3863" s="117"/>
      <c r="IZI3863" s="114"/>
      <c r="IZJ3863" s="114"/>
      <c r="IZK3863" s="114"/>
      <c r="IZL3863" s="114"/>
      <c r="IZM3863" s="114"/>
      <c r="IZN3863" s="114"/>
      <c r="IZO3863" s="114"/>
      <c r="IZP3863" s="114"/>
      <c r="IZQ3863" s="114"/>
      <c r="IZR3863" s="114"/>
      <c r="IZS3863" s="116"/>
      <c r="IZT3863" s="114"/>
      <c r="IZU3863" s="115"/>
      <c r="IZV3863" s="115"/>
      <c r="IZW3863" s="115"/>
      <c r="IZX3863" s="113"/>
      <c r="IZY3863" s="114"/>
      <c r="IZZ3863" s="114"/>
      <c r="JAA3863" s="113"/>
      <c r="JAB3863" s="118"/>
      <c r="JAC3863" s="117"/>
      <c r="JAD3863" s="114"/>
      <c r="JAE3863" s="114"/>
      <c r="JAF3863" s="114"/>
      <c r="JAG3863" s="114"/>
      <c r="JAH3863" s="114"/>
      <c r="JAI3863" s="114"/>
      <c r="JAJ3863" s="114"/>
      <c r="JAK3863" s="114"/>
      <c r="JAL3863" s="114"/>
      <c r="JAM3863" s="114"/>
      <c r="JAN3863" s="116"/>
      <c r="JAO3863" s="114"/>
      <c r="JAP3863" s="115"/>
      <c r="JAQ3863" s="115"/>
      <c r="JAR3863" s="115"/>
      <c r="JAS3863" s="113"/>
      <c r="JAT3863" s="114"/>
      <c r="JAU3863" s="114"/>
      <c r="JAV3863" s="113"/>
      <c r="JAW3863" s="118"/>
      <c r="JAX3863" s="117"/>
      <c r="JAY3863" s="114"/>
      <c r="JAZ3863" s="114"/>
      <c r="JBA3863" s="114"/>
      <c r="JBB3863" s="114"/>
      <c r="JBC3863" s="114"/>
      <c r="JBD3863" s="114"/>
      <c r="JBE3863" s="114"/>
      <c r="JBF3863" s="114"/>
      <c r="JBG3863" s="114"/>
      <c r="JBH3863" s="114"/>
      <c r="JBI3863" s="116"/>
      <c r="JBJ3863" s="114"/>
      <c r="JBK3863" s="115"/>
      <c r="JBL3863" s="115"/>
      <c r="JBM3863" s="115"/>
      <c r="JBN3863" s="113"/>
      <c r="JBO3863" s="114"/>
      <c r="JBP3863" s="114"/>
      <c r="JBQ3863" s="113"/>
      <c r="JBR3863" s="118"/>
      <c r="JBS3863" s="117"/>
      <c r="JBT3863" s="114"/>
      <c r="JBU3863" s="114"/>
      <c r="JBV3863" s="114"/>
      <c r="JBW3863" s="114"/>
      <c r="JBX3863" s="114"/>
      <c r="JBY3863" s="114"/>
      <c r="JBZ3863" s="114"/>
      <c r="JCA3863" s="114"/>
      <c r="JCB3863" s="114"/>
      <c r="JCC3863" s="114"/>
      <c r="JCD3863" s="116"/>
      <c r="JCE3863" s="114"/>
      <c r="JCF3863" s="115"/>
      <c r="JCG3863" s="115"/>
      <c r="JCH3863" s="115"/>
      <c r="JCI3863" s="113"/>
      <c r="JCJ3863" s="114"/>
      <c r="JCK3863" s="114"/>
      <c r="JCL3863" s="113"/>
      <c r="JCM3863" s="118"/>
      <c r="JCN3863" s="117"/>
      <c r="JCO3863" s="114"/>
      <c r="JCP3863" s="114"/>
      <c r="JCQ3863" s="114"/>
      <c r="JCR3863" s="114"/>
      <c r="JCS3863" s="114"/>
      <c r="JCT3863" s="114"/>
      <c r="JCU3863" s="114"/>
      <c r="JCV3863" s="114"/>
      <c r="JCW3863" s="114"/>
      <c r="JCX3863" s="114"/>
      <c r="JCY3863" s="116"/>
      <c r="JCZ3863" s="114"/>
      <c r="JDA3863" s="115"/>
      <c r="JDB3863" s="115"/>
      <c r="JDC3863" s="115"/>
      <c r="JDD3863" s="113"/>
      <c r="JDE3863" s="114"/>
      <c r="JDF3863" s="114"/>
      <c r="JDG3863" s="113"/>
      <c r="JDH3863" s="118"/>
      <c r="JDI3863" s="117"/>
      <c r="JDJ3863" s="114"/>
      <c r="JDK3863" s="114"/>
      <c r="JDL3863" s="114"/>
      <c r="JDM3863" s="114"/>
      <c r="JDN3863" s="114"/>
      <c r="JDO3863" s="114"/>
      <c r="JDP3863" s="114"/>
      <c r="JDQ3863" s="114"/>
      <c r="JDR3863" s="114"/>
      <c r="JDS3863" s="114"/>
      <c r="JDT3863" s="116"/>
      <c r="JDU3863" s="114"/>
      <c r="JDV3863" s="115"/>
      <c r="JDW3863" s="115"/>
      <c r="JDX3863" s="115"/>
      <c r="JDY3863" s="113"/>
      <c r="JDZ3863" s="114"/>
      <c r="JEA3863" s="114"/>
      <c r="JEB3863" s="113"/>
      <c r="JEC3863" s="118"/>
      <c r="JED3863" s="117"/>
      <c r="JEE3863" s="114"/>
      <c r="JEF3863" s="114"/>
      <c r="JEG3863" s="114"/>
      <c r="JEH3863" s="114"/>
      <c r="JEI3863" s="114"/>
      <c r="JEJ3863" s="114"/>
      <c r="JEK3863" s="114"/>
      <c r="JEL3863" s="114"/>
      <c r="JEM3863" s="114"/>
      <c r="JEN3863" s="114"/>
      <c r="JEO3863" s="116"/>
      <c r="JEP3863" s="114"/>
      <c r="JEQ3863" s="115"/>
      <c r="JER3863" s="115"/>
      <c r="JES3863" s="115"/>
      <c r="JET3863" s="113"/>
      <c r="JEU3863" s="114"/>
      <c r="JEV3863" s="114"/>
      <c r="JEW3863" s="113"/>
      <c r="JEX3863" s="118"/>
      <c r="JEY3863" s="117"/>
      <c r="JEZ3863" s="114"/>
      <c r="JFA3863" s="114"/>
      <c r="JFB3863" s="114"/>
      <c r="JFC3863" s="114"/>
      <c r="JFD3863" s="114"/>
      <c r="JFE3863" s="114"/>
      <c r="JFF3863" s="114"/>
      <c r="JFG3863" s="114"/>
      <c r="JFH3863" s="114"/>
      <c r="JFI3863" s="114"/>
      <c r="JFJ3863" s="116"/>
      <c r="JFK3863" s="114"/>
      <c r="JFL3863" s="115"/>
      <c r="JFM3863" s="115"/>
      <c r="JFN3863" s="115"/>
      <c r="JFO3863" s="113"/>
      <c r="JFP3863" s="114"/>
      <c r="JFQ3863" s="114"/>
      <c r="JFR3863" s="113"/>
      <c r="JFS3863" s="118"/>
      <c r="JFT3863" s="117"/>
      <c r="JFU3863" s="114"/>
      <c r="JFV3863" s="114"/>
      <c r="JFW3863" s="114"/>
      <c r="JFX3863" s="114"/>
      <c r="JFY3863" s="114"/>
      <c r="JFZ3863" s="114"/>
      <c r="JGA3863" s="114"/>
      <c r="JGB3863" s="114"/>
      <c r="JGC3863" s="114"/>
      <c r="JGD3863" s="114"/>
      <c r="JGE3863" s="116"/>
      <c r="JGF3863" s="114"/>
      <c r="JGG3863" s="115"/>
      <c r="JGH3863" s="115"/>
      <c r="JGI3863" s="115"/>
      <c r="JGJ3863" s="113"/>
      <c r="JGK3863" s="114"/>
      <c r="JGL3863" s="114"/>
      <c r="JGM3863" s="113"/>
      <c r="JGN3863" s="118"/>
      <c r="JGO3863" s="117"/>
      <c r="JGP3863" s="114"/>
      <c r="JGQ3863" s="114"/>
      <c r="JGR3863" s="114"/>
      <c r="JGS3863" s="114"/>
      <c r="JGT3863" s="114"/>
      <c r="JGU3863" s="114"/>
      <c r="JGV3863" s="114"/>
      <c r="JGW3863" s="114"/>
      <c r="JGX3863" s="114"/>
      <c r="JGY3863" s="114"/>
      <c r="JGZ3863" s="116"/>
      <c r="JHA3863" s="114"/>
      <c r="JHB3863" s="115"/>
      <c r="JHC3863" s="115"/>
      <c r="JHD3863" s="115"/>
      <c r="JHE3863" s="113"/>
      <c r="JHF3863" s="114"/>
      <c r="JHG3863" s="114"/>
      <c r="JHH3863" s="113"/>
      <c r="JHI3863" s="118"/>
      <c r="JHJ3863" s="117"/>
      <c r="JHK3863" s="114"/>
      <c r="JHL3863" s="114"/>
      <c r="JHM3863" s="114"/>
      <c r="JHN3863" s="114"/>
      <c r="JHO3863" s="114"/>
      <c r="JHP3863" s="114"/>
      <c r="JHQ3863" s="114"/>
      <c r="JHR3863" s="114"/>
      <c r="JHS3863" s="114"/>
      <c r="JHT3863" s="114"/>
      <c r="JHU3863" s="116"/>
      <c r="JHV3863" s="114"/>
      <c r="JHW3863" s="115"/>
      <c r="JHX3863" s="115"/>
      <c r="JHY3863" s="115"/>
      <c r="JHZ3863" s="113"/>
      <c r="JIA3863" s="114"/>
      <c r="JIB3863" s="114"/>
      <c r="JIC3863" s="113"/>
      <c r="JID3863" s="118"/>
      <c r="JIE3863" s="117"/>
      <c r="JIF3863" s="114"/>
      <c r="JIG3863" s="114"/>
      <c r="JIH3863" s="114"/>
      <c r="JII3863" s="114"/>
      <c r="JIJ3863" s="114"/>
      <c r="JIK3863" s="114"/>
      <c r="JIL3863" s="114"/>
      <c r="JIM3863" s="114"/>
      <c r="JIN3863" s="114"/>
      <c r="JIO3863" s="114"/>
      <c r="JIP3863" s="116"/>
      <c r="JIQ3863" s="114"/>
      <c r="JIR3863" s="115"/>
      <c r="JIS3863" s="115"/>
      <c r="JIT3863" s="115"/>
      <c r="JIU3863" s="113"/>
      <c r="JIV3863" s="114"/>
      <c r="JIW3863" s="114"/>
      <c r="JIX3863" s="113"/>
      <c r="JIY3863" s="118"/>
      <c r="JIZ3863" s="117"/>
      <c r="JJA3863" s="114"/>
      <c r="JJB3863" s="114"/>
      <c r="JJC3863" s="114"/>
      <c r="JJD3863" s="114"/>
      <c r="JJE3863" s="114"/>
      <c r="JJF3863" s="114"/>
      <c r="JJG3863" s="114"/>
      <c r="JJH3863" s="114"/>
      <c r="JJI3863" s="114"/>
      <c r="JJJ3863" s="114"/>
      <c r="JJK3863" s="116"/>
      <c r="JJL3863" s="114"/>
      <c r="JJM3863" s="115"/>
      <c r="JJN3863" s="115"/>
      <c r="JJO3863" s="115"/>
      <c r="JJP3863" s="113"/>
      <c r="JJQ3863" s="114"/>
      <c r="JJR3863" s="114"/>
      <c r="JJS3863" s="113"/>
      <c r="JJT3863" s="118"/>
      <c r="JJU3863" s="117"/>
      <c r="JJV3863" s="114"/>
      <c r="JJW3863" s="114"/>
      <c r="JJX3863" s="114"/>
      <c r="JJY3863" s="114"/>
      <c r="JJZ3863" s="114"/>
      <c r="JKA3863" s="114"/>
      <c r="JKB3863" s="114"/>
      <c r="JKC3863" s="114"/>
      <c r="JKD3863" s="114"/>
      <c r="JKE3863" s="114"/>
      <c r="JKF3863" s="116"/>
      <c r="JKG3863" s="114"/>
      <c r="JKH3863" s="115"/>
      <c r="JKI3863" s="115"/>
      <c r="JKJ3863" s="115"/>
      <c r="JKK3863" s="113"/>
      <c r="JKL3863" s="114"/>
      <c r="JKM3863" s="114"/>
      <c r="JKN3863" s="113"/>
      <c r="JKO3863" s="118"/>
      <c r="JKP3863" s="117"/>
      <c r="JKQ3863" s="114"/>
      <c r="JKR3863" s="114"/>
      <c r="JKS3863" s="114"/>
      <c r="JKT3863" s="114"/>
      <c r="JKU3863" s="114"/>
      <c r="JKV3863" s="114"/>
      <c r="JKW3863" s="114"/>
      <c r="JKX3863" s="114"/>
      <c r="JKY3863" s="114"/>
      <c r="JKZ3863" s="114"/>
      <c r="JLA3863" s="116"/>
      <c r="JLB3863" s="114"/>
      <c r="JLC3863" s="115"/>
      <c r="JLD3863" s="115"/>
      <c r="JLE3863" s="115"/>
      <c r="JLF3863" s="113"/>
      <c r="JLG3863" s="114"/>
      <c r="JLH3863" s="114"/>
      <c r="JLI3863" s="113"/>
      <c r="JLJ3863" s="118"/>
      <c r="JLK3863" s="117"/>
      <c r="JLL3863" s="114"/>
      <c r="JLM3863" s="114"/>
      <c r="JLN3863" s="114"/>
      <c r="JLO3863" s="114"/>
      <c r="JLP3863" s="114"/>
      <c r="JLQ3863" s="114"/>
      <c r="JLR3863" s="114"/>
      <c r="JLS3863" s="114"/>
      <c r="JLT3863" s="114"/>
      <c r="JLU3863" s="114"/>
      <c r="JLV3863" s="116"/>
      <c r="JLW3863" s="114"/>
      <c r="JLX3863" s="115"/>
      <c r="JLY3863" s="115"/>
      <c r="JLZ3863" s="115"/>
      <c r="JMA3863" s="113"/>
      <c r="JMB3863" s="114"/>
      <c r="JMC3863" s="114"/>
      <c r="JMD3863" s="113"/>
      <c r="JME3863" s="118"/>
      <c r="JMF3863" s="117"/>
      <c r="JMG3863" s="114"/>
      <c r="JMH3863" s="114"/>
      <c r="JMI3863" s="114"/>
      <c r="JMJ3863" s="114"/>
      <c r="JMK3863" s="114"/>
      <c r="JML3863" s="114"/>
      <c r="JMM3863" s="114"/>
      <c r="JMN3863" s="114"/>
      <c r="JMO3863" s="114"/>
      <c r="JMP3863" s="114"/>
      <c r="JMQ3863" s="116"/>
      <c r="JMR3863" s="114"/>
      <c r="JMS3863" s="115"/>
      <c r="JMT3863" s="115"/>
      <c r="JMU3863" s="115"/>
      <c r="JMV3863" s="113"/>
      <c r="JMW3863" s="114"/>
      <c r="JMX3863" s="114"/>
      <c r="JMY3863" s="113"/>
      <c r="JMZ3863" s="118"/>
      <c r="JNA3863" s="117"/>
      <c r="JNB3863" s="114"/>
      <c r="JNC3863" s="114"/>
      <c r="JND3863" s="114"/>
      <c r="JNE3863" s="114"/>
      <c r="JNF3863" s="114"/>
      <c r="JNG3863" s="114"/>
      <c r="JNH3863" s="114"/>
      <c r="JNI3863" s="114"/>
      <c r="JNJ3863" s="114"/>
      <c r="JNK3863" s="114"/>
      <c r="JNL3863" s="116"/>
      <c r="JNM3863" s="114"/>
      <c r="JNN3863" s="115"/>
      <c r="JNO3863" s="115"/>
      <c r="JNP3863" s="115"/>
      <c r="JNQ3863" s="113"/>
      <c r="JNR3863" s="114"/>
      <c r="JNS3863" s="114"/>
      <c r="JNT3863" s="113"/>
      <c r="JNU3863" s="118"/>
      <c r="JNV3863" s="117"/>
      <c r="JNW3863" s="114"/>
      <c r="JNX3863" s="114"/>
      <c r="JNY3863" s="114"/>
      <c r="JNZ3863" s="114"/>
      <c r="JOA3863" s="114"/>
      <c r="JOB3863" s="114"/>
      <c r="JOC3863" s="114"/>
      <c r="JOD3863" s="114"/>
      <c r="JOE3863" s="114"/>
      <c r="JOF3863" s="114"/>
      <c r="JOG3863" s="116"/>
      <c r="JOH3863" s="114"/>
      <c r="JOI3863" s="115"/>
      <c r="JOJ3863" s="115"/>
      <c r="JOK3863" s="115"/>
      <c r="JOL3863" s="113"/>
      <c r="JOM3863" s="114"/>
      <c r="JON3863" s="114"/>
      <c r="JOO3863" s="113"/>
      <c r="JOP3863" s="118"/>
      <c r="JOQ3863" s="117"/>
      <c r="JOR3863" s="114"/>
      <c r="JOS3863" s="114"/>
      <c r="JOT3863" s="114"/>
      <c r="JOU3863" s="114"/>
      <c r="JOV3863" s="114"/>
      <c r="JOW3863" s="114"/>
      <c r="JOX3863" s="114"/>
      <c r="JOY3863" s="114"/>
      <c r="JOZ3863" s="114"/>
      <c r="JPA3863" s="114"/>
      <c r="JPB3863" s="116"/>
      <c r="JPC3863" s="114"/>
      <c r="JPD3863" s="115"/>
      <c r="JPE3863" s="115"/>
      <c r="JPF3863" s="115"/>
      <c r="JPG3863" s="113"/>
      <c r="JPH3863" s="114"/>
      <c r="JPI3863" s="114"/>
      <c r="JPJ3863" s="113"/>
      <c r="JPK3863" s="118"/>
      <c r="JPL3863" s="117"/>
      <c r="JPM3863" s="114"/>
      <c r="JPN3863" s="114"/>
      <c r="JPO3863" s="114"/>
      <c r="JPP3863" s="114"/>
      <c r="JPQ3863" s="114"/>
      <c r="JPR3863" s="114"/>
      <c r="JPS3863" s="114"/>
      <c r="JPT3863" s="114"/>
      <c r="JPU3863" s="114"/>
      <c r="JPV3863" s="114"/>
      <c r="JPW3863" s="116"/>
      <c r="JPX3863" s="114"/>
      <c r="JPY3863" s="115"/>
      <c r="JPZ3863" s="115"/>
      <c r="JQA3863" s="115"/>
      <c r="JQB3863" s="113"/>
      <c r="JQC3863" s="114"/>
      <c r="JQD3863" s="114"/>
      <c r="JQE3863" s="113"/>
      <c r="JQF3863" s="118"/>
      <c r="JQG3863" s="117"/>
      <c r="JQH3863" s="114"/>
      <c r="JQI3863" s="114"/>
      <c r="JQJ3863" s="114"/>
      <c r="JQK3863" s="114"/>
      <c r="JQL3863" s="114"/>
      <c r="JQM3863" s="114"/>
      <c r="JQN3863" s="114"/>
      <c r="JQO3863" s="114"/>
      <c r="JQP3863" s="114"/>
      <c r="JQQ3863" s="114"/>
      <c r="JQR3863" s="116"/>
      <c r="JQS3863" s="114"/>
      <c r="JQT3863" s="115"/>
      <c r="JQU3863" s="115"/>
      <c r="JQV3863" s="115"/>
      <c r="JQW3863" s="113"/>
      <c r="JQX3863" s="114"/>
      <c r="JQY3863" s="114"/>
      <c r="JQZ3863" s="113"/>
      <c r="JRA3863" s="118"/>
      <c r="JRB3863" s="117"/>
      <c r="JRC3863" s="114"/>
      <c r="JRD3863" s="114"/>
      <c r="JRE3863" s="114"/>
      <c r="JRF3863" s="114"/>
      <c r="JRG3863" s="114"/>
      <c r="JRH3863" s="114"/>
      <c r="JRI3863" s="114"/>
      <c r="JRJ3863" s="114"/>
      <c r="JRK3863" s="114"/>
      <c r="JRL3863" s="114"/>
      <c r="JRM3863" s="116"/>
      <c r="JRN3863" s="114"/>
      <c r="JRO3863" s="115"/>
      <c r="JRP3863" s="115"/>
      <c r="JRQ3863" s="115"/>
      <c r="JRR3863" s="113"/>
      <c r="JRS3863" s="114"/>
      <c r="JRT3863" s="114"/>
      <c r="JRU3863" s="115"/>
      <c r="JRV3863" s="115"/>
      <c r="JRW3863" s="113"/>
      <c r="JRX3863" s="114"/>
      <c r="JRY3863" s="114"/>
      <c r="JRZ3863" s="113"/>
      <c r="JSA3863" s="118"/>
      <c r="JSB3863" s="117"/>
      <c r="JSC3863" s="114"/>
      <c r="JSD3863" s="114"/>
      <c r="JSE3863" s="114"/>
      <c r="JSF3863" s="114"/>
      <c r="JSG3863" s="114"/>
      <c r="JSH3863" s="114"/>
      <c r="JSI3863" s="114"/>
      <c r="JSJ3863" s="114"/>
      <c r="JSK3863" s="114"/>
      <c r="JSL3863" s="114"/>
      <c r="JSM3863" s="116"/>
      <c r="JSN3863" s="114"/>
      <c r="JSO3863" s="115"/>
      <c r="JSP3863" s="115"/>
      <c r="JSQ3863" s="115"/>
      <c r="JSR3863" s="113"/>
      <c r="JSS3863" s="114"/>
      <c r="JST3863" s="114"/>
      <c r="JSU3863" s="113"/>
      <c r="JSV3863" s="118"/>
      <c r="JSW3863" s="117"/>
      <c r="JSX3863" s="114"/>
      <c r="JSY3863" s="114"/>
      <c r="JSZ3863" s="114"/>
      <c r="JTA3863" s="114"/>
      <c r="JTB3863" s="114"/>
      <c r="JTC3863" s="114"/>
      <c r="JTD3863" s="114"/>
      <c r="JTE3863" s="114"/>
      <c r="JTF3863" s="114"/>
      <c r="JTG3863" s="114"/>
      <c r="JTH3863" s="116"/>
      <c r="JTI3863" s="114"/>
      <c r="JTJ3863" s="115"/>
      <c r="JTK3863" s="115"/>
      <c r="JTL3863" s="115"/>
      <c r="JTM3863" s="113"/>
      <c r="JTN3863" s="114"/>
      <c r="JTO3863" s="114"/>
      <c r="JTP3863" s="113"/>
      <c r="JTQ3863" s="118"/>
      <c r="JTR3863" s="117"/>
      <c r="JTS3863" s="114"/>
      <c r="JTT3863" s="114"/>
      <c r="JTU3863" s="114"/>
      <c r="JTV3863" s="114"/>
      <c r="JTW3863" s="114"/>
      <c r="JTX3863" s="114"/>
      <c r="JTY3863" s="114"/>
      <c r="JTZ3863" s="114"/>
      <c r="JUA3863" s="114"/>
      <c r="JUB3863" s="114"/>
      <c r="JUC3863" s="116"/>
      <c r="JUD3863" s="114"/>
      <c r="JUE3863" s="115"/>
      <c r="JUF3863" s="115"/>
      <c r="JUG3863" s="115"/>
      <c r="JUH3863" s="113"/>
      <c r="JUI3863" s="114"/>
      <c r="JUJ3863" s="114"/>
      <c r="JUK3863" s="113"/>
      <c r="JUL3863" s="118"/>
      <c r="JUM3863" s="117"/>
      <c r="JUN3863" s="114"/>
      <c r="JUO3863" s="114"/>
      <c r="JUP3863" s="114"/>
      <c r="JUQ3863" s="114"/>
      <c r="JUR3863" s="114"/>
      <c r="JUS3863" s="114"/>
      <c r="JUT3863" s="114"/>
      <c r="JUU3863" s="114"/>
      <c r="JUV3863" s="114"/>
      <c r="JUW3863" s="114"/>
      <c r="JUX3863" s="116"/>
      <c r="JUY3863" s="114"/>
      <c r="JUZ3863" s="115"/>
      <c r="JVA3863" s="115"/>
      <c r="JVB3863" s="115"/>
      <c r="JVC3863" s="113"/>
      <c r="JVD3863" s="114"/>
      <c r="JVE3863" s="114"/>
      <c r="JVF3863" s="113"/>
      <c r="JVG3863" s="118"/>
      <c r="JVH3863" s="117"/>
      <c r="JVI3863" s="114"/>
      <c r="JVJ3863" s="114"/>
      <c r="JVK3863" s="114"/>
      <c r="JVL3863" s="114"/>
      <c r="JVM3863" s="114"/>
      <c r="JVN3863" s="114"/>
      <c r="JVO3863" s="114"/>
      <c r="JVP3863" s="114"/>
      <c r="JVQ3863" s="114"/>
      <c r="JVR3863" s="114"/>
      <c r="JVS3863" s="116"/>
      <c r="JVT3863" s="114"/>
      <c r="JVU3863" s="115"/>
      <c r="JVV3863" s="115"/>
      <c r="JVW3863" s="115"/>
      <c r="JVX3863" s="113"/>
      <c r="JVY3863" s="114"/>
      <c r="JVZ3863" s="114"/>
      <c r="JWA3863" s="113"/>
      <c r="JWB3863" s="118"/>
      <c r="JWC3863" s="117"/>
      <c r="JWD3863" s="114"/>
      <c r="JWE3863" s="114"/>
      <c r="JWF3863" s="114"/>
      <c r="JWG3863" s="114"/>
      <c r="JWH3863" s="114"/>
      <c r="JWI3863" s="114"/>
      <c r="JWJ3863" s="114"/>
      <c r="JWK3863" s="114"/>
      <c r="JWL3863" s="114"/>
      <c r="JWM3863" s="114"/>
      <c r="JWN3863" s="116"/>
      <c r="JWO3863" s="114"/>
      <c r="JWP3863" s="115"/>
      <c r="JWQ3863" s="115"/>
      <c r="JWR3863" s="115"/>
      <c r="JWS3863" s="113"/>
      <c r="JWT3863" s="114"/>
      <c r="JWU3863" s="114"/>
      <c r="JWV3863" s="113"/>
      <c r="JWW3863" s="118"/>
      <c r="JWX3863" s="117"/>
      <c r="JWY3863" s="114"/>
      <c r="JWZ3863" s="114"/>
      <c r="JXA3863" s="114"/>
      <c r="JXB3863" s="114"/>
      <c r="JXC3863" s="114"/>
      <c r="JXD3863" s="114"/>
      <c r="JXE3863" s="114"/>
      <c r="JXF3863" s="114"/>
      <c r="JXG3863" s="114"/>
      <c r="JXH3863" s="114"/>
      <c r="JXI3863" s="116"/>
      <c r="JXJ3863" s="114"/>
      <c r="JXK3863" s="115"/>
      <c r="JXL3863" s="115"/>
      <c r="JXM3863" s="115"/>
      <c r="JXN3863" s="113"/>
      <c r="JXO3863" s="114"/>
      <c r="JXP3863" s="114"/>
      <c r="JXQ3863" s="113"/>
      <c r="JXR3863" s="118"/>
      <c r="JXS3863" s="117"/>
      <c r="JXT3863" s="114"/>
      <c r="JXU3863" s="114"/>
      <c r="JXV3863" s="114"/>
      <c r="JXW3863" s="114"/>
      <c r="JXX3863" s="114"/>
      <c r="JXY3863" s="114"/>
      <c r="JXZ3863" s="114"/>
      <c r="JYA3863" s="114"/>
      <c r="JYB3863" s="114"/>
      <c r="JYC3863" s="114"/>
      <c r="JYD3863" s="116"/>
      <c r="JYE3863" s="114"/>
      <c r="JYF3863" s="115"/>
      <c r="JYG3863" s="115"/>
      <c r="JYH3863" s="115"/>
      <c r="JYI3863" s="113"/>
      <c r="JYJ3863" s="114"/>
      <c r="JYK3863" s="114"/>
      <c r="JYL3863" s="113"/>
      <c r="JYM3863" s="118"/>
      <c r="JYN3863" s="117"/>
      <c r="JYO3863" s="114"/>
      <c r="JYP3863" s="114"/>
      <c r="JYQ3863" s="114"/>
      <c r="JYR3863" s="114"/>
      <c r="JYS3863" s="114"/>
      <c r="JYT3863" s="114"/>
      <c r="JYU3863" s="114"/>
      <c r="JYV3863" s="114"/>
      <c r="JYW3863" s="114"/>
      <c r="JYX3863" s="114"/>
      <c r="JYY3863" s="116"/>
      <c r="JYZ3863" s="114"/>
      <c r="JZA3863" s="115"/>
      <c r="JZB3863" s="115"/>
      <c r="JZC3863" s="115"/>
      <c r="JZD3863" s="113"/>
      <c r="JZE3863" s="114"/>
      <c r="JZF3863" s="114"/>
      <c r="JZG3863" s="113"/>
      <c r="JZH3863" s="118"/>
      <c r="JZI3863" s="117"/>
      <c r="JZJ3863" s="114"/>
      <c r="JZK3863" s="114"/>
      <c r="JZL3863" s="114"/>
      <c r="JZM3863" s="114"/>
      <c r="JZN3863" s="114"/>
      <c r="JZO3863" s="114"/>
      <c r="JZP3863" s="114"/>
      <c r="JZQ3863" s="114"/>
      <c r="JZR3863" s="114"/>
      <c r="JZS3863" s="114"/>
      <c r="JZT3863" s="116"/>
      <c r="JZU3863" s="114"/>
      <c r="JZV3863" s="115"/>
      <c r="JZW3863" s="115"/>
      <c r="JZX3863" s="115"/>
      <c r="JZY3863" s="113"/>
      <c r="JZZ3863" s="114"/>
      <c r="KAA3863" s="114"/>
      <c r="KAB3863" s="113"/>
      <c r="KAC3863" s="118"/>
      <c r="KAD3863" s="117"/>
      <c r="KAE3863" s="114"/>
      <c r="KAF3863" s="114"/>
      <c r="KAG3863" s="114"/>
      <c r="KAH3863" s="114"/>
      <c r="KAI3863" s="114"/>
      <c r="KAJ3863" s="114"/>
      <c r="KAK3863" s="114"/>
      <c r="KAL3863" s="114"/>
      <c r="KAM3863" s="114"/>
      <c r="KAN3863" s="114"/>
      <c r="KAO3863" s="116"/>
      <c r="KAP3863" s="114"/>
      <c r="KAQ3863" s="115"/>
      <c r="KAR3863" s="115"/>
      <c r="KAS3863" s="115"/>
      <c r="KAT3863" s="113"/>
      <c r="KAU3863" s="114"/>
      <c r="KAV3863" s="114"/>
      <c r="KAW3863" s="113"/>
      <c r="KAX3863" s="118"/>
      <c r="KAY3863" s="117"/>
      <c r="KAZ3863" s="114"/>
      <c r="KBA3863" s="114"/>
      <c r="KBB3863" s="114"/>
      <c r="KBC3863" s="114"/>
      <c r="KBD3863" s="114"/>
      <c r="KBE3863" s="114"/>
      <c r="KBF3863" s="114"/>
      <c r="KBG3863" s="114"/>
      <c r="KBH3863" s="114"/>
      <c r="KBI3863" s="114"/>
      <c r="KBJ3863" s="116"/>
      <c r="KBK3863" s="114"/>
      <c r="KBL3863" s="115"/>
      <c r="KBM3863" s="115"/>
      <c r="KBN3863" s="115"/>
      <c r="KBO3863" s="113"/>
      <c r="KBP3863" s="114"/>
      <c r="KBQ3863" s="114"/>
      <c r="KBR3863" s="113"/>
      <c r="KBS3863" s="118"/>
      <c r="KBT3863" s="117"/>
      <c r="KBU3863" s="114"/>
      <c r="KBV3863" s="114"/>
      <c r="KBW3863" s="114"/>
      <c r="KBX3863" s="114"/>
      <c r="KBY3863" s="114"/>
      <c r="KBZ3863" s="114"/>
      <c r="KCA3863" s="114"/>
      <c r="KCB3863" s="114"/>
      <c r="KCC3863" s="114"/>
      <c r="KCD3863" s="114"/>
      <c r="KCE3863" s="116"/>
      <c r="KCF3863" s="114"/>
      <c r="KCG3863" s="115"/>
      <c r="KCH3863" s="115"/>
      <c r="KCI3863" s="115"/>
      <c r="KCJ3863" s="113"/>
      <c r="KCK3863" s="114"/>
      <c r="KCL3863" s="114"/>
      <c r="KCM3863" s="113"/>
      <c r="KCN3863" s="118"/>
      <c r="KCO3863" s="117"/>
      <c r="KCP3863" s="114"/>
      <c r="KCQ3863" s="114"/>
      <c r="KCR3863" s="114"/>
      <c r="KCS3863" s="114"/>
      <c r="KCT3863" s="114"/>
      <c r="KCU3863" s="114"/>
      <c r="KCV3863" s="114"/>
      <c r="KCW3863" s="114"/>
      <c r="KCX3863" s="114"/>
      <c r="KCY3863" s="114"/>
      <c r="KCZ3863" s="116"/>
      <c r="KDA3863" s="114"/>
      <c r="KDB3863" s="115"/>
      <c r="KDC3863" s="115"/>
      <c r="KDD3863" s="115"/>
      <c r="KDE3863" s="113"/>
      <c r="KDF3863" s="114"/>
      <c r="KDG3863" s="114"/>
      <c r="KDH3863" s="113"/>
      <c r="KDI3863" s="118"/>
      <c r="KDJ3863" s="117"/>
      <c r="KDK3863" s="114"/>
      <c r="KDL3863" s="114"/>
      <c r="KDM3863" s="114"/>
      <c r="KDN3863" s="114"/>
      <c r="KDO3863" s="114"/>
      <c r="KDP3863" s="114"/>
      <c r="KDQ3863" s="114"/>
      <c r="KDR3863" s="114"/>
      <c r="KDS3863" s="114"/>
      <c r="KDT3863" s="114"/>
      <c r="KDU3863" s="116"/>
      <c r="KDV3863" s="114"/>
      <c r="KDW3863" s="115"/>
      <c r="KDX3863" s="115"/>
      <c r="KDY3863" s="115"/>
      <c r="KDZ3863" s="113"/>
      <c r="KEA3863" s="114"/>
      <c r="KEB3863" s="114"/>
      <c r="KEC3863" s="113"/>
      <c r="KED3863" s="118"/>
      <c r="KEE3863" s="117"/>
      <c r="KEF3863" s="114"/>
      <c r="KEG3863" s="114"/>
      <c r="KEH3863" s="114"/>
      <c r="KEI3863" s="114"/>
      <c r="KEJ3863" s="114"/>
      <c r="KEK3863" s="114"/>
      <c r="KEL3863" s="114"/>
      <c r="KEM3863" s="114"/>
      <c r="KEN3863" s="114"/>
      <c r="KEO3863" s="114"/>
      <c r="KEP3863" s="116"/>
      <c r="KEQ3863" s="114"/>
      <c r="KER3863" s="115"/>
      <c r="KES3863" s="115"/>
      <c r="KET3863" s="115"/>
      <c r="KEU3863" s="113"/>
      <c r="KEV3863" s="114"/>
      <c r="KEW3863" s="114"/>
      <c r="KEX3863" s="113"/>
      <c r="KEY3863" s="118"/>
      <c r="KEZ3863" s="117"/>
      <c r="KFA3863" s="114"/>
      <c r="KFB3863" s="114"/>
      <c r="KFC3863" s="114"/>
      <c r="KFD3863" s="114"/>
      <c r="KFE3863" s="114"/>
      <c r="KFF3863" s="114"/>
      <c r="KFG3863" s="114"/>
      <c r="KFH3863" s="114"/>
      <c r="KFI3863" s="114"/>
      <c r="KFJ3863" s="114"/>
      <c r="KFK3863" s="116"/>
      <c r="KFL3863" s="114"/>
      <c r="KFM3863" s="115"/>
      <c r="KFN3863" s="115"/>
      <c r="KFO3863" s="115"/>
      <c r="KFP3863" s="113"/>
      <c r="KFQ3863" s="114"/>
      <c r="KFR3863" s="114"/>
      <c r="KFS3863" s="113"/>
      <c r="KFT3863" s="118"/>
      <c r="KFU3863" s="117"/>
      <c r="KFV3863" s="114"/>
      <c r="KFW3863" s="114"/>
      <c r="KFX3863" s="114"/>
      <c r="KFY3863" s="114"/>
      <c r="KFZ3863" s="114"/>
      <c r="KGA3863" s="114"/>
      <c r="KGB3863" s="114"/>
      <c r="KGC3863" s="114"/>
      <c r="KGD3863" s="114"/>
      <c r="KGE3863" s="114"/>
      <c r="KGF3863" s="116"/>
      <c r="KGG3863" s="114"/>
      <c r="KGH3863" s="115"/>
      <c r="KGI3863" s="115"/>
      <c r="KGJ3863" s="115"/>
      <c r="KGK3863" s="113"/>
      <c r="KGL3863" s="114"/>
      <c r="KGM3863" s="114"/>
      <c r="KGN3863" s="113"/>
      <c r="KGO3863" s="118"/>
      <c r="KGP3863" s="117"/>
      <c r="KGQ3863" s="114"/>
      <c r="KGR3863" s="114"/>
      <c r="KGS3863" s="114"/>
      <c r="KGT3863" s="114"/>
      <c r="KGU3863" s="114"/>
      <c r="KGV3863" s="114"/>
      <c r="KGW3863" s="114"/>
      <c r="KGX3863" s="114"/>
      <c r="KGY3863" s="114"/>
      <c r="KGZ3863" s="114"/>
      <c r="KHA3863" s="116"/>
      <c r="KHB3863" s="114"/>
      <c r="KHC3863" s="115"/>
      <c r="KHD3863" s="115"/>
      <c r="KHE3863" s="115"/>
      <c r="KHF3863" s="113"/>
      <c r="KHG3863" s="114"/>
      <c r="KHH3863" s="114"/>
      <c r="KHI3863" s="113"/>
      <c r="KHJ3863" s="118"/>
      <c r="KHK3863" s="117"/>
      <c r="KHL3863" s="114"/>
      <c r="KHM3863" s="114"/>
      <c r="KHN3863" s="114"/>
      <c r="KHO3863" s="114"/>
      <c r="KHP3863" s="114"/>
      <c r="KHQ3863" s="114"/>
      <c r="KHR3863" s="114"/>
      <c r="KHS3863" s="114"/>
      <c r="KHT3863" s="114"/>
      <c r="KHU3863" s="114"/>
      <c r="KHV3863" s="116"/>
      <c r="KHW3863" s="114"/>
      <c r="KHX3863" s="115"/>
      <c r="KHY3863" s="115"/>
      <c r="KHZ3863" s="115"/>
      <c r="KIA3863" s="113"/>
      <c r="KIB3863" s="114"/>
      <c r="KIC3863" s="114"/>
      <c r="KID3863" s="113"/>
      <c r="KIE3863" s="118"/>
      <c r="KIF3863" s="117"/>
      <c r="KIG3863" s="114"/>
      <c r="KIH3863" s="114"/>
      <c r="KII3863" s="114"/>
      <c r="KIJ3863" s="114"/>
      <c r="KIK3863" s="114"/>
      <c r="KIL3863" s="114"/>
      <c r="KIM3863" s="114"/>
      <c r="KIN3863" s="114"/>
      <c r="KIO3863" s="114"/>
      <c r="KIP3863" s="114"/>
      <c r="KIQ3863" s="116"/>
      <c r="KIR3863" s="114"/>
      <c r="KIS3863" s="115"/>
      <c r="KIT3863" s="115"/>
      <c r="KIU3863" s="115"/>
      <c r="KIV3863" s="113"/>
      <c r="KIW3863" s="114"/>
      <c r="KIX3863" s="114"/>
      <c r="KIY3863" s="113"/>
      <c r="KIZ3863" s="118"/>
      <c r="KJA3863" s="117"/>
      <c r="KJB3863" s="114"/>
      <c r="KJC3863" s="114"/>
      <c r="KJD3863" s="114"/>
      <c r="KJE3863" s="114"/>
      <c r="KJF3863" s="114"/>
      <c r="KJG3863" s="114"/>
      <c r="KJH3863" s="114"/>
      <c r="KJI3863" s="114"/>
      <c r="KJJ3863" s="114"/>
      <c r="KJK3863" s="114"/>
      <c r="KJL3863" s="116"/>
      <c r="KJM3863" s="114"/>
      <c r="KJN3863" s="115"/>
      <c r="KJO3863" s="115"/>
      <c r="KJP3863" s="115"/>
      <c r="KJQ3863" s="113"/>
      <c r="KJR3863" s="114"/>
      <c r="KJS3863" s="114"/>
      <c r="KJT3863" s="113"/>
      <c r="KJU3863" s="118"/>
      <c r="KJV3863" s="117"/>
      <c r="KJW3863" s="114"/>
      <c r="KJX3863" s="114"/>
      <c r="KJY3863" s="114"/>
      <c r="KJZ3863" s="114"/>
      <c r="KKA3863" s="114"/>
      <c r="KKB3863" s="114"/>
      <c r="KKC3863" s="114"/>
      <c r="KKD3863" s="114"/>
      <c r="KKE3863" s="114"/>
      <c r="KKF3863" s="114"/>
      <c r="KKG3863" s="116"/>
      <c r="KKH3863" s="114"/>
      <c r="KKI3863" s="115"/>
      <c r="KKJ3863" s="115"/>
      <c r="KKK3863" s="115"/>
      <c r="KKL3863" s="113"/>
      <c r="KKM3863" s="114"/>
      <c r="KKN3863" s="114"/>
      <c r="KKO3863" s="113"/>
      <c r="KKP3863" s="118"/>
      <c r="KKQ3863" s="117"/>
      <c r="KKR3863" s="114"/>
      <c r="KKS3863" s="114"/>
      <c r="KKT3863" s="114"/>
      <c r="KKU3863" s="114"/>
      <c r="KKV3863" s="114"/>
      <c r="KKW3863" s="114"/>
      <c r="KKX3863" s="114"/>
      <c r="KKY3863" s="114"/>
      <c r="KKZ3863" s="114"/>
      <c r="KLA3863" s="114"/>
      <c r="KLB3863" s="116"/>
      <c r="KLC3863" s="114"/>
      <c r="KLD3863" s="115"/>
      <c r="KLE3863" s="115"/>
      <c r="KLF3863" s="115"/>
      <c r="KLG3863" s="113"/>
      <c r="KLH3863" s="114"/>
      <c r="KLI3863" s="114"/>
      <c r="KLJ3863" s="113"/>
      <c r="KLK3863" s="118"/>
      <c r="KLL3863" s="117"/>
      <c r="KLM3863" s="114"/>
      <c r="KLN3863" s="114"/>
      <c r="KLO3863" s="114"/>
      <c r="KLP3863" s="114"/>
      <c r="KLQ3863" s="114"/>
      <c r="KLR3863" s="114"/>
      <c r="KLS3863" s="114"/>
      <c r="KLT3863" s="114"/>
      <c r="KLU3863" s="114"/>
      <c r="KLV3863" s="114"/>
      <c r="KLW3863" s="116"/>
      <c r="KLX3863" s="114"/>
      <c r="KLY3863" s="115"/>
      <c r="KLZ3863" s="115"/>
      <c r="KMA3863" s="115"/>
      <c r="KMB3863" s="113"/>
      <c r="KMC3863" s="114"/>
      <c r="KMD3863" s="114"/>
      <c r="KME3863" s="113"/>
      <c r="KMF3863" s="118"/>
      <c r="KMG3863" s="117"/>
      <c r="KMH3863" s="114"/>
      <c r="KMI3863" s="114"/>
      <c r="KMJ3863" s="114"/>
      <c r="KMK3863" s="114"/>
      <c r="KML3863" s="114"/>
      <c r="KMM3863" s="114"/>
      <c r="KMN3863" s="114"/>
      <c r="KMO3863" s="114"/>
      <c r="KMP3863" s="114"/>
      <c r="KMQ3863" s="114"/>
      <c r="KMR3863" s="116"/>
      <c r="KMS3863" s="114"/>
      <c r="KMT3863" s="115"/>
      <c r="KMU3863" s="115"/>
      <c r="KMV3863" s="115"/>
      <c r="KMW3863" s="113"/>
      <c r="KMX3863" s="114"/>
      <c r="KMY3863" s="114"/>
      <c r="KMZ3863" s="113"/>
      <c r="KNA3863" s="118"/>
      <c r="KNB3863" s="117"/>
      <c r="KNC3863" s="114"/>
      <c r="KND3863" s="114"/>
      <c r="KNE3863" s="114"/>
      <c r="KNF3863" s="114"/>
      <c r="KNG3863" s="114"/>
      <c r="KNH3863" s="114"/>
      <c r="KNI3863" s="114"/>
      <c r="KNJ3863" s="114"/>
      <c r="KNK3863" s="114"/>
      <c r="KNL3863" s="114"/>
      <c r="KNM3863" s="116"/>
      <c r="KNN3863" s="114"/>
      <c r="KNO3863" s="115"/>
      <c r="KNP3863" s="115"/>
      <c r="KNQ3863" s="115"/>
      <c r="KNR3863" s="113"/>
      <c r="KNS3863" s="114"/>
      <c r="KNT3863" s="114"/>
      <c r="KNU3863" s="113"/>
      <c r="KNV3863" s="118"/>
      <c r="KNW3863" s="117"/>
      <c r="KNX3863" s="114"/>
      <c r="KNY3863" s="114"/>
      <c r="KNZ3863" s="114"/>
      <c r="KOA3863" s="114"/>
      <c r="KOB3863" s="114"/>
      <c r="KOC3863" s="114"/>
      <c r="KOD3863" s="114"/>
      <c r="KOE3863" s="114"/>
      <c r="KOF3863" s="114"/>
      <c r="KOG3863" s="114"/>
      <c r="KOH3863" s="116"/>
      <c r="KOI3863" s="114"/>
      <c r="KOJ3863" s="115"/>
      <c r="KOK3863" s="115"/>
      <c r="KOL3863" s="115"/>
      <c r="KOM3863" s="113"/>
      <c r="KON3863" s="114"/>
      <c r="KOO3863" s="114"/>
      <c r="KOP3863" s="113"/>
      <c r="KOQ3863" s="118"/>
      <c r="KOR3863" s="117"/>
      <c r="KOS3863" s="114"/>
      <c r="KOT3863" s="114"/>
      <c r="KOU3863" s="114"/>
      <c r="KOV3863" s="114"/>
      <c r="KOW3863" s="114"/>
      <c r="KOX3863" s="114"/>
      <c r="KOY3863" s="114"/>
      <c r="KOZ3863" s="114"/>
      <c r="KPA3863" s="114"/>
      <c r="KPB3863" s="114"/>
      <c r="KPC3863" s="116"/>
      <c r="KPD3863" s="114"/>
      <c r="KPE3863" s="115"/>
      <c r="KPF3863" s="115"/>
      <c r="KPG3863" s="115"/>
      <c r="KPH3863" s="113"/>
      <c r="KPI3863" s="114"/>
      <c r="KPJ3863" s="114"/>
      <c r="KPK3863" s="113"/>
      <c r="KPL3863" s="118"/>
      <c r="KPM3863" s="117"/>
      <c r="KPN3863" s="114"/>
      <c r="KPO3863" s="114"/>
      <c r="KPP3863" s="114"/>
      <c r="KPQ3863" s="114"/>
      <c r="KPR3863" s="114"/>
      <c r="KPS3863" s="114"/>
      <c r="KPT3863" s="114"/>
      <c r="KPU3863" s="114"/>
      <c r="KPV3863" s="114"/>
      <c r="KPW3863" s="114"/>
      <c r="KPX3863" s="116"/>
      <c r="KPY3863" s="114"/>
      <c r="KPZ3863" s="115"/>
      <c r="KQA3863" s="115"/>
      <c r="KQB3863" s="115"/>
      <c r="KQC3863" s="113"/>
      <c r="KQD3863" s="114"/>
      <c r="KQE3863" s="114"/>
      <c r="KQF3863" s="113"/>
      <c r="KQG3863" s="118"/>
      <c r="KQH3863" s="117"/>
      <c r="KQI3863" s="114"/>
      <c r="KQJ3863" s="114"/>
      <c r="KQK3863" s="114"/>
      <c r="KQL3863" s="114"/>
      <c r="KQM3863" s="114"/>
      <c r="KQN3863" s="114"/>
      <c r="KQO3863" s="114"/>
      <c r="KQP3863" s="114"/>
      <c r="KQQ3863" s="114"/>
      <c r="KQR3863" s="114"/>
      <c r="KQS3863" s="116"/>
      <c r="KQT3863" s="114"/>
      <c r="KQU3863" s="115"/>
      <c r="KQV3863" s="115"/>
      <c r="KQW3863" s="115"/>
      <c r="KQX3863" s="113"/>
      <c r="KQY3863" s="114"/>
      <c r="KQZ3863" s="114"/>
      <c r="KRA3863" s="113"/>
      <c r="KRB3863" s="118"/>
      <c r="KRC3863" s="117"/>
      <c r="KRD3863" s="114"/>
      <c r="KRE3863" s="114"/>
      <c r="KRF3863" s="114"/>
      <c r="KRG3863" s="114"/>
      <c r="KRH3863" s="114"/>
      <c r="KRI3863" s="114"/>
      <c r="KRJ3863" s="114"/>
      <c r="KRK3863" s="114"/>
      <c r="KRL3863" s="114"/>
      <c r="KRM3863" s="114"/>
      <c r="KRN3863" s="116"/>
      <c r="KRO3863" s="114"/>
      <c r="KRP3863" s="115"/>
      <c r="KRQ3863" s="115"/>
      <c r="KRR3863" s="115"/>
      <c r="KRS3863" s="113"/>
      <c r="KRT3863" s="114"/>
      <c r="KRU3863" s="114"/>
      <c r="KRV3863" s="113"/>
      <c r="KRW3863" s="118"/>
      <c r="KRX3863" s="117"/>
      <c r="KRY3863" s="114"/>
      <c r="KRZ3863" s="114"/>
      <c r="KSA3863" s="114"/>
      <c r="KSB3863" s="114"/>
      <c r="KSC3863" s="114"/>
      <c r="KSD3863" s="114"/>
      <c r="KSE3863" s="114"/>
      <c r="KSF3863" s="114"/>
      <c r="KSG3863" s="114"/>
      <c r="KSH3863" s="114"/>
      <c r="KSI3863" s="116"/>
      <c r="KSJ3863" s="114"/>
      <c r="KSK3863" s="115"/>
      <c r="KSL3863" s="115"/>
      <c r="KSM3863" s="115"/>
      <c r="KSN3863" s="113"/>
      <c r="KSO3863" s="114"/>
      <c r="KSP3863" s="114"/>
      <c r="KSQ3863" s="113"/>
      <c r="KSR3863" s="118"/>
      <c r="KSS3863" s="117"/>
      <c r="KST3863" s="114"/>
      <c r="KSU3863" s="114"/>
      <c r="KSV3863" s="114"/>
      <c r="KSW3863" s="114"/>
      <c r="KSX3863" s="114"/>
      <c r="KSY3863" s="114"/>
      <c r="KSZ3863" s="114"/>
      <c r="KTA3863" s="114"/>
      <c r="KTB3863" s="114"/>
      <c r="KTC3863" s="114"/>
      <c r="KTD3863" s="116"/>
      <c r="KTE3863" s="114"/>
      <c r="KTF3863" s="115"/>
      <c r="KTG3863" s="115"/>
      <c r="KTH3863" s="115"/>
      <c r="KTI3863" s="113"/>
      <c r="KTJ3863" s="114"/>
      <c r="KTK3863" s="114"/>
      <c r="KTL3863" s="113"/>
      <c r="KTM3863" s="118"/>
      <c r="KTN3863" s="117"/>
      <c r="KTO3863" s="114"/>
      <c r="KTP3863" s="114"/>
      <c r="KTQ3863" s="114"/>
      <c r="KTR3863" s="114"/>
      <c r="KTS3863" s="114"/>
      <c r="KTT3863" s="114"/>
      <c r="KTU3863" s="114"/>
      <c r="KTV3863" s="114"/>
      <c r="KTW3863" s="114"/>
      <c r="KTX3863" s="114"/>
      <c r="KTY3863" s="116"/>
      <c r="KTZ3863" s="114"/>
      <c r="KUA3863" s="115"/>
      <c r="KUB3863" s="115"/>
      <c r="KUC3863" s="115"/>
      <c r="KUD3863" s="113"/>
      <c r="KUE3863" s="114"/>
      <c r="KUF3863" s="114"/>
      <c r="KUG3863" s="113"/>
      <c r="KUH3863" s="118"/>
      <c r="KUI3863" s="117"/>
      <c r="KUJ3863" s="114"/>
      <c r="KUK3863" s="114"/>
      <c r="KUL3863" s="114"/>
      <c r="KUM3863" s="114"/>
      <c r="KUN3863" s="114"/>
      <c r="KUO3863" s="114"/>
      <c r="KUP3863" s="114"/>
      <c r="KUQ3863" s="114"/>
      <c r="KUR3863" s="114"/>
      <c r="KUS3863" s="114"/>
      <c r="KUT3863" s="116"/>
      <c r="KUU3863" s="114"/>
      <c r="KUV3863" s="115"/>
      <c r="KUW3863" s="115"/>
      <c r="KUX3863" s="115"/>
      <c r="KUY3863" s="113"/>
      <c r="KUZ3863" s="114"/>
      <c r="KVA3863" s="114"/>
      <c r="KVB3863" s="113"/>
      <c r="KVC3863" s="118"/>
      <c r="KVD3863" s="117"/>
      <c r="KVE3863" s="114"/>
      <c r="KVF3863" s="114"/>
      <c r="KVG3863" s="114"/>
      <c r="KVH3863" s="114"/>
      <c r="KVI3863" s="114"/>
      <c r="KVJ3863" s="114"/>
      <c r="KVK3863" s="114"/>
      <c r="KVL3863" s="114"/>
      <c r="KVM3863" s="114"/>
      <c r="KVN3863" s="114"/>
      <c r="KVO3863" s="116"/>
      <c r="KVP3863" s="114"/>
      <c r="KVQ3863" s="115"/>
      <c r="KVR3863" s="115"/>
      <c r="KVS3863" s="115"/>
      <c r="KVT3863" s="113"/>
      <c r="KVU3863" s="114"/>
      <c r="KVV3863" s="114"/>
      <c r="KVW3863" s="113"/>
      <c r="KVX3863" s="118"/>
      <c r="KVY3863" s="117"/>
      <c r="KVZ3863" s="114"/>
      <c r="KWA3863" s="114"/>
      <c r="KWB3863" s="114"/>
      <c r="KWC3863" s="114"/>
      <c r="KWD3863" s="114"/>
      <c r="KWE3863" s="114"/>
      <c r="KWF3863" s="114"/>
      <c r="KWG3863" s="114"/>
      <c r="KWH3863" s="114"/>
      <c r="KWI3863" s="114"/>
      <c r="KWJ3863" s="116"/>
      <c r="KWK3863" s="114"/>
      <c r="KWL3863" s="115"/>
      <c r="KWM3863" s="115"/>
      <c r="KWN3863" s="115"/>
      <c r="KWO3863" s="113"/>
      <c r="KWP3863" s="114"/>
      <c r="KWQ3863" s="114"/>
      <c r="KWR3863" s="113"/>
      <c r="KWS3863" s="118"/>
      <c r="KWT3863" s="117"/>
      <c r="KWU3863" s="114"/>
      <c r="KWV3863" s="114"/>
      <c r="KWW3863" s="114"/>
      <c r="KWX3863" s="114"/>
      <c r="KWY3863" s="114"/>
      <c r="KWZ3863" s="114"/>
      <c r="KXA3863" s="114"/>
      <c r="KXB3863" s="114"/>
      <c r="KXC3863" s="114"/>
      <c r="KXD3863" s="114"/>
      <c r="KXE3863" s="116"/>
      <c r="KXF3863" s="114"/>
      <c r="KXG3863" s="115"/>
      <c r="KXH3863" s="115"/>
      <c r="KXI3863" s="115"/>
      <c r="KXJ3863" s="113"/>
      <c r="KXK3863" s="114"/>
      <c r="KXL3863" s="114"/>
      <c r="KXM3863" s="113"/>
      <c r="KXN3863" s="118"/>
      <c r="KXO3863" s="117"/>
      <c r="KXP3863" s="114"/>
      <c r="KXQ3863" s="114"/>
      <c r="KXR3863" s="114"/>
      <c r="KXS3863" s="114"/>
      <c r="KXT3863" s="114"/>
      <c r="KXU3863" s="114"/>
      <c r="KXV3863" s="114"/>
      <c r="KXW3863" s="114"/>
      <c r="KXX3863" s="114"/>
      <c r="KXY3863" s="114"/>
      <c r="KXZ3863" s="116"/>
      <c r="KYA3863" s="114"/>
      <c r="KYB3863" s="115"/>
      <c r="KYC3863" s="115"/>
      <c r="KYD3863" s="115"/>
      <c r="KYE3863" s="113"/>
      <c r="KYF3863" s="114"/>
      <c r="KYG3863" s="114"/>
      <c r="KYH3863" s="113"/>
      <c r="KYI3863" s="118"/>
      <c r="KYJ3863" s="117"/>
      <c r="KYK3863" s="114"/>
      <c r="KYL3863" s="114"/>
      <c r="KYM3863" s="114"/>
      <c r="KYN3863" s="114"/>
      <c r="KYO3863" s="114"/>
      <c r="KYP3863" s="114"/>
      <c r="KYQ3863" s="114"/>
      <c r="KYR3863" s="114"/>
      <c r="KYS3863" s="114"/>
      <c r="KYT3863" s="114"/>
      <c r="KYU3863" s="116"/>
      <c r="KYV3863" s="114"/>
      <c r="KYW3863" s="115"/>
      <c r="KYX3863" s="115"/>
      <c r="KYY3863" s="115"/>
      <c r="KYZ3863" s="113"/>
      <c r="KZA3863" s="114"/>
      <c r="KZB3863" s="114"/>
      <c r="KZC3863" s="113"/>
      <c r="KZD3863" s="118"/>
      <c r="KZE3863" s="117"/>
      <c r="KZF3863" s="114"/>
      <c r="KZG3863" s="114"/>
      <c r="KZH3863" s="114"/>
      <c r="KZI3863" s="114"/>
      <c r="KZJ3863" s="114"/>
      <c r="KZK3863" s="114"/>
      <c r="KZL3863" s="114"/>
      <c r="KZM3863" s="114"/>
      <c r="KZN3863" s="114"/>
      <c r="KZO3863" s="114"/>
      <c r="KZP3863" s="116"/>
      <c r="KZQ3863" s="114"/>
      <c r="KZR3863" s="115"/>
      <c r="KZS3863" s="115"/>
      <c r="KZT3863" s="115"/>
      <c r="KZU3863" s="113"/>
      <c r="KZV3863" s="114"/>
      <c r="KZW3863" s="114"/>
      <c r="KZX3863" s="113"/>
      <c r="KZY3863" s="118"/>
      <c r="KZZ3863" s="117"/>
      <c r="LAA3863" s="114"/>
      <c r="LAB3863" s="114"/>
      <c r="LAC3863" s="114"/>
      <c r="LAD3863" s="114"/>
      <c r="LAE3863" s="114"/>
      <c r="LAF3863" s="114"/>
      <c r="LAG3863" s="114"/>
      <c r="LAH3863" s="114"/>
      <c r="LAI3863" s="114"/>
      <c r="LAJ3863" s="114"/>
      <c r="LAK3863" s="116"/>
      <c r="LAL3863" s="114"/>
      <c r="LAM3863" s="115"/>
      <c r="LAN3863" s="115"/>
      <c r="LAO3863" s="115"/>
      <c r="LAP3863" s="113"/>
      <c r="LAQ3863" s="114"/>
      <c r="LAR3863" s="114"/>
      <c r="LAS3863" s="113"/>
      <c r="LAT3863" s="118"/>
      <c r="LAU3863" s="117"/>
      <c r="LAV3863" s="114"/>
      <c r="LAW3863" s="114"/>
      <c r="LAX3863" s="114"/>
      <c r="LAY3863" s="114"/>
      <c r="LAZ3863" s="114"/>
      <c r="LBA3863" s="114"/>
      <c r="LBB3863" s="114"/>
      <c r="LBC3863" s="114"/>
      <c r="LBD3863" s="114"/>
      <c r="LBE3863" s="114"/>
      <c r="LBF3863" s="116"/>
      <c r="LBG3863" s="114"/>
      <c r="LBH3863" s="115"/>
      <c r="LBI3863" s="115"/>
      <c r="LBJ3863" s="115"/>
      <c r="LBK3863" s="113"/>
      <c r="LBL3863" s="114"/>
      <c r="LBM3863" s="114"/>
      <c r="LBN3863" s="113"/>
      <c r="LBO3863" s="118"/>
      <c r="LBP3863" s="117"/>
      <c r="LBQ3863" s="114"/>
      <c r="LBR3863" s="114"/>
      <c r="LBS3863" s="114"/>
      <c r="LBT3863" s="114"/>
      <c r="LBU3863" s="114"/>
      <c r="LBV3863" s="114"/>
      <c r="LBW3863" s="114"/>
      <c r="LBX3863" s="114"/>
      <c r="LBY3863" s="114"/>
      <c r="LBZ3863" s="114"/>
      <c r="LCA3863" s="116"/>
      <c r="LCB3863" s="114"/>
      <c r="LCC3863" s="115"/>
      <c r="LCD3863" s="115"/>
      <c r="LCE3863" s="115"/>
      <c r="LCF3863" s="113"/>
      <c r="LCG3863" s="114"/>
      <c r="LCH3863" s="114"/>
      <c r="LCI3863" s="113"/>
      <c r="LCJ3863" s="118"/>
      <c r="LCK3863" s="117"/>
      <c r="LCL3863" s="114"/>
      <c r="LCM3863" s="114"/>
      <c r="LCN3863" s="114"/>
      <c r="LCO3863" s="114"/>
      <c r="LCP3863" s="114"/>
      <c r="LCQ3863" s="114"/>
      <c r="LCR3863" s="114"/>
      <c r="LCS3863" s="114"/>
      <c r="LCT3863" s="114"/>
      <c r="LCU3863" s="114"/>
      <c r="LCV3863" s="116"/>
      <c r="LCW3863" s="114"/>
      <c r="LCX3863" s="115"/>
      <c r="LCY3863" s="115"/>
      <c r="LCZ3863" s="115"/>
      <c r="LDA3863" s="113"/>
      <c r="LDB3863" s="114"/>
      <c r="LDC3863" s="114"/>
      <c r="LDD3863" s="113"/>
      <c r="LDE3863" s="118"/>
      <c r="LDF3863" s="117"/>
      <c r="LDG3863" s="114"/>
      <c r="LDH3863" s="114"/>
      <c r="LDI3863" s="114"/>
      <c r="LDJ3863" s="114"/>
      <c r="LDK3863" s="114"/>
      <c r="LDL3863" s="114"/>
      <c r="LDM3863" s="114"/>
      <c r="LDN3863" s="114"/>
      <c r="LDO3863" s="114"/>
      <c r="LDP3863" s="114"/>
      <c r="LDQ3863" s="116"/>
      <c r="LDR3863" s="114"/>
      <c r="LDS3863" s="115"/>
      <c r="LDT3863" s="115"/>
      <c r="LDU3863" s="115"/>
      <c r="LDV3863" s="113"/>
      <c r="LDW3863" s="114"/>
      <c r="LDX3863" s="114"/>
      <c r="LDY3863" s="113"/>
      <c r="LDZ3863" s="118"/>
      <c r="LEA3863" s="117"/>
      <c r="LEB3863" s="114"/>
      <c r="LEC3863" s="114"/>
      <c r="LED3863" s="114"/>
      <c r="LEE3863" s="114"/>
      <c r="LEF3863" s="114"/>
      <c r="LEG3863" s="114"/>
      <c r="LEH3863" s="114"/>
      <c r="LEI3863" s="114"/>
      <c r="LEJ3863" s="114"/>
      <c r="LEK3863" s="114"/>
      <c r="LEL3863" s="116"/>
      <c r="LEM3863" s="114"/>
      <c r="LEN3863" s="115"/>
      <c r="LEO3863" s="115"/>
      <c r="LEP3863" s="115"/>
      <c r="LEQ3863" s="113"/>
      <c r="LER3863" s="114"/>
      <c r="LES3863" s="114"/>
      <c r="LET3863" s="113"/>
      <c r="LEU3863" s="118"/>
      <c r="LEV3863" s="117"/>
      <c r="LEW3863" s="114"/>
      <c r="LEX3863" s="114"/>
      <c r="LEY3863" s="114"/>
      <c r="LEZ3863" s="114"/>
      <c r="LFA3863" s="114"/>
      <c r="LFB3863" s="114"/>
      <c r="LFC3863" s="114"/>
      <c r="LFD3863" s="114"/>
      <c r="LFE3863" s="114"/>
      <c r="LFF3863" s="114"/>
      <c r="LFG3863" s="116"/>
      <c r="LFH3863" s="114"/>
      <c r="LFI3863" s="115"/>
      <c r="LFJ3863" s="115"/>
      <c r="LFK3863" s="115"/>
      <c r="LFL3863" s="113"/>
      <c r="LFM3863" s="114"/>
      <c r="LFN3863" s="114"/>
      <c r="LFO3863" s="113"/>
      <c r="LFP3863" s="118"/>
      <c r="LFQ3863" s="117"/>
      <c r="LFR3863" s="114"/>
      <c r="LFS3863" s="114"/>
      <c r="LFT3863" s="114"/>
      <c r="LFU3863" s="114"/>
      <c r="LFV3863" s="114"/>
      <c r="LFW3863" s="114"/>
      <c r="LFX3863" s="114"/>
      <c r="LFY3863" s="114"/>
      <c r="LFZ3863" s="114"/>
      <c r="LGA3863" s="114"/>
      <c r="LGB3863" s="116"/>
      <c r="LGC3863" s="114"/>
      <c r="LGD3863" s="115"/>
      <c r="LGE3863" s="115"/>
      <c r="LGF3863" s="115"/>
      <c r="LGG3863" s="113"/>
      <c r="LGH3863" s="114"/>
      <c r="LGI3863" s="114"/>
      <c r="LGJ3863" s="113"/>
      <c r="LGK3863" s="118"/>
      <c r="LGL3863" s="117"/>
      <c r="LGM3863" s="114"/>
      <c r="LGN3863" s="114"/>
      <c r="LGO3863" s="114"/>
      <c r="LGP3863" s="114"/>
      <c r="LGQ3863" s="114"/>
      <c r="LGR3863" s="114"/>
      <c r="LGS3863" s="114"/>
      <c r="LGT3863" s="114"/>
      <c r="LGU3863" s="114"/>
      <c r="LGV3863" s="114"/>
      <c r="LGW3863" s="116"/>
      <c r="LGX3863" s="114"/>
      <c r="LGY3863" s="115"/>
      <c r="LGZ3863" s="115"/>
      <c r="LHA3863" s="115"/>
      <c r="LHB3863" s="113"/>
      <c r="LHC3863" s="114"/>
      <c r="LHD3863" s="114"/>
      <c r="LHE3863" s="113"/>
      <c r="LHF3863" s="118"/>
      <c r="LHG3863" s="117"/>
      <c r="LHH3863" s="114"/>
      <c r="LHI3863" s="114"/>
      <c r="LHJ3863" s="114"/>
      <c r="LHK3863" s="114"/>
      <c r="LHL3863" s="114"/>
      <c r="LHM3863" s="114"/>
      <c r="LHN3863" s="114"/>
      <c r="LHO3863" s="114"/>
      <c r="LHP3863" s="114"/>
      <c r="LHQ3863" s="114"/>
      <c r="LHR3863" s="116"/>
      <c r="LHS3863" s="114"/>
      <c r="LHT3863" s="115"/>
      <c r="LHU3863" s="115"/>
      <c r="LHV3863" s="115"/>
      <c r="LHW3863" s="113"/>
      <c r="LHX3863" s="114"/>
      <c r="LHY3863" s="114"/>
      <c r="LHZ3863" s="113"/>
      <c r="LIA3863" s="118"/>
      <c r="LIB3863" s="117"/>
      <c r="LIC3863" s="114"/>
      <c r="LID3863" s="114"/>
      <c r="LIE3863" s="114"/>
      <c r="LIF3863" s="114"/>
      <c r="LIG3863" s="114"/>
      <c r="LIH3863" s="114"/>
      <c r="LII3863" s="114"/>
      <c r="LIJ3863" s="114"/>
      <c r="LIK3863" s="114"/>
      <c r="LIL3863" s="114"/>
      <c r="LIM3863" s="116"/>
      <c r="LIN3863" s="114"/>
      <c r="LIO3863" s="115"/>
      <c r="LIP3863" s="115"/>
      <c r="LIQ3863" s="115"/>
      <c r="LIR3863" s="113"/>
      <c r="LIS3863" s="114"/>
      <c r="LIT3863" s="114"/>
      <c r="LIU3863" s="113"/>
      <c r="LIV3863" s="118"/>
      <c r="LIW3863" s="117"/>
      <c r="LIX3863" s="114"/>
      <c r="LIY3863" s="114"/>
      <c r="LIZ3863" s="114"/>
      <c r="LJA3863" s="114"/>
      <c r="LJB3863" s="114"/>
      <c r="LJC3863" s="114"/>
      <c r="LJD3863" s="114"/>
      <c r="LJE3863" s="114"/>
      <c r="LJF3863" s="114"/>
      <c r="LJG3863" s="114"/>
      <c r="LJH3863" s="116"/>
      <c r="LJI3863" s="114"/>
      <c r="LJJ3863" s="115"/>
      <c r="LJK3863" s="115"/>
      <c r="LJL3863" s="115"/>
      <c r="LJM3863" s="113"/>
      <c r="LJN3863" s="114"/>
      <c r="LJO3863" s="114"/>
      <c r="LJP3863" s="113"/>
      <c r="LJQ3863" s="118"/>
      <c r="LJR3863" s="117"/>
      <c r="LJS3863" s="114"/>
      <c r="LJT3863" s="114"/>
      <c r="LJU3863" s="114"/>
      <c r="LJV3863" s="114"/>
      <c r="LJW3863" s="114"/>
      <c r="LJX3863" s="114"/>
      <c r="LJY3863" s="114"/>
      <c r="LJZ3863" s="114"/>
      <c r="LKA3863" s="114"/>
      <c r="LKB3863" s="114"/>
      <c r="LKC3863" s="116"/>
      <c r="LKD3863" s="114"/>
      <c r="LKE3863" s="115"/>
      <c r="LKF3863" s="115"/>
      <c r="LKG3863" s="115"/>
      <c r="LKH3863" s="113"/>
      <c r="LKI3863" s="114"/>
      <c r="LKJ3863" s="114"/>
      <c r="LKK3863" s="113"/>
      <c r="LKL3863" s="118"/>
      <c r="LKM3863" s="117"/>
      <c r="LKN3863" s="114"/>
      <c r="LKO3863" s="114"/>
      <c r="LKP3863" s="114"/>
      <c r="LKQ3863" s="114"/>
      <c r="LKR3863" s="114"/>
      <c r="LKS3863" s="114"/>
      <c r="LKT3863" s="114"/>
      <c r="LKU3863" s="114"/>
      <c r="LKV3863" s="114"/>
      <c r="LKW3863" s="114"/>
      <c r="LKX3863" s="116"/>
      <c r="LKY3863" s="114"/>
      <c r="LKZ3863" s="115"/>
      <c r="LLA3863" s="115"/>
      <c r="LLB3863" s="115"/>
      <c r="LLC3863" s="113"/>
      <c r="LLD3863" s="114"/>
      <c r="LLE3863" s="114"/>
      <c r="LLF3863" s="113"/>
      <c r="LLG3863" s="118"/>
      <c r="LLH3863" s="117"/>
      <c r="LLI3863" s="114"/>
      <c r="LLJ3863" s="114"/>
      <c r="LLK3863" s="114"/>
      <c r="LLL3863" s="114"/>
      <c r="LLM3863" s="114"/>
      <c r="LLN3863" s="114"/>
      <c r="LLO3863" s="114"/>
      <c r="LLP3863" s="114"/>
      <c r="LLQ3863" s="114"/>
      <c r="LLR3863" s="114"/>
      <c r="LLS3863" s="116"/>
      <c r="LLT3863" s="114"/>
      <c r="LLU3863" s="115"/>
      <c r="LLV3863" s="115"/>
      <c r="LLW3863" s="115"/>
      <c r="LLX3863" s="113"/>
      <c r="LLY3863" s="114"/>
      <c r="LLZ3863" s="114"/>
      <c r="LMA3863" s="113"/>
      <c r="LMB3863" s="118"/>
      <c r="LMC3863" s="117"/>
      <c r="LMD3863" s="114"/>
      <c r="LME3863" s="114"/>
      <c r="LMF3863" s="114"/>
      <c r="LMG3863" s="114"/>
      <c r="LMH3863" s="114"/>
      <c r="LMI3863" s="114"/>
      <c r="LMJ3863" s="114"/>
      <c r="LMK3863" s="114"/>
      <c r="LML3863" s="114"/>
      <c r="LMM3863" s="114"/>
      <c r="LMN3863" s="116"/>
      <c r="LMO3863" s="114"/>
      <c r="LMP3863" s="115"/>
      <c r="LMQ3863" s="115"/>
      <c r="LMR3863" s="115"/>
      <c r="LMS3863" s="113"/>
      <c r="LMT3863" s="114"/>
      <c r="LMU3863" s="114"/>
      <c r="LMV3863" s="113"/>
      <c r="LMW3863" s="118"/>
      <c r="LMX3863" s="117"/>
      <c r="LMY3863" s="114"/>
      <c r="LMZ3863" s="114"/>
      <c r="LNA3863" s="114"/>
      <c r="LNB3863" s="114"/>
      <c r="LNC3863" s="114"/>
      <c r="LND3863" s="114"/>
      <c r="LNE3863" s="114"/>
      <c r="LNF3863" s="114"/>
      <c r="LNG3863" s="114"/>
      <c r="LNH3863" s="114"/>
      <c r="LNI3863" s="116"/>
      <c r="LNJ3863" s="114"/>
      <c r="LNK3863" s="115"/>
      <c r="LNL3863" s="115"/>
      <c r="LNM3863" s="115"/>
      <c r="LNN3863" s="113"/>
      <c r="LNO3863" s="114"/>
      <c r="LNP3863" s="114"/>
      <c r="LNQ3863" s="113"/>
      <c r="LNR3863" s="118"/>
      <c r="LNS3863" s="117"/>
      <c r="LNT3863" s="114"/>
      <c r="LNU3863" s="114"/>
      <c r="LNV3863" s="114"/>
      <c r="LNW3863" s="114"/>
      <c r="LNX3863" s="114"/>
      <c r="LNY3863" s="114"/>
      <c r="LNZ3863" s="114"/>
      <c r="LOA3863" s="114"/>
      <c r="LOB3863" s="114"/>
      <c r="LOC3863" s="114"/>
      <c r="LOD3863" s="116"/>
      <c r="LOE3863" s="114"/>
      <c r="LOF3863" s="115"/>
      <c r="LOG3863" s="115"/>
      <c r="LOH3863" s="115"/>
      <c r="LOI3863" s="113"/>
      <c r="LOJ3863" s="114"/>
      <c r="LOK3863" s="114"/>
      <c r="LOL3863" s="113"/>
      <c r="LOM3863" s="118"/>
      <c r="LON3863" s="117"/>
      <c r="LOO3863" s="114"/>
      <c r="LOP3863" s="114"/>
      <c r="LOQ3863" s="114"/>
      <c r="LOR3863" s="114"/>
      <c r="LOS3863" s="114"/>
      <c r="LOT3863" s="114"/>
      <c r="LOU3863" s="114"/>
      <c r="LOV3863" s="114"/>
      <c r="LOW3863" s="114"/>
      <c r="LOX3863" s="114"/>
      <c r="LOY3863" s="116"/>
      <c r="LOZ3863" s="114"/>
      <c r="LPA3863" s="115"/>
      <c r="LPB3863" s="115"/>
      <c r="LPC3863" s="115"/>
      <c r="LPD3863" s="113"/>
      <c r="LPE3863" s="114"/>
      <c r="LPF3863" s="114"/>
      <c r="LPG3863" s="113"/>
      <c r="LPH3863" s="118"/>
      <c r="LPI3863" s="117"/>
      <c r="LPJ3863" s="114"/>
      <c r="LPK3863" s="114"/>
      <c r="LPL3863" s="114"/>
      <c r="LPM3863" s="114"/>
      <c r="LPN3863" s="114"/>
      <c r="LPO3863" s="114"/>
      <c r="LPP3863" s="114"/>
      <c r="LPQ3863" s="114"/>
      <c r="LPR3863" s="114"/>
      <c r="LPS3863" s="114"/>
      <c r="LPT3863" s="116"/>
      <c r="LPU3863" s="114"/>
      <c r="LPV3863" s="115"/>
      <c r="LPW3863" s="115"/>
      <c r="LPX3863" s="115"/>
      <c r="LPY3863" s="113"/>
      <c r="LPZ3863" s="114"/>
      <c r="LQA3863" s="114"/>
      <c r="LQB3863" s="113"/>
      <c r="LQC3863" s="118"/>
      <c r="LQD3863" s="117"/>
      <c r="LQE3863" s="114"/>
      <c r="LQF3863" s="114"/>
      <c r="LQG3863" s="114"/>
      <c r="LQH3863" s="114"/>
      <c r="LQI3863" s="114"/>
      <c r="LQJ3863" s="114"/>
      <c r="LQK3863" s="114"/>
      <c r="LQL3863" s="114"/>
      <c r="LQM3863" s="114"/>
      <c r="LQN3863" s="114"/>
      <c r="LQO3863" s="116"/>
      <c r="LQP3863" s="114"/>
      <c r="LQQ3863" s="115"/>
      <c r="LQR3863" s="115"/>
      <c r="LQS3863" s="115"/>
      <c r="LQT3863" s="113"/>
      <c r="LQU3863" s="114"/>
      <c r="LQV3863" s="114"/>
      <c r="LQW3863" s="113"/>
      <c r="LQX3863" s="118"/>
      <c r="LQY3863" s="117"/>
      <c r="LQZ3863" s="114"/>
      <c r="LRA3863" s="114"/>
      <c r="LRB3863" s="114"/>
      <c r="LRC3863" s="114"/>
      <c r="LRD3863" s="114"/>
      <c r="LRE3863" s="114"/>
      <c r="LRF3863" s="114"/>
      <c r="LRG3863" s="114"/>
      <c r="LRH3863" s="114"/>
      <c r="LRI3863" s="114"/>
      <c r="LRJ3863" s="116"/>
      <c r="LRK3863" s="114"/>
      <c r="LRL3863" s="115"/>
      <c r="LRM3863" s="115"/>
      <c r="LRN3863" s="115"/>
      <c r="LRO3863" s="113"/>
      <c r="LRP3863" s="114"/>
      <c r="LRQ3863" s="114"/>
      <c r="LRR3863" s="113"/>
      <c r="LRS3863" s="118"/>
      <c r="LRT3863" s="117"/>
      <c r="LRU3863" s="114"/>
      <c r="LRV3863" s="114"/>
      <c r="LRW3863" s="114"/>
      <c r="LRX3863" s="114"/>
      <c r="LRY3863" s="114"/>
      <c r="LRZ3863" s="114"/>
      <c r="LSA3863" s="114"/>
      <c r="LSB3863" s="114"/>
      <c r="LSC3863" s="114"/>
      <c r="LSD3863" s="114"/>
      <c r="LSE3863" s="116"/>
      <c r="LSF3863" s="114"/>
      <c r="LSG3863" s="115"/>
      <c r="LSH3863" s="115"/>
      <c r="LSI3863" s="115"/>
      <c r="LSJ3863" s="113"/>
      <c r="LSK3863" s="114"/>
      <c r="LSL3863" s="114"/>
      <c r="LSM3863" s="113"/>
      <c r="LSN3863" s="118"/>
      <c r="LSO3863" s="117"/>
      <c r="LSP3863" s="114"/>
      <c r="LSQ3863" s="114"/>
      <c r="LSR3863" s="114"/>
      <c r="LSS3863" s="114"/>
      <c r="LST3863" s="114"/>
      <c r="LSU3863" s="114"/>
      <c r="LSV3863" s="114"/>
      <c r="LSW3863" s="114"/>
      <c r="LSX3863" s="114"/>
      <c r="LSY3863" s="114"/>
      <c r="LSZ3863" s="116"/>
      <c r="LTA3863" s="114"/>
      <c r="LTB3863" s="115"/>
      <c r="LTC3863" s="115"/>
      <c r="LTD3863" s="115"/>
      <c r="LTE3863" s="113"/>
      <c r="LTF3863" s="114"/>
      <c r="LTG3863" s="114"/>
      <c r="LTH3863" s="113"/>
      <c r="LTI3863" s="118"/>
      <c r="LTJ3863" s="117"/>
      <c r="LTK3863" s="114"/>
      <c r="LTL3863" s="114"/>
      <c r="LTM3863" s="114"/>
      <c r="LTN3863" s="114"/>
      <c r="LTO3863" s="114"/>
      <c r="LTP3863" s="114"/>
      <c r="LTQ3863" s="114"/>
      <c r="LTR3863" s="114"/>
      <c r="LTS3863" s="114"/>
      <c r="LTT3863" s="114"/>
      <c r="LTU3863" s="116"/>
      <c r="LTV3863" s="114"/>
      <c r="LTW3863" s="115"/>
      <c r="LTX3863" s="115"/>
      <c r="LTY3863" s="115"/>
      <c r="LTZ3863" s="113"/>
      <c r="LUA3863" s="114"/>
      <c r="LUB3863" s="114"/>
      <c r="LUC3863" s="113"/>
      <c r="LUD3863" s="118"/>
      <c r="LUE3863" s="117"/>
      <c r="LUF3863" s="114"/>
      <c r="LUG3863" s="114"/>
      <c r="LUH3863" s="114"/>
      <c r="LUI3863" s="114"/>
      <c r="LUJ3863" s="114"/>
      <c r="LUK3863" s="114"/>
      <c r="LUL3863" s="114"/>
      <c r="LUM3863" s="114"/>
      <c r="LUN3863" s="114"/>
      <c r="LUO3863" s="114"/>
      <c r="LUP3863" s="116"/>
      <c r="LUQ3863" s="114"/>
      <c r="LUR3863" s="115"/>
      <c r="LUS3863" s="115"/>
      <c r="LUT3863" s="115"/>
      <c r="LUU3863" s="113"/>
      <c r="LUV3863" s="114"/>
      <c r="LUW3863" s="114"/>
      <c r="LUX3863" s="113"/>
      <c r="LUY3863" s="118"/>
      <c r="LUZ3863" s="117"/>
      <c r="LVA3863" s="114"/>
      <c r="LVB3863" s="114"/>
      <c r="LVC3863" s="114"/>
      <c r="LVD3863" s="114"/>
      <c r="LVE3863" s="114"/>
      <c r="LVF3863" s="114"/>
      <c r="LVG3863" s="114"/>
      <c r="LVH3863" s="114"/>
      <c r="LVI3863" s="114"/>
      <c r="LVJ3863" s="114"/>
      <c r="LVK3863" s="116"/>
      <c r="LVL3863" s="114"/>
      <c r="LVM3863" s="115"/>
      <c r="LVN3863" s="115"/>
      <c r="LVO3863" s="115"/>
      <c r="LVP3863" s="113"/>
      <c r="LVQ3863" s="114"/>
      <c r="LVR3863" s="114"/>
      <c r="LVS3863" s="113"/>
      <c r="LVT3863" s="118"/>
      <c r="LVU3863" s="117"/>
      <c r="LVV3863" s="114"/>
      <c r="LVW3863" s="114"/>
      <c r="LVX3863" s="114"/>
      <c r="LVY3863" s="114"/>
      <c r="LVZ3863" s="114"/>
      <c r="LWA3863" s="114"/>
      <c r="LWB3863" s="114"/>
      <c r="LWC3863" s="114"/>
      <c r="LWD3863" s="114"/>
      <c r="LWE3863" s="114"/>
      <c r="LWF3863" s="116"/>
      <c r="LWG3863" s="114"/>
      <c r="LWH3863" s="115"/>
      <c r="LWI3863" s="115"/>
      <c r="LWJ3863" s="115"/>
      <c r="LWK3863" s="113"/>
      <c r="LWL3863" s="114"/>
      <c r="LWM3863" s="114"/>
      <c r="LWN3863" s="113"/>
      <c r="LWO3863" s="118"/>
      <c r="LWP3863" s="117"/>
      <c r="LWQ3863" s="114"/>
      <c r="LWR3863" s="114"/>
      <c r="LWS3863" s="114"/>
      <c r="LWT3863" s="114"/>
      <c r="LWU3863" s="114"/>
      <c r="LWV3863" s="114"/>
      <c r="LWW3863" s="114"/>
      <c r="LWX3863" s="114"/>
      <c r="LWY3863" s="114"/>
      <c r="LWZ3863" s="114"/>
      <c r="LXA3863" s="116"/>
      <c r="LXB3863" s="114"/>
      <c r="LXC3863" s="115"/>
      <c r="LXD3863" s="115"/>
      <c r="LXE3863" s="115"/>
      <c r="LXF3863" s="113"/>
      <c r="LXG3863" s="114"/>
      <c r="LXH3863" s="114"/>
      <c r="LXI3863" s="113"/>
      <c r="LXJ3863" s="118"/>
      <c r="LXK3863" s="117"/>
      <c r="LXL3863" s="114"/>
      <c r="LXM3863" s="114"/>
      <c r="LXN3863" s="114"/>
      <c r="LXO3863" s="114"/>
      <c r="LXP3863" s="114"/>
      <c r="LXQ3863" s="114"/>
      <c r="LXR3863" s="114"/>
      <c r="LXS3863" s="114"/>
      <c r="LXT3863" s="114"/>
      <c r="LXU3863" s="114"/>
      <c r="LXV3863" s="116"/>
      <c r="LXW3863" s="114"/>
      <c r="LXX3863" s="115"/>
      <c r="LXY3863" s="115"/>
      <c r="LXZ3863" s="115"/>
      <c r="LYA3863" s="113"/>
      <c r="LYB3863" s="114"/>
      <c r="LYC3863" s="114"/>
      <c r="LYD3863" s="113"/>
      <c r="LYE3863" s="118"/>
      <c r="LYF3863" s="117"/>
      <c r="LYG3863" s="114"/>
      <c r="LYH3863" s="114"/>
      <c r="LYI3863" s="114"/>
      <c r="LYJ3863" s="114"/>
      <c r="LYK3863" s="114"/>
      <c r="LYL3863" s="114"/>
      <c r="LYM3863" s="114"/>
      <c r="LYN3863" s="114"/>
      <c r="LYO3863" s="114"/>
      <c r="LYP3863" s="114"/>
      <c r="LYQ3863" s="116"/>
      <c r="LYR3863" s="114"/>
      <c r="LYS3863" s="115"/>
      <c r="LYT3863" s="115"/>
      <c r="LYU3863" s="115"/>
      <c r="LYV3863" s="113"/>
      <c r="LYW3863" s="114"/>
      <c r="LYX3863" s="114"/>
      <c r="LYY3863" s="113"/>
      <c r="LYZ3863" s="118"/>
      <c r="LZA3863" s="117"/>
      <c r="LZB3863" s="114"/>
      <c r="LZC3863" s="114"/>
      <c r="LZD3863" s="114"/>
      <c r="LZE3863" s="114"/>
      <c r="LZF3863" s="114"/>
      <c r="LZG3863" s="114"/>
      <c r="LZH3863" s="114"/>
      <c r="LZI3863" s="114"/>
      <c r="LZJ3863" s="114"/>
      <c r="LZK3863" s="114"/>
      <c r="LZL3863" s="116"/>
      <c r="LZM3863" s="114"/>
      <c r="LZN3863" s="115"/>
      <c r="LZO3863" s="115"/>
      <c r="LZP3863" s="115"/>
      <c r="LZQ3863" s="113"/>
      <c r="LZR3863" s="114"/>
      <c r="LZS3863" s="114"/>
      <c r="LZT3863" s="113"/>
      <c r="LZU3863" s="118"/>
      <c r="LZV3863" s="117"/>
      <c r="LZW3863" s="114"/>
      <c r="LZX3863" s="114"/>
      <c r="LZY3863" s="114"/>
      <c r="LZZ3863" s="114"/>
      <c r="MAA3863" s="114"/>
      <c r="MAB3863" s="114"/>
      <c r="MAC3863" s="114"/>
      <c r="MAD3863" s="114"/>
      <c r="MAE3863" s="114"/>
      <c r="MAF3863" s="114"/>
      <c r="MAG3863" s="116"/>
      <c r="MAH3863" s="114"/>
      <c r="MAI3863" s="115"/>
      <c r="MAJ3863" s="115"/>
      <c r="MAK3863" s="115"/>
      <c r="MAL3863" s="113"/>
      <c r="MAM3863" s="114"/>
      <c r="MAN3863" s="114"/>
      <c r="MAO3863" s="113"/>
      <c r="MAP3863" s="118"/>
      <c r="MAQ3863" s="117"/>
      <c r="MAR3863" s="114"/>
      <c r="MAS3863" s="114"/>
      <c r="MAT3863" s="114"/>
      <c r="MAU3863" s="114"/>
      <c r="MAV3863" s="114"/>
      <c r="MAW3863" s="114"/>
      <c r="MAX3863" s="114"/>
      <c r="MAY3863" s="114"/>
      <c r="MAZ3863" s="114"/>
      <c r="MBA3863" s="114"/>
      <c r="MBB3863" s="116"/>
      <c r="MBC3863" s="114"/>
      <c r="MBD3863" s="115"/>
      <c r="MBE3863" s="115"/>
      <c r="MBF3863" s="115"/>
      <c r="MBG3863" s="113"/>
      <c r="MBH3863" s="114"/>
      <c r="MBI3863" s="114"/>
      <c r="MBJ3863" s="113"/>
      <c r="MBK3863" s="118"/>
      <c r="MBL3863" s="117"/>
      <c r="MBM3863" s="114"/>
      <c r="MBN3863" s="114"/>
      <c r="MBO3863" s="114"/>
      <c r="MBP3863" s="114"/>
      <c r="MBQ3863" s="114"/>
      <c r="MBR3863" s="114"/>
      <c r="MBS3863" s="114"/>
      <c r="MBT3863" s="114"/>
      <c r="MBU3863" s="114"/>
      <c r="MBV3863" s="114"/>
      <c r="MBW3863" s="116"/>
      <c r="MBX3863" s="114"/>
      <c r="MBY3863" s="115"/>
      <c r="MBZ3863" s="115"/>
      <c r="MCA3863" s="115"/>
      <c r="MCB3863" s="113"/>
      <c r="MCC3863" s="114"/>
      <c r="MCD3863" s="114"/>
      <c r="MCE3863" s="113"/>
      <c r="MCF3863" s="118"/>
      <c r="MCG3863" s="117"/>
      <c r="MCH3863" s="114"/>
      <c r="MCI3863" s="114"/>
      <c r="MCJ3863" s="114"/>
      <c r="MCK3863" s="114"/>
      <c r="MCL3863" s="114"/>
      <c r="MCM3863" s="114"/>
      <c r="MCN3863" s="114"/>
      <c r="MCO3863" s="114"/>
      <c r="MCP3863" s="114"/>
      <c r="MCQ3863" s="114"/>
      <c r="MCR3863" s="116"/>
      <c r="MCS3863" s="114"/>
      <c r="MCT3863" s="115"/>
      <c r="MCU3863" s="115"/>
      <c r="MCV3863" s="115"/>
      <c r="MCW3863" s="113"/>
      <c r="MCX3863" s="114"/>
      <c r="MCY3863" s="114"/>
      <c r="MCZ3863" s="113"/>
      <c r="MDA3863" s="118"/>
      <c r="MDB3863" s="117"/>
      <c r="MDC3863" s="114"/>
      <c r="MDD3863" s="114"/>
      <c r="MDE3863" s="114"/>
      <c r="MDF3863" s="114"/>
      <c r="MDG3863" s="114"/>
      <c r="MDH3863" s="114"/>
      <c r="MDI3863" s="114"/>
      <c r="MDJ3863" s="114"/>
      <c r="MDK3863" s="114"/>
      <c r="MDL3863" s="114"/>
      <c r="MDM3863" s="116"/>
      <c r="MDN3863" s="114"/>
      <c r="MDO3863" s="115"/>
      <c r="MDP3863" s="115"/>
      <c r="MDQ3863" s="115"/>
      <c r="MDR3863" s="113"/>
      <c r="MDS3863" s="114"/>
      <c r="MDT3863" s="114"/>
      <c r="MDU3863" s="113"/>
      <c r="MDV3863" s="118"/>
      <c r="MDW3863" s="117"/>
      <c r="MDX3863" s="114"/>
      <c r="MDY3863" s="114"/>
      <c r="MDZ3863" s="114"/>
      <c r="MEA3863" s="114"/>
      <c r="MEB3863" s="114"/>
      <c r="MEC3863" s="114"/>
      <c r="MED3863" s="114"/>
      <c r="MEE3863" s="114"/>
      <c r="MEF3863" s="114"/>
      <c r="MEG3863" s="114"/>
      <c r="MEH3863" s="116"/>
      <c r="MEI3863" s="114"/>
      <c r="MEJ3863" s="115"/>
      <c r="MEK3863" s="115"/>
      <c r="MEL3863" s="115"/>
      <c r="MEM3863" s="113"/>
      <c r="MEN3863" s="114"/>
      <c r="MEO3863" s="114"/>
      <c r="MEP3863" s="113"/>
      <c r="MEQ3863" s="118"/>
      <c r="MER3863" s="117"/>
      <c r="MES3863" s="114"/>
      <c r="MET3863" s="114"/>
      <c r="MEU3863" s="114"/>
      <c r="MEV3863" s="114"/>
      <c r="MEW3863" s="114"/>
      <c r="MEX3863" s="114"/>
      <c r="MEY3863" s="114"/>
      <c r="MEZ3863" s="114"/>
      <c r="MFA3863" s="114"/>
      <c r="MFB3863" s="114"/>
      <c r="MFC3863" s="116"/>
      <c r="MFD3863" s="114"/>
      <c r="MFE3863" s="115"/>
      <c r="MFF3863" s="115"/>
      <c r="MFG3863" s="115"/>
      <c r="MFH3863" s="113"/>
      <c r="MFI3863" s="114"/>
      <c r="MFJ3863" s="114"/>
      <c r="MFK3863" s="113"/>
      <c r="MFL3863" s="118"/>
      <c r="MFM3863" s="117"/>
      <c r="MFN3863" s="114"/>
      <c r="MFO3863" s="114"/>
      <c r="MFP3863" s="114"/>
      <c r="MFQ3863" s="114"/>
      <c r="MFR3863" s="114"/>
      <c r="MFS3863" s="114"/>
      <c r="MFT3863" s="114"/>
      <c r="MFU3863" s="114"/>
      <c r="MFV3863" s="114"/>
      <c r="MFW3863" s="114"/>
      <c r="MFX3863" s="116"/>
      <c r="MFY3863" s="114"/>
      <c r="MFZ3863" s="115"/>
      <c r="MGA3863" s="115"/>
      <c r="MGB3863" s="115"/>
      <c r="MGC3863" s="113"/>
      <c r="MGD3863" s="114"/>
      <c r="MGE3863" s="114"/>
      <c r="MGF3863" s="113"/>
      <c r="MGG3863" s="118"/>
      <c r="MGH3863" s="117"/>
      <c r="MGI3863" s="114"/>
      <c r="MGJ3863" s="114"/>
      <c r="MGK3863" s="114"/>
      <c r="MGL3863" s="114"/>
      <c r="MGM3863" s="114"/>
      <c r="MGN3863" s="114"/>
      <c r="MGO3863" s="114"/>
      <c r="MGP3863" s="114"/>
      <c r="MGQ3863" s="114"/>
      <c r="MGR3863" s="114"/>
      <c r="MGS3863" s="116"/>
      <c r="MGT3863" s="114"/>
      <c r="MGU3863" s="115"/>
      <c r="MGV3863" s="115"/>
      <c r="MGW3863" s="115"/>
      <c r="MGX3863" s="113"/>
      <c r="MGY3863" s="114"/>
      <c r="MGZ3863" s="114"/>
      <c r="MHA3863" s="113"/>
      <c r="MHB3863" s="118"/>
      <c r="MHC3863" s="117"/>
      <c r="MHD3863" s="114"/>
      <c r="MHE3863" s="114"/>
      <c r="MHF3863" s="114"/>
      <c r="MHG3863" s="114"/>
      <c r="MHH3863" s="114"/>
      <c r="MHI3863" s="114"/>
      <c r="MHJ3863" s="114"/>
      <c r="MHK3863" s="114"/>
      <c r="MHL3863" s="114"/>
      <c r="MHM3863" s="114"/>
      <c r="MHN3863" s="116"/>
      <c r="MHO3863" s="114"/>
      <c r="MHP3863" s="115"/>
      <c r="MHQ3863" s="115"/>
      <c r="MHR3863" s="115"/>
      <c r="MHS3863" s="113"/>
      <c r="MHT3863" s="114"/>
      <c r="MHU3863" s="114"/>
      <c r="MHV3863" s="113"/>
      <c r="MHW3863" s="118"/>
      <c r="MHX3863" s="117"/>
      <c r="MHY3863" s="114"/>
      <c r="MHZ3863" s="114"/>
      <c r="MIA3863" s="114"/>
      <c r="MIB3863" s="114"/>
      <c r="MIC3863" s="114"/>
      <c r="MID3863" s="114"/>
      <c r="MIE3863" s="114"/>
      <c r="MIF3863" s="114"/>
      <c r="MIG3863" s="114"/>
      <c r="MIH3863" s="114"/>
      <c r="MII3863" s="116"/>
      <c r="MIJ3863" s="114"/>
      <c r="MIK3863" s="115"/>
      <c r="MIL3863" s="115"/>
      <c r="MIM3863" s="115"/>
      <c r="MIN3863" s="113"/>
      <c r="MIO3863" s="114"/>
      <c r="MIP3863" s="114"/>
      <c r="MIQ3863" s="113"/>
      <c r="MIR3863" s="118"/>
      <c r="MIS3863" s="117"/>
      <c r="MIT3863" s="114"/>
      <c r="MIU3863" s="114"/>
      <c r="MIV3863" s="114"/>
      <c r="MIW3863" s="114"/>
      <c r="MIX3863" s="114"/>
      <c r="MIY3863" s="114"/>
      <c r="MIZ3863" s="114"/>
      <c r="MJA3863" s="114"/>
      <c r="MJB3863" s="114"/>
      <c r="MJC3863" s="114"/>
      <c r="MJD3863" s="116"/>
      <c r="MJE3863" s="114"/>
      <c r="MJF3863" s="115"/>
      <c r="MJG3863" s="115"/>
      <c r="MJH3863" s="115"/>
      <c r="MJI3863" s="113"/>
      <c r="MJJ3863" s="114"/>
      <c r="MJK3863" s="114"/>
      <c r="MJL3863" s="113"/>
      <c r="MJM3863" s="118"/>
      <c r="MJN3863" s="117"/>
      <c r="MJO3863" s="114"/>
      <c r="MJP3863" s="114"/>
      <c r="MJQ3863" s="114"/>
      <c r="MJR3863" s="114"/>
      <c r="MJS3863" s="114"/>
      <c r="MJT3863" s="114"/>
      <c r="MJU3863" s="114"/>
      <c r="MJV3863" s="114"/>
      <c r="MJW3863" s="114"/>
      <c r="MJX3863" s="114"/>
      <c r="MJY3863" s="116"/>
      <c r="MJZ3863" s="114"/>
      <c r="MKA3863" s="115"/>
      <c r="MKB3863" s="115"/>
      <c r="MKC3863" s="115"/>
      <c r="MKD3863" s="113"/>
      <c r="MKE3863" s="114"/>
      <c r="MKF3863" s="114"/>
      <c r="MKG3863" s="113"/>
      <c r="MKH3863" s="118"/>
      <c r="MKI3863" s="117"/>
      <c r="MKJ3863" s="114"/>
      <c r="MKK3863" s="114"/>
      <c r="MKL3863" s="114"/>
      <c r="MKM3863" s="114"/>
      <c r="MKN3863" s="114"/>
      <c r="MKO3863" s="114"/>
      <c r="MKP3863" s="114"/>
      <c r="MKQ3863" s="114"/>
      <c r="MKR3863" s="114"/>
      <c r="MKS3863" s="114"/>
      <c r="MKT3863" s="116"/>
      <c r="MKU3863" s="114"/>
      <c r="MKV3863" s="115"/>
      <c r="MKW3863" s="115"/>
      <c r="MKX3863" s="115"/>
      <c r="MKY3863" s="113"/>
      <c r="MKZ3863" s="114"/>
      <c r="MLA3863" s="114"/>
      <c r="MLB3863" s="113"/>
      <c r="MLC3863" s="118"/>
      <c r="MLD3863" s="117"/>
      <c r="MLE3863" s="114"/>
      <c r="MLF3863" s="114"/>
      <c r="MLG3863" s="114"/>
      <c r="MLH3863" s="114"/>
      <c r="MLI3863" s="114"/>
      <c r="MLJ3863" s="114"/>
      <c r="MLK3863" s="114"/>
      <c r="MLL3863" s="114"/>
      <c r="MLM3863" s="114"/>
      <c r="MLN3863" s="114"/>
      <c r="MLO3863" s="116"/>
      <c r="MLP3863" s="114"/>
      <c r="MLQ3863" s="115"/>
      <c r="MLR3863" s="115"/>
      <c r="MLS3863" s="115"/>
      <c r="MLT3863" s="113"/>
      <c r="MLU3863" s="114"/>
      <c r="MLV3863" s="114"/>
      <c r="MLW3863" s="113"/>
      <c r="MLX3863" s="118"/>
      <c r="MLY3863" s="117"/>
      <c r="MLZ3863" s="114"/>
      <c r="MMA3863" s="114"/>
      <c r="MMB3863" s="114"/>
      <c r="MMC3863" s="114"/>
      <c r="MMD3863" s="114"/>
      <c r="MME3863" s="114"/>
      <c r="MMF3863" s="114"/>
      <c r="MMG3863" s="114"/>
      <c r="MMH3863" s="114"/>
      <c r="MMI3863" s="114"/>
      <c r="MMJ3863" s="116"/>
      <c r="MMK3863" s="114"/>
      <c r="MML3863" s="115"/>
      <c r="MMM3863" s="115"/>
      <c r="MMN3863" s="115"/>
      <c r="MMO3863" s="113"/>
      <c r="MMP3863" s="114"/>
      <c r="MMQ3863" s="114"/>
      <c r="MMR3863" s="113"/>
      <c r="MMS3863" s="118"/>
      <c r="MMT3863" s="117"/>
      <c r="MMU3863" s="114"/>
      <c r="MMV3863" s="114"/>
      <c r="MMW3863" s="114"/>
      <c r="MMX3863" s="114"/>
      <c r="MMY3863" s="114"/>
      <c r="MMZ3863" s="114"/>
      <c r="MNA3863" s="114"/>
      <c r="MNB3863" s="114"/>
      <c r="MNC3863" s="114"/>
      <c r="MND3863" s="114"/>
      <c r="MNE3863" s="116"/>
      <c r="MNF3863" s="114"/>
      <c r="MNG3863" s="115"/>
      <c r="MNH3863" s="115"/>
      <c r="MNI3863" s="115"/>
      <c r="MNJ3863" s="113"/>
      <c r="MNK3863" s="114"/>
      <c r="MNL3863" s="114"/>
      <c r="MNM3863" s="113"/>
      <c r="MNN3863" s="118"/>
      <c r="MNO3863" s="117"/>
      <c r="MNP3863" s="114"/>
      <c r="MNQ3863" s="114"/>
      <c r="MNR3863" s="114"/>
      <c r="MNS3863" s="114"/>
      <c r="MNT3863" s="114"/>
      <c r="MNU3863" s="114"/>
      <c r="MNV3863" s="114"/>
      <c r="MNW3863" s="114"/>
      <c r="MNX3863" s="114"/>
      <c r="MNY3863" s="114"/>
      <c r="MNZ3863" s="116"/>
      <c r="MOA3863" s="114"/>
      <c r="MOB3863" s="115"/>
      <c r="MOC3863" s="115"/>
      <c r="MOD3863" s="115"/>
      <c r="MOE3863" s="113"/>
      <c r="MOF3863" s="114"/>
      <c r="MOG3863" s="114"/>
      <c r="MOH3863" s="113"/>
      <c r="MOI3863" s="118"/>
      <c r="MOJ3863" s="117"/>
      <c r="MOK3863" s="114"/>
      <c r="MOL3863" s="114"/>
      <c r="MOM3863" s="114"/>
      <c r="MON3863" s="114"/>
      <c r="MOO3863" s="114"/>
      <c r="MOP3863" s="114"/>
      <c r="MOQ3863" s="114"/>
      <c r="MOR3863" s="114"/>
      <c r="MOS3863" s="114"/>
      <c r="MOT3863" s="114"/>
      <c r="MOU3863" s="116"/>
      <c r="MOV3863" s="114"/>
      <c r="MOW3863" s="115"/>
      <c r="MOX3863" s="115"/>
      <c r="MOY3863" s="115"/>
      <c r="MOZ3863" s="113"/>
      <c r="MPA3863" s="114"/>
      <c r="MPB3863" s="114"/>
      <c r="MPC3863" s="113"/>
      <c r="MPD3863" s="118"/>
      <c r="MPE3863" s="117"/>
      <c r="MPF3863" s="114"/>
      <c r="MPG3863" s="114"/>
      <c r="MPH3863" s="114"/>
      <c r="MPI3863" s="114"/>
      <c r="MPJ3863" s="114"/>
      <c r="MPK3863" s="114"/>
      <c r="MPL3863" s="114"/>
      <c r="MPM3863" s="114"/>
      <c r="MPN3863" s="114"/>
      <c r="MPO3863" s="114"/>
      <c r="MPP3863" s="116"/>
      <c r="MPQ3863" s="114"/>
      <c r="MPR3863" s="115"/>
      <c r="MPS3863" s="115"/>
      <c r="MPT3863" s="115"/>
      <c r="MPU3863" s="113"/>
      <c r="MPV3863" s="114"/>
      <c r="MPW3863" s="114"/>
      <c r="MPX3863" s="113"/>
      <c r="MPY3863" s="118"/>
      <c r="MPZ3863" s="117"/>
      <c r="MQA3863" s="114"/>
      <c r="MQB3863" s="114"/>
      <c r="MQC3863" s="114"/>
      <c r="MQD3863" s="114"/>
      <c r="MQE3863" s="114"/>
      <c r="MQF3863" s="114"/>
      <c r="MQG3863" s="114"/>
      <c r="MQH3863" s="114"/>
      <c r="MQI3863" s="114"/>
      <c r="MQJ3863" s="114"/>
      <c r="MQK3863" s="116"/>
      <c r="MQL3863" s="114"/>
      <c r="MQM3863" s="115"/>
      <c r="MQN3863" s="115"/>
      <c r="MQO3863" s="115"/>
      <c r="MQP3863" s="113"/>
      <c r="MQQ3863" s="114"/>
      <c r="MQR3863" s="114"/>
      <c r="MQS3863" s="113"/>
      <c r="MQT3863" s="118"/>
      <c r="MQU3863" s="117"/>
      <c r="MQV3863" s="114"/>
      <c r="MQW3863" s="114"/>
      <c r="MQX3863" s="114"/>
      <c r="MQY3863" s="114"/>
      <c r="MQZ3863" s="114"/>
      <c r="MRA3863" s="114"/>
      <c r="MRB3863" s="114"/>
      <c r="MRC3863" s="114"/>
      <c r="MRD3863" s="114"/>
      <c r="MRE3863" s="114"/>
      <c r="MRF3863" s="116"/>
      <c r="MRG3863" s="114"/>
      <c r="MRH3863" s="115"/>
      <c r="MRI3863" s="115"/>
      <c r="MRJ3863" s="115"/>
      <c r="MRK3863" s="113"/>
      <c r="MRL3863" s="114"/>
      <c r="MRM3863" s="114"/>
      <c r="MRN3863" s="113"/>
      <c r="MRO3863" s="118"/>
      <c r="MRP3863" s="117"/>
      <c r="MRQ3863" s="114"/>
      <c r="MRR3863" s="114"/>
      <c r="MRS3863" s="114"/>
      <c r="MRT3863" s="114"/>
      <c r="MRU3863" s="114"/>
      <c r="MRV3863" s="114"/>
      <c r="MRW3863" s="114"/>
      <c r="MRX3863" s="114"/>
      <c r="MRY3863" s="114"/>
      <c r="MRZ3863" s="114"/>
      <c r="MSA3863" s="116"/>
      <c r="MSB3863" s="114"/>
      <c r="MSC3863" s="115"/>
      <c r="MSD3863" s="115"/>
      <c r="MSE3863" s="115"/>
      <c r="MSF3863" s="113"/>
      <c r="MSG3863" s="114"/>
      <c r="MSH3863" s="114"/>
      <c r="MSI3863" s="113"/>
      <c r="MSJ3863" s="118"/>
      <c r="MSK3863" s="117"/>
      <c r="MSL3863" s="114"/>
      <c r="MSM3863" s="114"/>
      <c r="MSN3863" s="114"/>
      <c r="MSO3863" s="114"/>
      <c r="MSP3863" s="114"/>
      <c r="MSQ3863" s="114"/>
      <c r="MSR3863" s="114"/>
      <c r="MSS3863" s="114"/>
      <c r="MST3863" s="114"/>
      <c r="MSU3863" s="114"/>
      <c r="MSV3863" s="116"/>
      <c r="MSW3863" s="114"/>
      <c r="MSX3863" s="115"/>
      <c r="MSY3863" s="115"/>
      <c r="MSZ3863" s="115"/>
      <c r="MTA3863" s="113"/>
      <c r="MTB3863" s="114"/>
      <c r="MTC3863" s="114"/>
      <c r="MTD3863" s="113"/>
      <c r="MTE3863" s="118"/>
      <c r="MTF3863" s="117"/>
      <c r="MTG3863" s="114"/>
      <c r="MTH3863" s="114"/>
      <c r="MTI3863" s="114"/>
      <c r="MTJ3863" s="114"/>
      <c r="MTK3863" s="114"/>
      <c r="MTL3863" s="114"/>
      <c r="MTM3863" s="114"/>
      <c r="MTN3863" s="114"/>
      <c r="MTO3863" s="114"/>
      <c r="MTP3863" s="114"/>
      <c r="MTQ3863" s="116"/>
      <c r="MTR3863" s="114"/>
      <c r="MTS3863" s="115"/>
      <c r="MTT3863" s="115"/>
      <c r="MTU3863" s="115"/>
      <c r="MTV3863" s="113"/>
      <c r="MTW3863" s="114"/>
      <c r="MTX3863" s="114"/>
      <c r="MTY3863" s="113"/>
      <c r="MTZ3863" s="118"/>
      <c r="MUA3863" s="117"/>
      <c r="MUB3863" s="114"/>
      <c r="MUC3863" s="114"/>
      <c r="MUD3863" s="114"/>
      <c r="MUE3863" s="114"/>
      <c r="MUF3863" s="114"/>
      <c r="MUG3863" s="114"/>
      <c r="MUH3863" s="114"/>
      <c r="MUI3863" s="114"/>
      <c r="MUJ3863" s="114"/>
      <c r="MUK3863" s="114"/>
      <c r="MUL3863" s="116"/>
      <c r="MUM3863" s="114"/>
      <c r="MUN3863" s="115"/>
      <c r="MUO3863" s="115"/>
      <c r="MUP3863" s="115"/>
      <c r="MUQ3863" s="113"/>
      <c r="MUR3863" s="114"/>
      <c r="MUS3863" s="114"/>
      <c r="MUT3863" s="113"/>
      <c r="MUU3863" s="118"/>
      <c r="MUV3863" s="117"/>
      <c r="MUW3863" s="114"/>
      <c r="MUX3863" s="114"/>
      <c r="MUY3863" s="114"/>
      <c r="MUZ3863" s="114"/>
      <c r="MVA3863" s="114"/>
      <c r="MVB3863" s="114"/>
      <c r="MVC3863" s="114"/>
      <c r="MVD3863" s="114"/>
      <c r="MVE3863" s="114"/>
      <c r="MVF3863" s="114"/>
      <c r="MVG3863" s="116"/>
      <c r="MVH3863" s="114"/>
      <c r="MVI3863" s="115"/>
      <c r="MVJ3863" s="115"/>
      <c r="MVK3863" s="115"/>
      <c r="MVL3863" s="113"/>
      <c r="MVM3863" s="114"/>
      <c r="MVN3863" s="114"/>
      <c r="MVO3863" s="113"/>
      <c r="MVP3863" s="118"/>
      <c r="MVQ3863" s="117"/>
      <c r="MVR3863" s="114"/>
      <c r="MVS3863" s="114"/>
      <c r="MVT3863" s="114"/>
      <c r="MVU3863" s="114"/>
      <c r="MVV3863" s="114"/>
      <c r="MVW3863" s="114"/>
      <c r="MVX3863" s="114"/>
      <c r="MVY3863" s="114"/>
      <c r="MVZ3863" s="114"/>
      <c r="MWA3863" s="114"/>
      <c r="MWB3863" s="116"/>
      <c r="MWC3863" s="114"/>
      <c r="MWD3863" s="115"/>
      <c r="MWE3863" s="115"/>
      <c r="MWF3863" s="115"/>
      <c r="MWG3863" s="113"/>
      <c r="MWH3863" s="114"/>
      <c r="MWI3863" s="114"/>
      <c r="MWJ3863" s="113"/>
      <c r="MWK3863" s="118"/>
      <c r="MWL3863" s="117"/>
      <c r="MWM3863" s="114"/>
      <c r="MWN3863" s="114"/>
      <c r="MWO3863" s="114"/>
      <c r="MWP3863" s="114"/>
      <c r="MWQ3863" s="114"/>
      <c r="MWR3863" s="114"/>
      <c r="MWS3863" s="114"/>
      <c r="MWT3863" s="114"/>
      <c r="MWU3863" s="114"/>
      <c r="MWV3863" s="114"/>
      <c r="MWW3863" s="116"/>
      <c r="MWX3863" s="114"/>
      <c r="MWY3863" s="115"/>
      <c r="MWZ3863" s="115"/>
      <c r="MXA3863" s="115"/>
      <c r="MXB3863" s="113"/>
      <c r="MXC3863" s="114"/>
      <c r="MXD3863" s="114"/>
      <c r="MXE3863" s="113"/>
      <c r="MXF3863" s="118"/>
      <c r="MXG3863" s="117"/>
      <c r="MXH3863" s="114"/>
      <c r="MXI3863" s="114"/>
      <c r="MXJ3863" s="114"/>
      <c r="MXK3863" s="114"/>
      <c r="MXL3863" s="114"/>
      <c r="MXM3863" s="114"/>
      <c r="MXN3863" s="114"/>
      <c r="MXO3863" s="114"/>
      <c r="MXP3863" s="114"/>
      <c r="MXQ3863" s="114"/>
      <c r="MXR3863" s="116"/>
      <c r="MXS3863" s="114"/>
      <c r="MXT3863" s="115"/>
      <c r="MXU3863" s="115"/>
      <c r="MXV3863" s="115"/>
      <c r="MXW3863" s="113"/>
      <c r="MXX3863" s="114"/>
      <c r="MXY3863" s="114"/>
      <c r="MXZ3863" s="113"/>
      <c r="MYA3863" s="118"/>
      <c r="MYB3863" s="117"/>
      <c r="MYC3863" s="114"/>
      <c r="MYD3863" s="114"/>
      <c r="MYE3863" s="114"/>
      <c r="MYF3863" s="114"/>
      <c r="MYG3863" s="114"/>
      <c r="MYH3863" s="114"/>
      <c r="MYI3863" s="114"/>
      <c r="MYJ3863" s="114"/>
      <c r="MYK3863" s="114"/>
      <c r="MYL3863" s="114"/>
      <c r="MYM3863" s="116"/>
      <c r="MYN3863" s="114"/>
      <c r="MYO3863" s="115"/>
      <c r="MYP3863" s="115"/>
      <c r="MYQ3863" s="115"/>
      <c r="MYR3863" s="113"/>
      <c r="MYS3863" s="114"/>
      <c r="MYT3863" s="114"/>
      <c r="MYU3863" s="113"/>
      <c r="MYV3863" s="118"/>
      <c r="MYW3863" s="117"/>
      <c r="MYX3863" s="114"/>
      <c r="MYY3863" s="114"/>
      <c r="MYZ3863" s="114"/>
      <c r="MZA3863" s="114"/>
      <c r="MZB3863" s="114"/>
      <c r="MZC3863" s="114"/>
      <c r="MZD3863" s="114"/>
      <c r="MZE3863" s="114"/>
      <c r="MZF3863" s="114"/>
      <c r="MZG3863" s="114"/>
      <c r="MZH3863" s="116"/>
      <c r="MZI3863" s="114"/>
      <c r="MZJ3863" s="115"/>
      <c r="MZK3863" s="115"/>
      <c r="MZL3863" s="115"/>
      <c r="MZM3863" s="113"/>
      <c r="MZN3863" s="114"/>
      <c r="MZO3863" s="114"/>
      <c r="MZP3863" s="113"/>
      <c r="MZQ3863" s="118"/>
      <c r="MZR3863" s="117"/>
      <c r="MZS3863" s="114"/>
      <c r="MZT3863" s="114"/>
      <c r="MZU3863" s="114"/>
      <c r="MZV3863" s="114"/>
      <c r="MZW3863" s="114"/>
      <c r="MZX3863" s="114"/>
      <c r="MZY3863" s="114"/>
      <c r="MZZ3863" s="114"/>
      <c r="NAA3863" s="114"/>
      <c r="NAB3863" s="114"/>
      <c r="NAC3863" s="116"/>
      <c r="NAD3863" s="114"/>
      <c r="NAE3863" s="115"/>
      <c r="NAF3863" s="115"/>
      <c r="NAG3863" s="115"/>
      <c r="NAH3863" s="113"/>
      <c r="NAI3863" s="114"/>
      <c r="NAJ3863" s="114"/>
      <c r="NAK3863" s="113"/>
      <c r="NAL3863" s="118"/>
      <c r="NAM3863" s="117"/>
      <c r="NAN3863" s="114"/>
      <c r="NAO3863" s="114"/>
      <c r="NAP3863" s="114"/>
      <c r="NAQ3863" s="114"/>
      <c r="NAR3863" s="114"/>
      <c r="NAS3863" s="114"/>
      <c r="NAT3863" s="114"/>
      <c r="NAU3863" s="114"/>
      <c r="NAV3863" s="114"/>
      <c r="NAW3863" s="114"/>
      <c r="NAX3863" s="116"/>
      <c r="NAY3863" s="114"/>
      <c r="NAZ3863" s="115"/>
      <c r="NBA3863" s="115"/>
      <c r="NBB3863" s="115"/>
      <c r="NBC3863" s="113"/>
      <c r="NBD3863" s="114"/>
      <c r="NBE3863" s="114"/>
      <c r="NBF3863" s="113"/>
      <c r="NBG3863" s="118"/>
      <c r="NBH3863" s="117"/>
      <c r="NBI3863" s="114"/>
      <c r="NBJ3863" s="114"/>
      <c r="NBK3863" s="114"/>
      <c r="NBL3863" s="114"/>
      <c r="NBM3863" s="114"/>
      <c r="NBN3863" s="114"/>
      <c r="NBO3863" s="114"/>
      <c r="NBP3863" s="114"/>
      <c r="NBQ3863" s="114"/>
      <c r="NBR3863" s="114"/>
      <c r="NBS3863" s="116"/>
      <c r="NBT3863" s="114"/>
      <c r="NBU3863" s="115"/>
      <c r="NBV3863" s="115"/>
      <c r="NBW3863" s="115"/>
      <c r="NBX3863" s="113"/>
      <c r="NBY3863" s="114"/>
      <c r="NBZ3863" s="114"/>
      <c r="NCA3863" s="113"/>
      <c r="NCB3863" s="118"/>
      <c r="NCC3863" s="117"/>
      <c r="NCD3863" s="114"/>
      <c r="NCE3863" s="114"/>
      <c r="NCF3863" s="114"/>
      <c r="NCG3863" s="114"/>
      <c r="NCH3863" s="114"/>
      <c r="NCI3863" s="114"/>
      <c r="NCJ3863" s="114"/>
      <c r="NCK3863" s="114"/>
      <c r="NCL3863" s="114"/>
      <c r="NCM3863" s="114"/>
      <c r="NCN3863" s="116"/>
      <c r="NCO3863" s="114"/>
      <c r="NCP3863" s="115"/>
      <c r="NCQ3863" s="115"/>
      <c r="NCR3863" s="115"/>
      <c r="NCS3863" s="113"/>
      <c r="NCT3863" s="114"/>
      <c r="NCU3863" s="114"/>
      <c r="NCV3863" s="113"/>
      <c r="NCW3863" s="118"/>
      <c r="NCX3863" s="117"/>
      <c r="NCY3863" s="114"/>
      <c r="NCZ3863" s="114"/>
      <c r="NDA3863" s="114"/>
      <c r="NDB3863" s="114"/>
      <c r="NDC3863" s="114"/>
      <c r="NDD3863" s="114"/>
      <c r="NDE3863" s="114"/>
      <c r="NDF3863" s="114"/>
      <c r="NDG3863" s="114"/>
      <c r="NDH3863" s="114"/>
      <c r="NDI3863" s="116"/>
      <c r="NDJ3863" s="114"/>
      <c r="NDK3863" s="115"/>
      <c r="NDL3863" s="115"/>
      <c r="NDM3863" s="115"/>
      <c r="NDN3863" s="113"/>
      <c r="NDO3863" s="114"/>
      <c r="NDP3863" s="114"/>
      <c r="NDQ3863" s="113"/>
      <c r="NDR3863" s="118"/>
      <c r="NDS3863" s="117"/>
      <c r="NDT3863" s="114"/>
      <c r="NDU3863" s="114"/>
      <c r="NDV3863" s="114"/>
      <c r="NDW3863" s="114"/>
      <c r="NDX3863" s="114"/>
      <c r="NDY3863" s="114"/>
      <c r="NDZ3863" s="114"/>
      <c r="NEA3863" s="114"/>
      <c r="NEB3863" s="114"/>
      <c r="NEC3863" s="114"/>
      <c r="NED3863" s="116"/>
      <c r="NEE3863" s="114"/>
      <c r="NEF3863" s="115"/>
      <c r="NEG3863" s="115"/>
      <c r="NEH3863" s="115"/>
      <c r="NEI3863" s="113"/>
      <c r="NEJ3863" s="114"/>
      <c r="NEK3863" s="114"/>
      <c r="NEL3863" s="113"/>
      <c r="NEM3863" s="118"/>
      <c r="NEN3863" s="117"/>
      <c r="NEO3863" s="114"/>
      <c r="NEP3863" s="114"/>
      <c r="NEQ3863" s="114"/>
      <c r="NER3863" s="114"/>
      <c r="NES3863" s="114"/>
      <c r="NET3863" s="114"/>
      <c r="NEU3863" s="114"/>
      <c r="NEV3863" s="114"/>
      <c r="NEW3863" s="114"/>
      <c r="NEX3863" s="114"/>
      <c r="NEY3863" s="116"/>
      <c r="NEZ3863" s="114"/>
      <c r="NFA3863" s="115"/>
      <c r="NFB3863" s="115"/>
      <c r="NFC3863" s="115"/>
      <c r="NFD3863" s="113"/>
      <c r="NFE3863" s="114"/>
      <c r="NFF3863" s="114"/>
      <c r="NFG3863" s="113"/>
      <c r="NFH3863" s="118"/>
      <c r="NFI3863" s="117"/>
      <c r="NFJ3863" s="114"/>
      <c r="NFK3863" s="114"/>
      <c r="NFL3863" s="114"/>
      <c r="NFM3863" s="114"/>
      <c r="NFN3863" s="114"/>
      <c r="NFO3863" s="114"/>
      <c r="NFP3863" s="114"/>
      <c r="NFQ3863" s="114"/>
      <c r="NFR3863" s="114"/>
      <c r="NFS3863" s="114"/>
      <c r="NFT3863" s="116"/>
      <c r="NFU3863" s="114"/>
      <c r="NFV3863" s="115"/>
      <c r="NFW3863" s="115"/>
      <c r="NFX3863" s="115"/>
      <c r="NFY3863" s="113"/>
      <c r="NFZ3863" s="114"/>
      <c r="NGA3863" s="114"/>
      <c r="NGB3863" s="113"/>
      <c r="NGC3863" s="118"/>
      <c r="NGD3863" s="117"/>
      <c r="NGE3863" s="114"/>
      <c r="NGF3863" s="114"/>
      <c r="NGG3863" s="114"/>
      <c r="NGH3863" s="114"/>
      <c r="NGI3863" s="114"/>
      <c r="NGJ3863" s="114"/>
      <c r="NGK3863" s="114"/>
      <c r="NGL3863" s="114"/>
      <c r="NGM3863" s="114"/>
      <c r="NGN3863" s="114"/>
      <c r="NGO3863" s="116"/>
      <c r="NGP3863" s="114"/>
      <c r="NGQ3863" s="115"/>
      <c r="NGR3863" s="115"/>
      <c r="NGS3863" s="115"/>
      <c r="NGT3863" s="113"/>
      <c r="NGU3863" s="114"/>
      <c r="NGV3863" s="114"/>
      <c r="NGW3863" s="113"/>
      <c r="NGX3863" s="118"/>
      <c r="NGY3863" s="117"/>
      <c r="NGZ3863" s="114"/>
      <c r="NHA3863" s="114"/>
      <c r="NHB3863" s="114"/>
      <c r="NHC3863" s="114"/>
      <c r="NHD3863" s="114"/>
      <c r="NHE3863" s="114"/>
      <c r="NHF3863" s="114"/>
      <c r="NHG3863" s="114"/>
      <c r="NHH3863" s="114"/>
      <c r="NHI3863" s="114"/>
      <c r="NHJ3863" s="116"/>
      <c r="NHK3863" s="114"/>
      <c r="NHL3863" s="115"/>
      <c r="NHM3863" s="115"/>
      <c r="NHN3863" s="115"/>
      <c r="NHO3863" s="113"/>
      <c r="NHP3863" s="114"/>
      <c r="NHQ3863" s="114"/>
      <c r="NHR3863" s="113"/>
      <c r="NHS3863" s="118"/>
      <c r="NHT3863" s="117"/>
      <c r="NHU3863" s="114"/>
      <c r="NHV3863" s="114"/>
      <c r="NHW3863" s="114"/>
      <c r="NHX3863" s="114"/>
      <c r="NHY3863" s="114"/>
      <c r="NHZ3863" s="114"/>
      <c r="NIA3863" s="114"/>
      <c r="NIB3863" s="114"/>
      <c r="NIC3863" s="114"/>
      <c r="NID3863" s="114"/>
      <c r="NIE3863" s="116"/>
      <c r="NIF3863" s="114"/>
      <c r="NIG3863" s="115"/>
      <c r="NIH3863" s="115"/>
      <c r="NII3863" s="115"/>
      <c r="NIJ3863" s="113"/>
      <c r="NIK3863" s="114"/>
      <c r="NIL3863" s="114"/>
      <c r="NIM3863" s="113"/>
      <c r="NIN3863" s="118"/>
      <c r="NIO3863" s="117"/>
      <c r="NIP3863" s="114"/>
      <c r="NIQ3863" s="114"/>
      <c r="NIR3863" s="114"/>
      <c r="NIS3863" s="114"/>
      <c r="NIT3863" s="114"/>
      <c r="NIU3863" s="114"/>
      <c r="NIV3863" s="114"/>
      <c r="NIW3863" s="114"/>
      <c r="NIX3863" s="114"/>
      <c r="NIY3863" s="114"/>
      <c r="NIZ3863" s="116"/>
      <c r="NJA3863" s="114"/>
      <c r="NJB3863" s="115"/>
      <c r="NJC3863" s="115"/>
      <c r="NJD3863" s="115"/>
      <c r="NJE3863" s="113"/>
      <c r="NJF3863" s="114"/>
      <c r="NJG3863" s="114"/>
      <c r="NJH3863" s="113"/>
      <c r="NJI3863" s="118"/>
      <c r="NJJ3863" s="117"/>
      <c r="NJK3863" s="114"/>
      <c r="NJL3863" s="114"/>
      <c r="NJM3863" s="114"/>
      <c r="NJN3863" s="114"/>
      <c r="NJO3863" s="114"/>
      <c r="NJP3863" s="114"/>
      <c r="NJQ3863" s="114"/>
      <c r="NJR3863" s="114"/>
      <c r="NJS3863" s="114"/>
      <c r="NJT3863" s="114"/>
      <c r="NJU3863" s="116"/>
      <c r="NJV3863" s="114"/>
      <c r="NJW3863" s="115"/>
      <c r="NJX3863" s="115"/>
      <c r="NJY3863" s="115"/>
      <c r="NJZ3863" s="113"/>
      <c r="NKA3863" s="114"/>
      <c r="NKB3863" s="114"/>
      <c r="NKC3863" s="113"/>
      <c r="NKD3863" s="118"/>
      <c r="NKE3863" s="117"/>
      <c r="NKF3863" s="114"/>
      <c r="NKG3863" s="114"/>
      <c r="NKH3863" s="114"/>
      <c r="NKI3863" s="114"/>
      <c r="NKJ3863" s="114"/>
      <c r="NKK3863" s="114"/>
      <c r="NKL3863" s="114"/>
      <c r="NKM3863" s="114"/>
      <c r="NKN3863" s="114"/>
      <c r="NKO3863" s="114"/>
      <c r="NKP3863" s="116"/>
      <c r="NKQ3863" s="114"/>
      <c r="NKR3863" s="115"/>
      <c r="NKS3863" s="115"/>
      <c r="NKT3863" s="115"/>
      <c r="NKU3863" s="113"/>
      <c r="NKV3863" s="114"/>
      <c r="NKW3863" s="114"/>
      <c r="NKX3863" s="113"/>
      <c r="NKY3863" s="118"/>
      <c r="NKZ3863" s="117"/>
      <c r="NLA3863" s="114"/>
      <c r="NLB3863" s="114"/>
      <c r="NLC3863" s="114"/>
      <c r="NLD3863" s="114"/>
      <c r="NLE3863" s="114"/>
      <c r="NLF3863" s="114"/>
      <c r="NLG3863" s="114"/>
      <c r="NLH3863" s="114"/>
      <c r="NLI3863" s="114"/>
      <c r="NLJ3863" s="114"/>
      <c r="NLK3863" s="116"/>
      <c r="NLL3863" s="114"/>
      <c r="NLM3863" s="115"/>
      <c r="NLN3863" s="115"/>
      <c r="NLO3863" s="115"/>
      <c r="NLP3863" s="113"/>
      <c r="NLQ3863" s="114"/>
      <c r="NLR3863" s="114"/>
      <c r="NLS3863" s="113"/>
      <c r="NLT3863" s="118"/>
      <c r="NLU3863" s="117"/>
      <c r="NLV3863" s="114"/>
      <c r="NLW3863" s="114"/>
      <c r="NLX3863" s="114"/>
      <c r="NLY3863" s="114"/>
      <c r="NLZ3863" s="114"/>
      <c r="NMA3863" s="114"/>
      <c r="NMB3863" s="114"/>
      <c r="NMC3863" s="114"/>
      <c r="NMD3863" s="114"/>
      <c r="NME3863" s="114"/>
      <c r="NMF3863" s="116"/>
      <c r="NMG3863" s="114"/>
      <c r="NMH3863" s="115"/>
      <c r="NMI3863" s="115"/>
      <c r="NMJ3863" s="115"/>
      <c r="NMK3863" s="113"/>
      <c r="NML3863" s="114"/>
      <c r="NMM3863" s="114"/>
      <c r="NMN3863" s="113"/>
      <c r="NMO3863" s="118"/>
      <c r="NMP3863" s="117"/>
      <c r="NMQ3863" s="114"/>
      <c r="NMR3863" s="114"/>
      <c r="NMS3863" s="114"/>
      <c r="NMT3863" s="114"/>
      <c r="NMU3863" s="114"/>
      <c r="NMV3863" s="114"/>
      <c r="NMW3863" s="114"/>
      <c r="NMX3863" s="114"/>
      <c r="NMY3863" s="114"/>
      <c r="NMZ3863" s="114"/>
      <c r="NNA3863" s="116"/>
      <c r="NNB3863" s="114"/>
      <c r="NNC3863" s="115"/>
      <c r="NND3863" s="115"/>
      <c r="NNE3863" s="115"/>
      <c r="NNF3863" s="113"/>
      <c r="NNG3863" s="114"/>
      <c r="NNH3863" s="114"/>
      <c r="NNI3863" s="113"/>
      <c r="NNJ3863" s="118"/>
      <c r="NNK3863" s="117"/>
      <c r="NNL3863" s="114"/>
      <c r="NNM3863" s="114"/>
      <c r="NNN3863" s="114"/>
      <c r="NNO3863" s="114"/>
      <c r="NNP3863" s="114"/>
      <c r="NNQ3863" s="114"/>
      <c r="NNR3863" s="114"/>
      <c r="NNS3863" s="114"/>
      <c r="NNT3863" s="114"/>
      <c r="NNU3863" s="114"/>
      <c r="NNV3863" s="116"/>
      <c r="NNW3863" s="114"/>
      <c r="NNX3863" s="115"/>
      <c r="NNY3863" s="115"/>
      <c r="NNZ3863" s="115"/>
      <c r="NOA3863" s="113"/>
      <c r="NOB3863" s="114"/>
      <c r="NOC3863" s="114"/>
      <c r="NOD3863" s="113"/>
      <c r="NOE3863" s="118"/>
      <c r="NOF3863" s="117"/>
      <c r="NOG3863" s="114"/>
      <c r="NOH3863" s="114"/>
      <c r="NOI3863" s="114"/>
      <c r="NOJ3863" s="114"/>
      <c r="NOK3863" s="114"/>
      <c r="NOL3863" s="114"/>
      <c r="NOM3863" s="114"/>
      <c r="NON3863" s="114"/>
      <c r="NOO3863" s="114"/>
      <c r="NOP3863" s="114"/>
      <c r="NOQ3863" s="116"/>
      <c r="NOR3863" s="114"/>
      <c r="NOS3863" s="115"/>
      <c r="NOT3863" s="115"/>
      <c r="NOU3863" s="115"/>
      <c r="NOV3863" s="113"/>
      <c r="NOW3863" s="114"/>
      <c r="NOX3863" s="114"/>
      <c r="NOY3863" s="113"/>
      <c r="NOZ3863" s="118"/>
      <c r="NPA3863" s="117"/>
      <c r="NPB3863" s="114"/>
      <c r="NPC3863" s="114"/>
      <c r="NPD3863" s="114"/>
      <c r="NPE3863" s="114"/>
      <c r="NPF3863" s="114"/>
      <c r="NPG3863" s="114"/>
      <c r="NPH3863" s="114"/>
      <c r="NPI3863" s="114"/>
      <c r="NPJ3863" s="114"/>
      <c r="NPK3863" s="114"/>
      <c r="NPL3863" s="116"/>
      <c r="NPM3863" s="114"/>
      <c r="NPN3863" s="115"/>
      <c r="NPO3863" s="115"/>
      <c r="NPP3863" s="115"/>
      <c r="NPQ3863" s="113"/>
      <c r="NPR3863" s="114"/>
      <c r="NPS3863" s="114"/>
      <c r="NPT3863" s="113"/>
      <c r="NPU3863" s="118"/>
      <c r="NPV3863" s="117"/>
      <c r="NPW3863" s="114"/>
      <c r="NPX3863" s="114"/>
      <c r="NPY3863" s="114"/>
      <c r="NPZ3863" s="114"/>
      <c r="NQA3863" s="114"/>
      <c r="NQB3863" s="114"/>
      <c r="NQC3863" s="114"/>
      <c r="NQD3863" s="114"/>
      <c r="NQE3863" s="114"/>
      <c r="NQF3863" s="114"/>
      <c r="NQG3863" s="116"/>
      <c r="NQH3863" s="114"/>
      <c r="NQI3863" s="115"/>
      <c r="NQJ3863" s="115"/>
      <c r="NQK3863" s="115"/>
      <c r="NQL3863" s="113"/>
      <c r="NQM3863" s="114"/>
      <c r="NQN3863" s="114"/>
      <c r="NQO3863" s="113"/>
      <c r="NQP3863" s="118"/>
      <c r="NQQ3863" s="117"/>
      <c r="NQR3863" s="114"/>
      <c r="NQS3863" s="114"/>
      <c r="NQT3863" s="114"/>
      <c r="NQU3863" s="114"/>
      <c r="NQV3863" s="114"/>
      <c r="NQW3863" s="114"/>
      <c r="NQX3863" s="114"/>
      <c r="NQY3863" s="114"/>
      <c r="NQZ3863" s="114"/>
      <c r="NRA3863" s="114"/>
      <c r="NRB3863" s="116"/>
      <c r="NRC3863" s="114"/>
      <c r="NRD3863" s="115"/>
      <c r="NRE3863" s="115"/>
      <c r="NRF3863" s="115"/>
      <c r="NRG3863" s="113"/>
      <c r="NRH3863" s="114"/>
      <c r="NRI3863" s="114"/>
      <c r="NRJ3863" s="113"/>
      <c r="NRK3863" s="118"/>
      <c r="NRL3863" s="117"/>
      <c r="NRM3863" s="114"/>
      <c r="NRN3863" s="114"/>
      <c r="NRO3863" s="114"/>
      <c r="NRP3863" s="114"/>
      <c r="NRQ3863" s="114"/>
      <c r="NRR3863" s="114"/>
      <c r="NRS3863" s="114"/>
      <c r="NRT3863" s="114"/>
      <c r="NRU3863" s="114"/>
      <c r="NRV3863" s="114"/>
      <c r="NRW3863" s="116"/>
      <c r="NRX3863" s="114"/>
      <c r="NRY3863" s="115"/>
      <c r="NRZ3863" s="115"/>
      <c r="NSA3863" s="115"/>
      <c r="NSB3863" s="113"/>
      <c r="NSC3863" s="114"/>
      <c r="NSD3863" s="114"/>
      <c r="NSE3863" s="113"/>
      <c r="NSF3863" s="118"/>
      <c r="NSG3863" s="117"/>
      <c r="NSH3863" s="114"/>
      <c r="NSI3863" s="114"/>
      <c r="NSJ3863" s="114"/>
      <c r="NSK3863" s="114"/>
      <c r="NSL3863" s="114"/>
      <c r="NSM3863" s="114"/>
      <c r="NSN3863" s="114"/>
      <c r="NSO3863" s="114"/>
      <c r="NSP3863" s="114"/>
      <c r="NSQ3863" s="114"/>
      <c r="NSR3863" s="116"/>
      <c r="NSS3863" s="114"/>
      <c r="NST3863" s="115"/>
      <c r="NSU3863" s="115"/>
      <c r="NSV3863" s="115"/>
      <c r="NSW3863" s="113"/>
      <c r="NSX3863" s="114"/>
      <c r="NSY3863" s="114"/>
      <c r="NSZ3863" s="113"/>
      <c r="NTA3863" s="118"/>
      <c r="NTB3863" s="117"/>
      <c r="NTC3863" s="114"/>
      <c r="NTD3863" s="114"/>
      <c r="NTE3863" s="114"/>
      <c r="NTF3863" s="114"/>
      <c r="NTG3863" s="114"/>
      <c r="NTH3863" s="114"/>
      <c r="NTI3863" s="114"/>
      <c r="NTJ3863" s="114"/>
      <c r="NTK3863" s="114"/>
      <c r="NTL3863" s="114"/>
      <c r="NTM3863" s="116"/>
      <c r="NTN3863" s="114"/>
      <c r="NTO3863" s="115"/>
      <c r="NTP3863" s="115"/>
      <c r="NTQ3863" s="115"/>
      <c r="NTR3863" s="113"/>
      <c r="NTS3863" s="114"/>
      <c r="NTT3863" s="114"/>
      <c r="NTU3863" s="113"/>
      <c r="NTV3863" s="118"/>
      <c r="NTW3863" s="117"/>
      <c r="NTX3863" s="114"/>
      <c r="NTY3863" s="114"/>
      <c r="NTZ3863" s="114"/>
      <c r="NUA3863" s="114"/>
      <c r="NUB3863" s="114"/>
      <c r="NUC3863" s="114"/>
      <c r="NUD3863" s="114"/>
      <c r="NUE3863" s="114"/>
      <c r="NUF3863" s="114"/>
      <c r="NUG3863" s="114"/>
      <c r="NUH3863" s="116"/>
      <c r="NUI3863" s="114"/>
      <c r="NUJ3863" s="115"/>
      <c r="NUK3863" s="115"/>
      <c r="NUL3863" s="115"/>
      <c r="NUM3863" s="113"/>
      <c r="NUN3863" s="114"/>
      <c r="NUO3863" s="114"/>
      <c r="NUP3863" s="113"/>
      <c r="NUQ3863" s="118"/>
      <c r="NUR3863" s="117"/>
      <c r="NUS3863" s="114"/>
      <c r="NUT3863" s="114"/>
      <c r="NUU3863" s="114"/>
      <c r="NUV3863" s="114"/>
      <c r="NUW3863" s="114"/>
      <c r="NUX3863" s="114"/>
      <c r="NUY3863" s="114"/>
      <c r="NUZ3863" s="114"/>
      <c r="NVA3863" s="114"/>
      <c r="NVB3863" s="114"/>
      <c r="NVC3863" s="116"/>
      <c r="NVD3863" s="114"/>
      <c r="NVE3863" s="115"/>
      <c r="NVF3863" s="115"/>
      <c r="NVG3863" s="115"/>
      <c r="NVH3863" s="113"/>
      <c r="NVI3863" s="114"/>
      <c r="NVJ3863" s="114"/>
      <c r="NVK3863" s="113"/>
      <c r="NVL3863" s="118"/>
      <c r="NVM3863" s="117"/>
      <c r="NVN3863" s="114"/>
      <c r="NVO3863" s="114"/>
      <c r="NVP3863" s="114"/>
      <c r="NVQ3863" s="114"/>
      <c r="NVR3863" s="114"/>
      <c r="NVS3863" s="114"/>
      <c r="NVT3863" s="114"/>
      <c r="NVU3863" s="114"/>
      <c r="NVV3863" s="114"/>
      <c r="NVW3863" s="114"/>
      <c r="NVX3863" s="116"/>
      <c r="NVY3863" s="114"/>
      <c r="NVZ3863" s="115"/>
      <c r="NWA3863" s="115"/>
      <c r="NWB3863" s="115"/>
      <c r="NWC3863" s="113"/>
      <c r="NWD3863" s="114"/>
      <c r="NWE3863" s="114"/>
      <c r="NWF3863" s="113"/>
      <c r="NWG3863" s="118"/>
      <c r="NWH3863" s="117"/>
      <c r="NWI3863" s="114"/>
      <c r="NWJ3863" s="114"/>
      <c r="NWK3863" s="114"/>
      <c r="NWL3863" s="114"/>
      <c r="NWM3863" s="114"/>
      <c r="NWN3863" s="114"/>
      <c r="NWO3863" s="114"/>
      <c r="NWP3863" s="114"/>
      <c r="NWQ3863" s="114"/>
      <c r="NWR3863" s="114"/>
      <c r="NWS3863" s="116"/>
      <c r="NWT3863" s="114"/>
      <c r="NWU3863" s="115"/>
      <c r="NWV3863" s="115"/>
      <c r="NWW3863" s="115"/>
      <c r="NWX3863" s="113"/>
      <c r="NWY3863" s="114"/>
      <c r="NWZ3863" s="114"/>
      <c r="NXA3863" s="113"/>
      <c r="NXB3863" s="118"/>
      <c r="NXC3863" s="117"/>
      <c r="NXD3863" s="114"/>
      <c r="NXE3863" s="114"/>
      <c r="NXF3863" s="114"/>
      <c r="NXG3863" s="114"/>
      <c r="NXH3863" s="114"/>
      <c r="NXI3863" s="114"/>
      <c r="NXJ3863" s="114"/>
      <c r="NXK3863" s="114"/>
      <c r="NXL3863" s="114"/>
      <c r="NXM3863" s="114"/>
      <c r="NXN3863" s="116"/>
      <c r="NXO3863" s="114"/>
      <c r="NXP3863" s="115"/>
      <c r="NXQ3863" s="115"/>
      <c r="NXR3863" s="115"/>
      <c r="NXS3863" s="113"/>
      <c r="NXT3863" s="114"/>
      <c r="NXU3863" s="114"/>
      <c r="NXV3863" s="113"/>
      <c r="NXW3863" s="118"/>
      <c r="NXX3863" s="117"/>
      <c r="NXY3863" s="114"/>
      <c r="NXZ3863" s="114"/>
      <c r="NYA3863" s="114"/>
      <c r="NYB3863" s="114"/>
      <c r="NYC3863" s="114"/>
      <c r="NYD3863" s="114"/>
      <c r="NYE3863" s="114"/>
      <c r="NYF3863" s="114"/>
      <c r="NYG3863" s="114"/>
      <c r="NYH3863" s="114"/>
      <c r="NYI3863" s="116"/>
      <c r="NYJ3863" s="114"/>
      <c r="NYK3863" s="115"/>
      <c r="NYL3863" s="115"/>
      <c r="NYM3863" s="115"/>
      <c r="NYN3863" s="113"/>
      <c r="NYO3863" s="114"/>
      <c r="NYP3863" s="114"/>
      <c r="NYQ3863" s="113"/>
      <c r="NYR3863" s="118"/>
      <c r="NYS3863" s="117"/>
      <c r="NYT3863" s="114"/>
      <c r="NYU3863" s="114"/>
      <c r="NYV3863" s="114"/>
      <c r="NYW3863" s="114"/>
      <c r="NYX3863" s="114"/>
      <c r="NYY3863" s="114"/>
      <c r="NYZ3863" s="114"/>
      <c r="NZA3863" s="114"/>
      <c r="NZB3863" s="114"/>
      <c r="NZC3863" s="114"/>
      <c r="NZD3863" s="116"/>
      <c r="NZE3863" s="114"/>
      <c r="NZF3863" s="115"/>
      <c r="NZG3863" s="115"/>
      <c r="NZH3863" s="115"/>
      <c r="NZI3863" s="113"/>
      <c r="NZJ3863" s="114"/>
      <c r="NZK3863" s="114"/>
      <c r="NZL3863" s="113"/>
      <c r="NZM3863" s="118"/>
      <c r="NZN3863" s="117"/>
      <c r="NZO3863" s="114"/>
      <c r="NZP3863" s="114"/>
      <c r="NZQ3863" s="114"/>
      <c r="NZR3863" s="114"/>
      <c r="NZS3863" s="114"/>
      <c r="NZT3863" s="114"/>
      <c r="NZU3863" s="114"/>
      <c r="NZV3863" s="114"/>
      <c r="NZW3863" s="114"/>
      <c r="NZX3863" s="114"/>
      <c r="NZY3863" s="116"/>
      <c r="NZZ3863" s="114"/>
      <c r="OAA3863" s="115"/>
      <c r="OAB3863" s="115"/>
      <c r="OAC3863" s="115"/>
      <c r="OAD3863" s="113"/>
      <c r="OAE3863" s="114"/>
      <c r="OAF3863" s="114"/>
      <c r="OAG3863" s="113"/>
      <c r="OAH3863" s="118"/>
      <c r="OAI3863" s="117"/>
      <c r="OAJ3863" s="114"/>
      <c r="OAK3863" s="114"/>
      <c r="OAL3863" s="114"/>
      <c r="OAM3863" s="114"/>
      <c r="OAN3863" s="114"/>
      <c r="OAO3863" s="114"/>
      <c r="OAP3863" s="114"/>
      <c r="OAQ3863" s="114"/>
      <c r="OAR3863" s="114"/>
      <c r="OAS3863" s="114"/>
      <c r="OAT3863" s="116"/>
      <c r="OAU3863" s="114"/>
      <c r="OAV3863" s="115"/>
      <c r="OAW3863" s="115"/>
      <c r="OAX3863" s="115"/>
      <c r="OAY3863" s="113"/>
      <c r="OAZ3863" s="114"/>
      <c r="OBA3863" s="114"/>
      <c r="OBB3863" s="113"/>
      <c r="OBC3863" s="118"/>
      <c r="OBD3863" s="117"/>
      <c r="OBE3863" s="114"/>
      <c r="OBF3863" s="114"/>
      <c r="OBG3863" s="114"/>
      <c r="OBH3863" s="114"/>
      <c r="OBI3863" s="114"/>
      <c r="OBJ3863" s="114"/>
      <c r="OBK3863" s="114"/>
      <c r="OBL3863" s="114"/>
      <c r="OBM3863" s="114"/>
      <c r="OBN3863" s="114"/>
      <c r="OBO3863" s="116"/>
      <c r="OBP3863" s="114"/>
      <c r="OBQ3863" s="115"/>
      <c r="OBR3863" s="115"/>
      <c r="OBS3863" s="115"/>
      <c r="OBT3863" s="113"/>
      <c r="OBU3863" s="114"/>
      <c r="OBV3863" s="114"/>
      <c r="OBW3863" s="113"/>
      <c r="OBX3863" s="118"/>
      <c r="OBY3863" s="117"/>
      <c r="OBZ3863" s="114"/>
      <c r="OCA3863" s="114"/>
      <c r="OCB3863" s="114"/>
      <c r="OCC3863" s="114"/>
      <c r="OCD3863" s="114"/>
      <c r="OCE3863" s="114"/>
      <c r="OCF3863" s="114"/>
      <c r="OCG3863" s="114"/>
      <c r="OCH3863" s="114"/>
      <c r="OCI3863" s="114"/>
      <c r="OCJ3863" s="116"/>
      <c r="OCK3863" s="114"/>
      <c r="OCL3863" s="115"/>
      <c r="OCM3863" s="115"/>
      <c r="OCN3863" s="115"/>
      <c r="OCO3863" s="113"/>
      <c r="OCP3863" s="114"/>
      <c r="OCQ3863" s="114"/>
      <c r="OCR3863" s="113"/>
      <c r="OCS3863" s="118"/>
      <c r="OCT3863" s="117"/>
      <c r="OCU3863" s="114"/>
      <c r="OCV3863" s="114"/>
      <c r="OCW3863" s="114"/>
      <c r="OCX3863" s="114"/>
      <c r="OCY3863" s="114"/>
      <c r="OCZ3863" s="114"/>
      <c r="ODA3863" s="114"/>
      <c r="ODB3863" s="114"/>
      <c r="ODC3863" s="114"/>
      <c r="ODD3863" s="114"/>
      <c r="ODE3863" s="116"/>
      <c r="ODF3863" s="114"/>
      <c r="ODG3863" s="115"/>
      <c r="ODH3863" s="115"/>
      <c r="ODI3863" s="115"/>
      <c r="ODJ3863" s="113"/>
      <c r="ODK3863" s="114"/>
      <c r="ODL3863" s="114"/>
      <c r="ODM3863" s="113"/>
      <c r="ODN3863" s="118"/>
      <c r="ODO3863" s="117"/>
      <c r="ODP3863" s="114"/>
      <c r="ODQ3863" s="114"/>
      <c r="ODR3863" s="114"/>
      <c r="ODS3863" s="114"/>
      <c r="ODT3863" s="114"/>
      <c r="ODU3863" s="114"/>
      <c r="ODV3863" s="114"/>
      <c r="ODW3863" s="114"/>
      <c r="ODX3863" s="114"/>
      <c r="ODY3863" s="114"/>
      <c r="ODZ3863" s="116"/>
      <c r="OEA3863" s="114"/>
      <c r="OEB3863" s="115"/>
      <c r="OEC3863" s="115"/>
      <c r="OED3863" s="115"/>
      <c r="OEE3863" s="113"/>
      <c r="OEF3863" s="114"/>
      <c r="OEG3863" s="114"/>
      <c r="OEH3863" s="113"/>
      <c r="OEI3863" s="118"/>
      <c r="OEJ3863" s="117"/>
      <c r="OEK3863" s="114"/>
      <c r="OEL3863" s="114"/>
      <c r="OEM3863" s="114"/>
      <c r="OEN3863" s="114"/>
      <c r="OEO3863" s="114"/>
      <c r="OEP3863" s="114"/>
      <c r="OEQ3863" s="114"/>
      <c r="OER3863" s="114"/>
      <c r="OES3863" s="114"/>
      <c r="OET3863" s="114"/>
      <c r="OEU3863" s="116"/>
      <c r="OEV3863" s="114"/>
      <c r="OEW3863" s="115"/>
      <c r="OEX3863" s="115"/>
      <c r="OEY3863" s="115"/>
      <c r="OEZ3863" s="113"/>
      <c r="OFA3863" s="114"/>
      <c r="OFB3863" s="114"/>
      <c r="OFC3863" s="113"/>
      <c r="OFD3863" s="118"/>
      <c r="OFE3863" s="117"/>
      <c r="OFF3863" s="114"/>
      <c r="OFG3863" s="114"/>
      <c r="OFH3863" s="114"/>
      <c r="OFI3863" s="114"/>
      <c r="OFJ3863" s="114"/>
      <c r="OFK3863" s="114"/>
      <c r="OFL3863" s="114"/>
      <c r="OFM3863" s="114"/>
      <c r="OFN3863" s="114"/>
      <c r="OFO3863" s="114"/>
      <c r="OFP3863" s="116"/>
      <c r="OFQ3863" s="114"/>
      <c r="OFR3863" s="115"/>
      <c r="OFS3863" s="115"/>
      <c r="OFT3863" s="115"/>
      <c r="OFU3863" s="113"/>
      <c r="OFV3863" s="114"/>
      <c r="OFW3863" s="114"/>
      <c r="OFX3863" s="113"/>
      <c r="OFY3863" s="118"/>
      <c r="OFZ3863" s="117"/>
      <c r="OGA3863" s="114"/>
      <c r="OGB3863" s="114"/>
      <c r="OGC3863" s="114"/>
      <c r="OGD3863" s="114"/>
      <c r="OGE3863" s="114"/>
      <c r="OGF3863" s="114"/>
      <c r="OGG3863" s="114"/>
      <c r="OGH3863" s="114"/>
      <c r="OGI3863" s="114"/>
      <c r="OGJ3863" s="114"/>
      <c r="OGK3863" s="116"/>
      <c r="OGL3863" s="114"/>
      <c r="OGM3863" s="115"/>
      <c r="OGN3863" s="115"/>
      <c r="OGO3863" s="115"/>
      <c r="OGP3863" s="113"/>
      <c r="OGQ3863" s="114"/>
      <c r="OGR3863" s="114"/>
      <c r="OGS3863" s="113"/>
      <c r="OGT3863" s="118"/>
      <c r="OGU3863" s="117"/>
      <c r="OGV3863" s="114"/>
      <c r="OGW3863" s="114"/>
      <c r="OGX3863" s="114"/>
      <c r="OGY3863" s="114"/>
      <c r="OGZ3863" s="114"/>
      <c r="OHA3863" s="114"/>
      <c r="OHB3863" s="114"/>
      <c r="OHC3863" s="114"/>
      <c r="OHD3863" s="114"/>
      <c r="OHE3863" s="114"/>
      <c r="OHF3863" s="116"/>
      <c r="OHG3863" s="114"/>
      <c r="OHH3863" s="115"/>
      <c r="OHI3863" s="115"/>
      <c r="OHJ3863" s="115"/>
      <c r="OHK3863" s="113"/>
      <c r="OHL3863" s="114"/>
      <c r="OHM3863" s="114"/>
      <c r="OHN3863" s="113"/>
      <c r="OHO3863" s="118"/>
      <c r="OHP3863" s="117"/>
      <c r="OHQ3863" s="114"/>
      <c r="OHR3863" s="114"/>
      <c r="OHS3863" s="114"/>
      <c r="OHT3863" s="114"/>
      <c r="OHU3863" s="114"/>
      <c r="OHV3863" s="114"/>
      <c r="OHW3863" s="114"/>
      <c r="OHX3863" s="114"/>
      <c r="OHY3863" s="114"/>
      <c r="OHZ3863" s="114"/>
      <c r="OIA3863" s="116"/>
      <c r="OIB3863" s="114"/>
      <c r="OIC3863" s="115"/>
      <c r="OID3863" s="115"/>
      <c r="OIE3863" s="115"/>
      <c r="OIF3863" s="113"/>
      <c r="OIG3863" s="114"/>
      <c r="OIH3863" s="114"/>
      <c r="OII3863" s="113"/>
      <c r="OIJ3863" s="118"/>
      <c r="OIK3863" s="117"/>
      <c r="OIL3863" s="114"/>
      <c r="OIM3863" s="114"/>
      <c r="OIN3863" s="114"/>
      <c r="OIO3863" s="114"/>
      <c r="OIP3863" s="114"/>
      <c r="OIQ3863" s="114"/>
      <c r="OIR3863" s="114"/>
      <c r="OIS3863" s="114"/>
      <c r="OIT3863" s="114"/>
      <c r="OIU3863" s="114"/>
      <c r="OIV3863" s="116"/>
      <c r="OIW3863" s="114"/>
      <c r="OIX3863" s="115"/>
      <c r="OIY3863" s="115"/>
      <c r="OIZ3863" s="115"/>
      <c r="OJA3863" s="113"/>
      <c r="OJB3863" s="114"/>
      <c r="OJC3863" s="114"/>
      <c r="OJD3863" s="113"/>
      <c r="OJE3863" s="118"/>
      <c r="OJF3863" s="117"/>
      <c r="OJG3863" s="114"/>
      <c r="OJH3863" s="114"/>
      <c r="OJI3863" s="114"/>
      <c r="OJJ3863" s="114"/>
      <c r="OJK3863" s="114"/>
      <c r="OJL3863" s="114"/>
      <c r="OJM3863" s="114"/>
      <c r="OJN3863" s="114"/>
      <c r="OJO3863" s="114"/>
      <c r="OJP3863" s="114"/>
      <c r="OJQ3863" s="116"/>
      <c r="OJR3863" s="114"/>
      <c r="OJS3863" s="115"/>
      <c r="OJT3863" s="115"/>
      <c r="OJU3863" s="115"/>
      <c r="OJV3863" s="113"/>
      <c r="OJW3863" s="114"/>
      <c r="OJX3863" s="114"/>
      <c r="OJY3863" s="113"/>
      <c r="OJZ3863" s="118"/>
      <c r="OKA3863" s="117"/>
      <c r="OKB3863" s="114"/>
      <c r="OKC3863" s="114"/>
      <c r="OKD3863" s="114"/>
      <c r="OKE3863" s="114"/>
      <c r="OKF3863" s="114"/>
      <c r="OKG3863" s="114"/>
      <c r="OKH3863" s="114"/>
      <c r="OKI3863" s="114"/>
      <c r="OKJ3863" s="114"/>
      <c r="OKK3863" s="114"/>
      <c r="OKL3863" s="116"/>
      <c r="OKM3863" s="114"/>
      <c r="OKN3863" s="115"/>
      <c r="OKO3863" s="115"/>
      <c r="OKP3863" s="115"/>
      <c r="OKQ3863" s="113"/>
      <c r="OKR3863" s="114"/>
      <c r="OKS3863" s="114"/>
      <c r="OKT3863" s="113"/>
      <c r="OKU3863" s="118"/>
      <c r="OKV3863" s="117"/>
      <c r="OKW3863" s="114"/>
      <c r="OKX3863" s="114"/>
      <c r="OKY3863" s="114"/>
      <c r="OKZ3863" s="114"/>
      <c r="OLA3863" s="114"/>
      <c r="OLB3863" s="114"/>
      <c r="OLC3863" s="114"/>
      <c r="OLD3863" s="114"/>
      <c r="OLE3863" s="114"/>
      <c r="OLF3863" s="114"/>
      <c r="OLG3863" s="116"/>
      <c r="OLH3863" s="114"/>
      <c r="OLI3863" s="115"/>
      <c r="OLJ3863" s="115"/>
      <c r="OLK3863" s="115"/>
      <c r="OLL3863" s="113"/>
      <c r="OLM3863" s="114"/>
      <c r="OLN3863" s="114"/>
      <c r="OLO3863" s="113"/>
      <c r="OLP3863" s="118"/>
      <c r="OLQ3863" s="117"/>
      <c r="OLR3863" s="114"/>
      <c r="OLS3863" s="114"/>
      <c r="OLT3863" s="114"/>
      <c r="OLU3863" s="114"/>
      <c r="OLV3863" s="114"/>
      <c r="OLW3863" s="114"/>
      <c r="OLX3863" s="114"/>
      <c r="OLY3863" s="114"/>
      <c r="OLZ3863" s="114"/>
      <c r="OMA3863" s="114"/>
      <c r="OMB3863" s="116"/>
      <c r="OMC3863" s="114"/>
      <c r="OMD3863" s="115"/>
      <c r="OME3863" s="115"/>
      <c r="OMF3863" s="115"/>
      <c r="OMG3863" s="113"/>
      <c r="OMH3863" s="114"/>
      <c r="OMI3863" s="114"/>
      <c r="OMJ3863" s="113"/>
      <c r="OMK3863" s="118"/>
      <c r="OML3863" s="117"/>
      <c r="OMM3863" s="114"/>
      <c r="OMN3863" s="114"/>
      <c r="OMO3863" s="114"/>
      <c r="OMP3863" s="114"/>
      <c r="OMQ3863" s="114"/>
      <c r="OMR3863" s="114"/>
      <c r="OMS3863" s="114"/>
      <c r="OMT3863" s="114"/>
      <c r="OMU3863" s="114"/>
      <c r="OMV3863" s="114"/>
      <c r="OMW3863" s="116"/>
      <c r="OMX3863" s="114"/>
      <c r="OMY3863" s="115"/>
      <c r="OMZ3863" s="115"/>
      <c r="ONA3863" s="115"/>
      <c r="ONB3863" s="113"/>
      <c r="ONC3863" s="114"/>
      <c r="OND3863" s="114"/>
      <c r="ONE3863" s="113"/>
      <c r="ONF3863" s="118"/>
      <c r="ONG3863" s="117"/>
      <c r="ONH3863" s="114"/>
      <c r="ONI3863" s="114"/>
      <c r="ONJ3863" s="114"/>
      <c r="ONK3863" s="114"/>
      <c r="ONL3863" s="114"/>
      <c r="ONM3863" s="114"/>
      <c r="ONN3863" s="114"/>
      <c r="ONO3863" s="114"/>
      <c r="ONP3863" s="114"/>
      <c r="ONQ3863" s="114"/>
      <c r="ONR3863" s="116"/>
      <c r="ONS3863" s="114"/>
      <c r="ONT3863" s="115"/>
      <c r="ONU3863" s="115"/>
      <c r="ONV3863" s="115"/>
      <c r="ONW3863" s="113"/>
      <c r="ONX3863" s="114"/>
      <c r="ONY3863" s="114"/>
      <c r="ONZ3863" s="113"/>
      <c r="OOA3863" s="118"/>
      <c r="OOB3863" s="117"/>
      <c r="OOC3863" s="114"/>
      <c r="OOD3863" s="114"/>
      <c r="OOE3863" s="114"/>
      <c r="OOF3863" s="114"/>
      <c r="OOG3863" s="114"/>
      <c r="OOH3863" s="114"/>
      <c r="OOI3863" s="114"/>
      <c r="OOJ3863" s="114"/>
      <c r="OOK3863" s="114"/>
      <c r="OOL3863" s="114"/>
      <c r="OOM3863" s="116"/>
      <c r="OON3863" s="114"/>
      <c r="OOO3863" s="115"/>
      <c r="OOP3863" s="115"/>
      <c r="OOQ3863" s="115"/>
      <c r="OOR3863" s="113"/>
      <c r="OOS3863" s="114"/>
      <c r="OOT3863" s="114"/>
      <c r="OOU3863" s="113"/>
      <c r="OOV3863" s="118"/>
      <c r="OOW3863" s="117"/>
      <c r="OOX3863" s="114"/>
      <c r="OOY3863" s="114"/>
      <c r="OOZ3863" s="114"/>
      <c r="OPA3863" s="114"/>
      <c r="OPB3863" s="114"/>
      <c r="OPC3863" s="114"/>
      <c r="OPD3863" s="114"/>
      <c r="OPE3863" s="114"/>
      <c r="OPF3863" s="114"/>
      <c r="OPG3863" s="114"/>
      <c r="OPH3863" s="116"/>
      <c r="OPI3863" s="114"/>
      <c r="OPJ3863" s="115"/>
      <c r="OPK3863" s="115"/>
      <c r="OPL3863" s="115"/>
      <c r="OPM3863" s="113"/>
      <c r="OPN3863" s="114"/>
      <c r="OPO3863" s="114"/>
      <c r="OPP3863" s="113"/>
      <c r="OPQ3863" s="118"/>
      <c r="OPR3863" s="117"/>
      <c r="OPS3863" s="114"/>
      <c r="OPT3863" s="114"/>
      <c r="OPU3863" s="114"/>
      <c r="OPV3863" s="114"/>
      <c r="OPW3863" s="114"/>
      <c r="OPX3863" s="114"/>
      <c r="OPY3863" s="114"/>
      <c r="OPZ3863" s="114"/>
      <c r="OQA3863" s="114"/>
      <c r="OQB3863" s="114"/>
      <c r="OQC3863" s="116"/>
      <c r="OQD3863" s="114"/>
      <c r="OQE3863" s="115"/>
      <c r="OQF3863" s="115"/>
      <c r="OQG3863" s="115"/>
      <c r="OQH3863" s="113"/>
      <c r="OQI3863" s="114"/>
      <c r="OQJ3863" s="114"/>
      <c r="OQK3863" s="113"/>
      <c r="OQL3863" s="118"/>
      <c r="OQM3863" s="117"/>
      <c r="OQN3863" s="114"/>
      <c r="OQO3863" s="114"/>
      <c r="OQP3863" s="114"/>
      <c r="OQQ3863" s="114"/>
      <c r="OQR3863" s="114"/>
      <c r="OQS3863" s="114"/>
      <c r="OQT3863" s="114"/>
      <c r="OQU3863" s="114"/>
      <c r="OQV3863" s="114"/>
      <c r="OQW3863" s="114"/>
      <c r="OQX3863" s="116"/>
      <c r="OQY3863" s="114"/>
      <c r="OQZ3863" s="115"/>
      <c r="ORA3863" s="115"/>
      <c r="ORB3863" s="115"/>
      <c r="ORC3863" s="113"/>
      <c r="ORD3863" s="114"/>
      <c r="ORE3863" s="114"/>
      <c r="ORF3863" s="113"/>
      <c r="ORG3863" s="118"/>
      <c r="ORH3863" s="117"/>
      <c r="ORI3863" s="114"/>
      <c r="ORJ3863" s="114"/>
      <c r="ORK3863" s="114"/>
      <c r="ORL3863" s="114"/>
      <c r="ORM3863" s="114"/>
      <c r="ORN3863" s="114"/>
      <c r="ORO3863" s="114"/>
      <c r="ORP3863" s="114"/>
      <c r="ORQ3863" s="114"/>
      <c r="ORR3863" s="114"/>
      <c r="ORS3863" s="116"/>
      <c r="ORT3863" s="114"/>
      <c r="ORU3863" s="115"/>
      <c r="ORV3863" s="115"/>
      <c r="ORW3863" s="115"/>
      <c r="ORX3863" s="113"/>
      <c r="ORY3863" s="114"/>
      <c r="ORZ3863" s="114"/>
      <c r="OSA3863" s="113"/>
      <c r="OSB3863" s="118"/>
      <c r="OSC3863" s="117"/>
      <c r="OSD3863" s="114"/>
      <c r="OSE3863" s="114"/>
      <c r="OSF3863" s="114"/>
      <c r="OSG3863" s="114"/>
      <c r="OSH3863" s="114"/>
      <c r="OSI3863" s="114"/>
      <c r="OSJ3863" s="114"/>
      <c r="OSK3863" s="114"/>
      <c r="OSL3863" s="114"/>
      <c r="OSM3863" s="114"/>
      <c r="OSN3863" s="116"/>
      <c r="OSO3863" s="114"/>
      <c r="OSP3863" s="115"/>
      <c r="OSQ3863" s="115"/>
      <c r="OSR3863" s="115"/>
      <c r="OSS3863" s="113"/>
      <c r="OST3863" s="114"/>
      <c r="OSU3863" s="114"/>
      <c r="OSV3863" s="113"/>
      <c r="OSW3863" s="118"/>
      <c r="OSX3863" s="117"/>
      <c r="OSY3863" s="114"/>
      <c r="OSZ3863" s="114"/>
      <c r="OTA3863" s="114"/>
      <c r="OTB3863" s="114"/>
      <c r="OTC3863" s="114"/>
      <c r="OTD3863" s="114"/>
      <c r="OTE3863" s="114"/>
      <c r="OTF3863" s="114"/>
      <c r="OTG3863" s="114"/>
      <c r="OTH3863" s="114"/>
      <c r="OTI3863" s="116"/>
      <c r="OTJ3863" s="114"/>
      <c r="OTK3863" s="115"/>
      <c r="OTL3863" s="115"/>
      <c r="OTM3863" s="115"/>
      <c r="OTN3863" s="113"/>
      <c r="OTO3863" s="114"/>
      <c r="OTP3863" s="114"/>
      <c r="OTQ3863" s="113"/>
      <c r="OTR3863" s="118"/>
      <c r="OTS3863" s="117"/>
      <c r="OTT3863" s="114"/>
      <c r="OTU3863" s="114"/>
      <c r="OTV3863" s="114"/>
      <c r="OTW3863" s="114"/>
      <c r="OTX3863" s="114"/>
      <c r="OTY3863" s="114"/>
      <c r="OTZ3863" s="114"/>
      <c r="OUA3863" s="114"/>
      <c r="OUB3863" s="114"/>
      <c r="OUC3863" s="114"/>
      <c r="OUD3863" s="116"/>
      <c r="OUE3863" s="114"/>
      <c r="OUF3863" s="115"/>
      <c r="OUG3863" s="115"/>
      <c r="OUH3863" s="115"/>
      <c r="OUI3863" s="113"/>
      <c r="OUJ3863" s="114"/>
      <c r="OUK3863" s="114"/>
      <c r="OUL3863" s="113"/>
      <c r="OUM3863" s="118"/>
      <c r="OUN3863" s="117"/>
      <c r="OUO3863" s="114"/>
      <c r="OUP3863" s="114"/>
      <c r="OUQ3863" s="114"/>
      <c r="OUR3863" s="114"/>
      <c r="OUS3863" s="114"/>
      <c r="OUT3863" s="114"/>
      <c r="OUU3863" s="114"/>
      <c r="OUV3863" s="114"/>
      <c r="OUW3863" s="114"/>
      <c r="OUX3863" s="114"/>
      <c r="OUY3863" s="116"/>
      <c r="OUZ3863" s="114"/>
      <c r="OVA3863" s="115"/>
      <c r="OVB3863" s="115"/>
      <c r="OVC3863" s="115"/>
      <c r="OVD3863" s="113"/>
      <c r="OVE3863" s="114"/>
      <c r="OVF3863" s="114"/>
      <c r="OVG3863" s="113"/>
      <c r="OVH3863" s="118"/>
      <c r="OVI3863" s="117"/>
      <c r="OVJ3863" s="114"/>
      <c r="OVK3863" s="114"/>
      <c r="OVL3863" s="114"/>
      <c r="OVM3863" s="114"/>
      <c r="OVN3863" s="114"/>
      <c r="OVO3863" s="114"/>
      <c r="OVP3863" s="114"/>
      <c r="OVQ3863" s="114"/>
      <c r="OVR3863" s="114"/>
      <c r="OVS3863" s="114"/>
      <c r="OVT3863" s="116"/>
      <c r="OVU3863" s="114"/>
      <c r="OVV3863" s="115"/>
      <c r="OVW3863" s="115"/>
      <c r="OVX3863" s="115"/>
      <c r="OVY3863" s="113"/>
      <c r="OVZ3863" s="114"/>
      <c r="OWA3863" s="114"/>
      <c r="OWB3863" s="113"/>
      <c r="OWC3863" s="118"/>
      <c r="OWD3863" s="117"/>
      <c r="OWE3863" s="114"/>
      <c r="OWF3863" s="114"/>
      <c r="OWG3863" s="114"/>
      <c r="OWH3863" s="114"/>
      <c r="OWI3863" s="114"/>
      <c r="OWJ3863" s="114"/>
      <c r="OWK3863" s="114"/>
      <c r="OWL3863" s="114"/>
      <c r="OWM3863" s="114"/>
      <c r="OWN3863" s="114"/>
      <c r="OWO3863" s="116"/>
      <c r="OWP3863" s="114"/>
      <c r="OWQ3863" s="115"/>
      <c r="OWR3863" s="115"/>
      <c r="OWS3863" s="115"/>
      <c r="OWT3863" s="113"/>
      <c r="OWU3863" s="114"/>
      <c r="OWV3863" s="114"/>
      <c r="OWW3863" s="113"/>
      <c r="OWX3863" s="118"/>
      <c r="OWY3863" s="117"/>
      <c r="OWZ3863" s="114"/>
      <c r="OXA3863" s="114"/>
      <c r="OXB3863" s="114"/>
      <c r="OXC3863" s="114"/>
      <c r="OXD3863" s="114"/>
      <c r="OXE3863" s="114"/>
      <c r="OXF3863" s="114"/>
      <c r="OXG3863" s="114"/>
      <c r="OXH3863" s="114"/>
      <c r="OXI3863" s="114"/>
      <c r="OXJ3863" s="116"/>
      <c r="OXK3863" s="114"/>
      <c r="OXL3863" s="115"/>
      <c r="OXM3863" s="115"/>
      <c r="OXN3863" s="115"/>
      <c r="OXO3863" s="113"/>
      <c r="OXP3863" s="114"/>
      <c r="OXQ3863" s="114"/>
      <c r="OXR3863" s="113"/>
      <c r="OXS3863" s="118"/>
      <c r="OXT3863" s="117"/>
      <c r="OXU3863" s="114"/>
      <c r="OXV3863" s="114"/>
      <c r="OXW3863" s="114"/>
      <c r="OXX3863" s="114"/>
      <c r="OXY3863" s="114"/>
      <c r="OXZ3863" s="114"/>
      <c r="OYA3863" s="114"/>
      <c r="OYB3863" s="114"/>
      <c r="OYC3863" s="114"/>
      <c r="OYD3863" s="114"/>
      <c r="OYE3863" s="116"/>
      <c r="OYF3863" s="114"/>
      <c r="OYG3863" s="115"/>
      <c r="OYH3863" s="115"/>
      <c r="OYI3863" s="115"/>
      <c r="OYJ3863" s="113"/>
      <c r="OYK3863" s="114"/>
      <c r="OYL3863" s="114"/>
      <c r="OYM3863" s="113"/>
      <c r="OYN3863" s="118"/>
      <c r="OYO3863" s="117"/>
      <c r="OYP3863" s="114"/>
      <c r="OYQ3863" s="114"/>
      <c r="OYR3863" s="114"/>
      <c r="OYS3863" s="114"/>
      <c r="OYT3863" s="114"/>
      <c r="OYU3863" s="114"/>
      <c r="OYV3863" s="114"/>
      <c r="OYW3863" s="114"/>
      <c r="OYX3863" s="114"/>
      <c r="OYY3863" s="114"/>
      <c r="OYZ3863" s="116"/>
      <c r="OZA3863" s="114"/>
      <c r="OZB3863" s="115"/>
      <c r="OZC3863" s="115"/>
      <c r="OZD3863" s="115"/>
      <c r="OZE3863" s="113"/>
      <c r="OZF3863" s="114"/>
      <c r="OZG3863" s="114"/>
      <c r="OZH3863" s="113"/>
      <c r="OZI3863" s="118"/>
      <c r="OZJ3863" s="117"/>
      <c r="OZK3863" s="114"/>
      <c r="OZL3863" s="114"/>
      <c r="OZM3863" s="114"/>
      <c r="OZN3863" s="114"/>
      <c r="OZO3863" s="114"/>
      <c r="OZP3863" s="114"/>
      <c r="OZQ3863" s="114"/>
      <c r="OZR3863" s="114"/>
      <c r="OZS3863" s="114"/>
      <c r="OZT3863" s="114"/>
      <c r="OZU3863" s="116"/>
      <c r="OZV3863" s="114"/>
      <c r="OZW3863" s="115"/>
      <c r="OZX3863" s="115"/>
      <c r="OZY3863" s="115"/>
      <c r="OZZ3863" s="113"/>
      <c r="PAA3863" s="114"/>
      <c r="PAB3863" s="114"/>
      <c r="PAC3863" s="113"/>
      <c r="PAD3863" s="118"/>
      <c r="PAE3863" s="117"/>
      <c r="PAF3863" s="114"/>
      <c r="PAG3863" s="114"/>
      <c r="PAH3863" s="114"/>
      <c r="PAI3863" s="114"/>
      <c r="PAJ3863" s="114"/>
      <c r="PAK3863" s="114"/>
      <c r="PAL3863" s="114"/>
      <c r="PAM3863" s="114"/>
      <c r="PAN3863" s="114"/>
      <c r="PAO3863" s="114"/>
      <c r="PAP3863" s="116"/>
      <c r="PAQ3863" s="114"/>
      <c r="PAR3863" s="115"/>
      <c r="PAS3863" s="115"/>
      <c r="PAT3863" s="115"/>
      <c r="PAU3863" s="113"/>
      <c r="PAV3863" s="114"/>
      <c r="PAW3863" s="114"/>
      <c r="PAX3863" s="113"/>
      <c r="PAY3863" s="118"/>
      <c r="PAZ3863" s="117"/>
      <c r="PBA3863" s="114"/>
      <c r="PBB3863" s="114"/>
      <c r="PBC3863" s="114"/>
      <c r="PBD3863" s="114"/>
      <c r="PBE3863" s="114"/>
      <c r="PBF3863" s="114"/>
      <c r="PBG3863" s="114"/>
      <c r="PBH3863" s="114"/>
      <c r="PBI3863" s="114"/>
      <c r="PBJ3863" s="114"/>
      <c r="PBK3863" s="116"/>
      <c r="PBL3863" s="114"/>
      <c r="PBM3863" s="115"/>
      <c r="PBN3863" s="115"/>
      <c r="PBO3863" s="115"/>
      <c r="PBP3863" s="113"/>
      <c r="PBQ3863" s="114"/>
      <c r="PBR3863" s="114"/>
      <c r="PBS3863" s="113"/>
      <c r="PBT3863" s="118"/>
      <c r="PBU3863" s="117"/>
      <c r="PBV3863" s="114"/>
      <c r="PBW3863" s="114"/>
      <c r="PBX3863" s="114"/>
      <c r="PBY3863" s="114"/>
      <c r="PBZ3863" s="114"/>
      <c r="PCA3863" s="114"/>
      <c r="PCB3863" s="114"/>
      <c r="PCC3863" s="114"/>
      <c r="PCD3863" s="114"/>
      <c r="PCE3863" s="114"/>
      <c r="PCF3863" s="116"/>
      <c r="PCG3863" s="114"/>
      <c r="PCH3863" s="115"/>
      <c r="PCI3863" s="115"/>
      <c r="PCJ3863" s="115"/>
      <c r="PCK3863" s="113"/>
      <c r="PCL3863" s="114"/>
      <c r="PCM3863" s="114"/>
      <c r="PCN3863" s="113"/>
      <c r="PCO3863" s="118"/>
      <c r="PCP3863" s="117"/>
      <c r="PCQ3863" s="114"/>
      <c r="PCR3863" s="114"/>
      <c r="PCS3863" s="114"/>
      <c r="PCT3863" s="114"/>
      <c r="PCU3863" s="114"/>
      <c r="PCV3863" s="114"/>
      <c r="PCW3863" s="114"/>
      <c r="PCX3863" s="114"/>
      <c r="PCY3863" s="114"/>
      <c r="PCZ3863" s="114"/>
      <c r="PDA3863" s="116"/>
      <c r="PDB3863" s="114"/>
      <c r="PDC3863" s="115"/>
      <c r="PDD3863" s="115"/>
      <c r="PDE3863" s="115"/>
      <c r="PDF3863" s="113"/>
      <c r="PDG3863" s="114"/>
      <c r="PDH3863" s="114"/>
      <c r="PDI3863" s="113"/>
      <c r="PDJ3863" s="118"/>
      <c r="PDK3863" s="117"/>
      <c r="PDL3863" s="114"/>
      <c r="PDM3863" s="114"/>
      <c r="PDN3863" s="114"/>
      <c r="PDO3863" s="114"/>
      <c r="PDP3863" s="114"/>
      <c r="PDQ3863" s="114"/>
      <c r="PDR3863" s="114"/>
      <c r="PDS3863" s="114"/>
      <c r="PDT3863" s="114"/>
      <c r="PDU3863" s="114"/>
      <c r="PDV3863" s="116"/>
      <c r="PDW3863" s="114"/>
      <c r="PDX3863" s="115"/>
      <c r="PDY3863" s="115"/>
      <c r="PDZ3863" s="115"/>
      <c r="PEA3863" s="113"/>
      <c r="PEB3863" s="114"/>
      <c r="PEC3863" s="114"/>
      <c r="PED3863" s="113"/>
      <c r="PEE3863" s="118"/>
      <c r="PEF3863" s="117"/>
      <c r="PEG3863" s="114"/>
      <c r="PEH3863" s="114"/>
      <c r="PEI3863" s="114"/>
      <c r="PEJ3863" s="114"/>
      <c r="PEK3863" s="114"/>
      <c r="PEL3863" s="114"/>
      <c r="PEM3863" s="114"/>
      <c r="PEN3863" s="114"/>
      <c r="PEO3863" s="114"/>
      <c r="PEP3863" s="114"/>
      <c r="PEQ3863" s="116"/>
      <c r="PER3863" s="114"/>
      <c r="PES3863" s="115"/>
      <c r="PET3863" s="115"/>
      <c r="PEU3863" s="115"/>
      <c r="PEV3863" s="113"/>
      <c r="PEW3863" s="114"/>
      <c r="PEX3863" s="114"/>
      <c r="PEY3863" s="113"/>
      <c r="PEZ3863" s="118"/>
      <c r="PFA3863" s="117"/>
      <c r="PFB3863" s="114"/>
      <c r="PFC3863" s="114"/>
      <c r="PFD3863" s="114"/>
      <c r="PFE3863" s="114"/>
      <c r="PFF3863" s="114"/>
      <c r="PFG3863" s="114"/>
      <c r="PFH3863" s="114"/>
      <c r="PFI3863" s="114"/>
      <c r="PFJ3863" s="114"/>
      <c r="PFK3863" s="114"/>
      <c r="PFL3863" s="116"/>
      <c r="PFM3863" s="114"/>
      <c r="PFN3863" s="115"/>
      <c r="PFO3863" s="115"/>
      <c r="PFP3863" s="115"/>
      <c r="PFQ3863" s="113"/>
      <c r="PFR3863" s="114"/>
      <c r="PFS3863" s="114"/>
      <c r="PFT3863" s="113"/>
      <c r="PFU3863" s="118"/>
      <c r="PFV3863" s="117"/>
      <c r="PFW3863" s="114"/>
      <c r="PFX3863" s="114"/>
      <c r="PFY3863" s="114"/>
      <c r="PFZ3863" s="114"/>
      <c r="PGA3863" s="114"/>
      <c r="PGB3863" s="114"/>
      <c r="PGC3863" s="114"/>
      <c r="PGD3863" s="114"/>
      <c r="PGE3863" s="114"/>
      <c r="PGF3863" s="114"/>
      <c r="PGG3863" s="116"/>
      <c r="PGH3863" s="114"/>
      <c r="PGI3863" s="115"/>
      <c r="PGJ3863" s="115"/>
      <c r="PGK3863" s="115"/>
      <c r="PGL3863" s="113"/>
      <c r="PGM3863" s="114"/>
      <c r="PGN3863" s="114"/>
      <c r="PGO3863" s="113"/>
      <c r="PGP3863" s="118"/>
      <c r="PGQ3863" s="117"/>
      <c r="PGR3863" s="114"/>
      <c r="PGS3863" s="114"/>
      <c r="PGT3863" s="114"/>
      <c r="PGU3863" s="114"/>
      <c r="PGV3863" s="114"/>
      <c r="PGW3863" s="114"/>
      <c r="PGX3863" s="114"/>
      <c r="PGY3863" s="114"/>
      <c r="PGZ3863" s="114"/>
      <c r="PHA3863" s="114"/>
      <c r="PHB3863" s="116"/>
      <c r="PHC3863" s="114"/>
      <c r="PHD3863" s="115"/>
      <c r="PHE3863" s="115"/>
      <c r="PHF3863" s="115"/>
      <c r="PHG3863" s="113"/>
      <c r="PHH3863" s="114"/>
      <c r="PHI3863" s="114"/>
      <c r="PHJ3863" s="113"/>
      <c r="PHK3863" s="118"/>
      <c r="PHL3863" s="117"/>
      <c r="PHM3863" s="114"/>
      <c r="PHN3863" s="114"/>
      <c r="PHO3863" s="114"/>
      <c r="PHP3863" s="114"/>
      <c r="PHQ3863" s="114"/>
      <c r="PHR3863" s="114"/>
      <c r="PHS3863" s="114"/>
      <c r="PHT3863" s="114"/>
      <c r="PHU3863" s="114"/>
      <c r="PHV3863" s="114"/>
      <c r="PHW3863" s="116"/>
      <c r="PHX3863" s="114"/>
      <c r="PHY3863" s="115"/>
      <c r="PHZ3863" s="115"/>
      <c r="PIA3863" s="115"/>
      <c r="PIB3863" s="113"/>
      <c r="PIC3863" s="114"/>
      <c r="PID3863" s="114"/>
      <c r="PIE3863" s="113"/>
      <c r="PIF3863" s="118"/>
      <c r="PIG3863" s="117"/>
      <c r="PIH3863" s="114"/>
      <c r="PII3863" s="114"/>
      <c r="PIJ3863" s="114"/>
      <c r="PIK3863" s="114"/>
      <c r="PIL3863" s="114"/>
      <c r="PIM3863" s="114"/>
      <c r="PIN3863" s="114"/>
      <c r="PIO3863" s="114"/>
      <c r="PIP3863" s="114"/>
      <c r="PIQ3863" s="114"/>
      <c r="PIR3863" s="116"/>
      <c r="PIS3863" s="114"/>
      <c r="PIT3863" s="115"/>
      <c r="PIU3863" s="115"/>
      <c r="PIV3863" s="115"/>
      <c r="PIW3863" s="113"/>
      <c r="PIX3863" s="114"/>
      <c r="PIY3863" s="114"/>
      <c r="PIZ3863" s="113"/>
      <c r="PJA3863" s="118"/>
      <c r="PJB3863" s="117"/>
      <c r="PJC3863" s="114"/>
      <c r="PJD3863" s="114"/>
      <c r="PJE3863" s="114"/>
      <c r="PJF3863" s="114"/>
      <c r="PJG3863" s="114"/>
      <c r="PJH3863" s="114"/>
      <c r="PJI3863" s="114"/>
      <c r="PJJ3863" s="114"/>
      <c r="PJK3863" s="114"/>
      <c r="PJL3863" s="114"/>
      <c r="PJM3863" s="116"/>
      <c r="PJN3863" s="114"/>
      <c r="PJO3863" s="115"/>
      <c r="PJP3863" s="115"/>
      <c r="PJQ3863" s="115"/>
      <c r="PJR3863" s="113"/>
      <c r="PJS3863" s="114"/>
      <c r="PJT3863" s="114"/>
      <c r="PJU3863" s="113"/>
      <c r="PJV3863" s="118"/>
      <c r="PJW3863" s="117"/>
      <c r="PJX3863" s="114"/>
      <c r="PJY3863" s="114"/>
      <c r="PJZ3863" s="114"/>
      <c r="PKA3863" s="114"/>
      <c r="PKB3863" s="114"/>
      <c r="PKC3863" s="114"/>
      <c r="PKD3863" s="114"/>
      <c r="PKE3863" s="114"/>
      <c r="PKF3863" s="114"/>
      <c r="PKG3863" s="114"/>
      <c r="PKH3863" s="116"/>
      <c r="PKI3863" s="114"/>
      <c r="PKJ3863" s="115"/>
      <c r="PKK3863" s="115"/>
      <c r="PKL3863" s="115"/>
      <c r="PKM3863" s="113"/>
      <c r="PKN3863" s="114"/>
      <c r="PKO3863" s="114"/>
      <c r="PKP3863" s="113"/>
      <c r="PKQ3863" s="118"/>
      <c r="PKR3863" s="117"/>
      <c r="PKS3863" s="114"/>
      <c r="PKT3863" s="114"/>
      <c r="PKU3863" s="114"/>
      <c r="PKV3863" s="114"/>
      <c r="PKW3863" s="114"/>
      <c r="PKX3863" s="114"/>
      <c r="PKY3863" s="114"/>
      <c r="PKZ3863" s="114"/>
      <c r="PLA3863" s="114"/>
      <c r="PLB3863" s="114"/>
      <c r="PLC3863" s="116"/>
      <c r="PLD3863" s="114"/>
      <c r="PLE3863" s="115"/>
      <c r="PLF3863" s="115"/>
      <c r="PLG3863" s="115"/>
      <c r="PLH3863" s="113"/>
      <c r="PLI3863" s="114"/>
      <c r="PLJ3863" s="114"/>
      <c r="PLK3863" s="113"/>
      <c r="PLL3863" s="118"/>
      <c r="PLM3863" s="117"/>
      <c r="PLN3863" s="114"/>
      <c r="PLO3863" s="114"/>
      <c r="PLP3863" s="114"/>
      <c r="PLQ3863" s="114"/>
      <c r="PLR3863" s="114"/>
      <c r="PLS3863" s="114"/>
      <c r="PLT3863" s="114"/>
      <c r="PLU3863" s="114"/>
      <c r="PLV3863" s="114"/>
      <c r="PLW3863" s="114"/>
      <c r="PLX3863" s="116"/>
      <c r="PLY3863" s="114"/>
      <c r="PLZ3863" s="115"/>
      <c r="PMA3863" s="115"/>
      <c r="PMB3863" s="115"/>
      <c r="PMC3863" s="113"/>
      <c r="PMD3863" s="114"/>
      <c r="PME3863" s="114"/>
      <c r="PMF3863" s="113"/>
      <c r="PMG3863" s="118"/>
      <c r="PMH3863" s="117"/>
      <c r="PMI3863" s="114"/>
      <c r="PMJ3863" s="114"/>
      <c r="PMK3863" s="114"/>
      <c r="PML3863" s="114"/>
      <c r="PMM3863" s="114"/>
      <c r="PMN3863" s="114"/>
      <c r="PMO3863" s="114"/>
      <c r="PMP3863" s="114"/>
      <c r="PMQ3863" s="114"/>
      <c r="PMR3863" s="114"/>
      <c r="PMS3863" s="116"/>
      <c r="PMT3863" s="114"/>
      <c r="PMU3863" s="115"/>
      <c r="PMV3863" s="115"/>
      <c r="PMW3863" s="115"/>
      <c r="PMX3863" s="113"/>
      <c r="PMY3863" s="114"/>
      <c r="PMZ3863" s="114"/>
      <c r="PNA3863" s="113"/>
      <c r="PNB3863" s="118"/>
      <c r="PNC3863" s="117"/>
      <c r="PND3863" s="114"/>
      <c r="PNE3863" s="114"/>
      <c r="PNF3863" s="114"/>
      <c r="PNG3863" s="114"/>
      <c r="PNH3863" s="114"/>
      <c r="PNI3863" s="114"/>
      <c r="PNJ3863" s="114"/>
      <c r="PNK3863" s="114"/>
      <c r="PNL3863" s="114"/>
      <c r="PNM3863" s="114"/>
      <c r="PNN3863" s="116"/>
      <c r="PNO3863" s="114"/>
      <c r="PNP3863" s="115"/>
      <c r="PNQ3863" s="115"/>
      <c r="PNR3863" s="115"/>
      <c r="PNS3863" s="113"/>
      <c r="PNT3863" s="114"/>
      <c r="PNU3863" s="114"/>
      <c r="PNV3863" s="113"/>
      <c r="PNW3863" s="118"/>
      <c r="PNX3863" s="117"/>
      <c r="PNY3863" s="114"/>
      <c r="PNZ3863" s="114"/>
      <c r="POA3863" s="114"/>
      <c r="POB3863" s="114"/>
      <c r="POC3863" s="114"/>
      <c r="POD3863" s="114"/>
      <c r="POE3863" s="114"/>
      <c r="POF3863" s="114"/>
      <c r="POG3863" s="114"/>
      <c r="POH3863" s="114"/>
      <c r="POI3863" s="116"/>
      <c r="POJ3863" s="114"/>
      <c r="POK3863" s="115"/>
      <c r="POL3863" s="115"/>
      <c r="POM3863" s="115"/>
      <c r="PON3863" s="113"/>
      <c r="POO3863" s="114"/>
      <c r="POP3863" s="114"/>
      <c r="POQ3863" s="113"/>
      <c r="POR3863" s="118"/>
      <c r="POS3863" s="117"/>
      <c r="POT3863" s="114"/>
      <c r="POU3863" s="114"/>
      <c r="POV3863" s="114"/>
      <c r="POW3863" s="114"/>
      <c r="POX3863" s="114"/>
      <c r="POY3863" s="114"/>
      <c r="POZ3863" s="114"/>
      <c r="PPA3863" s="114"/>
      <c r="PPB3863" s="114"/>
      <c r="PPC3863" s="114"/>
      <c r="PPD3863" s="116"/>
      <c r="PPE3863" s="114"/>
      <c r="PPF3863" s="115"/>
      <c r="PPG3863" s="115"/>
      <c r="PPH3863" s="115"/>
      <c r="PPI3863" s="113"/>
      <c r="PPJ3863" s="114"/>
      <c r="PPK3863" s="114"/>
      <c r="PPL3863" s="113"/>
      <c r="PPM3863" s="118"/>
      <c r="PPN3863" s="117"/>
      <c r="PPO3863" s="114"/>
      <c r="PPP3863" s="114"/>
      <c r="PPQ3863" s="114"/>
      <c r="PPR3863" s="114"/>
      <c r="PPS3863" s="114"/>
      <c r="PPT3863" s="114"/>
      <c r="PPU3863" s="114"/>
      <c r="PPV3863" s="114"/>
      <c r="PPW3863" s="114"/>
      <c r="PPX3863" s="114"/>
      <c r="PPY3863" s="116"/>
      <c r="PPZ3863" s="114"/>
      <c r="PQA3863" s="115"/>
      <c r="PQB3863" s="115"/>
      <c r="PQC3863" s="115"/>
      <c r="PQD3863" s="113"/>
      <c r="PQE3863" s="114"/>
      <c r="PQF3863" s="114"/>
      <c r="PQG3863" s="113"/>
      <c r="PQH3863" s="118"/>
      <c r="PQI3863" s="117"/>
      <c r="PQJ3863" s="114"/>
      <c r="PQK3863" s="114"/>
      <c r="PQL3863" s="114"/>
      <c r="PQM3863" s="114"/>
      <c r="PQN3863" s="114"/>
      <c r="PQO3863" s="114"/>
      <c r="PQP3863" s="114"/>
      <c r="PQQ3863" s="114"/>
      <c r="PQR3863" s="114"/>
      <c r="PQS3863" s="114"/>
      <c r="PQT3863" s="116"/>
      <c r="PQU3863" s="114"/>
      <c r="PQV3863" s="115"/>
      <c r="PQW3863" s="115"/>
      <c r="PQX3863" s="115"/>
      <c r="PQY3863" s="113"/>
      <c r="PQZ3863" s="114"/>
      <c r="PRA3863" s="114"/>
      <c r="PRB3863" s="113"/>
      <c r="PRC3863" s="118"/>
      <c r="PRD3863" s="117"/>
      <c r="PRE3863" s="114"/>
      <c r="PRF3863" s="114"/>
      <c r="PRG3863" s="114"/>
      <c r="PRH3863" s="114"/>
      <c r="PRI3863" s="114"/>
      <c r="PRJ3863" s="114"/>
      <c r="PRK3863" s="114"/>
      <c r="PRL3863" s="114"/>
      <c r="PRM3863" s="114"/>
      <c r="PRN3863" s="114"/>
      <c r="PRO3863" s="116"/>
      <c r="PRP3863" s="114"/>
      <c r="PRQ3863" s="115"/>
      <c r="PRR3863" s="115"/>
      <c r="PRS3863" s="115"/>
      <c r="PRT3863" s="113"/>
      <c r="PRU3863" s="114"/>
      <c r="PRV3863" s="114"/>
      <c r="PRW3863" s="113"/>
      <c r="PRX3863" s="118"/>
      <c r="PRY3863" s="117"/>
      <c r="PRZ3863" s="114"/>
      <c r="PSA3863" s="114"/>
      <c r="PSB3863" s="114"/>
      <c r="PSC3863" s="114"/>
      <c r="PSD3863" s="114"/>
      <c r="PSE3863" s="114"/>
      <c r="PSF3863" s="114"/>
      <c r="PSG3863" s="114"/>
      <c r="PSH3863" s="114"/>
      <c r="PSI3863" s="114"/>
      <c r="PSJ3863" s="116"/>
      <c r="PSK3863" s="114"/>
      <c r="PSL3863" s="115"/>
      <c r="PSM3863" s="115"/>
      <c r="PSN3863" s="115"/>
      <c r="PSO3863" s="113"/>
      <c r="PSP3863" s="114"/>
      <c r="PSQ3863" s="114"/>
      <c r="PSR3863" s="113"/>
      <c r="PSS3863" s="118"/>
      <c r="PST3863" s="117"/>
      <c r="PSU3863" s="114"/>
      <c r="PSV3863" s="114"/>
      <c r="PSW3863" s="114"/>
      <c r="PSX3863" s="114"/>
      <c r="PSY3863" s="114"/>
      <c r="PSZ3863" s="114"/>
      <c r="PTA3863" s="114"/>
      <c r="PTB3863" s="114"/>
      <c r="PTC3863" s="114"/>
      <c r="PTD3863" s="114"/>
      <c r="PTE3863" s="116"/>
      <c r="PTF3863" s="114"/>
      <c r="PTG3863" s="115"/>
      <c r="PTH3863" s="115"/>
      <c r="PTI3863" s="115"/>
      <c r="PTJ3863" s="113"/>
      <c r="PTK3863" s="114"/>
      <c r="PTL3863" s="114"/>
      <c r="PTM3863" s="113"/>
      <c r="PTN3863" s="118"/>
      <c r="PTO3863" s="117"/>
      <c r="PTP3863" s="114"/>
      <c r="PTQ3863" s="114"/>
      <c r="PTR3863" s="114"/>
      <c r="PTS3863" s="114"/>
      <c r="PTT3863" s="114"/>
      <c r="PTU3863" s="114"/>
      <c r="PTV3863" s="114"/>
      <c r="PTW3863" s="114"/>
      <c r="PTX3863" s="114"/>
      <c r="PTY3863" s="114"/>
      <c r="PTZ3863" s="116"/>
      <c r="PUA3863" s="114"/>
      <c r="PUB3863" s="115"/>
      <c r="PUC3863" s="115"/>
      <c r="PUD3863" s="115"/>
      <c r="PUE3863" s="113"/>
      <c r="PUF3863" s="114"/>
      <c r="PUG3863" s="114"/>
      <c r="PUH3863" s="113"/>
      <c r="PUI3863" s="118"/>
      <c r="PUJ3863" s="117"/>
      <c r="PUK3863" s="114"/>
      <c r="PUL3863" s="114"/>
      <c r="PUM3863" s="114"/>
      <c r="PUN3863" s="114"/>
      <c r="PUO3863" s="114"/>
      <c r="PUP3863" s="114"/>
      <c r="PUQ3863" s="114"/>
      <c r="PUR3863" s="114"/>
      <c r="PUS3863" s="114"/>
      <c r="PUT3863" s="114"/>
      <c r="PUU3863" s="116"/>
      <c r="PUV3863" s="114"/>
      <c r="PUW3863" s="115"/>
      <c r="PUX3863" s="115"/>
      <c r="PUY3863" s="115"/>
      <c r="PUZ3863" s="113"/>
      <c r="PVA3863" s="114"/>
      <c r="PVB3863" s="114"/>
      <c r="PVC3863" s="113"/>
      <c r="PVD3863" s="118"/>
      <c r="PVE3863" s="117"/>
      <c r="PVF3863" s="114"/>
      <c r="PVG3863" s="114"/>
      <c r="PVH3863" s="114"/>
      <c r="PVI3863" s="114"/>
      <c r="PVJ3863" s="114"/>
      <c r="PVK3863" s="114"/>
      <c r="PVL3863" s="114"/>
      <c r="PVM3863" s="114"/>
      <c r="PVN3863" s="114"/>
      <c r="PVO3863" s="114"/>
      <c r="PVP3863" s="116"/>
      <c r="PVQ3863" s="114"/>
      <c r="PVR3863" s="115"/>
      <c r="PVS3863" s="115"/>
      <c r="PVT3863" s="115"/>
      <c r="PVU3863" s="113"/>
      <c r="PVV3863" s="114"/>
      <c r="PVW3863" s="114"/>
      <c r="PVX3863" s="113"/>
      <c r="PVY3863" s="118"/>
      <c r="PVZ3863" s="117"/>
      <c r="PWA3863" s="114"/>
      <c r="PWB3863" s="114"/>
      <c r="PWC3863" s="114"/>
      <c r="PWD3863" s="114"/>
      <c r="PWE3863" s="114"/>
      <c r="PWF3863" s="114"/>
      <c r="PWG3863" s="114"/>
      <c r="PWH3863" s="114"/>
      <c r="PWI3863" s="114"/>
      <c r="PWJ3863" s="114"/>
      <c r="PWK3863" s="116"/>
      <c r="PWL3863" s="114"/>
      <c r="PWM3863" s="115"/>
      <c r="PWN3863" s="115"/>
      <c r="PWO3863" s="115"/>
      <c r="PWP3863" s="113"/>
      <c r="PWQ3863" s="114"/>
      <c r="PWR3863" s="114"/>
      <c r="PWS3863" s="113"/>
      <c r="PWT3863" s="118"/>
      <c r="PWU3863" s="117"/>
      <c r="PWV3863" s="114"/>
      <c r="PWW3863" s="114"/>
      <c r="PWX3863" s="114"/>
      <c r="PWY3863" s="114"/>
      <c r="PWZ3863" s="114"/>
      <c r="PXA3863" s="114"/>
      <c r="PXB3863" s="114"/>
      <c r="PXC3863" s="114"/>
      <c r="PXD3863" s="114"/>
      <c r="PXE3863" s="114"/>
      <c r="PXF3863" s="116"/>
      <c r="PXG3863" s="114"/>
      <c r="PXH3863" s="115"/>
      <c r="PXI3863" s="115"/>
      <c r="PXJ3863" s="115"/>
      <c r="PXK3863" s="113"/>
      <c r="PXL3863" s="114"/>
      <c r="PXM3863" s="114"/>
      <c r="PXN3863" s="113"/>
      <c r="PXO3863" s="118"/>
      <c r="PXP3863" s="117"/>
      <c r="PXQ3863" s="114"/>
      <c r="PXR3863" s="114"/>
      <c r="PXS3863" s="114"/>
      <c r="PXT3863" s="114"/>
      <c r="PXU3863" s="114"/>
      <c r="PXV3863" s="114"/>
      <c r="PXW3863" s="114"/>
      <c r="PXX3863" s="114"/>
      <c r="PXY3863" s="114"/>
      <c r="PXZ3863" s="114"/>
      <c r="PYA3863" s="116"/>
      <c r="PYB3863" s="114"/>
      <c r="PYC3863" s="115"/>
      <c r="PYD3863" s="115"/>
      <c r="PYE3863" s="115"/>
      <c r="PYF3863" s="113"/>
      <c r="PYG3863" s="114"/>
      <c r="PYH3863" s="114"/>
      <c r="PYI3863" s="113"/>
      <c r="PYJ3863" s="118"/>
      <c r="PYK3863" s="117"/>
      <c r="PYL3863" s="114"/>
      <c r="PYM3863" s="114"/>
      <c r="PYN3863" s="114"/>
      <c r="PYO3863" s="114"/>
      <c r="PYP3863" s="114"/>
      <c r="PYQ3863" s="114"/>
      <c r="PYR3863" s="114"/>
      <c r="PYS3863" s="114"/>
      <c r="PYT3863" s="114"/>
      <c r="PYU3863" s="114"/>
      <c r="PYV3863" s="116"/>
      <c r="PYW3863" s="114"/>
      <c r="PYX3863" s="115"/>
      <c r="PYY3863" s="115"/>
      <c r="PYZ3863" s="115"/>
      <c r="PZA3863" s="113"/>
      <c r="PZB3863" s="114"/>
      <c r="PZC3863" s="114"/>
      <c r="PZD3863" s="113"/>
      <c r="PZE3863" s="118"/>
      <c r="PZF3863" s="117"/>
      <c r="PZG3863" s="114"/>
      <c r="PZH3863" s="114"/>
      <c r="PZI3863" s="114"/>
      <c r="PZJ3863" s="114"/>
      <c r="PZK3863" s="114"/>
      <c r="PZL3863" s="114"/>
      <c r="PZM3863" s="114"/>
      <c r="PZN3863" s="114"/>
      <c r="PZO3863" s="114"/>
      <c r="PZP3863" s="114"/>
      <c r="PZQ3863" s="116"/>
      <c r="PZR3863" s="114"/>
      <c r="PZS3863" s="115"/>
      <c r="PZT3863" s="115"/>
      <c r="PZU3863" s="115"/>
      <c r="PZV3863" s="113"/>
      <c r="PZW3863" s="114"/>
      <c r="PZX3863" s="114"/>
      <c r="PZY3863" s="113"/>
      <c r="PZZ3863" s="118"/>
      <c r="QAA3863" s="117"/>
      <c r="QAB3863" s="114"/>
      <c r="QAC3863" s="114"/>
      <c r="QAD3863" s="114"/>
      <c r="QAE3863" s="114"/>
      <c r="QAF3863" s="114"/>
      <c r="QAG3863" s="114"/>
      <c r="QAH3863" s="114"/>
      <c r="QAI3863" s="114"/>
      <c r="QAJ3863" s="114"/>
      <c r="QAK3863" s="114"/>
      <c r="QAL3863" s="116"/>
      <c r="QAM3863" s="114"/>
      <c r="QAN3863" s="115"/>
      <c r="QAO3863" s="115"/>
      <c r="QAP3863" s="115"/>
      <c r="QAQ3863" s="113"/>
      <c r="QAR3863" s="114"/>
      <c r="QAS3863" s="114"/>
      <c r="QAT3863" s="113"/>
      <c r="QAU3863" s="118"/>
      <c r="QAV3863" s="117"/>
      <c r="QAW3863" s="114"/>
      <c r="QAX3863" s="114"/>
      <c r="QAY3863" s="114"/>
      <c r="QAZ3863" s="114"/>
      <c r="QBA3863" s="114"/>
      <c r="QBB3863" s="114"/>
      <c r="QBC3863" s="114"/>
      <c r="QBD3863" s="114"/>
      <c r="QBE3863" s="114"/>
      <c r="QBF3863" s="114"/>
      <c r="QBG3863" s="116"/>
      <c r="QBH3863" s="114"/>
      <c r="QBI3863" s="115"/>
      <c r="QBJ3863" s="115"/>
      <c r="QBK3863" s="115"/>
      <c r="QBL3863" s="113"/>
      <c r="QBM3863" s="114"/>
      <c r="QBN3863" s="114"/>
      <c r="QBO3863" s="113"/>
      <c r="QBP3863" s="118"/>
      <c r="QBQ3863" s="117"/>
      <c r="QBR3863" s="114"/>
      <c r="QBS3863" s="114"/>
      <c r="QBT3863" s="114"/>
      <c r="QBU3863" s="114"/>
      <c r="QBV3863" s="114"/>
      <c r="QBW3863" s="114"/>
      <c r="QBX3863" s="114"/>
      <c r="QBY3863" s="114"/>
      <c r="QBZ3863" s="114"/>
      <c r="QCA3863" s="114"/>
      <c r="QCB3863" s="116"/>
      <c r="QCC3863" s="114"/>
      <c r="QCD3863" s="115"/>
      <c r="QCE3863" s="115"/>
      <c r="QCF3863" s="115"/>
      <c r="QCG3863" s="113"/>
      <c r="QCH3863" s="114"/>
      <c r="QCI3863" s="114"/>
      <c r="QCJ3863" s="113"/>
      <c r="QCK3863" s="118"/>
      <c r="QCL3863" s="117"/>
      <c r="QCM3863" s="114"/>
      <c r="QCN3863" s="114"/>
      <c r="QCO3863" s="114"/>
      <c r="QCP3863" s="114"/>
      <c r="QCQ3863" s="114"/>
      <c r="QCR3863" s="114"/>
      <c r="QCS3863" s="114"/>
      <c r="QCT3863" s="114"/>
      <c r="QCU3863" s="114"/>
      <c r="QCV3863" s="114"/>
      <c r="QCW3863" s="116"/>
      <c r="QCX3863" s="114"/>
      <c r="QCY3863" s="115"/>
      <c r="QCZ3863" s="115"/>
      <c r="QDA3863" s="115"/>
      <c r="QDB3863" s="113"/>
      <c r="QDC3863" s="114"/>
      <c r="QDD3863" s="114"/>
      <c r="QDE3863" s="113"/>
      <c r="QDF3863" s="118"/>
      <c r="QDG3863" s="117"/>
      <c r="QDH3863" s="114"/>
      <c r="QDI3863" s="114"/>
      <c r="QDJ3863" s="114"/>
      <c r="QDK3863" s="114"/>
      <c r="QDL3863" s="114"/>
      <c r="QDM3863" s="114"/>
      <c r="QDN3863" s="114"/>
      <c r="QDO3863" s="114"/>
      <c r="QDP3863" s="114"/>
      <c r="QDQ3863" s="114"/>
      <c r="QDR3863" s="116"/>
      <c r="QDS3863" s="114"/>
      <c r="QDT3863" s="115"/>
      <c r="QDU3863" s="115"/>
      <c r="QDV3863" s="115"/>
      <c r="QDW3863" s="113"/>
      <c r="QDX3863" s="114"/>
      <c r="QDY3863" s="114"/>
      <c r="QDZ3863" s="113"/>
      <c r="QEA3863" s="118"/>
      <c r="QEB3863" s="117"/>
      <c r="QEC3863" s="114"/>
      <c r="QED3863" s="114"/>
      <c r="QEE3863" s="114"/>
      <c r="QEF3863" s="114"/>
      <c r="QEG3863" s="114"/>
      <c r="QEH3863" s="114"/>
      <c r="QEI3863" s="114"/>
      <c r="QEJ3863" s="114"/>
      <c r="QEK3863" s="114"/>
      <c r="QEL3863" s="114"/>
      <c r="QEM3863" s="116"/>
      <c r="QEN3863" s="114"/>
      <c r="QEO3863" s="115"/>
      <c r="QEP3863" s="115"/>
      <c r="QEQ3863" s="115"/>
      <c r="QER3863" s="113"/>
      <c r="QES3863" s="114"/>
      <c r="QET3863" s="114"/>
      <c r="QEU3863" s="113"/>
      <c r="QEV3863" s="118"/>
      <c r="QEW3863" s="117"/>
      <c r="QEX3863" s="114"/>
      <c r="QEY3863" s="114"/>
      <c r="QEZ3863" s="114"/>
      <c r="QFA3863" s="114"/>
      <c r="QFB3863" s="114"/>
      <c r="QFC3863" s="114"/>
      <c r="QFD3863" s="114"/>
      <c r="QFE3863" s="114"/>
      <c r="QFF3863" s="114"/>
      <c r="QFG3863" s="114"/>
      <c r="QFH3863" s="116"/>
      <c r="QFI3863" s="114"/>
      <c r="QFJ3863" s="115"/>
      <c r="QFK3863" s="115"/>
      <c r="QFL3863" s="115"/>
      <c r="QFM3863" s="113"/>
      <c r="QFN3863" s="114"/>
      <c r="QFO3863" s="114"/>
      <c r="QFP3863" s="113"/>
      <c r="QFQ3863" s="118"/>
      <c r="QFR3863" s="117"/>
      <c r="QFS3863" s="114"/>
      <c r="QFT3863" s="114"/>
      <c r="QFU3863" s="114"/>
      <c r="QFV3863" s="114"/>
      <c r="QFW3863" s="114"/>
      <c r="QFX3863" s="114"/>
      <c r="QFY3863" s="114"/>
      <c r="QFZ3863" s="114"/>
      <c r="QGA3863" s="114"/>
      <c r="QGB3863" s="114"/>
      <c r="QGC3863" s="116"/>
      <c r="QGD3863" s="114"/>
      <c r="QGE3863" s="115"/>
      <c r="QGF3863" s="115"/>
      <c r="QGG3863" s="115"/>
      <c r="QGH3863" s="113"/>
      <c r="QGI3863" s="114"/>
      <c r="QGJ3863" s="114"/>
      <c r="QGK3863" s="113"/>
      <c r="QGL3863" s="118"/>
      <c r="QGM3863" s="117"/>
      <c r="QGN3863" s="114"/>
      <c r="QGO3863" s="114"/>
      <c r="QGP3863" s="114"/>
      <c r="QGQ3863" s="114"/>
      <c r="QGR3863" s="114"/>
      <c r="QGS3863" s="114"/>
      <c r="QGT3863" s="114"/>
      <c r="QGU3863" s="114"/>
      <c r="QGV3863" s="114"/>
      <c r="QGW3863" s="114"/>
      <c r="QGX3863" s="116"/>
      <c r="QGY3863" s="114"/>
      <c r="QGZ3863" s="115"/>
      <c r="QHA3863" s="115"/>
      <c r="QHB3863" s="115"/>
      <c r="QHC3863" s="113"/>
      <c r="QHD3863" s="114"/>
      <c r="QHE3863" s="114"/>
      <c r="QHF3863" s="113"/>
      <c r="QHG3863" s="118"/>
      <c r="QHH3863" s="117"/>
      <c r="QHI3863" s="114"/>
      <c r="QHJ3863" s="114"/>
      <c r="QHK3863" s="114"/>
      <c r="QHL3863" s="114"/>
      <c r="QHM3863" s="114"/>
      <c r="QHN3863" s="114"/>
      <c r="QHO3863" s="114"/>
      <c r="QHP3863" s="114"/>
      <c r="QHQ3863" s="114"/>
      <c r="QHR3863" s="114"/>
      <c r="QHS3863" s="116"/>
      <c r="QHT3863" s="114"/>
      <c r="QHU3863" s="115"/>
      <c r="QHV3863" s="115"/>
      <c r="QHW3863" s="115"/>
      <c r="QHX3863" s="113"/>
      <c r="QHY3863" s="114"/>
      <c r="QHZ3863" s="114"/>
      <c r="QIA3863" s="113"/>
      <c r="QIB3863" s="118"/>
      <c r="QIC3863" s="117"/>
      <c r="QID3863" s="114"/>
      <c r="QIE3863" s="114"/>
      <c r="QIF3863" s="114"/>
      <c r="QIG3863" s="114"/>
      <c r="QIH3863" s="114"/>
      <c r="QII3863" s="114"/>
      <c r="QIJ3863" s="114"/>
      <c r="QIK3863" s="114"/>
      <c r="QIL3863" s="114"/>
      <c r="QIM3863" s="114"/>
      <c r="QIN3863" s="116"/>
      <c r="QIO3863" s="114"/>
      <c r="QIP3863" s="115"/>
      <c r="QIQ3863" s="115"/>
      <c r="QIR3863" s="115"/>
      <c r="QIS3863" s="113"/>
      <c r="QIT3863" s="114"/>
      <c r="QIU3863" s="114"/>
      <c r="QIV3863" s="113"/>
      <c r="QIW3863" s="118"/>
      <c r="QIX3863" s="117"/>
      <c r="QIY3863" s="114"/>
      <c r="QIZ3863" s="114"/>
      <c r="QJA3863" s="114"/>
      <c r="QJB3863" s="114"/>
      <c r="QJC3863" s="114"/>
      <c r="QJD3863" s="114"/>
      <c r="QJE3863" s="114"/>
      <c r="QJF3863" s="114"/>
      <c r="QJG3863" s="114"/>
      <c r="QJH3863" s="114"/>
      <c r="QJI3863" s="116"/>
      <c r="QJJ3863" s="114"/>
      <c r="QJK3863" s="115"/>
      <c r="QJL3863" s="115"/>
      <c r="QJM3863" s="115"/>
      <c r="QJN3863" s="113"/>
      <c r="QJO3863" s="114"/>
      <c r="QJP3863" s="114"/>
      <c r="QJQ3863" s="113"/>
      <c r="QJR3863" s="118"/>
      <c r="QJS3863" s="117"/>
      <c r="QJT3863" s="114"/>
      <c r="QJU3863" s="114"/>
      <c r="QJV3863" s="114"/>
      <c r="QJW3863" s="114"/>
      <c r="QJX3863" s="114"/>
      <c r="QJY3863" s="114"/>
      <c r="QJZ3863" s="114"/>
      <c r="QKA3863" s="114"/>
      <c r="QKB3863" s="114"/>
      <c r="QKC3863" s="114"/>
      <c r="QKD3863" s="116"/>
      <c r="QKE3863" s="114"/>
      <c r="QKF3863" s="115"/>
      <c r="QKG3863" s="115"/>
      <c r="QKH3863" s="115"/>
      <c r="QKI3863" s="113"/>
      <c r="QKJ3863" s="114"/>
      <c r="QKK3863" s="114"/>
      <c r="QKL3863" s="113"/>
      <c r="QKM3863" s="118"/>
      <c r="QKN3863" s="117"/>
      <c r="QKO3863" s="114"/>
      <c r="QKP3863" s="114"/>
      <c r="QKQ3863" s="114"/>
      <c r="QKR3863" s="114"/>
      <c r="QKS3863" s="114"/>
      <c r="QKT3863" s="114"/>
      <c r="QKU3863" s="114"/>
      <c r="QKV3863" s="114"/>
      <c r="QKW3863" s="114"/>
      <c r="QKX3863" s="114"/>
      <c r="QKY3863" s="116"/>
      <c r="QKZ3863" s="114"/>
      <c r="QLA3863" s="115"/>
      <c r="QLB3863" s="115"/>
      <c r="QLC3863" s="115"/>
      <c r="QLD3863" s="113"/>
      <c r="QLE3863" s="114"/>
      <c r="QLF3863" s="114"/>
      <c r="QLG3863" s="113"/>
      <c r="QLH3863" s="118"/>
      <c r="QLI3863" s="117"/>
      <c r="QLJ3863" s="114"/>
      <c r="QLK3863" s="114"/>
      <c r="QLL3863" s="114"/>
      <c r="QLM3863" s="114"/>
      <c r="QLN3863" s="114"/>
      <c r="QLO3863" s="114"/>
      <c r="QLP3863" s="114"/>
      <c r="QLQ3863" s="114"/>
      <c r="QLR3863" s="114"/>
      <c r="QLS3863" s="114"/>
      <c r="QLT3863" s="116"/>
      <c r="QLU3863" s="114"/>
      <c r="QLV3863" s="115"/>
      <c r="QLW3863" s="115"/>
      <c r="QLX3863" s="115"/>
      <c r="QLY3863" s="113"/>
      <c r="QLZ3863" s="114"/>
      <c r="QMA3863" s="114"/>
      <c r="QMB3863" s="113"/>
      <c r="QMC3863" s="118"/>
      <c r="QMD3863" s="117"/>
      <c r="QME3863" s="114"/>
      <c r="QMF3863" s="114"/>
      <c r="QMG3863" s="114"/>
      <c r="QMH3863" s="114"/>
      <c r="QMI3863" s="114"/>
      <c r="QMJ3863" s="114"/>
      <c r="QMK3863" s="114"/>
      <c r="QML3863" s="114"/>
      <c r="QMM3863" s="114"/>
      <c r="QMN3863" s="114"/>
      <c r="QMO3863" s="116"/>
      <c r="QMP3863" s="114"/>
      <c r="QMQ3863" s="115"/>
      <c r="QMR3863" s="115"/>
      <c r="QMS3863" s="115"/>
      <c r="QMT3863" s="113"/>
      <c r="QMU3863" s="114"/>
      <c r="QMV3863" s="114"/>
      <c r="QMW3863" s="113"/>
      <c r="QMX3863" s="118"/>
      <c r="QMY3863" s="117"/>
      <c r="QMZ3863" s="114"/>
      <c r="QNA3863" s="114"/>
      <c r="QNB3863" s="114"/>
      <c r="QNC3863" s="114"/>
      <c r="QND3863" s="114"/>
      <c r="QNE3863" s="114"/>
      <c r="QNF3863" s="114"/>
      <c r="QNG3863" s="114"/>
      <c r="QNH3863" s="114"/>
      <c r="QNI3863" s="114"/>
      <c r="QNJ3863" s="116"/>
      <c r="QNK3863" s="114"/>
      <c r="QNL3863" s="115"/>
      <c r="QNM3863" s="115"/>
      <c r="QNN3863" s="115"/>
      <c r="QNO3863" s="113"/>
      <c r="QNP3863" s="114"/>
      <c r="QNQ3863" s="114"/>
      <c r="QNR3863" s="113"/>
      <c r="QNS3863" s="118"/>
      <c r="QNT3863" s="117"/>
      <c r="QNU3863" s="114"/>
      <c r="QNV3863" s="114"/>
      <c r="QNW3863" s="114"/>
      <c r="QNX3863" s="114"/>
      <c r="QNY3863" s="114"/>
      <c r="QNZ3863" s="114"/>
      <c r="QOA3863" s="114"/>
      <c r="QOB3863" s="114"/>
      <c r="QOC3863" s="114"/>
      <c r="QOD3863" s="114"/>
      <c r="QOE3863" s="116"/>
      <c r="QOF3863" s="114"/>
      <c r="QOG3863" s="115"/>
      <c r="QOH3863" s="115"/>
      <c r="QOI3863" s="115"/>
      <c r="QOJ3863" s="113"/>
      <c r="QOK3863" s="114"/>
      <c r="QOL3863" s="114"/>
      <c r="QOM3863" s="113"/>
      <c r="QON3863" s="118"/>
      <c r="QOO3863" s="117"/>
      <c r="QOP3863" s="114"/>
      <c r="QOQ3863" s="114"/>
      <c r="QOR3863" s="114"/>
      <c r="QOS3863" s="114"/>
      <c r="QOT3863" s="114"/>
      <c r="QOU3863" s="114"/>
      <c r="QOV3863" s="114"/>
      <c r="QOW3863" s="114"/>
      <c r="QOX3863" s="114"/>
      <c r="QOY3863" s="114"/>
      <c r="QOZ3863" s="116"/>
      <c r="QPA3863" s="114"/>
      <c r="QPB3863" s="115"/>
      <c r="QPC3863" s="115"/>
      <c r="QPD3863" s="115"/>
      <c r="QPE3863" s="113"/>
      <c r="QPF3863" s="114"/>
      <c r="QPG3863" s="114"/>
      <c r="QPH3863" s="113"/>
      <c r="QPI3863" s="118"/>
      <c r="QPJ3863" s="117"/>
      <c r="QPK3863" s="114"/>
      <c r="QPL3863" s="114"/>
      <c r="QPM3863" s="114"/>
      <c r="QPN3863" s="114"/>
      <c r="QPO3863" s="114"/>
      <c r="QPP3863" s="114"/>
      <c r="QPQ3863" s="114"/>
      <c r="QPR3863" s="114"/>
      <c r="QPS3863" s="114"/>
      <c r="QPT3863" s="114"/>
      <c r="QPU3863" s="116"/>
      <c r="QPV3863" s="114"/>
      <c r="QPW3863" s="115"/>
      <c r="QPX3863" s="115"/>
      <c r="QPY3863" s="115"/>
      <c r="QPZ3863" s="113"/>
      <c r="QQA3863" s="114"/>
      <c r="QQB3863" s="114"/>
      <c r="QQC3863" s="113"/>
      <c r="QQD3863" s="118"/>
      <c r="QQE3863" s="117"/>
      <c r="QQF3863" s="114"/>
      <c r="QQG3863" s="114"/>
      <c r="QQH3863" s="114"/>
      <c r="QQI3863" s="114"/>
      <c r="QQJ3863" s="114"/>
      <c r="QQK3863" s="114"/>
      <c r="QQL3863" s="114"/>
      <c r="QQM3863" s="114"/>
      <c r="QQN3863" s="114"/>
      <c r="QQO3863" s="114"/>
      <c r="QQP3863" s="116"/>
      <c r="QQQ3863" s="114"/>
      <c r="QQR3863" s="115"/>
      <c r="QQS3863" s="115"/>
      <c r="QQT3863" s="115"/>
      <c r="QQU3863" s="113"/>
      <c r="QQV3863" s="114"/>
      <c r="QQW3863" s="114"/>
      <c r="QQX3863" s="113"/>
      <c r="QQY3863" s="118"/>
      <c r="QQZ3863" s="117"/>
      <c r="QRA3863" s="114"/>
      <c r="QRB3863" s="114"/>
      <c r="QRC3863" s="114"/>
      <c r="QRD3863" s="114"/>
      <c r="QRE3863" s="114"/>
      <c r="QRF3863" s="114"/>
      <c r="QRG3863" s="114"/>
      <c r="QRH3863" s="114"/>
      <c r="QRI3863" s="114"/>
      <c r="QRJ3863" s="114"/>
      <c r="QRK3863" s="116"/>
      <c r="QRL3863" s="114"/>
      <c r="QRM3863" s="115"/>
      <c r="QRN3863" s="115"/>
      <c r="QRO3863" s="115"/>
      <c r="QRP3863" s="113"/>
      <c r="QRQ3863" s="114"/>
      <c r="QRR3863" s="114"/>
      <c r="QRS3863" s="113"/>
      <c r="QRT3863" s="118"/>
      <c r="QRU3863" s="117"/>
      <c r="QRV3863" s="114"/>
      <c r="QRW3863" s="114"/>
      <c r="QRX3863" s="114"/>
      <c r="QRY3863" s="114"/>
      <c r="QRZ3863" s="114"/>
      <c r="QSA3863" s="114"/>
      <c r="QSB3863" s="114"/>
      <c r="QSC3863" s="114"/>
      <c r="QSD3863" s="114"/>
      <c r="QSE3863" s="114"/>
      <c r="QSF3863" s="116"/>
      <c r="QSG3863" s="114"/>
      <c r="QSH3863" s="115"/>
      <c r="QSI3863" s="115"/>
      <c r="QSJ3863" s="115"/>
      <c r="QSK3863" s="113"/>
      <c r="QSL3863" s="114"/>
      <c r="QSM3863" s="114"/>
      <c r="QSN3863" s="113"/>
      <c r="QSO3863" s="118"/>
      <c r="QSP3863" s="117"/>
      <c r="QSQ3863" s="114"/>
      <c r="QSR3863" s="114"/>
      <c r="QSS3863" s="114"/>
      <c r="QST3863" s="114"/>
      <c r="QSU3863" s="114"/>
      <c r="QSV3863" s="114"/>
      <c r="QSW3863" s="114"/>
      <c r="QSX3863" s="114"/>
      <c r="QSY3863" s="114"/>
      <c r="QSZ3863" s="114"/>
      <c r="QTA3863" s="116"/>
      <c r="QTB3863" s="114"/>
      <c r="QTC3863" s="115"/>
      <c r="QTD3863" s="115"/>
      <c r="QTE3863" s="115"/>
      <c r="QTF3863" s="113"/>
      <c r="QTG3863" s="114"/>
      <c r="QTH3863" s="114"/>
      <c r="QTI3863" s="113"/>
      <c r="QTJ3863" s="118"/>
      <c r="QTK3863" s="117"/>
      <c r="QTL3863" s="114"/>
      <c r="QTM3863" s="114"/>
      <c r="QTN3863" s="114"/>
      <c r="QTO3863" s="114"/>
      <c r="QTP3863" s="114"/>
      <c r="QTQ3863" s="114"/>
      <c r="QTR3863" s="114"/>
      <c r="QTS3863" s="114"/>
      <c r="QTT3863" s="114"/>
      <c r="QTU3863" s="114"/>
      <c r="QTV3863" s="116"/>
      <c r="QTW3863" s="114"/>
      <c r="QTX3863" s="115"/>
      <c r="QTY3863" s="115"/>
      <c r="QTZ3863" s="115"/>
      <c r="QUA3863" s="113"/>
      <c r="QUB3863" s="114"/>
      <c r="QUC3863" s="114"/>
      <c r="QUD3863" s="113"/>
      <c r="QUE3863" s="118"/>
      <c r="QUF3863" s="117"/>
      <c r="QUG3863" s="114"/>
      <c r="QUH3863" s="114"/>
      <c r="QUI3863" s="114"/>
      <c r="QUJ3863" s="114"/>
      <c r="QUK3863" s="114"/>
      <c r="QUL3863" s="114"/>
      <c r="QUM3863" s="114"/>
      <c r="QUN3863" s="114"/>
      <c r="QUO3863" s="114"/>
      <c r="QUP3863" s="114"/>
      <c r="QUQ3863" s="116"/>
      <c r="QUR3863" s="114"/>
      <c r="QUS3863" s="115"/>
      <c r="QUT3863" s="115"/>
      <c r="QUU3863" s="115"/>
      <c r="QUV3863" s="113"/>
      <c r="QUW3863" s="114"/>
      <c r="QUX3863" s="114"/>
      <c r="QUY3863" s="113"/>
      <c r="QUZ3863" s="118"/>
      <c r="QVA3863" s="117"/>
      <c r="QVB3863" s="114"/>
      <c r="QVC3863" s="114"/>
      <c r="QVD3863" s="114"/>
      <c r="QVE3863" s="114"/>
      <c r="QVF3863" s="114"/>
      <c r="QVG3863" s="114"/>
      <c r="QVH3863" s="114"/>
      <c r="QVI3863" s="114"/>
      <c r="QVJ3863" s="114"/>
      <c r="QVK3863" s="114"/>
      <c r="QVL3863" s="116"/>
      <c r="QVM3863" s="114"/>
      <c r="QVN3863" s="115"/>
      <c r="QVO3863" s="115"/>
      <c r="QVP3863" s="115"/>
      <c r="QVQ3863" s="113"/>
      <c r="QVR3863" s="114"/>
      <c r="QVS3863" s="114"/>
      <c r="QVT3863" s="113"/>
      <c r="QVU3863" s="118"/>
      <c r="QVV3863" s="117"/>
      <c r="QVW3863" s="114"/>
      <c r="QVX3863" s="114"/>
      <c r="QVY3863" s="114"/>
      <c r="QVZ3863" s="114"/>
      <c r="QWA3863" s="114"/>
      <c r="QWB3863" s="114"/>
      <c r="QWC3863" s="114"/>
      <c r="QWD3863" s="114"/>
      <c r="QWE3863" s="114"/>
      <c r="QWF3863" s="114"/>
      <c r="QWG3863" s="116"/>
      <c r="QWH3863" s="114"/>
      <c r="QWI3863" s="115"/>
      <c r="QWJ3863" s="115"/>
      <c r="QWK3863" s="115"/>
      <c r="QWL3863" s="113"/>
      <c r="QWM3863" s="114"/>
      <c r="QWN3863" s="114"/>
      <c r="QWO3863" s="113"/>
      <c r="QWP3863" s="118"/>
      <c r="QWQ3863" s="117"/>
      <c r="QWR3863" s="114"/>
      <c r="QWS3863" s="114"/>
      <c r="QWT3863" s="114"/>
      <c r="QWU3863" s="114"/>
      <c r="QWV3863" s="114"/>
      <c r="QWW3863" s="114"/>
      <c r="QWX3863" s="114"/>
      <c r="QWY3863" s="114"/>
      <c r="QWZ3863" s="114"/>
      <c r="QXA3863" s="114"/>
      <c r="QXB3863" s="116"/>
      <c r="QXC3863" s="114"/>
      <c r="QXD3863" s="115"/>
      <c r="QXE3863" s="115"/>
      <c r="QXF3863" s="115"/>
      <c r="QXG3863" s="113"/>
      <c r="QXH3863" s="114"/>
      <c r="QXI3863" s="114"/>
      <c r="QXJ3863" s="113"/>
      <c r="QXK3863" s="118"/>
      <c r="QXL3863" s="117"/>
      <c r="QXM3863" s="114"/>
      <c r="QXN3863" s="114"/>
      <c r="QXO3863" s="114"/>
      <c r="QXP3863" s="114"/>
      <c r="QXQ3863" s="114"/>
      <c r="QXR3863" s="114"/>
      <c r="QXS3863" s="114"/>
      <c r="QXT3863" s="114"/>
      <c r="QXU3863" s="114"/>
      <c r="QXV3863" s="114"/>
      <c r="QXW3863" s="116"/>
      <c r="QXX3863" s="114"/>
      <c r="QXY3863" s="115"/>
      <c r="QXZ3863" s="115"/>
      <c r="QYA3863" s="115"/>
      <c r="QYB3863" s="113"/>
      <c r="QYC3863" s="114"/>
      <c r="QYD3863" s="114"/>
      <c r="QYE3863" s="113"/>
      <c r="QYF3863" s="118"/>
      <c r="QYG3863" s="117"/>
      <c r="QYH3863" s="114"/>
      <c r="QYI3863" s="114"/>
      <c r="QYJ3863" s="114"/>
      <c r="QYK3863" s="114"/>
      <c r="QYL3863" s="114"/>
      <c r="QYM3863" s="114"/>
      <c r="QYN3863" s="114"/>
      <c r="QYO3863" s="114"/>
      <c r="QYP3863" s="114"/>
      <c r="QYQ3863" s="114"/>
      <c r="QYR3863" s="116"/>
      <c r="QYS3863" s="114"/>
      <c r="QYT3863" s="115"/>
      <c r="QYU3863" s="115"/>
      <c r="QYV3863" s="115"/>
      <c r="QYW3863" s="113"/>
      <c r="QYX3863" s="114"/>
      <c r="QYY3863" s="114"/>
      <c r="QYZ3863" s="113"/>
      <c r="QZA3863" s="118"/>
      <c r="QZB3863" s="117"/>
      <c r="QZC3863" s="114"/>
      <c r="QZD3863" s="114"/>
      <c r="QZE3863" s="114"/>
      <c r="QZF3863" s="114"/>
      <c r="QZG3863" s="114"/>
      <c r="QZH3863" s="114"/>
      <c r="QZI3863" s="114"/>
      <c r="QZJ3863" s="114"/>
      <c r="QZK3863" s="114"/>
      <c r="QZL3863" s="114"/>
      <c r="QZM3863" s="116"/>
      <c r="QZN3863" s="114"/>
      <c r="QZO3863" s="115"/>
      <c r="QZP3863" s="115"/>
      <c r="QZQ3863" s="115"/>
      <c r="QZR3863" s="113"/>
      <c r="QZS3863" s="114"/>
      <c r="QZT3863" s="114"/>
      <c r="QZU3863" s="113"/>
      <c r="QZV3863" s="118"/>
      <c r="QZW3863" s="117"/>
      <c r="QZX3863" s="114"/>
      <c r="QZY3863" s="114"/>
      <c r="QZZ3863" s="114"/>
      <c r="RAA3863" s="114"/>
      <c r="RAB3863" s="114"/>
      <c r="RAC3863" s="114"/>
      <c r="RAD3863" s="114"/>
      <c r="RAE3863" s="114"/>
      <c r="RAF3863" s="114"/>
      <c r="RAG3863" s="114"/>
      <c r="RAH3863" s="116"/>
      <c r="RAI3863" s="114"/>
      <c r="RAJ3863" s="115"/>
      <c r="RAK3863" s="115"/>
      <c r="RAL3863" s="115"/>
      <c r="RAM3863" s="113"/>
      <c r="RAN3863" s="114"/>
      <c r="RAO3863" s="114"/>
      <c r="RAP3863" s="113"/>
      <c r="RAQ3863" s="118"/>
      <c r="RAR3863" s="117"/>
      <c r="RAS3863" s="114"/>
      <c r="RAT3863" s="114"/>
      <c r="RAU3863" s="114"/>
      <c r="RAV3863" s="114"/>
      <c r="RAW3863" s="114"/>
      <c r="RAX3863" s="114"/>
      <c r="RAY3863" s="114"/>
      <c r="RAZ3863" s="114"/>
      <c r="RBA3863" s="114"/>
      <c r="RBB3863" s="114"/>
      <c r="RBC3863" s="116"/>
      <c r="RBD3863" s="114"/>
      <c r="RBE3863" s="115"/>
      <c r="RBF3863" s="115"/>
      <c r="RBG3863" s="115"/>
      <c r="RBH3863" s="113"/>
      <c r="RBI3863" s="114"/>
      <c r="RBJ3863" s="114"/>
      <c r="RBK3863" s="113"/>
      <c r="RBL3863" s="118"/>
      <c r="RBM3863" s="117"/>
      <c r="RBN3863" s="114"/>
      <c r="RBO3863" s="114"/>
      <c r="RBP3863" s="114"/>
      <c r="RBQ3863" s="114"/>
      <c r="RBR3863" s="114"/>
      <c r="RBS3863" s="114"/>
      <c r="RBT3863" s="114"/>
      <c r="RBU3863" s="114"/>
      <c r="RBV3863" s="114"/>
      <c r="RBW3863" s="114"/>
      <c r="RBX3863" s="116"/>
      <c r="RBY3863" s="114"/>
      <c r="RBZ3863" s="115"/>
      <c r="RCA3863" s="115"/>
      <c r="RCB3863" s="115"/>
      <c r="RCC3863" s="113"/>
      <c r="RCD3863" s="114"/>
      <c r="RCE3863" s="114"/>
      <c r="RCF3863" s="113"/>
      <c r="RCG3863" s="118"/>
      <c r="RCH3863" s="117"/>
      <c r="RCI3863" s="114"/>
      <c r="RCJ3863" s="114"/>
      <c r="RCK3863" s="114"/>
      <c r="RCL3863" s="114"/>
      <c r="RCM3863" s="114"/>
      <c r="RCN3863" s="114"/>
      <c r="RCO3863" s="114"/>
      <c r="RCP3863" s="114"/>
      <c r="RCQ3863" s="114"/>
      <c r="RCR3863" s="114"/>
      <c r="RCS3863" s="116"/>
      <c r="RCT3863" s="114"/>
      <c r="RCU3863" s="115"/>
      <c r="RCV3863" s="115"/>
      <c r="RCW3863" s="115"/>
      <c r="RCX3863" s="113"/>
      <c r="RCY3863" s="114"/>
      <c r="RCZ3863" s="114"/>
      <c r="RDA3863" s="113"/>
      <c r="RDB3863" s="118"/>
      <c r="RDC3863" s="117"/>
      <c r="RDD3863" s="114"/>
      <c r="RDE3863" s="114"/>
      <c r="RDF3863" s="114"/>
      <c r="RDG3863" s="114"/>
      <c r="RDH3863" s="114"/>
      <c r="RDI3863" s="114"/>
      <c r="RDJ3863" s="114"/>
      <c r="RDK3863" s="114"/>
      <c r="RDL3863" s="114"/>
      <c r="RDM3863" s="114"/>
      <c r="RDN3863" s="116"/>
      <c r="RDO3863" s="114"/>
      <c r="RDP3863" s="115"/>
      <c r="RDQ3863" s="115"/>
      <c r="RDR3863" s="115"/>
      <c r="RDS3863" s="113"/>
      <c r="RDT3863" s="114"/>
      <c r="RDU3863" s="114"/>
      <c r="RDV3863" s="113"/>
      <c r="RDW3863" s="118"/>
      <c r="RDX3863" s="117"/>
      <c r="RDY3863" s="114"/>
      <c r="RDZ3863" s="114"/>
      <c r="REA3863" s="114"/>
      <c r="REB3863" s="114"/>
      <c r="REC3863" s="114"/>
      <c r="RED3863" s="114"/>
      <c r="REE3863" s="114"/>
      <c r="REF3863" s="114"/>
      <c r="REG3863" s="114"/>
      <c r="REH3863" s="114"/>
      <c r="REI3863" s="116"/>
      <c r="REJ3863" s="114"/>
      <c r="REK3863" s="115"/>
      <c r="REL3863" s="115"/>
      <c r="REM3863" s="115"/>
      <c r="REN3863" s="113"/>
      <c r="REO3863" s="114"/>
      <c r="REP3863" s="114"/>
      <c r="REQ3863" s="113"/>
      <c r="RER3863" s="118"/>
      <c r="RES3863" s="117"/>
      <c r="RET3863" s="114"/>
      <c r="REU3863" s="114"/>
      <c r="REV3863" s="114"/>
      <c r="REW3863" s="114"/>
      <c r="REX3863" s="114"/>
      <c r="REY3863" s="114"/>
      <c r="REZ3863" s="114"/>
      <c r="RFA3863" s="114"/>
      <c r="RFB3863" s="114"/>
      <c r="RFC3863" s="114"/>
      <c r="RFD3863" s="116"/>
      <c r="RFE3863" s="114"/>
      <c r="RFF3863" s="115"/>
      <c r="RFG3863" s="115"/>
      <c r="RFH3863" s="115"/>
      <c r="RFI3863" s="113"/>
      <c r="RFJ3863" s="114"/>
      <c r="RFK3863" s="114"/>
      <c r="RFL3863" s="113"/>
      <c r="RFM3863" s="118"/>
      <c r="RFN3863" s="117"/>
      <c r="RFO3863" s="114"/>
      <c r="RFP3863" s="114"/>
      <c r="RFQ3863" s="114"/>
      <c r="RFR3863" s="114"/>
      <c r="RFS3863" s="114"/>
      <c r="RFT3863" s="114"/>
      <c r="RFU3863" s="114"/>
      <c r="RFV3863" s="114"/>
      <c r="RFW3863" s="114"/>
      <c r="RFX3863" s="114"/>
      <c r="RFY3863" s="116"/>
      <c r="RFZ3863" s="114"/>
      <c r="RGA3863" s="115"/>
      <c r="RGB3863" s="115"/>
      <c r="RGC3863" s="115"/>
      <c r="RGD3863" s="113"/>
      <c r="RGE3863" s="114"/>
      <c r="RGF3863" s="114"/>
      <c r="RGG3863" s="113"/>
      <c r="RGH3863" s="118"/>
      <c r="RGI3863" s="117"/>
      <c r="RGJ3863" s="114"/>
      <c r="RGK3863" s="114"/>
      <c r="RGL3863" s="114"/>
      <c r="RGM3863" s="114"/>
      <c r="RGN3863" s="114"/>
      <c r="RGO3863" s="114"/>
      <c r="RGP3863" s="114"/>
      <c r="RGQ3863" s="114"/>
      <c r="RGR3863" s="114"/>
      <c r="RGS3863" s="114"/>
      <c r="RGT3863" s="116"/>
      <c r="RGU3863" s="114"/>
      <c r="RGV3863" s="115"/>
      <c r="RGW3863" s="115"/>
      <c r="RGX3863" s="115"/>
      <c r="RGY3863" s="113"/>
      <c r="RGZ3863" s="114"/>
      <c r="RHA3863" s="114"/>
      <c r="RHB3863" s="113"/>
      <c r="RHC3863" s="118"/>
      <c r="RHD3863" s="117"/>
      <c r="RHE3863" s="114"/>
      <c r="RHF3863" s="114"/>
      <c r="RHG3863" s="114"/>
      <c r="RHH3863" s="114"/>
      <c r="RHI3863" s="114"/>
      <c r="RHJ3863" s="114"/>
      <c r="RHK3863" s="114"/>
      <c r="RHL3863" s="114"/>
      <c r="RHM3863" s="114"/>
      <c r="RHN3863" s="114"/>
      <c r="RHO3863" s="116"/>
      <c r="RHP3863" s="114"/>
      <c r="RHQ3863" s="115"/>
      <c r="RHR3863" s="115"/>
      <c r="RHS3863" s="115"/>
      <c r="RHT3863" s="113"/>
      <c r="RHU3863" s="114"/>
      <c r="RHV3863" s="114"/>
      <c r="RHW3863" s="113"/>
      <c r="RHX3863" s="118"/>
      <c r="RHY3863" s="117"/>
      <c r="RHZ3863" s="114"/>
      <c r="RIA3863" s="114"/>
      <c r="RIB3863" s="114"/>
      <c r="RIC3863" s="114"/>
      <c r="RID3863" s="114"/>
      <c r="RIE3863" s="114"/>
      <c r="RIF3863" s="114"/>
      <c r="RIG3863" s="114"/>
      <c r="RIH3863" s="114"/>
      <c r="RII3863" s="114"/>
      <c r="RIJ3863" s="116"/>
      <c r="RIK3863" s="114"/>
      <c r="RIL3863" s="115"/>
      <c r="RIM3863" s="115"/>
      <c r="RIN3863" s="115"/>
      <c r="RIO3863" s="113"/>
      <c r="RIP3863" s="114"/>
      <c r="RIQ3863" s="114"/>
      <c r="RIR3863" s="113"/>
      <c r="RIS3863" s="118"/>
      <c r="RIT3863" s="117"/>
      <c r="RIU3863" s="114"/>
      <c r="RIV3863" s="114"/>
      <c r="RIW3863" s="114"/>
      <c r="RIX3863" s="114"/>
      <c r="RIY3863" s="114"/>
      <c r="RIZ3863" s="114"/>
      <c r="RJA3863" s="114"/>
      <c r="RJB3863" s="114"/>
      <c r="RJC3863" s="114"/>
      <c r="RJD3863" s="114"/>
      <c r="RJE3863" s="116"/>
      <c r="RJF3863" s="114"/>
      <c r="RJG3863" s="115"/>
      <c r="RJH3863" s="115"/>
      <c r="RJI3863" s="115"/>
      <c r="RJJ3863" s="113"/>
      <c r="RJK3863" s="114"/>
      <c r="RJL3863" s="114"/>
      <c r="RJM3863" s="113"/>
      <c r="RJN3863" s="118"/>
      <c r="RJO3863" s="117"/>
      <c r="RJP3863" s="114"/>
      <c r="RJQ3863" s="114"/>
      <c r="RJR3863" s="114"/>
      <c r="RJS3863" s="114"/>
      <c r="RJT3863" s="114"/>
      <c r="RJU3863" s="114"/>
      <c r="RJV3863" s="114"/>
      <c r="RJW3863" s="114"/>
      <c r="RJX3863" s="114"/>
      <c r="RJY3863" s="114"/>
      <c r="RJZ3863" s="116"/>
      <c r="RKA3863" s="114"/>
      <c r="RKB3863" s="115"/>
      <c r="RKC3863" s="115"/>
      <c r="RKD3863" s="115"/>
      <c r="RKE3863" s="113"/>
      <c r="RKF3863" s="114"/>
      <c r="RKG3863" s="114"/>
      <c r="RKH3863" s="113"/>
      <c r="RKI3863" s="118"/>
      <c r="RKJ3863" s="117"/>
      <c r="RKK3863" s="114"/>
      <c r="RKL3863" s="114"/>
      <c r="RKM3863" s="114"/>
      <c r="RKN3863" s="114"/>
      <c r="RKO3863" s="114"/>
      <c r="RKP3863" s="114"/>
      <c r="RKQ3863" s="114"/>
      <c r="RKR3863" s="114"/>
      <c r="RKS3863" s="114"/>
      <c r="RKT3863" s="114"/>
      <c r="RKU3863" s="116"/>
      <c r="RKV3863" s="114"/>
      <c r="RKW3863" s="115"/>
      <c r="RKX3863" s="115"/>
      <c r="RKY3863" s="115"/>
      <c r="RKZ3863" s="113"/>
      <c r="RLA3863" s="114"/>
      <c r="RLB3863" s="114"/>
      <c r="RLC3863" s="113"/>
      <c r="RLD3863" s="118"/>
      <c r="RLE3863" s="117"/>
      <c r="RLF3863" s="114"/>
      <c r="RLG3863" s="114"/>
      <c r="RLH3863" s="114"/>
      <c r="RLI3863" s="114"/>
      <c r="RLJ3863" s="114"/>
      <c r="RLK3863" s="114"/>
      <c r="RLL3863" s="114"/>
      <c r="RLM3863" s="114"/>
      <c r="RLN3863" s="114"/>
      <c r="RLO3863" s="114"/>
      <c r="RLP3863" s="116"/>
      <c r="RLQ3863" s="114"/>
      <c r="RLR3863" s="115"/>
      <c r="RLS3863" s="115"/>
      <c r="RLT3863" s="115"/>
      <c r="RLU3863" s="113"/>
      <c r="RLV3863" s="114"/>
      <c r="RLW3863" s="114"/>
      <c r="RLX3863" s="113"/>
      <c r="RLY3863" s="118"/>
      <c r="RLZ3863" s="117"/>
      <c r="RMA3863" s="114"/>
      <c r="RMB3863" s="114"/>
      <c r="RMC3863" s="114"/>
      <c r="RMD3863" s="114"/>
      <c r="RME3863" s="114"/>
      <c r="RMF3863" s="114"/>
      <c r="RMG3863" s="114"/>
      <c r="RMH3863" s="114"/>
      <c r="RMI3863" s="114"/>
      <c r="RMJ3863" s="114"/>
      <c r="RMK3863" s="116"/>
      <c r="RML3863" s="114"/>
      <c r="RMM3863" s="115"/>
      <c r="RMN3863" s="115"/>
      <c r="RMO3863" s="115"/>
      <c r="RMP3863" s="113"/>
      <c r="RMQ3863" s="114"/>
      <c r="RMR3863" s="114"/>
      <c r="RMS3863" s="113"/>
      <c r="RMT3863" s="118"/>
      <c r="RMU3863" s="117"/>
      <c r="RMV3863" s="114"/>
      <c r="RMW3863" s="114"/>
      <c r="RMX3863" s="114"/>
      <c r="RMY3863" s="114"/>
      <c r="RMZ3863" s="114"/>
      <c r="RNA3863" s="114"/>
      <c r="RNB3863" s="114"/>
      <c r="RNC3863" s="114"/>
      <c r="RND3863" s="114"/>
      <c r="RNE3863" s="114"/>
      <c r="RNF3863" s="116"/>
      <c r="RNG3863" s="114"/>
      <c r="RNH3863" s="115"/>
      <c r="RNI3863" s="115"/>
      <c r="RNJ3863" s="115"/>
      <c r="RNK3863" s="113"/>
      <c r="RNL3863" s="114"/>
      <c r="RNM3863" s="114"/>
      <c r="RNN3863" s="113"/>
      <c r="RNO3863" s="118"/>
      <c r="RNP3863" s="117"/>
      <c r="RNQ3863" s="114"/>
      <c r="RNR3863" s="114"/>
      <c r="RNS3863" s="114"/>
      <c r="RNT3863" s="114"/>
      <c r="RNU3863" s="114"/>
      <c r="RNV3863" s="114"/>
      <c r="RNW3863" s="114"/>
      <c r="RNX3863" s="114"/>
      <c r="RNY3863" s="114"/>
      <c r="RNZ3863" s="114"/>
      <c r="ROA3863" s="116"/>
      <c r="ROB3863" s="114"/>
      <c r="ROC3863" s="115"/>
      <c r="ROD3863" s="115"/>
      <c r="ROE3863" s="115"/>
      <c r="ROF3863" s="113"/>
      <c r="ROG3863" s="114"/>
      <c r="ROH3863" s="114"/>
      <c r="ROI3863" s="113"/>
      <c r="ROJ3863" s="118"/>
      <c r="ROK3863" s="117"/>
      <c r="ROL3863" s="114"/>
      <c r="ROM3863" s="114"/>
      <c r="RON3863" s="114"/>
      <c r="ROO3863" s="114"/>
      <c r="ROP3863" s="114"/>
      <c r="ROQ3863" s="114"/>
      <c r="ROR3863" s="114"/>
      <c r="ROS3863" s="114"/>
      <c r="ROT3863" s="114"/>
      <c r="ROU3863" s="114"/>
      <c r="ROV3863" s="116"/>
      <c r="ROW3863" s="114"/>
      <c r="ROX3863" s="115"/>
      <c r="ROY3863" s="115"/>
      <c r="ROZ3863" s="115"/>
      <c r="RPA3863" s="113"/>
      <c r="RPB3863" s="114"/>
      <c r="RPC3863" s="114"/>
      <c r="RPD3863" s="113"/>
      <c r="RPE3863" s="118"/>
      <c r="RPF3863" s="117"/>
      <c r="RPG3863" s="114"/>
      <c r="RPH3863" s="114"/>
      <c r="RPI3863" s="114"/>
      <c r="RPJ3863" s="114"/>
      <c r="RPK3863" s="114"/>
      <c r="RPL3863" s="114"/>
      <c r="RPM3863" s="114"/>
      <c r="RPN3863" s="114"/>
      <c r="RPO3863" s="114"/>
      <c r="RPP3863" s="114"/>
      <c r="RPQ3863" s="116"/>
      <c r="RPR3863" s="114"/>
      <c r="RPS3863" s="115"/>
      <c r="RPT3863" s="115"/>
      <c r="RPU3863" s="115"/>
      <c r="RPV3863" s="113"/>
      <c r="RPW3863" s="114"/>
      <c r="RPX3863" s="114"/>
      <c r="RPY3863" s="113"/>
      <c r="RPZ3863" s="118"/>
      <c r="RQA3863" s="117"/>
      <c r="RQB3863" s="114"/>
      <c r="RQC3863" s="114"/>
      <c r="RQD3863" s="114"/>
      <c r="RQE3863" s="114"/>
      <c r="RQF3863" s="114"/>
      <c r="RQG3863" s="114"/>
      <c r="RQH3863" s="114"/>
      <c r="RQI3863" s="114"/>
      <c r="RQJ3863" s="114"/>
      <c r="RQK3863" s="114"/>
      <c r="RQL3863" s="116"/>
      <c r="RQM3863" s="114"/>
      <c r="RQN3863" s="115"/>
      <c r="RQO3863" s="115"/>
      <c r="RQP3863" s="115"/>
      <c r="RQQ3863" s="113"/>
      <c r="RQR3863" s="114"/>
      <c r="RQS3863" s="114"/>
      <c r="RQT3863" s="113"/>
      <c r="RQU3863" s="118"/>
      <c r="RQV3863" s="117"/>
      <c r="RQW3863" s="114"/>
      <c r="RQX3863" s="114"/>
      <c r="RQY3863" s="114"/>
      <c r="RQZ3863" s="114"/>
      <c r="RRA3863" s="114"/>
      <c r="RRB3863" s="114"/>
      <c r="RRC3863" s="114"/>
      <c r="RRD3863" s="114"/>
      <c r="RRE3863" s="114"/>
      <c r="RRF3863" s="114"/>
      <c r="RRG3863" s="116"/>
      <c r="RRH3863" s="114"/>
      <c r="RRI3863" s="115"/>
      <c r="RRJ3863" s="115"/>
      <c r="RRK3863" s="115"/>
      <c r="RRL3863" s="113"/>
      <c r="RRM3863" s="114"/>
      <c r="RRN3863" s="114"/>
      <c r="RRO3863" s="113"/>
      <c r="RRP3863" s="118"/>
      <c r="RRQ3863" s="117"/>
      <c r="RRR3863" s="114"/>
      <c r="RRS3863" s="114"/>
      <c r="RRT3863" s="114"/>
      <c r="RRU3863" s="114"/>
      <c r="RRV3863" s="114"/>
      <c r="RRW3863" s="114"/>
      <c r="RRX3863" s="114"/>
      <c r="RRY3863" s="114"/>
      <c r="RRZ3863" s="114"/>
      <c r="RSA3863" s="114"/>
      <c r="RSB3863" s="116"/>
      <c r="RSC3863" s="114"/>
      <c r="RSD3863" s="115"/>
      <c r="RSE3863" s="115"/>
      <c r="RSF3863" s="115"/>
      <c r="RSG3863" s="113"/>
      <c r="RSH3863" s="114"/>
      <c r="RSI3863" s="114"/>
      <c r="RSJ3863" s="113"/>
      <c r="RSK3863" s="118"/>
      <c r="RSL3863" s="117"/>
      <c r="RSM3863" s="114"/>
      <c r="RSN3863" s="114"/>
      <c r="RSO3863" s="114"/>
      <c r="RSP3863" s="114"/>
      <c r="RSQ3863" s="114"/>
      <c r="RSR3863" s="114"/>
      <c r="RSS3863" s="114"/>
      <c r="RST3863" s="114"/>
      <c r="RSU3863" s="114"/>
      <c r="RSV3863" s="114"/>
      <c r="RSW3863" s="116"/>
      <c r="RSX3863" s="114"/>
      <c r="RSY3863" s="115"/>
      <c r="RSZ3863" s="115"/>
      <c r="RTA3863" s="115"/>
      <c r="RTB3863" s="113"/>
      <c r="RTC3863" s="114"/>
      <c r="RTD3863" s="114"/>
      <c r="RTE3863" s="113"/>
      <c r="RTF3863" s="118"/>
      <c r="RTG3863" s="117"/>
      <c r="RTH3863" s="114"/>
      <c r="RTI3863" s="114"/>
      <c r="RTJ3863" s="114"/>
      <c r="RTK3863" s="114"/>
      <c r="RTL3863" s="114"/>
      <c r="RTM3863" s="114"/>
      <c r="RTN3863" s="114"/>
      <c r="RTO3863" s="114"/>
      <c r="RTP3863" s="114"/>
      <c r="RTQ3863" s="114"/>
      <c r="RTR3863" s="116"/>
      <c r="RTS3863" s="114"/>
      <c r="RTT3863" s="115"/>
      <c r="RTU3863" s="115"/>
      <c r="RTV3863" s="115"/>
      <c r="RTW3863" s="113"/>
      <c r="RTX3863" s="114"/>
      <c r="RTY3863" s="114"/>
      <c r="RTZ3863" s="113"/>
      <c r="RUA3863" s="118"/>
      <c r="RUB3863" s="117"/>
      <c r="RUC3863" s="114"/>
      <c r="RUD3863" s="114"/>
      <c r="RUE3863" s="114"/>
      <c r="RUF3863" s="114"/>
      <c r="RUG3863" s="114"/>
      <c r="RUH3863" s="114"/>
      <c r="RUI3863" s="114"/>
      <c r="RUJ3863" s="114"/>
      <c r="RUK3863" s="114"/>
      <c r="RUL3863" s="114"/>
      <c r="RUM3863" s="116"/>
      <c r="RUN3863" s="114"/>
      <c r="RUO3863" s="115"/>
      <c r="RUP3863" s="115"/>
      <c r="RUQ3863" s="115"/>
      <c r="RUR3863" s="113"/>
      <c r="RUS3863" s="114"/>
      <c r="RUT3863" s="114"/>
      <c r="RUU3863" s="113"/>
      <c r="RUV3863" s="118"/>
      <c r="RUW3863" s="117"/>
      <c r="RUX3863" s="114"/>
      <c r="RUY3863" s="114"/>
      <c r="RUZ3863" s="114"/>
      <c r="RVA3863" s="114"/>
      <c r="RVB3863" s="114"/>
      <c r="RVC3863" s="114"/>
      <c r="RVD3863" s="114"/>
      <c r="RVE3863" s="114"/>
      <c r="RVF3863" s="114"/>
      <c r="RVG3863" s="114"/>
      <c r="RVH3863" s="116"/>
      <c r="RVI3863" s="114"/>
      <c r="RVJ3863" s="115"/>
      <c r="RVK3863" s="115"/>
      <c r="RVL3863" s="115"/>
      <c r="RVM3863" s="113"/>
      <c r="RVN3863" s="114"/>
      <c r="RVO3863" s="114"/>
      <c r="RVP3863" s="113"/>
      <c r="RVQ3863" s="118"/>
      <c r="RVR3863" s="117"/>
      <c r="RVS3863" s="114"/>
      <c r="RVT3863" s="114"/>
      <c r="RVU3863" s="114"/>
      <c r="RVV3863" s="114"/>
      <c r="RVW3863" s="114"/>
      <c r="RVX3863" s="114"/>
      <c r="RVY3863" s="114"/>
      <c r="RVZ3863" s="114"/>
      <c r="RWA3863" s="114"/>
      <c r="RWB3863" s="114"/>
      <c r="RWC3863" s="116"/>
      <c r="RWD3863" s="114"/>
      <c r="RWE3863" s="115"/>
      <c r="RWF3863" s="115"/>
      <c r="RWG3863" s="115"/>
      <c r="RWH3863" s="113"/>
      <c r="RWI3863" s="114"/>
      <c r="RWJ3863" s="114"/>
      <c r="RWK3863" s="113"/>
      <c r="RWL3863" s="118"/>
      <c r="RWM3863" s="117"/>
      <c r="RWN3863" s="114"/>
      <c r="RWO3863" s="114"/>
      <c r="RWP3863" s="114"/>
      <c r="RWQ3863" s="114"/>
      <c r="RWR3863" s="114"/>
      <c r="RWS3863" s="114"/>
      <c r="RWT3863" s="114"/>
      <c r="RWU3863" s="114"/>
      <c r="RWV3863" s="114"/>
      <c r="RWW3863" s="114"/>
      <c r="RWX3863" s="116"/>
      <c r="RWY3863" s="114"/>
      <c r="RWZ3863" s="115"/>
      <c r="RXA3863" s="115"/>
      <c r="RXB3863" s="115"/>
      <c r="RXC3863" s="113"/>
      <c r="RXD3863" s="114"/>
      <c r="RXE3863" s="114"/>
      <c r="RXF3863" s="113"/>
      <c r="RXG3863" s="118"/>
      <c r="RXH3863" s="117"/>
      <c r="RXI3863" s="114"/>
      <c r="RXJ3863" s="114"/>
      <c r="RXK3863" s="114"/>
      <c r="RXL3863" s="114"/>
      <c r="RXM3863" s="114"/>
      <c r="RXN3863" s="114"/>
      <c r="RXO3863" s="114"/>
      <c r="RXP3863" s="114"/>
      <c r="RXQ3863" s="114"/>
      <c r="RXR3863" s="114"/>
      <c r="RXS3863" s="116"/>
      <c r="RXT3863" s="114"/>
      <c r="RXU3863" s="115"/>
      <c r="RXV3863" s="115"/>
      <c r="RXW3863" s="115"/>
      <c r="RXX3863" s="113"/>
      <c r="RXY3863" s="114"/>
      <c r="RXZ3863" s="114"/>
      <c r="RYA3863" s="113"/>
      <c r="RYB3863" s="118"/>
      <c r="RYC3863" s="117"/>
      <c r="RYD3863" s="114"/>
      <c r="RYE3863" s="114"/>
      <c r="RYF3863" s="114"/>
      <c r="RYG3863" s="114"/>
      <c r="RYH3863" s="114"/>
      <c r="RYI3863" s="114"/>
      <c r="RYJ3863" s="114"/>
      <c r="RYK3863" s="114"/>
      <c r="RYL3863" s="114"/>
      <c r="RYM3863" s="114"/>
      <c r="RYN3863" s="116"/>
      <c r="RYO3863" s="114"/>
      <c r="RYP3863" s="115"/>
      <c r="RYQ3863" s="115"/>
      <c r="RYR3863" s="115"/>
      <c r="RYS3863" s="113"/>
      <c r="RYT3863" s="114"/>
      <c r="RYU3863" s="114"/>
      <c r="RYV3863" s="113"/>
      <c r="RYW3863" s="118"/>
      <c r="RYX3863" s="117"/>
      <c r="RYY3863" s="114"/>
      <c r="RYZ3863" s="114"/>
      <c r="RZA3863" s="114"/>
      <c r="RZB3863" s="114"/>
      <c r="RZC3863" s="114"/>
      <c r="RZD3863" s="114"/>
      <c r="RZE3863" s="114"/>
      <c r="RZF3863" s="114"/>
      <c r="RZG3863" s="114"/>
      <c r="RZH3863" s="114"/>
      <c r="RZI3863" s="116"/>
      <c r="RZJ3863" s="114"/>
      <c r="RZK3863" s="115"/>
      <c r="RZL3863" s="115"/>
      <c r="RZM3863" s="115"/>
      <c r="RZN3863" s="113"/>
      <c r="RZO3863" s="114"/>
      <c r="RZP3863" s="114"/>
      <c r="RZQ3863" s="113"/>
      <c r="RZR3863" s="118"/>
      <c r="RZS3863" s="117"/>
      <c r="RZT3863" s="114"/>
      <c r="RZU3863" s="114"/>
      <c r="RZV3863" s="114"/>
      <c r="RZW3863" s="114"/>
      <c r="RZX3863" s="114"/>
      <c r="RZY3863" s="114"/>
      <c r="RZZ3863" s="114"/>
      <c r="SAA3863" s="114"/>
      <c r="SAB3863" s="114"/>
      <c r="SAC3863" s="114"/>
      <c r="SAD3863" s="116"/>
      <c r="SAE3863" s="114"/>
      <c r="SAF3863" s="115"/>
      <c r="SAG3863" s="115"/>
      <c r="SAH3863" s="115"/>
      <c r="SAI3863" s="113"/>
      <c r="SAJ3863" s="114"/>
      <c r="SAK3863" s="114"/>
      <c r="SAL3863" s="113"/>
      <c r="SAM3863" s="118"/>
      <c r="SAN3863" s="117"/>
      <c r="SAO3863" s="114"/>
      <c r="SAP3863" s="114"/>
      <c r="SAQ3863" s="114"/>
      <c r="SAR3863" s="114"/>
      <c r="SAS3863" s="114"/>
      <c r="SAT3863" s="114"/>
      <c r="SAU3863" s="114"/>
      <c r="SAV3863" s="114"/>
      <c r="SAW3863" s="114"/>
      <c r="SAX3863" s="114"/>
      <c r="SAY3863" s="116"/>
      <c r="SAZ3863" s="114"/>
      <c r="SBA3863" s="115"/>
      <c r="SBB3863" s="115"/>
      <c r="SBC3863" s="115"/>
      <c r="SBD3863" s="113"/>
      <c r="SBE3863" s="114"/>
      <c r="SBF3863" s="114"/>
      <c r="SBG3863" s="113"/>
      <c r="SBH3863" s="118"/>
      <c r="SBI3863" s="117"/>
      <c r="SBJ3863" s="114"/>
      <c r="SBK3863" s="114"/>
      <c r="SBL3863" s="114"/>
      <c r="SBM3863" s="114"/>
      <c r="SBN3863" s="114"/>
      <c r="SBO3863" s="114"/>
      <c r="SBP3863" s="114"/>
      <c r="SBQ3863" s="114"/>
      <c r="SBR3863" s="114"/>
      <c r="SBS3863" s="114"/>
      <c r="SBT3863" s="116"/>
      <c r="SBU3863" s="114"/>
      <c r="SBV3863" s="115"/>
      <c r="SBW3863" s="115"/>
      <c r="SBX3863" s="115"/>
      <c r="SBY3863" s="113"/>
      <c r="SBZ3863" s="114"/>
      <c r="SCA3863" s="114"/>
      <c r="SCB3863" s="113"/>
      <c r="SCC3863" s="118"/>
      <c r="SCD3863" s="117"/>
      <c r="SCE3863" s="114"/>
      <c r="SCF3863" s="114"/>
      <c r="SCG3863" s="114"/>
      <c r="SCH3863" s="114"/>
      <c r="SCI3863" s="114"/>
      <c r="SCJ3863" s="114"/>
      <c r="SCK3863" s="114"/>
      <c r="SCL3863" s="114"/>
      <c r="SCM3863" s="114"/>
      <c r="SCN3863" s="114"/>
      <c r="SCO3863" s="116"/>
      <c r="SCP3863" s="114"/>
      <c r="SCQ3863" s="115"/>
      <c r="SCR3863" s="115"/>
      <c r="SCS3863" s="115"/>
      <c r="SCT3863" s="113"/>
      <c r="SCU3863" s="114"/>
      <c r="SCV3863" s="114"/>
      <c r="SCW3863" s="113"/>
      <c r="SCX3863" s="118"/>
      <c r="SCY3863" s="117"/>
      <c r="SCZ3863" s="114"/>
      <c r="SDA3863" s="114"/>
      <c r="SDB3863" s="114"/>
      <c r="SDC3863" s="114"/>
      <c r="SDD3863" s="114"/>
      <c r="SDE3863" s="114"/>
      <c r="SDF3863" s="114"/>
      <c r="SDG3863" s="114"/>
      <c r="SDH3863" s="114"/>
      <c r="SDI3863" s="114"/>
      <c r="SDJ3863" s="116"/>
      <c r="SDK3863" s="114"/>
      <c r="SDL3863" s="115"/>
      <c r="SDM3863" s="115"/>
      <c r="SDN3863" s="115"/>
      <c r="SDO3863" s="113"/>
      <c r="SDP3863" s="114"/>
      <c r="SDQ3863" s="114"/>
      <c r="SDR3863" s="113"/>
      <c r="SDS3863" s="118"/>
      <c r="SDT3863" s="117"/>
      <c r="SDU3863" s="114"/>
      <c r="SDV3863" s="114"/>
      <c r="SDW3863" s="114"/>
      <c r="SDX3863" s="114"/>
      <c r="SDY3863" s="114"/>
      <c r="SDZ3863" s="114"/>
      <c r="SEA3863" s="114"/>
      <c r="SEB3863" s="114"/>
      <c r="SEC3863" s="114"/>
      <c r="SED3863" s="114"/>
      <c r="SEE3863" s="116"/>
      <c r="SEF3863" s="114"/>
      <c r="SEG3863" s="115"/>
      <c r="SEH3863" s="115"/>
      <c r="SEI3863" s="115"/>
      <c r="SEJ3863" s="113"/>
      <c r="SEK3863" s="114"/>
      <c r="SEL3863" s="114"/>
      <c r="SEM3863" s="113"/>
      <c r="SEN3863" s="118"/>
      <c r="SEO3863" s="117"/>
      <c r="SEP3863" s="114"/>
      <c r="SEQ3863" s="114"/>
      <c r="SER3863" s="114"/>
      <c r="SES3863" s="114"/>
      <c r="SET3863" s="114"/>
      <c r="SEU3863" s="114"/>
      <c r="SEV3863" s="114"/>
      <c r="SEW3863" s="114"/>
      <c r="SEX3863" s="114"/>
      <c r="SEY3863" s="114"/>
      <c r="SEZ3863" s="116"/>
      <c r="SFA3863" s="114"/>
      <c r="SFB3863" s="115"/>
      <c r="SFC3863" s="115"/>
      <c r="SFD3863" s="115"/>
      <c r="SFE3863" s="113"/>
      <c r="SFF3863" s="114"/>
      <c r="SFG3863" s="114"/>
      <c r="SFH3863" s="113"/>
      <c r="SFI3863" s="118"/>
      <c r="SFJ3863" s="117"/>
      <c r="SFK3863" s="114"/>
      <c r="SFL3863" s="114"/>
      <c r="SFM3863" s="114"/>
      <c r="SFN3863" s="114"/>
      <c r="SFO3863" s="114"/>
      <c r="SFP3863" s="114"/>
      <c r="SFQ3863" s="114"/>
      <c r="SFR3863" s="114"/>
      <c r="SFS3863" s="114"/>
      <c r="SFT3863" s="114"/>
      <c r="SFU3863" s="116"/>
      <c r="SFV3863" s="114"/>
      <c r="SFW3863" s="115"/>
      <c r="SFX3863" s="115"/>
      <c r="SFY3863" s="115"/>
      <c r="SFZ3863" s="113"/>
      <c r="SGA3863" s="114"/>
      <c r="SGB3863" s="114"/>
      <c r="SGC3863" s="113"/>
      <c r="SGD3863" s="118"/>
      <c r="SGE3863" s="117"/>
      <c r="SGF3863" s="114"/>
      <c r="SGG3863" s="114"/>
      <c r="SGH3863" s="114"/>
      <c r="SGI3863" s="114"/>
      <c r="SGJ3863" s="114"/>
      <c r="SGK3863" s="114"/>
      <c r="SGL3863" s="114"/>
      <c r="SGM3863" s="114"/>
      <c r="SGN3863" s="114"/>
      <c r="SGO3863" s="114"/>
      <c r="SGP3863" s="116"/>
      <c r="SGQ3863" s="114"/>
      <c r="SGR3863" s="115"/>
      <c r="SGS3863" s="115"/>
      <c r="SGT3863" s="115"/>
      <c r="SGU3863" s="113"/>
      <c r="SGV3863" s="114"/>
      <c r="SGW3863" s="114"/>
      <c r="SGX3863" s="113"/>
      <c r="SGY3863" s="118"/>
      <c r="SGZ3863" s="117"/>
      <c r="SHA3863" s="114"/>
      <c r="SHB3863" s="114"/>
      <c r="SHC3863" s="114"/>
      <c r="SHD3863" s="114"/>
      <c r="SHE3863" s="114"/>
      <c r="SHF3863" s="114"/>
      <c r="SHG3863" s="114"/>
      <c r="SHH3863" s="114"/>
      <c r="SHI3863" s="114"/>
      <c r="SHJ3863" s="114"/>
      <c r="SHK3863" s="116"/>
      <c r="SHL3863" s="114"/>
      <c r="SHM3863" s="115"/>
      <c r="SHN3863" s="115"/>
      <c r="SHO3863" s="115"/>
      <c r="SHP3863" s="113"/>
      <c r="SHQ3863" s="114"/>
      <c r="SHR3863" s="114"/>
      <c r="SHS3863" s="113"/>
      <c r="SHT3863" s="118"/>
      <c r="SHU3863" s="117"/>
      <c r="SHV3863" s="114"/>
      <c r="SHW3863" s="114"/>
      <c r="SHX3863" s="114"/>
      <c r="SHY3863" s="114"/>
      <c r="SHZ3863" s="114"/>
      <c r="SIA3863" s="114"/>
      <c r="SIB3863" s="114"/>
      <c r="SIC3863" s="114"/>
      <c r="SID3863" s="114"/>
      <c r="SIE3863" s="114"/>
      <c r="SIF3863" s="116"/>
      <c r="SIG3863" s="114"/>
      <c r="SIH3863" s="115"/>
      <c r="SII3863" s="115"/>
      <c r="SIJ3863" s="115"/>
      <c r="SIK3863" s="113"/>
      <c r="SIL3863" s="114"/>
      <c r="SIM3863" s="114"/>
      <c r="SIN3863" s="113"/>
      <c r="SIO3863" s="118"/>
      <c r="SIP3863" s="117"/>
      <c r="SIQ3863" s="114"/>
      <c r="SIR3863" s="114"/>
      <c r="SIS3863" s="114"/>
      <c r="SIT3863" s="114"/>
      <c r="SIU3863" s="114"/>
      <c r="SIV3863" s="114"/>
      <c r="SIW3863" s="114"/>
      <c r="SIX3863" s="114"/>
      <c r="SIY3863" s="114"/>
      <c r="SIZ3863" s="114"/>
      <c r="SJA3863" s="116"/>
      <c r="SJB3863" s="114"/>
      <c r="SJC3863" s="115"/>
      <c r="SJD3863" s="115"/>
      <c r="SJE3863" s="115"/>
      <c r="SJF3863" s="113"/>
      <c r="SJG3863" s="114"/>
      <c r="SJH3863" s="114"/>
      <c r="SJI3863" s="113"/>
      <c r="SJJ3863" s="118"/>
      <c r="SJK3863" s="117"/>
      <c r="SJL3863" s="114"/>
      <c r="SJM3863" s="114"/>
      <c r="SJN3863" s="114"/>
      <c r="SJO3863" s="114"/>
      <c r="SJP3863" s="114"/>
      <c r="SJQ3863" s="114"/>
      <c r="SJR3863" s="114"/>
      <c r="SJS3863" s="114"/>
      <c r="SJT3863" s="114"/>
      <c r="SJU3863" s="114"/>
      <c r="SJV3863" s="116"/>
      <c r="SJW3863" s="114"/>
      <c r="SJX3863" s="115"/>
      <c r="SJY3863" s="115"/>
      <c r="SJZ3863" s="115"/>
      <c r="SKA3863" s="113"/>
      <c r="SKB3863" s="114"/>
      <c r="SKC3863" s="114"/>
      <c r="SKD3863" s="113"/>
      <c r="SKE3863" s="118"/>
      <c r="SKF3863" s="117"/>
      <c r="SKG3863" s="114"/>
      <c r="SKH3863" s="114"/>
      <c r="SKI3863" s="114"/>
      <c r="SKJ3863" s="114"/>
      <c r="SKK3863" s="114"/>
      <c r="SKL3863" s="114"/>
      <c r="SKM3863" s="114"/>
      <c r="SKN3863" s="114"/>
      <c r="SKO3863" s="114"/>
      <c r="SKP3863" s="114"/>
      <c r="SKQ3863" s="116"/>
      <c r="SKR3863" s="114"/>
      <c r="SKS3863" s="115"/>
      <c r="SKT3863" s="115"/>
      <c r="SKU3863" s="115"/>
      <c r="SKV3863" s="113"/>
      <c r="SKW3863" s="114"/>
      <c r="SKX3863" s="114"/>
      <c r="SKY3863" s="113"/>
      <c r="SKZ3863" s="118"/>
      <c r="SLA3863" s="117"/>
      <c r="SLB3863" s="114"/>
      <c r="SLC3863" s="114"/>
      <c r="SLD3863" s="114"/>
      <c r="SLE3863" s="114"/>
      <c r="SLF3863" s="114"/>
      <c r="SLG3863" s="114"/>
      <c r="SLH3863" s="114"/>
      <c r="SLI3863" s="114"/>
      <c r="SLJ3863" s="114"/>
      <c r="SLK3863" s="114"/>
      <c r="SLL3863" s="116"/>
      <c r="SLM3863" s="114"/>
      <c r="SLN3863" s="115"/>
      <c r="SLO3863" s="115"/>
      <c r="SLP3863" s="115"/>
      <c r="SLQ3863" s="113"/>
      <c r="SLR3863" s="114"/>
      <c r="SLS3863" s="114"/>
      <c r="SLT3863" s="113"/>
      <c r="SLU3863" s="118"/>
      <c r="SLV3863" s="117"/>
      <c r="SLW3863" s="114"/>
      <c r="SLX3863" s="114"/>
      <c r="SLY3863" s="114"/>
      <c r="SLZ3863" s="114"/>
      <c r="SMA3863" s="114"/>
      <c r="SMB3863" s="114"/>
      <c r="SMC3863" s="114"/>
      <c r="SMD3863" s="114"/>
      <c r="SME3863" s="114"/>
      <c r="SMF3863" s="114"/>
      <c r="SMG3863" s="116"/>
      <c r="SMH3863" s="114"/>
      <c r="SMI3863" s="115"/>
      <c r="SMJ3863" s="115"/>
      <c r="SMK3863" s="115"/>
      <c r="SML3863" s="113"/>
      <c r="SMM3863" s="114"/>
      <c r="SMN3863" s="114"/>
      <c r="SMO3863" s="113"/>
      <c r="SMP3863" s="118"/>
      <c r="SMQ3863" s="117"/>
      <c r="SMR3863" s="114"/>
      <c r="SMS3863" s="114"/>
      <c r="SMT3863" s="114"/>
      <c r="SMU3863" s="114"/>
      <c r="SMV3863" s="114"/>
      <c r="SMW3863" s="114"/>
      <c r="SMX3863" s="114"/>
      <c r="SMY3863" s="114"/>
      <c r="SMZ3863" s="114"/>
      <c r="SNA3863" s="114"/>
      <c r="SNB3863" s="116"/>
      <c r="SNC3863" s="114"/>
      <c r="SND3863" s="115"/>
      <c r="SNE3863" s="115"/>
      <c r="SNF3863" s="115"/>
      <c r="SNG3863" s="113"/>
      <c r="SNH3863" s="114"/>
      <c r="SNI3863" s="114"/>
      <c r="SNJ3863" s="113"/>
      <c r="SNK3863" s="118"/>
      <c r="SNL3863" s="117"/>
      <c r="SNM3863" s="114"/>
      <c r="SNN3863" s="114"/>
      <c r="SNO3863" s="114"/>
      <c r="SNP3863" s="114"/>
      <c r="SNQ3863" s="114"/>
      <c r="SNR3863" s="114"/>
      <c r="SNS3863" s="114"/>
      <c r="SNT3863" s="114"/>
      <c r="SNU3863" s="114"/>
      <c r="SNV3863" s="114"/>
      <c r="SNW3863" s="116"/>
      <c r="SNX3863" s="114"/>
      <c r="SNY3863" s="115"/>
      <c r="SNZ3863" s="115"/>
      <c r="SOA3863" s="115"/>
      <c r="SOB3863" s="113"/>
      <c r="SOC3863" s="114"/>
      <c r="SOD3863" s="114"/>
      <c r="SOE3863" s="113"/>
      <c r="SOF3863" s="118"/>
      <c r="SOG3863" s="117"/>
      <c r="SOH3863" s="114"/>
      <c r="SOI3863" s="114"/>
      <c r="SOJ3863" s="114"/>
      <c r="SOK3863" s="114"/>
      <c r="SOL3863" s="114"/>
      <c r="SOM3863" s="114"/>
      <c r="SON3863" s="114"/>
      <c r="SOO3863" s="114"/>
      <c r="SOP3863" s="114"/>
      <c r="SOQ3863" s="114"/>
      <c r="SOR3863" s="116"/>
      <c r="SOS3863" s="114"/>
      <c r="SOT3863" s="115"/>
      <c r="SOU3863" s="115"/>
      <c r="SOV3863" s="115"/>
      <c r="SOW3863" s="113"/>
      <c r="SOX3863" s="114"/>
      <c r="SOY3863" s="114"/>
      <c r="SOZ3863" s="113"/>
      <c r="SPA3863" s="118"/>
      <c r="SPB3863" s="117"/>
      <c r="SPC3863" s="114"/>
      <c r="SPD3863" s="114"/>
      <c r="SPE3863" s="114"/>
      <c r="SPF3863" s="114"/>
      <c r="SPG3863" s="114"/>
      <c r="SPH3863" s="114"/>
      <c r="SPI3863" s="114"/>
      <c r="SPJ3863" s="114"/>
      <c r="SPK3863" s="114"/>
      <c r="SPL3863" s="114"/>
      <c r="SPM3863" s="116"/>
      <c r="SPN3863" s="114"/>
      <c r="SPO3863" s="115"/>
      <c r="SPP3863" s="115"/>
      <c r="SPQ3863" s="115"/>
      <c r="SPR3863" s="113"/>
      <c r="SPS3863" s="114"/>
      <c r="SPT3863" s="114"/>
      <c r="SPU3863" s="113"/>
      <c r="SPV3863" s="118"/>
      <c r="SPW3863" s="117"/>
      <c r="SPX3863" s="114"/>
      <c r="SPY3863" s="114"/>
      <c r="SPZ3863" s="114"/>
      <c r="SQA3863" s="114"/>
      <c r="SQB3863" s="114"/>
      <c r="SQC3863" s="114"/>
      <c r="SQD3863" s="114"/>
      <c r="SQE3863" s="114"/>
      <c r="SQF3863" s="114"/>
      <c r="SQG3863" s="114"/>
      <c r="SQH3863" s="116"/>
      <c r="SQI3863" s="114"/>
      <c r="SQJ3863" s="115"/>
      <c r="SQK3863" s="115"/>
      <c r="SQL3863" s="115"/>
      <c r="SQM3863" s="113"/>
      <c r="SQN3863" s="114"/>
      <c r="SQO3863" s="114"/>
      <c r="SQP3863" s="113"/>
      <c r="SQQ3863" s="118"/>
      <c r="SQR3863" s="117"/>
      <c r="SQS3863" s="114"/>
      <c r="SQT3863" s="114"/>
      <c r="SQU3863" s="114"/>
      <c r="SQV3863" s="114"/>
      <c r="SQW3863" s="114"/>
      <c r="SQX3863" s="114"/>
      <c r="SQY3863" s="114"/>
      <c r="SQZ3863" s="114"/>
      <c r="SRA3863" s="114"/>
      <c r="SRB3863" s="114"/>
      <c r="SRC3863" s="116"/>
      <c r="SRD3863" s="114"/>
      <c r="SRE3863" s="115"/>
      <c r="SRF3863" s="115"/>
      <c r="SRG3863" s="115"/>
      <c r="SRH3863" s="113"/>
      <c r="SRI3863" s="114"/>
      <c r="SRJ3863" s="114"/>
      <c r="SRK3863" s="113"/>
      <c r="SRL3863" s="118"/>
      <c r="SRM3863" s="117"/>
      <c r="SRN3863" s="114"/>
      <c r="SRO3863" s="114"/>
      <c r="SRP3863" s="114"/>
      <c r="SRQ3863" s="114"/>
      <c r="SRR3863" s="114"/>
      <c r="SRS3863" s="114"/>
      <c r="SRT3863" s="114"/>
      <c r="SRU3863" s="114"/>
      <c r="SRV3863" s="114"/>
      <c r="SRW3863" s="114"/>
      <c r="SRX3863" s="116"/>
      <c r="SRY3863" s="114"/>
      <c r="SRZ3863" s="115"/>
      <c r="SSA3863" s="115"/>
      <c r="SSB3863" s="115"/>
      <c r="SSC3863" s="113"/>
      <c r="SSD3863" s="114"/>
      <c r="SSE3863" s="114"/>
      <c r="SSF3863" s="113"/>
      <c r="SSG3863" s="118"/>
      <c r="SSH3863" s="117"/>
      <c r="SSI3863" s="114"/>
      <c r="SSJ3863" s="114"/>
      <c r="SSK3863" s="114"/>
      <c r="SSL3863" s="114"/>
      <c r="SSM3863" s="114"/>
      <c r="SSN3863" s="114"/>
      <c r="SSO3863" s="114"/>
      <c r="SSP3863" s="114"/>
      <c r="SSQ3863" s="114"/>
      <c r="SSR3863" s="114"/>
      <c r="SSS3863" s="116"/>
      <c r="SST3863" s="114"/>
      <c r="SSU3863" s="115"/>
      <c r="SSV3863" s="115"/>
      <c r="SSW3863" s="115"/>
      <c r="SSX3863" s="113"/>
      <c r="SSY3863" s="114"/>
      <c r="SSZ3863" s="114"/>
      <c r="STA3863" s="113"/>
      <c r="STB3863" s="118"/>
      <c r="STC3863" s="117"/>
      <c r="STD3863" s="114"/>
      <c r="STE3863" s="114"/>
      <c r="STF3863" s="114"/>
      <c r="STG3863" s="114"/>
      <c r="STH3863" s="114"/>
      <c r="STI3863" s="114"/>
      <c r="STJ3863" s="114"/>
      <c r="STK3863" s="114"/>
      <c r="STL3863" s="114"/>
      <c r="STM3863" s="114"/>
      <c r="STN3863" s="116"/>
      <c r="STO3863" s="114"/>
      <c r="STP3863" s="115"/>
      <c r="STQ3863" s="115"/>
      <c r="STR3863" s="115"/>
      <c r="STS3863" s="113"/>
      <c r="STT3863" s="114"/>
      <c r="STU3863" s="114"/>
      <c r="STV3863" s="113"/>
      <c r="STW3863" s="118"/>
      <c r="STX3863" s="117"/>
      <c r="STY3863" s="114"/>
      <c r="STZ3863" s="114"/>
      <c r="SUA3863" s="114"/>
      <c r="SUB3863" s="114"/>
      <c r="SUC3863" s="114"/>
      <c r="SUD3863" s="114"/>
      <c r="SUE3863" s="114"/>
      <c r="SUF3863" s="114"/>
      <c r="SUG3863" s="114"/>
      <c r="SUH3863" s="114"/>
      <c r="SUI3863" s="116"/>
      <c r="SUJ3863" s="114"/>
      <c r="SUK3863" s="115"/>
      <c r="SUL3863" s="115"/>
      <c r="SUM3863" s="115"/>
      <c r="SUN3863" s="113"/>
      <c r="SUO3863" s="114"/>
      <c r="SUP3863" s="114"/>
      <c r="SUQ3863" s="113"/>
      <c r="SUR3863" s="118"/>
      <c r="SUS3863" s="117"/>
      <c r="SUT3863" s="114"/>
      <c r="SUU3863" s="114"/>
      <c r="SUV3863" s="114"/>
      <c r="SUW3863" s="114"/>
      <c r="SUX3863" s="114"/>
      <c r="SUY3863" s="114"/>
      <c r="SUZ3863" s="114"/>
      <c r="SVA3863" s="114"/>
      <c r="SVB3863" s="114"/>
      <c r="SVC3863" s="114"/>
      <c r="SVD3863" s="116"/>
      <c r="SVE3863" s="114"/>
      <c r="SVF3863" s="115"/>
      <c r="SVG3863" s="115"/>
      <c r="SVH3863" s="115"/>
      <c r="SVI3863" s="113"/>
      <c r="SVJ3863" s="114"/>
      <c r="SVK3863" s="114"/>
      <c r="SVL3863" s="113"/>
      <c r="SVM3863" s="118"/>
      <c r="SVN3863" s="117"/>
      <c r="SVO3863" s="114"/>
      <c r="SVP3863" s="114"/>
      <c r="SVQ3863" s="114"/>
      <c r="SVR3863" s="114"/>
      <c r="SVS3863" s="114"/>
      <c r="SVT3863" s="114"/>
      <c r="SVU3863" s="114"/>
      <c r="SVV3863" s="114"/>
      <c r="SVW3863" s="114"/>
      <c r="SVX3863" s="114"/>
      <c r="SVY3863" s="116"/>
      <c r="SVZ3863" s="114"/>
      <c r="SWA3863" s="115"/>
      <c r="SWB3863" s="115"/>
      <c r="SWC3863" s="115"/>
      <c r="SWD3863" s="113"/>
      <c r="SWE3863" s="114"/>
      <c r="SWF3863" s="114"/>
      <c r="SWG3863" s="113"/>
      <c r="SWH3863" s="118"/>
      <c r="SWI3863" s="117"/>
      <c r="SWJ3863" s="114"/>
      <c r="SWK3863" s="114"/>
      <c r="SWL3863" s="114"/>
      <c r="SWM3863" s="114"/>
      <c r="SWN3863" s="114"/>
      <c r="SWO3863" s="114"/>
      <c r="SWP3863" s="114"/>
      <c r="SWQ3863" s="114"/>
      <c r="SWR3863" s="114"/>
      <c r="SWS3863" s="114"/>
      <c r="SWT3863" s="116"/>
      <c r="SWU3863" s="114"/>
      <c r="SWV3863" s="115"/>
      <c r="SWW3863" s="115"/>
      <c r="SWX3863" s="115"/>
      <c r="SWY3863" s="113"/>
      <c r="SWZ3863" s="114"/>
      <c r="SXA3863" s="114"/>
      <c r="SXB3863" s="113"/>
      <c r="SXC3863" s="118"/>
      <c r="SXD3863" s="117"/>
      <c r="SXE3863" s="114"/>
      <c r="SXF3863" s="114"/>
      <c r="SXG3863" s="114"/>
      <c r="SXH3863" s="114"/>
      <c r="SXI3863" s="114"/>
      <c r="SXJ3863" s="114"/>
      <c r="SXK3863" s="114"/>
      <c r="SXL3863" s="114"/>
      <c r="SXM3863" s="114"/>
      <c r="SXN3863" s="114"/>
      <c r="SXO3863" s="116"/>
      <c r="SXP3863" s="114"/>
      <c r="SXQ3863" s="115"/>
      <c r="SXR3863" s="115"/>
      <c r="SXS3863" s="115"/>
      <c r="SXT3863" s="113"/>
      <c r="SXU3863" s="114"/>
      <c r="SXV3863" s="114"/>
      <c r="SXW3863" s="113"/>
      <c r="SXX3863" s="118"/>
      <c r="SXY3863" s="117"/>
      <c r="SXZ3863" s="114"/>
      <c r="SYA3863" s="114"/>
      <c r="SYB3863" s="114"/>
      <c r="SYC3863" s="114"/>
      <c r="SYD3863" s="114"/>
      <c r="SYE3863" s="114"/>
      <c r="SYF3863" s="114"/>
      <c r="SYG3863" s="114"/>
      <c r="SYH3863" s="114"/>
      <c r="SYI3863" s="114"/>
      <c r="SYJ3863" s="116"/>
      <c r="SYK3863" s="114"/>
      <c r="SYL3863" s="115"/>
      <c r="SYM3863" s="115"/>
      <c r="SYN3863" s="115"/>
      <c r="SYO3863" s="113"/>
      <c r="SYP3863" s="114"/>
      <c r="SYQ3863" s="114"/>
      <c r="SYR3863" s="113"/>
      <c r="SYS3863" s="118"/>
      <c r="SYT3863" s="117"/>
      <c r="SYU3863" s="114"/>
      <c r="SYV3863" s="114"/>
      <c r="SYW3863" s="114"/>
      <c r="SYX3863" s="114"/>
      <c r="SYY3863" s="114"/>
      <c r="SYZ3863" s="114"/>
      <c r="SZA3863" s="114"/>
      <c r="SZB3863" s="114"/>
      <c r="SZC3863" s="114"/>
      <c r="SZD3863" s="114"/>
      <c r="SZE3863" s="116"/>
      <c r="SZF3863" s="114"/>
      <c r="SZG3863" s="115"/>
      <c r="SZH3863" s="115"/>
      <c r="SZI3863" s="115"/>
      <c r="SZJ3863" s="113"/>
      <c r="SZK3863" s="114"/>
      <c r="SZL3863" s="114"/>
      <c r="SZM3863" s="113"/>
      <c r="SZN3863" s="118"/>
      <c r="SZO3863" s="117"/>
      <c r="SZP3863" s="114"/>
      <c r="SZQ3863" s="114"/>
      <c r="SZR3863" s="114"/>
      <c r="SZS3863" s="114"/>
      <c r="SZT3863" s="114"/>
      <c r="SZU3863" s="114"/>
      <c r="SZV3863" s="114"/>
      <c r="SZW3863" s="114"/>
      <c r="SZX3863" s="114"/>
      <c r="SZY3863" s="114"/>
      <c r="SZZ3863" s="116"/>
      <c r="TAA3863" s="114"/>
      <c r="TAB3863" s="115"/>
      <c r="TAC3863" s="115"/>
      <c r="TAD3863" s="115"/>
      <c r="TAE3863" s="113"/>
      <c r="TAF3863" s="114"/>
      <c r="TAG3863" s="114"/>
      <c r="TAH3863" s="113"/>
      <c r="TAI3863" s="118"/>
      <c r="TAJ3863" s="117"/>
      <c r="TAK3863" s="114"/>
      <c r="TAL3863" s="114"/>
      <c r="TAM3863" s="114"/>
      <c r="TAN3863" s="114"/>
      <c r="TAO3863" s="114"/>
      <c r="TAP3863" s="114"/>
      <c r="TAQ3863" s="114"/>
      <c r="TAR3863" s="114"/>
      <c r="TAS3863" s="114"/>
      <c r="TAT3863" s="114"/>
      <c r="TAU3863" s="116"/>
      <c r="TAV3863" s="114"/>
      <c r="TAW3863" s="115"/>
      <c r="TAX3863" s="115"/>
      <c r="TAY3863" s="115"/>
      <c r="TAZ3863" s="113"/>
      <c r="TBA3863" s="114"/>
      <c r="TBB3863" s="114"/>
      <c r="TBC3863" s="113"/>
      <c r="TBD3863" s="118"/>
      <c r="TBE3863" s="117"/>
      <c r="TBF3863" s="114"/>
      <c r="TBG3863" s="114"/>
      <c r="TBH3863" s="114"/>
      <c r="TBI3863" s="114"/>
      <c r="TBJ3863" s="114"/>
      <c r="TBK3863" s="114"/>
      <c r="TBL3863" s="114"/>
      <c r="TBM3863" s="114"/>
      <c r="TBN3863" s="114"/>
      <c r="TBO3863" s="114"/>
      <c r="TBP3863" s="116"/>
      <c r="TBQ3863" s="114"/>
      <c r="TBR3863" s="115"/>
      <c r="TBS3863" s="115"/>
      <c r="TBT3863" s="115"/>
      <c r="TBU3863" s="113"/>
      <c r="TBV3863" s="114"/>
      <c r="TBW3863" s="114"/>
      <c r="TBX3863" s="113"/>
      <c r="TBY3863" s="118"/>
      <c r="TBZ3863" s="117"/>
      <c r="TCA3863" s="114"/>
      <c r="TCB3863" s="114"/>
      <c r="TCC3863" s="114"/>
      <c r="TCD3863" s="114"/>
      <c r="TCE3863" s="114"/>
      <c r="TCF3863" s="114"/>
      <c r="TCG3863" s="114"/>
      <c r="TCH3863" s="114"/>
      <c r="TCI3863" s="114"/>
      <c r="TCJ3863" s="114"/>
      <c r="TCK3863" s="116"/>
      <c r="TCL3863" s="114"/>
      <c r="TCM3863" s="115"/>
      <c r="TCN3863" s="115"/>
      <c r="TCO3863" s="115"/>
      <c r="TCP3863" s="113"/>
      <c r="TCQ3863" s="114"/>
      <c r="TCR3863" s="114"/>
      <c r="TCS3863" s="113"/>
      <c r="TCT3863" s="118"/>
      <c r="TCU3863" s="117"/>
      <c r="TCV3863" s="114"/>
      <c r="TCW3863" s="114"/>
      <c r="TCX3863" s="114"/>
      <c r="TCY3863" s="114"/>
      <c r="TCZ3863" s="114"/>
      <c r="TDA3863" s="114"/>
      <c r="TDB3863" s="114"/>
      <c r="TDC3863" s="114"/>
      <c r="TDD3863" s="114"/>
      <c r="TDE3863" s="114"/>
      <c r="TDF3863" s="116"/>
      <c r="TDG3863" s="114"/>
      <c r="TDH3863" s="115"/>
      <c r="TDI3863" s="115"/>
      <c r="TDJ3863" s="115"/>
      <c r="TDK3863" s="113"/>
      <c r="TDL3863" s="114"/>
      <c r="TDM3863" s="114"/>
      <c r="TDN3863" s="113"/>
      <c r="TDO3863" s="118"/>
      <c r="TDP3863" s="117"/>
      <c r="TDQ3863" s="114"/>
      <c r="TDR3863" s="114"/>
      <c r="TDS3863" s="114"/>
      <c r="TDT3863" s="114"/>
      <c r="TDU3863" s="114"/>
      <c r="TDV3863" s="114"/>
      <c r="TDW3863" s="114"/>
      <c r="TDX3863" s="114"/>
      <c r="TDY3863" s="114"/>
      <c r="TDZ3863" s="114"/>
      <c r="TEA3863" s="116"/>
      <c r="TEB3863" s="114"/>
      <c r="TEC3863" s="115"/>
      <c r="TED3863" s="115"/>
      <c r="TEE3863" s="115"/>
      <c r="TEF3863" s="113"/>
      <c r="TEG3863" s="114"/>
      <c r="TEH3863" s="114"/>
      <c r="TEI3863" s="113"/>
      <c r="TEJ3863" s="118"/>
      <c r="TEK3863" s="117"/>
      <c r="TEL3863" s="114"/>
      <c r="TEM3863" s="114"/>
      <c r="TEN3863" s="114"/>
      <c r="TEO3863" s="114"/>
      <c r="TEP3863" s="114"/>
      <c r="TEQ3863" s="114"/>
      <c r="TER3863" s="114"/>
      <c r="TES3863" s="114"/>
      <c r="TET3863" s="114"/>
      <c r="TEU3863" s="114"/>
      <c r="TEV3863" s="116"/>
      <c r="TEW3863" s="114"/>
      <c r="TEX3863" s="115"/>
      <c r="TEY3863" s="115"/>
      <c r="TEZ3863" s="115"/>
      <c r="TFA3863" s="113"/>
      <c r="TFB3863" s="114"/>
      <c r="TFC3863" s="114"/>
      <c r="TFD3863" s="113"/>
      <c r="TFE3863" s="118"/>
      <c r="TFF3863" s="117"/>
      <c r="TFG3863" s="114"/>
      <c r="TFH3863" s="114"/>
      <c r="TFI3863" s="114"/>
      <c r="TFJ3863" s="114"/>
      <c r="TFK3863" s="114"/>
      <c r="TFL3863" s="114"/>
      <c r="TFM3863" s="114"/>
      <c r="TFN3863" s="114"/>
      <c r="TFO3863" s="114"/>
      <c r="TFP3863" s="114"/>
      <c r="TFQ3863" s="116"/>
      <c r="TFR3863" s="114"/>
      <c r="TFS3863" s="115"/>
      <c r="TFT3863" s="115"/>
      <c r="TFU3863" s="115"/>
      <c r="TFV3863" s="113"/>
      <c r="TFW3863" s="114"/>
      <c r="TFX3863" s="114"/>
      <c r="TFY3863" s="113"/>
      <c r="TFZ3863" s="118"/>
      <c r="TGA3863" s="117"/>
      <c r="TGB3863" s="114"/>
      <c r="TGC3863" s="114"/>
      <c r="TGD3863" s="114"/>
      <c r="TGE3863" s="114"/>
      <c r="TGF3863" s="114"/>
      <c r="TGG3863" s="114"/>
      <c r="TGH3863" s="114"/>
      <c r="TGI3863" s="114"/>
      <c r="TGJ3863" s="114"/>
      <c r="TGK3863" s="114"/>
      <c r="TGL3863" s="116"/>
      <c r="TGM3863" s="114"/>
      <c r="TGN3863" s="115"/>
      <c r="TGO3863" s="115"/>
      <c r="TGP3863" s="115"/>
      <c r="TGQ3863" s="113"/>
      <c r="TGR3863" s="114"/>
      <c r="TGS3863" s="114"/>
      <c r="TGT3863" s="113"/>
      <c r="TGU3863" s="118"/>
      <c r="TGV3863" s="117"/>
      <c r="TGW3863" s="114"/>
      <c r="TGX3863" s="114"/>
      <c r="TGY3863" s="114"/>
      <c r="TGZ3863" s="114"/>
      <c r="THA3863" s="114"/>
      <c r="THB3863" s="114"/>
      <c r="THC3863" s="114"/>
      <c r="THD3863" s="114"/>
      <c r="THE3863" s="114"/>
      <c r="THF3863" s="114"/>
      <c r="THG3863" s="116"/>
      <c r="THH3863" s="114"/>
      <c r="THI3863" s="115"/>
      <c r="THJ3863" s="115"/>
      <c r="THK3863" s="115"/>
      <c r="THL3863" s="113"/>
      <c r="THM3863" s="114"/>
      <c r="THN3863" s="114"/>
      <c r="THO3863" s="113"/>
      <c r="THP3863" s="118"/>
      <c r="THQ3863" s="117"/>
      <c r="THR3863" s="114"/>
      <c r="THS3863" s="114"/>
      <c r="THT3863" s="114"/>
      <c r="THU3863" s="114"/>
      <c r="THV3863" s="114"/>
      <c r="THW3863" s="114"/>
      <c r="THX3863" s="114"/>
      <c r="THY3863" s="114"/>
      <c r="THZ3863" s="114"/>
      <c r="TIA3863" s="114"/>
      <c r="TIB3863" s="116"/>
      <c r="TIC3863" s="114"/>
      <c r="TID3863" s="115"/>
      <c r="TIE3863" s="115"/>
      <c r="TIF3863" s="115"/>
      <c r="TIG3863" s="113"/>
      <c r="TIH3863" s="114"/>
      <c r="TII3863" s="114"/>
      <c r="TIJ3863" s="113"/>
      <c r="TIK3863" s="118"/>
      <c r="TIL3863" s="117"/>
      <c r="TIM3863" s="114"/>
      <c r="TIN3863" s="114"/>
      <c r="TIO3863" s="114"/>
      <c r="TIP3863" s="114"/>
      <c r="TIQ3863" s="114"/>
      <c r="TIR3863" s="114"/>
      <c r="TIS3863" s="114"/>
      <c r="TIT3863" s="114"/>
      <c r="TIU3863" s="114"/>
      <c r="TIV3863" s="114"/>
      <c r="TIW3863" s="116"/>
      <c r="TIX3863" s="114"/>
      <c r="TIY3863" s="115"/>
      <c r="TIZ3863" s="115"/>
      <c r="TJA3863" s="115"/>
      <c r="TJB3863" s="113"/>
      <c r="TJC3863" s="114"/>
      <c r="TJD3863" s="114"/>
      <c r="TJE3863" s="113"/>
      <c r="TJF3863" s="118"/>
      <c r="TJG3863" s="117"/>
      <c r="TJH3863" s="114"/>
      <c r="TJI3863" s="114"/>
      <c r="TJJ3863" s="114"/>
      <c r="TJK3863" s="114"/>
      <c r="TJL3863" s="114"/>
      <c r="TJM3863" s="114"/>
      <c r="TJN3863" s="114"/>
      <c r="TJO3863" s="114"/>
      <c r="TJP3863" s="114"/>
      <c r="TJQ3863" s="114"/>
      <c r="TJR3863" s="116"/>
      <c r="TJS3863" s="114"/>
      <c r="TJT3863" s="115"/>
      <c r="TJU3863" s="115"/>
      <c r="TJV3863" s="115"/>
      <c r="TJW3863" s="113"/>
      <c r="TJX3863" s="114"/>
      <c r="TJY3863" s="114"/>
      <c r="TJZ3863" s="113"/>
      <c r="TKA3863" s="118"/>
      <c r="TKB3863" s="117"/>
      <c r="TKC3863" s="114"/>
      <c r="TKD3863" s="114"/>
      <c r="TKE3863" s="114"/>
      <c r="TKF3863" s="114"/>
      <c r="TKG3863" s="114"/>
      <c r="TKH3863" s="114"/>
      <c r="TKI3863" s="114"/>
      <c r="TKJ3863" s="114"/>
      <c r="TKK3863" s="114"/>
      <c r="TKL3863" s="114"/>
      <c r="TKM3863" s="116"/>
      <c r="TKN3863" s="114"/>
      <c r="TKO3863" s="115"/>
      <c r="TKP3863" s="115"/>
      <c r="TKQ3863" s="115"/>
      <c r="TKR3863" s="113"/>
      <c r="TKS3863" s="114"/>
      <c r="TKT3863" s="114"/>
      <c r="TKU3863" s="113"/>
      <c r="TKV3863" s="118"/>
      <c r="TKW3863" s="117"/>
      <c r="TKX3863" s="114"/>
      <c r="TKY3863" s="114"/>
      <c r="TKZ3863" s="114"/>
      <c r="TLA3863" s="114"/>
      <c r="TLB3863" s="114"/>
      <c r="TLC3863" s="114"/>
      <c r="TLD3863" s="114"/>
      <c r="TLE3863" s="114"/>
      <c r="TLF3863" s="114"/>
      <c r="TLG3863" s="114"/>
      <c r="TLH3863" s="116"/>
      <c r="TLI3863" s="114"/>
      <c r="TLJ3863" s="115"/>
      <c r="TLK3863" s="115"/>
      <c r="TLL3863" s="115"/>
      <c r="TLM3863" s="113"/>
      <c r="TLN3863" s="114"/>
      <c r="TLO3863" s="114"/>
      <c r="TLP3863" s="113"/>
      <c r="TLQ3863" s="118"/>
      <c r="TLR3863" s="117"/>
      <c r="TLS3863" s="114"/>
      <c r="TLT3863" s="114"/>
      <c r="TLU3863" s="114"/>
      <c r="TLV3863" s="114"/>
      <c r="TLW3863" s="114"/>
      <c r="TLX3863" s="114"/>
      <c r="TLY3863" s="114"/>
      <c r="TLZ3863" s="114"/>
      <c r="TMA3863" s="114"/>
      <c r="TMB3863" s="114"/>
      <c r="TMC3863" s="116"/>
      <c r="TMD3863" s="114"/>
      <c r="TME3863" s="115"/>
      <c r="TMF3863" s="115"/>
      <c r="TMG3863" s="115"/>
      <c r="TMH3863" s="113"/>
      <c r="TMI3863" s="114"/>
      <c r="TMJ3863" s="114"/>
      <c r="TMK3863" s="113"/>
      <c r="TML3863" s="118"/>
      <c r="TMM3863" s="117"/>
      <c r="TMN3863" s="114"/>
      <c r="TMO3863" s="114"/>
      <c r="TMP3863" s="114"/>
      <c r="TMQ3863" s="114"/>
      <c r="TMR3863" s="114"/>
      <c r="TMS3863" s="114"/>
      <c r="TMT3863" s="114"/>
      <c r="TMU3863" s="114"/>
      <c r="TMV3863" s="114"/>
      <c r="TMW3863" s="114"/>
      <c r="TMX3863" s="116"/>
      <c r="TMY3863" s="114"/>
      <c r="TMZ3863" s="115"/>
      <c r="TNA3863" s="115"/>
      <c r="TNB3863" s="115"/>
      <c r="TNC3863" s="113"/>
      <c r="TND3863" s="114"/>
      <c r="TNE3863" s="114"/>
      <c r="TNF3863" s="113"/>
      <c r="TNG3863" s="118"/>
      <c r="TNH3863" s="117"/>
      <c r="TNI3863" s="114"/>
      <c r="TNJ3863" s="114"/>
      <c r="TNK3863" s="114"/>
      <c r="TNL3863" s="114"/>
      <c r="TNM3863" s="114"/>
      <c r="TNN3863" s="114"/>
      <c r="TNO3863" s="114"/>
      <c r="TNP3863" s="114"/>
      <c r="TNQ3863" s="114"/>
      <c r="TNR3863" s="114"/>
      <c r="TNS3863" s="116"/>
      <c r="TNT3863" s="114"/>
      <c r="TNU3863" s="115"/>
      <c r="TNV3863" s="115"/>
      <c r="TNW3863" s="115"/>
      <c r="TNX3863" s="113"/>
      <c r="TNY3863" s="114"/>
      <c r="TNZ3863" s="114"/>
      <c r="TOA3863" s="113"/>
      <c r="TOB3863" s="118"/>
      <c r="TOC3863" s="117"/>
      <c r="TOD3863" s="114"/>
      <c r="TOE3863" s="114"/>
      <c r="TOF3863" s="114"/>
      <c r="TOG3863" s="114"/>
      <c r="TOH3863" s="114"/>
      <c r="TOI3863" s="114"/>
      <c r="TOJ3863" s="114"/>
      <c r="TOK3863" s="114"/>
      <c r="TOL3863" s="114"/>
      <c r="TOM3863" s="114"/>
      <c r="TON3863" s="116"/>
      <c r="TOO3863" s="114"/>
      <c r="TOP3863" s="115"/>
      <c r="TOQ3863" s="115"/>
      <c r="TOR3863" s="115"/>
      <c r="TOS3863" s="113"/>
      <c r="TOT3863" s="114"/>
      <c r="TOU3863" s="114"/>
      <c r="TOV3863" s="113"/>
      <c r="TOW3863" s="118"/>
      <c r="TOX3863" s="117"/>
      <c r="TOY3863" s="114"/>
      <c r="TOZ3863" s="114"/>
      <c r="TPA3863" s="114"/>
      <c r="TPB3863" s="114"/>
      <c r="TPC3863" s="114"/>
      <c r="TPD3863" s="114"/>
      <c r="TPE3863" s="114"/>
      <c r="TPF3863" s="114"/>
      <c r="TPG3863" s="114"/>
      <c r="TPH3863" s="114"/>
      <c r="TPI3863" s="116"/>
      <c r="TPJ3863" s="114"/>
      <c r="TPK3863" s="115"/>
      <c r="TPL3863" s="115"/>
      <c r="TPM3863" s="115"/>
      <c r="TPN3863" s="113"/>
      <c r="TPO3863" s="114"/>
      <c r="TPP3863" s="114"/>
      <c r="TPQ3863" s="113"/>
      <c r="TPR3863" s="118"/>
      <c r="TPS3863" s="117"/>
      <c r="TPT3863" s="114"/>
      <c r="TPU3863" s="114"/>
      <c r="TPV3863" s="114"/>
      <c r="TPW3863" s="114"/>
      <c r="TPX3863" s="114"/>
      <c r="TPY3863" s="114"/>
      <c r="TPZ3863" s="114"/>
      <c r="TQA3863" s="114"/>
      <c r="TQB3863" s="114"/>
      <c r="TQC3863" s="114"/>
      <c r="TQD3863" s="116"/>
      <c r="TQE3863" s="114"/>
      <c r="TQF3863" s="115"/>
      <c r="TQG3863" s="115"/>
      <c r="TQH3863" s="115"/>
      <c r="TQI3863" s="113"/>
      <c r="TQJ3863" s="114"/>
      <c r="TQK3863" s="114"/>
      <c r="TQL3863" s="113"/>
      <c r="TQM3863" s="118"/>
      <c r="TQN3863" s="117"/>
      <c r="TQO3863" s="114"/>
      <c r="TQP3863" s="114"/>
      <c r="TQQ3863" s="114"/>
      <c r="TQR3863" s="114"/>
      <c r="TQS3863" s="114"/>
      <c r="TQT3863" s="114"/>
      <c r="TQU3863" s="114"/>
      <c r="TQV3863" s="114"/>
      <c r="TQW3863" s="114"/>
      <c r="TQX3863" s="114"/>
      <c r="TQY3863" s="116"/>
      <c r="TQZ3863" s="114"/>
      <c r="TRA3863" s="115"/>
      <c r="TRB3863" s="115"/>
      <c r="TRC3863" s="115"/>
      <c r="TRD3863" s="113"/>
      <c r="TRE3863" s="114"/>
      <c r="TRF3863" s="114"/>
      <c r="TRG3863" s="113"/>
      <c r="TRH3863" s="118"/>
      <c r="TRI3863" s="117"/>
      <c r="TRJ3863" s="114"/>
      <c r="TRK3863" s="114"/>
      <c r="TRL3863" s="114"/>
      <c r="TRM3863" s="114"/>
      <c r="TRN3863" s="114"/>
      <c r="TRO3863" s="114"/>
      <c r="TRP3863" s="114"/>
      <c r="TRQ3863" s="114"/>
      <c r="TRR3863" s="114"/>
      <c r="TRS3863" s="114"/>
      <c r="TRT3863" s="116"/>
      <c r="TRU3863" s="114"/>
      <c r="TRV3863" s="115"/>
      <c r="TRW3863" s="115"/>
      <c r="TRX3863" s="115"/>
      <c r="TRY3863" s="113"/>
      <c r="TRZ3863" s="114"/>
      <c r="TSA3863" s="114"/>
      <c r="TSB3863" s="113"/>
      <c r="TSC3863" s="118"/>
      <c r="TSD3863" s="117"/>
      <c r="TSE3863" s="114"/>
      <c r="TSF3863" s="114"/>
      <c r="TSG3863" s="114"/>
      <c r="TSH3863" s="114"/>
      <c r="TSI3863" s="114"/>
      <c r="TSJ3863" s="114"/>
      <c r="TSK3863" s="114"/>
      <c r="TSL3863" s="114"/>
      <c r="TSM3863" s="114"/>
      <c r="TSN3863" s="114"/>
      <c r="TSO3863" s="116"/>
      <c r="TSP3863" s="114"/>
      <c r="TSQ3863" s="115"/>
      <c r="TSR3863" s="115"/>
      <c r="TSS3863" s="115"/>
      <c r="TST3863" s="113"/>
      <c r="TSU3863" s="114"/>
      <c r="TSV3863" s="114"/>
      <c r="TSW3863" s="113"/>
      <c r="TSX3863" s="118"/>
      <c r="TSY3863" s="117"/>
      <c r="TSZ3863" s="114"/>
      <c r="TTA3863" s="114"/>
      <c r="TTB3863" s="114"/>
      <c r="TTC3863" s="114"/>
      <c r="TTD3863" s="114"/>
      <c r="TTE3863" s="114"/>
      <c r="TTF3863" s="114"/>
      <c r="TTG3863" s="114"/>
      <c r="TTH3863" s="114"/>
      <c r="TTI3863" s="114"/>
      <c r="TTJ3863" s="116"/>
      <c r="TTK3863" s="114"/>
      <c r="TTL3863" s="115"/>
      <c r="TTM3863" s="115"/>
      <c r="TTN3863" s="115"/>
      <c r="TTO3863" s="113"/>
      <c r="TTP3863" s="114"/>
      <c r="TTQ3863" s="114"/>
      <c r="TTR3863" s="113"/>
      <c r="TTS3863" s="118"/>
      <c r="TTT3863" s="117"/>
      <c r="TTU3863" s="114"/>
      <c r="TTV3863" s="114"/>
      <c r="TTW3863" s="114"/>
      <c r="TTX3863" s="114"/>
      <c r="TTY3863" s="114"/>
      <c r="TTZ3863" s="114"/>
      <c r="TUA3863" s="114"/>
      <c r="TUB3863" s="114"/>
      <c r="TUC3863" s="114"/>
      <c r="TUD3863" s="114"/>
      <c r="TUE3863" s="116"/>
      <c r="TUF3863" s="114"/>
      <c r="TUG3863" s="115"/>
      <c r="TUH3863" s="115"/>
      <c r="TUI3863" s="115"/>
      <c r="TUJ3863" s="113"/>
      <c r="TUK3863" s="114"/>
      <c r="TUL3863" s="114"/>
      <c r="TUM3863" s="113"/>
      <c r="TUN3863" s="118"/>
      <c r="TUO3863" s="117"/>
      <c r="TUP3863" s="114"/>
      <c r="TUQ3863" s="114"/>
      <c r="TUR3863" s="114"/>
      <c r="TUS3863" s="114"/>
      <c r="TUT3863" s="114"/>
      <c r="TUU3863" s="114"/>
      <c r="TUV3863" s="114"/>
      <c r="TUW3863" s="114"/>
      <c r="TUX3863" s="114"/>
      <c r="TUY3863" s="114"/>
      <c r="TUZ3863" s="116"/>
      <c r="TVA3863" s="114"/>
      <c r="TVB3863" s="115"/>
      <c r="TVC3863" s="115"/>
      <c r="TVD3863" s="115"/>
      <c r="TVE3863" s="113"/>
      <c r="TVF3863" s="114"/>
      <c r="TVG3863" s="114"/>
      <c r="TVH3863" s="113"/>
      <c r="TVI3863" s="118"/>
      <c r="TVJ3863" s="117"/>
      <c r="TVK3863" s="114"/>
      <c r="TVL3863" s="114"/>
      <c r="TVM3863" s="114"/>
      <c r="TVN3863" s="114"/>
      <c r="TVO3863" s="114"/>
      <c r="TVP3863" s="114"/>
      <c r="TVQ3863" s="114"/>
      <c r="TVR3863" s="114"/>
      <c r="TVS3863" s="114"/>
      <c r="TVT3863" s="114"/>
      <c r="TVU3863" s="116"/>
      <c r="TVV3863" s="114"/>
      <c r="TVW3863" s="115"/>
      <c r="TVX3863" s="115"/>
      <c r="TVY3863" s="115"/>
      <c r="TVZ3863" s="113"/>
      <c r="TWA3863" s="114"/>
      <c r="TWB3863" s="114"/>
      <c r="TWC3863" s="113"/>
      <c r="TWD3863" s="118"/>
      <c r="TWE3863" s="117"/>
      <c r="TWF3863" s="114"/>
      <c r="TWG3863" s="114"/>
      <c r="TWH3863" s="114"/>
      <c r="TWI3863" s="114"/>
      <c r="TWJ3863" s="114"/>
      <c r="TWK3863" s="114"/>
      <c r="TWL3863" s="114"/>
      <c r="TWM3863" s="114"/>
      <c r="TWN3863" s="114"/>
      <c r="TWO3863" s="114"/>
      <c r="TWP3863" s="116"/>
      <c r="TWQ3863" s="114"/>
      <c r="TWR3863" s="115"/>
      <c r="TWS3863" s="115"/>
      <c r="TWT3863" s="115"/>
      <c r="TWU3863" s="113"/>
      <c r="TWV3863" s="114"/>
      <c r="TWW3863" s="114"/>
      <c r="TWX3863" s="113"/>
      <c r="TWY3863" s="118"/>
      <c r="TWZ3863" s="117"/>
      <c r="TXA3863" s="114"/>
      <c r="TXB3863" s="114"/>
      <c r="TXC3863" s="114"/>
      <c r="TXD3863" s="114"/>
      <c r="TXE3863" s="114"/>
      <c r="TXF3863" s="114"/>
      <c r="TXG3863" s="114"/>
      <c r="TXH3863" s="114"/>
      <c r="TXI3863" s="114"/>
      <c r="TXJ3863" s="114"/>
      <c r="TXK3863" s="116"/>
      <c r="TXL3863" s="114"/>
      <c r="TXM3863" s="115"/>
      <c r="TXN3863" s="115"/>
      <c r="TXO3863" s="115"/>
      <c r="TXP3863" s="113"/>
      <c r="TXQ3863" s="114"/>
      <c r="TXR3863" s="114"/>
      <c r="TXS3863" s="113"/>
      <c r="TXT3863" s="118"/>
      <c r="TXU3863" s="117"/>
      <c r="TXV3863" s="114"/>
      <c r="TXW3863" s="114"/>
      <c r="TXX3863" s="114"/>
      <c r="TXY3863" s="114"/>
      <c r="TXZ3863" s="114"/>
      <c r="TYA3863" s="114"/>
      <c r="TYB3863" s="114"/>
      <c r="TYC3863" s="114"/>
      <c r="TYD3863" s="114"/>
      <c r="TYE3863" s="114"/>
      <c r="TYF3863" s="116"/>
      <c r="TYG3863" s="114"/>
      <c r="TYH3863" s="115"/>
      <c r="TYI3863" s="115"/>
      <c r="TYJ3863" s="115"/>
      <c r="TYK3863" s="113"/>
      <c r="TYL3863" s="114"/>
      <c r="TYM3863" s="114"/>
      <c r="TYN3863" s="113"/>
      <c r="TYO3863" s="118"/>
      <c r="TYP3863" s="117"/>
      <c r="TYQ3863" s="114"/>
      <c r="TYR3863" s="114"/>
      <c r="TYS3863" s="114"/>
      <c r="TYT3863" s="114"/>
      <c r="TYU3863" s="114"/>
      <c r="TYV3863" s="114"/>
      <c r="TYW3863" s="114"/>
      <c r="TYX3863" s="114"/>
      <c r="TYY3863" s="114"/>
      <c r="TYZ3863" s="114"/>
      <c r="TZA3863" s="116"/>
      <c r="TZB3863" s="114"/>
      <c r="TZC3863" s="115"/>
      <c r="TZD3863" s="115"/>
      <c r="TZE3863" s="115"/>
      <c r="TZF3863" s="113"/>
      <c r="TZG3863" s="114"/>
      <c r="TZH3863" s="114"/>
      <c r="TZI3863" s="113"/>
      <c r="TZJ3863" s="118"/>
      <c r="TZK3863" s="117"/>
      <c r="TZL3863" s="114"/>
      <c r="TZM3863" s="114"/>
      <c r="TZN3863" s="114"/>
      <c r="TZO3863" s="114"/>
      <c r="TZP3863" s="114"/>
      <c r="TZQ3863" s="114"/>
      <c r="TZR3863" s="114"/>
      <c r="TZS3863" s="114"/>
      <c r="TZT3863" s="114"/>
      <c r="TZU3863" s="114"/>
      <c r="TZV3863" s="116"/>
      <c r="TZW3863" s="114"/>
      <c r="TZX3863" s="115"/>
      <c r="TZY3863" s="115"/>
      <c r="TZZ3863" s="115"/>
      <c r="UAA3863" s="113"/>
      <c r="UAB3863" s="114"/>
      <c r="UAC3863" s="114"/>
      <c r="UAD3863" s="113"/>
      <c r="UAE3863" s="118"/>
      <c r="UAF3863" s="117"/>
      <c r="UAG3863" s="114"/>
      <c r="UAH3863" s="114"/>
      <c r="UAI3863" s="114"/>
      <c r="UAJ3863" s="114"/>
      <c r="UAK3863" s="114"/>
      <c r="UAL3863" s="114"/>
      <c r="UAM3863" s="114"/>
      <c r="UAN3863" s="114"/>
      <c r="UAO3863" s="114"/>
      <c r="UAP3863" s="114"/>
      <c r="UAQ3863" s="116"/>
      <c r="UAR3863" s="114"/>
      <c r="UAS3863" s="115"/>
      <c r="UAT3863" s="115"/>
      <c r="UAU3863" s="115"/>
      <c r="UAV3863" s="113"/>
      <c r="UAW3863" s="114"/>
      <c r="UAX3863" s="114"/>
      <c r="UAY3863" s="113"/>
      <c r="UAZ3863" s="118"/>
      <c r="UBA3863" s="117"/>
      <c r="UBB3863" s="114"/>
      <c r="UBC3863" s="114"/>
      <c r="UBD3863" s="114"/>
      <c r="UBE3863" s="114"/>
      <c r="UBF3863" s="114"/>
      <c r="UBG3863" s="114"/>
      <c r="UBH3863" s="114"/>
      <c r="UBI3863" s="114"/>
      <c r="UBJ3863" s="114"/>
      <c r="UBK3863" s="114"/>
      <c r="UBL3863" s="116"/>
      <c r="UBM3863" s="114"/>
      <c r="UBN3863" s="115"/>
      <c r="UBO3863" s="115"/>
      <c r="UBP3863" s="115"/>
      <c r="UBQ3863" s="113"/>
      <c r="UBR3863" s="114"/>
      <c r="UBS3863" s="114"/>
      <c r="UBT3863" s="113"/>
      <c r="UBU3863" s="118"/>
      <c r="UBV3863" s="117"/>
      <c r="UBW3863" s="114"/>
      <c r="UBX3863" s="114"/>
      <c r="UBY3863" s="114"/>
      <c r="UBZ3863" s="114"/>
      <c r="UCA3863" s="114"/>
      <c r="UCB3863" s="114"/>
      <c r="UCC3863" s="114"/>
      <c r="UCD3863" s="114"/>
      <c r="UCE3863" s="114"/>
      <c r="UCF3863" s="114"/>
      <c r="UCG3863" s="116"/>
      <c r="UCH3863" s="114"/>
      <c r="UCI3863" s="115"/>
      <c r="UCJ3863" s="115"/>
      <c r="UCK3863" s="115"/>
      <c r="UCL3863" s="113"/>
      <c r="UCM3863" s="114"/>
      <c r="UCN3863" s="114"/>
      <c r="UCO3863" s="113"/>
      <c r="UCP3863" s="118"/>
      <c r="UCQ3863" s="117"/>
      <c r="UCR3863" s="114"/>
      <c r="UCS3863" s="114"/>
      <c r="UCT3863" s="114"/>
      <c r="UCU3863" s="114"/>
      <c r="UCV3863" s="114"/>
      <c r="UCW3863" s="114"/>
      <c r="UCX3863" s="114"/>
      <c r="UCY3863" s="114"/>
      <c r="UCZ3863" s="114"/>
      <c r="UDA3863" s="114"/>
      <c r="UDB3863" s="116"/>
      <c r="UDC3863" s="114"/>
      <c r="UDD3863" s="115"/>
      <c r="UDE3863" s="115"/>
      <c r="UDF3863" s="115"/>
      <c r="UDG3863" s="113"/>
      <c r="UDH3863" s="114"/>
      <c r="UDI3863" s="114"/>
      <c r="UDJ3863" s="113"/>
      <c r="UDK3863" s="118"/>
      <c r="UDL3863" s="117"/>
      <c r="UDM3863" s="114"/>
      <c r="UDN3863" s="114"/>
      <c r="UDO3863" s="114"/>
      <c r="UDP3863" s="114"/>
      <c r="UDQ3863" s="114"/>
      <c r="UDR3863" s="114"/>
      <c r="UDS3863" s="114"/>
      <c r="UDT3863" s="114"/>
      <c r="UDU3863" s="114"/>
      <c r="UDV3863" s="114"/>
      <c r="UDW3863" s="116"/>
      <c r="UDX3863" s="114"/>
      <c r="UDY3863" s="115"/>
      <c r="UDZ3863" s="115"/>
      <c r="UEA3863" s="115"/>
      <c r="UEB3863" s="113"/>
      <c r="UEC3863" s="114"/>
      <c r="UED3863" s="114"/>
      <c r="UEE3863" s="113"/>
      <c r="UEF3863" s="118"/>
      <c r="UEG3863" s="117"/>
      <c r="UEH3863" s="114"/>
      <c r="UEI3863" s="114"/>
      <c r="UEJ3863" s="114"/>
      <c r="UEK3863" s="114"/>
      <c r="UEL3863" s="114"/>
      <c r="UEM3863" s="114"/>
      <c r="UEN3863" s="114"/>
      <c r="UEO3863" s="114"/>
      <c r="UEP3863" s="114"/>
      <c r="UEQ3863" s="114"/>
      <c r="UER3863" s="116"/>
      <c r="UES3863" s="114"/>
      <c r="UET3863" s="115"/>
      <c r="UEU3863" s="115"/>
      <c r="UEV3863" s="115"/>
      <c r="UEW3863" s="113"/>
      <c r="UEX3863" s="114"/>
      <c r="UEY3863" s="114"/>
      <c r="UEZ3863" s="113"/>
      <c r="UFA3863" s="118"/>
      <c r="UFB3863" s="117"/>
      <c r="UFC3863" s="114"/>
      <c r="UFD3863" s="114"/>
      <c r="UFE3863" s="114"/>
      <c r="UFF3863" s="114"/>
      <c r="UFG3863" s="114"/>
      <c r="UFH3863" s="114"/>
      <c r="UFI3863" s="114"/>
      <c r="UFJ3863" s="114"/>
      <c r="UFK3863" s="114"/>
      <c r="UFL3863" s="114"/>
      <c r="UFM3863" s="116"/>
      <c r="UFN3863" s="114"/>
      <c r="UFO3863" s="115"/>
      <c r="UFP3863" s="115"/>
      <c r="UFQ3863" s="115"/>
      <c r="UFR3863" s="113"/>
      <c r="UFS3863" s="114"/>
      <c r="UFT3863" s="114"/>
      <c r="UFU3863" s="113"/>
      <c r="UFV3863" s="118"/>
      <c r="UFW3863" s="117"/>
      <c r="UFX3863" s="114"/>
      <c r="UFY3863" s="114"/>
      <c r="UFZ3863" s="114"/>
      <c r="UGA3863" s="114"/>
      <c r="UGB3863" s="114"/>
      <c r="UGC3863" s="114"/>
      <c r="UGD3863" s="114"/>
      <c r="UGE3863" s="114"/>
      <c r="UGF3863" s="114"/>
      <c r="UGG3863" s="114"/>
      <c r="UGH3863" s="116"/>
      <c r="UGI3863" s="114"/>
      <c r="UGJ3863" s="115"/>
      <c r="UGK3863" s="115"/>
      <c r="UGL3863" s="115"/>
      <c r="UGM3863" s="113"/>
      <c r="UGN3863" s="114"/>
      <c r="UGO3863" s="114"/>
      <c r="UGP3863" s="113"/>
      <c r="UGQ3863" s="118"/>
      <c r="UGR3863" s="117"/>
      <c r="UGS3863" s="114"/>
      <c r="UGT3863" s="114"/>
      <c r="UGU3863" s="114"/>
      <c r="UGV3863" s="114"/>
      <c r="UGW3863" s="114"/>
      <c r="UGX3863" s="114"/>
      <c r="UGY3863" s="114"/>
      <c r="UGZ3863" s="114"/>
      <c r="UHA3863" s="114"/>
      <c r="UHB3863" s="114"/>
      <c r="UHC3863" s="116"/>
      <c r="UHD3863" s="114"/>
      <c r="UHE3863" s="115"/>
      <c r="UHF3863" s="115"/>
      <c r="UHG3863" s="115"/>
      <c r="UHH3863" s="113"/>
      <c r="UHI3863" s="114"/>
      <c r="UHJ3863" s="114"/>
      <c r="UHK3863" s="113"/>
      <c r="UHL3863" s="118"/>
      <c r="UHM3863" s="117"/>
      <c r="UHN3863" s="114"/>
      <c r="UHO3863" s="114"/>
      <c r="UHP3863" s="114"/>
      <c r="UHQ3863" s="114"/>
      <c r="UHR3863" s="114"/>
      <c r="UHS3863" s="114"/>
      <c r="UHT3863" s="114"/>
      <c r="UHU3863" s="114"/>
      <c r="UHV3863" s="114"/>
      <c r="UHW3863" s="114"/>
      <c r="UHX3863" s="116"/>
      <c r="UHY3863" s="114"/>
      <c r="UHZ3863" s="115"/>
      <c r="UIA3863" s="115"/>
      <c r="UIB3863" s="115"/>
      <c r="UIC3863" s="113"/>
      <c r="UID3863" s="114"/>
      <c r="UIE3863" s="114"/>
      <c r="UIF3863" s="113"/>
      <c r="UIG3863" s="118"/>
      <c r="UIH3863" s="117"/>
      <c r="UII3863" s="114"/>
      <c r="UIJ3863" s="114"/>
      <c r="UIK3863" s="114"/>
      <c r="UIL3863" s="114"/>
      <c r="UIM3863" s="114"/>
      <c r="UIN3863" s="114"/>
      <c r="UIO3863" s="114"/>
      <c r="UIP3863" s="114"/>
      <c r="UIQ3863" s="114"/>
      <c r="UIR3863" s="114"/>
      <c r="UIS3863" s="116"/>
      <c r="UIT3863" s="114"/>
      <c r="UIU3863" s="115"/>
      <c r="UIV3863" s="115"/>
      <c r="UIW3863" s="115"/>
      <c r="UIX3863" s="113"/>
      <c r="UIY3863" s="114"/>
      <c r="UIZ3863" s="114"/>
      <c r="UJA3863" s="113"/>
      <c r="UJB3863" s="118"/>
      <c r="UJC3863" s="117"/>
      <c r="UJD3863" s="114"/>
      <c r="UJE3863" s="114"/>
      <c r="UJF3863" s="114"/>
      <c r="UJG3863" s="114"/>
      <c r="UJH3863" s="114"/>
      <c r="UJI3863" s="114"/>
      <c r="UJJ3863" s="114"/>
      <c r="UJK3863" s="114"/>
      <c r="UJL3863" s="114"/>
      <c r="UJM3863" s="114"/>
      <c r="UJN3863" s="116"/>
      <c r="UJO3863" s="114"/>
      <c r="UJP3863" s="115"/>
      <c r="UJQ3863" s="115"/>
      <c r="UJR3863" s="115"/>
      <c r="UJS3863" s="113"/>
      <c r="UJT3863" s="114"/>
      <c r="UJU3863" s="114"/>
      <c r="UJV3863" s="113"/>
      <c r="UJW3863" s="118"/>
      <c r="UJX3863" s="117"/>
      <c r="UJY3863" s="114"/>
      <c r="UJZ3863" s="114"/>
      <c r="UKA3863" s="114"/>
      <c r="UKB3863" s="114"/>
      <c r="UKC3863" s="114"/>
      <c r="UKD3863" s="114"/>
      <c r="UKE3863" s="114"/>
      <c r="UKF3863" s="114"/>
      <c r="UKG3863" s="114"/>
      <c r="UKH3863" s="114"/>
      <c r="UKI3863" s="116"/>
      <c r="UKJ3863" s="114"/>
      <c r="UKK3863" s="115"/>
      <c r="UKL3863" s="115"/>
      <c r="UKM3863" s="115"/>
      <c r="UKN3863" s="113"/>
      <c r="UKO3863" s="114"/>
      <c r="UKP3863" s="114"/>
      <c r="UKQ3863" s="113"/>
      <c r="UKR3863" s="118"/>
      <c r="UKS3863" s="117"/>
      <c r="UKT3863" s="114"/>
      <c r="UKU3863" s="114"/>
      <c r="UKV3863" s="114"/>
      <c r="UKW3863" s="114"/>
      <c r="UKX3863" s="114"/>
      <c r="UKY3863" s="114"/>
      <c r="UKZ3863" s="114"/>
      <c r="ULA3863" s="114"/>
      <c r="ULB3863" s="114"/>
      <c r="ULC3863" s="114"/>
      <c r="ULD3863" s="116"/>
      <c r="ULE3863" s="114"/>
      <c r="ULF3863" s="115"/>
      <c r="ULG3863" s="115"/>
      <c r="ULH3863" s="115"/>
      <c r="ULI3863" s="113"/>
      <c r="ULJ3863" s="114"/>
      <c r="ULK3863" s="114"/>
      <c r="ULL3863" s="113"/>
      <c r="ULM3863" s="118"/>
      <c r="ULN3863" s="117"/>
      <c r="ULO3863" s="114"/>
      <c r="ULP3863" s="114"/>
      <c r="ULQ3863" s="114"/>
      <c r="ULR3863" s="114"/>
      <c r="ULS3863" s="114"/>
      <c r="ULT3863" s="114"/>
      <c r="ULU3863" s="114"/>
      <c r="ULV3863" s="114"/>
      <c r="ULW3863" s="114"/>
      <c r="ULX3863" s="114"/>
      <c r="ULY3863" s="116"/>
      <c r="ULZ3863" s="114"/>
      <c r="UMA3863" s="115"/>
      <c r="UMB3863" s="115"/>
      <c r="UMC3863" s="115"/>
      <c r="UMD3863" s="113"/>
      <c r="UME3863" s="114"/>
      <c r="UMF3863" s="114"/>
      <c r="UMG3863" s="113"/>
      <c r="UMH3863" s="118"/>
      <c r="UMI3863" s="117"/>
      <c r="UMJ3863" s="114"/>
      <c r="UMK3863" s="114"/>
      <c r="UML3863" s="114"/>
      <c r="UMM3863" s="114"/>
      <c r="UMN3863" s="114"/>
      <c r="UMO3863" s="114"/>
      <c r="UMP3863" s="114"/>
      <c r="UMQ3863" s="114"/>
      <c r="UMR3863" s="114"/>
      <c r="UMS3863" s="114"/>
      <c r="UMT3863" s="116"/>
      <c r="UMU3863" s="114"/>
      <c r="UMV3863" s="115"/>
      <c r="UMW3863" s="115"/>
      <c r="UMX3863" s="115"/>
      <c r="UMY3863" s="113"/>
      <c r="UMZ3863" s="114"/>
      <c r="UNA3863" s="114"/>
      <c r="UNB3863" s="113"/>
      <c r="UNC3863" s="118"/>
      <c r="UND3863" s="117"/>
      <c r="UNE3863" s="114"/>
      <c r="UNF3863" s="114"/>
      <c r="UNG3863" s="114"/>
      <c r="UNH3863" s="114"/>
      <c r="UNI3863" s="114"/>
      <c r="UNJ3863" s="114"/>
      <c r="UNK3863" s="114"/>
      <c r="UNL3863" s="114"/>
      <c r="UNM3863" s="114"/>
      <c r="UNN3863" s="114"/>
      <c r="UNO3863" s="116"/>
      <c r="UNP3863" s="114"/>
      <c r="UNQ3863" s="115"/>
      <c r="UNR3863" s="115"/>
      <c r="UNS3863" s="115"/>
      <c r="UNT3863" s="113"/>
      <c r="UNU3863" s="114"/>
      <c r="UNV3863" s="114"/>
      <c r="UNW3863" s="113"/>
      <c r="UNX3863" s="118"/>
      <c r="UNY3863" s="117"/>
      <c r="UNZ3863" s="114"/>
      <c r="UOA3863" s="114"/>
      <c r="UOB3863" s="114"/>
      <c r="UOC3863" s="114"/>
      <c r="UOD3863" s="114"/>
      <c r="UOE3863" s="114"/>
      <c r="UOF3863" s="114"/>
      <c r="UOG3863" s="114"/>
      <c r="UOH3863" s="114"/>
      <c r="UOI3863" s="114"/>
      <c r="UOJ3863" s="116"/>
      <c r="UOK3863" s="114"/>
      <c r="UOL3863" s="115"/>
      <c r="UOM3863" s="115"/>
      <c r="UON3863" s="115"/>
      <c r="UOO3863" s="113"/>
      <c r="UOP3863" s="114"/>
      <c r="UOQ3863" s="114"/>
      <c r="UOR3863" s="113"/>
      <c r="UOS3863" s="118"/>
      <c r="UOT3863" s="117"/>
      <c r="UOU3863" s="114"/>
      <c r="UOV3863" s="114"/>
      <c r="UOW3863" s="114"/>
      <c r="UOX3863" s="114"/>
      <c r="UOY3863" s="114"/>
      <c r="UOZ3863" s="114"/>
      <c r="UPA3863" s="114"/>
      <c r="UPB3863" s="114"/>
      <c r="UPC3863" s="114"/>
      <c r="UPD3863" s="114"/>
      <c r="UPE3863" s="116"/>
      <c r="UPF3863" s="114"/>
      <c r="UPG3863" s="115"/>
      <c r="UPH3863" s="115"/>
      <c r="UPI3863" s="115"/>
      <c r="UPJ3863" s="113"/>
      <c r="UPK3863" s="114"/>
      <c r="UPL3863" s="114"/>
      <c r="UPM3863" s="113"/>
      <c r="UPN3863" s="118"/>
      <c r="UPO3863" s="117"/>
      <c r="UPP3863" s="114"/>
      <c r="UPQ3863" s="114"/>
      <c r="UPR3863" s="114"/>
      <c r="UPS3863" s="114"/>
      <c r="UPT3863" s="114"/>
      <c r="UPU3863" s="114"/>
      <c r="UPV3863" s="114"/>
      <c r="UPW3863" s="114"/>
      <c r="UPX3863" s="114"/>
      <c r="UPY3863" s="114"/>
      <c r="UPZ3863" s="116"/>
      <c r="UQA3863" s="114"/>
      <c r="UQB3863" s="115"/>
      <c r="UQC3863" s="115"/>
      <c r="UQD3863" s="115"/>
      <c r="UQE3863" s="113"/>
      <c r="UQF3863" s="114"/>
      <c r="UQG3863" s="114"/>
      <c r="UQH3863" s="113"/>
      <c r="UQI3863" s="118"/>
      <c r="UQJ3863" s="117"/>
      <c r="UQK3863" s="114"/>
      <c r="UQL3863" s="114"/>
      <c r="UQM3863" s="114"/>
      <c r="UQN3863" s="114"/>
      <c r="UQO3863" s="114"/>
      <c r="UQP3863" s="114"/>
      <c r="UQQ3863" s="114"/>
      <c r="UQR3863" s="114"/>
      <c r="UQS3863" s="114"/>
      <c r="UQT3863" s="114"/>
      <c r="UQU3863" s="116"/>
      <c r="UQV3863" s="114"/>
      <c r="UQW3863" s="115"/>
      <c r="UQX3863" s="115"/>
      <c r="UQY3863" s="115"/>
      <c r="UQZ3863" s="113"/>
      <c r="URA3863" s="114"/>
      <c r="URB3863" s="114"/>
      <c r="URC3863" s="113"/>
      <c r="URD3863" s="118"/>
      <c r="URE3863" s="117"/>
      <c r="URF3863" s="114"/>
      <c r="URG3863" s="114"/>
      <c r="URH3863" s="114"/>
      <c r="URI3863" s="114"/>
      <c r="URJ3863" s="114"/>
      <c r="URK3863" s="114"/>
      <c r="URL3863" s="114"/>
      <c r="URM3863" s="114"/>
      <c r="URN3863" s="114"/>
      <c r="URO3863" s="114"/>
      <c r="URP3863" s="116"/>
      <c r="URQ3863" s="114"/>
      <c r="URR3863" s="115"/>
      <c r="URS3863" s="115"/>
      <c r="URT3863" s="115"/>
      <c r="URU3863" s="113"/>
      <c r="URV3863" s="114"/>
      <c r="URW3863" s="114"/>
      <c r="URX3863" s="113"/>
      <c r="URY3863" s="118"/>
      <c r="URZ3863" s="117"/>
      <c r="USA3863" s="114"/>
      <c r="USB3863" s="114"/>
      <c r="USC3863" s="114"/>
      <c r="USD3863" s="114"/>
      <c r="USE3863" s="114"/>
      <c r="USF3863" s="114"/>
      <c r="USG3863" s="114"/>
      <c r="USH3863" s="114"/>
      <c r="USI3863" s="114"/>
      <c r="USJ3863" s="114"/>
      <c r="USK3863" s="116"/>
      <c r="USL3863" s="114"/>
      <c r="USM3863" s="115"/>
      <c r="USN3863" s="115"/>
      <c r="USO3863" s="115"/>
      <c r="USP3863" s="113"/>
      <c r="USQ3863" s="114"/>
      <c r="USR3863" s="114"/>
      <c r="USS3863" s="113"/>
      <c r="UST3863" s="118"/>
      <c r="USU3863" s="117"/>
      <c r="USV3863" s="114"/>
      <c r="USW3863" s="114"/>
      <c r="USX3863" s="114"/>
      <c r="USY3863" s="114"/>
      <c r="USZ3863" s="114"/>
      <c r="UTA3863" s="114"/>
      <c r="UTB3863" s="114"/>
      <c r="UTC3863" s="114"/>
      <c r="UTD3863" s="114"/>
      <c r="UTE3863" s="114"/>
      <c r="UTF3863" s="116"/>
      <c r="UTG3863" s="114"/>
      <c r="UTH3863" s="115"/>
      <c r="UTI3863" s="115"/>
      <c r="UTJ3863" s="115"/>
      <c r="UTK3863" s="113"/>
      <c r="UTL3863" s="114"/>
      <c r="UTM3863" s="114"/>
      <c r="UTN3863" s="113"/>
      <c r="UTO3863" s="118"/>
      <c r="UTP3863" s="117"/>
      <c r="UTQ3863" s="114"/>
      <c r="UTR3863" s="114"/>
      <c r="UTS3863" s="114"/>
      <c r="UTT3863" s="114"/>
      <c r="UTU3863" s="114"/>
      <c r="UTV3863" s="114"/>
      <c r="UTW3863" s="114"/>
      <c r="UTX3863" s="114"/>
      <c r="UTY3863" s="114"/>
      <c r="UTZ3863" s="114"/>
      <c r="UUA3863" s="116"/>
      <c r="UUB3863" s="114"/>
      <c r="UUC3863" s="115"/>
      <c r="UUD3863" s="115"/>
      <c r="UUE3863" s="115"/>
      <c r="UUF3863" s="113"/>
      <c r="UUG3863" s="114"/>
      <c r="UUH3863" s="114"/>
      <c r="UUI3863" s="113"/>
      <c r="UUJ3863" s="118"/>
      <c r="UUK3863" s="117"/>
      <c r="UUL3863" s="114"/>
      <c r="UUM3863" s="114"/>
      <c r="UUN3863" s="114"/>
      <c r="UUO3863" s="114"/>
      <c r="UUP3863" s="114"/>
      <c r="UUQ3863" s="114"/>
      <c r="UUR3863" s="114"/>
      <c r="UUS3863" s="114"/>
      <c r="UUT3863" s="114"/>
      <c r="UUU3863" s="114"/>
      <c r="UUV3863" s="116"/>
      <c r="UUW3863" s="114"/>
      <c r="UUX3863" s="115"/>
      <c r="UUY3863" s="115"/>
      <c r="UUZ3863" s="115"/>
      <c r="UVA3863" s="113"/>
      <c r="UVB3863" s="114"/>
      <c r="UVC3863" s="114"/>
      <c r="UVD3863" s="113"/>
      <c r="UVE3863" s="118"/>
      <c r="UVF3863" s="117"/>
      <c r="UVG3863" s="114"/>
      <c r="UVH3863" s="114"/>
      <c r="UVI3863" s="114"/>
      <c r="UVJ3863" s="114"/>
      <c r="UVK3863" s="114"/>
      <c r="UVL3863" s="114"/>
      <c r="UVM3863" s="114"/>
      <c r="UVN3863" s="114"/>
      <c r="UVO3863" s="114"/>
      <c r="UVP3863" s="114"/>
      <c r="UVQ3863" s="116"/>
      <c r="UVR3863" s="114"/>
      <c r="UVS3863" s="115"/>
      <c r="UVT3863" s="115"/>
      <c r="UVU3863" s="115"/>
      <c r="UVV3863" s="113"/>
      <c r="UVW3863" s="114"/>
      <c r="UVX3863" s="114"/>
      <c r="UVY3863" s="113"/>
      <c r="UVZ3863" s="118"/>
      <c r="UWA3863" s="117"/>
      <c r="UWB3863" s="114"/>
      <c r="UWC3863" s="114"/>
      <c r="UWD3863" s="114"/>
      <c r="UWE3863" s="114"/>
      <c r="UWF3863" s="114"/>
      <c r="UWG3863" s="114"/>
      <c r="UWH3863" s="114"/>
      <c r="UWI3863" s="114"/>
      <c r="UWJ3863" s="114"/>
      <c r="UWK3863" s="114"/>
      <c r="UWL3863" s="116"/>
      <c r="UWM3863" s="114"/>
      <c r="UWN3863" s="115"/>
      <c r="UWO3863" s="115"/>
      <c r="UWP3863" s="115"/>
      <c r="UWQ3863" s="113"/>
      <c r="UWR3863" s="114"/>
      <c r="UWS3863" s="114"/>
      <c r="UWT3863" s="113"/>
      <c r="UWU3863" s="118"/>
      <c r="UWV3863" s="117"/>
      <c r="UWW3863" s="114"/>
      <c r="UWX3863" s="114"/>
      <c r="UWY3863" s="114"/>
      <c r="UWZ3863" s="114"/>
      <c r="UXA3863" s="114"/>
      <c r="UXB3863" s="114"/>
      <c r="UXC3863" s="114"/>
      <c r="UXD3863" s="114"/>
      <c r="UXE3863" s="114"/>
      <c r="UXF3863" s="114"/>
      <c r="UXG3863" s="116"/>
      <c r="UXH3863" s="114"/>
      <c r="UXI3863" s="115"/>
      <c r="UXJ3863" s="115"/>
      <c r="UXK3863" s="115"/>
      <c r="UXL3863" s="113"/>
      <c r="UXM3863" s="114"/>
      <c r="UXN3863" s="114"/>
      <c r="UXO3863" s="113"/>
      <c r="UXP3863" s="118"/>
      <c r="UXQ3863" s="117"/>
      <c r="UXR3863" s="114"/>
      <c r="UXS3863" s="114"/>
      <c r="UXT3863" s="114"/>
      <c r="UXU3863" s="114"/>
      <c r="UXV3863" s="114"/>
      <c r="UXW3863" s="114"/>
      <c r="UXX3863" s="114"/>
      <c r="UXY3863" s="114"/>
      <c r="UXZ3863" s="114"/>
      <c r="UYA3863" s="114"/>
      <c r="UYB3863" s="116"/>
      <c r="UYC3863" s="114"/>
      <c r="UYD3863" s="115"/>
      <c r="UYE3863" s="115"/>
      <c r="UYF3863" s="115"/>
      <c r="UYG3863" s="113"/>
      <c r="UYH3863" s="114"/>
      <c r="UYI3863" s="114"/>
      <c r="UYJ3863" s="113"/>
      <c r="UYK3863" s="118"/>
      <c r="UYL3863" s="117"/>
      <c r="UYM3863" s="114"/>
      <c r="UYN3863" s="114"/>
      <c r="UYO3863" s="114"/>
      <c r="UYP3863" s="114"/>
      <c r="UYQ3863" s="114"/>
      <c r="UYR3863" s="114"/>
      <c r="UYS3863" s="114"/>
      <c r="UYT3863" s="114"/>
      <c r="UYU3863" s="114"/>
      <c r="UYV3863" s="114"/>
      <c r="UYW3863" s="116"/>
      <c r="UYX3863" s="114"/>
      <c r="UYY3863" s="115"/>
      <c r="UYZ3863" s="115"/>
      <c r="UZA3863" s="115"/>
      <c r="UZB3863" s="113"/>
      <c r="UZC3863" s="114"/>
      <c r="UZD3863" s="114"/>
      <c r="UZE3863" s="113"/>
      <c r="UZF3863" s="118"/>
      <c r="UZG3863" s="117"/>
      <c r="UZH3863" s="114"/>
      <c r="UZI3863" s="114"/>
      <c r="UZJ3863" s="114"/>
      <c r="UZK3863" s="114"/>
      <c r="UZL3863" s="114"/>
      <c r="UZM3863" s="114"/>
      <c r="UZN3863" s="114"/>
      <c r="UZO3863" s="114"/>
      <c r="UZP3863" s="114"/>
      <c r="UZQ3863" s="114"/>
      <c r="UZR3863" s="116"/>
      <c r="UZS3863" s="114"/>
      <c r="UZT3863" s="115"/>
      <c r="UZU3863" s="115"/>
      <c r="UZV3863" s="115"/>
      <c r="UZW3863" s="113"/>
      <c r="UZX3863" s="114"/>
      <c r="UZY3863" s="114"/>
      <c r="UZZ3863" s="113"/>
      <c r="VAA3863" s="118"/>
      <c r="VAB3863" s="117"/>
      <c r="VAC3863" s="114"/>
      <c r="VAD3863" s="114"/>
      <c r="VAE3863" s="114"/>
      <c r="VAF3863" s="114"/>
      <c r="VAG3863" s="114"/>
      <c r="VAH3863" s="114"/>
      <c r="VAI3863" s="114"/>
      <c r="VAJ3863" s="114"/>
      <c r="VAK3863" s="114"/>
      <c r="VAL3863" s="114"/>
      <c r="VAM3863" s="116"/>
      <c r="VAN3863" s="114"/>
      <c r="VAO3863" s="115"/>
      <c r="VAP3863" s="115"/>
      <c r="VAQ3863" s="115"/>
      <c r="VAR3863" s="113"/>
      <c r="VAS3863" s="114"/>
      <c r="VAT3863" s="114"/>
      <c r="VAU3863" s="113"/>
      <c r="VAV3863" s="118"/>
      <c r="VAW3863" s="117"/>
      <c r="VAX3863" s="114"/>
      <c r="VAY3863" s="114"/>
      <c r="VAZ3863" s="114"/>
      <c r="VBA3863" s="114"/>
      <c r="VBB3863" s="114"/>
      <c r="VBC3863" s="114"/>
      <c r="VBD3863" s="114"/>
      <c r="VBE3863" s="114"/>
      <c r="VBF3863" s="114"/>
      <c r="VBG3863" s="114"/>
      <c r="VBH3863" s="116"/>
      <c r="VBI3863" s="114"/>
      <c r="VBJ3863" s="115"/>
      <c r="VBK3863" s="115"/>
      <c r="VBL3863" s="115"/>
      <c r="VBM3863" s="113"/>
      <c r="VBN3863" s="114"/>
      <c r="VBO3863" s="114"/>
      <c r="VBP3863" s="113"/>
      <c r="VBQ3863" s="118"/>
      <c r="VBR3863" s="117"/>
      <c r="VBS3863" s="114"/>
      <c r="VBT3863" s="114"/>
      <c r="VBU3863" s="114"/>
      <c r="VBV3863" s="114"/>
      <c r="VBW3863" s="114"/>
      <c r="VBX3863" s="114"/>
      <c r="VBY3863" s="114"/>
      <c r="VBZ3863" s="114"/>
      <c r="VCA3863" s="114"/>
      <c r="VCB3863" s="114"/>
      <c r="VCC3863" s="116"/>
      <c r="VCD3863" s="114"/>
      <c r="VCE3863" s="115"/>
      <c r="VCF3863" s="115"/>
      <c r="VCG3863" s="115"/>
      <c r="VCH3863" s="113"/>
      <c r="VCI3863" s="114"/>
      <c r="VCJ3863" s="114"/>
      <c r="VCK3863" s="113"/>
      <c r="VCL3863" s="118"/>
      <c r="VCM3863" s="117"/>
      <c r="VCN3863" s="114"/>
      <c r="VCO3863" s="114"/>
      <c r="VCP3863" s="114"/>
      <c r="VCQ3863" s="114"/>
      <c r="VCR3863" s="114"/>
      <c r="VCS3863" s="114"/>
      <c r="VCT3863" s="114"/>
      <c r="VCU3863" s="114"/>
      <c r="VCV3863" s="114"/>
      <c r="VCW3863" s="114"/>
      <c r="VCX3863" s="116"/>
      <c r="VCY3863" s="114"/>
      <c r="VCZ3863" s="115"/>
      <c r="VDA3863" s="115"/>
      <c r="VDB3863" s="115"/>
      <c r="VDC3863" s="113"/>
      <c r="VDD3863" s="114"/>
      <c r="VDE3863" s="114"/>
      <c r="VDF3863" s="113"/>
      <c r="VDG3863" s="118"/>
      <c r="VDH3863" s="117"/>
      <c r="VDI3863" s="114"/>
      <c r="VDJ3863" s="114"/>
      <c r="VDK3863" s="114"/>
      <c r="VDL3863" s="114"/>
      <c r="VDM3863" s="114"/>
      <c r="VDN3863" s="114"/>
      <c r="VDO3863" s="114"/>
      <c r="VDP3863" s="114"/>
      <c r="VDQ3863" s="114"/>
      <c r="VDR3863" s="114"/>
      <c r="VDS3863" s="116"/>
      <c r="VDT3863" s="114"/>
      <c r="VDU3863" s="115"/>
      <c r="VDV3863" s="115"/>
      <c r="VDW3863" s="115"/>
      <c r="VDX3863" s="113"/>
      <c r="VDY3863" s="114"/>
      <c r="VDZ3863" s="114"/>
      <c r="VEA3863" s="113"/>
      <c r="VEB3863" s="118"/>
      <c r="VEC3863" s="117"/>
      <c r="VED3863" s="114"/>
      <c r="VEE3863" s="114"/>
      <c r="VEF3863" s="114"/>
      <c r="VEG3863" s="114"/>
      <c r="VEH3863" s="114"/>
      <c r="VEI3863" s="114"/>
      <c r="VEJ3863" s="114"/>
      <c r="VEK3863" s="114"/>
      <c r="VEL3863" s="114"/>
      <c r="VEM3863" s="114"/>
      <c r="VEN3863" s="116"/>
      <c r="VEO3863" s="114"/>
      <c r="VEP3863" s="115"/>
      <c r="VEQ3863" s="115"/>
      <c r="VER3863" s="115"/>
      <c r="VES3863" s="113"/>
      <c r="VET3863" s="114"/>
      <c r="VEU3863" s="114"/>
      <c r="VEV3863" s="113"/>
      <c r="VEW3863" s="118"/>
      <c r="VEX3863" s="117"/>
      <c r="VEY3863" s="114"/>
      <c r="VEZ3863" s="114"/>
      <c r="VFA3863" s="114"/>
      <c r="VFB3863" s="114"/>
      <c r="VFC3863" s="114"/>
      <c r="VFD3863" s="114"/>
      <c r="VFE3863" s="114"/>
      <c r="VFF3863" s="114"/>
      <c r="VFG3863" s="114"/>
      <c r="VFH3863" s="114"/>
      <c r="VFI3863" s="116"/>
      <c r="VFJ3863" s="114"/>
      <c r="VFK3863" s="115"/>
      <c r="VFL3863" s="115"/>
      <c r="VFM3863" s="115"/>
      <c r="VFN3863" s="113"/>
      <c r="VFO3863" s="114"/>
      <c r="VFP3863" s="114"/>
      <c r="VFQ3863" s="113"/>
      <c r="VFR3863" s="118"/>
      <c r="VFS3863" s="117"/>
      <c r="VFT3863" s="114"/>
      <c r="VFU3863" s="114"/>
      <c r="VFV3863" s="114"/>
      <c r="VFW3863" s="114"/>
      <c r="VFX3863" s="114"/>
      <c r="VFY3863" s="114"/>
      <c r="VFZ3863" s="114"/>
      <c r="VGA3863" s="114"/>
      <c r="VGB3863" s="114"/>
      <c r="VGC3863" s="114"/>
      <c r="VGD3863" s="116"/>
      <c r="VGE3863" s="114"/>
      <c r="VGF3863" s="115"/>
      <c r="VGG3863" s="115"/>
      <c r="VGH3863" s="115"/>
      <c r="VGI3863" s="113"/>
      <c r="VGJ3863" s="114"/>
      <c r="VGK3863" s="114"/>
      <c r="VGL3863" s="113"/>
      <c r="VGM3863" s="118"/>
      <c r="VGN3863" s="117"/>
      <c r="VGO3863" s="114"/>
      <c r="VGP3863" s="114"/>
      <c r="VGQ3863" s="114"/>
      <c r="VGR3863" s="114"/>
      <c r="VGS3863" s="114"/>
      <c r="VGT3863" s="114"/>
      <c r="VGU3863" s="114"/>
      <c r="VGV3863" s="114"/>
      <c r="VGW3863" s="114"/>
      <c r="VGX3863" s="114"/>
      <c r="VGY3863" s="116"/>
      <c r="VGZ3863" s="114"/>
      <c r="VHA3863" s="115"/>
      <c r="VHB3863" s="115"/>
      <c r="VHC3863" s="115"/>
      <c r="VHD3863" s="113"/>
      <c r="VHE3863" s="114"/>
      <c r="VHF3863" s="114"/>
      <c r="VHG3863" s="113"/>
      <c r="VHH3863" s="118"/>
      <c r="VHI3863" s="117"/>
      <c r="VHJ3863" s="114"/>
      <c r="VHK3863" s="114"/>
      <c r="VHL3863" s="114"/>
      <c r="VHM3863" s="114"/>
      <c r="VHN3863" s="114"/>
      <c r="VHO3863" s="114"/>
      <c r="VHP3863" s="114"/>
      <c r="VHQ3863" s="114"/>
      <c r="VHR3863" s="114"/>
      <c r="VHS3863" s="114"/>
      <c r="VHT3863" s="116"/>
      <c r="VHU3863" s="114"/>
      <c r="VHV3863" s="115"/>
      <c r="VHW3863" s="115"/>
      <c r="VHX3863" s="115"/>
      <c r="VHY3863" s="113"/>
      <c r="VHZ3863" s="114"/>
      <c r="VIA3863" s="114"/>
      <c r="VIB3863" s="113"/>
      <c r="VIC3863" s="118"/>
      <c r="VID3863" s="117"/>
      <c r="VIE3863" s="114"/>
      <c r="VIF3863" s="114"/>
      <c r="VIG3863" s="114"/>
      <c r="VIH3863" s="114"/>
      <c r="VII3863" s="114"/>
      <c r="VIJ3863" s="114"/>
      <c r="VIK3863" s="114"/>
      <c r="VIL3863" s="114"/>
      <c r="VIM3863" s="114"/>
      <c r="VIN3863" s="114"/>
      <c r="VIO3863" s="116"/>
      <c r="VIP3863" s="114"/>
      <c r="VIQ3863" s="115"/>
      <c r="VIR3863" s="115"/>
      <c r="VIS3863" s="115"/>
      <c r="VIT3863" s="113"/>
      <c r="VIU3863" s="114"/>
      <c r="VIV3863" s="114"/>
      <c r="VIW3863" s="113"/>
      <c r="VIX3863" s="118"/>
      <c r="VIY3863" s="117"/>
      <c r="VIZ3863" s="114"/>
      <c r="VJA3863" s="114"/>
      <c r="VJB3863" s="114"/>
      <c r="VJC3863" s="114"/>
      <c r="VJD3863" s="114"/>
      <c r="VJE3863" s="114"/>
      <c r="VJF3863" s="114"/>
      <c r="VJG3863" s="114"/>
      <c r="VJH3863" s="114"/>
      <c r="VJI3863" s="114"/>
      <c r="VJJ3863" s="116"/>
      <c r="VJK3863" s="114"/>
      <c r="VJL3863" s="115"/>
      <c r="VJM3863" s="115"/>
      <c r="VJN3863" s="115"/>
      <c r="VJO3863" s="113"/>
      <c r="VJP3863" s="114"/>
      <c r="VJQ3863" s="114"/>
      <c r="VJR3863" s="113"/>
      <c r="VJS3863" s="118"/>
      <c r="VJT3863" s="117"/>
      <c r="VJU3863" s="114"/>
      <c r="VJV3863" s="114"/>
      <c r="VJW3863" s="114"/>
      <c r="VJX3863" s="114"/>
      <c r="VJY3863" s="114"/>
      <c r="VJZ3863" s="114"/>
      <c r="VKA3863" s="114"/>
      <c r="VKB3863" s="114"/>
      <c r="VKC3863" s="114"/>
      <c r="VKD3863" s="114"/>
      <c r="VKE3863" s="116"/>
      <c r="VKF3863" s="114"/>
      <c r="VKG3863" s="115"/>
      <c r="VKH3863" s="115"/>
      <c r="VKI3863" s="115"/>
      <c r="VKJ3863" s="113"/>
      <c r="VKK3863" s="114"/>
      <c r="VKL3863" s="114"/>
      <c r="VKM3863" s="113"/>
      <c r="VKN3863" s="118"/>
      <c r="VKO3863" s="117"/>
      <c r="VKP3863" s="114"/>
      <c r="VKQ3863" s="114"/>
      <c r="VKR3863" s="114"/>
      <c r="VKS3863" s="114"/>
      <c r="VKT3863" s="114"/>
      <c r="VKU3863" s="114"/>
      <c r="VKV3863" s="114"/>
      <c r="VKW3863" s="114"/>
      <c r="VKX3863" s="114"/>
      <c r="VKY3863" s="114"/>
      <c r="VKZ3863" s="116"/>
      <c r="VLA3863" s="114"/>
      <c r="VLB3863" s="115"/>
      <c r="VLC3863" s="115"/>
      <c r="VLD3863" s="115"/>
      <c r="VLE3863" s="113"/>
      <c r="VLF3863" s="114"/>
      <c r="VLG3863" s="114"/>
      <c r="VLH3863" s="113"/>
      <c r="VLI3863" s="118"/>
      <c r="VLJ3863" s="117"/>
      <c r="VLK3863" s="114"/>
      <c r="VLL3863" s="114"/>
      <c r="VLM3863" s="114"/>
      <c r="VLN3863" s="114"/>
      <c r="VLO3863" s="114"/>
      <c r="VLP3863" s="114"/>
      <c r="VLQ3863" s="114"/>
      <c r="VLR3863" s="114"/>
      <c r="VLS3863" s="114"/>
      <c r="VLT3863" s="114"/>
      <c r="VLU3863" s="116"/>
      <c r="VLV3863" s="114"/>
      <c r="VLW3863" s="115"/>
      <c r="VLX3863" s="115"/>
      <c r="VLY3863" s="115"/>
      <c r="VLZ3863" s="113"/>
      <c r="VMA3863" s="114"/>
      <c r="VMB3863" s="114"/>
      <c r="VMC3863" s="113"/>
      <c r="VMD3863" s="118"/>
      <c r="VME3863" s="117"/>
      <c r="VMF3863" s="114"/>
      <c r="VMG3863" s="114"/>
      <c r="VMH3863" s="114"/>
      <c r="VMI3863" s="114"/>
      <c r="VMJ3863" s="114"/>
      <c r="VMK3863" s="114"/>
      <c r="VML3863" s="114"/>
      <c r="VMM3863" s="114"/>
      <c r="VMN3863" s="114"/>
      <c r="VMO3863" s="114"/>
      <c r="VMP3863" s="116"/>
      <c r="VMQ3863" s="114"/>
      <c r="VMR3863" s="115"/>
      <c r="VMS3863" s="115"/>
      <c r="VMT3863" s="115"/>
      <c r="VMU3863" s="113"/>
      <c r="VMV3863" s="114"/>
      <c r="VMW3863" s="114"/>
      <c r="VMX3863" s="113"/>
      <c r="VMY3863" s="118"/>
      <c r="VMZ3863" s="117"/>
      <c r="VNA3863" s="114"/>
      <c r="VNB3863" s="114"/>
      <c r="VNC3863" s="114"/>
      <c r="VND3863" s="114"/>
      <c r="VNE3863" s="114"/>
      <c r="VNF3863" s="114"/>
      <c r="VNG3863" s="114"/>
      <c r="VNH3863" s="114"/>
      <c r="VNI3863" s="114"/>
      <c r="VNJ3863" s="114"/>
      <c r="VNK3863" s="116"/>
      <c r="VNL3863" s="114"/>
      <c r="VNM3863" s="115"/>
      <c r="VNN3863" s="115"/>
      <c r="VNO3863" s="115"/>
      <c r="VNP3863" s="113"/>
      <c r="VNQ3863" s="114"/>
      <c r="VNR3863" s="114"/>
      <c r="VNS3863" s="113"/>
      <c r="VNT3863" s="118"/>
      <c r="VNU3863" s="117"/>
      <c r="VNV3863" s="114"/>
      <c r="VNW3863" s="114"/>
      <c r="VNX3863" s="114"/>
      <c r="VNY3863" s="114"/>
      <c r="VNZ3863" s="114"/>
      <c r="VOA3863" s="114"/>
      <c r="VOB3863" s="114"/>
      <c r="VOC3863" s="114"/>
      <c r="VOD3863" s="114"/>
      <c r="VOE3863" s="114"/>
      <c r="VOF3863" s="116"/>
      <c r="VOG3863" s="114"/>
      <c r="VOH3863" s="115"/>
      <c r="VOI3863" s="115"/>
      <c r="VOJ3863" s="115"/>
      <c r="VOK3863" s="113"/>
      <c r="VOL3863" s="114"/>
      <c r="VOM3863" s="114"/>
      <c r="VON3863" s="113"/>
      <c r="VOO3863" s="118"/>
      <c r="VOP3863" s="117"/>
      <c r="VOQ3863" s="114"/>
      <c r="VOR3863" s="114"/>
      <c r="VOS3863" s="114"/>
      <c r="VOT3863" s="114"/>
      <c r="VOU3863" s="114"/>
      <c r="VOV3863" s="114"/>
      <c r="VOW3863" s="114"/>
      <c r="VOX3863" s="114"/>
      <c r="VOY3863" s="114"/>
      <c r="VOZ3863" s="114"/>
      <c r="VPA3863" s="116"/>
      <c r="VPB3863" s="114"/>
      <c r="VPC3863" s="115"/>
      <c r="VPD3863" s="115"/>
      <c r="VPE3863" s="115"/>
      <c r="VPF3863" s="113"/>
      <c r="VPG3863" s="114"/>
      <c r="VPH3863" s="114"/>
      <c r="VPI3863" s="113"/>
      <c r="VPJ3863" s="118"/>
      <c r="VPK3863" s="117"/>
      <c r="VPL3863" s="114"/>
      <c r="VPM3863" s="114"/>
      <c r="VPN3863" s="114"/>
      <c r="VPO3863" s="114"/>
      <c r="VPP3863" s="114"/>
      <c r="VPQ3863" s="114"/>
      <c r="VPR3863" s="114"/>
      <c r="VPS3863" s="114"/>
      <c r="VPT3863" s="114"/>
      <c r="VPU3863" s="114"/>
      <c r="VPV3863" s="116"/>
      <c r="VPW3863" s="114"/>
      <c r="VPX3863" s="115"/>
      <c r="VPY3863" s="115"/>
      <c r="VPZ3863" s="115"/>
      <c r="VQA3863" s="113"/>
      <c r="VQB3863" s="114"/>
      <c r="VQC3863" s="114"/>
      <c r="VQD3863" s="113"/>
      <c r="VQE3863" s="118"/>
      <c r="VQF3863" s="117"/>
      <c r="VQG3863" s="114"/>
      <c r="VQH3863" s="114"/>
      <c r="VQI3863" s="114"/>
      <c r="VQJ3863" s="114"/>
      <c r="VQK3863" s="114"/>
      <c r="VQL3863" s="114"/>
      <c r="VQM3863" s="114"/>
      <c r="VQN3863" s="114"/>
      <c r="VQO3863" s="114"/>
      <c r="VQP3863" s="114"/>
      <c r="VQQ3863" s="116"/>
      <c r="VQR3863" s="114"/>
      <c r="VQS3863" s="115"/>
      <c r="VQT3863" s="115"/>
      <c r="VQU3863" s="115"/>
      <c r="VQV3863" s="113"/>
      <c r="VQW3863" s="114"/>
      <c r="VQX3863" s="114"/>
      <c r="VQY3863" s="113"/>
      <c r="VQZ3863" s="118"/>
      <c r="VRA3863" s="117"/>
      <c r="VRB3863" s="114"/>
      <c r="VRC3863" s="114"/>
      <c r="VRD3863" s="114"/>
      <c r="VRE3863" s="114"/>
      <c r="VRF3863" s="114"/>
      <c r="VRG3863" s="114"/>
      <c r="VRH3863" s="114"/>
      <c r="VRI3863" s="114"/>
      <c r="VRJ3863" s="114"/>
      <c r="VRK3863" s="114"/>
      <c r="VRL3863" s="116"/>
      <c r="VRM3863" s="114"/>
      <c r="VRN3863" s="115"/>
      <c r="VRO3863" s="115"/>
      <c r="VRP3863" s="115"/>
      <c r="VRQ3863" s="113"/>
      <c r="VRR3863" s="114"/>
      <c r="VRS3863" s="114"/>
      <c r="VRT3863" s="113"/>
      <c r="VRU3863" s="118"/>
      <c r="VRV3863" s="117"/>
      <c r="VRW3863" s="114"/>
      <c r="VRX3863" s="114"/>
      <c r="VRY3863" s="114"/>
      <c r="VRZ3863" s="114"/>
      <c r="VSA3863" s="114"/>
      <c r="VSB3863" s="114"/>
      <c r="VSC3863" s="114"/>
      <c r="VSD3863" s="114"/>
      <c r="VSE3863" s="114"/>
      <c r="VSF3863" s="114"/>
      <c r="VSG3863" s="116"/>
      <c r="VSH3863" s="114"/>
      <c r="VSI3863" s="115"/>
      <c r="VSJ3863" s="115"/>
      <c r="VSK3863" s="115"/>
      <c r="VSL3863" s="113"/>
      <c r="VSM3863" s="114"/>
      <c r="VSN3863" s="114"/>
      <c r="VSO3863" s="113"/>
      <c r="VSP3863" s="118"/>
      <c r="VSQ3863" s="117"/>
      <c r="VSR3863" s="114"/>
      <c r="VSS3863" s="114"/>
      <c r="VST3863" s="114"/>
      <c r="VSU3863" s="114"/>
      <c r="VSV3863" s="114"/>
      <c r="VSW3863" s="114"/>
      <c r="VSX3863" s="114"/>
      <c r="VSY3863" s="114"/>
      <c r="VSZ3863" s="114"/>
      <c r="VTA3863" s="114"/>
      <c r="VTB3863" s="116"/>
      <c r="VTC3863" s="114"/>
      <c r="VTD3863" s="115"/>
      <c r="VTE3863" s="115"/>
      <c r="VTF3863" s="115"/>
      <c r="VTG3863" s="113"/>
      <c r="VTH3863" s="114"/>
      <c r="VTI3863" s="114"/>
      <c r="VTJ3863" s="113"/>
      <c r="VTK3863" s="118"/>
      <c r="VTL3863" s="117"/>
      <c r="VTM3863" s="114"/>
      <c r="VTN3863" s="114"/>
      <c r="VTO3863" s="114"/>
      <c r="VTP3863" s="114"/>
      <c r="VTQ3863" s="114"/>
      <c r="VTR3863" s="114"/>
      <c r="VTS3863" s="114"/>
      <c r="VTT3863" s="114"/>
      <c r="VTU3863" s="114"/>
      <c r="VTV3863" s="114"/>
      <c r="VTW3863" s="116"/>
      <c r="VTX3863" s="114"/>
      <c r="VTY3863" s="115"/>
      <c r="VTZ3863" s="115"/>
      <c r="VUA3863" s="115"/>
      <c r="VUB3863" s="113"/>
      <c r="VUC3863" s="114"/>
      <c r="VUD3863" s="114"/>
      <c r="VUE3863" s="113"/>
      <c r="VUF3863" s="118"/>
      <c r="VUG3863" s="117"/>
      <c r="VUH3863" s="114"/>
      <c r="VUI3863" s="114"/>
      <c r="VUJ3863" s="114"/>
      <c r="VUK3863" s="114"/>
      <c r="VUL3863" s="114"/>
      <c r="VUM3863" s="114"/>
      <c r="VUN3863" s="114"/>
      <c r="VUO3863" s="114"/>
      <c r="VUP3863" s="114"/>
      <c r="VUQ3863" s="114"/>
      <c r="VUR3863" s="116"/>
      <c r="VUS3863" s="114"/>
      <c r="VUT3863" s="115"/>
      <c r="VUU3863" s="115"/>
      <c r="VUV3863" s="115"/>
      <c r="VUW3863" s="113"/>
      <c r="VUX3863" s="114"/>
      <c r="VUY3863" s="114"/>
      <c r="VUZ3863" s="113"/>
      <c r="VVA3863" s="118"/>
      <c r="VVB3863" s="117"/>
      <c r="VVC3863" s="114"/>
      <c r="VVD3863" s="114"/>
      <c r="VVE3863" s="114"/>
      <c r="VVF3863" s="114"/>
      <c r="VVG3863" s="114"/>
      <c r="VVH3863" s="114"/>
      <c r="VVI3863" s="114"/>
      <c r="VVJ3863" s="114"/>
      <c r="VVK3863" s="114"/>
      <c r="VVL3863" s="114"/>
      <c r="VVM3863" s="116"/>
      <c r="VVN3863" s="114"/>
      <c r="VVO3863" s="115"/>
      <c r="VVP3863" s="115"/>
      <c r="VVQ3863" s="115"/>
      <c r="VVR3863" s="113"/>
      <c r="VVS3863" s="114"/>
      <c r="VVT3863" s="114"/>
      <c r="VVU3863" s="113"/>
      <c r="VVV3863" s="118"/>
      <c r="VVW3863" s="117"/>
      <c r="VVX3863" s="114"/>
      <c r="VVY3863" s="114"/>
      <c r="VVZ3863" s="114"/>
      <c r="VWA3863" s="114"/>
      <c r="VWB3863" s="114"/>
      <c r="VWC3863" s="114"/>
      <c r="VWD3863" s="114"/>
      <c r="VWE3863" s="114"/>
      <c r="VWF3863" s="114"/>
      <c r="VWG3863" s="114"/>
      <c r="VWH3863" s="116"/>
      <c r="VWI3863" s="114"/>
      <c r="VWJ3863" s="115"/>
      <c r="VWK3863" s="115"/>
      <c r="VWL3863" s="115"/>
      <c r="VWM3863" s="113"/>
      <c r="VWN3863" s="114"/>
      <c r="VWO3863" s="114"/>
      <c r="VWP3863" s="113"/>
      <c r="VWQ3863" s="118"/>
      <c r="VWR3863" s="117"/>
      <c r="VWS3863" s="114"/>
      <c r="VWT3863" s="114"/>
      <c r="VWU3863" s="114"/>
      <c r="VWV3863" s="114"/>
      <c r="VWW3863" s="114"/>
      <c r="VWX3863" s="114"/>
      <c r="VWY3863" s="114"/>
      <c r="VWZ3863" s="114"/>
      <c r="VXA3863" s="114"/>
      <c r="VXB3863" s="114"/>
      <c r="VXC3863" s="116"/>
      <c r="VXD3863" s="114"/>
      <c r="VXE3863" s="115"/>
      <c r="VXF3863" s="115"/>
      <c r="VXG3863" s="115"/>
      <c r="VXH3863" s="113"/>
      <c r="VXI3863" s="114"/>
      <c r="VXJ3863" s="114"/>
      <c r="VXK3863" s="113"/>
      <c r="VXL3863" s="118"/>
      <c r="VXM3863" s="117"/>
      <c r="VXN3863" s="114"/>
      <c r="VXO3863" s="114"/>
      <c r="VXP3863" s="114"/>
      <c r="VXQ3863" s="114"/>
      <c r="VXR3863" s="114"/>
      <c r="VXS3863" s="114"/>
      <c r="VXT3863" s="114"/>
      <c r="VXU3863" s="114"/>
      <c r="VXV3863" s="114"/>
      <c r="VXW3863" s="114"/>
      <c r="VXX3863" s="116"/>
      <c r="VXY3863" s="114"/>
      <c r="VXZ3863" s="115"/>
      <c r="VYA3863" s="115"/>
      <c r="VYB3863" s="115"/>
      <c r="VYC3863" s="113"/>
      <c r="VYD3863" s="114"/>
      <c r="VYE3863" s="114"/>
      <c r="VYF3863" s="113"/>
      <c r="VYG3863" s="118"/>
      <c r="VYH3863" s="117"/>
      <c r="VYI3863" s="114"/>
      <c r="VYJ3863" s="114"/>
      <c r="VYK3863" s="114"/>
      <c r="VYL3863" s="114"/>
      <c r="VYM3863" s="114"/>
      <c r="VYN3863" s="114"/>
      <c r="VYO3863" s="114"/>
      <c r="VYP3863" s="114"/>
      <c r="VYQ3863" s="114"/>
      <c r="VYR3863" s="114"/>
      <c r="VYS3863" s="116"/>
      <c r="VYT3863" s="114"/>
      <c r="VYU3863" s="115"/>
      <c r="VYV3863" s="115"/>
      <c r="VYW3863" s="115"/>
      <c r="VYX3863" s="113"/>
      <c r="VYY3863" s="114"/>
      <c r="VYZ3863" s="114"/>
      <c r="VZA3863" s="113"/>
      <c r="VZB3863" s="118"/>
      <c r="VZC3863" s="117"/>
      <c r="VZD3863" s="114"/>
      <c r="VZE3863" s="114"/>
      <c r="VZF3863" s="114"/>
      <c r="VZG3863" s="114"/>
      <c r="VZH3863" s="114"/>
      <c r="VZI3863" s="114"/>
      <c r="VZJ3863" s="114"/>
      <c r="VZK3863" s="114"/>
      <c r="VZL3863" s="114"/>
      <c r="VZM3863" s="114"/>
      <c r="VZN3863" s="116"/>
      <c r="VZO3863" s="114"/>
      <c r="VZP3863" s="115"/>
      <c r="VZQ3863" s="115"/>
      <c r="VZR3863" s="115"/>
      <c r="VZS3863" s="113"/>
      <c r="VZT3863" s="114"/>
      <c r="VZU3863" s="114"/>
      <c r="VZV3863" s="113"/>
      <c r="VZW3863" s="118"/>
      <c r="VZX3863" s="117"/>
      <c r="VZY3863" s="114"/>
      <c r="VZZ3863" s="114"/>
      <c r="WAA3863" s="114"/>
      <c r="WAB3863" s="114"/>
      <c r="WAC3863" s="114"/>
      <c r="WAD3863" s="114"/>
      <c r="WAE3863" s="114"/>
      <c r="WAF3863" s="114"/>
      <c r="WAG3863" s="114"/>
      <c r="WAH3863" s="114"/>
      <c r="WAI3863" s="116"/>
      <c r="WAJ3863" s="114"/>
      <c r="WAK3863" s="115"/>
      <c r="WAL3863" s="115"/>
      <c r="WAM3863" s="115"/>
      <c r="WAN3863" s="113"/>
      <c r="WAO3863" s="114"/>
      <c r="WAP3863" s="114"/>
      <c r="WAQ3863" s="113"/>
      <c r="WAR3863" s="118"/>
      <c r="WAS3863" s="117"/>
      <c r="WAT3863" s="114"/>
      <c r="WAU3863" s="114"/>
      <c r="WAV3863" s="114"/>
      <c r="WAW3863" s="114"/>
      <c r="WAX3863" s="114"/>
      <c r="WAY3863" s="114"/>
      <c r="WAZ3863" s="114"/>
      <c r="WBA3863" s="114"/>
      <c r="WBB3863" s="114"/>
      <c r="WBC3863" s="114"/>
      <c r="WBD3863" s="116"/>
      <c r="WBE3863" s="114"/>
      <c r="WBF3863" s="115"/>
      <c r="WBG3863" s="115"/>
      <c r="WBH3863" s="115"/>
      <c r="WBI3863" s="113"/>
      <c r="WBJ3863" s="114"/>
      <c r="WBK3863" s="114"/>
      <c r="WBL3863" s="113"/>
      <c r="WBM3863" s="118"/>
      <c r="WBN3863" s="117"/>
      <c r="WBO3863" s="114"/>
      <c r="WBP3863" s="114"/>
      <c r="WBQ3863" s="114"/>
      <c r="WBR3863" s="114"/>
      <c r="WBS3863" s="114"/>
      <c r="WBT3863" s="114"/>
      <c r="WBU3863" s="114"/>
      <c r="WBV3863" s="114"/>
      <c r="WBW3863" s="114"/>
      <c r="WBX3863" s="114"/>
      <c r="WBY3863" s="116"/>
      <c r="WBZ3863" s="114"/>
      <c r="WCA3863" s="115"/>
      <c r="WCB3863" s="115"/>
      <c r="WCC3863" s="115"/>
      <c r="WCD3863" s="113"/>
      <c r="WCE3863" s="114"/>
      <c r="WCF3863" s="114"/>
      <c r="WCG3863" s="113"/>
      <c r="WCH3863" s="118"/>
      <c r="WCI3863" s="117"/>
      <c r="WCJ3863" s="114"/>
      <c r="WCK3863" s="114"/>
      <c r="WCL3863" s="114"/>
      <c r="WCM3863" s="114"/>
      <c r="WCN3863" s="114"/>
      <c r="WCO3863" s="114"/>
      <c r="WCP3863" s="114"/>
      <c r="WCQ3863" s="114"/>
      <c r="WCR3863" s="114"/>
      <c r="WCS3863" s="114"/>
      <c r="WCT3863" s="116"/>
      <c r="WCU3863" s="114"/>
      <c r="WCV3863" s="115"/>
      <c r="WCW3863" s="115"/>
      <c r="WCX3863" s="115"/>
      <c r="WCY3863" s="113"/>
      <c r="WCZ3863" s="114"/>
      <c r="WDA3863" s="114"/>
      <c r="WDB3863" s="113"/>
      <c r="WDC3863" s="118"/>
      <c r="WDD3863" s="117"/>
      <c r="WDE3863" s="114"/>
      <c r="WDF3863" s="114"/>
      <c r="WDG3863" s="114"/>
      <c r="WDH3863" s="114"/>
      <c r="WDI3863" s="114"/>
      <c r="WDJ3863" s="114"/>
      <c r="WDK3863" s="114"/>
      <c r="WDL3863" s="114"/>
      <c r="WDM3863" s="114"/>
      <c r="WDN3863" s="114"/>
      <c r="WDO3863" s="116"/>
      <c r="WDP3863" s="114"/>
      <c r="WDQ3863" s="115"/>
      <c r="WDR3863" s="115"/>
      <c r="WDS3863" s="115"/>
      <c r="WDT3863" s="113"/>
      <c r="WDU3863" s="114"/>
      <c r="WDV3863" s="114"/>
      <c r="WDW3863" s="113"/>
      <c r="WDX3863" s="118"/>
      <c r="WDY3863" s="117"/>
      <c r="WDZ3863" s="114"/>
      <c r="WEA3863" s="114"/>
      <c r="WEB3863" s="114"/>
      <c r="WEC3863" s="114"/>
      <c r="WED3863" s="114"/>
      <c r="WEE3863" s="114"/>
      <c r="WEF3863" s="114"/>
      <c r="WEG3863" s="114"/>
      <c r="WEH3863" s="114"/>
      <c r="WEI3863" s="114"/>
      <c r="WEJ3863" s="116"/>
      <c r="WEK3863" s="114"/>
      <c r="WEL3863" s="115"/>
      <c r="WEM3863" s="115"/>
      <c r="WEN3863" s="115"/>
      <c r="WEO3863" s="113"/>
      <c r="WEP3863" s="114"/>
      <c r="WEQ3863" s="114"/>
      <c r="WER3863" s="113"/>
      <c r="WES3863" s="118"/>
      <c r="WET3863" s="117"/>
      <c r="WEU3863" s="114"/>
      <c r="WEV3863" s="114"/>
      <c r="WEW3863" s="114"/>
      <c r="WEX3863" s="114"/>
      <c r="WEY3863" s="114"/>
      <c r="WEZ3863" s="114"/>
      <c r="WFA3863" s="114"/>
      <c r="WFB3863" s="114"/>
      <c r="WFC3863" s="114"/>
      <c r="WFD3863" s="114"/>
      <c r="WFE3863" s="116"/>
      <c r="WFF3863" s="114"/>
      <c r="WFG3863" s="115"/>
      <c r="WFH3863" s="115"/>
      <c r="WFI3863" s="115"/>
      <c r="WFJ3863" s="113"/>
      <c r="WFK3863" s="114"/>
      <c r="WFL3863" s="114"/>
      <c r="WFM3863" s="113"/>
      <c r="WFN3863" s="118"/>
      <c r="WFO3863" s="117"/>
      <c r="WFP3863" s="114"/>
      <c r="WFQ3863" s="114"/>
      <c r="WFR3863" s="114"/>
      <c r="WFS3863" s="114"/>
      <c r="WFT3863" s="114"/>
      <c r="WFU3863" s="114"/>
      <c r="WFV3863" s="114"/>
      <c r="WFW3863" s="114"/>
      <c r="WFX3863" s="114"/>
      <c r="WFY3863" s="114"/>
      <c r="WFZ3863" s="116"/>
      <c r="WGA3863" s="114"/>
      <c r="WGB3863" s="115"/>
      <c r="WGC3863" s="115"/>
      <c r="WGD3863" s="115"/>
      <c r="WGE3863" s="113"/>
      <c r="WGF3863" s="114"/>
      <c r="WGG3863" s="114"/>
      <c r="WGH3863" s="113"/>
      <c r="WGI3863" s="118"/>
      <c r="WGJ3863" s="117"/>
      <c r="WGK3863" s="114"/>
      <c r="WGL3863" s="114"/>
      <c r="WGM3863" s="114"/>
      <c r="WGN3863" s="114"/>
      <c r="WGO3863" s="114"/>
      <c r="WGP3863" s="114"/>
      <c r="WGQ3863" s="114"/>
      <c r="WGR3863" s="114"/>
      <c r="WGS3863" s="114"/>
      <c r="WGT3863" s="114"/>
      <c r="WGU3863" s="116"/>
      <c r="WGV3863" s="114"/>
      <c r="WGW3863" s="115"/>
      <c r="WGX3863" s="115"/>
      <c r="WGY3863" s="115"/>
      <c r="WGZ3863" s="113"/>
      <c r="WHA3863" s="114"/>
      <c r="WHB3863" s="114"/>
      <c r="WHC3863" s="113"/>
      <c r="WHD3863" s="118"/>
      <c r="WHE3863" s="117"/>
      <c r="WHF3863" s="114"/>
      <c r="WHG3863" s="114"/>
      <c r="WHH3863" s="114"/>
      <c r="WHI3863" s="114"/>
      <c r="WHJ3863" s="114"/>
      <c r="WHK3863" s="114"/>
      <c r="WHL3863" s="114"/>
      <c r="WHM3863" s="114"/>
      <c r="WHN3863" s="114"/>
      <c r="WHO3863" s="114"/>
      <c r="WHP3863" s="116"/>
      <c r="WHQ3863" s="114"/>
      <c r="WHR3863" s="115"/>
      <c r="WHS3863" s="115"/>
      <c r="WHT3863" s="115"/>
      <c r="WHU3863" s="113"/>
      <c r="WHV3863" s="114"/>
      <c r="WHW3863" s="114"/>
      <c r="WHX3863" s="113"/>
      <c r="WHY3863" s="118"/>
      <c r="WHZ3863" s="117"/>
      <c r="WIA3863" s="114"/>
      <c r="WIB3863" s="114"/>
      <c r="WIC3863" s="114"/>
      <c r="WID3863" s="114"/>
      <c r="WIE3863" s="114"/>
      <c r="WIF3863" s="114"/>
      <c r="WIG3863" s="114"/>
      <c r="WIH3863" s="114"/>
      <c r="WII3863" s="114"/>
      <c r="WIJ3863" s="114"/>
      <c r="WIK3863" s="116"/>
      <c r="WIL3863" s="114"/>
      <c r="WIM3863" s="115"/>
      <c r="WIN3863" s="115"/>
      <c r="WIO3863" s="115"/>
      <c r="WIP3863" s="113"/>
      <c r="WIQ3863" s="114"/>
      <c r="WIR3863" s="114"/>
      <c r="WIS3863" s="113"/>
      <c r="WIT3863" s="118"/>
      <c r="WIU3863" s="117"/>
      <c r="WIV3863" s="114"/>
      <c r="WIW3863" s="114"/>
      <c r="WIX3863" s="114"/>
      <c r="WIY3863" s="114"/>
      <c r="WIZ3863" s="114"/>
      <c r="WJA3863" s="114"/>
      <c r="WJB3863" s="114"/>
      <c r="WJC3863" s="114"/>
      <c r="WJD3863" s="114"/>
      <c r="WJE3863" s="114"/>
      <c r="WJF3863" s="116"/>
      <c r="WJG3863" s="114"/>
      <c r="WJH3863" s="115"/>
      <c r="WJI3863" s="115"/>
      <c r="WJJ3863" s="115"/>
      <c r="WJK3863" s="113"/>
      <c r="WJL3863" s="114"/>
      <c r="WJM3863" s="114"/>
      <c r="WJN3863" s="113"/>
      <c r="WJO3863" s="118"/>
      <c r="WJP3863" s="117"/>
      <c r="WJQ3863" s="114"/>
      <c r="WJR3863" s="114"/>
      <c r="WJS3863" s="114"/>
      <c r="WJT3863" s="114"/>
      <c r="WJU3863" s="114"/>
      <c r="WJV3863" s="114"/>
      <c r="WJW3863" s="114"/>
      <c r="WJX3863" s="114"/>
      <c r="WJY3863" s="114"/>
      <c r="WJZ3863" s="114"/>
      <c r="WKA3863" s="116"/>
      <c r="WKB3863" s="114"/>
      <c r="WKC3863" s="115"/>
      <c r="WKD3863" s="115"/>
      <c r="WKE3863" s="115"/>
      <c r="WKF3863" s="113"/>
      <c r="WKG3863" s="114"/>
      <c r="WKH3863" s="114"/>
      <c r="WKI3863" s="113"/>
      <c r="WKJ3863" s="118"/>
      <c r="WKK3863" s="117"/>
      <c r="WKL3863" s="114"/>
      <c r="WKM3863" s="114"/>
      <c r="WKN3863" s="114"/>
      <c r="WKO3863" s="114"/>
      <c r="WKP3863" s="114"/>
      <c r="WKQ3863" s="114"/>
      <c r="WKR3863" s="114"/>
      <c r="WKS3863" s="114"/>
      <c r="WKT3863" s="114"/>
      <c r="WKU3863" s="114"/>
      <c r="WKV3863" s="116"/>
      <c r="WKW3863" s="114"/>
      <c r="WKX3863" s="115"/>
      <c r="WKY3863" s="115"/>
      <c r="WKZ3863" s="115"/>
      <c r="WLA3863" s="113"/>
      <c r="WLB3863" s="114"/>
      <c r="WLC3863" s="114"/>
      <c r="WLD3863" s="113"/>
      <c r="WLE3863" s="118"/>
      <c r="WLF3863" s="117"/>
      <c r="WLG3863" s="114"/>
      <c r="WLH3863" s="114"/>
      <c r="WLI3863" s="114"/>
      <c r="WLJ3863" s="114"/>
      <c r="WLK3863" s="114"/>
      <c r="WLL3863" s="114"/>
      <c r="WLM3863" s="114"/>
      <c r="WLN3863" s="114"/>
      <c r="WLO3863" s="114"/>
      <c r="WLP3863" s="114"/>
      <c r="WLQ3863" s="116"/>
      <c r="WLR3863" s="114"/>
      <c r="WLS3863" s="115"/>
      <c r="WLT3863" s="115"/>
      <c r="WLU3863" s="115"/>
      <c r="WLV3863" s="113"/>
      <c r="WLW3863" s="114"/>
      <c r="WLX3863" s="114"/>
      <c r="WLY3863" s="113"/>
      <c r="WLZ3863" s="118"/>
      <c r="WMA3863" s="117"/>
      <c r="WMB3863" s="114"/>
      <c r="WMC3863" s="114"/>
      <c r="WMD3863" s="114"/>
      <c r="WME3863" s="114"/>
      <c r="WMF3863" s="114"/>
      <c r="WMG3863" s="114"/>
      <c r="WMH3863" s="114"/>
      <c r="WMI3863" s="114"/>
      <c r="WMJ3863" s="114"/>
      <c r="WMK3863" s="114"/>
      <c r="WML3863" s="116"/>
      <c r="WMM3863" s="114"/>
      <c r="WMN3863" s="115"/>
      <c r="WMO3863" s="115"/>
      <c r="WMP3863" s="115"/>
      <c r="WMQ3863" s="113"/>
      <c r="WMR3863" s="114"/>
      <c r="WMS3863" s="114"/>
      <c r="WMT3863" s="113"/>
      <c r="WMU3863" s="118"/>
      <c r="WMV3863" s="117"/>
      <c r="WMW3863" s="114"/>
      <c r="WMX3863" s="114"/>
      <c r="WMY3863" s="114"/>
      <c r="WMZ3863" s="114"/>
      <c r="WNA3863" s="114"/>
      <c r="WNB3863" s="114"/>
      <c r="WNC3863" s="114"/>
      <c r="WND3863" s="114"/>
      <c r="WNE3863" s="114"/>
      <c r="WNF3863" s="114"/>
      <c r="WNG3863" s="116"/>
      <c r="WNH3863" s="114"/>
      <c r="WNI3863" s="115"/>
      <c r="WNJ3863" s="115"/>
      <c r="WNK3863" s="115"/>
      <c r="WNL3863" s="113"/>
      <c r="WNM3863" s="114"/>
      <c r="WNN3863" s="114"/>
      <c r="WNO3863" s="113"/>
      <c r="WNP3863" s="118"/>
      <c r="WNQ3863" s="117"/>
      <c r="WNR3863" s="114"/>
      <c r="WNS3863" s="114"/>
      <c r="WNT3863" s="114"/>
      <c r="WNU3863" s="114"/>
      <c r="WNV3863" s="114"/>
      <c r="WNW3863" s="114"/>
      <c r="WNX3863" s="114"/>
      <c r="WNY3863" s="114"/>
      <c r="WNZ3863" s="114"/>
      <c r="WOA3863" s="114"/>
      <c r="WOB3863" s="116"/>
      <c r="WOC3863" s="114"/>
      <c r="WOD3863" s="115"/>
      <c r="WOE3863" s="115"/>
      <c r="WOF3863" s="115"/>
      <c r="WOG3863" s="113"/>
      <c r="WOH3863" s="114"/>
      <c r="WOI3863" s="114"/>
      <c r="WOJ3863" s="113"/>
      <c r="WOK3863" s="118"/>
      <c r="WOL3863" s="117"/>
      <c r="WOM3863" s="114"/>
      <c r="WON3863" s="114"/>
      <c r="WOO3863" s="114"/>
      <c r="WOP3863" s="114"/>
      <c r="WOQ3863" s="114"/>
      <c r="WOR3863" s="114"/>
      <c r="WOS3863" s="114"/>
      <c r="WOT3863" s="114"/>
      <c r="WOU3863" s="114"/>
      <c r="WOV3863" s="114"/>
      <c r="WOW3863" s="116"/>
      <c r="WOX3863" s="114"/>
      <c r="WOY3863" s="115"/>
      <c r="WOZ3863" s="115"/>
      <c r="WPA3863" s="115"/>
      <c r="WPB3863" s="113"/>
      <c r="WPC3863" s="114"/>
      <c r="WPD3863" s="114"/>
      <c r="WPE3863" s="113"/>
      <c r="WPF3863" s="118"/>
      <c r="WPG3863" s="117"/>
      <c r="WPH3863" s="114"/>
      <c r="WPI3863" s="114"/>
      <c r="WPJ3863" s="114"/>
      <c r="WPK3863" s="114"/>
      <c r="WPL3863" s="114"/>
      <c r="WPM3863" s="114"/>
      <c r="WPN3863" s="114"/>
      <c r="WPO3863" s="114"/>
      <c r="WPP3863" s="114"/>
      <c r="WPQ3863" s="114"/>
      <c r="WPR3863" s="116"/>
      <c r="WPS3863" s="114"/>
      <c r="WPT3863" s="115"/>
      <c r="WPU3863" s="115"/>
      <c r="WPV3863" s="115"/>
      <c r="WPW3863" s="113"/>
      <c r="WPX3863" s="114"/>
      <c r="WPY3863" s="114"/>
      <c r="WPZ3863" s="113"/>
      <c r="WQA3863" s="118"/>
      <c r="WQB3863" s="117"/>
      <c r="WQC3863" s="114"/>
      <c r="WQD3863" s="114"/>
      <c r="WQE3863" s="114"/>
      <c r="WQF3863" s="114"/>
      <c r="WQG3863" s="114"/>
      <c r="WQH3863" s="114"/>
      <c r="WQI3863" s="114"/>
      <c r="WQJ3863" s="114"/>
      <c r="WQK3863" s="114"/>
      <c r="WQL3863" s="114"/>
      <c r="WQM3863" s="116"/>
      <c r="WQN3863" s="114"/>
      <c r="WQO3863" s="115"/>
      <c r="WQP3863" s="115"/>
      <c r="WQQ3863" s="115"/>
      <c r="WQR3863" s="113"/>
      <c r="WQS3863" s="114"/>
      <c r="WQT3863" s="114"/>
      <c r="WQU3863" s="113"/>
      <c r="WQV3863" s="118"/>
      <c r="WQW3863" s="117"/>
      <c r="WQX3863" s="114"/>
      <c r="WQY3863" s="114"/>
      <c r="WQZ3863" s="114"/>
      <c r="WRA3863" s="114"/>
      <c r="WRB3863" s="114"/>
      <c r="WRC3863" s="114"/>
      <c r="WRD3863" s="114"/>
      <c r="WRE3863" s="114"/>
      <c r="WRF3863" s="114"/>
      <c r="WRG3863" s="114"/>
      <c r="WRH3863" s="116"/>
      <c r="WRI3863" s="114"/>
      <c r="WRJ3863" s="115"/>
      <c r="WRK3863" s="115"/>
      <c r="WRL3863" s="115"/>
      <c r="WRM3863" s="113"/>
      <c r="WRN3863" s="114"/>
      <c r="WRO3863" s="114"/>
      <c r="WRP3863" s="113"/>
      <c r="WRQ3863" s="118"/>
      <c r="WRR3863" s="117"/>
      <c r="WRS3863" s="114"/>
      <c r="WRT3863" s="114"/>
      <c r="WRU3863" s="114"/>
      <c r="WRV3863" s="114"/>
      <c r="WRW3863" s="114"/>
      <c r="WRX3863" s="114"/>
      <c r="WRY3863" s="114"/>
      <c r="WRZ3863" s="114"/>
      <c r="WSA3863" s="114"/>
      <c r="WSB3863" s="114"/>
      <c r="WSC3863" s="116"/>
      <c r="WSD3863" s="114"/>
      <c r="WSE3863" s="115"/>
      <c r="WSF3863" s="115"/>
      <c r="WSG3863" s="115"/>
      <c r="WSH3863" s="113"/>
      <c r="WSI3863" s="114"/>
      <c r="WSJ3863" s="114"/>
      <c r="WSK3863" s="113"/>
      <c r="WSL3863" s="118"/>
      <c r="WSM3863" s="117"/>
      <c r="WSN3863" s="114"/>
      <c r="WSO3863" s="114"/>
      <c r="WSP3863" s="114"/>
      <c r="WSQ3863" s="114"/>
      <c r="WSR3863" s="114"/>
      <c r="WSS3863" s="114"/>
      <c r="WST3863" s="114"/>
      <c r="WSU3863" s="114"/>
      <c r="WSV3863" s="114"/>
      <c r="WSW3863" s="114"/>
      <c r="WSX3863" s="116"/>
      <c r="WSY3863" s="114"/>
      <c r="WSZ3863" s="115"/>
      <c r="WTA3863" s="115"/>
      <c r="WTB3863" s="115"/>
      <c r="WTC3863" s="113"/>
      <c r="WTD3863" s="114"/>
      <c r="WTE3863" s="114"/>
      <c r="WTF3863" s="113"/>
      <c r="WTG3863" s="118"/>
      <c r="WTH3863" s="117"/>
      <c r="WTI3863" s="114"/>
      <c r="WTJ3863" s="114"/>
      <c r="WTK3863" s="114"/>
      <c r="WTL3863" s="114"/>
      <c r="WTM3863" s="114"/>
      <c r="WTN3863" s="114"/>
      <c r="WTO3863" s="114"/>
      <c r="WTP3863" s="114"/>
      <c r="WTQ3863" s="114"/>
      <c r="WTR3863" s="114"/>
      <c r="WTS3863" s="116"/>
      <c r="WTT3863" s="114"/>
      <c r="WTU3863" s="115"/>
      <c r="WTV3863" s="115"/>
      <c r="WTW3863" s="115"/>
      <c r="WTX3863" s="113"/>
      <c r="WTY3863" s="114"/>
      <c r="WTZ3863" s="114"/>
      <c r="WUA3863" s="113"/>
      <c r="WUB3863" s="118"/>
      <c r="WUC3863" s="117"/>
      <c r="WUD3863" s="114"/>
      <c r="WUE3863" s="114"/>
      <c r="WUF3863" s="114"/>
      <c r="WUG3863" s="114"/>
      <c r="WUH3863" s="114"/>
      <c r="WUI3863" s="114"/>
      <c r="WUJ3863" s="114"/>
      <c r="WUK3863" s="114"/>
      <c r="WUL3863" s="114"/>
      <c r="WUM3863" s="114"/>
      <c r="WUN3863" s="116"/>
      <c r="WUO3863" s="114"/>
      <c r="WUP3863" s="115"/>
      <c r="WUQ3863" s="115"/>
      <c r="WUR3863" s="115"/>
      <c r="WUS3863" s="113"/>
      <c r="WUT3863" s="114"/>
      <c r="WUU3863" s="114"/>
      <c r="WUV3863" s="113"/>
      <c r="WUW3863" s="118"/>
      <c r="WUX3863" s="117"/>
      <c r="WUY3863" s="114"/>
      <c r="WUZ3863" s="114"/>
      <c r="WVA3863" s="114"/>
      <c r="WVB3863" s="114"/>
      <c r="WVC3863" s="114"/>
      <c r="WVD3863" s="114"/>
      <c r="WVE3863" s="114"/>
      <c r="WVF3863" s="114"/>
      <c r="WVG3863" s="114"/>
      <c r="WVH3863" s="114"/>
      <c r="WVI3863" s="116"/>
      <c r="WVJ3863" s="114"/>
      <c r="WVK3863" s="115"/>
      <c r="WVL3863" s="115"/>
      <c r="WVM3863" s="115"/>
      <c r="WVN3863" s="113"/>
      <c r="WVO3863" s="114"/>
      <c r="WVP3863" s="114"/>
      <c r="WVQ3863" s="113"/>
      <c r="WVR3863" s="118"/>
      <c r="WVS3863" s="117"/>
      <c r="WVT3863" s="114"/>
      <c r="WVU3863" s="114"/>
      <c r="WVV3863" s="114"/>
      <c r="WVW3863" s="114"/>
      <c r="WVX3863" s="114"/>
      <c r="WVY3863" s="114"/>
      <c r="WVZ3863" s="114"/>
      <c r="WWA3863" s="114"/>
      <c r="WWB3863" s="114"/>
      <c r="WWC3863" s="114"/>
      <c r="WWD3863" s="116"/>
      <c r="WWE3863" s="114"/>
      <c r="WWF3863" s="115"/>
      <c r="WWG3863" s="115"/>
      <c r="WWH3863" s="115"/>
      <c r="WWI3863" s="113"/>
      <c r="WWJ3863" s="114"/>
      <c r="WWK3863" s="114"/>
      <c r="WWL3863" s="113"/>
      <c r="WWM3863" s="118"/>
      <c r="WWN3863" s="117"/>
      <c r="WWO3863" s="114"/>
      <c r="WWP3863" s="114"/>
      <c r="WWQ3863" s="114"/>
      <c r="WWR3863" s="114"/>
      <c r="WWS3863" s="114"/>
      <c r="WWT3863" s="114"/>
      <c r="WWU3863" s="114"/>
      <c r="WWV3863" s="114"/>
      <c r="WWW3863" s="114"/>
      <c r="WWX3863" s="114"/>
      <c r="WWY3863" s="116"/>
      <c r="WWZ3863" s="114"/>
      <c r="WXA3863" s="115"/>
      <c r="WXB3863" s="115"/>
      <c r="WXC3863" s="115"/>
      <c r="WXD3863" s="113"/>
      <c r="WXE3863" s="114"/>
      <c r="WXF3863" s="114"/>
      <c r="WXG3863" s="113"/>
      <c r="WXH3863" s="118"/>
      <c r="WXI3863" s="117"/>
      <c r="WXJ3863" s="114"/>
      <c r="WXK3863" s="114"/>
      <c r="WXL3863" s="114"/>
      <c r="WXM3863" s="114"/>
      <c r="WXN3863" s="114"/>
      <c r="WXO3863" s="114"/>
      <c r="WXP3863" s="114"/>
      <c r="WXQ3863" s="114"/>
      <c r="WXR3863" s="114"/>
      <c r="WXS3863" s="114"/>
      <c r="WXT3863" s="116"/>
      <c r="WXU3863" s="114"/>
      <c r="WXV3863" s="115"/>
      <c r="WXW3863" s="115"/>
      <c r="WXX3863" s="115"/>
      <c r="WXY3863" s="113"/>
      <c r="WXZ3863" s="114"/>
      <c r="WYA3863" s="114"/>
      <c r="WYB3863" s="113"/>
    </row>
    <row r="3864" spans="2:16200" s="4" customFormat="1" ht="15.75" customHeight="1" x14ac:dyDescent="0.2">
      <c r="B3864" s="97" t="s">
        <v>45</v>
      </c>
      <c r="C3864" s="95" t="s">
        <v>48</v>
      </c>
      <c r="D3864" s="95"/>
      <c r="E3864" s="97"/>
      <c r="F3864" s="111"/>
      <c r="G3864" s="99"/>
      <c r="H3864" s="45"/>
      <c r="I3864" s="45"/>
      <c r="J3864" s="45"/>
      <c r="K3864" s="89"/>
      <c r="L3864" s="90"/>
      <c r="M3864" s="47">
        <f>SUM(K3864:L3864)</f>
        <v>0</v>
      </c>
      <c r="N3864" s="83">
        <f>IF(V3864&lt;&gt;"VTC VHm",_xlfn.XLOOKUP(Z3864,$AC$4015:$AC$4035,$AD$4015:$AD$4035,0)*M3864,_xlfn.XLOOKUP(Z3864,$AC$4015:$AC$4035,$AD$4015:$AD$4035,0)*L3864)</f>
        <v>0</v>
      </c>
      <c r="O3864" s="83">
        <f>IF(V3864&lt;&gt;"VTC VHm",_xlfn.XLOOKUP(Z3864,$AC$4015:$AC$4035,$AE$4015:$AE$4035,0)*M3864,_xlfn.XLOOKUP(Z3864,$AC$4015:$AC$4035,$AE$4015:$AE$4035,0)*L3864)</f>
        <v>0</v>
      </c>
      <c r="P3864" s="83">
        <f>SUM(N3864:O3864)</f>
        <v>0</v>
      </c>
      <c r="Q3864" s="47">
        <f>M3864*G3864</f>
        <v>0</v>
      </c>
      <c r="R3864" s="47">
        <f>G3864*P3864</f>
        <v>0</v>
      </c>
      <c r="S3864" s="83">
        <f>SUM(Q3864:R3864)</f>
        <v>0</v>
      </c>
      <c r="T3864" s="45"/>
      <c r="U3864" s="45"/>
      <c r="V3864" s="82" t="s">
        <v>34</v>
      </c>
      <c r="W3864" s="45"/>
      <c r="X3864" s="44" t="s">
        <v>33</v>
      </c>
      <c r="Y3864" s="44" t="s">
        <v>32</v>
      </c>
      <c r="Z3864" s="81" t="s">
        <v>13</v>
      </c>
      <c r="AA3864" s="44"/>
      <c r="AB3864" s="2">
        <f>G3864-F3864</f>
        <v>0</v>
      </c>
      <c r="AC3864" s="80" t="s">
        <v>31</v>
      </c>
      <c r="AD3864" s="4">
        <f>+M3864</f>
        <v>0</v>
      </c>
      <c r="AE3864" s="4">
        <f>+AD3864*14%</f>
        <v>0</v>
      </c>
      <c r="AQ3864" s="8"/>
      <c r="AU3864" s="8">
        <f>+K3864</f>
        <v>0</v>
      </c>
      <c r="AV3864" s="8">
        <f>+L3864</f>
        <v>0</v>
      </c>
      <c r="AW3864" s="2">
        <f>+M3864</f>
        <v>0</v>
      </c>
      <c r="AX3864" s="8">
        <f>F3864*AW3864</f>
        <v>0</v>
      </c>
      <c r="AY3864" s="8">
        <f>IF(AQ3864="CT",7%,5%)*AX3864</f>
        <v>0</v>
      </c>
      <c r="AZ3864" s="8">
        <f>AX3864*2%</f>
        <v>0</v>
      </c>
      <c r="BA3864" s="8">
        <f>IF(BB3864&gt;0,0,AX3864*5%)</f>
        <v>0</v>
      </c>
      <c r="BB3864" s="8">
        <f>(AX3864-BG3864)*35%</f>
        <v>0</v>
      </c>
      <c r="BC3864" s="8">
        <f>+AX3864+AY3864+AZ3864+BA3864+BB3864</f>
        <v>0</v>
      </c>
      <c r="BD3864" s="8">
        <f>AX3864-AT3864</f>
        <v>0</v>
      </c>
      <c r="BE3864" s="2"/>
      <c r="BH3864" s="2"/>
    </row>
    <row r="3865" spans="2:16200" s="4" customFormat="1" ht="31.5" customHeight="1" x14ac:dyDescent="0.2">
      <c r="B3865" s="45">
        <v>4</v>
      </c>
      <c r="C3865" s="121" t="s">
        <v>58</v>
      </c>
      <c r="D3865" s="120" t="s">
        <v>57</v>
      </c>
      <c r="E3865" s="45" t="s">
        <v>36</v>
      </c>
      <c r="F3865" s="51">
        <v>0</v>
      </c>
      <c r="G3865" s="50">
        <f>+'[2]KL TBVS'!AL16</f>
        <v>13</v>
      </c>
      <c r="H3865" s="45"/>
      <c r="I3865" s="45"/>
      <c r="J3865" s="45"/>
      <c r="K3865" s="89">
        <f>G4006*6610000</f>
        <v>6940500</v>
      </c>
      <c r="L3865" s="90">
        <f>L3075</f>
        <v>249840.00000000003</v>
      </c>
      <c r="M3865" s="47">
        <f>SUM(K3865:L3865)</f>
        <v>7190340</v>
      </c>
      <c r="N3865" s="83">
        <f>IF(V3865&lt;&gt;"VTC VHm",_xlfn.XLOOKUP(Z3865,$AC$4015:$AC$4035,$AD$4015:$AD$4035,0)*M3865,_xlfn.XLOOKUP(Z3865,$AC$4015:$AC$4035,$AD$4015:$AD$4035,0)*L3865)</f>
        <v>87444</v>
      </c>
      <c r="O3865" s="83">
        <f>IF(V3865&lt;&gt;"VTC VHm",_xlfn.XLOOKUP(Z3865,$AC$4015:$AC$4035,$AE$4015:$AE$4035,0)*M3865,_xlfn.XLOOKUP(Z3865,$AC$4015:$AC$4035,$AE$4015:$AE$4035,0)*L3865)</f>
        <v>0</v>
      </c>
      <c r="P3865" s="83">
        <f>SUM(N3865:O3865)</f>
        <v>87444</v>
      </c>
      <c r="Q3865" s="47">
        <f>M3865*G3865</f>
        <v>93474420</v>
      </c>
      <c r="R3865" s="47">
        <f>G3865*P3865</f>
        <v>1136772</v>
      </c>
      <c r="S3865" s="83">
        <f>SUM(Q3865:R3865)</f>
        <v>94611192</v>
      </c>
      <c r="T3865" s="88" t="s">
        <v>24</v>
      </c>
      <c r="U3865" s="45" t="s">
        <v>35</v>
      </c>
      <c r="V3865" s="82" t="s">
        <v>34</v>
      </c>
      <c r="W3865" s="45"/>
      <c r="X3865" s="44" t="s">
        <v>33</v>
      </c>
      <c r="Y3865" s="44" t="s">
        <v>32</v>
      </c>
      <c r="Z3865" s="81" t="s">
        <v>13</v>
      </c>
      <c r="AA3865" s="44"/>
      <c r="AB3865" s="2">
        <f>G3865-F3865</f>
        <v>13</v>
      </c>
      <c r="AC3865" s="80" t="s">
        <v>31</v>
      </c>
      <c r="AD3865" s="4">
        <f>+M3865</f>
        <v>7190340</v>
      </c>
      <c r="AE3865" s="4">
        <f>+AD3865*14%</f>
        <v>1006647.6000000001</v>
      </c>
      <c r="AQ3865" s="8"/>
      <c r="AU3865" s="8">
        <f>+K3865</f>
        <v>6940500</v>
      </c>
      <c r="AV3865" s="8">
        <f>+L3865</f>
        <v>249840.00000000003</v>
      </c>
      <c r="AW3865" s="2">
        <f>+M3865</f>
        <v>7190340</v>
      </c>
      <c r="AX3865" s="8">
        <f>F3865*AW3865</f>
        <v>0</v>
      </c>
      <c r="AY3865" s="8">
        <f>IF(AQ3865="CT",7%,5%)*AX3865</f>
        <v>0</v>
      </c>
      <c r="AZ3865" s="8">
        <f>AX3865*2%</f>
        <v>0</v>
      </c>
      <c r="BA3865" s="8">
        <f>IF(BB3865&gt;0,0,AX3865*5%)</f>
        <v>0</v>
      </c>
      <c r="BB3865" s="8">
        <f>(AX3865-BG3865)*35%</f>
        <v>0</v>
      </c>
      <c r="BC3865" s="8">
        <f>+AX3865+AY3865+AZ3865+BA3865+BB3865</f>
        <v>0</v>
      </c>
      <c r="BD3865" s="8">
        <f>AX3865-AT3865</f>
        <v>0</v>
      </c>
      <c r="BE3865" s="2"/>
      <c r="BH3865" s="2"/>
    </row>
    <row r="3866" spans="2:16200" s="100" customFormat="1" ht="31.5" customHeight="1" x14ac:dyDescent="0.2">
      <c r="B3866" s="103">
        <v>4</v>
      </c>
      <c r="C3866" s="110" t="s">
        <v>47</v>
      </c>
      <c r="D3866" s="109" t="s">
        <v>37</v>
      </c>
      <c r="E3866" s="103" t="s">
        <v>36</v>
      </c>
      <c r="F3866" s="108">
        <v>0</v>
      </c>
      <c r="G3866" s="107">
        <f>+'[2]KL TBVS'!AL19</f>
        <v>29</v>
      </c>
      <c r="H3866" s="103"/>
      <c r="I3866" s="103"/>
      <c r="J3866" s="103"/>
      <c r="K3866" s="106">
        <f>$K$3829</f>
        <v>409500</v>
      </c>
      <c r="L3866" s="84">
        <f>$L$3829</f>
        <v>29822</v>
      </c>
      <c r="M3866" s="84">
        <f>SUM(K3866:L3866)</f>
        <v>439322</v>
      </c>
      <c r="N3866" s="83">
        <f>IF(V3866&lt;&gt;"VTC VHm",_xlfn.XLOOKUP(Z3866,$AC$4015:$AC$4035,$AD$4015:$AD$4035,0)*M3866,_xlfn.XLOOKUP(Z3866,$AC$4015:$AC$4035,$AD$4015:$AD$4035,0)*L3866)</f>
        <v>10437.699999999999</v>
      </c>
      <c r="O3866" s="83">
        <f>IF(V3866&lt;&gt;"VTC VHm",_xlfn.XLOOKUP(Z3866,$AC$4015:$AC$4035,$AE$4015:$AE$4035,0)*M3866,_xlfn.XLOOKUP(Z3866,$AC$4015:$AC$4035,$AE$4015:$AE$4035,0)*L3866)</f>
        <v>0</v>
      </c>
      <c r="P3866" s="105">
        <f>SUM(N3866:O3866)</f>
        <v>10437.699999999999</v>
      </c>
      <c r="Q3866" s="84">
        <f>M3866*G3866</f>
        <v>12740338</v>
      </c>
      <c r="R3866" s="84">
        <f>G3866*P3866</f>
        <v>302693.3</v>
      </c>
      <c r="S3866" s="105">
        <f>SUM(Q3866:R3866)</f>
        <v>13043031.300000001</v>
      </c>
      <c r="T3866" s="104" t="s">
        <v>24</v>
      </c>
      <c r="U3866" s="103" t="s">
        <v>35</v>
      </c>
      <c r="V3866" s="82" t="s">
        <v>34</v>
      </c>
      <c r="W3866" s="103"/>
      <c r="X3866" s="81" t="s">
        <v>33</v>
      </c>
      <c r="Y3866" s="81" t="s">
        <v>32</v>
      </c>
      <c r="Z3866" s="81" t="s">
        <v>13</v>
      </c>
      <c r="AA3866" s="81"/>
      <c r="AB3866" s="102">
        <f>G3866-F3866</f>
        <v>29</v>
      </c>
      <c r="AC3866" s="101" t="s">
        <v>46</v>
      </c>
      <c r="AD3866" s="100">
        <f>+M3866</f>
        <v>439322</v>
      </c>
      <c r="AE3866" s="100">
        <f>+AD3866*14%</f>
        <v>61505.080000000009</v>
      </c>
      <c r="AQ3866" s="8"/>
      <c r="AU3866" s="8">
        <f>+K3866</f>
        <v>409500</v>
      </c>
      <c r="AV3866" s="8">
        <f>+L3866</f>
        <v>29822</v>
      </c>
      <c r="AW3866" s="2">
        <f>+M3866</f>
        <v>439322</v>
      </c>
      <c r="AX3866" s="8">
        <f>F3866*AW3866</f>
        <v>0</v>
      </c>
      <c r="AY3866" s="8">
        <f>IF(AQ3866="CT",7%,5%)*AX3866</f>
        <v>0</v>
      </c>
      <c r="AZ3866" s="8">
        <f>AX3866*2%</f>
        <v>0</v>
      </c>
      <c r="BA3866" s="8">
        <f>IF(BB3866&gt;0,0,AX3866*5%)</f>
        <v>0</v>
      </c>
      <c r="BB3866" s="8">
        <f>(AX3866-BG3866)*35%</f>
        <v>0</v>
      </c>
      <c r="BC3866" s="8">
        <f>+AX3866+AY3866+AZ3866+BA3866+BB3866</f>
        <v>0</v>
      </c>
      <c r="BD3866" s="8">
        <f>AX3866-AT3866</f>
        <v>0</v>
      </c>
      <c r="BE3866" s="2"/>
      <c r="BH3866" s="2"/>
    </row>
    <row r="3867" spans="2:16200" s="92" customFormat="1" ht="15.75" customHeight="1" x14ac:dyDescent="0.2">
      <c r="B3867" s="97" t="s">
        <v>45</v>
      </c>
      <c r="C3867" s="95" t="s">
        <v>44</v>
      </c>
      <c r="D3867" s="86"/>
      <c r="E3867" s="45"/>
      <c r="F3867" s="51"/>
      <c r="G3867" s="99"/>
      <c r="H3867" s="95"/>
      <c r="I3867" s="95"/>
      <c r="J3867" s="95"/>
      <c r="K3867" s="97"/>
      <c r="L3867" s="98"/>
      <c r="M3867" s="47">
        <f>SUM(K3867:L3867)</f>
        <v>0</v>
      </c>
      <c r="N3867" s="83">
        <f>IF(V3867&lt;&gt;"VTC VHm",_xlfn.XLOOKUP(Z3867,$AC$4015:$AC$4035,$AD$4015:$AD$4035,0)*M3867,_xlfn.XLOOKUP(Z3867,$AC$4015:$AC$4035,$AD$4015:$AD$4035,0)*L3867)</f>
        <v>0</v>
      </c>
      <c r="O3867" s="83">
        <f>IF(V3867&lt;&gt;"VTC VHm",_xlfn.XLOOKUP(Z3867,$AC$4015:$AC$4035,$AE$4015:$AE$4035,0)*M3867,_xlfn.XLOOKUP(Z3867,$AC$4015:$AC$4035,$AE$4015:$AE$4035,0)*L3867)</f>
        <v>0</v>
      </c>
      <c r="P3867" s="83">
        <f>SUM(N3867:O3867)</f>
        <v>0</v>
      </c>
      <c r="Q3867" s="47">
        <f>M3867*G3867</f>
        <v>0</v>
      </c>
      <c r="R3867" s="47">
        <f>G3867*P3867</f>
        <v>0</v>
      </c>
      <c r="S3867" s="83">
        <f>SUM(Q3867:R3867)</f>
        <v>0</v>
      </c>
      <c r="T3867" s="97"/>
      <c r="U3867" s="95"/>
      <c r="V3867" s="82" t="s">
        <v>34</v>
      </c>
      <c r="W3867" s="95"/>
      <c r="X3867" s="44" t="s">
        <v>33</v>
      </c>
      <c r="Y3867" s="44" t="s">
        <v>32</v>
      </c>
      <c r="Z3867" s="81" t="s">
        <v>13</v>
      </c>
      <c r="AA3867" s="44"/>
      <c r="AB3867" s="2">
        <f>G3867-F3867</f>
        <v>0</v>
      </c>
      <c r="AC3867" s="80" t="s">
        <v>31</v>
      </c>
      <c r="AD3867" s="92">
        <f>+M3867</f>
        <v>0</v>
      </c>
      <c r="AE3867" s="92">
        <f>+AD3867*14%</f>
        <v>0</v>
      </c>
      <c r="AQ3867" s="8"/>
      <c r="AU3867" s="8">
        <f>+K3867</f>
        <v>0</v>
      </c>
      <c r="AV3867" s="8">
        <f>+L3867</f>
        <v>0</v>
      </c>
      <c r="AW3867" s="2">
        <f>+M3867</f>
        <v>0</v>
      </c>
      <c r="AX3867" s="8">
        <f>F3867*AW3867</f>
        <v>0</v>
      </c>
      <c r="AY3867" s="8">
        <f>IF(AQ3867="CT",7%,5%)*AX3867</f>
        <v>0</v>
      </c>
      <c r="AZ3867" s="8">
        <f>AX3867*2%</f>
        <v>0</v>
      </c>
      <c r="BA3867" s="8">
        <f>IF(BB3867&gt;0,0,AX3867*5%)</f>
        <v>0</v>
      </c>
      <c r="BB3867" s="8">
        <f>(AX3867-BG3867)*35%</f>
        <v>0</v>
      </c>
      <c r="BC3867" s="8">
        <f>+AX3867+AY3867+AZ3867+BA3867+BB3867</f>
        <v>0</v>
      </c>
      <c r="BD3867" s="8">
        <f>AX3867-AT3867</f>
        <v>0</v>
      </c>
      <c r="BE3867" s="2"/>
      <c r="BH3867" s="2"/>
    </row>
    <row r="3868" spans="2:16200" s="4" customFormat="1" ht="31.5" customHeight="1" x14ac:dyDescent="0.2">
      <c r="B3868" s="45">
        <v>4</v>
      </c>
      <c r="C3868" s="87" t="s">
        <v>43</v>
      </c>
      <c r="D3868" s="86" t="s">
        <v>37</v>
      </c>
      <c r="E3868" s="45" t="s">
        <v>36</v>
      </c>
      <c r="F3868" s="51">
        <v>0</v>
      </c>
      <c r="G3868" s="50">
        <f>+'[2]KL TBVS'!AL21</f>
        <v>1</v>
      </c>
      <c r="H3868" s="45"/>
      <c r="I3868" s="45"/>
      <c r="J3868" s="45"/>
      <c r="K3868" s="89">
        <f>$K$3831</f>
        <v>1634850</v>
      </c>
      <c r="L3868" s="90">
        <f>$L$3831</f>
        <v>1852020</v>
      </c>
      <c r="M3868" s="47">
        <f>SUM(K3868:L3868)</f>
        <v>3486870</v>
      </c>
      <c r="N3868" s="83">
        <f>IF(V3868&lt;&gt;"VTC VHm",_xlfn.XLOOKUP(Z3868,$AC$4015:$AC$4035,$AD$4015:$AD$4035,0)*M3868,_xlfn.XLOOKUP(Z3868,$AC$4015:$AC$4035,$AD$4015:$AD$4035,0)*L3868)</f>
        <v>648207</v>
      </c>
      <c r="O3868" s="83">
        <f>IF(V3868&lt;&gt;"VTC VHm",_xlfn.XLOOKUP(Z3868,$AC$4015:$AC$4035,$AE$4015:$AE$4035,0)*M3868,_xlfn.XLOOKUP(Z3868,$AC$4015:$AC$4035,$AE$4015:$AE$4035,0)*L3868)</f>
        <v>0</v>
      </c>
      <c r="P3868" s="83">
        <f>SUM(N3868:O3868)</f>
        <v>648207</v>
      </c>
      <c r="Q3868" s="47">
        <f>M3868*G3868</f>
        <v>3486870</v>
      </c>
      <c r="R3868" s="47">
        <f>G3868*P3868</f>
        <v>648207</v>
      </c>
      <c r="S3868" s="83">
        <f>SUM(Q3868:R3868)</f>
        <v>4135077</v>
      </c>
      <c r="T3868" s="88" t="s">
        <v>24</v>
      </c>
      <c r="U3868" s="45" t="s">
        <v>35</v>
      </c>
      <c r="V3868" s="82" t="s">
        <v>34</v>
      </c>
      <c r="W3868" s="45"/>
      <c r="X3868" s="44" t="s">
        <v>33</v>
      </c>
      <c r="Y3868" s="44" t="s">
        <v>32</v>
      </c>
      <c r="Z3868" s="81" t="s">
        <v>13</v>
      </c>
      <c r="AA3868" s="44"/>
      <c r="AB3868" s="2">
        <f>G3868-F3868</f>
        <v>1</v>
      </c>
      <c r="AC3868" s="80" t="s">
        <v>31</v>
      </c>
      <c r="AD3868" s="4">
        <f>+M3868</f>
        <v>3486870</v>
      </c>
      <c r="AE3868" s="4">
        <f>+AD3868*14%</f>
        <v>488161.80000000005</v>
      </c>
      <c r="AQ3868" s="8"/>
      <c r="AU3868" s="8">
        <f>+K3868</f>
        <v>1634850</v>
      </c>
      <c r="AV3868" s="8">
        <f>+L3868</f>
        <v>1852020</v>
      </c>
      <c r="AW3868" s="2">
        <f>+M3868</f>
        <v>3486870</v>
      </c>
      <c r="AX3868" s="8">
        <f>F3868*AW3868</f>
        <v>0</v>
      </c>
      <c r="AY3868" s="8">
        <f>IF(AQ3868="CT",7%,5%)*AX3868</f>
        <v>0</v>
      </c>
      <c r="AZ3868" s="8">
        <f>AX3868*2%</f>
        <v>0</v>
      </c>
      <c r="BA3868" s="8">
        <f>IF(BB3868&gt;0,0,AX3868*5%)</f>
        <v>0</v>
      </c>
      <c r="BB3868" s="8">
        <f>(AX3868-BG3868)*35%</f>
        <v>0</v>
      </c>
      <c r="BC3868" s="8">
        <f>+AX3868+AY3868+AZ3868+BA3868+BB3868</f>
        <v>0</v>
      </c>
      <c r="BD3868" s="8">
        <f>AX3868-AT3868</f>
        <v>0</v>
      </c>
      <c r="BE3868" s="2"/>
      <c r="BH3868" s="2"/>
    </row>
    <row r="3869" spans="2:16200" s="4" customFormat="1" ht="31.5" customHeight="1" x14ac:dyDescent="0.2">
      <c r="B3869" s="45">
        <v>4</v>
      </c>
      <c r="C3869" s="87" t="s">
        <v>42</v>
      </c>
      <c r="D3869" s="86" t="s">
        <v>37</v>
      </c>
      <c r="E3869" s="45" t="s">
        <v>36</v>
      </c>
      <c r="F3869" s="51">
        <v>0</v>
      </c>
      <c r="G3869" s="50">
        <f>+'[2]KL TBVS'!AL22</f>
        <v>1</v>
      </c>
      <c r="H3869" s="45"/>
      <c r="I3869" s="45"/>
      <c r="J3869" s="45"/>
      <c r="K3869" s="91">
        <f>$K$3832</f>
        <v>1614900</v>
      </c>
      <c r="L3869" s="90">
        <f>$L$3071</f>
        <v>25693</v>
      </c>
      <c r="M3869" s="47">
        <f>SUM(K3869:L3869)</f>
        <v>1640593</v>
      </c>
      <c r="N3869" s="83">
        <f>IF(V3869&lt;&gt;"VTC VHm",_xlfn.XLOOKUP(Z3869,$AC$4015:$AC$4035,$AD$4015:$AD$4035,0)*M3869,_xlfn.XLOOKUP(Z3869,$AC$4015:$AC$4035,$AD$4015:$AD$4035,0)*L3869)</f>
        <v>8992.5499999999993</v>
      </c>
      <c r="O3869" s="83">
        <f>IF(V3869&lt;&gt;"VTC VHm",_xlfn.XLOOKUP(Z3869,$AC$4015:$AC$4035,$AE$4015:$AE$4035,0)*M3869,_xlfn.XLOOKUP(Z3869,$AC$4015:$AC$4035,$AE$4015:$AE$4035,0)*L3869)</f>
        <v>0</v>
      </c>
      <c r="P3869" s="83">
        <f>SUM(N3869:O3869)</f>
        <v>8992.5499999999993</v>
      </c>
      <c r="Q3869" s="47">
        <f>M3869*G3869</f>
        <v>1640593</v>
      </c>
      <c r="R3869" s="47">
        <f>G3869*P3869</f>
        <v>8992.5499999999993</v>
      </c>
      <c r="S3869" s="83">
        <f>SUM(Q3869:R3869)</f>
        <v>1649585.55</v>
      </c>
      <c r="T3869" s="88" t="s">
        <v>24</v>
      </c>
      <c r="U3869" s="45" t="s">
        <v>35</v>
      </c>
      <c r="V3869" s="82" t="s">
        <v>34</v>
      </c>
      <c r="W3869" s="45"/>
      <c r="X3869" s="44" t="s">
        <v>33</v>
      </c>
      <c r="Y3869" s="44" t="s">
        <v>32</v>
      </c>
      <c r="Z3869" s="81" t="s">
        <v>13</v>
      </c>
      <c r="AA3869" s="44"/>
      <c r="AB3869" s="2">
        <f>G3869-F3869</f>
        <v>1</v>
      </c>
      <c r="AC3869" s="80" t="s">
        <v>31</v>
      </c>
      <c r="AD3869" s="4">
        <f>+M3869</f>
        <v>1640593</v>
      </c>
      <c r="AE3869" s="4">
        <f>+AD3869*14%</f>
        <v>229683.02000000002</v>
      </c>
      <c r="AQ3869" s="8"/>
      <c r="AU3869" s="8">
        <f>+K3869</f>
        <v>1614900</v>
      </c>
      <c r="AV3869" s="8">
        <f>+L3869</f>
        <v>25693</v>
      </c>
      <c r="AW3869" s="2">
        <f>+M3869</f>
        <v>1640593</v>
      </c>
      <c r="AX3869" s="8">
        <f>F3869*AW3869</f>
        <v>0</v>
      </c>
      <c r="AY3869" s="8">
        <f>IF(AQ3869="CT",7%,5%)*AX3869</f>
        <v>0</v>
      </c>
      <c r="AZ3869" s="8">
        <f>AX3869*2%</f>
        <v>0</v>
      </c>
      <c r="BA3869" s="8">
        <f>IF(BB3869&gt;0,0,AX3869*5%)</f>
        <v>0</v>
      </c>
      <c r="BB3869" s="8">
        <f>(AX3869-BG3869)*35%</f>
        <v>0</v>
      </c>
      <c r="BC3869" s="8">
        <f>+AX3869+AY3869+AZ3869+BA3869+BB3869</f>
        <v>0</v>
      </c>
      <c r="BD3869" s="8">
        <f>AX3869-AT3869</f>
        <v>0</v>
      </c>
      <c r="BE3869" s="2"/>
      <c r="BH3869" s="2"/>
    </row>
    <row r="3870" spans="2:16200" s="4" customFormat="1" ht="31.5" customHeight="1" x14ac:dyDescent="0.2">
      <c r="B3870" s="45">
        <v>4</v>
      </c>
      <c r="C3870" s="87" t="s">
        <v>41</v>
      </c>
      <c r="D3870" s="86" t="s">
        <v>37</v>
      </c>
      <c r="E3870" s="45" t="s">
        <v>36</v>
      </c>
      <c r="F3870" s="51">
        <v>0</v>
      </c>
      <c r="G3870" s="50">
        <f>+'[2]KL TBVS'!AL23</f>
        <v>1</v>
      </c>
      <c r="H3870" s="45"/>
      <c r="I3870" s="45"/>
      <c r="J3870" s="45"/>
      <c r="K3870" s="89">
        <f>$K$3833</f>
        <v>577500</v>
      </c>
      <c r="L3870" s="84"/>
      <c r="M3870" s="47">
        <f>SUM(K3870:L3870)</f>
        <v>577500</v>
      </c>
      <c r="N3870" s="83">
        <f>IF(V3870&lt;&gt;"VTC VHm",_xlfn.XLOOKUP(Z3870,$AC$4015:$AC$4035,$AD$4015:$AD$4035,0)*M3870,_xlfn.XLOOKUP(Z3870,$AC$4015:$AC$4035,$AD$4015:$AD$4035,0)*L3870)</f>
        <v>0</v>
      </c>
      <c r="O3870" s="83">
        <f>IF(V3870&lt;&gt;"VTC VHm",_xlfn.XLOOKUP(Z3870,$AC$4015:$AC$4035,$AE$4015:$AE$4035,0)*M3870,_xlfn.XLOOKUP(Z3870,$AC$4015:$AC$4035,$AE$4015:$AE$4035,0)*L3870)</f>
        <v>0</v>
      </c>
      <c r="P3870" s="83">
        <f>SUM(N3870:O3870)</f>
        <v>0</v>
      </c>
      <c r="Q3870" s="47">
        <f>M3870*G3870</f>
        <v>577500</v>
      </c>
      <c r="R3870" s="47">
        <f>G3870*P3870</f>
        <v>0</v>
      </c>
      <c r="S3870" s="83">
        <f>SUM(Q3870:R3870)</f>
        <v>577500</v>
      </c>
      <c r="T3870" s="88" t="s">
        <v>24</v>
      </c>
      <c r="U3870" s="45" t="s">
        <v>35</v>
      </c>
      <c r="V3870" s="82" t="s">
        <v>34</v>
      </c>
      <c r="W3870" s="45"/>
      <c r="X3870" s="44" t="s">
        <v>33</v>
      </c>
      <c r="Y3870" s="44" t="s">
        <v>32</v>
      </c>
      <c r="Z3870" s="81" t="s">
        <v>13</v>
      </c>
      <c r="AA3870" s="44"/>
      <c r="AB3870" s="2">
        <f>G3870-F3870</f>
        <v>1</v>
      </c>
      <c r="AC3870" s="80" t="s">
        <v>31</v>
      </c>
      <c r="AD3870" s="4">
        <f>+M3870</f>
        <v>577500</v>
      </c>
      <c r="AE3870" s="4">
        <f>+AD3870*14%</f>
        <v>80850.000000000015</v>
      </c>
      <c r="AQ3870" s="8"/>
      <c r="AU3870" s="8">
        <f>+K3870</f>
        <v>577500</v>
      </c>
      <c r="AV3870" s="8">
        <f>+L3870</f>
        <v>0</v>
      </c>
      <c r="AW3870" s="2">
        <f>+M3870</f>
        <v>577500</v>
      </c>
      <c r="AX3870" s="8">
        <f>F3870*AW3870</f>
        <v>0</v>
      </c>
      <c r="AY3870" s="8">
        <f>IF(AQ3870="CT",7%,5%)*AX3870</f>
        <v>0</v>
      </c>
      <c r="AZ3870" s="8">
        <f>AX3870*2%</f>
        <v>0</v>
      </c>
      <c r="BA3870" s="8">
        <f>IF(BB3870&gt;0,0,AX3870*5%)</f>
        <v>0</v>
      </c>
      <c r="BB3870" s="8">
        <f>(AX3870-BG3870)*35%</f>
        <v>0</v>
      </c>
      <c r="BC3870" s="8">
        <f>+AX3870+AY3870+AZ3870+BA3870+BB3870</f>
        <v>0</v>
      </c>
      <c r="BD3870" s="8">
        <f>AX3870-AT3870</f>
        <v>0</v>
      </c>
      <c r="BE3870" s="2"/>
      <c r="BH3870" s="2"/>
    </row>
    <row r="3871" spans="2:16200" s="4" customFormat="1" ht="31.5" customHeight="1" x14ac:dyDescent="0.2">
      <c r="B3871" s="45">
        <v>4</v>
      </c>
      <c r="C3871" s="87" t="s">
        <v>40</v>
      </c>
      <c r="D3871" s="86" t="s">
        <v>37</v>
      </c>
      <c r="E3871" s="45" t="s">
        <v>36</v>
      </c>
      <c r="F3871" s="51">
        <v>0</v>
      </c>
      <c r="G3871" s="50">
        <f>+'[2]KL TBVS'!AL24</f>
        <v>1</v>
      </c>
      <c r="H3871" s="45"/>
      <c r="I3871" s="45"/>
      <c r="J3871" s="45"/>
      <c r="K3871" s="89">
        <f>$K$3834</f>
        <v>5087536.6500000004</v>
      </c>
      <c r="L3871" s="84">
        <f>$L$601</f>
        <v>419999.99999999994</v>
      </c>
      <c r="M3871" s="47">
        <f>SUM(K3871:L3871)</f>
        <v>5507536.6500000004</v>
      </c>
      <c r="N3871" s="83">
        <f>IF(V3871&lt;&gt;"VTC VHm",_xlfn.XLOOKUP(Z3871,$AC$4015:$AC$4035,$AD$4015:$AD$4035,0)*M3871,_xlfn.XLOOKUP(Z3871,$AC$4015:$AC$4035,$AD$4015:$AD$4035,0)*L3871)</f>
        <v>146999.99999999997</v>
      </c>
      <c r="O3871" s="83">
        <f>IF(V3871&lt;&gt;"VTC VHm",_xlfn.XLOOKUP(Z3871,$AC$4015:$AC$4035,$AE$4015:$AE$4035,0)*M3871,_xlfn.XLOOKUP(Z3871,$AC$4015:$AC$4035,$AE$4015:$AE$4035,0)*L3871)</f>
        <v>0</v>
      </c>
      <c r="P3871" s="83">
        <f>SUM(N3871:O3871)</f>
        <v>146999.99999999997</v>
      </c>
      <c r="Q3871" s="47">
        <f>M3871*G3871</f>
        <v>5507536.6500000004</v>
      </c>
      <c r="R3871" s="47">
        <f>G3871*P3871</f>
        <v>146999.99999999997</v>
      </c>
      <c r="S3871" s="83">
        <f>SUM(Q3871:R3871)</f>
        <v>5654536.6500000004</v>
      </c>
      <c r="T3871" s="88" t="s">
        <v>24</v>
      </c>
      <c r="U3871" s="45" t="s">
        <v>35</v>
      </c>
      <c r="V3871" s="82" t="s">
        <v>34</v>
      </c>
      <c r="W3871" s="45"/>
      <c r="X3871" s="44" t="s">
        <v>33</v>
      </c>
      <c r="Y3871" s="44" t="s">
        <v>32</v>
      </c>
      <c r="Z3871" s="81" t="s">
        <v>13</v>
      </c>
      <c r="AA3871" s="44"/>
      <c r="AB3871" s="2">
        <f>G3871-F3871</f>
        <v>1</v>
      </c>
      <c r="AC3871" s="80" t="s">
        <v>31</v>
      </c>
      <c r="AD3871" s="4">
        <f>+M3871</f>
        <v>5507536.6500000004</v>
      </c>
      <c r="AE3871" s="4">
        <f>+AD3871*14%</f>
        <v>771055.13100000017</v>
      </c>
      <c r="AQ3871" s="8"/>
      <c r="AU3871" s="8">
        <f>+K3871</f>
        <v>5087536.6500000004</v>
      </c>
      <c r="AV3871" s="8">
        <f>+L3871</f>
        <v>419999.99999999994</v>
      </c>
      <c r="AW3871" s="2">
        <f>+M3871</f>
        <v>5507536.6500000004</v>
      </c>
      <c r="AX3871" s="8">
        <f>F3871*AW3871</f>
        <v>0</v>
      </c>
      <c r="AY3871" s="8">
        <f>IF(AQ3871="CT",7%,5%)*AX3871</f>
        <v>0</v>
      </c>
      <c r="AZ3871" s="8">
        <f>AX3871*2%</f>
        <v>0</v>
      </c>
      <c r="BA3871" s="8">
        <f>IF(BB3871&gt;0,0,AX3871*5%)</f>
        <v>0</v>
      </c>
      <c r="BB3871" s="8">
        <f>(AX3871-BG3871)*35%</f>
        <v>0</v>
      </c>
      <c r="BC3871" s="8">
        <f>+AX3871+AY3871+AZ3871+BA3871+BB3871</f>
        <v>0</v>
      </c>
      <c r="BD3871" s="8">
        <f>AX3871-AT3871</f>
        <v>0</v>
      </c>
      <c r="BE3871" s="2"/>
      <c r="BH3871" s="2"/>
    </row>
    <row r="3872" spans="2:16200" s="4" customFormat="1" ht="31.5" customHeight="1" x14ac:dyDescent="0.2">
      <c r="B3872" s="45">
        <v>4</v>
      </c>
      <c r="C3872" s="87" t="s">
        <v>39</v>
      </c>
      <c r="D3872" s="86" t="s">
        <v>37</v>
      </c>
      <c r="E3872" s="45" t="s">
        <v>36</v>
      </c>
      <c r="F3872" s="51">
        <v>0</v>
      </c>
      <c r="G3872" s="50">
        <f>+'[2]KL TBVS'!AL25</f>
        <v>1</v>
      </c>
      <c r="H3872" s="45"/>
      <c r="I3872" s="45"/>
      <c r="J3872" s="45"/>
      <c r="K3872" s="89">
        <f>$K$3835</f>
        <v>577500</v>
      </c>
      <c r="L3872" s="84"/>
      <c r="M3872" s="47">
        <f>SUM(K3872:L3872)</f>
        <v>577500</v>
      </c>
      <c r="N3872" s="83">
        <f>IF(V3872&lt;&gt;"VTC VHm",_xlfn.XLOOKUP(Z3872,$AC$4015:$AC$4035,$AD$4015:$AD$4035,0)*M3872,_xlfn.XLOOKUP(Z3872,$AC$4015:$AC$4035,$AD$4015:$AD$4035,0)*L3872)</f>
        <v>0</v>
      </c>
      <c r="O3872" s="83">
        <f>IF(V3872&lt;&gt;"VTC VHm",_xlfn.XLOOKUP(Z3872,$AC$4015:$AC$4035,$AE$4015:$AE$4035,0)*M3872,_xlfn.XLOOKUP(Z3872,$AC$4015:$AC$4035,$AE$4015:$AE$4035,0)*L3872)</f>
        <v>0</v>
      </c>
      <c r="P3872" s="83">
        <f>SUM(N3872:O3872)</f>
        <v>0</v>
      </c>
      <c r="Q3872" s="47">
        <f>M3872*G3872</f>
        <v>577500</v>
      </c>
      <c r="R3872" s="47">
        <f>G3872*P3872</f>
        <v>0</v>
      </c>
      <c r="S3872" s="83">
        <f>SUM(Q3872:R3872)</f>
        <v>577500</v>
      </c>
      <c r="T3872" s="88" t="s">
        <v>24</v>
      </c>
      <c r="U3872" s="45" t="s">
        <v>35</v>
      </c>
      <c r="V3872" s="82" t="s">
        <v>34</v>
      </c>
      <c r="W3872" s="45"/>
      <c r="X3872" s="44" t="s">
        <v>33</v>
      </c>
      <c r="Y3872" s="44" t="s">
        <v>32</v>
      </c>
      <c r="Z3872" s="81" t="s">
        <v>13</v>
      </c>
      <c r="AA3872" s="44"/>
      <c r="AB3872" s="2">
        <f>G3872-F3872</f>
        <v>1</v>
      </c>
      <c r="AC3872" s="80" t="s">
        <v>31</v>
      </c>
      <c r="AD3872" s="4">
        <f>+M3872</f>
        <v>577500</v>
      </c>
      <c r="AE3872" s="4">
        <f>+AD3872*14%</f>
        <v>80850.000000000015</v>
      </c>
      <c r="AQ3872" s="8"/>
      <c r="AU3872" s="8">
        <f>+K3872</f>
        <v>577500</v>
      </c>
      <c r="AV3872" s="8">
        <f>+L3872</f>
        <v>0</v>
      </c>
      <c r="AW3872" s="2">
        <f>+M3872</f>
        <v>577500</v>
      </c>
      <c r="AX3872" s="8">
        <f>F3872*AW3872</f>
        <v>0</v>
      </c>
      <c r="AY3872" s="8">
        <f>IF(AQ3872="CT",7%,5%)*AX3872</f>
        <v>0</v>
      </c>
      <c r="AZ3872" s="8">
        <f>AX3872*2%</f>
        <v>0</v>
      </c>
      <c r="BA3872" s="8">
        <f>IF(BB3872&gt;0,0,AX3872*5%)</f>
        <v>0</v>
      </c>
      <c r="BB3872" s="8">
        <f>(AX3872-BG3872)*35%</f>
        <v>0</v>
      </c>
      <c r="BC3872" s="8">
        <f>+AX3872+AY3872+AZ3872+BA3872+BB3872</f>
        <v>0</v>
      </c>
      <c r="BD3872" s="8">
        <f>AX3872-AT3872</f>
        <v>0</v>
      </c>
      <c r="BE3872" s="2"/>
      <c r="BH3872" s="2"/>
    </row>
    <row r="3873" spans="2:16200" s="4" customFormat="1" ht="31.5" customHeight="1" x14ac:dyDescent="0.2">
      <c r="B3873" s="45">
        <v>4</v>
      </c>
      <c r="C3873" s="87" t="s">
        <v>38</v>
      </c>
      <c r="D3873" s="86" t="s">
        <v>37</v>
      </c>
      <c r="E3873" s="45" t="s">
        <v>36</v>
      </c>
      <c r="F3873" s="51">
        <v>0</v>
      </c>
      <c r="G3873" s="50">
        <f>+'[2]KL TBVS'!AL26</f>
        <v>1</v>
      </c>
      <c r="H3873" s="45"/>
      <c r="I3873" s="45"/>
      <c r="J3873" s="45"/>
      <c r="K3873" s="85">
        <f>$K$3836</f>
        <v>346500</v>
      </c>
      <c r="L3873" s="84">
        <f>$L$602</f>
        <v>29822</v>
      </c>
      <c r="M3873" s="47">
        <f>SUM(K3873:L3873)</f>
        <v>376322</v>
      </c>
      <c r="N3873" s="83">
        <f>IF(V3873&lt;&gt;"VTC VHm",_xlfn.XLOOKUP(Z3873,$AC$4015:$AC$4035,$AD$4015:$AD$4035,0)*M3873,_xlfn.XLOOKUP(Z3873,$AC$4015:$AC$4035,$AD$4015:$AD$4035,0)*L3873)</f>
        <v>10437.699999999999</v>
      </c>
      <c r="O3873" s="83">
        <f>IF(V3873&lt;&gt;"VTC VHm",_xlfn.XLOOKUP(Z3873,$AC$4015:$AC$4035,$AE$4015:$AE$4035,0)*M3873,_xlfn.XLOOKUP(Z3873,$AC$4015:$AC$4035,$AE$4015:$AE$4035,0)*L3873)</f>
        <v>0</v>
      </c>
      <c r="P3873" s="83">
        <f>SUM(N3873:O3873)</f>
        <v>10437.699999999999</v>
      </c>
      <c r="Q3873" s="47">
        <f>M3873*G3873</f>
        <v>376322</v>
      </c>
      <c r="R3873" s="47">
        <f>G3873*P3873</f>
        <v>10437.699999999999</v>
      </c>
      <c r="S3873" s="83">
        <f>SUM(Q3873:R3873)</f>
        <v>386759.7</v>
      </c>
      <c r="T3873" s="88" t="s">
        <v>24</v>
      </c>
      <c r="U3873" s="45" t="s">
        <v>35</v>
      </c>
      <c r="V3873" s="82" t="s">
        <v>34</v>
      </c>
      <c r="W3873" s="45"/>
      <c r="X3873" s="44" t="s">
        <v>33</v>
      </c>
      <c r="Y3873" s="44" t="s">
        <v>32</v>
      </c>
      <c r="Z3873" s="81" t="s">
        <v>13</v>
      </c>
      <c r="AA3873" s="44"/>
      <c r="AB3873" s="2">
        <f>G3873-F3873</f>
        <v>1</v>
      </c>
      <c r="AC3873" s="80" t="s">
        <v>31</v>
      </c>
      <c r="AD3873" s="4">
        <f>+M3873</f>
        <v>376322</v>
      </c>
      <c r="AE3873" s="4">
        <f>+AD3873*14%</f>
        <v>52685.08</v>
      </c>
      <c r="AQ3873" s="8"/>
      <c r="AU3873" s="8">
        <f>+K3873</f>
        <v>346500</v>
      </c>
      <c r="AV3873" s="8">
        <f>+L3873</f>
        <v>29822</v>
      </c>
      <c r="AW3873" s="2">
        <f>+M3873</f>
        <v>376322</v>
      </c>
      <c r="AX3873" s="8">
        <f>F3873*AW3873</f>
        <v>0</v>
      </c>
      <c r="AY3873" s="8">
        <f>IF(AQ3873="CT",7%,5%)*AX3873</f>
        <v>0</v>
      </c>
      <c r="AZ3873" s="8">
        <f>AX3873*2%</f>
        <v>0</v>
      </c>
      <c r="BA3873" s="8">
        <f>IF(BB3873&gt;0,0,AX3873*5%)</f>
        <v>0</v>
      </c>
      <c r="BB3873" s="8">
        <f>(AX3873-BG3873)*35%</f>
        <v>0</v>
      </c>
      <c r="BC3873" s="8">
        <f>+AX3873+AY3873+AZ3873+BA3873+BB3873</f>
        <v>0</v>
      </c>
      <c r="BD3873" s="8">
        <f>AX3873-AT3873</f>
        <v>0</v>
      </c>
      <c r="BE3873" s="2"/>
      <c r="BH3873" s="2"/>
    </row>
    <row r="3874" spans="2:16200" s="92" customFormat="1" ht="15.75" customHeight="1" x14ac:dyDescent="0.2">
      <c r="B3874" s="97" t="s">
        <v>45</v>
      </c>
      <c r="C3874" s="95" t="s">
        <v>56</v>
      </c>
      <c r="D3874" s="95"/>
      <c r="E3874" s="97"/>
      <c r="F3874" s="111"/>
      <c r="G3874" s="99"/>
      <c r="H3874" s="95"/>
      <c r="I3874" s="95"/>
      <c r="J3874" s="95"/>
      <c r="K3874" s="97"/>
      <c r="L3874" s="98"/>
      <c r="M3874" s="47">
        <f>SUM(K3874:L3874)</f>
        <v>0</v>
      </c>
      <c r="N3874" s="83">
        <f>IF(V3874&lt;&gt;"VTC VHm",_xlfn.XLOOKUP(Z3874,$AC$4015:$AC$4035,$AD$4015:$AD$4035,0)*M3874,_xlfn.XLOOKUP(Z3874,$AC$4015:$AC$4035,$AD$4015:$AD$4035,0)*L3874)</f>
        <v>0</v>
      </c>
      <c r="O3874" s="83">
        <f>IF(V3874&lt;&gt;"VTC VHm",_xlfn.XLOOKUP(Z3874,$AC$4015:$AC$4035,$AE$4015:$AE$4035,0)*M3874,_xlfn.XLOOKUP(Z3874,$AC$4015:$AC$4035,$AE$4015:$AE$4035,0)*L3874)</f>
        <v>0</v>
      </c>
      <c r="P3874" s="83">
        <f>SUM(N3874:O3874)</f>
        <v>0</v>
      </c>
      <c r="Q3874" s="47">
        <f>M3874*G3874</f>
        <v>0</v>
      </c>
      <c r="R3874" s="47">
        <f>G3874*P3874</f>
        <v>0</v>
      </c>
      <c r="S3874" s="83">
        <f>SUM(Q3874:R3874)</f>
        <v>0</v>
      </c>
      <c r="T3874" s="97"/>
      <c r="U3874" s="95"/>
      <c r="V3874" s="96"/>
      <c r="W3874" s="95"/>
      <c r="X3874" s="44" t="s">
        <v>33</v>
      </c>
      <c r="Y3874" s="94"/>
      <c r="Z3874" s="94"/>
      <c r="AA3874" s="44"/>
      <c r="AB3874" s="2">
        <f>G3874-F3874</f>
        <v>0</v>
      </c>
      <c r="AC3874" s="119"/>
      <c r="AD3874" s="113">
        <f>+M3874</f>
        <v>0</v>
      </c>
      <c r="AE3874" s="118">
        <f>+AD3874*14%</f>
        <v>0</v>
      </c>
      <c r="AG3874" s="114"/>
      <c r="AH3874" s="114"/>
      <c r="AI3874" s="114"/>
      <c r="AJ3874" s="114"/>
      <c r="AK3874" s="114"/>
      <c r="AL3874" s="114"/>
      <c r="AM3874" s="114"/>
      <c r="AO3874" s="114"/>
      <c r="AP3874" s="117"/>
      <c r="AQ3874" s="8"/>
      <c r="AR3874" s="116"/>
      <c r="AS3874" s="116"/>
      <c r="AT3874" s="116"/>
      <c r="AU3874" s="8">
        <f>+K3874</f>
        <v>0</v>
      </c>
      <c r="AV3874" s="8">
        <f>+L3874</f>
        <v>0</v>
      </c>
      <c r="AW3874" s="2">
        <f>+M3874</f>
        <v>0</v>
      </c>
      <c r="AX3874" s="8">
        <f>F3874*AW3874</f>
        <v>0</v>
      </c>
      <c r="AY3874" s="8">
        <f>IF(AQ3874="CT",7%,5%)*AX3874</f>
        <v>0</v>
      </c>
      <c r="AZ3874" s="8">
        <f>AX3874*2%</f>
        <v>0</v>
      </c>
      <c r="BA3874" s="8">
        <f>IF(BB3874&gt;0,0,AX3874*5%)</f>
        <v>0</v>
      </c>
      <c r="BB3874" s="8">
        <f>(AX3874-BG3874)*35%</f>
        <v>0</v>
      </c>
      <c r="BC3874" s="8">
        <f>+AX3874+AY3874+AZ3874+BA3874+BB3874</f>
        <v>0</v>
      </c>
      <c r="BD3874" s="8">
        <f>AX3874-AT3874</f>
        <v>0</v>
      </c>
      <c r="BE3874" s="2"/>
      <c r="BF3874" s="115"/>
      <c r="BG3874" s="115"/>
      <c r="BH3874" s="2"/>
      <c r="BI3874" s="114"/>
      <c r="BJ3874" s="114"/>
      <c r="BK3874" s="113"/>
      <c r="BL3874" s="113"/>
      <c r="BM3874" s="118"/>
      <c r="BN3874" s="117"/>
      <c r="BO3874" s="114"/>
      <c r="BP3874" s="114"/>
      <c r="BQ3874" s="114"/>
      <c r="BR3874" s="114"/>
      <c r="BS3874" s="114"/>
      <c r="BT3874" s="114"/>
      <c r="BU3874" s="114"/>
      <c r="BV3874" s="114"/>
      <c r="BW3874" s="114"/>
      <c r="BX3874" s="114"/>
      <c r="BY3874" s="116"/>
      <c r="BZ3874" s="114"/>
      <c r="CA3874" s="115"/>
      <c r="CB3874" s="115"/>
      <c r="CC3874" s="115"/>
      <c r="CD3874" s="113"/>
      <c r="CE3874" s="114"/>
      <c r="CF3874" s="114"/>
      <c r="CG3874" s="113"/>
      <c r="CH3874" s="118"/>
      <c r="CI3874" s="117"/>
      <c r="CJ3874" s="114"/>
      <c r="CK3874" s="114"/>
      <c r="CL3874" s="114"/>
      <c r="CM3874" s="114"/>
      <c r="CN3874" s="114"/>
      <c r="CO3874" s="114"/>
      <c r="CP3874" s="114"/>
      <c r="CQ3874" s="114"/>
      <c r="CR3874" s="114"/>
      <c r="CS3874" s="114"/>
      <c r="CT3874" s="116"/>
      <c r="CU3874" s="114"/>
      <c r="CV3874" s="115"/>
      <c r="CW3874" s="115"/>
      <c r="CX3874" s="115"/>
      <c r="CY3874" s="113"/>
      <c r="CZ3874" s="114"/>
      <c r="DA3874" s="114"/>
      <c r="DB3874" s="113"/>
      <c r="DC3874" s="118"/>
      <c r="DD3874" s="117"/>
      <c r="DE3874" s="114"/>
      <c r="DF3874" s="114"/>
      <c r="DG3874" s="114"/>
      <c r="DH3874" s="114"/>
      <c r="DI3874" s="114"/>
      <c r="DJ3874" s="114"/>
      <c r="DK3874" s="114"/>
      <c r="DL3874" s="114"/>
      <c r="DM3874" s="114"/>
      <c r="DN3874" s="114"/>
      <c r="DO3874" s="116"/>
      <c r="DP3874" s="114"/>
      <c r="DQ3874" s="115"/>
      <c r="DR3874" s="115"/>
      <c r="DS3874" s="115"/>
      <c r="DT3874" s="113"/>
      <c r="DU3874" s="114"/>
      <c r="DV3874" s="114"/>
      <c r="DW3874" s="113"/>
      <c r="DX3874" s="118"/>
      <c r="DY3874" s="117"/>
      <c r="DZ3874" s="114"/>
      <c r="EA3874" s="114"/>
      <c r="EB3874" s="114"/>
      <c r="EC3874" s="114"/>
      <c r="ED3874" s="114"/>
      <c r="EE3874" s="114"/>
      <c r="EF3874" s="114"/>
      <c r="EG3874" s="114"/>
      <c r="EH3874" s="114"/>
      <c r="EI3874" s="114"/>
      <c r="EJ3874" s="116"/>
      <c r="EK3874" s="114"/>
      <c r="EL3874" s="115"/>
      <c r="EM3874" s="115"/>
      <c r="EN3874" s="115"/>
      <c r="EO3874" s="113"/>
      <c r="EP3874" s="114"/>
      <c r="EQ3874" s="114"/>
      <c r="ER3874" s="113"/>
      <c r="ES3874" s="118"/>
      <c r="ET3874" s="117"/>
      <c r="EU3874" s="114"/>
      <c r="EV3874" s="114"/>
      <c r="EW3874" s="114"/>
      <c r="EX3874" s="114"/>
      <c r="EY3874" s="114"/>
      <c r="EZ3874" s="114"/>
      <c r="FA3874" s="114"/>
      <c r="FB3874" s="114"/>
      <c r="FC3874" s="114"/>
      <c r="FD3874" s="114"/>
      <c r="FE3874" s="116"/>
      <c r="FF3874" s="114"/>
      <c r="FG3874" s="115"/>
      <c r="FH3874" s="115"/>
      <c r="FI3874" s="115"/>
      <c r="FJ3874" s="113"/>
      <c r="FK3874" s="114"/>
      <c r="FL3874" s="114"/>
      <c r="FM3874" s="113"/>
      <c r="FN3874" s="118"/>
      <c r="FO3874" s="117"/>
      <c r="FP3874" s="114"/>
      <c r="FQ3874" s="114"/>
      <c r="FR3874" s="114"/>
      <c r="FS3874" s="114"/>
      <c r="FT3874" s="114"/>
      <c r="FU3874" s="114"/>
      <c r="FV3874" s="114"/>
      <c r="FW3874" s="114"/>
      <c r="FX3874" s="114"/>
      <c r="FY3874" s="114"/>
      <c r="FZ3874" s="116"/>
      <c r="GA3874" s="114"/>
      <c r="GB3874" s="115"/>
      <c r="GC3874" s="115"/>
      <c r="GD3874" s="115"/>
      <c r="GE3874" s="113"/>
      <c r="GF3874" s="114"/>
      <c r="GG3874" s="114"/>
      <c r="GH3874" s="113"/>
      <c r="GI3874" s="118"/>
      <c r="GJ3874" s="117"/>
      <c r="GK3874" s="114"/>
      <c r="GL3874" s="114"/>
      <c r="GM3874" s="114"/>
      <c r="GN3874" s="114"/>
      <c r="GO3874" s="114"/>
      <c r="GP3874" s="114"/>
      <c r="GQ3874" s="114"/>
      <c r="GR3874" s="114"/>
      <c r="GS3874" s="114"/>
      <c r="GT3874" s="114"/>
      <c r="GU3874" s="116"/>
      <c r="GV3874" s="114"/>
      <c r="GW3874" s="115"/>
      <c r="GX3874" s="115"/>
      <c r="GY3874" s="115"/>
      <c r="GZ3874" s="113"/>
      <c r="HA3874" s="114"/>
      <c r="HB3874" s="114"/>
      <c r="HC3874" s="113"/>
      <c r="HD3874" s="118"/>
      <c r="HE3874" s="117"/>
      <c r="HF3874" s="114"/>
      <c r="HG3874" s="114"/>
      <c r="HH3874" s="114"/>
      <c r="HI3874" s="114"/>
      <c r="HJ3874" s="114"/>
      <c r="HK3874" s="114"/>
      <c r="HL3874" s="114"/>
      <c r="HM3874" s="114"/>
      <c r="HN3874" s="114"/>
      <c r="HO3874" s="114"/>
      <c r="HP3874" s="116"/>
      <c r="HQ3874" s="114"/>
      <c r="HR3874" s="115"/>
      <c r="HS3874" s="115"/>
      <c r="HT3874" s="115"/>
      <c r="HU3874" s="113"/>
      <c r="HV3874" s="114"/>
      <c r="HW3874" s="114"/>
      <c r="HX3874" s="113"/>
      <c r="HY3874" s="118"/>
      <c r="HZ3874" s="117"/>
      <c r="IA3874" s="114"/>
      <c r="IB3874" s="114"/>
      <c r="IC3874" s="114"/>
      <c r="ID3874" s="114"/>
      <c r="IE3874" s="114"/>
      <c r="IF3874" s="114"/>
      <c r="IG3874" s="114"/>
      <c r="IH3874" s="114"/>
      <c r="II3874" s="114"/>
      <c r="IJ3874" s="114"/>
      <c r="IK3874" s="116"/>
      <c r="IL3874" s="114"/>
      <c r="IM3874" s="115"/>
      <c r="IN3874" s="115"/>
      <c r="IO3874" s="114"/>
      <c r="IP3874" s="115"/>
      <c r="IQ3874" s="115"/>
      <c r="IR3874" s="115"/>
      <c r="IS3874" s="113"/>
      <c r="IT3874" s="114"/>
      <c r="IU3874" s="114"/>
      <c r="IV3874" s="113"/>
      <c r="IW3874" s="118"/>
      <c r="IX3874" s="117"/>
      <c r="IY3874" s="114"/>
      <c r="IZ3874" s="114"/>
      <c r="JA3874" s="114"/>
      <c r="JB3874" s="114"/>
      <c r="JC3874" s="114"/>
      <c r="JD3874" s="114"/>
      <c r="JE3874" s="114"/>
      <c r="JF3874" s="114"/>
      <c r="JG3874" s="114"/>
      <c r="JH3874" s="114"/>
      <c r="JI3874" s="116"/>
      <c r="JJ3874" s="114"/>
      <c r="JK3874" s="115"/>
      <c r="JL3874" s="115"/>
      <c r="JM3874" s="115"/>
      <c r="JN3874" s="113"/>
      <c r="JO3874" s="114"/>
      <c r="JP3874" s="114"/>
      <c r="JQ3874" s="113"/>
      <c r="JR3874" s="118"/>
      <c r="JS3874" s="117"/>
      <c r="JT3874" s="114"/>
      <c r="JU3874" s="114"/>
      <c r="JV3874" s="114"/>
      <c r="JW3874" s="114"/>
      <c r="JX3874" s="114"/>
      <c r="JY3874" s="114"/>
      <c r="JZ3874" s="114"/>
      <c r="KA3874" s="114"/>
      <c r="KB3874" s="114"/>
      <c r="KC3874" s="114"/>
      <c r="KD3874" s="116"/>
      <c r="KE3874" s="114"/>
      <c r="KF3874" s="115"/>
      <c r="KG3874" s="115"/>
      <c r="KH3874" s="115"/>
      <c r="KI3874" s="113"/>
      <c r="KJ3874" s="114"/>
      <c r="KK3874" s="114"/>
      <c r="KL3874" s="113"/>
      <c r="KM3874" s="118"/>
      <c r="KN3874" s="117"/>
      <c r="KO3874" s="114"/>
      <c r="KP3874" s="114"/>
      <c r="KQ3874" s="114"/>
      <c r="KR3874" s="114"/>
      <c r="KS3874" s="114"/>
      <c r="KT3874" s="114"/>
      <c r="KU3874" s="114"/>
      <c r="KV3874" s="114"/>
      <c r="KW3874" s="114"/>
      <c r="KX3874" s="114"/>
      <c r="KY3874" s="116"/>
      <c r="KZ3874" s="114"/>
      <c r="LA3874" s="115"/>
      <c r="LB3874" s="115"/>
      <c r="LC3874" s="115"/>
      <c r="LD3874" s="113"/>
      <c r="LE3874" s="114"/>
      <c r="LF3874" s="114"/>
      <c r="LG3874" s="113"/>
      <c r="LH3874" s="118"/>
      <c r="LI3874" s="117"/>
      <c r="LJ3874" s="114"/>
      <c r="LK3874" s="114"/>
      <c r="LL3874" s="114"/>
      <c r="LM3874" s="114"/>
      <c r="LN3874" s="114"/>
      <c r="LO3874" s="114"/>
      <c r="LP3874" s="114"/>
      <c r="LQ3874" s="114"/>
      <c r="LR3874" s="114"/>
      <c r="LS3874" s="114"/>
      <c r="LT3874" s="116"/>
      <c r="LU3874" s="114"/>
      <c r="LV3874" s="115"/>
      <c r="LW3874" s="115"/>
      <c r="LX3874" s="115"/>
      <c r="LY3874" s="113"/>
      <c r="LZ3874" s="114"/>
      <c r="MA3874" s="114"/>
      <c r="MB3874" s="113"/>
      <c r="MC3874" s="118"/>
      <c r="MD3874" s="117"/>
      <c r="ME3874" s="114"/>
      <c r="MF3874" s="114"/>
      <c r="MG3874" s="114"/>
      <c r="MH3874" s="114"/>
      <c r="MI3874" s="114"/>
      <c r="MJ3874" s="114"/>
      <c r="MK3874" s="114"/>
      <c r="ML3874" s="114"/>
      <c r="MM3874" s="114"/>
      <c r="MN3874" s="114"/>
      <c r="MO3874" s="116"/>
      <c r="MP3874" s="114"/>
      <c r="MQ3874" s="115"/>
      <c r="MR3874" s="115"/>
      <c r="MS3874" s="115"/>
      <c r="MT3874" s="113"/>
      <c r="MU3874" s="114"/>
      <c r="MV3874" s="114"/>
      <c r="MW3874" s="113"/>
      <c r="MX3874" s="118"/>
      <c r="MY3874" s="117"/>
      <c r="MZ3874" s="114"/>
      <c r="NA3874" s="114"/>
      <c r="NB3874" s="114"/>
      <c r="NC3874" s="114"/>
      <c r="ND3874" s="114"/>
      <c r="NE3874" s="114"/>
      <c r="NF3874" s="114"/>
      <c r="NG3874" s="114"/>
      <c r="NH3874" s="114"/>
      <c r="NI3874" s="114"/>
      <c r="NJ3874" s="116"/>
      <c r="NK3874" s="114"/>
      <c r="NL3874" s="115"/>
      <c r="NM3874" s="115"/>
      <c r="NN3874" s="115"/>
      <c r="NO3874" s="113"/>
      <c r="NP3874" s="114"/>
      <c r="NQ3874" s="114"/>
      <c r="NR3874" s="113"/>
      <c r="NS3874" s="118"/>
      <c r="NT3874" s="117"/>
      <c r="NU3874" s="114"/>
      <c r="NV3874" s="114"/>
      <c r="NW3874" s="114"/>
      <c r="NX3874" s="114"/>
      <c r="NY3874" s="114"/>
      <c r="NZ3874" s="114"/>
      <c r="OA3874" s="114"/>
      <c r="OB3874" s="114"/>
      <c r="OC3874" s="114"/>
      <c r="OD3874" s="114"/>
      <c r="OE3874" s="116"/>
      <c r="OF3874" s="114"/>
      <c r="OG3874" s="115"/>
      <c r="OH3874" s="115"/>
      <c r="OI3874" s="115"/>
      <c r="OJ3874" s="113"/>
      <c r="OK3874" s="114"/>
      <c r="OL3874" s="114"/>
      <c r="OM3874" s="113"/>
      <c r="ON3874" s="118"/>
      <c r="OO3874" s="117"/>
      <c r="OP3874" s="114"/>
      <c r="OQ3874" s="114"/>
      <c r="OR3874" s="114"/>
      <c r="OS3874" s="114"/>
      <c r="OT3874" s="114"/>
      <c r="OU3874" s="114"/>
      <c r="OV3874" s="114"/>
      <c r="OW3874" s="114"/>
      <c r="OX3874" s="114"/>
      <c r="OY3874" s="114"/>
      <c r="OZ3874" s="116"/>
      <c r="PA3874" s="114"/>
      <c r="PB3874" s="115"/>
      <c r="PC3874" s="115"/>
      <c r="PD3874" s="115"/>
      <c r="PE3874" s="113"/>
      <c r="PF3874" s="114"/>
      <c r="PG3874" s="114"/>
      <c r="PH3874" s="113"/>
      <c r="PI3874" s="118"/>
      <c r="PJ3874" s="117"/>
      <c r="PK3874" s="114"/>
      <c r="PL3874" s="114"/>
      <c r="PM3874" s="114"/>
      <c r="PN3874" s="114"/>
      <c r="PO3874" s="114"/>
      <c r="PP3874" s="114"/>
      <c r="PQ3874" s="114"/>
      <c r="PR3874" s="114"/>
      <c r="PS3874" s="114"/>
      <c r="PT3874" s="114"/>
      <c r="PU3874" s="116"/>
      <c r="PV3874" s="114"/>
      <c r="PW3874" s="115"/>
      <c r="PX3874" s="115"/>
      <c r="PY3874" s="115"/>
      <c r="PZ3874" s="113"/>
      <c r="QA3874" s="114"/>
      <c r="QB3874" s="114"/>
      <c r="QC3874" s="113"/>
      <c r="QD3874" s="118"/>
      <c r="QE3874" s="117"/>
      <c r="QF3874" s="114"/>
      <c r="QG3874" s="114"/>
      <c r="QH3874" s="114"/>
      <c r="QI3874" s="114"/>
      <c r="QJ3874" s="114"/>
      <c r="QK3874" s="114"/>
      <c r="QL3874" s="114"/>
      <c r="QM3874" s="114"/>
      <c r="QN3874" s="114"/>
      <c r="QO3874" s="114"/>
      <c r="QP3874" s="116"/>
      <c r="QQ3874" s="114"/>
      <c r="QR3874" s="115"/>
      <c r="QS3874" s="115"/>
      <c r="QT3874" s="115"/>
      <c r="QU3874" s="113"/>
      <c r="QV3874" s="114"/>
      <c r="QW3874" s="114"/>
      <c r="QX3874" s="113"/>
      <c r="QY3874" s="118"/>
      <c r="QZ3874" s="117"/>
      <c r="RA3874" s="114"/>
      <c r="RB3874" s="114"/>
      <c r="RC3874" s="114"/>
      <c r="RD3874" s="114"/>
      <c r="RE3874" s="114"/>
      <c r="RF3874" s="114"/>
      <c r="RG3874" s="114"/>
      <c r="RH3874" s="114"/>
      <c r="RI3874" s="114"/>
      <c r="RJ3874" s="114"/>
      <c r="RK3874" s="116"/>
      <c r="RL3874" s="114"/>
      <c r="RM3874" s="115"/>
      <c r="RN3874" s="115"/>
      <c r="RO3874" s="115"/>
      <c r="RP3874" s="113"/>
      <c r="RQ3874" s="114"/>
      <c r="RR3874" s="114"/>
      <c r="RS3874" s="113"/>
      <c r="RT3874" s="118"/>
      <c r="RU3874" s="117"/>
      <c r="RV3874" s="114"/>
      <c r="RW3874" s="114"/>
      <c r="RX3874" s="114"/>
      <c r="RY3874" s="114"/>
      <c r="RZ3874" s="114"/>
      <c r="SA3874" s="114"/>
      <c r="SB3874" s="114"/>
      <c r="SC3874" s="114"/>
      <c r="SD3874" s="114"/>
      <c r="SE3874" s="114"/>
      <c r="SF3874" s="116"/>
      <c r="SG3874" s="114"/>
      <c r="SH3874" s="115"/>
      <c r="SI3874" s="115"/>
      <c r="SJ3874" s="115"/>
      <c r="SK3874" s="113"/>
      <c r="SL3874" s="114"/>
      <c r="SM3874" s="114"/>
      <c r="SN3874" s="113"/>
      <c r="SO3874" s="118"/>
      <c r="SP3874" s="117"/>
      <c r="SQ3874" s="114"/>
      <c r="SR3874" s="114"/>
      <c r="SS3874" s="114"/>
      <c r="ST3874" s="114"/>
      <c r="SU3874" s="114"/>
      <c r="SV3874" s="114"/>
      <c r="SW3874" s="114"/>
      <c r="SX3874" s="114"/>
      <c r="SY3874" s="114"/>
      <c r="SZ3874" s="114"/>
      <c r="TA3874" s="116"/>
      <c r="TB3874" s="114"/>
      <c r="TC3874" s="115"/>
      <c r="TD3874" s="115"/>
      <c r="TE3874" s="115"/>
      <c r="TF3874" s="113"/>
      <c r="TG3874" s="114"/>
      <c r="TH3874" s="114"/>
      <c r="TI3874" s="113"/>
      <c r="TJ3874" s="118"/>
      <c r="TK3874" s="117"/>
      <c r="TL3874" s="114"/>
      <c r="TM3874" s="114"/>
      <c r="TN3874" s="114"/>
      <c r="TO3874" s="114"/>
      <c r="TP3874" s="114"/>
      <c r="TQ3874" s="114"/>
      <c r="TR3874" s="114"/>
      <c r="TS3874" s="114"/>
      <c r="TT3874" s="114"/>
      <c r="TU3874" s="114"/>
      <c r="TV3874" s="116"/>
      <c r="TW3874" s="114"/>
      <c r="TX3874" s="115"/>
      <c r="TY3874" s="115"/>
      <c r="TZ3874" s="115"/>
      <c r="UA3874" s="113"/>
      <c r="UB3874" s="114"/>
      <c r="UC3874" s="114"/>
      <c r="UD3874" s="113"/>
      <c r="UE3874" s="118"/>
      <c r="UF3874" s="117"/>
      <c r="UG3874" s="114"/>
      <c r="UH3874" s="114"/>
      <c r="UI3874" s="114"/>
      <c r="UJ3874" s="114"/>
      <c r="UK3874" s="114"/>
      <c r="UL3874" s="114"/>
      <c r="UM3874" s="114"/>
      <c r="UN3874" s="114"/>
      <c r="UO3874" s="114"/>
      <c r="UP3874" s="114"/>
      <c r="UQ3874" s="116"/>
      <c r="UR3874" s="114"/>
      <c r="US3874" s="115"/>
      <c r="UT3874" s="115"/>
      <c r="UU3874" s="115"/>
      <c r="UV3874" s="113"/>
      <c r="UW3874" s="114"/>
      <c r="UX3874" s="114"/>
      <c r="UY3874" s="113"/>
      <c r="UZ3874" s="118"/>
      <c r="VA3874" s="117"/>
      <c r="VB3874" s="114"/>
      <c r="VC3874" s="114"/>
      <c r="VD3874" s="114"/>
      <c r="VE3874" s="114"/>
      <c r="VF3874" s="114"/>
      <c r="VG3874" s="114"/>
      <c r="VH3874" s="114"/>
      <c r="VI3874" s="114"/>
      <c r="VJ3874" s="114"/>
      <c r="VK3874" s="114"/>
      <c r="VL3874" s="116"/>
      <c r="VM3874" s="114"/>
      <c r="VN3874" s="115"/>
      <c r="VO3874" s="115"/>
      <c r="VP3874" s="115"/>
      <c r="VQ3874" s="113"/>
      <c r="VR3874" s="114"/>
      <c r="VS3874" s="114"/>
      <c r="VT3874" s="113"/>
      <c r="VU3874" s="118"/>
      <c r="VV3874" s="117"/>
      <c r="VW3874" s="114"/>
      <c r="VX3874" s="114"/>
      <c r="VY3874" s="114"/>
      <c r="VZ3874" s="114"/>
      <c r="WA3874" s="114"/>
      <c r="WB3874" s="114"/>
      <c r="WC3874" s="114"/>
      <c r="WD3874" s="114"/>
      <c r="WE3874" s="114"/>
      <c r="WF3874" s="114"/>
      <c r="WG3874" s="116"/>
      <c r="WH3874" s="114"/>
      <c r="WI3874" s="115"/>
      <c r="WJ3874" s="115"/>
      <c r="WK3874" s="115"/>
      <c r="WL3874" s="113"/>
      <c r="WM3874" s="114"/>
      <c r="WN3874" s="114"/>
      <c r="WO3874" s="113"/>
      <c r="WP3874" s="118"/>
      <c r="WQ3874" s="117"/>
      <c r="WR3874" s="114"/>
      <c r="WS3874" s="114"/>
      <c r="WT3874" s="114"/>
      <c r="WU3874" s="114"/>
      <c r="WV3874" s="114"/>
      <c r="WW3874" s="114"/>
      <c r="WX3874" s="114"/>
      <c r="WY3874" s="114"/>
      <c r="WZ3874" s="114"/>
      <c r="XA3874" s="114"/>
      <c r="XB3874" s="116"/>
      <c r="XC3874" s="114"/>
      <c r="XD3874" s="115"/>
      <c r="XE3874" s="115"/>
      <c r="XF3874" s="115"/>
      <c r="XG3874" s="113"/>
      <c r="XH3874" s="114"/>
      <c r="XI3874" s="114"/>
      <c r="XJ3874" s="113"/>
      <c r="XK3874" s="118"/>
      <c r="XL3874" s="117"/>
      <c r="XM3874" s="114"/>
      <c r="XN3874" s="114"/>
      <c r="XO3874" s="114"/>
      <c r="XP3874" s="114"/>
      <c r="XQ3874" s="114"/>
      <c r="XR3874" s="114"/>
      <c r="XS3874" s="114"/>
      <c r="XT3874" s="114"/>
      <c r="XU3874" s="114"/>
      <c r="XV3874" s="114"/>
      <c r="XW3874" s="116"/>
      <c r="XX3874" s="114"/>
      <c r="XY3874" s="115"/>
      <c r="XZ3874" s="115"/>
      <c r="YA3874" s="115"/>
      <c r="YB3874" s="113"/>
      <c r="YC3874" s="114"/>
      <c r="YD3874" s="114"/>
      <c r="YE3874" s="113"/>
      <c r="YF3874" s="118"/>
      <c r="YG3874" s="117"/>
      <c r="YH3874" s="114"/>
      <c r="YI3874" s="114"/>
      <c r="YJ3874" s="114"/>
      <c r="YK3874" s="114"/>
      <c r="YL3874" s="114"/>
      <c r="YM3874" s="114"/>
      <c r="YN3874" s="114"/>
      <c r="YO3874" s="114"/>
      <c r="YP3874" s="114"/>
      <c r="YQ3874" s="114"/>
      <c r="YR3874" s="116"/>
      <c r="YS3874" s="114"/>
      <c r="YT3874" s="115"/>
      <c r="YU3874" s="115"/>
      <c r="YV3874" s="115"/>
      <c r="YW3874" s="113"/>
      <c r="YX3874" s="114"/>
      <c r="YY3874" s="114"/>
      <c r="YZ3874" s="113"/>
      <c r="ZA3874" s="118"/>
      <c r="ZB3874" s="117"/>
      <c r="ZC3874" s="114"/>
      <c r="ZD3874" s="114"/>
      <c r="ZE3874" s="114"/>
      <c r="ZF3874" s="114"/>
      <c r="ZG3874" s="114"/>
      <c r="ZH3874" s="114"/>
      <c r="ZI3874" s="114"/>
      <c r="ZJ3874" s="114"/>
      <c r="ZK3874" s="114"/>
      <c r="ZL3874" s="114"/>
      <c r="ZM3874" s="116"/>
      <c r="ZN3874" s="114"/>
      <c r="ZO3874" s="115"/>
      <c r="ZP3874" s="115"/>
      <c r="ZQ3874" s="115"/>
      <c r="ZR3874" s="113"/>
      <c r="ZS3874" s="114"/>
      <c r="ZT3874" s="114"/>
      <c r="ZU3874" s="113"/>
      <c r="ZV3874" s="118"/>
      <c r="ZW3874" s="117"/>
      <c r="ZX3874" s="114"/>
      <c r="ZY3874" s="114"/>
      <c r="ZZ3874" s="114"/>
      <c r="AAA3874" s="114"/>
      <c r="AAB3874" s="114"/>
      <c r="AAC3874" s="114"/>
      <c r="AAD3874" s="114"/>
      <c r="AAE3874" s="114"/>
      <c r="AAF3874" s="114"/>
      <c r="AAG3874" s="114"/>
      <c r="AAH3874" s="116"/>
      <c r="AAI3874" s="114"/>
      <c r="AAJ3874" s="115"/>
      <c r="AAK3874" s="115"/>
      <c r="AAL3874" s="115"/>
      <c r="AAM3874" s="113"/>
      <c r="AAN3874" s="114"/>
      <c r="AAO3874" s="114"/>
      <c r="AAP3874" s="113"/>
      <c r="AAQ3874" s="118"/>
      <c r="AAR3874" s="117"/>
      <c r="AAS3874" s="114"/>
      <c r="AAT3874" s="114"/>
      <c r="AAU3874" s="114"/>
      <c r="AAV3874" s="114"/>
      <c r="AAW3874" s="114"/>
      <c r="AAX3874" s="114"/>
      <c r="AAY3874" s="114"/>
      <c r="AAZ3874" s="114"/>
      <c r="ABA3874" s="114"/>
      <c r="ABB3874" s="114"/>
      <c r="ABC3874" s="116"/>
      <c r="ABD3874" s="114"/>
      <c r="ABE3874" s="115"/>
      <c r="ABF3874" s="115"/>
      <c r="ABG3874" s="115"/>
      <c r="ABH3874" s="113"/>
      <c r="ABI3874" s="114"/>
      <c r="ABJ3874" s="114"/>
      <c r="ABK3874" s="113"/>
      <c r="ABL3874" s="118"/>
      <c r="ABM3874" s="117"/>
      <c r="ABN3874" s="114"/>
      <c r="ABO3874" s="114"/>
      <c r="ABP3874" s="114"/>
      <c r="ABQ3874" s="114"/>
      <c r="ABR3874" s="114"/>
      <c r="ABS3874" s="114"/>
      <c r="ABT3874" s="114"/>
      <c r="ABU3874" s="114"/>
      <c r="ABV3874" s="114"/>
      <c r="ABW3874" s="114"/>
      <c r="ABX3874" s="116"/>
      <c r="ABY3874" s="114"/>
      <c r="ABZ3874" s="115"/>
      <c r="ACA3874" s="115"/>
      <c r="ACB3874" s="115"/>
      <c r="ACC3874" s="113"/>
      <c r="ACD3874" s="114"/>
      <c r="ACE3874" s="114"/>
      <c r="ACF3874" s="113"/>
      <c r="ACG3874" s="118"/>
      <c r="ACH3874" s="117"/>
      <c r="ACI3874" s="114"/>
      <c r="ACJ3874" s="114"/>
      <c r="ACK3874" s="114"/>
      <c r="ACL3874" s="114"/>
      <c r="ACM3874" s="114"/>
      <c r="ACN3874" s="114"/>
      <c r="ACO3874" s="114"/>
      <c r="ACP3874" s="114"/>
      <c r="ACQ3874" s="114"/>
      <c r="ACR3874" s="114"/>
      <c r="ACS3874" s="116"/>
      <c r="ACT3874" s="114"/>
      <c r="ACU3874" s="115"/>
      <c r="ACV3874" s="115"/>
      <c r="ACW3874" s="115"/>
      <c r="ACX3874" s="113"/>
      <c r="ACY3874" s="114"/>
      <c r="ACZ3874" s="114"/>
      <c r="ADA3874" s="113"/>
      <c r="ADB3874" s="118"/>
      <c r="ADC3874" s="117"/>
      <c r="ADD3874" s="114"/>
      <c r="ADE3874" s="114"/>
      <c r="ADF3874" s="114"/>
      <c r="ADG3874" s="114"/>
      <c r="ADH3874" s="114"/>
      <c r="ADI3874" s="114"/>
      <c r="ADJ3874" s="114"/>
      <c r="ADK3874" s="114"/>
      <c r="ADL3874" s="114"/>
      <c r="ADM3874" s="114"/>
      <c r="ADN3874" s="116"/>
      <c r="ADO3874" s="114"/>
      <c r="ADP3874" s="115"/>
      <c r="ADQ3874" s="115"/>
      <c r="ADR3874" s="115"/>
      <c r="ADS3874" s="113"/>
      <c r="ADT3874" s="114"/>
      <c r="ADU3874" s="114"/>
      <c r="ADV3874" s="113"/>
      <c r="ADW3874" s="118"/>
      <c r="ADX3874" s="117"/>
      <c r="ADY3874" s="114"/>
      <c r="ADZ3874" s="114"/>
      <c r="AEA3874" s="114"/>
      <c r="AEB3874" s="114"/>
      <c r="AEC3874" s="114"/>
      <c r="AED3874" s="114"/>
      <c r="AEE3874" s="114"/>
      <c r="AEF3874" s="114"/>
      <c r="AEG3874" s="114"/>
      <c r="AEH3874" s="114"/>
      <c r="AEI3874" s="116"/>
      <c r="AEJ3874" s="114"/>
      <c r="AEK3874" s="115"/>
      <c r="AEL3874" s="115"/>
      <c r="AEM3874" s="115"/>
      <c r="AEN3874" s="113"/>
      <c r="AEO3874" s="114"/>
      <c r="AEP3874" s="114"/>
      <c r="AEQ3874" s="113"/>
      <c r="AER3874" s="118"/>
      <c r="AES3874" s="117"/>
      <c r="AET3874" s="114"/>
      <c r="AEU3874" s="114"/>
      <c r="AEV3874" s="114"/>
      <c r="AEW3874" s="114"/>
      <c r="AEX3874" s="114"/>
      <c r="AEY3874" s="114"/>
      <c r="AEZ3874" s="114"/>
      <c r="AFA3874" s="114"/>
      <c r="AFB3874" s="114"/>
      <c r="AFC3874" s="114"/>
      <c r="AFD3874" s="116"/>
      <c r="AFE3874" s="114"/>
      <c r="AFF3874" s="115"/>
      <c r="AFG3874" s="115"/>
      <c r="AFH3874" s="115"/>
      <c r="AFI3874" s="113"/>
      <c r="AFJ3874" s="114"/>
      <c r="AFK3874" s="114"/>
      <c r="AFL3874" s="113"/>
      <c r="AFM3874" s="118"/>
      <c r="AFN3874" s="117"/>
      <c r="AFO3874" s="114"/>
      <c r="AFP3874" s="114"/>
      <c r="AFQ3874" s="114"/>
      <c r="AFR3874" s="114"/>
      <c r="AFS3874" s="114"/>
      <c r="AFT3874" s="114"/>
      <c r="AFU3874" s="114"/>
      <c r="AFV3874" s="114"/>
      <c r="AFW3874" s="114"/>
      <c r="AFX3874" s="114"/>
      <c r="AFY3874" s="116"/>
      <c r="AFZ3874" s="114"/>
      <c r="AGA3874" s="115"/>
      <c r="AGB3874" s="115"/>
      <c r="AGC3874" s="115"/>
      <c r="AGD3874" s="113"/>
      <c r="AGE3874" s="114"/>
      <c r="AGF3874" s="114"/>
      <c r="AGG3874" s="113"/>
      <c r="AGH3874" s="118"/>
      <c r="AGI3874" s="117"/>
      <c r="AGJ3874" s="114"/>
      <c r="AGK3874" s="114"/>
      <c r="AGL3874" s="114"/>
      <c r="AGM3874" s="114"/>
      <c r="AGN3874" s="114"/>
      <c r="AGO3874" s="114"/>
      <c r="AGP3874" s="114"/>
      <c r="AGQ3874" s="114"/>
      <c r="AGR3874" s="114"/>
      <c r="AGS3874" s="114"/>
      <c r="AGT3874" s="116"/>
      <c r="AGU3874" s="114"/>
      <c r="AGV3874" s="115"/>
      <c r="AGW3874" s="115"/>
      <c r="AGX3874" s="115"/>
      <c r="AGY3874" s="113"/>
      <c r="AGZ3874" s="114"/>
      <c r="AHA3874" s="114"/>
      <c r="AHB3874" s="113"/>
      <c r="AHC3874" s="118"/>
      <c r="AHD3874" s="117"/>
      <c r="AHE3874" s="114"/>
      <c r="AHF3874" s="114"/>
      <c r="AHG3874" s="114"/>
      <c r="AHH3874" s="114"/>
      <c r="AHI3874" s="114"/>
      <c r="AHJ3874" s="114"/>
      <c r="AHK3874" s="114"/>
      <c r="AHL3874" s="114"/>
      <c r="AHM3874" s="114"/>
      <c r="AHN3874" s="114"/>
      <c r="AHO3874" s="116"/>
      <c r="AHP3874" s="114"/>
      <c r="AHQ3874" s="115"/>
      <c r="AHR3874" s="115"/>
      <c r="AHS3874" s="115"/>
      <c r="AHT3874" s="113"/>
      <c r="AHU3874" s="114"/>
      <c r="AHV3874" s="114"/>
      <c r="AHW3874" s="113"/>
      <c r="AHX3874" s="118"/>
      <c r="AHY3874" s="117"/>
      <c r="AHZ3874" s="114"/>
      <c r="AIA3874" s="114"/>
      <c r="AIB3874" s="114"/>
      <c r="AIC3874" s="114"/>
      <c r="AID3874" s="114"/>
      <c r="AIE3874" s="114"/>
      <c r="AIF3874" s="114"/>
      <c r="AIG3874" s="114"/>
      <c r="AIH3874" s="114"/>
      <c r="AII3874" s="114"/>
      <c r="AIJ3874" s="116"/>
      <c r="AIK3874" s="114"/>
      <c r="AIL3874" s="115"/>
      <c r="AIM3874" s="115"/>
      <c r="AIN3874" s="115"/>
      <c r="AIO3874" s="113"/>
      <c r="AIP3874" s="114"/>
      <c r="AIQ3874" s="114"/>
      <c r="AIR3874" s="113"/>
      <c r="AIS3874" s="118"/>
      <c r="AIT3874" s="117"/>
      <c r="AIU3874" s="114"/>
      <c r="AIV3874" s="114"/>
      <c r="AIW3874" s="114"/>
      <c r="AIX3874" s="114"/>
      <c r="AIY3874" s="114"/>
      <c r="AIZ3874" s="114"/>
      <c r="AJA3874" s="114"/>
      <c r="AJB3874" s="114"/>
      <c r="AJC3874" s="114"/>
      <c r="AJD3874" s="114"/>
      <c r="AJE3874" s="116"/>
      <c r="AJF3874" s="114"/>
      <c r="AJG3874" s="115"/>
      <c r="AJH3874" s="115"/>
      <c r="AJI3874" s="115"/>
      <c r="AJJ3874" s="113"/>
      <c r="AJK3874" s="114"/>
      <c r="AJL3874" s="114"/>
      <c r="AJM3874" s="113"/>
      <c r="AJN3874" s="118"/>
      <c r="AJO3874" s="117"/>
      <c r="AJP3874" s="114"/>
      <c r="AJQ3874" s="114"/>
      <c r="AJR3874" s="114"/>
      <c r="AJS3874" s="114"/>
      <c r="AJT3874" s="114"/>
      <c r="AJU3874" s="114"/>
      <c r="AJV3874" s="114"/>
      <c r="AJW3874" s="114"/>
      <c r="AJX3874" s="114"/>
      <c r="AJY3874" s="114"/>
      <c r="AJZ3874" s="116"/>
      <c r="AKA3874" s="114"/>
      <c r="AKB3874" s="115"/>
      <c r="AKC3874" s="115"/>
      <c r="AKD3874" s="115"/>
      <c r="AKE3874" s="113"/>
      <c r="AKF3874" s="114"/>
      <c r="AKG3874" s="114"/>
      <c r="AKH3874" s="113"/>
      <c r="AKI3874" s="118"/>
      <c r="AKJ3874" s="117"/>
      <c r="AKK3874" s="114"/>
      <c r="AKL3874" s="114"/>
      <c r="AKM3874" s="114"/>
      <c r="AKN3874" s="114"/>
      <c r="AKO3874" s="114"/>
      <c r="AKP3874" s="114"/>
      <c r="AKQ3874" s="114"/>
      <c r="AKR3874" s="114"/>
      <c r="AKS3874" s="114"/>
      <c r="AKT3874" s="114"/>
      <c r="AKU3874" s="116"/>
      <c r="AKV3874" s="114"/>
      <c r="AKW3874" s="115"/>
      <c r="AKX3874" s="115"/>
      <c r="AKY3874" s="115"/>
      <c r="AKZ3874" s="113"/>
      <c r="ALA3874" s="114"/>
      <c r="ALB3874" s="114"/>
      <c r="ALC3874" s="113"/>
      <c r="ALD3874" s="118"/>
      <c r="ALE3874" s="117"/>
      <c r="ALF3874" s="114"/>
      <c r="ALG3874" s="114"/>
      <c r="ALH3874" s="114"/>
      <c r="ALI3874" s="114"/>
      <c r="ALJ3874" s="114"/>
      <c r="ALK3874" s="114"/>
      <c r="ALL3874" s="114"/>
      <c r="ALM3874" s="114"/>
      <c r="ALN3874" s="114"/>
      <c r="ALO3874" s="114"/>
      <c r="ALP3874" s="116"/>
      <c r="ALQ3874" s="114"/>
      <c r="ALR3874" s="115"/>
      <c r="ALS3874" s="115"/>
      <c r="ALT3874" s="115"/>
      <c r="ALU3874" s="113"/>
      <c r="ALV3874" s="114"/>
      <c r="ALW3874" s="114"/>
      <c r="ALX3874" s="113"/>
      <c r="ALY3874" s="118"/>
      <c r="ALZ3874" s="117"/>
      <c r="AMA3874" s="114"/>
      <c r="AMB3874" s="114"/>
      <c r="AMC3874" s="114"/>
      <c r="AMD3874" s="114"/>
      <c r="AME3874" s="114"/>
      <c r="AMF3874" s="114"/>
      <c r="AMG3874" s="114"/>
      <c r="AMH3874" s="114"/>
      <c r="AMI3874" s="114"/>
      <c r="AMJ3874" s="114"/>
      <c r="AMK3874" s="116"/>
      <c r="AML3874" s="114"/>
      <c r="AMM3874" s="115"/>
      <c r="AMN3874" s="115"/>
      <c r="AMO3874" s="115"/>
      <c r="AMP3874" s="113"/>
      <c r="AMQ3874" s="114"/>
      <c r="AMR3874" s="114"/>
      <c r="AMS3874" s="113"/>
      <c r="AMT3874" s="118"/>
      <c r="AMU3874" s="117"/>
      <c r="AMV3874" s="114"/>
      <c r="AMW3874" s="114"/>
      <c r="AMX3874" s="114"/>
      <c r="AMY3874" s="114"/>
      <c r="AMZ3874" s="114"/>
      <c r="ANA3874" s="114"/>
      <c r="ANB3874" s="114"/>
      <c r="ANC3874" s="114"/>
      <c r="AND3874" s="114"/>
      <c r="ANE3874" s="114"/>
      <c r="ANF3874" s="116"/>
      <c r="ANG3874" s="114"/>
      <c r="ANH3874" s="115"/>
      <c r="ANI3874" s="115"/>
      <c r="ANJ3874" s="115"/>
      <c r="ANK3874" s="113"/>
      <c r="ANL3874" s="114"/>
      <c r="ANM3874" s="114"/>
      <c r="ANN3874" s="113"/>
      <c r="ANO3874" s="118"/>
      <c r="ANP3874" s="117"/>
      <c r="ANQ3874" s="114"/>
      <c r="ANR3874" s="114"/>
      <c r="ANS3874" s="114"/>
      <c r="ANT3874" s="114"/>
      <c r="ANU3874" s="114"/>
      <c r="ANV3874" s="114"/>
      <c r="ANW3874" s="114"/>
      <c r="ANX3874" s="114"/>
      <c r="ANY3874" s="114"/>
      <c r="ANZ3874" s="114"/>
      <c r="AOA3874" s="116"/>
      <c r="AOB3874" s="114"/>
      <c r="AOC3874" s="115"/>
      <c r="AOD3874" s="115"/>
      <c r="AOE3874" s="115"/>
      <c r="AOF3874" s="113"/>
      <c r="AOG3874" s="114"/>
      <c r="AOH3874" s="114"/>
      <c r="AOI3874" s="113"/>
      <c r="AOJ3874" s="118"/>
      <c r="AOK3874" s="117"/>
      <c r="AOL3874" s="114"/>
      <c r="AOM3874" s="114"/>
      <c r="AON3874" s="114"/>
      <c r="AOO3874" s="114"/>
      <c r="AOP3874" s="114"/>
      <c r="AOQ3874" s="114"/>
      <c r="AOR3874" s="114"/>
      <c r="AOS3874" s="114"/>
      <c r="AOT3874" s="114"/>
      <c r="AOU3874" s="114"/>
      <c r="AOV3874" s="116"/>
      <c r="AOW3874" s="114"/>
      <c r="AOX3874" s="115"/>
      <c r="AOY3874" s="115"/>
      <c r="AOZ3874" s="115"/>
      <c r="APA3874" s="113"/>
      <c r="APB3874" s="114"/>
      <c r="APC3874" s="114"/>
      <c r="APD3874" s="113"/>
      <c r="APE3874" s="118"/>
      <c r="APF3874" s="117"/>
      <c r="APG3874" s="114"/>
      <c r="APH3874" s="114"/>
      <c r="API3874" s="114"/>
      <c r="APJ3874" s="114"/>
      <c r="APK3874" s="114"/>
      <c r="APL3874" s="114"/>
      <c r="APM3874" s="114"/>
      <c r="APN3874" s="114"/>
      <c r="APO3874" s="114"/>
      <c r="APP3874" s="114"/>
      <c r="APQ3874" s="116"/>
      <c r="APR3874" s="114"/>
      <c r="APS3874" s="115"/>
      <c r="APT3874" s="115"/>
      <c r="APU3874" s="115"/>
      <c r="APV3874" s="113"/>
      <c r="APW3874" s="114"/>
      <c r="APX3874" s="114"/>
      <c r="APY3874" s="113"/>
      <c r="APZ3874" s="118"/>
      <c r="AQA3874" s="117"/>
      <c r="AQB3874" s="114"/>
      <c r="AQC3874" s="114"/>
      <c r="AQD3874" s="114"/>
      <c r="AQE3874" s="114"/>
      <c r="AQF3874" s="114"/>
      <c r="AQG3874" s="114"/>
      <c r="AQH3874" s="114"/>
      <c r="AQI3874" s="114"/>
      <c r="AQJ3874" s="114"/>
      <c r="AQK3874" s="114"/>
      <c r="AQL3874" s="116"/>
      <c r="AQM3874" s="114"/>
      <c r="AQN3874" s="115"/>
      <c r="AQO3874" s="115"/>
      <c r="AQP3874" s="115"/>
      <c r="AQQ3874" s="113"/>
      <c r="AQR3874" s="114"/>
      <c r="AQS3874" s="114"/>
      <c r="AQT3874" s="113"/>
      <c r="AQU3874" s="118"/>
      <c r="AQV3874" s="117"/>
      <c r="AQW3874" s="114"/>
      <c r="AQX3874" s="114"/>
      <c r="AQY3874" s="114"/>
      <c r="AQZ3874" s="114"/>
      <c r="ARA3874" s="114"/>
      <c r="ARB3874" s="114"/>
      <c r="ARC3874" s="114"/>
      <c r="ARD3874" s="114"/>
      <c r="ARE3874" s="114"/>
      <c r="ARF3874" s="114"/>
      <c r="ARG3874" s="116"/>
      <c r="ARH3874" s="114"/>
      <c r="ARI3874" s="115"/>
      <c r="ARJ3874" s="115"/>
      <c r="ARK3874" s="115"/>
      <c r="ARL3874" s="113"/>
      <c r="ARM3874" s="114"/>
      <c r="ARN3874" s="114"/>
      <c r="ARO3874" s="113"/>
      <c r="ARP3874" s="118"/>
      <c r="ARQ3874" s="117"/>
      <c r="ARR3874" s="114"/>
      <c r="ARS3874" s="114"/>
      <c r="ART3874" s="114"/>
      <c r="ARU3874" s="114"/>
      <c r="ARV3874" s="114"/>
      <c r="ARW3874" s="114"/>
      <c r="ARX3874" s="114"/>
      <c r="ARY3874" s="114"/>
      <c r="ARZ3874" s="114"/>
      <c r="ASA3874" s="114"/>
      <c r="ASB3874" s="116"/>
      <c r="ASC3874" s="114"/>
      <c r="ASD3874" s="115"/>
      <c r="ASE3874" s="115"/>
      <c r="ASF3874" s="115"/>
      <c r="ASG3874" s="113"/>
      <c r="ASH3874" s="114"/>
      <c r="ASI3874" s="114"/>
      <c r="ASJ3874" s="113"/>
      <c r="ASK3874" s="118"/>
      <c r="ASL3874" s="117"/>
      <c r="ASM3874" s="114"/>
      <c r="ASN3874" s="114"/>
      <c r="ASO3874" s="114"/>
      <c r="ASP3874" s="114"/>
      <c r="ASQ3874" s="114"/>
      <c r="ASR3874" s="114"/>
      <c r="ASS3874" s="114"/>
      <c r="AST3874" s="114"/>
      <c r="ASU3874" s="114"/>
      <c r="ASV3874" s="114"/>
      <c r="ASW3874" s="116"/>
      <c r="ASX3874" s="114"/>
      <c r="ASY3874" s="115"/>
      <c r="ASZ3874" s="115"/>
      <c r="ATA3874" s="115"/>
      <c r="ATB3874" s="113"/>
      <c r="ATC3874" s="114"/>
      <c r="ATD3874" s="114"/>
      <c r="ATE3874" s="113"/>
      <c r="ATF3874" s="118"/>
      <c r="ATG3874" s="117"/>
      <c r="ATH3874" s="114"/>
      <c r="ATI3874" s="114"/>
      <c r="ATJ3874" s="114"/>
      <c r="ATK3874" s="114"/>
      <c r="ATL3874" s="114"/>
      <c r="ATM3874" s="114"/>
      <c r="ATN3874" s="114"/>
      <c r="ATO3874" s="114"/>
      <c r="ATP3874" s="114"/>
      <c r="ATQ3874" s="114"/>
      <c r="ATR3874" s="116"/>
      <c r="ATS3874" s="114"/>
      <c r="ATT3874" s="115"/>
      <c r="ATU3874" s="115"/>
      <c r="ATV3874" s="115"/>
      <c r="ATW3874" s="113"/>
      <c r="ATX3874" s="114"/>
      <c r="ATY3874" s="114"/>
      <c r="ATZ3874" s="113"/>
      <c r="AUA3874" s="118"/>
      <c r="AUB3874" s="117"/>
      <c r="AUC3874" s="114"/>
      <c r="AUD3874" s="114"/>
      <c r="AUE3874" s="114"/>
      <c r="AUF3874" s="114"/>
      <c r="AUG3874" s="114"/>
      <c r="AUH3874" s="114"/>
      <c r="AUI3874" s="114"/>
      <c r="AUJ3874" s="114"/>
      <c r="AUK3874" s="114"/>
      <c r="AUL3874" s="114"/>
      <c r="AUM3874" s="116"/>
      <c r="AUN3874" s="114"/>
      <c r="AUO3874" s="115"/>
      <c r="AUP3874" s="115"/>
      <c r="AUQ3874" s="115"/>
      <c r="AUR3874" s="113"/>
      <c r="AUS3874" s="114"/>
      <c r="AUT3874" s="114"/>
      <c r="AUU3874" s="113"/>
      <c r="AUV3874" s="118"/>
      <c r="AUW3874" s="117"/>
      <c r="AUX3874" s="114"/>
      <c r="AUY3874" s="114"/>
      <c r="AUZ3874" s="114"/>
      <c r="AVA3874" s="114"/>
      <c r="AVB3874" s="114"/>
      <c r="AVC3874" s="114"/>
      <c r="AVD3874" s="114"/>
      <c r="AVE3874" s="114"/>
      <c r="AVF3874" s="114"/>
      <c r="AVG3874" s="114"/>
      <c r="AVH3874" s="116"/>
      <c r="AVI3874" s="114"/>
      <c r="AVJ3874" s="115"/>
      <c r="AVK3874" s="115"/>
      <c r="AVL3874" s="115"/>
      <c r="AVM3874" s="113"/>
      <c r="AVN3874" s="114"/>
      <c r="AVO3874" s="114"/>
      <c r="AVP3874" s="113"/>
      <c r="AVQ3874" s="118"/>
      <c r="AVR3874" s="117"/>
      <c r="AVS3874" s="114"/>
      <c r="AVT3874" s="114"/>
      <c r="AVU3874" s="114"/>
      <c r="AVV3874" s="114"/>
      <c r="AVW3874" s="114"/>
      <c r="AVX3874" s="114"/>
      <c r="AVY3874" s="114"/>
      <c r="AVZ3874" s="114"/>
      <c r="AWA3874" s="114"/>
      <c r="AWB3874" s="114"/>
      <c r="AWC3874" s="116"/>
      <c r="AWD3874" s="114"/>
      <c r="AWE3874" s="115"/>
      <c r="AWF3874" s="115"/>
      <c r="AWG3874" s="115"/>
      <c r="AWH3874" s="113"/>
      <c r="AWI3874" s="114"/>
      <c r="AWJ3874" s="114"/>
      <c r="AWK3874" s="113"/>
      <c r="AWL3874" s="118"/>
      <c r="AWM3874" s="117"/>
      <c r="AWN3874" s="114"/>
      <c r="AWO3874" s="114"/>
      <c r="AWP3874" s="114"/>
      <c r="AWQ3874" s="114"/>
      <c r="AWR3874" s="114"/>
      <c r="AWS3874" s="114"/>
      <c r="AWT3874" s="114"/>
      <c r="AWU3874" s="114"/>
      <c r="AWV3874" s="114"/>
      <c r="AWW3874" s="114"/>
      <c r="AWX3874" s="116"/>
      <c r="AWY3874" s="114"/>
      <c r="AWZ3874" s="115"/>
      <c r="AXA3874" s="115"/>
      <c r="AXB3874" s="115"/>
      <c r="AXC3874" s="113"/>
      <c r="AXD3874" s="114"/>
      <c r="AXE3874" s="114"/>
      <c r="AXF3874" s="113"/>
      <c r="AXG3874" s="118"/>
      <c r="AXH3874" s="117"/>
      <c r="AXI3874" s="114"/>
      <c r="AXJ3874" s="114"/>
      <c r="AXK3874" s="114"/>
      <c r="AXL3874" s="114"/>
      <c r="AXM3874" s="114"/>
      <c r="AXN3874" s="114"/>
      <c r="AXO3874" s="114"/>
      <c r="AXP3874" s="114"/>
      <c r="AXQ3874" s="114"/>
      <c r="AXR3874" s="114"/>
      <c r="AXS3874" s="116"/>
      <c r="AXT3874" s="114"/>
      <c r="AXU3874" s="115"/>
      <c r="AXV3874" s="115"/>
      <c r="AXW3874" s="115"/>
      <c r="AXX3874" s="113"/>
      <c r="AXY3874" s="114"/>
      <c r="AXZ3874" s="114"/>
      <c r="AYA3874" s="113"/>
      <c r="AYB3874" s="118"/>
      <c r="AYC3874" s="117"/>
      <c r="AYD3874" s="114"/>
      <c r="AYE3874" s="114"/>
      <c r="AYF3874" s="114"/>
      <c r="AYG3874" s="114"/>
      <c r="AYH3874" s="114"/>
      <c r="AYI3874" s="114"/>
      <c r="AYJ3874" s="114"/>
      <c r="AYK3874" s="114"/>
      <c r="AYL3874" s="114"/>
      <c r="AYM3874" s="114"/>
      <c r="AYN3874" s="116"/>
      <c r="AYO3874" s="114"/>
      <c r="AYP3874" s="115"/>
      <c r="AYQ3874" s="115"/>
      <c r="AYR3874" s="115"/>
      <c r="AYS3874" s="113"/>
      <c r="AYT3874" s="114"/>
      <c r="AYU3874" s="114"/>
      <c r="AYV3874" s="113"/>
      <c r="AYW3874" s="118"/>
      <c r="AYX3874" s="117"/>
      <c r="AYY3874" s="114"/>
      <c r="AYZ3874" s="114"/>
      <c r="AZA3874" s="114"/>
      <c r="AZB3874" s="114"/>
      <c r="AZC3874" s="114"/>
      <c r="AZD3874" s="114"/>
      <c r="AZE3874" s="114"/>
      <c r="AZF3874" s="114"/>
      <c r="AZG3874" s="114"/>
      <c r="AZH3874" s="114"/>
      <c r="AZI3874" s="116"/>
      <c r="AZJ3874" s="114"/>
      <c r="AZK3874" s="115"/>
      <c r="AZL3874" s="115"/>
      <c r="AZM3874" s="115"/>
      <c r="AZN3874" s="113"/>
      <c r="AZO3874" s="114"/>
      <c r="AZP3874" s="114"/>
      <c r="AZQ3874" s="113"/>
      <c r="AZR3874" s="118"/>
      <c r="AZS3874" s="117"/>
      <c r="AZT3874" s="114"/>
      <c r="AZU3874" s="114"/>
      <c r="AZV3874" s="114"/>
      <c r="AZW3874" s="114"/>
      <c r="AZX3874" s="114"/>
      <c r="AZY3874" s="114"/>
      <c r="AZZ3874" s="114"/>
      <c r="BAA3874" s="114"/>
      <c r="BAB3874" s="114"/>
      <c r="BAC3874" s="114"/>
      <c r="BAD3874" s="116"/>
      <c r="BAE3874" s="114"/>
      <c r="BAF3874" s="115"/>
      <c r="BAG3874" s="115"/>
      <c r="BAH3874" s="115"/>
      <c r="BAI3874" s="113"/>
      <c r="BAJ3874" s="114"/>
      <c r="BAK3874" s="114"/>
      <c r="BAL3874" s="113"/>
      <c r="BAM3874" s="118"/>
      <c r="BAN3874" s="117"/>
      <c r="BAO3874" s="114"/>
      <c r="BAP3874" s="114"/>
      <c r="BAQ3874" s="114"/>
      <c r="BAR3874" s="114"/>
      <c r="BAS3874" s="114"/>
      <c r="BAT3874" s="114"/>
      <c r="BAU3874" s="114"/>
      <c r="BAV3874" s="114"/>
      <c r="BAW3874" s="114"/>
      <c r="BAX3874" s="114"/>
      <c r="BAY3874" s="116"/>
      <c r="BAZ3874" s="114"/>
      <c r="BBA3874" s="115"/>
      <c r="BBB3874" s="115"/>
      <c r="BBC3874" s="115"/>
      <c r="BBD3874" s="113"/>
      <c r="BBE3874" s="114"/>
      <c r="BBF3874" s="114"/>
      <c r="BBG3874" s="113"/>
      <c r="BBH3874" s="118"/>
      <c r="BBI3874" s="117"/>
      <c r="BBJ3874" s="114"/>
      <c r="BBK3874" s="114"/>
      <c r="BBL3874" s="114"/>
      <c r="BBM3874" s="114"/>
      <c r="BBN3874" s="114"/>
      <c r="BBO3874" s="114"/>
      <c r="BBP3874" s="114"/>
      <c r="BBQ3874" s="114"/>
      <c r="BBR3874" s="114"/>
      <c r="BBS3874" s="114"/>
      <c r="BBT3874" s="116"/>
      <c r="BBU3874" s="114"/>
      <c r="BBV3874" s="115"/>
      <c r="BBW3874" s="115"/>
      <c r="BBX3874" s="115"/>
      <c r="BBY3874" s="113"/>
      <c r="BBZ3874" s="114"/>
      <c r="BCA3874" s="114"/>
      <c r="BCB3874" s="113"/>
      <c r="BCC3874" s="118"/>
      <c r="BCD3874" s="117"/>
      <c r="BCE3874" s="114"/>
      <c r="BCF3874" s="114"/>
      <c r="BCG3874" s="114"/>
      <c r="BCH3874" s="114"/>
      <c r="BCI3874" s="114"/>
      <c r="BCJ3874" s="114"/>
      <c r="BCK3874" s="114"/>
      <c r="BCL3874" s="114"/>
      <c r="BCM3874" s="114"/>
      <c r="BCN3874" s="114"/>
      <c r="BCO3874" s="116"/>
      <c r="BCP3874" s="114"/>
      <c r="BCQ3874" s="115"/>
      <c r="BCR3874" s="115"/>
      <c r="BCS3874" s="115"/>
      <c r="BCT3874" s="113"/>
      <c r="BCU3874" s="114"/>
      <c r="BCV3874" s="114"/>
      <c r="BCW3874" s="113"/>
      <c r="BCX3874" s="118"/>
      <c r="BCY3874" s="117"/>
      <c r="BCZ3874" s="114"/>
      <c r="BDA3874" s="114"/>
      <c r="BDB3874" s="114"/>
      <c r="BDC3874" s="114"/>
      <c r="BDD3874" s="114"/>
      <c r="BDE3874" s="114"/>
      <c r="BDF3874" s="114"/>
      <c r="BDG3874" s="114"/>
      <c r="BDH3874" s="114"/>
      <c r="BDI3874" s="114"/>
      <c r="BDJ3874" s="116"/>
      <c r="BDK3874" s="114"/>
      <c r="BDL3874" s="115"/>
      <c r="BDM3874" s="115"/>
      <c r="BDN3874" s="115"/>
      <c r="BDO3874" s="113"/>
      <c r="BDP3874" s="114"/>
      <c r="BDQ3874" s="114"/>
      <c r="BDR3874" s="113"/>
      <c r="BDS3874" s="118"/>
      <c r="BDT3874" s="117"/>
      <c r="BDU3874" s="114"/>
      <c r="BDV3874" s="114"/>
      <c r="BDW3874" s="114"/>
      <c r="BDX3874" s="114"/>
      <c r="BDY3874" s="114"/>
      <c r="BDZ3874" s="114"/>
      <c r="BEA3874" s="114"/>
      <c r="BEB3874" s="114"/>
      <c r="BEC3874" s="114"/>
      <c r="BED3874" s="114"/>
      <c r="BEE3874" s="116"/>
      <c r="BEF3874" s="114"/>
      <c r="BEG3874" s="115"/>
      <c r="BEH3874" s="115"/>
      <c r="BEI3874" s="115"/>
      <c r="BEJ3874" s="113"/>
      <c r="BEK3874" s="114"/>
      <c r="BEL3874" s="114"/>
      <c r="BEM3874" s="113"/>
      <c r="BEN3874" s="118"/>
      <c r="BEO3874" s="117"/>
      <c r="BEP3874" s="114"/>
      <c r="BEQ3874" s="114"/>
      <c r="BER3874" s="114"/>
      <c r="BES3874" s="114"/>
      <c r="BET3874" s="114"/>
      <c r="BEU3874" s="114"/>
      <c r="BEV3874" s="114"/>
      <c r="BEW3874" s="114"/>
      <c r="BEX3874" s="114"/>
      <c r="BEY3874" s="114"/>
      <c r="BEZ3874" s="116"/>
      <c r="BFA3874" s="114"/>
      <c r="BFB3874" s="115"/>
      <c r="BFC3874" s="115"/>
      <c r="BFD3874" s="115"/>
      <c r="BFE3874" s="113"/>
      <c r="BFF3874" s="114"/>
      <c r="BFG3874" s="114"/>
      <c r="BFH3874" s="113"/>
      <c r="BFI3874" s="118"/>
      <c r="BFJ3874" s="117"/>
      <c r="BFK3874" s="114"/>
      <c r="BFL3874" s="114"/>
      <c r="BFM3874" s="114"/>
      <c r="BFN3874" s="114"/>
      <c r="BFO3874" s="114"/>
      <c r="BFP3874" s="114"/>
      <c r="BFQ3874" s="114"/>
      <c r="BFR3874" s="114"/>
      <c r="BFS3874" s="114"/>
      <c r="BFT3874" s="114"/>
      <c r="BFU3874" s="116"/>
      <c r="BFV3874" s="114"/>
      <c r="BFW3874" s="115"/>
      <c r="BFX3874" s="115"/>
      <c r="BFY3874" s="115"/>
      <c r="BFZ3874" s="113"/>
      <c r="BGA3874" s="114"/>
      <c r="BGB3874" s="114"/>
      <c r="BGC3874" s="113"/>
      <c r="BGD3874" s="118"/>
      <c r="BGE3874" s="117"/>
      <c r="BGF3874" s="114"/>
      <c r="BGG3874" s="114"/>
      <c r="BGH3874" s="114"/>
      <c r="BGI3874" s="114"/>
      <c r="BGJ3874" s="114"/>
      <c r="BGK3874" s="114"/>
      <c r="BGL3874" s="114"/>
      <c r="BGM3874" s="114"/>
      <c r="BGN3874" s="114"/>
      <c r="BGO3874" s="114"/>
      <c r="BGP3874" s="116"/>
      <c r="BGQ3874" s="114"/>
      <c r="BGR3874" s="115"/>
      <c r="BGS3874" s="115"/>
      <c r="BGT3874" s="115"/>
      <c r="BGU3874" s="113"/>
      <c r="BGV3874" s="114"/>
      <c r="BGW3874" s="114"/>
      <c r="BGX3874" s="113"/>
      <c r="BGY3874" s="118"/>
      <c r="BGZ3874" s="117"/>
      <c r="BHA3874" s="114"/>
      <c r="BHB3874" s="114"/>
      <c r="BHC3874" s="114"/>
      <c r="BHD3874" s="114"/>
      <c r="BHE3874" s="114"/>
      <c r="BHF3874" s="114"/>
      <c r="BHG3874" s="114"/>
      <c r="BHH3874" s="114"/>
      <c r="BHI3874" s="114"/>
      <c r="BHJ3874" s="114"/>
      <c r="BHK3874" s="116"/>
      <c r="BHL3874" s="114"/>
      <c r="BHM3874" s="115"/>
      <c r="BHN3874" s="115"/>
      <c r="BHO3874" s="115"/>
      <c r="BHP3874" s="113"/>
      <c r="BHQ3874" s="114"/>
      <c r="BHR3874" s="114"/>
      <c r="BHS3874" s="113"/>
      <c r="BHT3874" s="118"/>
      <c r="BHU3874" s="117"/>
      <c r="BHV3874" s="114"/>
      <c r="BHW3874" s="114"/>
      <c r="BHX3874" s="114"/>
      <c r="BHY3874" s="114"/>
      <c r="BHZ3874" s="114"/>
      <c r="BIA3874" s="114"/>
      <c r="BIB3874" s="114"/>
      <c r="BIC3874" s="114"/>
      <c r="BID3874" s="114"/>
      <c r="BIE3874" s="114"/>
      <c r="BIF3874" s="116"/>
      <c r="BIG3874" s="114"/>
      <c r="BIH3874" s="115"/>
      <c r="BII3874" s="115"/>
      <c r="BIJ3874" s="115"/>
      <c r="BIK3874" s="113"/>
      <c r="BIL3874" s="114"/>
      <c r="BIM3874" s="114"/>
      <c r="BIN3874" s="113"/>
      <c r="BIO3874" s="118"/>
      <c r="BIP3874" s="117"/>
      <c r="BIQ3874" s="114"/>
      <c r="BIR3874" s="114"/>
      <c r="BIS3874" s="114"/>
      <c r="BIT3874" s="114"/>
      <c r="BIU3874" s="114"/>
      <c r="BIV3874" s="114"/>
      <c r="BIW3874" s="114"/>
      <c r="BIX3874" s="114"/>
      <c r="BIY3874" s="114"/>
      <c r="BIZ3874" s="114"/>
      <c r="BJA3874" s="116"/>
      <c r="BJB3874" s="114"/>
      <c r="BJC3874" s="115"/>
      <c r="BJD3874" s="115"/>
      <c r="BJE3874" s="115"/>
      <c r="BJF3874" s="113"/>
      <c r="BJG3874" s="114"/>
      <c r="BJH3874" s="114"/>
      <c r="BJI3874" s="113"/>
      <c r="BJJ3874" s="118"/>
      <c r="BJK3874" s="117"/>
      <c r="BJL3874" s="114"/>
      <c r="BJM3874" s="114"/>
      <c r="BJN3874" s="114"/>
      <c r="BJO3874" s="114"/>
      <c r="BJP3874" s="114"/>
      <c r="BJQ3874" s="114"/>
      <c r="BJR3874" s="114"/>
      <c r="BJS3874" s="114"/>
      <c r="BJT3874" s="114"/>
      <c r="BJU3874" s="114"/>
      <c r="BJV3874" s="116"/>
      <c r="BJW3874" s="114"/>
      <c r="BJX3874" s="115"/>
      <c r="BJY3874" s="115"/>
      <c r="BJZ3874" s="115"/>
      <c r="BKA3874" s="113"/>
      <c r="BKB3874" s="114"/>
      <c r="BKC3874" s="114"/>
      <c r="BKD3874" s="113"/>
      <c r="BKE3874" s="118"/>
      <c r="BKF3874" s="117"/>
      <c r="BKG3874" s="114"/>
      <c r="BKH3874" s="114"/>
      <c r="BKI3874" s="114"/>
      <c r="BKJ3874" s="114"/>
      <c r="BKK3874" s="114"/>
      <c r="BKL3874" s="114"/>
      <c r="BKM3874" s="114"/>
      <c r="BKN3874" s="114"/>
      <c r="BKO3874" s="114"/>
      <c r="BKP3874" s="114"/>
      <c r="BKQ3874" s="116"/>
      <c r="BKR3874" s="114"/>
      <c r="BKS3874" s="115"/>
      <c r="BKT3874" s="115"/>
      <c r="BKU3874" s="115"/>
      <c r="BKV3874" s="113"/>
      <c r="BKW3874" s="114"/>
      <c r="BKX3874" s="114"/>
      <c r="BKY3874" s="113"/>
      <c r="BKZ3874" s="118"/>
      <c r="BLA3874" s="117"/>
      <c r="BLB3874" s="114"/>
      <c r="BLC3874" s="114"/>
      <c r="BLD3874" s="114"/>
      <c r="BLE3874" s="114"/>
      <c r="BLF3874" s="114"/>
      <c r="BLG3874" s="114"/>
      <c r="BLH3874" s="114"/>
      <c r="BLI3874" s="114"/>
      <c r="BLJ3874" s="114"/>
      <c r="BLK3874" s="114"/>
      <c r="BLL3874" s="116"/>
      <c r="BLM3874" s="114"/>
      <c r="BLN3874" s="115"/>
      <c r="BLO3874" s="115"/>
      <c r="BLP3874" s="115"/>
      <c r="BLQ3874" s="113"/>
      <c r="BLR3874" s="114"/>
      <c r="BLS3874" s="114"/>
      <c r="BLT3874" s="113"/>
      <c r="BLU3874" s="118"/>
      <c r="BLV3874" s="117"/>
      <c r="BLW3874" s="114"/>
      <c r="BLX3874" s="114"/>
      <c r="BLY3874" s="114"/>
      <c r="BLZ3874" s="114"/>
      <c r="BMA3874" s="114"/>
      <c r="BMB3874" s="114"/>
      <c r="BMC3874" s="114"/>
      <c r="BMD3874" s="114"/>
      <c r="BME3874" s="114"/>
      <c r="BMF3874" s="114"/>
      <c r="BMG3874" s="116"/>
      <c r="BMH3874" s="114"/>
      <c r="BMI3874" s="115"/>
      <c r="BMJ3874" s="115"/>
      <c r="BMK3874" s="115"/>
      <c r="BML3874" s="113"/>
      <c r="BMM3874" s="114"/>
      <c r="BMN3874" s="114"/>
      <c r="BMO3874" s="113"/>
      <c r="BMP3874" s="118"/>
      <c r="BMQ3874" s="117"/>
      <c r="BMR3874" s="114"/>
      <c r="BMS3874" s="114"/>
      <c r="BMT3874" s="114"/>
      <c r="BMU3874" s="114"/>
      <c r="BMV3874" s="114"/>
      <c r="BMW3874" s="114"/>
      <c r="BMX3874" s="114"/>
      <c r="BMY3874" s="114"/>
      <c r="BMZ3874" s="114"/>
      <c r="BNA3874" s="114"/>
      <c r="BNB3874" s="116"/>
      <c r="BNC3874" s="114"/>
      <c r="BND3874" s="115"/>
      <c r="BNE3874" s="115"/>
      <c r="BNF3874" s="115"/>
      <c r="BNG3874" s="113"/>
      <c r="BNH3874" s="114"/>
      <c r="BNI3874" s="114"/>
      <c r="BNJ3874" s="113"/>
      <c r="BNK3874" s="118"/>
      <c r="BNL3874" s="117"/>
      <c r="BNM3874" s="114"/>
      <c r="BNN3874" s="114"/>
      <c r="BNO3874" s="114"/>
      <c r="BNP3874" s="114"/>
      <c r="BNQ3874" s="114"/>
      <c r="BNR3874" s="114"/>
      <c r="BNS3874" s="114"/>
      <c r="BNT3874" s="114"/>
      <c r="BNU3874" s="114"/>
      <c r="BNV3874" s="114"/>
      <c r="BNW3874" s="116"/>
      <c r="BNX3874" s="114"/>
      <c r="BNY3874" s="115"/>
      <c r="BNZ3874" s="115"/>
      <c r="BOA3874" s="115"/>
      <c r="BOB3874" s="113"/>
      <c r="BOC3874" s="114"/>
      <c r="BOD3874" s="114"/>
      <c r="BOE3874" s="113"/>
      <c r="BOF3874" s="118"/>
      <c r="BOG3874" s="117"/>
      <c r="BOH3874" s="114"/>
      <c r="BOI3874" s="114"/>
      <c r="BOJ3874" s="114"/>
      <c r="BOK3874" s="114"/>
      <c r="BOL3874" s="114"/>
      <c r="BOM3874" s="114"/>
      <c r="BON3874" s="114"/>
      <c r="BOO3874" s="114"/>
      <c r="BOP3874" s="114"/>
      <c r="BOQ3874" s="114"/>
      <c r="BOR3874" s="116"/>
      <c r="BOS3874" s="114"/>
      <c r="BOT3874" s="115"/>
      <c r="BOU3874" s="115"/>
      <c r="BOV3874" s="115"/>
      <c r="BOW3874" s="113"/>
      <c r="BOX3874" s="114"/>
      <c r="BOY3874" s="114"/>
      <c r="BOZ3874" s="113"/>
      <c r="BPA3874" s="118"/>
      <c r="BPB3874" s="117"/>
      <c r="BPC3874" s="114"/>
      <c r="BPD3874" s="114"/>
      <c r="BPE3874" s="114"/>
      <c r="BPF3874" s="114"/>
      <c r="BPG3874" s="114"/>
      <c r="BPH3874" s="114"/>
      <c r="BPI3874" s="114"/>
      <c r="BPJ3874" s="114"/>
      <c r="BPK3874" s="114"/>
      <c r="BPL3874" s="114"/>
      <c r="BPM3874" s="116"/>
      <c r="BPN3874" s="114"/>
      <c r="BPO3874" s="115"/>
      <c r="BPP3874" s="115"/>
      <c r="BPQ3874" s="115"/>
      <c r="BPR3874" s="113"/>
      <c r="BPS3874" s="114"/>
      <c r="BPT3874" s="114"/>
      <c r="BPU3874" s="113"/>
      <c r="BPV3874" s="118"/>
      <c r="BPW3874" s="117"/>
      <c r="BPX3874" s="114"/>
      <c r="BPY3874" s="114"/>
      <c r="BPZ3874" s="114"/>
      <c r="BQA3874" s="114"/>
      <c r="BQB3874" s="114"/>
      <c r="BQC3874" s="114"/>
      <c r="BQD3874" s="114"/>
      <c r="BQE3874" s="114"/>
      <c r="BQF3874" s="114"/>
      <c r="BQG3874" s="114"/>
      <c r="BQH3874" s="116"/>
      <c r="BQI3874" s="114"/>
      <c r="BQJ3874" s="115"/>
      <c r="BQK3874" s="115"/>
      <c r="BQL3874" s="115"/>
      <c r="BQM3874" s="113"/>
      <c r="BQN3874" s="114"/>
      <c r="BQO3874" s="114"/>
      <c r="BQP3874" s="113"/>
      <c r="BQQ3874" s="118"/>
      <c r="BQR3874" s="117"/>
      <c r="BQS3874" s="114"/>
      <c r="BQT3874" s="114"/>
      <c r="BQU3874" s="114"/>
      <c r="BQV3874" s="114"/>
      <c r="BQW3874" s="114"/>
      <c r="BQX3874" s="114"/>
      <c r="BQY3874" s="114"/>
      <c r="BQZ3874" s="114"/>
      <c r="BRA3874" s="114"/>
      <c r="BRB3874" s="114"/>
      <c r="BRC3874" s="116"/>
      <c r="BRD3874" s="114"/>
      <c r="BRE3874" s="115"/>
      <c r="BRF3874" s="115"/>
      <c r="BRG3874" s="115"/>
      <c r="BRH3874" s="113"/>
      <c r="BRI3874" s="114"/>
      <c r="BRJ3874" s="114"/>
      <c r="BRK3874" s="113"/>
      <c r="BRL3874" s="118"/>
      <c r="BRM3874" s="117"/>
      <c r="BRN3874" s="114"/>
      <c r="BRO3874" s="114"/>
      <c r="BRP3874" s="114"/>
      <c r="BRQ3874" s="114"/>
      <c r="BRR3874" s="114"/>
      <c r="BRS3874" s="114"/>
      <c r="BRT3874" s="114"/>
      <c r="BRU3874" s="114"/>
      <c r="BRV3874" s="114"/>
      <c r="BRW3874" s="114"/>
      <c r="BRX3874" s="116"/>
      <c r="BRY3874" s="114"/>
      <c r="BRZ3874" s="115"/>
      <c r="BSA3874" s="115"/>
      <c r="BSB3874" s="115"/>
      <c r="BSC3874" s="113"/>
      <c r="BSD3874" s="114"/>
      <c r="BSE3874" s="114"/>
      <c r="BSF3874" s="113"/>
      <c r="BSG3874" s="118"/>
      <c r="BSH3874" s="117"/>
      <c r="BSI3874" s="114"/>
      <c r="BSJ3874" s="114"/>
      <c r="BSK3874" s="114"/>
      <c r="BSL3874" s="114"/>
      <c r="BSM3874" s="114"/>
      <c r="BSN3874" s="114"/>
      <c r="BSO3874" s="114"/>
      <c r="BSP3874" s="114"/>
      <c r="BSQ3874" s="114"/>
      <c r="BSR3874" s="114"/>
      <c r="BSS3874" s="116"/>
      <c r="BST3874" s="114"/>
      <c r="BSU3874" s="115"/>
      <c r="BSV3874" s="115"/>
      <c r="BSW3874" s="115"/>
      <c r="BSX3874" s="113"/>
      <c r="BSY3874" s="114"/>
      <c r="BSZ3874" s="114"/>
      <c r="BTA3874" s="113"/>
      <c r="BTB3874" s="118"/>
      <c r="BTC3874" s="117"/>
      <c r="BTD3874" s="114"/>
      <c r="BTE3874" s="114"/>
      <c r="BTF3874" s="114"/>
      <c r="BTG3874" s="114"/>
      <c r="BTH3874" s="114"/>
      <c r="BTI3874" s="114"/>
      <c r="BTJ3874" s="114"/>
      <c r="BTK3874" s="114"/>
      <c r="BTL3874" s="114"/>
      <c r="BTM3874" s="114"/>
      <c r="BTN3874" s="116"/>
      <c r="BTO3874" s="114"/>
      <c r="BTP3874" s="115"/>
      <c r="BTQ3874" s="115"/>
      <c r="BTR3874" s="115"/>
      <c r="BTS3874" s="113"/>
      <c r="BTT3874" s="114"/>
      <c r="BTU3874" s="114"/>
      <c r="BTV3874" s="113"/>
      <c r="BTW3874" s="118"/>
      <c r="BTX3874" s="117"/>
      <c r="BTY3874" s="114"/>
      <c r="BTZ3874" s="114"/>
      <c r="BUA3874" s="114"/>
      <c r="BUB3874" s="114"/>
      <c r="BUC3874" s="114"/>
      <c r="BUD3874" s="114"/>
      <c r="BUE3874" s="114"/>
      <c r="BUF3874" s="114"/>
      <c r="BUG3874" s="114"/>
      <c r="BUH3874" s="114"/>
      <c r="BUI3874" s="116"/>
      <c r="BUJ3874" s="114"/>
      <c r="BUK3874" s="115"/>
      <c r="BUL3874" s="115"/>
      <c r="BUM3874" s="115"/>
      <c r="BUN3874" s="113"/>
      <c r="BUO3874" s="114"/>
      <c r="BUP3874" s="114"/>
      <c r="BUQ3874" s="113"/>
      <c r="BUR3874" s="118"/>
      <c r="BUS3874" s="117"/>
      <c r="BUT3874" s="114"/>
      <c r="BUU3874" s="114"/>
      <c r="BUV3874" s="114"/>
      <c r="BUW3874" s="114"/>
      <c r="BUX3874" s="114"/>
      <c r="BUY3874" s="114"/>
      <c r="BUZ3874" s="114"/>
      <c r="BVA3874" s="114"/>
      <c r="BVB3874" s="114"/>
      <c r="BVC3874" s="114"/>
      <c r="BVD3874" s="116"/>
      <c r="BVE3874" s="114"/>
      <c r="BVF3874" s="115"/>
      <c r="BVG3874" s="115"/>
      <c r="BVH3874" s="115"/>
      <c r="BVI3874" s="113"/>
      <c r="BVJ3874" s="114"/>
      <c r="BVK3874" s="114"/>
      <c r="BVL3874" s="113"/>
      <c r="BVM3874" s="118"/>
      <c r="BVN3874" s="117"/>
      <c r="BVO3874" s="114"/>
      <c r="BVP3874" s="114"/>
      <c r="BVQ3874" s="114"/>
      <c r="BVR3874" s="114"/>
      <c r="BVS3874" s="114"/>
      <c r="BVT3874" s="114"/>
      <c r="BVU3874" s="114"/>
      <c r="BVV3874" s="114"/>
      <c r="BVW3874" s="114"/>
      <c r="BVX3874" s="114"/>
      <c r="BVY3874" s="116"/>
      <c r="BVZ3874" s="114"/>
      <c r="BWA3874" s="115"/>
      <c r="BWB3874" s="115"/>
      <c r="BWC3874" s="115"/>
      <c r="BWD3874" s="113"/>
      <c r="BWE3874" s="114"/>
      <c r="BWF3874" s="114"/>
      <c r="BWG3874" s="113"/>
      <c r="BWH3874" s="118"/>
      <c r="BWI3874" s="117"/>
      <c r="BWJ3874" s="114"/>
      <c r="BWK3874" s="114"/>
      <c r="BWL3874" s="114"/>
      <c r="BWM3874" s="114"/>
      <c r="BWN3874" s="114"/>
      <c r="BWO3874" s="114"/>
      <c r="BWP3874" s="114"/>
      <c r="BWQ3874" s="114"/>
      <c r="BWR3874" s="114"/>
      <c r="BWS3874" s="114"/>
      <c r="BWT3874" s="116"/>
      <c r="BWU3874" s="114"/>
      <c r="BWV3874" s="115"/>
      <c r="BWW3874" s="115"/>
      <c r="BWX3874" s="115"/>
      <c r="BWY3874" s="113"/>
      <c r="BWZ3874" s="114"/>
      <c r="BXA3874" s="114"/>
      <c r="BXB3874" s="113"/>
      <c r="BXC3874" s="118"/>
      <c r="BXD3874" s="117"/>
      <c r="BXE3874" s="114"/>
      <c r="BXF3874" s="114"/>
      <c r="BXG3874" s="114"/>
      <c r="BXH3874" s="114"/>
      <c r="BXI3874" s="114"/>
      <c r="BXJ3874" s="114"/>
      <c r="BXK3874" s="114"/>
      <c r="BXL3874" s="114"/>
      <c r="BXM3874" s="114"/>
      <c r="BXN3874" s="114"/>
      <c r="BXO3874" s="116"/>
      <c r="BXP3874" s="114"/>
      <c r="BXQ3874" s="115"/>
      <c r="BXR3874" s="115"/>
      <c r="BXS3874" s="115"/>
      <c r="BXT3874" s="113"/>
      <c r="BXU3874" s="114"/>
      <c r="BXV3874" s="114"/>
      <c r="BXW3874" s="113"/>
      <c r="BXX3874" s="118"/>
      <c r="BXY3874" s="117"/>
      <c r="BXZ3874" s="114"/>
      <c r="BYA3874" s="114"/>
      <c r="BYB3874" s="114"/>
      <c r="BYC3874" s="114"/>
      <c r="BYD3874" s="114"/>
      <c r="BYE3874" s="114"/>
      <c r="BYF3874" s="114"/>
      <c r="BYG3874" s="114"/>
      <c r="BYH3874" s="114"/>
      <c r="BYI3874" s="114"/>
      <c r="BYJ3874" s="116"/>
      <c r="BYK3874" s="114"/>
      <c r="BYL3874" s="115"/>
      <c r="BYM3874" s="115"/>
      <c r="BYN3874" s="115"/>
      <c r="BYO3874" s="113"/>
      <c r="BYP3874" s="114"/>
      <c r="BYQ3874" s="114"/>
      <c r="BYR3874" s="113"/>
      <c r="BYS3874" s="118"/>
      <c r="BYT3874" s="117"/>
      <c r="BYU3874" s="114"/>
      <c r="BYV3874" s="114"/>
      <c r="BYW3874" s="114"/>
      <c r="BYX3874" s="114"/>
      <c r="BYY3874" s="114"/>
      <c r="BYZ3874" s="114"/>
      <c r="BZA3874" s="114"/>
      <c r="BZB3874" s="114"/>
      <c r="BZC3874" s="114"/>
      <c r="BZD3874" s="114"/>
      <c r="BZE3874" s="116"/>
      <c r="BZF3874" s="114"/>
      <c r="BZG3874" s="115"/>
      <c r="BZH3874" s="115"/>
      <c r="BZI3874" s="115"/>
      <c r="BZJ3874" s="113"/>
      <c r="BZK3874" s="114"/>
      <c r="BZL3874" s="114"/>
      <c r="BZM3874" s="113"/>
      <c r="BZN3874" s="118"/>
      <c r="BZO3874" s="117"/>
      <c r="BZP3874" s="114"/>
      <c r="BZQ3874" s="114"/>
      <c r="BZR3874" s="114"/>
      <c r="BZS3874" s="114"/>
      <c r="BZT3874" s="114"/>
      <c r="BZU3874" s="114"/>
      <c r="BZV3874" s="114"/>
      <c r="BZW3874" s="114"/>
      <c r="BZX3874" s="114"/>
      <c r="BZY3874" s="114"/>
      <c r="BZZ3874" s="116"/>
      <c r="CAA3874" s="114"/>
      <c r="CAB3874" s="115"/>
      <c r="CAC3874" s="115"/>
      <c r="CAD3874" s="115"/>
      <c r="CAE3874" s="113"/>
      <c r="CAF3874" s="114"/>
      <c r="CAG3874" s="114"/>
      <c r="CAH3874" s="113"/>
      <c r="CAI3874" s="118"/>
      <c r="CAJ3874" s="117"/>
      <c r="CAK3874" s="114"/>
      <c r="CAL3874" s="114"/>
      <c r="CAM3874" s="114"/>
      <c r="CAN3874" s="114"/>
      <c r="CAO3874" s="114"/>
      <c r="CAP3874" s="114"/>
      <c r="CAQ3874" s="114"/>
      <c r="CAR3874" s="114"/>
      <c r="CAS3874" s="114"/>
      <c r="CAT3874" s="114"/>
      <c r="CAU3874" s="116"/>
      <c r="CAV3874" s="114"/>
      <c r="CAW3874" s="115"/>
      <c r="CAX3874" s="115"/>
      <c r="CAY3874" s="115"/>
      <c r="CAZ3874" s="113"/>
      <c r="CBA3874" s="114"/>
      <c r="CBB3874" s="114"/>
      <c r="CBC3874" s="113"/>
      <c r="CBD3874" s="118"/>
      <c r="CBE3874" s="117"/>
      <c r="CBF3874" s="114"/>
      <c r="CBG3874" s="114"/>
      <c r="CBH3874" s="114"/>
      <c r="CBI3874" s="114"/>
      <c r="CBJ3874" s="114"/>
      <c r="CBK3874" s="114"/>
      <c r="CBL3874" s="114"/>
      <c r="CBM3874" s="114"/>
      <c r="CBN3874" s="114"/>
      <c r="CBO3874" s="114"/>
      <c r="CBP3874" s="116"/>
      <c r="CBQ3874" s="114"/>
      <c r="CBR3874" s="115"/>
      <c r="CBS3874" s="115"/>
      <c r="CBT3874" s="115"/>
      <c r="CBU3874" s="113"/>
      <c r="CBV3874" s="114"/>
      <c r="CBW3874" s="114"/>
      <c r="CBX3874" s="113"/>
      <c r="CBY3874" s="118"/>
      <c r="CBZ3874" s="117"/>
      <c r="CCA3874" s="114"/>
      <c r="CCB3874" s="114"/>
      <c r="CCC3874" s="114"/>
      <c r="CCD3874" s="114"/>
      <c r="CCE3874" s="114"/>
      <c r="CCF3874" s="114"/>
      <c r="CCG3874" s="114"/>
      <c r="CCH3874" s="114"/>
      <c r="CCI3874" s="114"/>
      <c r="CCJ3874" s="114"/>
      <c r="CCK3874" s="116"/>
      <c r="CCL3874" s="114"/>
      <c r="CCM3874" s="115"/>
      <c r="CCN3874" s="115"/>
      <c r="CCO3874" s="115"/>
      <c r="CCP3874" s="113"/>
      <c r="CCQ3874" s="114"/>
      <c r="CCR3874" s="114"/>
      <c r="CCS3874" s="113"/>
      <c r="CCT3874" s="118"/>
      <c r="CCU3874" s="117"/>
      <c r="CCV3874" s="114"/>
      <c r="CCW3874" s="114"/>
      <c r="CCX3874" s="114"/>
      <c r="CCY3874" s="114"/>
      <c r="CCZ3874" s="114"/>
      <c r="CDA3874" s="114"/>
      <c r="CDB3874" s="114"/>
      <c r="CDC3874" s="114"/>
      <c r="CDD3874" s="114"/>
      <c r="CDE3874" s="114"/>
      <c r="CDF3874" s="116"/>
      <c r="CDG3874" s="114"/>
      <c r="CDH3874" s="115"/>
      <c r="CDI3874" s="115"/>
      <c r="CDJ3874" s="115"/>
      <c r="CDK3874" s="113"/>
      <c r="CDL3874" s="114"/>
      <c r="CDM3874" s="114"/>
      <c r="CDN3874" s="113"/>
      <c r="CDO3874" s="118"/>
      <c r="CDP3874" s="117"/>
      <c r="CDQ3874" s="114"/>
      <c r="CDR3874" s="114"/>
      <c r="CDS3874" s="114"/>
      <c r="CDT3874" s="114"/>
      <c r="CDU3874" s="114"/>
      <c r="CDV3874" s="114"/>
      <c r="CDW3874" s="114"/>
      <c r="CDX3874" s="114"/>
      <c r="CDY3874" s="114"/>
      <c r="CDZ3874" s="114"/>
      <c r="CEA3874" s="116"/>
      <c r="CEB3874" s="114"/>
      <c r="CEC3874" s="115"/>
      <c r="CED3874" s="115"/>
      <c r="CEE3874" s="115"/>
      <c r="CEF3874" s="113"/>
      <c r="CEG3874" s="114"/>
      <c r="CEH3874" s="114"/>
      <c r="CEI3874" s="113"/>
      <c r="CEJ3874" s="118"/>
      <c r="CEK3874" s="117"/>
      <c r="CEL3874" s="114"/>
      <c r="CEM3874" s="114"/>
      <c r="CEN3874" s="114"/>
      <c r="CEO3874" s="114"/>
      <c r="CEP3874" s="114"/>
      <c r="CEQ3874" s="114"/>
      <c r="CER3874" s="114"/>
      <c r="CES3874" s="114"/>
      <c r="CET3874" s="114"/>
      <c r="CEU3874" s="114"/>
      <c r="CEV3874" s="116"/>
      <c r="CEW3874" s="114"/>
      <c r="CEX3874" s="115"/>
      <c r="CEY3874" s="115"/>
      <c r="CEZ3874" s="115"/>
      <c r="CFA3874" s="113"/>
      <c r="CFB3874" s="114"/>
      <c r="CFC3874" s="114"/>
      <c r="CFD3874" s="113"/>
      <c r="CFE3874" s="118"/>
      <c r="CFF3874" s="117"/>
      <c r="CFG3874" s="114"/>
      <c r="CFH3874" s="114"/>
      <c r="CFI3874" s="114"/>
      <c r="CFJ3874" s="114"/>
      <c r="CFK3874" s="114"/>
      <c r="CFL3874" s="114"/>
      <c r="CFM3874" s="114"/>
      <c r="CFN3874" s="114"/>
      <c r="CFO3874" s="114"/>
      <c r="CFP3874" s="114"/>
      <c r="CFQ3874" s="116"/>
      <c r="CFR3874" s="114"/>
      <c r="CFS3874" s="115"/>
      <c r="CFT3874" s="115"/>
      <c r="CFU3874" s="115"/>
      <c r="CFV3874" s="113"/>
      <c r="CFW3874" s="114"/>
      <c r="CFX3874" s="114"/>
      <c r="CFY3874" s="113"/>
      <c r="CFZ3874" s="118"/>
      <c r="CGA3874" s="117"/>
      <c r="CGB3874" s="114"/>
      <c r="CGC3874" s="114"/>
      <c r="CGD3874" s="114"/>
      <c r="CGE3874" s="114"/>
      <c r="CGF3874" s="114"/>
      <c r="CGG3874" s="114"/>
      <c r="CGH3874" s="114"/>
      <c r="CGI3874" s="114"/>
      <c r="CGJ3874" s="114"/>
      <c r="CGK3874" s="114"/>
      <c r="CGL3874" s="116"/>
      <c r="CGM3874" s="114"/>
      <c r="CGN3874" s="115"/>
      <c r="CGO3874" s="115"/>
      <c r="CGP3874" s="115"/>
      <c r="CGQ3874" s="113"/>
      <c r="CGR3874" s="114"/>
      <c r="CGS3874" s="114"/>
      <c r="CGT3874" s="113"/>
      <c r="CGU3874" s="118"/>
      <c r="CGV3874" s="117"/>
      <c r="CGW3874" s="114"/>
      <c r="CGX3874" s="114"/>
      <c r="CGY3874" s="114"/>
      <c r="CGZ3874" s="114"/>
      <c r="CHA3874" s="114"/>
      <c r="CHB3874" s="114"/>
      <c r="CHC3874" s="114"/>
      <c r="CHD3874" s="114"/>
      <c r="CHE3874" s="114"/>
      <c r="CHF3874" s="114"/>
      <c r="CHG3874" s="116"/>
      <c r="CHH3874" s="114"/>
      <c r="CHI3874" s="115"/>
      <c r="CHJ3874" s="115"/>
      <c r="CHK3874" s="115"/>
      <c r="CHL3874" s="113"/>
      <c r="CHM3874" s="114"/>
      <c r="CHN3874" s="114"/>
      <c r="CHO3874" s="113"/>
      <c r="CHP3874" s="118"/>
      <c r="CHQ3874" s="117"/>
      <c r="CHR3874" s="114"/>
      <c r="CHS3874" s="114"/>
      <c r="CHT3874" s="114"/>
      <c r="CHU3874" s="114"/>
      <c r="CHV3874" s="114"/>
      <c r="CHW3874" s="114"/>
      <c r="CHX3874" s="114"/>
      <c r="CHY3874" s="114"/>
      <c r="CHZ3874" s="114"/>
      <c r="CIA3874" s="114"/>
      <c r="CIB3874" s="116"/>
      <c r="CIC3874" s="114"/>
      <c r="CID3874" s="115"/>
      <c r="CIE3874" s="115"/>
      <c r="CIF3874" s="115"/>
      <c r="CIG3874" s="113"/>
      <c r="CIH3874" s="114"/>
      <c r="CII3874" s="114"/>
      <c r="CIJ3874" s="113"/>
      <c r="CIK3874" s="118"/>
      <c r="CIL3874" s="117"/>
      <c r="CIM3874" s="114"/>
      <c r="CIN3874" s="114"/>
      <c r="CIO3874" s="114"/>
      <c r="CIP3874" s="114"/>
      <c r="CIQ3874" s="114"/>
      <c r="CIR3874" s="114"/>
      <c r="CIS3874" s="114"/>
      <c r="CIT3874" s="114"/>
      <c r="CIU3874" s="114"/>
      <c r="CIV3874" s="114"/>
      <c r="CIW3874" s="116"/>
      <c r="CIX3874" s="114"/>
      <c r="CIY3874" s="115"/>
      <c r="CIZ3874" s="115"/>
      <c r="CJA3874" s="115"/>
      <c r="CJB3874" s="113"/>
      <c r="CJC3874" s="114"/>
      <c r="CJD3874" s="114"/>
      <c r="CJE3874" s="113"/>
      <c r="CJF3874" s="118"/>
      <c r="CJG3874" s="117"/>
      <c r="CJH3874" s="114"/>
      <c r="CJI3874" s="114"/>
      <c r="CJJ3874" s="114"/>
      <c r="CJK3874" s="114"/>
      <c r="CJL3874" s="114"/>
      <c r="CJM3874" s="114"/>
      <c r="CJN3874" s="114"/>
      <c r="CJO3874" s="114"/>
      <c r="CJP3874" s="114"/>
      <c r="CJQ3874" s="114"/>
      <c r="CJR3874" s="116"/>
      <c r="CJS3874" s="114"/>
      <c r="CJT3874" s="115"/>
      <c r="CJU3874" s="115"/>
      <c r="CJV3874" s="115"/>
      <c r="CJW3874" s="113"/>
      <c r="CJX3874" s="114"/>
      <c r="CJY3874" s="114"/>
      <c r="CJZ3874" s="113"/>
      <c r="CKA3874" s="118"/>
      <c r="CKB3874" s="117"/>
      <c r="CKC3874" s="114"/>
      <c r="CKD3874" s="114"/>
      <c r="CKE3874" s="114"/>
      <c r="CKF3874" s="114"/>
      <c r="CKG3874" s="114"/>
      <c r="CKH3874" s="114"/>
      <c r="CKI3874" s="114"/>
      <c r="CKJ3874" s="114"/>
      <c r="CKK3874" s="114"/>
      <c r="CKL3874" s="114"/>
      <c r="CKM3874" s="116"/>
      <c r="CKN3874" s="114"/>
      <c r="CKO3874" s="115"/>
      <c r="CKP3874" s="115"/>
      <c r="CKQ3874" s="115"/>
      <c r="CKR3874" s="113"/>
      <c r="CKS3874" s="114"/>
      <c r="CKT3874" s="114"/>
      <c r="CKU3874" s="113"/>
      <c r="CKV3874" s="118"/>
      <c r="CKW3874" s="117"/>
      <c r="CKX3874" s="114"/>
      <c r="CKY3874" s="114"/>
      <c r="CKZ3874" s="114"/>
      <c r="CLA3874" s="114"/>
      <c r="CLB3874" s="114"/>
      <c r="CLC3874" s="114"/>
      <c r="CLD3874" s="114"/>
      <c r="CLE3874" s="114"/>
      <c r="CLF3874" s="114"/>
      <c r="CLG3874" s="114"/>
      <c r="CLH3874" s="116"/>
      <c r="CLI3874" s="114"/>
      <c r="CLJ3874" s="115"/>
      <c r="CLK3874" s="115"/>
      <c r="CLL3874" s="115"/>
      <c r="CLM3874" s="113"/>
      <c r="CLN3874" s="114"/>
      <c r="CLO3874" s="114"/>
      <c r="CLP3874" s="113"/>
      <c r="CLQ3874" s="118"/>
      <c r="CLR3874" s="117"/>
      <c r="CLS3874" s="114"/>
      <c r="CLT3874" s="114"/>
      <c r="CLU3874" s="114"/>
      <c r="CLV3874" s="114"/>
      <c r="CLW3874" s="114"/>
      <c r="CLX3874" s="114"/>
      <c r="CLY3874" s="114"/>
      <c r="CLZ3874" s="114"/>
      <c r="CMA3874" s="114"/>
      <c r="CMB3874" s="114"/>
      <c r="CMC3874" s="116"/>
      <c r="CMD3874" s="114"/>
      <c r="CME3874" s="115"/>
      <c r="CMF3874" s="115"/>
      <c r="CMG3874" s="115"/>
      <c r="CMH3874" s="113"/>
      <c r="CMI3874" s="114"/>
      <c r="CMJ3874" s="114"/>
      <c r="CMK3874" s="113"/>
      <c r="CML3874" s="118"/>
      <c r="CMM3874" s="117"/>
      <c r="CMN3874" s="114"/>
      <c r="CMO3874" s="114"/>
      <c r="CMP3874" s="114"/>
      <c r="CMQ3874" s="114"/>
      <c r="CMR3874" s="114"/>
      <c r="CMS3874" s="114"/>
      <c r="CMT3874" s="114"/>
      <c r="CMU3874" s="114"/>
      <c r="CMV3874" s="114"/>
      <c r="CMW3874" s="114"/>
      <c r="CMX3874" s="116"/>
      <c r="CMY3874" s="114"/>
      <c r="CMZ3874" s="115"/>
      <c r="CNA3874" s="115"/>
      <c r="CNB3874" s="115"/>
      <c r="CNC3874" s="113"/>
      <c r="CND3874" s="114"/>
      <c r="CNE3874" s="114"/>
      <c r="CNF3874" s="113"/>
      <c r="CNG3874" s="118"/>
      <c r="CNH3874" s="117"/>
      <c r="CNI3874" s="114"/>
      <c r="CNJ3874" s="114"/>
      <c r="CNK3874" s="114"/>
      <c r="CNL3874" s="114"/>
      <c r="CNM3874" s="114"/>
      <c r="CNN3874" s="114"/>
      <c r="CNO3874" s="114"/>
      <c r="CNP3874" s="114"/>
      <c r="CNQ3874" s="114"/>
      <c r="CNR3874" s="114"/>
      <c r="CNS3874" s="116"/>
      <c r="CNT3874" s="114"/>
      <c r="CNU3874" s="115"/>
      <c r="CNV3874" s="115"/>
      <c r="CNW3874" s="115"/>
      <c r="CNX3874" s="113"/>
      <c r="CNY3874" s="114"/>
      <c r="CNZ3874" s="114"/>
      <c r="COA3874" s="113"/>
      <c r="COB3874" s="118"/>
      <c r="COC3874" s="117"/>
      <c r="COD3874" s="114"/>
      <c r="COE3874" s="114"/>
      <c r="COF3874" s="114"/>
      <c r="COG3874" s="114"/>
      <c r="COH3874" s="114"/>
      <c r="COI3874" s="114"/>
      <c r="COJ3874" s="114"/>
      <c r="COK3874" s="114"/>
      <c r="COL3874" s="114"/>
      <c r="COM3874" s="114"/>
      <c r="CON3874" s="116"/>
      <c r="COO3874" s="114"/>
      <c r="COP3874" s="115"/>
      <c r="COQ3874" s="115"/>
      <c r="COR3874" s="115"/>
      <c r="COS3874" s="113"/>
      <c r="COT3874" s="114"/>
      <c r="COU3874" s="114"/>
      <c r="COV3874" s="113"/>
      <c r="COW3874" s="118"/>
      <c r="COX3874" s="117"/>
      <c r="COY3874" s="114"/>
      <c r="COZ3874" s="114"/>
      <c r="CPA3874" s="114"/>
      <c r="CPB3874" s="114"/>
      <c r="CPC3874" s="114"/>
      <c r="CPD3874" s="114"/>
      <c r="CPE3874" s="114"/>
      <c r="CPF3874" s="114"/>
      <c r="CPG3874" s="114"/>
      <c r="CPH3874" s="114"/>
      <c r="CPI3874" s="116"/>
      <c r="CPJ3874" s="114"/>
      <c r="CPK3874" s="115"/>
      <c r="CPL3874" s="115"/>
      <c r="CPM3874" s="115"/>
      <c r="CPN3874" s="113"/>
      <c r="CPO3874" s="114"/>
      <c r="CPP3874" s="114"/>
      <c r="CPQ3874" s="113"/>
      <c r="CPR3874" s="118"/>
      <c r="CPS3874" s="117"/>
      <c r="CPT3874" s="114"/>
      <c r="CPU3874" s="114"/>
      <c r="CPV3874" s="114"/>
      <c r="CPW3874" s="114"/>
      <c r="CPX3874" s="114"/>
      <c r="CPY3874" s="114"/>
      <c r="CPZ3874" s="114"/>
      <c r="CQA3874" s="114"/>
      <c r="CQB3874" s="114"/>
      <c r="CQC3874" s="114"/>
      <c r="CQD3874" s="116"/>
      <c r="CQE3874" s="114"/>
      <c r="CQF3874" s="115"/>
      <c r="CQG3874" s="115"/>
      <c r="CQH3874" s="115"/>
      <c r="CQI3874" s="113"/>
      <c r="CQJ3874" s="114"/>
      <c r="CQK3874" s="114"/>
      <c r="CQL3874" s="113"/>
      <c r="CQM3874" s="118"/>
      <c r="CQN3874" s="117"/>
      <c r="CQO3874" s="114"/>
      <c r="CQP3874" s="114"/>
      <c r="CQQ3874" s="114"/>
      <c r="CQR3874" s="114"/>
      <c r="CQS3874" s="114"/>
      <c r="CQT3874" s="114"/>
      <c r="CQU3874" s="114"/>
      <c r="CQV3874" s="114"/>
      <c r="CQW3874" s="114"/>
      <c r="CQX3874" s="114"/>
      <c r="CQY3874" s="116"/>
      <c r="CQZ3874" s="114"/>
      <c r="CRA3874" s="115"/>
      <c r="CRB3874" s="115"/>
      <c r="CRC3874" s="115"/>
      <c r="CRD3874" s="113"/>
      <c r="CRE3874" s="114"/>
      <c r="CRF3874" s="114"/>
      <c r="CRG3874" s="113"/>
      <c r="CRH3874" s="118"/>
      <c r="CRI3874" s="117"/>
      <c r="CRJ3874" s="114"/>
      <c r="CRK3874" s="114"/>
      <c r="CRL3874" s="114"/>
      <c r="CRM3874" s="114"/>
      <c r="CRN3874" s="114"/>
      <c r="CRO3874" s="114"/>
      <c r="CRP3874" s="114"/>
      <c r="CRQ3874" s="114"/>
      <c r="CRR3874" s="114"/>
      <c r="CRS3874" s="114"/>
      <c r="CRT3874" s="116"/>
      <c r="CRU3874" s="114"/>
      <c r="CRV3874" s="115"/>
      <c r="CRW3874" s="115"/>
      <c r="CRX3874" s="115"/>
      <c r="CRY3874" s="113"/>
      <c r="CRZ3874" s="114"/>
      <c r="CSA3874" s="114"/>
      <c r="CSB3874" s="113"/>
      <c r="CSC3874" s="118"/>
      <c r="CSD3874" s="117"/>
      <c r="CSE3874" s="114"/>
      <c r="CSF3874" s="114"/>
      <c r="CSG3874" s="114"/>
      <c r="CSH3874" s="114"/>
      <c r="CSI3874" s="114"/>
      <c r="CSJ3874" s="114"/>
      <c r="CSK3874" s="114"/>
      <c r="CSL3874" s="114"/>
      <c r="CSM3874" s="114"/>
      <c r="CSN3874" s="114"/>
      <c r="CSO3874" s="116"/>
      <c r="CSP3874" s="114"/>
      <c r="CSQ3874" s="115"/>
      <c r="CSR3874" s="115"/>
      <c r="CSS3874" s="115"/>
      <c r="CST3874" s="113"/>
      <c r="CSU3874" s="114"/>
      <c r="CSV3874" s="114"/>
      <c r="CSW3874" s="113"/>
      <c r="CSX3874" s="118"/>
      <c r="CSY3874" s="117"/>
      <c r="CSZ3874" s="114"/>
      <c r="CTA3874" s="114"/>
      <c r="CTB3874" s="114"/>
      <c r="CTC3874" s="114"/>
      <c r="CTD3874" s="114"/>
      <c r="CTE3874" s="114"/>
      <c r="CTF3874" s="114"/>
      <c r="CTG3874" s="114"/>
      <c r="CTH3874" s="114"/>
      <c r="CTI3874" s="114"/>
      <c r="CTJ3874" s="116"/>
      <c r="CTK3874" s="114"/>
      <c r="CTL3874" s="115"/>
      <c r="CTM3874" s="115"/>
      <c r="CTN3874" s="115"/>
      <c r="CTO3874" s="113"/>
      <c r="CTP3874" s="114"/>
      <c r="CTQ3874" s="114"/>
      <c r="CTR3874" s="113"/>
      <c r="CTS3874" s="118"/>
      <c r="CTT3874" s="117"/>
      <c r="CTU3874" s="114"/>
      <c r="CTV3874" s="114"/>
      <c r="CTW3874" s="114"/>
      <c r="CTX3874" s="114"/>
      <c r="CTY3874" s="114"/>
      <c r="CTZ3874" s="114"/>
      <c r="CUA3874" s="114"/>
      <c r="CUB3874" s="114"/>
      <c r="CUC3874" s="114"/>
      <c r="CUD3874" s="114"/>
      <c r="CUE3874" s="116"/>
      <c r="CUF3874" s="114"/>
      <c r="CUG3874" s="115"/>
      <c r="CUH3874" s="115"/>
      <c r="CUI3874" s="115"/>
      <c r="CUJ3874" s="113"/>
      <c r="CUK3874" s="114"/>
      <c r="CUL3874" s="114"/>
      <c r="CUM3874" s="113"/>
      <c r="CUN3874" s="118"/>
      <c r="CUO3874" s="117"/>
      <c r="CUP3874" s="114"/>
      <c r="CUQ3874" s="114"/>
      <c r="CUR3874" s="114"/>
      <c r="CUS3874" s="114"/>
      <c r="CUT3874" s="114"/>
      <c r="CUU3874" s="114"/>
      <c r="CUV3874" s="114"/>
      <c r="CUW3874" s="114"/>
      <c r="CUX3874" s="114"/>
      <c r="CUY3874" s="114"/>
      <c r="CUZ3874" s="116"/>
      <c r="CVA3874" s="114"/>
      <c r="CVB3874" s="115"/>
      <c r="CVC3874" s="115"/>
      <c r="CVD3874" s="115"/>
      <c r="CVE3874" s="113"/>
      <c r="CVF3874" s="114"/>
      <c r="CVG3874" s="114"/>
      <c r="CVH3874" s="113"/>
      <c r="CVI3874" s="118"/>
      <c r="CVJ3874" s="117"/>
      <c r="CVK3874" s="114"/>
      <c r="CVL3874" s="114"/>
      <c r="CVM3874" s="114"/>
      <c r="CVN3874" s="114"/>
      <c r="CVO3874" s="114"/>
      <c r="CVP3874" s="114"/>
      <c r="CVQ3874" s="114"/>
      <c r="CVR3874" s="114"/>
      <c r="CVS3874" s="114"/>
      <c r="CVT3874" s="114"/>
      <c r="CVU3874" s="116"/>
      <c r="CVV3874" s="114"/>
      <c r="CVW3874" s="115"/>
      <c r="CVX3874" s="115"/>
      <c r="CVY3874" s="115"/>
      <c r="CVZ3874" s="113"/>
      <c r="CWA3874" s="114"/>
      <c r="CWB3874" s="114"/>
      <c r="CWC3874" s="113"/>
      <c r="CWD3874" s="118"/>
      <c r="CWE3874" s="117"/>
      <c r="CWF3874" s="114"/>
      <c r="CWG3874" s="114"/>
      <c r="CWH3874" s="114"/>
      <c r="CWI3874" s="114"/>
      <c r="CWJ3874" s="114"/>
      <c r="CWK3874" s="114"/>
      <c r="CWL3874" s="114"/>
      <c r="CWM3874" s="114"/>
      <c r="CWN3874" s="114"/>
      <c r="CWO3874" s="114"/>
      <c r="CWP3874" s="116"/>
      <c r="CWQ3874" s="114"/>
      <c r="CWR3874" s="115"/>
      <c r="CWS3874" s="115"/>
      <c r="CWT3874" s="115"/>
      <c r="CWU3874" s="113"/>
      <c r="CWV3874" s="114"/>
      <c r="CWW3874" s="114"/>
      <c r="CWX3874" s="113"/>
      <c r="CWY3874" s="118"/>
      <c r="CWZ3874" s="117"/>
      <c r="CXA3874" s="114"/>
      <c r="CXB3874" s="114"/>
      <c r="CXC3874" s="114"/>
      <c r="CXD3874" s="114"/>
      <c r="CXE3874" s="114"/>
      <c r="CXF3874" s="114"/>
      <c r="CXG3874" s="114"/>
      <c r="CXH3874" s="114"/>
      <c r="CXI3874" s="114"/>
      <c r="CXJ3874" s="114"/>
      <c r="CXK3874" s="116"/>
      <c r="CXL3874" s="114"/>
      <c r="CXM3874" s="115"/>
      <c r="CXN3874" s="115"/>
      <c r="CXO3874" s="115"/>
      <c r="CXP3874" s="113"/>
      <c r="CXQ3874" s="114"/>
      <c r="CXR3874" s="114"/>
      <c r="CXS3874" s="113"/>
      <c r="CXT3874" s="118"/>
      <c r="CXU3874" s="117"/>
      <c r="CXV3874" s="114"/>
      <c r="CXW3874" s="114"/>
      <c r="CXX3874" s="114"/>
      <c r="CXY3874" s="114"/>
      <c r="CXZ3874" s="114"/>
      <c r="CYA3874" s="114"/>
      <c r="CYB3874" s="114"/>
      <c r="CYC3874" s="114"/>
      <c r="CYD3874" s="114"/>
      <c r="CYE3874" s="114"/>
      <c r="CYF3874" s="116"/>
      <c r="CYG3874" s="114"/>
      <c r="CYH3874" s="115"/>
      <c r="CYI3874" s="115"/>
      <c r="CYJ3874" s="115"/>
      <c r="CYK3874" s="113"/>
      <c r="CYL3874" s="114"/>
      <c r="CYM3874" s="114"/>
      <c r="CYN3874" s="113"/>
      <c r="CYO3874" s="118"/>
      <c r="CYP3874" s="117"/>
      <c r="CYQ3874" s="114"/>
      <c r="CYR3874" s="114"/>
      <c r="CYS3874" s="114"/>
      <c r="CYT3874" s="114"/>
      <c r="CYU3874" s="114"/>
      <c r="CYV3874" s="114"/>
      <c r="CYW3874" s="114"/>
      <c r="CYX3874" s="114"/>
      <c r="CYY3874" s="114"/>
      <c r="CYZ3874" s="114"/>
      <c r="CZA3874" s="116"/>
      <c r="CZB3874" s="114"/>
      <c r="CZC3874" s="115"/>
      <c r="CZD3874" s="115"/>
      <c r="CZE3874" s="115"/>
      <c r="CZF3874" s="113"/>
      <c r="CZG3874" s="114"/>
      <c r="CZH3874" s="114"/>
      <c r="CZI3874" s="113"/>
      <c r="CZJ3874" s="118"/>
      <c r="CZK3874" s="117"/>
      <c r="CZL3874" s="114"/>
      <c r="CZM3874" s="114"/>
      <c r="CZN3874" s="114"/>
      <c r="CZO3874" s="114"/>
      <c r="CZP3874" s="114"/>
      <c r="CZQ3874" s="114"/>
      <c r="CZR3874" s="114"/>
      <c r="CZS3874" s="114"/>
      <c r="CZT3874" s="114"/>
      <c r="CZU3874" s="114"/>
      <c r="CZV3874" s="116"/>
      <c r="CZW3874" s="114"/>
      <c r="CZX3874" s="115"/>
      <c r="CZY3874" s="115"/>
      <c r="CZZ3874" s="115"/>
      <c r="DAA3874" s="113"/>
      <c r="DAB3874" s="114"/>
      <c r="DAC3874" s="114"/>
      <c r="DAD3874" s="113"/>
      <c r="DAE3874" s="118"/>
      <c r="DAF3874" s="117"/>
      <c r="DAG3874" s="114"/>
      <c r="DAH3874" s="114"/>
      <c r="DAI3874" s="114"/>
      <c r="DAJ3874" s="114"/>
      <c r="DAK3874" s="114"/>
      <c r="DAL3874" s="114"/>
      <c r="DAM3874" s="114"/>
      <c r="DAN3874" s="114"/>
      <c r="DAO3874" s="114"/>
      <c r="DAP3874" s="114"/>
      <c r="DAQ3874" s="116"/>
      <c r="DAR3874" s="114"/>
      <c r="DAS3874" s="115"/>
      <c r="DAT3874" s="115"/>
      <c r="DAU3874" s="115"/>
      <c r="DAV3874" s="113"/>
      <c r="DAW3874" s="114"/>
      <c r="DAX3874" s="114"/>
      <c r="DAY3874" s="113"/>
      <c r="DAZ3874" s="118"/>
      <c r="DBA3874" s="117"/>
      <c r="DBB3874" s="114"/>
      <c r="DBC3874" s="114"/>
      <c r="DBD3874" s="114"/>
      <c r="DBE3874" s="114"/>
      <c r="DBF3874" s="114"/>
      <c r="DBG3874" s="114"/>
      <c r="DBH3874" s="114"/>
      <c r="DBI3874" s="114"/>
      <c r="DBJ3874" s="114"/>
      <c r="DBK3874" s="114"/>
      <c r="DBL3874" s="116"/>
      <c r="DBM3874" s="114"/>
      <c r="DBN3874" s="115"/>
      <c r="DBO3874" s="115"/>
      <c r="DBP3874" s="115"/>
      <c r="DBQ3874" s="113"/>
      <c r="DBR3874" s="114"/>
      <c r="DBS3874" s="114"/>
      <c r="DBT3874" s="113"/>
      <c r="DBU3874" s="118"/>
      <c r="DBV3874" s="117"/>
      <c r="DBW3874" s="114"/>
      <c r="DBX3874" s="114"/>
      <c r="DBY3874" s="114"/>
      <c r="DBZ3874" s="114"/>
      <c r="DCA3874" s="114"/>
      <c r="DCB3874" s="114"/>
      <c r="DCC3874" s="114"/>
      <c r="DCD3874" s="114"/>
      <c r="DCE3874" s="114"/>
      <c r="DCF3874" s="114"/>
      <c r="DCG3874" s="116"/>
      <c r="DCH3874" s="114"/>
      <c r="DCI3874" s="115"/>
      <c r="DCJ3874" s="115"/>
      <c r="DCK3874" s="115"/>
      <c r="DCL3874" s="113"/>
      <c r="DCM3874" s="114"/>
      <c r="DCN3874" s="114"/>
      <c r="DCO3874" s="113"/>
      <c r="DCP3874" s="118"/>
      <c r="DCQ3874" s="117"/>
      <c r="DCR3874" s="114"/>
      <c r="DCS3874" s="114"/>
      <c r="DCT3874" s="114"/>
      <c r="DCU3874" s="114"/>
      <c r="DCV3874" s="114"/>
      <c r="DCW3874" s="114"/>
      <c r="DCX3874" s="114"/>
      <c r="DCY3874" s="114"/>
      <c r="DCZ3874" s="114"/>
      <c r="DDA3874" s="114"/>
      <c r="DDB3874" s="116"/>
      <c r="DDC3874" s="114"/>
      <c r="DDD3874" s="115"/>
      <c r="DDE3874" s="115"/>
      <c r="DDF3874" s="115"/>
      <c r="DDG3874" s="113"/>
      <c r="DDH3874" s="114"/>
      <c r="DDI3874" s="114"/>
      <c r="DDJ3874" s="113"/>
      <c r="DDK3874" s="118"/>
      <c r="DDL3874" s="117"/>
      <c r="DDM3874" s="114"/>
      <c r="DDN3874" s="114"/>
      <c r="DDO3874" s="114"/>
      <c r="DDP3874" s="114"/>
      <c r="DDQ3874" s="114"/>
      <c r="DDR3874" s="114"/>
      <c r="DDS3874" s="114"/>
      <c r="DDT3874" s="114"/>
      <c r="DDU3874" s="114"/>
      <c r="DDV3874" s="114"/>
      <c r="DDW3874" s="116"/>
      <c r="DDX3874" s="114"/>
      <c r="DDY3874" s="115"/>
      <c r="DDZ3874" s="115"/>
      <c r="DEA3874" s="115"/>
      <c r="DEB3874" s="113"/>
      <c r="DEC3874" s="114"/>
      <c r="DED3874" s="114"/>
      <c r="DEE3874" s="113"/>
      <c r="DEF3874" s="118"/>
      <c r="DEG3874" s="117"/>
      <c r="DEH3874" s="114"/>
      <c r="DEI3874" s="114"/>
      <c r="DEJ3874" s="114"/>
      <c r="DEK3874" s="114"/>
      <c r="DEL3874" s="114"/>
      <c r="DEM3874" s="114"/>
      <c r="DEN3874" s="114"/>
      <c r="DEO3874" s="114"/>
      <c r="DEP3874" s="114"/>
      <c r="DEQ3874" s="114"/>
      <c r="DER3874" s="116"/>
      <c r="DES3874" s="114"/>
      <c r="DET3874" s="115"/>
      <c r="DEU3874" s="115"/>
      <c r="DEV3874" s="115"/>
      <c r="DEW3874" s="113"/>
      <c r="DEX3874" s="114"/>
      <c r="DEY3874" s="114"/>
      <c r="DEZ3874" s="113"/>
      <c r="DFA3874" s="118"/>
      <c r="DFB3874" s="117"/>
      <c r="DFC3874" s="114"/>
      <c r="DFD3874" s="114"/>
      <c r="DFE3874" s="114"/>
      <c r="DFF3874" s="114"/>
      <c r="DFG3874" s="114"/>
      <c r="DFH3874" s="114"/>
      <c r="DFI3874" s="114"/>
      <c r="DFJ3874" s="114"/>
      <c r="DFK3874" s="114"/>
      <c r="DFL3874" s="114"/>
      <c r="DFM3874" s="116"/>
      <c r="DFN3874" s="114"/>
      <c r="DFO3874" s="115"/>
      <c r="DFP3874" s="115"/>
      <c r="DFQ3874" s="115"/>
      <c r="DFR3874" s="113"/>
      <c r="DFS3874" s="114"/>
      <c r="DFT3874" s="114"/>
      <c r="DFU3874" s="113"/>
      <c r="DFV3874" s="118"/>
      <c r="DFW3874" s="117"/>
      <c r="DFX3874" s="114"/>
      <c r="DFY3874" s="114"/>
      <c r="DFZ3874" s="114"/>
      <c r="DGA3874" s="114"/>
      <c r="DGB3874" s="114"/>
      <c r="DGC3874" s="114"/>
      <c r="DGD3874" s="114"/>
      <c r="DGE3874" s="114"/>
      <c r="DGF3874" s="114"/>
      <c r="DGG3874" s="114"/>
      <c r="DGH3874" s="116"/>
      <c r="DGI3874" s="114"/>
      <c r="DGJ3874" s="115"/>
      <c r="DGK3874" s="115"/>
      <c r="DGL3874" s="115"/>
      <c r="DGM3874" s="113"/>
      <c r="DGN3874" s="114"/>
      <c r="DGO3874" s="114"/>
      <c r="DGP3874" s="113"/>
      <c r="DGQ3874" s="118"/>
      <c r="DGR3874" s="117"/>
      <c r="DGS3874" s="114"/>
      <c r="DGT3874" s="114"/>
      <c r="DGU3874" s="114"/>
      <c r="DGV3874" s="114"/>
      <c r="DGW3874" s="114"/>
      <c r="DGX3874" s="114"/>
      <c r="DGY3874" s="114"/>
      <c r="DGZ3874" s="114"/>
      <c r="DHA3874" s="114"/>
      <c r="DHB3874" s="114"/>
      <c r="DHC3874" s="116"/>
      <c r="DHD3874" s="114"/>
      <c r="DHE3874" s="115"/>
      <c r="DHF3874" s="115"/>
      <c r="DHG3874" s="115"/>
      <c r="DHH3874" s="113"/>
      <c r="DHI3874" s="114"/>
      <c r="DHJ3874" s="114"/>
      <c r="DHK3874" s="113"/>
      <c r="DHL3874" s="118"/>
      <c r="DHM3874" s="117"/>
      <c r="DHN3874" s="114"/>
      <c r="DHO3874" s="114"/>
      <c r="DHP3874" s="114"/>
      <c r="DHQ3874" s="114"/>
      <c r="DHR3874" s="114"/>
      <c r="DHS3874" s="114"/>
      <c r="DHT3874" s="114"/>
      <c r="DHU3874" s="114"/>
      <c r="DHV3874" s="114"/>
      <c r="DHW3874" s="114"/>
      <c r="DHX3874" s="116"/>
      <c r="DHY3874" s="114"/>
      <c r="DHZ3874" s="115"/>
      <c r="DIA3874" s="115"/>
      <c r="DIB3874" s="115"/>
      <c r="DIC3874" s="113"/>
      <c r="DID3874" s="114"/>
      <c r="DIE3874" s="114"/>
      <c r="DIF3874" s="113"/>
      <c r="DIG3874" s="118"/>
      <c r="DIH3874" s="117"/>
      <c r="DII3874" s="114"/>
      <c r="DIJ3874" s="114"/>
      <c r="DIK3874" s="114"/>
      <c r="DIL3874" s="114"/>
      <c r="DIM3874" s="114"/>
      <c r="DIN3874" s="114"/>
      <c r="DIO3874" s="114"/>
      <c r="DIP3874" s="114"/>
      <c r="DIQ3874" s="114"/>
      <c r="DIR3874" s="114"/>
      <c r="DIS3874" s="116"/>
      <c r="DIT3874" s="114"/>
      <c r="DIU3874" s="115"/>
      <c r="DIV3874" s="115"/>
      <c r="DIW3874" s="115"/>
      <c r="DIX3874" s="113"/>
      <c r="DIY3874" s="114"/>
      <c r="DIZ3874" s="114"/>
      <c r="DJA3874" s="113"/>
      <c r="DJB3874" s="118"/>
      <c r="DJC3874" s="117"/>
      <c r="DJD3874" s="114"/>
      <c r="DJE3874" s="114"/>
      <c r="DJF3874" s="114"/>
      <c r="DJG3874" s="114"/>
      <c r="DJH3874" s="114"/>
      <c r="DJI3874" s="114"/>
      <c r="DJJ3874" s="114"/>
      <c r="DJK3874" s="114"/>
      <c r="DJL3874" s="114"/>
      <c r="DJM3874" s="114"/>
      <c r="DJN3874" s="116"/>
      <c r="DJO3874" s="114"/>
      <c r="DJP3874" s="115"/>
      <c r="DJQ3874" s="115"/>
      <c r="DJR3874" s="115"/>
      <c r="DJS3874" s="113"/>
      <c r="DJT3874" s="114"/>
      <c r="DJU3874" s="114"/>
      <c r="DJV3874" s="113"/>
      <c r="DJW3874" s="118"/>
      <c r="DJX3874" s="117"/>
      <c r="DJY3874" s="114"/>
      <c r="DJZ3874" s="114"/>
      <c r="DKA3874" s="114"/>
      <c r="DKB3874" s="114"/>
      <c r="DKC3874" s="114"/>
      <c r="DKD3874" s="114"/>
      <c r="DKE3874" s="114"/>
      <c r="DKF3874" s="114"/>
      <c r="DKG3874" s="114"/>
      <c r="DKH3874" s="114"/>
      <c r="DKI3874" s="116"/>
      <c r="DKJ3874" s="114"/>
      <c r="DKK3874" s="115"/>
      <c r="DKL3874" s="115"/>
      <c r="DKM3874" s="115"/>
      <c r="DKN3874" s="113"/>
      <c r="DKO3874" s="114"/>
      <c r="DKP3874" s="114"/>
      <c r="DKQ3874" s="113"/>
      <c r="DKR3874" s="118"/>
      <c r="DKS3874" s="117"/>
      <c r="DKT3874" s="114"/>
      <c r="DKU3874" s="114"/>
      <c r="DKV3874" s="114"/>
      <c r="DKW3874" s="114"/>
      <c r="DKX3874" s="114"/>
      <c r="DKY3874" s="114"/>
      <c r="DKZ3874" s="114"/>
      <c r="DLA3874" s="114"/>
      <c r="DLB3874" s="114"/>
      <c r="DLC3874" s="114"/>
      <c r="DLD3874" s="116"/>
      <c r="DLE3874" s="114"/>
      <c r="DLF3874" s="115"/>
      <c r="DLG3874" s="115"/>
      <c r="DLH3874" s="115"/>
      <c r="DLI3874" s="113"/>
      <c r="DLJ3874" s="114"/>
      <c r="DLK3874" s="114"/>
      <c r="DLL3874" s="113"/>
      <c r="DLM3874" s="118"/>
      <c r="DLN3874" s="117"/>
      <c r="DLO3874" s="114"/>
      <c r="DLP3874" s="114"/>
      <c r="DLQ3874" s="114"/>
      <c r="DLR3874" s="114"/>
      <c r="DLS3874" s="114"/>
      <c r="DLT3874" s="114"/>
      <c r="DLU3874" s="114"/>
      <c r="DLV3874" s="114"/>
      <c r="DLW3874" s="114"/>
      <c r="DLX3874" s="114"/>
      <c r="DLY3874" s="116"/>
      <c r="DLZ3874" s="114"/>
      <c r="DMA3874" s="115"/>
      <c r="DMB3874" s="115"/>
      <c r="DMC3874" s="115"/>
      <c r="DMD3874" s="113"/>
      <c r="DME3874" s="114"/>
      <c r="DMF3874" s="114"/>
      <c r="DMG3874" s="113"/>
      <c r="DMH3874" s="118"/>
      <c r="DMI3874" s="117"/>
      <c r="DMJ3874" s="114"/>
      <c r="DMK3874" s="114"/>
      <c r="DML3874" s="114"/>
      <c r="DMM3874" s="114"/>
      <c r="DMN3874" s="114"/>
      <c r="DMO3874" s="114"/>
      <c r="DMP3874" s="114"/>
      <c r="DMQ3874" s="114"/>
      <c r="DMR3874" s="114"/>
      <c r="DMS3874" s="114"/>
      <c r="DMT3874" s="116"/>
      <c r="DMU3874" s="114"/>
      <c r="DMV3874" s="115"/>
      <c r="DMW3874" s="115"/>
      <c r="DMX3874" s="115"/>
      <c r="DMY3874" s="113"/>
      <c r="DMZ3874" s="114"/>
      <c r="DNA3874" s="114"/>
      <c r="DNB3874" s="113"/>
      <c r="DNC3874" s="118"/>
      <c r="DND3874" s="117"/>
      <c r="DNE3874" s="114"/>
      <c r="DNF3874" s="114"/>
      <c r="DNG3874" s="114"/>
      <c r="DNH3874" s="114"/>
      <c r="DNI3874" s="114"/>
      <c r="DNJ3874" s="114"/>
      <c r="DNK3874" s="114"/>
      <c r="DNL3874" s="114"/>
      <c r="DNM3874" s="114"/>
      <c r="DNN3874" s="114"/>
      <c r="DNO3874" s="116"/>
      <c r="DNP3874" s="114"/>
      <c r="DNQ3874" s="115"/>
      <c r="DNR3874" s="115"/>
      <c r="DNS3874" s="115"/>
      <c r="DNT3874" s="113"/>
      <c r="DNU3874" s="114"/>
      <c r="DNV3874" s="114"/>
      <c r="DNW3874" s="113"/>
      <c r="DNX3874" s="118"/>
      <c r="DNY3874" s="117"/>
      <c r="DNZ3874" s="114"/>
      <c r="DOA3874" s="114"/>
      <c r="DOB3874" s="114"/>
      <c r="DOC3874" s="114"/>
      <c r="DOD3874" s="114"/>
      <c r="DOE3874" s="114"/>
      <c r="DOF3874" s="114"/>
      <c r="DOG3874" s="114"/>
      <c r="DOH3874" s="114"/>
      <c r="DOI3874" s="114"/>
      <c r="DOJ3874" s="116"/>
      <c r="DOK3874" s="114"/>
      <c r="DOL3874" s="115"/>
      <c r="DOM3874" s="115"/>
      <c r="DON3874" s="115"/>
      <c r="DOO3874" s="113"/>
      <c r="DOP3874" s="114"/>
      <c r="DOQ3874" s="114"/>
      <c r="DOR3874" s="113"/>
      <c r="DOS3874" s="118"/>
      <c r="DOT3874" s="117"/>
      <c r="DOU3874" s="114"/>
      <c r="DOV3874" s="114"/>
      <c r="DOW3874" s="114"/>
      <c r="DOX3874" s="114"/>
      <c r="DOY3874" s="114"/>
      <c r="DOZ3874" s="114"/>
      <c r="DPA3874" s="114"/>
      <c r="DPB3874" s="114"/>
      <c r="DPC3874" s="114"/>
      <c r="DPD3874" s="114"/>
      <c r="DPE3874" s="116"/>
      <c r="DPF3874" s="114"/>
      <c r="DPG3874" s="115"/>
      <c r="DPH3874" s="115"/>
      <c r="DPI3874" s="115"/>
      <c r="DPJ3874" s="113"/>
      <c r="DPK3874" s="114"/>
      <c r="DPL3874" s="114"/>
      <c r="DPM3874" s="113"/>
      <c r="DPN3874" s="118"/>
      <c r="DPO3874" s="117"/>
      <c r="DPP3874" s="114"/>
      <c r="DPQ3874" s="114"/>
      <c r="DPR3874" s="114"/>
      <c r="DPS3874" s="114"/>
      <c r="DPT3874" s="114"/>
      <c r="DPU3874" s="114"/>
      <c r="DPV3874" s="114"/>
      <c r="DPW3874" s="114"/>
      <c r="DPX3874" s="114"/>
      <c r="DPY3874" s="114"/>
      <c r="DPZ3874" s="116"/>
      <c r="DQA3874" s="114"/>
      <c r="DQB3874" s="115"/>
      <c r="DQC3874" s="115"/>
      <c r="DQD3874" s="115"/>
      <c r="DQE3874" s="113"/>
      <c r="DQF3874" s="114"/>
      <c r="DQG3874" s="114"/>
      <c r="DQH3874" s="113"/>
      <c r="DQI3874" s="118"/>
      <c r="DQJ3874" s="117"/>
      <c r="DQK3874" s="114"/>
      <c r="DQL3874" s="114"/>
      <c r="DQM3874" s="114"/>
      <c r="DQN3874" s="114"/>
      <c r="DQO3874" s="114"/>
      <c r="DQP3874" s="114"/>
      <c r="DQQ3874" s="114"/>
      <c r="DQR3874" s="114"/>
      <c r="DQS3874" s="114"/>
      <c r="DQT3874" s="114"/>
      <c r="DQU3874" s="116"/>
      <c r="DQV3874" s="114"/>
      <c r="DQW3874" s="115"/>
      <c r="DQX3874" s="115"/>
      <c r="DQY3874" s="115"/>
      <c r="DQZ3874" s="113"/>
      <c r="DRA3874" s="114"/>
      <c r="DRB3874" s="114"/>
      <c r="DRC3874" s="113"/>
      <c r="DRD3874" s="118"/>
      <c r="DRE3874" s="117"/>
      <c r="DRF3874" s="114"/>
      <c r="DRG3874" s="114"/>
      <c r="DRH3874" s="114"/>
      <c r="DRI3874" s="114"/>
      <c r="DRJ3874" s="114"/>
      <c r="DRK3874" s="114"/>
      <c r="DRL3874" s="114"/>
      <c r="DRM3874" s="114"/>
      <c r="DRN3874" s="114"/>
      <c r="DRO3874" s="114"/>
      <c r="DRP3874" s="116"/>
      <c r="DRQ3874" s="114"/>
      <c r="DRR3874" s="115"/>
      <c r="DRS3874" s="115"/>
      <c r="DRT3874" s="115"/>
      <c r="DRU3874" s="113"/>
      <c r="DRV3874" s="114"/>
      <c r="DRW3874" s="114"/>
      <c r="DRX3874" s="113"/>
      <c r="DRY3874" s="118"/>
      <c r="DRZ3874" s="117"/>
      <c r="DSA3874" s="114"/>
      <c r="DSB3874" s="114"/>
      <c r="DSC3874" s="114"/>
      <c r="DSD3874" s="114"/>
      <c r="DSE3874" s="114"/>
      <c r="DSF3874" s="114"/>
      <c r="DSG3874" s="114"/>
      <c r="DSH3874" s="114"/>
      <c r="DSI3874" s="114"/>
      <c r="DSJ3874" s="114"/>
      <c r="DSK3874" s="116"/>
      <c r="DSL3874" s="114"/>
      <c r="DSM3874" s="115"/>
      <c r="DSN3874" s="115"/>
      <c r="DSO3874" s="115"/>
      <c r="DSP3874" s="113"/>
      <c r="DSQ3874" s="114"/>
      <c r="DSR3874" s="114"/>
      <c r="DSS3874" s="113"/>
      <c r="DST3874" s="118"/>
      <c r="DSU3874" s="117"/>
      <c r="DSV3874" s="114"/>
      <c r="DSW3874" s="114"/>
      <c r="DSX3874" s="114"/>
      <c r="DSY3874" s="114"/>
      <c r="DSZ3874" s="114"/>
      <c r="DTA3874" s="114"/>
      <c r="DTB3874" s="114"/>
      <c r="DTC3874" s="114"/>
      <c r="DTD3874" s="114"/>
      <c r="DTE3874" s="114"/>
      <c r="DTF3874" s="116"/>
      <c r="DTG3874" s="114"/>
      <c r="DTH3874" s="115"/>
      <c r="DTI3874" s="115"/>
      <c r="DTJ3874" s="115"/>
      <c r="DTK3874" s="113"/>
      <c r="DTL3874" s="114"/>
      <c r="DTM3874" s="114"/>
      <c r="DTN3874" s="113"/>
      <c r="DTO3874" s="118"/>
      <c r="DTP3874" s="117"/>
      <c r="DTQ3874" s="114"/>
      <c r="DTR3874" s="114"/>
      <c r="DTS3874" s="114"/>
      <c r="DTT3874" s="114"/>
      <c r="DTU3874" s="114"/>
      <c r="DTV3874" s="114"/>
      <c r="DTW3874" s="114"/>
      <c r="DTX3874" s="114"/>
      <c r="DTY3874" s="114"/>
      <c r="DTZ3874" s="114"/>
      <c r="DUA3874" s="116"/>
      <c r="DUB3874" s="114"/>
      <c r="DUC3874" s="115"/>
      <c r="DUD3874" s="115"/>
      <c r="DUE3874" s="115"/>
      <c r="DUF3874" s="113"/>
      <c r="DUG3874" s="114"/>
      <c r="DUH3874" s="114"/>
      <c r="DUI3874" s="113"/>
      <c r="DUJ3874" s="118"/>
      <c r="DUK3874" s="117"/>
      <c r="DUL3874" s="114"/>
      <c r="DUM3874" s="114"/>
      <c r="DUN3874" s="114"/>
      <c r="DUO3874" s="114"/>
      <c r="DUP3874" s="114"/>
      <c r="DUQ3874" s="114"/>
      <c r="DUR3874" s="114"/>
      <c r="DUS3874" s="114"/>
      <c r="DUT3874" s="114"/>
      <c r="DUU3874" s="114"/>
      <c r="DUV3874" s="116"/>
      <c r="DUW3874" s="114"/>
      <c r="DUX3874" s="115"/>
      <c r="DUY3874" s="115"/>
      <c r="DUZ3874" s="115"/>
      <c r="DVA3874" s="113"/>
      <c r="DVB3874" s="114"/>
      <c r="DVC3874" s="114"/>
      <c r="DVD3874" s="113"/>
      <c r="DVE3874" s="118"/>
      <c r="DVF3874" s="117"/>
      <c r="DVG3874" s="114"/>
      <c r="DVH3874" s="114"/>
      <c r="DVI3874" s="114"/>
      <c r="DVJ3874" s="114"/>
      <c r="DVK3874" s="114"/>
      <c r="DVL3874" s="114"/>
      <c r="DVM3874" s="114"/>
      <c r="DVN3874" s="114"/>
      <c r="DVO3874" s="114"/>
      <c r="DVP3874" s="114"/>
      <c r="DVQ3874" s="116"/>
      <c r="DVR3874" s="114"/>
      <c r="DVS3874" s="115"/>
      <c r="DVT3874" s="115"/>
      <c r="DVU3874" s="115"/>
      <c r="DVV3874" s="113"/>
      <c r="DVW3874" s="114"/>
      <c r="DVX3874" s="114"/>
      <c r="DVY3874" s="113"/>
      <c r="DVZ3874" s="118"/>
      <c r="DWA3874" s="117"/>
      <c r="DWB3874" s="114"/>
      <c r="DWC3874" s="114"/>
      <c r="DWD3874" s="114"/>
      <c r="DWE3874" s="114"/>
      <c r="DWF3874" s="114"/>
      <c r="DWG3874" s="114"/>
      <c r="DWH3874" s="114"/>
      <c r="DWI3874" s="114"/>
      <c r="DWJ3874" s="114"/>
      <c r="DWK3874" s="114"/>
      <c r="DWL3874" s="116"/>
      <c r="DWM3874" s="114"/>
      <c r="DWN3874" s="115"/>
      <c r="DWO3874" s="115"/>
      <c r="DWP3874" s="115"/>
      <c r="DWQ3874" s="113"/>
      <c r="DWR3874" s="114"/>
      <c r="DWS3874" s="114"/>
      <c r="DWT3874" s="113"/>
      <c r="DWU3874" s="118"/>
      <c r="DWV3874" s="117"/>
      <c r="DWW3874" s="114"/>
      <c r="DWX3874" s="114"/>
      <c r="DWY3874" s="114"/>
      <c r="DWZ3874" s="114"/>
      <c r="DXA3874" s="114"/>
      <c r="DXB3874" s="114"/>
      <c r="DXC3874" s="114"/>
      <c r="DXD3874" s="114"/>
      <c r="DXE3874" s="114"/>
      <c r="DXF3874" s="114"/>
      <c r="DXG3874" s="116"/>
      <c r="DXH3874" s="114"/>
      <c r="DXI3874" s="115"/>
      <c r="DXJ3874" s="115"/>
      <c r="DXK3874" s="115"/>
      <c r="DXL3874" s="113"/>
      <c r="DXM3874" s="114"/>
      <c r="DXN3874" s="114"/>
      <c r="DXO3874" s="113"/>
      <c r="DXP3874" s="118"/>
      <c r="DXQ3874" s="117"/>
      <c r="DXR3874" s="114"/>
      <c r="DXS3874" s="114"/>
      <c r="DXT3874" s="114"/>
      <c r="DXU3874" s="114"/>
      <c r="DXV3874" s="114"/>
      <c r="DXW3874" s="114"/>
      <c r="DXX3874" s="114"/>
      <c r="DXY3874" s="114"/>
      <c r="DXZ3874" s="114"/>
      <c r="DYA3874" s="114"/>
      <c r="DYB3874" s="116"/>
      <c r="DYC3874" s="114"/>
      <c r="DYD3874" s="115"/>
      <c r="DYE3874" s="115"/>
      <c r="DYF3874" s="115"/>
      <c r="DYG3874" s="113"/>
      <c r="DYH3874" s="114"/>
      <c r="DYI3874" s="114"/>
      <c r="DYJ3874" s="113"/>
      <c r="DYK3874" s="118"/>
      <c r="DYL3874" s="117"/>
      <c r="DYM3874" s="114"/>
      <c r="DYN3874" s="114"/>
      <c r="DYO3874" s="114"/>
      <c r="DYP3874" s="114"/>
      <c r="DYQ3874" s="114"/>
      <c r="DYR3874" s="114"/>
      <c r="DYS3874" s="114"/>
      <c r="DYT3874" s="114"/>
      <c r="DYU3874" s="114"/>
      <c r="DYV3874" s="114"/>
      <c r="DYW3874" s="116"/>
      <c r="DYX3874" s="114"/>
      <c r="DYY3874" s="115"/>
      <c r="DYZ3874" s="115"/>
      <c r="DZA3874" s="115"/>
      <c r="DZB3874" s="113"/>
      <c r="DZC3874" s="114"/>
      <c r="DZD3874" s="114"/>
      <c r="DZE3874" s="113"/>
      <c r="DZF3874" s="118"/>
      <c r="DZG3874" s="117"/>
      <c r="DZH3874" s="114"/>
      <c r="DZI3874" s="114"/>
      <c r="DZJ3874" s="114"/>
      <c r="DZK3874" s="114"/>
      <c r="DZL3874" s="114"/>
      <c r="DZM3874" s="114"/>
      <c r="DZN3874" s="114"/>
      <c r="DZO3874" s="114"/>
      <c r="DZP3874" s="114"/>
      <c r="DZQ3874" s="114"/>
      <c r="DZR3874" s="116"/>
      <c r="DZS3874" s="114"/>
      <c r="DZT3874" s="115"/>
      <c r="DZU3874" s="115"/>
      <c r="DZV3874" s="115"/>
      <c r="DZW3874" s="113"/>
      <c r="DZX3874" s="114"/>
      <c r="DZY3874" s="114"/>
      <c r="DZZ3874" s="113"/>
      <c r="EAA3874" s="118"/>
      <c r="EAB3874" s="117"/>
      <c r="EAC3874" s="114"/>
      <c r="EAD3874" s="114"/>
      <c r="EAE3874" s="114"/>
      <c r="EAF3874" s="114"/>
      <c r="EAG3874" s="114"/>
      <c r="EAH3874" s="114"/>
      <c r="EAI3874" s="114"/>
      <c r="EAJ3874" s="114"/>
      <c r="EAK3874" s="114"/>
      <c r="EAL3874" s="114"/>
      <c r="EAM3874" s="116"/>
      <c r="EAN3874" s="114"/>
      <c r="EAO3874" s="115"/>
      <c r="EAP3874" s="115"/>
      <c r="EAQ3874" s="115"/>
      <c r="EAR3874" s="113"/>
      <c r="EAS3874" s="114"/>
      <c r="EAT3874" s="114"/>
      <c r="EAU3874" s="113"/>
      <c r="EAV3874" s="118"/>
      <c r="EAW3874" s="117"/>
      <c r="EAX3874" s="114"/>
      <c r="EAY3874" s="114"/>
      <c r="EAZ3874" s="114"/>
      <c r="EBA3874" s="114"/>
      <c r="EBB3874" s="114"/>
      <c r="EBC3874" s="114"/>
      <c r="EBD3874" s="114"/>
      <c r="EBE3874" s="114"/>
      <c r="EBF3874" s="114"/>
      <c r="EBG3874" s="114"/>
      <c r="EBH3874" s="116"/>
      <c r="EBI3874" s="114"/>
      <c r="EBJ3874" s="115"/>
      <c r="EBK3874" s="115"/>
      <c r="EBL3874" s="115"/>
      <c r="EBM3874" s="113"/>
      <c r="EBN3874" s="114"/>
      <c r="EBO3874" s="114"/>
      <c r="EBP3874" s="113"/>
      <c r="EBQ3874" s="118"/>
      <c r="EBR3874" s="117"/>
      <c r="EBS3874" s="114"/>
      <c r="EBT3874" s="114"/>
      <c r="EBU3874" s="114"/>
      <c r="EBV3874" s="114"/>
      <c r="EBW3874" s="114"/>
      <c r="EBX3874" s="114"/>
      <c r="EBY3874" s="114"/>
      <c r="EBZ3874" s="114"/>
      <c r="ECA3874" s="114"/>
      <c r="ECB3874" s="114"/>
      <c r="ECC3874" s="116"/>
      <c r="ECD3874" s="114"/>
      <c r="ECE3874" s="115"/>
      <c r="ECF3874" s="115"/>
      <c r="ECG3874" s="115"/>
      <c r="ECH3874" s="113"/>
      <c r="ECI3874" s="114"/>
      <c r="ECJ3874" s="114"/>
      <c r="ECK3874" s="113"/>
      <c r="ECL3874" s="118"/>
      <c r="ECM3874" s="117"/>
      <c r="ECN3874" s="114"/>
      <c r="ECO3874" s="114"/>
      <c r="ECP3874" s="114"/>
      <c r="ECQ3874" s="114"/>
      <c r="ECR3874" s="114"/>
      <c r="ECS3874" s="114"/>
      <c r="ECT3874" s="114"/>
      <c r="ECU3874" s="114"/>
      <c r="ECV3874" s="114"/>
      <c r="ECW3874" s="114"/>
      <c r="ECX3874" s="116"/>
      <c r="ECY3874" s="114"/>
      <c r="ECZ3874" s="115"/>
      <c r="EDA3874" s="115"/>
      <c r="EDB3874" s="115"/>
      <c r="EDC3874" s="113"/>
      <c r="EDD3874" s="114"/>
      <c r="EDE3874" s="114"/>
      <c r="EDF3874" s="113"/>
      <c r="EDG3874" s="118"/>
      <c r="EDH3874" s="117"/>
      <c r="EDI3874" s="114"/>
      <c r="EDJ3874" s="114"/>
      <c r="EDK3874" s="114"/>
      <c r="EDL3874" s="114"/>
      <c r="EDM3874" s="114"/>
      <c r="EDN3874" s="114"/>
      <c r="EDO3874" s="114"/>
      <c r="EDP3874" s="114"/>
      <c r="EDQ3874" s="114"/>
      <c r="EDR3874" s="114"/>
      <c r="EDS3874" s="116"/>
      <c r="EDT3874" s="114"/>
      <c r="EDU3874" s="115"/>
      <c r="EDV3874" s="115"/>
      <c r="EDW3874" s="115"/>
      <c r="EDX3874" s="113"/>
      <c r="EDY3874" s="114"/>
      <c r="EDZ3874" s="114"/>
      <c r="EEA3874" s="113"/>
      <c r="EEB3874" s="118"/>
      <c r="EEC3874" s="117"/>
      <c r="EED3874" s="114"/>
      <c r="EEE3874" s="114"/>
      <c r="EEF3874" s="114"/>
      <c r="EEG3874" s="114"/>
      <c r="EEH3874" s="114"/>
      <c r="EEI3874" s="114"/>
      <c r="EEJ3874" s="114"/>
      <c r="EEK3874" s="114"/>
      <c r="EEL3874" s="114"/>
      <c r="EEM3874" s="114"/>
      <c r="EEN3874" s="116"/>
      <c r="EEO3874" s="114"/>
      <c r="EEP3874" s="115"/>
      <c r="EEQ3874" s="115"/>
      <c r="EER3874" s="115"/>
      <c r="EES3874" s="113"/>
      <c r="EET3874" s="114"/>
      <c r="EEU3874" s="114"/>
      <c r="EEV3874" s="113"/>
      <c r="EEW3874" s="118"/>
      <c r="EEX3874" s="117"/>
      <c r="EEY3874" s="114"/>
      <c r="EEZ3874" s="114"/>
      <c r="EFA3874" s="114"/>
      <c r="EFB3874" s="114"/>
      <c r="EFC3874" s="114"/>
      <c r="EFD3874" s="114"/>
      <c r="EFE3874" s="114"/>
      <c r="EFF3874" s="114"/>
      <c r="EFG3874" s="114"/>
      <c r="EFH3874" s="114"/>
      <c r="EFI3874" s="116"/>
      <c r="EFJ3874" s="114"/>
      <c r="EFK3874" s="115"/>
      <c r="EFL3874" s="115"/>
      <c r="EFM3874" s="115"/>
      <c r="EFN3874" s="113"/>
      <c r="EFO3874" s="114"/>
      <c r="EFP3874" s="114"/>
      <c r="EFQ3874" s="113"/>
      <c r="EFR3874" s="118"/>
      <c r="EFS3874" s="117"/>
      <c r="EFT3874" s="114"/>
      <c r="EFU3874" s="114"/>
      <c r="EFV3874" s="114"/>
      <c r="EFW3874" s="114"/>
      <c r="EFX3874" s="114"/>
      <c r="EFY3874" s="114"/>
      <c r="EFZ3874" s="114"/>
      <c r="EGA3874" s="114"/>
      <c r="EGB3874" s="114"/>
      <c r="EGC3874" s="114"/>
      <c r="EGD3874" s="116"/>
      <c r="EGE3874" s="114"/>
      <c r="EGF3874" s="115"/>
      <c r="EGG3874" s="115"/>
      <c r="EGH3874" s="115"/>
      <c r="EGI3874" s="113"/>
      <c r="EGJ3874" s="114"/>
      <c r="EGK3874" s="114"/>
      <c r="EGL3874" s="113"/>
      <c r="EGM3874" s="118"/>
      <c r="EGN3874" s="117"/>
      <c r="EGO3874" s="114"/>
      <c r="EGP3874" s="114"/>
      <c r="EGQ3874" s="114"/>
      <c r="EGR3874" s="114"/>
      <c r="EGS3874" s="114"/>
      <c r="EGT3874" s="114"/>
      <c r="EGU3874" s="114"/>
      <c r="EGV3874" s="114"/>
      <c r="EGW3874" s="114"/>
      <c r="EGX3874" s="114"/>
      <c r="EGY3874" s="116"/>
      <c r="EGZ3874" s="114"/>
      <c r="EHA3874" s="115"/>
      <c r="EHB3874" s="115"/>
      <c r="EHC3874" s="115"/>
      <c r="EHD3874" s="113"/>
      <c r="EHE3874" s="114"/>
      <c r="EHF3874" s="114"/>
      <c r="EHG3874" s="113"/>
      <c r="EHH3874" s="118"/>
      <c r="EHI3874" s="117"/>
      <c r="EHJ3874" s="114"/>
      <c r="EHK3874" s="114"/>
      <c r="EHL3874" s="114"/>
      <c r="EHM3874" s="114"/>
      <c r="EHN3874" s="114"/>
      <c r="EHO3874" s="114"/>
      <c r="EHP3874" s="114"/>
      <c r="EHQ3874" s="114"/>
      <c r="EHR3874" s="114"/>
      <c r="EHS3874" s="114"/>
      <c r="EHT3874" s="116"/>
      <c r="EHU3874" s="114"/>
      <c r="EHV3874" s="115"/>
      <c r="EHW3874" s="115"/>
      <c r="EHX3874" s="115"/>
      <c r="EHY3874" s="113"/>
      <c r="EHZ3874" s="114"/>
      <c r="EIA3874" s="114"/>
      <c r="EIB3874" s="113"/>
      <c r="EIC3874" s="118"/>
      <c r="EID3874" s="117"/>
      <c r="EIE3874" s="114"/>
      <c r="EIF3874" s="114"/>
      <c r="EIG3874" s="114"/>
      <c r="EIH3874" s="114"/>
      <c r="EII3874" s="114"/>
      <c r="EIJ3874" s="114"/>
      <c r="EIK3874" s="114"/>
      <c r="EIL3874" s="114"/>
      <c r="EIM3874" s="114"/>
      <c r="EIN3874" s="114"/>
      <c r="EIO3874" s="116"/>
      <c r="EIP3874" s="114"/>
      <c r="EIQ3874" s="115"/>
      <c r="EIR3874" s="115"/>
      <c r="EIS3874" s="115"/>
      <c r="EIT3874" s="113"/>
      <c r="EIU3874" s="114"/>
      <c r="EIV3874" s="114"/>
      <c r="EIW3874" s="113"/>
      <c r="EIX3874" s="118"/>
      <c r="EIY3874" s="117"/>
      <c r="EIZ3874" s="114"/>
      <c r="EJA3874" s="114"/>
      <c r="EJB3874" s="114"/>
      <c r="EJC3874" s="114"/>
      <c r="EJD3874" s="114"/>
      <c r="EJE3874" s="114"/>
      <c r="EJF3874" s="114"/>
      <c r="EJG3874" s="114"/>
      <c r="EJH3874" s="114"/>
      <c r="EJI3874" s="114"/>
      <c r="EJJ3874" s="116"/>
      <c r="EJK3874" s="114"/>
      <c r="EJL3874" s="115"/>
      <c r="EJM3874" s="115"/>
      <c r="EJN3874" s="115"/>
      <c r="EJO3874" s="113"/>
      <c r="EJP3874" s="114"/>
      <c r="EJQ3874" s="114"/>
      <c r="EJR3874" s="113"/>
      <c r="EJS3874" s="118"/>
      <c r="EJT3874" s="117"/>
      <c r="EJU3874" s="114"/>
      <c r="EJV3874" s="114"/>
      <c r="EJW3874" s="114"/>
      <c r="EJX3874" s="114"/>
      <c r="EJY3874" s="114"/>
      <c r="EJZ3874" s="114"/>
      <c r="EKA3874" s="114"/>
      <c r="EKB3874" s="114"/>
      <c r="EKC3874" s="114"/>
      <c r="EKD3874" s="114"/>
      <c r="EKE3874" s="116"/>
      <c r="EKF3874" s="114"/>
      <c r="EKG3874" s="115"/>
      <c r="EKH3874" s="115"/>
      <c r="EKI3874" s="115"/>
      <c r="EKJ3874" s="113"/>
      <c r="EKK3874" s="114"/>
      <c r="EKL3874" s="114"/>
      <c r="EKM3874" s="113"/>
      <c r="EKN3874" s="118"/>
      <c r="EKO3874" s="117"/>
      <c r="EKP3874" s="114"/>
      <c r="EKQ3874" s="114"/>
      <c r="EKR3874" s="114"/>
      <c r="EKS3874" s="114"/>
      <c r="EKT3874" s="114"/>
      <c r="EKU3874" s="114"/>
      <c r="EKV3874" s="114"/>
      <c r="EKW3874" s="114"/>
      <c r="EKX3874" s="114"/>
      <c r="EKY3874" s="114"/>
      <c r="EKZ3874" s="116"/>
      <c r="ELA3874" s="114"/>
      <c r="ELB3874" s="115"/>
      <c r="ELC3874" s="115"/>
      <c r="ELD3874" s="115"/>
      <c r="ELE3874" s="113"/>
      <c r="ELF3874" s="114"/>
      <c r="ELG3874" s="114"/>
      <c r="ELH3874" s="113"/>
      <c r="ELI3874" s="118"/>
      <c r="ELJ3874" s="117"/>
      <c r="ELK3874" s="114"/>
      <c r="ELL3874" s="114"/>
      <c r="ELM3874" s="114"/>
      <c r="ELN3874" s="114"/>
      <c r="ELO3874" s="114"/>
      <c r="ELP3874" s="114"/>
      <c r="ELQ3874" s="114"/>
      <c r="ELR3874" s="114"/>
      <c r="ELS3874" s="114"/>
      <c r="ELT3874" s="114"/>
      <c r="ELU3874" s="116"/>
      <c r="ELV3874" s="114"/>
      <c r="ELW3874" s="115"/>
      <c r="ELX3874" s="115"/>
      <c r="ELY3874" s="115"/>
      <c r="ELZ3874" s="113"/>
      <c r="EMA3874" s="114"/>
      <c r="EMB3874" s="114"/>
      <c r="EMC3874" s="113"/>
      <c r="EMD3874" s="118"/>
      <c r="EME3874" s="117"/>
      <c r="EMF3874" s="114"/>
      <c r="EMG3874" s="114"/>
      <c r="EMH3874" s="114"/>
      <c r="EMI3874" s="114"/>
      <c r="EMJ3874" s="114"/>
      <c r="EMK3874" s="114"/>
      <c r="EML3874" s="114"/>
      <c r="EMM3874" s="114"/>
      <c r="EMN3874" s="114"/>
      <c r="EMO3874" s="114"/>
      <c r="EMP3874" s="116"/>
      <c r="EMQ3874" s="114"/>
      <c r="EMR3874" s="115"/>
      <c r="EMS3874" s="115"/>
      <c r="EMT3874" s="115"/>
      <c r="EMU3874" s="113"/>
      <c r="EMV3874" s="114"/>
      <c r="EMW3874" s="114"/>
      <c r="EMX3874" s="113"/>
      <c r="EMY3874" s="118"/>
      <c r="EMZ3874" s="117"/>
      <c r="ENA3874" s="114"/>
      <c r="ENB3874" s="114"/>
      <c r="ENC3874" s="114"/>
      <c r="END3874" s="114"/>
      <c r="ENE3874" s="114"/>
      <c r="ENF3874" s="114"/>
      <c r="ENG3874" s="114"/>
      <c r="ENH3874" s="114"/>
      <c r="ENI3874" s="114"/>
      <c r="ENJ3874" s="114"/>
      <c r="ENK3874" s="116"/>
      <c r="ENL3874" s="114"/>
      <c r="ENM3874" s="115"/>
      <c r="ENN3874" s="115"/>
      <c r="ENO3874" s="115"/>
      <c r="ENP3874" s="113"/>
      <c r="ENQ3874" s="114"/>
      <c r="ENR3874" s="114"/>
      <c r="ENS3874" s="113"/>
      <c r="ENT3874" s="118"/>
      <c r="ENU3874" s="117"/>
      <c r="ENV3874" s="114"/>
      <c r="ENW3874" s="114"/>
      <c r="ENX3874" s="114"/>
      <c r="ENY3874" s="114"/>
      <c r="ENZ3874" s="114"/>
      <c r="EOA3874" s="114"/>
      <c r="EOB3874" s="114"/>
      <c r="EOC3874" s="114"/>
      <c r="EOD3874" s="114"/>
      <c r="EOE3874" s="114"/>
      <c r="EOF3874" s="116"/>
      <c r="EOG3874" s="114"/>
      <c r="EOH3874" s="115"/>
      <c r="EOI3874" s="115"/>
      <c r="EOJ3874" s="115"/>
      <c r="EOK3874" s="113"/>
      <c r="EOL3874" s="114"/>
      <c r="EOM3874" s="114"/>
      <c r="EON3874" s="113"/>
      <c r="EOO3874" s="118"/>
      <c r="EOP3874" s="117"/>
      <c r="EOQ3874" s="114"/>
      <c r="EOR3874" s="114"/>
      <c r="EOS3874" s="114"/>
      <c r="EOT3874" s="114"/>
      <c r="EOU3874" s="114"/>
      <c r="EOV3874" s="114"/>
      <c r="EOW3874" s="114"/>
      <c r="EOX3874" s="114"/>
      <c r="EOY3874" s="114"/>
      <c r="EOZ3874" s="114"/>
      <c r="EPA3874" s="116"/>
      <c r="EPB3874" s="114"/>
      <c r="EPC3874" s="115"/>
      <c r="EPD3874" s="115"/>
      <c r="EPE3874" s="115"/>
      <c r="EPF3874" s="113"/>
      <c r="EPG3874" s="114"/>
      <c r="EPH3874" s="114"/>
      <c r="EPI3874" s="113"/>
      <c r="EPJ3874" s="118"/>
      <c r="EPK3874" s="117"/>
      <c r="EPL3874" s="114"/>
      <c r="EPM3874" s="114"/>
      <c r="EPN3874" s="114"/>
      <c r="EPO3874" s="114"/>
      <c r="EPP3874" s="114"/>
      <c r="EPQ3874" s="114"/>
      <c r="EPR3874" s="114"/>
      <c r="EPS3874" s="114"/>
      <c r="EPT3874" s="114"/>
      <c r="EPU3874" s="114"/>
      <c r="EPV3874" s="116"/>
      <c r="EPW3874" s="114"/>
      <c r="EPX3874" s="115"/>
      <c r="EPY3874" s="115"/>
      <c r="EPZ3874" s="115"/>
      <c r="EQA3874" s="113"/>
      <c r="EQB3874" s="114"/>
      <c r="EQC3874" s="114"/>
      <c r="EQD3874" s="113"/>
      <c r="EQE3874" s="118"/>
      <c r="EQF3874" s="117"/>
      <c r="EQG3874" s="114"/>
      <c r="EQH3874" s="114"/>
      <c r="EQI3874" s="114"/>
      <c r="EQJ3874" s="114"/>
      <c r="EQK3874" s="114"/>
      <c r="EQL3874" s="114"/>
      <c r="EQM3874" s="114"/>
      <c r="EQN3874" s="114"/>
      <c r="EQO3874" s="114"/>
      <c r="EQP3874" s="114"/>
      <c r="EQQ3874" s="116"/>
      <c r="EQR3874" s="114"/>
      <c r="EQS3874" s="115"/>
      <c r="EQT3874" s="115"/>
      <c r="EQU3874" s="115"/>
      <c r="EQV3874" s="113"/>
      <c r="EQW3874" s="114"/>
      <c r="EQX3874" s="114"/>
      <c r="EQY3874" s="113"/>
      <c r="EQZ3874" s="118"/>
      <c r="ERA3874" s="117"/>
      <c r="ERB3874" s="114"/>
      <c r="ERC3874" s="114"/>
      <c r="ERD3874" s="114"/>
      <c r="ERE3874" s="114"/>
      <c r="ERF3874" s="114"/>
      <c r="ERG3874" s="114"/>
      <c r="ERH3874" s="114"/>
      <c r="ERI3874" s="114"/>
      <c r="ERJ3874" s="114"/>
      <c r="ERK3874" s="114"/>
      <c r="ERL3874" s="116"/>
      <c r="ERM3874" s="114"/>
      <c r="ERN3874" s="115"/>
      <c r="ERO3874" s="115"/>
      <c r="ERP3874" s="115"/>
      <c r="ERQ3874" s="113"/>
      <c r="ERR3874" s="114"/>
      <c r="ERS3874" s="114"/>
      <c r="ERT3874" s="113"/>
      <c r="ERU3874" s="118"/>
      <c r="ERV3874" s="117"/>
      <c r="ERW3874" s="114"/>
      <c r="ERX3874" s="114"/>
      <c r="ERY3874" s="114"/>
      <c r="ERZ3874" s="114"/>
      <c r="ESA3874" s="114"/>
      <c r="ESB3874" s="114"/>
      <c r="ESC3874" s="114"/>
      <c r="ESD3874" s="114"/>
      <c r="ESE3874" s="114"/>
      <c r="ESF3874" s="114"/>
      <c r="ESG3874" s="116"/>
      <c r="ESH3874" s="114"/>
      <c r="ESI3874" s="115"/>
      <c r="ESJ3874" s="115"/>
      <c r="ESK3874" s="115"/>
      <c r="ESL3874" s="113"/>
      <c r="ESM3874" s="114"/>
      <c r="ESN3874" s="114"/>
      <c r="ESO3874" s="113"/>
      <c r="ESP3874" s="118"/>
      <c r="ESQ3874" s="117"/>
      <c r="ESR3874" s="114"/>
      <c r="ESS3874" s="114"/>
      <c r="EST3874" s="114"/>
      <c r="ESU3874" s="114"/>
      <c r="ESV3874" s="114"/>
      <c r="ESW3874" s="114"/>
      <c r="ESX3874" s="114"/>
      <c r="ESY3874" s="114"/>
      <c r="ESZ3874" s="114"/>
      <c r="ETA3874" s="114"/>
      <c r="ETB3874" s="116"/>
      <c r="ETC3874" s="114"/>
      <c r="ETD3874" s="115"/>
      <c r="ETE3874" s="115"/>
      <c r="ETF3874" s="115"/>
      <c r="ETG3874" s="113"/>
      <c r="ETH3874" s="114"/>
      <c r="ETI3874" s="114"/>
      <c r="ETJ3874" s="113"/>
      <c r="ETK3874" s="118"/>
      <c r="ETL3874" s="117"/>
      <c r="ETM3874" s="114"/>
      <c r="ETN3874" s="114"/>
      <c r="ETO3874" s="114"/>
      <c r="ETP3874" s="114"/>
      <c r="ETQ3874" s="114"/>
      <c r="ETR3874" s="114"/>
      <c r="ETS3874" s="114"/>
      <c r="ETT3874" s="114"/>
      <c r="ETU3874" s="114"/>
      <c r="ETV3874" s="114"/>
      <c r="ETW3874" s="116"/>
      <c r="ETX3874" s="114"/>
      <c r="ETY3874" s="115"/>
      <c r="ETZ3874" s="115"/>
      <c r="EUA3874" s="115"/>
      <c r="EUB3874" s="113"/>
      <c r="EUC3874" s="114"/>
      <c r="EUD3874" s="114"/>
      <c r="EUE3874" s="113"/>
      <c r="EUF3874" s="118"/>
      <c r="EUG3874" s="117"/>
      <c r="EUH3874" s="114"/>
      <c r="EUI3874" s="114"/>
      <c r="EUJ3874" s="114"/>
      <c r="EUK3874" s="114"/>
      <c r="EUL3874" s="114"/>
      <c r="EUM3874" s="114"/>
      <c r="EUN3874" s="114"/>
      <c r="EUO3874" s="114"/>
      <c r="EUP3874" s="114"/>
      <c r="EUQ3874" s="114"/>
      <c r="EUR3874" s="116"/>
      <c r="EUS3874" s="114"/>
      <c r="EUT3874" s="115"/>
      <c r="EUU3874" s="115"/>
      <c r="EUV3874" s="115"/>
      <c r="EUW3874" s="113"/>
      <c r="EUX3874" s="114"/>
      <c r="EUY3874" s="114"/>
      <c r="EUZ3874" s="113"/>
      <c r="EVA3874" s="118"/>
      <c r="EVB3874" s="117"/>
      <c r="EVC3874" s="114"/>
      <c r="EVD3874" s="114"/>
      <c r="EVE3874" s="114"/>
      <c r="EVF3874" s="114"/>
      <c r="EVG3874" s="114"/>
      <c r="EVH3874" s="114"/>
      <c r="EVI3874" s="114"/>
      <c r="EVJ3874" s="114"/>
      <c r="EVK3874" s="114"/>
      <c r="EVL3874" s="114"/>
      <c r="EVM3874" s="116"/>
      <c r="EVN3874" s="114"/>
      <c r="EVO3874" s="115"/>
      <c r="EVP3874" s="115"/>
      <c r="EVQ3874" s="115"/>
      <c r="EVR3874" s="113"/>
      <c r="EVS3874" s="114"/>
      <c r="EVT3874" s="114"/>
      <c r="EVU3874" s="113"/>
      <c r="EVV3874" s="118"/>
      <c r="EVW3874" s="117"/>
      <c r="EVX3874" s="114"/>
      <c r="EVY3874" s="114"/>
      <c r="EVZ3874" s="114"/>
      <c r="EWA3874" s="114"/>
      <c r="EWB3874" s="114"/>
      <c r="EWC3874" s="114"/>
      <c r="EWD3874" s="114"/>
      <c r="EWE3874" s="114"/>
      <c r="EWF3874" s="114"/>
      <c r="EWG3874" s="114"/>
      <c r="EWH3874" s="116"/>
      <c r="EWI3874" s="114"/>
      <c r="EWJ3874" s="115"/>
      <c r="EWK3874" s="115"/>
      <c r="EWL3874" s="115"/>
      <c r="EWM3874" s="113"/>
      <c r="EWN3874" s="114"/>
      <c r="EWO3874" s="114"/>
      <c r="EWP3874" s="113"/>
      <c r="EWQ3874" s="118"/>
      <c r="EWR3874" s="117"/>
      <c r="EWS3874" s="114"/>
      <c r="EWT3874" s="114"/>
      <c r="EWU3874" s="114"/>
      <c r="EWV3874" s="114"/>
      <c r="EWW3874" s="114"/>
      <c r="EWX3874" s="114"/>
      <c r="EWY3874" s="114"/>
      <c r="EWZ3874" s="114"/>
      <c r="EXA3874" s="114"/>
      <c r="EXB3874" s="114"/>
      <c r="EXC3874" s="116"/>
      <c r="EXD3874" s="114"/>
      <c r="EXE3874" s="115"/>
      <c r="EXF3874" s="115"/>
      <c r="EXG3874" s="115"/>
      <c r="EXH3874" s="113"/>
      <c r="EXI3874" s="114"/>
      <c r="EXJ3874" s="114"/>
      <c r="EXK3874" s="113"/>
      <c r="EXL3874" s="118"/>
      <c r="EXM3874" s="117"/>
      <c r="EXN3874" s="114"/>
      <c r="EXO3874" s="114"/>
      <c r="EXP3874" s="114"/>
      <c r="EXQ3874" s="114"/>
      <c r="EXR3874" s="114"/>
      <c r="EXS3874" s="114"/>
      <c r="EXT3874" s="114"/>
      <c r="EXU3874" s="114"/>
      <c r="EXV3874" s="114"/>
      <c r="EXW3874" s="114"/>
      <c r="EXX3874" s="116"/>
      <c r="EXY3874" s="114"/>
      <c r="EXZ3874" s="115"/>
      <c r="EYA3874" s="115"/>
      <c r="EYB3874" s="115"/>
      <c r="EYC3874" s="113"/>
      <c r="EYD3874" s="114"/>
      <c r="EYE3874" s="114"/>
      <c r="EYF3874" s="113"/>
      <c r="EYG3874" s="118"/>
      <c r="EYH3874" s="117"/>
      <c r="EYI3874" s="114"/>
      <c r="EYJ3874" s="114"/>
      <c r="EYK3874" s="114"/>
      <c r="EYL3874" s="114"/>
      <c r="EYM3874" s="114"/>
      <c r="EYN3874" s="114"/>
      <c r="EYO3874" s="114"/>
      <c r="EYP3874" s="114"/>
      <c r="EYQ3874" s="114"/>
      <c r="EYR3874" s="114"/>
      <c r="EYS3874" s="116"/>
      <c r="EYT3874" s="114"/>
      <c r="EYU3874" s="115"/>
      <c r="EYV3874" s="115"/>
      <c r="EYW3874" s="115"/>
      <c r="EYX3874" s="113"/>
      <c r="EYY3874" s="114"/>
      <c r="EYZ3874" s="114"/>
      <c r="EZA3874" s="113"/>
      <c r="EZB3874" s="118"/>
      <c r="EZC3874" s="117"/>
      <c r="EZD3874" s="114"/>
      <c r="EZE3874" s="114"/>
      <c r="EZF3874" s="114"/>
      <c r="EZG3874" s="114"/>
      <c r="EZH3874" s="114"/>
      <c r="EZI3874" s="114"/>
      <c r="EZJ3874" s="114"/>
      <c r="EZK3874" s="114"/>
      <c r="EZL3874" s="114"/>
      <c r="EZM3874" s="114"/>
      <c r="EZN3874" s="116"/>
      <c r="EZO3874" s="114"/>
      <c r="EZP3874" s="115"/>
      <c r="EZQ3874" s="115"/>
      <c r="EZR3874" s="115"/>
      <c r="EZS3874" s="113"/>
      <c r="EZT3874" s="114"/>
      <c r="EZU3874" s="114"/>
      <c r="EZV3874" s="113"/>
      <c r="EZW3874" s="118"/>
      <c r="EZX3874" s="117"/>
      <c r="EZY3874" s="114"/>
      <c r="EZZ3874" s="114"/>
      <c r="FAA3874" s="114"/>
      <c r="FAB3874" s="114"/>
      <c r="FAC3874" s="114"/>
      <c r="FAD3874" s="114"/>
      <c r="FAE3874" s="114"/>
      <c r="FAF3874" s="114"/>
      <c r="FAG3874" s="114"/>
      <c r="FAH3874" s="114"/>
      <c r="FAI3874" s="116"/>
      <c r="FAJ3874" s="114"/>
      <c r="FAK3874" s="115"/>
      <c r="FAL3874" s="115"/>
      <c r="FAM3874" s="115"/>
      <c r="FAN3874" s="113"/>
      <c r="FAO3874" s="114"/>
      <c r="FAP3874" s="114"/>
      <c r="FAQ3874" s="113"/>
      <c r="FAR3874" s="118"/>
      <c r="FAS3874" s="117"/>
      <c r="FAT3874" s="114"/>
      <c r="FAU3874" s="114"/>
      <c r="FAV3874" s="114"/>
      <c r="FAW3874" s="114"/>
      <c r="FAX3874" s="114"/>
      <c r="FAY3874" s="114"/>
      <c r="FAZ3874" s="114"/>
      <c r="FBA3874" s="114"/>
      <c r="FBB3874" s="114"/>
      <c r="FBC3874" s="114"/>
      <c r="FBD3874" s="116"/>
      <c r="FBE3874" s="114"/>
      <c r="FBF3874" s="115"/>
      <c r="FBG3874" s="115"/>
      <c r="FBH3874" s="115"/>
      <c r="FBI3874" s="113"/>
      <c r="FBJ3874" s="114"/>
      <c r="FBK3874" s="114"/>
      <c r="FBL3874" s="113"/>
      <c r="FBM3874" s="118"/>
      <c r="FBN3874" s="117"/>
      <c r="FBO3874" s="114"/>
      <c r="FBP3874" s="114"/>
      <c r="FBQ3874" s="114"/>
      <c r="FBR3874" s="114"/>
      <c r="FBS3874" s="114"/>
      <c r="FBT3874" s="114"/>
      <c r="FBU3874" s="114"/>
      <c r="FBV3874" s="114"/>
      <c r="FBW3874" s="114"/>
      <c r="FBX3874" s="114"/>
      <c r="FBY3874" s="116"/>
      <c r="FBZ3874" s="114"/>
      <c r="FCA3874" s="115"/>
      <c r="FCB3874" s="115"/>
      <c r="FCC3874" s="115"/>
      <c r="FCD3874" s="113"/>
      <c r="FCE3874" s="114"/>
      <c r="FCF3874" s="114"/>
      <c r="FCG3874" s="113"/>
      <c r="FCH3874" s="118"/>
      <c r="FCI3874" s="117"/>
      <c r="FCJ3874" s="114"/>
      <c r="FCK3874" s="114"/>
      <c r="FCL3874" s="114"/>
      <c r="FCM3874" s="114"/>
      <c r="FCN3874" s="114"/>
      <c r="FCO3874" s="114"/>
      <c r="FCP3874" s="114"/>
      <c r="FCQ3874" s="114"/>
      <c r="FCR3874" s="114"/>
      <c r="FCS3874" s="114"/>
      <c r="FCT3874" s="116"/>
      <c r="FCU3874" s="114"/>
      <c r="FCV3874" s="115"/>
      <c r="FCW3874" s="115"/>
      <c r="FCX3874" s="115"/>
      <c r="FCY3874" s="113"/>
      <c r="FCZ3874" s="114"/>
      <c r="FDA3874" s="114"/>
      <c r="FDB3874" s="113"/>
      <c r="FDC3874" s="118"/>
      <c r="FDD3874" s="117"/>
      <c r="FDE3874" s="114"/>
      <c r="FDF3874" s="114"/>
      <c r="FDG3874" s="114"/>
      <c r="FDH3874" s="114"/>
      <c r="FDI3874" s="114"/>
      <c r="FDJ3874" s="114"/>
      <c r="FDK3874" s="114"/>
      <c r="FDL3874" s="114"/>
      <c r="FDM3874" s="114"/>
      <c r="FDN3874" s="114"/>
      <c r="FDO3874" s="116"/>
      <c r="FDP3874" s="114"/>
      <c r="FDQ3874" s="115"/>
      <c r="FDR3874" s="115"/>
      <c r="FDS3874" s="115"/>
      <c r="FDT3874" s="113"/>
      <c r="FDU3874" s="114"/>
      <c r="FDV3874" s="114"/>
      <c r="FDW3874" s="113"/>
      <c r="FDX3874" s="118"/>
      <c r="FDY3874" s="117"/>
      <c r="FDZ3874" s="114"/>
      <c r="FEA3874" s="114"/>
      <c r="FEB3874" s="114"/>
      <c r="FEC3874" s="114"/>
      <c r="FED3874" s="114"/>
      <c r="FEE3874" s="114"/>
      <c r="FEF3874" s="114"/>
      <c r="FEG3874" s="114"/>
      <c r="FEH3874" s="114"/>
      <c r="FEI3874" s="114"/>
      <c r="FEJ3874" s="116"/>
      <c r="FEK3874" s="114"/>
      <c r="FEL3874" s="115"/>
      <c r="FEM3874" s="115"/>
      <c r="FEN3874" s="115"/>
      <c r="FEO3874" s="113"/>
      <c r="FEP3874" s="114"/>
      <c r="FEQ3874" s="114"/>
      <c r="FER3874" s="113"/>
      <c r="FES3874" s="118"/>
      <c r="FET3874" s="117"/>
      <c r="FEU3874" s="114"/>
      <c r="FEV3874" s="114"/>
      <c r="FEW3874" s="114"/>
      <c r="FEX3874" s="114"/>
      <c r="FEY3874" s="114"/>
      <c r="FEZ3874" s="114"/>
      <c r="FFA3874" s="114"/>
      <c r="FFB3874" s="114"/>
      <c r="FFC3874" s="114"/>
      <c r="FFD3874" s="114"/>
      <c r="FFE3874" s="116"/>
      <c r="FFF3874" s="114"/>
      <c r="FFG3874" s="115"/>
      <c r="FFH3874" s="115"/>
      <c r="FFI3874" s="115"/>
      <c r="FFJ3874" s="113"/>
      <c r="FFK3874" s="114"/>
      <c r="FFL3874" s="114"/>
      <c r="FFM3874" s="113"/>
      <c r="FFN3874" s="118"/>
      <c r="FFO3874" s="117"/>
      <c r="FFP3874" s="114"/>
      <c r="FFQ3874" s="114"/>
      <c r="FFR3874" s="114"/>
      <c r="FFS3874" s="114"/>
      <c r="FFT3874" s="114"/>
      <c r="FFU3874" s="114"/>
      <c r="FFV3874" s="114"/>
      <c r="FFW3874" s="114"/>
      <c r="FFX3874" s="114"/>
      <c r="FFY3874" s="114"/>
      <c r="FFZ3874" s="116"/>
      <c r="FGA3874" s="114"/>
      <c r="FGB3874" s="115"/>
      <c r="FGC3874" s="115"/>
      <c r="FGD3874" s="115"/>
      <c r="FGE3874" s="113"/>
      <c r="FGF3874" s="114"/>
      <c r="FGG3874" s="114"/>
      <c r="FGH3874" s="113"/>
      <c r="FGI3874" s="118"/>
      <c r="FGJ3874" s="117"/>
      <c r="FGK3874" s="114"/>
      <c r="FGL3874" s="114"/>
      <c r="FGM3874" s="114"/>
      <c r="FGN3874" s="114"/>
      <c r="FGO3874" s="114"/>
      <c r="FGP3874" s="114"/>
      <c r="FGQ3874" s="114"/>
      <c r="FGR3874" s="114"/>
      <c r="FGS3874" s="114"/>
      <c r="FGT3874" s="114"/>
      <c r="FGU3874" s="116"/>
      <c r="FGV3874" s="114"/>
      <c r="FGW3874" s="115"/>
      <c r="FGX3874" s="115"/>
      <c r="FGY3874" s="115"/>
      <c r="FGZ3874" s="113"/>
      <c r="FHA3874" s="114"/>
      <c r="FHB3874" s="114"/>
      <c r="FHC3874" s="113"/>
      <c r="FHD3874" s="118"/>
      <c r="FHE3874" s="117"/>
      <c r="FHF3874" s="114"/>
      <c r="FHG3874" s="114"/>
      <c r="FHH3874" s="114"/>
      <c r="FHI3874" s="114"/>
      <c r="FHJ3874" s="114"/>
      <c r="FHK3874" s="114"/>
      <c r="FHL3874" s="114"/>
      <c r="FHM3874" s="114"/>
      <c r="FHN3874" s="114"/>
      <c r="FHO3874" s="114"/>
      <c r="FHP3874" s="116"/>
      <c r="FHQ3874" s="114"/>
      <c r="FHR3874" s="115"/>
      <c r="FHS3874" s="115"/>
      <c r="FHT3874" s="115"/>
      <c r="FHU3874" s="113"/>
      <c r="FHV3874" s="114"/>
      <c r="FHW3874" s="114"/>
      <c r="FHX3874" s="113"/>
      <c r="FHY3874" s="118"/>
      <c r="FHZ3874" s="117"/>
      <c r="FIA3874" s="114"/>
      <c r="FIB3874" s="114"/>
      <c r="FIC3874" s="114"/>
      <c r="FID3874" s="114"/>
      <c r="FIE3874" s="114"/>
      <c r="FIF3874" s="114"/>
      <c r="FIG3874" s="114"/>
      <c r="FIH3874" s="114"/>
      <c r="FII3874" s="114"/>
      <c r="FIJ3874" s="114"/>
      <c r="FIK3874" s="116"/>
      <c r="FIL3874" s="114"/>
      <c r="FIM3874" s="115"/>
      <c r="FIN3874" s="115"/>
      <c r="FIO3874" s="115"/>
      <c r="FIP3874" s="113"/>
      <c r="FIQ3874" s="114"/>
      <c r="FIR3874" s="114"/>
      <c r="FIS3874" s="113"/>
      <c r="FIT3874" s="118"/>
      <c r="FIU3874" s="117"/>
      <c r="FIV3874" s="114"/>
      <c r="FIW3874" s="114"/>
      <c r="FIX3874" s="114"/>
      <c r="FIY3874" s="114"/>
      <c r="FIZ3874" s="114"/>
      <c r="FJA3874" s="114"/>
      <c r="FJB3874" s="114"/>
      <c r="FJC3874" s="114"/>
      <c r="FJD3874" s="114"/>
      <c r="FJE3874" s="114"/>
      <c r="FJF3874" s="116"/>
      <c r="FJG3874" s="114"/>
      <c r="FJH3874" s="115"/>
      <c r="FJI3874" s="115"/>
      <c r="FJJ3874" s="115"/>
      <c r="FJK3874" s="113"/>
      <c r="FJL3874" s="114"/>
      <c r="FJM3874" s="114"/>
      <c r="FJN3874" s="113"/>
      <c r="FJO3874" s="118"/>
      <c r="FJP3874" s="117"/>
      <c r="FJQ3874" s="114"/>
      <c r="FJR3874" s="114"/>
      <c r="FJS3874" s="114"/>
      <c r="FJT3874" s="114"/>
      <c r="FJU3874" s="114"/>
      <c r="FJV3874" s="114"/>
      <c r="FJW3874" s="114"/>
      <c r="FJX3874" s="114"/>
      <c r="FJY3874" s="114"/>
      <c r="FJZ3874" s="114"/>
      <c r="FKA3874" s="116"/>
      <c r="FKB3874" s="114"/>
      <c r="FKC3874" s="115"/>
      <c r="FKD3874" s="115"/>
      <c r="FKE3874" s="115"/>
      <c r="FKF3874" s="113"/>
      <c r="FKG3874" s="114"/>
      <c r="FKH3874" s="114"/>
      <c r="FKI3874" s="113"/>
      <c r="FKJ3874" s="118"/>
      <c r="FKK3874" s="117"/>
      <c r="FKL3874" s="114"/>
      <c r="FKM3874" s="114"/>
      <c r="FKN3874" s="114"/>
      <c r="FKO3874" s="114"/>
      <c r="FKP3874" s="114"/>
      <c r="FKQ3874" s="114"/>
      <c r="FKR3874" s="114"/>
      <c r="FKS3874" s="114"/>
      <c r="FKT3874" s="114"/>
      <c r="FKU3874" s="114"/>
      <c r="FKV3874" s="116"/>
      <c r="FKW3874" s="114"/>
      <c r="FKX3874" s="115"/>
      <c r="FKY3874" s="115"/>
      <c r="FKZ3874" s="115"/>
      <c r="FLA3874" s="113"/>
      <c r="FLB3874" s="114"/>
      <c r="FLC3874" s="114"/>
      <c r="FLD3874" s="113"/>
      <c r="FLE3874" s="118"/>
      <c r="FLF3874" s="117"/>
      <c r="FLG3874" s="114"/>
      <c r="FLH3874" s="114"/>
      <c r="FLI3874" s="114"/>
      <c r="FLJ3874" s="114"/>
      <c r="FLK3874" s="114"/>
      <c r="FLL3874" s="114"/>
      <c r="FLM3874" s="114"/>
      <c r="FLN3874" s="114"/>
      <c r="FLO3874" s="114"/>
      <c r="FLP3874" s="114"/>
      <c r="FLQ3874" s="116"/>
      <c r="FLR3874" s="114"/>
      <c r="FLS3874" s="115"/>
      <c r="FLT3874" s="115"/>
      <c r="FLU3874" s="115"/>
      <c r="FLV3874" s="113"/>
      <c r="FLW3874" s="114"/>
      <c r="FLX3874" s="114"/>
      <c r="FLY3874" s="113"/>
      <c r="FLZ3874" s="118"/>
      <c r="FMA3874" s="117"/>
      <c r="FMB3874" s="114"/>
      <c r="FMC3874" s="114"/>
      <c r="FMD3874" s="114"/>
      <c r="FME3874" s="114"/>
      <c r="FMF3874" s="114"/>
      <c r="FMG3874" s="114"/>
      <c r="FMH3874" s="114"/>
      <c r="FMI3874" s="114"/>
      <c r="FMJ3874" s="114"/>
      <c r="FMK3874" s="114"/>
      <c r="FML3874" s="116"/>
      <c r="FMM3874" s="114"/>
      <c r="FMN3874" s="115"/>
      <c r="FMO3874" s="115"/>
      <c r="FMP3874" s="115"/>
      <c r="FMQ3874" s="113"/>
      <c r="FMR3874" s="114"/>
      <c r="FMS3874" s="114"/>
      <c r="FMT3874" s="113"/>
      <c r="FMU3874" s="118"/>
      <c r="FMV3874" s="117"/>
      <c r="FMW3874" s="114"/>
      <c r="FMX3874" s="114"/>
      <c r="FMY3874" s="114"/>
      <c r="FMZ3874" s="114"/>
      <c r="FNA3874" s="114"/>
      <c r="FNB3874" s="114"/>
      <c r="FNC3874" s="114"/>
      <c r="FND3874" s="114"/>
      <c r="FNE3874" s="114"/>
      <c r="FNF3874" s="114"/>
      <c r="FNG3874" s="116"/>
      <c r="FNH3874" s="114"/>
      <c r="FNI3874" s="115"/>
      <c r="FNJ3874" s="115"/>
      <c r="FNK3874" s="115"/>
      <c r="FNL3874" s="113"/>
      <c r="FNM3874" s="114"/>
      <c r="FNN3874" s="114"/>
      <c r="FNO3874" s="113"/>
      <c r="FNP3874" s="118"/>
      <c r="FNQ3874" s="117"/>
      <c r="FNR3874" s="114"/>
      <c r="FNS3874" s="114"/>
      <c r="FNT3874" s="114"/>
      <c r="FNU3874" s="114"/>
      <c r="FNV3874" s="114"/>
      <c r="FNW3874" s="114"/>
      <c r="FNX3874" s="114"/>
      <c r="FNY3874" s="114"/>
      <c r="FNZ3874" s="114"/>
      <c r="FOA3874" s="114"/>
      <c r="FOB3874" s="116"/>
      <c r="FOC3874" s="114"/>
      <c r="FOD3874" s="115"/>
      <c r="FOE3874" s="115"/>
      <c r="FOF3874" s="115"/>
      <c r="FOG3874" s="113"/>
      <c r="FOH3874" s="114"/>
      <c r="FOI3874" s="114"/>
      <c r="FOJ3874" s="113"/>
      <c r="FOK3874" s="118"/>
      <c r="FOL3874" s="117"/>
      <c r="FOM3874" s="114"/>
      <c r="FON3874" s="114"/>
      <c r="FOO3874" s="114"/>
      <c r="FOP3874" s="114"/>
      <c r="FOQ3874" s="114"/>
      <c r="FOR3874" s="114"/>
      <c r="FOS3874" s="114"/>
      <c r="FOT3874" s="114"/>
      <c r="FOU3874" s="114"/>
      <c r="FOV3874" s="114"/>
      <c r="FOW3874" s="116"/>
      <c r="FOX3874" s="114"/>
      <c r="FOY3874" s="115"/>
      <c r="FOZ3874" s="115"/>
      <c r="FPA3874" s="115"/>
      <c r="FPB3874" s="113"/>
      <c r="FPC3874" s="114"/>
      <c r="FPD3874" s="114"/>
      <c r="FPE3874" s="113"/>
      <c r="FPF3874" s="118"/>
      <c r="FPG3874" s="117"/>
      <c r="FPH3874" s="114"/>
      <c r="FPI3874" s="114"/>
      <c r="FPJ3874" s="114"/>
      <c r="FPK3874" s="114"/>
      <c r="FPL3874" s="114"/>
      <c r="FPM3874" s="114"/>
      <c r="FPN3874" s="114"/>
      <c r="FPO3874" s="114"/>
      <c r="FPP3874" s="114"/>
      <c r="FPQ3874" s="114"/>
      <c r="FPR3874" s="116"/>
      <c r="FPS3874" s="114"/>
      <c r="FPT3874" s="115"/>
      <c r="FPU3874" s="115"/>
      <c r="FPV3874" s="115"/>
      <c r="FPW3874" s="113"/>
      <c r="FPX3874" s="114"/>
      <c r="FPY3874" s="114"/>
      <c r="FPZ3874" s="113"/>
      <c r="FQA3874" s="118"/>
      <c r="FQB3874" s="117"/>
      <c r="FQC3874" s="114"/>
      <c r="FQD3874" s="114"/>
      <c r="FQE3874" s="114"/>
      <c r="FQF3874" s="114"/>
      <c r="FQG3874" s="114"/>
      <c r="FQH3874" s="114"/>
      <c r="FQI3874" s="114"/>
      <c r="FQJ3874" s="114"/>
      <c r="FQK3874" s="114"/>
      <c r="FQL3874" s="114"/>
      <c r="FQM3874" s="116"/>
      <c r="FQN3874" s="114"/>
      <c r="FQO3874" s="115"/>
      <c r="FQP3874" s="115"/>
      <c r="FQQ3874" s="115"/>
      <c r="FQR3874" s="113"/>
      <c r="FQS3874" s="114"/>
      <c r="FQT3874" s="114"/>
      <c r="FQU3874" s="113"/>
      <c r="FQV3874" s="118"/>
      <c r="FQW3874" s="117"/>
      <c r="FQX3874" s="114"/>
      <c r="FQY3874" s="114"/>
      <c r="FQZ3874" s="114"/>
      <c r="FRA3874" s="114"/>
      <c r="FRB3874" s="114"/>
      <c r="FRC3874" s="114"/>
      <c r="FRD3874" s="114"/>
      <c r="FRE3874" s="114"/>
      <c r="FRF3874" s="114"/>
      <c r="FRG3874" s="114"/>
      <c r="FRH3874" s="116"/>
      <c r="FRI3874" s="114"/>
      <c r="FRJ3874" s="115"/>
      <c r="FRK3874" s="115"/>
      <c r="FRL3874" s="115"/>
      <c r="FRM3874" s="113"/>
      <c r="FRN3874" s="114"/>
      <c r="FRO3874" s="114"/>
      <c r="FRP3874" s="113"/>
      <c r="FRQ3874" s="118"/>
      <c r="FRR3874" s="117"/>
      <c r="FRS3874" s="114"/>
      <c r="FRT3874" s="114"/>
      <c r="FRU3874" s="114"/>
      <c r="FRV3874" s="114"/>
      <c r="FRW3874" s="114"/>
      <c r="FRX3874" s="114"/>
      <c r="FRY3874" s="114"/>
      <c r="FRZ3874" s="114"/>
      <c r="FSA3874" s="114"/>
      <c r="FSB3874" s="114"/>
      <c r="FSC3874" s="116"/>
      <c r="FSD3874" s="114"/>
      <c r="FSE3874" s="115"/>
      <c r="FSF3874" s="115"/>
      <c r="FSG3874" s="115"/>
      <c r="FSH3874" s="113"/>
      <c r="FSI3874" s="114"/>
      <c r="FSJ3874" s="114"/>
      <c r="FSK3874" s="113"/>
      <c r="FSL3874" s="118"/>
      <c r="FSM3874" s="117"/>
      <c r="FSN3874" s="114"/>
      <c r="FSO3874" s="114"/>
      <c r="FSP3874" s="114"/>
      <c r="FSQ3874" s="114"/>
      <c r="FSR3874" s="114"/>
      <c r="FSS3874" s="114"/>
      <c r="FST3874" s="114"/>
      <c r="FSU3874" s="114"/>
      <c r="FSV3874" s="114"/>
      <c r="FSW3874" s="114"/>
      <c r="FSX3874" s="116"/>
      <c r="FSY3874" s="114"/>
      <c r="FSZ3874" s="115"/>
      <c r="FTA3874" s="115"/>
      <c r="FTB3874" s="115"/>
      <c r="FTC3874" s="113"/>
      <c r="FTD3874" s="114"/>
      <c r="FTE3874" s="114"/>
      <c r="FTF3874" s="113"/>
      <c r="FTG3874" s="118"/>
      <c r="FTH3874" s="117"/>
      <c r="FTI3874" s="114"/>
      <c r="FTJ3874" s="114"/>
      <c r="FTK3874" s="114"/>
      <c r="FTL3874" s="114"/>
      <c r="FTM3874" s="114"/>
      <c r="FTN3874" s="114"/>
      <c r="FTO3874" s="114"/>
      <c r="FTP3874" s="114"/>
      <c r="FTQ3874" s="114"/>
      <c r="FTR3874" s="114"/>
      <c r="FTS3874" s="116"/>
      <c r="FTT3874" s="114"/>
      <c r="FTU3874" s="115"/>
      <c r="FTV3874" s="115"/>
      <c r="FTW3874" s="115"/>
      <c r="FTX3874" s="113"/>
      <c r="FTY3874" s="114"/>
      <c r="FTZ3874" s="114"/>
      <c r="FUA3874" s="113"/>
      <c r="FUB3874" s="118"/>
      <c r="FUC3874" s="117"/>
      <c r="FUD3874" s="114"/>
      <c r="FUE3874" s="114"/>
      <c r="FUF3874" s="114"/>
      <c r="FUG3874" s="114"/>
      <c r="FUH3874" s="114"/>
      <c r="FUI3874" s="114"/>
      <c r="FUJ3874" s="114"/>
      <c r="FUK3874" s="114"/>
      <c r="FUL3874" s="114"/>
      <c r="FUM3874" s="114"/>
      <c r="FUN3874" s="116"/>
      <c r="FUO3874" s="114"/>
      <c r="FUP3874" s="115"/>
      <c r="FUQ3874" s="115"/>
      <c r="FUR3874" s="115"/>
      <c r="FUS3874" s="113"/>
      <c r="FUT3874" s="114"/>
      <c r="FUU3874" s="114"/>
      <c r="FUV3874" s="113"/>
      <c r="FUW3874" s="118"/>
      <c r="FUX3874" s="117"/>
      <c r="FUY3874" s="114"/>
      <c r="FUZ3874" s="114"/>
      <c r="FVA3874" s="114"/>
      <c r="FVB3874" s="114"/>
      <c r="FVC3874" s="114"/>
      <c r="FVD3874" s="114"/>
      <c r="FVE3874" s="114"/>
      <c r="FVF3874" s="114"/>
      <c r="FVG3874" s="114"/>
      <c r="FVH3874" s="114"/>
      <c r="FVI3874" s="116"/>
      <c r="FVJ3874" s="114"/>
      <c r="FVK3874" s="115"/>
      <c r="FVL3874" s="115"/>
      <c r="FVM3874" s="115"/>
      <c r="FVN3874" s="113"/>
      <c r="FVO3874" s="114"/>
      <c r="FVP3874" s="114"/>
      <c r="FVQ3874" s="113"/>
      <c r="FVR3874" s="118"/>
      <c r="FVS3874" s="117"/>
      <c r="FVT3874" s="114"/>
      <c r="FVU3874" s="114"/>
      <c r="FVV3874" s="114"/>
      <c r="FVW3874" s="114"/>
      <c r="FVX3874" s="114"/>
      <c r="FVY3874" s="114"/>
      <c r="FVZ3874" s="114"/>
      <c r="FWA3874" s="114"/>
      <c r="FWB3874" s="114"/>
      <c r="FWC3874" s="114"/>
      <c r="FWD3874" s="116"/>
      <c r="FWE3874" s="114"/>
      <c r="FWF3874" s="115"/>
      <c r="FWG3874" s="115"/>
      <c r="FWH3874" s="115"/>
      <c r="FWI3874" s="113"/>
      <c r="FWJ3874" s="114"/>
      <c r="FWK3874" s="114"/>
      <c r="FWL3874" s="113"/>
      <c r="FWM3874" s="118"/>
      <c r="FWN3874" s="117"/>
      <c r="FWO3874" s="114"/>
      <c r="FWP3874" s="114"/>
      <c r="FWQ3874" s="114"/>
      <c r="FWR3874" s="114"/>
      <c r="FWS3874" s="114"/>
      <c r="FWT3874" s="114"/>
      <c r="FWU3874" s="114"/>
      <c r="FWV3874" s="114"/>
      <c r="FWW3874" s="114"/>
      <c r="FWX3874" s="114"/>
      <c r="FWY3874" s="116"/>
      <c r="FWZ3874" s="114"/>
      <c r="FXA3874" s="115"/>
      <c r="FXB3874" s="115"/>
      <c r="FXC3874" s="115"/>
      <c r="FXD3874" s="113"/>
      <c r="FXE3874" s="114"/>
      <c r="FXF3874" s="114"/>
      <c r="FXG3874" s="113"/>
      <c r="FXH3874" s="118"/>
      <c r="FXI3874" s="117"/>
      <c r="FXJ3874" s="114"/>
      <c r="FXK3874" s="114"/>
      <c r="FXL3874" s="114"/>
      <c r="FXM3874" s="114"/>
      <c r="FXN3874" s="114"/>
      <c r="FXO3874" s="114"/>
      <c r="FXP3874" s="114"/>
      <c r="FXQ3874" s="114"/>
      <c r="FXR3874" s="114"/>
      <c r="FXS3874" s="114"/>
      <c r="FXT3874" s="116"/>
      <c r="FXU3874" s="114"/>
      <c r="FXV3874" s="115"/>
      <c r="FXW3874" s="115"/>
      <c r="FXX3874" s="115"/>
      <c r="FXY3874" s="113"/>
      <c r="FXZ3874" s="114"/>
      <c r="FYA3874" s="114"/>
      <c r="FYB3874" s="113"/>
      <c r="FYC3874" s="118"/>
      <c r="FYD3874" s="117"/>
      <c r="FYE3874" s="114"/>
      <c r="FYF3874" s="114"/>
      <c r="FYG3874" s="114"/>
      <c r="FYH3874" s="114"/>
      <c r="FYI3874" s="114"/>
      <c r="FYJ3874" s="114"/>
      <c r="FYK3874" s="114"/>
      <c r="FYL3874" s="114"/>
      <c r="FYM3874" s="114"/>
      <c r="FYN3874" s="114"/>
      <c r="FYO3874" s="116"/>
      <c r="FYP3874" s="114"/>
      <c r="FYQ3874" s="115"/>
      <c r="FYR3874" s="115"/>
      <c r="FYS3874" s="115"/>
      <c r="FYT3874" s="113"/>
      <c r="FYU3874" s="114"/>
      <c r="FYV3874" s="114"/>
      <c r="FYW3874" s="113"/>
      <c r="FYX3874" s="118"/>
      <c r="FYY3874" s="117"/>
      <c r="FYZ3874" s="114"/>
      <c r="FZA3874" s="114"/>
      <c r="FZB3874" s="114"/>
      <c r="FZC3874" s="114"/>
      <c r="FZD3874" s="114"/>
      <c r="FZE3874" s="114"/>
      <c r="FZF3874" s="114"/>
      <c r="FZG3874" s="114"/>
      <c r="FZH3874" s="114"/>
      <c r="FZI3874" s="114"/>
      <c r="FZJ3874" s="116"/>
      <c r="FZK3874" s="114"/>
      <c r="FZL3874" s="115"/>
      <c r="FZM3874" s="115"/>
      <c r="FZN3874" s="115"/>
      <c r="FZO3874" s="113"/>
      <c r="FZP3874" s="114"/>
      <c r="FZQ3874" s="114"/>
      <c r="FZR3874" s="113"/>
      <c r="FZS3874" s="118"/>
      <c r="FZT3874" s="117"/>
      <c r="FZU3874" s="114"/>
      <c r="FZV3874" s="114"/>
      <c r="FZW3874" s="114"/>
      <c r="FZX3874" s="114"/>
      <c r="FZY3874" s="114"/>
      <c r="FZZ3874" s="114"/>
      <c r="GAA3874" s="114"/>
      <c r="GAB3874" s="114"/>
      <c r="GAC3874" s="114"/>
      <c r="GAD3874" s="114"/>
      <c r="GAE3874" s="116"/>
      <c r="GAF3874" s="114"/>
      <c r="GAG3874" s="115"/>
      <c r="GAH3874" s="115"/>
      <c r="GAI3874" s="115"/>
      <c r="GAJ3874" s="113"/>
      <c r="GAK3874" s="114"/>
      <c r="GAL3874" s="114"/>
      <c r="GAM3874" s="113"/>
      <c r="GAN3874" s="118"/>
      <c r="GAO3874" s="117"/>
      <c r="GAP3874" s="114"/>
      <c r="GAQ3874" s="114"/>
      <c r="GAR3874" s="114"/>
      <c r="GAS3874" s="114"/>
      <c r="GAT3874" s="114"/>
      <c r="GAU3874" s="114"/>
      <c r="GAV3874" s="114"/>
      <c r="GAW3874" s="114"/>
      <c r="GAX3874" s="114"/>
      <c r="GAY3874" s="114"/>
      <c r="GAZ3874" s="116"/>
      <c r="GBA3874" s="114"/>
      <c r="GBB3874" s="115"/>
      <c r="GBC3874" s="115"/>
      <c r="GBD3874" s="115"/>
      <c r="GBE3874" s="113"/>
      <c r="GBF3874" s="114"/>
      <c r="GBG3874" s="114"/>
      <c r="GBH3874" s="113"/>
      <c r="GBI3874" s="118"/>
      <c r="GBJ3874" s="117"/>
      <c r="GBK3874" s="114"/>
      <c r="GBL3874" s="114"/>
      <c r="GBM3874" s="114"/>
      <c r="GBN3874" s="114"/>
      <c r="GBO3874" s="114"/>
      <c r="GBP3874" s="114"/>
      <c r="GBQ3874" s="114"/>
      <c r="GBR3874" s="114"/>
      <c r="GBS3874" s="114"/>
      <c r="GBT3874" s="114"/>
      <c r="GBU3874" s="116"/>
      <c r="GBV3874" s="114"/>
      <c r="GBW3874" s="115"/>
      <c r="GBX3874" s="115"/>
      <c r="GBY3874" s="115"/>
      <c r="GBZ3874" s="113"/>
      <c r="GCA3874" s="114"/>
      <c r="GCB3874" s="114"/>
      <c r="GCC3874" s="113"/>
      <c r="GCD3874" s="118"/>
      <c r="GCE3874" s="117"/>
      <c r="GCF3874" s="114"/>
      <c r="GCG3874" s="114"/>
      <c r="GCH3874" s="114"/>
      <c r="GCI3874" s="114"/>
      <c r="GCJ3874" s="114"/>
      <c r="GCK3874" s="114"/>
      <c r="GCL3874" s="114"/>
      <c r="GCM3874" s="114"/>
      <c r="GCN3874" s="114"/>
      <c r="GCO3874" s="114"/>
      <c r="GCP3874" s="116"/>
      <c r="GCQ3874" s="114"/>
      <c r="GCR3874" s="115"/>
      <c r="GCS3874" s="115"/>
      <c r="GCT3874" s="115"/>
      <c r="GCU3874" s="113"/>
      <c r="GCV3874" s="114"/>
      <c r="GCW3874" s="114"/>
      <c r="GCX3874" s="113"/>
      <c r="GCY3874" s="118"/>
      <c r="GCZ3874" s="117"/>
      <c r="GDA3874" s="114"/>
      <c r="GDB3874" s="114"/>
      <c r="GDC3874" s="114"/>
      <c r="GDD3874" s="114"/>
      <c r="GDE3874" s="114"/>
      <c r="GDF3874" s="114"/>
      <c r="GDG3874" s="114"/>
      <c r="GDH3874" s="114"/>
      <c r="GDI3874" s="114"/>
      <c r="GDJ3874" s="114"/>
      <c r="GDK3874" s="116"/>
      <c r="GDL3874" s="114"/>
      <c r="GDM3874" s="115"/>
      <c r="GDN3874" s="115"/>
      <c r="GDO3874" s="115"/>
      <c r="GDP3874" s="113"/>
      <c r="GDQ3874" s="114"/>
      <c r="GDR3874" s="114"/>
      <c r="GDS3874" s="113"/>
      <c r="GDT3874" s="118"/>
      <c r="GDU3874" s="117"/>
      <c r="GDV3874" s="114"/>
      <c r="GDW3874" s="114"/>
      <c r="GDX3874" s="114"/>
      <c r="GDY3874" s="114"/>
      <c r="GDZ3874" s="114"/>
      <c r="GEA3874" s="114"/>
      <c r="GEB3874" s="114"/>
      <c r="GEC3874" s="114"/>
      <c r="GED3874" s="114"/>
      <c r="GEE3874" s="114"/>
      <c r="GEF3874" s="116"/>
      <c r="GEG3874" s="114"/>
      <c r="GEH3874" s="115"/>
      <c r="GEI3874" s="115"/>
      <c r="GEJ3874" s="115"/>
      <c r="GEK3874" s="113"/>
      <c r="GEL3874" s="114"/>
      <c r="GEM3874" s="114"/>
      <c r="GEN3874" s="113"/>
      <c r="GEO3874" s="118"/>
      <c r="GEP3874" s="117"/>
      <c r="GEQ3874" s="114"/>
      <c r="GER3874" s="114"/>
      <c r="GES3874" s="114"/>
      <c r="GET3874" s="114"/>
      <c r="GEU3874" s="114"/>
      <c r="GEV3874" s="114"/>
      <c r="GEW3874" s="114"/>
      <c r="GEX3874" s="114"/>
      <c r="GEY3874" s="114"/>
      <c r="GEZ3874" s="114"/>
      <c r="GFA3874" s="116"/>
      <c r="GFB3874" s="114"/>
      <c r="GFC3874" s="115"/>
      <c r="GFD3874" s="115"/>
      <c r="GFE3874" s="115"/>
      <c r="GFF3874" s="113"/>
      <c r="GFG3874" s="114"/>
      <c r="GFH3874" s="114"/>
      <c r="GFI3874" s="113"/>
      <c r="GFJ3874" s="118"/>
      <c r="GFK3874" s="117"/>
      <c r="GFL3874" s="114"/>
      <c r="GFM3874" s="114"/>
      <c r="GFN3874" s="114"/>
      <c r="GFO3874" s="114"/>
      <c r="GFP3874" s="114"/>
      <c r="GFQ3874" s="114"/>
      <c r="GFR3874" s="114"/>
      <c r="GFS3874" s="114"/>
      <c r="GFT3874" s="114"/>
      <c r="GFU3874" s="114"/>
      <c r="GFV3874" s="116"/>
      <c r="GFW3874" s="114"/>
      <c r="GFX3874" s="115"/>
      <c r="GFY3874" s="115"/>
      <c r="GFZ3874" s="115"/>
      <c r="GGA3874" s="113"/>
      <c r="GGB3874" s="114"/>
      <c r="GGC3874" s="114"/>
      <c r="GGD3874" s="113"/>
      <c r="GGE3874" s="118"/>
      <c r="GGF3874" s="117"/>
      <c r="GGG3874" s="114"/>
      <c r="GGH3874" s="114"/>
      <c r="GGI3874" s="114"/>
      <c r="GGJ3874" s="114"/>
      <c r="GGK3874" s="114"/>
      <c r="GGL3874" s="114"/>
      <c r="GGM3874" s="114"/>
      <c r="GGN3874" s="114"/>
      <c r="GGO3874" s="114"/>
      <c r="GGP3874" s="114"/>
      <c r="GGQ3874" s="116"/>
      <c r="GGR3874" s="114"/>
      <c r="GGS3874" s="115"/>
      <c r="GGT3874" s="115"/>
      <c r="GGU3874" s="115"/>
      <c r="GGV3874" s="113"/>
      <c r="GGW3874" s="114"/>
      <c r="GGX3874" s="114"/>
      <c r="GGY3874" s="113"/>
      <c r="GGZ3874" s="118"/>
      <c r="GHA3874" s="117"/>
      <c r="GHB3874" s="114"/>
      <c r="GHC3874" s="114"/>
      <c r="GHD3874" s="114"/>
      <c r="GHE3874" s="114"/>
      <c r="GHF3874" s="114"/>
      <c r="GHG3874" s="114"/>
      <c r="GHH3874" s="114"/>
      <c r="GHI3874" s="114"/>
      <c r="GHJ3874" s="114"/>
      <c r="GHK3874" s="114"/>
      <c r="GHL3874" s="116"/>
      <c r="GHM3874" s="114"/>
      <c r="GHN3874" s="115"/>
      <c r="GHO3874" s="115"/>
      <c r="GHP3874" s="115"/>
      <c r="GHQ3874" s="113"/>
      <c r="GHR3874" s="114"/>
      <c r="GHS3874" s="114"/>
      <c r="GHT3874" s="113"/>
      <c r="GHU3874" s="118"/>
      <c r="GHV3874" s="117"/>
      <c r="GHW3874" s="114"/>
      <c r="GHX3874" s="114"/>
      <c r="GHY3874" s="114"/>
      <c r="GHZ3874" s="114"/>
      <c r="GIA3874" s="114"/>
      <c r="GIB3874" s="114"/>
      <c r="GIC3874" s="114"/>
      <c r="GID3874" s="114"/>
      <c r="GIE3874" s="114"/>
      <c r="GIF3874" s="114"/>
      <c r="GIG3874" s="116"/>
      <c r="GIH3874" s="114"/>
      <c r="GII3874" s="115"/>
      <c r="GIJ3874" s="115"/>
      <c r="GIK3874" s="115"/>
      <c r="GIL3874" s="113"/>
      <c r="GIM3874" s="114"/>
      <c r="GIN3874" s="114"/>
      <c r="GIO3874" s="113"/>
      <c r="GIP3874" s="118"/>
      <c r="GIQ3874" s="117"/>
      <c r="GIR3874" s="114"/>
      <c r="GIS3874" s="114"/>
      <c r="GIT3874" s="114"/>
      <c r="GIU3874" s="114"/>
      <c r="GIV3874" s="114"/>
      <c r="GIW3874" s="114"/>
      <c r="GIX3874" s="114"/>
      <c r="GIY3874" s="114"/>
      <c r="GIZ3874" s="114"/>
      <c r="GJA3874" s="114"/>
      <c r="GJB3874" s="116"/>
      <c r="GJC3874" s="114"/>
      <c r="GJD3874" s="115"/>
      <c r="GJE3874" s="115"/>
      <c r="GJF3874" s="115"/>
      <c r="GJG3874" s="113"/>
      <c r="GJH3874" s="114"/>
      <c r="GJI3874" s="114"/>
      <c r="GJJ3874" s="113"/>
      <c r="GJK3874" s="118"/>
      <c r="GJL3874" s="117"/>
      <c r="GJM3874" s="114"/>
      <c r="GJN3874" s="114"/>
      <c r="GJO3874" s="114"/>
      <c r="GJP3874" s="114"/>
      <c r="GJQ3874" s="114"/>
      <c r="GJR3874" s="114"/>
      <c r="GJS3874" s="114"/>
      <c r="GJT3874" s="114"/>
      <c r="GJU3874" s="114"/>
      <c r="GJV3874" s="114"/>
      <c r="GJW3874" s="116"/>
      <c r="GJX3874" s="114"/>
      <c r="GJY3874" s="115"/>
      <c r="GJZ3874" s="115"/>
      <c r="GKA3874" s="115"/>
      <c r="GKB3874" s="113"/>
      <c r="GKC3874" s="114"/>
      <c r="GKD3874" s="114"/>
      <c r="GKE3874" s="113"/>
      <c r="GKF3874" s="118"/>
      <c r="GKG3874" s="117"/>
      <c r="GKH3874" s="114"/>
      <c r="GKI3874" s="114"/>
      <c r="GKJ3874" s="114"/>
      <c r="GKK3874" s="114"/>
      <c r="GKL3874" s="114"/>
      <c r="GKM3874" s="114"/>
      <c r="GKN3874" s="114"/>
      <c r="GKO3874" s="114"/>
      <c r="GKP3874" s="114"/>
      <c r="GKQ3874" s="114"/>
      <c r="GKR3874" s="116"/>
      <c r="GKS3874" s="114"/>
      <c r="GKT3874" s="115"/>
      <c r="GKU3874" s="115"/>
      <c r="GKV3874" s="115"/>
      <c r="GKW3874" s="113"/>
      <c r="GKX3874" s="114"/>
      <c r="GKY3874" s="114"/>
      <c r="GKZ3874" s="113"/>
      <c r="GLA3874" s="118"/>
      <c r="GLB3874" s="117"/>
      <c r="GLC3874" s="114"/>
      <c r="GLD3874" s="114"/>
      <c r="GLE3874" s="114"/>
      <c r="GLF3874" s="114"/>
      <c r="GLG3874" s="114"/>
      <c r="GLH3874" s="114"/>
      <c r="GLI3874" s="114"/>
      <c r="GLJ3874" s="114"/>
      <c r="GLK3874" s="114"/>
      <c r="GLL3874" s="114"/>
      <c r="GLM3874" s="116"/>
      <c r="GLN3874" s="114"/>
      <c r="GLO3874" s="115"/>
      <c r="GLP3874" s="115"/>
      <c r="GLQ3874" s="115"/>
      <c r="GLR3874" s="113"/>
      <c r="GLS3874" s="114"/>
      <c r="GLT3874" s="114"/>
      <c r="GLU3874" s="113"/>
      <c r="GLV3874" s="118"/>
      <c r="GLW3874" s="117"/>
      <c r="GLX3874" s="114"/>
      <c r="GLY3874" s="114"/>
      <c r="GLZ3874" s="114"/>
      <c r="GMA3874" s="114"/>
      <c r="GMB3874" s="114"/>
      <c r="GMC3874" s="114"/>
      <c r="GMD3874" s="114"/>
      <c r="GME3874" s="114"/>
      <c r="GMF3874" s="114"/>
      <c r="GMG3874" s="114"/>
      <c r="GMH3874" s="116"/>
      <c r="GMI3874" s="114"/>
      <c r="GMJ3874" s="115"/>
      <c r="GMK3874" s="115"/>
      <c r="GML3874" s="115"/>
      <c r="GMM3874" s="113"/>
      <c r="GMN3874" s="114"/>
      <c r="GMO3874" s="114"/>
      <c r="GMP3874" s="113"/>
      <c r="GMQ3874" s="118"/>
      <c r="GMR3874" s="117"/>
      <c r="GMS3874" s="114"/>
      <c r="GMT3874" s="114"/>
      <c r="GMU3874" s="114"/>
      <c r="GMV3874" s="114"/>
      <c r="GMW3874" s="114"/>
      <c r="GMX3874" s="114"/>
      <c r="GMY3874" s="114"/>
      <c r="GMZ3874" s="114"/>
      <c r="GNA3874" s="114"/>
      <c r="GNB3874" s="114"/>
      <c r="GNC3874" s="116"/>
      <c r="GND3874" s="114"/>
      <c r="GNE3874" s="115"/>
      <c r="GNF3874" s="115"/>
      <c r="GNG3874" s="115"/>
      <c r="GNH3874" s="113"/>
      <c r="GNI3874" s="114"/>
      <c r="GNJ3874" s="114"/>
      <c r="GNK3874" s="113"/>
      <c r="GNL3874" s="118"/>
      <c r="GNM3874" s="117"/>
      <c r="GNN3874" s="114"/>
      <c r="GNO3874" s="114"/>
      <c r="GNP3874" s="114"/>
      <c r="GNQ3874" s="114"/>
      <c r="GNR3874" s="114"/>
      <c r="GNS3874" s="114"/>
      <c r="GNT3874" s="114"/>
      <c r="GNU3874" s="114"/>
      <c r="GNV3874" s="114"/>
      <c r="GNW3874" s="114"/>
      <c r="GNX3874" s="116"/>
      <c r="GNY3874" s="114"/>
      <c r="GNZ3874" s="115"/>
      <c r="GOA3874" s="115"/>
      <c r="GOB3874" s="115"/>
      <c r="GOC3874" s="113"/>
      <c r="GOD3874" s="114"/>
      <c r="GOE3874" s="114"/>
      <c r="GOF3874" s="113"/>
      <c r="GOG3874" s="118"/>
      <c r="GOH3874" s="117"/>
      <c r="GOI3874" s="114"/>
      <c r="GOJ3874" s="114"/>
      <c r="GOK3874" s="114"/>
      <c r="GOL3874" s="114"/>
      <c r="GOM3874" s="114"/>
      <c r="GON3874" s="114"/>
      <c r="GOO3874" s="114"/>
      <c r="GOP3874" s="114"/>
      <c r="GOQ3874" s="114"/>
      <c r="GOR3874" s="114"/>
      <c r="GOS3874" s="116"/>
      <c r="GOT3874" s="114"/>
      <c r="GOU3874" s="115"/>
      <c r="GOV3874" s="115"/>
      <c r="GOW3874" s="115"/>
      <c r="GOX3874" s="113"/>
      <c r="GOY3874" s="114"/>
      <c r="GOZ3874" s="114"/>
      <c r="GPA3874" s="113"/>
      <c r="GPB3874" s="118"/>
      <c r="GPC3874" s="117"/>
      <c r="GPD3874" s="114"/>
      <c r="GPE3874" s="114"/>
      <c r="GPF3874" s="114"/>
      <c r="GPG3874" s="114"/>
      <c r="GPH3874" s="114"/>
      <c r="GPI3874" s="114"/>
      <c r="GPJ3874" s="114"/>
      <c r="GPK3874" s="114"/>
      <c r="GPL3874" s="114"/>
      <c r="GPM3874" s="114"/>
      <c r="GPN3874" s="116"/>
      <c r="GPO3874" s="114"/>
      <c r="GPP3874" s="115"/>
      <c r="GPQ3874" s="115"/>
      <c r="GPR3874" s="115"/>
      <c r="GPS3874" s="113"/>
      <c r="GPT3874" s="114"/>
      <c r="GPU3874" s="114"/>
      <c r="GPV3874" s="113"/>
      <c r="GPW3874" s="118"/>
      <c r="GPX3874" s="117"/>
      <c r="GPY3874" s="114"/>
      <c r="GPZ3874" s="114"/>
      <c r="GQA3874" s="114"/>
      <c r="GQB3874" s="114"/>
      <c r="GQC3874" s="114"/>
      <c r="GQD3874" s="114"/>
      <c r="GQE3874" s="114"/>
      <c r="GQF3874" s="114"/>
      <c r="GQG3874" s="114"/>
      <c r="GQH3874" s="114"/>
      <c r="GQI3874" s="116"/>
      <c r="GQJ3874" s="114"/>
      <c r="GQK3874" s="115"/>
      <c r="GQL3874" s="115"/>
      <c r="GQM3874" s="115"/>
      <c r="GQN3874" s="113"/>
      <c r="GQO3874" s="114"/>
      <c r="GQP3874" s="114"/>
      <c r="GQQ3874" s="113"/>
      <c r="GQR3874" s="118"/>
      <c r="GQS3874" s="117"/>
      <c r="GQT3874" s="114"/>
      <c r="GQU3874" s="114"/>
      <c r="GQV3874" s="114"/>
      <c r="GQW3874" s="114"/>
      <c r="GQX3874" s="114"/>
      <c r="GQY3874" s="114"/>
      <c r="GQZ3874" s="114"/>
      <c r="GRA3874" s="114"/>
      <c r="GRB3874" s="114"/>
      <c r="GRC3874" s="114"/>
      <c r="GRD3874" s="116"/>
      <c r="GRE3874" s="114"/>
      <c r="GRF3874" s="115"/>
      <c r="GRG3874" s="115"/>
      <c r="GRH3874" s="115"/>
      <c r="GRI3874" s="113"/>
      <c r="GRJ3874" s="114"/>
      <c r="GRK3874" s="114"/>
      <c r="GRL3874" s="113"/>
      <c r="GRM3874" s="118"/>
      <c r="GRN3874" s="117"/>
      <c r="GRO3874" s="114"/>
      <c r="GRP3874" s="114"/>
      <c r="GRQ3874" s="114"/>
      <c r="GRR3874" s="114"/>
      <c r="GRS3874" s="114"/>
      <c r="GRT3874" s="114"/>
      <c r="GRU3874" s="114"/>
      <c r="GRV3874" s="114"/>
      <c r="GRW3874" s="114"/>
      <c r="GRX3874" s="114"/>
      <c r="GRY3874" s="116"/>
      <c r="GRZ3874" s="114"/>
      <c r="GSA3874" s="115"/>
      <c r="GSB3874" s="115"/>
      <c r="GSC3874" s="115"/>
      <c r="GSD3874" s="113"/>
      <c r="GSE3874" s="114"/>
      <c r="GSF3874" s="114"/>
      <c r="GSG3874" s="113"/>
      <c r="GSH3874" s="118"/>
      <c r="GSI3874" s="117"/>
      <c r="GSJ3874" s="114"/>
      <c r="GSK3874" s="114"/>
      <c r="GSL3874" s="114"/>
      <c r="GSM3874" s="114"/>
      <c r="GSN3874" s="114"/>
      <c r="GSO3874" s="114"/>
      <c r="GSP3874" s="114"/>
      <c r="GSQ3874" s="114"/>
      <c r="GSR3874" s="114"/>
      <c r="GSS3874" s="114"/>
      <c r="GST3874" s="116"/>
      <c r="GSU3874" s="114"/>
      <c r="GSV3874" s="115"/>
      <c r="GSW3874" s="115"/>
      <c r="GSX3874" s="115"/>
      <c r="GSY3874" s="113"/>
      <c r="GSZ3874" s="114"/>
      <c r="GTA3874" s="114"/>
      <c r="GTB3874" s="113"/>
      <c r="GTC3874" s="118"/>
      <c r="GTD3874" s="117"/>
      <c r="GTE3874" s="114"/>
      <c r="GTF3874" s="114"/>
      <c r="GTG3874" s="114"/>
      <c r="GTH3874" s="114"/>
      <c r="GTI3874" s="114"/>
      <c r="GTJ3874" s="114"/>
      <c r="GTK3874" s="114"/>
      <c r="GTL3874" s="114"/>
      <c r="GTM3874" s="114"/>
      <c r="GTN3874" s="114"/>
      <c r="GTO3874" s="116"/>
      <c r="GTP3874" s="114"/>
      <c r="GTQ3874" s="115"/>
      <c r="GTR3874" s="115"/>
      <c r="GTS3874" s="115"/>
      <c r="GTT3874" s="113"/>
      <c r="GTU3874" s="114"/>
      <c r="GTV3874" s="114"/>
      <c r="GTW3874" s="113"/>
      <c r="GTX3874" s="118"/>
      <c r="GTY3874" s="117"/>
      <c r="GTZ3874" s="114"/>
      <c r="GUA3874" s="114"/>
      <c r="GUB3874" s="114"/>
      <c r="GUC3874" s="114"/>
      <c r="GUD3874" s="114"/>
      <c r="GUE3874" s="114"/>
      <c r="GUF3874" s="114"/>
      <c r="GUG3874" s="114"/>
      <c r="GUH3874" s="114"/>
      <c r="GUI3874" s="114"/>
      <c r="GUJ3874" s="116"/>
      <c r="GUK3874" s="114"/>
      <c r="GUL3874" s="115"/>
      <c r="GUM3874" s="115"/>
      <c r="GUN3874" s="115"/>
      <c r="GUO3874" s="113"/>
      <c r="GUP3874" s="114"/>
      <c r="GUQ3874" s="114"/>
      <c r="GUR3874" s="113"/>
      <c r="GUS3874" s="118"/>
      <c r="GUT3874" s="117"/>
      <c r="GUU3874" s="114"/>
      <c r="GUV3874" s="114"/>
      <c r="GUW3874" s="114"/>
      <c r="GUX3874" s="114"/>
      <c r="GUY3874" s="114"/>
      <c r="GUZ3874" s="114"/>
      <c r="GVA3874" s="114"/>
      <c r="GVB3874" s="114"/>
      <c r="GVC3874" s="114"/>
      <c r="GVD3874" s="114"/>
      <c r="GVE3874" s="116"/>
      <c r="GVF3874" s="114"/>
      <c r="GVG3874" s="115"/>
      <c r="GVH3874" s="115"/>
      <c r="GVI3874" s="115"/>
      <c r="GVJ3874" s="113"/>
      <c r="GVK3874" s="114"/>
      <c r="GVL3874" s="114"/>
      <c r="GVM3874" s="113"/>
      <c r="GVN3874" s="118"/>
      <c r="GVO3874" s="117"/>
      <c r="GVP3874" s="114"/>
      <c r="GVQ3874" s="114"/>
      <c r="GVR3874" s="114"/>
      <c r="GVS3874" s="114"/>
      <c r="GVT3874" s="114"/>
      <c r="GVU3874" s="114"/>
      <c r="GVV3874" s="114"/>
      <c r="GVW3874" s="114"/>
      <c r="GVX3874" s="114"/>
      <c r="GVY3874" s="114"/>
      <c r="GVZ3874" s="116"/>
      <c r="GWA3874" s="114"/>
      <c r="GWB3874" s="115"/>
      <c r="GWC3874" s="115"/>
      <c r="GWD3874" s="115"/>
      <c r="GWE3874" s="113"/>
      <c r="GWF3874" s="114"/>
      <c r="GWG3874" s="114"/>
      <c r="GWH3874" s="113"/>
      <c r="GWI3874" s="118"/>
      <c r="GWJ3874" s="117"/>
      <c r="GWK3874" s="114"/>
      <c r="GWL3874" s="114"/>
      <c r="GWM3874" s="114"/>
      <c r="GWN3874" s="114"/>
      <c r="GWO3874" s="114"/>
      <c r="GWP3874" s="114"/>
      <c r="GWQ3874" s="114"/>
      <c r="GWR3874" s="114"/>
      <c r="GWS3874" s="114"/>
      <c r="GWT3874" s="114"/>
      <c r="GWU3874" s="116"/>
      <c r="GWV3874" s="114"/>
      <c r="GWW3874" s="115"/>
      <c r="GWX3874" s="115"/>
      <c r="GWY3874" s="115"/>
      <c r="GWZ3874" s="113"/>
      <c r="GXA3874" s="114"/>
      <c r="GXB3874" s="114"/>
      <c r="GXC3874" s="113"/>
      <c r="GXD3874" s="118"/>
      <c r="GXE3874" s="117"/>
      <c r="GXF3874" s="114"/>
      <c r="GXG3874" s="114"/>
      <c r="GXH3874" s="114"/>
      <c r="GXI3874" s="114"/>
      <c r="GXJ3874" s="114"/>
      <c r="GXK3874" s="114"/>
      <c r="GXL3874" s="114"/>
      <c r="GXM3874" s="114"/>
      <c r="GXN3874" s="114"/>
      <c r="GXO3874" s="114"/>
      <c r="GXP3874" s="116"/>
      <c r="GXQ3874" s="114"/>
      <c r="GXR3874" s="115"/>
      <c r="GXS3874" s="115"/>
      <c r="GXT3874" s="115"/>
      <c r="GXU3874" s="113"/>
      <c r="GXV3874" s="114"/>
      <c r="GXW3874" s="114"/>
      <c r="GXX3874" s="113"/>
      <c r="GXY3874" s="118"/>
      <c r="GXZ3874" s="117"/>
      <c r="GYA3874" s="114"/>
      <c r="GYB3874" s="114"/>
      <c r="GYC3874" s="114"/>
      <c r="GYD3874" s="114"/>
      <c r="GYE3874" s="114"/>
      <c r="GYF3874" s="114"/>
      <c r="GYG3874" s="114"/>
      <c r="GYH3874" s="114"/>
      <c r="GYI3874" s="114"/>
      <c r="GYJ3874" s="114"/>
      <c r="GYK3874" s="116"/>
      <c r="GYL3874" s="114"/>
      <c r="GYM3874" s="115"/>
      <c r="GYN3874" s="115"/>
      <c r="GYO3874" s="115"/>
      <c r="GYP3874" s="113"/>
      <c r="GYQ3874" s="114"/>
      <c r="GYR3874" s="114"/>
      <c r="GYS3874" s="113"/>
      <c r="GYT3874" s="118"/>
      <c r="GYU3874" s="117"/>
      <c r="GYV3874" s="114"/>
      <c r="GYW3874" s="114"/>
      <c r="GYX3874" s="114"/>
      <c r="GYY3874" s="114"/>
      <c r="GYZ3874" s="114"/>
      <c r="GZA3874" s="114"/>
      <c r="GZB3874" s="114"/>
      <c r="GZC3874" s="114"/>
      <c r="GZD3874" s="114"/>
      <c r="GZE3874" s="114"/>
      <c r="GZF3874" s="116"/>
      <c r="GZG3874" s="114"/>
      <c r="GZH3874" s="115"/>
      <c r="GZI3874" s="115"/>
      <c r="GZJ3874" s="115"/>
      <c r="GZK3874" s="113"/>
      <c r="GZL3874" s="114"/>
      <c r="GZM3874" s="114"/>
      <c r="GZN3874" s="113"/>
      <c r="GZO3874" s="118"/>
      <c r="GZP3874" s="117"/>
      <c r="GZQ3874" s="114"/>
      <c r="GZR3874" s="114"/>
      <c r="GZS3874" s="114"/>
      <c r="GZT3874" s="114"/>
      <c r="GZU3874" s="114"/>
      <c r="GZV3874" s="114"/>
      <c r="GZW3874" s="114"/>
      <c r="GZX3874" s="114"/>
      <c r="GZY3874" s="114"/>
      <c r="GZZ3874" s="114"/>
      <c r="HAA3874" s="116"/>
      <c r="HAB3874" s="114"/>
      <c r="HAC3874" s="115"/>
      <c r="HAD3874" s="115"/>
      <c r="HAE3874" s="115"/>
      <c r="HAF3874" s="113"/>
      <c r="HAG3874" s="114"/>
      <c r="HAH3874" s="114"/>
      <c r="HAI3874" s="113"/>
      <c r="HAJ3874" s="118"/>
      <c r="HAK3874" s="117"/>
      <c r="HAL3874" s="114"/>
      <c r="HAM3874" s="114"/>
      <c r="HAN3874" s="114"/>
      <c r="HAO3874" s="114"/>
      <c r="HAP3874" s="114"/>
      <c r="HAQ3874" s="114"/>
      <c r="HAR3874" s="114"/>
      <c r="HAS3874" s="114"/>
      <c r="HAT3874" s="114"/>
      <c r="HAU3874" s="114"/>
      <c r="HAV3874" s="116"/>
      <c r="HAW3874" s="114"/>
      <c r="HAX3874" s="115"/>
      <c r="HAY3874" s="115"/>
      <c r="HAZ3874" s="115"/>
      <c r="HBA3874" s="113"/>
      <c r="HBB3874" s="114"/>
      <c r="HBC3874" s="114"/>
      <c r="HBD3874" s="113"/>
      <c r="HBE3874" s="118"/>
      <c r="HBF3874" s="117"/>
      <c r="HBG3874" s="114"/>
      <c r="HBH3874" s="114"/>
      <c r="HBI3874" s="114"/>
      <c r="HBJ3874" s="114"/>
      <c r="HBK3874" s="114"/>
      <c r="HBL3874" s="114"/>
      <c r="HBM3874" s="114"/>
      <c r="HBN3874" s="114"/>
      <c r="HBO3874" s="114"/>
      <c r="HBP3874" s="114"/>
      <c r="HBQ3874" s="116"/>
      <c r="HBR3874" s="114"/>
      <c r="HBS3874" s="115"/>
      <c r="HBT3874" s="115"/>
      <c r="HBU3874" s="115"/>
      <c r="HBV3874" s="113"/>
      <c r="HBW3874" s="114"/>
      <c r="HBX3874" s="114"/>
      <c r="HBY3874" s="113"/>
      <c r="HBZ3874" s="118"/>
      <c r="HCA3874" s="117"/>
      <c r="HCB3874" s="114"/>
      <c r="HCC3874" s="114"/>
      <c r="HCD3874" s="114"/>
      <c r="HCE3874" s="114"/>
      <c r="HCF3874" s="114"/>
      <c r="HCG3874" s="114"/>
      <c r="HCH3874" s="114"/>
      <c r="HCI3874" s="114"/>
      <c r="HCJ3874" s="114"/>
      <c r="HCK3874" s="114"/>
      <c r="HCL3874" s="116"/>
      <c r="HCM3874" s="114"/>
      <c r="HCN3874" s="115"/>
      <c r="HCO3874" s="115"/>
      <c r="HCP3874" s="115"/>
      <c r="HCQ3874" s="113"/>
      <c r="HCR3874" s="114"/>
      <c r="HCS3874" s="114"/>
      <c r="HCT3874" s="113"/>
      <c r="HCU3874" s="118"/>
      <c r="HCV3874" s="117"/>
      <c r="HCW3874" s="114"/>
      <c r="HCX3874" s="114"/>
      <c r="HCY3874" s="114"/>
      <c r="HCZ3874" s="114"/>
      <c r="HDA3874" s="114"/>
      <c r="HDB3874" s="114"/>
      <c r="HDC3874" s="114"/>
      <c r="HDD3874" s="114"/>
      <c r="HDE3874" s="114"/>
      <c r="HDF3874" s="114"/>
      <c r="HDG3874" s="116"/>
      <c r="HDH3874" s="114"/>
      <c r="HDI3874" s="115"/>
      <c r="HDJ3874" s="115"/>
      <c r="HDK3874" s="115"/>
      <c r="HDL3874" s="113"/>
      <c r="HDM3874" s="114"/>
      <c r="HDN3874" s="114"/>
      <c r="HDO3874" s="113"/>
      <c r="HDP3874" s="118"/>
      <c r="HDQ3874" s="117"/>
      <c r="HDR3874" s="114"/>
      <c r="HDS3874" s="114"/>
      <c r="HDT3874" s="114"/>
      <c r="HDU3874" s="114"/>
      <c r="HDV3874" s="114"/>
      <c r="HDW3874" s="114"/>
      <c r="HDX3874" s="114"/>
      <c r="HDY3874" s="114"/>
      <c r="HDZ3874" s="114"/>
      <c r="HEA3874" s="114"/>
      <c r="HEB3874" s="116"/>
      <c r="HEC3874" s="114"/>
      <c r="HED3874" s="115"/>
      <c r="HEE3874" s="115"/>
      <c r="HEF3874" s="115"/>
      <c r="HEG3874" s="113"/>
      <c r="HEH3874" s="114"/>
      <c r="HEI3874" s="114"/>
      <c r="HEJ3874" s="113"/>
      <c r="HEK3874" s="118"/>
      <c r="HEL3874" s="117"/>
      <c r="HEM3874" s="114"/>
      <c r="HEN3874" s="114"/>
      <c r="HEO3874" s="114"/>
      <c r="HEP3874" s="114"/>
      <c r="HEQ3874" s="114"/>
      <c r="HER3874" s="114"/>
      <c r="HES3874" s="114"/>
      <c r="HET3874" s="114"/>
      <c r="HEU3874" s="114"/>
      <c r="HEV3874" s="114"/>
      <c r="HEW3874" s="116"/>
      <c r="HEX3874" s="114"/>
      <c r="HEY3874" s="115"/>
      <c r="HEZ3874" s="115"/>
      <c r="HFA3874" s="115"/>
      <c r="HFB3874" s="113"/>
      <c r="HFC3874" s="114"/>
      <c r="HFD3874" s="114"/>
      <c r="HFE3874" s="113"/>
      <c r="HFF3874" s="118"/>
      <c r="HFG3874" s="117"/>
      <c r="HFH3874" s="114"/>
      <c r="HFI3874" s="114"/>
      <c r="HFJ3874" s="114"/>
      <c r="HFK3874" s="114"/>
      <c r="HFL3874" s="114"/>
      <c r="HFM3874" s="114"/>
      <c r="HFN3874" s="114"/>
      <c r="HFO3874" s="114"/>
      <c r="HFP3874" s="114"/>
      <c r="HFQ3874" s="114"/>
      <c r="HFR3874" s="116"/>
      <c r="HFS3874" s="114"/>
      <c r="HFT3874" s="115"/>
      <c r="HFU3874" s="115"/>
      <c r="HFV3874" s="115"/>
      <c r="HFW3874" s="113"/>
      <c r="HFX3874" s="114"/>
      <c r="HFY3874" s="114"/>
      <c r="HFZ3874" s="113"/>
      <c r="HGA3874" s="118"/>
      <c r="HGB3874" s="117"/>
      <c r="HGC3874" s="114"/>
      <c r="HGD3874" s="114"/>
      <c r="HGE3874" s="114"/>
      <c r="HGF3874" s="114"/>
      <c r="HGG3874" s="114"/>
      <c r="HGH3874" s="114"/>
      <c r="HGI3874" s="114"/>
      <c r="HGJ3874" s="114"/>
      <c r="HGK3874" s="114"/>
      <c r="HGL3874" s="114"/>
      <c r="HGM3874" s="116"/>
      <c r="HGN3874" s="114"/>
      <c r="HGO3874" s="115"/>
      <c r="HGP3874" s="115"/>
      <c r="HGQ3874" s="115"/>
      <c r="HGR3874" s="113"/>
      <c r="HGS3874" s="114"/>
      <c r="HGT3874" s="114"/>
      <c r="HGU3874" s="113"/>
      <c r="HGV3874" s="118"/>
      <c r="HGW3874" s="117"/>
      <c r="HGX3874" s="114"/>
      <c r="HGY3874" s="114"/>
      <c r="HGZ3874" s="114"/>
      <c r="HHA3874" s="114"/>
      <c r="HHB3874" s="114"/>
      <c r="HHC3874" s="114"/>
      <c r="HHD3874" s="114"/>
      <c r="HHE3874" s="114"/>
      <c r="HHF3874" s="114"/>
      <c r="HHG3874" s="114"/>
      <c r="HHH3874" s="116"/>
      <c r="HHI3874" s="114"/>
      <c r="HHJ3874" s="115"/>
      <c r="HHK3874" s="115"/>
      <c r="HHL3874" s="115"/>
      <c r="HHM3874" s="113"/>
      <c r="HHN3874" s="114"/>
      <c r="HHO3874" s="114"/>
      <c r="HHP3874" s="113"/>
      <c r="HHQ3874" s="118"/>
      <c r="HHR3874" s="117"/>
      <c r="HHS3874" s="114"/>
      <c r="HHT3874" s="114"/>
      <c r="HHU3874" s="114"/>
      <c r="HHV3874" s="114"/>
      <c r="HHW3874" s="114"/>
      <c r="HHX3874" s="114"/>
      <c r="HHY3874" s="114"/>
      <c r="HHZ3874" s="114"/>
      <c r="HIA3874" s="114"/>
      <c r="HIB3874" s="114"/>
      <c r="HIC3874" s="116"/>
      <c r="HID3874" s="114"/>
      <c r="HIE3874" s="115"/>
      <c r="HIF3874" s="115"/>
      <c r="HIG3874" s="115"/>
      <c r="HIH3874" s="113"/>
      <c r="HII3874" s="114"/>
      <c r="HIJ3874" s="114"/>
      <c r="HIK3874" s="113"/>
      <c r="HIL3874" s="118"/>
      <c r="HIM3874" s="117"/>
      <c r="HIN3874" s="114"/>
      <c r="HIO3874" s="114"/>
      <c r="HIP3874" s="114"/>
      <c r="HIQ3874" s="114"/>
      <c r="HIR3874" s="114"/>
      <c r="HIS3874" s="114"/>
      <c r="HIT3874" s="114"/>
      <c r="HIU3874" s="114"/>
      <c r="HIV3874" s="114"/>
      <c r="HIW3874" s="114"/>
      <c r="HIX3874" s="116"/>
      <c r="HIY3874" s="114"/>
      <c r="HIZ3874" s="115"/>
      <c r="HJA3874" s="115"/>
      <c r="HJB3874" s="115"/>
      <c r="HJC3874" s="113"/>
      <c r="HJD3874" s="114"/>
      <c r="HJE3874" s="114"/>
      <c r="HJF3874" s="113"/>
      <c r="HJG3874" s="118"/>
      <c r="HJH3874" s="117"/>
      <c r="HJI3874" s="114"/>
      <c r="HJJ3874" s="114"/>
      <c r="HJK3874" s="114"/>
      <c r="HJL3874" s="114"/>
      <c r="HJM3874" s="114"/>
      <c r="HJN3874" s="114"/>
      <c r="HJO3874" s="114"/>
      <c r="HJP3874" s="114"/>
      <c r="HJQ3874" s="114"/>
      <c r="HJR3874" s="114"/>
      <c r="HJS3874" s="116"/>
      <c r="HJT3874" s="114"/>
      <c r="HJU3874" s="115"/>
      <c r="HJV3874" s="115"/>
      <c r="HJW3874" s="115"/>
      <c r="HJX3874" s="113"/>
      <c r="HJY3874" s="114"/>
      <c r="HJZ3874" s="114"/>
      <c r="HKA3874" s="113"/>
      <c r="HKB3874" s="118"/>
      <c r="HKC3874" s="117"/>
      <c r="HKD3874" s="114"/>
      <c r="HKE3874" s="114"/>
      <c r="HKF3874" s="114"/>
      <c r="HKG3874" s="114"/>
      <c r="HKH3874" s="114"/>
      <c r="HKI3874" s="114"/>
      <c r="HKJ3874" s="114"/>
      <c r="HKK3874" s="114"/>
      <c r="HKL3874" s="114"/>
      <c r="HKM3874" s="114"/>
      <c r="HKN3874" s="116"/>
      <c r="HKO3874" s="114"/>
      <c r="HKP3874" s="115"/>
      <c r="HKQ3874" s="115"/>
      <c r="HKR3874" s="115"/>
      <c r="HKS3874" s="113"/>
      <c r="HKT3874" s="114"/>
      <c r="HKU3874" s="114"/>
      <c r="HKV3874" s="113"/>
      <c r="HKW3874" s="118"/>
      <c r="HKX3874" s="117"/>
      <c r="HKY3874" s="114"/>
      <c r="HKZ3874" s="114"/>
      <c r="HLA3874" s="114"/>
      <c r="HLB3874" s="114"/>
      <c r="HLC3874" s="114"/>
      <c r="HLD3874" s="114"/>
      <c r="HLE3874" s="114"/>
      <c r="HLF3874" s="114"/>
      <c r="HLG3874" s="114"/>
      <c r="HLH3874" s="114"/>
      <c r="HLI3874" s="116"/>
      <c r="HLJ3874" s="114"/>
      <c r="HLK3874" s="115"/>
      <c r="HLL3874" s="115"/>
      <c r="HLM3874" s="115"/>
      <c r="HLN3874" s="113"/>
      <c r="HLO3874" s="114"/>
      <c r="HLP3874" s="114"/>
      <c r="HLQ3874" s="113"/>
      <c r="HLR3874" s="118"/>
      <c r="HLS3874" s="117"/>
      <c r="HLT3874" s="114"/>
      <c r="HLU3874" s="114"/>
      <c r="HLV3874" s="114"/>
      <c r="HLW3874" s="114"/>
      <c r="HLX3874" s="114"/>
      <c r="HLY3874" s="114"/>
      <c r="HLZ3874" s="114"/>
      <c r="HMA3874" s="114"/>
      <c r="HMB3874" s="114"/>
      <c r="HMC3874" s="114"/>
      <c r="HMD3874" s="116"/>
      <c r="HME3874" s="114"/>
      <c r="HMF3874" s="115"/>
      <c r="HMG3874" s="115"/>
      <c r="HMH3874" s="115"/>
      <c r="HMI3874" s="113"/>
      <c r="HMJ3874" s="114"/>
      <c r="HMK3874" s="114"/>
      <c r="HML3874" s="113"/>
      <c r="HMM3874" s="118"/>
      <c r="HMN3874" s="117"/>
      <c r="HMO3874" s="114"/>
      <c r="HMP3874" s="114"/>
      <c r="HMQ3874" s="114"/>
      <c r="HMR3874" s="114"/>
      <c r="HMS3874" s="114"/>
      <c r="HMT3874" s="114"/>
      <c r="HMU3874" s="114"/>
      <c r="HMV3874" s="114"/>
      <c r="HMW3874" s="114"/>
      <c r="HMX3874" s="114"/>
      <c r="HMY3874" s="116"/>
      <c r="HMZ3874" s="114"/>
      <c r="HNA3874" s="115"/>
      <c r="HNB3874" s="115"/>
      <c r="HNC3874" s="115"/>
      <c r="HND3874" s="113"/>
      <c r="HNE3874" s="114"/>
      <c r="HNF3874" s="114"/>
      <c r="HNG3874" s="113"/>
      <c r="HNH3874" s="118"/>
      <c r="HNI3874" s="117"/>
      <c r="HNJ3874" s="114"/>
      <c r="HNK3874" s="114"/>
      <c r="HNL3874" s="114"/>
      <c r="HNM3874" s="114"/>
      <c r="HNN3874" s="114"/>
      <c r="HNO3874" s="114"/>
      <c r="HNP3874" s="114"/>
      <c r="HNQ3874" s="114"/>
      <c r="HNR3874" s="114"/>
      <c r="HNS3874" s="114"/>
      <c r="HNT3874" s="116"/>
      <c r="HNU3874" s="114"/>
      <c r="HNV3874" s="115"/>
      <c r="HNW3874" s="115"/>
      <c r="HNX3874" s="115"/>
      <c r="HNY3874" s="113"/>
      <c r="HNZ3874" s="114"/>
      <c r="HOA3874" s="114"/>
      <c r="HOB3874" s="113"/>
      <c r="HOC3874" s="118"/>
      <c r="HOD3874" s="117"/>
      <c r="HOE3874" s="114"/>
      <c r="HOF3874" s="114"/>
      <c r="HOG3874" s="114"/>
      <c r="HOH3874" s="114"/>
      <c r="HOI3874" s="114"/>
      <c r="HOJ3874" s="114"/>
      <c r="HOK3874" s="114"/>
      <c r="HOL3874" s="114"/>
      <c r="HOM3874" s="114"/>
      <c r="HON3874" s="114"/>
      <c r="HOO3874" s="116"/>
      <c r="HOP3874" s="114"/>
      <c r="HOQ3874" s="115"/>
      <c r="HOR3874" s="115"/>
      <c r="HOS3874" s="115"/>
      <c r="HOT3874" s="113"/>
      <c r="HOU3874" s="114"/>
      <c r="HOV3874" s="114"/>
      <c r="HOW3874" s="113"/>
      <c r="HOX3874" s="118"/>
      <c r="HOY3874" s="117"/>
      <c r="HOZ3874" s="114"/>
      <c r="HPA3874" s="114"/>
      <c r="HPB3874" s="114"/>
      <c r="HPC3874" s="114"/>
      <c r="HPD3874" s="114"/>
      <c r="HPE3874" s="114"/>
      <c r="HPF3874" s="114"/>
      <c r="HPG3874" s="114"/>
      <c r="HPH3874" s="114"/>
      <c r="HPI3874" s="114"/>
      <c r="HPJ3874" s="116"/>
      <c r="HPK3874" s="114"/>
      <c r="HPL3874" s="115"/>
      <c r="HPM3874" s="115"/>
      <c r="HPN3874" s="115"/>
      <c r="HPO3874" s="113"/>
      <c r="HPP3874" s="114"/>
      <c r="HPQ3874" s="114"/>
      <c r="HPR3874" s="113"/>
      <c r="HPS3874" s="118"/>
      <c r="HPT3874" s="117"/>
      <c r="HPU3874" s="114"/>
      <c r="HPV3874" s="114"/>
      <c r="HPW3874" s="114"/>
      <c r="HPX3874" s="114"/>
      <c r="HPY3874" s="114"/>
      <c r="HPZ3874" s="114"/>
      <c r="HQA3874" s="114"/>
      <c r="HQB3874" s="114"/>
      <c r="HQC3874" s="114"/>
      <c r="HQD3874" s="114"/>
      <c r="HQE3874" s="116"/>
      <c r="HQF3874" s="114"/>
      <c r="HQG3874" s="115"/>
      <c r="HQH3874" s="115"/>
      <c r="HQI3874" s="115"/>
      <c r="HQJ3874" s="113"/>
      <c r="HQK3874" s="114"/>
      <c r="HQL3874" s="114"/>
      <c r="HQM3874" s="113"/>
      <c r="HQN3874" s="118"/>
      <c r="HQO3874" s="117"/>
      <c r="HQP3874" s="114"/>
      <c r="HQQ3874" s="114"/>
      <c r="HQR3874" s="114"/>
      <c r="HQS3874" s="114"/>
      <c r="HQT3874" s="114"/>
      <c r="HQU3874" s="114"/>
      <c r="HQV3874" s="114"/>
      <c r="HQW3874" s="114"/>
      <c r="HQX3874" s="114"/>
      <c r="HQY3874" s="114"/>
      <c r="HQZ3874" s="116"/>
      <c r="HRA3874" s="114"/>
      <c r="HRB3874" s="115"/>
      <c r="HRC3874" s="115"/>
      <c r="HRD3874" s="115"/>
      <c r="HRE3874" s="113"/>
      <c r="HRF3874" s="114"/>
      <c r="HRG3874" s="114"/>
      <c r="HRH3874" s="113"/>
      <c r="HRI3874" s="118"/>
      <c r="HRJ3874" s="117"/>
      <c r="HRK3874" s="114"/>
      <c r="HRL3874" s="114"/>
      <c r="HRM3874" s="114"/>
      <c r="HRN3874" s="114"/>
      <c r="HRO3874" s="114"/>
      <c r="HRP3874" s="114"/>
      <c r="HRQ3874" s="114"/>
      <c r="HRR3874" s="114"/>
      <c r="HRS3874" s="114"/>
      <c r="HRT3874" s="114"/>
      <c r="HRU3874" s="116"/>
      <c r="HRV3874" s="114"/>
      <c r="HRW3874" s="115"/>
      <c r="HRX3874" s="115"/>
      <c r="HRY3874" s="115"/>
      <c r="HRZ3874" s="113"/>
      <c r="HSA3874" s="114"/>
      <c r="HSB3874" s="114"/>
      <c r="HSC3874" s="113"/>
      <c r="HSD3874" s="118"/>
      <c r="HSE3874" s="117"/>
      <c r="HSF3874" s="114"/>
      <c r="HSG3874" s="114"/>
      <c r="HSH3874" s="114"/>
      <c r="HSI3874" s="114"/>
      <c r="HSJ3874" s="114"/>
      <c r="HSK3874" s="114"/>
      <c r="HSL3874" s="114"/>
      <c r="HSM3874" s="114"/>
      <c r="HSN3874" s="114"/>
      <c r="HSO3874" s="114"/>
      <c r="HSP3874" s="116"/>
      <c r="HSQ3874" s="114"/>
      <c r="HSR3874" s="115"/>
      <c r="HSS3874" s="115"/>
      <c r="HST3874" s="115"/>
      <c r="HSU3874" s="113"/>
      <c r="HSV3874" s="114"/>
      <c r="HSW3874" s="114"/>
      <c r="HSX3874" s="113"/>
      <c r="HSY3874" s="118"/>
      <c r="HSZ3874" s="117"/>
      <c r="HTA3874" s="114"/>
      <c r="HTB3874" s="114"/>
      <c r="HTC3874" s="114"/>
      <c r="HTD3874" s="114"/>
      <c r="HTE3874" s="114"/>
      <c r="HTF3874" s="114"/>
      <c r="HTG3874" s="114"/>
      <c r="HTH3874" s="114"/>
      <c r="HTI3874" s="114"/>
      <c r="HTJ3874" s="114"/>
      <c r="HTK3874" s="116"/>
      <c r="HTL3874" s="114"/>
      <c r="HTM3874" s="115"/>
      <c r="HTN3874" s="115"/>
      <c r="HTO3874" s="115"/>
      <c r="HTP3874" s="113"/>
      <c r="HTQ3874" s="114"/>
      <c r="HTR3874" s="114"/>
      <c r="HTS3874" s="113"/>
      <c r="HTT3874" s="118"/>
      <c r="HTU3874" s="117"/>
      <c r="HTV3874" s="114"/>
      <c r="HTW3874" s="114"/>
      <c r="HTX3874" s="114"/>
      <c r="HTY3874" s="114"/>
      <c r="HTZ3874" s="114"/>
      <c r="HUA3874" s="114"/>
      <c r="HUB3874" s="114"/>
      <c r="HUC3874" s="114"/>
      <c r="HUD3874" s="114"/>
      <c r="HUE3874" s="114"/>
      <c r="HUF3874" s="116"/>
      <c r="HUG3874" s="114"/>
      <c r="HUH3874" s="115"/>
      <c r="HUI3874" s="115"/>
      <c r="HUJ3874" s="115"/>
      <c r="HUK3874" s="113"/>
      <c r="HUL3874" s="114"/>
      <c r="HUM3874" s="114"/>
      <c r="HUN3874" s="113"/>
      <c r="HUO3874" s="118"/>
      <c r="HUP3874" s="117"/>
      <c r="HUQ3874" s="114"/>
      <c r="HUR3874" s="114"/>
      <c r="HUS3874" s="114"/>
      <c r="HUT3874" s="114"/>
      <c r="HUU3874" s="114"/>
      <c r="HUV3874" s="114"/>
      <c r="HUW3874" s="114"/>
      <c r="HUX3874" s="114"/>
      <c r="HUY3874" s="114"/>
      <c r="HUZ3874" s="114"/>
      <c r="HVA3874" s="116"/>
      <c r="HVB3874" s="114"/>
      <c r="HVC3874" s="115"/>
      <c r="HVD3874" s="115"/>
      <c r="HVE3874" s="115"/>
      <c r="HVF3874" s="113"/>
      <c r="HVG3874" s="114"/>
      <c r="HVH3874" s="114"/>
      <c r="HVI3874" s="113"/>
      <c r="HVJ3874" s="118"/>
      <c r="HVK3874" s="117"/>
      <c r="HVL3874" s="114"/>
      <c r="HVM3874" s="114"/>
      <c r="HVN3874" s="114"/>
      <c r="HVO3874" s="114"/>
      <c r="HVP3874" s="114"/>
      <c r="HVQ3874" s="114"/>
      <c r="HVR3874" s="114"/>
      <c r="HVS3874" s="114"/>
      <c r="HVT3874" s="114"/>
      <c r="HVU3874" s="114"/>
      <c r="HVV3874" s="116"/>
      <c r="HVW3874" s="114"/>
      <c r="HVX3874" s="115"/>
      <c r="HVY3874" s="115"/>
      <c r="HVZ3874" s="115"/>
      <c r="HWA3874" s="113"/>
      <c r="HWB3874" s="114"/>
      <c r="HWC3874" s="114"/>
      <c r="HWD3874" s="113"/>
      <c r="HWE3874" s="118"/>
      <c r="HWF3874" s="117"/>
      <c r="HWG3874" s="114"/>
      <c r="HWH3874" s="114"/>
      <c r="HWI3874" s="114"/>
      <c r="HWJ3874" s="114"/>
      <c r="HWK3874" s="114"/>
      <c r="HWL3874" s="114"/>
      <c r="HWM3874" s="114"/>
      <c r="HWN3874" s="114"/>
      <c r="HWO3874" s="114"/>
      <c r="HWP3874" s="114"/>
      <c r="HWQ3874" s="116"/>
      <c r="HWR3874" s="114"/>
      <c r="HWS3874" s="115"/>
      <c r="HWT3874" s="115"/>
      <c r="HWU3874" s="115"/>
      <c r="HWV3874" s="113"/>
      <c r="HWW3874" s="114"/>
      <c r="HWX3874" s="114"/>
      <c r="HWY3874" s="113"/>
      <c r="HWZ3874" s="118"/>
      <c r="HXA3874" s="117"/>
      <c r="HXB3874" s="114"/>
      <c r="HXC3874" s="114"/>
      <c r="HXD3874" s="114"/>
      <c r="HXE3874" s="114"/>
      <c r="HXF3874" s="114"/>
      <c r="HXG3874" s="114"/>
      <c r="HXH3874" s="114"/>
      <c r="HXI3874" s="114"/>
      <c r="HXJ3874" s="114"/>
      <c r="HXK3874" s="114"/>
      <c r="HXL3874" s="116"/>
      <c r="HXM3874" s="114"/>
      <c r="HXN3874" s="115"/>
      <c r="HXO3874" s="115"/>
      <c r="HXP3874" s="115"/>
      <c r="HXQ3874" s="113"/>
      <c r="HXR3874" s="114"/>
      <c r="HXS3874" s="114"/>
      <c r="HXT3874" s="113"/>
      <c r="HXU3874" s="118"/>
      <c r="HXV3874" s="117"/>
      <c r="HXW3874" s="114"/>
      <c r="HXX3874" s="114"/>
      <c r="HXY3874" s="114"/>
      <c r="HXZ3874" s="114"/>
      <c r="HYA3874" s="114"/>
      <c r="HYB3874" s="114"/>
      <c r="HYC3874" s="114"/>
      <c r="HYD3874" s="114"/>
      <c r="HYE3874" s="114"/>
      <c r="HYF3874" s="114"/>
      <c r="HYG3874" s="116"/>
      <c r="HYH3874" s="114"/>
      <c r="HYI3874" s="115"/>
      <c r="HYJ3874" s="115"/>
      <c r="HYK3874" s="115"/>
      <c r="HYL3874" s="113"/>
      <c r="HYM3874" s="114"/>
      <c r="HYN3874" s="114"/>
      <c r="HYO3874" s="113"/>
      <c r="HYP3874" s="118"/>
      <c r="HYQ3874" s="117"/>
      <c r="HYR3874" s="114"/>
      <c r="HYS3874" s="114"/>
      <c r="HYT3874" s="114"/>
      <c r="HYU3874" s="114"/>
      <c r="HYV3874" s="114"/>
      <c r="HYW3874" s="114"/>
      <c r="HYX3874" s="114"/>
      <c r="HYY3874" s="114"/>
      <c r="HYZ3874" s="114"/>
      <c r="HZA3874" s="114"/>
      <c r="HZB3874" s="116"/>
      <c r="HZC3874" s="114"/>
      <c r="HZD3874" s="115"/>
      <c r="HZE3874" s="115"/>
      <c r="HZF3874" s="115"/>
      <c r="HZG3874" s="113"/>
      <c r="HZH3874" s="114"/>
      <c r="HZI3874" s="114"/>
      <c r="HZJ3874" s="113"/>
      <c r="HZK3874" s="118"/>
      <c r="HZL3874" s="117"/>
      <c r="HZM3874" s="114"/>
      <c r="HZN3874" s="114"/>
      <c r="HZO3874" s="114"/>
      <c r="HZP3874" s="114"/>
      <c r="HZQ3874" s="114"/>
      <c r="HZR3874" s="114"/>
      <c r="HZS3874" s="114"/>
      <c r="HZT3874" s="114"/>
      <c r="HZU3874" s="114"/>
      <c r="HZV3874" s="114"/>
      <c r="HZW3874" s="116"/>
      <c r="HZX3874" s="114"/>
      <c r="HZY3874" s="115"/>
      <c r="HZZ3874" s="115"/>
      <c r="IAA3874" s="115"/>
      <c r="IAB3874" s="113"/>
      <c r="IAC3874" s="114"/>
      <c r="IAD3874" s="114"/>
      <c r="IAE3874" s="113"/>
      <c r="IAF3874" s="118"/>
      <c r="IAG3874" s="117"/>
      <c r="IAH3874" s="114"/>
      <c r="IAI3874" s="114"/>
      <c r="IAJ3874" s="114"/>
      <c r="IAK3874" s="114"/>
      <c r="IAL3874" s="114"/>
      <c r="IAM3874" s="114"/>
      <c r="IAN3874" s="114"/>
      <c r="IAO3874" s="114"/>
      <c r="IAP3874" s="114"/>
      <c r="IAQ3874" s="114"/>
      <c r="IAR3874" s="116"/>
      <c r="IAS3874" s="114"/>
      <c r="IAT3874" s="115"/>
      <c r="IAU3874" s="115"/>
      <c r="IAV3874" s="115"/>
      <c r="IAW3874" s="113"/>
      <c r="IAX3874" s="114"/>
      <c r="IAY3874" s="114"/>
      <c r="IAZ3874" s="113"/>
      <c r="IBA3874" s="118"/>
      <c r="IBB3874" s="117"/>
      <c r="IBC3874" s="114"/>
      <c r="IBD3874" s="114"/>
      <c r="IBE3874" s="114"/>
      <c r="IBF3874" s="114"/>
      <c r="IBG3874" s="114"/>
      <c r="IBH3874" s="114"/>
      <c r="IBI3874" s="114"/>
      <c r="IBJ3874" s="114"/>
      <c r="IBK3874" s="114"/>
      <c r="IBL3874" s="114"/>
      <c r="IBM3874" s="116"/>
      <c r="IBN3874" s="114"/>
      <c r="IBO3874" s="115"/>
      <c r="IBP3874" s="115"/>
      <c r="IBQ3874" s="115"/>
      <c r="IBR3874" s="113"/>
      <c r="IBS3874" s="114"/>
      <c r="IBT3874" s="114"/>
      <c r="IBU3874" s="113"/>
      <c r="IBV3874" s="118"/>
      <c r="IBW3874" s="117"/>
      <c r="IBX3874" s="114"/>
      <c r="IBY3874" s="114"/>
      <c r="IBZ3874" s="114"/>
      <c r="ICA3874" s="114"/>
      <c r="ICB3874" s="114"/>
      <c r="ICC3874" s="114"/>
      <c r="ICD3874" s="114"/>
      <c r="ICE3874" s="114"/>
      <c r="ICF3874" s="114"/>
      <c r="ICG3874" s="114"/>
      <c r="ICH3874" s="116"/>
      <c r="ICI3874" s="114"/>
      <c r="ICJ3874" s="115"/>
      <c r="ICK3874" s="115"/>
      <c r="ICL3874" s="115"/>
      <c r="ICM3874" s="113"/>
      <c r="ICN3874" s="114"/>
      <c r="ICO3874" s="114"/>
      <c r="ICP3874" s="113"/>
      <c r="ICQ3874" s="118"/>
      <c r="ICR3874" s="117"/>
      <c r="ICS3874" s="114"/>
      <c r="ICT3874" s="114"/>
      <c r="ICU3874" s="114"/>
      <c r="ICV3874" s="114"/>
      <c r="ICW3874" s="114"/>
      <c r="ICX3874" s="114"/>
      <c r="ICY3874" s="114"/>
      <c r="ICZ3874" s="114"/>
      <c r="IDA3874" s="114"/>
      <c r="IDB3874" s="114"/>
      <c r="IDC3874" s="116"/>
      <c r="IDD3874" s="114"/>
      <c r="IDE3874" s="115"/>
      <c r="IDF3874" s="115"/>
      <c r="IDG3874" s="115"/>
      <c r="IDH3874" s="113"/>
      <c r="IDI3874" s="114"/>
      <c r="IDJ3874" s="114"/>
      <c r="IDK3874" s="113"/>
      <c r="IDL3874" s="118"/>
      <c r="IDM3874" s="117"/>
      <c r="IDN3874" s="114"/>
      <c r="IDO3874" s="114"/>
      <c r="IDP3874" s="114"/>
      <c r="IDQ3874" s="114"/>
      <c r="IDR3874" s="114"/>
      <c r="IDS3874" s="114"/>
      <c r="IDT3874" s="114"/>
      <c r="IDU3874" s="114"/>
      <c r="IDV3874" s="114"/>
      <c r="IDW3874" s="114"/>
      <c r="IDX3874" s="116"/>
      <c r="IDY3874" s="114"/>
      <c r="IDZ3874" s="115"/>
      <c r="IEA3874" s="115"/>
      <c r="IEB3874" s="115"/>
      <c r="IEC3874" s="113"/>
      <c r="IED3874" s="114"/>
      <c r="IEE3874" s="114"/>
      <c r="IEF3874" s="113"/>
      <c r="IEG3874" s="118"/>
      <c r="IEH3874" s="117"/>
      <c r="IEI3874" s="114"/>
      <c r="IEJ3874" s="114"/>
      <c r="IEK3874" s="114"/>
      <c r="IEL3874" s="114"/>
      <c r="IEM3874" s="114"/>
      <c r="IEN3874" s="114"/>
      <c r="IEO3874" s="114"/>
      <c r="IEP3874" s="114"/>
      <c r="IEQ3874" s="114"/>
      <c r="IER3874" s="114"/>
      <c r="IES3874" s="116"/>
      <c r="IET3874" s="114"/>
      <c r="IEU3874" s="115"/>
      <c r="IEV3874" s="115"/>
      <c r="IEW3874" s="115"/>
      <c r="IEX3874" s="113"/>
      <c r="IEY3874" s="114"/>
      <c r="IEZ3874" s="114"/>
      <c r="IFA3874" s="113"/>
      <c r="IFB3874" s="118"/>
      <c r="IFC3874" s="117"/>
      <c r="IFD3874" s="114"/>
      <c r="IFE3874" s="114"/>
      <c r="IFF3874" s="114"/>
      <c r="IFG3874" s="114"/>
      <c r="IFH3874" s="114"/>
      <c r="IFI3874" s="114"/>
      <c r="IFJ3874" s="114"/>
      <c r="IFK3874" s="114"/>
      <c r="IFL3874" s="114"/>
      <c r="IFM3874" s="114"/>
      <c r="IFN3874" s="116"/>
      <c r="IFO3874" s="114"/>
      <c r="IFP3874" s="115"/>
      <c r="IFQ3874" s="115"/>
      <c r="IFR3874" s="115"/>
      <c r="IFS3874" s="113"/>
      <c r="IFT3874" s="114"/>
      <c r="IFU3874" s="114"/>
      <c r="IFV3874" s="113"/>
      <c r="IFW3874" s="118"/>
      <c r="IFX3874" s="117"/>
      <c r="IFY3874" s="114"/>
      <c r="IFZ3874" s="114"/>
      <c r="IGA3874" s="114"/>
      <c r="IGB3874" s="114"/>
      <c r="IGC3874" s="114"/>
      <c r="IGD3874" s="114"/>
      <c r="IGE3874" s="114"/>
      <c r="IGF3874" s="114"/>
      <c r="IGG3874" s="114"/>
      <c r="IGH3874" s="114"/>
      <c r="IGI3874" s="116"/>
      <c r="IGJ3874" s="114"/>
      <c r="IGK3874" s="115"/>
      <c r="IGL3874" s="115"/>
      <c r="IGM3874" s="115"/>
      <c r="IGN3874" s="113"/>
      <c r="IGO3874" s="114"/>
      <c r="IGP3874" s="114"/>
      <c r="IGQ3874" s="113"/>
      <c r="IGR3874" s="118"/>
      <c r="IGS3874" s="117"/>
      <c r="IGT3874" s="114"/>
      <c r="IGU3874" s="114"/>
      <c r="IGV3874" s="114"/>
      <c r="IGW3874" s="114"/>
      <c r="IGX3874" s="114"/>
      <c r="IGY3874" s="114"/>
      <c r="IGZ3874" s="114"/>
      <c r="IHA3874" s="114"/>
      <c r="IHB3874" s="114"/>
      <c r="IHC3874" s="114"/>
      <c r="IHD3874" s="116"/>
      <c r="IHE3874" s="114"/>
      <c r="IHF3874" s="115"/>
      <c r="IHG3874" s="115"/>
      <c r="IHH3874" s="115"/>
      <c r="IHI3874" s="113"/>
      <c r="IHJ3874" s="114"/>
      <c r="IHK3874" s="114"/>
      <c r="IHL3874" s="113"/>
      <c r="IHM3874" s="118"/>
      <c r="IHN3874" s="117"/>
      <c r="IHO3874" s="114"/>
      <c r="IHP3874" s="114"/>
      <c r="IHQ3874" s="114"/>
      <c r="IHR3874" s="114"/>
      <c r="IHS3874" s="114"/>
      <c r="IHT3874" s="114"/>
      <c r="IHU3874" s="114"/>
      <c r="IHV3874" s="114"/>
      <c r="IHW3874" s="114"/>
      <c r="IHX3874" s="114"/>
      <c r="IHY3874" s="116"/>
      <c r="IHZ3874" s="114"/>
      <c r="IIA3874" s="115"/>
      <c r="IIB3874" s="115"/>
      <c r="IIC3874" s="115"/>
      <c r="IID3874" s="113"/>
      <c r="IIE3874" s="114"/>
      <c r="IIF3874" s="114"/>
      <c r="IIG3874" s="113"/>
      <c r="IIH3874" s="118"/>
      <c r="III3874" s="117"/>
      <c r="IIJ3874" s="114"/>
      <c r="IIK3874" s="114"/>
      <c r="IIL3874" s="114"/>
      <c r="IIM3874" s="114"/>
      <c r="IIN3874" s="114"/>
      <c r="IIO3874" s="114"/>
      <c r="IIP3874" s="114"/>
      <c r="IIQ3874" s="114"/>
      <c r="IIR3874" s="114"/>
      <c r="IIS3874" s="114"/>
      <c r="IIT3874" s="116"/>
      <c r="IIU3874" s="114"/>
      <c r="IIV3874" s="115"/>
      <c r="IIW3874" s="115"/>
      <c r="IIX3874" s="115"/>
      <c r="IIY3874" s="113"/>
      <c r="IIZ3874" s="114"/>
      <c r="IJA3874" s="114"/>
      <c r="IJB3874" s="113"/>
      <c r="IJC3874" s="118"/>
      <c r="IJD3874" s="117"/>
      <c r="IJE3874" s="114"/>
      <c r="IJF3874" s="114"/>
      <c r="IJG3874" s="114"/>
      <c r="IJH3874" s="114"/>
      <c r="IJI3874" s="114"/>
      <c r="IJJ3874" s="114"/>
      <c r="IJK3874" s="114"/>
      <c r="IJL3874" s="114"/>
      <c r="IJM3874" s="114"/>
      <c r="IJN3874" s="114"/>
      <c r="IJO3874" s="116"/>
      <c r="IJP3874" s="114"/>
      <c r="IJQ3874" s="115"/>
      <c r="IJR3874" s="115"/>
      <c r="IJS3874" s="115"/>
      <c r="IJT3874" s="113"/>
      <c r="IJU3874" s="114"/>
      <c r="IJV3874" s="114"/>
      <c r="IJW3874" s="113"/>
      <c r="IJX3874" s="118"/>
      <c r="IJY3874" s="117"/>
      <c r="IJZ3874" s="114"/>
      <c r="IKA3874" s="114"/>
      <c r="IKB3874" s="114"/>
      <c r="IKC3874" s="114"/>
      <c r="IKD3874" s="114"/>
      <c r="IKE3874" s="114"/>
      <c r="IKF3874" s="114"/>
      <c r="IKG3874" s="114"/>
      <c r="IKH3874" s="114"/>
      <c r="IKI3874" s="114"/>
      <c r="IKJ3874" s="116"/>
      <c r="IKK3874" s="114"/>
      <c r="IKL3874" s="115"/>
      <c r="IKM3874" s="115"/>
      <c r="IKN3874" s="115"/>
      <c r="IKO3874" s="113"/>
      <c r="IKP3874" s="114"/>
      <c r="IKQ3874" s="114"/>
      <c r="IKR3874" s="113"/>
      <c r="IKS3874" s="118"/>
      <c r="IKT3874" s="117"/>
      <c r="IKU3874" s="114"/>
      <c r="IKV3874" s="114"/>
      <c r="IKW3874" s="114"/>
      <c r="IKX3874" s="114"/>
      <c r="IKY3874" s="114"/>
      <c r="IKZ3874" s="114"/>
      <c r="ILA3874" s="114"/>
      <c r="ILB3874" s="114"/>
      <c r="ILC3874" s="114"/>
      <c r="ILD3874" s="114"/>
      <c r="ILE3874" s="116"/>
      <c r="ILF3874" s="114"/>
      <c r="ILG3874" s="115"/>
      <c r="ILH3874" s="115"/>
      <c r="ILI3874" s="115"/>
      <c r="ILJ3874" s="113"/>
      <c r="ILK3874" s="114"/>
      <c r="ILL3874" s="114"/>
      <c r="ILM3874" s="113"/>
      <c r="ILN3874" s="118"/>
      <c r="ILO3874" s="117"/>
      <c r="ILP3874" s="114"/>
      <c r="ILQ3874" s="114"/>
      <c r="ILR3874" s="114"/>
      <c r="ILS3874" s="114"/>
      <c r="ILT3874" s="114"/>
      <c r="ILU3874" s="114"/>
      <c r="ILV3874" s="114"/>
      <c r="ILW3874" s="114"/>
      <c r="ILX3874" s="114"/>
      <c r="ILY3874" s="114"/>
      <c r="ILZ3874" s="116"/>
      <c r="IMA3874" s="114"/>
      <c r="IMB3874" s="115"/>
      <c r="IMC3874" s="115"/>
      <c r="IMD3874" s="115"/>
      <c r="IME3874" s="113"/>
      <c r="IMF3874" s="114"/>
      <c r="IMG3874" s="114"/>
      <c r="IMH3874" s="113"/>
      <c r="IMI3874" s="118"/>
      <c r="IMJ3874" s="117"/>
      <c r="IMK3874" s="114"/>
      <c r="IML3874" s="114"/>
      <c r="IMM3874" s="114"/>
      <c r="IMN3874" s="114"/>
      <c r="IMO3874" s="114"/>
      <c r="IMP3874" s="114"/>
      <c r="IMQ3874" s="114"/>
      <c r="IMR3874" s="114"/>
      <c r="IMS3874" s="114"/>
      <c r="IMT3874" s="114"/>
      <c r="IMU3874" s="116"/>
      <c r="IMV3874" s="114"/>
      <c r="IMW3874" s="115"/>
      <c r="IMX3874" s="115"/>
      <c r="IMY3874" s="115"/>
      <c r="IMZ3874" s="113"/>
      <c r="INA3874" s="114"/>
      <c r="INB3874" s="114"/>
      <c r="INC3874" s="113"/>
      <c r="IND3874" s="118"/>
      <c r="INE3874" s="117"/>
      <c r="INF3874" s="114"/>
      <c r="ING3874" s="114"/>
      <c r="INH3874" s="114"/>
      <c r="INI3874" s="114"/>
      <c r="INJ3874" s="114"/>
      <c r="INK3874" s="114"/>
      <c r="INL3874" s="114"/>
      <c r="INM3874" s="114"/>
      <c r="INN3874" s="114"/>
      <c r="INO3874" s="114"/>
      <c r="INP3874" s="116"/>
      <c r="INQ3874" s="114"/>
      <c r="INR3874" s="115"/>
      <c r="INS3874" s="115"/>
      <c r="INT3874" s="115"/>
      <c r="INU3874" s="113"/>
      <c r="INV3874" s="114"/>
      <c r="INW3874" s="114"/>
      <c r="INX3874" s="113"/>
      <c r="INY3874" s="118"/>
      <c r="INZ3874" s="117"/>
      <c r="IOA3874" s="114"/>
      <c r="IOB3874" s="114"/>
      <c r="IOC3874" s="114"/>
      <c r="IOD3874" s="114"/>
      <c r="IOE3874" s="114"/>
      <c r="IOF3874" s="114"/>
      <c r="IOG3874" s="114"/>
      <c r="IOH3874" s="114"/>
      <c r="IOI3874" s="114"/>
      <c r="IOJ3874" s="114"/>
      <c r="IOK3874" s="116"/>
      <c r="IOL3874" s="114"/>
      <c r="IOM3874" s="115"/>
      <c r="ION3874" s="115"/>
      <c r="IOO3874" s="115"/>
      <c r="IOP3874" s="113"/>
      <c r="IOQ3874" s="114"/>
      <c r="IOR3874" s="114"/>
      <c r="IOS3874" s="113"/>
      <c r="IOT3874" s="118"/>
      <c r="IOU3874" s="117"/>
      <c r="IOV3874" s="114"/>
      <c r="IOW3874" s="114"/>
      <c r="IOX3874" s="114"/>
      <c r="IOY3874" s="114"/>
      <c r="IOZ3874" s="114"/>
      <c r="IPA3874" s="114"/>
      <c r="IPB3874" s="114"/>
      <c r="IPC3874" s="114"/>
      <c r="IPD3874" s="114"/>
      <c r="IPE3874" s="114"/>
      <c r="IPF3874" s="116"/>
      <c r="IPG3874" s="114"/>
      <c r="IPH3874" s="115"/>
      <c r="IPI3874" s="115"/>
      <c r="IPJ3874" s="115"/>
      <c r="IPK3874" s="113"/>
      <c r="IPL3874" s="114"/>
      <c r="IPM3874" s="114"/>
      <c r="IPN3874" s="113"/>
      <c r="IPO3874" s="118"/>
      <c r="IPP3874" s="117"/>
      <c r="IPQ3874" s="114"/>
      <c r="IPR3874" s="114"/>
      <c r="IPS3874" s="114"/>
      <c r="IPT3874" s="114"/>
      <c r="IPU3874" s="114"/>
      <c r="IPV3874" s="114"/>
      <c r="IPW3874" s="114"/>
      <c r="IPX3874" s="114"/>
      <c r="IPY3874" s="114"/>
      <c r="IPZ3874" s="114"/>
      <c r="IQA3874" s="116"/>
      <c r="IQB3874" s="114"/>
      <c r="IQC3874" s="115"/>
      <c r="IQD3874" s="115"/>
      <c r="IQE3874" s="115"/>
      <c r="IQF3874" s="113"/>
      <c r="IQG3874" s="114"/>
      <c r="IQH3874" s="114"/>
      <c r="IQI3874" s="113"/>
      <c r="IQJ3874" s="118"/>
      <c r="IQK3874" s="117"/>
      <c r="IQL3874" s="114"/>
      <c r="IQM3874" s="114"/>
      <c r="IQN3874" s="114"/>
      <c r="IQO3874" s="114"/>
      <c r="IQP3874" s="114"/>
      <c r="IQQ3874" s="114"/>
      <c r="IQR3874" s="114"/>
      <c r="IQS3874" s="114"/>
      <c r="IQT3874" s="114"/>
      <c r="IQU3874" s="114"/>
      <c r="IQV3874" s="116"/>
      <c r="IQW3874" s="114"/>
      <c r="IQX3874" s="115"/>
      <c r="IQY3874" s="115"/>
      <c r="IQZ3874" s="115"/>
      <c r="IRA3874" s="113"/>
      <c r="IRB3874" s="114"/>
      <c r="IRC3874" s="114"/>
      <c r="IRD3874" s="113"/>
      <c r="IRE3874" s="118"/>
      <c r="IRF3874" s="117"/>
      <c r="IRG3874" s="114"/>
      <c r="IRH3874" s="114"/>
      <c r="IRI3874" s="114"/>
      <c r="IRJ3874" s="114"/>
      <c r="IRK3874" s="114"/>
      <c r="IRL3874" s="114"/>
      <c r="IRM3874" s="114"/>
      <c r="IRN3874" s="114"/>
      <c r="IRO3874" s="114"/>
      <c r="IRP3874" s="114"/>
      <c r="IRQ3874" s="116"/>
      <c r="IRR3874" s="114"/>
      <c r="IRS3874" s="115"/>
      <c r="IRT3874" s="115"/>
      <c r="IRU3874" s="115"/>
      <c r="IRV3874" s="113"/>
      <c r="IRW3874" s="114"/>
      <c r="IRX3874" s="114"/>
      <c r="IRY3874" s="113"/>
      <c r="IRZ3874" s="118"/>
      <c r="ISA3874" s="117"/>
      <c r="ISB3874" s="114"/>
      <c r="ISC3874" s="114"/>
      <c r="ISD3874" s="114"/>
      <c r="ISE3874" s="114"/>
      <c r="ISF3874" s="114"/>
      <c r="ISG3874" s="114"/>
      <c r="ISH3874" s="114"/>
      <c r="ISI3874" s="114"/>
      <c r="ISJ3874" s="114"/>
      <c r="ISK3874" s="114"/>
      <c r="ISL3874" s="116"/>
      <c r="ISM3874" s="114"/>
      <c r="ISN3874" s="115"/>
      <c r="ISO3874" s="115"/>
      <c r="ISP3874" s="115"/>
      <c r="ISQ3874" s="113"/>
      <c r="ISR3874" s="114"/>
      <c r="ISS3874" s="114"/>
      <c r="IST3874" s="113"/>
      <c r="ISU3874" s="118"/>
      <c r="ISV3874" s="117"/>
      <c r="ISW3874" s="114"/>
      <c r="ISX3874" s="114"/>
      <c r="ISY3874" s="114"/>
      <c r="ISZ3874" s="114"/>
      <c r="ITA3874" s="114"/>
      <c r="ITB3874" s="114"/>
      <c r="ITC3874" s="114"/>
      <c r="ITD3874" s="114"/>
      <c r="ITE3874" s="114"/>
      <c r="ITF3874" s="114"/>
      <c r="ITG3874" s="116"/>
      <c r="ITH3874" s="114"/>
      <c r="ITI3874" s="115"/>
      <c r="ITJ3874" s="115"/>
      <c r="ITK3874" s="115"/>
      <c r="ITL3874" s="113"/>
      <c r="ITM3874" s="114"/>
      <c r="ITN3874" s="114"/>
      <c r="ITO3874" s="113"/>
      <c r="ITP3874" s="118"/>
      <c r="ITQ3874" s="117"/>
      <c r="ITR3874" s="114"/>
      <c r="ITS3874" s="114"/>
      <c r="ITT3874" s="114"/>
      <c r="ITU3874" s="114"/>
      <c r="ITV3874" s="114"/>
      <c r="ITW3874" s="114"/>
      <c r="ITX3874" s="114"/>
      <c r="ITY3874" s="114"/>
      <c r="ITZ3874" s="114"/>
      <c r="IUA3874" s="114"/>
      <c r="IUB3874" s="116"/>
      <c r="IUC3874" s="114"/>
      <c r="IUD3874" s="115"/>
      <c r="IUE3874" s="115"/>
      <c r="IUF3874" s="115"/>
      <c r="IUG3874" s="113"/>
      <c r="IUH3874" s="114"/>
      <c r="IUI3874" s="114"/>
      <c r="IUJ3874" s="113"/>
      <c r="IUK3874" s="118"/>
      <c r="IUL3874" s="117"/>
      <c r="IUM3874" s="114"/>
      <c r="IUN3874" s="114"/>
      <c r="IUO3874" s="114"/>
      <c r="IUP3874" s="114"/>
      <c r="IUQ3874" s="114"/>
      <c r="IUR3874" s="114"/>
      <c r="IUS3874" s="114"/>
      <c r="IUT3874" s="114"/>
      <c r="IUU3874" s="114"/>
      <c r="IUV3874" s="114"/>
      <c r="IUW3874" s="116"/>
      <c r="IUX3874" s="114"/>
      <c r="IUY3874" s="115"/>
      <c r="IUZ3874" s="115"/>
      <c r="IVA3874" s="115"/>
      <c r="IVB3874" s="113"/>
      <c r="IVC3874" s="114"/>
      <c r="IVD3874" s="114"/>
      <c r="IVE3874" s="113"/>
      <c r="IVF3874" s="118"/>
      <c r="IVG3874" s="117"/>
      <c r="IVH3874" s="114"/>
      <c r="IVI3874" s="114"/>
      <c r="IVJ3874" s="114"/>
      <c r="IVK3874" s="114"/>
      <c r="IVL3874" s="114"/>
      <c r="IVM3874" s="114"/>
      <c r="IVN3874" s="114"/>
      <c r="IVO3874" s="114"/>
      <c r="IVP3874" s="114"/>
      <c r="IVQ3874" s="114"/>
      <c r="IVR3874" s="116"/>
      <c r="IVS3874" s="114"/>
      <c r="IVT3874" s="115"/>
      <c r="IVU3874" s="115"/>
      <c r="IVV3874" s="115"/>
      <c r="IVW3874" s="113"/>
      <c r="IVX3874" s="114"/>
      <c r="IVY3874" s="114"/>
      <c r="IVZ3874" s="113"/>
      <c r="IWA3874" s="118"/>
      <c r="IWB3874" s="117"/>
      <c r="IWC3874" s="114"/>
      <c r="IWD3874" s="114"/>
      <c r="IWE3874" s="114"/>
      <c r="IWF3874" s="114"/>
      <c r="IWG3874" s="114"/>
      <c r="IWH3874" s="114"/>
      <c r="IWI3874" s="114"/>
      <c r="IWJ3874" s="114"/>
      <c r="IWK3874" s="114"/>
      <c r="IWL3874" s="114"/>
      <c r="IWM3874" s="116"/>
      <c r="IWN3874" s="114"/>
      <c r="IWO3874" s="115"/>
      <c r="IWP3874" s="115"/>
      <c r="IWQ3874" s="115"/>
      <c r="IWR3874" s="113"/>
      <c r="IWS3874" s="114"/>
      <c r="IWT3874" s="114"/>
      <c r="IWU3874" s="113"/>
      <c r="IWV3874" s="118"/>
      <c r="IWW3874" s="117"/>
      <c r="IWX3874" s="114"/>
      <c r="IWY3874" s="114"/>
      <c r="IWZ3874" s="114"/>
      <c r="IXA3874" s="114"/>
      <c r="IXB3874" s="114"/>
      <c r="IXC3874" s="114"/>
      <c r="IXD3874" s="114"/>
      <c r="IXE3874" s="114"/>
      <c r="IXF3874" s="114"/>
      <c r="IXG3874" s="114"/>
      <c r="IXH3874" s="116"/>
      <c r="IXI3874" s="114"/>
      <c r="IXJ3874" s="115"/>
      <c r="IXK3874" s="115"/>
      <c r="IXL3874" s="115"/>
      <c r="IXM3874" s="113"/>
      <c r="IXN3874" s="114"/>
      <c r="IXO3874" s="114"/>
      <c r="IXP3874" s="113"/>
      <c r="IXQ3874" s="118"/>
      <c r="IXR3874" s="117"/>
      <c r="IXS3874" s="114"/>
      <c r="IXT3874" s="114"/>
      <c r="IXU3874" s="114"/>
      <c r="IXV3874" s="114"/>
      <c r="IXW3874" s="114"/>
      <c r="IXX3874" s="114"/>
      <c r="IXY3874" s="114"/>
      <c r="IXZ3874" s="114"/>
      <c r="IYA3874" s="114"/>
      <c r="IYB3874" s="114"/>
      <c r="IYC3874" s="116"/>
      <c r="IYD3874" s="114"/>
      <c r="IYE3874" s="115"/>
      <c r="IYF3874" s="115"/>
      <c r="IYG3874" s="115"/>
      <c r="IYH3874" s="113"/>
      <c r="IYI3874" s="114"/>
      <c r="IYJ3874" s="114"/>
      <c r="IYK3874" s="113"/>
      <c r="IYL3874" s="118"/>
      <c r="IYM3874" s="117"/>
      <c r="IYN3874" s="114"/>
      <c r="IYO3874" s="114"/>
      <c r="IYP3874" s="114"/>
      <c r="IYQ3874" s="114"/>
      <c r="IYR3874" s="114"/>
      <c r="IYS3874" s="114"/>
      <c r="IYT3874" s="114"/>
      <c r="IYU3874" s="114"/>
      <c r="IYV3874" s="114"/>
      <c r="IYW3874" s="114"/>
      <c r="IYX3874" s="116"/>
      <c r="IYY3874" s="114"/>
      <c r="IYZ3874" s="115"/>
      <c r="IZA3874" s="115"/>
      <c r="IZB3874" s="115"/>
      <c r="IZC3874" s="113"/>
      <c r="IZD3874" s="114"/>
      <c r="IZE3874" s="114"/>
      <c r="IZF3874" s="113"/>
      <c r="IZG3874" s="118"/>
      <c r="IZH3874" s="117"/>
      <c r="IZI3874" s="114"/>
      <c r="IZJ3874" s="114"/>
      <c r="IZK3874" s="114"/>
      <c r="IZL3874" s="114"/>
      <c r="IZM3874" s="114"/>
      <c r="IZN3874" s="114"/>
      <c r="IZO3874" s="114"/>
      <c r="IZP3874" s="114"/>
      <c r="IZQ3874" s="114"/>
      <c r="IZR3874" s="114"/>
      <c r="IZS3874" s="116"/>
      <c r="IZT3874" s="114"/>
      <c r="IZU3874" s="115"/>
      <c r="IZV3874" s="115"/>
      <c r="IZW3874" s="115"/>
      <c r="IZX3874" s="113"/>
      <c r="IZY3874" s="114"/>
      <c r="IZZ3874" s="114"/>
      <c r="JAA3874" s="113"/>
      <c r="JAB3874" s="118"/>
      <c r="JAC3874" s="117"/>
      <c r="JAD3874" s="114"/>
      <c r="JAE3874" s="114"/>
      <c r="JAF3874" s="114"/>
      <c r="JAG3874" s="114"/>
      <c r="JAH3874" s="114"/>
      <c r="JAI3874" s="114"/>
      <c r="JAJ3874" s="114"/>
      <c r="JAK3874" s="114"/>
      <c r="JAL3874" s="114"/>
      <c r="JAM3874" s="114"/>
      <c r="JAN3874" s="116"/>
      <c r="JAO3874" s="114"/>
      <c r="JAP3874" s="115"/>
      <c r="JAQ3874" s="115"/>
      <c r="JAR3874" s="115"/>
      <c r="JAS3874" s="113"/>
      <c r="JAT3874" s="114"/>
      <c r="JAU3874" s="114"/>
      <c r="JAV3874" s="113"/>
      <c r="JAW3874" s="118"/>
      <c r="JAX3874" s="117"/>
      <c r="JAY3874" s="114"/>
      <c r="JAZ3874" s="114"/>
      <c r="JBA3874" s="114"/>
      <c r="JBB3874" s="114"/>
      <c r="JBC3874" s="114"/>
      <c r="JBD3874" s="114"/>
      <c r="JBE3874" s="114"/>
      <c r="JBF3874" s="114"/>
      <c r="JBG3874" s="114"/>
      <c r="JBH3874" s="114"/>
      <c r="JBI3874" s="116"/>
      <c r="JBJ3874" s="114"/>
      <c r="JBK3874" s="115"/>
      <c r="JBL3874" s="115"/>
      <c r="JBM3874" s="115"/>
      <c r="JBN3874" s="113"/>
      <c r="JBO3874" s="114"/>
      <c r="JBP3874" s="114"/>
      <c r="JBQ3874" s="113"/>
      <c r="JBR3874" s="118"/>
      <c r="JBS3874" s="117"/>
      <c r="JBT3874" s="114"/>
      <c r="JBU3874" s="114"/>
      <c r="JBV3874" s="114"/>
      <c r="JBW3874" s="114"/>
      <c r="JBX3874" s="114"/>
      <c r="JBY3874" s="114"/>
      <c r="JBZ3874" s="114"/>
      <c r="JCA3874" s="114"/>
      <c r="JCB3874" s="114"/>
      <c r="JCC3874" s="114"/>
      <c r="JCD3874" s="116"/>
      <c r="JCE3874" s="114"/>
      <c r="JCF3874" s="115"/>
      <c r="JCG3874" s="115"/>
      <c r="JCH3874" s="115"/>
      <c r="JCI3874" s="113"/>
      <c r="JCJ3874" s="114"/>
      <c r="JCK3874" s="114"/>
      <c r="JCL3874" s="113"/>
      <c r="JCM3874" s="118"/>
      <c r="JCN3874" s="117"/>
      <c r="JCO3874" s="114"/>
      <c r="JCP3874" s="114"/>
      <c r="JCQ3874" s="114"/>
      <c r="JCR3874" s="114"/>
      <c r="JCS3874" s="114"/>
      <c r="JCT3874" s="114"/>
      <c r="JCU3874" s="114"/>
      <c r="JCV3874" s="114"/>
      <c r="JCW3874" s="114"/>
      <c r="JCX3874" s="114"/>
      <c r="JCY3874" s="116"/>
      <c r="JCZ3874" s="114"/>
      <c r="JDA3874" s="115"/>
      <c r="JDB3874" s="115"/>
      <c r="JDC3874" s="115"/>
      <c r="JDD3874" s="113"/>
      <c r="JDE3874" s="114"/>
      <c r="JDF3874" s="114"/>
      <c r="JDG3874" s="113"/>
      <c r="JDH3874" s="118"/>
      <c r="JDI3874" s="117"/>
      <c r="JDJ3874" s="114"/>
      <c r="JDK3874" s="114"/>
      <c r="JDL3874" s="114"/>
      <c r="JDM3874" s="114"/>
      <c r="JDN3874" s="114"/>
      <c r="JDO3874" s="114"/>
      <c r="JDP3874" s="114"/>
      <c r="JDQ3874" s="114"/>
      <c r="JDR3874" s="114"/>
      <c r="JDS3874" s="114"/>
      <c r="JDT3874" s="116"/>
      <c r="JDU3874" s="114"/>
      <c r="JDV3874" s="115"/>
      <c r="JDW3874" s="115"/>
      <c r="JDX3874" s="115"/>
      <c r="JDY3874" s="113"/>
      <c r="JDZ3874" s="114"/>
      <c r="JEA3874" s="114"/>
      <c r="JEB3874" s="113"/>
      <c r="JEC3874" s="118"/>
      <c r="JED3874" s="117"/>
      <c r="JEE3874" s="114"/>
      <c r="JEF3874" s="114"/>
      <c r="JEG3874" s="114"/>
      <c r="JEH3874" s="114"/>
      <c r="JEI3874" s="114"/>
      <c r="JEJ3874" s="114"/>
      <c r="JEK3874" s="114"/>
      <c r="JEL3874" s="114"/>
      <c r="JEM3874" s="114"/>
      <c r="JEN3874" s="114"/>
      <c r="JEO3874" s="116"/>
      <c r="JEP3874" s="114"/>
      <c r="JEQ3874" s="115"/>
      <c r="JER3874" s="115"/>
      <c r="JES3874" s="115"/>
      <c r="JET3874" s="113"/>
      <c r="JEU3874" s="114"/>
      <c r="JEV3874" s="114"/>
      <c r="JEW3874" s="113"/>
      <c r="JEX3874" s="118"/>
      <c r="JEY3874" s="117"/>
      <c r="JEZ3874" s="114"/>
      <c r="JFA3874" s="114"/>
      <c r="JFB3874" s="114"/>
      <c r="JFC3874" s="114"/>
      <c r="JFD3874" s="114"/>
      <c r="JFE3874" s="114"/>
      <c r="JFF3874" s="114"/>
      <c r="JFG3874" s="114"/>
      <c r="JFH3874" s="114"/>
      <c r="JFI3874" s="114"/>
      <c r="JFJ3874" s="116"/>
      <c r="JFK3874" s="114"/>
      <c r="JFL3874" s="115"/>
      <c r="JFM3874" s="115"/>
      <c r="JFN3874" s="115"/>
      <c r="JFO3874" s="113"/>
      <c r="JFP3874" s="114"/>
      <c r="JFQ3874" s="114"/>
      <c r="JFR3874" s="113"/>
      <c r="JFS3874" s="118"/>
      <c r="JFT3874" s="117"/>
      <c r="JFU3874" s="114"/>
      <c r="JFV3874" s="114"/>
      <c r="JFW3874" s="114"/>
      <c r="JFX3874" s="114"/>
      <c r="JFY3874" s="114"/>
      <c r="JFZ3874" s="114"/>
      <c r="JGA3874" s="114"/>
      <c r="JGB3874" s="114"/>
      <c r="JGC3874" s="114"/>
      <c r="JGD3874" s="114"/>
      <c r="JGE3874" s="116"/>
      <c r="JGF3874" s="114"/>
      <c r="JGG3874" s="115"/>
      <c r="JGH3874" s="115"/>
      <c r="JGI3874" s="115"/>
      <c r="JGJ3874" s="113"/>
      <c r="JGK3874" s="114"/>
      <c r="JGL3874" s="114"/>
      <c r="JGM3874" s="113"/>
      <c r="JGN3874" s="118"/>
      <c r="JGO3874" s="117"/>
      <c r="JGP3874" s="114"/>
      <c r="JGQ3874" s="114"/>
      <c r="JGR3874" s="114"/>
      <c r="JGS3874" s="114"/>
      <c r="JGT3874" s="114"/>
      <c r="JGU3874" s="114"/>
      <c r="JGV3874" s="114"/>
      <c r="JGW3874" s="114"/>
      <c r="JGX3874" s="114"/>
      <c r="JGY3874" s="114"/>
      <c r="JGZ3874" s="116"/>
      <c r="JHA3874" s="114"/>
      <c r="JHB3874" s="115"/>
      <c r="JHC3874" s="115"/>
      <c r="JHD3874" s="115"/>
      <c r="JHE3874" s="113"/>
      <c r="JHF3874" s="114"/>
      <c r="JHG3874" s="114"/>
      <c r="JHH3874" s="113"/>
      <c r="JHI3874" s="118"/>
      <c r="JHJ3874" s="117"/>
      <c r="JHK3874" s="114"/>
      <c r="JHL3874" s="114"/>
      <c r="JHM3874" s="114"/>
      <c r="JHN3874" s="114"/>
      <c r="JHO3874" s="114"/>
      <c r="JHP3874" s="114"/>
      <c r="JHQ3874" s="114"/>
      <c r="JHR3874" s="114"/>
      <c r="JHS3874" s="114"/>
      <c r="JHT3874" s="114"/>
      <c r="JHU3874" s="116"/>
      <c r="JHV3874" s="114"/>
      <c r="JHW3874" s="115"/>
      <c r="JHX3874" s="115"/>
      <c r="JHY3874" s="115"/>
      <c r="JHZ3874" s="113"/>
      <c r="JIA3874" s="114"/>
      <c r="JIB3874" s="114"/>
      <c r="JIC3874" s="113"/>
      <c r="JID3874" s="118"/>
      <c r="JIE3874" s="117"/>
      <c r="JIF3874" s="114"/>
      <c r="JIG3874" s="114"/>
      <c r="JIH3874" s="114"/>
      <c r="JII3874" s="114"/>
      <c r="JIJ3874" s="114"/>
      <c r="JIK3874" s="114"/>
      <c r="JIL3874" s="114"/>
      <c r="JIM3874" s="114"/>
      <c r="JIN3874" s="114"/>
      <c r="JIO3874" s="114"/>
      <c r="JIP3874" s="116"/>
      <c r="JIQ3874" s="114"/>
      <c r="JIR3874" s="115"/>
      <c r="JIS3874" s="115"/>
      <c r="JIT3874" s="115"/>
      <c r="JIU3874" s="113"/>
      <c r="JIV3874" s="114"/>
      <c r="JIW3874" s="114"/>
      <c r="JIX3874" s="113"/>
      <c r="JIY3874" s="118"/>
      <c r="JIZ3874" s="117"/>
      <c r="JJA3874" s="114"/>
      <c r="JJB3874" s="114"/>
      <c r="JJC3874" s="114"/>
      <c r="JJD3874" s="114"/>
      <c r="JJE3874" s="114"/>
      <c r="JJF3874" s="114"/>
      <c r="JJG3874" s="114"/>
      <c r="JJH3874" s="114"/>
      <c r="JJI3874" s="114"/>
      <c r="JJJ3874" s="114"/>
      <c r="JJK3874" s="116"/>
      <c r="JJL3874" s="114"/>
      <c r="JJM3874" s="115"/>
      <c r="JJN3874" s="115"/>
      <c r="JJO3874" s="115"/>
      <c r="JJP3874" s="113"/>
      <c r="JJQ3874" s="114"/>
      <c r="JJR3874" s="114"/>
      <c r="JJS3874" s="113"/>
      <c r="JJT3874" s="118"/>
      <c r="JJU3874" s="117"/>
      <c r="JJV3874" s="114"/>
      <c r="JJW3874" s="114"/>
      <c r="JJX3874" s="114"/>
      <c r="JJY3874" s="114"/>
      <c r="JJZ3874" s="114"/>
      <c r="JKA3874" s="114"/>
      <c r="JKB3874" s="114"/>
      <c r="JKC3874" s="114"/>
      <c r="JKD3874" s="114"/>
      <c r="JKE3874" s="114"/>
      <c r="JKF3874" s="116"/>
      <c r="JKG3874" s="114"/>
      <c r="JKH3874" s="115"/>
      <c r="JKI3874" s="115"/>
      <c r="JKJ3874" s="115"/>
      <c r="JKK3874" s="113"/>
      <c r="JKL3874" s="114"/>
      <c r="JKM3874" s="114"/>
      <c r="JKN3874" s="113"/>
      <c r="JKO3874" s="118"/>
      <c r="JKP3874" s="117"/>
      <c r="JKQ3874" s="114"/>
      <c r="JKR3874" s="114"/>
      <c r="JKS3874" s="114"/>
      <c r="JKT3874" s="114"/>
      <c r="JKU3874" s="114"/>
      <c r="JKV3874" s="114"/>
      <c r="JKW3874" s="114"/>
      <c r="JKX3874" s="114"/>
      <c r="JKY3874" s="114"/>
      <c r="JKZ3874" s="114"/>
      <c r="JLA3874" s="116"/>
      <c r="JLB3874" s="114"/>
      <c r="JLC3874" s="115"/>
      <c r="JLD3874" s="115"/>
      <c r="JLE3874" s="115"/>
      <c r="JLF3874" s="113"/>
      <c r="JLG3874" s="114"/>
      <c r="JLH3874" s="114"/>
      <c r="JLI3874" s="113"/>
      <c r="JLJ3874" s="118"/>
      <c r="JLK3874" s="117"/>
      <c r="JLL3874" s="114"/>
      <c r="JLM3874" s="114"/>
      <c r="JLN3874" s="114"/>
      <c r="JLO3874" s="114"/>
      <c r="JLP3874" s="114"/>
      <c r="JLQ3874" s="114"/>
      <c r="JLR3874" s="114"/>
      <c r="JLS3874" s="114"/>
      <c r="JLT3874" s="114"/>
      <c r="JLU3874" s="114"/>
      <c r="JLV3874" s="116"/>
      <c r="JLW3874" s="114"/>
      <c r="JLX3874" s="115"/>
      <c r="JLY3874" s="115"/>
      <c r="JLZ3874" s="115"/>
      <c r="JMA3874" s="113"/>
      <c r="JMB3874" s="114"/>
      <c r="JMC3874" s="114"/>
      <c r="JMD3874" s="113"/>
      <c r="JME3874" s="118"/>
      <c r="JMF3874" s="117"/>
      <c r="JMG3874" s="114"/>
      <c r="JMH3874" s="114"/>
      <c r="JMI3874" s="114"/>
      <c r="JMJ3874" s="114"/>
      <c r="JMK3874" s="114"/>
      <c r="JML3874" s="114"/>
      <c r="JMM3874" s="114"/>
      <c r="JMN3874" s="114"/>
      <c r="JMO3874" s="114"/>
      <c r="JMP3874" s="114"/>
      <c r="JMQ3874" s="116"/>
      <c r="JMR3874" s="114"/>
      <c r="JMS3874" s="115"/>
      <c r="JMT3874" s="115"/>
      <c r="JMU3874" s="115"/>
      <c r="JMV3874" s="113"/>
      <c r="JMW3874" s="114"/>
      <c r="JMX3874" s="114"/>
      <c r="JMY3874" s="113"/>
      <c r="JMZ3874" s="118"/>
      <c r="JNA3874" s="117"/>
      <c r="JNB3874" s="114"/>
      <c r="JNC3874" s="114"/>
      <c r="JND3874" s="114"/>
      <c r="JNE3874" s="114"/>
      <c r="JNF3874" s="114"/>
      <c r="JNG3874" s="114"/>
      <c r="JNH3874" s="114"/>
      <c r="JNI3874" s="114"/>
      <c r="JNJ3874" s="114"/>
      <c r="JNK3874" s="114"/>
      <c r="JNL3874" s="116"/>
      <c r="JNM3874" s="114"/>
      <c r="JNN3874" s="115"/>
      <c r="JNO3874" s="115"/>
      <c r="JNP3874" s="115"/>
      <c r="JNQ3874" s="113"/>
      <c r="JNR3874" s="114"/>
      <c r="JNS3874" s="114"/>
      <c r="JNT3874" s="113"/>
      <c r="JNU3874" s="118"/>
      <c r="JNV3874" s="117"/>
      <c r="JNW3874" s="114"/>
      <c r="JNX3874" s="114"/>
      <c r="JNY3874" s="114"/>
      <c r="JNZ3874" s="114"/>
      <c r="JOA3874" s="114"/>
      <c r="JOB3874" s="114"/>
      <c r="JOC3874" s="114"/>
      <c r="JOD3874" s="114"/>
      <c r="JOE3874" s="114"/>
      <c r="JOF3874" s="114"/>
      <c r="JOG3874" s="116"/>
      <c r="JOH3874" s="114"/>
      <c r="JOI3874" s="115"/>
      <c r="JOJ3874" s="115"/>
      <c r="JOK3874" s="115"/>
      <c r="JOL3874" s="113"/>
      <c r="JOM3874" s="114"/>
      <c r="JON3874" s="114"/>
      <c r="JOO3874" s="113"/>
      <c r="JOP3874" s="118"/>
      <c r="JOQ3874" s="117"/>
      <c r="JOR3874" s="114"/>
      <c r="JOS3874" s="114"/>
      <c r="JOT3874" s="114"/>
      <c r="JOU3874" s="114"/>
      <c r="JOV3874" s="114"/>
      <c r="JOW3874" s="114"/>
      <c r="JOX3874" s="114"/>
      <c r="JOY3874" s="114"/>
      <c r="JOZ3874" s="114"/>
      <c r="JPA3874" s="114"/>
      <c r="JPB3874" s="116"/>
      <c r="JPC3874" s="114"/>
      <c r="JPD3874" s="115"/>
      <c r="JPE3874" s="115"/>
      <c r="JPF3874" s="115"/>
      <c r="JPG3874" s="113"/>
      <c r="JPH3874" s="114"/>
      <c r="JPI3874" s="114"/>
      <c r="JPJ3874" s="113"/>
      <c r="JPK3874" s="118"/>
      <c r="JPL3874" s="117"/>
      <c r="JPM3874" s="114"/>
      <c r="JPN3874" s="114"/>
      <c r="JPO3874" s="114"/>
      <c r="JPP3874" s="114"/>
      <c r="JPQ3874" s="114"/>
      <c r="JPR3874" s="114"/>
      <c r="JPS3874" s="114"/>
      <c r="JPT3874" s="114"/>
      <c r="JPU3874" s="114"/>
      <c r="JPV3874" s="114"/>
      <c r="JPW3874" s="116"/>
      <c r="JPX3874" s="114"/>
      <c r="JPY3874" s="115"/>
      <c r="JPZ3874" s="115"/>
      <c r="JQA3874" s="115"/>
      <c r="JQB3874" s="113"/>
      <c r="JQC3874" s="114"/>
      <c r="JQD3874" s="114"/>
      <c r="JQE3874" s="113"/>
      <c r="JQF3874" s="118"/>
      <c r="JQG3874" s="117"/>
      <c r="JQH3874" s="114"/>
      <c r="JQI3874" s="114"/>
      <c r="JQJ3874" s="114"/>
      <c r="JQK3874" s="114"/>
      <c r="JQL3874" s="114"/>
      <c r="JQM3874" s="114"/>
      <c r="JQN3874" s="114"/>
      <c r="JQO3874" s="114"/>
      <c r="JQP3874" s="114"/>
      <c r="JQQ3874" s="114"/>
      <c r="JQR3874" s="116"/>
      <c r="JQS3874" s="114"/>
      <c r="JQT3874" s="115"/>
      <c r="JQU3874" s="115"/>
      <c r="JQV3874" s="115"/>
      <c r="JQW3874" s="113"/>
      <c r="JQX3874" s="114"/>
      <c r="JQY3874" s="114"/>
      <c r="JQZ3874" s="113"/>
      <c r="JRA3874" s="118"/>
      <c r="JRB3874" s="117"/>
      <c r="JRC3874" s="114"/>
      <c r="JRD3874" s="114"/>
      <c r="JRE3874" s="114"/>
      <c r="JRF3874" s="114"/>
      <c r="JRG3874" s="114"/>
      <c r="JRH3874" s="114"/>
      <c r="JRI3874" s="114"/>
      <c r="JRJ3874" s="114"/>
      <c r="JRK3874" s="114"/>
      <c r="JRL3874" s="114"/>
      <c r="JRM3874" s="116"/>
      <c r="JRN3874" s="114"/>
      <c r="JRO3874" s="115"/>
      <c r="JRP3874" s="115"/>
      <c r="JRQ3874" s="115"/>
      <c r="JRR3874" s="113"/>
      <c r="JRS3874" s="114"/>
      <c r="JRT3874" s="114"/>
      <c r="JRU3874" s="115"/>
      <c r="JRV3874" s="115"/>
      <c r="JRW3874" s="113"/>
      <c r="JRX3874" s="114"/>
      <c r="JRY3874" s="114"/>
      <c r="JRZ3874" s="113"/>
      <c r="JSA3874" s="118"/>
      <c r="JSB3874" s="117"/>
      <c r="JSC3874" s="114"/>
      <c r="JSD3874" s="114"/>
      <c r="JSE3874" s="114"/>
      <c r="JSF3874" s="114"/>
      <c r="JSG3874" s="114"/>
      <c r="JSH3874" s="114"/>
      <c r="JSI3874" s="114"/>
      <c r="JSJ3874" s="114"/>
      <c r="JSK3874" s="114"/>
      <c r="JSL3874" s="114"/>
      <c r="JSM3874" s="116"/>
      <c r="JSN3874" s="114"/>
      <c r="JSO3874" s="115"/>
      <c r="JSP3874" s="115"/>
      <c r="JSQ3874" s="115"/>
      <c r="JSR3874" s="113"/>
      <c r="JSS3874" s="114"/>
      <c r="JST3874" s="114"/>
      <c r="JSU3874" s="113"/>
      <c r="JSV3874" s="118"/>
      <c r="JSW3874" s="117"/>
      <c r="JSX3874" s="114"/>
      <c r="JSY3874" s="114"/>
      <c r="JSZ3874" s="114"/>
      <c r="JTA3874" s="114"/>
      <c r="JTB3874" s="114"/>
      <c r="JTC3874" s="114"/>
      <c r="JTD3874" s="114"/>
      <c r="JTE3874" s="114"/>
      <c r="JTF3874" s="114"/>
      <c r="JTG3874" s="114"/>
      <c r="JTH3874" s="116"/>
      <c r="JTI3874" s="114"/>
      <c r="JTJ3874" s="115"/>
      <c r="JTK3874" s="115"/>
      <c r="JTL3874" s="115"/>
      <c r="JTM3874" s="113"/>
      <c r="JTN3874" s="114"/>
      <c r="JTO3874" s="114"/>
      <c r="JTP3874" s="113"/>
      <c r="JTQ3874" s="118"/>
      <c r="JTR3874" s="117"/>
      <c r="JTS3874" s="114"/>
      <c r="JTT3874" s="114"/>
      <c r="JTU3874" s="114"/>
      <c r="JTV3874" s="114"/>
      <c r="JTW3874" s="114"/>
      <c r="JTX3874" s="114"/>
      <c r="JTY3874" s="114"/>
      <c r="JTZ3874" s="114"/>
      <c r="JUA3874" s="114"/>
      <c r="JUB3874" s="114"/>
      <c r="JUC3874" s="116"/>
      <c r="JUD3874" s="114"/>
      <c r="JUE3874" s="115"/>
      <c r="JUF3874" s="115"/>
      <c r="JUG3874" s="115"/>
      <c r="JUH3874" s="113"/>
      <c r="JUI3874" s="114"/>
      <c r="JUJ3874" s="114"/>
      <c r="JUK3874" s="113"/>
      <c r="JUL3874" s="118"/>
      <c r="JUM3874" s="117"/>
      <c r="JUN3874" s="114"/>
      <c r="JUO3874" s="114"/>
      <c r="JUP3874" s="114"/>
      <c r="JUQ3874" s="114"/>
      <c r="JUR3874" s="114"/>
      <c r="JUS3874" s="114"/>
      <c r="JUT3874" s="114"/>
      <c r="JUU3874" s="114"/>
      <c r="JUV3874" s="114"/>
      <c r="JUW3874" s="114"/>
      <c r="JUX3874" s="116"/>
      <c r="JUY3874" s="114"/>
      <c r="JUZ3874" s="115"/>
      <c r="JVA3874" s="115"/>
      <c r="JVB3874" s="115"/>
      <c r="JVC3874" s="113"/>
      <c r="JVD3874" s="114"/>
      <c r="JVE3874" s="114"/>
      <c r="JVF3874" s="113"/>
      <c r="JVG3874" s="118"/>
      <c r="JVH3874" s="117"/>
      <c r="JVI3874" s="114"/>
      <c r="JVJ3874" s="114"/>
      <c r="JVK3874" s="114"/>
      <c r="JVL3874" s="114"/>
      <c r="JVM3874" s="114"/>
      <c r="JVN3874" s="114"/>
      <c r="JVO3874" s="114"/>
      <c r="JVP3874" s="114"/>
      <c r="JVQ3874" s="114"/>
      <c r="JVR3874" s="114"/>
      <c r="JVS3874" s="116"/>
      <c r="JVT3874" s="114"/>
      <c r="JVU3874" s="115"/>
      <c r="JVV3874" s="115"/>
      <c r="JVW3874" s="115"/>
      <c r="JVX3874" s="113"/>
      <c r="JVY3874" s="114"/>
      <c r="JVZ3874" s="114"/>
      <c r="JWA3874" s="113"/>
      <c r="JWB3874" s="118"/>
      <c r="JWC3874" s="117"/>
      <c r="JWD3874" s="114"/>
      <c r="JWE3874" s="114"/>
      <c r="JWF3874" s="114"/>
      <c r="JWG3874" s="114"/>
      <c r="JWH3874" s="114"/>
      <c r="JWI3874" s="114"/>
      <c r="JWJ3874" s="114"/>
      <c r="JWK3874" s="114"/>
      <c r="JWL3874" s="114"/>
      <c r="JWM3874" s="114"/>
      <c r="JWN3874" s="116"/>
      <c r="JWO3874" s="114"/>
      <c r="JWP3874" s="115"/>
      <c r="JWQ3874" s="115"/>
      <c r="JWR3874" s="115"/>
      <c r="JWS3874" s="113"/>
      <c r="JWT3874" s="114"/>
      <c r="JWU3874" s="114"/>
      <c r="JWV3874" s="113"/>
      <c r="JWW3874" s="118"/>
      <c r="JWX3874" s="117"/>
      <c r="JWY3874" s="114"/>
      <c r="JWZ3874" s="114"/>
      <c r="JXA3874" s="114"/>
      <c r="JXB3874" s="114"/>
      <c r="JXC3874" s="114"/>
      <c r="JXD3874" s="114"/>
      <c r="JXE3874" s="114"/>
      <c r="JXF3874" s="114"/>
      <c r="JXG3874" s="114"/>
      <c r="JXH3874" s="114"/>
      <c r="JXI3874" s="116"/>
      <c r="JXJ3874" s="114"/>
      <c r="JXK3874" s="115"/>
      <c r="JXL3874" s="115"/>
      <c r="JXM3874" s="115"/>
      <c r="JXN3874" s="113"/>
      <c r="JXO3874" s="114"/>
      <c r="JXP3874" s="114"/>
      <c r="JXQ3874" s="113"/>
      <c r="JXR3874" s="118"/>
      <c r="JXS3874" s="117"/>
      <c r="JXT3874" s="114"/>
      <c r="JXU3874" s="114"/>
      <c r="JXV3874" s="114"/>
      <c r="JXW3874" s="114"/>
      <c r="JXX3874" s="114"/>
      <c r="JXY3874" s="114"/>
      <c r="JXZ3874" s="114"/>
      <c r="JYA3874" s="114"/>
      <c r="JYB3874" s="114"/>
      <c r="JYC3874" s="114"/>
      <c r="JYD3874" s="116"/>
      <c r="JYE3874" s="114"/>
      <c r="JYF3874" s="115"/>
      <c r="JYG3874" s="115"/>
      <c r="JYH3874" s="115"/>
      <c r="JYI3874" s="113"/>
      <c r="JYJ3874" s="114"/>
      <c r="JYK3874" s="114"/>
      <c r="JYL3874" s="113"/>
      <c r="JYM3874" s="118"/>
      <c r="JYN3874" s="117"/>
      <c r="JYO3874" s="114"/>
      <c r="JYP3874" s="114"/>
      <c r="JYQ3874" s="114"/>
      <c r="JYR3874" s="114"/>
      <c r="JYS3874" s="114"/>
      <c r="JYT3874" s="114"/>
      <c r="JYU3874" s="114"/>
      <c r="JYV3874" s="114"/>
      <c r="JYW3874" s="114"/>
      <c r="JYX3874" s="114"/>
      <c r="JYY3874" s="116"/>
      <c r="JYZ3874" s="114"/>
      <c r="JZA3874" s="115"/>
      <c r="JZB3874" s="115"/>
      <c r="JZC3874" s="115"/>
      <c r="JZD3874" s="113"/>
      <c r="JZE3874" s="114"/>
      <c r="JZF3874" s="114"/>
      <c r="JZG3874" s="113"/>
      <c r="JZH3874" s="118"/>
      <c r="JZI3874" s="117"/>
      <c r="JZJ3874" s="114"/>
      <c r="JZK3874" s="114"/>
      <c r="JZL3874" s="114"/>
      <c r="JZM3874" s="114"/>
      <c r="JZN3874" s="114"/>
      <c r="JZO3874" s="114"/>
      <c r="JZP3874" s="114"/>
      <c r="JZQ3874" s="114"/>
      <c r="JZR3874" s="114"/>
      <c r="JZS3874" s="114"/>
      <c r="JZT3874" s="116"/>
      <c r="JZU3874" s="114"/>
      <c r="JZV3874" s="115"/>
      <c r="JZW3874" s="115"/>
      <c r="JZX3874" s="115"/>
      <c r="JZY3874" s="113"/>
      <c r="JZZ3874" s="114"/>
      <c r="KAA3874" s="114"/>
      <c r="KAB3874" s="113"/>
      <c r="KAC3874" s="118"/>
      <c r="KAD3874" s="117"/>
      <c r="KAE3874" s="114"/>
      <c r="KAF3874" s="114"/>
      <c r="KAG3874" s="114"/>
      <c r="KAH3874" s="114"/>
      <c r="KAI3874" s="114"/>
      <c r="KAJ3874" s="114"/>
      <c r="KAK3874" s="114"/>
      <c r="KAL3874" s="114"/>
      <c r="KAM3874" s="114"/>
      <c r="KAN3874" s="114"/>
      <c r="KAO3874" s="116"/>
      <c r="KAP3874" s="114"/>
      <c r="KAQ3874" s="115"/>
      <c r="KAR3874" s="115"/>
      <c r="KAS3874" s="115"/>
      <c r="KAT3874" s="113"/>
      <c r="KAU3874" s="114"/>
      <c r="KAV3874" s="114"/>
      <c r="KAW3874" s="113"/>
      <c r="KAX3874" s="118"/>
      <c r="KAY3874" s="117"/>
      <c r="KAZ3874" s="114"/>
      <c r="KBA3874" s="114"/>
      <c r="KBB3874" s="114"/>
      <c r="KBC3874" s="114"/>
      <c r="KBD3874" s="114"/>
      <c r="KBE3874" s="114"/>
      <c r="KBF3874" s="114"/>
      <c r="KBG3874" s="114"/>
      <c r="KBH3874" s="114"/>
      <c r="KBI3874" s="114"/>
      <c r="KBJ3874" s="116"/>
      <c r="KBK3874" s="114"/>
      <c r="KBL3874" s="115"/>
      <c r="KBM3874" s="115"/>
      <c r="KBN3874" s="115"/>
      <c r="KBO3874" s="113"/>
      <c r="KBP3874" s="114"/>
      <c r="KBQ3874" s="114"/>
      <c r="KBR3874" s="113"/>
      <c r="KBS3874" s="118"/>
      <c r="KBT3874" s="117"/>
      <c r="KBU3874" s="114"/>
      <c r="KBV3874" s="114"/>
      <c r="KBW3874" s="114"/>
      <c r="KBX3874" s="114"/>
      <c r="KBY3874" s="114"/>
      <c r="KBZ3874" s="114"/>
      <c r="KCA3874" s="114"/>
      <c r="KCB3874" s="114"/>
      <c r="KCC3874" s="114"/>
      <c r="KCD3874" s="114"/>
      <c r="KCE3874" s="116"/>
      <c r="KCF3874" s="114"/>
      <c r="KCG3874" s="115"/>
      <c r="KCH3874" s="115"/>
      <c r="KCI3874" s="115"/>
      <c r="KCJ3874" s="113"/>
      <c r="KCK3874" s="114"/>
      <c r="KCL3874" s="114"/>
      <c r="KCM3874" s="113"/>
      <c r="KCN3874" s="118"/>
      <c r="KCO3874" s="117"/>
      <c r="KCP3874" s="114"/>
      <c r="KCQ3874" s="114"/>
      <c r="KCR3874" s="114"/>
      <c r="KCS3874" s="114"/>
      <c r="KCT3874" s="114"/>
      <c r="KCU3874" s="114"/>
      <c r="KCV3874" s="114"/>
      <c r="KCW3874" s="114"/>
      <c r="KCX3874" s="114"/>
      <c r="KCY3874" s="114"/>
      <c r="KCZ3874" s="116"/>
      <c r="KDA3874" s="114"/>
      <c r="KDB3874" s="115"/>
      <c r="KDC3874" s="115"/>
      <c r="KDD3874" s="115"/>
      <c r="KDE3874" s="113"/>
      <c r="KDF3874" s="114"/>
      <c r="KDG3874" s="114"/>
      <c r="KDH3874" s="113"/>
      <c r="KDI3874" s="118"/>
      <c r="KDJ3874" s="117"/>
      <c r="KDK3874" s="114"/>
      <c r="KDL3874" s="114"/>
      <c r="KDM3874" s="114"/>
      <c r="KDN3874" s="114"/>
      <c r="KDO3874" s="114"/>
      <c r="KDP3874" s="114"/>
      <c r="KDQ3874" s="114"/>
      <c r="KDR3874" s="114"/>
      <c r="KDS3874" s="114"/>
      <c r="KDT3874" s="114"/>
      <c r="KDU3874" s="116"/>
      <c r="KDV3874" s="114"/>
      <c r="KDW3874" s="115"/>
      <c r="KDX3874" s="115"/>
      <c r="KDY3874" s="115"/>
      <c r="KDZ3874" s="113"/>
      <c r="KEA3874" s="114"/>
      <c r="KEB3874" s="114"/>
      <c r="KEC3874" s="113"/>
      <c r="KED3874" s="118"/>
      <c r="KEE3874" s="117"/>
      <c r="KEF3874" s="114"/>
      <c r="KEG3874" s="114"/>
      <c r="KEH3874" s="114"/>
      <c r="KEI3874" s="114"/>
      <c r="KEJ3874" s="114"/>
      <c r="KEK3874" s="114"/>
      <c r="KEL3874" s="114"/>
      <c r="KEM3874" s="114"/>
      <c r="KEN3874" s="114"/>
      <c r="KEO3874" s="114"/>
      <c r="KEP3874" s="116"/>
      <c r="KEQ3874" s="114"/>
      <c r="KER3874" s="115"/>
      <c r="KES3874" s="115"/>
      <c r="KET3874" s="115"/>
      <c r="KEU3874" s="113"/>
      <c r="KEV3874" s="114"/>
      <c r="KEW3874" s="114"/>
      <c r="KEX3874" s="113"/>
      <c r="KEY3874" s="118"/>
      <c r="KEZ3874" s="117"/>
      <c r="KFA3874" s="114"/>
      <c r="KFB3874" s="114"/>
      <c r="KFC3874" s="114"/>
      <c r="KFD3874" s="114"/>
      <c r="KFE3874" s="114"/>
      <c r="KFF3874" s="114"/>
      <c r="KFG3874" s="114"/>
      <c r="KFH3874" s="114"/>
      <c r="KFI3874" s="114"/>
      <c r="KFJ3874" s="114"/>
      <c r="KFK3874" s="116"/>
      <c r="KFL3874" s="114"/>
      <c r="KFM3874" s="115"/>
      <c r="KFN3874" s="115"/>
      <c r="KFO3874" s="115"/>
      <c r="KFP3874" s="113"/>
      <c r="KFQ3874" s="114"/>
      <c r="KFR3874" s="114"/>
      <c r="KFS3874" s="113"/>
      <c r="KFT3874" s="118"/>
      <c r="KFU3874" s="117"/>
      <c r="KFV3874" s="114"/>
      <c r="KFW3874" s="114"/>
      <c r="KFX3874" s="114"/>
      <c r="KFY3874" s="114"/>
      <c r="KFZ3874" s="114"/>
      <c r="KGA3874" s="114"/>
      <c r="KGB3874" s="114"/>
      <c r="KGC3874" s="114"/>
      <c r="KGD3874" s="114"/>
      <c r="KGE3874" s="114"/>
      <c r="KGF3874" s="116"/>
      <c r="KGG3874" s="114"/>
      <c r="KGH3874" s="115"/>
      <c r="KGI3874" s="115"/>
      <c r="KGJ3874" s="115"/>
      <c r="KGK3874" s="113"/>
      <c r="KGL3874" s="114"/>
      <c r="KGM3874" s="114"/>
      <c r="KGN3874" s="113"/>
      <c r="KGO3874" s="118"/>
      <c r="KGP3874" s="117"/>
      <c r="KGQ3874" s="114"/>
      <c r="KGR3874" s="114"/>
      <c r="KGS3874" s="114"/>
      <c r="KGT3874" s="114"/>
      <c r="KGU3874" s="114"/>
      <c r="KGV3874" s="114"/>
      <c r="KGW3874" s="114"/>
      <c r="KGX3874" s="114"/>
      <c r="KGY3874" s="114"/>
      <c r="KGZ3874" s="114"/>
      <c r="KHA3874" s="116"/>
      <c r="KHB3874" s="114"/>
      <c r="KHC3874" s="115"/>
      <c r="KHD3874" s="115"/>
      <c r="KHE3874" s="115"/>
      <c r="KHF3874" s="113"/>
      <c r="KHG3874" s="114"/>
      <c r="KHH3874" s="114"/>
      <c r="KHI3874" s="113"/>
      <c r="KHJ3874" s="118"/>
      <c r="KHK3874" s="117"/>
      <c r="KHL3874" s="114"/>
      <c r="KHM3874" s="114"/>
      <c r="KHN3874" s="114"/>
      <c r="KHO3874" s="114"/>
      <c r="KHP3874" s="114"/>
      <c r="KHQ3874" s="114"/>
      <c r="KHR3874" s="114"/>
      <c r="KHS3874" s="114"/>
      <c r="KHT3874" s="114"/>
      <c r="KHU3874" s="114"/>
      <c r="KHV3874" s="116"/>
      <c r="KHW3874" s="114"/>
      <c r="KHX3874" s="115"/>
      <c r="KHY3874" s="115"/>
      <c r="KHZ3874" s="115"/>
      <c r="KIA3874" s="113"/>
      <c r="KIB3874" s="114"/>
      <c r="KIC3874" s="114"/>
      <c r="KID3874" s="113"/>
      <c r="KIE3874" s="118"/>
      <c r="KIF3874" s="117"/>
      <c r="KIG3874" s="114"/>
      <c r="KIH3874" s="114"/>
      <c r="KII3874" s="114"/>
      <c r="KIJ3874" s="114"/>
      <c r="KIK3874" s="114"/>
      <c r="KIL3874" s="114"/>
      <c r="KIM3874" s="114"/>
      <c r="KIN3874" s="114"/>
      <c r="KIO3874" s="114"/>
      <c r="KIP3874" s="114"/>
      <c r="KIQ3874" s="116"/>
      <c r="KIR3874" s="114"/>
      <c r="KIS3874" s="115"/>
      <c r="KIT3874" s="115"/>
      <c r="KIU3874" s="115"/>
      <c r="KIV3874" s="113"/>
      <c r="KIW3874" s="114"/>
      <c r="KIX3874" s="114"/>
      <c r="KIY3874" s="113"/>
      <c r="KIZ3874" s="118"/>
      <c r="KJA3874" s="117"/>
      <c r="KJB3874" s="114"/>
      <c r="KJC3874" s="114"/>
      <c r="KJD3874" s="114"/>
      <c r="KJE3874" s="114"/>
      <c r="KJF3874" s="114"/>
      <c r="KJG3874" s="114"/>
      <c r="KJH3874" s="114"/>
      <c r="KJI3874" s="114"/>
      <c r="KJJ3874" s="114"/>
      <c r="KJK3874" s="114"/>
      <c r="KJL3874" s="116"/>
      <c r="KJM3874" s="114"/>
      <c r="KJN3874" s="115"/>
      <c r="KJO3874" s="115"/>
      <c r="KJP3874" s="115"/>
      <c r="KJQ3874" s="113"/>
      <c r="KJR3874" s="114"/>
      <c r="KJS3874" s="114"/>
      <c r="KJT3874" s="113"/>
      <c r="KJU3874" s="118"/>
      <c r="KJV3874" s="117"/>
      <c r="KJW3874" s="114"/>
      <c r="KJX3874" s="114"/>
      <c r="KJY3874" s="114"/>
      <c r="KJZ3874" s="114"/>
      <c r="KKA3874" s="114"/>
      <c r="KKB3874" s="114"/>
      <c r="KKC3874" s="114"/>
      <c r="KKD3874" s="114"/>
      <c r="KKE3874" s="114"/>
      <c r="KKF3874" s="114"/>
      <c r="KKG3874" s="116"/>
      <c r="KKH3874" s="114"/>
      <c r="KKI3874" s="115"/>
      <c r="KKJ3874" s="115"/>
      <c r="KKK3874" s="115"/>
      <c r="KKL3874" s="113"/>
      <c r="KKM3874" s="114"/>
      <c r="KKN3874" s="114"/>
      <c r="KKO3874" s="113"/>
      <c r="KKP3874" s="118"/>
      <c r="KKQ3874" s="117"/>
      <c r="KKR3874" s="114"/>
      <c r="KKS3874" s="114"/>
      <c r="KKT3874" s="114"/>
      <c r="KKU3874" s="114"/>
      <c r="KKV3874" s="114"/>
      <c r="KKW3874" s="114"/>
      <c r="KKX3874" s="114"/>
      <c r="KKY3874" s="114"/>
      <c r="KKZ3874" s="114"/>
      <c r="KLA3874" s="114"/>
      <c r="KLB3874" s="116"/>
      <c r="KLC3874" s="114"/>
      <c r="KLD3874" s="115"/>
      <c r="KLE3874" s="115"/>
      <c r="KLF3874" s="115"/>
      <c r="KLG3874" s="113"/>
      <c r="KLH3874" s="114"/>
      <c r="KLI3874" s="114"/>
      <c r="KLJ3874" s="113"/>
      <c r="KLK3874" s="118"/>
      <c r="KLL3874" s="117"/>
      <c r="KLM3874" s="114"/>
      <c r="KLN3874" s="114"/>
      <c r="KLO3874" s="114"/>
      <c r="KLP3874" s="114"/>
      <c r="KLQ3874" s="114"/>
      <c r="KLR3874" s="114"/>
      <c r="KLS3874" s="114"/>
      <c r="KLT3874" s="114"/>
      <c r="KLU3874" s="114"/>
      <c r="KLV3874" s="114"/>
      <c r="KLW3874" s="116"/>
      <c r="KLX3874" s="114"/>
      <c r="KLY3874" s="115"/>
      <c r="KLZ3874" s="115"/>
      <c r="KMA3874" s="115"/>
      <c r="KMB3874" s="113"/>
      <c r="KMC3874" s="114"/>
      <c r="KMD3874" s="114"/>
      <c r="KME3874" s="113"/>
      <c r="KMF3874" s="118"/>
      <c r="KMG3874" s="117"/>
      <c r="KMH3874" s="114"/>
      <c r="KMI3874" s="114"/>
      <c r="KMJ3874" s="114"/>
      <c r="KMK3874" s="114"/>
      <c r="KML3874" s="114"/>
      <c r="KMM3874" s="114"/>
      <c r="KMN3874" s="114"/>
      <c r="KMO3874" s="114"/>
      <c r="KMP3874" s="114"/>
      <c r="KMQ3874" s="114"/>
      <c r="KMR3874" s="116"/>
      <c r="KMS3874" s="114"/>
      <c r="KMT3874" s="115"/>
      <c r="KMU3874" s="115"/>
      <c r="KMV3874" s="115"/>
      <c r="KMW3874" s="113"/>
      <c r="KMX3874" s="114"/>
      <c r="KMY3874" s="114"/>
      <c r="KMZ3874" s="113"/>
      <c r="KNA3874" s="118"/>
      <c r="KNB3874" s="117"/>
      <c r="KNC3874" s="114"/>
      <c r="KND3874" s="114"/>
      <c r="KNE3874" s="114"/>
      <c r="KNF3874" s="114"/>
      <c r="KNG3874" s="114"/>
      <c r="KNH3874" s="114"/>
      <c r="KNI3874" s="114"/>
      <c r="KNJ3874" s="114"/>
      <c r="KNK3874" s="114"/>
      <c r="KNL3874" s="114"/>
      <c r="KNM3874" s="116"/>
      <c r="KNN3874" s="114"/>
      <c r="KNO3874" s="115"/>
      <c r="KNP3874" s="115"/>
      <c r="KNQ3874" s="115"/>
      <c r="KNR3874" s="113"/>
      <c r="KNS3874" s="114"/>
      <c r="KNT3874" s="114"/>
      <c r="KNU3874" s="113"/>
      <c r="KNV3874" s="118"/>
      <c r="KNW3874" s="117"/>
      <c r="KNX3874" s="114"/>
      <c r="KNY3874" s="114"/>
      <c r="KNZ3874" s="114"/>
      <c r="KOA3874" s="114"/>
      <c r="KOB3874" s="114"/>
      <c r="KOC3874" s="114"/>
      <c r="KOD3874" s="114"/>
      <c r="KOE3874" s="114"/>
      <c r="KOF3874" s="114"/>
      <c r="KOG3874" s="114"/>
      <c r="KOH3874" s="116"/>
      <c r="KOI3874" s="114"/>
      <c r="KOJ3874" s="115"/>
      <c r="KOK3874" s="115"/>
      <c r="KOL3874" s="115"/>
      <c r="KOM3874" s="113"/>
      <c r="KON3874" s="114"/>
      <c r="KOO3874" s="114"/>
      <c r="KOP3874" s="113"/>
      <c r="KOQ3874" s="118"/>
      <c r="KOR3874" s="117"/>
      <c r="KOS3874" s="114"/>
      <c r="KOT3874" s="114"/>
      <c r="KOU3874" s="114"/>
      <c r="KOV3874" s="114"/>
      <c r="KOW3874" s="114"/>
      <c r="KOX3874" s="114"/>
      <c r="KOY3874" s="114"/>
      <c r="KOZ3874" s="114"/>
      <c r="KPA3874" s="114"/>
      <c r="KPB3874" s="114"/>
      <c r="KPC3874" s="116"/>
      <c r="KPD3874" s="114"/>
      <c r="KPE3874" s="115"/>
      <c r="KPF3874" s="115"/>
      <c r="KPG3874" s="115"/>
      <c r="KPH3874" s="113"/>
      <c r="KPI3874" s="114"/>
      <c r="KPJ3874" s="114"/>
      <c r="KPK3874" s="113"/>
      <c r="KPL3874" s="118"/>
      <c r="KPM3874" s="117"/>
      <c r="KPN3874" s="114"/>
      <c r="KPO3874" s="114"/>
      <c r="KPP3874" s="114"/>
      <c r="KPQ3874" s="114"/>
      <c r="KPR3874" s="114"/>
      <c r="KPS3874" s="114"/>
      <c r="KPT3874" s="114"/>
      <c r="KPU3874" s="114"/>
      <c r="KPV3874" s="114"/>
      <c r="KPW3874" s="114"/>
      <c r="KPX3874" s="116"/>
      <c r="KPY3874" s="114"/>
      <c r="KPZ3874" s="115"/>
      <c r="KQA3874" s="115"/>
      <c r="KQB3874" s="115"/>
      <c r="KQC3874" s="113"/>
      <c r="KQD3874" s="114"/>
      <c r="KQE3874" s="114"/>
      <c r="KQF3874" s="113"/>
      <c r="KQG3874" s="118"/>
      <c r="KQH3874" s="117"/>
      <c r="KQI3874" s="114"/>
      <c r="KQJ3874" s="114"/>
      <c r="KQK3874" s="114"/>
      <c r="KQL3874" s="114"/>
      <c r="KQM3874" s="114"/>
      <c r="KQN3874" s="114"/>
      <c r="KQO3874" s="114"/>
      <c r="KQP3874" s="114"/>
      <c r="KQQ3874" s="114"/>
      <c r="KQR3874" s="114"/>
      <c r="KQS3874" s="116"/>
      <c r="KQT3874" s="114"/>
      <c r="KQU3874" s="115"/>
      <c r="KQV3874" s="115"/>
      <c r="KQW3874" s="115"/>
      <c r="KQX3874" s="113"/>
      <c r="KQY3874" s="114"/>
      <c r="KQZ3874" s="114"/>
      <c r="KRA3874" s="113"/>
      <c r="KRB3874" s="118"/>
      <c r="KRC3874" s="117"/>
      <c r="KRD3874" s="114"/>
      <c r="KRE3874" s="114"/>
      <c r="KRF3874" s="114"/>
      <c r="KRG3874" s="114"/>
      <c r="KRH3874" s="114"/>
      <c r="KRI3874" s="114"/>
      <c r="KRJ3874" s="114"/>
      <c r="KRK3874" s="114"/>
      <c r="KRL3874" s="114"/>
      <c r="KRM3874" s="114"/>
      <c r="KRN3874" s="116"/>
      <c r="KRO3874" s="114"/>
      <c r="KRP3874" s="115"/>
      <c r="KRQ3874" s="115"/>
      <c r="KRR3874" s="115"/>
      <c r="KRS3874" s="113"/>
      <c r="KRT3874" s="114"/>
      <c r="KRU3874" s="114"/>
      <c r="KRV3874" s="113"/>
      <c r="KRW3874" s="118"/>
      <c r="KRX3874" s="117"/>
      <c r="KRY3874" s="114"/>
      <c r="KRZ3874" s="114"/>
      <c r="KSA3874" s="114"/>
      <c r="KSB3874" s="114"/>
      <c r="KSC3874" s="114"/>
      <c r="KSD3874" s="114"/>
      <c r="KSE3874" s="114"/>
      <c r="KSF3874" s="114"/>
      <c r="KSG3874" s="114"/>
      <c r="KSH3874" s="114"/>
      <c r="KSI3874" s="116"/>
      <c r="KSJ3874" s="114"/>
      <c r="KSK3874" s="115"/>
      <c r="KSL3874" s="115"/>
      <c r="KSM3874" s="115"/>
      <c r="KSN3874" s="113"/>
      <c r="KSO3874" s="114"/>
      <c r="KSP3874" s="114"/>
      <c r="KSQ3874" s="113"/>
      <c r="KSR3874" s="118"/>
      <c r="KSS3874" s="117"/>
      <c r="KST3874" s="114"/>
      <c r="KSU3874" s="114"/>
      <c r="KSV3874" s="114"/>
      <c r="KSW3874" s="114"/>
      <c r="KSX3874" s="114"/>
      <c r="KSY3874" s="114"/>
      <c r="KSZ3874" s="114"/>
      <c r="KTA3874" s="114"/>
      <c r="KTB3874" s="114"/>
      <c r="KTC3874" s="114"/>
      <c r="KTD3874" s="116"/>
      <c r="KTE3874" s="114"/>
      <c r="KTF3874" s="115"/>
      <c r="KTG3874" s="115"/>
      <c r="KTH3874" s="115"/>
      <c r="KTI3874" s="113"/>
      <c r="KTJ3874" s="114"/>
      <c r="KTK3874" s="114"/>
      <c r="KTL3874" s="113"/>
      <c r="KTM3874" s="118"/>
      <c r="KTN3874" s="117"/>
      <c r="KTO3874" s="114"/>
      <c r="KTP3874" s="114"/>
      <c r="KTQ3874" s="114"/>
      <c r="KTR3874" s="114"/>
      <c r="KTS3874" s="114"/>
      <c r="KTT3874" s="114"/>
      <c r="KTU3874" s="114"/>
      <c r="KTV3874" s="114"/>
      <c r="KTW3874" s="114"/>
      <c r="KTX3874" s="114"/>
      <c r="KTY3874" s="116"/>
      <c r="KTZ3874" s="114"/>
      <c r="KUA3874" s="115"/>
      <c r="KUB3874" s="115"/>
      <c r="KUC3874" s="115"/>
      <c r="KUD3874" s="113"/>
      <c r="KUE3874" s="114"/>
      <c r="KUF3874" s="114"/>
      <c r="KUG3874" s="113"/>
      <c r="KUH3874" s="118"/>
      <c r="KUI3874" s="117"/>
      <c r="KUJ3874" s="114"/>
      <c r="KUK3874" s="114"/>
      <c r="KUL3874" s="114"/>
      <c r="KUM3874" s="114"/>
      <c r="KUN3874" s="114"/>
      <c r="KUO3874" s="114"/>
      <c r="KUP3874" s="114"/>
      <c r="KUQ3874" s="114"/>
      <c r="KUR3874" s="114"/>
      <c r="KUS3874" s="114"/>
      <c r="KUT3874" s="116"/>
      <c r="KUU3874" s="114"/>
      <c r="KUV3874" s="115"/>
      <c r="KUW3874" s="115"/>
      <c r="KUX3874" s="115"/>
      <c r="KUY3874" s="113"/>
      <c r="KUZ3874" s="114"/>
      <c r="KVA3874" s="114"/>
      <c r="KVB3874" s="113"/>
      <c r="KVC3874" s="118"/>
      <c r="KVD3874" s="117"/>
      <c r="KVE3874" s="114"/>
      <c r="KVF3874" s="114"/>
      <c r="KVG3874" s="114"/>
      <c r="KVH3874" s="114"/>
      <c r="KVI3874" s="114"/>
      <c r="KVJ3874" s="114"/>
      <c r="KVK3874" s="114"/>
      <c r="KVL3874" s="114"/>
      <c r="KVM3874" s="114"/>
      <c r="KVN3874" s="114"/>
      <c r="KVO3874" s="116"/>
      <c r="KVP3874" s="114"/>
      <c r="KVQ3874" s="115"/>
      <c r="KVR3874" s="115"/>
      <c r="KVS3874" s="115"/>
      <c r="KVT3874" s="113"/>
      <c r="KVU3874" s="114"/>
      <c r="KVV3874" s="114"/>
      <c r="KVW3874" s="113"/>
      <c r="KVX3874" s="118"/>
      <c r="KVY3874" s="117"/>
      <c r="KVZ3874" s="114"/>
      <c r="KWA3874" s="114"/>
      <c r="KWB3874" s="114"/>
      <c r="KWC3874" s="114"/>
      <c r="KWD3874" s="114"/>
      <c r="KWE3874" s="114"/>
      <c r="KWF3874" s="114"/>
      <c r="KWG3874" s="114"/>
      <c r="KWH3874" s="114"/>
      <c r="KWI3874" s="114"/>
      <c r="KWJ3874" s="116"/>
      <c r="KWK3874" s="114"/>
      <c r="KWL3874" s="115"/>
      <c r="KWM3874" s="115"/>
      <c r="KWN3874" s="115"/>
      <c r="KWO3874" s="113"/>
      <c r="KWP3874" s="114"/>
      <c r="KWQ3874" s="114"/>
      <c r="KWR3874" s="113"/>
      <c r="KWS3874" s="118"/>
      <c r="KWT3874" s="117"/>
      <c r="KWU3874" s="114"/>
      <c r="KWV3874" s="114"/>
      <c r="KWW3874" s="114"/>
      <c r="KWX3874" s="114"/>
      <c r="KWY3874" s="114"/>
      <c r="KWZ3874" s="114"/>
      <c r="KXA3874" s="114"/>
      <c r="KXB3874" s="114"/>
      <c r="KXC3874" s="114"/>
      <c r="KXD3874" s="114"/>
      <c r="KXE3874" s="116"/>
      <c r="KXF3874" s="114"/>
      <c r="KXG3874" s="115"/>
      <c r="KXH3874" s="115"/>
      <c r="KXI3874" s="115"/>
      <c r="KXJ3874" s="113"/>
      <c r="KXK3874" s="114"/>
      <c r="KXL3874" s="114"/>
      <c r="KXM3874" s="113"/>
      <c r="KXN3874" s="118"/>
      <c r="KXO3874" s="117"/>
      <c r="KXP3874" s="114"/>
      <c r="KXQ3874" s="114"/>
      <c r="KXR3874" s="114"/>
      <c r="KXS3874" s="114"/>
      <c r="KXT3874" s="114"/>
      <c r="KXU3874" s="114"/>
      <c r="KXV3874" s="114"/>
      <c r="KXW3874" s="114"/>
      <c r="KXX3874" s="114"/>
      <c r="KXY3874" s="114"/>
      <c r="KXZ3874" s="116"/>
      <c r="KYA3874" s="114"/>
      <c r="KYB3874" s="115"/>
      <c r="KYC3874" s="115"/>
      <c r="KYD3874" s="115"/>
      <c r="KYE3874" s="113"/>
      <c r="KYF3874" s="114"/>
      <c r="KYG3874" s="114"/>
      <c r="KYH3874" s="113"/>
      <c r="KYI3874" s="118"/>
      <c r="KYJ3874" s="117"/>
      <c r="KYK3874" s="114"/>
      <c r="KYL3874" s="114"/>
      <c r="KYM3874" s="114"/>
      <c r="KYN3874" s="114"/>
      <c r="KYO3874" s="114"/>
      <c r="KYP3874" s="114"/>
      <c r="KYQ3874" s="114"/>
      <c r="KYR3874" s="114"/>
      <c r="KYS3874" s="114"/>
      <c r="KYT3874" s="114"/>
      <c r="KYU3874" s="116"/>
      <c r="KYV3874" s="114"/>
      <c r="KYW3874" s="115"/>
      <c r="KYX3874" s="115"/>
      <c r="KYY3874" s="115"/>
      <c r="KYZ3874" s="113"/>
      <c r="KZA3874" s="114"/>
      <c r="KZB3874" s="114"/>
      <c r="KZC3874" s="113"/>
      <c r="KZD3874" s="118"/>
      <c r="KZE3874" s="117"/>
      <c r="KZF3874" s="114"/>
      <c r="KZG3874" s="114"/>
      <c r="KZH3874" s="114"/>
      <c r="KZI3874" s="114"/>
      <c r="KZJ3874" s="114"/>
      <c r="KZK3874" s="114"/>
      <c r="KZL3874" s="114"/>
      <c r="KZM3874" s="114"/>
      <c r="KZN3874" s="114"/>
      <c r="KZO3874" s="114"/>
      <c r="KZP3874" s="116"/>
      <c r="KZQ3874" s="114"/>
      <c r="KZR3874" s="115"/>
      <c r="KZS3874" s="115"/>
      <c r="KZT3874" s="115"/>
      <c r="KZU3874" s="113"/>
      <c r="KZV3874" s="114"/>
      <c r="KZW3874" s="114"/>
      <c r="KZX3874" s="113"/>
      <c r="KZY3874" s="118"/>
      <c r="KZZ3874" s="117"/>
      <c r="LAA3874" s="114"/>
      <c r="LAB3874" s="114"/>
      <c r="LAC3874" s="114"/>
      <c r="LAD3874" s="114"/>
      <c r="LAE3874" s="114"/>
      <c r="LAF3874" s="114"/>
      <c r="LAG3874" s="114"/>
      <c r="LAH3874" s="114"/>
      <c r="LAI3874" s="114"/>
      <c r="LAJ3874" s="114"/>
      <c r="LAK3874" s="116"/>
      <c r="LAL3874" s="114"/>
      <c r="LAM3874" s="115"/>
      <c r="LAN3874" s="115"/>
      <c r="LAO3874" s="115"/>
      <c r="LAP3874" s="113"/>
      <c r="LAQ3874" s="114"/>
      <c r="LAR3874" s="114"/>
      <c r="LAS3874" s="113"/>
      <c r="LAT3874" s="118"/>
      <c r="LAU3874" s="117"/>
      <c r="LAV3874" s="114"/>
      <c r="LAW3874" s="114"/>
      <c r="LAX3874" s="114"/>
      <c r="LAY3874" s="114"/>
      <c r="LAZ3874" s="114"/>
      <c r="LBA3874" s="114"/>
      <c r="LBB3874" s="114"/>
      <c r="LBC3874" s="114"/>
      <c r="LBD3874" s="114"/>
      <c r="LBE3874" s="114"/>
      <c r="LBF3874" s="116"/>
      <c r="LBG3874" s="114"/>
      <c r="LBH3874" s="115"/>
      <c r="LBI3874" s="115"/>
      <c r="LBJ3874" s="115"/>
      <c r="LBK3874" s="113"/>
      <c r="LBL3874" s="114"/>
      <c r="LBM3874" s="114"/>
      <c r="LBN3874" s="113"/>
      <c r="LBO3874" s="118"/>
      <c r="LBP3874" s="117"/>
      <c r="LBQ3874" s="114"/>
      <c r="LBR3874" s="114"/>
      <c r="LBS3874" s="114"/>
      <c r="LBT3874" s="114"/>
      <c r="LBU3874" s="114"/>
      <c r="LBV3874" s="114"/>
      <c r="LBW3874" s="114"/>
      <c r="LBX3874" s="114"/>
      <c r="LBY3874" s="114"/>
      <c r="LBZ3874" s="114"/>
      <c r="LCA3874" s="116"/>
      <c r="LCB3874" s="114"/>
      <c r="LCC3874" s="115"/>
      <c r="LCD3874" s="115"/>
      <c r="LCE3874" s="115"/>
      <c r="LCF3874" s="113"/>
      <c r="LCG3874" s="114"/>
      <c r="LCH3874" s="114"/>
      <c r="LCI3874" s="113"/>
      <c r="LCJ3874" s="118"/>
      <c r="LCK3874" s="117"/>
      <c r="LCL3874" s="114"/>
      <c r="LCM3874" s="114"/>
      <c r="LCN3874" s="114"/>
      <c r="LCO3874" s="114"/>
      <c r="LCP3874" s="114"/>
      <c r="LCQ3874" s="114"/>
      <c r="LCR3874" s="114"/>
      <c r="LCS3874" s="114"/>
      <c r="LCT3874" s="114"/>
      <c r="LCU3874" s="114"/>
      <c r="LCV3874" s="116"/>
      <c r="LCW3874" s="114"/>
      <c r="LCX3874" s="115"/>
      <c r="LCY3874" s="115"/>
      <c r="LCZ3874" s="115"/>
      <c r="LDA3874" s="113"/>
      <c r="LDB3874" s="114"/>
      <c r="LDC3874" s="114"/>
      <c r="LDD3874" s="113"/>
      <c r="LDE3874" s="118"/>
      <c r="LDF3874" s="117"/>
      <c r="LDG3874" s="114"/>
      <c r="LDH3874" s="114"/>
      <c r="LDI3874" s="114"/>
      <c r="LDJ3874" s="114"/>
      <c r="LDK3874" s="114"/>
      <c r="LDL3874" s="114"/>
      <c r="LDM3874" s="114"/>
      <c r="LDN3874" s="114"/>
      <c r="LDO3874" s="114"/>
      <c r="LDP3874" s="114"/>
      <c r="LDQ3874" s="116"/>
      <c r="LDR3874" s="114"/>
      <c r="LDS3874" s="115"/>
      <c r="LDT3874" s="115"/>
      <c r="LDU3874" s="115"/>
      <c r="LDV3874" s="113"/>
      <c r="LDW3874" s="114"/>
      <c r="LDX3874" s="114"/>
      <c r="LDY3874" s="113"/>
      <c r="LDZ3874" s="118"/>
      <c r="LEA3874" s="117"/>
      <c r="LEB3874" s="114"/>
      <c r="LEC3874" s="114"/>
      <c r="LED3874" s="114"/>
      <c r="LEE3874" s="114"/>
      <c r="LEF3874" s="114"/>
      <c r="LEG3874" s="114"/>
      <c r="LEH3874" s="114"/>
      <c r="LEI3874" s="114"/>
      <c r="LEJ3874" s="114"/>
      <c r="LEK3874" s="114"/>
      <c r="LEL3874" s="116"/>
      <c r="LEM3874" s="114"/>
      <c r="LEN3874" s="115"/>
      <c r="LEO3874" s="115"/>
      <c r="LEP3874" s="115"/>
      <c r="LEQ3874" s="113"/>
      <c r="LER3874" s="114"/>
      <c r="LES3874" s="114"/>
      <c r="LET3874" s="113"/>
      <c r="LEU3874" s="118"/>
      <c r="LEV3874" s="117"/>
      <c r="LEW3874" s="114"/>
      <c r="LEX3874" s="114"/>
      <c r="LEY3874" s="114"/>
      <c r="LEZ3874" s="114"/>
      <c r="LFA3874" s="114"/>
      <c r="LFB3874" s="114"/>
      <c r="LFC3874" s="114"/>
      <c r="LFD3874" s="114"/>
      <c r="LFE3874" s="114"/>
      <c r="LFF3874" s="114"/>
      <c r="LFG3874" s="116"/>
      <c r="LFH3874" s="114"/>
      <c r="LFI3874" s="115"/>
      <c r="LFJ3874" s="115"/>
      <c r="LFK3874" s="115"/>
      <c r="LFL3874" s="113"/>
      <c r="LFM3874" s="114"/>
      <c r="LFN3874" s="114"/>
      <c r="LFO3874" s="113"/>
      <c r="LFP3874" s="118"/>
      <c r="LFQ3874" s="117"/>
      <c r="LFR3874" s="114"/>
      <c r="LFS3874" s="114"/>
      <c r="LFT3874" s="114"/>
      <c r="LFU3874" s="114"/>
      <c r="LFV3874" s="114"/>
      <c r="LFW3874" s="114"/>
      <c r="LFX3874" s="114"/>
      <c r="LFY3874" s="114"/>
      <c r="LFZ3874" s="114"/>
      <c r="LGA3874" s="114"/>
      <c r="LGB3874" s="116"/>
      <c r="LGC3874" s="114"/>
      <c r="LGD3874" s="115"/>
      <c r="LGE3874" s="115"/>
      <c r="LGF3874" s="115"/>
      <c r="LGG3874" s="113"/>
      <c r="LGH3874" s="114"/>
      <c r="LGI3874" s="114"/>
      <c r="LGJ3874" s="113"/>
      <c r="LGK3874" s="118"/>
      <c r="LGL3874" s="117"/>
      <c r="LGM3874" s="114"/>
      <c r="LGN3874" s="114"/>
      <c r="LGO3874" s="114"/>
      <c r="LGP3874" s="114"/>
      <c r="LGQ3874" s="114"/>
      <c r="LGR3874" s="114"/>
      <c r="LGS3874" s="114"/>
      <c r="LGT3874" s="114"/>
      <c r="LGU3874" s="114"/>
      <c r="LGV3874" s="114"/>
      <c r="LGW3874" s="116"/>
      <c r="LGX3874" s="114"/>
      <c r="LGY3874" s="115"/>
      <c r="LGZ3874" s="115"/>
      <c r="LHA3874" s="115"/>
      <c r="LHB3874" s="113"/>
      <c r="LHC3874" s="114"/>
      <c r="LHD3874" s="114"/>
      <c r="LHE3874" s="113"/>
      <c r="LHF3874" s="118"/>
      <c r="LHG3874" s="117"/>
      <c r="LHH3874" s="114"/>
      <c r="LHI3874" s="114"/>
      <c r="LHJ3874" s="114"/>
      <c r="LHK3874" s="114"/>
      <c r="LHL3874" s="114"/>
      <c r="LHM3874" s="114"/>
      <c r="LHN3874" s="114"/>
      <c r="LHO3874" s="114"/>
      <c r="LHP3874" s="114"/>
      <c r="LHQ3874" s="114"/>
      <c r="LHR3874" s="116"/>
      <c r="LHS3874" s="114"/>
      <c r="LHT3874" s="115"/>
      <c r="LHU3874" s="115"/>
      <c r="LHV3874" s="115"/>
      <c r="LHW3874" s="113"/>
      <c r="LHX3874" s="114"/>
      <c r="LHY3874" s="114"/>
      <c r="LHZ3874" s="113"/>
      <c r="LIA3874" s="118"/>
      <c r="LIB3874" s="117"/>
      <c r="LIC3874" s="114"/>
      <c r="LID3874" s="114"/>
      <c r="LIE3874" s="114"/>
      <c r="LIF3874" s="114"/>
      <c r="LIG3874" s="114"/>
      <c r="LIH3874" s="114"/>
      <c r="LII3874" s="114"/>
      <c r="LIJ3874" s="114"/>
      <c r="LIK3874" s="114"/>
      <c r="LIL3874" s="114"/>
      <c r="LIM3874" s="116"/>
      <c r="LIN3874" s="114"/>
      <c r="LIO3874" s="115"/>
      <c r="LIP3874" s="115"/>
      <c r="LIQ3874" s="115"/>
      <c r="LIR3874" s="113"/>
      <c r="LIS3874" s="114"/>
      <c r="LIT3874" s="114"/>
      <c r="LIU3874" s="113"/>
      <c r="LIV3874" s="118"/>
      <c r="LIW3874" s="117"/>
      <c r="LIX3874" s="114"/>
      <c r="LIY3874" s="114"/>
      <c r="LIZ3874" s="114"/>
      <c r="LJA3874" s="114"/>
      <c r="LJB3874" s="114"/>
      <c r="LJC3874" s="114"/>
      <c r="LJD3874" s="114"/>
      <c r="LJE3874" s="114"/>
      <c r="LJF3874" s="114"/>
      <c r="LJG3874" s="114"/>
      <c r="LJH3874" s="116"/>
      <c r="LJI3874" s="114"/>
      <c r="LJJ3874" s="115"/>
      <c r="LJK3874" s="115"/>
      <c r="LJL3874" s="115"/>
      <c r="LJM3874" s="113"/>
      <c r="LJN3874" s="114"/>
      <c r="LJO3874" s="114"/>
      <c r="LJP3874" s="113"/>
      <c r="LJQ3874" s="118"/>
      <c r="LJR3874" s="117"/>
      <c r="LJS3874" s="114"/>
      <c r="LJT3874" s="114"/>
      <c r="LJU3874" s="114"/>
      <c r="LJV3874" s="114"/>
      <c r="LJW3874" s="114"/>
      <c r="LJX3874" s="114"/>
      <c r="LJY3874" s="114"/>
      <c r="LJZ3874" s="114"/>
      <c r="LKA3874" s="114"/>
      <c r="LKB3874" s="114"/>
      <c r="LKC3874" s="116"/>
      <c r="LKD3874" s="114"/>
      <c r="LKE3874" s="115"/>
      <c r="LKF3874" s="115"/>
      <c r="LKG3874" s="115"/>
      <c r="LKH3874" s="113"/>
      <c r="LKI3874" s="114"/>
      <c r="LKJ3874" s="114"/>
      <c r="LKK3874" s="113"/>
      <c r="LKL3874" s="118"/>
      <c r="LKM3874" s="117"/>
      <c r="LKN3874" s="114"/>
      <c r="LKO3874" s="114"/>
      <c r="LKP3874" s="114"/>
      <c r="LKQ3874" s="114"/>
      <c r="LKR3874" s="114"/>
      <c r="LKS3874" s="114"/>
      <c r="LKT3874" s="114"/>
      <c r="LKU3874" s="114"/>
      <c r="LKV3874" s="114"/>
      <c r="LKW3874" s="114"/>
      <c r="LKX3874" s="116"/>
      <c r="LKY3874" s="114"/>
      <c r="LKZ3874" s="115"/>
      <c r="LLA3874" s="115"/>
      <c r="LLB3874" s="115"/>
      <c r="LLC3874" s="113"/>
      <c r="LLD3874" s="114"/>
      <c r="LLE3874" s="114"/>
      <c r="LLF3874" s="113"/>
      <c r="LLG3874" s="118"/>
      <c r="LLH3874" s="117"/>
      <c r="LLI3874" s="114"/>
      <c r="LLJ3874" s="114"/>
      <c r="LLK3874" s="114"/>
      <c r="LLL3874" s="114"/>
      <c r="LLM3874" s="114"/>
      <c r="LLN3874" s="114"/>
      <c r="LLO3874" s="114"/>
      <c r="LLP3874" s="114"/>
      <c r="LLQ3874" s="114"/>
      <c r="LLR3874" s="114"/>
      <c r="LLS3874" s="116"/>
      <c r="LLT3874" s="114"/>
      <c r="LLU3874" s="115"/>
      <c r="LLV3874" s="115"/>
      <c r="LLW3874" s="115"/>
      <c r="LLX3874" s="113"/>
      <c r="LLY3874" s="114"/>
      <c r="LLZ3874" s="114"/>
      <c r="LMA3874" s="113"/>
      <c r="LMB3874" s="118"/>
      <c r="LMC3874" s="117"/>
      <c r="LMD3874" s="114"/>
      <c r="LME3874" s="114"/>
      <c r="LMF3874" s="114"/>
      <c r="LMG3874" s="114"/>
      <c r="LMH3874" s="114"/>
      <c r="LMI3874" s="114"/>
      <c r="LMJ3874" s="114"/>
      <c r="LMK3874" s="114"/>
      <c r="LML3874" s="114"/>
      <c r="LMM3874" s="114"/>
      <c r="LMN3874" s="116"/>
      <c r="LMO3874" s="114"/>
      <c r="LMP3874" s="115"/>
      <c r="LMQ3874" s="115"/>
      <c r="LMR3874" s="115"/>
      <c r="LMS3874" s="113"/>
      <c r="LMT3874" s="114"/>
      <c r="LMU3874" s="114"/>
      <c r="LMV3874" s="113"/>
      <c r="LMW3874" s="118"/>
      <c r="LMX3874" s="117"/>
      <c r="LMY3874" s="114"/>
      <c r="LMZ3874" s="114"/>
      <c r="LNA3874" s="114"/>
      <c r="LNB3874" s="114"/>
      <c r="LNC3874" s="114"/>
      <c r="LND3874" s="114"/>
      <c r="LNE3874" s="114"/>
      <c r="LNF3874" s="114"/>
      <c r="LNG3874" s="114"/>
      <c r="LNH3874" s="114"/>
      <c r="LNI3874" s="116"/>
      <c r="LNJ3874" s="114"/>
      <c r="LNK3874" s="115"/>
      <c r="LNL3874" s="115"/>
      <c r="LNM3874" s="115"/>
      <c r="LNN3874" s="113"/>
      <c r="LNO3874" s="114"/>
      <c r="LNP3874" s="114"/>
      <c r="LNQ3874" s="113"/>
      <c r="LNR3874" s="118"/>
      <c r="LNS3874" s="117"/>
      <c r="LNT3874" s="114"/>
      <c r="LNU3874" s="114"/>
      <c r="LNV3874" s="114"/>
      <c r="LNW3874" s="114"/>
      <c r="LNX3874" s="114"/>
      <c r="LNY3874" s="114"/>
      <c r="LNZ3874" s="114"/>
      <c r="LOA3874" s="114"/>
      <c r="LOB3874" s="114"/>
      <c r="LOC3874" s="114"/>
      <c r="LOD3874" s="116"/>
      <c r="LOE3874" s="114"/>
      <c r="LOF3874" s="115"/>
      <c r="LOG3874" s="115"/>
      <c r="LOH3874" s="115"/>
      <c r="LOI3874" s="113"/>
      <c r="LOJ3874" s="114"/>
      <c r="LOK3874" s="114"/>
      <c r="LOL3874" s="113"/>
      <c r="LOM3874" s="118"/>
      <c r="LON3874" s="117"/>
      <c r="LOO3874" s="114"/>
      <c r="LOP3874" s="114"/>
      <c r="LOQ3874" s="114"/>
      <c r="LOR3874" s="114"/>
      <c r="LOS3874" s="114"/>
      <c r="LOT3874" s="114"/>
      <c r="LOU3874" s="114"/>
      <c r="LOV3874" s="114"/>
      <c r="LOW3874" s="114"/>
      <c r="LOX3874" s="114"/>
      <c r="LOY3874" s="116"/>
      <c r="LOZ3874" s="114"/>
      <c r="LPA3874" s="115"/>
      <c r="LPB3874" s="115"/>
      <c r="LPC3874" s="115"/>
      <c r="LPD3874" s="113"/>
      <c r="LPE3874" s="114"/>
      <c r="LPF3874" s="114"/>
      <c r="LPG3874" s="113"/>
      <c r="LPH3874" s="118"/>
      <c r="LPI3874" s="117"/>
      <c r="LPJ3874" s="114"/>
      <c r="LPK3874" s="114"/>
      <c r="LPL3874" s="114"/>
      <c r="LPM3874" s="114"/>
      <c r="LPN3874" s="114"/>
      <c r="LPO3874" s="114"/>
      <c r="LPP3874" s="114"/>
      <c r="LPQ3874" s="114"/>
      <c r="LPR3874" s="114"/>
      <c r="LPS3874" s="114"/>
      <c r="LPT3874" s="116"/>
      <c r="LPU3874" s="114"/>
      <c r="LPV3874" s="115"/>
      <c r="LPW3874" s="115"/>
      <c r="LPX3874" s="115"/>
      <c r="LPY3874" s="113"/>
      <c r="LPZ3874" s="114"/>
      <c r="LQA3874" s="114"/>
      <c r="LQB3874" s="113"/>
      <c r="LQC3874" s="118"/>
      <c r="LQD3874" s="117"/>
      <c r="LQE3874" s="114"/>
      <c r="LQF3874" s="114"/>
      <c r="LQG3874" s="114"/>
      <c r="LQH3874" s="114"/>
      <c r="LQI3874" s="114"/>
      <c r="LQJ3874" s="114"/>
      <c r="LQK3874" s="114"/>
      <c r="LQL3874" s="114"/>
      <c r="LQM3874" s="114"/>
      <c r="LQN3874" s="114"/>
      <c r="LQO3874" s="116"/>
      <c r="LQP3874" s="114"/>
      <c r="LQQ3874" s="115"/>
      <c r="LQR3874" s="115"/>
      <c r="LQS3874" s="115"/>
      <c r="LQT3874" s="113"/>
      <c r="LQU3874" s="114"/>
      <c r="LQV3874" s="114"/>
      <c r="LQW3874" s="113"/>
      <c r="LQX3874" s="118"/>
      <c r="LQY3874" s="117"/>
      <c r="LQZ3874" s="114"/>
      <c r="LRA3874" s="114"/>
      <c r="LRB3874" s="114"/>
      <c r="LRC3874" s="114"/>
      <c r="LRD3874" s="114"/>
      <c r="LRE3874" s="114"/>
      <c r="LRF3874" s="114"/>
      <c r="LRG3874" s="114"/>
      <c r="LRH3874" s="114"/>
      <c r="LRI3874" s="114"/>
      <c r="LRJ3874" s="116"/>
      <c r="LRK3874" s="114"/>
      <c r="LRL3874" s="115"/>
      <c r="LRM3874" s="115"/>
      <c r="LRN3874" s="115"/>
      <c r="LRO3874" s="113"/>
      <c r="LRP3874" s="114"/>
      <c r="LRQ3874" s="114"/>
      <c r="LRR3874" s="113"/>
      <c r="LRS3874" s="118"/>
      <c r="LRT3874" s="117"/>
      <c r="LRU3874" s="114"/>
      <c r="LRV3874" s="114"/>
      <c r="LRW3874" s="114"/>
      <c r="LRX3874" s="114"/>
      <c r="LRY3874" s="114"/>
      <c r="LRZ3874" s="114"/>
      <c r="LSA3874" s="114"/>
      <c r="LSB3874" s="114"/>
      <c r="LSC3874" s="114"/>
      <c r="LSD3874" s="114"/>
      <c r="LSE3874" s="116"/>
      <c r="LSF3874" s="114"/>
      <c r="LSG3874" s="115"/>
      <c r="LSH3874" s="115"/>
      <c r="LSI3874" s="115"/>
      <c r="LSJ3874" s="113"/>
      <c r="LSK3874" s="114"/>
      <c r="LSL3874" s="114"/>
      <c r="LSM3874" s="113"/>
      <c r="LSN3874" s="118"/>
      <c r="LSO3874" s="117"/>
      <c r="LSP3874" s="114"/>
      <c r="LSQ3874" s="114"/>
      <c r="LSR3874" s="114"/>
      <c r="LSS3874" s="114"/>
      <c r="LST3874" s="114"/>
      <c r="LSU3874" s="114"/>
      <c r="LSV3874" s="114"/>
      <c r="LSW3874" s="114"/>
      <c r="LSX3874" s="114"/>
      <c r="LSY3874" s="114"/>
      <c r="LSZ3874" s="116"/>
      <c r="LTA3874" s="114"/>
      <c r="LTB3874" s="115"/>
      <c r="LTC3874" s="115"/>
      <c r="LTD3874" s="115"/>
      <c r="LTE3874" s="113"/>
      <c r="LTF3874" s="114"/>
      <c r="LTG3874" s="114"/>
      <c r="LTH3874" s="113"/>
      <c r="LTI3874" s="118"/>
      <c r="LTJ3874" s="117"/>
      <c r="LTK3874" s="114"/>
      <c r="LTL3874" s="114"/>
      <c r="LTM3874" s="114"/>
      <c r="LTN3874" s="114"/>
      <c r="LTO3874" s="114"/>
      <c r="LTP3874" s="114"/>
      <c r="LTQ3874" s="114"/>
      <c r="LTR3874" s="114"/>
      <c r="LTS3874" s="114"/>
      <c r="LTT3874" s="114"/>
      <c r="LTU3874" s="116"/>
      <c r="LTV3874" s="114"/>
      <c r="LTW3874" s="115"/>
      <c r="LTX3874" s="115"/>
      <c r="LTY3874" s="115"/>
      <c r="LTZ3874" s="113"/>
      <c r="LUA3874" s="114"/>
      <c r="LUB3874" s="114"/>
      <c r="LUC3874" s="113"/>
      <c r="LUD3874" s="118"/>
      <c r="LUE3874" s="117"/>
      <c r="LUF3874" s="114"/>
      <c r="LUG3874" s="114"/>
      <c r="LUH3874" s="114"/>
      <c r="LUI3874" s="114"/>
      <c r="LUJ3874" s="114"/>
      <c r="LUK3874" s="114"/>
      <c r="LUL3874" s="114"/>
      <c r="LUM3874" s="114"/>
      <c r="LUN3874" s="114"/>
      <c r="LUO3874" s="114"/>
      <c r="LUP3874" s="116"/>
      <c r="LUQ3874" s="114"/>
      <c r="LUR3874" s="115"/>
      <c r="LUS3874" s="115"/>
      <c r="LUT3874" s="115"/>
      <c r="LUU3874" s="113"/>
      <c r="LUV3874" s="114"/>
      <c r="LUW3874" s="114"/>
      <c r="LUX3874" s="113"/>
      <c r="LUY3874" s="118"/>
      <c r="LUZ3874" s="117"/>
      <c r="LVA3874" s="114"/>
      <c r="LVB3874" s="114"/>
      <c r="LVC3874" s="114"/>
      <c r="LVD3874" s="114"/>
      <c r="LVE3874" s="114"/>
      <c r="LVF3874" s="114"/>
      <c r="LVG3874" s="114"/>
      <c r="LVH3874" s="114"/>
      <c r="LVI3874" s="114"/>
      <c r="LVJ3874" s="114"/>
      <c r="LVK3874" s="116"/>
      <c r="LVL3874" s="114"/>
      <c r="LVM3874" s="115"/>
      <c r="LVN3874" s="115"/>
      <c r="LVO3874" s="115"/>
      <c r="LVP3874" s="113"/>
      <c r="LVQ3874" s="114"/>
      <c r="LVR3874" s="114"/>
      <c r="LVS3874" s="113"/>
      <c r="LVT3874" s="118"/>
      <c r="LVU3874" s="117"/>
      <c r="LVV3874" s="114"/>
      <c r="LVW3874" s="114"/>
      <c r="LVX3874" s="114"/>
      <c r="LVY3874" s="114"/>
      <c r="LVZ3874" s="114"/>
      <c r="LWA3874" s="114"/>
      <c r="LWB3874" s="114"/>
      <c r="LWC3874" s="114"/>
      <c r="LWD3874" s="114"/>
      <c r="LWE3874" s="114"/>
      <c r="LWF3874" s="116"/>
      <c r="LWG3874" s="114"/>
      <c r="LWH3874" s="115"/>
      <c r="LWI3874" s="115"/>
      <c r="LWJ3874" s="115"/>
      <c r="LWK3874" s="113"/>
      <c r="LWL3874" s="114"/>
      <c r="LWM3874" s="114"/>
      <c r="LWN3874" s="113"/>
      <c r="LWO3874" s="118"/>
      <c r="LWP3874" s="117"/>
      <c r="LWQ3874" s="114"/>
      <c r="LWR3874" s="114"/>
      <c r="LWS3874" s="114"/>
      <c r="LWT3874" s="114"/>
      <c r="LWU3874" s="114"/>
      <c r="LWV3874" s="114"/>
      <c r="LWW3874" s="114"/>
      <c r="LWX3874" s="114"/>
      <c r="LWY3874" s="114"/>
      <c r="LWZ3874" s="114"/>
      <c r="LXA3874" s="116"/>
      <c r="LXB3874" s="114"/>
      <c r="LXC3874" s="115"/>
      <c r="LXD3874" s="115"/>
      <c r="LXE3874" s="115"/>
      <c r="LXF3874" s="113"/>
      <c r="LXG3874" s="114"/>
      <c r="LXH3874" s="114"/>
      <c r="LXI3874" s="113"/>
      <c r="LXJ3874" s="118"/>
      <c r="LXK3874" s="117"/>
      <c r="LXL3874" s="114"/>
      <c r="LXM3874" s="114"/>
      <c r="LXN3874" s="114"/>
      <c r="LXO3874" s="114"/>
      <c r="LXP3874" s="114"/>
      <c r="LXQ3874" s="114"/>
      <c r="LXR3874" s="114"/>
      <c r="LXS3874" s="114"/>
      <c r="LXT3874" s="114"/>
      <c r="LXU3874" s="114"/>
      <c r="LXV3874" s="116"/>
      <c r="LXW3874" s="114"/>
      <c r="LXX3874" s="115"/>
      <c r="LXY3874" s="115"/>
      <c r="LXZ3874" s="115"/>
      <c r="LYA3874" s="113"/>
      <c r="LYB3874" s="114"/>
      <c r="LYC3874" s="114"/>
      <c r="LYD3874" s="113"/>
      <c r="LYE3874" s="118"/>
      <c r="LYF3874" s="117"/>
      <c r="LYG3874" s="114"/>
      <c r="LYH3874" s="114"/>
      <c r="LYI3874" s="114"/>
      <c r="LYJ3874" s="114"/>
      <c r="LYK3874" s="114"/>
      <c r="LYL3874" s="114"/>
      <c r="LYM3874" s="114"/>
      <c r="LYN3874" s="114"/>
      <c r="LYO3874" s="114"/>
      <c r="LYP3874" s="114"/>
      <c r="LYQ3874" s="116"/>
      <c r="LYR3874" s="114"/>
      <c r="LYS3874" s="115"/>
      <c r="LYT3874" s="115"/>
      <c r="LYU3874" s="115"/>
      <c r="LYV3874" s="113"/>
      <c r="LYW3874" s="114"/>
      <c r="LYX3874" s="114"/>
      <c r="LYY3874" s="113"/>
      <c r="LYZ3874" s="118"/>
      <c r="LZA3874" s="117"/>
      <c r="LZB3874" s="114"/>
      <c r="LZC3874" s="114"/>
      <c r="LZD3874" s="114"/>
      <c r="LZE3874" s="114"/>
      <c r="LZF3874" s="114"/>
      <c r="LZG3874" s="114"/>
      <c r="LZH3874" s="114"/>
      <c r="LZI3874" s="114"/>
      <c r="LZJ3874" s="114"/>
      <c r="LZK3874" s="114"/>
      <c r="LZL3874" s="116"/>
      <c r="LZM3874" s="114"/>
      <c r="LZN3874" s="115"/>
      <c r="LZO3874" s="115"/>
      <c r="LZP3874" s="115"/>
      <c r="LZQ3874" s="113"/>
      <c r="LZR3874" s="114"/>
      <c r="LZS3874" s="114"/>
      <c r="LZT3874" s="113"/>
      <c r="LZU3874" s="118"/>
      <c r="LZV3874" s="117"/>
      <c r="LZW3874" s="114"/>
      <c r="LZX3874" s="114"/>
      <c r="LZY3874" s="114"/>
      <c r="LZZ3874" s="114"/>
      <c r="MAA3874" s="114"/>
      <c r="MAB3874" s="114"/>
      <c r="MAC3874" s="114"/>
      <c r="MAD3874" s="114"/>
      <c r="MAE3874" s="114"/>
      <c r="MAF3874" s="114"/>
      <c r="MAG3874" s="116"/>
      <c r="MAH3874" s="114"/>
      <c r="MAI3874" s="115"/>
      <c r="MAJ3874" s="115"/>
      <c r="MAK3874" s="115"/>
      <c r="MAL3874" s="113"/>
      <c r="MAM3874" s="114"/>
      <c r="MAN3874" s="114"/>
      <c r="MAO3874" s="113"/>
      <c r="MAP3874" s="118"/>
      <c r="MAQ3874" s="117"/>
      <c r="MAR3874" s="114"/>
      <c r="MAS3874" s="114"/>
      <c r="MAT3874" s="114"/>
      <c r="MAU3874" s="114"/>
      <c r="MAV3874" s="114"/>
      <c r="MAW3874" s="114"/>
      <c r="MAX3874" s="114"/>
      <c r="MAY3874" s="114"/>
      <c r="MAZ3874" s="114"/>
      <c r="MBA3874" s="114"/>
      <c r="MBB3874" s="116"/>
      <c r="MBC3874" s="114"/>
      <c r="MBD3874" s="115"/>
      <c r="MBE3874" s="115"/>
      <c r="MBF3874" s="115"/>
      <c r="MBG3874" s="113"/>
      <c r="MBH3874" s="114"/>
      <c r="MBI3874" s="114"/>
      <c r="MBJ3874" s="113"/>
      <c r="MBK3874" s="118"/>
      <c r="MBL3874" s="117"/>
      <c r="MBM3874" s="114"/>
      <c r="MBN3874" s="114"/>
      <c r="MBO3874" s="114"/>
      <c r="MBP3874" s="114"/>
      <c r="MBQ3874" s="114"/>
      <c r="MBR3874" s="114"/>
      <c r="MBS3874" s="114"/>
      <c r="MBT3874" s="114"/>
      <c r="MBU3874" s="114"/>
      <c r="MBV3874" s="114"/>
      <c r="MBW3874" s="116"/>
      <c r="MBX3874" s="114"/>
      <c r="MBY3874" s="115"/>
      <c r="MBZ3874" s="115"/>
      <c r="MCA3874" s="115"/>
      <c r="MCB3874" s="113"/>
      <c r="MCC3874" s="114"/>
      <c r="MCD3874" s="114"/>
      <c r="MCE3874" s="113"/>
      <c r="MCF3874" s="118"/>
      <c r="MCG3874" s="117"/>
      <c r="MCH3874" s="114"/>
      <c r="MCI3874" s="114"/>
      <c r="MCJ3874" s="114"/>
      <c r="MCK3874" s="114"/>
      <c r="MCL3874" s="114"/>
      <c r="MCM3874" s="114"/>
      <c r="MCN3874" s="114"/>
      <c r="MCO3874" s="114"/>
      <c r="MCP3874" s="114"/>
      <c r="MCQ3874" s="114"/>
      <c r="MCR3874" s="116"/>
      <c r="MCS3874" s="114"/>
      <c r="MCT3874" s="115"/>
      <c r="MCU3874" s="115"/>
      <c r="MCV3874" s="115"/>
      <c r="MCW3874" s="113"/>
      <c r="MCX3874" s="114"/>
      <c r="MCY3874" s="114"/>
      <c r="MCZ3874" s="113"/>
      <c r="MDA3874" s="118"/>
      <c r="MDB3874" s="117"/>
      <c r="MDC3874" s="114"/>
      <c r="MDD3874" s="114"/>
      <c r="MDE3874" s="114"/>
      <c r="MDF3874" s="114"/>
      <c r="MDG3874" s="114"/>
      <c r="MDH3874" s="114"/>
      <c r="MDI3874" s="114"/>
      <c r="MDJ3874" s="114"/>
      <c r="MDK3874" s="114"/>
      <c r="MDL3874" s="114"/>
      <c r="MDM3874" s="116"/>
      <c r="MDN3874" s="114"/>
      <c r="MDO3874" s="115"/>
      <c r="MDP3874" s="115"/>
      <c r="MDQ3874" s="115"/>
      <c r="MDR3874" s="113"/>
      <c r="MDS3874" s="114"/>
      <c r="MDT3874" s="114"/>
      <c r="MDU3874" s="113"/>
      <c r="MDV3874" s="118"/>
      <c r="MDW3874" s="117"/>
      <c r="MDX3874" s="114"/>
      <c r="MDY3874" s="114"/>
      <c r="MDZ3874" s="114"/>
      <c r="MEA3874" s="114"/>
      <c r="MEB3874" s="114"/>
      <c r="MEC3874" s="114"/>
      <c r="MED3874" s="114"/>
      <c r="MEE3874" s="114"/>
      <c r="MEF3874" s="114"/>
      <c r="MEG3874" s="114"/>
      <c r="MEH3874" s="116"/>
      <c r="MEI3874" s="114"/>
      <c r="MEJ3874" s="115"/>
      <c r="MEK3874" s="115"/>
      <c r="MEL3874" s="115"/>
      <c r="MEM3874" s="113"/>
      <c r="MEN3874" s="114"/>
      <c r="MEO3874" s="114"/>
      <c r="MEP3874" s="113"/>
      <c r="MEQ3874" s="118"/>
      <c r="MER3874" s="117"/>
      <c r="MES3874" s="114"/>
      <c r="MET3874" s="114"/>
      <c r="MEU3874" s="114"/>
      <c r="MEV3874" s="114"/>
      <c r="MEW3874" s="114"/>
      <c r="MEX3874" s="114"/>
      <c r="MEY3874" s="114"/>
      <c r="MEZ3874" s="114"/>
      <c r="MFA3874" s="114"/>
      <c r="MFB3874" s="114"/>
      <c r="MFC3874" s="116"/>
      <c r="MFD3874" s="114"/>
      <c r="MFE3874" s="115"/>
      <c r="MFF3874" s="115"/>
      <c r="MFG3874" s="115"/>
      <c r="MFH3874" s="113"/>
      <c r="MFI3874" s="114"/>
      <c r="MFJ3874" s="114"/>
      <c r="MFK3874" s="113"/>
      <c r="MFL3874" s="118"/>
      <c r="MFM3874" s="117"/>
      <c r="MFN3874" s="114"/>
      <c r="MFO3874" s="114"/>
      <c r="MFP3874" s="114"/>
      <c r="MFQ3874" s="114"/>
      <c r="MFR3874" s="114"/>
      <c r="MFS3874" s="114"/>
      <c r="MFT3874" s="114"/>
      <c r="MFU3874" s="114"/>
      <c r="MFV3874" s="114"/>
      <c r="MFW3874" s="114"/>
      <c r="MFX3874" s="116"/>
      <c r="MFY3874" s="114"/>
      <c r="MFZ3874" s="115"/>
      <c r="MGA3874" s="115"/>
      <c r="MGB3874" s="115"/>
      <c r="MGC3874" s="113"/>
      <c r="MGD3874" s="114"/>
      <c r="MGE3874" s="114"/>
      <c r="MGF3874" s="113"/>
      <c r="MGG3874" s="118"/>
      <c r="MGH3874" s="117"/>
      <c r="MGI3874" s="114"/>
      <c r="MGJ3874" s="114"/>
      <c r="MGK3874" s="114"/>
      <c r="MGL3874" s="114"/>
      <c r="MGM3874" s="114"/>
      <c r="MGN3874" s="114"/>
      <c r="MGO3874" s="114"/>
      <c r="MGP3874" s="114"/>
      <c r="MGQ3874" s="114"/>
      <c r="MGR3874" s="114"/>
      <c r="MGS3874" s="116"/>
      <c r="MGT3874" s="114"/>
      <c r="MGU3874" s="115"/>
      <c r="MGV3874" s="115"/>
      <c r="MGW3874" s="115"/>
      <c r="MGX3874" s="113"/>
      <c r="MGY3874" s="114"/>
      <c r="MGZ3874" s="114"/>
      <c r="MHA3874" s="113"/>
      <c r="MHB3874" s="118"/>
      <c r="MHC3874" s="117"/>
      <c r="MHD3874" s="114"/>
      <c r="MHE3874" s="114"/>
      <c r="MHF3874" s="114"/>
      <c r="MHG3874" s="114"/>
      <c r="MHH3874" s="114"/>
      <c r="MHI3874" s="114"/>
      <c r="MHJ3874" s="114"/>
      <c r="MHK3874" s="114"/>
      <c r="MHL3874" s="114"/>
      <c r="MHM3874" s="114"/>
      <c r="MHN3874" s="116"/>
      <c r="MHO3874" s="114"/>
      <c r="MHP3874" s="115"/>
      <c r="MHQ3874" s="115"/>
      <c r="MHR3874" s="115"/>
      <c r="MHS3874" s="113"/>
      <c r="MHT3874" s="114"/>
      <c r="MHU3874" s="114"/>
      <c r="MHV3874" s="113"/>
      <c r="MHW3874" s="118"/>
      <c r="MHX3874" s="117"/>
      <c r="MHY3874" s="114"/>
      <c r="MHZ3874" s="114"/>
      <c r="MIA3874" s="114"/>
      <c r="MIB3874" s="114"/>
      <c r="MIC3874" s="114"/>
      <c r="MID3874" s="114"/>
      <c r="MIE3874" s="114"/>
      <c r="MIF3874" s="114"/>
      <c r="MIG3874" s="114"/>
      <c r="MIH3874" s="114"/>
      <c r="MII3874" s="116"/>
      <c r="MIJ3874" s="114"/>
      <c r="MIK3874" s="115"/>
      <c r="MIL3874" s="115"/>
      <c r="MIM3874" s="115"/>
      <c r="MIN3874" s="113"/>
      <c r="MIO3874" s="114"/>
      <c r="MIP3874" s="114"/>
      <c r="MIQ3874" s="113"/>
      <c r="MIR3874" s="118"/>
      <c r="MIS3874" s="117"/>
      <c r="MIT3874" s="114"/>
      <c r="MIU3874" s="114"/>
      <c r="MIV3874" s="114"/>
      <c r="MIW3874" s="114"/>
      <c r="MIX3874" s="114"/>
      <c r="MIY3874" s="114"/>
      <c r="MIZ3874" s="114"/>
      <c r="MJA3874" s="114"/>
      <c r="MJB3874" s="114"/>
      <c r="MJC3874" s="114"/>
      <c r="MJD3874" s="116"/>
      <c r="MJE3874" s="114"/>
      <c r="MJF3874" s="115"/>
      <c r="MJG3874" s="115"/>
      <c r="MJH3874" s="115"/>
      <c r="MJI3874" s="113"/>
      <c r="MJJ3874" s="114"/>
      <c r="MJK3874" s="114"/>
      <c r="MJL3874" s="113"/>
      <c r="MJM3874" s="118"/>
      <c r="MJN3874" s="117"/>
      <c r="MJO3874" s="114"/>
      <c r="MJP3874" s="114"/>
      <c r="MJQ3874" s="114"/>
      <c r="MJR3874" s="114"/>
      <c r="MJS3874" s="114"/>
      <c r="MJT3874" s="114"/>
      <c r="MJU3874" s="114"/>
      <c r="MJV3874" s="114"/>
      <c r="MJW3874" s="114"/>
      <c r="MJX3874" s="114"/>
      <c r="MJY3874" s="116"/>
      <c r="MJZ3874" s="114"/>
      <c r="MKA3874" s="115"/>
      <c r="MKB3874" s="115"/>
      <c r="MKC3874" s="115"/>
      <c r="MKD3874" s="113"/>
      <c r="MKE3874" s="114"/>
      <c r="MKF3874" s="114"/>
      <c r="MKG3874" s="113"/>
      <c r="MKH3874" s="118"/>
      <c r="MKI3874" s="117"/>
      <c r="MKJ3874" s="114"/>
      <c r="MKK3874" s="114"/>
      <c r="MKL3874" s="114"/>
      <c r="MKM3874" s="114"/>
      <c r="MKN3874" s="114"/>
      <c r="MKO3874" s="114"/>
      <c r="MKP3874" s="114"/>
      <c r="MKQ3874" s="114"/>
      <c r="MKR3874" s="114"/>
      <c r="MKS3874" s="114"/>
      <c r="MKT3874" s="116"/>
      <c r="MKU3874" s="114"/>
      <c r="MKV3874" s="115"/>
      <c r="MKW3874" s="115"/>
      <c r="MKX3874" s="115"/>
      <c r="MKY3874" s="113"/>
      <c r="MKZ3874" s="114"/>
      <c r="MLA3874" s="114"/>
      <c r="MLB3874" s="113"/>
      <c r="MLC3874" s="118"/>
      <c r="MLD3874" s="117"/>
      <c r="MLE3874" s="114"/>
      <c r="MLF3874" s="114"/>
      <c r="MLG3874" s="114"/>
      <c r="MLH3874" s="114"/>
      <c r="MLI3874" s="114"/>
      <c r="MLJ3874" s="114"/>
      <c r="MLK3874" s="114"/>
      <c r="MLL3874" s="114"/>
      <c r="MLM3874" s="114"/>
      <c r="MLN3874" s="114"/>
      <c r="MLO3874" s="116"/>
      <c r="MLP3874" s="114"/>
      <c r="MLQ3874" s="115"/>
      <c r="MLR3874" s="115"/>
      <c r="MLS3874" s="115"/>
      <c r="MLT3874" s="113"/>
      <c r="MLU3874" s="114"/>
      <c r="MLV3874" s="114"/>
      <c r="MLW3874" s="113"/>
      <c r="MLX3874" s="118"/>
      <c r="MLY3874" s="117"/>
      <c r="MLZ3874" s="114"/>
      <c r="MMA3874" s="114"/>
      <c r="MMB3874" s="114"/>
      <c r="MMC3874" s="114"/>
      <c r="MMD3874" s="114"/>
      <c r="MME3874" s="114"/>
      <c r="MMF3874" s="114"/>
      <c r="MMG3874" s="114"/>
      <c r="MMH3874" s="114"/>
      <c r="MMI3874" s="114"/>
      <c r="MMJ3874" s="116"/>
      <c r="MMK3874" s="114"/>
      <c r="MML3874" s="115"/>
      <c r="MMM3874" s="115"/>
      <c r="MMN3874" s="115"/>
      <c r="MMO3874" s="113"/>
      <c r="MMP3874" s="114"/>
      <c r="MMQ3874" s="114"/>
      <c r="MMR3874" s="113"/>
      <c r="MMS3874" s="118"/>
      <c r="MMT3874" s="117"/>
      <c r="MMU3874" s="114"/>
      <c r="MMV3874" s="114"/>
      <c r="MMW3874" s="114"/>
      <c r="MMX3874" s="114"/>
      <c r="MMY3874" s="114"/>
      <c r="MMZ3874" s="114"/>
      <c r="MNA3874" s="114"/>
      <c r="MNB3874" s="114"/>
      <c r="MNC3874" s="114"/>
      <c r="MND3874" s="114"/>
      <c r="MNE3874" s="116"/>
      <c r="MNF3874" s="114"/>
      <c r="MNG3874" s="115"/>
      <c r="MNH3874" s="115"/>
      <c r="MNI3874" s="115"/>
      <c r="MNJ3874" s="113"/>
      <c r="MNK3874" s="114"/>
      <c r="MNL3874" s="114"/>
      <c r="MNM3874" s="113"/>
      <c r="MNN3874" s="118"/>
      <c r="MNO3874" s="117"/>
      <c r="MNP3874" s="114"/>
      <c r="MNQ3874" s="114"/>
      <c r="MNR3874" s="114"/>
      <c r="MNS3874" s="114"/>
      <c r="MNT3874" s="114"/>
      <c r="MNU3874" s="114"/>
      <c r="MNV3874" s="114"/>
      <c r="MNW3874" s="114"/>
      <c r="MNX3874" s="114"/>
      <c r="MNY3874" s="114"/>
      <c r="MNZ3874" s="116"/>
      <c r="MOA3874" s="114"/>
      <c r="MOB3874" s="115"/>
      <c r="MOC3874" s="115"/>
      <c r="MOD3874" s="115"/>
      <c r="MOE3874" s="113"/>
      <c r="MOF3874" s="114"/>
      <c r="MOG3874" s="114"/>
      <c r="MOH3874" s="113"/>
      <c r="MOI3874" s="118"/>
      <c r="MOJ3874" s="117"/>
      <c r="MOK3874" s="114"/>
      <c r="MOL3874" s="114"/>
      <c r="MOM3874" s="114"/>
      <c r="MON3874" s="114"/>
      <c r="MOO3874" s="114"/>
      <c r="MOP3874" s="114"/>
      <c r="MOQ3874" s="114"/>
      <c r="MOR3874" s="114"/>
      <c r="MOS3874" s="114"/>
      <c r="MOT3874" s="114"/>
      <c r="MOU3874" s="116"/>
      <c r="MOV3874" s="114"/>
      <c r="MOW3874" s="115"/>
      <c r="MOX3874" s="115"/>
      <c r="MOY3874" s="115"/>
      <c r="MOZ3874" s="113"/>
      <c r="MPA3874" s="114"/>
      <c r="MPB3874" s="114"/>
      <c r="MPC3874" s="113"/>
      <c r="MPD3874" s="118"/>
      <c r="MPE3874" s="117"/>
      <c r="MPF3874" s="114"/>
      <c r="MPG3874" s="114"/>
      <c r="MPH3874" s="114"/>
      <c r="MPI3874" s="114"/>
      <c r="MPJ3874" s="114"/>
      <c r="MPK3874" s="114"/>
      <c r="MPL3874" s="114"/>
      <c r="MPM3874" s="114"/>
      <c r="MPN3874" s="114"/>
      <c r="MPO3874" s="114"/>
      <c r="MPP3874" s="116"/>
      <c r="MPQ3874" s="114"/>
      <c r="MPR3874" s="115"/>
      <c r="MPS3874" s="115"/>
      <c r="MPT3874" s="115"/>
      <c r="MPU3874" s="113"/>
      <c r="MPV3874" s="114"/>
      <c r="MPW3874" s="114"/>
      <c r="MPX3874" s="113"/>
      <c r="MPY3874" s="118"/>
      <c r="MPZ3874" s="117"/>
      <c r="MQA3874" s="114"/>
      <c r="MQB3874" s="114"/>
      <c r="MQC3874" s="114"/>
      <c r="MQD3874" s="114"/>
      <c r="MQE3874" s="114"/>
      <c r="MQF3874" s="114"/>
      <c r="MQG3874" s="114"/>
      <c r="MQH3874" s="114"/>
      <c r="MQI3874" s="114"/>
      <c r="MQJ3874" s="114"/>
      <c r="MQK3874" s="116"/>
      <c r="MQL3874" s="114"/>
      <c r="MQM3874" s="115"/>
      <c r="MQN3874" s="115"/>
      <c r="MQO3874" s="115"/>
      <c r="MQP3874" s="113"/>
      <c r="MQQ3874" s="114"/>
      <c r="MQR3874" s="114"/>
      <c r="MQS3874" s="113"/>
      <c r="MQT3874" s="118"/>
      <c r="MQU3874" s="117"/>
      <c r="MQV3874" s="114"/>
      <c r="MQW3874" s="114"/>
      <c r="MQX3874" s="114"/>
      <c r="MQY3874" s="114"/>
      <c r="MQZ3874" s="114"/>
      <c r="MRA3874" s="114"/>
      <c r="MRB3874" s="114"/>
      <c r="MRC3874" s="114"/>
      <c r="MRD3874" s="114"/>
      <c r="MRE3874" s="114"/>
      <c r="MRF3874" s="116"/>
      <c r="MRG3874" s="114"/>
      <c r="MRH3874" s="115"/>
      <c r="MRI3874" s="115"/>
      <c r="MRJ3874" s="115"/>
      <c r="MRK3874" s="113"/>
      <c r="MRL3874" s="114"/>
      <c r="MRM3874" s="114"/>
      <c r="MRN3874" s="113"/>
      <c r="MRO3874" s="118"/>
      <c r="MRP3874" s="117"/>
      <c r="MRQ3874" s="114"/>
      <c r="MRR3874" s="114"/>
      <c r="MRS3874" s="114"/>
      <c r="MRT3874" s="114"/>
      <c r="MRU3874" s="114"/>
      <c r="MRV3874" s="114"/>
      <c r="MRW3874" s="114"/>
      <c r="MRX3874" s="114"/>
      <c r="MRY3874" s="114"/>
      <c r="MRZ3874" s="114"/>
      <c r="MSA3874" s="116"/>
      <c r="MSB3874" s="114"/>
      <c r="MSC3874" s="115"/>
      <c r="MSD3874" s="115"/>
      <c r="MSE3874" s="115"/>
      <c r="MSF3874" s="113"/>
      <c r="MSG3874" s="114"/>
      <c r="MSH3874" s="114"/>
      <c r="MSI3874" s="113"/>
      <c r="MSJ3874" s="118"/>
      <c r="MSK3874" s="117"/>
      <c r="MSL3874" s="114"/>
      <c r="MSM3874" s="114"/>
      <c r="MSN3874" s="114"/>
      <c r="MSO3874" s="114"/>
      <c r="MSP3874" s="114"/>
      <c r="MSQ3874" s="114"/>
      <c r="MSR3874" s="114"/>
      <c r="MSS3874" s="114"/>
      <c r="MST3874" s="114"/>
      <c r="MSU3874" s="114"/>
      <c r="MSV3874" s="116"/>
      <c r="MSW3874" s="114"/>
      <c r="MSX3874" s="115"/>
      <c r="MSY3874" s="115"/>
      <c r="MSZ3874" s="115"/>
      <c r="MTA3874" s="113"/>
      <c r="MTB3874" s="114"/>
      <c r="MTC3874" s="114"/>
      <c r="MTD3874" s="113"/>
      <c r="MTE3874" s="118"/>
      <c r="MTF3874" s="117"/>
      <c r="MTG3874" s="114"/>
      <c r="MTH3874" s="114"/>
      <c r="MTI3874" s="114"/>
      <c r="MTJ3874" s="114"/>
      <c r="MTK3874" s="114"/>
      <c r="MTL3874" s="114"/>
      <c r="MTM3874" s="114"/>
      <c r="MTN3874" s="114"/>
      <c r="MTO3874" s="114"/>
      <c r="MTP3874" s="114"/>
      <c r="MTQ3874" s="116"/>
      <c r="MTR3874" s="114"/>
      <c r="MTS3874" s="115"/>
      <c r="MTT3874" s="115"/>
      <c r="MTU3874" s="115"/>
      <c r="MTV3874" s="113"/>
      <c r="MTW3874" s="114"/>
      <c r="MTX3874" s="114"/>
      <c r="MTY3874" s="113"/>
      <c r="MTZ3874" s="118"/>
      <c r="MUA3874" s="117"/>
      <c r="MUB3874" s="114"/>
      <c r="MUC3874" s="114"/>
      <c r="MUD3874" s="114"/>
      <c r="MUE3874" s="114"/>
      <c r="MUF3874" s="114"/>
      <c r="MUG3874" s="114"/>
      <c r="MUH3874" s="114"/>
      <c r="MUI3874" s="114"/>
      <c r="MUJ3874" s="114"/>
      <c r="MUK3874" s="114"/>
      <c r="MUL3874" s="116"/>
      <c r="MUM3874" s="114"/>
      <c r="MUN3874" s="115"/>
      <c r="MUO3874" s="115"/>
      <c r="MUP3874" s="115"/>
      <c r="MUQ3874" s="113"/>
      <c r="MUR3874" s="114"/>
      <c r="MUS3874" s="114"/>
      <c r="MUT3874" s="113"/>
      <c r="MUU3874" s="118"/>
      <c r="MUV3874" s="117"/>
      <c r="MUW3874" s="114"/>
      <c r="MUX3874" s="114"/>
      <c r="MUY3874" s="114"/>
      <c r="MUZ3874" s="114"/>
      <c r="MVA3874" s="114"/>
      <c r="MVB3874" s="114"/>
      <c r="MVC3874" s="114"/>
      <c r="MVD3874" s="114"/>
      <c r="MVE3874" s="114"/>
      <c r="MVF3874" s="114"/>
      <c r="MVG3874" s="116"/>
      <c r="MVH3874" s="114"/>
      <c r="MVI3874" s="115"/>
      <c r="MVJ3874" s="115"/>
      <c r="MVK3874" s="115"/>
      <c r="MVL3874" s="113"/>
      <c r="MVM3874" s="114"/>
      <c r="MVN3874" s="114"/>
      <c r="MVO3874" s="113"/>
      <c r="MVP3874" s="118"/>
      <c r="MVQ3874" s="117"/>
      <c r="MVR3874" s="114"/>
      <c r="MVS3874" s="114"/>
      <c r="MVT3874" s="114"/>
      <c r="MVU3874" s="114"/>
      <c r="MVV3874" s="114"/>
      <c r="MVW3874" s="114"/>
      <c r="MVX3874" s="114"/>
      <c r="MVY3874" s="114"/>
      <c r="MVZ3874" s="114"/>
      <c r="MWA3874" s="114"/>
      <c r="MWB3874" s="116"/>
      <c r="MWC3874" s="114"/>
      <c r="MWD3874" s="115"/>
      <c r="MWE3874" s="115"/>
      <c r="MWF3874" s="115"/>
      <c r="MWG3874" s="113"/>
      <c r="MWH3874" s="114"/>
      <c r="MWI3874" s="114"/>
      <c r="MWJ3874" s="113"/>
      <c r="MWK3874" s="118"/>
      <c r="MWL3874" s="117"/>
      <c r="MWM3874" s="114"/>
      <c r="MWN3874" s="114"/>
      <c r="MWO3874" s="114"/>
      <c r="MWP3874" s="114"/>
      <c r="MWQ3874" s="114"/>
      <c r="MWR3874" s="114"/>
      <c r="MWS3874" s="114"/>
      <c r="MWT3874" s="114"/>
      <c r="MWU3874" s="114"/>
      <c r="MWV3874" s="114"/>
      <c r="MWW3874" s="116"/>
      <c r="MWX3874" s="114"/>
      <c r="MWY3874" s="115"/>
      <c r="MWZ3874" s="115"/>
      <c r="MXA3874" s="115"/>
      <c r="MXB3874" s="113"/>
      <c r="MXC3874" s="114"/>
      <c r="MXD3874" s="114"/>
      <c r="MXE3874" s="113"/>
      <c r="MXF3874" s="118"/>
      <c r="MXG3874" s="117"/>
      <c r="MXH3874" s="114"/>
      <c r="MXI3874" s="114"/>
      <c r="MXJ3874" s="114"/>
      <c r="MXK3874" s="114"/>
      <c r="MXL3874" s="114"/>
      <c r="MXM3874" s="114"/>
      <c r="MXN3874" s="114"/>
      <c r="MXO3874" s="114"/>
      <c r="MXP3874" s="114"/>
      <c r="MXQ3874" s="114"/>
      <c r="MXR3874" s="116"/>
      <c r="MXS3874" s="114"/>
      <c r="MXT3874" s="115"/>
      <c r="MXU3874" s="115"/>
      <c r="MXV3874" s="115"/>
      <c r="MXW3874" s="113"/>
      <c r="MXX3874" s="114"/>
      <c r="MXY3874" s="114"/>
      <c r="MXZ3874" s="113"/>
      <c r="MYA3874" s="118"/>
      <c r="MYB3874" s="117"/>
      <c r="MYC3874" s="114"/>
      <c r="MYD3874" s="114"/>
      <c r="MYE3874" s="114"/>
      <c r="MYF3874" s="114"/>
      <c r="MYG3874" s="114"/>
      <c r="MYH3874" s="114"/>
      <c r="MYI3874" s="114"/>
      <c r="MYJ3874" s="114"/>
      <c r="MYK3874" s="114"/>
      <c r="MYL3874" s="114"/>
      <c r="MYM3874" s="116"/>
      <c r="MYN3874" s="114"/>
      <c r="MYO3874" s="115"/>
      <c r="MYP3874" s="115"/>
      <c r="MYQ3874" s="115"/>
      <c r="MYR3874" s="113"/>
      <c r="MYS3874" s="114"/>
      <c r="MYT3874" s="114"/>
      <c r="MYU3874" s="113"/>
      <c r="MYV3874" s="118"/>
      <c r="MYW3874" s="117"/>
      <c r="MYX3874" s="114"/>
      <c r="MYY3874" s="114"/>
      <c r="MYZ3874" s="114"/>
      <c r="MZA3874" s="114"/>
      <c r="MZB3874" s="114"/>
      <c r="MZC3874" s="114"/>
      <c r="MZD3874" s="114"/>
      <c r="MZE3874" s="114"/>
      <c r="MZF3874" s="114"/>
      <c r="MZG3874" s="114"/>
      <c r="MZH3874" s="116"/>
      <c r="MZI3874" s="114"/>
      <c r="MZJ3874" s="115"/>
      <c r="MZK3874" s="115"/>
      <c r="MZL3874" s="115"/>
      <c r="MZM3874" s="113"/>
      <c r="MZN3874" s="114"/>
      <c r="MZO3874" s="114"/>
      <c r="MZP3874" s="113"/>
      <c r="MZQ3874" s="118"/>
      <c r="MZR3874" s="117"/>
      <c r="MZS3874" s="114"/>
      <c r="MZT3874" s="114"/>
      <c r="MZU3874" s="114"/>
      <c r="MZV3874" s="114"/>
      <c r="MZW3874" s="114"/>
      <c r="MZX3874" s="114"/>
      <c r="MZY3874" s="114"/>
      <c r="MZZ3874" s="114"/>
      <c r="NAA3874" s="114"/>
      <c r="NAB3874" s="114"/>
      <c r="NAC3874" s="116"/>
      <c r="NAD3874" s="114"/>
      <c r="NAE3874" s="115"/>
      <c r="NAF3874" s="115"/>
      <c r="NAG3874" s="115"/>
      <c r="NAH3874" s="113"/>
      <c r="NAI3874" s="114"/>
      <c r="NAJ3874" s="114"/>
      <c r="NAK3874" s="113"/>
      <c r="NAL3874" s="118"/>
      <c r="NAM3874" s="117"/>
      <c r="NAN3874" s="114"/>
      <c r="NAO3874" s="114"/>
      <c r="NAP3874" s="114"/>
      <c r="NAQ3874" s="114"/>
      <c r="NAR3874" s="114"/>
      <c r="NAS3874" s="114"/>
      <c r="NAT3874" s="114"/>
      <c r="NAU3874" s="114"/>
      <c r="NAV3874" s="114"/>
      <c r="NAW3874" s="114"/>
      <c r="NAX3874" s="116"/>
      <c r="NAY3874" s="114"/>
      <c r="NAZ3874" s="115"/>
      <c r="NBA3874" s="115"/>
      <c r="NBB3874" s="115"/>
      <c r="NBC3874" s="113"/>
      <c r="NBD3874" s="114"/>
      <c r="NBE3874" s="114"/>
      <c r="NBF3874" s="113"/>
      <c r="NBG3874" s="118"/>
      <c r="NBH3874" s="117"/>
      <c r="NBI3874" s="114"/>
      <c r="NBJ3874" s="114"/>
      <c r="NBK3874" s="114"/>
      <c r="NBL3874" s="114"/>
      <c r="NBM3874" s="114"/>
      <c r="NBN3874" s="114"/>
      <c r="NBO3874" s="114"/>
      <c r="NBP3874" s="114"/>
      <c r="NBQ3874" s="114"/>
      <c r="NBR3874" s="114"/>
      <c r="NBS3874" s="116"/>
      <c r="NBT3874" s="114"/>
      <c r="NBU3874" s="115"/>
      <c r="NBV3874" s="115"/>
      <c r="NBW3874" s="115"/>
      <c r="NBX3874" s="113"/>
      <c r="NBY3874" s="114"/>
      <c r="NBZ3874" s="114"/>
      <c r="NCA3874" s="113"/>
      <c r="NCB3874" s="118"/>
      <c r="NCC3874" s="117"/>
      <c r="NCD3874" s="114"/>
      <c r="NCE3874" s="114"/>
      <c r="NCF3874" s="114"/>
      <c r="NCG3874" s="114"/>
      <c r="NCH3874" s="114"/>
      <c r="NCI3874" s="114"/>
      <c r="NCJ3874" s="114"/>
      <c r="NCK3874" s="114"/>
      <c r="NCL3874" s="114"/>
      <c r="NCM3874" s="114"/>
      <c r="NCN3874" s="116"/>
      <c r="NCO3874" s="114"/>
      <c r="NCP3874" s="115"/>
      <c r="NCQ3874" s="115"/>
      <c r="NCR3874" s="115"/>
      <c r="NCS3874" s="113"/>
      <c r="NCT3874" s="114"/>
      <c r="NCU3874" s="114"/>
      <c r="NCV3874" s="113"/>
      <c r="NCW3874" s="118"/>
      <c r="NCX3874" s="117"/>
      <c r="NCY3874" s="114"/>
      <c r="NCZ3874" s="114"/>
      <c r="NDA3874" s="114"/>
      <c r="NDB3874" s="114"/>
      <c r="NDC3874" s="114"/>
      <c r="NDD3874" s="114"/>
      <c r="NDE3874" s="114"/>
      <c r="NDF3874" s="114"/>
      <c r="NDG3874" s="114"/>
      <c r="NDH3874" s="114"/>
      <c r="NDI3874" s="116"/>
      <c r="NDJ3874" s="114"/>
      <c r="NDK3874" s="115"/>
      <c r="NDL3874" s="115"/>
      <c r="NDM3874" s="115"/>
      <c r="NDN3874" s="113"/>
      <c r="NDO3874" s="114"/>
      <c r="NDP3874" s="114"/>
      <c r="NDQ3874" s="113"/>
      <c r="NDR3874" s="118"/>
      <c r="NDS3874" s="117"/>
      <c r="NDT3874" s="114"/>
      <c r="NDU3874" s="114"/>
      <c r="NDV3874" s="114"/>
      <c r="NDW3874" s="114"/>
      <c r="NDX3874" s="114"/>
      <c r="NDY3874" s="114"/>
      <c r="NDZ3874" s="114"/>
      <c r="NEA3874" s="114"/>
      <c r="NEB3874" s="114"/>
      <c r="NEC3874" s="114"/>
      <c r="NED3874" s="116"/>
      <c r="NEE3874" s="114"/>
      <c r="NEF3874" s="115"/>
      <c r="NEG3874" s="115"/>
      <c r="NEH3874" s="115"/>
      <c r="NEI3874" s="113"/>
      <c r="NEJ3874" s="114"/>
      <c r="NEK3874" s="114"/>
      <c r="NEL3874" s="113"/>
      <c r="NEM3874" s="118"/>
      <c r="NEN3874" s="117"/>
      <c r="NEO3874" s="114"/>
      <c r="NEP3874" s="114"/>
      <c r="NEQ3874" s="114"/>
      <c r="NER3874" s="114"/>
      <c r="NES3874" s="114"/>
      <c r="NET3874" s="114"/>
      <c r="NEU3874" s="114"/>
      <c r="NEV3874" s="114"/>
      <c r="NEW3874" s="114"/>
      <c r="NEX3874" s="114"/>
      <c r="NEY3874" s="116"/>
      <c r="NEZ3874" s="114"/>
      <c r="NFA3874" s="115"/>
      <c r="NFB3874" s="115"/>
      <c r="NFC3874" s="115"/>
      <c r="NFD3874" s="113"/>
      <c r="NFE3874" s="114"/>
      <c r="NFF3874" s="114"/>
      <c r="NFG3874" s="113"/>
      <c r="NFH3874" s="118"/>
      <c r="NFI3874" s="117"/>
      <c r="NFJ3874" s="114"/>
      <c r="NFK3874" s="114"/>
      <c r="NFL3874" s="114"/>
      <c r="NFM3874" s="114"/>
      <c r="NFN3874" s="114"/>
      <c r="NFO3874" s="114"/>
      <c r="NFP3874" s="114"/>
      <c r="NFQ3874" s="114"/>
      <c r="NFR3874" s="114"/>
      <c r="NFS3874" s="114"/>
      <c r="NFT3874" s="116"/>
      <c r="NFU3874" s="114"/>
      <c r="NFV3874" s="115"/>
      <c r="NFW3874" s="115"/>
      <c r="NFX3874" s="115"/>
      <c r="NFY3874" s="113"/>
      <c r="NFZ3874" s="114"/>
      <c r="NGA3874" s="114"/>
      <c r="NGB3874" s="113"/>
      <c r="NGC3874" s="118"/>
      <c r="NGD3874" s="117"/>
      <c r="NGE3874" s="114"/>
      <c r="NGF3874" s="114"/>
      <c r="NGG3874" s="114"/>
      <c r="NGH3874" s="114"/>
      <c r="NGI3874" s="114"/>
      <c r="NGJ3874" s="114"/>
      <c r="NGK3874" s="114"/>
      <c r="NGL3874" s="114"/>
      <c r="NGM3874" s="114"/>
      <c r="NGN3874" s="114"/>
      <c r="NGO3874" s="116"/>
      <c r="NGP3874" s="114"/>
      <c r="NGQ3874" s="115"/>
      <c r="NGR3874" s="115"/>
      <c r="NGS3874" s="115"/>
      <c r="NGT3874" s="113"/>
      <c r="NGU3874" s="114"/>
      <c r="NGV3874" s="114"/>
      <c r="NGW3874" s="113"/>
      <c r="NGX3874" s="118"/>
      <c r="NGY3874" s="117"/>
      <c r="NGZ3874" s="114"/>
      <c r="NHA3874" s="114"/>
      <c r="NHB3874" s="114"/>
      <c r="NHC3874" s="114"/>
      <c r="NHD3874" s="114"/>
      <c r="NHE3874" s="114"/>
      <c r="NHF3874" s="114"/>
      <c r="NHG3874" s="114"/>
      <c r="NHH3874" s="114"/>
      <c r="NHI3874" s="114"/>
      <c r="NHJ3874" s="116"/>
      <c r="NHK3874" s="114"/>
      <c r="NHL3874" s="115"/>
      <c r="NHM3874" s="115"/>
      <c r="NHN3874" s="115"/>
      <c r="NHO3874" s="113"/>
      <c r="NHP3874" s="114"/>
      <c r="NHQ3874" s="114"/>
      <c r="NHR3874" s="113"/>
      <c r="NHS3874" s="118"/>
      <c r="NHT3874" s="117"/>
      <c r="NHU3874" s="114"/>
      <c r="NHV3874" s="114"/>
      <c r="NHW3874" s="114"/>
      <c r="NHX3874" s="114"/>
      <c r="NHY3874" s="114"/>
      <c r="NHZ3874" s="114"/>
      <c r="NIA3874" s="114"/>
      <c r="NIB3874" s="114"/>
      <c r="NIC3874" s="114"/>
      <c r="NID3874" s="114"/>
      <c r="NIE3874" s="116"/>
      <c r="NIF3874" s="114"/>
      <c r="NIG3874" s="115"/>
      <c r="NIH3874" s="115"/>
      <c r="NII3874" s="115"/>
      <c r="NIJ3874" s="113"/>
      <c r="NIK3874" s="114"/>
      <c r="NIL3874" s="114"/>
      <c r="NIM3874" s="113"/>
      <c r="NIN3874" s="118"/>
      <c r="NIO3874" s="117"/>
      <c r="NIP3874" s="114"/>
      <c r="NIQ3874" s="114"/>
      <c r="NIR3874" s="114"/>
      <c r="NIS3874" s="114"/>
      <c r="NIT3874" s="114"/>
      <c r="NIU3874" s="114"/>
      <c r="NIV3874" s="114"/>
      <c r="NIW3874" s="114"/>
      <c r="NIX3874" s="114"/>
      <c r="NIY3874" s="114"/>
      <c r="NIZ3874" s="116"/>
      <c r="NJA3874" s="114"/>
      <c r="NJB3874" s="115"/>
      <c r="NJC3874" s="115"/>
      <c r="NJD3874" s="115"/>
      <c r="NJE3874" s="113"/>
      <c r="NJF3874" s="114"/>
      <c r="NJG3874" s="114"/>
      <c r="NJH3874" s="113"/>
      <c r="NJI3874" s="118"/>
      <c r="NJJ3874" s="117"/>
      <c r="NJK3874" s="114"/>
      <c r="NJL3874" s="114"/>
      <c r="NJM3874" s="114"/>
      <c r="NJN3874" s="114"/>
      <c r="NJO3874" s="114"/>
      <c r="NJP3874" s="114"/>
      <c r="NJQ3874" s="114"/>
      <c r="NJR3874" s="114"/>
      <c r="NJS3874" s="114"/>
      <c r="NJT3874" s="114"/>
      <c r="NJU3874" s="116"/>
      <c r="NJV3874" s="114"/>
      <c r="NJW3874" s="115"/>
      <c r="NJX3874" s="115"/>
      <c r="NJY3874" s="115"/>
      <c r="NJZ3874" s="113"/>
      <c r="NKA3874" s="114"/>
      <c r="NKB3874" s="114"/>
      <c r="NKC3874" s="113"/>
      <c r="NKD3874" s="118"/>
      <c r="NKE3874" s="117"/>
      <c r="NKF3874" s="114"/>
      <c r="NKG3874" s="114"/>
      <c r="NKH3874" s="114"/>
      <c r="NKI3874" s="114"/>
      <c r="NKJ3874" s="114"/>
      <c r="NKK3874" s="114"/>
      <c r="NKL3874" s="114"/>
      <c r="NKM3874" s="114"/>
      <c r="NKN3874" s="114"/>
      <c r="NKO3874" s="114"/>
      <c r="NKP3874" s="116"/>
      <c r="NKQ3874" s="114"/>
      <c r="NKR3874" s="115"/>
      <c r="NKS3874" s="115"/>
      <c r="NKT3874" s="115"/>
      <c r="NKU3874" s="113"/>
      <c r="NKV3874" s="114"/>
      <c r="NKW3874" s="114"/>
      <c r="NKX3874" s="113"/>
      <c r="NKY3874" s="118"/>
      <c r="NKZ3874" s="117"/>
      <c r="NLA3874" s="114"/>
      <c r="NLB3874" s="114"/>
      <c r="NLC3874" s="114"/>
      <c r="NLD3874" s="114"/>
      <c r="NLE3874" s="114"/>
      <c r="NLF3874" s="114"/>
      <c r="NLG3874" s="114"/>
      <c r="NLH3874" s="114"/>
      <c r="NLI3874" s="114"/>
      <c r="NLJ3874" s="114"/>
      <c r="NLK3874" s="116"/>
      <c r="NLL3874" s="114"/>
      <c r="NLM3874" s="115"/>
      <c r="NLN3874" s="115"/>
      <c r="NLO3874" s="115"/>
      <c r="NLP3874" s="113"/>
      <c r="NLQ3874" s="114"/>
      <c r="NLR3874" s="114"/>
      <c r="NLS3874" s="113"/>
      <c r="NLT3874" s="118"/>
      <c r="NLU3874" s="117"/>
      <c r="NLV3874" s="114"/>
      <c r="NLW3874" s="114"/>
      <c r="NLX3874" s="114"/>
      <c r="NLY3874" s="114"/>
      <c r="NLZ3874" s="114"/>
      <c r="NMA3874" s="114"/>
      <c r="NMB3874" s="114"/>
      <c r="NMC3874" s="114"/>
      <c r="NMD3874" s="114"/>
      <c r="NME3874" s="114"/>
      <c r="NMF3874" s="116"/>
      <c r="NMG3874" s="114"/>
      <c r="NMH3874" s="115"/>
      <c r="NMI3874" s="115"/>
      <c r="NMJ3874" s="115"/>
      <c r="NMK3874" s="113"/>
      <c r="NML3874" s="114"/>
      <c r="NMM3874" s="114"/>
      <c r="NMN3874" s="113"/>
      <c r="NMO3874" s="118"/>
      <c r="NMP3874" s="117"/>
      <c r="NMQ3874" s="114"/>
      <c r="NMR3874" s="114"/>
      <c r="NMS3874" s="114"/>
      <c r="NMT3874" s="114"/>
      <c r="NMU3874" s="114"/>
      <c r="NMV3874" s="114"/>
      <c r="NMW3874" s="114"/>
      <c r="NMX3874" s="114"/>
      <c r="NMY3874" s="114"/>
      <c r="NMZ3874" s="114"/>
      <c r="NNA3874" s="116"/>
      <c r="NNB3874" s="114"/>
      <c r="NNC3874" s="115"/>
      <c r="NND3874" s="115"/>
      <c r="NNE3874" s="115"/>
      <c r="NNF3874" s="113"/>
      <c r="NNG3874" s="114"/>
      <c r="NNH3874" s="114"/>
      <c r="NNI3874" s="113"/>
      <c r="NNJ3874" s="118"/>
      <c r="NNK3874" s="117"/>
      <c r="NNL3874" s="114"/>
      <c r="NNM3874" s="114"/>
      <c r="NNN3874" s="114"/>
      <c r="NNO3874" s="114"/>
      <c r="NNP3874" s="114"/>
      <c r="NNQ3874" s="114"/>
      <c r="NNR3874" s="114"/>
      <c r="NNS3874" s="114"/>
      <c r="NNT3874" s="114"/>
      <c r="NNU3874" s="114"/>
      <c r="NNV3874" s="116"/>
      <c r="NNW3874" s="114"/>
      <c r="NNX3874" s="115"/>
      <c r="NNY3874" s="115"/>
      <c r="NNZ3874" s="115"/>
      <c r="NOA3874" s="113"/>
      <c r="NOB3874" s="114"/>
      <c r="NOC3874" s="114"/>
      <c r="NOD3874" s="113"/>
      <c r="NOE3874" s="118"/>
      <c r="NOF3874" s="117"/>
      <c r="NOG3874" s="114"/>
      <c r="NOH3874" s="114"/>
      <c r="NOI3874" s="114"/>
      <c r="NOJ3874" s="114"/>
      <c r="NOK3874" s="114"/>
      <c r="NOL3874" s="114"/>
      <c r="NOM3874" s="114"/>
      <c r="NON3874" s="114"/>
      <c r="NOO3874" s="114"/>
      <c r="NOP3874" s="114"/>
      <c r="NOQ3874" s="116"/>
      <c r="NOR3874" s="114"/>
      <c r="NOS3874" s="115"/>
      <c r="NOT3874" s="115"/>
      <c r="NOU3874" s="115"/>
      <c r="NOV3874" s="113"/>
      <c r="NOW3874" s="114"/>
      <c r="NOX3874" s="114"/>
      <c r="NOY3874" s="113"/>
      <c r="NOZ3874" s="118"/>
      <c r="NPA3874" s="117"/>
      <c r="NPB3874" s="114"/>
      <c r="NPC3874" s="114"/>
      <c r="NPD3874" s="114"/>
      <c r="NPE3874" s="114"/>
      <c r="NPF3874" s="114"/>
      <c r="NPG3874" s="114"/>
      <c r="NPH3874" s="114"/>
      <c r="NPI3874" s="114"/>
      <c r="NPJ3874" s="114"/>
      <c r="NPK3874" s="114"/>
      <c r="NPL3874" s="116"/>
      <c r="NPM3874" s="114"/>
      <c r="NPN3874" s="115"/>
      <c r="NPO3874" s="115"/>
      <c r="NPP3874" s="115"/>
      <c r="NPQ3874" s="113"/>
      <c r="NPR3874" s="114"/>
      <c r="NPS3874" s="114"/>
      <c r="NPT3874" s="113"/>
      <c r="NPU3874" s="118"/>
      <c r="NPV3874" s="117"/>
      <c r="NPW3874" s="114"/>
      <c r="NPX3874" s="114"/>
      <c r="NPY3874" s="114"/>
      <c r="NPZ3874" s="114"/>
      <c r="NQA3874" s="114"/>
      <c r="NQB3874" s="114"/>
      <c r="NQC3874" s="114"/>
      <c r="NQD3874" s="114"/>
      <c r="NQE3874" s="114"/>
      <c r="NQF3874" s="114"/>
      <c r="NQG3874" s="116"/>
      <c r="NQH3874" s="114"/>
      <c r="NQI3874" s="115"/>
      <c r="NQJ3874" s="115"/>
      <c r="NQK3874" s="115"/>
      <c r="NQL3874" s="113"/>
      <c r="NQM3874" s="114"/>
      <c r="NQN3874" s="114"/>
      <c r="NQO3874" s="113"/>
      <c r="NQP3874" s="118"/>
      <c r="NQQ3874" s="117"/>
      <c r="NQR3874" s="114"/>
      <c r="NQS3874" s="114"/>
      <c r="NQT3874" s="114"/>
      <c r="NQU3874" s="114"/>
      <c r="NQV3874" s="114"/>
      <c r="NQW3874" s="114"/>
      <c r="NQX3874" s="114"/>
      <c r="NQY3874" s="114"/>
      <c r="NQZ3874" s="114"/>
      <c r="NRA3874" s="114"/>
      <c r="NRB3874" s="116"/>
      <c r="NRC3874" s="114"/>
      <c r="NRD3874" s="115"/>
      <c r="NRE3874" s="115"/>
      <c r="NRF3874" s="115"/>
      <c r="NRG3874" s="113"/>
      <c r="NRH3874" s="114"/>
      <c r="NRI3874" s="114"/>
      <c r="NRJ3874" s="113"/>
      <c r="NRK3874" s="118"/>
      <c r="NRL3874" s="117"/>
      <c r="NRM3874" s="114"/>
      <c r="NRN3874" s="114"/>
      <c r="NRO3874" s="114"/>
      <c r="NRP3874" s="114"/>
      <c r="NRQ3874" s="114"/>
      <c r="NRR3874" s="114"/>
      <c r="NRS3874" s="114"/>
      <c r="NRT3874" s="114"/>
      <c r="NRU3874" s="114"/>
      <c r="NRV3874" s="114"/>
      <c r="NRW3874" s="116"/>
      <c r="NRX3874" s="114"/>
      <c r="NRY3874" s="115"/>
      <c r="NRZ3874" s="115"/>
      <c r="NSA3874" s="115"/>
      <c r="NSB3874" s="113"/>
      <c r="NSC3874" s="114"/>
      <c r="NSD3874" s="114"/>
      <c r="NSE3874" s="113"/>
      <c r="NSF3874" s="118"/>
      <c r="NSG3874" s="117"/>
      <c r="NSH3874" s="114"/>
      <c r="NSI3874" s="114"/>
      <c r="NSJ3874" s="114"/>
      <c r="NSK3874" s="114"/>
      <c r="NSL3874" s="114"/>
      <c r="NSM3874" s="114"/>
      <c r="NSN3874" s="114"/>
      <c r="NSO3874" s="114"/>
      <c r="NSP3874" s="114"/>
      <c r="NSQ3874" s="114"/>
      <c r="NSR3874" s="116"/>
      <c r="NSS3874" s="114"/>
      <c r="NST3874" s="115"/>
      <c r="NSU3874" s="115"/>
      <c r="NSV3874" s="115"/>
      <c r="NSW3874" s="113"/>
      <c r="NSX3874" s="114"/>
      <c r="NSY3874" s="114"/>
      <c r="NSZ3874" s="113"/>
      <c r="NTA3874" s="118"/>
      <c r="NTB3874" s="117"/>
      <c r="NTC3874" s="114"/>
      <c r="NTD3874" s="114"/>
      <c r="NTE3874" s="114"/>
      <c r="NTF3874" s="114"/>
      <c r="NTG3874" s="114"/>
      <c r="NTH3874" s="114"/>
      <c r="NTI3874" s="114"/>
      <c r="NTJ3874" s="114"/>
      <c r="NTK3874" s="114"/>
      <c r="NTL3874" s="114"/>
      <c r="NTM3874" s="116"/>
      <c r="NTN3874" s="114"/>
      <c r="NTO3874" s="115"/>
      <c r="NTP3874" s="115"/>
      <c r="NTQ3874" s="115"/>
      <c r="NTR3874" s="113"/>
      <c r="NTS3874" s="114"/>
      <c r="NTT3874" s="114"/>
      <c r="NTU3874" s="113"/>
      <c r="NTV3874" s="118"/>
      <c r="NTW3874" s="117"/>
      <c r="NTX3874" s="114"/>
      <c r="NTY3874" s="114"/>
      <c r="NTZ3874" s="114"/>
      <c r="NUA3874" s="114"/>
      <c r="NUB3874" s="114"/>
      <c r="NUC3874" s="114"/>
      <c r="NUD3874" s="114"/>
      <c r="NUE3874" s="114"/>
      <c r="NUF3874" s="114"/>
      <c r="NUG3874" s="114"/>
      <c r="NUH3874" s="116"/>
      <c r="NUI3874" s="114"/>
      <c r="NUJ3874" s="115"/>
      <c r="NUK3874" s="115"/>
      <c r="NUL3874" s="115"/>
      <c r="NUM3874" s="113"/>
      <c r="NUN3874" s="114"/>
      <c r="NUO3874" s="114"/>
      <c r="NUP3874" s="113"/>
      <c r="NUQ3874" s="118"/>
      <c r="NUR3874" s="117"/>
      <c r="NUS3874" s="114"/>
      <c r="NUT3874" s="114"/>
      <c r="NUU3874" s="114"/>
      <c r="NUV3874" s="114"/>
      <c r="NUW3874" s="114"/>
      <c r="NUX3874" s="114"/>
      <c r="NUY3874" s="114"/>
      <c r="NUZ3874" s="114"/>
      <c r="NVA3874" s="114"/>
      <c r="NVB3874" s="114"/>
      <c r="NVC3874" s="116"/>
      <c r="NVD3874" s="114"/>
      <c r="NVE3874" s="115"/>
      <c r="NVF3874" s="115"/>
      <c r="NVG3874" s="115"/>
      <c r="NVH3874" s="113"/>
      <c r="NVI3874" s="114"/>
      <c r="NVJ3874" s="114"/>
      <c r="NVK3874" s="113"/>
      <c r="NVL3874" s="118"/>
      <c r="NVM3874" s="117"/>
      <c r="NVN3874" s="114"/>
      <c r="NVO3874" s="114"/>
      <c r="NVP3874" s="114"/>
      <c r="NVQ3874" s="114"/>
      <c r="NVR3874" s="114"/>
      <c r="NVS3874" s="114"/>
      <c r="NVT3874" s="114"/>
      <c r="NVU3874" s="114"/>
      <c r="NVV3874" s="114"/>
      <c r="NVW3874" s="114"/>
      <c r="NVX3874" s="116"/>
      <c r="NVY3874" s="114"/>
      <c r="NVZ3874" s="115"/>
      <c r="NWA3874" s="115"/>
      <c r="NWB3874" s="115"/>
      <c r="NWC3874" s="113"/>
      <c r="NWD3874" s="114"/>
      <c r="NWE3874" s="114"/>
      <c r="NWF3874" s="113"/>
      <c r="NWG3874" s="118"/>
      <c r="NWH3874" s="117"/>
      <c r="NWI3874" s="114"/>
      <c r="NWJ3874" s="114"/>
      <c r="NWK3874" s="114"/>
      <c r="NWL3874" s="114"/>
      <c r="NWM3874" s="114"/>
      <c r="NWN3874" s="114"/>
      <c r="NWO3874" s="114"/>
      <c r="NWP3874" s="114"/>
      <c r="NWQ3874" s="114"/>
      <c r="NWR3874" s="114"/>
      <c r="NWS3874" s="116"/>
      <c r="NWT3874" s="114"/>
      <c r="NWU3874" s="115"/>
      <c r="NWV3874" s="115"/>
      <c r="NWW3874" s="115"/>
      <c r="NWX3874" s="113"/>
      <c r="NWY3874" s="114"/>
      <c r="NWZ3874" s="114"/>
      <c r="NXA3874" s="113"/>
      <c r="NXB3874" s="118"/>
      <c r="NXC3874" s="117"/>
      <c r="NXD3874" s="114"/>
      <c r="NXE3874" s="114"/>
      <c r="NXF3874" s="114"/>
      <c r="NXG3874" s="114"/>
      <c r="NXH3874" s="114"/>
      <c r="NXI3874" s="114"/>
      <c r="NXJ3874" s="114"/>
      <c r="NXK3874" s="114"/>
      <c r="NXL3874" s="114"/>
      <c r="NXM3874" s="114"/>
      <c r="NXN3874" s="116"/>
      <c r="NXO3874" s="114"/>
      <c r="NXP3874" s="115"/>
      <c r="NXQ3874" s="115"/>
      <c r="NXR3874" s="115"/>
      <c r="NXS3874" s="113"/>
      <c r="NXT3874" s="114"/>
      <c r="NXU3874" s="114"/>
      <c r="NXV3874" s="113"/>
      <c r="NXW3874" s="118"/>
      <c r="NXX3874" s="117"/>
      <c r="NXY3874" s="114"/>
      <c r="NXZ3874" s="114"/>
      <c r="NYA3874" s="114"/>
      <c r="NYB3874" s="114"/>
      <c r="NYC3874" s="114"/>
      <c r="NYD3874" s="114"/>
      <c r="NYE3874" s="114"/>
      <c r="NYF3874" s="114"/>
      <c r="NYG3874" s="114"/>
      <c r="NYH3874" s="114"/>
      <c r="NYI3874" s="116"/>
      <c r="NYJ3874" s="114"/>
      <c r="NYK3874" s="115"/>
      <c r="NYL3874" s="115"/>
      <c r="NYM3874" s="115"/>
      <c r="NYN3874" s="113"/>
      <c r="NYO3874" s="114"/>
      <c r="NYP3874" s="114"/>
      <c r="NYQ3874" s="113"/>
      <c r="NYR3874" s="118"/>
      <c r="NYS3874" s="117"/>
      <c r="NYT3874" s="114"/>
      <c r="NYU3874" s="114"/>
      <c r="NYV3874" s="114"/>
      <c r="NYW3874" s="114"/>
      <c r="NYX3874" s="114"/>
      <c r="NYY3874" s="114"/>
      <c r="NYZ3874" s="114"/>
      <c r="NZA3874" s="114"/>
      <c r="NZB3874" s="114"/>
      <c r="NZC3874" s="114"/>
      <c r="NZD3874" s="116"/>
      <c r="NZE3874" s="114"/>
      <c r="NZF3874" s="115"/>
      <c r="NZG3874" s="115"/>
      <c r="NZH3874" s="115"/>
      <c r="NZI3874" s="113"/>
      <c r="NZJ3874" s="114"/>
      <c r="NZK3874" s="114"/>
      <c r="NZL3874" s="113"/>
      <c r="NZM3874" s="118"/>
      <c r="NZN3874" s="117"/>
      <c r="NZO3874" s="114"/>
      <c r="NZP3874" s="114"/>
      <c r="NZQ3874" s="114"/>
      <c r="NZR3874" s="114"/>
      <c r="NZS3874" s="114"/>
      <c r="NZT3874" s="114"/>
      <c r="NZU3874" s="114"/>
      <c r="NZV3874" s="114"/>
      <c r="NZW3874" s="114"/>
      <c r="NZX3874" s="114"/>
      <c r="NZY3874" s="116"/>
      <c r="NZZ3874" s="114"/>
      <c r="OAA3874" s="115"/>
      <c r="OAB3874" s="115"/>
      <c r="OAC3874" s="115"/>
      <c r="OAD3874" s="113"/>
      <c r="OAE3874" s="114"/>
      <c r="OAF3874" s="114"/>
      <c r="OAG3874" s="113"/>
      <c r="OAH3874" s="118"/>
      <c r="OAI3874" s="117"/>
      <c r="OAJ3874" s="114"/>
      <c r="OAK3874" s="114"/>
      <c r="OAL3874" s="114"/>
      <c r="OAM3874" s="114"/>
      <c r="OAN3874" s="114"/>
      <c r="OAO3874" s="114"/>
      <c r="OAP3874" s="114"/>
      <c r="OAQ3874" s="114"/>
      <c r="OAR3874" s="114"/>
      <c r="OAS3874" s="114"/>
      <c r="OAT3874" s="116"/>
      <c r="OAU3874" s="114"/>
      <c r="OAV3874" s="115"/>
      <c r="OAW3874" s="115"/>
      <c r="OAX3874" s="115"/>
      <c r="OAY3874" s="113"/>
      <c r="OAZ3874" s="114"/>
      <c r="OBA3874" s="114"/>
      <c r="OBB3874" s="113"/>
      <c r="OBC3874" s="118"/>
      <c r="OBD3874" s="117"/>
      <c r="OBE3874" s="114"/>
      <c r="OBF3874" s="114"/>
      <c r="OBG3874" s="114"/>
      <c r="OBH3874" s="114"/>
      <c r="OBI3874" s="114"/>
      <c r="OBJ3874" s="114"/>
      <c r="OBK3874" s="114"/>
      <c r="OBL3874" s="114"/>
      <c r="OBM3874" s="114"/>
      <c r="OBN3874" s="114"/>
      <c r="OBO3874" s="116"/>
      <c r="OBP3874" s="114"/>
      <c r="OBQ3874" s="115"/>
      <c r="OBR3874" s="115"/>
      <c r="OBS3874" s="115"/>
      <c r="OBT3874" s="113"/>
      <c r="OBU3874" s="114"/>
      <c r="OBV3874" s="114"/>
      <c r="OBW3874" s="113"/>
      <c r="OBX3874" s="118"/>
      <c r="OBY3874" s="117"/>
      <c r="OBZ3874" s="114"/>
      <c r="OCA3874" s="114"/>
      <c r="OCB3874" s="114"/>
      <c r="OCC3874" s="114"/>
      <c r="OCD3874" s="114"/>
      <c r="OCE3874" s="114"/>
      <c r="OCF3874" s="114"/>
      <c r="OCG3874" s="114"/>
      <c r="OCH3874" s="114"/>
      <c r="OCI3874" s="114"/>
      <c r="OCJ3874" s="116"/>
      <c r="OCK3874" s="114"/>
      <c r="OCL3874" s="115"/>
      <c r="OCM3874" s="115"/>
      <c r="OCN3874" s="115"/>
      <c r="OCO3874" s="113"/>
      <c r="OCP3874" s="114"/>
      <c r="OCQ3874" s="114"/>
      <c r="OCR3874" s="113"/>
      <c r="OCS3874" s="118"/>
      <c r="OCT3874" s="117"/>
      <c r="OCU3874" s="114"/>
      <c r="OCV3874" s="114"/>
      <c r="OCW3874" s="114"/>
      <c r="OCX3874" s="114"/>
      <c r="OCY3874" s="114"/>
      <c r="OCZ3874" s="114"/>
      <c r="ODA3874" s="114"/>
      <c r="ODB3874" s="114"/>
      <c r="ODC3874" s="114"/>
      <c r="ODD3874" s="114"/>
      <c r="ODE3874" s="116"/>
      <c r="ODF3874" s="114"/>
      <c r="ODG3874" s="115"/>
      <c r="ODH3874" s="115"/>
      <c r="ODI3874" s="115"/>
      <c r="ODJ3874" s="113"/>
      <c r="ODK3874" s="114"/>
      <c r="ODL3874" s="114"/>
      <c r="ODM3874" s="113"/>
      <c r="ODN3874" s="118"/>
      <c r="ODO3874" s="117"/>
      <c r="ODP3874" s="114"/>
      <c r="ODQ3874" s="114"/>
      <c r="ODR3874" s="114"/>
      <c r="ODS3874" s="114"/>
      <c r="ODT3874" s="114"/>
      <c r="ODU3874" s="114"/>
      <c r="ODV3874" s="114"/>
      <c r="ODW3874" s="114"/>
      <c r="ODX3874" s="114"/>
      <c r="ODY3874" s="114"/>
      <c r="ODZ3874" s="116"/>
      <c r="OEA3874" s="114"/>
      <c r="OEB3874" s="115"/>
      <c r="OEC3874" s="115"/>
      <c r="OED3874" s="115"/>
      <c r="OEE3874" s="113"/>
      <c r="OEF3874" s="114"/>
      <c r="OEG3874" s="114"/>
      <c r="OEH3874" s="113"/>
      <c r="OEI3874" s="118"/>
      <c r="OEJ3874" s="117"/>
      <c r="OEK3874" s="114"/>
      <c r="OEL3874" s="114"/>
      <c r="OEM3874" s="114"/>
      <c r="OEN3874" s="114"/>
      <c r="OEO3874" s="114"/>
      <c r="OEP3874" s="114"/>
      <c r="OEQ3874" s="114"/>
      <c r="OER3874" s="114"/>
      <c r="OES3874" s="114"/>
      <c r="OET3874" s="114"/>
      <c r="OEU3874" s="116"/>
      <c r="OEV3874" s="114"/>
      <c r="OEW3874" s="115"/>
      <c r="OEX3874" s="115"/>
      <c r="OEY3874" s="115"/>
      <c r="OEZ3874" s="113"/>
      <c r="OFA3874" s="114"/>
      <c r="OFB3874" s="114"/>
      <c r="OFC3874" s="113"/>
      <c r="OFD3874" s="118"/>
      <c r="OFE3874" s="117"/>
      <c r="OFF3874" s="114"/>
      <c r="OFG3874" s="114"/>
      <c r="OFH3874" s="114"/>
      <c r="OFI3874" s="114"/>
      <c r="OFJ3874" s="114"/>
      <c r="OFK3874" s="114"/>
      <c r="OFL3874" s="114"/>
      <c r="OFM3874" s="114"/>
      <c r="OFN3874" s="114"/>
      <c r="OFO3874" s="114"/>
      <c r="OFP3874" s="116"/>
      <c r="OFQ3874" s="114"/>
      <c r="OFR3874" s="115"/>
      <c r="OFS3874" s="115"/>
      <c r="OFT3874" s="115"/>
      <c r="OFU3874" s="113"/>
      <c r="OFV3874" s="114"/>
      <c r="OFW3874" s="114"/>
      <c r="OFX3874" s="113"/>
      <c r="OFY3874" s="118"/>
      <c r="OFZ3874" s="117"/>
      <c r="OGA3874" s="114"/>
      <c r="OGB3874" s="114"/>
      <c r="OGC3874" s="114"/>
      <c r="OGD3874" s="114"/>
      <c r="OGE3874" s="114"/>
      <c r="OGF3874" s="114"/>
      <c r="OGG3874" s="114"/>
      <c r="OGH3874" s="114"/>
      <c r="OGI3874" s="114"/>
      <c r="OGJ3874" s="114"/>
      <c r="OGK3874" s="116"/>
      <c r="OGL3874" s="114"/>
      <c r="OGM3874" s="115"/>
      <c r="OGN3874" s="115"/>
      <c r="OGO3874" s="115"/>
      <c r="OGP3874" s="113"/>
      <c r="OGQ3874" s="114"/>
      <c r="OGR3874" s="114"/>
      <c r="OGS3874" s="113"/>
      <c r="OGT3874" s="118"/>
      <c r="OGU3874" s="117"/>
      <c r="OGV3874" s="114"/>
      <c r="OGW3874" s="114"/>
      <c r="OGX3874" s="114"/>
      <c r="OGY3874" s="114"/>
      <c r="OGZ3874" s="114"/>
      <c r="OHA3874" s="114"/>
      <c r="OHB3874" s="114"/>
      <c r="OHC3874" s="114"/>
      <c r="OHD3874" s="114"/>
      <c r="OHE3874" s="114"/>
      <c r="OHF3874" s="116"/>
      <c r="OHG3874" s="114"/>
      <c r="OHH3874" s="115"/>
      <c r="OHI3874" s="115"/>
      <c r="OHJ3874" s="115"/>
      <c r="OHK3874" s="113"/>
      <c r="OHL3874" s="114"/>
      <c r="OHM3874" s="114"/>
      <c r="OHN3874" s="113"/>
      <c r="OHO3874" s="118"/>
      <c r="OHP3874" s="117"/>
      <c r="OHQ3874" s="114"/>
      <c r="OHR3874" s="114"/>
      <c r="OHS3874" s="114"/>
      <c r="OHT3874" s="114"/>
      <c r="OHU3874" s="114"/>
      <c r="OHV3874" s="114"/>
      <c r="OHW3874" s="114"/>
      <c r="OHX3874" s="114"/>
      <c r="OHY3874" s="114"/>
      <c r="OHZ3874" s="114"/>
      <c r="OIA3874" s="116"/>
      <c r="OIB3874" s="114"/>
      <c r="OIC3874" s="115"/>
      <c r="OID3874" s="115"/>
      <c r="OIE3874" s="115"/>
      <c r="OIF3874" s="113"/>
      <c r="OIG3874" s="114"/>
      <c r="OIH3874" s="114"/>
      <c r="OII3874" s="113"/>
      <c r="OIJ3874" s="118"/>
      <c r="OIK3874" s="117"/>
      <c r="OIL3874" s="114"/>
      <c r="OIM3874" s="114"/>
      <c r="OIN3874" s="114"/>
      <c r="OIO3874" s="114"/>
      <c r="OIP3874" s="114"/>
      <c r="OIQ3874" s="114"/>
      <c r="OIR3874" s="114"/>
      <c r="OIS3874" s="114"/>
      <c r="OIT3874" s="114"/>
      <c r="OIU3874" s="114"/>
      <c r="OIV3874" s="116"/>
      <c r="OIW3874" s="114"/>
      <c r="OIX3874" s="115"/>
      <c r="OIY3874" s="115"/>
      <c r="OIZ3874" s="115"/>
      <c r="OJA3874" s="113"/>
      <c r="OJB3874" s="114"/>
      <c r="OJC3874" s="114"/>
      <c r="OJD3874" s="113"/>
      <c r="OJE3874" s="118"/>
      <c r="OJF3874" s="117"/>
      <c r="OJG3874" s="114"/>
      <c r="OJH3874" s="114"/>
      <c r="OJI3874" s="114"/>
      <c r="OJJ3874" s="114"/>
      <c r="OJK3874" s="114"/>
      <c r="OJL3874" s="114"/>
      <c r="OJM3874" s="114"/>
      <c r="OJN3874" s="114"/>
      <c r="OJO3874" s="114"/>
      <c r="OJP3874" s="114"/>
      <c r="OJQ3874" s="116"/>
      <c r="OJR3874" s="114"/>
      <c r="OJS3874" s="115"/>
      <c r="OJT3874" s="115"/>
      <c r="OJU3874" s="115"/>
      <c r="OJV3874" s="113"/>
      <c r="OJW3874" s="114"/>
      <c r="OJX3874" s="114"/>
      <c r="OJY3874" s="113"/>
      <c r="OJZ3874" s="118"/>
      <c r="OKA3874" s="117"/>
      <c r="OKB3874" s="114"/>
      <c r="OKC3874" s="114"/>
      <c r="OKD3874" s="114"/>
      <c r="OKE3874" s="114"/>
      <c r="OKF3874" s="114"/>
      <c r="OKG3874" s="114"/>
      <c r="OKH3874" s="114"/>
      <c r="OKI3874" s="114"/>
      <c r="OKJ3874" s="114"/>
      <c r="OKK3874" s="114"/>
      <c r="OKL3874" s="116"/>
      <c r="OKM3874" s="114"/>
      <c r="OKN3874" s="115"/>
      <c r="OKO3874" s="115"/>
      <c r="OKP3874" s="115"/>
      <c r="OKQ3874" s="113"/>
      <c r="OKR3874" s="114"/>
      <c r="OKS3874" s="114"/>
      <c r="OKT3874" s="113"/>
      <c r="OKU3874" s="118"/>
      <c r="OKV3874" s="117"/>
      <c r="OKW3874" s="114"/>
      <c r="OKX3874" s="114"/>
      <c r="OKY3874" s="114"/>
      <c r="OKZ3874" s="114"/>
      <c r="OLA3874" s="114"/>
      <c r="OLB3874" s="114"/>
      <c r="OLC3874" s="114"/>
      <c r="OLD3874" s="114"/>
      <c r="OLE3874" s="114"/>
      <c r="OLF3874" s="114"/>
      <c r="OLG3874" s="116"/>
      <c r="OLH3874" s="114"/>
      <c r="OLI3874" s="115"/>
      <c r="OLJ3874" s="115"/>
      <c r="OLK3874" s="115"/>
      <c r="OLL3874" s="113"/>
      <c r="OLM3874" s="114"/>
      <c r="OLN3874" s="114"/>
      <c r="OLO3874" s="113"/>
      <c r="OLP3874" s="118"/>
      <c r="OLQ3874" s="117"/>
      <c r="OLR3874" s="114"/>
      <c r="OLS3874" s="114"/>
      <c r="OLT3874" s="114"/>
      <c r="OLU3874" s="114"/>
      <c r="OLV3874" s="114"/>
      <c r="OLW3874" s="114"/>
      <c r="OLX3874" s="114"/>
      <c r="OLY3874" s="114"/>
      <c r="OLZ3874" s="114"/>
      <c r="OMA3874" s="114"/>
      <c r="OMB3874" s="116"/>
      <c r="OMC3874" s="114"/>
      <c r="OMD3874" s="115"/>
      <c r="OME3874" s="115"/>
      <c r="OMF3874" s="115"/>
      <c r="OMG3874" s="113"/>
      <c r="OMH3874" s="114"/>
      <c r="OMI3874" s="114"/>
      <c r="OMJ3874" s="113"/>
      <c r="OMK3874" s="118"/>
      <c r="OML3874" s="117"/>
      <c r="OMM3874" s="114"/>
      <c r="OMN3874" s="114"/>
      <c r="OMO3874" s="114"/>
      <c r="OMP3874" s="114"/>
      <c r="OMQ3874" s="114"/>
      <c r="OMR3874" s="114"/>
      <c r="OMS3874" s="114"/>
      <c r="OMT3874" s="114"/>
      <c r="OMU3874" s="114"/>
      <c r="OMV3874" s="114"/>
      <c r="OMW3874" s="116"/>
      <c r="OMX3874" s="114"/>
      <c r="OMY3874" s="115"/>
      <c r="OMZ3874" s="115"/>
      <c r="ONA3874" s="115"/>
      <c r="ONB3874" s="113"/>
      <c r="ONC3874" s="114"/>
      <c r="OND3874" s="114"/>
      <c r="ONE3874" s="113"/>
      <c r="ONF3874" s="118"/>
      <c r="ONG3874" s="117"/>
      <c r="ONH3874" s="114"/>
      <c r="ONI3874" s="114"/>
      <c r="ONJ3874" s="114"/>
      <c r="ONK3874" s="114"/>
      <c r="ONL3874" s="114"/>
      <c r="ONM3874" s="114"/>
      <c r="ONN3874" s="114"/>
      <c r="ONO3874" s="114"/>
      <c r="ONP3874" s="114"/>
      <c r="ONQ3874" s="114"/>
      <c r="ONR3874" s="116"/>
      <c r="ONS3874" s="114"/>
      <c r="ONT3874" s="115"/>
      <c r="ONU3874" s="115"/>
      <c r="ONV3874" s="115"/>
      <c r="ONW3874" s="113"/>
      <c r="ONX3874" s="114"/>
      <c r="ONY3874" s="114"/>
      <c r="ONZ3874" s="113"/>
      <c r="OOA3874" s="118"/>
      <c r="OOB3874" s="117"/>
      <c r="OOC3874" s="114"/>
      <c r="OOD3874" s="114"/>
      <c r="OOE3874" s="114"/>
      <c r="OOF3874" s="114"/>
      <c r="OOG3874" s="114"/>
      <c r="OOH3874" s="114"/>
      <c r="OOI3874" s="114"/>
      <c r="OOJ3874" s="114"/>
      <c r="OOK3874" s="114"/>
      <c r="OOL3874" s="114"/>
      <c r="OOM3874" s="116"/>
      <c r="OON3874" s="114"/>
      <c r="OOO3874" s="115"/>
      <c r="OOP3874" s="115"/>
      <c r="OOQ3874" s="115"/>
      <c r="OOR3874" s="113"/>
      <c r="OOS3874" s="114"/>
      <c r="OOT3874" s="114"/>
      <c r="OOU3874" s="113"/>
      <c r="OOV3874" s="118"/>
      <c r="OOW3874" s="117"/>
      <c r="OOX3874" s="114"/>
      <c r="OOY3874" s="114"/>
      <c r="OOZ3874" s="114"/>
      <c r="OPA3874" s="114"/>
      <c r="OPB3874" s="114"/>
      <c r="OPC3874" s="114"/>
      <c r="OPD3874" s="114"/>
      <c r="OPE3874" s="114"/>
      <c r="OPF3874" s="114"/>
      <c r="OPG3874" s="114"/>
      <c r="OPH3874" s="116"/>
      <c r="OPI3874" s="114"/>
      <c r="OPJ3874" s="115"/>
      <c r="OPK3874" s="115"/>
      <c r="OPL3874" s="115"/>
      <c r="OPM3874" s="113"/>
      <c r="OPN3874" s="114"/>
      <c r="OPO3874" s="114"/>
      <c r="OPP3874" s="113"/>
      <c r="OPQ3874" s="118"/>
      <c r="OPR3874" s="117"/>
      <c r="OPS3874" s="114"/>
      <c r="OPT3874" s="114"/>
      <c r="OPU3874" s="114"/>
      <c r="OPV3874" s="114"/>
      <c r="OPW3874" s="114"/>
      <c r="OPX3874" s="114"/>
      <c r="OPY3874" s="114"/>
      <c r="OPZ3874" s="114"/>
      <c r="OQA3874" s="114"/>
      <c r="OQB3874" s="114"/>
      <c r="OQC3874" s="116"/>
      <c r="OQD3874" s="114"/>
      <c r="OQE3874" s="115"/>
      <c r="OQF3874" s="115"/>
      <c r="OQG3874" s="115"/>
      <c r="OQH3874" s="113"/>
      <c r="OQI3874" s="114"/>
      <c r="OQJ3874" s="114"/>
      <c r="OQK3874" s="113"/>
      <c r="OQL3874" s="118"/>
      <c r="OQM3874" s="117"/>
      <c r="OQN3874" s="114"/>
      <c r="OQO3874" s="114"/>
      <c r="OQP3874" s="114"/>
      <c r="OQQ3874" s="114"/>
      <c r="OQR3874" s="114"/>
      <c r="OQS3874" s="114"/>
      <c r="OQT3874" s="114"/>
      <c r="OQU3874" s="114"/>
      <c r="OQV3874" s="114"/>
      <c r="OQW3874" s="114"/>
      <c r="OQX3874" s="116"/>
      <c r="OQY3874" s="114"/>
      <c r="OQZ3874" s="115"/>
      <c r="ORA3874" s="115"/>
      <c r="ORB3874" s="115"/>
      <c r="ORC3874" s="113"/>
      <c r="ORD3874" s="114"/>
      <c r="ORE3874" s="114"/>
      <c r="ORF3874" s="113"/>
      <c r="ORG3874" s="118"/>
      <c r="ORH3874" s="117"/>
      <c r="ORI3874" s="114"/>
      <c r="ORJ3874" s="114"/>
      <c r="ORK3874" s="114"/>
      <c r="ORL3874" s="114"/>
      <c r="ORM3874" s="114"/>
      <c r="ORN3874" s="114"/>
      <c r="ORO3874" s="114"/>
      <c r="ORP3874" s="114"/>
      <c r="ORQ3874" s="114"/>
      <c r="ORR3874" s="114"/>
      <c r="ORS3874" s="116"/>
      <c r="ORT3874" s="114"/>
      <c r="ORU3874" s="115"/>
      <c r="ORV3874" s="115"/>
      <c r="ORW3874" s="115"/>
      <c r="ORX3874" s="113"/>
      <c r="ORY3874" s="114"/>
      <c r="ORZ3874" s="114"/>
      <c r="OSA3874" s="113"/>
      <c r="OSB3874" s="118"/>
      <c r="OSC3874" s="117"/>
      <c r="OSD3874" s="114"/>
      <c r="OSE3874" s="114"/>
      <c r="OSF3874" s="114"/>
      <c r="OSG3874" s="114"/>
      <c r="OSH3874" s="114"/>
      <c r="OSI3874" s="114"/>
      <c r="OSJ3874" s="114"/>
      <c r="OSK3874" s="114"/>
      <c r="OSL3874" s="114"/>
      <c r="OSM3874" s="114"/>
      <c r="OSN3874" s="116"/>
      <c r="OSO3874" s="114"/>
      <c r="OSP3874" s="115"/>
      <c r="OSQ3874" s="115"/>
      <c r="OSR3874" s="115"/>
      <c r="OSS3874" s="113"/>
      <c r="OST3874" s="114"/>
      <c r="OSU3874" s="114"/>
      <c r="OSV3874" s="113"/>
      <c r="OSW3874" s="118"/>
      <c r="OSX3874" s="117"/>
      <c r="OSY3874" s="114"/>
      <c r="OSZ3874" s="114"/>
      <c r="OTA3874" s="114"/>
      <c r="OTB3874" s="114"/>
      <c r="OTC3874" s="114"/>
      <c r="OTD3874" s="114"/>
      <c r="OTE3874" s="114"/>
      <c r="OTF3874" s="114"/>
      <c r="OTG3874" s="114"/>
      <c r="OTH3874" s="114"/>
      <c r="OTI3874" s="116"/>
      <c r="OTJ3874" s="114"/>
      <c r="OTK3874" s="115"/>
      <c r="OTL3874" s="115"/>
      <c r="OTM3874" s="115"/>
      <c r="OTN3874" s="113"/>
      <c r="OTO3874" s="114"/>
      <c r="OTP3874" s="114"/>
      <c r="OTQ3874" s="113"/>
      <c r="OTR3874" s="118"/>
      <c r="OTS3874" s="117"/>
      <c r="OTT3874" s="114"/>
      <c r="OTU3874" s="114"/>
      <c r="OTV3874" s="114"/>
      <c r="OTW3874" s="114"/>
      <c r="OTX3874" s="114"/>
      <c r="OTY3874" s="114"/>
      <c r="OTZ3874" s="114"/>
      <c r="OUA3874" s="114"/>
      <c r="OUB3874" s="114"/>
      <c r="OUC3874" s="114"/>
      <c r="OUD3874" s="116"/>
      <c r="OUE3874" s="114"/>
      <c r="OUF3874" s="115"/>
      <c r="OUG3874" s="115"/>
      <c r="OUH3874" s="115"/>
      <c r="OUI3874" s="113"/>
      <c r="OUJ3874" s="114"/>
      <c r="OUK3874" s="114"/>
      <c r="OUL3874" s="113"/>
      <c r="OUM3874" s="118"/>
      <c r="OUN3874" s="117"/>
      <c r="OUO3874" s="114"/>
      <c r="OUP3874" s="114"/>
      <c r="OUQ3874" s="114"/>
      <c r="OUR3874" s="114"/>
      <c r="OUS3874" s="114"/>
      <c r="OUT3874" s="114"/>
      <c r="OUU3874" s="114"/>
      <c r="OUV3874" s="114"/>
      <c r="OUW3874" s="114"/>
      <c r="OUX3874" s="114"/>
      <c r="OUY3874" s="116"/>
      <c r="OUZ3874" s="114"/>
      <c r="OVA3874" s="115"/>
      <c r="OVB3874" s="115"/>
      <c r="OVC3874" s="115"/>
      <c r="OVD3874" s="113"/>
      <c r="OVE3874" s="114"/>
      <c r="OVF3874" s="114"/>
      <c r="OVG3874" s="113"/>
      <c r="OVH3874" s="118"/>
      <c r="OVI3874" s="117"/>
      <c r="OVJ3874" s="114"/>
      <c r="OVK3874" s="114"/>
      <c r="OVL3874" s="114"/>
      <c r="OVM3874" s="114"/>
      <c r="OVN3874" s="114"/>
      <c r="OVO3874" s="114"/>
      <c r="OVP3874" s="114"/>
      <c r="OVQ3874" s="114"/>
      <c r="OVR3874" s="114"/>
      <c r="OVS3874" s="114"/>
      <c r="OVT3874" s="116"/>
      <c r="OVU3874" s="114"/>
      <c r="OVV3874" s="115"/>
      <c r="OVW3874" s="115"/>
      <c r="OVX3874" s="115"/>
      <c r="OVY3874" s="113"/>
      <c r="OVZ3874" s="114"/>
      <c r="OWA3874" s="114"/>
      <c r="OWB3874" s="113"/>
      <c r="OWC3874" s="118"/>
      <c r="OWD3874" s="117"/>
      <c r="OWE3874" s="114"/>
      <c r="OWF3874" s="114"/>
      <c r="OWG3874" s="114"/>
      <c r="OWH3874" s="114"/>
      <c r="OWI3874" s="114"/>
      <c r="OWJ3874" s="114"/>
      <c r="OWK3874" s="114"/>
      <c r="OWL3874" s="114"/>
      <c r="OWM3874" s="114"/>
      <c r="OWN3874" s="114"/>
      <c r="OWO3874" s="116"/>
      <c r="OWP3874" s="114"/>
      <c r="OWQ3874" s="115"/>
      <c r="OWR3874" s="115"/>
      <c r="OWS3874" s="115"/>
      <c r="OWT3874" s="113"/>
      <c r="OWU3874" s="114"/>
      <c r="OWV3874" s="114"/>
      <c r="OWW3874" s="113"/>
      <c r="OWX3874" s="118"/>
      <c r="OWY3874" s="117"/>
      <c r="OWZ3874" s="114"/>
      <c r="OXA3874" s="114"/>
      <c r="OXB3874" s="114"/>
      <c r="OXC3874" s="114"/>
      <c r="OXD3874" s="114"/>
      <c r="OXE3874" s="114"/>
      <c r="OXF3874" s="114"/>
      <c r="OXG3874" s="114"/>
      <c r="OXH3874" s="114"/>
      <c r="OXI3874" s="114"/>
      <c r="OXJ3874" s="116"/>
      <c r="OXK3874" s="114"/>
      <c r="OXL3874" s="115"/>
      <c r="OXM3874" s="115"/>
      <c r="OXN3874" s="115"/>
      <c r="OXO3874" s="113"/>
      <c r="OXP3874" s="114"/>
      <c r="OXQ3874" s="114"/>
      <c r="OXR3874" s="113"/>
      <c r="OXS3874" s="118"/>
      <c r="OXT3874" s="117"/>
      <c r="OXU3874" s="114"/>
      <c r="OXV3874" s="114"/>
      <c r="OXW3874" s="114"/>
      <c r="OXX3874" s="114"/>
      <c r="OXY3874" s="114"/>
      <c r="OXZ3874" s="114"/>
      <c r="OYA3874" s="114"/>
      <c r="OYB3874" s="114"/>
      <c r="OYC3874" s="114"/>
      <c r="OYD3874" s="114"/>
      <c r="OYE3874" s="116"/>
      <c r="OYF3874" s="114"/>
      <c r="OYG3874" s="115"/>
      <c r="OYH3874" s="115"/>
      <c r="OYI3874" s="115"/>
      <c r="OYJ3874" s="113"/>
      <c r="OYK3874" s="114"/>
      <c r="OYL3874" s="114"/>
      <c r="OYM3874" s="113"/>
      <c r="OYN3874" s="118"/>
      <c r="OYO3874" s="117"/>
      <c r="OYP3874" s="114"/>
      <c r="OYQ3874" s="114"/>
      <c r="OYR3874" s="114"/>
      <c r="OYS3874" s="114"/>
      <c r="OYT3874" s="114"/>
      <c r="OYU3874" s="114"/>
      <c r="OYV3874" s="114"/>
      <c r="OYW3874" s="114"/>
      <c r="OYX3874" s="114"/>
      <c r="OYY3874" s="114"/>
      <c r="OYZ3874" s="116"/>
      <c r="OZA3874" s="114"/>
      <c r="OZB3874" s="115"/>
      <c r="OZC3874" s="115"/>
      <c r="OZD3874" s="115"/>
      <c r="OZE3874" s="113"/>
      <c r="OZF3874" s="114"/>
      <c r="OZG3874" s="114"/>
      <c r="OZH3874" s="113"/>
      <c r="OZI3874" s="118"/>
      <c r="OZJ3874" s="117"/>
      <c r="OZK3874" s="114"/>
      <c r="OZL3874" s="114"/>
      <c r="OZM3874" s="114"/>
      <c r="OZN3874" s="114"/>
      <c r="OZO3874" s="114"/>
      <c r="OZP3874" s="114"/>
      <c r="OZQ3874" s="114"/>
      <c r="OZR3874" s="114"/>
      <c r="OZS3874" s="114"/>
      <c r="OZT3874" s="114"/>
      <c r="OZU3874" s="116"/>
      <c r="OZV3874" s="114"/>
      <c r="OZW3874" s="115"/>
      <c r="OZX3874" s="115"/>
      <c r="OZY3874" s="115"/>
      <c r="OZZ3874" s="113"/>
      <c r="PAA3874" s="114"/>
      <c r="PAB3874" s="114"/>
      <c r="PAC3874" s="113"/>
      <c r="PAD3874" s="118"/>
      <c r="PAE3874" s="117"/>
      <c r="PAF3874" s="114"/>
      <c r="PAG3874" s="114"/>
      <c r="PAH3874" s="114"/>
      <c r="PAI3874" s="114"/>
      <c r="PAJ3874" s="114"/>
      <c r="PAK3874" s="114"/>
      <c r="PAL3874" s="114"/>
      <c r="PAM3874" s="114"/>
      <c r="PAN3874" s="114"/>
      <c r="PAO3874" s="114"/>
      <c r="PAP3874" s="116"/>
      <c r="PAQ3874" s="114"/>
      <c r="PAR3874" s="115"/>
      <c r="PAS3874" s="115"/>
      <c r="PAT3874" s="115"/>
      <c r="PAU3874" s="113"/>
      <c r="PAV3874" s="114"/>
      <c r="PAW3874" s="114"/>
      <c r="PAX3874" s="113"/>
      <c r="PAY3874" s="118"/>
      <c r="PAZ3874" s="117"/>
      <c r="PBA3874" s="114"/>
      <c r="PBB3874" s="114"/>
      <c r="PBC3874" s="114"/>
      <c r="PBD3874" s="114"/>
      <c r="PBE3874" s="114"/>
      <c r="PBF3874" s="114"/>
      <c r="PBG3874" s="114"/>
      <c r="PBH3874" s="114"/>
      <c r="PBI3874" s="114"/>
      <c r="PBJ3874" s="114"/>
      <c r="PBK3874" s="116"/>
      <c r="PBL3874" s="114"/>
      <c r="PBM3874" s="115"/>
      <c r="PBN3874" s="115"/>
      <c r="PBO3874" s="115"/>
      <c r="PBP3874" s="113"/>
      <c r="PBQ3874" s="114"/>
      <c r="PBR3874" s="114"/>
      <c r="PBS3874" s="113"/>
      <c r="PBT3874" s="118"/>
      <c r="PBU3874" s="117"/>
      <c r="PBV3874" s="114"/>
      <c r="PBW3874" s="114"/>
      <c r="PBX3874" s="114"/>
      <c r="PBY3874" s="114"/>
      <c r="PBZ3874" s="114"/>
      <c r="PCA3874" s="114"/>
      <c r="PCB3874" s="114"/>
      <c r="PCC3874" s="114"/>
      <c r="PCD3874" s="114"/>
      <c r="PCE3874" s="114"/>
      <c r="PCF3874" s="116"/>
      <c r="PCG3874" s="114"/>
      <c r="PCH3874" s="115"/>
      <c r="PCI3874" s="115"/>
      <c r="PCJ3874" s="115"/>
      <c r="PCK3874" s="113"/>
      <c r="PCL3874" s="114"/>
      <c r="PCM3874" s="114"/>
      <c r="PCN3874" s="113"/>
      <c r="PCO3874" s="118"/>
      <c r="PCP3874" s="117"/>
      <c r="PCQ3874" s="114"/>
      <c r="PCR3874" s="114"/>
      <c r="PCS3874" s="114"/>
      <c r="PCT3874" s="114"/>
      <c r="PCU3874" s="114"/>
      <c r="PCV3874" s="114"/>
      <c r="PCW3874" s="114"/>
      <c r="PCX3874" s="114"/>
      <c r="PCY3874" s="114"/>
      <c r="PCZ3874" s="114"/>
      <c r="PDA3874" s="116"/>
      <c r="PDB3874" s="114"/>
      <c r="PDC3874" s="115"/>
      <c r="PDD3874" s="115"/>
      <c r="PDE3874" s="115"/>
      <c r="PDF3874" s="113"/>
      <c r="PDG3874" s="114"/>
      <c r="PDH3874" s="114"/>
      <c r="PDI3874" s="113"/>
      <c r="PDJ3874" s="118"/>
      <c r="PDK3874" s="117"/>
      <c r="PDL3874" s="114"/>
      <c r="PDM3874" s="114"/>
      <c r="PDN3874" s="114"/>
      <c r="PDO3874" s="114"/>
      <c r="PDP3874" s="114"/>
      <c r="PDQ3874" s="114"/>
      <c r="PDR3874" s="114"/>
      <c r="PDS3874" s="114"/>
      <c r="PDT3874" s="114"/>
      <c r="PDU3874" s="114"/>
      <c r="PDV3874" s="116"/>
      <c r="PDW3874" s="114"/>
      <c r="PDX3874" s="115"/>
      <c r="PDY3874" s="115"/>
      <c r="PDZ3874" s="115"/>
      <c r="PEA3874" s="113"/>
      <c r="PEB3874" s="114"/>
      <c r="PEC3874" s="114"/>
      <c r="PED3874" s="113"/>
      <c r="PEE3874" s="118"/>
      <c r="PEF3874" s="117"/>
      <c r="PEG3874" s="114"/>
      <c r="PEH3874" s="114"/>
      <c r="PEI3874" s="114"/>
      <c r="PEJ3874" s="114"/>
      <c r="PEK3874" s="114"/>
      <c r="PEL3874" s="114"/>
      <c r="PEM3874" s="114"/>
      <c r="PEN3874" s="114"/>
      <c r="PEO3874" s="114"/>
      <c r="PEP3874" s="114"/>
      <c r="PEQ3874" s="116"/>
      <c r="PER3874" s="114"/>
      <c r="PES3874" s="115"/>
      <c r="PET3874" s="115"/>
      <c r="PEU3874" s="115"/>
      <c r="PEV3874" s="113"/>
      <c r="PEW3874" s="114"/>
      <c r="PEX3874" s="114"/>
      <c r="PEY3874" s="113"/>
      <c r="PEZ3874" s="118"/>
      <c r="PFA3874" s="117"/>
      <c r="PFB3874" s="114"/>
      <c r="PFC3874" s="114"/>
      <c r="PFD3874" s="114"/>
      <c r="PFE3874" s="114"/>
      <c r="PFF3874" s="114"/>
      <c r="PFG3874" s="114"/>
      <c r="PFH3874" s="114"/>
      <c r="PFI3874" s="114"/>
      <c r="PFJ3874" s="114"/>
      <c r="PFK3874" s="114"/>
      <c r="PFL3874" s="116"/>
      <c r="PFM3874" s="114"/>
      <c r="PFN3874" s="115"/>
      <c r="PFO3874" s="115"/>
      <c r="PFP3874" s="115"/>
      <c r="PFQ3874" s="113"/>
      <c r="PFR3874" s="114"/>
      <c r="PFS3874" s="114"/>
      <c r="PFT3874" s="113"/>
      <c r="PFU3874" s="118"/>
      <c r="PFV3874" s="117"/>
      <c r="PFW3874" s="114"/>
      <c r="PFX3874" s="114"/>
      <c r="PFY3874" s="114"/>
      <c r="PFZ3874" s="114"/>
      <c r="PGA3874" s="114"/>
      <c r="PGB3874" s="114"/>
      <c r="PGC3874" s="114"/>
      <c r="PGD3874" s="114"/>
      <c r="PGE3874" s="114"/>
      <c r="PGF3874" s="114"/>
      <c r="PGG3874" s="116"/>
      <c r="PGH3874" s="114"/>
      <c r="PGI3874" s="115"/>
      <c r="PGJ3874" s="115"/>
      <c r="PGK3874" s="115"/>
      <c r="PGL3874" s="113"/>
      <c r="PGM3874" s="114"/>
      <c r="PGN3874" s="114"/>
      <c r="PGO3874" s="113"/>
      <c r="PGP3874" s="118"/>
      <c r="PGQ3874" s="117"/>
      <c r="PGR3874" s="114"/>
      <c r="PGS3874" s="114"/>
      <c r="PGT3874" s="114"/>
      <c r="PGU3874" s="114"/>
      <c r="PGV3874" s="114"/>
      <c r="PGW3874" s="114"/>
      <c r="PGX3874" s="114"/>
      <c r="PGY3874" s="114"/>
      <c r="PGZ3874" s="114"/>
      <c r="PHA3874" s="114"/>
      <c r="PHB3874" s="116"/>
      <c r="PHC3874" s="114"/>
      <c r="PHD3874" s="115"/>
      <c r="PHE3874" s="115"/>
      <c r="PHF3874" s="115"/>
      <c r="PHG3874" s="113"/>
      <c r="PHH3874" s="114"/>
      <c r="PHI3874" s="114"/>
      <c r="PHJ3874" s="113"/>
      <c r="PHK3874" s="118"/>
      <c r="PHL3874" s="117"/>
      <c r="PHM3874" s="114"/>
      <c r="PHN3874" s="114"/>
      <c r="PHO3874" s="114"/>
      <c r="PHP3874" s="114"/>
      <c r="PHQ3874" s="114"/>
      <c r="PHR3874" s="114"/>
      <c r="PHS3874" s="114"/>
      <c r="PHT3874" s="114"/>
      <c r="PHU3874" s="114"/>
      <c r="PHV3874" s="114"/>
      <c r="PHW3874" s="116"/>
      <c r="PHX3874" s="114"/>
      <c r="PHY3874" s="115"/>
      <c r="PHZ3874" s="115"/>
      <c r="PIA3874" s="115"/>
      <c r="PIB3874" s="113"/>
      <c r="PIC3874" s="114"/>
      <c r="PID3874" s="114"/>
      <c r="PIE3874" s="113"/>
      <c r="PIF3874" s="118"/>
      <c r="PIG3874" s="117"/>
      <c r="PIH3874" s="114"/>
      <c r="PII3874" s="114"/>
      <c r="PIJ3874" s="114"/>
      <c r="PIK3874" s="114"/>
      <c r="PIL3874" s="114"/>
      <c r="PIM3874" s="114"/>
      <c r="PIN3874" s="114"/>
      <c r="PIO3874" s="114"/>
      <c r="PIP3874" s="114"/>
      <c r="PIQ3874" s="114"/>
      <c r="PIR3874" s="116"/>
      <c r="PIS3874" s="114"/>
      <c r="PIT3874" s="115"/>
      <c r="PIU3874" s="115"/>
      <c r="PIV3874" s="115"/>
      <c r="PIW3874" s="113"/>
      <c r="PIX3874" s="114"/>
      <c r="PIY3874" s="114"/>
      <c r="PIZ3874" s="113"/>
      <c r="PJA3874" s="118"/>
      <c r="PJB3874" s="117"/>
      <c r="PJC3874" s="114"/>
      <c r="PJD3874" s="114"/>
      <c r="PJE3874" s="114"/>
      <c r="PJF3874" s="114"/>
      <c r="PJG3874" s="114"/>
      <c r="PJH3874" s="114"/>
      <c r="PJI3874" s="114"/>
      <c r="PJJ3874" s="114"/>
      <c r="PJK3874" s="114"/>
      <c r="PJL3874" s="114"/>
      <c r="PJM3874" s="116"/>
      <c r="PJN3874" s="114"/>
      <c r="PJO3874" s="115"/>
      <c r="PJP3874" s="115"/>
      <c r="PJQ3874" s="115"/>
      <c r="PJR3874" s="113"/>
      <c r="PJS3874" s="114"/>
      <c r="PJT3874" s="114"/>
      <c r="PJU3874" s="113"/>
      <c r="PJV3874" s="118"/>
      <c r="PJW3874" s="117"/>
      <c r="PJX3874" s="114"/>
      <c r="PJY3874" s="114"/>
      <c r="PJZ3874" s="114"/>
      <c r="PKA3874" s="114"/>
      <c r="PKB3874" s="114"/>
      <c r="PKC3874" s="114"/>
      <c r="PKD3874" s="114"/>
      <c r="PKE3874" s="114"/>
      <c r="PKF3874" s="114"/>
      <c r="PKG3874" s="114"/>
      <c r="PKH3874" s="116"/>
      <c r="PKI3874" s="114"/>
      <c r="PKJ3874" s="115"/>
      <c r="PKK3874" s="115"/>
      <c r="PKL3874" s="115"/>
      <c r="PKM3874" s="113"/>
      <c r="PKN3874" s="114"/>
      <c r="PKO3874" s="114"/>
      <c r="PKP3874" s="113"/>
      <c r="PKQ3874" s="118"/>
      <c r="PKR3874" s="117"/>
      <c r="PKS3874" s="114"/>
      <c r="PKT3874" s="114"/>
      <c r="PKU3874" s="114"/>
      <c r="PKV3874" s="114"/>
      <c r="PKW3874" s="114"/>
      <c r="PKX3874" s="114"/>
      <c r="PKY3874" s="114"/>
      <c r="PKZ3874" s="114"/>
      <c r="PLA3874" s="114"/>
      <c r="PLB3874" s="114"/>
      <c r="PLC3874" s="116"/>
      <c r="PLD3874" s="114"/>
      <c r="PLE3874" s="115"/>
      <c r="PLF3874" s="115"/>
      <c r="PLG3874" s="115"/>
      <c r="PLH3874" s="113"/>
      <c r="PLI3874" s="114"/>
      <c r="PLJ3874" s="114"/>
      <c r="PLK3874" s="113"/>
      <c r="PLL3874" s="118"/>
      <c r="PLM3874" s="117"/>
      <c r="PLN3874" s="114"/>
      <c r="PLO3874" s="114"/>
      <c r="PLP3874" s="114"/>
      <c r="PLQ3874" s="114"/>
      <c r="PLR3874" s="114"/>
      <c r="PLS3874" s="114"/>
      <c r="PLT3874" s="114"/>
      <c r="PLU3874" s="114"/>
      <c r="PLV3874" s="114"/>
      <c r="PLW3874" s="114"/>
      <c r="PLX3874" s="116"/>
      <c r="PLY3874" s="114"/>
      <c r="PLZ3874" s="115"/>
      <c r="PMA3874" s="115"/>
      <c r="PMB3874" s="115"/>
      <c r="PMC3874" s="113"/>
      <c r="PMD3874" s="114"/>
      <c r="PME3874" s="114"/>
      <c r="PMF3874" s="113"/>
      <c r="PMG3874" s="118"/>
      <c r="PMH3874" s="117"/>
      <c r="PMI3874" s="114"/>
      <c r="PMJ3874" s="114"/>
      <c r="PMK3874" s="114"/>
      <c r="PML3874" s="114"/>
      <c r="PMM3874" s="114"/>
      <c r="PMN3874" s="114"/>
      <c r="PMO3874" s="114"/>
      <c r="PMP3874" s="114"/>
      <c r="PMQ3874" s="114"/>
      <c r="PMR3874" s="114"/>
      <c r="PMS3874" s="116"/>
      <c r="PMT3874" s="114"/>
      <c r="PMU3874" s="115"/>
      <c r="PMV3874" s="115"/>
      <c r="PMW3874" s="115"/>
      <c r="PMX3874" s="113"/>
      <c r="PMY3874" s="114"/>
      <c r="PMZ3874" s="114"/>
      <c r="PNA3874" s="113"/>
      <c r="PNB3874" s="118"/>
      <c r="PNC3874" s="117"/>
      <c r="PND3874" s="114"/>
      <c r="PNE3874" s="114"/>
      <c r="PNF3874" s="114"/>
      <c r="PNG3874" s="114"/>
      <c r="PNH3874" s="114"/>
      <c r="PNI3874" s="114"/>
      <c r="PNJ3874" s="114"/>
      <c r="PNK3874" s="114"/>
      <c r="PNL3874" s="114"/>
      <c r="PNM3874" s="114"/>
      <c r="PNN3874" s="116"/>
      <c r="PNO3874" s="114"/>
      <c r="PNP3874" s="115"/>
      <c r="PNQ3874" s="115"/>
      <c r="PNR3874" s="115"/>
      <c r="PNS3874" s="113"/>
      <c r="PNT3874" s="114"/>
      <c r="PNU3874" s="114"/>
      <c r="PNV3874" s="113"/>
      <c r="PNW3874" s="118"/>
      <c r="PNX3874" s="117"/>
      <c r="PNY3874" s="114"/>
      <c r="PNZ3874" s="114"/>
      <c r="POA3874" s="114"/>
      <c r="POB3874" s="114"/>
      <c r="POC3874" s="114"/>
      <c r="POD3874" s="114"/>
      <c r="POE3874" s="114"/>
      <c r="POF3874" s="114"/>
      <c r="POG3874" s="114"/>
      <c r="POH3874" s="114"/>
      <c r="POI3874" s="116"/>
      <c r="POJ3874" s="114"/>
      <c r="POK3874" s="115"/>
      <c r="POL3874" s="115"/>
      <c r="POM3874" s="115"/>
      <c r="PON3874" s="113"/>
      <c r="POO3874" s="114"/>
      <c r="POP3874" s="114"/>
      <c r="POQ3874" s="113"/>
      <c r="POR3874" s="118"/>
      <c r="POS3874" s="117"/>
      <c r="POT3874" s="114"/>
      <c r="POU3874" s="114"/>
      <c r="POV3874" s="114"/>
      <c r="POW3874" s="114"/>
      <c r="POX3874" s="114"/>
      <c r="POY3874" s="114"/>
      <c r="POZ3874" s="114"/>
      <c r="PPA3874" s="114"/>
      <c r="PPB3874" s="114"/>
      <c r="PPC3874" s="114"/>
      <c r="PPD3874" s="116"/>
      <c r="PPE3874" s="114"/>
      <c r="PPF3874" s="115"/>
      <c r="PPG3874" s="115"/>
      <c r="PPH3874" s="115"/>
      <c r="PPI3874" s="113"/>
      <c r="PPJ3874" s="114"/>
      <c r="PPK3874" s="114"/>
      <c r="PPL3874" s="113"/>
      <c r="PPM3874" s="118"/>
      <c r="PPN3874" s="117"/>
      <c r="PPO3874" s="114"/>
      <c r="PPP3874" s="114"/>
      <c r="PPQ3874" s="114"/>
      <c r="PPR3874" s="114"/>
      <c r="PPS3874" s="114"/>
      <c r="PPT3874" s="114"/>
      <c r="PPU3874" s="114"/>
      <c r="PPV3874" s="114"/>
      <c r="PPW3874" s="114"/>
      <c r="PPX3874" s="114"/>
      <c r="PPY3874" s="116"/>
      <c r="PPZ3874" s="114"/>
      <c r="PQA3874" s="115"/>
      <c r="PQB3874" s="115"/>
      <c r="PQC3874" s="115"/>
      <c r="PQD3874" s="113"/>
      <c r="PQE3874" s="114"/>
      <c r="PQF3874" s="114"/>
      <c r="PQG3874" s="113"/>
      <c r="PQH3874" s="118"/>
      <c r="PQI3874" s="117"/>
      <c r="PQJ3874" s="114"/>
      <c r="PQK3874" s="114"/>
      <c r="PQL3874" s="114"/>
      <c r="PQM3874" s="114"/>
      <c r="PQN3874" s="114"/>
      <c r="PQO3874" s="114"/>
      <c r="PQP3874" s="114"/>
      <c r="PQQ3874" s="114"/>
      <c r="PQR3874" s="114"/>
      <c r="PQS3874" s="114"/>
      <c r="PQT3874" s="116"/>
      <c r="PQU3874" s="114"/>
      <c r="PQV3874" s="115"/>
      <c r="PQW3874" s="115"/>
      <c r="PQX3874" s="115"/>
      <c r="PQY3874" s="113"/>
      <c r="PQZ3874" s="114"/>
      <c r="PRA3874" s="114"/>
      <c r="PRB3874" s="113"/>
      <c r="PRC3874" s="118"/>
      <c r="PRD3874" s="117"/>
      <c r="PRE3874" s="114"/>
      <c r="PRF3874" s="114"/>
      <c r="PRG3874" s="114"/>
      <c r="PRH3874" s="114"/>
      <c r="PRI3874" s="114"/>
      <c r="PRJ3874" s="114"/>
      <c r="PRK3874" s="114"/>
      <c r="PRL3874" s="114"/>
      <c r="PRM3874" s="114"/>
      <c r="PRN3874" s="114"/>
      <c r="PRO3874" s="116"/>
      <c r="PRP3874" s="114"/>
      <c r="PRQ3874" s="115"/>
      <c r="PRR3874" s="115"/>
      <c r="PRS3874" s="115"/>
      <c r="PRT3874" s="113"/>
      <c r="PRU3874" s="114"/>
      <c r="PRV3874" s="114"/>
      <c r="PRW3874" s="113"/>
      <c r="PRX3874" s="118"/>
      <c r="PRY3874" s="117"/>
      <c r="PRZ3874" s="114"/>
      <c r="PSA3874" s="114"/>
      <c r="PSB3874" s="114"/>
      <c r="PSC3874" s="114"/>
      <c r="PSD3874" s="114"/>
      <c r="PSE3874" s="114"/>
      <c r="PSF3874" s="114"/>
      <c r="PSG3874" s="114"/>
      <c r="PSH3874" s="114"/>
      <c r="PSI3874" s="114"/>
      <c r="PSJ3874" s="116"/>
      <c r="PSK3874" s="114"/>
      <c r="PSL3874" s="115"/>
      <c r="PSM3874" s="115"/>
      <c r="PSN3874" s="115"/>
      <c r="PSO3874" s="113"/>
      <c r="PSP3874" s="114"/>
      <c r="PSQ3874" s="114"/>
      <c r="PSR3874" s="113"/>
      <c r="PSS3874" s="118"/>
      <c r="PST3874" s="117"/>
      <c r="PSU3874" s="114"/>
      <c r="PSV3874" s="114"/>
      <c r="PSW3874" s="114"/>
      <c r="PSX3874" s="114"/>
      <c r="PSY3874" s="114"/>
      <c r="PSZ3874" s="114"/>
      <c r="PTA3874" s="114"/>
      <c r="PTB3874" s="114"/>
      <c r="PTC3874" s="114"/>
      <c r="PTD3874" s="114"/>
      <c r="PTE3874" s="116"/>
      <c r="PTF3874" s="114"/>
      <c r="PTG3874" s="115"/>
      <c r="PTH3874" s="115"/>
      <c r="PTI3874" s="115"/>
      <c r="PTJ3874" s="113"/>
      <c r="PTK3874" s="114"/>
      <c r="PTL3874" s="114"/>
      <c r="PTM3874" s="113"/>
      <c r="PTN3874" s="118"/>
      <c r="PTO3874" s="117"/>
      <c r="PTP3874" s="114"/>
      <c r="PTQ3874" s="114"/>
      <c r="PTR3874" s="114"/>
      <c r="PTS3874" s="114"/>
      <c r="PTT3874" s="114"/>
      <c r="PTU3874" s="114"/>
      <c r="PTV3874" s="114"/>
      <c r="PTW3874" s="114"/>
      <c r="PTX3874" s="114"/>
      <c r="PTY3874" s="114"/>
      <c r="PTZ3874" s="116"/>
      <c r="PUA3874" s="114"/>
      <c r="PUB3874" s="115"/>
      <c r="PUC3874" s="115"/>
      <c r="PUD3874" s="115"/>
      <c r="PUE3874" s="113"/>
      <c r="PUF3874" s="114"/>
      <c r="PUG3874" s="114"/>
      <c r="PUH3874" s="113"/>
      <c r="PUI3874" s="118"/>
      <c r="PUJ3874" s="117"/>
      <c r="PUK3874" s="114"/>
      <c r="PUL3874" s="114"/>
      <c r="PUM3874" s="114"/>
      <c r="PUN3874" s="114"/>
      <c r="PUO3874" s="114"/>
      <c r="PUP3874" s="114"/>
      <c r="PUQ3874" s="114"/>
      <c r="PUR3874" s="114"/>
      <c r="PUS3874" s="114"/>
      <c r="PUT3874" s="114"/>
      <c r="PUU3874" s="116"/>
      <c r="PUV3874" s="114"/>
      <c r="PUW3874" s="115"/>
      <c r="PUX3874" s="115"/>
      <c r="PUY3874" s="115"/>
      <c r="PUZ3874" s="113"/>
      <c r="PVA3874" s="114"/>
      <c r="PVB3874" s="114"/>
      <c r="PVC3874" s="113"/>
      <c r="PVD3874" s="118"/>
      <c r="PVE3874" s="117"/>
      <c r="PVF3874" s="114"/>
      <c r="PVG3874" s="114"/>
      <c r="PVH3874" s="114"/>
      <c r="PVI3874" s="114"/>
      <c r="PVJ3874" s="114"/>
      <c r="PVK3874" s="114"/>
      <c r="PVL3874" s="114"/>
      <c r="PVM3874" s="114"/>
      <c r="PVN3874" s="114"/>
      <c r="PVO3874" s="114"/>
      <c r="PVP3874" s="116"/>
      <c r="PVQ3874" s="114"/>
      <c r="PVR3874" s="115"/>
      <c r="PVS3874" s="115"/>
      <c r="PVT3874" s="115"/>
      <c r="PVU3874" s="113"/>
      <c r="PVV3874" s="114"/>
      <c r="PVW3874" s="114"/>
      <c r="PVX3874" s="113"/>
      <c r="PVY3874" s="118"/>
      <c r="PVZ3874" s="117"/>
      <c r="PWA3874" s="114"/>
      <c r="PWB3874" s="114"/>
      <c r="PWC3874" s="114"/>
      <c r="PWD3874" s="114"/>
      <c r="PWE3874" s="114"/>
      <c r="PWF3874" s="114"/>
      <c r="PWG3874" s="114"/>
      <c r="PWH3874" s="114"/>
      <c r="PWI3874" s="114"/>
      <c r="PWJ3874" s="114"/>
      <c r="PWK3874" s="116"/>
      <c r="PWL3874" s="114"/>
      <c r="PWM3874" s="115"/>
      <c r="PWN3874" s="115"/>
      <c r="PWO3874" s="115"/>
      <c r="PWP3874" s="113"/>
      <c r="PWQ3874" s="114"/>
      <c r="PWR3874" s="114"/>
      <c r="PWS3874" s="113"/>
      <c r="PWT3874" s="118"/>
      <c r="PWU3874" s="117"/>
      <c r="PWV3874" s="114"/>
      <c r="PWW3874" s="114"/>
      <c r="PWX3874" s="114"/>
      <c r="PWY3874" s="114"/>
      <c r="PWZ3874" s="114"/>
      <c r="PXA3874" s="114"/>
      <c r="PXB3874" s="114"/>
      <c r="PXC3874" s="114"/>
      <c r="PXD3874" s="114"/>
      <c r="PXE3874" s="114"/>
      <c r="PXF3874" s="116"/>
      <c r="PXG3874" s="114"/>
      <c r="PXH3874" s="115"/>
      <c r="PXI3874" s="115"/>
      <c r="PXJ3874" s="115"/>
      <c r="PXK3874" s="113"/>
      <c r="PXL3874" s="114"/>
      <c r="PXM3874" s="114"/>
      <c r="PXN3874" s="113"/>
      <c r="PXO3874" s="118"/>
      <c r="PXP3874" s="117"/>
      <c r="PXQ3874" s="114"/>
      <c r="PXR3874" s="114"/>
      <c r="PXS3874" s="114"/>
      <c r="PXT3874" s="114"/>
      <c r="PXU3874" s="114"/>
      <c r="PXV3874" s="114"/>
      <c r="PXW3874" s="114"/>
      <c r="PXX3874" s="114"/>
      <c r="PXY3874" s="114"/>
      <c r="PXZ3874" s="114"/>
      <c r="PYA3874" s="116"/>
      <c r="PYB3874" s="114"/>
      <c r="PYC3874" s="115"/>
      <c r="PYD3874" s="115"/>
      <c r="PYE3874" s="115"/>
      <c r="PYF3874" s="113"/>
      <c r="PYG3874" s="114"/>
      <c r="PYH3874" s="114"/>
      <c r="PYI3874" s="113"/>
      <c r="PYJ3874" s="118"/>
      <c r="PYK3874" s="117"/>
      <c r="PYL3874" s="114"/>
      <c r="PYM3874" s="114"/>
      <c r="PYN3874" s="114"/>
      <c r="PYO3874" s="114"/>
      <c r="PYP3874" s="114"/>
      <c r="PYQ3874" s="114"/>
      <c r="PYR3874" s="114"/>
      <c r="PYS3874" s="114"/>
      <c r="PYT3874" s="114"/>
      <c r="PYU3874" s="114"/>
      <c r="PYV3874" s="116"/>
      <c r="PYW3874" s="114"/>
      <c r="PYX3874" s="115"/>
      <c r="PYY3874" s="115"/>
      <c r="PYZ3874" s="115"/>
      <c r="PZA3874" s="113"/>
      <c r="PZB3874" s="114"/>
      <c r="PZC3874" s="114"/>
      <c r="PZD3874" s="113"/>
      <c r="PZE3874" s="118"/>
      <c r="PZF3874" s="117"/>
      <c r="PZG3874" s="114"/>
      <c r="PZH3874" s="114"/>
      <c r="PZI3874" s="114"/>
      <c r="PZJ3874" s="114"/>
      <c r="PZK3874" s="114"/>
      <c r="PZL3874" s="114"/>
      <c r="PZM3874" s="114"/>
      <c r="PZN3874" s="114"/>
      <c r="PZO3874" s="114"/>
      <c r="PZP3874" s="114"/>
      <c r="PZQ3874" s="116"/>
      <c r="PZR3874" s="114"/>
      <c r="PZS3874" s="115"/>
      <c r="PZT3874" s="115"/>
      <c r="PZU3874" s="115"/>
      <c r="PZV3874" s="113"/>
      <c r="PZW3874" s="114"/>
      <c r="PZX3874" s="114"/>
      <c r="PZY3874" s="113"/>
      <c r="PZZ3874" s="118"/>
      <c r="QAA3874" s="117"/>
      <c r="QAB3874" s="114"/>
      <c r="QAC3874" s="114"/>
      <c r="QAD3874" s="114"/>
      <c r="QAE3874" s="114"/>
      <c r="QAF3874" s="114"/>
      <c r="QAG3874" s="114"/>
      <c r="QAH3874" s="114"/>
      <c r="QAI3874" s="114"/>
      <c r="QAJ3874" s="114"/>
      <c r="QAK3874" s="114"/>
      <c r="QAL3874" s="116"/>
      <c r="QAM3874" s="114"/>
      <c r="QAN3874" s="115"/>
      <c r="QAO3874" s="115"/>
      <c r="QAP3874" s="115"/>
      <c r="QAQ3874" s="113"/>
      <c r="QAR3874" s="114"/>
      <c r="QAS3874" s="114"/>
      <c r="QAT3874" s="113"/>
      <c r="QAU3874" s="118"/>
      <c r="QAV3874" s="117"/>
      <c r="QAW3874" s="114"/>
      <c r="QAX3874" s="114"/>
      <c r="QAY3874" s="114"/>
      <c r="QAZ3874" s="114"/>
      <c r="QBA3874" s="114"/>
      <c r="QBB3874" s="114"/>
      <c r="QBC3874" s="114"/>
      <c r="QBD3874" s="114"/>
      <c r="QBE3874" s="114"/>
      <c r="QBF3874" s="114"/>
      <c r="QBG3874" s="116"/>
      <c r="QBH3874" s="114"/>
      <c r="QBI3874" s="115"/>
      <c r="QBJ3874" s="115"/>
      <c r="QBK3874" s="115"/>
      <c r="QBL3874" s="113"/>
      <c r="QBM3874" s="114"/>
      <c r="QBN3874" s="114"/>
      <c r="QBO3874" s="113"/>
      <c r="QBP3874" s="118"/>
      <c r="QBQ3874" s="117"/>
      <c r="QBR3874" s="114"/>
      <c r="QBS3874" s="114"/>
      <c r="QBT3874" s="114"/>
      <c r="QBU3874" s="114"/>
      <c r="QBV3874" s="114"/>
      <c r="QBW3874" s="114"/>
      <c r="QBX3874" s="114"/>
      <c r="QBY3874" s="114"/>
      <c r="QBZ3874" s="114"/>
      <c r="QCA3874" s="114"/>
      <c r="QCB3874" s="116"/>
      <c r="QCC3874" s="114"/>
      <c r="QCD3874" s="115"/>
      <c r="QCE3874" s="115"/>
      <c r="QCF3874" s="115"/>
      <c r="QCG3874" s="113"/>
      <c r="QCH3874" s="114"/>
      <c r="QCI3874" s="114"/>
      <c r="QCJ3874" s="113"/>
      <c r="QCK3874" s="118"/>
      <c r="QCL3874" s="117"/>
      <c r="QCM3874" s="114"/>
      <c r="QCN3874" s="114"/>
      <c r="QCO3874" s="114"/>
      <c r="QCP3874" s="114"/>
      <c r="QCQ3874" s="114"/>
      <c r="QCR3874" s="114"/>
      <c r="QCS3874" s="114"/>
      <c r="QCT3874" s="114"/>
      <c r="QCU3874" s="114"/>
      <c r="QCV3874" s="114"/>
      <c r="QCW3874" s="116"/>
      <c r="QCX3874" s="114"/>
      <c r="QCY3874" s="115"/>
      <c r="QCZ3874" s="115"/>
      <c r="QDA3874" s="115"/>
      <c r="QDB3874" s="113"/>
      <c r="QDC3874" s="114"/>
      <c r="QDD3874" s="114"/>
      <c r="QDE3874" s="113"/>
      <c r="QDF3874" s="118"/>
      <c r="QDG3874" s="117"/>
      <c r="QDH3874" s="114"/>
      <c r="QDI3874" s="114"/>
      <c r="QDJ3874" s="114"/>
      <c r="QDK3874" s="114"/>
      <c r="QDL3874" s="114"/>
      <c r="QDM3874" s="114"/>
      <c r="QDN3874" s="114"/>
      <c r="QDO3874" s="114"/>
      <c r="QDP3874" s="114"/>
      <c r="QDQ3874" s="114"/>
      <c r="QDR3874" s="116"/>
      <c r="QDS3874" s="114"/>
      <c r="QDT3874" s="115"/>
      <c r="QDU3874" s="115"/>
      <c r="QDV3874" s="115"/>
      <c r="QDW3874" s="113"/>
      <c r="QDX3874" s="114"/>
      <c r="QDY3874" s="114"/>
      <c r="QDZ3874" s="113"/>
      <c r="QEA3874" s="118"/>
      <c r="QEB3874" s="117"/>
      <c r="QEC3874" s="114"/>
      <c r="QED3874" s="114"/>
      <c r="QEE3874" s="114"/>
      <c r="QEF3874" s="114"/>
      <c r="QEG3874" s="114"/>
      <c r="QEH3874" s="114"/>
      <c r="QEI3874" s="114"/>
      <c r="QEJ3874" s="114"/>
      <c r="QEK3874" s="114"/>
      <c r="QEL3874" s="114"/>
      <c r="QEM3874" s="116"/>
      <c r="QEN3874" s="114"/>
      <c r="QEO3874" s="115"/>
      <c r="QEP3874" s="115"/>
      <c r="QEQ3874" s="115"/>
      <c r="QER3874" s="113"/>
      <c r="QES3874" s="114"/>
      <c r="QET3874" s="114"/>
      <c r="QEU3874" s="113"/>
      <c r="QEV3874" s="118"/>
      <c r="QEW3874" s="117"/>
      <c r="QEX3874" s="114"/>
      <c r="QEY3874" s="114"/>
      <c r="QEZ3874" s="114"/>
      <c r="QFA3874" s="114"/>
      <c r="QFB3874" s="114"/>
      <c r="QFC3874" s="114"/>
      <c r="QFD3874" s="114"/>
      <c r="QFE3874" s="114"/>
      <c r="QFF3874" s="114"/>
      <c r="QFG3874" s="114"/>
      <c r="QFH3874" s="116"/>
      <c r="QFI3874" s="114"/>
      <c r="QFJ3874" s="115"/>
      <c r="QFK3874" s="115"/>
      <c r="QFL3874" s="115"/>
      <c r="QFM3874" s="113"/>
      <c r="QFN3874" s="114"/>
      <c r="QFO3874" s="114"/>
      <c r="QFP3874" s="113"/>
      <c r="QFQ3874" s="118"/>
      <c r="QFR3874" s="117"/>
      <c r="QFS3874" s="114"/>
      <c r="QFT3874" s="114"/>
      <c r="QFU3874" s="114"/>
      <c r="QFV3874" s="114"/>
      <c r="QFW3874" s="114"/>
      <c r="QFX3874" s="114"/>
      <c r="QFY3874" s="114"/>
      <c r="QFZ3874" s="114"/>
      <c r="QGA3874" s="114"/>
      <c r="QGB3874" s="114"/>
      <c r="QGC3874" s="116"/>
      <c r="QGD3874" s="114"/>
      <c r="QGE3874" s="115"/>
      <c r="QGF3874" s="115"/>
      <c r="QGG3874" s="115"/>
      <c r="QGH3874" s="113"/>
      <c r="QGI3874" s="114"/>
      <c r="QGJ3874" s="114"/>
      <c r="QGK3874" s="113"/>
      <c r="QGL3874" s="118"/>
      <c r="QGM3874" s="117"/>
      <c r="QGN3874" s="114"/>
      <c r="QGO3874" s="114"/>
      <c r="QGP3874" s="114"/>
      <c r="QGQ3874" s="114"/>
      <c r="QGR3874" s="114"/>
      <c r="QGS3874" s="114"/>
      <c r="QGT3874" s="114"/>
      <c r="QGU3874" s="114"/>
      <c r="QGV3874" s="114"/>
      <c r="QGW3874" s="114"/>
      <c r="QGX3874" s="116"/>
      <c r="QGY3874" s="114"/>
      <c r="QGZ3874" s="115"/>
      <c r="QHA3874" s="115"/>
      <c r="QHB3874" s="115"/>
      <c r="QHC3874" s="113"/>
      <c r="QHD3874" s="114"/>
      <c r="QHE3874" s="114"/>
      <c r="QHF3874" s="113"/>
      <c r="QHG3874" s="118"/>
      <c r="QHH3874" s="117"/>
      <c r="QHI3874" s="114"/>
      <c r="QHJ3874" s="114"/>
      <c r="QHK3874" s="114"/>
      <c r="QHL3874" s="114"/>
      <c r="QHM3874" s="114"/>
      <c r="QHN3874" s="114"/>
      <c r="QHO3874" s="114"/>
      <c r="QHP3874" s="114"/>
      <c r="QHQ3874" s="114"/>
      <c r="QHR3874" s="114"/>
      <c r="QHS3874" s="116"/>
      <c r="QHT3874" s="114"/>
      <c r="QHU3874" s="115"/>
      <c r="QHV3874" s="115"/>
      <c r="QHW3874" s="115"/>
      <c r="QHX3874" s="113"/>
      <c r="QHY3874" s="114"/>
      <c r="QHZ3874" s="114"/>
      <c r="QIA3874" s="113"/>
      <c r="QIB3874" s="118"/>
      <c r="QIC3874" s="117"/>
      <c r="QID3874" s="114"/>
      <c r="QIE3874" s="114"/>
      <c r="QIF3874" s="114"/>
      <c r="QIG3874" s="114"/>
      <c r="QIH3874" s="114"/>
      <c r="QII3874" s="114"/>
      <c r="QIJ3874" s="114"/>
      <c r="QIK3874" s="114"/>
      <c r="QIL3874" s="114"/>
      <c r="QIM3874" s="114"/>
      <c r="QIN3874" s="116"/>
      <c r="QIO3874" s="114"/>
      <c r="QIP3874" s="115"/>
      <c r="QIQ3874" s="115"/>
      <c r="QIR3874" s="115"/>
      <c r="QIS3874" s="113"/>
      <c r="QIT3874" s="114"/>
      <c r="QIU3874" s="114"/>
      <c r="QIV3874" s="113"/>
      <c r="QIW3874" s="118"/>
      <c r="QIX3874" s="117"/>
      <c r="QIY3874" s="114"/>
      <c r="QIZ3874" s="114"/>
      <c r="QJA3874" s="114"/>
      <c r="QJB3874" s="114"/>
      <c r="QJC3874" s="114"/>
      <c r="QJD3874" s="114"/>
      <c r="QJE3874" s="114"/>
      <c r="QJF3874" s="114"/>
      <c r="QJG3874" s="114"/>
      <c r="QJH3874" s="114"/>
      <c r="QJI3874" s="116"/>
      <c r="QJJ3874" s="114"/>
      <c r="QJK3874" s="115"/>
      <c r="QJL3874" s="115"/>
      <c r="QJM3874" s="115"/>
      <c r="QJN3874" s="113"/>
      <c r="QJO3874" s="114"/>
      <c r="QJP3874" s="114"/>
      <c r="QJQ3874" s="113"/>
      <c r="QJR3874" s="118"/>
      <c r="QJS3874" s="117"/>
      <c r="QJT3874" s="114"/>
      <c r="QJU3874" s="114"/>
      <c r="QJV3874" s="114"/>
      <c r="QJW3874" s="114"/>
      <c r="QJX3874" s="114"/>
      <c r="QJY3874" s="114"/>
      <c r="QJZ3874" s="114"/>
      <c r="QKA3874" s="114"/>
      <c r="QKB3874" s="114"/>
      <c r="QKC3874" s="114"/>
      <c r="QKD3874" s="116"/>
      <c r="QKE3874" s="114"/>
      <c r="QKF3874" s="115"/>
      <c r="QKG3874" s="115"/>
      <c r="QKH3874" s="115"/>
      <c r="QKI3874" s="113"/>
      <c r="QKJ3874" s="114"/>
      <c r="QKK3874" s="114"/>
      <c r="QKL3874" s="113"/>
      <c r="QKM3874" s="118"/>
      <c r="QKN3874" s="117"/>
      <c r="QKO3874" s="114"/>
      <c r="QKP3874" s="114"/>
      <c r="QKQ3874" s="114"/>
      <c r="QKR3874" s="114"/>
      <c r="QKS3874" s="114"/>
      <c r="QKT3874" s="114"/>
      <c r="QKU3874" s="114"/>
      <c r="QKV3874" s="114"/>
      <c r="QKW3874" s="114"/>
      <c r="QKX3874" s="114"/>
      <c r="QKY3874" s="116"/>
      <c r="QKZ3874" s="114"/>
      <c r="QLA3874" s="115"/>
      <c r="QLB3874" s="115"/>
      <c r="QLC3874" s="115"/>
      <c r="QLD3874" s="113"/>
      <c r="QLE3874" s="114"/>
      <c r="QLF3874" s="114"/>
      <c r="QLG3874" s="113"/>
      <c r="QLH3874" s="118"/>
      <c r="QLI3874" s="117"/>
      <c r="QLJ3874" s="114"/>
      <c r="QLK3874" s="114"/>
      <c r="QLL3874" s="114"/>
      <c r="QLM3874" s="114"/>
      <c r="QLN3874" s="114"/>
      <c r="QLO3874" s="114"/>
      <c r="QLP3874" s="114"/>
      <c r="QLQ3874" s="114"/>
      <c r="QLR3874" s="114"/>
      <c r="QLS3874" s="114"/>
      <c r="QLT3874" s="116"/>
      <c r="QLU3874" s="114"/>
      <c r="QLV3874" s="115"/>
      <c r="QLW3874" s="115"/>
      <c r="QLX3874" s="115"/>
      <c r="QLY3874" s="113"/>
      <c r="QLZ3874" s="114"/>
      <c r="QMA3874" s="114"/>
      <c r="QMB3874" s="113"/>
      <c r="QMC3874" s="118"/>
      <c r="QMD3874" s="117"/>
      <c r="QME3874" s="114"/>
      <c r="QMF3874" s="114"/>
      <c r="QMG3874" s="114"/>
      <c r="QMH3874" s="114"/>
      <c r="QMI3874" s="114"/>
      <c r="QMJ3874" s="114"/>
      <c r="QMK3874" s="114"/>
      <c r="QML3874" s="114"/>
      <c r="QMM3874" s="114"/>
      <c r="QMN3874" s="114"/>
      <c r="QMO3874" s="116"/>
      <c r="QMP3874" s="114"/>
      <c r="QMQ3874" s="115"/>
      <c r="QMR3874" s="115"/>
      <c r="QMS3874" s="115"/>
      <c r="QMT3874" s="113"/>
      <c r="QMU3874" s="114"/>
      <c r="QMV3874" s="114"/>
      <c r="QMW3874" s="113"/>
      <c r="QMX3874" s="118"/>
      <c r="QMY3874" s="117"/>
      <c r="QMZ3874" s="114"/>
      <c r="QNA3874" s="114"/>
      <c r="QNB3874" s="114"/>
      <c r="QNC3874" s="114"/>
      <c r="QND3874" s="114"/>
      <c r="QNE3874" s="114"/>
      <c r="QNF3874" s="114"/>
      <c r="QNG3874" s="114"/>
      <c r="QNH3874" s="114"/>
      <c r="QNI3874" s="114"/>
      <c r="QNJ3874" s="116"/>
      <c r="QNK3874" s="114"/>
      <c r="QNL3874" s="115"/>
      <c r="QNM3874" s="115"/>
      <c r="QNN3874" s="115"/>
      <c r="QNO3874" s="113"/>
      <c r="QNP3874" s="114"/>
      <c r="QNQ3874" s="114"/>
      <c r="QNR3874" s="113"/>
      <c r="QNS3874" s="118"/>
      <c r="QNT3874" s="117"/>
      <c r="QNU3874" s="114"/>
      <c r="QNV3874" s="114"/>
      <c r="QNW3874" s="114"/>
      <c r="QNX3874" s="114"/>
      <c r="QNY3874" s="114"/>
      <c r="QNZ3874" s="114"/>
      <c r="QOA3874" s="114"/>
      <c r="QOB3874" s="114"/>
      <c r="QOC3874" s="114"/>
      <c r="QOD3874" s="114"/>
      <c r="QOE3874" s="116"/>
      <c r="QOF3874" s="114"/>
      <c r="QOG3874" s="115"/>
      <c r="QOH3874" s="115"/>
      <c r="QOI3874" s="115"/>
      <c r="QOJ3874" s="113"/>
      <c r="QOK3874" s="114"/>
      <c r="QOL3874" s="114"/>
      <c r="QOM3874" s="113"/>
      <c r="QON3874" s="118"/>
      <c r="QOO3874" s="117"/>
      <c r="QOP3874" s="114"/>
      <c r="QOQ3874" s="114"/>
      <c r="QOR3874" s="114"/>
      <c r="QOS3874" s="114"/>
      <c r="QOT3874" s="114"/>
      <c r="QOU3874" s="114"/>
      <c r="QOV3874" s="114"/>
      <c r="QOW3874" s="114"/>
      <c r="QOX3874" s="114"/>
      <c r="QOY3874" s="114"/>
      <c r="QOZ3874" s="116"/>
      <c r="QPA3874" s="114"/>
      <c r="QPB3874" s="115"/>
      <c r="QPC3874" s="115"/>
      <c r="QPD3874" s="115"/>
      <c r="QPE3874" s="113"/>
      <c r="QPF3874" s="114"/>
      <c r="QPG3874" s="114"/>
      <c r="QPH3874" s="113"/>
      <c r="QPI3874" s="118"/>
      <c r="QPJ3874" s="117"/>
      <c r="QPK3874" s="114"/>
      <c r="QPL3874" s="114"/>
      <c r="QPM3874" s="114"/>
      <c r="QPN3874" s="114"/>
      <c r="QPO3874" s="114"/>
      <c r="QPP3874" s="114"/>
      <c r="QPQ3874" s="114"/>
      <c r="QPR3874" s="114"/>
      <c r="QPS3874" s="114"/>
      <c r="QPT3874" s="114"/>
      <c r="QPU3874" s="116"/>
      <c r="QPV3874" s="114"/>
      <c r="QPW3874" s="115"/>
      <c r="QPX3874" s="115"/>
      <c r="QPY3874" s="115"/>
      <c r="QPZ3874" s="113"/>
      <c r="QQA3874" s="114"/>
      <c r="QQB3874" s="114"/>
      <c r="QQC3874" s="113"/>
      <c r="QQD3874" s="118"/>
      <c r="QQE3874" s="117"/>
      <c r="QQF3874" s="114"/>
      <c r="QQG3874" s="114"/>
      <c r="QQH3874" s="114"/>
      <c r="QQI3874" s="114"/>
      <c r="QQJ3874" s="114"/>
      <c r="QQK3874" s="114"/>
      <c r="QQL3874" s="114"/>
      <c r="QQM3874" s="114"/>
      <c r="QQN3874" s="114"/>
      <c r="QQO3874" s="114"/>
      <c r="QQP3874" s="116"/>
      <c r="QQQ3874" s="114"/>
      <c r="QQR3874" s="115"/>
      <c r="QQS3874" s="115"/>
      <c r="QQT3874" s="115"/>
      <c r="QQU3874" s="113"/>
      <c r="QQV3874" s="114"/>
      <c r="QQW3874" s="114"/>
      <c r="QQX3874" s="113"/>
      <c r="QQY3874" s="118"/>
      <c r="QQZ3874" s="117"/>
      <c r="QRA3874" s="114"/>
      <c r="QRB3874" s="114"/>
      <c r="QRC3874" s="114"/>
      <c r="QRD3874" s="114"/>
      <c r="QRE3874" s="114"/>
      <c r="QRF3874" s="114"/>
      <c r="QRG3874" s="114"/>
      <c r="QRH3874" s="114"/>
      <c r="QRI3874" s="114"/>
      <c r="QRJ3874" s="114"/>
      <c r="QRK3874" s="116"/>
      <c r="QRL3874" s="114"/>
      <c r="QRM3874" s="115"/>
      <c r="QRN3874" s="115"/>
      <c r="QRO3874" s="115"/>
      <c r="QRP3874" s="113"/>
      <c r="QRQ3874" s="114"/>
      <c r="QRR3874" s="114"/>
      <c r="QRS3874" s="113"/>
      <c r="QRT3874" s="118"/>
      <c r="QRU3874" s="117"/>
      <c r="QRV3874" s="114"/>
      <c r="QRW3874" s="114"/>
      <c r="QRX3874" s="114"/>
      <c r="QRY3874" s="114"/>
      <c r="QRZ3874" s="114"/>
      <c r="QSA3874" s="114"/>
      <c r="QSB3874" s="114"/>
      <c r="QSC3874" s="114"/>
      <c r="QSD3874" s="114"/>
      <c r="QSE3874" s="114"/>
      <c r="QSF3874" s="116"/>
      <c r="QSG3874" s="114"/>
      <c r="QSH3874" s="115"/>
      <c r="QSI3874" s="115"/>
      <c r="QSJ3874" s="115"/>
      <c r="QSK3874" s="113"/>
      <c r="QSL3874" s="114"/>
      <c r="QSM3874" s="114"/>
      <c r="QSN3874" s="113"/>
      <c r="QSO3874" s="118"/>
      <c r="QSP3874" s="117"/>
      <c r="QSQ3874" s="114"/>
      <c r="QSR3874" s="114"/>
      <c r="QSS3874" s="114"/>
      <c r="QST3874" s="114"/>
      <c r="QSU3874" s="114"/>
      <c r="QSV3874" s="114"/>
      <c r="QSW3874" s="114"/>
      <c r="QSX3874" s="114"/>
      <c r="QSY3874" s="114"/>
      <c r="QSZ3874" s="114"/>
      <c r="QTA3874" s="116"/>
      <c r="QTB3874" s="114"/>
      <c r="QTC3874" s="115"/>
      <c r="QTD3874" s="115"/>
      <c r="QTE3874" s="115"/>
      <c r="QTF3874" s="113"/>
      <c r="QTG3874" s="114"/>
      <c r="QTH3874" s="114"/>
      <c r="QTI3874" s="113"/>
      <c r="QTJ3874" s="118"/>
      <c r="QTK3874" s="117"/>
      <c r="QTL3874" s="114"/>
      <c r="QTM3874" s="114"/>
      <c r="QTN3874" s="114"/>
      <c r="QTO3874" s="114"/>
      <c r="QTP3874" s="114"/>
      <c r="QTQ3874" s="114"/>
      <c r="QTR3874" s="114"/>
      <c r="QTS3874" s="114"/>
      <c r="QTT3874" s="114"/>
      <c r="QTU3874" s="114"/>
      <c r="QTV3874" s="116"/>
      <c r="QTW3874" s="114"/>
      <c r="QTX3874" s="115"/>
      <c r="QTY3874" s="115"/>
      <c r="QTZ3874" s="115"/>
      <c r="QUA3874" s="113"/>
      <c r="QUB3874" s="114"/>
      <c r="QUC3874" s="114"/>
      <c r="QUD3874" s="113"/>
      <c r="QUE3874" s="118"/>
      <c r="QUF3874" s="117"/>
      <c r="QUG3874" s="114"/>
      <c r="QUH3874" s="114"/>
      <c r="QUI3874" s="114"/>
      <c r="QUJ3874" s="114"/>
      <c r="QUK3874" s="114"/>
      <c r="QUL3874" s="114"/>
      <c r="QUM3874" s="114"/>
      <c r="QUN3874" s="114"/>
      <c r="QUO3874" s="114"/>
      <c r="QUP3874" s="114"/>
      <c r="QUQ3874" s="116"/>
      <c r="QUR3874" s="114"/>
      <c r="QUS3874" s="115"/>
      <c r="QUT3874" s="115"/>
      <c r="QUU3874" s="115"/>
      <c r="QUV3874" s="113"/>
      <c r="QUW3874" s="114"/>
      <c r="QUX3874" s="114"/>
      <c r="QUY3874" s="113"/>
      <c r="QUZ3874" s="118"/>
      <c r="QVA3874" s="117"/>
      <c r="QVB3874" s="114"/>
      <c r="QVC3874" s="114"/>
      <c r="QVD3874" s="114"/>
      <c r="QVE3874" s="114"/>
      <c r="QVF3874" s="114"/>
      <c r="QVG3874" s="114"/>
      <c r="QVH3874" s="114"/>
      <c r="QVI3874" s="114"/>
      <c r="QVJ3874" s="114"/>
      <c r="QVK3874" s="114"/>
      <c r="QVL3874" s="116"/>
      <c r="QVM3874" s="114"/>
      <c r="QVN3874" s="115"/>
      <c r="QVO3874" s="115"/>
      <c r="QVP3874" s="115"/>
      <c r="QVQ3874" s="113"/>
      <c r="QVR3874" s="114"/>
      <c r="QVS3874" s="114"/>
      <c r="QVT3874" s="113"/>
      <c r="QVU3874" s="118"/>
      <c r="QVV3874" s="117"/>
      <c r="QVW3874" s="114"/>
      <c r="QVX3874" s="114"/>
      <c r="QVY3874" s="114"/>
      <c r="QVZ3874" s="114"/>
      <c r="QWA3874" s="114"/>
      <c r="QWB3874" s="114"/>
      <c r="QWC3874" s="114"/>
      <c r="QWD3874" s="114"/>
      <c r="QWE3874" s="114"/>
      <c r="QWF3874" s="114"/>
      <c r="QWG3874" s="116"/>
      <c r="QWH3874" s="114"/>
      <c r="QWI3874" s="115"/>
      <c r="QWJ3874" s="115"/>
      <c r="QWK3874" s="115"/>
      <c r="QWL3874" s="113"/>
      <c r="QWM3874" s="114"/>
      <c r="QWN3874" s="114"/>
      <c r="QWO3874" s="113"/>
      <c r="QWP3874" s="118"/>
      <c r="QWQ3874" s="117"/>
      <c r="QWR3874" s="114"/>
      <c r="QWS3874" s="114"/>
      <c r="QWT3874" s="114"/>
      <c r="QWU3874" s="114"/>
      <c r="QWV3874" s="114"/>
      <c r="QWW3874" s="114"/>
      <c r="QWX3874" s="114"/>
      <c r="QWY3874" s="114"/>
      <c r="QWZ3874" s="114"/>
      <c r="QXA3874" s="114"/>
      <c r="QXB3874" s="116"/>
      <c r="QXC3874" s="114"/>
      <c r="QXD3874" s="115"/>
      <c r="QXE3874" s="115"/>
      <c r="QXF3874" s="115"/>
      <c r="QXG3874" s="113"/>
      <c r="QXH3874" s="114"/>
      <c r="QXI3874" s="114"/>
      <c r="QXJ3874" s="113"/>
      <c r="QXK3874" s="118"/>
      <c r="QXL3874" s="117"/>
      <c r="QXM3874" s="114"/>
      <c r="QXN3874" s="114"/>
      <c r="QXO3874" s="114"/>
      <c r="QXP3874" s="114"/>
      <c r="QXQ3874" s="114"/>
      <c r="QXR3874" s="114"/>
      <c r="QXS3874" s="114"/>
      <c r="QXT3874" s="114"/>
      <c r="QXU3874" s="114"/>
      <c r="QXV3874" s="114"/>
      <c r="QXW3874" s="116"/>
      <c r="QXX3874" s="114"/>
      <c r="QXY3874" s="115"/>
      <c r="QXZ3874" s="115"/>
      <c r="QYA3874" s="115"/>
      <c r="QYB3874" s="113"/>
      <c r="QYC3874" s="114"/>
      <c r="QYD3874" s="114"/>
      <c r="QYE3874" s="113"/>
      <c r="QYF3874" s="118"/>
      <c r="QYG3874" s="117"/>
      <c r="QYH3874" s="114"/>
      <c r="QYI3874" s="114"/>
      <c r="QYJ3874" s="114"/>
      <c r="QYK3874" s="114"/>
      <c r="QYL3874" s="114"/>
      <c r="QYM3874" s="114"/>
      <c r="QYN3874" s="114"/>
      <c r="QYO3874" s="114"/>
      <c r="QYP3874" s="114"/>
      <c r="QYQ3874" s="114"/>
      <c r="QYR3874" s="116"/>
      <c r="QYS3874" s="114"/>
      <c r="QYT3874" s="115"/>
      <c r="QYU3874" s="115"/>
      <c r="QYV3874" s="115"/>
      <c r="QYW3874" s="113"/>
      <c r="QYX3874" s="114"/>
      <c r="QYY3874" s="114"/>
      <c r="QYZ3874" s="113"/>
      <c r="QZA3874" s="118"/>
      <c r="QZB3874" s="117"/>
      <c r="QZC3874" s="114"/>
      <c r="QZD3874" s="114"/>
      <c r="QZE3874" s="114"/>
      <c r="QZF3874" s="114"/>
      <c r="QZG3874" s="114"/>
      <c r="QZH3874" s="114"/>
      <c r="QZI3874" s="114"/>
      <c r="QZJ3874" s="114"/>
      <c r="QZK3874" s="114"/>
      <c r="QZL3874" s="114"/>
      <c r="QZM3874" s="116"/>
      <c r="QZN3874" s="114"/>
      <c r="QZO3874" s="115"/>
      <c r="QZP3874" s="115"/>
      <c r="QZQ3874" s="115"/>
      <c r="QZR3874" s="113"/>
      <c r="QZS3874" s="114"/>
      <c r="QZT3874" s="114"/>
      <c r="QZU3874" s="113"/>
      <c r="QZV3874" s="118"/>
      <c r="QZW3874" s="117"/>
      <c r="QZX3874" s="114"/>
      <c r="QZY3874" s="114"/>
      <c r="QZZ3874" s="114"/>
      <c r="RAA3874" s="114"/>
      <c r="RAB3874" s="114"/>
      <c r="RAC3874" s="114"/>
      <c r="RAD3874" s="114"/>
      <c r="RAE3874" s="114"/>
      <c r="RAF3874" s="114"/>
      <c r="RAG3874" s="114"/>
      <c r="RAH3874" s="116"/>
      <c r="RAI3874" s="114"/>
      <c r="RAJ3874" s="115"/>
      <c r="RAK3874" s="115"/>
      <c r="RAL3874" s="115"/>
      <c r="RAM3874" s="113"/>
      <c r="RAN3874" s="114"/>
      <c r="RAO3874" s="114"/>
      <c r="RAP3874" s="113"/>
      <c r="RAQ3874" s="118"/>
      <c r="RAR3874" s="117"/>
      <c r="RAS3874" s="114"/>
      <c r="RAT3874" s="114"/>
      <c r="RAU3874" s="114"/>
      <c r="RAV3874" s="114"/>
      <c r="RAW3874" s="114"/>
      <c r="RAX3874" s="114"/>
      <c r="RAY3874" s="114"/>
      <c r="RAZ3874" s="114"/>
      <c r="RBA3874" s="114"/>
      <c r="RBB3874" s="114"/>
      <c r="RBC3874" s="116"/>
      <c r="RBD3874" s="114"/>
      <c r="RBE3874" s="115"/>
      <c r="RBF3874" s="115"/>
      <c r="RBG3874" s="115"/>
      <c r="RBH3874" s="113"/>
      <c r="RBI3874" s="114"/>
      <c r="RBJ3874" s="114"/>
      <c r="RBK3874" s="113"/>
      <c r="RBL3874" s="118"/>
      <c r="RBM3874" s="117"/>
      <c r="RBN3874" s="114"/>
      <c r="RBO3874" s="114"/>
      <c r="RBP3874" s="114"/>
      <c r="RBQ3874" s="114"/>
      <c r="RBR3874" s="114"/>
      <c r="RBS3874" s="114"/>
      <c r="RBT3874" s="114"/>
      <c r="RBU3874" s="114"/>
      <c r="RBV3874" s="114"/>
      <c r="RBW3874" s="114"/>
      <c r="RBX3874" s="116"/>
      <c r="RBY3874" s="114"/>
      <c r="RBZ3874" s="115"/>
      <c r="RCA3874" s="115"/>
      <c r="RCB3874" s="115"/>
      <c r="RCC3874" s="113"/>
      <c r="RCD3874" s="114"/>
      <c r="RCE3874" s="114"/>
      <c r="RCF3874" s="113"/>
      <c r="RCG3874" s="118"/>
      <c r="RCH3874" s="117"/>
      <c r="RCI3874" s="114"/>
      <c r="RCJ3874" s="114"/>
      <c r="RCK3874" s="114"/>
      <c r="RCL3874" s="114"/>
      <c r="RCM3874" s="114"/>
      <c r="RCN3874" s="114"/>
      <c r="RCO3874" s="114"/>
      <c r="RCP3874" s="114"/>
      <c r="RCQ3874" s="114"/>
      <c r="RCR3874" s="114"/>
      <c r="RCS3874" s="116"/>
      <c r="RCT3874" s="114"/>
      <c r="RCU3874" s="115"/>
      <c r="RCV3874" s="115"/>
      <c r="RCW3874" s="115"/>
      <c r="RCX3874" s="113"/>
      <c r="RCY3874" s="114"/>
      <c r="RCZ3874" s="114"/>
      <c r="RDA3874" s="113"/>
      <c r="RDB3874" s="118"/>
      <c r="RDC3874" s="117"/>
      <c r="RDD3874" s="114"/>
      <c r="RDE3874" s="114"/>
      <c r="RDF3874" s="114"/>
      <c r="RDG3874" s="114"/>
      <c r="RDH3874" s="114"/>
      <c r="RDI3874" s="114"/>
      <c r="RDJ3874" s="114"/>
      <c r="RDK3874" s="114"/>
      <c r="RDL3874" s="114"/>
      <c r="RDM3874" s="114"/>
      <c r="RDN3874" s="116"/>
      <c r="RDO3874" s="114"/>
      <c r="RDP3874" s="115"/>
      <c r="RDQ3874" s="115"/>
      <c r="RDR3874" s="115"/>
      <c r="RDS3874" s="113"/>
      <c r="RDT3874" s="114"/>
      <c r="RDU3874" s="114"/>
      <c r="RDV3874" s="113"/>
      <c r="RDW3874" s="118"/>
      <c r="RDX3874" s="117"/>
      <c r="RDY3874" s="114"/>
      <c r="RDZ3874" s="114"/>
      <c r="REA3874" s="114"/>
      <c r="REB3874" s="114"/>
      <c r="REC3874" s="114"/>
      <c r="RED3874" s="114"/>
      <c r="REE3874" s="114"/>
      <c r="REF3874" s="114"/>
      <c r="REG3874" s="114"/>
      <c r="REH3874" s="114"/>
      <c r="REI3874" s="116"/>
      <c r="REJ3874" s="114"/>
      <c r="REK3874" s="115"/>
      <c r="REL3874" s="115"/>
      <c r="REM3874" s="115"/>
      <c r="REN3874" s="113"/>
      <c r="REO3874" s="114"/>
      <c r="REP3874" s="114"/>
      <c r="REQ3874" s="113"/>
      <c r="RER3874" s="118"/>
      <c r="RES3874" s="117"/>
      <c r="RET3874" s="114"/>
      <c r="REU3874" s="114"/>
      <c r="REV3874" s="114"/>
      <c r="REW3874" s="114"/>
      <c r="REX3874" s="114"/>
      <c r="REY3874" s="114"/>
      <c r="REZ3874" s="114"/>
      <c r="RFA3874" s="114"/>
      <c r="RFB3874" s="114"/>
      <c r="RFC3874" s="114"/>
      <c r="RFD3874" s="116"/>
      <c r="RFE3874" s="114"/>
      <c r="RFF3874" s="115"/>
      <c r="RFG3874" s="115"/>
      <c r="RFH3874" s="115"/>
      <c r="RFI3874" s="113"/>
      <c r="RFJ3874" s="114"/>
      <c r="RFK3874" s="114"/>
      <c r="RFL3874" s="113"/>
      <c r="RFM3874" s="118"/>
      <c r="RFN3874" s="117"/>
      <c r="RFO3874" s="114"/>
      <c r="RFP3874" s="114"/>
      <c r="RFQ3874" s="114"/>
      <c r="RFR3874" s="114"/>
      <c r="RFS3874" s="114"/>
      <c r="RFT3874" s="114"/>
      <c r="RFU3874" s="114"/>
      <c r="RFV3874" s="114"/>
      <c r="RFW3874" s="114"/>
      <c r="RFX3874" s="114"/>
      <c r="RFY3874" s="116"/>
      <c r="RFZ3874" s="114"/>
      <c r="RGA3874" s="115"/>
      <c r="RGB3874" s="115"/>
      <c r="RGC3874" s="115"/>
      <c r="RGD3874" s="113"/>
      <c r="RGE3874" s="114"/>
      <c r="RGF3874" s="114"/>
      <c r="RGG3874" s="113"/>
      <c r="RGH3874" s="118"/>
      <c r="RGI3874" s="117"/>
      <c r="RGJ3874" s="114"/>
      <c r="RGK3874" s="114"/>
      <c r="RGL3874" s="114"/>
      <c r="RGM3874" s="114"/>
      <c r="RGN3874" s="114"/>
      <c r="RGO3874" s="114"/>
      <c r="RGP3874" s="114"/>
      <c r="RGQ3874" s="114"/>
      <c r="RGR3874" s="114"/>
      <c r="RGS3874" s="114"/>
      <c r="RGT3874" s="116"/>
      <c r="RGU3874" s="114"/>
      <c r="RGV3874" s="115"/>
      <c r="RGW3874" s="115"/>
      <c r="RGX3874" s="115"/>
      <c r="RGY3874" s="113"/>
      <c r="RGZ3874" s="114"/>
      <c r="RHA3874" s="114"/>
      <c r="RHB3874" s="113"/>
      <c r="RHC3874" s="118"/>
      <c r="RHD3874" s="117"/>
      <c r="RHE3874" s="114"/>
      <c r="RHF3874" s="114"/>
      <c r="RHG3874" s="114"/>
      <c r="RHH3874" s="114"/>
      <c r="RHI3874" s="114"/>
      <c r="RHJ3874" s="114"/>
      <c r="RHK3874" s="114"/>
      <c r="RHL3874" s="114"/>
      <c r="RHM3874" s="114"/>
      <c r="RHN3874" s="114"/>
      <c r="RHO3874" s="116"/>
      <c r="RHP3874" s="114"/>
      <c r="RHQ3874" s="115"/>
      <c r="RHR3874" s="115"/>
      <c r="RHS3874" s="115"/>
      <c r="RHT3874" s="113"/>
      <c r="RHU3874" s="114"/>
      <c r="RHV3874" s="114"/>
      <c r="RHW3874" s="113"/>
      <c r="RHX3874" s="118"/>
      <c r="RHY3874" s="117"/>
      <c r="RHZ3874" s="114"/>
      <c r="RIA3874" s="114"/>
      <c r="RIB3874" s="114"/>
      <c r="RIC3874" s="114"/>
      <c r="RID3874" s="114"/>
      <c r="RIE3874" s="114"/>
      <c r="RIF3874" s="114"/>
      <c r="RIG3874" s="114"/>
      <c r="RIH3874" s="114"/>
      <c r="RII3874" s="114"/>
      <c r="RIJ3874" s="116"/>
      <c r="RIK3874" s="114"/>
      <c r="RIL3874" s="115"/>
      <c r="RIM3874" s="115"/>
      <c r="RIN3874" s="115"/>
      <c r="RIO3874" s="113"/>
      <c r="RIP3874" s="114"/>
      <c r="RIQ3874" s="114"/>
      <c r="RIR3874" s="113"/>
      <c r="RIS3874" s="118"/>
      <c r="RIT3874" s="117"/>
      <c r="RIU3874" s="114"/>
      <c r="RIV3874" s="114"/>
      <c r="RIW3874" s="114"/>
      <c r="RIX3874" s="114"/>
      <c r="RIY3874" s="114"/>
      <c r="RIZ3874" s="114"/>
      <c r="RJA3874" s="114"/>
      <c r="RJB3874" s="114"/>
      <c r="RJC3874" s="114"/>
      <c r="RJD3874" s="114"/>
      <c r="RJE3874" s="116"/>
      <c r="RJF3874" s="114"/>
      <c r="RJG3874" s="115"/>
      <c r="RJH3874" s="115"/>
      <c r="RJI3874" s="115"/>
      <c r="RJJ3874" s="113"/>
      <c r="RJK3874" s="114"/>
      <c r="RJL3874" s="114"/>
      <c r="RJM3874" s="113"/>
      <c r="RJN3874" s="118"/>
      <c r="RJO3874" s="117"/>
      <c r="RJP3874" s="114"/>
      <c r="RJQ3874" s="114"/>
      <c r="RJR3874" s="114"/>
      <c r="RJS3874" s="114"/>
      <c r="RJT3874" s="114"/>
      <c r="RJU3874" s="114"/>
      <c r="RJV3874" s="114"/>
      <c r="RJW3874" s="114"/>
      <c r="RJX3874" s="114"/>
      <c r="RJY3874" s="114"/>
      <c r="RJZ3874" s="116"/>
      <c r="RKA3874" s="114"/>
      <c r="RKB3874" s="115"/>
      <c r="RKC3874" s="115"/>
      <c r="RKD3874" s="115"/>
      <c r="RKE3874" s="113"/>
      <c r="RKF3874" s="114"/>
      <c r="RKG3874" s="114"/>
      <c r="RKH3874" s="113"/>
      <c r="RKI3874" s="118"/>
      <c r="RKJ3874" s="117"/>
      <c r="RKK3874" s="114"/>
      <c r="RKL3874" s="114"/>
      <c r="RKM3874" s="114"/>
      <c r="RKN3874" s="114"/>
      <c r="RKO3874" s="114"/>
      <c r="RKP3874" s="114"/>
      <c r="RKQ3874" s="114"/>
      <c r="RKR3874" s="114"/>
      <c r="RKS3874" s="114"/>
      <c r="RKT3874" s="114"/>
      <c r="RKU3874" s="116"/>
      <c r="RKV3874" s="114"/>
      <c r="RKW3874" s="115"/>
      <c r="RKX3874" s="115"/>
      <c r="RKY3874" s="115"/>
      <c r="RKZ3874" s="113"/>
      <c r="RLA3874" s="114"/>
      <c r="RLB3874" s="114"/>
      <c r="RLC3874" s="113"/>
      <c r="RLD3874" s="118"/>
      <c r="RLE3874" s="117"/>
      <c r="RLF3874" s="114"/>
      <c r="RLG3874" s="114"/>
      <c r="RLH3874" s="114"/>
      <c r="RLI3874" s="114"/>
      <c r="RLJ3874" s="114"/>
      <c r="RLK3874" s="114"/>
      <c r="RLL3874" s="114"/>
      <c r="RLM3874" s="114"/>
      <c r="RLN3874" s="114"/>
      <c r="RLO3874" s="114"/>
      <c r="RLP3874" s="116"/>
      <c r="RLQ3874" s="114"/>
      <c r="RLR3874" s="115"/>
      <c r="RLS3874" s="115"/>
      <c r="RLT3874" s="115"/>
      <c r="RLU3874" s="113"/>
      <c r="RLV3874" s="114"/>
      <c r="RLW3874" s="114"/>
      <c r="RLX3874" s="113"/>
      <c r="RLY3874" s="118"/>
      <c r="RLZ3874" s="117"/>
      <c r="RMA3874" s="114"/>
      <c r="RMB3874" s="114"/>
      <c r="RMC3874" s="114"/>
      <c r="RMD3874" s="114"/>
      <c r="RME3874" s="114"/>
      <c r="RMF3874" s="114"/>
      <c r="RMG3874" s="114"/>
      <c r="RMH3874" s="114"/>
      <c r="RMI3874" s="114"/>
      <c r="RMJ3874" s="114"/>
      <c r="RMK3874" s="116"/>
      <c r="RML3874" s="114"/>
      <c r="RMM3874" s="115"/>
      <c r="RMN3874" s="115"/>
      <c r="RMO3874" s="115"/>
      <c r="RMP3874" s="113"/>
      <c r="RMQ3874" s="114"/>
      <c r="RMR3874" s="114"/>
      <c r="RMS3874" s="113"/>
      <c r="RMT3874" s="118"/>
      <c r="RMU3874" s="117"/>
      <c r="RMV3874" s="114"/>
      <c r="RMW3874" s="114"/>
      <c r="RMX3874" s="114"/>
      <c r="RMY3874" s="114"/>
      <c r="RMZ3874" s="114"/>
      <c r="RNA3874" s="114"/>
      <c r="RNB3874" s="114"/>
      <c r="RNC3874" s="114"/>
      <c r="RND3874" s="114"/>
      <c r="RNE3874" s="114"/>
      <c r="RNF3874" s="116"/>
      <c r="RNG3874" s="114"/>
      <c r="RNH3874" s="115"/>
      <c r="RNI3874" s="115"/>
      <c r="RNJ3874" s="115"/>
      <c r="RNK3874" s="113"/>
      <c r="RNL3874" s="114"/>
      <c r="RNM3874" s="114"/>
      <c r="RNN3874" s="113"/>
      <c r="RNO3874" s="118"/>
      <c r="RNP3874" s="117"/>
      <c r="RNQ3874" s="114"/>
      <c r="RNR3874" s="114"/>
      <c r="RNS3874" s="114"/>
      <c r="RNT3874" s="114"/>
      <c r="RNU3874" s="114"/>
      <c r="RNV3874" s="114"/>
      <c r="RNW3874" s="114"/>
      <c r="RNX3874" s="114"/>
      <c r="RNY3874" s="114"/>
      <c r="RNZ3874" s="114"/>
      <c r="ROA3874" s="116"/>
      <c r="ROB3874" s="114"/>
      <c r="ROC3874" s="115"/>
      <c r="ROD3874" s="115"/>
      <c r="ROE3874" s="115"/>
      <c r="ROF3874" s="113"/>
      <c r="ROG3874" s="114"/>
      <c r="ROH3874" s="114"/>
      <c r="ROI3874" s="113"/>
      <c r="ROJ3874" s="118"/>
      <c r="ROK3874" s="117"/>
      <c r="ROL3874" s="114"/>
      <c r="ROM3874" s="114"/>
      <c r="RON3874" s="114"/>
      <c r="ROO3874" s="114"/>
      <c r="ROP3874" s="114"/>
      <c r="ROQ3874" s="114"/>
      <c r="ROR3874" s="114"/>
      <c r="ROS3874" s="114"/>
      <c r="ROT3874" s="114"/>
      <c r="ROU3874" s="114"/>
      <c r="ROV3874" s="116"/>
      <c r="ROW3874" s="114"/>
      <c r="ROX3874" s="115"/>
      <c r="ROY3874" s="115"/>
      <c r="ROZ3874" s="115"/>
      <c r="RPA3874" s="113"/>
      <c r="RPB3874" s="114"/>
      <c r="RPC3874" s="114"/>
      <c r="RPD3874" s="113"/>
      <c r="RPE3874" s="118"/>
      <c r="RPF3874" s="117"/>
      <c r="RPG3874" s="114"/>
      <c r="RPH3874" s="114"/>
      <c r="RPI3874" s="114"/>
      <c r="RPJ3874" s="114"/>
      <c r="RPK3874" s="114"/>
      <c r="RPL3874" s="114"/>
      <c r="RPM3874" s="114"/>
      <c r="RPN3874" s="114"/>
      <c r="RPO3874" s="114"/>
      <c r="RPP3874" s="114"/>
      <c r="RPQ3874" s="116"/>
      <c r="RPR3874" s="114"/>
      <c r="RPS3874" s="115"/>
      <c r="RPT3874" s="115"/>
      <c r="RPU3874" s="115"/>
      <c r="RPV3874" s="113"/>
      <c r="RPW3874" s="114"/>
      <c r="RPX3874" s="114"/>
      <c r="RPY3874" s="113"/>
      <c r="RPZ3874" s="118"/>
      <c r="RQA3874" s="117"/>
      <c r="RQB3874" s="114"/>
      <c r="RQC3874" s="114"/>
      <c r="RQD3874" s="114"/>
      <c r="RQE3874" s="114"/>
      <c r="RQF3874" s="114"/>
      <c r="RQG3874" s="114"/>
      <c r="RQH3874" s="114"/>
      <c r="RQI3874" s="114"/>
      <c r="RQJ3874" s="114"/>
      <c r="RQK3874" s="114"/>
      <c r="RQL3874" s="116"/>
      <c r="RQM3874" s="114"/>
      <c r="RQN3874" s="115"/>
      <c r="RQO3874" s="115"/>
      <c r="RQP3874" s="115"/>
      <c r="RQQ3874" s="113"/>
      <c r="RQR3874" s="114"/>
      <c r="RQS3874" s="114"/>
      <c r="RQT3874" s="113"/>
      <c r="RQU3874" s="118"/>
      <c r="RQV3874" s="117"/>
      <c r="RQW3874" s="114"/>
      <c r="RQX3874" s="114"/>
      <c r="RQY3874" s="114"/>
      <c r="RQZ3874" s="114"/>
      <c r="RRA3874" s="114"/>
      <c r="RRB3874" s="114"/>
      <c r="RRC3874" s="114"/>
      <c r="RRD3874" s="114"/>
      <c r="RRE3874" s="114"/>
      <c r="RRF3874" s="114"/>
      <c r="RRG3874" s="116"/>
      <c r="RRH3874" s="114"/>
      <c r="RRI3874" s="115"/>
      <c r="RRJ3874" s="115"/>
      <c r="RRK3874" s="115"/>
      <c r="RRL3874" s="113"/>
      <c r="RRM3874" s="114"/>
      <c r="RRN3874" s="114"/>
      <c r="RRO3874" s="113"/>
      <c r="RRP3874" s="118"/>
      <c r="RRQ3874" s="117"/>
      <c r="RRR3874" s="114"/>
      <c r="RRS3874" s="114"/>
      <c r="RRT3874" s="114"/>
      <c r="RRU3874" s="114"/>
      <c r="RRV3874" s="114"/>
      <c r="RRW3874" s="114"/>
      <c r="RRX3874" s="114"/>
      <c r="RRY3874" s="114"/>
      <c r="RRZ3874" s="114"/>
      <c r="RSA3874" s="114"/>
      <c r="RSB3874" s="116"/>
      <c r="RSC3874" s="114"/>
      <c r="RSD3874" s="115"/>
      <c r="RSE3874" s="115"/>
      <c r="RSF3874" s="115"/>
      <c r="RSG3874" s="113"/>
      <c r="RSH3874" s="114"/>
      <c r="RSI3874" s="114"/>
      <c r="RSJ3874" s="113"/>
      <c r="RSK3874" s="118"/>
      <c r="RSL3874" s="117"/>
      <c r="RSM3874" s="114"/>
      <c r="RSN3874" s="114"/>
      <c r="RSO3874" s="114"/>
      <c r="RSP3874" s="114"/>
      <c r="RSQ3874" s="114"/>
      <c r="RSR3874" s="114"/>
      <c r="RSS3874" s="114"/>
      <c r="RST3874" s="114"/>
      <c r="RSU3874" s="114"/>
      <c r="RSV3874" s="114"/>
      <c r="RSW3874" s="116"/>
      <c r="RSX3874" s="114"/>
      <c r="RSY3874" s="115"/>
      <c r="RSZ3874" s="115"/>
      <c r="RTA3874" s="115"/>
      <c r="RTB3874" s="113"/>
      <c r="RTC3874" s="114"/>
      <c r="RTD3874" s="114"/>
      <c r="RTE3874" s="113"/>
      <c r="RTF3874" s="118"/>
      <c r="RTG3874" s="117"/>
      <c r="RTH3874" s="114"/>
      <c r="RTI3874" s="114"/>
      <c r="RTJ3874" s="114"/>
      <c r="RTK3874" s="114"/>
      <c r="RTL3874" s="114"/>
      <c r="RTM3874" s="114"/>
      <c r="RTN3874" s="114"/>
      <c r="RTO3874" s="114"/>
      <c r="RTP3874" s="114"/>
      <c r="RTQ3874" s="114"/>
      <c r="RTR3874" s="116"/>
      <c r="RTS3874" s="114"/>
      <c r="RTT3874" s="115"/>
      <c r="RTU3874" s="115"/>
      <c r="RTV3874" s="115"/>
      <c r="RTW3874" s="113"/>
      <c r="RTX3874" s="114"/>
      <c r="RTY3874" s="114"/>
      <c r="RTZ3874" s="113"/>
      <c r="RUA3874" s="118"/>
      <c r="RUB3874" s="117"/>
      <c r="RUC3874" s="114"/>
      <c r="RUD3874" s="114"/>
      <c r="RUE3874" s="114"/>
      <c r="RUF3874" s="114"/>
      <c r="RUG3874" s="114"/>
      <c r="RUH3874" s="114"/>
      <c r="RUI3874" s="114"/>
      <c r="RUJ3874" s="114"/>
      <c r="RUK3874" s="114"/>
      <c r="RUL3874" s="114"/>
      <c r="RUM3874" s="116"/>
      <c r="RUN3874" s="114"/>
      <c r="RUO3874" s="115"/>
      <c r="RUP3874" s="115"/>
      <c r="RUQ3874" s="115"/>
      <c r="RUR3874" s="113"/>
      <c r="RUS3874" s="114"/>
      <c r="RUT3874" s="114"/>
      <c r="RUU3874" s="113"/>
      <c r="RUV3874" s="118"/>
      <c r="RUW3874" s="117"/>
      <c r="RUX3874" s="114"/>
      <c r="RUY3874" s="114"/>
      <c r="RUZ3874" s="114"/>
      <c r="RVA3874" s="114"/>
      <c r="RVB3874" s="114"/>
      <c r="RVC3874" s="114"/>
      <c r="RVD3874" s="114"/>
      <c r="RVE3874" s="114"/>
      <c r="RVF3874" s="114"/>
      <c r="RVG3874" s="114"/>
      <c r="RVH3874" s="116"/>
      <c r="RVI3874" s="114"/>
      <c r="RVJ3874" s="115"/>
      <c r="RVK3874" s="115"/>
      <c r="RVL3874" s="115"/>
      <c r="RVM3874" s="113"/>
      <c r="RVN3874" s="114"/>
      <c r="RVO3874" s="114"/>
      <c r="RVP3874" s="113"/>
      <c r="RVQ3874" s="118"/>
      <c r="RVR3874" s="117"/>
      <c r="RVS3874" s="114"/>
      <c r="RVT3874" s="114"/>
      <c r="RVU3874" s="114"/>
      <c r="RVV3874" s="114"/>
      <c r="RVW3874" s="114"/>
      <c r="RVX3874" s="114"/>
      <c r="RVY3874" s="114"/>
      <c r="RVZ3874" s="114"/>
      <c r="RWA3874" s="114"/>
      <c r="RWB3874" s="114"/>
      <c r="RWC3874" s="116"/>
      <c r="RWD3874" s="114"/>
      <c r="RWE3874" s="115"/>
      <c r="RWF3874" s="115"/>
      <c r="RWG3874" s="115"/>
      <c r="RWH3874" s="113"/>
      <c r="RWI3874" s="114"/>
      <c r="RWJ3874" s="114"/>
      <c r="RWK3874" s="113"/>
      <c r="RWL3874" s="118"/>
      <c r="RWM3874" s="117"/>
      <c r="RWN3874" s="114"/>
      <c r="RWO3874" s="114"/>
      <c r="RWP3874" s="114"/>
      <c r="RWQ3874" s="114"/>
      <c r="RWR3874" s="114"/>
      <c r="RWS3874" s="114"/>
      <c r="RWT3874" s="114"/>
      <c r="RWU3874" s="114"/>
      <c r="RWV3874" s="114"/>
      <c r="RWW3874" s="114"/>
      <c r="RWX3874" s="116"/>
      <c r="RWY3874" s="114"/>
      <c r="RWZ3874" s="115"/>
      <c r="RXA3874" s="115"/>
      <c r="RXB3874" s="115"/>
      <c r="RXC3874" s="113"/>
      <c r="RXD3874" s="114"/>
      <c r="RXE3874" s="114"/>
      <c r="RXF3874" s="113"/>
      <c r="RXG3874" s="118"/>
      <c r="RXH3874" s="117"/>
      <c r="RXI3874" s="114"/>
      <c r="RXJ3874" s="114"/>
      <c r="RXK3874" s="114"/>
      <c r="RXL3874" s="114"/>
      <c r="RXM3874" s="114"/>
      <c r="RXN3874" s="114"/>
      <c r="RXO3874" s="114"/>
      <c r="RXP3874" s="114"/>
      <c r="RXQ3874" s="114"/>
      <c r="RXR3874" s="114"/>
      <c r="RXS3874" s="116"/>
      <c r="RXT3874" s="114"/>
      <c r="RXU3874" s="115"/>
      <c r="RXV3874" s="115"/>
      <c r="RXW3874" s="115"/>
      <c r="RXX3874" s="113"/>
      <c r="RXY3874" s="114"/>
      <c r="RXZ3874" s="114"/>
      <c r="RYA3874" s="113"/>
      <c r="RYB3874" s="118"/>
      <c r="RYC3874" s="117"/>
      <c r="RYD3874" s="114"/>
      <c r="RYE3874" s="114"/>
      <c r="RYF3874" s="114"/>
      <c r="RYG3874" s="114"/>
      <c r="RYH3874" s="114"/>
      <c r="RYI3874" s="114"/>
      <c r="RYJ3874" s="114"/>
      <c r="RYK3874" s="114"/>
      <c r="RYL3874" s="114"/>
      <c r="RYM3874" s="114"/>
      <c r="RYN3874" s="116"/>
      <c r="RYO3874" s="114"/>
      <c r="RYP3874" s="115"/>
      <c r="RYQ3874" s="115"/>
      <c r="RYR3874" s="115"/>
      <c r="RYS3874" s="113"/>
      <c r="RYT3874" s="114"/>
      <c r="RYU3874" s="114"/>
      <c r="RYV3874" s="113"/>
      <c r="RYW3874" s="118"/>
      <c r="RYX3874" s="117"/>
      <c r="RYY3874" s="114"/>
      <c r="RYZ3874" s="114"/>
      <c r="RZA3874" s="114"/>
      <c r="RZB3874" s="114"/>
      <c r="RZC3874" s="114"/>
      <c r="RZD3874" s="114"/>
      <c r="RZE3874" s="114"/>
      <c r="RZF3874" s="114"/>
      <c r="RZG3874" s="114"/>
      <c r="RZH3874" s="114"/>
      <c r="RZI3874" s="116"/>
      <c r="RZJ3874" s="114"/>
      <c r="RZK3874" s="115"/>
      <c r="RZL3874" s="115"/>
      <c r="RZM3874" s="115"/>
      <c r="RZN3874" s="113"/>
      <c r="RZO3874" s="114"/>
      <c r="RZP3874" s="114"/>
      <c r="RZQ3874" s="113"/>
      <c r="RZR3874" s="118"/>
      <c r="RZS3874" s="117"/>
      <c r="RZT3874" s="114"/>
      <c r="RZU3874" s="114"/>
      <c r="RZV3874" s="114"/>
      <c r="RZW3874" s="114"/>
      <c r="RZX3874" s="114"/>
      <c r="RZY3874" s="114"/>
      <c r="RZZ3874" s="114"/>
      <c r="SAA3874" s="114"/>
      <c r="SAB3874" s="114"/>
      <c r="SAC3874" s="114"/>
      <c r="SAD3874" s="116"/>
      <c r="SAE3874" s="114"/>
      <c r="SAF3874" s="115"/>
      <c r="SAG3874" s="115"/>
      <c r="SAH3874" s="115"/>
      <c r="SAI3874" s="113"/>
      <c r="SAJ3874" s="114"/>
      <c r="SAK3874" s="114"/>
      <c r="SAL3874" s="113"/>
      <c r="SAM3874" s="118"/>
      <c r="SAN3874" s="117"/>
      <c r="SAO3874" s="114"/>
      <c r="SAP3874" s="114"/>
      <c r="SAQ3874" s="114"/>
      <c r="SAR3874" s="114"/>
      <c r="SAS3874" s="114"/>
      <c r="SAT3874" s="114"/>
      <c r="SAU3874" s="114"/>
      <c r="SAV3874" s="114"/>
      <c r="SAW3874" s="114"/>
      <c r="SAX3874" s="114"/>
      <c r="SAY3874" s="116"/>
      <c r="SAZ3874" s="114"/>
      <c r="SBA3874" s="115"/>
      <c r="SBB3874" s="115"/>
      <c r="SBC3874" s="115"/>
      <c r="SBD3874" s="113"/>
      <c r="SBE3874" s="114"/>
      <c r="SBF3874" s="114"/>
      <c r="SBG3874" s="113"/>
      <c r="SBH3874" s="118"/>
      <c r="SBI3874" s="117"/>
      <c r="SBJ3874" s="114"/>
      <c r="SBK3874" s="114"/>
      <c r="SBL3874" s="114"/>
      <c r="SBM3874" s="114"/>
      <c r="SBN3874" s="114"/>
      <c r="SBO3874" s="114"/>
      <c r="SBP3874" s="114"/>
      <c r="SBQ3874" s="114"/>
      <c r="SBR3874" s="114"/>
      <c r="SBS3874" s="114"/>
      <c r="SBT3874" s="116"/>
      <c r="SBU3874" s="114"/>
      <c r="SBV3874" s="115"/>
      <c r="SBW3874" s="115"/>
      <c r="SBX3874" s="115"/>
      <c r="SBY3874" s="113"/>
      <c r="SBZ3874" s="114"/>
      <c r="SCA3874" s="114"/>
      <c r="SCB3874" s="113"/>
      <c r="SCC3874" s="118"/>
      <c r="SCD3874" s="117"/>
      <c r="SCE3874" s="114"/>
      <c r="SCF3874" s="114"/>
      <c r="SCG3874" s="114"/>
      <c r="SCH3874" s="114"/>
      <c r="SCI3874" s="114"/>
      <c r="SCJ3874" s="114"/>
      <c r="SCK3874" s="114"/>
      <c r="SCL3874" s="114"/>
      <c r="SCM3874" s="114"/>
      <c r="SCN3874" s="114"/>
      <c r="SCO3874" s="116"/>
      <c r="SCP3874" s="114"/>
      <c r="SCQ3874" s="115"/>
      <c r="SCR3874" s="115"/>
      <c r="SCS3874" s="115"/>
      <c r="SCT3874" s="113"/>
      <c r="SCU3874" s="114"/>
      <c r="SCV3874" s="114"/>
      <c r="SCW3874" s="113"/>
      <c r="SCX3874" s="118"/>
      <c r="SCY3874" s="117"/>
      <c r="SCZ3874" s="114"/>
      <c r="SDA3874" s="114"/>
      <c r="SDB3874" s="114"/>
      <c r="SDC3874" s="114"/>
      <c r="SDD3874" s="114"/>
      <c r="SDE3874" s="114"/>
      <c r="SDF3874" s="114"/>
      <c r="SDG3874" s="114"/>
      <c r="SDH3874" s="114"/>
      <c r="SDI3874" s="114"/>
      <c r="SDJ3874" s="116"/>
      <c r="SDK3874" s="114"/>
      <c r="SDL3874" s="115"/>
      <c r="SDM3874" s="115"/>
      <c r="SDN3874" s="115"/>
      <c r="SDO3874" s="113"/>
      <c r="SDP3874" s="114"/>
      <c r="SDQ3874" s="114"/>
      <c r="SDR3874" s="113"/>
      <c r="SDS3874" s="118"/>
      <c r="SDT3874" s="117"/>
      <c r="SDU3874" s="114"/>
      <c r="SDV3874" s="114"/>
      <c r="SDW3874" s="114"/>
      <c r="SDX3874" s="114"/>
      <c r="SDY3874" s="114"/>
      <c r="SDZ3874" s="114"/>
      <c r="SEA3874" s="114"/>
      <c r="SEB3874" s="114"/>
      <c r="SEC3874" s="114"/>
      <c r="SED3874" s="114"/>
      <c r="SEE3874" s="116"/>
      <c r="SEF3874" s="114"/>
      <c r="SEG3874" s="115"/>
      <c r="SEH3874" s="115"/>
      <c r="SEI3874" s="115"/>
      <c r="SEJ3874" s="113"/>
      <c r="SEK3874" s="114"/>
      <c r="SEL3874" s="114"/>
      <c r="SEM3874" s="113"/>
      <c r="SEN3874" s="118"/>
      <c r="SEO3874" s="117"/>
      <c r="SEP3874" s="114"/>
      <c r="SEQ3874" s="114"/>
      <c r="SER3874" s="114"/>
      <c r="SES3874" s="114"/>
      <c r="SET3874" s="114"/>
      <c r="SEU3874" s="114"/>
      <c r="SEV3874" s="114"/>
      <c r="SEW3874" s="114"/>
      <c r="SEX3874" s="114"/>
      <c r="SEY3874" s="114"/>
      <c r="SEZ3874" s="116"/>
      <c r="SFA3874" s="114"/>
      <c r="SFB3874" s="115"/>
      <c r="SFC3874" s="115"/>
      <c r="SFD3874" s="115"/>
      <c r="SFE3874" s="113"/>
      <c r="SFF3874" s="114"/>
      <c r="SFG3874" s="114"/>
      <c r="SFH3874" s="113"/>
      <c r="SFI3874" s="118"/>
      <c r="SFJ3874" s="117"/>
      <c r="SFK3874" s="114"/>
      <c r="SFL3874" s="114"/>
      <c r="SFM3874" s="114"/>
      <c r="SFN3874" s="114"/>
      <c r="SFO3874" s="114"/>
      <c r="SFP3874" s="114"/>
      <c r="SFQ3874" s="114"/>
      <c r="SFR3874" s="114"/>
      <c r="SFS3874" s="114"/>
      <c r="SFT3874" s="114"/>
      <c r="SFU3874" s="116"/>
      <c r="SFV3874" s="114"/>
      <c r="SFW3874" s="115"/>
      <c r="SFX3874" s="115"/>
      <c r="SFY3874" s="115"/>
      <c r="SFZ3874" s="113"/>
      <c r="SGA3874" s="114"/>
      <c r="SGB3874" s="114"/>
      <c r="SGC3874" s="113"/>
      <c r="SGD3874" s="118"/>
      <c r="SGE3874" s="117"/>
      <c r="SGF3874" s="114"/>
      <c r="SGG3874" s="114"/>
      <c r="SGH3874" s="114"/>
      <c r="SGI3874" s="114"/>
      <c r="SGJ3874" s="114"/>
      <c r="SGK3874" s="114"/>
      <c r="SGL3874" s="114"/>
      <c r="SGM3874" s="114"/>
      <c r="SGN3874" s="114"/>
      <c r="SGO3874" s="114"/>
      <c r="SGP3874" s="116"/>
      <c r="SGQ3874" s="114"/>
      <c r="SGR3874" s="115"/>
      <c r="SGS3874" s="115"/>
      <c r="SGT3874" s="115"/>
      <c r="SGU3874" s="113"/>
      <c r="SGV3874" s="114"/>
      <c r="SGW3874" s="114"/>
      <c r="SGX3874" s="113"/>
      <c r="SGY3874" s="118"/>
      <c r="SGZ3874" s="117"/>
      <c r="SHA3874" s="114"/>
      <c r="SHB3874" s="114"/>
      <c r="SHC3874" s="114"/>
      <c r="SHD3874" s="114"/>
      <c r="SHE3874" s="114"/>
      <c r="SHF3874" s="114"/>
      <c r="SHG3874" s="114"/>
      <c r="SHH3874" s="114"/>
      <c r="SHI3874" s="114"/>
      <c r="SHJ3874" s="114"/>
      <c r="SHK3874" s="116"/>
      <c r="SHL3874" s="114"/>
      <c r="SHM3874" s="115"/>
      <c r="SHN3874" s="115"/>
      <c r="SHO3874" s="115"/>
      <c r="SHP3874" s="113"/>
      <c r="SHQ3874" s="114"/>
      <c r="SHR3874" s="114"/>
      <c r="SHS3874" s="113"/>
      <c r="SHT3874" s="118"/>
      <c r="SHU3874" s="117"/>
      <c r="SHV3874" s="114"/>
      <c r="SHW3874" s="114"/>
      <c r="SHX3874" s="114"/>
      <c r="SHY3874" s="114"/>
      <c r="SHZ3874" s="114"/>
      <c r="SIA3874" s="114"/>
      <c r="SIB3874" s="114"/>
      <c r="SIC3874" s="114"/>
      <c r="SID3874" s="114"/>
      <c r="SIE3874" s="114"/>
      <c r="SIF3874" s="116"/>
      <c r="SIG3874" s="114"/>
      <c r="SIH3874" s="115"/>
      <c r="SII3874" s="115"/>
      <c r="SIJ3874" s="115"/>
      <c r="SIK3874" s="113"/>
      <c r="SIL3874" s="114"/>
      <c r="SIM3874" s="114"/>
      <c r="SIN3874" s="113"/>
      <c r="SIO3874" s="118"/>
      <c r="SIP3874" s="117"/>
      <c r="SIQ3874" s="114"/>
      <c r="SIR3874" s="114"/>
      <c r="SIS3874" s="114"/>
      <c r="SIT3874" s="114"/>
      <c r="SIU3874" s="114"/>
      <c r="SIV3874" s="114"/>
      <c r="SIW3874" s="114"/>
      <c r="SIX3874" s="114"/>
      <c r="SIY3874" s="114"/>
      <c r="SIZ3874" s="114"/>
      <c r="SJA3874" s="116"/>
      <c r="SJB3874" s="114"/>
      <c r="SJC3874" s="115"/>
      <c r="SJD3874" s="115"/>
      <c r="SJE3874" s="115"/>
      <c r="SJF3874" s="113"/>
      <c r="SJG3874" s="114"/>
      <c r="SJH3874" s="114"/>
      <c r="SJI3874" s="113"/>
      <c r="SJJ3874" s="118"/>
      <c r="SJK3874" s="117"/>
      <c r="SJL3874" s="114"/>
      <c r="SJM3874" s="114"/>
      <c r="SJN3874" s="114"/>
      <c r="SJO3874" s="114"/>
      <c r="SJP3874" s="114"/>
      <c r="SJQ3874" s="114"/>
      <c r="SJR3874" s="114"/>
      <c r="SJS3874" s="114"/>
      <c r="SJT3874" s="114"/>
      <c r="SJU3874" s="114"/>
      <c r="SJV3874" s="116"/>
      <c r="SJW3874" s="114"/>
      <c r="SJX3874" s="115"/>
      <c r="SJY3874" s="115"/>
      <c r="SJZ3874" s="115"/>
      <c r="SKA3874" s="113"/>
      <c r="SKB3874" s="114"/>
      <c r="SKC3874" s="114"/>
      <c r="SKD3874" s="113"/>
      <c r="SKE3874" s="118"/>
      <c r="SKF3874" s="117"/>
      <c r="SKG3874" s="114"/>
      <c r="SKH3874" s="114"/>
      <c r="SKI3874" s="114"/>
      <c r="SKJ3874" s="114"/>
      <c r="SKK3874" s="114"/>
      <c r="SKL3874" s="114"/>
      <c r="SKM3874" s="114"/>
      <c r="SKN3874" s="114"/>
      <c r="SKO3874" s="114"/>
      <c r="SKP3874" s="114"/>
      <c r="SKQ3874" s="116"/>
      <c r="SKR3874" s="114"/>
      <c r="SKS3874" s="115"/>
      <c r="SKT3874" s="115"/>
      <c r="SKU3874" s="115"/>
      <c r="SKV3874" s="113"/>
      <c r="SKW3874" s="114"/>
      <c r="SKX3874" s="114"/>
      <c r="SKY3874" s="113"/>
      <c r="SKZ3874" s="118"/>
      <c r="SLA3874" s="117"/>
      <c r="SLB3874" s="114"/>
      <c r="SLC3874" s="114"/>
      <c r="SLD3874" s="114"/>
      <c r="SLE3874" s="114"/>
      <c r="SLF3874" s="114"/>
      <c r="SLG3874" s="114"/>
      <c r="SLH3874" s="114"/>
      <c r="SLI3874" s="114"/>
      <c r="SLJ3874" s="114"/>
      <c r="SLK3874" s="114"/>
      <c r="SLL3874" s="116"/>
      <c r="SLM3874" s="114"/>
      <c r="SLN3874" s="115"/>
      <c r="SLO3874" s="115"/>
      <c r="SLP3874" s="115"/>
      <c r="SLQ3874" s="113"/>
      <c r="SLR3874" s="114"/>
      <c r="SLS3874" s="114"/>
      <c r="SLT3874" s="113"/>
      <c r="SLU3874" s="118"/>
      <c r="SLV3874" s="117"/>
      <c r="SLW3874" s="114"/>
      <c r="SLX3874" s="114"/>
      <c r="SLY3874" s="114"/>
      <c r="SLZ3874" s="114"/>
      <c r="SMA3874" s="114"/>
      <c r="SMB3874" s="114"/>
      <c r="SMC3874" s="114"/>
      <c r="SMD3874" s="114"/>
      <c r="SME3874" s="114"/>
      <c r="SMF3874" s="114"/>
      <c r="SMG3874" s="116"/>
      <c r="SMH3874" s="114"/>
      <c r="SMI3874" s="115"/>
      <c r="SMJ3874" s="115"/>
      <c r="SMK3874" s="115"/>
      <c r="SML3874" s="113"/>
      <c r="SMM3874" s="114"/>
      <c r="SMN3874" s="114"/>
      <c r="SMO3874" s="113"/>
      <c r="SMP3874" s="118"/>
      <c r="SMQ3874" s="117"/>
      <c r="SMR3874" s="114"/>
      <c r="SMS3874" s="114"/>
      <c r="SMT3874" s="114"/>
      <c r="SMU3874" s="114"/>
      <c r="SMV3874" s="114"/>
      <c r="SMW3874" s="114"/>
      <c r="SMX3874" s="114"/>
      <c r="SMY3874" s="114"/>
      <c r="SMZ3874" s="114"/>
      <c r="SNA3874" s="114"/>
      <c r="SNB3874" s="116"/>
      <c r="SNC3874" s="114"/>
      <c r="SND3874" s="115"/>
      <c r="SNE3874" s="115"/>
      <c r="SNF3874" s="115"/>
      <c r="SNG3874" s="113"/>
      <c r="SNH3874" s="114"/>
      <c r="SNI3874" s="114"/>
      <c r="SNJ3874" s="113"/>
      <c r="SNK3874" s="118"/>
      <c r="SNL3874" s="117"/>
      <c r="SNM3874" s="114"/>
      <c r="SNN3874" s="114"/>
      <c r="SNO3874" s="114"/>
      <c r="SNP3874" s="114"/>
      <c r="SNQ3874" s="114"/>
      <c r="SNR3874" s="114"/>
      <c r="SNS3874" s="114"/>
      <c r="SNT3874" s="114"/>
      <c r="SNU3874" s="114"/>
      <c r="SNV3874" s="114"/>
      <c r="SNW3874" s="116"/>
      <c r="SNX3874" s="114"/>
      <c r="SNY3874" s="115"/>
      <c r="SNZ3874" s="115"/>
      <c r="SOA3874" s="115"/>
      <c r="SOB3874" s="113"/>
      <c r="SOC3874" s="114"/>
      <c r="SOD3874" s="114"/>
      <c r="SOE3874" s="113"/>
      <c r="SOF3874" s="118"/>
      <c r="SOG3874" s="117"/>
      <c r="SOH3874" s="114"/>
      <c r="SOI3874" s="114"/>
      <c r="SOJ3874" s="114"/>
      <c r="SOK3874" s="114"/>
      <c r="SOL3874" s="114"/>
      <c r="SOM3874" s="114"/>
      <c r="SON3874" s="114"/>
      <c r="SOO3874" s="114"/>
      <c r="SOP3874" s="114"/>
      <c r="SOQ3874" s="114"/>
      <c r="SOR3874" s="116"/>
      <c r="SOS3874" s="114"/>
      <c r="SOT3874" s="115"/>
      <c r="SOU3874" s="115"/>
      <c r="SOV3874" s="115"/>
      <c r="SOW3874" s="113"/>
      <c r="SOX3874" s="114"/>
      <c r="SOY3874" s="114"/>
      <c r="SOZ3874" s="113"/>
      <c r="SPA3874" s="118"/>
      <c r="SPB3874" s="117"/>
      <c r="SPC3874" s="114"/>
      <c r="SPD3874" s="114"/>
      <c r="SPE3874" s="114"/>
      <c r="SPF3874" s="114"/>
      <c r="SPG3874" s="114"/>
      <c r="SPH3874" s="114"/>
      <c r="SPI3874" s="114"/>
      <c r="SPJ3874" s="114"/>
      <c r="SPK3874" s="114"/>
      <c r="SPL3874" s="114"/>
      <c r="SPM3874" s="116"/>
      <c r="SPN3874" s="114"/>
      <c r="SPO3874" s="115"/>
      <c r="SPP3874" s="115"/>
      <c r="SPQ3874" s="115"/>
      <c r="SPR3874" s="113"/>
      <c r="SPS3874" s="114"/>
      <c r="SPT3874" s="114"/>
      <c r="SPU3874" s="113"/>
      <c r="SPV3874" s="118"/>
      <c r="SPW3874" s="117"/>
      <c r="SPX3874" s="114"/>
      <c r="SPY3874" s="114"/>
      <c r="SPZ3874" s="114"/>
      <c r="SQA3874" s="114"/>
      <c r="SQB3874" s="114"/>
      <c r="SQC3874" s="114"/>
      <c r="SQD3874" s="114"/>
      <c r="SQE3874" s="114"/>
      <c r="SQF3874" s="114"/>
      <c r="SQG3874" s="114"/>
      <c r="SQH3874" s="116"/>
      <c r="SQI3874" s="114"/>
      <c r="SQJ3874" s="115"/>
      <c r="SQK3874" s="115"/>
      <c r="SQL3874" s="115"/>
      <c r="SQM3874" s="113"/>
      <c r="SQN3874" s="114"/>
      <c r="SQO3874" s="114"/>
      <c r="SQP3874" s="113"/>
      <c r="SQQ3874" s="118"/>
      <c r="SQR3874" s="117"/>
      <c r="SQS3874" s="114"/>
      <c r="SQT3874" s="114"/>
      <c r="SQU3874" s="114"/>
      <c r="SQV3874" s="114"/>
      <c r="SQW3874" s="114"/>
      <c r="SQX3874" s="114"/>
      <c r="SQY3874" s="114"/>
      <c r="SQZ3874" s="114"/>
      <c r="SRA3874" s="114"/>
      <c r="SRB3874" s="114"/>
      <c r="SRC3874" s="116"/>
      <c r="SRD3874" s="114"/>
      <c r="SRE3874" s="115"/>
      <c r="SRF3874" s="115"/>
      <c r="SRG3874" s="115"/>
      <c r="SRH3874" s="113"/>
      <c r="SRI3874" s="114"/>
      <c r="SRJ3874" s="114"/>
      <c r="SRK3874" s="113"/>
      <c r="SRL3874" s="118"/>
      <c r="SRM3874" s="117"/>
      <c r="SRN3874" s="114"/>
      <c r="SRO3874" s="114"/>
      <c r="SRP3874" s="114"/>
      <c r="SRQ3874" s="114"/>
      <c r="SRR3874" s="114"/>
      <c r="SRS3874" s="114"/>
      <c r="SRT3874" s="114"/>
      <c r="SRU3874" s="114"/>
      <c r="SRV3874" s="114"/>
      <c r="SRW3874" s="114"/>
      <c r="SRX3874" s="116"/>
      <c r="SRY3874" s="114"/>
      <c r="SRZ3874" s="115"/>
      <c r="SSA3874" s="115"/>
      <c r="SSB3874" s="115"/>
      <c r="SSC3874" s="113"/>
      <c r="SSD3874" s="114"/>
      <c r="SSE3874" s="114"/>
      <c r="SSF3874" s="113"/>
      <c r="SSG3874" s="118"/>
      <c r="SSH3874" s="117"/>
      <c r="SSI3874" s="114"/>
      <c r="SSJ3874" s="114"/>
      <c r="SSK3874" s="114"/>
      <c r="SSL3874" s="114"/>
      <c r="SSM3874" s="114"/>
      <c r="SSN3874" s="114"/>
      <c r="SSO3874" s="114"/>
      <c r="SSP3874" s="114"/>
      <c r="SSQ3874" s="114"/>
      <c r="SSR3874" s="114"/>
      <c r="SSS3874" s="116"/>
      <c r="SST3874" s="114"/>
      <c r="SSU3874" s="115"/>
      <c r="SSV3874" s="115"/>
      <c r="SSW3874" s="115"/>
      <c r="SSX3874" s="113"/>
      <c r="SSY3874" s="114"/>
      <c r="SSZ3874" s="114"/>
      <c r="STA3874" s="113"/>
      <c r="STB3874" s="118"/>
      <c r="STC3874" s="117"/>
      <c r="STD3874" s="114"/>
      <c r="STE3874" s="114"/>
      <c r="STF3874" s="114"/>
      <c r="STG3874" s="114"/>
      <c r="STH3874" s="114"/>
      <c r="STI3874" s="114"/>
      <c r="STJ3874" s="114"/>
      <c r="STK3874" s="114"/>
      <c r="STL3874" s="114"/>
      <c r="STM3874" s="114"/>
      <c r="STN3874" s="116"/>
      <c r="STO3874" s="114"/>
      <c r="STP3874" s="115"/>
      <c r="STQ3874" s="115"/>
      <c r="STR3874" s="115"/>
      <c r="STS3874" s="113"/>
      <c r="STT3874" s="114"/>
      <c r="STU3874" s="114"/>
      <c r="STV3874" s="113"/>
      <c r="STW3874" s="118"/>
      <c r="STX3874" s="117"/>
      <c r="STY3874" s="114"/>
      <c r="STZ3874" s="114"/>
      <c r="SUA3874" s="114"/>
      <c r="SUB3874" s="114"/>
      <c r="SUC3874" s="114"/>
      <c r="SUD3874" s="114"/>
      <c r="SUE3874" s="114"/>
      <c r="SUF3874" s="114"/>
      <c r="SUG3874" s="114"/>
      <c r="SUH3874" s="114"/>
      <c r="SUI3874" s="116"/>
      <c r="SUJ3874" s="114"/>
      <c r="SUK3874" s="115"/>
      <c r="SUL3874" s="115"/>
      <c r="SUM3874" s="115"/>
      <c r="SUN3874" s="113"/>
      <c r="SUO3874" s="114"/>
      <c r="SUP3874" s="114"/>
      <c r="SUQ3874" s="113"/>
      <c r="SUR3874" s="118"/>
      <c r="SUS3874" s="117"/>
      <c r="SUT3874" s="114"/>
      <c r="SUU3874" s="114"/>
      <c r="SUV3874" s="114"/>
      <c r="SUW3874" s="114"/>
      <c r="SUX3874" s="114"/>
      <c r="SUY3874" s="114"/>
      <c r="SUZ3874" s="114"/>
      <c r="SVA3874" s="114"/>
      <c r="SVB3874" s="114"/>
      <c r="SVC3874" s="114"/>
      <c r="SVD3874" s="116"/>
      <c r="SVE3874" s="114"/>
      <c r="SVF3874" s="115"/>
      <c r="SVG3874" s="115"/>
      <c r="SVH3874" s="115"/>
      <c r="SVI3874" s="113"/>
      <c r="SVJ3874" s="114"/>
      <c r="SVK3874" s="114"/>
      <c r="SVL3874" s="113"/>
      <c r="SVM3874" s="118"/>
      <c r="SVN3874" s="117"/>
      <c r="SVO3874" s="114"/>
      <c r="SVP3874" s="114"/>
      <c r="SVQ3874" s="114"/>
      <c r="SVR3874" s="114"/>
      <c r="SVS3874" s="114"/>
      <c r="SVT3874" s="114"/>
      <c r="SVU3874" s="114"/>
      <c r="SVV3874" s="114"/>
      <c r="SVW3874" s="114"/>
      <c r="SVX3874" s="114"/>
      <c r="SVY3874" s="116"/>
      <c r="SVZ3874" s="114"/>
      <c r="SWA3874" s="115"/>
      <c r="SWB3874" s="115"/>
      <c r="SWC3874" s="115"/>
      <c r="SWD3874" s="113"/>
      <c r="SWE3874" s="114"/>
      <c r="SWF3874" s="114"/>
      <c r="SWG3874" s="113"/>
      <c r="SWH3874" s="118"/>
      <c r="SWI3874" s="117"/>
      <c r="SWJ3874" s="114"/>
      <c r="SWK3874" s="114"/>
      <c r="SWL3874" s="114"/>
      <c r="SWM3874" s="114"/>
      <c r="SWN3874" s="114"/>
      <c r="SWO3874" s="114"/>
      <c r="SWP3874" s="114"/>
      <c r="SWQ3874" s="114"/>
      <c r="SWR3874" s="114"/>
      <c r="SWS3874" s="114"/>
      <c r="SWT3874" s="116"/>
      <c r="SWU3874" s="114"/>
      <c r="SWV3874" s="115"/>
      <c r="SWW3874" s="115"/>
      <c r="SWX3874" s="115"/>
      <c r="SWY3874" s="113"/>
      <c r="SWZ3874" s="114"/>
      <c r="SXA3874" s="114"/>
      <c r="SXB3874" s="113"/>
      <c r="SXC3874" s="118"/>
      <c r="SXD3874" s="117"/>
      <c r="SXE3874" s="114"/>
      <c r="SXF3874" s="114"/>
      <c r="SXG3874" s="114"/>
      <c r="SXH3874" s="114"/>
      <c r="SXI3874" s="114"/>
      <c r="SXJ3874" s="114"/>
      <c r="SXK3874" s="114"/>
      <c r="SXL3874" s="114"/>
      <c r="SXM3874" s="114"/>
      <c r="SXN3874" s="114"/>
      <c r="SXO3874" s="116"/>
      <c r="SXP3874" s="114"/>
      <c r="SXQ3874" s="115"/>
      <c r="SXR3874" s="115"/>
      <c r="SXS3874" s="115"/>
      <c r="SXT3874" s="113"/>
      <c r="SXU3874" s="114"/>
      <c r="SXV3874" s="114"/>
      <c r="SXW3874" s="113"/>
      <c r="SXX3874" s="118"/>
      <c r="SXY3874" s="117"/>
      <c r="SXZ3874" s="114"/>
      <c r="SYA3874" s="114"/>
      <c r="SYB3874" s="114"/>
      <c r="SYC3874" s="114"/>
      <c r="SYD3874" s="114"/>
      <c r="SYE3874" s="114"/>
      <c r="SYF3874" s="114"/>
      <c r="SYG3874" s="114"/>
      <c r="SYH3874" s="114"/>
      <c r="SYI3874" s="114"/>
      <c r="SYJ3874" s="116"/>
      <c r="SYK3874" s="114"/>
      <c r="SYL3874" s="115"/>
      <c r="SYM3874" s="115"/>
      <c r="SYN3874" s="115"/>
      <c r="SYO3874" s="113"/>
      <c r="SYP3874" s="114"/>
      <c r="SYQ3874" s="114"/>
      <c r="SYR3874" s="113"/>
      <c r="SYS3874" s="118"/>
      <c r="SYT3874" s="117"/>
      <c r="SYU3874" s="114"/>
      <c r="SYV3874" s="114"/>
      <c r="SYW3874" s="114"/>
      <c r="SYX3874" s="114"/>
      <c r="SYY3874" s="114"/>
      <c r="SYZ3874" s="114"/>
      <c r="SZA3874" s="114"/>
      <c r="SZB3874" s="114"/>
      <c r="SZC3874" s="114"/>
      <c r="SZD3874" s="114"/>
      <c r="SZE3874" s="116"/>
      <c r="SZF3874" s="114"/>
      <c r="SZG3874" s="115"/>
      <c r="SZH3874" s="115"/>
      <c r="SZI3874" s="115"/>
      <c r="SZJ3874" s="113"/>
      <c r="SZK3874" s="114"/>
      <c r="SZL3874" s="114"/>
      <c r="SZM3874" s="113"/>
      <c r="SZN3874" s="118"/>
      <c r="SZO3874" s="117"/>
      <c r="SZP3874" s="114"/>
      <c r="SZQ3874" s="114"/>
      <c r="SZR3874" s="114"/>
      <c r="SZS3874" s="114"/>
      <c r="SZT3874" s="114"/>
      <c r="SZU3874" s="114"/>
      <c r="SZV3874" s="114"/>
      <c r="SZW3874" s="114"/>
      <c r="SZX3874" s="114"/>
      <c r="SZY3874" s="114"/>
      <c r="SZZ3874" s="116"/>
      <c r="TAA3874" s="114"/>
      <c r="TAB3874" s="115"/>
      <c r="TAC3874" s="115"/>
      <c r="TAD3874" s="115"/>
      <c r="TAE3874" s="113"/>
      <c r="TAF3874" s="114"/>
      <c r="TAG3874" s="114"/>
      <c r="TAH3874" s="113"/>
      <c r="TAI3874" s="118"/>
      <c r="TAJ3874" s="117"/>
      <c r="TAK3874" s="114"/>
      <c r="TAL3874" s="114"/>
      <c r="TAM3874" s="114"/>
      <c r="TAN3874" s="114"/>
      <c r="TAO3874" s="114"/>
      <c r="TAP3874" s="114"/>
      <c r="TAQ3874" s="114"/>
      <c r="TAR3874" s="114"/>
      <c r="TAS3874" s="114"/>
      <c r="TAT3874" s="114"/>
      <c r="TAU3874" s="116"/>
      <c r="TAV3874" s="114"/>
      <c r="TAW3874" s="115"/>
      <c r="TAX3874" s="115"/>
      <c r="TAY3874" s="115"/>
      <c r="TAZ3874" s="113"/>
      <c r="TBA3874" s="114"/>
      <c r="TBB3874" s="114"/>
      <c r="TBC3874" s="113"/>
      <c r="TBD3874" s="118"/>
      <c r="TBE3874" s="117"/>
      <c r="TBF3874" s="114"/>
      <c r="TBG3874" s="114"/>
      <c r="TBH3874" s="114"/>
      <c r="TBI3874" s="114"/>
      <c r="TBJ3874" s="114"/>
      <c r="TBK3874" s="114"/>
      <c r="TBL3874" s="114"/>
      <c r="TBM3874" s="114"/>
      <c r="TBN3874" s="114"/>
      <c r="TBO3874" s="114"/>
      <c r="TBP3874" s="116"/>
      <c r="TBQ3874" s="114"/>
      <c r="TBR3874" s="115"/>
      <c r="TBS3874" s="115"/>
      <c r="TBT3874" s="115"/>
      <c r="TBU3874" s="113"/>
      <c r="TBV3874" s="114"/>
      <c r="TBW3874" s="114"/>
      <c r="TBX3874" s="113"/>
      <c r="TBY3874" s="118"/>
      <c r="TBZ3874" s="117"/>
      <c r="TCA3874" s="114"/>
      <c r="TCB3874" s="114"/>
      <c r="TCC3874" s="114"/>
      <c r="TCD3874" s="114"/>
      <c r="TCE3874" s="114"/>
      <c r="TCF3874" s="114"/>
      <c r="TCG3874" s="114"/>
      <c r="TCH3874" s="114"/>
      <c r="TCI3874" s="114"/>
      <c r="TCJ3874" s="114"/>
      <c r="TCK3874" s="116"/>
      <c r="TCL3874" s="114"/>
      <c r="TCM3874" s="115"/>
      <c r="TCN3874" s="115"/>
      <c r="TCO3874" s="115"/>
      <c r="TCP3874" s="113"/>
      <c r="TCQ3874" s="114"/>
      <c r="TCR3874" s="114"/>
      <c r="TCS3874" s="113"/>
      <c r="TCT3874" s="118"/>
      <c r="TCU3874" s="117"/>
      <c r="TCV3874" s="114"/>
      <c r="TCW3874" s="114"/>
      <c r="TCX3874" s="114"/>
      <c r="TCY3874" s="114"/>
      <c r="TCZ3874" s="114"/>
      <c r="TDA3874" s="114"/>
      <c r="TDB3874" s="114"/>
      <c r="TDC3874" s="114"/>
      <c r="TDD3874" s="114"/>
      <c r="TDE3874" s="114"/>
      <c r="TDF3874" s="116"/>
      <c r="TDG3874" s="114"/>
      <c r="TDH3874" s="115"/>
      <c r="TDI3874" s="115"/>
      <c r="TDJ3874" s="115"/>
      <c r="TDK3874" s="113"/>
      <c r="TDL3874" s="114"/>
      <c r="TDM3874" s="114"/>
      <c r="TDN3874" s="113"/>
      <c r="TDO3874" s="118"/>
      <c r="TDP3874" s="117"/>
      <c r="TDQ3874" s="114"/>
      <c r="TDR3874" s="114"/>
      <c r="TDS3874" s="114"/>
      <c r="TDT3874" s="114"/>
      <c r="TDU3874" s="114"/>
      <c r="TDV3874" s="114"/>
      <c r="TDW3874" s="114"/>
      <c r="TDX3874" s="114"/>
      <c r="TDY3874" s="114"/>
      <c r="TDZ3874" s="114"/>
      <c r="TEA3874" s="116"/>
      <c r="TEB3874" s="114"/>
      <c r="TEC3874" s="115"/>
      <c r="TED3874" s="115"/>
      <c r="TEE3874" s="115"/>
      <c r="TEF3874" s="113"/>
      <c r="TEG3874" s="114"/>
      <c r="TEH3874" s="114"/>
      <c r="TEI3874" s="113"/>
      <c r="TEJ3874" s="118"/>
      <c r="TEK3874" s="117"/>
      <c r="TEL3874" s="114"/>
      <c r="TEM3874" s="114"/>
      <c r="TEN3874" s="114"/>
      <c r="TEO3874" s="114"/>
      <c r="TEP3874" s="114"/>
      <c r="TEQ3874" s="114"/>
      <c r="TER3874" s="114"/>
      <c r="TES3874" s="114"/>
      <c r="TET3874" s="114"/>
      <c r="TEU3874" s="114"/>
      <c r="TEV3874" s="116"/>
      <c r="TEW3874" s="114"/>
      <c r="TEX3874" s="115"/>
      <c r="TEY3874" s="115"/>
      <c r="TEZ3874" s="115"/>
      <c r="TFA3874" s="113"/>
      <c r="TFB3874" s="114"/>
      <c r="TFC3874" s="114"/>
      <c r="TFD3874" s="113"/>
      <c r="TFE3874" s="118"/>
      <c r="TFF3874" s="117"/>
      <c r="TFG3874" s="114"/>
      <c r="TFH3874" s="114"/>
      <c r="TFI3874" s="114"/>
      <c r="TFJ3874" s="114"/>
      <c r="TFK3874" s="114"/>
      <c r="TFL3874" s="114"/>
      <c r="TFM3874" s="114"/>
      <c r="TFN3874" s="114"/>
      <c r="TFO3874" s="114"/>
      <c r="TFP3874" s="114"/>
      <c r="TFQ3874" s="116"/>
      <c r="TFR3874" s="114"/>
      <c r="TFS3874" s="115"/>
      <c r="TFT3874" s="115"/>
      <c r="TFU3874" s="115"/>
      <c r="TFV3874" s="113"/>
      <c r="TFW3874" s="114"/>
      <c r="TFX3874" s="114"/>
      <c r="TFY3874" s="113"/>
      <c r="TFZ3874" s="118"/>
      <c r="TGA3874" s="117"/>
      <c r="TGB3874" s="114"/>
      <c r="TGC3874" s="114"/>
      <c r="TGD3874" s="114"/>
      <c r="TGE3874" s="114"/>
      <c r="TGF3874" s="114"/>
      <c r="TGG3874" s="114"/>
      <c r="TGH3874" s="114"/>
      <c r="TGI3874" s="114"/>
      <c r="TGJ3874" s="114"/>
      <c r="TGK3874" s="114"/>
      <c r="TGL3874" s="116"/>
      <c r="TGM3874" s="114"/>
      <c r="TGN3874" s="115"/>
      <c r="TGO3874" s="115"/>
      <c r="TGP3874" s="115"/>
      <c r="TGQ3874" s="113"/>
      <c r="TGR3874" s="114"/>
      <c r="TGS3874" s="114"/>
      <c r="TGT3874" s="113"/>
      <c r="TGU3874" s="118"/>
      <c r="TGV3874" s="117"/>
      <c r="TGW3874" s="114"/>
      <c r="TGX3874" s="114"/>
      <c r="TGY3874" s="114"/>
      <c r="TGZ3874" s="114"/>
      <c r="THA3874" s="114"/>
      <c r="THB3874" s="114"/>
      <c r="THC3874" s="114"/>
      <c r="THD3874" s="114"/>
      <c r="THE3874" s="114"/>
      <c r="THF3874" s="114"/>
      <c r="THG3874" s="116"/>
      <c r="THH3874" s="114"/>
      <c r="THI3874" s="115"/>
      <c r="THJ3874" s="115"/>
      <c r="THK3874" s="115"/>
      <c r="THL3874" s="113"/>
      <c r="THM3874" s="114"/>
      <c r="THN3874" s="114"/>
      <c r="THO3874" s="113"/>
      <c r="THP3874" s="118"/>
      <c r="THQ3874" s="117"/>
      <c r="THR3874" s="114"/>
      <c r="THS3874" s="114"/>
      <c r="THT3874" s="114"/>
      <c r="THU3874" s="114"/>
      <c r="THV3874" s="114"/>
      <c r="THW3874" s="114"/>
      <c r="THX3874" s="114"/>
      <c r="THY3874" s="114"/>
      <c r="THZ3874" s="114"/>
      <c r="TIA3874" s="114"/>
      <c r="TIB3874" s="116"/>
      <c r="TIC3874" s="114"/>
      <c r="TID3874" s="115"/>
      <c r="TIE3874" s="115"/>
      <c r="TIF3874" s="115"/>
      <c r="TIG3874" s="113"/>
      <c r="TIH3874" s="114"/>
      <c r="TII3874" s="114"/>
      <c r="TIJ3874" s="113"/>
      <c r="TIK3874" s="118"/>
      <c r="TIL3874" s="117"/>
      <c r="TIM3874" s="114"/>
      <c r="TIN3874" s="114"/>
      <c r="TIO3874" s="114"/>
      <c r="TIP3874" s="114"/>
      <c r="TIQ3874" s="114"/>
      <c r="TIR3874" s="114"/>
      <c r="TIS3874" s="114"/>
      <c r="TIT3874" s="114"/>
      <c r="TIU3874" s="114"/>
      <c r="TIV3874" s="114"/>
      <c r="TIW3874" s="116"/>
      <c r="TIX3874" s="114"/>
      <c r="TIY3874" s="115"/>
      <c r="TIZ3874" s="115"/>
      <c r="TJA3874" s="115"/>
      <c r="TJB3874" s="113"/>
      <c r="TJC3874" s="114"/>
      <c r="TJD3874" s="114"/>
      <c r="TJE3874" s="113"/>
      <c r="TJF3874" s="118"/>
      <c r="TJG3874" s="117"/>
      <c r="TJH3874" s="114"/>
      <c r="TJI3874" s="114"/>
      <c r="TJJ3874" s="114"/>
      <c r="TJK3874" s="114"/>
      <c r="TJL3874" s="114"/>
      <c r="TJM3874" s="114"/>
      <c r="TJN3874" s="114"/>
      <c r="TJO3874" s="114"/>
      <c r="TJP3874" s="114"/>
      <c r="TJQ3874" s="114"/>
      <c r="TJR3874" s="116"/>
      <c r="TJS3874" s="114"/>
      <c r="TJT3874" s="115"/>
      <c r="TJU3874" s="115"/>
      <c r="TJV3874" s="115"/>
      <c r="TJW3874" s="113"/>
      <c r="TJX3874" s="114"/>
      <c r="TJY3874" s="114"/>
      <c r="TJZ3874" s="113"/>
      <c r="TKA3874" s="118"/>
      <c r="TKB3874" s="117"/>
      <c r="TKC3874" s="114"/>
      <c r="TKD3874" s="114"/>
      <c r="TKE3874" s="114"/>
      <c r="TKF3874" s="114"/>
      <c r="TKG3874" s="114"/>
      <c r="TKH3874" s="114"/>
      <c r="TKI3874" s="114"/>
      <c r="TKJ3874" s="114"/>
      <c r="TKK3874" s="114"/>
      <c r="TKL3874" s="114"/>
      <c r="TKM3874" s="116"/>
      <c r="TKN3874" s="114"/>
      <c r="TKO3874" s="115"/>
      <c r="TKP3874" s="115"/>
      <c r="TKQ3874" s="115"/>
      <c r="TKR3874" s="113"/>
      <c r="TKS3874" s="114"/>
      <c r="TKT3874" s="114"/>
      <c r="TKU3874" s="113"/>
      <c r="TKV3874" s="118"/>
      <c r="TKW3874" s="117"/>
      <c r="TKX3874" s="114"/>
      <c r="TKY3874" s="114"/>
      <c r="TKZ3874" s="114"/>
      <c r="TLA3874" s="114"/>
      <c r="TLB3874" s="114"/>
      <c r="TLC3874" s="114"/>
      <c r="TLD3874" s="114"/>
      <c r="TLE3874" s="114"/>
      <c r="TLF3874" s="114"/>
      <c r="TLG3874" s="114"/>
      <c r="TLH3874" s="116"/>
      <c r="TLI3874" s="114"/>
      <c r="TLJ3874" s="115"/>
      <c r="TLK3874" s="115"/>
      <c r="TLL3874" s="115"/>
      <c r="TLM3874" s="113"/>
      <c r="TLN3874" s="114"/>
      <c r="TLO3874" s="114"/>
      <c r="TLP3874" s="113"/>
      <c r="TLQ3874" s="118"/>
      <c r="TLR3874" s="117"/>
      <c r="TLS3874" s="114"/>
      <c r="TLT3874" s="114"/>
      <c r="TLU3874" s="114"/>
      <c r="TLV3874" s="114"/>
      <c r="TLW3874" s="114"/>
      <c r="TLX3874" s="114"/>
      <c r="TLY3874" s="114"/>
      <c r="TLZ3874" s="114"/>
      <c r="TMA3874" s="114"/>
      <c r="TMB3874" s="114"/>
      <c r="TMC3874" s="116"/>
      <c r="TMD3874" s="114"/>
      <c r="TME3874" s="115"/>
      <c r="TMF3874" s="115"/>
      <c r="TMG3874" s="115"/>
      <c r="TMH3874" s="113"/>
      <c r="TMI3874" s="114"/>
      <c r="TMJ3874" s="114"/>
      <c r="TMK3874" s="113"/>
      <c r="TML3874" s="118"/>
      <c r="TMM3874" s="117"/>
      <c r="TMN3874" s="114"/>
      <c r="TMO3874" s="114"/>
      <c r="TMP3874" s="114"/>
      <c r="TMQ3874" s="114"/>
      <c r="TMR3874" s="114"/>
      <c r="TMS3874" s="114"/>
      <c r="TMT3874" s="114"/>
      <c r="TMU3874" s="114"/>
      <c r="TMV3874" s="114"/>
      <c r="TMW3874" s="114"/>
      <c r="TMX3874" s="116"/>
      <c r="TMY3874" s="114"/>
      <c r="TMZ3874" s="115"/>
      <c r="TNA3874" s="115"/>
      <c r="TNB3874" s="115"/>
      <c r="TNC3874" s="113"/>
      <c r="TND3874" s="114"/>
      <c r="TNE3874" s="114"/>
      <c r="TNF3874" s="113"/>
      <c r="TNG3874" s="118"/>
      <c r="TNH3874" s="117"/>
      <c r="TNI3874" s="114"/>
      <c r="TNJ3874" s="114"/>
      <c r="TNK3874" s="114"/>
      <c r="TNL3874" s="114"/>
      <c r="TNM3874" s="114"/>
      <c r="TNN3874" s="114"/>
      <c r="TNO3874" s="114"/>
      <c r="TNP3874" s="114"/>
      <c r="TNQ3874" s="114"/>
      <c r="TNR3874" s="114"/>
      <c r="TNS3874" s="116"/>
      <c r="TNT3874" s="114"/>
      <c r="TNU3874" s="115"/>
      <c r="TNV3874" s="115"/>
      <c r="TNW3874" s="115"/>
      <c r="TNX3874" s="113"/>
      <c r="TNY3874" s="114"/>
      <c r="TNZ3874" s="114"/>
      <c r="TOA3874" s="113"/>
      <c r="TOB3874" s="118"/>
      <c r="TOC3874" s="117"/>
      <c r="TOD3874" s="114"/>
      <c r="TOE3874" s="114"/>
      <c r="TOF3874" s="114"/>
      <c r="TOG3874" s="114"/>
      <c r="TOH3874" s="114"/>
      <c r="TOI3874" s="114"/>
      <c r="TOJ3874" s="114"/>
      <c r="TOK3874" s="114"/>
      <c r="TOL3874" s="114"/>
      <c r="TOM3874" s="114"/>
      <c r="TON3874" s="116"/>
      <c r="TOO3874" s="114"/>
      <c r="TOP3874" s="115"/>
      <c r="TOQ3874" s="115"/>
      <c r="TOR3874" s="115"/>
      <c r="TOS3874" s="113"/>
      <c r="TOT3874" s="114"/>
      <c r="TOU3874" s="114"/>
      <c r="TOV3874" s="113"/>
      <c r="TOW3874" s="118"/>
      <c r="TOX3874" s="117"/>
      <c r="TOY3874" s="114"/>
      <c r="TOZ3874" s="114"/>
      <c r="TPA3874" s="114"/>
      <c r="TPB3874" s="114"/>
      <c r="TPC3874" s="114"/>
      <c r="TPD3874" s="114"/>
      <c r="TPE3874" s="114"/>
      <c r="TPF3874" s="114"/>
      <c r="TPG3874" s="114"/>
      <c r="TPH3874" s="114"/>
      <c r="TPI3874" s="116"/>
      <c r="TPJ3874" s="114"/>
      <c r="TPK3874" s="115"/>
      <c r="TPL3874" s="115"/>
      <c r="TPM3874" s="115"/>
      <c r="TPN3874" s="113"/>
      <c r="TPO3874" s="114"/>
      <c r="TPP3874" s="114"/>
      <c r="TPQ3874" s="113"/>
      <c r="TPR3874" s="118"/>
      <c r="TPS3874" s="117"/>
      <c r="TPT3874" s="114"/>
      <c r="TPU3874" s="114"/>
      <c r="TPV3874" s="114"/>
      <c r="TPW3874" s="114"/>
      <c r="TPX3874" s="114"/>
      <c r="TPY3874" s="114"/>
      <c r="TPZ3874" s="114"/>
      <c r="TQA3874" s="114"/>
      <c r="TQB3874" s="114"/>
      <c r="TQC3874" s="114"/>
      <c r="TQD3874" s="116"/>
      <c r="TQE3874" s="114"/>
      <c r="TQF3874" s="115"/>
      <c r="TQG3874" s="115"/>
      <c r="TQH3874" s="115"/>
      <c r="TQI3874" s="113"/>
      <c r="TQJ3874" s="114"/>
      <c r="TQK3874" s="114"/>
      <c r="TQL3874" s="113"/>
      <c r="TQM3874" s="118"/>
      <c r="TQN3874" s="117"/>
      <c r="TQO3874" s="114"/>
      <c r="TQP3874" s="114"/>
      <c r="TQQ3874" s="114"/>
      <c r="TQR3874" s="114"/>
      <c r="TQS3874" s="114"/>
      <c r="TQT3874" s="114"/>
      <c r="TQU3874" s="114"/>
      <c r="TQV3874" s="114"/>
      <c r="TQW3874" s="114"/>
      <c r="TQX3874" s="114"/>
      <c r="TQY3874" s="116"/>
      <c r="TQZ3874" s="114"/>
      <c r="TRA3874" s="115"/>
      <c r="TRB3874" s="115"/>
      <c r="TRC3874" s="115"/>
      <c r="TRD3874" s="113"/>
      <c r="TRE3874" s="114"/>
      <c r="TRF3874" s="114"/>
      <c r="TRG3874" s="113"/>
      <c r="TRH3874" s="118"/>
      <c r="TRI3874" s="117"/>
      <c r="TRJ3874" s="114"/>
      <c r="TRK3874" s="114"/>
      <c r="TRL3874" s="114"/>
      <c r="TRM3874" s="114"/>
      <c r="TRN3874" s="114"/>
      <c r="TRO3874" s="114"/>
      <c r="TRP3874" s="114"/>
      <c r="TRQ3874" s="114"/>
      <c r="TRR3874" s="114"/>
      <c r="TRS3874" s="114"/>
      <c r="TRT3874" s="116"/>
      <c r="TRU3874" s="114"/>
      <c r="TRV3874" s="115"/>
      <c r="TRW3874" s="115"/>
      <c r="TRX3874" s="115"/>
      <c r="TRY3874" s="113"/>
      <c r="TRZ3874" s="114"/>
      <c r="TSA3874" s="114"/>
      <c r="TSB3874" s="113"/>
      <c r="TSC3874" s="118"/>
      <c r="TSD3874" s="117"/>
      <c r="TSE3874" s="114"/>
      <c r="TSF3874" s="114"/>
      <c r="TSG3874" s="114"/>
      <c r="TSH3874" s="114"/>
      <c r="TSI3874" s="114"/>
      <c r="TSJ3874" s="114"/>
      <c r="TSK3874" s="114"/>
      <c r="TSL3874" s="114"/>
      <c r="TSM3874" s="114"/>
      <c r="TSN3874" s="114"/>
      <c r="TSO3874" s="116"/>
      <c r="TSP3874" s="114"/>
      <c r="TSQ3874" s="115"/>
      <c r="TSR3874" s="115"/>
      <c r="TSS3874" s="115"/>
      <c r="TST3874" s="113"/>
      <c r="TSU3874" s="114"/>
      <c r="TSV3874" s="114"/>
      <c r="TSW3874" s="113"/>
      <c r="TSX3874" s="118"/>
      <c r="TSY3874" s="117"/>
      <c r="TSZ3874" s="114"/>
      <c r="TTA3874" s="114"/>
      <c r="TTB3874" s="114"/>
      <c r="TTC3874" s="114"/>
      <c r="TTD3874" s="114"/>
      <c r="TTE3874" s="114"/>
      <c r="TTF3874" s="114"/>
      <c r="TTG3874" s="114"/>
      <c r="TTH3874" s="114"/>
      <c r="TTI3874" s="114"/>
      <c r="TTJ3874" s="116"/>
      <c r="TTK3874" s="114"/>
      <c r="TTL3874" s="115"/>
      <c r="TTM3874" s="115"/>
      <c r="TTN3874" s="115"/>
      <c r="TTO3874" s="113"/>
      <c r="TTP3874" s="114"/>
      <c r="TTQ3874" s="114"/>
      <c r="TTR3874" s="113"/>
      <c r="TTS3874" s="118"/>
      <c r="TTT3874" s="117"/>
      <c r="TTU3874" s="114"/>
      <c r="TTV3874" s="114"/>
      <c r="TTW3874" s="114"/>
      <c r="TTX3874" s="114"/>
      <c r="TTY3874" s="114"/>
      <c r="TTZ3874" s="114"/>
      <c r="TUA3874" s="114"/>
      <c r="TUB3874" s="114"/>
      <c r="TUC3874" s="114"/>
      <c r="TUD3874" s="114"/>
      <c r="TUE3874" s="116"/>
      <c r="TUF3874" s="114"/>
      <c r="TUG3874" s="115"/>
      <c r="TUH3874" s="115"/>
      <c r="TUI3874" s="115"/>
      <c r="TUJ3874" s="113"/>
      <c r="TUK3874" s="114"/>
      <c r="TUL3874" s="114"/>
      <c r="TUM3874" s="113"/>
      <c r="TUN3874" s="118"/>
      <c r="TUO3874" s="117"/>
      <c r="TUP3874" s="114"/>
      <c r="TUQ3874" s="114"/>
      <c r="TUR3874" s="114"/>
      <c r="TUS3874" s="114"/>
      <c r="TUT3874" s="114"/>
      <c r="TUU3874" s="114"/>
      <c r="TUV3874" s="114"/>
      <c r="TUW3874" s="114"/>
      <c r="TUX3874" s="114"/>
      <c r="TUY3874" s="114"/>
      <c r="TUZ3874" s="116"/>
      <c r="TVA3874" s="114"/>
      <c r="TVB3874" s="115"/>
      <c r="TVC3874" s="115"/>
      <c r="TVD3874" s="115"/>
      <c r="TVE3874" s="113"/>
      <c r="TVF3874" s="114"/>
      <c r="TVG3874" s="114"/>
      <c r="TVH3874" s="113"/>
      <c r="TVI3874" s="118"/>
      <c r="TVJ3874" s="117"/>
      <c r="TVK3874" s="114"/>
      <c r="TVL3874" s="114"/>
      <c r="TVM3874" s="114"/>
      <c r="TVN3874" s="114"/>
      <c r="TVO3874" s="114"/>
      <c r="TVP3874" s="114"/>
      <c r="TVQ3874" s="114"/>
      <c r="TVR3874" s="114"/>
      <c r="TVS3874" s="114"/>
      <c r="TVT3874" s="114"/>
      <c r="TVU3874" s="116"/>
      <c r="TVV3874" s="114"/>
      <c r="TVW3874" s="115"/>
      <c r="TVX3874" s="115"/>
      <c r="TVY3874" s="115"/>
      <c r="TVZ3874" s="113"/>
      <c r="TWA3874" s="114"/>
      <c r="TWB3874" s="114"/>
      <c r="TWC3874" s="113"/>
      <c r="TWD3874" s="118"/>
      <c r="TWE3874" s="117"/>
      <c r="TWF3874" s="114"/>
      <c r="TWG3874" s="114"/>
      <c r="TWH3874" s="114"/>
      <c r="TWI3874" s="114"/>
      <c r="TWJ3874" s="114"/>
      <c r="TWK3874" s="114"/>
      <c r="TWL3874" s="114"/>
      <c r="TWM3874" s="114"/>
      <c r="TWN3874" s="114"/>
      <c r="TWO3874" s="114"/>
      <c r="TWP3874" s="116"/>
      <c r="TWQ3874" s="114"/>
      <c r="TWR3874" s="115"/>
      <c r="TWS3874" s="115"/>
      <c r="TWT3874" s="115"/>
      <c r="TWU3874" s="113"/>
      <c r="TWV3874" s="114"/>
      <c r="TWW3874" s="114"/>
      <c r="TWX3874" s="113"/>
      <c r="TWY3874" s="118"/>
      <c r="TWZ3874" s="117"/>
      <c r="TXA3874" s="114"/>
      <c r="TXB3874" s="114"/>
      <c r="TXC3874" s="114"/>
      <c r="TXD3874" s="114"/>
      <c r="TXE3874" s="114"/>
      <c r="TXF3874" s="114"/>
      <c r="TXG3874" s="114"/>
      <c r="TXH3874" s="114"/>
      <c r="TXI3874" s="114"/>
      <c r="TXJ3874" s="114"/>
      <c r="TXK3874" s="116"/>
      <c r="TXL3874" s="114"/>
      <c r="TXM3874" s="115"/>
      <c r="TXN3874" s="115"/>
      <c r="TXO3874" s="115"/>
      <c r="TXP3874" s="113"/>
      <c r="TXQ3874" s="114"/>
      <c r="TXR3874" s="114"/>
      <c r="TXS3874" s="113"/>
      <c r="TXT3874" s="118"/>
      <c r="TXU3874" s="117"/>
      <c r="TXV3874" s="114"/>
      <c r="TXW3874" s="114"/>
      <c r="TXX3874" s="114"/>
      <c r="TXY3874" s="114"/>
      <c r="TXZ3874" s="114"/>
      <c r="TYA3874" s="114"/>
      <c r="TYB3874" s="114"/>
      <c r="TYC3874" s="114"/>
      <c r="TYD3874" s="114"/>
      <c r="TYE3874" s="114"/>
      <c r="TYF3874" s="116"/>
      <c r="TYG3874" s="114"/>
      <c r="TYH3874" s="115"/>
      <c r="TYI3874" s="115"/>
      <c r="TYJ3874" s="115"/>
      <c r="TYK3874" s="113"/>
      <c r="TYL3874" s="114"/>
      <c r="TYM3874" s="114"/>
      <c r="TYN3874" s="113"/>
      <c r="TYO3874" s="118"/>
      <c r="TYP3874" s="117"/>
      <c r="TYQ3874" s="114"/>
      <c r="TYR3874" s="114"/>
      <c r="TYS3874" s="114"/>
      <c r="TYT3874" s="114"/>
      <c r="TYU3874" s="114"/>
      <c r="TYV3874" s="114"/>
      <c r="TYW3874" s="114"/>
      <c r="TYX3874" s="114"/>
      <c r="TYY3874" s="114"/>
      <c r="TYZ3874" s="114"/>
      <c r="TZA3874" s="116"/>
      <c r="TZB3874" s="114"/>
      <c r="TZC3874" s="115"/>
      <c r="TZD3874" s="115"/>
      <c r="TZE3874" s="115"/>
      <c r="TZF3874" s="113"/>
      <c r="TZG3874" s="114"/>
      <c r="TZH3874" s="114"/>
      <c r="TZI3874" s="113"/>
      <c r="TZJ3874" s="118"/>
      <c r="TZK3874" s="117"/>
      <c r="TZL3874" s="114"/>
      <c r="TZM3874" s="114"/>
      <c r="TZN3874" s="114"/>
      <c r="TZO3874" s="114"/>
      <c r="TZP3874" s="114"/>
      <c r="TZQ3874" s="114"/>
      <c r="TZR3874" s="114"/>
      <c r="TZS3874" s="114"/>
      <c r="TZT3874" s="114"/>
      <c r="TZU3874" s="114"/>
      <c r="TZV3874" s="116"/>
      <c r="TZW3874" s="114"/>
      <c r="TZX3874" s="115"/>
      <c r="TZY3874" s="115"/>
      <c r="TZZ3874" s="115"/>
      <c r="UAA3874" s="113"/>
      <c r="UAB3874" s="114"/>
      <c r="UAC3874" s="114"/>
      <c r="UAD3874" s="113"/>
      <c r="UAE3874" s="118"/>
      <c r="UAF3874" s="117"/>
      <c r="UAG3874" s="114"/>
      <c r="UAH3874" s="114"/>
      <c r="UAI3874" s="114"/>
      <c r="UAJ3874" s="114"/>
      <c r="UAK3874" s="114"/>
      <c r="UAL3874" s="114"/>
      <c r="UAM3874" s="114"/>
      <c r="UAN3874" s="114"/>
      <c r="UAO3874" s="114"/>
      <c r="UAP3874" s="114"/>
      <c r="UAQ3874" s="116"/>
      <c r="UAR3874" s="114"/>
      <c r="UAS3874" s="115"/>
      <c r="UAT3874" s="115"/>
      <c r="UAU3874" s="115"/>
      <c r="UAV3874" s="113"/>
      <c r="UAW3874" s="114"/>
      <c r="UAX3874" s="114"/>
      <c r="UAY3874" s="113"/>
      <c r="UAZ3874" s="118"/>
      <c r="UBA3874" s="117"/>
      <c r="UBB3874" s="114"/>
      <c r="UBC3874" s="114"/>
      <c r="UBD3874" s="114"/>
      <c r="UBE3874" s="114"/>
      <c r="UBF3874" s="114"/>
      <c r="UBG3874" s="114"/>
      <c r="UBH3874" s="114"/>
      <c r="UBI3874" s="114"/>
      <c r="UBJ3874" s="114"/>
      <c r="UBK3874" s="114"/>
      <c r="UBL3874" s="116"/>
      <c r="UBM3874" s="114"/>
      <c r="UBN3874" s="115"/>
      <c r="UBO3874" s="115"/>
      <c r="UBP3874" s="115"/>
      <c r="UBQ3874" s="113"/>
      <c r="UBR3874" s="114"/>
      <c r="UBS3874" s="114"/>
      <c r="UBT3874" s="113"/>
      <c r="UBU3874" s="118"/>
      <c r="UBV3874" s="117"/>
      <c r="UBW3874" s="114"/>
      <c r="UBX3874" s="114"/>
      <c r="UBY3874" s="114"/>
      <c r="UBZ3874" s="114"/>
      <c r="UCA3874" s="114"/>
      <c r="UCB3874" s="114"/>
      <c r="UCC3874" s="114"/>
      <c r="UCD3874" s="114"/>
      <c r="UCE3874" s="114"/>
      <c r="UCF3874" s="114"/>
      <c r="UCG3874" s="116"/>
      <c r="UCH3874" s="114"/>
      <c r="UCI3874" s="115"/>
      <c r="UCJ3874" s="115"/>
      <c r="UCK3874" s="115"/>
      <c r="UCL3874" s="113"/>
      <c r="UCM3874" s="114"/>
      <c r="UCN3874" s="114"/>
      <c r="UCO3874" s="113"/>
      <c r="UCP3874" s="118"/>
      <c r="UCQ3874" s="117"/>
      <c r="UCR3874" s="114"/>
      <c r="UCS3874" s="114"/>
      <c r="UCT3874" s="114"/>
      <c r="UCU3874" s="114"/>
      <c r="UCV3874" s="114"/>
      <c r="UCW3874" s="114"/>
      <c r="UCX3874" s="114"/>
      <c r="UCY3874" s="114"/>
      <c r="UCZ3874" s="114"/>
      <c r="UDA3874" s="114"/>
      <c r="UDB3874" s="116"/>
      <c r="UDC3874" s="114"/>
      <c r="UDD3874" s="115"/>
      <c r="UDE3874" s="115"/>
      <c r="UDF3874" s="115"/>
      <c r="UDG3874" s="113"/>
      <c r="UDH3874" s="114"/>
      <c r="UDI3874" s="114"/>
      <c r="UDJ3874" s="113"/>
      <c r="UDK3874" s="118"/>
      <c r="UDL3874" s="117"/>
      <c r="UDM3874" s="114"/>
      <c r="UDN3874" s="114"/>
      <c r="UDO3874" s="114"/>
      <c r="UDP3874" s="114"/>
      <c r="UDQ3874" s="114"/>
      <c r="UDR3874" s="114"/>
      <c r="UDS3874" s="114"/>
      <c r="UDT3874" s="114"/>
      <c r="UDU3874" s="114"/>
      <c r="UDV3874" s="114"/>
      <c r="UDW3874" s="116"/>
      <c r="UDX3874" s="114"/>
      <c r="UDY3874" s="115"/>
      <c r="UDZ3874" s="115"/>
      <c r="UEA3874" s="115"/>
      <c r="UEB3874" s="113"/>
      <c r="UEC3874" s="114"/>
      <c r="UED3874" s="114"/>
      <c r="UEE3874" s="113"/>
      <c r="UEF3874" s="118"/>
      <c r="UEG3874" s="117"/>
      <c r="UEH3874" s="114"/>
      <c r="UEI3874" s="114"/>
      <c r="UEJ3874" s="114"/>
      <c r="UEK3874" s="114"/>
      <c r="UEL3874" s="114"/>
      <c r="UEM3874" s="114"/>
      <c r="UEN3874" s="114"/>
      <c r="UEO3874" s="114"/>
      <c r="UEP3874" s="114"/>
      <c r="UEQ3874" s="114"/>
      <c r="UER3874" s="116"/>
      <c r="UES3874" s="114"/>
      <c r="UET3874" s="115"/>
      <c r="UEU3874" s="115"/>
      <c r="UEV3874" s="115"/>
      <c r="UEW3874" s="113"/>
      <c r="UEX3874" s="114"/>
      <c r="UEY3874" s="114"/>
      <c r="UEZ3874" s="113"/>
      <c r="UFA3874" s="118"/>
      <c r="UFB3874" s="117"/>
      <c r="UFC3874" s="114"/>
      <c r="UFD3874" s="114"/>
      <c r="UFE3874" s="114"/>
      <c r="UFF3874" s="114"/>
      <c r="UFG3874" s="114"/>
      <c r="UFH3874" s="114"/>
      <c r="UFI3874" s="114"/>
      <c r="UFJ3874" s="114"/>
      <c r="UFK3874" s="114"/>
      <c r="UFL3874" s="114"/>
      <c r="UFM3874" s="116"/>
      <c r="UFN3874" s="114"/>
      <c r="UFO3874" s="115"/>
      <c r="UFP3874" s="115"/>
      <c r="UFQ3874" s="115"/>
      <c r="UFR3874" s="113"/>
      <c r="UFS3874" s="114"/>
      <c r="UFT3874" s="114"/>
      <c r="UFU3874" s="113"/>
      <c r="UFV3874" s="118"/>
      <c r="UFW3874" s="117"/>
      <c r="UFX3874" s="114"/>
      <c r="UFY3874" s="114"/>
      <c r="UFZ3874" s="114"/>
      <c r="UGA3874" s="114"/>
      <c r="UGB3874" s="114"/>
      <c r="UGC3874" s="114"/>
      <c r="UGD3874" s="114"/>
      <c r="UGE3874" s="114"/>
      <c r="UGF3874" s="114"/>
      <c r="UGG3874" s="114"/>
      <c r="UGH3874" s="116"/>
      <c r="UGI3874" s="114"/>
      <c r="UGJ3874" s="115"/>
      <c r="UGK3874" s="115"/>
      <c r="UGL3874" s="115"/>
      <c r="UGM3874" s="113"/>
      <c r="UGN3874" s="114"/>
      <c r="UGO3874" s="114"/>
      <c r="UGP3874" s="113"/>
      <c r="UGQ3874" s="118"/>
      <c r="UGR3874" s="117"/>
      <c r="UGS3874" s="114"/>
      <c r="UGT3874" s="114"/>
      <c r="UGU3874" s="114"/>
      <c r="UGV3874" s="114"/>
      <c r="UGW3874" s="114"/>
      <c r="UGX3874" s="114"/>
      <c r="UGY3874" s="114"/>
      <c r="UGZ3874" s="114"/>
      <c r="UHA3874" s="114"/>
      <c r="UHB3874" s="114"/>
      <c r="UHC3874" s="116"/>
      <c r="UHD3874" s="114"/>
      <c r="UHE3874" s="115"/>
      <c r="UHF3874" s="115"/>
      <c r="UHG3874" s="115"/>
      <c r="UHH3874" s="113"/>
      <c r="UHI3874" s="114"/>
      <c r="UHJ3874" s="114"/>
      <c r="UHK3874" s="113"/>
      <c r="UHL3874" s="118"/>
      <c r="UHM3874" s="117"/>
      <c r="UHN3874" s="114"/>
      <c r="UHO3874" s="114"/>
      <c r="UHP3874" s="114"/>
      <c r="UHQ3874" s="114"/>
      <c r="UHR3874" s="114"/>
      <c r="UHS3874" s="114"/>
      <c r="UHT3874" s="114"/>
      <c r="UHU3874" s="114"/>
      <c r="UHV3874" s="114"/>
      <c r="UHW3874" s="114"/>
      <c r="UHX3874" s="116"/>
      <c r="UHY3874" s="114"/>
      <c r="UHZ3874" s="115"/>
      <c r="UIA3874" s="115"/>
      <c r="UIB3874" s="115"/>
      <c r="UIC3874" s="113"/>
      <c r="UID3874" s="114"/>
      <c r="UIE3874" s="114"/>
      <c r="UIF3874" s="113"/>
      <c r="UIG3874" s="118"/>
      <c r="UIH3874" s="117"/>
      <c r="UII3874" s="114"/>
      <c r="UIJ3874" s="114"/>
      <c r="UIK3874" s="114"/>
      <c r="UIL3874" s="114"/>
      <c r="UIM3874" s="114"/>
      <c r="UIN3874" s="114"/>
      <c r="UIO3874" s="114"/>
      <c r="UIP3874" s="114"/>
      <c r="UIQ3874" s="114"/>
      <c r="UIR3874" s="114"/>
      <c r="UIS3874" s="116"/>
      <c r="UIT3874" s="114"/>
      <c r="UIU3874" s="115"/>
      <c r="UIV3874" s="115"/>
      <c r="UIW3874" s="115"/>
      <c r="UIX3874" s="113"/>
      <c r="UIY3874" s="114"/>
      <c r="UIZ3874" s="114"/>
      <c r="UJA3874" s="113"/>
      <c r="UJB3874" s="118"/>
      <c r="UJC3874" s="117"/>
      <c r="UJD3874" s="114"/>
      <c r="UJE3874" s="114"/>
      <c r="UJF3874" s="114"/>
      <c r="UJG3874" s="114"/>
      <c r="UJH3874" s="114"/>
      <c r="UJI3874" s="114"/>
      <c r="UJJ3874" s="114"/>
      <c r="UJK3874" s="114"/>
      <c r="UJL3874" s="114"/>
      <c r="UJM3874" s="114"/>
      <c r="UJN3874" s="116"/>
      <c r="UJO3874" s="114"/>
      <c r="UJP3874" s="115"/>
      <c r="UJQ3874" s="115"/>
      <c r="UJR3874" s="115"/>
      <c r="UJS3874" s="113"/>
      <c r="UJT3874" s="114"/>
      <c r="UJU3874" s="114"/>
      <c r="UJV3874" s="113"/>
      <c r="UJW3874" s="118"/>
      <c r="UJX3874" s="117"/>
      <c r="UJY3874" s="114"/>
      <c r="UJZ3874" s="114"/>
      <c r="UKA3874" s="114"/>
      <c r="UKB3874" s="114"/>
      <c r="UKC3874" s="114"/>
      <c r="UKD3874" s="114"/>
      <c r="UKE3874" s="114"/>
      <c r="UKF3874" s="114"/>
      <c r="UKG3874" s="114"/>
      <c r="UKH3874" s="114"/>
      <c r="UKI3874" s="116"/>
      <c r="UKJ3874" s="114"/>
      <c r="UKK3874" s="115"/>
      <c r="UKL3874" s="115"/>
      <c r="UKM3874" s="115"/>
      <c r="UKN3874" s="113"/>
      <c r="UKO3874" s="114"/>
      <c r="UKP3874" s="114"/>
      <c r="UKQ3874" s="113"/>
      <c r="UKR3874" s="118"/>
      <c r="UKS3874" s="117"/>
      <c r="UKT3874" s="114"/>
      <c r="UKU3874" s="114"/>
      <c r="UKV3874" s="114"/>
      <c r="UKW3874" s="114"/>
      <c r="UKX3874" s="114"/>
      <c r="UKY3874" s="114"/>
      <c r="UKZ3874" s="114"/>
      <c r="ULA3874" s="114"/>
      <c r="ULB3874" s="114"/>
      <c r="ULC3874" s="114"/>
      <c r="ULD3874" s="116"/>
      <c r="ULE3874" s="114"/>
      <c r="ULF3874" s="115"/>
      <c r="ULG3874" s="115"/>
      <c r="ULH3874" s="115"/>
      <c r="ULI3874" s="113"/>
      <c r="ULJ3874" s="114"/>
      <c r="ULK3874" s="114"/>
      <c r="ULL3874" s="113"/>
      <c r="ULM3874" s="118"/>
      <c r="ULN3874" s="117"/>
      <c r="ULO3874" s="114"/>
      <c r="ULP3874" s="114"/>
      <c r="ULQ3874" s="114"/>
      <c r="ULR3874" s="114"/>
      <c r="ULS3874" s="114"/>
      <c r="ULT3874" s="114"/>
      <c r="ULU3874" s="114"/>
      <c r="ULV3874" s="114"/>
      <c r="ULW3874" s="114"/>
      <c r="ULX3874" s="114"/>
      <c r="ULY3874" s="116"/>
      <c r="ULZ3874" s="114"/>
      <c r="UMA3874" s="115"/>
      <c r="UMB3874" s="115"/>
      <c r="UMC3874" s="115"/>
      <c r="UMD3874" s="113"/>
      <c r="UME3874" s="114"/>
      <c r="UMF3874" s="114"/>
      <c r="UMG3874" s="113"/>
      <c r="UMH3874" s="118"/>
      <c r="UMI3874" s="117"/>
      <c r="UMJ3874" s="114"/>
      <c r="UMK3874" s="114"/>
      <c r="UML3874" s="114"/>
      <c r="UMM3874" s="114"/>
      <c r="UMN3874" s="114"/>
      <c r="UMO3874" s="114"/>
      <c r="UMP3874" s="114"/>
      <c r="UMQ3874" s="114"/>
      <c r="UMR3874" s="114"/>
      <c r="UMS3874" s="114"/>
      <c r="UMT3874" s="116"/>
      <c r="UMU3874" s="114"/>
      <c r="UMV3874" s="115"/>
      <c r="UMW3874" s="115"/>
      <c r="UMX3874" s="115"/>
      <c r="UMY3874" s="113"/>
      <c r="UMZ3874" s="114"/>
      <c r="UNA3874" s="114"/>
      <c r="UNB3874" s="113"/>
      <c r="UNC3874" s="118"/>
      <c r="UND3874" s="117"/>
      <c r="UNE3874" s="114"/>
      <c r="UNF3874" s="114"/>
      <c r="UNG3874" s="114"/>
      <c r="UNH3874" s="114"/>
      <c r="UNI3874" s="114"/>
      <c r="UNJ3874" s="114"/>
      <c r="UNK3874" s="114"/>
      <c r="UNL3874" s="114"/>
      <c r="UNM3874" s="114"/>
      <c r="UNN3874" s="114"/>
      <c r="UNO3874" s="116"/>
      <c r="UNP3874" s="114"/>
      <c r="UNQ3874" s="115"/>
      <c r="UNR3874" s="115"/>
      <c r="UNS3874" s="115"/>
      <c r="UNT3874" s="113"/>
      <c r="UNU3874" s="114"/>
      <c r="UNV3874" s="114"/>
      <c r="UNW3874" s="113"/>
      <c r="UNX3874" s="118"/>
      <c r="UNY3874" s="117"/>
      <c r="UNZ3874" s="114"/>
      <c r="UOA3874" s="114"/>
      <c r="UOB3874" s="114"/>
      <c r="UOC3874" s="114"/>
      <c r="UOD3874" s="114"/>
      <c r="UOE3874" s="114"/>
      <c r="UOF3874" s="114"/>
      <c r="UOG3874" s="114"/>
      <c r="UOH3874" s="114"/>
      <c r="UOI3874" s="114"/>
      <c r="UOJ3874" s="116"/>
      <c r="UOK3874" s="114"/>
      <c r="UOL3874" s="115"/>
      <c r="UOM3874" s="115"/>
      <c r="UON3874" s="115"/>
      <c r="UOO3874" s="113"/>
      <c r="UOP3874" s="114"/>
      <c r="UOQ3874" s="114"/>
      <c r="UOR3874" s="113"/>
      <c r="UOS3874" s="118"/>
      <c r="UOT3874" s="117"/>
      <c r="UOU3874" s="114"/>
      <c r="UOV3874" s="114"/>
      <c r="UOW3874" s="114"/>
      <c r="UOX3874" s="114"/>
      <c r="UOY3874" s="114"/>
      <c r="UOZ3874" s="114"/>
      <c r="UPA3874" s="114"/>
      <c r="UPB3874" s="114"/>
      <c r="UPC3874" s="114"/>
      <c r="UPD3874" s="114"/>
      <c r="UPE3874" s="116"/>
      <c r="UPF3874" s="114"/>
      <c r="UPG3874" s="115"/>
      <c r="UPH3874" s="115"/>
      <c r="UPI3874" s="115"/>
      <c r="UPJ3874" s="113"/>
      <c r="UPK3874" s="114"/>
      <c r="UPL3874" s="114"/>
      <c r="UPM3874" s="113"/>
      <c r="UPN3874" s="118"/>
      <c r="UPO3874" s="117"/>
      <c r="UPP3874" s="114"/>
      <c r="UPQ3874" s="114"/>
      <c r="UPR3874" s="114"/>
      <c r="UPS3874" s="114"/>
      <c r="UPT3874" s="114"/>
      <c r="UPU3874" s="114"/>
      <c r="UPV3874" s="114"/>
      <c r="UPW3874" s="114"/>
      <c r="UPX3874" s="114"/>
      <c r="UPY3874" s="114"/>
      <c r="UPZ3874" s="116"/>
      <c r="UQA3874" s="114"/>
      <c r="UQB3874" s="115"/>
      <c r="UQC3874" s="115"/>
      <c r="UQD3874" s="115"/>
      <c r="UQE3874" s="113"/>
      <c r="UQF3874" s="114"/>
      <c r="UQG3874" s="114"/>
      <c r="UQH3874" s="113"/>
      <c r="UQI3874" s="118"/>
      <c r="UQJ3874" s="117"/>
      <c r="UQK3874" s="114"/>
      <c r="UQL3874" s="114"/>
      <c r="UQM3874" s="114"/>
      <c r="UQN3874" s="114"/>
      <c r="UQO3874" s="114"/>
      <c r="UQP3874" s="114"/>
      <c r="UQQ3874" s="114"/>
      <c r="UQR3874" s="114"/>
      <c r="UQS3874" s="114"/>
      <c r="UQT3874" s="114"/>
      <c r="UQU3874" s="116"/>
      <c r="UQV3874" s="114"/>
      <c r="UQW3874" s="115"/>
      <c r="UQX3874" s="115"/>
      <c r="UQY3874" s="115"/>
      <c r="UQZ3874" s="113"/>
      <c r="URA3874" s="114"/>
      <c r="URB3874" s="114"/>
      <c r="URC3874" s="113"/>
      <c r="URD3874" s="118"/>
      <c r="URE3874" s="117"/>
      <c r="URF3874" s="114"/>
      <c r="URG3874" s="114"/>
      <c r="URH3874" s="114"/>
      <c r="URI3874" s="114"/>
      <c r="URJ3874" s="114"/>
      <c r="URK3874" s="114"/>
      <c r="URL3874" s="114"/>
      <c r="URM3874" s="114"/>
      <c r="URN3874" s="114"/>
      <c r="URO3874" s="114"/>
      <c r="URP3874" s="116"/>
      <c r="URQ3874" s="114"/>
      <c r="URR3874" s="115"/>
      <c r="URS3874" s="115"/>
      <c r="URT3874" s="115"/>
      <c r="URU3874" s="113"/>
      <c r="URV3874" s="114"/>
      <c r="URW3874" s="114"/>
      <c r="URX3874" s="113"/>
      <c r="URY3874" s="118"/>
      <c r="URZ3874" s="117"/>
      <c r="USA3874" s="114"/>
      <c r="USB3874" s="114"/>
      <c r="USC3874" s="114"/>
      <c r="USD3874" s="114"/>
      <c r="USE3874" s="114"/>
      <c r="USF3874" s="114"/>
      <c r="USG3874" s="114"/>
      <c r="USH3874" s="114"/>
      <c r="USI3874" s="114"/>
      <c r="USJ3874" s="114"/>
      <c r="USK3874" s="116"/>
      <c r="USL3874" s="114"/>
      <c r="USM3874" s="115"/>
      <c r="USN3874" s="115"/>
      <c r="USO3874" s="115"/>
      <c r="USP3874" s="113"/>
      <c r="USQ3874" s="114"/>
      <c r="USR3874" s="114"/>
      <c r="USS3874" s="113"/>
      <c r="UST3874" s="118"/>
      <c r="USU3874" s="117"/>
      <c r="USV3874" s="114"/>
      <c r="USW3874" s="114"/>
      <c r="USX3874" s="114"/>
      <c r="USY3874" s="114"/>
      <c r="USZ3874" s="114"/>
      <c r="UTA3874" s="114"/>
      <c r="UTB3874" s="114"/>
      <c r="UTC3874" s="114"/>
      <c r="UTD3874" s="114"/>
      <c r="UTE3874" s="114"/>
      <c r="UTF3874" s="116"/>
      <c r="UTG3874" s="114"/>
      <c r="UTH3874" s="115"/>
      <c r="UTI3874" s="115"/>
      <c r="UTJ3874" s="115"/>
      <c r="UTK3874" s="113"/>
      <c r="UTL3874" s="114"/>
      <c r="UTM3874" s="114"/>
      <c r="UTN3874" s="113"/>
      <c r="UTO3874" s="118"/>
      <c r="UTP3874" s="117"/>
      <c r="UTQ3874" s="114"/>
      <c r="UTR3874" s="114"/>
      <c r="UTS3874" s="114"/>
      <c r="UTT3874" s="114"/>
      <c r="UTU3874" s="114"/>
      <c r="UTV3874" s="114"/>
      <c r="UTW3874" s="114"/>
      <c r="UTX3874" s="114"/>
      <c r="UTY3874" s="114"/>
      <c r="UTZ3874" s="114"/>
      <c r="UUA3874" s="116"/>
      <c r="UUB3874" s="114"/>
      <c r="UUC3874" s="115"/>
      <c r="UUD3874" s="115"/>
      <c r="UUE3874" s="115"/>
      <c r="UUF3874" s="113"/>
      <c r="UUG3874" s="114"/>
      <c r="UUH3874" s="114"/>
      <c r="UUI3874" s="113"/>
      <c r="UUJ3874" s="118"/>
      <c r="UUK3874" s="117"/>
      <c r="UUL3874" s="114"/>
      <c r="UUM3874" s="114"/>
      <c r="UUN3874" s="114"/>
      <c r="UUO3874" s="114"/>
      <c r="UUP3874" s="114"/>
      <c r="UUQ3874" s="114"/>
      <c r="UUR3874" s="114"/>
      <c r="UUS3874" s="114"/>
      <c r="UUT3874" s="114"/>
      <c r="UUU3874" s="114"/>
      <c r="UUV3874" s="116"/>
      <c r="UUW3874" s="114"/>
      <c r="UUX3874" s="115"/>
      <c r="UUY3874" s="115"/>
      <c r="UUZ3874" s="115"/>
      <c r="UVA3874" s="113"/>
      <c r="UVB3874" s="114"/>
      <c r="UVC3874" s="114"/>
      <c r="UVD3874" s="113"/>
      <c r="UVE3874" s="118"/>
      <c r="UVF3874" s="117"/>
      <c r="UVG3874" s="114"/>
      <c r="UVH3874" s="114"/>
      <c r="UVI3874" s="114"/>
      <c r="UVJ3874" s="114"/>
      <c r="UVK3874" s="114"/>
      <c r="UVL3874" s="114"/>
      <c r="UVM3874" s="114"/>
      <c r="UVN3874" s="114"/>
      <c r="UVO3874" s="114"/>
      <c r="UVP3874" s="114"/>
      <c r="UVQ3874" s="116"/>
      <c r="UVR3874" s="114"/>
      <c r="UVS3874" s="115"/>
      <c r="UVT3874" s="115"/>
      <c r="UVU3874" s="115"/>
      <c r="UVV3874" s="113"/>
      <c r="UVW3874" s="114"/>
      <c r="UVX3874" s="114"/>
      <c r="UVY3874" s="113"/>
      <c r="UVZ3874" s="118"/>
      <c r="UWA3874" s="117"/>
      <c r="UWB3874" s="114"/>
      <c r="UWC3874" s="114"/>
      <c r="UWD3874" s="114"/>
      <c r="UWE3874" s="114"/>
      <c r="UWF3874" s="114"/>
      <c r="UWG3874" s="114"/>
      <c r="UWH3874" s="114"/>
      <c r="UWI3874" s="114"/>
      <c r="UWJ3874" s="114"/>
      <c r="UWK3874" s="114"/>
      <c r="UWL3874" s="116"/>
      <c r="UWM3874" s="114"/>
      <c r="UWN3874" s="115"/>
      <c r="UWO3874" s="115"/>
      <c r="UWP3874" s="115"/>
      <c r="UWQ3874" s="113"/>
      <c r="UWR3874" s="114"/>
      <c r="UWS3874" s="114"/>
      <c r="UWT3874" s="113"/>
      <c r="UWU3874" s="118"/>
      <c r="UWV3874" s="117"/>
      <c r="UWW3874" s="114"/>
      <c r="UWX3874" s="114"/>
      <c r="UWY3874" s="114"/>
      <c r="UWZ3874" s="114"/>
      <c r="UXA3874" s="114"/>
      <c r="UXB3874" s="114"/>
      <c r="UXC3874" s="114"/>
      <c r="UXD3874" s="114"/>
      <c r="UXE3874" s="114"/>
      <c r="UXF3874" s="114"/>
      <c r="UXG3874" s="116"/>
      <c r="UXH3874" s="114"/>
      <c r="UXI3874" s="115"/>
      <c r="UXJ3874" s="115"/>
      <c r="UXK3874" s="115"/>
      <c r="UXL3874" s="113"/>
      <c r="UXM3874" s="114"/>
      <c r="UXN3874" s="114"/>
      <c r="UXO3874" s="113"/>
      <c r="UXP3874" s="118"/>
      <c r="UXQ3874" s="117"/>
      <c r="UXR3874" s="114"/>
      <c r="UXS3874" s="114"/>
      <c r="UXT3874" s="114"/>
      <c r="UXU3874" s="114"/>
      <c r="UXV3874" s="114"/>
      <c r="UXW3874" s="114"/>
      <c r="UXX3874" s="114"/>
      <c r="UXY3874" s="114"/>
      <c r="UXZ3874" s="114"/>
      <c r="UYA3874" s="114"/>
      <c r="UYB3874" s="116"/>
      <c r="UYC3874" s="114"/>
      <c r="UYD3874" s="115"/>
      <c r="UYE3874" s="115"/>
      <c r="UYF3874" s="115"/>
      <c r="UYG3874" s="113"/>
      <c r="UYH3874" s="114"/>
      <c r="UYI3874" s="114"/>
      <c r="UYJ3874" s="113"/>
      <c r="UYK3874" s="118"/>
      <c r="UYL3874" s="117"/>
      <c r="UYM3874" s="114"/>
      <c r="UYN3874" s="114"/>
      <c r="UYO3874" s="114"/>
      <c r="UYP3874" s="114"/>
      <c r="UYQ3874" s="114"/>
      <c r="UYR3874" s="114"/>
      <c r="UYS3874" s="114"/>
      <c r="UYT3874" s="114"/>
      <c r="UYU3874" s="114"/>
      <c r="UYV3874" s="114"/>
      <c r="UYW3874" s="116"/>
      <c r="UYX3874" s="114"/>
      <c r="UYY3874" s="115"/>
      <c r="UYZ3874" s="115"/>
      <c r="UZA3874" s="115"/>
      <c r="UZB3874" s="113"/>
      <c r="UZC3874" s="114"/>
      <c r="UZD3874" s="114"/>
      <c r="UZE3874" s="113"/>
      <c r="UZF3874" s="118"/>
      <c r="UZG3874" s="117"/>
      <c r="UZH3874" s="114"/>
      <c r="UZI3874" s="114"/>
      <c r="UZJ3874" s="114"/>
      <c r="UZK3874" s="114"/>
      <c r="UZL3874" s="114"/>
      <c r="UZM3874" s="114"/>
      <c r="UZN3874" s="114"/>
      <c r="UZO3874" s="114"/>
      <c r="UZP3874" s="114"/>
      <c r="UZQ3874" s="114"/>
      <c r="UZR3874" s="116"/>
      <c r="UZS3874" s="114"/>
      <c r="UZT3874" s="115"/>
      <c r="UZU3874" s="115"/>
      <c r="UZV3874" s="115"/>
      <c r="UZW3874" s="113"/>
      <c r="UZX3874" s="114"/>
      <c r="UZY3874" s="114"/>
      <c r="UZZ3874" s="113"/>
      <c r="VAA3874" s="118"/>
      <c r="VAB3874" s="117"/>
      <c r="VAC3874" s="114"/>
      <c r="VAD3874" s="114"/>
      <c r="VAE3874" s="114"/>
      <c r="VAF3874" s="114"/>
      <c r="VAG3874" s="114"/>
      <c r="VAH3874" s="114"/>
      <c r="VAI3874" s="114"/>
      <c r="VAJ3874" s="114"/>
      <c r="VAK3874" s="114"/>
      <c r="VAL3874" s="114"/>
      <c r="VAM3874" s="116"/>
      <c r="VAN3874" s="114"/>
      <c r="VAO3874" s="115"/>
      <c r="VAP3874" s="115"/>
      <c r="VAQ3874" s="115"/>
      <c r="VAR3874" s="113"/>
      <c r="VAS3874" s="114"/>
      <c r="VAT3874" s="114"/>
      <c r="VAU3874" s="113"/>
      <c r="VAV3874" s="118"/>
      <c r="VAW3874" s="117"/>
      <c r="VAX3874" s="114"/>
      <c r="VAY3874" s="114"/>
      <c r="VAZ3874" s="114"/>
      <c r="VBA3874" s="114"/>
      <c r="VBB3874" s="114"/>
      <c r="VBC3874" s="114"/>
      <c r="VBD3874" s="114"/>
      <c r="VBE3874" s="114"/>
      <c r="VBF3874" s="114"/>
      <c r="VBG3874" s="114"/>
      <c r="VBH3874" s="116"/>
      <c r="VBI3874" s="114"/>
      <c r="VBJ3874" s="115"/>
      <c r="VBK3874" s="115"/>
      <c r="VBL3874" s="115"/>
      <c r="VBM3874" s="113"/>
      <c r="VBN3874" s="114"/>
      <c r="VBO3874" s="114"/>
      <c r="VBP3874" s="113"/>
      <c r="VBQ3874" s="118"/>
      <c r="VBR3874" s="117"/>
      <c r="VBS3874" s="114"/>
      <c r="VBT3874" s="114"/>
      <c r="VBU3874" s="114"/>
      <c r="VBV3874" s="114"/>
      <c r="VBW3874" s="114"/>
      <c r="VBX3874" s="114"/>
      <c r="VBY3874" s="114"/>
      <c r="VBZ3874" s="114"/>
      <c r="VCA3874" s="114"/>
      <c r="VCB3874" s="114"/>
      <c r="VCC3874" s="116"/>
      <c r="VCD3874" s="114"/>
      <c r="VCE3874" s="115"/>
      <c r="VCF3874" s="115"/>
      <c r="VCG3874" s="115"/>
      <c r="VCH3874" s="113"/>
      <c r="VCI3874" s="114"/>
      <c r="VCJ3874" s="114"/>
      <c r="VCK3874" s="113"/>
      <c r="VCL3874" s="118"/>
      <c r="VCM3874" s="117"/>
      <c r="VCN3874" s="114"/>
      <c r="VCO3874" s="114"/>
      <c r="VCP3874" s="114"/>
      <c r="VCQ3874" s="114"/>
      <c r="VCR3874" s="114"/>
      <c r="VCS3874" s="114"/>
      <c r="VCT3874" s="114"/>
      <c r="VCU3874" s="114"/>
      <c r="VCV3874" s="114"/>
      <c r="VCW3874" s="114"/>
      <c r="VCX3874" s="116"/>
      <c r="VCY3874" s="114"/>
      <c r="VCZ3874" s="115"/>
      <c r="VDA3874" s="115"/>
      <c r="VDB3874" s="115"/>
      <c r="VDC3874" s="113"/>
      <c r="VDD3874" s="114"/>
      <c r="VDE3874" s="114"/>
      <c r="VDF3874" s="113"/>
      <c r="VDG3874" s="118"/>
      <c r="VDH3874" s="117"/>
      <c r="VDI3874" s="114"/>
      <c r="VDJ3874" s="114"/>
      <c r="VDK3874" s="114"/>
      <c r="VDL3874" s="114"/>
      <c r="VDM3874" s="114"/>
      <c r="VDN3874" s="114"/>
      <c r="VDO3874" s="114"/>
      <c r="VDP3874" s="114"/>
      <c r="VDQ3874" s="114"/>
      <c r="VDR3874" s="114"/>
      <c r="VDS3874" s="116"/>
      <c r="VDT3874" s="114"/>
      <c r="VDU3874" s="115"/>
      <c r="VDV3874" s="115"/>
      <c r="VDW3874" s="115"/>
      <c r="VDX3874" s="113"/>
      <c r="VDY3874" s="114"/>
      <c r="VDZ3874" s="114"/>
      <c r="VEA3874" s="113"/>
      <c r="VEB3874" s="118"/>
      <c r="VEC3874" s="117"/>
      <c r="VED3874" s="114"/>
      <c r="VEE3874" s="114"/>
      <c r="VEF3874" s="114"/>
      <c r="VEG3874" s="114"/>
      <c r="VEH3874" s="114"/>
      <c r="VEI3874" s="114"/>
      <c r="VEJ3874" s="114"/>
      <c r="VEK3874" s="114"/>
      <c r="VEL3874" s="114"/>
      <c r="VEM3874" s="114"/>
      <c r="VEN3874" s="116"/>
      <c r="VEO3874" s="114"/>
      <c r="VEP3874" s="115"/>
      <c r="VEQ3874" s="115"/>
      <c r="VER3874" s="115"/>
      <c r="VES3874" s="113"/>
      <c r="VET3874" s="114"/>
      <c r="VEU3874" s="114"/>
      <c r="VEV3874" s="113"/>
      <c r="VEW3874" s="118"/>
      <c r="VEX3874" s="117"/>
      <c r="VEY3874" s="114"/>
      <c r="VEZ3874" s="114"/>
      <c r="VFA3874" s="114"/>
      <c r="VFB3874" s="114"/>
      <c r="VFC3874" s="114"/>
      <c r="VFD3874" s="114"/>
      <c r="VFE3874" s="114"/>
      <c r="VFF3874" s="114"/>
      <c r="VFG3874" s="114"/>
      <c r="VFH3874" s="114"/>
      <c r="VFI3874" s="116"/>
      <c r="VFJ3874" s="114"/>
      <c r="VFK3874" s="115"/>
      <c r="VFL3874" s="115"/>
      <c r="VFM3874" s="115"/>
      <c r="VFN3874" s="113"/>
      <c r="VFO3874" s="114"/>
      <c r="VFP3874" s="114"/>
      <c r="VFQ3874" s="113"/>
      <c r="VFR3874" s="118"/>
      <c r="VFS3874" s="117"/>
      <c r="VFT3874" s="114"/>
      <c r="VFU3874" s="114"/>
      <c r="VFV3874" s="114"/>
      <c r="VFW3874" s="114"/>
      <c r="VFX3874" s="114"/>
      <c r="VFY3874" s="114"/>
      <c r="VFZ3874" s="114"/>
      <c r="VGA3874" s="114"/>
      <c r="VGB3874" s="114"/>
      <c r="VGC3874" s="114"/>
      <c r="VGD3874" s="116"/>
      <c r="VGE3874" s="114"/>
      <c r="VGF3874" s="115"/>
      <c r="VGG3874" s="115"/>
      <c r="VGH3874" s="115"/>
      <c r="VGI3874" s="113"/>
      <c r="VGJ3874" s="114"/>
      <c r="VGK3874" s="114"/>
      <c r="VGL3874" s="113"/>
      <c r="VGM3874" s="118"/>
      <c r="VGN3874" s="117"/>
      <c r="VGO3874" s="114"/>
      <c r="VGP3874" s="114"/>
      <c r="VGQ3874" s="114"/>
      <c r="VGR3874" s="114"/>
      <c r="VGS3874" s="114"/>
      <c r="VGT3874" s="114"/>
      <c r="VGU3874" s="114"/>
      <c r="VGV3874" s="114"/>
      <c r="VGW3874" s="114"/>
      <c r="VGX3874" s="114"/>
      <c r="VGY3874" s="116"/>
      <c r="VGZ3874" s="114"/>
      <c r="VHA3874" s="115"/>
      <c r="VHB3874" s="115"/>
      <c r="VHC3874" s="115"/>
      <c r="VHD3874" s="113"/>
      <c r="VHE3874" s="114"/>
      <c r="VHF3874" s="114"/>
      <c r="VHG3874" s="113"/>
      <c r="VHH3874" s="118"/>
      <c r="VHI3874" s="117"/>
      <c r="VHJ3874" s="114"/>
      <c r="VHK3874" s="114"/>
      <c r="VHL3874" s="114"/>
      <c r="VHM3874" s="114"/>
      <c r="VHN3874" s="114"/>
      <c r="VHO3874" s="114"/>
      <c r="VHP3874" s="114"/>
      <c r="VHQ3874" s="114"/>
      <c r="VHR3874" s="114"/>
      <c r="VHS3874" s="114"/>
      <c r="VHT3874" s="116"/>
      <c r="VHU3874" s="114"/>
      <c r="VHV3874" s="115"/>
      <c r="VHW3874" s="115"/>
      <c r="VHX3874" s="115"/>
      <c r="VHY3874" s="113"/>
      <c r="VHZ3874" s="114"/>
      <c r="VIA3874" s="114"/>
      <c r="VIB3874" s="113"/>
      <c r="VIC3874" s="118"/>
      <c r="VID3874" s="117"/>
      <c r="VIE3874" s="114"/>
      <c r="VIF3874" s="114"/>
      <c r="VIG3874" s="114"/>
      <c r="VIH3874" s="114"/>
      <c r="VII3874" s="114"/>
      <c r="VIJ3874" s="114"/>
      <c r="VIK3874" s="114"/>
      <c r="VIL3874" s="114"/>
      <c r="VIM3874" s="114"/>
      <c r="VIN3874" s="114"/>
      <c r="VIO3874" s="116"/>
      <c r="VIP3874" s="114"/>
      <c r="VIQ3874" s="115"/>
      <c r="VIR3874" s="115"/>
      <c r="VIS3874" s="115"/>
      <c r="VIT3874" s="113"/>
      <c r="VIU3874" s="114"/>
      <c r="VIV3874" s="114"/>
      <c r="VIW3874" s="113"/>
      <c r="VIX3874" s="118"/>
      <c r="VIY3874" s="117"/>
      <c r="VIZ3874" s="114"/>
      <c r="VJA3874" s="114"/>
      <c r="VJB3874" s="114"/>
      <c r="VJC3874" s="114"/>
      <c r="VJD3874" s="114"/>
      <c r="VJE3874" s="114"/>
      <c r="VJF3874" s="114"/>
      <c r="VJG3874" s="114"/>
      <c r="VJH3874" s="114"/>
      <c r="VJI3874" s="114"/>
      <c r="VJJ3874" s="116"/>
      <c r="VJK3874" s="114"/>
      <c r="VJL3874" s="115"/>
      <c r="VJM3874" s="115"/>
      <c r="VJN3874" s="115"/>
      <c r="VJO3874" s="113"/>
      <c r="VJP3874" s="114"/>
      <c r="VJQ3874" s="114"/>
      <c r="VJR3874" s="113"/>
      <c r="VJS3874" s="118"/>
      <c r="VJT3874" s="117"/>
      <c r="VJU3874" s="114"/>
      <c r="VJV3874" s="114"/>
      <c r="VJW3874" s="114"/>
      <c r="VJX3874" s="114"/>
      <c r="VJY3874" s="114"/>
      <c r="VJZ3874" s="114"/>
      <c r="VKA3874" s="114"/>
      <c r="VKB3874" s="114"/>
      <c r="VKC3874" s="114"/>
      <c r="VKD3874" s="114"/>
      <c r="VKE3874" s="116"/>
      <c r="VKF3874" s="114"/>
      <c r="VKG3874" s="115"/>
      <c r="VKH3874" s="115"/>
      <c r="VKI3874" s="115"/>
      <c r="VKJ3874" s="113"/>
      <c r="VKK3874" s="114"/>
      <c r="VKL3874" s="114"/>
      <c r="VKM3874" s="113"/>
      <c r="VKN3874" s="118"/>
      <c r="VKO3874" s="117"/>
      <c r="VKP3874" s="114"/>
      <c r="VKQ3874" s="114"/>
      <c r="VKR3874" s="114"/>
      <c r="VKS3874" s="114"/>
      <c r="VKT3874" s="114"/>
      <c r="VKU3874" s="114"/>
      <c r="VKV3874" s="114"/>
      <c r="VKW3874" s="114"/>
      <c r="VKX3874" s="114"/>
      <c r="VKY3874" s="114"/>
      <c r="VKZ3874" s="116"/>
      <c r="VLA3874" s="114"/>
      <c r="VLB3874" s="115"/>
      <c r="VLC3874" s="115"/>
      <c r="VLD3874" s="115"/>
      <c r="VLE3874" s="113"/>
      <c r="VLF3874" s="114"/>
      <c r="VLG3874" s="114"/>
      <c r="VLH3874" s="113"/>
      <c r="VLI3874" s="118"/>
      <c r="VLJ3874" s="117"/>
      <c r="VLK3874" s="114"/>
      <c r="VLL3874" s="114"/>
      <c r="VLM3874" s="114"/>
      <c r="VLN3874" s="114"/>
      <c r="VLO3874" s="114"/>
      <c r="VLP3874" s="114"/>
      <c r="VLQ3874" s="114"/>
      <c r="VLR3874" s="114"/>
      <c r="VLS3874" s="114"/>
      <c r="VLT3874" s="114"/>
      <c r="VLU3874" s="116"/>
      <c r="VLV3874" s="114"/>
      <c r="VLW3874" s="115"/>
      <c r="VLX3874" s="115"/>
      <c r="VLY3874" s="115"/>
      <c r="VLZ3874" s="113"/>
      <c r="VMA3874" s="114"/>
      <c r="VMB3874" s="114"/>
      <c r="VMC3874" s="113"/>
      <c r="VMD3874" s="118"/>
      <c r="VME3874" s="117"/>
      <c r="VMF3874" s="114"/>
      <c r="VMG3874" s="114"/>
      <c r="VMH3874" s="114"/>
      <c r="VMI3874" s="114"/>
      <c r="VMJ3874" s="114"/>
      <c r="VMK3874" s="114"/>
      <c r="VML3874" s="114"/>
      <c r="VMM3874" s="114"/>
      <c r="VMN3874" s="114"/>
      <c r="VMO3874" s="114"/>
      <c r="VMP3874" s="116"/>
      <c r="VMQ3874" s="114"/>
      <c r="VMR3874" s="115"/>
      <c r="VMS3874" s="115"/>
      <c r="VMT3874" s="115"/>
      <c r="VMU3874" s="113"/>
      <c r="VMV3874" s="114"/>
      <c r="VMW3874" s="114"/>
      <c r="VMX3874" s="113"/>
      <c r="VMY3874" s="118"/>
      <c r="VMZ3874" s="117"/>
      <c r="VNA3874" s="114"/>
      <c r="VNB3874" s="114"/>
      <c r="VNC3874" s="114"/>
      <c r="VND3874" s="114"/>
      <c r="VNE3874" s="114"/>
      <c r="VNF3874" s="114"/>
      <c r="VNG3874" s="114"/>
      <c r="VNH3874" s="114"/>
      <c r="VNI3874" s="114"/>
      <c r="VNJ3874" s="114"/>
      <c r="VNK3874" s="116"/>
      <c r="VNL3874" s="114"/>
      <c r="VNM3874" s="115"/>
      <c r="VNN3874" s="115"/>
      <c r="VNO3874" s="115"/>
      <c r="VNP3874" s="113"/>
      <c r="VNQ3874" s="114"/>
      <c r="VNR3874" s="114"/>
      <c r="VNS3874" s="113"/>
      <c r="VNT3874" s="118"/>
      <c r="VNU3874" s="117"/>
      <c r="VNV3874" s="114"/>
      <c r="VNW3874" s="114"/>
      <c r="VNX3874" s="114"/>
      <c r="VNY3874" s="114"/>
      <c r="VNZ3874" s="114"/>
      <c r="VOA3874" s="114"/>
      <c r="VOB3874" s="114"/>
      <c r="VOC3874" s="114"/>
      <c r="VOD3874" s="114"/>
      <c r="VOE3874" s="114"/>
      <c r="VOF3874" s="116"/>
      <c r="VOG3874" s="114"/>
      <c r="VOH3874" s="115"/>
      <c r="VOI3874" s="115"/>
      <c r="VOJ3874" s="115"/>
      <c r="VOK3874" s="113"/>
      <c r="VOL3874" s="114"/>
      <c r="VOM3874" s="114"/>
      <c r="VON3874" s="113"/>
      <c r="VOO3874" s="118"/>
      <c r="VOP3874" s="117"/>
      <c r="VOQ3874" s="114"/>
      <c r="VOR3874" s="114"/>
      <c r="VOS3874" s="114"/>
      <c r="VOT3874" s="114"/>
      <c r="VOU3874" s="114"/>
      <c r="VOV3874" s="114"/>
      <c r="VOW3874" s="114"/>
      <c r="VOX3874" s="114"/>
      <c r="VOY3874" s="114"/>
      <c r="VOZ3874" s="114"/>
      <c r="VPA3874" s="116"/>
      <c r="VPB3874" s="114"/>
      <c r="VPC3874" s="115"/>
      <c r="VPD3874" s="115"/>
      <c r="VPE3874" s="115"/>
      <c r="VPF3874" s="113"/>
      <c r="VPG3874" s="114"/>
      <c r="VPH3874" s="114"/>
      <c r="VPI3874" s="113"/>
      <c r="VPJ3874" s="118"/>
      <c r="VPK3874" s="117"/>
      <c r="VPL3874" s="114"/>
      <c r="VPM3874" s="114"/>
      <c r="VPN3874" s="114"/>
      <c r="VPO3874" s="114"/>
      <c r="VPP3874" s="114"/>
      <c r="VPQ3874" s="114"/>
      <c r="VPR3874" s="114"/>
      <c r="VPS3874" s="114"/>
      <c r="VPT3874" s="114"/>
      <c r="VPU3874" s="114"/>
      <c r="VPV3874" s="116"/>
      <c r="VPW3874" s="114"/>
      <c r="VPX3874" s="115"/>
      <c r="VPY3874" s="115"/>
      <c r="VPZ3874" s="115"/>
      <c r="VQA3874" s="113"/>
      <c r="VQB3874" s="114"/>
      <c r="VQC3874" s="114"/>
      <c r="VQD3874" s="113"/>
      <c r="VQE3874" s="118"/>
      <c r="VQF3874" s="117"/>
      <c r="VQG3874" s="114"/>
      <c r="VQH3874" s="114"/>
      <c r="VQI3874" s="114"/>
      <c r="VQJ3874" s="114"/>
      <c r="VQK3874" s="114"/>
      <c r="VQL3874" s="114"/>
      <c r="VQM3874" s="114"/>
      <c r="VQN3874" s="114"/>
      <c r="VQO3874" s="114"/>
      <c r="VQP3874" s="114"/>
      <c r="VQQ3874" s="116"/>
      <c r="VQR3874" s="114"/>
      <c r="VQS3874" s="115"/>
      <c r="VQT3874" s="115"/>
      <c r="VQU3874" s="115"/>
      <c r="VQV3874" s="113"/>
      <c r="VQW3874" s="114"/>
      <c r="VQX3874" s="114"/>
      <c r="VQY3874" s="113"/>
      <c r="VQZ3874" s="118"/>
      <c r="VRA3874" s="117"/>
      <c r="VRB3874" s="114"/>
      <c r="VRC3874" s="114"/>
      <c r="VRD3874" s="114"/>
      <c r="VRE3874" s="114"/>
      <c r="VRF3874" s="114"/>
      <c r="VRG3874" s="114"/>
      <c r="VRH3874" s="114"/>
      <c r="VRI3874" s="114"/>
      <c r="VRJ3874" s="114"/>
      <c r="VRK3874" s="114"/>
      <c r="VRL3874" s="116"/>
      <c r="VRM3874" s="114"/>
      <c r="VRN3874" s="115"/>
      <c r="VRO3874" s="115"/>
      <c r="VRP3874" s="115"/>
      <c r="VRQ3874" s="113"/>
      <c r="VRR3874" s="114"/>
      <c r="VRS3874" s="114"/>
      <c r="VRT3874" s="113"/>
      <c r="VRU3874" s="118"/>
      <c r="VRV3874" s="117"/>
      <c r="VRW3874" s="114"/>
      <c r="VRX3874" s="114"/>
      <c r="VRY3874" s="114"/>
      <c r="VRZ3874" s="114"/>
      <c r="VSA3874" s="114"/>
      <c r="VSB3874" s="114"/>
      <c r="VSC3874" s="114"/>
      <c r="VSD3874" s="114"/>
      <c r="VSE3874" s="114"/>
      <c r="VSF3874" s="114"/>
      <c r="VSG3874" s="116"/>
      <c r="VSH3874" s="114"/>
      <c r="VSI3874" s="115"/>
      <c r="VSJ3874" s="115"/>
      <c r="VSK3874" s="115"/>
      <c r="VSL3874" s="113"/>
      <c r="VSM3874" s="114"/>
      <c r="VSN3874" s="114"/>
      <c r="VSO3874" s="113"/>
      <c r="VSP3874" s="118"/>
      <c r="VSQ3874" s="117"/>
      <c r="VSR3874" s="114"/>
      <c r="VSS3874" s="114"/>
      <c r="VST3874" s="114"/>
      <c r="VSU3874" s="114"/>
      <c r="VSV3874" s="114"/>
      <c r="VSW3874" s="114"/>
      <c r="VSX3874" s="114"/>
      <c r="VSY3874" s="114"/>
      <c r="VSZ3874" s="114"/>
      <c r="VTA3874" s="114"/>
      <c r="VTB3874" s="116"/>
      <c r="VTC3874" s="114"/>
      <c r="VTD3874" s="115"/>
      <c r="VTE3874" s="115"/>
      <c r="VTF3874" s="115"/>
      <c r="VTG3874" s="113"/>
      <c r="VTH3874" s="114"/>
      <c r="VTI3874" s="114"/>
      <c r="VTJ3874" s="113"/>
      <c r="VTK3874" s="118"/>
      <c r="VTL3874" s="117"/>
      <c r="VTM3874" s="114"/>
      <c r="VTN3874" s="114"/>
      <c r="VTO3874" s="114"/>
      <c r="VTP3874" s="114"/>
      <c r="VTQ3874" s="114"/>
      <c r="VTR3874" s="114"/>
      <c r="VTS3874" s="114"/>
      <c r="VTT3874" s="114"/>
      <c r="VTU3874" s="114"/>
      <c r="VTV3874" s="114"/>
      <c r="VTW3874" s="116"/>
      <c r="VTX3874" s="114"/>
      <c r="VTY3874" s="115"/>
      <c r="VTZ3874" s="115"/>
      <c r="VUA3874" s="115"/>
      <c r="VUB3874" s="113"/>
      <c r="VUC3874" s="114"/>
      <c r="VUD3874" s="114"/>
      <c r="VUE3874" s="113"/>
      <c r="VUF3874" s="118"/>
      <c r="VUG3874" s="117"/>
      <c r="VUH3874" s="114"/>
      <c r="VUI3874" s="114"/>
      <c r="VUJ3874" s="114"/>
      <c r="VUK3874" s="114"/>
      <c r="VUL3874" s="114"/>
      <c r="VUM3874" s="114"/>
      <c r="VUN3874" s="114"/>
      <c r="VUO3874" s="114"/>
      <c r="VUP3874" s="114"/>
      <c r="VUQ3874" s="114"/>
      <c r="VUR3874" s="116"/>
      <c r="VUS3874" s="114"/>
      <c r="VUT3874" s="115"/>
      <c r="VUU3874" s="115"/>
      <c r="VUV3874" s="115"/>
      <c r="VUW3874" s="113"/>
      <c r="VUX3874" s="114"/>
      <c r="VUY3874" s="114"/>
      <c r="VUZ3874" s="113"/>
      <c r="VVA3874" s="118"/>
      <c r="VVB3874" s="117"/>
      <c r="VVC3874" s="114"/>
      <c r="VVD3874" s="114"/>
      <c r="VVE3874" s="114"/>
      <c r="VVF3874" s="114"/>
      <c r="VVG3874" s="114"/>
      <c r="VVH3874" s="114"/>
      <c r="VVI3874" s="114"/>
      <c r="VVJ3874" s="114"/>
      <c r="VVK3874" s="114"/>
      <c r="VVL3874" s="114"/>
      <c r="VVM3874" s="116"/>
      <c r="VVN3874" s="114"/>
      <c r="VVO3874" s="115"/>
      <c r="VVP3874" s="115"/>
      <c r="VVQ3874" s="115"/>
      <c r="VVR3874" s="113"/>
      <c r="VVS3874" s="114"/>
      <c r="VVT3874" s="114"/>
      <c r="VVU3874" s="113"/>
      <c r="VVV3874" s="118"/>
      <c r="VVW3874" s="117"/>
      <c r="VVX3874" s="114"/>
      <c r="VVY3874" s="114"/>
      <c r="VVZ3874" s="114"/>
      <c r="VWA3874" s="114"/>
      <c r="VWB3874" s="114"/>
      <c r="VWC3874" s="114"/>
      <c r="VWD3874" s="114"/>
      <c r="VWE3874" s="114"/>
      <c r="VWF3874" s="114"/>
      <c r="VWG3874" s="114"/>
      <c r="VWH3874" s="116"/>
      <c r="VWI3874" s="114"/>
      <c r="VWJ3874" s="115"/>
      <c r="VWK3874" s="115"/>
      <c r="VWL3874" s="115"/>
      <c r="VWM3874" s="113"/>
      <c r="VWN3874" s="114"/>
      <c r="VWO3874" s="114"/>
      <c r="VWP3874" s="113"/>
      <c r="VWQ3874" s="118"/>
      <c r="VWR3874" s="117"/>
      <c r="VWS3874" s="114"/>
      <c r="VWT3874" s="114"/>
      <c r="VWU3874" s="114"/>
      <c r="VWV3874" s="114"/>
      <c r="VWW3874" s="114"/>
      <c r="VWX3874" s="114"/>
      <c r="VWY3874" s="114"/>
      <c r="VWZ3874" s="114"/>
      <c r="VXA3874" s="114"/>
      <c r="VXB3874" s="114"/>
      <c r="VXC3874" s="116"/>
      <c r="VXD3874" s="114"/>
      <c r="VXE3874" s="115"/>
      <c r="VXF3874" s="115"/>
      <c r="VXG3874" s="115"/>
      <c r="VXH3874" s="113"/>
      <c r="VXI3874" s="114"/>
      <c r="VXJ3874" s="114"/>
      <c r="VXK3874" s="113"/>
      <c r="VXL3874" s="118"/>
      <c r="VXM3874" s="117"/>
      <c r="VXN3874" s="114"/>
      <c r="VXO3874" s="114"/>
      <c r="VXP3874" s="114"/>
      <c r="VXQ3874" s="114"/>
      <c r="VXR3874" s="114"/>
      <c r="VXS3874" s="114"/>
      <c r="VXT3874" s="114"/>
      <c r="VXU3874" s="114"/>
      <c r="VXV3874" s="114"/>
      <c r="VXW3874" s="114"/>
      <c r="VXX3874" s="116"/>
      <c r="VXY3874" s="114"/>
      <c r="VXZ3874" s="115"/>
      <c r="VYA3874" s="115"/>
      <c r="VYB3874" s="115"/>
      <c r="VYC3874" s="113"/>
      <c r="VYD3874" s="114"/>
      <c r="VYE3874" s="114"/>
      <c r="VYF3874" s="113"/>
      <c r="VYG3874" s="118"/>
      <c r="VYH3874" s="117"/>
      <c r="VYI3874" s="114"/>
      <c r="VYJ3874" s="114"/>
      <c r="VYK3874" s="114"/>
      <c r="VYL3874" s="114"/>
      <c r="VYM3874" s="114"/>
      <c r="VYN3874" s="114"/>
      <c r="VYO3874" s="114"/>
      <c r="VYP3874" s="114"/>
      <c r="VYQ3874" s="114"/>
      <c r="VYR3874" s="114"/>
      <c r="VYS3874" s="116"/>
      <c r="VYT3874" s="114"/>
      <c r="VYU3874" s="115"/>
      <c r="VYV3874" s="115"/>
      <c r="VYW3874" s="115"/>
      <c r="VYX3874" s="113"/>
      <c r="VYY3874" s="114"/>
      <c r="VYZ3874" s="114"/>
      <c r="VZA3874" s="113"/>
      <c r="VZB3874" s="118"/>
      <c r="VZC3874" s="117"/>
      <c r="VZD3874" s="114"/>
      <c r="VZE3874" s="114"/>
      <c r="VZF3874" s="114"/>
      <c r="VZG3874" s="114"/>
      <c r="VZH3874" s="114"/>
      <c r="VZI3874" s="114"/>
      <c r="VZJ3874" s="114"/>
      <c r="VZK3874" s="114"/>
      <c r="VZL3874" s="114"/>
      <c r="VZM3874" s="114"/>
      <c r="VZN3874" s="116"/>
      <c r="VZO3874" s="114"/>
      <c r="VZP3874" s="115"/>
      <c r="VZQ3874" s="115"/>
      <c r="VZR3874" s="115"/>
      <c r="VZS3874" s="113"/>
      <c r="VZT3874" s="114"/>
      <c r="VZU3874" s="114"/>
      <c r="VZV3874" s="113"/>
      <c r="VZW3874" s="118"/>
      <c r="VZX3874" s="117"/>
      <c r="VZY3874" s="114"/>
      <c r="VZZ3874" s="114"/>
      <c r="WAA3874" s="114"/>
      <c r="WAB3874" s="114"/>
      <c r="WAC3874" s="114"/>
      <c r="WAD3874" s="114"/>
      <c r="WAE3874" s="114"/>
      <c r="WAF3874" s="114"/>
      <c r="WAG3874" s="114"/>
      <c r="WAH3874" s="114"/>
      <c r="WAI3874" s="116"/>
      <c r="WAJ3874" s="114"/>
      <c r="WAK3874" s="115"/>
      <c r="WAL3874" s="115"/>
      <c r="WAM3874" s="115"/>
      <c r="WAN3874" s="113"/>
      <c r="WAO3874" s="114"/>
      <c r="WAP3874" s="114"/>
      <c r="WAQ3874" s="113"/>
      <c r="WAR3874" s="118"/>
      <c r="WAS3874" s="117"/>
      <c r="WAT3874" s="114"/>
      <c r="WAU3874" s="114"/>
      <c r="WAV3874" s="114"/>
      <c r="WAW3874" s="114"/>
      <c r="WAX3874" s="114"/>
      <c r="WAY3874" s="114"/>
      <c r="WAZ3874" s="114"/>
      <c r="WBA3874" s="114"/>
      <c r="WBB3874" s="114"/>
      <c r="WBC3874" s="114"/>
      <c r="WBD3874" s="116"/>
      <c r="WBE3874" s="114"/>
      <c r="WBF3874" s="115"/>
      <c r="WBG3874" s="115"/>
      <c r="WBH3874" s="115"/>
      <c r="WBI3874" s="113"/>
      <c r="WBJ3874" s="114"/>
      <c r="WBK3874" s="114"/>
      <c r="WBL3874" s="113"/>
      <c r="WBM3874" s="118"/>
      <c r="WBN3874" s="117"/>
      <c r="WBO3874" s="114"/>
      <c r="WBP3874" s="114"/>
      <c r="WBQ3874" s="114"/>
      <c r="WBR3874" s="114"/>
      <c r="WBS3874" s="114"/>
      <c r="WBT3874" s="114"/>
      <c r="WBU3874" s="114"/>
      <c r="WBV3874" s="114"/>
      <c r="WBW3874" s="114"/>
      <c r="WBX3874" s="114"/>
      <c r="WBY3874" s="116"/>
      <c r="WBZ3874" s="114"/>
      <c r="WCA3874" s="115"/>
      <c r="WCB3874" s="115"/>
      <c r="WCC3874" s="115"/>
      <c r="WCD3874" s="113"/>
      <c r="WCE3874" s="114"/>
      <c r="WCF3874" s="114"/>
      <c r="WCG3874" s="113"/>
      <c r="WCH3874" s="118"/>
      <c r="WCI3874" s="117"/>
      <c r="WCJ3874" s="114"/>
      <c r="WCK3874" s="114"/>
      <c r="WCL3874" s="114"/>
      <c r="WCM3874" s="114"/>
      <c r="WCN3874" s="114"/>
      <c r="WCO3874" s="114"/>
      <c r="WCP3874" s="114"/>
      <c r="WCQ3874" s="114"/>
      <c r="WCR3874" s="114"/>
      <c r="WCS3874" s="114"/>
      <c r="WCT3874" s="116"/>
      <c r="WCU3874" s="114"/>
      <c r="WCV3874" s="115"/>
      <c r="WCW3874" s="115"/>
      <c r="WCX3874" s="115"/>
      <c r="WCY3874" s="113"/>
      <c r="WCZ3874" s="114"/>
      <c r="WDA3874" s="114"/>
      <c r="WDB3874" s="113"/>
      <c r="WDC3874" s="118"/>
      <c r="WDD3874" s="117"/>
      <c r="WDE3874" s="114"/>
      <c r="WDF3874" s="114"/>
      <c r="WDG3874" s="114"/>
      <c r="WDH3874" s="114"/>
      <c r="WDI3874" s="114"/>
      <c r="WDJ3874" s="114"/>
      <c r="WDK3874" s="114"/>
      <c r="WDL3874" s="114"/>
      <c r="WDM3874" s="114"/>
      <c r="WDN3874" s="114"/>
      <c r="WDO3874" s="116"/>
      <c r="WDP3874" s="114"/>
      <c r="WDQ3874" s="115"/>
      <c r="WDR3874" s="115"/>
      <c r="WDS3874" s="115"/>
      <c r="WDT3874" s="113"/>
      <c r="WDU3874" s="114"/>
      <c r="WDV3874" s="114"/>
      <c r="WDW3874" s="113"/>
      <c r="WDX3874" s="118"/>
      <c r="WDY3874" s="117"/>
      <c r="WDZ3874" s="114"/>
      <c r="WEA3874" s="114"/>
      <c r="WEB3874" s="114"/>
      <c r="WEC3874" s="114"/>
      <c r="WED3874" s="114"/>
      <c r="WEE3874" s="114"/>
      <c r="WEF3874" s="114"/>
      <c r="WEG3874" s="114"/>
      <c r="WEH3874" s="114"/>
      <c r="WEI3874" s="114"/>
      <c r="WEJ3874" s="116"/>
      <c r="WEK3874" s="114"/>
      <c r="WEL3874" s="115"/>
      <c r="WEM3874" s="115"/>
      <c r="WEN3874" s="115"/>
      <c r="WEO3874" s="113"/>
      <c r="WEP3874" s="114"/>
      <c r="WEQ3874" s="114"/>
      <c r="WER3874" s="113"/>
      <c r="WES3874" s="118"/>
      <c r="WET3874" s="117"/>
      <c r="WEU3874" s="114"/>
      <c r="WEV3874" s="114"/>
      <c r="WEW3874" s="114"/>
      <c r="WEX3874" s="114"/>
      <c r="WEY3874" s="114"/>
      <c r="WEZ3874" s="114"/>
      <c r="WFA3874" s="114"/>
      <c r="WFB3874" s="114"/>
      <c r="WFC3874" s="114"/>
      <c r="WFD3874" s="114"/>
      <c r="WFE3874" s="116"/>
      <c r="WFF3874" s="114"/>
      <c r="WFG3874" s="115"/>
      <c r="WFH3874" s="115"/>
      <c r="WFI3874" s="115"/>
      <c r="WFJ3874" s="113"/>
      <c r="WFK3874" s="114"/>
      <c r="WFL3874" s="114"/>
      <c r="WFM3874" s="113"/>
      <c r="WFN3874" s="118"/>
      <c r="WFO3874" s="117"/>
      <c r="WFP3874" s="114"/>
      <c r="WFQ3874" s="114"/>
      <c r="WFR3874" s="114"/>
      <c r="WFS3874" s="114"/>
      <c r="WFT3874" s="114"/>
      <c r="WFU3874" s="114"/>
      <c r="WFV3874" s="114"/>
      <c r="WFW3874" s="114"/>
      <c r="WFX3874" s="114"/>
      <c r="WFY3874" s="114"/>
      <c r="WFZ3874" s="116"/>
      <c r="WGA3874" s="114"/>
      <c r="WGB3874" s="115"/>
      <c r="WGC3874" s="115"/>
      <c r="WGD3874" s="115"/>
      <c r="WGE3874" s="113"/>
      <c r="WGF3874" s="114"/>
      <c r="WGG3874" s="114"/>
      <c r="WGH3874" s="113"/>
      <c r="WGI3874" s="118"/>
      <c r="WGJ3874" s="117"/>
      <c r="WGK3874" s="114"/>
      <c r="WGL3874" s="114"/>
      <c r="WGM3874" s="114"/>
      <c r="WGN3874" s="114"/>
      <c r="WGO3874" s="114"/>
      <c r="WGP3874" s="114"/>
      <c r="WGQ3874" s="114"/>
      <c r="WGR3874" s="114"/>
      <c r="WGS3874" s="114"/>
      <c r="WGT3874" s="114"/>
      <c r="WGU3874" s="116"/>
      <c r="WGV3874" s="114"/>
      <c r="WGW3874" s="115"/>
      <c r="WGX3874" s="115"/>
      <c r="WGY3874" s="115"/>
      <c r="WGZ3874" s="113"/>
      <c r="WHA3874" s="114"/>
      <c r="WHB3874" s="114"/>
      <c r="WHC3874" s="113"/>
      <c r="WHD3874" s="118"/>
      <c r="WHE3874" s="117"/>
      <c r="WHF3874" s="114"/>
      <c r="WHG3874" s="114"/>
      <c r="WHH3874" s="114"/>
      <c r="WHI3874" s="114"/>
      <c r="WHJ3874" s="114"/>
      <c r="WHK3874" s="114"/>
      <c r="WHL3874" s="114"/>
      <c r="WHM3874" s="114"/>
      <c r="WHN3874" s="114"/>
      <c r="WHO3874" s="114"/>
      <c r="WHP3874" s="116"/>
      <c r="WHQ3874" s="114"/>
      <c r="WHR3874" s="115"/>
      <c r="WHS3874" s="115"/>
      <c r="WHT3874" s="115"/>
      <c r="WHU3874" s="113"/>
      <c r="WHV3874" s="114"/>
      <c r="WHW3874" s="114"/>
      <c r="WHX3874" s="113"/>
      <c r="WHY3874" s="118"/>
      <c r="WHZ3874" s="117"/>
      <c r="WIA3874" s="114"/>
      <c r="WIB3874" s="114"/>
      <c r="WIC3874" s="114"/>
      <c r="WID3874" s="114"/>
      <c r="WIE3874" s="114"/>
      <c r="WIF3874" s="114"/>
      <c r="WIG3874" s="114"/>
      <c r="WIH3874" s="114"/>
      <c r="WII3874" s="114"/>
      <c r="WIJ3874" s="114"/>
      <c r="WIK3874" s="116"/>
      <c r="WIL3874" s="114"/>
      <c r="WIM3874" s="115"/>
      <c r="WIN3874" s="115"/>
      <c r="WIO3874" s="115"/>
      <c r="WIP3874" s="113"/>
      <c r="WIQ3874" s="114"/>
      <c r="WIR3874" s="114"/>
      <c r="WIS3874" s="113"/>
      <c r="WIT3874" s="118"/>
      <c r="WIU3874" s="117"/>
      <c r="WIV3874" s="114"/>
      <c r="WIW3874" s="114"/>
      <c r="WIX3874" s="114"/>
      <c r="WIY3874" s="114"/>
      <c r="WIZ3874" s="114"/>
      <c r="WJA3874" s="114"/>
      <c r="WJB3874" s="114"/>
      <c r="WJC3874" s="114"/>
      <c r="WJD3874" s="114"/>
      <c r="WJE3874" s="114"/>
      <c r="WJF3874" s="116"/>
      <c r="WJG3874" s="114"/>
      <c r="WJH3874" s="115"/>
      <c r="WJI3874" s="115"/>
      <c r="WJJ3874" s="115"/>
      <c r="WJK3874" s="113"/>
      <c r="WJL3874" s="114"/>
      <c r="WJM3874" s="114"/>
      <c r="WJN3874" s="113"/>
      <c r="WJO3874" s="118"/>
      <c r="WJP3874" s="117"/>
      <c r="WJQ3874" s="114"/>
      <c r="WJR3874" s="114"/>
      <c r="WJS3874" s="114"/>
      <c r="WJT3874" s="114"/>
      <c r="WJU3874" s="114"/>
      <c r="WJV3874" s="114"/>
      <c r="WJW3874" s="114"/>
      <c r="WJX3874" s="114"/>
      <c r="WJY3874" s="114"/>
      <c r="WJZ3874" s="114"/>
      <c r="WKA3874" s="116"/>
      <c r="WKB3874" s="114"/>
      <c r="WKC3874" s="115"/>
      <c r="WKD3874" s="115"/>
      <c r="WKE3874" s="115"/>
      <c r="WKF3874" s="113"/>
      <c r="WKG3874" s="114"/>
      <c r="WKH3874" s="114"/>
      <c r="WKI3874" s="113"/>
      <c r="WKJ3874" s="118"/>
      <c r="WKK3874" s="117"/>
      <c r="WKL3874" s="114"/>
      <c r="WKM3874" s="114"/>
      <c r="WKN3874" s="114"/>
      <c r="WKO3874" s="114"/>
      <c r="WKP3874" s="114"/>
      <c r="WKQ3874" s="114"/>
      <c r="WKR3874" s="114"/>
      <c r="WKS3874" s="114"/>
      <c r="WKT3874" s="114"/>
      <c r="WKU3874" s="114"/>
      <c r="WKV3874" s="116"/>
      <c r="WKW3874" s="114"/>
      <c r="WKX3874" s="115"/>
      <c r="WKY3874" s="115"/>
      <c r="WKZ3874" s="115"/>
      <c r="WLA3874" s="113"/>
      <c r="WLB3874" s="114"/>
      <c r="WLC3874" s="114"/>
      <c r="WLD3874" s="113"/>
      <c r="WLE3874" s="118"/>
      <c r="WLF3874" s="117"/>
      <c r="WLG3874" s="114"/>
      <c r="WLH3874" s="114"/>
      <c r="WLI3874" s="114"/>
      <c r="WLJ3874" s="114"/>
      <c r="WLK3874" s="114"/>
      <c r="WLL3874" s="114"/>
      <c r="WLM3874" s="114"/>
      <c r="WLN3874" s="114"/>
      <c r="WLO3874" s="114"/>
      <c r="WLP3874" s="114"/>
      <c r="WLQ3874" s="116"/>
      <c r="WLR3874" s="114"/>
      <c r="WLS3874" s="115"/>
      <c r="WLT3874" s="115"/>
      <c r="WLU3874" s="115"/>
      <c r="WLV3874" s="113"/>
      <c r="WLW3874" s="114"/>
      <c r="WLX3874" s="114"/>
      <c r="WLY3874" s="113"/>
      <c r="WLZ3874" s="118"/>
      <c r="WMA3874" s="117"/>
      <c r="WMB3874" s="114"/>
      <c r="WMC3874" s="114"/>
      <c r="WMD3874" s="114"/>
      <c r="WME3874" s="114"/>
      <c r="WMF3874" s="114"/>
      <c r="WMG3874" s="114"/>
      <c r="WMH3874" s="114"/>
      <c r="WMI3874" s="114"/>
      <c r="WMJ3874" s="114"/>
      <c r="WMK3874" s="114"/>
      <c r="WML3874" s="116"/>
      <c r="WMM3874" s="114"/>
      <c r="WMN3874" s="115"/>
      <c r="WMO3874" s="115"/>
      <c r="WMP3874" s="115"/>
      <c r="WMQ3874" s="113"/>
      <c r="WMR3874" s="114"/>
      <c r="WMS3874" s="114"/>
      <c r="WMT3874" s="113"/>
      <c r="WMU3874" s="118"/>
      <c r="WMV3874" s="117"/>
      <c r="WMW3874" s="114"/>
      <c r="WMX3874" s="114"/>
      <c r="WMY3874" s="114"/>
      <c r="WMZ3874" s="114"/>
      <c r="WNA3874" s="114"/>
      <c r="WNB3874" s="114"/>
      <c r="WNC3874" s="114"/>
      <c r="WND3874" s="114"/>
      <c r="WNE3874" s="114"/>
      <c r="WNF3874" s="114"/>
      <c r="WNG3874" s="116"/>
      <c r="WNH3874" s="114"/>
      <c r="WNI3874" s="115"/>
      <c r="WNJ3874" s="115"/>
      <c r="WNK3874" s="115"/>
      <c r="WNL3874" s="113"/>
      <c r="WNM3874" s="114"/>
      <c r="WNN3874" s="114"/>
      <c r="WNO3874" s="113"/>
      <c r="WNP3874" s="118"/>
      <c r="WNQ3874" s="117"/>
      <c r="WNR3874" s="114"/>
      <c r="WNS3874" s="114"/>
      <c r="WNT3874" s="114"/>
      <c r="WNU3874" s="114"/>
      <c r="WNV3874" s="114"/>
      <c r="WNW3874" s="114"/>
      <c r="WNX3874" s="114"/>
      <c r="WNY3874" s="114"/>
      <c r="WNZ3874" s="114"/>
      <c r="WOA3874" s="114"/>
      <c r="WOB3874" s="116"/>
      <c r="WOC3874" s="114"/>
      <c r="WOD3874" s="115"/>
      <c r="WOE3874" s="115"/>
      <c r="WOF3874" s="115"/>
      <c r="WOG3874" s="113"/>
      <c r="WOH3874" s="114"/>
      <c r="WOI3874" s="114"/>
      <c r="WOJ3874" s="113"/>
      <c r="WOK3874" s="118"/>
      <c r="WOL3874" s="117"/>
      <c r="WOM3874" s="114"/>
      <c r="WON3874" s="114"/>
      <c r="WOO3874" s="114"/>
      <c r="WOP3874" s="114"/>
      <c r="WOQ3874" s="114"/>
      <c r="WOR3874" s="114"/>
      <c r="WOS3874" s="114"/>
      <c r="WOT3874" s="114"/>
      <c r="WOU3874" s="114"/>
      <c r="WOV3874" s="114"/>
      <c r="WOW3874" s="116"/>
      <c r="WOX3874" s="114"/>
      <c r="WOY3874" s="115"/>
      <c r="WOZ3874" s="115"/>
      <c r="WPA3874" s="115"/>
      <c r="WPB3874" s="113"/>
      <c r="WPC3874" s="114"/>
      <c r="WPD3874" s="114"/>
      <c r="WPE3874" s="113"/>
      <c r="WPF3874" s="118"/>
      <c r="WPG3874" s="117"/>
      <c r="WPH3874" s="114"/>
      <c r="WPI3874" s="114"/>
      <c r="WPJ3874" s="114"/>
      <c r="WPK3874" s="114"/>
      <c r="WPL3874" s="114"/>
      <c r="WPM3874" s="114"/>
      <c r="WPN3874" s="114"/>
      <c r="WPO3874" s="114"/>
      <c r="WPP3874" s="114"/>
      <c r="WPQ3874" s="114"/>
      <c r="WPR3874" s="116"/>
      <c r="WPS3874" s="114"/>
      <c r="WPT3874" s="115"/>
      <c r="WPU3874" s="115"/>
      <c r="WPV3874" s="115"/>
      <c r="WPW3874" s="113"/>
      <c r="WPX3874" s="114"/>
      <c r="WPY3874" s="114"/>
      <c r="WPZ3874" s="113"/>
      <c r="WQA3874" s="118"/>
      <c r="WQB3874" s="117"/>
      <c r="WQC3874" s="114"/>
      <c r="WQD3874" s="114"/>
      <c r="WQE3874" s="114"/>
      <c r="WQF3874" s="114"/>
      <c r="WQG3874" s="114"/>
      <c r="WQH3874" s="114"/>
      <c r="WQI3874" s="114"/>
      <c r="WQJ3874" s="114"/>
      <c r="WQK3874" s="114"/>
      <c r="WQL3874" s="114"/>
      <c r="WQM3874" s="116"/>
      <c r="WQN3874" s="114"/>
      <c r="WQO3874" s="115"/>
      <c r="WQP3874" s="115"/>
      <c r="WQQ3874" s="115"/>
      <c r="WQR3874" s="113"/>
      <c r="WQS3874" s="114"/>
      <c r="WQT3874" s="114"/>
      <c r="WQU3874" s="113"/>
      <c r="WQV3874" s="118"/>
      <c r="WQW3874" s="117"/>
      <c r="WQX3874" s="114"/>
      <c r="WQY3874" s="114"/>
      <c r="WQZ3874" s="114"/>
      <c r="WRA3874" s="114"/>
      <c r="WRB3874" s="114"/>
      <c r="WRC3874" s="114"/>
      <c r="WRD3874" s="114"/>
      <c r="WRE3874" s="114"/>
      <c r="WRF3874" s="114"/>
      <c r="WRG3874" s="114"/>
      <c r="WRH3874" s="116"/>
      <c r="WRI3874" s="114"/>
      <c r="WRJ3874" s="115"/>
      <c r="WRK3874" s="115"/>
      <c r="WRL3874" s="115"/>
      <c r="WRM3874" s="113"/>
      <c r="WRN3874" s="114"/>
      <c r="WRO3874" s="114"/>
      <c r="WRP3874" s="113"/>
      <c r="WRQ3874" s="118"/>
      <c r="WRR3874" s="117"/>
      <c r="WRS3874" s="114"/>
      <c r="WRT3874" s="114"/>
      <c r="WRU3874" s="114"/>
      <c r="WRV3874" s="114"/>
      <c r="WRW3874" s="114"/>
      <c r="WRX3874" s="114"/>
      <c r="WRY3874" s="114"/>
      <c r="WRZ3874" s="114"/>
      <c r="WSA3874" s="114"/>
      <c r="WSB3874" s="114"/>
      <c r="WSC3874" s="116"/>
      <c r="WSD3874" s="114"/>
      <c r="WSE3874" s="115"/>
      <c r="WSF3874" s="115"/>
      <c r="WSG3874" s="115"/>
      <c r="WSH3874" s="113"/>
      <c r="WSI3874" s="114"/>
      <c r="WSJ3874" s="114"/>
      <c r="WSK3874" s="113"/>
      <c r="WSL3874" s="118"/>
      <c r="WSM3874" s="117"/>
      <c r="WSN3874" s="114"/>
      <c r="WSO3874" s="114"/>
      <c r="WSP3874" s="114"/>
      <c r="WSQ3874" s="114"/>
      <c r="WSR3874" s="114"/>
      <c r="WSS3874" s="114"/>
      <c r="WST3874" s="114"/>
      <c r="WSU3874" s="114"/>
      <c r="WSV3874" s="114"/>
      <c r="WSW3874" s="114"/>
      <c r="WSX3874" s="116"/>
      <c r="WSY3874" s="114"/>
      <c r="WSZ3874" s="115"/>
      <c r="WTA3874" s="115"/>
      <c r="WTB3874" s="115"/>
      <c r="WTC3874" s="113"/>
      <c r="WTD3874" s="114"/>
      <c r="WTE3874" s="114"/>
      <c r="WTF3874" s="113"/>
      <c r="WTG3874" s="118"/>
      <c r="WTH3874" s="117"/>
      <c r="WTI3874" s="114"/>
      <c r="WTJ3874" s="114"/>
      <c r="WTK3874" s="114"/>
      <c r="WTL3874" s="114"/>
      <c r="WTM3874" s="114"/>
      <c r="WTN3874" s="114"/>
      <c r="WTO3874" s="114"/>
      <c r="WTP3874" s="114"/>
      <c r="WTQ3874" s="114"/>
      <c r="WTR3874" s="114"/>
      <c r="WTS3874" s="116"/>
      <c r="WTT3874" s="114"/>
      <c r="WTU3874" s="115"/>
      <c r="WTV3874" s="115"/>
      <c r="WTW3874" s="115"/>
      <c r="WTX3874" s="113"/>
      <c r="WTY3874" s="114"/>
      <c r="WTZ3874" s="114"/>
      <c r="WUA3874" s="113"/>
      <c r="WUB3874" s="118"/>
      <c r="WUC3874" s="117"/>
      <c r="WUD3874" s="114"/>
      <c r="WUE3874" s="114"/>
      <c r="WUF3874" s="114"/>
      <c r="WUG3874" s="114"/>
      <c r="WUH3874" s="114"/>
      <c r="WUI3874" s="114"/>
      <c r="WUJ3874" s="114"/>
      <c r="WUK3874" s="114"/>
      <c r="WUL3874" s="114"/>
      <c r="WUM3874" s="114"/>
      <c r="WUN3874" s="116"/>
      <c r="WUO3874" s="114"/>
      <c r="WUP3874" s="115"/>
      <c r="WUQ3874" s="115"/>
      <c r="WUR3874" s="115"/>
      <c r="WUS3874" s="113"/>
      <c r="WUT3874" s="114"/>
      <c r="WUU3874" s="114"/>
      <c r="WUV3874" s="113"/>
      <c r="WUW3874" s="118"/>
      <c r="WUX3874" s="117"/>
      <c r="WUY3874" s="114"/>
      <c r="WUZ3874" s="114"/>
      <c r="WVA3874" s="114"/>
      <c r="WVB3874" s="114"/>
      <c r="WVC3874" s="114"/>
      <c r="WVD3874" s="114"/>
      <c r="WVE3874" s="114"/>
      <c r="WVF3874" s="114"/>
      <c r="WVG3874" s="114"/>
      <c r="WVH3874" s="114"/>
      <c r="WVI3874" s="116"/>
      <c r="WVJ3874" s="114"/>
      <c r="WVK3874" s="115"/>
      <c r="WVL3874" s="115"/>
      <c r="WVM3874" s="115"/>
      <c r="WVN3874" s="113"/>
      <c r="WVO3874" s="114"/>
      <c r="WVP3874" s="114"/>
      <c r="WVQ3874" s="113"/>
      <c r="WVR3874" s="118"/>
      <c r="WVS3874" s="117"/>
      <c r="WVT3874" s="114"/>
      <c r="WVU3874" s="114"/>
      <c r="WVV3874" s="114"/>
      <c r="WVW3874" s="114"/>
      <c r="WVX3874" s="114"/>
      <c r="WVY3874" s="114"/>
      <c r="WVZ3874" s="114"/>
      <c r="WWA3874" s="114"/>
      <c r="WWB3874" s="114"/>
      <c r="WWC3874" s="114"/>
      <c r="WWD3874" s="116"/>
      <c r="WWE3874" s="114"/>
      <c r="WWF3874" s="115"/>
      <c r="WWG3874" s="115"/>
      <c r="WWH3874" s="115"/>
      <c r="WWI3874" s="113"/>
      <c r="WWJ3874" s="114"/>
      <c r="WWK3874" s="114"/>
      <c r="WWL3874" s="113"/>
      <c r="WWM3874" s="118"/>
      <c r="WWN3874" s="117"/>
      <c r="WWO3874" s="114"/>
      <c r="WWP3874" s="114"/>
      <c r="WWQ3874" s="114"/>
      <c r="WWR3874" s="114"/>
      <c r="WWS3874" s="114"/>
      <c r="WWT3874" s="114"/>
      <c r="WWU3874" s="114"/>
      <c r="WWV3874" s="114"/>
      <c r="WWW3874" s="114"/>
      <c r="WWX3874" s="114"/>
      <c r="WWY3874" s="116"/>
      <c r="WWZ3874" s="114"/>
      <c r="WXA3874" s="115"/>
      <c r="WXB3874" s="115"/>
      <c r="WXC3874" s="115"/>
      <c r="WXD3874" s="113"/>
      <c r="WXE3874" s="114"/>
      <c r="WXF3874" s="114"/>
      <c r="WXG3874" s="113"/>
      <c r="WXH3874" s="118"/>
      <c r="WXI3874" s="117"/>
      <c r="WXJ3874" s="114"/>
      <c r="WXK3874" s="114"/>
      <c r="WXL3874" s="114"/>
      <c r="WXM3874" s="114"/>
      <c r="WXN3874" s="114"/>
      <c r="WXO3874" s="114"/>
      <c r="WXP3874" s="114"/>
      <c r="WXQ3874" s="114"/>
      <c r="WXR3874" s="114"/>
      <c r="WXS3874" s="114"/>
      <c r="WXT3874" s="116"/>
      <c r="WXU3874" s="114"/>
      <c r="WXV3874" s="115"/>
      <c r="WXW3874" s="115"/>
      <c r="WXX3874" s="115"/>
      <c r="WXY3874" s="113"/>
      <c r="WXZ3874" s="114"/>
      <c r="WYA3874" s="114"/>
      <c r="WYB3874" s="113"/>
    </row>
    <row r="3875" spans="2:16200" s="4" customFormat="1" ht="15.75" customHeight="1" x14ac:dyDescent="0.2">
      <c r="B3875" s="97" t="s">
        <v>45</v>
      </c>
      <c r="C3875" s="95" t="s">
        <v>55</v>
      </c>
      <c r="D3875" s="95"/>
      <c r="E3875" s="97"/>
      <c r="F3875" s="111"/>
      <c r="G3875" s="99"/>
      <c r="H3875" s="45"/>
      <c r="I3875" s="45"/>
      <c r="J3875" s="45"/>
      <c r="K3875" s="45"/>
      <c r="L3875" s="90"/>
      <c r="M3875" s="47">
        <f>SUM(K3875:L3875)</f>
        <v>0</v>
      </c>
      <c r="N3875" s="83">
        <f>IF(V3875&lt;&gt;"VTC VHm",_xlfn.XLOOKUP(Z3875,$AC$4015:$AC$4035,$AD$4015:$AD$4035,0)*M3875,_xlfn.XLOOKUP(Z3875,$AC$4015:$AC$4035,$AD$4015:$AD$4035,0)*L3875)</f>
        <v>0</v>
      </c>
      <c r="O3875" s="83">
        <f>IF(V3875&lt;&gt;"VTC VHm",_xlfn.XLOOKUP(Z3875,$AC$4015:$AC$4035,$AE$4015:$AE$4035,0)*M3875,_xlfn.XLOOKUP(Z3875,$AC$4015:$AC$4035,$AE$4015:$AE$4035,0)*L3875)</f>
        <v>0</v>
      </c>
      <c r="P3875" s="83">
        <f>SUM(N3875:O3875)</f>
        <v>0</v>
      </c>
      <c r="Q3875" s="47">
        <f>M3875*G3875</f>
        <v>0</v>
      </c>
      <c r="R3875" s="47">
        <f>G3875*P3875</f>
        <v>0</v>
      </c>
      <c r="S3875" s="83">
        <f>SUM(Q3875:R3875)</f>
        <v>0</v>
      </c>
      <c r="T3875" s="45"/>
      <c r="U3875" s="45"/>
      <c r="V3875" s="67"/>
      <c r="W3875" s="45"/>
      <c r="X3875" s="44" t="s">
        <v>33</v>
      </c>
      <c r="Y3875" s="44"/>
      <c r="Z3875" s="44"/>
      <c r="AA3875" s="44"/>
      <c r="AB3875" s="2">
        <f>G3875-F3875</f>
        <v>0</v>
      </c>
      <c r="AC3875" s="33"/>
      <c r="AD3875" s="4">
        <f>+M3875</f>
        <v>0</v>
      </c>
      <c r="AE3875" s="4">
        <f>+AD3875*14%</f>
        <v>0</v>
      </c>
      <c r="AQ3875" s="8"/>
      <c r="AU3875" s="8">
        <f>+K3875</f>
        <v>0</v>
      </c>
      <c r="AV3875" s="8">
        <f>+L3875</f>
        <v>0</v>
      </c>
      <c r="AW3875" s="2">
        <f>+M3875</f>
        <v>0</v>
      </c>
      <c r="AX3875" s="8">
        <f>F3875*AW3875</f>
        <v>0</v>
      </c>
      <c r="AY3875" s="8">
        <f>IF(AQ3875="CT",7%,5%)*AX3875</f>
        <v>0</v>
      </c>
      <c r="AZ3875" s="8">
        <f>AX3875*2%</f>
        <v>0</v>
      </c>
      <c r="BA3875" s="8">
        <f>IF(BB3875&gt;0,0,AX3875*5%)</f>
        <v>0</v>
      </c>
      <c r="BB3875" s="8">
        <f>(AX3875-BG3875)*35%</f>
        <v>0</v>
      </c>
      <c r="BC3875" s="8">
        <f>+AX3875+AY3875+AZ3875+BA3875+BB3875</f>
        <v>0</v>
      </c>
      <c r="BD3875" s="8">
        <f>AX3875-AT3875</f>
        <v>0</v>
      </c>
      <c r="BE3875" s="2"/>
      <c r="BH3875" s="2"/>
    </row>
    <row r="3876" spans="2:16200" s="4" customFormat="1" ht="63.75" customHeight="1" x14ac:dyDescent="0.2">
      <c r="B3876" s="97">
        <v>4</v>
      </c>
      <c r="C3876" s="86" t="s">
        <v>54</v>
      </c>
      <c r="D3876" s="86" t="s">
        <v>53</v>
      </c>
      <c r="E3876" s="45" t="s">
        <v>52</v>
      </c>
      <c r="F3876" s="51">
        <v>0</v>
      </c>
      <c r="G3876" s="50">
        <f>+'[2]BOQ nhôm kính'!F217</f>
        <v>196.214</v>
      </c>
      <c r="H3876" s="45"/>
      <c r="I3876" s="45"/>
      <c r="J3876" s="45"/>
      <c r="K3876" s="45" t="s">
        <v>51</v>
      </c>
      <c r="L3876" s="90">
        <f>'[3]BDG (XD)'!$AA$1986</f>
        <v>2236000</v>
      </c>
      <c r="M3876" s="47">
        <f>SUM(K3876:L3876)</f>
        <v>2236000</v>
      </c>
      <c r="N3876" s="83">
        <f>IF(V3876&lt;&gt;"VTC VHm",_xlfn.XLOOKUP(Z3876,$AC$4015:$AC$4035,$AD$4015:$AD$4035,0)*M3876,_xlfn.XLOOKUP(Z3876,$AC$4015:$AC$4035,$AD$4015:$AD$4035,0)*L3876)</f>
        <v>782600</v>
      </c>
      <c r="O3876" s="83">
        <f>IF(V3876&lt;&gt;"VTC VHm",_xlfn.XLOOKUP(Z3876,$AC$4015:$AC$4035,$AE$4015:$AE$4035,0)*M3876,_xlfn.XLOOKUP(Z3876,$AC$4015:$AC$4035,$AE$4015:$AE$4035,0)*L3876)</f>
        <v>0</v>
      </c>
      <c r="P3876" s="83">
        <f>SUM(N3876:O3876)</f>
        <v>782600</v>
      </c>
      <c r="Q3876" s="47">
        <f>M3876*G3876</f>
        <v>438734504</v>
      </c>
      <c r="R3876" s="47">
        <f>G3876*P3876</f>
        <v>153557076.40000001</v>
      </c>
      <c r="S3876" s="83">
        <f>SUM(Q3876:R3876)</f>
        <v>592291580.39999998</v>
      </c>
      <c r="T3876" s="45" t="s">
        <v>50</v>
      </c>
      <c r="U3876" s="45" t="s">
        <v>35</v>
      </c>
      <c r="V3876" s="112" t="s">
        <v>49</v>
      </c>
      <c r="W3876" s="45"/>
      <c r="X3876" s="44" t="s">
        <v>33</v>
      </c>
      <c r="Y3876" s="44"/>
      <c r="Z3876" s="44" t="s">
        <v>6</v>
      </c>
      <c r="AA3876" s="44"/>
      <c r="AB3876" s="2">
        <f>G3876-F3876</f>
        <v>196.214</v>
      </c>
      <c r="AC3876" s="33"/>
      <c r="AD3876" s="4">
        <f>+M3876</f>
        <v>2236000</v>
      </c>
      <c r="AE3876" s="4">
        <f>+AD3876*14%</f>
        <v>313040.00000000006</v>
      </c>
      <c r="AQ3876" s="8"/>
      <c r="AU3876" s="8" t="str">
        <f>+K3876</f>
        <v>Bao gồm1986</v>
      </c>
      <c r="AV3876" s="8">
        <f>+L3876</f>
        <v>2236000</v>
      </c>
      <c r="AW3876" s="2">
        <f>+M3876</f>
        <v>2236000</v>
      </c>
      <c r="AX3876" s="8">
        <f>F3876*AW3876</f>
        <v>0</v>
      </c>
      <c r="AY3876" s="8">
        <f>IF(AQ3876="CT",7%,5%)*AX3876</f>
        <v>0</v>
      </c>
      <c r="AZ3876" s="8">
        <f>AX3876*2%</f>
        <v>0</v>
      </c>
      <c r="BA3876" s="8">
        <f>IF(BB3876&gt;0,0,AX3876*5%)</f>
        <v>0</v>
      </c>
      <c r="BB3876" s="8">
        <f>(AX3876-BG3876)*35%</f>
        <v>0</v>
      </c>
      <c r="BC3876" s="8">
        <f>+AX3876+AY3876+AZ3876+BA3876+BB3876</f>
        <v>0</v>
      </c>
      <c r="BD3876" s="8">
        <f>AX3876-AT3876</f>
        <v>0</v>
      </c>
      <c r="BE3876" s="2"/>
      <c r="BH3876" s="2"/>
    </row>
    <row r="3877" spans="2:16200" s="4" customFormat="1" x14ac:dyDescent="0.2">
      <c r="B3877" s="97" t="s">
        <v>45</v>
      </c>
      <c r="C3877" s="95" t="s">
        <v>48</v>
      </c>
      <c r="D3877" s="95"/>
      <c r="E3877" s="97"/>
      <c r="F3877" s="111"/>
      <c r="G3877" s="99"/>
      <c r="H3877" s="45"/>
      <c r="I3877" s="45"/>
      <c r="J3877" s="45"/>
      <c r="K3877" s="45"/>
      <c r="L3877" s="90"/>
      <c r="M3877" s="47">
        <f>SUM(K3877:L3877)</f>
        <v>0</v>
      </c>
      <c r="N3877" s="83">
        <f>IF(V3877&lt;&gt;"VTC VHm",_xlfn.XLOOKUP(Z3877,$AC$4015:$AC$4035,$AD$4015:$AD$4035,0)*M3877,_xlfn.XLOOKUP(Z3877,$AC$4015:$AC$4035,$AD$4015:$AD$4035,0)*L3877)</f>
        <v>0</v>
      </c>
      <c r="O3877" s="83">
        <f>IF(V3877&lt;&gt;"VTC VHm",_xlfn.XLOOKUP(Z3877,$AC$4015:$AC$4035,$AE$4015:$AE$4035,0)*M3877,_xlfn.XLOOKUP(Z3877,$AC$4015:$AC$4035,$AE$4015:$AE$4035,0)*L3877)</f>
        <v>0</v>
      </c>
      <c r="P3877" s="83">
        <f>SUM(N3877:O3877)</f>
        <v>0</v>
      </c>
      <c r="Q3877" s="47">
        <f>M3877*G3877</f>
        <v>0</v>
      </c>
      <c r="R3877" s="47">
        <f>G3877*P3877</f>
        <v>0</v>
      </c>
      <c r="S3877" s="83">
        <f>SUM(Q3877:R3877)</f>
        <v>0</v>
      </c>
      <c r="T3877" s="45"/>
      <c r="U3877" s="45"/>
      <c r="V3877" s="67"/>
      <c r="W3877" s="45"/>
      <c r="X3877" s="44" t="s">
        <v>33</v>
      </c>
      <c r="Y3877" s="44"/>
      <c r="Z3877" s="44"/>
      <c r="AA3877" s="44"/>
      <c r="AB3877" s="2">
        <f>G3877-F3877</f>
        <v>0</v>
      </c>
      <c r="AC3877" s="33"/>
      <c r="AD3877" s="4">
        <f>+M3877</f>
        <v>0</v>
      </c>
      <c r="AE3877" s="4">
        <f>+AD3877*14%</f>
        <v>0</v>
      </c>
      <c r="AQ3877" s="8"/>
      <c r="AU3877" s="8">
        <f>+K3877</f>
        <v>0</v>
      </c>
      <c r="AV3877" s="8">
        <f>+L3877</f>
        <v>0</v>
      </c>
      <c r="AW3877" s="2">
        <f>+M3877</f>
        <v>0</v>
      </c>
      <c r="AX3877" s="8">
        <f>F3877*AW3877</f>
        <v>0</v>
      </c>
      <c r="AY3877" s="8">
        <f>IF(AQ3877="CT",7%,5%)*AX3877</f>
        <v>0</v>
      </c>
      <c r="AZ3877" s="8">
        <f>AX3877*2%</f>
        <v>0</v>
      </c>
      <c r="BA3877" s="8">
        <f>IF(BB3877&gt;0,0,AX3877*5%)</f>
        <v>0</v>
      </c>
      <c r="BB3877" s="8">
        <f>(AX3877-BG3877)*35%</f>
        <v>0</v>
      </c>
      <c r="BC3877" s="8">
        <f>+AX3877+AY3877+AZ3877+BA3877+BB3877</f>
        <v>0</v>
      </c>
      <c r="BD3877" s="8">
        <f>AX3877-AT3877</f>
        <v>0</v>
      </c>
      <c r="BE3877" s="2"/>
      <c r="BH3877" s="2"/>
    </row>
    <row r="3878" spans="2:16200" s="100" customFormat="1" ht="34" x14ac:dyDescent="0.2">
      <c r="B3878" s="103">
        <v>4</v>
      </c>
      <c r="C3878" s="110" t="s">
        <v>47</v>
      </c>
      <c r="D3878" s="109" t="s">
        <v>37</v>
      </c>
      <c r="E3878" s="103" t="s">
        <v>36</v>
      </c>
      <c r="F3878" s="108">
        <v>0</v>
      </c>
      <c r="G3878" s="107">
        <f>+'[2]KL TBVS'!AQ19</f>
        <v>7</v>
      </c>
      <c r="H3878" s="103"/>
      <c r="I3878" s="103"/>
      <c r="J3878" s="103"/>
      <c r="K3878" s="106">
        <f>$K$3829</f>
        <v>409500</v>
      </c>
      <c r="L3878" s="84">
        <f>$L$3829</f>
        <v>29822</v>
      </c>
      <c r="M3878" s="84">
        <f>SUM(K3878:L3878)</f>
        <v>439322</v>
      </c>
      <c r="N3878" s="83">
        <f>IF(V3878&lt;&gt;"VTC VHm",_xlfn.XLOOKUP(Z3878,$AC$4015:$AC$4035,$AD$4015:$AD$4035,0)*M3878,_xlfn.XLOOKUP(Z3878,$AC$4015:$AC$4035,$AD$4015:$AD$4035,0)*L3878)</f>
        <v>10437.699999999999</v>
      </c>
      <c r="O3878" s="83">
        <f>IF(V3878&lt;&gt;"VTC VHm",_xlfn.XLOOKUP(Z3878,$AC$4015:$AC$4035,$AE$4015:$AE$4035,0)*M3878,_xlfn.XLOOKUP(Z3878,$AC$4015:$AC$4035,$AE$4015:$AE$4035,0)*L3878)</f>
        <v>0</v>
      </c>
      <c r="P3878" s="105">
        <f>SUM(N3878:O3878)</f>
        <v>10437.699999999999</v>
      </c>
      <c r="Q3878" s="84">
        <f>M3878*G3878</f>
        <v>3075254</v>
      </c>
      <c r="R3878" s="84">
        <f>G3878*P3878</f>
        <v>73063.899999999994</v>
      </c>
      <c r="S3878" s="105">
        <f>SUM(Q3878:R3878)</f>
        <v>3148317.9</v>
      </c>
      <c r="T3878" s="104" t="s">
        <v>24</v>
      </c>
      <c r="U3878" s="103" t="s">
        <v>35</v>
      </c>
      <c r="V3878" s="82" t="s">
        <v>34</v>
      </c>
      <c r="W3878" s="103"/>
      <c r="X3878" s="81" t="s">
        <v>33</v>
      </c>
      <c r="Y3878" s="81" t="s">
        <v>32</v>
      </c>
      <c r="Z3878" s="81" t="s">
        <v>13</v>
      </c>
      <c r="AA3878" s="81"/>
      <c r="AB3878" s="102">
        <f>G3878-F3878</f>
        <v>7</v>
      </c>
      <c r="AC3878" s="101" t="s">
        <v>46</v>
      </c>
      <c r="AD3878" s="100">
        <f>+M3878</f>
        <v>439322</v>
      </c>
      <c r="AE3878" s="100">
        <f>+AD3878*14%</f>
        <v>61505.080000000009</v>
      </c>
      <c r="AQ3878" s="8"/>
      <c r="AU3878" s="8">
        <f>+K3878</f>
        <v>409500</v>
      </c>
      <c r="AV3878" s="8">
        <f>+L3878</f>
        <v>29822</v>
      </c>
      <c r="AW3878" s="2">
        <f>+M3878</f>
        <v>439322</v>
      </c>
      <c r="AX3878" s="8">
        <f>F3878*AW3878</f>
        <v>0</v>
      </c>
      <c r="AY3878" s="8">
        <f>IF(AQ3878="CT",7%,5%)*AX3878</f>
        <v>0</v>
      </c>
      <c r="AZ3878" s="8">
        <f>AX3878*2%</f>
        <v>0</v>
      </c>
      <c r="BA3878" s="8">
        <f>IF(BB3878&gt;0,0,AX3878*5%)</f>
        <v>0</v>
      </c>
      <c r="BB3878" s="8">
        <f>(AX3878-BG3878)*35%</f>
        <v>0</v>
      </c>
      <c r="BC3878" s="8">
        <f>+AX3878+AY3878+AZ3878+BA3878+BB3878</f>
        <v>0</v>
      </c>
      <c r="BD3878" s="8">
        <f>AX3878-AT3878</f>
        <v>0</v>
      </c>
      <c r="BE3878" s="2"/>
      <c r="BH3878" s="2"/>
    </row>
    <row r="3879" spans="2:16200" s="92" customFormat="1" x14ac:dyDescent="0.2">
      <c r="B3879" s="97" t="s">
        <v>45</v>
      </c>
      <c r="C3879" s="95" t="s">
        <v>44</v>
      </c>
      <c r="D3879" s="86"/>
      <c r="E3879" s="45"/>
      <c r="F3879" s="51"/>
      <c r="G3879" s="99"/>
      <c r="H3879" s="95"/>
      <c r="I3879" s="95"/>
      <c r="J3879" s="95"/>
      <c r="K3879" s="97"/>
      <c r="L3879" s="98"/>
      <c r="M3879" s="47">
        <f>SUM(K3879:L3879)</f>
        <v>0</v>
      </c>
      <c r="N3879" s="83">
        <f>IF(V3879&lt;&gt;"VTC VHm",_xlfn.XLOOKUP(Z3879,$AC$4015:$AC$4035,$AD$4015:$AD$4035,0)*M3879,_xlfn.XLOOKUP(Z3879,$AC$4015:$AC$4035,$AD$4015:$AD$4035,0)*L3879)</f>
        <v>0</v>
      </c>
      <c r="O3879" s="83">
        <f>IF(V3879&lt;&gt;"VTC VHm",_xlfn.XLOOKUP(Z3879,$AC$4015:$AC$4035,$AE$4015:$AE$4035,0)*M3879,_xlfn.XLOOKUP(Z3879,$AC$4015:$AC$4035,$AE$4015:$AE$4035,0)*L3879)</f>
        <v>0</v>
      </c>
      <c r="P3879" s="83">
        <f>SUM(N3879:O3879)</f>
        <v>0</v>
      </c>
      <c r="Q3879" s="47">
        <f>M3879*G3879</f>
        <v>0</v>
      </c>
      <c r="R3879" s="47">
        <f>G3879*P3879</f>
        <v>0</v>
      </c>
      <c r="S3879" s="83">
        <f>SUM(Q3879:R3879)</f>
        <v>0</v>
      </c>
      <c r="T3879" s="97"/>
      <c r="U3879" s="95"/>
      <c r="V3879" s="96"/>
      <c r="W3879" s="95"/>
      <c r="X3879" s="44" t="s">
        <v>33</v>
      </c>
      <c r="Y3879" s="44" t="s">
        <v>32</v>
      </c>
      <c r="Z3879" s="94"/>
      <c r="AA3879" s="44"/>
      <c r="AB3879" s="2">
        <f>G3879-F3879</f>
        <v>0</v>
      </c>
      <c r="AC3879" s="93"/>
      <c r="AD3879" s="92">
        <f>+M3879</f>
        <v>0</v>
      </c>
      <c r="AE3879" s="92">
        <f>+AD3879*14%</f>
        <v>0</v>
      </c>
      <c r="AQ3879" s="8"/>
      <c r="AU3879" s="8">
        <f>+K3879</f>
        <v>0</v>
      </c>
      <c r="AV3879" s="8">
        <f>+L3879</f>
        <v>0</v>
      </c>
      <c r="AW3879" s="2">
        <f>+M3879</f>
        <v>0</v>
      </c>
      <c r="AX3879" s="8">
        <f>F3879*AW3879</f>
        <v>0</v>
      </c>
      <c r="AY3879" s="8">
        <f>IF(AQ3879="CT",7%,5%)*AX3879</f>
        <v>0</v>
      </c>
      <c r="AZ3879" s="8">
        <f>AX3879*2%</f>
        <v>0</v>
      </c>
      <c r="BA3879" s="8">
        <f>IF(BB3879&gt;0,0,AX3879*5%)</f>
        <v>0</v>
      </c>
      <c r="BB3879" s="8">
        <f>(AX3879-BG3879)*35%</f>
        <v>0</v>
      </c>
      <c r="BC3879" s="8">
        <f>+AX3879+AY3879+AZ3879+BA3879+BB3879</f>
        <v>0</v>
      </c>
      <c r="BD3879" s="8">
        <f>AX3879-AT3879</f>
        <v>0</v>
      </c>
      <c r="BE3879" s="2"/>
      <c r="BH3879" s="2"/>
    </row>
    <row r="3880" spans="2:16200" s="4" customFormat="1" ht="34" x14ac:dyDescent="0.2">
      <c r="B3880" s="45">
        <v>4</v>
      </c>
      <c r="C3880" s="87" t="s">
        <v>43</v>
      </c>
      <c r="D3880" s="86" t="s">
        <v>37</v>
      </c>
      <c r="E3880" s="45" t="s">
        <v>36</v>
      </c>
      <c r="F3880" s="51">
        <v>0</v>
      </c>
      <c r="G3880" s="50">
        <f>+'[2]KL TBVS'!AQ21</f>
        <v>1</v>
      </c>
      <c r="H3880" s="45"/>
      <c r="I3880" s="45"/>
      <c r="J3880" s="45"/>
      <c r="K3880" s="89">
        <f>$K$3831</f>
        <v>1634850</v>
      </c>
      <c r="L3880" s="90">
        <f>$L$3831</f>
        <v>1852020</v>
      </c>
      <c r="M3880" s="47">
        <f>SUM(K3880:L3880)</f>
        <v>3486870</v>
      </c>
      <c r="N3880" s="83">
        <f>IF(V3880&lt;&gt;"VTC VHm",_xlfn.XLOOKUP(Z3880,$AC$4015:$AC$4035,$AD$4015:$AD$4035,0)*M3880,_xlfn.XLOOKUP(Z3880,$AC$4015:$AC$4035,$AD$4015:$AD$4035,0)*L3880)</f>
        <v>648207</v>
      </c>
      <c r="O3880" s="83">
        <f>IF(V3880&lt;&gt;"VTC VHm",_xlfn.XLOOKUP(Z3880,$AC$4015:$AC$4035,$AE$4015:$AE$4035,0)*M3880,_xlfn.XLOOKUP(Z3880,$AC$4015:$AC$4035,$AE$4015:$AE$4035,0)*L3880)</f>
        <v>0</v>
      </c>
      <c r="P3880" s="83">
        <f>SUM(N3880:O3880)</f>
        <v>648207</v>
      </c>
      <c r="Q3880" s="47">
        <f>M3880*G3880</f>
        <v>3486870</v>
      </c>
      <c r="R3880" s="47">
        <f>G3880*P3880</f>
        <v>648207</v>
      </c>
      <c r="S3880" s="83">
        <f>SUM(Q3880:R3880)</f>
        <v>4135077</v>
      </c>
      <c r="T3880" s="88" t="s">
        <v>24</v>
      </c>
      <c r="U3880" s="45" t="s">
        <v>35</v>
      </c>
      <c r="V3880" s="82" t="s">
        <v>34</v>
      </c>
      <c r="W3880" s="45"/>
      <c r="X3880" s="44" t="s">
        <v>33</v>
      </c>
      <c r="Y3880" s="44" t="s">
        <v>32</v>
      </c>
      <c r="Z3880" s="81" t="s">
        <v>13</v>
      </c>
      <c r="AA3880" s="44"/>
      <c r="AB3880" s="2">
        <f>G3880-F3880</f>
        <v>1</v>
      </c>
      <c r="AC3880" s="80" t="s">
        <v>31</v>
      </c>
      <c r="AD3880" s="4">
        <f>+M3880</f>
        <v>3486870</v>
      </c>
      <c r="AE3880" s="4">
        <f>+AD3880*14%</f>
        <v>488161.80000000005</v>
      </c>
      <c r="AQ3880" s="8"/>
      <c r="AU3880" s="8">
        <f>+K3880</f>
        <v>1634850</v>
      </c>
      <c r="AV3880" s="8">
        <f>+L3880</f>
        <v>1852020</v>
      </c>
      <c r="AW3880" s="2">
        <f>+M3880</f>
        <v>3486870</v>
      </c>
      <c r="AX3880" s="8">
        <f>F3880*AW3880</f>
        <v>0</v>
      </c>
      <c r="AY3880" s="8">
        <f>IF(AQ3880="CT",7%,5%)*AX3880</f>
        <v>0</v>
      </c>
      <c r="AZ3880" s="8">
        <f>AX3880*2%</f>
        <v>0</v>
      </c>
      <c r="BA3880" s="8">
        <f>IF(BB3880&gt;0,0,AX3880*5%)</f>
        <v>0</v>
      </c>
      <c r="BB3880" s="8">
        <f>(AX3880-BG3880)*35%</f>
        <v>0</v>
      </c>
      <c r="BC3880" s="8">
        <f>+AX3880+AY3880+AZ3880+BA3880+BB3880</f>
        <v>0</v>
      </c>
      <c r="BD3880" s="8">
        <f>AX3880-AT3880</f>
        <v>0</v>
      </c>
      <c r="BE3880" s="2"/>
      <c r="BH3880" s="2"/>
    </row>
    <row r="3881" spans="2:16200" s="4" customFormat="1" ht="34" x14ac:dyDescent="0.2">
      <c r="B3881" s="45">
        <v>4</v>
      </c>
      <c r="C3881" s="87" t="s">
        <v>42</v>
      </c>
      <c r="D3881" s="86" t="s">
        <v>37</v>
      </c>
      <c r="E3881" s="45" t="s">
        <v>36</v>
      </c>
      <c r="F3881" s="51">
        <v>0</v>
      </c>
      <c r="G3881" s="50">
        <f>+'[2]KL TBVS'!AQ22</f>
        <v>1</v>
      </c>
      <c r="H3881" s="45"/>
      <c r="I3881" s="45"/>
      <c r="J3881" s="45"/>
      <c r="K3881" s="91">
        <f>$K$3832</f>
        <v>1614900</v>
      </c>
      <c r="L3881" s="90">
        <f>$L$3071</f>
        <v>25693</v>
      </c>
      <c r="M3881" s="47">
        <f>SUM(K3881:L3881)</f>
        <v>1640593</v>
      </c>
      <c r="N3881" s="83">
        <f>IF(V3881&lt;&gt;"VTC VHm",_xlfn.XLOOKUP(Z3881,$AC$4015:$AC$4035,$AD$4015:$AD$4035,0)*M3881,_xlfn.XLOOKUP(Z3881,$AC$4015:$AC$4035,$AD$4015:$AD$4035,0)*L3881)</f>
        <v>8992.5499999999993</v>
      </c>
      <c r="O3881" s="83">
        <f>IF(V3881&lt;&gt;"VTC VHm",_xlfn.XLOOKUP(Z3881,$AC$4015:$AC$4035,$AE$4015:$AE$4035,0)*M3881,_xlfn.XLOOKUP(Z3881,$AC$4015:$AC$4035,$AE$4015:$AE$4035,0)*L3881)</f>
        <v>0</v>
      </c>
      <c r="P3881" s="83">
        <f>SUM(N3881:O3881)</f>
        <v>8992.5499999999993</v>
      </c>
      <c r="Q3881" s="47">
        <f>M3881*G3881</f>
        <v>1640593</v>
      </c>
      <c r="R3881" s="47">
        <f>G3881*P3881</f>
        <v>8992.5499999999993</v>
      </c>
      <c r="S3881" s="83">
        <f>SUM(Q3881:R3881)</f>
        <v>1649585.55</v>
      </c>
      <c r="T3881" s="88" t="s">
        <v>24</v>
      </c>
      <c r="U3881" s="45" t="s">
        <v>35</v>
      </c>
      <c r="V3881" s="82" t="s">
        <v>34</v>
      </c>
      <c r="W3881" s="45"/>
      <c r="X3881" s="44" t="s">
        <v>33</v>
      </c>
      <c r="Y3881" s="44" t="s">
        <v>32</v>
      </c>
      <c r="Z3881" s="81" t="s">
        <v>13</v>
      </c>
      <c r="AA3881" s="44"/>
      <c r="AB3881" s="2">
        <f>G3881-F3881</f>
        <v>1</v>
      </c>
      <c r="AC3881" s="80" t="s">
        <v>31</v>
      </c>
      <c r="AD3881" s="4">
        <f>+M3881</f>
        <v>1640593</v>
      </c>
      <c r="AE3881" s="4">
        <f>+AD3881*14%</f>
        <v>229683.02000000002</v>
      </c>
      <c r="AQ3881" s="8"/>
      <c r="AU3881" s="8">
        <f>+K3881</f>
        <v>1614900</v>
      </c>
      <c r="AV3881" s="8">
        <f>+L3881</f>
        <v>25693</v>
      </c>
      <c r="AW3881" s="2">
        <f>+M3881</f>
        <v>1640593</v>
      </c>
      <c r="AX3881" s="8">
        <f>F3881*AW3881</f>
        <v>0</v>
      </c>
      <c r="AY3881" s="8">
        <f>IF(AQ3881="CT",7%,5%)*AX3881</f>
        <v>0</v>
      </c>
      <c r="AZ3881" s="8">
        <f>AX3881*2%</f>
        <v>0</v>
      </c>
      <c r="BA3881" s="8">
        <f>IF(BB3881&gt;0,0,AX3881*5%)</f>
        <v>0</v>
      </c>
      <c r="BB3881" s="8">
        <f>(AX3881-BG3881)*35%</f>
        <v>0</v>
      </c>
      <c r="BC3881" s="8">
        <f>+AX3881+AY3881+AZ3881+BA3881+BB3881</f>
        <v>0</v>
      </c>
      <c r="BD3881" s="8">
        <f>AX3881-AT3881</f>
        <v>0</v>
      </c>
      <c r="BE3881" s="2"/>
      <c r="BH3881" s="2"/>
    </row>
    <row r="3882" spans="2:16200" s="4" customFormat="1" ht="34" x14ac:dyDescent="0.2">
      <c r="B3882" s="45">
        <v>4</v>
      </c>
      <c r="C3882" s="87" t="s">
        <v>41</v>
      </c>
      <c r="D3882" s="86" t="s">
        <v>37</v>
      </c>
      <c r="E3882" s="45" t="s">
        <v>36</v>
      </c>
      <c r="F3882" s="51">
        <v>0</v>
      </c>
      <c r="G3882" s="50">
        <f>+'[2]KL TBVS'!AQ23</f>
        <v>1</v>
      </c>
      <c r="H3882" s="45"/>
      <c r="I3882" s="45"/>
      <c r="J3882" s="45"/>
      <c r="K3882" s="89">
        <f>$K$3833</f>
        <v>577500</v>
      </c>
      <c r="L3882" s="84"/>
      <c r="M3882" s="47">
        <f>SUM(K3882:L3882)</f>
        <v>577500</v>
      </c>
      <c r="N3882" s="83">
        <f>IF(V3882&lt;&gt;"VTC VHm",_xlfn.XLOOKUP(Z3882,$AC$4015:$AC$4035,$AD$4015:$AD$4035,0)*M3882,_xlfn.XLOOKUP(Z3882,$AC$4015:$AC$4035,$AD$4015:$AD$4035,0)*L3882)</f>
        <v>0</v>
      </c>
      <c r="O3882" s="83">
        <f>IF(V3882&lt;&gt;"VTC VHm",_xlfn.XLOOKUP(Z3882,$AC$4015:$AC$4035,$AE$4015:$AE$4035,0)*M3882,_xlfn.XLOOKUP(Z3882,$AC$4015:$AC$4035,$AE$4015:$AE$4035,0)*L3882)</f>
        <v>0</v>
      </c>
      <c r="P3882" s="83">
        <f>SUM(N3882:O3882)</f>
        <v>0</v>
      </c>
      <c r="Q3882" s="47">
        <f>M3882*G3882</f>
        <v>577500</v>
      </c>
      <c r="R3882" s="47">
        <f>G3882*P3882</f>
        <v>0</v>
      </c>
      <c r="S3882" s="83">
        <f>SUM(Q3882:R3882)</f>
        <v>577500</v>
      </c>
      <c r="T3882" s="88" t="s">
        <v>24</v>
      </c>
      <c r="U3882" s="45" t="s">
        <v>35</v>
      </c>
      <c r="V3882" s="82" t="s">
        <v>34</v>
      </c>
      <c r="W3882" s="45"/>
      <c r="X3882" s="44" t="s">
        <v>33</v>
      </c>
      <c r="Y3882" s="44" t="s">
        <v>32</v>
      </c>
      <c r="Z3882" s="81" t="s">
        <v>13</v>
      </c>
      <c r="AA3882" s="44"/>
      <c r="AB3882" s="2">
        <f>G3882-F3882</f>
        <v>1</v>
      </c>
      <c r="AC3882" s="80" t="s">
        <v>31</v>
      </c>
      <c r="AD3882" s="4">
        <f>+M3882</f>
        <v>577500</v>
      </c>
      <c r="AE3882" s="4">
        <f>+AD3882*14%</f>
        <v>80850.000000000015</v>
      </c>
      <c r="AQ3882" s="8"/>
      <c r="AU3882" s="8">
        <f>+K3882</f>
        <v>577500</v>
      </c>
      <c r="AV3882" s="8">
        <f>+L3882</f>
        <v>0</v>
      </c>
      <c r="AW3882" s="2">
        <f>+M3882</f>
        <v>577500</v>
      </c>
      <c r="AX3882" s="8">
        <f>F3882*AW3882</f>
        <v>0</v>
      </c>
      <c r="AY3882" s="8">
        <f>IF(AQ3882="CT",7%,5%)*AX3882</f>
        <v>0</v>
      </c>
      <c r="AZ3882" s="8">
        <f>AX3882*2%</f>
        <v>0</v>
      </c>
      <c r="BA3882" s="8">
        <f>IF(BB3882&gt;0,0,AX3882*5%)</f>
        <v>0</v>
      </c>
      <c r="BB3882" s="8">
        <f>(AX3882-BG3882)*35%</f>
        <v>0</v>
      </c>
      <c r="BC3882" s="8">
        <f>+AX3882+AY3882+AZ3882+BA3882+BB3882</f>
        <v>0</v>
      </c>
      <c r="BD3882" s="8">
        <f>AX3882-AT3882</f>
        <v>0</v>
      </c>
      <c r="BE3882" s="2"/>
      <c r="BH3882" s="2"/>
    </row>
    <row r="3883" spans="2:16200" s="4" customFormat="1" ht="34" x14ac:dyDescent="0.2">
      <c r="B3883" s="45">
        <v>4</v>
      </c>
      <c r="C3883" s="87" t="s">
        <v>40</v>
      </c>
      <c r="D3883" s="86" t="s">
        <v>37</v>
      </c>
      <c r="E3883" s="45" t="s">
        <v>36</v>
      </c>
      <c r="F3883" s="51">
        <v>0</v>
      </c>
      <c r="G3883" s="50">
        <f>+'[2]KL TBVS'!AQ24</f>
        <v>1</v>
      </c>
      <c r="H3883" s="45"/>
      <c r="I3883" s="45"/>
      <c r="J3883" s="45"/>
      <c r="K3883" s="89">
        <f>$K$3834</f>
        <v>5087536.6500000004</v>
      </c>
      <c r="L3883" s="84">
        <f>$L$601</f>
        <v>419999.99999999994</v>
      </c>
      <c r="M3883" s="47">
        <f>SUM(K3883:L3883)</f>
        <v>5507536.6500000004</v>
      </c>
      <c r="N3883" s="83">
        <f>IF(V3883&lt;&gt;"VTC VHm",_xlfn.XLOOKUP(Z3883,$AC$4015:$AC$4035,$AD$4015:$AD$4035,0)*M3883,_xlfn.XLOOKUP(Z3883,$AC$4015:$AC$4035,$AD$4015:$AD$4035,0)*L3883)</f>
        <v>146999.99999999997</v>
      </c>
      <c r="O3883" s="83">
        <f>IF(V3883&lt;&gt;"VTC VHm",_xlfn.XLOOKUP(Z3883,$AC$4015:$AC$4035,$AE$4015:$AE$4035,0)*M3883,_xlfn.XLOOKUP(Z3883,$AC$4015:$AC$4035,$AE$4015:$AE$4035,0)*L3883)</f>
        <v>0</v>
      </c>
      <c r="P3883" s="83">
        <f>SUM(N3883:O3883)</f>
        <v>146999.99999999997</v>
      </c>
      <c r="Q3883" s="47">
        <f>M3883*G3883</f>
        <v>5507536.6500000004</v>
      </c>
      <c r="R3883" s="47">
        <f>G3883*P3883</f>
        <v>146999.99999999997</v>
      </c>
      <c r="S3883" s="83">
        <f>SUM(Q3883:R3883)</f>
        <v>5654536.6500000004</v>
      </c>
      <c r="T3883" s="88" t="s">
        <v>24</v>
      </c>
      <c r="U3883" s="45" t="s">
        <v>35</v>
      </c>
      <c r="V3883" s="82" t="s">
        <v>34</v>
      </c>
      <c r="W3883" s="45"/>
      <c r="X3883" s="44" t="s">
        <v>33</v>
      </c>
      <c r="Y3883" s="44" t="s">
        <v>32</v>
      </c>
      <c r="Z3883" s="81" t="s">
        <v>13</v>
      </c>
      <c r="AA3883" s="44"/>
      <c r="AB3883" s="2">
        <f>G3883-F3883</f>
        <v>1</v>
      </c>
      <c r="AC3883" s="80" t="s">
        <v>31</v>
      </c>
      <c r="AD3883" s="4">
        <f>+M3883</f>
        <v>5507536.6500000004</v>
      </c>
      <c r="AE3883" s="4">
        <f>+AD3883*14%</f>
        <v>771055.13100000017</v>
      </c>
      <c r="AQ3883" s="8"/>
      <c r="AU3883" s="8">
        <f>+K3883</f>
        <v>5087536.6500000004</v>
      </c>
      <c r="AV3883" s="8">
        <f>+L3883</f>
        <v>419999.99999999994</v>
      </c>
      <c r="AW3883" s="2">
        <f>+M3883</f>
        <v>5507536.6500000004</v>
      </c>
      <c r="AX3883" s="8">
        <f>F3883*AW3883</f>
        <v>0</v>
      </c>
      <c r="AY3883" s="8">
        <f>IF(AQ3883="CT",7%,5%)*AX3883</f>
        <v>0</v>
      </c>
      <c r="AZ3883" s="8">
        <f>AX3883*2%</f>
        <v>0</v>
      </c>
      <c r="BA3883" s="8">
        <f>IF(BB3883&gt;0,0,AX3883*5%)</f>
        <v>0</v>
      </c>
      <c r="BB3883" s="8">
        <f>(AX3883-BG3883)*35%</f>
        <v>0</v>
      </c>
      <c r="BC3883" s="8">
        <f>+AX3883+AY3883+AZ3883+BA3883+BB3883</f>
        <v>0</v>
      </c>
      <c r="BD3883" s="8">
        <f>AX3883-AT3883</f>
        <v>0</v>
      </c>
      <c r="BE3883" s="2"/>
      <c r="BH3883" s="2"/>
    </row>
    <row r="3884" spans="2:16200" s="4" customFormat="1" ht="34" x14ac:dyDescent="0.2">
      <c r="B3884" s="45">
        <v>4</v>
      </c>
      <c r="C3884" s="87" t="s">
        <v>39</v>
      </c>
      <c r="D3884" s="86" t="s">
        <v>37</v>
      </c>
      <c r="E3884" s="45" t="s">
        <v>36</v>
      </c>
      <c r="F3884" s="51">
        <v>0</v>
      </c>
      <c r="G3884" s="50">
        <f>+'[2]KL TBVS'!AQ25</f>
        <v>1</v>
      </c>
      <c r="H3884" s="45"/>
      <c r="I3884" s="45"/>
      <c r="J3884" s="45"/>
      <c r="K3884" s="89">
        <f>$K$3835</f>
        <v>577500</v>
      </c>
      <c r="L3884" s="84"/>
      <c r="M3884" s="47">
        <f>SUM(K3884:L3884)</f>
        <v>577500</v>
      </c>
      <c r="N3884" s="83">
        <f>IF(V3884&lt;&gt;"VTC VHm",_xlfn.XLOOKUP(Z3884,$AC$4015:$AC$4035,$AD$4015:$AD$4035,0)*M3884,_xlfn.XLOOKUP(Z3884,$AC$4015:$AC$4035,$AD$4015:$AD$4035,0)*L3884)</f>
        <v>0</v>
      </c>
      <c r="O3884" s="83">
        <f>IF(V3884&lt;&gt;"VTC VHm",_xlfn.XLOOKUP(Z3884,$AC$4015:$AC$4035,$AE$4015:$AE$4035,0)*M3884,_xlfn.XLOOKUP(Z3884,$AC$4015:$AC$4035,$AE$4015:$AE$4035,0)*L3884)</f>
        <v>0</v>
      </c>
      <c r="P3884" s="83">
        <f>SUM(N3884:O3884)</f>
        <v>0</v>
      </c>
      <c r="Q3884" s="47">
        <f>M3884*G3884</f>
        <v>577500</v>
      </c>
      <c r="R3884" s="47">
        <f>G3884*P3884</f>
        <v>0</v>
      </c>
      <c r="S3884" s="83">
        <f>SUM(Q3884:R3884)</f>
        <v>577500</v>
      </c>
      <c r="T3884" s="88" t="s">
        <v>24</v>
      </c>
      <c r="U3884" s="45" t="s">
        <v>35</v>
      </c>
      <c r="V3884" s="82" t="s">
        <v>34</v>
      </c>
      <c r="W3884" s="45"/>
      <c r="X3884" s="44" t="s">
        <v>33</v>
      </c>
      <c r="Y3884" s="44" t="s">
        <v>32</v>
      </c>
      <c r="Z3884" s="81" t="s">
        <v>13</v>
      </c>
      <c r="AA3884" s="44"/>
      <c r="AB3884" s="2">
        <f>G3884-F3884</f>
        <v>1</v>
      </c>
      <c r="AC3884" s="80" t="s">
        <v>31</v>
      </c>
      <c r="AD3884" s="4">
        <f>+M3884</f>
        <v>577500</v>
      </c>
      <c r="AE3884" s="4">
        <f>+AD3884*14%</f>
        <v>80850.000000000015</v>
      </c>
      <c r="AQ3884" s="8"/>
      <c r="AU3884" s="8">
        <f>+K3884</f>
        <v>577500</v>
      </c>
      <c r="AV3884" s="8">
        <f>+L3884</f>
        <v>0</v>
      </c>
      <c r="AW3884" s="2">
        <f>+M3884</f>
        <v>577500</v>
      </c>
      <c r="AX3884" s="8">
        <f>F3884*AW3884</f>
        <v>0</v>
      </c>
      <c r="AY3884" s="8">
        <f>IF(AQ3884="CT",7%,5%)*AX3884</f>
        <v>0</v>
      </c>
      <c r="AZ3884" s="8">
        <f>AX3884*2%</f>
        <v>0</v>
      </c>
      <c r="BA3884" s="8">
        <f>IF(BB3884&gt;0,0,AX3884*5%)</f>
        <v>0</v>
      </c>
      <c r="BB3884" s="8">
        <f>(AX3884-BG3884)*35%</f>
        <v>0</v>
      </c>
      <c r="BC3884" s="8">
        <f>+AX3884+AY3884+AZ3884+BA3884+BB3884</f>
        <v>0</v>
      </c>
      <c r="BD3884" s="8">
        <f>AX3884-AT3884</f>
        <v>0</v>
      </c>
      <c r="BE3884" s="2"/>
      <c r="BH3884" s="2"/>
    </row>
    <row r="3885" spans="2:16200" s="4" customFormat="1" ht="30.75" customHeight="1" x14ac:dyDescent="0.2">
      <c r="B3885" s="45">
        <v>4</v>
      </c>
      <c r="C3885" s="87" t="s">
        <v>38</v>
      </c>
      <c r="D3885" s="86" t="s">
        <v>37</v>
      </c>
      <c r="E3885" s="45" t="s">
        <v>36</v>
      </c>
      <c r="F3885" s="51">
        <v>0</v>
      </c>
      <c r="G3885" s="50">
        <f>+'[2]KL TBVS'!AQ26</f>
        <v>1</v>
      </c>
      <c r="H3885" s="45"/>
      <c r="I3885" s="45"/>
      <c r="J3885" s="45"/>
      <c r="K3885" s="85">
        <f>$K$3836</f>
        <v>346500</v>
      </c>
      <c r="L3885" s="84">
        <f>$L$602</f>
        <v>29822</v>
      </c>
      <c r="M3885" s="47">
        <f>SUM(K3885:L3885)</f>
        <v>376322</v>
      </c>
      <c r="N3885" s="83">
        <f>IF(V3885&lt;&gt;"VTC VHm",_xlfn.XLOOKUP(Z3885,$AC$4015:$AC$4035,$AD$4015:$AD$4035,0)*M3885,_xlfn.XLOOKUP(Z3885,$AC$4015:$AC$4035,$AD$4015:$AD$4035,0)*L3885)</f>
        <v>10437.699999999999</v>
      </c>
      <c r="O3885" s="83">
        <f>IF(V3885&lt;&gt;"VTC VHm",_xlfn.XLOOKUP(Z3885,$AC$4015:$AC$4035,$AE$4015:$AE$4035,0)*M3885,_xlfn.XLOOKUP(Z3885,$AC$4015:$AC$4035,$AE$4015:$AE$4035,0)*L3885)</f>
        <v>0</v>
      </c>
      <c r="P3885" s="83">
        <f>SUM(N3885:O3885)</f>
        <v>10437.699999999999</v>
      </c>
      <c r="Q3885" s="47">
        <f>M3885*G3885</f>
        <v>376322</v>
      </c>
      <c r="R3885" s="47">
        <f>G3885*P3885</f>
        <v>10437.699999999999</v>
      </c>
      <c r="S3885" s="83">
        <f>SUM(Q3885:R3885)</f>
        <v>386759.7</v>
      </c>
      <c r="T3885" s="45"/>
      <c r="U3885" s="45" t="s">
        <v>35</v>
      </c>
      <c r="V3885" s="82" t="s">
        <v>34</v>
      </c>
      <c r="W3885" s="45"/>
      <c r="X3885" s="44" t="s">
        <v>33</v>
      </c>
      <c r="Y3885" s="44" t="s">
        <v>32</v>
      </c>
      <c r="Z3885" s="81" t="s">
        <v>13</v>
      </c>
      <c r="AA3885" s="44"/>
      <c r="AB3885" s="2">
        <f>G3885-F3885</f>
        <v>1</v>
      </c>
      <c r="AC3885" s="80" t="s">
        <v>31</v>
      </c>
      <c r="AD3885" s="4">
        <f>+M3885</f>
        <v>376322</v>
      </c>
      <c r="AE3885" s="4">
        <f>+AD3885*14%</f>
        <v>52685.08</v>
      </c>
      <c r="AQ3885" s="8"/>
      <c r="AU3885" s="8">
        <f>+K3885</f>
        <v>346500</v>
      </c>
      <c r="AV3885" s="8">
        <f>+L3885</f>
        <v>29822</v>
      </c>
      <c r="AW3885" s="2">
        <f>+M3885</f>
        <v>376322</v>
      </c>
      <c r="AX3885" s="8">
        <f>F3885*AW3885</f>
        <v>0</v>
      </c>
      <c r="AY3885" s="8">
        <f>IF(AQ3885="CT",7%,5%)*AX3885</f>
        <v>0</v>
      </c>
      <c r="AZ3885" s="8">
        <f>AX3885*2%</f>
        <v>0</v>
      </c>
      <c r="BA3885" s="8">
        <f>IF(BB3885&gt;0,0,AX3885*5%)</f>
        <v>0</v>
      </c>
      <c r="BB3885" s="8">
        <f>(AX3885-BG3885)*35%</f>
        <v>0</v>
      </c>
      <c r="BC3885" s="8">
        <f>+AX3885+AY3885+AZ3885+BA3885+BB3885</f>
        <v>0</v>
      </c>
      <c r="BD3885" s="8">
        <f>AX3885-AT3885</f>
        <v>0</v>
      </c>
      <c r="BE3885" s="2"/>
      <c r="BH3885" s="2"/>
    </row>
    <row r="3886" spans="2:16200" s="4" customFormat="1" ht="30.75" customHeight="1" x14ac:dyDescent="0.2">
      <c r="B3886" s="79">
        <f>'[1]BoQ HSYC'!A3887</f>
        <v>0</v>
      </c>
      <c r="C3886" s="78" t="str">
        <f>'[1]BoQ HSYC'!B3887</f>
        <v>NHÀ LÀM VIỆC TRUNG TÂM + TÀNG THƯ + HỘI TRƯỜNG (A1-A2)</v>
      </c>
      <c r="D3886" s="78">
        <f>'[1]BoQ HSYC'!C3887</f>
        <v>0</v>
      </c>
      <c r="E3886" s="75">
        <f>'[1]BoQ HSYC'!D3887</f>
        <v>0</v>
      </c>
      <c r="F3886" s="77">
        <f>'[1]BoQ HSYC'!E3887</f>
        <v>0</v>
      </c>
      <c r="G3886" s="76">
        <f>'[1]BoQ HSYC'!F3887</f>
        <v>0</v>
      </c>
      <c r="H3886" s="75">
        <f>'[1]BoQ HSYC'!G3887</f>
        <v>0</v>
      </c>
      <c r="I3886" s="75">
        <f>'[1]BoQ HSYC'!H3887</f>
        <v>0</v>
      </c>
      <c r="J3886" s="75">
        <f>'[1]BoQ HSYC'!I3887</f>
        <v>0</v>
      </c>
      <c r="K3886" s="72">
        <f>'[1]BoQ HSYC'!J3887</f>
        <v>0</v>
      </c>
      <c r="L3886" s="72">
        <f>'[1]BoQ HSYC'!K3887</f>
        <v>0</v>
      </c>
      <c r="M3886" s="72">
        <f>'[1]BoQ HSYC'!L3887</f>
        <v>0</v>
      </c>
      <c r="N3886" s="75">
        <f>'[1]BoQ HSYC'!M3887</f>
        <v>0</v>
      </c>
      <c r="O3886" s="75">
        <f>'[1]BoQ HSYC'!N3887</f>
        <v>0</v>
      </c>
      <c r="P3886" s="74">
        <f>'[1]BoQ HSYC'!O3887</f>
        <v>0</v>
      </c>
      <c r="Q3886" s="72">
        <f>'[1]BoQ HSYC'!P3887</f>
        <v>0</v>
      </c>
      <c r="R3886" s="72">
        <f>'[1]BoQ HSYC'!Q3887</f>
        <v>0</v>
      </c>
      <c r="S3886" s="72">
        <f>'[1]BoQ HSYC'!R3887</f>
        <v>0</v>
      </c>
      <c r="T3886" s="72">
        <f>'[1]BoQ HSYC'!S3887</f>
        <v>0</v>
      </c>
      <c r="U3886" s="72">
        <f>'[1]BoQ HSYC'!T3887</f>
        <v>0</v>
      </c>
      <c r="V3886" s="73">
        <f>'[1]BoQ HSYC'!U3887</f>
        <v>0</v>
      </c>
      <c r="W3886" s="72">
        <f>'[1]BoQ HSYC'!V3887</f>
        <v>0</v>
      </c>
      <c r="X3886" s="71">
        <f>'[1]BoQ HSYC'!W3887</f>
        <v>0</v>
      </c>
      <c r="Y3886" s="70">
        <f>'[1]BoQ HSYC'!X3887</f>
        <v>0</v>
      </c>
      <c r="Z3886" s="70">
        <f>'[1]BoQ HSYC'!Y3887</f>
        <v>0</v>
      </c>
      <c r="AA3886" s="70">
        <f>'[1]BoQ HSYC'!Z3887</f>
        <v>0</v>
      </c>
      <c r="AB3886" s="2"/>
      <c r="AC3886" s="33"/>
      <c r="AD3886" s="4">
        <f>+M3886</f>
        <v>0</v>
      </c>
      <c r="AE3886" s="4">
        <f>+AD3886*14%</f>
        <v>0</v>
      </c>
      <c r="AQ3886" s="8"/>
      <c r="AU3886" s="8">
        <f>+K3886</f>
        <v>0</v>
      </c>
      <c r="AV3886" s="8">
        <f>+L3886</f>
        <v>0</v>
      </c>
      <c r="AW3886" s="2">
        <f>+M3886</f>
        <v>0</v>
      </c>
      <c r="AX3886" s="8">
        <f>F3886*AW3886</f>
        <v>0</v>
      </c>
      <c r="AY3886" s="8">
        <f>IF(AQ3886="CT",7%,5%)*AX3886</f>
        <v>0</v>
      </c>
      <c r="AZ3886" s="8">
        <f>AX3886*2%</f>
        <v>0</v>
      </c>
      <c r="BA3886" s="8">
        <f>IF(BB3886&gt;0,0,AX3886*5%)</f>
        <v>0</v>
      </c>
      <c r="BB3886" s="8">
        <f>(AX3886-BG3886)*35%</f>
        <v>0</v>
      </c>
      <c r="BC3886" s="8">
        <f>+AX3886+AY3886+AZ3886+BA3886+BB3886</f>
        <v>0</v>
      </c>
      <c r="BD3886" s="8">
        <f>AX3886-AT3886</f>
        <v>0</v>
      </c>
      <c r="BE3886" s="2"/>
      <c r="BH3886" s="2"/>
    </row>
    <row r="3887" spans="2:16200" s="4" customFormat="1" ht="30.75" customHeight="1" x14ac:dyDescent="0.2">
      <c r="B3887" s="52">
        <f>'[1]BoQ HSYC'!A3888</f>
        <v>1</v>
      </c>
      <c r="C3887" s="53" t="str">
        <f>'[1]BoQ HSYC'!B3888</f>
        <v>Tê máng cáp 600x100</v>
      </c>
      <c r="D3887" s="52">
        <f>'[1]BoQ HSYC'!C3888</f>
        <v>0</v>
      </c>
      <c r="E3887" s="52" t="str">
        <f>'[1]BoQ HSYC'!D3888</f>
        <v>cái</v>
      </c>
      <c r="F3887" s="51">
        <f>'[1]BoQ HSYC'!E3888</f>
        <v>0</v>
      </c>
      <c r="G3887" s="50">
        <f>'[1]BoQ HSYC'!F3888</f>
        <v>1</v>
      </c>
      <c r="H3887" s="45">
        <f>'[1]BoQ HSYC'!G3888</f>
        <v>0</v>
      </c>
      <c r="I3887" s="45">
        <f>'[1]BoQ HSYC'!H3888</f>
        <v>0</v>
      </c>
      <c r="J3887" s="45">
        <f>'[1]BoQ HSYC'!I3888</f>
        <v>0</v>
      </c>
      <c r="K3887" s="47">
        <f>'[1]BoQ HSYC'!J3888</f>
        <v>990537.8489999997</v>
      </c>
      <c r="L3887" s="47">
        <f>'[1]BoQ HSYC'!K3888</f>
        <v>143289</v>
      </c>
      <c r="M3887" s="47">
        <f>'[1]BoQ HSYC'!L3888</f>
        <v>1133826.8489999997</v>
      </c>
      <c r="N3887" s="49">
        <f>'[1]BoQ HSYC'!M3888</f>
        <v>346688.24714999989</v>
      </c>
      <c r="O3887" s="49">
        <f>'[1]BoQ HSYC'!N3888</f>
        <v>50151.149999999994</v>
      </c>
      <c r="P3887" s="47">
        <f>'[1]BoQ HSYC'!O3888</f>
        <v>396839.39714999986</v>
      </c>
      <c r="Q3887" s="47">
        <f>'[1]BoQ HSYC'!P3888</f>
        <v>1133826.8489999997</v>
      </c>
      <c r="R3887" s="47">
        <f>'[1]BoQ HSYC'!Q3888</f>
        <v>396839.39714999986</v>
      </c>
      <c r="S3887" s="47">
        <f>'[1]BoQ HSYC'!R3888</f>
        <v>1530666.2461499996</v>
      </c>
      <c r="T3887" s="48">
        <f>'[1]BoQ HSYC'!S3888</f>
        <v>0</v>
      </c>
      <c r="U3887" s="47">
        <f>'[1]BoQ HSYC'!T3888</f>
        <v>0</v>
      </c>
      <c r="V3887" s="46" t="str">
        <f>'[1]BoQ HSYC'!U3888</f>
        <v>BĐG Q2/2026</v>
      </c>
      <c r="W3887" s="45" t="str">
        <f>'[1]BoQ HSYC'!V3888</f>
        <v>BĐG Q2/2026</v>
      </c>
      <c r="X3887" s="44" t="str">
        <f>'[1]BoQ HSYC'!W3888</f>
        <v>ME</v>
      </c>
      <c r="Y3887" s="44" t="str">
        <f>'[1]BoQ HSYC'!X3888</f>
        <v>ME</v>
      </c>
      <c r="Z3887" s="44">
        <f>'[1]BoQ HSYC'!Y3888</f>
        <v>0</v>
      </c>
      <c r="AA3887" s="44">
        <f>'[1]BoQ HSYC'!Z3888</f>
        <v>0</v>
      </c>
      <c r="AB3887" s="2"/>
      <c r="AC3887" s="33"/>
      <c r="AD3887" s="4">
        <f>+M3887</f>
        <v>1133826.8489999997</v>
      </c>
      <c r="AE3887" s="4">
        <f>+AD3887*14%</f>
        <v>158735.75885999997</v>
      </c>
      <c r="AQ3887" s="8"/>
      <c r="AU3887" s="8">
        <f>+K3887</f>
        <v>990537.8489999997</v>
      </c>
      <c r="AV3887" s="8">
        <f>+L3887</f>
        <v>143289</v>
      </c>
      <c r="AW3887" s="2">
        <f>+M3887</f>
        <v>1133826.8489999997</v>
      </c>
      <c r="AX3887" s="8">
        <f>F3887*AW3887</f>
        <v>0</v>
      </c>
      <c r="AY3887" s="8">
        <f>IF(AQ3887="CT",7%,5%)*AX3887</f>
        <v>0</v>
      </c>
      <c r="AZ3887" s="8">
        <f>AX3887*2%</f>
        <v>0</v>
      </c>
      <c r="BA3887" s="8">
        <f>IF(BB3887&gt;0,0,AX3887*5%)</f>
        <v>0</v>
      </c>
      <c r="BB3887" s="8">
        <f>(AX3887-BG3887)*35%</f>
        <v>0</v>
      </c>
      <c r="BC3887" s="8">
        <f>+AX3887+AY3887+AZ3887+BA3887+BB3887</f>
        <v>0</v>
      </c>
      <c r="BD3887" s="8">
        <f>AX3887-AT3887</f>
        <v>0</v>
      </c>
      <c r="BE3887" s="2"/>
      <c r="BH3887" s="2"/>
    </row>
    <row r="3888" spans="2:16200" s="4" customFormat="1" ht="30.75" customHeight="1" x14ac:dyDescent="0.2">
      <c r="B3888" s="52">
        <f>'[1]BoQ HSYC'!A3889</f>
        <v>2</v>
      </c>
      <c r="C3888" s="53" t="str">
        <f>'[1]BoQ HSYC'!B3889</f>
        <v>Tê máng cáp 200x100</v>
      </c>
      <c r="D3888" s="52">
        <f>'[1]BoQ HSYC'!C3889</f>
        <v>0</v>
      </c>
      <c r="E3888" s="52" t="str">
        <f>'[1]BoQ HSYC'!D3889</f>
        <v>cái</v>
      </c>
      <c r="F3888" s="51">
        <f>'[1]BoQ HSYC'!E3889</f>
        <v>0</v>
      </c>
      <c r="G3888" s="50">
        <f>'[1]BoQ HSYC'!F3889</f>
        <v>17</v>
      </c>
      <c r="H3888" s="45">
        <f>'[1]BoQ HSYC'!G3889</f>
        <v>0</v>
      </c>
      <c r="I3888" s="45">
        <f>'[1]BoQ HSYC'!H3889</f>
        <v>0</v>
      </c>
      <c r="J3888" s="45">
        <f>'[1]BoQ HSYC'!I3889</f>
        <v>0</v>
      </c>
      <c r="K3888" s="47">
        <f>'[1]BoQ HSYC'!J3889</f>
        <v>389982.41099999996</v>
      </c>
      <c r="L3888" s="47">
        <f>'[1]BoQ HSYC'!K3889</f>
        <v>79056</v>
      </c>
      <c r="M3888" s="47">
        <f>'[1]BoQ HSYC'!L3889</f>
        <v>469038.41099999996</v>
      </c>
      <c r="N3888" s="49">
        <f>'[1]BoQ HSYC'!M3889</f>
        <v>136493.84384999998</v>
      </c>
      <c r="O3888" s="49">
        <f>'[1]BoQ HSYC'!N3889</f>
        <v>27669.599999999999</v>
      </c>
      <c r="P3888" s="47">
        <f>'[1]BoQ HSYC'!O3889</f>
        <v>164163.44384999998</v>
      </c>
      <c r="Q3888" s="47">
        <f>'[1]BoQ HSYC'!P3889</f>
        <v>7973652.9869999997</v>
      </c>
      <c r="R3888" s="47">
        <f>'[1]BoQ HSYC'!Q3889</f>
        <v>2790778.5454499996</v>
      </c>
      <c r="S3888" s="47">
        <f>'[1]BoQ HSYC'!R3889</f>
        <v>10764431.53245</v>
      </c>
      <c r="T3888" s="48">
        <f>'[1]BoQ HSYC'!S3889</f>
        <v>0</v>
      </c>
      <c r="U3888" s="47">
        <f>'[1]BoQ HSYC'!T3889</f>
        <v>0</v>
      </c>
      <c r="V3888" s="46" t="str">
        <f>'[1]BoQ HSYC'!U3889</f>
        <v>BĐG Q2/2026</v>
      </c>
      <c r="W3888" s="45" t="str">
        <f>'[1]BoQ HSYC'!V3889</f>
        <v>BĐG Q2/2026</v>
      </c>
      <c r="X3888" s="44" t="str">
        <f>'[1]BoQ HSYC'!W3889</f>
        <v>ME</v>
      </c>
      <c r="Y3888" s="44" t="str">
        <f>'[1]BoQ HSYC'!X3889</f>
        <v>ME</v>
      </c>
      <c r="Z3888" s="44">
        <f>'[1]BoQ HSYC'!Y3889</f>
        <v>0</v>
      </c>
      <c r="AA3888" s="44">
        <f>'[1]BoQ HSYC'!Z3889</f>
        <v>0</v>
      </c>
      <c r="AB3888" s="2"/>
      <c r="AC3888" s="33"/>
      <c r="AD3888" s="4">
        <f>+M3888</f>
        <v>469038.41099999996</v>
      </c>
      <c r="AE3888" s="4">
        <f>+AD3888*14%</f>
        <v>65665.377540000001</v>
      </c>
      <c r="AQ3888" s="8"/>
      <c r="AU3888" s="8">
        <f>+K3888</f>
        <v>389982.41099999996</v>
      </c>
      <c r="AV3888" s="8">
        <f>+L3888</f>
        <v>79056</v>
      </c>
      <c r="AW3888" s="2">
        <f>+M3888</f>
        <v>469038.41099999996</v>
      </c>
      <c r="AX3888" s="8">
        <f>F3888*AW3888</f>
        <v>0</v>
      </c>
      <c r="AY3888" s="8">
        <f>IF(AQ3888="CT",7%,5%)*AX3888</f>
        <v>0</v>
      </c>
      <c r="AZ3888" s="8">
        <f>AX3888*2%</f>
        <v>0</v>
      </c>
      <c r="BA3888" s="8">
        <f>IF(BB3888&gt;0,0,AX3888*5%)</f>
        <v>0</v>
      </c>
      <c r="BB3888" s="8">
        <f>(AX3888-BG3888)*35%</f>
        <v>0</v>
      </c>
      <c r="BC3888" s="8">
        <f>+AX3888+AY3888+AZ3888+BA3888+BB3888</f>
        <v>0</v>
      </c>
      <c r="BD3888" s="8">
        <f>AX3888-AT3888</f>
        <v>0</v>
      </c>
      <c r="BE3888" s="2"/>
      <c r="BH3888" s="2"/>
    </row>
    <row r="3889" spans="2:16255" s="4" customFormat="1" ht="30.75" customHeight="1" x14ac:dyDescent="0.2">
      <c r="B3889" s="52">
        <f>'[1]BoQ HSYC'!A3890</f>
        <v>3</v>
      </c>
      <c r="C3889" s="53" t="str">
        <f>'[1]BoQ HSYC'!B3890</f>
        <v>Co máng cáp 600x100</v>
      </c>
      <c r="D3889" s="52">
        <f>'[1]BoQ HSYC'!C3890</f>
        <v>0</v>
      </c>
      <c r="E3889" s="52" t="str">
        <f>'[1]BoQ HSYC'!D3890</f>
        <v>cái</v>
      </c>
      <c r="F3889" s="51">
        <f>'[1]BoQ HSYC'!E3890</f>
        <v>0</v>
      </c>
      <c r="G3889" s="50">
        <f>'[1]BoQ HSYC'!F3890</f>
        <v>1</v>
      </c>
      <c r="H3889" s="45">
        <f>'[1]BoQ HSYC'!G3890</f>
        <v>0</v>
      </c>
      <c r="I3889" s="45">
        <f>'[1]BoQ HSYC'!H3890</f>
        <v>0</v>
      </c>
      <c r="J3889" s="45">
        <f>'[1]BoQ HSYC'!I3890</f>
        <v>0</v>
      </c>
      <c r="K3889" s="47">
        <f>'[1]BoQ HSYC'!J3890</f>
        <v>646002.94499999995</v>
      </c>
      <c r="L3889" s="47">
        <f>'[1]BoQ HSYC'!K3890</f>
        <v>95526</v>
      </c>
      <c r="M3889" s="47">
        <f>'[1]BoQ HSYC'!L3890</f>
        <v>741528.94499999995</v>
      </c>
      <c r="N3889" s="49">
        <f>'[1]BoQ HSYC'!M3890</f>
        <v>226101.03074999998</v>
      </c>
      <c r="O3889" s="49">
        <f>'[1]BoQ HSYC'!N3890</f>
        <v>33434.1</v>
      </c>
      <c r="P3889" s="47">
        <f>'[1]BoQ HSYC'!O3890</f>
        <v>259535.13074999998</v>
      </c>
      <c r="Q3889" s="47">
        <f>'[1]BoQ HSYC'!P3890</f>
        <v>741528.94499999995</v>
      </c>
      <c r="R3889" s="47">
        <f>'[1]BoQ HSYC'!Q3890</f>
        <v>259535.13074999998</v>
      </c>
      <c r="S3889" s="47">
        <f>'[1]BoQ HSYC'!R3890</f>
        <v>1001064.07575</v>
      </c>
      <c r="T3889" s="48">
        <f>'[1]BoQ HSYC'!S3890</f>
        <v>0</v>
      </c>
      <c r="U3889" s="47">
        <f>'[1]BoQ HSYC'!T3890</f>
        <v>0</v>
      </c>
      <c r="V3889" s="46" t="str">
        <f>'[1]BoQ HSYC'!U3890</f>
        <v>BĐG Q2/2026</v>
      </c>
      <c r="W3889" s="45" t="str">
        <f>'[1]BoQ HSYC'!V3890</f>
        <v>BĐG Q2/2026</v>
      </c>
      <c r="X3889" s="44" t="str">
        <f>'[1]BoQ HSYC'!W3890</f>
        <v>ME</v>
      </c>
      <c r="Y3889" s="44" t="str">
        <f>'[1]BoQ HSYC'!X3890</f>
        <v>ME</v>
      </c>
      <c r="Z3889" s="44">
        <f>'[1]BoQ HSYC'!Y3890</f>
        <v>0</v>
      </c>
      <c r="AA3889" s="44">
        <f>'[1]BoQ HSYC'!Z3890</f>
        <v>0</v>
      </c>
      <c r="AB3889" s="2"/>
      <c r="AC3889" s="33"/>
      <c r="AD3889" s="4">
        <f>+M3889</f>
        <v>741528.94499999995</v>
      </c>
      <c r="AE3889" s="4">
        <f>+AD3889*14%</f>
        <v>103814.0523</v>
      </c>
      <c r="AQ3889" s="8"/>
      <c r="AU3889" s="8">
        <f>+K3889</f>
        <v>646002.94499999995</v>
      </c>
      <c r="AV3889" s="8">
        <f>+L3889</f>
        <v>95526</v>
      </c>
      <c r="AW3889" s="2">
        <f>+M3889</f>
        <v>741528.94499999995</v>
      </c>
      <c r="AX3889" s="8">
        <f>F3889*AW3889</f>
        <v>0</v>
      </c>
      <c r="AY3889" s="8">
        <f>IF(AQ3889="CT",7%,5%)*AX3889</f>
        <v>0</v>
      </c>
      <c r="AZ3889" s="8">
        <f>AX3889*2%</f>
        <v>0</v>
      </c>
      <c r="BA3889" s="8">
        <f>IF(BB3889&gt;0,0,AX3889*5%)</f>
        <v>0</v>
      </c>
      <c r="BB3889" s="8">
        <f>(AX3889-BG3889)*35%</f>
        <v>0</v>
      </c>
      <c r="BC3889" s="8">
        <f>+AX3889+AY3889+AZ3889+BA3889+BB3889</f>
        <v>0</v>
      </c>
      <c r="BD3889" s="8">
        <f>AX3889-AT3889</f>
        <v>0</v>
      </c>
      <c r="BE3889" s="2"/>
      <c r="BH3889" s="2"/>
    </row>
    <row r="3890" spans="2:16255" s="4" customFormat="1" ht="30.75" customHeight="1" x14ac:dyDescent="0.2">
      <c r="B3890" s="52">
        <f>'[1]BoQ HSYC'!A3891</f>
        <v>4</v>
      </c>
      <c r="C3890" s="53" t="str">
        <f>'[1]BoQ HSYC'!B3891</f>
        <v>Co máng cáp 400x100</v>
      </c>
      <c r="D3890" s="52">
        <f>'[1]BoQ HSYC'!C3891</f>
        <v>0</v>
      </c>
      <c r="E3890" s="52" t="str">
        <f>'[1]BoQ HSYC'!D3891</f>
        <v>cái</v>
      </c>
      <c r="F3890" s="51">
        <f>'[1]BoQ HSYC'!E3891</f>
        <v>0</v>
      </c>
      <c r="G3890" s="50">
        <f>'[1]BoQ HSYC'!F3891</f>
        <v>4</v>
      </c>
      <c r="H3890" s="45">
        <f>'[1]BoQ HSYC'!G3891</f>
        <v>0</v>
      </c>
      <c r="I3890" s="45">
        <f>'[1]BoQ HSYC'!H3891</f>
        <v>0</v>
      </c>
      <c r="J3890" s="45">
        <f>'[1]BoQ HSYC'!I3891</f>
        <v>0</v>
      </c>
      <c r="K3890" s="47">
        <f>'[1]BoQ HSYC'!J3891</f>
        <v>369443.02499999997</v>
      </c>
      <c r="L3890" s="47">
        <f>'[1]BoQ HSYC'!K3891</f>
        <v>79056</v>
      </c>
      <c r="M3890" s="47">
        <f>'[1]BoQ HSYC'!L3891</f>
        <v>448499.02499999997</v>
      </c>
      <c r="N3890" s="49">
        <f>'[1]BoQ HSYC'!M3891</f>
        <v>129305.05874999998</v>
      </c>
      <c r="O3890" s="49">
        <f>'[1]BoQ HSYC'!N3891</f>
        <v>27669.599999999999</v>
      </c>
      <c r="P3890" s="47">
        <f>'[1]BoQ HSYC'!O3891</f>
        <v>156974.65874999997</v>
      </c>
      <c r="Q3890" s="47">
        <f>'[1]BoQ HSYC'!P3891</f>
        <v>1793996.0999999999</v>
      </c>
      <c r="R3890" s="47">
        <f>'[1]BoQ HSYC'!Q3891</f>
        <v>627898.63499999989</v>
      </c>
      <c r="S3890" s="47">
        <f>'[1]BoQ HSYC'!R3891</f>
        <v>2421894.7349999999</v>
      </c>
      <c r="T3890" s="48">
        <f>'[1]BoQ HSYC'!S3891</f>
        <v>0</v>
      </c>
      <c r="U3890" s="47">
        <f>'[1]BoQ HSYC'!T3891</f>
        <v>0</v>
      </c>
      <c r="V3890" s="46" t="str">
        <f>'[1]BoQ HSYC'!U3891</f>
        <v>BĐG Q2/2026</v>
      </c>
      <c r="W3890" s="45" t="str">
        <f>'[1]BoQ HSYC'!V3891</f>
        <v>BĐG Q2/2026</v>
      </c>
      <c r="X3890" s="44" t="str">
        <f>'[1]BoQ HSYC'!W3891</f>
        <v>ME</v>
      </c>
      <c r="Y3890" s="44" t="str">
        <f>'[1]BoQ HSYC'!X3891</f>
        <v>ME</v>
      </c>
      <c r="Z3890" s="44">
        <f>'[1]BoQ HSYC'!Y3891</f>
        <v>0</v>
      </c>
      <c r="AA3890" s="44">
        <f>'[1]BoQ HSYC'!Z3891</f>
        <v>0</v>
      </c>
      <c r="AB3890" s="2"/>
      <c r="AC3890" s="33"/>
      <c r="AD3890" s="4">
        <f>+M3890</f>
        <v>448499.02499999997</v>
      </c>
      <c r="AE3890" s="4">
        <f>+AD3890*14%</f>
        <v>62789.863499999999</v>
      </c>
      <c r="AQ3890" s="8"/>
      <c r="AU3890" s="8">
        <f>+K3890</f>
        <v>369443.02499999997</v>
      </c>
      <c r="AV3890" s="8">
        <f>+L3890</f>
        <v>79056</v>
      </c>
      <c r="AW3890" s="2">
        <f>+M3890</f>
        <v>448499.02499999997</v>
      </c>
      <c r="AX3890" s="8">
        <f>F3890*AW3890</f>
        <v>0</v>
      </c>
      <c r="AY3890" s="8">
        <f>IF(AQ3890="CT",7%,5%)*AX3890</f>
        <v>0</v>
      </c>
      <c r="AZ3890" s="8">
        <f>AX3890*2%</f>
        <v>0</v>
      </c>
      <c r="BA3890" s="8">
        <f>IF(BB3890&gt;0,0,AX3890*5%)</f>
        <v>0</v>
      </c>
      <c r="BB3890" s="8">
        <f>(AX3890-BG3890)*35%</f>
        <v>0</v>
      </c>
      <c r="BC3890" s="8">
        <f>+AX3890+AY3890+AZ3890+BA3890+BB3890</f>
        <v>0</v>
      </c>
      <c r="BD3890" s="8">
        <f>AX3890-AT3890</f>
        <v>0</v>
      </c>
      <c r="BE3890" s="2"/>
      <c r="BH3890" s="2"/>
    </row>
    <row r="3891" spans="2:16255" s="4" customFormat="1" ht="30.75" customHeight="1" x14ac:dyDescent="0.2">
      <c r="B3891" s="52">
        <f>'[1]BoQ HSYC'!A3892</f>
        <v>5</v>
      </c>
      <c r="C3891" s="53" t="str">
        <f>'[1]BoQ HSYC'!B3892</f>
        <v>Co máng cáp 200x100</v>
      </c>
      <c r="D3891" s="52">
        <f>'[1]BoQ HSYC'!C3892</f>
        <v>0</v>
      </c>
      <c r="E3891" s="52" t="str">
        <f>'[1]BoQ HSYC'!D3892</f>
        <v>cái</v>
      </c>
      <c r="F3891" s="51">
        <f>'[1]BoQ HSYC'!E3892</f>
        <v>0</v>
      </c>
      <c r="G3891" s="50">
        <f>'[1]BoQ HSYC'!F3892</f>
        <v>4</v>
      </c>
      <c r="H3891" s="45">
        <f>'[1]BoQ HSYC'!G3892</f>
        <v>0</v>
      </c>
      <c r="I3891" s="45">
        <f>'[1]BoQ HSYC'!H3892</f>
        <v>0</v>
      </c>
      <c r="J3891" s="45">
        <f>'[1]BoQ HSYC'!I3892</f>
        <v>0</v>
      </c>
      <c r="K3891" s="47">
        <f>'[1]BoQ HSYC'!J3892</f>
        <v>254336.35499999995</v>
      </c>
      <c r="L3891" s="47">
        <f>'[1]BoQ HSYC'!K3892</f>
        <v>52704.000000000007</v>
      </c>
      <c r="M3891" s="47">
        <f>'[1]BoQ HSYC'!L3892</f>
        <v>307040.35499999998</v>
      </c>
      <c r="N3891" s="49">
        <f>'[1]BoQ HSYC'!M3892</f>
        <v>89017.724249999985</v>
      </c>
      <c r="O3891" s="49">
        <f>'[1]BoQ HSYC'!N3892</f>
        <v>18446.400000000001</v>
      </c>
      <c r="P3891" s="47">
        <f>'[1]BoQ HSYC'!O3892</f>
        <v>107464.12424999999</v>
      </c>
      <c r="Q3891" s="47">
        <f>'[1]BoQ HSYC'!P3892</f>
        <v>1228161.42</v>
      </c>
      <c r="R3891" s="47">
        <f>'[1]BoQ HSYC'!Q3892</f>
        <v>429856.49699999997</v>
      </c>
      <c r="S3891" s="47">
        <f>'[1]BoQ HSYC'!R3892</f>
        <v>1658017.9169999999</v>
      </c>
      <c r="T3891" s="48">
        <f>'[1]BoQ HSYC'!S3892</f>
        <v>0</v>
      </c>
      <c r="U3891" s="47">
        <f>'[1]BoQ HSYC'!T3892</f>
        <v>0</v>
      </c>
      <c r="V3891" s="46" t="str">
        <f>'[1]BoQ HSYC'!U3892</f>
        <v>BĐG Q2/2026</v>
      </c>
      <c r="W3891" s="45" t="str">
        <f>'[1]BoQ HSYC'!V3892</f>
        <v>BĐG Q2/2026</v>
      </c>
      <c r="X3891" s="44" t="str">
        <f>'[1]BoQ HSYC'!W3892</f>
        <v>ME</v>
      </c>
      <c r="Y3891" s="44" t="str">
        <f>'[1]BoQ HSYC'!X3892</f>
        <v>ME</v>
      </c>
      <c r="Z3891" s="44">
        <f>'[1]BoQ HSYC'!Y3892</f>
        <v>0</v>
      </c>
      <c r="AA3891" s="44">
        <f>'[1]BoQ HSYC'!Z3892</f>
        <v>0</v>
      </c>
      <c r="AB3891" s="2"/>
      <c r="AC3891" s="33"/>
      <c r="AD3891" s="4">
        <f>+M3891</f>
        <v>307040.35499999998</v>
      </c>
      <c r="AE3891" s="4">
        <f>+AD3891*14%</f>
        <v>42985.649700000002</v>
      </c>
      <c r="AQ3891" s="8"/>
      <c r="AU3891" s="8">
        <f>+K3891</f>
        <v>254336.35499999995</v>
      </c>
      <c r="AV3891" s="8">
        <f>+L3891</f>
        <v>52704.000000000007</v>
      </c>
      <c r="AW3891" s="2">
        <f>+M3891</f>
        <v>307040.35499999998</v>
      </c>
      <c r="AX3891" s="8">
        <f>F3891*AW3891</f>
        <v>0</v>
      </c>
      <c r="AY3891" s="8">
        <f>IF(AQ3891="CT",7%,5%)*AX3891</f>
        <v>0</v>
      </c>
      <c r="AZ3891" s="8">
        <f>AX3891*2%</f>
        <v>0</v>
      </c>
      <c r="BA3891" s="8">
        <f>IF(BB3891&gt;0,0,AX3891*5%)</f>
        <v>0</v>
      </c>
      <c r="BB3891" s="8">
        <f>(AX3891-BG3891)*35%</f>
        <v>0</v>
      </c>
      <c r="BC3891" s="8">
        <f>+AX3891+AY3891+AZ3891+BA3891+BB3891</f>
        <v>0</v>
      </c>
      <c r="BD3891" s="8">
        <f>AX3891-AT3891</f>
        <v>0</v>
      </c>
      <c r="BE3891" s="2"/>
      <c r="BH3891" s="2"/>
    </row>
    <row r="3892" spans="2:16255" s="4" customFormat="1" ht="30.75" customHeight="1" x14ac:dyDescent="0.2">
      <c r="B3892" s="62">
        <f>'[1]BoQ HSYC'!A3893</f>
        <v>0</v>
      </c>
      <c r="C3892" s="63" t="str">
        <f>'[1]BoQ HSYC'!B3893</f>
        <v>NHÀ Ở DOANH TRẠI + ĂN, BẾP TẬP THỂ (A3)</v>
      </c>
      <c r="D3892" s="62">
        <f>'[1]BoQ HSYC'!C3893</f>
        <v>0</v>
      </c>
      <c r="E3892" s="62">
        <f>'[1]BoQ HSYC'!D3893</f>
        <v>0</v>
      </c>
      <c r="F3892" s="61">
        <f>'[1]BoQ HSYC'!E3893</f>
        <v>0</v>
      </c>
      <c r="G3892" s="50">
        <f>'[1]BoQ HSYC'!F3893</f>
        <v>0</v>
      </c>
      <c r="H3892" s="57">
        <f>'[1]BoQ HSYC'!G3893</f>
        <v>0</v>
      </c>
      <c r="I3892" s="57">
        <f>'[1]BoQ HSYC'!H3893</f>
        <v>0</v>
      </c>
      <c r="J3892" s="57">
        <f>'[1]BoQ HSYC'!I3893</f>
        <v>0</v>
      </c>
      <c r="K3892" s="45">
        <f>'[1]BoQ HSYC'!J3893</f>
        <v>0</v>
      </c>
      <c r="L3892" s="45">
        <f>'[1]BoQ HSYC'!K3893</f>
        <v>0</v>
      </c>
      <c r="M3892" s="45">
        <f>'[1]BoQ HSYC'!L3893</f>
        <v>0</v>
      </c>
      <c r="N3892" s="57">
        <f>'[1]BoQ HSYC'!M3893</f>
        <v>0</v>
      </c>
      <c r="O3892" s="57">
        <f>'[1]BoQ HSYC'!N3893</f>
        <v>0</v>
      </c>
      <c r="P3892" s="47">
        <f>'[1]BoQ HSYC'!O3893</f>
        <v>0</v>
      </c>
      <c r="Q3892" s="45">
        <f>'[1]BoQ HSYC'!P3893</f>
        <v>0</v>
      </c>
      <c r="R3892" s="45">
        <f>'[1]BoQ HSYC'!Q3893</f>
        <v>0</v>
      </c>
      <c r="S3892" s="45">
        <f>'[1]BoQ HSYC'!R3893</f>
        <v>0</v>
      </c>
      <c r="T3892" s="45">
        <f>'[1]BoQ HSYC'!S3893</f>
        <v>0</v>
      </c>
      <c r="U3892" s="45">
        <f>'[1]BoQ HSYC'!T3893</f>
        <v>0</v>
      </c>
      <c r="V3892" s="67">
        <f>'[1]BoQ HSYC'!U3893</f>
        <v>0</v>
      </c>
      <c r="W3892" s="45">
        <f>'[1]BoQ HSYC'!V3893</f>
        <v>0</v>
      </c>
      <c r="X3892" s="44">
        <f>'[1]BoQ HSYC'!W3893</f>
        <v>0</v>
      </c>
      <c r="Y3892" s="64">
        <f>'[1]BoQ HSYC'!X3893</f>
        <v>0</v>
      </c>
      <c r="Z3892" s="64">
        <f>'[1]BoQ HSYC'!Y3893</f>
        <v>0</v>
      </c>
      <c r="AA3892" s="64">
        <f>'[1]BoQ HSYC'!Z3893</f>
        <v>0</v>
      </c>
      <c r="AB3892" s="2"/>
      <c r="AC3892" s="33"/>
      <c r="AD3892" s="4">
        <f>+M3892</f>
        <v>0</v>
      </c>
      <c r="AE3892" s="4">
        <f>+AD3892*14%</f>
        <v>0</v>
      </c>
      <c r="AQ3892" s="8"/>
      <c r="AU3892" s="8">
        <f>+K3892</f>
        <v>0</v>
      </c>
      <c r="AV3892" s="8">
        <f>+L3892</f>
        <v>0</v>
      </c>
      <c r="AW3892" s="2">
        <f>+M3892</f>
        <v>0</v>
      </c>
      <c r="AX3892" s="8">
        <f>F3892*AW3892</f>
        <v>0</v>
      </c>
      <c r="AY3892" s="8">
        <f>IF(AQ3892="CT",7%,5%)*AX3892</f>
        <v>0</v>
      </c>
      <c r="AZ3892" s="8">
        <f>AX3892*2%</f>
        <v>0</v>
      </c>
      <c r="BA3892" s="8">
        <f>IF(BB3892&gt;0,0,AX3892*5%)</f>
        <v>0</v>
      </c>
      <c r="BB3892" s="8">
        <f>(AX3892-BG3892)*35%</f>
        <v>0</v>
      </c>
      <c r="BC3892" s="8">
        <f>+AX3892+AY3892+AZ3892+BA3892+BB3892</f>
        <v>0</v>
      </c>
      <c r="BD3892" s="8">
        <f>AX3892-AT3892</f>
        <v>0</v>
      </c>
      <c r="BE3892" s="2"/>
      <c r="BH3892" s="2"/>
    </row>
    <row r="3893" spans="2:16255" s="4" customFormat="1" ht="30.75" customHeight="1" x14ac:dyDescent="0.2">
      <c r="B3893" s="52">
        <f>'[1]BoQ HSYC'!A3894</f>
        <v>1</v>
      </c>
      <c r="C3893" s="53" t="str">
        <f>'[1]BoQ HSYC'!B3894</f>
        <v>Tê máng cáp 200x100</v>
      </c>
      <c r="D3893" s="52">
        <f>'[1]BoQ HSYC'!C3894</f>
        <v>0</v>
      </c>
      <c r="E3893" s="52" t="str">
        <f>'[1]BoQ HSYC'!D3894</f>
        <v>cái</v>
      </c>
      <c r="F3893" s="51">
        <f>'[1]BoQ HSYC'!E3894</f>
        <v>0</v>
      </c>
      <c r="G3893" s="50">
        <f>'[1]BoQ HSYC'!F3894</f>
        <v>4</v>
      </c>
      <c r="H3893" s="45">
        <f>'[1]BoQ HSYC'!G3894</f>
        <v>0</v>
      </c>
      <c r="I3893" s="45">
        <f>'[1]BoQ HSYC'!H3894</f>
        <v>0</v>
      </c>
      <c r="J3893" s="45">
        <f>'[1]BoQ HSYC'!I3894</f>
        <v>0</v>
      </c>
      <c r="K3893" s="47">
        <f>'[1]BoQ HSYC'!J3894</f>
        <v>389982.41099999996</v>
      </c>
      <c r="L3893" s="47">
        <f>'[1]BoQ HSYC'!K3894</f>
        <v>79056</v>
      </c>
      <c r="M3893" s="47">
        <f>'[1]BoQ HSYC'!L3894</f>
        <v>469038.41099999996</v>
      </c>
      <c r="N3893" s="49">
        <f>'[1]BoQ HSYC'!M3894</f>
        <v>136493.84384999998</v>
      </c>
      <c r="O3893" s="49">
        <f>'[1]BoQ HSYC'!N3894</f>
        <v>27669.599999999999</v>
      </c>
      <c r="P3893" s="47">
        <f>'[1]BoQ HSYC'!O3894</f>
        <v>164163.44384999998</v>
      </c>
      <c r="Q3893" s="47">
        <f>'[1]BoQ HSYC'!P3894</f>
        <v>1876153.6439999999</v>
      </c>
      <c r="R3893" s="47">
        <f>'[1]BoQ HSYC'!Q3894</f>
        <v>656653.77539999993</v>
      </c>
      <c r="S3893" s="47">
        <f>'[1]BoQ HSYC'!R3894</f>
        <v>2532807.4194</v>
      </c>
      <c r="T3893" s="48">
        <f>'[1]BoQ HSYC'!S3894</f>
        <v>0</v>
      </c>
      <c r="U3893" s="47">
        <f>'[1]BoQ HSYC'!T3894</f>
        <v>0</v>
      </c>
      <c r="V3893" s="46" t="str">
        <f>'[1]BoQ HSYC'!U3894</f>
        <v>BĐG Q2/2026</v>
      </c>
      <c r="W3893" s="45" t="str">
        <f>'[1]BoQ HSYC'!V3894</f>
        <v>BĐG Q2/2026</v>
      </c>
      <c r="X3893" s="44" t="str">
        <f>'[1]BoQ HSYC'!W3894</f>
        <v>ME</v>
      </c>
      <c r="Y3893" s="44" t="str">
        <f>'[1]BoQ HSYC'!X3894</f>
        <v>ME</v>
      </c>
      <c r="Z3893" s="44">
        <f>'[1]BoQ HSYC'!Y3894</f>
        <v>0</v>
      </c>
      <c r="AA3893" s="44">
        <f>'[1]BoQ HSYC'!Z3894</f>
        <v>0</v>
      </c>
      <c r="AB3893" s="2"/>
      <c r="AC3893" s="33"/>
      <c r="AD3893" s="4">
        <f>+M3893</f>
        <v>469038.41099999996</v>
      </c>
      <c r="AE3893" s="4">
        <f>+AD3893*14%</f>
        <v>65665.377540000001</v>
      </c>
      <c r="AQ3893" s="8"/>
      <c r="AU3893" s="8">
        <f>+K3893</f>
        <v>389982.41099999996</v>
      </c>
      <c r="AV3893" s="8">
        <f>+L3893</f>
        <v>79056</v>
      </c>
      <c r="AW3893" s="2">
        <f>+M3893</f>
        <v>469038.41099999996</v>
      </c>
      <c r="AX3893" s="8">
        <f>F3893*AW3893</f>
        <v>0</v>
      </c>
      <c r="AY3893" s="8">
        <f>IF(AQ3893="CT",7%,5%)*AX3893</f>
        <v>0</v>
      </c>
      <c r="AZ3893" s="8">
        <f>AX3893*2%</f>
        <v>0</v>
      </c>
      <c r="BA3893" s="8">
        <f>IF(BB3893&gt;0,0,AX3893*5%)</f>
        <v>0</v>
      </c>
      <c r="BB3893" s="8">
        <f>(AX3893-BG3893)*35%</f>
        <v>0</v>
      </c>
      <c r="BC3893" s="8">
        <f>+AX3893+AY3893+AZ3893+BA3893+BB3893</f>
        <v>0</v>
      </c>
      <c r="BD3893" s="8">
        <f>AX3893-AT3893</f>
        <v>0</v>
      </c>
      <c r="BE3893" s="2"/>
      <c r="BH3893" s="2"/>
    </row>
    <row r="3894" spans="2:16255" s="4" customFormat="1" ht="30.75" customHeight="1" x14ac:dyDescent="0.2">
      <c r="B3894" s="52">
        <f>'[1]BoQ HSYC'!A3895</f>
        <v>2</v>
      </c>
      <c r="C3894" s="53" t="str">
        <f>'[1]BoQ HSYC'!B3895</f>
        <v>Co máng cáp 200x100</v>
      </c>
      <c r="D3894" s="52">
        <f>'[1]BoQ HSYC'!C3895</f>
        <v>0</v>
      </c>
      <c r="E3894" s="52" t="str">
        <f>'[1]BoQ HSYC'!D3895</f>
        <v>cái</v>
      </c>
      <c r="F3894" s="51">
        <f>'[1]BoQ HSYC'!E3895</f>
        <v>0</v>
      </c>
      <c r="G3894" s="50">
        <f>'[1]BoQ HSYC'!F3895</f>
        <v>4</v>
      </c>
      <c r="H3894" s="45">
        <f>'[1]BoQ HSYC'!G3895</f>
        <v>0</v>
      </c>
      <c r="I3894" s="45">
        <f>'[1]BoQ HSYC'!H3895</f>
        <v>0</v>
      </c>
      <c r="J3894" s="45">
        <f>'[1]BoQ HSYC'!I3895</f>
        <v>0</v>
      </c>
      <c r="K3894" s="47">
        <f>'[1]BoQ HSYC'!J3895</f>
        <v>254336.35499999995</v>
      </c>
      <c r="L3894" s="47">
        <f>'[1]BoQ HSYC'!K3895</f>
        <v>52704.000000000007</v>
      </c>
      <c r="M3894" s="47">
        <f>'[1]BoQ HSYC'!L3895</f>
        <v>307040.35499999998</v>
      </c>
      <c r="N3894" s="49">
        <f>'[1]BoQ HSYC'!M3895</f>
        <v>89017.724249999985</v>
      </c>
      <c r="O3894" s="49">
        <f>'[1]BoQ HSYC'!N3895</f>
        <v>18446.400000000001</v>
      </c>
      <c r="P3894" s="47">
        <f>'[1]BoQ HSYC'!O3895</f>
        <v>107464.12424999999</v>
      </c>
      <c r="Q3894" s="47">
        <f>'[1]BoQ HSYC'!P3895</f>
        <v>1228161.42</v>
      </c>
      <c r="R3894" s="47">
        <f>'[1]BoQ HSYC'!Q3895</f>
        <v>429856.49699999997</v>
      </c>
      <c r="S3894" s="47">
        <f>'[1]BoQ HSYC'!R3895</f>
        <v>1658017.9169999999</v>
      </c>
      <c r="T3894" s="48">
        <f>'[1]BoQ HSYC'!S3895</f>
        <v>0</v>
      </c>
      <c r="U3894" s="47">
        <f>'[1]BoQ HSYC'!T3895</f>
        <v>0</v>
      </c>
      <c r="V3894" s="46" t="str">
        <f>'[1]BoQ HSYC'!U3895</f>
        <v>BĐG Q2/2026</v>
      </c>
      <c r="W3894" s="45" t="str">
        <f>'[1]BoQ HSYC'!V3895</f>
        <v>BĐG Q2/2026</v>
      </c>
      <c r="X3894" s="44" t="str">
        <f>'[1]BoQ HSYC'!W3895</f>
        <v>ME</v>
      </c>
      <c r="Y3894" s="44" t="str">
        <f>'[1]BoQ HSYC'!X3895</f>
        <v>ME</v>
      </c>
      <c r="Z3894" s="44">
        <f>'[1]BoQ HSYC'!Y3895</f>
        <v>0</v>
      </c>
      <c r="AA3894" s="44">
        <f>'[1]BoQ HSYC'!Z3895</f>
        <v>0</v>
      </c>
      <c r="AB3894" s="2"/>
      <c r="AC3894" s="33"/>
      <c r="AD3894" s="4">
        <f>+M3894</f>
        <v>307040.35499999998</v>
      </c>
      <c r="AE3894" s="4">
        <f>+AD3894*14%</f>
        <v>42985.649700000002</v>
      </c>
      <c r="AQ3894" s="8"/>
      <c r="AU3894" s="8">
        <f>+K3894</f>
        <v>254336.35499999995</v>
      </c>
      <c r="AV3894" s="8">
        <f>+L3894</f>
        <v>52704.000000000007</v>
      </c>
      <c r="AW3894" s="2">
        <f>+M3894</f>
        <v>307040.35499999998</v>
      </c>
      <c r="AX3894" s="8">
        <f>F3894*AW3894</f>
        <v>0</v>
      </c>
      <c r="AY3894" s="8">
        <f>IF(AQ3894="CT",7%,5%)*AX3894</f>
        <v>0</v>
      </c>
      <c r="AZ3894" s="8">
        <f>AX3894*2%</f>
        <v>0</v>
      </c>
      <c r="BA3894" s="8">
        <f>IF(BB3894&gt;0,0,AX3894*5%)</f>
        <v>0</v>
      </c>
      <c r="BB3894" s="8">
        <f>(AX3894-BG3894)*35%</f>
        <v>0</v>
      </c>
      <c r="BC3894" s="8">
        <f>+AX3894+AY3894+AZ3894+BA3894+BB3894</f>
        <v>0</v>
      </c>
      <c r="BD3894" s="8">
        <f>AX3894-AT3894</f>
        <v>0</v>
      </c>
      <c r="BE3894" s="2"/>
      <c r="BH3894" s="2"/>
    </row>
    <row r="3895" spans="2:16255" s="4" customFormat="1" ht="30.75" customHeight="1" x14ac:dyDescent="0.2">
      <c r="B3895" s="62">
        <f>'[1]BoQ HSYC'!A3896</f>
        <v>0</v>
      </c>
      <c r="C3895" s="63" t="str">
        <f>'[1]BoQ HSYC'!B3896</f>
        <v>KHO TỔNG HỢP (A4)</v>
      </c>
      <c r="D3895" s="62">
        <f>'[1]BoQ HSYC'!C3896</f>
        <v>0</v>
      </c>
      <c r="E3895" s="62">
        <f>'[1]BoQ HSYC'!D3896</f>
        <v>0</v>
      </c>
      <c r="F3895" s="61">
        <f>'[1]BoQ HSYC'!E3896</f>
        <v>0</v>
      </c>
      <c r="G3895" s="50">
        <f>'[1]BoQ HSYC'!F3896</f>
        <v>0</v>
      </c>
      <c r="H3895" s="57">
        <f>'[1]BoQ HSYC'!G3896</f>
        <v>0</v>
      </c>
      <c r="I3895" s="57">
        <f>'[1]BoQ HSYC'!H3896</f>
        <v>0</v>
      </c>
      <c r="J3895" s="57">
        <f>'[1]BoQ HSYC'!I3896</f>
        <v>0</v>
      </c>
      <c r="K3895" s="45">
        <f>'[1]BoQ HSYC'!J3896</f>
        <v>0</v>
      </c>
      <c r="L3895" s="45">
        <f>'[1]BoQ HSYC'!K3896</f>
        <v>0</v>
      </c>
      <c r="M3895" s="45">
        <f>'[1]BoQ HSYC'!L3896</f>
        <v>0</v>
      </c>
      <c r="N3895" s="57">
        <f>'[1]BoQ HSYC'!M3896</f>
        <v>0</v>
      </c>
      <c r="O3895" s="57">
        <f>'[1]BoQ HSYC'!N3896</f>
        <v>0</v>
      </c>
      <c r="P3895" s="47">
        <f>'[1]BoQ HSYC'!O3896</f>
        <v>0</v>
      </c>
      <c r="Q3895" s="45">
        <f>'[1]BoQ HSYC'!P3896</f>
        <v>0</v>
      </c>
      <c r="R3895" s="45">
        <f>'[1]BoQ HSYC'!Q3896</f>
        <v>0</v>
      </c>
      <c r="S3895" s="45">
        <f>'[1]BoQ HSYC'!R3896</f>
        <v>0</v>
      </c>
      <c r="T3895" s="45">
        <f>'[1]BoQ HSYC'!S3896</f>
        <v>0</v>
      </c>
      <c r="U3895" s="45">
        <f>'[1]BoQ HSYC'!T3896</f>
        <v>0</v>
      </c>
      <c r="V3895" s="67">
        <f>'[1]BoQ HSYC'!U3896</f>
        <v>0</v>
      </c>
      <c r="W3895" s="45">
        <f>'[1]BoQ HSYC'!V3896</f>
        <v>0</v>
      </c>
      <c r="X3895" s="44">
        <f>'[1]BoQ HSYC'!W3896</f>
        <v>0</v>
      </c>
      <c r="Y3895" s="64">
        <f>'[1]BoQ HSYC'!X3896</f>
        <v>0</v>
      </c>
      <c r="Z3895" s="64">
        <f>'[1]BoQ HSYC'!Y3896</f>
        <v>0</v>
      </c>
      <c r="AA3895" s="64">
        <f>'[1]BoQ HSYC'!Z3896</f>
        <v>0</v>
      </c>
      <c r="AB3895" s="66"/>
      <c r="AC3895" s="65"/>
      <c r="AD3895" s="62">
        <f>+M3895</f>
        <v>0</v>
      </c>
      <c r="AE3895" s="62">
        <f>+AD3895*14%</f>
        <v>0</v>
      </c>
      <c r="AG3895" s="60"/>
      <c r="AH3895" s="59"/>
      <c r="AI3895" s="57"/>
      <c r="AJ3895" s="57"/>
      <c r="AK3895" s="57"/>
      <c r="AL3895" s="57"/>
      <c r="AM3895" s="57"/>
      <c r="AO3895" s="57"/>
      <c r="AP3895" s="61"/>
      <c r="AQ3895" s="8"/>
      <c r="AR3895" s="58"/>
      <c r="AS3895" s="58"/>
      <c r="AT3895" s="58"/>
      <c r="AU3895" s="8">
        <f>+K3895</f>
        <v>0</v>
      </c>
      <c r="AV3895" s="8">
        <f>+L3895</f>
        <v>0</v>
      </c>
      <c r="AW3895" s="2">
        <f>+M3895</f>
        <v>0</v>
      </c>
      <c r="AX3895" s="8">
        <f>F3895*AW3895</f>
        <v>0</v>
      </c>
      <c r="AY3895" s="8">
        <f>IF(AQ3895="CT",7%,5%)*AX3895</f>
        <v>0</v>
      </c>
      <c r="AZ3895" s="8">
        <f>AX3895*2%</f>
        <v>0</v>
      </c>
      <c r="BA3895" s="8">
        <f>IF(BB3895&gt;0,0,AX3895*5%)</f>
        <v>0</v>
      </c>
      <c r="BB3895" s="8">
        <f>(AX3895-BG3895)*35%</f>
        <v>0</v>
      </c>
      <c r="BC3895" s="8">
        <f>+AX3895+AY3895+AZ3895+BA3895+BB3895</f>
        <v>0</v>
      </c>
      <c r="BD3895" s="8">
        <f>AX3895-AT3895</f>
        <v>0</v>
      </c>
      <c r="BE3895" s="2"/>
      <c r="BF3895" s="57"/>
      <c r="BG3895" s="57"/>
      <c r="BH3895" s="2"/>
      <c r="BI3895" s="56"/>
      <c r="BJ3895" s="57"/>
      <c r="BK3895" s="64"/>
      <c r="BL3895" s="60"/>
      <c r="BM3895" s="59"/>
      <c r="BN3895" s="57"/>
      <c r="BO3895" s="57"/>
      <c r="BP3895" s="57"/>
      <c r="BQ3895" s="57"/>
      <c r="BR3895" s="57"/>
      <c r="BS3895" s="57"/>
      <c r="BT3895" s="57"/>
      <c r="BU3895" s="57"/>
      <c r="BV3895" s="58"/>
      <c r="BW3895" s="57"/>
      <c r="BX3895" s="57"/>
      <c r="BY3895" s="57"/>
      <c r="BZ3895" s="57"/>
      <c r="CA3895" s="57"/>
      <c r="CB3895" s="56"/>
      <c r="CC3895" s="57"/>
      <c r="CD3895" s="64"/>
      <c r="CE3895" s="64"/>
      <c r="CF3895" s="64"/>
      <c r="CG3895" s="64"/>
      <c r="CH3895" s="62"/>
      <c r="CI3895" s="63"/>
      <c r="CJ3895" s="62"/>
      <c r="CK3895" s="62"/>
      <c r="CL3895" s="61"/>
      <c r="CM3895" s="60"/>
      <c r="CN3895" s="59"/>
      <c r="CO3895" s="57"/>
      <c r="CP3895" s="57"/>
      <c r="CQ3895" s="57"/>
      <c r="CR3895" s="57"/>
      <c r="CS3895" s="57"/>
      <c r="CT3895" s="57"/>
      <c r="CU3895" s="57"/>
      <c r="CV3895" s="57"/>
      <c r="CW3895" s="58"/>
      <c r="CX3895" s="57"/>
      <c r="CY3895" s="57"/>
      <c r="CZ3895" s="57"/>
      <c r="DA3895" s="57"/>
      <c r="DB3895" s="57"/>
      <c r="DC3895" s="56"/>
      <c r="DD3895" s="57"/>
      <c r="DE3895" s="64"/>
      <c r="DF3895" s="64"/>
      <c r="DG3895" s="64"/>
      <c r="DH3895" s="64"/>
      <c r="DI3895" s="62"/>
      <c r="DJ3895" s="63"/>
      <c r="DK3895" s="62"/>
      <c r="DL3895" s="62"/>
      <c r="DM3895" s="61"/>
      <c r="DN3895" s="60"/>
      <c r="DO3895" s="59"/>
      <c r="DP3895" s="57"/>
      <c r="DQ3895" s="57"/>
      <c r="DR3895" s="57"/>
      <c r="DS3895" s="57"/>
      <c r="DT3895" s="57"/>
      <c r="DU3895" s="57"/>
      <c r="DV3895" s="57"/>
      <c r="DW3895" s="57"/>
      <c r="DX3895" s="58"/>
      <c r="DY3895" s="57"/>
      <c r="DZ3895" s="57"/>
      <c r="EA3895" s="57"/>
      <c r="EB3895" s="57"/>
      <c r="EC3895" s="57"/>
      <c r="ED3895" s="56"/>
      <c r="EE3895" s="57"/>
      <c r="EF3895" s="64"/>
      <c r="EG3895" s="64"/>
      <c r="EH3895" s="64"/>
      <c r="EI3895" s="64"/>
      <c r="EJ3895" s="62"/>
      <c r="EK3895" s="63"/>
      <c r="EL3895" s="62"/>
      <c r="EM3895" s="62"/>
      <c r="EN3895" s="61"/>
      <c r="EO3895" s="60"/>
      <c r="EP3895" s="59"/>
      <c r="EQ3895" s="57"/>
      <c r="ER3895" s="57"/>
      <c r="ES3895" s="57"/>
      <c r="ET3895" s="57"/>
      <c r="EU3895" s="57"/>
      <c r="EV3895" s="57"/>
      <c r="EW3895" s="57"/>
      <c r="EX3895" s="57"/>
      <c r="EY3895" s="58"/>
      <c r="EZ3895" s="57"/>
      <c r="FA3895" s="57"/>
      <c r="FB3895" s="57"/>
      <c r="FC3895" s="57"/>
      <c r="FD3895" s="57"/>
      <c r="FE3895" s="56"/>
      <c r="FF3895" s="57"/>
      <c r="FG3895" s="64"/>
      <c r="FH3895" s="64"/>
      <c r="FI3895" s="64"/>
      <c r="FJ3895" s="64"/>
      <c r="FK3895" s="62"/>
      <c r="FL3895" s="63"/>
      <c r="FM3895" s="62"/>
      <c r="FN3895" s="62"/>
      <c r="FO3895" s="61"/>
      <c r="FP3895" s="60"/>
      <c r="FQ3895" s="59"/>
      <c r="FR3895" s="57"/>
      <c r="FS3895" s="57"/>
      <c r="FT3895" s="57"/>
      <c r="FU3895" s="57"/>
      <c r="FV3895" s="57"/>
      <c r="FW3895" s="57"/>
      <c r="FX3895" s="57"/>
      <c r="FY3895" s="57"/>
      <c r="FZ3895" s="58"/>
      <c r="GA3895" s="57"/>
      <c r="GB3895" s="57"/>
      <c r="GC3895" s="57"/>
      <c r="GD3895" s="57"/>
      <c r="GE3895" s="57"/>
      <c r="GF3895" s="56"/>
      <c r="GG3895" s="57"/>
      <c r="GH3895" s="64"/>
      <c r="GI3895" s="64"/>
      <c r="GJ3895" s="64"/>
      <c r="GK3895" s="64"/>
      <c r="GL3895" s="62"/>
      <c r="GM3895" s="63"/>
      <c r="GN3895" s="62"/>
      <c r="GO3895" s="62"/>
      <c r="GP3895" s="61"/>
      <c r="GQ3895" s="60"/>
      <c r="GR3895" s="59"/>
      <c r="GS3895" s="57"/>
      <c r="GT3895" s="57"/>
      <c r="GU3895" s="57"/>
      <c r="GV3895" s="57"/>
      <c r="GW3895" s="57"/>
      <c r="GX3895" s="57"/>
      <c r="GY3895" s="57"/>
      <c r="GZ3895" s="57"/>
      <c r="HA3895" s="58"/>
      <c r="HB3895" s="57"/>
      <c r="HC3895" s="57"/>
      <c r="HD3895" s="57"/>
      <c r="HE3895" s="57"/>
      <c r="HF3895" s="57"/>
      <c r="HG3895" s="56"/>
      <c r="HH3895" s="57"/>
      <c r="HI3895" s="64"/>
      <c r="HJ3895" s="64"/>
      <c r="HK3895" s="64"/>
      <c r="HL3895" s="64"/>
      <c r="HM3895" s="62"/>
      <c r="HN3895" s="63"/>
      <c r="HO3895" s="62"/>
      <c r="HP3895" s="62"/>
      <c r="HQ3895" s="61"/>
      <c r="HR3895" s="60"/>
      <c r="HS3895" s="59"/>
      <c r="HT3895" s="57"/>
      <c r="HU3895" s="57"/>
      <c r="HV3895" s="57"/>
      <c r="HW3895" s="57"/>
      <c r="HX3895" s="57"/>
      <c r="HY3895" s="57"/>
      <c r="HZ3895" s="57"/>
      <c r="IA3895" s="57"/>
      <c r="IB3895" s="58"/>
      <c r="IC3895" s="57"/>
      <c r="ID3895" s="57"/>
      <c r="IE3895" s="57"/>
      <c r="IF3895" s="57"/>
      <c r="IG3895" s="57"/>
      <c r="IH3895" s="56"/>
      <c r="II3895" s="57"/>
      <c r="IJ3895" s="64"/>
      <c r="IK3895" s="64"/>
      <c r="IL3895" s="64"/>
      <c r="IM3895" s="64"/>
      <c r="IN3895" s="62"/>
      <c r="IO3895" s="63"/>
      <c r="IP3895" s="62"/>
      <c r="IQ3895" s="62"/>
      <c r="IR3895" s="61"/>
      <c r="IS3895" s="60"/>
      <c r="IT3895" s="59"/>
      <c r="IU3895" s="57"/>
      <c r="IV3895" s="57"/>
      <c r="IW3895" s="57"/>
      <c r="IX3895" s="57"/>
      <c r="IY3895" s="57"/>
      <c r="IZ3895" s="57"/>
      <c r="JA3895" s="57"/>
      <c r="JB3895" s="57"/>
      <c r="JC3895" s="58"/>
      <c r="JD3895" s="57"/>
      <c r="JE3895" s="57"/>
      <c r="JF3895" s="57"/>
      <c r="JG3895" s="57"/>
      <c r="JH3895" s="57"/>
      <c r="JI3895" s="56"/>
      <c r="JJ3895" s="57"/>
      <c r="JK3895" s="64"/>
      <c r="JL3895" s="64"/>
      <c r="JM3895" s="64"/>
      <c r="JN3895" s="64"/>
      <c r="JO3895" s="62"/>
      <c r="JP3895" s="63"/>
      <c r="JQ3895" s="62"/>
      <c r="JR3895" s="62"/>
      <c r="JS3895" s="61"/>
      <c r="JT3895" s="60"/>
      <c r="JU3895" s="59"/>
      <c r="JV3895" s="57"/>
      <c r="JW3895" s="57"/>
      <c r="JX3895" s="57"/>
      <c r="JY3895" s="57"/>
      <c r="JZ3895" s="57"/>
      <c r="KA3895" s="57"/>
      <c r="KB3895" s="57"/>
      <c r="KC3895" s="57"/>
      <c r="KD3895" s="58"/>
      <c r="KE3895" s="57"/>
      <c r="KF3895" s="57"/>
      <c r="KG3895" s="57"/>
      <c r="KH3895" s="57"/>
      <c r="KI3895" s="57"/>
      <c r="KJ3895" s="56"/>
      <c r="KK3895" s="57"/>
      <c r="KL3895" s="64"/>
      <c r="KM3895" s="64"/>
      <c r="KN3895" s="64"/>
      <c r="KO3895" s="64"/>
      <c r="KP3895" s="62"/>
      <c r="KQ3895" s="63"/>
      <c r="KR3895" s="62"/>
      <c r="KS3895" s="62"/>
      <c r="KT3895" s="61"/>
      <c r="KU3895" s="60"/>
      <c r="KV3895" s="59"/>
      <c r="KW3895" s="57"/>
      <c r="KX3895" s="57"/>
      <c r="KY3895" s="57"/>
      <c r="KZ3895" s="57"/>
      <c r="LA3895" s="57"/>
      <c r="LB3895" s="57"/>
      <c r="LC3895" s="57"/>
      <c r="LD3895" s="57"/>
      <c r="LE3895" s="58"/>
      <c r="LF3895" s="57"/>
      <c r="LG3895" s="57"/>
      <c r="LH3895" s="57"/>
      <c r="LI3895" s="57"/>
      <c r="LJ3895" s="57"/>
      <c r="LK3895" s="56"/>
      <c r="LL3895" s="57"/>
      <c r="LM3895" s="64"/>
      <c r="LN3895" s="64"/>
      <c r="LO3895" s="64"/>
      <c r="LP3895" s="64"/>
      <c r="LQ3895" s="62"/>
      <c r="LR3895" s="63"/>
      <c r="LS3895" s="62"/>
      <c r="LT3895" s="62"/>
      <c r="LU3895" s="61"/>
      <c r="LV3895" s="60"/>
      <c r="LW3895" s="59"/>
      <c r="LX3895" s="57"/>
      <c r="LY3895" s="57"/>
      <c r="LZ3895" s="57"/>
      <c r="MA3895" s="57"/>
      <c r="MB3895" s="57"/>
      <c r="MC3895" s="57"/>
      <c r="MD3895" s="57"/>
      <c r="ME3895" s="57"/>
      <c r="MF3895" s="58"/>
      <c r="MG3895" s="57"/>
      <c r="MH3895" s="57"/>
      <c r="MI3895" s="57"/>
      <c r="MJ3895" s="57"/>
      <c r="MK3895" s="57"/>
      <c r="ML3895" s="56"/>
      <c r="MM3895" s="57"/>
      <c r="MN3895" s="64"/>
      <c r="MO3895" s="64"/>
      <c r="MP3895" s="64"/>
      <c r="MQ3895" s="64"/>
      <c r="MR3895" s="62"/>
      <c r="MS3895" s="63"/>
      <c r="MT3895" s="62"/>
      <c r="MU3895" s="62"/>
      <c r="MV3895" s="61"/>
      <c r="MW3895" s="60"/>
      <c r="MX3895" s="59"/>
      <c r="MY3895" s="57"/>
      <c r="MZ3895" s="57"/>
      <c r="NA3895" s="57"/>
      <c r="NB3895" s="57"/>
      <c r="NC3895" s="57"/>
      <c r="ND3895" s="57"/>
      <c r="NE3895" s="57"/>
      <c r="NF3895" s="57"/>
      <c r="NG3895" s="58"/>
      <c r="NH3895" s="57"/>
      <c r="NI3895" s="57"/>
      <c r="NJ3895" s="57"/>
      <c r="NK3895" s="57"/>
      <c r="NL3895" s="57"/>
      <c r="NM3895" s="56"/>
      <c r="NN3895" s="57"/>
      <c r="NO3895" s="64"/>
      <c r="NP3895" s="64"/>
      <c r="NQ3895" s="64"/>
      <c r="NR3895" s="64"/>
      <c r="NS3895" s="62"/>
      <c r="NT3895" s="63"/>
      <c r="NU3895" s="62"/>
      <c r="NV3895" s="62"/>
      <c r="NW3895" s="61"/>
      <c r="NX3895" s="60"/>
      <c r="NY3895" s="59"/>
      <c r="NZ3895" s="57"/>
      <c r="OA3895" s="57"/>
      <c r="OB3895" s="57"/>
      <c r="OC3895" s="57"/>
      <c r="OD3895" s="57"/>
      <c r="OE3895" s="57"/>
      <c r="OF3895" s="57"/>
      <c r="OG3895" s="57"/>
      <c r="OH3895" s="58"/>
      <c r="OI3895" s="57"/>
      <c r="OJ3895" s="57"/>
      <c r="OK3895" s="57"/>
      <c r="OL3895" s="57"/>
      <c r="OM3895" s="57"/>
      <c r="ON3895" s="56"/>
      <c r="OO3895" s="57"/>
      <c r="OP3895" s="64"/>
      <c r="OQ3895" s="64"/>
      <c r="OR3895" s="64"/>
      <c r="OS3895" s="64"/>
      <c r="OT3895" s="62"/>
      <c r="OU3895" s="63"/>
      <c r="OV3895" s="62"/>
      <c r="OW3895" s="62"/>
      <c r="OX3895" s="61"/>
      <c r="OY3895" s="60"/>
      <c r="OZ3895" s="59"/>
      <c r="PA3895" s="57"/>
      <c r="PB3895" s="57"/>
      <c r="PC3895" s="57"/>
      <c r="PD3895" s="57"/>
      <c r="PE3895" s="57"/>
      <c r="PF3895" s="57"/>
      <c r="PG3895" s="57"/>
      <c r="PH3895" s="57"/>
      <c r="PI3895" s="58"/>
      <c r="PJ3895" s="57"/>
      <c r="PK3895" s="57"/>
      <c r="PL3895" s="57"/>
      <c r="PM3895" s="57"/>
      <c r="PN3895" s="57"/>
      <c r="PO3895" s="56"/>
      <c r="PP3895" s="57"/>
      <c r="PQ3895" s="64"/>
      <c r="PR3895" s="64"/>
      <c r="PS3895" s="64"/>
      <c r="PT3895" s="64"/>
      <c r="PU3895" s="62"/>
      <c r="PV3895" s="63"/>
      <c r="PW3895" s="62"/>
      <c r="PX3895" s="62"/>
      <c r="PY3895" s="61"/>
      <c r="PZ3895" s="60"/>
      <c r="QA3895" s="59"/>
      <c r="QB3895" s="57"/>
      <c r="QC3895" s="57"/>
      <c r="QD3895" s="57"/>
      <c r="QE3895" s="57"/>
      <c r="QF3895" s="57"/>
      <c r="QG3895" s="57"/>
      <c r="QH3895" s="57"/>
      <c r="QI3895" s="57"/>
      <c r="QJ3895" s="58"/>
      <c r="QK3895" s="57"/>
      <c r="QL3895" s="57"/>
      <c r="QM3895" s="57"/>
      <c r="QN3895" s="57"/>
      <c r="QO3895" s="57"/>
      <c r="QP3895" s="56"/>
      <c r="QQ3895" s="57"/>
      <c r="QR3895" s="64"/>
      <c r="QS3895" s="64"/>
      <c r="QT3895" s="64"/>
      <c r="QU3895" s="64"/>
      <c r="QV3895" s="62"/>
      <c r="QW3895" s="63"/>
      <c r="QX3895" s="62"/>
      <c r="QY3895" s="62"/>
      <c r="QZ3895" s="61"/>
      <c r="RA3895" s="60"/>
      <c r="RB3895" s="59"/>
      <c r="RC3895" s="57"/>
      <c r="RD3895" s="57"/>
      <c r="RE3895" s="57"/>
      <c r="RF3895" s="57"/>
      <c r="RG3895" s="57"/>
      <c r="RH3895" s="57"/>
      <c r="RI3895" s="57"/>
      <c r="RJ3895" s="57"/>
      <c r="RK3895" s="58"/>
      <c r="RL3895" s="57"/>
      <c r="RM3895" s="57"/>
      <c r="RN3895" s="57"/>
      <c r="RO3895" s="57"/>
      <c r="RP3895" s="57"/>
      <c r="RQ3895" s="56"/>
      <c r="RR3895" s="57"/>
      <c r="RS3895" s="64"/>
      <c r="RT3895" s="64"/>
      <c r="RU3895" s="64"/>
      <c r="RV3895" s="64"/>
      <c r="RW3895" s="62"/>
      <c r="RX3895" s="63"/>
      <c r="RY3895" s="62"/>
      <c r="RZ3895" s="62"/>
      <c r="SA3895" s="61"/>
      <c r="SB3895" s="60"/>
      <c r="SC3895" s="59"/>
      <c r="SD3895" s="57"/>
      <c r="SE3895" s="57"/>
      <c r="SF3895" s="57"/>
      <c r="SG3895" s="57"/>
      <c r="SH3895" s="57"/>
      <c r="SI3895" s="57"/>
      <c r="SJ3895" s="57"/>
      <c r="SK3895" s="57"/>
      <c r="SL3895" s="58"/>
      <c r="SM3895" s="57"/>
      <c r="SN3895" s="57"/>
      <c r="SO3895" s="57"/>
      <c r="SP3895" s="57"/>
      <c r="SQ3895" s="57"/>
      <c r="SR3895" s="56"/>
      <c r="SS3895" s="57"/>
      <c r="ST3895" s="64"/>
      <c r="SU3895" s="64"/>
      <c r="SV3895" s="64"/>
      <c r="SW3895" s="64"/>
      <c r="SX3895" s="62"/>
      <c r="SY3895" s="63"/>
      <c r="SZ3895" s="62"/>
      <c r="TA3895" s="62"/>
      <c r="TB3895" s="61"/>
      <c r="TC3895" s="60"/>
      <c r="TD3895" s="59"/>
      <c r="TE3895" s="57"/>
      <c r="TF3895" s="57"/>
      <c r="TG3895" s="57"/>
      <c r="TH3895" s="57"/>
      <c r="TI3895" s="57"/>
      <c r="TJ3895" s="57"/>
      <c r="TK3895" s="57"/>
      <c r="TL3895" s="57"/>
      <c r="TM3895" s="58"/>
      <c r="TN3895" s="57"/>
      <c r="TO3895" s="57"/>
      <c r="TP3895" s="57"/>
      <c r="TQ3895" s="57"/>
      <c r="TR3895" s="57"/>
      <c r="TS3895" s="56"/>
      <c r="TT3895" s="57"/>
      <c r="TU3895" s="64"/>
      <c r="TV3895" s="64"/>
      <c r="TW3895" s="64"/>
      <c r="TX3895" s="64"/>
      <c r="TY3895" s="62"/>
      <c r="TZ3895" s="63"/>
      <c r="UA3895" s="62"/>
      <c r="UB3895" s="62"/>
      <c r="UC3895" s="61"/>
      <c r="UD3895" s="60"/>
      <c r="UE3895" s="59"/>
      <c r="UF3895" s="57"/>
      <c r="UG3895" s="57"/>
      <c r="UH3895" s="57"/>
      <c r="UI3895" s="57"/>
      <c r="UJ3895" s="57"/>
      <c r="UK3895" s="57"/>
      <c r="UL3895" s="57"/>
      <c r="UM3895" s="57"/>
      <c r="UN3895" s="58"/>
      <c r="UO3895" s="57"/>
      <c r="UP3895" s="57"/>
      <c r="UQ3895" s="57"/>
      <c r="UR3895" s="57"/>
      <c r="US3895" s="57"/>
      <c r="UT3895" s="56"/>
      <c r="UU3895" s="57"/>
      <c r="UV3895" s="64"/>
      <c r="UW3895" s="64"/>
      <c r="UX3895" s="64"/>
      <c r="UY3895" s="64"/>
      <c r="UZ3895" s="62"/>
      <c r="VA3895" s="63"/>
      <c r="VB3895" s="62"/>
      <c r="VC3895" s="62"/>
      <c r="VD3895" s="61"/>
      <c r="VE3895" s="60"/>
      <c r="VF3895" s="59"/>
      <c r="VG3895" s="57"/>
      <c r="VH3895" s="57"/>
      <c r="VI3895" s="57"/>
      <c r="VJ3895" s="57"/>
      <c r="VK3895" s="57"/>
      <c r="VL3895" s="57"/>
      <c r="VM3895" s="57"/>
      <c r="VN3895" s="57"/>
      <c r="VO3895" s="58"/>
      <c r="VP3895" s="57"/>
      <c r="VQ3895" s="57"/>
      <c r="VR3895" s="57"/>
      <c r="VS3895" s="57"/>
      <c r="VT3895" s="57"/>
      <c r="VU3895" s="56"/>
      <c r="VV3895" s="57"/>
      <c r="VW3895" s="64"/>
      <c r="VX3895" s="64"/>
      <c r="VY3895" s="64"/>
      <c r="VZ3895" s="64"/>
      <c r="WA3895" s="62"/>
      <c r="WB3895" s="63"/>
      <c r="WC3895" s="62"/>
      <c r="WD3895" s="62"/>
      <c r="WE3895" s="61"/>
      <c r="WF3895" s="60"/>
      <c r="WG3895" s="59"/>
      <c r="WH3895" s="57"/>
      <c r="WI3895" s="57"/>
      <c r="WJ3895" s="57"/>
      <c r="WK3895" s="57"/>
      <c r="WL3895" s="57"/>
      <c r="WM3895" s="57"/>
      <c r="WN3895" s="57"/>
      <c r="WO3895" s="57"/>
      <c r="WP3895" s="58"/>
      <c r="WQ3895" s="57"/>
      <c r="WR3895" s="57"/>
      <c r="WS3895" s="57"/>
      <c r="WT3895" s="57"/>
      <c r="WU3895" s="57"/>
      <c r="WV3895" s="56"/>
      <c r="WW3895" s="57"/>
      <c r="WX3895" s="64"/>
      <c r="WY3895" s="64"/>
      <c r="WZ3895" s="64"/>
      <c r="XA3895" s="64"/>
      <c r="XB3895" s="62"/>
      <c r="XC3895" s="63"/>
      <c r="XD3895" s="62"/>
      <c r="XE3895" s="62"/>
      <c r="XF3895" s="61"/>
      <c r="XG3895" s="60"/>
      <c r="XH3895" s="59"/>
      <c r="XI3895" s="57"/>
      <c r="XJ3895" s="57"/>
      <c r="XK3895" s="57"/>
      <c r="XL3895" s="57"/>
      <c r="XM3895" s="57"/>
      <c r="XN3895" s="57"/>
      <c r="XO3895" s="57"/>
      <c r="XP3895" s="57"/>
      <c r="XQ3895" s="58"/>
      <c r="XR3895" s="57"/>
      <c r="XS3895" s="57"/>
      <c r="XT3895" s="57"/>
      <c r="XU3895" s="57"/>
      <c r="XV3895" s="57"/>
      <c r="XW3895" s="56"/>
      <c r="XX3895" s="57"/>
      <c r="XY3895" s="64"/>
      <c r="XZ3895" s="64"/>
      <c r="YA3895" s="64"/>
      <c r="YB3895" s="64"/>
      <c r="YC3895" s="62"/>
      <c r="YD3895" s="63"/>
      <c r="YE3895" s="62"/>
      <c r="YF3895" s="62"/>
      <c r="YG3895" s="61"/>
      <c r="YH3895" s="60"/>
      <c r="YI3895" s="59"/>
      <c r="YJ3895" s="57"/>
      <c r="YK3895" s="57"/>
      <c r="YL3895" s="57"/>
      <c r="YM3895" s="57"/>
      <c r="YN3895" s="57"/>
      <c r="YO3895" s="57"/>
      <c r="YP3895" s="57"/>
      <c r="YQ3895" s="57"/>
      <c r="YR3895" s="58"/>
      <c r="YS3895" s="57"/>
      <c r="YT3895" s="57"/>
      <c r="YU3895" s="57"/>
      <c r="YV3895" s="57"/>
      <c r="YW3895" s="57"/>
      <c r="YX3895" s="56"/>
      <c r="YY3895" s="57"/>
      <c r="YZ3895" s="64"/>
      <c r="ZA3895" s="64"/>
      <c r="ZB3895" s="64"/>
      <c r="ZC3895" s="64"/>
      <c r="ZD3895" s="62"/>
      <c r="ZE3895" s="63"/>
      <c r="ZF3895" s="62"/>
      <c r="ZG3895" s="62"/>
      <c r="ZH3895" s="61"/>
      <c r="ZI3895" s="60"/>
      <c r="ZJ3895" s="59"/>
      <c r="ZK3895" s="57"/>
      <c r="ZL3895" s="57"/>
      <c r="ZM3895" s="57"/>
      <c r="ZN3895" s="57"/>
      <c r="ZO3895" s="57"/>
      <c r="ZP3895" s="57"/>
      <c r="ZQ3895" s="57"/>
      <c r="ZR3895" s="57"/>
      <c r="ZS3895" s="58"/>
      <c r="ZT3895" s="57"/>
      <c r="ZU3895" s="57"/>
      <c r="ZV3895" s="57"/>
      <c r="ZW3895" s="57"/>
      <c r="ZX3895" s="57"/>
      <c r="ZY3895" s="56"/>
      <c r="ZZ3895" s="57"/>
      <c r="AAA3895" s="64"/>
      <c r="AAB3895" s="64"/>
      <c r="AAC3895" s="64"/>
      <c r="AAD3895" s="64"/>
      <c r="AAE3895" s="62"/>
      <c r="AAF3895" s="63"/>
      <c r="AAG3895" s="62"/>
      <c r="AAH3895" s="62"/>
      <c r="AAI3895" s="61"/>
      <c r="AAJ3895" s="60"/>
      <c r="AAK3895" s="59"/>
      <c r="AAL3895" s="57"/>
      <c r="AAM3895" s="57"/>
      <c r="AAN3895" s="57"/>
      <c r="AAO3895" s="57"/>
      <c r="AAP3895" s="57"/>
      <c r="AAQ3895" s="57"/>
      <c r="AAR3895" s="57"/>
      <c r="AAS3895" s="57"/>
      <c r="AAT3895" s="58"/>
      <c r="AAU3895" s="57"/>
      <c r="AAV3895" s="57"/>
      <c r="AAW3895" s="57"/>
      <c r="AAX3895" s="57"/>
      <c r="AAY3895" s="57"/>
      <c r="AAZ3895" s="56"/>
      <c r="ABA3895" s="57"/>
      <c r="ABB3895" s="64"/>
      <c r="ABC3895" s="64"/>
      <c r="ABD3895" s="64"/>
      <c r="ABE3895" s="64"/>
      <c r="ABF3895" s="62"/>
      <c r="ABG3895" s="63"/>
      <c r="ABH3895" s="62"/>
      <c r="ABI3895" s="62"/>
      <c r="ABJ3895" s="61"/>
      <c r="ABK3895" s="60"/>
      <c r="ABL3895" s="59"/>
      <c r="ABM3895" s="57"/>
      <c r="ABN3895" s="57"/>
      <c r="ABO3895" s="57"/>
      <c r="ABP3895" s="57"/>
      <c r="ABQ3895" s="57"/>
      <c r="ABR3895" s="57"/>
      <c r="ABS3895" s="57"/>
      <c r="ABT3895" s="57"/>
      <c r="ABU3895" s="58"/>
      <c r="ABV3895" s="57"/>
      <c r="ABW3895" s="57"/>
      <c r="ABX3895" s="57"/>
      <c r="ABY3895" s="57"/>
      <c r="ABZ3895" s="57"/>
      <c r="ACA3895" s="56"/>
      <c r="ACB3895" s="57"/>
      <c r="ACC3895" s="64"/>
      <c r="ACD3895" s="64"/>
      <c r="ACE3895" s="64"/>
      <c r="ACF3895" s="64"/>
      <c r="ACG3895" s="62"/>
      <c r="ACH3895" s="63"/>
      <c r="ACI3895" s="62"/>
      <c r="ACJ3895" s="62"/>
      <c r="ACK3895" s="61"/>
      <c r="ACL3895" s="60"/>
      <c r="ACM3895" s="59"/>
      <c r="ACN3895" s="57"/>
      <c r="ACO3895" s="57"/>
      <c r="ACP3895" s="57"/>
      <c r="ACQ3895" s="57"/>
      <c r="ACR3895" s="57"/>
      <c r="ACS3895" s="57"/>
      <c r="ACT3895" s="57"/>
      <c r="ACU3895" s="57"/>
      <c r="ACV3895" s="58"/>
      <c r="ACW3895" s="57"/>
      <c r="ACX3895" s="57"/>
      <c r="ACY3895" s="57"/>
      <c r="ACZ3895" s="57"/>
      <c r="ADA3895" s="57"/>
      <c r="ADB3895" s="56"/>
      <c r="ADC3895" s="57"/>
      <c r="ADD3895" s="64"/>
      <c r="ADE3895" s="64"/>
      <c r="ADF3895" s="64"/>
      <c r="ADG3895" s="64"/>
      <c r="ADH3895" s="62"/>
      <c r="ADI3895" s="63"/>
      <c r="ADJ3895" s="62"/>
      <c r="ADK3895" s="62"/>
      <c r="ADL3895" s="61"/>
      <c r="ADM3895" s="60"/>
      <c r="ADN3895" s="59"/>
      <c r="ADO3895" s="57"/>
      <c r="ADP3895" s="57"/>
      <c r="ADQ3895" s="57"/>
      <c r="ADR3895" s="57"/>
      <c r="ADS3895" s="57"/>
      <c r="ADT3895" s="57"/>
      <c r="ADU3895" s="57"/>
      <c r="ADV3895" s="57"/>
      <c r="ADW3895" s="58"/>
      <c r="ADX3895" s="57"/>
      <c r="ADY3895" s="57"/>
      <c r="ADZ3895" s="57"/>
      <c r="AEA3895" s="57"/>
      <c r="AEB3895" s="57"/>
      <c r="AEC3895" s="56"/>
      <c r="AED3895" s="57"/>
      <c r="AEE3895" s="64"/>
      <c r="AEF3895" s="64"/>
      <c r="AEG3895" s="64"/>
      <c r="AEH3895" s="64"/>
      <c r="AEI3895" s="62"/>
      <c r="AEJ3895" s="63"/>
      <c r="AEK3895" s="62"/>
      <c r="AEL3895" s="62"/>
      <c r="AEM3895" s="61"/>
      <c r="AEN3895" s="60"/>
      <c r="AEO3895" s="59"/>
      <c r="AEP3895" s="57"/>
      <c r="AEQ3895" s="57"/>
      <c r="AER3895" s="57"/>
      <c r="AES3895" s="57"/>
      <c r="AET3895" s="57"/>
      <c r="AEU3895" s="57"/>
      <c r="AEV3895" s="57"/>
      <c r="AEW3895" s="57"/>
      <c r="AEX3895" s="58"/>
      <c r="AEY3895" s="57"/>
      <c r="AEZ3895" s="57"/>
      <c r="AFA3895" s="57"/>
      <c r="AFB3895" s="57"/>
      <c r="AFC3895" s="57"/>
      <c r="AFD3895" s="56"/>
      <c r="AFE3895" s="57"/>
      <c r="AFF3895" s="64"/>
      <c r="AFG3895" s="64"/>
      <c r="AFH3895" s="64"/>
      <c r="AFI3895" s="64"/>
      <c r="AFJ3895" s="62"/>
      <c r="AFK3895" s="63"/>
      <c r="AFL3895" s="62"/>
      <c r="AFM3895" s="62"/>
      <c r="AFN3895" s="61"/>
      <c r="AFO3895" s="60"/>
      <c r="AFP3895" s="59"/>
      <c r="AFQ3895" s="57"/>
      <c r="AFR3895" s="57"/>
      <c r="AFS3895" s="57"/>
      <c r="AFT3895" s="57"/>
      <c r="AFU3895" s="57"/>
      <c r="AFV3895" s="57"/>
      <c r="AFW3895" s="57"/>
      <c r="AFX3895" s="57"/>
      <c r="AFY3895" s="58"/>
      <c r="AFZ3895" s="57"/>
      <c r="AGA3895" s="57"/>
      <c r="AGB3895" s="57"/>
      <c r="AGC3895" s="57"/>
      <c r="AGD3895" s="57"/>
      <c r="AGE3895" s="56"/>
      <c r="AGF3895" s="57"/>
      <c r="AGG3895" s="64"/>
      <c r="AGH3895" s="64"/>
      <c r="AGI3895" s="64"/>
      <c r="AGJ3895" s="64"/>
      <c r="AGK3895" s="62"/>
      <c r="AGL3895" s="63"/>
      <c r="AGM3895" s="62"/>
      <c r="AGN3895" s="62"/>
      <c r="AGO3895" s="61"/>
      <c r="AGP3895" s="60"/>
      <c r="AGQ3895" s="59"/>
      <c r="AGR3895" s="57"/>
      <c r="AGS3895" s="57"/>
      <c r="AGT3895" s="57"/>
      <c r="AGU3895" s="57"/>
      <c r="AGV3895" s="57"/>
      <c r="AGW3895" s="57"/>
      <c r="AGX3895" s="57"/>
      <c r="AGY3895" s="57"/>
      <c r="AGZ3895" s="58"/>
      <c r="AHA3895" s="57"/>
      <c r="AHB3895" s="57"/>
      <c r="AHC3895" s="57"/>
      <c r="AHD3895" s="57"/>
      <c r="AHE3895" s="57"/>
      <c r="AHF3895" s="56"/>
      <c r="AHG3895" s="57"/>
      <c r="AHH3895" s="64"/>
      <c r="AHI3895" s="64"/>
      <c r="AHJ3895" s="64"/>
      <c r="AHK3895" s="64"/>
      <c r="AHL3895" s="62"/>
      <c r="AHM3895" s="63"/>
      <c r="AHN3895" s="62"/>
      <c r="AHO3895" s="62"/>
      <c r="AHP3895" s="61"/>
      <c r="AHQ3895" s="60"/>
      <c r="AHR3895" s="59"/>
      <c r="AHS3895" s="57"/>
      <c r="AHT3895" s="57"/>
      <c r="AHU3895" s="57"/>
      <c r="AHV3895" s="57"/>
      <c r="AHW3895" s="57"/>
      <c r="AHX3895" s="57"/>
      <c r="AHY3895" s="57"/>
      <c r="AHZ3895" s="57"/>
      <c r="AIA3895" s="58"/>
      <c r="AIB3895" s="57"/>
      <c r="AIC3895" s="57"/>
      <c r="AID3895" s="57"/>
      <c r="AIE3895" s="57"/>
      <c r="AIF3895" s="57"/>
      <c r="AIG3895" s="56"/>
      <c r="AIH3895" s="57"/>
      <c r="AII3895" s="64"/>
      <c r="AIJ3895" s="64"/>
      <c r="AIK3895" s="64"/>
      <c r="AIL3895" s="64"/>
      <c r="AIM3895" s="62"/>
      <c r="AIN3895" s="63"/>
      <c r="AIO3895" s="62"/>
      <c r="AIP3895" s="62"/>
      <c r="AIQ3895" s="61"/>
      <c r="AIR3895" s="60"/>
      <c r="AIS3895" s="59"/>
      <c r="AIT3895" s="57"/>
      <c r="AIU3895" s="57"/>
      <c r="AIV3895" s="57"/>
      <c r="AIW3895" s="57"/>
      <c r="AIX3895" s="57"/>
      <c r="AIY3895" s="57"/>
      <c r="AIZ3895" s="57"/>
      <c r="AJA3895" s="57"/>
      <c r="AJB3895" s="58"/>
      <c r="AJC3895" s="57"/>
      <c r="AJD3895" s="57"/>
      <c r="AJE3895" s="57"/>
      <c r="AJF3895" s="57"/>
      <c r="AJG3895" s="57"/>
      <c r="AJH3895" s="56"/>
      <c r="AJI3895" s="57"/>
      <c r="AJJ3895" s="64"/>
      <c r="AJK3895" s="64"/>
      <c r="AJL3895" s="64"/>
      <c r="AJM3895" s="64"/>
      <c r="AJN3895" s="62"/>
      <c r="AJO3895" s="63"/>
      <c r="AJP3895" s="62"/>
      <c r="AJQ3895" s="62"/>
      <c r="AJR3895" s="61"/>
      <c r="AJS3895" s="60"/>
      <c r="AJT3895" s="59"/>
      <c r="AJU3895" s="57"/>
      <c r="AJV3895" s="57"/>
      <c r="AJW3895" s="57"/>
      <c r="AJX3895" s="57"/>
      <c r="AJY3895" s="57"/>
      <c r="AJZ3895" s="57"/>
      <c r="AKA3895" s="57"/>
      <c r="AKB3895" s="57"/>
      <c r="AKC3895" s="58"/>
      <c r="AKD3895" s="57"/>
      <c r="AKE3895" s="57"/>
      <c r="AKF3895" s="57"/>
      <c r="AKG3895" s="57"/>
      <c r="AKH3895" s="57"/>
      <c r="AKI3895" s="56"/>
      <c r="AKJ3895" s="57"/>
      <c r="AKK3895" s="64"/>
      <c r="AKL3895" s="64"/>
      <c r="AKM3895" s="64"/>
      <c r="AKN3895" s="64"/>
      <c r="AKO3895" s="62"/>
      <c r="AKP3895" s="63"/>
      <c r="AKQ3895" s="62"/>
      <c r="AKR3895" s="62"/>
      <c r="AKS3895" s="61"/>
      <c r="AKT3895" s="60"/>
      <c r="AKU3895" s="59"/>
      <c r="AKV3895" s="57"/>
      <c r="AKW3895" s="57"/>
      <c r="AKX3895" s="57"/>
      <c r="AKY3895" s="57"/>
      <c r="AKZ3895" s="57"/>
      <c r="ALA3895" s="57"/>
      <c r="ALB3895" s="57"/>
      <c r="ALC3895" s="57"/>
      <c r="ALD3895" s="58"/>
      <c r="ALE3895" s="57"/>
      <c r="ALF3895" s="57"/>
      <c r="ALG3895" s="57"/>
      <c r="ALH3895" s="57"/>
      <c r="ALI3895" s="57"/>
      <c r="ALJ3895" s="56"/>
      <c r="ALK3895" s="57"/>
      <c r="ALL3895" s="64"/>
      <c r="ALM3895" s="64"/>
      <c r="ALN3895" s="64"/>
      <c r="ALO3895" s="64"/>
      <c r="ALP3895" s="62"/>
      <c r="ALQ3895" s="63"/>
      <c r="ALR3895" s="62"/>
      <c r="ALS3895" s="62"/>
      <c r="ALT3895" s="61"/>
      <c r="ALU3895" s="60"/>
      <c r="ALV3895" s="59"/>
      <c r="ALW3895" s="57"/>
      <c r="ALX3895" s="57"/>
      <c r="ALY3895" s="57"/>
      <c r="ALZ3895" s="57"/>
      <c r="AMA3895" s="57"/>
      <c r="AMB3895" s="57"/>
      <c r="AMC3895" s="57"/>
      <c r="AMD3895" s="57"/>
      <c r="AME3895" s="58"/>
      <c r="AMF3895" s="57"/>
      <c r="AMG3895" s="57"/>
      <c r="AMH3895" s="57"/>
      <c r="AMI3895" s="57"/>
      <c r="AMJ3895" s="57"/>
      <c r="AMK3895" s="56"/>
      <c r="AML3895" s="57"/>
      <c r="AMM3895" s="64"/>
      <c r="AMN3895" s="64"/>
      <c r="AMO3895" s="64"/>
      <c r="AMP3895" s="64"/>
      <c r="AMQ3895" s="62"/>
      <c r="AMR3895" s="63"/>
      <c r="AMS3895" s="62"/>
      <c r="AMT3895" s="62"/>
      <c r="AMU3895" s="61"/>
      <c r="AMV3895" s="60"/>
      <c r="AMW3895" s="59"/>
      <c r="AMX3895" s="57"/>
      <c r="AMY3895" s="57"/>
      <c r="AMZ3895" s="57"/>
      <c r="ANA3895" s="57"/>
      <c r="ANB3895" s="57"/>
      <c r="ANC3895" s="57"/>
      <c r="AND3895" s="57"/>
      <c r="ANE3895" s="57"/>
      <c r="ANF3895" s="58"/>
      <c r="ANG3895" s="57"/>
      <c r="ANH3895" s="57"/>
      <c r="ANI3895" s="57"/>
      <c r="ANJ3895" s="57"/>
      <c r="ANK3895" s="57"/>
      <c r="ANL3895" s="56"/>
      <c r="ANM3895" s="57"/>
      <c r="ANN3895" s="64"/>
      <c r="ANO3895" s="64"/>
      <c r="ANP3895" s="64"/>
      <c r="ANQ3895" s="64"/>
      <c r="ANR3895" s="62"/>
      <c r="ANS3895" s="63"/>
      <c r="ANT3895" s="62"/>
      <c r="ANU3895" s="62"/>
      <c r="ANV3895" s="61"/>
      <c r="ANW3895" s="60"/>
      <c r="ANX3895" s="59"/>
      <c r="ANY3895" s="57"/>
      <c r="ANZ3895" s="57"/>
      <c r="AOA3895" s="57"/>
      <c r="AOB3895" s="57"/>
      <c r="AOC3895" s="57"/>
      <c r="AOD3895" s="57"/>
      <c r="AOE3895" s="57"/>
      <c r="AOF3895" s="57"/>
      <c r="AOG3895" s="58"/>
      <c r="AOH3895" s="57"/>
      <c r="AOI3895" s="57"/>
      <c r="AOJ3895" s="57"/>
      <c r="AOK3895" s="57"/>
      <c r="AOL3895" s="57"/>
      <c r="AOM3895" s="56"/>
      <c r="AON3895" s="57"/>
      <c r="AOO3895" s="64"/>
      <c r="AOP3895" s="64"/>
      <c r="AOQ3895" s="64"/>
      <c r="AOR3895" s="64"/>
      <c r="AOS3895" s="62"/>
      <c r="AOT3895" s="63"/>
      <c r="AOU3895" s="62"/>
      <c r="AOV3895" s="62"/>
      <c r="AOW3895" s="61"/>
      <c r="AOX3895" s="60"/>
      <c r="AOY3895" s="59"/>
      <c r="AOZ3895" s="57"/>
      <c r="APA3895" s="57"/>
      <c r="APB3895" s="57"/>
      <c r="APC3895" s="57"/>
      <c r="APD3895" s="57"/>
      <c r="APE3895" s="57"/>
      <c r="APF3895" s="57"/>
      <c r="APG3895" s="57"/>
      <c r="APH3895" s="58"/>
      <c r="API3895" s="57"/>
      <c r="APJ3895" s="57"/>
      <c r="APK3895" s="57"/>
      <c r="APL3895" s="57"/>
      <c r="APM3895" s="57"/>
      <c r="APN3895" s="56"/>
      <c r="APO3895" s="57"/>
      <c r="APP3895" s="64"/>
      <c r="APQ3895" s="64"/>
      <c r="APR3895" s="64"/>
      <c r="APS3895" s="64"/>
      <c r="APT3895" s="62"/>
      <c r="APU3895" s="63"/>
      <c r="APV3895" s="62"/>
      <c r="APW3895" s="62"/>
      <c r="APX3895" s="61"/>
      <c r="APY3895" s="60"/>
      <c r="APZ3895" s="59"/>
      <c r="AQA3895" s="57"/>
      <c r="AQB3895" s="57"/>
      <c r="AQC3895" s="57"/>
      <c r="AQD3895" s="57"/>
      <c r="AQE3895" s="57"/>
      <c r="AQF3895" s="57"/>
      <c r="AQG3895" s="57"/>
      <c r="AQH3895" s="57"/>
      <c r="AQI3895" s="58"/>
      <c r="AQJ3895" s="57"/>
      <c r="AQK3895" s="57"/>
      <c r="AQL3895" s="57"/>
      <c r="AQM3895" s="57"/>
      <c r="AQN3895" s="57"/>
      <c r="AQO3895" s="56"/>
      <c r="AQP3895" s="57"/>
      <c r="AQQ3895" s="64"/>
      <c r="AQR3895" s="64"/>
      <c r="AQS3895" s="64"/>
      <c r="AQT3895" s="64"/>
      <c r="AQU3895" s="62"/>
      <c r="AQV3895" s="63"/>
      <c r="AQW3895" s="62"/>
      <c r="AQX3895" s="62"/>
      <c r="AQY3895" s="61"/>
      <c r="AQZ3895" s="60"/>
      <c r="ARA3895" s="59"/>
      <c r="ARB3895" s="57"/>
      <c r="ARC3895" s="57"/>
      <c r="ARD3895" s="57"/>
      <c r="ARE3895" s="57"/>
      <c r="ARF3895" s="57"/>
      <c r="ARG3895" s="57"/>
      <c r="ARH3895" s="57"/>
      <c r="ARI3895" s="57"/>
      <c r="ARJ3895" s="58"/>
      <c r="ARK3895" s="57"/>
      <c r="ARL3895" s="57"/>
      <c r="ARM3895" s="57"/>
      <c r="ARN3895" s="57"/>
      <c r="ARO3895" s="57"/>
      <c r="ARP3895" s="56"/>
      <c r="ARQ3895" s="57"/>
      <c r="ARR3895" s="64"/>
      <c r="ARS3895" s="64"/>
      <c r="ART3895" s="64"/>
      <c r="ARU3895" s="64"/>
      <c r="ARV3895" s="62"/>
      <c r="ARW3895" s="63"/>
      <c r="ARX3895" s="62"/>
      <c r="ARY3895" s="62"/>
      <c r="ARZ3895" s="61"/>
      <c r="ASA3895" s="60"/>
      <c r="ASB3895" s="59"/>
      <c r="ASC3895" s="57"/>
      <c r="ASD3895" s="57"/>
      <c r="ASE3895" s="57"/>
      <c r="ASF3895" s="57"/>
      <c r="ASG3895" s="57"/>
      <c r="ASH3895" s="57"/>
      <c r="ASI3895" s="57"/>
      <c r="ASJ3895" s="57"/>
      <c r="ASK3895" s="58"/>
      <c r="ASL3895" s="57"/>
      <c r="ASM3895" s="57"/>
      <c r="ASN3895" s="57"/>
      <c r="ASO3895" s="57"/>
      <c r="ASP3895" s="57"/>
      <c r="ASQ3895" s="56"/>
      <c r="ASR3895" s="57"/>
      <c r="ASS3895" s="64"/>
      <c r="AST3895" s="64"/>
      <c r="ASU3895" s="64"/>
      <c r="ASV3895" s="64"/>
      <c r="ASW3895" s="62"/>
      <c r="ASX3895" s="63"/>
      <c r="ASY3895" s="62"/>
      <c r="ASZ3895" s="62"/>
      <c r="ATA3895" s="61"/>
      <c r="ATB3895" s="60"/>
      <c r="ATC3895" s="59"/>
      <c r="ATD3895" s="57"/>
      <c r="ATE3895" s="57"/>
      <c r="ATF3895" s="57"/>
      <c r="ATG3895" s="57"/>
      <c r="ATH3895" s="57"/>
      <c r="ATI3895" s="57"/>
      <c r="ATJ3895" s="57"/>
      <c r="ATK3895" s="57"/>
      <c r="ATL3895" s="58"/>
      <c r="ATM3895" s="57"/>
      <c r="ATN3895" s="57"/>
      <c r="ATO3895" s="57"/>
      <c r="ATP3895" s="57"/>
      <c r="ATQ3895" s="57"/>
      <c r="ATR3895" s="56"/>
      <c r="ATS3895" s="57"/>
      <c r="ATT3895" s="64"/>
      <c r="ATU3895" s="64"/>
      <c r="ATV3895" s="64"/>
      <c r="ATW3895" s="64"/>
      <c r="ATX3895" s="62"/>
      <c r="ATY3895" s="63"/>
      <c r="ATZ3895" s="62"/>
      <c r="AUA3895" s="62"/>
      <c r="AUB3895" s="61"/>
      <c r="AUC3895" s="60"/>
      <c r="AUD3895" s="59"/>
      <c r="AUE3895" s="57"/>
      <c r="AUF3895" s="57"/>
      <c r="AUG3895" s="57"/>
      <c r="AUH3895" s="57"/>
      <c r="AUI3895" s="57"/>
      <c r="AUJ3895" s="57"/>
      <c r="AUK3895" s="57"/>
      <c r="AUL3895" s="57"/>
      <c r="AUM3895" s="58"/>
      <c r="AUN3895" s="57"/>
      <c r="AUO3895" s="57"/>
      <c r="AUP3895" s="57"/>
      <c r="AUQ3895" s="57"/>
      <c r="AUR3895" s="57"/>
      <c r="AUS3895" s="56"/>
      <c r="AUT3895" s="57"/>
      <c r="AUU3895" s="64"/>
      <c r="AUV3895" s="64"/>
      <c r="AUW3895" s="64"/>
      <c r="AUX3895" s="64"/>
      <c r="AUY3895" s="62"/>
      <c r="AUZ3895" s="63"/>
      <c r="AVA3895" s="62"/>
      <c r="AVB3895" s="62"/>
      <c r="AVC3895" s="61"/>
      <c r="AVD3895" s="60"/>
      <c r="AVE3895" s="59"/>
      <c r="AVF3895" s="57"/>
      <c r="AVG3895" s="57"/>
      <c r="AVH3895" s="57"/>
      <c r="AVI3895" s="57"/>
      <c r="AVJ3895" s="57"/>
      <c r="AVK3895" s="57"/>
      <c r="AVL3895" s="57"/>
      <c r="AVM3895" s="57"/>
      <c r="AVN3895" s="58"/>
      <c r="AVO3895" s="57"/>
      <c r="AVP3895" s="57"/>
      <c r="AVQ3895" s="57"/>
      <c r="AVR3895" s="57"/>
      <c r="AVS3895" s="57"/>
      <c r="AVT3895" s="56"/>
      <c r="AVU3895" s="57"/>
      <c r="AVV3895" s="64"/>
      <c r="AVW3895" s="64"/>
      <c r="AVX3895" s="64"/>
      <c r="AVY3895" s="64"/>
      <c r="AVZ3895" s="62"/>
      <c r="AWA3895" s="63"/>
      <c r="AWB3895" s="62"/>
      <c r="AWC3895" s="62"/>
      <c r="AWD3895" s="61"/>
      <c r="AWE3895" s="60"/>
      <c r="AWF3895" s="59"/>
      <c r="AWG3895" s="57"/>
      <c r="AWH3895" s="57"/>
      <c r="AWI3895" s="57"/>
      <c r="AWJ3895" s="57"/>
      <c r="AWK3895" s="57"/>
      <c r="AWL3895" s="57"/>
      <c r="AWM3895" s="57"/>
      <c r="AWN3895" s="57"/>
      <c r="AWO3895" s="58"/>
      <c r="AWP3895" s="57"/>
      <c r="AWQ3895" s="57"/>
      <c r="AWR3895" s="57"/>
      <c r="AWS3895" s="57"/>
      <c r="AWT3895" s="57"/>
      <c r="AWU3895" s="56"/>
      <c r="AWV3895" s="57"/>
      <c r="AWW3895" s="64"/>
      <c r="AWX3895" s="64"/>
      <c r="AWY3895" s="64"/>
      <c r="AWZ3895" s="64"/>
      <c r="AXA3895" s="62"/>
      <c r="AXB3895" s="63"/>
      <c r="AXC3895" s="62"/>
      <c r="AXD3895" s="62"/>
      <c r="AXE3895" s="61"/>
      <c r="AXF3895" s="60"/>
      <c r="AXG3895" s="59"/>
      <c r="AXH3895" s="57"/>
      <c r="AXI3895" s="57"/>
      <c r="AXJ3895" s="57"/>
      <c r="AXK3895" s="57"/>
      <c r="AXL3895" s="57"/>
      <c r="AXM3895" s="57"/>
      <c r="AXN3895" s="57"/>
      <c r="AXO3895" s="57"/>
      <c r="AXP3895" s="58"/>
      <c r="AXQ3895" s="57"/>
      <c r="AXR3895" s="57"/>
      <c r="AXS3895" s="57"/>
      <c r="AXT3895" s="57"/>
      <c r="AXU3895" s="57"/>
      <c r="AXV3895" s="56"/>
      <c r="AXW3895" s="57"/>
      <c r="AXX3895" s="64"/>
      <c r="AXY3895" s="64"/>
      <c r="AXZ3895" s="64"/>
      <c r="AYA3895" s="64"/>
      <c r="AYB3895" s="62"/>
      <c r="AYC3895" s="63"/>
      <c r="AYD3895" s="62"/>
      <c r="AYE3895" s="62"/>
      <c r="AYF3895" s="61"/>
      <c r="AYG3895" s="60"/>
      <c r="AYH3895" s="59"/>
      <c r="AYI3895" s="57"/>
      <c r="AYJ3895" s="57"/>
      <c r="AYK3895" s="57"/>
      <c r="AYL3895" s="57"/>
      <c r="AYM3895" s="57"/>
      <c r="AYN3895" s="57"/>
      <c r="AYO3895" s="57"/>
      <c r="AYP3895" s="57"/>
      <c r="AYQ3895" s="58"/>
      <c r="AYR3895" s="57"/>
      <c r="AYS3895" s="57"/>
      <c r="AYT3895" s="57"/>
      <c r="AYU3895" s="57"/>
      <c r="AYV3895" s="57"/>
      <c r="AYW3895" s="56"/>
      <c r="AYX3895" s="57"/>
      <c r="AYY3895" s="64"/>
      <c r="AYZ3895" s="64"/>
      <c r="AZA3895" s="64"/>
      <c r="AZB3895" s="64"/>
      <c r="AZC3895" s="62"/>
      <c r="AZD3895" s="63"/>
      <c r="AZE3895" s="62"/>
      <c r="AZF3895" s="62"/>
      <c r="AZG3895" s="61"/>
      <c r="AZH3895" s="60"/>
      <c r="AZI3895" s="59"/>
      <c r="AZJ3895" s="57"/>
      <c r="AZK3895" s="57"/>
      <c r="AZL3895" s="57"/>
      <c r="AZM3895" s="57"/>
      <c r="AZN3895" s="57"/>
      <c r="AZO3895" s="57"/>
      <c r="AZP3895" s="57"/>
      <c r="AZQ3895" s="57"/>
      <c r="AZR3895" s="58"/>
      <c r="AZS3895" s="57"/>
      <c r="AZT3895" s="57"/>
      <c r="AZU3895" s="57"/>
      <c r="AZV3895" s="57"/>
      <c r="AZW3895" s="57"/>
      <c r="AZX3895" s="56"/>
      <c r="AZY3895" s="57"/>
      <c r="AZZ3895" s="64"/>
      <c r="BAA3895" s="64"/>
      <c r="BAB3895" s="64"/>
      <c r="BAC3895" s="64"/>
      <c r="BAD3895" s="62"/>
      <c r="BAE3895" s="63"/>
      <c r="BAF3895" s="62"/>
      <c r="BAG3895" s="62"/>
      <c r="BAH3895" s="61"/>
      <c r="BAI3895" s="60"/>
      <c r="BAJ3895" s="59"/>
      <c r="BAK3895" s="57"/>
      <c r="BAL3895" s="57"/>
      <c r="BAM3895" s="57"/>
      <c r="BAN3895" s="57"/>
      <c r="BAO3895" s="57"/>
      <c r="BAP3895" s="57"/>
      <c r="BAQ3895" s="57"/>
      <c r="BAR3895" s="57"/>
      <c r="BAS3895" s="58"/>
      <c r="BAT3895" s="57"/>
      <c r="BAU3895" s="57"/>
      <c r="BAV3895" s="57"/>
      <c r="BAW3895" s="57"/>
      <c r="BAX3895" s="57"/>
      <c r="BAY3895" s="56"/>
      <c r="BAZ3895" s="57"/>
      <c r="BBA3895" s="64"/>
      <c r="BBB3895" s="64"/>
      <c r="BBC3895" s="64"/>
      <c r="BBD3895" s="64"/>
      <c r="BBE3895" s="62"/>
      <c r="BBF3895" s="63"/>
      <c r="BBG3895" s="62"/>
      <c r="BBH3895" s="62"/>
      <c r="BBI3895" s="61"/>
      <c r="BBJ3895" s="60"/>
      <c r="BBK3895" s="59"/>
      <c r="BBL3895" s="57"/>
      <c r="BBM3895" s="57"/>
      <c r="BBN3895" s="57"/>
      <c r="BBO3895" s="57"/>
      <c r="BBP3895" s="57"/>
      <c r="BBQ3895" s="57"/>
      <c r="BBR3895" s="57"/>
      <c r="BBS3895" s="57"/>
      <c r="BBT3895" s="58"/>
      <c r="BBU3895" s="57"/>
      <c r="BBV3895" s="57"/>
      <c r="BBW3895" s="57"/>
      <c r="BBX3895" s="57"/>
      <c r="BBY3895" s="57"/>
      <c r="BBZ3895" s="56"/>
      <c r="BCA3895" s="57"/>
      <c r="BCB3895" s="64"/>
      <c r="BCC3895" s="64"/>
      <c r="BCD3895" s="64"/>
      <c r="BCE3895" s="64"/>
      <c r="BCF3895" s="62"/>
      <c r="BCG3895" s="63"/>
      <c r="BCH3895" s="62"/>
      <c r="BCI3895" s="62"/>
      <c r="BCJ3895" s="61"/>
      <c r="BCK3895" s="60"/>
      <c r="BCL3895" s="59"/>
      <c r="BCM3895" s="57"/>
      <c r="BCN3895" s="57"/>
      <c r="BCO3895" s="57"/>
      <c r="BCP3895" s="57"/>
      <c r="BCQ3895" s="57"/>
      <c r="BCR3895" s="57"/>
      <c r="BCS3895" s="57"/>
      <c r="BCT3895" s="57"/>
      <c r="BCU3895" s="58"/>
      <c r="BCV3895" s="57"/>
      <c r="BCW3895" s="57"/>
      <c r="BCX3895" s="57"/>
      <c r="BCY3895" s="57"/>
      <c r="BCZ3895" s="57"/>
      <c r="BDA3895" s="56"/>
      <c r="BDB3895" s="57"/>
      <c r="BDC3895" s="64"/>
      <c r="BDD3895" s="64"/>
      <c r="BDE3895" s="64"/>
      <c r="BDF3895" s="64"/>
      <c r="BDG3895" s="62"/>
      <c r="BDH3895" s="63"/>
      <c r="BDI3895" s="62"/>
      <c r="BDJ3895" s="62"/>
      <c r="BDK3895" s="61"/>
      <c r="BDL3895" s="60"/>
      <c r="BDM3895" s="59"/>
      <c r="BDN3895" s="57"/>
      <c r="BDO3895" s="57"/>
      <c r="BDP3895" s="57"/>
      <c r="BDQ3895" s="57"/>
      <c r="BDR3895" s="57"/>
      <c r="BDS3895" s="57"/>
      <c r="BDT3895" s="57"/>
      <c r="BDU3895" s="57"/>
      <c r="BDV3895" s="58"/>
      <c r="BDW3895" s="57"/>
      <c r="BDX3895" s="57"/>
      <c r="BDY3895" s="57"/>
      <c r="BDZ3895" s="57"/>
      <c r="BEA3895" s="57"/>
      <c r="BEB3895" s="56"/>
      <c r="BEC3895" s="57"/>
      <c r="BED3895" s="64"/>
      <c r="BEE3895" s="64"/>
      <c r="BEF3895" s="64"/>
      <c r="BEG3895" s="64"/>
      <c r="BEH3895" s="62"/>
      <c r="BEI3895" s="63"/>
      <c r="BEJ3895" s="62"/>
      <c r="BEK3895" s="62"/>
      <c r="BEL3895" s="61"/>
      <c r="BEM3895" s="60"/>
      <c r="BEN3895" s="59"/>
      <c r="BEO3895" s="57"/>
      <c r="BEP3895" s="57"/>
      <c r="BEQ3895" s="57"/>
      <c r="BER3895" s="57"/>
      <c r="BES3895" s="57"/>
      <c r="BET3895" s="57"/>
      <c r="BEU3895" s="57"/>
      <c r="BEV3895" s="57"/>
      <c r="BEW3895" s="58"/>
      <c r="BEX3895" s="57"/>
      <c r="BEY3895" s="57"/>
      <c r="BEZ3895" s="57"/>
      <c r="BFA3895" s="57"/>
      <c r="BFB3895" s="57"/>
      <c r="BFC3895" s="56"/>
      <c r="BFD3895" s="57"/>
      <c r="BFE3895" s="64"/>
      <c r="BFF3895" s="64"/>
      <c r="BFG3895" s="64"/>
      <c r="BFH3895" s="64"/>
      <c r="BFI3895" s="62"/>
      <c r="BFJ3895" s="63"/>
      <c r="BFK3895" s="62"/>
      <c r="BFL3895" s="62"/>
      <c r="BFM3895" s="61"/>
      <c r="BFN3895" s="60"/>
      <c r="BFO3895" s="59"/>
      <c r="BFP3895" s="57"/>
      <c r="BFQ3895" s="57"/>
      <c r="BFR3895" s="57"/>
      <c r="BFS3895" s="57"/>
      <c r="BFT3895" s="57"/>
      <c r="BFU3895" s="57"/>
      <c r="BFV3895" s="57"/>
      <c r="BFW3895" s="57"/>
      <c r="BFX3895" s="58"/>
      <c r="BFY3895" s="57"/>
      <c r="BFZ3895" s="57"/>
      <c r="BGA3895" s="57"/>
      <c r="BGB3895" s="57"/>
      <c r="BGC3895" s="57"/>
      <c r="BGD3895" s="56"/>
      <c r="BGE3895" s="57"/>
      <c r="BGF3895" s="64"/>
      <c r="BGG3895" s="64"/>
      <c r="BGH3895" s="64"/>
      <c r="BGI3895" s="64"/>
      <c r="BGJ3895" s="62"/>
      <c r="BGK3895" s="63"/>
      <c r="BGL3895" s="62"/>
      <c r="BGM3895" s="62"/>
      <c r="BGN3895" s="61"/>
      <c r="BGO3895" s="60"/>
      <c r="BGP3895" s="59"/>
      <c r="BGQ3895" s="57"/>
      <c r="BGR3895" s="57"/>
      <c r="BGS3895" s="57"/>
      <c r="BGT3895" s="57"/>
      <c r="BGU3895" s="57"/>
      <c r="BGV3895" s="57"/>
      <c r="BGW3895" s="57"/>
      <c r="BGX3895" s="57"/>
      <c r="BGY3895" s="58"/>
      <c r="BGZ3895" s="57"/>
      <c r="BHA3895" s="57"/>
      <c r="BHB3895" s="57"/>
      <c r="BHC3895" s="57"/>
      <c r="BHD3895" s="57"/>
      <c r="BHE3895" s="56"/>
      <c r="BHF3895" s="57"/>
      <c r="BHG3895" s="64"/>
      <c r="BHH3895" s="64"/>
      <c r="BHI3895" s="64"/>
      <c r="BHJ3895" s="64"/>
      <c r="BHK3895" s="62"/>
      <c r="BHL3895" s="63"/>
      <c r="BHM3895" s="62"/>
      <c r="BHN3895" s="62"/>
      <c r="BHO3895" s="61"/>
      <c r="BHP3895" s="60"/>
      <c r="BHQ3895" s="59"/>
      <c r="BHR3895" s="57"/>
      <c r="BHS3895" s="57"/>
      <c r="BHT3895" s="57"/>
      <c r="BHU3895" s="57"/>
      <c r="BHV3895" s="57"/>
      <c r="BHW3895" s="57"/>
      <c r="BHX3895" s="57"/>
      <c r="BHY3895" s="57"/>
      <c r="BHZ3895" s="58"/>
      <c r="BIA3895" s="57"/>
      <c r="BIB3895" s="57"/>
      <c r="BIC3895" s="57"/>
      <c r="BID3895" s="57"/>
      <c r="BIE3895" s="57"/>
      <c r="BIF3895" s="56"/>
      <c r="BIG3895" s="57"/>
      <c r="BIH3895" s="64"/>
      <c r="BII3895" s="64"/>
      <c r="BIJ3895" s="64"/>
      <c r="BIK3895" s="64"/>
      <c r="BIL3895" s="62"/>
      <c r="BIM3895" s="63"/>
      <c r="BIN3895" s="62"/>
      <c r="BIO3895" s="62"/>
      <c r="BIP3895" s="61"/>
      <c r="BIQ3895" s="60"/>
      <c r="BIR3895" s="59"/>
      <c r="BIS3895" s="57"/>
      <c r="BIT3895" s="57"/>
      <c r="BIU3895" s="57"/>
      <c r="BIV3895" s="57"/>
      <c r="BIW3895" s="57"/>
      <c r="BIX3895" s="57"/>
      <c r="BIY3895" s="57"/>
      <c r="BIZ3895" s="57"/>
      <c r="BJA3895" s="58"/>
      <c r="BJB3895" s="57"/>
      <c r="BJC3895" s="57"/>
      <c r="BJD3895" s="57"/>
      <c r="BJE3895" s="57"/>
      <c r="BJF3895" s="57"/>
      <c r="BJG3895" s="56"/>
      <c r="BJH3895" s="57"/>
      <c r="BJI3895" s="64"/>
      <c r="BJJ3895" s="64"/>
      <c r="BJK3895" s="64"/>
      <c r="BJL3895" s="64"/>
      <c r="BJM3895" s="62"/>
      <c r="BJN3895" s="63"/>
      <c r="BJO3895" s="62"/>
      <c r="BJP3895" s="62"/>
      <c r="BJQ3895" s="61"/>
      <c r="BJR3895" s="60"/>
      <c r="BJS3895" s="59"/>
      <c r="BJT3895" s="57"/>
      <c r="BJU3895" s="57"/>
      <c r="BJV3895" s="57"/>
      <c r="BJW3895" s="57"/>
      <c r="BJX3895" s="57"/>
      <c r="BJY3895" s="57"/>
      <c r="BJZ3895" s="57"/>
      <c r="BKA3895" s="57"/>
      <c r="BKB3895" s="58"/>
      <c r="BKC3895" s="57"/>
      <c r="BKD3895" s="57"/>
      <c r="BKE3895" s="57"/>
      <c r="BKF3895" s="57"/>
      <c r="BKG3895" s="57"/>
      <c r="BKH3895" s="56"/>
      <c r="BKI3895" s="57"/>
      <c r="BKJ3895" s="64"/>
      <c r="BKK3895" s="64"/>
      <c r="BKL3895" s="64"/>
      <c r="BKM3895" s="64"/>
      <c r="BKN3895" s="62"/>
      <c r="BKO3895" s="63"/>
      <c r="BKP3895" s="62"/>
      <c r="BKQ3895" s="62"/>
      <c r="BKR3895" s="61"/>
      <c r="BKS3895" s="60"/>
      <c r="BKT3895" s="59"/>
      <c r="BKU3895" s="57"/>
      <c r="BKV3895" s="57"/>
      <c r="BKW3895" s="57"/>
      <c r="BKX3895" s="57"/>
      <c r="BKY3895" s="57"/>
      <c r="BKZ3895" s="57"/>
      <c r="BLA3895" s="57"/>
      <c r="BLB3895" s="57"/>
      <c r="BLC3895" s="58"/>
      <c r="BLD3895" s="57"/>
      <c r="BLE3895" s="57"/>
      <c r="BLF3895" s="57"/>
      <c r="BLG3895" s="57"/>
      <c r="BLH3895" s="57"/>
      <c r="BLI3895" s="56"/>
      <c r="BLJ3895" s="57"/>
      <c r="BLK3895" s="64"/>
      <c r="BLL3895" s="64"/>
      <c r="BLM3895" s="64"/>
      <c r="BLN3895" s="64"/>
      <c r="BLO3895" s="62"/>
      <c r="BLP3895" s="63"/>
      <c r="BLQ3895" s="62"/>
      <c r="BLR3895" s="62"/>
      <c r="BLS3895" s="61"/>
      <c r="BLT3895" s="60"/>
      <c r="BLU3895" s="59"/>
      <c r="BLV3895" s="57"/>
      <c r="BLW3895" s="57"/>
      <c r="BLX3895" s="57"/>
      <c r="BLY3895" s="57"/>
      <c r="BLZ3895" s="57"/>
      <c r="BMA3895" s="57"/>
      <c r="BMB3895" s="57"/>
      <c r="BMC3895" s="57"/>
      <c r="BMD3895" s="58"/>
      <c r="BME3895" s="57"/>
      <c r="BMF3895" s="57"/>
      <c r="BMG3895" s="57"/>
      <c r="BMH3895" s="57"/>
      <c r="BMI3895" s="57"/>
      <c r="BMJ3895" s="56"/>
      <c r="BMK3895" s="57"/>
      <c r="BML3895" s="64"/>
      <c r="BMM3895" s="64"/>
      <c r="BMN3895" s="64"/>
      <c r="BMO3895" s="64"/>
      <c r="BMP3895" s="62"/>
      <c r="BMQ3895" s="63"/>
      <c r="BMR3895" s="62"/>
      <c r="BMS3895" s="62"/>
      <c r="BMT3895" s="61"/>
      <c r="BMU3895" s="60"/>
      <c r="BMV3895" s="59"/>
      <c r="BMW3895" s="57"/>
      <c r="BMX3895" s="57"/>
      <c r="BMY3895" s="57"/>
      <c r="BMZ3895" s="57"/>
      <c r="BNA3895" s="57"/>
      <c r="BNB3895" s="57"/>
      <c r="BNC3895" s="57"/>
      <c r="BND3895" s="57"/>
      <c r="BNE3895" s="58"/>
      <c r="BNF3895" s="57"/>
      <c r="BNG3895" s="57"/>
      <c r="BNH3895" s="57"/>
      <c r="BNI3895" s="57"/>
      <c r="BNJ3895" s="57"/>
      <c r="BNK3895" s="56"/>
      <c r="BNL3895" s="57"/>
      <c r="BNM3895" s="64"/>
      <c r="BNN3895" s="64"/>
      <c r="BNO3895" s="64"/>
      <c r="BNP3895" s="64"/>
      <c r="BNQ3895" s="62"/>
      <c r="BNR3895" s="63"/>
      <c r="BNS3895" s="62"/>
      <c r="BNT3895" s="62"/>
      <c r="BNU3895" s="61"/>
      <c r="BNV3895" s="60"/>
      <c r="BNW3895" s="59"/>
      <c r="BNX3895" s="57"/>
      <c r="BNY3895" s="57"/>
      <c r="BNZ3895" s="57"/>
      <c r="BOA3895" s="57"/>
      <c r="BOB3895" s="57"/>
      <c r="BOC3895" s="57"/>
      <c r="BOD3895" s="57"/>
      <c r="BOE3895" s="57"/>
      <c r="BOF3895" s="58"/>
      <c r="BOG3895" s="57"/>
      <c r="BOH3895" s="57"/>
      <c r="BOI3895" s="57"/>
      <c r="BOJ3895" s="57"/>
      <c r="BOK3895" s="57"/>
      <c r="BOL3895" s="56"/>
      <c r="BOM3895" s="57"/>
      <c r="BON3895" s="64"/>
      <c r="BOO3895" s="64"/>
      <c r="BOP3895" s="64"/>
      <c r="BOQ3895" s="64"/>
      <c r="BOR3895" s="62"/>
      <c r="BOS3895" s="63"/>
      <c r="BOT3895" s="62"/>
      <c r="BOU3895" s="62"/>
      <c r="BOV3895" s="61"/>
      <c r="BOW3895" s="60"/>
      <c r="BOX3895" s="59"/>
      <c r="BOY3895" s="57"/>
      <c r="BOZ3895" s="57"/>
      <c r="BPA3895" s="57"/>
      <c r="BPB3895" s="57"/>
      <c r="BPC3895" s="57"/>
      <c r="BPD3895" s="57"/>
      <c r="BPE3895" s="57"/>
      <c r="BPF3895" s="57"/>
      <c r="BPG3895" s="58"/>
      <c r="BPH3895" s="57"/>
      <c r="BPI3895" s="57"/>
      <c r="BPJ3895" s="57"/>
      <c r="BPK3895" s="57"/>
      <c r="BPL3895" s="57"/>
      <c r="BPM3895" s="56"/>
      <c r="BPN3895" s="57"/>
      <c r="BPO3895" s="64"/>
      <c r="BPP3895" s="64"/>
      <c r="BPQ3895" s="64"/>
      <c r="BPR3895" s="64"/>
      <c r="BPS3895" s="62"/>
      <c r="BPT3895" s="63"/>
      <c r="BPU3895" s="62"/>
      <c r="BPV3895" s="62"/>
      <c r="BPW3895" s="61"/>
      <c r="BPX3895" s="60"/>
      <c r="BPY3895" s="59"/>
      <c r="BPZ3895" s="57"/>
      <c r="BQA3895" s="57"/>
      <c r="BQB3895" s="57"/>
      <c r="BQC3895" s="57"/>
      <c r="BQD3895" s="57"/>
      <c r="BQE3895" s="57"/>
      <c r="BQF3895" s="57"/>
      <c r="BQG3895" s="57"/>
      <c r="BQH3895" s="58"/>
      <c r="BQI3895" s="57"/>
      <c r="BQJ3895" s="57"/>
      <c r="BQK3895" s="57"/>
      <c r="BQL3895" s="57"/>
      <c r="BQM3895" s="57"/>
      <c r="BQN3895" s="56"/>
      <c r="BQO3895" s="57"/>
      <c r="BQP3895" s="64"/>
      <c r="BQQ3895" s="64"/>
      <c r="BQR3895" s="64"/>
      <c r="BQS3895" s="64"/>
      <c r="BQT3895" s="62"/>
      <c r="BQU3895" s="63"/>
      <c r="BQV3895" s="62"/>
      <c r="BQW3895" s="62"/>
      <c r="BQX3895" s="61"/>
      <c r="BQY3895" s="60"/>
      <c r="BQZ3895" s="59"/>
      <c r="BRA3895" s="57"/>
      <c r="BRB3895" s="57"/>
      <c r="BRC3895" s="57"/>
      <c r="BRD3895" s="57"/>
      <c r="BRE3895" s="57"/>
      <c r="BRF3895" s="57"/>
      <c r="BRG3895" s="57"/>
      <c r="BRH3895" s="57"/>
      <c r="BRI3895" s="58"/>
      <c r="BRJ3895" s="57"/>
      <c r="BRK3895" s="57"/>
      <c r="BRL3895" s="57"/>
      <c r="BRM3895" s="57"/>
      <c r="BRN3895" s="57"/>
      <c r="BRO3895" s="56"/>
      <c r="BRP3895" s="57"/>
      <c r="BRQ3895" s="64"/>
      <c r="BRR3895" s="64"/>
      <c r="BRS3895" s="64"/>
      <c r="BRT3895" s="64"/>
      <c r="BRU3895" s="62"/>
      <c r="BRV3895" s="63"/>
      <c r="BRW3895" s="62"/>
      <c r="BRX3895" s="62"/>
      <c r="BRY3895" s="61"/>
      <c r="BRZ3895" s="60"/>
      <c r="BSA3895" s="59"/>
      <c r="BSB3895" s="57"/>
      <c r="BSC3895" s="57"/>
      <c r="BSD3895" s="57"/>
      <c r="BSE3895" s="57"/>
      <c r="BSF3895" s="57"/>
      <c r="BSG3895" s="57"/>
      <c r="BSH3895" s="57"/>
      <c r="BSI3895" s="57"/>
      <c r="BSJ3895" s="58"/>
      <c r="BSK3895" s="57"/>
      <c r="BSL3895" s="57"/>
      <c r="BSM3895" s="57"/>
      <c r="BSN3895" s="57"/>
      <c r="BSO3895" s="57"/>
      <c r="BSP3895" s="56"/>
      <c r="BSQ3895" s="57"/>
      <c r="BSR3895" s="64"/>
      <c r="BSS3895" s="64"/>
      <c r="BST3895" s="64"/>
      <c r="BSU3895" s="64"/>
      <c r="BSV3895" s="62"/>
      <c r="BSW3895" s="63"/>
      <c r="BSX3895" s="62"/>
      <c r="BSY3895" s="62"/>
      <c r="BSZ3895" s="61"/>
      <c r="BTA3895" s="60"/>
      <c r="BTB3895" s="59"/>
      <c r="BTC3895" s="57"/>
      <c r="BTD3895" s="57"/>
      <c r="BTE3895" s="57"/>
      <c r="BTF3895" s="57"/>
      <c r="BTG3895" s="57"/>
      <c r="BTH3895" s="57"/>
      <c r="BTI3895" s="57"/>
      <c r="BTJ3895" s="57"/>
      <c r="BTK3895" s="58"/>
      <c r="BTL3895" s="57"/>
      <c r="BTM3895" s="57"/>
      <c r="BTN3895" s="57"/>
      <c r="BTO3895" s="57"/>
      <c r="BTP3895" s="57"/>
      <c r="BTQ3895" s="56"/>
      <c r="BTR3895" s="57"/>
      <c r="BTS3895" s="64"/>
      <c r="BTT3895" s="64"/>
      <c r="BTU3895" s="64"/>
      <c r="BTV3895" s="64"/>
      <c r="BTW3895" s="62"/>
      <c r="BTX3895" s="63"/>
      <c r="BTY3895" s="62"/>
      <c r="BTZ3895" s="62"/>
      <c r="BUA3895" s="61"/>
      <c r="BUB3895" s="60"/>
      <c r="BUC3895" s="59"/>
      <c r="BUD3895" s="57"/>
      <c r="BUE3895" s="57"/>
      <c r="BUF3895" s="57"/>
      <c r="BUG3895" s="57"/>
      <c r="BUH3895" s="57"/>
      <c r="BUI3895" s="57"/>
      <c r="BUJ3895" s="57"/>
      <c r="BUK3895" s="57"/>
      <c r="BUL3895" s="58"/>
      <c r="BUM3895" s="57"/>
      <c r="BUN3895" s="57"/>
      <c r="BUO3895" s="57"/>
      <c r="BUP3895" s="57"/>
      <c r="BUQ3895" s="57"/>
      <c r="BUR3895" s="56"/>
      <c r="BUS3895" s="57"/>
      <c r="BUT3895" s="64"/>
      <c r="BUU3895" s="64"/>
      <c r="BUV3895" s="64"/>
      <c r="BUW3895" s="64"/>
      <c r="BUX3895" s="62"/>
      <c r="BUY3895" s="63"/>
      <c r="BUZ3895" s="62"/>
      <c r="BVA3895" s="62"/>
      <c r="BVB3895" s="61"/>
      <c r="BVC3895" s="60"/>
      <c r="BVD3895" s="59"/>
      <c r="BVE3895" s="57"/>
      <c r="BVF3895" s="57"/>
      <c r="BVG3895" s="57"/>
      <c r="BVH3895" s="57"/>
      <c r="BVI3895" s="57"/>
      <c r="BVJ3895" s="57"/>
      <c r="BVK3895" s="57"/>
      <c r="BVL3895" s="57"/>
      <c r="BVM3895" s="58"/>
      <c r="BVN3895" s="57"/>
      <c r="BVO3895" s="57"/>
      <c r="BVP3895" s="57"/>
      <c r="BVQ3895" s="57"/>
      <c r="BVR3895" s="57"/>
      <c r="BVS3895" s="56"/>
      <c r="BVT3895" s="57"/>
      <c r="BVU3895" s="64"/>
      <c r="BVV3895" s="64"/>
      <c r="BVW3895" s="64"/>
      <c r="BVX3895" s="64"/>
      <c r="BVY3895" s="62"/>
      <c r="BVZ3895" s="63"/>
      <c r="BWA3895" s="62"/>
      <c r="BWB3895" s="62"/>
      <c r="BWC3895" s="61"/>
      <c r="BWD3895" s="60"/>
      <c r="BWE3895" s="59"/>
      <c r="BWF3895" s="57"/>
      <c r="BWG3895" s="57"/>
      <c r="BWH3895" s="57"/>
      <c r="BWI3895" s="57"/>
      <c r="BWJ3895" s="57"/>
      <c r="BWK3895" s="57"/>
      <c r="BWL3895" s="57"/>
      <c r="BWM3895" s="57"/>
      <c r="BWN3895" s="58"/>
      <c r="BWO3895" s="57"/>
      <c r="BWP3895" s="57"/>
      <c r="BWQ3895" s="57"/>
      <c r="BWR3895" s="57"/>
      <c r="BWS3895" s="57"/>
      <c r="BWT3895" s="56"/>
      <c r="BWU3895" s="57"/>
      <c r="BWV3895" s="64"/>
      <c r="BWW3895" s="64"/>
      <c r="BWX3895" s="64"/>
      <c r="BWY3895" s="64"/>
      <c r="BWZ3895" s="62"/>
      <c r="BXA3895" s="63"/>
      <c r="BXB3895" s="62"/>
      <c r="BXC3895" s="62"/>
      <c r="BXD3895" s="61"/>
      <c r="BXE3895" s="60"/>
      <c r="BXF3895" s="59"/>
      <c r="BXG3895" s="57"/>
      <c r="BXH3895" s="57"/>
      <c r="BXI3895" s="57"/>
      <c r="BXJ3895" s="57"/>
      <c r="BXK3895" s="57"/>
      <c r="BXL3895" s="57"/>
      <c r="BXM3895" s="57"/>
      <c r="BXN3895" s="57"/>
      <c r="BXO3895" s="58"/>
      <c r="BXP3895" s="57"/>
      <c r="BXQ3895" s="57"/>
      <c r="BXR3895" s="57"/>
      <c r="BXS3895" s="57"/>
      <c r="BXT3895" s="57"/>
      <c r="BXU3895" s="56"/>
      <c r="BXV3895" s="57"/>
      <c r="BXW3895" s="64"/>
      <c r="BXX3895" s="64"/>
      <c r="BXY3895" s="64"/>
      <c r="BXZ3895" s="64"/>
      <c r="BYA3895" s="62"/>
      <c r="BYB3895" s="63"/>
      <c r="BYC3895" s="62"/>
      <c r="BYD3895" s="62"/>
      <c r="BYE3895" s="61"/>
      <c r="BYF3895" s="60"/>
      <c r="BYG3895" s="59"/>
      <c r="BYH3895" s="57"/>
      <c r="BYI3895" s="57"/>
      <c r="BYJ3895" s="57"/>
      <c r="BYK3895" s="57"/>
      <c r="BYL3895" s="57"/>
      <c r="BYM3895" s="57"/>
      <c r="BYN3895" s="57"/>
      <c r="BYO3895" s="57"/>
      <c r="BYP3895" s="58"/>
      <c r="BYQ3895" s="57"/>
      <c r="BYR3895" s="57"/>
      <c r="BYS3895" s="57"/>
      <c r="BYT3895" s="57"/>
      <c r="BYU3895" s="57"/>
      <c r="BYV3895" s="56"/>
      <c r="BYW3895" s="57"/>
      <c r="BYX3895" s="64"/>
      <c r="BYY3895" s="64"/>
      <c r="BYZ3895" s="64"/>
      <c r="BZA3895" s="64"/>
      <c r="BZB3895" s="62"/>
      <c r="BZC3895" s="63"/>
      <c r="BZD3895" s="62"/>
      <c r="BZE3895" s="62"/>
      <c r="BZF3895" s="61"/>
      <c r="BZG3895" s="60"/>
      <c r="BZH3895" s="59"/>
      <c r="BZI3895" s="57"/>
      <c r="BZJ3895" s="57"/>
      <c r="BZK3895" s="57"/>
      <c r="BZL3895" s="57"/>
      <c r="BZM3895" s="57"/>
      <c r="BZN3895" s="57"/>
      <c r="BZO3895" s="57"/>
      <c r="BZP3895" s="57"/>
      <c r="BZQ3895" s="58"/>
      <c r="BZR3895" s="57"/>
      <c r="BZS3895" s="57"/>
      <c r="BZT3895" s="57"/>
      <c r="BZU3895" s="57"/>
      <c r="BZV3895" s="57"/>
      <c r="BZW3895" s="56"/>
      <c r="BZX3895" s="57"/>
      <c r="BZY3895" s="64"/>
      <c r="BZZ3895" s="64"/>
      <c r="CAA3895" s="64"/>
      <c r="CAB3895" s="64"/>
      <c r="CAC3895" s="62"/>
      <c r="CAD3895" s="63"/>
      <c r="CAE3895" s="62"/>
      <c r="CAF3895" s="62"/>
      <c r="CAG3895" s="61"/>
      <c r="CAH3895" s="60"/>
      <c r="CAI3895" s="59"/>
      <c r="CAJ3895" s="57"/>
      <c r="CAK3895" s="57"/>
      <c r="CAL3895" s="57"/>
      <c r="CAM3895" s="57"/>
      <c r="CAN3895" s="57"/>
      <c r="CAO3895" s="57"/>
      <c r="CAP3895" s="57"/>
      <c r="CAQ3895" s="57"/>
      <c r="CAR3895" s="58"/>
      <c r="CAS3895" s="57"/>
      <c r="CAT3895" s="57"/>
      <c r="CAU3895" s="57"/>
      <c r="CAV3895" s="57"/>
      <c r="CAW3895" s="57"/>
      <c r="CAX3895" s="56"/>
      <c r="CAY3895" s="57"/>
      <c r="CAZ3895" s="64"/>
      <c r="CBA3895" s="64"/>
      <c r="CBB3895" s="64"/>
      <c r="CBC3895" s="64"/>
      <c r="CBD3895" s="62"/>
      <c r="CBE3895" s="63"/>
      <c r="CBF3895" s="62"/>
      <c r="CBG3895" s="62"/>
      <c r="CBH3895" s="61"/>
      <c r="CBI3895" s="60"/>
      <c r="CBJ3895" s="59"/>
      <c r="CBK3895" s="57"/>
      <c r="CBL3895" s="57"/>
      <c r="CBM3895" s="57"/>
      <c r="CBN3895" s="57"/>
      <c r="CBO3895" s="57"/>
      <c r="CBP3895" s="57"/>
      <c r="CBQ3895" s="57"/>
      <c r="CBR3895" s="57"/>
      <c r="CBS3895" s="58"/>
      <c r="CBT3895" s="57"/>
      <c r="CBU3895" s="57"/>
      <c r="CBV3895" s="57"/>
      <c r="CBW3895" s="57"/>
      <c r="CBX3895" s="57"/>
      <c r="CBY3895" s="56"/>
      <c r="CBZ3895" s="57"/>
      <c r="CCA3895" s="64"/>
      <c r="CCB3895" s="64"/>
      <c r="CCC3895" s="64"/>
      <c r="CCD3895" s="64"/>
      <c r="CCE3895" s="62"/>
      <c r="CCF3895" s="63"/>
      <c r="CCG3895" s="62"/>
      <c r="CCH3895" s="62"/>
      <c r="CCI3895" s="61"/>
      <c r="CCJ3895" s="60"/>
      <c r="CCK3895" s="59"/>
      <c r="CCL3895" s="57"/>
      <c r="CCM3895" s="57"/>
      <c r="CCN3895" s="57"/>
      <c r="CCO3895" s="57"/>
      <c r="CCP3895" s="57"/>
      <c r="CCQ3895" s="57"/>
      <c r="CCR3895" s="57"/>
      <c r="CCS3895" s="57"/>
      <c r="CCT3895" s="58"/>
      <c r="CCU3895" s="57"/>
      <c r="CCV3895" s="57"/>
      <c r="CCW3895" s="57"/>
      <c r="CCX3895" s="57"/>
      <c r="CCY3895" s="57"/>
      <c r="CCZ3895" s="56"/>
      <c r="CDA3895" s="57"/>
      <c r="CDB3895" s="64"/>
      <c r="CDC3895" s="64"/>
      <c r="CDD3895" s="64"/>
      <c r="CDE3895" s="64"/>
      <c r="CDF3895" s="62"/>
      <c r="CDG3895" s="63"/>
      <c r="CDH3895" s="62"/>
      <c r="CDI3895" s="62"/>
      <c r="CDJ3895" s="61"/>
      <c r="CDK3895" s="60"/>
      <c r="CDL3895" s="59"/>
      <c r="CDM3895" s="57"/>
      <c r="CDN3895" s="57"/>
      <c r="CDO3895" s="57"/>
      <c r="CDP3895" s="57"/>
      <c r="CDQ3895" s="57"/>
      <c r="CDR3895" s="57"/>
      <c r="CDS3895" s="57"/>
      <c r="CDT3895" s="57"/>
      <c r="CDU3895" s="58"/>
      <c r="CDV3895" s="57"/>
      <c r="CDW3895" s="57"/>
      <c r="CDX3895" s="57"/>
      <c r="CDY3895" s="57"/>
      <c r="CDZ3895" s="57"/>
      <c r="CEA3895" s="56"/>
      <c r="CEB3895" s="57"/>
      <c r="CEC3895" s="64"/>
      <c r="CED3895" s="64"/>
      <c r="CEE3895" s="64"/>
      <c r="CEF3895" s="64"/>
      <c r="CEG3895" s="62"/>
      <c r="CEH3895" s="63"/>
      <c r="CEI3895" s="62"/>
      <c r="CEJ3895" s="62"/>
      <c r="CEK3895" s="61"/>
      <c r="CEL3895" s="60"/>
      <c r="CEM3895" s="59"/>
      <c r="CEN3895" s="57"/>
      <c r="CEO3895" s="57"/>
      <c r="CEP3895" s="57"/>
      <c r="CEQ3895" s="57"/>
      <c r="CER3895" s="57"/>
      <c r="CES3895" s="57"/>
      <c r="CET3895" s="57"/>
      <c r="CEU3895" s="57"/>
      <c r="CEV3895" s="58"/>
      <c r="CEW3895" s="57"/>
      <c r="CEX3895" s="57"/>
      <c r="CEY3895" s="57"/>
      <c r="CEZ3895" s="57"/>
      <c r="CFA3895" s="57"/>
      <c r="CFB3895" s="56"/>
      <c r="CFC3895" s="57"/>
      <c r="CFD3895" s="64"/>
      <c r="CFE3895" s="64"/>
      <c r="CFF3895" s="64"/>
      <c r="CFG3895" s="64"/>
      <c r="CFH3895" s="62"/>
      <c r="CFI3895" s="63"/>
      <c r="CFJ3895" s="62"/>
      <c r="CFK3895" s="62"/>
      <c r="CFL3895" s="61"/>
      <c r="CFM3895" s="60"/>
      <c r="CFN3895" s="59"/>
      <c r="CFO3895" s="57"/>
      <c r="CFP3895" s="57"/>
      <c r="CFQ3895" s="57"/>
      <c r="CFR3895" s="57"/>
      <c r="CFS3895" s="57"/>
      <c r="CFT3895" s="57"/>
      <c r="CFU3895" s="57"/>
      <c r="CFV3895" s="57"/>
      <c r="CFW3895" s="58"/>
      <c r="CFX3895" s="57"/>
      <c r="CFY3895" s="57"/>
      <c r="CFZ3895" s="57"/>
      <c r="CGA3895" s="57"/>
      <c r="CGB3895" s="57"/>
      <c r="CGC3895" s="56"/>
      <c r="CGD3895" s="57"/>
      <c r="CGE3895" s="64"/>
      <c r="CGF3895" s="64"/>
      <c r="CGG3895" s="64"/>
      <c r="CGH3895" s="64"/>
      <c r="CGI3895" s="62"/>
      <c r="CGJ3895" s="63"/>
      <c r="CGK3895" s="62"/>
      <c r="CGL3895" s="62"/>
      <c r="CGM3895" s="61"/>
      <c r="CGN3895" s="60"/>
      <c r="CGO3895" s="59"/>
      <c r="CGP3895" s="57"/>
      <c r="CGQ3895" s="57"/>
      <c r="CGR3895" s="57"/>
      <c r="CGS3895" s="57"/>
      <c r="CGT3895" s="57"/>
      <c r="CGU3895" s="57"/>
      <c r="CGV3895" s="57"/>
      <c r="CGW3895" s="57"/>
      <c r="CGX3895" s="58"/>
      <c r="CGY3895" s="57"/>
      <c r="CGZ3895" s="57"/>
      <c r="CHA3895" s="57"/>
      <c r="CHB3895" s="57"/>
      <c r="CHC3895" s="57"/>
      <c r="CHD3895" s="56"/>
      <c r="CHE3895" s="57"/>
      <c r="CHF3895" s="64"/>
      <c r="CHG3895" s="64"/>
      <c r="CHH3895" s="64"/>
      <c r="CHI3895" s="64"/>
      <c r="CHJ3895" s="62"/>
      <c r="CHK3895" s="63"/>
      <c r="CHL3895" s="62"/>
      <c r="CHM3895" s="62"/>
      <c r="CHN3895" s="61"/>
      <c r="CHO3895" s="60"/>
      <c r="CHP3895" s="59"/>
      <c r="CHQ3895" s="57"/>
      <c r="CHR3895" s="57"/>
      <c r="CHS3895" s="57"/>
      <c r="CHT3895" s="57"/>
      <c r="CHU3895" s="57"/>
      <c r="CHV3895" s="57"/>
      <c r="CHW3895" s="57"/>
      <c r="CHX3895" s="57"/>
      <c r="CHY3895" s="58"/>
      <c r="CHZ3895" s="57"/>
      <c r="CIA3895" s="57"/>
      <c r="CIB3895" s="57"/>
      <c r="CIC3895" s="57"/>
      <c r="CID3895" s="57"/>
      <c r="CIE3895" s="56"/>
      <c r="CIF3895" s="57"/>
      <c r="CIG3895" s="64"/>
      <c r="CIH3895" s="64"/>
      <c r="CII3895" s="64"/>
      <c r="CIJ3895" s="64"/>
      <c r="CIK3895" s="62"/>
      <c r="CIL3895" s="63"/>
      <c r="CIM3895" s="62"/>
      <c r="CIN3895" s="62"/>
      <c r="CIO3895" s="61"/>
      <c r="CIP3895" s="60"/>
      <c r="CIQ3895" s="59"/>
      <c r="CIR3895" s="57"/>
      <c r="CIS3895" s="57"/>
      <c r="CIT3895" s="57"/>
      <c r="CIU3895" s="57"/>
      <c r="CIV3895" s="57"/>
      <c r="CIW3895" s="57"/>
      <c r="CIX3895" s="57"/>
      <c r="CIY3895" s="57"/>
      <c r="CIZ3895" s="58"/>
      <c r="CJA3895" s="57"/>
      <c r="CJB3895" s="57"/>
      <c r="CJC3895" s="57"/>
      <c r="CJD3895" s="57"/>
      <c r="CJE3895" s="57"/>
      <c r="CJF3895" s="56"/>
      <c r="CJG3895" s="57"/>
      <c r="CJH3895" s="64"/>
      <c r="CJI3895" s="64"/>
      <c r="CJJ3895" s="64"/>
      <c r="CJK3895" s="64"/>
      <c r="CJL3895" s="62"/>
      <c r="CJM3895" s="63"/>
      <c r="CJN3895" s="62"/>
      <c r="CJO3895" s="62"/>
      <c r="CJP3895" s="61"/>
      <c r="CJQ3895" s="60"/>
      <c r="CJR3895" s="59"/>
      <c r="CJS3895" s="57"/>
      <c r="CJT3895" s="57"/>
      <c r="CJU3895" s="57"/>
      <c r="CJV3895" s="57"/>
      <c r="CJW3895" s="57"/>
      <c r="CJX3895" s="57"/>
      <c r="CJY3895" s="57"/>
      <c r="CJZ3895" s="57"/>
      <c r="CKA3895" s="58"/>
      <c r="CKB3895" s="57"/>
      <c r="CKC3895" s="57"/>
      <c r="CKD3895" s="57"/>
      <c r="CKE3895" s="57"/>
      <c r="CKF3895" s="57"/>
      <c r="CKG3895" s="56"/>
      <c r="CKH3895" s="57"/>
      <c r="CKI3895" s="64"/>
      <c r="CKJ3895" s="64"/>
      <c r="CKK3895" s="64"/>
      <c r="CKL3895" s="64"/>
      <c r="CKM3895" s="62"/>
      <c r="CKN3895" s="63"/>
      <c r="CKO3895" s="62"/>
      <c r="CKP3895" s="62"/>
      <c r="CKQ3895" s="61"/>
      <c r="CKR3895" s="60"/>
      <c r="CKS3895" s="59"/>
      <c r="CKT3895" s="57"/>
      <c r="CKU3895" s="57"/>
      <c r="CKV3895" s="57"/>
      <c r="CKW3895" s="57"/>
      <c r="CKX3895" s="57"/>
      <c r="CKY3895" s="57"/>
      <c r="CKZ3895" s="57"/>
      <c r="CLA3895" s="57"/>
      <c r="CLB3895" s="58"/>
      <c r="CLC3895" s="57"/>
      <c r="CLD3895" s="57"/>
      <c r="CLE3895" s="57"/>
      <c r="CLF3895" s="57"/>
      <c r="CLG3895" s="57"/>
      <c r="CLH3895" s="56"/>
      <c r="CLI3895" s="57"/>
      <c r="CLJ3895" s="64"/>
      <c r="CLK3895" s="64"/>
      <c r="CLL3895" s="64"/>
      <c r="CLM3895" s="64"/>
      <c r="CLN3895" s="62"/>
      <c r="CLO3895" s="63"/>
      <c r="CLP3895" s="62"/>
      <c r="CLQ3895" s="62"/>
      <c r="CLR3895" s="61"/>
      <c r="CLS3895" s="60"/>
      <c r="CLT3895" s="59"/>
      <c r="CLU3895" s="57"/>
      <c r="CLV3895" s="57"/>
      <c r="CLW3895" s="57"/>
      <c r="CLX3895" s="57"/>
      <c r="CLY3895" s="57"/>
      <c r="CLZ3895" s="57"/>
      <c r="CMA3895" s="57"/>
      <c r="CMB3895" s="57"/>
      <c r="CMC3895" s="58"/>
      <c r="CMD3895" s="57"/>
      <c r="CME3895" s="57"/>
      <c r="CMF3895" s="57"/>
      <c r="CMG3895" s="57"/>
      <c r="CMH3895" s="57"/>
      <c r="CMI3895" s="56"/>
      <c r="CMJ3895" s="57"/>
      <c r="CMK3895" s="64"/>
      <c r="CML3895" s="64"/>
      <c r="CMM3895" s="64"/>
      <c r="CMN3895" s="64"/>
      <c r="CMO3895" s="62"/>
      <c r="CMP3895" s="63"/>
      <c r="CMQ3895" s="62"/>
      <c r="CMR3895" s="62"/>
      <c r="CMS3895" s="61"/>
      <c r="CMT3895" s="60"/>
      <c r="CMU3895" s="59"/>
      <c r="CMV3895" s="57"/>
      <c r="CMW3895" s="57"/>
      <c r="CMX3895" s="57"/>
      <c r="CMY3895" s="57"/>
      <c r="CMZ3895" s="57"/>
      <c r="CNA3895" s="57"/>
      <c r="CNB3895" s="57"/>
      <c r="CNC3895" s="57"/>
      <c r="CND3895" s="58"/>
      <c r="CNE3895" s="57"/>
      <c r="CNF3895" s="57"/>
      <c r="CNG3895" s="57"/>
      <c r="CNH3895" s="57"/>
      <c r="CNI3895" s="57"/>
      <c r="CNJ3895" s="56"/>
      <c r="CNK3895" s="57"/>
      <c r="CNL3895" s="64"/>
      <c r="CNM3895" s="64"/>
      <c r="CNN3895" s="64"/>
      <c r="CNO3895" s="64"/>
      <c r="CNP3895" s="62"/>
      <c r="CNQ3895" s="63"/>
      <c r="CNR3895" s="62"/>
      <c r="CNS3895" s="62"/>
      <c r="CNT3895" s="61"/>
      <c r="CNU3895" s="60"/>
      <c r="CNV3895" s="59"/>
      <c r="CNW3895" s="57"/>
      <c r="CNX3895" s="57"/>
      <c r="CNY3895" s="57"/>
      <c r="CNZ3895" s="57"/>
      <c r="COA3895" s="57"/>
      <c r="COB3895" s="57"/>
      <c r="COC3895" s="57"/>
      <c r="COD3895" s="57"/>
      <c r="COE3895" s="58"/>
      <c r="COF3895" s="57"/>
      <c r="COG3895" s="57"/>
      <c r="COH3895" s="57"/>
      <c r="COI3895" s="57"/>
      <c r="COJ3895" s="57"/>
      <c r="COK3895" s="56"/>
      <c r="COL3895" s="57"/>
      <c r="COM3895" s="64"/>
      <c r="CON3895" s="64"/>
      <c r="COO3895" s="64"/>
      <c r="COP3895" s="64"/>
      <c r="COQ3895" s="62"/>
      <c r="COR3895" s="63"/>
      <c r="COS3895" s="62"/>
      <c r="COT3895" s="62"/>
      <c r="COU3895" s="61"/>
      <c r="COV3895" s="60"/>
      <c r="COW3895" s="59"/>
      <c r="COX3895" s="57"/>
      <c r="COY3895" s="57"/>
      <c r="COZ3895" s="57"/>
      <c r="CPA3895" s="57"/>
      <c r="CPB3895" s="57"/>
      <c r="CPC3895" s="57"/>
      <c r="CPD3895" s="57"/>
      <c r="CPE3895" s="57"/>
      <c r="CPF3895" s="58"/>
      <c r="CPG3895" s="57"/>
      <c r="CPH3895" s="57"/>
      <c r="CPI3895" s="57"/>
      <c r="CPJ3895" s="57"/>
      <c r="CPK3895" s="57"/>
      <c r="CPL3895" s="56"/>
      <c r="CPM3895" s="57"/>
      <c r="CPN3895" s="64"/>
      <c r="CPO3895" s="64"/>
      <c r="CPP3895" s="64"/>
      <c r="CPQ3895" s="64"/>
      <c r="CPR3895" s="62"/>
      <c r="CPS3895" s="63"/>
      <c r="CPT3895" s="62"/>
      <c r="CPU3895" s="62"/>
      <c r="CPV3895" s="61"/>
      <c r="CPW3895" s="60"/>
      <c r="CPX3895" s="59"/>
      <c r="CPY3895" s="57"/>
      <c r="CPZ3895" s="57"/>
      <c r="CQA3895" s="57"/>
      <c r="CQB3895" s="57"/>
      <c r="CQC3895" s="57"/>
      <c r="CQD3895" s="57"/>
      <c r="CQE3895" s="57"/>
      <c r="CQF3895" s="57"/>
      <c r="CQG3895" s="58"/>
      <c r="CQH3895" s="57"/>
      <c r="CQI3895" s="57"/>
      <c r="CQJ3895" s="57"/>
      <c r="CQK3895" s="57"/>
      <c r="CQL3895" s="57"/>
      <c r="CQM3895" s="56"/>
      <c r="CQN3895" s="57"/>
      <c r="CQO3895" s="64"/>
      <c r="CQP3895" s="64"/>
      <c r="CQQ3895" s="64"/>
      <c r="CQR3895" s="64"/>
      <c r="CQS3895" s="62"/>
      <c r="CQT3895" s="63"/>
      <c r="CQU3895" s="62"/>
      <c r="CQV3895" s="62"/>
      <c r="CQW3895" s="61"/>
      <c r="CQX3895" s="60"/>
      <c r="CQY3895" s="59"/>
      <c r="CQZ3895" s="57"/>
      <c r="CRA3895" s="57"/>
      <c r="CRB3895" s="57"/>
      <c r="CRC3895" s="57"/>
      <c r="CRD3895" s="57"/>
      <c r="CRE3895" s="57"/>
      <c r="CRF3895" s="57"/>
      <c r="CRG3895" s="57"/>
      <c r="CRH3895" s="58"/>
      <c r="CRI3895" s="57"/>
      <c r="CRJ3895" s="57"/>
      <c r="CRK3895" s="57"/>
      <c r="CRL3895" s="57"/>
      <c r="CRM3895" s="57"/>
      <c r="CRN3895" s="56"/>
      <c r="CRO3895" s="57"/>
      <c r="CRP3895" s="64"/>
      <c r="CRQ3895" s="64"/>
      <c r="CRR3895" s="64"/>
      <c r="CRS3895" s="64"/>
      <c r="CRT3895" s="62"/>
      <c r="CRU3895" s="63"/>
      <c r="CRV3895" s="62"/>
      <c r="CRW3895" s="62"/>
      <c r="CRX3895" s="61"/>
      <c r="CRY3895" s="60"/>
      <c r="CRZ3895" s="59"/>
      <c r="CSA3895" s="57"/>
      <c r="CSB3895" s="57"/>
      <c r="CSC3895" s="57"/>
      <c r="CSD3895" s="57"/>
      <c r="CSE3895" s="57"/>
      <c r="CSF3895" s="57"/>
      <c r="CSG3895" s="57"/>
      <c r="CSH3895" s="57"/>
      <c r="CSI3895" s="58"/>
      <c r="CSJ3895" s="57"/>
      <c r="CSK3895" s="57"/>
      <c r="CSL3895" s="57"/>
      <c r="CSM3895" s="57"/>
      <c r="CSN3895" s="57"/>
      <c r="CSO3895" s="56"/>
      <c r="CSP3895" s="57"/>
      <c r="CSQ3895" s="64"/>
      <c r="CSR3895" s="64"/>
      <c r="CSS3895" s="64"/>
      <c r="CST3895" s="64"/>
      <c r="CSU3895" s="62"/>
      <c r="CSV3895" s="63"/>
      <c r="CSW3895" s="62"/>
      <c r="CSX3895" s="62"/>
      <c r="CSY3895" s="61"/>
      <c r="CSZ3895" s="60"/>
      <c r="CTA3895" s="59"/>
      <c r="CTB3895" s="57"/>
      <c r="CTC3895" s="57"/>
      <c r="CTD3895" s="57"/>
      <c r="CTE3895" s="57"/>
      <c r="CTF3895" s="57"/>
      <c r="CTG3895" s="57"/>
      <c r="CTH3895" s="57"/>
      <c r="CTI3895" s="57"/>
      <c r="CTJ3895" s="58"/>
      <c r="CTK3895" s="57"/>
      <c r="CTL3895" s="57"/>
      <c r="CTM3895" s="57"/>
      <c r="CTN3895" s="57"/>
      <c r="CTO3895" s="57"/>
      <c r="CTP3895" s="56"/>
      <c r="CTQ3895" s="57"/>
      <c r="CTR3895" s="64"/>
      <c r="CTS3895" s="64"/>
      <c r="CTT3895" s="64"/>
      <c r="CTU3895" s="64"/>
      <c r="CTV3895" s="62"/>
      <c r="CTW3895" s="63"/>
      <c r="CTX3895" s="62"/>
      <c r="CTY3895" s="62"/>
      <c r="CTZ3895" s="61"/>
      <c r="CUA3895" s="60"/>
      <c r="CUB3895" s="59"/>
      <c r="CUC3895" s="57"/>
      <c r="CUD3895" s="57"/>
      <c r="CUE3895" s="57"/>
      <c r="CUF3895" s="57"/>
      <c r="CUG3895" s="57"/>
      <c r="CUH3895" s="57"/>
      <c r="CUI3895" s="57"/>
      <c r="CUJ3895" s="57"/>
      <c r="CUK3895" s="58"/>
      <c r="CUL3895" s="57"/>
      <c r="CUM3895" s="57"/>
      <c r="CUN3895" s="57"/>
      <c r="CUO3895" s="57"/>
      <c r="CUP3895" s="57"/>
      <c r="CUQ3895" s="56"/>
      <c r="CUR3895" s="57"/>
      <c r="CUS3895" s="64"/>
      <c r="CUT3895" s="64"/>
      <c r="CUU3895" s="64"/>
      <c r="CUV3895" s="64"/>
      <c r="CUW3895" s="62"/>
      <c r="CUX3895" s="63"/>
      <c r="CUY3895" s="62"/>
      <c r="CUZ3895" s="62"/>
      <c r="CVA3895" s="61"/>
      <c r="CVB3895" s="60"/>
      <c r="CVC3895" s="59"/>
      <c r="CVD3895" s="57"/>
      <c r="CVE3895" s="57"/>
      <c r="CVF3895" s="57"/>
      <c r="CVG3895" s="57"/>
      <c r="CVH3895" s="57"/>
      <c r="CVI3895" s="57"/>
      <c r="CVJ3895" s="57"/>
      <c r="CVK3895" s="57"/>
      <c r="CVL3895" s="58"/>
      <c r="CVM3895" s="57"/>
      <c r="CVN3895" s="57"/>
      <c r="CVO3895" s="57"/>
      <c r="CVP3895" s="57"/>
      <c r="CVQ3895" s="57"/>
      <c r="CVR3895" s="56"/>
      <c r="CVS3895" s="57"/>
      <c r="CVT3895" s="64"/>
      <c r="CVU3895" s="64"/>
      <c r="CVV3895" s="64"/>
      <c r="CVW3895" s="64"/>
      <c r="CVX3895" s="62"/>
      <c r="CVY3895" s="63"/>
      <c r="CVZ3895" s="62"/>
      <c r="CWA3895" s="62"/>
      <c r="CWB3895" s="61"/>
      <c r="CWC3895" s="60"/>
      <c r="CWD3895" s="59"/>
      <c r="CWE3895" s="57"/>
      <c r="CWF3895" s="57"/>
      <c r="CWG3895" s="57"/>
      <c r="CWH3895" s="57"/>
      <c r="CWI3895" s="57"/>
      <c r="CWJ3895" s="57"/>
      <c r="CWK3895" s="57"/>
      <c r="CWL3895" s="57"/>
      <c r="CWM3895" s="58"/>
      <c r="CWN3895" s="57"/>
      <c r="CWO3895" s="57"/>
      <c r="CWP3895" s="57"/>
      <c r="CWQ3895" s="57"/>
      <c r="CWR3895" s="57"/>
      <c r="CWS3895" s="56"/>
      <c r="CWT3895" s="57"/>
      <c r="CWU3895" s="64"/>
      <c r="CWV3895" s="64"/>
      <c r="CWW3895" s="64"/>
      <c r="CWX3895" s="64"/>
      <c r="CWY3895" s="62"/>
      <c r="CWZ3895" s="63"/>
      <c r="CXA3895" s="62"/>
      <c r="CXB3895" s="62"/>
      <c r="CXC3895" s="61"/>
      <c r="CXD3895" s="60"/>
      <c r="CXE3895" s="59"/>
      <c r="CXF3895" s="57"/>
      <c r="CXG3895" s="57"/>
      <c r="CXH3895" s="57"/>
      <c r="CXI3895" s="57"/>
      <c r="CXJ3895" s="57"/>
      <c r="CXK3895" s="57"/>
      <c r="CXL3895" s="57"/>
      <c r="CXM3895" s="57"/>
      <c r="CXN3895" s="58"/>
      <c r="CXO3895" s="57"/>
      <c r="CXP3895" s="57"/>
      <c r="CXQ3895" s="57"/>
      <c r="CXR3895" s="57"/>
      <c r="CXS3895" s="57"/>
      <c r="CXT3895" s="56"/>
      <c r="CXU3895" s="57"/>
      <c r="CXV3895" s="64"/>
      <c r="CXW3895" s="64"/>
      <c r="CXX3895" s="64"/>
      <c r="CXY3895" s="64"/>
      <c r="CXZ3895" s="62"/>
      <c r="CYA3895" s="63"/>
      <c r="CYB3895" s="62"/>
      <c r="CYC3895" s="62"/>
      <c r="CYD3895" s="61"/>
      <c r="CYE3895" s="60"/>
      <c r="CYF3895" s="59"/>
      <c r="CYG3895" s="57"/>
      <c r="CYH3895" s="57"/>
      <c r="CYI3895" s="57"/>
      <c r="CYJ3895" s="57"/>
      <c r="CYK3895" s="57"/>
      <c r="CYL3895" s="57"/>
      <c r="CYM3895" s="57"/>
      <c r="CYN3895" s="57"/>
      <c r="CYO3895" s="58"/>
      <c r="CYP3895" s="57"/>
      <c r="CYQ3895" s="57"/>
      <c r="CYR3895" s="57"/>
      <c r="CYS3895" s="57"/>
      <c r="CYT3895" s="57"/>
      <c r="CYU3895" s="56"/>
      <c r="CYV3895" s="57"/>
      <c r="CYW3895" s="64"/>
      <c r="CYX3895" s="64"/>
      <c r="CYY3895" s="64"/>
      <c r="CYZ3895" s="64"/>
      <c r="CZA3895" s="62"/>
      <c r="CZB3895" s="63"/>
      <c r="CZC3895" s="62"/>
      <c r="CZD3895" s="62"/>
      <c r="CZE3895" s="61"/>
      <c r="CZF3895" s="60"/>
      <c r="CZG3895" s="59"/>
      <c r="CZH3895" s="57"/>
      <c r="CZI3895" s="57"/>
      <c r="CZJ3895" s="57"/>
      <c r="CZK3895" s="57"/>
      <c r="CZL3895" s="57"/>
      <c r="CZM3895" s="57"/>
      <c r="CZN3895" s="57"/>
      <c r="CZO3895" s="57"/>
      <c r="CZP3895" s="58"/>
      <c r="CZQ3895" s="57"/>
      <c r="CZR3895" s="57"/>
      <c r="CZS3895" s="57"/>
      <c r="CZT3895" s="57"/>
      <c r="CZU3895" s="57"/>
      <c r="CZV3895" s="56"/>
      <c r="CZW3895" s="57"/>
      <c r="CZX3895" s="64"/>
      <c r="CZY3895" s="64"/>
      <c r="CZZ3895" s="64"/>
      <c r="DAA3895" s="64"/>
      <c r="DAB3895" s="62"/>
      <c r="DAC3895" s="63"/>
      <c r="DAD3895" s="62"/>
      <c r="DAE3895" s="62"/>
      <c r="DAF3895" s="61"/>
      <c r="DAG3895" s="60"/>
      <c r="DAH3895" s="59"/>
      <c r="DAI3895" s="57"/>
      <c r="DAJ3895" s="57"/>
      <c r="DAK3895" s="57"/>
      <c r="DAL3895" s="57"/>
      <c r="DAM3895" s="57"/>
      <c r="DAN3895" s="57"/>
      <c r="DAO3895" s="57"/>
      <c r="DAP3895" s="57"/>
      <c r="DAQ3895" s="58"/>
      <c r="DAR3895" s="57"/>
      <c r="DAS3895" s="57"/>
      <c r="DAT3895" s="57"/>
      <c r="DAU3895" s="57"/>
      <c r="DAV3895" s="57"/>
      <c r="DAW3895" s="56"/>
      <c r="DAX3895" s="57"/>
      <c r="DAY3895" s="64"/>
      <c r="DAZ3895" s="64"/>
      <c r="DBA3895" s="64"/>
      <c r="DBB3895" s="64"/>
      <c r="DBC3895" s="62"/>
      <c r="DBD3895" s="63"/>
      <c r="DBE3895" s="62"/>
      <c r="DBF3895" s="62"/>
      <c r="DBG3895" s="61"/>
      <c r="DBH3895" s="60"/>
      <c r="DBI3895" s="59"/>
      <c r="DBJ3895" s="57"/>
      <c r="DBK3895" s="57"/>
      <c r="DBL3895" s="57"/>
      <c r="DBM3895" s="57"/>
      <c r="DBN3895" s="57"/>
      <c r="DBO3895" s="57"/>
      <c r="DBP3895" s="57"/>
      <c r="DBQ3895" s="57"/>
      <c r="DBR3895" s="58"/>
      <c r="DBS3895" s="57"/>
      <c r="DBT3895" s="57"/>
      <c r="DBU3895" s="57"/>
      <c r="DBV3895" s="57"/>
      <c r="DBW3895" s="57"/>
      <c r="DBX3895" s="56"/>
      <c r="DBY3895" s="57"/>
      <c r="DBZ3895" s="64"/>
      <c r="DCA3895" s="64"/>
      <c r="DCB3895" s="64"/>
      <c r="DCC3895" s="64"/>
      <c r="DCD3895" s="62"/>
      <c r="DCE3895" s="63"/>
      <c r="DCF3895" s="62"/>
      <c r="DCG3895" s="62"/>
      <c r="DCH3895" s="61"/>
      <c r="DCI3895" s="60"/>
      <c r="DCJ3895" s="59"/>
      <c r="DCK3895" s="57"/>
      <c r="DCL3895" s="57"/>
      <c r="DCM3895" s="57"/>
      <c r="DCN3895" s="57"/>
      <c r="DCO3895" s="57"/>
      <c r="DCP3895" s="57"/>
      <c r="DCQ3895" s="57"/>
      <c r="DCR3895" s="57"/>
      <c r="DCS3895" s="58"/>
      <c r="DCT3895" s="57"/>
      <c r="DCU3895" s="57"/>
      <c r="DCV3895" s="57"/>
      <c r="DCW3895" s="57"/>
      <c r="DCX3895" s="57"/>
      <c r="DCY3895" s="56"/>
      <c r="DCZ3895" s="57"/>
      <c r="DDA3895" s="64"/>
      <c r="DDB3895" s="64"/>
      <c r="DDC3895" s="64"/>
      <c r="DDD3895" s="64"/>
      <c r="DDE3895" s="62"/>
      <c r="DDF3895" s="63"/>
      <c r="DDG3895" s="62"/>
      <c r="DDH3895" s="62"/>
      <c r="DDI3895" s="61"/>
      <c r="DDJ3895" s="60"/>
      <c r="DDK3895" s="59"/>
      <c r="DDL3895" s="57"/>
      <c r="DDM3895" s="57"/>
      <c r="DDN3895" s="57"/>
      <c r="DDO3895" s="57"/>
      <c r="DDP3895" s="57"/>
      <c r="DDQ3895" s="57"/>
      <c r="DDR3895" s="57"/>
      <c r="DDS3895" s="57"/>
      <c r="DDT3895" s="58"/>
      <c r="DDU3895" s="57"/>
      <c r="DDV3895" s="57"/>
      <c r="DDW3895" s="57"/>
      <c r="DDX3895" s="57"/>
      <c r="DDY3895" s="57"/>
      <c r="DDZ3895" s="56"/>
      <c r="DEA3895" s="57"/>
      <c r="DEB3895" s="64"/>
      <c r="DEC3895" s="64"/>
      <c r="DED3895" s="64"/>
      <c r="DEE3895" s="64"/>
      <c r="DEF3895" s="62"/>
      <c r="DEG3895" s="63"/>
      <c r="DEH3895" s="62"/>
      <c r="DEI3895" s="62"/>
      <c r="DEJ3895" s="61"/>
      <c r="DEK3895" s="60"/>
      <c r="DEL3895" s="59"/>
      <c r="DEM3895" s="57"/>
      <c r="DEN3895" s="57"/>
      <c r="DEO3895" s="57"/>
      <c r="DEP3895" s="57"/>
      <c r="DEQ3895" s="57"/>
      <c r="DER3895" s="57"/>
      <c r="DES3895" s="57"/>
      <c r="DET3895" s="57"/>
      <c r="DEU3895" s="58"/>
      <c r="DEV3895" s="57"/>
      <c r="DEW3895" s="57"/>
      <c r="DEX3895" s="57"/>
      <c r="DEY3895" s="57"/>
      <c r="DEZ3895" s="57"/>
      <c r="DFA3895" s="56"/>
      <c r="DFB3895" s="57"/>
      <c r="DFC3895" s="64"/>
      <c r="DFD3895" s="64"/>
      <c r="DFE3895" s="64"/>
      <c r="DFF3895" s="64"/>
      <c r="DFG3895" s="62"/>
      <c r="DFH3895" s="63"/>
      <c r="DFI3895" s="62"/>
      <c r="DFJ3895" s="62"/>
      <c r="DFK3895" s="61"/>
      <c r="DFL3895" s="60"/>
      <c r="DFM3895" s="59"/>
      <c r="DFN3895" s="57"/>
      <c r="DFO3895" s="57"/>
      <c r="DFP3895" s="57"/>
      <c r="DFQ3895" s="57"/>
      <c r="DFR3895" s="57"/>
      <c r="DFS3895" s="57"/>
      <c r="DFT3895" s="57"/>
      <c r="DFU3895" s="57"/>
      <c r="DFV3895" s="58"/>
      <c r="DFW3895" s="57"/>
      <c r="DFX3895" s="57"/>
      <c r="DFY3895" s="57"/>
      <c r="DFZ3895" s="57"/>
      <c r="DGA3895" s="57"/>
      <c r="DGB3895" s="56"/>
      <c r="DGC3895" s="57"/>
      <c r="DGD3895" s="64"/>
      <c r="DGE3895" s="64"/>
      <c r="DGF3895" s="64"/>
      <c r="DGG3895" s="64"/>
      <c r="DGH3895" s="62"/>
      <c r="DGI3895" s="63"/>
      <c r="DGJ3895" s="62"/>
      <c r="DGK3895" s="62"/>
      <c r="DGL3895" s="61"/>
      <c r="DGM3895" s="60"/>
      <c r="DGN3895" s="59"/>
      <c r="DGO3895" s="57"/>
      <c r="DGP3895" s="57"/>
      <c r="DGQ3895" s="57"/>
      <c r="DGR3895" s="57"/>
      <c r="DGS3895" s="57"/>
      <c r="DGT3895" s="57"/>
      <c r="DGU3895" s="57"/>
      <c r="DGV3895" s="57"/>
      <c r="DGW3895" s="58"/>
      <c r="DGX3895" s="57"/>
      <c r="DGY3895" s="57"/>
      <c r="DGZ3895" s="57"/>
      <c r="DHA3895" s="57"/>
      <c r="DHB3895" s="57"/>
      <c r="DHC3895" s="56"/>
      <c r="DHD3895" s="57"/>
      <c r="DHE3895" s="64"/>
      <c r="DHF3895" s="64"/>
      <c r="DHG3895" s="64"/>
      <c r="DHH3895" s="64"/>
      <c r="DHI3895" s="62"/>
      <c r="DHJ3895" s="63"/>
      <c r="DHK3895" s="62"/>
      <c r="DHL3895" s="62"/>
      <c r="DHM3895" s="61"/>
      <c r="DHN3895" s="60"/>
      <c r="DHO3895" s="59"/>
      <c r="DHP3895" s="57"/>
      <c r="DHQ3895" s="57"/>
      <c r="DHR3895" s="57"/>
      <c r="DHS3895" s="57"/>
      <c r="DHT3895" s="57"/>
      <c r="DHU3895" s="57"/>
      <c r="DHV3895" s="57"/>
      <c r="DHW3895" s="57"/>
      <c r="DHX3895" s="58"/>
      <c r="DHY3895" s="57"/>
      <c r="DHZ3895" s="57"/>
      <c r="DIA3895" s="57"/>
      <c r="DIB3895" s="57"/>
      <c r="DIC3895" s="57"/>
      <c r="DID3895" s="56"/>
      <c r="DIE3895" s="57"/>
      <c r="DIF3895" s="64"/>
      <c r="DIG3895" s="64"/>
      <c r="DIH3895" s="64"/>
      <c r="DII3895" s="64"/>
      <c r="DIJ3895" s="62"/>
      <c r="DIK3895" s="63"/>
      <c r="DIL3895" s="62"/>
      <c r="DIM3895" s="62"/>
      <c r="DIN3895" s="61"/>
      <c r="DIO3895" s="60"/>
      <c r="DIP3895" s="59"/>
      <c r="DIQ3895" s="57"/>
      <c r="DIR3895" s="57"/>
      <c r="DIS3895" s="57"/>
      <c r="DIT3895" s="57"/>
      <c r="DIU3895" s="57"/>
      <c r="DIV3895" s="57"/>
      <c r="DIW3895" s="57"/>
      <c r="DIX3895" s="57"/>
      <c r="DIY3895" s="58"/>
      <c r="DIZ3895" s="57"/>
      <c r="DJA3895" s="57"/>
      <c r="DJB3895" s="57"/>
      <c r="DJC3895" s="57"/>
      <c r="DJD3895" s="57"/>
      <c r="DJE3895" s="56"/>
      <c r="DJF3895" s="57"/>
      <c r="DJG3895" s="64"/>
      <c r="DJH3895" s="64"/>
      <c r="DJI3895" s="64"/>
      <c r="DJJ3895" s="64"/>
      <c r="DJK3895" s="62"/>
      <c r="DJL3895" s="63"/>
      <c r="DJM3895" s="62"/>
      <c r="DJN3895" s="62"/>
      <c r="DJO3895" s="61"/>
      <c r="DJP3895" s="60"/>
      <c r="DJQ3895" s="59"/>
      <c r="DJR3895" s="57"/>
      <c r="DJS3895" s="57"/>
      <c r="DJT3895" s="57"/>
      <c r="DJU3895" s="57"/>
      <c r="DJV3895" s="57"/>
      <c r="DJW3895" s="57"/>
      <c r="DJX3895" s="57"/>
      <c r="DJY3895" s="57"/>
      <c r="DJZ3895" s="58"/>
      <c r="DKA3895" s="57"/>
      <c r="DKB3895" s="57"/>
      <c r="DKC3895" s="57"/>
      <c r="DKD3895" s="57"/>
      <c r="DKE3895" s="57"/>
      <c r="DKF3895" s="56"/>
      <c r="DKG3895" s="57"/>
      <c r="DKH3895" s="64"/>
      <c r="DKI3895" s="64"/>
      <c r="DKJ3895" s="64"/>
      <c r="DKK3895" s="64"/>
      <c r="DKL3895" s="62"/>
      <c r="DKM3895" s="63"/>
      <c r="DKN3895" s="62"/>
      <c r="DKO3895" s="62"/>
      <c r="DKP3895" s="61"/>
      <c r="DKQ3895" s="60"/>
      <c r="DKR3895" s="59"/>
      <c r="DKS3895" s="57"/>
      <c r="DKT3895" s="57"/>
      <c r="DKU3895" s="57"/>
      <c r="DKV3895" s="57"/>
      <c r="DKW3895" s="57"/>
      <c r="DKX3895" s="57"/>
      <c r="DKY3895" s="57"/>
      <c r="DKZ3895" s="57"/>
      <c r="DLA3895" s="58"/>
      <c r="DLB3895" s="57"/>
      <c r="DLC3895" s="57"/>
      <c r="DLD3895" s="57"/>
      <c r="DLE3895" s="57"/>
      <c r="DLF3895" s="57"/>
      <c r="DLG3895" s="56"/>
      <c r="DLH3895" s="57"/>
      <c r="DLI3895" s="64"/>
      <c r="DLJ3895" s="64"/>
      <c r="DLK3895" s="64"/>
      <c r="DLL3895" s="64"/>
      <c r="DLM3895" s="62"/>
      <c r="DLN3895" s="63"/>
      <c r="DLO3895" s="62"/>
      <c r="DLP3895" s="62"/>
      <c r="DLQ3895" s="61"/>
      <c r="DLR3895" s="60"/>
      <c r="DLS3895" s="59"/>
      <c r="DLT3895" s="57"/>
      <c r="DLU3895" s="57"/>
      <c r="DLV3895" s="57"/>
      <c r="DLW3895" s="57"/>
      <c r="DLX3895" s="57"/>
      <c r="DLY3895" s="57"/>
      <c r="DLZ3895" s="57"/>
      <c r="DMA3895" s="57"/>
      <c r="DMB3895" s="58"/>
      <c r="DMC3895" s="57"/>
      <c r="DMD3895" s="57"/>
      <c r="DME3895" s="57"/>
      <c r="DMF3895" s="57"/>
      <c r="DMG3895" s="57"/>
      <c r="DMH3895" s="56"/>
      <c r="DMI3895" s="57"/>
      <c r="DMJ3895" s="64"/>
      <c r="DMK3895" s="64"/>
      <c r="DML3895" s="64"/>
      <c r="DMM3895" s="64"/>
      <c r="DMN3895" s="62"/>
      <c r="DMO3895" s="63"/>
      <c r="DMP3895" s="62"/>
      <c r="DMQ3895" s="62"/>
      <c r="DMR3895" s="61"/>
      <c r="DMS3895" s="60"/>
      <c r="DMT3895" s="59"/>
      <c r="DMU3895" s="57"/>
      <c r="DMV3895" s="57"/>
      <c r="DMW3895" s="57"/>
      <c r="DMX3895" s="57"/>
      <c r="DMY3895" s="57"/>
      <c r="DMZ3895" s="57"/>
      <c r="DNA3895" s="57"/>
      <c r="DNB3895" s="57"/>
      <c r="DNC3895" s="58"/>
      <c r="DND3895" s="57"/>
      <c r="DNE3895" s="57"/>
      <c r="DNF3895" s="57"/>
      <c r="DNG3895" s="57"/>
      <c r="DNH3895" s="57"/>
      <c r="DNI3895" s="56"/>
      <c r="DNJ3895" s="57"/>
      <c r="DNK3895" s="64"/>
      <c r="DNL3895" s="64"/>
      <c r="DNM3895" s="64"/>
      <c r="DNN3895" s="64"/>
      <c r="DNO3895" s="62"/>
      <c r="DNP3895" s="63"/>
      <c r="DNQ3895" s="62"/>
      <c r="DNR3895" s="62"/>
      <c r="DNS3895" s="61"/>
      <c r="DNT3895" s="60"/>
      <c r="DNU3895" s="59"/>
      <c r="DNV3895" s="57"/>
      <c r="DNW3895" s="57"/>
      <c r="DNX3895" s="57"/>
      <c r="DNY3895" s="57"/>
      <c r="DNZ3895" s="57"/>
      <c r="DOA3895" s="57"/>
      <c r="DOB3895" s="57"/>
      <c r="DOC3895" s="57"/>
      <c r="DOD3895" s="58"/>
      <c r="DOE3895" s="57"/>
      <c r="DOF3895" s="57"/>
      <c r="DOG3895" s="57"/>
      <c r="DOH3895" s="57"/>
      <c r="DOI3895" s="57"/>
      <c r="DOJ3895" s="56"/>
      <c r="DOK3895" s="57"/>
      <c r="DOL3895" s="64"/>
      <c r="DOM3895" s="64"/>
      <c r="DON3895" s="64"/>
      <c r="DOO3895" s="64"/>
      <c r="DOP3895" s="62"/>
      <c r="DOQ3895" s="63"/>
      <c r="DOR3895" s="62"/>
      <c r="DOS3895" s="62"/>
      <c r="DOT3895" s="61"/>
      <c r="DOU3895" s="60"/>
      <c r="DOV3895" s="59"/>
      <c r="DOW3895" s="57"/>
      <c r="DOX3895" s="57"/>
      <c r="DOY3895" s="57"/>
      <c r="DOZ3895" s="57"/>
      <c r="DPA3895" s="57"/>
      <c r="DPB3895" s="57"/>
      <c r="DPC3895" s="57"/>
      <c r="DPD3895" s="57"/>
      <c r="DPE3895" s="58"/>
      <c r="DPF3895" s="57"/>
      <c r="DPG3895" s="57"/>
      <c r="DPH3895" s="57"/>
      <c r="DPI3895" s="57"/>
      <c r="DPJ3895" s="57"/>
      <c r="DPK3895" s="56"/>
      <c r="DPL3895" s="57"/>
      <c r="DPM3895" s="64"/>
      <c r="DPN3895" s="64"/>
      <c r="DPO3895" s="64"/>
      <c r="DPP3895" s="64"/>
      <c r="DPQ3895" s="62"/>
      <c r="DPR3895" s="63"/>
      <c r="DPS3895" s="62"/>
      <c r="DPT3895" s="62"/>
      <c r="DPU3895" s="61"/>
      <c r="DPV3895" s="60"/>
      <c r="DPW3895" s="59"/>
      <c r="DPX3895" s="57"/>
      <c r="DPY3895" s="57"/>
      <c r="DPZ3895" s="57"/>
      <c r="DQA3895" s="57"/>
      <c r="DQB3895" s="57"/>
      <c r="DQC3895" s="57"/>
      <c r="DQD3895" s="57"/>
      <c r="DQE3895" s="57"/>
      <c r="DQF3895" s="58"/>
      <c r="DQG3895" s="57"/>
      <c r="DQH3895" s="57"/>
      <c r="DQI3895" s="57"/>
      <c r="DQJ3895" s="57"/>
      <c r="DQK3895" s="57"/>
      <c r="DQL3895" s="56"/>
      <c r="DQM3895" s="57"/>
      <c r="DQN3895" s="64"/>
      <c r="DQO3895" s="64"/>
      <c r="DQP3895" s="64"/>
      <c r="DQQ3895" s="64"/>
      <c r="DQR3895" s="62"/>
      <c r="DQS3895" s="63"/>
      <c r="DQT3895" s="62"/>
      <c r="DQU3895" s="62"/>
      <c r="DQV3895" s="61"/>
      <c r="DQW3895" s="60"/>
      <c r="DQX3895" s="59"/>
      <c r="DQY3895" s="57"/>
      <c r="DQZ3895" s="57"/>
      <c r="DRA3895" s="57"/>
      <c r="DRB3895" s="57"/>
      <c r="DRC3895" s="57"/>
      <c r="DRD3895" s="57"/>
      <c r="DRE3895" s="57"/>
      <c r="DRF3895" s="57"/>
      <c r="DRG3895" s="58"/>
      <c r="DRH3895" s="57"/>
      <c r="DRI3895" s="57"/>
      <c r="DRJ3895" s="57"/>
      <c r="DRK3895" s="57"/>
      <c r="DRL3895" s="57"/>
      <c r="DRM3895" s="56"/>
      <c r="DRN3895" s="57"/>
      <c r="DRO3895" s="64"/>
      <c r="DRP3895" s="64"/>
      <c r="DRQ3895" s="64"/>
      <c r="DRR3895" s="64"/>
      <c r="DRS3895" s="62"/>
      <c r="DRT3895" s="63"/>
      <c r="DRU3895" s="62"/>
      <c r="DRV3895" s="62"/>
      <c r="DRW3895" s="61"/>
      <c r="DRX3895" s="60"/>
      <c r="DRY3895" s="59"/>
      <c r="DRZ3895" s="57"/>
      <c r="DSA3895" s="57"/>
      <c r="DSB3895" s="57"/>
      <c r="DSC3895" s="57"/>
      <c r="DSD3895" s="57"/>
      <c r="DSE3895" s="57"/>
      <c r="DSF3895" s="57"/>
      <c r="DSG3895" s="57"/>
      <c r="DSH3895" s="58"/>
      <c r="DSI3895" s="57"/>
      <c r="DSJ3895" s="57"/>
      <c r="DSK3895" s="57"/>
      <c r="DSL3895" s="57"/>
      <c r="DSM3895" s="57"/>
      <c r="DSN3895" s="56"/>
      <c r="DSO3895" s="57"/>
      <c r="DSP3895" s="64"/>
      <c r="DSQ3895" s="64"/>
      <c r="DSR3895" s="64"/>
      <c r="DSS3895" s="64"/>
      <c r="DST3895" s="62"/>
      <c r="DSU3895" s="63"/>
      <c r="DSV3895" s="62"/>
      <c r="DSW3895" s="62"/>
      <c r="DSX3895" s="61"/>
      <c r="DSY3895" s="60"/>
      <c r="DSZ3895" s="59"/>
      <c r="DTA3895" s="57"/>
      <c r="DTB3895" s="57"/>
      <c r="DTC3895" s="57"/>
      <c r="DTD3895" s="57"/>
      <c r="DTE3895" s="57"/>
      <c r="DTF3895" s="57"/>
      <c r="DTG3895" s="57"/>
      <c r="DTH3895" s="57"/>
      <c r="DTI3895" s="58"/>
      <c r="DTJ3895" s="57"/>
      <c r="DTK3895" s="57"/>
      <c r="DTL3895" s="57"/>
      <c r="DTM3895" s="57"/>
      <c r="DTN3895" s="57"/>
      <c r="DTO3895" s="56"/>
      <c r="DTP3895" s="57"/>
      <c r="DTQ3895" s="64"/>
      <c r="DTR3895" s="64"/>
      <c r="DTS3895" s="64"/>
      <c r="DTT3895" s="64"/>
      <c r="DTU3895" s="62"/>
      <c r="DTV3895" s="63"/>
      <c r="DTW3895" s="62"/>
      <c r="DTX3895" s="62"/>
      <c r="DTY3895" s="61"/>
      <c r="DTZ3895" s="60"/>
      <c r="DUA3895" s="59"/>
      <c r="DUB3895" s="57"/>
      <c r="DUC3895" s="57"/>
      <c r="DUD3895" s="57"/>
      <c r="DUE3895" s="57"/>
      <c r="DUF3895" s="57"/>
      <c r="DUG3895" s="57"/>
      <c r="DUH3895" s="57"/>
      <c r="DUI3895" s="57"/>
      <c r="DUJ3895" s="58"/>
      <c r="DUK3895" s="57"/>
      <c r="DUL3895" s="57"/>
      <c r="DUM3895" s="57"/>
      <c r="DUN3895" s="57"/>
      <c r="DUO3895" s="57"/>
      <c r="DUP3895" s="56"/>
      <c r="DUQ3895" s="57"/>
      <c r="DUR3895" s="64"/>
      <c r="DUS3895" s="64"/>
      <c r="DUT3895" s="64"/>
      <c r="DUU3895" s="64"/>
      <c r="DUV3895" s="62"/>
      <c r="DUW3895" s="63"/>
      <c r="DUX3895" s="62"/>
      <c r="DUY3895" s="62"/>
      <c r="DUZ3895" s="61"/>
      <c r="DVA3895" s="60"/>
      <c r="DVB3895" s="59"/>
      <c r="DVC3895" s="57"/>
      <c r="DVD3895" s="57"/>
      <c r="DVE3895" s="57"/>
      <c r="DVF3895" s="57"/>
      <c r="DVG3895" s="57"/>
      <c r="DVH3895" s="57"/>
      <c r="DVI3895" s="57"/>
      <c r="DVJ3895" s="57"/>
      <c r="DVK3895" s="58"/>
      <c r="DVL3895" s="57"/>
      <c r="DVM3895" s="57"/>
      <c r="DVN3895" s="57"/>
      <c r="DVO3895" s="57"/>
      <c r="DVP3895" s="57"/>
      <c r="DVQ3895" s="56"/>
      <c r="DVR3895" s="57"/>
      <c r="DVS3895" s="64"/>
      <c r="DVT3895" s="64"/>
      <c r="DVU3895" s="64"/>
      <c r="DVV3895" s="64"/>
      <c r="DVW3895" s="62"/>
      <c r="DVX3895" s="63"/>
      <c r="DVY3895" s="62"/>
      <c r="DVZ3895" s="62"/>
      <c r="DWA3895" s="61"/>
      <c r="DWB3895" s="60"/>
      <c r="DWC3895" s="59"/>
      <c r="DWD3895" s="57"/>
      <c r="DWE3895" s="57"/>
      <c r="DWF3895" s="57"/>
      <c r="DWG3895" s="57"/>
      <c r="DWH3895" s="57"/>
      <c r="DWI3895" s="57"/>
      <c r="DWJ3895" s="57"/>
      <c r="DWK3895" s="57"/>
      <c r="DWL3895" s="58"/>
      <c r="DWM3895" s="57"/>
      <c r="DWN3895" s="57"/>
      <c r="DWO3895" s="57"/>
      <c r="DWP3895" s="57"/>
      <c r="DWQ3895" s="57"/>
      <c r="DWR3895" s="56"/>
      <c r="DWS3895" s="57"/>
      <c r="DWT3895" s="64"/>
      <c r="DWU3895" s="64"/>
      <c r="DWV3895" s="64"/>
      <c r="DWW3895" s="64"/>
      <c r="DWX3895" s="62"/>
      <c r="DWY3895" s="63"/>
      <c r="DWZ3895" s="62"/>
      <c r="DXA3895" s="62"/>
      <c r="DXB3895" s="61"/>
      <c r="DXC3895" s="60"/>
      <c r="DXD3895" s="59"/>
      <c r="DXE3895" s="57"/>
      <c r="DXF3895" s="57"/>
      <c r="DXG3895" s="57"/>
      <c r="DXH3895" s="57"/>
      <c r="DXI3895" s="57"/>
      <c r="DXJ3895" s="57"/>
      <c r="DXK3895" s="57"/>
      <c r="DXL3895" s="57"/>
      <c r="DXM3895" s="58"/>
      <c r="DXN3895" s="57"/>
      <c r="DXO3895" s="57"/>
      <c r="DXP3895" s="57"/>
      <c r="DXQ3895" s="57"/>
      <c r="DXR3895" s="57"/>
      <c r="DXS3895" s="56"/>
      <c r="DXT3895" s="57"/>
      <c r="DXU3895" s="64"/>
      <c r="DXV3895" s="64"/>
      <c r="DXW3895" s="64"/>
      <c r="DXX3895" s="64"/>
      <c r="DXY3895" s="62"/>
      <c r="DXZ3895" s="63"/>
      <c r="DYA3895" s="62"/>
      <c r="DYB3895" s="62"/>
      <c r="DYC3895" s="61"/>
      <c r="DYD3895" s="60"/>
      <c r="DYE3895" s="59"/>
      <c r="DYF3895" s="57"/>
      <c r="DYG3895" s="57"/>
      <c r="DYH3895" s="57"/>
      <c r="DYI3895" s="57"/>
      <c r="DYJ3895" s="57"/>
      <c r="DYK3895" s="57"/>
      <c r="DYL3895" s="57"/>
      <c r="DYM3895" s="57"/>
      <c r="DYN3895" s="58"/>
      <c r="DYO3895" s="57"/>
      <c r="DYP3895" s="57"/>
      <c r="DYQ3895" s="57"/>
      <c r="DYR3895" s="57"/>
      <c r="DYS3895" s="57"/>
      <c r="DYT3895" s="56"/>
      <c r="DYU3895" s="57"/>
      <c r="DYV3895" s="64"/>
      <c r="DYW3895" s="64"/>
      <c r="DYX3895" s="64"/>
      <c r="DYY3895" s="64"/>
      <c r="DYZ3895" s="62"/>
      <c r="DZA3895" s="63"/>
      <c r="DZB3895" s="62"/>
      <c r="DZC3895" s="62"/>
      <c r="DZD3895" s="61"/>
      <c r="DZE3895" s="60"/>
      <c r="DZF3895" s="59"/>
      <c r="DZG3895" s="57"/>
      <c r="DZH3895" s="57"/>
      <c r="DZI3895" s="57"/>
      <c r="DZJ3895" s="57"/>
      <c r="DZK3895" s="57"/>
      <c r="DZL3895" s="57"/>
      <c r="DZM3895" s="57"/>
      <c r="DZN3895" s="57"/>
      <c r="DZO3895" s="58"/>
      <c r="DZP3895" s="57"/>
      <c r="DZQ3895" s="57"/>
      <c r="DZR3895" s="57"/>
      <c r="DZS3895" s="57"/>
      <c r="DZT3895" s="57"/>
      <c r="DZU3895" s="56"/>
      <c r="DZV3895" s="57"/>
      <c r="DZW3895" s="64"/>
      <c r="DZX3895" s="64"/>
      <c r="DZY3895" s="64"/>
      <c r="DZZ3895" s="64"/>
      <c r="EAA3895" s="62"/>
      <c r="EAB3895" s="63"/>
      <c r="EAC3895" s="62"/>
      <c r="EAD3895" s="62"/>
      <c r="EAE3895" s="61"/>
      <c r="EAF3895" s="60"/>
      <c r="EAG3895" s="59"/>
      <c r="EAH3895" s="57"/>
      <c r="EAI3895" s="57"/>
      <c r="EAJ3895" s="57"/>
      <c r="EAK3895" s="57"/>
      <c r="EAL3895" s="57"/>
      <c r="EAM3895" s="57"/>
      <c r="EAN3895" s="57"/>
      <c r="EAO3895" s="57"/>
      <c r="EAP3895" s="58"/>
      <c r="EAQ3895" s="57"/>
      <c r="EAR3895" s="57"/>
      <c r="EAS3895" s="57"/>
      <c r="EAT3895" s="57"/>
      <c r="EAU3895" s="57"/>
      <c r="EAV3895" s="56"/>
      <c r="EAW3895" s="57"/>
      <c r="EAX3895" s="64"/>
      <c r="EAY3895" s="64"/>
      <c r="EAZ3895" s="64"/>
      <c r="EBA3895" s="64"/>
      <c r="EBB3895" s="62"/>
      <c r="EBC3895" s="63"/>
      <c r="EBD3895" s="62"/>
      <c r="EBE3895" s="62"/>
      <c r="EBF3895" s="61"/>
      <c r="EBG3895" s="60"/>
      <c r="EBH3895" s="59"/>
      <c r="EBI3895" s="57"/>
      <c r="EBJ3895" s="57"/>
      <c r="EBK3895" s="57"/>
      <c r="EBL3895" s="57"/>
      <c r="EBM3895" s="57"/>
      <c r="EBN3895" s="57"/>
      <c r="EBO3895" s="57"/>
      <c r="EBP3895" s="57"/>
      <c r="EBQ3895" s="58"/>
      <c r="EBR3895" s="57"/>
      <c r="EBS3895" s="57"/>
      <c r="EBT3895" s="57"/>
      <c r="EBU3895" s="57"/>
      <c r="EBV3895" s="57"/>
      <c r="EBW3895" s="56"/>
      <c r="EBX3895" s="57"/>
      <c r="EBY3895" s="64"/>
      <c r="EBZ3895" s="64"/>
      <c r="ECA3895" s="64"/>
      <c r="ECB3895" s="64"/>
      <c r="ECC3895" s="62"/>
      <c r="ECD3895" s="63"/>
      <c r="ECE3895" s="62"/>
      <c r="ECF3895" s="62"/>
      <c r="ECG3895" s="61"/>
      <c r="ECH3895" s="60"/>
      <c r="ECI3895" s="59"/>
      <c r="ECJ3895" s="57"/>
      <c r="ECK3895" s="57"/>
      <c r="ECL3895" s="57"/>
      <c r="ECM3895" s="57"/>
      <c r="ECN3895" s="57"/>
      <c r="ECO3895" s="57"/>
      <c r="ECP3895" s="57"/>
      <c r="ECQ3895" s="57"/>
      <c r="ECR3895" s="58"/>
      <c r="ECS3895" s="57"/>
      <c r="ECT3895" s="57"/>
      <c r="ECU3895" s="57"/>
      <c r="ECV3895" s="57"/>
      <c r="ECW3895" s="57"/>
      <c r="ECX3895" s="56"/>
      <c r="ECY3895" s="57"/>
      <c r="ECZ3895" s="64"/>
      <c r="EDA3895" s="64"/>
      <c r="EDB3895" s="64"/>
      <c r="EDC3895" s="64"/>
      <c r="EDD3895" s="62"/>
      <c r="EDE3895" s="63"/>
      <c r="EDF3895" s="62"/>
      <c r="EDG3895" s="62"/>
      <c r="EDH3895" s="61"/>
      <c r="EDI3895" s="60"/>
      <c r="EDJ3895" s="59"/>
      <c r="EDK3895" s="57"/>
      <c r="EDL3895" s="57"/>
      <c r="EDM3895" s="57"/>
      <c r="EDN3895" s="57"/>
      <c r="EDO3895" s="57"/>
      <c r="EDP3895" s="57"/>
      <c r="EDQ3895" s="57"/>
      <c r="EDR3895" s="57"/>
      <c r="EDS3895" s="58"/>
      <c r="EDT3895" s="57"/>
      <c r="EDU3895" s="57"/>
      <c r="EDV3895" s="57"/>
      <c r="EDW3895" s="57"/>
      <c r="EDX3895" s="57"/>
      <c r="EDY3895" s="56"/>
      <c r="EDZ3895" s="57"/>
      <c r="EEA3895" s="64"/>
      <c r="EEB3895" s="64"/>
      <c r="EEC3895" s="64"/>
      <c r="EED3895" s="64"/>
      <c r="EEE3895" s="62"/>
      <c r="EEF3895" s="63"/>
      <c r="EEG3895" s="62"/>
      <c r="EEH3895" s="62"/>
      <c r="EEI3895" s="61"/>
      <c r="EEJ3895" s="60"/>
      <c r="EEK3895" s="59"/>
      <c r="EEL3895" s="57"/>
      <c r="EEM3895" s="57"/>
      <c r="EEN3895" s="57"/>
      <c r="EEO3895" s="57"/>
      <c r="EEP3895" s="57"/>
      <c r="EEQ3895" s="57"/>
      <c r="EER3895" s="57"/>
      <c r="EES3895" s="57"/>
      <c r="EET3895" s="58"/>
      <c r="EEU3895" s="57"/>
      <c r="EEV3895" s="57"/>
      <c r="EEW3895" s="57"/>
      <c r="EEX3895" s="57"/>
      <c r="EEY3895" s="57"/>
      <c r="EEZ3895" s="56"/>
      <c r="EFA3895" s="57"/>
      <c r="EFB3895" s="64"/>
      <c r="EFC3895" s="64"/>
      <c r="EFD3895" s="64"/>
      <c r="EFE3895" s="64"/>
      <c r="EFF3895" s="62"/>
      <c r="EFG3895" s="63"/>
      <c r="EFH3895" s="62"/>
      <c r="EFI3895" s="62"/>
      <c r="EFJ3895" s="61"/>
      <c r="EFK3895" s="60"/>
      <c r="EFL3895" s="59"/>
      <c r="EFM3895" s="57"/>
      <c r="EFN3895" s="57"/>
      <c r="EFO3895" s="57"/>
      <c r="EFP3895" s="57"/>
      <c r="EFQ3895" s="57"/>
      <c r="EFR3895" s="57"/>
      <c r="EFS3895" s="57"/>
      <c r="EFT3895" s="57"/>
      <c r="EFU3895" s="58"/>
      <c r="EFV3895" s="57"/>
      <c r="EFW3895" s="57"/>
      <c r="EFX3895" s="57"/>
      <c r="EFY3895" s="57"/>
      <c r="EFZ3895" s="57"/>
      <c r="EGA3895" s="56"/>
      <c r="EGB3895" s="57"/>
      <c r="EGC3895" s="64"/>
      <c r="EGD3895" s="64"/>
      <c r="EGE3895" s="64"/>
      <c r="EGF3895" s="64"/>
      <c r="EGG3895" s="62"/>
      <c r="EGH3895" s="63"/>
      <c r="EGI3895" s="62"/>
      <c r="EGJ3895" s="62"/>
      <c r="EGK3895" s="61"/>
      <c r="EGL3895" s="60"/>
      <c r="EGM3895" s="59"/>
      <c r="EGN3895" s="57"/>
      <c r="EGO3895" s="57"/>
      <c r="EGP3895" s="57"/>
      <c r="EGQ3895" s="57"/>
      <c r="EGR3895" s="57"/>
      <c r="EGS3895" s="57"/>
      <c r="EGT3895" s="57"/>
      <c r="EGU3895" s="57"/>
      <c r="EGV3895" s="58"/>
      <c r="EGW3895" s="57"/>
      <c r="EGX3895" s="57"/>
      <c r="EGY3895" s="57"/>
      <c r="EGZ3895" s="57"/>
      <c r="EHA3895" s="57"/>
      <c r="EHB3895" s="56"/>
      <c r="EHC3895" s="57"/>
      <c r="EHD3895" s="64"/>
      <c r="EHE3895" s="64"/>
      <c r="EHF3895" s="64"/>
      <c r="EHG3895" s="64"/>
      <c r="EHH3895" s="62"/>
      <c r="EHI3895" s="63"/>
      <c r="EHJ3895" s="62"/>
      <c r="EHK3895" s="62"/>
      <c r="EHL3895" s="61"/>
      <c r="EHM3895" s="60"/>
      <c r="EHN3895" s="59"/>
      <c r="EHO3895" s="57"/>
      <c r="EHP3895" s="57"/>
      <c r="EHQ3895" s="57"/>
      <c r="EHR3895" s="57"/>
      <c r="EHS3895" s="57"/>
      <c r="EHT3895" s="57"/>
      <c r="EHU3895" s="57"/>
      <c r="EHV3895" s="57"/>
      <c r="EHW3895" s="58"/>
      <c r="EHX3895" s="57"/>
      <c r="EHY3895" s="57"/>
      <c r="EHZ3895" s="57"/>
      <c r="EIA3895" s="57"/>
      <c r="EIB3895" s="57"/>
      <c r="EIC3895" s="56"/>
      <c r="EID3895" s="57"/>
      <c r="EIE3895" s="64"/>
      <c r="EIF3895" s="64"/>
      <c r="EIG3895" s="64"/>
      <c r="EIH3895" s="64"/>
      <c r="EII3895" s="62"/>
      <c r="EIJ3895" s="63"/>
      <c r="EIK3895" s="62"/>
      <c r="EIL3895" s="62"/>
      <c r="EIM3895" s="61"/>
      <c r="EIN3895" s="60"/>
      <c r="EIO3895" s="59"/>
      <c r="EIP3895" s="57"/>
      <c r="EIQ3895" s="57"/>
      <c r="EIR3895" s="57"/>
      <c r="EIS3895" s="57"/>
      <c r="EIT3895" s="57"/>
      <c r="EIU3895" s="57"/>
      <c r="EIV3895" s="57"/>
      <c r="EIW3895" s="57"/>
      <c r="EIX3895" s="58"/>
      <c r="EIY3895" s="57"/>
      <c r="EIZ3895" s="57"/>
      <c r="EJA3895" s="57"/>
      <c r="EJB3895" s="57"/>
      <c r="EJC3895" s="57"/>
      <c r="EJD3895" s="56"/>
      <c r="EJE3895" s="57"/>
      <c r="EJF3895" s="64"/>
      <c r="EJG3895" s="64"/>
      <c r="EJH3895" s="64"/>
      <c r="EJI3895" s="64"/>
      <c r="EJJ3895" s="62"/>
      <c r="EJK3895" s="63"/>
      <c r="EJL3895" s="62"/>
      <c r="EJM3895" s="62"/>
      <c r="EJN3895" s="61"/>
      <c r="EJO3895" s="60"/>
      <c r="EJP3895" s="59"/>
      <c r="EJQ3895" s="57"/>
      <c r="EJR3895" s="57"/>
      <c r="EJS3895" s="57"/>
      <c r="EJT3895" s="57"/>
      <c r="EJU3895" s="57"/>
      <c r="EJV3895" s="57"/>
      <c r="EJW3895" s="57"/>
      <c r="EJX3895" s="57"/>
      <c r="EJY3895" s="58"/>
      <c r="EJZ3895" s="57"/>
      <c r="EKA3895" s="57"/>
      <c r="EKB3895" s="57"/>
      <c r="EKC3895" s="57"/>
      <c r="EKD3895" s="57"/>
      <c r="EKE3895" s="56"/>
      <c r="EKF3895" s="57"/>
      <c r="EKG3895" s="64"/>
      <c r="EKH3895" s="64"/>
      <c r="EKI3895" s="64"/>
      <c r="EKJ3895" s="64"/>
      <c r="EKK3895" s="62"/>
      <c r="EKL3895" s="63"/>
      <c r="EKM3895" s="62"/>
      <c r="EKN3895" s="62"/>
      <c r="EKO3895" s="61"/>
      <c r="EKP3895" s="60"/>
      <c r="EKQ3895" s="59"/>
      <c r="EKR3895" s="57"/>
      <c r="EKS3895" s="57"/>
      <c r="EKT3895" s="57"/>
      <c r="EKU3895" s="57"/>
      <c r="EKV3895" s="57"/>
      <c r="EKW3895" s="57"/>
      <c r="EKX3895" s="57"/>
      <c r="EKY3895" s="57"/>
      <c r="EKZ3895" s="58"/>
      <c r="ELA3895" s="57"/>
      <c r="ELB3895" s="57"/>
      <c r="ELC3895" s="57"/>
      <c r="ELD3895" s="57"/>
      <c r="ELE3895" s="57"/>
      <c r="ELF3895" s="56"/>
      <c r="ELG3895" s="57"/>
      <c r="ELH3895" s="64"/>
      <c r="ELI3895" s="64"/>
      <c r="ELJ3895" s="64"/>
      <c r="ELK3895" s="64"/>
      <c r="ELL3895" s="62"/>
      <c r="ELM3895" s="63"/>
      <c r="ELN3895" s="62"/>
      <c r="ELO3895" s="62"/>
      <c r="ELP3895" s="61"/>
      <c r="ELQ3895" s="60"/>
      <c r="ELR3895" s="59"/>
      <c r="ELS3895" s="57"/>
      <c r="ELT3895" s="57"/>
      <c r="ELU3895" s="57"/>
      <c r="ELV3895" s="57"/>
      <c r="ELW3895" s="57"/>
      <c r="ELX3895" s="57"/>
      <c r="ELY3895" s="57"/>
      <c r="ELZ3895" s="57"/>
      <c r="EMA3895" s="58"/>
      <c r="EMB3895" s="57"/>
      <c r="EMC3895" s="57"/>
      <c r="EMD3895" s="57"/>
      <c r="EME3895" s="57"/>
      <c r="EMF3895" s="57"/>
      <c r="EMG3895" s="56"/>
      <c r="EMH3895" s="57"/>
      <c r="EMI3895" s="64"/>
      <c r="EMJ3895" s="64"/>
      <c r="EMK3895" s="64"/>
      <c r="EML3895" s="64"/>
      <c r="EMM3895" s="62"/>
      <c r="EMN3895" s="63"/>
      <c r="EMO3895" s="62"/>
      <c r="EMP3895" s="62"/>
      <c r="EMQ3895" s="61"/>
      <c r="EMR3895" s="60"/>
      <c r="EMS3895" s="59"/>
      <c r="EMT3895" s="57"/>
      <c r="EMU3895" s="57"/>
      <c r="EMV3895" s="57"/>
      <c r="EMW3895" s="57"/>
      <c r="EMX3895" s="57"/>
      <c r="EMY3895" s="57"/>
      <c r="EMZ3895" s="57"/>
      <c r="ENA3895" s="57"/>
      <c r="ENB3895" s="58"/>
      <c r="ENC3895" s="57"/>
      <c r="END3895" s="57"/>
      <c r="ENE3895" s="57"/>
      <c r="ENF3895" s="57"/>
      <c r="ENG3895" s="57"/>
      <c r="ENH3895" s="56"/>
      <c r="ENI3895" s="57"/>
      <c r="ENJ3895" s="64"/>
      <c r="ENK3895" s="64"/>
      <c r="ENL3895" s="64"/>
      <c r="ENM3895" s="64"/>
      <c r="ENN3895" s="62"/>
      <c r="ENO3895" s="63"/>
      <c r="ENP3895" s="62"/>
      <c r="ENQ3895" s="62"/>
      <c r="ENR3895" s="61"/>
      <c r="ENS3895" s="60"/>
      <c r="ENT3895" s="59"/>
      <c r="ENU3895" s="57"/>
      <c r="ENV3895" s="57"/>
      <c r="ENW3895" s="57"/>
      <c r="ENX3895" s="57"/>
      <c r="ENY3895" s="57"/>
      <c r="ENZ3895" s="57"/>
      <c r="EOA3895" s="57"/>
      <c r="EOB3895" s="57"/>
      <c r="EOC3895" s="58"/>
      <c r="EOD3895" s="57"/>
      <c r="EOE3895" s="57"/>
      <c r="EOF3895" s="57"/>
      <c r="EOG3895" s="57"/>
      <c r="EOH3895" s="57"/>
      <c r="EOI3895" s="56"/>
      <c r="EOJ3895" s="57"/>
      <c r="EOK3895" s="64"/>
      <c r="EOL3895" s="64"/>
      <c r="EOM3895" s="64"/>
      <c r="EON3895" s="64"/>
      <c r="EOO3895" s="62"/>
      <c r="EOP3895" s="63"/>
      <c r="EOQ3895" s="62"/>
      <c r="EOR3895" s="62"/>
      <c r="EOS3895" s="61"/>
      <c r="EOT3895" s="60"/>
      <c r="EOU3895" s="59"/>
      <c r="EOV3895" s="57"/>
      <c r="EOW3895" s="57"/>
      <c r="EOX3895" s="57"/>
      <c r="EOY3895" s="57"/>
      <c r="EOZ3895" s="57"/>
      <c r="EPA3895" s="57"/>
      <c r="EPB3895" s="57"/>
      <c r="EPC3895" s="57"/>
      <c r="EPD3895" s="58"/>
      <c r="EPE3895" s="57"/>
      <c r="EPF3895" s="57"/>
      <c r="EPG3895" s="57"/>
      <c r="EPH3895" s="57"/>
      <c r="EPI3895" s="57"/>
      <c r="EPJ3895" s="56"/>
      <c r="EPK3895" s="57"/>
      <c r="EPL3895" s="64"/>
      <c r="EPM3895" s="64"/>
      <c r="EPN3895" s="64"/>
      <c r="EPO3895" s="64"/>
      <c r="EPP3895" s="62"/>
      <c r="EPQ3895" s="63"/>
      <c r="EPR3895" s="62"/>
      <c r="EPS3895" s="62"/>
      <c r="EPT3895" s="61"/>
      <c r="EPU3895" s="60"/>
      <c r="EPV3895" s="59"/>
      <c r="EPW3895" s="57"/>
      <c r="EPX3895" s="57"/>
      <c r="EPY3895" s="57"/>
      <c r="EPZ3895" s="57"/>
      <c r="EQA3895" s="57"/>
      <c r="EQB3895" s="57"/>
      <c r="EQC3895" s="57"/>
      <c r="EQD3895" s="57"/>
      <c r="EQE3895" s="58"/>
      <c r="EQF3895" s="57"/>
      <c r="EQG3895" s="57"/>
      <c r="EQH3895" s="57"/>
      <c r="EQI3895" s="57"/>
      <c r="EQJ3895" s="57"/>
      <c r="EQK3895" s="56"/>
      <c r="EQL3895" s="57"/>
      <c r="EQM3895" s="64"/>
      <c r="EQN3895" s="64"/>
      <c r="EQO3895" s="64"/>
      <c r="EQP3895" s="64"/>
      <c r="EQQ3895" s="62"/>
      <c r="EQR3895" s="63"/>
      <c r="EQS3895" s="62"/>
      <c r="EQT3895" s="62"/>
      <c r="EQU3895" s="61"/>
      <c r="EQV3895" s="60"/>
      <c r="EQW3895" s="59"/>
      <c r="EQX3895" s="57"/>
      <c r="EQY3895" s="57"/>
      <c r="EQZ3895" s="57"/>
      <c r="ERA3895" s="57"/>
      <c r="ERB3895" s="57"/>
      <c r="ERC3895" s="57"/>
      <c r="ERD3895" s="57"/>
      <c r="ERE3895" s="57"/>
      <c r="ERF3895" s="58"/>
      <c r="ERG3895" s="57"/>
      <c r="ERH3895" s="57"/>
      <c r="ERI3895" s="57"/>
      <c r="ERJ3895" s="57"/>
      <c r="ERK3895" s="57"/>
      <c r="ERL3895" s="56"/>
      <c r="ERM3895" s="57"/>
      <c r="ERN3895" s="64"/>
      <c r="ERO3895" s="64"/>
      <c r="ERP3895" s="64"/>
      <c r="ERQ3895" s="64"/>
      <c r="ERR3895" s="62"/>
      <c r="ERS3895" s="63"/>
      <c r="ERT3895" s="62"/>
      <c r="ERU3895" s="62"/>
      <c r="ERV3895" s="61"/>
      <c r="ERW3895" s="60"/>
      <c r="ERX3895" s="59"/>
      <c r="ERY3895" s="57"/>
      <c r="ERZ3895" s="57"/>
      <c r="ESA3895" s="57"/>
      <c r="ESB3895" s="57"/>
      <c r="ESC3895" s="57"/>
      <c r="ESD3895" s="57"/>
      <c r="ESE3895" s="57"/>
      <c r="ESF3895" s="57"/>
      <c r="ESG3895" s="58"/>
      <c r="ESH3895" s="57"/>
      <c r="ESI3895" s="57"/>
      <c r="ESJ3895" s="57"/>
      <c r="ESK3895" s="57"/>
      <c r="ESL3895" s="57"/>
      <c r="ESM3895" s="56"/>
      <c r="ESN3895" s="57"/>
      <c r="ESO3895" s="64"/>
      <c r="ESP3895" s="64"/>
      <c r="ESQ3895" s="64"/>
      <c r="ESR3895" s="64"/>
      <c r="ESS3895" s="62"/>
      <c r="EST3895" s="63"/>
      <c r="ESU3895" s="62"/>
      <c r="ESV3895" s="62"/>
      <c r="ESW3895" s="61"/>
      <c r="ESX3895" s="60"/>
      <c r="ESY3895" s="59"/>
      <c r="ESZ3895" s="57"/>
      <c r="ETA3895" s="57"/>
      <c r="ETB3895" s="57"/>
      <c r="ETC3895" s="57"/>
      <c r="ETD3895" s="57"/>
      <c r="ETE3895" s="57"/>
      <c r="ETF3895" s="57"/>
      <c r="ETG3895" s="57"/>
      <c r="ETH3895" s="58"/>
      <c r="ETI3895" s="57"/>
      <c r="ETJ3895" s="57"/>
      <c r="ETK3895" s="57"/>
      <c r="ETL3895" s="57"/>
      <c r="ETM3895" s="57"/>
      <c r="ETN3895" s="56"/>
      <c r="ETO3895" s="57"/>
      <c r="ETP3895" s="64"/>
      <c r="ETQ3895" s="64"/>
      <c r="ETR3895" s="64"/>
      <c r="ETS3895" s="64"/>
      <c r="ETT3895" s="62"/>
      <c r="ETU3895" s="63"/>
      <c r="ETV3895" s="62"/>
      <c r="ETW3895" s="62"/>
      <c r="ETX3895" s="61"/>
      <c r="ETY3895" s="60"/>
      <c r="ETZ3895" s="59"/>
      <c r="EUA3895" s="57"/>
      <c r="EUB3895" s="57"/>
      <c r="EUC3895" s="57"/>
      <c r="EUD3895" s="57"/>
      <c r="EUE3895" s="57"/>
      <c r="EUF3895" s="57"/>
      <c r="EUG3895" s="57"/>
      <c r="EUH3895" s="57"/>
      <c r="EUI3895" s="58"/>
      <c r="EUJ3895" s="57"/>
      <c r="EUK3895" s="57"/>
      <c r="EUL3895" s="57"/>
      <c r="EUM3895" s="57"/>
      <c r="EUN3895" s="57"/>
      <c r="EUO3895" s="56"/>
      <c r="EUP3895" s="57"/>
      <c r="EUQ3895" s="64"/>
      <c r="EUR3895" s="64"/>
      <c r="EUS3895" s="64"/>
      <c r="EUT3895" s="64"/>
      <c r="EUU3895" s="62"/>
      <c r="EUV3895" s="63"/>
      <c r="EUW3895" s="62"/>
      <c r="EUX3895" s="62"/>
      <c r="EUY3895" s="61"/>
      <c r="EUZ3895" s="60"/>
      <c r="EVA3895" s="59"/>
      <c r="EVB3895" s="57"/>
      <c r="EVC3895" s="57"/>
      <c r="EVD3895" s="57"/>
      <c r="EVE3895" s="57"/>
      <c r="EVF3895" s="57"/>
      <c r="EVG3895" s="57"/>
      <c r="EVH3895" s="57"/>
      <c r="EVI3895" s="57"/>
      <c r="EVJ3895" s="58"/>
      <c r="EVK3895" s="57"/>
      <c r="EVL3895" s="57"/>
      <c r="EVM3895" s="57"/>
      <c r="EVN3895" s="57"/>
      <c r="EVO3895" s="57"/>
      <c r="EVP3895" s="56"/>
      <c r="EVQ3895" s="57"/>
      <c r="EVR3895" s="64"/>
      <c r="EVS3895" s="64"/>
      <c r="EVT3895" s="64"/>
      <c r="EVU3895" s="64"/>
      <c r="EVV3895" s="62"/>
      <c r="EVW3895" s="63"/>
      <c r="EVX3895" s="62"/>
      <c r="EVY3895" s="62"/>
      <c r="EVZ3895" s="61"/>
      <c r="EWA3895" s="60"/>
      <c r="EWB3895" s="59"/>
      <c r="EWC3895" s="57"/>
      <c r="EWD3895" s="57"/>
      <c r="EWE3895" s="57"/>
      <c r="EWF3895" s="57"/>
      <c r="EWG3895" s="57"/>
      <c r="EWH3895" s="57"/>
      <c r="EWI3895" s="57"/>
      <c r="EWJ3895" s="57"/>
      <c r="EWK3895" s="58"/>
      <c r="EWL3895" s="57"/>
      <c r="EWM3895" s="57"/>
      <c r="EWN3895" s="57"/>
      <c r="EWO3895" s="57"/>
      <c r="EWP3895" s="57"/>
      <c r="EWQ3895" s="56"/>
      <c r="EWR3895" s="57"/>
      <c r="EWS3895" s="64"/>
      <c r="EWT3895" s="64"/>
      <c r="EWU3895" s="64"/>
      <c r="EWV3895" s="64"/>
      <c r="EWW3895" s="62"/>
      <c r="EWX3895" s="63"/>
      <c r="EWY3895" s="62"/>
      <c r="EWZ3895" s="62"/>
      <c r="EXA3895" s="61"/>
      <c r="EXB3895" s="60"/>
      <c r="EXC3895" s="59"/>
      <c r="EXD3895" s="57"/>
      <c r="EXE3895" s="57"/>
      <c r="EXF3895" s="57"/>
      <c r="EXG3895" s="57"/>
      <c r="EXH3895" s="57"/>
      <c r="EXI3895" s="57"/>
      <c r="EXJ3895" s="57"/>
      <c r="EXK3895" s="57"/>
      <c r="EXL3895" s="58"/>
      <c r="EXM3895" s="57"/>
      <c r="EXN3895" s="57"/>
      <c r="EXO3895" s="57"/>
      <c r="EXP3895" s="57"/>
      <c r="EXQ3895" s="57"/>
      <c r="EXR3895" s="56"/>
      <c r="EXS3895" s="57"/>
      <c r="EXT3895" s="64"/>
      <c r="EXU3895" s="64"/>
      <c r="EXV3895" s="64"/>
      <c r="EXW3895" s="64"/>
      <c r="EXX3895" s="62"/>
      <c r="EXY3895" s="63"/>
      <c r="EXZ3895" s="62"/>
      <c r="EYA3895" s="62"/>
      <c r="EYB3895" s="61"/>
      <c r="EYC3895" s="60"/>
      <c r="EYD3895" s="59"/>
      <c r="EYE3895" s="57"/>
      <c r="EYF3895" s="57"/>
      <c r="EYG3895" s="57"/>
      <c r="EYH3895" s="57"/>
      <c r="EYI3895" s="57"/>
      <c r="EYJ3895" s="57"/>
      <c r="EYK3895" s="57"/>
      <c r="EYL3895" s="57"/>
      <c r="EYM3895" s="58"/>
      <c r="EYN3895" s="57"/>
      <c r="EYO3895" s="57"/>
      <c r="EYP3895" s="57"/>
      <c r="EYQ3895" s="57"/>
      <c r="EYR3895" s="57"/>
      <c r="EYS3895" s="56"/>
      <c r="EYT3895" s="57"/>
      <c r="EYU3895" s="64"/>
      <c r="EYV3895" s="64"/>
      <c r="EYW3895" s="64"/>
      <c r="EYX3895" s="64"/>
      <c r="EYY3895" s="62"/>
      <c r="EYZ3895" s="63"/>
      <c r="EZA3895" s="62"/>
      <c r="EZB3895" s="62"/>
      <c r="EZC3895" s="61"/>
      <c r="EZD3895" s="60"/>
      <c r="EZE3895" s="59"/>
      <c r="EZF3895" s="57"/>
      <c r="EZG3895" s="57"/>
      <c r="EZH3895" s="57"/>
      <c r="EZI3895" s="57"/>
      <c r="EZJ3895" s="57"/>
      <c r="EZK3895" s="57"/>
      <c r="EZL3895" s="57"/>
      <c r="EZM3895" s="57"/>
      <c r="EZN3895" s="58"/>
      <c r="EZO3895" s="57"/>
      <c r="EZP3895" s="57"/>
      <c r="EZQ3895" s="57"/>
      <c r="EZR3895" s="57"/>
      <c r="EZS3895" s="57"/>
      <c r="EZT3895" s="56"/>
      <c r="EZU3895" s="57"/>
      <c r="EZV3895" s="64"/>
      <c r="EZW3895" s="64"/>
      <c r="EZX3895" s="64"/>
      <c r="EZY3895" s="64"/>
      <c r="EZZ3895" s="62"/>
      <c r="FAA3895" s="63"/>
      <c r="FAB3895" s="62"/>
      <c r="FAC3895" s="62"/>
      <c r="FAD3895" s="61"/>
      <c r="FAE3895" s="60"/>
      <c r="FAF3895" s="59"/>
      <c r="FAG3895" s="57"/>
      <c r="FAH3895" s="57"/>
      <c r="FAI3895" s="57"/>
      <c r="FAJ3895" s="57"/>
      <c r="FAK3895" s="57"/>
      <c r="FAL3895" s="57"/>
      <c r="FAM3895" s="57"/>
      <c r="FAN3895" s="57"/>
      <c r="FAO3895" s="58"/>
      <c r="FAP3895" s="57"/>
      <c r="FAQ3895" s="57"/>
      <c r="FAR3895" s="57"/>
      <c r="FAS3895" s="57"/>
      <c r="FAT3895" s="57"/>
      <c r="FAU3895" s="56"/>
      <c r="FAV3895" s="57"/>
      <c r="FAW3895" s="64"/>
      <c r="FAX3895" s="64"/>
      <c r="FAY3895" s="64"/>
      <c r="FAZ3895" s="64"/>
      <c r="FBA3895" s="62"/>
      <c r="FBB3895" s="63"/>
      <c r="FBC3895" s="62"/>
      <c r="FBD3895" s="62"/>
      <c r="FBE3895" s="61"/>
      <c r="FBF3895" s="60"/>
      <c r="FBG3895" s="59"/>
      <c r="FBH3895" s="57"/>
      <c r="FBI3895" s="57"/>
      <c r="FBJ3895" s="57"/>
      <c r="FBK3895" s="57"/>
      <c r="FBL3895" s="57"/>
      <c r="FBM3895" s="57"/>
      <c r="FBN3895" s="57"/>
      <c r="FBO3895" s="57"/>
      <c r="FBP3895" s="58"/>
      <c r="FBQ3895" s="57"/>
      <c r="FBR3895" s="57"/>
      <c r="FBS3895" s="57"/>
      <c r="FBT3895" s="57"/>
      <c r="FBU3895" s="57"/>
      <c r="FBV3895" s="56"/>
      <c r="FBW3895" s="57"/>
      <c r="FBX3895" s="64"/>
      <c r="FBY3895" s="64"/>
      <c r="FBZ3895" s="64"/>
      <c r="FCA3895" s="64"/>
      <c r="FCB3895" s="62"/>
      <c r="FCC3895" s="63"/>
      <c r="FCD3895" s="62"/>
      <c r="FCE3895" s="62"/>
      <c r="FCF3895" s="61"/>
      <c r="FCG3895" s="60"/>
      <c r="FCH3895" s="59"/>
      <c r="FCI3895" s="57"/>
      <c r="FCJ3895" s="57"/>
      <c r="FCK3895" s="57"/>
      <c r="FCL3895" s="57"/>
      <c r="FCM3895" s="57"/>
      <c r="FCN3895" s="57"/>
      <c r="FCO3895" s="57"/>
      <c r="FCP3895" s="57"/>
      <c r="FCQ3895" s="58"/>
      <c r="FCR3895" s="57"/>
      <c r="FCS3895" s="57"/>
      <c r="FCT3895" s="57"/>
      <c r="FCU3895" s="57"/>
      <c r="FCV3895" s="57"/>
      <c r="FCW3895" s="56"/>
      <c r="FCX3895" s="57"/>
      <c r="FCY3895" s="64"/>
      <c r="FCZ3895" s="64"/>
      <c r="FDA3895" s="64"/>
      <c r="FDB3895" s="64"/>
      <c r="FDC3895" s="62"/>
      <c r="FDD3895" s="63"/>
      <c r="FDE3895" s="62"/>
      <c r="FDF3895" s="62"/>
      <c r="FDG3895" s="61"/>
      <c r="FDH3895" s="60"/>
      <c r="FDI3895" s="59"/>
      <c r="FDJ3895" s="57"/>
      <c r="FDK3895" s="57"/>
      <c r="FDL3895" s="57"/>
      <c r="FDM3895" s="57"/>
      <c r="FDN3895" s="57"/>
      <c r="FDO3895" s="57"/>
      <c r="FDP3895" s="57"/>
      <c r="FDQ3895" s="57"/>
      <c r="FDR3895" s="58"/>
      <c r="FDS3895" s="57"/>
      <c r="FDT3895" s="57"/>
      <c r="FDU3895" s="57"/>
      <c r="FDV3895" s="57"/>
      <c r="FDW3895" s="57"/>
      <c r="FDX3895" s="56"/>
      <c r="FDY3895" s="57"/>
      <c r="FDZ3895" s="64"/>
      <c r="FEA3895" s="64"/>
      <c r="FEB3895" s="64"/>
      <c r="FEC3895" s="64"/>
      <c r="FED3895" s="62"/>
      <c r="FEE3895" s="63"/>
      <c r="FEF3895" s="62"/>
      <c r="FEG3895" s="62"/>
      <c r="FEH3895" s="61"/>
      <c r="FEI3895" s="60"/>
      <c r="FEJ3895" s="59"/>
      <c r="FEK3895" s="57"/>
      <c r="FEL3895" s="57"/>
      <c r="FEM3895" s="57"/>
      <c r="FEN3895" s="57"/>
      <c r="FEO3895" s="57"/>
      <c r="FEP3895" s="57"/>
      <c r="FEQ3895" s="57"/>
      <c r="FER3895" s="57"/>
      <c r="FES3895" s="58"/>
      <c r="FET3895" s="57"/>
      <c r="FEU3895" s="57"/>
      <c r="FEV3895" s="57"/>
      <c r="FEW3895" s="57"/>
      <c r="FEX3895" s="57"/>
      <c r="FEY3895" s="56"/>
      <c r="FEZ3895" s="57"/>
      <c r="FFA3895" s="64"/>
      <c r="FFB3895" s="64"/>
      <c r="FFC3895" s="64"/>
      <c r="FFD3895" s="64"/>
      <c r="FFE3895" s="62"/>
      <c r="FFF3895" s="63"/>
      <c r="FFG3895" s="62"/>
      <c r="FFH3895" s="62"/>
      <c r="FFI3895" s="61"/>
      <c r="FFJ3895" s="60"/>
      <c r="FFK3895" s="59"/>
      <c r="FFL3895" s="57"/>
      <c r="FFM3895" s="57"/>
      <c r="FFN3895" s="57"/>
      <c r="FFO3895" s="57"/>
      <c r="FFP3895" s="57"/>
      <c r="FFQ3895" s="57"/>
      <c r="FFR3895" s="57"/>
      <c r="FFS3895" s="57"/>
      <c r="FFT3895" s="58"/>
      <c r="FFU3895" s="57"/>
      <c r="FFV3895" s="57"/>
      <c r="FFW3895" s="57"/>
      <c r="FFX3895" s="57"/>
      <c r="FFY3895" s="57"/>
      <c r="FFZ3895" s="56"/>
      <c r="FGA3895" s="57"/>
      <c r="FGB3895" s="64"/>
      <c r="FGC3895" s="64"/>
      <c r="FGD3895" s="64"/>
      <c r="FGE3895" s="64"/>
      <c r="FGF3895" s="62"/>
      <c r="FGG3895" s="63"/>
      <c r="FGH3895" s="62"/>
      <c r="FGI3895" s="62"/>
      <c r="FGJ3895" s="61"/>
      <c r="FGK3895" s="60"/>
      <c r="FGL3895" s="59"/>
      <c r="FGM3895" s="57"/>
      <c r="FGN3895" s="57"/>
      <c r="FGO3895" s="57"/>
      <c r="FGP3895" s="57"/>
      <c r="FGQ3895" s="57"/>
      <c r="FGR3895" s="57"/>
      <c r="FGS3895" s="57"/>
      <c r="FGT3895" s="57"/>
      <c r="FGU3895" s="58"/>
      <c r="FGV3895" s="57"/>
      <c r="FGW3895" s="57"/>
      <c r="FGX3895" s="57"/>
      <c r="FGY3895" s="57"/>
      <c r="FGZ3895" s="57"/>
      <c r="FHA3895" s="56"/>
      <c r="FHB3895" s="57"/>
      <c r="FHC3895" s="64"/>
      <c r="FHD3895" s="64"/>
      <c r="FHE3895" s="64"/>
      <c r="FHF3895" s="64"/>
      <c r="FHG3895" s="62"/>
      <c r="FHH3895" s="63"/>
      <c r="FHI3895" s="62"/>
      <c r="FHJ3895" s="62"/>
      <c r="FHK3895" s="61"/>
      <c r="FHL3895" s="60"/>
      <c r="FHM3895" s="59"/>
      <c r="FHN3895" s="57"/>
      <c r="FHO3895" s="57"/>
      <c r="FHP3895" s="57"/>
      <c r="FHQ3895" s="57"/>
      <c r="FHR3895" s="57"/>
      <c r="FHS3895" s="57"/>
      <c r="FHT3895" s="57"/>
      <c r="FHU3895" s="57"/>
      <c r="FHV3895" s="58"/>
      <c r="FHW3895" s="57"/>
      <c r="FHX3895" s="57"/>
      <c r="FHY3895" s="57"/>
      <c r="FHZ3895" s="57"/>
      <c r="FIA3895" s="57"/>
      <c r="FIB3895" s="56"/>
      <c r="FIC3895" s="57"/>
      <c r="FID3895" s="64"/>
      <c r="FIE3895" s="64"/>
      <c r="FIF3895" s="64"/>
      <c r="FIG3895" s="64"/>
      <c r="FIH3895" s="62"/>
      <c r="FII3895" s="63"/>
      <c r="FIJ3895" s="62"/>
      <c r="FIK3895" s="62"/>
      <c r="FIL3895" s="61"/>
      <c r="FIM3895" s="60"/>
      <c r="FIN3895" s="59"/>
      <c r="FIO3895" s="57"/>
      <c r="FIP3895" s="57"/>
      <c r="FIQ3895" s="57"/>
      <c r="FIR3895" s="57"/>
      <c r="FIS3895" s="57"/>
      <c r="FIT3895" s="57"/>
      <c r="FIU3895" s="57"/>
      <c r="FIV3895" s="57"/>
      <c r="FIW3895" s="58"/>
      <c r="FIX3895" s="57"/>
      <c r="FIY3895" s="57"/>
      <c r="FIZ3895" s="57"/>
      <c r="FJA3895" s="57"/>
      <c r="FJB3895" s="57"/>
      <c r="FJC3895" s="56"/>
      <c r="FJD3895" s="57"/>
      <c r="FJE3895" s="64"/>
      <c r="FJF3895" s="64"/>
      <c r="FJG3895" s="64"/>
      <c r="FJH3895" s="64"/>
      <c r="FJI3895" s="62"/>
      <c r="FJJ3895" s="63"/>
      <c r="FJK3895" s="62"/>
      <c r="FJL3895" s="62"/>
      <c r="FJM3895" s="61"/>
      <c r="FJN3895" s="60"/>
      <c r="FJO3895" s="59"/>
      <c r="FJP3895" s="57"/>
      <c r="FJQ3895" s="57"/>
      <c r="FJR3895" s="57"/>
      <c r="FJS3895" s="57"/>
      <c r="FJT3895" s="57"/>
      <c r="FJU3895" s="57"/>
      <c r="FJV3895" s="57"/>
      <c r="FJW3895" s="57"/>
      <c r="FJX3895" s="58"/>
      <c r="FJY3895" s="57"/>
      <c r="FJZ3895" s="57"/>
      <c r="FKA3895" s="57"/>
      <c r="FKB3895" s="57"/>
      <c r="FKC3895" s="57"/>
      <c r="FKD3895" s="56"/>
      <c r="FKE3895" s="57"/>
      <c r="FKF3895" s="64"/>
      <c r="FKG3895" s="64"/>
      <c r="FKH3895" s="64"/>
      <c r="FKI3895" s="64"/>
      <c r="FKJ3895" s="62"/>
      <c r="FKK3895" s="63"/>
      <c r="FKL3895" s="62"/>
      <c r="FKM3895" s="62"/>
      <c r="FKN3895" s="61"/>
      <c r="FKO3895" s="60"/>
      <c r="FKP3895" s="59"/>
      <c r="FKQ3895" s="57"/>
      <c r="FKR3895" s="57"/>
      <c r="FKS3895" s="57"/>
      <c r="FKT3895" s="57"/>
      <c r="FKU3895" s="57"/>
      <c r="FKV3895" s="57"/>
      <c r="FKW3895" s="57"/>
      <c r="FKX3895" s="57"/>
      <c r="FKY3895" s="58"/>
      <c r="FKZ3895" s="57"/>
      <c r="FLA3895" s="57"/>
      <c r="FLB3895" s="57"/>
      <c r="FLC3895" s="57"/>
      <c r="FLD3895" s="57"/>
      <c r="FLE3895" s="56"/>
      <c r="FLF3895" s="57"/>
      <c r="FLG3895" s="64"/>
      <c r="FLH3895" s="64"/>
      <c r="FLI3895" s="64"/>
      <c r="FLJ3895" s="64"/>
      <c r="FLK3895" s="62"/>
      <c r="FLL3895" s="63"/>
      <c r="FLM3895" s="62"/>
      <c r="FLN3895" s="62"/>
      <c r="FLO3895" s="61"/>
      <c r="FLP3895" s="60"/>
      <c r="FLQ3895" s="59"/>
      <c r="FLR3895" s="57"/>
      <c r="FLS3895" s="57"/>
      <c r="FLT3895" s="57"/>
      <c r="FLU3895" s="57"/>
      <c r="FLV3895" s="57"/>
      <c r="FLW3895" s="57"/>
      <c r="FLX3895" s="57"/>
      <c r="FLY3895" s="57"/>
      <c r="FLZ3895" s="58"/>
      <c r="FMA3895" s="57"/>
      <c r="FMB3895" s="57"/>
      <c r="FMC3895" s="57"/>
      <c r="FMD3895" s="57"/>
      <c r="FME3895" s="57"/>
      <c r="FMF3895" s="56"/>
      <c r="FMG3895" s="57"/>
      <c r="FMH3895" s="64"/>
      <c r="FMI3895" s="64"/>
      <c r="FMJ3895" s="64"/>
      <c r="FMK3895" s="64"/>
      <c r="FML3895" s="62"/>
      <c r="FMM3895" s="63"/>
      <c r="FMN3895" s="62"/>
      <c r="FMO3895" s="62"/>
      <c r="FMP3895" s="61"/>
      <c r="FMQ3895" s="60"/>
      <c r="FMR3895" s="59"/>
      <c r="FMS3895" s="57"/>
      <c r="FMT3895" s="57"/>
      <c r="FMU3895" s="57"/>
      <c r="FMV3895" s="57"/>
      <c r="FMW3895" s="57"/>
      <c r="FMX3895" s="57"/>
      <c r="FMY3895" s="57"/>
      <c r="FMZ3895" s="57"/>
      <c r="FNA3895" s="58"/>
      <c r="FNB3895" s="57"/>
      <c r="FNC3895" s="57"/>
      <c r="FND3895" s="57"/>
      <c r="FNE3895" s="57"/>
      <c r="FNF3895" s="57"/>
      <c r="FNG3895" s="56"/>
      <c r="FNH3895" s="57"/>
      <c r="FNI3895" s="64"/>
      <c r="FNJ3895" s="64"/>
      <c r="FNK3895" s="64"/>
      <c r="FNL3895" s="64"/>
      <c r="FNM3895" s="62"/>
      <c r="FNN3895" s="63"/>
      <c r="FNO3895" s="62"/>
      <c r="FNP3895" s="62"/>
      <c r="FNQ3895" s="61"/>
      <c r="FNR3895" s="60"/>
      <c r="FNS3895" s="59"/>
      <c r="FNT3895" s="57"/>
      <c r="FNU3895" s="57"/>
      <c r="FNV3895" s="57"/>
      <c r="FNW3895" s="57"/>
      <c r="FNX3895" s="57"/>
      <c r="FNY3895" s="57"/>
      <c r="FNZ3895" s="57"/>
      <c r="FOA3895" s="57"/>
      <c r="FOB3895" s="58"/>
      <c r="FOC3895" s="57"/>
      <c r="FOD3895" s="57"/>
      <c r="FOE3895" s="57"/>
      <c r="FOF3895" s="57"/>
      <c r="FOG3895" s="57"/>
      <c r="FOH3895" s="56"/>
      <c r="FOI3895" s="57"/>
      <c r="FOJ3895" s="64"/>
      <c r="FOK3895" s="64"/>
      <c r="FOL3895" s="64"/>
      <c r="FOM3895" s="64"/>
      <c r="FON3895" s="62"/>
      <c r="FOO3895" s="63"/>
      <c r="FOP3895" s="62"/>
      <c r="FOQ3895" s="62"/>
      <c r="FOR3895" s="61"/>
      <c r="FOS3895" s="60"/>
      <c r="FOT3895" s="59"/>
      <c r="FOU3895" s="57"/>
      <c r="FOV3895" s="57"/>
      <c r="FOW3895" s="57"/>
      <c r="FOX3895" s="57"/>
      <c r="FOY3895" s="57"/>
      <c r="FOZ3895" s="57"/>
      <c r="FPA3895" s="57"/>
      <c r="FPB3895" s="57"/>
      <c r="FPC3895" s="58"/>
      <c r="FPD3895" s="57"/>
      <c r="FPE3895" s="57"/>
      <c r="FPF3895" s="57"/>
      <c r="FPG3895" s="57"/>
      <c r="FPH3895" s="57"/>
      <c r="FPI3895" s="56"/>
      <c r="FPJ3895" s="57"/>
      <c r="FPK3895" s="64"/>
      <c r="FPL3895" s="64"/>
      <c r="FPM3895" s="64"/>
      <c r="FPN3895" s="64"/>
      <c r="FPO3895" s="62"/>
      <c r="FPP3895" s="63"/>
      <c r="FPQ3895" s="62"/>
      <c r="FPR3895" s="62"/>
      <c r="FPS3895" s="61"/>
      <c r="FPT3895" s="60"/>
      <c r="FPU3895" s="59"/>
      <c r="FPV3895" s="57"/>
      <c r="FPW3895" s="57"/>
      <c r="FPX3895" s="57"/>
      <c r="FPY3895" s="57"/>
      <c r="FPZ3895" s="57"/>
      <c r="FQA3895" s="57"/>
      <c r="FQB3895" s="57"/>
      <c r="FQC3895" s="57"/>
      <c r="FQD3895" s="58"/>
      <c r="FQE3895" s="57"/>
      <c r="FQF3895" s="57"/>
      <c r="FQG3895" s="57"/>
      <c r="FQH3895" s="57"/>
      <c r="FQI3895" s="57"/>
      <c r="FQJ3895" s="56"/>
      <c r="FQK3895" s="57"/>
      <c r="FQL3895" s="64"/>
      <c r="FQM3895" s="64"/>
      <c r="FQN3895" s="64"/>
      <c r="FQO3895" s="64"/>
      <c r="FQP3895" s="62"/>
      <c r="FQQ3895" s="63"/>
      <c r="FQR3895" s="62"/>
      <c r="FQS3895" s="62"/>
      <c r="FQT3895" s="61"/>
      <c r="FQU3895" s="60"/>
      <c r="FQV3895" s="59"/>
      <c r="FQW3895" s="57"/>
      <c r="FQX3895" s="57"/>
      <c r="FQY3895" s="57"/>
      <c r="FQZ3895" s="57"/>
      <c r="FRA3895" s="57"/>
      <c r="FRB3895" s="57"/>
      <c r="FRC3895" s="57"/>
      <c r="FRD3895" s="57"/>
      <c r="FRE3895" s="58"/>
      <c r="FRF3895" s="57"/>
      <c r="FRG3895" s="57"/>
      <c r="FRH3895" s="57"/>
      <c r="FRI3895" s="57"/>
      <c r="FRJ3895" s="57"/>
      <c r="FRK3895" s="56"/>
      <c r="FRL3895" s="57"/>
      <c r="FRM3895" s="64"/>
      <c r="FRN3895" s="64"/>
      <c r="FRO3895" s="64"/>
      <c r="FRP3895" s="64"/>
      <c r="FRQ3895" s="62"/>
      <c r="FRR3895" s="63"/>
      <c r="FRS3895" s="62"/>
      <c r="FRT3895" s="62"/>
      <c r="FRU3895" s="61"/>
      <c r="FRV3895" s="60"/>
      <c r="FRW3895" s="59"/>
      <c r="FRX3895" s="57"/>
      <c r="FRY3895" s="57"/>
      <c r="FRZ3895" s="57"/>
      <c r="FSA3895" s="57"/>
      <c r="FSB3895" s="57"/>
      <c r="FSC3895" s="57"/>
      <c r="FSD3895" s="57"/>
      <c r="FSE3895" s="57"/>
      <c r="FSF3895" s="58"/>
      <c r="FSG3895" s="57"/>
      <c r="FSH3895" s="57"/>
      <c r="FSI3895" s="57"/>
      <c r="FSJ3895" s="57"/>
      <c r="FSK3895" s="57"/>
      <c r="FSL3895" s="56"/>
      <c r="FSM3895" s="57"/>
      <c r="FSN3895" s="64"/>
      <c r="FSO3895" s="64"/>
      <c r="FSP3895" s="64"/>
      <c r="FSQ3895" s="64"/>
      <c r="FSR3895" s="62"/>
      <c r="FSS3895" s="63"/>
      <c r="FST3895" s="62"/>
      <c r="FSU3895" s="62"/>
      <c r="FSV3895" s="61"/>
      <c r="FSW3895" s="60"/>
      <c r="FSX3895" s="59"/>
      <c r="FSY3895" s="57"/>
      <c r="FSZ3895" s="57"/>
      <c r="FTA3895" s="57"/>
      <c r="FTB3895" s="57"/>
      <c r="FTC3895" s="57"/>
      <c r="FTD3895" s="57"/>
      <c r="FTE3895" s="57"/>
      <c r="FTF3895" s="57"/>
      <c r="FTG3895" s="58"/>
      <c r="FTH3895" s="57"/>
      <c r="FTI3895" s="57"/>
      <c r="FTJ3895" s="57"/>
      <c r="FTK3895" s="57"/>
      <c r="FTL3895" s="57"/>
      <c r="FTM3895" s="56"/>
      <c r="FTN3895" s="57"/>
      <c r="FTO3895" s="64"/>
      <c r="FTP3895" s="64"/>
      <c r="FTQ3895" s="64"/>
      <c r="FTR3895" s="64"/>
      <c r="FTS3895" s="62"/>
      <c r="FTT3895" s="63"/>
      <c r="FTU3895" s="62"/>
      <c r="FTV3895" s="62"/>
      <c r="FTW3895" s="61"/>
      <c r="FTX3895" s="60"/>
      <c r="FTY3895" s="59"/>
      <c r="FTZ3895" s="57"/>
      <c r="FUA3895" s="57"/>
      <c r="FUB3895" s="57"/>
      <c r="FUC3895" s="57"/>
      <c r="FUD3895" s="57"/>
      <c r="FUE3895" s="57"/>
      <c r="FUF3895" s="57"/>
      <c r="FUG3895" s="57"/>
      <c r="FUH3895" s="58"/>
      <c r="FUI3895" s="57"/>
      <c r="FUJ3895" s="57"/>
      <c r="FUK3895" s="57"/>
      <c r="FUL3895" s="57"/>
      <c r="FUM3895" s="57"/>
      <c r="FUN3895" s="56"/>
      <c r="FUO3895" s="57"/>
      <c r="FUP3895" s="64"/>
      <c r="FUQ3895" s="64"/>
      <c r="FUR3895" s="64"/>
      <c r="FUS3895" s="64"/>
      <c r="FUT3895" s="62"/>
      <c r="FUU3895" s="63"/>
      <c r="FUV3895" s="62"/>
      <c r="FUW3895" s="62"/>
      <c r="FUX3895" s="61"/>
      <c r="FUY3895" s="60"/>
      <c r="FUZ3895" s="59"/>
      <c r="FVA3895" s="57"/>
      <c r="FVB3895" s="57"/>
      <c r="FVC3895" s="57"/>
      <c r="FVD3895" s="57"/>
      <c r="FVE3895" s="57"/>
      <c r="FVF3895" s="57"/>
      <c r="FVG3895" s="57"/>
      <c r="FVH3895" s="57"/>
      <c r="FVI3895" s="58"/>
      <c r="FVJ3895" s="57"/>
      <c r="FVK3895" s="57"/>
      <c r="FVL3895" s="57"/>
      <c r="FVM3895" s="57"/>
      <c r="FVN3895" s="57"/>
      <c r="FVO3895" s="56"/>
      <c r="FVP3895" s="57"/>
      <c r="FVQ3895" s="64"/>
      <c r="FVR3895" s="64"/>
      <c r="FVS3895" s="64"/>
      <c r="FVT3895" s="64"/>
      <c r="FVU3895" s="62"/>
      <c r="FVV3895" s="63"/>
      <c r="FVW3895" s="62"/>
      <c r="FVX3895" s="62"/>
      <c r="FVY3895" s="61"/>
      <c r="FVZ3895" s="60"/>
      <c r="FWA3895" s="59"/>
      <c r="FWB3895" s="57"/>
      <c r="FWC3895" s="57"/>
      <c r="FWD3895" s="57"/>
      <c r="FWE3895" s="57"/>
      <c r="FWF3895" s="57"/>
      <c r="FWG3895" s="57"/>
      <c r="FWH3895" s="57"/>
      <c r="FWI3895" s="57"/>
      <c r="FWJ3895" s="58"/>
      <c r="FWK3895" s="57"/>
      <c r="FWL3895" s="57"/>
      <c r="FWM3895" s="57"/>
      <c r="FWN3895" s="57"/>
      <c r="FWO3895" s="57"/>
      <c r="FWP3895" s="56"/>
      <c r="FWQ3895" s="57"/>
      <c r="FWR3895" s="64"/>
      <c r="FWS3895" s="64"/>
      <c r="FWT3895" s="64"/>
      <c r="FWU3895" s="64"/>
      <c r="FWV3895" s="62"/>
      <c r="FWW3895" s="63"/>
      <c r="FWX3895" s="62"/>
      <c r="FWY3895" s="62"/>
      <c r="FWZ3895" s="61"/>
      <c r="FXA3895" s="60"/>
      <c r="FXB3895" s="59"/>
      <c r="FXC3895" s="57"/>
      <c r="FXD3895" s="57"/>
      <c r="FXE3895" s="57"/>
      <c r="FXF3895" s="57"/>
      <c r="FXG3895" s="57"/>
      <c r="FXH3895" s="57"/>
      <c r="FXI3895" s="57"/>
      <c r="FXJ3895" s="57"/>
      <c r="FXK3895" s="58"/>
      <c r="FXL3895" s="57"/>
      <c r="FXM3895" s="57"/>
      <c r="FXN3895" s="57"/>
      <c r="FXO3895" s="57"/>
      <c r="FXP3895" s="57"/>
      <c r="FXQ3895" s="56"/>
      <c r="FXR3895" s="57"/>
      <c r="FXS3895" s="64"/>
      <c r="FXT3895" s="64"/>
      <c r="FXU3895" s="64"/>
      <c r="FXV3895" s="64"/>
      <c r="FXW3895" s="62"/>
      <c r="FXX3895" s="63"/>
      <c r="FXY3895" s="62"/>
      <c r="FXZ3895" s="62"/>
      <c r="FYA3895" s="61"/>
      <c r="FYB3895" s="60"/>
      <c r="FYC3895" s="59"/>
      <c r="FYD3895" s="57"/>
      <c r="FYE3895" s="57"/>
      <c r="FYF3895" s="57"/>
      <c r="FYG3895" s="57"/>
      <c r="FYH3895" s="57"/>
      <c r="FYI3895" s="57"/>
      <c r="FYJ3895" s="57"/>
      <c r="FYK3895" s="57"/>
      <c r="FYL3895" s="58"/>
      <c r="FYM3895" s="57"/>
      <c r="FYN3895" s="57"/>
      <c r="FYO3895" s="57"/>
      <c r="FYP3895" s="57"/>
      <c r="FYQ3895" s="57"/>
      <c r="FYR3895" s="56"/>
      <c r="FYS3895" s="57"/>
      <c r="FYT3895" s="64"/>
      <c r="FYU3895" s="64"/>
      <c r="FYV3895" s="64"/>
      <c r="FYW3895" s="64"/>
      <c r="FYX3895" s="62"/>
      <c r="FYY3895" s="63"/>
      <c r="FYZ3895" s="62"/>
      <c r="FZA3895" s="62"/>
      <c r="FZB3895" s="61"/>
      <c r="FZC3895" s="60"/>
      <c r="FZD3895" s="59"/>
      <c r="FZE3895" s="57"/>
      <c r="FZF3895" s="57"/>
      <c r="FZG3895" s="57"/>
      <c r="FZH3895" s="57"/>
      <c r="FZI3895" s="57"/>
      <c r="FZJ3895" s="57"/>
      <c r="FZK3895" s="57"/>
      <c r="FZL3895" s="57"/>
      <c r="FZM3895" s="58"/>
      <c r="FZN3895" s="57"/>
      <c r="FZO3895" s="57"/>
      <c r="FZP3895" s="57"/>
      <c r="FZQ3895" s="57"/>
      <c r="FZR3895" s="57"/>
      <c r="FZS3895" s="56"/>
      <c r="FZT3895" s="57"/>
      <c r="FZU3895" s="64"/>
      <c r="FZV3895" s="64"/>
      <c r="FZW3895" s="64"/>
      <c r="FZX3895" s="64"/>
      <c r="FZY3895" s="62"/>
      <c r="FZZ3895" s="63"/>
      <c r="GAA3895" s="62"/>
      <c r="GAB3895" s="62"/>
      <c r="GAC3895" s="61"/>
      <c r="GAD3895" s="60"/>
      <c r="GAE3895" s="59"/>
      <c r="GAF3895" s="57"/>
      <c r="GAG3895" s="57"/>
      <c r="GAH3895" s="57"/>
      <c r="GAI3895" s="57"/>
      <c r="GAJ3895" s="57"/>
      <c r="GAK3895" s="57"/>
      <c r="GAL3895" s="57"/>
      <c r="GAM3895" s="57"/>
      <c r="GAN3895" s="58"/>
      <c r="GAO3895" s="57"/>
      <c r="GAP3895" s="57"/>
      <c r="GAQ3895" s="57"/>
      <c r="GAR3895" s="57"/>
      <c r="GAS3895" s="57"/>
      <c r="GAT3895" s="56"/>
      <c r="GAU3895" s="57"/>
      <c r="GAV3895" s="64"/>
      <c r="GAW3895" s="64"/>
      <c r="GAX3895" s="64"/>
      <c r="GAY3895" s="64"/>
      <c r="GAZ3895" s="62"/>
      <c r="GBA3895" s="63"/>
      <c r="GBB3895" s="62"/>
      <c r="GBC3895" s="62"/>
      <c r="GBD3895" s="61"/>
      <c r="GBE3895" s="60"/>
      <c r="GBF3895" s="59"/>
      <c r="GBG3895" s="57"/>
      <c r="GBH3895" s="57"/>
      <c r="GBI3895" s="57"/>
      <c r="GBJ3895" s="57"/>
      <c r="GBK3895" s="57"/>
      <c r="GBL3895" s="57"/>
      <c r="GBM3895" s="57"/>
      <c r="GBN3895" s="57"/>
      <c r="GBO3895" s="58"/>
      <c r="GBP3895" s="57"/>
      <c r="GBQ3895" s="57"/>
      <c r="GBR3895" s="57"/>
      <c r="GBS3895" s="57"/>
      <c r="GBT3895" s="57"/>
      <c r="GBU3895" s="56"/>
      <c r="GBV3895" s="57"/>
      <c r="GBW3895" s="64"/>
      <c r="GBX3895" s="64"/>
      <c r="GBY3895" s="64"/>
      <c r="GBZ3895" s="64"/>
      <c r="GCA3895" s="62"/>
      <c r="GCB3895" s="63"/>
      <c r="GCC3895" s="62"/>
      <c r="GCD3895" s="62"/>
      <c r="GCE3895" s="61"/>
      <c r="GCF3895" s="60"/>
      <c r="GCG3895" s="59"/>
      <c r="GCH3895" s="57"/>
      <c r="GCI3895" s="57"/>
      <c r="GCJ3895" s="57"/>
      <c r="GCK3895" s="57"/>
      <c r="GCL3895" s="57"/>
      <c r="GCM3895" s="57"/>
      <c r="GCN3895" s="57"/>
      <c r="GCO3895" s="57"/>
      <c r="GCP3895" s="58"/>
      <c r="GCQ3895" s="57"/>
      <c r="GCR3895" s="57"/>
      <c r="GCS3895" s="57"/>
      <c r="GCT3895" s="57"/>
      <c r="GCU3895" s="57"/>
      <c r="GCV3895" s="56"/>
      <c r="GCW3895" s="57"/>
      <c r="GCX3895" s="64"/>
      <c r="GCY3895" s="64"/>
      <c r="GCZ3895" s="64"/>
      <c r="GDA3895" s="64"/>
      <c r="GDB3895" s="62"/>
      <c r="GDC3895" s="63"/>
      <c r="GDD3895" s="62"/>
      <c r="GDE3895" s="62"/>
      <c r="GDF3895" s="61"/>
      <c r="GDG3895" s="60"/>
      <c r="GDH3895" s="59"/>
      <c r="GDI3895" s="57"/>
      <c r="GDJ3895" s="57"/>
      <c r="GDK3895" s="57"/>
      <c r="GDL3895" s="57"/>
      <c r="GDM3895" s="57"/>
      <c r="GDN3895" s="57"/>
      <c r="GDO3895" s="57"/>
      <c r="GDP3895" s="57"/>
      <c r="GDQ3895" s="58"/>
      <c r="GDR3895" s="57"/>
      <c r="GDS3895" s="57"/>
      <c r="GDT3895" s="57"/>
      <c r="GDU3895" s="57"/>
      <c r="GDV3895" s="57"/>
      <c r="GDW3895" s="56"/>
      <c r="GDX3895" s="57"/>
      <c r="GDY3895" s="64"/>
      <c r="GDZ3895" s="64"/>
      <c r="GEA3895" s="64"/>
      <c r="GEB3895" s="64"/>
      <c r="GEC3895" s="62"/>
      <c r="GED3895" s="63"/>
      <c r="GEE3895" s="62"/>
      <c r="GEF3895" s="62"/>
      <c r="GEG3895" s="61"/>
      <c r="GEH3895" s="60"/>
      <c r="GEI3895" s="59"/>
      <c r="GEJ3895" s="57"/>
      <c r="GEK3895" s="57"/>
      <c r="GEL3895" s="57"/>
      <c r="GEM3895" s="57"/>
      <c r="GEN3895" s="57"/>
      <c r="GEO3895" s="57"/>
      <c r="GEP3895" s="57"/>
      <c r="GEQ3895" s="57"/>
      <c r="GER3895" s="58"/>
      <c r="GES3895" s="57"/>
      <c r="GET3895" s="57"/>
      <c r="GEU3895" s="57"/>
      <c r="GEV3895" s="57"/>
      <c r="GEW3895" s="57"/>
      <c r="GEX3895" s="56"/>
      <c r="GEY3895" s="57"/>
      <c r="GEZ3895" s="64"/>
      <c r="GFA3895" s="64"/>
      <c r="GFB3895" s="64"/>
      <c r="GFC3895" s="64"/>
      <c r="GFD3895" s="62"/>
      <c r="GFE3895" s="63"/>
      <c r="GFF3895" s="62"/>
      <c r="GFG3895" s="62"/>
      <c r="GFH3895" s="61"/>
      <c r="GFI3895" s="60"/>
      <c r="GFJ3895" s="59"/>
      <c r="GFK3895" s="57"/>
      <c r="GFL3895" s="57"/>
      <c r="GFM3895" s="57"/>
      <c r="GFN3895" s="57"/>
      <c r="GFO3895" s="57"/>
      <c r="GFP3895" s="57"/>
      <c r="GFQ3895" s="57"/>
      <c r="GFR3895" s="57"/>
      <c r="GFS3895" s="58"/>
      <c r="GFT3895" s="57"/>
      <c r="GFU3895" s="57"/>
      <c r="GFV3895" s="57"/>
      <c r="GFW3895" s="57"/>
      <c r="GFX3895" s="57"/>
      <c r="GFY3895" s="56"/>
      <c r="GFZ3895" s="57"/>
      <c r="GGA3895" s="64"/>
      <c r="GGB3895" s="64"/>
      <c r="GGC3895" s="64"/>
      <c r="GGD3895" s="64"/>
      <c r="GGE3895" s="62"/>
      <c r="GGF3895" s="63"/>
      <c r="GGG3895" s="62"/>
      <c r="GGH3895" s="62"/>
      <c r="GGI3895" s="61"/>
      <c r="GGJ3895" s="60"/>
      <c r="GGK3895" s="59"/>
      <c r="GGL3895" s="57"/>
      <c r="GGM3895" s="57"/>
      <c r="GGN3895" s="57"/>
      <c r="GGO3895" s="57"/>
      <c r="GGP3895" s="57"/>
      <c r="GGQ3895" s="57"/>
      <c r="GGR3895" s="57"/>
      <c r="GGS3895" s="57"/>
      <c r="GGT3895" s="58"/>
      <c r="GGU3895" s="57"/>
      <c r="GGV3895" s="57"/>
      <c r="GGW3895" s="57"/>
      <c r="GGX3895" s="57"/>
      <c r="GGY3895" s="57"/>
      <c r="GGZ3895" s="56"/>
      <c r="GHA3895" s="57"/>
      <c r="GHB3895" s="64"/>
      <c r="GHC3895" s="64"/>
      <c r="GHD3895" s="64"/>
      <c r="GHE3895" s="64"/>
      <c r="GHF3895" s="62"/>
      <c r="GHG3895" s="63"/>
      <c r="GHH3895" s="62"/>
      <c r="GHI3895" s="62"/>
      <c r="GHJ3895" s="61"/>
      <c r="GHK3895" s="60"/>
      <c r="GHL3895" s="59"/>
      <c r="GHM3895" s="57"/>
      <c r="GHN3895" s="57"/>
      <c r="GHO3895" s="57"/>
      <c r="GHP3895" s="57"/>
      <c r="GHQ3895" s="57"/>
      <c r="GHR3895" s="57"/>
      <c r="GHS3895" s="57"/>
      <c r="GHT3895" s="57"/>
      <c r="GHU3895" s="58"/>
      <c r="GHV3895" s="57"/>
      <c r="GHW3895" s="57"/>
      <c r="GHX3895" s="57"/>
      <c r="GHY3895" s="57"/>
      <c r="GHZ3895" s="57"/>
      <c r="GIA3895" s="56"/>
      <c r="GIB3895" s="57"/>
      <c r="GIC3895" s="64"/>
      <c r="GID3895" s="64"/>
      <c r="GIE3895" s="64"/>
      <c r="GIF3895" s="64"/>
      <c r="GIG3895" s="62"/>
      <c r="GIH3895" s="63"/>
      <c r="GII3895" s="62"/>
      <c r="GIJ3895" s="62"/>
      <c r="GIK3895" s="61"/>
      <c r="GIL3895" s="60"/>
      <c r="GIM3895" s="59"/>
      <c r="GIN3895" s="57"/>
      <c r="GIO3895" s="57"/>
      <c r="GIP3895" s="57"/>
      <c r="GIQ3895" s="57"/>
      <c r="GIR3895" s="57"/>
      <c r="GIS3895" s="57"/>
      <c r="GIT3895" s="57"/>
      <c r="GIU3895" s="57"/>
      <c r="GIV3895" s="58"/>
      <c r="GIW3895" s="57"/>
      <c r="GIX3895" s="57"/>
      <c r="GIY3895" s="57"/>
      <c r="GIZ3895" s="57"/>
      <c r="GJA3895" s="57"/>
      <c r="GJB3895" s="56"/>
      <c r="GJC3895" s="57"/>
      <c r="GJD3895" s="64"/>
      <c r="GJE3895" s="64"/>
      <c r="GJF3895" s="64"/>
      <c r="GJG3895" s="64"/>
      <c r="GJH3895" s="62"/>
      <c r="GJI3895" s="63"/>
      <c r="GJJ3895" s="62"/>
      <c r="GJK3895" s="62"/>
      <c r="GJL3895" s="61"/>
      <c r="GJM3895" s="60"/>
      <c r="GJN3895" s="59"/>
      <c r="GJO3895" s="57"/>
      <c r="GJP3895" s="57"/>
      <c r="GJQ3895" s="57"/>
      <c r="GJR3895" s="57"/>
      <c r="GJS3895" s="57"/>
      <c r="GJT3895" s="57"/>
      <c r="GJU3895" s="57"/>
      <c r="GJV3895" s="57"/>
      <c r="GJW3895" s="58"/>
      <c r="GJX3895" s="57"/>
      <c r="GJY3895" s="57"/>
      <c r="GJZ3895" s="57"/>
      <c r="GKA3895" s="57"/>
      <c r="GKB3895" s="57"/>
      <c r="GKC3895" s="56"/>
      <c r="GKD3895" s="57"/>
      <c r="GKE3895" s="64"/>
      <c r="GKF3895" s="64"/>
      <c r="GKG3895" s="64"/>
      <c r="GKH3895" s="64"/>
      <c r="GKI3895" s="62"/>
      <c r="GKJ3895" s="63"/>
      <c r="GKK3895" s="62"/>
      <c r="GKL3895" s="62"/>
      <c r="GKM3895" s="61"/>
      <c r="GKN3895" s="60"/>
      <c r="GKO3895" s="59"/>
      <c r="GKP3895" s="57"/>
      <c r="GKQ3895" s="57"/>
      <c r="GKR3895" s="57"/>
      <c r="GKS3895" s="57"/>
      <c r="GKT3895" s="57"/>
      <c r="GKU3895" s="57"/>
      <c r="GKV3895" s="57"/>
      <c r="GKW3895" s="57"/>
      <c r="GKX3895" s="58"/>
      <c r="GKY3895" s="57"/>
      <c r="GKZ3895" s="57"/>
      <c r="GLA3895" s="57"/>
      <c r="GLB3895" s="57"/>
      <c r="GLC3895" s="57"/>
      <c r="GLD3895" s="56"/>
      <c r="GLE3895" s="57"/>
      <c r="GLF3895" s="64"/>
      <c r="GLG3895" s="64"/>
      <c r="GLH3895" s="64"/>
      <c r="GLI3895" s="64"/>
      <c r="GLJ3895" s="62"/>
      <c r="GLK3895" s="63"/>
      <c r="GLL3895" s="62"/>
      <c r="GLM3895" s="62"/>
      <c r="GLN3895" s="61"/>
      <c r="GLO3895" s="60"/>
      <c r="GLP3895" s="59"/>
      <c r="GLQ3895" s="57"/>
      <c r="GLR3895" s="57"/>
      <c r="GLS3895" s="57"/>
      <c r="GLT3895" s="57"/>
      <c r="GLU3895" s="57"/>
      <c r="GLV3895" s="57"/>
      <c r="GLW3895" s="57"/>
      <c r="GLX3895" s="57"/>
      <c r="GLY3895" s="58"/>
      <c r="GLZ3895" s="57"/>
      <c r="GMA3895" s="57"/>
      <c r="GMB3895" s="57"/>
      <c r="GMC3895" s="57"/>
      <c r="GMD3895" s="57"/>
      <c r="GME3895" s="56"/>
      <c r="GMF3895" s="57"/>
      <c r="GMG3895" s="64"/>
      <c r="GMH3895" s="64"/>
      <c r="GMI3895" s="64"/>
      <c r="GMJ3895" s="64"/>
      <c r="GMK3895" s="62"/>
      <c r="GML3895" s="63"/>
      <c r="GMM3895" s="62"/>
      <c r="GMN3895" s="62"/>
      <c r="GMO3895" s="61"/>
      <c r="GMP3895" s="60"/>
      <c r="GMQ3895" s="59"/>
      <c r="GMR3895" s="57"/>
      <c r="GMS3895" s="57"/>
      <c r="GMT3895" s="57"/>
      <c r="GMU3895" s="57"/>
      <c r="GMV3895" s="57"/>
      <c r="GMW3895" s="57"/>
      <c r="GMX3895" s="57"/>
      <c r="GMY3895" s="57"/>
      <c r="GMZ3895" s="58"/>
      <c r="GNA3895" s="57"/>
      <c r="GNB3895" s="57"/>
      <c r="GNC3895" s="57"/>
      <c r="GND3895" s="57"/>
      <c r="GNE3895" s="57"/>
      <c r="GNF3895" s="56"/>
      <c r="GNG3895" s="57"/>
      <c r="GNH3895" s="64"/>
      <c r="GNI3895" s="64"/>
      <c r="GNJ3895" s="64"/>
      <c r="GNK3895" s="64"/>
      <c r="GNL3895" s="62"/>
      <c r="GNM3895" s="63"/>
      <c r="GNN3895" s="62"/>
      <c r="GNO3895" s="62"/>
      <c r="GNP3895" s="61"/>
      <c r="GNQ3895" s="60"/>
      <c r="GNR3895" s="59"/>
      <c r="GNS3895" s="57"/>
      <c r="GNT3895" s="57"/>
      <c r="GNU3895" s="57"/>
      <c r="GNV3895" s="57"/>
      <c r="GNW3895" s="57"/>
      <c r="GNX3895" s="57"/>
      <c r="GNY3895" s="57"/>
      <c r="GNZ3895" s="57"/>
      <c r="GOA3895" s="58"/>
      <c r="GOB3895" s="57"/>
      <c r="GOC3895" s="57"/>
      <c r="GOD3895" s="57"/>
      <c r="GOE3895" s="57"/>
      <c r="GOF3895" s="57"/>
      <c r="GOG3895" s="56"/>
      <c r="GOH3895" s="57"/>
      <c r="GOI3895" s="64"/>
      <c r="GOJ3895" s="64"/>
      <c r="GOK3895" s="64"/>
      <c r="GOL3895" s="64"/>
      <c r="GOM3895" s="62"/>
      <c r="GON3895" s="63"/>
      <c r="GOO3895" s="62"/>
      <c r="GOP3895" s="62"/>
      <c r="GOQ3895" s="61"/>
      <c r="GOR3895" s="60"/>
      <c r="GOS3895" s="59"/>
      <c r="GOT3895" s="57"/>
      <c r="GOU3895" s="57"/>
      <c r="GOV3895" s="57"/>
      <c r="GOW3895" s="57"/>
      <c r="GOX3895" s="57"/>
      <c r="GOY3895" s="57"/>
      <c r="GOZ3895" s="57"/>
      <c r="GPA3895" s="57"/>
      <c r="GPB3895" s="58"/>
      <c r="GPC3895" s="57"/>
      <c r="GPD3895" s="57"/>
      <c r="GPE3895" s="57"/>
      <c r="GPF3895" s="57"/>
      <c r="GPG3895" s="57"/>
      <c r="GPH3895" s="56"/>
      <c r="GPI3895" s="57"/>
      <c r="GPJ3895" s="64"/>
      <c r="GPK3895" s="64"/>
      <c r="GPL3895" s="64"/>
      <c r="GPM3895" s="64"/>
      <c r="GPN3895" s="62"/>
      <c r="GPO3895" s="63"/>
      <c r="GPP3895" s="62"/>
      <c r="GPQ3895" s="62"/>
      <c r="GPR3895" s="61"/>
      <c r="GPS3895" s="60"/>
      <c r="GPT3895" s="59"/>
      <c r="GPU3895" s="57"/>
      <c r="GPV3895" s="57"/>
      <c r="GPW3895" s="57"/>
      <c r="GPX3895" s="57"/>
      <c r="GPY3895" s="57"/>
      <c r="GPZ3895" s="57"/>
      <c r="GQA3895" s="57"/>
      <c r="GQB3895" s="57"/>
      <c r="GQC3895" s="58"/>
      <c r="GQD3895" s="57"/>
      <c r="GQE3895" s="57"/>
      <c r="GQF3895" s="57"/>
      <c r="GQG3895" s="57"/>
      <c r="GQH3895" s="57"/>
      <c r="GQI3895" s="56"/>
      <c r="GQJ3895" s="57"/>
      <c r="GQK3895" s="64"/>
      <c r="GQL3895" s="64"/>
      <c r="GQM3895" s="64"/>
      <c r="GQN3895" s="64"/>
      <c r="GQO3895" s="62"/>
      <c r="GQP3895" s="63"/>
      <c r="GQQ3895" s="62"/>
      <c r="GQR3895" s="62"/>
      <c r="GQS3895" s="61"/>
      <c r="GQT3895" s="60"/>
      <c r="GQU3895" s="59"/>
      <c r="GQV3895" s="57"/>
      <c r="GQW3895" s="57"/>
      <c r="GQX3895" s="57"/>
      <c r="GQY3895" s="57"/>
      <c r="GQZ3895" s="57"/>
      <c r="GRA3895" s="57"/>
      <c r="GRB3895" s="57"/>
      <c r="GRC3895" s="57"/>
      <c r="GRD3895" s="58"/>
      <c r="GRE3895" s="57"/>
      <c r="GRF3895" s="57"/>
      <c r="GRG3895" s="57"/>
      <c r="GRH3895" s="57"/>
      <c r="GRI3895" s="57"/>
      <c r="GRJ3895" s="56"/>
      <c r="GRK3895" s="57"/>
      <c r="GRL3895" s="64"/>
      <c r="GRM3895" s="64"/>
      <c r="GRN3895" s="64"/>
      <c r="GRO3895" s="64"/>
      <c r="GRP3895" s="62"/>
      <c r="GRQ3895" s="63"/>
      <c r="GRR3895" s="62"/>
      <c r="GRS3895" s="62"/>
      <c r="GRT3895" s="61"/>
      <c r="GRU3895" s="60"/>
      <c r="GRV3895" s="59"/>
      <c r="GRW3895" s="57"/>
      <c r="GRX3895" s="57"/>
      <c r="GRY3895" s="57"/>
      <c r="GRZ3895" s="57"/>
      <c r="GSA3895" s="57"/>
      <c r="GSB3895" s="57"/>
      <c r="GSC3895" s="57"/>
      <c r="GSD3895" s="57"/>
      <c r="GSE3895" s="58"/>
      <c r="GSF3895" s="57"/>
      <c r="GSG3895" s="57"/>
      <c r="GSH3895" s="57"/>
      <c r="GSI3895" s="57"/>
      <c r="GSJ3895" s="57"/>
      <c r="GSK3895" s="56"/>
      <c r="GSL3895" s="57"/>
      <c r="GSM3895" s="64"/>
      <c r="GSN3895" s="64"/>
      <c r="GSO3895" s="64"/>
      <c r="GSP3895" s="64"/>
      <c r="GSQ3895" s="62"/>
      <c r="GSR3895" s="63"/>
      <c r="GSS3895" s="62"/>
      <c r="GST3895" s="62"/>
      <c r="GSU3895" s="61"/>
      <c r="GSV3895" s="60"/>
      <c r="GSW3895" s="59"/>
      <c r="GSX3895" s="57"/>
      <c r="GSY3895" s="57"/>
      <c r="GSZ3895" s="57"/>
      <c r="GTA3895" s="57"/>
      <c r="GTB3895" s="57"/>
      <c r="GTC3895" s="57"/>
      <c r="GTD3895" s="57"/>
      <c r="GTE3895" s="57"/>
      <c r="GTF3895" s="58"/>
      <c r="GTG3895" s="57"/>
      <c r="GTH3895" s="57"/>
      <c r="GTI3895" s="57"/>
      <c r="GTJ3895" s="57"/>
      <c r="GTK3895" s="57"/>
      <c r="GTL3895" s="56"/>
      <c r="GTM3895" s="57"/>
      <c r="GTN3895" s="64"/>
      <c r="GTO3895" s="64"/>
      <c r="GTP3895" s="64"/>
      <c r="GTQ3895" s="64"/>
      <c r="GTR3895" s="62"/>
      <c r="GTS3895" s="63"/>
      <c r="GTT3895" s="62"/>
      <c r="GTU3895" s="62"/>
      <c r="GTV3895" s="61"/>
      <c r="GTW3895" s="60"/>
      <c r="GTX3895" s="59"/>
      <c r="GTY3895" s="57"/>
      <c r="GTZ3895" s="57"/>
      <c r="GUA3895" s="57"/>
      <c r="GUB3895" s="57"/>
      <c r="GUC3895" s="57"/>
      <c r="GUD3895" s="57"/>
      <c r="GUE3895" s="57"/>
      <c r="GUF3895" s="57"/>
      <c r="GUG3895" s="58"/>
      <c r="GUH3895" s="57"/>
      <c r="GUI3895" s="57"/>
      <c r="GUJ3895" s="57"/>
      <c r="GUK3895" s="57"/>
      <c r="GUL3895" s="57"/>
      <c r="GUM3895" s="56"/>
      <c r="GUN3895" s="57"/>
      <c r="GUO3895" s="64"/>
      <c r="GUP3895" s="64"/>
      <c r="GUQ3895" s="64"/>
      <c r="GUR3895" s="64"/>
      <c r="GUS3895" s="62"/>
      <c r="GUT3895" s="63"/>
      <c r="GUU3895" s="62"/>
      <c r="GUV3895" s="62"/>
      <c r="GUW3895" s="61"/>
      <c r="GUX3895" s="60"/>
      <c r="GUY3895" s="59"/>
      <c r="GUZ3895" s="57"/>
      <c r="GVA3895" s="57"/>
      <c r="GVB3895" s="57"/>
      <c r="GVC3895" s="57"/>
      <c r="GVD3895" s="57"/>
      <c r="GVE3895" s="57"/>
      <c r="GVF3895" s="57"/>
      <c r="GVG3895" s="57"/>
      <c r="GVH3895" s="58"/>
      <c r="GVI3895" s="57"/>
      <c r="GVJ3895" s="57"/>
      <c r="GVK3895" s="57"/>
      <c r="GVL3895" s="57"/>
      <c r="GVM3895" s="57"/>
      <c r="GVN3895" s="56"/>
      <c r="GVO3895" s="57"/>
      <c r="GVP3895" s="64"/>
      <c r="GVQ3895" s="64"/>
      <c r="GVR3895" s="64"/>
      <c r="GVS3895" s="64"/>
      <c r="GVT3895" s="62"/>
      <c r="GVU3895" s="63"/>
      <c r="GVV3895" s="62"/>
      <c r="GVW3895" s="62"/>
      <c r="GVX3895" s="61"/>
      <c r="GVY3895" s="60"/>
      <c r="GVZ3895" s="59"/>
      <c r="GWA3895" s="57"/>
      <c r="GWB3895" s="57"/>
      <c r="GWC3895" s="57"/>
      <c r="GWD3895" s="57"/>
      <c r="GWE3895" s="57"/>
      <c r="GWF3895" s="57"/>
      <c r="GWG3895" s="57"/>
      <c r="GWH3895" s="57"/>
      <c r="GWI3895" s="58"/>
      <c r="GWJ3895" s="57"/>
      <c r="GWK3895" s="57"/>
      <c r="GWL3895" s="57"/>
      <c r="GWM3895" s="57"/>
      <c r="GWN3895" s="57"/>
      <c r="GWO3895" s="56"/>
      <c r="GWP3895" s="57"/>
      <c r="GWQ3895" s="64"/>
      <c r="GWR3895" s="64"/>
      <c r="GWS3895" s="64"/>
      <c r="GWT3895" s="64"/>
      <c r="GWU3895" s="62"/>
      <c r="GWV3895" s="63"/>
      <c r="GWW3895" s="62"/>
      <c r="GWX3895" s="62"/>
      <c r="GWY3895" s="61"/>
      <c r="GWZ3895" s="60"/>
      <c r="GXA3895" s="59"/>
      <c r="GXB3895" s="57"/>
      <c r="GXC3895" s="57"/>
      <c r="GXD3895" s="57"/>
      <c r="GXE3895" s="57"/>
      <c r="GXF3895" s="57"/>
      <c r="GXG3895" s="57"/>
      <c r="GXH3895" s="57"/>
      <c r="GXI3895" s="57"/>
      <c r="GXJ3895" s="58"/>
      <c r="GXK3895" s="57"/>
      <c r="GXL3895" s="57"/>
      <c r="GXM3895" s="57"/>
      <c r="GXN3895" s="57"/>
      <c r="GXO3895" s="57"/>
      <c r="GXP3895" s="56"/>
      <c r="GXQ3895" s="57"/>
      <c r="GXR3895" s="64"/>
      <c r="GXS3895" s="64"/>
      <c r="GXT3895" s="64"/>
      <c r="GXU3895" s="64"/>
      <c r="GXV3895" s="62"/>
      <c r="GXW3895" s="63"/>
      <c r="GXX3895" s="62"/>
      <c r="GXY3895" s="62"/>
      <c r="GXZ3895" s="61"/>
      <c r="GYA3895" s="60"/>
      <c r="GYB3895" s="59"/>
      <c r="GYC3895" s="57"/>
      <c r="GYD3895" s="57"/>
      <c r="GYE3895" s="57"/>
      <c r="GYF3895" s="57"/>
      <c r="GYG3895" s="57"/>
      <c r="GYH3895" s="57"/>
      <c r="GYI3895" s="57"/>
      <c r="GYJ3895" s="57"/>
      <c r="GYK3895" s="58"/>
      <c r="GYL3895" s="57"/>
      <c r="GYM3895" s="57"/>
      <c r="GYN3895" s="57"/>
      <c r="GYO3895" s="57"/>
      <c r="GYP3895" s="57"/>
      <c r="GYQ3895" s="56"/>
      <c r="GYR3895" s="57"/>
      <c r="GYS3895" s="64"/>
      <c r="GYT3895" s="64"/>
      <c r="GYU3895" s="64"/>
      <c r="GYV3895" s="64"/>
      <c r="GYW3895" s="62"/>
      <c r="GYX3895" s="63"/>
      <c r="GYY3895" s="62"/>
      <c r="GYZ3895" s="62"/>
      <c r="GZA3895" s="61"/>
      <c r="GZB3895" s="60"/>
      <c r="GZC3895" s="59"/>
      <c r="GZD3895" s="57"/>
      <c r="GZE3895" s="57"/>
      <c r="GZF3895" s="57"/>
      <c r="GZG3895" s="57"/>
      <c r="GZH3895" s="57"/>
      <c r="GZI3895" s="57"/>
      <c r="GZJ3895" s="57"/>
      <c r="GZK3895" s="57"/>
      <c r="GZL3895" s="58"/>
      <c r="GZM3895" s="57"/>
      <c r="GZN3895" s="57"/>
      <c r="GZO3895" s="57"/>
      <c r="GZP3895" s="57"/>
      <c r="GZQ3895" s="57"/>
      <c r="GZR3895" s="56"/>
      <c r="GZS3895" s="57"/>
      <c r="GZT3895" s="64"/>
      <c r="GZU3895" s="64"/>
      <c r="GZV3895" s="64"/>
      <c r="GZW3895" s="64"/>
      <c r="GZX3895" s="62"/>
      <c r="GZY3895" s="63"/>
      <c r="GZZ3895" s="62"/>
      <c r="HAA3895" s="62"/>
      <c r="HAB3895" s="61"/>
      <c r="HAC3895" s="60"/>
      <c r="HAD3895" s="59"/>
      <c r="HAE3895" s="57"/>
      <c r="HAF3895" s="57"/>
      <c r="HAG3895" s="57"/>
      <c r="HAH3895" s="57"/>
      <c r="HAI3895" s="57"/>
      <c r="HAJ3895" s="57"/>
      <c r="HAK3895" s="57"/>
      <c r="HAL3895" s="57"/>
      <c r="HAM3895" s="58"/>
      <c r="HAN3895" s="57"/>
      <c r="HAO3895" s="57"/>
      <c r="HAP3895" s="57"/>
      <c r="HAQ3895" s="57"/>
      <c r="HAR3895" s="57"/>
      <c r="HAS3895" s="56"/>
      <c r="HAT3895" s="57"/>
      <c r="HAU3895" s="64"/>
      <c r="HAV3895" s="64"/>
      <c r="HAW3895" s="64"/>
      <c r="HAX3895" s="64"/>
      <c r="HAY3895" s="62"/>
      <c r="HAZ3895" s="63"/>
      <c r="HBA3895" s="62"/>
      <c r="HBB3895" s="62"/>
      <c r="HBC3895" s="61"/>
      <c r="HBD3895" s="60"/>
      <c r="HBE3895" s="59"/>
      <c r="HBF3895" s="57"/>
      <c r="HBG3895" s="57"/>
      <c r="HBH3895" s="57"/>
      <c r="HBI3895" s="57"/>
      <c r="HBJ3895" s="57"/>
      <c r="HBK3895" s="57"/>
      <c r="HBL3895" s="57"/>
      <c r="HBM3895" s="57"/>
      <c r="HBN3895" s="58"/>
      <c r="HBO3895" s="57"/>
      <c r="HBP3895" s="57"/>
      <c r="HBQ3895" s="57"/>
      <c r="HBR3895" s="57"/>
      <c r="HBS3895" s="57"/>
      <c r="HBT3895" s="56"/>
      <c r="HBU3895" s="57"/>
      <c r="HBV3895" s="64"/>
      <c r="HBW3895" s="64"/>
      <c r="HBX3895" s="64"/>
      <c r="HBY3895" s="64"/>
      <c r="HBZ3895" s="62"/>
      <c r="HCA3895" s="63"/>
      <c r="HCB3895" s="62"/>
      <c r="HCC3895" s="62"/>
      <c r="HCD3895" s="61"/>
      <c r="HCE3895" s="60"/>
      <c r="HCF3895" s="59"/>
      <c r="HCG3895" s="57"/>
      <c r="HCH3895" s="57"/>
      <c r="HCI3895" s="57"/>
      <c r="HCJ3895" s="57"/>
      <c r="HCK3895" s="57"/>
      <c r="HCL3895" s="57"/>
      <c r="HCM3895" s="57"/>
      <c r="HCN3895" s="57"/>
      <c r="HCO3895" s="58"/>
      <c r="HCP3895" s="57"/>
      <c r="HCQ3895" s="57"/>
      <c r="HCR3895" s="57"/>
      <c r="HCS3895" s="57"/>
      <c r="HCT3895" s="57"/>
      <c r="HCU3895" s="56"/>
      <c r="HCV3895" s="57"/>
      <c r="HCW3895" s="64"/>
      <c r="HCX3895" s="64"/>
      <c r="HCY3895" s="64"/>
      <c r="HCZ3895" s="64"/>
      <c r="HDA3895" s="62"/>
      <c r="HDB3895" s="63"/>
      <c r="HDC3895" s="62"/>
      <c r="HDD3895" s="62"/>
      <c r="HDE3895" s="61"/>
      <c r="HDF3895" s="60"/>
      <c r="HDG3895" s="59"/>
      <c r="HDH3895" s="57"/>
      <c r="HDI3895" s="57"/>
      <c r="HDJ3895" s="57"/>
      <c r="HDK3895" s="57"/>
      <c r="HDL3895" s="57"/>
      <c r="HDM3895" s="57"/>
      <c r="HDN3895" s="57"/>
      <c r="HDO3895" s="57"/>
      <c r="HDP3895" s="58"/>
      <c r="HDQ3895" s="57"/>
      <c r="HDR3895" s="57"/>
      <c r="HDS3895" s="57"/>
      <c r="HDT3895" s="57"/>
      <c r="HDU3895" s="57"/>
      <c r="HDV3895" s="56"/>
      <c r="HDW3895" s="57"/>
      <c r="HDX3895" s="64"/>
      <c r="HDY3895" s="64"/>
      <c r="HDZ3895" s="64"/>
      <c r="HEA3895" s="64"/>
      <c r="HEB3895" s="62"/>
      <c r="HEC3895" s="63"/>
      <c r="HED3895" s="62"/>
      <c r="HEE3895" s="62"/>
      <c r="HEF3895" s="61"/>
      <c r="HEG3895" s="60"/>
      <c r="HEH3895" s="59"/>
      <c r="HEI3895" s="57"/>
      <c r="HEJ3895" s="57"/>
      <c r="HEK3895" s="57"/>
      <c r="HEL3895" s="57"/>
      <c r="HEM3895" s="57"/>
      <c r="HEN3895" s="57"/>
      <c r="HEO3895" s="57"/>
      <c r="HEP3895" s="57"/>
      <c r="HEQ3895" s="58"/>
      <c r="HER3895" s="57"/>
      <c r="HES3895" s="57"/>
      <c r="HET3895" s="57"/>
      <c r="HEU3895" s="57"/>
      <c r="HEV3895" s="57"/>
      <c r="HEW3895" s="56"/>
      <c r="HEX3895" s="57"/>
      <c r="HEY3895" s="64"/>
      <c r="HEZ3895" s="64"/>
      <c r="HFA3895" s="64"/>
      <c r="HFB3895" s="64"/>
      <c r="HFC3895" s="62"/>
      <c r="HFD3895" s="63"/>
      <c r="HFE3895" s="62"/>
      <c r="HFF3895" s="62"/>
      <c r="HFG3895" s="61"/>
      <c r="HFH3895" s="60"/>
      <c r="HFI3895" s="59"/>
      <c r="HFJ3895" s="57"/>
      <c r="HFK3895" s="57"/>
      <c r="HFL3895" s="57"/>
      <c r="HFM3895" s="57"/>
      <c r="HFN3895" s="57"/>
      <c r="HFO3895" s="57"/>
      <c r="HFP3895" s="57"/>
      <c r="HFQ3895" s="57"/>
      <c r="HFR3895" s="58"/>
      <c r="HFS3895" s="57"/>
      <c r="HFT3895" s="57"/>
      <c r="HFU3895" s="57"/>
      <c r="HFV3895" s="57"/>
      <c r="HFW3895" s="57"/>
      <c r="HFX3895" s="56"/>
      <c r="HFY3895" s="57"/>
      <c r="HFZ3895" s="64"/>
      <c r="HGA3895" s="64"/>
      <c r="HGB3895" s="64"/>
      <c r="HGC3895" s="64"/>
      <c r="HGD3895" s="62"/>
      <c r="HGE3895" s="63"/>
      <c r="HGF3895" s="62"/>
      <c r="HGG3895" s="62"/>
      <c r="HGH3895" s="61"/>
      <c r="HGI3895" s="60"/>
      <c r="HGJ3895" s="59"/>
      <c r="HGK3895" s="57"/>
      <c r="HGL3895" s="57"/>
      <c r="HGM3895" s="57"/>
      <c r="HGN3895" s="57"/>
      <c r="HGO3895" s="57"/>
      <c r="HGP3895" s="57"/>
      <c r="HGQ3895" s="57"/>
      <c r="HGR3895" s="57"/>
      <c r="HGS3895" s="58"/>
      <c r="HGT3895" s="57"/>
      <c r="HGU3895" s="57"/>
      <c r="HGV3895" s="57"/>
      <c r="HGW3895" s="57"/>
      <c r="HGX3895" s="57"/>
      <c r="HGY3895" s="56"/>
      <c r="HGZ3895" s="57"/>
      <c r="HHA3895" s="64"/>
      <c r="HHB3895" s="64"/>
      <c r="HHC3895" s="64"/>
      <c r="HHD3895" s="64"/>
      <c r="HHE3895" s="62"/>
      <c r="HHF3895" s="63"/>
      <c r="HHG3895" s="62"/>
      <c r="HHH3895" s="62"/>
      <c r="HHI3895" s="61"/>
      <c r="HHJ3895" s="60"/>
      <c r="HHK3895" s="59"/>
      <c r="HHL3895" s="57"/>
      <c r="HHM3895" s="57"/>
      <c r="HHN3895" s="57"/>
      <c r="HHO3895" s="57"/>
      <c r="HHP3895" s="57"/>
      <c r="HHQ3895" s="57"/>
      <c r="HHR3895" s="57"/>
      <c r="HHS3895" s="57"/>
      <c r="HHT3895" s="58"/>
      <c r="HHU3895" s="57"/>
      <c r="HHV3895" s="57"/>
      <c r="HHW3895" s="57"/>
      <c r="HHX3895" s="57"/>
      <c r="HHY3895" s="57"/>
      <c r="HHZ3895" s="56"/>
      <c r="HIA3895" s="57"/>
      <c r="HIB3895" s="64"/>
      <c r="HIC3895" s="64"/>
      <c r="HID3895" s="64"/>
      <c r="HIE3895" s="64"/>
      <c r="HIF3895" s="62"/>
      <c r="HIG3895" s="63"/>
      <c r="HIH3895" s="62"/>
      <c r="HII3895" s="62"/>
      <c r="HIJ3895" s="61"/>
      <c r="HIK3895" s="60"/>
      <c r="HIL3895" s="59"/>
      <c r="HIM3895" s="57"/>
      <c r="HIN3895" s="57"/>
      <c r="HIO3895" s="57"/>
      <c r="HIP3895" s="57"/>
      <c r="HIQ3895" s="57"/>
      <c r="HIR3895" s="57"/>
      <c r="HIS3895" s="57"/>
      <c r="HIT3895" s="57"/>
      <c r="HIU3895" s="58"/>
      <c r="HIV3895" s="57"/>
      <c r="HIW3895" s="57"/>
      <c r="HIX3895" s="57"/>
      <c r="HIY3895" s="57"/>
      <c r="HIZ3895" s="57"/>
      <c r="HJA3895" s="56"/>
      <c r="HJB3895" s="57"/>
      <c r="HJC3895" s="64"/>
      <c r="HJD3895" s="64"/>
      <c r="HJE3895" s="64"/>
      <c r="HJF3895" s="64"/>
      <c r="HJG3895" s="62"/>
      <c r="HJH3895" s="63"/>
      <c r="HJI3895" s="62"/>
      <c r="HJJ3895" s="62"/>
      <c r="HJK3895" s="61"/>
      <c r="HJL3895" s="60"/>
      <c r="HJM3895" s="59"/>
      <c r="HJN3895" s="57"/>
      <c r="HJO3895" s="57"/>
      <c r="HJP3895" s="57"/>
      <c r="HJQ3895" s="57"/>
      <c r="HJR3895" s="57"/>
      <c r="HJS3895" s="57"/>
      <c r="HJT3895" s="57"/>
      <c r="HJU3895" s="57"/>
      <c r="HJV3895" s="58"/>
      <c r="HJW3895" s="57"/>
      <c r="HJX3895" s="57"/>
      <c r="HJY3895" s="57"/>
      <c r="HJZ3895" s="57"/>
      <c r="HKA3895" s="57"/>
      <c r="HKB3895" s="56"/>
      <c r="HKC3895" s="57"/>
      <c r="HKD3895" s="64"/>
      <c r="HKE3895" s="64"/>
      <c r="HKF3895" s="64"/>
      <c r="HKG3895" s="64"/>
      <c r="HKH3895" s="62"/>
      <c r="HKI3895" s="63"/>
      <c r="HKJ3895" s="62"/>
      <c r="HKK3895" s="62"/>
      <c r="HKL3895" s="61"/>
      <c r="HKM3895" s="60"/>
      <c r="HKN3895" s="59"/>
      <c r="HKO3895" s="57"/>
      <c r="HKP3895" s="57"/>
      <c r="HKQ3895" s="57"/>
      <c r="HKR3895" s="57"/>
      <c r="HKS3895" s="57"/>
      <c r="HKT3895" s="57"/>
      <c r="HKU3895" s="57"/>
      <c r="HKV3895" s="57"/>
      <c r="HKW3895" s="58"/>
      <c r="HKX3895" s="57"/>
      <c r="HKY3895" s="57"/>
      <c r="HKZ3895" s="57"/>
      <c r="HLA3895" s="57"/>
      <c r="HLB3895" s="57"/>
      <c r="HLC3895" s="56"/>
      <c r="HLD3895" s="57"/>
      <c r="HLE3895" s="64"/>
      <c r="HLF3895" s="64"/>
      <c r="HLG3895" s="64"/>
      <c r="HLH3895" s="64"/>
      <c r="HLI3895" s="62"/>
      <c r="HLJ3895" s="63"/>
      <c r="HLK3895" s="62"/>
      <c r="HLL3895" s="62"/>
      <c r="HLM3895" s="61"/>
      <c r="HLN3895" s="60"/>
      <c r="HLO3895" s="59"/>
      <c r="HLP3895" s="57"/>
      <c r="HLQ3895" s="57"/>
      <c r="HLR3895" s="57"/>
      <c r="HLS3895" s="57"/>
      <c r="HLT3895" s="57"/>
      <c r="HLU3895" s="57"/>
      <c r="HLV3895" s="57"/>
      <c r="HLW3895" s="57"/>
      <c r="HLX3895" s="58"/>
      <c r="HLY3895" s="57"/>
      <c r="HLZ3895" s="57"/>
      <c r="HMA3895" s="57"/>
      <c r="HMB3895" s="57"/>
      <c r="HMC3895" s="57"/>
      <c r="HMD3895" s="56"/>
      <c r="HME3895" s="57"/>
      <c r="HMF3895" s="64"/>
      <c r="HMG3895" s="64"/>
      <c r="HMH3895" s="64"/>
      <c r="HMI3895" s="64"/>
      <c r="HMJ3895" s="62"/>
      <c r="HMK3895" s="63"/>
      <c r="HML3895" s="62"/>
      <c r="HMM3895" s="62"/>
      <c r="HMN3895" s="61"/>
      <c r="HMO3895" s="60"/>
      <c r="HMP3895" s="59"/>
      <c r="HMQ3895" s="57"/>
      <c r="HMR3895" s="57"/>
      <c r="HMS3895" s="57"/>
      <c r="HMT3895" s="57"/>
      <c r="HMU3895" s="57"/>
      <c r="HMV3895" s="57"/>
      <c r="HMW3895" s="57"/>
      <c r="HMX3895" s="57"/>
      <c r="HMY3895" s="58"/>
      <c r="HMZ3895" s="57"/>
      <c r="HNA3895" s="57"/>
      <c r="HNB3895" s="57"/>
      <c r="HNC3895" s="57"/>
      <c r="HND3895" s="57"/>
      <c r="HNE3895" s="56"/>
      <c r="HNF3895" s="57"/>
      <c r="HNG3895" s="64"/>
      <c r="HNH3895" s="64"/>
      <c r="HNI3895" s="64"/>
      <c r="HNJ3895" s="64"/>
      <c r="HNK3895" s="62"/>
      <c r="HNL3895" s="63"/>
      <c r="HNM3895" s="62"/>
      <c r="HNN3895" s="62"/>
      <c r="HNO3895" s="61"/>
      <c r="HNP3895" s="60"/>
      <c r="HNQ3895" s="59"/>
      <c r="HNR3895" s="57"/>
      <c r="HNS3895" s="57"/>
      <c r="HNT3895" s="57"/>
      <c r="HNU3895" s="57"/>
      <c r="HNV3895" s="57"/>
      <c r="HNW3895" s="57"/>
      <c r="HNX3895" s="57"/>
      <c r="HNY3895" s="57"/>
      <c r="HNZ3895" s="58"/>
      <c r="HOA3895" s="57"/>
      <c r="HOB3895" s="57"/>
      <c r="HOC3895" s="57"/>
      <c r="HOD3895" s="57"/>
      <c r="HOE3895" s="57"/>
      <c r="HOF3895" s="56"/>
      <c r="HOG3895" s="57"/>
      <c r="HOH3895" s="64"/>
      <c r="HOI3895" s="64"/>
      <c r="HOJ3895" s="64"/>
      <c r="HOK3895" s="64"/>
      <c r="HOL3895" s="62"/>
      <c r="HOM3895" s="63"/>
      <c r="HON3895" s="62"/>
      <c r="HOO3895" s="62"/>
      <c r="HOP3895" s="61"/>
      <c r="HOQ3895" s="60"/>
      <c r="HOR3895" s="59"/>
      <c r="HOS3895" s="57"/>
      <c r="HOT3895" s="57"/>
      <c r="HOU3895" s="57"/>
      <c r="HOV3895" s="57"/>
      <c r="HOW3895" s="57"/>
      <c r="HOX3895" s="57"/>
      <c r="HOY3895" s="57"/>
      <c r="HOZ3895" s="57"/>
      <c r="HPA3895" s="58"/>
      <c r="HPB3895" s="57"/>
      <c r="HPC3895" s="57"/>
      <c r="HPD3895" s="57"/>
      <c r="HPE3895" s="57"/>
      <c r="HPF3895" s="57"/>
      <c r="HPG3895" s="56"/>
      <c r="HPH3895" s="57"/>
      <c r="HPI3895" s="64"/>
      <c r="HPJ3895" s="64"/>
      <c r="HPK3895" s="64"/>
      <c r="HPL3895" s="64"/>
      <c r="HPM3895" s="62"/>
      <c r="HPN3895" s="63"/>
      <c r="HPO3895" s="62"/>
      <c r="HPP3895" s="62"/>
      <c r="HPQ3895" s="61"/>
      <c r="HPR3895" s="60"/>
      <c r="HPS3895" s="59"/>
      <c r="HPT3895" s="57"/>
      <c r="HPU3895" s="57"/>
      <c r="HPV3895" s="57"/>
      <c r="HPW3895" s="57"/>
      <c r="HPX3895" s="57"/>
      <c r="HPY3895" s="57"/>
      <c r="HPZ3895" s="57"/>
      <c r="HQA3895" s="57"/>
      <c r="HQB3895" s="58"/>
      <c r="HQC3895" s="57"/>
      <c r="HQD3895" s="57"/>
      <c r="HQE3895" s="57"/>
      <c r="HQF3895" s="57"/>
      <c r="HQG3895" s="57"/>
      <c r="HQH3895" s="56"/>
      <c r="HQI3895" s="57"/>
      <c r="HQJ3895" s="64"/>
      <c r="HQK3895" s="64"/>
      <c r="HQL3895" s="64"/>
      <c r="HQM3895" s="64"/>
      <c r="HQN3895" s="62"/>
      <c r="HQO3895" s="63"/>
      <c r="HQP3895" s="62"/>
      <c r="HQQ3895" s="62"/>
      <c r="HQR3895" s="61"/>
      <c r="HQS3895" s="60"/>
      <c r="HQT3895" s="59"/>
      <c r="HQU3895" s="57"/>
      <c r="HQV3895" s="57"/>
      <c r="HQW3895" s="57"/>
      <c r="HQX3895" s="57"/>
      <c r="HQY3895" s="57"/>
      <c r="HQZ3895" s="57"/>
      <c r="HRA3895" s="57"/>
      <c r="HRB3895" s="57"/>
      <c r="HRC3895" s="58"/>
      <c r="HRD3895" s="57"/>
      <c r="HRE3895" s="57"/>
      <c r="HRF3895" s="57"/>
      <c r="HRG3895" s="57"/>
      <c r="HRH3895" s="57"/>
      <c r="HRI3895" s="56"/>
      <c r="HRJ3895" s="57"/>
      <c r="HRK3895" s="64"/>
      <c r="HRL3895" s="64"/>
      <c r="HRM3895" s="64"/>
      <c r="HRN3895" s="64"/>
      <c r="HRO3895" s="62"/>
      <c r="HRP3895" s="63"/>
      <c r="HRQ3895" s="62"/>
      <c r="HRR3895" s="62"/>
      <c r="HRS3895" s="61"/>
      <c r="HRT3895" s="60"/>
      <c r="HRU3895" s="59"/>
      <c r="HRV3895" s="57"/>
      <c r="HRW3895" s="57"/>
      <c r="HRX3895" s="57"/>
      <c r="HRY3895" s="57"/>
      <c r="HRZ3895" s="57"/>
      <c r="HSA3895" s="57"/>
      <c r="HSB3895" s="57"/>
      <c r="HSC3895" s="57"/>
      <c r="HSD3895" s="58"/>
      <c r="HSE3895" s="57"/>
      <c r="HSF3895" s="57"/>
      <c r="HSG3895" s="57"/>
      <c r="HSH3895" s="57"/>
      <c r="HSI3895" s="57"/>
      <c r="HSJ3895" s="56"/>
      <c r="HSK3895" s="57"/>
      <c r="HSL3895" s="64"/>
      <c r="HSM3895" s="64"/>
      <c r="HSN3895" s="64"/>
      <c r="HSO3895" s="64"/>
      <c r="HSP3895" s="62"/>
      <c r="HSQ3895" s="63"/>
      <c r="HSR3895" s="62"/>
      <c r="HSS3895" s="62"/>
      <c r="HST3895" s="61"/>
      <c r="HSU3895" s="60"/>
      <c r="HSV3895" s="59"/>
      <c r="HSW3895" s="57"/>
      <c r="HSX3895" s="57"/>
      <c r="HSY3895" s="57"/>
      <c r="HSZ3895" s="57"/>
      <c r="HTA3895" s="57"/>
      <c r="HTB3895" s="57"/>
      <c r="HTC3895" s="57"/>
      <c r="HTD3895" s="57"/>
      <c r="HTE3895" s="58"/>
      <c r="HTF3895" s="57"/>
      <c r="HTG3895" s="57"/>
      <c r="HTH3895" s="57"/>
      <c r="HTI3895" s="57"/>
      <c r="HTJ3895" s="57"/>
      <c r="HTK3895" s="56"/>
      <c r="HTL3895" s="57"/>
      <c r="HTM3895" s="64"/>
      <c r="HTN3895" s="64"/>
      <c r="HTO3895" s="64"/>
      <c r="HTP3895" s="64"/>
      <c r="HTQ3895" s="62"/>
      <c r="HTR3895" s="63"/>
      <c r="HTS3895" s="62"/>
      <c r="HTT3895" s="62"/>
      <c r="HTU3895" s="61"/>
      <c r="HTV3895" s="60"/>
      <c r="HTW3895" s="59"/>
      <c r="HTX3895" s="57"/>
      <c r="HTY3895" s="57"/>
      <c r="HTZ3895" s="57"/>
      <c r="HUA3895" s="57"/>
      <c r="HUB3895" s="57"/>
      <c r="HUC3895" s="57"/>
      <c r="HUD3895" s="57"/>
      <c r="HUE3895" s="57"/>
      <c r="HUF3895" s="58"/>
      <c r="HUG3895" s="57"/>
      <c r="HUH3895" s="57"/>
      <c r="HUI3895" s="57"/>
      <c r="HUJ3895" s="57"/>
      <c r="HUK3895" s="57"/>
      <c r="HUL3895" s="56"/>
      <c r="HUM3895" s="57"/>
      <c r="HUN3895" s="64"/>
      <c r="HUO3895" s="64"/>
      <c r="HUP3895" s="64"/>
      <c r="HUQ3895" s="64"/>
      <c r="HUR3895" s="62"/>
      <c r="HUS3895" s="63"/>
      <c r="HUT3895" s="62"/>
      <c r="HUU3895" s="62"/>
      <c r="HUV3895" s="61"/>
      <c r="HUW3895" s="60"/>
      <c r="HUX3895" s="59"/>
      <c r="HUY3895" s="57"/>
      <c r="HUZ3895" s="57"/>
      <c r="HVA3895" s="57"/>
      <c r="HVB3895" s="57"/>
      <c r="HVC3895" s="57"/>
      <c r="HVD3895" s="57"/>
      <c r="HVE3895" s="57"/>
      <c r="HVF3895" s="57"/>
      <c r="HVG3895" s="58"/>
      <c r="HVH3895" s="57"/>
      <c r="HVI3895" s="57"/>
      <c r="HVJ3895" s="57"/>
      <c r="HVK3895" s="57"/>
      <c r="HVL3895" s="57"/>
      <c r="HVM3895" s="56"/>
      <c r="HVN3895" s="57"/>
      <c r="HVO3895" s="64"/>
      <c r="HVP3895" s="64"/>
      <c r="HVQ3895" s="64"/>
      <c r="HVR3895" s="64"/>
      <c r="HVS3895" s="62"/>
      <c r="HVT3895" s="63"/>
      <c r="HVU3895" s="62"/>
      <c r="HVV3895" s="62"/>
      <c r="HVW3895" s="61"/>
      <c r="HVX3895" s="60"/>
      <c r="HVY3895" s="59"/>
      <c r="HVZ3895" s="57"/>
      <c r="HWA3895" s="57"/>
      <c r="HWB3895" s="57"/>
      <c r="HWC3895" s="57"/>
      <c r="HWD3895" s="57"/>
      <c r="HWE3895" s="57"/>
      <c r="HWF3895" s="57"/>
      <c r="HWG3895" s="57"/>
      <c r="HWH3895" s="58"/>
      <c r="HWI3895" s="57"/>
      <c r="HWJ3895" s="57"/>
      <c r="HWK3895" s="57"/>
      <c r="HWL3895" s="57"/>
      <c r="HWM3895" s="57"/>
      <c r="HWN3895" s="56"/>
      <c r="HWO3895" s="57"/>
      <c r="HWP3895" s="64"/>
      <c r="HWQ3895" s="64"/>
      <c r="HWR3895" s="64"/>
      <c r="HWS3895" s="64"/>
      <c r="HWT3895" s="62"/>
      <c r="HWU3895" s="63"/>
      <c r="HWV3895" s="62"/>
      <c r="HWW3895" s="62"/>
      <c r="HWX3895" s="61"/>
      <c r="HWY3895" s="60"/>
      <c r="HWZ3895" s="59"/>
      <c r="HXA3895" s="57"/>
      <c r="HXB3895" s="57"/>
      <c r="HXC3895" s="57"/>
      <c r="HXD3895" s="57"/>
      <c r="HXE3895" s="57"/>
      <c r="HXF3895" s="57"/>
      <c r="HXG3895" s="57"/>
      <c r="HXH3895" s="57"/>
      <c r="HXI3895" s="58"/>
      <c r="HXJ3895" s="57"/>
      <c r="HXK3895" s="57"/>
      <c r="HXL3895" s="57"/>
      <c r="HXM3895" s="57"/>
      <c r="HXN3895" s="57"/>
      <c r="HXO3895" s="56"/>
      <c r="HXP3895" s="57"/>
      <c r="HXQ3895" s="64"/>
      <c r="HXR3895" s="64"/>
      <c r="HXS3895" s="64"/>
      <c r="HXT3895" s="64"/>
      <c r="HXU3895" s="62"/>
      <c r="HXV3895" s="63"/>
      <c r="HXW3895" s="62"/>
      <c r="HXX3895" s="62"/>
      <c r="HXY3895" s="61"/>
      <c r="HXZ3895" s="60"/>
      <c r="HYA3895" s="59"/>
      <c r="HYB3895" s="57"/>
      <c r="HYC3895" s="57"/>
      <c r="HYD3895" s="57"/>
      <c r="HYE3895" s="57"/>
      <c r="HYF3895" s="57"/>
      <c r="HYG3895" s="57"/>
      <c r="HYH3895" s="57"/>
      <c r="HYI3895" s="57"/>
      <c r="HYJ3895" s="58"/>
      <c r="HYK3895" s="57"/>
      <c r="HYL3895" s="57"/>
      <c r="HYM3895" s="57"/>
      <c r="HYN3895" s="57"/>
      <c r="HYO3895" s="57"/>
      <c r="HYP3895" s="56"/>
      <c r="HYQ3895" s="57"/>
      <c r="HYR3895" s="64"/>
      <c r="HYS3895" s="64"/>
      <c r="HYT3895" s="64"/>
      <c r="HYU3895" s="64"/>
      <c r="HYV3895" s="62"/>
      <c r="HYW3895" s="63"/>
      <c r="HYX3895" s="62"/>
      <c r="HYY3895" s="62"/>
      <c r="HYZ3895" s="61"/>
      <c r="HZA3895" s="60"/>
      <c r="HZB3895" s="59"/>
      <c r="HZC3895" s="57"/>
      <c r="HZD3895" s="57"/>
      <c r="HZE3895" s="57"/>
      <c r="HZF3895" s="57"/>
      <c r="HZG3895" s="57"/>
      <c r="HZH3895" s="57"/>
      <c r="HZI3895" s="57"/>
      <c r="HZJ3895" s="57"/>
      <c r="HZK3895" s="58"/>
      <c r="HZL3895" s="57"/>
      <c r="HZM3895" s="57"/>
      <c r="HZN3895" s="57"/>
      <c r="HZO3895" s="57"/>
      <c r="HZP3895" s="57"/>
      <c r="HZQ3895" s="56"/>
      <c r="HZR3895" s="57"/>
      <c r="HZS3895" s="64"/>
      <c r="HZT3895" s="64"/>
      <c r="HZU3895" s="64"/>
      <c r="HZV3895" s="64"/>
      <c r="HZW3895" s="62"/>
      <c r="HZX3895" s="63"/>
      <c r="HZY3895" s="62"/>
      <c r="HZZ3895" s="62"/>
      <c r="IAA3895" s="61"/>
      <c r="IAB3895" s="60"/>
      <c r="IAC3895" s="59"/>
      <c r="IAD3895" s="57"/>
      <c r="IAE3895" s="57"/>
      <c r="IAF3895" s="57"/>
      <c r="IAG3895" s="57"/>
      <c r="IAH3895" s="57"/>
      <c r="IAI3895" s="57"/>
      <c r="IAJ3895" s="57"/>
      <c r="IAK3895" s="57"/>
      <c r="IAL3895" s="58"/>
      <c r="IAM3895" s="57"/>
      <c r="IAN3895" s="57"/>
      <c r="IAO3895" s="57"/>
      <c r="IAP3895" s="57"/>
      <c r="IAQ3895" s="57"/>
      <c r="IAR3895" s="56"/>
      <c r="IAS3895" s="57"/>
      <c r="IAT3895" s="64"/>
      <c r="IAU3895" s="64"/>
      <c r="IAV3895" s="64"/>
      <c r="IAW3895" s="64"/>
      <c r="IAX3895" s="62"/>
      <c r="IAY3895" s="63"/>
      <c r="IAZ3895" s="62"/>
      <c r="IBA3895" s="62"/>
      <c r="IBB3895" s="61"/>
      <c r="IBC3895" s="60"/>
      <c r="IBD3895" s="59"/>
      <c r="IBE3895" s="57"/>
      <c r="IBF3895" s="57"/>
      <c r="IBG3895" s="57"/>
      <c r="IBH3895" s="57"/>
      <c r="IBI3895" s="57"/>
      <c r="IBJ3895" s="57"/>
      <c r="IBK3895" s="57"/>
      <c r="IBL3895" s="57"/>
      <c r="IBM3895" s="58"/>
      <c r="IBN3895" s="57"/>
      <c r="IBO3895" s="57"/>
      <c r="IBP3895" s="57"/>
      <c r="IBQ3895" s="57"/>
      <c r="IBR3895" s="57"/>
      <c r="IBS3895" s="56"/>
      <c r="IBT3895" s="57"/>
      <c r="IBU3895" s="64"/>
      <c r="IBV3895" s="64"/>
      <c r="IBW3895" s="64"/>
      <c r="IBX3895" s="64"/>
      <c r="IBY3895" s="62"/>
      <c r="IBZ3895" s="63"/>
      <c r="ICA3895" s="62"/>
      <c r="ICB3895" s="62"/>
      <c r="ICC3895" s="61"/>
      <c r="ICD3895" s="60"/>
      <c r="ICE3895" s="59"/>
      <c r="ICF3895" s="57"/>
      <c r="ICG3895" s="57"/>
      <c r="ICH3895" s="57"/>
      <c r="ICI3895" s="57"/>
      <c r="ICJ3895" s="57"/>
      <c r="ICK3895" s="57"/>
      <c r="ICL3895" s="57"/>
      <c r="ICM3895" s="57"/>
      <c r="ICN3895" s="58"/>
      <c r="ICO3895" s="57"/>
      <c r="ICP3895" s="57"/>
      <c r="ICQ3895" s="57"/>
      <c r="ICR3895" s="57"/>
      <c r="ICS3895" s="57"/>
      <c r="ICT3895" s="56"/>
      <c r="ICU3895" s="57"/>
      <c r="ICV3895" s="64"/>
      <c r="ICW3895" s="64"/>
      <c r="ICX3895" s="64"/>
      <c r="ICY3895" s="64"/>
      <c r="ICZ3895" s="62"/>
      <c r="IDA3895" s="63"/>
      <c r="IDB3895" s="62"/>
      <c r="IDC3895" s="62"/>
      <c r="IDD3895" s="61"/>
      <c r="IDE3895" s="60"/>
      <c r="IDF3895" s="59"/>
      <c r="IDG3895" s="57"/>
      <c r="IDH3895" s="57"/>
      <c r="IDI3895" s="57"/>
      <c r="IDJ3895" s="57"/>
      <c r="IDK3895" s="57"/>
      <c r="IDL3895" s="57"/>
      <c r="IDM3895" s="57"/>
      <c r="IDN3895" s="57"/>
      <c r="IDO3895" s="58"/>
      <c r="IDP3895" s="57"/>
      <c r="IDQ3895" s="57"/>
      <c r="IDR3895" s="57"/>
      <c r="IDS3895" s="57"/>
      <c r="IDT3895" s="57"/>
      <c r="IDU3895" s="56"/>
      <c r="IDV3895" s="57"/>
      <c r="IDW3895" s="64"/>
      <c r="IDX3895" s="64"/>
      <c r="IDY3895" s="64"/>
      <c r="IDZ3895" s="64"/>
      <c r="IEA3895" s="62"/>
      <c r="IEB3895" s="63"/>
      <c r="IEC3895" s="62"/>
      <c r="IED3895" s="62"/>
      <c r="IEE3895" s="61"/>
      <c r="IEF3895" s="60"/>
      <c r="IEG3895" s="59"/>
      <c r="IEH3895" s="57"/>
      <c r="IEI3895" s="57"/>
      <c r="IEJ3895" s="57"/>
      <c r="IEK3895" s="57"/>
      <c r="IEL3895" s="57"/>
      <c r="IEM3895" s="57"/>
      <c r="IEN3895" s="57"/>
      <c r="IEO3895" s="57"/>
      <c r="IEP3895" s="58"/>
      <c r="IEQ3895" s="57"/>
      <c r="IER3895" s="57"/>
      <c r="IES3895" s="57"/>
      <c r="IET3895" s="57"/>
      <c r="IEU3895" s="57"/>
      <c r="IEV3895" s="56"/>
      <c r="IEW3895" s="57"/>
      <c r="IEX3895" s="64"/>
      <c r="IEY3895" s="64"/>
      <c r="IEZ3895" s="64"/>
      <c r="IFA3895" s="64"/>
      <c r="IFB3895" s="62"/>
      <c r="IFC3895" s="63"/>
      <c r="IFD3895" s="62"/>
      <c r="IFE3895" s="62"/>
      <c r="IFF3895" s="61"/>
      <c r="IFG3895" s="60"/>
      <c r="IFH3895" s="59"/>
      <c r="IFI3895" s="57"/>
      <c r="IFJ3895" s="57"/>
      <c r="IFK3895" s="57"/>
      <c r="IFL3895" s="57"/>
      <c r="IFM3895" s="57"/>
      <c r="IFN3895" s="57"/>
      <c r="IFO3895" s="57"/>
      <c r="IFP3895" s="57"/>
      <c r="IFQ3895" s="58"/>
      <c r="IFR3895" s="57"/>
      <c r="IFS3895" s="57"/>
      <c r="IFT3895" s="57"/>
      <c r="IFU3895" s="57"/>
      <c r="IFV3895" s="57"/>
      <c r="IFW3895" s="56"/>
      <c r="IFX3895" s="57"/>
      <c r="IFY3895" s="64"/>
      <c r="IFZ3895" s="64"/>
      <c r="IGA3895" s="64"/>
      <c r="IGB3895" s="64"/>
      <c r="IGC3895" s="62"/>
      <c r="IGD3895" s="63"/>
      <c r="IGE3895" s="62"/>
      <c r="IGF3895" s="62"/>
      <c r="IGG3895" s="61"/>
      <c r="IGH3895" s="60"/>
      <c r="IGI3895" s="59"/>
      <c r="IGJ3895" s="57"/>
      <c r="IGK3895" s="57"/>
      <c r="IGL3895" s="57"/>
      <c r="IGM3895" s="57"/>
      <c r="IGN3895" s="57"/>
      <c r="IGO3895" s="57"/>
      <c r="IGP3895" s="57"/>
      <c r="IGQ3895" s="57"/>
      <c r="IGR3895" s="58"/>
      <c r="IGS3895" s="57"/>
      <c r="IGT3895" s="57"/>
      <c r="IGU3895" s="57"/>
      <c r="IGV3895" s="57"/>
      <c r="IGW3895" s="57"/>
      <c r="IGX3895" s="56"/>
      <c r="IGY3895" s="57"/>
      <c r="IGZ3895" s="64"/>
      <c r="IHA3895" s="64"/>
      <c r="IHB3895" s="64"/>
      <c r="IHC3895" s="64"/>
      <c r="IHD3895" s="62"/>
      <c r="IHE3895" s="63"/>
      <c r="IHF3895" s="62"/>
      <c r="IHG3895" s="62"/>
      <c r="IHH3895" s="61"/>
      <c r="IHI3895" s="60"/>
      <c r="IHJ3895" s="59"/>
      <c r="IHK3895" s="57"/>
      <c r="IHL3895" s="57"/>
      <c r="IHM3895" s="57"/>
      <c r="IHN3895" s="57"/>
      <c r="IHO3895" s="57"/>
      <c r="IHP3895" s="57"/>
      <c r="IHQ3895" s="57"/>
      <c r="IHR3895" s="57"/>
      <c r="IHS3895" s="58"/>
      <c r="IHT3895" s="57"/>
      <c r="IHU3895" s="57"/>
      <c r="IHV3895" s="57"/>
      <c r="IHW3895" s="57"/>
      <c r="IHX3895" s="57"/>
      <c r="IHY3895" s="56"/>
      <c r="IHZ3895" s="57"/>
      <c r="IIA3895" s="64"/>
      <c r="IIB3895" s="64"/>
      <c r="IIC3895" s="64"/>
      <c r="IID3895" s="64"/>
      <c r="IIE3895" s="62"/>
      <c r="IIF3895" s="63"/>
      <c r="IIG3895" s="62"/>
      <c r="IIH3895" s="62"/>
      <c r="III3895" s="61"/>
      <c r="IIJ3895" s="60"/>
      <c r="IIK3895" s="59"/>
      <c r="IIL3895" s="57"/>
      <c r="IIM3895" s="57"/>
      <c r="IIN3895" s="57"/>
      <c r="IIO3895" s="57"/>
      <c r="IIP3895" s="57"/>
      <c r="IIQ3895" s="57"/>
      <c r="IIR3895" s="57"/>
      <c r="IIS3895" s="57"/>
      <c r="IIT3895" s="58"/>
      <c r="IIU3895" s="57"/>
      <c r="IIV3895" s="57"/>
      <c r="IIW3895" s="57"/>
      <c r="IIX3895" s="57"/>
      <c r="IIY3895" s="57"/>
      <c r="IIZ3895" s="56"/>
      <c r="IJA3895" s="57"/>
      <c r="IJB3895" s="64"/>
      <c r="IJC3895" s="64"/>
      <c r="IJD3895" s="64"/>
      <c r="IJE3895" s="64"/>
      <c r="IJF3895" s="62"/>
      <c r="IJG3895" s="63"/>
      <c r="IJH3895" s="62"/>
      <c r="IJI3895" s="62"/>
      <c r="IJJ3895" s="61"/>
      <c r="IJK3895" s="60"/>
      <c r="IJL3895" s="59"/>
      <c r="IJM3895" s="57"/>
      <c r="IJN3895" s="57"/>
      <c r="IJO3895" s="57"/>
      <c r="IJP3895" s="57"/>
      <c r="IJQ3895" s="57"/>
      <c r="IJR3895" s="57"/>
      <c r="IJS3895" s="57"/>
      <c r="IJT3895" s="57"/>
      <c r="IJU3895" s="58"/>
      <c r="IJV3895" s="57"/>
      <c r="IJW3895" s="57"/>
      <c r="IJX3895" s="57"/>
      <c r="IJY3895" s="57"/>
      <c r="IJZ3895" s="57"/>
      <c r="IKA3895" s="56"/>
      <c r="IKB3895" s="57"/>
      <c r="IKC3895" s="64"/>
      <c r="IKD3895" s="64"/>
      <c r="IKE3895" s="64"/>
      <c r="IKF3895" s="64"/>
      <c r="IKG3895" s="62"/>
      <c r="IKH3895" s="63"/>
      <c r="IKI3895" s="62"/>
      <c r="IKJ3895" s="62"/>
      <c r="IKK3895" s="61"/>
      <c r="IKL3895" s="60"/>
      <c r="IKM3895" s="59"/>
      <c r="IKN3895" s="57"/>
      <c r="IKO3895" s="57"/>
      <c r="IKP3895" s="57"/>
      <c r="IKQ3895" s="57"/>
      <c r="IKR3895" s="57"/>
      <c r="IKS3895" s="57"/>
      <c r="IKT3895" s="57"/>
      <c r="IKU3895" s="57"/>
      <c r="IKV3895" s="58"/>
      <c r="IKW3895" s="57"/>
      <c r="IKX3895" s="57"/>
      <c r="IKY3895" s="57"/>
      <c r="IKZ3895" s="57"/>
      <c r="ILA3895" s="57"/>
      <c r="ILB3895" s="56"/>
      <c r="ILC3895" s="57"/>
      <c r="ILD3895" s="64"/>
      <c r="ILE3895" s="64"/>
      <c r="ILF3895" s="64"/>
      <c r="ILG3895" s="64"/>
      <c r="ILH3895" s="62"/>
      <c r="ILI3895" s="63"/>
      <c r="ILJ3895" s="62"/>
      <c r="ILK3895" s="62"/>
      <c r="ILL3895" s="61"/>
      <c r="ILM3895" s="60"/>
      <c r="ILN3895" s="59"/>
      <c r="ILO3895" s="57"/>
      <c r="ILP3895" s="57"/>
      <c r="ILQ3895" s="57"/>
      <c r="ILR3895" s="57"/>
      <c r="ILS3895" s="57"/>
      <c r="ILT3895" s="57"/>
      <c r="ILU3895" s="57"/>
      <c r="ILV3895" s="57"/>
      <c r="ILW3895" s="58"/>
      <c r="ILX3895" s="57"/>
      <c r="ILY3895" s="57"/>
      <c r="ILZ3895" s="57"/>
      <c r="IMA3895" s="57"/>
      <c r="IMB3895" s="57"/>
      <c r="IMC3895" s="56"/>
      <c r="IMD3895" s="57"/>
      <c r="IME3895" s="64"/>
      <c r="IMF3895" s="64"/>
      <c r="IMG3895" s="64"/>
      <c r="IMH3895" s="64"/>
      <c r="IMI3895" s="62"/>
      <c r="IMJ3895" s="63"/>
      <c r="IMK3895" s="62"/>
      <c r="IML3895" s="62"/>
      <c r="IMM3895" s="61"/>
      <c r="IMN3895" s="60"/>
      <c r="IMO3895" s="59"/>
      <c r="IMP3895" s="57"/>
      <c r="IMQ3895" s="57"/>
      <c r="IMR3895" s="57"/>
      <c r="IMS3895" s="57"/>
      <c r="IMT3895" s="57"/>
      <c r="IMU3895" s="57"/>
      <c r="IMV3895" s="57"/>
      <c r="IMW3895" s="57"/>
      <c r="IMX3895" s="58"/>
      <c r="IMY3895" s="57"/>
      <c r="IMZ3895" s="57"/>
      <c r="INA3895" s="57"/>
      <c r="INB3895" s="57"/>
      <c r="INC3895" s="57"/>
      <c r="IND3895" s="56"/>
      <c r="INE3895" s="57"/>
      <c r="INF3895" s="64"/>
      <c r="ING3895" s="64"/>
      <c r="INH3895" s="64"/>
      <c r="INI3895" s="64"/>
      <c r="INJ3895" s="62"/>
      <c r="INK3895" s="63"/>
      <c r="INL3895" s="62"/>
      <c r="INM3895" s="62"/>
      <c r="INN3895" s="61"/>
      <c r="INO3895" s="60"/>
      <c r="INP3895" s="59"/>
      <c r="INQ3895" s="57"/>
      <c r="INR3895" s="57"/>
      <c r="INS3895" s="57"/>
      <c r="INT3895" s="57"/>
      <c r="INU3895" s="57"/>
      <c r="INV3895" s="57"/>
      <c r="INW3895" s="57"/>
      <c r="INX3895" s="57"/>
      <c r="INY3895" s="58"/>
      <c r="INZ3895" s="57"/>
      <c r="IOA3895" s="57"/>
      <c r="IOB3895" s="57"/>
      <c r="IOC3895" s="57"/>
      <c r="IOD3895" s="57"/>
      <c r="IOE3895" s="56"/>
      <c r="IOF3895" s="57"/>
      <c r="IOG3895" s="64"/>
      <c r="IOH3895" s="64"/>
      <c r="IOI3895" s="64"/>
      <c r="IOJ3895" s="64"/>
      <c r="IOK3895" s="62"/>
      <c r="IOL3895" s="63"/>
      <c r="IOM3895" s="62"/>
      <c r="ION3895" s="62"/>
      <c r="IOO3895" s="61"/>
      <c r="IOP3895" s="60"/>
      <c r="IOQ3895" s="59"/>
      <c r="IOR3895" s="57"/>
      <c r="IOS3895" s="57"/>
      <c r="IOT3895" s="57"/>
      <c r="IOU3895" s="57"/>
      <c r="IOV3895" s="57"/>
      <c r="IOW3895" s="57"/>
      <c r="IOX3895" s="57"/>
      <c r="IOY3895" s="57"/>
      <c r="IOZ3895" s="58"/>
      <c r="IPA3895" s="57"/>
      <c r="IPB3895" s="57"/>
      <c r="IPC3895" s="57"/>
      <c r="IPD3895" s="57"/>
      <c r="IPE3895" s="57"/>
      <c r="IPF3895" s="56"/>
      <c r="IPG3895" s="57"/>
      <c r="IPH3895" s="64"/>
      <c r="IPI3895" s="64"/>
      <c r="IPJ3895" s="64"/>
      <c r="IPK3895" s="64"/>
      <c r="IPL3895" s="62"/>
      <c r="IPM3895" s="63"/>
      <c r="IPN3895" s="62"/>
      <c r="IPO3895" s="62"/>
      <c r="IPP3895" s="61"/>
      <c r="IPQ3895" s="60"/>
      <c r="IPR3895" s="59"/>
      <c r="IPS3895" s="57"/>
      <c r="IPT3895" s="57"/>
      <c r="IPU3895" s="57"/>
      <c r="IPV3895" s="57"/>
      <c r="IPW3895" s="57"/>
      <c r="IPX3895" s="57"/>
      <c r="IPY3895" s="57"/>
      <c r="IPZ3895" s="57"/>
      <c r="IQA3895" s="58"/>
      <c r="IQB3895" s="57"/>
      <c r="IQC3895" s="57"/>
      <c r="IQD3895" s="57"/>
      <c r="IQE3895" s="57"/>
      <c r="IQF3895" s="57"/>
      <c r="IQG3895" s="56"/>
      <c r="IQH3895" s="57"/>
      <c r="IQI3895" s="64"/>
      <c r="IQJ3895" s="64"/>
      <c r="IQK3895" s="64"/>
      <c r="IQL3895" s="64"/>
      <c r="IQM3895" s="62"/>
      <c r="IQN3895" s="63"/>
      <c r="IQO3895" s="62"/>
      <c r="IQP3895" s="62"/>
      <c r="IQQ3895" s="61"/>
      <c r="IQR3895" s="60"/>
      <c r="IQS3895" s="59"/>
      <c r="IQT3895" s="57"/>
      <c r="IQU3895" s="57"/>
      <c r="IQV3895" s="57"/>
      <c r="IQW3895" s="57"/>
      <c r="IQX3895" s="57"/>
      <c r="IQY3895" s="57"/>
      <c r="IQZ3895" s="57"/>
      <c r="IRA3895" s="57"/>
      <c r="IRB3895" s="58"/>
      <c r="IRC3895" s="57"/>
      <c r="IRD3895" s="57"/>
      <c r="IRE3895" s="57"/>
      <c r="IRF3895" s="57"/>
      <c r="IRG3895" s="57"/>
      <c r="IRH3895" s="56"/>
      <c r="IRI3895" s="57"/>
      <c r="IRJ3895" s="64"/>
      <c r="IRK3895" s="64"/>
      <c r="IRL3895" s="64"/>
      <c r="IRM3895" s="64"/>
      <c r="IRN3895" s="62"/>
      <c r="IRO3895" s="63"/>
      <c r="IRP3895" s="62"/>
      <c r="IRQ3895" s="62"/>
      <c r="IRR3895" s="61"/>
      <c r="IRS3895" s="60"/>
      <c r="IRT3895" s="59"/>
      <c r="IRU3895" s="57"/>
      <c r="IRV3895" s="57"/>
      <c r="IRW3895" s="57"/>
      <c r="IRX3895" s="57"/>
      <c r="IRY3895" s="57"/>
      <c r="IRZ3895" s="57"/>
      <c r="ISA3895" s="57"/>
      <c r="ISB3895" s="57"/>
      <c r="ISC3895" s="58"/>
      <c r="ISD3895" s="57"/>
      <c r="ISE3895" s="57"/>
      <c r="ISF3895" s="57"/>
      <c r="ISG3895" s="57"/>
      <c r="ISH3895" s="57"/>
      <c r="ISI3895" s="56"/>
      <c r="ISJ3895" s="57"/>
      <c r="ISK3895" s="64"/>
      <c r="ISL3895" s="64"/>
      <c r="ISM3895" s="64"/>
      <c r="ISN3895" s="64"/>
      <c r="ISO3895" s="62"/>
      <c r="ISP3895" s="63"/>
      <c r="ISQ3895" s="62"/>
      <c r="ISR3895" s="62"/>
      <c r="ISS3895" s="61"/>
      <c r="IST3895" s="60"/>
      <c r="ISU3895" s="59"/>
      <c r="ISV3895" s="57"/>
      <c r="ISW3895" s="57"/>
      <c r="ISX3895" s="57"/>
      <c r="ISY3895" s="57"/>
      <c r="ISZ3895" s="57"/>
      <c r="ITA3895" s="57"/>
      <c r="ITB3895" s="57"/>
      <c r="ITC3895" s="57"/>
      <c r="ITD3895" s="58"/>
      <c r="ITE3895" s="57"/>
      <c r="ITF3895" s="57"/>
      <c r="ITG3895" s="57"/>
      <c r="ITH3895" s="57"/>
      <c r="ITI3895" s="57"/>
      <c r="ITJ3895" s="56"/>
      <c r="ITK3895" s="57"/>
      <c r="ITL3895" s="64"/>
      <c r="ITM3895" s="64"/>
      <c r="ITN3895" s="64"/>
      <c r="ITO3895" s="64"/>
      <c r="ITP3895" s="62"/>
      <c r="ITQ3895" s="63"/>
      <c r="ITR3895" s="62"/>
      <c r="ITS3895" s="62"/>
      <c r="ITT3895" s="61"/>
      <c r="ITU3895" s="60"/>
      <c r="ITV3895" s="59"/>
      <c r="ITW3895" s="57"/>
      <c r="ITX3895" s="57"/>
      <c r="ITY3895" s="57"/>
      <c r="ITZ3895" s="57"/>
      <c r="IUA3895" s="57"/>
      <c r="IUB3895" s="57"/>
      <c r="IUC3895" s="57"/>
      <c r="IUD3895" s="57"/>
      <c r="IUE3895" s="58"/>
      <c r="IUF3895" s="57"/>
      <c r="IUG3895" s="57"/>
      <c r="IUH3895" s="57"/>
      <c r="IUI3895" s="57"/>
      <c r="IUJ3895" s="57"/>
      <c r="IUK3895" s="56"/>
      <c r="IUL3895" s="57"/>
      <c r="IUM3895" s="64"/>
      <c r="IUN3895" s="64"/>
      <c r="IUO3895" s="64"/>
      <c r="IUP3895" s="64"/>
      <c r="IUQ3895" s="62"/>
      <c r="IUR3895" s="63"/>
      <c r="IUS3895" s="62"/>
      <c r="IUT3895" s="62"/>
      <c r="IUU3895" s="61"/>
      <c r="IUV3895" s="60"/>
      <c r="IUW3895" s="59"/>
      <c r="IUX3895" s="57"/>
      <c r="IUY3895" s="57"/>
      <c r="IUZ3895" s="57"/>
      <c r="IVA3895" s="57"/>
      <c r="IVB3895" s="57"/>
      <c r="IVC3895" s="57"/>
      <c r="IVD3895" s="57"/>
      <c r="IVE3895" s="57"/>
      <c r="IVF3895" s="58"/>
      <c r="IVG3895" s="57"/>
      <c r="IVH3895" s="57"/>
      <c r="IVI3895" s="57"/>
      <c r="IVJ3895" s="57"/>
      <c r="IVK3895" s="57"/>
      <c r="IVL3895" s="56"/>
      <c r="IVM3895" s="57"/>
      <c r="IVN3895" s="64"/>
      <c r="IVO3895" s="64"/>
      <c r="IVP3895" s="64"/>
      <c r="IVQ3895" s="64"/>
      <c r="IVR3895" s="62"/>
      <c r="IVS3895" s="63"/>
      <c r="IVT3895" s="62"/>
      <c r="IVU3895" s="62"/>
      <c r="IVV3895" s="61"/>
      <c r="IVW3895" s="60"/>
      <c r="IVX3895" s="59"/>
      <c r="IVY3895" s="57"/>
      <c r="IVZ3895" s="57"/>
      <c r="IWA3895" s="57"/>
      <c r="IWB3895" s="57"/>
      <c r="IWC3895" s="57"/>
      <c r="IWD3895" s="57"/>
      <c r="IWE3895" s="57"/>
      <c r="IWF3895" s="57"/>
      <c r="IWG3895" s="58"/>
      <c r="IWH3895" s="57"/>
      <c r="IWI3895" s="57"/>
      <c r="IWJ3895" s="57"/>
      <c r="IWK3895" s="57"/>
      <c r="IWL3895" s="57"/>
      <c r="IWM3895" s="56"/>
      <c r="IWN3895" s="57"/>
      <c r="IWO3895" s="64"/>
      <c r="IWP3895" s="64"/>
      <c r="IWQ3895" s="64"/>
      <c r="IWR3895" s="64"/>
      <c r="IWS3895" s="62"/>
      <c r="IWT3895" s="63"/>
      <c r="IWU3895" s="62"/>
      <c r="IWV3895" s="62"/>
      <c r="IWW3895" s="61"/>
      <c r="IWX3895" s="60"/>
      <c r="IWY3895" s="59"/>
      <c r="IWZ3895" s="57"/>
      <c r="IXA3895" s="57"/>
      <c r="IXB3895" s="57"/>
      <c r="IXC3895" s="57"/>
      <c r="IXD3895" s="57"/>
      <c r="IXE3895" s="57"/>
      <c r="IXF3895" s="57"/>
      <c r="IXG3895" s="57"/>
      <c r="IXH3895" s="58"/>
      <c r="IXI3895" s="57"/>
      <c r="IXJ3895" s="57"/>
      <c r="IXK3895" s="57"/>
      <c r="IXL3895" s="57"/>
      <c r="IXM3895" s="57"/>
      <c r="IXN3895" s="56"/>
      <c r="IXO3895" s="57"/>
      <c r="IXP3895" s="64"/>
      <c r="IXQ3895" s="64"/>
      <c r="IXR3895" s="64"/>
      <c r="IXS3895" s="64"/>
      <c r="IXT3895" s="62"/>
      <c r="IXU3895" s="63"/>
      <c r="IXV3895" s="62"/>
      <c r="IXW3895" s="62"/>
      <c r="IXX3895" s="61"/>
      <c r="IXY3895" s="60"/>
      <c r="IXZ3895" s="59"/>
      <c r="IYA3895" s="57"/>
      <c r="IYB3895" s="57"/>
      <c r="IYC3895" s="57"/>
      <c r="IYD3895" s="57"/>
      <c r="IYE3895" s="57"/>
      <c r="IYF3895" s="57"/>
      <c r="IYG3895" s="57"/>
      <c r="IYH3895" s="57"/>
      <c r="IYI3895" s="58"/>
      <c r="IYJ3895" s="57"/>
      <c r="IYK3895" s="57"/>
      <c r="IYL3895" s="57"/>
      <c r="IYM3895" s="57"/>
      <c r="IYN3895" s="57"/>
      <c r="IYO3895" s="56"/>
      <c r="IYP3895" s="57"/>
      <c r="IYQ3895" s="64"/>
      <c r="IYR3895" s="64"/>
      <c r="IYS3895" s="64"/>
      <c r="IYT3895" s="64"/>
      <c r="IYU3895" s="62"/>
      <c r="IYV3895" s="63"/>
      <c r="IYW3895" s="62"/>
      <c r="IYX3895" s="62"/>
      <c r="IYY3895" s="61"/>
      <c r="IYZ3895" s="60"/>
      <c r="IZA3895" s="59"/>
      <c r="IZB3895" s="57"/>
      <c r="IZC3895" s="57"/>
      <c r="IZD3895" s="57"/>
      <c r="IZE3895" s="57"/>
      <c r="IZF3895" s="57"/>
      <c r="IZG3895" s="57"/>
      <c r="IZH3895" s="57"/>
      <c r="IZI3895" s="57"/>
      <c r="IZJ3895" s="58"/>
      <c r="IZK3895" s="57"/>
      <c r="IZL3895" s="57"/>
      <c r="IZM3895" s="57"/>
      <c r="IZN3895" s="57"/>
      <c r="IZO3895" s="57"/>
      <c r="IZP3895" s="56"/>
      <c r="IZQ3895" s="57"/>
      <c r="IZR3895" s="64"/>
      <c r="IZS3895" s="64"/>
      <c r="IZT3895" s="64"/>
      <c r="IZU3895" s="64"/>
      <c r="IZV3895" s="62"/>
      <c r="IZW3895" s="63"/>
      <c r="IZX3895" s="62"/>
      <c r="IZY3895" s="62"/>
      <c r="IZZ3895" s="61"/>
      <c r="JAA3895" s="60"/>
      <c r="JAB3895" s="59"/>
      <c r="JAC3895" s="57"/>
      <c r="JAD3895" s="57"/>
      <c r="JAE3895" s="57"/>
      <c r="JAF3895" s="57"/>
      <c r="JAG3895" s="57"/>
      <c r="JAH3895" s="57"/>
      <c r="JAI3895" s="57"/>
      <c r="JAJ3895" s="57"/>
      <c r="JAK3895" s="58"/>
      <c r="JAL3895" s="57"/>
      <c r="JAM3895" s="57"/>
      <c r="JAN3895" s="57"/>
      <c r="JAO3895" s="57"/>
      <c r="JAP3895" s="57"/>
      <c r="JAQ3895" s="56"/>
      <c r="JAR3895" s="57"/>
      <c r="JAS3895" s="64"/>
      <c r="JAT3895" s="64"/>
      <c r="JAU3895" s="64"/>
      <c r="JAV3895" s="64"/>
      <c r="JAW3895" s="62"/>
      <c r="JAX3895" s="63"/>
      <c r="JAY3895" s="62"/>
      <c r="JAZ3895" s="62"/>
      <c r="JBA3895" s="61"/>
      <c r="JBB3895" s="60"/>
      <c r="JBC3895" s="59"/>
      <c r="JBD3895" s="57"/>
      <c r="JBE3895" s="57"/>
      <c r="JBF3895" s="57"/>
      <c r="JBG3895" s="57"/>
      <c r="JBH3895" s="57"/>
      <c r="JBI3895" s="57"/>
      <c r="JBJ3895" s="57"/>
      <c r="JBK3895" s="57"/>
      <c r="JBL3895" s="58"/>
      <c r="JBM3895" s="57"/>
      <c r="JBN3895" s="57"/>
      <c r="JBO3895" s="57"/>
      <c r="JBP3895" s="57"/>
      <c r="JBQ3895" s="57"/>
      <c r="JBR3895" s="56"/>
      <c r="JBS3895" s="57"/>
      <c r="JBT3895" s="64"/>
      <c r="JBU3895" s="64"/>
      <c r="JBV3895" s="64"/>
      <c r="JBW3895" s="64"/>
      <c r="JBX3895" s="62"/>
      <c r="JBY3895" s="63"/>
      <c r="JBZ3895" s="62"/>
      <c r="JCA3895" s="62"/>
      <c r="JCB3895" s="61"/>
      <c r="JCC3895" s="60"/>
      <c r="JCD3895" s="59"/>
      <c r="JCE3895" s="57"/>
      <c r="JCF3895" s="57"/>
      <c r="JCG3895" s="57"/>
      <c r="JCH3895" s="57"/>
      <c r="JCI3895" s="57"/>
      <c r="JCJ3895" s="57"/>
      <c r="JCK3895" s="57"/>
      <c r="JCL3895" s="57"/>
      <c r="JCM3895" s="58"/>
      <c r="JCN3895" s="57"/>
      <c r="JCO3895" s="57"/>
      <c r="JCP3895" s="57"/>
      <c r="JCQ3895" s="57"/>
      <c r="JCR3895" s="57"/>
      <c r="JCS3895" s="56"/>
      <c r="JCT3895" s="57"/>
      <c r="JCU3895" s="64"/>
      <c r="JCV3895" s="64"/>
      <c r="JCW3895" s="64"/>
      <c r="JCX3895" s="64"/>
      <c r="JCY3895" s="62"/>
      <c r="JCZ3895" s="63"/>
      <c r="JDA3895" s="62"/>
      <c r="JDB3895" s="62"/>
      <c r="JDC3895" s="61"/>
      <c r="JDD3895" s="60"/>
      <c r="JDE3895" s="59"/>
      <c r="JDF3895" s="57"/>
      <c r="JDG3895" s="57"/>
      <c r="JDH3895" s="57"/>
      <c r="JDI3895" s="57"/>
      <c r="JDJ3895" s="57"/>
      <c r="JDK3895" s="57"/>
      <c r="JDL3895" s="57"/>
      <c r="JDM3895" s="57"/>
      <c r="JDN3895" s="58"/>
      <c r="JDO3895" s="57"/>
      <c r="JDP3895" s="57"/>
      <c r="JDQ3895" s="57"/>
      <c r="JDR3895" s="57"/>
      <c r="JDS3895" s="57"/>
      <c r="JDT3895" s="56"/>
      <c r="JDU3895" s="57"/>
      <c r="JDV3895" s="64"/>
      <c r="JDW3895" s="64"/>
      <c r="JDX3895" s="64"/>
      <c r="JDY3895" s="64"/>
      <c r="JDZ3895" s="62"/>
      <c r="JEA3895" s="63"/>
      <c r="JEB3895" s="62"/>
      <c r="JEC3895" s="62"/>
      <c r="JED3895" s="61"/>
      <c r="JEE3895" s="60"/>
      <c r="JEF3895" s="59"/>
      <c r="JEG3895" s="57"/>
      <c r="JEH3895" s="57"/>
      <c r="JEI3895" s="57"/>
      <c r="JEJ3895" s="57"/>
      <c r="JEK3895" s="57"/>
      <c r="JEL3895" s="57"/>
      <c r="JEM3895" s="57"/>
      <c r="JEN3895" s="57"/>
      <c r="JEO3895" s="58"/>
      <c r="JEP3895" s="57"/>
      <c r="JEQ3895" s="57"/>
      <c r="JER3895" s="57"/>
      <c r="JES3895" s="57"/>
      <c r="JET3895" s="57"/>
      <c r="JEU3895" s="56"/>
      <c r="JEV3895" s="57"/>
      <c r="JEW3895" s="64"/>
      <c r="JEX3895" s="64"/>
      <c r="JEY3895" s="64"/>
      <c r="JEZ3895" s="64"/>
      <c r="JFA3895" s="62"/>
      <c r="JFB3895" s="63"/>
      <c r="JFC3895" s="62"/>
      <c r="JFD3895" s="62"/>
      <c r="JFE3895" s="61"/>
      <c r="JFF3895" s="60"/>
      <c r="JFG3895" s="59"/>
      <c r="JFH3895" s="57"/>
      <c r="JFI3895" s="57"/>
      <c r="JFJ3895" s="57"/>
      <c r="JFK3895" s="57"/>
      <c r="JFL3895" s="57"/>
      <c r="JFM3895" s="57"/>
      <c r="JFN3895" s="57"/>
      <c r="JFO3895" s="57"/>
      <c r="JFP3895" s="58"/>
      <c r="JFQ3895" s="57"/>
      <c r="JFR3895" s="57"/>
      <c r="JFS3895" s="57"/>
      <c r="JFT3895" s="57"/>
      <c r="JFU3895" s="57"/>
      <c r="JFV3895" s="56"/>
      <c r="JFW3895" s="57"/>
      <c r="JFX3895" s="64"/>
      <c r="JFY3895" s="64"/>
      <c r="JFZ3895" s="64"/>
      <c r="JGA3895" s="64"/>
      <c r="JGB3895" s="62"/>
      <c r="JGC3895" s="63"/>
      <c r="JGD3895" s="62"/>
      <c r="JGE3895" s="62"/>
      <c r="JGF3895" s="61"/>
      <c r="JGG3895" s="60"/>
      <c r="JGH3895" s="59"/>
      <c r="JGI3895" s="57"/>
      <c r="JGJ3895" s="57"/>
      <c r="JGK3895" s="57"/>
      <c r="JGL3895" s="57"/>
      <c r="JGM3895" s="57"/>
      <c r="JGN3895" s="57"/>
      <c r="JGO3895" s="57"/>
      <c r="JGP3895" s="57"/>
      <c r="JGQ3895" s="58"/>
      <c r="JGR3895" s="57"/>
      <c r="JGS3895" s="57"/>
      <c r="JGT3895" s="57"/>
      <c r="JGU3895" s="57"/>
      <c r="JGV3895" s="57"/>
      <c r="JGW3895" s="56"/>
      <c r="JGX3895" s="57"/>
      <c r="JGY3895" s="64"/>
      <c r="JGZ3895" s="64"/>
      <c r="JHA3895" s="64"/>
      <c r="JHB3895" s="64"/>
      <c r="JHC3895" s="62"/>
      <c r="JHD3895" s="63"/>
      <c r="JHE3895" s="62"/>
      <c r="JHF3895" s="62"/>
      <c r="JHG3895" s="61"/>
      <c r="JHH3895" s="60"/>
      <c r="JHI3895" s="59"/>
      <c r="JHJ3895" s="57"/>
      <c r="JHK3895" s="57"/>
      <c r="JHL3895" s="57"/>
      <c r="JHM3895" s="57"/>
      <c r="JHN3895" s="57"/>
      <c r="JHO3895" s="57"/>
      <c r="JHP3895" s="57"/>
      <c r="JHQ3895" s="57"/>
      <c r="JHR3895" s="58"/>
      <c r="JHS3895" s="57"/>
      <c r="JHT3895" s="57"/>
      <c r="JHU3895" s="57"/>
      <c r="JHV3895" s="57"/>
      <c r="JHW3895" s="57"/>
      <c r="JHX3895" s="56"/>
      <c r="JHY3895" s="57"/>
      <c r="JHZ3895" s="64"/>
      <c r="JIA3895" s="64"/>
      <c r="JIB3895" s="64"/>
      <c r="JIC3895" s="64"/>
      <c r="JID3895" s="62"/>
      <c r="JIE3895" s="63"/>
      <c r="JIF3895" s="62"/>
      <c r="JIG3895" s="62"/>
      <c r="JIH3895" s="61"/>
      <c r="JII3895" s="60"/>
      <c r="JIJ3895" s="59"/>
      <c r="JIK3895" s="57"/>
      <c r="JIL3895" s="57"/>
      <c r="JIM3895" s="57"/>
      <c r="JIN3895" s="57"/>
      <c r="JIO3895" s="57"/>
      <c r="JIP3895" s="57"/>
      <c r="JIQ3895" s="57"/>
      <c r="JIR3895" s="57"/>
      <c r="JIS3895" s="58"/>
      <c r="JIT3895" s="57"/>
      <c r="JIU3895" s="57"/>
      <c r="JIV3895" s="57"/>
      <c r="JIW3895" s="57"/>
      <c r="JIX3895" s="57"/>
      <c r="JIY3895" s="56"/>
      <c r="JIZ3895" s="57"/>
      <c r="JJA3895" s="64"/>
      <c r="JJB3895" s="64"/>
      <c r="JJC3895" s="64"/>
      <c r="JJD3895" s="64"/>
      <c r="JJE3895" s="62"/>
      <c r="JJF3895" s="63"/>
      <c r="JJG3895" s="62"/>
      <c r="JJH3895" s="62"/>
      <c r="JJI3895" s="61"/>
      <c r="JJJ3895" s="60"/>
      <c r="JJK3895" s="59"/>
      <c r="JJL3895" s="57"/>
      <c r="JJM3895" s="57"/>
      <c r="JJN3895" s="57"/>
      <c r="JJO3895" s="57"/>
      <c r="JJP3895" s="57"/>
      <c r="JJQ3895" s="57"/>
      <c r="JJR3895" s="57"/>
      <c r="JJS3895" s="57"/>
      <c r="JJT3895" s="58"/>
      <c r="JJU3895" s="57"/>
      <c r="JJV3895" s="57"/>
      <c r="JJW3895" s="57"/>
      <c r="JJX3895" s="57"/>
      <c r="JJY3895" s="57"/>
      <c r="JJZ3895" s="56"/>
      <c r="JKA3895" s="57"/>
      <c r="JKB3895" s="64"/>
      <c r="JKC3895" s="64"/>
      <c r="JKD3895" s="64"/>
      <c r="JKE3895" s="64"/>
      <c r="JKF3895" s="62"/>
      <c r="JKG3895" s="63"/>
      <c r="JKH3895" s="62"/>
      <c r="JKI3895" s="62"/>
      <c r="JKJ3895" s="61"/>
      <c r="JKK3895" s="60"/>
      <c r="JKL3895" s="59"/>
      <c r="JKM3895" s="57"/>
      <c r="JKN3895" s="57"/>
      <c r="JKO3895" s="57"/>
      <c r="JKP3895" s="57"/>
      <c r="JKQ3895" s="57"/>
      <c r="JKR3895" s="57"/>
      <c r="JKS3895" s="57"/>
      <c r="JKT3895" s="57"/>
      <c r="JKU3895" s="58"/>
      <c r="JKV3895" s="57"/>
      <c r="JKW3895" s="57"/>
      <c r="JKX3895" s="57"/>
      <c r="JKY3895" s="57"/>
      <c r="JKZ3895" s="57"/>
      <c r="JLA3895" s="56"/>
      <c r="JLB3895" s="57"/>
      <c r="JLC3895" s="64"/>
      <c r="JLD3895" s="64"/>
      <c r="JLE3895" s="64"/>
      <c r="JLF3895" s="64"/>
      <c r="JLG3895" s="62"/>
      <c r="JLH3895" s="63"/>
      <c r="JLI3895" s="62"/>
      <c r="JLJ3895" s="62"/>
      <c r="JLK3895" s="61"/>
      <c r="JLL3895" s="60"/>
      <c r="JLM3895" s="59"/>
      <c r="JLN3895" s="57"/>
      <c r="JLO3895" s="57"/>
      <c r="JLP3895" s="57"/>
      <c r="JLQ3895" s="57"/>
      <c r="JLR3895" s="57"/>
      <c r="JLS3895" s="57"/>
      <c r="JLT3895" s="57"/>
      <c r="JLU3895" s="57"/>
      <c r="JLV3895" s="58"/>
      <c r="JLW3895" s="57"/>
      <c r="JLX3895" s="57"/>
      <c r="JLY3895" s="57"/>
      <c r="JLZ3895" s="57"/>
      <c r="JMA3895" s="57"/>
      <c r="JMB3895" s="56"/>
      <c r="JMC3895" s="57"/>
      <c r="JMD3895" s="64"/>
      <c r="JME3895" s="64"/>
      <c r="JMF3895" s="64"/>
      <c r="JMG3895" s="64"/>
      <c r="JMH3895" s="62"/>
      <c r="JMI3895" s="63"/>
      <c r="JMJ3895" s="62"/>
      <c r="JMK3895" s="62"/>
      <c r="JML3895" s="61"/>
      <c r="JMM3895" s="60"/>
      <c r="JMN3895" s="59"/>
      <c r="JMO3895" s="57"/>
      <c r="JMP3895" s="57"/>
      <c r="JMQ3895" s="57"/>
      <c r="JMR3895" s="57"/>
      <c r="JMS3895" s="57"/>
      <c r="JMT3895" s="57"/>
      <c r="JMU3895" s="57"/>
      <c r="JMV3895" s="57"/>
      <c r="JMW3895" s="58"/>
      <c r="JMX3895" s="57"/>
      <c r="JMY3895" s="57"/>
      <c r="JMZ3895" s="57"/>
      <c r="JNA3895" s="57"/>
      <c r="JNB3895" s="57"/>
      <c r="JNC3895" s="56"/>
      <c r="JND3895" s="57"/>
      <c r="JNE3895" s="64"/>
      <c r="JNF3895" s="64"/>
      <c r="JNG3895" s="64"/>
      <c r="JNH3895" s="64"/>
      <c r="JNI3895" s="62"/>
      <c r="JNJ3895" s="63"/>
      <c r="JNK3895" s="62"/>
      <c r="JNL3895" s="62"/>
      <c r="JNM3895" s="61"/>
      <c r="JNN3895" s="60"/>
      <c r="JNO3895" s="59"/>
      <c r="JNP3895" s="57"/>
      <c r="JNQ3895" s="57"/>
      <c r="JNR3895" s="57"/>
      <c r="JNS3895" s="57"/>
      <c r="JNT3895" s="57"/>
      <c r="JNU3895" s="57"/>
      <c r="JNV3895" s="57"/>
      <c r="JNW3895" s="57"/>
      <c r="JNX3895" s="58"/>
      <c r="JNY3895" s="57"/>
      <c r="JNZ3895" s="57"/>
      <c r="JOA3895" s="57"/>
      <c r="JOB3895" s="57"/>
      <c r="JOC3895" s="57"/>
      <c r="JOD3895" s="56"/>
      <c r="JOE3895" s="57"/>
      <c r="JOF3895" s="64"/>
      <c r="JOG3895" s="64"/>
      <c r="JOH3895" s="64"/>
      <c r="JOI3895" s="64"/>
      <c r="JOJ3895" s="62"/>
      <c r="JOK3895" s="63"/>
      <c r="JOL3895" s="62"/>
      <c r="JOM3895" s="62"/>
      <c r="JON3895" s="61"/>
      <c r="JOO3895" s="60"/>
      <c r="JOP3895" s="59"/>
      <c r="JOQ3895" s="57"/>
      <c r="JOR3895" s="57"/>
      <c r="JOS3895" s="57"/>
      <c r="JOT3895" s="57"/>
      <c r="JOU3895" s="57"/>
      <c r="JOV3895" s="57"/>
      <c r="JOW3895" s="57"/>
      <c r="JOX3895" s="57"/>
      <c r="JOY3895" s="58"/>
      <c r="JOZ3895" s="57"/>
      <c r="JPA3895" s="57"/>
      <c r="JPB3895" s="57"/>
      <c r="JPC3895" s="57"/>
      <c r="JPD3895" s="57"/>
      <c r="JPE3895" s="56"/>
      <c r="JPF3895" s="57"/>
      <c r="JPG3895" s="64"/>
      <c r="JPH3895" s="64"/>
      <c r="JPI3895" s="64"/>
      <c r="JPJ3895" s="64"/>
      <c r="JPK3895" s="62"/>
      <c r="JPL3895" s="63"/>
      <c r="JPM3895" s="62"/>
      <c r="JPN3895" s="62"/>
      <c r="JPO3895" s="61"/>
      <c r="JPP3895" s="60"/>
      <c r="JPQ3895" s="59"/>
      <c r="JPR3895" s="57"/>
      <c r="JPS3895" s="57"/>
      <c r="JPT3895" s="57"/>
      <c r="JPU3895" s="57"/>
      <c r="JPV3895" s="57"/>
      <c r="JPW3895" s="57"/>
      <c r="JPX3895" s="57"/>
      <c r="JPY3895" s="57"/>
      <c r="JPZ3895" s="58"/>
      <c r="JQA3895" s="57"/>
      <c r="JQB3895" s="57"/>
      <c r="JQC3895" s="57"/>
      <c r="JQD3895" s="57"/>
      <c r="JQE3895" s="57"/>
      <c r="JQF3895" s="56"/>
      <c r="JQG3895" s="57"/>
      <c r="JQH3895" s="64"/>
      <c r="JQI3895" s="64"/>
      <c r="JQJ3895" s="64"/>
      <c r="JQK3895" s="64"/>
      <c r="JQL3895" s="62"/>
      <c r="JQM3895" s="63"/>
      <c r="JQN3895" s="62"/>
      <c r="JQO3895" s="62"/>
      <c r="JQP3895" s="61"/>
      <c r="JQQ3895" s="60"/>
      <c r="JQR3895" s="59"/>
      <c r="JQS3895" s="57"/>
      <c r="JQT3895" s="57"/>
      <c r="JQU3895" s="57"/>
      <c r="JQV3895" s="57"/>
      <c r="JQW3895" s="57"/>
      <c r="JQX3895" s="57"/>
      <c r="JQY3895" s="57"/>
      <c r="JQZ3895" s="57"/>
      <c r="JRA3895" s="58"/>
      <c r="JRB3895" s="57"/>
      <c r="JRC3895" s="57"/>
      <c r="JRD3895" s="57"/>
      <c r="JRE3895" s="57"/>
      <c r="JRF3895" s="57"/>
      <c r="JRG3895" s="56"/>
      <c r="JRH3895" s="57"/>
      <c r="JRI3895" s="64"/>
      <c r="JRJ3895" s="64"/>
      <c r="JRK3895" s="64"/>
      <c r="JRL3895" s="64"/>
      <c r="JRM3895" s="62"/>
      <c r="JRN3895" s="63"/>
      <c r="JRO3895" s="62"/>
      <c r="JRP3895" s="62"/>
      <c r="JRQ3895" s="61"/>
      <c r="JRR3895" s="60"/>
      <c r="JRS3895" s="59"/>
      <c r="JRT3895" s="57"/>
      <c r="JRU3895" s="59"/>
      <c r="JRV3895" s="57"/>
      <c r="JRW3895" s="57"/>
      <c r="JRX3895" s="57"/>
      <c r="JRY3895" s="57"/>
      <c r="JRZ3895" s="57"/>
      <c r="JSA3895" s="57"/>
      <c r="JSB3895" s="57"/>
      <c r="JSC3895" s="57"/>
      <c r="JSD3895" s="58"/>
      <c r="JSE3895" s="57"/>
      <c r="JSF3895" s="57"/>
      <c r="JSG3895" s="57"/>
      <c r="JSH3895" s="57"/>
      <c r="JSI3895" s="57"/>
      <c r="JSJ3895" s="56"/>
      <c r="JSK3895" s="57"/>
      <c r="JSL3895" s="64"/>
      <c r="JSM3895" s="64"/>
      <c r="JSN3895" s="64"/>
      <c r="JSO3895" s="64"/>
      <c r="JSP3895" s="62"/>
      <c r="JSQ3895" s="63"/>
      <c r="JSR3895" s="62"/>
      <c r="JSS3895" s="62"/>
      <c r="JST3895" s="61"/>
      <c r="JSU3895" s="60"/>
      <c r="JSV3895" s="59"/>
      <c r="JSW3895" s="57"/>
      <c r="JSX3895" s="57"/>
      <c r="JSY3895" s="57"/>
      <c r="JSZ3895" s="57"/>
      <c r="JTA3895" s="57"/>
      <c r="JTB3895" s="57"/>
      <c r="JTC3895" s="57"/>
      <c r="JTD3895" s="57"/>
      <c r="JTE3895" s="58"/>
      <c r="JTF3895" s="57"/>
      <c r="JTG3895" s="57"/>
      <c r="JTH3895" s="57"/>
      <c r="JTI3895" s="57"/>
      <c r="JTJ3895" s="57"/>
      <c r="JTK3895" s="56"/>
      <c r="JTL3895" s="57"/>
      <c r="JTM3895" s="64"/>
      <c r="JTN3895" s="64"/>
      <c r="JTO3895" s="64"/>
      <c r="JTP3895" s="64"/>
      <c r="JTQ3895" s="62"/>
      <c r="JTR3895" s="63"/>
      <c r="JTS3895" s="62"/>
      <c r="JTT3895" s="62"/>
      <c r="JTU3895" s="61"/>
      <c r="JTV3895" s="60"/>
      <c r="JTW3895" s="59"/>
      <c r="JTX3895" s="57"/>
      <c r="JTY3895" s="57"/>
      <c r="JTZ3895" s="57"/>
      <c r="JUA3895" s="57"/>
      <c r="JUB3895" s="57"/>
      <c r="JUC3895" s="57"/>
      <c r="JUD3895" s="57"/>
      <c r="JUE3895" s="57"/>
      <c r="JUF3895" s="58"/>
      <c r="JUG3895" s="57"/>
      <c r="JUH3895" s="57"/>
      <c r="JUI3895" s="57"/>
      <c r="JUJ3895" s="57"/>
      <c r="JUK3895" s="57"/>
      <c r="JUL3895" s="56"/>
      <c r="JUM3895" s="57"/>
      <c r="JUN3895" s="64"/>
      <c r="JUO3895" s="64"/>
      <c r="JUP3895" s="64"/>
      <c r="JUQ3895" s="64"/>
      <c r="JUR3895" s="62"/>
      <c r="JUS3895" s="63"/>
      <c r="JUT3895" s="62"/>
      <c r="JUU3895" s="62"/>
      <c r="JUV3895" s="61"/>
      <c r="JUW3895" s="60"/>
      <c r="JUX3895" s="59"/>
      <c r="JUY3895" s="57"/>
      <c r="JUZ3895" s="57"/>
      <c r="JVA3895" s="57"/>
      <c r="JVB3895" s="57"/>
      <c r="JVC3895" s="57"/>
      <c r="JVD3895" s="57"/>
      <c r="JVE3895" s="57"/>
      <c r="JVF3895" s="57"/>
      <c r="JVG3895" s="58"/>
      <c r="JVH3895" s="57"/>
      <c r="JVI3895" s="57"/>
      <c r="JVJ3895" s="57"/>
      <c r="JVK3895" s="57"/>
      <c r="JVL3895" s="57"/>
      <c r="JVM3895" s="56"/>
      <c r="JVN3895" s="57"/>
      <c r="JVO3895" s="64"/>
      <c r="JVP3895" s="64"/>
      <c r="JVQ3895" s="64"/>
      <c r="JVR3895" s="64"/>
      <c r="JVS3895" s="62"/>
      <c r="JVT3895" s="63"/>
      <c r="JVU3895" s="62"/>
      <c r="JVV3895" s="62"/>
      <c r="JVW3895" s="61"/>
      <c r="JVX3895" s="60"/>
      <c r="JVY3895" s="59"/>
      <c r="JVZ3895" s="57"/>
      <c r="JWA3895" s="57"/>
      <c r="JWB3895" s="57"/>
      <c r="JWC3895" s="57"/>
      <c r="JWD3895" s="57"/>
      <c r="JWE3895" s="57"/>
      <c r="JWF3895" s="57"/>
      <c r="JWG3895" s="57"/>
      <c r="JWH3895" s="58"/>
      <c r="JWI3895" s="57"/>
      <c r="JWJ3895" s="57"/>
      <c r="JWK3895" s="57"/>
      <c r="JWL3895" s="57"/>
      <c r="JWM3895" s="57"/>
      <c r="JWN3895" s="56"/>
      <c r="JWO3895" s="57"/>
      <c r="JWP3895" s="64"/>
      <c r="JWQ3895" s="64"/>
      <c r="JWR3895" s="64"/>
      <c r="JWS3895" s="64"/>
      <c r="JWT3895" s="62"/>
      <c r="JWU3895" s="63"/>
      <c r="JWV3895" s="62"/>
      <c r="JWW3895" s="62"/>
      <c r="JWX3895" s="61"/>
      <c r="JWY3895" s="60"/>
      <c r="JWZ3895" s="59"/>
      <c r="JXA3895" s="57"/>
      <c r="JXB3895" s="57"/>
      <c r="JXC3895" s="57"/>
      <c r="JXD3895" s="57"/>
      <c r="JXE3895" s="57"/>
      <c r="JXF3895" s="57"/>
      <c r="JXG3895" s="57"/>
      <c r="JXH3895" s="57"/>
      <c r="JXI3895" s="58"/>
      <c r="JXJ3895" s="57"/>
      <c r="JXK3895" s="57"/>
      <c r="JXL3895" s="57"/>
      <c r="JXM3895" s="57"/>
      <c r="JXN3895" s="57"/>
      <c r="JXO3895" s="56"/>
      <c r="JXP3895" s="57"/>
      <c r="JXQ3895" s="64"/>
      <c r="JXR3895" s="64"/>
      <c r="JXS3895" s="64"/>
      <c r="JXT3895" s="64"/>
      <c r="JXU3895" s="62"/>
      <c r="JXV3895" s="63"/>
      <c r="JXW3895" s="62"/>
      <c r="JXX3895" s="62"/>
      <c r="JXY3895" s="61"/>
      <c r="JXZ3895" s="60"/>
      <c r="JYA3895" s="59"/>
      <c r="JYB3895" s="57"/>
      <c r="JYC3895" s="57"/>
      <c r="JYD3895" s="57"/>
      <c r="JYE3895" s="57"/>
      <c r="JYF3895" s="57"/>
      <c r="JYG3895" s="57"/>
      <c r="JYH3895" s="57"/>
      <c r="JYI3895" s="57"/>
      <c r="JYJ3895" s="58"/>
      <c r="JYK3895" s="57"/>
      <c r="JYL3895" s="57"/>
      <c r="JYM3895" s="57"/>
      <c r="JYN3895" s="57"/>
      <c r="JYO3895" s="57"/>
      <c r="JYP3895" s="56"/>
      <c r="JYQ3895" s="57"/>
      <c r="JYR3895" s="64"/>
      <c r="JYS3895" s="64"/>
      <c r="JYT3895" s="64"/>
      <c r="JYU3895" s="64"/>
      <c r="JYV3895" s="62"/>
      <c r="JYW3895" s="63"/>
      <c r="JYX3895" s="62"/>
      <c r="JYY3895" s="62"/>
      <c r="JYZ3895" s="61"/>
      <c r="JZA3895" s="60"/>
      <c r="JZB3895" s="59"/>
      <c r="JZC3895" s="57"/>
      <c r="JZD3895" s="57"/>
      <c r="JZE3895" s="57"/>
      <c r="JZF3895" s="57"/>
      <c r="JZG3895" s="57"/>
      <c r="JZH3895" s="57"/>
      <c r="JZI3895" s="57"/>
      <c r="JZJ3895" s="57"/>
      <c r="JZK3895" s="58"/>
      <c r="JZL3895" s="57"/>
      <c r="JZM3895" s="57"/>
      <c r="JZN3895" s="57"/>
      <c r="JZO3895" s="57"/>
      <c r="JZP3895" s="57"/>
      <c r="JZQ3895" s="56"/>
      <c r="JZR3895" s="57"/>
      <c r="JZS3895" s="64"/>
      <c r="JZT3895" s="64"/>
      <c r="JZU3895" s="64"/>
      <c r="JZV3895" s="64"/>
      <c r="JZW3895" s="62"/>
      <c r="JZX3895" s="63"/>
      <c r="JZY3895" s="62"/>
      <c r="JZZ3895" s="62"/>
      <c r="KAA3895" s="61"/>
      <c r="KAB3895" s="60"/>
      <c r="KAC3895" s="59"/>
      <c r="KAD3895" s="57"/>
      <c r="KAE3895" s="57"/>
      <c r="KAF3895" s="57"/>
      <c r="KAG3895" s="57"/>
      <c r="KAH3895" s="57"/>
      <c r="KAI3895" s="57"/>
      <c r="KAJ3895" s="57"/>
      <c r="KAK3895" s="57"/>
      <c r="KAL3895" s="58"/>
      <c r="KAM3895" s="57"/>
      <c r="KAN3895" s="57"/>
      <c r="KAO3895" s="57"/>
      <c r="KAP3895" s="57"/>
      <c r="KAQ3895" s="57"/>
      <c r="KAR3895" s="56"/>
      <c r="KAS3895" s="57"/>
      <c r="KAT3895" s="64"/>
      <c r="KAU3895" s="64"/>
      <c r="KAV3895" s="64"/>
      <c r="KAW3895" s="64"/>
      <c r="KAX3895" s="62"/>
      <c r="KAY3895" s="63"/>
      <c r="KAZ3895" s="62"/>
      <c r="KBA3895" s="62"/>
      <c r="KBB3895" s="61"/>
      <c r="KBC3895" s="60"/>
      <c r="KBD3895" s="59"/>
      <c r="KBE3895" s="57"/>
      <c r="KBF3895" s="57"/>
      <c r="KBG3895" s="57"/>
      <c r="KBH3895" s="57"/>
      <c r="KBI3895" s="57"/>
      <c r="KBJ3895" s="57"/>
      <c r="KBK3895" s="57"/>
      <c r="KBL3895" s="57"/>
      <c r="KBM3895" s="58"/>
      <c r="KBN3895" s="57"/>
      <c r="KBO3895" s="57"/>
      <c r="KBP3895" s="57"/>
      <c r="KBQ3895" s="57"/>
      <c r="KBR3895" s="57"/>
      <c r="KBS3895" s="56"/>
      <c r="KBT3895" s="57"/>
      <c r="KBU3895" s="64"/>
      <c r="KBV3895" s="64"/>
      <c r="KBW3895" s="64"/>
      <c r="KBX3895" s="64"/>
      <c r="KBY3895" s="62"/>
      <c r="KBZ3895" s="63"/>
      <c r="KCA3895" s="62"/>
      <c r="KCB3895" s="62"/>
      <c r="KCC3895" s="61"/>
      <c r="KCD3895" s="60"/>
      <c r="KCE3895" s="59"/>
      <c r="KCF3895" s="57"/>
      <c r="KCG3895" s="57"/>
      <c r="KCH3895" s="57"/>
      <c r="KCI3895" s="57"/>
      <c r="KCJ3895" s="57"/>
      <c r="KCK3895" s="57"/>
      <c r="KCL3895" s="57"/>
      <c r="KCM3895" s="57"/>
      <c r="KCN3895" s="58"/>
      <c r="KCO3895" s="57"/>
      <c r="KCP3895" s="57"/>
      <c r="KCQ3895" s="57"/>
      <c r="KCR3895" s="57"/>
      <c r="KCS3895" s="57"/>
      <c r="KCT3895" s="56"/>
      <c r="KCU3895" s="57"/>
      <c r="KCV3895" s="64"/>
      <c r="KCW3895" s="64"/>
      <c r="KCX3895" s="64"/>
      <c r="KCY3895" s="64"/>
      <c r="KCZ3895" s="62"/>
      <c r="KDA3895" s="63"/>
      <c r="KDB3895" s="62"/>
      <c r="KDC3895" s="62"/>
      <c r="KDD3895" s="61"/>
      <c r="KDE3895" s="60"/>
      <c r="KDF3895" s="59"/>
      <c r="KDG3895" s="57"/>
      <c r="KDH3895" s="57"/>
      <c r="KDI3895" s="57"/>
      <c r="KDJ3895" s="57"/>
      <c r="KDK3895" s="57"/>
      <c r="KDL3895" s="57"/>
      <c r="KDM3895" s="57"/>
      <c r="KDN3895" s="57"/>
      <c r="KDO3895" s="58"/>
      <c r="KDP3895" s="57"/>
      <c r="KDQ3895" s="57"/>
      <c r="KDR3895" s="57"/>
      <c r="KDS3895" s="57"/>
      <c r="KDT3895" s="57"/>
      <c r="KDU3895" s="56"/>
      <c r="KDV3895" s="57"/>
      <c r="KDW3895" s="64"/>
      <c r="KDX3895" s="64"/>
      <c r="KDY3895" s="64"/>
      <c r="KDZ3895" s="64"/>
      <c r="KEA3895" s="62"/>
      <c r="KEB3895" s="63"/>
      <c r="KEC3895" s="62"/>
      <c r="KED3895" s="62"/>
      <c r="KEE3895" s="61"/>
      <c r="KEF3895" s="60"/>
      <c r="KEG3895" s="59"/>
      <c r="KEH3895" s="57"/>
      <c r="KEI3895" s="57"/>
      <c r="KEJ3895" s="57"/>
      <c r="KEK3895" s="57"/>
      <c r="KEL3895" s="57"/>
      <c r="KEM3895" s="57"/>
      <c r="KEN3895" s="57"/>
      <c r="KEO3895" s="57"/>
      <c r="KEP3895" s="58"/>
      <c r="KEQ3895" s="57"/>
      <c r="KER3895" s="57"/>
      <c r="KES3895" s="57"/>
      <c r="KET3895" s="57"/>
      <c r="KEU3895" s="57"/>
      <c r="KEV3895" s="56"/>
      <c r="KEW3895" s="57"/>
      <c r="KEX3895" s="64"/>
      <c r="KEY3895" s="64"/>
      <c r="KEZ3895" s="64"/>
      <c r="KFA3895" s="64"/>
      <c r="KFB3895" s="62"/>
      <c r="KFC3895" s="63"/>
      <c r="KFD3895" s="62"/>
      <c r="KFE3895" s="62"/>
      <c r="KFF3895" s="61"/>
      <c r="KFG3895" s="60"/>
      <c r="KFH3895" s="59"/>
      <c r="KFI3895" s="57"/>
      <c r="KFJ3895" s="57"/>
      <c r="KFK3895" s="57"/>
      <c r="KFL3895" s="57"/>
      <c r="KFM3895" s="57"/>
      <c r="KFN3895" s="57"/>
      <c r="KFO3895" s="57"/>
      <c r="KFP3895" s="57"/>
      <c r="KFQ3895" s="58"/>
      <c r="KFR3895" s="57"/>
      <c r="KFS3895" s="57"/>
      <c r="KFT3895" s="57"/>
      <c r="KFU3895" s="57"/>
      <c r="KFV3895" s="57"/>
      <c r="KFW3895" s="56"/>
      <c r="KFX3895" s="57"/>
      <c r="KFY3895" s="64"/>
      <c r="KFZ3895" s="64"/>
      <c r="KGA3895" s="64"/>
      <c r="KGB3895" s="64"/>
      <c r="KGC3895" s="62"/>
      <c r="KGD3895" s="63"/>
      <c r="KGE3895" s="62"/>
      <c r="KGF3895" s="62"/>
      <c r="KGG3895" s="61"/>
      <c r="KGH3895" s="60"/>
      <c r="KGI3895" s="59"/>
      <c r="KGJ3895" s="57"/>
      <c r="KGK3895" s="57"/>
      <c r="KGL3895" s="57"/>
      <c r="KGM3895" s="57"/>
      <c r="KGN3895" s="57"/>
      <c r="KGO3895" s="57"/>
      <c r="KGP3895" s="57"/>
      <c r="KGQ3895" s="57"/>
      <c r="KGR3895" s="58"/>
      <c r="KGS3895" s="57"/>
      <c r="KGT3895" s="57"/>
      <c r="KGU3895" s="57"/>
      <c r="KGV3895" s="57"/>
      <c r="KGW3895" s="57"/>
      <c r="KGX3895" s="56"/>
      <c r="KGY3895" s="57"/>
      <c r="KGZ3895" s="64"/>
      <c r="KHA3895" s="64"/>
      <c r="KHB3895" s="64"/>
      <c r="KHC3895" s="64"/>
      <c r="KHD3895" s="62"/>
      <c r="KHE3895" s="63"/>
      <c r="KHF3895" s="62"/>
      <c r="KHG3895" s="62"/>
      <c r="KHH3895" s="61"/>
      <c r="KHI3895" s="60"/>
      <c r="KHJ3895" s="59"/>
      <c r="KHK3895" s="57"/>
      <c r="KHL3895" s="57"/>
      <c r="KHM3895" s="57"/>
      <c r="KHN3895" s="57"/>
      <c r="KHO3895" s="57"/>
      <c r="KHP3895" s="57"/>
      <c r="KHQ3895" s="57"/>
      <c r="KHR3895" s="57"/>
      <c r="KHS3895" s="58"/>
      <c r="KHT3895" s="57"/>
      <c r="KHU3895" s="57"/>
      <c r="KHV3895" s="57"/>
      <c r="KHW3895" s="57"/>
      <c r="KHX3895" s="57"/>
      <c r="KHY3895" s="56"/>
      <c r="KHZ3895" s="57"/>
      <c r="KIA3895" s="64"/>
      <c r="KIB3895" s="64"/>
      <c r="KIC3895" s="64"/>
      <c r="KID3895" s="64"/>
      <c r="KIE3895" s="62"/>
      <c r="KIF3895" s="63"/>
      <c r="KIG3895" s="62"/>
      <c r="KIH3895" s="62"/>
      <c r="KII3895" s="61"/>
      <c r="KIJ3895" s="60"/>
      <c r="KIK3895" s="59"/>
      <c r="KIL3895" s="57"/>
      <c r="KIM3895" s="57"/>
      <c r="KIN3895" s="57"/>
      <c r="KIO3895" s="57"/>
      <c r="KIP3895" s="57"/>
      <c r="KIQ3895" s="57"/>
      <c r="KIR3895" s="57"/>
      <c r="KIS3895" s="57"/>
      <c r="KIT3895" s="58"/>
      <c r="KIU3895" s="57"/>
      <c r="KIV3895" s="57"/>
      <c r="KIW3895" s="57"/>
      <c r="KIX3895" s="57"/>
      <c r="KIY3895" s="57"/>
      <c r="KIZ3895" s="56"/>
      <c r="KJA3895" s="57"/>
      <c r="KJB3895" s="64"/>
      <c r="KJC3895" s="64"/>
      <c r="KJD3895" s="64"/>
      <c r="KJE3895" s="64"/>
      <c r="KJF3895" s="62"/>
      <c r="KJG3895" s="63"/>
      <c r="KJH3895" s="62"/>
      <c r="KJI3895" s="62"/>
      <c r="KJJ3895" s="61"/>
      <c r="KJK3895" s="60"/>
      <c r="KJL3895" s="59"/>
      <c r="KJM3895" s="57"/>
      <c r="KJN3895" s="57"/>
      <c r="KJO3895" s="57"/>
      <c r="KJP3895" s="57"/>
      <c r="KJQ3895" s="57"/>
      <c r="KJR3895" s="57"/>
      <c r="KJS3895" s="57"/>
      <c r="KJT3895" s="57"/>
      <c r="KJU3895" s="58"/>
      <c r="KJV3895" s="57"/>
      <c r="KJW3895" s="57"/>
      <c r="KJX3895" s="57"/>
      <c r="KJY3895" s="57"/>
      <c r="KJZ3895" s="57"/>
      <c r="KKA3895" s="56"/>
      <c r="KKB3895" s="57"/>
      <c r="KKC3895" s="64"/>
      <c r="KKD3895" s="64"/>
      <c r="KKE3895" s="64"/>
      <c r="KKF3895" s="64"/>
      <c r="KKG3895" s="62"/>
      <c r="KKH3895" s="63"/>
      <c r="KKI3895" s="62"/>
      <c r="KKJ3895" s="62"/>
      <c r="KKK3895" s="61"/>
      <c r="KKL3895" s="60"/>
      <c r="KKM3895" s="59"/>
      <c r="KKN3895" s="57"/>
      <c r="KKO3895" s="57"/>
      <c r="KKP3895" s="57"/>
      <c r="KKQ3895" s="57"/>
      <c r="KKR3895" s="57"/>
      <c r="KKS3895" s="57"/>
      <c r="KKT3895" s="57"/>
      <c r="KKU3895" s="57"/>
      <c r="KKV3895" s="58"/>
      <c r="KKW3895" s="57"/>
      <c r="KKX3895" s="57"/>
      <c r="KKY3895" s="57"/>
      <c r="KKZ3895" s="57"/>
      <c r="KLA3895" s="57"/>
      <c r="KLB3895" s="56"/>
      <c r="KLC3895" s="57"/>
      <c r="KLD3895" s="64"/>
      <c r="KLE3895" s="64"/>
      <c r="KLF3895" s="64"/>
      <c r="KLG3895" s="64"/>
      <c r="KLH3895" s="62"/>
      <c r="KLI3895" s="63"/>
      <c r="KLJ3895" s="62"/>
      <c r="KLK3895" s="62"/>
      <c r="KLL3895" s="61"/>
      <c r="KLM3895" s="60"/>
      <c r="KLN3895" s="59"/>
      <c r="KLO3895" s="57"/>
      <c r="KLP3895" s="57"/>
      <c r="KLQ3895" s="57"/>
      <c r="KLR3895" s="57"/>
      <c r="KLS3895" s="57"/>
      <c r="KLT3895" s="57"/>
      <c r="KLU3895" s="57"/>
      <c r="KLV3895" s="57"/>
      <c r="KLW3895" s="58"/>
      <c r="KLX3895" s="57"/>
      <c r="KLY3895" s="57"/>
      <c r="KLZ3895" s="57"/>
      <c r="KMA3895" s="57"/>
      <c r="KMB3895" s="57"/>
      <c r="KMC3895" s="56"/>
      <c r="KMD3895" s="57"/>
      <c r="KME3895" s="64"/>
      <c r="KMF3895" s="64"/>
      <c r="KMG3895" s="64"/>
      <c r="KMH3895" s="64"/>
      <c r="KMI3895" s="62"/>
      <c r="KMJ3895" s="63"/>
      <c r="KMK3895" s="62"/>
      <c r="KML3895" s="62"/>
      <c r="KMM3895" s="61"/>
      <c r="KMN3895" s="60"/>
      <c r="KMO3895" s="59"/>
      <c r="KMP3895" s="57"/>
      <c r="KMQ3895" s="57"/>
      <c r="KMR3895" s="57"/>
      <c r="KMS3895" s="57"/>
      <c r="KMT3895" s="57"/>
      <c r="KMU3895" s="57"/>
      <c r="KMV3895" s="57"/>
      <c r="KMW3895" s="57"/>
      <c r="KMX3895" s="58"/>
      <c r="KMY3895" s="57"/>
      <c r="KMZ3895" s="57"/>
      <c r="KNA3895" s="57"/>
      <c r="KNB3895" s="57"/>
      <c r="KNC3895" s="57"/>
      <c r="KND3895" s="56"/>
      <c r="KNE3895" s="57"/>
      <c r="KNF3895" s="64"/>
      <c r="KNG3895" s="64"/>
      <c r="KNH3895" s="64"/>
      <c r="KNI3895" s="64"/>
      <c r="KNJ3895" s="62"/>
      <c r="KNK3895" s="63"/>
      <c r="KNL3895" s="62"/>
      <c r="KNM3895" s="62"/>
      <c r="KNN3895" s="61"/>
      <c r="KNO3895" s="60"/>
      <c r="KNP3895" s="59"/>
      <c r="KNQ3895" s="57"/>
      <c r="KNR3895" s="57"/>
      <c r="KNS3895" s="57"/>
      <c r="KNT3895" s="57"/>
      <c r="KNU3895" s="57"/>
      <c r="KNV3895" s="57"/>
      <c r="KNW3895" s="57"/>
      <c r="KNX3895" s="57"/>
      <c r="KNY3895" s="58"/>
      <c r="KNZ3895" s="57"/>
      <c r="KOA3895" s="57"/>
      <c r="KOB3895" s="57"/>
      <c r="KOC3895" s="57"/>
      <c r="KOD3895" s="57"/>
      <c r="KOE3895" s="56"/>
      <c r="KOF3895" s="57"/>
      <c r="KOG3895" s="64"/>
      <c r="KOH3895" s="64"/>
      <c r="KOI3895" s="64"/>
      <c r="KOJ3895" s="64"/>
      <c r="KOK3895" s="62"/>
      <c r="KOL3895" s="63"/>
      <c r="KOM3895" s="62"/>
      <c r="KON3895" s="62"/>
      <c r="KOO3895" s="61"/>
      <c r="KOP3895" s="60"/>
      <c r="KOQ3895" s="59"/>
      <c r="KOR3895" s="57"/>
      <c r="KOS3895" s="57"/>
      <c r="KOT3895" s="57"/>
      <c r="KOU3895" s="57"/>
      <c r="KOV3895" s="57"/>
      <c r="KOW3895" s="57"/>
      <c r="KOX3895" s="57"/>
      <c r="KOY3895" s="57"/>
      <c r="KOZ3895" s="58"/>
      <c r="KPA3895" s="57"/>
      <c r="KPB3895" s="57"/>
      <c r="KPC3895" s="57"/>
      <c r="KPD3895" s="57"/>
      <c r="KPE3895" s="57"/>
      <c r="KPF3895" s="56"/>
      <c r="KPG3895" s="57"/>
      <c r="KPH3895" s="64"/>
      <c r="KPI3895" s="64"/>
      <c r="KPJ3895" s="64"/>
      <c r="KPK3895" s="64"/>
      <c r="KPL3895" s="62"/>
      <c r="KPM3895" s="63"/>
      <c r="KPN3895" s="62"/>
      <c r="KPO3895" s="62"/>
      <c r="KPP3895" s="61"/>
      <c r="KPQ3895" s="60"/>
      <c r="KPR3895" s="59"/>
      <c r="KPS3895" s="57"/>
      <c r="KPT3895" s="57"/>
      <c r="KPU3895" s="57"/>
      <c r="KPV3895" s="57"/>
      <c r="KPW3895" s="57"/>
      <c r="KPX3895" s="57"/>
      <c r="KPY3895" s="57"/>
      <c r="KPZ3895" s="57"/>
      <c r="KQA3895" s="58"/>
      <c r="KQB3895" s="57"/>
      <c r="KQC3895" s="57"/>
      <c r="KQD3895" s="57"/>
      <c r="KQE3895" s="57"/>
      <c r="KQF3895" s="57"/>
      <c r="KQG3895" s="56"/>
      <c r="KQH3895" s="57"/>
      <c r="KQI3895" s="64"/>
      <c r="KQJ3895" s="64"/>
      <c r="KQK3895" s="64"/>
      <c r="KQL3895" s="64"/>
      <c r="KQM3895" s="62"/>
      <c r="KQN3895" s="63"/>
      <c r="KQO3895" s="62"/>
      <c r="KQP3895" s="62"/>
      <c r="KQQ3895" s="61"/>
      <c r="KQR3895" s="60"/>
      <c r="KQS3895" s="59"/>
      <c r="KQT3895" s="57"/>
      <c r="KQU3895" s="57"/>
      <c r="KQV3895" s="57"/>
      <c r="KQW3895" s="57"/>
      <c r="KQX3895" s="57"/>
      <c r="KQY3895" s="57"/>
      <c r="KQZ3895" s="57"/>
      <c r="KRA3895" s="57"/>
      <c r="KRB3895" s="58"/>
      <c r="KRC3895" s="57"/>
      <c r="KRD3895" s="57"/>
      <c r="KRE3895" s="57"/>
      <c r="KRF3895" s="57"/>
      <c r="KRG3895" s="57"/>
      <c r="KRH3895" s="56"/>
      <c r="KRI3895" s="57"/>
      <c r="KRJ3895" s="64"/>
      <c r="KRK3895" s="64"/>
      <c r="KRL3895" s="64"/>
      <c r="KRM3895" s="64"/>
      <c r="KRN3895" s="62"/>
      <c r="KRO3895" s="63"/>
      <c r="KRP3895" s="62"/>
      <c r="KRQ3895" s="62"/>
      <c r="KRR3895" s="61"/>
      <c r="KRS3895" s="60"/>
      <c r="KRT3895" s="59"/>
      <c r="KRU3895" s="57"/>
      <c r="KRV3895" s="57"/>
      <c r="KRW3895" s="57"/>
      <c r="KRX3895" s="57"/>
      <c r="KRY3895" s="57"/>
      <c r="KRZ3895" s="57"/>
      <c r="KSA3895" s="57"/>
      <c r="KSB3895" s="57"/>
      <c r="KSC3895" s="58"/>
      <c r="KSD3895" s="57"/>
      <c r="KSE3895" s="57"/>
      <c r="KSF3895" s="57"/>
      <c r="KSG3895" s="57"/>
      <c r="KSH3895" s="57"/>
      <c r="KSI3895" s="56"/>
      <c r="KSJ3895" s="57"/>
      <c r="KSK3895" s="64"/>
      <c r="KSL3895" s="64"/>
      <c r="KSM3895" s="64"/>
      <c r="KSN3895" s="64"/>
      <c r="KSO3895" s="62"/>
      <c r="KSP3895" s="63"/>
      <c r="KSQ3895" s="62"/>
      <c r="KSR3895" s="62"/>
      <c r="KSS3895" s="61"/>
      <c r="KST3895" s="60"/>
      <c r="KSU3895" s="59"/>
      <c r="KSV3895" s="57"/>
      <c r="KSW3895" s="57"/>
      <c r="KSX3895" s="57"/>
      <c r="KSY3895" s="57"/>
      <c r="KSZ3895" s="57"/>
      <c r="KTA3895" s="57"/>
      <c r="KTB3895" s="57"/>
      <c r="KTC3895" s="57"/>
      <c r="KTD3895" s="58"/>
      <c r="KTE3895" s="57"/>
      <c r="KTF3895" s="57"/>
      <c r="KTG3895" s="57"/>
      <c r="KTH3895" s="57"/>
      <c r="KTI3895" s="57"/>
      <c r="KTJ3895" s="56"/>
      <c r="KTK3895" s="57"/>
      <c r="KTL3895" s="64"/>
      <c r="KTM3895" s="64"/>
      <c r="KTN3895" s="64"/>
      <c r="KTO3895" s="64"/>
      <c r="KTP3895" s="62"/>
      <c r="KTQ3895" s="63"/>
      <c r="KTR3895" s="62"/>
      <c r="KTS3895" s="62"/>
      <c r="KTT3895" s="61"/>
      <c r="KTU3895" s="60"/>
      <c r="KTV3895" s="59"/>
      <c r="KTW3895" s="57"/>
      <c r="KTX3895" s="57"/>
      <c r="KTY3895" s="57"/>
      <c r="KTZ3895" s="57"/>
      <c r="KUA3895" s="57"/>
      <c r="KUB3895" s="57"/>
      <c r="KUC3895" s="57"/>
      <c r="KUD3895" s="57"/>
      <c r="KUE3895" s="58"/>
      <c r="KUF3895" s="57"/>
      <c r="KUG3895" s="57"/>
      <c r="KUH3895" s="57"/>
      <c r="KUI3895" s="57"/>
      <c r="KUJ3895" s="57"/>
      <c r="KUK3895" s="56"/>
      <c r="KUL3895" s="57"/>
      <c r="KUM3895" s="64"/>
      <c r="KUN3895" s="64"/>
      <c r="KUO3895" s="64"/>
      <c r="KUP3895" s="64"/>
      <c r="KUQ3895" s="62"/>
      <c r="KUR3895" s="63"/>
      <c r="KUS3895" s="62"/>
      <c r="KUT3895" s="62"/>
      <c r="KUU3895" s="61"/>
      <c r="KUV3895" s="60"/>
      <c r="KUW3895" s="59"/>
      <c r="KUX3895" s="57"/>
      <c r="KUY3895" s="57"/>
      <c r="KUZ3895" s="57"/>
      <c r="KVA3895" s="57"/>
      <c r="KVB3895" s="57"/>
      <c r="KVC3895" s="57"/>
      <c r="KVD3895" s="57"/>
      <c r="KVE3895" s="57"/>
      <c r="KVF3895" s="58"/>
      <c r="KVG3895" s="57"/>
      <c r="KVH3895" s="57"/>
      <c r="KVI3895" s="57"/>
      <c r="KVJ3895" s="57"/>
      <c r="KVK3895" s="57"/>
      <c r="KVL3895" s="56"/>
      <c r="KVM3895" s="57"/>
      <c r="KVN3895" s="64"/>
      <c r="KVO3895" s="64"/>
      <c r="KVP3895" s="64"/>
      <c r="KVQ3895" s="64"/>
      <c r="KVR3895" s="62"/>
      <c r="KVS3895" s="63"/>
      <c r="KVT3895" s="62"/>
      <c r="KVU3895" s="62"/>
      <c r="KVV3895" s="61"/>
      <c r="KVW3895" s="60"/>
      <c r="KVX3895" s="59"/>
      <c r="KVY3895" s="57"/>
      <c r="KVZ3895" s="57"/>
      <c r="KWA3895" s="57"/>
      <c r="KWB3895" s="57"/>
      <c r="KWC3895" s="57"/>
      <c r="KWD3895" s="57"/>
      <c r="KWE3895" s="57"/>
      <c r="KWF3895" s="57"/>
      <c r="KWG3895" s="58"/>
      <c r="KWH3895" s="57"/>
      <c r="KWI3895" s="57"/>
      <c r="KWJ3895" s="57"/>
      <c r="KWK3895" s="57"/>
      <c r="KWL3895" s="57"/>
      <c r="KWM3895" s="56"/>
      <c r="KWN3895" s="57"/>
      <c r="KWO3895" s="64"/>
      <c r="KWP3895" s="64"/>
      <c r="KWQ3895" s="64"/>
      <c r="KWR3895" s="64"/>
      <c r="KWS3895" s="62"/>
      <c r="KWT3895" s="63"/>
      <c r="KWU3895" s="62"/>
      <c r="KWV3895" s="62"/>
      <c r="KWW3895" s="61"/>
      <c r="KWX3895" s="60"/>
      <c r="KWY3895" s="59"/>
      <c r="KWZ3895" s="57"/>
      <c r="KXA3895" s="57"/>
      <c r="KXB3895" s="57"/>
      <c r="KXC3895" s="57"/>
      <c r="KXD3895" s="57"/>
      <c r="KXE3895" s="57"/>
      <c r="KXF3895" s="57"/>
      <c r="KXG3895" s="57"/>
      <c r="KXH3895" s="58"/>
      <c r="KXI3895" s="57"/>
      <c r="KXJ3895" s="57"/>
      <c r="KXK3895" s="57"/>
      <c r="KXL3895" s="57"/>
      <c r="KXM3895" s="57"/>
      <c r="KXN3895" s="56"/>
      <c r="KXO3895" s="57"/>
      <c r="KXP3895" s="64"/>
      <c r="KXQ3895" s="64"/>
      <c r="KXR3895" s="64"/>
      <c r="KXS3895" s="64"/>
      <c r="KXT3895" s="62"/>
      <c r="KXU3895" s="63"/>
      <c r="KXV3895" s="62"/>
      <c r="KXW3895" s="62"/>
      <c r="KXX3895" s="61"/>
      <c r="KXY3895" s="60"/>
      <c r="KXZ3895" s="59"/>
      <c r="KYA3895" s="57"/>
      <c r="KYB3895" s="57"/>
      <c r="KYC3895" s="57"/>
      <c r="KYD3895" s="57"/>
      <c r="KYE3895" s="57"/>
      <c r="KYF3895" s="57"/>
      <c r="KYG3895" s="57"/>
      <c r="KYH3895" s="57"/>
      <c r="KYI3895" s="58"/>
      <c r="KYJ3895" s="57"/>
      <c r="KYK3895" s="57"/>
      <c r="KYL3895" s="57"/>
      <c r="KYM3895" s="57"/>
      <c r="KYN3895" s="57"/>
      <c r="KYO3895" s="56"/>
      <c r="KYP3895" s="57"/>
      <c r="KYQ3895" s="64"/>
      <c r="KYR3895" s="64"/>
      <c r="KYS3895" s="64"/>
      <c r="KYT3895" s="64"/>
      <c r="KYU3895" s="62"/>
      <c r="KYV3895" s="63"/>
      <c r="KYW3895" s="62"/>
      <c r="KYX3895" s="62"/>
      <c r="KYY3895" s="61"/>
      <c r="KYZ3895" s="60"/>
      <c r="KZA3895" s="59"/>
      <c r="KZB3895" s="57"/>
      <c r="KZC3895" s="57"/>
      <c r="KZD3895" s="57"/>
      <c r="KZE3895" s="57"/>
      <c r="KZF3895" s="57"/>
      <c r="KZG3895" s="57"/>
      <c r="KZH3895" s="57"/>
      <c r="KZI3895" s="57"/>
      <c r="KZJ3895" s="58"/>
      <c r="KZK3895" s="57"/>
      <c r="KZL3895" s="57"/>
      <c r="KZM3895" s="57"/>
      <c r="KZN3895" s="57"/>
      <c r="KZO3895" s="57"/>
      <c r="KZP3895" s="56"/>
      <c r="KZQ3895" s="57"/>
      <c r="KZR3895" s="64"/>
      <c r="KZS3895" s="64"/>
      <c r="KZT3895" s="64"/>
      <c r="KZU3895" s="64"/>
      <c r="KZV3895" s="62"/>
      <c r="KZW3895" s="63"/>
      <c r="KZX3895" s="62"/>
      <c r="KZY3895" s="62"/>
      <c r="KZZ3895" s="61"/>
      <c r="LAA3895" s="60"/>
      <c r="LAB3895" s="59"/>
      <c r="LAC3895" s="57"/>
      <c r="LAD3895" s="57"/>
      <c r="LAE3895" s="57"/>
      <c r="LAF3895" s="57"/>
      <c r="LAG3895" s="57"/>
      <c r="LAH3895" s="57"/>
      <c r="LAI3895" s="57"/>
      <c r="LAJ3895" s="57"/>
      <c r="LAK3895" s="58"/>
      <c r="LAL3895" s="57"/>
      <c r="LAM3895" s="57"/>
      <c r="LAN3895" s="57"/>
      <c r="LAO3895" s="57"/>
      <c r="LAP3895" s="57"/>
      <c r="LAQ3895" s="56"/>
      <c r="LAR3895" s="57"/>
      <c r="LAS3895" s="64"/>
      <c r="LAT3895" s="64"/>
      <c r="LAU3895" s="64"/>
      <c r="LAV3895" s="64"/>
      <c r="LAW3895" s="62"/>
      <c r="LAX3895" s="63"/>
      <c r="LAY3895" s="62"/>
      <c r="LAZ3895" s="62"/>
      <c r="LBA3895" s="61"/>
      <c r="LBB3895" s="60"/>
      <c r="LBC3895" s="59"/>
      <c r="LBD3895" s="57"/>
      <c r="LBE3895" s="57"/>
      <c r="LBF3895" s="57"/>
      <c r="LBG3895" s="57"/>
      <c r="LBH3895" s="57"/>
      <c r="LBI3895" s="57"/>
      <c r="LBJ3895" s="57"/>
      <c r="LBK3895" s="57"/>
      <c r="LBL3895" s="58"/>
      <c r="LBM3895" s="57"/>
      <c r="LBN3895" s="57"/>
      <c r="LBO3895" s="57"/>
      <c r="LBP3895" s="57"/>
      <c r="LBQ3895" s="57"/>
      <c r="LBR3895" s="56"/>
      <c r="LBS3895" s="57"/>
      <c r="LBT3895" s="64"/>
      <c r="LBU3895" s="64"/>
      <c r="LBV3895" s="64"/>
      <c r="LBW3895" s="64"/>
      <c r="LBX3895" s="62"/>
      <c r="LBY3895" s="63"/>
      <c r="LBZ3895" s="62"/>
      <c r="LCA3895" s="62"/>
      <c r="LCB3895" s="61"/>
      <c r="LCC3895" s="60"/>
      <c r="LCD3895" s="59"/>
      <c r="LCE3895" s="57"/>
      <c r="LCF3895" s="57"/>
      <c r="LCG3895" s="57"/>
      <c r="LCH3895" s="57"/>
      <c r="LCI3895" s="57"/>
      <c r="LCJ3895" s="57"/>
      <c r="LCK3895" s="57"/>
      <c r="LCL3895" s="57"/>
      <c r="LCM3895" s="58"/>
      <c r="LCN3895" s="57"/>
      <c r="LCO3895" s="57"/>
      <c r="LCP3895" s="57"/>
      <c r="LCQ3895" s="57"/>
      <c r="LCR3895" s="57"/>
      <c r="LCS3895" s="56"/>
      <c r="LCT3895" s="57"/>
      <c r="LCU3895" s="64"/>
      <c r="LCV3895" s="64"/>
      <c r="LCW3895" s="64"/>
      <c r="LCX3895" s="64"/>
      <c r="LCY3895" s="62"/>
      <c r="LCZ3895" s="63"/>
      <c r="LDA3895" s="62"/>
      <c r="LDB3895" s="62"/>
      <c r="LDC3895" s="61"/>
      <c r="LDD3895" s="60"/>
      <c r="LDE3895" s="59"/>
      <c r="LDF3895" s="57"/>
      <c r="LDG3895" s="57"/>
      <c r="LDH3895" s="57"/>
      <c r="LDI3895" s="57"/>
      <c r="LDJ3895" s="57"/>
      <c r="LDK3895" s="57"/>
      <c r="LDL3895" s="57"/>
      <c r="LDM3895" s="57"/>
      <c r="LDN3895" s="58"/>
      <c r="LDO3895" s="57"/>
      <c r="LDP3895" s="57"/>
      <c r="LDQ3895" s="57"/>
      <c r="LDR3895" s="57"/>
      <c r="LDS3895" s="57"/>
      <c r="LDT3895" s="56"/>
      <c r="LDU3895" s="57"/>
      <c r="LDV3895" s="64"/>
      <c r="LDW3895" s="64"/>
      <c r="LDX3895" s="64"/>
      <c r="LDY3895" s="64"/>
      <c r="LDZ3895" s="62"/>
      <c r="LEA3895" s="63"/>
      <c r="LEB3895" s="62"/>
      <c r="LEC3895" s="62"/>
      <c r="LED3895" s="61"/>
      <c r="LEE3895" s="60"/>
      <c r="LEF3895" s="59"/>
      <c r="LEG3895" s="57"/>
      <c r="LEH3895" s="57"/>
      <c r="LEI3895" s="57"/>
      <c r="LEJ3895" s="57"/>
      <c r="LEK3895" s="57"/>
      <c r="LEL3895" s="57"/>
      <c r="LEM3895" s="57"/>
      <c r="LEN3895" s="57"/>
      <c r="LEO3895" s="58"/>
      <c r="LEP3895" s="57"/>
      <c r="LEQ3895" s="57"/>
      <c r="LER3895" s="57"/>
      <c r="LES3895" s="57"/>
      <c r="LET3895" s="57"/>
      <c r="LEU3895" s="56"/>
      <c r="LEV3895" s="57"/>
      <c r="LEW3895" s="64"/>
      <c r="LEX3895" s="64"/>
      <c r="LEY3895" s="64"/>
      <c r="LEZ3895" s="64"/>
      <c r="LFA3895" s="62"/>
      <c r="LFB3895" s="63"/>
      <c r="LFC3895" s="62"/>
      <c r="LFD3895" s="62"/>
      <c r="LFE3895" s="61"/>
      <c r="LFF3895" s="60"/>
      <c r="LFG3895" s="59"/>
      <c r="LFH3895" s="57"/>
      <c r="LFI3895" s="57"/>
      <c r="LFJ3895" s="57"/>
      <c r="LFK3895" s="57"/>
      <c r="LFL3895" s="57"/>
      <c r="LFM3895" s="57"/>
      <c r="LFN3895" s="57"/>
      <c r="LFO3895" s="57"/>
      <c r="LFP3895" s="58"/>
      <c r="LFQ3895" s="57"/>
      <c r="LFR3895" s="57"/>
      <c r="LFS3895" s="57"/>
      <c r="LFT3895" s="57"/>
      <c r="LFU3895" s="57"/>
      <c r="LFV3895" s="56"/>
      <c r="LFW3895" s="57"/>
      <c r="LFX3895" s="64"/>
      <c r="LFY3895" s="64"/>
      <c r="LFZ3895" s="64"/>
      <c r="LGA3895" s="64"/>
      <c r="LGB3895" s="62"/>
      <c r="LGC3895" s="63"/>
      <c r="LGD3895" s="62"/>
      <c r="LGE3895" s="62"/>
      <c r="LGF3895" s="61"/>
      <c r="LGG3895" s="60"/>
      <c r="LGH3895" s="59"/>
      <c r="LGI3895" s="57"/>
      <c r="LGJ3895" s="57"/>
      <c r="LGK3895" s="57"/>
      <c r="LGL3895" s="57"/>
      <c r="LGM3895" s="57"/>
      <c r="LGN3895" s="57"/>
      <c r="LGO3895" s="57"/>
      <c r="LGP3895" s="57"/>
      <c r="LGQ3895" s="58"/>
      <c r="LGR3895" s="57"/>
      <c r="LGS3895" s="57"/>
      <c r="LGT3895" s="57"/>
      <c r="LGU3895" s="57"/>
      <c r="LGV3895" s="57"/>
      <c r="LGW3895" s="56"/>
      <c r="LGX3895" s="57"/>
      <c r="LGY3895" s="64"/>
      <c r="LGZ3895" s="64"/>
      <c r="LHA3895" s="64"/>
      <c r="LHB3895" s="64"/>
      <c r="LHC3895" s="62"/>
      <c r="LHD3895" s="63"/>
      <c r="LHE3895" s="62"/>
      <c r="LHF3895" s="62"/>
      <c r="LHG3895" s="61"/>
      <c r="LHH3895" s="60"/>
      <c r="LHI3895" s="59"/>
      <c r="LHJ3895" s="57"/>
      <c r="LHK3895" s="57"/>
      <c r="LHL3895" s="57"/>
      <c r="LHM3895" s="57"/>
      <c r="LHN3895" s="57"/>
      <c r="LHO3895" s="57"/>
      <c r="LHP3895" s="57"/>
      <c r="LHQ3895" s="57"/>
      <c r="LHR3895" s="58"/>
      <c r="LHS3895" s="57"/>
      <c r="LHT3895" s="57"/>
      <c r="LHU3895" s="57"/>
      <c r="LHV3895" s="57"/>
      <c r="LHW3895" s="57"/>
      <c r="LHX3895" s="56"/>
      <c r="LHY3895" s="57"/>
      <c r="LHZ3895" s="64"/>
      <c r="LIA3895" s="64"/>
      <c r="LIB3895" s="64"/>
      <c r="LIC3895" s="64"/>
      <c r="LID3895" s="62"/>
      <c r="LIE3895" s="63"/>
      <c r="LIF3895" s="62"/>
      <c r="LIG3895" s="62"/>
      <c r="LIH3895" s="61"/>
      <c r="LII3895" s="60"/>
      <c r="LIJ3895" s="59"/>
      <c r="LIK3895" s="57"/>
      <c r="LIL3895" s="57"/>
      <c r="LIM3895" s="57"/>
      <c r="LIN3895" s="57"/>
      <c r="LIO3895" s="57"/>
      <c r="LIP3895" s="57"/>
      <c r="LIQ3895" s="57"/>
      <c r="LIR3895" s="57"/>
      <c r="LIS3895" s="58"/>
      <c r="LIT3895" s="57"/>
      <c r="LIU3895" s="57"/>
      <c r="LIV3895" s="57"/>
      <c r="LIW3895" s="57"/>
      <c r="LIX3895" s="57"/>
      <c r="LIY3895" s="56"/>
      <c r="LIZ3895" s="57"/>
      <c r="LJA3895" s="64"/>
      <c r="LJB3895" s="64"/>
      <c r="LJC3895" s="64"/>
      <c r="LJD3895" s="64"/>
      <c r="LJE3895" s="62"/>
      <c r="LJF3895" s="63"/>
      <c r="LJG3895" s="62"/>
      <c r="LJH3895" s="62"/>
      <c r="LJI3895" s="61"/>
      <c r="LJJ3895" s="60"/>
      <c r="LJK3895" s="59"/>
      <c r="LJL3895" s="57"/>
      <c r="LJM3895" s="57"/>
      <c r="LJN3895" s="57"/>
      <c r="LJO3895" s="57"/>
      <c r="LJP3895" s="57"/>
      <c r="LJQ3895" s="57"/>
      <c r="LJR3895" s="57"/>
      <c r="LJS3895" s="57"/>
      <c r="LJT3895" s="58"/>
      <c r="LJU3895" s="57"/>
      <c r="LJV3895" s="57"/>
      <c r="LJW3895" s="57"/>
      <c r="LJX3895" s="57"/>
      <c r="LJY3895" s="57"/>
      <c r="LJZ3895" s="56"/>
      <c r="LKA3895" s="57"/>
      <c r="LKB3895" s="64"/>
      <c r="LKC3895" s="64"/>
      <c r="LKD3895" s="64"/>
      <c r="LKE3895" s="64"/>
      <c r="LKF3895" s="62"/>
      <c r="LKG3895" s="63"/>
      <c r="LKH3895" s="62"/>
      <c r="LKI3895" s="62"/>
      <c r="LKJ3895" s="61"/>
      <c r="LKK3895" s="60"/>
      <c r="LKL3895" s="59"/>
      <c r="LKM3895" s="57"/>
      <c r="LKN3895" s="57"/>
      <c r="LKO3895" s="57"/>
      <c r="LKP3895" s="57"/>
      <c r="LKQ3895" s="57"/>
      <c r="LKR3895" s="57"/>
      <c r="LKS3895" s="57"/>
      <c r="LKT3895" s="57"/>
      <c r="LKU3895" s="58"/>
      <c r="LKV3895" s="57"/>
      <c r="LKW3895" s="57"/>
      <c r="LKX3895" s="57"/>
      <c r="LKY3895" s="57"/>
      <c r="LKZ3895" s="57"/>
      <c r="LLA3895" s="56"/>
      <c r="LLB3895" s="57"/>
      <c r="LLC3895" s="64"/>
      <c r="LLD3895" s="64"/>
      <c r="LLE3895" s="64"/>
      <c r="LLF3895" s="64"/>
      <c r="LLG3895" s="62"/>
      <c r="LLH3895" s="63"/>
      <c r="LLI3895" s="62"/>
      <c r="LLJ3895" s="62"/>
      <c r="LLK3895" s="61"/>
      <c r="LLL3895" s="60"/>
      <c r="LLM3895" s="59"/>
      <c r="LLN3895" s="57"/>
      <c r="LLO3895" s="57"/>
      <c r="LLP3895" s="57"/>
      <c r="LLQ3895" s="57"/>
      <c r="LLR3895" s="57"/>
      <c r="LLS3895" s="57"/>
      <c r="LLT3895" s="57"/>
      <c r="LLU3895" s="57"/>
      <c r="LLV3895" s="58"/>
      <c r="LLW3895" s="57"/>
      <c r="LLX3895" s="57"/>
      <c r="LLY3895" s="57"/>
      <c r="LLZ3895" s="57"/>
      <c r="LMA3895" s="57"/>
      <c r="LMB3895" s="56"/>
      <c r="LMC3895" s="57"/>
      <c r="LMD3895" s="64"/>
      <c r="LME3895" s="64"/>
      <c r="LMF3895" s="64"/>
      <c r="LMG3895" s="64"/>
      <c r="LMH3895" s="62"/>
      <c r="LMI3895" s="63"/>
      <c r="LMJ3895" s="62"/>
      <c r="LMK3895" s="62"/>
      <c r="LML3895" s="61"/>
      <c r="LMM3895" s="60"/>
      <c r="LMN3895" s="59"/>
      <c r="LMO3895" s="57"/>
      <c r="LMP3895" s="57"/>
      <c r="LMQ3895" s="57"/>
      <c r="LMR3895" s="57"/>
      <c r="LMS3895" s="57"/>
      <c r="LMT3895" s="57"/>
      <c r="LMU3895" s="57"/>
      <c r="LMV3895" s="57"/>
      <c r="LMW3895" s="58"/>
      <c r="LMX3895" s="57"/>
      <c r="LMY3895" s="57"/>
      <c r="LMZ3895" s="57"/>
      <c r="LNA3895" s="57"/>
      <c r="LNB3895" s="57"/>
      <c r="LNC3895" s="56"/>
      <c r="LND3895" s="57"/>
      <c r="LNE3895" s="64"/>
      <c r="LNF3895" s="64"/>
      <c r="LNG3895" s="64"/>
      <c r="LNH3895" s="64"/>
      <c r="LNI3895" s="62"/>
      <c r="LNJ3895" s="63"/>
      <c r="LNK3895" s="62"/>
      <c r="LNL3895" s="62"/>
      <c r="LNM3895" s="61"/>
      <c r="LNN3895" s="60"/>
      <c r="LNO3895" s="59"/>
      <c r="LNP3895" s="57"/>
      <c r="LNQ3895" s="57"/>
      <c r="LNR3895" s="57"/>
      <c r="LNS3895" s="57"/>
      <c r="LNT3895" s="57"/>
      <c r="LNU3895" s="57"/>
      <c r="LNV3895" s="57"/>
      <c r="LNW3895" s="57"/>
      <c r="LNX3895" s="58"/>
      <c r="LNY3895" s="57"/>
      <c r="LNZ3895" s="57"/>
      <c r="LOA3895" s="57"/>
      <c r="LOB3895" s="57"/>
      <c r="LOC3895" s="57"/>
      <c r="LOD3895" s="56"/>
      <c r="LOE3895" s="57"/>
      <c r="LOF3895" s="64"/>
      <c r="LOG3895" s="64"/>
      <c r="LOH3895" s="64"/>
      <c r="LOI3895" s="64"/>
      <c r="LOJ3895" s="62"/>
      <c r="LOK3895" s="63"/>
      <c r="LOL3895" s="62"/>
      <c r="LOM3895" s="62"/>
      <c r="LON3895" s="61"/>
      <c r="LOO3895" s="60"/>
      <c r="LOP3895" s="59"/>
      <c r="LOQ3895" s="57"/>
      <c r="LOR3895" s="57"/>
      <c r="LOS3895" s="57"/>
      <c r="LOT3895" s="57"/>
      <c r="LOU3895" s="57"/>
      <c r="LOV3895" s="57"/>
      <c r="LOW3895" s="57"/>
      <c r="LOX3895" s="57"/>
      <c r="LOY3895" s="58"/>
      <c r="LOZ3895" s="57"/>
      <c r="LPA3895" s="57"/>
      <c r="LPB3895" s="57"/>
      <c r="LPC3895" s="57"/>
      <c r="LPD3895" s="57"/>
      <c r="LPE3895" s="56"/>
      <c r="LPF3895" s="57"/>
      <c r="LPG3895" s="64"/>
      <c r="LPH3895" s="64"/>
      <c r="LPI3895" s="64"/>
      <c r="LPJ3895" s="64"/>
      <c r="LPK3895" s="62"/>
      <c r="LPL3895" s="63"/>
      <c r="LPM3895" s="62"/>
      <c r="LPN3895" s="62"/>
      <c r="LPO3895" s="61"/>
      <c r="LPP3895" s="60"/>
      <c r="LPQ3895" s="59"/>
      <c r="LPR3895" s="57"/>
      <c r="LPS3895" s="57"/>
      <c r="LPT3895" s="57"/>
      <c r="LPU3895" s="57"/>
      <c r="LPV3895" s="57"/>
      <c r="LPW3895" s="57"/>
      <c r="LPX3895" s="57"/>
      <c r="LPY3895" s="57"/>
      <c r="LPZ3895" s="58"/>
      <c r="LQA3895" s="57"/>
      <c r="LQB3895" s="57"/>
      <c r="LQC3895" s="57"/>
      <c r="LQD3895" s="57"/>
      <c r="LQE3895" s="57"/>
      <c r="LQF3895" s="56"/>
      <c r="LQG3895" s="57"/>
      <c r="LQH3895" s="64"/>
      <c r="LQI3895" s="64"/>
      <c r="LQJ3895" s="64"/>
      <c r="LQK3895" s="64"/>
      <c r="LQL3895" s="62"/>
      <c r="LQM3895" s="63"/>
      <c r="LQN3895" s="62"/>
      <c r="LQO3895" s="62"/>
      <c r="LQP3895" s="61"/>
      <c r="LQQ3895" s="60"/>
      <c r="LQR3895" s="59"/>
      <c r="LQS3895" s="57"/>
      <c r="LQT3895" s="57"/>
      <c r="LQU3895" s="57"/>
      <c r="LQV3895" s="57"/>
      <c r="LQW3895" s="57"/>
      <c r="LQX3895" s="57"/>
      <c r="LQY3895" s="57"/>
      <c r="LQZ3895" s="57"/>
      <c r="LRA3895" s="58"/>
      <c r="LRB3895" s="57"/>
      <c r="LRC3895" s="57"/>
      <c r="LRD3895" s="57"/>
      <c r="LRE3895" s="57"/>
      <c r="LRF3895" s="57"/>
      <c r="LRG3895" s="56"/>
      <c r="LRH3895" s="57"/>
      <c r="LRI3895" s="64"/>
      <c r="LRJ3895" s="64"/>
      <c r="LRK3895" s="64"/>
      <c r="LRL3895" s="64"/>
      <c r="LRM3895" s="62"/>
      <c r="LRN3895" s="63"/>
      <c r="LRO3895" s="62"/>
      <c r="LRP3895" s="62"/>
      <c r="LRQ3895" s="61"/>
      <c r="LRR3895" s="60"/>
      <c r="LRS3895" s="59"/>
      <c r="LRT3895" s="57"/>
      <c r="LRU3895" s="57"/>
      <c r="LRV3895" s="57"/>
      <c r="LRW3895" s="57"/>
      <c r="LRX3895" s="57"/>
      <c r="LRY3895" s="57"/>
      <c r="LRZ3895" s="57"/>
      <c r="LSA3895" s="57"/>
      <c r="LSB3895" s="58"/>
      <c r="LSC3895" s="57"/>
      <c r="LSD3895" s="57"/>
      <c r="LSE3895" s="57"/>
      <c r="LSF3895" s="57"/>
      <c r="LSG3895" s="57"/>
      <c r="LSH3895" s="56"/>
      <c r="LSI3895" s="57"/>
      <c r="LSJ3895" s="64"/>
      <c r="LSK3895" s="64"/>
      <c r="LSL3895" s="64"/>
      <c r="LSM3895" s="64"/>
      <c r="LSN3895" s="62"/>
      <c r="LSO3895" s="63"/>
      <c r="LSP3895" s="62"/>
      <c r="LSQ3895" s="62"/>
      <c r="LSR3895" s="61"/>
      <c r="LSS3895" s="60"/>
      <c r="LST3895" s="59"/>
      <c r="LSU3895" s="57"/>
      <c r="LSV3895" s="57"/>
      <c r="LSW3895" s="57"/>
      <c r="LSX3895" s="57"/>
      <c r="LSY3895" s="57"/>
      <c r="LSZ3895" s="57"/>
      <c r="LTA3895" s="57"/>
      <c r="LTB3895" s="57"/>
      <c r="LTC3895" s="58"/>
      <c r="LTD3895" s="57"/>
      <c r="LTE3895" s="57"/>
      <c r="LTF3895" s="57"/>
      <c r="LTG3895" s="57"/>
      <c r="LTH3895" s="57"/>
      <c r="LTI3895" s="56"/>
      <c r="LTJ3895" s="57"/>
      <c r="LTK3895" s="64"/>
      <c r="LTL3895" s="64"/>
      <c r="LTM3895" s="64"/>
      <c r="LTN3895" s="64"/>
      <c r="LTO3895" s="62"/>
      <c r="LTP3895" s="63"/>
      <c r="LTQ3895" s="62"/>
      <c r="LTR3895" s="62"/>
      <c r="LTS3895" s="61"/>
      <c r="LTT3895" s="60"/>
      <c r="LTU3895" s="59"/>
      <c r="LTV3895" s="57"/>
      <c r="LTW3895" s="57"/>
      <c r="LTX3895" s="57"/>
      <c r="LTY3895" s="57"/>
      <c r="LTZ3895" s="57"/>
      <c r="LUA3895" s="57"/>
      <c r="LUB3895" s="57"/>
      <c r="LUC3895" s="57"/>
      <c r="LUD3895" s="58"/>
      <c r="LUE3895" s="57"/>
      <c r="LUF3895" s="57"/>
      <c r="LUG3895" s="57"/>
      <c r="LUH3895" s="57"/>
      <c r="LUI3895" s="57"/>
      <c r="LUJ3895" s="56"/>
      <c r="LUK3895" s="57"/>
      <c r="LUL3895" s="64"/>
      <c r="LUM3895" s="64"/>
      <c r="LUN3895" s="64"/>
      <c r="LUO3895" s="64"/>
      <c r="LUP3895" s="62"/>
      <c r="LUQ3895" s="63"/>
      <c r="LUR3895" s="62"/>
      <c r="LUS3895" s="62"/>
      <c r="LUT3895" s="61"/>
      <c r="LUU3895" s="60"/>
      <c r="LUV3895" s="59"/>
      <c r="LUW3895" s="57"/>
      <c r="LUX3895" s="57"/>
      <c r="LUY3895" s="57"/>
      <c r="LUZ3895" s="57"/>
      <c r="LVA3895" s="57"/>
      <c r="LVB3895" s="57"/>
      <c r="LVC3895" s="57"/>
      <c r="LVD3895" s="57"/>
      <c r="LVE3895" s="58"/>
      <c r="LVF3895" s="57"/>
      <c r="LVG3895" s="57"/>
      <c r="LVH3895" s="57"/>
      <c r="LVI3895" s="57"/>
      <c r="LVJ3895" s="57"/>
      <c r="LVK3895" s="56"/>
      <c r="LVL3895" s="57"/>
      <c r="LVM3895" s="64"/>
      <c r="LVN3895" s="64"/>
      <c r="LVO3895" s="64"/>
      <c r="LVP3895" s="64"/>
      <c r="LVQ3895" s="62"/>
      <c r="LVR3895" s="63"/>
      <c r="LVS3895" s="62"/>
      <c r="LVT3895" s="62"/>
      <c r="LVU3895" s="61"/>
      <c r="LVV3895" s="60"/>
      <c r="LVW3895" s="59"/>
      <c r="LVX3895" s="57"/>
      <c r="LVY3895" s="57"/>
      <c r="LVZ3895" s="57"/>
      <c r="LWA3895" s="57"/>
      <c r="LWB3895" s="57"/>
      <c r="LWC3895" s="57"/>
      <c r="LWD3895" s="57"/>
      <c r="LWE3895" s="57"/>
      <c r="LWF3895" s="58"/>
      <c r="LWG3895" s="57"/>
      <c r="LWH3895" s="57"/>
      <c r="LWI3895" s="57"/>
      <c r="LWJ3895" s="57"/>
      <c r="LWK3895" s="57"/>
      <c r="LWL3895" s="56"/>
      <c r="LWM3895" s="57"/>
      <c r="LWN3895" s="64"/>
      <c r="LWO3895" s="64"/>
      <c r="LWP3895" s="64"/>
      <c r="LWQ3895" s="64"/>
      <c r="LWR3895" s="62"/>
      <c r="LWS3895" s="63"/>
      <c r="LWT3895" s="62"/>
      <c r="LWU3895" s="62"/>
      <c r="LWV3895" s="61"/>
      <c r="LWW3895" s="60"/>
      <c r="LWX3895" s="59"/>
      <c r="LWY3895" s="57"/>
      <c r="LWZ3895" s="57"/>
      <c r="LXA3895" s="57"/>
      <c r="LXB3895" s="57"/>
      <c r="LXC3895" s="57"/>
      <c r="LXD3895" s="57"/>
      <c r="LXE3895" s="57"/>
      <c r="LXF3895" s="57"/>
      <c r="LXG3895" s="58"/>
      <c r="LXH3895" s="57"/>
      <c r="LXI3895" s="57"/>
      <c r="LXJ3895" s="57"/>
      <c r="LXK3895" s="57"/>
      <c r="LXL3895" s="57"/>
      <c r="LXM3895" s="56"/>
      <c r="LXN3895" s="57"/>
      <c r="LXO3895" s="64"/>
      <c r="LXP3895" s="64"/>
      <c r="LXQ3895" s="64"/>
      <c r="LXR3895" s="64"/>
      <c r="LXS3895" s="62"/>
      <c r="LXT3895" s="63"/>
      <c r="LXU3895" s="62"/>
      <c r="LXV3895" s="62"/>
      <c r="LXW3895" s="61"/>
      <c r="LXX3895" s="60"/>
      <c r="LXY3895" s="59"/>
      <c r="LXZ3895" s="57"/>
      <c r="LYA3895" s="57"/>
      <c r="LYB3895" s="57"/>
      <c r="LYC3895" s="57"/>
      <c r="LYD3895" s="57"/>
      <c r="LYE3895" s="57"/>
      <c r="LYF3895" s="57"/>
      <c r="LYG3895" s="57"/>
      <c r="LYH3895" s="58"/>
      <c r="LYI3895" s="57"/>
      <c r="LYJ3895" s="57"/>
      <c r="LYK3895" s="57"/>
      <c r="LYL3895" s="57"/>
      <c r="LYM3895" s="57"/>
      <c r="LYN3895" s="56"/>
      <c r="LYO3895" s="57"/>
      <c r="LYP3895" s="64"/>
      <c r="LYQ3895" s="64"/>
      <c r="LYR3895" s="64"/>
      <c r="LYS3895" s="64"/>
      <c r="LYT3895" s="62"/>
      <c r="LYU3895" s="63"/>
      <c r="LYV3895" s="62"/>
      <c r="LYW3895" s="62"/>
      <c r="LYX3895" s="61"/>
      <c r="LYY3895" s="60"/>
      <c r="LYZ3895" s="59"/>
      <c r="LZA3895" s="57"/>
      <c r="LZB3895" s="57"/>
      <c r="LZC3895" s="57"/>
      <c r="LZD3895" s="57"/>
      <c r="LZE3895" s="57"/>
      <c r="LZF3895" s="57"/>
      <c r="LZG3895" s="57"/>
      <c r="LZH3895" s="57"/>
      <c r="LZI3895" s="58"/>
      <c r="LZJ3895" s="57"/>
      <c r="LZK3895" s="57"/>
      <c r="LZL3895" s="57"/>
      <c r="LZM3895" s="57"/>
      <c r="LZN3895" s="57"/>
      <c r="LZO3895" s="56"/>
      <c r="LZP3895" s="57"/>
      <c r="LZQ3895" s="64"/>
      <c r="LZR3895" s="64"/>
      <c r="LZS3895" s="64"/>
      <c r="LZT3895" s="64"/>
      <c r="LZU3895" s="62"/>
      <c r="LZV3895" s="63"/>
      <c r="LZW3895" s="62"/>
      <c r="LZX3895" s="62"/>
      <c r="LZY3895" s="61"/>
      <c r="LZZ3895" s="60"/>
      <c r="MAA3895" s="59"/>
      <c r="MAB3895" s="57"/>
      <c r="MAC3895" s="57"/>
      <c r="MAD3895" s="57"/>
      <c r="MAE3895" s="57"/>
      <c r="MAF3895" s="57"/>
      <c r="MAG3895" s="57"/>
      <c r="MAH3895" s="57"/>
      <c r="MAI3895" s="57"/>
      <c r="MAJ3895" s="58"/>
      <c r="MAK3895" s="57"/>
      <c r="MAL3895" s="57"/>
      <c r="MAM3895" s="57"/>
      <c r="MAN3895" s="57"/>
      <c r="MAO3895" s="57"/>
      <c r="MAP3895" s="56"/>
      <c r="MAQ3895" s="57"/>
      <c r="MAR3895" s="64"/>
      <c r="MAS3895" s="64"/>
      <c r="MAT3895" s="64"/>
      <c r="MAU3895" s="64"/>
      <c r="MAV3895" s="62"/>
      <c r="MAW3895" s="63"/>
      <c r="MAX3895" s="62"/>
      <c r="MAY3895" s="62"/>
      <c r="MAZ3895" s="61"/>
      <c r="MBA3895" s="60"/>
      <c r="MBB3895" s="59"/>
      <c r="MBC3895" s="57"/>
      <c r="MBD3895" s="57"/>
      <c r="MBE3895" s="57"/>
      <c r="MBF3895" s="57"/>
      <c r="MBG3895" s="57"/>
      <c r="MBH3895" s="57"/>
      <c r="MBI3895" s="57"/>
      <c r="MBJ3895" s="57"/>
      <c r="MBK3895" s="58"/>
      <c r="MBL3895" s="57"/>
      <c r="MBM3895" s="57"/>
      <c r="MBN3895" s="57"/>
      <c r="MBO3895" s="57"/>
      <c r="MBP3895" s="57"/>
      <c r="MBQ3895" s="56"/>
      <c r="MBR3895" s="57"/>
      <c r="MBS3895" s="64"/>
      <c r="MBT3895" s="64"/>
      <c r="MBU3895" s="64"/>
      <c r="MBV3895" s="64"/>
      <c r="MBW3895" s="62"/>
      <c r="MBX3895" s="63"/>
      <c r="MBY3895" s="62"/>
      <c r="MBZ3895" s="62"/>
      <c r="MCA3895" s="61"/>
      <c r="MCB3895" s="60"/>
      <c r="MCC3895" s="59"/>
      <c r="MCD3895" s="57"/>
      <c r="MCE3895" s="57"/>
      <c r="MCF3895" s="57"/>
      <c r="MCG3895" s="57"/>
      <c r="MCH3895" s="57"/>
      <c r="MCI3895" s="57"/>
      <c r="MCJ3895" s="57"/>
      <c r="MCK3895" s="57"/>
      <c r="MCL3895" s="58"/>
      <c r="MCM3895" s="57"/>
      <c r="MCN3895" s="57"/>
      <c r="MCO3895" s="57"/>
      <c r="MCP3895" s="57"/>
      <c r="MCQ3895" s="57"/>
      <c r="MCR3895" s="56"/>
      <c r="MCS3895" s="57"/>
      <c r="MCT3895" s="64"/>
      <c r="MCU3895" s="64"/>
      <c r="MCV3895" s="64"/>
      <c r="MCW3895" s="64"/>
      <c r="MCX3895" s="62"/>
      <c r="MCY3895" s="63"/>
      <c r="MCZ3895" s="62"/>
      <c r="MDA3895" s="62"/>
      <c r="MDB3895" s="61"/>
      <c r="MDC3895" s="60"/>
      <c r="MDD3895" s="59"/>
      <c r="MDE3895" s="57"/>
      <c r="MDF3895" s="57"/>
      <c r="MDG3895" s="57"/>
      <c r="MDH3895" s="57"/>
      <c r="MDI3895" s="57"/>
      <c r="MDJ3895" s="57"/>
      <c r="MDK3895" s="57"/>
      <c r="MDL3895" s="57"/>
      <c r="MDM3895" s="58"/>
      <c r="MDN3895" s="57"/>
      <c r="MDO3895" s="57"/>
      <c r="MDP3895" s="57"/>
      <c r="MDQ3895" s="57"/>
      <c r="MDR3895" s="57"/>
      <c r="MDS3895" s="56"/>
      <c r="MDT3895" s="57"/>
      <c r="MDU3895" s="64"/>
      <c r="MDV3895" s="64"/>
      <c r="MDW3895" s="64"/>
      <c r="MDX3895" s="64"/>
      <c r="MDY3895" s="62"/>
      <c r="MDZ3895" s="63"/>
      <c r="MEA3895" s="62"/>
      <c r="MEB3895" s="62"/>
      <c r="MEC3895" s="61"/>
      <c r="MED3895" s="60"/>
      <c r="MEE3895" s="59"/>
      <c r="MEF3895" s="57"/>
      <c r="MEG3895" s="57"/>
      <c r="MEH3895" s="57"/>
      <c r="MEI3895" s="57"/>
      <c r="MEJ3895" s="57"/>
      <c r="MEK3895" s="57"/>
      <c r="MEL3895" s="57"/>
      <c r="MEM3895" s="57"/>
      <c r="MEN3895" s="58"/>
      <c r="MEO3895" s="57"/>
      <c r="MEP3895" s="57"/>
      <c r="MEQ3895" s="57"/>
      <c r="MER3895" s="57"/>
      <c r="MES3895" s="57"/>
      <c r="MET3895" s="56"/>
      <c r="MEU3895" s="57"/>
      <c r="MEV3895" s="64"/>
      <c r="MEW3895" s="64"/>
      <c r="MEX3895" s="64"/>
      <c r="MEY3895" s="64"/>
      <c r="MEZ3895" s="62"/>
      <c r="MFA3895" s="63"/>
      <c r="MFB3895" s="62"/>
      <c r="MFC3895" s="62"/>
      <c r="MFD3895" s="61"/>
      <c r="MFE3895" s="60"/>
      <c r="MFF3895" s="59"/>
      <c r="MFG3895" s="57"/>
      <c r="MFH3895" s="57"/>
      <c r="MFI3895" s="57"/>
      <c r="MFJ3895" s="57"/>
      <c r="MFK3895" s="57"/>
      <c r="MFL3895" s="57"/>
      <c r="MFM3895" s="57"/>
      <c r="MFN3895" s="57"/>
      <c r="MFO3895" s="58"/>
      <c r="MFP3895" s="57"/>
      <c r="MFQ3895" s="57"/>
      <c r="MFR3895" s="57"/>
      <c r="MFS3895" s="57"/>
      <c r="MFT3895" s="57"/>
      <c r="MFU3895" s="56"/>
      <c r="MFV3895" s="57"/>
      <c r="MFW3895" s="64"/>
      <c r="MFX3895" s="64"/>
      <c r="MFY3895" s="64"/>
      <c r="MFZ3895" s="64"/>
      <c r="MGA3895" s="62"/>
      <c r="MGB3895" s="63"/>
      <c r="MGC3895" s="62"/>
      <c r="MGD3895" s="62"/>
      <c r="MGE3895" s="61"/>
      <c r="MGF3895" s="60"/>
      <c r="MGG3895" s="59"/>
      <c r="MGH3895" s="57"/>
      <c r="MGI3895" s="57"/>
      <c r="MGJ3895" s="57"/>
      <c r="MGK3895" s="57"/>
      <c r="MGL3895" s="57"/>
      <c r="MGM3895" s="57"/>
      <c r="MGN3895" s="57"/>
      <c r="MGO3895" s="57"/>
      <c r="MGP3895" s="58"/>
      <c r="MGQ3895" s="57"/>
      <c r="MGR3895" s="57"/>
      <c r="MGS3895" s="57"/>
      <c r="MGT3895" s="57"/>
      <c r="MGU3895" s="57"/>
      <c r="MGV3895" s="56"/>
      <c r="MGW3895" s="57"/>
      <c r="MGX3895" s="64"/>
      <c r="MGY3895" s="64"/>
      <c r="MGZ3895" s="64"/>
      <c r="MHA3895" s="64"/>
      <c r="MHB3895" s="62"/>
      <c r="MHC3895" s="63"/>
      <c r="MHD3895" s="62"/>
      <c r="MHE3895" s="62"/>
      <c r="MHF3895" s="61"/>
      <c r="MHG3895" s="60"/>
      <c r="MHH3895" s="59"/>
      <c r="MHI3895" s="57"/>
      <c r="MHJ3895" s="57"/>
      <c r="MHK3895" s="57"/>
      <c r="MHL3895" s="57"/>
      <c r="MHM3895" s="57"/>
      <c r="MHN3895" s="57"/>
      <c r="MHO3895" s="57"/>
      <c r="MHP3895" s="57"/>
      <c r="MHQ3895" s="58"/>
      <c r="MHR3895" s="57"/>
      <c r="MHS3895" s="57"/>
      <c r="MHT3895" s="57"/>
      <c r="MHU3895" s="57"/>
      <c r="MHV3895" s="57"/>
      <c r="MHW3895" s="56"/>
      <c r="MHX3895" s="57"/>
      <c r="MHY3895" s="64"/>
      <c r="MHZ3895" s="64"/>
      <c r="MIA3895" s="64"/>
      <c r="MIB3895" s="64"/>
      <c r="MIC3895" s="62"/>
      <c r="MID3895" s="63"/>
      <c r="MIE3895" s="62"/>
      <c r="MIF3895" s="62"/>
      <c r="MIG3895" s="61"/>
      <c r="MIH3895" s="60"/>
      <c r="MII3895" s="59"/>
      <c r="MIJ3895" s="57"/>
      <c r="MIK3895" s="57"/>
      <c r="MIL3895" s="57"/>
      <c r="MIM3895" s="57"/>
      <c r="MIN3895" s="57"/>
      <c r="MIO3895" s="57"/>
      <c r="MIP3895" s="57"/>
      <c r="MIQ3895" s="57"/>
      <c r="MIR3895" s="58"/>
      <c r="MIS3895" s="57"/>
      <c r="MIT3895" s="57"/>
      <c r="MIU3895" s="57"/>
      <c r="MIV3895" s="57"/>
      <c r="MIW3895" s="57"/>
      <c r="MIX3895" s="56"/>
      <c r="MIY3895" s="57"/>
      <c r="MIZ3895" s="64"/>
      <c r="MJA3895" s="64"/>
      <c r="MJB3895" s="64"/>
      <c r="MJC3895" s="64"/>
      <c r="MJD3895" s="62"/>
      <c r="MJE3895" s="63"/>
      <c r="MJF3895" s="62"/>
      <c r="MJG3895" s="62"/>
      <c r="MJH3895" s="61"/>
      <c r="MJI3895" s="60"/>
      <c r="MJJ3895" s="59"/>
      <c r="MJK3895" s="57"/>
      <c r="MJL3895" s="57"/>
      <c r="MJM3895" s="57"/>
      <c r="MJN3895" s="57"/>
      <c r="MJO3895" s="57"/>
      <c r="MJP3895" s="57"/>
      <c r="MJQ3895" s="57"/>
      <c r="MJR3895" s="57"/>
      <c r="MJS3895" s="58"/>
      <c r="MJT3895" s="57"/>
      <c r="MJU3895" s="57"/>
      <c r="MJV3895" s="57"/>
      <c r="MJW3895" s="57"/>
      <c r="MJX3895" s="57"/>
      <c r="MJY3895" s="56"/>
      <c r="MJZ3895" s="57"/>
      <c r="MKA3895" s="64"/>
      <c r="MKB3895" s="64"/>
      <c r="MKC3895" s="64"/>
      <c r="MKD3895" s="64"/>
      <c r="MKE3895" s="62"/>
      <c r="MKF3895" s="63"/>
      <c r="MKG3895" s="62"/>
      <c r="MKH3895" s="62"/>
      <c r="MKI3895" s="61"/>
      <c r="MKJ3895" s="60"/>
      <c r="MKK3895" s="59"/>
      <c r="MKL3895" s="57"/>
      <c r="MKM3895" s="57"/>
      <c r="MKN3895" s="57"/>
      <c r="MKO3895" s="57"/>
      <c r="MKP3895" s="57"/>
      <c r="MKQ3895" s="57"/>
      <c r="MKR3895" s="57"/>
      <c r="MKS3895" s="57"/>
      <c r="MKT3895" s="58"/>
      <c r="MKU3895" s="57"/>
      <c r="MKV3895" s="57"/>
      <c r="MKW3895" s="57"/>
      <c r="MKX3895" s="57"/>
      <c r="MKY3895" s="57"/>
      <c r="MKZ3895" s="56"/>
      <c r="MLA3895" s="57"/>
      <c r="MLB3895" s="64"/>
      <c r="MLC3895" s="64"/>
      <c r="MLD3895" s="64"/>
      <c r="MLE3895" s="64"/>
      <c r="MLF3895" s="62"/>
      <c r="MLG3895" s="63"/>
      <c r="MLH3895" s="62"/>
      <c r="MLI3895" s="62"/>
      <c r="MLJ3895" s="61"/>
      <c r="MLK3895" s="60"/>
      <c r="MLL3895" s="59"/>
      <c r="MLM3895" s="57"/>
      <c r="MLN3895" s="57"/>
      <c r="MLO3895" s="57"/>
      <c r="MLP3895" s="57"/>
      <c r="MLQ3895" s="57"/>
      <c r="MLR3895" s="57"/>
      <c r="MLS3895" s="57"/>
      <c r="MLT3895" s="57"/>
      <c r="MLU3895" s="58"/>
      <c r="MLV3895" s="57"/>
      <c r="MLW3895" s="57"/>
      <c r="MLX3895" s="57"/>
      <c r="MLY3895" s="57"/>
      <c r="MLZ3895" s="57"/>
      <c r="MMA3895" s="56"/>
      <c r="MMB3895" s="57"/>
      <c r="MMC3895" s="64"/>
      <c r="MMD3895" s="64"/>
      <c r="MME3895" s="64"/>
      <c r="MMF3895" s="64"/>
      <c r="MMG3895" s="62"/>
      <c r="MMH3895" s="63"/>
      <c r="MMI3895" s="62"/>
      <c r="MMJ3895" s="62"/>
      <c r="MMK3895" s="61"/>
      <c r="MML3895" s="60"/>
      <c r="MMM3895" s="59"/>
      <c r="MMN3895" s="57"/>
      <c r="MMO3895" s="57"/>
      <c r="MMP3895" s="57"/>
      <c r="MMQ3895" s="57"/>
      <c r="MMR3895" s="57"/>
      <c r="MMS3895" s="57"/>
      <c r="MMT3895" s="57"/>
      <c r="MMU3895" s="57"/>
      <c r="MMV3895" s="58"/>
      <c r="MMW3895" s="57"/>
      <c r="MMX3895" s="57"/>
      <c r="MMY3895" s="57"/>
      <c r="MMZ3895" s="57"/>
      <c r="MNA3895" s="57"/>
      <c r="MNB3895" s="56"/>
      <c r="MNC3895" s="57"/>
      <c r="MND3895" s="64"/>
      <c r="MNE3895" s="64"/>
      <c r="MNF3895" s="64"/>
      <c r="MNG3895" s="64"/>
      <c r="MNH3895" s="62"/>
      <c r="MNI3895" s="63"/>
      <c r="MNJ3895" s="62"/>
      <c r="MNK3895" s="62"/>
      <c r="MNL3895" s="61"/>
      <c r="MNM3895" s="60"/>
      <c r="MNN3895" s="59"/>
      <c r="MNO3895" s="57"/>
      <c r="MNP3895" s="57"/>
      <c r="MNQ3895" s="57"/>
      <c r="MNR3895" s="57"/>
      <c r="MNS3895" s="57"/>
      <c r="MNT3895" s="57"/>
      <c r="MNU3895" s="57"/>
      <c r="MNV3895" s="57"/>
      <c r="MNW3895" s="58"/>
      <c r="MNX3895" s="57"/>
      <c r="MNY3895" s="57"/>
      <c r="MNZ3895" s="57"/>
      <c r="MOA3895" s="57"/>
      <c r="MOB3895" s="57"/>
      <c r="MOC3895" s="56"/>
      <c r="MOD3895" s="57"/>
      <c r="MOE3895" s="64"/>
      <c r="MOF3895" s="64"/>
      <c r="MOG3895" s="64"/>
      <c r="MOH3895" s="64"/>
      <c r="MOI3895" s="62"/>
      <c r="MOJ3895" s="63"/>
      <c r="MOK3895" s="62"/>
      <c r="MOL3895" s="62"/>
      <c r="MOM3895" s="61"/>
      <c r="MON3895" s="60"/>
      <c r="MOO3895" s="59"/>
      <c r="MOP3895" s="57"/>
      <c r="MOQ3895" s="57"/>
      <c r="MOR3895" s="57"/>
      <c r="MOS3895" s="57"/>
      <c r="MOT3895" s="57"/>
      <c r="MOU3895" s="57"/>
      <c r="MOV3895" s="57"/>
      <c r="MOW3895" s="57"/>
      <c r="MOX3895" s="58"/>
      <c r="MOY3895" s="57"/>
      <c r="MOZ3895" s="57"/>
      <c r="MPA3895" s="57"/>
      <c r="MPB3895" s="57"/>
      <c r="MPC3895" s="57"/>
      <c r="MPD3895" s="56"/>
      <c r="MPE3895" s="57"/>
      <c r="MPF3895" s="64"/>
      <c r="MPG3895" s="64"/>
      <c r="MPH3895" s="64"/>
      <c r="MPI3895" s="64"/>
      <c r="MPJ3895" s="62"/>
      <c r="MPK3895" s="63"/>
      <c r="MPL3895" s="62"/>
      <c r="MPM3895" s="62"/>
      <c r="MPN3895" s="61"/>
      <c r="MPO3895" s="60"/>
      <c r="MPP3895" s="59"/>
      <c r="MPQ3895" s="57"/>
      <c r="MPR3895" s="57"/>
      <c r="MPS3895" s="57"/>
      <c r="MPT3895" s="57"/>
      <c r="MPU3895" s="57"/>
      <c r="MPV3895" s="57"/>
      <c r="MPW3895" s="57"/>
      <c r="MPX3895" s="57"/>
      <c r="MPY3895" s="58"/>
      <c r="MPZ3895" s="57"/>
      <c r="MQA3895" s="57"/>
      <c r="MQB3895" s="57"/>
      <c r="MQC3895" s="57"/>
      <c r="MQD3895" s="57"/>
      <c r="MQE3895" s="56"/>
      <c r="MQF3895" s="57"/>
      <c r="MQG3895" s="64"/>
      <c r="MQH3895" s="64"/>
      <c r="MQI3895" s="64"/>
      <c r="MQJ3895" s="64"/>
      <c r="MQK3895" s="62"/>
      <c r="MQL3895" s="63"/>
      <c r="MQM3895" s="62"/>
      <c r="MQN3895" s="62"/>
      <c r="MQO3895" s="61"/>
      <c r="MQP3895" s="60"/>
      <c r="MQQ3895" s="59"/>
      <c r="MQR3895" s="57"/>
      <c r="MQS3895" s="57"/>
      <c r="MQT3895" s="57"/>
      <c r="MQU3895" s="57"/>
      <c r="MQV3895" s="57"/>
      <c r="MQW3895" s="57"/>
      <c r="MQX3895" s="57"/>
      <c r="MQY3895" s="57"/>
      <c r="MQZ3895" s="58"/>
      <c r="MRA3895" s="57"/>
      <c r="MRB3895" s="57"/>
      <c r="MRC3895" s="57"/>
      <c r="MRD3895" s="57"/>
      <c r="MRE3895" s="57"/>
      <c r="MRF3895" s="56"/>
      <c r="MRG3895" s="57"/>
      <c r="MRH3895" s="64"/>
      <c r="MRI3895" s="64"/>
      <c r="MRJ3895" s="64"/>
      <c r="MRK3895" s="64"/>
      <c r="MRL3895" s="62"/>
      <c r="MRM3895" s="63"/>
      <c r="MRN3895" s="62"/>
      <c r="MRO3895" s="62"/>
      <c r="MRP3895" s="61"/>
      <c r="MRQ3895" s="60"/>
      <c r="MRR3895" s="59"/>
      <c r="MRS3895" s="57"/>
      <c r="MRT3895" s="57"/>
      <c r="MRU3895" s="57"/>
      <c r="MRV3895" s="57"/>
      <c r="MRW3895" s="57"/>
      <c r="MRX3895" s="57"/>
      <c r="MRY3895" s="57"/>
      <c r="MRZ3895" s="57"/>
      <c r="MSA3895" s="58"/>
      <c r="MSB3895" s="57"/>
      <c r="MSC3895" s="57"/>
      <c r="MSD3895" s="57"/>
      <c r="MSE3895" s="57"/>
      <c r="MSF3895" s="57"/>
      <c r="MSG3895" s="56"/>
      <c r="MSH3895" s="57"/>
      <c r="MSI3895" s="64"/>
      <c r="MSJ3895" s="64"/>
      <c r="MSK3895" s="64"/>
      <c r="MSL3895" s="64"/>
      <c r="MSM3895" s="62"/>
      <c r="MSN3895" s="63"/>
      <c r="MSO3895" s="62"/>
      <c r="MSP3895" s="62"/>
      <c r="MSQ3895" s="61"/>
      <c r="MSR3895" s="60"/>
      <c r="MSS3895" s="59"/>
      <c r="MST3895" s="57"/>
      <c r="MSU3895" s="57"/>
      <c r="MSV3895" s="57"/>
      <c r="MSW3895" s="57"/>
      <c r="MSX3895" s="57"/>
      <c r="MSY3895" s="57"/>
      <c r="MSZ3895" s="57"/>
      <c r="MTA3895" s="57"/>
      <c r="MTB3895" s="58"/>
      <c r="MTC3895" s="57"/>
      <c r="MTD3895" s="57"/>
      <c r="MTE3895" s="57"/>
      <c r="MTF3895" s="57"/>
      <c r="MTG3895" s="57"/>
      <c r="MTH3895" s="56"/>
      <c r="MTI3895" s="57"/>
      <c r="MTJ3895" s="64"/>
      <c r="MTK3895" s="64"/>
      <c r="MTL3895" s="64"/>
      <c r="MTM3895" s="64"/>
      <c r="MTN3895" s="62"/>
      <c r="MTO3895" s="63"/>
      <c r="MTP3895" s="62"/>
      <c r="MTQ3895" s="62"/>
      <c r="MTR3895" s="61"/>
      <c r="MTS3895" s="60"/>
      <c r="MTT3895" s="59"/>
      <c r="MTU3895" s="57"/>
      <c r="MTV3895" s="57"/>
      <c r="MTW3895" s="57"/>
      <c r="MTX3895" s="57"/>
      <c r="MTY3895" s="57"/>
      <c r="MTZ3895" s="57"/>
      <c r="MUA3895" s="57"/>
      <c r="MUB3895" s="57"/>
      <c r="MUC3895" s="58"/>
      <c r="MUD3895" s="57"/>
      <c r="MUE3895" s="57"/>
      <c r="MUF3895" s="57"/>
      <c r="MUG3895" s="57"/>
      <c r="MUH3895" s="57"/>
      <c r="MUI3895" s="56"/>
      <c r="MUJ3895" s="57"/>
      <c r="MUK3895" s="64"/>
      <c r="MUL3895" s="64"/>
      <c r="MUM3895" s="64"/>
      <c r="MUN3895" s="64"/>
      <c r="MUO3895" s="62"/>
      <c r="MUP3895" s="63"/>
      <c r="MUQ3895" s="62"/>
      <c r="MUR3895" s="62"/>
      <c r="MUS3895" s="61"/>
      <c r="MUT3895" s="60"/>
      <c r="MUU3895" s="59"/>
      <c r="MUV3895" s="57"/>
      <c r="MUW3895" s="57"/>
      <c r="MUX3895" s="57"/>
      <c r="MUY3895" s="57"/>
      <c r="MUZ3895" s="57"/>
      <c r="MVA3895" s="57"/>
      <c r="MVB3895" s="57"/>
      <c r="MVC3895" s="57"/>
      <c r="MVD3895" s="58"/>
      <c r="MVE3895" s="57"/>
      <c r="MVF3895" s="57"/>
      <c r="MVG3895" s="57"/>
      <c r="MVH3895" s="57"/>
      <c r="MVI3895" s="57"/>
      <c r="MVJ3895" s="56"/>
      <c r="MVK3895" s="57"/>
      <c r="MVL3895" s="64"/>
      <c r="MVM3895" s="64"/>
      <c r="MVN3895" s="64"/>
      <c r="MVO3895" s="64"/>
      <c r="MVP3895" s="62"/>
      <c r="MVQ3895" s="63"/>
      <c r="MVR3895" s="62"/>
      <c r="MVS3895" s="62"/>
      <c r="MVT3895" s="61"/>
      <c r="MVU3895" s="60"/>
      <c r="MVV3895" s="59"/>
      <c r="MVW3895" s="57"/>
      <c r="MVX3895" s="57"/>
      <c r="MVY3895" s="57"/>
      <c r="MVZ3895" s="57"/>
      <c r="MWA3895" s="57"/>
      <c r="MWB3895" s="57"/>
      <c r="MWC3895" s="57"/>
      <c r="MWD3895" s="57"/>
      <c r="MWE3895" s="58"/>
      <c r="MWF3895" s="57"/>
      <c r="MWG3895" s="57"/>
      <c r="MWH3895" s="57"/>
      <c r="MWI3895" s="57"/>
      <c r="MWJ3895" s="57"/>
      <c r="MWK3895" s="56"/>
      <c r="MWL3895" s="57"/>
      <c r="MWM3895" s="64"/>
      <c r="MWN3895" s="64"/>
      <c r="MWO3895" s="64"/>
      <c r="MWP3895" s="64"/>
      <c r="MWQ3895" s="62"/>
      <c r="MWR3895" s="63"/>
      <c r="MWS3895" s="62"/>
      <c r="MWT3895" s="62"/>
      <c r="MWU3895" s="61"/>
      <c r="MWV3895" s="60"/>
      <c r="MWW3895" s="59"/>
      <c r="MWX3895" s="57"/>
      <c r="MWY3895" s="57"/>
      <c r="MWZ3895" s="57"/>
      <c r="MXA3895" s="57"/>
      <c r="MXB3895" s="57"/>
      <c r="MXC3895" s="57"/>
      <c r="MXD3895" s="57"/>
      <c r="MXE3895" s="57"/>
      <c r="MXF3895" s="58"/>
      <c r="MXG3895" s="57"/>
      <c r="MXH3895" s="57"/>
      <c r="MXI3895" s="57"/>
      <c r="MXJ3895" s="57"/>
      <c r="MXK3895" s="57"/>
      <c r="MXL3895" s="56"/>
      <c r="MXM3895" s="57"/>
      <c r="MXN3895" s="64"/>
      <c r="MXO3895" s="64"/>
      <c r="MXP3895" s="64"/>
      <c r="MXQ3895" s="64"/>
      <c r="MXR3895" s="62"/>
      <c r="MXS3895" s="63"/>
      <c r="MXT3895" s="62"/>
      <c r="MXU3895" s="62"/>
      <c r="MXV3895" s="61"/>
      <c r="MXW3895" s="60"/>
      <c r="MXX3895" s="59"/>
      <c r="MXY3895" s="57"/>
      <c r="MXZ3895" s="57"/>
      <c r="MYA3895" s="57"/>
      <c r="MYB3895" s="57"/>
      <c r="MYC3895" s="57"/>
      <c r="MYD3895" s="57"/>
      <c r="MYE3895" s="57"/>
      <c r="MYF3895" s="57"/>
      <c r="MYG3895" s="58"/>
      <c r="MYH3895" s="57"/>
      <c r="MYI3895" s="57"/>
      <c r="MYJ3895" s="57"/>
      <c r="MYK3895" s="57"/>
      <c r="MYL3895" s="57"/>
      <c r="MYM3895" s="56"/>
      <c r="MYN3895" s="57"/>
      <c r="MYO3895" s="64"/>
      <c r="MYP3895" s="64"/>
      <c r="MYQ3895" s="64"/>
      <c r="MYR3895" s="64"/>
      <c r="MYS3895" s="62"/>
      <c r="MYT3895" s="63"/>
      <c r="MYU3895" s="62"/>
      <c r="MYV3895" s="62"/>
      <c r="MYW3895" s="61"/>
      <c r="MYX3895" s="60"/>
      <c r="MYY3895" s="59"/>
      <c r="MYZ3895" s="57"/>
      <c r="MZA3895" s="57"/>
      <c r="MZB3895" s="57"/>
      <c r="MZC3895" s="57"/>
      <c r="MZD3895" s="57"/>
      <c r="MZE3895" s="57"/>
      <c r="MZF3895" s="57"/>
      <c r="MZG3895" s="57"/>
      <c r="MZH3895" s="58"/>
      <c r="MZI3895" s="57"/>
      <c r="MZJ3895" s="57"/>
      <c r="MZK3895" s="57"/>
      <c r="MZL3895" s="57"/>
      <c r="MZM3895" s="57"/>
      <c r="MZN3895" s="56"/>
      <c r="MZO3895" s="57"/>
      <c r="MZP3895" s="64"/>
      <c r="MZQ3895" s="64"/>
      <c r="MZR3895" s="64"/>
      <c r="MZS3895" s="64"/>
      <c r="MZT3895" s="62"/>
      <c r="MZU3895" s="63"/>
      <c r="MZV3895" s="62"/>
      <c r="MZW3895" s="62"/>
      <c r="MZX3895" s="61"/>
      <c r="MZY3895" s="60"/>
      <c r="MZZ3895" s="59"/>
      <c r="NAA3895" s="57"/>
      <c r="NAB3895" s="57"/>
      <c r="NAC3895" s="57"/>
      <c r="NAD3895" s="57"/>
      <c r="NAE3895" s="57"/>
      <c r="NAF3895" s="57"/>
      <c r="NAG3895" s="57"/>
      <c r="NAH3895" s="57"/>
      <c r="NAI3895" s="58"/>
      <c r="NAJ3895" s="57"/>
      <c r="NAK3895" s="57"/>
      <c r="NAL3895" s="57"/>
      <c r="NAM3895" s="57"/>
      <c r="NAN3895" s="57"/>
      <c r="NAO3895" s="56"/>
      <c r="NAP3895" s="57"/>
      <c r="NAQ3895" s="64"/>
      <c r="NAR3895" s="64"/>
      <c r="NAS3895" s="64"/>
      <c r="NAT3895" s="64"/>
      <c r="NAU3895" s="62"/>
      <c r="NAV3895" s="63"/>
      <c r="NAW3895" s="62"/>
      <c r="NAX3895" s="62"/>
      <c r="NAY3895" s="61"/>
      <c r="NAZ3895" s="60"/>
      <c r="NBA3895" s="59"/>
      <c r="NBB3895" s="57"/>
      <c r="NBC3895" s="57"/>
      <c r="NBD3895" s="57"/>
      <c r="NBE3895" s="57"/>
      <c r="NBF3895" s="57"/>
      <c r="NBG3895" s="57"/>
      <c r="NBH3895" s="57"/>
      <c r="NBI3895" s="57"/>
      <c r="NBJ3895" s="58"/>
      <c r="NBK3895" s="57"/>
      <c r="NBL3895" s="57"/>
      <c r="NBM3895" s="57"/>
      <c r="NBN3895" s="57"/>
      <c r="NBO3895" s="57"/>
      <c r="NBP3895" s="56"/>
      <c r="NBQ3895" s="57"/>
      <c r="NBR3895" s="64"/>
      <c r="NBS3895" s="64"/>
      <c r="NBT3895" s="64"/>
      <c r="NBU3895" s="64"/>
      <c r="NBV3895" s="62"/>
      <c r="NBW3895" s="63"/>
      <c r="NBX3895" s="62"/>
      <c r="NBY3895" s="62"/>
      <c r="NBZ3895" s="61"/>
      <c r="NCA3895" s="60"/>
      <c r="NCB3895" s="59"/>
      <c r="NCC3895" s="57"/>
      <c r="NCD3895" s="57"/>
      <c r="NCE3895" s="57"/>
      <c r="NCF3895" s="57"/>
      <c r="NCG3895" s="57"/>
      <c r="NCH3895" s="57"/>
      <c r="NCI3895" s="57"/>
      <c r="NCJ3895" s="57"/>
      <c r="NCK3895" s="58"/>
      <c r="NCL3895" s="57"/>
      <c r="NCM3895" s="57"/>
      <c r="NCN3895" s="57"/>
      <c r="NCO3895" s="57"/>
      <c r="NCP3895" s="57"/>
      <c r="NCQ3895" s="56"/>
      <c r="NCR3895" s="57"/>
      <c r="NCS3895" s="64"/>
      <c r="NCT3895" s="64"/>
      <c r="NCU3895" s="64"/>
      <c r="NCV3895" s="64"/>
      <c r="NCW3895" s="62"/>
      <c r="NCX3895" s="63"/>
      <c r="NCY3895" s="62"/>
      <c r="NCZ3895" s="62"/>
      <c r="NDA3895" s="61"/>
      <c r="NDB3895" s="60"/>
      <c r="NDC3895" s="59"/>
      <c r="NDD3895" s="57"/>
      <c r="NDE3895" s="57"/>
      <c r="NDF3895" s="57"/>
      <c r="NDG3895" s="57"/>
      <c r="NDH3895" s="57"/>
      <c r="NDI3895" s="57"/>
      <c r="NDJ3895" s="57"/>
      <c r="NDK3895" s="57"/>
      <c r="NDL3895" s="58"/>
      <c r="NDM3895" s="57"/>
      <c r="NDN3895" s="57"/>
      <c r="NDO3895" s="57"/>
      <c r="NDP3895" s="57"/>
      <c r="NDQ3895" s="57"/>
      <c r="NDR3895" s="56"/>
      <c r="NDS3895" s="57"/>
      <c r="NDT3895" s="64"/>
      <c r="NDU3895" s="64"/>
      <c r="NDV3895" s="64"/>
      <c r="NDW3895" s="64"/>
      <c r="NDX3895" s="62"/>
      <c r="NDY3895" s="63"/>
      <c r="NDZ3895" s="62"/>
      <c r="NEA3895" s="62"/>
      <c r="NEB3895" s="61"/>
      <c r="NEC3895" s="60"/>
      <c r="NED3895" s="59"/>
      <c r="NEE3895" s="57"/>
      <c r="NEF3895" s="57"/>
      <c r="NEG3895" s="57"/>
      <c r="NEH3895" s="57"/>
      <c r="NEI3895" s="57"/>
      <c r="NEJ3895" s="57"/>
      <c r="NEK3895" s="57"/>
      <c r="NEL3895" s="57"/>
      <c r="NEM3895" s="58"/>
      <c r="NEN3895" s="57"/>
      <c r="NEO3895" s="57"/>
      <c r="NEP3895" s="57"/>
      <c r="NEQ3895" s="57"/>
      <c r="NER3895" s="57"/>
      <c r="NES3895" s="56"/>
      <c r="NET3895" s="57"/>
      <c r="NEU3895" s="64"/>
      <c r="NEV3895" s="64"/>
      <c r="NEW3895" s="64"/>
      <c r="NEX3895" s="64"/>
      <c r="NEY3895" s="62"/>
      <c r="NEZ3895" s="63"/>
      <c r="NFA3895" s="62"/>
      <c r="NFB3895" s="62"/>
      <c r="NFC3895" s="61"/>
      <c r="NFD3895" s="60"/>
      <c r="NFE3895" s="59"/>
      <c r="NFF3895" s="57"/>
      <c r="NFG3895" s="57"/>
      <c r="NFH3895" s="57"/>
      <c r="NFI3895" s="57"/>
      <c r="NFJ3895" s="57"/>
      <c r="NFK3895" s="57"/>
      <c r="NFL3895" s="57"/>
      <c r="NFM3895" s="57"/>
      <c r="NFN3895" s="58"/>
      <c r="NFO3895" s="57"/>
      <c r="NFP3895" s="57"/>
      <c r="NFQ3895" s="57"/>
      <c r="NFR3895" s="57"/>
      <c r="NFS3895" s="57"/>
      <c r="NFT3895" s="56"/>
      <c r="NFU3895" s="57"/>
      <c r="NFV3895" s="64"/>
      <c r="NFW3895" s="64"/>
      <c r="NFX3895" s="64"/>
      <c r="NFY3895" s="64"/>
      <c r="NFZ3895" s="62"/>
      <c r="NGA3895" s="63"/>
      <c r="NGB3895" s="62"/>
      <c r="NGC3895" s="62"/>
      <c r="NGD3895" s="61"/>
      <c r="NGE3895" s="60"/>
      <c r="NGF3895" s="59"/>
      <c r="NGG3895" s="57"/>
      <c r="NGH3895" s="57"/>
      <c r="NGI3895" s="57"/>
      <c r="NGJ3895" s="57"/>
      <c r="NGK3895" s="57"/>
      <c r="NGL3895" s="57"/>
      <c r="NGM3895" s="57"/>
      <c r="NGN3895" s="57"/>
      <c r="NGO3895" s="58"/>
      <c r="NGP3895" s="57"/>
      <c r="NGQ3895" s="57"/>
      <c r="NGR3895" s="57"/>
      <c r="NGS3895" s="57"/>
      <c r="NGT3895" s="57"/>
      <c r="NGU3895" s="56"/>
      <c r="NGV3895" s="57"/>
      <c r="NGW3895" s="64"/>
      <c r="NGX3895" s="64"/>
      <c r="NGY3895" s="64"/>
      <c r="NGZ3895" s="64"/>
      <c r="NHA3895" s="62"/>
      <c r="NHB3895" s="63"/>
      <c r="NHC3895" s="62"/>
      <c r="NHD3895" s="62"/>
      <c r="NHE3895" s="61"/>
      <c r="NHF3895" s="60"/>
      <c r="NHG3895" s="59"/>
      <c r="NHH3895" s="57"/>
      <c r="NHI3895" s="57"/>
      <c r="NHJ3895" s="57"/>
      <c r="NHK3895" s="57"/>
      <c r="NHL3895" s="57"/>
      <c r="NHM3895" s="57"/>
      <c r="NHN3895" s="57"/>
      <c r="NHO3895" s="57"/>
      <c r="NHP3895" s="58"/>
      <c r="NHQ3895" s="57"/>
      <c r="NHR3895" s="57"/>
      <c r="NHS3895" s="57"/>
      <c r="NHT3895" s="57"/>
      <c r="NHU3895" s="57"/>
      <c r="NHV3895" s="56"/>
      <c r="NHW3895" s="57"/>
      <c r="NHX3895" s="64"/>
      <c r="NHY3895" s="64"/>
      <c r="NHZ3895" s="64"/>
      <c r="NIA3895" s="64"/>
      <c r="NIB3895" s="62"/>
      <c r="NIC3895" s="63"/>
      <c r="NID3895" s="62"/>
      <c r="NIE3895" s="62"/>
      <c r="NIF3895" s="61"/>
      <c r="NIG3895" s="60"/>
      <c r="NIH3895" s="59"/>
      <c r="NII3895" s="57"/>
      <c r="NIJ3895" s="57"/>
      <c r="NIK3895" s="57"/>
      <c r="NIL3895" s="57"/>
      <c r="NIM3895" s="57"/>
      <c r="NIN3895" s="57"/>
      <c r="NIO3895" s="57"/>
      <c r="NIP3895" s="57"/>
      <c r="NIQ3895" s="58"/>
      <c r="NIR3895" s="57"/>
      <c r="NIS3895" s="57"/>
      <c r="NIT3895" s="57"/>
      <c r="NIU3895" s="57"/>
      <c r="NIV3895" s="57"/>
      <c r="NIW3895" s="56"/>
      <c r="NIX3895" s="57"/>
      <c r="NIY3895" s="64"/>
      <c r="NIZ3895" s="64"/>
      <c r="NJA3895" s="64"/>
      <c r="NJB3895" s="64"/>
      <c r="NJC3895" s="62"/>
      <c r="NJD3895" s="63"/>
      <c r="NJE3895" s="62"/>
      <c r="NJF3895" s="62"/>
      <c r="NJG3895" s="61"/>
      <c r="NJH3895" s="60"/>
      <c r="NJI3895" s="59"/>
      <c r="NJJ3895" s="57"/>
      <c r="NJK3895" s="57"/>
      <c r="NJL3895" s="57"/>
      <c r="NJM3895" s="57"/>
      <c r="NJN3895" s="57"/>
      <c r="NJO3895" s="57"/>
      <c r="NJP3895" s="57"/>
      <c r="NJQ3895" s="57"/>
      <c r="NJR3895" s="58"/>
      <c r="NJS3895" s="57"/>
      <c r="NJT3895" s="57"/>
      <c r="NJU3895" s="57"/>
      <c r="NJV3895" s="57"/>
      <c r="NJW3895" s="57"/>
      <c r="NJX3895" s="56"/>
      <c r="NJY3895" s="57"/>
      <c r="NJZ3895" s="64"/>
      <c r="NKA3895" s="64"/>
      <c r="NKB3895" s="64"/>
      <c r="NKC3895" s="64"/>
      <c r="NKD3895" s="62"/>
      <c r="NKE3895" s="63"/>
      <c r="NKF3895" s="62"/>
      <c r="NKG3895" s="62"/>
      <c r="NKH3895" s="61"/>
      <c r="NKI3895" s="60"/>
      <c r="NKJ3895" s="59"/>
      <c r="NKK3895" s="57"/>
      <c r="NKL3895" s="57"/>
      <c r="NKM3895" s="57"/>
      <c r="NKN3895" s="57"/>
      <c r="NKO3895" s="57"/>
      <c r="NKP3895" s="57"/>
      <c r="NKQ3895" s="57"/>
      <c r="NKR3895" s="57"/>
      <c r="NKS3895" s="58"/>
      <c r="NKT3895" s="57"/>
      <c r="NKU3895" s="57"/>
      <c r="NKV3895" s="57"/>
      <c r="NKW3895" s="57"/>
      <c r="NKX3895" s="57"/>
      <c r="NKY3895" s="56"/>
      <c r="NKZ3895" s="57"/>
      <c r="NLA3895" s="64"/>
      <c r="NLB3895" s="64"/>
      <c r="NLC3895" s="64"/>
      <c r="NLD3895" s="64"/>
      <c r="NLE3895" s="62"/>
      <c r="NLF3895" s="63"/>
      <c r="NLG3895" s="62"/>
      <c r="NLH3895" s="62"/>
      <c r="NLI3895" s="61"/>
      <c r="NLJ3895" s="60"/>
      <c r="NLK3895" s="59"/>
      <c r="NLL3895" s="57"/>
      <c r="NLM3895" s="57"/>
      <c r="NLN3895" s="57"/>
      <c r="NLO3895" s="57"/>
      <c r="NLP3895" s="57"/>
      <c r="NLQ3895" s="57"/>
      <c r="NLR3895" s="57"/>
      <c r="NLS3895" s="57"/>
      <c r="NLT3895" s="58"/>
      <c r="NLU3895" s="57"/>
      <c r="NLV3895" s="57"/>
      <c r="NLW3895" s="57"/>
      <c r="NLX3895" s="57"/>
      <c r="NLY3895" s="57"/>
      <c r="NLZ3895" s="56"/>
      <c r="NMA3895" s="57"/>
      <c r="NMB3895" s="64"/>
      <c r="NMC3895" s="64"/>
      <c r="NMD3895" s="64"/>
      <c r="NME3895" s="64"/>
      <c r="NMF3895" s="62"/>
      <c r="NMG3895" s="63"/>
      <c r="NMH3895" s="62"/>
      <c r="NMI3895" s="62"/>
      <c r="NMJ3895" s="61"/>
      <c r="NMK3895" s="60"/>
      <c r="NML3895" s="59"/>
      <c r="NMM3895" s="57"/>
      <c r="NMN3895" s="57"/>
      <c r="NMO3895" s="57"/>
      <c r="NMP3895" s="57"/>
      <c r="NMQ3895" s="57"/>
      <c r="NMR3895" s="57"/>
      <c r="NMS3895" s="57"/>
      <c r="NMT3895" s="57"/>
      <c r="NMU3895" s="58"/>
      <c r="NMV3895" s="57"/>
      <c r="NMW3895" s="57"/>
      <c r="NMX3895" s="57"/>
      <c r="NMY3895" s="57"/>
      <c r="NMZ3895" s="57"/>
      <c r="NNA3895" s="56"/>
      <c r="NNB3895" s="57"/>
      <c r="NNC3895" s="64"/>
      <c r="NND3895" s="64"/>
      <c r="NNE3895" s="64"/>
      <c r="NNF3895" s="64"/>
      <c r="NNG3895" s="62"/>
      <c r="NNH3895" s="63"/>
      <c r="NNI3895" s="62"/>
      <c r="NNJ3895" s="62"/>
      <c r="NNK3895" s="61"/>
      <c r="NNL3895" s="60"/>
      <c r="NNM3895" s="59"/>
      <c r="NNN3895" s="57"/>
      <c r="NNO3895" s="57"/>
      <c r="NNP3895" s="57"/>
      <c r="NNQ3895" s="57"/>
      <c r="NNR3895" s="57"/>
      <c r="NNS3895" s="57"/>
      <c r="NNT3895" s="57"/>
      <c r="NNU3895" s="57"/>
      <c r="NNV3895" s="58"/>
      <c r="NNW3895" s="57"/>
      <c r="NNX3895" s="57"/>
      <c r="NNY3895" s="57"/>
      <c r="NNZ3895" s="57"/>
      <c r="NOA3895" s="57"/>
      <c r="NOB3895" s="56"/>
      <c r="NOC3895" s="57"/>
      <c r="NOD3895" s="64"/>
      <c r="NOE3895" s="64"/>
      <c r="NOF3895" s="64"/>
      <c r="NOG3895" s="64"/>
      <c r="NOH3895" s="62"/>
      <c r="NOI3895" s="63"/>
      <c r="NOJ3895" s="62"/>
      <c r="NOK3895" s="62"/>
      <c r="NOL3895" s="61"/>
      <c r="NOM3895" s="60"/>
      <c r="NON3895" s="59"/>
      <c r="NOO3895" s="57"/>
      <c r="NOP3895" s="57"/>
      <c r="NOQ3895" s="57"/>
      <c r="NOR3895" s="57"/>
      <c r="NOS3895" s="57"/>
      <c r="NOT3895" s="57"/>
      <c r="NOU3895" s="57"/>
      <c r="NOV3895" s="57"/>
      <c r="NOW3895" s="58"/>
      <c r="NOX3895" s="57"/>
      <c r="NOY3895" s="57"/>
      <c r="NOZ3895" s="57"/>
      <c r="NPA3895" s="57"/>
      <c r="NPB3895" s="57"/>
      <c r="NPC3895" s="56"/>
      <c r="NPD3895" s="57"/>
      <c r="NPE3895" s="64"/>
      <c r="NPF3895" s="64"/>
      <c r="NPG3895" s="64"/>
      <c r="NPH3895" s="64"/>
      <c r="NPI3895" s="62"/>
      <c r="NPJ3895" s="63"/>
      <c r="NPK3895" s="62"/>
      <c r="NPL3895" s="62"/>
      <c r="NPM3895" s="61"/>
      <c r="NPN3895" s="60"/>
      <c r="NPO3895" s="59"/>
      <c r="NPP3895" s="57"/>
      <c r="NPQ3895" s="57"/>
      <c r="NPR3895" s="57"/>
      <c r="NPS3895" s="57"/>
      <c r="NPT3895" s="57"/>
      <c r="NPU3895" s="57"/>
      <c r="NPV3895" s="57"/>
      <c r="NPW3895" s="57"/>
      <c r="NPX3895" s="58"/>
      <c r="NPY3895" s="57"/>
      <c r="NPZ3895" s="57"/>
      <c r="NQA3895" s="57"/>
      <c r="NQB3895" s="57"/>
      <c r="NQC3895" s="57"/>
      <c r="NQD3895" s="56"/>
      <c r="NQE3895" s="57"/>
      <c r="NQF3895" s="64"/>
      <c r="NQG3895" s="64"/>
      <c r="NQH3895" s="64"/>
      <c r="NQI3895" s="64"/>
      <c r="NQJ3895" s="62"/>
      <c r="NQK3895" s="63"/>
      <c r="NQL3895" s="62"/>
      <c r="NQM3895" s="62"/>
      <c r="NQN3895" s="61"/>
      <c r="NQO3895" s="60"/>
      <c r="NQP3895" s="59"/>
      <c r="NQQ3895" s="57"/>
      <c r="NQR3895" s="57"/>
      <c r="NQS3895" s="57"/>
      <c r="NQT3895" s="57"/>
      <c r="NQU3895" s="57"/>
      <c r="NQV3895" s="57"/>
      <c r="NQW3895" s="57"/>
      <c r="NQX3895" s="57"/>
      <c r="NQY3895" s="58"/>
      <c r="NQZ3895" s="57"/>
      <c r="NRA3895" s="57"/>
      <c r="NRB3895" s="57"/>
      <c r="NRC3895" s="57"/>
      <c r="NRD3895" s="57"/>
      <c r="NRE3895" s="56"/>
      <c r="NRF3895" s="57"/>
      <c r="NRG3895" s="64"/>
      <c r="NRH3895" s="64"/>
      <c r="NRI3895" s="64"/>
      <c r="NRJ3895" s="64"/>
      <c r="NRK3895" s="62"/>
      <c r="NRL3895" s="63"/>
      <c r="NRM3895" s="62"/>
      <c r="NRN3895" s="62"/>
      <c r="NRO3895" s="61"/>
      <c r="NRP3895" s="60"/>
      <c r="NRQ3895" s="59"/>
      <c r="NRR3895" s="57"/>
      <c r="NRS3895" s="57"/>
      <c r="NRT3895" s="57"/>
      <c r="NRU3895" s="57"/>
      <c r="NRV3895" s="57"/>
      <c r="NRW3895" s="57"/>
      <c r="NRX3895" s="57"/>
      <c r="NRY3895" s="57"/>
      <c r="NRZ3895" s="58"/>
      <c r="NSA3895" s="57"/>
      <c r="NSB3895" s="57"/>
      <c r="NSC3895" s="57"/>
      <c r="NSD3895" s="57"/>
      <c r="NSE3895" s="57"/>
      <c r="NSF3895" s="56"/>
      <c r="NSG3895" s="57"/>
      <c r="NSH3895" s="64"/>
      <c r="NSI3895" s="64"/>
      <c r="NSJ3895" s="64"/>
      <c r="NSK3895" s="64"/>
      <c r="NSL3895" s="62"/>
      <c r="NSM3895" s="63"/>
      <c r="NSN3895" s="62"/>
      <c r="NSO3895" s="62"/>
      <c r="NSP3895" s="61"/>
      <c r="NSQ3895" s="60"/>
      <c r="NSR3895" s="59"/>
      <c r="NSS3895" s="57"/>
      <c r="NST3895" s="57"/>
      <c r="NSU3895" s="57"/>
      <c r="NSV3895" s="57"/>
      <c r="NSW3895" s="57"/>
      <c r="NSX3895" s="57"/>
      <c r="NSY3895" s="57"/>
      <c r="NSZ3895" s="57"/>
      <c r="NTA3895" s="58"/>
      <c r="NTB3895" s="57"/>
      <c r="NTC3895" s="57"/>
      <c r="NTD3895" s="57"/>
      <c r="NTE3895" s="57"/>
      <c r="NTF3895" s="57"/>
      <c r="NTG3895" s="56"/>
      <c r="NTH3895" s="57"/>
      <c r="NTI3895" s="64"/>
      <c r="NTJ3895" s="64"/>
      <c r="NTK3895" s="64"/>
      <c r="NTL3895" s="64"/>
      <c r="NTM3895" s="62"/>
      <c r="NTN3895" s="63"/>
      <c r="NTO3895" s="62"/>
      <c r="NTP3895" s="62"/>
      <c r="NTQ3895" s="61"/>
      <c r="NTR3895" s="60"/>
      <c r="NTS3895" s="59"/>
      <c r="NTT3895" s="57"/>
      <c r="NTU3895" s="57"/>
      <c r="NTV3895" s="57"/>
      <c r="NTW3895" s="57"/>
      <c r="NTX3895" s="57"/>
      <c r="NTY3895" s="57"/>
      <c r="NTZ3895" s="57"/>
      <c r="NUA3895" s="57"/>
      <c r="NUB3895" s="58"/>
      <c r="NUC3895" s="57"/>
      <c r="NUD3895" s="57"/>
      <c r="NUE3895" s="57"/>
      <c r="NUF3895" s="57"/>
      <c r="NUG3895" s="57"/>
      <c r="NUH3895" s="56"/>
      <c r="NUI3895" s="57"/>
      <c r="NUJ3895" s="64"/>
      <c r="NUK3895" s="64"/>
      <c r="NUL3895" s="64"/>
      <c r="NUM3895" s="64"/>
      <c r="NUN3895" s="62"/>
      <c r="NUO3895" s="63"/>
      <c r="NUP3895" s="62"/>
      <c r="NUQ3895" s="62"/>
      <c r="NUR3895" s="61"/>
      <c r="NUS3895" s="60"/>
      <c r="NUT3895" s="59"/>
      <c r="NUU3895" s="57"/>
      <c r="NUV3895" s="57"/>
      <c r="NUW3895" s="57"/>
      <c r="NUX3895" s="57"/>
      <c r="NUY3895" s="57"/>
      <c r="NUZ3895" s="57"/>
      <c r="NVA3895" s="57"/>
      <c r="NVB3895" s="57"/>
      <c r="NVC3895" s="58"/>
      <c r="NVD3895" s="57"/>
      <c r="NVE3895" s="57"/>
      <c r="NVF3895" s="57"/>
      <c r="NVG3895" s="57"/>
      <c r="NVH3895" s="57"/>
      <c r="NVI3895" s="56"/>
      <c r="NVJ3895" s="57"/>
      <c r="NVK3895" s="64"/>
      <c r="NVL3895" s="64"/>
      <c r="NVM3895" s="64"/>
      <c r="NVN3895" s="64"/>
      <c r="NVO3895" s="62"/>
      <c r="NVP3895" s="63"/>
      <c r="NVQ3895" s="62"/>
      <c r="NVR3895" s="62"/>
      <c r="NVS3895" s="61"/>
      <c r="NVT3895" s="60"/>
      <c r="NVU3895" s="59"/>
      <c r="NVV3895" s="57"/>
      <c r="NVW3895" s="57"/>
      <c r="NVX3895" s="57"/>
      <c r="NVY3895" s="57"/>
      <c r="NVZ3895" s="57"/>
      <c r="NWA3895" s="57"/>
      <c r="NWB3895" s="57"/>
      <c r="NWC3895" s="57"/>
      <c r="NWD3895" s="58"/>
      <c r="NWE3895" s="57"/>
      <c r="NWF3895" s="57"/>
      <c r="NWG3895" s="57"/>
      <c r="NWH3895" s="57"/>
      <c r="NWI3895" s="57"/>
      <c r="NWJ3895" s="56"/>
      <c r="NWK3895" s="57"/>
      <c r="NWL3895" s="64"/>
      <c r="NWM3895" s="64"/>
      <c r="NWN3895" s="64"/>
      <c r="NWO3895" s="64"/>
      <c r="NWP3895" s="62"/>
      <c r="NWQ3895" s="63"/>
      <c r="NWR3895" s="62"/>
      <c r="NWS3895" s="62"/>
      <c r="NWT3895" s="61"/>
      <c r="NWU3895" s="60"/>
      <c r="NWV3895" s="59"/>
      <c r="NWW3895" s="57"/>
      <c r="NWX3895" s="57"/>
      <c r="NWY3895" s="57"/>
      <c r="NWZ3895" s="57"/>
      <c r="NXA3895" s="57"/>
      <c r="NXB3895" s="57"/>
      <c r="NXC3895" s="57"/>
      <c r="NXD3895" s="57"/>
      <c r="NXE3895" s="58"/>
      <c r="NXF3895" s="57"/>
      <c r="NXG3895" s="57"/>
      <c r="NXH3895" s="57"/>
      <c r="NXI3895" s="57"/>
      <c r="NXJ3895" s="57"/>
      <c r="NXK3895" s="56"/>
      <c r="NXL3895" s="57"/>
      <c r="NXM3895" s="64"/>
      <c r="NXN3895" s="64"/>
      <c r="NXO3895" s="64"/>
      <c r="NXP3895" s="64"/>
      <c r="NXQ3895" s="62"/>
      <c r="NXR3895" s="63"/>
      <c r="NXS3895" s="62"/>
      <c r="NXT3895" s="62"/>
      <c r="NXU3895" s="61"/>
      <c r="NXV3895" s="60"/>
      <c r="NXW3895" s="59"/>
      <c r="NXX3895" s="57"/>
      <c r="NXY3895" s="57"/>
      <c r="NXZ3895" s="57"/>
      <c r="NYA3895" s="57"/>
      <c r="NYB3895" s="57"/>
      <c r="NYC3895" s="57"/>
      <c r="NYD3895" s="57"/>
      <c r="NYE3895" s="57"/>
      <c r="NYF3895" s="58"/>
      <c r="NYG3895" s="57"/>
      <c r="NYH3895" s="57"/>
      <c r="NYI3895" s="57"/>
      <c r="NYJ3895" s="57"/>
      <c r="NYK3895" s="57"/>
      <c r="NYL3895" s="56"/>
      <c r="NYM3895" s="57"/>
      <c r="NYN3895" s="64"/>
      <c r="NYO3895" s="64"/>
      <c r="NYP3895" s="64"/>
      <c r="NYQ3895" s="64"/>
      <c r="NYR3895" s="62"/>
      <c r="NYS3895" s="63"/>
      <c r="NYT3895" s="62"/>
      <c r="NYU3895" s="62"/>
      <c r="NYV3895" s="61"/>
      <c r="NYW3895" s="60"/>
      <c r="NYX3895" s="59"/>
      <c r="NYY3895" s="57"/>
      <c r="NYZ3895" s="57"/>
      <c r="NZA3895" s="57"/>
      <c r="NZB3895" s="57"/>
      <c r="NZC3895" s="57"/>
      <c r="NZD3895" s="57"/>
      <c r="NZE3895" s="57"/>
      <c r="NZF3895" s="57"/>
      <c r="NZG3895" s="58"/>
      <c r="NZH3895" s="57"/>
      <c r="NZI3895" s="57"/>
      <c r="NZJ3895" s="57"/>
      <c r="NZK3895" s="57"/>
      <c r="NZL3895" s="57"/>
      <c r="NZM3895" s="56"/>
      <c r="NZN3895" s="57"/>
      <c r="NZO3895" s="64"/>
      <c r="NZP3895" s="64"/>
      <c r="NZQ3895" s="64"/>
      <c r="NZR3895" s="64"/>
      <c r="NZS3895" s="62"/>
      <c r="NZT3895" s="63"/>
      <c r="NZU3895" s="62"/>
      <c r="NZV3895" s="62"/>
      <c r="NZW3895" s="61"/>
      <c r="NZX3895" s="60"/>
      <c r="NZY3895" s="59"/>
      <c r="NZZ3895" s="57"/>
      <c r="OAA3895" s="57"/>
      <c r="OAB3895" s="57"/>
      <c r="OAC3895" s="57"/>
      <c r="OAD3895" s="57"/>
      <c r="OAE3895" s="57"/>
      <c r="OAF3895" s="57"/>
      <c r="OAG3895" s="57"/>
      <c r="OAH3895" s="58"/>
      <c r="OAI3895" s="57"/>
      <c r="OAJ3895" s="57"/>
      <c r="OAK3895" s="57"/>
      <c r="OAL3895" s="57"/>
      <c r="OAM3895" s="57"/>
      <c r="OAN3895" s="56"/>
      <c r="OAO3895" s="57"/>
      <c r="OAP3895" s="64"/>
      <c r="OAQ3895" s="64"/>
      <c r="OAR3895" s="64"/>
      <c r="OAS3895" s="64"/>
      <c r="OAT3895" s="62"/>
      <c r="OAU3895" s="63"/>
      <c r="OAV3895" s="62"/>
      <c r="OAW3895" s="62"/>
      <c r="OAX3895" s="61"/>
      <c r="OAY3895" s="60"/>
      <c r="OAZ3895" s="59"/>
      <c r="OBA3895" s="57"/>
      <c r="OBB3895" s="57"/>
      <c r="OBC3895" s="57"/>
      <c r="OBD3895" s="57"/>
      <c r="OBE3895" s="57"/>
      <c r="OBF3895" s="57"/>
      <c r="OBG3895" s="57"/>
      <c r="OBH3895" s="57"/>
      <c r="OBI3895" s="58"/>
      <c r="OBJ3895" s="57"/>
      <c r="OBK3895" s="57"/>
      <c r="OBL3895" s="57"/>
      <c r="OBM3895" s="57"/>
      <c r="OBN3895" s="57"/>
      <c r="OBO3895" s="56"/>
      <c r="OBP3895" s="57"/>
      <c r="OBQ3895" s="64"/>
      <c r="OBR3895" s="64"/>
      <c r="OBS3895" s="64"/>
      <c r="OBT3895" s="64"/>
      <c r="OBU3895" s="62"/>
      <c r="OBV3895" s="63"/>
      <c r="OBW3895" s="62"/>
      <c r="OBX3895" s="62"/>
      <c r="OBY3895" s="61"/>
      <c r="OBZ3895" s="60"/>
      <c r="OCA3895" s="59"/>
      <c r="OCB3895" s="57"/>
      <c r="OCC3895" s="57"/>
      <c r="OCD3895" s="57"/>
      <c r="OCE3895" s="57"/>
      <c r="OCF3895" s="57"/>
      <c r="OCG3895" s="57"/>
      <c r="OCH3895" s="57"/>
      <c r="OCI3895" s="57"/>
      <c r="OCJ3895" s="58"/>
      <c r="OCK3895" s="57"/>
      <c r="OCL3895" s="57"/>
      <c r="OCM3895" s="57"/>
      <c r="OCN3895" s="57"/>
      <c r="OCO3895" s="57"/>
      <c r="OCP3895" s="56"/>
      <c r="OCQ3895" s="57"/>
      <c r="OCR3895" s="64"/>
      <c r="OCS3895" s="64"/>
      <c r="OCT3895" s="64"/>
      <c r="OCU3895" s="64"/>
      <c r="OCV3895" s="62"/>
      <c r="OCW3895" s="63"/>
      <c r="OCX3895" s="62"/>
      <c r="OCY3895" s="62"/>
      <c r="OCZ3895" s="61"/>
      <c r="ODA3895" s="60"/>
      <c r="ODB3895" s="59"/>
      <c r="ODC3895" s="57"/>
      <c r="ODD3895" s="57"/>
      <c r="ODE3895" s="57"/>
      <c r="ODF3895" s="57"/>
      <c r="ODG3895" s="57"/>
      <c r="ODH3895" s="57"/>
      <c r="ODI3895" s="57"/>
      <c r="ODJ3895" s="57"/>
      <c r="ODK3895" s="58"/>
      <c r="ODL3895" s="57"/>
      <c r="ODM3895" s="57"/>
      <c r="ODN3895" s="57"/>
      <c r="ODO3895" s="57"/>
      <c r="ODP3895" s="57"/>
      <c r="ODQ3895" s="56"/>
      <c r="ODR3895" s="57"/>
      <c r="ODS3895" s="64"/>
      <c r="ODT3895" s="64"/>
      <c r="ODU3895" s="64"/>
      <c r="ODV3895" s="64"/>
      <c r="ODW3895" s="62"/>
      <c r="ODX3895" s="63"/>
      <c r="ODY3895" s="62"/>
      <c r="ODZ3895" s="62"/>
      <c r="OEA3895" s="61"/>
      <c r="OEB3895" s="60"/>
      <c r="OEC3895" s="59"/>
      <c r="OED3895" s="57"/>
      <c r="OEE3895" s="57"/>
      <c r="OEF3895" s="57"/>
      <c r="OEG3895" s="57"/>
      <c r="OEH3895" s="57"/>
      <c r="OEI3895" s="57"/>
      <c r="OEJ3895" s="57"/>
      <c r="OEK3895" s="57"/>
      <c r="OEL3895" s="58"/>
      <c r="OEM3895" s="57"/>
      <c r="OEN3895" s="57"/>
      <c r="OEO3895" s="57"/>
      <c r="OEP3895" s="57"/>
      <c r="OEQ3895" s="57"/>
      <c r="OER3895" s="56"/>
      <c r="OES3895" s="57"/>
      <c r="OET3895" s="64"/>
      <c r="OEU3895" s="64"/>
      <c r="OEV3895" s="64"/>
      <c r="OEW3895" s="64"/>
      <c r="OEX3895" s="62"/>
      <c r="OEY3895" s="63"/>
      <c r="OEZ3895" s="62"/>
      <c r="OFA3895" s="62"/>
      <c r="OFB3895" s="61"/>
      <c r="OFC3895" s="60"/>
      <c r="OFD3895" s="59"/>
      <c r="OFE3895" s="57"/>
      <c r="OFF3895" s="57"/>
      <c r="OFG3895" s="57"/>
      <c r="OFH3895" s="57"/>
      <c r="OFI3895" s="57"/>
      <c r="OFJ3895" s="57"/>
      <c r="OFK3895" s="57"/>
      <c r="OFL3895" s="57"/>
      <c r="OFM3895" s="58"/>
      <c r="OFN3895" s="57"/>
      <c r="OFO3895" s="57"/>
      <c r="OFP3895" s="57"/>
      <c r="OFQ3895" s="57"/>
      <c r="OFR3895" s="57"/>
      <c r="OFS3895" s="56"/>
      <c r="OFT3895" s="57"/>
      <c r="OFU3895" s="64"/>
      <c r="OFV3895" s="64"/>
      <c r="OFW3895" s="64"/>
      <c r="OFX3895" s="64"/>
      <c r="OFY3895" s="62"/>
      <c r="OFZ3895" s="63"/>
      <c r="OGA3895" s="62"/>
      <c r="OGB3895" s="62"/>
      <c r="OGC3895" s="61"/>
      <c r="OGD3895" s="60"/>
      <c r="OGE3895" s="59"/>
      <c r="OGF3895" s="57"/>
      <c r="OGG3895" s="57"/>
      <c r="OGH3895" s="57"/>
      <c r="OGI3895" s="57"/>
      <c r="OGJ3895" s="57"/>
      <c r="OGK3895" s="57"/>
      <c r="OGL3895" s="57"/>
      <c r="OGM3895" s="57"/>
      <c r="OGN3895" s="58"/>
      <c r="OGO3895" s="57"/>
      <c r="OGP3895" s="57"/>
      <c r="OGQ3895" s="57"/>
      <c r="OGR3895" s="57"/>
      <c r="OGS3895" s="57"/>
      <c r="OGT3895" s="56"/>
      <c r="OGU3895" s="57"/>
      <c r="OGV3895" s="64"/>
      <c r="OGW3895" s="64"/>
      <c r="OGX3895" s="64"/>
      <c r="OGY3895" s="64"/>
      <c r="OGZ3895" s="62"/>
      <c r="OHA3895" s="63"/>
      <c r="OHB3895" s="62"/>
      <c r="OHC3895" s="62"/>
      <c r="OHD3895" s="61"/>
      <c r="OHE3895" s="60"/>
      <c r="OHF3895" s="59"/>
      <c r="OHG3895" s="57"/>
      <c r="OHH3895" s="57"/>
      <c r="OHI3895" s="57"/>
      <c r="OHJ3895" s="57"/>
      <c r="OHK3895" s="57"/>
      <c r="OHL3895" s="57"/>
      <c r="OHM3895" s="57"/>
      <c r="OHN3895" s="57"/>
      <c r="OHO3895" s="58"/>
      <c r="OHP3895" s="57"/>
      <c r="OHQ3895" s="57"/>
      <c r="OHR3895" s="57"/>
      <c r="OHS3895" s="57"/>
      <c r="OHT3895" s="57"/>
      <c r="OHU3895" s="56"/>
      <c r="OHV3895" s="57"/>
      <c r="OHW3895" s="64"/>
      <c r="OHX3895" s="64"/>
      <c r="OHY3895" s="64"/>
      <c r="OHZ3895" s="64"/>
      <c r="OIA3895" s="62"/>
      <c r="OIB3895" s="63"/>
      <c r="OIC3895" s="62"/>
      <c r="OID3895" s="62"/>
      <c r="OIE3895" s="61"/>
      <c r="OIF3895" s="60"/>
      <c r="OIG3895" s="59"/>
      <c r="OIH3895" s="57"/>
      <c r="OII3895" s="57"/>
      <c r="OIJ3895" s="57"/>
      <c r="OIK3895" s="57"/>
      <c r="OIL3895" s="57"/>
      <c r="OIM3895" s="57"/>
      <c r="OIN3895" s="57"/>
      <c r="OIO3895" s="57"/>
      <c r="OIP3895" s="58"/>
      <c r="OIQ3895" s="57"/>
      <c r="OIR3895" s="57"/>
      <c r="OIS3895" s="57"/>
      <c r="OIT3895" s="57"/>
      <c r="OIU3895" s="57"/>
      <c r="OIV3895" s="56"/>
      <c r="OIW3895" s="57"/>
      <c r="OIX3895" s="64"/>
      <c r="OIY3895" s="64"/>
      <c r="OIZ3895" s="64"/>
      <c r="OJA3895" s="64"/>
      <c r="OJB3895" s="62"/>
      <c r="OJC3895" s="63"/>
      <c r="OJD3895" s="62"/>
      <c r="OJE3895" s="62"/>
      <c r="OJF3895" s="61"/>
      <c r="OJG3895" s="60"/>
      <c r="OJH3895" s="59"/>
      <c r="OJI3895" s="57"/>
      <c r="OJJ3895" s="57"/>
      <c r="OJK3895" s="57"/>
      <c r="OJL3895" s="57"/>
      <c r="OJM3895" s="57"/>
      <c r="OJN3895" s="57"/>
      <c r="OJO3895" s="57"/>
      <c r="OJP3895" s="57"/>
      <c r="OJQ3895" s="58"/>
      <c r="OJR3895" s="57"/>
      <c r="OJS3895" s="57"/>
      <c r="OJT3895" s="57"/>
      <c r="OJU3895" s="57"/>
      <c r="OJV3895" s="57"/>
      <c r="OJW3895" s="56"/>
      <c r="OJX3895" s="57"/>
      <c r="OJY3895" s="64"/>
      <c r="OJZ3895" s="64"/>
      <c r="OKA3895" s="64"/>
      <c r="OKB3895" s="64"/>
      <c r="OKC3895" s="62"/>
      <c r="OKD3895" s="63"/>
      <c r="OKE3895" s="62"/>
      <c r="OKF3895" s="62"/>
      <c r="OKG3895" s="61"/>
      <c r="OKH3895" s="60"/>
      <c r="OKI3895" s="59"/>
      <c r="OKJ3895" s="57"/>
      <c r="OKK3895" s="57"/>
      <c r="OKL3895" s="57"/>
      <c r="OKM3895" s="57"/>
      <c r="OKN3895" s="57"/>
      <c r="OKO3895" s="57"/>
      <c r="OKP3895" s="57"/>
      <c r="OKQ3895" s="57"/>
      <c r="OKR3895" s="58"/>
      <c r="OKS3895" s="57"/>
      <c r="OKT3895" s="57"/>
      <c r="OKU3895" s="57"/>
      <c r="OKV3895" s="57"/>
      <c r="OKW3895" s="57"/>
      <c r="OKX3895" s="56"/>
      <c r="OKY3895" s="57"/>
      <c r="OKZ3895" s="64"/>
      <c r="OLA3895" s="64"/>
      <c r="OLB3895" s="64"/>
      <c r="OLC3895" s="64"/>
      <c r="OLD3895" s="62"/>
      <c r="OLE3895" s="63"/>
      <c r="OLF3895" s="62"/>
      <c r="OLG3895" s="62"/>
      <c r="OLH3895" s="61"/>
      <c r="OLI3895" s="60"/>
      <c r="OLJ3895" s="59"/>
      <c r="OLK3895" s="57"/>
      <c r="OLL3895" s="57"/>
      <c r="OLM3895" s="57"/>
      <c r="OLN3895" s="57"/>
      <c r="OLO3895" s="57"/>
      <c r="OLP3895" s="57"/>
      <c r="OLQ3895" s="57"/>
      <c r="OLR3895" s="57"/>
      <c r="OLS3895" s="58"/>
      <c r="OLT3895" s="57"/>
      <c r="OLU3895" s="57"/>
      <c r="OLV3895" s="57"/>
      <c r="OLW3895" s="57"/>
      <c r="OLX3895" s="57"/>
      <c r="OLY3895" s="56"/>
      <c r="OLZ3895" s="57"/>
      <c r="OMA3895" s="64"/>
      <c r="OMB3895" s="64"/>
      <c r="OMC3895" s="64"/>
      <c r="OMD3895" s="64"/>
      <c r="OME3895" s="62"/>
      <c r="OMF3895" s="63"/>
      <c r="OMG3895" s="62"/>
      <c r="OMH3895" s="62"/>
      <c r="OMI3895" s="61"/>
      <c r="OMJ3895" s="60"/>
      <c r="OMK3895" s="59"/>
      <c r="OML3895" s="57"/>
      <c r="OMM3895" s="57"/>
      <c r="OMN3895" s="57"/>
      <c r="OMO3895" s="57"/>
      <c r="OMP3895" s="57"/>
      <c r="OMQ3895" s="57"/>
      <c r="OMR3895" s="57"/>
      <c r="OMS3895" s="57"/>
      <c r="OMT3895" s="58"/>
      <c r="OMU3895" s="57"/>
      <c r="OMV3895" s="57"/>
      <c r="OMW3895" s="57"/>
      <c r="OMX3895" s="57"/>
      <c r="OMY3895" s="57"/>
      <c r="OMZ3895" s="56"/>
      <c r="ONA3895" s="57"/>
      <c r="ONB3895" s="64"/>
      <c r="ONC3895" s="64"/>
      <c r="OND3895" s="64"/>
      <c r="ONE3895" s="64"/>
      <c r="ONF3895" s="62"/>
      <c r="ONG3895" s="63"/>
      <c r="ONH3895" s="62"/>
      <c r="ONI3895" s="62"/>
      <c r="ONJ3895" s="61"/>
      <c r="ONK3895" s="60"/>
      <c r="ONL3895" s="59"/>
      <c r="ONM3895" s="57"/>
      <c r="ONN3895" s="57"/>
      <c r="ONO3895" s="57"/>
      <c r="ONP3895" s="57"/>
      <c r="ONQ3895" s="57"/>
      <c r="ONR3895" s="57"/>
      <c r="ONS3895" s="57"/>
      <c r="ONT3895" s="57"/>
      <c r="ONU3895" s="58"/>
      <c r="ONV3895" s="57"/>
      <c r="ONW3895" s="57"/>
      <c r="ONX3895" s="57"/>
      <c r="ONY3895" s="57"/>
      <c r="ONZ3895" s="57"/>
      <c r="OOA3895" s="56"/>
      <c r="OOB3895" s="57"/>
      <c r="OOC3895" s="64"/>
      <c r="OOD3895" s="64"/>
      <c r="OOE3895" s="64"/>
      <c r="OOF3895" s="64"/>
      <c r="OOG3895" s="62"/>
      <c r="OOH3895" s="63"/>
      <c r="OOI3895" s="62"/>
      <c r="OOJ3895" s="62"/>
      <c r="OOK3895" s="61"/>
      <c r="OOL3895" s="60"/>
      <c r="OOM3895" s="59"/>
      <c r="OON3895" s="57"/>
      <c r="OOO3895" s="57"/>
      <c r="OOP3895" s="57"/>
      <c r="OOQ3895" s="57"/>
      <c r="OOR3895" s="57"/>
      <c r="OOS3895" s="57"/>
      <c r="OOT3895" s="57"/>
      <c r="OOU3895" s="57"/>
      <c r="OOV3895" s="58"/>
      <c r="OOW3895" s="57"/>
      <c r="OOX3895" s="57"/>
      <c r="OOY3895" s="57"/>
      <c r="OOZ3895" s="57"/>
      <c r="OPA3895" s="57"/>
      <c r="OPB3895" s="56"/>
      <c r="OPC3895" s="57"/>
      <c r="OPD3895" s="64"/>
      <c r="OPE3895" s="64"/>
      <c r="OPF3895" s="64"/>
      <c r="OPG3895" s="64"/>
      <c r="OPH3895" s="62"/>
      <c r="OPI3895" s="63"/>
      <c r="OPJ3895" s="62"/>
      <c r="OPK3895" s="62"/>
      <c r="OPL3895" s="61"/>
      <c r="OPM3895" s="60"/>
      <c r="OPN3895" s="59"/>
      <c r="OPO3895" s="57"/>
      <c r="OPP3895" s="57"/>
      <c r="OPQ3895" s="57"/>
      <c r="OPR3895" s="57"/>
      <c r="OPS3895" s="57"/>
      <c r="OPT3895" s="57"/>
      <c r="OPU3895" s="57"/>
      <c r="OPV3895" s="57"/>
      <c r="OPW3895" s="58"/>
      <c r="OPX3895" s="57"/>
      <c r="OPY3895" s="57"/>
      <c r="OPZ3895" s="57"/>
      <c r="OQA3895" s="57"/>
      <c r="OQB3895" s="57"/>
      <c r="OQC3895" s="56"/>
      <c r="OQD3895" s="57"/>
      <c r="OQE3895" s="64"/>
      <c r="OQF3895" s="64"/>
      <c r="OQG3895" s="64"/>
      <c r="OQH3895" s="64"/>
      <c r="OQI3895" s="62"/>
      <c r="OQJ3895" s="63"/>
      <c r="OQK3895" s="62"/>
      <c r="OQL3895" s="62"/>
      <c r="OQM3895" s="61"/>
      <c r="OQN3895" s="60"/>
      <c r="OQO3895" s="59"/>
      <c r="OQP3895" s="57"/>
      <c r="OQQ3895" s="57"/>
      <c r="OQR3895" s="57"/>
      <c r="OQS3895" s="57"/>
      <c r="OQT3895" s="57"/>
      <c r="OQU3895" s="57"/>
      <c r="OQV3895" s="57"/>
      <c r="OQW3895" s="57"/>
      <c r="OQX3895" s="58"/>
      <c r="OQY3895" s="57"/>
      <c r="OQZ3895" s="57"/>
      <c r="ORA3895" s="57"/>
      <c r="ORB3895" s="57"/>
      <c r="ORC3895" s="57"/>
      <c r="ORD3895" s="56"/>
      <c r="ORE3895" s="57"/>
      <c r="ORF3895" s="64"/>
      <c r="ORG3895" s="64"/>
      <c r="ORH3895" s="64"/>
      <c r="ORI3895" s="64"/>
      <c r="ORJ3895" s="62"/>
      <c r="ORK3895" s="63"/>
      <c r="ORL3895" s="62"/>
      <c r="ORM3895" s="62"/>
      <c r="ORN3895" s="61"/>
      <c r="ORO3895" s="60"/>
      <c r="ORP3895" s="59"/>
      <c r="ORQ3895" s="57"/>
      <c r="ORR3895" s="57"/>
      <c r="ORS3895" s="57"/>
      <c r="ORT3895" s="57"/>
      <c r="ORU3895" s="57"/>
      <c r="ORV3895" s="57"/>
      <c r="ORW3895" s="57"/>
      <c r="ORX3895" s="57"/>
      <c r="ORY3895" s="58"/>
      <c r="ORZ3895" s="57"/>
      <c r="OSA3895" s="57"/>
      <c r="OSB3895" s="57"/>
      <c r="OSC3895" s="57"/>
      <c r="OSD3895" s="57"/>
      <c r="OSE3895" s="56"/>
      <c r="OSF3895" s="57"/>
      <c r="OSG3895" s="64"/>
      <c r="OSH3895" s="64"/>
      <c r="OSI3895" s="64"/>
      <c r="OSJ3895" s="64"/>
      <c r="OSK3895" s="62"/>
      <c r="OSL3895" s="63"/>
      <c r="OSM3895" s="62"/>
      <c r="OSN3895" s="62"/>
      <c r="OSO3895" s="61"/>
      <c r="OSP3895" s="60"/>
      <c r="OSQ3895" s="59"/>
      <c r="OSR3895" s="57"/>
      <c r="OSS3895" s="57"/>
      <c r="OST3895" s="57"/>
      <c r="OSU3895" s="57"/>
      <c r="OSV3895" s="57"/>
      <c r="OSW3895" s="57"/>
      <c r="OSX3895" s="57"/>
      <c r="OSY3895" s="57"/>
      <c r="OSZ3895" s="58"/>
      <c r="OTA3895" s="57"/>
      <c r="OTB3895" s="57"/>
      <c r="OTC3895" s="57"/>
      <c r="OTD3895" s="57"/>
      <c r="OTE3895" s="57"/>
      <c r="OTF3895" s="56"/>
      <c r="OTG3895" s="57"/>
      <c r="OTH3895" s="64"/>
      <c r="OTI3895" s="64"/>
      <c r="OTJ3895" s="64"/>
      <c r="OTK3895" s="64"/>
      <c r="OTL3895" s="62"/>
      <c r="OTM3895" s="63"/>
      <c r="OTN3895" s="62"/>
      <c r="OTO3895" s="62"/>
      <c r="OTP3895" s="61"/>
      <c r="OTQ3895" s="60"/>
      <c r="OTR3895" s="59"/>
      <c r="OTS3895" s="57"/>
      <c r="OTT3895" s="57"/>
      <c r="OTU3895" s="57"/>
      <c r="OTV3895" s="57"/>
      <c r="OTW3895" s="57"/>
      <c r="OTX3895" s="57"/>
      <c r="OTY3895" s="57"/>
      <c r="OTZ3895" s="57"/>
      <c r="OUA3895" s="58"/>
      <c r="OUB3895" s="57"/>
      <c r="OUC3895" s="57"/>
      <c r="OUD3895" s="57"/>
      <c r="OUE3895" s="57"/>
      <c r="OUF3895" s="57"/>
      <c r="OUG3895" s="56"/>
      <c r="OUH3895" s="57"/>
      <c r="OUI3895" s="64"/>
      <c r="OUJ3895" s="64"/>
      <c r="OUK3895" s="64"/>
      <c r="OUL3895" s="64"/>
      <c r="OUM3895" s="62"/>
      <c r="OUN3895" s="63"/>
      <c r="OUO3895" s="62"/>
      <c r="OUP3895" s="62"/>
      <c r="OUQ3895" s="61"/>
      <c r="OUR3895" s="60"/>
      <c r="OUS3895" s="59"/>
      <c r="OUT3895" s="57"/>
      <c r="OUU3895" s="57"/>
      <c r="OUV3895" s="57"/>
      <c r="OUW3895" s="57"/>
      <c r="OUX3895" s="57"/>
      <c r="OUY3895" s="57"/>
      <c r="OUZ3895" s="57"/>
      <c r="OVA3895" s="57"/>
      <c r="OVB3895" s="58"/>
      <c r="OVC3895" s="57"/>
      <c r="OVD3895" s="57"/>
      <c r="OVE3895" s="57"/>
      <c r="OVF3895" s="57"/>
      <c r="OVG3895" s="57"/>
      <c r="OVH3895" s="56"/>
      <c r="OVI3895" s="57"/>
      <c r="OVJ3895" s="64"/>
      <c r="OVK3895" s="64"/>
      <c r="OVL3895" s="64"/>
      <c r="OVM3895" s="64"/>
      <c r="OVN3895" s="62"/>
      <c r="OVO3895" s="63"/>
      <c r="OVP3895" s="62"/>
      <c r="OVQ3895" s="62"/>
      <c r="OVR3895" s="61"/>
      <c r="OVS3895" s="60"/>
      <c r="OVT3895" s="59"/>
      <c r="OVU3895" s="57"/>
      <c r="OVV3895" s="57"/>
      <c r="OVW3895" s="57"/>
      <c r="OVX3895" s="57"/>
      <c r="OVY3895" s="57"/>
      <c r="OVZ3895" s="57"/>
      <c r="OWA3895" s="57"/>
      <c r="OWB3895" s="57"/>
      <c r="OWC3895" s="58"/>
      <c r="OWD3895" s="57"/>
      <c r="OWE3895" s="57"/>
      <c r="OWF3895" s="57"/>
      <c r="OWG3895" s="57"/>
      <c r="OWH3895" s="57"/>
      <c r="OWI3895" s="56"/>
      <c r="OWJ3895" s="57"/>
      <c r="OWK3895" s="64"/>
      <c r="OWL3895" s="64"/>
      <c r="OWM3895" s="64"/>
      <c r="OWN3895" s="64"/>
      <c r="OWO3895" s="62"/>
      <c r="OWP3895" s="63"/>
      <c r="OWQ3895" s="62"/>
      <c r="OWR3895" s="62"/>
      <c r="OWS3895" s="61"/>
      <c r="OWT3895" s="60"/>
      <c r="OWU3895" s="59"/>
      <c r="OWV3895" s="57"/>
      <c r="OWW3895" s="57"/>
      <c r="OWX3895" s="57"/>
      <c r="OWY3895" s="57"/>
      <c r="OWZ3895" s="57"/>
      <c r="OXA3895" s="57"/>
      <c r="OXB3895" s="57"/>
      <c r="OXC3895" s="57"/>
      <c r="OXD3895" s="58"/>
      <c r="OXE3895" s="57"/>
      <c r="OXF3895" s="57"/>
      <c r="OXG3895" s="57"/>
      <c r="OXH3895" s="57"/>
      <c r="OXI3895" s="57"/>
      <c r="OXJ3895" s="56"/>
      <c r="OXK3895" s="57"/>
      <c r="OXL3895" s="64"/>
      <c r="OXM3895" s="64"/>
      <c r="OXN3895" s="64"/>
      <c r="OXO3895" s="64"/>
      <c r="OXP3895" s="62"/>
      <c r="OXQ3895" s="63"/>
      <c r="OXR3895" s="62"/>
      <c r="OXS3895" s="62"/>
      <c r="OXT3895" s="61"/>
      <c r="OXU3895" s="60"/>
      <c r="OXV3895" s="59"/>
      <c r="OXW3895" s="57"/>
      <c r="OXX3895" s="57"/>
      <c r="OXY3895" s="57"/>
      <c r="OXZ3895" s="57"/>
      <c r="OYA3895" s="57"/>
      <c r="OYB3895" s="57"/>
      <c r="OYC3895" s="57"/>
      <c r="OYD3895" s="57"/>
      <c r="OYE3895" s="58"/>
      <c r="OYF3895" s="57"/>
      <c r="OYG3895" s="57"/>
      <c r="OYH3895" s="57"/>
      <c r="OYI3895" s="57"/>
      <c r="OYJ3895" s="57"/>
      <c r="OYK3895" s="56"/>
      <c r="OYL3895" s="57"/>
      <c r="OYM3895" s="64"/>
      <c r="OYN3895" s="64"/>
      <c r="OYO3895" s="64"/>
      <c r="OYP3895" s="64"/>
      <c r="OYQ3895" s="62"/>
      <c r="OYR3895" s="63"/>
      <c r="OYS3895" s="62"/>
      <c r="OYT3895" s="62"/>
      <c r="OYU3895" s="61"/>
      <c r="OYV3895" s="60"/>
      <c r="OYW3895" s="59"/>
      <c r="OYX3895" s="57"/>
      <c r="OYY3895" s="57"/>
      <c r="OYZ3895" s="57"/>
      <c r="OZA3895" s="57"/>
      <c r="OZB3895" s="57"/>
      <c r="OZC3895" s="57"/>
      <c r="OZD3895" s="57"/>
      <c r="OZE3895" s="57"/>
      <c r="OZF3895" s="58"/>
      <c r="OZG3895" s="57"/>
      <c r="OZH3895" s="57"/>
      <c r="OZI3895" s="57"/>
      <c r="OZJ3895" s="57"/>
      <c r="OZK3895" s="57"/>
      <c r="OZL3895" s="56"/>
      <c r="OZM3895" s="57"/>
      <c r="OZN3895" s="64"/>
      <c r="OZO3895" s="64"/>
      <c r="OZP3895" s="64"/>
      <c r="OZQ3895" s="64"/>
      <c r="OZR3895" s="62"/>
      <c r="OZS3895" s="63"/>
      <c r="OZT3895" s="62"/>
      <c r="OZU3895" s="62"/>
      <c r="OZV3895" s="61"/>
      <c r="OZW3895" s="60"/>
      <c r="OZX3895" s="59"/>
      <c r="OZY3895" s="57"/>
      <c r="OZZ3895" s="57"/>
      <c r="PAA3895" s="57"/>
      <c r="PAB3895" s="57"/>
      <c r="PAC3895" s="57"/>
      <c r="PAD3895" s="57"/>
      <c r="PAE3895" s="57"/>
      <c r="PAF3895" s="57"/>
      <c r="PAG3895" s="58"/>
      <c r="PAH3895" s="57"/>
      <c r="PAI3895" s="57"/>
      <c r="PAJ3895" s="57"/>
      <c r="PAK3895" s="57"/>
      <c r="PAL3895" s="57"/>
      <c r="PAM3895" s="56"/>
      <c r="PAN3895" s="57"/>
      <c r="PAO3895" s="64"/>
      <c r="PAP3895" s="64"/>
      <c r="PAQ3895" s="64"/>
      <c r="PAR3895" s="64"/>
      <c r="PAS3895" s="62"/>
      <c r="PAT3895" s="63"/>
      <c r="PAU3895" s="62"/>
      <c r="PAV3895" s="62"/>
      <c r="PAW3895" s="61"/>
      <c r="PAX3895" s="60"/>
      <c r="PAY3895" s="59"/>
      <c r="PAZ3895" s="57"/>
      <c r="PBA3895" s="57"/>
      <c r="PBB3895" s="57"/>
      <c r="PBC3895" s="57"/>
      <c r="PBD3895" s="57"/>
      <c r="PBE3895" s="57"/>
      <c r="PBF3895" s="57"/>
      <c r="PBG3895" s="57"/>
      <c r="PBH3895" s="58"/>
      <c r="PBI3895" s="57"/>
      <c r="PBJ3895" s="57"/>
      <c r="PBK3895" s="57"/>
      <c r="PBL3895" s="57"/>
      <c r="PBM3895" s="57"/>
      <c r="PBN3895" s="56"/>
      <c r="PBO3895" s="57"/>
      <c r="PBP3895" s="64"/>
      <c r="PBQ3895" s="64"/>
      <c r="PBR3895" s="64"/>
      <c r="PBS3895" s="64"/>
      <c r="PBT3895" s="62"/>
      <c r="PBU3895" s="63"/>
      <c r="PBV3895" s="62"/>
      <c r="PBW3895" s="62"/>
      <c r="PBX3895" s="61"/>
      <c r="PBY3895" s="60"/>
      <c r="PBZ3895" s="59"/>
      <c r="PCA3895" s="57"/>
      <c r="PCB3895" s="57"/>
      <c r="PCC3895" s="57"/>
      <c r="PCD3895" s="57"/>
      <c r="PCE3895" s="57"/>
      <c r="PCF3895" s="57"/>
      <c r="PCG3895" s="57"/>
      <c r="PCH3895" s="57"/>
      <c r="PCI3895" s="58"/>
      <c r="PCJ3895" s="57"/>
      <c r="PCK3895" s="57"/>
      <c r="PCL3895" s="57"/>
      <c r="PCM3895" s="57"/>
      <c r="PCN3895" s="57"/>
      <c r="PCO3895" s="56"/>
      <c r="PCP3895" s="57"/>
      <c r="PCQ3895" s="64"/>
      <c r="PCR3895" s="64"/>
      <c r="PCS3895" s="64"/>
      <c r="PCT3895" s="64"/>
      <c r="PCU3895" s="62"/>
      <c r="PCV3895" s="63"/>
      <c r="PCW3895" s="62"/>
      <c r="PCX3895" s="62"/>
      <c r="PCY3895" s="61"/>
      <c r="PCZ3895" s="60"/>
      <c r="PDA3895" s="59"/>
      <c r="PDB3895" s="57"/>
      <c r="PDC3895" s="57"/>
      <c r="PDD3895" s="57"/>
      <c r="PDE3895" s="57"/>
      <c r="PDF3895" s="57"/>
      <c r="PDG3895" s="57"/>
      <c r="PDH3895" s="57"/>
      <c r="PDI3895" s="57"/>
      <c r="PDJ3895" s="58"/>
      <c r="PDK3895" s="57"/>
      <c r="PDL3895" s="57"/>
      <c r="PDM3895" s="57"/>
      <c r="PDN3895" s="57"/>
      <c r="PDO3895" s="57"/>
      <c r="PDP3895" s="56"/>
      <c r="PDQ3895" s="57"/>
      <c r="PDR3895" s="64"/>
      <c r="PDS3895" s="64"/>
      <c r="PDT3895" s="64"/>
      <c r="PDU3895" s="64"/>
      <c r="PDV3895" s="62"/>
      <c r="PDW3895" s="63"/>
      <c r="PDX3895" s="62"/>
      <c r="PDY3895" s="62"/>
      <c r="PDZ3895" s="61"/>
      <c r="PEA3895" s="60"/>
      <c r="PEB3895" s="59"/>
      <c r="PEC3895" s="57"/>
      <c r="PED3895" s="57"/>
      <c r="PEE3895" s="57"/>
      <c r="PEF3895" s="57"/>
      <c r="PEG3895" s="57"/>
      <c r="PEH3895" s="57"/>
      <c r="PEI3895" s="57"/>
      <c r="PEJ3895" s="57"/>
      <c r="PEK3895" s="58"/>
      <c r="PEL3895" s="57"/>
      <c r="PEM3895" s="57"/>
      <c r="PEN3895" s="57"/>
      <c r="PEO3895" s="57"/>
      <c r="PEP3895" s="57"/>
      <c r="PEQ3895" s="56"/>
      <c r="PER3895" s="57"/>
      <c r="PES3895" s="64"/>
      <c r="PET3895" s="64"/>
      <c r="PEU3895" s="64"/>
      <c r="PEV3895" s="64"/>
      <c r="PEW3895" s="62"/>
      <c r="PEX3895" s="63"/>
      <c r="PEY3895" s="62"/>
      <c r="PEZ3895" s="62"/>
      <c r="PFA3895" s="61"/>
      <c r="PFB3895" s="60"/>
      <c r="PFC3895" s="59"/>
      <c r="PFD3895" s="57"/>
      <c r="PFE3895" s="57"/>
      <c r="PFF3895" s="57"/>
      <c r="PFG3895" s="57"/>
      <c r="PFH3895" s="57"/>
      <c r="PFI3895" s="57"/>
      <c r="PFJ3895" s="57"/>
      <c r="PFK3895" s="57"/>
      <c r="PFL3895" s="58"/>
      <c r="PFM3895" s="57"/>
      <c r="PFN3895" s="57"/>
      <c r="PFO3895" s="57"/>
      <c r="PFP3895" s="57"/>
      <c r="PFQ3895" s="57"/>
      <c r="PFR3895" s="56"/>
      <c r="PFS3895" s="57"/>
      <c r="PFT3895" s="64"/>
      <c r="PFU3895" s="64"/>
      <c r="PFV3895" s="64"/>
      <c r="PFW3895" s="64"/>
      <c r="PFX3895" s="62"/>
      <c r="PFY3895" s="63"/>
      <c r="PFZ3895" s="62"/>
      <c r="PGA3895" s="62"/>
      <c r="PGB3895" s="61"/>
      <c r="PGC3895" s="60"/>
      <c r="PGD3895" s="59"/>
      <c r="PGE3895" s="57"/>
      <c r="PGF3895" s="57"/>
      <c r="PGG3895" s="57"/>
      <c r="PGH3895" s="57"/>
      <c r="PGI3895" s="57"/>
      <c r="PGJ3895" s="57"/>
      <c r="PGK3895" s="57"/>
      <c r="PGL3895" s="57"/>
      <c r="PGM3895" s="58"/>
      <c r="PGN3895" s="57"/>
      <c r="PGO3895" s="57"/>
      <c r="PGP3895" s="57"/>
      <c r="PGQ3895" s="57"/>
      <c r="PGR3895" s="57"/>
      <c r="PGS3895" s="56"/>
      <c r="PGT3895" s="57"/>
      <c r="PGU3895" s="64"/>
      <c r="PGV3895" s="64"/>
      <c r="PGW3895" s="64"/>
      <c r="PGX3895" s="64"/>
      <c r="PGY3895" s="62"/>
      <c r="PGZ3895" s="63"/>
      <c r="PHA3895" s="62"/>
      <c r="PHB3895" s="62"/>
      <c r="PHC3895" s="61"/>
      <c r="PHD3895" s="60"/>
      <c r="PHE3895" s="59"/>
      <c r="PHF3895" s="57"/>
      <c r="PHG3895" s="57"/>
      <c r="PHH3895" s="57"/>
      <c r="PHI3895" s="57"/>
      <c r="PHJ3895" s="57"/>
      <c r="PHK3895" s="57"/>
      <c r="PHL3895" s="57"/>
      <c r="PHM3895" s="57"/>
      <c r="PHN3895" s="58"/>
      <c r="PHO3895" s="57"/>
      <c r="PHP3895" s="57"/>
      <c r="PHQ3895" s="57"/>
      <c r="PHR3895" s="57"/>
      <c r="PHS3895" s="57"/>
      <c r="PHT3895" s="56"/>
      <c r="PHU3895" s="57"/>
      <c r="PHV3895" s="64"/>
      <c r="PHW3895" s="64"/>
      <c r="PHX3895" s="64"/>
      <c r="PHY3895" s="64"/>
      <c r="PHZ3895" s="62"/>
      <c r="PIA3895" s="63"/>
      <c r="PIB3895" s="62"/>
      <c r="PIC3895" s="62"/>
      <c r="PID3895" s="61"/>
      <c r="PIE3895" s="60"/>
      <c r="PIF3895" s="59"/>
      <c r="PIG3895" s="57"/>
      <c r="PIH3895" s="57"/>
      <c r="PII3895" s="57"/>
      <c r="PIJ3895" s="57"/>
      <c r="PIK3895" s="57"/>
      <c r="PIL3895" s="57"/>
      <c r="PIM3895" s="57"/>
      <c r="PIN3895" s="57"/>
      <c r="PIO3895" s="58"/>
      <c r="PIP3895" s="57"/>
      <c r="PIQ3895" s="57"/>
      <c r="PIR3895" s="57"/>
      <c r="PIS3895" s="57"/>
      <c r="PIT3895" s="57"/>
      <c r="PIU3895" s="56"/>
      <c r="PIV3895" s="57"/>
      <c r="PIW3895" s="64"/>
      <c r="PIX3895" s="64"/>
      <c r="PIY3895" s="64"/>
      <c r="PIZ3895" s="64"/>
      <c r="PJA3895" s="62"/>
      <c r="PJB3895" s="63"/>
      <c r="PJC3895" s="62"/>
      <c r="PJD3895" s="62"/>
      <c r="PJE3895" s="61"/>
      <c r="PJF3895" s="60"/>
      <c r="PJG3895" s="59"/>
      <c r="PJH3895" s="57"/>
      <c r="PJI3895" s="57"/>
      <c r="PJJ3895" s="57"/>
      <c r="PJK3895" s="57"/>
      <c r="PJL3895" s="57"/>
      <c r="PJM3895" s="57"/>
      <c r="PJN3895" s="57"/>
      <c r="PJO3895" s="57"/>
      <c r="PJP3895" s="58"/>
      <c r="PJQ3895" s="57"/>
      <c r="PJR3895" s="57"/>
      <c r="PJS3895" s="57"/>
      <c r="PJT3895" s="57"/>
      <c r="PJU3895" s="57"/>
      <c r="PJV3895" s="56"/>
      <c r="PJW3895" s="57"/>
      <c r="PJX3895" s="64"/>
      <c r="PJY3895" s="64"/>
      <c r="PJZ3895" s="64"/>
      <c r="PKA3895" s="64"/>
      <c r="PKB3895" s="62"/>
      <c r="PKC3895" s="63"/>
      <c r="PKD3895" s="62"/>
      <c r="PKE3895" s="62"/>
      <c r="PKF3895" s="61"/>
      <c r="PKG3895" s="60"/>
      <c r="PKH3895" s="59"/>
      <c r="PKI3895" s="57"/>
      <c r="PKJ3895" s="57"/>
      <c r="PKK3895" s="57"/>
      <c r="PKL3895" s="57"/>
      <c r="PKM3895" s="57"/>
      <c r="PKN3895" s="57"/>
      <c r="PKO3895" s="57"/>
      <c r="PKP3895" s="57"/>
      <c r="PKQ3895" s="58"/>
      <c r="PKR3895" s="57"/>
      <c r="PKS3895" s="57"/>
      <c r="PKT3895" s="57"/>
      <c r="PKU3895" s="57"/>
      <c r="PKV3895" s="57"/>
      <c r="PKW3895" s="56"/>
      <c r="PKX3895" s="57"/>
      <c r="PKY3895" s="64"/>
      <c r="PKZ3895" s="64"/>
      <c r="PLA3895" s="64"/>
      <c r="PLB3895" s="64"/>
      <c r="PLC3895" s="62"/>
      <c r="PLD3895" s="63"/>
      <c r="PLE3895" s="62"/>
      <c r="PLF3895" s="62"/>
      <c r="PLG3895" s="61"/>
      <c r="PLH3895" s="60"/>
      <c r="PLI3895" s="59"/>
      <c r="PLJ3895" s="57"/>
      <c r="PLK3895" s="57"/>
      <c r="PLL3895" s="57"/>
      <c r="PLM3895" s="57"/>
      <c r="PLN3895" s="57"/>
      <c r="PLO3895" s="57"/>
      <c r="PLP3895" s="57"/>
      <c r="PLQ3895" s="57"/>
      <c r="PLR3895" s="58"/>
      <c r="PLS3895" s="57"/>
      <c r="PLT3895" s="57"/>
      <c r="PLU3895" s="57"/>
      <c r="PLV3895" s="57"/>
      <c r="PLW3895" s="57"/>
      <c r="PLX3895" s="56"/>
      <c r="PLY3895" s="57"/>
      <c r="PLZ3895" s="64"/>
      <c r="PMA3895" s="64"/>
      <c r="PMB3895" s="64"/>
      <c r="PMC3895" s="64"/>
      <c r="PMD3895" s="62"/>
      <c r="PME3895" s="63"/>
      <c r="PMF3895" s="62"/>
      <c r="PMG3895" s="62"/>
      <c r="PMH3895" s="61"/>
      <c r="PMI3895" s="60"/>
      <c r="PMJ3895" s="59"/>
      <c r="PMK3895" s="57"/>
      <c r="PML3895" s="57"/>
      <c r="PMM3895" s="57"/>
      <c r="PMN3895" s="57"/>
      <c r="PMO3895" s="57"/>
      <c r="PMP3895" s="57"/>
      <c r="PMQ3895" s="57"/>
      <c r="PMR3895" s="57"/>
      <c r="PMS3895" s="58"/>
      <c r="PMT3895" s="57"/>
      <c r="PMU3895" s="57"/>
      <c r="PMV3895" s="57"/>
      <c r="PMW3895" s="57"/>
      <c r="PMX3895" s="57"/>
      <c r="PMY3895" s="56"/>
      <c r="PMZ3895" s="57"/>
      <c r="PNA3895" s="64"/>
      <c r="PNB3895" s="64"/>
      <c r="PNC3895" s="64"/>
      <c r="PND3895" s="64"/>
      <c r="PNE3895" s="62"/>
      <c r="PNF3895" s="63"/>
      <c r="PNG3895" s="62"/>
      <c r="PNH3895" s="62"/>
      <c r="PNI3895" s="61"/>
      <c r="PNJ3895" s="60"/>
      <c r="PNK3895" s="59"/>
      <c r="PNL3895" s="57"/>
      <c r="PNM3895" s="57"/>
      <c r="PNN3895" s="57"/>
      <c r="PNO3895" s="57"/>
      <c r="PNP3895" s="57"/>
      <c r="PNQ3895" s="57"/>
      <c r="PNR3895" s="57"/>
      <c r="PNS3895" s="57"/>
      <c r="PNT3895" s="58"/>
      <c r="PNU3895" s="57"/>
      <c r="PNV3895" s="57"/>
      <c r="PNW3895" s="57"/>
      <c r="PNX3895" s="57"/>
      <c r="PNY3895" s="57"/>
      <c r="PNZ3895" s="56"/>
      <c r="POA3895" s="57"/>
      <c r="POB3895" s="64"/>
      <c r="POC3895" s="64"/>
      <c r="POD3895" s="64"/>
      <c r="POE3895" s="64"/>
      <c r="POF3895" s="62"/>
      <c r="POG3895" s="63"/>
      <c r="POH3895" s="62"/>
      <c r="POI3895" s="62"/>
      <c r="POJ3895" s="61"/>
      <c r="POK3895" s="60"/>
      <c r="POL3895" s="59"/>
      <c r="POM3895" s="57"/>
      <c r="PON3895" s="57"/>
      <c r="POO3895" s="57"/>
      <c r="POP3895" s="57"/>
      <c r="POQ3895" s="57"/>
      <c r="POR3895" s="57"/>
      <c r="POS3895" s="57"/>
      <c r="POT3895" s="57"/>
      <c r="POU3895" s="58"/>
      <c r="POV3895" s="57"/>
      <c r="POW3895" s="57"/>
      <c r="POX3895" s="57"/>
      <c r="POY3895" s="57"/>
      <c r="POZ3895" s="57"/>
      <c r="PPA3895" s="56"/>
      <c r="PPB3895" s="57"/>
      <c r="PPC3895" s="64"/>
      <c r="PPD3895" s="64"/>
      <c r="PPE3895" s="64"/>
      <c r="PPF3895" s="64"/>
      <c r="PPG3895" s="62"/>
      <c r="PPH3895" s="63"/>
      <c r="PPI3895" s="62"/>
      <c r="PPJ3895" s="62"/>
      <c r="PPK3895" s="61"/>
      <c r="PPL3895" s="60"/>
      <c r="PPM3895" s="59"/>
      <c r="PPN3895" s="57"/>
      <c r="PPO3895" s="57"/>
      <c r="PPP3895" s="57"/>
      <c r="PPQ3895" s="57"/>
      <c r="PPR3895" s="57"/>
      <c r="PPS3895" s="57"/>
      <c r="PPT3895" s="57"/>
      <c r="PPU3895" s="57"/>
      <c r="PPV3895" s="58"/>
      <c r="PPW3895" s="57"/>
      <c r="PPX3895" s="57"/>
      <c r="PPY3895" s="57"/>
      <c r="PPZ3895" s="57"/>
      <c r="PQA3895" s="57"/>
      <c r="PQB3895" s="56"/>
      <c r="PQC3895" s="57"/>
      <c r="PQD3895" s="64"/>
      <c r="PQE3895" s="64"/>
      <c r="PQF3895" s="64"/>
      <c r="PQG3895" s="64"/>
      <c r="PQH3895" s="62"/>
      <c r="PQI3895" s="63"/>
      <c r="PQJ3895" s="62"/>
      <c r="PQK3895" s="62"/>
      <c r="PQL3895" s="61"/>
      <c r="PQM3895" s="60"/>
      <c r="PQN3895" s="59"/>
      <c r="PQO3895" s="57"/>
      <c r="PQP3895" s="57"/>
      <c r="PQQ3895" s="57"/>
      <c r="PQR3895" s="57"/>
      <c r="PQS3895" s="57"/>
      <c r="PQT3895" s="57"/>
      <c r="PQU3895" s="57"/>
      <c r="PQV3895" s="57"/>
      <c r="PQW3895" s="58"/>
      <c r="PQX3895" s="57"/>
      <c r="PQY3895" s="57"/>
      <c r="PQZ3895" s="57"/>
      <c r="PRA3895" s="57"/>
      <c r="PRB3895" s="57"/>
      <c r="PRC3895" s="56"/>
      <c r="PRD3895" s="57"/>
      <c r="PRE3895" s="64"/>
      <c r="PRF3895" s="64"/>
      <c r="PRG3895" s="64"/>
      <c r="PRH3895" s="64"/>
      <c r="PRI3895" s="62"/>
      <c r="PRJ3895" s="63"/>
      <c r="PRK3895" s="62"/>
      <c r="PRL3895" s="62"/>
      <c r="PRM3895" s="61"/>
      <c r="PRN3895" s="60"/>
      <c r="PRO3895" s="59"/>
      <c r="PRP3895" s="57"/>
      <c r="PRQ3895" s="57"/>
      <c r="PRR3895" s="57"/>
      <c r="PRS3895" s="57"/>
      <c r="PRT3895" s="57"/>
      <c r="PRU3895" s="57"/>
      <c r="PRV3895" s="57"/>
      <c r="PRW3895" s="57"/>
      <c r="PRX3895" s="58"/>
      <c r="PRY3895" s="57"/>
      <c r="PRZ3895" s="57"/>
      <c r="PSA3895" s="57"/>
      <c r="PSB3895" s="57"/>
      <c r="PSC3895" s="57"/>
      <c r="PSD3895" s="56"/>
      <c r="PSE3895" s="57"/>
      <c r="PSF3895" s="64"/>
      <c r="PSG3895" s="64"/>
      <c r="PSH3895" s="64"/>
      <c r="PSI3895" s="64"/>
      <c r="PSJ3895" s="62"/>
      <c r="PSK3895" s="63"/>
      <c r="PSL3895" s="62"/>
      <c r="PSM3895" s="62"/>
      <c r="PSN3895" s="61"/>
      <c r="PSO3895" s="60"/>
      <c r="PSP3895" s="59"/>
      <c r="PSQ3895" s="57"/>
      <c r="PSR3895" s="57"/>
      <c r="PSS3895" s="57"/>
      <c r="PST3895" s="57"/>
      <c r="PSU3895" s="57"/>
      <c r="PSV3895" s="57"/>
      <c r="PSW3895" s="57"/>
      <c r="PSX3895" s="57"/>
      <c r="PSY3895" s="58"/>
      <c r="PSZ3895" s="57"/>
      <c r="PTA3895" s="57"/>
      <c r="PTB3895" s="57"/>
      <c r="PTC3895" s="57"/>
      <c r="PTD3895" s="57"/>
      <c r="PTE3895" s="56"/>
      <c r="PTF3895" s="57"/>
      <c r="PTG3895" s="64"/>
      <c r="PTH3895" s="64"/>
      <c r="PTI3895" s="64"/>
      <c r="PTJ3895" s="64"/>
      <c r="PTK3895" s="62"/>
      <c r="PTL3895" s="63"/>
      <c r="PTM3895" s="62"/>
      <c r="PTN3895" s="62"/>
      <c r="PTO3895" s="61"/>
      <c r="PTP3895" s="60"/>
      <c r="PTQ3895" s="59"/>
      <c r="PTR3895" s="57"/>
      <c r="PTS3895" s="57"/>
      <c r="PTT3895" s="57"/>
      <c r="PTU3895" s="57"/>
      <c r="PTV3895" s="57"/>
      <c r="PTW3895" s="57"/>
      <c r="PTX3895" s="57"/>
      <c r="PTY3895" s="57"/>
      <c r="PTZ3895" s="58"/>
      <c r="PUA3895" s="57"/>
      <c r="PUB3895" s="57"/>
      <c r="PUC3895" s="57"/>
      <c r="PUD3895" s="57"/>
      <c r="PUE3895" s="57"/>
      <c r="PUF3895" s="56"/>
      <c r="PUG3895" s="57"/>
      <c r="PUH3895" s="64"/>
      <c r="PUI3895" s="64"/>
      <c r="PUJ3895" s="64"/>
      <c r="PUK3895" s="64"/>
      <c r="PUL3895" s="62"/>
      <c r="PUM3895" s="63"/>
      <c r="PUN3895" s="62"/>
      <c r="PUO3895" s="62"/>
      <c r="PUP3895" s="61"/>
      <c r="PUQ3895" s="60"/>
      <c r="PUR3895" s="59"/>
      <c r="PUS3895" s="57"/>
      <c r="PUT3895" s="57"/>
      <c r="PUU3895" s="57"/>
      <c r="PUV3895" s="57"/>
      <c r="PUW3895" s="57"/>
      <c r="PUX3895" s="57"/>
      <c r="PUY3895" s="57"/>
      <c r="PUZ3895" s="57"/>
      <c r="PVA3895" s="58"/>
      <c r="PVB3895" s="57"/>
      <c r="PVC3895" s="57"/>
      <c r="PVD3895" s="57"/>
      <c r="PVE3895" s="57"/>
      <c r="PVF3895" s="57"/>
      <c r="PVG3895" s="56"/>
      <c r="PVH3895" s="57"/>
      <c r="PVI3895" s="64"/>
      <c r="PVJ3895" s="64"/>
      <c r="PVK3895" s="64"/>
      <c r="PVL3895" s="64"/>
      <c r="PVM3895" s="62"/>
      <c r="PVN3895" s="63"/>
      <c r="PVO3895" s="62"/>
      <c r="PVP3895" s="62"/>
      <c r="PVQ3895" s="61"/>
      <c r="PVR3895" s="60"/>
      <c r="PVS3895" s="59"/>
      <c r="PVT3895" s="57"/>
      <c r="PVU3895" s="57"/>
      <c r="PVV3895" s="57"/>
      <c r="PVW3895" s="57"/>
      <c r="PVX3895" s="57"/>
      <c r="PVY3895" s="57"/>
      <c r="PVZ3895" s="57"/>
      <c r="PWA3895" s="57"/>
      <c r="PWB3895" s="58"/>
      <c r="PWC3895" s="57"/>
      <c r="PWD3895" s="57"/>
      <c r="PWE3895" s="57"/>
      <c r="PWF3895" s="57"/>
      <c r="PWG3895" s="57"/>
      <c r="PWH3895" s="56"/>
      <c r="PWI3895" s="57"/>
      <c r="PWJ3895" s="64"/>
      <c r="PWK3895" s="64"/>
      <c r="PWL3895" s="64"/>
      <c r="PWM3895" s="64"/>
      <c r="PWN3895" s="62"/>
      <c r="PWO3895" s="63"/>
      <c r="PWP3895" s="62"/>
      <c r="PWQ3895" s="62"/>
      <c r="PWR3895" s="61"/>
      <c r="PWS3895" s="60"/>
      <c r="PWT3895" s="59"/>
      <c r="PWU3895" s="57"/>
      <c r="PWV3895" s="57"/>
      <c r="PWW3895" s="57"/>
      <c r="PWX3895" s="57"/>
      <c r="PWY3895" s="57"/>
      <c r="PWZ3895" s="57"/>
      <c r="PXA3895" s="57"/>
      <c r="PXB3895" s="57"/>
      <c r="PXC3895" s="58"/>
      <c r="PXD3895" s="57"/>
      <c r="PXE3895" s="57"/>
      <c r="PXF3895" s="57"/>
      <c r="PXG3895" s="57"/>
      <c r="PXH3895" s="57"/>
      <c r="PXI3895" s="56"/>
      <c r="PXJ3895" s="57"/>
      <c r="PXK3895" s="64"/>
      <c r="PXL3895" s="64"/>
      <c r="PXM3895" s="64"/>
      <c r="PXN3895" s="64"/>
      <c r="PXO3895" s="62"/>
      <c r="PXP3895" s="63"/>
      <c r="PXQ3895" s="62"/>
      <c r="PXR3895" s="62"/>
      <c r="PXS3895" s="61"/>
      <c r="PXT3895" s="60"/>
      <c r="PXU3895" s="59"/>
      <c r="PXV3895" s="57"/>
      <c r="PXW3895" s="57"/>
      <c r="PXX3895" s="57"/>
      <c r="PXY3895" s="57"/>
      <c r="PXZ3895" s="57"/>
      <c r="PYA3895" s="57"/>
      <c r="PYB3895" s="57"/>
      <c r="PYC3895" s="57"/>
      <c r="PYD3895" s="58"/>
      <c r="PYE3895" s="57"/>
      <c r="PYF3895" s="57"/>
      <c r="PYG3895" s="57"/>
      <c r="PYH3895" s="57"/>
      <c r="PYI3895" s="57"/>
      <c r="PYJ3895" s="56"/>
      <c r="PYK3895" s="57"/>
      <c r="PYL3895" s="64"/>
      <c r="PYM3895" s="64"/>
      <c r="PYN3895" s="64"/>
      <c r="PYO3895" s="64"/>
      <c r="PYP3895" s="62"/>
      <c r="PYQ3895" s="63"/>
      <c r="PYR3895" s="62"/>
      <c r="PYS3895" s="62"/>
      <c r="PYT3895" s="61"/>
      <c r="PYU3895" s="60"/>
      <c r="PYV3895" s="59"/>
      <c r="PYW3895" s="57"/>
      <c r="PYX3895" s="57"/>
      <c r="PYY3895" s="57"/>
      <c r="PYZ3895" s="57"/>
      <c r="PZA3895" s="57"/>
      <c r="PZB3895" s="57"/>
      <c r="PZC3895" s="57"/>
      <c r="PZD3895" s="57"/>
      <c r="PZE3895" s="58"/>
      <c r="PZF3895" s="57"/>
      <c r="PZG3895" s="57"/>
      <c r="PZH3895" s="57"/>
      <c r="PZI3895" s="57"/>
      <c r="PZJ3895" s="57"/>
      <c r="PZK3895" s="56"/>
      <c r="PZL3895" s="57"/>
      <c r="PZM3895" s="64"/>
      <c r="PZN3895" s="64"/>
      <c r="PZO3895" s="64"/>
      <c r="PZP3895" s="64"/>
      <c r="PZQ3895" s="62"/>
      <c r="PZR3895" s="63"/>
      <c r="PZS3895" s="62"/>
      <c r="PZT3895" s="62"/>
      <c r="PZU3895" s="61"/>
      <c r="PZV3895" s="60"/>
      <c r="PZW3895" s="59"/>
      <c r="PZX3895" s="57"/>
      <c r="PZY3895" s="57"/>
      <c r="PZZ3895" s="57"/>
      <c r="QAA3895" s="57"/>
      <c r="QAB3895" s="57"/>
      <c r="QAC3895" s="57"/>
      <c r="QAD3895" s="57"/>
      <c r="QAE3895" s="57"/>
      <c r="QAF3895" s="58"/>
      <c r="QAG3895" s="57"/>
      <c r="QAH3895" s="57"/>
      <c r="QAI3895" s="57"/>
      <c r="QAJ3895" s="57"/>
      <c r="QAK3895" s="57"/>
      <c r="QAL3895" s="56"/>
      <c r="QAM3895" s="57"/>
      <c r="QAN3895" s="64"/>
      <c r="QAO3895" s="64"/>
      <c r="QAP3895" s="64"/>
      <c r="QAQ3895" s="64"/>
      <c r="QAR3895" s="62"/>
      <c r="QAS3895" s="63"/>
      <c r="QAT3895" s="62"/>
      <c r="QAU3895" s="62"/>
      <c r="QAV3895" s="61"/>
      <c r="QAW3895" s="60"/>
      <c r="QAX3895" s="59"/>
      <c r="QAY3895" s="57"/>
      <c r="QAZ3895" s="57"/>
      <c r="QBA3895" s="57"/>
      <c r="QBB3895" s="57"/>
      <c r="QBC3895" s="57"/>
      <c r="QBD3895" s="57"/>
      <c r="QBE3895" s="57"/>
      <c r="QBF3895" s="57"/>
      <c r="QBG3895" s="58"/>
      <c r="QBH3895" s="57"/>
      <c r="QBI3895" s="57"/>
      <c r="QBJ3895" s="57"/>
      <c r="QBK3895" s="57"/>
      <c r="QBL3895" s="57"/>
      <c r="QBM3895" s="56"/>
      <c r="QBN3895" s="57"/>
      <c r="QBO3895" s="64"/>
      <c r="QBP3895" s="64"/>
      <c r="QBQ3895" s="64"/>
      <c r="QBR3895" s="64"/>
      <c r="QBS3895" s="62"/>
      <c r="QBT3895" s="63"/>
      <c r="QBU3895" s="62"/>
      <c r="QBV3895" s="62"/>
      <c r="QBW3895" s="61"/>
      <c r="QBX3895" s="60"/>
      <c r="QBY3895" s="59"/>
      <c r="QBZ3895" s="57"/>
      <c r="QCA3895" s="57"/>
      <c r="QCB3895" s="57"/>
      <c r="QCC3895" s="57"/>
      <c r="QCD3895" s="57"/>
      <c r="QCE3895" s="57"/>
      <c r="QCF3895" s="57"/>
      <c r="QCG3895" s="57"/>
      <c r="QCH3895" s="58"/>
      <c r="QCI3895" s="57"/>
      <c r="QCJ3895" s="57"/>
      <c r="QCK3895" s="57"/>
      <c r="QCL3895" s="57"/>
      <c r="QCM3895" s="57"/>
      <c r="QCN3895" s="56"/>
      <c r="QCO3895" s="57"/>
      <c r="QCP3895" s="64"/>
      <c r="QCQ3895" s="64"/>
      <c r="QCR3895" s="64"/>
      <c r="QCS3895" s="64"/>
      <c r="QCT3895" s="62"/>
      <c r="QCU3895" s="63"/>
      <c r="QCV3895" s="62"/>
      <c r="QCW3895" s="62"/>
      <c r="QCX3895" s="61"/>
      <c r="QCY3895" s="60"/>
      <c r="QCZ3895" s="59"/>
      <c r="QDA3895" s="57"/>
      <c r="QDB3895" s="57"/>
      <c r="QDC3895" s="57"/>
      <c r="QDD3895" s="57"/>
      <c r="QDE3895" s="57"/>
      <c r="QDF3895" s="57"/>
      <c r="QDG3895" s="57"/>
      <c r="QDH3895" s="57"/>
      <c r="QDI3895" s="58"/>
      <c r="QDJ3895" s="57"/>
      <c r="QDK3895" s="57"/>
      <c r="QDL3895" s="57"/>
      <c r="QDM3895" s="57"/>
      <c r="QDN3895" s="57"/>
      <c r="QDO3895" s="56"/>
      <c r="QDP3895" s="57"/>
      <c r="QDQ3895" s="64"/>
      <c r="QDR3895" s="64"/>
      <c r="QDS3895" s="64"/>
      <c r="QDT3895" s="64"/>
      <c r="QDU3895" s="62"/>
      <c r="QDV3895" s="63"/>
      <c r="QDW3895" s="62"/>
      <c r="QDX3895" s="62"/>
      <c r="QDY3895" s="61"/>
      <c r="QDZ3895" s="60"/>
      <c r="QEA3895" s="59"/>
      <c r="QEB3895" s="57"/>
      <c r="QEC3895" s="57"/>
      <c r="QED3895" s="57"/>
      <c r="QEE3895" s="57"/>
      <c r="QEF3895" s="57"/>
      <c r="QEG3895" s="57"/>
      <c r="QEH3895" s="57"/>
      <c r="QEI3895" s="57"/>
      <c r="QEJ3895" s="58"/>
      <c r="QEK3895" s="57"/>
      <c r="QEL3895" s="57"/>
      <c r="QEM3895" s="57"/>
      <c r="QEN3895" s="57"/>
      <c r="QEO3895" s="57"/>
      <c r="QEP3895" s="56"/>
      <c r="QEQ3895" s="57"/>
      <c r="QER3895" s="64"/>
      <c r="QES3895" s="64"/>
      <c r="QET3895" s="64"/>
      <c r="QEU3895" s="64"/>
      <c r="QEV3895" s="62"/>
      <c r="QEW3895" s="63"/>
      <c r="QEX3895" s="62"/>
      <c r="QEY3895" s="62"/>
      <c r="QEZ3895" s="61"/>
      <c r="QFA3895" s="60"/>
      <c r="QFB3895" s="59"/>
      <c r="QFC3895" s="57"/>
      <c r="QFD3895" s="57"/>
      <c r="QFE3895" s="57"/>
      <c r="QFF3895" s="57"/>
      <c r="QFG3895" s="57"/>
      <c r="QFH3895" s="57"/>
      <c r="QFI3895" s="57"/>
      <c r="QFJ3895" s="57"/>
      <c r="QFK3895" s="58"/>
      <c r="QFL3895" s="57"/>
      <c r="QFM3895" s="57"/>
      <c r="QFN3895" s="57"/>
      <c r="QFO3895" s="57"/>
      <c r="QFP3895" s="57"/>
      <c r="QFQ3895" s="56"/>
      <c r="QFR3895" s="57"/>
      <c r="QFS3895" s="64"/>
      <c r="QFT3895" s="64"/>
      <c r="QFU3895" s="64"/>
      <c r="QFV3895" s="64"/>
      <c r="QFW3895" s="62"/>
      <c r="QFX3895" s="63"/>
      <c r="QFY3895" s="62"/>
      <c r="QFZ3895" s="62"/>
      <c r="QGA3895" s="61"/>
      <c r="QGB3895" s="60"/>
      <c r="QGC3895" s="59"/>
      <c r="QGD3895" s="57"/>
      <c r="QGE3895" s="57"/>
      <c r="QGF3895" s="57"/>
      <c r="QGG3895" s="57"/>
      <c r="QGH3895" s="57"/>
      <c r="QGI3895" s="57"/>
      <c r="QGJ3895" s="57"/>
      <c r="QGK3895" s="57"/>
      <c r="QGL3895" s="58"/>
      <c r="QGM3895" s="57"/>
      <c r="QGN3895" s="57"/>
      <c r="QGO3895" s="57"/>
      <c r="QGP3895" s="57"/>
      <c r="QGQ3895" s="57"/>
      <c r="QGR3895" s="56"/>
      <c r="QGS3895" s="57"/>
      <c r="QGT3895" s="64"/>
      <c r="QGU3895" s="64"/>
      <c r="QGV3895" s="64"/>
      <c r="QGW3895" s="64"/>
      <c r="QGX3895" s="62"/>
      <c r="QGY3895" s="63"/>
      <c r="QGZ3895" s="62"/>
      <c r="QHA3895" s="62"/>
      <c r="QHB3895" s="61"/>
      <c r="QHC3895" s="60"/>
      <c r="QHD3895" s="59"/>
      <c r="QHE3895" s="57"/>
      <c r="QHF3895" s="57"/>
      <c r="QHG3895" s="57"/>
      <c r="QHH3895" s="57"/>
      <c r="QHI3895" s="57"/>
      <c r="QHJ3895" s="57"/>
      <c r="QHK3895" s="57"/>
      <c r="QHL3895" s="57"/>
      <c r="QHM3895" s="58"/>
      <c r="QHN3895" s="57"/>
      <c r="QHO3895" s="57"/>
      <c r="QHP3895" s="57"/>
      <c r="QHQ3895" s="57"/>
      <c r="QHR3895" s="57"/>
      <c r="QHS3895" s="56"/>
      <c r="QHT3895" s="57"/>
      <c r="QHU3895" s="64"/>
      <c r="QHV3895" s="64"/>
      <c r="QHW3895" s="64"/>
      <c r="QHX3895" s="64"/>
      <c r="QHY3895" s="62"/>
      <c r="QHZ3895" s="63"/>
      <c r="QIA3895" s="62"/>
      <c r="QIB3895" s="62"/>
      <c r="QIC3895" s="61"/>
      <c r="QID3895" s="60"/>
      <c r="QIE3895" s="59"/>
      <c r="QIF3895" s="57"/>
      <c r="QIG3895" s="57"/>
      <c r="QIH3895" s="57"/>
      <c r="QII3895" s="57"/>
      <c r="QIJ3895" s="57"/>
      <c r="QIK3895" s="57"/>
      <c r="QIL3895" s="57"/>
      <c r="QIM3895" s="57"/>
      <c r="QIN3895" s="58"/>
      <c r="QIO3895" s="57"/>
      <c r="QIP3895" s="57"/>
      <c r="QIQ3895" s="57"/>
      <c r="QIR3895" s="57"/>
      <c r="QIS3895" s="57"/>
      <c r="QIT3895" s="56"/>
      <c r="QIU3895" s="57"/>
      <c r="QIV3895" s="64"/>
      <c r="QIW3895" s="64"/>
      <c r="QIX3895" s="64"/>
      <c r="QIY3895" s="64"/>
      <c r="QIZ3895" s="62"/>
      <c r="QJA3895" s="63"/>
      <c r="QJB3895" s="62"/>
      <c r="QJC3895" s="62"/>
      <c r="QJD3895" s="61"/>
      <c r="QJE3895" s="60"/>
      <c r="QJF3895" s="59"/>
      <c r="QJG3895" s="57"/>
      <c r="QJH3895" s="57"/>
      <c r="QJI3895" s="57"/>
      <c r="QJJ3895" s="57"/>
      <c r="QJK3895" s="57"/>
      <c r="QJL3895" s="57"/>
      <c r="QJM3895" s="57"/>
      <c r="QJN3895" s="57"/>
      <c r="QJO3895" s="58"/>
      <c r="QJP3895" s="57"/>
      <c r="QJQ3895" s="57"/>
      <c r="QJR3895" s="57"/>
      <c r="QJS3895" s="57"/>
      <c r="QJT3895" s="57"/>
      <c r="QJU3895" s="56"/>
      <c r="QJV3895" s="57"/>
      <c r="QJW3895" s="64"/>
      <c r="QJX3895" s="64"/>
      <c r="QJY3895" s="64"/>
      <c r="QJZ3895" s="64"/>
      <c r="QKA3895" s="62"/>
      <c r="QKB3895" s="63"/>
      <c r="QKC3895" s="62"/>
      <c r="QKD3895" s="62"/>
      <c r="QKE3895" s="61"/>
      <c r="QKF3895" s="60"/>
      <c r="QKG3895" s="59"/>
      <c r="QKH3895" s="57"/>
      <c r="QKI3895" s="57"/>
      <c r="QKJ3895" s="57"/>
      <c r="QKK3895" s="57"/>
      <c r="QKL3895" s="57"/>
      <c r="QKM3895" s="57"/>
      <c r="QKN3895" s="57"/>
      <c r="QKO3895" s="57"/>
      <c r="QKP3895" s="58"/>
      <c r="QKQ3895" s="57"/>
      <c r="QKR3895" s="57"/>
      <c r="QKS3895" s="57"/>
      <c r="QKT3895" s="57"/>
      <c r="QKU3895" s="57"/>
      <c r="QKV3895" s="56"/>
      <c r="QKW3895" s="57"/>
      <c r="QKX3895" s="64"/>
      <c r="QKY3895" s="64"/>
      <c r="QKZ3895" s="64"/>
      <c r="QLA3895" s="64"/>
      <c r="QLB3895" s="62"/>
      <c r="QLC3895" s="63"/>
      <c r="QLD3895" s="62"/>
      <c r="QLE3895" s="62"/>
      <c r="QLF3895" s="61"/>
      <c r="QLG3895" s="60"/>
      <c r="QLH3895" s="59"/>
      <c r="QLI3895" s="57"/>
      <c r="QLJ3895" s="57"/>
      <c r="QLK3895" s="57"/>
      <c r="QLL3895" s="57"/>
      <c r="QLM3895" s="57"/>
      <c r="QLN3895" s="57"/>
      <c r="QLO3895" s="57"/>
      <c r="QLP3895" s="57"/>
      <c r="QLQ3895" s="58"/>
      <c r="QLR3895" s="57"/>
      <c r="QLS3895" s="57"/>
      <c r="QLT3895" s="57"/>
      <c r="QLU3895" s="57"/>
      <c r="QLV3895" s="57"/>
      <c r="QLW3895" s="56"/>
      <c r="QLX3895" s="57"/>
      <c r="QLY3895" s="64"/>
      <c r="QLZ3895" s="64"/>
      <c r="QMA3895" s="64"/>
      <c r="QMB3895" s="64"/>
      <c r="QMC3895" s="62"/>
      <c r="QMD3895" s="63"/>
      <c r="QME3895" s="62"/>
      <c r="QMF3895" s="62"/>
      <c r="QMG3895" s="61"/>
      <c r="QMH3895" s="60"/>
      <c r="QMI3895" s="59"/>
      <c r="QMJ3895" s="57"/>
      <c r="QMK3895" s="57"/>
      <c r="QML3895" s="57"/>
      <c r="QMM3895" s="57"/>
      <c r="QMN3895" s="57"/>
      <c r="QMO3895" s="57"/>
      <c r="QMP3895" s="57"/>
      <c r="QMQ3895" s="57"/>
      <c r="QMR3895" s="58"/>
      <c r="QMS3895" s="57"/>
      <c r="QMT3895" s="57"/>
      <c r="QMU3895" s="57"/>
      <c r="QMV3895" s="57"/>
      <c r="QMW3895" s="57"/>
      <c r="QMX3895" s="56"/>
      <c r="QMY3895" s="57"/>
      <c r="QMZ3895" s="64"/>
      <c r="QNA3895" s="64"/>
      <c r="QNB3895" s="64"/>
      <c r="QNC3895" s="64"/>
      <c r="QND3895" s="62"/>
      <c r="QNE3895" s="63"/>
      <c r="QNF3895" s="62"/>
      <c r="QNG3895" s="62"/>
      <c r="QNH3895" s="61"/>
      <c r="QNI3895" s="60"/>
      <c r="QNJ3895" s="59"/>
      <c r="QNK3895" s="57"/>
      <c r="QNL3895" s="57"/>
      <c r="QNM3895" s="57"/>
      <c r="QNN3895" s="57"/>
      <c r="QNO3895" s="57"/>
      <c r="QNP3895" s="57"/>
      <c r="QNQ3895" s="57"/>
      <c r="QNR3895" s="57"/>
      <c r="QNS3895" s="58"/>
      <c r="QNT3895" s="57"/>
      <c r="QNU3895" s="57"/>
      <c r="QNV3895" s="57"/>
      <c r="QNW3895" s="57"/>
      <c r="QNX3895" s="57"/>
      <c r="QNY3895" s="56"/>
      <c r="QNZ3895" s="57"/>
      <c r="QOA3895" s="64"/>
      <c r="QOB3895" s="64"/>
      <c r="QOC3895" s="64"/>
      <c r="QOD3895" s="64"/>
      <c r="QOE3895" s="62"/>
      <c r="QOF3895" s="63"/>
      <c r="QOG3895" s="62"/>
      <c r="QOH3895" s="62"/>
      <c r="QOI3895" s="61"/>
      <c r="QOJ3895" s="60"/>
      <c r="QOK3895" s="59"/>
      <c r="QOL3895" s="57"/>
      <c r="QOM3895" s="57"/>
      <c r="QON3895" s="57"/>
      <c r="QOO3895" s="57"/>
      <c r="QOP3895" s="57"/>
      <c r="QOQ3895" s="57"/>
      <c r="QOR3895" s="57"/>
      <c r="QOS3895" s="57"/>
      <c r="QOT3895" s="58"/>
      <c r="QOU3895" s="57"/>
      <c r="QOV3895" s="57"/>
      <c r="QOW3895" s="57"/>
      <c r="QOX3895" s="57"/>
      <c r="QOY3895" s="57"/>
      <c r="QOZ3895" s="56"/>
      <c r="QPA3895" s="57"/>
      <c r="QPB3895" s="64"/>
      <c r="QPC3895" s="64"/>
      <c r="QPD3895" s="64"/>
      <c r="QPE3895" s="64"/>
      <c r="QPF3895" s="62"/>
      <c r="QPG3895" s="63"/>
      <c r="QPH3895" s="62"/>
      <c r="QPI3895" s="62"/>
      <c r="QPJ3895" s="61"/>
      <c r="QPK3895" s="60"/>
      <c r="QPL3895" s="59"/>
      <c r="QPM3895" s="57"/>
      <c r="QPN3895" s="57"/>
      <c r="QPO3895" s="57"/>
      <c r="QPP3895" s="57"/>
      <c r="QPQ3895" s="57"/>
      <c r="QPR3895" s="57"/>
      <c r="QPS3895" s="57"/>
      <c r="QPT3895" s="57"/>
      <c r="QPU3895" s="58"/>
      <c r="QPV3895" s="57"/>
      <c r="QPW3895" s="57"/>
      <c r="QPX3895" s="57"/>
      <c r="QPY3895" s="57"/>
      <c r="QPZ3895" s="57"/>
      <c r="QQA3895" s="56"/>
      <c r="QQB3895" s="57"/>
      <c r="QQC3895" s="64"/>
      <c r="QQD3895" s="64"/>
      <c r="QQE3895" s="64"/>
      <c r="QQF3895" s="64"/>
      <c r="QQG3895" s="62"/>
      <c r="QQH3895" s="63"/>
      <c r="QQI3895" s="62"/>
      <c r="QQJ3895" s="62"/>
      <c r="QQK3895" s="61"/>
      <c r="QQL3895" s="60"/>
      <c r="QQM3895" s="59"/>
      <c r="QQN3895" s="57"/>
      <c r="QQO3895" s="57"/>
      <c r="QQP3895" s="57"/>
      <c r="QQQ3895" s="57"/>
      <c r="QQR3895" s="57"/>
      <c r="QQS3895" s="57"/>
      <c r="QQT3895" s="57"/>
      <c r="QQU3895" s="57"/>
      <c r="QQV3895" s="58"/>
      <c r="QQW3895" s="57"/>
      <c r="QQX3895" s="57"/>
      <c r="QQY3895" s="57"/>
      <c r="QQZ3895" s="57"/>
      <c r="QRA3895" s="57"/>
      <c r="QRB3895" s="56"/>
      <c r="QRC3895" s="57"/>
      <c r="QRD3895" s="64"/>
      <c r="QRE3895" s="64"/>
      <c r="QRF3895" s="64"/>
      <c r="QRG3895" s="64"/>
      <c r="QRH3895" s="62"/>
      <c r="QRI3895" s="63"/>
      <c r="QRJ3895" s="62"/>
      <c r="QRK3895" s="62"/>
      <c r="QRL3895" s="61"/>
      <c r="QRM3895" s="60"/>
      <c r="QRN3895" s="59"/>
      <c r="QRO3895" s="57"/>
      <c r="QRP3895" s="57"/>
      <c r="QRQ3895" s="57"/>
      <c r="QRR3895" s="57"/>
      <c r="QRS3895" s="57"/>
      <c r="QRT3895" s="57"/>
      <c r="QRU3895" s="57"/>
      <c r="QRV3895" s="57"/>
      <c r="QRW3895" s="58"/>
      <c r="QRX3895" s="57"/>
      <c r="QRY3895" s="57"/>
      <c r="QRZ3895" s="57"/>
      <c r="QSA3895" s="57"/>
      <c r="QSB3895" s="57"/>
      <c r="QSC3895" s="56"/>
      <c r="QSD3895" s="57"/>
      <c r="QSE3895" s="64"/>
      <c r="QSF3895" s="64"/>
      <c r="QSG3895" s="64"/>
      <c r="QSH3895" s="64"/>
      <c r="QSI3895" s="62"/>
      <c r="QSJ3895" s="63"/>
      <c r="QSK3895" s="62"/>
      <c r="QSL3895" s="62"/>
      <c r="QSM3895" s="61"/>
      <c r="QSN3895" s="60"/>
      <c r="QSO3895" s="59"/>
      <c r="QSP3895" s="57"/>
      <c r="QSQ3895" s="57"/>
      <c r="QSR3895" s="57"/>
      <c r="QSS3895" s="57"/>
      <c r="QST3895" s="57"/>
      <c r="QSU3895" s="57"/>
      <c r="QSV3895" s="57"/>
      <c r="QSW3895" s="57"/>
      <c r="QSX3895" s="58"/>
      <c r="QSY3895" s="57"/>
      <c r="QSZ3895" s="57"/>
      <c r="QTA3895" s="57"/>
      <c r="QTB3895" s="57"/>
      <c r="QTC3895" s="57"/>
      <c r="QTD3895" s="56"/>
      <c r="QTE3895" s="57"/>
      <c r="QTF3895" s="64"/>
      <c r="QTG3895" s="64"/>
      <c r="QTH3895" s="64"/>
      <c r="QTI3895" s="64"/>
      <c r="QTJ3895" s="62"/>
      <c r="QTK3895" s="63"/>
      <c r="QTL3895" s="62"/>
      <c r="QTM3895" s="62"/>
      <c r="QTN3895" s="61"/>
      <c r="QTO3895" s="60"/>
      <c r="QTP3895" s="59"/>
      <c r="QTQ3895" s="57"/>
      <c r="QTR3895" s="57"/>
      <c r="QTS3895" s="57"/>
      <c r="QTT3895" s="57"/>
      <c r="QTU3895" s="57"/>
      <c r="QTV3895" s="57"/>
      <c r="QTW3895" s="57"/>
      <c r="QTX3895" s="57"/>
      <c r="QTY3895" s="58"/>
      <c r="QTZ3895" s="57"/>
      <c r="QUA3895" s="57"/>
      <c r="QUB3895" s="57"/>
      <c r="QUC3895" s="57"/>
      <c r="QUD3895" s="57"/>
      <c r="QUE3895" s="56"/>
      <c r="QUF3895" s="57"/>
      <c r="QUG3895" s="64"/>
      <c r="QUH3895" s="64"/>
      <c r="QUI3895" s="64"/>
      <c r="QUJ3895" s="64"/>
      <c r="QUK3895" s="62"/>
      <c r="QUL3895" s="63"/>
      <c r="QUM3895" s="62"/>
      <c r="QUN3895" s="62"/>
      <c r="QUO3895" s="61"/>
      <c r="QUP3895" s="60"/>
      <c r="QUQ3895" s="59"/>
      <c r="QUR3895" s="57"/>
      <c r="QUS3895" s="57"/>
      <c r="QUT3895" s="57"/>
      <c r="QUU3895" s="57"/>
      <c r="QUV3895" s="57"/>
      <c r="QUW3895" s="57"/>
      <c r="QUX3895" s="57"/>
      <c r="QUY3895" s="57"/>
      <c r="QUZ3895" s="58"/>
      <c r="QVA3895" s="57"/>
      <c r="QVB3895" s="57"/>
      <c r="QVC3895" s="57"/>
      <c r="QVD3895" s="57"/>
      <c r="QVE3895" s="57"/>
      <c r="QVF3895" s="56"/>
      <c r="QVG3895" s="57"/>
      <c r="QVH3895" s="64"/>
      <c r="QVI3895" s="64"/>
      <c r="QVJ3895" s="64"/>
      <c r="QVK3895" s="64"/>
      <c r="QVL3895" s="62"/>
      <c r="QVM3895" s="63"/>
      <c r="QVN3895" s="62"/>
      <c r="QVO3895" s="62"/>
      <c r="QVP3895" s="61"/>
      <c r="QVQ3895" s="60"/>
      <c r="QVR3895" s="59"/>
      <c r="QVS3895" s="57"/>
      <c r="QVT3895" s="57"/>
      <c r="QVU3895" s="57"/>
      <c r="QVV3895" s="57"/>
      <c r="QVW3895" s="57"/>
      <c r="QVX3895" s="57"/>
      <c r="QVY3895" s="57"/>
      <c r="QVZ3895" s="57"/>
      <c r="QWA3895" s="58"/>
      <c r="QWB3895" s="57"/>
      <c r="QWC3895" s="57"/>
      <c r="QWD3895" s="57"/>
      <c r="QWE3895" s="57"/>
      <c r="QWF3895" s="57"/>
      <c r="QWG3895" s="56"/>
      <c r="QWH3895" s="57"/>
      <c r="QWI3895" s="64"/>
      <c r="QWJ3895" s="64"/>
      <c r="QWK3895" s="64"/>
      <c r="QWL3895" s="64"/>
      <c r="QWM3895" s="62"/>
      <c r="QWN3895" s="63"/>
      <c r="QWO3895" s="62"/>
      <c r="QWP3895" s="62"/>
      <c r="QWQ3895" s="61"/>
      <c r="QWR3895" s="60"/>
      <c r="QWS3895" s="59"/>
      <c r="QWT3895" s="57"/>
      <c r="QWU3895" s="57"/>
      <c r="QWV3895" s="57"/>
      <c r="QWW3895" s="57"/>
      <c r="QWX3895" s="57"/>
      <c r="QWY3895" s="57"/>
      <c r="QWZ3895" s="57"/>
      <c r="QXA3895" s="57"/>
      <c r="QXB3895" s="58"/>
      <c r="QXC3895" s="57"/>
      <c r="QXD3895" s="57"/>
      <c r="QXE3895" s="57"/>
      <c r="QXF3895" s="57"/>
      <c r="QXG3895" s="57"/>
      <c r="QXH3895" s="56"/>
      <c r="QXI3895" s="57"/>
      <c r="QXJ3895" s="64"/>
      <c r="QXK3895" s="64"/>
      <c r="QXL3895" s="64"/>
      <c r="QXM3895" s="64"/>
      <c r="QXN3895" s="62"/>
      <c r="QXO3895" s="63"/>
      <c r="QXP3895" s="62"/>
      <c r="QXQ3895" s="62"/>
      <c r="QXR3895" s="61"/>
      <c r="QXS3895" s="60"/>
      <c r="QXT3895" s="59"/>
      <c r="QXU3895" s="57"/>
      <c r="QXV3895" s="57"/>
      <c r="QXW3895" s="57"/>
      <c r="QXX3895" s="57"/>
      <c r="QXY3895" s="57"/>
      <c r="QXZ3895" s="57"/>
      <c r="QYA3895" s="57"/>
      <c r="QYB3895" s="57"/>
      <c r="QYC3895" s="58"/>
      <c r="QYD3895" s="57"/>
      <c r="QYE3895" s="57"/>
      <c r="QYF3895" s="57"/>
      <c r="QYG3895" s="57"/>
      <c r="QYH3895" s="57"/>
      <c r="QYI3895" s="56"/>
      <c r="QYJ3895" s="57"/>
      <c r="QYK3895" s="64"/>
      <c r="QYL3895" s="64"/>
      <c r="QYM3895" s="64"/>
      <c r="QYN3895" s="64"/>
      <c r="QYO3895" s="62"/>
      <c r="QYP3895" s="63"/>
      <c r="QYQ3895" s="62"/>
      <c r="QYR3895" s="62"/>
      <c r="QYS3895" s="61"/>
      <c r="QYT3895" s="60"/>
      <c r="QYU3895" s="59"/>
      <c r="QYV3895" s="57"/>
      <c r="QYW3895" s="57"/>
      <c r="QYX3895" s="57"/>
      <c r="QYY3895" s="57"/>
      <c r="QYZ3895" s="57"/>
      <c r="QZA3895" s="57"/>
      <c r="QZB3895" s="57"/>
      <c r="QZC3895" s="57"/>
      <c r="QZD3895" s="58"/>
      <c r="QZE3895" s="57"/>
      <c r="QZF3895" s="57"/>
      <c r="QZG3895" s="57"/>
      <c r="QZH3895" s="57"/>
      <c r="QZI3895" s="57"/>
      <c r="QZJ3895" s="56"/>
      <c r="QZK3895" s="57"/>
      <c r="QZL3895" s="64"/>
      <c r="QZM3895" s="64"/>
      <c r="QZN3895" s="64"/>
      <c r="QZO3895" s="64"/>
      <c r="QZP3895" s="62"/>
      <c r="QZQ3895" s="63"/>
      <c r="QZR3895" s="62"/>
      <c r="QZS3895" s="62"/>
      <c r="QZT3895" s="61"/>
      <c r="QZU3895" s="60"/>
      <c r="QZV3895" s="59"/>
      <c r="QZW3895" s="57"/>
      <c r="QZX3895" s="57"/>
      <c r="QZY3895" s="57"/>
      <c r="QZZ3895" s="57"/>
      <c r="RAA3895" s="57"/>
      <c r="RAB3895" s="57"/>
      <c r="RAC3895" s="57"/>
      <c r="RAD3895" s="57"/>
      <c r="RAE3895" s="58"/>
      <c r="RAF3895" s="57"/>
      <c r="RAG3895" s="57"/>
      <c r="RAH3895" s="57"/>
      <c r="RAI3895" s="57"/>
      <c r="RAJ3895" s="57"/>
      <c r="RAK3895" s="56"/>
      <c r="RAL3895" s="57"/>
      <c r="RAM3895" s="64"/>
      <c r="RAN3895" s="64"/>
      <c r="RAO3895" s="64"/>
      <c r="RAP3895" s="64"/>
      <c r="RAQ3895" s="62"/>
      <c r="RAR3895" s="63"/>
      <c r="RAS3895" s="62"/>
      <c r="RAT3895" s="62"/>
      <c r="RAU3895" s="61"/>
      <c r="RAV3895" s="60"/>
      <c r="RAW3895" s="59"/>
      <c r="RAX3895" s="57"/>
      <c r="RAY3895" s="57"/>
      <c r="RAZ3895" s="57"/>
      <c r="RBA3895" s="57"/>
      <c r="RBB3895" s="57"/>
      <c r="RBC3895" s="57"/>
      <c r="RBD3895" s="57"/>
      <c r="RBE3895" s="57"/>
      <c r="RBF3895" s="58"/>
      <c r="RBG3895" s="57"/>
      <c r="RBH3895" s="57"/>
      <c r="RBI3895" s="57"/>
      <c r="RBJ3895" s="57"/>
      <c r="RBK3895" s="57"/>
      <c r="RBL3895" s="56"/>
      <c r="RBM3895" s="57"/>
      <c r="RBN3895" s="64"/>
      <c r="RBO3895" s="64"/>
      <c r="RBP3895" s="64"/>
      <c r="RBQ3895" s="64"/>
      <c r="RBR3895" s="62"/>
      <c r="RBS3895" s="63"/>
      <c r="RBT3895" s="62"/>
      <c r="RBU3895" s="62"/>
      <c r="RBV3895" s="61"/>
      <c r="RBW3895" s="60"/>
      <c r="RBX3895" s="59"/>
      <c r="RBY3895" s="57"/>
      <c r="RBZ3895" s="57"/>
      <c r="RCA3895" s="57"/>
      <c r="RCB3895" s="57"/>
      <c r="RCC3895" s="57"/>
      <c r="RCD3895" s="57"/>
      <c r="RCE3895" s="57"/>
      <c r="RCF3895" s="57"/>
      <c r="RCG3895" s="58"/>
      <c r="RCH3895" s="57"/>
      <c r="RCI3895" s="57"/>
      <c r="RCJ3895" s="57"/>
      <c r="RCK3895" s="57"/>
      <c r="RCL3895" s="57"/>
      <c r="RCM3895" s="56"/>
      <c r="RCN3895" s="57"/>
      <c r="RCO3895" s="64"/>
      <c r="RCP3895" s="64"/>
      <c r="RCQ3895" s="64"/>
      <c r="RCR3895" s="64"/>
      <c r="RCS3895" s="62"/>
      <c r="RCT3895" s="63"/>
      <c r="RCU3895" s="62"/>
      <c r="RCV3895" s="62"/>
      <c r="RCW3895" s="61"/>
      <c r="RCX3895" s="60"/>
      <c r="RCY3895" s="59"/>
      <c r="RCZ3895" s="57"/>
      <c r="RDA3895" s="57"/>
      <c r="RDB3895" s="57"/>
      <c r="RDC3895" s="57"/>
      <c r="RDD3895" s="57"/>
      <c r="RDE3895" s="57"/>
      <c r="RDF3895" s="57"/>
      <c r="RDG3895" s="57"/>
      <c r="RDH3895" s="58"/>
      <c r="RDI3895" s="57"/>
      <c r="RDJ3895" s="57"/>
      <c r="RDK3895" s="57"/>
      <c r="RDL3895" s="57"/>
      <c r="RDM3895" s="57"/>
      <c r="RDN3895" s="56"/>
      <c r="RDO3895" s="57"/>
      <c r="RDP3895" s="64"/>
      <c r="RDQ3895" s="64"/>
      <c r="RDR3895" s="64"/>
      <c r="RDS3895" s="64"/>
      <c r="RDT3895" s="62"/>
      <c r="RDU3895" s="63"/>
      <c r="RDV3895" s="62"/>
      <c r="RDW3895" s="62"/>
      <c r="RDX3895" s="61"/>
      <c r="RDY3895" s="60"/>
      <c r="RDZ3895" s="59"/>
      <c r="REA3895" s="57"/>
      <c r="REB3895" s="57"/>
      <c r="REC3895" s="57"/>
      <c r="RED3895" s="57"/>
      <c r="REE3895" s="57"/>
      <c r="REF3895" s="57"/>
      <c r="REG3895" s="57"/>
      <c r="REH3895" s="57"/>
      <c r="REI3895" s="58"/>
      <c r="REJ3895" s="57"/>
      <c r="REK3895" s="57"/>
      <c r="REL3895" s="57"/>
      <c r="REM3895" s="57"/>
      <c r="REN3895" s="57"/>
      <c r="REO3895" s="56"/>
      <c r="REP3895" s="57"/>
      <c r="REQ3895" s="64"/>
      <c r="RER3895" s="64"/>
      <c r="RES3895" s="64"/>
      <c r="RET3895" s="64"/>
      <c r="REU3895" s="62"/>
      <c r="REV3895" s="63"/>
      <c r="REW3895" s="62"/>
      <c r="REX3895" s="62"/>
      <c r="REY3895" s="61"/>
      <c r="REZ3895" s="60"/>
      <c r="RFA3895" s="59"/>
      <c r="RFB3895" s="57"/>
      <c r="RFC3895" s="57"/>
      <c r="RFD3895" s="57"/>
      <c r="RFE3895" s="57"/>
      <c r="RFF3895" s="57"/>
      <c r="RFG3895" s="57"/>
      <c r="RFH3895" s="57"/>
      <c r="RFI3895" s="57"/>
      <c r="RFJ3895" s="58"/>
      <c r="RFK3895" s="57"/>
      <c r="RFL3895" s="57"/>
      <c r="RFM3895" s="57"/>
      <c r="RFN3895" s="57"/>
      <c r="RFO3895" s="57"/>
      <c r="RFP3895" s="56"/>
      <c r="RFQ3895" s="57"/>
      <c r="RFR3895" s="64"/>
      <c r="RFS3895" s="64"/>
      <c r="RFT3895" s="64"/>
      <c r="RFU3895" s="64"/>
      <c r="RFV3895" s="62"/>
      <c r="RFW3895" s="63"/>
      <c r="RFX3895" s="62"/>
      <c r="RFY3895" s="62"/>
      <c r="RFZ3895" s="61"/>
      <c r="RGA3895" s="60"/>
      <c r="RGB3895" s="59"/>
      <c r="RGC3895" s="57"/>
      <c r="RGD3895" s="57"/>
      <c r="RGE3895" s="57"/>
      <c r="RGF3895" s="57"/>
      <c r="RGG3895" s="57"/>
      <c r="RGH3895" s="57"/>
      <c r="RGI3895" s="57"/>
      <c r="RGJ3895" s="57"/>
      <c r="RGK3895" s="58"/>
      <c r="RGL3895" s="57"/>
      <c r="RGM3895" s="57"/>
      <c r="RGN3895" s="57"/>
      <c r="RGO3895" s="57"/>
      <c r="RGP3895" s="57"/>
      <c r="RGQ3895" s="56"/>
      <c r="RGR3895" s="57"/>
      <c r="RGS3895" s="64"/>
      <c r="RGT3895" s="64"/>
      <c r="RGU3895" s="64"/>
      <c r="RGV3895" s="64"/>
      <c r="RGW3895" s="62"/>
      <c r="RGX3895" s="63"/>
      <c r="RGY3895" s="62"/>
      <c r="RGZ3895" s="62"/>
      <c r="RHA3895" s="61"/>
      <c r="RHB3895" s="60"/>
      <c r="RHC3895" s="59"/>
      <c r="RHD3895" s="57"/>
      <c r="RHE3895" s="57"/>
      <c r="RHF3895" s="57"/>
      <c r="RHG3895" s="57"/>
      <c r="RHH3895" s="57"/>
      <c r="RHI3895" s="57"/>
      <c r="RHJ3895" s="57"/>
      <c r="RHK3895" s="57"/>
      <c r="RHL3895" s="58"/>
      <c r="RHM3895" s="57"/>
      <c r="RHN3895" s="57"/>
      <c r="RHO3895" s="57"/>
      <c r="RHP3895" s="57"/>
      <c r="RHQ3895" s="57"/>
      <c r="RHR3895" s="56"/>
      <c r="RHS3895" s="57"/>
      <c r="RHT3895" s="64"/>
      <c r="RHU3895" s="64"/>
      <c r="RHV3895" s="64"/>
      <c r="RHW3895" s="64"/>
      <c r="RHX3895" s="62"/>
      <c r="RHY3895" s="63"/>
      <c r="RHZ3895" s="62"/>
      <c r="RIA3895" s="62"/>
      <c r="RIB3895" s="61"/>
      <c r="RIC3895" s="60"/>
      <c r="RID3895" s="59"/>
      <c r="RIE3895" s="57"/>
      <c r="RIF3895" s="57"/>
      <c r="RIG3895" s="57"/>
      <c r="RIH3895" s="57"/>
      <c r="RII3895" s="57"/>
      <c r="RIJ3895" s="57"/>
      <c r="RIK3895" s="57"/>
      <c r="RIL3895" s="57"/>
      <c r="RIM3895" s="58"/>
      <c r="RIN3895" s="57"/>
      <c r="RIO3895" s="57"/>
      <c r="RIP3895" s="57"/>
      <c r="RIQ3895" s="57"/>
      <c r="RIR3895" s="57"/>
      <c r="RIS3895" s="56"/>
      <c r="RIT3895" s="57"/>
      <c r="RIU3895" s="64"/>
      <c r="RIV3895" s="64"/>
      <c r="RIW3895" s="64"/>
      <c r="RIX3895" s="64"/>
      <c r="RIY3895" s="62"/>
      <c r="RIZ3895" s="63"/>
      <c r="RJA3895" s="62"/>
      <c r="RJB3895" s="62"/>
      <c r="RJC3895" s="61"/>
      <c r="RJD3895" s="60"/>
      <c r="RJE3895" s="59"/>
      <c r="RJF3895" s="57"/>
      <c r="RJG3895" s="57"/>
      <c r="RJH3895" s="57"/>
      <c r="RJI3895" s="57"/>
      <c r="RJJ3895" s="57"/>
      <c r="RJK3895" s="57"/>
      <c r="RJL3895" s="57"/>
      <c r="RJM3895" s="57"/>
      <c r="RJN3895" s="58"/>
      <c r="RJO3895" s="57"/>
      <c r="RJP3895" s="57"/>
      <c r="RJQ3895" s="57"/>
      <c r="RJR3895" s="57"/>
      <c r="RJS3895" s="57"/>
      <c r="RJT3895" s="56"/>
      <c r="RJU3895" s="57"/>
      <c r="RJV3895" s="64"/>
      <c r="RJW3895" s="64"/>
      <c r="RJX3895" s="64"/>
      <c r="RJY3895" s="64"/>
      <c r="RJZ3895" s="62"/>
      <c r="RKA3895" s="63"/>
      <c r="RKB3895" s="62"/>
      <c r="RKC3895" s="62"/>
      <c r="RKD3895" s="61"/>
      <c r="RKE3895" s="60"/>
      <c r="RKF3895" s="59"/>
      <c r="RKG3895" s="57"/>
      <c r="RKH3895" s="57"/>
      <c r="RKI3895" s="57"/>
      <c r="RKJ3895" s="57"/>
      <c r="RKK3895" s="57"/>
      <c r="RKL3895" s="57"/>
      <c r="RKM3895" s="57"/>
      <c r="RKN3895" s="57"/>
      <c r="RKO3895" s="58"/>
      <c r="RKP3895" s="57"/>
      <c r="RKQ3895" s="57"/>
      <c r="RKR3895" s="57"/>
      <c r="RKS3895" s="57"/>
      <c r="RKT3895" s="57"/>
      <c r="RKU3895" s="56"/>
      <c r="RKV3895" s="57"/>
      <c r="RKW3895" s="64"/>
      <c r="RKX3895" s="64"/>
      <c r="RKY3895" s="64"/>
      <c r="RKZ3895" s="64"/>
      <c r="RLA3895" s="62"/>
      <c r="RLB3895" s="63"/>
      <c r="RLC3895" s="62"/>
      <c r="RLD3895" s="62"/>
      <c r="RLE3895" s="61"/>
      <c r="RLF3895" s="60"/>
      <c r="RLG3895" s="59"/>
      <c r="RLH3895" s="57"/>
      <c r="RLI3895" s="57"/>
      <c r="RLJ3895" s="57"/>
      <c r="RLK3895" s="57"/>
      <c r="RLL3895" s="57"/>
      <c r="RLM3895" s="57"/>
      <c r="RLN3895" s="57"/>
      <c r="RLO3895" s="57"/>
      <c r="RLP3895" s="58"/>
      <c r="RLQ3895" s="57"/>
      <c r="RLR3895" s="57"/>
      <c r="RLS3895" s="57"/>
      <c r="RLT3895" s="57"/>
      <c r="RLU3895" s="57"/>
      <c r="RLV3895" s="56"/>
      <c r="RLW3895" s="57"/>
      <c r="RLX3895" s="64"/>
      <c r="RLY3895" s="64"/>
      <c r="RLZ3895" s="64"/>
      <c r="RMA3895" s="64"/>
      <c r="RMB3895" s="62"/>
      <c r="RMC3895" s="63"/>
      <c r="RMD3895" s="62"/>
      <c r="RME3895" s="62"/>
      <c r="RMF3895" s="61"/>
      <c r="RMG3895" s="60"/>
      <c r="RMH3895" s="59"/>
      <c r="RMI3895" s="57"/>
      <c r="RMJ3895" s="57"/>
      <c r="RMK3895" s="57"/>
      <c r="RML3895" s="57"/>
      <c r="RMM3895" s="57"/>
      <c r="RMN3895" s="57"/>
      <c r="RMO3895" s="57"/>
      <c r="RMP3895" s="57"/>
      <c r="RMQ3895" s="58"/>
      <c r="RMR3895" s="57"/>
      <c r="RMS3895" s="57"/>
      <c r="RMT3895" s="57"/>
      <c r="RMU3895" s="57"/>
      <c r="RMV3895" s="57"/>
      <c r="RMW3895" s="56"/>
      <c r="RMX3895" s="57"/>
      <c r="RMY3895" s="64"/>
      <c r="RMZ3895" s="64"/>
      <c r="RNA3895" s="64"/>
      <c r="RNB3895" s="64"/>
      <c r="RNC3895" s="62"/>
      <c r="RND3895" s="63"/>
      <c r="RNE3895" s="62"/>
      <c r="RNF3895" s="62"/>
      <c r="RNG3895" s="61"/>
      <c r="RNH3895" s="60"/>
      <c r="RNI3895" s="59"/>
      <c r="RNJ3895" s="57"/>
      <c r="RNK3895" s="57"/>
      <c r="RNL3895" s="57"/>
      <c r="RNM3895" s="57"/>
      <c r="RNN3895" s="57"/>
      <c r="RNO3895" s="57"/>
      <c r="RNP3895" s="57"/>
      <c r="RNQ3895" s="57"/>
      <c r="RNR3895" s="58"/>
      <c r="RNS3895" s="57"/>
      <c r="RNT3895" s="57"/>
      <c r="RNU3895" s="57"/>
      <c r="RNV3895" s="57"/>
      <c r="RNW3895" s="57"/>
      <c r="RNX3895" s="56"/>
      <c r="RNY3895" s="57"/>
      <c r="RNZ3895" s="64"/>
      <c r="ROA3895" s="64"/>
      <c r="ROB3895" s="64"/>
      <c r="ROC3895" s="64"/>
      <c r="ROD3895" s="62"/>
      <c r="ROE3895" s="63"/>
      <c r="ROF3895" s="62"/>
      <c r="ROG3895" s="62"/>
      <c r="ROH3895" s="61"/>
      <c r="ROI3895" s="60"/>
      <c r="ROJ3895" s="59"/>
      <c r="ROK3895" s="57"/>
      <c r="ROL3895" s="57"/>
      <c r="ROM3895" s="57"/>
      <c r="RON3895" s="57"/>
      <c r="ROO3895" s="57"/>
      <c r="ROP3895" s="57"/>
      <c r="ROQ3895" s="57"/>
      <c r="ROR3895" s="57"/>
      <c r="ROS3895" s="58"/>
      <c r="ROT3895" s="57"/>
      <c r="ROU3895" s="57"/>
      <c r="ROV3895" s="57"/>
      <c r="ROW3895" s="57"/>
      <c r="ROX3895" s="57"/>
      <c r="ROY3895" s="56"/>
      <c r="ROZ3895" s="57"/>
      <c r="RPA3895" s="64"/>
      <c r="RPB3895" s="64"/>
      <c r="RPC3895" s="64"/>
      <c r="RPD3895" s="64"/>
      <c r="RPE3895" s="62"/>
      <c r="RPF3895" s="63"/>
      <c r="RPG3895" s="62"/>
      <c r="RPH3895" s="62"/>
      <c r="RPI3895" s="61"/>
      <c r="RPJ3895" s="60"/>
      <c r="RPK3895" s="59"/>
      <c r="RPL3895" s="57"/>
      <c r="RPM3895" s="57"/>
      <c r="RPN3895" s="57"/>
      <c r="RPO3895" s="57"/>
      <c r="RPP3895" s="57"/>
      <c r="RPQ3895" s="57"/>
      <c r="RPR3895" s="57"/>
      <c r="RPS3895" s="57"/>
      <c r="RPT3895" s="58"/>
      <c r="RPU3895" s="57"/>
      <c r="RPV3895" s="57"/>
      <c r="RPW3895" s="57"/>
      <c r="RPX3895" s="57"/>
      <c r="RPY3895" s="57"/>
      <c r="RPZ3895" s="56"/>
      <c r="RQA3895" s="57"/>
      <c r="RQB3895" s="64"/>
      <c r="RQC3895" s="64"/>
      <c r="RQD3895" s="64"/>
      <c r="RQE3895" s="64"/>
      <c r="RQF3895" s="62"/>
      <c r="RQG3895" s="63"/>
      <c r="RQH3895" s="62"/>
      <c r="RQI3895" s="62"/>
      <c r="RQJ3895" s="61"/>
      <c r="RQK3895" s="60"/>
      <c r="RQL3895" s="59"/>
      <c r="RQM3895" s="57"/>
      <c r="RQN3895" s="57"/>
      <c r="RQO3895" s="57"/>
      <c r="RQP3895" s="57"/>
      <c r="RQQ3895" s="57"/>
      <c r="RQR3895" s="57"/>
      <c r="RQS3895" s="57"/>
      <c r="RQT3895" s="57"/>
      <c r="RQU3895" s="58"/>
      <c r="RQV3895" s="57"/>
      <c r="RQW3895" s="57"/>
      <c r="RQX3895" s="57"/>
      <c r="RQY3895" s="57"/>
      <c r="RQZ3895" s="57"/>
      <c r="RRA3895" s="56"/>
      <c r="RRB3895" s="57"/>
      <c r="RRC3895" s="64"/>
      <c r="RRD3895" s="64"/>
      <c r="RRE3895" s="64"/>
      <c r="RRF3895" s="64"/>
      <c r="RRG3895" s="62"/>
      <c r="RRH3895" s="63"/>
      <c r="RRI3895" s="62"/>
      <c r="RRJ3895" s="62"/>
      <c r="RRK3895" s="61"/>
      <c r="RRL3895" s="60"/>
      <c r="RRM3895" s="59"/>
      <c r="RRN3895" s="57"/>
      <c r="RRO3895" s="57"/>
      <c r="RRP3895" s="57"/>
      <c r="RRQ3895" s="57"/>
      <c r="RRR3895" s="57"/>
      <c r="RRS3895" s="57"/>
      <c r="RRT3895" s="57"/>
      <c r="RRU3895" s="57"/>
      <c r="RRV3895" s="58"/>
      <c r="RRW3895" s="57"/>
      <c r="RRX3895" s="57"/>
      <c r="RRY3895" s="57"/>
      <c r="RRZ3895" s="57"/>
      <c r="RSA3895" s="57"/>
      <c r="RSB3895" s="56"/>
      <c r="RSC3895" s="57"/>
      <c r="RSD3895" s="64"/>
      <c r="RSE3895" s="64"/>
      <c r="RSF3895" s="64"/>
      <c r="RSG3895" s="64"/>
      <c r="RSH3895" s="62"/>
      <c r="RSI3895" s="63"/>
      <c r="RSJ3895" s="62"/>
      <c r="RSK3895" s="62"/>
      <c r="RSL3895" s="61"/>
      <c r="RSM3895" s="60"/>
      <c r="RSN3895" s="59"/>
      <c r="RSO3895" s="57"/>
      <c r="RSP3895" s="57"/>
      <c r="RSQ3895" s="57"/>
      <c r="RSR3895" s="57"/>
      <c r="RSS3895" s="57"/>
      <c r="RST3895" s="57"/>
      <c r="RSU3895" s="57"/>
      <c r="RSV3895" s="57"/>
      <c r="RSW3895" s="58"/>
      <c r="RSX3895" s="57"/>
      <c r="RSY3895" s="57"/>
      <c r="RSZ3895" s="57"/>
      <c r="RTA3895" s="57"/>
      <c r="RTB3895" s="57"/>
      <c r="RTC3895" s="56"/>
      <c r="RTD3895" s="57"/>
      <c r="RTE3895" s="64"/>
      <c r="RTF3895" s="64"/>
      <c r="RTG3895" s="64"/>
      <c r="RTH3895" s="64"/>
      <c r="RTI3895" s="62"/>
      <c r="RTJ3895" s="63"/>
      <c r="RTK3895" s="62"/>
      <c r="RTL3895" s="62"/>
      <c r="RTM3895" s="61"/>
      <c r="RTN3895" s="60"/>
      <c r="RTO3895" s="59"/>
      <c r="RTP3895" s="57"/>
      <c r="RTQ3895" s="57"/>
      <c r="RTR3895" s="57"/>
      <c r="RTS3895" s="57"/>
      <c r="RTT3895" s="57"/>
      <c r="RTU3895" s="57"/>
      <c r="RTV3895" s="57"/>
      <c r="RTW3895" s="57"/>
      <c r="RTX3895" s="58"/>
      <c r="RTY3895" s="57"/>
      <c r="RTZ3895" s="57"/>
      <c r="RUA3895" s="57"/>
      <c r="RUB3895" s="57"/>
      <c r="RUC3895" s="57"/>
      <c r="RUD3895" s="56"/>
      <c r="RUE3895" s="57"/>
      <c r="RUF3895" s="64"/>
      <c r="RUG3895" s="64"/>
      <c r="RUH3895" s="64"/>
      <c r="RUI3895" s="64"/>
      <c r="RUJ3895" s="62"/>
      <c r="RUK3895" s="63"/>
      <c r="RUL3895" s="62"/>
      <c r="RUM3895" s="62"/>
      <c r="RUN3895" s="61"/>
      <c r="RUO3895" s="60"/>
      <c r="RUP3895" s="59"/>
      <c r="RUQ3895" s="57"/>
      <c r="RUR3895" s="57"/>
      <c r="RUS3895" s="57"/>
      <c r="RUT3895" s="57"/>
      <c r="RUU3895" s="57"/>
      <c r="RUV3895" s="57"/>
      <c r="RUW3895" s="57"/>
      <c r="RUX3895" s="57"/>
      <c r="RUY3895" s="58"/>
      <c r="RUZ3895" s="57"/>
      <c r="RVA3895" s="57"/>
      <c r="RVB3895" s="57"/>
      <c r="RVC3895" s="57"/>
      <c r="RVD3895" s="57"/>
      <c r="RVE3895" s="56"/>
      <c r="RVF3895" s="57"/>
      <c r="RVG3895" s="64"/>
      <c r="RVH3895" s="64"/>
      <c r="RVI3895" s="64"/>
      <c r="RVJ3895" s="64"/>
      <c r="RVK3895" s="62"/>
      <c r="RVL3895" s="63"/>
      <c r="RVM3895" s="62"/>
      <c r="RVN3895" s="62"/>
      <c r="RVO3895" s="61"/>
      <c r="RVP3895" s="60"/>
      <c r="RVQ3895" s="59"/>
      <c r="RVR3895" s="57"/>
      <c r="RVS3895" s="57"/>
      <c r="RVT3895" s="57"/>
      <c r="RVU3895" s="57"/>
      <c r="RVV3895" s="57"/>
      <c r="RVW3895" s="57"/>
      <c r="RVX3895" s="57"/>
      <c r="RVY3895" s="57"/>
      <c r="RVZ3895" s="58"/>
      <c r="RWA3895" s="57"/>
      <c r="RWB3895" s="57"/>
      <c r="RWC3895" s="57"/>
      <c r="RWD3895" s="57"/>
      <c r="RWE3895" s="57"/>
      <c r="RWF3895" s="56"/>
      <c r="RWG3895" s="57"/>
      <c r="RWH3895" s="64"/>
      <c r="RWI3895" s="64"/>
      <c r="RWJ3895" s="64"/>
      <c r="RWK3895" s="64"/>
      <c r="RWL3895" s="62"/>
      <c r="RWM3895" s="63"/>
      <c r="RWN3895" s="62"/>
      <c r="RWO3895" s="62"/>
      <c r="RWP3895" s="61"/>
      <c r="RWQ3895" s="60"/>
      <c r="RWR3895" s="59"/>
      <c r="RWS3895" s="57"/>
      <c r="RWT3895" s="57"/>
      <c r="RWU3895" s="57"/>
      <c r="RWV3895" s="57"/>
      <c r="RWW3895" s="57"/>
      <c r="RWX3895" s="57"/>
      <c r="RWY3895" s="57"/>
      <c r="RWZ3895" s="57"/>
      <c r="RXA3895" s="58"/>
      <c r="RXB3895" s="57"/>
      <c r="RXC3895" s="57"/>
      <c r="RXD3895" s="57"/>
      <c r="RXE3895" s="57"/>
      <c r="RXF3895" s="57"/>
      <c r="RXG3895" s="56"/>
      <c r="RXH3895" s="57"/>
      <c r="RXI3895" s="64"/>
      <c r="RXJ3895" s="64"/>
      <c r="RXK3895" s="64"/>
      <c r="RXL3895" s="64"/>
      <c r="RXM3895" s="62"/>
      <c r="RXN3895" s="63"/>
      <c r="RXO3895" s="62"/>
      <c r="RXP3895" s="62"/>
      <c r="RXQ3895" s="61"/>
      <c r="RXR3895" s="60"/>
      <c r="RXS3895" s="59"/>
      <c r="RXT3895" s="57"/>
      <c r="RXU3895" s="57"/>
      <c r="RXV3895" s="57"/>
      <c r="RXW3895" s="57"/>
      <c r="RXX3895" s="57"/>
      <c r="RXY3895" s="57"/>
      <c r="RXZ3895" s="57"/>
      <c r="RYA3895" s="57"/>
      <c r="RYB3895" s="58"/>
      <c r="RYC3895" s="57"/>
      <c r="RYD3895" s="57"/>
      <c r="RYE3895" s="57"/>
      <c r="RYF3895" s="57"/>
      <c r="RYG3895" s="57"/>
      <c r="RYH3895" s="56"/>
      <c r="RYI3895" s="57"/>
      <c r="RYJ3895" s="64"/>
      <c r="RYK3895" s="64"/>
      <c r="RYL3895" s="64"/>
      <c r="RYM3895" s="64"/>
      <c r="RYN3895" s="62"/>
      <c r="RYO3895" s="63"/>
      <c r="RYP3895" s="62"/>
      <c r="RYQ3895" s="62"/>
      <c r="RYR3895" s="61"/>
      <c r="RYS3895" s="60"/>
      <c r="RYT3895" s="59"/>
      <c r="RYU3895" s="57"/>
      <c r="RYV3895" s="57"/>
      <c r="RYW3895" s="57"/>
      <c r="RYX3895" s="57"/>
      <c r="RYY3895" s="57"/>
      <c r="RYZ3895" s="57"/>
      <c r="RZA3895" s="57"/>
      <c r="RZB3895" s="57"/>
      <c r="RZC3895" s="58"/>
      <c r="RZD3895" s="57"/>
      <c r="RZE3895" s="57"/>
      <c r="RZF3895" s="57"/>
      <c r="RZG3895" s="57"/>
      <c r="RZH3895" s="57"/>
      <c r="RZI3895" s="56"/>
      <c r="RZJ3895" s="57"/>
      <c r="RZK3895" s="64"/>
      <c r="RZL3895" s="64"/>
      <c r="RZM3895" s="64"/>
      <c r="RZN3895" s="64"/>
      <c r="RZO3895" s="62"/>
      <c r="RZP3895" s="63"/>
      <c r="RZQ3895" s="62"/>
      <c r="RZR3895" s="62"/>
      <c r="RZS3895" s="61"/>
      <c r="RZT3895" s="60"/>
      <c r="RZU3895" s="59"/>
      <c r="RZV3895" s="57"/>
      <c r="RZW3895" s="57"/>
      <c r="RZX3895" s="57"/>
      <c r="RZY3895" s="57"/>
      <c r="RZZ3895" s="57"/>
      <c r="SAA3895" s="57"/>
      <c r="SAB3895" s="57"/>
      <c r="SAC3895" s="57"/>
      <c r="SAD3895" s="58"/>
      <c r="SAE3895" s="57"/>
      <c r="SAF3895" s="57"/>
      <c r="SAG3895" s="57"/>
      <c r="SAH3895" s="57"/>
      <c r="SAI3895" s="57"/>
      <c r="SAJ3895" s="56"/>
      <c r="SAK3895" s="57"/>
      <c r="SAL3895" s="64"/>
      <c r="SAM3895" s="64"/>
      <c r="SAN3895" s="64"/>
      <c r="SAO3895" s="64"/>
      <c r="SAP3895" s="62"/>
      <c r="SAQ3895" s="63"/>
      <c r="SAR3895" s="62"/>
      <c r="SAS3895" s="62"/>
      <c r="SAT3895" s="61"/>
      <c r="SAU3895" s="60"/>
      <c r="SAV3895" s="59"/>
      <c r="SAW3895" s="57"/>
      <c r="SAX3895" s="57"/>
      <c r="SAY3895" s="57"/>
      <c r="SAZ3895" s="57"/>
      <c r="SBA3895" s="57"/>
      <c r="SBB3895" s="57"/>
      <c r="SBC3895" s="57"/>
      <c r="SBD3895" s="57"/>
      <c r="SBE3895" s="58"/>
      <c r="SBF3895" s="57"/>
      <c r="SBG3895" s="57"/>
      <c r="SBH3895" s="57"/>
      <c r="SBI3895" s="57"/>
      <c r="SBJ3895" s="57"/>
      <c r="SBK3895" s="56"/>
      <c r="SBL3895" s="57"/>
      <c r="SBM3895" s="64"/>
      <c r="SBN3895" s="64"/>
      <c r="SBO3895" s="64"/>
      <c r="SBP3895" s="64"/>
      <c r="SBQ3895" s="62"/>
      <c r="SBR3895" s="63"/>
      <c r="SBS3895" s="62"/>
      <c r="SBT3895" s="62"/>
      <c r="SBU3895" s="61"/>
      <c r="SBV3895" s="60"/>
      <c r="SBW3895" s="59"/>
      <c r="SBX3895" s="57"/>
      <c r="SBY3895" s="57"/>
      <c r="SBZ3895" s="57"/>
      <c r="SCA3895" s="57"/>
      <c r="SCB3895" s="57"/>
      <c r="SCC3895" s="57"/>
      <c r="SCD3895" s="57"/>
      <c r="SCE3895" s="57"/>
      <c r="SCF3895" s="58"/>
      <c r="SCG3895" s="57"/>
      <c r="SCH3895" s="57"/>
      <c r="SCI3895" s="57"/>
      <c r="SCJ3895" s="57"/>
      <c r="SCK3895" s="57"/>
      <c r="SCL3895" s="56"/>
      <c r="SCM3895" s="57"/>
      <c r="SCN3895" s="64"/>
      <c r="SCO3895" s="64"/>
      <c r="SCP3895" s="64"/>
      <c r="SCQ3895" s="64"/>
      <c r="SCR3895" s="62"/>
      <c r="SCS3895" s="63"/>
      <c r="SCT3895" s="62"/>
      <c r="SCU3895" s="62"/>
      <c r="SCV3895" s="61"/>
      <c r="SCW3895" s="60"/>
      <c r="SCX3895" s="59"/>
      <c r="SCY3895" s="57"/>
      <c r="SCZ3895" s="57"/>
      <c r="SDA3895" s="57"/>
      <c r="SDB3895" s="57"/>
      <c r="SDC3895" s="57"/>
      <c r="SDD3895" s="57"/>
      <c r="SDE3895" s="57"/>
      <c r="SDF3895" s="57"/>
      <c r="SDG3895" s="58"/>
      <c r="SDH3895" s="57"/>
      <c r="SDI3895" s="57"/>
      <c r="SDJ3895" s="57"/>
      <c r="SDK3895" s="57"/>
      <c r="SDL3895" s="57"/>
      <c r="SDM3895" s="56"/>
      <c r="SDN3895" s="57"/>
      <c r="SDO3895" s="64"/>
      <c r="SDP3895" s="64"/>
      <c r="SDQ3895" s="64"/>
      <c r="SDR3895" s="64"/>
      <c r="SDS3895" s="62"/>
      <c r="SDT3895" s="63"/>
      <c r="SDU3895" s="62"/>
      <c r="SDV3895" s="62"/>
      <c r="SDW3895" s="61"/>
      <c r="SDX3895" s="60"/>
      <c r="SDY3895" s="59"/>
      <c r="SDZ3895" s="57"/>
      <c r="SEA3895" s="57"/>
      <c r="SEB3895" s="57"/>
      <c r="SEC3895" s="57"/>
      <c r="SED3895" s="57"/>
      <c r="SEE3895" s="57"/>
      <c r="SEF3895" s="57"/>
      <c r="SEG3895" s="57"/>
      <c r="SEH3895" s="58"/>
      <c r="SEI3895" s="57"/>
      <c r="SEJ3895" s="57"/>
      <c r="SEK3895" s="57"/>
      <c r="SEL3895" s="57"/>
      <c r="SEM3895" s="57"/>
      <c r="SEN3895" s="56"/>
      <c r="SEO3895" s="57"/>
      <c r="SEP3895" s="64"/>
      <c r="SEQ3895" s="64"/>
      <c r="SER3895" s="64"/>
      <c r="SES3895" s="64"/>
      <c r="SET3895" s="62"/>
      <c r="SEU3895" s="63"/>
      <c r="SEV3895" s="62"/>
      <c r="SEW3895" s="62"/>
      <c r="SEX3895" s="61"/>
      <c r="SEY3895" s="60"/>
      <c r="SEZ3895" s="59"/>
      <c r="SFA3895" s="57"/>
      <c r="SFB3895" s="57"/>
      <c r="SFC3895" s="57"/>
      <c r="SFD3895" s="57"/>
      <c r="SFE3895" s="57"/>
      <c r="SFF3895" s="57"/>
      <c r="SFG3895" s="57"/>
      <c r="SFH3895" s="57"/>
      <c r="SFI3895" s="58"/>
      <c r="SFJ3895" s="57"/>
      <c r="SFK3895" s="57"/>
      <c r="SFL3895" s="57"/>
      <c r="SFM3895" s="57"/>
      <c r="SFN3895" s="57"/>
      <c r="SFO3895" s="56"/>
      <c r="SFP3895" s="57"/>
      <c r="SFQ3895" s="64"/>
      <c r="SFR3895" s="64"/>
      <c r="SFS3895" s="64"/>
      <c r="SFT3895" s="64"/>
      <c r="SFU3895" s="62"/>
      <c r="SFV3895" s="63"/>
      <c r="SFW3895" s="62"/>
      <c r="SFX3895" s="62"/>
      <c r="SFY3895" s="61"/>
      <c r="SFZ3895" s="60"/>
      <c r="SGA3895" s="59"/>
      <c r="SGB3895" s="57"/>
      <c r="SGC3895" s="57"/>
      <c r="SGD3895" s="57"/>
      <c r="SGE3895" s="57"/>
      <c r="SGF3895" s="57"/>
      <c r="SGG3895" s="57"/>
      <c r="SGH3895" s="57"/>
      <c r="SGI3895" s="57"/>
      <c r="SGJ3895" s="58"/>
      <c r="SGK3895" s="57"/>
      <c r="SGL3895" s="57"/>
      <c r="SGM3895" s="57"/>
      <c r="SGN3895" s="57"/>
      <c r="SGO3895" s="57"/>
      <c r="SGP3895" s="56"/>
      <c r="SGQ3895" s="57"/>
      <c r="SGR3895" s="64"/>
      <c r="SGS3895" s="64"/>
      <c r="SGT3895" s="64"/>
      <c r="SGU3895" s="64"/>
      <c r="SGV3895" s="62"/>
      <c r="SGW3895" s="63"/>
      <c r="SGX3895" s="62"/>
      <c r="SGY3895" s="62"/>
      <c r="SGZ3895" s="61"/>
      <c r="SHA3895" s="60"/>
      <c r="SHB3895" s="59"/>
      <c r="SHC3895" s="57"/>
      <c r="SHD3895" s="57"/>
      <c r="SHE3895" s="57"/>
      <c r="SHF3895" s="57"/>
      <c r="SHG3895" s="57"/>
      <c r="SHH3895" s="57"/>
      <c r="SHI3895" s="57"/>
      <c r="SHJ3895" s="57"/>
      <c r="SHK3895" s="58"/>
      <c r="SHL3895" s="57"/>
      <c r="SHM3895" s="57"/>
      <c r="SHN3895" s="57"/>
      <c r="SHO3895" s="57"/>
      <c r="SHP3895" s="57"/>
      <c r="SHQ3895" s="56"/>
      <c r="SHR3895" s="57"/>
      <c r="SHS3895" s="64"/>
      <c r="SHT3895" s="64"/>
      <c r="SHU3895" s="64"/>
      <c r="SHV3895" s="64"/>
      <c r="SHW3895" s="62"/>
      <c r="SHX3895" s="63"/>
      <c r="SHY3895" s="62"/>
      <c r="SHZ3895" s="62"/>
      <c r="SIA3895" s="61"/>
      <c r="SIB3895" s="60"/>
      <c r="SIC3895" s="59"/>
      <c r="SID3895" s="57"/>
      <c r="SIE3895" s="57"/>
      <c r="SIF3895" s="57"/>
      <c r="SIG3895" s="57"/>
      <c r="SIH3895" s="57"/>
      <c r="SII3895" s="57"/>
      <c r="SIJ3895" s="57"/>
      <c r="SIK3895" s="57"/>
      <c r="SIL3895" s="58"/>
      <c r="SIM3895" s="57"/>
      <c r="SIN3895" s="57"/>
      <c r="SIO3895" s="57"/>
      <c r="SIP3895" s="57"/>
      <c r="SIQ3895" s="57"/>
      <c r="SIR3895" s="56"/>
      <c r="SIS3895" s="57"/>
      <c r="SIT3895" s="64"/>
      <c r="SIU3895" s="64"/>
      <c r="SIV3895" s="64"/>
      <c r="SIW3895" s="64"/>
      <c r="SIX3895" s="62"/>
      <c r="SIY3895" s="63"/>
      <c r="SIZ3895" s="62"/>
      <c r="SJA3895" s="62"/>
      <c r="SJB3895" s="61"/>
      <c r="SJC3895" s="60"/>
      <c r="SJD3895" s="59"/>
      <c r="SJE3895" s="57"/>
      <c r="SJF3895" s="57"/>
      <c r="SJG3895" s="57"/>
      <c r="SJH3895" s="57"/>
      <c r="SJI3895" s="57"/>
      <c r="SJJ3895" s="57"/>
      <c r="SJK3895" s="57"/>
      <c r="SJL3895" s="57"/>
      <c r="SJM3895" s="58"/>
      <c r="SJN3895" s="57"/>
      <c r="SJO3895" s="57"/>
      <c r="SJP3895" s="57"/>
      <c r="SJQ3895" s="57"/>
      <c r="SJR3895" s="57"/>
      <c r="SJS3895" s="56"/>
      <c r="SJT3895" s="57"/>
      <c r="SJU3895" s="64"/>
      <c r="SJV3895" s="64"/>
      <c r="SJW3895" s="64"/>
      <c r="SJX3895" s="64"/>
      <c r="SJY3895" s="62"/>
      <c r="SJZ3895" s="63"/>
      <c r="SKA3895" s="62"/>
      <c r="SKB3895" s="62"/>
      <c r="SKC3895" s="61"/>
      <c r="SKD3895" s="60"/>
      <c r="SKE3895" s="59"/>
      <c r="SKF3895" s="57"/>
      <c r="SKG3895" s="57"/>
      <c r="SKH3895" s="57"/>
      <c r="SKI3895" s="57"/>
      <c r="SKJ3895" s="57"/>
      <c r="SKK3895" s="57"/>
      <c r="SKL3895" s="57"/>
      <c r="SKM3895" s="57"/>
      <c r="SKN3895" s="58"/>
      <c r="SKO3895" s="57"/>
      <c r="SKP3895" s="57"/>
      <c r="SKQ3895" s="57"/>
      <c r="SKR3895" s="57"/>
      <c r="SKS3895" s="57"/>
      <c r="SKT3895" s="56"/>
      <c r="SKU3895" s="57"/>
      <c r="SKV3895" s="64"/>
      <c r="SKW3895" s="64"/>
      <c r="SKX3895" s="64"/>
      <c r="SKY3895" s="64"/>
      <c r="SKZ3895" s="62"/>
      <c r="SLA3895" s="63"/>
      <c r="SLB3895" s="62"/>
      <c r="SLC3895" s="62"/>
      <c r="SLD3895" s="61"/>
      <c r="SLE3895" s="60"/>
      <c r="SLF3895" s="59"/>
      <c r="SLG3895" s="57"/>
      <c r="SLH3895" s="57"/>
      <c r="SLI3895" s="57"/>
      <c r="SLJ3895" s="57"/>
      <c r="SLK3895" s="57"/>
      <c r="SLL3895" s="57"/>
      <c r="SLM3895" s="57"/>
      <c r="SLN3895" s="57"/>
      <c r="SLO3895" s="58"/>
      <c r="SLP3895" s="57"/>
      <c r="SLQ3895" s="57"/>
      <c r="SLR3895" s="57"/>
      <c r="SLS3895" s="57"/>
      <c r="SLT3895" s="57"/>
      <c r="SLU3895" s="56"/>
      <c r="SLV3895" s="57"/>
      <c r="SLW3895" s="64"/>
      <c r="SLX3895" s="64"/>
      <c r="SLY3895" s="64"/>
      <c r="SLZ3895" s="64"/>
      <c r="SMA3895" s="62"/>
      <c r="SMB3895" s="63"/>
      <c r="SMC3895" s="62"/>
      <c r="SMD3895" s="62"/>
      <c r="SME3895" s="61"/>
      <c r="SMF3895" s="60"/>
      <c r="SMG3895" s="59"/>
      <c r="SMH3895" s="57"/>
      <c r="SMI3895" s="57"/>
      <c r="SMJ3895" s="57"/>
      <c r="SMK3895" s="57"/>
      <c r="SML3895" s="57"/>
      <c r="SMM3895" s="57"/>
      <c r="SMN3895" s="57"/>
      <c r="SMO3895" s="57"/>
      <c r="SMP3895" s="58"/>
      <c r="SMQ3895" s="57"/>
      <c r="SMR3895" s="57"/>
      <c r="SMS3895" s="57"/>
      <c r="SMT3895" s="57"/>
      <c r="SMU3895" s="57"/>
      <c r="SMV3895" s="56"/>
      <c r="SMW3895" s="57"/>
      <c r="SMX3895" s="64"/>
      <c r="SMY3895" s="64"/>
      <c r="SMZ3895" s="64"/>
      <c r="SNA3895" s="64"/>
      <c r="SNB3895" s="62"/>
      <c r="SNC3895" s="63"/>
      <c r="SND3895" s="62"/>
      <c r="SNE3895" s="62"/>
      <c r="SNF3895" s="61"/>
      <c r="SNG3895" s="60"/>
      <c r="SNH3895" s="59"/>
      <c r="SNI3895" s="57"/>
      <c r="SNJ3895" s="57"/>
      <c r="SNK3895" s="57"/>
      <c r="SNL3895" s="57"/>
      <c r="SNM3895" s="57"/>
      <c r="SNN3895" s="57"/>
      <c r="SNO3895" s="57"/>
      <c r="SNP3895" s="57"/>
      <c r="SNQ3895" s="58"/>
      <c r="SNR3895" s="57"/>
      <c r="SNS3895" s="57"/>
      <c r="SNT3895" s="57"/>
      <c r="SNU3895" s="57"/>
      <c r="SNV3895" s="57"/>
      <c r="SNW3895" s="56"/>
      <c r="SNX3895" s="57"/>
      <c r="SNY3895" s="64"/>
      <c r="SNZ3895" s="64"/>
      <c r="SOA3895" s="64"/>
      <c r="SOB3895" s="64"/>
      <c r="SOC3895" s="62"/>
      <c r="SOD3895" s="63"/>
      <c r="SOE3895" s="62"/>
      <c r="SOF3895" s="62"/>
      <c r="SOG3895" s="61"/>
      <c r="SOH3895" s="60"/>
      <c r="SOI3895" s="59"/>
      <c r="SOJ3895" s="57"/>
      <c r="SOK3895" s="57"/>
      <c r="SOL3895" s="57"/>
      <c r="SOM3895" s="57"/>
      <c r="SON3895" s="57"/>
      <c r="SOO3895" s="57"/>
      <c r="SOP3895" s="57"/>
      <c r="SOQ3895" s="57"/>
      <c r="SOR3895" s="58"/>
      <c r="SOS3895" s="57"/>
      <c r="SOT3895" s="57"/>
      <c r="SOU3895" s="57"/>
      <c r="SOV3895" s="57"/>
      <c r="SOW3895" s="57"/>
      <c r="SOX3895" s="56"/>
      <c r="SOY3895" s="57"/>
      <c r="SOZ3895" s="64"/>
      <c r="SPA3895" s="64"/>
      <c r="SPB3895" s="64"/>
      <c r="SPC3895" s="64"/>
      <c r="SPD3895" s="62"/>
      <c r="SPE3895" s="63"/>
      <c r="SPF3895" s="62"/>
      <c r="SPG3895" s="62"/>
      <c r="SPH3895" s="61"/>
      <c r="SPI3895" s="60"/>
      <c r="SPJ3895" s="59"/>
      <c r="SPK3895" s="57"/>
      <c r="SPL3895" s="57"/>
      <c r="SPM3895" s="57"/>
      <c r="SPN3895" s="57"/>
      <c r="SPO3895" s="57"/>
      <c r="SPP3895" s="57"/>
      <c r="SPQ3895" s="57"/>
      <c r="SPR3895" s="57"/>
      <c r="SPS3895" s="58"/>
      <c r="SPT3895" s="57"/>
      <c r="SPU3895" s="57"/>
      <c r="SPV3895" s="57"/>
      <c r="SPW3895" s="57"/>
      <c r="SPX3895" s="57"/>
      <c r="SPY3895" s="56"/>
      <c r="SPZ3895" s="57"/>
      <c r="SQA3895" s="64"/>
      <c r="SQB3895" s="64"/>
      <c r="SQC3895" s="64"/>
      <c r="SQD3895" s="64"/>
      <c r="SQE3895" s="62"/>
      <c r="SQF3895" s="63"/>
      <c r="SQG3895" s="62"/>
      <c r="SQH3895" s="62"/>
      <c r="SQI3895" s="61"/>
      <c r="SQJ3895" s="60"/>
      <c r="SQK3895" s="59"/>
      <c r="SQL3895" s="57"/>
      <c r="SQM3895" s="57"/>
      <c r="SQN3895" s="57"/>
      <c r="SQO3895" s="57"/>
      <c r="SQP3895" s="57"/>
      <c r="SQQ3895" s="57"/>
      <c r="SQR3895" s="57"/>
      <c r="SQS3895" s="57"/>
      <c r="SQT3895" s="58"/>
      <c r="SQU3895" s="57"/>
      <c r="SQV3895" s="57"/>
      <c r="SQW3895" s="57"/>
      <c r="SQX3895" s="57"/>
      <c r="SQY3895" s="57"/>
      <c r="SQZ3895" s="56"/>
      <c r="SRA3895" s="57"/>
      <c r="SRB3895" s="64"/>
      <c r="SRC3895" s="64"/>
      <c r="SRD3895" s="64"/>
      <c r="SRE3895" s="64"/>
      <c r="SRF3895" s="62"/>
      <c r="SRG3895" s="63"/>
      <c r="SRH3895" s="62"/>
      <c r="SRI3895" s="62"/>
      <c r="SRJ3895" s="61"/>
      <c r="SRK3895" s="60"/>
      <c r="SRL3895" s="59"/>
      <c r="SRM3895" s="57"/>
      <c r="SRN3895" s="57"/>
      <c r="SRO3895" s="57"/>
      <c r="SRP3895" s="57"/>
      <c r="SRQ3895" s="57"/>
      <c r="SRR3895" s="57"/>
      <c r="SRS3895" s="57"/>
      <c r="SRT3895" s="57"/>
      <c r="SRU3895" s="58"/>
      <c r="SRV3895" s="57"/>
      <c r="SRW3895" s="57"/>
      <c r="SRX3895" s="57"/>
      <c r="SRY3895" s="57"/>
      <c r="SRZ3895" s="57"/>
      <c r="SSA3895" s="56"/>
      <c r="SSB3895" s="57"/>
      <c r="SSC3895" s="64"/>
      <c r="SSD3895" s="64"/>
      <c r="SSE3895" s="64"/>
      <c r="SSF3895" s="64"/>
      <c r="SSG3895" s="62"/>
      <c r="SSH3895" s="63"/>
      <c r="SSI3895" s="62"/>
      <c r="SSJ3895" s="62"/>
      <c r="SSK3895" s="61"/>
      <c r="SSL3895" s="60"/>
      <c r="SSM3895" s="59"/>
      <c r="SSN3895" s="57"/>
      <c r="SSO3895" s="57"/>
      <c r="SSP3895" s="57"/>
      <c r="SSQ3895" s="57"/>
      <c r="SSR3895" s="57"/>
      <c r="SSS3895" s="57"/>
      <c r="SST3895" s="57"/>
      <c r="SSU3895" s="57"/>
      <c r="SSV3895" s="58"/>
      <c r="SSW3895" s="57"/>
      <c r="SSX3895" s="57"/>
      <c r="SSY3895" s="57"/>
      <c r="SSZ3895" s="57"/>
      <c r="STA3895" s="57"/>
      <c r="STB3895" s="56"/>
      <c r="STC3895" s="57"/>
      <c r="STD3895" s="64"/>
      <c r="STE3895" s="64"/>
      <c r="STF3895" s="64"/>
      <c r="STG3895" s="64"/>
      <c r="STH3895" s="62"/>
      <c r="STI3895" s="63"/>
      <c r="STJ3895" s="62"/>
      <c r="STK3895" s="62"/>
      <c r="STL3895" s="61"/>
      <c r="STM3895" s="60"/>
      <c r="STN3895" s="59"/>
      <c r="STO3895" s="57"/>
      <c r="STP3895" s="57"/>
      <c r="STQ3895" s="57"/>
      <c r="STR3895" s="57"/>
      <c r="STS3895" s="57"/>
      <c r="STT3895" s="57"/>
      <c r="STU3895" s="57"/>
      <c r="STV3895" s="57"/>
      <c r="STW3895" s="58"/>
      <c r="STX3895" s="57"/>
      <c r="STY3895" s="57"/>
      <c r="STZ3895" s="57"/>
      <c r="SUA3895" s="57"/>
      <c r="SUB3895" s="57"/>
      <c r="SUC3895" s="56"/>
      <c r="SUD3895" s="57"/>
      <c r="SUE3895" s="64"/>
      <c r="SUF3895" s="64"/>
      <c r="SUG3895" s="64"/>
      <c r="SUH3895" s="64"/>
      <c r="SUI3895" s="62"/>
      <c r="SUJ3895" s="63"/>
      <c r="SUK3895" s="62"/>
      <c r="SUL3895" s="62"/>
      <c r="SUM3895" s="61"/>
      <c r="SUN3895" s="60"/>
      <c r="SUO3895" s="59"/>
      <c r="SUP3895" s="57"/>
      <c r="SUQ3895" s="57"/>
      <c r="SUR3895" s="57"/>
      <c r="SUS3895" s="57"/>
      <c r="SUT3895" s="57"/>
      <c r="SUU3895" s="57"/>
      <c r="SUV3895" s="57"/>
      <c r="SUW3895" s="57"/>
      <c r="SUX3895" s="58"/>
      <c r="SUY3895" s="57"/>
      <c r="SUZ3895" s="57"/>
      <c r="SVA3895" s="57"/>
      <c r="SVB3895" s="57"/>
      <c r="SVC3895" s="57"/>
      <c r="SVD3895" s="56"/>
      <c r="SVE3895" s="57"/>
      <c r="SVF3895" s="64"/>
      <c r="SVG3895" s="64"/>
      <c r="SVH3895" s="64"/>
      <c r="SVI3895" s="64"/>
      <c r="SVJ3895" s="62"/>
      <c r="SVK3895" s="63"/>
      <c r="SVL3895" s="62"/>
      <c r="SVM3895" s="62"/>
      <c r="SVN3895" s="61"/>
      <c r="SVO3895" s="60"/>
      <c r="SVP3895" s="59"/>
      <c r="SVQ3895" s="57"/>
      <c r="SVR3895" s="57"/>
      <c r="SVS3895" s="57"/>
      <c r="SVT3895" s="57"/>
      <c r="SVU3895" s="57"/>
      <c r="SVV3895" s="57"/>
      <c r="SVW3895" s="57"/>
      <c r="SVX3895" s="57"/>
      <c r="SVY3895" s="58"/>
      <c r="SVZ3895" s="57"/>
      <c r="SWA3895" s="57"/>
      <c r="SWB3895" s="57"/>
      <c r="SWC3895" s="57"/>
      <c r="SWD3895" s="57"/>
      <c r="SWE3895" s="56"/>
      <c r="SWF3895" s="57"/>
      <c r="SWG3895" s="64"/>
      <c r="SWH3895" s="64"/>
      <c r="SWI3895" s="64"/>
      <c r="SWJ3895" s="64"/>
      <c r="SWK3895" s="62"/>
      <c r="SWL3895" s="63"/>
      <c r="SWM3895" s="62"/>
      <c r="SWN3895" s="62"/>
      <c r="SWO3895" s="61"/>
      <c r="SWP3895" s="60"/>
      <c r="SWQ3895" s="59"/>
      <c r="SWR3895" s="57"/>
      <c r="SWS3895" s="57"/>
      <c r="SWT3895" s="57"/>
      <c r="SWU3895" s="57"/>
      <c r="SWV3895" s="57"/>
      <c r="SWW3895" s="57"/>
      <c r="SWX3895" s="57"/>
      <c r="SWY3895" s="57"/>
      <c r="SWZ3895" s="58"/>
      <c r="SXA3895" s="57"/>
      <c r="SXB3895" s="57"/>
      <c r="SXC3895" s="57"/>
      <c r="SXD3895" s="57"/>
      <c r="SXE3895" s="57"/>
      <c r="SXF3895" s="56"/>
      <c r="SXG3895" s="57"/>
      <c r="SXH3895" s="64"/>
      <c r="SXI3895" s="64"/>
      <c r="SXJ3895" s="64"/>
      <c r="SXK3895" s="64"/>
      <c r="SXL3895" s="62"/>
      <c r="SXM3895" s="63"/>
      <c r="SXN3895" s="62"/>
      <c r="SXO3895" s="62"/>
      <c r="SXP3895" s="61"/>
      <c r="SXQ3895" s="60"/>
      <c r="SXR3895" s="59"/>
      <c r="SXS3895" s="57"/>
      <c r="SXT3895" s="57"/>
      <c r="SXU3895" s="57"/>
      <c r="SXV3895" s="57"/>
      <c r="SXW3895" s="57"/>
      <c r="SXX3895" s="57"/>
      <c r="SXY3895" s="57"/>
      <c r="SXZ3895" s="57"/>
      <c r="SYA3895" s="58"/>
      <c r="SYB3895" s="57"/>
      <c r="SYC3895" s="57"/>
      <c r="SYD3895" s="57"/>
      <c r="SYE3895" s="57"/>
      <c r="SYF3895" s="57"/>
      <c r="SYG3895" s="56"/>
      <c r="SYH3895" s="57"/>
      <c r="SYI3895" s="64"/>
      <c r="SYJ3895" s="64"/>
      <c r="SYK3895" s="64"/>
      <c r="SYL3895" s="64"/>
      <c r="SYM3895" s="62"/>
      <c r="SYN3895" s="63"/>
      <c r="SYO3895" s="62"/>
      <c r="SYP3895" s="62"/>
      <c r="SYQ3895" s="61"/>
      <c r="SYR3895" s="60"/>
      <c r="SYS3895" s="59"/>
      <c r="SYT3895" s="57"/>
      <c r="SYU3895" s="57"/>
      <c r="SYV3895" s="57"/>
      <c r="SYW3895" s="57"/>
      <c r="SYX3895" s="57"/>
      <c r="SYY3895" s="57"/>
      <c r="SYZ3895" s="57"/>
      <c r="SZA3895" s="57"/>
      <c r="SZB3895" s="58"/>
      <c r="SZC3895" s="57"/>
      <c r="SZD3895" s="57"/>
      <c r="SZE3895" s="57"/>
      <c r="SZF3895" s="57"/>
      <c r="SZG3895" s="57"/>
      <c r="SZH3895" s="56"/>
      <c r="SZI3895" s="57"/>
      <c r="SZJ3895" s="64"/>
      <c r="SZK3895" s="64"/>
      <c r="SZL3895" s="64"/>
      <c r="SZM3895" s="64"/>
      <c r="SZN3895" s="62"/>
      <c r="SZO3895" s="63"/>
      <c r="SZP3895" s="62"/>
      <c r="SZQ3895" s="62"/>
      <c r="SZR3895" s="61"/>
      <c r="SZS3895" s="60"/>
      <c r="SZT3895" s="59"/>
      <c r="SZU3895" s="57"/>
      <c r="SZV3895" s="57"/>
      <c r="SZW3895" s="57"/>
      <c r="SZX3895" s="57"/>
      <c r="SZY3895" s="57"/>
      <c r="SZZ3895" s="57"/>
      <c r="TAA3895" s="57"/>
      <c r="TAB3895" s="57"/>
      <c r="TAC3895" s="58"/>
      <c r="TAD3895" s="57"/>
      <c r="TAE3895" s="57"/>
      <c r="TAF3895" s="57"/>
      <c r="TAG3895" s="57"/>
      <c r="TAH3895" s="57"/>
      <c r="TAI3895" s="56"/>
      <c r="TAJ3895" s="57"/>
      <c r="TAK3895" s="64"/>
      <c r="TAL3895" s="64"/>
      <c r="TAM3895" s="64"/>
      <c r="TAN3895" s="64"/>
      <c r="TAO3895" s="62"/>
      <c r="TAP3895" s="63"/>
      <c r="TAQ3895" s="62"/>
      <c r="TAR3895" s="62"/>
      <c r="TAS3895" s="61"/>
      <c r="TAT3895" s="60"/>
      <c r="TAU3895" s="59"/>
      <c r="TAV3895" s="57"/>
      <c r="TAW3895" s="57"/>
      <c r="TAX3895" s="57"/>
      <c r="TAY3895" s="57"/>
      <c r="TAZ3895" s="57"/>
      <c r="TBA3895" s="57"/>
      <c r="TBB3895" s="57"/>
      <c r="TBC3895" s="57"/>
      <c r="TBD3895" s="58"/>
      <c r="TBE3895" s="57"/>
      <c r="TBF3895" s="57"/>
      <c r="TBG3895" s="57"/>
      <c r="TBH3895" s="57"/>
      <c r="TBI3895" s="57"/>
      <c r="TBJ3895" s="56"/>
      <c r="TBK3895" s="57"/>
      <c r="TBL3895" s="64"/>
      <c r="TBM3895" s="64"/>
      <c r="TBN3895" s="64"/>
      <c r="TBO3895" s="64"/>
      <c r="TBP3895" s="62"/>
      <c r="TBQ3895" s="63"/>
      <c r="TBR3895" s="62"/>
      <c r="TBS3895" s="62"/>
      <c r="TBT3895" s="61"/>
      <c r="TBU3895" s="60"/>
      <c r="TBV3895" s="59"/>
      <c r="TBW3895" s="57"/>
      <c r="TBX3895" s="57"/>
      <c r="TBY3895" s="57"/>
      <c r="TBZ3895" s="57"/>
      <c r="TCA3895" s="57"/>
      <c r="TCB3895" s="57"/>
      <c r="TCC3895" s="57"/>
      <c r="TCD3895" s="57"/>
      <c r="TCE3895" s="58"/>
      <c r="TCF3895" s="57"/>
      <c r="TCG3895" s="57"/>
      <c r="TCH3895" s="57"/>
      <c r="TCI3895" s="57"/>
      <c r="TCJ3895" s="57"/>
      <c r="TCK3895" s="56"/>
      <c r="TCL3895" s="57"/>
      <c r="TCM3895" s="64"/>
      <c r="TCN3895" s="64"/>
      <c r="TCO3895" s="64"/>
      <c r="TCP3895" s="64"/>
      <c r="TCQ3895" s="62"/>
      <c r="TCR3895" s="63"/>
      <c r="TCS3895" s="62"/>
      <c r="TCT3895" s="62"/>
      <c r="TCU3895" s="61"/>
      <c r="TCV3895" s="60"/>
      <c r="TCW3895" s="59"/>
      <c r="TCX3895" s="57"/>
      <c r="TCY3895" s="57"/>
      <c r="TCZ3895" s="57"/>
      <c r="TDA3895" s="57"/>
      <c r="TDB3895" s="57"/>
      <c r="TDC3895" s="57"/>
      <c r="TDD3895" s="57"/>
      <c r="TDE3895" s="57"/>
      <c r="TDF3895" s="58"/>
      <c r="TDG3895" s="57"/>
      <c r="TDH3895" s="57"/>
      <c r="TDI3895" s="57"/>
      <c r="TDJ3895" s="57"/>
      <c r="TDK3895" s="57"/>
      <c r="TDL3895" s="56"/>
      <c r="TDM3895" s="57"/>
      <c r="TDN3895" s="64"/>
      <c r="TDO3895" s="64"/>
      <c r="TDP3895" s="64"/>
      <c r="TDQ3895" s="64"/>
      <c r="TDR3895" s="62"/>
      <c r="TDS3895" s="63"/>
      <c r="TDT3895" s="62"/>
      <c r="TDU3895" s="62"/>
      <c r="TDV3895" s="61"/>
      <c r="TDW3895" s="60"/>
      <c r="TDX3895" s="59"/>
      <c r="TDY3895" s="57"/>
      <c r="TDZ3895" s="57"/>
      <c r="TEA3895" s="57"/>
      <c r="TEB3895" s="57"/>
      <c r="TEC3895" s="57"/>
      <c r="TED3895" s="57"/>
      <c r="TEE3895" s="57"/>
      <c r="TEF3895" s="57"/>
      <c r="TEG3895" s="58"/>
      <c r="TEH3895" s="57"/>
      <c r="TEI3895" s="57"/>
      <c r="TEJ3895" s="57"/>
      <c r="TEK3895" s="57"/>
      <c r="TEL3895" s="57"/>
      <c r="TEM3895" s="56"/>
      <c r="TEN3895" s="57"/>
      <c r="TEO3895" s="64"/>
      <c r="TEP3895" s="64"/>
      <c r="TEQ3895" s="64"/>
      <c r="TER3895" s="64"/>
      <c r="TES3895" s="62"/>
      <c r="TET3895" s="63"/>
      <c r="TEU3895" s="62"/>
      <c r="TEV3895" s="62"/>
      <c r="TEW3895" s="61"/>
      <c r="TEX3895" s="60"/>
      <c r="TEY3895" s="59"/>
      <c r="TEZ3895" s="57"/>
      <c r="TFA3895" s="57"/>
      <c r="TFB3895" s="57"/>
      <c r="TFC3895" s="57"/>
      <c r="TFD3895" s="57"/>
      <c r="TFE3895" s="57"/>
      <c r="TFF3895" s="57"/>
      <c r="TFG3895" s="57"/>
      <c r="TFH3895" s="58"/>
      <c r="TFI3895" s="57"/>
      <c r="TFJ3895" s="57"/>
      <c r="TFK3895" s="57"/>
      <c r="TFL3895" s="57"/>
      <c r="TFM3895" s="57"/>
      <c r="TFN3895" s="56"/>
      <c r="TFO3895" s="57"/>
      <c r="TFP3895" s="64"/>
      <c r="TFQ3895" s="64"/>
      <c r="TFR3895" s="64"/>
      <c r="TFS3895" s="64"/>
      <c r="TFT3895" s="62"/>
      <c r="TFU3895" s="63"/>
      <c r="TFV3895" s="62"/>
      <c r="TFW3895" s="62"/>
      <c r="TFX3895" s="61"/>
      <c r="TFY3895" s="60"/>
      <c r="TFZ3895" s="59"/>
      <c r="TGA3895" s="57"/>
      <c r="TGB3895" s="57"/>
      <c r="TGC3895" s="57"/>
      <c r="TGD3895" s="57"/>
      <c r="TGE3895" s="57"/>
      <c r="TGF3895" s="57"/>
      <c r="TGG3895" s="57"/>
      <c r="TGH3895" s="57"/>
      <c r="TGI3895" s="58"/>
      <c r="TGJ3895" s="57"/>
      <c r="TGK3895" s="57"/>
      <c r="TGL3895" s="57"/>
      <c r="TGM3895" s="57"/>
      <c r="TGN3895" s="57"/>
      <c r="TGO3895" s="56"/>
      <c r="TGP3895" s="57"/>
      <c r="TGQ3895" s="64"/>
      <c r="TGR3895" s="64"/>
      <c r="TGS3895" s="64"/>
      <c r="TGT3895" s="64"/>
      <c r="TGU3895" s="62"/>
      <c r="TGV3895" s="63"/>
      <c r="TGW3895" s="62"/>
      <c r="TGX3895" s="62"/>
      <c r="TGY3895" s="61"/>
      <c r="TGZ3895" s="60"/>
      <c r="THA3895" s="59"/>
      <c r="THB3895" s="57"/>
      <c r="THC3895" s="57"/>
      <c r="THD3895" s="57"/>
      <c r="THE3895" s="57"/>
      <c r="THF3895" s="57"/>
      <c r="THG3895" s="57"/>
      <c r="THH3895" s="57"/>
      <c r="THI3895" s="57"/>
      <c r="THJ3895" s="58"/>
      <c r="THK3895" s="57"/>
      <c r="THL3895" s="57"/>
      <c r="THM3895" s="57"/>
      <c r="THN3895" s="57"/>
      <c r="THO3895" s="57"/>
      <c r="THP3895" s="56"/>
      <c r="THQ3895" s="57"/>
      <c r="THR3895" s="64"/>
      <c r="THS3895" s="64"/>
      <c r="THT3895" s="64"/>
      <c r="THU3895" s="64"/>
      <c r="THV3895" s="62"/>
      <c r="THW3895" s="63"/>
      <c r="THX3895" s="62"/>
      <c r="THY3895" s="62"/>
      <c r="THZ3895" s="61"/>
      <c r="TIA3895" s="60"/>
      <c r="TIB3895" s="59"/>
      <c r="TIC3895" s="57"/>
      <c r="TID3895" s="57"/>
      <c r="TIE3895" s="57"/>
      <c r="TIF3895" s="57"/>
      <c r="TIG3895" s="57"/>
      <c r="TIH3895" s="57"/>
      <c r="TII3895" s="57"/>
      <c r="TIJ3895" s="57"/>
      <c r="TIK3895" s="58"/>
      <c r="TIL3895" s="57"/>
      <c r="TIM3895" s="57"/>
      <c r="TIN3895" s="57"/>
      <c r="TIO3895" s="57"/>
      <c r="TIP3895" s="57"/>
      <c r="TIQ3895" s="56"/>
      <c r="TIR3895" s="57"/>
      <c r="TIS3895" s="64"/>
      <c r="TIT3895" s="64"/>
      <c r="TIU3895" s="64"/>
      <c r="TIV3895" s="64"/>
      <c r="TIW3895" s="62"/>
      <c r="TIX3895" s="63"/>
      <c r="TIY3895" s="62"/>
      <c r="TIZ3895" s="62"/>
      <c r="TJA3895" s="61"/>
      <c r="TJB3895" s="60"/>
      <c r="TJC3895" s="59"/>
      <c r="TJD3895" s="57"/>
      <c r="TJE3895" s="57"/>
      <c r="TJF3895" s="57"/>
      <c r="TJG3895" s="57"/>
      <c r="TJH3895" s="57"/>
      <c r="TJI3895" s="57"/>
      <c r="TJJ3895" s="57"/>
      <c r="TJK3895" s="57"/>
      <c r="TJL3895" s="58"/>
      <c r="TJM3895" s="57"/>
      <c r="TJN3895" s="57"/>
      <c r="TJO3895" s="57"/>
      <c r="TJP3895" s="57"/>
      <c r="TJQ3895" s="57"/>
      <c r="TJR3895" s="56"/>
      <c r="TJS3895" s="57"/>
      <c r="TJT3895" s="64"/>
      <c r="TJU3895" s="64"/>
      <c r="TJV3895" s="64"/>
      <c r="TJW3895" s="64"/>
      <c r="TJX3895" s="62"/>
      <c r="TJY3895" s="63"/>
      <c r="TJZ3895" s="62"/>
      <c r="TKA3895" s="62"/>
      <c r="TKB3895" s="61"/>
      <c r="TKC3895" s="60"/>
      <c r="TKD3895" s="59"/>
      <c r="TKE3895" s="57"/>
      <c r="TKF3895" s="57"/>
      <c r="TKG3895" s="57"/>
      <c r="TKH3895" s="57"/>
      <c r="TKI3895" s="57"/>
      <c r="TKJ3895" s="57"/>
      <c r="TKK3895" s="57"/>
      <c r="TKL3895" s="57"/>
      <c r="TKM3895" s="58"/>
      <c r="TKN3895" s="57"/>
      <c r="TKO3895" s="57"/>
      <c r="TKP3895" s="57"/>
      <c r="TKQ3895" s="57"/>
      <c r="TKR3895" s="57"/>
      <c r="TKS3895" s="56"/>
      <c r="TKT3895" s="57"/>
      <c r="TKU3895" s="64"/>
      <c r="TKV3895" s="64"/>
      <c r="TKW3895" s="64"/>
      <c r="TKX3895" s="64"/>
      <c r="TKY3895" s="62"/>
      <c r="TKZ3895" s="63"/>
      <c r="TLA3895" s="62"/>
      <c r="TLB3895" s="62"/>
      <c r="TLC3895" s="61"/>
      <c r="TLD3895" s="60"/>
      <c r="TLE3895" s="59"/>
      <c r="TLF3895" s="57"/>
      <c r="TLG3895" s="57"/>
      <c r="TLH3895" s="57"/>
      <c r="TLI3895" s="57"/>
      <c r="TLJ3895" s="57"/>
      <c r="TLK3895" s="57"/>
      <c r="TLL3895" s="57"/>
      <c r="TLM3895" s="57"/>
      <c r="TLN3895" s="58"/>
      <c r="TLO3895" s="57"/>
      <c r="TLP3895" s="57"/>
      <c r="TLQ3895" s="57"/>
      <c r="TLR3895" s="57"/>
      <c r="TLS3895" s="57"/>
      <c r="TLT3895" s="56"/>
      <c r="TLU3895" s="57"/>
      <c r="TLV3895" s="64"/>
      <c r="TLW3895" s="64"/>
      <c r="TLX3895" s="64"/>
      <c r="TLY3895" s="64"/>
      <c r="TLZ3895" s="62"/>
      <c r="TMA3895" s="63"/>
      <c r="TMB3895" s="62"/>
      <c r="TMC3895" s="62"/>
      <c r="TMD3895" s="61"/>
      <c r="TME3895" s="60"/>
      <c r="TMF3895" s="59"/>
      <c r="TMG3895" s="57"/>
      <c r="TMH3895" s="57"/>
      <c r="TMI3895" s="57"/>
      <c r="TMJ3895" s="57"/>
      <c r="TMK3895" s="57"/>
      <c r="TML3895" s="57"/>
      <c r="TMM3895" s="57"/>
      <c r="TMN3895" s="57"/>
      <c r="TMO3895" s="58"/>
      <c r="TMP3895" s="57"/>
      <c r="TMQ3895" s="57"/>
      <c r="TMR3895" s="57"/>
      <c r="TMS3895" s="57"/>
      <c r="TMT3895" s="57"/>
      <c r="TMU3895" s="56"/>
      <c r="TMV3895" s="57"/>
      <c r="TMW3895" s="64"/>
      <c r="TMX3895" s="64"/>
      <c r="TMY3895" s="64"/>
      <c r="TMZ3895" s="64"/>
      <c r="TNA3895" s="62"/>
      <c r="TNB3895" s="63"/>
      <c r="TNC3895" s="62"/>
      <c r="TND3895" s="62"/>
      <c r="TNE3895" s="61"/>
      <c r="TNF3895" s="60"/>
      <c r="TNG3895" s="59"/>
      <c r="TNH3895" s="57"/>
      <c r="TNI3895" s="57"/>
      <c r="TNJ3895" s="57"/>
      <c r="TNK3895" s="57"/>
      <c r="TNL3895" s="57"/>
      <c r="TNM3895" s="57"/>
      <c r="TNN3895" s="57"/>
      <c r="TNO3895" s="57"/>
      <c r="TNP3895" s="58"/>
      <c r="TNQ3895" s="57"/>
      <c r="TNR3895" s="57"/>
      <c r="TNS3895" s="57"/>
      <c r="TNT3895" s="57"/>
      <c r="TNU3895" s="57"/>
      <c r="TNV3895" s="56"/>
      <c r="TNW3895" s="57"/>
      <c r="TNX3895" s="64"/>
      <c r="TNY3895" s="64"/>
      <c r="TNZ3895" s="64"/>
      <c r="TOA3895" s="64"/>
      <c r="TOB3895" s="62"/>
      <c r="TOC3895" s="63"/>
      <c r="TOD3895" s="62"/>
      <c r="TOE3895" s="62"/>
      <c r="TOF3895" s="61"/>
      <c r="TOG3895" s="60"/>
      <c r="TOH3895" s="59"/>
      <c r="TOI3895" s="57"/>
      <c r="TOJ3895" s="57"/>
      <c r="TOK3895" s="57"/>
      <c r="TOL3895" s="57"/>
      <c r="TOM3895" s="57"/>
      <c r="TON3895" s="57"/>
      <c r="TOO3895" s="57"/>
      <c r="TOP3895" s="57"/>
      <c r="TOQ3895" s="58"/>
      <c r="TOR3895" s="57"/>
      <c r="TOS3895" s="57"/>
      <c r="TOT3895" s="57"/>
      <c r="TOU3895" s="57"/>
      <c r="TOV3895" s="57"/>
      <c r="TOW3895" s="56"/>
      <c r="TOX3895" s="57"/>
      <c r="TOY3895" s="64"/>
      <c r="TOZ3895" s="64"/>
      <c r="TPA3895" s="64"/>
      <c r="TPB3895" s="64"/>
      <c r="TPC3895" s="62"/>
      <c r="TPD3895" s="63"/>
      <c r="TPE3895" s="62"/>
      <c r="TPF3895" s="62"/>
      <c r="TPG3895" s="61"/>
      <c r="TPH3895" s="60"/>
      <c r="TPI3895" s="59"/>
      <c r="TPJ3895" s="57"/>
      <c r="TPK3895" s="57"/>
      <c r="TPL3895" s="57"/>
      <c r="TPM3895" s="57"/>
      <c r="TPN3895" s="57"/>
      <c r="TPO3895" s="57"/>
      <c r="TPP3895" s="57"/>
      <c r="TPQ3895" s="57"/>
      <c r="TPR3895" s="58"/>
      <c r="TPS3895" s="57"/>
      <c r="TPT3895" s="57"/>
      <c r="TPU3895" s="57"/>
      <c r="TPV3895" s="57"/>
      <c r="TPW3895" s="57"/>
      <c r="TPX3895" s="56"/>
      <c r="TPY3895" s="57"/>
      <c r="TPZ3895" s="64"/>
      <c r="TQA3895" s="64"/>
      <c r="TQB3895" s="64"/>
      <c r="TQC3895" s="64"/>
      <c r="TQD3895" s="62"/>
      <c r="TQE3895" s="63"/>
      <c r="TQF3895" s="62"/>
      <c r="TQG3895" s="62"/>
      <c r="TQH3895" s="61"/>
      <c r="TQI3895" s="60"/>
      <c r="TQJ3895" s="59"/>
      <c r="TQK3895" s="57"/>
      <c r="TQL3895" s="57"/>
      <c r="TQM3895" s="57"/>
      <c r="TQN3895" s="57"/>
      <c r="TQO3895" s="57"/>
      <c r="TQP3895" s="57"/>
      <c r="TQQ3895" s="57"/>
      <c r="TQR3895" s="57"/>
      <c r="TQS3895" s="58"/>
      <c r="TQT3895" s="57"/>
      <c r="TQU3895" s="57"/>
      <c r="TQV3895" s="57"/>
      <c r="TQW3895" s="57"/>
      <c r="TQX3895" s="57"/>
      <c r="TQY3895" s="56"/>
      <c r="TQZ3895" s="57"/>
      <c r="TRA3895" s="64"/>
      <c r="TRB3895" s="64"/>
      <c r="TRC3895" s="64"/>
      <c r="TRD3895" s="64"/>
      <c r="TRE3895" s="62"/>
      <c r="TRF3895" s="63"/>
      <c r="TRG3895" s="62"/>
      <c r="TRH3895" s="62"/>
      <c r="TRI3895" s="61"/>
      <c r="TRJ3895" s="60"/>
      <c r="TRK3895" s="59"/>
      <c r="TRL3895" s="57"/>
      <c r="TRM3895" s="57"/>
      <c r="TRN3895" s="57"/>
      <c r="TRO3895" s="57"/>
      <c r="TRP3895" s="57"/>
      <c r="TRQ3895" s="57"/>
      <c r="TRR3895" s="57"/>
      <c r="TRS3895" s="57"/>
      <c r="TRT3895" s="58"/>
      <c r="TRU3895" s="57"/>
      <c r="TRV3895" s="57"/>
      <c r="TRW3895" s="57"/>
      <c r="TRX3895" s="57"/>
      <c r="TRY3895" s="57"/>
      <c r="TRZ3895" s="56"/>
      <c r="TSA3895" s="57"/>
      <c r="TSB3895" s="64"/>
      <c r="TSC3895" s="64"/>
      <c r="TSD3895" s="64"/>
      <c r="TSE3895" s="64"/>
      <c r="TSF3895" s="62"/>
      <c r="TSG3895" s="63"/>
      <c r="TSH3895" s="62"/>
      <c r="TSI3895" s="62"/>
      <c r="TSJ3895" s="61"/>
      <c r="TSK3895" s="60"/>
      <c r="TSL3895" s="59"/>
      <c r="TSM3895" s="57"/>
      <c r="TSN3895" s="57"/>
      <c r="TSO3895" s="57"/>
      <c r="TSP3895" s="57"/>
      <c r="TSQ3895" s="57"/>
      <c r="TSR3895" s="57"/>
      <c r="TSS3895" s="57"/>
      <c r="TST3895" s="57"/>
      <c r="TSU3895" s="58"/>
      <c r="TSV3895" s="57"/>
      <c r="TSW3895" s="57"/>
      <c r="TSX3895" s="57"/>
      <c r="TSY3895" s="57"/>
      <c r="TSZ3895" s="57"/>
      <c r="TTA3895" s="56"/>
      <c r="TTB3895" s="57"/>
      <c r="TTC3895" s="64"/>
      <c r="TTD3895" s="64"/>
      <c r="TTE3895" s="64"/>
      <c r="TTF3895" s="64"/>
      <c r="TTG3895" s="62"/>
      <c r="TTH3895" s="63"/>
      <c r="TTI3895" s="62"/>
      <c r="TTJ3895" s="62"/>
      <c r="TTK3895" s="61"/>
      <c r="TTL3895" s="60"/>
      <c r="TTM3895" s="59"/>
      <c r="TTN3895" s="57"/>
      <c r="TTO3895" s="57"/>
      <c r="TTP3895" s="57"/>
      <c r="TTQ3895" s="57"/>
      <c r="TTR3895" s="57"/>
      <c r="TTS3895" s="57"/>
      <c r="TTT3895" s="57"/>
      <c r="TTU3895" s="57"/>
      <c r="TTV3895" s="58"/>
      <c r="TTW3895" s="57"/>
      <c r="TTX3895" s="57"/>
      <c r="TTY3895" s="57"/>
      <c r="TTZ3895" s="57"/>
      <c r="TUA3895" s="57"/>
      <c r="TUB3895" s="56"/>
      <c r="TUC3895" s="57"/>
      <c r="TUD3895" s="64"/>
      <c r="TUE3895" s="64"/>
      <c r="TUF3895" s="64"/>
      <c r="TUG3895" s="64"/>
      <c r="TUH3895" s="62"/>
      <c r="TUI3895" s="63"/>
      <c r="TUJ3895" s="62"/>
      <c r="TUK3895" s="62"/>
      <c r="TUL3895" s="61"/>
      <c r="TUM3895" s="60"/>
      <c r="TUN3895" s="59"/>
      <c r="TUO3895" s="57"/>
      <c r="TUP3895" s="57"/>
      <c r="TUQ3895" s="57"/>
      <c r="TUR3895" s="57"/>
      <c r="TUS3895" s="57"/>
      <c r="TUT3895" s="57"/>
      <c r="TUU3895" s="57"/>
      <c r="TUV3895" s="57"/>
      <c r="TUW3895" s="58"/>
      <c r="TUX3895" s="57"/>
      <c r="TUY3895" s="57"/>
      <c r="TUZ3895" s="57"/>
      <c r="TVA3895" s="57"/>
      <c r="TVB3895" s="57"/>
      <c r="TVC3895" s="56"/>
      <c r="TVD3895" s="57"/>
      <c r="TVE3895" s="64"/>
      <c r="TVF3895" s="64"/>
      <c r="TVG3895" s="64"/>
      <c r="TVH3895" s="64"/>
      <c r="TVI3895" s="62"/>
      <c r="TVJ3895" s="63"/>
      <c r="TVK3895" s="62"/>
      <c r="TVL3895" s="62"/>
      <c r="TVM3895" s="61"/>
      <c r="TVN3895" s="60"/>
      <c r="TVO3895" s="59"/>
      <c r="TVP3895" s="57"/>
      <c r="TVQ3895" s="57"/>
      <c r="TVR3895" s="57"/>
      <c r="TVS3895" s="57"/>
      <c r="TVT3895" s="57"/>
      <c r="TVU3895" s="57"/>
      <c r="TVV3895" s="57"/>
      <c r="TVW3895" s="57"/>
      <c r="TVX3895" s="58"/>
      <c r="TVY3895" s="57"/>
      <c r="TVZ3895" s="57"/>
      <c r="TWA3895" s="57"/>
      <c r="TWB3895" s="57"/>
      <c r="TWC3895" s="57"/>
      <c r="TWD3895" s="56"/>
      <c r="TWE3895" s="57"/>
      <c r="TWF3895" s="64"/>
      <c r="TWG3895" s="64"/>
      <c r="TWH3895" s="64"/>
      <c r="TWI3895" s="64"/>
      <c r="TWJ3895" s="62"/>
      <c r="TWK3895" s="63"/>
      <c r="TWL3895" s="62"/>
      <c r="TWM3895" s="62"/>
      <c r="TWN3895" s="61"/>
      <c r="TWO3895" s="60"/>
      <c r="TWP3895" s="59"/>
      <c r="TWQ3895" s="57"/>
      <c r="TWR3895" s="57"/>
      <c r="TWS3895" s="57"/>
      <c r="TWT3895" s="57"/>
      <c r="TWU3895" s="57"/>
      <c r="TWV3895" s="57"/>
      <c r="TWW3895" s="57"/>
      <c r="TWX3895" s="57"/>
      <c r="TWY3895" s="58"/>
      <c r="TWZ3895" s="57"/>
      <c r="TXA3895" s="57"/>
      <c r="TXB3895" s="57"/>
      <c r="TXC3895" s="57"/>
      <c r="TXD3895" s="57"/>
      <c r="TXE3895" s="56"/>
      <c r="TXF3895" s="57"/>
      <c r="TXG3895" s="64"/>
      <c r="TXH3895" s="64"/>
      <c r="TXI3895" s="64"/>
      <c r="TXJ3895" s="64"/>
      <c r="TXK3895" s="62"/>
      <c r="TXL3895" s="63"/>
      <c r="TXM3895" s="62"/>
      <c r="TXN3895" s="62"/>
      <c r="TXO3895" s="61"/>
      <c r="TXP3895" s="60"/>
      <c r="TXQ3895" s="59"/>
      <c r="TXR3895" s="57"/>
      <c r="TXS3895" s="57"/>
      <c r="TXT3895" s="57"/>
      <c r="TXU3895" s="57"/>
      <c r="TXV3895" s="57"/>
      <c r="TXW3895" s="57"/>
      <c r="TXX3895" s="57"/>
      <c r="TXY3895" s="57"/>
      <c r="TXZ3895" s="58"/>
      <c r="TYA3895" s="57"/>
      <c r="TYB3895" s="57"/>
      <c r="TYC3895" s="57"/>
      <c r="TYD3895" s="57"/>
      <c r="TYE3895" s="57"/>
      <c r="TYF3895" s="56"/>
      <c r="TYG3895" s="57"/>
      <c r="TYH3895" s="64"/>
      <c r="TYI3895" s="64"/>
      <c r="TYJ3895" s="64"/>
      <c r="TYK3895" s="64"/>
      <c r="TYL3895" s="62"/>
      <c r="TYM3895" s="63"/>
      <c r="TYN3895" s="62"/>
      <c r="TYO3895" s="62"/>
      <c r="TYP3895" s="61"/>
      <c r="TYQ3895" s="60"/>
      <c r="TYR3895" s="59"/>
      <c r="TYS3895" s="57"/>
      <c r="TYT3895" s="57"/>
      <c r="TYU3895" s="57"/>
      <c r="TYV3895" s="57"/>
      <c r="TYW3895" s="57"/>
      <c r="TYX3895" s="57"/>
      <c r="TYY3895" s="57"/>
      <c r="TYZ3895" s="57"/>
      <c r="TZA3895" s="58"/>
      <c r="TZB3895" s="57"/>
      <c r="TZC3895" s="57"/>
      <c r="TZD3895" s="57"/>
      <c r="TZE3895" s="57"/>
      <c r="TZF3895" s="57"/>
      <c r="TZG3895" s="56"/>
      <c r="TZH3895" s="57"/>
      <c r="TZI3895" s="64"/>
      <c r="TZJ3895" s="64"/>
      <c r="TZK3895" s="64"/>
      <c r="TZL3895" s="64"/>
      <c r="TZM3895" s="62"/>
      <c r="TZN3895" s="63"/>
      <c r="TZO3895" s="62"/>
      <c r="TZP3895" s="62"/>
      <c r="TZQ3895" s="61"/>
      <c r="TZR3895" s="60"/>
      <c r="TZS3895" s="59"/>
      <c r="TZT3895" s="57"/>
      <c r="TZU3895" s="57"/>
      <c r="TZV3895" s="57"/>
      <c r="TZW3895" s="57"/>
      <c r="TZX3895" s="57"/>
      <c r="TZY3895" s="57"/>
      <c r="TZZ3895" s="57"/>
      <c r="UAA3895" s="57"/>
      <c r="UAB3895" s="58"/>
      <c r="UAC3895" s="57"/>
      <c r="UAD3895" s="57"/>
      <c r="UAE3895" s="57"/>
      <c r="UAF3895" s="57"/>
      <c r="UAG3895" s="57"/>
      <c r="UAH3895" s="56"/>
      <c r="UAI3895" s="57"/>
      <c r="UAJ3895" s="64"/>
      <c r="UAK3895" s="64"/>
      <c r="UAL3895" s="64"/>
      <c r="UAM3895" s="64"/>
      <c r="UAN3895" s="62"/>
      <c r="UAO3895" s="63"/>
      <c r="UAP3895" s="62"/>
      <c r="UAQ3895" s="62"/>
      <c r="UAR3895" s="61"/>
      <c r="UAS3895" s="60"/>
      <c r="UAT3895" s="59"/>
      <c r="UAU3895" s="57"/>
      <c r="UAV3895" s="57"/>
      <c r="UAW3895" s="57"/>
      <c r="UAX3895" s="57"/>
      <c r="UAY3895" s="57"/>
      <c r="UAZ3895" s="57"/>
      <c r="UBA3895" s="57"/>
      <c r="UBB3895" s="57"/>
      <c r="UBC3895" s="58"/>
      <c r="UBD3895" s="57"/>
      <c r="UBE3895" s="57"/>
      <c r="UBF3895" s="57"/>
      <c r="UBG3895" s="57"/>
      <c r="UBH3895" s="57"/>
      <c r="UBI3895" s="56"/>
      <c r="UBJ3895" s="57"/>
      <c r="UBK3895" s="64"/>
      <c r="UBL3895" s="64"/>
      <c r="UBM3895" s="64"/>
      <c r="UBN3895" s="64"/>
      <c r="UBO3895" s="62"/>
      <c r="UBP3895" s="63"/>
      <c r="UBQ3895" s="62"/>
      <c r="UBR3895" s="62"/>
      <c r="UBS3895" s="61"/>
      <c r="UBT3895" s="60"/>
      <c r="UBU3895" s="59"/>
      <c r="UBV3895" s="57"/>
      <c r="UBW3895" s="57"/>
      <c r="UBX3895" s="57"/>
      <c r="UBY3895" s="57"/>
      <c r="UBZ3895" s="57"/>
      <c r="UCA3895" s="57"/>
      <c r="UCB3895" s="57"/>
      <c r="UCC3895" s="57"/>
      <c r="UCD3895" s="58"/>
      <c r="UCE3895" s="57"/>
      <c r="UCF3895" s="57"/>
      <c r="UCG3895" s="57"/>
      <c r="UCH3895" s="57"/>
      <c r="UCI3895" s="57"/>
      <c r="UCJ3895" s="56"/>
      <c r="UCK3895" s="57"/>
      <c r="UCL3895" s="64"/>
      <c r="UCM3895" s="64"/>
      <c r="UCN3895" s="64"/>
      <c r="UCO3895" s="64"/>
      <c r="UCP3895" s="62"/>
      <c r="UCQ3895" s="63"/>
      <c r="UCR3895" s="62"/>
      <c r="UCS3895" s="62"/>
      <c r="UCT3895" s="61"/>
      <c r="UCU3895" s="60"/>
      <c r="UCV3895" s="59"/>
      <c r="UCW3895" s="57"/>
      <c r="UCX3895" s="57"/>
      <c r="UCY3895" s="57"/>
      <c r="UCZ3895" s="57"/>
      <c r="UDA3895" s="57"/>
      <c r="UDB3895" s="57"/>
      <c r="UDC3895" s="57"/>
      <c r="UDD3895" s="57"/>
      <c r="UDE3895" s="58"/>
      <c r="UDF3895" s="57"/>
      <c r="UDG3895" s="57"/>
      <c r="UDH3895" s="57"/>
      <c r="UDI3895" s="57"/>
      <c r="UDJ3895" s="57"/>
      <c r="UDK3895" s="56"/>
      <c r="UDL3895" s="57"/>
      <c r="UDM3895" s="64"/>
      <c r="UDN3895" s="64"/>
      <c r="UDO3895" s="64"/>
      <c r="UDP3895" s="64"/>
      <c r="UDQ3895" s="62"/>
      <c r="UDR3895" s="63"/>
      <c r="UDS3895" s="62"/>
      <c r="UDT3895" s="62"/>
      <c r="UDU3895" s="61"/>
      <c r="UDV3895" s="60"/>
      <c r="UDW3895" s="59"/>
      <c r="UDX3895" s="57"/>
      <c r="UDY3895" s="57"/>
      <c r="UDZ3895" s="57"/>
      <c r="UEA3895" s="57"/>
      <c r="UEB3895" s="57"/>
      <c r="UEC3895" s="57"/>
      <c r="UED3895" s="57"/>
      <c r="UEE3895" s="57"/>
      <c r="UEF3895" s="58"/>
      <c r="UEG3895" s="57"/>
      <c r="UEH3895" s="57"/>
      <c r="UEI3895" s="57"/>
      <c r="UEJ3895" s="57"/>
      <c r="UEK3895" s="57"/>
      <c r="UEL3895" s="56"/>
      <c r="UEM3895" s="57"/>
      <c r="UEN3895" s="64"/>
      <c r="UEO3895" s="64"/>
      <c r="UEP3895" s="64"/>
      <c r="UEQ3895" s="64"/>
      <c r="UER3895" s="62"/>
      <c r="UES3895" s="63"/>
      <c r="UET3895" s="62"/>
      <c r="UEU3895" s="62"/>
      <c r="UEV3895" s="61"/>
      <c r="UEW3895" s="60"/>
      <c r="UEX3895" s="59"/>
      <c r="UEY3895" s="57"/>
      <c r="UEZ3895" s="57"/>
      <c r="UFA3895" s="57"/>
      <c r="UFB3895" s="57"/>
      <c r="UFC3895" s="57"/>
      <c r="UFD3895" s="57"/>
      <c r="UFE3895" s="57"/>
      <c r="UFF3895" s="57"/>
      <c r="UFG3895" s="58"/>
      <c r="UFH3895" s="57"/>
      <c r="UFI3895" s="57"/>
      <c r="UFJ3895" s="57"/>
      <c r="UFK3895" s="57"/>
      <c r="UFL3895" s="57"/>
      <c r="UFM3895" s="56"/>
      <c r="UFN3895" s="57"/>
      <c r="UFO3895" s="64"/>
      <c r="UFP3895" s="64"/>
      <c r="UFQ3895" s="64"/>
      <c r="UFR3895" s="64"/>
      <c r="UFS3895" s="62"/>
      <c r="UFT3895" s="63"/>
      <c r="UFU3895" s="62"/>
      <c r="UFV3895" s="62"/>
      <c r="UFW3895" s="61"/>
      <c r="UFX3895" s="60"/>
      <c r="UFY3895" s="59"/>
      <c r="UFZ3895" s="57"/>
      <c r="UGA3895" s="57"/>
      <c r="UGB3895" s="57"/>
      <c r="UGC3895" s="57"/>
      <c r="UGD3895" s="57"/>
      <c r="UGE3895" s="57"/>
      <c r="UGF3895" s="57"/>
      <c r="UGG3895" s="57"/>
      <c r="UGH3895" s="58"/>
      <c r="UGI3895" s="57"/>
      <c r="UGJ3895" s="57"/>
      <c r="UGK3895" s="57"/>
      <c r="UGL3895" s="57"/>
      <c r="UGM3895" s="57"/>
      <c r="UGN3895" s="56"/>
      <c r="UGO3895" s="57"/>
      <c r="UGP3895" s="64"/>
      <c r="UGQ3895" s="64"/>
      <c r="UGR3895" s="64"/>
      <c r="UGS3895" s="64"/>
      <c r="UGT3895" s="62"/>
      <c r="UGU3895" s="63"/>
      <c r="UGV3895" s="62"/>
      <c r="UGW3895" s="62"/>
      <c r="UGX3895" s="61"/>
      <c r="UGY3895" s="60"/>
      <c r="UGZ3895" s="59"/>
      <c r="UHA3895" s="57"/>
      <c r="UHB3895" s="57"/>
      <c r="UHC3895" s="57"/>
      <c r="UHD3895" s="57"/>
      <c r="UHE3895" s="57"/>
      <c r="UHF3895" s="57"/>
      <c r="UHG3895" s="57"/>
      <c r="UHH3895" s="57"/>
      <c r="UHI3895" s="58"/>
      <c r="UHJ3895" s="57"/>
      <c r="UHK3895" s="57"/>
      <c r="UHL3895" s="57"/>
      <c r="UHM3895" s="57"/>
      <c r="UHN3895" s="57"/>
      <c r="UHO3895" s="56"/>
      <c r="UHP3895" s="57"/>
      <c r="UHQ3895" s="64"/>
      <c r="UHR3895" s="64"/>
      <c r="UHS3895" s="64"/>
      <c r="UHT3895" s="64"/>
      <c r="UHU3895" s="62"/>
      <c r="UHV3895" s="63"/>
      <c r="UHW3895" s="62"/>
      <c r="UHX3895" s="62"/>
      <c r="UHY3895" s="61"/>
      <c r="UHZ3895" s="60"/>
      <c r="UIA3895" s="59"/>
      <c r="UIB3895" s="57"/>
      <c r="UIC3895" s="57"/>
      <c r="UID3895" s="57"/>
      <c r="UIE3895" s="57"/>
      <c r="UIF3895" s="57"/>
      <c r="UIG3895" s="57"/>
      <c r="UIH3895" s="57"/>
      <c r="UII3895" s="57"/>
      <c r="UIJ3895" s="58"/>
      <c r="UIK3895" s="57"/>
      <c r="UIL3895" s="57"/>
      <c r="UIM3895" s="57"/>
      <c r="UIN3895" s="57"/>
      <c r="UIO3895" s="57"/>
      <c r="UIP3895" s="56"/>
      <c r="UIQ3895" s="57"/>
      <c r="UIR3895" s="64"/>
      <c r="UIS3895" s="64"/>
      <c r="UIT3895" s="64"/>
      <c r="UIU3895" s="64"/>
      <c r="UIV3895" s="62"/>
      <c r="UIW3895" s="63"/>
      <c r="UIX3895" s="62"/>
      <c r="UIY3895" s="62"/>
      <c r="UIZ3895" s="61"/>
      <c r="UJA3895" s="60"/>
      <c r="UJB3895" s="59"/>
      <c r="UJC3895" s="57"/>
      <c r="UJD3895" s="57"/>
      <c r="UJE3895" s="57"/>
      <c r="UJF3895" s="57"/>
      <c r="UJG3895" s="57"/>
      <c r="UJH3895" s="57"/>
      <c r="UJI3895" s="57"/>
      <c r="UJJ3895" s="57"/>
      <c r="UJK3895" s="58"/>
      <c r="UJL3895" s="57"/>
      <c r="UJM3895" s="57"/>
      <c r="UJN3895" s="57"/>
      <c r="UJO3895" s="57"/>
      <c r="UJP3895" s="57"/>
      <c r="UJQ3895" s="56"/>
      <c r="UJR3895" s="57"/>
      <c r="UJS3895" s="64"/>
      <c r="UJT3895" s="64"/>
      <c r="UJU3895" s="64"/>
      <c r="UJV3895" s="64"/>
      <c r="UJW3895" s="62"/>
      <c r="UJX3895" s="63"/>
      <c r="UJY3895" s="62"/>
      <c r="UJZ3895" s="62"/>
      <c r="UKA3895" s="61"/>
      <c r="UKB3895" s="60"/>
      <c r="UKC3895" s="59"/>
      <c r="UKD3895" s="57"/>
      <c r="UKE3895" s="57"/>
      <c r="UKF3895" s="57"/>
      <c r="UKG3895" s="57"/>
      <c r="UKH3895" s="57"/>
      <c r="UKI3895" s="57"/>
      <c r="UKJ3895" s="57"/>
      <c r="UKK3895" s="57"/>
      <c r="UKL3895" s="58"/>
      <c r="UKM3895" s="57"/>
      <c r="UKN3895" s="57"/>
      <c r="UKO3895" s="57"/>
      <c r="UKP3895" s="57"/>
      <c r="UKQ3895" s="57"/>
      <c r="UKR3895" s="56"/>
      <c r="UKS3895" s="57"/>
      <c r="UKT3895" s="64"/>
      <c r="UKU3895" s="64"/>
      <c r="UKV3895" s="64"/>
      <c r="UKW3895" s="64"/>
      <c r="UKX3895" s="62"/>
      <c r="UKY3895" s="63"/>
      <c r="UKZ3895" s="62"/>
      <c r="ULA3895" s="62"/>
      <c r="ULB3895" s="61"/>
      <c r="ULC3895" s="60"/>
      <c r="ULD3895" s="59"/>
      <c r="ULE3895" s="57"/>
      <c r="ULF3895" s="57"/>
      <c r="ULG3895" s="57"/>
      <c r="ULH3895" s="57"/>
      <c r="ULI3895" s="57"/>
      <c r="ULJ3895" s="57"/>
      <c r="ULK3895" s="57"/>
      <c r="ULL3895" s="57"/>
      <c r="ULM3895" s="58"/>
      <c r="ULN3895" s="57"/>
      <c r="ULO3895" s="57"/>
      <c r="ULP3895" s="57"/>
      <c r="ULQ3895" s="57"/>
      <c r="ULR3895" s="57"/>
      <c r="ULS3895" s="56"/>
      <c r="ULT3895" s="57"/>
      <c r="ULU3895" s="64"/>
      <c r="ULV3895" s="64"/>
      <c r="ULW3895" s="64"/>
      <c r="ULX3895" s="64"/>
      <c r="ULY3895" s="62"/>
      <c r="ULZ3895" s="63"/>
      <c r="UMA3895" s="62"/>
      <c r="UMB3895" s="62"/>
      <c r="UMC3895" s="61"/>
      <c r="UMD3895" s="60"/>
      <c r="UME3895" s="59"/>
      <c r="UMF3895" s="57"/>
      <c r="UMG3895" s="57"/>
      <c r="UMH3895" s="57"/>
      <c r="UMI3895" s="57"/>
      <c r="UMJ3895" s="57"/>
      <c r="UMK3895" s="57"/>
      <c r="UML3895" s="57"/>
      <c r="UMM3895" s="57"/>
      <c r="UMN3895" s="58"/>
      <c r="UMO3895" s="57"/>
      <c r="UMP3895" s="57"/>
      <c r="UMQ3895" s="57"/>
      <c r="UMR3895" s="57"/>
      <c r="UMS3895" s="57"/>
      <c r="UMT3895" s="56"/>
      <c r="UMU3895" s="57"/>
      <c r="UMV3895" s="64"/>
      <c r="UMW3895" s="64"/>
      <c r="UMX3895" s="64"/>
      <c r="UMY3895" s="64"/>
      <c r="UMZ3895" s="62"/>
      <c r="UNA3895" s="63"/>
      <c r="UNB3895" s="62"/>
      <c r="UNC3895" s="62"/>
      <c r="UND3895" s="61"/>
      <c r="UNE3895" s="60"/>
      <c r="UNF3895" s="59"/>
      <c r="UNG3895" s="57"/>
      <c r="UNH3895" s="57"/>
      <c r="UNI3895" s="57"/>
      <c r="UNJ3895" s="57"/>
      <c r="UNK3895" s="57"/>
      <c r="UNL3895" s="57"/>
      <c r="UNM3895" s="57"/>
      <c r="UNN3895" s="57"/>
      <c r="UNO3895" s="58"/>
      <c r="UNP3895" s="57"/>
      <c r="UNQ3895" s="57"/>
      <c r="UNR3895" s="57"/>
      <c r="UNS3895" s="57"/>
      <c r="UNT3895" s="57"/>
      <c r="UNU3895" s="56"/>
      <c r="UNV3895" s="57"/>
      <c r="UNW3895" s="64"/>
      <c r="UNX3895" s="64"/>
      <c r="UNY3895" s="64"/>
      <c r="UNZ3895" s="64"/>
      <c r="UOA3895" s="62"/>
      <c r="UOB3895" s="63"/>
      <c r="UOC3895" s="62"/>
      <c r="UOD3895" s="62"/>
      <c r="UOE3895" s="61"/>
      <c r="UOF3895" s="60"/>
      <c r="UOG3895" s="59"/>
      <c r="UOH3895" s="57"/>
      <c r="UOI3895" s="57"/>
      <c r="UOJ3895" s="57"/>
      <c r="UOK3895" s="57"/>
      <c r="UOL3895" s="57"/>
      <c r="UOM3895" s="57"/>
      <c r="UON3895" s="57"/>
      <c r="UOO3895" s="57"/>
      <c r="UOP3895" s="58"/>
      <c r="UOQ3895" s="57"/>
      <c r="UOR3895" s="57"/>
      <c r="UOS3895" s="57"/>
      <c r="UOT3895" s="57"/>
      <c r="UOU3895" s="57"/>
      <c r="UOV3895" s="56"/>
      <c r="UOW3895" s="57"/>
      <c r="UOX3895" s="64"/>
      <c r="UOY3895" s="64"/>
      <c r="UOZ3895" s="64"/>
      <c r="UPA3895" s="64"/>
      <c r="UPB3895" s="62"/>
      <c r="UPC3895" s="63"/>
      <c r="UPD3895" s="62"/>
      <c r="UPE3895" s="62"/>
      <c r="UPF3895" s="61"/>
      <c r="UPG3895" s="60"/>
      <c r="UPH3895" s="59"/>
      <c r="UPI3895" s="57"/>
      <c r="UPJ3895" s="57"/>
      <c r="UPK3895" s="57"/>
      <c r="UPL3895" s="57"/>
      <c r="UPM3895" s="57"/>
      <c r="UPN3895" s="57"/>
      <c r="UPO3895" s="57"/>
      <c r="UPP3895" s="57"/>
      <c r="UPQ3895" s="58"/>
      <c r="UPR3895" s="57"/>
      <c r="UPS3895" s="57"/>
      <c r="UPT3895" s="57"/>
      <c r="UPU3895" s="57"/>
      <c r="UPV3895" s="57"/>
      <c r="UPW3895" s="56"/>
      <c r="UPX3895" s="57"/>
      <c r="UPY3895" s="64"/>
      <c r="UPZ3895" s="64"/>
      <c r="UQA3895" s="64"/>
      <c r="UQB3895" s="64"/>
      <c r="UQC3895" s="62"/>
      <c r="UQD3895" s="63"/>
      <c r="UQE3895" s="62"/>
      <c r="UQF3895" s="62"/>
      <c r="UQG3895" s="61"/>
      <c r="UQH3895" s="60"/>
      <c r="UQI3895" s="59"/>
      <c r="UQJ3895" s="57"/>
      <c r="UQK3895" s="57"/>
      <c r="UQL3895" s="57"/>
      <c r="UQM3895" s="57"/>
      <c r="UQN3895" s="57"/>
      <c r="UQO3895" s="57"/>
      <c r="UQP3895" s="57"/>
      <c r="UQQ3895" s="57"/>
      <c r="UQR3895" s="58"/>
      <c r="UQS3895" s="57"/>
      <c r="UQT3895" s="57"/>
      <c r="UQU3895" s="57"/>
      <c r="UQV3895" s="57"/>
      <c r="UQW3895" s="57"/>
      <c r="UQX3895" s="56"/>
      <c r="UQY3895" s="57"/>
      <c r="UQZ3895" s="64"/>
      <c r="URA3895" s="64"/>
      <c r="URB3895" s="64"/>
      <c r="URC3895" s="64"/>
      <c r="URD3895" s="62"/>
      <c r="URE3895" s="63"/>
      <c r="URF3895" s="62"/>
      <c r="URG3895" s="62"/>
      <c r="URH3895" s="61"/>
      <c r="URI3895" s="60"/>
      <c r="URJ3895" s="59"/>
      <c r="URK3895" s="57"/>
      <c r="URL3895" s="57"/>
      <c r="URM3895" s="57"/>
      <c r="URN3895" s="57"/>
      <c r="URO3895" s="57"/>
      <c r="URP3895" s="57"/>
      <c r="URQ3895" s="57"/>
      <c r="URR3895" s="57"/>
      <c r="URS3895" s="58"/>
      <c r="URT3895" s="57"/>
      <c r="URU3895" s="57"/>
      <c r="URV3895" s="57"/>
      <c r="URW3895" s="57"/>
      <c r="URX3895" s="57"/>
      <c r="URY3895" s="56"/>
      <c r="URZ3895" s="57"/>
      <c r="USA3895" s="64"/>
      <c r="USB3895" s="64"/>
      <c r="USC3895" s="64"/>
      <c r="USD3895" s="64"/>
      <c r="USE3895" s="62"/>
      <c r="USF3895" s="63"/>
      <c r="USG3895" s="62"/>
      <c r="USH3895" s="62"/>
      <c r="USI3895" s="61"/>
      <c r="USJ3895" s="60"/>
      <c r="USK3895" s="59"/>
      <c r="USL3895" s="57"/>
      <c r="USM3895" s="57"/>
      <c r="USN3895" s="57"/>
      <c r="USO3895" s="57"/>
      <c r="USP3895" s="57"/>
      <c r="USQ3895" s="57"/>
      <c r="USR3895" s="57"/>
      <c r="USS3895" s="57"/>
      <c r="UST3895" s="58"/>
      <c r="USU3895" s="57"/>
      <c r="USV3895" s="57"/>
      <c r="USW3895" s="57"/>
      <c r="USX3895" s="57"/>
      <c r="USY3895" s="57"/>
      <c r="USZ3895" s="56"/>
      <c r="UTA3895" s="57"/>
      <c r="UTB3895" s="64"/>
      <c r="UTC3895" s="64"/>
      <c r="UTD3895" s="64"/>
      <c r="UTE3895" s="64"/>
      <c r="UTF3895" s="62"/>
      <c r="UTG3895" s="63"/>
      <c r="UTH3895" s="62"/>
      <c r="UTI3895" s="62"/>
      <c r="UTJ3895" s="61"/>
      <c r="UTK3895" s="60"/>
      <c r="UTL3895" s="59"/>
      <c r="UTM3895" s="57"/>
      <c r="UTN3895" s="57"/>
      <c r="UTO3895" s="57"/>
      <c r="UTP3895" s="57"/>
      <c r="UTQ3895" s="57"/>
      <c r="UTR3895" s="57"/>
      <c r="UTS3895" s="57"/>
      <c r="UTT3895" s="57"/>
      <c r="UTU3895" s="58"/>
      <c r="UTV3895" s="57"/>
      <c r="UTW3895" s="57"/>
      <c r="UTX3895" s="57"/>
      <c r="UTY3895" s="57"/>
      <c r="UTZ3895" s="57"/>
      <c r="UUA3895" s="56"/>
      <c r="UUB3895" s="57"/>
      <c r="UUC3895" s="64"/>
      <c r="UUD3895" s="64"/>
      <c r="UUE3895" s="64"/>
      <c r="UUF3895" s="64"/>
      <c r="UUG3895" s="62"/>
      <c r="UUH3895" s="63"/>
      <c r="UUI3895" s="62"/>
      <c r="UUJ3895" s="62"/>
      <c r="UUK3895" s="61"/>
      <c r="UUL3895" s="60"/>
      <c r="UUM3895" s="59"/>
      <c r="UUN3895" s="57"/>
      <c r="UUO3895" s="57"/>
      <c r="UUP3895" s="57"/>
      <c r="UUQ3895" s="57"/>
      <c r="UUR3895" s="57"/>
      <c r="UUS3895" s="57"/>
      <c r="UUT3895" s="57"/>
      <c r="UUU3895" s="57"/>
      <c r="UUV3895" s="58"/>
      <c r="UUW3895" s="57"/>
      <c r="UUX3895" s="57"/>
      <c r="UUY3895" s="57"/>
      <c r="UUZ3895" s="57"/>
      <c r="UVA3895" s="57"/>
      <c r="UVB3895" s="56"/>
      <c r="UVC3895" s="57"/>
      <c r="UVD3895" s="64"/>
      <c r="UVE3895" s="64"/>
      <c r="UVF3895" s="64"/>
      <c r="UVG3895" s="64"/>
      <c r="UVH3895" s="62"/>
      <c r="UVI3895" s="63"/>
      <c r="UVJ3895" s="62"/>
      <c r="UVK3895" s="62"/>
      <c r="UVL3895" s="61"/>
      <c r="UVM3895" s="60"/>
      <c r="UVN3895" s="59"/>
      <c r="UVO3895" s="57"/>
      <c r="UVP3895" s="57"/>
      <c r="UVQ3895" s="57"/>
      <c r="UVR3895" s="57"/>
      <c r="UVS3895" s="57"/>
      <c r="UVT3895" s="57"/>
      <c r="UVU3895" s="57"/>
      <c r="UVV3895" s="57"/>
      <c r="UVW3895" s="58"/>
      <c r="UVX3895" s="57"/>
      <c r="UVY3895" s="57"/>
      <c r="UVZ3895" s="57"/>
      <c r="UWA3895" s="57"/>
      <c r="UWB3895" s="57"/>
      <c r="UWC3895" s="56"/>
      <c r="UWD3895" s="57"/>
      <c r="UWE3895" s="64"/>
      <c r="UWF3895" s="64"/>
      <c r="UWG3895" s="64"/>
      <c r="UWH3895" s="64"/>
      <c r="UWI3895" s="62"/>
      <c r="UWJ3895" s="63"/>
      <c r="UWK3895" s="62"/>
      <c r="UWL3895" s="62"/>
      <c r="UWM3895" s="61"/>
      <c r="UWN3895" s="60"/>
      <c r="UWO3895" s="59"/>
      <c r="UWP3895" s="57"/>
      <c r="UWQ3895" s="57"/>
      <c r="UWR3895" s="57"/>
      <c r="UWS3895" s="57"/>
      <c r="UWT3895" s="57"/>
      <c r="UWU3895" s="57"/>
      <c r="UWV3895" s="57"/>
      <c r="UWW3895" s="57"/>
      <c r="UWX3895" s="58"/>
      <c r="UWY3895" s="57"/>
      <c r="UWZ3895" s="57"/>
      <c r="UXA3895" s="57"/>
      <c r="UXB3895" s="57"/>
      <c r="UXC3895" s="57"/>
      <c r="UXD3895" s="56"/>
      <c r="UXE3895" s="57"/>
      <c r="UXF3895" s="64"/>
      <c r="UXG3895" s="64"/>
      <c r="UXH3895" s="64"/>
      <c r="UXI3895" s="64"/>
      <c r="UXJ3895" s="62"/>
      <c r="UXK3895" s="63"/>
      <c r="UXL3895" s="62"/>
      <c r="UXM3895" s="62"/>
      <c r="UXN3895" s="61"/>
      <c r="UXO3895" s="60"/>
      <c r="UXP3895" s="59"/>
      <c r="UXQ3895" s="57"/>
      <c r="UXR3895" s="57"/>
      <c r="UXS3895" s="57"/>
      <c r="UXT3895" s="57"/>
      <c r="UXU3895" s="57"/>
      <c r="UXV3895" s="57"/>
      <c r="UXW3895" s="57"/>
      <c r="UXX3895" s="57"/>
      <c r="UXY3895" s="58"/>
      <c r="UXZ3895" s="57"/>
      <c r="UYA3895" s="57"/>
      <c r="UYB3895" s="57"/>
      <c r="UYC3895" s="57"/>
      <c r="UYD3895" s="57"/>
      <c r="UYE3895" s="56"/>
      <c r="UYF3895" s="57"/>
      <c r="UYG3895" s="64"/>
      <c r="UYH3895" s="64"/>
      <c r="UYI3895" s="64"/>
      <c r="UYJ3895" s="64"/>
      <c r="UYK3895" s="62"/>
      <c r="UYL3895" s="63"/>
      <c r="UYM3895" s="62"/>
      <c r="UYN3895" s="62"/>
      <c r="UYO3895" s="61"/>
      <c r="UYP3895" s="60"/>
      <c r="UYQ3895" s="59"/>
      <c r="UYR3895" s="57"/>
      <c r="UYS3895" s="57"/>
      <c r="UYT3895" s="57"/>
      <c r="UYU3895" s="57"/>
      <c r="UYV3895" s="57"/>
      <c r="UYW3895" s="57"/>
      <c r="UYX3895" s="57"/>
      <c r="UYY3895" s="57"/>
      <c r="UYZ3895" s="58"/>
      <c r="UZA3895" s="57"/>
      <c r="UZB3895" s="57"/>
      <c r="UZC3895" s="57"/>
      <c r="UZD3895" s="57"/>
      <c r="UZE3895" s="57"/>
      <c r="UZF3895" s="56"/>
      <c r="UZG3895" s="57"/>
      <c r="UZH3895" s="64"/>
      <c r="UZI3895" s="64"/>
      <c r="UZJ3895" s="64"/>
      <c r="UZK3895" s="64"/>
      <c r="UZL3895" s="62"/>
      <c r="UZM3895" s="63"/>
      <c r="UZN3895" s="62"/>
      <c r="UZO3895" s="62"/>
      <c r="UZP3895" s="61"/>
      <c r="UZQ3895" s="60"/>
      <c r="UZR3895" s="59"/>
      <c r="UZS3895" s="57"/>
      <c r="UZT3895" s="57"/>
      <c r="UZU3895" s="57"/>
      <c r="UZV3895" s="57"/>
      <c r="UZW3895" s="57"/>
      <c r="UZX3895" s="57"/>
      <c r="UZY3895" s="57"/>
      <c r="UZZ3895" s="57"/>
      <c r="VAA3895" s="58"/>
      <c r="VAB3895" s="57"/>
      <c r="VAC3895" s="57"/>
      <c r="VAD3895" s="57"/>
      <c r="VAE3895" s="57"/>
      <c r="VAF3895" s="57"/>
      <c r="VAG3895" s="56"/>
      <c r="VAH3895" s="57"/>
      <c r="VAI3895" s="64"/>
      <c r="VAJ3895" s="64"/>
      <c r="VAK3895" s="64"/>
      <c r="VAL3895" s="64"/>
      <c r="VAM3895" s="62"/>
      <c r="VAN3895" s="63"/>
      <c r="VAO3895" s="62"/>
      <c r="VAP3895" s="62"/>
      <c r="VAQ3895" s="61"/>
      <c r="VAR3895" s="60"/>
      <c r="VAS3895" s="59"/>
      <c r="VAT3895" s="57"/>
      <c r="VAU3895" s="57"/>
      <c r="VAV3895" s="57"/>
      <c r="VAW3895" s="57"/>
      <c r="VAX3895" s="57"/>
      <c r="VAY3895" s="57"/>
      <c r="VAZ3895" s="57"/>
      <c r="VBA3895" s="57"/>
      <c r="VBB3895" s="58"/>
      <c r="VBC3895" s="57"/>
      <c r="VBD3895" s="57"/>
      <c r="VBE3895" s="57"/>
      <c r="VBF3895" s="57"/>
      <c r="VBG3895" s="57"/>
      <c r="VBH3895" s="56"/>
      <c r="VBI3895" s="57"/>
      <c r="VBJ3895" s="64"/>
      <c r="VBK3895" s="64"/>
      <c r="VBL3895" s="64"/>
      <c r="VBM3895" s="64"/>
      <c r="VBN3895" s="62"/>
      <c r="VBO3895" s="63"/>
      <c r="VBP3895" s="62"/>
      <c r="VBQ3895" s="62"/>
      <c r="VBR3895" s="61"/>
      <c r="VBS3895" s="60"/>
      <c r="VBT3895" s="59"/>
      <c r="VBU3895" s="57"/>
      <c r="VBV3895" s="57"/>
      <c r="VBW3895" s="57"/>
      <c r="VBX3895" s="57"/>
      <c r="VBY3895" s="57"/>
      <c r="VBZ3895" s="57"/>
      <c r="VCA3895" s="57"/>
      <c r="VCB3895" s="57"/>
      <c r="VCC3895" s="58"/>
      <c r="VCD3895" s="57"/>
      <c r="VCE3895" s="57"/>
      <c r="VCF3895" s="57"/>
      <c r="VCG3895" s="57"/>
      <c r="VCH3895" s="57"/>
      <c r="VCI3895" s="56"/>
      <c r="VCJ3895" s="57"/>
      <c r="VCK3895" s="64"/>
      <c r="VCL3895" s="64"/>
      <c r="VCM3895" s="64"/>
      <c r="VCN3895" s="64"/>
      <c r="VCO3895" s="62"/>
      <c r="VCP3895" s="63"/>
      <c r="VCQ3895" s="62"/>
      <c r="VCR3895" s="62"/>
      <c r="VCS3895" s="61"/>
      <c r="VCT3895" s="60"/>
      <c r="VCU3895" s="59"/>
      <c r="VCV3895" s="57"/>
      <c r="VCW3895" s="57"/>
      <c r="VCX3895" s="57"/>
      <c r="VCY3895" s="57"/>
      <c r="VCZ3895" s="57"/>
      <c r="VDA3895" s="57"/>
      <c r="VDB3895" s="57"/>
      <c r="VDC3895" s="57"/>
      <c r="VDD3895" s="58"/>
      <c r="VDE3895" s="57"/>
      <c r="VDF3895" s="57"/>
      <c r="VDG3895" s="57"/>
      <c r="VDH3895" s="57"/>
      <c r="VDI3895" s="57"/>
      <c r="VDJ3895" s="56"/>
      <c r="VDK3895" s="57"/>
      <c r="VDL3895" s="64"/>
      <c r="VDM3895" s="64"/>
      <c r="VDN3895" s="64"/>
      <c r="VDO3895" s="64"/>
      <c r="VDP3895" s="62"/>
      <c r="VDQ3895" s="63"/>
      <c r="VDR3895" s="62"/>
      <c r="VDS3895" s="62"/>
      <c r="VDT3895" s="61"/>
      <c r="VDU3895" s="60"/>
      <c r="VDV3895" s="59"/>
      <c r="VDW3895" s="57"/>
      <c r="VDX3895" s="57"/>
      <c r="VDY3895" s="57"/>
      <c r="VDZ3895" s="57"/>
      <c r="VEA3895" s="57"/>
      <c r="VEB3895" s="57"/>
      <c r="VEC3895" s="57"/>
      <c r="VED3895" s="57"/>
      <c r="VEE3895" s="58"/>
      <c r="VEF3895" s="57"/>
      <c r="VEG3895" s="57"/>
      <c r="VEH3895" s="57"/>
      <c r="VEI3895" s="57"/>
      <c r="VEJ3895" s="57"/>
      <c r="VEK3895" s="56"/>
      <c r="VEL3895" s="57"/>
      <c r="VEM3895" s="64"/>
      <c r="VEN3895" s="64"/>
      <c r="VEO3895" s="64"/>
      <c r="VEP3895" s="64"/>
      <c r="VEQ3895" s="62"/>
      <c r="VER3895" s="63"/>
      <c r="VES3895" s="62"/>
      <c r="VET3895" s="62"/>
      <c r="VEU3895" s="61"/>
      <c r="VEV3895" s="60"/>
      <c r="VEW3895" s="59"/>
      <c r="VEX3895" s="57"/>
      <c r="VEY3895" s="57"/>
      <c r="VEZ3895" s="57"/>
      <c r="VFA3895" s="57"/>
      <c r="VFB3895" s="57"/>
      <c r="VFC3895" s="57"/>
      <c r="VFD3895" s="57"/>
      <c r="VFE3895" s="57"/>
      <c r="VFF3895" s="58"/>
      <c r="VFG3895" s="57"/>
      <c r="VFH3895" s="57"/>
      <c r="VFI3895" s="57"/>
      <c r="VFJ3895" s="57"/>
      <c r="VFK3895" s="57"/>
      <c r="VFL3895" s="56"/>
      <c r="VFM3895" s="57"/>
      <c r="VFN3895" s="64"/>
      <c r="VFO3895" s="64"/>
      <c r="VFP3895" s="64"/>
      <c r="VFQ3895" s="64"/>
      <c r="VFR3895" s="62"/>
      <c r="VFS3895" s="63"/>
      <c r="VFT3895" s="62"/>
      <c r="VFU3895" s="62"/>
      <c r="VFV3895" s="61"/>
      <c r="VFW3895" s="60"/>
      <c r="VFX3895" s="59"/>
      <c r="VFY3895" s="57"/>
      <c r="VFZ3895" s="57"/>
      <c r="VGA3895" s="57"/>
      <c r="VGB3895" s="57"/>
      <c r="VGC3895" s="57"/>
      <c r="VGD3895" s="57"/>
      <c r="VGE3895" s="57"/>
      <c r="VGF3895" s="57"/>
      <c r="VGG3895" s="58"/>
      <c r="VGH3895" s="57"/>
      <c r="VGI3895" s="57"/>
      <c r="VGJ3895" s="57"/>
      <c r="VGK3895" s="57"/>
      <c r="VGL3895" s="57"/>
      <c r="VGM3895" s="56"/>
      <c r="VGN3895" s="57"/>
      <c r="VGO3895" s="64"/>
      <c r="VGP3895" s="64"/>
      <c r="VGQ3895" s="64"/>
      <c r="VGR3895" s="64"/>
      <c r="VGS3895" s="62"/>
      <c r="VGT3895" s="63"/>
      <c r="VGU3895" s="62"/>
      <c r="VGV3895" s="62"/>
      <c r="VGW3895" s="61"/>
      <c r="VGX3895" s="60"/>
      <c r="VGY3895" s="59"/>
      <c r="VGZ3895" s="57"/>
      <c r="VHA3895" s="57"/>
      <c r="VHB3895" s="57"/>
      <c r="VHC3895" s="57"/>
      <c r="VHD3895" s="57"/>
      <c r="VHE3895" s="57"/>
      <c r="VHF3895" s="57"/>
      <c r="VHG3895" s="57"/>
      <c r="VHH3895" s="58"/>
      <c r="VHI3895" s="57"/>
      <c r="VHJ3895" s="57"/>
      <c r="VHK3895" s="57"/>
      <c r="VHL3895" s="57"/>
      <c r="VHM3895" s="57"/>
      <c r="VHN3895" s="56"/>
      <c r="VHO3895" s="57"/>
      <c r="VHP3895" s="64"/>
      <c r="VHQ3895" s="64"/>
      <c r="VHR3895" s="64"/>
      <c r="VHS3895" s="64"/>
      <c r="VHT3895" s="62"/>
      <c r="VHU3895" s="63"/>
      <c r="VHV3895" s="62"/>
      <c r="VHW3895" s="62"/>
      <c r="VHX3895" s="61"/>
      <c r="VHY3895" s="60"/>
      <c r="VHZ3895" s="59"/>
      <c r="VIA3895" s="57"/>
      <c r="VIB3895" s="57"/>
      <c r="VIC3895" s="57"/>
      <c r="VID3895" s="57"/>
      <c r="VIE3895" s="57"/>
      <c r="VIF3895" s="57"/>
      <c r="VIG3895" s="57"/>
      <c r="VIH3895" s="57"/>
      <c r="VII3895" s="58"/>
      <c r="VIJ3895" s="57"/>
      <c r="VIK3895" s="57"/>
      <c r="VIL3895" s="57"/>
      <c r="VIM3895" s="57"/>
      <c r="VIN3895" s="57"/>
      <c r="VIO3895" s="56"/>
      <c r="VIP3895" s="57"/>
      <c r="VIQ3895" s="64"/>
      <c r="VIR3895" s="64"/>
      <c r="VIS3895" s="64"/>
      <c r="VIT3895" s="64"/>
      <c r="VIU3895" s="62"/>
      <c r="VIV3895" s="63"/>
      <c r="VIW3895" s="62"/>
      <c r="VIX3895" s="62"/>
      <c r="VIY3895" s="61"/>
      <c r="VIZ3895" s="60"/>
      <c r="VJA3895" s="59"/>
      <c r="VJB3895" s="57"/>
      <c r="VJC3895" s="57"/>
      <c r="VJD3895" s="57"/>
      <c r="VJE3895" s="57"/>
      <c r="VJF3895" s="57"/>
      <c r="VJG3895" s="57"/>
      <c r="VJH3895" s="57"/>
      <c r="VJI3895" s="57"/>
      <c r="VJJ3895" s="58"/>
      <c r="VJK3895" s="57"/>
      <c r="VJL3895" s="57"/>
      <c r="VJM3895" s="57"/>
      <c r="VJN3895" s="57"/>
      <c r="VJO3895" s="57"/>
      <c r="VJP3895" s="56"/>
      <c r="VJQ3895" s="57"/>
      <c r="VJR3895" s="64"/>
      <c r="VJS3895" s="64"/>
      <c r="VJT3895" s="64"/>
      <c r="VJU3895" s="64"/>
      <c r="VJV3895" s="62"/>
      <c r="VJW3895" s="63"/>
      <c r="VJX3895" s="62"/>
      <c r="VJY3895" s="62"/>
      <c r="VJZ3895" s="61"/>
      <c r="VKA3895" s="60"/>
      <c r="VKB3895" s="59"/>
      <c r="VKC3895" s="57"/>
      <c r="VKD3895" s="57"/>
      <c r="VKE3895" s="57"/>
      <c r="VKF3895" s="57"/>
      <c r="VKG3895" s="57"/>
      <c r="VKH3895" s="57"/>
      <c r="VKI3895" s="57"/>
      <c r="VKJ3895" s="57"/>
      <c r="VKK3895" s="58"/>
      <c r="VKL3895" s="57"/>
      <c r="VKM3895" s="57"/>
      <c r="VKN3895" s="57"/>
      <c r="VKO3895" s="57"/>
      <c r="VKP3895" s="57"/>
      <c r="VKQ3895" s="56"/>
      <c r="VKR3895" s="57"/>
      <c r="VKS3895" s="64"/>
      <c r="VKT3895" s="64"/>
      <c r="VKU3895" s="64"/>
      <c r="VKV3895" s="64"/>
      <c r="VKW3895" s="62"/>
      <c r="VKX3895" s="63"/>
      <c r="VKY3895" s="62"/>
      <c r="VKZ3895" s="62"/>
      <c r="VLA3895" s="61"/>
      <c r="VLB3895" s="60"/>
      <c r="VLC3895" s="59"/>
      <c r="VLD3895" s="57"/>
      <c r="VLE3895" s="57"/>
      <c r="VLF3895" s="57"/>
      <c r="VLG3895" s="57"/>
      <c r="VLH3895" s="57"/>
      <c r="VLI3895" s="57"/>
      <c r="VLJ3895" s="57"/>
      <c r="VLK3895" s="57"/>
      <c r="VLL3895" s="58"/>
      <c r="VLM3895" s="57"/>
      <c r="VLN3895" s="57"/>
      <c r="VLO3895" s="57"/>
      <c r="VLP3895" s="57"/>
      <c r="VLQ3895" s="57"/>
      <c r="VLR3895" s="56"/>
      <c r="VLS3895" s="57"/>
      <c r="VLT3895" s="64"/>
      <c r="VLU3895" s="64"/>
      <c r="VLV3895" s="64"/>
      <c r="VLW3895" s="64"/>
      <c r="VLX3895" s="62"/>
      <c r="VLY3895" s="63"/>
      <c r="VLZ3895" s="62"/>
      <c r="VMA3895" s="62"/>
      <c r="VMB3895" s="61"/>
      <c r="VMC3895" s="60"/>
      <c r="VMD3895" s="59"/>
      <c r="VME3895" s="57"/>
      <c r="VMF3895" s="57"/>
      <c r="VMG3895" s="57"/>
      <c r="VMH3895" s="57"/>
      <c r="VMI3895" s="57"/>
      <c r="VMJ3895" s="57"/>
      <c r="VMK3895" s="57"/>
      <c r="VML3895" s="57"/>
      <c r="VMM3895" s="58"/>
      <c r="VMN3895" s="57"/>
      <c r="VMO3895" s="57"/>
      <c r="VMP3895" s="57"/>
      <c r="VMQ3895" s="57"/>
      <c r="VMR3895" s="57"/>
      <c r="VMS3895" s="56"/>
      <c r="VMT3895" s="57"/>
      <c r="VMU3895" s="64"/>
      <c r="VMV3895" s="64"/>
      <c r="VMW3895" s="64"/>
      <c r="VMX3895" s="64"/>
      <c r="VMY3895" s="62"/>
      <c r="VMZ3895" s="63"/>
      <c r="VNA3895" s="62"/>
      <c r="VNB3895" s="62"/>
      <c r="VNC3895" s="61"/>
      <c r="VND3895" s="60"/>
      <c r="VNE3895" s="59"/>
      <c r="VNF3895" s="57"/>
      <c r="VNG3895" s="57"/>
      <c r="VNH3895" s="57"/>
      <c r="VNI3895" s="57"/>
      <c r="VNJ3895" s="57"/>
      <c r="VNK3895" s="57"/>
      <c r="VNL3895" s="57"/>
      <c r="VNM3895" s="57"/>
      <c r="VNN3895" s="58"/>
      <c r="VNO3895" s="57"/>
      <c r="VNP3895" s="57"/>
      <c r="VNQ3895" s="57"/>
      <c r="VNR3895" s="57"/>
      <c r="VNS3895" s="57"/>
      <c r="VNT3895" s="56"/>
      <c r="VNU3895" s="57"/>
      <c r="VNV3895" s="64"/>
      <c r="VNW3895" s="64"/>
      <c r="VNX3895" s="64"/>
      <c r="VNY3895" s="64"/>
      <c r="VNZ3895" s="62"/>
      <c r="VOA3895" s="63"/>
      <c r="VOB3895" s="62"/>
      <c r="VOC3895" s="62"/>
      <c r="VOD3895" s="61"/>
      <c r="VOE3895" s="60"/>
      <c r="VOF3895" s="59"/>
      <c r="VOG3895" s="57"/>
      <c r="VOH3895" s="57"/>
      <c r="VOI3895" s="57"/>
      <c r="VOJ3895" s="57"/>
      <c r="VOK3895" s="57"/>
      <c r="VOL3895" s="57"/>
      <c r="VOM3895" s="57"/>
      <c r="VON3895" s="57"/>
      <c r="VOO3895" s="58"/>
      <c r="VOP3895" s="57"/>
      <c r="VOQ3895" s="57"/>
      <c r="VOR3895" s="57"/>
      <c r="VOS3895" s="57"/>
      <c r="VOT3895" s="57"/>
      <c r="VOU3895" s="56"/>
      <c r="VOV3895" s="57"/>
      <c r="VOW3895" s="64"/>
      <c r="VOX3895" s="64"/>
      <c r="VOY3895" s="64"/>
      <c r="VOZ3895" s="64"/>
      <c r="VPA3895" s="62"/>
      <c r="VPB3895" s="63"/>
      <c r="VPC3895" s="62"/>
      <c r="VPD3895" s="62"/>
      <c r="VPE3895" s="61"/>
      <c r="VPF3895" s="60"/>
      <c r="VPG3895" s="59"/>
      <c r="VPH3895" s="57"/>
      <c r="VPI3895" s="57"/>
      <c r="VPJ3895" s="57"/>
      <c r="VPK3895" s="57"/>
      <c r="VPL3895" s="57"/>
      <c r="VPM3895" s="57"/>
      <c r="VPN3895" s="57"/>
      <c r="VPO3895" s="57"/>
      <c r="VPP3895" s="58"/>
      <c r="VPQ3895" s="57"/>
      <c r="VPR3895" s="57"/>
      <c r="VPS3895" s="57"/>
      <c r="VPT3895" s="57"/>
      <c r="VPU3895" s="57"/>
      <c r="VPV3895" s="56"/>
      <c r="VPW3895" s="57"/>
      <c r="VPX3895" s="64"/>
      <c r="VPY3895" s="64"/>
      <c r="VPZ3895" s="64"/>
      <c r="VQA3895" s="64"/>
      <c r="VQB3895" s="62"/>
      <c r="VQC3895" s="63"/>
      <c r="VQD3895" s="62"/>
      <c r="VQE3895" s="62"/>
      <c r="VQF3895" s="61"/>
      <c r="VQG3895" s="60"/>
      <c r="VQH3895" s="59"/>
      <c r="VQI3895" s="57"/>
      <c r="VQJ3895" s="57"/>
      <c r="VQK3895" s="57"/>
      <c r="VQL3895" s="57"/>
      <c r="VQM3895" s="57"/>
      <c r="VQN3895" s="57"/>
      <c r="VQO3895" s="57"/>
      <c r="VQP3895" s="57"/>
      <c r="VQQ3895" s="58"/>
      <c r="VQR3895" s="57"/>
      <c r="VQS3895" s="57"/>
      <c r="VQT3895" s="57"/>
      <c r="VQU3895" s="57"/>
      <c r="VQV3895" s="57"/>
      <c r="VQW3895" s="56"/>
      <c r="VQX3895" s="57"/>
      <c r="VQY3895" s="64"/>
      <c r="VQZ3895" s="64"/>
      <c r="VRA3895" s="64"/>
      <c r="VRB3895" s="64"/>
      <c r="VRC3895" s="62"/>
      <c r="VRD3895" s="63"/>
      <c r="VRE3895" s="62"/>
      <c r="VRF3895" s="62"/>
      <c r="VRG3895" s="61"/>
      <c r="VRH3895" s="60"/>
      <c r="VRI3895" s="59"/>
      <c r="VRJ3895" s="57"/>
      <c r="VRK3895" s="57"/>
      <c r="VRL3895" s="57"/>
      <c r="VRM3895" s="57"/>
      <c r="VRN3895" s="57"/>
      <c r="VRO3895" s="57"/>
      <c r="VRP3895" s="57"/>
      <c r="VRQ3895" s="57"/>
      <c r="VRR3895" s="58"/>
      <c r="VRS3895" s="57"/>
      <c r="VRT3895" s="57"/>
      <c r="VRU3895" s="57"/>
      <c r="VRV3895" s="57"/>
      <c r="VRW3895" s="57"/>
      <c r="VRX3895" s="56"/>
      <c r="VRY3895" s="57"/>
      <c r="VRZ3895" s="64"/>
      <c r="VSA3895" s="64"/>
      <c r="VSB3895" s="64"/>
      <c r="VSC3895" s="64"/>
      <c r="VSD3895" s="62"/>
      <c r="VSE3895" s="63"/>
      <c r="VSF3895" s="62"/>
      <c r="VSG3895" s="62"/>
      <c r="VSH3895" s="61"/>
      <c r="VSI3895" s="60"/>
      <c r="VSJ3895" s="59"/>
      <c r="VSK3895" s="57"/>
      <c r="VSL3895" s="57"/>
      <c r="VSM3895" s="57"/>
      <c r="VSN3895" s="57"/>
      <c r="VSO3895" s="57"/>
      <c r="VSP3895" s="57"/>
      <c r="VSQ3895" s="57"/>
      <c r="VSR3895" s="57"/>
      <c r="VSS3895" s="58"/>
      <c r="VST3895" s="57"/>
      <c r="VSU3895" s="57"/>
      <c r="VSV3895" s="57"/>
      <c r="VSW3895" s="57"/>
      <c r="VSX3895" s="57"/>
      <c r="VSY3895" s="56"/>
      <c r="VSZ3895" s="57"/>
      <c r="VTA3895" s="64"/>
      <c r="VTB3895" s="64"/>
      <c r="VTC3895" s="64"/>
      <c r="VTD3895" s="64"/>
      <c r="VTE3895" s="62"/>
      <c r="VTF3895" s="63"/>
      <c r="VTG3895" s="62"/>
      <c r="VTH3895" s="62"/>
      <c r="VTI3895" s="61"/>
      <c r="VTJ3895" s="60"/>
      <c r="VTK3895" s="59"/>
      <c r="VTL3895" s="57"/>
      <c r="VTM3895" s="57"/>
      <c r="VTN3895" s="57"/>
      <c r="VTO3895" s="57"/>
      <c r="VTP3895" s="57"/>
      <c r="VTQ3895" s="57"/>
      <c r="VTR3895" s="57"/>
      <c r="VTS3895" s="57"/>
      <c r="VTT3895" s="58"/>
      <c r="VTU3895" s="57"/>
      <c r="VTV3895" s="57"/>
      <c r="VTW3895" s="57"/>
      <c r="VTX3895" s="57"/>
      <c r="VTY3895" s="57"/>
      <c r="VTZ3895" s="56"/>
      <c r="VUA3895" s="57"/>
      <c r="VUB3895" s="64"/>
      <c r="VUC3895" s="64"/>
      <c r="VUD3895" s="64"/>
      <c r="VUE3895" s="64"/>
      <c r="VUF3895" s="62"/>
      <c r="VUG3895" s="63"/>
      <c r="VUH3895" s="62"/>
      <c r="VUI3895" s="62"/>
      <c r="VUJ3895" s="61"/>
      <c r="VUK3895" s="60"/>
      <c r="VUL3895" s="59"/>
      <c r="VUM3895" s="57"/>
      <c r="VUN3895" s="57"/>
      <c r="VUO3895" s="57"/>
      <c r="VUP3895" s="57"/>
      <c r="VUQ3895" s="57"/>
      <c r="VUR3895" s="57"/>
      <c r="VUS3895" s="57"/>
      <c r="VUT3895" s="57"/>
      <c r="VUU3895" s="58"/>
      <c r="VUV3895" s="57"/>
      <c r="VUW3895" s="57"/>
      <c r="VUX3895" s="57"/>
      <c r="VUY3895" s="57"/>
      <c r="VUZ3895" s="57"/>
      <c r="VVA3895" s="56"/>
      <c r="VVB3895" s="57"/>
      <c r="VVC3895" s="64"/>
      <c r="VVD3895" s="64"/>
      <c r="VVE3895" s="64"/>
      <c r="VVF3895" s="64"/>
      <c r="VVG3895" s="62"/>
      <c r="VVH3895" s="63"/>
      <c r="VVI3895" s="62"/>
      <c r="VVJ3895" s="62"/>
      <c r="VVK3895" s="61"/>
      <c r="VVL3895" s="60"/>
      <c r="VVM3895" s="59"/>
      <c r="VVN3895" s="57"/>
      <c r="VVO3895" s="57"/>
      <c r="VVP3895" s="57"/>
      <c r="VVQ3895" s="57"/>
      <c r="VVR3895" s="57"/>
      <c r="VVS3895" s="57"/>
      <c r="VVT3895" s="57"/>
      <c r="VVU3895" s="57"/>
      <c r="VVV3895" s="58"/>
      <c r="VVW3895" s="57"/>
      <c r="VVX3895" s="57"/>
      <c r="VVY3895" s="57"/>
      <c r="VVZ3895" s="57"/>
      <c r="VWA3895" s="57"/>
      <c r="VWB3895" s="56"/>
      <c r="VWC3895" s="57"/>
      <c r="VWD3895" s="64"/>
      <c r="VWE3895" s="64"/>
      <c r="VWF3895" s="64"/>
      <c r="VWG3895" s="64"/>
      <c r="VWH3895" s="62"/>
      <c r="VWI3895" s="63"/>
      <c r="VWJ3895" s="62"/>
      <c r="VWK3895" s="62"/>
      <c r="VWL3895" s="61"/>
      <c r="VWM3895" s="60"/>
      <c r="VWN3895" s="59"/>
      <c r="VWO3895" s="57"/>
      <c r="VWP3895" s="57"/>
      <c r="VWQ3895" s="57"/>
      <c r="VWR3895" s="57"/>
      <c r="VWS3895" s="57"/>
      <c r="VWT3895" s="57"/>
      <c r="VWU3895" s="57"/>
      <c r="VWV3895" s="57"/>
      <c r="VWW3895" s="58"/>
      <c r="VWX3895" s="57"/>
      <c r="VWY3895" s="57"/>
      <c r="VWZ3895" s="57"/>
      <c r="VXA3895" s="57"/>
      <c r="VXB3895" s="57"/>
      <c r="VXC3895" s="56"/>
      <c r="VXD3895" s="57"/>
      <c r="VXE3895" s="64"/>
      <c r="VXF3895" s="64"/>
      <c r="VXG3895" s="64"/>
      <c r="VXH3895" s="64"/>
      <c r="VXI3895" s="62"/>
      <c r="VXJ3895" s="63"/>
      <c r="VXK3895" s="62"/>
      <c r="VXL3895" s="62"/>
      <c r="VXM3895" s="61"/>
      <c r="VXN3895" s="60"/>
      <c r="VXO3895" s="59"/>
      <c r="VXP3895" s="57"/>
      <c r="VXQ3895" s="57"/>
      <c r="VXR3895" s="57"/>
      <c r="VXS3895" s="57"/>
      <c r="VXT3895" s="57"/>
      <c r="VXU3895" s="57"/>
      <c r="VXV3895" s="57"/>
      <c r="VXW3895" s="57"/>
      <c r="VXX3895" s="58"/>
      <c r="VXY3895" s="57"/>
      <c r="VXZ3895" s="57"/>
      <c r="VYA3895" s="57"/>
      <c r="VYB3895" s="57"/>
      <c r="VYC3895" s="57"/>
      <c r="VYD3895" s="56"/>
      <c r="VYE3895" s="57"/>
      <c r="VYF3895" s="64"/>
      <c r="VYG3895" s="64"/>
      <c r="VYH3895" s="64"/>
      <c r="VYI3895" s="64"/>
      <c r="VYJ3895" s="62"/>
      <c r="VYK3895" s="63"/>
      <c r="VYL3895" s="62"/>
      <c r="VYM3895" s="62"/>
      <c r="VYN3895" s="61"/>
      <c r="VYO3895" s="60"/>
      <c r="VYP3895" s="59"/>
      <c r="VYQ3895" s="57"/>
      <c r="VYR3895" s="57"/>
      <c r="VYS3895" s="57"/>
      <c r="VYT3895" s="57"/>
      <c r="VYU3895" s="57"/>
      <c r="VYV3895" s="57"/>
      <c r="VYW3895" s="57"/>
      <c r="VYX3895" s="57"/>
      <c r="VYY3895" s="58"/>
      <c r="VYZ3895" s="57"/>
      <c r="VZA3895" s="57"/>
      <c r="VZB3895" s="57"/>
      <c r="VZC3895" s="57"/>
      <c r="VZD3895" s="57"/>
      <c r="VZE3895" s="56"/>
      <c r="VZF3895" s="57"/>
      <c r="VZG3895" s="64"/>
      <c r="VZH3895" s="64"/>
      <c r="VZI3895" s="64"/>
      <c r="VZJ3895" s="64"/>
      <c r="VZK3895" s="62"/>
      <c r="VZL3895" s="63"/>
      <c r="VZM3895" s="62"/>
      <c r="VZN3895" s="62"/>
      <c r="VZO3895" s="61"/>
      <c r="VZP3895" s="60"/>
      <c r="VZQ3895" s="59"/>
      <c r="VZR3895" s="57"/>
      <c r="VZS3895" s="57"/>
      <c r="VZT3895" s="57"/>
      <c r="VZU3895" s="57"/>
      <c r="VZV3895" s="57"/>
      <c r="VZW3895" s="57"/>
      <c r="VZX3895" s="57"/>
      <c r="VZY3895" s="57"/>
      <c r="VZZ3895" s="58"/>
      <c r="WAA3895" s="57"/>
      <c r="WAB3895" s="57"/>
      <c r="WAC3895" s="57"/>
      <c r="WAD3895" s="57"/>
      <c r="WAE3895" s="57"/>
      <c r="WAF3895" s="56"/>
      <c r="WAG3895" s="57"/>
      <c r="WAH3895" s="64"/>
      <c r="WAI3895" s="64"/>
      <c r="WAJ3895" s="64"/>
      <c r="WAK3895" s="64"/>
      <c r="WAL3895" s="62"/>
      <c r="WAM3895" s="63"/>
      <c r="WAN3895" s="62"/>
      <c r="WAO3895" s="62"/>
      <c r="WAP3895" s="61"/>
      <c r="WAQ3895" s="60"/>
      <c r="WAR3895" s="59"/>
      <c r="WAS3895" s="57"/>
      <c r="WAT3895" s="57"/>
      <c r="WAU3895" s="57"/>
      <c r="WAV3895" s="57"/>
      <c r="WAW3895" s="57"/>
      <c r="WAX3895" s="57"/>
      <c r="WAY3895" s="57"/>
      <c r="WAZ3895" s="57"/>
      <c r="WBA3895" s="58"/>
      <c r="WBB3895" s="57"/>
      <c r="WBC3895" s="57"/>
      <c r="WBD3895" s="57"/>
      <c r="WBE3895" s="57"/>
      <c r="WBF3895" s="57"/>
      <c r="WBG3895" s="56"/>
      <c r="WBH3895" s="57"/>
      <c r="WBI3895" s="64"/>
      <c r="WBJ3895" s="64"/>
      <c r="WBK3895" s="64"/>
      <c r="WBL3895" s="64"/>
      <c r="WBM3895" s="62"/>
      <c r="WBN3895" s="63"/>
      <c r="WBO3895" s="62"/>
      <c r="WBP3895" s="62"/>
      <c r="WBQ3895" s="61"/>
      <c r="WBR3895" s="60"/>
      <c r="WBS3895" s="59"/>
      <c r="WBT3895" s="57"/>
      <c r="WBU3895" s="57"/>
      <c r="WBV3895" s="57"/>
      <c r="WBW3895" s="57"/>
      <c r="WBX3895" s="57"/>
      <c r="WBY3895" s="57"/>
      <c r="WBZ3895" s="57"/>
      <c r="WCA3895" s="57"/>
      <c r="WCB3895" s="58"/>
      <c r="WCC3895" s="57"/>
      <c r="WCD3895" s="57"/>
      <c r="WCE3895" s="57"/>
      <c r="WCF3895" s="57"/>
      <c r="WCG3895" s="57"/>
      <c r="WCH3895" s="56"/>
      <c r="WCI3895" s="57"/>
      <c r="WCJ3895" s="64"/>
      <c r="WCK3895" s="64"/>
      <c r="WCL3895" s="64"/>
      <c r="WCM3895" s="64"/>
      <c r="WCN3895" s="62"/>
      <c r="WCO3895" s="63"/>
      <c r="WCP3895" s="62"/>
      <c r="WCQ3895" s="62"/>
      <c r="WCR3895" s="61"/>
      <c r="WCS3895" s="60"/>
      <c r="WCT3895" s="59"/>
      <c r="WCU3895" s="57"/>
      <c r="WCV3895" s="57"/>
      <c r="WCW3895" s="57"/>
      <c r="WCX3895" s="57"/>
      <c r="WCY3895" s="57"/>
      <c r="WCZ3895" s="57"/>
      <c r="WDA3895" s="57"/>
      <c r="WDB3895" s="57"/>
      <c r="WDC3895" s="58"/>
      <c r="WDD3895" s="57"/>
      <c r="WDE3895" s="57"/>
      <c r="WDF3895" s="57"/>
      <c r="WDG3895" s="57"/>
      <c r="WDH3895" s="57"/>
      <c r="WDI3895" s="56"/>
      <c r="WDJ3895" s="57"/>
      <c r="WDK3895" s="64"/>
      <c r="WDL3895" s="64"/>
      <c r="WDM3895" s="64"/>
      <c r="WDN3895" s="64"/>
      <c r="WDO3895" s="62"/>
      <c r="WDP3895" s="63"/>
      <c r="WDQ3895" s="62"/>
      <c r="WDR3895" s="62"/>
      <c r="WDS3895" s="61"/>
      <c r="WDT3895" s="60"/>
      <c r="WDU3895" s="59"/>
      <c r="WDV3895" s="57"/>
      <c r="WDW3895" s="57"/>
      <c r="WDX3895" s="57"/>
      <c r="WDY3895" s="57"/>
      <c r="WDZ3895" s="57"/>
      <c r="WEA3895" s="57"/>
      <c r="WEB3895" s="57"/>
      <c r="WEC3895" s="57"/>
      <c r="WED3895" s="58"/>
      <c r="WEE3895" s="57"/>
      <c r="WEF3895" s="57"/>
      <c r="WEG3895" s="57"/>
      <c r="WEH3895" s="57"/>
      <c r="WEI3895" s="57"/>
      <c r="WEJ3895" s="56"/>
      <c r="WEK3895" s="57"/>
      <c r="WEL3895" s="64"/>
      <c r="WEM3895" s="64"/>
      <c r="WEN3895" s="64"/>
      <c r="WEO3895" s="64"/>
      <c r="WEP3895" s="62"/>
      <c r="WEQ3895" s="63"/>
      <c r="WER3895" s="62"/>
      <c r="WES3895" s="62"/>
      <c r="WET3895" s="61"/>
      <c r="WEU3895" s="60"/>
      <c r="WEV3895" s="59"/>
      <c r="WEW3895" s="57"/>
      <c r="WEX3895" s="57"/>
      <c r="WEY3895" s="57"/>
      <c r="WEZ3895" s="57"/>
      <c r="WFA3895" s="57"/>
      <c r="WFB3895" s="57"/>
      <c r="WFC3895" s="57"/>
      <c r="WFD3895" s="57"/>
      <c r="WFE3895" s="58"/>
      <c r="WFF3895" s="57"/>
      <c r="WFG3895" s="57"/>
      <c r="WFH3895" s="57"/>
      <c r="WFI3895" s="57"/>
      <c r="WFJ3895" s="57"/>
      <c r="WFK3895" s="56"/>
      <c r="WFL3895" s="57"/>
      <c r="WFM3895" s="64"/>
      <c r="WFN3895" s="64"/>
      <c r="WFO3895" s="64"/>
      <c r="WFP3895" s="64"/>
      <c r="WFQ3895" s="62"/>
      <c r="WFR3895" s="63"/>
      <c r="WFS3895" s="62"/>
      <c r="WFT3895" s="62"/>
      <c r="WFU3895" s="61"/>
      <c r="WFV3895" s="60"/>
      <c r="WFW3895" s="59"/>
      <c r="WFX3895" s="57"/>
      <c r="WFY3895" s="57"/>
      <c r="WFZ3895" s="57"/>
      <c r="WGA3895" s="57"/>
      <c r="WGB3895" s="57"/>
      <c r="WGC3895" s="57"/>
      <c r="WGD3895" s="57"/>
      <c r="WGE3895" s="57"/>
      <c r="WGF3895" s="58"/>
      <c r="WGG3895" s="57"/>
      <c r="WGH3895" s="57"/>
      <c r="WGI3895" s="57"/>
      <c r="WGJ3895" s="57"/>
      <c r="WGK3895" s="57"/>
      <c r="WGL3895" s="56"/>
      <c r="WGM3895" s="57"/>
      <c r="WGN3895" s="64"/>
      <c r="WGO3895" s="64"/>
      <c r="WGP3895" s="64"/>
      <c r="WGQ3895" s="64"/>
      <c r="WGR3895" s="62"/>
      <c r="WGS3895" s="63"/>
      <c r="WGT3895" s="62"/>
      <c r="WGU3895" s="62"/>
      <c r="WGV3895" s="61"/>
      <c r="WGW3895" s="60"/>
      <c r="WGX3895" s="59"/>
      <c r="WGY3895" s="57"/>
      <c r="WGZ3895" s="57"/>
      <c r="WHA3895" s="57"/>
      <c r="WHB3895" s="57"/>
      <c r="WHC3895" s="57"/>
      <c r="WHD3895" s="57"/>
      <c r="WHE3895" s="57"/>
      <c r="WHF3895" s="57"/>
      <c r="WHG3895" s="58"/>
      <c r="WHH3895" s="57"/>
      <c r="WHI3895" s="57"/>
      <c r="WHJ3895" s="57"/>
      <c r="WHK3895" s="57"/>
      <c r="WHL3895" s="57"/>
      <c r="WHM3895" s="56"/>
      <c r="WHN3895" s="57"/>
      <c r="WHO3895" s="64"/>
      <c r="WHP3895" s="64"/>
      <c r="WHQ3895" s="64"/>
      <c r="WHR3895" s="64"/>
      <c r="WHS3895" s="62"/>
      <c r="WHT3895" s="63"/>
      <c r="WHU3895" s="62"/>
      <c r="WHV3895" s="62"/>
      <c r="WHW3895" s="61"/>
      <c r="WHX3895" s="60"/>
      <c r="WHY3895" s="59"/>
      <c r="WHZ3895" s="57"/>
      <c r="WIA3895" s="57"/>
      <c r="WIB3895" s="57"/>
      <c r="WIC3895" s="57"/>
      <c r="WID3895" s="57"/>
      <c r="WIE3895" s="57"/>
      <c r="WIF3895" s="57"/>
      <c r="WIG3895" s="57"/>
      <c r="WIH3895" s="58"/>
      <c r="WII3895" s="57"/>
      <c r="WIJ3895" s="57"/>
      <c r="WIK3895" s="57"/>
      <c r="WIL3895" s="57"/>
      <c r="WIM3895" s="57"/>
      <c r="WIN3895" s="56"/>
      <c r="WIO3895" s="57"/>
      <c r="WIP3895" s="64"/>
      <c r="WIQ3895" s="64"/>
      <c r="WIR3895" s="64"/>
      <c r="WIS3895" s="64"/>
      <c r="WIT3895" s="62"/>
      <c r="WIU3895" s="63"/>
      <c r="WIV3895" s="62"/>
      <c r="WIW3895" s="62"/>
      <c r="WIX3895" s="61"/>
      <c r="WIY3895" s="60"/>
      <c r="WIZ3895" s="59"/>
      <c r="WJA3895" s="57"/>
      <c r="WJB3895" s="57"/>
      <c r="WJC3895" s="57"/>
      <c r="WJD3895" s="57"/>
      <c r="WJE3895" s="57"/>
      <c r="WJF3895" s="57"/>
      <c r="WJG3895" s="57"/>
      <c r="WJH3895" s="57"/>
      <c r="WJI3895" s="58"/>
      <c r="WJJ3895" s="57"/>
      <c r="WJK3895" s="57"/>
      <c r="WJL3895" s="57"/>
      <c r="WJM3895" s="57"/>
      <c r="WJN3895" s="57"/>
      <c r="WJO3895" s="56"/>
      <c r="WJP3895" s="57"/>
      <c r="WJQ3895" s="64"/>
      <c r="WJR3895" s="64"/>
      <c r="WJS3895" s="64"/>
      <c r="WJT3895" s="64"/>
      <c r="WJU3895" s="62"/>
      <c r="WJV3895" s="63"/>
      <c r="WJW3895" s="62"/>
      <c r="WJX3895" s="62"/>
      <c r="WJY3895" s="61"/>
      <c r="WJZ3895" s="60"/>
      <c r="WKA3895" s="59"/>
      <c r="WKB3895" s="57"/>
      <c r="WKC3895" s="57"/>
      <c r="WKD3895" s="57"/>
      <c r="WKE3895" s="57"/>
      <c r="WKF3895" s="57"/>
      <c r="WKG3895" s="57"/>
      <c r="WKH3895" s="57"/>
      <c r="WKI3895" s="57"/>
      <c r="WKJ3895" s="58"/>
      <c r="WKK3895" s="57"/>
      <c r="WKL3895" s="57"/>
      <c r="WKM3895" s="57"/>
      <c r="WKN3895" s="57"/>
      <c r="WKO3895" s="57"/>
      <c r="WKP3895" s="56"/>
      <c r="WKQ3895" s="57"/>
      <c r="WKR3895" s="64"/>
      <c r="WKS3895" s="64"/>
      <c r="WKT3895" s="64"/>
      <c r="WKU3895" s="64"/>
      <c r="WKV3895" s="62"/>
      <c r="WKW3895" s="63"/>
      <c r="WKX3895" s="62"/>
      <c r="WKY3895" s="62"/>
      <c r="WKZ3895" s="61"/>
      <c r="WLA3895" s="60"/>
      <c r="WLB3895" s="59"/>
      <c r="WLC3895" s="57"/>
      <c r="WLD3895" s="57"/>
      <c r="WLE3895" s="57"/>
      <c r="WLF3895" s="57"/>
      <c r="WLG3895" s="57"/>
      <c r="WLH3895" s="57"/>
      <c r="WLI3895" s="57"/>
      <c r="WLJ3895" s="57"/>
      <c r="WLK3895" s="58"/>
      <c r="WLL3895" s="57"/>
      <c r="WLM3895" s="57"/>
      <c r="WLN3895" s="57"/>
      <c r="WLO3895" s="57"/>
      <c r="WLP3895" s="57"/>
      <c r="WLQ3895" s="56"/>
      <c r="WLR3895" s="57"/>
      <c r="WLS3895" s="64"/>
      <c r="WLT3895" s="64"/>
      <c r="WLU3895" s="64"/>
      <c r="WLV3895" s="64"/>
      <c r="WLW3895" s="62"/>
      <c r="WLX3895" s="63"/>
      <c r="WLY3895" s="62"/>
      <c r="WLZ3895" s="62"/>
      <c r="WMA3895" s="61"/>
      <c r="WMB3895" s="60"/>
      <c r="WMC3895" s="59"/>
      <c r="WMD3895" s="57"/>
      <c r="WME3895" s="57"/>
      <c r="WMF3895" s="57"/>
      <c r="WMG3895" s="57"/>
      <c r="WMH3895" s="57"/>
      <c r="WMI3895" s="57"/>
      <c r="WMJ3895" s="57"/>
      <c r="WMK3895" s="57"/>
      <c r="WML3895" s="58"/>
      <c r="WMM3895" s="57"/>
      <c r="WMN3895" s="57"/>
      <c r="WMO3895" s="57"/>
      <c r="WMP3895" s="57"/>
      <c r="WMQ3895" s="57"/>
      <c r="WMR3895" s="56"/>
      <c r="WMS3895" s="57"/>
      <c r="WMT3895" s="64"/>
      <c r="WMU3895" s="64"/>
      <c r="WMV3895" s="64"/>
      <c r="WMW3895" s="64"/>
      <c r="WMX3895" s="62"/>
      <c r="WMY3895" s="63"/>
      <c r="WMZ3895" s="62"/>
      <c r="WNA3895" s="62"/>
      <c r="WNB3895" s="61"/>
      <c r="WNC3895" s="60"/>
      <c r="WND3895" s="59"/>
      <c r="WNE3895" s="57"/>
      <c r="WNF3895" s="57"/>
      <c r="WNG3895" s="57"/>
      <c r="WNH3895" s="57"/>
      <c r="WNI3895" s="57"/>
      <c r="WNJ3895" s="57"/>
      <c r="WNK3895" s="57"/>
      <c r="WNL3895" s="57"/>
      <c r="WNM3895" s="58"/>
      <c r="WNN3895" s="57"/>
      <c r="WNO3895" s="57"/>
      <c r="WNP3895" s="57"/>
      <c r="WNQ3895" s="57"/>
      <c r="WNR3895" s="57"/>
      <c r="WNS3895" s="56"/>
      <c r="WNT3895" s="57"/>
      <c r="WNU3895" s="64"/>
      <c r="WNV3895" s="64"/>
      <c r="WNW3895" s="64"/>
      <c r="WNX3895" s="64"/>
      <c r="WNY3895" s="62"/>
      <c r="WNZ3895" s="63"/>
      <c r="WOA3895" s="62"/>
      <c r="WOB3895" s="62"/>
      <c r="WOC3895" s="61"/>
      <c r="WOD3895" s="60"/>
      <c r="WOE3895" s="59"/>
      <c r="WOF3895" s="57"/>
      <c r="WOG3895" s="57"/>
      <c r="WOH3895" s="57"/>
      <c r="WOI3895" s="57"/>
      <c r="WOJ3895" s="57"/>
      <c r="WOK3895" s="57"/>
      <c r="WOL3895" s="57"/>
      <c r="WOM3895" s="57"/>
      <c r="WON3895" s="58"/>
      <c r="WOO3895" s="57"/>
      <c r="WOP3895" s="57"/>
      <c r="WOQ3895" s="57"/>
      <c r="WOR3895" s="57"/>
      <c r="WOS3895" s="57"/>
      <c r="WOT3895" s="56"/>
      <c r="WOU3895" s="57"/>
      <c r="WOV3895" s="64"/>
      <c r="WOW3895" s="64"/>
      <c r="WOX3895" s="64"/>
      <c r="WOY3895" s="64"/>
      <c r="WOZ3895" s="62"/>
      <c r="WPA3895" s="63"/>
      <c r="WPB3895" s="62"/>
      <c r="WPC3895" s="62"/>
      <c r="WPD3895" s="61"/>
      <c r="WPE3895" s="60"/>
      <c r="WPF3895" s="59"/>
      <c r="WPG3895" s="57"/>
      <c r="WPH3895" s="57"/>
      <c r="WPI3895" s="57"/>
      <c r="WPJ3895" s="57"/>
      <c r="WPK3895" s="57"/>
      <c r="WPL3895" s="57"/>
      <c r="WPM3895" s="57"/>
      <c r="WPN3895" s="57"/>
      <c r="WPO3895" s="58"/>
      <c r="WPP3895" s="57"/>
      <c r="WPQ3895" s="57"/>
      <c r="WPR3895" s="57"/>
      <c r="WPS3895" s="57"/>
      <c r="WPT3895" s="57"/>
      <c r="WPU3895" s="56"/>
      <c r="WPV3895" s="57"/>
      <c r="WPW3895" s="64"/>
      <c r="WPX3895" s="64"/>
      <c r="WPY3895" s="64"/>
      <c r="WPZ3895" s="64"/>
      <c r="WQA3895" s="62"/>
      <c r="WQB3895" s="63"/>
      <c r="WQC3895" s="62"/>
      <c r="WQD3895" s="62"/>
      <c r="WQE3895" s="61"/>
      <c r="WQF3895" s="60"/>
      <c r="WQG3895" s="59"/>
      <c r="WQH3895" s="57"/>
      <c r="WQI3895" s="57"/>
      <c r="WQJ3895" s="57"/>
      <c r="WQK3895" s="57"/>
      <c r="WQL3895" s="57"/>
      <c r="WQM3895" s="57"/>
      <c r="WQN3895" s="57"/>
      <c r="WQO3895" s="57"/>
      <c r="WQP3895" s="58"/>
      <c r="WQQ3895" s="57"/>
      <c r="WQR3895" s="57"/>
      <c r="WQS3895" s="57"/>
      <c r="WQT3895" s="57"/>
      <c r="WQU3895" s="57"/>
      <c r="WQV3895" s="56"/>
      <c r="WQW3895" s="57"/>
      <c r="WQX3895" s="64"/>
      <c r="WQY3895" s="64"/>
      <c r="WQZ3895" s="64"/>
      <c r="WRA3895" s="64"/>
      <c r="WRB3895" s="62"/>
      <c r="WRC3895" s="63"/>
      <c r="WRD3895" s="62"/>
      <c r="WRE3895" s="62"/>
      <c r="WRF3895" s="61"/>
      <c r="WRG3895" s="60"/>
      <c r="WRH3895" s="59"/>
      <c r="WRI3895" s="57"/>
      <c r="WRJ3895" s="57"/>
      <c r="WRK3895" s="57"/>
      <c r="WRL3895" s="57"/>
      <c r="WRM3895" s="57"/>
      <c r="WRN3895" s="57"/>
      <c r="WRO3895" s="57"/>
      <c r="WRP3895" s="57"/>
      <c r="WRQ3895" s="58"/>
      <c r="WRR3895" s="57"/>
      <c r="WRS3895" s="57"/>
      <c r="WRT3895" s="57"/>
      <c r="WRU3895" s="57"/>
      <c r="WRV3895" s="57"/>
      <c r="WRW3895" s="56"/>
      <c r="WRX3895" s="57"/>
      <c r="WRY3895" s="64"/>
      <c r="WRZ3895" s="64"/>
      <c r="WSA3895" s="64"/>
      <c r="WSB3895" s="64"/>
      <c r="WSC3895" s="62"/>
      <c r="WSD3895" s="63"/>
      <c r="WSE3895" s="62"/>
      <c r="WSF3895" s="62"/>
      <c r="WSG3895" s="61"/>
      <c r="WSH3895" s="60"/>
      <c r="WSI3895" s="59"/>
      <c r="WSJ3895" s="57"/>
      <c r="WSK3895" s="57"/>
      <c r="WSL3895" s="57"/>
      <c r="WSM3895" s="57"/>
      <c r="WSN3895" s="57"/>
      <c r="WSO3895" s="57"/>
      <c r="WSP3895" s="57"/>
      <c r="WSQ3895" s="57"/>
      <c r="WSR3895" s="58"/>
      <c r="WSS3895" s="57"/>
      <c r="WST3895" s="57"/>
      <c r="WSU3895" s="57"/>
      <c r="WSV3895" s="57"/>
      <c r="WSW3895" s="57"/>
      <c r="WSX3895" s="56"/>
      <c r="WSY3895" s="57"/>
      <c r="WSZ3895" s="64"/>
      <c r="WTA3895" s="64"/>
      <c r="WTB3895" s="64"/>
      <c r="WTC3895" s="64"/>
      <c r="WTD3895" s="62"/>
      <c r="WTE3895" s="63"/>
      <c r="WTF3895" s="62"/>
      <c r="WTG3895" s="62"/>
      <c r="WTH3895" s="61"/>
      <c r="WTI3895" s="60"/>
      <c r="WTJ3895" s="59"/>
      <c r="WTK3895" s="57"/>
      <c r="WTL3895" s="57"/>
      <c r="WTM3895" s="57"/>
      <c r="WTN3895" s="57"/>
      <c r="WTO3895" s="57"/>
      <c r="WTP3895" s="57"/>
      <c r="WTQ3895" s="57"/>
      <c r="WTR3895" s="57"/>
      <c r="WTS3895" s="58"/>
      <c r="WTT3895" s="57"/>
      <c r="WTU3895" s="57"/>
      <c r="WTV3895" s="57"/>
      <c r="WTW3895" s="57"/>
      <c r="WTX3895" s="57"/>
      <c r="WTY3895" s="56"/>
      <c r="WTZ3895" s="57"/>
      <c r="WUA3895" s="64"/>
      <c r="WUB3895" s="64"/>
      <c r="WUC3895" s="64"/>
      <c r="WUD3895" s="64"/>
      <c r="WUE3895" s="62"/>
      <c r="WUF3895" s="63"/>
      <c r="WUG3895" s="62"/>
      <c r="WUH3895" s="62"/>
      <c r="WUI3895" s="61"/>
      <c r="WUJ3895" s="60"/>
      <c r="WUK3895" s="59"/>
      <c r="WUL3895" s="57"/>
      <c r="WUM3895" s="57"/>
      <c r="WUN3895" s="57"/>
      <c r="WUO3895" s="57"/>
      <c r="WUP3895" s="57"/>
      <c r="WUQ3895" s="57"/>
      <c r="WUR3895" s="57"/>
      <c r="WUS3895" s="57"/>
      <c r="WUT3895" s="58"/>
      <c r="WUU3895" s="57"/>
      <c r="WUV3895" s="57"/>
      <c r="WUW3895" s="57"/>
      <c r="WUX3895" s="57"/>
      <c r="WUY3895" s="57"/>
      <c r="WUZ3895" s="56"/>
      <c r="WVA3895" s="57"/>
      <c r="WVB3895" s="64"/>
      <c r="WVC3895" s="64"/>
      <c r="WVD3895" s="64"/>
      <c r="WVE3895" s="64"/>
      <c r="WVF3895" s="62"/>
      <c r="WVG3895" s="63"/>
      <c r="WVH3895" s="62"/>
      <c r="WVI3895" s="62"/>
      <c r="WVJ3895" s="61"/>
      <c r="WVK3895" s="60"/>
      <c r="WVL3895" s="59"/>
      <c r="WVM3895" s="57"/>
      <c r="WVN3895" s="57"/>
      <c r="WVO3895" s="57"/>
      <c r="WVP3895" s="57"/>
      <c r="WVQ3895" s="57"/>
      <c r="WVR3895" s="57"/>
      <c r="WVS3895" s="57"/>
      <c r="WVT3895" s="57"/>
      <c r="WVU3895" s="58"/>
      <c r="WVV3895" s="57"/>
      <c r="WVW3895" s="57"/>
      <c r="WVX3895" s="57"/>
      <c r="WVY3895" s="57"/>
      <c r="WVZ3895" s="57"/>
      <c r="WWA3895" s="56"/>
      <c r="WWB3895" s="57"/>
      <c r="WWC3895" s="64"/>
      <c r="WWD3895" s="64"/>
      <c r="WWE3895" s="64"/>
      <c r="WWF3895" s="64"/>
      <c r="WWG3895" s="62"/>
      <c r="WWH3895" s="63"/>
      <c r="WWI3895" s="62"/>
      <c r="WWJ3895" s="62"/>
      <c r="WWK3895" s="61"/>
      <c r="WWL3895" s="60"/>
      <c r="WWM3895" s="59"/>
      <c r="WWN3895" s="57"/>
      <c r="WWO3895" s="57"/>
      <c r="WWP3895" s="57"/>
      <c r="WWQ3895" s="57"/>
      <c r="WWR3895" s="57"/>
      <c r="WWS3895" s="57"/>
      <c r="WWT3895" s="57"/>
      <c r="WWU3895" s="57"/>
      <c r="WWV3895" s="58"/>
      <c r="WWW3895" s="57"/>
      <c r="WWX3895" s="57"/>
      <c r="WWY3895" s="57"/>
      <c r="WWZ3895" s="57"/>
      <c r="WXA3895" s="57"/>
      <c r="WXB3895" s="56"/>
      <c r="WXC3895" s="57"/>
      <c r="WXD3895" s="64"/>
      <c r="WXE3895" s="64"/>
      <c r="WXF3895" s="64"/>
      <c r="WXG3895" s="64"/>
      <c r="WXH3895" s="62"/>
      <c r="WXI3895" s="63"/>
      <c r="WXJ3895" s="62"/>
      <c r="WXK3895" s="62"/>
      <c r="WXL3895" s="61"/>
      <c r="WXM3895" s="60"/>
      <c r="WXN3895" s="59"/>
      <c r="WXO3895" s="57"/>
      <c r="WXP3895" s="57"/>
      <c r="WXQ3895" s="57"/>
      <c r="WXR3895" s="57"/>
      <c r="WXS3895" s="57"/>
      <c r="WXT3895" s="57"/>
      <c r="WXU3895" s="57"/>
      <c r="WXV3895" s="57"/>
      <c r="WXW3895" s="58"/>
      <c r="WXX3895" s="57"/>
      <c r="WXY3895" s="57"/>
      <c r="WXZ3895" s="57"/>
      <c r="WYA3895" s="57"/>
      <c r="WYB3895" s="57"/>
      <c r="WYC3895" s="56"/>
      <c r="WYD3895" s="57"/>
      <c r="WYE3895" s="64"/>
      <c r="WYF3895" s="64"/>
      <c r="WYG3895" s="64"/>
      <c r="WYH3895" s="64"/>
      <c r="WYI3895" s="62"/>
      <c r="WYJ3895" s="63"/>
      <c r="WYK3895" s="62"/>
      <c r="WYL3895" s="62"/>
      <c r="WYM3895" s="61"/>
      <c r="WYN3895" s="60"/>
      <c r="WYO3895" s="59"/>
      <c r="WYP3895" s="57"/>
      <c r="WYQ3895" s="57"/>
      <c r="WYR3895" s="57"/>
      <c r="WYS3895" s="57"/>
      <c r="WYT3895" s="57"/>
      <c r="WYU3895" s="57"/>
      <c r="WYV3895" s="57"/>
      <c r="WYW3895" s="57"/>
      <c r="WYX3895" s="58"/>
      <c r="WYY3895" s="57"/>
      <c r="WYZ3895" s="57"/>
      <c r="WZA3895" s="57"/>
      <c r="WZB3895" s="57"/>
      <c r="WZC3895" s="57"/>
      <c r="WZD3895" s="56"/>
      <c r="WZE3895" s="57"/>
      <c r="WZF3895" s="64"/>
      <c r="WZG3895" s="64"/>
      <c r="WZH3895" s="64"/>
      <c r="WZI3895" s="64"/>
      <c r="WZJ3895" s="62"/>
      <c r="WZK3895" s="63"/>
      <c r="WZL3895" s="62"/>
      <c r="WZM3895" s="62"/>
      <c r="WZN3895" s="61"/>
      <c r="WZO3895" s="60"/>
      <c r="WZP3895" s="59"/>
      <c r="WZQ3895" s="57"/>
      <c r="WZR3895" s="57"/>
      <c r="WZS3895" s="57"/>
      <c r="WZT3895" s="57"/>
      <c r="WZU3895" s="57"/>
      <c r="WZV3895" s="57"/>
      <c r="WZW3895" s="57"/>
      <c r="WZX3895" s="57"/>
      <c r="WZY3895" s="58"/>
      <c r="WZZ3895" s="57"/>
      <c r="XAA3895" s="57"/>
      <c r="XAB3895" s="57"/>
      <c r="XAC3895" s="57"/>
      <c r="XAD3895" s="57"/>
      <c r="XAE3895" s="56"/>
    </row>
    <row r="3896" spans="2:16255" s="4" customFormat="1" ht="30.75" customHeight="1" x14ac:dyDescent="0.2">
      <c r="B3896" s="52">
        <f>'[1]BoQ HSYC'!A3897</f>
        <v>1</v>
      </c>
      <c r="C3896" s="53" t="str">
        <f>'[1]BoQ HSYC'!B3897</f>
        <v>Co máng cáp 200x100</v>
      </c>
      <c r="D3896" s="52">
        <f>'[1]BoQ HSYC'!C3897</f>
        <v>0</v>
      </c>
      <c r="E3896" s="52" t="str">
        <f>'[1]BoQ HSYC'!D3897</f>
        <v>cái</v>
      </c>
      <c r="F3896" s="51">
        <f>'[1]BoQ HSYC'!E3897</f>
        <v>0</v>
      </c>
      <c r="G3896" s="50">
        <f>'[1]BoQ HSYC'!F3897</f>
        <v>1</v>
      </c>
      <c r="H3896" s="45">
        <f>'[1]BoQ HSYC'!G3897</f>
        <v>0</v>
      </c>
      <c r="I3896" s="45">
        <f>'[1]BoQ HSYC'!H3897</f>
        <v>0</v>
      </c>
      <c r="J3896" s="45">
        <f>'[1]BoQ HSYC'!I3897</f>
        <v>0</v>
      </c>
      <c r="K3896" s="47">
        <f>'[1]BoQ HSYC'!J3897</f>
        <v>254336.35499999995</v>
      </c>
      <c r="L3896" s="47">
        <f>'[1]BoQ HSYC'!K3897</f>
        <v>52704.000000000007</v>
      </c>
      <c r="M3896" s="47">
        <f>'[1]BoQ HSYC'!L3897</f>
        <v>307040.35499999998</v>
      </c>
      <c r="N3896" s="49">
        <f>'[1]BoQ HSYC'!M3897</f>
        <v>89017.724249999985</v>
      </c>
      <c r="O3896" s="49">
        <f>'[1]BoQ HSYC'!N3897</f>
        <v>18446.400000000001</v>
      </c>
      <c r="P3896" s="47">
        <f>'[1]BoQ HSYC'!O3897</f>
        <v>107464.12424999999</v>
      </c>
      <c r="Q3896" s="47">
        <f>'[1]BoQ HSYC'!P3897</f>
        <v>307040.35499999998</v>
      </c>
      <c r="R3896" s="47">
        <f>'[1]BoQ HSYC'!Q3897</f>
        <v>107464.12424999999</v>
      </c>
      <c r="S3896" s="47">
        <f>'[1]BoQ HSYC'!R3897</f>
        <v>414504.47924999997</v>
      </c>
      <c r="T3896" s="48">
        <f>'[1]BoQ HSYC'!S3897</f>
        <v>0</v>
      </c>
      <c r="U3896" s="47">
        <f>'[1]BoQ HSYC'!T3897</f>
        <v>0</v>
      </c>
      <c r="V3896" s="46" t="str">
        <f>'[1]BoQ HSYC'!U3897</f>
        <v>BĐG Q2/2026</v>
      </c>
      <c r="W3896" s="45" t="str">
        <f>'[1]BoQ HSYC'!V3897</f>
        <v>BĐG Q2/2026</v>
      </c>
      <c r="X3896" s="44" t="str">
        <f>'[1]BoQ HSYC'!W3897</f>
        <v>ME</v>
      </c>
      <c r="Y3896" s="44" t="str">
        <f>'[1]BoQ HSYC'!X3897</f>
        <v>ME</v>
      </c>
      <c r="Z3896" s="44">
        <f>'[1]BoQ HSYC'!Y3897</f>
        <v>0</v>
      </c>
      <c r="AA3896" s="44">
        <f>'[1]BoQ HSYC'!Z3897</f>
        <v>0</v>
      </c>
      <c r="AB3896" s="2"/>
      <c r="AC3896" s="33"/>
      <c r="AD3896" s="4">
        <f>+M3896</f>
        <v>307040.35499999998</v>
      </c>
      <c r="AE3896" s="4">
        <f>+AD3896*14%</f>
        <v>42985.649700000002</v>
      </c>
      <c r="AQ3896" s="8"/>
      <c r="AU3896" s="8">
        <f>+K3896</f>
        <v>254336.35499999995</v>
      </c>
      <c r="AV3896" s="8">
        <f>+L3896</f>
        <v>52704.000000000007</v>
      </c>
      <c r="AW3896" s="2">
        <f>+M3896</f>
        <v>307040.35499999998</v>
      </c>
      <c r="AX3896" s="8">
        <f>F3896*AW3896</f>
        <v>0</v>
      </c>
      <c r="AY3896" s="8">
        <f>IF(AQ3896="CT",7%,5%)*AX3896</f>
        <v>0</v>
      </c>
      <c r="AZ3896" s="8">
        <f>AX3896*2%</f>
        <v>0</v>
      </c>
      <c r="BA3896" s="8">
        <f>IF(BB3896&gt;0,0,AX3896*5%)</f>
        <v>0</v>
      </c>
      <c r="BB3896" s="8">
        <f>(AX3896-BG3896)*35%</f>
        <v>0</v>
      </c>
      <c r="BC3896" s="8">
        <f>+AX3896+AY3896+AZ3896+BA3896+BB3896</f>
        <v>0</v>
      </c>
      <c r="BD3896" s="8">
        <f>AX3896-AT3896</f>
        <v>0</v>
      </c>
      <c r="BE3896" s="2"/>
      <c r="BH3896" s="2"/>
    </row>
    <row r="3897" spans="2:16255" s="4" customFormat="1" ht="30.75" customHeight="1" x14ac:dyDescent="0.2">
      <c r="B3897" s="52">
        <f>'[1]BoQ HSYC'!A3898</f>
        <v>2</v>
      </c>
      <c r="C3897" s="53" t="str">
        <f>'[1]BoQ HSYC'!B3898</f>
        <v>Co máng cáp 200x100</v>
      </c>
      <c r="D3897" s="52">
        <f>'[1]BoQ HSYC'!C3898</f>
        <v>0</v>
      </c>
      <c r="E3897" s="52">
        <f>'[1]BoQ HSYC'!D3898</f>
        <v>0</v>
      </c>
      <c r="F3897" s="51">
        <f>'[1]BoQ HSYC'!E3898</f>
        <v>0</v>
      </c>
      <c r="G3897" s="50">
        <f>'[1]BoQ HSYC'!F3898</f>
        <v>0</v>
      </c>
      <c r="H3897" s="45">
        <f>'[1]BoQ HSYC'!G3898</f>
        <v>0</v>
      </c>
      <c r="I3897" s="45">
        <f>'[1]BoQ HSYC'!H3898</f>
        <v>0</v>
      </c>
      <c r="J3897" s="45">
        <f>'[1]BoQ HSYC'!I3898</f>
        <v>0</v>
      </c>
      <c r="K3897" s="47">
        <f>'[1]BoQ HSYC'!J3898</f>
        <v>254336.35499999995</v>
      </c>
      <c r="L3897" s="47">
        <f>'[1]BoQ HSYC'!K3898</f>
        <v>52704.000000000007</v>
      </c>
      <c r="M3897" s="47">
        <f>'[1]BoQ HSYC'!L3898</f>
        <v>307040.35499999998</v>
      </c>
      <c r="N3897" s="49">
        <f>'[1]BoQ HSYC'!M3898</f>
        <v>89017.724249999985</v>
      </c>
      <c r="O3897" s="49">
        <f>'[1]BoQ HSYC'!N3898</f>
        <v>18446.400000000001</v>
      </c>
      <c r="P3897" s="47">
        <f>'[1]BoQ HSYC'!O3898</f>
        <v>107464.12424999999</v>
      </c>
      <c r="Q3897" s="47">
        <f>'[1]BoQ HSYC'!P3898</f>
        <v>0</v>
      </c>
      <c r="R3897" s="47">
        <f>'[1]BoQ HSYC'!Q3898</f>
        <v>0</v>
      </c>
      <c r="S3897" s="47">
        <f>'[1]BoQ HSYC'!R3898</f>
        <v>0</v>
      </c>
      <c r="T3897" s="48">
        <f>'[1]BoQ HSYC'!S3898</f>
        <v>0</v>
      </c>
      <c r="U3897" s="47">
        <f>'[1]BoQ HSYC'!T3898</f>
        <v>0</v>
      </c>
      <c r="V3897" s="46" t="str">
        <f>'[1]BoQ HSYC'!U3898</f>
        <v>BĐG Q2/2026</v>
      </c>
      <c r="W3897" s="45" t="str">
        <f>'[1]BoQ HSYC'!V3898</f>
        <v>BĐG Q2/2026</v>
      </c>
      <c r="X3897" s="44">
        <f>'[1]BoQ HSYC'!W3898</f>
        <v>0</v>
      </c>
      <c r="Y3897" s="44">
        <f>'[1]BoQ HSYC'!X3898</f>
        <v>0</v>
      </c>
      <c r="Z3897" s="44">
        <f>'[1]BoQ HSYC'!Y3898</f>
        <v>0</v>
      </c>
      <c r="AA3897" s="44">
        <f>'[1]BoQ HSYC'!Z3898</f>
        <v>0</v>
      </c>
      <c r="AB3897" s="2"/>
      <c r="AC3897" s="33"/>
      <c r="AD3897" s="4">
        <f>+M3897</f>
        <v>307040.35499999998</v>
      </c>
      <c r="AE3897" s="4">
        <f>+AD3897*14%</f>
        <v>42985.649700000002</v>
      </c>
      <c r="AQ3897" s="8"/>
      <c r="AU3897" s="8">
        <f>+K3897</f>
        <v>254336.35499999995</v>
      </c>
      <c r="AV3897" s="8">
        <f>+L3897</f>
        <v>52704.000000000007</v>
      </c>
      <c r="AW3897" s="2">
        <f>+M3897</f>
        <v>307040.35499999998</v>
      </c>
      <c r="AX3897" s="8">
        <f>F3897*AW3897</f>
        <v>0</v>
      </c>
      <c r="AY3897" s="8">
        <f>IF(AQ3897="CT",7%,5%)*AX3897</f>
        <v>0</v>
      </c>
      <c r="AZ3897" s="8">
        <f>AX3897*2%</f>
        <v>0</v>
      </c>
      <c r="BA3897" s="8">
        <f>IF(BB3897&gt;0,0,AX3897*5%)</f>
        <v>0</v>
      </c>
      <c r="BB3897" s="8">
        <f>(AX3897-BG3897)*35%</f>
        <v>0</v>
      </c>
      <c r="BC3897" s="8">
        <f>+AX3897+AY3897+AZ3897+BA3897+BB3897</f>
        <v>0</v>
      </c>
      <c r="BD3897" s="8">
        <f>AX3897-AT3897</f>
        <v>0</v>
      </c>
      <c r="BE3897" s="2"/>
      <c r="BH3897" s="2"/>
    </row>
    <row r="3898" spans="2:16255" s="4" customFormat="1" ht="30.75" customHeight="1" x14ac:dyDescent="0.2">
      <c r="B3898" s="52">
        <f>'[1]BoQ HSYC'!A3899</f>
        <v>3</v>
      </c>
      <c r="C3898" s="53" t="str">
        <f>'[1]BoQ HSYC'!B3899</f>
        <v>Tê máng cáp 200x100</v>
      </c>
      <c r="D3898" s="52">
        <f>'[1]BoQ HSYC'!C3899</f>
        <v>0</v>
      </c>
      <c r="E3898" s="52" t="str">
        <f>'[1]BoQ HSYC'!D3899</f>
        <v>cái</v>
      </c>
      <c r="F3898" s="51">
        <f>'[1]BoQ HSYC'!E3899</f>
        <v>0</v>
      </c>
      <c r="G3898" s="50">
        <f>'[1]BoQ HSYC'!F3899</f>
        <v>6</v>
      </c>
      <c r="H3898" s="45">
        <f>'[1]BoQ HSYC'!G3899</f>
        <v>0</v>
      </c>
      <c r="I3898" s="45">
        <f>'[1]BoQ HSYC'!H3899</f>
        <v>0</v>
      </c>
      <c r="J3898" s="45">
        <f>'[1]BoQ HSYC'!I3899</f>
        <v>0</v>
      </c>
      <c r="K3898" s="47">
        <f>'[1]BoQ HSYC'!J3899</f>
        <v>389982.41099999996</v>
      </c>
      <c r="L3898" s="47">
        <f>'[1]BoQ HSYC'!K3899</f>
        <v>79056</v>
      </c>
      <c r="M3898" s="47">
        <f>'[1]BoQ HSYC'!L3899</f>
        <v>469038.41099999996</v>
      </c>
      <c r="N3898" s="49">
        <f>'[1]BoQ HSYC'!M3899</f>
        <v>136493.84384999998</v>
      </c>
      <c r="O3898" s="49">
        <f>'[1]BoQ HSYC'!N3899</f>
        <v>27669.599999999999</v>
      </c>
      <c r="P3898" s="47">
        <f>'[1]BoQ HSYC'!O3899</f>
        <v>164163.44384999998</v>
      </c>
      <c r="Q3898" s="47">
        <f>'[1]BoQ HSYC'!P3899</f>
        <v>2814230.466</v>
      </c>
      <c r="R3898" s="47">
        <f>'[1]BoQ HSYC'!Q3899</f>
        <v>984980.66309999989</v>
      </c>
      <c r="S3898" s="47">
        <f>'[1]BoQ HSYC'!R3899</f>
        <v>3799211.1291</v>
      </c>
      <c r="T3898" s="48">
        <f>'[1]BoQ HSYC'!S3899</f>
        <v>0</v>
      </c>
      <c r="U3898" s="47">
        <f>'[1]BoQ HSYC'!T3899</f>
        <v>0</v>
      </c>
      <c r="V3898" s="46" t="str">
        <f>'[1]BoQ HSYC'!U3899</f>
        <v>BĐG Q2/2026</v>
      </c>
      <c r="W3898" s="45" t="str">
        <f>'[1]BoQ HSYC'!V3899</f>
        <v>BĐG Q2/2026</v>
      </c>
      <c r="X3898" s="44" t="str">
        <f>'[1]BoQ HSYC'!W3899</f>
        <v>ME</v>
      </c>
      <c r="Y3898" s="44" t="str">
        <f>'[1]BoQ HSYC'!X3899</f>
        <v>ME</v>
      </c>
      <c r="Z3898" s="44">
        <f>'[1]BoQ HSYC'!Y3899</f>
        <v>0</v>
      </c>
      <c r="AA3898" s="44">
        <f>'[1]BoQ HSYC'!Z3899</f>
        <v>0</v>
      </c>
      <c r="AB3898" s="2"/>
      <c r="AC3898" s="33"/>
      <c r="AD3898" s="4">
        <f>+M3898</f>
        <v>469038.41099999996</v>
      </c>
      <c r="AE3898" s="4">
        <f>+AD3898*14%</f>
        <v>65665.377540000001</v>
      </c>
      <c r="AQ3898" s="8"/>
      <c r="AU3898" s="8">
        <f>+K3898</f>
        <v>389982.41099999996</v>
      </c>
      <c r="AV3898" s="8">
        <f>+L3898</f>
        <v>79056</v>
      </c>
      <c r="AW3898" s="2">
        <f>+M3898</f>
        <v>469038.41099999996</v>
      </c>
      <c r="AX3898" s="8">
        <f>F3898*AW3898</f>
        <v>0</v>
      </c>
      <c r="AY3898" s="8">
        <f>IF(AQ3898="CT",7%,5%)*AX3898</f>
        <v>0</v>
      </c>
      <c r="AZ3898" s="8">
        <f>AX3898*2%</f>
        <v>0</v>
      </c>
      <c r="BA3898" s="8">
        <f>IF(BB3898&gt;0,0,AX3898*5%)</f>
        <v>0</v>
      </c>
      <c r="BB3898" s="8">
        <f>(AX3898-BG3898)*35%</f>
        <v>0</v>
      </c>
      <c r="BC3898" s="8">
        <f>+AX3898+AY3898+AZ3898+BA3898+BB3898</f>
        <v>0</v>
      </c>
      <c r="BD3898" s="8">
        <f>AX3898-AT3898</f>
        <v>0</v>
      </c>
      <c r="BE3898" s="2"/>
      <c r="BH3898" s="2"/>
    </row>
    <row r="3899" spans="2:16255" s="4" customFormat="1" ht="30.75" customHeight="1" x14ac:dyDescent="0.2">
      <c r="B3899" s="52">
        <f>'[1]BoQ HSYC'!A3900</f>
        <v>4</v>
      </c>
      <c r="C3899" s="53" t="str">
        <f>'[1]BoQ HSYC'!B3900</f>
        <v>Co máng cáp 200x100</v>
      </c>
      <c r="D3899" s="52">
        <f>'[1]BoQ HSYC'!C3900</f>
        <v>0</v>
      </c>
      <c r="E3899" s="52" t="str">
        <f>'[1]BoQ HSYC'!D3900</f>
        <v>cái</v>
      </c>
      <c r="F3899" s="51">
        <f>'[1]BoQ HSYC'!E3900</f>
        <v>0</v>
      </c>
      <c r="G3899" s="50">
        <f>'[1]BoQ HSYC'!F3900</f>
        <v>6</v>
      </c>
      <c r="H3899" s="45">
        <f>'[1]BoQ HSYC'!G3900</f>
        <v>0</v>
      </c>
      <c r="I3899" s="45">
        <f>'[1]BoQ HSYC'!H3900</f>
        <v>0</v>
      </c>
      <c r="J3899" s="45">
        <f>'[1]BoQ HSYC'!I3900</f>
        <v>0</v>
      </c>
      <c r="K3899" s="47">
        <f>'[1]BoQ HSYC'!J3900</f>
        <v>254336.35499999995</v>
      </c>
      <c r="L3899" s="47">
        <f>'[1]BoQ HSYC'!K3900</f>
        <v>52704.000000000007</v>
      </c>
      <c r="M3899" s="47">
        <f>'[1]BoQ HSYC'!L3900</f>
        <v>307040.35499999998</v>
      </c>
      <c r="N3899" s="49">
        <f>'[1]BoQ HSYC'!M3900</f>
        <v>89017.724249999985</v>
      </c>
      <c r="O3899" s="49">
        <f>'[1]BoQ HSYC'!N3900</f>
        <v>18446.400000000001</v>
      </c>
      <c r="P3899" s="47">
        <f>'[1]BoQ HSYC'!O3900</f>
        <v>107464.12424999999</v>
      </c>
      <c r="Q3899" s="47">
        <f>'[1]BoQ HSYC'!P3900</f>
        <v>1842242.13</v>
      </c>
      <c r="R3899" s="47">
        <f>'[1]BoQ HSYC'!Q3900</f>
        <v>644784.74549999996</v>
      </c>
      <c r="S3899" s="47">
        <f>'[1]BoQ HSYC'!R3900</f>
        <v>2487026.8755000001</v>
      </c>
      <c r="T3899" s="48">
        <f>'[1]BoQ HSYC'!S3900</f>
        <v>0</v>
      </c>
      <c r="U3899" s="47">
        <f>'[1]BoQ HSYC'!T3900</f>
        <v>0</v>
      </c>
      <c r="V3899" s="46" t="str">
        <f>'[1]BoQ HSYC'!U3900</f>
        <v>BĐG Q2/2026</v>
      </c>
      <c r="W3899" s="45" t="str">
        <f>'[1]BoQ HSYC'!V3900</f>
        <v>BĐG Q2/2026</v>
      </c>
      <c r="X3899" s="44" t="str">
        <f>'[1]BoQ HSYC'!W3900</f>
        <v>ME</v>
      </c>
      <c r="Y3899" s="44" t="str">
        <f>'[1]BoQ HSYC'!X3900</f>
        <v>ME</v>
      </c>
      <c r="Z3899" s="44">
        <f>'[1]BoQ HSYC'!Y3900</f>
        <v>0</v>
      </c>
      <c r="AA3899" s="44">
        <f>'[1]BoQ HSYC'!Z3900</f>
        <v>0</v>
      </c>
      <c r="AB3899" s="2"/>
      <c r="AC3899" s="33"/>
      <c r="AD3899" s="4">
        <f>+M3899</f>
        <v>307040.35499999998</v>
      </c>
      <c r="AE3899" s="4">
        <f>+AD3899*14%</f>
        <v>42985.649700000002</v>
      </c>
      <c r="AQ3899" s="8"/>
      <c r="AU3899" s="8">
        <f>+K3899</f>
        <v>254336.35499999995</v>
      </c>
      <c r="AV3899" s="8">
        <f>+L3899</f>
        <v>52704.000000000007</v>
      </c>
      <c r="AW3899" s="2">
        <f>+M3899</f>
        <v>307040.35499999998</v>
      </c>
      <c r="AX3899" s="8">
        <f>F3899*AW3899</f>
        <v>0</v>
      </c>
      <c r="AY3899" s="8">
        <f>IF(AQ3899="CT",7%,5%)*AX3899</f>
        <v>0</v>
      </c>
      <c r="AZ3899" s="8">
        <f>AX3899*2%</f>
        <v>0</v>
      </c>
      <c r="BA3899" s="8">
        <f>IF(BB3899&gt;0,0,AX3899*5%)</f>
        <v>0</v>
      </c>
      <c r="BB3899" s="8">
        <f>(AX3899-BG3899)*35%</f>
        <v>0</v>
      </c>
      <c r="BC3899" s="8">
        <f>+AX3899+AY3899+AZ3899+BA3899+BB3899</f>
        <v>0</v>
      </c>
      <c r="BD3899" s="8">
        <f>AX3899-AT3899</f>
        <v>0</v>
      </c>
      <c r="BE3899" s="2"/>
      <c r="BH3899" s="2"/>
    </row>
    <row r="3900" spans="2:16255" s="4" customFormat="1" ht="30.75" customHeight="1" x14ac:dyDescent="0.2">
      <c r="B3900" s="62">
        <f>'[1]BoQ HSYC'!A3901</f>
        <v>0</v>
      </c>
      <c r="C3900" s="63" t="str">
        <f>'[1]BoQ HSYC'!B3901</f>
        <v>NHÀ LÀM VIỆC PHÒNG KỸ THUẬT HÌNH SỰ (B2)</v>
      </c>
      <c r="D3900" s="62">
        <f>'[1]BoQ HSYC'!C3901</f>
        <v>0</v>
      </c>
      <c r="E3900" s="62">
        <f>'[1]BoQ HSYC'!D3901</f>
        <v>0</v>
      </c>
      <c r="F3900" s="61">
        <f>'[1]BoQ HSYC'!E3901</f>
        <v>0</v>
      </c>
      <c r="G3900" s="50">
        <f>'[1]BoQ HSYC'!F3901</f>
        <v>0</v>
      </c>
      <c r="H3900" s="57">
        <f>'[1]BoQ HSYC'!G3901</f>
        <v>0</v>
      </c>
      <c r="I3900" s="57">
        <f>'[1]BoQ HSYC'!H3901</f>
        <v>0</v>
      </c>
      <c r="J3900" s="57">
        <f>'[1]BoQ HSYC'!I3901</f>
        <v>0</v>
      </c>
      <c r="K3900" s="45">
        <f>'[1]BoQ HSYC'!J3901</f>
        <v>0</v>
      </c>
      <c r="L3900" s="45">
        <f>'[1]BoQ HSYC'!K3901</f>
        <v>0</v>
      </c>
      <c r="M3900" s="45">
        <f>'[1]BoQ HSYC'!L3901</f>
        <v>0</v>
      </c>
      <c r="N3900" s="57">
        <f>'[1]BoQ HSYC'!M3901</f>
        <v>0</v>
      </c>
      <c r="O3900" s="57">
        <f>'[1]BoQ HSYC'!N3901</f>
        <v>0</v>
      </c>
      <c r="P3900" s="47">
        <f>'[1]BoQ HSYC'!O3901</f>
        <v>0</v>
      </c>
      <c r="Q3900" s="45">
        <f>'[1]BoQ HSYC'!P3901</f>
        <v>0</v>
      </c>
      <c r="R3900" s="45">
        <f>'[1]BoQ HSYC'!Q3901</f>
        <v>0</v>
      </c>
      <c r="S3900" s="45">
        <f>'[1]BoQ HSYC'!R3901</f>
        <v>0</v>
      </c>
      <c r="T3900" s="45">
        <f>'[1]BoQ HSYC'!S3901</f>
        <v>0</v>
      </c>
      <c r="U3900" s="45">
        <f>'[1]BoQ HSYC'!T3901</f>
        <v>0</v>
      </c>
      <c r="V3900" s="67">
        <f>'[1]BoQ HSYC'!U3901</f>
        <v>0</v>
      </c>
      <c r="W3900" s="45">
        <f>'[1]BoQ HSYC'!V3901</f>
        <v>0</v>
      </c>
      <c r="X3900" s="44">
        <f>'[1]BoQ HSYC'!W3901</f>
        <v>0</v>
      </c>
      <c r="Y3900" s="64">
        <f>'[1]BoQ HSYC'!X3901</f>
        <v>0</v>
      </c>
      <c r="Z3900" s="64">
        <f>'[1]BoQ HSYC'!Y3901</f>
        <v>0</v>
      </c>
      <c r="AA3900" s="64">
        <f>'[1]BoQ HSYC'!Z3901</f>
        <v>0</v>
      </c>
      <c r="AB3900" s="66"/>
      <c r="AC3900" s="65"/>
      <c r="AD3900" s="62">
        <f>+M3900</f>
        <v>0</v>
      </c>
      <c r="AE3900" s="62">
        <f>+AD3900*14%</f>
        <v>0</v>
      </c>
      <c r="AG3900" s="60"/>
      <c r="AH3900" s="59"/>
      <c r="AI3900" s="57"/>
      <c r="AJ3900" s="57"/>
      <c r="AK3900" s="57"/>
      <c r="AL3900" s="57"/>
      <c r="AM3900" s="57"/>
      <c r="AO3900" s="57"/>
      <c r="AP3900" s="61"/>
      <c r="AQ3900" s="8"/>
      <c r="AR3900" s="58"/>
      <c r="AS3900" s="58"/>
      <c r="AT3900" s="58"/>
      <c r="AU3900" s="8">
        <f>+K3900</f>
        <v>0</v>
      </c>
      <c r="AV3900" s="8">
        <f>+L3900</f>
        <v>0</v>
      </c>
      <c r="AW3900" s="2">
        <f>+M3900</f>
        <v>0</v>
      </c>
      <c r="AX3900" s="8">
        <f>F3900*AW3900</f>
        <v>0</v>
      </c>
      <c r="AY3900" s="8">
        <f>IF(AQ3900="CT",7%,5%)*AX3900</f>
        <v>0</v>
      </c>
      <c r="AZ3900" s="8">
        <f>AX3900*2%</f>
        <v>0</v>
      </c>
      <c r="BA3900" s="8">
        <f>IF(BB3900&gt;0,0,AX3900*5%)</f>
        <v>0</v>
      </c>
      <c r="BB3900" s="8">
        <f>(AX3900-BG3900)*35%</f>
        <v>0</v>
      </c>
      <c r="BC3900" s="8">
        <f>+AX3900+AY3900+AZ3900+BA3900+BB3900</f>
        <v>0</v>
      </c>
      <c r="BD3900" s="8">
        <f>AX3900-AT3900</f>
        <v>0</v>
      </c>
      <c r="BE3900" s="2"/>
      <c r="BF3900" s="57"/>
      <c r="BG3900" s="57"/>
      <c r="BH3900" s="2"/>
      <c r="BI3900" s="56"/>
      <c r="BJ3900" s="57"/>
      <c r="BK3900" s="64"/>
      <c r="BL3900" s="60"/>
      <c r="BM3900" s="59"/>
      <c r="BN3900" s="57"/>
      <c r="BO3900" s="57"/>
      <c r="BP3900" s="57"/>
      <c r="BQ3900" s="57"/>
      <c r="BR3900" s="57"/>
      <c r="BS3900" s="57"/>
      <c r="BT3900" s="57"/>
      <c r="BU3900" s="57"/>
      <c r="BV3900" s="58"/>
      <c r="BW3900" s="57"/>
      <c r="BX3900" s="57"/>
      <c r="BY3900" s="57"/>
      <c r="BZ3900" s="57"/>
      <c r="CA3900" s="57"/>
      <c r="CB3900" s="56"/>
      <c r="CC3900" s="57"/>
      <c r="CD3900" s="64"/>
      <c r="CE3900" s="64"/>
      <c r="CF3900" s="64"/>
      <c r="CG3900" s="64"/>
      <c r="CH3900" s="62"/>
      <c r="CI3900" s="63"/>
      <c r="CJ3900" s="62"/>
      <c r="CK3900" s="62"/>
      <c r="CL3900" s="61"/>
      <c r="CM3900" s="60"/>
      <c r="CN3900" s="59"/>
      <c r="CO3900" s="57"/>
      <c r="CP3900" s="57"/>
      <c r="CQ3900" s="57"/>
      <c r="CR3900" s="57"/>
      <c r="CS3900" s="57"/>
      <c r="CT3900" s="57"/>
      <c r="CU3900" s="57"/>
      <c r="CV3900" s="57"/>
      <c r="CW3900" s="58"/>
      <c r="CX3900" s="57"/>
      <c r="CY3900" s="57"/>
      <c r="CZ3900" s="57"/>
      <c r="DA3900" s="57"/>
      <c r="DB3900" s="57"/>
      <c r="DC3900" s="56"/>
      <c r="DD3900" s="57"/>
      <c r="DE3900" s="64"/>
      <c r="DF3900" s="64"/>
      <c r="DG3900" s="64"/>
      <c r="DH3900" s="64"/>
      <c r="DI3900" s="62"/>
      <c r="DJ3900" s="63"/>
      <c r="DK3900" s="62"/>
      <c r="DL3900" s="62"/>
      <c r="DM3900" s="61"/>
      <c r="DN3900" s="60"/>
      <c r="DO3900" s="59"/>
      <c r="DP3900" s="57"/>
      <c r="DQ3900" s="57"/>
      <c r="DR3900" s="57"/>
      <c r="DS3900" s="57"/>
      <c r="DT3900" s="57"/>
      <c r="DU3900" s="57"/>
      <c r="DV3900" s="57"/>
      <c r="DW3900" s="57"/>
      <c r="DX3900" s="58"/>
      <c r="DY3900" s="57"/>
      <c r="DZ3900" s="57"/>
      <c r="EA3900" s="57"/>
      <c r="EB3900" s="57"/>
      <c r="EC3900" s="57"/>
      <c r="ED3900" s="56"/>
      <c r="EE3900" s="57"/>
      <c r="EF3900" s="64"/>
      <c r="EG3900" s="64"/>
      <c r="EH3900" s="64"/>
      <c r="EI3900" s="64"/>
      <c r="EJ3900" s="62"/>
      <c r="EK3900" s="63"/>
      <c r="EL3900" s="62"/>
      <c r="EM3900" s="62"/>
      <c r="EN3900" s="61"/>
      <c r="EO3900" s="60"/>
      <c r="EP3900" s="59"/>
      <c r="EQ3900" s="57"/>
      <c r="ER3900" s="57"/>
      <c r="ES3900" s="57"/>
      <c r="ET3900" s="57"/>
      <c r="EU3900" s="57"/>
      <c r="EV3900" s="57"/>
      <c r="EW3900" s="57"/>
      <c r="EX3900" s="57"/>
      <c r="EY3900" s="58"/>
      <c r="EZ3900" s="57"/>
      <c r="FA3900" s="57"/>
      <c r="FB3900" s="57"/>
      <c r="FC3900" s="57"/>
      <c r="FD3900" s="57"/>
      <c r="FE3900" s="56"/>
      <c r="FF3900" s="57"/>
      <c r="FG3900" s="64"/>
      <c r="FH3900" s="64"/>
      <c r="FI3900" s="64"/>
      <c r="FJ3900" s="64"/>
      <c r="FK3900" s="62"/>
      <c r="FL3900" s="63"/>
      <c r="FM3900" s="62"/>
      <c r="FN3900" s="62"/>
      <c r="FO3900" s="61"/>
      <c r="FP3900" s="60"/>
      <c r="FQ3900" s="59"/>
      <c r="FR3900" s="57"/>
      <c r="FS3900" s="57"/>
      <c r="FT3900" s="57"/>
      <c r="FU3900" s="57"/>
      <c r="FV3900" s="57"/>
      <c r="FW3900" s="57"/>
      <c r="FX3900" s="57"/>
      <c r="FY3900" s="57"/>
      <c r="FZ3900" s="58"/>
      <c r="GA3900" s="57"/>
      <c r="GB3900" s="57"/>
      <c r="GC3900" s="57"/>
      <c r="GD3900" s="57"/>
      <c r="GE3900" s="57"/>
      <c r="GF3900" s="56"/>
      <c r="GG3900" s="57"/>
      <c r="GH3900" s="64"/>
      <c r="GI3900" s="64"/>
      <c r="GJ3900" s="64"/>
      <c r="GK3900" s="64"/>
      <c r="GL3900" s="62"/>
      <c r="GM3900" s="63"/>
      <c r="GN3900" s="62"/>
      <c r="GO3900" s="62"/>
      <c r="GP3900" s="61"/>
      <c r="GQ3900" s="60"/>
      <c r="GR3900" s="59"/>
      <c r="GS3900" s="57"/>
      <c r="GT3900" s="57"/>
      <c r="GU3900" s="57"/>
      <c r="GV3900" s="57"/>
      <c r="GW3900" s="57"/>
      <c r="GX3900" s="57"/>
      <c r="GY3900" s="57"/>
      <c r="GZ3900" s="57"/>
      <c r="HA3900" s="58"/>
      <c r="HB3900" s="57"/>
      <c r="HC3900" s="57"/>
      <c r="HD3900" s="57"/>
      <c r="HE3900" s="57"/>
      <c r="HF3900" s="57"/>
      <c r="HG3900" s="56"/>
      <c r="HH3900" s="57"/>
      <c r="HI3900" s="64"/>
      <c r="HJ3900" s="64"/>
      <c r="HK3900" s="64"/>
      <c r="HL3900" s="64"/>
      <c r="HM3900" s="62"/>
      <c r="HN3900" s="63"/>
      <c r="HO3900" s="62"/>
      <c r="HP3900" s="62"/>
      <c r="HQ3900" s="61"/>
      <c r="HR3900" s="60"/>
      <c r="HS3900" s="59"/>
      <c r="HT3900" s="57"/>
      <c r="HU3900" s="57"/>
      <c r="HV3900" s="57"/>
      <c r="HW3900" s="57"/>
      <c r="HX3900" s="57"/>
      <c r="HY3900" s="57"/>
      <c r="HZ3900" s="57"/>
      <c r="IA3900" s="57"/>
      <c r="IB3900" s="58"/>
      <c r="IC3900" s="57"/>
      <c r="ID3900" s="57"/>
      <c r="IE3900" s="57"/>
      <c r="IF3900" s="57"/>
      <c r="IG3900" s="57"/>
      <c r="IH3900" s="56"/>
      <c r="II3900" s="57"/>
      <c r="IJ3900" s="64"/>
      <c r="IK3900" s="64"/>
      <c r="IL3900" s="64"/>
      <c r="IM3900" s="64"/>
      <c r="IN3900" s="62"/>
      <c r="IO3900" s="63"/>
      <c r="IP3900" s="62"/>
      <c r="IQ3900" s="62"/>
      <c r="IR3900" s="61"/>
      <c r="IS3900" s="60"/>
      <c r="IT3900" s="59"/>
      <c r="IU3900" s="57"/>
      <c r="IV3900" s="57"/>
      <c r="IW3900" s="57"/>
      <c r="IX3900" s="57"/>
      <c r="IY3900" s="57"/>
      <c r="IZ3900" s="57"/>
      <c r="JA3900" s="57"/>
      <c r="JB3900" s="57"/>
      <c r="JC3900" s="58"/>
      <c r="JD3900" s="57"/>
      <c r="JE3900" s="57"/>
      <c r="JF3900" s="57"/>
      <c r="JG3900" s="57"/>
      <c r="JH3900" s="57"/>
      <c r="JI3900" s="56"/>
      <c r="JJ3900" s="57"/>
      <c r="JK3900" s="64"/>
      <c r="JL3900" s="64"/>
      <c r="JM3900" s="64"/>
      <c r="JN3900" s="64"/>
      <c r="JO3900" s="62"/>
      <c r="JP3900" s="63"/>
      <c r="JQ3900" s="62"/>
      <c r="JR3900" s="62"/>
      <c r="JS3900" s="61"/>
      <c r="JT3900" s="60"/>
      <c r="JU3900" s="59"/>
      <c r="JV3900" s="57"/>
      <c r="JW3900" s="57"/>
      <c r="JX3900" s="57"/>
      <c r="JY3900" s="57"/>
      <c r="JZ3900" s="57"/>
      <c r="KA3900" s="57"/>
      <c r="KB3900" s="57"/>
      <c r="KC3900" s="57"/>
      <c r="KD3900" s="58"/>
      <c r="KE3900" s="57"/>
      <c r="KF3900" s="57"/>
      <c r="KG3900" s="57"/>
      <c r="KH3900" s="57"/>
      <c r="KI3900" s="57"/>
      <c r="KJ3900" s="56"/>
      <c r="KK3900" s="57"/>
      <c r="KL3900" s="64"/>
      <c r="KM3900" s="64"/>
      <c r="KN3900" s="64"/>
      <c r="KO3900" s="64"/>
      <c r="KP3900" s="62"/>
      <c r="KQ3900" s="63"/>
      <c r="KR3900" s="62"/>
      <c r="KS3900" s="62"/>
      <c r="KT3900" s="61"/>
      <c r="KU3900" s="60"/>
      <c r="KV3900" s="59"/>
      <c r="KW3900" s="57"/>
      <c r="KX3900" s="57"/>
      <c r="KY3900" s="57"/>
      <c r="KZ3900" s="57"/>
      <c r="LA3900" s="57"/>
      <c r="LB3900" s="57"/>
      <c r="LC3900" s="57"/>
      <c r="LD3900" s="57"/>
      <c r="LE3900" s="58"/>
      <c r="LF3900" s="57"/>
      <c r="LG3900" s="57"/>
      <c r="LH3900" s="57"/>
      <c r="LI3900" s="57"/>
      <c r="LJ3900" s="57"/>
      <c r="LK3900" s="56"/>
      <c r="LL3900" s="57"/>
      <c r="LM3900" s="64"/>
      <c r="LN3900" s="64"/>
      <c r="LO3900" s="64"/>
      <c r="LP3900" s="64"/>
      <c r="LQ3900" s="62"/>
      <c r="LR3900" s="63"/>
      <c r="LS3900" s="62"/>
      <c r="LT3900" s="62"/>
      <c r="LU3900" s="61"/>
      <c r="LV3900" s="60"/>
      <c r="LW3900" s="59"/>
      <c r="LX3900" s="57"/>
      <c r="LY3900" s="57"/>
      <c r="LZ3900" s="57"/>
      <c r="MA3900" s="57"/>
      <c r="MB3900" s="57"/>
      <c r="MC3900" s="57"/>
      <c r="MD3900" s="57"/>
      <c r="ME3900" s="57"/>
      <c r="MF3900" s="58"/>
      <c r="MG3900" s="57"/>
      <c r="MH3900" s="57"/>
      <c r="MI3900" s="57"/>
      <c r="MJ3900" s="57"/>
      <c r="MK3900" s="57"/>
      <c r="ML3900" s="56"/>
      <c r="MM3900" s="57"/>
      <c r="MN3900" s="64"/>
      <c r="MO3900" s="64"/>
      <c r="MP3900" s="64"/>
      <c r="MQ3900" s="64"/>
      <c r="MR3900" s="62"/>
      <c r="MS3900" s="63"/>
      <c r="MT3900" s="62"/>
      <c r="MU3900" s="62"/>
      <c r="MV3900" s="61"/>
      <c r="MW3900" s="60"/>
      <c r="MX3900" s="59"/>
      <c r="MY3900" s="57"/>
      <c r="MZ3900" s="57"/>
      <c r="NA3900" s="57"/>
      <c r="NB3900" s="57"/>
      <c r="NC3900" s="57"/>
      <c r="ND3900" s="57"/>
      <c r="NE3900" s="57"/>
      <c r="NF3900" s="57"/>
      <c r="NG3900" s="58"/>
      <c r="NH3900" s="57"/>
      <c r="NI3900" s="57"/>
      <c r="NJ3900" s="57"/>
      <c r="NK3900" s="57"/>
      <c r="NL3900" s="57"/>
      <c r="NM3900" s="56"/>
      <c r="NN3900" s="57"/>
      <c r="NO3900" s="64"/>
      <c r="NP3900" s="64"/>
      <c r="NQ3900" s="64"/>
      <c r="NR3900" s="64"/>
      <c r="NS3900" s="62"/>
      <c r="NT3900" s="63"/>
      <c r="NU3900" s="62"/>
      <c r="NV3900" s="62"/>
      <c r="NW3900" s="61"/>
      <c r="NX3900" s="60"/>
      <c r="NY3900" s="59"/>
      <c r="NZ3900" s="57"/>
      <c r="OA3900" s="57"/>
      <c r="OB3900" s="57"/>
      <c r="OC3900" s="57"/>
      <c r="OD3900" s="57"/>
      <c r="OE3900" s="57"/>
      <c r="OF3900" s="57"/>
      <c r="OG3900" s="57"/>
      <c r="OH3900" s="58"/>
      <c r="OI3900" s="57"/>
      <c r="OJ3900" s="57"/>
      <c r="OK3900" s="57"/>
      <c r="OL3900" s="57"/>
      <c r="OM3900" s="57"/>
      <c r="ON3900" s="56"/>
      <c r="OO3900" s="57"/>
      <c r="OP3900" s="64"/>
      <c r="OQ3900" s="64"/>
      <c r="OR3900" s="64"/>
      <c r="OS3900" s="64"/>
      <c r="OT3900" s="62"/>
      <c r="OU3900" s="63"/>
      <c r="OV3900" s="62"/>
      <c r="OW3900" s="62"/>
      <c r="OX3900" s="61"/>
      <c r="OY3900" s="60"/>
      <c r="OZ3900" s="59"/>
      <c r="PA3900" s="57"/>
      <c r="PB3900" s="57"/>
      <c r="PC3900" s="57"/>
      <c r="PD3900" s="57"/>
      <c r="PE3900" s="57"/>
      <c r="PF3900" s="57"/>
      <c r="PG3900" s="57"/>
      <c r="PH3900" s="57"/>
      <c r="PI3900" s="58"/>
      <c r="PJ3900" s="57"/>
      <c r="PK3900" s="57"/>
      <c r="PL3900" s="57"/>
      <c r="PM3900" s="57"/>
      <c r="PN3900" s="57"/>
      <c r="PO3900" s="56"/>
      <c r="PP3900" s="57"/>
      <c r="PQ3900" s="64"/>
      <c r="PR3900" s="64"/>
      <c r="PS3900" s="64"/>
      <c r="PT3900" s="64"/>
      <c r="PU3900" s="62"/>
      <c r="PV3900" s="63"/>
      <c r="PW3900" s="62"/>
      <c r="PX3900" s="62"/>
      <c r="PY3900" s="61"/>
      <c r="PZ3900" s="60"/>
      <c r="QA3900" s="59"/>
      <c r="QB3900" s="57"/>
      <c r="QC3900" s="57"/>
      <c r="QD3900" s="57"/>
      <c r="QE3900" s="57"/>
      <c r="QF3900" s="57"/>
      <c r="QG3900" s="57"/>
      <c r="QH3900" s="57"/>
      <c r="QI3900" s="57"/>
      <c r="QJ3900" s="58"/>
      <c r="QK3900" s="57"/>
      <c r="QL3900" s="57"/>
      <c r="QM3900" s="57"/>
      <c r="QN3900" s="57"/>
      <c r="QO3900" s="57"/>
      <c r="QP3900" s="56"/>
      <c r="QQ3900" s="57"/>
      <c r="QR3900" s="64"/>
      <c r="QS3900" s="64"/>
      <c r="QT3900" s="64"/>
      <c r="QU3900" s="64"/>
      <c r="QV3900" s="62"/>
      <c r="QW3900" s="63"/>
      <c r="QX3900" s="62"/>
      <c r="QY3900" s="62"/>
      <c r="QZ3900" s="61"/>
      <c r="RA3900" s="60"/>
      <c r="RB3900" s="59"/>
      <c r="RC3900" s="57"/>
      <c r="RD3900" s="57"/>
      <c r="RE3900" s="57"/>
      <c r="RF3900" s="57"/>
      <c r="RG3900" s="57"/>
      <c r="RH3900" s="57"/>
      <c r="RI3900" s="57"/>
      <c r="RJ3900" s="57"/>
      <c r="RK3900" s="58"/>
      <c r="RL3900" s="57"/>
      <c r="RM3900" s="57"/>
      <c r="RN3900" s="57"/>
      <c r="RO3900" s="57"/>
      <c r="RP3900" s="57"/>
      <c r="RQ3900" s="56"/>
      <c r="RR3900" s="57"/>
      <c r="RS3900" s="64"/>
      <c r="RT3900" s="64"/>
      <c r="RU3900" s="64"/>
      <c r="RV3900" s="64"/>
      <c r="RW3900" s="62"/>
      <c r="RX3900" s="63"/>
      <c r="RY3900" s="62"/>
      <c r="RZ3900" s="62"/>
      <c r="SA3900" s="61"/>
      <c r="SB3900" s="60"/>
      <c r="SC3900" s="59"/>
      <c r="SD3900" s="57"/>
      <c r="SE3900" s="57"/>
      <c r="SF3900" s="57"/>
      <c r="SG3900" s="57"/>
      <c r="SH3900" s="57"/>
      <c r="SI3900" s="57"/>
      <c r="SJ3900" s="57"/>
      <c r="SK3900" s="57"/>
      <c r="SL3900" s="58"/>
      <c r="SM3900" s="57"/>
      <c r="SN3900" s="57"/>
      <c r="SO3900" s="57"/>
      <c r="SP3900" s="57"/>
      <c r="SQ3900" s="57"/>
      <c r="SR3900" s="56"/>
      <c r="SS3900" s="57"/>
      <c r="ST3900" s="64"/>
      <c r="SU3900" s="64"/>
      <c r="SV3900" s="64"/>
      <c r="SW3900" s="64"/>
      <c r="SX3900" s="62"/>
      <c r="SY3900" s="63"/>
      <c r="SZ3900" s="62"/>
      <c r="TA3900" s="62"/>
      <c r="TB3900" s="61"/>
      <c r="TC3900" s="60"/>
      <c r="TD3900" s="59"/>
      <c r="TE3900" s="57"/>
      <c r="TF3900" s="57"/>
      <c r="TG3900" s="57"/>
      <c r="TH3900" s="57"/>
      <c r="TI3900" s="57"/>
      <c r="TJ3900" s="57"/>
      <c r="TK3900" s="57"/>
      <c r="TL3900" s="57"/>
      <c r="TM3900" s="58"/>
      <c r="TN3900" s="57"/>
      <c r="TO3900" s="57"/>
      <c r="TP3900" s="57"/>
      <c r="TQ3900" s="57"/>
      <c r="TR3900" s="57"/>
      <c r="TS3900" s="56"/>
      <c r="TT3900" s="57"/>
      <c r="TU3900" s="64"/>
      <c r="TV3900" s="64"/>
      <c r="TW3900" s="64"/>
      <c r="TX3900" s="64"/>
      <c r="TY3900" s="62"/>
      <c r="TZ3900" s="63"/>
      <c r="UA3900" s="62"/>
      <c r="UB3900" s="62"/>
      <c r="UC3900" s="61"/>
      <c r="UD3900" s="60"/>
      <c r="UE3900" s="59"/>
      <c r="UF3900" s="57"/>
      <c r="UG3900" s="57"/>
      <c r="UH3900" s="57"/>
      <c r="UI3900" s="57"/>
      <c r="UJ3900" s="57"/>
      <c r="UK3900" s="57"/>
      <c r="UL3900" s="57"/>
      <c r="UM3900" s="57"/>
      <c r="UN3900" s="58"/>
      <c r="UO3900" s="57"/>
      <c r="UP3900" s="57"/>
      <c r="UQ3900" s="57"/>
      <c r="UR3900" s="57"/>
      <c r="US3900" s="57"/>
      <c r="UT3900" s="56"/>
      <c r="UU3900" s="57"/>
      <c r="UV3900" s="64"/>
      <c r="UW3900" s="64"/>
      <c r="UX3900" s="64"/>
      <c r="UY3900" s="64"/>
      <c r="UZ3900" s="62"/>
      <c r="VA3900" s="63"/>
      <c r="VB3900" s="62"/>
      <c r="VC3900" s="62"/>
      <c r="VD3900" s="61"/>
      <c r="VE3900" s="60"/>
      <c r="VF3900" s="59"/>
      <c r="VG3900" s="57"/>
      <c r="VH3900" s="57"/>
      <c r="VI3900" s="57"/>
      <c r="VJ3900" s="57"/>
      <c r="VK3900" s="57"/>
      <c r="VL3900" s="57"/>
      <c r="VM3900" s="57"/>
      <c r="VN3900" s="57"/>
      <c r="VO3900" s="58"/>
      <c r="VP3900" s="57"/>
      <c r="VQ3900" s="57"/>
      <c r="VR3900" s="57"/>
      <c r="VS3900" s="57"/>
      <c r="VT3900" s="57"/>
      <c r="VU3900" s="56"/>
      <c r="VV3900" s="57"/>
      <c r="VW3900" s="64"/>
      <c r="VX3900" s="64"/>
      <c r="VY3900" s="64"/>
      <c r="VZ3900" s="64"/>
      <c r="WA3900" s="62"/>
      <c r="WB3900" s="63"/>
      <c r="WC3900" s="62"/>
      <c r="WD3900" s="62"/>
      <c r="WE3900" s="61"/>
      <c r="WF3900" s="60"/>
      <c r="WG3900" s="59"/>
      <c r="WH3900" s="57"/>
      <c r="WI3900" s="57"/>
      <c r="WJ3900" s="57"/>
      <c r="WK3900" s="57"/>
      <c r="WL3900" s="57"/>
      <c r="WM3900" s="57"/>
      <c r="WN3900" s="57"/>
      <c r="WO3900" s="57"/>
      <c r="WP3900" s="58"/>
      <c r="WQ3900" s="57"/>
      <c r="WR3900" s="57"/>
      <c r="WS3900" s="57"/>
      <c r="WT3900" s="57"/>
      <c r="WU3900" s="57"/>
      <c r="WV3900" s="56"/>
      <c r="WW3900" s="57"/>
      <c r="WX3900" s="64"/>
      <c r="WY3900" s="64"/>
      <c r="WZ3900" s="64"/>
      <c r="XA3900" s="64"/>
      <c r="XB3900" s="62"/>
      <c r="XC3900" s="63"/>
      <c r="XD3900" s="62"/>
      <c r="XE3900" s="62"/>
      <c r="XF3900" s="61"/>
      <c r="XG3900" s="60"/>
      <c r="XH3900" s="59"/>
      <c r="XI3900" s="57"/>
      <c r="XJ3900" s="57"/>
      <c r="XK3900" s="57"/>
      <c r="XL3900" s="57"/>
      <c r="XM3900" s="57"/>
      <c r="XN3900" s="57"/>
      <c r="XO3900" s="57"/>
      <c r="XP3900" s="57"/>
      <c r="XQ3900" s="58"/>
      <c r="XR3900" s="57"/>
      <c r="XS3900" s="57"/>
      <c r="XT3900" s="57"/>
      <c r="XU3900" s="57"/>
      <c r="XV3900" s="57"/>
      <c r="XW3900" s="56"/>
      <c r="XX3900" s="57"/>
      <c r="XY3900" s="64"/>
      <c r="XZ3900" s="64"/>
      <c r="YA3900" s="64"/>
      <c r="YB3900" s="64"/>
      <c r="YC3900" s="62"/>
      <c r="YD3900" s="63"/>
      <c r="YE3900" s="62"/>
      <c r="YF3900" s="62"/>
      <c r="YG3900" s="61"/>
      <c r="YH3900" s="60"/>
      <c r="YI3900" s="59"/>
      <c r="YJ3900" s="57"/>
      <c r="YK3900" s="57"/>
      <c r="YL3900" s="57"/>
      <c r="YM3900" s="57"/>
      <c r="YN3900" s="57"/>
      <c r="YO3900" s="57"/>
      <c r="YP3900" s="57"/>
      <c r="YQ3900" s="57"/>
      <c r="YR3900" s="58"/>
      <c r="YS3900" s="57"/>
      <c r="YT3900" s="57"/>
      <c r="YU3900" s="57"/>
      <c r="YV3900" s="57"/>
      <c r="YW3900" s="57"/>
      <c r="YX3900" s="56"/>
      <c r="YY3900" s="57"/>
      <c r="YZ3900" s="64"/>
      <c r="ZA3900" s="64"/>
      <c r="ZB3900" s="64"/>
      <c r="ZC3900" s="64"/>
      <c r="ZD3900" s="62"/>
      <c r="ZE3900" s="63"/>
      <c r="ZF3900" s="62"/>
      <c r="ZG3900" s="62"/>
      <c r="ZH3900" s="61"/>
      <c r="ZI3900" s="60"/>
      <c r="ZJ3900" s="59"/>
      <c r="ZK3900" s="57"/>
      <c r="ZL3900" s="57"/>
      <c r="ZM3900" s="57"/>
      <c r="ZN3900" s="57"/>
      <c r="ZO3900" s="57"/>
      <c r="ZP3900" s="57"/>
      <c r="ZQ3900" s="57"/>
      <c r="ZR3900" s="57"/>
      <c r="ZS3900" s="58"/>
      <c r="ZT3900" s="57"/>
      <c r="ZU3900" s="57"/>
      <c r="ZV3900" s="57"/>
      <c r="ZW3900" s="57"/>
      <c r="ZX3900" s="57"/>
      <c r="ZY3900" s="56"/>
      <c r="ZZ3900" s="57"/>
      <c r="AAA3900" s="64"/>
      <c r="AAB3900" s="64"/>
      <c r="AAC3900" s="64"/>
      <c r="AAD3900" s="64"/>
      <c r="AAE3900" s="62"/>
      <c r="AAF3900" s="63"/>
      <c r="AAG3900" s="62"/>
      <c r="AAH3900" s="62"/>
      <c r="AAI3900" s="61"/>
      <c r="AAJ3900" s="60"/>
      <c r="AAK3900" s="59"/>
      <c r="AAL3900" s="57"/>
      <c r="AAM3900" s="57"/>
      <c r="AAN3900" s="57"/>
      <c r="AAO3900" s="57"/>
      <c r="AAP3900" s="57"/>
      <c r="AAQ3900" s="57"/>
      <c r="AAR3900" s="57"/>
      <c r="AAS3900" s="57"/>
      <c r="AAT3900" s="58"/>
      <c r="AAU3900" s="57"/>
      <c r="AAV3900" s="57"/>
      <c r="AAW3900" s="57"/>
      <c r="AAX3900" s="57"/>
      <c r="AAY3900" s="57"/>
      <c r="AAZ3900" s="56"/>
      <c r="ABA3900" s="57"/>
      <c r="ABB3900" s="64"/>
      <c r="ABC3900" s="64"/>
      <c r="ABD3900" s="64"/>
      <c r="ABE3900" s="64"/>
      <c r="ABF3900" s="62"/>
      <c r="ABG3900" s="63"/>
      <c r="ABH3900" s="62"/>
      <c r="ABI3900" s="62"/>
      <c r="ABJ3900" s="61"/>
      <c r="ABK3900" s="60"/>
      <c r="ABL3900" s="59"/>
      <c r="ABM3900" s="57"/>
      <c r="ABN3900" s="57"/>
      <c r="ABO3900" s="57"/>
      <c r="ABP3900" s="57"/>
      <c r="ABQ3900" s="57"/>
      <c r="ABR3900" s="57"/>
      <c r="ABS3900" s="57"/>
      <c r="ABT3900" s="57"/>
      <c r="ABU3900" s="58"/>
      <c r="ABV3900" s="57"/>
      <c r="ABW3900" s="57"/>
      <c r="ABX3900" s="57"/>
      <c r="ABY3900" s="57"/>
      <c r="ABZ3900" s="57"/>
      <c r="ACA3900" s="56"/>
      <c r="ACB3900" s="57"/>
      <c r="ACC3900" s="64"/>
      <c r="ACD3900" s="64"/>
      <c r="ACE3900" s="64"/>
      <c r="ACF3900" s="64"/>
      <c r="ACG3900" s="62"/>
      <c r="ACH3900" s="63"/>
      <c r="ACI3900" s="62"/>
      <c r="ACJ3900" s="62"/>
      <c r="ACK3900" s="61"/>
      <c r="ACL3900" s="60"/>
      <c r="ACM3900" s="59"/>
      <c r="ACN3900" s="57"/>
      <c r="ACO3900" s="57"/>
      <c r="ACP3900" s="57"/>
      <c r="ACQ3900" s="57"/>
      <c r="ACR3900" s="57"/>
      <c r="ACS3900" s="57"/>
      <c r="ACT3900" s="57"/>
      <c r="ACU3900" s="57"/>
      <c r="ACV3900" s="58"/>
      <c r="ACW3900" s="57"/>
      <c r="ACX3900" s="57"/>
      <c r="ACY3900" s="57"/>
      <c r="ACZ3900" s="57"/>
      <c r="ADA3900" s="57"/>
      <c r="ADB3900" s="56"/>
      <c r="ADC3900" s="57"/>
      <c r="ADD3900" s="64"/>
      <c r="ADE3900" s="64"/>
      <c r="ADF3900" s="64"/>
      <c r="ADG3900" s="64"/>
      <c r="ADH3900" s="62"/>
      <c r="ADI3900" s="63"/>
      <c r="ADJ3900" s="62"/>
      <c r="ADK3900" s="62"/>
      <c r="ADL3900" s="61"/>
      <c r="ADM3900" s="60"/>
      <c r="ADN3900" s="59"/>
      <c r="ADO3900" s="57"/>
      <c r="ADP3900" s="57"/>
      <c r="ADQ3900" s="57"/>
      <c r="ADR3900" s="57"/>
      <c r="ADS3900" s="57"/>
      <c r="ADT3900" s="57"/>
      <c r="ADU3900" s="57"/>
      <c r="ADV3900" s="57"/>
      <c r="ADW3900" s="58"/>
      <c r="ADX3900" s="57"/>
      <c r="ADY3900" s="57"/>
      <c r="ADZ3900" s="57"/>
      <c r="AEA3900" s="57"/>
      <c r="AEB3900" s="57"/>
      <c r="AEC3900" s="56"/>
      <c r="AED3900" s="57"/>
      <c r="AEE3900" s="64"/>
      <c r="AEF3900" s="64"/>
      <c r="AEG3900" s="64"/>
      <c r="AEH3900" s="64"/>
      <c r="AEI3900" s="62"/>
      <c r="AEJ3900" s="63"/>
      <c r="AEK3900" s="62"/>
      <c r="AEL3900" s="62"/>
      <c r="AEM3900" s="61"/>
      <c r="AEN3900" s="60"/>
      <c r="AEO3900" s="59"/>
      <c r="AEP3900" s="57"/>
      <c r="AEQ3900" s="57"/>
      <c r="AER3900" s="57"/>
      <c r="AES3900" s="57"/>
      <c r="AET3900" s="57"/>
      <c r="AEU3900" s="57"/>
      <c r="AEV3900" s="57"/>
      <c r="AEW3900" s="57"/>
      <c r="AEX3900" s="58"/>
      <c r="AEY3900" s="57"/>
      <c r="AEZ3900" s="57"/>
      <c r="AFA3900" s="57"/>
      <c r="AFB3900" s="57"/>
      <c r="AFC3900" s="57"/>
      <c r="AFD3900" s="56"/>
      <c r="AFE3900" s="57"/>
      <c r="AFF3900" s="64"/>
      <c r="AFG3900" s="64"/>
      <c r="AFH3900" s="64"/>
      <c r="AFI3900" s="64"/>
      <c r="AFJ3900" s="62"/>
      <c r="AFK3900" s="63"/>
      <c r="AFL3900" s="62"/>
      <c r="AFM3900" s="62"/>
      <c r="AFN3900" s="61"/>
      <c r="AFO3900" s="60"/>
      <c r="AFP3900" s="59"/>
      <c r="AFQ3900" s="57"/>
      <c r="AFR3900" s="57"/>
      <c r="AFS3900" s="57"/>
      <c r="AFT3900" s="57"/>
      <c r="AFU3900" s="57"/>
      <c r="AFV3900" s="57"/>
      <c r="AFW3900" s="57"/>
      <c r="AFX3900" s="57"/>
      <c r="AFY3900" s="58"/>
      <c r="AFZ3900" s="57"/>
      <c r="AGA3900" s="57"/>
      <c r="AGB3900" s="57"/>
      <c r="AGC3900" s="57"/>
      <c r="AGD3900" s="57"/>
      <c r="AGE3900" s="56"/>
      <c r="AGF3900" s="57"/>
      <c r="AGG3900" s="64"/>
      <c r="AGH3900" s="64"/>
      <c r="AGI3900" s="64"/>
      <c r="AGJ3900" s="64"/>
      <c r="AGK3900" s="62"/>
      <c r="AGL3900" s="63"/>
      <c r="AGM3900" s="62"/>
      <c r="AGN3900" s="62"/>
      <c r="AGO3900" s="61"/>
      <c r="AGP3900" s="60"/>
      <c r="AGQ3900" s="59"/>
      <c r="AGR3900" s="57"/>
      <c r="AGS3900" s="57"/>
      <c r="AGT3900" s="57"/>
      <c r="AGU3900" s="57"/>
      <c r="AGV3900" s="57"/>
      <c r="AGW3900" s="57"/>
      <c r="AGX3900" s="57"/>
      <c r="AGY3900" s="57"/>
      <c r="AGZ3900" s="58"/>
      <c r="AHA3900" s="57"/>
      <c r="AHB3900" s="57"/>
      <c r="AHC3900" s="57"/>
      <c r="AHD3900" s="57"/>
      <c r="AHE3900" s="57"/>
      <c r="AHF3900" s="56"/>
      <c r="AHG3900" s="57"/>
      <c r="AHH3900" s="64"/>
      <c r="AHI3900" s="64"/>
      <c r="AHJ3900" s="64"/>
      <c r="AHK3900" s="64"/>
      <c r="AHL3900" s="62"/>
      <c r="AHM3900" s="63"/>
      <c r="AHN3900" s="62"/>
      <c r="AHO3900" s="62"/>
      <c r="AHP3900" s="61"/>
      <c r="AHQ3900" s="60"/>
      <c r="AHR3900" s="59"/>
      <c r="AHS3900" s="57"/>
      <c r="AHT3900" s="57"/>
      <c r="AHU3900" s="57"/>
      <c r="AHV3900" s="57"/>
      <c r="AHW3900" s="57"/>
      <c r="AHX3900" s="57"/>
      <c r="AHY3900" s="57"/>
      <c r="AHZ3900" s="57"/>
      <c r="AIA3900" s="58"/>
      <c r="AIB3900" s="57"/>
      <c r="AIC3900" s="57"/>
      <c r="AID3900" s="57"/>
      <c r="AIE3900" s="57"/>
      <c r="AIF3900" s="57"/>
      <c r="AIG3900" s="56"/>
      <c r="AIH3900" s="57"/>
      <c r="AII3900" s="64"/>
      <c r="AIJ3900" s="64"/>
      <c r="AIK3900" s="64"/>
      <c r="AIL3900" s="64"/>
      <c r="AIM3900" s="62"/>
      <c r="AIN3900" s="63"/>
      <c r="AIO3900" s="62"/>
      <c r="AIP3900" s="62"/>
      <c r="AIQ3900" s="61"/>
      <c r="AIR3900" s="60"/>
      <c r="AIS3900" s="59"/>
      <c r="AIT3900" s="57"/>
      <c r="AIU3900" s="57"/>
      <c r="AIV3900" s="57"/>
      <c r="AIW3900" s="57"/>
      <c r="AIX3900" s="57"/>
      <c r="AIY3900" s="57"/>
      <c r="AIZ3900" s="57"/>
      <c r="AJA3900" s="57"/>
      <c r="AJB3900" s="58"/>
      <c r="AJC3900" s="57"/>
      <c r="AJD3900" s="57"/>
      <c r="AJE3900" s="57"/>
      <c r="AJF3900" s="57"/>
      <c r="AJG3900" s="57"/>
      <c r="AJH3900" s="56"/>
      <c r="AJI3900" s="57"/>
      <c r="AJJ3900" s="64"/>
      <c r="AJK3900" s="64"/>
      <c r="AJL3900" s="64"/>
      <c r="AJM3900" s="64"/>
      <c r="AJN3900" s="62"/>
      <c r="AJO3900" s="63"/>
      <c r="AJP3900" s="62"/>
      <c r="AJQ3900" s="62"/>
      <c r="AJR3900" s="61"/>
      <c r="AJS3900" s="60"/>
      <c r="AJT3900" s="59"/>
      <c r="AJU3900" s="57"/>
      <c r="AJV3900" s="57"/>
      <c r="AJW3900" s="57"/>
      <c r="AJX3900" s="57"/>
      <c r="AJY3900" s="57"/>
      <c r="AJZ3900" s="57"/>
      <c r="AKA3900" s="57"/>
      <c r="AKB3900" s="57"/>
      <c r="AKC3900" s="58"/>
      <c r="AKD3900" s="57"/>
      <c r="AKE3900" s="57"/>
      <c r="AKF3900" s="57"/>
      <c r="AKG3900" s="57"/>
      <c r="AKH3900" s="57"/>
      <c r="AKI3900" s="56"/>
      <c r="AKJ3900" s="57"/>
      <c r="AKK3900" s="64"/>
      <c r="AKL3900" s="64"/>
      <c r="AKM3900" s="64"/>
      <c r="AKN3900" s="64"/>
      <c r="AKO3900" s="62"/>
      <c r="AKP3900" s="63"/>
      <c r="AKQ3900" s="62"/>
      <c r="AKR3900" s="62"/>
      <c r="AKS3900" s="61"/>
      <c r="AKT3900" s="60"/>
      <c r="AKU3900" s="59"/>
      <c r="AKV3900" s="57"/>
      <c r="AKW3900" s="57"/>
      <c r="AKX3900" s="57"/>
      <c r="AKY3900" s="57"/>
      <c r="AKZ3900" s="57"/>
      <c r="ALA3900" s="57"/>
      <c r="ALB3900" s="57"/>
      <c r="ALC3900" s="57"/>
      <c r="ALD3900" s="58"/>
      <c r="ALE3900" s="57"/>
      <c r="ALF3900" s="57"/>
      <c r="ALG3900" s="57"/>
      <c r="ALH3900" s="57"/>
      <c r="ALI3900" s="57"/>
      <c r="ALJ3900" s="56"/>
      <c r="ALK3900" s="57"/>
      <c r="ALL3900" s="64"/>
      <c r="ALM3900" s="64"/>
      <c r="ALN3900" s="64"/>
      <c r="ALO3900" s="64"/>
      <c r="ALP3900" s="62"/>
      <c r="ALQ3900" s="63"/>
      <c r="ALR3900" s="62"/>
      <c r="ALS3900" s="62"/>
      <c r="ALT3900" s="61"/>
      <c r="ALU3900" s="60"/>
      <c r="ALV3900" s="59"/>
      <c r="ALW3900" s="57"/>
      <c r="ALX3900" s="57"/>
      <c r="ALY3900" s="57"/>
      <c r="ALZ3900" s="57"/>
      <c r="AMA3900" s="57"/>
      <c r="AMB3900" s="57"/>
      <c r="AMC3900" s="57"/>
      <c r="AMD3900" s="57"/>
      <c r="AME3900" s="58"/>
      <c r="AMF3900" s="57"/>
      <c r="AMG3900" s="57"/>
      <c r="AMH3900" s="57"/>
      <c r="AMI3900" s="57"/>
      <c r="AMJ3900" s="57"/>
      <c r="AMK3900" s="56"/>
      <c r="AML3900" s="57"/>
      <c r="AMM3900" s="64"/>
      <c r="AMN3900" s="64"/>
      <c r="AMO3900" s="64"/>
      <c r="AMP3900" s="64"/>
      <c r="AMQ3900" s="62"/>
      <c r="AMR3900" s="63"/>
      <c r="AMS3900" s="62"/>
      <c r="AMT3900" s="62"/>
      <c r="AMU3900" s="61"/>
      <c r="AMV3900" s="60"/>
      <c r="AMW3900" s="59"/>
      <c r="AMX3900" s="57"/>
      <c r="AMY3900" s="57"/>
      <c r="AMZ3900" s="57"/>
      <c r="ANA3900" s="57"/>
      <c r="ANB3900" s="57"/>
      <c r="ANC3900" s="57"/>
      <c r="AND3900" s="57"/>
      <c r="ANE3900" s="57"/>
      <c r="ANF3900" s="58"/>
      <c r="ANG3900" s="57"/>
      <c r="ANH3900" s="57"/>
      <c r="ANI3900" s="57"/>
      <c r="ANJ3900" s="57"/>
      <c r="ANK3900" s="57"/>
      <c r="ANL3900" s="56"/>
      <c r="ANM3900" s="57"/>
      <c r="ANN3900" s="64"/>
      <c r="ANO3900" s="64"/>
      <c r="ANP3900" s="64"/>
      <c r="ANQ3900" s="64"/>
      <c r="ANR3900" s="62"/>
      <c r="ANS3900" s="63"/>
      <c r="ANT3900" s="62"/>
      <c r="ANU3900" s="62"/>
      <c r="ANV3900" s="61"/>
      <c r="ANW3900" s="60"/>
      <c r="ANX3900" s="59"/>
      <c r="ANY3900" s="57"/>
      <c r="ANZ3900" s="57"/>
      <c r="AOA3900" s="57"/>
      <c r="AOB3900" s="57"/>
      <c r="AOC3900" s="57"/>
      <c r="AOD3900" s="57"/>
      <c r="AOE3900" s="57"/>
      <c r="AOF3900" s="57"/>
      <c r="AOG3900" s="58"/>
      <c r="AOH3900" s="57"/>
      <c r="AOI3900" s="57"/>
      <c r="AOJ3900" s="57"/>
      <c r="AOK3900" s="57"/>
      <c r="AOL3900" s="57"/>
      <c r="AOM3900" s="56"/>
      <c r="AON3900" s="57"/>
      <c r="AOO3900" s="64"/>
      <c r="AOP3900" s="64"/>
      <c r="AOQ3900" s="64"/>
      <c r="AOR3900" s="64"/>
      <c r="AOS3900" s="62"/>
      <c r="AOT3900" s="63"/>
      <c r="AOU3900" s="62"/>
      <c r="AOV3900" s="62"/>
      <c r="AOW3900" s="61"/>
      <c r="AOX3900" s="60"/>
      <c r="AOY3900" s="59"/>
      <c r="AOZ3900" s="57"/>
      <c r="APA3900" s="57"/>
      <c r="APB3900" s="57"/>
      <c r="APC3900" s="57"/>
      <c r="APD3900" s="57"/>
      <c r="APE3900" s="57"/>
      <c r="APF3900" s="57"/>
      <c r="APG3900" s="57"/>
      <c r="APH3900" s="58"/>
      <c r="API3900" s="57"/>
      <c r="APJ3900" s="57"/>
      <c r="APK3900" s="57"/>
      <c r="APL3900" s="57"/>
      <c r="APM3900" s="57"/>
      <c r="APN3900" s="56"/>
      <c r="APO3900" s="57"/>
      <c r="APP3900" s="64"/>
      <c r="APQ3900" s="64"/>
      <c r="APR3900" s="64"/>
      <c r="APS3900" s="64"/>
      <c r="APT3900" s="62"/>
      <c r="APU3900" s="63"/>
      <c r="APV3900" s="62"/>
      <c r="APW3900" s="62"/>
      <c r="APX3900" s="61"/>
      <c r="APY3900" s="60"/>
      <c r="APZ3900" s="59"/>
      <c r="AQA3900" s="57"/>
      <c r="AQB3900" s="57"/>
      <c r="AQC3900" s="57"/>
      <c r="AQD3900" s="57"/>
      <c r="AQE3900" s="57"/>
      <c r="AQF3900" s="57"/>
      <c r="AQG3900" s="57"/>
      <c r="AQH3900" s="57"/>
      <c r="AQI3900" s="58"/>
      <c r="AQJ3900" s="57"/>
      <c r="AQK3900" s="57"/>
      <c r="AQL3900" s="57"/>
      <c r="AQM3900" s="57"/>
      <c r="AQN3900" s="57"/>
      <c r="AQO3900" s="56"/>
      <c r="AQP3900" s="57"/>
      <c r="AQQ3900" s="64"/>
      <c r="AQR3900" s="64"/>
      <c r="AQS3900" s="64"/>
      <c r="AQT3900" s="64"/>
      <c r="AQU3900" s="62"/>
      <c r="AQV3900" s="63"/>
      <c r="AQW3900" s="62"/>
      <c r="AQX3900" s="62"/>
      <c r="AQY3900" s="61"/>
      <c r="AQZ3900" s="60"/>
      <c r="ARA3900" s="59"/>
      <c r="ARB3900" s="57"/>
      <c r="ARC3900" s="57"/>
      <c r="ARD3900" s="57"/>
      <c r="ARE3900" s="57"/>
      <c r="ARF3900" s="57"/>
      <c r="ARG3900" s="57"/>
      <c r="ARH3900" s="57"/>
      <c r="ARI3900" s="57"/>
      <c r="ARJ3900" s="58"/>
      <c r="ARK3900" s="57"/>
      <c r="ARL3900" s="57"/>
      <c r="ARM3900" s="57"/>
      <c r="ARN3900" s="57"/>
      <c r="ARO3900" s="57"/>
      <c r="ARP3900" s="56"/>
      <c r="ARQ3900" s="57"/>
      <c r="ARR3900" s="64"/>
      <c r="ARS3900" s="64"/>
      <c r="ART3900" s="64"/>
      <c r="ARU3900" s="64"/>
      <c r="ARV3900" s="62"/>
      <c r="ARW3900" s="63"/>
      <c r="ARX3900" s="62"/>
      <c r="ARY3900" s="62"/>
      <c r="ARZ3900" s="61"/>
      <c r="ASA3900" s="60"/>
      <c r="ASB3900" s="59"/>
      <c r="ASC3900" s="57"/>
      <c r="ASD3900" s="57"/>
      <c r="ASE3900" s="57"/>
      <c r="ASF3900" s="57"/>
      <c r="ASG3900" s="57"/>
      <c r="ASH3900" s="57"/>
      <c r="ASI3900" s="57"/>
      <c r="ASJ3900" s="57"/>
      <c r="ASK3900" s="58"/>
      <c r="ASL3900" s="57"/>
      <c r="ASM3900" s="57"/>
      <c r="ASN3900" s="57"/>
      <c r="ASO3900" s="57"/>
      <c r="ASP3900" s="57"/>
      <c r="ASQ3900" s="56"/>
      <c r="ASR3900" s="57"/>
      <c r="ASS3900" s="64"/>
      <c r="AST3900" s="64"/>
      <c r="ASU3900" s="64"/>
      <c r="ASV3900" s="64"/>
      <c r="ASW3900" s="62"/>
      <c r="ASX3900" s="63"/>
      <c r="ASY3900" s="62"/>
      <c r="ASZ3900" s="62"/>
      <c r="ATA3900" s="61"/>
      <c r="ATB3900" s="60"/>
      <c r="ATC3900" s="59"/>
      <c r="ATD3900" s="57"/>
      <c r="ATE3900" s="57"/>
      <c r="ATF3900" s="57"/>
      <c r="ATG3900" s="57"/>
      <c r="ATH3900" s="57"/>
      <c r="ATI3900" s="57"/>
      <c r="ATJ3900" s="57"/>
      <c r="ATK3900" s="57"/>
      <c r="ATL3900" s="58"/>
      <c r="ATM3900" s="57"/>
      <c r="ATN3900" s="57"/>
      <c r="ATO3900" s="57"/>
      <c r="ATP3900" s="57"/>
      <c r="ATQ3900" s="57"/>
      <c r="ATR3900" s="56"/>
      <c r="ATS3900" s="57"/>
      <c r="ATT3900" s="64"/>
      <c r="ATU3900" s="64"/>
      <c r="ATV3900" s="64"/>
      <c r="ATW3900" s="64"/>
      <c r="ATX3900" s="62"/>
      <c r="ATY3900" s="63"/>
      <c r="ATZ3900" s="62"/>
      <c r="AUA3900" s="62"/>
      <c r="AUB3900" s="61"/>
      <c r="AUC3900" s="60"/>
      <c r="AUD3900" s="59"/>
      <c r="AUE3900" s="57"/>
      <c r="AUF3900" s="57"/>
      <c r="AUG3900" s="57"/>
      <c r="AUH3900" s="57"/>
      <c r="AUI3900" s="57"/>
      <c r="AUJ3900" s="57"/>
      <c r="AUK3900" s="57"/>
      <c r="AUL3900" s="57"/>
      <c r="AUM3900" s="58"/>
      <c r="AUN3900" s="57"/>
      <c r="AUO3900" s="57"/>
      <c r="AUP3900" s="57"/>
      <c r="AUQ3900" s="57"/>
      <c r="AUR3900" s="57"/>
      <c r="AUS3900" s="56"/>
      <c r="AUT3900" s="57"/>
      <c r="AUU3900" s="64"/>
      <c r="AUV3900" s="64"/>
      <c r="AUW3900" s="64"/>
      <c r="AUX3900" s="64"/>
      <c r="AUY3900" s="62"/>
      <c r="AUZ3900" s="63"/>
      <c r="AVA3900" s="62"/>
      <c r="AVB3900" s="62"/>
      <c r="AVC3900" s="61"/>
      <c r="AVD3900" s="60"/>
      <c r="AVE3900" s="59"/>
      <c r="AVF3900" s="57"/>
      <c r="AVG3900" s="57"/>
      <c r="AVH3900" s="57"/>
      <c r="AVI3900" s="57"/>
      <c r="AVJ3900" s="57"/>
      <c r="AVK3900" s="57"/>
      <c r="AVL3900" s="57"/>
      <c r="AVM3900" s="57"/>
      <c r="AVN3900" s="58"/>
      <c r="AVO3900" s="57"/>
      <c r="AVP3900" s="57"/>
      <c r="AVQ3900" s="57"/>
      <c r="AVR3900" s="57"/>
      <c r="AVS3900" s="57"/>
      <c r="AVT3900" s="56"/>
      <c r="AVU3900" s="57"/>
      <c r="AVV3900" s="64"/>
      <c r="AVW3900" s="64"/>
      <c r="AVX3900" s="64"/>
      <c r="AVY3900" s="64"/>
      <c r="AVZ3900" s="62"/>
      <c r="AWA3900" s="63"/>
      <c r="AWB3900" s="62"/>
      <c r="AWC3900" s="62"/>
      <c r="AWD3900" s="61"/>
      <c r="AWE3900" s="60"/>
      <c r="AWF3900" s="59"/>
      <c r="AWG3900" s="57"/>
      <c r="AWH3900" s="57"/>
      <c r="AWI3900" s="57"/>
      <c r="AWJ3900" s="57"/>
      <c r="AWK3900" s="57"/>
      <c r="AWL3900" s="57"/>
      <c r="AWM3900" s="57"/>
      <c r="AWN3900" s="57"/>
      <c r="AWO3900" s="58"/>
      <c r="AWP3900" s="57"/>
      <c r="AWQ3900" s="57"/>
      <c r="AWR3900" s="57"/>
      <c r="AWS3900" s="57"/>
      <c r="AWT3900" s="57"/>
      <c r="AWU3900" s="56"/>
      <c r="AWV3900" s="57"/>
      <c r="AWW3900" s="64"/>
      <c r="AWX3900" s="64"/>
      <c r="AWY3900" s="64"/>
      <c r="AWZ3900" s="64"/>
      <c r="AXA3900" s="62"/>
      <c r="AXB3900" s="63"/>
      <c r="AXC3900" s="62"/>
      <c r="AXD3900" s="62"/>
      <c r="AXE3900" s="61"/>
      <c r="AXF3900" s="60"/>
      <c r="AXG3900" s="59"/>
      <c r="AXH3900" s="57"/>
      <c r="AXI3900" s="57"/>
      <c r="AXJ3900" s="57"/>
      <c r="AXK3900" s="57"/>
      <c r="AXL3900" s="57"/>
      <c r="AXM3900" s="57"/>
      <c r="AXN3900" s="57"/>
      <c r="AXO3900" s="57"/>
      <c r="AXP3900" s="58"/>
      <c r="AXQ3900" s="57"/>
      <c r="AXR3900" s="57"/>
      <c r="AXS3900" s="57"/>
      <c r="AXT3900" s="57"/>
      <c r="AXU3900" s="57"/>
      <c r="AXV3900" s="56"/>
      <c r="AXW3900" s="57"/>
      <c r="AXX3900" s="64"/>
      <c r="AXY3900" s="64"/>
      <c r="AXZ3900" s="64"/>
      <c r="AYA3900" s="64"/>
      <c r="AYB3900" s="62"/>
      <c r="AYC3900" s="63"/>
      <c r="AYD3900" s="62"/>
      <c r="AYE3900" s="62"/>
      <c r="AYF3900" s="61"/>
      <c r="AYG3900" s="60"/>
      <c r="AYH3900" s="59"/>
      <c r="AYI3900" s="57"/>
      <c r="AYJ3900" s="57"/>
      <c r="AYK3900" s="57"/>
      <c r="AYL3900" s="57"/>
      <c r="AYM3900" s="57"/>
      <c r="AYN3900" s="57"/>
      <c r="AYO3900" s="57"/>
      <c r="AYP3900" s="57"/>
      <c r="AYQ3900" s="58"/>
      <c r="AYR3900" s="57"/>
      <c r="AYS3900" s="57"/>
      <c r="AYT3900" s="57"/>
      <c r="AYU3900" s="57"/>
      <c r="AYV3900" s="57"/>
      <c r="AYW3900" s="56"/>
      <c r="AYX3900" s="57"/>
      <c r="AYY3900" s="64"/>
      <c r="AYZ3900" s="64"/>
      <c r="AZA3900" s="64"/>
      <c r="AZB3900" s="64"/>
      <c r="AZC3900" s="62"/>
      <c r="AZD3900" s="63"/>
      <c r="AZE3900" s="62"/>
      <c r="AZF3900" s="62"/>
      <c r="AZG3900" s="61"/>
      <c r="AZH3900" s="60"/>
      <c r="AZI3900" s="59"/>
      <c r="AZJ3900" s="57"/>
      <c r="AZK3900" s="57"/>
      <c r="AZL3900" s="57"/>
      <c r="AZM3900" s="57"/>
      <c r="AZN3900" s="57"/>
      <c r="AZO3900" s="57"/>
      <c r="AZP3900" s="57"/>
      <c r="AZQ3900" s="57"/>
      <c r="AZR3900" s="58"/>
      <c r="AZS3900" s="57"/>
      <c r="AZT3900" s="57"/>
      <c r="AZU3900" s="57"/>
      <c r="AZV3900" s="57"/>
      <c r="AZW3900" s="57"/>
      <c r="AZX3900" s="56"/>
      <c r="AZY3900" s="57"/>
      <c r="AZZ3900" s="64"/>
      <c r="BAA3900" s="64"/>
      <c r="BAB3900" s="64"/>
      <c r="BAC3900" s="64"/>
      <c r="BAD3900" s="62"/>
      <c r="BAE3900" s="63"/>
      <c r="BAF3900" s="62"/>
      <c r="BAG3900" s="62"/>
      <c r="BAH3900" s="61"/>
      <c r="BAI3900" s="60"/>
      <c r="BAJ3900" s="59"/>
      <c r="BAK3900" s="57"/>
      <c r="BAL3900" s="57"/>
      <c r="BAM3900" s="57"/>
      <c r="BAN3900" s="57"/>
      <c r="BAO3900" s="57"/>
      <c r="BAP3900" s="57"/>
      <c r="BAQ3900" s="57"/>
      <c r="BAR3900" s="57"/>
      <c r="BAS3900" s="58"/>
      <c r="BAT3900" s="57"/>
      <c r="BAU3900" s="57"/>
      <c r="BAV3900" s="57"/>
      <c r="BAW3900" s="57"/>
      <c r="BAX3900" s="57"/>
      <c r="BAY3900" s="56"/>
      <c r="BAZ3900" s="57"/>
      <c r="BBA3900" s="64"/>
      <c r="BBB3900" s="64"/>
      <c r="BBC3900" s="64"/>
      <c r="BBD3900" s="64"/>
      <c r="BBE3900" s="62"/>
      <c r="BBF3900" s="63"/>
      <c r="BBG3900" s="62"/>
      <c r="BBH3900" s="62"/>
      <c r="BBI3900" s="61"/>
      <c r="BBJ3900" s="60"/>
      <c r="BBK3900" s="59"/>
      <c r="BBL3900" s="57"/>
      <c r="BBM3900" s="57"/>
      <c r="BBN3900" s="57"/>
      <c r="BBO3900" s="57"/>
      <c r="BBP3900" s="57"/>
      <c r="BBQ3900" s="57"/>
      <c r="BBR3900" s="57"/>
      <c r="BBS3900" s="57"/>
      <c r="BBT3900" s="58"/>
      <c r="BBU3900" s="57"/>
      <c r="BBV3900" s="57"/>
      <c r="BBW3900" s="57"/>
      <c r="BBX3900" s="57"/>
      <c r="BBY3900" s="57"/>
      <c r="BBZ3900" s="56"/>
      <c r="BCA3900" s="57"/>
      <c r="BCB3900" s="64"/>
      <c r="BCC3900" s="64"/>
      <c r="BCD3900" s="64"/>
      <c r="BCE3900" s="64"/>
      <c r="BCF3900" s="62"/>
      <c r="BCG3900" s="63"/>
      <c r="BCH3900" s="62"/>
      <c r="BCI3900" s="62"/>
      <c r="BCJ3900" s="61"/>
      <c r="BCK3900" s="60"/>
      <c r="BCL3900" s="59"/>
      <c r="BCM3900" s="57"/>
      <c r="BCN3900" s="57"/>
      <c r="BCO3900" s="57"/>
      <c r="BCP3900" s="57"/>
      <c r="BCQ3900" s="57"/>
      <c r="BCR3900" s="57"/>
      <c r="BCS3900" s="57"/>
      <c r="BCT3900" s="57"/>
      <c r="BCU3900" s="58"/>
      <c r="BCV3900" s="57"/>
      <c r="BCW3900" s="57"/>
      <c r="BCX3900" s="57"/>
      <c r="BCY3900" s="57"/>
      <c r="BCZ3900" s="57"/>
      <c r="BDA3900" s="56"/>
      <c r="BDB3900" s="57"/>
      <c r="BDC3900" s="64"/>
      <c r="BDD3900" s="64"/>
      <c r="BDE3900" s="64"/>
      <c r="BDF3900" s="64"/>
      <c r="BDG3900" s="62"/>
      <c r="BDH3900" s="63"/>
      <c r="BDI3900" s="62"/>
      <c r="BDJ3900" s="62"/>
      <c r="BDK3900" s="61"/>
      <c r="BDL3900" s="60"/>
      <c r="BDM3900" s="59"/>
      <c r="BDN3900" s="57"/>
      <c r="BDO3900" s="57"/>
      <c r="BDP3900" s="57"/>
      <c r="BDQ3900" s="57"/>
      <c r="BDR3900" s="57"/>
      <c r="BDS3900" s="57"/>
      <c r="BDT3900" s="57"/>
      <c r="BDU3900" s="57"/>
      <c r="BDV3900" s="58"/>
      <c r="BDW3900" s="57"/>
      <c r="BDX3900" s="57"/>
      <c r="BDY3900" s="57"/>
      <c r="BDZ3900" s="57"/>
      <c r="BEA3900" s="57"/>
      <c r="BEB3900" s="56"/>
      <c r="BEC3900" s="57"/>
      <c r="BED3900" s="64"/>
      <c r="BEE3900" s="64"/>
      <c r="BEF3900" s="64"/>
      <c r="BEG3900" s="64"/>
      <c r="BEH3900" s="62"/>
      <c r="BEI3900" s="63"/>
      <c r="BEJ3900" s="62"/>
      <c r="BEK3900" s="62"/>
      <c r="BEL3900" s="61"/>
      <c r="BEM3900" s="60"/>
      <c r="BEN3900" s="59"/>
      <c r="BEO3900" s="57"/>
      <c r="BEP3900" s="57"/>
      <c r="BEQ3900" s="57"/>
      <c r="BER3900" s="57"/>
      <c r="BES3900" s="57"/>
      <c r="BET3900" s="57"/>
      <c r="BEU3900" s="57"/>
      <c r="BEV3900" s="57"/>
      <c r="BEW3900" s="58"/>
      <c r="BEX3900" s="57"/>
      <c r="BEY3900" s="57"/>
      <c r="BEZ3900" s="57"/>
      <c r="BFA3900" s="57"/>
      <c r="BFB3900" s="57"/>
      <c r="BFC3900" s="56"/>
      <c r="BFD3900" s="57"/>
      <c r="BFE3900" s="64"/>
      <c r="BFF3900" s="64"/>
      <c r="BFG3900" s="64"/>
      <c r="BFH3900" s="64"/>
      <c r="BFI3900" s="62"/>
      <c r="BFJ3900" s="63"/>
      <c r="BFK3900" s="62"/>
      <c r="BFL3900" s="62"/>
      <c r="BFM3900" s="61"/>
      <c r="BFN3900" s="60"/>
      <c r="BFO3900" s="59"/>
      <c r="BFP3900" s="57"/>
      <c r="BFQ3900" s="57"/>
      <c r="BFR3900" s="57"/>
      <c r="BFS3900" s="57"/>
      <c r="BFT3900" s="57"/>
      <c r="BFU3900" s="57"/>
      <c r="BFV3900" s="57"/>
      <c r="BFW3900" s="57"/>
      <c r="BFX3900" s="58"/>
      <c r="BFY3900" s="57"/>
      <c r="BFZ3900" s="57"/>
      <c r="BGA3900" s="57"/>
      <c r="BGB3900" s="57"/>
      <c r="BGC3900" s="57"/>
      <c r="BGD3900" s="56"/>
      <c r="BGE3900" s="57"/>
      <c r="BGF3900" s="64"/>
      <c r="BGG3900" s="64"/>
      <c r="BGH3900" s="64"/>
      <c r="BGI3900" s="64"/>
      <c r="BGJ3900" s="62"/>
      <c r="BGK3900" s="63"/>
      <c r="BGL3900" s="62"/>
      <c r="BGM3900" s="62"/>
      <c r="BGN3900" s="61"/>
      <c r="BGO3900" s="60"/>
      <c r="BGP3900" s="59"/>
      <c r="BGQ3900" s="57"/>
      <c r="BGR3900" s="57"/>
      <c r="BGS3900" s="57"/>
      <c r="BGT3900" s="57"/>
      <c r="BGU3900" s="57"/>
      <c r="BGV3900" s="57"/>
      <c r="BGW3900" s="57"/>
      <c r="BGX3900" s="57"/>
      <c r="BGY3900" s="58"/>
      <c r="BGZ3900" s="57"/>
      <c r="BHA3900" s="57"/>
      <c r="BHB3900" s="57"/>
      <c r="BHC3900" s="57"/>
      <c r="BHD3900" s="57"/>
      <c r="BHE3900" s="56"/>
      <c r="BHF3900" s="57"/>
      <c r="BHG3900" s="64"/>
      <c r="BHH3900" s="64"/>
      <c r="BHI3900" s="64"/>
      <c r="BHJ3900" s="64"/>
      <c r="BHK3900" s="62"/>
      <c r="BHL3900" s="63"/>
      <c r="BHM3900" s="62"/>
      <c r="BHN3900" s="62"/>
      <c r="BHO3900" s="61"/>
      <c r="BHP3900" s="60"/>
      <c r="BHQ3900" s="59"/>
      <c r="BHR3900" s="57"/>
      <c r="BHS3900" s="57"/>
      <c r="BHT3900" s="57"/>
      <c r="BHU3900" s="57"/>
      <c r="BHV3900" s="57"/>
      <c r="BHW3900" s="57"/>
      <c r="BHX3900" s="57"/>
      <c r="BHY3900" s="57"/>
      <c r="BHZ3900" s="58"/>
      <c r="BIA3900" s="57"/>
      <c r="BIB3900" s="57"/>
      <c r="BIC3900" s="57"/>
      <c r="BID3900" s="57"/>
      <c r="BIE3900" s="57"/>
      <c r="BIF3900" s="56"/>
      <c r="BIG3900" s="57"/>
      <c r="BIH3900" s="64"/>
      <c r="BII3900" s="64"/>
      <c r="BIJ3900" s="64"/>
      <c r="BIK3900" s="64"/>
      <c r="BIL3900" s="62"/>
      <c r="BIM3900" s="63"/>
      <c r="BIN3900" s="62"/>
      <c r="BIO3900" s="62"/>
      <c r="BIP3900" s="61"/>
      <c r="BIQ3900" s="60"/>
      <c r="BIR3900" s="59"/>
      <c r="BIS3900" s="57"/>
      <c r="BIT3900" s="57"/>
      <c r="BIU3900" s="57"/>
      <c r="BIV3900" s="57"/>
      <c r="BIW3900" s="57"/>
      <c r="BIX3900" s="57"/>
      <c r="BIY3900" s="57"/>
      <c r="BIZ3900" s="57"/>
      <c r="BJA3900" s="58"/>
      <c r="BJB3900" s="57"/>
      <c r="BJC3900" s="57"/>
      <c r="BJD3900" s="57"/>
      <c r="BJE3900" s="57"/>
      <c r="BJF3900" s="57"/>
      <c r="BJG3900" s="56"/>
      <c r="BJH3900" s="57"/>
      <c r="BJI3900" s="64"/>
      <c r="BJJ3900" s="64"/>
      <c r="BJK3900" s="64"/>
      <c r="BJL3900" s="64"/>
      <c r="BJM3900" s="62"/>
      <c r="BJN3900" s="63"/>
      <c r="BJO3900" s="62"/>
      <c r="BJP3900" s="62"/>
      <c r="BJQ3900" s="61"/>
      <c r="BJR3900" s="60"/>
      <c r="BJS3900" s="59"/>
      <c r="BJT3900" s="57"/>
      <c r="BJU3900" s="57"/>
      <c r="BJV3900" s="57"/>
      <c r="BJW3900" s="57"/>
      <c r="BJX3900" s="57"/>
      <c r="BJY3900" s="57"/>
      <c r="BJZ3900" s="57"/>
      <c r="BKA3900" s="57"/>
      <c r="BKB3900" s="58"/>
      <c r="BKC3900" s="57"/>
      <c r="BKD3900" s="57"/>
      <c r="BKE3900" s="57"/>
      <c r="BKF3900" s="57"/>
      <c r="BKG3900" s="57"/>
      <c r="BKH3900" s="56"/>
      <c r="BKI3900" s="57"/>
      <c r="BKJ3900" s="64"/>
      <c r="BKK3900" s="64"/>
      <c r="BKL3900" s="64"/>
      <c r="BKM3900" s="64"/>
      <c r="BKN3900" s="62"/>
      <c r="BKO3900" s="63"/>
      <c r="BKP3900" s="62"/>
      <c r="BKQ3900" s="62"/>
      <c r="BKR3900" s="61"/>
      <c r="BKS3900" s="60"/>
      <c r="BKT3900" s="59"/>
      <c r="BKU3900" s="57"/>
      <c r="BKV3900" s="57"/>
      <c r="BKW3900" s="57"/>
      <c r="BKX3900" s="57"/>
      <c r="BKY3900" s="57"/>
      <c r="BKZ3900" s="57"/>
      <c r="BLA3900" s="57"/>
      <c r="BLB3900" s="57"/>
      <c r="BLC3900" s="58"/>
      <c r="BLD3900" s="57"/>
      <c r="BLE3900" s="57"/>
      <c r="BLF3900" s="57"/>
      <c r="BLG3900" s="57"/>
      <c r="BLH3900" s="57"/>
      <c r="BLI3900" s="56"/>
      <c r="BLJ3900" s="57"/>
      <c r="BLK3900" s="64"/>
      <c r="BLL3900" s="64"/>
      <c r="BLM3900" s="64"/>
      <c r="BLN3900" s="64"/>
      <c r="BLO3900" s="62"/>
      <c r="BLP3900" s="63"/>
      <c r="BLQ3900" s="62"/>
      <c r="BLR3900" s="62"/>
      <c r="BLS3900" s="61"/>
      <c r="BLT3900" s="60"/>
      <c r="BLU3900" s="59"/>
      <c r="BLV3900" s="57"/>
      <c r="BLW3900" s="57"/>
      <c r="BLX3900" s="57"/>
      <c r="BLY3900" s="57"/>
      <c r="BLZ3900" s="57"/>
      <c r="BMA3900" s="57"/>
      <c r="BMB3900" s="57"/>
      <c r="BMC3900" s="57"/>
      <c r="BMD3900" s="58"/>
      <c r="BME3900" s="57"/>
      <c r="BMF3900" s="57"/>
      <c r="BMG3900" s="57"/>
      <c r="BMH3900" s="57"/>
      <c r="BMI3900" s="57"/>
      <c r="BMJ3900" s="56"/>
      <c r="BMK3900" s="57"/>
      <c r="BML3900" s="64"/>
      <c r="BMM3900" s="64"/>
      <c r="BMN3900" s="64"/>
      <c r="BMO3900" s="64"/>
      <c r="BMP3900" s="62"/>
      <c r="BMQ3900" s="63"/>
      <c r="BMR3900" s="62"/>
      <c r="BMS3900" s="62"/>
      <c r="BMT3900" s="61"/>
      <c r="BMU3900" s="60"/>
      <c r="BMV3900" s="59"/>
      <c r="BMW3900" s="57"/>
      <c r="BMX3900" s="57"/>
      <c r="BMY3900" s="57"/>
      <c r="BMZ3900" s="57"/>
      <c r="BNA3900" s="57"/>
      <c r="BNB3900" s="57"/>
      <c r="BNC3900" s="57"/>
      <c r="BND3900" s="57"/>
      <c r="BNE3900" s="58"/>
      <c r="BNF3900" s="57"/>
      <c r="BNG3900" s="57"/>
      <c r="BNH3900" s="57"/>
      <c r="BNI3900" s="57"/>
      <c r="BNJ3900" s="57"/>
      <c r="BNK3900" s="56"/>
      <c r="BNL3900" s="57"/>
      <c r="BNM3900" s="64"/>
      <c r="BNN3900" s="64"/>
      <c r="BNO3900" s="64"/>
      <c r="BNP3900" s="64"/>
      <c r="BNQ3900" s="62"/>
      <c r="BNR3900" s="63"/>
      <c r="BNS3900" s="62"/>
      <c r="BNT3900" s="62"/>
      <c r="BNU3900" s="61"/>
      <c r="BNV3900" s="60"/>
      <c r="BNW3900" s="59"/>
      <c r="BNX3900" s="57"/>
      <c r="BNY3900" s="57"/>
      <c r="BNZ3900" s="57"/>
      <c r="BOA3900" s="57"/>
      <c r="BOB3900" s="57"/>
      <c r="BOC3900" s="57"/>
      <c r="BOD3900" s="57"/>
      <c r="BOE3900" s="57"/>
      <c r="BOF3900" s="58"/>
      <c r="BOG3900" s="57"/>
      <c r="BOH3900" s="57"/>
      <c r="BOI3900" s="57"/>
      <c r="BOJ3900" s="57"/>
      <c r="BOK3900" s="57"/>
      <c r="BOL3900" s="56"/>
      <c r="BOM3900" s="57"/>
      <c r="BON3900" s="64"/>
      <c r="BOO3900" s="64"/>
      <c r="BOP3900" s="64"/>
      <c r="BOQ3900" s="64"/>
      <c r="BOR3900" s="62"/>
      <c r="BOS3900" s="63"/>
      <c r="BOT3900" s="62"/>
      <c r="BOU3900" s="62"/>
      <c r="BOV3900" s="61"/>
      <c r="BOW3900" s="60"/>
      <c r="BOX3900" s="59"/>
      <c r="BOY3900" s="57"/>
      <c r="BOZ3900" s="57"/>
      <c r="BPA3900" s="57"/>
      <c r="BPB3900" s="57"/>
      <c r="BPC3900" s="57"/>
      <c r="BPD3900" s="57"/>
      <c r="BPE3900" s="57"/>
      <c r="BPF3900" s="57"/>
      <c r="BPG3900" s="58"/>
      <c r="BPH3900" s="57"/>
      <c r="BPI3900" s="57"/>
      <c r="BPJ3900" s="57"/>
      <c r="BPK3900" s="57"/>
      <c r="BPL3900" s="57"/>
      <c r="BPM3900" s="56"/>
      <c r="BPN3900" s="57"/>
      <c r="BPO3900" s="64"/>
      <c r="BPP3900" s="64"/>
      <c r="BPQ3900" s="64"/>
      <c r="BPR3900" s="64"/>
      <c r="BPS3900" s="62"/>
      <c r="BPT3900" s="63"/>
      <c r="BPU3900" s="62"/>
      <c r="BPV3900" s="62"/>
      <c r="BPW3900" s="61"/>
      <c r="BPX3900" s="60"/>
      <c r="BPY3900" s="59"/>
      <c r="BPZ3900" s="57"/>
      <c r="BQA3900" s="57"/>
      <c r="BQB3900" s="57"/>
      <c r="BQC3900" s="57"/>
      <c r="BQD3900" s="57"/>
      <c r="BQE3900" s="57"/>
      <c r="BQF3900" s="57"/>
      <c r="BQG3900" s="57"/>
      <c r="BQH3900" s="58"/>
      <c r="BQI3900" s="57"/>
      <c r="BQJ3900" s="57"/>
      <c r="BQK3900" s="57"/>
      <c r="BQL3900" s="57"/>
      <c r="BQM3900" s="57"/>
      <c r="BQN3900" s="56"/>
      <c r="BQO3900" s="57"/>
      <c r="BQP3900" s="64"/>
      <c r="BQQ3900" s="64"/>
      <c r="BQR3900" s="64"/>
      <c r="BQS3900" s="64"/>
      <c r="BQT3900" s="62"/>
      <c r="BQU3900" s="63"/>
      <c r="BQV3900" s="62"/>
      <c r="BQW3900" s="62"/>
      <c r="BQX3900" s="61"/>
      <c r="BQY3900" s="60"/>
      <c r="BQZ3900" s="59"/>
      <c r="BRA3900" s="57"/>
      <c r="BRB3900" s="57"/>
      <c r="BRC3900" s="57"/>
      <c r="BRD3900" s="57"/>
      <c r="BRE3900" s="57"/>
      <c r="BRF3900" s="57"/>
      <c r="BRG3900" s="57"/>
      <c r="BRH3900" s="57"/>
      <c r="BRI3900" s="58"/>
      <c r="BRJ3900" s="57"/>
      <c r="BRK3900" s="57"/>
      <c r="BRL3900" s="57"/>
      <c r="BRM3900" s="57"/>
      <c r="BRN3900" s="57"/>
      <c r="BRO3900" s="56"/>
      <c r="BRP3900" s="57"/>
      <c r="BRQ3900" s="64"/>
      <c r="BRR3900" s="64"/>
      <c r="BRS3900" s="64"/>
      <c r="BRT3900" s="64"/>
      <c r="BRU3900" s="62"/>
      <c r="BRV3900" s="63"/>
      <c r="BRW3900" s="62"/>
      <c r="BRX3900" s="62"/>
      <c r="BRY3900" s="61"/>
      <c r="BRZ3900" s="60"/>
      <c r="BSA3900" s="59"/>
      <c r="BSB3900" s="57"/>
      <c r="BSC3900" s="57"/>
      <c r="BSD3900" s="57"/>
      <c r="BSE3900" s="57"/>
      <c r="BSF3900" s="57"/>
      <c r="BSG3900" s="57"/>
      <c r="BSH3900" s="57"/>
      <c r="BSI3900" s="57"/>
      <c r="BSJ3900" s="58"/>
      <c r="BSK3900" s="57"/>
      <c r="BSL3900" s="57"/>
      <c r="BSM3900" s="57"/>
      <c r="BSN3900" s="57"/>
      <c r="BSO3900" s="57"/>
      <c r="BSP3900" s="56"/>
      <c r="BSQ3900" s="57"/>
      <c r="BSR3900" s="64"/>
      <c r="BSS3900" s="64"/>
      <c r="BST3900" s="64"/>
      <c r="BSU3900" s="64"/>
      <c r="BSV3900" s="62"/>
      <c r="BSW3900" s="63"/>
      <c r="BSX3900" s="62"/>
      <c r="BSY3900" s="62"/>
      <c r="BSZ3900" s="61"/>
      <c r="BTA3900" s="60"/>
      <c r="BTB3900" s="59"/>
      <c r="BTC3900" s="57"/>
      <c r="BTD3900" s="57"/>
      <c r="BTE3900" s="57"/>
      <c r="BTF3900" s="57"/>
      <c r="BTG3900" s="57"/>
      <c r="BTH3900" s="57"/>
      <c r="BTI3900" s="57"/>
      <c r="BTJ3900" s="57"/>
      <c r="BTK3900" s="58"/>
      <c r="BTL3900" s="57"/>
      <c r="BTM3900" s="57"/>
      <c r="BTN3900" s="57"/>
      <c r="BTO3900" s="57"/>
      <c r="BTP3900" s="57"/>
      <c r="BTQ3900" s="56"/>
      <c r="BTR3900" s="57"/>
      <c r="BTS3900" s="64"/>
      <c r="BTT3900" s="64"/>
      <c r="BTU3900" s="64"/>
      <c r="BTV3900" s="64"/>
      <c r="BTW3900" s="62"/>
      <c r="BTX3900" s="63"/>
      <c r="BTY3900" s="62"/>
      <c r="BTZ3900" s="62"/>
      <c r="BUA3900" s="61"/>
      <c r="BUB3900" s="60"/>
      <c r="BUC3900" s="59"/>
      <c r="BUD3900" s="57"/>
      <c r="BUE3900" s="57"/>
      <c r="BUF3900" s="57"/>
      <c r="BUG3900" s="57"/>
      <c r="BUH3900" s="57"/>
      <c r="BUI3900" s="57"/>
      <c r="BUJ3900" s="57"/>
      <c r="BUK3900" s="57"/>
      <c r="BUL3900" s="58"/>
      <c r="BUM3900" s="57"/>
      <c r="BUN3900" s="57"/>
      <c r="BUO3900" s="57"/>
      <c r="BUP3900" s="57"/>
      <c r="BUQ3900" s="57"/>
      <c r="BUR3900" s="56"/>
      <c r="BUS3900" s="57"/>
      <c r="BUT3900" s="64"/>
      <c r="BUU3900" s="64"/>
      <c r="BUV3900" s="64"/>
      <c r="BUW3900" s="64"/>
      <c r="BUX3900" s="62"/>
      <c r="BUY3900" s="63"/>
      <c r="BUZ3900" s="62"/>
      <c r="BVA3900" s="62"/>
      <c r="BVB3900" s="61"/>
      <c r="BVC3900" s="60"/>
      <c r="BVD3900" s="59"/>
      <c r="BVE3900" s="57"/>
      <c r="BVF3900" s="57"/>
      <c r="BVG3900" s="57"/>
      <c r="BVH3900" s="57"/>
      <c r="BVI3900" s="57"/>
      <c r="BVJ3900" s="57"/>
      <c r="BVK3900" s="57"/>
      <c r="BVL3900" s="57"/>
      <c r="BVM3900" s="58"/>
      <c r="BVN3900" s="57"/>
      <c r="BVO3900" s="57"/>
      <c r="BVP3900" s="57"/>
      <c r="BVQ3900" s="57"/>
      <c r="BVR3900" s="57"/>
      <c r="BVS3900" s="56"/>
      <c r="BVT3900" s="57"/>
      <c r="BVU3900" s="64"/>
      <c r="BVV3900" s="64"/>
      <c r="BVW3900" s="64"/>
      <c r="BVX3900" s="64"/>
      <c r="BVY3900" s="62"/>
      <c r="BVZ3900" s="63"/>
      <c r="BWA3900" s="62"/>
      <c r="BWB3900" s="62"/>
      <c r="BWC3900" s="61"/>
      <c r="BWD3900" s="60"/>
      <c r="BWE3900" s="59"/>
      <c r="BWF3900" s="57"/>
      <c r="BWG3900" s="57"/>
      <c r="BWH3900" s="57"/>
      <c r="BWI3900" s="57"/>
      <c r="BWJ3900" s="57"/>
      <c r="BWK3900" s="57"/>
      <c r="BWL3900" s="57"/>
      <c r="BWM3900" s="57"/>
      <c r="BWN3900" s="58"/>
      <c r="BWO3900" s="57"/>
      <c r="BWP3900" s="57"/>
      <c r="BWQ3900" s="57"/>
      <c r="BWR3900" s="57"/>
      <c r="BWS3900" s="57"/>
      <c r="BWT3900" s="56"/>
      <c r="BWU3900" s="57"/>
      <c r="BWV3900" s="64"/>
      <c r="BWW3900" s="64"/>
      <c r="BWX3900" s="64"/>
      <c r="BWY3900" s="64"/>
      <c r="BWZ3900" s="62"/>
      <c r="BXA3900" s="63"/>
      <c r="BXB3900" s="62"/>
      <c r="BXC3900" s="62"/>
      <c r="BXD3900" s="61"/>
      <c r="BXE3900" s="60"/>
      <c r="BXF3900" s="59"/>
      <c r="BXG3900" s="57"/>
      <c r="BXH3900" s="57"/>
      <c r="BXI3900" s="57"/>
      <c r="BXJ3900" s="57"/>
      <c r="BXK3900" s="57"/>
      <c r="BXL3900" s="57"/>
      <c r="BXM3900" s="57"/>
      <c r="BXN3900" s="57"/>
      <c r="BXO3900" s="58"/>
      <c r="BXP3900" s="57"/>
      <c r="BXQ3900" s="57"/>
      <c r="BXR3900" s="57"/>
      <c r="BXS3900" s="57"/>
      <c r="BXT3900" s="57"/>
      <c r="BXU3900" s="56"/>
      <c r="BXV3900" s="57"/>
      <c r="BXW3900" s="64"/>
      <c r="BXX3900" s="64"/>
      <c r="BXY3900" s="64"/>
      <c r="BXZ3900" s="64"/>
      <c r="BYA3900" s="62"/>
      <c r="BYB3900" s="63"/>
      <c r="BYC3900" s="62"/>
      <c r="BYD3900" s="62"/>
      <c r="BYE3900" s="61"/>
      <c r="BYF3900" s="60"/>
      <c r="BYG3900" s="59"/>
      <c r="BYH3900" s="57"/>
      <c r="BYI3900" s="57"/>
      <c r="BYJ3900" s="57"/>
      <c r="BYK3900" s="57"/>
      <c r="BYL3900" s="57"/>
      <c r="BYM3900" s="57"/>
      <c r="BYN3900" s="57"/>
      <c r="BYO3900" s="57"/>
      <c r="BYP3900" s="58"/>
      <c r="BYQ3900" s="57"/>
      <c r="BYR3900" s="57"/>
      <c r="BYS3900" s="57"/>
      <c r="BYT3900" s="57"/>
      <c r="BYU3900" s="57"/>
      <c r="BYV3900" s="56"/>
      <c r="BYW3900" s="57"/>
      <c r="BYX3900" s="64"/>
      <c r="BYY3900" s="64"/>
      <c r="BYZ3900" s="64"/>
      <c r="BZA3900" s="64"/>
      <c r="BZB3900" s="62"/>
      <c r="BZC3900" s="63"/>
      <c r="BZD3900" s="62"/>
      <c r="BZE3900" s="62"/>
      <c r="BZF3900" s="61"/>
      <c r="BZG3900" s="60"/>
      <c r="BZH3900" s="59"/>
      <c r="BZI3900" s="57"/>
      <c r="BZJ3900" s="57"/>
      <c r="BZK3900" s="57"/>
      <c r="BZL3900" s="57"/>
      <c r="BZM3900" s="57"/>
      <c r="BZN3900" s="57"/>
      <c r="BZO3900" s="57"/>
      <c r="BZP3900" s="57"/>
      <c r="BZQ3900" s="58"/>
      <c r="BZR3900" s="57"/>
      <c r="BZS3900" s="57"/>
      <c r="BZT3900" s="57"/>
      <c r="BZU3900" s="57"/>
      <c r="BZV3900" s="57"/>
      <c r="BZW3900" s="56"/>
      <c r="BZX3900" s="57"/>
      <c r="BZY3900" s="64"/>
      <c r="BZZ3900" s="64"/>
      <c r="CAA3900" s="64"/>
      <c r="CAB3900" s="64"/>
      <c r="CAC3900" s="62"/>
      <c r="CAD3900" s="63"/>
      <c r="CAE3900" s="62"/>
      <c r="CAF3900" s="62"/>
      <c r="CAG3900" s="61"/>
      <c r="CAH3900" s="60"/>
      <c r="CAI3900" s="59"/>
      <c r="CAJ3900" s="57"/>
      <c r="CAK3900" s="57"/>
      <c r="CAL3900" s="57"/>
      <c r="CAM3900" s="57"/>
      <c r="CAN3900" s="57"/>
      <c r="CAO3900" s="57"/>
      <c r="CAP3900" s="57"/>
      <c r="CAQ3900" s="57"/>
      <c r="CAR3900" s="58"/>
      <c r="CAS3900" s="57"/>
      <c r="CAT3900" s="57"/>
      <c r="CAU3900" s="57"/>
      <c r="CAV3900" s="57"/>
      <c r="CAW3900" s="57"/>
      <c r="CAX3900" s="56"/>
      <c r="CAY3900" s="57"/>
      <c r="CAZ3900" s="64"/>
      <c r="CBA3900" s="64"/>
      <c r="CBB3900" s="64"/>
      <c r="CBC3900" s="64"/>
      <c r="CBD3900" s="62"/>
      <c r="CBE3900" s="63"/>
      <c r="CBF3900" s="62"/>
      <c r="CBG3900" s="62"/>
      <c r="CBH3900" s="61"/>
      <c r="CBI3900" s="60"/>
      <c r="CBJ3900" s="59"/>
      <c r="CBK3900" s="57"/>
      <c r="CBL3900" s="57"/>
      <c r="CBM3900" s="57"/>
      <c r="CBN3900" s="57"/>
      <c r="CBO3900" s="57"/>
      <c r="CBP3900" s="57"/>
      <c r="CBQ3900" s="57"/>
      <c r="CBR3900" s="57"/>
      <c r="CBS3900" s="58"/>
      <c r="CBT3900" s="57"/>
      <c r="CBU3900" s="57"/>
      <c r="CBV3900" s="57"/>
      <c r="CBW3900" s="57"/>
      <c r="CBX3900" s="57"/>
      <c r="CBY3900" s="56"/>
      <c r="CBZ3900" s="57"/>
      <c r="CCA3900" s="64"/>
      <c r="CCB3900" s="64"/>
      <c r="CCC3900" s="64"/>
      <c r="CCD3900" s="64"/>
      <c r="CCE3900" s="62"/>
      <c r="CCF3900" s="63"/>
      <c r="CCG3900" s="62"/>
      <c r="CCH3900" s="62"/>
      <c r="CCI3900" s="61"/>
      <c r="CCJ3900" s="60"/>
      <c r="CCK3900" s="59"/>
      <c r="CCL3900" s="57"/>
      <c r="CCM3900" s="57"/>
      <c r="CCN3900" s="57"/>
      <c r="CCO3900" s="57"/>
      <c r="CCP3900" s="57"/>
      <c r="CCQ3900" s="57"/>
      <c r="CCR3900" s="57"/>
      <c r="CCS3900" s="57"/>
      <c r="CCT3900" s="58"/>
      <c r="CCU3900" s="57"/>
      <c r="CCV3900" s="57"/>
      <c r="CCW3900" s="57"/>
      <c r="CCX3900" s="57"/>
      <c r="CCY3900" s="57"/>
      <c r="CCZ3900" s="56"/>
      <c r="CDA3900" s="57"/>
      <c r="CDB3900" s="64"/>
      <c r="CDC3900" s="64"/>
      <c r="CDD3900" s="64"/>
      <c r="CDE3900" s="64"/>
      <c r="CDF3900" s="62"/>
      <c r="CDG3900" s="63"/>
      <c r="CDH3900" s="62"/>
      <c r="CDI3900" s="62"/>
      <c r="CDJ3900" s="61"/>
      <c r="CDK3900" s="60"/>
      <c r="CDL3900" s="59"/>
      <c r="CDM3900" s="57"/>
      <c r="CDN3900" s="57"/>
      <c r="CDO3900" s="57"/>
      <c r="CDP3900" s="57"/>
      <c r="CDQ3900" s="57"/>
      <c r="CDR3900" s="57"/>
      <c r="CDS3900" s="57"/>
      <c r="CDT3900" s="57"/>
      <c r="CDU3900" s="58"/>
      <c r="CDV3900" s="57"/>
      <c r="CDW3900" s="57"/>
      <c r="CDX3900" s="57"/>
      <c r="CDY3900" s="57"/>
      <c r="CDZ3900" s="57"/>
      <c r="CEA3900" s="56"/>
      <c r="CEB3900" s="57"/>
      <c r="CEC3900" s="64"/>
      <c r="CED3900" s="64"/>
      <c r="CEE3900" s="64"/>
      <c r="CEF3900" s="64"/>
      <c r="CEG3900" s="62"/>
      <c r="CEH3900" s="63"/>
      <c r="CEI3900" s="62"/>
      <c r="CEJ3900" s="62"/>
      <c r="CEK3900" s="61"/>
      <c r="CEL3900" s="60"/>
      <c r="CEM3900" s="59"/>
      <c r="CEN3900" s="57"/>
      <c r="CEO3900" s="57"/>
      <c r="CEP3900" s="57"/>
      <c r="CEQ3900" s="57"/>
      <c r="CER3900" s="57"/>
      <c r="CES3900" s="57"/>
      <c r="CET3900" s="57"/>
      <c r="CEU3900" s="57"/>
      <c r="CEV3900" s="58"/>
      <c r="CEW3900" s="57"/>
      <c r="CEX3900" s="57"/>
      <c r="CEY3900" s="57"/>
      <c r="CEZ3900" s="57"/>
      <c r="CFA3900" s="57"/>
      <c r="CFB3900" s="56"/>
      <c r="CFC3900" s="57"/>
      <c r="CFD3900" s="64"/>
      <c r="CFE3900" s="64"/>
      <c r="CFF3900" s="64"/>
      <c r="CFG3900" s="64"/>
      <c r="CFH3900" s="62"/>
      <c r="CFI3900" s="63"/>
      <c r="CFJ3900" s="62"/>
      <c r="CFK3900" s="62"/>
      <c r="CFL3900" s="61"/>
      <c r="CFM3900" s="60"/>
      <c r="CFN3900" s="59"/>
      <c r="CFO3900" s="57"/>
      <c r="CFP3900" s="57"/>
      <c r="CFQ3900" s="57"/>
      <c r="CFR3900" s="57"/>
      <c r="CFS3900" s="57"/>
      <c r="CFT3900" s="57"/>
      <c r="CFU3900" s="57"/>
      <c r="CFV3900" s="57"/>
      <c r="CFW3900" s="58"/>
      <c r="CFX3900" s="57"/>
      <c r="CFY3900" s="57"/>
      <c r="CFZ3900" s="57"/>
      <c r="CGA3900" s="57"/>
      <c r="CGB3900" s="57"/>
      <c r="CGC3900" s="56"/>
      <c r="CGD3900" s="57"/>
      <c r="CGE3900" s="64"/>
      <c r="CGF3900" s="64"/>
      <c r="CGG3900" s="64"/>
      <c r="CGH3900" s="64"/>
      <c r="CGI3900" s="62"/>
      <c r="CGJ3900" s="63"/>
      <c r="CGK3900" s="62"/>
      <c r="CGL3900" s="62"/>
      <c r="CGM3900" s="61"/>
      <c r="CGN3900" s="60"/>
      <c r="CGO3900" s="59"/>
      <c r="CGP3900" s="57"/>
      <c r="CGQ3900" s="57"/>
      <c r="CGR3900" s="57"/>
      <c r="CGS3900" s="57"/>
      <c r="CGT3900" s="57"/>
      <c r="CGU3900" s="57"/>
      <c r="CGV3900" s="57"/>
      <c r="CGW3900" s="57"/>
      <c r="CGX3900" s="58"/>
      <c r="CGY3900" s="57"/>
      <c r="CGZ3900" s="57"/>
      <c r="CHA3900" s="57"/>
      <c r="CHB3900" s="57"/>
      <c r="CHC3900" s="57"/>
      <c r="CHD3900" s="56"/>
      <c r="CHE3900" s="57"/>
      <c r="CHF3900" s="64"/>
      <c r="CHG3900" s="64"/>
      <c r="CHH3900" s="64"/>
      <c r="CHI3900" s="64"/>
      <c r="CHJ3900" s="62"/>
      <c r="CHK3900" s="63"/>
      <c r="CHL3900" s="62"/>
      <c r="CHM3900" s="62"/>
      <c r="CHN3900" s="61"/>
      <c r="CHO3900" s="60"/>
      <c r="CHP3900" s="59"/>
      <c r="CHQ3900" s="57"/>
      <c r="CHR3900" s="57"/>
      <c r="CHS3900" s="57"/>
      <c r="CHT3900" s="57"/>
      <c r="CHU3900" s="57"/>
      <c r="CHV3900" s="57"/>
      <c r="CHW3900" s="57"/>
      <c r="CHX3900" s="57"/>
      <c r="CHY3900" s="58"/>
      <c r="CHZ3900" s="57"/>
      <c r="CIA3900" s="57"/>
      <c r="CIB3900" s="57"/>
      <c r="CIC3900" s="57"/>
      <c r="CID3900" s="57"/>
      <c r="CIE3900" s="56"/>
      <c r="CIF3900" s="57"/>
      <c r="CIG3900" s="64"/>
      <c r="CIH3900" s="64"/>
      <c r="CII3900" s="64"/>
      <c r="CIJ3900" s="64"/>
      <c r="CIK3900" s="62"/>
      <c r="CIL3900" s="63"/>
      <c r="CIM3900" s="62"/>
      <c r="CIN3900" s="62"/>
      <c r="CIO3900" s="61"/>
      <c r="CIP3900" s="60"/>
      <c r="CIQ3900" s="59"/>
      <c r="CIR3900" s="57"/>
      <c r="CIS3900" s="57"/>
      <c r="CIT3900" s="57"/>
      <c r="CIU3900" s="57"/>
      <c r="CIV3900" s="57"/>
      <c r="CIW3900" s="57"/>
      <c r="CIX3900" s="57"/>
      <c r="CIY3900" s="57"/>
      <c r="CIZ3900" s="58"/>
      <c r="CJA3900" s="57"/>
      <c r="CJB3900" s="57"/>
      <c r="CJC3900" s="57"/>
      <c r="CJD3900" s="57"/>
      <c r="CJE3900" s="57"/>
      <c r="CJF3900" s="56"/>
      <c r="CJG3900" s="57"/>
      <c r="CJH3900" s="64"/>
      <c r="CJI3900" s="64"/>
      <c r="CJJ3900" s="64"/>
      <c r="CJK3900" s="64"/>
      <c r="CJL3900" s="62"/>
      <c r="CJM3900" s="63"/>
      <c r="CJN3900" s="62"/>
      <c r="CJO3900" s="62"/>
      <c r="CJP3900" s="61"/>
      <c r="CJQ3900" s="60"/>
      <c r="CJR3900" s="59"/>
      <c r="CJS3900" s="57"/>
      <c r="CJT3900" s="57"/>
      <c r="CJU3900" s="57"/>
      <c r="CJV3900" s="57"/>
      <c r="CJW3900" s="57"/>
      <c r="CJX3900" s="57"/>
      <c r="CJY3900" s="57"/>
      <c r="CJZ3900" s="57"/>
      <c r="CKA3900" s="58"/>
      <c r="CKB3900" s="57"/>
      <c r="CKC3900" s="57"/>
      <c r="CKD3900" s="57"/>
      <c r="CKE3900" s="57"/>
      <c r="CKF3900" s="57"/>
      <c r="CKG3900" s="56"/>
      <c r="CKH3900" s="57"/>
      <c r="CKI3900" s="64"/>
      <c r="CKJ3900" s="64"/>
      <c r="CKK3900" s="64"/>
      <c r="CKL3900" s="64"/>
      <c r="CKM3900" s="62"/>
      <c r="CKN3900" s="63"/>
      <c r="CKO3900" s="62"/>
      <c r="CKP3900" s="62"/>
      <c r="CKQ3900" s="61"/>
      <c r="CKR3900" s="60"/>
      <c r="CKS3900" s="59"/>
      <c r="CKT3900" s="57"/>
      <c r="CKU3900" s="57"/>
      <c r="CKV3900" s="57"/>
      <c r="CKW3900" s="57"/>
      <c r="CKX3900" s="57"/>
      <c r="CKY3900" s="57"/>
      <c r="CKZ3900" s="57"/>
      <c r="CLA3900" s="57"/>
      <c r="CLB3900" s="58"/>
      <c r="CLC3900" s="57"/>
      <c r="CLD3900" s="57"/>
      <c r="CLE3900" s="57"/>
      <c r="CLF3900" s="57"/>
      <c r="CLG3900" s="57"/>
      <c r="CLH3900" s="56"/>
      <c r="CLI3900" s="57"/>
      <c r="CLJ3900" s="64"/>
      <c r="CLK3900" s="64"/>
      <c r="CLL3900" s="64"/>
      <c r="CLM3900" s="64"/>
      <c r="CLN3900" s="62"/>
      <c r="CLO3900" s="63"/>
      <c r="CLP3900" s="62"/>
      <c r="CLQ3900" s="62"/>
      <c r="CLR3900" s="61"/>
      <c r="CLS3900" s="60"/>
      <c r="CLT3900" s="59"/>
      <c r="CLU3900" s="57"/>
      <c r="CLV3900" s="57"/>
      <c r="CLW3900" s="57"/>
      <c r="CLX3900" s="57"/>
      <c r="CLY3900" s="57"/>
      <c r="CLZ3900" s="57"/>
      <c r="CMA3900" s="57"/>
      <c r="CMB3900" s="57"/>
      <c r="CMC3900" s="58"/>
      <c r="CMD3900" s="57"/>
      <c r="CME3900" s="57"/>
      <c r="CMF3900" s="57"/>
      <c r="CMG3900" s="57"/>
      <c r="CMH3900" s="57"/>
      <c r="CMI3900" s="56"/>
      <c r="CMJ3900" s="57"/>
      <c r="CMK3900" s="64"/>
      <c r="CML3900" s="64"/>
      <c r="CMM3900" s="64"/>
      <c r="CMN3900" s="64"/>
      <c r="CMO3900" s="62"/>
      <c r="CMP3900" s="63"/>
      <c r="CMQ3900" s="62"/>
      <c r="CMR3900" s="62"/>
      <c r="CMS3900" s="61"/>
      <c r="CMT3900" s="60"/>
      <c r="CMU3900" s="59"/>
      <c r="CMV3900" s="57"/>
      <c r="CMW3900" s="57"/>
      <c r="CMX3900" s="57"/>
      <c r="CMY3900" s="57"/>
      <c r="CMZ3900" s="57"/>
      <c r="CNA3900" s="57"/>
      <c r="CNB3900" s="57"/>
      <c r="CNC3900" s="57"/>
      <c r="CND3900" s="58"/>
      <c r="CNE3900" s="57"/>
      <c r="CNF3900" s="57"/>
      <c r="CNG3900" s="57"/>
      <c r="CNH3900" s="57"/>
      <c r="CNI3900" s="57"/>
      <c r="CNJ3900" s="56"/>
      <c r="CNK3900" s="57"/>
      <c r="CNL3900" s="64"/>
      <c r="CNM3900" s="64"/>
      <c r="CNN3900" s="64"/>
      <c r="CNO3900" s="64"/>
      <c r="CNP3900" s="62"/>
      <c r="CNQ3900" s="63"/>
      <c r="CNR3900" s="62"/>
      <c r="CNS3900" s="62"/>
      <c r="CNT3900" s="61"/>
      <c r="CNU3900" s="60"/>
      <c r="CNV3900" s="59"/>
      <c r="CNW3900" s="57"/>
      <c r="CNX3900" s="57"/>
      <c r="CNY3900" s="57"/>
      <c r="CNZ3900" s="57"/>
      <c r="COA3900" s="57"/>
      <c r="COB3900" s="57"/>
      <c r="COC3900" s="57"/>
      <c r="COD3900" s="57"/>
      <c r="COE3900" s="58"/>
      <c r="COF3900" s="57"/>
      <c r="COG3900" s="57"/>
      <c r="COH3900" s="57"/>
      <c r="COI3900" s="57"/>
      <c r="COJ3900" s="57"/>
      <c r="COK3900" s="56"/>
      <c r="COL3900" s="57"/>
      <c r="COM3900" s="64"/>
      <c r="CON3900" s="64"/>
      <c r="COO3900" s="64"/>
      <c r="COP3900" s="64"/>
      <c r="COQ3900" s="62"/>
      <c r="COR3900" s="63"/>
      <c r="COS3900" s="62"/>
      <c r="COT3900" s="62"/>
      <c r="COU3900" s="61"/>
      <c r="COV3900" s="60"/>
      <c r="COW3900" s="59"/>
      <c r="COX3900" s="57"/>
      <c r="COY3900" s="57"/>
      <c r="COZ3900" s="57"/>
      <c r="CPA3900" s="57"/>
      <c r="CPB3900" s="57"/>
      <c r="CPC3900" s="57"/>
      <c r="CPD3900" s="57"/>
      <c r="CPE3900" s="57"/>
      <c r="CPF3900" s="58"/>
      <c r="CPG3900" s="57"/>
      <c r="CPH3900" s="57"/>
      <c r="CPI3900" s="57"/>
      <c r="CPJ3900" s="57"/>
      <c r="CPK3900" s="57"/>
      <c r="CPL3900" s="56"/>
      <c r="CPM3900" s="57"/>
      <c r="CPN3900" s="64"/>
      <c r="CPO3900" s="64"/>
      <c r="CPP3900" s="64"/>
      <c r="CPQ3900" s="64"/>
      <c r="CPR3900" s="62"/>
      <c r="CPS3900" s="63"/>
      <c r="CPT3900" s="62"/>
      <c r="CPU3900" s="62"/>
      <c r="CPV3900" s="61"/>
      <c r="CPW3900" s="60"/>
      <c r="CPX3900" s="59"/>
      <c r="CPY3900" s="57"/>
      <c r="CPZ3900" s="57"/>
      <c r="CQA3900" s="57"/>
      <c r="CQB3900" s="57"/>
      <c r="CQC3900" s="57"/>
      <c r="CQD3900" s="57"/>
      <c r="CQE3900" s="57"/>
      <c r="CQF3900" s="57"/>
      <c r="CQG3900" s="58"/>
      <c r="CQH3900" s="57"/>
      <c r="CQI3900" s="57"/>
      <c r="CQJ3900" s="57"/>
      <c r="CQK3900" s="57"/>
      <c r="CQL3900" s="57"/>
      <c r="CQM3900" s="56"/>
      <c r="CQN3900" s="57"/>
      <c r="CQO3900" s="64"/>
      <c r="CQP3900" s="64"/>
      <c r="CQQ3900" s="64"/>
      <c r="CQR3900" s="64"/>
      <c r="CQS3900" s="62"/>
      <c r="CQT3900" s="63"/>
      <c r="CQU3900" s="62"/>
      <c r="CQV3900" s="62"/>
      <c r="CQW3900" s="61"/>
      <c r="CQX3900" s="60"/>
      <c r="CQY3900" s="59"/>
      <c r="CQZ3900" s="57"/>
      <c r="CRA3900" s="57"/>
      <c r="CRB3900" s="57"/>
      <c r="CRC3900" s="57"/>
      <c r="CRD3900" s="57"/>
      <c r="CRE3900" s="57"/>
      <c r="CRF3900" s="57"/>
      <c r="CRG3900" s="57"/>
      <c r="CRH3900" s="58"/>
      <c r="CRI3900" s="57"/>
      <c r="CRJ3900" s="57"/>
      <c r="CRK3900" s="57"/>
      <c r="CRL3900" s="57"/>
      <c r="CRM3900" s="57"/>
      <c r="CRN3900" s="56"/>
      <c r="CRO3900" s="57"/>
      <c r="CRP3900" s="64"/>
      <c r="CRQ3900" s="64"/>
      <c r="CRR3900" s="64"/>
      <c r="CRS3900" s="64"/>
      <c r="CRT3900" s="62"/>
      <c r="CRU3900" s="63"/>
      <c r="CRV3900" s="62"/>
      <c r="CRW3900" s="62"/>
      <c r="CRX3900" s="61"/>
      <c r="CRY3900" s="60"/>
      <c r="CRZ3900" s="59"/>
      <c r="CSA3900" s="57"/>
      <c r="CSB3900" s="57"/>
      <c r="CSC3900" s="57"/>
      <c r="CSD3900" s="57"/>
      <c r="CSE3900" s="57"/>
      <c r="CSF3900" s="57"/>
      <c r="CSG3900" s="57"/>
      <c r="CSH3900" s="57"/>
      <c r="CSI3900" s="58"/>
      <c r="CSJ3900" s="57"/>
      <c r="CSK3900" s="57"/>
      <c r="CSL3900" s="57"/>
      <c r="CSM3900" s="57"/>
      <c r="CSN3900" s="57"/>
      <c r="CSO3900" s="56"/>
      <c r="CSP3900" s="57"/>
      <c r="CSQ3900" s="64"/>
      <c r="CSR3900" s="64"/>
      <c r="CSS3900" s="64"/>
      <c r="CST3900" s="64"/>
      <c r="CSU3900" s="62"/>
      <c r="CSV3900" s="63"/>
      <c r="CSW3900" s="62"/>
      <c r="CSX3900" s="62"/>
      <c r="CSY3900" s="61"/>
      <c r="CSZ3900" s="60"/>
      <c r="CTA3900" s="59"/>
      <c r="CTB3900" s="57"/>
      <c r="CTC3900" s="57"/>
      <c r="CTD3900" s="57"/>
      <c r="CTE3900" s="57"/>
      <c r="CTF3900" s="57"/>
      <c r="CTG3900" s="57"/>
      <c r="CTH3900" s="57"/>
      <c r="CTI3900" s="57"/>
      <c r="CTJ3900" s="58"/>
      <c r="CTK3900" s="57"/>
      <c r="CTL3900" s="57"/>
      <c r="CTM3900" s="57"/>
      <c r="CTN3900" s="57"/>
      <c r="CTO3900" s="57"/>
      <c r="CTP3900" s="56"/>
      <c r="CTQ3900" s="57"/>
      <c r="CTR3900" s="64"/>
      <c r="CTS3900" s="64"/>
      <c r="CTT3900" s="64"/>
      <c r="CTU3900" s="64"/>
      <c r="CTV3900" s="62"/>
      <c r="CTW3900" s="63"/>
      <c r="CTX3900" s="62"/>
      <c r="CTY3900" s="62"/>
      <c r="CTZ3900" s="61"/>
      <c r="CUA3900" s="60"/>
      <c r="CUB3900" s="59"/>
      <c r="CUC3900" s="57"/>
      <c r="CUD3900" s="57"/>
      <c r="CUE3900" s="57"/>
      <c r="CUF3900" s="57"/>
      <c r="CUG3900" s="57"/>
      <c r="CUH3900" s="57"/>
      <c r="CUI3900" s="57"/>
      <c r="CUJ3900" s="57"/>
      <c r="CUK3900" s="58"/>
      <c r="CUL3900" s="57"/>
      <c r="CUM3900" s="57"/>
      <c r="CUN3900" s="57"/>
      <c r="CUO3900" s="57"/>
      <c r="CUP3900" s="57"/>
      <c r="CUQ3900" s="56"/>
      <c r="CUR3900" s="57"/>
      <c r="CUS3900" s="64"/>
      <c r="CUT3900" s="64"/>
      <c r="CUU3900" s="64"/>
      <c r="CUV3900" s="64"/>
      <c r="CUW3900" s="62"/>
      <c r="CUX3900" s="63"/>
      <c r="CUY3900" s="62"/>
      <c r="CUZ3900" s="62"/>
      <c r="CVA3900" s="61"/>
      <c r="CVB3900" s="60"/>
      <c r="CVC3900" s="59"/>
      <c r="CVD3900" s="57"/>
      <c r="CVE3900" s="57"/>
      <c r="CVF3900" s="57"/>
      <c r="CVG3900" s="57"/>
      <c r="CVH3900" s="57"/>
      <c r="CVI3900" s="57"/>
      <c r="CVJ3900" s="57"/>
      <c r="CVK3900" s="57"/>
      <c r="CVL3900" s="58"/>
      <c r="CVM3900" s="57"/>
      <c r="CVN3900" s="57"/>
      <c r="CVO3900" s="57"/>
      <c r="CVP3900" s="57"/>
      <c r="CVQ3900" s="57"/>
      <c r="CVR3900" s="56"/>
      <c r="CVS3900" s="57"/>
      <c r="CVT3900" s="64"/>
      <c r="CVU3900" s="64"/>
      <c r="CVV3900" s="64"/>
      <c r="CVW3900" s="64"/>
      <c r="CVX3900" s="62"/>
      <c r="CVY3900" s="63"/>
      <c r="CVZ3900" s="62"/>
      <c r="CWA3900" s="62"/>
      <c r="CWB3900" s="61"/>
      <c r="CWC3900" s="60"/>
      <c r="CWD3900" s="59"/>
      <c r="CWE3900" s="57"/>
      <c r="CWF3900" s="57"/>
      <c r="CWG3900" s="57"/>
      <c r="CWH3900" s="57"/>
      <c r="CWI3900" s="57"/>
      <c r="CWJ3900" s="57"/>
      <c r="CWK3900" s="57"/>
      <c r="CWL3900" s="57"/>
      <c r="CWM3900" s="58"/>
      <c r="CWN3900" s="57"/>
      <c r="CWO3900" s="57"/>
      <c r="CWP3900" s="57"/>
      <c r="CWQ3900" s="57"/>
      <c r="CWR3900" s="57"/>
      <c r="CWS3900" s="56"/>
      <c r="CWT3900" s="57"/>
      <c r="CWU3900" s="64"/>
      <c r="CWV3900" s="64"/>
      <c r="CWW3900" s="64"/>
      <c r="CWX3900" s="64"/>
      <c r="CWY3900" s="62"/>
      <c r="CWZ3900" s="63"/>
      <c r="CXA3900" s="62"/>
      <c r="CXB3900" s="62"/>
      <c r="CXC3900" s="61"/>
      <c r="CXD3900" s="60"/>
      <c r="CXE3900" s="59"/>
      <c r="CXF3900" s="57"/>
      <c r="CXG3900" s="57"/>
      <c r="CXH3900" s="57"/>
      <c r="CXI3900" s="57"/>
      <c r="CXJ3900" s="57"/>
      <c r="CXK3900" s="57"/>
      <c r="CXL3900" s="57"/>
      <c r="CXM3900" s="57"/>
      <c r="CXN3900" s="58"/>
      <c r="CXO3900" s="57"/>
      <c r="CXP3900" s="57"/>
      <c r="CXQ3900" s="57"/>
      <c r="CXR3900" s="57"/>
      <c r="CXS3900" s="57"/>
      <c r="CXT3900" s="56"/>
      <c r="CXU3900" s="57"/>
      <c r="CXV3900" s="64"/>
      <c r="CXW3900" s="64"/>
      <c r="CXX3900" s="64"/>
      <c r="CXY3900" s="64"/>
      <c r="CXZ3900" s="62"/>
      <c r="CYA3900" s="63"/>
      <c r="CYB3900" s="62"/>
      <c r="CYC3900" s="62"/>
      <c r="CYD3900" s="61"/>
      <c r="CYE3900" s="60"/>
      <c r="CYF3900" s="59"/>
      <c r="CYG3900" s="57"/>
      <c r="CYH3900" s="57"/>
      <c r="CYI3900" s="57"/>
      <c r="CYJ3900" s="57"/>
      <c r="CYK3900" s="57"/>
      <c r="CYL3900" s="57"/>
      <c r="CYM3900" s="57"/>
      <c r="CYN3900" s="57"/>
      <c r="CYO3900" s="58"/>
      <c r="CYP3900" s="57"/>
      <c r="CYQ3900" s="57"/>
      <c r="CYR3900" s="57"/>
      <c r="CYS3900" s="57"/>
      <c r="CYT3900" s="57"/>
      <c r="CYU3900" s="56"/>
      <c r="CYV3900" s="57"/>
      <c r="CYW3900" s="64"/>
      <c r="CYX3900" s="64"/>
      <c r="CYY3900" s="64"/>
      <c r="CYZ3900" s="64"/>
      <c r="CZA3900" s="62"/>
      <c r="CZB3900" s="63"/>
      <c r="CZC3900" s="62"/>
      <c r="CZD3900" s="62"/>
      <c r="CZE3900" s="61"/>
      <c r="CZF3900" s="60"/>
      <c r="CZG3900" s="59"/>
      <c r="CZH3900" s="57"/>
      <c r="CZI3900" s="57"/>
      <c r="CZJ3900" s="57"/>
      <c r="CZK3900" s="57"/>
      <c r="CZL3900" s="57"/>
      <c r="CZM3900" s="57"/>
      <c r="CZN3900" s="57"/>
      <c r="CZO3900" s="57"/>
      <c r="CZP3900" s="58"/>
      <c r="CZQ3900" s="57"/>
      <c r="CZR3900" s="57"/>
      <c r="CZS3900" s="57"/>
      <c r="CZT3900" s="57"/>
      <c r="CZU3900" s="57"/>
      <c r="CZV3900" s="56"/>
      <c r="CZW3900" s="57"/>
      <c r="CZX3900" s="64"/>
      <c r="CZY3900" s="64"/>
      <c r="CZZ3900" s="64"/>
      <c r="DAA3900" s="64"/>
      <c r="DAB3900" s="62"/>
      <c r="DAC3900" s="63"/>
      <c r="DAD3900" s="62"/>
      <c r="DAE3900" s="62"/>
      <c r="DAF3900" s="61"/>
      <c r="DAG3900" s="60"/>
      <c r="DAH3900" s="59"/>
      <c r="DAI3900" s="57"/>
      <c r="DAJ3900" s="57"/>
      <c r="DAK3900" s="57"/>
      <c r="DAL3900" s="57"/>
      <c r="DAM3900" s="57"/>
      <c r="DAN3900" s="57"/>
      <c r="DAO3900" s="57"/>
      <c r="DAP3900" s="57"/>
      <c r="DAQ3900" s="58"/>
      <c r="DAR3900" s="57"/>
      <c r="DAS3900" s="57"/>
      <c r="DAT3900" s="57"/>
      <c r="DAU3900" s="57"/>
      <c r="DAV3900" s="57"/>
      <c r="DAW3900" s="56"/>
      <c r="DAX3900" s="57"/>
      <c r="DAY3900" s="64"/>
      <c r="DAZ3900" s="64"/>
      <c r="DBA3900" s="64"/>
      <c r="DBB3900" s="64"/>
      <c r="DBC3900" s="62"/>
      <c r="DBD3900" s="63"/>
      <c r="DBE3900" s="62"/>
      <c r="DBF3900" s="62"/>
      <c r="DBG3900" s="61"/>
      <c r="DBH3900" s="60"/>
      <c r="DBI3900" s="59"/>
      <c r="DBJ3900" s="57"/>
      <c r="DBK3900" s="57"/>
      <c r="DBL3900" s="57"/>
      <c r="DBM3900" s="57"/>
      <c r="DBN3900" s="57"/>
      <c r="DBO3900" s="57"/>
      <c r="DBP3900" s="57"/>
      <c r="DBQ3900" s="57"/>
      <c r="DBR3900" s="58"/>
      <c r="DBS3900" s="57"/>
      <c r="DBT3900" s="57"/>
      <c r="DBU3900" s="57"/>
      <c r="DBV3900" s="57"/>
      <c r="DBW3900" s="57"/>
      <c r="DBX3900" s="56"/>
      <c r="DBY3900" s="57"/>
      <c r="DBZ3900" s="64"/>
      <c r="DCA3900" s="64"/>
      <c r="DCB3900" s="64"/>
      <c r="DCC3900" s="64"/>
      <c r="DCD3900" s="62"/>
      <c r="DCE3900" s="63"/>
      <c r="DCF3900" s="62"/>
      <c r="DCG3900" s="62"/>
      <c r="DCH3900" s="61"/>
      <c r="DCI3900" s="60"/>
      <c r="DCJ3900" s="59"/>
      <c r="DCK3900" s="57"/>
      <c r="DCL3900" s="57"/>
      <c r="DCM3900" s="57"/>
      <c r="DCN3900" s="57"/>
      <c r="DCO3900" s="57"/>
      <c r="DCP3900" s="57"/>
      <c r="DCQ3900" s="57"/>
      <c r="DCR3900" s="57"/>
      <c r="DCS3900" s="58"/>
      <c r="DCT3900" s="57"/>
      <c r="DCU3900" s="57"/>
      <c r="DCV3900" s="57"/>
      <c r="DCW3900" s="57"/>
      <c r="DCX3900" s="57"/>
      <c r="DCY3900" s="56"/>
      <c r="DCZ3900" s="57"/>
      <c r="DDA3900" s="64"/>
      <c r="DDB3900" s="64"/>
      <c r="DDC3900" s="64"/>
      <c r="DDD3900" s="64"/>
      <c r="DDE3900" s="62"/>
      <c r="DDF3900" s="63"/>
      <c r="DDG3900" s="62"/>
      <c r="DDH3900" s="62"/>
      <c r="DDI3900" s="61"/>
      <c r="DDJ3900" s="60"/>
      <c r="DDK3900" s="59"/>
      <c r="DDL3900" s="57"/>
      <c r="DDM3900" s="57"/>
      <c r="DDN3900" s="57"/>
      <c r="DDO3900" s="57"/>
      <c r="DDP3900" s="57"/>
      <c r="DDQ3900" s="57"/>
      <c r="DDR3900" s="57"/>
      <c r="DDS3900" s="57"/>
      <c r="DDT3900" s="58"/>
      <c r="DDU3900" s="57"/>
      <c r="DDV3900" s="57"/>
      <c r="DDW3900" s="57"/>
      <c r="DDX3900" s="57"/>
      <c r="DDY3900" s="57"/>
      <c r="DDZ3900" s="56"/>
      <c r="DEA3900" s="57"/>
      <c r="DEB3900" s="64"/>
      <c r="DEC3900" s="64"/>
      <c r="DED3900" s="64"/>
      <c r="DEE3900" s="64"/>
      <c r="DEF3900" s="62"/>
      <c r="DEG3900" s="63"/>
      <c r="DEH3900" s="62"/>
      <c r="DEI3900" s="62"/>
      <c r="DEJ3900" s="61"/>
      <c r="DEK3900" s="60"/>
      <c r="DEL3900" s="59"/>
      <c r="DEM3900" s="57"/>
      <c r="DEN3900" s="57"/>
      <c r="DEO3900" s="57"/>
      <c r="DEP3900" s="57"/>
      <c r="DEQ3900" s="57"/>
      <c r="DER3900" s="57"/>
      <c r="DES3900" s="57"/>
      <c r="DET3900" s="57"/>
      <c r="DEU3900" s="58"/>
      <c r="DEV3900" s="57"/>
      <c r="DEW3900" s="57"/>
      <c r="DEX3900" s="57"/>
      <c r="DEY3900" s="57"/>
      <c r="DEZ3900" s="57"/>
      <c r="DFA3900" s="56"/>
      <c r="DFB3900" s="57"/>
      <c r="DFC3900" s="64"/>
      <c r="DFD3900" s="64"/>
      <c r="DFE3900" s="64"/>
      <c r="DFF3900" s="64"/>
      <c r="DFG3900" s="62"/>
      <c r="DFH3900" s="63"/>
      <c r="DFI3900" s="62"/>
      <c r="DFJ3900" s="62"/>
      <c r="DFK3900" s="61"/>
      <c r="DFL3900" s="60"/>
      <c r="DFM3900" s="59"/>
      <c r="DFN3900" s="57"/>
      <c r="DFO3900" s="57"/>
      <c r="DFP3900" s="57"/>
      <c r="DFQ3900" s="57"/>
      <c r="DFR3900" s="57"/>
      <c r="DFS3900" s="57"/>
      <c r="DFT3900" s="57"/>
      <c r="DFU3900" s="57"/>
      <c r="DFV3900" s="58"/>
      <c r="DFW3900" s="57"/>
      <c r="DFX3900" s="57"/>
      <c r="DFY3900" s="57"/>
      <c r="DFZ3900" s="57"/>
      <c r="DGA3900" s="57"/>
      <c r="DGB3900" s="56"/>
      <c r="DGC3900" s="57"/>
      <c r="DGD3900" s="64"/>
      <c r="DGE3900" s="64"/>
      <c r="DGF3900" s="64"/>
      <c r="DGG3900" s="64"/>
      <c r="DGH3900" s="62"/>
      <c r="DGI3900" s="63"/>
      <c r="DGJ3900" s="62"/>
      <c r="DGK3900" s="62"/>
      <c r="DGL3900" s="61"/>
      <c r="DGM3900" s="60"/>
      <c r="DGN3900" s="59"/>
      <c r="DGO3900" s="57"/>
      <c r="DGP3900" s="57"/>
      <c r="DGQ3900" s="57"/>
      <c r="DGR3900" s="57"/>
      <c r="DGS3900" s="57"/>
      <c r="DGT3900" s="57"/>
      <c r="DGU3900" s="57"/>
      <c r="DGV3900" s="57"/>
      <c r="DGW3900" s="58"/>
      <c r="DGX3900" s="57"/>
      <c r="DGY3900" s="57"/>
      <c r="DGZ3900" s="57"/>
      <c r="DHA3900" s="57"/>
      <c r="DHB3900" s="57"/>
      <c r="DHC3900" s="56"/>
      <c r="DHD3900" s="57"/>
      <c r="DHE3900" s="64"/>
      <c r="DHF3900" s="64"/>
      <c r="DHG3900" s="64"/>
      <c r="DHH3900" s="64"/>
      <c r="DHI3900" s="62"/>
      <c r="DHJ3900" s="63"/>
      <c r="DHK3900" s="62"/>
      <c r="DHL3900" s="62"/>
      <c r="DHM3900" s="61"/>
      <c r="DHN3900" s="60"/>
      <c r="DHO3900" s="59"/>
      <c r="DHP3900" s="57"/>
      <c r="DHQ3900" s="57"/>
      <c r="DHR3900" s="57"/>
      <c r="DHS3900" s="57"/>
      <c r="DHT3900" s="57"/>
      <c r="DHU3900" s="57"/>
      <c r="DHV3900" s="57"/>
      <c r="DHW3900" s="57"/>
      <c r="DHX3900" s="58"/>
      <c r="DHY3900" s="57"/>
      <c r="DHZ3900" s="57"/>
      <c r="DIA3900" s="57"/>
      <c r="DIB3900" s="57"/>
      <c r="DIC3900" s="57"/>
      <c r="DID3900" s="56"/>
      <c r="DIE3900" s="57"/>
      <c r="DIF3900" s="64"/>
      <c r="DIG3900" s="64"/>
      <c r="DIH3900" s="64"/>
      <c r="DII3900" s="64"/>
      <c r="DIJ3900" s="62"/>
      <c r="DIK3900" s="63"/>
      <c r="DIL3900" s="62"/>
      <c r="DIM3900" s="62"/>
      <c r="DIN3900" s="61"/>
      <c r="DIO3900" s="60"/>
      <c r="DIP3900" s="59"/>
      <c r="DIQ3900" s="57"/>
      <c r="DIR3900" s="57"/>
      <c r="DIS3900" s="57"/>
      <c r="DIT3900" s="57"/>
      <c r="DIU3900" s="57"/>
      <c r="DIV3900" s="57"/>
      <c r="DIW3900" s="57"/>
      <c r="DIX3900" s="57"/>
      <c r="DIY3900" s="58"/>
      <c r="DIZ3900" s="57"/>
      <c r="DJA3900" s="57"/>
      <c r="DJB3900" s="57"/>
      <c r="DJC3900" s="57"/>
      <c r="DJD3900" s="57"/>
      <c r="DJE3900" s="56"/>
      <c r="DJF3900" s="57"/>
      <c r="DJG3900" s="64"/>
      <c r="DJH3900" s="64"/>
      <c r="DJI3900" s="64"/>
      <c r="DJJ3900" s="64"/>
      <c r="DJK3900" s="62"/>
      <c r="DJL3900" s="63"/>
      <c r="DJM3900" s="62"/>
      <c r="DJN3900" s="62"/>
      <c r="DJO3900" s="61"/>
      <c r="DJP3900" s="60"/>
      <c r="DJQ3900" s="59"/>
      <c r="DJR3900" s="57"/>
      <c r="DJS3900" s="57"/>
      <c r="DJT3900" s="57"/>
      <c r="DJU3900" s="57"/>
      <c r="DJV3900" s="57"/>
      <c r="DJW3900" s="57"/>
      <c r="DJX3900" s="57"/>
      <c r="DJY3900" s="57"/>
      <c r="DJZ3900" s="58"/>
      <c r="DKA3900" s="57"/>
      <c r="DKB3900" s="57"/>
      <c r="DKC3900" s="57"/>
      <c r="DKD3900" s="57"/>
      <c r="DKE3900" s="57"/>
      <c r="DKF3900" s="56"/>
      <c r="DKG3900" s="57"/>
      <c r="DKH3900" s="64"/>
      <c r="DKI3900" s="64"/>
      <c r="DKJ3900" s="64"/>
      <c r="DKK3900" s="64"/>
      <c r="DKL3900" s="62"/>
      <c r="DKM3900" s="63"/>
      <c r="DKN3900" s="62"/>
      <c r="DKO3900" s="62"/>
      <c r="DKP3900" s="61"/>
      <c r="DKQ3900" s="60"/>
      <c r="DKR3900" s="59"/>
      <c r="DKS3900" s="57"/>
      <c r="DKT3900" s="57"/>
      <c r="DKU3900" s="57"/>
      <c r="DKV3900" s="57"/>
      <c r="DKW3900" s="57"/>
      <c r="DKX3900" s="57"/>
      <c r="DKY3900" s="57"/>
      <c r="DKZ3900" s="57"/>
      <c r="DLA3900" s="58"/>
      <c r="DLB3900" s="57"/>
      <c r="DLC3900" s="57"/>
      <c r="DLD3900" s="57"/>
      <c r="DLE3900" s="57"/>
      <c r="DLF3900" s="57"/>
      <c r="DLG3900" s="56"/>
      <c r="DLH3900" s="57"/>
      <c r="DLI3900" s="64"/>
      <c r="DLJ3900" s="64"/>
      <c r="DLK3900" s="64"/>
      <c r="DLL3900" s="64"/>
      <c r="DLM3900" s="62"/>
      <c r="DLN3900" s="63"/>
      <c r="DLO3900" s="62"/>
      <c r="DLP3900" s="62"/>
      <c r="DLQ3900" s="61"/>
      <c r="DLR3900" s="60"/>
      <c r="DLS3900" s="59"/>
      <c r="DLT3900" s="57"/>
      <c r="DLU3900" s="57"/>
      <c r="DLV3900" s="57"/>
      <c r="DLW3900" s="57"/>
      <c r="DLX3900" s="57"/>
      <c r="DLY3900" s="57"/>
      <c r="DLZ3900" s="57"/>
      <c r="DMA3900" s="57"/>
      <c r="DMB3900" s="58"/>
      <c r="DMC3900" s="57"/>
      <c r="DMD3900" s="57"/>
      <c r="DME3900" s="57"/>
      <c r="DMF3900" s="57"/>
      <c r="DMG3900" s="57"/>
      <c r="DMH3900" s="56"/>
      <c r="DMI3900" s="57"/>
      <c r="DMJ3900" s="64"/>
      <c r="DMK3900" s="64"/>
      <c r="DML3900" s="64"/>
      <c r="DMM3900" s="64"/>
      <c r="DMN3900" s="62"/>
      <c r="DMO3900" s="63"/>
      <c r="DMP3900" s="62"/>
      <c r="DMQ3900" s="62"/>
      <c r="DMR3900" s="61"/>
      <c r="DMS3900" s="60"/>
      <c r="DMT3900" s="59"/>
      <c r="DMU3900" s="57"/>
      <c r="DMV3900" s="57"/>
      <c r="DMW3900" s="57"/>
      <c r="DMX3900" s="57"/>
      <c r="DMY3900" s="57"/>
      <c r="DMZ3900" s="57"/>
      <c r="DNA3900" s="57"/>
      <c r="DNB3900" s="57"/>
      <c r="DNC3900" s="58"/>
      <c r="DND3900" s="57"/>
      <c r="DNE3900" s="57"/>
      <c r="DNF3900" s="57"/>
      <c r="DNG3900" s="57"/>
      <c r="DNH3900" s="57"/>
      <c r="DNI3900" s="56"/>
      <c r="DNJ3900" s="57"/>
      <c r="DNK3900" s="64"/>
      <c r="DNL3900" s="64"/>
      <c r="DNM3900" s="64"/>
      <c r="DNN3900" s="64"/>
      <c r="DNO3900" s="62"/>
      <c r="DNP3900" s="63"/>
      <c r="DNQ3900" s="62"/>
      <c r="DNR3900" s="62"/>
      <c r="DNS3900" s="61"/>
      <c r="DNT3900" s="60"/>
      <c r="DNU3900" s="59"/>
      <c r="DNV3900" s="57"/>
      <c r="DNW3900" s="57"/>
      <c r="DNX3900" s="57"/>
      <c r="DNY3900" s="57"/>
      <c r="DNZ3900" s="57"/>
      <c r="DOA3900" s="57"/>
      <c r="DOB3900" s="57"/>
      <c r="DOC3900" s="57"/>
      <c r="DOD3900" s="58"/>
      <c r="DOE3900" s="57"/>
      <c r="DOF3900" s="57"/>
      <c r="DOG3900" s="57"/>
      <c r="DOH3900" s="57"/>
      <c r="DOI3900" s="57"/>
      <c r="DOJ3900" s="56"/>
      <c r="DOK3900" s="57"/>
      <c r="DOL3900" s="64"/>
      <c r="DOM3900" s="64"/>
      <c r="DON3900" s="64"/>
      <c r="DOO3900" s="64"/>
      <c r="DOP3900" s="62"/>
      <c r="DOQ3900" s="63"/>
      <c r="DOR3900" s="62"/>
      <c r="DOS3900" s="62"/>
      <c r="DOT3900" s="61"/>
      <c r="DOU3900" s="60"/>
      <c r="DOV3900" s="59"/>
      <c r="DOW3900" s="57"/>
      <c r="DOX3900" s="57"/>
      <c r="DOY3900" s="57"/>
      <c r="DOZ3900" s="57"/>
      <c r="DPA3900" s="57"/>
      <c r="DPB3900" s="57"/>
      <c r="DPC3900" s="57"/>
      <c r="DPD3900" s="57"/>
      <c r="DPE3900" s="58"/>
      <c r="DPF3900" s="57"/>
      <c r="DPG3900" s="57"/>
      <c r="DPH3900" s="57"/>
      <c r="DPI3900" s="57"/>
      <c r="DPJ3900" s="57"/>
      <c r="DPK3900" s="56"/>
      <c r="DPL3900" s="57"/>
      <c r="DPM3900" s="64"/>
      <c r="DPN3900" s="64"/>
      <c r="DPO3900" s="64"/>
      <c r="DPP3900" s="64"/>
      <c r="DPQ3900" s="62"/>
      <c r="DPR3900" s="63"/>
      <c r="DPS3900" s="62"/>
      <c r="DPT3900" s="62"/>
      <c r="DPU3900" s="61"/>
      <c r="DPV3900" s="60"/>
      <c r="DPW3900" s="59"/>
      <c r="DPX3900" s="57"/>
      <c r="DPY3900" s="57"/>
      <c r="DPZ3900" s="57"/>
      <c r="DQA3900" s="57"/>
      <c r="DQB3900" s="57"/>
      <c r="DQC3900" s="57"/>
      <c r="DQD3900" s="57"/>
      <c r="DQE3900" s="57"/>
      <c r="DQF3900" s="58"/>
      <c r="DQG3900" s="57"/>
      <c r="DQH3900" s="57"/>
      <c r="DQI3900" s="57"/>
      <c r="DQJ3900" s="57"/>
      <c r="DQK3900" s="57"/>
      <c r="DQL3900" s="56"/>
      <c r="DQM3900" s="57"/>
      <c r="DQN3900" s="64"/>
      <c r="DQO3900" s="64"/>
      <c r="DQP3900" s="64"/>
      <c r="DQQ3900" s="64"/>
      <c r="DQR3900" s="62"/>
      <c r="DQS3900" s="63"/>
      <c r="DQT3900" s="62"/>
      <c r="DQU3900" s="62"/>
      <c r="DQV3900" s="61"/>
      <c r="DQW3900" s="60"/>
      <c r="DQX3900" s="59"/>
      <c r="DQY3900" s="57"/>
      <c r="DQZ3900" s="57"/>
      <c r="DRA3900" s="57"/>
      <c r="DRB3900" s="57"/>
      <c r="DRC3900" s="57"/>
      <c r="DRD3900" s="57"/>
      <c r="DRE3900" s="57"/>
      <c r="DRF3900" s="57"/>
      <c r="DRG3900" s="58"/>
      <c r="DRH3900" s="57"/>
      <c r="DRI3900" s="57"/>
      <c r="DRJ3900" s="57"/>
      <c r="DRK3900" s="57"/>
      <c r="DRL3900" s="57"/>
      <c r="DRM3900" s="56"/>
      <c r="DRN3900" s="57"/>
      <c r="DRO3900" s="64"/>
      <c r="DRP3900" s="64"/>
      <c r="DRQ3900" s="64"/>
      <c r="DRR3900" s="64"/>
      <c r="DRS3900" s="62"/>
      <c r="DRT3900" s="63"/>
      <c r="DRU3900" s="62"/>
      <c r="DRV3900" s="62"/>
      <c r="DRW3900" s="61"/>
      <c r="DRX3900" s="60"/>
      <c r="DRY3900" s="59"/>
      <c r="DRZ3900" s="57"/>
      <c r="DSA3900" s="57"/>
      <c r="DSB3900" s="57"/>
      <c r="DSC3900" s="57"/>
      <c r="DSD3900" s="57"/>
      <c r="DSE3900" s="57"/>
      <c r="DSF3900" s="57"/>
      <c r="DSG3900" s="57"/>
      <c r="DSH3900" s="58"/>
      <c r="DSI3900" s="57"/>
      <c r="DSJ3900" s="57"/>
      <c r="DSK3900" s="57"/>
      <c r="DSL3900" s="57"/>
      <c r="DSM3900" s="57"/>
      <c r="DSN3900" s="56"/>
      <c r="DSO3900" s="57"/>
      <c r="DSP3900" s="64"/>
      <c r="DSQ3900" s="64"/>
      <c r="DSR3900" s="64"/>
      <c r="DSS3900" s="64"/>
      <c r="DST3900" s="62"/>
      <c r="DSU3900" s="63"/>
      <c r="DSV3900" s="62"/>
      <c r="DSW3900" s="62"/>
      <c r="DSX3900" s="61"/>
      <c r="DSY3900" s="60"/>
      <c r="DSZ3900" s="59"/>
      <c r="DTA3900" s="57"/>
      <c r="DTB3900" s="57"/>
      <c r="DTC3900" s="57"/>
      <c r="DTD3900" s="57"/>
      <c r="DTE3900" s="57"/>
      <c r="DTF3900" s="57"/>
      <c r="DTG3900" s="57"/>
      <c r="DTH3900" s="57"/>
      <c r="DTI3900" s="58"/>
      <c r="DTJ3900" s="57"/>
      <c r="DTK3900" s="57"/>
      <c r="DTL3900" s="57"/>
      <c r="DTM3900" s="57"/>
      <c r="DTN3900" s="57"/>
      <c r="DTO3900" s="56"/>
      <c r="DTP3900" s="57"/>
      <c r="DTQ3900" s="64"/>
      <c r="DTR3900" s="64"/>
      <c r="DTS3900" s="64"/>
      <c r="DTT3900" s="64"/>
      <c r="DTU3900" s="62"/>
      <c r="DTV3900" s="63"/>
      <c r="DTW3900" s="62"/>
      <c r="DTX3900" s="62"/>
      <c r="DTY3900" s="61"/>
      <c r="DTZ3900" s="60"/>
      <c r="DUA3900" s="59"/>
      <c r="DUB3900" s="57"/>
      <c r="DUC3900" s="57"/>
      <c r="DUD3900" s="57"/>
      <c r="DUE3900" s="57"/>
      <c r="DUF3900" s="57"/>
      <c r="DUG3900" s="57"/>
      <c r="DUH3900" s="57"/>
      <c r="DUI3900" s="57"/>
      <c r="DUJ3900" s="58"/>
      <c r="DUK3900" s="57"/>
      <c r="DUL3900" s="57"/>
      <c r="DUM3900" s="57"/>
      <c r="DUN3900" s="57"/>
      <c r="DUO3900" s="57"/>
      <c r="DUP3900" s="56"/>
      <c r="DUQ3900" s="57"/>
      <c r="DUR3900" s="64"/>
      <c r="DUS3900" s="64"/>
      <c r="DUT3900" s="64"/>
      <c r="DUU3900" s="64"/>
      <c r="DUV3900" s="62"/>
      <c r="DUW3900" s="63"/>
      <c r="DUX3900" s="62"/>
      <c r="DUY3900" s="62"/>
      <c r="DUZ3900" s="61"/>
      <c r="DVA3900" s="60"/>
      <c r="DVB3900" s="59"/>
      <c r="DVC3900" s="57"/>
      <c r="DVD3900" s="57"/>
      <c r="DVE3900" s="57"/>
      <c r="DVF3900" s="57"/>
      <c r="DVG3900" s="57"/>
      <c r="DVH3900" s="57"/>
      <c r="DVI3900" s="57"/>
      <c r="DVJ3900" s="57"/>
      <c r="DVK3900" s="58"/>
      <c r="DVL3900" s="57"/>
      <c r="DVM3900" s="57"/>
      <c r="DVN3900" s="57"/>
      <c r="DVO3900" s="57"/>
      <c r="DVP3900" s="57"/>
      <c r="DVQ3900" s="56"/>
      <c r="DVR3900" s="57"/>
      <c r="DVS3900" s="64"/>
      <c r="DVT3900" s="64"/>
      <c r="DVU3900" s="64"/>
      <c r="DVV3900" s="64"/>
      <c r="DVW3900" s="62"/>
      <c r="DVX3900" s="63"/>
      <c r="DVY3900" s="62"/>
      <c r="DVZ3900" s="62"/>
      <c r="DWA3900" s="61"/>
      <c r="DWB3900" s="60"/>
      <c r="DWC3900" s="59"/>
      <c r="DWD3900" s="57"/>
      <c r="DWE3900" s="57"/>
      <c r="DWF3900" s="57"/>
      <c r="DWG3900" s="57"/>
      <c r="DWH3900" s="57"/>
      <c r="DWI3900" s="57"/>
      <c r="DWJ3900" s="57"/>
      <c r="DWK3900" s="57"/>
      <c r="DWL3900" s="58"/>
      <c r="DWM3900" s="57"/>
      <c r="DWN3900" s="57"/>
      <c r="DWO3900" s="57"/>
      <c r="DWP3900" s="57"/>
      <c r="DWQ3900" s="57"/>
      <c r="DWR3900" s="56"/>
      <c r="DWS3900" s="57"/>
      <c r="DWT3900" s="64"/>
      <c r="DWU3900" s="64"/>
      <c r="DWV3900" s="64"/>
      <c r="DWW3900" s="64"/>
      <c r="DWX3900" s="62"/>
      <c r="DWY3900" s="63"/>
      <c r="DWZ3900" s="62"/>
      <c r="DXA3900" s="62"/>
      <c r="DXB3900" s="61"/>
      <c r="DXC3900" s="60"/>
      <c r="DXD3900" s="59"/>
      <c r="DXE3900" s="57"/>
      <c r="DXF3900" s="57"/>
      <c r="DXG3900" s="57"/>
      <c r="DXH3900" s="57"/>
      <c r="DXI3900" s="57"/>
      <c r="DXJ3900" s="57"/>
      <c r="DXK3900" s="57"/>
      <c r="DXL3900" s="57"/>
      <c r="DXM3900" s="58"/>
      <c r="DXN3900" s="57"/>
      <c r="DXO3900" s="57"/>
      <c r="DXP3900" s="57"/>
      <c r="DXQ3900" s="57"/>
      <c r="DXR3900" s="57"/>
      <c r="DXS3900" s="56"/>
      <c r="DXT3900" s="57"/>
      <c r="DXU3900" s="64"/>
      <c r="DXV3900" s="64"/>
      <c r="DXW3900" s="64"/>
      <c r="DXX3900" s="64"/>
      <c r="DXY3900" s="62"/>
      <c r="DXZ3900" s="63"/>
      <c r="DYA3900" s="62"/>
      <c r="DYB3900" s="62"/>
      <c r="DYC3900" s="61"/>
      <c r="DYD3900" s="60"/>
      <c r="DYE3900" s="59"/>
      <c r="DYF3900" s="57"/>
      <c r="DYG3900" s="57"/>
      <c r="DYH3900" s="57"/>
      <c r="DYI3900" s="57"/>
      <c r="DYJ3900" s="57"/>
      <c r="DYK3900" s="57"/>
      <c r="DYL3900" s="57"/>
      <c r="DYM3900" s="57"/>
      <c r="DYN3900" s="58"/>
      <c r="DYO3900" s="57"/>
      <c r="DYP3900" s="57"/>
      <c r="DYQ3900" s="57"/>
      <c r="DYR3900" s="57"/>
      <c r="DYS3900" s="57"/>
      <c r="DYT3900" s="56"/>
      <c r="DYU3900" s="57"/>
      <c r="DYV3900" s="64"/>
      <c r="DYW3900" s="64"/>
      <c r="DYX3900" s="64"/>
      <c r="DYY3900" s="64"/>
      <c r="DYZ3900" s="62"/>
      <c r="DZA3900" s="63"/>
      <c r="DZB3900" s="62"/>
      <c r="DZC3900" s="62"/>
      <c r="DZD3900" s="61"/>
      <c r="DZE3900" s="60"/>
      <c r="DZF3900" s="59"/>
      <c r="DZG3900" s="57"/>
      <c r="DZH3900" s="57"/>
      <c r="DZI3900" s="57"/>
      <c r="DZJ3900" s="57"/>
      <c r="DZK3900" s="57"/>
      <c r="DZL3900" s="57"/>
      <c r="DZM3900" s="57"/>
      <c r="DZN3900" s="57"/>
      <c r="DZO3900" s="58"/>
      <c r="DZP3900" s="57"/>
      <c r="DZQ3900" s="57"/>
      <c r="DZR3900" s="57"/>
      <c r="DZS3900" s="57"/>
      <c r="DZT3900" s="57"/>
      <c r="DZU3900" s="56"/>
      <c r="DZV3900" s="57"/>
      <c r="DZW3900" s="64"/>
      <c r="DZX3900" s="64"/>
      <c r="DZY3900" s="64"/>
      <c r="DZZ3900" s="64"/>
      <c r="EAA3900" s="62"/>
      <c r="EAB3900" s="63"/>
      <c r="EAC3900" s="62"/>
      <c r="EAD3900" s="62"/>
      <c r="EAE3900" s="61"/>
      <c r="EAF3900" s="60"/>
      <c r="EAG3900" s="59"/>
      <c r="EAH3900" s="57"/>
      <c r="EAI3900" s="57"/>
      <c r="EAJ3900" s="57"/>
      <c r="EAK3900" s="57"/>
      <c r="EAL3900" s="57"/>
      <c r="EAM3900" s="57"/>
      <c r="EAN3900" s="57"/>
      <c r="EAO3900" s="57"/>
      <c r="EAP3900" s="58"/>
      <c r="EAQ3900" s="57"/>
      <c r="EAR3900" s="57"/>
      <c r="EAS3900" s="57"/>
      <c r="EAT3900" s="57"/>
      <c r="EAU3900" s="57"/>
      <c r="EAV3900" s="56"/>
      <c r="EAW3900" s="57"/>
      <c r="EAX3900" s="64"/>
      <c r="EAY3900" s="64"/>
      <c r="EAZ3900" s="64"/>
      <c r="EBA3900" s="64"/>
      <c r="EBB3900" s="62"/>
      <c r="EBC3900" s="63"/>
      <c r="EBD3900" s="62"/>
      <c r="EBE3900" s="62"/>
      <c r="EBF3900" s="61"/>
      <c r="EBG3900" s="60"/>
      <c r="EBH3900" s="59"/>
      <c r="EBI3900" s="57"/>
      <c r="EBJ3900" s="57"/>
      <c r="EBK3900" s="57"/>
      <c r="EBL3900" s="57"/>
      <c r="EBM3900" s="57"/>
      <c r="EBN3900" s="57"/>
      <c r="EBO3900" s="57"/>
      <c r="EBP3900" s="57"/>
      <c r="EBQ3900" s="58"/>
      <c r="EBR3900" s="57"/>
      <c r="EBS3900" s="57"/>
      <c r="EBT3900" s="57"/>
      <c r="EBU3900" s="57"/>
      <c r="EBV3900" s="57"/>
      <c r="EBW3900" s="56"/>
      <c r="EBX3900" s="57"/>
      <c r="EBY3900" s="64"/>
      <c r="EBZ3900" s="64"/>
      <c r="ECA3900" s="64"/>
      <c r="ECB3900" s="64"/>
      <c r="ECC3900" s="62"/>
      <c r="ECD3900" s="63"/>
      <c r="ECE3900" s="62"/>
      <c r="ECF3900" s="62"/>
      <c r="ECG3900" s="61"/>
      <c r="ECH3900" s="60"/>
      <c r="ECI3900" s="59"/>
      <c r="ECJ3900" s="57"/>
      <c r="ECK3900" s="57"/>
      <c r="ECL3900" s="57"/>
      <c r="ECM3900" s="57"/>
      <c r="ECN3900" s="57"/>
      <c r="ECO3900" s="57"/>
      <c r="ECP3900" s="57"/>
      <c r="ECQ3900" s="57"/>
      <c r="ECR3900" s="58"/>
      <c r="ECS3900" s="57"/>
      <c r="ECT3900" s="57"/>
      <c r="ECU3900" s="57"/>
      <c r="ECV3900" s="57"/>
      <c r="ECW3900" s="57"/>
      <c r="ECX3900" s="56"/>
      <c r="ECY3900" s="57"/>
      <c r="ECZ3900" s="64"/>
      <c r="EDA3900" s="64"/>
      <c r="EDB3900" s="64"/>
      <c r="EDC3900" s="64"/>
      <c r="EDD3900" s="62"/>
      <c r="EDE3900" s="63"/>
      <c r="EDF3900" s="62"/>
      <c r="EDG3900" s="62"/>
      <c r="EDH3900" s="61"/>
      <c r="EDI3900" s="60"/>
      <c r="EDJ3900" s="59"/>
      <c r="EDK3900" s="57"/>
      <c r="EDL3900" s="57"/>
      <c r="EDM3900" s="57"/>
      <c r="EDN3900" s="57"/>
      <c r="EDO3900" s="57"/>
      <c r="EDP3900" s="57"/>
      <c r="EDQ3900" s="57"/>
      <c r="EDR3900" s="57"/>
      <c r="EDS3900" s="58"/>
      <c r="EDT3900" s="57"/>
      <c r="EDU3900" s="57"/>
      <c r="EDV3900" s="57"/>
      <c r="EDW3900" s="57"/>
      <c r="EDX3900" s="57"/>
      <c r="EDY3900" s="56"/>
      <c r="EDZ3900" s="57"/>
      <c r="EEA3900" s="64"/>
      <c r="EEB3900" s="64"/>
      <c r="EEC3900" s="64"/>
      <c r="EED3900" s="64"/>
      <c r="EEE3900" s="62"/>
      <c r="EEF3900" s="63"/>
      <c r="EEG3900" s="62"/>
      <c r="EEH3900" s="62"/>
      <c r="EEI3900" s="61"/>
      <c r="EEJ3900" s="60"/>
      <c r="EEK3900" s="59"/>
      <c r="EEL3900" s="57"/>
      <c r="EEM3900" s="57"/>
      <c r="EEN3900" s="57"/>
      <c r="EEO3900" s="57"/>
      <c r="EEP3900" s="57"/>
      <c r="EEQ3900" s="57"/>
      <c r="EER3900" s="57"/>
      <c r="EES3900" s="57"/>
      <c r="EET3900" s="58"/>
      <c r="EEU3900" s="57"/>
      <c r="EEV3900" s="57"/>
      <c r="EEW3900" s="57"/>
      <c r="EEX3900" s="57"/>
      <c r="EEY3900" s="57"/>
      <c r="EEZ3900" s="56"/>
      <c r="EFA3900" s="57"/>
      <c r="EFB3900" s="64"/>
      <c r="EFC3900" s="64"/>
      <c r="EFD3900" s="64"/>
      <c r="EFE3900" s="64"/>
      <c r="EFF3900" s="62"/>
      <c r="EFG3900" s="63"/>
      <c r="EFH3900" s="62"/>
      <c r="EFI3900" s="62"/>
      <c r="EFJ3900" s="61"/>
      <c r="EFK3900" s="60"/>
      <c r="EFL3900" s="59"/>
      <c r="EFM3900" s="57"/>
      <c r="EFN3900" s="57"/>
      <c r="EFO3900" s="57"/>
      <c r="EFP3900" s="57"/>
      <c r="EFQ3900" s="57"/>
      <c r="EFR3900" s="57"/>
      <c r="EFS3900" s="57"/>
      <c r="EFT3900" s="57"/>
      <c r="EFU3900" s="58"/>
      <c r="EFV3900" s="57"/>
      <c r="EFW3900" s="57"/>
      <c r="EFX3900" s="57"/>
      <c r="EFY3900" s="57"/>
      <c r="EFZ3900" s="57"/>
      <c r="EGA3900" s="56"/>
      <c r="EGB3900" s="57"/>
      <c r="EGC3900" s="64"/>
      <c r="EGD3900" s="64"/>
      <c r="EGE3900" s="64"/>
      <c r="EGF3900" s="64"/>
      <c r="EGG3900" s="62"/>
      <c r="EGH3900" s="63"/>
      <c r="EGI3900" s="62"/>
      <c r="EGJ3900" s="62"/>
      <c r="EGK3900" s="61"/>
      <c r="EGL3900" s="60"/>
      <c r="EGM3900" s="59"/>
      <c r="EGN3900" s="57"/>
      <c r="EGO3900" s="57"/>
      <c r="EGP3900" s="57"/>
      <c r="EGQ3900" s="57"/>
      <c r="EGR3900" s="57"/>
      <c r="EGS3900" s="57"/>
      <c r="EGT3900" s="57"/>
      <c r="EGU3900" s="57"/>
      <c r="EGV3900" s="58"/>
      <c r="EGW3900" s="57"/>
      <c r="EGX3900" s="57"/>
      <c r="EGY3900" s="57"/>
      <c r="EGZ3900" s="57"/>
      <c r="EHA3900" s="57"/>
      <c r="EHB3900" s="56"/>
      <c r="EHC3900" s="57"/>
      <c r="EHD3900" s="64"/>
      <c r="EHE3900" s="64"/>
      <c r="EHF3900" s="64"/>
      <c r="EHG3900" s="64"/>
      <c r="EHH3900" s="62"/>
      <c r="EHI3900" s="63"/>
      <c r="EHJ3900" s="62"/>
      <c r="EHK3900" s="62"/>
      <c r="EHL3900" s="61"/>
      <c r="EHM3900" s="60"/>
      <c r="EHN3900" s="59"/>
      <c r="EHO3900" s="57"/>
      <c r="EHP3900" s="57"/>
      <c r="EHQ3900" s="57"/>
      <c r="EHR3900" s="57"/>
      <c r="EHS3900" s="57"/>
      <c r="EHT3900" s="57"/>
      <c r="EHU3900" s="57"/>
      <c r="EHV3900" s="57"/>
      <c r="EHW3900" s="58"/>
      <c r="EHX3900" s="57"/>
      <c r="EHY3900" s="57"/>
      <c r="EHZ3900" s="57"/>
      <c r="EIA3900" s="57"/>
      <c r="EIB3900" s="57"/>
      <c r="EIC3900" s="56"/>
      <c r="EID3900" s="57"/>
      <c r="EIE3900" s="64"/>
      <c r="EIF3900" s="64"/>
      <c r="EIG3900" s="64"/>
      <c r="EIH3900" s="64"/>
      <c r="EII3900" s="62"/>
      <c r="EIJ3900" s="63"/>
      <c r="EIK3900" s="62"/>
      <c r="EIL3900" s="62"/>
      <c r="EIM3900" s="61"/>
      <c r="EIN3900" s="60"/>
      <c r="EIO3900" s="59"/>
      <c r="EIP3900" s="57"/>
      <c r="EIQ3900" s="57"/>
      <c r="EIR3900" s="57"/>
      <c r="EIS3900" s="57"/>
      <c r="EIT3900" s="57"/>
      <c r="EIU3900" s="57"/>
      <c r="EIV3900" s="57"/>
      <c r="EIW3900" s="57"/>
      <c r="EIX3900" s="58"/>
      <c r="EIY3900" s="57"/>
      <c r="EIZ3900" s="57"/>
      <c r="EJA3900" s="57"/>
      <c r="EJB3900" s="57"/>
      <c r="EJC3900" s="57"/>
      <c r="EJD3900" s="56"/>
      <c r="EJE3900" s="57"/>
      <c r="EJF3900" s="64"/>
      <c r="EJG3900" s="64"/>
      <c r="EJH3900" s="64"/>
      <c r="EJI3900" s="64"/>
      <c r="EJJ3900" s="62"/>
      <c r="EJK3900" s="63"/>
      <c r="EJL3900" s="62"/>
      <c r="EJM3900" s="62"/>
      <c r="EJN3900" s="61"/>
      <c r="EJO3900" s="60"/>
      <c r="EJP3900" s="59"/>
      <c r="EJQ3900" s="57"/>
      <c r="EJR3900" s="57"/>
      <c r="EJS3900" s="57"/>
      <c r="EJT3900" s="57"/>
      <c r="EJU3900" s="57"/>
      <c r="EJV3900" s="57"/>
      <c r="EJW3900" s="57"/>
      <c r="EJX3900" s="57"/>
      <c r="EJY3900" s="58"/>
      <c r="EJZ3900" s="57"/>
      <c r="EKA3900" s="57"/>
      <c r="EKB3900" s="57"/>
      <c r="EKC3900" s="57"/>
      <c r="EKD3900" s="57"/>
      <c r="EKE3900" s="56"/>
      <c r="EKF3900" s="57"/>
      <c r="EKG3900" s="64"/>
      <c r="EKH3900" s="64"/>
      <c r="EKI3900" s="64"/>
      <c r="EKJ3900" s="64"/>
      <c r="EKK3900" s="62"/>
      <c r="EKL3900" s="63"/>
      <c r="EKM3900" s="62"/>
      <c r="EKN3900" s="62"/>
      <c r="EKO3900" s="61"/>
      <c r="EKP3900" s="60"/>
      <c r="EKQ3900" s="59"/>
      <c r="EKR3900" s="57"/>
      <c r="EKS3900" s="57"/>
      <c r="EKT3900" s="57"/>
      <c r="EKU3900" s="57"/>
      <c r="EKV3900" s="57"/>
      <c r="EKW3900" s="57"/>
      <c r="EKX3900" s="57"/>
      <c r="EKY3900" s="57"/>
      <c r="EKZ3900" s="58"/>
      <c r="ELA3900" s="57"/>
      <c r="ELB3900" s="57"/>
      <c r="ELC3900" s="57"/>
      <c r="ELD3900" s="57"/>
      <c r="ELE3900" s="57"/>
      <c r="ELF3900" s="56"/>
      <c r="ELG3900" s="57"/>
      <c r="ELH3900" s="64"/>
      <c r="ELI3900" s="64"/>
      <c r="ELJ3900" s="64"/>
      <c r="ELK3900" s="64"/>
      <c r="ELL3900" s="62"/>
      <c r="ELM3900" s="63"/>
      <c r="ELN3900" s="62"/>
      <c r="ELO3900" s="62"/>
      <c r="ELP3900" s="61"/>
      <c r="ELQ3900" s="60"/>
      <c r="ELR3900" s="59"/>
      <c r="ELS3900" s="57"/>
      <c r="ELT3900" s="57"/>
      <c r="ELU3900" s="57"/>
      <c r="ELV3900" s="57"/>
      <c r="ELW3900" s="57"/>
      <c r="ELX3900" s="57"/>
      <c r="ELY3900" s="57"/>
      <c r="ELZ3900" s="57"/>
      <c r="EMA3900" s="58"/>
      <c r="EMB3900" s="57"/>
      <c r="EMC3900" s="57"/>
      <c r="EMD3900" s="57"/>
      <c r="EME3900" s="57"/>
      <c r="EMF3900" s="57"/>
      <c r="EMG3900" s="56"/>
      <c r="EMH3900" s="57"/>
      <c r="EMI3900" s="64"/>
      <c r="EMJ3900" s="64"/>
      <c r="EMK3900" s="64"/>
      <c r="EML3900" s="64"/>
      <c r="EMM3900" s="62"/>
      <c r="EMN3900" s="63"/>
      <c r="EMO3900" s="62"/>
      <c r="EMP3900" s="62"/>
      <c r="EMQ3900" s="61"/>
      <c r="EMR3900" s="60"/>
      <c r="EMS3900" s="59"/>
      <c r="EMT3900" s="57"/>
      <c r="EMU3900" s="57"/>
      <c r="EMV3900" s="57"/>
      <c r="EMW3900" s="57"/>
      <c r="EMX3900" s="57"/>
      <c r="EMY3900" s="57"/>
      <c r="EMZ3900" s="57"/>
      <c r="ENA3900" s="57"/>
      <c r="ENB3900" s="58"/>
      <c r="ENC3900" s="57"/>
      <c r="END3900" s="57"/>
      <c r="ENE3900" s="57"/>
      <c r="ENF3900" s="57"/>
      <c r="ENG3900" s="57"/>
      <c r="ENH3900" s="56"/>
      <c r="ENI3900" s="57"/>
      <c r="ENJ3900" s="64"/>
      <c r="ENK3900" s="64"/>
      <c r="ENL3900" s="64"/>
      <c r="ENM3900" s="64"/>
      <c r="ENN3900" s="62"/>
      <c r="ENO3900" s="63"/>
      <c r="ENP3900" s="62"/>
      <c r="ENQ3900" s="62"/>
      <c r="ENR3900" s="61"/>
      <c r="ENS3900" s="60"/>
      <c r="ENT3900" s="59"/>
      <c r="ENU3900" s="57"/>
      <c r="ENV3900" s="57"/>
      <c r="ENW3900" s="57"/>
      <c r="ENX3900" s="57"/>
      <c r="ENY3900" s="57"/>
      <c r="ENZ3900" s="57"/>
      <c r="EOA3900" s="57"/>
      <c r="EOB3900" s="57"/>
      <c r="EOC3900" s="58"/>
      <c r="EOD3900" s="57"/>
      <c r="EOE3900" s="57"/>
      <c r="EOF3900" s="57"/>
      <c r="EOG3900" s="57"/>
      <c r="EOH3900" s="57"/>
      <c r="EOI3900" s="56"/>
      <c r="EOJ3900" s="57"/>
      <c r="EOK3900" s="64"/>
      <c r="EOL3900" s="64"/>
      <c r="EOM3900" s="64"/>
      <c r="EON3900" s="64"/>
      <c r="EOO3900" s="62"/>
      <c r="EOP3900" s="63"/>
      <c r="EOQ3900" s="62"/>
      <c r="EOR3900" s="62"/>
      <c r="EOS3900" s="61"/>
      <c r="EOT3900" s="60"/>
      <c r="EOU3900" s="59"/>
      <c r="EOV3900" s="57"/>
      <c r="EOW3900" s="57"/>
      <c r="EOX3900" s="57"/>
      <c r="EOY3900" s="57"/>
      <c r="EOZ3900" s="57"/>
      <c r="EPA3900" s="57"/>
      <c r="EPB3900" s="57"/>
      <c r="EPC3900" s="57"/>
      <c r="EPD3900" s="58"/>
      <c r="EPE3900" s="57"/>
      <c r="EPF3900" s="57"/>
      <c r="EPG3900" s="57"/>
      <c r="EPH3900" s="57"/>
      <c r="EPI3900" s="57"/>
      <c r="EPJ3900" s="56"/>
      <c r="EPK3900" s="57"/>
      <c r="EPL3900" s="64"/>
      <c r="EPM3900" s="64"/>
      <c r="EPN3900" s="64"/>
      <c r="EPO3900" s="64"/>
      <c r="EPP3900" s="62"/>
      <c r="EPQ3900" s="63"/>
      <c r="EPR3900" s="62"/>
      <c r="EPS3900" s="62"/>
      <c r="EPT3900" s="61"/>
      <c r="EPU3900" s="60"/>
      <c r="EPV3900" s="59"/>
      <c r="EPW3900" s="57"/>
      <c r="EPX3900" s="57"/>
      <c r="EPY3900" s="57"/>
      <c r="EPZ3900" s="57"/>
      <c r="EQA3900" s="57"/>
      <c r="EQB3900" s="57"/>
      <c r="EQC3900" s="57"/>
      <c r="EQD3900" s="57"/>
      <c r="EQE3900" s="58"/>
      <c r="EQF3900" s="57"/>
      <c r="EQG3900" s="57"/>
      <c r="EQH3900" s="57"/>
      <c r="EQI3900" s="57"/>
      <c r="EQJ3900" s="57"/>
      <c r="EQK3900" s="56"/>
      <c r="EQL3900" s="57"/>
      <c r="EQM3900" s="64"/>
      <c r="EQN3900" s="64"/>
      <c r="EQO3900" s="64"/>
      <c r="EQP3900" s="64"/>
      <c r="EQQ3900" s="62"/>
      <c r="EQR3900" s="63"/>
      <c r="EQS3900" s="62"/>
      <c r="EQT3900" s="62"/>
      <c r="EQU3900" s="61"/>
      <c r="EQV3900" s="60"/>
      <c r="EQW3900" s="59"/>
      <c r="EQX3900" s="57"/>
      <c r="EQY3900" s="57"/>
      <c r="EQZ3900" s="57"/>
      <c r="ERA3900" s="57"/>
      <c r="ERB3900" s="57"/>
      <c r="ERC3900" s="57"/>
      <c r="ERD3900" s="57"/>
      <c r="ERE3900" s="57"/>
      <c r="ERF3900" s="58"/>
      <c r="ERG3900" s="57"/>
      <c r="ERH3900" s="57"/>
      <c r="ERI3900" s="57"/>
      <c r="ERJ3900" s="57"/>
      <c r="ERK3900" s="57"/>
      <c r="ERL3900" s="56"/>
      <c r="ERM3900" s="57"/>
      <c r="ERN3900" s="64"/>
      <c r="ERO3900" s="64"/>
      <c r="ERP3900" s="64"/>
      <c r="ERQ3900" s="64"/>
      <c r="ERR3900" s="62"/>
      <c r="ERS3900" s="63"/>
      <c r="ERT3900" s="62"/>
      <c r="ERU3900" s="62"/>
      <c r="ERV3900" s="61"/>
      <c r="ERW3900" s="60"/>
      <c r="ERX3900" s="59"/>
      <c r="ERY3900" s="57"/>
      <c r="ERZ3900" s="57"/>
      <c r="ESA3900" s="57"/>
      <c r="ESB3900" s="57"/>
      <c r="ESC3900" s="57"/>
      <c r="ESD3900" s="57"/>
      <c r="ESE3900" s="57"/>
      <c r="ESF3900" s="57"/>
      <c r="ESG3900" s="58"/>
      <c r="ESH3900" s="57"/>
      <c r="ESI3900" s="57"/>
      <c r="ESJ3900" s="57"/>
      <c r="ESK3900" s="57"/>
      <c r="ESL3900" s="57"/>
      <c r="ESM3900" s="56"/>
      <c r="ESN3900" s="57"/>
      <c r="ESO3900" s="64"/>
      <c r="ESP3900" s="64"/>
      <c r="ESQ3900" s="64"/>
      <c r="ESR3900" s="64"/>
      <c r="ESS3900" s="62"/>
      <c r="EST3900" s="63"/>
      <c r="ESU3900" s="62"/>
      <c r="ESV3900" s="62"/>
      <c r="ESW3900" s="61"/>
      <c r="ESX3900" s="60"/>
      <c r="ESY3900" s="59"/>
      <c r="ESZ3900" s="57"/>
      <c r="ETA3900" s="57"/>
      <c r="ETB3900" s="57"/>
      <c r="ETC3900" s="57"/>
      <c r="ETD3900" s="57"/>
      <c r="ETE3900" s="57"/>
      <c r="ETF3900" s="57"/>
      <c r="ETG3900" s="57"/>
      <c r="ETH3900" s="58"/>
      <c r="ETI3900" s="57"/>
      <c r="ETJ3900" s="57"/>
      <c r="ETK3900" s="57"/>
      <c r="ETL3900" s="57"/>
      <c r="ETM3900" s="57"/>
      <c r="ETN3900" s="56"/>
      <c r="ETO3900" s="57"/>
      <c r="ETP3900" s="64"/>
      <c r="ETQ3900" s="64"/>
      <c r="ETR3900" s="64"/>
      <c r="ETS3900" s="64"/>
      <c r="ETT3900" s="62"/>
      <c r="ETU3900" s="63"/>
      <c r="ETV3900" s="62"/>
      <c r="ETW3900" s="62"/>
      <c r="ETX3900" s="61"/>
      <c r="ETY3900" s="60"/>
      <c r="ETZ3900" s="59"/>
      <c r="EUA3900" s="57"/>
      <c r="EUB3900" s="57"/>
      <c r="EUC3900" s="57"/>
      <c r="EUD3900" s="57"/>
      <c r="EUE3900" s="57"/>
      <c r="EUF3900" s="57"/>
      <c r="EUG3900" s="57"/>
      <c r="EUH3900" s="57"/>
      <c r="EUI3900" s="58"/>
      <c r="EUJ3900" s="57"/>
      <c r="EUK3900" s="57"/>
      <c r="EUL3900" s="57"/>
      <c r="EUM3900" s="57"/>
      <c r="EUN3900" s="57"/>
      <c r="EUO3900" s="56"/>
      <c r="EUP3900" s="57"/>
      <c r="EUQ3900" s="64"/>
      <c r="EUR3900" s="64"/>
      <c r="EUS3900" s="64"/>
      <c r="EUT3900" s="64"/>
      <c r="EUU3900" s="62"/>
      <c r="EUV3900" s="63"/>
      <c r="EUW3900" s="62"/>
      <c r="EUX3900" s="62"/>
      <c r="EUY3900" s="61"/>
      <c r="EUZ3900" s="60"/>
      <c r="EVA3900" s="59"/>
      <c r="EVB3900" s="57"/>
      <c r="EVC3900" s="57"/>
      <c r="EVD3900" s="57"/>
      <c r="EVE3900" s="57"/>
      <c r="EVF3900" s="57"/>
      <c r="EVG3900" s="57"/>
      <c r="EVH3900" s="57"/>
      <c r="EVI3900" s="57"/>
      <c r="EVJ3900" s="58"/>
      <c r="EVK3900" s="57"/>
      <c r="EVL3900" s="57"/>
      <c r="EVM3900" s="57"/>
      <c r="EVN3900" s="57"/>
      <c r="EVO3900" s="57"/>
      <c r="EVP3900" s="56"/>
      <c r="EVQ3900" s="57"/>
      <c r="EVR3900" s="64"/>
      <c r="EVS3900" s="64"/>
      <c r="EVT3900" s="64"/>
      <c r="EVU3900" s="64"/>
      <c r="EVV3900" s="62"/>
      <c r="EVW3900" s="63"/>
      <c r="EVX3900" s="62"/>
      <c r="EVY3900" s="62"/>
      <c r="EVZ3900" s="61"/>
      <c r="EWA3900" s="60"/>
      <c r="EWB3900" s="59"/>
      <c r="EWC3900" s="57"/>
      <c r="EWD3900" s="57"/>
      <c r="EWE3900" s="57"/>
      <c r="EWF3900" s="57"/>
      <c r="EWG3900" s="57"/>
      <c r="EWH3900" s="57"/>
      <c r="EWI3900" s="57"/>
      <c r="EWJ3900" s="57"/>
      <c r="EWK3900" s="58"/>
      <c r="EWL3900" s="57"/>
      <c r="EWM3900" s="57"/>
      <c r="EWN3900" s="57"/>
      <c r="EWO3900" s="57"/>
      <c r="EWP3900" s="57"/>
      <c r="EWQ3900" s="56"/>
      <c r="EWR3900" s="57"/>
      <c r="EWS3900" s="64"/>
      <c r="EWT3900" s="64"/>
      <c r="EWU3900" s="64"/>
      <c r="EWV3900" s="64"/>
      <c r="EWW3900" s="62"/>
      <c r="EWX3900" s="63"/>
      <c r="EWY3900" s="62"/>
      <c r="EWZ3900" s="62"/>
      <c r="EXA3900" s="61"/>
      <c r="EXB3900" s="60"/>
      <c r="EXC3900" s="59"/>
      <c r="EXD3900" s="57"/>
      <c r="EXE3900" s="57"/>
      <c r="EXF3900" s="57"/>
      <c r="EXG3900" s="57"/>
      <c r="EXH3900" s="57"/>
      <c r="EXI3900" s="57"/>
      <c r="EXJ3900" s="57"/>
      <c r="EXK3900" s="57"/>
      <c r="EXL3900" s="58"/>
      <c r="EXM3900" s="57"/>
      <c r="EXN3900" s="57"/>
      <c r="EXO3900" s="57"/>
      <c r="EXP3900" s="57"/>
      <c r="EXQ3900" s="57"/>
      <c r="EXR3900" s="56"/>
      <c r="EXS3900" s="57"/>
      <c r="EXT3900" s="64"/>
      <c r="EXU3900" s="64"/>
      <c r="EXV3900" s="64"/>
      <c r="EXW3900" s="64"/>
      <c r="EXX3900" s="62"/>
      <c r="EXY3900" s="63"/>
      <c r="EXZ3900" s="62"/>
      <c r="EYA3900" s="62"/>
      <c r="EYB3900" s="61"/>
      <c r="EYC3900" s="60"/>
      <c r="EYD3900" s="59"/>
      <c r="EYE3900" s="57"/>
      <c r="EYF3900" s="57"/>
      <c r="EYG3900" s="57"/>
      <c r="EYH3900" s="57"/>
      <c r="EYI3900" s="57"/>
      <c r="EYJ3900" s="57"/>
      <c r="EYK3900" s="57"/>
      <c r="EYL3900" s="57"/>
      <c r="EYM3900" s="58"/>
      <c r="EYN3900" s="57"/>
      <c r="EYO3900" s="57"/>
      <c r="EYP3900" s="57"/>
      <c r="EYQ3900" s="57"/>
      <c r="EYR3900" s="57"/>
      <c r="EYS3900" s="56"/>
      <c r="EYT3900" s="57"/>
      <c r="EYU3900" s="64"/>
      <c r="EYV3900" s="64"/>
      <c r="EYW3900" s="64"/>
      <c r="EYX3900" s="64"/>
      <c r="EYY3900" s="62"/>
      <c r="EYZ3900" s="63"/>
      <c r="EZA3900" s="62"/>
      <c r="EZB3900" s="62"/>
      <c r="EZC3900" s="61"/>
      <c r="EZD3900" s="60"/>
      <c r="EZE3900" s="59"/>
      <c r="EZF3900" s="57"/>
      <c r="EZG3900" s="57"/>
      <c r="EZH3900" s="57"/>
      <c r="EZI3900" s="57"/>
      <c r="EZJ3900" s="57"/>
      <c r="EZK3900" s="57"/>
      <c r="EZL3900" s="57"/>
      <c r="EZM3900" s="57"/>
      <c r="EZN3900" s="58"/>
      <c r="EZO3900" s="57"/>
      <c r="EZP3900" s="57"/>
      <c r="EZQ3900" s="57"/>
      <c r="EZR3900" s="57"/>
      <c r="EZS3900" s="57"/>
      <c r="EZT3900" s="56"/>
      <c r="EZU3900" s="57"/>
      <c r="EZV3900" s="64"/>
      <c r="EZW3900" s="64"/>
      <c r="EZX3900" s="64"/>
      <c r="EZY3900" s="64"/>
      <c r="EZZ3900" s="62"/>
      <c r="FAA3900" s="63"/>
      <c r="FAB3900" s="62"/>
      <c r="FAC3900" s="62"/>
      <c r="FAD3900" s="61"/>
      <c r="FAE3900" s="60"/>
      <c r="FAF3900" s="59"/>
      <c r="FAG3900" s="57"/>
      <c r="FAH3900" s="57"/>
      <c r="FAI3900" s="57"/>
      <c r="FAJ3900" s="57"/>
      <c r="FAK3900" s="57"/>
      <c r="FAL3900" s="57"/>
      <c r="FAM3900" s="57"/>
      <c r="FAN3900" s="57"/>
      <c r="FAO3900" s="58"/>
      <c r="FAP3900" s="57"/>
      <c r="FAQ3900" s="57"/>
      <c r="FAR3900" s="57"/>
      <c r="FAS3900" s="57"/>
      <c r="FAT3900" s="57"/>
      <c r="FAU3900" s="56"/>
      <c r="FAV3900" s="57"/>
      <c r="FAW3900" s="64"/>
      <c r="FAX3900" s="64"/>
      <c r="FAY3900" s="64"/>
      <c r="FAZ3900" s="64"/>
      <c r="FBA3900" s="62"/>
      <c r="FBB3900" s="63"/>
      <c r="FBC3900" s="62"/>
      <c r="FBD3900" s="62"/>
      <c r="FBE3900" s="61"/>
      <c r="FBF3900" s="60"/>
      <c r="FBG3900" s="59"/>
      <c r="FBH3900" s="57"/>
      <c r="FBI3900" s="57"/>
      <c r="FBJ3900" s="57"/>
      <c r="FBK3900" s="57"/>
      <c r="FBL3900" s="57"/>
      <c r="FBM3900" s="57"/>
      <c r="FBN3900" s="57"/>
      <c r="FBO3900" s="57"/>
      <c r="FBP3900" s="58"/>
      <c r="FBQ3900" s="57"/>
      <c r="FBR3900" s="57"/>
      <c r="FBS3900" s="57"/>
      <c r="FBT3900" s="57"/>
      <c r="FBU3900" s="57"/>
      <c r="FBV3900" s="56"/>
      <c r="FBW3900" s="57"/>
      <c r="FBX3900" s="64"/>
      <c r="FBY3900" s="64"/>
      <c r="FBZ3900" s="64"/>
      <c r="FCA3900" s="64"/>
      <c r="FCB3900" s="62"/>
      <c r="FCC3900" s="63"/>
      <c r="FCD3900" s="62"/>
      <c r="FCE3900" s="62"/>
      <c r="FCF3900" s="61"/>
      <c r="FCG3900" s="60"/>
      <c r="FCH3900" s="59"/>
      <c r="FCI3900" s="57"/>
      <c r="FCJ3900" s="57"/>
      <c r="FCK3900" s="57"/>
      <c r="FCL3900" s="57"/>
      <c r="FCM3900" s="57"/>
      <c r="FCN3900" s="57"/>
      <c r="FCO3900" s="57"/>
      <c r="FCP3900" s="57"/>
      <c r="FCQ3900" s="58"/>
      <c r="FCR3900" s="57"/>
      <c r="FCS3900" s="57"/>
      <c r="FCT3900" s="57"/>
      <c r="FCU3900" s="57"/>
      <c r="FCV3900" s="57"/>
      <c r="FCW3900" s="56"/>
      <c r="FCX3900" s="57"/>
      <c r="FCY3900" s="64"/>
      <c r="FCZ3900" s="64"/>
      <c r="FDA3900" s="64"/>
      <c r="FDB3900" s="64"/>
      <c r="FDC3900" s="62"/>
      <c r="FDD3900" s="63"/>
      <c r="FDE3900" s="62"/>
      <c r="FDF3900" s="62"/>
      <c r="FDG3900" s="61"/>
      <c r="FDH3900" s="60"/>
      <c r="FDI3900" s="59"/>
      <c r="FDJ3900" s="57"/>
      <c r="FDK3900" s="57"/>
      <c r="FDL3900" s="57"/>
      <c r="FDM3900" s="57"/>
      <c r="FDN3900" s="57"/>
      <c r="FDO3900" s="57"/>
      <c r="FDP3900" s="57"/>
      <c r="FDQ3900" s="57"/>
      <c r="FDR3900" s="58"/>
      <c r="FDS3900" s="57"/>
      <c r="FDT3900" s="57"/>
      <c r="FDU3900" s="57"/>
      <c r="FDV3900" s="57"/>
      <c r="FDW3900" s="57"/>
      <c r="FDX3900" s="56"/>
      <c r="FDY3900" s="57"/>
      <c r="FDZ3900" s="64"/>
      <c r="FEA3900" s="64"/>
      <c r="FEB3900" s="64"/>
      <c r="FEC3900" s="64"/>
      <c r="FED3900" s="62"/>
      <c r="FEE3900" s="63"/>
      <c r="FEF3900" s="62"/>
      <c r="FEG3900" s="62"/>
      <c r="FEH3900" s="61"/>
      <c r="FEI3900" s="60"/>
      <c r="FEJ3900" s="59"/>
      <c r="FEK3900" s="57"/>
      <c r="FEL3900" s="57"/>
      <c r="FEM3900" s="57"/>
      <c r="FEN3900" s="57"/>
      <c r="FEO3900" s="57"/>
      <c r="FEP3900" s="57"/>
      <c r="FEQ3900" s="57"/>
      <c r="FER3900" s="57"/>
      <c r="FES3900" s="58"/>
      <c r="FET3900" s="57"/>
      <c r="FEU3900" s="57"/>
      <c r="FEV3900" s="57"/>
      <c r="FEW3900" s="57"/>
      <c r="FEX3900" s="57"/>
      <c r="FEY3900" s="56"/>
      <c r="FEZ3900" s="57"/>
      <c r="FFA3900" s="64"/>
      <c r="FFB3900" s="64"/>
      <c r="FFC3900" s="64"/>
      <c r="FFD3900" s="64"/>
      <c r="FFE3900" s="62"/>
      <c r="FFF3900" s="63"/>
      <c r="FFG3900" s="62"/>
      <c r="FFH3900" s="62"/>
      <c r="FFI3900" s="61"/>
      <c r="FFJ3900" s="60"/>
      <c r="FFK3900" s="59"/>
      <c r="FFL3900" s="57"/>
      <c r="FFM3900" s="57"/>
      <c r="FFN3900" s="57"/>
      <c r="FFO3900" s="57"/>
      <c r="FFP3900" s="57"/>
      <c r="FFQ3900" s="57"/>
      <c r="FFR3900" s="57"/>
      <c r="FFS3900" s="57"/>
      <c r="FFT3900" s="58"/>
      <c r="FFU3900" s="57"/>
      <c r="FFV3900" s="57"/>
      <c r="FFW3900" s="57"/>
      <c r="FFX3900" s="57"/>
      <c r="FFY3900" s="57"/>
      <c r="FFZ3900" s="56"/>
      <c r="FGA3900" s="57"/>
      <c r="FGB3900" s="64"/>
      <c r="FGC3900" s="64"/>
      <c r="FGD3900" s="64"/>
      <c r="FGE3900" s="64"/>
      <c r="FGF3900" s="62"/>
      <c r="FGG3900" s="63"/>
      <c r="FGH3900" s="62"/>
      <c r="FGI3900" s="62"/>
      <c r="FGJ3900" s="61"/>
      <c r="FGK3900" s="60"/>
      <c r="FGL3900" s="59"/>
      <c r="FGM3900" s="57"/>
      <c r="FGN3900" s="57"/>
      <c r="FGO3900" s="57"/>
      <c r="FGP3900" s="57"/>
      <c r="FGQ3900" s="57"/>
      <c r="FGR3900" s="57"/>
      <c r="FGS3900" s="57"/>
      <c r="FGT3900" s="57"/>
      <c r="FGU3900" s="58"/>
      <c r="FGV3900" s="57"/>
      <c r="FGW3900" s="57"/>
      <c r="FGX3900" s="57"/>
      <c r="FGY3900" s="57"/>
      <c r="FGZ3900" s="57"/>
      <c r="FHA3900" s="56"/>
      <c r="FHB3900" s="57"/>
      <c r="FHC3900" s="64"/>
      <c r="FHD3900" s="64"/>
      <c r="FHE3900" s="64"/>
      <c r="FHF3900" s="64"/>
      <c r="FHG3900" s="62"/>
      <c r="FHH3900" s="63"/>
      <c r="FHI3900" s="62"/>
      <c r="FHJ3900" s="62"/>
      <c r="FHK3900" s="61"/>
      <c r="FHL3900" s="60"/>
      <c r="FHM3900" s="59"/>
      <c r="FHN3900" s="57"/>
      <c r="FHO3900" s="57"/>
      <c r="FHP3900" s="57"/>
      <c r="FHQ3900" s="57"/>
      <c r="FHR3900" s="57"/>
      <c r="FHS3900" s="57"/>
      <c r="FHT3900" s="57"/>
      <c r="FHU3900" s="57"/>
      <c r="FHV3900" s="58"/>
      <c r="FHW3900" s="57"/>
      <c r="FHX3900" s="57"/>
      <c r="FHY3900" s="57"/>
      <c r="FHZ3900" s="57"/>
      <c r="FIA3900" s="57"/>
      <c r="FIB3900" s="56"/>
      <c r="FIC3900" s="57"/>
      <c r="FID3900" s="64"/>
      <c r="FIE3900" s="64"/>
      <c r="FIF3900" s="64"/>
      <c r="FIG3900" s="64"/>
      <c r="FIH3900" s="62"/>
      <c r="FII3900" s="63"/>
      <c r="FIJ3900" s="62"/>
      <c r="FIK3900" s="62"/>
      <c r="FIL3900" s="61"/>
      <c r="FIM3900" s="60"/>
      <c r="FIN3900" s="59"/>
      <c r="FIO3900" s="57"/>
      <c r="FIP3900" s="57"/>
      <c r="FIQ3900" s="57"/>
      <c r="FIR3900" s="57"/>
      <c r="FIS3900" s="57"/>
      <c r="FIT3900" s="57"/>
      <c r="FIU3900" s="57"/>
      <c r="FIV3900" s="57"/>
      <c r="FIW3900" s="58"/>
      <c r="FIX3900" s="57"/>
      <c r="FIY3900" s="57"/>
      <c r="FIZ3900" s="57"/>
      <c r="FJA3900" s="57"/>
      <c r="FJB3900" s="57"/>
      <c r="FJC3900" s="56"/>
      <c r="FJD3900" s="57"/>
      <c r="FJE3900" s="64"/>
      <c r="FJF3900" s="64"/>
      <c r="FJG3900" s="64"/>
      <c r="FJH3900" s="64"/>
      <c r="FJI3900" s="62"/>
      <c r="FJJ3900" s="63"/>
      <c r="FJK3900" s="62"/>
      <c r="FJL3900" s="62"/>
      <c r="FJM3900" s="61"/>
      <c r="FJN3900" s="60"/>
      <c r="FJO3900" s="59"/>
      <c r="FJP3900" s="57"/>
      <c r="FJQ3900" s="57"/>
      <c r="FJR3900" s="57"/>
      <c r="FJS3900" s="57"/>
      <c r="FJT3900" s="57"/>
      <c r="FJU3900" s="57"/>
      <c r="FJV3900" s="57"/>
      <c r="FJW3900" s="57"/>
      <c r="FJX3900" s="58"/>
      <c r="FJY3900" s="57"/>
      <c r="FJZ3900" s="57"/>
      <c r="FKA3900" s="57"/>
      <c r="FKB3900" s="57"/>
      <c r="FKC3900" s="57"/>
      <c r="FKD3900" s="56"/>
      <c r="FKE3900" s="57"/>
      <c r="FKF3900" s="64"/>
      <c r="FKG3900" s="64"/>
      <c r="FKH3900" s="64"/>
      <c r="FKI3900" s="64"/>
      <c r="FKJ3900" s="62"/>
      <c r="FKK3900" s="63"/>
      <c r="FKL3900" s="62"/>
      <c r="FKM3900" s="62"/>
      <c r="FKN3900" s="61"/>
      <c r="FKO3900" s="60"/>
      <c r="FKP3900" s="59"/>
      <c r="FKQ3900" s="57"/>
      <c r="FKR3900" s="57"/>
      <c r="FKS3900" s="57"/>
      <c r="FKT3900" s="57"/>
      <c r="FKU3900" s="57"/>
      <c r="FKV3900" s="57"/>
      <c r="FKW3900" s="57"/>
      <c r="FKX3900" s="57"/>
      <c r="FKY3900" s="58"/>
      <c r="FKZ3900" s="57"/>
      <c r="FLA3900" s="57"/>
      <c r="FLB3900" s="57"/>
      <c r="FLC3900" s="57"/>
      <c r="FLD3900" s="57"/>
      <c r="FLE3900" s="56"/>
      <c r="FLF3900" s="57"/>
      <c r="FLG3900" s="64"/>
      <c r="FLH3900" s="64"/>
      <c r="FLI3900" s="64"/>
      <c r="FLJ3900" s="64"/>
      <c r="FLK3900" s="62"/>
      <c r="FLL3900" s="63"/>
      <c r="FLM3900" s="62"/>
      <c r="FLN3900" s="62"/>
      <c r="FLO3900" s="61"/>
      <c r="FLP3900" s="60"/>
      <c r="FLQ3900" s="59"/>
      <c r="FLR3900" s="57"/>
      <c r="FLS3900" s="57"/>
      <c r="FLT3900" s="57"/>
      <c r="FLU3900" s="57"/>
      <c r="FLV3900" s="57"/>
      <c r="FLW3900" s="57"/>
      <c r="FLX3900" s="57"/>
      <c r="FLY3900" s="57"/>
      <c r="FLZ3900" s="58"/>
      <c r="FMA3900" s="57"/>
      <c r="FMB3900" s="57"/>
      <c r="FMC3900" s="57"/>
      <c r="FMD3900" s="57"/>
      <c r="FME3900" s="57"/>
      <c r="FMF3900" s="56"/>
      <c r="FMG3900" s="57"/>
      <c r="FMH3900" s="64"/>
      <c r="FMI3900" s="64"/>
      <c r="FMJ3900" s="64"/>
      <c r="FMK3900" s="64"/>
      <c r="FML3900" s="62"/>
      <c r="FMM3900" s="63"/>
      <c r="FMN3900" s="62"/>
      <c r="FMO3900" s="62"/>
      <c r="FMP3900" s="61"/>
      <c r="FMQ3900" s="60"/>
      <c r="FMR3900" s="59"/>
      <c r="FMS3900" s="57"/>
      <c r="FMT3900" s="57"/>
      <c r="FMU3900" s="57"/>
      <c r="FMV3900" s="57"/>
      <c r="FMW3900" s="57"/>
      <c r="FMX3900" s="57"/>
      <c r="FMY3900" s="57"/>
      <c r="FMZ3900" s="57"/>
      <c r="FNA3900" s="58"/>
      <c r="FNB3900" s="57"/>
      <c r="FNC3900" s="57"/>
      <c r="FND3900" s="57"/>
      <c r="FNE3900" s="57"/>
      <c r="FNF3900" s="57"/>
      <c r="FNG3900" s="56"/>
      <c r="FNH3900" s="57"/>
      <c r="FNI3900" s="64"/>
      <c r="FNJ3900" s="64"/>
      <c r="FNK3900" s="64"/>
      <c r="FNL3900" s="64"/>
      <c r="FNM3900" s="62"/>
      <c r="FNN3900" s="63"/>
      <c r="FNO3900" s="62"/>
      <c r="FNP3900" s="62"/>
      <c r="FNQ3900" s="61"/>
      <c r="FNR3900" s="60"/>
      <c r="FNS3900" s="59"/>
      <c r="FNT3900" s="57"/>
      <c r="FNU3900" s="57"/>
      <c r="FNV3900" s="57"/>
      <c r="FNW3900" s="57"/>
      <c r="FNX3900" s="57"/>
      <c r="FNY3900" s="57"/>
      <c r="FNZ3900" s="57"/>
      <c r="FOA3900" s="57"/>
      <c r="FOB3900" s="58"/>
      <c r="FOC3900" s="57"/>
      <c r="FOD3900" s="57"/>
      <c r="FOE3900" s="57"/>
      <c r="FOF3900" s="57"/>
      <c r="FOG3900" s="57"/>
      <c r="FOH3900" s="56"/>
      <c r="FOI3900" s="57"/>
      <c r="FOJ3900" s="64"/>
      <c r="FOK3900" s="64"/>
      <c r="FOL3900" s="64"/>
      <c r="FOM3900" s="64"/>
      <c r="FON3900" s="62"/>
      <c r="FOO3900" s="63"/>
      <c r="FOP3900" s="62"/>
      <c r="FOQ3900" s="62"/>
      <c r="FOR3900" s="61"/>
      <c r="FOS3900" s="60"/>
      <c r="FOT3900" s="59"/>
      <c r="FOU3900" s="57"/>
      <c r="FOV3900" s="57"/>
      <c r="FOW3900" s="57"/>
      <c r="FOX3900" s="57"/>
      <c r="FOY3900" s="57"/>
      <c r="FOZ3900" s="57"/>
      <c r="FPA3900" s="57"/>
      <c r="FPB3900" s="57"/>
      <c r="FPC3900" s="58"/>
      <c r="FPD3900" s="57"/>
      <c r="FPE3900" s="57"/>
      <c r="FPF3900" s="57"/>
      <c r="FPG3900" s="57"/>
      <c r="FPH3900" s="57"/>
      <c r="FPI3900" s="56"/>
      <c r="FPJ3900" s="57"/>
      <c r="FPK3900" s="64"/>
      <c r="FPL3900" s="64"/>
      <c r="FPM3900" s="64"/>
      <c r="FPN3900" s="64"/>
      <c r="FPO3900" s="62"/>
      <c r="FPP3900" s="63"/>
      <c r="FPQ3900" s="62"/>
      <c r="FPR3900" s="62"/>
      <c r="FPS3900" s="61"/>
      <c r="FPT3900" s="60"/>
      <c r="FPU3900" s="59"/>
      <c r="FPV3900" s="57"/>
      <c r="FPW3900" s="57"/>
      <c r="FPX3900" s="57"/>
      <c r="FPY3900" s="57"/>
      <c r="FPZ3900" s="57"/>
      <c r="FQA3900" s="57"/>
      <c r="FQB3900" s="57"/>
      <c r="FQC3900" s="57"/>
      <c r="FQD3900" s="58"/>
      <c r="FQE3900" s="57"/>
      <c r="FQF3900" s="57"/>
      <c r="FQG3900" s="57"/>
      <c r="FQH3900" s="57"/>
      <c r="FQI3900" s="57"/>
      <c r="FQJ3900" s="56"/>
      <c r="FQK3900" s="57"/>
      <c r="FQL3900" s="64"/>
      <c r="FQM3900" s="64"/>
      <c r="FQN3900" s="64"/>
      <c r="FQO3900" s="64"/>
      <c r="FQP3900" s="62"/>
      <c r="FQQ3900" s="63"/>
      <c r="FQR3900" s="62"/>
      <c r="FQS3900" s="62"/>
      <c r="FQT3900" s="61"/>
      <c r="FQU3900" s="60"/>
      <c r="FQV3900" s="59"/>
      <c r="FQW3900" s="57"/>
      <c r="FQX3900" s="57"/>
      <c r="FQY3900" s="57"/>
      <c r="FQZ3900" s="57"/>
      <c r="FRA3900" s="57"/>
      <c r="FRB3900" s="57"/>
      <c r="FRC3900" s="57"/>
      <c r="FRD3900" s="57"/>
      <c r="FRE3900" s="58"/>
      <c r="FRF3900" s="57"/>
      <c r="FRG3900" s="57"/>
      <c r="FRH3900" s="57"/>
      <c r="FRI3900" s="57"/>
      <c r="FRJ3900" s="57"/>
      <c r="FRK3900" s="56"/>
      <c r="FRL3900" s="57"/>
      <c r="FRM3900" s="64"/>
      <c r="FRN3900" s="64"/>
      <c r="FRO3900" s="64"/>
      <c r="FRP3900" s="64"/>
      <c r="FRQ3900" s="62"/>
      <c r="FRR3900" s="63"/>
      <c r="FRS3900" s="62"/>
      <c r="FRT3900" s="62"/>
      <c r="FRU3900" s="61"/>
      <c r="FRV3900" s="60"/>
      <c r="FRW3900" s="59"/>
      <c r="FRX3900" s="57"/>
      <c r="FRY3900" s="57"/>
      <c r="FRZ3900" s="57"/>
      <c r="FSA3900" s="57"/>
      <c r="FSB3900" s="57"/>
      <c r="FSC3900" s="57"/>
      <c r="FSD3900" s="57"/>
      <c r="FSE3900" s="57"/>
      <c r="FSF3900" s="58"/>
      <c r="FSG3900" s="57"/>
      <c r="FSH3900" s="57"/>
      <c r="FSI3900" s="57"/>
      <c r="FSJ3900" s="57"/>
      <c r="FSK3900" s="57"/>
      <c r="FSL3900" s="56"/>
      <c r="FSM3900" s="57"/>
      <c r="FSN3900" s="64"/>
      <c r="FSO3900" s="64"/>
      <c r="FSP3900" s="64"/>
      <c r="FSQ3900" s="64"/>
      <c r="FSR3900" s="62"/>
      <c r="FSS3900" s="63"/>
      <c r="FST3900" s="62"/>
      <c r="FSU3900" s="62"/>
      <c r="FSV3900" s="61"/>
      <c r="FSW3900" s="60"/>
      <c r="FSX3900" s="59"/>
      <c r="FSY3900" s="57"/>
      <c r="FSZ3900" s="57"/>
      <c r="FTA3900" s="57"/>
      <c r="FTB3900" s="57"/>
      <c r="FTC3900" s="57"/>
      <c r="FTD3900" s="57"/>
      <c r="FTE3900" s="57"/>
      <c r="FTF3900" s="57"/>
      <c r="FTG3900" s="58"/>
      <c r="FTH3900" s="57"/>
      <c r="FTI3900" s="57"/>
      <c r="FTJ3900" s="57"/>
      <c r="FTK3900" s="57"/>
      <c r="FTL3900" s="57"/>
      <c r="FTM3900" s="56"/>
      <c r="FTN3900" s="57"/>
      <c r="FTO3900" s="64"/>
      <c r="FTP3900" s="64"/>
      <c r="FTQ3900" s="64"/>
      <c r="FTR3900" s="64"/>
      <c r="FTS3900" s="62"/>
      <c r="FTT3900" s="63"/>
      <c r="FTU3900" s="62"/>
      <c r="FTV3900" s="62"/>
      <c r="FTW3900" s="61"/>
      <c r="FTX3900" s="60"/>
      <c r="FTY3900" s="59"/>
      <c r="FTZ3900" s="57"/>
      <c r="FUA3900" s="57"/>
      <c r="FUB3900" s="57"/>
      <c r="FUC3900" s="57"/>
      <c r="FUD3900" s="57"/>
      <c r="FUE3900" s="57"/>
      <c r="FUF3900" s="57"/>
      <c r="FUG3900" s="57"/>
      <c r="FUH3900" s="58"/>
      <c r="FUI3900" s="57"/>
      <c r="FUJ3900" s="57"/>
      <c r="FUK3900" s="57"/>
      <c r="FUL3900" s="57"/>
      <c r="FUM3900" s="57"/>
      <c r="FUN3900" s="56"/>
      <c r="FUO3900" s="57"/>
      <c r="FUP3900" s="64"/>
      <c r="FUQ3900" s="64"/>
      <c r="FUR3900" s="64"/>
      <c r="FUS3900" s="64"/>
      <c r="FUT3900" s="62"/>
      <c r="FUU3900" s="63"/>
      <c r="FUV3900" s="62"/>
      <c r="FUW3900" s="62"/>
      <c r="FUX3900" s="61"/>
      <c r="FUY3900" s="60"/>
      <c r="FUZ3900" s="59"/>
      <c r="FVA3900" s="57"/>
      <c r="FVB3900" s="57"/>
      <c r="FVC3900" s="57"/>
      <c r="FVD3900" s="57"/>
      <c r="FVE3900" s="57"/>
      <c r="FVF3900" s="57"/>
      <c r="FVG3900" s="57"/>
      <c r="FVH3900" s="57"/>
      <c r="FVI3900" s="58"/>
      <c r="FVJ3900" s="57"/>
      <c r="FVK3900" s="57"/>
      <c r="FVL3900" s="57"/>
      <c r="FVM3900" s="57"/>
      <c r="FVN3900" s="57"/>
      <c r="FVO3900" s="56"/>
      <c r="FVP3900" s="57"/>
      <c r="FVQ3900" s="64"/>
      <c r="FVR3900" s="64"/>
      <c r="FVS3900" s="64"/>
      <c r="FVT3900" s="64"/>
      <c r="FVU3900" s="62"/>
      <c r="FVV3900" s="63"/>
      <c r="FVW3900" s="62"/>
      <c r="FVX3900" s="62"/>
      <c r="FVY3900" s="61"/>
      <c r="FVZ3900" s="60"/>
      <c r="FWA3900" s="59"/>
      <c r="FWB3900" s="57"/>
      <c r="FWC3900" s="57"/>
      <c r="FWD3900" s="57"/>
      <c r="FWE3900" s="57"/>
      <c r="FWF3900" s="57"/>
      <c r="FWG3900" s="57"/>
      <c r="FWH3900" s="57"/>
      <c r="FWI3900" s="57"/>
      <c r="FWJ3900" s="58"/>
      <c r="FWK3900" s="57"/>
      <c r="FWL3900" s="57"/>
      <c r="FWM3900" s="57"/>
      <c r="FWN3900" s="57"/>
      <c r="FWO3900" s="57"/>
      <c r="FWP3900" s="56"/>
      <c r="FWQ3900" s="57"/>
      <c r="FWR3900" s="64"/>
      <c r="FWS3900" s="64"/>
      <c r="FWT3900" s="64"/>
      <c r="FWU3900" s="64"/>
      <c r="FWV3900" s="62"/>
      <c r="FWW3900" s="63"/>
      <c r="FWX3900" s="62"/>
      <c r="FWY3900" s="62"/>
      <c r="FWZ3900" s="61"/>
      <c r="FXA3900" s="60"/>
      <c r="FXB3900" s="59"/>
      <c r="FXC3900" s="57"/>
      <c r="FXD3900" s="57"/>
      <c r="FXE3900" s="57"/>
      <c r="FXF3900" s="57"/>
      <c r="FXG3900" s="57"/>
      <c r="FXH3900" s="57"/>
      <c r="FXI3900" s="57"/>
      <c r="FXJ3900" s="57"/>
      <c r="FXK3900" s="58"/>
      <c r="FXL3900" s="57"/>
      <c r="FXM3900" s="57"/>
      <c r="FXN3900" s="57"/>
      <c r="FXO3900" s="57"/>
      <c r="FXP3900" s="57"/>
      <c r="FXQ3900" s="56"/>
      <c r="FXR3900" s="57"/>
      <c r="FXS3900" s="64"/>
      <c r="FXT3900" s="64"/>
      <c r="FXU3900" s="64"/>
      <c r="FXV3900" s="64"/>
      <c r="FXW3900" s="62"/>
      <c r="FXX3900" s="63"/>
      <c r="FXY3900" s="62"/>
      <c r="FXZ3900" s="62"/>
      <c r="FYA3900" s="61"/>
      <c r="FYB3900" s="60"/>
      <c r="FYC3900" s="59"/>
      <c r="FYD3900" s="57"/>
      <c r="FYE3900" s="57"/>
      <c r="FYF3900" s="57"/>
      <c r="FYG3900" s="57"/>
      <c r="FYH3900" s="57"/>
      <c r="FYI3900" s="57"/>
      <c r="FYJ3900" s="57"/>
      <c r="FYK3900" s="57"/>
      <c r="FYL3900" s="58"/>
      <c r="FYM3900" s="57"/>
      <c r="FYN3900" s="57"/>
      <c r="FYO3900" s="57"/>
      <c r="FYP3900" s="57"/>
      <c r="FYQ3900" s="57"/>
      <c r="FYR3900" s="56"/>
      <c r="FYS3900" s="57"/>
      <c r="FYT3900" s="64"/>
      <c r="FYU3900" s="64"/>
      <c r="FYV3900" s="64"/>
      <c r="FYW3900" s="64"/>
      <c r="FYX3900" s="62"/>
      <c r="FYY3900" s="63"/>
      <c r="FYZ3900" s="62"/>
      <c r="FZA3900" s="62"/>
      <c r="FZB3900" s="61"/>
      <c r="FZC3900" s="60"/>
      <c r="FZD3900" s="59"/>
      <c r="FZE3900" s="57"/>
      <c r="FZF3900" s="57"/>
      <c r="FZG3900" s="57"/>
      <c r="FZH3900" s="57"/>
      <c r="FZI3900" s="57"/>
      <c r="FZJ3900" s="57"/>
      <c r="FZK3900" s="57"/>
      <c r="FZL3900" s="57"/>
      <c r="FZM3900" s="58"/>
      <c r="FZN3900" s="57"/>
      <c r="FZO3900" s="57"/>
      <c r="FZP3900" s="57"/>
      <c r="FZQ3900" s="57"/>
      <c r="FZR3900" s="57"/>
      <c r="FZS3900" s="56"/>
      <c r="FZT3900" s="57"/>
      <c r="FZU3900" s="64"/>
      <c r="FZV3900" s="64"/>
      <c r="FZW3900" s="64"/>
      <c r="FZX3900" s="64"/>
      <c r="FZY3900" s="62"/>
      <c r="FZZ3900" s="63"/>
      <c r="GAA3900" s="62"/>
      <c r="GAB3900" s="62"/>
      <c r="GAC3900" s="61"/>
      <c r="GAD3900" s="60"/>
      <c r="GAE3900" s="59"/>
      <c r="GAF3900" s="57"/>
      <c r="GAG3900" s="57"/>
      <c r="GAH3900" s="57"/>
      <c r="GAI3900" s="57"/>
      <c r="GAJ3900" s="57"/>
      <c r="GAK3900" s="57"/>
      <c r="GAL3900" s="57"/>
      <c r="GAM3900" s="57"/>
      <c r="GAN3900" s="58"/>
      <c r="GAO3900" s="57"/>
      <c r="GAP3900" s="57"/>
      <c r="GAQ3900" s="57"/>
      <c r="GAR3900" s="57"/>
      <c r="GAS3900" s="57"/>
      <c r="GAT3900" s="56"/>
      <c r="GAU3900" s="57"/>
      <c r="GAV3900" s="64"/>
      <c r="GAW3900" s="64"/>
      <c r="GAX3900" s="64"/>
      <c r="GAY3900" s="64"/>
      <c r="GAZ3900" s="62"/>
      <c r="GBA3900" s="63"/>
      <c r="GBB3900" s="62"/>
      <c r="GBC3900" s="62"/>
      <c r="GBD3900" s="61"/>
      <c r="GBE3900" s="60"/>
      <c r="GBF3900" s="59"/>
      <c r="GBG3900" s="57"/>
      <c r="GBH3900" s="57"/>
      <c r="GBI3900" s="57"/>
      <c r="GBJ3900" s="57"/>
      <c r="GBK3900" s="57"/>
      <c r="GBL3900" s="57"/>
      <c r="GBM3900" s="57"/>
      <c r="GBN3900" s="57"/>
      <c r="GBO3900" s="58"/>
      <c r="GBP3900" s="57"/>
      <c r="GBQ3900" s="57"/>
      <c r="GBR3900" s="57"/>
      <c r="GBS3900" s="57"/>
      <c r="GBT3900" s="57"/>
      <c r="GBU3900" s="56"/>
      <c r="GBV3900" s="57"/>
      <c r="GBW3900" s="64"/>
      <c r="GBX3900" s="64"/>
      <c r="GBY3900" s="64"/>
      <c r="GBZ3900" s="64"/>
      <c r="GCA3900" s="62"/>
      <c r="GCB3900" s="63"/>
      <c r="GCC3900" s="62"/>
      <c r="GCD3900" s="62"/>
      <c r="GCE3900" s="61"/>
      <c r="GCF3900" s="60"/>
      <c r="GCG3900" s="59"/>
      <c r="GCH3900" s="57"/>
      <c r="GCI3900" s="57"/>
      <c r="GCJ3900" s="57"/>
      <c r="GCK3900" s="57"/>
      <c r="GCL3900" s="57"/>
      <c r="GCM3900" s="57"/>
      <c r="GCN3900" s="57"/>
      <c r="GCO3900" s="57"/>
      <c r="GCP3900" s="58"/>
      <c r="GCQ3900" s="57"/>
      <c r="GCR3900" s="57"/>
      <c r="GCS3900" s="57"/>
      <c r="GCT3900" s="57"/>
      <c r="GCU3900" s="57"/>
      <c r="GCV3900" s="56"/>
      <c r="GCW3900" s="57"/>
      <c r="GCX3900" s="64"/>
      <c r="GCY3900" s="64"/>
      <c r="GCZ3900" s="64"/>
      <c r="GDA3900" s="64"/>
      <c r="GDB3900" s="62"/>
      <c r="GDC3900" s="63"/>
      <c r="GDD3900" s="62"/>
      <c r="GDE3900" s="62"/>
      <c r="GDF3900" s="61"/>
      <c r="GDG3900" s="60"/>
      <c r="GDH3900" s="59"/>
      <c r="GDI3900" s="57"/>
      <c r="GDJ3900" s="57"/>
      <c r="GDK3900" s="57"/>
      <c r="GDL3900" s="57"/>
      <c r="GDM3900" s="57"/>
      <c r="GDN3900" s="57"/>
      <c r="GDO3900" s="57"/>
      <c r="GDP3900" s="57"/>
      <c r="GDQ3900" s="58"/>
      <c r="GDR3900" s="57"/>
      <c r="GDS3900" s="57"/>
      <c r="GDT3900" s="57"/>
      <c r="GDU3900" s="57"/>
      <c r="GDV3900" s="57"/>
      <c r="GDW3900" s="56"/>
      <c r="GDX3900" s="57"/>
      <c r="GDY3900" s="64"/>
      <c r="GDZ3900" s="64"/>
      <c r="GEA3900" s="64"/>
      <c r="GEB3900" s="64"/>
      <c r="GEC3900" s="62"/>
      <c r="GED3900" s="63"/>
      <c r="GEE3900" s="62"/>
      <c r="GEF3900" s="62"/>
      <c r="GEG3900" s="61"/>
      <c r="GEH3900" s="60"/>
      <c r="GEI3900" s="59"/>
      <c r="GEJ3900" s="57"/>
      <c r="GEK3900" s="57"/>
      <c r="GEL3900" s="57"/>
      <c r="GEM3900" s="57"/>
      <c r="GEN3900" s="57"/>
      <c r="GEO3900" s="57"/>
      <c r="GEP3900" s="57"/>
      <c r="GEQ3900" s="57"/>
      <c r="GER3900" s="58"/>
      <c r="GES3900" s="57"/>
      <c r="GET3900" s="57"/>
      <c r="GEU3900" s="57"/>
      <c r="GEV3900" s="57"/>
      <c r="GEW3900" s="57"/>
      <c r="GEX3900" s="56"/>
      <c r="GEY3900" s="57"/>
      <c r="GEZ3900" s="64"/>
      <c r="GFA3900" s="64"/>
      <c r="GFB3900" s="64"/>
      <c r="GFC3900" s="64"/>
      <c r="GFD3900" s="62"/>
      <c r="GFE3900" s="63"/>
      <c r="GFF3900" s="62"/>
      <c r="GFG3900" s="62"/>
      <c r="GFH3900" s="61"/>
      <c r="GFI3900" s="60"/>
      <c r="GFJ3900" s="59"/>
      <c r="GFK3900" s="57"/>
      <c r="GFL3900" s="57"/>
      <c r="GFM3900" s="57"/>
      <c r="GFN3900" s="57"/>
      <c r="GFO3900" s="57"/>
      <c r="GFP3900" s="57"/>
      <c r="GFQ3900" s="57"/>
      <c r="GFR3900" s="57"/>
      <c r="GFS3900" s="58"/>
      <c r="GFT3900" s="57"/>
      <c r="GFU3900" s="57"/>
      <c r="GFV3900" s="57"/>
      <c r="GFW3900" s="57"/>
      <c r="GFX3900" s="57"/>
      <c r="GFY3900" s="56"/>
      <c r="GFZ3900" s="57"/>
      <c r="GGA3900" s="64"/>
      <c r="GGB3900" s="64"/>
      <c r="GGC3900" s="64"/>
      <c r="GGD3900" s="64"/>
      <c r="GGE3900" s="62"/>
      <c r="GGF3900" s="63"/>
      <c r="GGG3900" s="62"/>
      <c r="GGH3900" s="62"/>
      <c r="GGI3900" s="61"/>
      <c r="GGJ3900" s="60"/>
      <c r="GGK3900" s="59"/>
      <c r="GGL3900" s="57"/>
      <c r="GGM3900" s="57"/>
      <c r="GGN3900" s="57"/>
      <c r="GGO3900" s="57"/>
      <c r="GGP3900" s="57"/>
      <c r="GGQ3900" s="57"/>
      <c r="GGR3900" s="57"/>
      <c r="GGS3900" s="57"/>
      <c r="GGT3900" s="58"/>
      <c r="GGU3900" s="57"/>
      <c r="GGV3900" s="57"/>
      <c r="GGW3900" s="57"/>
      <c r="GGX3900" s="57"/>
      <c r="GGY3900" s="57"/>
      <c r="GGZ3900" s="56"/>
      <c r="GHA3900" s="57"/>
      <c r="GHB3900" s="64"/>
      <c r="GHC3900" s="64"/>
      <c r="GHD3900" s="64"/>
      <c r="GHE3900" s="64"/>
      <c r="GHF3900" s="62"/>
      <c r="GHG3900" s="63"/>
      <c r="GHH3900" s="62"/>
      <c r="GHI3900" s="62"/>
      <c r="GHJ3900" s="61"/>
      <c r="GHK3900" s="60"/>
      <c r="GHL3900" s="59"/>
      <c r="GHM3900" s="57"/>
      <c r="GHN3900" s="57"/>
      <c r="GHO3900" s="57"/>
      <c r="GHP3900" s="57"/>
      <c r="GHQ3900" s="57"/>
      <c r="GHR3900" s="57"/>
      <c r="GHS3900" s="57"/>
      <c r="GHT3900" s="57"/>
      <c r="GHU3900" s="58"/>
      <c r="GHV3900" s="57"/>
      <c r="GHW3900" s="57"/>
      <c r="GHX3900" s="57"/>
      <c r="GHY3900" s="57"/>
      <c r="GHZ3900" s="57"/>
      <c r="GIA3900" s="56"/>
      <c r="GIB3900" s="57"/>
      <c r="GIC3900" s="64"/>
      <c r="GID3900" s="64"/>
      <c r="GIE3900" s="64"/>
      <c r="GIF3900" s="64"/>
      <c r="GIG3900" s="62"/>
      <c r="GIH3900" s="63"/>
      <c r="GII3900" s="62"/>
      <c r="GIJ3900" s="62"/>
      <c r="GIK3900" s="61"/>
      <c r="GIL3900" s="60"/>
      <c r="GIM3900" s="59"/>
      <c r="GIN3900" s="57"/>
      <c r="GIO3900" s="57"/>
      <c r="GIP3900" s="57"/>
      <c r="GIQ3900" s="57"/>
      <c r="GIR3900" s="57"/>
      <c r="GIS3900" s="57"/>
      <c r="GIT3900" s="57"/>
      <c r="GIU3900" s="57"/>
      <c r="GIV3900" s="58"/>
      <c r="GIW3900" s="57"/>
      <c r="GIX3900" s="57"/>
      <c r="GIY3900" s="57"/>
      <c r="GIZ3900" s="57"/>
      <c r="GJA3900" s="57"/>
      <c r="GJB3900" s="56"/>
      <c r="GJC3900" s="57"/>
      <c r="GJD3900" s="64"/>
      <c r="GJE3900" s="64"/>
      <c r="GJF3900" s="64"/>
      <c r="GJG3900" s="64"/>
      <c r="GJH3900" s="62"/>
      <c r="GJI3900" s="63"/>
      <c r="GJJ3900" s="62"/>
      <c r="GJK3900" s="62"/>
      <c r="GJL3900" s="61"/>
      <c r="GJM3900" s="60"/>
      <c r="GJN3900" s="59"/>
      <c r="GJO3900" s="57"/>
      <c r="GJP3900" s="57"/>
      <c r="GJQ3900" s="57"/>
      <c r="GJR3900" s="57"/>
      <c r="GJS3900" s="57"/>
      <c r="GJT3900" s="57"/>
      <c r="GJU3900" s="57"/>
      <c r="GJV3900" s="57"/>
      <c r="GJW3900" s="58"/>
      <c r="GJX3900" s="57"/>
      <c r="GJY3900" s="57"/>
      <c r="GJZ3900" s="57"/>
      <c r="GKA3900" s="57"/>
      <c r="GKB3900" s="57"/>
      <c r="GKC3900" s="56"/>
      <c r="GKD3900" s="57"/>
      <c r="GKE3900" s="64"/>
      <c r="GKF3900" s="64"/>
      <c r="GKG3900" s="64"/>
      <c r="GKH3900" s="64"/>
      <c r="GKI3900" s="62"/>
      <c r="GKJ3900" s="63"/>
      <c r="GKK3900" s="62"/>
      <c r="GKL3900" s="62"/>
      <c r="GKM3900" s="61"/>
      <c r="GKN3900" s="60"/>
      <c r="GKO3900" s="59"/>
      <c r="GKP3900" s="57"/>
      <c r="GKQ3900" s="57"/>
      <c r="GKR3900" s="57"/>
      <c r="GKS3900" s="57"/>
      <c r="GKT3900" s="57"/>
      <c r="GKU3900" s="57"/>
      <c r="GKV3900" s="57"/>
      <c r="GKW3900" s="57"/>
      <c r="GKX3900" s="58"/>
      <c r="GKY3900" s="57"/>
      <c r="GKZ3900" s="57"/>
      <c r="GLA3900" s="57"/>
      <c r="GLB3900" s="57"/>
      <c r="GLC3900" s="57"/>
      <c r="GLD3900" s="56"/>
      <c r="GLE3900" s="57"/>
      <c r="GLF3900" s="64"/>
      <c r="GLG3900" s="64"/>
      <c r="GLH3900" s="64"/>
      <c r="GLI3900" s="64"/>
      <c r="GLJ3900" s="62"/>
      <c r="GLK3900" s="63"/>
      <c r="GLL3900" s="62"/>
      <c r="GLM3900" s="62"/>
      <c r="GLN3900" s="61"/>
      <c r="GLO3900" s="60"/>
      <c r="GLP3900" s="59"/>
      <c r="GLQ3900" s="57"/>
      <c r="GLR3900" s="57"/>
      <c r="GLS3900" s="57"/>
      <c r="GLT3900" s="57"/>
      <c r="GLU3900" s="57"/>
      <c r="GLV3900" s="57"/>
      <c r="GLW3900" s="57"/>
      <c r="GLX3900" s="57"/>
      <c r="GLY3900" s="58"/>
      <c r="GLZ3900" s="57"/>
      <c r="GMA3900" s="57"/>
      <c r="GMB3900" s="57"/>
      <c r="GMC3900" s="57"/>
      <c r="GMD3900" s="57"/>
      <c r="GME3900" s="56"/>
      <c r="GMF3900" s="57"/>
      <c r="GMG3900" s="64"/>
      <c r="GMH3900" s="64"/>
      <c r="GMI3900" s="64"/>
      <c r="GMJ3900" s="64"/>
      <c r="GMK3900" s="62"/>
      <c r="GML3900" s="63"/>
      <c r="GMM3900" s="62"/>
      <c r="GMN3900" s="62"/>
      <c r="GMO3900" s="61"/>
      <c r="GMP3900" s="60"/>
      <c r="GMQ3900" s="59"/>
      <c r="GMR3900" s="57"/>
      <c r="GMS3900" s="57"/>
      <c r="GMT3900" s="57"/>
      <c r="GMU3900" s="57"/>
      <c r="GMV3900" s="57"/>
      <c r="GMW3900" s="57"/>
      <c r="GMX3900" s="57"/>
      <c r="GMY3900" s="57"/>
      <c r="GMZ3900" s="58"/>
      <c r="GNA3900" s="57"/>
      <c r="GNB3900" s="57"/>
      <c r="GNC3900" s="57"/>
      <c r="GND3900" s="57"/>
      <c r="GNE3900" s="57"/>
      <c r="GNF3900" s="56"/>
      <c r="GNG3900" s="57"/>
      <c r="GNH3900" s="64"/>
      <c r="GNI3900" s="64"/>
      <c r="GNJ3900" s="64"/>
      <c r="GNK3900" s="64"/>
      <c r="GNL3900" s="62"/>
      <c r="GNM3900" s="63"/>
      <c r="GNN3900" s="62"/>
      <c r="GNO3900" s="62"/>
      <c r="GNP3900" s="61"/>
      <c r="GNQ3900" s="60"/>
      <c r="GNR3900" s="59"/>
      <c r="GNS3900" s="57"/>
      <c r="GNT3900" s="57"/>
      <c r="GNU3900" s="57"/>
      <c r="GNV3900" s="57"/>
      <c r="GNW3900" s="57"/>
      <c r="GNX3900" s="57"/>
      <c r="GNY3900" s="57"/>
      <c r="GNZ3900" s="57"/>
      <c r="GOA3900" s="58"/>
      <c r="GOB3900" s="57"/>
      <c r="GOC3900" s="57"/>
      <c r="GOD3900" s="57"/>
      <c r="GOE3900" s="57"/>
      <c r="GOF3900" s="57"/>
      <c r="GOG3900" s="56"/>
      <c r="GOH3900" s="57"/>
      <c r="GOI3900" s="64"/>
      <c r="GOJ3900" s="64"/>
      <c r="GOK3900" s="64"/>
      <c r="GOL3900" s="64"/>
      <c r="GOM3900" s="62"/>
      <c r="GON3900" s="63"/>
      <c r="GOO3900" s="62"/>
      <c r="GOP3900" s="62"/>
      <c r="GOQ3900" s="61"/>
      <c r="GOR3900" s="60"/>
      <c r="GOS3900" s="59"/>
      <c r="GOT3900" s="57"/>
      <c r="GOU3900" s="57"/>
      <c r="GOV3900" s="57"/>
      <c r="GOW3900" s="57"/>
      <c r="GOX3900" s="57"/>
      <c r="GOY3900" s="57"/>
      <c r="GOZ3900" s="57"/>
      <c r="GPA3900" s="57"/>
      <c r="GPB3900" s="58"/>
      <c r="GPC3900" s="57"/>
      <c r="GPD3900" s="57"/>
      <c r="GPE3900" s="57"/>
      <c r="GPF3900" s="57"/>
      <c r="GPG3900" s="57"/>
      <c r="GPH3900" s="56"/>
      <c r="GPI3900" s="57"/>
      <c r="GPJ3900" s="64"/>
      <c r="GPK3900" s="64"/>
      <c r="GPL3900" s="64"/>
      <c r="GPM3900" s="64"/>
      <c r="GPN3900" s="62"/>
      <c r="GPO3900" s="63"/>
      <c r="GPP3900" s="62"/>
      <c r="GPQ3900" s="62"/>
      <c r="GPR3900" s="61"/>
      <c r="GPS3900" s="60"/>
      <c r="GPT3900" s="59"/>
      <c r="GPU3900" s="57"/>
      <c r="GPV3900" s="57"/>
      <c r="GPW3900" s="57"/>
      <c r="GPX3900" s="57"/>
      <c r="GPY3900" s="57"/>
      <c r="GPZ3900" s="57"/>
      <c r="GQA3900" s="57"/>
      <c r="GQB3900" s="57"/>
      <c r="GQC3900" s="58"/>
      <c r="GQD3900" s="57"/>
      <c r="GQE3900" s="57"/>
      <c r="GQF3900" s="57"/>
      <c r="GQG3900" s="57"/>
      <c r="GQH3900" s="57"/>
      <c r="GQI3900" s="56"/>
      <c r="GQJ3900" s="57"/>
      <c r="GQK3900" s="64"/>
      <c r="GQL3900" s="64"/>
      <c r="GQM3900" s="64"/>
      <c r="GQN3900" s="64"/>
      <c r="GQO3900" s="62"/>
      <c r="GQP3900" s="63"/>
      <c r="GQQ3900" s="62"/>
      <c r="GQR3900" s="62"/>
      <c r="GQS3900" s="61"/>
      <c r="GQT3900" s="60"/>
      <c r="GQU3900" s="59"/>
      <c r="GQV3900" s="57"/>
      <c r="GQW3900" s="57"/>
      <c r="GQX3900" s="57"/>
      <c r="GQY3900" s="57"/>
      <c r="GQZ3900" s="57"/>
      <c r="GRA3900" s="57"/>
      <c r="GRB3900" s="57"/>
      <c r="GRC3900" s="57"/>
      <c r="GRD3900" s="58"/>
      <c r="GRE3900" s="57"/>
      <c r="GRF3900" s="57"/>
      <c r="GRG3900" s="57"/>
      <c r="GRH3900" s="57"/>
      <c r="GRI3900" s="57"/>
      <c r="GRJ3900" s="56"/>
      <c r="GRK3900" s="57"/>
      <c r="GRL3900" s="64"/>
      <c r="GRM3900" s="64"/>
      <c r="GRN3900" s="64"/>
      <c r="GRO3900" s="64"/>
      <c r="GRP3900" s="62"/>
      <c r="GRQ3900" s="63"/>
      <c r="GRR3900" s="62"/>
      <c r="GRS3900" s="62"/>
      <c r="GRT3900" s="61"/>
      <c r="GRU3900" s="60"/>
      <c r="GRV3900" s="59"/>
      <c r="GRW3900" s="57"/>
      <c r="GRX3900" s="57"/>
      <c r="GRY3900" s="57"/>
      <c r="GRZ3900" s="57"/>
      <c r="GSA3900" s="57"/>
      <c r="GSB3900" s="57"/>
      <c r="GSC3900" s="57"/>
      <c r="GSD3900" s="57"/>
      <c r="GSE3900" s="58"/>
      <c r="GSF3900" s="57"/>
      <c r="GSG3900" s="57"/>
      <c r="GSH3900" s="57"/>
      <c r="GSI3900" s="57"/>
      <c r="GSJ3900" s="57"/>
      <c r="GSK3900" s="56"/>
      <c r="GSL3900" s="57"/>
      <c r="GSM3900" s="64"/>
      <c r="GSN3900" s="64"/>
      <c r="GSO3900" s="64"/>
      <c r="GSP3900" s="64"/>
      <c r="GSQ3900" s="62"/>
      <c r="GSR3900" s="63"/>
      <c r="GSS3900" s="62"/>
      <c r="GST3900" s="62"/>
      <c r="GSU3900" s="61"/>
      <c r="GSV3900" s="60"/>
      <c r="GSW3900" s="59"/>
      <c r="GSX3900" s="57"/>
      <c r="GSY3900" s="57"/>
      <c r="GSZ3900" s="57"/>
      <c r="GTA3900" s="57"/>
      <c r="GTB3900" s="57"/>
      <c r="GTC3900" s="57"/>
      <c r="GTD3900" s="57"/>
      <c r="GTE3900" s="57"/>
      <c r="GTF3900" s="58"/>
      <c r="GTG3900" s="57"/>
      <c r="GTH3900" s="57"/>
      <c r="GTI3900" s="57"/>
      <c r="GTJ3900" s="57"/>
      <c r="GTK3900" s="57"/>
      <c r="GTL3900" s="56"/>
      <c r="GTM3900" s="57"/>
      <c r="GTN3900" s="64"/>
      <c r="GTO3900" s="64"/>
      <c r="GTP3900" s="64"/>
      <c r="GTQ3900" s="64"/>
      <c r="GTR3900" s="62"/>
      <c r="GTS3900" s="63"/>
      <c r="GTT3900" s="62"/>
      <c r="GTU3900" s="62"/>
      <c r="GTV3900" s="61"/>
      <c r="GTW3900" s="60"/>
      <c r="GTX3900" s="59"/>
      <c r="GTY3900" s="57"/>
      <c r="GTZ3900" s="57"/>
      <c r="GUA3900" s="57"/>
      <c r="GUB3900" s="57"/>
      <c r="GUC3900" s="57"/>
      <c r="GUD3900" s="57"/>
      <c r="GUE3900" s="57"/>
      <c r="GUF3900" s="57"/>
      <c r="GUG3900" s="58"/>
      <c r="GUH3900" s="57"/>
      <c r="GUI3900" s="57"/>
      <c r="GUJ3900" s="57"/>
      <c r="GUK3900" s="57"/>
      <c r="GUL3900" s="57"/>
      <c r="GUM3900" s="56"/>
      <c r="GUN3900" s="57"/>
      <c r="GUO3900" s="64"/>
      <c r="GUP3900" s="64"/>
      <c r="GUQ3900" s="64"/>
      <c r="GUR3900" s="64"/>
      <c r="GUS3900" s="62"/>
      <c r="GUT3900" s="63"/>
      <c r="GUU3900" s="62"/>
      <c r="GUV3900" s="62"/>
      <c r="GUW3900" s="61"/>
      <c r="GUX3900" s="60"/>
      <c r="GUY3900" s="59"/>
      <c r="GUZ3900" s="57"/>
      <c r="GVA3900" s="57"/>
      <c r="GVB3900" s="57"/>
      <c r="GVC3900" s="57"/>
      <c r="GVD3900" s="57"/>
      <c r="GVE3900" s="57"/>
      <c r="GVF3900" s="57"/>
      <c r="GVG3900" s="57"/>
      <c r="GVH3900" s="58"/>
      <c r="GVI3900" s="57"/>
      <c r="GVJ3900" s="57"/>
      <c r="GVK3900" s="57"/>
      <c r="GVL3900" s="57"/>
      <c r="GVM3900" s="57"/>
      <c r="GVN3900" s="56"/>
      <c r="GVO3900" s="57"/>
      <c r="GVP3900" s="64"/>
      <c r="GVQ3900" s="64"/>
      <c r="GVR3900" s="64"/>
      <c r="GVS3900" s="64"/>
      <c r="GVT3900" s="62"/>
      <c r="GVU3900" s="63"/>
      <c r="GVV3900" s="62"/>
      <c r="GVW3900" s="62"/>
      <c r="GVX3900" s="61"/>
      <c r="GVY3900" s="60"/>
      <c r="GVZ3900" s="59"/>
      <c r="GWA3900" s="57"/>
      <c r="GWB3900" s="57"/>
      <c r="GWC3900" s="57"/>
      <c r="GWD3900" s="57"/>
      <c r="GWE3900" s="57"/>
      <c r="GWF3900" s="57"/>
      <c r="GWG3900" s="57"/>
      <c r="GWH3900" s="57"/>
      <c r="GWI3900" s="58"/>
      <c r="GWJ3900" s="57"/>
      <c r="GWK3900" s="57"/>
      <c r="GWL3900" s="57"/>
      <c r="GWM3900" s="57"/>
      <c r="GWN3900" s="57"/>
      <c r="GWO3900" s="56"/>
      <c r="GWP3900" s="57"/>
      <c r="GWQ3900" s="64"/>
      <c r="GWR3900" s="64"/>
      <c r="GWS3900" s="64"/>
      <c r="GWT3900" s="64"/>
      <c r="GWU3900" s="62"/>
      <c r="GWV3900" s="63"/>
      <c r="GWW3900" s="62"/>
      <c r="GWX3900" s="62"/>
      <c r="GWY3900" s="61"/>
      <c r="GWZ3900" s="60"/>
      <c r="GXA3900" s="59"/>
      <c r="GXB3900" s="57"/>
      <c r="GXC3900" s="57"/>
      <c r="GXD3900" s="57"/>
      <c r="GXE3900" s="57"/>
      <c r="GXF3900" s="57"/>
      <c r="GXG3900" s="57"/>
      <c r="GXH3900" s="57"/>
      <c r="GXI3900" s="57"/>
      <c r="GXJ3900" s="58"/>
      <c r="GXK3900" s="57"/>
      <c r="GXL3900" s="57"/>
      <c r="GXM3900" s="57"/>
      <c r="GXN3900" s="57"/>
      <c r="GXO3900" s="57"/>
      <c r="GXP3900" s="56"/>
      <c r="GXQ3900" s="57"/>
      <c r="GXR3900" s="64"/>
      <c r="GXS3900" s="64"/>
      <c r="GXT3900" s="64"/>
      <c r="GXU3900" s="64"/>
      <c r="GXV3900" s="62"/>
      <c r="GXW3900" s="63"/>
      <c r="GXX3900" s="62"/>
      <c r="GXY3900" s="62"/>
      <c r="GXZ3900" s="61"/>
      <c r="GYA3900" s="60"/>
      <c r="GYB3900" s="59"/>
      <c r="GYC3900" s="57"/>
      <c r="GYD3900" s="57"/>
      <c r="GYE3900" s="57"/>
      <c r="GYF3900" s="57"/>
      <c r="GYG3900" s="57"/>
      <c r="GYH3900" s="57"/>
      <c r="GYI3900" s="57"/>
      <c r="GYJ3900" s="57"/>
      <c r="GYK3900" s="58"/>
      <c r="GYL3900" s="57"/>
      <c r="GYM3900" s="57"/>
      <c r="GYN3900" s="57"/>
      <c r="GYO3900" s="57"/>
      <c r="GYP3900" s="57"/>
      <c r="GYQ3900" s="56"/>
      <c r="GYR3900" s="57"/>
      <c r="GYS3900" s="64"/>
      <c r="GYT3900" s="64"/>
      <c r="GYU3900" s="64"/>
      <c r="GYV3900" s="64"/>
      <c r="GYW3900" s="62"/>
      <c r="GYX3900" s="63"/>
      <c r="GYY3900" s="62"/>
      <c r="GYZ3900" s="62"/>
      <c r="GZA3900" s="61"/>
      <c r="GZB3900" s="60"/>
      <c r="GZC3900" s="59"/>
      <c r="GZD3900" s="57"/>
      <c r="GZE3900" s="57"/>
      <c r="GZF3900" s="57"/>
      <c r="GZG3900" s="57"/>
      <c r="GZH3900" s="57"/>
      <c r="GZI3900" s="57"/>
      <c r="GZJ3900" s="57"/>
      <c r="GZK3900" s="57"/>
      <c r="GZL3900" s="58"/>
      <c r="GZM3900" s="57"/>
      <c r="GZN3900" s="57"/>
      <c r="GZO3900" s="57"/>
      <c r="GZP3900" s="57"/>
      <c r="GZQ3900" s="57"/>
      <c r="GZR3900" s="56"/>
      <c r="GZS3900" s="57"/>
      <c r="GZT3900" s="64"/>
      <c r="GZU3900" s="64"/>
      <c r="GZV3900" s="64"/>
      <c r="GZW3900" s="64"/>
      <c r="GZX3900" s="62"/>
      <c r="GZY3900" s="63"/>
      <c r="GZZ3900" s="62"/>
      <c r="HAA3900" s="62"/>
      <c r="HAB3900" s="61"/>
      <c r="HAC3900" s="60"/>
      <c r="HAD3900" s="59"/>
      <c r="HAE3900" s="57"/>
      <c r="HAF3900" s="57"/>
      <c r="HAG3900" s="57"/>
      <c r="HAH3900" s="57"/>
      <c r="HAI3900" s="57"/>
      <c r="HAJ3900" s="57"/>
      <c r="HAK3900" s="57"/>
      <c r="HAL3900" s="57"/>
      <c r="HAM3900" s="58"/>
      <c r="HAN3900" s="57"/>
      <c r="HAO3900" s="57"/>
      <c r="HAP3900" s="57"/>
      <c r="HAQ3900" s="57"/>
      <c r="HAR3900" s="57"/>
      <c r="HAS3900" s="56"/>
      <c r="HAT3900" s="57"/>
      <c r="HAU3900" s="64"/>
      <c r="HAV3900" s="64"/>
      <c r="HAW3900" s="64"/>
      <c r="HAX3900" s="64"/>
      <c r="HAY3900" s="62"/>
      <c r="HAZ3900" s="63"/>
      <c r="HBA3900" s="62"/>
      <c r="HBB3900" s="62"/>
      <c r="HBC3900" s="61"/>
      <c r="HBD3900" s="60"/>
      <c r="HBE3900" s="59"/>
      <c r="HBF3900" s="57"/>
      <c r="HBG3900" s="57"/>
      <c r="HBH3900" s="57"/>
      <c r="HBI3900" s="57"/>
      <c r="HBJ3900" s="57"/>
      <c r="HBK3900" s="57"/>
      <c r="HBL3900" s="57"/>
      <c r="HBM3900" s="57"/>
      <c r="HBN3900" s="58"/>
      <c r="HBO3900" s="57"/>
      <c r="HBP3900" s="57"/>
      <c r="HBQ3900" s="57"/>
      <c r="HBR3900" s="57"/>
      <c r="HBS3900" s="57"/>
      <c r="HBT3900" s="56"/>
      <c r="HBU3900" s="57"/>
      <c r="HBV3900" s="64"/>
      <c r="HBW3900" s="64"/>
      <c r="HBX3900" s="64"/>
      <c r="HBY3900" s="64"/>
      <c r="HBZ3900" s="62"/>
      <c r="HCA3900" s="63"/>
      <c r="HCB3900" s="62"/>
      <c r="HCC3900" s="62"/>
      <c r="HCD3900" s="61"/>
      <c r="HCE3900" s="60"/>
      <c r="HCF3900" s="59"/>
      <c r="HCG3900" s="57"/>
      <c r="HCH3900" s="57"/>
      <c r="HCI3900" s="57"/>
      <c r="HCJ3900" s="57"/>
      <c r="HCK3900" s="57"/>
      <c r="HCL3900" s="57"/>
      <c r="HCM3900" s="57"/>
      <c r="HCN3900" s="57"/>
      <c r="HCO3900" s="58"/>
      <c r="HCP3900" s="57"/>
      <c r="HCQ3900" s="57"/>
      <c r="HCR3900" s="57"/>
      <c r="HCS3900" s="57"/>
      <c r="HCT3900" s="57"/>
      <c r="HCU3900" s="56"/>
      <c r="HCV3900" s="57"/>
      <c r="HCW3900" s="64"/>
      <c r="HCX3900" s="64"/>
      <c r="HCY3900" s="64"/>
      <c r="HCZ3900" s="64"/>
      <c r="HDA3900" s="62"/>
      <c r="HDB3900" s="63"/>
      <c r="HDC3900" s="62"/>
      <c r="HDD3900" s="62"/>
      <c r="HDE3900" s="61"/>
      <c r="HDF3900" s="60"/>
      <c r="HDG3900" s="59"/>
      <c r="HDH3900" s="57"/>
      <c r="HDI3900" s="57"/>
      <c r="HDJ3900" s="57"/>
      <c r="HDK3900" s="57"/>
      <c r="HDL3900" s="57"/>
      <c r="HDM3900" s="57"/>
      <c r="HDN3900" s="57"/>
      <c r="HDO3900" s="57"/>
      <c r="HDP3900" s="58"/>
      <c r="HDQ3900" s="57"/>
      <c r="HDR3900" s="57"/>
      <c r="HDS3900" s="57"/>
      <c r="HDT3900" s="57"/>
      <c r="HDU3900" s="57"/>
      <c r="HDV3900" s="56"/>
      <c r="HDW3900" s="57"/>
      <c r="HDX3900" s="64"/>
      <c r="HDY3900" s="64"/>
      <c r="HDZ3900" s="64"/>
      <c r="HEA3900" s="64"/>
      <c r="HEB3900" s="62"/>
      <c r="HEC3900" s="63"/>
      <c r="HED3900" s="62"/>
      <c r="HEE3900" s="62"/>
      <c r="HEF3900" s="61"/>
      <c r="HEG3900" s="60"/>
      <c r="HEH3900" s="59"/>
      <c r="HEI3900" s="57"/>
      <c r="HEJ3900" s="57"/>
      <c r="HEK3900" s="57"/>
      <c r="HEL3900" s="57"/>
      <c r="HEM3900" s="57"/>
      <c r="HEN3900" s="57"/>
      <c r="HEO3900" s="57"/>
      <c r="HEP3900" s="57"/>
      <c r="HEQ3900" s="58"/>
      <c r="HER3900" s="57"/>
      <c r="HES3900" s="57"/>
      <c r="HET3900" s="57"/>
      <c r="HEU3900" s="57"/>
      <c r="HEV3900" s="57"/>
      <c r="HEW3900" s="56"/>
      <c r="HEX3900" s="57"/>
      <c r="HEY3900" s="64"/>
      <c r="HEZ3900" s="64"/>
      <c r="HFA3900" s="64"/>
      <c r="HFB3900" s="64"/>
      <c r="HFC3900" s="62"/>
      <c r="HFD3900" s="63"/>
      <c r="HFE3900" s="62"/>
      <c r="HFF3900" s="62"/>
      <c r="HFG3900" s="61"/>
      <c r="HFH3900" s="60"/>
      <c r="HFI3900" s="59"/>
      <c r="HFJ3900" s="57"/>
      <c r="HFK3900" s="57"/>
      <c r="HFL3900" s="57"/>
      <c r="HFM3900" s="57"/>
      <c r="HFN3900" s="57"/>
      <c r="HFO3900" s="57"/>
      <c r="HFP3900" s="57"/>
      <c r="HFQ3900" s="57"/>
      <c r="HFR3900" s="58"/>
      <c r="HFS3900" s="57"/>
      <c r="HFT3900" s="57"/>
      <c r="HFU3900" s="57"/>
      <c r="HFV3900" s="57"/>
      <c r="HFW3900" s="57"/>
      <c r="HFX3900" s="56"/>
      <c r="HFY3900" s="57"/>
      <c r="HFZ3900" s="64"/>
      <c r="HGA3900" s="64"/>
      <c r="HGB3900" s="64"/>
      <c r="HGC3900" s="64"/>
      <c r="HGD3900" s="62"/>
      <c r="HGE3900" s="63"/>
      <c r="HGF3900" s="62"/>
      <c r="HGG3900" s="62"/>
      <c r="HGH3900" s="61"/>
      <c r="HGI3900" s="60"/>
      <c r="HGJ3900" s="59"/>
      <c r="HGK3900" s="57"/>
      <c r="HGL3900" s="57"/>
      <c r="HGM3900" s="57"/>
      <c r="HGN3900" s="57"/>
      <c r="HGO3900" s="57"/>
      <c r="HGP3900" s="57"/>
      <c r="HGQ3900" s="57"/>
      <c r="HGR3900" s="57"/>
      <c r="HGS3900" s="58"/>
      <c r="HGT3900" s="57"/>
      <c r="HGU3900" s="57"/>
      <c r="HGV3900" s="57"/>
      <c r="HGW3900" s="57"/>
      <c r="HGX3900" s="57"/>
      <c r="HGY3900" s="56"/>
      <c r="HGZ3900" s="57"/>
      <c r="HHA3900" s="64"/>
      <c r="HHB3900" s="64"/>
      <c r="HHC3900" s="64"/>
      <c r="HHD3900" s="64"/>
      <c r="HHE3900" s="62"/>
      <c r="HHF3900" s="63"/>
      <c r="HHG3900" s="62"/>
      <c r="HHH3900" s="62"/>
      <c r="HHI3900" s="61"/>
      <c r="HHJ3900" s="60"/>
      <c r="HHK3900" s="59"/>
      <c r="HHL3900" s="57"/>
      <c r="HHM3900" s="57"/>
      <c r="HHN3900" s="57"/>
      <c r="HHO3900" s="57"/>
      <c r="HHP3900" s="57"/>
      <c r="HHQ3900" s="57"/>
      <c r="HHR3900" s="57"/>
      <c r="HHS3900" s="57"/>
      <c r="HHT3900" s="58"/>
      <c r="HHU3900" s="57"/>
      <c r="HHV3900" s="57"/>
      <c r="HHW3900" s="57"/>
      <c r="HHX3900" s="57"/>
      <c r="HHY3900" s="57"/>
      <c r="HHZ3900" s="56"/>
      <c r="HIA3900" s="57"/>
      <c r="HIB3900" s="64"/>
      <c r="HIC3900" s="64"/>
      <c r="HID3900" s="64"/>
      <c r="HIE3900" s="64"/>
      <c r="HIF3900" s="62"/>
      <c r="HIG3900" s="63"/>
      <c r="HIH3900" s="62"/>
      <c r="HII3900" s="62"/>
      <c r="HIJ3900" s="61"/>
      <c r="HIK3900" s="60"/>
      <c r="HIL3900" s="59"/>
      <c r="HIM3900" s="57"/>
      <c r="HIN3900" s="57"/>
      <c r="HIO3900" s="57"/>
      <c r="HIP3900" s="57"/>
      <c r="HIQ3900" s="57"/>
      <c r="HIR3900" s="57"/>
      <c r="HIS3900" s="57"/>
      <c r="HIT3900" s="57"/>
      <c r="HIU3900" s="58"/>
      <c r="HIV3900" s="57"/>
      <c r="HIW3900" s="57"/>
      <c r="HIX3900" s="57"/>
      <c r="HIY3900" s="57"/>
      <c r="HIZ3900" s="57"/>
      <c r="HJA3900" s="56"/>
      <c r="HJB3900" s="57"/>
      <c r="HJC3900" s="64"/>
      <c r="HJD3900" s="64"/>
      <c r="HJE3900" s="64"/>
      <c r="HJF3900" s="64"/>
      <c r="HJG3900" s="62"/>
      <c r="HJH3900" s="63"/>
      <c r="HJI3900" s="62"/>
      <c r="HJJ3900" s="62"/>
      <c r="HJK3900" s="61"/>
      <c r="HJL3900" s="60"/>
      <c r="HJM3900" s="59"/>
      <c r="HJN3900" s="57"/>
      <c r="HJO3900" s="57"/>
      <c r="HJP3900" s="57"/>
      <c r="HJQ3900" s="57"/>
      <c r="HJR3900" s="57"/>
      <c r="HJS3900" s="57"/>
      <c r="HJT3900" s="57"/>
      <c r="HJU3900" s="57"/>
      <c r="HJV3900" s="58"/>
      <c r="HJW3900" s="57"/>
      <c r="HJX3900" s="57"/>
      <c r="HJY3900" s="57"/>
      <c r="HJZ3900" s="57"/>
      <c r="HKA3900" s="57"/>
      <c r="HKB3900" s="56"/>
      <c r="HKC3900" s="57"/>
      <c r="HKD3900" s="64"/>
      <c r="HKE3900" s="64"/>
      <c r="HKF3900" s="64"/>
      <c r="HKG3900" s="64"/>
      <c r="HKH3900" s="62"/>
      <c r="HKI3900" s="63"/>
      <c r="HKJ3900" s="62"/>
      <c r="HKK3900" s="62"/>
      <c r="HKL3900" s="61"/>
      <c r="HKM3900" s="60"/>
      <c r="HKN3900" s="59"/>
      <c r="HKO3900" s="57"/>
      <c r="HKP3900" s="57"/>
      <c r="HKQ3900" s="57"/>
      <c r="HKR3900" s="57"/>
      <c r="HKS3900" s="57"/>
      <c r="HKT3900" s="57"/>
      <c r="HKU3900" s="57"/>
      <c r="HKV3900" s="57"/>
      <c r="HKW3900" s="58"/>
      <c r="HKX3900" s="57"/>
      <c r="HKY3900" s="57"/>
      <c r="HKZ3900" s="57"/>
      <c r="HLA3900" s="57"/>
      <c r="HLB3900" s="57"/>
      <c r="HLC3900" s="56"/>
      <c r="HLD3900" s="57"/>
      <c r="HLE3900" s="64"/>
      <c r="HLF3900" s="64"/>
      <c r="HLG3900" s="64"/>
      <c r="HLH3900" s="64"/>
      <c r="HLI3900" s="62"/>
      <c r="HLJ3900" s="63"/>
      <c r="HLK3900" s="62"/>
      <c r="HLL3900" s="62"/>
      <c r="HLM3900" s="61"/>
      <c r="HLN3900" s="60"/>
      <c r="HLO3900" s="59"/>
      <c r="HLP3900" s="57"/>
      <c r="HLQ3900" s="57"/>
      <c r="HLR3900" s="57"/>
      <c r="HLS3900" s="57"/>
      <c r="HLT3900" s="57"/>
      <c r="HLU3900" s="57"/>
      <c r="HLV3900" s="57"/>
      <c r="HLW3900" s="57"/>
      <c r="HLX3900" s="58"/>
      <c r="HLY3900" s="57"/>
      <c r="HLZ3900" s="57"/>
      <c r="HMA3900" s="57"/>
      <c r="HMB3900" s="57"/>
      <c r="HMC3900" s="57"/>
      <c r="HMD3900" s="56"/>
      <c r="HME3900" s="57"/>
      <c r="HMF3900" s="64"/>
      <c r="HMG3900" s="64"/>
      <c r="HMH3900" s="64"/>
      <c r="HMI3900" s="64"/>
      <c r="HMJ3900" s="62"/>
      <c r="HMK3900" s="63"/>
      <c r="HML3900" s="62"/>
      <c r="HMM3900" s="62"/>
      <c r="HMN3900" s="61"/>
      <c r="HMO3900" s="60"/>
      <c r="HMP3900" s="59"/>
      <c r="HMQ3900" s="57"/>
      <c r="HMR3900" s="57"/>
      <c r="HMS3900" s="57"/>
      <c r="HMT3900" s="57"/>
      <c r="HMU3900" s="57"/>
      <c r="HMV3900" s="57"/>
      <c r="HMW3900" s="57"/>
      <c r="HMX3900" s="57"/>
      <c r="HMY3900" s="58"/>
      <c r="HMZ3900" s="57"/>
      <c r="HNA3900" s="57"/>
      <c r="HNB3900" s="57"/>
      <c r="HNC3900" s="57"/>
      <c r="HND3900" s="57"/>
      <c r="HNE3900" s="56"/>
      <c r="HNF3900" s="57"/>
      <c r="HNG3900" s="64"/>
      <c r="HNH3900" s="64"/>
      <c r="HNI3900" s="64"/>
      <c r="HNJ3900" s="64"/>
      <c r="HNK3900" s="62"/>
      <c r="HNL3900" s="63"/>
      <c r="HNM3900" s="62"/>
      <c r="HNN3900" s="62"/>
      <c r="HNO3900" s="61"/>
      <c r="HNP3900" s="60"/>
      <c r="HNQ3900" s="59"/>
      <c r="HNR3900" s="57"/>
      <c r="HNS3900" s="57"/>
      <c r="HNT3900" s="57"/>
      <c r="HNU3900" s="57"/>
      <c r="HNV3900" s="57"/>
      <c r="HNW3900" s="57"/>
      <c r="HNX3900" s="57"/>
      <c r="HNY3900" s="57"/>
      <c r="HNZ3900" s="58"/>
      <c r="HOA3900" s="57"/>
      <c r="HOB3900" s="57"/>
      <c r="HOC3900" s="57"/>
      <c r="HOD3900" s="57"/>
      <c r="HOE3900" s="57"/>
      <c r="HOF3900" s="56"/>
      <c r="HOG3900" s="57"/>
      <c r="HOH3900" s="64"/>
      <c r="HOI3900" s="64"/>
      <c r="HOJ3900" s="64"/>
      <c r="HOK3900" s="64"/>
      <c r="HOL3900" s="62"/>
      <c r="HOM3900" s="63"/>
      <c r="HON3900" s="62"/>
      <c r="HOO3900" s="62"/>
      <c r="HOP3900" s="61"/>
      <c r="HOQ3900" s="60"/>
      <c r="HOR3900" s="59"/>
      <c r="HOS3900" s="57"/>
      <c r="HOT3900" s="57"/>
      <c r="HOU3900" s="57"/>
      <c r="HOV3900" s="57"/>
      <c r="HOW3900" s="57"/>
      <c r="HOX3900" s="57"/>
      <c r="HOY3900" s="57"/>
      <c r="HOZ3900" s="57"/>
      <c r="HPA3900" s="58"/>
      <c r="HPB3900" s="57"/>
      <c r="HPC3900" s="57"/>
      <c r="HPD3900" s="57"/>
      <c r="HPE3900" s="57"/>
      <c r="HPF3900" s="57"/>
      <c r="HPG3900" s="56"/>
      <c r="HPH3900" s="57"/>
      <c r="HPI3900" s="64"/>
      <c r="HPJ3900" s="64"/>
      <c r="HPK3900" s="64"/>
      <c r="HPL3900" s="64"/>
      <c r="HPM3900" s="62"/>
      <c r="HPN3900" s="63"/>
      <c r="HPO3900" s="62"/>
      <c r="HPP3900" s="62"/>
      <c r="HPQ3900" s="61"/>
      <c r="HPR3900" s="60"/>
      <c r="HPS3900" s="59"/>
      <c r="HPT3900" s="57"/>
      <c r="HPU3900" s="57"/>
      <c r="HPV3900" s="57"/>
      <c r="HPW3900" s="57"/>
      <c r="HPX3900" s="57"/>
      <c r="HPY3900" s="57"/>
      <c r="HPZ3900" s="57"/>
      <c r="HQA3900" s="57"/>
      <c r="HQB3900" s="58"/>
      <c r="HQC3900" s="57"/>
      <c r="HQD3900" s="57"/>
      <c r="HQE3900" s="57"/>
      <c r="HQF3900" s="57"/>
      <c r="HQG3900" s="57"/>
      <c r="HQH3900" s="56"/>
      <c r="HQI3900" s="57"/>
      <c r="HQJ3900" s="64"/>
      <c r="HQK3900" s="64"/>
      <c r="HQL3900" s="64"/>
      <c r="HQM3900" s="64"/>
      <c r="HQN3900" s="62"/>
      <c r="HQO3900" s="63"/>
      <c r="HQP3900" s="62"/>
      <c r="HQQ3900" s="62"/>
      <c r="HQR3900" s="61"/>
      <c r="HQS3900" s="60"/>
      <c r="HQT3900" s="59"/>
      <c r="HQU3900" s="57"/>
      <c r="HQV3900" s="57"/>
      <c r="HQW3900" s="57"/>
      <c r="HQX3900" s="57"/>
      <c r="HQY3900" s="57"/>
      <c r="HQZ3900" s="57"/>
      <c r="HRA3900" s="57"/>
      <c r="HRB3900" s="57"/>
      <c r="HRC3900" s="58"/>
      <c r="HRD3900" s="57"/>
      <c r="HRE3900" s="57"/>
      <c r="HRF3900" s="57"/>
      <c r="HRG3900" s="57"/>
      <c r="HRH3900" s="57"/>
      <c r="HRI3900" s="56"/>
      <c r="HRJ3900" s="57"/>
      <c r="HRK3900" s="64"/>
      <c r="HRL3900" s="64"/>
      <c r="HRM3900" s="64"/>
      <c r="HRN3900" s="64"/>
      <c r="HRO3900" s="62"/>
      <c r="HRP3900" s="63"/>
      <c r="HRQ3900" s="62"/>
      <c r="HRR3900" s="62"/>
      <c r="HRS3900" s="61"/>
      <c r="HRT3900" s="60"/>
      <c r="HRU3900" s="59"/>
      <c r="HRV3900" s="57"/>
      <c r="HRW3900" s="57"/>
      <c r="HRX3900" s="57"/>
      <c r="HRY3900" s="57"/>
      <c r="HRZ3900" s="57"/>
      <c r="HSA3900" s="57"/>
      <c r="HSB3900" s="57"/>
      <c r="HSC3900" s="57"/>
      <c r="HSD3900" s="58"/>
      <c r="HSE3900" s="57"/>
      <c r="HSF3900" s="57"/>
      <c r="HSG3900" s="57"/>
      <c r="HSH3900" s="57"/>
      <c r="HSI3900" s="57"/>
      <c r="HSJ3900" s="56"/>
      <c r="HSK3900" s="57"/>
      <c r="HSL3900" s="64"/>
      <c r="HSM3900" s="64"/>
      <c r="HSN3900" s="64"/>
      <c r="HSO3900" s="64"/>
      <c r="HSP3900" s="62"/>
      <c r="HSQ3900" s="63"/>
      <c r="HSR3900" s="62"/>
      <c r="HSS3900" s="62"/>
      <c r="HST3900" s="61"/>
      <c r="HSU3900" s="60"/>
      <c r="HSV3900" s="59"/>
      <c r="HSW3900" s="57"/>
      <c r="HSX3900" s="57"/>
      <c r="HSY3900" s="57"/>
      <c r="HSZ3900" s="57"/>
      <c r="HTA3900" s="57"/>
      <c r="HTB3900" s="57"/>
      <c r="HTC3900" s="57"/>
      <c r="HTD3900" s="57"/>
      <c r="HTE3900" s="58"/>
      <c r="HTF3900" s="57"/>
      <c r="HTG3900" s="57"/>
      <c r="HTH3900" s="57"/>
      <c r="HTI3900" s="57"/>
      <c r="HTJ3900" s="57"/>
      <c r="HTK3900" s="56"/>
      <c r="HTL3900" s="57"/>
      <c r="HTM3900" s="64"/>
      <c r="HTN3900" s="64"/>
      <c r="HTO3900" s="64"/>
      <c r="HTP3900" s="64"/>
      <c r="HTQ3900" s="62"/>
      <c r="HTR3900" s="63"/>
      <c r="HTS3900" s="62"/>
      <c r="HTT3900" s="62"/>
      <c r="HTU3900" s="61"/>
      <c r="HTV3900" s="60"/>
      <c r="HTW3900" s="59"/>
      <c r="HTX3900" s="57"/>
      <c r="HTY3900" s="57"/>
      <c r="HTZ3900" s="57"/>
      <c r="HUA3900" s="57"/>
      <c r="HUB3900" s="57"/>
      <c r="HUC3900" s="57"/>
      <c r="HUD3900" s="57"/>
      <c r="HUE3900" s="57"/>
      <c r="HUF3900" s="58"/>
      <c r="HUG3900" s="57"/>
      <c r="HUH3900" s="57"/>
      <c r="HUI3900" s="57"/>
      <c r="HUJ3900" s="57"/>
      <c r="HUK3900" s="57"/>
      <c r="HUL3900" s="56"/>
      <c r="HUM3900" s="57"/>
      <c r="HUN3900" s="64"/>
      <c r="HUO3900" s="64"/>
      <c r="HUP3900" s="64"/>
      <c r="HUQ3900" s="64"/>
      <c r="HUR3900" s="62"/>
      <c r="HUS3900" s="63"/>
      <c r="HUT3900" s="62"/>
      <c r="HUU3900" s="62"/>
      <c r="HUV3900" s="61"/>
      <c r="HUW3900" s="60"/>
      <c r="HUX3900" s="59"/>
      <c r="HUY3900" s="57"/>
      <c r="HUZ3900" s="57"/>
      <c r="HVA3900" s="57"/>
      <c r="HVB3900" s="57"/>
      <c r="HVC3900" s="57"/>
      <c r="HVD3900" s="57"/>
      <c r="HVE3900" s="57"/>
      <c r="HVF3900" s="57"/>
      <c r="HVG3900" s="58"/>
      <c r="HVH3900" s="57"/>
      <c r="HVI3900" s="57"/>
      <c r="HVJ3900" s="57"/>
      <c r="HVK3900" s="57"/>
      <c r="HVL3900" s="57"/>
      <c r="HVM3900" s="56"/>
      <c r="HVN3900" s="57"/>
      <c r="HVO3900" s="64"/>
      <c r="HVP3900" s="64"/>
      <c r="HVQ3900" s="64"/>
      <c r="HVR3900" s="64"/>
      <c r="HVS3900" s="62"/>
      <c r="HVT3900" s="63"/>
      <c r="HVU3900" s="62"/>
      <c r="HVV3900" s="62"/>
      <c r="HVW3900" s="61"/>
      <c r="HVX3900" s="60"/>
      <c r="HVY3900" s="59"/>
      <c r="HVZ3900" s="57"/>
      <c r="HWA3900" s="57"/>
      <c r="HWB3900" s="57"/>
      <c r="HWC3900" s="57"/>
      <c r="HWD3900" s="57"/>
      <c r="HWE3900" s="57"/>
      <c r="HWF3900" s="57"/>
      <c r="HWG3900" s="57"/>
      <c r="HWH3900" s="58"/>
      <c r="HWI3900" s="57"/>
      <c r="HWJ3900" s="57"/>
      <c r="HWK3900" s="57"/>
      <c r="HWL3900" s="57"/>
      <c r="HWM3900" s="57"/>
      <c r="HWN3900" s="56"/>
      <c r="HWO3900" s="57"/>
      <c r="HWP3900" s="64"/>
      <c r="HWQ3900" s="64"/>
      <c r="HWR3900" s="64"/>
      <c r="HWS3900" s="64"/>
      <c r="HWT3900" s="62"/>
      <c r="HWU3900" s="63"/>
      <c r="HWV3900" s="62"/>
      <c r="HWW3900" s="62"/>
      <c r="HWX3900" s="61"/>
      <c r="HWY3900" s="60"/>
      <c r="HWZ3900" s="59"/>
      <c r="HXA3900" s="57"/>
      <c r="HXB3900" s="57"/>
      <c r="HXC3900" s="57"/>
      <c r="HXD3900" s="57"/>
      <c r="HXE3900" s="57"/>
      <c r="HXF3900" s="57"/>
      <c r="HXG3900" s="57"/>
      <c r="HXH3900" s="57"/>
      <c r="HXI3900" s="58"/>
      <c r="HXJ3900" s="57"/>
      <c r="HXK3900" s="57"/>
      <c r="HXL3900" s="57"/>
      <c r="HXM3900" s="57"/>
      <c r="HXN3900" s="57"/>
      <c r="HXO3900" s="56"/>
      <c r="HXP3900" s="57"/>
      <c r="HXQ3900" s="64"/>
      <c r="HXR3900" s="64"/>
      <c r="HXS3900" s="64"/>
      <c r="HXT3900" s="64"/>
      <c r="HXU3900" s="62"/>
      <c r="HXV3900" s="63"/>
      <c r="HXW3900" s="62"/>
      <c r="HXX3900" s="62"/>
      <c r="HXY3900" s="61"/>
      <c r="HXZ3900" s="60"/>
      <c r="HYA3900" s="59"/>
      <c r="HYB3900" s="57"/>
      <c r="HYC3900" s="57"/>
      <c r="HYD3900" s="57"/>
      <c r="HYE3900" s="57"/>
      <c r="HYF3900" s="57"/>
      <c r="HYG3900" s="57"/>
      <c r="HYH3900" s="57"/>
      <c r="HYI3900" s="57"/>
      <c r="HYJ3900" s="58"/>
      <c r="HYK3900" s="57"/>
      <c r="HYL3900" s="57"/>
      <c r="HYM3900" s="57"/>
      <c r="HYN3900" s="57"/>
      <c r="HYO3900" s="57"/>
      <c r="HYP3900" s="56"/>
      <c r="HYQ3900" s="57"/>
      <c r="HYR3900" s="64"/>
      <c r="HYS3900" s="64"/>
      <c r="HYT3900" s="64"/>
      <c r="HYU3900" s="64"/>
      <c r="HYV3900" s="62"/>
      <c r="HYW3900" s="63"/>
      <c r="HYX3900" s="62"/>
      <c r="HYY3900" s="62"/>
      <c r="HYZ3900" s="61"/>
      <c r="HZA3900" s="60"/>
      <c r="HZB3900" s="59"/>
      <c r="HZC3900" s="57"/>
      <c r="HZD3900" s="57"/>
      <c r="HZE3900" s="57"/>
      <c r="HZF3900" s="57"/>
      <c r="HZG3900" s="57"/>
      <c r="HZH3900" s="57"/>
      <c r="HZI3900" s="57"/>
      <c r="HZJ3900" s="57"/>
      <c r="HZK3900" s="58"/>
      <c r="HZL3900" s="57"/>
      <c r="HZM3900" s="57"/>
      <c r="HZN3900" s="57"/>
      <c r="HZO3900" s="57"/>
      <c r="HZP3900" s="57"/>
      <c r="HZQ3900" s="56"/>
      <c r="HZR3900" s="57"/>
      <c r="HZS3900" s="64"/>
      <c r="HZT3900" s="64"/>
      <c r="HZU3900" s="64"/>
      <c r="HZV3900" s="64"/>
      <c r="HZW3900" s="62"/>
      <c r="HZX3900" s="63"/>
      <c r="HZY3900" s="62"/>
      <c r="HZZ3900" s="62"/>
      <c r="IAA3900" s="61"/>
      <c r="IAB3900" s="60"/>
      <c r="IAC3900" s="59"/>
      <c r="IAD3900" s="57"/>
      <c r="IAE3900" s="57"/>
      <c r="IAF3900" s="57"/>
      <c r="IAG3900" s="57"/>
      <c r="IAH3900" s="57"/>
      <c r="IAI3900" s="57"/>
      <c r="IAJ3900" s="57"/>
      <c r="IAK3900" s="57"/>
      <c r="IAL3900" s="58"/>
      <c r="IAM3900" s="57"/>
      <c r="IAN3900" s="57"/>
      <c r="IAO3900" s="57"/>
      <c r="IAP3900" s="57"/>
      <c r="IAQ3900" s="57"/>
      <c r="IAR3900" s="56"/>
      <c r="IAS3900" s="57"/>
      <c r="IAT3900" s="64"/>
      <c r="IAU3900" s="64"/>
      <c r="IAV3900" s="64"/>
      <c r="IAW3900" s="64"/>
      <c r="IAX3900" s="62"/>
      <c r="IAY3900" s="63"/>
      <c r="IAZ3900" s="62"/>
      <c r="IBA3900" s="62"/>
      <c r="IBB3900" s="61"/>
      <c r="IBC3900" s="60"/>
      <c r="IBD3900" s="59"/>
      <c r="IBE3900" s="57"/>
      <c r="IBF3900" s="57"/>
      <c r="IBG3900" s="57"/>
      <c r="IBH3900" s="57"/>
      <c r="IBI3900" s="57"/>
      <c r="IBJ3900" s="57"/>
      <c r="IBK3900" s="57"/>
      <c r="IBL3900" s="57"/>
      <c r="IBM3900" s="58"/>
      <c r="IBN3900" s="57"/>
      <c r="IBO3900" s="57"/>
      <c r="IBP3900" s="57"/>
      <c r="IBQ3900" s="57"/>
      <c r="IBR3900" s="57"/>
      <c r="IBS3900" s="56"/>
      <c r="IBT3900" s="57"/>
      <c r="IBU3900" s="64"/>
      <c r="IBV3900" s="64"/>
      <c r="IBW3900" s="64"/>
      <c r="IBX3900" s="64"/>
      <c r="IBY3900" s="62"/>
      <c r="IBZ3900" s="63"/>
      <c r="ICA3900" s="62"/>
      <c r="ICB3900" s="62"/>
      <c r="ICC3900" s="61"/>
      <c r="ICD3900" s="60"/>
      <c r="ICE3900" s="59"/>
      <c r="ICF3900" s="57"/>
      <c r="ICG3900" s="57"/>
      <c r="ICH3900" s="57"/>
      <c r="ICI3900" s="57"/>
      <c r="ICJ3900" s="57"/>
      <c r="ICK3900" s="57"/>
      <c r="ICL3900" s="57"/>
      <c r="ICM3900" s="57"/>
      <c r="ICN3900" s="58"/>
      <c r="ICO3900" s="57"/>
      <c r="ICP3900" s="57"/>
      <c r="ICQ3900" s="57"/>
      <c r="ICR3900" s="57"/>
      <c r="ICS3900" s="57"/>
      <c r="ICT3900" s="56"/>
      <c r="ICU3900" s="57"/>
      <c r="ICV3900" s="64"/>
      <c r="ICW3900" s="64"/>
      <c r="ICX3900" s="64"/>
      <c r="ICY3900" s="64"/>
      <c r="ICZ3900" s="62"/>
      <c r="IDA3900" s="63"/>
      <c r="IDB3900" s="62"/>
      <c r="IDC3900" s="62"/>
      <c r="IDD3900" s="61"/>
      <c r="IDE3900" s="60"/>
      <c r="IDF3900" s="59"/>
      <c r="IDG3900" s="57"/>
      <c r="IDH3900" s="57"/>
      <c r="IDI3900" s="57"/>
      <c r="IDJ3900" s="57"/>
      <c r="IDK3900" s="57"/>
      <c r="IDL3900" s="57"/>
      <c r="IDM3900" s="57"/>
      <c r="IDN3900" s="57"/>
      <c r="IDO3900" s="58"/>
      <c r="IDP3900" s="57"/>
      <c r="IDQ3900" s="57"/>
      <c r="IDR3900" s="57"/>
      <c r="IDS3900" s="57"/>
      <c r="IDT3900" s="57"/>
      <c r="IDU3900" s="56"/>
      <c r="IDV3900" s="57"/>
      <c r="IDW3900" s="64"/>
      <c r="IDX3900" s="64"/>
      <c r="IDY3900" s="64"/>
      <c r="IDZ3900" s="64"/>
      <c r="IEA3900" s="62"/>
      <c r="IEB3900" s="63"/>
      <c r="IEC3900" s="62"/>
      <c r="IED3900" s="62"/>
      <c r="IEE3900" s="61"/>
      <c r="IEF3900" s="60"/>
      <c r="IEG3900" s="59"/>
      <c r="IEH3900" s="57"/>
      <c r="IEI3900" s="57"/>
      <c r="IEJ3900" s="57"/>
      <c r="IEK3900" s="57"/>
      <c r="IEL3900" s="57"/>
      <c r="IEM3900" s="57"/>
      <c r="IEN3900" s="57"/>
      <c r="IEO3900" s="57"/>
      <c r="IEP3900" s="58"/>
      <c r="IEQ3900" s="57"/>
      <c r="IER3900" s="57"/>
      <c r="IES3900" s="57"/>
      <c r="IET3900" s="57"/>
      <c r="IEU3900" s="57"/>
      <c r="IEV3900" s="56"/>
      <c r="IEW3900" s="57"/>
      <c r="IEX3900" s="64"/>
      <c r="IEY3900" s="64"/>
      <c r="IEZ3900" s="64"/>
      <c r="IFA3900" s="64"/>
      <c r="IFB3900" s="62"/>
      <c r="IFC3900" s="63"/>
      <c r="IFD3900" s="62"/>
      <c r="IFE3900" s="62"/>
      <c r="IFF3900" s="61"/>
      <c r="IFG3900" s="60"/>
      <c r="IFH3900" s="59"/>
      <c r="IFI3900" s="57"/>
      <c r="IFJ3900" s="57"/>
      <c r="IFK3900" s="57"/>
      <c r="IFL3900" s="57"/>
      <c r="IFM3900" s="57"/>
      <c r="IFN3900" s="57"/>
      <c r="IFO3900" s="57"/>
      <c r="IFP3900" s="57"/>
      <c r="IFQ3900" s="58"/>
      <c r="IFR3900" s="57"/>
      <c r="IFS3900" s="57"/>
      <c r="IFT3900" s="57"/>
      <c r="IFU3900" s="57"/>
      <c r="IFV3900" s="57"/>
      <c r="IFW3900" s="56"/>
      <c r="IFX3900" s="57"/>
      <c r="IFY3900" s="64"/>
      <c r="IFZ3900" s="64"/>
      <c r="IGA3900" s="64"/>
      <c r="IGB3900" s="64"/>
      <c r="IGC3900" s="62"/>
      <c r="IGD3900" s="63"/>
      <c r="IGE3900" s="62"/>
      <c r="IGF3900" s="62"/>
      <c r="IGG3900" s="61"/>
      <c r="IGH3900" s="60"/>
      <c r="IGI3900" s="59"/>
      <c r="IGJ3900" s="57"/>
      <c r="IGK3900" s="57"/>
      <c r="IGL3900" s="57"/>
      <c r="IGM3900" s="57"/>
      <c r="IGN3900" s="57"/>
      <c r="IGO3900" s="57"/>
      <c r="IGP3900" s="57"/>
      <c r="IGQ3900" s="57"/>
      <c r="IGR3900" s="58"/>
      <c r="IGS3900" s="57"/>
      <c r="IGT3900" s="57"/>
      <c r="IGU3900" s="57"/>
      <c r="IGV3900" s="57"/>
      <c r="IGW3900" s="57"/>
      <c r="IGX3900" s="56"/>
      <c r="IGY3900" s="57"/>
      <c r="IGZ3900" s="64"/>
      <c r="IHA3900" s="64"/>
      <c r="IHB3900" s="64"/>
      <c r="IHC3900" s="64"/>
      <c r="IHD3900" s="62"/>
      <c r="IHE3900" s="63"/>
      <c r="IHF3900" s="62"/>
      <c r="IHG3900" s="62"/>
      <c r="IHH3900" s="61"/>
      <c r="IHI3900" s="60"/>
      <c r="IHJ3900" s="59"/>
      <c r="IHK3900" s="57"/>
      <c r="IHL3900" s="57"/>
      <c r="IHM3900" s="57"/>
      <c r="IHN3900" s="57"/>
      <c r="IHO3900" s="57"/>
      <c r="IHP3900" s="57"/>
      <c r="IHQ3900" s="57"/>
      <c r="IHR3900" s="57"/>
      <c r="IHS3900" s="58"/>
      <c r="IHT3900" s="57"/>
      <c r="IHU3900" s="57"/>
      <c r="IHV3900" s="57"/>
      <c r="IHW3900" s="57"/>
      <c r="IHX3900" s="57"/>
      <c r="IHY3900" s="56"/>
      <c r="IHZ3900" s="57"/>
      <c r="IIA3900" s="64"/>
      <c r="IIB3900" s="64"/>
      <c r="IIC3900" s="64"/>
      <c r="IID3900" s="64"/>
      <c r="IIE3900" s="62"/>
      <c r="IIF3900" s="63"/>
      <c r="IIG3900" s="62"/>
      <c r="IIH3900" s="62"/>
      <c r="III3900" s="61"/>
      <c r="IIJ3900" s="60"/>
      <c r="IIK3900" s="59"/>
      <c r="IIL3900" s="57"/>
      <c r="IIM3900" s="57"/>
      <c r="IIN3900" s="57"/>
      <c r="IIO3900" s="57"/>
      <c r="IIP3900" s="57"/>
      <c r="IIQ3900" s="57"/>
      <c r="IIR3900" s="57"/>
      <c r="IIS3900" s="57"/>
      <c r="IIT3900" s="58"/>
      <c r="IIU3900" s="57"/>
      <c r="IIV3900" s="57"/>
      <c r="IIW3900" s="57"/>
      <c r="IIX3900" s="57"/>
      <c r="IIY3900" s="57"/>
      <c r="IIZ3900" s="56"/>
      <c r="IJA3900" s="57"/>
      <c r="IJB3900" s="64"/>
      <c r="IJC3900" s="64"/>
      <c r="IJD3900" s="64"/>
      <c r="IJE3900" s="64"/>
      <c r="IJF3900" s="62"/>
      <c r="IJG3900" s="63"/>
      <c r="IJH3900" s="62"/>
      <c r="IJI3900" s="62"/>
      <c r="IJJ3900" s="61"/>
      <c r="IJK3900" s="60"/>
      <c r="IJL3900" s="59"/>
      <c r="IJM3900" s="57"/>
      <c r="IJN3900" s="57"/>
      <c r="IJO3900" s="57"/>
      <c r="IJP3900" s="57"/>
      <c r="IJQ3900" s="57"/>
      <c r="IJR3900" s="57"/>
      <c r="IJS3900" s="57"/>
      <c r="IJT3900" s="57"/>
      <c r="IJU3900" s="58"/>
      <c r="IJV3900" s="57"/>
      <c r="IJW3900" s="57"/>
      <c r="IJX3900" s="57"/>
      <c r="IJY3900" s="57"/>
      <c r="IJZ3900" s="57"/>
      <c r="IKA3900" s="56"/>
      <c r="IKB3900" s="57"/>
      <c r="IKC3900" s="64"/>
      <c r="IKD3900" s="64"/>
      <c r="IKE3900" s="64"/>
      <c r="IKF3900" s="64"/>
      <c r="IKG3900" s="62"/>
      <c r="IKH3900" s="63"/>
      <c r="IKI3900" s="62"/>
      <c r="IKJ3900" s="62"/>
      <c r="IKK3900" s="61"/>
      <c r="IKL3900" s="60"/>
      <c r="IKM3900" s="59"/>
      <c r="IKN3900" s="57"/>
      <c r="IKO3900" s="57"/>
      <c r="IKP3900" s="57"/>
      <c r="IKQ3900" s="57"/>
      <c r="IKR3900" s="57"/>
      <c r="IKS3900" s="57"/>
      <c r="IKT3900" s="57"/>
      <c r="IKU3900" s="57"/>
      <c r="IKV3900" s="58"/>
      <c r="IKW3900" s="57"/>
      <c r="IKX3900" s="57"/>
      <c r="IKY3900" s="57"/>
      <c r="IKZ3900" s="57"/>
      <c r="ILA3900" s="57"/>
      <c r="ILB3900" s="56"/>
      <c r="ILC3900" s="57"/>
      <c r="ILD3900" s="64"/>
      <c r="ILE3900" s="64"/>
      <c r="ILF3900" s="64"/>
      <c r="ILG3900" s="64"/>
      <c r="ILH3900" s="62"/>
      <c r="ILI3900" s="63"/>
      <c r="ILJ3900" s="62"/>
      <c r="ILK3900" s="62"/>
      <c r="ILL3900" s="61"/>
      <c r="ILM3900" s="60"/>
      <c r="ILN3900" s="59"/>
      <c r="ILO3900" s="57"/>
      <c r="ILP3900" s="57"/>
      <c r="ILQ3900" s="57"/>
      <c r="ILR3900" s="57"/>
      <c r="ILS3900" s="57"/>
      <c r="ILT3900" s="57"/>
      <c r="ILU3900" s="57"/>
      <c r="ILV3900" s="57"/>
      <c r="ILW3900" s="58"/>
      <c r="ILX3900" s="57"/>
      <c r="ILY3900" s="57"/>
      <c r="ILZ3900" s="57"/>
      <c r="IMA3900" s="57"/>
      <c r="IMB3900" s="57"/>
      <c r="IMC3900" s="56"/>
      <c r="IMD3900" s="57"/>
      <c r="IME3900" s="64"/>
      <c r="IMF3900" s="64"/>
      <c r="IMG3900" s="64"/>
      <c r="IMH3900" s="64"/>
      <c r="IMI3900" s="62"/>
      <c r="IMJ3900" s="63"/>
      <c r="IMK3900" s="62"/>
      <c r="IML3900" s="62"/>
      <c r="IMM3900" s="61"/>
      <c r="IMN3900" s="60"/>
      <c r="IMO3900" s="59"/>
      <c r="IMP3900" s="57"/>
      <c r="IMQ3900" s="57"/>
      <c r="IMR3900" s="57"/>
      <c r="IMS3900" s="57"/>
      <c r="IMT3900" s="57"/>
      <c r="IMU3900" s="57"/>
      <c r="IMV3900" s="57"/>
      <c r="IMW3900" s="57"/>
      <c r="IMX3900" s="58"/>
      <c r="IMY3900" s="57"/>
      <c r="IMZ3900" s="57"/>
      <c r="INA3900" s="57"/>
      <c r="INB3900" s="57"/>
      <c r="INC3900" s="57"/>
      <c r="IND3900" s="56"/>
      <c r="INE3900" s="57"/>
      <c r="INF3900" s="64"/>
      <c r="ING3900" s="64"/>
      <c r="INH3900" s="64"/>
      <c r="INI3900" s="64"/>
      <c r="INJ3900" s="62"/>
      <c r="INK3900" s="63"/>
      <c r="INL3900" s="62"/>
      <c r="INM3900" s="62"/>
      <c r="INN3900" s="61"/>
      <c r="INO3900" s="60"/>
      <c r="INP3900" s="59"/>
      <c r="INQ3900" s="57"/>
      <c r="INR3900" s="57"/>
      <c r="INS3900" s="57"/>
      <c r="INT3900" s="57"/>
      <c r="INU3900" s="57"/>
      <c r="INV3900" s="57"/>
      <c r="INW3900" s="57"/>
      <c r="INX3900" s="57"/>
      <c r="INY3900" s="58"/>
      <c r="INZ3900" s="57"/>
      <c r="IOA3900" s="57"/>
      <c r="IOB3900" s="57"/>
      <c r="IOC3900" s="57"/>
      <c r="IOD3900" s="57"/>
      <c r="IOE3900" s="56"/>
      <c r="IOF3900" s="57"/>
      <c r="IOG3900" s="64"/>
      <c r="IOH3900" s="64"/>
      <c r="IOI3900" s="64"/>
      <c r="IOJ3900" s="64"/>
      <c r="IOK3900" s="62"/>
      <c r="IOL3900" s="63"/>
      <c r="IOM3900" s="62"/>
      <c r="ION3900" s="62"/>
      <c r="IOO3900" s="61"/>
      <c r="IOP3900" s="60"/>
      <c r="IOQ3900" s="59"/>
      <c r="IOR3900" s="57"/>
      <c r="IOS3900" s="57"/>
      <c r="IOT3900" s="57"/>
      <c r="IOU3900" s="57"/>
      <c r="IOV3900" s="57"/>
      <c r="IOW3900" s="57"/>
      <c r="IOX3900" s="57"/>
      <c r="IOY3900" s="57"/>
      <c r="IOZ3900" s="58"/>
      <c r="IPA3900" s="57"/>
      <c r="IPB3900" s="57"/>
      <c r="IPC3900" s="57"/>
      <c r="IPD3900" s="57"/>
      <c r="IPE3900" s="57"/>
      <c r="IPF3900" s="56"/>
      <c r="IPG3900" s="57"/>
      <c r="IPH3900" s="64"/>
      <c r="IPI3900" s="64"/>
      <c r="IPJ3900" s="64"/>
      <c r="IPK3900" s="64"/>
      <c r="IPL3900" s="62"/>
      <c r="IPM3900" s="63"/>
      <c r="IPN3900" s="62"/>
      <c r="IPO3900" s="62"/>
      <c r="IPP3900" s="61"/>
      <c r="IPQ3900" s="60"/>
      <c r="IPR3900" s="59"/>
      <c r="IPS3900" s="57"/>
      <c r="IPT3900" s="57"/>
      <c r="IPU3900" s="57"/>
      <c r="IPV3900" s="57"/>
      <c r="IPW3900" s="57"/>
      <c r="IPX3900" s="57"/>
      <c r="IPY3900" s="57"/>
      <c r="IPZ3900" s="57"/>
      <c r="IQA3900" s="58"/>
      <c r="IQB3900" s="57"/>
      <c r="IQC3900" s="57"/>
      <c r="IQD3900" s="57"/>
      <c r="IQE3900" s="57"/>
      <c r="IQF3900" s="57"/>
      <c r="IQG3900" s="56"/>
      <c r="IQH3900" s="57"/>
      <c r="IQI3900" s="64"/>
      <c r="IQJ3900" s="64"/>
      <c r="IQK3900" s="64"/>
      <c r="IQL3900" s="64"/>
      <c r="IQM3900" s="62"/>
      <c r="IQN3900" s="63"/>
      <c r="IQO3900" s="62"/>
      <c r="IQP3900" s="62"/>
      <c r="IQQ3900" s="61"/>
      <c r="IQR3900" s="60"/>
      <c r="IQS3900" s="59"/>
      <c r="IQT3900" s="57"/>
      <c r="IQU3900" s="57"/>
      <c r="IQV3900" s="57"/>
      <c r="IQW3900" s="57"/>
      <c r="IQX3900" s="57"/>
      <c r="IQY3900" s="57"/>
      <c r="IQZ3900" s="57"/>
      <c r="IRA3900" s="57"/>
      <c r="IRB3900" s="58"/>
      <c r="IRC3900" s="57"/>
      <c r="IRD3900" s="57"/>
      <c r="IRE3900" s="57"/>
      <c r="IRF3900" s="57"/>
      <c r="IRG3900" s="57"/>
      <c r="IRH3900" s="56"/>
      <c r="IRI3900" s="57"/>
      <c r="IRJ3900" s="64"/>
      <c r="IRK3900" s="64"/>
      <c r="IRL3900" s="64"/>
      <c r="IRM3900" s="64"/>
      <c r="IRN3900" s="62"/>
      <c r="IRO3900" s="63"/>
      <c r="IRP3900" s="62"/>
      <c r="IRQ3900" s="62"/>
      <c r="IRR3900" s="61"/>
      <c r="IRS3900" s="60"/>
      <c r="IRT3900" s="59"/>
      <c r="IRU3900" s="57"/>
      <c r="IRV3900" s="57"/>
      <c r="IRW3900" s="57"/>
      <c r="IRX3900" s="57"/>
      <c r="IRY3900" s="57"/>
      <c r="IRZ3900" s="57"/>
      <c r="ISA3900" s="57"/>
      <c r="ISB3900" s="57"/>
      <c r="ISC3900" s="58"/>
      <c r="ISD3900" s="57"/>
      <c r="ISE3900" s="57"/>
      <c r="ISF3900" s="57"/>
      <c r="ISG3900" s="57"/>
      <c r="ISH3900" s="57"/>
      <c r="ISI3900" s="56"/>
      <c r="ISJ3900" s="57"/>
      <c r="ISK3900" s="64"/>
      <c r="ISL3900" s="64"/>
      <c r="ISM3900" s="64"/>
      <c r="ISN3900" s="64"/>
      <c r="ISO3900" s="62"/>
      <c r="ISP3900" s="63"/>
      <c r="ISQ3900" s="62"/>
      <c r="ISR3900" s="62"/>
      <c r="ISS3900" s="61"/>
      <c r="IST3900" s="60"/>
      <c r="ISU3900" s="59"/>
      <c r="ISV3900" s="57"/>
      <c r="ISW3900" s="57"/>
      <c r="ISX3900" s="57"/>
      <c r="ISY3900" s="57"/>
      <c r="ISZ3900" s="57"/>
      <c r="ITA3900" s="57"/>
      <c r="ITB3900" s="57"/>
      <c r="ITC3900" s="57"/>
      <c r="ITD3900" s="58"/>
      <c r="ITE3900" s="57"/>
      <c r="ITF3900" s="57"/>
      <c r="ITG3900" s="57"/>
      <c r="ITH3900" s="57"/>
      <c r="ITI3900" s="57"/>
      <c r="ITJ3900" s="56"/>
      <c r="ITK3900" s="57"/>
      <c r="ITL3900" s="64"/>
      <c r="ITM3900" s="64"/>
      <c r="ITN3900" s="64"/>
      <c r="ITO3900" s="64"/>
      <c r="ITP3900" s="62"/>
      <c r="ITQ3900" s="63"/>
      <c r="ITR3900" s="62"/>
      <c r="ITS3900" s="62"/>
      <c r="ITT3900" s="61"/>
      <c r="ITU3900" s="60"/>
      <c r="ITV3900" s="59"/>
      <c r="ITW3900" s="57"/>
      <c r="ITX3900" s="57"/>
      <c r="ITY3900" s="57"/>
      <c r="ITZ3900" s="57"/>
      <c r="IUA3900" s="57"/>
      <c r="IUB3900" s="57"/>
      <c r="IUC3900" s="57"/>
      <c r="IUD3900" s="57"/>
      <c r="IUE3900" s="58"/>
      <c r="IUF3900" s="57"/>
      <c r="IUG3900" s="57"/>
      <c r="IUH3900" s="57"/>
      <c r="IUI3900" s="57"/>
      <c r="IUJ3900" s="57"/>
      <c r="IUK3900" s="56"/>
      <c r="IUL3900" s="57"/>
      <c r="IUM3900" s="64"/>
      <c r="IUN3900" s="64"/>
      <c r="IUO3900" s="64"/>
      <c r="IUP3900" s="64"/>
      <c r="IUQ3900" s="62"/>
      <c r="IUR3900" s="63"/>
      <c r="IUS3900" s="62"/>
      <c r="IUT3900" s="62"/>
      <c r="IUU3900" s="61"/>
      <c r="IUV3900" s="60"/>
      <c r="IUW3900" s="59"/>
      <c r="IUX3900" s="57"/>
      <c r="IUY3900" s="57"/>
      <c r="IUZ3900" s="57"/>
      <c r="IVA3900" s="57"/>
      <c r="IVB3900" s="57"/>
      <c r="IVC3900" s="57"/>
      <c r="IVD3900" s="57"/>
      <c r="IVE3900" s="57"/>
      <c r="IVF3900" s="58"/>
      <c r="IVG3900" s="57"/>
      <c r="IVH3900" s="57"/>
      <c r="IVI3900" s="57"/>
      <c r="IVJ3900" s="57"/>
      <c r="IVK3900" s="57"/>
      <c r="IVL3900" s="56"/>
      <c r="IVM3900" s="57"/>
      <c r="IVN3900" s="64"/>
      <c r="IVO3900" s="64"/>
      <c r="IVP3900" s="64"/>
      <c r="IVQ3900" s="64"/>
      <c r="IVR3900" s="62"/>
      <c r="IVS3900" s="63"/>
      <c r="IVT3900" s="62"/>
      <c r="IVU3900" s="62"/>
      <c r="IVV3900" s="61"/>
      <c r="IVW3900" s="60"/>
      <c r="IVX3900" s="59"/>
      <c r="IVY3900" s="57"/>
      <c r="IVZ3900" s="57"/>
      <c r="IWA3900" s="57"/>
      <c r="IWB3900" s="57"/>
      <c r="IWC3900" s="57"/>
      <c r="IWD3900" s="57"/>
      <c r="IWE3900" s="57"/>
      <c r="IWF3900" s="57"/>
      <c r="IWG3900" s="58"/>
      <c r="IWH3900" s="57"/>
      <c r="IWI3900" s="57"/>
      <c r="IWJ3900" s="57"/>
      <c r="IWK3900" s="57"/>
      <c r="IWL3900" s="57"/>
      <c r="IWM3900" s="56"/>
      <c r="IWN3900" s="57"/>
      <c r="IWO3900" s="64"/>
      <c r="IWP3900" s="64"/>
      <c r="IWQ3900" s="64"/>
      <c r="IWR3900" s="64"/>
      <c r="IWS3900" s="62"/>
      <c r="IWT3900" s="63"/>
      <c r="IWU3900" s="62"/>
      <c r="IWV3900" s="62"/>
      <c r="IWW3900" s="61"/>
      <c r="IWX3900" s="60"/>
      <c r="IWY3900" s="59"/>
      <c r="IWZ3900" s="57"/>
      <c r="IXA3900" s="57"/>
      <c r="IXB3900" s="57"/>
      <c r="IXC3900" s="57"/>
      <c r="IXD3900" s="57"/>
      <c r="IXE3900" s="57"/>
      <c r="IXF3900" s="57"/>
      <c r="IXG3900" s="57"/>
      <c r="IXH3900" s="58"/>
      <c r="IXI3900" s="57"/>
      <c r="IXJ3900" s="57"/>
      <c r="IXK3900" s="57"/>
      <c r="IXL3900" s="57"/>
      <c r="IXM3900" s="57"/>
      <c r="IXN3900" s="56"/>
      <c r="IXO3900" s="57"/>
      <c r="IXP3900" s="64"/>
      <c r="IXQ3900" s="64"/>
      <c r="IXR3900" s="64"/>
      <c r="IXS3900" s="64"/>
      <c r="IXT3900" s="62"/>
      <c r="IXU3900" s="63"/>
      <c r="IXV3900" s="62"/>
      <c r="IXW3900" s="62"/>
      <c r="IXX3900" s="61"/>
      <c r="IXY3900" s="60"/>
      <c r="IXZ3900" s="59"/>
      <c r="IYA3900" s="57"/>
      <c r="IYB3900" s="57"/>
      <c r="IYC3900" s="57"/>
      <c r="IYD3900" s="57"/>
      <c r="IYE3900" s="57"/>
      <c r="IYF3900" s="57"/>
      <c r="IYG3900" s="57"/>
      <c r="IYH3900" s="57"/>
      <c r="IYI3900" s="58"/>
      <c r="IYJ3900" s="57"/>
      <c r="IYK3900" s="57"/>
      <c r="IYL3900" s="57"/>
      <c r="IYM3900" s="57"/>
      <c r="IYN3900" s="57"/>
      <c r="IYO3900" s="56"/>
      <c r="IYP3900" s="57"/>
      <c r="IYQ3900" s="64"/>
      <c r="IYR3900" s="64"/>
      <c r="IYS3900" s="64"/>
      <c r="IYT3900" s="64"/>
      <c r="IYU3900" s="62"/>
      <c r="IYV3900" s="63"/>
      <c r="IYW3900" s="62"/>
      <c r="IYX3900" s="62"/>
      <c r="IYY3900" s="61"/>
      <c r="IYZ3900" s="60"/>
      <c r="IZA3900" s="59"/>
      <c r="IZB3900" s="57"/>
      <c r="IZC3900" s="57"/>
      <c r="IZD3900" s="57"/>
      <c r="IZE3900" s="57"/>
      <c r="IZF3900" s="57"/>
      <c r="IZG3900" s="57"/>
      <c r="IZH3900" s="57"/>
      <c r="IZI3900" s="57"/>
      <c r="IZJ3900" s="58"/>
      <c r="IZK3900" s="57"/>
      <c r="IZL3900" s="57"/>
      <c r="IZM3900" s="57"/>
      <c r="IZN3900" s="57"/>
      <c r="IZO3900" s="57"/>
      <c r="IZP3900" s="56"/>
      <c r="IZQ3900" s="57"/>
      <c r="IZR3900" s="64"/>
      <c r="IZS3900" s="64"/>
      <c r="IZT3900" s="64"/>
      <c r="IZU3900" s="64"/>
      <c r="IZV3900" s="62"/>
      <c r="IZW3900" s="63"/>
      <c r="IZX3900" s="62"/>
      <c r="IZY3900" s="62"/>
      <c r="IZZ3900" s="61"/>
      <c r="JAA3900" s="60"/>
      <c r="JAB3900" s="59"/>
      <c r="JAC3900" s="57"/>
      <c r="JAD3900" s="57"/>
      <c r="JAE3900" s="57"/>
      <c r="JAF3900" s="57"/>
      <c r="JAG3900" s="57"/>
      <c r="JAH3900" s="57"/>
      <c r="JAI3900" s="57"/>
      <c r="JAJ3900" s="57"/>
      <c r="JAK3900" s="58"/>
      <c r="JAL3900" s="57"/>
      <c r="JAM3900" s="57"/>
      <c r="JAN3900" s="57"/>
      <c r="JAO3900" s="57"/>
      <c r="JAP3900" s="57"/>
      <c r="JAQ3900" s="56"/>
      <c r="JAR3900" s="57"/>
      <c r="JAS3900" s="64"/>
      <c r="JAT3900" s="64"/>
      <c r="JAU3900" s="64"/>
      <c r="JAV3900" s="64"/>
      <c r="JAW3900" s="62"/>
      <c r="JAX3900" s="63"/>
      <c r="JAY3900" s="62"/>
      <c r="JAZ3900" s="62"/>
      <c r="JBA3900" s="61"/>
      <c r="JBB3900" s="60"/>
      <c r="JBC3900" s="59"/>
      <c r="JBD3900" s="57"/>
      <c r="JBE3900" s="57"/>
      <c r="JBF3900" s="57"/>
      <c r="JBG3900" s="57"/>
      <c r="JBH3900" s="57"/>
      <c r="JBI3900" s="57"/>
      <c r="JBJ3900" s="57"/>
      <c r="JBK3900" s="57"/>
      <c r="JBL3900" s="58"/>
      <c r="JBM3900" s="57"/>
      <c r="JBN3900" s="57"/>
      <c r="JBO3900" s="57"/>
      <c r="JBP3900" s="57"/>
      <c r="JBQ3900" s="57"/>
      <c r="JBR3900" s="56"/>
      <c r="JBS3900" s="57"/>
      <c r="JBT3900" s="64"/>
      <c r="JBU3900" s="64"/>
      <c r="JBV3900" s="64"/>
      <c r="JBW3900" s="64"/>
      <c r="JBX3900" s="62"/>
      <c r="JBY3900" s="63"/>
      <c r="JBZ3900" s="62"/>
      <c r="JCA3900" s="62"/>
      <c r="JCB3900" s="61"/>
      <c r="JCC3900" s="60"/>
      <c r="JCD3900" s="59"/>
      <c r="JCE3900" s="57"/>
      <c r="JCF3900" s="57"/>
      <c r="JCG3900" s="57"/>
      <c r="JCH3900" s="57"/>
      <c r="JCI3900" s="57"/>
      <c r="JCJ3900" s="57"/>
      <c r="JCK3900" s="57"/>
      <c r="JCL3900" s="57"/>
      <c r="JCM3900" s="58"/>
      <c r="JCN3900" s="57"/>
      <c r="JCO3900" s="57"/>
      <c r="JCP3900" s="57"/>
      <c r="JCQ3900" s="57"/>
      <c r="JCR3900" s="57"/>
      <c r="JCS3900" s="56"/>
      <c r="JCT3900" s="57"/>
      <c r="JCU3900" s="64"/>
      <c r="JCV3900" s="64"/>
      <c r="JCW3900" s="64"/>
      <c r="JCX3900" s="64"/>
      <c r="JCY3900" s="62"/>
      <c r="JCZ3900" s="63"/>
      <c r="JDA3900" s="62"/>
      <c r="JDB3900" s="62"/>
      <c r="JDC3900" s="61"/>
      <c r="JDD3900" s="60"/>
      <c r="JDE3900" s="59"/>
      <c r="JDF3900" s="57"/>
      <c r="JDG3900" s="57"/>
      <c r="JDH3900" s="57"/>
      <c r="JDI3900" s="57"/>
      <c r="JDJ3900" s="57"/>
      <c r="JDK3900" s="57"/>
      <c r="JDL3900" s="57"/>
      <c r="JDM3900" s="57"/>
      <c r="JDN3900" s="58"/>
      <c r="JDO3900" s="57"/>
      <c r="JDP3900" s="57"/>
      <c r="JDQ3900" s="57"/>
      <c r="JDR3900" s="57"/>
      <c r="JDS3900" s="57"/>
      <c r="JDT3900" s="56"/>
      <c r="JDU3900" s="57"/>
      <c r="JDV3900" s="64"/>
      <c r="JDW3900" s="64"/>
      <c r="JDX3900" s="64"/>
      <c r="JDY3900" s="64"/>
      <c r="JDZ3900" s="62"/>
      <c r="JEA3900" s="63"/>
      <c r="JEB3900" s="62"/>
      <c r="JEC3900" s="62"/>
      <c r="JED3900" s="61"/>
      <c r="JEE3900" s="60"/>
      <c r="JEF3900" s="59"/>
      <c r="JEG3900" s="57"/>
      <c r="JEH3900" s="57"/>
      <c r="JEI3900" s="57"/>
      <c r="JEJ3900" s="57"/>
      <c r="JEK3900" s="57"/>
      <c r="JEL3900" s="57"/>
      <c r="JEM3900" s="57"/>
      <c r="JEN3900" s="57"/>
      <c r="JEO3900" s="58"/>
      <c r="JEP3900" s="57"/>
      <c r="JEQ3900" s="57"/>
      <c r="JER3900" s="57"/>
      <c r="JES3900" s="57"/>
      <c r="JET3900" s="57"/>
      <c r="JEU3900" s="56"/>
      <c r="JEV3900" s="57"/>
      <c r="JEW3900" s="64"/>
      <c r="JEX3900" s="64"/>
      <c r="JEY3900" s="64"/>
      <c r="JEZ3900" s="64"/>
      <c r="JFA3900" s="62"/>
      <c r="JFB3900" s="63"/>
      <c r="JFC3900" s="62"/>
      <c r="JFD3900" s="62"/>
      <c r="JFE3900" s="61"/>
      <c r="JFF3900" s="60"/>
      <c r="JFG3900" s="59"/>
      <c r="JFH3900" s="57"/>
      <c r="JFI3900" s="57"/>
      <c r="JFJ3900" s="57"/>
      <c r="JFK3900" s="57"/>
      <c r="JFL3900" s="57"/>
      <c r="JFM3900" s="57"/>
      <c r="JFN3900" s="57"/>
      <c r="JFO3900" s="57"/>
      <c r="JFP3900" s="58"/>
      <c r="JFQ3900" s="57"/>
      <c r="JFR3900" s="57"/>
      <c r="JFS3900" s="57"/>
      <c r="JFT3900" s="57"/>
      <c r="JFU3900" s="57"/>
      <c r="JFV3900" s="56"/>
      <c r="JFW3900" s="57"/>
      <c r="JFX3900" s="64"/>
      <c r="JFY3900" s="64"/>
      <c r="JFZ3900" s="64"/>
      <c r="JGA3900" s="64"/>
      <c r="JGB3900" s="62"/>
      <c r="JGC3900" s="63"/>
      <c r="JGD3900" s="62"/>
      <c r="JGE3900" s="62"/>
      <c r="JGF3900" s="61"/>
      <c r="JGG3900" s="60"/>
      <c r="JGH3900" s="59"/>
      <c r="JGI3900" s="57"/>
      <c r="JGJ3900" s="57"/>
      <c r="JGK3900" s="57"/>
      <c r="JGL3900" s="57"/>
      <c r="JGM3900" s="57"/>
      <c r="JGN3900" s="57"/>
      <c r="JGO3900" s="57"/>
      <c r="JGP3900" s="57"/>
      <c r="JGQ3900" s="58"/>
      <c r="JGR3900" s="57"/>
      <c r="JGS3900" s="57"/>
      <c r="JGT3900" s="57"/>
      <c r="JGU3900" s="57"/>
      <c r="JGV3900" s="57"/>
      <c r="JGW3900" s="56"/>
      <c r="JGX3900" s="57"/>
      <c r="JGY3900" s="64"/>
      <c r="JGZ3900" s="64"/>
      <c r="JHA3900" s="64"/>
      <c r="JHB3900" s="64"/>
      <c r="JHC3900" s="62"/>
      <c r="JHD3900" s="63"/>
      <c r="JHE3900" s="62"/>
      <c r="JHF3900" s="62"/>
      <c r="JHG3900" s="61"/>
      <c r="JHH3900" s="60"/>
      <c r="JHI3900" s="59"/>
      <c r="JHJ3900" s="57"/>
      <c r="JHK3900" s="57"/>
      <c r="JHL3900" s="57"/>
      <c r="JHM3900" s="57"/>
      <c r="JHN3900" s="57"/>
      <c r="JHO3900" s="57"/>
      <c r="JHP3900" s="57"/>
      <c r="JHQ3900" s="57"/>
      <c r="JHR3900" s="58"/>
      <c r="JHS3900" s="57"/>
      <c r="JHT3900" s="57"/>
      <c r="JHU3900" s="57"/>
      <c r="JHV3900" s="57"/>
      <c r="JHW3900" s="57"/>
      <c r="JHX3900" s="56"/>
      <c r="JHY3900" s="57"/>
      <c r="JHZ3900" s="64"/>
      <c r="JIA3900" s="64"/>
      <c r="JIB3900" s="64"/>
      <c r="JIC3900" s="64"/>
      <c r="JID3900" s="62"/>
      <c r="JIE3900" s="63"/>
      <c r="JIF3900" s="62"/>
      <c r="JIG3900" s="62"/>
      <c r="JIH3900" s="61"/>
      <c r="JII3900" s="60"/>
      <c r="JIJ3900" s="59"/>
      <c r="JIK3900" s="57"/>
      <c r="JIL3900" s="57"/>
      <c r="JIM3900" s="57"/>
      <c r="JIN3900" s="57"/>
      <c r="JIO3900" s="57"/>
      <c r="JIP3900" s="57"/>
      <c r="JIQ3900" s="57"/>
      <c r="JIR3900" s="57"/>
      <c r="JIS3900" s="58"/>
      <c r="JIT3900" s="57"/>
      <c r="JIU3900" s="57"/>
      <c r="JIV3900" s="57"/>
      <c r="JIW3900" s="57"/>
      <c r="JIX3900" s="57"/>
      <c r="JIY3900" s="56"/>
      <c r="JIZ3900" s="57"/>
      <c r="JJA3900" s="64"/>
      <c r="JJB3900" s="64"/>
      <c r="JJC3900" s="64"/>
      <c r="JJD3900" s="64"/>
      <c r="JJE3900" s="62"/>
      <c r="JJF3900" s="63"/>
      <c r="JJG3900" s="62"/>
      <c r="JJH3900" s="62"/>
      <c r="JJI3900" s="61"/>
      <c r="JJJ3900" s="60"/>
      <c r="JJK3900" s="59"/>
      <c r="JJL3900" s="57"/>
      <c r="JJM3900" s="57"/>
      <c r="JJN3900" s="57"/>
      <c r="JJO3900" s="57"/>
      <c r="JJP3900" s="57"/>
      <c r="JJQ3900" s="57"/>
      <c r="JJR3900" s="57"/>
      <c r="JJS3900" s="57"/>
      <c r="JJT3900" s="58"/>
      <c r="JJU3900" s="57"/>
      <c r="JJV3900" s="57"/>
      <c r="JJW3900" s="57"/>
      <c r="JJX3900" s="57"/>
      <c r="JJY3900" s="57"/>
      <c r="JJZ3900" s="56"/>
      <c r="JKA3900" s="57"/>
      <c r="JKB3900" s="64"/>
      <c r="JKC3900" s="64"/>
      <c r="JKD3900" s="64"/>
      <c r="JKE3900" s="64"/>
      <c r="JKF3900" s="62"/>
      <c r="JKG3900" s="63"/>
      <c r="JKH3900" s="62"/>
      <c r="JKI3900" s="62"/>
      <c r="JKJ3900" s="61"/>
      <c r="JKK3900" s="60"/>
      <c r="JKL3900" s="59"/>
      <c r="JKM3900" s="57"/>
      <c r="JKN3900" s="57"/>
      <c r="JKO3900" s="57"/>
      <c r="JKP3900" s="57"/>
      <c r="JKQ3900" s="57"/>
      <c r="JKR3900" s="57"/>
      <c r="JKS3900" s="57"/>
      <c r="JKT3900" s="57"/>
      <c r="JKU3900" s="58"/>
      <c r="JKV3900" s="57"/>
      <c r="JKW3900" s="57"/>
      <c r="JKX3900" s="57"/>
      <c r="JKY3900" s="57"/>
      <c r="JKZ3900" s="57"/>
      <c r="JLA3900" s="56"/>
      <c r="JLB3900" s="57"/>
      <c r="JLC3900" s="64"/>
      <c r="JLD3900" s="64"/>
      <c r="JLE3900" s="64"/>
      <c r="JLF3900" s="64"/>
      <c r="JLG3900" s="62"/>
      <c r="JLH3900" s="63"/>
      <c r="JLI3900" s="62"/>
      <c r="JLJ3900" s="62"/>
      <c r="JLK3900" s="61"/>
      <c r="JLL3900" s="60"/>
      <c r="JLM3900" s="59"/>
      <c r="JLN3900" s="57"/>
      <c r="JLO3900" s="57"/>
      <c r="JLP3900" s="57"/>
      <c r="JLQ3900" s="57"/>
      <c r="JLR3900" s="57"/>
      <c r="JLS3900" s="57"/>
      <c r="JLT3900" s="57"/>
      <c r="JLU3900" s="57"/>
      <c r="JLV3900" s="58"/>
      <c r="JLW3900" s="57"/>
      <c r="JLX3900" s="57"/>
      <c r="JLY3900" s="57"/>
      <c r="JLZ3900" s="57"/>
      <c r="JMA3900" s="57"/>
      <c r="JMB3900" s="56"/>
      <c r="JMC3900" s="57"/>
      <c r="JMD3900" s="64"/>
      <c r="JME3900" s="64"/>
      <c r="JMF3900" s="64"/>
      <c r="JMG3900" s="64"/>
      <c r="JMH3900" s="62"/>
      <c r="JMI3900" s="63"/>
      <c r="JMJ3900" s="62"/>
      <c r="JMK3900" s="62"/>
      <c r="JML3900" s="61"/>
      <c r="JMM3900" s="60"/>
      <c r="JMN3900" s="59"/>
      <c r="JMO3900" s="57"/>
      <c r="JMP3900" s="57"/>
      <c r="JMQ3900" s="57"/>
      <c r="JMR3900" s="57"/>
      <c r="JMS3900" s="57"/>
      <c r="JMT3900" s="57"/>
      <c r="JMU3900" s="57"/>
      <c r="JMV3900" s="57"/>
      <c r="JMW3900" s="58"/>
      <c r="JMX3900" s="57"/>
      <c r="JMY3900" s="57"/>
      <c r="JMZ3900" s="57"/>
      <c r="JNA3900" s="57"/>
      <c r="JNB3900" s="57"/>
      <c r="JNC3900" s="56"/>
      <c r="JND3900" s="57"/>
      <c r="JNE3900" s="64"/>
      <c r="JNF3900" s="64"/>
      <c r="JNG3900" s="64"/>
      <c r="JNH3900" s="64"/>
      <c r="JNI3900" s="62"/>
      <c r="JNJ3900" s="63"/>
      <c r="JNK3900" s="62"/>
      <c r="JNL3900" s="62"/>
      <c r="JNM3900" s="61"/>
      <c r="JNN3900" s="60"/>
      <c r="JNO3900" s="59"/>
      <c r="JNP3900" s="57"/>
      <c r="JNQ3900" s="57"/>
      <c r="JNR3900" s="57"/>
      <c r="JNS3900" s="57"/>
      <c r="JNT3900" s="57"/>
      <c r="JNU3900" s="57"/>
      <c r="JNV3900" s="57"/>
      <c r="JNW3900" s="57"/>
      <c r="JNX3900" s="58"/>
      <c r="JNY3900" s="57"/>
      <c r="JNZ3900" s="57"/>
      <c r="JOA3900" s="57"/>
      <c r="JOB3900" s="57"/>
      <c r="JOC3900" s="57"/>
      <c r="JOD3900" s="56"/>
      <c r="JOE3900" s="57"/>
      <c r="JOF3900" s="64"/>
      <c r="JOG3900" s="64"/>
      <c r="JOH3900" s="64"/>
      <c r="JOI3900" s="64"/>
      <c r="JOJ3900" s="62"/>
      <c r="JOK3900" s="63"/>
      <c r="JOL3900" s="62"/>
      <c r="JOM3900" s="62"/>
      <c r="JON3900" s="61"/>
      <c r="JOO3900" s="60"/>
      <c r="JOP3900" s="59"/>
      <c r="JOQ3900" s="57"/>
      <c r="JOR3900" s="57"/>
      <c r="JOS3900" s="57"/>
      <c r="JOT3900" s="57"/>
      <c r="JOU3900" s="57"/>
      <c r="JOV3900" s="57"/>
      <c r="JOW3900" s="57"/>
      <c r="JOX3900" s="57"/>
      <c r="JOY3900" s="58"/>
      <c r="JOZ3900" s="57"/>
      <c r="JPA3900" s="57"/>
      <c r="JPB3900" s="57"/>
      <c r="JPC3900" s="57"/>
      <c r="JPD3900" s="57"/>
      <c r="JPE3900" s="56"/>
      <c r="JPF3900" s="57"/>
      <c r="JPG3900" s="64"/>
      <c r="JPH3900" s="64"/>
      <c r="JPI3900" s="64"/>
      <c r="JPJ3900" s="64"/>
      <c r="JPK3900" s="62"/>
      <c r="JPL3900" s="63"/>
      <c r="JPM3900" s="62"/>
      <c r="JPN3900" s="62"/>
      <c r="JPO3900" s="61"/>
      <c r="JPP3900" s="60"/>
      <c r="JPQ3900" s="59"/>
      <c r="JPR3900" s="57"/>
      <c r="JPS3900" s="57"/>
      <c r="JPT3900" s="57"/>
      <c r="JPU3900" s="57"/>
      <c r="JPV3900" s="57"/>
      <c r="JPW3900" s="57"/>
      <c r="JPX3900" s="57"/>
      <c r="JPY3900" s="57"/>
      <c r="JPZ3900" s="58"/>
      <c r="JQA3900" s="57"/>
      <c r="JQB3900" s="57"/>
      <c r="JQC3900" s="57"/>
      <c r="JQD3900" s="57"/>
      <c r="JQE3900" s="57"/>
      <c r="JQF3900" s="56"/>
      <c r="JQG3900" s="57"/>
      <c r="JQH3900" s="64"/>
      <c r="JQI3900" s="64"/>
      <c r="JQJ3900" s="64"/>
      <c r="JQK3900" s="64"/>
      <c r="JQL3900" s="62"/>
      <c r="JQM3900" s="63"/>
      <c r="JQN3900" s="62"/>
      <c r="JQO3900" s="62"/>
      <c r="JQP3900" s="61"/>
      <c r="JQQ3900" s="60"/>
      <c r="JQR3900" s="59"/>
      <c r="JQS3900" s="57"/>
      <c r="JQT3900" s="57"/>
      <c r="JQU3900" s="57"/>
      <c r="JQV3900" s="57"/>
      <c r="JQW3900" s="57"/>
      <c r="JQX3900" s="57"/>
      <c r="JQY3900" s="57"/>
      <c r="JQZ3900" s="57"/>
      <c r="JRA3900" s="58"/>
      <c r="JRB3900" s="57"/>
      <c r="JRC3900" s="57"/>
      <c r="JRD3900" s="57"/>
      <c r="JRE3900" s="57"/>
      <c r="JRF3900" s="57"/>
      <c r="JRG3900" s="56"/>
      <c r="JRH3900" s="57"/>
      <c r="JRI3900" s="64"/>
      <c r="JRJ3900" s="64"/>
      <c r="JRK3900" s="64"/>
      <c r="JRL3900" s="64"/>
      <c r="JRM3900" s="62"/>
      <c r="JRN3900" s="63"/>
      <c r="JRO3900" s="62"/>
      <c r="JRP3900" s="62"/>
      <c r="JRQ3900" s="61"/>
      <c r="JRR3900" s="60"/>
      <c r="JRS3900" s="59"/>
      <c r="JRT3900" s="57"/>
      <c r="JRU3900" s="59"/>
      <c r="JRV3900" s="57"/>
      <c r="JRW3900" s="57"/>
      <c r="JRX3900" s="57"/>
      <c r="JRY3900" s="57"/>
      <c r="JRZ3900" s="57"/>
      <c r="JSA3900" s="57"/>
      <c r="JSB3900" s="57"/>
      <c r="JSC3900" s="57"/>
      <c r="JSD3900" s="58"/>
      <c r="JSE3900" s="57"/>
      <c r="JSF3900" s="57"/>
      <c r="JSG3900" s="57"/>
      <c r="JSH3900" s="57"/>
      <c r="JSI3900" s="57"/>
      <c r="JSJ3900" s="56"/>
      <c r="JSK3900" s="57"/>
      <c r="JSL3900" s="64"/>
      <c r="JSM3900" s="64"/>
      <c r="JSN3900" s="64"/>
      <c r="JSO3900" s="64"/>
      <c r="JSP3900" s="62"/>
      <c r="JSQ3900" s="63"/>
      <c r="JSR3900" s="62"/>
      <c r="JSS3900" s="62"/>
      <c r="JST3900" s="61"/>
      <c r="JSU3900" s="60"/>
      <c r="JSV3900" s="59"/>
      <c r="JSW3900" s="57"/>
      <c r="JSX3900" s="57"/>
      <c r="JSY3900" s="57"/>
      <c r="JSZ3900" s="57"/>
      <c r="JTA3900" s="57"/>
      <c r="JTB3900" s="57"/>
      <c r="JTC3900" s="57"/>
      <c r="JTD3900" s="57"/>
      <c r="JTE3900" s="58"/>
      <c r="JTF3900" s="57"/>
      <c r="JTG3900" s="57"/>
      <c r="JTH3900" s="57"/>
      <c r="JTI3900" s="57"/>
      <c r="JTJ3900" s="57"/>
      <c r="JTK3900" s="56"/>
      <c r="JTL3900" s="57"/>
      <c r="JTM3900" s="64"/>
      <c r="JTN3900" s="64"/>
      <c r="JTO3900" s="64"/>
      <c r="JTP3900" s="64"/>
      <c r="JTQ3900" s="62"/>
      <c r="JTR3900" s="63"/>
      <c r="JTS3900" s="62"/>
      <c r="JTT3900" s="62"/>
      <c r="JTU3900" s="61"/>
      <c r="JTV3900" s="60"/>
      <c r="JTW3900" s="59"/>
      <c r="JTX3900" s="57"/>
      <c r="JTY3900" s="57"/>
      <c r="JTZ3900" s="57"/>
      <c r="JUA3900" s="57"/>
      <c r="JUB3900" s="57"/>
      <c r="JUC3900" s="57"/>
      <c r="JUD3900" s="57"/>
      <c r="JUE3900" s="57"/>
      <c r="JUF3900" s="58"/>
      <c r="JUG3900" s="57"/>
      <c r="JUH3900" s="57"/>
      <c r="JUI3900" s="57"/>
      <c r="JUJ3900" s="57"/>
      <c r="JUK3900" s="57"/>
      <c r="JUL3900" s="56"/>
      <c r="JUM3900" s="57"/>
      <c r="JUN3900" s="64"/>
      <c r="JUO3900" s="64"/>
      <c r="JUP3900" s="64"/>
      <c r="JUQ3900" s="64"/>
      <c r="JUR3900" s="62"/>
      <c r="JUS3900" s="63"/>
      <c r="JUT3900" s="62"/>
      <c r="JUU3900" s="62"/>
      <c r="JUV3900" s="61"/>
      <c r="JUW3900" s="60"/>
      <c r="JUX3900" s="59"/>
      <c r="JUY3900" s="57"/>
      <c r="JUZ3900" s="57"/>
      <c r="JVA3900" s="57"/>
      <c r="JVB3900" s="57"/>
      <c r="JVC3900" s="57"/>
      <c r="JVD3900" s="57"/>
      <c r="JVE3900" s="57"/>
      <c r="JVF3900" s="57"/>
      <c r="JVG3900" s="58"/>
      <c r="JVH3900" s="57"/>
      <c r="JVI3900" s="57"/>
      <c r="JVJ3900" s="57"/>
      <c r="JVK3900" s="57"/>
      <c r="JVL3900" s="57"/>
      <c r="JVM3900" s="56"/>
      <c r="JVN3900" s="57"/>
      <c r="JVO3900" s="64"/>
      <c r="JVP3900" s="64"/>
      <c r="JVQ3900" s="64"/>
      <c r="JVR3900" s="64"/>
      <c r="JVS3900" s="62"/>
      <c r="JVT3900" s="63"/>
      <c r="JVU3900" s="62"/>
      <c r="JVV3900" s="62"/>
      <c r="JVW3900" s="61"/>
      <c r="JVX3900" s="60"/>
      <c r="JVY3900" s="59"/>
      <c r="JVZ3900" s="57"/>
      <c r="JWA3900" s="57"/>
      <c r="JWB3900" s="57"/>
      <c r="JWC3900" s="57"/>
      <c r="JWD3900" s="57"/>
      <c r="JWE3900" s="57"/>
      <c r="JWF3900" s="57"/>
      <c r="JWG3900" s="57"/>
      <c r="JWH3900" s="58"/>
      <c r="JWI3900" s="57"/>
      <c r="JWJ3900" s="57"/>
      <c r="JWK3900" s="57"/>
      <c r="JWL3900" s="57"/>
      <c r="JWM3900" s="57"/>
      <c r="JWN3900" s="56"/>
      <c r="JWO3900" s="57"/>
      <c r="JWP3900" s="64"/>
      <c r="JWQ3900" s="64"/>
      <c r="JWR3900" s="64"/>
      <c r="JWS3900" s="64"/>
      <c r="JWT3900" s="62"/>
      <c r="JWU3900" s="63"/>
      <c r="JWV3900" s="62"/>
      <c r="JWW3900" s="62"/>
      <c r="JWX3900" s="61"/>
      <c r="JWY3900" s="60"/>
      <c r="JWZ3900" s="59"/>
      <c r="JXA3900" s="57"/>
      <c r="JXB3900" s="57"/>
      <c r="JXC3900" s="57"/>
      <c r="JXD3900" s="57"/>
      <c r="JXE3900" s="57"/>
      <c r="JXF3900" s="57"/>
      <c r="JXG3900" s="57"/>
      <c r="JXH3900" s="57"/>
      <c r="JXI3900" s="58"/>
      <c r="JXJ3900" s="57"/>
      <c r="JXK3900" s="57"/>
      <c r="JXL3900" s="57"/>
      <c r="JXM3900" s="57"/>
      <c r="JXN3900" s="57"/>
      <c r="JXO3900" s="56"/>
      <c r="JXP3900" s="57"/>
      <c r="JXQ3900" s="64"/>
      <c r="JXR3900" s="64"/>
      <c r="JXS3900" s="64"/>
      <c r="JXT3900" s="64"/>
      <c r="JXU3900" s="62"/>
      <c r="JXV3900" s="63"/>
      <c r="JXW3900" s="62"/>
      <c r="JXX3900" s="62"/>
      <c r="JXY3900" s="61"/>
      <c r="JXZ3900" s="60"/>
      <c r="JYA3900" s="59"/>
      <c r="JYB3900" s="57"/>
      <c r="JYC3900" s="57"/>
      <c r="JYD3900" s="57"/>
      <c r="JYE3900" s="57"/>
      <c r="JYF3900" s="57"/>
      <c r="JYG3900" s="57"/>
      <c r="JYH3900" s="57"/>
      <c r="JYI3900" s="57"/>
      <c r="JYJ3900" s="58"/>
      <c r="JYK3900" s="57"/>
      <c r="JYL3900" s="57"/>
      <c r="JYM3900" s="57"/>
      <c r="JYN3900" s="57"/>
      <c r="JYO3900" s="57"/>
      <c r="JYP3900" s="56"/>
      <c r="JYQ3900" s="57"/>
      <c r="JYR3900" s="64"/>
      <c r="JYS3900" s="64"/>
      <c r="JYT3900" s="64"/>
      <c r="JYU3900" s="64"/>
      <c r="JYV3900" s="62"/>
      <c r="JYW3900" s="63"/>
      <c r="JYX3900" s="62"/>
      <c r="JYY3900" s="62"/>
      <c r="JYZ3900" s="61"/>
      <c r="JZA3900" s="60"/>
      <c r="JZB3900" s="59"/>
      <c r="JZC3900" s="57"/>
      <c r="JZD3900" s="57"/>
      <c r="JZE3900" s="57"/>
      <c r="JZF3900" s="57"/>
      <c r="JZG3900" s="57"/>
      <c r="JZH3900" s="57"/>
      <c r="JZI3900" s="57"/>
      <c r="JZJ3900" s="57"/>
      <c r="JZK3900" s="58"/>
      <c r="JZL3900" s="57"/>
      <c r="JZM3900" s="57"/>
      <c r="JZN3900" s="57"/>
      <c r="JZO3900" s="57"/>
      <c r="JZP3900" s="57"/>
      <c r="JZQ3900" s="56"/>
      <c r="JZR3900" s="57"/>
      <c r="JZS3900" s="64"/>
      <c r="JZT3900" s="64"/>
      <c r="JZU3900" s="64"/>
      <c r="JZV3900" s="64"/>
      <c r="JZW3900" s="62"/>
      <c r="JZX3900" s="63"/>
      <c r="JZY3900" s="62"/>
      <c r="JZZ3900" s="62"/>
      <c r="KAA3900" s="61"/>
      <c r="KAB3900" s="60"/>
      <c r="KAC3900" s="59"/>
      <c r="KAD3900" s="57"/>
      <c r="KAE3900" s="57"/>
      <c r="KAF3900" s="57"/>
      <c r="KAG3900" s="57"/>
      <c r="KAH3900" s="57"/>
      <c r="KAI3900" s="57"/>
      <c r="KAJ3900" s="57"/>
      <c r="KAK3900" s="57"/>
      <c r="KAL3900" s="58"/>
      <c r="KAM3900" s="57"/>
      <c r="KAN3900" s="57"/>
      <c r="KAO3900" s="57"/>
      <c r="KAP3900" s="57"/>
      <c r="KAQ3900" s="57"/>
      <c r="KAR3900" s="56"/>
      <c r="KAS3900" s="57"/>
      <c r="KAT3900" s="64"/>
      <c r="KAU3900" s="64"/>
      <c r="KAV3900" s="64"/>
      <c r="KAW3900" s="64"/>
      <c r="KAX3900" s="62"/>
      <c r="KAY3900" s="63"/>
      <c r="KAZ3900" s="62"/>
      <c r="KBA3900" s="62"/>
      <c r="KBB3900" s="61"/>
      <c r="KBC3900" s="60"/>
      <c r="KBD3900" s="59"/>
      <c r="KBE3900" s="57"/>
      <c r="KBF3900" s="57"/>
      <c r="KBG3900" s="57"/>
      <c r="KBH3900" s="57"/>
      <c r="KBI3900" s="57"/>
      <c r="KBJ3900" s="57"/>
      <c r="KBK3900" s="57"/>
      <c r="KBL3900" s="57"/>
      <c r="KBM3900" s="58"/>
      <c r="KBN3900" s="57"/>
      <c r="KBO3900" s="57"/>
      <c r="KBP3900" s="57"/>
      <c r="KBQ3900" s="57"/>
      <c r="KBR3900" s="57"/>
      <c r="KBS3900" s="56"/>
      <c r="KBT3900" s="57"/>
      <c r="KBU3900" s="64"/>
      <c r="KBV3900" s="64"/>
      <c r="KBW3900" s="64"/>
      <c r="KBX3900" s="64"/>
      <c r="KBY3900" s="62"/>
      <c r="KBZ3900" s="63"/>
      <c r="KCA3900" s="62"/>
      <c r="KCB3900" s="62"/>
      <c r="KCC3900" s="61"/>
      <c r="KCD3900" s="60"/>
      <c r="KCE3900" s="59"/>
      <c r="KCF3900" s="57"/>
      <c r="KCG3900" s="57"/>
      <c r="KCH3900" s="57"/>
      <c r="KCI3900" s="57"/>
      <c r="KCJ3900" s="57"/>
      <c r="KCK3900" s="57"/>
      <c r="KCL3900" s="57"/>
      <c r="KCM3900" s="57"/>
      <c r="KCN3900" s="58"/>
      <c r="KCO3900" s="57"/>
      <c r="KCP3900" s="57"/>
      <c r="KCQ3900" s="57"/>
      <c r="KCR3900" s="57"/>
      <c r="KCS3900" s="57"/>
      <c r="KCT3900" s="56"/>
      <c r="KCU3900" s="57"/>
      <c r="KCV3900" s="64"/>
      <c r="KCW3900" s="64"/>
      <c r="KCX3900" s="64"/>
      <c r="KCY3900" s="64"/>
      <c r="KCZ3900" s="62"/>
      <c r="KDA3900" s="63"/>
      <c r="KDB3900" s="62"/>
      <c r="KDC3900" s="62"/>
      <c r="KDD3900" s="61"/>
      <c r="KDE3900" s="60"/>
      <c r="KDF3900" s="59"/>
      <c r="KDG3900" s="57"/>
      <c r="KDH3900" s="57"/>
      <c r="KDI3900" s="57"/>
      <c r="KDJ3900" s="57"/>
      <c r="KDK3900" s="57"/>
      <c r="KDL3900" s="57"/>
      <c r="KDM3900" s="57"/>
      <c r="KDN3900" s="57"/>
      <c r="KDO3900" s="58"/>
      <c r="KDP3900" s="57"/>
      <c r="KDQ3900" s="57"/>
      <c r="KDR3900" s="57"/>
      <c r="KDS3900" s="57"/>
      <c r="KDT3900" s="57"/>
      <c r="KDU3900" s="56"/>
      <c r="KDV3900" s="57"/>
      <c r="KDW3900" s="64"/>
      <c r="KDX3900" s="64"/>
      <c r="KDY3900" s="64"/>
      <c r="KDZ3900" s="64"/>
      <c r="KEA3900" s="62"/>
      <c r="KEB3900" s="63"/>
      <c r="KEC3900" s="62"/>
      <c r="KED3900" s="62"/>
      <c r="KEE3900" s="61"/>
      <c r="KEF3900" s="60"/>
      <c r="KEG3900" s="59"/>
      <c r="KEH3900" s="57"/>
      <c r="KEI3900" s="57"/>
      <c r="KEJ3900" s="57"/>
      <c r="KEK3900" s="57"/>
      <c r="KEL3900" s="57"/>
      <c r="KEM3900" s="57"/>
      <c r="KEN3900" s="57"/>
      <c r="KEO3900" s="57"/>
      <c r="KEP3900" s="58"/>
      <c r="KEQ3900" s="57"/>
      <c r="KER3900" s="57"/>
      <c r="KES3900" s="57"/>
      <c r="KET3900" s="57"/>
      <c r="KEU3900" s="57"/>
      <c r="KEV3900" s="56"/>
      <c r="KEW3900" s="57"/>
      <c r="KEX3900" s="64"/>
      <c r="KEY3900" s="64"/>
      <c r="KEZ3900" s="64"/>
      <c r="KFA3900" s="64"/>
      <c r="KFB3900" s="62"/>
      <c r="KFC3900" s="63"/>
      <c r="KFD3900" s="62"/>
      <c r="KFE3900" s="62"/>
      <c r="KFF3900" s="61"/>
      <c r="KFG3900" s="60"/>
      <c r="KFH3900" s="59"/>
      <c r="KFI3900" s="57"/>
      <c r="KFJ3900" s="57"/>
      <c r="KFK3900" s="57"/>
      <c r="KFL3900" s="57"/>
      <c r="KFM3900" s="57"/>
      <c r="KFN3900" s="57"/>
      <c r="KFO3900" s="57"/>
      <c r="KFP3900" s="57"/>
      <c r="KFQ3900" s="58"/>
      <c r="KFR3900" s="57"/>
      <c r="KFS3900" s="57"/>
      <c r="KFT3900" s="57"/>
      <c r="KFU3900" s="57"/>
      <c r="KFV3900" s="57"/>
      <c r="KFW3900" s="56"/>
      <c r="KFX3900" s="57"/>
      <c r="KFY3900" s="64"/>
      <c r="KFZ3900" s="64"/>
      <c r="KGA3900" s="64"/>
      <c r="KGB3900" s="64"/>
      <c r="KGC3900" s="62"/>
      <c r="KGD3900" s="63"/>
      <c r="KGE3900" s="62"/>
      <c r="KGF3900" s="62"/>
      <c r="KGG3900" s="61"/>
      <c r="KGH3900" s="60"/>
      <c r="KGI3900" s="59"/>
      <c r="KGJ3900" s="57"/>
      <c r="KGK3900" s="57"/>
      <c r="KGL3900" s="57"/>
      <c r="KGM3900" s="57"/>
      <c r="KGN3900" s="57"/>
      <c r="KGO3900" s="57"/>
      <c r="KGP3900" s="57"/>
      <c r="KGQ3900" s="57"/>
      <c r="KGR3900" s="58"/>
      <c r="KGS3900" s="57"/>
      <c r="KGT3900" s="57"/>
      <c r="KGU3900" s="57"/>
      <c r="KGV3900" s="57"/>
      <c r="KGW3900" s="57"/>
      <c r="KGX3900" s="56"/>
      <c r="KGY3900" s="57"/>
      <c r="KGZ3900" s="64"/>
      <c r="KHA3900" s="64"/>
      <c r="KHB3900" s="64"/>
      <c r="KHC3900" s="64"/>
      <c r="KHD3900" s="62"/>
      <c r="KHE3900" s="63"/>
      <c r="KHF3900" s="62"/>
      <c r="KHG3900" s="62"/>
      <c r="KHH3900" s="61"/>
      <c r="KHI3900" s="60"/>
      <c r="KHJ3900" s="59"/>
      <c r="KHK3900" s="57"/>
      <c r="KHL3900" s="57"/>
      <c r="KHM3900" s="57"/>
      <c r="KHN3900" s="57"/>
      <c r="KHO3900" s="57"/>
      <c r="KHP3900" s="57"/>
      <c r="KHQ3900" s="57"/>
      <c r="KHR3900" s="57"/>
      <c r="KHS3900" s="58"/>
      <c r="KHT3900" s="57"/>
      <c r="KHU3900" s="57"/>
      <c r="KHV3900" s="57"/>
      <c r="KHW3900" s="57"/>
      <c r="KHX3900" s="57"/>
      <c r="KHY3900" s="56"/>
      <c r="KHZ3900" s="57"/>
      <c r="KIA3900" s="64"/>
      <c r="KIB3900" s="64"/>
      <c r="KIC3900" s="64"/>
      <c r="KID3900" s="64"/>
      <c r="KIE3900" s="62"/>
      <c r="KIF3900" s="63"/>
      <c r="KIG3900" s="62"/>
      <c r="KIH3900" s="62"/>
      <c r="KII3900" s="61"/>
      <c r="KIJ3900" s="60"/>
      <c r="KIK3900" s="59"/>
      <c r="KIL3900" s="57"/>
      <c r="KIM3900" s="57"/>
      <c r="KIN3900" s="57"/>
      <c r="KIO3900" s="57"/>
      <c r="KIP3900" s="57"/>
      <c r="KIQ3900" s="57"/>
      <c r="KIR3900" s="57"/>
      <c r="KIS3900" s="57"/>
      <c r="KIT3900" s="58"/>
      <c r="KIU3900" s="57"/>
      <c r="KIV3900" s="57"/>
      <c r="KIW3900" s="57"/>
      <c r="KIX3900" s="57"/>
      <c r="KIY3900" s="57"/>
      <c r="KIZ3900" s="56"/>
      <c r="KJA3900" s="57"/>
      <c r="KJB3900" s="64"/>
      <c r="KJC3900" s="64"/>
      <c r="KJD3900" s="64"/>
      <c r="KJE3900" s="64"/>
      <c r="KJF3900" s="62"/>
      <c r="KJG3900" s="63"/>
      <c r="KJH3900" s="62"/>
      <c r="KJI3900" s="62"/>
      <c r="KJJ3900" s="61"/>
      <c r="KJK3900" s="60"/>
      <c r="KJL3900" s="59"/>
      <c r="KJM3900" s="57"/>
      <c r="KJN3900" s="57"/>
      <c r="KJO3900" s="57"/>
      <c r="KJP3900" s="57"/>
      <c r="KJQ3900" s="57"/>
      <c r="KJR3900" s="57"/>
      <c r="KJS3900" s="57"/>
      <c r="KJT3900" s="57"/>
      <c r="KJU3900" s="58"/>
      <c r="KJV3900" s="57"/>
      <c r="KJW3900" s="57"/>
      <c r="KJX3900" s="57"/>
      <c r="KJY3900" s="57"/>
      <c r="KJZ3900" s="57"/>
      <c r="KKA3900" s="56"/>
      <c r="KKB3900" s="57"/>
      <c r="KKC3900" s="64"/>
      <c r="KKD3900" s="64"/>
      <c r="KKE3900" s="64"/>
      <c r="KKF3900" s="64"/>
      <c r="KKG3900" s="62"/>
      <c r="KKH3900" s="63"/>
      <c r="KKI3900" s="62"/>
      <c r="KKJ3900" s="62"/>
      <c r="KKK3900" s="61"/>
      <c r="KKL3900" s="60"/>
      <c r="KKM3900" s="59"/>
      <c r="KKN3900" s="57"/>
      <c r="KKO3900" s="57"/>
      <c r="KKP3900" s="57"/>
      <c r="KKQ3900" s="57"/>
      <c r="KKR3900" s="57"/>
      <c r="KKS3900" s="57"/>
      <c r="KKT3900" s="57"/>
      <c r="KKU3900" s="57"/>
      <c r="KKV3900" s="58"/>
      <c r="KKW3900" s="57"/>
      <c r="KKX3900" s="57"/>
      <c r="KKY3900" s="57"/>
      <c r="KKZ3900" s="57"/>
      <c r="KLA3900" s="57"/>
      <c r="KLB3900" s="56"/>
      <c r="KLC3900" s="57"/>
      <c r="KLD3900" s="64"/>
      <c r="KLE3900" s="64"/>
      <c r="KLF3900" s="64"/>
      <c r="KLG3900" s="64"/>
      <c r="KLH3900" s="62"/>
      <c r="KLI3900" s="63"/>
      <c r="KLJ3900" s="62"/>
      <c r="KLK3900" s="62"/>
      <c r="KLL3900" s="61"/>
      <c r="KLM3900" s="60"/>
      <c r="KLN3900" s="59"/>
      <c r="KLO3900" s="57"/>
      <c r="KLP3900" s="57"/>
      <c r="KLQ3900" s="57"/>
      <c r="KLR3900" s="57"/>
      <c r="KLS3900" s="57"/>
      <c r="KLT3900" s="57"/>
      <c r="KLU3900" s="57"/>
      <c r="KLV3900" s="57"/>
      <c r="KLW3900" s="58"/>
      <c r="KLX3900" s="57"/>
      <c r="KLY3900" s="57"/>
      <c r="KLZ3900" s="57"/>
      <c r="KMA3900" s="57"/>
      <c r="KMB3900" s="57"/>
      <c r="KMC3900" s="56"/>
      <c r="KMD3900" s="57"/>
      <c r="KME3900" s="64"/>
      <c r="KMF3900" s="64"/>
      <c r="KMG3900" s="64"/>
      <c r="KMH3900" s="64"/>
      <c r="KMI3900" s="62"/>
      <c r="KMJ3900" s="63"/>
      <c r="KMK3900" s="62"/>
      <c r="KML3900" s="62"/>
      <c r="KMM3900" s="61"/>
      <c r="KMN3900" s="60"/>
      <c r="KMO3900" s="59"/>
      <c r="KMP3900" s="57"/>
      <c r="KMQ3900" s="57"/>
      <c r="KMR3900" s="57"/>
      <c r="KMS3900" s="57"/>
      <c r="KMT3900" s="57"/>
      <c r="KMU3900" s="57"/>
      <c r="KMV3900" s="57"/>
      <c r="KMW3900" s="57"/>
      <c r="KMX3900" s="58"/>
      <c r="KMY3900" s="57"/>
      <c r="KMZ3900" s="57"/>
      <c r="KNA3900" s="57"/>
      <c r="KNB3900" s="57"/>
      <c r="KNC3900" s="57"/>
      <c r="KND3900" s="56"/>
      <c r="KNE3900" s="57"/>
      <c r="KNF3900" s="64"/>
      <c r="KNG3900" s="64"/>
      <c r="KNH3900" s="64"/>
      <c r="KNI3900" s="64"/>
      <c r="KNJ3900" s="62"/>
      <c r="KNK3900" s="63"/>
      <c r="KNL3900" s="62"/>
      <c r="KNM3900" s="62"/>
      <c r="KNN3900" s="61"/>
      <c r="KNO3900" s="60"/>
      <c r="KNP3900" s="59"/>
      <c r="KNQ3900" s="57"/>
      <c r="KNR3900" s="57"/>
      <c r="KNS3900" s="57"/>
      <c r="KNT3900" s="57"/>
      <c r="KNU3900" s="57"/>
      <c r="KNV3900" s="57"/>
      <c r="KNW3900" s="57"/>
      <c r="KNX3900" s="57"/>
      <c r="KNY3900" s="58"/>
      <c r="KNZ3900" s="57"/>
      <c r="KOA3900" s="57"/>
      <c r="KOB3900" s="57"/>
      <c r="KOC3900" s="57"/>
      <c r="KOD3900" s="57"/>
      <c r="KOE3900" s="56"/>
      <c r="KOF3900" s="57"/>
      <c r="KOG3900" s="64"/>
      <c r="KOH3900" s="64"/>
      <c r="KOI3900" s="64"/>
      <c r="KOJ3900" s="64"/>
      <c r="KOK3900" s="62"/>
      <c r="KOL3900" s="63"/>
      <c r="KOM3900" s="62"/>
      <c r="KON3900" s="62"/>
      <c r="KOO3900" s="61"/>
      <c r="KOP3900" s="60"/>
      <c r="KOQ3900" s="59"/>
      <c r="KOR3900" s="57"/>
      <c r="KOS3900" s="57"/>
      <c r="KOT3900" s="57"/>
      <c r="KOU3900" s="57"/>
      <c r="KOV3900" s="57"/>
      <c r="KOW3900" s="57"/>
      <c r="KOX3900" s="57"/>
      <c r="KOY3900" s="57"/>
      <c r="KOZ3900" s="58"/>
      <c r="KPA3900" s="57"/>
      <c r="KPB3900" s="57"/>
      <c r="KPC3900" s="57"/>
      <c r="KPD3900" s="57"/>
      <c r="KPE3900" s="57"/>
      <c r="KPF3900" s="56"/>
      <c r="KPG3900" s="57"/>
      <c r="KPH3900" s="64"/>
      <c r="KPI3900" s="64"/>
      <c r="KPJ3900" s="64"/>
      <c r="KPK3900" s="64"/>
      <c r="KPL3900" s="62"/>
      <c r="KPM3900" s="63"/>
      <c r="KPN3900" s="62"/>
      <c r="KPO3900" s="62"/>
      <c r="KPP3900" s="61"/>
      <c r="KPQ3900" s="60"/>
      <c r="KPR3900" s="59"/>
      <c r="KPS3900" s="57"/>
      <c r="KPT3900" s="57"/>
      <c r="KPU3900" s="57"/>
      <c r="KPV3900" s="57"/>
      <c r="KPW3900" s="57"/>
      <c r="KPX3900" s="57"/>
      <c r="KPY3900" s="57"/>
      <c r="KPZ3900" s="57"/>
      <c r="KQA3900" s="58"/>
      <c r="KQB3900" s="57"/>
      <c r="KQC3900" s="57"/>
      <c r="KQD3900" s="57"/>
      <c r="KQE3900" s="57"/>
      <c r="KQF3900" s="57"/>
      <c r="KQG3900" s="56"/>
      <c r="KQH3900" s="57"/>
      <c r="KQI3900" s="64"/>
      <c r="KQJ3900" s="64"/>
      <c r="KQK3900" s="64"/>
      <c r="KQL3900" s="64"/>
      <c r="KQM3900" s="62"/>
      <c r="KQN3900" s="63"/>
      <c r="KQO3900" s="62"/>
      <c r="KQP3900" s="62"/>
      <c r="KQQ3900" s="61"/>
      <c r="KQR3900" s="60"/>
      <c r="KQS3900" s="59"/>
      <c r="KQT3900" s="57"/>
      <c r="KQU3900" s="57"/>
      <c r="KQV3900" s="57"/>
      <c r="KQW3900" s="57"/>
      <c r="KQX3900" s="57"/>
      <c r="KQY3900" s="57"/>
      <c r="KQZ3900" s="57"/>
      <c r="KRA3900" s="57"/>
      <c r="KRB3900" s="58"/>
      <c r="KRC3900" s="57"/>
      <c r="KRD3900" s="57"/>
      <c r="KRE3900" s="57"/>
      <c r="KRF3900" s="57"/>
      <c r="KRG3900" s="57"/>
      <c r="KRH3900" s="56"/>
      <c r="KRI3900" s="57"/>
      <c r="KRJ3900" s="64"/>
      <c r="KRK3900" s="64"/>
      <c r="KRL3900" s="64"/>
      <c r="KRM3900" s="64"/>
      <c r="KRN3900" s="62"/>
      <c r="KRO3900" s="63"/>
      <c r="KRP3900" s="62"/>
      <c r="KRQ3900" s="62"/>
      <c r="KRR3900" s="61"/>
      <c r="KRS3900" s="60"/>
      <c r="KRT3900" s="59"/>
      <c r="KRU3900" s="57"/>
      <c r="KRV3900" s="57"/>
      <c r="KRW3900" s="57"/>
      <c r="KRX3900" s="57"/>
      <c r="KRY3900" s="57"/>
      <c r="KRZ3900" s="57"/>
      <c r="KSA3900" s="57"/>
      <c r="KSB3900" s="57"/>
      <c r="KSC3900" s="58"/>
      <c r="KSD3900" s="57"/>
      <c r="KSE3900" s="57"/>
      <c r="KSF3900" s="57"/>
      <c r="KSG3900" s="57"/>
      <c r="KSH3900" s="57"/>
      <c r="KSI3900" s="56"/>
      <c r="KSJ3900" s="57"/>
      <c r="KSK3900" s="64"/>
      <c r="KSL3900" s="64"/>
      <c r="KSM3900" s="64"/>
      <c r="KSN3900" s="64"/>
      <c r="KSO3900" s="62"/>
      <c r="KSP3900" s="63"/>
      <c r="KSQ3900" s="62"/>
      <c r="KSR3900" s="62"/>
      <c r="KSS3900" s="61"/>
      <c r="KST3900" s="60"/>
      <c r="KSU3900" s="59"/>
      <c r="KSV3900" s="57"/>
      <c r="KSW3900" s="57"/>
      <c r="KSX3900" s="57"/>
      <c r="KSY3900" s="57"/>
      <c r="KSZ3900" s="57"/>
      <c r="KTA3900" s="57"/>
      <c r="KTB3900" s="57"/>
      <c r="KTC3900" s="57"/>
      <c r="KTD3900" s="58"/>
      <c r="KTE3900" s="57"/>
      <c r="KTF3900" s="57"/>
      <c r="KTG3900" s="57"/>
      <c r="KTH3900" s="57"/>
      <c r="KTI3900" s="57"/>
      <c r="KTJ3900" s="56"/>
      <c r="KTK3900" s="57"/>
      <c r="KTL3900" s="64"/>
      <c r="KTM3900" s="64"/>
      <c r="KTN3900" s="64"/>
      <c r="KTO3900" s="64"/>
      <c r="KTP3900" s="62"/>
      <c r="KTQ3900" s="63"/>
      <c r="KTR3900" s="62"/>
      <c r="KTS3900" s="62"/>
      <c r="KTT3900" s="61"/>
      <c r="KTU3900" s="60"/>
      <c r="KTV3900" s="59"/>
      <c r="KTW3900" s="57"/>
      <c r="KTX3900" s="57"/>
      <c r="KTY3900" s="57"/>
      <c r="KTZ3900" s="57"/>
      <c r="KUA3900" s="57"/>
      <c r="KUB3900" s="57"/>
      <c r="KUC3900" s="57"/>
      <c r="KUD3900" s="57"/>
      <c r="KUE3900" s="58"/>
      <c r="KUF3900" s="57"/>
      <c r="KUG3900" s="57"/>
      <c r="KUH3900" s="57"/>
      <c r="KUI3900" s="57"/>
      <c r="KUJ3900" s="57"/>
      <c r="KUK3900" s="56"/>
      <c r="KUL3900" s="57"/>
      <c r="KUM3900" s="64"/>
      <c r="KUN3900" s="64"/>
      <c r="KUO3900" s="64"/>
      <c r="KUP3900" s="64"/>
      <c r="KUQ3900" s="62"/>
      <c r="KUR3900" s="63"/>
      <c r="KUS3900" s="62"/>
      <c r="KUT3900" s="62"/>
      <c r="KUU3900" s="61"/>
      <c r="KUV3900" s="60"/>
      <c r="KUW3900" s="59"/>
      <c r="KUX3900" s="57"/>
      <c r="KUY3900" s="57"/>
      <c r="KUZ3900" s="57"/>
      <c r="KVA3900" s="57"/>
      <c r="KVB3900" s="57"/>
      <c r="KVC3900" s="57"/>
      <c r="KVD3900" s="57"/>
      <c r="KVE3900" s="57"/>
      <c r="KVF3900" s="58"/>
      <c r="KVG3900" s="57"/>
      <c r="KVH3900" s="57"/>
      <c r="KVI3900" s="57"/>
      <c r="KVJ3900" s="57"/>
      <c r="KVK3900" s="57"/>
      <c r="KVL3900" s="56"/>
      <c r="KVM3900" s="57"/>
      <c r="KVN3900" s="64"/>
      <c r="KVO3900" s="64"/>
      <c r="KVP3900" s="64"/>
      <c r="KVQ3900" s="64"/>
      <c r="KVR3900" s="62"/>
      <c r="KVS3900" s="63"/>
      <c r="KVT3900" s="62"/>
      <c r="KVU3900" s="62"/>
      <c r="KVV3900" s="61"/>
      <c r="KVW3900" s="60"/>
      <c r="KVX3900" s="59"/>
      <c r="KVY3900" s="57"/>
      <c r="KVZ3900" s="57"/>
      <c r="KWA3900" s="57"/>
      <c r="KWB3900" s="57"/>
      <c r="KWC3900" s="57"/>
      <c r="KWD3900" s="57"/>
      <c r="KWE3900" s="57"/>
      <c r="KWF3900" s="57"/>
      <c r="KWG3900" s="58"/>
      <c r="KWH3900" s="57"/>
      <c r="KWI3900" s="57"/>
      <c r="KWJ3900" s="57"/>
      <c r="KWK3900" s="57"/>
      <c r="KWL3900" s="57"/>
      <c r="KWM3900" s="56"/>
      <c r="KWN3900" s="57"/>
      <c r="KWO3900" s="64"/>
      <c r="KWP3900" s="64"/>
      <c r="KWQ3900" s="64"/>
      <c r="KWR3900" s="64"/>
      <c r="KWS3900" s="62"/>
      <c r="KWT3900" s="63"/>
      <c r="KWU3900" s="62"/>
      <c r="KWV3900" s="62"/>
      <c r="KWW3900" s="61"/>
      <c r="KWX3900" s="60"/>
      <c r="KWY3900" s="59"/>
      <c r="KWZ3900" s="57"/>
      <c r="KXA3900" s="57"/>
      <c r="KXB3900" s="57"/>
      <c r="KXC3900" s="57"/>
      <c r="KXD3900" s="57"/>
      <c r="KXE3900" s="57"/>
      <c r="KXF3900" s="57"/>
      <c r="KXG3900" s="57"/>
      <c r="KXH3900" s="58"/>
      <c r="KXI3900" s="57"/>
      <c r="KXJ3900" s="57"/>
      <c r="KXK3900" s="57"/>
      <c r="KXL3900" s="57"/>
      <c r="KXM3900" s="57"/>
      <c r="KXN3900" s="56"/>
      <c r="KXO3900" s="57"/>
      <c r="KXP3900" s="64"/>
      <c r="KXQ3900" s="64"/>
      <c r="KXR3900" s="64"/>
      <c r="KXS3900" s="64"/>
      <c r="KXT3900" s="62"/>
      <c r="KXU3900" s="63"/>
      <c r="KXV3900" s="62"/>
      <c r="KXW3900" s="62"/>
      <c r="KXX3900" s="61"/>
      <c r="KXY3900" s="60"/>
      <c r="KXZ3900" s="59"/>
      <c r="KYA3900" s="57"/>
      <c r="KYB3900" s="57"/>
      <c r="KYC3900" s="57"/>
      <c r="KYD3900" s="57"/>
      <c r="KYE3900" s="57"/>
      <c r="KYF3900" s="57"/>
      <c r="KYG3900" s="57"/>
      <c r="KYH3900" s="57"/>
      <c r="KYI3900" s="58"/>
      <c r="KYJ3900" s="57"/>
      <c r="KYK3900" s="57"/>
      <c r="KYL3900" s="57"/>
      <c r="KYM3900" s="57"/>
      <c r="KYN3900" s="57"/>
      <c r="KYO3900" s="56"/>
      <c r="KYP3900" s="57"/>
      <c r="KYQ3900" s="64"/>
      <c r="KYR3900" s="64"/>
      <c r="KYS3900" s="64"/>
      <c r="KYT3900" s="64"/>
      <c r="KYU3900" s="62"/>
      <c r="KYV3900" s="63"/>
      <c r="KYW3900" s="62"/>
      <c r="KYX3900" s="62"/>
      <c r="KYY3900" s="61"/>
      <c r="KYZ3900" s="60"/>
      <c r="KZA3900" s="59"/>
      <c r="KZB3900" s="57"/>
      <c r="KZC3900" s="57"/>
      <c r="KZD3900" s="57"/>
      <c r="KZE3900" s="57"/>
      <c r="KZF3900" s="57"/>
      <c r="KZG3900" s="57"/>
      <c r="KZH3900" s="57"/>
      <c r="KZI3900" s="57"/>
      <c r="KZJ3900" s="58"/>
      <c r="KZK3900" s="57"/>
      <c r="KZL3900" s="57"/>
      <c r="KZM3900" s="57"/>
      <c r="KZN3900" s="57"/>
      <c r="KZO3900" s="57"/>
      <c r="KZP3900" s="56"/>
      <c r="KZQ3900" s="57"/>
      <c r="KZR3900" s="64"/>
      <c r="KZS3900" s="64"/>
      <c r="KZT3900" s="64"/>
      <c r="KZU3900" s="64"/>
      <c r="KZV3900" s="62"/>
      <c r="KZW3900" s="63"/>
      <c r="KZX3900" s="62"/>
      <c r="KZY3900" s="62"/>
      <c r="KZZ3900" s="61"/>
      <c r="LAA3900" s="60"/>
      <c r="LAB3900" s="59"/>
      <c r="LAC3900" s="57"/>
      <c r="LAD3900" s="57"/>
      <c r="LAE3900" s="57"/>
      <c r="LAF3900" s="57"/>
      <c r="LAG3900" s="57"/>
      <c r="LAH3900" s="57"/>
      <c r="LAI3900" s="57"/>
      <c r="LAJ3900" s="57"/>
      <c r="LAK3900" s="58"/>
      <c r="LAL3900" s="57"/>
      <c r="LAM3900" s="57"/>
      <c r="LAN3900" s="57"/>
      <c r="LAO3900" s="57"/>
      <c r="LAP3900" s="57"/>
      <c r="LAQ3900" s="56"/>
      <c r="LAR3900" s="57"/>
      <c r="LAS3900" s="64"/>
      <c r="LAT3900" s="64"/>
      <c r="LAU3900" s="64"/>
      <c r="LAV3900" s="64"/>
      <c r="LAW3900" s="62"/>
      <c r="LAX3900" s="63"/>
      <c r="LAY3900" s="62"/>
      <c r="LAZ3900" s="62"/>
      <c r="LBA3900" s="61"/>
      <c r="LBB3900" s="60"/>
      <c r="LBC3900" s="59"/>
      <c r="LBD3900" s="57"/>
      <c r="LBE3900" s="57"/>
      <c r="LBF3900" s="57"/>
      <c r="LBG3900" s="57"/>
      <c r="LBH3900" s="57"/>
      <c r="LBI3900" s="57"/>
      <c r="LBJ3900" s="57"/>
      <c r="LBK3900" s="57"/>
      <c r="LBL3900" s="58"/>
      <c r="LBM3900" s="57"/>
      <c r="LBN3900" s="57"/>
      <c r="LBO3900" s="57"/>
      <c r="LBP3900" s="57"/>
      <c r="LBQ3900" s="57"/>
      <c r="LBR3900" s="56"/>
      <c r="LBS3900" s="57"/>
      <c r="LBT3900" s="64"/>
      <c r="LBU3900" s="64"/>
      <c r="LBV3900" s="64"/>
      <c r="LBW3900" s="64"/>
      <c r="LBX3900" s="62"/>
      <c r="LBY3900" s="63"/>
      <c r="LBZ3900" s="62"/>
      <c r="LCA3900" s="62"/>
      <c r="LCB3900" s="61"/>
      <c r="LCC3900" s="60"/>
      <c r="LCD3900" s="59"/>
      <c r="LCE3900" s="57"/>
      <c r="LCF3900" s="57"/>
      <c r="LCG3900" s="57"/>
      <c r="LCH3900" s="57"/>
      <c r="LCI3900" s="57"/>
      <c r="LCJ3900" s="57"/>
      <c r="LCK3900" s="57"/>
      <c r="LCL3900" s="57"/>
      <c r="LCM3900" s="58"/>
      <c r="LCN3900" s="57"/>
      <c r="LCO3900" s="57"/>
      <c r="LCP3900" s="57"/>
      <c r="LCQ3900" s="57"/>
      <c r="LCR3900" s="57"/>
      <c r="LCS3900" s="56"/>
      <c r="LCT3900" s="57"/>
      <c r="LCU3900" s="64"/>
      <c r="LCV3900" s="64"/>
      <c r="LCW3900" s="64"/>
      <c r="LCX3900" s="64"/>
      <c r="LCY3900" s="62"/>
      <c r="LCZ3900" s="63"/>
      <c r="LDA3900" s="62"/>
      <c r="LDB3900" s="62"/>
      <c r="LDC3900" s="61"/>
      <c r="LDD3900" s="60"/>
      <c r="LDE3900" s="59"/>
      <c r="LDF3900" s="57"/>
      <c r="LDG3900" s="57"/>
      <c r="LDH3900" s="57"/>
      <c r="LDI3900" s="57"/>
      <c r="LDJ3900" s="57"/>
      <c r="LDK3900" s="57"/>
      <c r="LDL3900" s="57"/>
      <c r="LDM3900" s="57"/>
      <c r="LDN3900" s="58"/>
      <c r="LDO3900" s="57"/>
      <c r="LDP3900" s="57"/>
      <c r="LDQ3900" s="57"/>
      <c r="LDR3900" s="57"/>
      <c r="LDS3900" s="57"/>
      <c r="LDT3900" s="56"/>
      <c r="LDU3900" s="57"/>
      <c r="LDV3900" s="64"/>
      <c r="LDW3900" s="64"/>
      <c r="LDX3900" s="64"/>
      <c r="LDY3900" s="64"/>
      <c r="LDZ3900" s="62"/>
      <c r="LEA3900" s="63"/>
      <c r="LEB3900" s="62"/>
      <c r="LEC3900" s="62"/>
      <c r="LED3900" s="61"/>
      <c r="LEE3900" s="60"/>
      <c r="LEF3900" s="59"/>
      <c r="LEG3900" s="57"/>
      <c r="LEH3900" s="57"/>
      <c r="LEI3900" s="57"/>
      <c r="LEJ3900" s="57"/>
      <c r="LEK3900" s="57"/>
      <c r="LEL3900" s="57"/>
      <c r="LEM3900" s="57"/>
      <c r="LEN3900" s="57"/>
      <c r="LEO3900" s="58"/>
      <c r="LEP3900" s="57"/>
      <c r="LEQ3900" s="57"/>
      <c r="LER3900" s="57"/>
      <c r="LES3900" s="57"/>
      <c r="LET3900" s="57"/>
      <c r="LEU3900" s="56"/>
      <c r="LEV3900" s="57"/>
      <c r="LEW3900" s="64"/>
      <c r="LEX3900" s="64"/>
      <c r="LEY3900" s="64"/>
      <c r="LEZ3900" s="64"/>
      <c r="LFA3900" s="62"/>
      <c r="LFB3900" s="63"/>
      <c r="LFC3900" s="62"/>
      <c r="LFD3900" s="62"/>
      <c r="LFE3900" s="61"/>
      <c r="LFF3900" s="60"/>
      <c r="LFG3900" s="59"/>
      <c r="LFH3900" s="57"/>
      <c r="LFI3900" s="57"/>
      <c r="LFJ3900" s="57"/>
      <c r="LFK3900" s="57"/>
      <c r="LFL3900" s="57"/>
      <c r="LFM3900" s="57"/>
      <c r="LFN3900" s="57"/>
      <c r="LFO3900" s="57"/>
      <c r="LFP3900" s="58"/>
      <c r="LFQ3900" s="57"/>
      <c r="LFR3900" s="57"/>
      <c r="LFS3900" s="57"/>
      <c r="LFT3900" s="57"/>
      <c r="LFU3900" s="57"/>
      <c r="LFV3900" s="56"/>
      <c r="LFW3900" s="57"/>
      <c r="LFX3900" s="64"/>
      <c r="LFY3900" s="64"/>
      <c r="LFZ3900" s="64"/>
      <c r="LGA3900" s="64"/>
      <c r="LGB3900" s="62"/>
      <c r="LGC3900" s="63"/>
      <c r="LGD3900" s="62"/>
      <c r="LGE3900" s="62"/>
      <c r="LGF3900" s="61"/>
      <c r="LGG3900" s="60"/>
      <c r="LGH3900" s="59"/>
      <c r="LGI3900" s="57"/>
      <c r="LGJ3900" s="57"/>
      <c r="LGK3900" s="57"/>
      <c r="LGL3900" s="57"/>
      <c r="LGM3900" s="57"/>
      <c r="LGN3900" s="57"/>
      <c r="LGO3900" s="57"/>
      <c r="LGP3900" s="57"/>
      <c r="LGQ3900" s="58"/>
      <c r="LGR3900" s="57"/>
      <c r="LGS3900" s="57"/>
      <c r="LGT3900" s="57"/>
      <c r="LGU3900" s="57"/>
      <c r="LGV3900" s="57"/>
      <c r="LGW3900" s="56"/>
      <c r="LGX3900" s="57"/>
      <c r="LGY3900" s="64"/>
      <c r="LGZ3900" s="64"/>
      <c r="LHA3900" s="64"/>
      <c r="LHB3900" s="64"/>
      <c r="LHC3900" s="62"/>
      <c r="LHD3900" s="63"/>
      <c r="LHE3900" s="62"/>
      <c r="LHF3900" s="62"/>
      <c r="LHG3900" s="61"/>
      <c r="LHH3900" s="60"/>
      <c r="LHI3900" s="59"/>
      <c r="LHJ3900" s="57"/>
      <c r="LHK3900" s="57"/>
      <c r="LHL3900" s="57"/>
      <c r="LHM3900" s="57"/>
      <c r="LHN3900" s="57"/>
      <c r="LHO3900" s="57"/>
      <c r="LHP3900" s="57"/>
      <c r="LHQ3900" s="57"/>
      <c r="LHR3900" s="58"/>
      <c r="LHS3900" s="57"/>
      <c r="LHT3900" s="57"/>
      <c r="LHU3900" s="57"/>
      <c r="LHV3900" s="57"/>
      <c r="LHW3900" s="57"/>
      <c r="LHX3900" s="56"/>
      <c r="LHY3900" s="57"/>
      <c r="LHZ3900" s="64"/>
      <c r="LIA3900" s="64"/>
      <c r="LIB3900" s="64"/>
      <c r="LIC3900" s="64"/>
      <c r="LID3900" s="62"/>
      <c r="LIE3900" s="63"/>
      <c r="LIF3900" s="62"/>
      <c r="LIG3900" s="62"/>
      <c r="LIH3900" s="61"/>
      <c r="LII3900" s="60"/>
      <c r="LIJ3900" s="59"/>
      <c r="LIK3900" s="57"/>
      <c r="LIL3900" s="57"/>
      <c r="LIM3900" s="57"/>
      <c r="LIN3900" s="57"/>
      <c r="LIO3900" s="57"/>
      <c r="LIP3900" s="57"/>
      <c r="LIQ3900" s="57"/>
      <c r="LIR3900" s="57"/>
      <c r="LIS3900" s="58"/>
      <c r="LIT3900" s="57"/>
      <c r="LIU3900" s="57"/>
      <c r="LIV3900" s="57"/>
      <c r="LIW3900" s="57"/>
      <c r="LIX3900" s="57"/>
      <c r="LIY3900" s="56"/>
      <c r="LIZ3900" s="57"/>
      <c r="LJA3900" s="64"/>
      <c r="LJB3900" s="64"/>
      <c r="LJC3900" s="64"/>
      <c r="LJD3900" s="64"/>
      <c r="LJE3900" s="62"/>
      <c r="LJF3900" s="63"/>
      <c r="LJG3900" s="62"/>
      <c r="LJH3900" s="62"/>
      <c r="LJI3900" s="61"/>
      <c r="LJJ3900" s="60"/>
      <c r="LJK3900" s="59"/>
      <c r="LJL3900" s="57"/>
      <c r="LJM3900" s="57"/>
      <c r="LJN3900" s="57"/>
      <c r="LJO3900" s="57"/>
      <c r="LJP3900" s="57"/>
      <c r="LJQ3900" s="57"/>
      <c r="LJR3900" s="57"/>
      <c r="LJS3900" s="57"/>
      <c r="LJT3900" s="58"/>
      <c r="LJU3900" s="57"/>
      <c r="LJV3900" s="57"/>
      <c r="LJW3900" s="57"/>
      <c r="LJX3900" s="57"/>
      <c r="LJY3900" s="57"/>
      <c r="LJZ3900" s="56"/>
      <c r="LKA3900" s="57"/>
      <c r="LKB3900" s="64"/>
      <c r="LKC3900" s="64"/>
      <c r="LKD3900" s="64"/>
      <c r="LKE3900" s="64"/>
      <c r="LKF3900" s="62"/>
      <c r="LKG3900" s="63"/>
      <c r="LKH3900" s="62"/>
      <c r="LKI3900" s="62"/>
      <c r="LKJ3900" s="61"/>
      <c r="LKK3900" s="60"/>
      <c r="LKL3900" s="59"/>
      <c r="LKM3900" s="57"/>
      <c r="LKN3900" s="57"/>
      <c r="LKO3900" s="57"/>
      <c r="LKP3900" s="57"/>
      <c r="LKQ3900" s="57"/>
      <c r="LKR3900" s="57"/>
      <c r="LKS3900" s="57"/>
      <c r="LKT3900" s="57"/>
      <c r="LKU3900" s="58"/>
      <c r="LKV3900" s="57"/>
      <c r="LKW3900" s="57"/>
      <c r="LKX3900" s="57"/>
      <c r="LKY3900" s="57"/>
      <c r="LKZ3900" s="57"/>
      <c r="LLA3900" s="56"/>
      <c r="LLB3900" s="57"/>
      <c r="LLC3900" s="64"/>
      <c r="LLD3900" s="64"/>
      <c r="LLE3900" s="64"/>
      <c r="LLF3900" s="64"/>
      <c r="LLG3900" s="62"/>
      <c r="LLH3900" s="63"/>
      <c r="LLI3900" s="62"/>
      <c r="LLJ3900" s="62"/>
      <c r="LLK3900" s="61"/>
      <c r="LLL3900" s="60"/>
      <c r="LLM3900" s="59"/>
      <c r="LLN3900" s="57"/>
      <c r="LLO3900" s="57"/>
      <c r="LLP3900" s="57"/>
      <c r="LLQ3900" s="57"/>
      <c r="LLR3900" s="57"/>
      <c r="LLS3900" s="57"/>
      <c r="LLT3900" s="57"/>
      <c r="LLU3900" s="57"/>
      <c r="LLV3900" s="58"/>
      <c r="LLW3900" s="57"/>
      <c r="LLX3900" s="57"/>
      <c r="LLY3900" s="57"/>
      <c r="LLZ3900" s="57"/>
      <c r="LMA3900" s="57"/>
      <c r="LMB3900" s="56"/>
      <c r="LMC3900" s="57"/>
      <c r="LMD3900" s="64"/>
      <c r="LME3900" s="64"/>
      <c r="LMF3900" s="64"/>
      <c r="LMG3900" s="64"/>
      <c r="LMH3900" s="62"/>
      <c r="LMI3900" s="63"/>
      <c r="LMJ3900" s="62"/>
      <c r="LMK3900" s="62"/>
      <c r="LML3900" s="61"/>
      <c r="LMM3900" s="60"/>
      <c r="LMN3900" s="59"/>
      <c r="LMO3900" s="57"/>
      <c r="LMP3900" s="57"/>
      <c r="LMQ3900" s="57"/>
      <c r="LMR3900" s="57"/>
      <c r="LMS3900" s="57"/>
      <c r="LMT3900" s="57"/>
      <c r="LMU3900" s="57"/>
      <c r="LMV3900" s="57"/>
      <c r="LMW3900" s="58"/>
      <c r="LMX3900" s="57"/>
      <c r="LMY3900" s="57"/>
      <c r="LMZ3900" s="57"/>
      <c r="LNA3900" s="57"/>
      <c r="LNB3900" s="57"/>
      <c r="LNC3900" s="56"/>
      <c r="LND3900" s="57"/>
      <c r="LNE3900" s="64"/>
      <c r="LNF3900" s="64"/>
      <c r="LNG3900" s="64"/>
      <c r="LNH3900" s="64"/>
      <c r="LNI3900" s="62"/>
      <c r="LNJ3900" s="63"/>
      <c r="LNK3900" s="62"/>
      <c r="LNL3900" s="62"/>
      <c r="LNM3900" s="61"/>
      <c r="LNN3900" s="60"/>
      <c r="LNO3900" s="59"/>
      <c r="LNP3900" s="57"/>
      <c r="LNQ3900" s="57"/>
      <c r="LNR3900" s="57"/>
      <c r="LNS3900" s="57"/>
      <c r="LNT3900" s="57"/>
      <c r="LNU3900" s="57"/>
      <c r="LNV3900" s="57"/>
      <c r="LNW3900" s="57"/>
      <c r="LNX3900" s="58"/>
      <c r="LNY3900" s="57"/>
      <c r="LNZ3900" s="57"/>
      <c r="LOA3900" s="57"/>
      <c r="LOB3900" s="57"/>
      <c r="LOC3900" s="57"/>
      <c r="LOD3900" s="56"/>
      <c r="LOE3900" s="57"/>
      <c r="LOF3900" s="64"/>
      <c r="LOG3900" s="64"/>
      <c r="LOH3900" s="64"/>
      <c r="LOI3900" s="64"/>
      <c r="LOJ3900" s="62"/>
      <c r="LOK3900" s="63"/>
      <c r="LOL3900" s="62"/>
      <c r="LOM3900" s="62"/>
      <c r="LON3900" s="61"/>
      <c r="LOO3900" s="60"/>
      <c r="LOP3900" s="59"/>
      <c r="LOQ3900" s="57"/>
      <c r="LOR3900" s="57"/>
      <c r="LOS3900" s="57"/>
      <c r="LOT3900" s="57"/>
      <c r="LOU3900" s="57"/>
      <c r="LOV3900" s="57"/>
      <c r="LOW3900" s="57"/>
      <c r="LOX3900" s="57"/>
      <c r="LOY3900" s="58"/>
      <c r="LOZ3900" s="57"/>
      <c r="LPA3900" s="57"/>
      <c r="LPB3900" s="57"/>
      <c r="LPC3900" s="57"/>
      <c r="LPD3900" s="57"/>
      <c r="LPE3900" s="56"/>
      <c r="LPF3900" s="57"/>
      <c r="LPG3900" s="64"/>
      <c r="LPH3900" s="64"/>
      <c r="LPI3900" s="64"/>
      <c r="LPJ3900" s="64"/>
      <c r="LPK3900" s="62"/>
      <c r="LPL3900" s="63"/>
      <c r="LPM3900" s="62"/>
      <c r="LPN3900" s="62"/>
      <c r="LPO3900" s="61"/>
      <c r="LPP3900" s="60"/>
      <c r="LPQ3900" s="59"/>
      <c r="LPR3900" s="57"/>
      <c r="LPS3900" s="57"/>
      <c r="LPT3900" s="57"/>
      <c r="LPU3900" s="57"/>
      <c r="LPV3900" s="57"/>
      <c r="LPW3900" s="57"/>
      <c r="LPX3900" s="57"/>
      <c r="LPY3900" s="57"/>
      <c r="LPZ3900" s="58"/>
      <c r="LQA3900" s="57"/>
      <c r="LQB3900" s="57"/>
      <c r="LQC3900" s="57"/>
      <c r="LQD3900" s="57"/>
      <c r="LQE3900" s="57"/>
      <c r="LQF3900" s="56"/>
      <c r="LQG3900" s="57"/>
      <c r="LQH3900" s="64"/>
      <c r="LQI3900" s="64"/>
      <c r="LQJ3900" s="64"/>
      <c r="LQK3900" s="64"/>
      <c r="LQL3900" s="62"/>
      <c r="LQM3900" s="63"/>
      <c r="LQN3900" s="62"/>
      <c r="LQO3900" s="62"/>
      <c r="LQP3900" s="61"/>
      <c r="LQQ3900" s="60"/>
      <c r="LQR3900" s="59"/>
      <c r="LQS3900" s="57"/>
      <c r="LQT3900" s="57"/>
      <c r="LQU3900" s="57"/>
      <c r="LQV3900" s="57"/>
      <c r="LQW3900" s="57"/>
      <c r="LQX3900" s="57"/>
      <c r="LQY3900" s="57"/>
      <c r="LQZ3900" s="57"/>
      <c r="LRA3900" s="58"/>
      <c r="LRB3900" s="57"/>
      <c r="LRC3900" s="57"/>
      <c r="LRD3900" s="57"/>
      <c r="LRE3900" s="57"/>
      <c r="LRF3900" s="57"/>
      <c r="LRG3900" s="56"/>
      <c r="LRH3900" s="57"/>
      <c r="LRI3900" s="64"/>
      <c r="LRJ3900" s="64"/>
      <c r="LRK3900" s="64"/>
      <c r="LRL3900" s="64"/>
      <c r="LRM3900" s="62"/>
      <c r="LRN3900" s="63"/>
      <c r="LRO3900" s="62"/>
      <c r="LRP3900" s="62"/>
      <c r="LRQ3900" s="61"/>
      <c r="LRR3900" s="60"/>
      <c r="LRS3900" s="59"/>
      <c r="LRT3900" s="57"/>
      <c r="LRU3900" s="57"/>
      <c r="LRV3900" s="57"/>
      <c r="LRW3900" s="57"/>
      <c r="LRX3900" s="57"/>
      <c r="LRY3900" s="57"/>
      <c r="LRZ3900" s="57"/>
      <c r="LSA3900" s="57"/>
      <c r="LSB3900" s="58"/>
      <c r="LSC3900" s="57"/>
      <c r="LSD3900" s="57"/>
      <c r="LSE3900" s="57"/>
      <c r="LSF3900" s="57"/>
      <c r="LSG3900" s="57"/>
      <c r="LSH3900" s="56"/>
      <c r="LSI3900" s="57"/>
      <c r="LSJ3900" s="64"/>
      <c r="LSK3900" s="64"/>
      <c r="LSL3900" s="64"/>
      <c r="LSM3900" s="64"/>
      <c r="LSN3900" s="62"/>
      <c r="LSO3900" s="63"/>
      <c r="LSP3900" s="62"/>
      <c r="LSQ3900" s="62"/>
      <c r="LSR3900" s="61"/>
      <c r="LSS3900" s="60"/>
      <c r="LST3900" s="59"/>
      <c r="LSU3900" s="57"/>
      <c r="LSV3900" s="57"/>
      <c r="LSW3900" s="57"/>
      <c r="LSX3900" s="57"/>
      <c r="LSY3900" s="57"/>
      <c r="LSZ3900" s="57"/>
      <c r="LTA3900" s="57"/>
      <c r="LTB3900" s="57"/>
      <c r="LTC3900" s="58"/>
      <c r="LTD3900" s="57"/>
      <c r="LTE3900" s="57"/>
      <c r="LTF3900" s="57"/>
      <c r="LTG3900" s="57"/>
      <c r="LTH3900" s="57"/>
      <c r="LTI3900" s="56"/>
      <c r="LTJ3900" s="57"/>
      <c r="LTK3900" s="64"/>
      <c r="LTL3900" s="64"/>
      <c r="LTM3900" s="64"/>
      <c r="LTN3900" s="64"/>
      <c r="LTO3900" s="62"/>
      <c r="LTP3900" s="63"/>
      <c r="LTQ3900" s="62"/>
      <c r="LTR3900" s="62"/>
      <c r="LTS3900" s="61"/>
      <c r="LTT3900" s="60"/>
      <c r="LTU3900" s="59"/>
      <c r="LTV3900" s="57"/>
      <c r="LTW3900" s="57"/>
      <c r="LTX3900" s="57"/>
      <c r="LTY3900" s="57"/>
      <c r="LTZ3900" s="57"/>
      <c r="LUA3900" s="57"/>
      <c r="LUB3900" s="57"/>
      <c r="LUC3900" s="57"/>
      <c r="LUD3900" s="58"/>
      <c r="LUE3900" s="57"/>
      <c r="LUF3900" s="57"/>
      <c r="LUG3900" s="57"/>
      <c r="LUH3900" s="57"/>
      <c r="LUI3900" s="57"/>
      <c r="LUJ3900" s="56"/>
      <c r="LUK3900" s="57"/>
      <c r="LUL3900" s="64"/>
      <c r="LUM3900" s="64"/>
      <c r="LUN3900" s="64"/>
      <c r="LUO3900" s="64"/>
      <c r="LUP3900" s="62"/>
      <c r="LUQ3900" s="63"/>
      <c r="LUR3900" s="62"/>
      <c r="LUS3900" s="62"/>
      <c r="LUT3900" s="61"/>
      <c r="LUU3900" s="60"/>
      <c r="LUV3900" s="59"/>
      <c r="LUW3900" s="57"/>
      <c r="LUX3900" s="57"/>
      <c r="LUY3900" s="57"/>
      <c r="LUZ3900" s="57"/>
      <c r="LVA3900" s="57"/>
      <c r="LVB3900" s="57"/>
      <c r="LVC3900" s="57"/>
      <c r="LVD3900" s="57"/>
      <c r="LVE3900" s="58"/>
      <c r="LVF3900" s="57"/>
      <c r="LVG3900" s="57"/>
      <c r="LVH3900" s="57"/>
      <c r="LVI3900" s="57"/>
      <c r="LVJ3900" s="57"/>
      <c r="LVK3900" s="56"/>
      <c r="LVL3900" s="57"/>
      <c r="LVM3900" s="64"/>
      <c r="LVN3900" s="64"/>
      <c r="LVO3900" s="64"/>
      <c r="LVP3900" s="64"/>
      <c r="LVQ3900" s="62"/>
      <c r="LVR3900" s="63"/>
      <c r="LVS3900" s="62"/>
      <c r="LVT3900" s="62"/>
      <c r="LVU3900" s="61"/>
      <c r="LVV3900" s="60"/>
      <c r="LVW3900" s="59"/>
      <c r="LVX3900" s="57"/>
      <c r="LVY3900" s="57"/>
      <c r="LVZ3900" s="57"/>
      <c r="LWA3900" s="57"/>
      <c r="LWB3900" s="57"/>
      <c r="LWC3900" s="57"/>
      <c r="LWD3900" s="57"/>
      <c r="LWE3900" s="57"/>
      <c r="LWF3900" s="58"/>
      <c r="LWG3900" s="57"/>
      <c r="LWH3900" s="57"/>
      <c r="LWI3900" s="57"/>
      <c r="LWJ3900" s="57"/>
      <c r="LWK3900" s="57"/>
      <c r="LWL3900" s="56"/>
      <c r="LWM3900" s="57"/>
      <c r="LWN3900" s="64"/>
      <c r="LWO3900" s="64"/>
      <c r="LWP3900" s="64"/>
      <c r="LWQ3900" s="64"/>
      <c r="LWR3900" s="62"/>
      <c r="LWS3900" s="63"/>
      <c r="LWT3900" s="62"/>
      <c r="LWU3900" s="62"/>
      <c r="LWV3900" s="61"/>
      <c r="LWW3900" s="60"/>
      <c r="LWX3900" s="59"/>
      <c r="LWY3900" s="57"/>
      <c r="LWZ3900" s="57"/>
      <c r="LXA3900" s="57"/>
      <c r="LXB3900" s="57"/>
      <c r="LXC3900" s="57"/>
      <c r="LXD3900" s="57"/>
      <c r="LXE3900" s="57"/>
      <c r="LXF3900" s="57"/>
      <c r="LXG3900" s="58"/>
      <c r="LXH3900" s="57"/>
      <c r="LXI3900" s="57"/>
      <c r="LXJ3900" s="57"/>
      <c r="LXK3900" s="57"/>
      <c r="LXL3900" s="57"/>
      <c r="LXM3900" s="56"/>
      <c r="LXN3900" s="57"/>
      <c r="LXO3900" s="64"/>
      <c r="LXP3900" s="64"/>
      <c r="LXQ3900" s="64"/>
      <c r="LXR3900" s="64"/>
      <c r="LXS3900" s="62"/>
      <c r="LXT3900" s="63"/>
      <c r="LXU3900" s="62"/>
      <c r="LXV3900" s="62"/>
      <c r="LXW3900" s="61"/>
      <c r="LXX3900" s="60"/>
      <c r="LXY3900" s="59"/>
      <c r="LXZ3900" s="57"/>
      <c r="LYA3900" s="57"/>
      <c r="LYB3900" s="57"/>
      <c r="LYC3900" s="57"/>
      <c r="LYD3900" s="57"/>
      <c r="LYE3900" s="57"/>
      <c r="LYF3900" s="57"/>
      <c r="LYG3900" s="57"/>
      <c r="LYH3900" s="58"/>
      <c r="LYI3900" s="57"/>
      <c r="LYJ3900" s="57"/>
      <c r="LYK3900" s="57"/>
      <c r="LYL3900" s="57"/>
      <c r="LYM3900" s="57"/>
      <c r="LYN3900" s="56"/>
      <c r="LYO3900" s="57"/>
      <c r="LYP3900" s="64"/>
      <c r="LYQ3900" s="64"/>
      <c r="LYR3900" s="64"/>
      <c r="LYS3900" s="64"/>
      <c r="LYT3900" s="62"/>
      <c r="LYU3900" s="63"/>
      <c r="LYV3900" s="62"/>
      <c r="LYW3900" s="62"/>
      <c r="LYX3900" s="61"/>
      <c r="LYY3900" s="60"/>
      <c r="LYZ3900" s="59"/>
      <c r="LZA3900" s="57"/>
      <c r="LZB3900" s="57"/>
      <c r="LZC3900" s="57"/>
      <c r="LZD3900" s="57"/>
      <c r="LZE3900" s="57"/>
      <c r="LZF3900" s="57"/>
      <c r="LZG3900" s="57"/>
      <c r="LZH3900" s="57"/>
      <c r="LZI3900" s="58"/>
      <c r="LZJ3900" s="57"/>
      <c r="LZK3900" s="57"/>
      <c r="LZL3900" s="57"/>
      <c r="LZM3900" s="57"/>
      <c r="LZN3900" s="57"/>
      <c r="LZO3900" s="56"/>
      <c r="LZP3900" s="57"/>
      <c r="LZQ3900" s="64"/>
      <c r="LZR3900" s="64"/>
      <c r="LZS3900" s="64"/>
      <c r="LZT3900" s="64"/>
      <c r="LZU3900" s="62"/>
      <c r="LZV3900" s="63"/>
      <c r="LZW3900" s="62"/>
      <c r="LZX3900" s="62"/>
      <c r="LZY3900" s="61"/>
      <c r="LZZ3900" s="60"/>
      <c r="MAA3900" s="59"/>
      <c r="MAB3900" s="57"/>
      <c r="MAC3900" s="57"/>
      <c r="MAD3900" s="57"/>
      <c r="MAE3900" s="57"/>
      <c r="MAF3900" s="57"/>
      <c r="MAG3900" s="57"/>
      <c r="MAH3900" s="57"/>
      <c r="MAI3900" s="57"/>
      <c r="MAJ3900" s="58"/>
      <c r="MAK3900" s="57"/>
      <c r="MAL3900" s="57"/>
      <c r="MAM3900" s="57"/>
      <c r="MAN3900" s="57"/>
      <c r="MAO3900" s="57"/>
      <c r="MAP3900" s="56"/>
      <c r="MAQ3900" s="57"/>
      <c r="MAR3900" s="64"/>
      <c r="MAS3900" s="64"/>
      <c r="MAT3900" s="64"/>
      <c r="MAU3900" s="64"/>
      <c r="MAV3900" s="62"/>
      <c r="MAW3900" s="63"/>
      <c r="MAX3900" s="62"/>
      <c r="MAY3900" s="62"/>
      <c r="MAZ3900" s="61"/>
      <c r="MBA3900" s="60"/>
      <c r="MBB3900" s="59"/>
      <c r="MBC3900" s="57"/>
      <c r="MBD3900" s="57"/>
      <c r="MBE3900" s="57"/>
      <c r="MBF3900" s="57"/>
      <c r="MBG3900" s="57"/>
      <c r="MBH3900" s="57"/>
      <c r="MBI3900" s="57"/>
      <c r="MBJ3900" s="57"/>
      <c r="MBK3900" s="58"/>
      <c r="MBL3900" s="57"/>
      <c r="MBM3900" s="57"/>
      <c r="MBN3900" s="57"/>
      <c r="MBO3900" s="57"/>
      <c r="MBP3900" s="57"/>
      <c r="MBQ3900" s="56"/>
      <c r="MBR3900" s="57"/>
      <c r="MBS3900" s="64"/>
      <c r="MBT3900" s="64"/>
      <c r="MBU3900" s="64"/>
      <c r="MBV3900" s="64"/>
      <c r="MBW3900" s="62"/>
      <c r="MBX3900" s="63"/>
      <c r="MBY3900" s="62"/>
      <c r="MBZ3900" s="62"/>
      <c r="MCA3900" s="61"/>
      <c r="MCB3900" s="60"/>
      <c r="MCC3900" s="59"/>
      <c r="MCD3900" s="57"/>
      <c r="MCE3900" s="57"/>
      <c r="MCF3900" s="57"/>
      <c r="MCG3900" s="57"/>
      <c r="MCH3900" s="57"/>
      <c r="MCI3900" s="57"/>
      <c r="MCJ3900" s="57"/>
      <c r="MCK3900" s="57"/>
      <c r="MCL3900" s="58"/>
      <c r="MCM3900" s="57"/>
      <c r="MCN3900" s="57"/>
      <c r="MCO3900" s="57"/>
      <c r="MCP3900" s="57"/>
      <c r="MCQ3900" s="57"/>
      <c r="MCR3900" s="56"/>
      <c r="MCS3900" s="57"/>
      <c r="MCT3900" s="64"/>
      <c r="MCU3900" s="64"/>
      <c r="MCV3900" s="64"/>
      <c r="MCW3900" s="64"/>
      <c r="MCX3900" s="62"/>
      <c r="MCY3900" s="63"/>
      <c r="MCZ3900" s="62"/>
      <c r="MDA3900" s="62"/>
      <c r="MDB3900" s="61"/>
      <c r="MDC3900" s="60"/>
      <c r="MDD3900" s="59"/>
      <c r="MDE3900" s="57"/>
      <c r="MDF3900" s="57"/>
      <c r="MDG3900" s="57"/>
      <c r="MDH3900" s="57"/>
      <c r="MDI3900" s="57"/>
      <c r="MDJ3900" s="57"/>
      <c r="MDK3900" s="57"/>
      <c r="MDL3900" s="57"/>
      <c r="MDM3900" s="58"/>
      <c r="MDN3900" s="57"/>
      <c r="MDO3900" s="57"/>
      <c r="MDP3900" s="57"/>
      <c r="MDQ3900" s="57"/>
      <c r="MDR3900" s="57"/>
      <c r="MDS3900" s="56"/>
      <c r="MDT3900" s="57"/>
      <c r="MDU3900" s="64"/>
      <c r="MDV3900" s="64"/>
      <c r="MDW3900" s="64"/>
      <c r="MDX3900" s="64"/>
      <c r="MDY3900" s="62"/>
      <c r="MDZ3900" s="63"/>
      <c r="MEA3900" s="62"/>
      <c r="MEB3900" s="62"/>
      <c r="MEC3900" s="61"/>
      <c r="MED3900" s="60"/>
      <c r="MEE3900" s="59"/>
      <c r="MEF3900" s="57"/>
      <c r="MEG3900" s="57"/>
      <c r="MEH3900" s="57"/>
      <c r="MEI3900" s="57"/>
      <c r="MEJ3900" s="57"/>
      <c r="MEK3900" s="57"/>
      <c r="MEL3900" s="57"/>
      <c r="MEM3900" s="57"/>
      <c r="MEN3900" s="58"/>
      <c r="MEO3900" s="57"/>
      <c r="MEP3900" s="57"/>
      <c r="MEQ3900" s="57"/>
      <c r="MER3900" s="57"/>
      <c r="MES3900" s="57"/>
      <c r="MET3900" s="56"/>
      <c r="MEU3900" s="57"/>
      <c r="MEV3900" s="64"/>
      <c r="MEW3900" s="64"/>
      <c r="MEX3900" s="64"/>
      <c r="MEY3900" s="64"/>
      <c r="MEZ3900" s="62"/>
      <c r="MFA3900" s="63"/>
      <c r="MFB3900" s="62"/>
      <c r="MFC3900" s="62"/>
      <c r="MFD3900" s="61"/>
      <c r="MFE3900" s="60"/>
      <c r="MFF3900" s="59"/>
      <c r="MFG3900" s="57"/>
      <c r="MFH3900" s="57"/>
      <c r="MFI3900" s="57"/>
      <c r="MFJ3900" s="57"/>
      <c r="MFK3900" s="57"/>
      <c r="MFL3900" s="57"/>
      <c r="MFM3900" s="57"/>
      <c r="MFN3900" s="57"/>
      <c r="MFO3900" s="58"/>
      <c r="MFP3900" s="57"/>
      <c r="MFQ3900" s="57"/>
      <c r="MFR3900" s="57"/>
      <c r="MFS3900" s="57"/>
      <c r="MFT3900" s="57"/>
      <c r="MFU3900" s="56"/>
      <c r="MFV3900" s="57"/>
      <c r="MFW3900" s="64"/>
      <c r="MFX3900" s="64"/>
      <c r="MFY3900" s="64"/>
      <c r="MFZ3900" s="64"/>
      <c r="MGA3900" s="62"/>
      <c r="MGB3900" s="63"/>
      <c r="MGC3900" s="62"/>
      <c r="MGD3900" s="62"/>
      <c r="MGE3900" s="61"/>
      <c r="MGF3900" s="60"/>
      <c r="MGG3900" s="59"/>
      <c r="MGH3900" s="57"/>
      <c r="MGI3900" s="57"/>
      <c r="MGJ3900" s="57"/>
      <c r="MGK3900" s="57"/>
      <c r="MGL3900" s="57"/>
      <c r="MGM3900" s="57"/>
      <c r="MGN3900" s="57"/>
      <c r="MGO3900" s="57"/>
      <c r="MGP3900" s="58"/>
      <c r="MGQ3900" s="57"/>
      <c r="MGR3900" s="57"/>
      <c r="MGS3900" s="57"/>
      <c r="MGT3900" s="57"/>
      <c r="MGU3900" s="57"/>
      <c r="MGV3900" s="56"/>
      <c r="MGW3900" s="57"/>
      <c r="MGX3900" s="64"/>
      <c r="MGY3900" s="64"/>
      <c r="MGZ3900" s="64"/>
      <c r="MHA3900" s="64"/>
      <c r="MHB3900" s="62"/>
      <c r="MHC3900" s="63"/>
      <c r="MHD3900" s="62"/>
      <c r="MHE3900" s="62"/>
      <c r="MHF3900" s="61"/>
      <c r="MHG3900" s="60"/>
      <c r="MHH3900" s="59"/>
      <c r="MHI3900" s="57"/>
      <c r="MHJ3900" s="57"/>
      <c r="MHK3900" s="57"/>
      <c r="MHL3900" s="57"/>
      <c r="MHM3900" s="57"/>
      <c r="MHN3900" s="57"/>
      <c r="MHO3900" s="57"/>
      <c r="MHP3900" s="57"/>
      <c r="MHQ3900" s="58"/>
      <c r="MHR3900" s="57"/>
      <c r="MHS3900" s="57"/>
      <c r="MHT3900" s="57"/>
      <c r="MHU3900" s="57"/>
      <c r="MHV3900" s="57"/>
      <c r="MHW3900" s="56"/>
      <c r="MHX3900" s="57"/>
      <c r="MHY3900" s="64"/>
      <c r="MHZ3900" s="64"/>
      <c r="MIA3900" s="64"/>
      <c r="MIB3900" s="64"/>
      <c r="MIC3900" s="62"/>
      <c r="MID3900" s="63"/>
      <c r="MIE3900" s="62"/>
      <c r="MIF3900" s="62"/>
      <c r="MIG3900" s="61"/>
      <c r="MIH3900" s="60"/>
      <c r="MII3900" s="59"/>
      <c r="MIJ3900" s="57"/>
      <c r="MIK3900" s="57"/>
      <c r="MIL3900" s="57"/>
      <c r="MIM3900" s="57"/>
      <c r="MIN3900" s="57"/>
      <c r="MIO3900" s="57"/>
      <c r="MIP3900" s="57"/>
      <c r="MIQ3900" s="57"/>
      <c r="MIR3900" s="58"/>
      <c r="MIS3900" s="57"/>
      <c r="MIT3900" s="57"/>
      <c r="MIU3900" s="57"/>
      <c r="MIV3900" s="57"/>
      <c r="MIW3900" s="57"/>
      <c r="MIX3900" s="56"/>
      <c r="MIY3900" s="57"/>
      <c r="MIZ3900" s="64"/>
      <c r="MJA3900" s="64"/>
      <c r="MJB3900" s="64"/>
      <c r="MJC3900" s="64"/>
      <c r="MJD3900" s="62"/>
      <c r="MJE3900" s="63"/>
      <c r="MJF3900" s="62"/>
      <c r="MJG3900" s="62"/>
      <c r="MJH3900" s="61"/>
      <c r="MJI3900" s="60"/>
      <c r="MJJ3900" s="59"/>
      <c r="MJK3900" s="57"/>
      <c r="MJL3900" s="57"/>
      <c r="MJM3900" s="57"/>
      <c r="MJN3900" s="57"/>
      <c r="MJO3900" s="57"/>
      <c r="MJP3900" s="57"/>
      <c r="MJQ3900" s="57"/>
      <c r="MJR3900" s="57"/>
      <c r="MJS3900" s="58"/>
      <c r="MJT3900" s="57"/>
      <c r="MJU3900" s="57"/>
      <c r="MJV3900" s="57"/>
      <c r="MJW3900" s="57"/>
      <c r="MJX3900" s="57"/>
      <c r="MJY3900" s="56"/>
      <c r="MJZ3900" s="57"/>
      <c r="MKA3900" s="64"/>
      <c r="MKB3900" s="64"/>
      <c r="MKC3900" s="64"/>
      <c r="MKD3900" s="64"/>
      <c r="MKE3900" s="62"/>
      <c r="MKF3900" s="63"/>
      <c r="MKG3900" s="62"/>
      <c r="MKH3900" s="62"/>
      <c r="MKI3900" s="61"/>
      <c r="MKJ3900" s="60"/>
      <c r="MKK3900" s="59"/>
      <c r="MKL3900" s="57"/>
      <c r="MKM3900" s="57"/>
      <c r="MKN3900" s="57"/>
      <c r="MKO3900" s="57"/>
      <c r="MKP3900" s="57"/>
      <c r="MKQ3900" s="57"/>
      <c r="MKR3900" s="57"/>
      <c r="MKS3900" s="57"/>
      <c r="MKT3900" s="58"/>
      <c r="MKU3900" s="57"/>
      <c r="MKV3900" s="57"/>
      <c r="MKW3900" s="57"/>
      <c r="MKX3900" s="57"/>
      <c r="MKY3900" s="57"/>
      <c r="MKZ3900" s="56"/>
      <c r="MLA3900" s="57"/>
      <c r="MLB3900" s="64"/>
      <c r="MLC3900" s="64"/>
      <c r="MLD3900" s="64"/>
      <c r="MLE3900" s="64"/>
      <c r="MLF3900" s="62"/>
      <c r="MLG3900" s="63"/>
      <c r="MLH3900" s="62"/>
      <c r="MLI3900" s="62"/>
      <c r="MLJ3900" s="61"/>
      <c r="MLK3900" s="60"/>
      <c r="MLL3900" s="59"/>
      <c r="MLM3900" s="57"/>
      <c r="MLN3900" s="57"/>
      <c r="MLO3900" s="57"/>
      <c r="MLP3900" s="57"/>
      <c r="MLQ3900" s="57"/>
      <c r="MLR3900" s="57"/>
      <c r="MLS3900" s="57"/>
      <c r="MLT3900" s="57"/>
      <c r="MLU3900" s="58"/>
      <c r="MLV3900" s="57"/>
      <c r="MLW3900" s="57"/>
      <c r="MLX3900" s="57"/>
      <c r="MLY3900" s="57"/>
      <c r="MLZ3900" s="57"/>
      <c r="MMA3900" s="56"/>
      <c r="MMB3900" s="57"/>
      <c r="MMC3900" s="64"/>
      <c r="MMD3900" s="64"/>
      <c r="MME3900" s="64"/>
      <c r="MMF3900" s="64"/>
      <c r="MMG3900" s="62"/>
      <c r="MMH3900" s="63"/>
      <c r="MMI3900" s="62"/>
      <c r="MMJ3900" s="62"/>
      <c r="MMK3900" s="61"/>
      <c r="MML3900" s="60"/>
      <c r="MMM3900" s="59"/>
      <c r="MMN3900" s="57"/>
      <c r="MMO3900" s="57"/>
      <c r="MMP3900" s="57"/>
      <c r="MMQ3900" s="57"/>
      <c r="MMR3900" s="57"/>
      <c r="MMS3900" s="57"/>
      <c r="MMT3900" s="57"/>
      <c r="MMU3900" s="57"/>
      <c r="MMV3900" s="58"/>
      <c r="MMW3900" s="57"/>
      <c r="MMX3900" s="57"/>
      <c r="MMY3900" s="57"/>
      <c r="MMZ3900" s="57"/>
      <c r="MNA3900" s="57"/>
      <c r="MNB3900" s="56"/>
      <c r="MNC3900" s="57"/>
      <c r="MND3900" s="64"/>
      <c r="MNE3900" s="64"/>
      <c r="MNF3900" s="64"/>
      <c r="MNG3900" s="64"/>
      <c r="MNH3900" s="62"/>
      <c r="MNI3900" s="63"/>
      <c r="MNJ3900" s="62"/>
      <c r="MNK3900" s="62"/>
      <c r="MNL3900" s="61"/>
      <c r="MNM3900" s="60"/>
      <c r="MNN3900" s="59"/>
      <c r="MNO3900" s="57"/>
      <c r="MNP3900" s="57"/>
      <c r="MNQ3900" s="57"/>
      <c r="MNR3900" s="57"/>
      <c r="MNS3900" s="57"/>
      <c r="MNT3900" s="57"/>
      <c r="MNU3900" s="57"/>
      <c r="MNV3900" s="57"/>
      <c r="MNW3900" s="58"/>
      <c r="MNX3900" s="57"/>
      <c r="MNY3900" s="57"/>
      <c r="MNZ3900" s="57"/>
      <c r="MOA3900" s="57"/>
      <c r="MOB3900" s="57"/>
      <c r="MOC3900" s="56"/>
      <c r="MOD3900" s="57"/>
      <c r="MOE3900" s="64"/>
      <c r="MOF3900" s="64"/>
      <c r="MOG3900" s="64"/>
      <c r="MOH3900" s="64"/>
      <c r="MOI3900" s="62"/>
      <c r="MOJ3900" s="63"/>
      <c r="MOK3900" s="62"/>
      <c r="MOL3900" s="62"/>
      <c r="MOM3900" s="61"/>
      <c r="MON3900" s="60"/>
      <c r="MOO3900" s="59"/>
      <c r="MOP3900" s="57"/>
      <c r="MOQ3900" s="57"/>
      <c r="MOR3900" s="57"/>
      <c r="MOS3900" s="57"/>
      <c r="MOT3900" s="57"/>
      <c r="MOU3900" s="57"/>
      <c r="MOV3900" s="57"/>
      <c r="MOW3900" s="57"/>
      <c r="MOX3900" s="58"/>
      <c r="MOY3900" s="57"/>
      <c r="MOZ3900" s="57"/>
      <c r="MPA3900" s="57"/>
      <c r="MPB3900" s="57"/>
      <c r="MPC3900" s="57"/>
      <c r="MPD3900" s="56"/>
      <c r="MPE3900" s="57"/>
      <c r="MPF3900" s="64"/>
      <c r="MPG3900" s="64"/>
      <c r="MPH3900" s="64"/>
      <c r="MPI3900" s="64"/>
      <c r="MPJ3900" s="62"/>
      <c r="MPK3900" s="63"/>
      <c r="MPL3900" s="62"/>
      <c r="MPM3900" s="62"/>
      <c r="MPN3900" s="61"/>
      <c r="MPO3900" s="60"/>
      <c r="MPP3900" s="59"/>
      <c r="MPQ3900" s="57"/>
      <c r="MPR3900" s="57"/>
      <c r="MPS3900" s="57"/>
      <c r="MPT3900" s="57"/>
      <c r="MPU3900" s="57"/>
      <c r="MPV3900" s="57"/>
      <c r="MPW3900" s="57"/>
      <c r="MPX3900" s="57"/>
      <c r="MPY3900" s="58"/>
      <c r="MPZ3900" s="57"/>
      <c r="MQA3900" s="57"/>
      <c r="MQB3900" s="57"/>
      <c r="MQC3900" s="57"/>
      <c r="MQD3900" s="57"/>
      <c r="MQE3900" s="56"/>
      <c r="MQF3900" s="57"/>
      <c r="MQG3900" s="64"/>
      <c r="MQH3900" s="64"/>
      <c r="MQI3900" s="64"/>
      <c r="MQJ3900" s="64"/>
      <c r="MQK3900" s="62"/>
      <c r="MQL3900" s="63"/>
      <c r="MQM3900" s="62"/>
      <c r="MQN3900" s="62"/>
      <c r="MQO3900" s="61"/>
      <c r="MQP3900" s="60"/>
      <c r="MQQ3900" s="59"/>
      <c r="MQR3900" s="57"/>
      <c r="MQS3900" s="57"/>
      <c r="MQT3900" s="57"/>
      <c r="MQU3900" s="57"/>
      <c r="MQV3900" s="57"/>
      <c r="MQW3900" s="57"/>
      <c r="MQX3900" s="57"/>
      <c r="MQY3900" s="57"/>
      <c r="MQZ3900" s="58"/>
      <c r="MRA3900" s="57"/>
      <c r="MRB3900" s="57"/>
      <c r="MRC3900" s="57"/>
      <c r="MRD3900" s="57"/>
      <c r="MRE3900" s="57"/>
      <c r="MRF3900" s="56"/>
      <c r="MRG3900" s="57"/>
      <c r="MRH3900" s="64"/>
      <c r="MRI3900" s="64"/>
      <c r="MRJ3900" s="64"/>
      <c r="MRK3900" s="64"/>
      <c r="MRL3900" s="62"/>
      <c r="MRM3900" s="63"/>
      <c r="MRN3900" s="62"/>
      <c r="MRO3900" s="62"/>
      <c r="MRP3900" s="61"/>
      <c r="MRQ3900" s="60"/>
      <c r="MRR3900" s="59"/>
      <c r="MRS3900" s="57"/>
      <c r="MRT3900" s="57"/>
      <c r="MRU3900" s="57"/>
      <c r="MRV3900" s="57"/>
      <c r="MRW3900" s="57"/>
      <c r="MRX3900" s="57"/>
      <c r="MRY3900" s="57"/>
      <c r="MRZ3900" s="57"/>
      <c r="MSA3900" s="58"/>
      <c r="MSB3900" s="57"/>
      <c r="MSC3900" s="57"/>
      <c r="MSD3900" s="57"/>
      <c r="MSE3900" s="57"/>
      <c r="MSF3900" s="57"/>
      <c r="MSG3900" s="56"/>
      <c r="MSH3900" s="57"/>
      <c r="MSI3900" s="64"/>
      <c r="MSJ3900" s="64"/>
      <c r="MSK3900" s="64"/>
      <c r="MSL3900" s="64"/>
      <c r="MSM3900" s="62"/>
      <c r="MSN3900" s="63"/>
      <c r="MSO3900" s="62"/>
      <c r="MSP3900" s="62"/>
      <c r="MSQ3900" s="61"/>
      <c r="MSR3900" s="60"/>
      <c r="MSS3900" s="59"/>
      <c r="MST3900" s="57"/>
      <c r="MSU3900" s="57"/>
      <c r="MSV3900" s="57"/>
      <c r="MSW3900" s="57"/>
      <c r="MSX3900" s="57"/>
      <c r="MSY3900" s="57"/>
      <c r="MSZ3900" s="57"/>
      <c r="MTA3900" s="57"/>
      <c r="MTB3900" s="58"/>
      <c r="MTC3900" s="57"/>
      <c r="MTD3900" s="57"/>
      <c r="MTE3900" s="57"/>
      <c r="MTF3900" s="57"/>
      <c r="MTG3900" s="57"/>
      <c r="MTH3900" s="56"/>
      <c r="MTI3900" s="57"/>
      <c r="MTJ3900" s="64"/>
      <c r="MTK3900" s="64"/>
      <c r="MTL3900" s="64"/>
      <c r="MTM3900" s="64"/>
      <c r="MTN3900" s="62"/>
      <c r="MTO3900" s="63"/>
      <c r="MTP3900" s="62"/>
      <c r="MTQ3900" s="62"/>
      <c r="MTR3900" s="61"/>
      <c r="MTS3900" s="60"/>
      <c r="MTT3900" s="59"/>
      <c r="MTU3900" s="57"/>
      <c r="MTV3900" s="57"/>
      <c r="MTW3900" s="57"/>
      <c r="MTX3900" s="57"/>
      <c r="MTY3900" s="57"/>
      <c r="MTZ3900" s="57"/>
      <c r="MUA3900" s="57"/>
      <c r="MUB3900" s="57"/>
      <c r="MUC3900" s="58"/>
      <c r="MUD3900" s="57"/>
      <c r="MUE3900" s="57"/>
      <c r="MUF3900" s="57"/>
      <c r="MUG3900" s="57"/>
      <c r="MUH3900" s="57"/>
      <c r="MUI3900" s="56"/>
      <c r="MUJ3900" s="57"/>
      <c r="MUK3900" s="64"/>
      <c r="MUL3900" s="64"/>
      <c r="MUM3900" s="64"/>
      <c r="MUN3900" s="64"/>
      <c r="MUO3900" s="62"/>
      <c r="MUP3900" s="63"/>
      <c r="MUQ3900" s="62"/>
      <c r="MUR3900" s="62"/>
      <c r="MUS3900" s="61"/>
      <c r="MUT3900" s="60"/>
      <c r="MUU3900" s="59"/>
      <c r="MUV3900" s="57"/>
      <c r="MUW3900" s="57"/>
      <c r="MUX3900" s="57"/>
      <c r="MUY3900" s="57"/>
      <c r="MUZ3900" s="57"/>
      <c r="MVA3900" s="57"/>
      <c r="MVB3900" s="57"/>
      <c r="MVC3900" s="57"/>
      <c r="MVD3900" s="58"/>
      <c r="MVE3900" s="57"/>
      <c r="MVF3900" s="57"/>
      <c r="MVG3900" s="57"/>
      <c r="MVH3900" s="57"/>
      <c r="MVI3900" s="57"/>
      <c r="MVJ3900" s="56"/>
      <c r="MVK3900" s="57"/>
      <c r="MVL3900" s="64"/>
      <c r="MVM3900" s="64"/>
      <c r="MVN3900" s="64"/>
      <c r="MVO3900" s="64"/>
      <c r="MVP3900" s="62"/>
      <c r="MVQ3900" s="63"/>
      <c r="MVR3900" s="62"/>
      <c r="MVS3900" s="62"/>
      <c r="MVT3900" s="61"/>
      <c r="MVU3900" s="60"/>
      <c r="MVV3900" s="59"/>
      <c r="MVW3900" s="57"/>
      <c r="MVX3900" s="57"/>
      <c r="MVY3900" s="57"/>
      <c r="MVZ3900" s="57"/>
      <c r="MWA3900" s="57"/>
      <c r="MWB3900" s="57"/>
      <c r="MWC3900" s="57"/>
      <c r="MWD3900" s="57"/>
      <c r="MWE3900" s="58"/>
      <c r="MWF3900" s="57"/>
      <c r="MWG3900" s="57"/>
      <c r="MWH3900" s="57"/>
      <c r="MWI3900" s="57"/>
      <c r="MWJ3900" s="57"/>
      <c r="MWK3900" s="56"/>
      <c r="MWL3900" s="57"/>
      <c r="MWM3900" s="64"/>
      <c r="MWN3900" s="64"/>
      <c r="MWO3900" s="64"/>
      <c r="MWP3900" s="64"/>
      <c r="MWQ3900" s="62"/>
      <c r="MWR3900" s="63"/>
      <c r="MWS3900" s="62"/>
      <c r="MWT3900" s="62"/>
      <c r="MWU3900" s="61"/>
      <c r="MWV3900" s="60"/>
      <c r="MWW3900" s="59"/>
      <c r="MWX3900" s="57"/>
      <c r="MWY3900" s="57"/>
      <c r="MWZ3900" s="57"/>
      <c r="MXA3900" s="57"/>
      <c r="MXB3900" s="57"/>
      <c r="MXC3900" s="57"/>
      <c r="MXD3900" s="57"/>
      <c r="MXE3900" s="57"/>
      <c r="MXF3900" s="58"/>
      <c r="MXG3900" s="57"/>
      <c r="MXH3900" s="57"/>
      <c r="MXI3900" s="57"/>
      <c r="MXJ3900" s="57"/>
      <c r="MXK3900" s="57"/>
      <c r="MXL3900" s="56"/>
      <c r="MXM3900" s="57"/>
      <c r="MXN3900" s="64"/>
      <c r="MXO3900" s="64"/>
      <c r="MXP3900" s="64"/>
      <c r="MXQ3900" s="64"/>
      <c r="MXR3900" s="62"/>
      <c r="MXS3900" s="63"/>
      <c r="MXT3900" s="62"/>
      <c r="MXU3900" s="62"/>
      <c r="MXV3900" s="61"/>
      <c r="MXW3900" s="60"/>
      <c r="MXX3900" s="59"/>
      <c r="MXY3900" s="57"/>
      <c r="MXZ3900" s="57"/>
      <c r="MYA3900" s="57"/>
      <c r="MYB3900" s="57"/>
      <c r="MYC3900" s="57"/>
      <c r="MYD3900" s="57"/>
      <c r="MYE3900" s="57"/>
      <c r="MYF3900" s="57"/>
      <c r="MYG3900" s="58"/>
      <c r="MYH3900" s="57"/>
      <c r="MYI3900" s="57"/>
      <c r="MYJ3900" s="57"/>
      <c r="MYK3900" s="57"/>
      <c r="MYL3900" s="57"/>
      <c r="MYM3900" s="56"/>
      <c r="MYN3900" s="57"/>
      <c r="MYO3900" s="64"/>
      <c r="MYP3900" s="64"/>
      <c r="MYQ3900" s="64"/>
      <c r="MYR3900" s="64"/>
      <c r="MYS3900" s="62"/>
      <c r="MYT3900" s="63"/>
      <c r="MYU3900" s="62"/>
      <c r="MYV3900" s="62"/>
      <c r="MYW3900" s="61"/>
      <c r="MYX3900" s="60"/>
      <c r="MYY3900" s="59"/>
      <c r="MYZ3900" s="57"/>
      <c r="MZA3900" s="57"/>
      <c r="MZB3900" s="57"/>
      <c r="MZC3900" s="57"/>
      <c r="MZD3900" s="57"/>
      <c r="MZE3900" s="57"/>
      <c r="MZF3900" s="57"/>
      <c r="MZG3900" s="57"/>
      <c r="MZH3900" s="58"/>
      <c r="MZI3900" s="57"/>
      <c r="MZJ3900" s="57"/>
      <c r="MZK3900" s="57"/>
      <c r="MZL3900" s="57"/>
      <c r="MZM3900" s="57"/>
      <c r="MZN3900" s="56"/>
      <c r="MZO3900" s="57"/>
      <c r="MZP3900" s="64"/>
      <c r="MZQ3900" s="64"/>
      <c r="MZR3900" s="64"/>
      <c r="MZS3900" s="64"/>
      <c r="MZT3900" s="62"/>
      <c r="MZU3900" s="63"/>
      <c r="MZV3900" s="62"/>
      <c r="MZW3900" s="62"/>
      <c r="MZX3900" s="61"/>
      <c r="MZY3900" s="60"/>
      <c r="MZZ3900" s="59"/>
      <c r="NAA3900" s="57"/>
      <c r="NAB3900" s="57"/>
      <c r="NAC3900" s="57"/>
      <c r="NAD3900" s="57"/>
      <c r="NAE3900" s="57"/>
      <c r="NAF3900" s="57"/>
      <c r="NAG3900" s="57"/>
      <c r="NAH3900" s="57"/>
      <c r="NAI3900" s="58"/>
      <c r="NAJ3900" s="57"/>
      <c r="NAK3900" s="57"/>
      <c r="NAL3900" s="57"/>
      <c r="NAM3900" s="57"/>
      <c r="NAN3900" s="57"/>
      <c r="NAO3900" s="56"/>
      <c r="NAP3900" s="57"/>
      <c r="NAQ3900" s="64"/>
      <c r="NAR3900" s="64"/>
      <c r="NAS3900" s="64"/>
      <c r="NAT3900" s="64"/>
      <c r="NAU3900" s="62"/>
      <c r="NAV3900" s="63"/>
      <c r="NAW3900" s="62"/>
      <c r="NAX3900" s="62"/>
      <c r="NAY3900" s="61"/>
      <c r="NAZ3900" s="60"/>
      <c r="NBA3900" s="59"/>
      <c r="NBB3900" s="57"/>
      <c r="NBC3900" s="57"/>
      <c r="NBD3900" s="57"/>
      <c r="NBE3900" s="57"/>
      <c r="NBF3900" s="57"/>
      <c r="NBG3900" s="57"/>
      <c r="NBH3900" s="57"/>
      <c r="NBI3900" s="57"/>
      <c r="NBJ3900" s="58"/>
      <c r="NBK3900" s="57"/>
      <c r="NBL3900" s="57"/>
      <c r="NBM3900" s="57"/>
      <c r="NBN3900" s="57"/>
      <c r="NBO3900" s="57"/>
      <c r="NBP3900" s="56"/>
      <c r="NBQ3900" s="57"/>
      <c r="NBR3900" s="64"/>
      <c r="NBS3900" s="64"/>
      <c r="NBT3900" s="64"/>
      <c r="NBU3900" s="64"/>
      <c r="NBV3900" s="62"/>
      <c r="NBW3900" s="63"/>
      <c r="NBX3900" s="62"/>
      <c r="NBY3900" s="62"/>
      <c r="NBZ3900" s="61"/>
      <c r="NCA3900" s="60"/>
      <c r="NCB3900" s="59"/>
      <c r="NCC3900" s="57"/>
      <c r="NCD3900" s="57"/>
      <c r="NCE3900" s="57"/>
      <c r="NCF3900" s="57"/>
      <c r="NCG3900" s="57"/>
      <c r="NCH3900" s="57"/>
      <c r="NCI3900" s="57"/>
      <c r="NCJ3900" s="57"/>
      <c r="NCK3900" s="58"/>
      <c r="NCL3900" s="57"/>
      <c r="NCM3900" s="57"/>
      <c r="NCN3900" s="57"/>
      <c r="NCO3900" s="57"/>
      <c r="NCP3900" s="57"/>
      <c r="NCQ3900" s="56"/>
      <c r="NCR3900" s="57"/>
      <c r="NCS3900" s="64"/>
      <c r="NCT3900" s="64"/>
      <c r="NCU3900" s="64"/>
      <c r="NCV3900" s="64"/>
      <c r="NCW3900" s="62"/>
      <c r="NCX3900" s="63"/>
      <c r="NCY3900" s="62"/>
      <c r="NCZ3900" s="62"/>
      <c r="NDA3900" s="61"/>
      <c r="NDB3900" s="60"/>
      <c r="NDC3900" s="59"/>
      <c r="NDD3900" s="57"/>
      <c r="NDE3900" s="57"/>
      <c r="NDF3900" s="57"/>
      <c r="NDG3900" s="57"/>
      <c r="NDH3900" s="57"/>
      <c r="NDI3900" s="57"/>
      <c r="NDJ3900" s="57"/>
      <c r="NDK3900" s="57"/>
      <c r="NDL3900" s="58"/>
      <c r="NDM3900" s="57"/>
      <c r="NDN3900" s="57"/>
      <c r="NDO3900" s="57"/>
      <c r="NDP3900" s="57"/>
      <c r="NDQ3900" s="57"/>
      <c r="NDR3900" s="56"/>
      <c r="NDS3900" s="57"/>
      <c r="NDT3900" s="64"/>
      <c r="NDU3900" s="64"/>
      <c r="NDV3900" s="64"/>
      <c r="NDW3900" s="64"/>
      <c r="NDX3900" s="62"/>
      <c r="NDY3900" s="63"/>
      <c r="NDZ3900" s="62"/>
      <c r="NEA3900" s="62"/>
      <c r="NEB3900" s="61"/>
      <c r="NEC3900" s="60"/>
      <c r="NED3900" s="59"/>
      <c r="NEE3900" s="57"/>
      <c r="NEF3900" s="57"/>
      <c r="NEG3900" s="57"/>
      <c r="NEH3900" s="57"/>
      <c r="NEI3900" s="57"/>
      <c r="NEJ3900" s="57"/>
      <c r="NEK3900" s="57"/>
      <c r="NEL3900" s="57"/>
      <c r="NEM3900" s="58"/>
      <c r="NEN3900" s="57"/>
      <c r="NEO3900" s="57"/>
      <c r="NEP3900" s="57"/>
      <c r="NEQ3900" s="57"/>
      <c r="NER3900" s="57"/>
      <c r="NES3900" s="56"/>
      <c r="NET3900" s="57"/>
      <c r="NEU3900" s="64"/>
      <c r="NEV3900" s="64"/>
      <c r="NEW3900" s="64"/>
      <c r="NEX3900" s="64"/>
      <c r="NEY3900" s="62"/>
      <c r="NEZ3900" s="63"/>
      <c r="NFA3900" s="62"/>
      <c r="NFB3900" s="62"/>
      <c r="NFC3900" s="61"/>
      <c r="NFD3900" s="60"/>
      <c r="NFE3900" s="59"/>
      <c r="NFF3900" s="57"/>
      <c r="NFG3900" s="57"/>
      <c r="NFH3900" s="57"/>
      <c r="NFI3900" s="57"/>
      <c r="NFJ3900" s="57"/>
      <c r="NFK3900" s="57"/>
      <c r="NFL3900" s="57"/>
      <c r="NFM3900" s="57"/>
      <c r="NFN3900" s="58"/>
      <c r="NFO3900" s="57"/>
      <c r="NFP3900" s="57"/>
      <c r="NFQ3900" s="57"/>
      <c r="NFR3900" s="57"/>
      <c r="NFS3900" s="57"/>
      <c r="NFT3900" s="56"/>
      <c r="NFU3900" s="57"/>
      <c r="NFV3900" s="64"/>
      <c r="NFW3900" s="64"/>
      <c r="NFX3900" s="64"/>
      <c r="NFY3900" s="64"/>
      <c r="NFZ3900" s="62"/>
      <c r="NGA3900" s="63"/>
      <c r="NGB3900" s="62"/>
      <c r="NGC3900" s="62"/>
      <c r="NGD3900" s="61"/>
      <c r="NGE3900" s="60"/>
      <c r="NGF3900" s="59"/>
      <c r="NGG3900" s="57"/>
      <c r="NGH3900" s="57"/>
      <c r="NGI3900" s="57"/>
      <c r="NGJ3900" s="57"/>
      <c r="NGK3900" s="57"/>
      <c r="NGL3900" s="57"/>
      <c r="NGM3900" s="57"/>
      <c r="NGN3900" s="57"/>
      <c r="NGO3900" s="58"/>
      <c r="NGP3900" s="57"/>
      <c r="NGQ3900" s="57"/>
      <c r="NGR3900" s="57"/>
      <c r="NGS3900" s="57"/>
      <c r="NGT3900" s="57"/>
      <c r="NGU3900" s="56"/>
      <c r="NGV3900" s="57"/>
      <c r="NGW3900" s="64"/>
      <c r="NGX3900" s="64"/>
      <c r="NGY3900" s="64"/>
      <c r="NGZ3900" s="64"/>
      <c r="NHA3900" s="62"/>
      <c r="NHB3900" s="63"/>
      <c r="NHC3900" s="62"/>
      <c r="NHD3900" s="62"/>
      <c r="NHE3900" s="61"/>
      <c r="NHF3900" s="60"/>
      <c r="NHG3900" s="59"/>
      <c r="NHH3900" s="57"/>
      <c r="NHI3900" s="57"/>
      <c r="NHJ3900" s="57"/>
      <c r="NHK3900" s="57"/>
      <c r="NHL3900" s="57"/>
      <c r="NHM3900" s="57"/>
      <c r="NHN3900" s="57"/>
      <c r="NHO3900" s="57"/>
      <c r="NHP3900" s="58"/>
      <c r="NHQ3900" s="57"/>
      <c r="NHR3900" s="57"/>
      <c r="NHS3900" s="57"/>
      <c r="NHT3900" s="57"/>
      <c r="NHU3900" s="57"/>
      <c r="NHV3900" s="56"/>
      <c r="NHW3900" s="57"/>
      <c r="NHX3900" s="64"/>
      <c r="NHY3900" s="64"/>
      <c r="NHZ3900" s="64"/>
      <c r="NIA3900" s="64"/>
      <c r="NIB3900" s="62"/>
      <c r="NIC3900" s="63"/>
      <c r="NID3900" s="62"/>
      <c r="NIE3900" s="62"/>
      <c r="NIF3900" s="61"/>
      <c r="NIG3900" s="60"/>
      <c r="NIH3900" s="59"/>
      <c r="NII3900" s="57"/>
      <c r="NIJ3900" s="57"/>
      <c r="NIK3900" s="57"/>
      <c r="NIL3900" s="57"/>
      <c r="NIM3900" s="57"/>
      <c r="NIN3900" s="57"/>
      <c r="NIO3900" s="57"/>
      <c r="NIP3900" s="57"/>
      <c r="NIQ3900" s="58"/>
      <c r="NIR3900" s="57"/>
      <c r="NIS3900" s="57"/>
      <c r="NIT3900" s="57"/>
      <c r="NIU3900" s="57"/>
      <c r="NIV3900" s="57"/>
      <c r="NIW3900" s="56"/>
      <c r="NIX3900" s="57"/>
      <c r="NIY3900" s="64"/>
      <c r="NIZ3900" s="64"/>
      <c r="NJA3900" s="64"/>
      <c r="NJB3900" s="64"/>
      <c r="NJC3900" s="62"/>
      <c r="NJD3900" s="63"/>
      <c r="NJE3900" s="62"/>
      <c r="NJF3900" s="62"/>
      <c r="NJG3900" s="61"/>
      <c r="NJH3900" s="60"/>
      <c r="NJI3900" s="59"/>
      <c r="NJJ3900" s="57"/>
      <c r="NJK3900" s="57"/>
      <c r="NJL3900" s="57"/>
      <c r="NJM3900" s="57"/>
      <c r="NJN3900" s="57"/>
      <c r="NJO3900" s="57"/>
      <c r="NJP3900" s="57"/>
      <c r="NJQ3900" s="57"/>
      <c r="NJR3900" s="58"/>
      <c r="NJS3900" s="57"/>
      <c r="NJT3900" s="57"/>
      <c r="NJU3900" s="57"/>
      <c r="NJV3900" s="57"/>
      <c r="NJW3900" s="57"/>
      <c r="NJX3900" s="56"/>
      <c r="NJY3900" s="57"/>
      <c r="NJZ3900" s="64"/>
      <c r="NKA3900" s="64"/>
      <c r="NKB3900" s="64"/>
      <c r="NKC3900" s="64"/>
      <c r="NKD3900" s="62"/>
      <c r="NKE3900" s="63"/>
      <c r="NKF3900" s="62"/>
      <c r="NKG3900" s="62"/>
      <c r="NKH3900" s="61"/>
      <c r="NKI3900" s="60"/>
      <c r="NKJ3900" s="59"/>
      <c r="NKK3900" s="57"/>
      <c r="NKL3900" s="57"/>
      <c r="NKM3900" s="57"/>
      <c r="NKN3900" s="57"/>
      <c r="NKO3900" s="57"/>
      <c r="NKP3900" s="57"/>
      <c r="NKQ3900" s="57"/>
      <c r="NKR3900" s="57"/>
      <c r="NKS3900" s="58"/>
      <c r="NKT3900" s="57"/>
      <c r="NKU3900" s="57"/>
      <c r="NKV3900" s="57"/>
      <c r="NKW3900" s="57"/>
      <c r="NKX3900" s="57"/>
      <c r="NKY3900" s="56"/>
      <c r="NKZ3900" s="57"/>
      <c r="NLA3900" s="64"/>
      <c r="NLB3900" s="64"/>
      <c r="NLC3900" s="64"/>
      <c r="NLD3900" s="64"/>
      <c r="NLE3900" s="62"/>
      <c r="NLF3900" s="63"/>
      <c r="NLG3900" s="62"/>
      <c r="NLH3900" s="62"/>
      <c r="NLI3900" s="61"/>
      <c r="NLJ3900" s="60"/>
      <c r="NLK3900" s="59"/>
      <c r="NLL3900" s="57"/>
      <c r="NLM3900" s="57"/>
      <c r="NLN3900" s="57"/>
      <c r="NLO3900" s="57"/>
      <c r="NLP3900" s="57"/>
      <c r="NLQ3900" s="57"/>
      <c r="NLR3900" s="57"/>
      <c r="NLS3900" s="57"/>
      <c r="NLT3900" s="58"/>
      <c r="NLU3900" s="57"/>
      <c r="NLV3900" s="57"/>
      <c r="NLW3900" s="57"/>
      <c r="NLX3900" s="57"/>
      <c r="NLY3900" s="57"/>
      <c r="NLZ3900" s="56"/>
      <c r="NMA3900" s="57"/>
      <c r="NMB3900" s="64"/>
      <c r="NMC3900" s="64"/>
      <c r="NMD3900" s="64"/>
      <c r="NME3900" s="64"/>
      <c r="NMF3900" s="62"/>
      <c r="NMG3900" s="63"/>
      <c r="NMH3900" s="62"/>
      <c r="NMI3900" s="62"/>
      <c r="NMJ3900" s="61"/>
      <c r="NMK3900" s="60"/>
      <c r="NML3900" s="59"/>
      <c r="NMM3900" s="57"/>
      <c r="NMN3900" s="57"/>
      <c r="NMO3900" s="57"/>
      <c r="NMP3900" s="57"/>
      <c r="NMQ3900" s="57"/>
      <c r="NMR3900" s="57"/>
      <c r="NMS3900" s="57"/>
      <c r="NMT3900" s="57"/>
      <c r="NMU3900" s="58"/>
      <c r="NMV3900" s="57"/>
      <c r="NMW3900" s="57"/>
      <c r="NMX3900" s="57"/>
      <c r="NMY3900" s="57"/>
      <c r="NMZ3900" s="57"/>
      <c r="NNA3900" s="56"/>
      <c r="NNB3900" s="57"/>
      <c r="NNC3900" s="64"/>
      <c r="NND3900" s="64"/>
      <c r="NNE3900" s="64"/>
      <c r="NNF3900" s="64"/>
      <c r="NNG3900" s="62"/>
      <c r="NNH3900" s="63"/>
      <c r="NNI3900" s="62"/>
      <c r="NNJ3900" s="62"/>
      <c r="NNK3900" s="61"/>
      <c r="NNL3900" s="60"/>
      <c r="NNM3900" s="59"/>
      <c r="NNN3900" s="57"/>
      <c r="NNO3900" s="57"/>
      <c r="NNP3900" s="57"/>
      <c r="NNQ3900" s="57"/>
      <c r="NNR3900" s="57"/>
      <c r="NNS3900" s="57"/>
      <c r="NNT3900" s="57"/>
      <c r="NNU3900" s="57"/>
      <c r="NNV3900" s="58"/>
      <c r="NNW3900" s="57"/>
      <c r="NNX3900" s="57"/>
      <c r="NNY3900" s="57"/>
      <c r="NNZ3900" s="57"/>
      <c r="NOA3900" s="57"/>
      <c r="NOB3900" s="56"/>
      <c r="NOC3900" s="57"/>
      <c r="NOD3900" s="64"/>
      <c r="NOE3900" s="64"/>
      <c r="NOF3900" s="64"/>
      <c r="NOG3900" s="64"/>
      <c r="NOH3900" s="62"/>
      <c r="NOI3900" s="63"/>
      <c r="NOJ3900" s="62"/>
      <c r="NOK3900" s="62"/>
      <c r="NOL3900" s="61"/>
      <c r="NOM3900" s="60"/>
      <c r="NON3900" s="59"/>
      <c r="NOO3900" s="57"/>
      <c r="NOP3900" s="57"/>
      <c r="NOQ3900" s="57"/>
      <c r="NOR3900" s="57"/>
      <c r="NOS3900" s="57"/>
      <c r="NOT3900" s="57"/>
      <c r="NOU3900" s="57"/>
      <c r="NOV3900" s="57"/>
      <c r="NOW3900" s="58"/>
      <c r="NOX3900" s="57"/>
      <c r="NOY3900" s="57"/>
      <c r="NOZ3900" s="57"/>
      <c r="NPA3900" s="57"/>
      <c r="NPB3900" s="57"/>
      <c r="NPC3900" s="56"/>
      <c r="NPD3900" s="57"/>
      <c r="NPE3900" s="64"/>
      <c r="NPF3900" s="64"/>
      <c r="NPG3900" s="64"/>
      <c r="NPH3900" s="64"/>
      <c r="NPI3900" s="62"/>
      <c r="NPJ3900" s="63"/>
      <c r="NPK3900" s="62"/>
      <c r="NPL3900" s="62"/>
      <c r="NPM3900" s="61"/>
      <c r="NPN3900" s="60"/>
      <c r="NPO3900" s="59"/>
      <c r="NPP3900" s="57"/>
      <c r="NPQ3900" s="57"/>
      <c r="NPR3900" s="57"/>
      <c r="NPS3900" s="57"/>
      <c r="NPT3900" s="57"/>
      <c r="NPU3900" s="57"/>
      <c r="NPV3900" s="57"/>
      <c r="NPW3900" s="57"/>
      <c r="NPX3900" s="58"/>
      <c r="NPY3900" s="57"/>
      <c r="NPZ3900" s="57"/>
      <c r="NQA3900" s="57"/>
      <c r="NQB3900" s="57"/>
      <c r="NQC3900" s="57"/>
      <c r="NQD3900" s="56"/>
      <c r="NQE3900" s="57"/>
      <c r="NQF3900" s="64"/>
      <c r="NQG3900" s="64"/>
      <c r="NQH3900" s="64"/>
      <c r="NQI3900" s="64"/>
      <c r="NQJ3900" s="62"/>
      <c r="NQK3900" s="63"/>
      <c r="NQL3900" s="62"/>
      <c r="NQM3900" s="62"/>
      <c r="NQN3900" s="61"/>
      <c r="NQO3900" s="60"/>
      <c r="NQP3900" s="59"/>
      <c r="NQQ3900" s="57"/>
      <c r="NQR3900" s="57"/>
      <c r="NQS3900" s="57"/>
      <c r="NQT3900" s="57"/>
      <c r="NQU3900" s="57"/>
      <c r="NQV3900" s="57"/>
      <c r="NQW3900" s="57"/>
      <c r="NQX3900" s="57"/>
      <c r="NQY3900" s="58"/>
      <c r="NQZ3900" s="57"/>
      <c r="NRA3900" s="57"/>
      <c r="NRB3900" s="57"/>
      <c r="NRC3900" s="57"/>
      <c r="NRD3900" s="57"/>
      <c r="NRE3900" s="56"/>
      <c r="NRF3900" s="57"/>
      <c r="NRG3900" s="64"/>
      <c r="NRH3900" s="64"/>
      <c r="NRI3900" s="64"/>
      <c r="NRJ3900" s="64"/>
      <c r="NRK3900" s="62"/>
      <c r="NRL3900" s="63"/>
      <c r="NRM3900" s="62"/>
      <c r="NRN3900" s="62"/>
      <c r="NRO3900" s="61"/>
      <c r="NRP3900" s="60"/>
      <c r="NRQ3900" s="59"/>
      <c r="NRR3900" s="57"/>
      <c r="NRS3900" s="57"/>
      <c r="NRT3900" s="57"/>
      <c r="NRU3900" s="57"/>
      <c r="NRV3900" s="57"/>
      <c r="NRW3900" s="57"/>
      <c r="NRX3900" s="57"/>
      <c r="NRY3900" s="57"/>
      <c r="NRZ3900" s="58"/>
      <c r="NSA3900" s="57"/>
      <c r="NSB3900" s="57"/>
      <c r="NSC3900" s="57"/>
      <c r="NSD3900" s="57"/>
      <c r="NSE3900" s="57"/>
      <c r="NSF3900" s="56"/>
      <c r="NSG3900" s="57"/>
      <c r="NSH3900" s="64"/>
      <c r="NSI3900" s="64"/>
      <c r="NSJ3900" s="64"/>
      <c r="NSK3900" s="64"/>
      <c r="NSL3900" s="62"/>
      <c r="NSM3900" s="63"/>
      <c r="NSN3900" s="62"/>
      <c r="NSO3900" s="62"/>
      <c r="NSP3900" s="61"/>
      <c r="NSQ3900" s="60"/>
      <c r="NSR3900" s="59"/>
      <c r="NSS3900" s="57"/>
      <c r="NST3900" s="57"/>
      <c r="NSU3900" s="57"/>
      <c r="NSV3900" s="57"/>
      <c r="NSW3900" s="57"/>
      <c r="NSX3900" s="57"/>
      <c r="NSY3900" s="57"/>
      <c r="NSZ3900" s="57"/>
      <c r="NTA3900" s="58"/>
      <c r="NTB3900" s="57"/>
      <c r="NTC3900" s="57"/>
      <c r="NTD3900" s="57"/>
      <c r="NTE3900" s="57"/>
      <c r="NTF3900" s="57"/>
      <c r="NTG3900" s="56"/>
      <c r="NTH3900" s="57"/>
      <c r="NTI3900" s="64"/>
      <c r="NTJ3900" s="64"/>
      <c r="NTK3900" s="64"/>
      <c r="NTL3900" s="64"/>
      <c r="NTM3900" s="62"/>
      <c r="NTN3900" s="63"/>
      <c r="NTO3900" s="62"/>
      <c r="NTP3900" s="62"/>
      <c r="NTQ3900" s="61"/>
      <c r="NTR3900" s="60"/>
      <c r="NTS3900" s="59"/>
      <c r="NTT3900" s="57"/>
      <c r="NTU3900" s="57"/>
      <c r="NTV3900" s="57"/>
      <c r="NTW3900" s="57"/>
      <c r="NTX3900" s="57"/>
      <c r="NTY3900" s="57"/>
      <c r="NTZ3900" s="57"/>
      <c r="NUA3900" s="57"/>
      <c r="NUB3900" s="58"/>
      <c r="NUC3900" s="57"/>
      <c r="NUD3900" s="57"/>
      <c r="NUE3900" s="57"/>
      <c r="NUF3900" s="57"/>
      <c r="NUG3900" s="57"/>
      <c r="NUH3900" s="56"/>
      <c r="NUI3900" s="57"/>
      <c r="NUJ3900" s="64"/>
      <c r="NUK3900" s="64"/>
      <c r="NUL3900" s="64"/>
      <c r="NUM3900" s="64"/>
      <c r="NUN3900" s="62"/>
      <c r="NUO3900" s="63"/>
      <c r="NUP3900" s="62"/>
      <c r="NUQ3900" s="62"/>
      <c r="NUR3900" s="61"/>
      <c r="NUS3900" s="60"/>
      <c r="NUT3900" s="59"/>
      <c r="NUU3900" s="57"/>
      <c r="NUV3900" s="57"/>
      <c r="NUW3900" s="57"/>
      <c r="NUX3900" s="57"/>
      <c r="NUY3900" s="57"/>
      <c r="NUZ3900" s="57"/>
      <c r="NVA3900" s="57"/>
      <c r="NVB3900" s="57"/>
      <c r="NVC3900" s="58"/>
      <c r="NVD3900" s="57"/>
      <c r="NVE3900" s="57"/>
      <c r="NVF3900" s="57"/>
      <c r="NVG3900" s="57"/>
      <c r="NVH3900" s="57"/>
      <c r="NVI3900" s="56"/>
      <c r="NVJ3900" s="57"/>
      <c r="NVK3900" s="64"/>
      <c r="NVL3900" s="64"/>
      <c r="NVM3900" s="64"/>
      <c r="NVN3900" s="64"/>
      <c r="NVO3900" s="62"/>
      <c r="NVP3900" s="63"/>
      <c r="NVQ3900" s="62"/>
      <c r="NVR3900" s="62"/>
      <c r="NVS3900" s="61"/>
      <c r="NVT3900" s="60"/>
      <c r="NVU3900" s="59"/>
      <c r="NVV3900" s="57"/>
      <c r="NVW3900" s="57"/>
      <c r="NVX3900" s="57"/>
      <c r="NVY3900" s="57"/>
      <c r="NVZ3900" s="57"/>
      <c r="NWA3900" s="57"/>
      <c r="NWB3900" s="57"/>
      <c r="NWC3900" s="57"/>
      <c r="NWD3900" s="58"/>
      <c r="NWE3900" s="57"/>
      <c r="NWF3900" s="57"/>
      <c r="NWG3900" s="57"/>
      <c r="NWH3900" s="57"/>
      <c r="NWI3900" s="57"/>
      <c r="NWJ3900" s="56"/>
      <c r="NWK3900" s="57"/>
      <c r="NWL3900" s="64"/>
      <c r="NWM3900" s="64"/>
      <c r="NWN3900" s="64"/>
      <c r="NWO3900" s="64"/>
      <c r="NWP3900" s="62"/>
      <c r="NWQ3900" s="63"/>
      <c r="NWR3900" s="62"/>
      <c r="NWS3900" s="62"/>
      <c r="NWT3900" s="61"/>
      <c r="NWU3900" s="60"/>
      <c r="NWV3900" s="59"/>
      <c r="NWW3900" s="57"/>
      <c r="NWX3900" s="57"/>
      <c r="NWY3900" s="57"/>
      <c r="NWZ3900" s="57"/>
      <c r="NXA3900" s="57"/>
      <c r="NXB3900" s="57"/>
      <c r="NXC3900" s="57"/>
      <c r="NXD3900" s="57"/>
      <c r="NXE3900" s="58"/>
      <c r="NXF3900" s="57"/>
      <c r="NXG3900" s="57"/>
      <c r="NXH3900" s="57"/>
      <c r="NXI3900" s="57"/>
      <c r="NXJ3900" s="57"/>
      <c r="NXK3900" s="56"/>
      <c r="NXL3900" s="57"/>
      <c r="NXM3900" s="64"/>
      <c r="NXN3900" s="64"/>
      <c r="NXO3900" s="64"/>
      <c r="NXP3900" s="64"/>
      <c r="NXQ3900" s="62"/>
      <c r="NXR3900" s="63"/>
      <c r="NXS3900" s="62"/>
      <c r="NXT3900" s="62"/>
      <c r="NXU3900" s="61"/>
      <c r="NXV3900" s="60"/>
      <c r="NXW3900" s="59"/>
      <c r="NXX3900" s="57"/>
      <c r="NXY3900" s="57"/>
      <c r="NXZ3900" s="57"/>
      <c r="NYA3900" s="57"/>
      <c r="NYB3900" s="57"/>
      <c r="NYC3900" s="57"/>
      <c r="NYD3900" s="57"/>
      <c r="NYE3900" s="57"/>
      <c r="NYF3900" s="58"/>
      <c r="NYG3900" s="57"/>
      <c r="NYH3900" s="57"/>
      <c r="NYI3900" s="57"/>
      <c r="NYJ3900" s="57"/>
      <c r="NYK3900" s="57"/>
      <c r="NYL3900" s="56"/>
      <c r="NYM3900" s="57"/>
      <c r="NYN3900" s="64"/>
      <c r="NYO3900" s="64"/>
      <c r="NYP3900" s="64"/>
      <c r="NYQ3900" s="64"/>
      <c r="NYR3900" s="62"/>
      <c r="NYS3900" s="63"/>
      <c r="NYT3900" s="62"/>
      <c r="NYU3900" s="62"/>
      <c r="NYV3900" s="61"/>
      <c r="NYW3900" s="60"/>
      <c r="NYX3900" s="59"/>
      <c r="NYY3900" s="57"/>
      <c r="NYZ3900" s="57"/>
      <c r="NZA3900" s="57"/>
      <c r="NZB3900" s="57"/>
      <c r="NZC3900" s="57"/>
      <c r="NZD3900" s="57"/>
      <c r="NZE3900" s="57"/>
      <c r="NZF3900" s="57"/>
      <c r="NZG3900" s="58"/>
      <c r="NZH3900" s="57"/>
      <c r="NZI3900" s="57"/>
      <c r="NZJ3900" s="57"/>
      <c r="NZK3900" s="57"/>
      <c r="NZL3900" s="57"/>
      <c r="NZM3900" s="56"/>
      <c r="NZN3900" s="57"/>
      <c r="NZO3900" s="64"/>
      <c r="NZP3900" s="64"/>
      <c r="NZQ3900" s="64"/>
      <c r="NZR3900" s="64"/>
      <c r="NZS3900" s="62"/>
      <c r="NZT3900" s="63"/>
      <c r="NZU3900" s="62"/>
      <c r="NZV3900" s="62"/>
      <c r="NZW3900" s="61"/>
      <c r="NZX3900" s="60"/>
      <c r="NZY3900" s="59"/>
      <c r="NZZ3900" s="57"/>
      <c r="OAA3900" s="57"/>
      <c r="OAB3900" s="57"/>
      <c r="OAC3900" s="57"/>
      <c r="OAD3900" s="57"/>
      <c r="OAE3900" s="57"/>
      <c r="OAF3900" s="57"/>
      <c r="OAG3900" s="57"/>
      <c r="OAH3900" s="58"/>
      <c r="OAI3900" s="57"/>
      <c r="OAJ3900" s="57"/>
      <c r="OAK3900" s="57"/>
      <c r="OAL3900" s="57"/>
      <c r="OAM3900" s="57"/>
      <c r="OAN3900" s="56"/>
      <c r="OAO3900" s="57"/>
      <c r="OAP3900" s="64"/>
      <c r="OAQ3900" s="64"/>
      <c r="OAR3900" s="64"/>
      <c r="OAS3900" s="64"/>
      <c r="OAT3900" s="62"/>
      <c r="OAU3900" s="63"/>
      <c r="OAV3900" s="62"/>
      <c r="OAW3900" s="62"/>
      <c r="OAX3900" s="61"/>
      <c r="OAY3900" s="60"/>
      <c r="OAZ3900" s="59"/>
      <c r="OBA3900" s="57"/>
      <c r="OBB3900" s="57"/>
      <c r="OBC3900" s="57"/>
      <c r="OBD3900" s="57"/>
      <c r="OBE3900" s="57"/>
      <c r="OBF3900" s="57"/>
      <c r="OBG3900" s="57"/>
      <c r="OBH3900" s="57"/>
      <c r="OBI3900" s="58"/>
      <c r="OBJ3900" s="57"/>
      <c r="OBK3900" s="57"/>
      <c r="OBL3900" s="57"/>
      <c r="OBM3900" s="57"/>
      <c r="OBN3900" s="57"/>
      <c r="OBO3900" s="56"/>
      <c r="OBP3900" s="57"/>
      <c r="OBQ3900" s="64"/>
      <c r="OBR3900" s="64"/>
      <c r="OBS3900" s="64"/>
      <c r="OBT3900" s="64"/>
      <c r="OBU3900" s="62"/>
      <c r="OBV3900" s="63"/>
      <c r="OBW3900" s="62"/>
      <c r="OBX3900" s="62"/>
      <c r="OBY3900" s="61"/>
      <c r="OBZ3900" s="60"/>
      <c r="OCA3900" s="59"/>
      <c r="OCB3900" s="57"/>
      <c r="OCC3900" s="57"/>
      <c r="OCD3900" s="57"/>
      <c r="OCE3900" s="57"/>
      <c r="OCF3900" s="57"/>
      <c r="OCG3900" s="57"/>
      <c r="OCH3900" s="57"/>
      <c r="OCI3900" s="57"/>
      <c r="OCJ3900" s="58"/>
      <c r="OCK3900" s="57"/>
      <c r="OCL3900" s="57"/>
      <c r="OCM3900" s="57"/>
      <c r="OCN3900" s="57"/>
      <c r="OCO3900" s="57"/>
      <c r="OCP3900" s="56"/>
      <c r="OCQ3900" s="57"/>
      <c r="OCR3900" s="64"/>
      <c r="OCS3900" s="64"/>
      <c r="OCT3900" s="64"/>
      <c r="OCU3900" s="64"/>
      <c r="OCV3900" s="62"/>
      <c r="OCW3900" s="63"/>
      <c r="OCX3900" s="62"/>
      <c r="OCY3900" s="62"/>
      <c r="OCZ3900" s="61"/>
      <c r="ODA3900" s="60"/>
      <c r="ODB3900" s="59"/>
      <c r="ODC3900" s="57"/>
      <c r="ODD3900" s="57"/>
      <c r="ODE3900" s="57"/>
      <c r="ODF3900" s="57"/>
      <c r="ODG3900" s="57"/>
      <c r="ODH3900" s="57"/>
      <c r="ODI3900" s="57"/>
      <c r="ODJ3900" s="57"/>
      <c r="ODK3900" s="58"/>
      <c r="ODL3900" s="57"/>
      <c r="ODM3900" s="57"/>
      <c r="ODN3900" s="57"/>
      <c r="ODO3900" s="57"/>
      <c r="ODP3900" s="57"/>
      <c r="ODQ3900" s="56"/>
      <c r="ODR3900" s="57"/>
      <c r="ODS3900" s="64"/>
      <c r="ODT3900" s="64"/>
      <c r="ODU3900" s="64"/>
      <c r="ODV3900" s="64"/>
      <c r="ODW3900" s="62"/>
      <c r="ODX3900" s="63"/>
      <c r="ODY3900" s="62"/>
      <c r="ODZ3900" s="62"/>
      <c r="OEA3900" s="61"/>
      <c r="OEB3900" s="60"/>
      <c r="OEC3900" s="59"/>
      <c r="OED3900" s="57"/>
      <c r="OEE3900" s="57"/>
      <c r="OEF3900" s="57"/>
      <c r="OEG3900" s="57"/>
      <c r="OEH3900" s="57"/>
      <c r="OEI3900" s="57"/>
      <c r="OEJ3900" s="57"/>
      <c r="OEK3900" s="57"/>
      <c r="OEL3900" s="58"/>
      <c r="OEM3900" s="57"/>
      <c r="OEN3900" s="57"/>
      <c r="OEO3900" s="57"/>
      <c r="OEP3900" s="57"/>
      <c r="OEQ3900" s="57"/>
      <c r="OER3900" s="56"/>
      <c r="OES3900" s="57"/>
      <c r="OET3900" s="64"/>
      <c r="OEU3900" s="64"/>
      <c r="OEV3900" s="64"/>
      <c r="OEW3900" s="64"/>
      <c r="OEX3900" s="62"/>
      <c r="OEY3900" s="63"/>
      <c r="OEZ3900" s="62"/>
      <c r="OFA3900" s="62"/>
      <c r="OFB3900" s="61"/>
      <c r="OFC3900" s="60"/>
      <c r="OFD3900" s="59"/>
      <c r="OFE3900" s="57"/>
      <c r="OFF3900" s="57"/>
      <c r="OFG3900" s="57"/>
      <c r="OFH3900" s="57"/>
      <c r="OFI3900" s="57"/>
      <c r="OFJ3900" s="57"/>
      <c r="OFK3900" s="57"/>
      <c r="OFL3900" s="57"/>
      <c r="OFM3900" s="58"/>
      <c r="OFN3900" s="57"/>
      <c r="OFO3900" s="57"/>
      <c r="OFP3900" s="57"/>
      <c r="OFQ3900" s="57"/>
      <c r="OFR3900" s="57"/>
      <c r="OFS3900" s="56"/>
      <c r="OFT3900" s="57"/>
      <c r="OFU3900" s="64"/>
      <c r="OFV3900" s="64"/>
      <c r="OFW3900" s="64"/>
      <c r="OFX3900" s="64"/>
      <c r="OFY3900" s="62"/>
      <c r="OFZ3900" s="63"/>
      <c r="OGA3900" s="62"/>
      <c r="OGB3900" s="62"/>
      <c r="OGC3900" s="61"/>
      <c r="OGD3900" s="60"/>
      <c r="OGE3900" s="59"/>
      <c r="OGF3900" s="57"/>
      <c r="OGG3900" s="57"/>
      <c r="OGH3900" s="57"/>
      <c r="OGI3900" s="57"/>
      <c r="OGJ3900" s="57"/>
      <c r="OGK3900" s="57"/>
      <c r="OGL3900" s="57"/>
      <c r="OGM3900" s="57"/>
      <c r="OGN3900" s="58"/>
      <c r="OGO3900" s="57"/>
      <c r="OGP3900" s="57"/>
      <c r="OGQ3900" s="57"/>
      <c r="OGR3900" s="57"/>
      <c r="OGS3900" s="57"/>
      <c r="OGT3900" s="56"/>
      <c r="OGU3900" s="57"/>
      <c r="OGV3900" s="64"/>
      <c r="OGW3900" s="64"/>
      <c r="OGX3900" s="64"/>
      <c r="OGY3900" s="64"/>
      <c r="OGZ3900" s="62"/>
      <c r="OHA3900" s="63"/>
      <c r="OHB3900" s="62"/>
      <c r="OHC3900" s="62"/>
      <c r="OHD3900" s="61"/>
      <c r="OHE3900" s="60"/>
      <c r="OHF3900" s="59"/>
      <c r="OHG3900" s="57"/>
      <c r="OHH3900" s="57"/>
      <c r="OHI3900" s="57"/>
      <c r="OHJ3900" s="57"/>
      <c r="OHK3900" s="57"/>
      <c r="OHL3900" s="57"/>
      <c r="OHM3900" s="57"/>
      <c r="OHN3900" s="57"/>
      <c r="OHO3900" s="58"/>
      <c r="OHP3900" s="57"/>
      <c r="OHQ3900" s="57"/>
      <c r="OHR3900" s="57"/>
      <c r="OHS3900" s="57"/>
      <c r="OHT3900" s="57"/>
      <c r="OHU3900" s="56"/>
      <c r="OHV3900" s="57"/>
      <c r="OHW3900" s="64"/>
      <c r="OHX3900" s="64"/>
      <c r="OHY3900" s="64"/>
      <c r="OHZ3900" s="64"/>
      <c r="OIA3900" s="62"/>
      <c r="OIB3900" s="63"/>
      <c r="OIC3900" s="62"/>
      <c r="OID3900" s="62"/>
      <c r="OIE3900" s="61"/>
      <c r="OIF3900" s="60"/>
      <c r="OIG3900" s="59"/>
      <c r="OIH3900" s="57"/>
      <c r="OII3900" s="57"/>
      <c r="OIJ3900" s="57"/>
      <c r="OIK3900" s="57"/>
      <c r="OIL3900" s="57"/>
      <c r="OIM3900" s="57"/>
      <c r="OIN3900" s="57"/>
      <c r="OIO3900" s="57"/>
      <c r="OIP3900" s="58"/>
      <c r="OIQ3900" s="57"/>
      <c r="OIR3900" s="57"/>
      <c r="OIS3900" s="57"/>
      <c r="OIT3900" s="57"/>
      <c r="OIU3900" s="57"/>
      <c r="OIV3900" s="56"/>
      <c r="OIW3900" s="57"/>
      <c r="OIX3900" s="64"/>
      <c r="OIY3900" s="64"/>
      <c r="OIZ3900" s="64"/>
      <c r="OJA3900" s="64"/>
      <c r="OJB3900" s="62"/>
      <c r="OJC3900" s="63"/>
      <c r="OJD3900" s="62"/>
      <c r="OJE3900" s="62"/>
      <c r="OJF3900" s="61"/>
      <c r="OJG3900" s="60"/>
      <c r="OJH3900" s="59"/>
      <c r="OJI3900" s="57"/>
      <c r="OJJ3900" s="57"/>
      <c r="OJK3900" s="57"/>
      <c r="OJL3900" s="57"/>
      <c r="OJM3900" s="57"/>
      <c r="OJN3900" s="57"/>
      <c r="OJO3900" s="57"/>
      <c r="OJP3900" s="57"/>
      <c r="OJQ3900" s="58"/>
      <c r="OJR3900" s="57"/>
      <c r="OJS3900" s="57"/>
      <c r="OJT3900" s="57"/>
      <c r="OJU3900" s="57"/>
      <c r="OJV3900" s="57"/>
      <c r="OJW3900" s="56"/>
      <c r="OJX3900" s="57"/>
      <c r="OJY3900" s="64"/>
      <c r="OJZ3900" s="64"/>
      <c r="OKA3900" s="64"/>
      <c r="OKB3900" s="64"/>
      <c r="OKC3900" s="62"/>
      <c r="OKD3900" s="63"/>
      <c r="OKE3900" s="62"/>
      <c r="OKF3900" s="62"/>
      <c r="OKG3900" s="61"/>
      <c r="OKH3900" s="60"/>
      <c r="OKI3900" s="59"/>
      <c r="OKJ3900" s="57"/>
      <c r="OKK3900" s="57"/>
      <c r="OKL3900" s="57"/>
      <c r="OKM3900" s="57"/>
      <c r="OKN3900" s="57"/>
      <c r="OKO3900" s="57"/>
      <c r="OKP3900" s="57"/>
      <c r="OKQ3900" s="57"/>
      <c r="OKR3900" s="58"/>
      <c r="OKS3900" s="57"/>
      <c r="OKT3900" s="57"/>
      <c r="OKU3900" s="57"/>
      <c r="OKV3900" s="57"/>
      <c r="OKW3900" s="57"/>
      <c r="OKX3900" s="56"/>
      <c r="OKY3900" s="57"/>
      <c r="OKZ3900" s="64"/>
      <c r="OLA3900" s="64"/>
      <c r="OLB3900" s="64"/>
      <c r="OLC3900" s="64"/>
      <c r="OLD3900" s="62"/>
      <c r="OLE3900" s="63"/>
      <c r="OLF3900" s="62"/>
      <c r="OLG3900" s="62"/>
      <c r="OLH3900" s="61"/>
      <c r="OLI3900" s="60"/>
      <c r="OLJ3900" s="59"/>
      <c r="OLK3900" s="57"/>
      <c r="OLL3900" s="57"/>
      <c r="OLM3900" s="57"/>
      <c r="OLN3900" s="57"/>
      <c r="OLO3900" s="57"/>
      <c r="OLP3900" s="57"/>
      <c r="OLQ3900" s="57"/>
      <c r="OLR3900" s="57"/>
      <c r="OLS3900" s="58"/>
      <c r="OLT3900" s="57"/>
      <c r="OLU3900" s="57"/>
      <c r="OLV3900" s="57"/>
      <c r="OLW3900" s="57"/>
      <c r="OLX3900" s="57"/>
      <c r="OLY3900" s="56"/>
      <c r="OLZ3900" s="57"/>
      <c r="OMA3900" s="64"/>
      <c r="OMB3900" s="64"/>
      <c r="OMC3900" s="64"/>
      <c r="OMD3900" s="64"/>
      <c r="OME3900" s="62"/>
      <c r="OMF3900" s="63"/>
      <c r="OMG3900" s="62"/>
      <c r="OMH3900" s="62"/>
      <c r="OMI3900" s="61"/>
      <c r="OMJ3900" s="60"/>
      <c r="OMK3900" s="59"/>
      <c r="OML3900" s="57"/>
      <c r="OMM3900" s="57"/>
      <c r="OMN3900" s="57"/>
      <c r="OMO3900" s="57"/>
      <c r="OMP3900" s="57"/>
      <c r="OMQ3900" s="57"/>
      <c r="OMR3900" s="57"/>
      <c r="OMS3900" s="57"/>
      <c r="OMT3900" s="58"/>
      <c r="OMU3900" s="57"/>
      <c r="OMV3900" s="57"/>
      <c r="OMW3900" s="57"/>
      <c r="OMX3900" s="57"/>
      <c r="OMY3900" s="57"/>
      <c r="OMZ3900" s="56"/>
      <c r="ONA3900" s="57"/>
      <c r="ONB3900" s="64"/>
      <c r="ONC3900" s="64"/>
      <c r="OND3900" s="64"/>
      <c r="ONE3900" s="64"/>
      <c r="ONF3900" s="62"/>
      <c r="ONG3900" s="63"/>
      <c r="ONH3900" s="62"/>
      <c r="ONI3900" s="62"/>
      <c r="ONJ3900" s="61"/>
      <c r="ONK3900" s="60"/>
      <c r="ONL3900" s="59"/>
      <c r="ONM3900" s="57"/>
      <c r="ONN3900" s="57"/>
      <c r="ONO3900" s="57"/>
      <c r="ONP3900" s="57"/>
      <c r="ONQ3900" s="57"/>
      <c r="ONR3900" s="57"/>
      <c r="ONS3900" s="57"/>
      <c r="ONT3900" s="57"/>
      <c r="ONU3900" s="58"/>
      <c r="ONV3900" s="57"/>
      <c r="ONW3900" s="57"/>
      <c r="ONX3900" s="57"/>
      <c r="ONY3900" s="57"/>
      <c r="ONZ3900" s="57"/>
      <c r="OOA3900" s="56"/>
      <c r="OOB3900" s="57"/>
      <c r="OOC3900" s="64"/>
      <c r="OOD3900" s="64"/>
      <c r="OOE3900" s="64"/>
      <c r="OOF3900" s="64"/>
      <c r="OOG3900" s="62"/>
      <c r="OOH3900" s="63"/>
      <c r="OOI3900" s="62"/>
      <c r="OOJ3900" s="62"/>
      <c r="OOK3900" s="61"/>
      <c r="OOL3900" s="60"/>
      <c r="OOM3900" s="59"/>
      <c r="OON3900" s="57"/>
      <c r="OOO3900" s="57"/>
      <c r="OOP3900" s="57"/>
      <c r="OOQ3900" s="57"/>
      <c r="OOR3900" s="57"/>
      <c r="OOS3900" s="57"/>
      <c r="OOT3900" s="57"/>
      <c r="OOU3900" s="57"/>
      <c r="OOV3900" s="58"/>
      <c r="OOW3900" s="57"/>
      <c r="OOX3900" s="57"/>
      <c r="OOY3900" s="57"/>
      <c r="OOZ3900" s="57"/>
      <c r="OPA3900" s="57"/>
      <c r="OPB3900" s="56"/>
      <c r="OPC3900" s="57"/>
      <c r="OPD3900" s="64"/>
      <c r="OPE3900" s="64"/>
      <c r="OPF3900" s="64"/>
      <c r="OPG3900" s="64"/>
      <c r="OPH3900" s="62"/>
      <c r="OPI3900" s="63"/>
      <c r="OPJ3900" s="62"/>
      <c r="OPK3900" s="62"/>
      <c r="OPL3900" s="61"/>
      <c r="OPM3900" s="60"/>
      <c r="OPN3900" s="59"/>
      <c r="OPO3900" s="57"/>
      <c r="OPP3900" s="57"/>
      <c r="OPQ3900" s="57"/>
      <c r="OPR3900" s="57"/>
      <c r="OPS3900" s="57"/>
      <c r="OPT3900" s="57"/>
      <c r="OPU3900" s="57"/>
      <c r="OPV3900" s="57"/>
      <c r="OPW3900" s="58"/>
      <c r="OPX3900" s="57"/>
      <c r="OPY3900" s="57"/>
      <c r="OPZ3900" s="57"/>
      <c r="OQA3900" s="57"/>
      <c r="OQB3900" s="57"/>
      <c r="OQC3900" s="56"/>
      <c r="OQD3900" s="57"/>
      <c r="OQE3900" s="64"/>
      <c r="OQF3900" s="64"/>
      <c r="OQG3900" s="64"/>
      <c r="OQH3900" s="64"/>
      <c r="OQI3900" s="62"/>
      <c r="OQJ3900" s="63"/>
      <c r="OQK3900" s="62"/>
      <c r="OQL3900" s="62"/>
      <c r="OQM3900" s="61"/>
      <c r="OQN3900" s="60"/>
      <c r="OQO3900" s="59"/>
      <c r="OQP3900" s="57"/>
      <c r="OQQ3900" s="57"/>
      <c r="OQR3900" s="57"/>
      <c r="OQS3900" s="57"/>
      <c r="OQT3900" s="57"/>
      <c r="OQU3900" s="57"/>
      <c r="OQV3900" s="57"/>
      <c r="OQW3900" s="57"/>
      <c r="OQX3900" s="58"/>
      <c r="OQY3900" s="57"/>
      <c r="OQZ3900" s="57"/>
      <c r="ORA3900" s="57"/>
      <c r="ORB3900" s="57"/>
      <c r="ORC3900" s="57"/>
      <c r="ORD3900" s="56"/>
      <c r="ORE3900" s="57"/>
      <c r="ORF3900" s="64"/>
      <c r="ORG3900" s="64"/>
      <c r="ORH3900" s="64"/>
      <c r="ORI3900" s="64"/>
      <c r="ORJ3900" s="62"/>
      <c r="ORK3900" s="63"/>
      <c r="ORL3900" s="62"/>
      <c r="ORM3900" s="62"/>
      <c r="ORN3900" s="61"/>
      <c r="ORO3900" s="60"/>
      <c r="ORP3900" s="59"/>
      <c r="ORQ3900" s="57"/>
      <c r="ORR3900" s="57"/>
      <c r="ORS3900" s="57"/>
      <c r="ORT3900" s="57"/>
      <c r="ORU3900" s="57"/>
      <c r="ORV3900" s="57"/>
      <c r="ORW3900" s="57"/>
      <c r="ORX3900" s="57"/>
      <c r="ORY3900" s="58"/>
      <c r="ORZ3900" s="57"/>
      <c r="OSA3900" s="57"/>
      <c r="OSB3900" s="57"/>
      <c r="OSC3900" s="57"/>
      <c r="OSD3900" s="57"/>
      <c r="OSE3900" s="56"/>
      <c r="OSF3900" s="57"/>
      <c r="OSG3900" s="64"/>
      <c r="OSH3900" s="64"/>
      <c r="OSI3900" s="64"/>
      <c r="OSJ3900" s="64"/>
      <c r="OSK3900" s="62"/>
      <c r="OSL3900" s="63"/>
      <c r="OSM3900" s="62"/>
      <c r="OSN3900" s="62"/>
      <c r="OSO3900" s="61"/>
      <c r="OSP3900" s="60"/>
      <c r="OSQ3900" s="59"/>
      <c r="OSR3900" s="57"/>
      <c r="OSS3900" s="57"/>
      <c r="OST3900" s="57"/>
      <c r="OSU3900" s="57"/>
      <c r="OSV3900" s="57"/>
      <c r="OSW3900" s="57"/>
      <c r="OSX3900" s="57"/>
      <c r="OSY3900" s="57"/>
      <c r="OSZ3900" s="58"/>
      <c r="OTA3900" s="57"/>
      <c r="OTB3900" s="57"/>
      <c r="OTC3900" s="57"/>
      <c r="OTD3900" s="57"/>
      <c r="OTE3900" s="57"/>
      <c r="OTF3900" s="56"/>
      <c r="OTG3900" s="57"/>
      <c r="OTH3900" s="64"/>
      <c r="OTI3900" s="64"/>
      <c r="OTJ3900" s="64"/>
      <c r="OTK3900" s="64"/>
      <c r="OTL3900" s="62"/>
      <c r="OTM3900" s="63"/>
      <c r="OTN3900" s="62"/>
      <c r="OTO3900" s="62"/>
      <c r="OTP3900" s="61"/>
      <c r="OTQ3900" s="60"/>
      <c r="OTR3900" s="59"/>
      <c r="OTS3900" s="57"/>
      <c r="OTT3900" s="57"/>
      <c r="OTU3900" s="57"/>
      <c r="OTV3900" s="57"/>
      <c r="OTW3900" s="57"/>
      <c r="OTX3900" s="57"/>
      <c r="OTY3900" s="57"/>
      <c r="OTZ3900" s="57"/>
      <c r="OUA3900" s="58"/>
      <c r="OUB3900" s="57"/>
      <c r="OUC3900" s="57"/>
      <c r="OUD3900" s="57"/>
      <c r="OUE3900" s="57"/>
      <c r="OUF3900" s="57"/>
      <c r="OUG3900" s="56"/>
      <c r="OUH3900" s="57"/>
      <c r="OUI3900" s="64"/>
      <c r="OUJ3900" s="64"/>
      <c r="OUK3900" s="64"/>
      <c r="OUL3900" s="64"/>
      <c r="OUM3900" s="62"/>
      <c r="OUN3900" s="63"/>
      <c r="OUO3900" s="62"/>
      <c r="OUP3900" s="62"/>
      <c r="OUQ3900" s="61"/>
      <c r="OUR3900" s="60"/>
      <c r="OUS3900" s="59"/>
      <c r="OUT3900" s="57"/>
      <c r="OUU3900" s="57"/>
      <c r="OUV3900" s="57"/>
      <c r="OUW3900" s="57"/>
      <c r="OUX3900" s="57"/>
      <c r="OUY3900" s="57"/>
      <c r="OUZ3900" s="57"/>
      <c r="OVA3900" s="57"/>
      <c r="OVB3900" s="58"/>
      <c r="OVC3900" s="57"/>
      <c r="OVD3900" s="57"/>
      <c r="OVE3900" s="57"/>
      <c r="OVF3900" s="57"/>
      <c r="OVG3900" s="57"/>
      <c r="OVH3900" s="56"/>
      <c r="OVI3900" s="57"/>
      <c r="OVJ3900" s="64"/>
      <c r="OVK3900" s="64"/>
      <c r="OVL3900" s="64"/>
      <c r="OVM3900" s="64"/>
      <c r="OVN3900" s="62"/>
      <c r="OVO3900" s="63"/>
      <c r="OVP3900" s="62"/>
      <c r="OVQ3900" s="62"/>
      <c r="OVR3900" s="61"/>
      <c r="OVS3900" s="60"/>
      <c r="OVT3900" s="59"/>
      <c r="OVU3900" s="57"/>
      <c r="OVV3900" s="57"/>
      <c r="OVW3900" s="57"/>
      <c r="OVX3900" s="57"/>
      <c r="OVY3900" s="57"/>
      <c r="OVZ3900" s="57"/>
      <c r="OWA3900" s="57"/>
      <c r="OWB3900" s="57"/>
      <c r="OWC3900" s="58"/>
      <c r="OWD3900" s="57"/>
      <c r="OWE3900" s="57"/>
      <c r="OWF3900" s="57"/>
      <c r="OWG3900" s="57"/>
      <c r="OWH3900" s="57"/>
      <c r="OWI3900" s="56"/>
      <c r="OWJ3900" s="57"/>
      <c r="OWK3900" s="64"/>
      <c r="OWL3900" s="64"/>
      <c r="OWM3900" s="64"/>
      <c r="OWN3900" s="64"/>
      <c r="OWO3900" s="62"/>
      <c r="OWP3900" s="63"/>
      <c r="OWQ3900" s="62"/>
      <c r="OWR3900" s="62"/>
      <c r="OWS3900" s="61"/>
      <c r="OWT3900" s="60"/>
      <c r="OWU3900" s="59"/>
      <c r="OWV3900" s="57"/>
      <c r="OWW3900" s="57"/>
      <c r="OWX3900" s="57"/>
      <c r="OWY3900" s="57"/>
      <c r="OWZ3900" s="57"/>
      <c r="OXA3900" s="57"/>
      <c r="OXB3900" s="57"/>
      <c r="OXC3900" s="57"/>
      <c r="OXD3900" s="58"/>
      <c r="OXE3900" s="57"/>
      <c r="OXF3900" s="57"/>
      <c r="OXG3900" s="57"/>
      <c r="OXH3900" s="57"/>
      <c r="OXI3900" s="57"/>
      <c r="OXJ3900" s="56"/>
      <c r="OXK3900" s="57"/>
      <c r="OXL3900" s="64"/>
      <c r="OXM3900" s="64"/>
      <c r="OXN3900" s="64"/>
      <c r="OXO3900" s="64"/>
      <c r="OXP3900" s="62"/>
      <c r="OXQ3900" s="63"/>
      <c r="OXR3900" s="62"/>
      <c r="OXS3900" s="62"/>
      <c r="OXT3900" s="61"/>
      <c r="OXU3900" s="60"/>
      <c r="OXV3900" s="59"/>
      <c r="OXW3900" s="57"/>
      <c r="OXX3900" s="57"/>
      <c r="OXY3900" s="57"/>
      <c r="OXZ3900" s="57"/>
      <c r="OYA3900" s="57"/>
      <c r="OYB3900" s="57"/>
      <c r="OYC3900" s="57"/>
      <c r="OYD3900" s="57"/>
      <c r="OYE3900" s="58"/>
      <c r="OYF3900" s="57"/>
      <c r="OYG3900" s="57"/>
      <c r="OYH3900" s="57"/>
      <c r="OYI3900" s="57"/>
      <c r="OYJ3900" s="57"/>
      <c r="OYK3900" s="56"/>
      <c r="OYL3900" s="57"/>
      <c r="OYM3900" s="64"/>
      <c r="OYN3900" s="64"/>
      <c r="OYO3900" s="64"/>
      <c r="OYP3900" s="64"/>
      <c r="OYQ3900" s="62"/>
      <c r="OYR3900" s="63"/>
      <c r="OYS3900" s="62"/>
      <c r="OYT3900" s="62"/>
      <c r="OYU3900" s="61"/>
      <c r="OYV3900" s="60"/>
      <c r="OYW3900" s="59"/>
      <c r="OYX3900" s="57"/>
      <c r="OYY3900" s="57"/>
      <c r="OYZ3900" s="57"/>
      <c r="OZA3900" s="57"/>
      <c r="OZB3900" s="57"/>
      <c r="OZC3900" s="57"/>
      <c r="OZD3900" s="57"/>
      <c r="OZE3900" s="57"/>
      <c r="OZF3900" s="58"/>
      <c r="OZG3900" s="57"/>
      <c r="OZH3900" s="57"/>
      <c r="OZI3900" s="57"/>
      <c r="OZJ3900" s="57"/>
      <c r="OZK3900" s="57"/>
      <c r="OZL3900" s="56"/>
      <c r="OZM3900" s="57"/>
      <c r="OZN3900" s="64"/>
      <c r="OZO3900" s="64"/>
      <c r="OZP3900" s="64"/>
      <c r="OZQ3900" s="64"/>
      <c r="OZR3900" s="62"/>
      <c r="OZS3900" s="63"/>
      <c r="OZT3900" s="62"/>
      <c r="OZU3900" s="62"/>
      <c r="OZV3900" s="61"/>
      <c r="OZW3900" s="60"/>
      <c r="OZX3900" s="59"/>
      <c r="OZY3900" s="57"/>
      <c r="OZZ3900" s="57"/>
      <c r="PAA3900" s="57"/>
      <c r="PAB3900" s="57"/>
      <c r="PAC3900" s="57"/>
      <c r="PAD3900" s="57"/>
      <c r="PAE3900" s="57"/>
      <c r="PAF3900" s="57"/>
      <c r="PAG3900" s="58"/>
      <c r="PAH3900" s="57"/>
      <c r="PAI3900" s="57"/>
      <c r="PAJ3900" s="57"/>
      <c r="PAK3900" s="57"/>
      <c r="PAL3900" s="57"/>
      <c r="PAM3900" s="56"/>
      <c r="PAN3900" s="57"/>
      <c r="PAO3900" s="64"/>
      <c r="PAP3900" s="64"/>
      <c r="PAQ3900" s="64"/>
      <c r="PAR3900" s="64"/>
      <c r="PAS3900" s="62"/>
      <c r="PAT3900" s="63"/>
      <c r="PAU3900" s="62"/>
      <c r="PAV3900" s="62"/>
      <c r="PAW3900" s="61"/>
      <c r="PAX3900" s="60"/>
      <c r="PAY3900" s="59"/>
      <c r="PAZ3900" s="57"/>
      <c r="PBA3900" s="57"/>
      <c r="PBB3900" s="57"/>
      <c r="PBC3900" s="57"/>
      <c r="PBD3900" s="57"/>
      <c r="PBE3900" s="57"/>
      <c r="PBF3900" s="57"/>
      <c r="PBG3900" s="57"/>
      <c r="PBH3900" s="58"/>
      <c r="PBI3900" s="57"/>
      <c r="PBJ3900" s="57"/>
      <c r="PBK3900" s="57"/>
      <c r="PBL3900" s="57"/>
      <c r="PBM3900" s="57"/>
      <c r="PBN3900" s="56"/>
      <c r="PBO3900" s="57"/>
      <c r="PBP3900" s="64"/>
      <c r="PBQ3900" s="64"/>
      <c r="PBR3900" s="64"/>
      <c r="PBS3900" s="64"/>
      <c r="PBT3900" s="62"/>
      <c r="PBU3900" s="63"/>
      <c r="PBV3900" s="62"/>
      <c r="PBW3900" s="62"/>
      <c r="PBX3900" s="61"/>
      <c r="PBY3900" s="60"/>
      <c r="PBZ3900" s="59"/>
      <c r="PCA3900" s="57"/>
      <c r="PCB3900" s="57"/>
      <c r="PCC3900" s="57"/>
      <c r="PCD3900" s="57"/>
      <c r="PCE3900" s="57"/>
      <c r="PCF3900" s="57"/>
      <c r="PCG3900" s="57"/>
      <c r="PCH3900" s="57"/>
      <c r="PCI3900" s="58"/>
      <c r="PCJ3900" s="57"/>
      <c r="PCK3900" s="57"/>
      <c r="PCL3900" s="57"/>
      <c r="PCM3900" s="57"/>
      <c r="PCN3900" s="57"/>
      <c r="PCO3900" s="56"/>
      <c r="PCP3900" s="57"/>
      <c r="PCQ3900" s="64"/>
      <c r="PCR3900" s="64"/>
      <c r="PCS3900" s="64"/>
      <c r="PCT3900" s="64"/>
      <c r="PCU3900" s="62"/>
      <c r="PCV3900" s="63"/>
      <c r="PCW3900" s="62"/>
      <c r="PCX3900" s="62"/>
      <c r="PCY3900" s="61"/>
      <c r="PCZ3900" s="60"/>
      <c r="PDA3900" s="59"/>
      <c r="PDB3900" s="57"/>
      <c r="PDC3900" s="57"/>
      <c r="PDD3900" s="57"/>
      <c r="PDE3900" s="57"/>
      <c r="PDF3900" s="57"/>
      <c r="PDG3900" s="57"/>
      <c r="PDH3900" s="57"/>
      <c r="PDI3900" s="57"/>
      <c r="PDJ3900" s="58"/>
      <c r="PDK3900" s="57"/>
      <c r="PDL3900" s="57"/>
      <c r="PDM3900" s="57"/>
      <c r="PDN3900" s="57"/>
      <c r="PDO3900" s="57"/>
      <c r="PDP3900" s="56"/>
      <c r="PDQ3900" s="57"/>
      <c r="PDR3900" s="64"/>
      <c r="PDS3900" s="64"/>
      <c r="PDT3900" s="64"/>
      <c r="PDU3900" s="64"/>
      <c r="PDV3900" s="62"/>
      <c r="PDW3900" s="63"/>
      <c r="PDX3900" s="62"/>
      <c r="PDY3900" s="62"/>
      <c r="PDZ3900" s="61"/>
      <c r="PEA3900" s="60"/>
      <c r="PEB3900" s="59"/>
      <c r="PEC3900" s="57"/>
      <c r="PED3900" s="57"/>
      <c r="PEE3900" s="57"/>
      <c r="PEF3900" s="57"/>
      <c r="PEG3900" s="57"/>
      <c r="PEH3900" s="57"/>
      <c r="PEI3900" s="57"/>
      <c r="PEJ3900" s="57"/>
      <c r="PEK3900" s="58"/>
      <c r="PEL3900" s="57"/>
      <c r="PEM3900" s="57"/>
      <c r="PEN3900" s="57"/>
      <c r="PEO3900" s="57"/>
      <c r="PEP3900" s="57"/>
      <c r="PEQ3900" s="56"/>
      <c r="PER3900" s="57"/>
      <c r="PES3900" s="64"/>
      <c r="PET3900" s="64"/>
      <c r="PEU3900" s="64"/>
      <c r="PEV3900" s="64"/>
      <c r="PEW3900" s="62"/>
      <c r="PEX3900" s="63"/>
      <c r="PEY3900" s="62"/>
      <c r="PEZ3900" s="62"/>
      <c r="PFA3900" s="61"/>
      <c r="PFB3900" s="60"/>
      <c r="PFC3900" s="59"/>
      <c r="PFD3900" s="57"/>
      <c r="PFE3900" s="57"/>
      <c r="PFF3900" s="57"/>
      <c r="PFG3900" s="57"/>
      <c r="PFH3900" s="57"/>
      <c r="PFI3900" s="57"/>
      <c r="PFJ3900" s="57"/>
      <c r="PFK3900" s="57"/>
      <c r="PFL3900" s="58"/>
      <c r="PFM3900" s="57"/>
      <c r="PFN3900" s="57"/>
      <c r="PFO3900" s="57"/>
      <c r="PFP3900" s="57"/>
      <c r="PFQ3900" s="57"/>
      <c r="PFR3900" s="56"/>
      <c r="PFS3900" s="57"/>
      <c r="PFT3900" s="64"/>
      <c r="PFU3900" s="64"/>
      <c r="PFV3900" s="64"/>
      <c r="PFW3900" s="64"/>
      <c r="PFX3900" s="62"/>
      <c r="PFY3900" s="63"/>
      <c r="PFZ3900" s="62"/>
      <c r="PGA3900" s="62"/>
      <c r="PGB3900" s="61"/>
      <c r="PGC3900" s="60"/>
      <c r="PGD3900" s="59"/>
      <c r="PGE3900" s="57"/>
      <c r="PGF3900" s="57"/>
      <c r="PGG3900" s="57"/>
      <c r="PGH3900" s="57"/>
      <c r="PGI3900" s="57"/>
      <c r="PGJ3900" s="57"/>
      <c r="PGK3900" s="57"/>
      <c r="PGL3900" s="57"/>
      <c r="PGM3900" s="58"/>
      <c r="PGN3900" s="57"/>
      <c r="PGO3900" s="57"/>
      <c r="PGP3900" s="57"/>
      <c r="PGQ3900" s="57"/>
      <c r="PGR3900" s="57"/>
      <c r="PGS3900" s="56"/>
      <c r="PGT3900" s="57"/>
      <c r="PGU3900" s="64"/>
      <c r="PGV3900" s="64"/>
      <c r="PGW3900" s="64"/>
      <c r="PGX3900" s="64"/>
      <c r="PGY3900" s="62"/>
      <c r="PGZ3900" s="63"/>
      <c r="PHA3900" s="62"/>
      <c r="PHB3900" s="62"/>
      <c r="PHC3900" s="61"/>
      <c r="PHD3900" s="60"/>
      <c r="PHE3900" s="59"/>
      <c r="PHF3900" s="57"/>
      <c r="PHG3900" s="57"/>
      <c r="PHH3900" s="57"/>
      <c r="PHI3900" s="57"/>
      <c r="PHJ3900" s="57"/>
      <c r="PHK3900" s="57"/>
      <c r="PHL3900" s="57"/>
      <c r="PHM3900" s="57"/>
      <c r="PHN3900" s="58"/>
      <c r="PHO3900" s="57"/>
      <c r="PHP3900" s="57"/>
      <c r="PHQ3900" s="57"/>
      <c r="PHR3900" s="57"/>
      <c r="PHS3900" s="57"/>
      <c r="PHT3900" s="56"/>
      <c r="PHU3900" s="57"/>
      <c r="PHV3900" s="64"/>
      <c r="PHW3900" s="64"/>
      <c r="PHX3900" s="64"/>
      <c r="PHY3900" s="64"/>
      <c r="PHZ3900" s="62"/>
      <c r="PIA3900" s="63"/>
      <c r="PIB3900" s="62"/>
      <c r="PIC3900" s="62"/>
      <c r="PID3900" s="61"/>
      <c r="PIE3900" s="60"/>
      <c r="PIF3900" s="59"/>
      <c r="PIG3900" s="57"/>
      <c r="PIH3900" s="57"/>
      <c r="PII3900" s="57"/>
      <c r="PIJ3900" s="57"/>
      <c r="PIK3900" s="57"/>
      <c r="PIL3900" s="57"/>
      <c r="PIM3900" s="57"/>
      <c r="PIN3900" s="57"/>
      <c r="PIO3900" s="58"/>
      <c r="PIP3900" s="57"/>
      <c r="PIQ3900" s="57"/>
      <c r="PIR3900" s="57"/>
      <c r="PIS3900" s="57"/>
      <c r="PIT3900" s="57"/>
      <c r="PIU3900" s="56"/>
      <c r="PIV3900" s="57"/>
      <c r="PIW3900" s="64"/>
      <c r="PIX3900" s="64"/>
      <c r="PIY3900" s="64"/>
      <c r="PIZ3900" s="64"/>
      <c r="PJA3900" s="62"/>
      <c r="PJB3900" s="63"/>
      <c r="PJC3900" s="62"/>
      <c r="PJD3900" s="62"/>
      <c r="PJE3900" s="61"/>
      <c r="PJF3900" s="60"/>
      <c r="PJG3900" s="59"/>
      <c r="PJH3900" s="57"/>
      <c r="PJI3900" s="57"/>
      <c r="PJJ3900" s="57"/>
      <c r="PJK3900" s="57"/>
      <c r="PJL3900" s="57"/>
      <c r="PJM3900" s="57"/>
      <c r="PJN3900" s="57"/>
      <c r="PJO3900" s="57"/>
      <c r="PJP3900" s="58"/>
      <c r="PJQ3900" s="57"/>
      <c r="PJR3900" s="57"/>
      <c r="PJS3900" s="57"/>
      <c r="PJT3900" s="57"/>
      <c r="PJU3900" s="57"/>
      <c r="PJV3900" s="56"/>
      <c r="PJW3900" s="57"/>
      <c r="PJX3900" s="64"/>
      <c r="PJY3900" s="64"/>
      <c r="PJZ3900" s="64"/>
      <c r="PKA3900" s="64"/>
      <c r="PKB3900" s="62"/>
      <c r="PKC3900" s="63"/>
      <c r="PKD3900" s="62"/>
      <c r="PKE3900" s="62"/>
      <c r="PKF3900" s="61"/>
      <c r="PKG3900" s="60"/>
      <c r="PKH3900" s="59"/>
      <c r="PKI3900" s="57"/>
      <c r="PKJ3900" s="57"/>
      <c r="PKK3900" s="57"/>
      <c r="PKL3900" s="57"/>
      <c r="PKM3900" s="57"/>
      <c r="PKN3900" s="57"/>
      <c r="PKO3900" s="57"/>
      <c r="PKP3900" s="57"/>
      <c r="PKQ3900" s="58"/>
      <c r="PKR3900" s="57"/>
      <c r="PKS3900" s="57"/>
      <c r="PKT3900" s="57"/>
      <c r="PKU3900" s="57"/>
      <c r="PKV3900" s="57"/>
      <c r="PKW3900" s="56"/>
      <c r="PKX3900" s="57"/>
      <c r="PKY3900" s="64"/>
      <c r="PKZ3900" s="64"/>
      <c r="PLA3900" s="64"/>
      <c r="PLB3900" s="64"/>
      <c r="PLC3900" s="62"/>
      <c r="PLD3900" s="63"/>
      <c r="PLE3900" s="62"/>
      <c r="PLF3900" s="62"/>
      <c r="PLG3900" s="61"/>
      <c r="PLH3900" s="60"/>
      <c r="PLI3900" s="59"/>
      <c r="PLJ3900" s="57"/>
      <c r="PLK3900" s="57"/>
      <c r="PLL3900" s="57"/>
      <c r="PLM3900" s="57"/>
      <c r="PLN3900" s="57"/>
      <c r="PLO3900" s="57"/>
      <c r="PLP3900" s="57"/>
      <c r="PLQ3900" s="57"/>
      <c r="PLR3900" s="58"/>
      <c r="PLS3900" s="57"/>
      <c r="PLT3900" s="57"/>
      <c r="PLU3900" s="57"/>
      <c r="PLV3900" s="57"/>
      <c r="PLW3900" s="57"/>
      <c r="PLX3900" s="56"/>
      <c r="PLY3900" s="57"/>
      <c r="PLZ3900" s="64"/>
      <c r="PMA3900" s="64"/>
      <c r="PMB3900" s="64"/>
      <c r="PMC3900" s="64"/>
      <c r="PMD3900" s="62"/>
      <c r="PME3900" s="63"/>
      <c r="PMF3900" s="62"/>
      <c r="PMG3900" s="62"/>
      <c r="PMH3900" s="61"/>
      <c r="PMI3900" s="60"/>
      <c r="PMJ3900" s="59"/>
      <c r="PMK3900" s="57"/>
      <c r="PML3900" s="57"/>
      <c r="PMM3900" s="57"/>
      <c r="PMN3900" s="57"/>
      <c r="PMO3900" s="57"/>
      <c r="PMP3900" s="57"/>
      <c r="PMQ3900" s="57"/>
      <c r="PMR3900" s="57"/>
      <c r="PMS3900" s="58"/>
      <c r="PMT3900" s="57"/>
      <c r="PMU3900" s="57"/>
      <c r="PMV3900" s="57"/>
      <c r="PMW3900" s="57"/>
      <c r="PMX3900" s="57"/>
      <c r="PMY3900" s="56"/>
      <c r="PMZ3900" s="57"/>
      <c r="PNA3900" s="64"/>
      <c r="PNB3900" s="64"/>
      <c r="PNC3900" s="64"/>
      <c r="PND3900" s="64"/>
      <c r="PNE3900" s="62"/>
      <c r="PNF3900" s="63"/>
      <c r="PNG3900" s="62"/>
      <c r="PNH3900" s="62"/>
      <c r="PNI3900" s="61"/>
      <c r="PNJ3900" s="60"/>
      <c r="PNK3900" s="59"/>
      <c r="PNL3900" s="57"/>
      <c r="PNM3900" s="57"/>
      <c r="PNN3900" s="57"/>
      <c r="PNO3900" s="57"/>
      <c r="PNP3900" s="57"/>
      <c r="PNQ3900" s="57"/>
      <c r="PNR3900" s="57"/>
      <c r="PNS3900" s="57"/>
      <c r="PNT3900" s="58"/>
      <c r="PNU3900" s="57"/>
      <c r="PNV3900" s="57"/>
      <c r="PNW3900" s="57"/>
      <c r="PNX3900" s="57"/>
      <c r="PNY3900" s="57"/>
      <c r="PNZ3900" s="56"/>
      <c r="POA3900" s="57"/>
      <c r="POB3900" s="64"/>
      <c r="POC3900" s="64"/>
      <c r="POD3900" s="64"/>
      <c r="POE3900" s="64"/>
      <c r="POF3900" s="62"/>
      <c r="POG3900" s="63"/>
      <c r="POH3900" s="62"/>
      <c r="POI3900" s="62"/>
      <c r="POJ3900" s="61"/>
      <c r="POK3900" s="60"/>
      <c r="POL3900" s="59"/>
      <c r="POM3900" s="57"/>
      <c r="PON3900" s="57"/>
      <c r="POO3900" s="57"/>
      <c r="POP3900" s="57"/>
      <c r="POQ3900" s="57"/>
      <c r="POR3900" s="57"/>
      <c r="POS3900" s="57"/>
      <c r="POT3900" s="57"/>
      <c r="POU3900" s="58"/>
      <c r="POV3900" s="57"/>
      <c r="POW3900" s="57"/>
      <c r="POX3900" s="57"/>
      <c r="POY3900" s="57"/>
      <c r="POZ3900" s="57"/>
      <c r="PPA3900" s="56"/>
      <c r="PPB3900" s="57"/>
      <c r="PPC3900" s="64"/>
      <c r="PPD3900" s="64"/>
      <c r="PPE3900" s="64"/>
      <c r="PPF3900" s="64"/>
      <c r="PPG3900" s="62"/>
      <c r="PPH3900" s="63"/>
      <c r="PPI3900" s="62"/>
      <c r="PPJ3900" s="62"/>
      <c r="PPK3900" s="61"/>
      <c r="PPL3900" s="60"/>
      <c r="PPM3900" s="59"/>
      <c r="PPN3900" s="57"/>
      <c r="PPO3900" s="57"/>
      <c r="PPP3900" s="57"/>
      <c r="PPQ3900" s="57"/>
      <c r="PPR3900" s="57"/>
      <c r="PPS3900" s="57"/>
      <c r="PPT3900" s="57"/>
      <c r="PPU3900" s="57"/>
      <c r="PPV3900" s="58"/>
      <c r="PPW3900" s="57"/>
      <c r="PPX3900" s="57"/>
      <c r="PPY3900" s="57"/>
      <c r="PPZ3900" s="57"/>
      <c r="PQA3900" s="57"/>
      <c r="PQB3900" s="56"/>
      <c r="PQC3900" s="57"/>
      <c r="PQD3900" s="64"/>
      <c r="PQE3900" s="64"/>
      <c r="PQF3900" s="64"/>
      <c r="PQG3900" s="64"/>
      <c r="PQH3900" s="62"/>
      <c r="PQI3900" s="63"/>
      <c r="PQJ3900" s="62"/>
      <c r="PQK3900" s="62"/>
      <c r="PQL3900" s="61"/>
      <c r="PQM3900" s="60"/>
      <c r="PQN3900" s="59"/>
      <c r="PQO3900" s="57"/>
      <c r="PQP3900" s="57"/>
      <c r="PQQ3900" s="57"/>
      <c r="PQR3900" s="57"/>
      <c r="PQS3900" s="57"/>
      <c r="PQT3900" s="57"/>
      <c r="PQU3900" s="57"/>
      <c r="PQV3900" s="57"/>
      <c r="PQW3900" s="58"/>
      <c r="PQX3900" s="57"/>
      <c r="PQY3900" s="57"/>
      <c r="PQZ3900" s="57"/>
      <c r="PRA3900" s="57"/>
      <c r="PRB3900" s="57"/>
      <c r="PRC3900" s="56"/>
      <c r="PRD3900" s="57"/>
      <c r="PRE3900" s="64"/>
      <c r="PRF3900" s="64"/>
      <c r="PRG3900" s="64"/>
      <c r="PRH3900" s="64"/>
      <c r="PRI3900" s="62"/>
      <c r="PRJ3900" s="63"/>
      <c r="PRK3900" s="62"/>
      <c r="PRL3900" s="62"/>
      <c r="PRM3900" s="61"/>
      <c r="PRN3900" s="60"/>
      <c r="PRO3900" s="59"/>
      <c r="PRP3900" s="57"/>
      <c r="PRQ3900" s="57"/>
      <c r="PRR3900" s="57"/>
      <c r="PRS3900" s="57"/>
      <c r="PRT3900" s="57"/>
      <c r="PRU3900" s="57"/>
      <c r="PRV3900" s="57"/>
      <c r="PRW3900" s="57"/>
      <c r="PRX3900" s="58"/>
      <c r="PRY3900" s="57"/>
      <c r="PRZ3900" s="57"/>
      <c r="PSA3900" s="57"/>
      <c r="PSB3900" s="57"/>
      <c r="PSC3900" s="57"/>
      <c r="PSD3900" s="56"/>
      <c r="PSE3900" s="57"/>
      <c r="PSF3900" s="64"/>
      <c r="PSG3900" s="64"/>
      <c r="PSH3900" s="64"/>
      <c r="PSI3900" s="64"/>
      <c r="PSJ3900" s="62"/>
      <c r="PSK3900" s="63"/>
      <c r="PSL3900" s="62"/>
      <c r="PSM3900" s="62"/>
      <c r="PSN3900" s="61"/>
      <c r="PSO3900" s="60"/>
      <c r="PSP3900" s="59"/>
      <c r="PSQ3900" s="57"/>
      <c r="PSR3900" s="57"/>
      <c r="PSS3900" s="57"/>
      <c r="PST3900" s="57"/>
      <c r="PSU3900" s="57"/>
      <c r="PSV3900" s="57"/>
      <c r="PSW3900" s="57"/>
      <c r="PSX3900" s="57"/>
      <c r="PSY3900" s="58"/>
      <c r="PSZ3900" s="57"/>
      <c r="PTA3900" s="57"/>
      <c r="PTB3900" s="57"/>
      <c r="PTC3900" s="57"/>
      <c r="PTD3900" s="57"/>
      <c r="PTE3900" s="56"/>
      <c r="PTF3900" s="57"/>
      <c r="PTG3900" s="64"/>
      <c r="PTH3900" s="64"/>
      <c r="PTI3900" s="64"/>
      <c r="PTJ3900" s="64"/>
      <c r="PTK3900" s="62"/>
      <c r="PTL3900" s="63"/>
      <c r="PTM3900" s="62"/>
      <c r="PTN3900" s="62"/>
      <c r="PTO3900" s="61"/>
      <c r="PTP3900" s="60"/>
      <c r="PTQ3900" s="59"/>
      <c r="PTR3900" s="57"/>
      <c r="PTS3900" s="57"/>
      <c r="PTT3900" s="57"/>
      <c r="PTU3900" s="57"/>
      <c r="PTV3900" s="57"/>
      <c r="PTW3900" s="57"/>
      <c r="PTX3900" s="57"/>
      <c r="PTY3900" s="57"/>
      <c r="PTZ3900" s="58"/>
      <c r="PUA3900" s="57"/>
      <c r="PUB3900" s="57"/>
      <c r="PUC3900" s="57"/>
      <c r="PUD3900" s="57"/>
      <c r="PUE3900" s="57"/>
      <c r="PUF3900" s="56"/>
      <c r="PUG3900" s="57"/>
      <c r="PUH3900" s="64"/>
      <c r="PUI3900" s="64"/>
      <c r="PUJ3900" s="64"/>
      <c r="PUK3900" s="64"/>
      <c r="PUL3900" s="62"/>
      <c r="PUM3900" s="63"/>
      <c r="PUN3900" s="62"/>
      <c r="PUO3900" s="62"/>
      <c r="PUP3900" s="61"/>
      <c r="PUQ3900" s="60"/>
      <c r="PUR3900" s="59"/>
      <c r="PUS3900" s="57"/>
      <c r="PUT3900" s="57"/>
      <c r="PUU3900" s="57"/>
      <c r="PUV3900" s="57"/>
      <c r="PUW3900" s="57"/>
      <c r="PUX3900" s="57"/>
      <c r="PUY3900" s="57"/>
      <c r="PUZ3900" s="57"/>
      <c r="PVA3900" s="58"/>
      <c r="PVB3900" s="57"/>
      <c r="PVC3900" s="57"/>
      <c r="PVD3900" s="57"/>
      <c r="PVE3900" s="57"/>
      <c r="PVF3900" s="57"/>
      <c r="PVG3900" s="56"/>
      <c r="PVH3900" s="57"/>
      <c r="PVI3900" s="64"/>
      <c r="PVJ3900" s="64"/>
      <c r="PVK3900" s="64"/>
      <c r="PVL3900" s="64"/>
      <c r="PVM3900" s="62"/>
      <c r="PVN3900" s="63"/>
      <c r="PVO3900" s="62"/>
      <c r="PVP3900" s="62"/>
      <c r="PVQ3900" s="61"/>
      <c r="PVR3900" s="60"/>
      <c r="PVS3900" s="59"/>
      <c r="PVT3900" s="57"/>
      <c r="PVU3900" s="57"/>
      <c r="PVV3900" s="57"/>
      <c r="PVW3900" s="57"/>
      <c r="PVX3900" s="57"/>
      <c r="PVY3900" s="57"/>
      <c r="PVZ3900" s="57"/>
      <c r="PWA3900" s="57"/>
      <c r="PWB3900" s="58"/>
      <c r="PWC3900" s="57"/>
      <c r="PWD3900" s="57"/>
      <c r="PWE3900" s="57"/>
      <c r="PWF3900" s="57"/>
      <c r="PWG3900" s="57"/>
      <c r="PWH3900" s="56"/>
      <c r="PWI3900" s="57"/>
      <c r="PWJ3900" s="64"/>
      <c r="PWK3900" s="64"/>
      <c r="PWL3900" s="64"/>
      <c r="PWM3900" s="64"/>
      <c r="PWN3900" s="62"/>
      <c r="PWO3900" s="63"/>
      <c r="PWP3900" s="62"/>
      <c r="PWQ3900" s="62"/>
      <c r="PWR3900" s="61"/>
      <c r="PWS3900" s="60"/>
      <c r="PWT3900" s="59"/>
      <c r="PWU3900" s="57"/>
      <c r="PWV3900" s="57"/>
      <c r="PWW3900" s="57"/>
      <c r="PWX3900" s="57"/>
      <c r="PWY3900" s="57"/>
      <c r="PWZ3900" s="57"/>
      <c r="PXA3900" s="57"/>
      <c r="PXB3900" s="57"/>
      <c r="PXC3900" s="58"/>
      <c r="PXD3900" s="57"/>
      <c r="PXE3900" s="57"/>
      <c r="PXF3900" s="57"/>
      <c r="PXG3900" s="57"/>
      <c r="PXH3900" s="57"/>
      <c r="PXI3900" s="56"/>
      <c r="PXJ3900" s="57"/>
      <c r="PXK3900" s="64"/>
      <c r="PXL3900" s="64"/>
      <c r="PXM3900" s="64"/>
      <c r="PXN3900" s="64"/>
      <c r="PXO3900" s="62"/>
      <c r="PXP3900" s="63"/>
      <c r="PXQ3900" s="62"/>
      <c r="PXR3900" s="62"/>
      <c r="PXS3900" s="61"/>
      <c r="PXT3900" s="60"/>
      <c r="PXU3900" s="59"/>
      <c r="PXV3900" s="57"/>
      <c r="PXW3900" s="57"/>
      <c r="PXX3900" s="57"/>
      <c r="PXY3900" s="57"/>
      <c r="PXZ3900" s="57"/>
      <c r="PYA3900" s="57"/>
      <c r="PYB3900" s="57"/>
      <c r="PYC3900" s="57"/>
      <c r="PYD3900" s="58"/>
      <c r="PYE3900" s="57"/>
      <c r="PYF3900" s="57"/>
      <c r="PYG3900" s="57"/>
      <c r="PYH3900" s="57"/>
      <c r="PYI3900" s="57"/>
      <c r="PYJ3900" s="56"/>
      <c r="PYK3900" s="57"/>
      <c r="PYL3900" s="64"/>
      <c r="PYM3900" s="64"/>
      <c r="PYN3900" s="64"/>
      <c r="PYO3900" s="64"/>
      <c r="PYP3900" s="62"/>
      <c r="PYQ3900" s="63"/>
      <c r="PYR3900" s="62"/>
      <c r="PYS3900" s="62"/>
      <c r="PYT3900" s="61"/>
      <c r="PYU3900" s="60"/>
      <c r="PYV3900" s="59"/>
      <c r="PYW3900" s="57"/>
      <c r="PYX3900" s="57"/>
      <c r="PYY3900" s="57"/>
      <c r="PYZ3900" s="57"/>
      <c r="PZA3900" s="57"/>
      <c r="PZB3900" s="57"/>
      <c r="PZC3900" s="57"/>
      <c r="PZD3900" s="57"/>
      <c r="PZE3900" s="58"/>
      <c r="PZF3900" s="57"/>
      <c r="PZG3900" s="57"/>
      <c r="PZH3900" s="57"/>
      <c r="PZI3900" s="57"/>
      <c r="PZJ3900" s="57"/>
      <c r="PZK3900" s="56"/>
      <c r="PZL3900" s="57"/>
      <c r="PZM3900" s="64"/>
      <c r="PZN3900" s="64"/>
      <c r="PZO3900" s="64"/>
      <c r="PZP3900" s="64"/>
      <c r="PZQ3900" s="62"/>
      <c r="PZR3900" s="63"/>
      <c r="PZS3900" s="62"/>
      <c r="PZT3900" s="62"/>
      <c r="PZU3900" s="61"/>
      <c r="PZV3900" s="60"/>
      <c r="PZW3900" s="59"/>
      <c r="PZX3900" s="57"/>
      <c r="PZY3900" s="57"/>
      <c r="PZZ3900" s="57"/>
      <c r="QAA3900" s="57"/>
      <c r="QAB3900" s="57"/>
      <c r="QAC3900" s="57"/>
      <c r="QAD3900" s="57"/>
      <c r="QAE3900" s="57"/>
      <c r="QAF3900" s="58"/>
      <c r="QAG3900" s="57"/>
      <c r="QAH3900" s="57"/>
      <c r="QAI3900" s="57"/>
      <c r="QAJ3900" s="57"/>
      <c r="QAK3900" s="57"/>
      <c r="QAL3900" s="56"/>
      <c r="QAM3900" s="57"/>
      <c r="QAN3900" s="64"/>
      <c r="QAO3900" s="64"/>
      <c r="QAP3900" s="64"/>
      <c r="QAQ3900" s="64"/>
      <c r="QAR3900" s="62"/>
      <c r="QAS3900" s="63"/>
      <c r="QAT3900" s="62"/>
      <c r="QAU3900" s="62"/>
      <c r="QAV3900" s="61"/>
      <c r="QAW3900" s="60"/>
      <c r="QAX3900" s="59"/>
      <c r="QAY3900" s="57"/>
      <c r="QAZ3900" s="57"/>
      <c r="QBA3900" s="57"/>
      <c r="QBB3900" s="57"/>
      <c r="QBC3900" s="57"/>
      <c r="QBD3900" s="57"/>
      <c r="QBE3900" s="57"/>
      <c r="QBF3900" s="57"/>
      <c r="QBG3900" s="58"/>
      <c r="QBH3900" s="57"/>
      <c r="QBI3900" s="57"/>
      <c r="QBJ3900" s="57"/>
      <c r="QBK3900" s="57"/>
      <c r="QBL3900" s="57"/>
      <c r="QBM3900" s="56"/>
      <c r="QBN3900" s="57"/>
      <c r="QBO3900" s="64"/>
      <c r="QBP3900" s="64"/>
      <c r="QBQ3900" s="64"/>
      <c r="QBR3900" s="64"/>
      <c r="QBS3900" s="62"/>
      <c r="QBT3900" s="63"/>
      <c r="QBU3900" s="62"/>
      <c r="QBV3900" s="62"/>
      <c r="QBW3900" s="61"/>
      <c r="QBX3900" s="60"/>
      <c r="QBY3900" s="59"/>
      <c r="QBZ3900" s="57"/>
      <c r="QCA3900" s="57"/>
      <c r="QCB3900" s="57"/>
      <c r="QCC3900" s="57"/>
      <c r="QCD3900" s="57"/>
      <c r="QCE3900" s="57"/>
      <c r="QCF3900" s="57"/>
      <c r="QCG3900" s="57"/>
      <c r="QCH3900" s="58"/>
      <c r="QCI3900" s="57"/>
      <c r="QCJ3900" s="57"/>
      <c r="QCK3900" s="57"/>
      <c r="QCL3900" s="57"/>
      <c r="QCM3900" s="57"/>
      <c r="QCN3900" s="56"/>
      <c r="QCO3900" s="57"/>
      <c r="QCP3900" s="64"/>
      <c r="QCQ3900" s="64"/>
      <c r="QCR3900" s="64"/>
      <c r="QCS3900" s="64"/>
      <c r="QCT3900" s="62"/>
      <c r="QCU3900" s="63"/>
      <c r="QCV3900" s="62"/>
      <c r="QCW3900" s="62"/>
      <c r="QCX3900" s="61"/>
      <c r="QCY3900" s="60"/>
      <c r="QCZ3900" s="59"/>
      <c r="QDA3900" s="57"/>
      <c r="QDB3900" s="57"/>
      <c r="QDC3900" s="57"/>
      <c r="QDD3900" s="57"/>
      <c r="QDE3900" s="57"/>
      <c r="QDF3900" s="57"/>
      <c r="QDG3900" s="57"/>
      <c r="QDH3900" s="57"/>
      <c r="QDI3900" s="58"/>
      <c r="QDJ3900" s="57"/>
      <c r="QDK3900" s="57"/>
      <c r="QDL3900" s="57"/>
      <c r="QDM3900" s="57"/>
      <c r="QDN3900" s="57"/>
      <c r="QDO3900" s="56"/>
      <c r="QDP3900" s="57"/>
      <c r="QDQ3900" s="64"/>
      <c r="QDR3900" s="64"/>
      <c r="QDS3900" s="64"/>
      <c r="QDT3900" s="64"/>
      <c r="QDU3900" s="62"/>
      <c r="QDV3900" s="63"/>
      <c r="QDW3900" s="62"/>
      <c r="QDX3900" s="62"/>
      <c r="QDY3900" s="61"/>
      <c r="QDZ3900" s="60"/>
      <c r="QEA3900" s="59"/>
      <c r="QEB3900" s="57"/>
      <c r="QEC3900" s="57"/>
      <c r="QED3900" s="57"/>
      <c r="QEE3900" s="57"/>
      <c r="QEF3900" s="57"/>
      <c r="QEG3900" s="57"/>
      <c r="QEH3900" s="57"/>
      <c r="QEI3900" s="57"/>
      <c r="QEJ3900" s="58"/>
      <c r="QEK3900" s="57"/>
      <c r="QEL3900" s="57"/>
      <c r="QEM3900" s="57"/>
      <c r="QEN3900" s="57"/>
      <c r="QEO3900" s="57"/>
      <c r="QEP3900" s="56"/>
      <c r="QEQ3900" s="57"/>
      <c r="QER3900" s="64"/>
      <c r="QES3900" s="64"/>
      <c r="QET3900" s="64"/>
      <c r="QEU3900" s="64"/>
      <c r="QEV3900" s="62"/>
      <c r="QEW3900" s="63"/>
      <c r="QEX3900" s="62"/>
      <c r="QEY3900" s="62"/>
      <c r="QEZ3900" s="61"/>
      <c r="QFA3900" s="60"/>
      <c r="QFB3900" s="59"/>
      <c r="QFC3900" s="57"/>
      <c r="QFD3900" s="57"/>
      <c r="QFE3900" s="57"/>
      <c r="QFF3900" s="57"/>
      <c r="QFG3900" s="57"/>
      <c r="QFH3900" s="57"/>
      <c r="QFI3900" s="57"/>
      <c r="QFJ3900" s="57"/>
      <c r="QFK3900" s="58"/>
      <c r="QFL3900" s="57"/>
      <c r="QFM3900" s="57"/>
      <c r="QFN3900" s="57"/>
      <c r="QFO3900" s="57"/>
      <c r="QFP3900" s="57"/>
      <c r="QFQ3900" s="56"/>
      <c r="QFR3900" s="57"/>
      <c r="QFS3900" s="64"/>
      <c r="QFT3900" s="64"/>
      <c r="QFU3900" s="64"/>
      <c r="QFV3900" s="64"/>
      <c r="QFW3900" s="62"/>
      <c r="QFX3900" s="63"/>
      <c r="QFY3900" s="62"/>
      <c r="QFZ3900" s="62"/>
      <c r="QGA3900" s="61"/>
      <c r="QGB3900" s="60"/>
      <c r="QGC3900" s="59"/>
      <c r="QGD3900" s="57"/>
      <c r="QGE3900" s="57"/>
      <c r="QGF3900" s="57"/>
      <c r="QGG3900" s="57"/>
      <c r="QGH3900" s="57"/>
      <c r="QGI3900" s="57"/>
      <c r="QGJ3900" s="57"/>
      <c r="QGK3900" s="57"/>
      <c r="QGL3900" s="58"/>
      <c r="QGM3900" s="57"/>
      <c r="QGN3900" s="57"/>
      <c r="QGO3900" s="57"/>
      <c r="QGP3900" s="57"/>
      <c r="QGQ3900" s="57"/>
      <c r="QGR3900" s="56"/>
      <c r="QGS3900" s="57"/>
      <c r="QGT3900" s="64"/>
      <c r="QGU3900" s="64"/>
      <c r="QGV3900" s="64"/>
      <c r="QGW3900" s="64"/>
      <c r="QGX3900" s="62"/>
      <c r="QGY3900" s="63"/>
      <c r="QGZ3900" s="62"/>
      <c r="QHA3900" s="62"/>
      <c r="QHB3900" s="61"/>
      <c r="QHC3900" s="60"/>
      <c r="QHD3900" s="59"/>
      <c r="QHE3900" s="57"/>
      <c r="QHF3900" s="57"/>
      <c r="QHG3900" s="57"/>
      <c r="QHH3900" s="57"/>
      <c r="QHI3900" s="57"/>
      <c r="QHJ3900" s="57"/>
      <c r="QHK3900" s="57"/>
      <c r="QHL3900" s="57"/>
      <c r="QHM3900" s="58"/>
      <c r="QHN3900" s="57"/>
      <c r="QHO3900" s="57"/>
      <c r="QHP3900" s="57"/>
      <c r="QHQ3900" s="57"/>
      <c r="QHR3900" s="57"/>
      <c r="QHS3900" s="56"/>
      <c r="QHT3900" s="57"/>
      <c r="QHU3900" s="64"/>
      <c r="QHV3900" s="64"/>
      <c r="QHW3900" s="64"/>
      <c r="QHX3900" s="64"/>
      <c r="QHY3900" s="62"/>
      <c r="QHZ3900" s="63"/>
      <c r="QIA3900" s="62"/>
      <c r="QIB3900" s="62"/>
      <c r="QIC3900" s="61"/>
      <c r="QID3900" s="60"/>
      <c r="QIE3900" s="59"/>
      <c r="QIF3900" s="57"/>
      <c r="QIG3900" s="57"/>
      <c r="QIH3900" s="57"/>
      <c r="QII3900" s="57"/>
      <c r="QIJ3900" s="57"/>
      <c r="QIK3900" s="57"/>
      <c r="QIL3900" s="57"/>
      <c r="QIM3900" s="57"/>
      <c r="QIN3900" s="58"/>
      <c r="QIO3900" s="57"/>
      <c r="QIP3900" s="57"/>
      <c r="QIQ3900" s="57"/>
      <c r="QIR3900" s="57"/>
      <c r="QIS3900" s="57"/>
      <c r="QIT3900" s="56"/>
      <c r="QIU3900" s="57"/>
      <c r="QIV3900" s="64"/>
      <c r="QIW3900" s="64"/>
      <c r="QIX3900" s="64"/>
      <c r="QIY3900" s="64"/>
      <c r="QIZ3900" s="62"/>
      <c r="QJA3900" s="63"/>
      <c r="QJB3900" s="62"/>
      <c r="QJC3900" s="62"/>
      <c r="QJD3900" s="61"/>
      <c r="QJE3900" s="60"/>
      <c r="QJF3900" s="59"/>
      <c r="QJG3900" s="57"/>
      <c r="QJH3900" s="57"/>
      <c r="QJI3900" s="57"/>
      <c r="QJJ3900" s="57"/>
      <c r="QJK3900" s="57"/>
      <c r="QJL3900" s="57"/>
      <c r="QJM3900" s="57"/>
      <c r="QJN3900" s="57"/>
      <c r="QJO3900" s="58"/>
      <c r="QJP3900" s="57"/>
      <c r="QJQ3900" s="57"/>
      <c r="QJR3900" s="57"/>
      <c r="QJS3900" s="57"/>
      <c r="QJT3900" s="57"/>
      <c r="QJU3900" s="56"/>
      <c r="QJV3900" s="57"/>
      <c r="QJW3900" s="64"/>
      <c r="QJX3900" s="64"/>
      <c r="QJY3900" s="64"/>
      <c r="QJZ3900" s="64"/>
      <c r="QKA3900" s="62"/>
      <c r="QKB3900" s="63"/>
      <c r="QKC3900" s="62"/>
      <c r="QKD3900" s="62"/>
      <c r="QKE3900" s="61"/>
      <c r="QKF3900" s="60"/>
      <c r="QKG3900" s="59"/>
      <c r="QKH3900" s="57"/>
      <c r="QKI3900" s="57"/>
      <c r="QKJ3900" s="57"/>
      <c r="QKK3900" s="57"/>
      <c r="QKL3900" s="57"/>
      <c r="QKM3900" s="57"/>
      <c r="QKN3900" s="57"/>
      <c r="QKO3900" s="57"/>
      <c r="QKP3900" s="58"/>
      <c r="QKQ3900" s="57"/>
      <c r="QKR3900" s="57"/>
      <c r="QKS3900" s="57"/>
      <c r="QKT3900" s="57"/>
      <c r="QKU3900" s="57"/>
      <c r="QKV3900" s="56"/>
      <c r="QKW3900" s="57"/>
      <c r="QKX3900" s="64"/>
      <c r="QKY3900" s="64"/>
      <c r="QKZ3900" s="64"/>
      <c r="QLA3900" s="64"/>
      <c r="QLB3900" s="62"/>
      <c r="QLC3900" s="63"/>
      <c r="QLD3900" s="62"/>
      <c r="QLE3900" s="62"/>
      <c r="QLF3900" s="61"/>
      <c r="QLG3900" s="60"/>
      <c r="QLH3900" s="59"/>
      <c r="QLI3900" s="57"/>
      <c r="QLJ3900" s="57"/>
      <c r="QLK3900" s="57"/>
      <c r="QLL3900" s="57"/>
      <c r="QLM3900" s="57"/>
      <c r="QLN3900" s="57"/>
      <c r="QLO3900" s="57"/>
      <c r="QLP3900" s="57"/>
      <c r="QLQ3900" s="58"/>
      <c r="QLR3900" s="57"/>
      <c r="QLS3900" s="57"/>
      <c r="QLT3900" s="57"/>
      <c r="QLU3900" s="57"/>
      <c r="QLV3900" s="57"/>
      <c r="QLW3900" s="56"/>
      <c r="QLX3900" s="57"/>
      <c r="QLY3900" s="64"/>
      <c r="QLZ3900" s="64"/>
      <c r="QMA3900" s="64"/>
      <c r="QMB3900" s="64"/>
      <c r="QMC3900" s="62"/>
      <c r="QMD3900" s="63"/>
      <c r="QME3900" s="62"/>
      <c r="QMF3900" s="62"/>
      <c r="QMG3900" s="61"/>
      <c r="QMH3900" s="60"/>
      <c r="QMI3900" s="59"/>
      <c r="QMJ3900" s="57"/>
      <c r="QMK3900" s="57"/>
      <c r="QML3900" s="57"/>
      <c r="QMM3900" s="57"/>
      <c r="QMN3900" s="57"/>
      <c r="QMO3900" s="57"/>
      <c r="QMP3900" s="57"/>
      <c r="QMQ3900" s="57"/>
      <c r="QMR3900" s="58"/>
      <c r="QMS3900" s="57"/>
      <c r="QMT3900" s="57"/>
      <c r="QMU3900" s="57"/>
      <c r="QMV3900" s="57"/>
      <c r="QMW3900" s="57"/>
      <c r="QMX3900" s="56"/>
      <c r="QMY3900" s="57"/>
      <c r="QMZ3900" s="64"/>
      <c r="QNA3900" s="64"/>
      <c r="QNB3900" s="64"/>
      <c r="QNC3900" s="64"/>
      <c r="QND3900" s="62"/>
      <c r="QNE3900" s="63"/>
      <c r="QNF3900" s="62"/>
      <c r="QNG3900" s="62"/>
      <c r="QNH3900" s="61"/>
      <c r="QNI3900" s="60"/>
      <c r="QNJ3900" s="59"/>
      <c r="QNK3900" s="57"/>
      <c r="QNL3900" s="57"/>
      <c r="QNM3900" s="57"/>
      <c r="QNN3900" s="57"/>
      <c r="QNO3900" s="57"/>
      <c r="QNP3900" s="57"/>
      <c r="QNQ3900" s="57"/>
      <c r="QNR3900" s="57"/>
      <c r="QNS3900" s="58"/>
      <c r="QNT3900" s="57"/>
      <c r="QNU3900" s="57"/>
      <c r="QNV3900" s="57"/>
      <c r="QNW3900" s="57"/>
      <c r="QNX3900" s="57"/>
      <c r="QNY3900" s="56"/>
      <c r="QNZ3900" s="57"/>
      <c r="QOA3900" s="64"/>
      <c r="QOB3900" s="64"/>
      <c r="QOC3900" s="64"/>
      <c r="QOD3900" s="64"/>
      <c r="QOE3900" s="62"/>
      <c r="QOF3900" s="63"/>
      <c r="QOG3900" s="62"/>
      <c r="QOH3900" s="62"/>
      <c r="QOI3900" s="61"/>
      <c r="QOJ3900" s="60"/>
      <c r="QOK3900" s="59"/>
      <c r="QOL3900" s="57"/>
      <c r="QOM3900" s="57"/>
      <c r="QON3900" s="57"/>
      <c r="QOO3900" s="57"/>
      <c r="QOP3900" s="57"/>
      <c r="QOQ3900" s="57"/>
      <c r="QOR3900" s="57"/>
      <c r="QOS3900" s="57"/>
      <c r="QOT3900" s="58"/>
      <c r="QOU3900" s="57"/>
      <c r="QOV3900" s="57"/>
      <c r="QOW3900" s="57"/>
      <c r="QOX3900" s="57"/>
      <c r="QOY3900" s="57"/>
      <c r="QOZ3900" s="56"/>
      <c r="QPA3900" s="57"/>
      <c r="QPB3900" s="64"/>
      <c r="QPC3900" s="64"/>
      <c r="QPD3900" s="64"/>
      <c r="QPE3900" s="64"/>
      <c r="QPF3900" s="62"/>
      <c r="QPG3900" s="63"/>
      <c r="QPH3900" s="62"/>
      <c r="QPI3900" s="62"/>
      <c r="QPJ3900" s="61"/>
      <c r="QPK3900" s="60"/>
      <c r="QPL3900" s="59"/>
      <c r="QPM3900" s="57"/>
      <c r="QPN3900" s="57"/>
      <c r="QPO3900" s="57"/>
      <c r="QPP3900" s="57"/>
      <c r="QPQ3900" s="57"/>
      <c r="QPR3900" s="57"/>
      <c r="QPS3900" s="57"/>
      <c r="QPT3900" s="57"/>
      <c r="QPU3900" s="58"/>
      <c r="QPV3900" s="57"/>
      <c r="QPW3900" s="57"/>
      <c r="QPX3900" s="57"/>
      <c r="QPY3900" s="57"/>
      <c r="QPZ3900" s="57"/>
      <c r="QQA3900" s="56"/>
      <c r="QQB3900" s="57"/>
      <c r="QQC3900" s="64"/>
      <c r="QQD3900" s="64"/>
      <c r="QQE3900" s="64"/>
      <c r="QQF3900" s="64"/>
      <c r="QQG3900" s="62"/>
      <c r="QQH3900" s="63"/>
      <c r="QQI3900" s="62"/>
      <c r="QQJ3900" s="62"/>
      <c r="QQK3900" s="61"/>
      <c r="QQL3900" s="60"/>
      <c r="QQM3900" s="59"/>
      <c r="QQN3900" s="57"/>
      <c r="QQO3900" s="57"/>
      <c r="QQP3900" s="57"/>
      <c r="QQQ3900" s="57"/>
      <c r="QQR3900" s="57"/>
      <c r="QQS3900" s="57"/>
      <c r="QQT3900" s="57"/>
      <c r="QQU3900" s="57"/>
      <c r="QQV3900" s="58"/>
      <c r="QQW3900" s="57"/>
      <c r="QQX3900" s="57"/>
      <c r="QQY3900" s="57"/>
      <c r="QQZ3900" s="57"/>
      <c r="QRA3900" s="57"/>
      <c r="QRB3900" s="56"/>
      <c r="QRC3900" s="57"/>
      <c r="QRD3900" s="64"/>
      <c r="QRE3900" s="64"/>
      <c r="QRF3900" s="64"/>
      <c r="QRG3900" s="64"/>
      <c r="QRH3900" s="62"/>
      <c r="QRI3900" s="63"/>
      <c r="QRJ3900" s="62"/>
      <c r="QRK3900" s="62"/>
      <c r="QRL3900" s="61"/>
      <c r="QRM3900" s="60"/>
      <c r="QRN3900" s="59"/>
      <c r="QRO3900" s="57"/>
      <c r="QRP3900" s="57"/>
      <c r="QRQ3900" s="57"/>
      <c r="QRR3900" s="57"/>
      <c r="QRS3900" s="57"/>
      <c r="QRT3900" s="57"/>
      <c r="QRU3900" s="57"/>
      <c r="QRV3900" s="57"/>
      <c r="QRW3900" s="58"/>
      <c r="QRX3900" s="57"/>
      <c r="QRY3900" s="57"/>
      <c r="QRZ3900" s="57"/>
      <c r="QSA3900" s="57"/>
      <c r="QSB3900" s="57"/>
      <c r="QSC3900" s="56"/>
      <c r="QSD3900" s="57"/>
      <c r="QSE3900" s="64"/>
      <c r="QSF3900" s="64"/>
      <c r="QSG3900" s="64"/>
      <c r="QSH3900" s="64"/>
      <c r="QSI3900" s="62"/>
      <c r="QSJ3900" s="63"/>
      <c r="QSK3900" s="62"/>
      <c r="QSL3900" s="62"/>
      <c r="QSM3900" s="61"/>
      <c r="QSN3900" s="60"/>
      <c r="QSO3900" s="59"/>
      <c r="QSP3900" s="57"/>
      <c r="QSQ3900" s="57"/>
      <c r="QSR3900" s="57"/>
      <c r="QSS3900" s="57"/>
      <c r="QST3900" s="57"/>
      <c r="QSU3900" s="57"/>
      <c r="QSV3900" s="57"/>
      <c r="QSW3900" s="57"/>
      <c r="QSX3900" s="58"/>
      <c r="QSY3900" s="57"/>
      <c r="QSZ3900" s="57"/>
      <c r="QTA3900" s="57"/>
      <c r="QTB3900" s="57"/>
      <c r="QTC3900" s="57"/>
      <c r="QTD3900" s="56"/>
      <c r="QTE3900" s="57"/>
      <c r="QTF3900" s="64"/>
      <c r="QTG3900" s="64"/>
      <c r="QTH3900" s="64"/>
      <c r="QTI3900" s="64"/>
      <c r="QTJ3900" s="62"/>
      <c r="QTK3900" s="63"/>
      <c r="QTL3900" s="62"/>
      <c r="QTM3900" s="62"/>
      <c r="QTN3900" s="61"/>
      <c r="QTO3900" s="60"/>
      <c r="QTP3900" s="59"/>
      <c r="QTQ3900" s="57"/>
      <c r="QTR3900" s="57"/>
      <c r="QTS3900" s="57"/>
      <c r="QTT3900" s="57"/>
      <c r="QTU3900" s="57"/>
      <c r="QTV3900" s="57"/>
      <c r="QTW3900" s="57"/>
      <c r="QTX3900" s="57"/>
      <c r="QTY3900" s="58"/>
      <c r="QTZ3900" s="57"/>
      <c r="QUA3900" s="57"/>
      <c r="QUB3900" s="57"/>
      <c r="QUC3900" s="57"/>
      <c r="QUD3900" s="57"/>
      <c r="QUE3900" s="56"/>
      <c r="QUF3900" s="57"/>
      <c r="QUG3900" s="64"/>
      <c r="QUH3900" s="64"/>
      <c r="QUI3900" s="64"/>
      <c r="QUJ3900" s="64"/>
      <c r="QUK3900" s="62"/>
      <c r="QUL3900" s="63"/>
      <c r="QUM3900" s="62"/>
      <c r="QUN3900" s="62"/>
      <c r="QUO3900" s="61"/>
      <c r="QUP3900" s="60"/>
      <c r="QUQ3900" s="59"/>
      <c r="QUR3900" s="57"/>
      <c r="QUS3900" s="57"/>
      <c r="QUT3900" s="57"/>
      <c r="QUU3900" s="57"/>
      <c r="QUV3900" s="57"/>
      <c r="QUW3900" s="57"/>
      <c r="QUX3900" s="57"/>
      <c r="QUY3900" s="57"/>
      <c r="QUZ3900" s="58"/>
      <c r="QVA3900" s="57"/>
      <c r="QVB3900" s="57"/>
      <c r="QVC3900" s="57"/>
      <c r="QVD3900" s="57"/>
      <c r="QVE3900" s="57"/>
      <c r="QVF3900" s="56"/>
      <c r="QVG3900" s="57"/>
      <c r="QVH3900" s="64"/>
      <c r="QVI3900" s="64"/>
      <c r="QVJ3900" s="64"/>
      <c r="QVK3900" s="64"/>
      <c r="QVL3900" s="62"/>
      <c r="QVM3900" s="63"/>
      <c r="QVN3900" s="62"/>
      <c r="QVO3900" s="62"/>
      <c r="QVP3900" s="61"/>
      <c r="QVQ3900" s="60"/>
      <c r="QVR3900" s="59"/>
      <c r="QVS3900" s="57"/>
      <c r="QVT3900" s="57"/>
      <c r="QVU3900" s="57"/>
      <c r="QVV3900" s="57"/>
      <c r="QVW3900" s="57"/>
      <c r="QVX3900" s="57"/>
      <c r="QVY3900" s="57"/>
      <c r="QVZ3900" s="57"/>
      <c r="QWA3900" s="58"/>
      <c r="QWB3900" s="57"/>
      <c r="QWC3900" s="57"/>
      <c r="QWD3900" s="57"/>
      <c r="QWE3900" s="57"/>
      <c r="QWF3900" s="57"/>
      <c r="QWG3900" s="56"/>
      <c r="QWH3900" s="57"/>
      <c r="QWI3900" s="64"/>
      <c r="QWJ3900" s="64"/>
      <c r="QWK3900" s="64"/>
      <c r="QWL3900" s="64"/>
      <c r="QWM3900" s="62"/>
      <c r="QWN3900" s="63"/>
      <c r="QWO3900" s="62"/>
      <c r="QWP3900" s="62"/>
      <c r="QWQ3900" s="61"/>
      <c r="QWR3900" s="60"/>
      <c r="QWS3900" s="59"/>
      <c r="QWT3900" s="57"/>
      <c r="QWU3900" s="57"/>
      <c r="QWV3900" s="57"/>
      <c r="QWW3900" s="57"/>
      <c r="QWX3900" s="57"/>
      <c r="QWY3900" s="57"/>
      <c r="QWZ3900" s="57"/>
      <c r="QXA3900" s="57"/>
      <c r="QXB3900" s="58"/>
      <c r="QXC3900" s="57"/>
      <c r="QXD3900" s="57"/>
      <c r="QXE3900" s="57"/>
      <c r="QXF3900" s="57"/>
      <c r="QXG3900" s="57"/>
      <c r="QXH3900" s="56"/>
      <c r="QXI3900" s="57"/>
      <c r="QXJ3900" s="64"/>
      <c r="QXK3900" s="64"/>
      <c r="QXL3900" s="64"/>
      <c r="QXM3900" s="64"/>
      <c r="QXN3900" s="62"/>
      <c r="QXO3900" s="63"/>
      <c r="QXP3900" s="62"/>
      <c r="QXQ3900" s="62"/>
      <c r="QXR3900" s="61"/>
      <c r="QXS3900" s="60"/>
      <c r="QXT3900" s="59"/>
      <c r="QXU3900" s="57"/>
      <c r="QXV3900" s="57"/>
      <c r="QXW3900" s="57"/>
      <c r="QXX3900" s="57"/>
      <c r="QXY3900" s="57"/>
      <c r="QXZ3900" s="57"/>
      <c r="QYA3900" s="57"/>
      <c r="QYB3900" s="57"/>
      <c r="QYC3900" s="58"/>
      <c r="QYD3900" s="57"/>
      <c r="QYE3900" s="57"/>
      <c r="QYF3900" s="57"/>
      <c r="QYG3900" s="57"/>
      <c r="QYH3900" s="57"/>
      <c r="QYI3900" s="56"/>
      <c r="QYJ3900" s="57"/>
      <c r="QYK3900" s="64"/>
      <c r="QYL3900" s="64"/>
      <c r="QYM3900" s="64"/>
      <c r="QYN3900" s="64"/>
      <c r="QYO3900" s="62"/>
      <c r="QYP3900" s="63"/>
      <c r="QYQ3900" s="62"/>
      <c r="QYR3900" s="62"/>
      <c r="QYS3900" s="61"/>
      <c r="QYT3900" s="60"/>
      <c r="QYU3900" s="59"/>
      <c r="QYV3900" s="57"/>
      <c r="QYW3900" s="57"/>
      <c r="QYX3900" s="57"/>
      <c r="QYY3900" s="57"/>
      <c r="QYZ3900" s="57"/>
      <c r="QZA3900" s="57"/>
      <c r="QZB3900" s="57"/>
      <c r="QZC3900" s="57"/>
      <c r="QZD3900" s="58"/>
      <c r="QZE3900" s="57"/>
      <c r="QZF3900" s="57"/>
      <c r="QZG3900" s="57"/>
      <c r="QZH3900" s="57"/>
      <c r="QZI3900" s="57"/>
      <c r="QZJ3900" s="56"/>
      <c r="QZK3900" s="57"/>
      <c r="QZL3900" s="64"/>
      <c r="QZM3900" s="64"/>
      <c r="QZN3900" s="64"/>
      <c r="QZO3900" s="64"/>
      <c r="QZP3900" s="62"/>
      <c r="QZQ3900" s="63"/>
      <c r="QZR3900" s="62"/>
      <c r="QZS3900" s="62"/>
      <c r="QZT3900" s="61"/>
      <c r="QZU3900" s="60"/>
      <c r="QZV3900" s="59"/>
      <c r="QZW3900" s="57"/>
      <c r="QZX3900" s="57"/>
      <c r="QZY3900" s="57"/>
      <c r="QZZ3900" s="57"/>
      <c r="RAA3900" s="57"/>
      <c r="RAB3900" s="57"/>
      <c r="RAC3900" s="57"/>
      <c r="RAD3900" s="57"/>
      <c r="RAE3900" s="58"/>
      <c r="RAF3900" s="57"/>
      <c r="RAG3900" s="57"/>
      <c r="RAH3900" s="57"/>
      <c r="RAI3900" s="57"/>
      <c r="RAJ3900" s="57"/>
      <c r="RAK3900" s="56"/>
      <c r="RAL3900" s="57"/>
      <c r="RAM3900" s="64"/>
      <c r="RAN3900" s="64"/>
      <c r="RAO3900" s="64"/>
      <c r="RAP3900" s="64"/>
      <c r="RAQ3900" s="62"/>
      <c r="RAR3900" s="63"/>
      <c r="RAS3900" s="62"/>
      <c r="RAT3900" s="62"/>
      <c r="RAU3900" s="61"/>
      <c r="RAV3900" s="60"/>
      <c r="RAW3900" s="59"/>
      <c r="RAX3900" s="57"/>
      <c r="RAY3900" s="57"/>
      <c r="RAZ3900" s="57"/>
      <c r="RBA3900" s="57"/>
      <c r="RBB3900" s="57"/>
      <c r="RBC3900" s="57"/>
      <c r="RBD3900" s="57"/>
      <c r="RBE3900" s="57"/>
      <c r="RBF3900" s="58"/>
      <c r="RBG3900" s="57"/>
      <c r="RBH3900" s="57"/>
      <c r="RBI3900" s="57"/>
      <c r="RBJ3900" s="57"/>
      <c r="RBK3900" s="57"/>
      <c r="RBL3900" s="56"/>
      <c r="RBM3900" s="57"/>
      <c r="RBN3900" s="64"/>
      <c r="RBO3900" s="64"/>
      <c r="RBP3900" s="64"/>
      <c r="RBQ3900" s="64"/>
      <c r="RBR3900" s="62"/>
      <c r="RBS3900" s="63"/>
      <c r="RBT3900" s="62"/>
      <c r="RBU3900" s="62"/>
      <c r="RBV3900" s="61"/>
      <c r="RBW3900" s="60"/>
      <c r="RBX3900" s="59"/>
      <c r="RBY3900" s="57"/>
      <c r="RBZ3900" s="57"/>
      <c r="RCA3900" s="57"/>
      <c r="RCB3900" s="57"/>
      <c r="RCC3900" s="57"/>
      <c r="RCD3900" s="57"/>
      <c r="RCE3900" s="57"/>
      <c r="RCF3900" s="57"/>
      <c r="RCG3900" s="58"/>
      <c r="RCH3900" s="57"/>
      <c r="RCI3900" s="57"/>
      <c r="RCJ3900" s="57"/>
      <c r="RCK3900" s="57"/>
      <c r="RCL3900" s="57"/>
      <c r="RCM3900" s="56"/>
      <c r="RCN3900" s="57"/>
      <c r="RCO3900" s="64"/>
      <c r="RCP3900" s="64"/>
      <c r="RCQ3900" s="64"/>
      <c r="RCR3900" s="64"/>
      <c r="RCS3900" s="62"/>
      <c r="RCT3900" s="63"/>
      <c r="RCU3900" s="62"/>
      <c r="RCV3900" s="62"/>
      <c r="RCW3900" s="61"/>
      <c r="RCX3900" s="60"/>
      <c r="RCY3900" s="59"/>
      <c r="RCZ3900" s="57"/>
      <c r="RDA3900" s="57"/>
      <c r="RDB3900" s="57"/>
      <c r="RDC3900" s="57"/>
      <c r="RDD3900" s="57"/>
      <c r="RDE3900" s="57"/>
      <c r="RDF3900" s="57"/>
      <c r="RDG3900" s="57"/>
      <c r="RDH3900" s="58"/>
      <c r="RDI3900" s="57"/>
      <c r="RDJ3900" s="57"/>
      <c r="RDK3900" s="57"/>
      <c r="RDL3900" s="57"/>
      <c r="RDM3900" s="57"/>
      <c r="RDN3900" s="56"/>
      <c r="RDO3900" s="57"/>
      <c r="RDP3900" s="64"/>
      <c r="RDQ3900" s="64"/>
      <c r="RDR3900" s="64"/>
      <c r="RDS3900" s="64"/>
      <c r="RDT3900" s="62"/>
      <c r="RDU3900" s="63"/>
      <c r="RDV3900" s="62"/>
      <c r="RDW3900" s="62"/>
      <c r="RDX3900" s="61"/>
      <c r="RDY3900" s="60"/>
      <c r="RDZ3900" s="59"/>
      <c r="REA3900" s="57"/>
      <c r="REB3900" s="57"/>
      <c r="REC3900" s="57"/>
      <c r="RED3900" s="57"/>
      <c r="REE3900" s="57"/>
      <c r="REF3900" s="57"/>
      <c r="REG3900" s="57"/>
      <c r="REH3900" s="57"/>
      <c r="REI3900" s="58"/>
      <c r="REJ3900" s="57"/>
      <c r="REK3900" s="57"/>
      <c r="REL3900" s="57"/>
      <c r="REM3900" s="57"/>
      <c r="REN3900" s="57"/>
      <c r="REO3900" s="56"/>
      <c r="REP3900" s="57"/>
      <c r="REQ3900" s="64"/>
      <c r="RER3900" s="64"/>
      <c r="RES3900" s="64"/>
      <c r="RET3900" s="64"/>
      <c r="REU3900" s="62"/>
      <c r="REV3900" s="63"/>
      <c r="REW3900" s="62"/>
      <c r="REX3900" s="62"/>
      <c r="REY3900" s="61"/>
      <c r="REZ3900" s="60"/>
      <c r="RFA3900" s="59"/>
      <c r="RFB3900" s="57"/>
      <c r="RFC3900" s="57"/>
      <c r="RFD3900" s="57"/>
      <c r="RFE3900" s="57"/>
      <c r="RFF3900" s="57"/>
      <c r="RFG3900" s="57"/>
      <c r="RFH3900" s="57"/>
      <c r="RFI3900" s="57"/>
      <c r="RFJ3900" s="58"/>
      <c r="RFK3900" s="57"/>
      <c r="RFL3900" s="57"/>
      <c r="RFM3900" s="57"/>
      <c r="RFN3900" s="57"/>
      <c r="RFO3900" s="57"/>
      <c r="RFP3900" s="56"/>
      <c r="RFQ3900" s="57"/>
      <c r="RFR3900" s="64"/>
      <c r="RFS3900" s="64"/>
      <c r="RFT3900" s="64"/>
      <c r="RFU3900" s="64"/>
      <c r="RFV3900" s="62"/>
      <c r="RFW3900" s="63"/>
      <c r="RFX3900" s="62"/>
      <c r="RFY3900" s="62"/>
      <c r="RFZ3900" s="61"/>
      <c r="RGA3900" s="60"/>
      <c r="RGB3900" s="59"/>
      <c r="RGC3900" s="57"/>
      <c r="RGD3900" s="57"/>
      <c r="RGE3900" s="57"/>
      <c r="RGF3900" s="57"/>
      <c r="RGG3900" s="57"/>
      <c r="RGH3900" s="57"/>
      <c r="RGI3900" s="57"/>
      <c r="RGJ3900" s="57"/>
      <c r="RGK3900" s="58"/>
      <c r="RGL3900" s="57"/>
      <c r="RGM3900" s="57"/>
      <c r="RGN3900" s="57"/>
      <c r="RGO3900" s="57"/>
      <c r="RGP3900" s="57"/>
      <c r="RGQ3900" s="56"/>
      <c r="RGR3900" s="57"/>
      <c r="RGS3900" s="64"/>
      <c r="RGT3900" s="64"/>
      <c r="RGU3900" s="64"/>
      <c r="RGV3900" s="64"/>
      <c r="RGW3900" s="62"/>
      <c r="RGX3900" s="63"/>
      <c r="RGY3900" s="62"/>
      <c r="RGZ3900" s="62"/>
      <c r="RHA3900" s="61"/>
      <c r="RHB3900" s="60"/>
      <c r="RHC3900" s="59"/>
      <c r="RHD3900" s="57"/>
      <c r="RHE3900" s="57"/>
      <c r="RHF3900" s="57"/>
      <c r="RHG3900" s="57"/>
      <c r="RHH3900" s="57"/>
      <c r="RHI3900" s="57"/>
      <c r="RHJ3900" s="57"/>
      <c r="RHK3900" s="57"/>
      <c r="RHL3900" s="58"/>
      <c r="RHM3900" s="57"/>
      <c r="RHN3900" s="57"/>
      <c r="RHO3900" s="57"/>
      <c r="RHP3900" s="57"/>
      <c r="RHQ3900" s="57"/>
      <c r="RHR3900" s="56"/>
      <c r="RHS3900" s="57"/>
      <c r="RHT3900" s="64"/>
      <c r="RHU3900" s="64"/>
      <c r="RHV3900" s="64"/>
      <c r="RHW3900" s="64"/>
      <c r="RHX3900" s="62"/>
      <c r="RHY3900" s="63"/>
      <c r="RHZ3900" s="62"/>
      <c r="RIA3900" s="62"/>
      <c r="RIB3900" s="61"/>
      <c r="RIC3900" s="60"/>
      <c r="RID3900" s="59"/>
      <c r="RIE3900" s="57"/>
      <c r="RIF3900" s="57"/>
      <c r="RIG3900" s="57"/>
      <c r="RIH3900" s="57"/>
      <c r="RII3900" s="57"/>
      <c r="RIJ3900" s="57"/>
      <c r="RIK3900" s="57"/>
      <c r="RIL3900" s="57"/>
      <c r="RIM3900" s="58"/>
      <c r="RIN3900" s="57"/>
      <c r="RIO3900" s="57"/>
      <c r="RIP3900" s="57"/>
      <c r="RIQ3900" s="57"/>
      <c r="RIR3900" s="57"/>
      <c r="RIS3900" s="56"/>
      <c r="RIT3900" s="57"/>
      <c r="RIU3900" s="64"/>
      <c r="RIV3900" s="64"/>
      <c r="RIW3900" s="64"/>
      <c r="RIX3900" s="64"/>
      <c r="RIY3900" s="62"/>
      <c r="RIZ3900" s="63"/>
      <c r="RJA3900" s="62"/>
      <c r="RJB3900" s="62"/>
      <c r="RJC3900" s="61"/>
      <c r="RJD3900" s="60"/>
      <c r="RJE3900" s="59"/>
      <c r="RJF3900" s="57"/>
      <c r="RJG3900" s="57"/>
      <c r="RJH3900" s="57"/>
      <c r="RJI3900" s="57"/>
      <c r="RJJ3900" s="57"/>
      <c r="RJK3900" s="57"/>
      <c r="RJL3900" s="57"/>
      <c r="RJM3900" s="57"/>
      <c r="RJN3900" s="58"/>
      <c r="RJO3900" s="57"/>
      <c r="RJP3900" s="57"/>
      <c r="RJQ3900" s="57"/>
      <c r="RJR3900" s="57"/>
      <c r="RJS3900" s="57"/>
      <c r="RJT3900" s="56"/>
      <c r="RJU3900" s="57"/>
      <c r="RJV3900" s="64"/>
      <c r="RJW3900" s="64"/>
      <c r="RJX3900" s="64"/>
      <c r="RJY3900" s="64"/>
      <c r="RJZ3900" s="62"/>
      <c r="RKA3900" s="63"/>
      <c r="RKB3900" s="62"/>
      <c r="RKC3900" s="62"/>
      <c r="RKD3900" s="61"/>
      <c r="RKE3900" s="60"/>
      <c r="RKF3900" s="59"/>
      <c r="RKG3900" s="57"/>
      <c r="RKH3900" s="57"/>
      <c r="RKI3900" s="57"/>
      <c r="RKJ3900" s="57"/>
      <c r="RKK3900" s="57"/>
      <c r="RKL3900" s="57"/>
      <c r="RKM3900" s="57"/>
      <c r="RKN3900" s="57"/>
      <c r="RKO3900" s="58"/>
      <c r="RKP3900" s="57"/>
      <c r="RKQ3900" s="57"/>
      <c r="RKR3900" s="57"/>
      <c r="RKS3900" s="57"/>
      <c r="RKT3900" s="57"/>
      <c r="RKU3900" s="56"/>
      <c r="RKV3900" s="57"/>
      <c r="RKW3900" s="64"/>
      <c r="RKX3900" s="64"/>
      <c r="RKY3900" s="64"/>
      <c r="RKZ3900" s="64"/>
      <c r="RLA3900" s="62"/>
      <c r="RLB3900" s="63"/>
      <c r="RLC3900" s="62"/>
      <c r="RLD3900" s="62"/>
      <c r="RLE3900" s="61"/>
      <c r="RLF3900" s="60"/>
      <c r="RLG3900" s="59"/>
      <c r="RLH3900" s="57"/>
      <c r="RLI3900" s="57"/>
      <c r="RLJ3900" s="57"/>
      <c r="RLK3900" s="57"/>
      <c r="RLL3900" s="57"/>
      <c r="RLM3900" s="57"/>
      <c r="RLN3900" s="57"/>
      <c r="RLO3900" s="57"/>
      <c r="RLP3900" s="58"/>
      <c r="RLQ3900" s="57"/>
      <c r="RLR3900" s="57"/>
      <c r="RLS3900" s="57"/>
      <c r="RLT3900" s="57"/>
      <c r="RLU3900" s="57"/>
      <c r="RLV3900" s="56"/>
      <c r="RLW3900" s="57"/>
      <c r="RLX3900" s="64"/>
      <c r="RLY3900" s="64"/>
      <c r="RLZ3900" s="64"/>
      <c r="RMA3900" s="64"/>
      <c r="RMB3900" s="62"/>
      <c r="RMC3900" s="63"/>
      <c r="RMD3900" s="62"/>
      <c r="RME3900" s="62"/>
      <c r="RMF3900" s="61"/>
      <c r="RMG3900" s="60"/>
      <c r="RMH3900" s="59"/>
      <c r="RMI3900" s="57"/>
      <c r="RMJ3900" s="57"/>
      <c r="RMK3900" s="57"/>
      <c r="RML3900" s="57"/>
      <c r="RMM3900" s="57"/>
      <c r="RMN3900" s="57"/>
      <c r="RMO3900" s="57"/>
      <c r="RMP3900" s="57"/>
      <c r="RMQ3900" s="58"/>
      <c r="RMR3900" s="57"/>
      <c r="RMS3900" s="57"/>
      <c r="RMT3900" s="57"/>
      <c r="RMU3900" s="57"/>
      <c r="RMV3900" s="57"/>
      <c r="RMW3900" s="56"/>
      <c r="RMX3900" s="57"/>
      <c r="RMY3900" s="64"/>
      <c r="RMZ3900" s="64"/>
      <c r="RNA3900" s="64"/>
      <c r="RNB3900" s="64"/>
      <c r="RNC3900" s="62"/>
      <c r="RND3900" s="63"/>
      <c r="RNE3900" s="62"/>
      <c r="RNF3900" s="62"/>
      <c r="RNG3900" s="61"/>
      <c r="RNH3900" s="60"/>
      <c r="RNI3900" s="59"/>
      <c r="RNJ3900" s="57"/>
      <c r="RNK3900" s="57"/>
      <c r="RNL3900" s="57"/>
      <c r="RNM3900" s="57"/>
      <c r="RNN3900" s="57"/>
      <c r="RNO3900" s="57"/>
      <c r="RNP3900" s="57"/>
      <c r="RNQ3900" s="57"/>
      <c r="RNR3900" s="58"/>
      <c r="RNS3900" s="57"/>
      <c r="RNT3900" s="57"/>
      <c r="RNU3900" s="57"/>
      <c r="RNV3900" s="57"/>
      <c r="RNW3900" s="57"/>
      <c r="RNX3900" s="56"/>
      <c r="RNY3900" s="57"/>
      <c r="RNZ3900" s="64"/>
      <c r="ROA3900" s="64"/>
      <c r="ROB3900" s="64"/>
      <c r="ROC3900" s="64"/>
      <c r="ROD3900" s="62"/>
      <c r="ROE3900" s="63"/>
      <c r="ROF3900" s="62"/>
      <c r="ROG3900" s="62"/>
      <c r="ROH3900" s="61"/>
      <c r="ROI3900" s="60"/>
      <c r="ROJ3900" s="59"/>
      <c r="ROK3900" s="57"/>
      <c r="ROL3900" s="57"/>
      <c r="ROM3900" s="57"/>
      <c r="RON3900" s="57"/>
      <c r="ROO3900" s="57"/>
      <c r="ROP3900" s="57"/>
      <c r="ROQ3900" s="57"/>
      <c r="ROR3900" s="57"/>
      <c r="ROS3900" s="58"/>
      <c r="ROT3900" s="57"/>
      <c r="ROU3900" s="57"/>
      <c r="ROV3900" s="57"/>
      <c r="ROW3900" s="57"/>
      <c r="ROX3900" s="57"/>
      <c r="ROY3900" s="56"/>
      <c r="ROZ3900" s="57"/>
      <c r="RPA3900" s="64"/>
      <c r="RPB3900" s="64"/>
      <c r="RPC3900" s="64"/>
      <c r="RPD3900" s="64"/>
      <c r="RPE3900" s="62"/>
      <c r="RPF3900" s="63"/>
      <c r="RPG3900" s="62"/>
      <c r="RPH3900" s="62"/>
      <c r="RPI3900" s="61"/>
      <c r="RPJ3900" s="60"/>
      <c r="RPK3900" s="59"/>
      <c r="RPL3900" s="57"/>
      <c r="RPM3900" s="57"/>
      <c r="RPN3900" s="57"/>
      <c r="RPO3900" s="57"/>
      <c r="RPP3900" s="57"/>
      <c r="RPQ3900" s="57"/>
      <c r="RPR3900" s="57"/>
      <c r="RPS3900" s="57"/>
      <c r="RPT3900" s="58"/>
      <c r="RPU3900" s="57"/>
      <c r="RPV3900" s="57"/>
      <c r="RPW3900" s="57"/>
      <c r="RPX3900" s="57"/>
      <c r="RPY3900" s="57"/>
      <c r="RPZ3900" s="56"/>
      <c r="RQA3900" s="57"/>
      <c r="RQB3900" s="64"/>
      <c r="RQC3900" s="64"/>
      <c r="RQD3900" s="64"/>
      <c r="RQE3900" s="64"/>
      <c r="RQF3900" s="62"/>
      <c r="RQG3900" s="63"/>
      <c r="RQH3900" s="62"/>
      <c r="RQI3900" s="62"/>
      <c r="RQJ3900" s="61"/>
      <c r="RQK3900" s="60"/>
      <c r="RQL3900" s="59"/>
      <c r="RQM3900" s="57"/>
      <c r="RQN3900" s="57"/>
      <c r="RQO3900" s="57"/>
      <c r="RQP3900" s="57"/>
      <c r="RQQ3900" s="57"/>
      <c r="RQR3900" s="57"/>
      <c r="RQS3900" s="57"/>
      <c r="RQT3900" s="57"/>
      <c r="RQU3900" s="58"/>
      <c r="RQV3900" s="57"/>
      <c r="RQW3900" s="57"/>
      <c r="RQX3900" s="57"/>
      <c r="RQY3900" s="57"/>
      <c r="RQZ3900" s="57"/>
      <c r="RRA3900" s="56"/>
      <c r="RRB3900" s="57"/>
      <c r="RRC3900" s="64"/>
      <c r="RRD3900" s="64"/>
      <c r="RRE3900" s="64"/>
      <c r="RRF3900" s="64"/>
      <c r="RRG3900" s="62"/>
      <c r="RRH3900" s="63"/>
      <c r="RRI3900" s="62"/>
      <c r="RRJ3900" s="62"/>
      <c r="RRK3900" s="61"/>
      <c r="RRL3900" s="60"/>
      <c r="RRM3900" s="59"/>
      <c r="RRN3900" s="57"/>
      <c r="RRO3900" s="57"/>
      <c r="RRP3900" s="57"/>
      <c r="RRQ3900" s="57"/>
      <c r="RRR3900" s="57"/>
      <c r="RRS3900" s="57"/>
      <c r="RRT3900" s="57"/>
      <c r="RRU3900" s="57"/>
      <c r="RRV3900" s="58"/>
      <c r="RRW3900" s="57"/>
      <c r="RRX3900" s="57"/>
      <c r="RRY3900" s="57"/>
      <c r="RRZ3900" s="57"/>
      <c r="RSA3900" s="57"/>
      <c r="RSB3900" s="56"/>
      <c r="RSC3900" s="57"/>
      <c r="RSD3900" s="64"/>
      <c r="RSE3900" s="64"/>
      <c r="RSF3900" s="64"/>
      <c r="RSG3900" s="64"/>
      <c r="RSH3900" s="62"/>
      <c r="RSI3900" s="63"/>
      <c r="RSJ3900" s="62"/>
      <c r="RSK3900" s="62"/>
      <c r="RSL3900" s="61"/>
      <c r="RSM3900" s="60"/>
      <c r="RSN3900" s="59"/>
      <c r="RSO3900" s="57"/>
      <c r="RSP3900" s="57"/>
      <c r="RSQ3900" s="57"/>
      <c r="RSR3900" s="57"/>
      <c r="RSS3900" s="57"/>
      <c r="RST3900" s="57"/>
      <c r="RSU3900" s="57"/>
      <c r="RSV3900" s="57"/>
      <c r="RSW3900" s="58"/>
      <c r="RSX3900" s="57"/>
      <c r="RSY3900" s="57"/>
      <c r="RSZ3900" s="57"/>
      <c r="RTA3900" s="57"/>
      <c r="RTB3900" s="57"/>
      <c r="RTC3900" s="56"/>
      <c r="RTD3900" s="57"/>
      <c r="RTE3900" s="64"/>
      <c r="RTF3900" s="64"/>
      <c r="RTG3900" s="64"/>
      <c r="RTH3900" s="64"/>
      <c r="RTI3900" s="62"/>
      <c r="RTJ3900" s="63"/>
      <c r="RTK3900" s="62"/>
      <c r="RTL3900" s="62"/>
      <c r="RTM3900" s="61"/>
      <c r="RTN3900" s="60"/>
      <c r="RTO3900" s="59"/>
      <c r="RTP3900" s="57"/>
      <c r="RTQ3900" s="57"/>
      <c r="RTR3900" s="57"/>
      <c r="RTS3900" s="57"/>
      <c r="RTT3900" s="57"/>
      <c r="RTU3900" s="57"/>
      <c r="RTV3900" s="57"/>
      <c r="RTW3900" s="57"/>
      <c r="RTX3900" s="58"/>
      <c r="RTY3900" s="57"/>
      <c r="RTZ3900" s="57"/>
      <c r="RUA3900" s="57"/>
      <c r="RUB3900" s="57"/>
      <c r="RUC3900" s="57"/>
      <c r="RUD3900" s="56"/>
      <c r="RUE3900" s="57"/>
      <c r="RUF3900" s="64"/>
      <c r="RUG3900" s="64"/>
      <c r="RUH3900" s="64"/>
      <c r="RUI3900" s="64"/>
      <c r="RUJ3900" s="62"/>
      <c r="RUK3900" s="63"/>
      <c r="RUL3900" s="62"/>
      <c r="RUM3900" s="62"/>
      <c r="RUN3900" s="61"/>
      <c r="RUO3900" s="60"/>
      <c r="RUP3900" s="59"/>
      <c r="RUQ3900" s="57"/>
      <c r="RUR3900" s="57"/>
      <c r="RUS3900" s="57"/>
      <c r="RUT3900" s="57"/>
      <c r="RUU3900" s="57"/>
      <c r="RUV3900" s="57"/>
      <c r="RUW3900" s="57"/>
      <c r="RUX3900" s="57"/>
      <c r="RUY3900" s="58"/>
      <c r="RUZ3900" s="57"/>
      <c r="RVA3900" s="57"/>
      <c r="RVB3900" s="57"/>
      <c r="RVC3900" s="57"/>
      <c r="RVD3900" s="57"/>
      <c r="RVE3900" s="56"/>
      <c r="RVF3900" s="57"/>
      <c r="RVG3900" s="64"/>
      <c r="RVH3900" s="64"/>
      <c r="RVI3900" s="64"/>
      <c r="RVJ3900" s="64"/>
      <c r="RVK3900" s="62"/>
      <c r="RVL3900" s="63"/>
      <c r="RVM3900" s="62"/>
      <c r="RVN3900" s="62"/>
      <c r="RVO3900" s="61"/>
      <c r="RVP3900" s="60"/>
      <c r="RVQ3900" s="59"/>
      <c r="RVR3900" s="57"/>
      <c r="RVS3900" s="57"/>
      <c r="RVT3900" s="57"/>
      <c r="RVU3900" s="57"/>
      <c r="RVV3900" s="57"/>
      <c r="RVW3900" s="57"/>
      <c r="RVX3900" s="57"/>
      <c r="RVY3900" s="57"/>
      <c r="RVZ3900" s="58"/>
      <c r="RWA3900" s="57"/>
      <c r="RWB3900" s="57"/>
      <c r="RWC3900" s="57"/>
      <c r="RWD3900" s="57"/>
      <c r="RWE3900" s="57"/>
      <c r="RWF3900" s="56"/>
      <c r="RWG3900" s="57"/>
      <c r="RWH3900" s="64"/>
      <c r="RWI3900" s="64"/>
      <c r="RWJ3900" s="64"/>
      <c r="RWK3900" s="64"/>
      <c r="RWL3900" s="62"/>
      <c r="RWM3900" s="63"/>
      <c r="RWN3900" s="62"/>
      <c r="RWO3900" s="62"/>
      <c r="RWP3900" s="61"/>
      <c r="RWQ3900" s="60"/>
      <c r="RWR3900" s="59"/>
      <c r="RWS3900" s="57"/>
      <c r="RWT3900" s="57"/>
      <c r="RWU3900" s="57"/>
      <c r="RWV3900" s="57"/>
      <c r="RWW3900" s="57"/>
      <c r="RWX3900" s="57"/>
      <c r="RWY3900" s="57"/>
      <c r="RWZ3900" s="57"/>
      <c r="RXA3900" s="58"/>
      <c r="RXB3900" s="57"/>
      <c r="RXC3900" s="57"/>
      <c r="RXD3900" s="57"/>
      <c r="RXE3900" s="57"/>
      <c r="RXF3900" s="57"/>
      <c r="RXG3900" s="56"/>
      <c r="RXH3900" s="57"/>
      <c r="RXI3900" s="64"/>
      <c r="RXJ3900" s="64"/>
      <c r="RXK3900" s="64"/>
      <c r="RXL3900" s="64"/>
      <c r="RXM3900" s="62"/>
      <c r="RXN3900" s="63"/>
      <c r="RXO3900" s="62"/>
      <c r="RXP3900" s="62"/>
      <c r="RXQ3900" s="61"/>
      <c r="RXR3900" s="60"/>
      <c r="RXS3900" s="59"/>
      <c r="RXT3900" s="57"/>
      <c r="RXU3900" s="57"/>
      <c r="RXV3900" s="57"/>
      <c r="RXW3900" s="57"/>
      <c r="RXX3900" s="57"/>
      <c r="RXY3900" s="57"/>
      <c r="RXZ3900" s="57"/>
      <c r="RYA3900" s="57"/>
      <c r="RYB3900" s="58"/>
      <c r="RYC3900" s="57"/>
      <c r="RYD3900" s="57"/>
      <c r="RYE3900" s="57"/>
      <c r="RYF3900" s="57"/>
      <c r="RYG3900" s="57"/>
      <c r="RYH3900" s="56"/>
      <c r="RYI3900" s="57"/>
      <c r="RYJ3900" s="64"/>
      <c r="RYK3900" s="64"/>
      <c r="RYL3900" s="64"/>
      <c r="RYM3900" s="64"/>
      <c r="RYN3900" s="62"/>
      <c r="RYO3900" s="63"/>
      <c r="RYP3900" s="62"/>
      <c r="RYQ3900" s="62"/>
      <c r="RYR3900" s="61"/>
      <c r="RYS3900" s="60"/>
      <c r="RYT3900" s="59"/>
      <c r="RYU3900" s="57"/>
      <c r="RYV3900" s="57"/>
      <c r="RYW3900" s="57"/>
      <c r="RYX3900" s="57"/>
      <c r="RYY3900" s="57"/>
      <c r="RYZ3900" s="57"/>
      <c r="RZA3900" s="57"/>
      <c r="RZB3900" s="57"/>
      <c r="RZC3900" s="58"/>
      <c r="RZD3900" s="57"/>
      <c r="RZE3900" s="57"/>
      <c r="RZF3900" s="57"/>
      <c r="RZG3900" s="57"/>
      <c r="RZH3900" s="57"/>
      <c r="RZI3900" s="56"/>
      <c r="RZJ3900" s="57"/>
      <c r="RZK3900" s="64"/>
      <c r="RZL3900" s="64"/>
      <c r="RZM3900" s="64"/>
      <c r="RZN3900" s="64"/>
      <c r="RZO3900" s="62"/>
      <c r="RZP3900" s="63"/>
      <c r="RZQ3900" s="62"/>
      <c r="RZR3900" s="62"/>
      <c r="RZS3900" s="61"/>
      <c r="RZT3900" s="60"/>
      <c r="RZU3900" s="59"/>
      <c r="RZV3900" s="57"/>
      <c r="RZW3900" s="57"/>
      <c r="RZX3900" s="57"/>
      <c r="RZY3900" s="57"/>
      <c r="RZZ3900" s="57"/>
      <c r="SAA3900" s="57"/>
      <c r="SAB3900" s="57"/>
      <c r="SAC3900" s="57"/>
      <c r="SAD3900" s="58"/>
      <c r="SAE3900" s="57"/>
      <c r="SAF3900" s="57"/>
      <c r="SAG3900" s="57"/>
      <c r="SAH3900" s="57"/>
      <c r="SAI3900" s="57"/>
      <c r="SAJ3900" s="56"/>
      <c r="SAK3900" s="57"/>
      <c r="SAL3900" s="64"/>
      <c r="SAM3900" s="64"/>
      <c r="SAN3900" s="64"/>
      <c r="SAO3900" s="64"/>
      <c r="SAP3900" s="62"/>
      <c r="SAQ3900" s="63"/>
      <c r="SAR3900" s="62"/>
      <c r="SAS3900" s="62"/>
      <c r="SAT3900" s="61"/>
      <c r="SAU3900" s="60"/>
      <c r="SAV3900" s="59"/>
      <c r="SAW3900" s="57"/>
      <c r="SAX3900" s="57"/>
      <c r="SAY3900" s="57"/>
      <c r="SAZ3900" s="57"/>
      <c r="SBA3900" s="57"/>
      <c r="SBB3900" s="57"/>
      <c r="SBC3900" s="57"/>
      <c r="SBD3900" s="57"/>
      <c r="SBE3900" s="58"/>
      <c r="SBF3900" s="57"/>
      <c r="SBG3900" s="57"/>
      <c r="SBH3900" s="57"/>
      <c r="SBI3900" s="57"/>
      <c r="SBJ3900" s="57"/>
      <c r="SBK3900" s="56"/>
      <c r="SBL3900" s="57"/>
      <c r="SBM3900" s="64"/>
      <c r="SBN3900" s="64"/>
      <c r="SBO3900" s="64"/>
      <c r="SBP3900" s="64"/>
      <c r="SBQ3900" s="62"/>
      <c r="SBR3900" s="63"/>
      <c r="SBS3900" s="62"/>
      <c r="SBT3900" s="62"/>
      <c r="SBU3900" s="61"/>
      <c r="SBV3900" s="60"/>
      <c r="SBW3900" s="59"/>
      <c r="SBX3900" s="57"/>
      <c r="SBY3900" s="57"/>
      <c r="SBZ3900" s="57"/>
      <c r="SCA3900" s="57"/>
      <c r="SCB3900" s="57"/>
      <c r="SCC3900" s="57"/>
      <c r="SCD3900" s="57"/>
      <c r="SCE3900" s="57"/>
      <c r="SCF3900" s="58"/>
      <c r="SCG3900" s="57"/>
      <c r="SCH3900" s="57"/>
      <c r="SCI3900" s="57"/>
      <c r="SCJ3900" s="57"/>
      <c r="SCK3900" s="57"/>
      <c r="SCL3900" s="56"/>
      <c r="SCM3900" s="57"/>
      <c r="SCN3900" s="64"/>
      <c r="SCO3900" s="64"/>
      <c r="SCP3900" s="64"/>
      <c r="SCQ3900" s="64"/>
      <c r="SCR3900" s="62"/>
      <c r="SCS3900" s="63"/>
      <c r="SCT3900" s="62"/>
      <c r="SCU3900" s="62"/>
      <c r="SCV3900" s="61"/>
      <c r="SCW3900" s="60"/>
      <c r="SCX3900" s="59"/>
      <c r="SCY3900" s="57"/>
      <c r="SCZ3900" s="57"/>
      <c r="SDA3900" s="57"/>
      <c r="SDB3900" s="57"/>
      <c r="SDC3900" s="57"/>
      <c r="SDD3900" s="57"/>
      <c r="SDE3900" s="57"/>
      <c r="SDF3900" s="57"/>
      <c r="SDG3900" s="58"/>
      <c r="SDH3900" s="57"/>
      <c r="SDI3900" s="57"/>
      <c r="SDJ3900" s="57"/>
      <c r="SDK3900" s="57"/>
      <c r="SDL3900" s="57"/>
      <c r="SDM3900" s="56"/>
      <c r="SDN3900" s="57"/>
      <c r="SDO3900" s="64"/>
      <c r="SDP3900" s="64"/>
      <c r="SDQ3900" s="64"/>
      <c r="SDR3900" s="64"/>
      <c r="SDS3900" s="62"/>
      <c r="SDT3900" s="63"/>
      <c r="SDU3900" s="62"/>
      <c r="SDV3900" s="62"/>
      <c r="SDW3900" s="61"/>
      <c r="SDX3900" s="60"/>
      <c r="SDY3900" s="59"/>
      <c r="SDZ3900" s="57"/>
      <c r="SEA3900" s="57"/>
      <c r="SEB3900" s="57"/>
      <c r="SEC3900" s="57"/>
      <c r="SED3900" s="57"/>
      <c r="SEE3900" s="57"/>
      <c r="SEF3900" s="57"/>
      <c r="SEG3900" s="57"/>
      <c r="SEH3900" s="58"/>
      <c r="SEI3900" s="57"/>
      <c r="SEJ3900" s="57"/>
      <c r="SEK3900" s="57"/>
      <c r="SEL3900" s="57"/>
      <c r="SEM3900" s="57"/>
      <c r="SEN3900" s="56"/>
      <c r="SEO3900" s="57"/>
      <c r="SEP3900" s="64"/>
      <c r="SEQ3900" s="64"/>
      <c r="SER3900" s="64"/>
      <c r="SES3900" s="64"/>
      <c r="SET3900" s="62"/>
      <c r="SEU3900" s="63"/>
      <c r="SEV3900" s="62"/>
      <c r="SEW3900" s="62"/>
      <c r="SEX3900" s="61"/>
      <c r="SEY3900" s="60"/>
      <c r="SEZ3900" s="59"/>
      <c r="SFA3900" s="57"/>
      <c r="SFB3900" s="57"/>
      <c r="SFC3900" s="57"/>
      <c r="SFD3900" s="57"/>
      <c r="SFE3900" s="57"/>
      <c r="SFF3900" s="57"/>
      <c r="SFG3900" s="57"/>
      <c r="SFH3900" s="57"/>
      <c r="SFI3900" s="58"/>
      <c r="SFJ3900" s="57"/>
      <c r="SFK3900" s="57"/>
      <c r="SFL3900" s="57"/>
      <c r="SFM3900" s="57"/>
      <c r="SFN3900" s="57"/>
      <c r="SFO3900" s="56"/>
      <c r="SFP3900" s="57"/>
      <c r="SFQ3900" s="64"/>
      <c r="SFR3900" s="64"/>
      <c r="SFS3900" s="64"/>
      <c r="SFT3900" s="64"/>
      <c r="SFU3900" s="62"/>
      <c r="SFV3900" s="63"/>
      <c r="SFW3900" s="62"/>
      <c r="SFX3900" s="62"/>
      <c r="SFY3900" s="61"/>
      <c r="SFZ3900" s="60"/>
      <c r="SGA3900" s="59"/>
      <c r="SGB3900" s="57"/>
      <c r="SGC3900" s="57"/>
      <c r="SGD3900" s="57"/>
      <c r="SGE3900" s="57"/>
      <c r="SGF3900" s="57"/>
      <c r="SGG3900" s="57"/>
      <c r="SGH3900" s="57"/>
      <c r="SGI3900" s="57"/>
      <c r="SGJ3900" s="58"/>
      <c r="SGK3900" s="57"/>
      <c r="SGL3900" s="57"/>
      <c r="SGM3900" s="57"/>
      <c r="SGN3900" s="57"/>
      <c r="SGO3900" s="57"/>
      <c r="SGP3900" s="56"/>
      <c r="SGQ3900" s="57"/>
      <c r="SGR3900" s="64"/>
      <c r="SGS3900" s="64"/>
      <c r="SGT3900" s="64"/>
      <c r="SGU3900" s="64"/>
      <c r="SGV3900" s="62"/>
      <c r="SGW3900" s="63"/>
      <c r="SGX3900" s="62"/>
      <c r="SGY3900" s="62"/>
      <c r="SGZ3900" s="61"/>
      <c r="SHA3900" s="60"/>
      <c r="SHB3900" s="59"/>
      <c r="SHC3900" s="57"/>
      <c r="SHD3900" s="57"/>
      <c r="SHE3900" s="57"/>
      <c r="SHF3900" s="57"/>
      <c r="SHG3900" s="57"/>
      <c r="SHH3900" s="57"/>
      <c r="SHI3900" s="57"/>
      <c r="SHJ3900" s="57"/>
      <c r="SHK3900" s="58"/>
      <c r="SHL3900" s="57"/>
      <c r="SHM3900" s="57"/>
      <c r="SHN3900" s="57"/>
      <c r="SHO3900" s="57"/>
      <c r="SHP3900" s="57"/>
      <c r="SHQ3900" s="56"/>
      <c r="SHR3900" s="57"/>
      <c r="SHS3900" s="64"/>
      <c r="SHT3900" s="64"/>
      <c r="SHU3900" s="64"/>
      <c r="SHV3900" s="64"/>
      <c r="SHW3900" s="62"/>
      <c r="SHX3900" s="63"/>
      <c r="SHY3900" s="62"/>
      <c r="SHZ3900" s="62"/>
      <c r="SIA3900" s="61"/>
      <c r="SIB3900" s="60"/>
      <c r="SIC3900" s="59"/>
      <c r="SID3900" s="57"/>
      <c r="SIE3900" s="57"/>
      <c r="SIF3900" s="57"/>
      <c r="SIG3900" s="57"/>
      <c r="SIH3900" s="57"/>
      <c r="SII3900" s="57"/>
      <c r="SIJ3900" s="57"/>
      <c r="SIK3900" s="57"/>
      <c r="SIL3900" s="58"/>
      <c r="SIM3900" s="57"/>
      <c r="SIN3900" s="57"/>
      <c r="SIO3900" s="57"/>
      <c r="SIP3900" s="57"/>
      <c r="SIQ3900" s="57"/>
      <c r="SIR3900" s="56"/>
      <c r="SIS3900" s="57"/>
      <c r="SIT3900" s="64"/>
      <c r="SIU3900" s="64"/>
      <c r="SIV3900" s="64"/>
      <c r="SIW3900" s="64"/>
      <c r="SIX3900" s="62"/>
      <c r="SIY3900" s="63"/>
      <c r="SIZ3900" s="62"/>
      <c r="SJA3900" s="62"/>
      <c r="SJB3900" s="61"/>
      <c r="SJC3900" s="60"/>
      <c r="SJD3900" s="59"/>
      <c r="SJE3900" s="57"/>
      <c r="SJF3900" s="57"/>
      <c r="SJG3900" s="57"/>
      <c r="SJH3900" s="57"/>
      <c r="SJI3900" s="57"/>
      <c r="SJJ3900" s="57"/>
      <c r="SJK3900" s="57"/>
      <c r="SJL3900" s="57"/>
      <c r="SJM3900" s="58"/>
      <c r="SJN3900" s="57"/>
      <c r="SJO3900" s="57"/>
      <c r="SJP3900" s="57"/>
      <c r="SJQ3900" s="57"/>
      <c r="SJR3900" s="57"/>
      <c r="SJS3900" s="56"/>
      <c r="SJT3900" s="57"/>
      <c r="SJU3900" s="64"/>
      <c r="SJV3900" s="64"/>
      <c r="SJW3900" s="64"/>
      <c r="SJX3900" s="64"/>
      <c r="SJY3900" s="62"/>
      <c r="SJZ3900" s="63"/>
      <c r="SKA3900" s="62"/>
      <c r="SKB3900" s="62"/>
      <c r="SKC3900" s="61"/>
      <c r="SKD3900" s="60"/>
      <c r="SKE3900" s="59"/>
      <c r="SKF3900" s="57"/>
      <c r="SKG3900" s="57"/>
      <c r="SKH3900" s="57"/>
      <c r="SKI3900" s="57"/>
      <c r="SKJ3900" s="57"/>
      <c r="SKK3900" s="57"/>
      <c r="SKL3900" s="57"/>
      <c r="SKM3900" s="57"/>
      <c r="SKN3900" s="58"/>
      <c r="SKO3900" s="57"/>
      <c r="SKP3900" s="57"/>
      <c r="SKQ3900" s="57"/>
      <c r="SKR3900" s="57"/>
      <c r="SKS3900" s="57"/>
      <c r="SKT3900" s="56"/>
      <c r="SKU3900" s="57"/>
      <c r="SKV3900" s="64"/>
      <c r="SKW3900" s="64"/>
      <c r="SKX3900" s="64"/>
      <c r="SKY3900" s="64"/>
      <c r="SKZ3900" s="62"/>
      <c r="SLA3900" s="63"/>
      <c r="SLB3900" s="62"/>
      <c r="SLC3900" s="62"/>
      <c r="SLD3900" s="61"/>
      <c r="SLE3900" s="60"/>
      <c r="SLF3900" s="59"/>
      <c r="SLG3900" s="57"/>
      <c r="SLH3900" s="57"/>
      <c r="SLI3900" s="57"/>
      <c r="SLJ3900" s="57"/>
      <c r="SLK3900" s="57"/>
      <c r="SLL3900" s="57"/>
      <c r="SLM3900" s="57"/>
      <c r="SLN3900" s="57"/>
      <c r="SLO3900" s="58"/>
      <c r="SLP3900" s="57"/>
      <c r="SLQ3900" s="57"/>
      <c r="SLR3900" s="57"/>
      <c r="SLS3900" s="57"/>
      <c r="SLT3900" s="57"/>
      <c r="SLU3900" s="56"/>
      <c r="SLV3900" s="57"/>
      <c r="SLW3900" s="64"/>
      <c r="SLX3900" s="64"/>
      <c r="SLY3900" s="64"/>
      <c r="SLZ3900" s="64"/>
      <c r="SMA3900" s="62"/>
      <c r="SMB3900" s="63"/>
      <c r="SMC3900" s="62"/>
      <c r="SMD3900" s="62"/>
      <c r="SME3900" s="61"/>
      <c r="SMF3900" s="60"/>
      <c r="SMG3900" s="59"/>
      <c r="SMH3900" s="57"/>
      <c r="SMI3900" s="57"/>
      <c r="SMJ3900" s="57"/>
      <c r="SMK3900" s="57"/>
      <c r="SML3900" s="57"/>
      <c r="SMM3900" s="57"/>
      <c r="SMN3900" s="57"/>
      <c r="SMO3900" s="57"/>
      <c r="SMP3900" s="58"/>
      <c r="SMQ3900" s="57"/>
      <c r="SMR3900" s="57"/>
      <c r="SMS3900" s="57"/>
      <c r="SMT3900" s="57"/>
      <c r="SMU3900" s="57"/>
      <c r="SMV3900" s="56"/>
      <c r="SMW3900" s="57"/>
      <c r="SMX3900" s="64"/>
      <c r="SMY3900" s="64"/>
      <c r="SMZ3900" s="64"/>
      <c r="SNA3900" s="64"/>
      <c r="SNB3900" s="62"/>
      <c r="SNC3900" s="63"/>
      <c r="SND3900" s="62"/>
      <c r="SNE3900" s="62"/>
      <c r="SNF3900" s="61"/>
      <c r="SNG3900" s="60"/>
      <c r="SNH3900" s="59"/>
      <c r="SNI3900" s="57"/>
      <c r="SNJ3900" s="57"/>
      <c r="SNK3900" s="57"/>
      <c r="SNL3900" s="57"/>
      <c r="SNM3900" s="57"/>
      <c r="SNN3900" s="57"/>
      <c r="SNO3900" s="57"/>
      <c r="SNP3900" s="57"/>
      <c r="SNQ3900" s="58"/>
      <c r="SNR3900" s="57"/>
      <c r="SNS3900" s="57"/>
      <c r="SNT3900" s="57"/>
      <c r="SNU3900" s="57"/>
      <c r="SNV3900" s="57"/>
      <c r="SNW3900" s="56"/>
      <c r="SNX3900" s="57"/>
      <c r="SNY3900" s="64"/>
      <c r="SNZ3900" s="64"/>
      <c r="SOA3900" s="64"/>
      <c r="SOB3900" s="64"/>
      <c r="SOC3900" s="62"/>
      <c r="SOD3900" s="63"/>
      <c r="SOE3900" s="62"/>
      <c r="SOF3900" s="62"/>
      <c r="SOG3900" s="61"/>
      <c r="SOH3900" s="60"/>
      <c r="SOI3900" s="59"/>
      <c r="SOJ3900" s="57"/>
      <c r="SOK3900" s="57"/>
      <c r="SOL3900" s="57"/>
      <c r="SOM3900" s="57"/>
      <c r="SON3900" s="57"/>
      <c r="SOO3900" s="57"/>
      <c r="SOP3900" s="57"/>
      <c r="SOQ3900" s="57"/>
      <c r="SOR3900" s="58"/>
      <c r="SOS3900" s="57"/>
      <c r="SOT3900" s="57"/>
      <c r="SOU3900" s="57"/>
      <c r="SOV3900" s="57"/>
      <c r="SOW3900" s="57"/>
      <c r="SOX3900" s="56"/>
      <c r="SOY3900" s="57"/>
      <c r="SOZ3900" s="64"/>
      <c r="SPA3900" s="64"/>
      <c r="SPB3900" s="64"/>
      <c r="SPC3900" s="64"/>
      <c r="SPD3900" s="62"/>
      <c r="SPE3900" s="63"/>
      <c r="SPF3900" s="62"/>
      <c r="SPG3900" s="62"/>
      <c r="SPH3900" s="61"/>
      <c r="SPI3900" s="60"/>
      <c r="SPJ3900" s="59"/>
      <c r="SPK3900" s="57"/>
      <c r="SPL3900" s="57"/>
      <c r="SPM3900" s="57"/>
      <c r="SPN3900" s="57"/>
      <c r="SPO3900" s="57"/>
      <c r="SPP3900" s="57"/>
      <c r="SPQ3900" s="57"/>
      <c r="SPR3900" s="57"/>
      <c r="SPS3900" s="58"/>
      <c r="SPT3900" s="57"/>
      <c r="SPU3900" s="57"/>
      <c r="SPV3900" s="57"/>
      <c r="SPW3900" s="57"/>
      <c r="SPX3900" s="57"/>
      <c r="SPY3900" s="56"/>
      <c r="SPZ3900" s="57"/>
      <c r="SQA3900" s="64"/>
      <c r="SQB3900" s="64"/>
      <c r="SQC3900" s="64"/>
      <c r="SQD3900" s="64"/>
      <c r="SQE3900" s="62"/>
      <c r="SQF3900" s="63"/>
      <c r="SQG3900" s="62"/>
      <c r="SQH3900" s="62"/>
      <c r="SQI3900" s="61"/>
      <c r="SQJ3900" s="60"/>
      <c r="SQK3900" s="59"/>
      <c r="SQL3900" s="57"/>
      <c r="SQM3900" s="57"/>
      <c r="SQN3900" s="57"/>
      <c r="SQO3900" s="57"/>
      <c r="SQP3900" s="57"/>
      <c r="SQQ3900" s="57"/>
      <c r="SQR3900" s="57"/>
      <c r="SQS3900" s="57"/>
      <c r="SQT3900" s="58"/>
      <c r="SQU3900" s="57"/>
      <c r="SQV3900" s="57"/>
      <c r="SQW3900" s="57"/>
      <c r="SQX3900" s="57"/>
      <c r="SQY3900" s="57"/>
      <c r="SQZ3900" s="56"/>
      <c r="SRA3900" s="57"/>
      <c r="SRB3900" s="64"/>
      <c r="SRC3900" s="64"/>
      <c r="SRD3900" s="64"/>
      <c r="SRE3900" s="64"/>
      <c r="SRF3900" s="62"/>
      <c r="SRG3900" s="63"/>
      <c r="SRH3900" s="62"/>
      <c r="SRI3900" s="62"/>
      <c r="SRJ3900" s="61"/>
      <c r="SRK3900" s="60"/>
      <c r="SRL3900" s="59"/>
      <c r="SRM3900" s="57"/>
      <c r="SRN3900" s="57"/>
      <c r="SRO3900" s="57"/>
      <c r="SRP3900" s="57"/>
      <c r="SRQ3900" s="57"/>
      <c r="SRR3900" s="57"/>
      <c r="SRS3900" s="57"/>
      <c r="SRT3900" s="57"/>
      <c r="SRU3900" s="58"/>
      <c r="SRV3900" s="57"/>
      <c r="SRW3900" s="57"/>
      <c r="SRX3900" s="57"/>
      <c r="SRY3900" s="57"/>
      <c r="SRZ3900" s="57"/>
      <c r="SSA3900" s="56"/>
      <c r="SSB3900" s="57"/>
      <c r="SSC3900" s="64"/>
      <c r="SSD3900" s="64"/>
      <c r="SSE3900" s="64"/>
      <c r="SSF3900" s="64"/>
      <c r="SSG3900" s="62"/>
      <c r="SSH3900" s="63"/>
      <c r="SSI3900" s="62"/>
      <c r="SSJ3900" s="62"/>
      <c r="SSK3900" s="61"/>
      <c r="SSL3900" s="60"/>
      <c r="SSM3900" s="59"/>
      <c r="SSN3900" s="57"/>
      <c r="SSO3900" s="57"/>
      <c r="SSP3900" s="57"/>
      <c r="SSQ3900" s="57"/>
      <c r="SSR3900" s="57"/>
      <c r="SSS3900" s="57"/>
      <c r="SST3900" s="57"/>
      <c r="SSU3900" s="57"/>
      <c r="SSV3900" s="58"/>
      <c r="SSW3900" s="57"/>
      <c r="SSX3900" s="57"/>
      <c r="SSY3900" s="57"/>
      <c r="SSZ3900" s="57"/>
      <c r="STA3900" s="57"/>
      <c r="STB3900" s="56"/>
      <c r="STC3900" s="57"/>
      <c r="STD3900" s="64"/>
      <c r="STE3900" s="64"/>
      <c r="STF3900" s="64"/>
      <c r="STG3900" s="64"/>
      <c r="STH3900" s="62"/>
      <c r="STI3900" s="63"/>
      <c r="STJ3900" s="62"/>
      <c r="STK3900" s="62"/>
      <c r="STL3900" s="61"/>
      <c r="STM3900" s="60"/>
      <c r="STN3900" s="59"/>
      <c r="STO3900" s="57"/>
      <c r="STP3900" s="57"/>
      <c r="STQ3900" s="57"/>
      <c r="STR3900" s="57"/>
      <c r="STS3900" s="57"/>
      <c r="STT3900" s="57"/>
      <c r="STU3900" s="57"/>
      <c r="STV3900" s="57"/>
      <c r="STW3900" s="58"/>
      <c r="STX3900" s="57"/>
      <c r="STY3900" s="57"/>
      <c r="STZ3900" s="57"/>
      <c r="SUA3900" s="57"/>
      <c r="SUB3900" s="57"/>
      <c r="SUC3900" s="56"/>
      <c r="SUD3900" s="57"/>
      <c r="SUE3900" s="64"/>
      <c r="SUF3900" s="64"/>
      <c r="SUG3900" s="64"/>
      <c r="SUH3900" s="64"/>
      <c r="SUI3900" s="62"/>
      <c r="SUJ3900" s="63"/>
      <c r="SUK3900" s="62"/>
      <c r="SUL3900" s="62"/>
      <c r="SUM3900" s="61"/>
      <c r="SUN3900" s="60"/>
      <c r="SUO3900" s="59"/>
      <c r="SUP3900" s="57"/>
      <c r="SUQ3900" s="57"/>
      <c r="SUR3900" s="57"/>
      <c r="SUS3900" s="57"/>
      <c r="SUT3900" s="57"/>
      <c r="SUU3900" s="57"/>
      <c r="SUV3900" s="57"/>
      <c r="SUW3900" s="57"/>
      <c r="SUX3900" s="58"/>
      <c r="SUY3900" s="57"/>
      <c r="SUZ3900" s="57"/>
      <c r="SVA3900" s="57"/>
      <c r="SVB3900" s="57"/>
      <c r="SVC3900" s="57"/>
      <c r="SVD3900" s="56"/>
      <c r="SVE3900" s="57"/>
      <c r="SVF3900" s="64"/>
      <c r="SVG3900" s="64"/>
      <c r="SVH3900" s="64"/>
      <c r="SVI3900" s="64"/>
      <c r="SVJ3900" s="62"/>
      <c r="SVK3900" s="63"/>
      <c r="SVL3900" s="62"/>
      <c r="SVM3900" s="62"/>
      <c r="SVN3900" s="61"/>
      <c r="SVO3900" s="60"/>
      <c r="SVP3900" s="59"/>
      <c r="SVQ3900" s="57"/>
      <c r="SVR3900" s="57"/>
      <c r="SVS3900" s="57"/>
      <c r="SVT3900" s="57"/>
      <c r="SVU3900" s="57"/>
      <c r="SVV3900" s="57"/>
      <c r="SVW3900" s="57"/>
      <c r="SVX3900" s="57"/>
      <c r="SVY3900" s="58"/>
      <c r="SVZ3900" s="57"/>
      <c r="SWA3900" s="57"/>
      <c r="SWB3900" s="57"/>
      <c r="SWC3900" s="57"/>
      <c r="SWD3900" s="57"/>
      <c r="SWE3900" s="56"/>
      <c r="SWF3900" s="57"/>
      <c r="SWG3900" s="64"/>
      <c r="SWH3900" s="64"/>
      <c r="SWI3900" s="64"/>
      <c r="SWJ3900" s="64"/>
      <c r="SWK3900" s="62"/>
      <c r="SWL3900" s="63"/>
      <c r="SWM3900" s="62"/>
      <c r="SWN3900" s="62"/>
      <c r="SWO3900" s="61"/>
      <c r="SWP3900" s="60"/>
      <c r="SWQ3900" s="59"/>
      <c r="SWR3900" s="57"/>
      <c r="SWS3900" s="57"/>
      <c r="SWT3900" s="57"/>
      <c r="SWU3900" s="57"/>
      <c r="SWV3900" s="57"/>
      <c r="SWW3900" s="57"/>
      <c r="SWX3900" s="57"/>
      <c r="SWY3900" s="57"/>
      <c r="SWZ3900" s="58"/>
      <c r="SXA3900" s="57"/>
      <c r="SXB3900" s="57"/>
      <c r="SXC3900" s="57"/>
      <c r="SXD3900" s="57"/>
      <c r="SXE3900" s="57"/>
      <c r="SXF3900" s="56"/>
      <c r="SXG3900" s="57"/>
      <c r="SXH3900" s="64"/>
      <c r="SXI3900" s="64"/>
      <c r="SXJ3900" s="64"/>
      <c r="SXK3900" s="64"/>
      <c r="SXL3900" s="62"/>
      <c r="SXM3900" s="63"/>
      <c r="SXN3900" s="62"/>
      <c r="SXO3900" s="62"/>
      <c r="SXP3900" s="61"/>
      <c r="SXQ3900" s="60"/>
      <c r="SXR3900" s="59"/>
      <c r="SXS3900" s="57"/>
      <c r="SXT3900" s="57"/>
      <c r="SXU3900" s="57"/>
      <c r="SXV3900" s="57"/>
      <c r="SXW3900" s="57"/>
      <c r="SXX3900" s="57"/>
      <c r="SXY3900" s="57"/>
      <c r="SXZ3900" s="57"/>
      <c r="SYA3900" s="58"/>
      <c r="SYB3900" s="57"/>
      <c r="SYC3900" s="57"/>
      <c r="SYD3900" s="57"/>
      <c r="SYE3900" s="57"/>
      <c r="SYF3900" s="57"/>
      <c r="SYG3900" s="56"/>
      <c r="SYH3900" s="57"/>
      <c r="SYI3900" s="64"/>
      <c r="SYJ3900" s="64"/>
      <c r="SYK3900" s="64"/>
      <c r="SYL3900" s="64"/>
      <c r="SYM3900" s="62"/>
      <c r="SYN3900" s="63"/>
      <c r="SYO3900" s="62"/>
      <c r="SYP3900" s="62"/>
      <c r="SYQ3900" s="61"/>
      <c r="SYR3900" s="60"/>
      <c r="SYS3900" s="59"/>
      <c r="SYT3900" s="57"/>
      <c r="SYU3900" s="57"/>
      <c r="SYV3900" s="57"/>
      <c r="SYW3900" s="57"/>
      <c r="SYX3900" s="57"/>
      <c r="SYY3900" s="57"/>
      <c r="SYZ3900" s="57"/>
      <c r="SZA3900" s="57"/>
      <c r="SZB3900" s="58"/>
      <c r="SZC3900" s="57"/>
      <c r="SZD3900" s="57"/>
      <c r="SZE3900" s="57"/>
      <c r="SZF3900" s="57"/>
      <c r="SZG3900" s="57"/>
      <c r="SZH3900" s="56"/>
      <c r="SZI3900" s="57"/>
      <c r="SZJ3900" s="64"/>
      <c r="SZK3900" s="64"/>
      <c r="SZL3900" s="64"/>
      <c r="SZM3900" s="64"/>
      <c r="SZN3900" s="62"/>
      <c r="SZO3900" s="63"/>
      <c r="SZP3900" s="62"/>
      <c r="SZQ3900" s="62"/>
      <c r="SZR3900" s="61"/>
      <c r="SZS3900" s="60"/>
      <c r="SZT3900" s="59"/>
      <c r="SZU3900" s="57"/>
      <c r="SZV3900" s="57"/>
      <c r="SZW3900" s="57"/>
      <c r="SZX3900" s="57"/>
      <c r="SZY3900" s="57"/>
      <c r="SZZ3900" s="57"/>
      <c r="TAA3900" s="57"/>
      <c r="TAB3900" s="57"/>
      <c r="TAC3900" s="58"/>
      <c r="TAD3900" s="57"/>
      <c r="TAE3900" s="57"/>
      <c r="TAF3900" s="57"/>
      <c r="TAG3900" s="57"/>
      <c r="TAH3900" s="57"/>
      <c r="TAI3900" s="56"/>
      <c r="TAJ3900" s="57"/>
      <c r="TAK3900" s="64"/>
      <c r="TAL3900" s="64"/>
      <c r="TAM3900" s="64"/>
      <c r="TAN3900" s="64"/>
      <c r="TAO3900" s="62"/>
      <c r="TAP3900" s="63"/>
      <c r="TAQ3900" s="62"/>
      <c r="TAR3900" s="62"/>
      <c r="TAS3900" s="61"/>
      <c r="TAT3900" s="60"/>
      <c r="TAU3900" s="59"/>
      <c r="TAV3900" s="57"/>
      <c r="TAW3900" s="57"/>
      <c r="TAX3900" s="57"/>
      <c r="TAY3900" s="57"/>
      <c r="TAZ3900" s="57"/>
      <c r="TBA3900" s="57"/>
      <c r="TBB3900" s="57"/>
      <c r="TBC3900" s="57"/>
      <c r="TBD3900" s="58"/>
      <c r="TBE3900" s="57"/>
      <c r="TBF3900" s="57"/>
      <c r="TBG3900" s="57"/>
      <c r="TBH3900" s="57"/>
      <c r="TBI3900" s="57"/>
      <c r="TBJ3900" s="56"/>
      <c r="TBK3900" s="57"/>
      <c r="TBL3900" s="64"/>
      <c r="TBM3900" s="64"/>
      <c r="TBN3900" s="64"/>
      <c r="TBO3900" s="64"/>
      <c r="TBP3900" s="62"/>
      <c r="TBQ3900" s="63"/>
      <c r="TBR3900" s="62"/>
      <c r="TBS3900" s="62"/>
      <c r="TBT3900" s="61"/>
      <c r="TBU3900" s="60"/>
      <c r="TBV3900" s="59"/>
      <c r="TBW3900" s="57"/>
      <c r="TBX3900" s="57"/>
      <c r="TBY3900" s="57"/>
      <c r="TBZ3900" s="57"/>
      <c r="TCA3900" s="57"/>
      <c r="TCB3900" s="57"/>
      <c r="TCC3900" s="57"/>
      <c r="TCD3900" s="57"/>
      <c r="TCE3900" s="58"/>
      <c r="TCF3900" s="57"/>
      <c r="TCG3900" s="57"/>
      <c r="TCH3900" s="57"/>
      <c r="TCI3900" s="57"/>
      <c r="TCJ3900" s="57"/>
      <c r="TCK3900" s="56"/>
      <c r="TCL3900" s="57"/>
      <c r="TCM3900" s="64"/>
      <c r="TCN3900" s="64"/>
      <c r="TCO3900" s="64"/>
      <c r="TCP3900" s="64"/>
      <c r="TCQ3900" s="62"/>
      <c r="TCR3900" s="63"/>
      <c r="TCS3900" s="62"/>
      <c r="TCT3900" s="62"/>
      <c r="TCU3900" s="61"/>
      <c r="TCV3900" s="60"/>
      <c r="TCW3900" s="59"/>
      <c r="TCX3900" s="57"/>
      <c r="TCY3900" s="57"/>
      <c r="TCZ3900" s="57"/>
      <c r="TDA3900" s="57"/>
      <c r="TDB3900" s="57"/>
      <c r="TDC3900" s="57"/>
      <c r="TDD3900" s="57"/>
      <c r="TDE3900" s="57"/>
      <c r="TDF3900" s="58"/>
      <c r="TDG3900" s="57"/>
      <c r="TDH3900" s="57"/>
      <c r="TDI3900" s="57"/>
      <c r="TDJ3900" s="57"/>
      <c r="TDK3900" s="57"/>
      <c r="TDL3900" s="56"/>
      <c r="TDM3900" s="57"/>
      <c r="TDN3900" s="64"/>
      <c r="TDO3900" s="64"/>
      <c r="TDP3900" s="64"/>
      <c r="TDQ3900" s="64"/>
      <c r="TDR3900" s="62"/>
      <c r="TDS3900" s="63"/>
      <c r="TDT3900" s="62"/>
      <c r="TDU3900" s="62"/>
      <c r="TDV3900" s="61"/>
      <c r="TDW3900" s="60"/>
      <c r="TDX3900" s="59"/>
      <c r="TDY3900" s="57"/>
      <c r="TDZ3900" s="57"/>
      <c r="TEA3900" s="57"/>
      <c r="TEB3900" s="57"/>
      <c r="TEC3900" s="57"/>
      <c r="TED3900" s="57"/>
      <c r="TEE3900" s="57"/>
      <c r="TEF3900" s="57"/>
      <c r="TEG3900" s="58"/>
      <c r="TEH3900" s="57"/>
      <c r="TEI3900" s="57"/>
      <c r="TEJ3900" s="57"/>
      <c r="TEK3900" s="57"/>
      <c r="TEL3900" s="57"/>
      <c r="TEM3900" s="56"/>
      <c r="TEN3900" s="57"/>
      <c r="TEO3900" s="64"/>
      <c r="TEP3900" s="64"/>
      <c r="TEQ3900" s="64"/>
      <c r="TER3900" s="64"/>
      <c r="TES3900" s="62"/>
      <c r="TET3900" s="63"/>
      <c r="TEU3900" s="62"/>
      <c r="TEV3900" s="62"/>
      <c r="TEW3900" s="61"/>
      <c r="TEX3900" s="60"/>
      <c r="TEY3900" s="59"/>
      <c r="TEZ3900" s="57"/>
      <c r="TFA3900" s="57"/>
      <c r="TFB3900" s="57"/>
      <c r="TFC3900" s="57"/>
      <c r="TFD3900" s="57"/>
      <c r="TFE3900" s="57"/>
      <c r="TFF3900" s="57"/>
      <c r="TFG3900" s="57"/>
      <c r="TFH3900" s="58"/>
      <c r="TFI3900" s="57"/>
      <c r="TFJ3900" s="57"/>
      <c r="TFK3900" s="57"/>
      <c r="TFL3900" s="57"/>
      <c r="TFM3900" s="57"/>
      <c r="TFN3900" s="56"/>
      <c r="TFO3900" s="57"/>
      <c r="TFP3900" s="64"/>
      <c r="TFQ3900" s="64"/>
      <c r="TFR3900" s="64"/>
      <c r="TFS3900" s="64"/>
      <c r="TFT3900" s="62"/>
      <c r="TFU3900" s="63"/>
      <c r="TFV3900" s="62"/>
      <c r="TFW3900" s="62"/>
      <c r="TFX3900" s="61"/>
      <c r="TFY3900" s="60"/>
      <c r="TFZ3900" s="59"/>
      <c r="TGA3900" s="57"/>
      <c r="TGB3900" s="57"/>
      <c r="TGC3900" s="57"/>
      <c r="TGD3900" s="57"/>
      <c r="TGE3900" s="57"/>
      <c r="TGF3900" s="57"/>
      <c r="TGG3900" s="57"/>
      <c r="TGH3900" s="57"/>
      <c r="TGI3900" s="58"/>
      <c r="TGJ3900" s="57"/>
      <c r="TGK3900" s="57"/>
      <c r="TGL3900" s="57"/>
      <c r="TGM3900" s="57"/>
      <c r="TGN3900" s="57"/>
      <c r="TGO3900" s="56"/>
      <c r="TGP3900" s="57"/>
      <c r="TGQ3900" s="64"/>
      <c r="TGR3900" s="64"/>
      <c r="TGS3900" s="64"/>
      <c r="TGT3900" s="64"/>
      <c r="TGU3900" s="62"/>
      <c r="TGV3900" s="63"/>
      <c r="TGW3900" s="62"/>
      <c r="TGX3900" s="62"/>
      <c r="TGY3900" s="61"/>
      <c r="TGZ3900" s="60"/>
      <c r="THA3900" s="59"/>
      <c r="THB3900" s="57"/>
      <c r="THC3900" s="57"/>
      <c r="THD3900" s="57"/>
      <c r="THE3900" s="57"/>
      <c r="THF3900" s="57"/>
      <c r="THG3900" s="57"/>
      <c r="THH3900" s="57"/>
      <c r="THI3900" s="57"/>
      <c r="THJ3900" s="58"/>
      <c r="THK3900" s="57"/>
      <c r="THL3900" s="57"/>
      <c r="THM3900" s="57"/>
      <c r="THN3900" s="57"/>
      <c r="THO3900" s="57"/>
      <c r="THP3900" s="56"/>
      <c r="THQ3900" s="57"/>
      <c r="THR3900" s="64"/>
      <c r="THS3900" s="64"/>
      <c r="THT3900" s="64"/>
      <c r="THU3900" s="64"/>
      <c r="THV3900" s="62"/>
      <c r="THW3900" s="63"/>
      <c r="THX3900" s="62"/>
      <c r="THY3900" s="62"/>
      <c r="THZ3900" s="61"/>
      <c r="TIA3900" s="60"/>
      <c r="TIB3900" s="59"/>
      <c r="TIC3900" s="57"/>
      <c r="TID3900" s="57"/>
      <c r="TIE3900" s="57"/>
      <c r="TIF3900" s="57"/>
      <c r="TIG3900" s="57"/>
      <c r="TIH3900" s="57"/>
      <c r="TII3900" s="57"/>
      <c r="TIJ3900" s="57"/>
      <c r="TIK3900" s="58"/>
      <c r="TIL3900" s="57"/>
      <c r="TIM3900" s="57"/>
      <c r="TIN3900" s="57"/>
      <c r="TIO3900" s="57"/>
      <c r="TIP3900" s="57"/>
      <c r="TIQ3900" s="56"/>
      <c r="TIR3900" s="57"/>
      <c r="TIS3900" s="64"/>
      <c r="TIT3900" s="64"/>
      <c r="TIU3900" s="64"/>
      <c r="TIV3900" s="64"/>
      <c r="TIW3900" s="62"/>
      <c r="TIX3900" s="63"/>
      <c r="TIY3900" s="62"/>
      <c r="TIZ3900" s="62"/>
      <c r="TJA3900" s="61"/>
      <c r="TJB3900" s="60"/>
      <c r="TJC3900" s="59"/>
      <c r="TJD3900" s="57"/>
      <c r="TJE3900" s="57"/>
      <c r="TJF3900" s="57"/>
      <c r="TJG3900" s="57"/>
      <c r="TJH3900" s="57"/>
      <c r="TJI3900" s="57"/>
      <c r="TJJ3900" s="57"/>
      <c r="TJK3900" s="57"/>
      <c r="TJL3900" s="58"/>
      <c r="TJM3900" s="57"/>
      <c r="TJN3900" s="57"/>
      <c r="TJO3900" s="57"/>
      <c r="TJP3900" s="57"/>
      <c r="TJQ3900" s="57"/>
      <c r="TJR3900" s="56"/>
      <c r="TJS3900" s="57"/>
      <c r="TJT3900" s="64"/>
      <c r="TJU3900" s="64"/>
      <c r="TJV3900" s="64"/>
      <c r="TJW3900" s="64"/>
      <c r="TJX3900" s="62"/>
      <c r="TJY3900" s="63"/>
      <c r="TJZ3900" s="62"/>
      <c r="TKA3900" s="62"/>
      <c r="TKB3900" s="61"/>
      <c r="TKC3900" s="60"/>
      <c r="TKD3900" s="59"/>
      <c r="TKE3900" s="57"/>
      <c r="TKF3900" s="57"/>
      <c r="TKG3900" s="57"/>
      <c r="TKH3900" s="57"/>
      <c r="TKI3900" s="57"/>
      <c r="TKJ3900" s="57"/>
      <c r="TKK3900" s="57"/>
      <c r="TKL3900" s="57"/>
      <c r="TKM3900" s="58"/>
      <c r="TKN3900" s="57"/>
      <c r="TKO3900" s="57"/>
      <c r="TKP3900" s="57"/>
      <c r="TKQ3900" s="57"/>
      <c r="TKR3900" s="57"/>
      <c r="TKS3900" s="56"/>
      <c r="TKT3900" s="57"/>
      <c r="TKU3900" s="64"/>
      <c r="TKV3900" s="64"/>
      <c r="TKW3900" s="64"/>
      <c r="TKX3900" s="64"/>
      <c r="TKY3900" s="62"/>
      <c r="TKZ3900" s="63"/>
      <c r="TLA3900" s="62"/>
      <c r="TLB3900" s="62"/>
      <c r="TLC3900" s="61"/>
      <c r="TLD3900" s="60"/>
      <c r="TLE3900" s="59"/>
      <c r="TLF3900" s="57"/>
      <c r="TLG3900" s="57"/>
      <c r="TLH3900" s="57"/>
      <c r="TLI3900" s="57"/>
      <c r="TLJ3900" s="57"/>
      <c r="TLK3900" s="57"/>
      <c r="TLL3900" s="57"/>
      <c r="TLM3900" s="57"/>
      <c r="TLN3900" s="58"/>
      <c r="TLO3900" s="57"/>
      <c r="TLP3900" s="57"/>
      <c r="TLQ3900" s="57"/>
      <c r="TLR3900" s="57"/>
      <c r="TLS3900" s="57"/>
      <c r="TLT3900" s="56"/>
      <c r="TLU3900" s="57"/>
      <c r="TLV3900" s="64"/>
      <c r="TLW3900" s="64"/>
      <c r="TLX3900" s="64"/>
      <c r="TLY3900" s="64"/>
      <c r="TLZ3900" s="62"/>
      <c r="TMA3900" s="63"/>
      <c r="TMB3900" s="62"/>
      <c r="TMC3900" s="62"/>
      <c r="TMD3900" s="61"/>
      <c r="TME3900" s="60"/>
      <c r="TMF3900" s="59"/>
      <c r="TMG3900" s="57"/>
      <c r="TMH3900" s="57"/>
      <c r="TMI3900" s="57"/>
      <c r="TMJ3900" s="57"/>
      <c r="TMK3900" s="57"/>
      <c r="TML3900" s="57"/>
      <c r="TMM3900" s="57"/>
      <c r="TMN3900" s="57"/>
      <c r="TMO3900" s="58"/>
      <c r="TMP3900" s="57"/>
      <c r="TMQ3900" s="57"/>
      <c r="TMR3900" s="57"/>
      <c r="TMS3900" s="57"/>
      <c r="TMT3900" s="57"/>
      <c r="TMU3900" s="56"/>
      <c r="TMV3900" s="57"/>
      <c r="TMW3900" s="64"/>
      <c r="TMX3900" s="64"/>
      <c r="TMY3900" s="64"/>
      <c r="TMZ3900" s="64"/>
      <c r="TNA3900" s="62"/>
      <c r="TNB3900" s="63"/>
      <c r="TNC3900" s="62"/>
      <c r="TND3900" s="62"/>
      <c r="TNE3900" s="61"/>
      <c r="TNF3900" s="60"/>
      <c r="TNG3900" s="59"/>
      <c r="TNH3900" s="57"/>
      <c r="TNI3900" s="57"/>
      <c r="TNJ3900" s="57"/>
      <c r="TNK3900" s="57"/>
      <c r="TNL3900" s="57"/>
      <c r="TNM3900" s="57"/>
      <c r="TNN3900" s="57"/>
      <c r="TNO3900" s="57"/>
      <c r="TNP3900" s="58"/>
      <c r="TNQ3900" s="57"/>
      <c r="TNR3900" s="57"/>
      <c r="TNS3900" s="57"/>
      <c r="TNT3900" s="57"/>
      <c r="TNU3900" s="57"/>
      <c r="TNV3900" s="56"/>
      <c r="TNW3900" s="57"/>
      <c r="TNX3900" s="64"/>
      <c r="TNY3900" s="64"/>
      <c r="TNZ3900" s="64"/>
      <c r="TOA3900" s="64"/>
      <c r="TOB3900" s="62"/>
      <c r="TOC3900" s="63"/>
      <c r="TOD3900" s="62"/>
      <c r="TOE3900" s="62"/>
      <c r="TOF3900" s="61"/>
      <c r="TOG3900" s="60"/>
      <c r="TOH3900" s="59"/>
      <c r="TOI3900" s="57"/>
      <c r="TOJ3900" s="57"/>
      <c r="TOK3900" s="57"/>
      <c r="TOL3900" s="57"/>
      <c r="TOM3900" s="57"/>
      <c r="TON3900" s="57"/>
      <c r="TOO3900" s="57"/>
      <c r="TOP3900" s="57"/>
      <c r="TOQ3900" s="58"/>
      <c r="TOR3900" s="57"/>
      <c r="TOS3900" s="57"/>
      <c r="TOT3900" s="57"/>
      <c r="TOU3900" s="57"/>
      <c r="TOV3900" s="57"/>
      <c r="TOW3900" s="56"/>
      <c r="TOX3900" s="57"/>
      <c r="TOY3900" s="64"/>
      <c r="TOZ3900" s="64"/>
      <c r="TPA3900" s="64"/>
      <c r="TPB3900" s="64"/>
      <c r="TPC3900" s="62"/>
      <c r="TPD3900" s="63"/>
      <c r="TPE3900" s="62"/>
      <c r="TPF3900" s="62"/>
      <c r="TPG3900" s="61"/>
      <c r="TPH3900" s="60"/>
      <c r="TPI3900" s="59"/>
      <c r="TPJ3900" s="57"/>
      <c r="TPK3900" s="57"/>
      <c r="TPL3900" s="57"/>
      <c r="TPM3900" s="57"/>
      <c r="TPN3900" s="57"/>
      <c r="TPO3900" s="57"/>
      <c r="TPP3900" s="57"/>
      <c r="TPQ3900" s="57"/>
      <c r="TPR3900" s="58"/>
      <c r="TPS3900" s="57"/>
      <c r="TPT3900" s="57"/>
      <c r="TPU3900" s="57"/>
      <c r="TPV3900" s="57"/>
      <c r="TPW3900" s="57"/>
      <c r="TPX3900" s="56"/>
      <c r="TPY3900" s="57"/>
      <c r="TPZ3900" s="64"/>
      <c r="TQA3900" s="64"/>
      <c r="TQB3900" s="64"/>
      <c r="TQC3900" s="64"/>
      <c r="TQD3900" s="62"/>
      <c r="TQE3900" s="63"/>
      <c r="TQF3900" s="62"/>
      <c r="TQG3900" s="62"/>
      <c r="TQH3900" s="61"/>
      <c r="TQI3900" s="60"/>
      <c r="TQJ3900" s="59"/>
      <c r="TQK3900" s="57"/>
      <c r="TQL3900" s="57"/>
      <c r="TQM3900" s="57"/>
      <c r="TQN3900" s="57"/>
      <c r="TQO3900" s="57"/>
      <c r="TQP3900" s="57"/>
      <c r="TQQ3900" s="57"/>
      <c r="TQR3900" s="57"/>
      <c r="TQS3900" s="58"/>
      <c r="TQT3900" s="57"/>
      <c r="TQU3900" s="57"/>
      <c r="TQV3900" s="57"/>
      <c r="TQW3900" s="57"/>
      <c r="TQX3900" s="57"/>
      <c r="TQY3900" s="56"/>
      <c r="TQZ3900" s="57"/>
      <c r="TRA3900" s="64"/>
      <c r="TRB3900" s="64"/>
      <c r="TRC3900" s="64"/>
      <c r="TRD3900" s="64"/>
      <c r="TRE3900" s="62"/>
      <c r="TRF3900" s="63"/>
      <c r="TRG3900" s="62"/>
      <c r="TRH3900" s="62"/>
      <c r="TRI3900" s="61"/>
      <c r="TRJ3900" s="60"/>
      <c r="TRK3900" s="59"/>
      <c r="TRL3900" s="57"/>
      <c r="TRM3900" s="57"/>
      <c r="TRN3900" s="57"/>
      <c r="TRO3900" s="57"/>
      <c r="TRP3900" s="57"/>
      <c r="TRQ3900" s="57"/>
      <c r="TRR3900" s="57"/>
      <c r="TRS3900" s="57"/>
      <c r="TRT3900" s="58"/>
      <c r="TRU3900" s="57"/>
      <c r="TRV3900" s="57"/>
      <c r="TRW3900" s="57"/>
      <c r="TRX3900" s="57"/>
      <c r="TRY3900" s="57"/>
      <c r="TRZ3900" s="56"/>
      <c r="TSA3900" s="57"/>
      <c r="TSB3900" s="64"/>
      <c r="TSC3900" s="64"/>
      <c r="TSD3900" s="64"/>
      <c r="TSE3900" s="64"/>
      <c r="TSF3900" s="62"/>
      <c r="TSG3900" s="63"/>
      <c r="TSH3900" s="62"/>
      <c r="TSI3900" s="62"/>
      <c r="TSJ3900" s="61"/>
      <c r="TSK3900" s="60"/>
      <c r="TSL3900" s="59"/>
      <c r="TSM3900" s="57"/>
      <c r="TSN3900" s="57"/>
      <c r="TSO3900" s="57"/>
      <c r="TSP3900" s="57"/>
      <c r="TSQ3900" s="57"/>
      <c r="TSR3900" s="57"/>
      <c r="TSS3900" s="57"/>
      <c r="TST3900" s="57"/>
      <c r="TSU3900" s="58"/>
      <c r="TSV3900" s="57"/>
      <c r="TSW3900" s="57"/>
      <c r="TSX3900" s="57"/>
      <c r="TSY3900" s="57"/>
      <c r="TSZ3900" s="57"/>
      <c r="TTA3900" s="56"/>
      <c r="TTB3900" s="57"/>
      <c r="TTC3900" s="64"/>
      <c r="TTD3900" s="64"/>
      <c r="TTE3900" s="64"/>
      <c r="TTF3900" s="64"/>
      <c r="TTG3900" s="62"/>
      <c r="TTH3900" s="63"/>
      <c r="TTI3900" s="62"/>
      <c r="TTJ3900" s="62"/>
      <c r="TTK3900" s="61"/>
      <c r="TTL3900" s="60"/>
      <c r="TTM3900" s="59"/>
      <c r="TTN3900" s="57"/>
      <c r="TTO3900" s="57"/>
      <c r="TTP3900" s="57"/>
      <c r="TTQ3900" s="57"/>
      <c r="TTR3900" s="57"/>
      <c r="TTS3900" s="57"/>
      <c r="TTT3900" s="57"/>
      <c r="TTU3900" s="57"/>
      <c r="TTV3900" s="58"/>
      <c r="TTW3900" s="57"/>
      <c r="TTX3900" s="57"/>
      <c r="TTY3900" s="57"/>
      <c r="TTZ3900" s="57"/>
      <c r="TUA3900" s="57"/>
      <c r="TUB3900" s="56"/>
      <c r="TUC3900" s="57"/>
      <c r="TUD3900" s="64"/>
      <c r="TUE3900" s="64"/>
      <c r="TUF3900" s="64"/>
      <c r="TUG3900" s="64"/>
      <c r="TUH3900" s="62"/>
      <c r="TUI3900" s="63"/>
      <c r="TUJ3900" s="62"/>
      <c r="TUK3900" s="62"/>
      <c r="TUL3900" s="61"/>
      <c r="TUM3900" s="60"/>
      <c r="TUN3900" s="59"/>
      <c r="TUO3900" s="57"/>
      <c r="TUP3900" s="57"/>
      <c r="TUQ3900" s="57"/>
      <c r="TUR3900" s="57"/>
      <c r="TUS3900" s="57"/>
      <c r="TUT3900" s="57"/>
      <c r="TUU3900" s="57"/>
      <c r="TUV3900" s="57"/>
      <c r="TUW3900" s="58"/>
      <c r="TUX3900" s="57"/>
      <c r="TUY3900" s="57"/>
      <c r="TUZ3900" s="57"/>
      <c r="TVA3900" s="57"/>
      <c r="TVB3900" s="57"/>
      <c r="TVC3900" s="56"/>
      <c r="TVD3900" s="57"/>
      <c r="TVE3900" s="64"/>
      <c r="TVF3900" s="64"/>
      <c r="TVG3900" s="64"/>
      <c r="TVH3900" s="64"/>
      <c r="TVI3900" s="62"/>
      <c r="TVJ3900" s="63"/>
      <c r="TVK3900" s="62"/>
      <c r="TVL3900" s="62"/>
      <c r="TVM3900" s="61"/>
      <c r="TVN3900" s="60"/>
      <c r="TVO3900" s="59"/>
      <c r="TVP3900" s="57"/>
      <c r="TVQ3900" s="57"/>
      <c r="TVR3900" s="57"/>
      <c r="TVS3900" s="57"/>
      <c r="TVT3900" s="57"/>
      <c r="TVU3900" s="57"/>
      <c r="TVV3900" s="57"/>
      <c r="TVW3900" s="57"/>
      <c r="TVX3900" s="58"/>
      <c r="TVY3900" s="57"/>
      <c r="TVZ3900" s="57"/>
      <c r="TWA3900" s="57"/>
      <c r="TWB3900" s="57"/>
      <c r="TWC3900" s="57"/>
      <c r="TWD3900" s="56"/>
      <c r="TWE3900" s="57"/>
      <c r="TWF3900" s="64"/>
      <c r="TWG3900" s="64"/>
      <c r="TWH3900" s="64"/>
      <c r="TWI3900" s="64"/>
      <c r="TWJ3900" s="62"/>
      <c r="TWK3900" s="63"/>
      <c r="TWL3900" s="62"/>
      <c r="TWM3900" s="62"/>
      <c r="TWN3900" s="61"/>
      <c r="TWO3900" s="60"/>
      <c r="TWP3900" s="59"/>
      <c r="TWQ3900" s="57"/>
      <c r="TWR3900" s="57"/>
      <c r="TWS3900" s="57"/>
      <c r="TWT3900" s="57"/>
      <c r="TWU3900" s="57"/>
      <c r="TWV3900" s="57"/>
      <c r="TWW3900" s="57"/>
      <c r="TWX3900" s="57"/>
      <c r="TWY3900" s="58"/>
      <c r="TWZ3900" s="57"/>
      <c r="TXA3900" s="57"/>
      <c r="TXB3900" s="57"/>
      <c r="TXC3900" s="57"/>
      <c r="TXD3900" s="57"/>
      <c r="TXE3900" s="56"/>
      <c r="TXF3900" s="57"/>
      <c r="TXG3900" s="64"/>
      <c r="TXH3900" s="64"/>
      <c r="TXI3900" s="64"/>
      <c r="TXJ3900" s="64"/>
      <c r="TXK3900" s="62"/>
      <c r="TXL3900" s="63"/>
      <c r="TXM3900" s="62"/>
      <c r="TXN3900" s="62"/>
      <c r="TXO3900" s="61"/>
      <c r="TXP3900" s="60"/>
      <c r="TXQ3900" s="59"/>
      <c r="TXR3900" s="57"/>
      <c r="TXS3900" s="57"/>
      <c r="TXT3900" s="57"/>
      <c r="TXU3900" s="57"/>
      <c r="TXV3900" s="57"/>
      <c r="TXW3900" s="57"/>
      <c r="TXX3900" s="57"/>
      <c r="TXY3900" s="57"/>
      <c r="TXZ3900" s="58"/>
      <c r="TYA3900" s="57"/>
      <c r="TYB3900" s="57"/>
      <c r="TYC3900" s="57"/>
      <c r="TYD3900" s="57"/>
      <c r="TYE3900" s="57"/>
      <c r="TYF3900" s="56"/>
      <c r="TYG3900" s="57"/>
      <c r="TYH3900" s="64"/>
      <c r="TYI3900" s="64"/>
      <c r="TYJ3900" s="64"/>
      <c r="TYK3900" s="64"/>
      <c r="TYL3900" s="62"/>
      <c r="TYM3900" s="63"/>
      <c r="TYN3900" s="62"/>
      <c r="TYO3900" s="62"/>
      <c r="TYP3900" s="61"/>
      <c r="TYQ3900" s="60"/>
      <c r="TYR3900" s="59"/>
      <c r="TYS3900" s="57"/>
      <c r="TYT3900" s="57"/>
      <c r="TYU3900" s="57"/>
      <c r="TYV3900" s="57"/>
      <c r="TYW3900" s="57"/>
      <c r="TYX3900" s="57"/>
      <c r="TYY3900" s="57"/>
      <c r="TYZ3900" s="57"/>
      <c r="TZA3900" s="58"/>
      <c r="TZB3900" s="57"/>
      <c r="TZC3900" s="57"/>
      <c r="TZD3900" s="57"/>
      <c r="TZE3900" s="57"/>
      <c r="TZF3900" s="57"/>
      <c r="TZG3900" s="56"/>
      <c r="TZH3900" s="57"/>
      <c r="TZI3900" s="64"/>
      <c r="TZJ3900" s="64"/>
      <c r="TZK3900" s="64"/>
      <c r="TZL3900" s="64"/>
      <c r="TZM3900" s="62"/>
      <c r="TZN3900" s="63"/>
      <c r="TZO3900" s="62"/>
      <c r="TZP3900" s="62"/>
      <c r="TZQ3900" s="61"/>
      <c r="TZR3900" s="60"/>
      <c r="TZS3900" s="59"/>
      <c r="TZT3900" s="57"/>
      <c r="TZU3900" s="57"/>
      <c r="TZV3900" s="57"/>
      <c r="TZW3900" s="57"/>
      <c r="TZX3900" s="57"/>
      <c r="TZY3900" s="57"/>
      <c r="TZZ3900" s="57"/>
      <c r="UAA3900" s="57"/>
      <c r="UAB3900" s="58"/>
      <c r="UAC3900" s="57"/>
      <c r="UAD3900" s="57"/>
      <c r="UAE3900" s="57"/>
      <c r="UAF3900" s="57"/>
      <c r="UAG3900" s="57"/>
      <c r="UAH3900" s="56"/>
      <c r="UAI3900" s="57"/>
      <c r="UAJ3900" s="64"/>
      <c r="UAK3900" s="64"/>
      <c r="UAL3900" s="64"/>
      <c r="UAM3900" s="64"/>
      <c r="UAN3900" s="62"/>
      <c r="UAO3900" s="63"/>
      <c r="UAP3900" s="62"/>
      <c r="UAQ3900" s="62"/>
      <c r="UAR3900" s="61"/>
      <c r="UAS3900" s="60"/>
      <c r="UAT3900" s="59"/>
      <c r="UAU3900" s="57"/>
      <c r="UAV3900" s="57"/>
      <c r="UAW3900" s="57"/>
      <c r="UAX3900" s="57"/>
      <c r="UAY3900" s="57"/>
      <c r="UAZ3900" s="57"/>
      <c r="UBA3900" s="57"/>
      <c r="UBB3900" s="57"/>
      <c r="UBC3900" s="58"/>
      <c r="UBD3900" s="57"/>
      <c r="UBE3900" s="57"/>
      <c r="UBF3900" s="57"/>
      <c r="UBG3900" s="57"/>
      <c r="UBH3900" s="57"/>
      <c r="UBI3900" s="56"/>
      <c r="UBJ3900" s="57"/>
      <c r="UBK3900" s="64"/>
      <c r="UBL3900" s="64"/>
      <c r="UBM3900" s="64"/>
      <c r="UBN3900" s="64"/>
      <c r="UBO3900" s="62"/>
      <c r="UBP3900" s="63"/>
      <c r="UBQ3900" s="62"/>
      <c r="UBR3900" s="62"/>
      <c r="UBS3900" s="61"/>
      <c r="UBT3900" s="60"/>
      <c r="UBU3900" s="59"/>
      <c r="UBV3900" s="57"/>
      <c r="UBW3900" s="57"/>
      <c r="UBX3900" s="57"/>
      <c r="UBY3900" s="57"/>
      <c r="UBZ3900" s="57"/>
      <c r="UCA3900" s="57"/>
      <c r="UCB3900" s="57"/>
      <c r="UCC3900" s="57"/>
      <c r="UCD3900" s="58"/>
      <c r="UCE3900" s="57"/>
      <c r="UCF3900" s="57"/>
      <c r="UCG3900" s="57"/>
      <c r="UCH3900" s="57"/>
      <c r="UCI3900" s="57"/>
      <c r="UCJ3900" s="56"/>
      <c r="UCK3900" s="57"/>
      <c r="UCL3900" s="64"/>
      <c r="UCM3900" s="64"/>
      <c r="UCN3900" s="64"/>
      <c r="UCO3900" s="64"/>
      <c r="UCP3900" s="62"/>
      <c r="UCQ3900" s="63"/>
      <c r="UCR3900" s="62"/>
      <c r="UCS3900" s="62"/>
      <c r="UCT3900" s="61"/>
      <c r="UCU3900" s="60"/>
      <c r="UCV3900" s="59"/>
      <c r="UCW3900" s="57"/>
      <c r="UCX3900" s="57"/>
      <c r="UCY3900" s="57"/>
      <c r="UCZ3900" s="57"/>
      <c r="UDA3900" s="57"/>
      <c r="UDB3900" s="57"/>
      <c r="UDC3900" s="57"/>
      <c r="UDD3900" s="57"/>
      <c r="UDE3900" s="58"/>
      <c r="UDF3900" s="57"/>
      <c r="UDG3900" s="57"/>
      <c r="UDH3900" s="57"/>
      <c r="UDI3900" s="57"/>
      <c r="UDJ3900" s="57"/>
      <c r="UDK3900" s="56"/>
      <c r="UDL3900" s="57"/>
      <c r="UDM3900" s="64"/>
      <c r="UDN3900" s="64"/>
      <c r="UDO3900" s="64"/>
      <c r="UDP3900" s="64"/>
      <c r="UDQ3900" s="62"/>
      <c r="UDR3900" s="63"/>
      <c r="UDS3900" s="62"/>
      <c r="UDT3900" s="62"/>
      <c r="UDU3900" s="61"/>
      <c r="UDV3900" s="60"/>
      <c r="UDW3900" s="59"/>
      <c r="UDX3900" s="57"/>
      <c r="UDY3900" s="57"/>
      <c r="UDZ3900" s="57"/>
      <c r="UEA3900" s="57"/>
      <c r="UEB3900" s="57"/>
      <c r="UEC3900" s="57"/>
      <c r="UED3900" s="57"/>
      <c r="UEE3900" s="57"/>
      <c r="UEF3900" s="58"/>
      <c r="UEG3900" s="57"/>
      <c r="UEH3900" s="57"/>
      <c r="UEI3900" s="57"/>
      <c r="UEJ3900" s="57"/>
      <c r="UEK3900" s="57"/>
      <c r="UEL3900" s="56"/>
      <c r="UEM3900" s="57"/>
      <c r="UEN3900" s="64"/>
      <c r="UEO3900" s="64"/>
      <c r="UEP3900" s="64"/>
      <c r="UEQ3900" s="64"/>
      <c r="UER3900" s="62"/>
      <c r="UES3900" s="63"/>
      <c r="UET3900" s="62"/>
      <c r="UEU3900" s="62"/>
      <c r="UEV3900" s="61"/>
      <c r="UEW3900" s="60"/>
      <c r="UEX3900" s="59"/>
      <c r="UEY3900" s="57"/>
      <c r="UEZ3900" s="57"/>
      <c r="UFA3900" s="57"/>
      <c r="UFB3900" s="57"/>
      <c r="UFC3900" s="57"/>
      <c r="UFD3900" s="57"/>
      <c r="UFE3900" s="57"/>
      <c r="UFF3900" s="57"/>
      <c r="UFG3900" s="58"/>
      <c r="UFH3900" s="57"/>
      <c r="UFI3900" s="57"/>
      <c r="UFJ3900" s="57"/>
      <c r="UFK3900" s="57"/>
      <c r="UFL3900" s="57"/>
      <c r="UFM3900" s="56"/>
      <c r="UFN3900" s="57"/>
      <c r="UFO3900" s="64"/>
      <c r="UFP3900" s="64"/>
      <c r="UFQ3900" s="64"/>
      <c r="UFR3900" s="64"/>
      <c r="UFS3900" s="62"/>
      <c r="UFT3900" s="63"/>
      <c r="UFU3900" s="62"/>
      <c r="UFV3900" s="62"/>
      <c r="UFW3900" s="61"/>
      <c r="UFX3900" s="60"/>
      <c r="UFY3900" s="59"/>
      <c r="UFZ3900" s="57"/>
      <c r="UGA3900" s="57"/>
      <c r="UGB3900" s="57"/>
      <c r="UGC3900" s="57"/>
      <c r="UGD3900" s="57"/>
      <c r="UGE3900" s="57"/>
      <c r="UGF3900" s="57"/>
      <c r="UGG3900" s="57"/>
      <c r="UGH3900" s="58"/>
      <c r="UGI3900" s="57"/>
      <c r="UGJ3900" s="57"/>
      <c r="UGK3900" s="57"/>
      <c r="UGL3900" s="57"/>
      <c r="UGM3900" s="57"/>
      <c r="UGN3900" s="56"/>
      <c r="UGO3900" s="57"/>
      <c r="UGP3900" s="64"/>
      <c r="UGQ3900" s="64"/>
      <c r="UGR3900" s="64"/>
      <c r="UGS3900" s="64"/>
      <c r="UGT3900" s="62"/>
      <c r="UGU3900" s="63"/>
      <c r="UGV3900" s="62"/>
      <c r="UGW3900" s="62"/>
      <c r="UGX3900" s="61"/>
      <c r="UGY3900" s="60"/>
      <c r="UGZ3900" s="59"/>
      <c r="UHA3900" s="57"/>
      <c r="UHB3900" s="57"/>
      <c r="UHC3900" s="57"/>
      <c r="UHD3900" s="57"/>
      <c r="UHE3900" s="57"/>
      <c r="UHF3900" s="57"/>
      <c r="UHG3900" s="57"/>
      <c r="UHH3900" s="57"/>
      <c r="UHI3900" s="58"/>
      <c r="UHJ3900" s="57"/>
      <c r="UHK3900" s="57"/>
      <c r="UHL3900" s="57"/>
      <c r="UHM3900" s="57"/>
      <c r="UHN3900" s="57"/>
      <c r="UHO3900" s="56"/>
      <c r="UHP3900" s="57"/>
      <c r="UHQ3900" s="64"/>
      <c r="UHR3900" s="64"/>
      <c r="UHS3900" s="64"/>
      <c r="UHT3900" s="64"/>
      <c r="UHU3900" s="62"/>
      <c r="UHV3900" s="63"/>
      <c r="UHW3900" s="62"/>
      <c r="UHX3900" s="62"/>
      <c r="UHY3900" s="61"/>
      <c r="UHZ3900" s="60"/>
      <c r="UIA3900" s="59"/>
      <c r="UIB3900" s="57"/>
      <c r="UIC3900" s="57"/>
      <c r="UID3900" s="57"/>
      <c r="UIE3900" s="57"/>
      <c r="UIF3900" s="57"/>
      <c r="UIG3900" s="57"/>
      <c r="UIH3900" s="57"/>
      <c r="UII3900" s="57"/>
      <c r="UIJ3900" s="58"/>
      <c r="UIK3900" s="57"/>
      <c r="UIL3900" s="57"/>
      <c r="UIM3900" s="57"/>
      <c r="UIN3900" s="57"/>
      <c r="UIO3900" s="57"/>
      <c r="UIP3900" s="56"/>
      <c r="UIQ3900" s="57"/>
      <c r="UIR3900" s="64"/>
      <c r="UIS3900" s="64"/>
      <c r="UIT3900" s="64"/>
      <c r="UIU3900" s="64"/>
      <c r="UIV3900" s="62"/>
      <c r="UIW3900" s="63"/>
      <c r="UIX3900" s="62"/>
      <c r="UIY3900" s="62"/>
      <c r="UIZ3900" s="61"/>
      <c r="UJA3900" s="60"/>
      <c r="UJB3900" s="59"/>
      <c r="UJC3900" s="57"/>
      <c r="UJD3900" s="57"/>
      <c r="UJE3900" s="57"/>
      <c r="UJF3900" s="57"/>
      <c r="UJG3900" s="57"/>
      <c r="UJH3900" s="57"/>
      <c r="UJI3900" s="57"/>
      <c r="UJJ3900" s="57"/>
      <c r="UJK3900" s="58"/>
      <c r="UJL3900" s="57"/>
      <c r="UJM3900" s="57"/>
      <c r="UJN3900" s="57"/>
      <c r="UJO3900" s="57"/>
      <c r="UJP3900" s="57"/>
      <c r="UJQ3900" s="56"/>
      <c r="UJR3900" s="57"/>
      <c r="UJS3900" s="64"/>
      <c r="UJT3900" s="64"/>
      <c r="UJU3900" s="64"/>
      <c r="UJV3900" s="64"/>
      <c r="UJW3900" s="62"/>
      <c r="UJX3900" s="63"/>
      <c r="UJY3900" s="62"/>
      <c r="UJZ3900" s="62"/>
      <c r="UKA3900" s="61"/>
      <c r="UKB3900" s="60"/>
      <c r="UKC3900" s="59"/>
      <c r="UKD3900" s="57"/>
      <c r="UKE3900" s="57"/>
      <c r="UKF3900" s="57"/>
      <c r="UKG3900" s="57"/>
      <c r="UKH3900" s="57"/>
      <c r="UKI3900" s="57"/>
      <c r="UKJ3900" s="57"/>
      <c r="UKK3900" s="57"/>
      <c r="UKL3900" s="58"/>
      <c r="UKM3900" s="57"/>
      <c r="UKN3900" s="57"/>
      <c r="UKO3900" s="57"/>
      <c r="UKP3900" s="57"/>
      <c r="UKQ3900" s="57"/>
      <c r="UKR3900" s="56"/>
      <c r="UKS3900" s="57"/>
      <c r="UKT3900" s="64"/>
      <c r="UKU3900" s="64"/>
      <c r="UKV3900" s="64"/>
      <c r="UKW3900" s="64"/>
      <c r="UKX3900" s="62"/>
      <c r="UKY3900" s="63"/>
      <c r="UKZ3900" s="62"/>
      <c r="ULA3900" s="62"/>
      <c r="ULB3900" s="61"/>
      <c r="ULC3900" s="60"/>
      <c r="ULD3900" s="59"/>
      <c r="ULE3900" s="57"/>
      <c r="ULF3900" s="57"/>
      <c r="ULG3900" s="57"/>
      <c r="ULH3900" s="57"/>
      <c r="ULI3900" s="57"/>
      <c r="ULJ3900" s="57"/>
      <c r="ULK3900" s="57"/>
      <c r="ULL3900" s="57"/>
      <c r="ULM3900" s="58"/>
      <c r="ULN3900" s="57"/>
      <c r="ULO3900" s="57"/>
      <c r="ULP3900" s="57"/>
      <c r="ULQ3900" s="57"/>
      <c r="ULR3900" s="57"/>
      <c r="ULS3900" s="56"/>
      <c r="ULT3900" s="57"/>
      <c r="ULU3900" s="64"/>
      <c r="ULV3900" s="64"/>
      <c r="ULW3900" s="64"/>
      <c r="ULX3900" s="64"/>
      <c r="ULY3900" s="62"/>
      <c r="ULZ3900" s="63"/>
      <c r="UMA3900" s="62"/>
      <c r="UMB3900" s="62"/>
      <c r="UMC3900" s="61"/>
      <c r="UMD3900" s="60"/>
      <c r="UME3900" s="59"/>
      <c r="UMF3900" s="57"/>
      <c r="UMG3900" s="57"/>
      <c r="UMH3900" s="57"/>
      <c r="UMI3900" s="57"/>
      <c r="UMJ3900" s="57"/>
      <c r="UMK3900" s="57"/>
      <c r="UML3900" s="57"/>
      <c r="UMM3900" s="57"/>
      <c r="UMN3900" s="58"/>
      <c r="UMO3900" s="57"/>
      <c r="UMP3900" s="57"/>
      <c r="UMQ3900" s="57"/>
      <c r="UMR3900" s="57"/>
      <c r="UMS3900" s="57"/>
      <c r="UMT3900" s="56"/>
      <c r="UMU3900" s="57"/>
      <c r="UMV3900" s="64"/>
      <c r="UMW3900" s="64"/>
      <c r="UMX3900" s="64"/>
      <c r="UMY3900" s="64"/>
      <c r="UMZ3900" s="62"/>
      <c r="UNA3900" s="63"/>
      <c r="UNB3900" s="62"/>
      <c r="UNC3900" s="62"/>
      <c r="UND3900" s="61"/>
      <c r="UNE3900" s="60"/>
      <c r="UNF3900" s="59"/>
      <c r="UNG3900" s="57"/>
      <c r="UNH3900" s="57"/>
      <c r="UNI3900" s="57"/>
      <c r="UNJ3900" s="57"/>
      <c r="UNK3900" s="57"/>
      <c r="UNL3900" s="57"/>
      <c r="UNM3900" s="57"/>
      <c r="UNN3900" s="57"/>
      <c r="UNO3900" s="58"/>
      <c r="UNP3900" s="57"/>
      <c r="UNQ3900" s="57"/>
      <c r="UNR3900" s="57"/>
      <c r="UNS3900" s="57"/>
      <c r="UNT3900" s="57"/>
      <c r="UNU3900" s="56"/>
      <c r="UNV3900" s="57"/>
      <c r="UNW3900" s="64"/>
      <c r="UNX3900" s="64"/>
      <c r="UNY3900" s="64"/>
      <c r="UNZ3900" s="64"/>
      <c r="UOA3900" s="62"/>
      <c r="UOB3900" s="63"/>
      <c r="UOC3900" s="62"/>
      <c r="UOD3900" s="62"/>
      <c r="UOE3900" s="61"/>
      <c r="UOF3900" s="60"/>
      <c r="UOG3900" s="59"/>
      <c r="UOH3900" s="57"/>
      <c r="UOI3900" s="57"/>
      <c r="UOJ3900" s="57"/>
      <c r="UOK3900" s="57"/>
      <c r="UOL3900" s="57"/>
      <c r="UOM3900" s="57"/>
      <c r="UON3900" s="57"/>
      <c r="UOO3900" s="57"/>
      <c r="UOP3900" s="58"/>
      <c r="UOQ3900" s="57"/>
      <c r="UOR3900" s="57"/>
      <c r="UOS3900" s="57"/>
      <c r="UOT3900" s="57"/>
      <c r="UOU3900" s="57"/>
      <c r="UOV3900" s="56"/>
      <c r="UOW3900" s="57"/>
      <c r="UOX3900" s="64"/>
      <c r="UOY3900" s="64"/>
      <c r="UOZ3900" s="64"/>
      <c r="UPA3900" s="64"/>
      <c r="UPB3900" s="62"/>
      <c r="UPC3900" s="63"/>
      <c r="UPD3900" s="62"/>
      <c r="UPE3900" s="62"/>
      <c r="UPF3900" s="61"/>
      <c r="UPG3900" s="60"/>
      <c r="UPH3900" s="59"/>
      <c r="UPI3900" s="57"/>
      <c r="UPJ3900" s="57"/>
      <c r="UPK3900" s="57"/>
      <c r="UPL3900" s="57"/>
      <c r="UPM3900" s="57"/>
      <c r="UPN3900" s="57"/>
      <c r="UPO3900" s="57"/>
      <c r="UPP3900" s="57"/>
      <c r="UPQ3900" s="58"/>
      <c r="UPR3900" s="57"/>
      <c r="UPS3900" s="57"/>
      <c r="UPT3900" s="57"/>
      <c r="UPU3900" s="57"/>
      <c r="UPV3900" s="57"/>
      <c r="UPW3900" s="56"/>
      <c r="UPX3900" s="57"/>
      <c r="UPY3900" s="64"/>
      <c r="UPZ3900" s="64"/>
      <c r="UQA3900" s="64"/>
      <c r="UQB3900" s="64"/>
      <c r="UQC3900" s="62"/>
      <c r="UQD3900" s="63"/>
      <c r="UQE3900" s="62"/>
      <c r="UQF3900" s="62"/>
      <c r="UQG3900" s="61"/>
      <c r="UQH3900" s="60"/>
      <c r="UQI3900" s="59"/>
      <c r="UQJ3900" s="57"/>
      <c r="UQK3900" s="57"/>
      <c r="UQL3900" s="57"/>
      <c r="UQM3900" s="57"/>
      <c r="UQN3900" s="57"/>
      <c r="UQO3900" s="57"/>
      <c r="UQP3900" s="57"/>
      <c r="UQQ3900" s="57"/>
      <c r="UQR3900" s="58"/>
      <c r="UQS3900" s="57"/>
      <c r="UQT3900" s="57"/>
      <c r="UQU3900" s="57"/>
      <c r="UQV3900" s="57"/>
      <c r="UQW3900" s="57"/>
      <c r="UQX3900" s="56"/>
      <c r="UQY3900" s="57"/>
      <c r="UQZ3900" s="64"/>
      <c r="URA3900" s="64"/>
      <c r="URB3900" s="64"/>
      <c r="URC3900" s="64"/>
      <c r="URD3900" s="62"/>
      <c r="URE3900" s="63"/>
      <c r="URF3900" s="62"/>
      <c r="URG3900" s="62"/>
      <c r="URH3900" s="61"/>
      <c r="URI3900" s="60"/>
      <c r="URJ3900" s="59"/>
      <c r="URK3900" s="57"/>
      <c r="URL3900" s="57"/>
      <c r="URM3900" s="57"/>
      <c r="URN3900" s="57"/>
      <c r="URO3900" s="57"/>
      <c r="URP3900" s="57"/>
      <c r="URQ3900" s="57"/>
      <c r="URR3900" s="57"/>
      <c r="URS3900" s="58"/>
      <c r="URT3900" s="57"/>
      <c r="URU3900" s="57"/>
      <c r="URV3900" s="57"/>
      <c r="URW3900" s="57"/>
      <c r="URX3900" s="57"/>
      <c r="URY3900" s="56"/>
      <c r="URZ3900" s="57"/>
      <c r="USA3900" s="64"/>
      <c r="USB3900" s="64"/>
      <c r="USC3900" s="64"/>
      <c r="USD3900" s="64"/>
      <c r="USE3900" s="62"/>
      <c r="USF3900" s="63"/>
      <c r="USG3900" s="62"/>
      <c r="USH3900" s="62"/>
      <c r="USI3900" s="61"/>
      <c r="USJ3900" s="60"/>
      <c r="USK3900" s="59"/>
      <c r="USL3900" s="57"/>
      <c r="USM3900" s="57"/>
      <c r="USN3900" s="57"/>
      <c r="USO3900" s="57"/>
      <c r="USP3900" s="57"/>
      <c r="USQ3900" s="57"/>
      <c r="USR3900" s="57"/>
      <c r="USS3900" s="57"/>
      <c r="UST3900" s="58"/>
      <c r="USU3900" s="57"/>
      <c r="USV3900" s="57"/>
      <c r="USW3900" s="57"/>
      <c r="USX3900" s="57"/>
      <c r="USY3900" s="57"/>
      <c r="USZ3900" s="56"/>
      <c r="UTA3900" s="57"/>
      <c r="UTB3900" s="64"/>
      <c r="UTC3900" s="64"/>
      <c r="UTD3900" s="64"/>
      <c r="UTE3900" s="64"/>
      <c r="UTF3900" s="62"/>
      <c r="UTG3900" s="63"/>
      <c r="UTH3900" s="62"/>
      <c r="UTI3900" s="62"/>
      <c r="UTJ3900" s="61"/>
      <c r="UTK3900" s="60"/>
      <c r="UTL3900" s="59"/>
      <c r="UTM3900" s="57"/>
      <c r="UTN3900" s="57"/>
      <c r="UTO3900" s="57"/>
      <c r="UTP3900" s="57"/>
      <c r="UTQ3900" s="57"/>
      <c r="UTR3900" s="57"/>
      <c r="UTS3900" s="57"/>
      <c r="UTT3900" s="57"/>
      <c r="UTU3900" s="58"/>
      <c r="UTV3900" s="57"/>
      <c r="UTW3900" s="57"/>
      <c r="UTX3900" s="57"/>
      <c r="UTY3900" s="57"/>
      <c r="UTZ3900" s="57"/>
      <c r="UUA3900" s="56"/>
      <c r="UUB3900" s="57"/>
      <c r="UUC3900" s="64"/>
      <c r="UUD3900" s="64"/>
      <c r="UUE3900" s="64"/>
      <c r="UUF3900" s="64"/>
      <c r="UUG3900" s="62"/>
      <c r="UUH3900" s="63"/>
      <c r="UUI3900" s="62"/>
      <c r="UUJ3900" s="62"/>
      <c r="UUK3900" s="61"/>
      <c r="UUL3900" s="60"/>
      <c r="UUM3900" s="59"/>
      <c r="UUN3900" s="57"/>
      <c r="UUO3900" s="57"/>
      <c r="UUP3900" s="57"/>
      <c r="UUQ3900" s="57"/>
      <c r="UUR3900" s="57"/>
      <c r="UUS3900" s="57"/>
      <c r="UUT3900" s="57"/>
      <c r="UUU3900" s="57"/>
      <c r="UUV3900" s="58"/>
      <c r="UUW3900" s="57"/>
      <c r="UUX3900" s="57"/>
      <c r="UUY3900" s="57"/>
      <c r="UUZ3900" s="57"/>
      <c r="UVA3900" s="57"/>
      <c r="UVB3900" s="56"/>
      <c r="UVC3900" s="57"/>
      <c r="UVD3900" s="64"/>
      <c r="UVE3900" s="64"/>
      <c r="UVF3900" s="64"/>
      <c r="UVG3900" s="64"/>
      <c r="UVH3900" s="62"/>
      <c r="UVI3900" s="63"/>
      <c r="UVJ3900" s="62"/>
      <c r="UVK3900" s="62"/>
      <c r="UVL3900" s="61"/>
      <c r="UVM3900" s="60"/>
      <c r="UVN3900" s="59"/>
      <c r="UVO3900" s="57"/>
      <c r="UVP3900" s="57"/>
      <c r="UVQ3900" s="57"/>
      <c r="UVR3900" s="57"/>
      <c r="UVS3900" s="57"/>
      <c r="UVT3900" s="57"/>
      <c r="UVU3900" s="57"/>
      <c r="UVV3900" s="57"/>
      <c r="UVW3900" s="58"/>
      <c r="UVX3900" s="57"/>
      <c r="UVY3900" s="57"/>
      <c r="UVZ3900" s="57"/>
      <c r="UWA3900" s="57"/>
      <c r="UWB3900" s="57"/>
      <c r="UWC3900" s="56"/>
      <c r="UWD3900" s="57"/>
      <c r="UWE3900" s="64"/>
      <c r="UWF3900" s="64"/>
      <c r="UWG3900" s="64"/>
      <c r="UWH3900" s="64"/>
      <c r="UWI3900" s="62"/>
      <c r="UWJ3900" s="63"/>
      <c r="UWK3900" s="62"/>
      <c r="UWL3900" s="62"/>
      <c r="UWM3900" s="61"/>
      <c r="UWN3900" s="60"/>
      <c r="UWO3900" s="59"/>
      <c r="UWP3900" s="57"/>
      <c r="UWQ3900" s="57"/>
      <c r="UWR3900" s="57"/>
      <c r="UWS3900" s="57"/>
      <c r="UWT3900" s="57"/>
      <c r="UWU3900" s="57"/>
      <c r="UWV3900" s="57"/>
      <c r="UWW3900" s="57"/>
      <c r="UWX3900" s="58"/>
      <c r="UWY3900" s="57"/>
      <c r="UWZ3900" s="57"/>
      <c r="UXA3900" s="57"/>
      <c r="UXB3900" s="57"/>
      <c r="UXC3900" s="57"/>
      <c r="UXD3900" s="56"/>
      <c r="UXE3900" s="57"/>
      <c r="UXF3900" s="64"/>
      <c r="UXG3900" s="64"/>
      <c r="UXH3900" s="64"/>
      <c r="UXI3900" s="64"/>
      <c r="UXJ3900" s="62"/>
      <c r="UXK3900" s="63"/>
      <c r="UXL3900" s="62"/>
      <c r="UXM3900" s="62"/>
      <c r="UXN3900" s="61"/>
      <c r="UXO3900" s="60"/>
      <c r="UXP3900" s="59"/>
      <c r="UXQ3900" s="57"/>
      <c r="UXR3900" s="57"/>
      <c r="UXS3900" s="57"/>
      <c r="UXT3900" s="57"/>
      <c r="UXU3900" s="57"/>
      <c r="UXV3900" s="57"/>
      <c r="UXW3900" s="57"/>
      <c r="UXX3900" s="57"/>
      <c r="UXY3900" s="58"/>
      <c r="UXZ3900" s="57"/>
      <c r="UYA3900" s="57"/>
      <c r="UYB3900" s="57"/>
      <c r="UYC3900" s="57"/>
      <c r="UYD3900" s="57"/>
      <c r="UYE3900" s="56"/>
      <c r="UYF3900" s="57"/>
      <c r="UYG3900" s="64"/>
      <c r="UYH3900" s="64"/>
      <c r="UYI3900" s="64"/>
      <c r="UYJ3900" s="64"/>
      <c r="UYK3900" s="62"/>
      <c r="UYL3900" s="63"/>
      <c r="UYM3900" s="62"/>
      <c r="UYN3900" s="62"/>
      <c r="UYO3900" s="61"/>
      <c r="UYP3900" s="60"/>
      <c r="UYQ3900" s="59"/>
      <c r="UYR3900" s="57"/>
      <c r="UYS3900" s="57"/>
      <c r="UYT3900" s="57"/>
      <c r="UYU3900" s="57"/>
      <c r="UYV3900" s="57"/>
      <c r="UYW3900" s="57"/>
      <c r="UYX3900" s="57"/>
      <c r="UYY3900" s="57"/>
      <c r="UYZ3900" s="58"/>
      <c r="UZA3900" s="57"/>
      <c r="UZB3900" s="57"/>
      <c r="UZC3900" s="57"/>
      <c r="UZD3900" s="57"/>
      <c r="UZE3900" s="57"/>
      <c r="UZF3900" s="56"/>
      <c r="UZG3900" s="57"/>
      <c r="UZH3900" s="64"/>
      <c r="UZI3900" s="64"/>
      <c r="UZJ3900" s="64"/>
      <c r="UZK3900" s="64"/>
      <c r="UZL3900" s="62"/>
      <c r="UZM3900" s="63"/>
      <c r="UZN3900" s="62"/>
      <c r="UZO3900" s="62"/>
      <c r="UZP3900" s="61"/>
      <c r="UZQ3900" s="60"/>
      <c r="UZR3900" s="59"/>
      <c r="UZS3900" s="57"/>
      <c r="UZT3900" s="57"/>
      <c r="UZU3900" s="57"/>
      <c r="UZV3900" s="57"/>
      <c r="UZW3900" s="57"/>
      <c r="UZX3900" s="57"/>
      <c r="UZY3900" s="57"/>
      <c r="UZZ3900" s="57"/>
      <c r="VAA3900" s="58"/>
      <c r="VAB3900" s="57"/>
      <c r="VAC3900" s="57"/>
      <c r="VAD3900" s="57"/>
      <c r="VAE3900" s="57"/>
      <c r="VAF3900" s="57"/>
      <c r="VAG3900" s="56"/>
      <c r="VAH3900" s="57"/>
      <c r="VAI3900" s="64"/>
      <c r="VAJ3900" s="64"/>
      <c r="VAK3900" s="64"/>
      <c r="VAL3900" s="64"/>
      <c r="VAM3900" s="62"/>
      <c r="VAN3900" s="63"/>
      <c r="VAO3900" s="62"/>
      <c r="VAP3900" s="62"/>
      <c r="VAQ3900" s="61"/>
      <c r="VAR3900" s="60"/>
      <c r="VAS3900" s="59"/>
      <c r="VAT3900" s="57"/>
      <c r="VAU3900" s="57"/>
      <c r="VAV3900" s="57"/>
      <c r="VAW3900" s="57"/>
      <c r="VAX3900" s="57"/>
      <c r="VAY3900" s="57"/>
      <c r="VAZ3900" s="57"/>
      <c r="VBA3900" s="57"/>
      <c r="VBB3900" s="58"/>
      <c r="VBC3900" s="57"/>
      <c r="VBD3900" s="57"/>
      <c r="VBE3900" s="57"/>
      <c r="VBF3900" s="57"/>
      <c r="VBG3900" s="57"/>
      <c r="VBH3900" s="56"/>
      <c r="VBI3900" s="57"/>
      <c r="VBJ3900" s="64"/>
      <c r="VBK3900" s="64"/>
      <c r="VBL3900" s="64"/>
      <c r="VBM3900" s="64"/>
      <c r="VBN3900" s="62"/>
      <c r="VBO3900" s="63"/>
      <c r="VBP3900" s="62"/>
      <c r="VBQ3900" s="62"/>
      <c r="VBR3900" s="61"/>
      <c r="VBS3900" s="60"/>
      <c r="VBT3900" s="59"/>
      <c r="VBU3900" s="57"/>
      <c r="VBV3900" s="57"/>
      <c r="VBW3900" s="57"/>
      <c r="VBX3900" s="57"/>
      <c r="VBY3900" s="57"/>
      <c r="VBZ3900" s="57"/>
      <c r="VCA3900" s="57"/>
      <c r="VCB3900" s="57"/>
      <c r="VCC3900" s="58"/>
      <c r="VCD3900" s="57"/>
      <c r="VCE3900" s="57"/>
      <c r="VCF3900" s="57"/>
      <c r="VCG3900" s="57"/>
      <c r="VCH3900" s="57"/>
      <c r="VCI3900" s="56"/>
      <c r="VCJ3900" s="57"/>
      <c r="VCK3900" s="64"/>
      <c r="VCL3900" s="64"/>
      <c r="VCM3900" s="64"/>
      <c r="VCN3900" s="64"/>
      <c r="VCO3900" s="62"/>
      <c r="VCP3900" s="63"/>
      <c r="VCQ3900" s="62"/>
      <c r="VCR3900" s="62"/>
      <c r="VCS3900" s="61"/>
      <c r="VCT3900" s="60"/>
      <c r="VCU3900" s="59"/>
      <c r="VCV3900" s="57"/>
      <c r="VCW3900" s="57"/>
      <c r="VCX3900" s="57"/>
      <c r="VCY3900" s="57"/>
      <c r="VCZ3900" s="57"/>
      <c r="VDA3900" s="57"/>
      <c r="VDB3900" s="57"/>
      <c r="VDC3900" s="57"/>
      <c r="VDD3900" s="58"/>
      <c r="VDE3900" s="57"/>
      <c r="VDF3900" s="57"/>
      <c r="VDG3900" s="57"/>
      <c r="VDH3900" s="57"/>
      <c r="VDI3900" s="57"/>
      <c r="VDJ3900" s="56"/>
      <c r="VDK3900" s="57"/>
      <c r="VDL3900" s="64"/>
      <c r="VDM3900" s="64"/>
      <c r="VDN3900" s="64"/>
      <c r="VDO3900" s="64"/>
      <c r="VDP3900" s="62"/>
      <c r="VDQ3900" s="63"/>
      <c r="VDR3900" s="62"/>
      <c r="VDS3900" s="62"/>
      <c r="VDT3900" s="61"/>
      <c r="VDU3900" s="60"/>
      <c r="VDV3900" s="59"/>
      <c r="VDW3900" s="57"/>
      <c r="VDX3900" s="57"/>
      <c r="VDY3900" s="57"/>
      <c r="VDZ3900" s="57"/>
      <c r="VEA3900" s="57"/>
      <c r="VEB3900" s="57"/>
      <c r="VEC3900" s="57"/>
      <c r="VED3900" s="57"/>
      <c r="VEE3900" s="58"/>
      <c r="VEF3900" s="57"/>
      <c r="VEG3900" s="57"/>
      <c r="VEH3900" s="57"/>
      <c r="VEI3900" s="57"/>
      <c r="VEJ3900" s="57"/>
      <c r="VEK3900" s="56"/>
      <c r="VEL3900" s="57"/>
      <c r="VEM3900" s="64"/>
      <c r="VEN3900" s="64"/>
      <c r="VEO3900" s="64"/>
      <c r="VEP3900" s="64"/>
      <c r="VEQ3900" s="62"/>
      <c r="VER3900" s="63"/>
      <c r="VES3900" s="62"/>
      <c r="VET3900" s="62"/>
      <c r="VEU3900" s="61"/>
      <c r="VEV3900" s="60"/>
      <c r="VEW3900" s="59"/>
      <c r="VEX3900" s="57"/>
      <c r="VEY3900" s="57"/>
      <c r="VEZ3900" s="57"/>
      <c r="VFA3900" s="57"/>
      <c r="VFB3900" s="57"/>
      <c r="VFC3900" s="57"/>
      <c r="VFD3900" s="57"/>
      <c r="VFE3900" s="57"/>
      <c r="VFF3900" s="58"/>
      <c r="VFG3900" s="57"/>
      <c r="VFH3900" s="57"/>
      <c r="VFI3900" s="57"/>
      <c r="VFJ3900" s="57"/>
      <c r="VFK3900" s="57"/>
      <c r="VFL3900" s="56"/>
      <c r="VFM3900" s="57"/>
      <c r="VFN3900" s="64"/>
      <c r="VFO3900" s="64"/>
      <c r="VFP3900" s="64"/>
      <c r="VFQ3900" s="64"/>
      <c r="VFR3900" s="62"/>
      <c r="VFS3900" s="63"/>
      <c r="VFT3900" s="62"/>
      <c r="VFU3900" s="62"/>
      <c r="VFV3900" s="61"/>
      <c r="VFW3900" s="60"/>
      <c r="VFX3900" s="59"/>
      <c r="VFY3900" s="57"/>
      <c r="VFZ3900" s="57"/>
      <c r="VGA3900" s="57"/>
      <c r="VGB3900" s="57"/>
      <c r="VGC3900" s="57"/>
      <c r="VGD3900" s="57"/>
      <c r="VGE3900" s="57"/>
      <c r="VGF3900" s="57"/>
      <c r="VGG3900" s="58"/>
      <c r="VGH3900" s="57"/>
      <c r="VGI3900" s="57"/>
      <c r="VGJ3900" s="57"/>
      <c r="VGK3900" s="57"/>
      <c r="VGL3900" s="57"/>
      <c r="VGM3900" s="56"/>
      <c r="VGN3900" s="57"/>
      <c r="VGO3900" s="64"/>
      <c r="VGP3900" s="64"/>
      <c r="VGQ3900" s="64"/>
      <c r="VGR3900" s="64"/>
      <c r="VGS3900" s="62"/>
      <c r="VGT3900" s="63"/>
      <c r="VGU3900" s="62"/>
      <c r="VGV3900" s="62"/>
      <c r="VGW3900" s="61"/>
      <c r="VGX3900" s="60"/>
      <c r="VGY3900" s="59"/>
      <c r="VGZ3900" s="57"/>
      <c r="VHA3900" s="57"/>
      <c r="VHB3900" s="57"/>
      <c r="VHC3900" s="57"/>
      <c r="VHD3900" s="57"/>
      <c r="VHE3900" s="57"/>
      <c r="VHF3900" s="57"/>
      <c r="VHG3900" s="57"/>
      <c r="VHH3900" s="58"/>
      <c r="VHI3900" s="57"/>
      <c r="VHJ3900" s="57"/>
      <c r="VHK3900" s="57"/>
      <c r="VHL3900" s="57"/>
      <c r="VHM3900" s="57"/>
      <c r="VHN3900" s="56"/>
      <c r="VHO3900" s="57"/>
      <c r="VHP3900" s="64"/>
      <c r="VHQ3900" s="64"/>
      <c r="VHR3900" s="64"/>
      <c r="VHS3900" s="64"/>
      <c r="VHT3900" s="62"/>
      <c r="VHU3900" s="63"/>
      <c r="VHV3900" s="62"/>
      <c r="VHW3900" s="62"/>
      <c r="VHX3900" s="61"/>
      <c r="VHY3900" s="60"/>
      <c r="VHZ3900" s="59"/>
      <c r="VIA3900" s="57"/>
      <c r="VIB3900" s="57"/>
      <c r="VIC3900" s="57"/>
      <c r="VID3900" s="57"/>
      <c r="VIE3900" s="57"/>
      <c r="VIF3900" s="57"/>
      <c r="VIG3900" s="57"/>
      <c r="VIH3900" s="57"/>
      <c r="VII3900" s="58"/>
      <c r="VIJ3900" s="57"/>
      <c r="VIK3900" s="57"/>
      <c r="VIL3900" s="57"/>
      <c r="VIM3900" s="57"/>
      <c r="VIN3900" s="57"/>
      <c r="VIO3900" s="56"/>
      <c r="VIP3900" s="57"/>
      <c r="VIQ3900" s="64"/>
      <c r="VIR3900" s="64"/>
      <c r="VIS3900" s="64"/>
      <c r="VIT3900" s="64"/>
      <c r="VIU3900" s="62"/>
      <c r="VIV3900" s="63"/>
      <c r="VIW3900" s="62"/>
      <c r="VIX3900" s="62"/>
      <c r="VIY3900" s="61"/>
      <c r="VIZ3900" s="60"/>
      <c r="VJA3900" s="59"/>
      <c r="VJB3900" s="57"/>
      <c r="VJC3900" s="57"/>
      <c r="VJD3900" s="57"/>
      <c r="VJE3900" s="57"/>
      <c r="VJF3900" s="57"/>
      <c r="VJG3900" s="57"/>
      <c r="VJH3900" s="57"/>
      <c r="VJI3900" s="57"/>
      <c r="VJJ3900" s="58"/>
      <c r="VJK3900" s="57"/>
      <c r="VJL3900" s="57"/>
      <c r="VJM3900" s="57"/>
      <c r="VJN3900" s="57"/>
      <c r="VJO3900" s="57"/>
      <c r="VJP3900" s="56"/>
      <c r="VJQ3900" s="57"/>
      <c r="VJR3900" s="64"/>
      <c r="VJS3900" s="64"/>
      <c r="VJT3900" s="64"/>
      <c r="VJU3900" s="64"/>
      <c r="VJV3900" s="62"/>
      <c r="VJW3900" s="63"/>
      <c r="VJX3900" s="62"/>
      <c r="VJY3900" s="62"/>
      <c r="VJZ3900" s="61"/>
      <c r="VKA3900" s="60"/>
      <c r="VKB3900" s="59"/>
      <c r="VKC3900" s="57"/>
      <c r="VKD3900" s="57"/>
      <c r="VKE3900" s="57"/>
      <c r="VKF3900" s="57"/>
      <c r="VKG3900" s="57"/>
      <c r="VKH3900" s="57"/>
      <c r="VKI3900" s="57"/>
      <c r="VKJ3900" s="57"/>
      <c r="VKK3900" s="58"/>
      <c r="VKL3900" s="57"/>
      <c r="VKM3900" s="57"/>
      <c r="VKN3900" s="57"/>
      <c r="VKO3900" s="57"/>
      <c r="VKP3900" s="57"/>
      <c r="VKQ3900" s="56"/>
      <c r="VKR3900" s="57"/>
      <c r="VKS3900" s="64"/>
      <c r="VKT3900" s="64"/>
      <c r="VKU3900" s="64"/>
      <c r="VKV3900" s="64"/>
      <c r="VKW3900" s="62"/>
      <c r="VKX3900" s="63"/>
      <c r="VKY3900" s="62"/>
      <c r="VKZ3900" s="62"/>
      <c r="VLA3900" s="61"/>
      <c r="VLB3900" s="60"/>
      <c r="VLC3900" s="59"/>
      <c r="VLD3900" s="57"/>
      <c r="VLE3900" s="57"/>
      <c r="VLF3900" s="57"/>
      <c r="VLG3900" s="57"/>
      <c r="VLH3900" s="57"/>
      <c r="VLI3900" s="57"/>
      <c r="VLJ3900" s="57"/>
      <c r="VLK3900" s="57"/>
      <c r="VLL3900" s="58"/>
      <c r="VLM3900" s="57"/>
      <c r="VLN3900" s="57"/>
      <c r="VLO3900" s="57"/>
      <c r="VLP3900" s="57"/>
      <c r="VLQ3900" s="57"/>
      <c r="VLR3900" s="56"/>
      <c r="VLS3900" s="57"/>
      <c r="VLT3900" s="64"/>
      <c r="VLU3900" s="64"/>
      <c r="VLV3900" s="64"/>
      <c r="VLW3900" s="64"/>
      <c r="VLX3900" s="62"/>
      <c r="VLY3900" s="63"/>
      <c r="VLZ3900" s="62"/>
      <c r="VMA3900" s="62"/>
      <c r="VMB3900" s="61"/>
      <c r="VMC3900" s="60"/>
      <c r="VMD3900" s="59"/>
      <c r="VME3900" s="57"/>
      <c r="VMF3900" s="57"/>
      <c r="VMG3900" s="57"/>
      <c r="VMH3900" s="57"/>
      <c r="VMI3900" s="57"/>
      <c r="VMJ3900" s="57"/>
      <c r="VMK3900" s="57"/>
      <c r="VML3900" s="57"/>
      <c r="VMM3900" s="58"/>
      <c r="VMN3900" s="57"/>
      <c r="VMO3900" s="57"/>
      <c r="VMP3900" s="57"/>
      <c r="VMQ3900" s="57"/>
      <c r="VMR3900" s="57"/>
      <c r="VMS3900" s="56"/>
      <c r="VMT3900" s="57"/>
      <c r="VMU3900" s="64"/>
      <c r="VMV3900" s="64"/>
      <c r="VMW3900" s="64"/>
      <c r="VMX3900" s="64"/>
      <c r="VMY3900" s="62"/>
      <c r="VMZ3900" s="63"/>
      <c r="VNA3900" s="62"/>
      <c r="VNB3900" s="62"/>
      <c r="VNC3900" s="61"/>
      <c r="VND3900" s="60"/>
      <c r="VNE3900" s="59"/>
      <c r="VNF3900" s="57"/>
      <c r="VNG3900" s="57"/>
      <c r="VNH3900" s="57"/>
      <c r="VNI3900" s="57"/>
      <c r="VNJ3900" s="57"/>
      <c r="VNK3900" s="57"/>
      <c r="VNL3900" s="57"/>
      <c r="VNM3900" s="57"/>
      <c r="VNN3900" s="58"/>
      <c r="VNO3900" s="57"/>
      <c r="VNP3900" s="57"/>
      <c r="VNQ3900" s="57"/>
      <c r="VNR3900" s="57"/>
      <c r="VNS3900" s="57"/>
      <c r="VNT3900" s="56"/>
      <c r="VNU3900" s="57"/>
      <c r="VNV3900" s="64"/>
      <c r="VNW3900" s="64"/>
      <c r="VNX3900" s="64"/>
      <c r="VNY3900" s="64"/>
      <c r="VNZ3900" s="62"/>
      <c r="VOA3900" s="63"/>
      <c r="VOB3900" s="62"/>
      <c r="VOC3900" s="62"/>
      <c r="VOD3900" s="61"/>
      <c r="VOE3900" s="60"/>
      <c r="VOF3900" s="59"/>
      <c r="VOG3900" s="57"/>
      <c r="VOH3900" s="57"/>
      <c r="VOI3900" s="57"/>
      <c r="VOJ3900" s="57"/>
      <c r="VOK3900" s="57"/>
      <c r="VOL3900" s="57"/>
      <c r="VOM3900" s="57"/>
      <c r="VON3900" s="57"/>
      <c r="VOO3900" s="58"/>
      <c r="VOP3900" s="57"/>
      <c r="VOQ3900" s="57"/>
      <c r="VOR3900" s="57"/>
      <c r="VOS3900" s="57"/>
      <c r="VOT3900" s="57"/>
      <c r="VOU3900" s="56"/>
      <c r="VOV3900" s="57"/>
      <c r="VOW3900" s="64"/>
      <c r="VOX3900" s="64"/>
      <c r="VOY3900" s="64"/>
      <c r="VOZ3900" s="64"/>
      <c r="VPA3900" s="62"/>
      <c r="VPB3900" s="63"/>
      <c r="VPC3900" s="62"/>
      <c r="VPD3900" s="62"/>
      <c r="VPE3900" s="61"/>
      <c r="VPF3900" s="60"/>
      <c r="VPG3900" s="59"/>
      <c r="VPH3900" s="57"/>
      <c r="VPI3900" s="57"/>
      <c r="VPJ3900" s="57"/>
      <c r="VPK3900" s="57"/>
      <c r="VPL3900" s="57"/>
      <c r="VPM3900" s="57"/>
      <c r="VPN3900" s="57"/>
      <c r="VPO3900" s="57"/>
      <c r="VPP3900" s="58"/>
      <c r="VPQ3900" s="57"/>
      <c r="VPR3900" s="57"/>
      <c r="VPS3900" s="57"/>
      <c r="VPT3900" s="57"/>
      <c r="VPU3900" s="57"/>
      <c r="VPV3900" s="56"/>
      <c r="VPW3900" s="57"/>
      <c r="VPX3900" s="64"/>
      <c r="VPY3900" s="64"/>
      <c r="VPZ3900" s="64"/>
      <c r="VQA3900" s="64"/>
      <c r="VQB3900" s="62"/>
      <c r="VQC3900" s="63"/>
      <c r="VQD3900" s="62"/>
      <c r="VQE3900" s="62"/>
      <c r="VQF3900" s="61"/>
      <c r="VQG3900" s="60"/>
      <c r="VQH3900" s="59"/>
      <c r="VQI3900" s="57"/>
      <c r="VQJ3900" s="57"/>
      <c r="VQK3900" s="57"/>
      <c r="VQL3900" s="57"/>
      <c r="VQM3900" s="57"/>
      <c r="VQN3900" s="57"/>
      <c r="VQO3900" s="57"/>
      <c r="VQP3900" s="57"/>
      <c r="VQQ3900" s="58"/>
      <c r="VQR3900" s="57"/>
      <c r="VQS3900" s="57"/>
      <c r="VQT3900" s="57"/>
      <c r="VQU3900" s="57"/>
      <c r="VQV3900" s="57"/>
      <c r="VQW3900" s="56"/>
      <c r="VQX3900" s="57"/>
      <c r="VQY3900" s="64"/>
      <c r="VQZ3900" s="64"/>
      <c r="VRA3900" s="64"/>
      <c r="VRB3900" s="64"/>
      <c r="VRC3900" s="62"/>
      <c r="VRD3900" s="63"/>
      <c r="VRE3900" s="62"/>
      <c r="VRF3900" s="62"/>
      <c r="VRG3900" s="61"/>
      <c r="VRH3900" s="60"/>
      <c r="VRI3900" s="59"/>
      <c r="VRJ3900" s="57"/>
      <c r="VRK3900" s="57"/>
      <c r="VRL3900" s="57"/>
      <c r="VRM3900" s="57"/>
      <c r="VRN3900" s="57"/>
      <c r="VRO3900" s="57"/>
      <c r="VRP3900" s="57"/>
      <c r="VRQ3900" s="57"/>
      <c r="VRR3900" s="58"/>
      <c r="VRS3900" s="57"/>
      <c r="VRT3900" s="57"/>
      <c r="VRU3900" s="57"/>
      <c r="VRV3900" s="57"/>
      <c r="VRW3900" s="57"/>
      <c r="VRX3900" s="56"/>
      <c r="VRY3900" s="57"/>
      <c r="VRZ3900" s="64"/>
      <c r="VSA3900" s="64"/>
      <c r="VSB3900" s="64"/>
      <c r="VSC3900" s="64"/>
      <c r="VSD3900" s="62"/>
      <c r="VSE3900" s="63"/>
      <c r="VSF3900" s="62"/>
      <c r="VSG3900" s="62"/>
      <c r="VSH3900" s="61"/>
      <c r="VSI3900" s="60"/>
      <c r="VSJ3900" s="59"/>
      <c r="VSK3900" s="57"/>
      <c r="VSL3900" s="57"/>
      <c r="VSM3900" s="57"/>
      <c r="VSN3900" s="57"/>
      <c r="VSO3900" s="57"/>
      <c r="VSP3900" s="57"/>
      <c r="VSQ3900" s="57"/>
      <c r="VSR3900" s="57"/>
      <c r="VSS3900" s="58"/>
      <c r="VST3900" s="57"/>
      <c r="VSU3900" s="57"/>
      <c r="VSV3900" s="57"/>
      <c r="VSW3900" s="57"/>
      <c r="VSX3900" s="57"/>
      <c r="VSY3900" s="56"/>
      <c r="VSZ3900" s="57"/>
      <c r="VTA3900" s="64"/>
      <c r="VTB3900" s="64"/>
      <c r="VTC3900" s="64"/>
      <c r="VTD3900" s="64"/>
      <c r="VTE3900" s="62"/>
      <c r="VTF3900" s="63"/>
      <c r="VTG3900" s="62"/>
      <c r="VTH3900" s="62"/>
      <c r="VTI3900" s="61"/>
      <c r="VTJ3900" s="60"/>
      <c r="VTK3900" s="59"/>
      <c r="VTL3900" s="57"/>
      <c r="VTM3900" s="57"/>
      <c r="VTN3900" s="57"/>
      <c r="VTO3900" s="57"/>
      <c r="VTP3900" s="57"/>
      <c r="VTQ3900" s="57"/>
      <c r="VTR3900" s="57"/>
      <c r="VTS3900" s="57"/>
      <c r="VTT3900" s="58"/>
      <c r="VTU3900" s="57"/>
      <c r="VTV3900" s="57"/>
      <c r="VTW3900" s="57"/>
      <c r="VTX3900" s="57"/>
      <c r="VTY3900" s="57"/>
      <c r="VTZ3900" s="56"/>
      <c r="VUA3900" s="57"/>
      <c r="VUB3900" s="64"/>
      <c r="VUC3900" s="64"/>
      <c r="VUD3900" s="64"/>
      <c r="VUE3900" s="64"/>
      <c r="VUF3900" s="62"/>
      <c r="VUG3900" s="63"/>
      <c r="VUH3900" s="62"/>
      <c r="VUI3900" s="62"/>
      <c r="VUJ3900" s="61"/>
      <c r="VUK3900" s="60"/>
      <c r="VUL3900" s="59"/>
      <c r="VUM3900" s="57"/>
      <c r="VUN3900" s="57"/>
      <c r="VUO3900" s="57"/>
      <c r="VUP3900" s="57"/>
      <c r="VUQ3900" s="57"/>
      <c r="VUR3900" s="57"/>
      <c r="VUS3900" s="57"/>
      <c r="VUT3900" s="57"/>
      <c r="VUU3900" s="58"/>
      <c r="VUV3900" s="57"/>
      <c r="VUW3900" s="57"/>
      <c r="VUX3900" s="57"/>
      <c r="VUY3900" s="57"/>
      <c r="VUZ3900" s="57"/>
      <c r="VVA3900" s="56"/>
      <c r="VVB3900" s="57"/>
      <c r="VVC3900" s="64"/>
      <c r="VVD3900" s="64"/>
      <c r="VVE3900" s="64"/>
      <c r="VVF3900" s="64"/>
      <c r="VVG3900" s="62"/>
      <c r="VVH3900" s="63"/>
      <c r="VVI3900" s="62"/>
      <c r="VVJ3900" s="62"/>
      <c r="VVK3900" s="61"/>
      <c r="VVL3900" s="60"/>
      <c r="VVM3900" s="59"/>
      <c r="VVN3900" s="57"/>
      <c r="VVO3900" s="57"/>
      <c r="VVP3900" s="57"/>
      <c r="VVQ3900" s="57"/>
      <c r="VVR3900" s="57"/>
      <c r="VVS3900" s="57"/>
      <c r="VVT3900" s="57"/>
      <c r="VVU3900" s="57"/>
      <c r="VVV3900" s="58"/>
      <c r="VVW3900" s="57"/>
      <c r="VVX3900" s="57"/>
      <c r="VVY3900" s="57"/>
      <c r="VVZ3900" s="57"/>
      <c r="VWA3900" s="57"/>
      <c r="VWB3900" s="56"/>
      <c r="VWC3900" s="57"/>
      <c r="VWD3900" s="64"/>
      <c r="VWE3900" s="64"/>
      <c r="VWF3900" s="64"/>
      <c r="VWG3900" s="64"/>
      <c r="VWH3900" s="62"/>
      <c r="VWI3900" s="63"/>
      <c r="VWJ3900" s="62"/>
      <c r="VWK3900" s="62"/>
      <c r="VWL3900" s="61"/>
      <c r="VWM3900" s="60"/>
      <c r="VWN3900" s="59"/>
      <c r="VWO3900" s="57"/>
      <c r="VWP3900" s="57"/>
      <c r="VWQ3900" s="57"/>
      <c r="VWR3900" s="57"/>
      <c r="VWS3900" s="57"/>
      <c r="VWT3900" s="57"/>
      <c r="VWU3900" s="57"/>
      <c r="VWV3900" s="57"/>
      <c r="VWW3900" s="58"/>
      <c r="VWX3900" s="57"/>
      <c r="VWY3900" s="57"/>
      <c r="VWZ3900" s="57"/>
      <c r="VXA3900" s="57"/>
      <c r="VXB3900" s="57"/>
      <c r="VXC3900" s="56"/>
      <c r="VXD3900" s="57"/>
      <c r="VXE3900" s="64"/>
      <c r="VXF3900" s="64"/>
      <c r="VXG3900" s="64"/>
      <c r="VXH3900" s="64"/>
      <c r="VXI3900" s="62"/>
      <c r="VXJ3900" s="63"/>
      <c r="VXK3900" s="62"/>
      <c r="VXL3900" s="62"/>
      <c r="VXM3900" s="61"/>
      <c r="VXN3900" s="60"/>
      <c r="VXO3900" s="59"/>
      <c r="VXP3900" s="57"/>
      <c r="VXQ3900" s="57"/>
      <c r="VXR3900" s="57"/>
      <c r="VXS3900" s="57"/>
      <c r="VXT3900" s="57"/>
      <c r="VXU3900" s="57"/>
      <c r="VXV3900" s="57"/>
      <c r="VXW3900" s="57"/>
      <c r="VXX3900" s="58"/>
      <c r="VXY3900" s="57"/>
      <c r="VXZ3900" s="57"/>
      <c r="VYA3900" s="57"/>
      <c r="VYB3900" s="57"/>
      <c r="VYC3900" s="57"/>
      <c r="VYD3900" s="56"/>
      <c r="VYE3900" s="57"/>
      <c r="VYF3900" s="64"/>
      <c r="VYG3900" s="64"/>
      <c r="VYH3900" s="64"/>
      <c r="VYI3900" s="64"/>
      <c r="VYJ3900" s="62"/>
      <c r="VYK3900" s="63"/>
      <c r="VYL3900" s="62"/>
      <c r="VYM3900" s="62"/>
      <c r="VYN3900" s="61"/>
      <c r="VYO3900" s="60"/>
      <c r="VYP3900" s="59"/>
      <c r="VYQ3900" s="57"/>
      <c r="VYR3900" s="57"/>
      <c r="VYS3900" s="57"/>
      <c r="VYT3900" s="57"/>
      <c r="VYU3900" s="57"/>
      <c r="VYV3900" s="57"/>
      <c r="VYW3900" s="57"/>
      <c r="VYX3900" s="57"/>
      <c r="VYY3900" s="58"/>
      <c r="VYZ3900" s="57"/>
      <c r="VZA3900" s="57"/>
      <c r="VZB3900" s="57"/>
      <c r="VZC3900" s="57"/>
      <c r="VZD3900" s="57"/>
      <c r="VZE3900" s="56"/>
      <c r="VZF3900" s="57"/>
      <c r="VZG3900" s="64"/>
      <c r="VZH3900" s="64"/>
      <c r="VZI3900" s="64"/>
      <c r="VZJ3900" s="64"/>
      <c r="VZK3900" s="62"/>
      <c r="VZL3900" s="63"/>
      <c r="VZM3900" s="62"/>
      <c r="VZN3900" s="62"/>
      <c r="VZO3900" s="61"/>
      <c r="VZP3900" s="60"/>
      <c r="VZQ3900" s="59"/>
      <c r="VZR3900" s="57"/>
      <c r="VZS3900" s="57"/>
      <c r="VZT3900" s="57"/>
      <c r="VZU3900" s="57"/>
      <c r="VZV3900" s="57"/>
      <c r="VZW3900" s="57"/>
      <c r="VZX3900" s="57"/>
      <c r="VZY3900" s="57"/>
      <c r="VZZ3900" s="58"/>
      <c r="WAA3900" s="57"/>
      <c r="WAB3900" s="57"/>
      <c r="WAC3900" s="57"/>
      <c r="WAD3900" s="57"/>
      <c r="WAE3900" s="57"/>
      <c r="WAF3900" s="56"/>
      <c r="WAG3900" s="57"/>
      <c r="WAH3900" s="64"/>
      <c r="WAI3900" s="64"/>
      <c r="WAJ3900" s="64"/>
      <c r="WAK3900" s="64"/>
      <c r="WAL3900" s="62"/>
      <c r="WAM3900" s="63"/>
      <c r="WAN3900" s="62"/>
      <c r="WAO3900" s="62"/>
      <c r="WAP3900" s="61"/>
      <c r="WAQ3900" s="60"/>
      <c r="WAR3900" s="59"/>
      <c r="WAS3900" s="57"/>
      <c r="WAT3900" s="57"/>
      <c r="WAU3900" s="57"/>
      <c r="WAV3900" s="57"/>
      <c r="WAW3900" s="57"/>
      <c r="WAX3900" s="57"/>
      <c r="WAY3900" s="57"/>
      <c r="WAZ3900" s="57"/>
      <c r="WBA3900" s="58"/>
      <c r="WBB3900" s="57"/>
      <c r="WBC3900" s="57"/>
      <c r="WBD3900" s="57"/>
      <c r="WBE3900" s="57"/>
      <c r="WBF3900" s="57"/>
      <c r="WBG3900" s="56"/>
      <c r="WBH3900" s="57"/>
      <c r="WBI3900" s="64"/>
      <c r="WBJ3900" s="64"/>
      <c r="WBK3900" s="64"/>
      <c r="WBL3900" s="64"/>
      <c r="WBM3900" s="62"/>
      <c r="WBN3900" s="63"/>
      <c r="WBO3900" s="62"/>
      <c r="WBP3900" s="62"/>
      <c r="WBQ3900" s="61"/>
      <c r="WBR3900" s="60"/>
      <c r="WBS3900" s="59"/>
      <c r="WBT3900" s="57"/>
      <c r="WBU3900" s="57"/>
      <c r="WBV3900" s="57"/>
      <c r="WBW3900" s="57"/>
      <c r="WBX3900" s="57"/>
      <c r="WBY3900" s="57"/>
      <c r="WBZ3900" s="57"/>
      <c r="WCA3900" s="57"/>
      <c r="WCB3900" s="58"/>
      <c r="WCC3900" s="57"/>
      <c r="WCD3900" s="57"/>
      <c r="WCE3900" s="57"/>
      <c r="WCF3900" s="57"/>
      <c r="WCG3900" s="57"/>
      <c r="WCH3900" s="56"/>
      <c r="WCI3900" s="57"/>
      <c r="WCJ3900" s="64"/>
      <c r="WCK3900" s="64"/>
      <c r="WCL3900" s="64"/>
      <c r="WCM3900" s="64"/>
      <c r="WCN3900" s="62"/>
      <c r="WCO3900" s="63"/>
      <c r="WCP3900" s="62"/>
      <c r="WCQ3900" s="62"/>
      <c r="WCR3900" s="61"/>
      <c r="WCS3900" s="60"/>
      <c r="WCT3900" s="59"/>
      <c r="WCU3900" s="57"/>
      <c r="WCV3900" s="57"/>
      <c r="WCW3900" s="57"/>
      <c r="WCX3900" s="57"/>
      <c r="WCY3900" s="57"/>
      <c r="WCZ3900" s="57"/>
      <c r="WDA3900" s="57"/>
      <c r="WDB3900" s="57"/>
      <c r="WDC3900" s="58"/>
      <c r="WDD3900" s="57"/>
      <c r="WDE3900" s="57"/>
      <c r="WDF3900" s="57"/>
      <c r="WDG3900" s="57"/>
      <c r="WDH3900" s="57"/>
      <c r="WDI3900" s="56"/>
      <c r="WDJ3900" s="57"/>
      <c r="WDK3900" s="64"/>
      <c r="WDL3900" s="64"/>
      <c r="WDM3900" s="64"/>
      <c r="WDN3900" s="64"/>
      <c r="WDO3900" s="62"/>
      <c r="WDP3900" s="63"/>
      <c r="WDQ3900" s="62"/>
      <c r="WDR3900" s="62"/>
      <c r="WDS3900" s="61"/>
      <c r="WDT3900" s="60"/>
      <c r="WDU3900" s="59"/>
      <c r="WDV3900" s="57"/>
      <c r="WDW3900" s="57"/>
      <c r="WDX3900" s="57"/>
      <c r="WDY3900" s="57"/>
      <c r="WDZ3900" s="57"/>
      <c r="WEA3900" s="57"/>
      <c r="WEB3900" s="57"/>
      <c r="WEC3900" s="57"/>
      <c r="WED3900" s="58"/>
      <c r="WEE3900" s="57"/>
      <c r="WEF3900" s="57"/>
      <c r="WEG3900" s="57"/>
      <c r="WEH3900" s="57"/>
      <c r="WEI3900" s="57"/>
      <c r="WEJ3900" s="56"/>
      <c r="WEK3900" s="57"/>
      <c r="WEL3900" s="64"/>
      <c r="WEM3900" s="64"/>
      <c r="WEN3900" s="64"/>
      <c r="WEO3900" s="64"/>
      <c r="WEP3900" s="62"/>
      <c r="WEQ3900" s="63"/>
      <c r="WER3900" s="62"/>
      <c r="WES3900" s="62"/>
      <c r="WET3900" s="61"/>
      <c r="WEU3900" s="60"/>
      <c r="WEV3900" s="59"/>
      <c r="WEW3900" s="57"/>
      <c r="WEX3900" s="57"/>
      <c r="WEY3900" s="57"/>
      <c r="WEZ3900" s="57"/>
      <c r="WFA3900" s="57"/>
      <c r="WFB3900" s="57"/>
      <c r="WFC3900" s="57"/>
      <c r="WFD3900" s="57"/>
      <c r="WFE3900" s="58"/>
      <c r="WFF3900" s="57"/>
      <c r="WFG3900" s="57"/>
      <c r="WFH3900" s="57"/>
      <c r="WFI3900" s="57"/>
      <c r="WFJ3900" s="57"/>
      <c r="WFK3900" s="56"/>
      <c r="WFL3900" s="57"/>
      <c r="WFM3900" s="64"/>
      <c r="WFN3900" s="64"/>
      <c r="WFO3900" s="64"/>
      <c r="WFP3900" s="64"/>
      <c r="WFQ3900" s="62"/>
      <c r="WFR3900" s="63"/>
      <c r="WFS3900" s="62"/>
      <c r="WFT3900" s="62"/>
      <c r="WFU3900" s="61"/>
      <c r="WFV3900" s="60"/>
      <c r="WFW3900" s="59"/>
      <c r="WFX3900" s="57"/>
      <c r="WFY3900" s="57"/>
      <c r="WFZ3900" s="57"/>
      <c r="WGA3900" s="57"/>
      <c r="WGB3900" s="57"/>
      <c r="WGC3900" s="57"/>
      <c r="WGD3900" s="57"/>
      <c r="WGE3900" s="57"/>
      <c r="WGF3900" s="58"/>
      <c r="WGG3900" s="57"/>
      <c r="WGH3900" s="57"/>
      <c r="WGI3900" s="57"/>
      <c r="WGJ3900" s="57"/>
      <c r="WGK3900" s="57"/>
      <c r="WGL3900" s="56"/>
      <c r="WGM3900" s="57"/>
      <c r="WGN3900" s="64"/>
      <c r="WGO3900" s="64"/>
      <c r="WGP3900" s="64"/>
      <c r="WGQ3900" s="64"/>
      <c r="WGR3900" s="62"/>
      <c r="WGS3900" s="63"/>
      <c r="WGT3900" s="62"/>
      <c r="WGU3900" s="62"/>
      <c r="WGV3900" s="61"/>
      <c r="WGW3900" s="60"/>
      <c r="WGX3900" s="59"/>
      <c r="WGY3900" s="57"/>
      <c r="WGZ3900" s="57"/>
      <c r="WHA3900" s="57"/>
      <c r="WHB3900" s="57"/>
      <c r="WHC3900" s="57"/>
      <c r="WHD3900" s="57"/>
      <c r="WHE3900" s="57"/>
      <c r="WHF3900" s="57"/>
      <c r="WHG3900" s="58"/>
      <c r="WHH3900" s="57"/>
      <c r="WHI3900" s="57"/>
      <c r="WHJ3900" s="57"/>
      <c r="WHK3900" s="57"/>
      <c r="WHL3900" s="57"/>
      <c r="WHM3900" s="56"/>
      <c r="WHN3900" s="57"/>
      <c r="WHO3900" s="64"/>
      <c r="WHP3900" s="64"/>
      <c r="WHQ3900" s="64"/>
      <c r="WHR3900" s="64"/>
      <c r="WHS3900" s="62"/>
      <c r="WHT3900" s="63"/>
      <c r="WHU3900" s="62"/>
      <c r="WHV3900" s="62"/>
      <c r="WHW3900" s="61"/>
      <c r="WHX3900" s="60"/>
      <c r="WHY3900" s="59"/>
      <c r="WHZ3900" s="57"/>
      <c r="WIA3900" s="57"/>
      <c r="WIB3900" s="57"/>
      <c r="WIC3900" s="57"/>
      <c r="WID3900" s="57"/>
      <c r="WIE3900" s="57"/>
      <c r="WIF3900" s="57"/>
      <c r="WIG3900" s="57"/>
      <c r="WIH3900" s="58"/>
      <c r="WII3900" s="57"/>
      <c r="WIJ3900" s="57"/>
      <c r="WIK3900" s="57"/>
      <c r="WIL3900" s="57"/>
      <c r="WIM3900" s="57"/>
      <c r="WIN3900" s="56"/>
      <c r="WIO3900" s="57"/>
      <c r="WIP3900" s="64"/>
      <c r="WIQ3900" s="64"/>
      <c r="WIR3900" s="64"/>
      <c r="WIS3900" s="64"/>
      <c r="WIT3900" s="62"/>
      <c r="WIU3900" s="63"/>
      <c r="WIV3900" s="62"/>
      <c r="WIW3900" s="62"/>
      <c r="WIX3900" s="61"/>
      <c r="WIY3900" s="60"/>
      <c r="WIZ3900" s="59"/>
      <c r="WJA3900" s="57"/>
      <c r="WJB3900" s="57"/>
      <c r="WJC3900" s="57"/>
      <c r="WJD3900" s="57"/>
      <c r="WJE3900" s="57"/>
      <c r="WJF3900" s="57"/>
      <c r="WJG3900" s="57"/>
      <c r="WJH3900" s="57"/>
      <c r="WJI3900" s="58"/>
      <c r="WJJ3900" s="57"/>
      <c r="WJK3900" s="57"/>
      <c r="WJL3900" s="57"/>
      <c r="WJM3900" s="57"/>
      <c r="WJN3900" s="57"/>
      <c r="WJO3900" s="56"/>
      <c r="WJP3900" s="57"/>
      <c r="WJQ3900" s="64"/>
      <c r="WJR3900" s="64"/>
      <c r="WJS3900" s="64"/>
      <c r="WJT3900" s="64"/>
      <c r="WJU3900" s="62"/>
      <c r="WJV3900" s="63"/>
      <c r="WJW3900" s="62"/>
      <c r="WJX3900" s="62"/>
      <c r="WJY3900" s="61"/>
      <c r="WJZ3900" s="60"/>
      <c r="WKA3900" s="59"/>
      <c r="WKB3900" s="57"/>
      <c r="WKC3900" s="57"/>
      <c r="WKD3900" s="57"/>
      <c r="WKE3900" s="57"/>
      <c r="WKF3900" s="57"/>
      <c r="WKG3900" s="57"/>
      <c r="WKH3900" s="57"/>
      <c r="WKI3900" s="57"/>
      <c r="WKJ3900" s="58"/>
      <c r="WKK3900" s="57"/>
      <c r="WKL3900" s="57"/>
      <c r="WKM3900" s="57"/>
      <c r="WKN3900" s="57"/>
      <c r="WKO3900" s="57"/>
      <c r="WKP3900" s="56"/>
      <c r="WKQ3900" s="57"/>
      <c r="WKR3900" s="64"/>
      <c r="WKS3900" s="64"/>
      <c r="WKT3900" s="64"/>
      <c r="WKU3900" s="64"/>
      <c r="WKV3900" s="62"/>
      <c r="WKW3900" s="63"/>
      <c r="WKX3900" s="62"/>
      <c r="WKY3900" s="62"/>
      <c r="WKZ3900" s="61"/>
      <c r="WLA3900" s="60"/>
      <c r="WLB3900" s="59"/>
      <c r="WLC3900" s="57"/>
      <c r="WLD3900" s="57"/>
      <c r="WLE3900" s="57"/>
      <c r="WLF3900" s="57"/>
      <c r="WLG3900" s="57"/>
      <c r="WLH3900" s="57"/>
      <c r="WLI3900" s="57"/>
      <c r="WLJ3900" s="57"/>
      <c r="WLK3900" s="58"/>
      <c r="WLL3900" s="57"/>
      <c r="WLM3900" s="57"/>
      <c r="WLN3900" s="57"/>
      <c r="WLO3900" s="57"/>
      <c r="WLP3900" s="57"/>
      <c r="WLQ3900" s="56"/>
      <c r="WLR3900" s="57"/>
      <c r="WLS3900" s="64"/>
      <c r="WLT3900" s="64"/>
      <c r="WLU3900" s="64"/>
      <c r="WLV3900" s="64"/>
      <c r="WLW3900" s="62"/>
      <c r="WLX3900" s="63"/>
      <c r="WLY3900" s="62"/>
      <c r="WLZ3900" s="62"/>
      <c r="WMA3900" s="61"/>
      <c r="WMB3900" s="60"/>
      <c r="WMC3900" s="59"/>
      <c r="WMD3900" s="57"/>
      <c r="WME3900" s="57"/>
      <c r="WMF3900" s="57"/>
      <c r="WMG3900" s="57"/>
      <c r="WMH3900" s="57"/>
      <c r="WMI3900" s="57"/>
      <c r="WMJ3900" s="57"/>
      <c r="WMK3900" s="57"/>
      <c r="WML3900" s="58"/>
      <c r="WMM3900" s="57"/>
      <c r="WMN3900" s="57"/>
      <c r="WMO3900" s="57"/>
      <c r="WMP3900" s="57"/>
      <c r="WMQ3900" s="57"/>
      <c r="WMR3900" s="56"/>
      <c r="WMS3900" s="57"/>
      <c r="WMT3900" s="64"/>
      <c r="WMU3900" s="64"/>
      <c r="WMV3900" s="64"/>
      <c r="WMW3900" s="64"/>
      <c r="WMX3900" s="62"/>
      <c r="WMY3900" s="63"/>
      <c r="WMZ3900" s="62"/>
      <c r="WNA3900" s="62"/>
      <c r="WNB3900" s="61"/>
      <c r="WNC3900" s="60"/>
      <c r="WND3900" s="59"/>
      <c r="WNE3900" s="57"/>
      <c r="WNF3900" s="57"/>
      <c r="WNG3900" s="57"/>
      <c r="WNH3900" s="57"/>
      <c r="WNI3900" s="57"/>
      <c r="WNJ3900" s="57"/>
      <c r="WNK3900" s="57"/>
      <c r="WNL3900" s="57"/>
      <c r="WNM3900" s="58"/>
      <c r="WNN3900" s="57"/>
      <c r="WNO3900" s="57"/>
      <c r="WNP3900" s="57"/>
      <c r="WNQ3900" s="57"/>
      <c r="WNR3900" s="57"/>
      <c r="WNS3900" s="56"/>
      <c r="WNT3900" s="57"/>
      <c r="WNU3900" s="64"/>
      <c r="WNV3900" s="64"/>
      <c r="WNW3900" s="64"/>
      <c r="WNX3900" s="64"/>
      <c r="WNY3900" s="62"/>
      <c r="WNZ3900" s="63"/>
      <c r="WOA3900" s="62"/>
      <c r="WOB3900" s="62"/>
      <c r="WOC3900" s="61"/>
      <c r="WOD3900" s="60"/>
      <c r="WOE3900" s="59"/>
      <c r="WOF3900" s="57"/>
      <c r="WOG3900" s="57"/>
      <c r="WOH3900" s="57"/>
      <c r="WOI3900" s="57"/>
      <c r="WOJ3900" s="57"/>
      <c r="WOK3900" s="57"/>
      <c r="WOL3900" s="57"/>
      <c r="WOM3900" s="57"/>
      <c r="WON3900" s="58"/>
      <c r="WOO3900" s="57"/>
      <c r="WOP3900" s="57"/>
      <c r="WOQ3900" s="57"/>
      <c r="WOR3900" s="57"/>
      <c r="WOS3900" s="57"/>
      <c r="WOT3900" s="56"/>
      <c r="WOU3900" s="57"/>
      <c r="WOV3900" s="64"/>
      <c r="WOW3900" s="64"/>
      <c r="WOX3900" s="64"/>
      <c r="WOY3900" s="64"/>
      <c r="WOZ3900" s="62"/>
      <c r="WPA3900" s="63"/>
      <c r="WPB3900" s="62"/>
      <c r="WPC3900" s="62"/>
      <c r="WPD3900" s="61"/>
      <c r="WPE3900" s="60"/>
      <c r="WPF3900" s="59"/>
      <c r="WPG3900" s="57"/>
      <c r="WPH3900" s="57"/>
      <c r="WPI3900" s="57"/>
      <c r="WPJ3900" s="57"/>
      <c r="WPK3900" s="57"/>
      <c r="WPL3900" s="57"/>
      <c r="WPM3900" s="57"/>
      <c r="WPN3900" s="57"/>
      <c r="WPO3900" s="58"/>
      <c r="WPP3900" s="57"/>
      <c r="WPQ3900" s="57"/>
      <c r="WPR3900" s="57"/>
      <c r="WPS3900" s="57"/>
      <c r="WPT3900" s="57"/>
      <c r="WPU3900" s="56"/>
      <c r="WPV3900" s="57"/>
      <c r="WPW3900" s="64"/>
      <c r="WPX3900" s="64"/>
      <c r="WPY3900" s="64"/>
      <c r="WPZ3900" s="64"/>
      <c r="WQA3900" s="62"/>
      <c r="WQB3900" s="63"/>
      <c r="WQC3900" s="62"/>
      <c r="WQD3900" s="62"/>
      <c r="WQE3900" s="61"/>
      <c r="WQF3900" s="60"/>
      <c r="WQG3900" s="59"/>
      <c r="WQH3900" s="57"/>
      <c r="WQI3900" s="57"/>
      <c r="WQJ3900" s="57"/>
      <c r="WQK3900" s="57"/>
      <c r="WQL3900" s="57"/>
      <c r="WQM3900" s="57"/>
      <c r="WQN3900" s="57"/>
      <c r="WQO3900" s="57"/>
      <c r="WQP3900" s="58"/>
      <c r="WQQ3900" s="57"/>
      <c r="WQR3900" s="57"/>
      <c r="WQS3900" s="57"/>
      <c r="WQT3900" s="57"/>
      <c r="WQU3900" s="57"/>
      <c r="WQV3900" s="56"/>
      <c r="WQW3900" s="57"/>
      <c r="WQX3900" s="64"/>
      <c r="WQY3900" s="64"/>
      <c r="WQZ3900" s="64"/>
      <c r="WRA3900" s="64"/>
      <c r="WRB3900" s="62"/>
      <c r="WRC3900" s="63"/>
      <c r="WRD3900" s="62"/>
      <c r="WRE3900" s="62"/>
      <c r="WRF3900" s="61"/>
      <c r="WRG3900" s="60"/>
      <c r="WRH3900" s="59"/>
      <c r="WRI3900" s="57"/>
      <c r="WRJ3900" s="57"/>
      <c r="WRK3900" s="57"/>
      <c r="WRL3900" s="57"/>
      <c r="WRM3900" s="57"/>
      <c r="WRN3900" s="57"/>
      <c r="WRO3900" s="57"/>
      <c r="WRP3900" s="57"/>
      <c r="WRQ3900" s="58"/>
      <c r="WRR3900" s="57"/>
      <c r="WRS3900" s="57"/>
      <c r="WRT3900" s="57"/>
      <c r="WRU3900" s="57"/>
      <c r="WRV3900" s="57"/>
      <c r="WRW3900" s="56"/>
      <c r="WRX3900" s="57"/>
      <c r="WRY3900" s="64"/>
      <c r="WRZ3900" s="64"/>
      <c r="WSA3900" s="64"/>
      <c r="WSB3900" s="64"/>
      <c r="WSC3900" s="62"/>
      <c r="WSD3900" s="63"/>
      <c r="WSE3900" s="62"/>
      <c r="WSF3900" s="62"/>
      <c r="WSG3900" s="61"/>
      <c r="WSH3900" s="60"/>
      <c r="WSI3900" s="59"/>
      <c r="WSJ3900" s="57"/>
      <c r="WSK3900" s="57"/>
      <c r="WSL3900" s="57"/>
      <c r="WSM3900" s="57"/>
      <c r="WSN3900" s="57"/>
      <c r="WSO3900" s="57"/>
      <c r="WSP3900" s="57"/>
      <c r="WSQ3900" s="57"/>
      <c r="WSR3900" s="58"/>
      <c r="WSS3900" s="57"/>
      <c r="WST3900" s="57"/>
      <c r="WSU3900" s="57"/>
      <c r="WSV3900" s="57"/>
      <c r="WSW3900" s="57"/>
      <c r="WSX3900" s="56"/>
      <c r="WSY3900" s="57"/>
      <c r="WSZ3900" s="64"/>
      <c r="WTA3900" s="64"/>
      <c r="WTB3900" s="64"/>
      <c r="WTC3900" s="64"/>
      <c r="WTD3900" s="62"/>
      <c r="WTE3900" s="63"/>
      <c r="WTF3900" s="62"/>
      <c r="WTG3900" s="62"/>
      <c r="WTH3900" s="61"/>
      <c r="WTI3900" s="60"/>
      <c r="WTJ3900" s="59"/>
      <c r="WTK3900" s="57"/>
      <c r="WTL3900" s="57"/>
      <c r="WTM3900" s="57"/>
      <c r="WTN3900" s="57"/>
      <c r="WTO3900" s="57"/>
      <c r="WTP3900" s="57"/>
      <c r="WTQ3900" s="57"/>
      <c r="WTR3900" s="57"/>
      <c r="WTS3900" s="58"/>
      <c r="WTT3900" s="57"/>
      <c r="WTU3900" s="57"/>
      <c r="WTV3900" s="57"/>
      <c r="WTW3900" s="57"/>
      <c r="WTX3900" s="57"/>
      <c r="WTY3900" s="56"/>
      <c r="WTZ3900" s="57"/>
      <c r="WUA3900" s="64"/>
      <c r="WUB3900" s="64"/>
      <c r="WUC3900" s="64"/>
      <c r="WUD3900" s="64"/>
      <c r="WUE3900" s="62"/>
      <c r="WUF3900" s="63"/>
      <c r="WUG3900" s="62"/>
      <c r="WUH3900" s="62"/>
      <c r="WUI3900" s="61"/>
      <c r="WUJ3900" s="60"/>
      <c r="WUK3900" s="59"/>
      <c r="WUL3900" s="57"/>
      <c r="WUM3900" s="57"/>
      <c r="WUN3900" s="57"/>
      <c r="WUO3900" s="57"/>
      <c r="WUP3900" s="57"/>
      <c r="WUQ3900" s="57"/>
      <c r="WUR3900" s="57"/>
      <c r="WUS3900" s="57"/>
      <c r="WUT3900" s="58"/>
      <c r="WUU3900" s="57"/>
      <c r="WUV3900" s="57"/>
      <c r="WUW3900" s="57"/>
      <c r="WUX3900" s="57"/>
      <c r="WUY3900" s="57"/>
      <c r="WUZ3900" s="56"/>
      <c r="WVA3900" s="57"/>
      <c r="WVB3900" s="64"/>
      <c r="WVC3900" s="64"/>
      <c r="WVD3900" s="64"/>
      <c r="WVE3900" s="64"/>
      <c r="WVF3900" s="62"/>
      <c r="WVG3900" s="63"/>
      <c r="WVH3900" s="62"/>
      <c r="WVI3900" s="62"/>
      <c r="WVJ3900" s="61"/>
      <c r="WVK3900" s="60"/>
      <c r="WVL3900" s="59"/>
      <c r="WVM3900" s="57"/>
      <c r="WVN3900" s="57"/>
      <c r="WVO3900" s="57"/>
      <c r="WVP3900" s="57"/>
      <c r="WVQ3900" s="57"/>
      <c r="WVR3900" s="57"/>
      <c r="WVS3900" s="57"/>
      <c r="WVT3900" s="57"/>
      <c r="WVU3900" s="58"/>
      <c r="WVV3900" s="57"/>
      <c r="WVW3900" s="57"/>
      <c r="WVX3900" s="57"/>
      <c r="WVY3900" s="57"/>
      <c r="WVZ3900" s="57"/>
      <c r="WWA3900" s="56"/>
      <c r="WWB3900" s="57"/>
      <c r="WWC3900" s="64"/>
      <c r="WWD3900" s="64"/>
      <c r="WWE3900" s="64"/>
      <c r="WWF3900" s="64"/>
      <c r="WWG3900" s="62"/>
      <c r="WWH3900" s="63"/>
      <c r="WWI3900" s="62"/>
      <c r="WWJ3900" s="62"/>
      <c r="WWK3900" s="61"/>
      <c r="WWL3900" s="60"/>
      <c r="WWM3900" s="59"/>
      <c r="WWN3900" s="57"/>
      <c r="WWO3900" s="57"/>
      <c r="WWP3900" s="57"/>
      <c r="WWQ3900" s="57"/>
      <c r="WWR3900" s="57"/>
      <c r="WWS3900" s="57"/>
      <c r="WWT3900" s="57"/>
      <c r="WWU3900" s="57"/>
      <c r="WWV3900" s="58"/>
      <c r="WWW3900" s="57"/>
      <c r="WWX3900" s="57"/>
      <c r="WWY3900" s="57"/>
      <c r="WWZ3900" s="57"/>
      <c r="WXA3900" s="57"/>
      <c r="WXB3900" s="56"/>
      <c r="WXC3900" s="57"/>
      <c r="WXD3900" s="64"/>
      <c r="WXE3900" s="64"/>
      <c r="WXF3900" s="64"/>
      <c r="WXG3900" s="64"/>
      <c r="WXH3900" s="62"/>
      <c r="WXI3900" s="63"/>
      <c r="WXJ3900" s="62"/>
      <c r="WXK3900" s="62"/>
      <c r="WXL3900" s="61"/>
      <c r="WXM3900" s="60"/>
      <c r="WXN3900" s="59"/>
      <c r="WXO3900" s="57"/>
      <c r="WXP3900" s="57"/>
      <c r="WXQ3900" s="57"/>
      <c r="WXR3900" s="57"/>
      <c r="WXS3900" s="57"/>
      <c r="WXT3900" s="57"/>
      <c r="WXU3900" s="57"/>
      <c r="WXV3900" s="57"/>
      <c r="WXW3900" s="58"/>
      <c r="WXX3900" s="57"/>
      <c r="WXY3900" s="57"/>
      <c r="WXZ3900" s="57"/>
      <c r="WYA3900" s="57"/>
      <c r="WYB3900" s="57"/>
      <c r="WYC3900" s="56"/>
      <c r="WYD3900" s="57"/>
      <c r="WYE3900" s="64"/>
      <c r="WYF3900" s="64"/>
      <c r="WYG3900" s="64"/>
      <c r="WYH3900" s="64"/>
      <c r="WYI3900" s="62"/>
      <c r="WYJ3900" s="63"/>
      <c r="WYK3900" s="62"/>
      <c r="WYL3900" s="62"/>
      <c r="WYM3900" s="61"/>
      <c r="WYN3900" s="60"/>
      <c r="WYO3900" s="59"/>
      <c r="WYP3900" s="57"/>
      <c r="WYQ3900" s="57"/>
      <c r="WYR3900" s="57"/>
      <c r="WYS3900" s="57"/>
      <c r="WYT3900" s="57"/>
      <c r="WYU3900" s="57"/>
      <c r="WYV3900" s="57"/>
      <c r="WYW3900" s="57"/>
      <c r="WYX3900" s="58"/>
      <c r="WYY3900" s="57"/>
      <c r="WYZ3900" s="57"/>
      <c r="WZA3900" s="57"/>
      <c r="WZB3900" s="57"/>
      <c r="WZC3900" s="57"/>
      <c r="WZD3900" s="56"/>
      <c r="WZE3900" s="57"/>
      <c r="WZF3900" s="64"/>
      <c r="WZG3900" s="64"/>
      <c r="WZH3900" s="64"/>
      <c r="WZI3900" s="64"/>
      <c r="WZJ3900" s="62"/>
      <c r="WZK3900" s="63"/>
      <c r="WZL3900" s="62"/>
      <c r="WZM3900" s="62"/>
      <c r="WZN3900" s="61"/>
      <c r="WZO3900" s="60"/>
      <c r="WZP3900" s="59"/>
      <c r="WZQ3900" s="57"/>
      <c r="WZR3900" s="57"/>
      <c r="WZS3900" s="57"/>
      <c r="WZT3900" s="57"/>
      <c r="WZU3900" s="57"/>
      <c r="WZV3900" s="57"/>
      <c r="WZW3900" s="57"/>
      <c r="WZX3900" s="57"/>
      <c r="WZY3900" s="58"/>
      <c r="WZZ3900" s="57"/>
      <c r="XAA3900" s="57"/>
      <c r="XAB3900" s="57"/>
      <c r="XAC3900" s="57"/>
      <c r="XAD3900" s="57"/>
      <c r="XAE3900" s="56"/>
    </row>
    <row r="3901" spans="2:16255" s="4" customFormat="1" ht="30.75" customHeight="1" x14ac:dyDescent="0.2">
      <c r="B3901" s="52">
        <f>'[1]BoQ HSYC'!A3902</f>
        <v>1</v>
      </c>
      <c r="C3901" s="53" t="str">
        <f>'[1]BoQ HSYC'!B3902</f>
        <v>Tê máng cáp 200x100</v>
      </c>
      <c r="D3901" s="52">
        <f>'[1]BoQ HSYC'!C3902</f>
        <v>0</v>
      </c>
      <c r="E3901" s="52" t="str">
        <f>'[1]BoQ HSYC'!D3902</f>
        <v>cái</v>
      </c>
      <c r="F3901" s="51">
        <f>'[1]BoQ HSYC'!E3902</f>
        <v>0</v>
      </c>
      <c r="G3901" s="50">
        <f>'[1]BoQ HSYC'!F3902</f>
        <v>3</v>
      </c>
      <c r="H3901" s="45">
        <f>'[1]BoQ HSYC'!G3902</f>
        <v>0</v>
      </c>
      <c r="I3901" s="45">
        <f>'[1]BoQ HSYC'!H3902</f>
        <v>0</v>
      </c>
      <c r="J3901" s="45">
        <f>'[1]BoQ HSYC'!I3902</f>
        <v>0</v>
      </c>
      <c r="K3901" s="47">
        <f>'[1]BoQ HSYC'!J3902</f>
        <v>389982.41099999996</v>
      </c>
      <c r="L3901" s="47">
        <f>'[1]BoQ HSYC'!K3902</f>
        <v>79056</v>
      </c>
      <c r="M3901" s="47">
        <f>'[1]BoQ HSYC'!L3902</f>
        <v>469038.41099999996</v>
      </c>
      <c r="N3901" s="49">
        <f>'[1]BoQ HSYC'!M3902</f>
        <v>136493.84384999998</v>
      </c>
      <c r="O3901" s="49">
        <f>'[1]BoQ HSYC'!N3902</f>
        <v>27669.599999999999</v>
      </c>
      <c r="P3901" s="47">
        <f>'[1]BoQ HSYC'!O3902</f>
        <v>164163.44384999998</v>
      </c>
      <c r="Q3901" s="47">
        <f>'[1]BoQ HSYC'!P3902</f>
        <v>1407115.233</v>
      </c>
      <c r="R3901" s="47">
        <f>'[1]BoQ HSYC'!Q3902</f>
        <v>492490.33154999994</v>
      </c>
      <c r="S3901" s="47">
        <f>'[1]BoQ HSYC'!R3902</f>
        <v>1899605.56455</v>
      </c>
      <c r="T3901" s="48">
        <f>'[1]BoQ HSYC'!S3902</f>
        <v>0</v>
      </c>
      <c r="U3901" s="47">
        <f>'[1]BoQ HSYC'!T3902</f>
        <v>0</v>
      </c>
      <c r="V3901" s="46" t="str">
        <f>'[1]BoQ HSYC'!U3902</f>
        <v>BĐG Q2/2026</v>
      </c>
      <c r="W3901" s="45" t="str">
        <f>'[1]BoQ HSYC'!V3902</f>
        <v>BĐG Q2/2026</v>
      </c>
      <c r="X3901" s="44" t="str">
        <f>'[1]BoQ HSYC'!W3902</f>
        <v>ME</v>
      </c>
      <c r="Y3901" s="44" t="str">
        <f>'[1]BoQ HSYC'!X3902</f>
        <v>ME</v>
      </c>
      <c r="Z3901" s="44">
        <f>'[1]BoQ HSYC'!Y3902</f>
        <v>0</v>
      </c>
      <c r="AA3901" s="44">
        <f>'[1]BoQ HSYC'!Z3902</f>
        <v>0</v>
      </c>
      <c r="AB3901" s="2"/>
      <c r="AC3901" s="33"/>
      <c r="AD3901" s="4">
        <f>+M3901</f>
        <v>469038.41099999996</v>
      </c>
      <c r="AE3901" s="4">
        <f>+AD3901*14%</f>
        <v>65665.377540000001</v>
      </c>
      <c r="AQ3901" s="8"/>
      <c r="AU3901" s="8">
        <f>+K3901</f>
        <v>389982.41099999996</v>
      </c>
      <c r="AV3901" s="8">
        <f>+L3901</f>
        <v>79056</v>
      </c>
      <c r="AW3901" s="2">
        <f>+M3901</f>
        <v>469038.41099999996</v>
      </c>
      <c r="AX3901" s="8">
        <f>F3901*AW3901</f>
        <v>0</v>
      </c>
      <c r="AY3901" s="8">
        <f>IF(AQ3901="CT",7%,5%)*AX3901</f>
        <v>0</v>
      </c>
      <c r="AZ3901" s="8">
        <f>AX3901*2%</f>
        <v>0</v>
      </c>
      <c r="BA3901" s="8">
        <f>IF(BB3901&gt;0,0,AX3901*5%)</f>
        <v>0</v>
      </c>
      <c r="BB3901" s="8">
        <f>(AX3901-BG3901)*35%</f>
        <v>0</v>
      </c>
      <c r="BC3901" s="8">
        <f>+AX3901+AY3901+AZ3901+BA3901+BB3901</f>
        <v>0</v>
      </c>
      <c r="BD3901" s="8">
        <f>AX3901-AT3901</f>
        <v>0</v>
      </c>
      <c r="BE3901" s="2"/>
      <c r="BH3901" s="2"/>
    </row>
    <row r="3902" spans="2:16255" s="4" customFormat="1" ht="30.75" customHeight="1" x14ac:dyDescent="0.2">
      <c r="B3902" s="62">
        <f>'[1]BoQ HSYC'!A3903</f>
        <v>0</v>
      </c>
      <c r="C3902" s="63" t="str">
        <f>'[1]BoQ HSYC'!B3903</f>
        <v>BỆNH XÁ (B3)</v>
      </c>
      <c r="D3902" s="62">
        <f>'[1]BoQ HSYC'!C3903</f>
        <v>0</v>
      </c>
      <c r="E3902" s="62">
        <f>'[1]BoQ HSYC'!D3903</f>
        <v>0</v>
      </c>
      <c r="F3902" s="61">
        <f>'[1]BoQ HSYC'!E3903</f>
        <v>0</v>
      </c>
      <c r="G3902" s="50">
        <f>'[1]BoQ HSYC'!F3903</f>
        <v>0</v>
      </c>
      <c r="H3902" s="57">
        <f>'[1]BoQ HSYC'!G3903</f>
        <v>0</v>
      </c>
      <c r="I3902" s="57">
        <f>'[1]BoQ HSYC'!H3903</f>
        <v>0</v>
      </c>
      <c r="J3902" s="57">
        <f>'[1]BoQ HSYC'!I3903</f>
        <v>0</v>
      </c>
      <c r="K3902" s="45">
        <f>'[1]BoQ HSYC'!J3903</f>
        <v>0</v>
      </c>
      <c r="L3902" s="45">
        <f>'[1]BoQ HSYC'!K3903</f>
        <v>0</v>
      </c>
      <c r="M3902" s="45">
        <f>'[1]BoQ HSYC'!L3903</f>
        <v>0</v>
      </c>
      <c r="N3902" s="57">
        <f>'[1]BoQ HSYC'!M3903</f>
        <v>0</v>
      </c>
      <c r="O3902" s="57">
        <f>'[1]BoQ HSYC'!N3903</f>
        <v>0</v>
      </c>
      <c r="P3902" s="47">
        <f>'[1]BoQ HSYC'!O3903</f>
        <v>0</v>
      </c>
      <c r="Q3902" s="45">
        <f>'[1]BoQ HSYC'!P3903</f>
        <v>0</v>
      </c>
      <c r="R3902" s="45">
        <f>'[1]BoQ HSYC'!Q3903</f>
        <v>0</v>
      </c>
      <c r="S3902" s="45">
        <f>'[1]BoQ HSYC'!R3903</f>
        <v>0</v>
      </c>
      <c r="T3902" s="45">
        <f>'[1]BoQ HSYC'!S3903</f>
        <v>0</v>
      </c>
      <c r="U3902" s="45">
        <f>'[1]BoQ HSYC'!T3903</f>
        <v>0</v>
      </c>
      <c r="V3902" s="67">
        <f>'[1]BoQ HSYC'!U3903</f>
        <v>0</v>
      </c>
      <c r="W3902" s="45">
        <f>'[1]BoQ HSYC'!V3903</f>
        <v>0</v>
      </c>
      <c r="X3902" s="44">
        <f>'[1]BoQ HSYC'!W3903</f>
        <v>0</v>
      </c>
      <c r="Y3902" s="64">
        <f>'[1]BoQ HSYC'!X3903</f>
        <v>0</v>
      </c>
      <c r="Z3902" s="64">
        <f>'[1]BoQ HSYC'!Y3903</f>
        <v>0</v>
      </c>
      <c r="AA3902" s="64">
        <f>'[1]BoQ HSYC'!Z3903</f>
        <v>0</v>
      </c>
      <c r="AB3902" s="66"/>
      <c r="AC3902" s="65"/>
      <c r="AD3902" s="62">
        <f>+M3902</f>
        <v>0</v>
      </c>
      <c r="AE3902" s="62">
        <f>+AD3902*14%</f>
        <v>0</v>
      </c>
      <c r="AG3902" s="60"/>
      <c r="AH3902" s="59"/>
      <c r="AI3902" s="57"/>
      <c r="AJ3902" s="57"/>
      <c r="AK3902" s="57"/>
      <c r="AL3902" s="57"/>
      <c r="AM3902" s="57"/>
      <c r="AO3902" s="57"/>
      <c r="AP3902" s="61"/>
      <c r="AQ3902" s="8"/>
      <c r="AR3902" s="58"/>
      <c r="AS3902" s="58"/>
      <c r="AT3902" s="58"/>
      <c r="AU3902" s="8">
        <f>+K3902</f>
        <v>0</v>
      </c>
      <c r="AV3902" s="8">
        <f>+L3902</f>
        <v>0</v>
      </c>
      <c r="AW3902" s="2">
        <f>+M3902</f>
        <v>0</v>
      </c>
      <c r="AX3902" s="8">
        <f>F3902*AW3902</f>
        <v>0</v>
      </c>
      <c r="AY3902" s="8">
        <f>IF(AQ3902="CT",7%,5%)*AX3902</f>
        <v>0</v>
      </c>
      <c r="AZ3902" s="8">
        <f>AX3902*2%</f>
        <v>0</v>
      </c>
      <c r="BA3902" s="8">
        <f>IF(BB3902&gt;0,0,AX3902*5%)</f>
        <v>0</v>
      </c>
      <c r="BB3902" s="8">
        <f>(AX3902-BG3902)*35%</f>
        <v>0</v>
      </c>
      <c r="BC3902" s="8">
        <f>+AX3902+AY3902+AZ3902+BA3902+BB3902</f>
        <v>0</v>
      </c>
      <c r="BD3902" s="8">
        <f>AX3902-AT3902</f>
        <v>0</v>
      </c>
      <c r="BE3902" s="2"/>
      <c r="BF3902" s="57"/>
      <c r="BG3902" s="57"/>
      <c r="BH3902" s="2"/>
      <c r="BI3902" s="56"/>
      <c r="BJ3902" s="57"/>
      <c r="BK3902" s="64"/>
      <c r="BL3902" s="60"/>
      <c r="BM3902" s="59"/>
      <c r="BN3902" s="57"/>
      <c r="BO3902" s="57"/>
      <c r="BP3902" s="57"/>
      <c r="BQ3902" s="57"/>
      <c r="BR3902" s="57"/>
      <c r="BS3902" s="57"/>
      <c r="BT3902" s="57"/>
      <c r="BU3902" s="57"/>
      <c r="BV3902" s="58"/>
      <c r="BW3902" s="57"/>
      <c r="BX3902" s="57"/>
      <c r="BY3902" s="57"/>
      <c r="BZ3902" s="57"/>
      <c r="CA3902" s="57"/>
      <c r="CB3902" s="56"/>
      <c r="CC3902" s="57"/>
      <c r="CD3902" s="64"/>
      <c r="CE3902" s="64"/>
      <c r="CF3902" s="64"/>
      <c r="CG3902" s="64"/>
      <c r="CH3902" s="62"/>
      <c r="CI3902" s="63"/>
      <c r="CJ3902" s="62"/>
      <c r="CK3902" s="62"/>
      <c r="CL3902" s="61"/>
      <c r="CM3902" s="60"/>
      <c r="CN3902" s="59"/>
      <c r="CO3902" s="57"/>
      <c r="CP3902" s="57"/>
      <c r="CQ3902" s="57"/>
      <c r="CR3902" s="57"/>
      <c r="CS3902" s="57"/>
      <c r="CT3902" s="57"/>
      <c r="CU3902" s="57"/>
      <c r="CV3902" s="57"/>
      <c r="CW3902" s="58"/>
      <c r="CX3902" s="57"/>
      <c r="CY3902" s="57"/>
      <c r="CZ3902" s="57"/>
      <c r="DA3902" s="57"/>
      <c r="DB3902" s="57"/>
      <c r="DC3902" s="56"/>
      <c r="DD3902" s="57"/>
      <c r="DE3902" s="64"/>
      <c r="DF3902" s="64"/>
      <c r="DG3902" s="64"/>
      <c r="DH3902" s="64"/>
      <c r="DI3902" s="62"/>
      <c r="DJ3902" s="63"/>
      <c r="DK3902" s="62"/>
      <c r="DL3902" s="62"/>
      <c r="DM3902" s="61"/>
      <c r="DN3902" s="60"/>
      <c r="DO3902" s="59"/>
      <c r="DP3902" s="57"/>
      <c r="DQ3902" s="57"/>
      <c r="DR3902" s="57"/>
      <c r="DS3902" s="57"/>
      <c r="DT3902" s="57"/>
      <c r="DU3902" s="57"/>
      <c r="DV3902" s="57"/>
      <c r="DW3902" s="57"/>
      <c r="DX3902" s="58"/>
      <c r="DY3902" s="57"/>
      <c r="DZ3902" s="57"/>
      <c r="EA3902" s="57"/>
      <c r="EB3902" s="57"/>
      <c r="EC3902" s="57"/>
      <c r="ED3902" s="56"/>
      <c r="EE3902" s="57"/>
      <c r="EF3902" s="64"/>
      <c r="EG3902" s="64"/>
      <c r="EH3902" s="64"/>
      <c r="EI3902" s="64"/>
      <c r="EJ3902" s="62"/>
      <c r="EK3902" s="63"/>
      <c r="EL3902" s="62"/>
      <c r="EM3902" s="62"/>
      <c r="EN3902" s="61"/>
      <c r="EO3902" s="60"/>
      <c r="EP3902" s="59"/>
      <c r="EQ3902" s="57"/>
      <c r="ER3902" s="57"/>
      <c r="ES3902" s="57"/>
      <c r="ET3902" s="57"/>
      <c r="EU3902" s="57"/>
      <c r="EV3902" s="57"/>
      <c r="EW3902" s="57"/>
      <c r="EX3902" s="57"/>
      <c r="EY3902" s="58"/>
      <c r="EZ3902" s="57"/>
      <c r="FA3902" s="57"/>
      <c r="FB3902" s="57"/>
      <c r="FC3902" s="57"/>
      <c r="FD3902" s="57"/>
      <c r="FE3902" s="56"/>
      <c r="FF3902" s="57"/>
      <c r="FG3902" s="64"/>
      <c r="FH3902" s="64"/>
      <c r="FI3902" s="64"/>
      <c r="FJ3902" s="64"/>
      <c r="FK3902" s="62"/>
      <c r="FL3902" s="63"/>
      <c r="FM3902" s="62"/>
      <c r="FN3902" s="62"/>
      <c r="FO3902" s="61"/>
      <c r="FP3902" s="60"/>
      <c r="FQ3902" s="59"/>
      <c r="FR3902" s="57"/>
      <c r="FS3902" s="57"/>
      <c r="FT3902" s="57"/>
      <c r="FU3902" s="57"/>
      <c r="FV3902" s="57"/>
      <c r="FW3902" s="57"/>
      <c r="FX3902" s="57"/>
      <c r="FY3902" s="57"/>
      <c r="FZ3902" s="58"/>
      <c r="GA3902" s="57"/>
      <c r="GB3902" s="57"/>
      <c r="GC3902" s="57"/>
      <c r="GD3902" s="57"/>
      <c r="GE3902" s="57"/>
      <c r="GF3902" s="56"/>
      <c r="GG3902" s="57"/>
      <c r="GH3902" s="64"/>
      <c r="GI3902" s="64"/>
      <c r="GJ3902" s="64"/>
      <c r="GK3902" s="64"/>
      <c r="GL3902" s="62"/>
      <c r="GM3902" s="63"/>
      <c r="GN3902" s="62"/>
      <c r="GO3902" s="62"/>
      <c r="GP3902" s="61"/>
      <c r="GQ3902" s="60"/>
      <c r="GR3902" s="59"/>
      <c r="GS3902" s="57"/>
      <c r="GT3902" s="57"/>
      <c r="GU3902" s="57"/>
      <c r="GV3902" s="57"/>
      <c r="GW3902" s="57"/>
      <c r="GX3902" s="57"/>
      <c r="GY3902" s="57"/>
      <c r="GZ3902" s="57"/>
      <c r="HA3902" s="58"/>
      <c r="HB3902" s="57"/>
      <c r="HC3902" s="57"/>
      <c r="HD3902" s="57"/>
      <c r="HE3902" s="57"/>
      <c r="HF3902" s="57"/>
      <c r="HG3902" s="56"/>
      <c r="HH3902" s="57"/>
      <c r="HI3902" s="64"/>
      <c r="HJ3902" s="64"/>
      <c r="HK3902" s="64"/>
      <c r="HL3902" s="64"/>
      <c r="HM3902" s="62"/>
      <c r="HN3902" s="63"/>
      <c r="HO3902" s="62"/>
      <c r="HP3902" s="62"/>
      <c r="HQ3902" s="61"/>
      <c r="HR3902" s="60"/>
      <c r="HS3902" s="59"/>
      <c r="HT3902" s="57"/>
      <c r="HU3902" s="57"/>
      <c r="HV3902" s="57"/>
      <c r="HW3902" s="57"/>
      <c r="HX3902" s="57"/>
      <c r="HY3902" s="57"/>
      <c r="HZ3902" s="57"/>
      <c r="IA3902" s="57"/>
      <c r="IB3902" s="58"/>
      <c r="IC3902" s="57"/>
      <c r="ID3902" s="57"/>
      <c r="IE3902" s="57"/>
      <c r="IF3902" s="57"/>
      <c r="IG3902" s="57"/>
      <c r="IH3902" s="56"/>
      <c r="II3902" s="57"/>
      <c r="IJ3902" s="64"/>
      <c r="IK3902" s="64"/>
      <c r="IL3902" s="64"/>
      <c r="IM3902" s="64"/>
      <c r="IN3902" s="62"/>
      <c r="IO3902" s="63"/>
      <c r="IP3902" s="62"/>
      <c r="IQ3902" s="62"/>
      <c r="IR3902" s="61"/>
      <c r="IS3902" s="60"/>
      <c r="IT3902" s="59"/>
      <c r="IU3902" s="57"/>
      <c r="IV3902" s="57"/>
      <c r="IW3902" s="57"/>
      <c r="IX3902" s="57"/>
      <c r="IY3902" s="57"/>
      <c r="IZ3902" s="57"/>
      <c r="JA3902" s="57"/>
      <c r="JB3902" s="57"/>
      <c r="JC3902" s="58"/>
      <c r="JD3902" s="57"/>
      <c r="JE3902" s="57"/>
      <c r="JF3902" s="57"/>
      <c r="JG3902" s="57"/>
      <c r="JH3902" s="57"/>
      <c r="JI3902" s="56"/>
      <c r="JJ3902" s="57"/>
      <c r="JK3902" s="64"/>
      <c r="JL3902" s="64"/>
      <c r="JM3902" s="64"/>
      <c r="JN3902" s="64"/>
      <c r="JO3902" s="62"/>
      <c r="JP3902" s="63"/>
      <c r="JQ3902" s="62"/>
      <c r="JR3902" s="62"/>
      <c r="JS3902" s="61"/>
      <c r="JT3902" s="60"/>
      <c r="JU3902" s="59"/>
      <c r="JV3902" s="57"/>
      <c r="JW3902" s="57"/>
      <c r="JX3902" s="57"/>
      <c r="JY3902" s="57"/>
      <c r="JZ3902" s="57"/>
      <c r="KA3902" s="57"/>
      <c r="KB3902" s="57"/>
      <c r="KC3902" s="57"/>
      <c r="KD3902" s="58"/>
      <c r="KE3902" s="57"/>
      <c r="KF3902" s="57"/>
      <c r="KG3902" s="57"/>
      <c r="KH3902" s="57"/>
      <c r="KI3902" s="57"/>
      <c r="KJ3902" s="56"/>
      <c r="KK3902" s="57"/>
      <c r="KL3902" s="64"/>
      <c r="KM3902" s="64"/>
      <c r="KN3902" s="64"/>
      <c r="KO3902" s="64"/>
      <c r="KP3902" s="62"/>
      <c r="KQ3902" s="63"/>
      <c r="KR3902" s="62"/>
      <c r="KS3902" s="62"/>
      <c r="KT3902" s="61"/>
      <c r="KU3902" s="60"/>
      <c r="KV3902" s="59"/>
      <c r="KW3902" s="57"/>
      <c r="KX3902" s="57"/>
      <c r="KY3902" s="57"/>
      <c r="KZ3902" s="57"/>
      <c r="LA3902" s="57"/>
      <c r="LB3902" s="57"/>
      <c r="LC3902" s="57"/>
      <c r="LD3902" s="57"/>
      <c r="LE3902" s="58"/>
      <c r="LF3902" s="57"/>
      <c r="LG3902" s="57"/>
      <c r="LH3902" s="57"/>
      <c r="LI3902" s="57"/>
      <c r="LJ3902" s="57"/>
      <c r="LK3902" s="56"/>
      <c r="LL3902" s="57"/>
      <c r="LM3902" s="64"/>
      <c r="LN3902" s="64"/>
      <c r="LO3902" s="64"/>
      <c r="LP3902" s="64"/>
      <c r="LQ3902" s="62"/>
      <c r="LR3902" s="63"/>
      <c r="LS3902" s="62"/>
      <c r="LT3902" s="62"/>
      <c r="LU3902" s="61"/>
      <c r="LV3902" s="60"/>
      <c r="LW3902" s="59"/>
      <c r="LX3902" s="57"/>
      <c r="LY3902" s="57"/>
      <c r="LZ3902" s="57"/>
      <c r="MA3902" s="57"/>
      <c r="MB3902" s="57"/>
      <c r="MC3902" s="57"/>
      <c r="MD3902" s="57"/>
      <c r="ME3902" s="57"/>
      <c r="MF3902" s="58"/>
      <c r="MG3902" s="57"/>
      <c r="MH3902" s="57"/>
      <c r="MI3902" s="57"/>
      <c r="MJ3902" s="57"/>
      <c r="MK3902" s="57"/>
      <c r="ML3902" s="56"/>
      <c r="MM3902" s="57"/>
      <c r="MN3902" s="64"/>
      <c r="MO3902" s="64"/>
      <c r="MP3902" s="64"/>
      <c r="MQ3902" s="64"/>
      <c r="MR3902" s="62"/>
      <c r="MS3902" s="63"/>
      <c r="MT3902" s="62"/>
      <c r="MU3902" s="62"/>
      <c r="MV3902" s="61"/>
      <c r="MW3902" s="60"/>
      <c r="MX3902" s="59"/>
      <c r="MY3902" s="57"/>
      <c r="MZ3902" s="57"/>
      <c r="NA3902" s="57"/>
      <c r="NB3902" s="57"/>
      <c r="NC3902" s="57"/>
      <c r="ND3902" s="57"/>
      <c r="NE3902" s="57"/>
      <c r="NF3902" s="57"/>
      <c r="NG3902" s="58"/>
      <c r="NH3902" s="57"/>
      <c r="NI3902" s="57"/>
      <c r="NJ3902" s="57"/>
      <c r="NK3902" s="57"/>
      <c r="NL3902" s="57"/>
      <c r="NM3902" s="56"/>
      <c r="NN3902" s="57"/>
      <c r="NO3902" s="64"/>
      <c r="NP3902" s="64"/>
      <c r="NQ3902" s="64"/>
      <c r="NR3902" s="64"/>
      <c r="NS3902" s="62"/>
      <c r="NT3902" s="63"/>
      <c r="NU3902" s="62"/>
      <c r="NV3902" s="62"/>
      <c r="NW3902" s="61"/>
      <c r="NX3902" s="60"/>
      <c r="NY3902" s="59"/>
      <c r="NZ3902" s="57"/>
      <c r="OA3902" s="57"/>
      <c r="OB3902" s="57"/>
      <c r="OC3902" s="57"/>
      <c r="OD3902" s="57"/>
      <c r="OE3902" s="57"/>
      <c r="OF3902" s="57"/>
      <c r="OG3902" s="57"/>
      <c r="OH3902" s="58"/>
      <c r="OI3902" s="57"/>
      <c r="OJ3902" s="57"/>
      <c r="OK3902" s="57"/>
      <c r="OL3902" s="57"/>
      <c r="OM3902" s="57"/>
      <c r="ON3902" s="56"/>
      <c r="OO3902" s="57"/>
      <c r="OP3902" s="64"/>
      <c r="OQ3902" s="64"/>
      <c r="OR3902" s="64"/>
      <c r="OS3902" s="64"/>
      <c r="OT3902" s="62"/>
      <c r="OU3902" s="63"/>
      <c r="OV3902" s="62"/>
      <c r="OW3902" s="62"/>
      <c r="OX3902" s="61"/>
      <c r="OY3902" s="60"/>
      <c r="OZ3902" s="59"/>
      <c r="PA3902" s="57"/>
      <c r="PB3902" s="57"/>
      <c r="PC3902" s="57"/>
      <c r="PD3902" s="57"/>
      <c r="PE3902" s="57"/>
      <c r="PF3902" s="57"/>
      <c r="PG3902" s="57"/>
      <c r="PH3902" s="57"/>
      <c r="PI3902" s="58"/>
      <c r="PJ3902" s="57"/>
      <c r="PK3902" s="57"/>
      <c r="PL3902" s="57"/>
      <c r="PM3902" s="57"/>
      <c r="PN3902" s="57"/>
      <c r="PO3902" s="56"/>
      <c r="PP3902" s="57"/>
      <c r="PQ3902" s="64"/>
      <c r="PR3902" s="64"/>
      <c r="PS3902" s="64"/>
      <c r="PT3902" s="64"/>
      <c r="PU3902" s="62"/>
      <c r="PV3902" s="63"/>
      <c r="PW3902" s="62"/>
      <c r="PX3902" s="62"/>
      <c r="PY3902" s="61"/>
      <c r="PZ3902" s="60"/>
      <c r="QA3902" s="59"/>
      <c r="QB3902" s="57"/>
      <c r="QC3902" s="57"/>
      <c r="QD3902" s="57"/>
      <c r="QE3902" s="57"/>
      <c r="QF3902" s="57"/>
      <c r="QG3902" s="57"/>
      <c r="QH3902" s="57"/>
      <c r="QI3902" s="57"/>
      <c r="QJ3902" s="58"/>
      <c r="QK3902" s="57"/>
      <c r="QL3902" s="57"/>
      <c r="QM3902" s="57"/>
      <c r="QN3902" s="57"/>
      <c r="QO3902" s="57"/>
      <c r="QP3902" s="56"/>
      <c r="QQ3902" s="57"/>
      <c r="QR3902" s="64"/>
      <c r="QS3902" s="64"/>
      <c r="QT3902" s="64"/>
      <c r="QU3902" s="64"/>
      <c r="QV3902" s="62"/>
      <c r="QW3902" s="63"/>
      <c r="QX3902" s="62"/>
      <c r="QY3902" s="62"/>
      <c r="QZ3902" s="61"/>
      <c r="RA3902" s="60"/>
      <c r="RB3902" s="59"/>
      <c r="RC3902" s="57"/>
      <c r="RD3902" s="57"/>
      <c r="RE3902" s="57"/>
      <c r="RF3902" s="57"/>
      <c r="RG3902" s="57"/>
      <c r="RH3902" s="57"/>
      <c r="RI3902" s="57"/>
      <c r="RJ3902" s="57"/>
      <c r="RK3902" s="58"/>
      <c r="RL3902" s="57"/>
      <c r="RM3902" s="57"/>
      <c r="RN3902" s="57"/>
      <c r="RO3902" s="57"/>
      <c r="RP3902" s="57"/>
      <c r="RQ3902" s="56"/>
      <c r="RR3902" s="57"/>
      <c r="RS3902" s="64"/>
      <c r="RT3902" s="64"/>
      <c r="RU3902" s="64"/>
      <c r="RV3902" s="64"/>
      <c r="RW3902" s="62"/>
      <c r="RX3902" s="63"/>
      <c r="RY3902" s="62"/>
      <c r="RZ3902" s="62"/>
      <c r="SA3902" s="61"/>
      <c r="SB3902" s="60"/>
      <c r="SC3902" s="59"/>
      <c r="SD3902" s="57"/>
      <c r="SE3902" s="57"/>
      <c r="SF3902" s="57"/>
      <c r="SG3902" s="57"/>
      <c r="SH3902" s="57"/>
      <c r="SI3902" s="57"/>
      <c r="SJ3902" s="57"/>
      <c r="SK3902" s="57"/>
      <c r="SL3902" s="58"/>
      <c r="SM3902" s="57"/>
      <c r="SN3902" s="57"/>
      <c r="SO3902" s="57"/>
      <c r="SP3902" s="57"/>
      <c r="SQ3902" s="57"/>
      <c r="SR3902" s="56"/>
      <c r="SS3902" s="57"/>
      <c r="ST3902" s="64"/>
      <c r="SU3902" s="64"/>
      <c r="SV3902" s="64"/>
      <c r="SW3902" s="64"/>
      <c r="SX3902" s="62"/>
      <c r="SY3902" s="63"/>
      <c r="SZ3902" s="62"/>
      <c r="TA3902" s="62"/>
      <c r="TB3902" s="61"/>
      <c r="TC3902" s="60"/>
      <c r="TD3902" s="59"/>
      <c r="TE3902" s="57"/>
      <c r="TF3902" s="57"/>
      <c r="TG3902" s="57"/>
      <c r="TH3902" s="57"/>
      <c r="TI3902" s="57"/>
      <c r="TJ3902" s="57"/>
      <c r="TK3902" s="57"/>
      <c r="TL3902" s="57"/>
      <c r="TM3902" s="58"/>
      <c r="TN3902" s="57"/>
      <c r="TO3902" s="57"/>
      <c r="TP3902" s="57"/>
      <c r="TQ3902" s="57"/>
      <c r="TR3902" s="57"/>
      <c r="TS3902" s="56"/>
      <c r="TT3902" s="57"/>
      <c r="TU3902" s="64"/>
      <c r="TV3902" s="64"/>
      <c r="TW3902" s="64"/>
      <c r="TX3902" s="64"/>
      <c r="TY3902" s="62"/>
      <c r="TZ3902" s="63"/>
      <c r="UA3902" s="62"/>
      <c r="UB3902" s="62"/>
      <c r="UC3902" s="61"/>
      <c r="UD3902" s="60"/>
      <c r="UE3902" s="59"/>
      <c r="UF3902" s="57"/>
      <c r="UG3902" s="57"/>
      <c r="UH3902" s="57"/>
      <c r="UI3902" s="57"/>
      <c r="UJ3902" s="57"/>
      <c r="UK3902" s="57"/>
      <c r="UL3902" s="57"/>
      <c r="UM3902" s="57"/>
      <c r="UN3902" s="58"/>
      <c r="UO3902" s="57"/>
      <c r="UP3902" s="57"/>
      <c r="UQ3902" s="57"/>
      <c r="UR3902" s="57"/>
      <c r="US3902" s="57"/>
      <c r="UT3902" s="56"/>
      <c r="UU3902" s="57"/>
      <c r="UV3902" s="64"/>
      <c r="UW3902" s="64"/>
      <c r="UX3902" s="64"/>
      <c r="UY3902" s="64"/>
      <c r="UZ3902" s="62"/>
      <c r="VA3902" s="63"/>
      <c r="VB3902" s="62"/>
      <c r="VC3902" s="62"/>
      <c r="VD3902" s="61"/>
      <c r="VE3902" s="60"/>
      <c r="VF3902" s="59"/>
      <c r="VG3902" s="57"/>
      <c r="VH3902" s="57"/>
      <c r="VI3902" s="57"/>
      <c r="VJ3902" s="57"/>
      <c r="VK3902" s="57"/>
      <c r="VL3902" s="57"/>
      <c r="VM3902" s="57"/>
      <c r="VN3902" s="57"/>
      <c r="VO3902" s="58"/>
      <c r="VP3902" s="57"/>
      <c r="VQ3902" s="57"/>
      <c r="VR3902" s="57"/>
      <c r="VS3902" s="57"/>
      <c r="VT3902" s="57"/>
      <c r="VU3902" s="56"/>
      <c r="VV3902" s="57"/>
      <c r="VW3902" s="64"/>
      <c r="VX3902" s="64"/>
      <c r="VY3902" s="64"/>
      <c r="VZ3902" s="64"/>
      <c r="WA3902" s="62"/>
      <c r="WB3902" s="63"/>
      <c r="WC3902" s="62"/>
      <c r="WD3902" s="62"/>
      <c r="WE3902" s="61"/>
      <c r="WF3902" s="60"/>
      <c r="WG3902" s="59"/>
      <c r="WH3902" s="57"/>
      <c r="WI3902" s="57"/>
      <c r="WJ3902" s="57"/>
      <c r="WK3902" s="57"/>
      <c r="WL3902" s="57"/>
      <c r="WM3902" s="57"/>
      <c r="WN3902" s="57"/>
      <c r="WO3902" s="57"/>
      <c r="WP3902" s="58"/>
      <c r="WQ3902" s="57"/>
      <c r="WR3902" s="57"/>
      <c r="WS3902" s="57"/>
      <c r="WT3902" s="57"/>
      <c r="WU3902" s="57"/>
      <c r="WV3902" s="56"/>
      <c r="WW3902" s="57"/>
      <c r="WX3902" s="64"/>
      <c r="WY3902" s="64"/>
      <c r="WZ3902" s="64"/>
      <c r="XA3902" s="64"/>
      <c r="XB3902" s="62"/>
      <c r="XC3902" s="63"/>
      <c r="XD3902" s="62"/>
      <c r="XE3902" s="62"/>
      <c r="XF3902" s="61"/>
      <c r="XG3902" s="60"/>
      <c r="XH3902" s="59"/>
      <c r="XI3902" s="57"/>
      <c r="XJ3902" s="57"/>
      <c r="XK3902" s="57"/>
      <c r="XL3902" s="57"/>
      <c r="XM3902" s="57"/>
      <c r="XN3902" s="57"/>
      <c r="XO3902" s="57"/>
      <c r="XP3902" s="57"/>
      <c r="XQ3902" s="58"/>
      <c r="XR3902" s="57"/>
      <c r="XS3902" s="57"/>
      <c r="XT3902" s="57"/>
      <c r="XU3902" s="57"/>
      <c r="XV3902" s="57"/>
      <c r="XW3902" s="56"/>
      <c r="XX3902" s="57"/>
      <c r="XY3902" s="64"/>
      <c r="XZ3902" s="64"/>
      <c r="YA3902" s="64"/>
      <c r="YB3902" s="64"/>
      <c r="YC3902" s="62"/>
      <c r="YD3902" s="63"/>
      <c r="YE3902" s="62"/>
      <c r="YF3902" s="62"/>
      <c r="YG3902" s="61"/>
      <c r="YH3902" s="60"/>
      <c r="YI3902" s="59"/>
      <c r="YJ3902" s="57"/>
      <c r="YK3902" s="57"/>
      <c r="YL3902" s="57"/>
      <c r="YM3902" s="57"/>
      <c r="YN3902" s="57"/>
      <c r="YO3902" s="57"/>
      <c r="YP3902" s="57"/>
      <c r="YQ3902" s="57"/>
      <c r="YR3902" s="58"/>
      <c r="YS3902" s="57"/>
      <c r="YT3902" s="57"/>
      <c r="YU3902" s="57"/>
      <c r="YV3902" s="57"/>
      <c r="YW3902" s="57"/>
      <c r="YX3902" s="56"/>
      <c r="YY3902" s="57"/>
      <c r="YZ3902" s="64"/>
      <c r="ZA3902" s="64"/>
      <c r="ZB3902" s="64"/>
      <c r="ZC3902" s="64"/>
      <c r="ZD3902" s="62"/>
      <c r="ZE3902" s="63"/>
      <c r="ZF3902" s="62"/>
      <c r="ZG3902" s="62"/>
      <c r="ZH3902" s="61"/>
      <c r="ZI3902" s="60"/>
      <c r="ZJ3902" s="59"/>
      <c r="ZK3902" s="57"/>
      <c r="ZL3902" s="57"/>
      <c r="ZM3902" s="57"/>
      <c r="ZN3902" s="57"/>
      <c r="ZO3902" s="57"/>
      <c r="ZP3902" s="57"/>
      <c r="ZQ3902" s="57"/>
      <c r="ZR3902" s="57"/>
      <c r="ZS3902" s="58"/>
      <c r="ZT3902" s="57"/>
      <c r="ZU3902" s="57"/>
      <c r="ZV3902" s="57"/>
      <c r="ZW3902" s="57"/>
      <c r="ZX3902" s="57"/>
      <c r="ZY3902" s="56"/>
      <c r="ZZ3902" s="57"/>
      <c r="AAA3902" s="64"/>
      <c r="AAB3902" s="64"/>
      <c r="AAC3902" s="64"/>
      <c r="AAD3902" s="64"/>
      <c r="AAE3902" s="62"/>
      <c r="AAF3902" s="63"/>
      <c r="AAG3902" s="62"/>
      <c r="AAH3902" s="62"/>
      <c r="AAI3902" s="61"/>
      <c r="AAJ3902" s="60"/>
      <c r="AAK3902" s="59"/>
      <c r="AAL3902" s="57"/>
      <c r="AAM3902" s="57"/>
      <c r="AAN3902" s="57"/>
      <c r="AAO3902" s="57"/>
      <c r="AAP3902" s="57"/>
      <c r="AAQ3902" s="57"/>
      <c r="AAR3902" s="57"/>
      <c r="AAS3902" s="57"/>
      <c r="AAT3902" s="58"/>
      <c r="AAU3902" s="57"/>
      <c r="AAV3902" s="57"/>
      <c r="AAW3902" s="57"/>
      <c r="AAX3902" s="57"/>
      <c r="AAY3902" s="57"/>
      <c r="AAZ3902" s="56"/>
      <c r="ABA3902" s="57"/>
      <c r="ABB3902" s="64"/>
      <c r="ABC3902" s="64"/>
      <c r="ABD3902" s="64"/>
      <c r="ABE3902" s="64"/>
      <c r="ABF3902" s="62"/>
      <c r="ABG3902" s="63"/>
      <c r="ABH3902" s="62"/>
      <c r="ABI3902" s="62"/>
      <c r="ABJ3902" s="61"/>
      <c r="ABK3902" s="60"/>
      <c r="ABL3902" s="59"/>
      <c r="ABM3902" s="57"/>
      <c r="ABN3902" s="57"/>
      <c r="ABO3902" s="57"/>
      <c r="ABP3902" s="57"/>
      <c r="ABQ3902" s="57"/>
      <c r="ABR3902" s="57"/>
      <c r="ABS3902" s="57"/>
      <c r="ABT3902" s="57"/>
      <c r="ABU3902" s="58"/>
      <c r="ABV3902" s="57"/>
      <c r="ABW3902" s="57"/>
      <c r="ABX3902" s="57"/>
      <c r="ABY3902" s="57"/>
      <c r="ABZ3902" s="57"/>
      <c r="ACA3902" s="56"/>
      <c r="ACB3902" s="57"/>
      <c r="ACC3902" s="64"/>
      <c r="ACD3902" s="64"/>
      <c r="ACE3902" s="64"/>
      <c r="ACF3902" s="64"/>
      <c r="ACG3902" s="62"/>
      <c r="ACH3902" s="63"/>
      <c r="ACI3902" s="62"/>
      <c r="ACJ3902" s="62"/>
      <c r="ACK3902" s="61"/>
      <c r="ACL3902" s="60"/>
      <c r="ACM3902" s="59"/>
      <c r="ACN3902" s="57"/>
      <c r="ACO3902" s="57"/>
      <c r="ACP3902" s="57"/>
      <c r="ACQ3902" s="57"/>
      <c r="ACR3902" s="57"/>
      <c r="ACS3902" s="57"/>
      <c r="ACT3902" s="57"/>
      <c r="ACU3902" s="57"/>
      <c r="ACV3902" s="58"/>
      <c r="ACW3902" s="57"/>
      <c r="ACX3902" s="57"/>
      <c r="ACY3902" s="57"/>
      <c r="ACZ3902" s="57"/>
      <c r="ADA3902" s="57"/>
      <c r="ADB3902" s="56"/>
      <c r="ADC3902" s="57"/>
      <c r="ADD3902" s="64"/>
      <c r="ADE3902" s="64"/>
      <c r="ADF3902" s="64"/>
      <c r="ADG3902" s="64"/>
      <c r="ADH3902" s="62"/>
      <c r="ADI3902" s="63"/>
      <c r="ADJ3902" s="62"/>
      <c r="ADK3902" s="62"/>
      <c r="ADL3902" s="61"/>
      <c r="ADM3902" s="60"/>
      <c r="ADN3902" s="59"/>
      <c r="ADO3902" s="57"/>
      <c r="ADP3902" s="57"/>
      <c r="ADQ3902" s="57"/>
      <c r="ADR3902" s="57"/>
      <c r="ADS3902" s="57"/>
      <c r="ADT3902" s="57"/>
      <c r="ADU3902" s="57"/>
      <c r="ADV3902" s="57"/>
      <c r="ADW3902" s="58"/>
      <c r="ADX3902" s="57"/>
      <c r="ADY3902" s="57"/>
      <c r="ADZ3902" s="57"/>
      <c r="AEA3902" s="57"/>
      <c r="AEB3902" s="57"/>
      <c r="AEC3902" s="56"/>
      <c r="AED3902" s="57"/>
      <c r="AEE3902" s="64"/>
      <c r="AEF3902" s="64"/>
      <c r="AEG3902" s="64"/>
      <c r="AEH3902" s="64"/>
      <c r="AEI3902" s="62"/>
      <c r="AEJ3902" s="63"/>
      <c r="AEK3902" s="62"/>
      <c r="AEL3902" s="62"/>
      <c r="AEM3902" s="61"/>
      <c r="AEN3902" s="60"/>
      <c r="AEO3902" s="59"/>
      <c r="AEP3902" s="57"/>
      <c r="AEQ3902" s="57"/>
      <c r="AER3902" s="57"/>
      <c r="AES3902" s="57"/>
      <c r="AET3902" s="57"/>
      <c r="AEU3902" s="57"/>
      <c r="AEV3902" s="57"/>
      <c r="AEW3902" s="57"/>
      <c r="AEX3902" s="58"/>
      <c r="AEY3902" s="57"/>
      <c r="AEZ3902" s="57"/>
      <c r="AFA3902" s="57"/>
      <c r="AFB3902" s="57"/>
      <c r="AFC3902" s="57"/>
      <c r="AFD3902" s="56"/>
      <c r="AFE3902" s="57"/>
      <c r="AFF3902" s="64"/>
      <c r="AFG3902" s="64"/>
      <c r="AFH3902" s="64"/>
      <c r="AFI3902" s="64"/>
      <c r="AFJ3902" s="62"/>
      <c r="AFK3902" s="63"/>
      <c r="AFL3902" s="62"/>
      <c r="AFM3902" s="62"/>
      <c r="AFN3902" s="61"/>
      <c r="AFO3902" s="60"/>
      <c r="AFP3902" s="59"/>
      <c r="AFQ3902" s="57"/>
      <c r="AFR3902" s="57"/>
      <c r="AFS3902" s="57"/>
      <c r="AFT3902" s="57"/>
      <c r="AFU3902" s="57"/>
      <c r="AFV3902" s="57"/>
      <c r="AFW3902" s="57"/>
      <c r="AFX3902" s="57"/>
      <c r="AFY3902" s="58"/>
      <c r="AFZ3902" s="57"/>
      <c r="AGA3902" s="57"/>
      <c r="AGB3902" s="57"/>
      <c r="AGC3902" s="57"/>
      <c r="AGD3902" s="57"/>
      <c r="AGE3902" s="56"/>
      <c r="AGF3902" s="57"/>
      <c r="AGG3902" s="64"/>
      <c r="AGH3902" s="64"/>
      <c r="AGI3902" s="64"/>
      <c r="AGJ3902" s="64"/>
      <c r="AGK3902" s="62"/>
      <c r="AGL3902" s="63"/>
      <c r="AGM3902" s="62"/>
      <c r="AGN3902" s="62"/>
      <c r="AGO3902" s="61"/>
      <c r="AGP3902" s="60"/>
      <c r="AGQ3902" s="59"/>
      <c r="AGR3902" s="57"/>
      <c r="AGS3902" s="57"/>
      <c r="AGT3902" s="57"/>
      <c r="AGU3902" s="57"/>
      <c r="AGV3902" s="57"/>
      <c r="AGW3902" s="57"/>
      <c r="AGX3902" s="57"/>
      <c r="AGY3902" s="57"/>
      <c r="AGZ3902" s="58"/>
      <c r="AHA3902" s="57"/>
      <c r="AHB3902" s="57"/>
      <c r="AHC3902" s="57"/>
      <c r="AHD3902" s="57"/>
      <c r="AHE3902" s="57"/>
      <c r="AHF3902" s="56"/>
      <c r="AHG3902" s="57"/>
      <c r="AHH3902" s="64"/>
      <c r="AHI3902" s="64"/>
      <c r="AHJ3902" s="64"/>
      <c r="AHK3902" s="64"/>
      <c r="AHL3902" s="62"/>
      <c r="AHM3902" s="63"/>
      <c r="AHN3902" s="62"/>
      <c r="AHO3902" s="62"/>
      <c r="AHP3902" s="61"/>
      <c r="AHQ3902" s="60"/>
      <c r="AHR3902" s="59"/>
      <c r="AHS3902" s="57"/>
      <c r="AHT3902" s="57"/>
      <c r="AHU3902" s="57"/>
      <c r="AHV3902" s="57"/>
      <c r="AHW3902" s="57"/>
      <c r="AHX3902" s="57"/>
      <c r="AHY3902" s="57"/>
      <c r="AHZ3902" s="57"/>
      <c r="AIA3902" s="58"/>
      <c r="AIB3902" s="57"/>
      <c r="AIC3902" s="57"/>
      <c r="AID3902" s="57"/>
      <c r="AIE3902" s="57"/>
      <c r="AIF3902" s="57"/>
      <c r="AIG3902" s="56"/>
      <c r="AIH3902" s="57"/>
      <c r="AII3902" s="64"/>
      <c r="AIJ3902" s="64"/>
      <c r="AIK3902" s="64"/>
      <c r="AIL3902" s="64"/>
      <c r="AIM3902" s="62"/>
      <c r="AIN3902" s="63"/>
      <c r="AIO3902" s="62"/>
      <c r="AIP3902" s="62"/>
      <c r="AIQ3902" s="61"/>
      <c r="AIR3902" s="60"/>
      <c r="AIS3902" s="59"/>
      <c r="AIT3902" s="57"/>
      <c r="AIU3902" s="57"/>
      <c r="AIV3902" s="57"/>
      <c r="AIW3902" s="57"/>
      <c r="AIX3902" s="57"/>
      <c r="AIY3902" s="57"/>
      <c r="AIZ3902" s="57"/>
      <c r="AJA3902" s="57"/>
      <c r="AJB3902" s="58"/>
      <c r="AJC3902" s="57"/>
      <c r="AJD3902" s="57"/>
      <c r="AJE3902" s="57"/>
      <c r="AJF3902" s="57"/>
      <c r="AJG3902" s="57"/>
      <c r="AJH3902" s="56"/>
      <c r="AJI3902" s="57"/>
      <c r="AJJ3902" s="64"/>
      <c r="AJK3902" s="64"/>
      <c r="AJL3902" s="64"/>
      <c r="AJM3902" s="64"/>
      <c r="AJN3902" s="62"/>
      <c r="AJO3902" s="63"/>
      <c r="AJP3902" s="62"/>
      <c r="AJQ3902" s="62"/>
      <c r="AJR3902" s="61"/>
      <c r="AJS3902" s="60"/>
      <c r="AJT3902" s="59"/>
      <c r="AJU3902" s="57"/>
      <c r="AJV3902" s="57"/>
      <c r="AJW3902" s="57"/>
      <c r="AJX3902" s="57"/>
      <c r="AJY3902" s="57"/>
      <c r="AJZ3902" s="57"/>
      <c r="AKA3902" s="57"/>
      <c r="AKB3902" s="57"/>
      <c r="AKC3902" s="58"/>
      <c r="AKD3902" s="57"/>
      <c r="AKE3902" s="57"/>
      <c r="AKF3902" s="57"/>
      <c r="AKG3902" s="57"/>
      <c r="AKH3902" s="57"/>
      <c r="AKI3902" s="56"/>
      <c r="AKJ3902" s="57"/>
      <c r="AKK3902" s="64"/>
      <c r="AKL3902" s="64"/>
      <c r="AKM3902" s="64"/>
      <c r="AKN3902" s="64"/>
      <c r="AKO3902" s="62"/>
      <c r="AKP3902" s="63"/>
      <c r="AKQ3902" s="62"/>
      <c r="AKR3902" s="62"/>
      <c r="AKS3902" s="61"/>
      <c r="AKT3902" s="60"/>
      <c r="AKU3902" s="59"/>
      <c r="AKV3902" s="57"/>
      <c r="AKW3902" s="57"/>
      <c r="AKX3902" s="57"/>
      <c r="AKY3902" s="57"/>
      <c r="AKZ3902" s="57"/>
      <c r="ALA3902" s="57"/>
      <c r="ALB3902" s="57"/>
      <c r="ALC3902" s="57"/>
      <c r="ALD3902" s="58"/>
      <c r="ALE3902" s="57"/>
      <c r="ALF3902" s="57"/>
      <c r="ALG3902" s="57"/>
      <c r="ALH3902" s="57"/>
      <c r="ALI3902" s="57"/>
      <c r="ALJ3902" s="56"/>
      <c r="ALK3902" s="57"/>
      <c r="ALL3902" s="64"/>
      <c r="ALM3902" s="64"/>
      <c r="ALN3902" s="64"/>
      <c r="ALO3902" s="64"/>
      <c r="ALP3902" s="62"/>
      <c r="ALQ3902" s="63"/>
      <c r="ALR3902" s="62"/>
      <c r="ALS3902" s="62"/>
      <c r="ALT3902" s="61"/>
      <c r="ALU3902" s="60"/>
      <c r="ALV3902" s="59"/>
      <c r="ALW3902" s="57"/>
      <c r="ALX3902" s="57"/>
      <c r="ALY3902" s="57"/>
      <c r="ALZ3902" s="57"/>
      <c r="AMA3902" s="57"/>
      <c r="AMB3902" s="57"/>
      <c r="AMC3902" s="57"/>
      <c r="AMD3902" s="57"/>
      <c r="AME3902" s="58"/>
      <c r="AMF3902" s="57"/>
      <c r="AMG3902" s="57"/>
      <c r="AMH3902" s="57"/>
      <c r="AMI3902" s="57"/>
      <c r="AMJ3902" s="57"/>
      <c r="AMK3902" s="56"/>
      <c r="AML3902" s="57"/>
      <c r="AMM3902" s="64"/>
      <c r="AMN3902" s="64"/>
      <c r="AMO3902" s="64"/>
      <c r="AMP3902" s="64"/>
      <c r="AMQ3902" s="62"/>
      <c r="AMR3902" s="63"/>
      <c r="AMS3902" s="62"/>
      <c r="AMT3902" s="62"/>
      <c r="AMU3902" s="61"/>
      <c r="AMV3902" s="60"/>
      <c r="AMW3902" s="59"/>
      <c r="AMX3902" s="57"/>
      <c r="AMY3902" s="57"/>
      <c r="AMZ3902" s="57"/>
      <c r="ANA3902" s="57"/>
      <c r="ANB3902" s="57"/>
      <c r="ANC3902" s="57"/>
      <c r="AND3902" s="57"/>
      <c r="ANE3902" s="57"/>
      <c r="ANF3902" s="58"/>
      <c r="ANG3902" s="57"/>
      <c r="ANH3902" s="57"/>
      <c r="ANI3902" s="57"/>
      <c r="ANJ3902" s="57"/>
      <c r="ANK3902" s="57"/>
      <c r="ANL3902" s="56"/>
      <c r="ANM3902" s="57"/>
      <c r="ANN3902" s="64"/>
      <c r="ANO3902" s="64"/>
      <c r="ANP3902" s="64"/>
      <c r="ANQ3902" s="64"/>
      <c r="ANR3902" s="62"/>
      <c r="ANS3902" s="63"/>
      <c r="ANT3902" s="62"/>
      <c r="ANU3902" s="62"/>
      <c r="ANV3902" s="61"/>
      <c r="ANW3902" s="60"/>
      <c r="ANX3902" s="59"/>
      <c r="ANY3902" s="57"/>
      <c r="ANZ3902" s="57"/>
      <c r="AOA3902" s="57"/>
      <c r="AOB3902" s="57"/>
      <c r="AOC3902" s="57"/>
      <c r="AOD3902" s="57"/>
      <c r="AOE3902" s="57"/>
      <c r="AOF3902" s="57"/>
      <c r="AOG3902" s="58"/>
      <c r="AOH3902" s="57"/>
      <c r="AOI3902" s="57"/>
      <c r="AOJ3902" s="57"/>
      <c r="AOK3902" s="57"/>
      <c r="AOL3902" s="57"/>
      <c r="AOM3902" s="56"/>
      <c r="AON3902" s="57"/>
      <c r="AOO3902" s="64"/>
      <c r="AOP3902" s="64"/>
      <c r="AOQ3902" s="64"/>
      <c r="AOR3902" s="64"/>
      <c r="AOS3902" s="62"/>
      <c r="AOT3902" s="63"/>
      <c r="AOU3902" s="62"/>
      <c r="AOV3902" s="62"/>
      <c r="AOW3902" s="61"/>
      <c r="AOX3902" s="60"/>
      <c r="AOY3902" s="59"/>
      <c r="AOZ3902" s="57"/>
      <c r="APA3902" s="57"/>
      <c r="APB3902" s="57"/>
      <c r="APC3902" s="57"/>
      <c r="APD3902" s="57"/>
      <c r="APE3902" s="57"/>
      <c r="APF3902" s="57"/>
      <c r="APG3902" s="57"/>
      <c r="APH3902" s="58"/>
      <c r="API3902" s="57"/>
      <c r="APJ3902" s="57"/>
      <c r="APK3902" s="57"/>
      <c r="APL3902" s="57"/>
      <c r="APM3902" s="57"/>
      <c r="APN3902" s="56"/>
      <c r="APO3902" s="57"/>
      <c r="APP3902" s="64"/>
      <c r="APQ3902" s="64"/>
      <c r="APR3902" s="64"/>
      <c r="APS3902" s="64"/>
      <c r="APT3902" s="62"/>
      <c r="APU3902" s="63"/>
      <c r="APV3902" s="62"/>
      <c r="APW3902" s="62"/>
      <c r="APX3902" s="61"/>
      <c r="APY3902" s="60"/>
      <c r="APZ3902" s="59"/>
      <c r="AQA3902" s="57"/>
      <c r="AQB3902" s="57"/>
      <c r="AQC3902" s="57"/>
      <c r="AQD3902" s="57"/>
      <c r="AQE3902" s="57"/>
      <c r="AQF3902" s="57"/>
      <c r="AQG3902" s="57"/>
      <c r="AQH3902" s="57"/>
      <c r="AQI3902" s="58"/>
      <c r="AQJ3902" s="57"/>
      <c r="AQK3902" s="57"/>
      <c r="AQL3902" s="57"/>
      <c r="AQM3902" s="57"/>
      <c r="AQN3902" s="57"/>
      <c r="AQO3902" s="56"/>
      <c r="AQP3902" s="57"/>
      <c r="AQQ3902" s="64"/>
      <c r="AQR3902" s="64"/>
      <c r="AQS3902" s="64"/>
      <c r="AQT3902" s="64"/>
      <c r="AQU3902" s="62"/>
      <c r="AQV3902" s="63"/>
      <c r="AQW3902" s="62"/>
      <c r="AQX3902" s="62"/>
      <c r="AQY3902" s="61"/>
      <c r="AQZ3902" s="60"/>
      <c r="ARA3902" s="59"/>
      <c r="ARB3902" s="57"/>
      <c r="ARC3902" s="57"/>
      <c r="ARD3902" s="57"/>
      <c r="ARE3902" s="57"/>
      <c r="ARF3902" s="57"/>
      <c r="ARG3902" s="57"/>
      <c r="ARH3902" s="57"/>
      <c r="ARI3902" s="57"/>
      <c r="ARJ3902" s="58"/>
      <c r="ARK3902" s="57"/>
      <c r="ARL3902" s="57"/>
      <c r="ARM3902" s="57"/>
      <c r="ARN3902" s="57"/>
      <c r="ARO3902" s="57"/>
      <c r="ARP3902" s="56"/>
      <c r="ARQ3902" s="57"/>
      <c r="ARR3902" s="64"/>
      <c r="ARS3902" s="64"/>
      <c r="ART3902" s="64"/>
      <c r="ARU3902" s="64"/>
      <c r="ARV3902" s="62"/>
      <c r="ARW3902" s="63"/>
      <c r="ARX3902" s="62"/>
      <c r="ARY3902" s="62"/>
      <c r="ARZ3902" s="61"/>
      <c r="ASA3902" s="60"/>
      <c r="ASB3902" s="59"/>
      <c r="ASC3902" s="57"/>
      <c r="ASD3902" s="57"/>
      <c r="ASE3902" s="57"/>
      <c r="ASF3902" s="57"/>
      <c r="ASG3902" s="57"/>
      <c r="ASH3902" s="57"/>
      <c r="ASI3902" s="57"/>
      <c r="ASJ3902" s="57"/>
      <c r="ASK3902" s="58"/>
      <c r="ASL3902" s="57"/>
      <c r="ASM3902" s="57"/>
      <c r="ASN3902" s="57"/>
      <c r="ASO3902" s="57"/>
      <c r="ASP3902" s="57"/>
      <c r="ASQ3902" s="56"/>
      <c r="ASR3902" s="57"/>
      <c r="ASS3902" s="64"/>
      <c r="AST3902" s="64"/>
      <c r="ASU3902" s="64"/>
      <c r="ASV3902" s="64"/>
      <c r="ASW3902" s="62"/>
      <c r="ASX3902" s="63"/>
      <c r="ASY3902" s="62"/>
      <c r="ASZ3902" s="62"/>
      <c r="ATA3902" s="61"/>
      <c r="ATB3902" s="60"/>
      <c r="ATC3902" s="59"/>
      <c r="ATD3902" s="57"/>
      <c r="ATE3902" s="57"/>
      <c r="ATF3902" s="57"/>
      <c r="ATG3902" s="57"/>
      <c r="ATH3902" s="57"/>
      <c r="ATI3902" s="57"/>
      <c r="ATJ3902" s="57"/>
      <c r="ATK3902" s="57"/>
      <c r="ATL3902" s="58"/>
      <c r="ATM3902" s="57"/>
      <c r="ATN3902" s="57"/>
      <c r="ATO3902" s="57"/>
      <c r="ATP3902" s="57"/>
      <c r="ATQ3902" s="57"/>
      <c r="ATR3902" s="56"/>
      <c r="ATS3902" s="57"/>
      <c r="ATT3902" s="64"/>
      <c r="ATU3902" s="64"/>
      <c r="ATV3902" s="64"/>
      <c r="ATW3902" s="64"/>
      <c r="ATX3902" s="62"/>
      <c r="ATY3902" s="63"/>
      <c r="ATZ3902" s="62"/>
      <c r="AUA3902" s="62"/>
      <c r="AUB3902" s="61"/>
      <c r="AUC3902" s="60"/>
      <c r="AUD3902" s="59"/>
      <c r="AUE3902" s="57"/>
      <c r="AUF3902" s="57"/>
      <c r="AUG3902" s="57"/>
      <c r="AUH3902" s="57"/>
      <c r="AUI3902" s="57"/>
      <c r="AUJ3902" s="57"/>
      <c r="AUK3902" s="57"/>
      <c r="AUL3902" s="57"/>
      <c r="AUM3902" s="58"/>
      <c r="AUN3902" s="57"/>
      <c r="AUO3902" s="57"/>
      <c r="AUP3902" s="57"/>
      <c r="AUQ3902" s="57"/>
      <c r="AUR3902" s="57"/>
      <c r="AUS3902" s="56"/>
      <c r="AUT3902" s="57"/>
      <c r="AUU3902" s="64"/>
      <c r="AUV3902" s="64"/>
      <c r="AUW3902" s="64"/>
      <c r="AUX3902" s="64"/>
      <c r="AUY3902" s="62"/>
      <c r="AUZ3902" s="63"/>
      <c r="AVA3902" s="62"/>
      <c r="AVB3902" s="62"/>
      <c r="AVC3902" s="61"/>
      <c r="AVD3902" s="60"/>
      <c r="AVE3902" s="59"/>
      <c r="AVF3902" s="57"/>
      <c r="AVG3902" s="57"/>
      <c r="AVH3902" s="57"/>
      <c r="AVI3902" s="57"/>
      <c r="AVJ3902" s="57"/>
      <c r="AVK3902" s="57"/>
      <c r="AVL3902" s="57"/>
      <c r="AVM3902" s="57"/>
      <c r="AVN3902" s="58"/>
      <c r="AVO3902" s="57"/>
      <c r="AVP3902" s="57"/>
      <c r="AVQ3902" s="57"/>
      <c r="AVR3902" s="57"/>
      <c r="AVS3902" s="57"/>
      <c r="AVT3902" s="56"/>
      <c r="AVU3902" s="57"/>
      <c r="AVV3902" s="64"/>
      <c r="AVW3902" s="64"/>
      <c r="AVX3902" s="64"/>
      <c r="AVY3902" s="64"/>
      <c r="AVZ3902" s="62"/>
      <c r="AWA3902" s="63"/>
      <c r="AWB3902" s="62"/>
      <c r="AWC3902" s="62"/>
      <c r="AWD3902" s="61"/>
      <c r="AWE3902" s="60"/>
      <c r="AWF3902" s="59"/>
      <c r="AWG3902" s="57"/>
      <c r="AWH3902" s="57"/>
      <c r="AWI3902" s="57"/>
      <c r="AWJ3902" s="57"/>
      <c r="AWK3902" s="57"/>
      <c r="AWL3902" s="57"/>
      <c r="AWM3902" s="57"/>
      <c r="AWN3902" s="57"/>
      <c r="AWO3902" s="58"/>
      <c r="AWP3902" s="57"/>
      <c r="AWQ3902" s="57"/>
      <c r="AWR3902" s="57"/>
      <c r="AWS3902" s="57"/>
      <c r="AWT3902" s="57"/>
      <c r="AWU3902" s="56"/>
      <c r="AWV3902" s="57"/>
      <c r="AWW3902" s="64"/>
      <c r="AWX3902" s="64"/>
      <c r="AWY3902" s="64"/>
      <c r="AWZ3902" s="64"/>
      <c r="AXA3902" s="62"/>
      <c r="AXB3902" s="63"/>
      <c r="AXC3902" s="62"/>
      <c r="AXD3902" s="62"/>
      <c r="AXE3902" s="61"/>
      <c r="AXF3902" s="60"/>
      <c r="AXG3902" s="59"/>
      <c r="AXH3902" s="57"/>
      <c r="AXI3902" s="57"/>
      <c r="AXJ3902" s="57"/>
      <c r="AXK3902" s="57"/>
      <c r="AXL3902" s="57"/>
      <c r="AXM3902" s="57"/>
      <c r="AXN3902" s="57"/>
      <c r="AXO3902" s="57"/>
      <c r="AXP3902" s="58"/>
      <c r="AXQ3902" s="57"/>
      <c r="AXR3902" s="57"/>
      <c r="AXS3902" s="57"/>
      <c r="AXT3902" s="57"/>
      <c r="AXU3902" s="57"/>
      <c r="AXV3902" s="56"/>
      <c r="AXW3902" s="57"/>
      <c r="AXX3902" s="64"/>
      <c r="AXY3902" s="64"/>
      <c r="AXZ3902" s="64"/>
      <c r="AYA3902" s="64"/>
      <c r="AYB3902" s="62"/>
      <c r="AYC3902" s="63"/>
      <c r="AYD3902" s="62"/>
      <c r="AYE3902" s="62"/>
      <c r="AYF3902" s="61"/>
      <c r="AYG3902" s="60"/>
      <c r="AYH3902" s="59"/>
      <c r="AYI3902" s="57"/>
      <c r="AYJ3902" s="57"/>
      <c r="AYK3902" s="57"/>
      <c r="AYL3902" s="57"/>
      <c r="AYM3902" s="57"/>
      <c r="AYN3902" s="57"/>
      <c r="AYO3902" s="57"/>
      <c r="AYP3902" s="57"/>
      <c r="AYQ3902" s="58"/>
      <c r="AYR3902" s="57"/>
      <c r="AYS3902" s="57"/>
      <c r="AYT3902" s="57"/>
      <c r="AYU3902" s="57"/>
      <c r="AYV3902" s="57"/>
      <c r="AYW3902" s="56"/>
      <c r="AYX3902" s="57"/>
      <c r="AYY3902" s="64"/>
      <c r="AYZ3902" s="64"/>
      <c r="AZA3902" s="64"/>
      <c r="AZB3902" s="64"/>
      <c r="AZC3902" s="62"/>
      <c r="AZD3902" s="63"/>
      <c r="AZE3902" s="62"/>
      <c r="AZF3902" s="62"/>
      <c r="AZG3902" s="61"/>
      <c r="AZH3902" s="60"/>
      <c r="AZI3902" s="59"/>
      <c r="AZJ3902" s="57"/>
      <c r="AZK3902" s="57"/>
      <c r="AZL3902" s="57"/>
      <c r="AZM3902" s="57"/>
      <c r="AZN3902" s="57"/>
      <c r="AZO3902" s="57"/>
      <c r="AZP3902" s="57"/>
      <c r="AZQ3902" s="57"/>
      <c r="AZR3902" s="58"/>
      <c r="AZS3902" s="57"/>
      <c r="AZT3902" s="57"/>
      <c r="AZU3902" s="57"/>
      <c r="AZV3902" s="57"/>
      <c r="AZW3902" s="57"/>
      <c r="AZX3902" s="56"/>
      <c r="AZY3902" s="57"/>
      <c r="AZZ3902" s="64"/>
      <c r="BAA3902" s="64"/>
      <c r="BAB3902" s="64"/>
      <c r="BAC3902" s="64"/>
      <c r="BAD3902" s="62"/>
      <c r="BAE3902" s="63"/>
      <c r="BAF3902" s="62"/>
      <c r="BAG3902" s="62"/>
      <c r="BAH3902" s="61"/>
      <c r="BAI3902" s="60"/>
      <c r="BAJ3902" s="59"/>
      <c r="BAK3902" s="57"/>
      <c r="BAL3902" s="57"/>
      <c r="BAM3902" s="57"/>
      <c r="BAN3902" s="57"/>
      <c r="BAO3902" s="57"/>
      <c r="BAP3902" s="57"/>
      <c r="BAQ3902" s="57"/>
      <c r="BAR3902" s="57"/>
      <c r="BAS3902" s="58"/>
      <c r="BAT3902" s="57"/>
      <c r="BAU3902" s="57"/>
      <c r="BAV3902" s="57"/>
      <c r="BAW3902" s="57"/>
      <c r="BAX3902" s="57"/>
      <c r="BAY3902" s="56"/>
      <c r="BAZ3902" s="57"/>
      <c r="BBA3902" s="64"/>
      <c r="BBB3902" s="64"/>
      <c r="BBC3902" s="64"/>
      <c r="BBD3902" s="64"/>
      <c r="BBE3902" s="62"/>
      <c r="BBF3902" s="63"/>
      <c r="BBG3902" s="62"/>
      <c r="BBH3902" s="62"/>
      <c r="BBI3902" s="61"/>
      <c r="BBJ3902" s="60"/>
      <c r="BBK3902" s="59"/>
      <c r="BBL3902" s="57"/>
      <c r="BBM3902" s="57"/>
      <c r="BBN3902" s="57"/>
      <c r="BBO3902" s="57"/>
      <c r="BBP3902" s="57"/>
      <c r="BBQ3902" s="57"/>
      <c r="BBR3902" s="57"/>
      <c r="BBS3902" s="57"/>
      <c r="BBT3902" s="58"/>
      <c r="BBU3902" s="57"/>
      <c r="BBV3902" s="57"/>
      <c r="BBW3902" s="57"/>
      <c r="BBX3902" s="57"/>
      <c r="BBY3902" s="57"/>
      <c r="BBZ3902" s="56"/>
      <c r="BCA3902" s="57"/>
      <c r="BCB3902" s="64"/>
      <c r="BCC3902" s="64"/>
      <c r="BCD3902" s="64"/>
      <c r="BCE3902" s="64"/>
      <c r="BCF3902" s="62"/>
      <c r="BCG3902" s="63"/>
      <c r="BCH3902" s="62"/>
      <c r="BCI3902" s="62"/>
      <c r="BCJ3902" s="61"/>
      <c r="BCK3902" s="60"/>
      <c r="BCL3902" s="59"/>
      <c r="BCM3902" s="57"/>
      <c r="BCN3902" s="57"/>
      <c r="BCO3902" s="57"/>
      <c r="BCP3902" s="57"/>
      <c r="BCQ3902" s="57"/>
      <c r="BCR3902" s="57"/>
      <c r="BCS3902" s="57"/>
      <c r="BCT3902" s="57"/>
      <c r="BCU3902" s="58"/>
      <c r="BCV3902" s="57"/>
      <c r="BCW3902" s="57"/>
      <c r="BCX3902" s="57"/>
      <c r="BCY3902" s="57"/>
      <c r="BCZ3902" s="57"/>
      <c r="BDA3902" s="56"/>
      <c r="BDB3902" s="57"/>
      <c r="BDC3902" s="64"/>
      <c r="BDD3902" s="64"/>
      <c r="BDE3902" s="64"/>
      <c r="BDF3902" s="64"/>
      <c r="BDG3902" s="62"/>
      <c r="BDH3902" s="63"/>
      <c r="BDI3902" s="62"/>
      <c r="BDJ3902" s="62"/>
      <c r="BDK3902" s="61"/>
      <c r="BDL3902" s="60"/>
      <c r="BDM3902" s="59"/>
      <c r="BDN3902" s="57"/>
      <c r="BDO3902" s="57"/>
      <c r="BDP3902" s="57"/>
      <c r="BDQ3902" s="57"/>
      <c r="BDR3902" s="57"/>
      <c r="BDS3902" s="57"/>
      <c r="BDT3902" s="57"/>
      <c r="BDU3902" s="57"/>
      <c r="BDV3902" s="58"/>
      <c r="BDW3902" s="57"/>
      <c r="BDX3902" s="57"/>
      <c r="BDY3902" s="57"/>
      <c r="BDZ3902" s="57"/>
      <c r="BEA3902" s="57"/>
      <c r="BEB3902" s="56"/>
      <c r="BEC3902" s="57"/>
      <c r="BED3902" s="64"/>
      <c r="BEE3902" s="64"/>
      <c r="BEF3902" s="64"/>
      <c r="BEG3902" s="64"/>
      <c r="BEH3902" s="62"/>
      <c r="BEI3902" s="63"/>
      <c r="BEJ3902" s="62"/>
      <c r="BEK3902" s="62"/>
      <c r="BEL3902" s="61"/>
      <c r="BEM3902" s="60"/>
      <c r="BEN3902" s="59"/>
      <c r="BEO3902" s="57"/>
      <c r="BEP3902" s="57"/>
      <c r="BEQ3902" s="57"/>
      <c r="BER3902" s="57"/>
      <c r="BES3902" s="57"/>
      <c r="BET3902" s="57"/>
      <c r="BEU3902" s="57"/>
      <c r="BEV3902" s="57"/>
      <c r="BEW3902" s="58"/>
      <c r="BEX3902" s="57"/>
      <c r="BEY3902" s="57"/>
      <c r="BEZ3902" s="57"/>
      <c r="BFA3902" s="57"/>
      <c r="BFB3902" s="57"/>
      <c r="BFC3902" s="56"/>
      <c r="BFD3902" s="57"/>
      <c r="BFE3902" s="64"/>
      <c r="BFF3902" s="64"/>
      <c r="BFG3902" s="64"/>
      <c r="BFH3902" s="64"/>
      <c r="BFI3902" s="62"/>
      <c r="BFJ3902" s="63"/>
      <c r="BFK3902" s="62"/>
      <c r="BFL3902" s="62"/>
      <c r="BFM3902" s="61"/>
      <c r="BFN3902" s="60"/>
      <c r="BFO3902" s="59"/>
      <c r="BFP3902" s="57"/>
      <c r="BFQ3902" s="57"/>
      <c r="BFR3902" s="57"/>
      <c r="BFS3902" s="57"/>
      <c r="BFT3902" s="57"/>
      <c r="BFU3902" s="57"/>
      <c r="BFV3902" s="57"/>
      <c r="BFW3902" s="57"/>
      <c r="BFX3902" s="58"/>
      <c r="BFY3902" s="57"/>
      <c r="BFZ3902" s="57"/>
      <c r="BGA3902" s="57"/>
      <c r="BGB3902" s="57"/>
      <c r="BGC3902" s="57"/>
      <c r="BGD3902" s="56"/>
      <c r="BGE3902" s="57"/>
      <c r="BGF3902" s="64"/>
      <c r="BGG3902" s="64"/>
      <c r="BGH3902" s="64"/>
      <c r="BGI3902" s="64"/>
      <c r="BGJ3902" s="62"/>
      <c r="BGK3902" s="63"/>
      <c r="BGL3902" s="62"/>
      <c r="BGM3902" s="62"/>
      <c r="BGN3902" s="61"/>
      <c r="BGO3902" s="60"/>
      <c r="BGP3902" s="59"/>
      <c r="BGQ3902" s="57"/>
      <c r="BGR3902" s="57"/>
      <c r="BGS3902" s="57"/>
      <c r="BGT3902" s="57"/>
      <c r="BGU3902" s="57"/>
      <c r="BGV3902" s="57"/>
      <c r="BGW3902" s="57"/>
      <c r="BGX3902" s="57"/>
      <c r="BGY3902" s="58"/>
      <c r="BGZ3902" s="57"/>
      <c r="BHA3902" s="57"/>
      <c r="BHB3902" s="57"/>
      <c r="BHC3902" s="57"/>
      <c r="BHD3902" s="57"/>
      <c r="BHE3902" s="56"/>
      <c r="BHF3902" s="57"/>
      <c r="BHG3902" s="64"/>
      <c r="BHH3902" s="64"/>
      <c r="BHI3902" s="64"/>
      <c r="BHJ3902" s="64"/>
      <c r="BHK3902" s="62"/>
      <c r="BHL3902" s="63"/>
      <c r="BHM3902" s="62"/>
      <c r="BHN3902" s="62"/>
      <c r="BHO3902" s="61"/>
      <c r="BHP3902" s="60"/>
      <c r="BHQ3902" s="59"/>
      <c r="BHR3902" s="57"/>
      <c r="BHS3902" s="57"/>
      <c r="BHT3902" s="57"/>
      <c r="BHU3902" s="57"/>
      <c r="BHV3902" s="57"/>
      <c r="BHW3902" s="57"/>
      <c r="BHX3902" s="57"/>
      <c r="BHY3902" s="57"/>
      <c r="BHZ3902" s="58"/>
      <c r="BIA3902" s="57"/>
      <c r="BIB3902" s="57"/>
      <c r="BIC3902" s="57"/>
      <c r="BID3902" s="57"/>
      <c r="BIE3902" s="57"/>
      <c r="BIF3902" s="56"/>
      <c r="BIG3902" s="57"/>
      <c r="BIH3902" s="64"/>
      <c r="BII3902" s="64"/>
      <c r="BIJ3902" s="64"/>
      <c r="BIK3902" s="64"/>
      <c r="BIL3902" s="62"/>
      <c r="BIM3902" s="63"/>
      <c r="BIN3902" s="62"/>
      <c r="BIO3902" s="62"/>
      <c r="BIP3902" s="61"/>
      <c r="BIQ3902" s="60"/>
      <c r="BIR3902" s="59"/>
      <c r="BIS3902" s="57"/>
      <c r="BIT3902" s="57"/>
      <c r="BIU3902" s="57"/>
      <c r="BIV3902" s="57"/>
      <c r="BIW3902" s="57"/>
      <c r="BIX3902" s="57"/>
      <c r="BIY3902" s="57"/>
      <c r="BIZ3902" s="57"/>
      <c r="BJA3902" s="58"/>
      <c r="BJB3902" s="57"/>
      <c r="BJC3902" s="57"/>
      <c r="BJD3902" s="57"/>
      <c r="BJE3902" s="57"/>
      <c r="BJF3902" s="57"/>
      <c r="BJG3902" s="56"/>
      <c r="BJH3902" s="57"/>
      <c r="BJI3902" s="64"/>
      <c r="BJJ3902" s="64"/>
      <c r="BJK3902" s="64"/>
      <c r="BJL3902" s="64"/>
      <c r="BJM3902" s="62"/>
      <c r="BJN3902" s="63"/>
      <c r="BJO3902" s="62"/>
      <c r="BJP3902" s="62"/>
      <c r="BJQ3902" s="61"/>
      <c r="BJR3902" s="60"/>
      <c r="BJS3902" s="59"/>
      <c r="BJT3902" s="57"/>
      <c r="BJU3902" s="57"/>
      <c r="BJV3902" s="57"/>
      <c r="BJW3902" s="57"/>
      <c r="BJX3902" s="57"/>
      <c r="BJY3902" s="57"/>
      <c r="BJZ3902" s="57"/>
      <c r="BKA3902" s="57"/>
      <c r="BKB3902" s="58"/>
      <c r="BKC3902" s="57"/>
      <c r="BKD3902" s="57"/>
      <c r="BKE3902" s="57"/>
      <c r="BKF3902" s="57"/>
      <c r="BKG3902" s="57"/>
      <c r="BKH3902" s="56"/>
      <c r="BKI3902" s="57"/>
      <c r="BKJ3902" s="64"/>
      <c r="BKK3902" s="64"/>
      <c r="BKL3902" s="64"/>
      <c r="BKM3902" s="64"/>
      <c r="BKN3902" s="62"/>
      <c r="BKO3902" s="63"/>
      <c r="BKP3902" s="62"/>
      <c r="BKQ3902" s="62"/>
      <c r="BKR3902" s="61"/>
      <c r="BKS3902" s="60"/>
      <c r="BKT3902" s="59"/>
      <c r="BKU3902" s="57"/>
      <c r="BKV3902" s="57"/>
      <c r="BKW3902" s="57"/>
      <c r="BKX3902" s="57"/>
      <c r="BKY3902" s="57"/>
      <c r="BKZ3902" s="57"/>
      <c r="BLA3902" s="57"/>
      <c r="BLB3902" s="57"/>
      <c r="BLC3902" s="58"/>
      <c r="BLD3902" s="57"/>
      <c r="BLE3902" s="57"/>
      <c r="BLF3902" s="57"/>
      <c r="BLG3902" s="57"/>
      <c r="BLH3902" s="57"/>
      <c r="BLI3902" s="56"/>
      <c r="BLJ3902" s="57"/>
      <c r="BLK3902" s="64"/>
      <c r="BLL3902" s="64"/>
      <c r="BLM3902" s="64"/>
      <c r="BLN3902" s="64"/>
      <c r="BLO3902" s="62"/>
      <c r="BLP3902" s="63"/>
      <c r="BLQ3902" s="62"/>
      <c r="BLR3902" s="62"/>
      <c r="BLS3902" s="61"/>
      <c r="BLT3902" s="60"/>
      <c r="BLU3902" s="59"/>
      <c r="BLV3902" s="57"/>
      <c r="BLW3902" s="57"/>
      <c r="BLX3902" s="57"/>
      <c r="BLY3902" s="57"/>
      <c r="BLZ3902" s="57"/>
      <c r="BMA3902" s="57"/>
      <c r="BMB3902" s="57"/>
      <c r="BMC3902" s="57"/>
      <c r="BMD3902" s="58"/>
      <c r="BME3902" s="57"/>
      <c r="BMF3902" s="57"/>
      <c r="BMG3902" s="57"/>
      <c r="BMH3902" s="57"/>
      <c r="BMI3902" s="57"/>
      <c r="BMJ3902" s="56"/>
      <c r="BMK3902" s="57"/>
      <c r="BML3902" s="64"/>
      <c r="BMM3902" s="64"/>
      <c r="BMN3902" s="64"/>
      <c r="BMO3902" s="64"/>
      <c r="BMP3902" s="62"/>
      <c r="BMQ3902" s="63"/>
      <c r="BMR3902" s="62"/>
      <c r="BMS3902" s="62"/>
      <c r="BMT3902" s="61"/>
      <c r="BMU3902" s="60"/>
      <c r="BMV3902" s="59"/>
      <c r="BMW3902" s="57"/>
      <c r="BMX3902" s="57"/>
      <c r="BMY3902" s="57"/>
      <c r="BMZ3902" s="57"/>
      <c r="BNA3902" s="57"/>
      <c r="BNB3902" s="57"/>
      <c r="BNC3902" s="57"/>
      <c r="BND3902" s="57"/>
      <c r="BNE3902" s="58"/>
      <c r="BNF3902" s="57"/>
      <c r="BNG3902" s="57"/>
      <c r="BNH3902" s="57"/>
      <c r="BNI3902" s="57"/>
      <c r="BNJ3902" s="57"/>
      <c r="BNK3902" s="56"/>
      <c r="BNL3902" s="57"/>
      <c r="BNM3902" s="64"/>
      <c r="BNN3902" s="64"/>
      <c r="BNO3902" s="64"/>
      <c r="BNP3902" s="64"/>
      <c r="BNQ3902" s="62"/>
      <c r="BNR3902" s="63"/>
      <c r="BNS3902" s="62"/>
      <c r="BNT3902" s="62"/>
      <c r="BNU3902" s="61"/>
      <c r="BNV3902" s="60"/>
      <c r="BNW3902" s="59"/>
      <c r="BNX3902" s="57"/>
      <c r="BNY3902" s="57"/>
      <c r="BNZ3902" s="57"/>
      <c r="BOA3902" s="57"/>
      <c r="BOB3902" s="57"/>
      <c r="BOC3902" s="57"/>
      <c r="BOD3902" s="57"/>
      <c r="BOE3902" s="57"/>
      <c r="BOF3902" s="58"/>
      <c r="BOG3902" s="57"/>
      <c r="BOH3902" s="57"/>
      <c r="BOI3902" s="57"/>
      <c r="BOJ3902" s="57"/>
      <c r="BOK3902" s="57"/>
      <c r="BOL3902" s="56"/>
      <c r="BOM3902" s="57"/>
      <c r="BON3902" s="64"/>
      <c r="BOO3902" s="64"/>
      <c r="BOP3902" s="64"/>
      <c r="BOQ3902" s="64"/>
      <c r="BOR3902" s="62"/>
      <c r="BOS3902" s="63"/>
      <c r="BOT3902" s="62"/>
      <c r="BOU3902" s="62"/>
      <c r="BOV3902" s="61"/>
      <c r="BOW3902" s="60"/>
      <c r="BOX3902" s="59"/>
      <c r="BOY3902" s="57"/>
      <c r="BOZ3902" s="57"/>
      <c r="BPA3902" s="57"/>
      <c r="BPB3902" s="57"/>
      <c r="BPC3902" s="57"/>
      <c r="BPD3902" s="57"/>
      <c r="BPE3902" s="57"/>
      <c r="BPF3902" s="57"/>
      <c r="BPG3902" s="58"/>
      <c r="BPH3902" s="57"/>
      <c r="BPI3902" s="57"/>
      <c r="BPJ3902" s="57"/>
      <c r="BPK3902" s="57"/>
      <c r="BPL3902" s="57"/>
      <c r="BPM3902" s="56"/>
      <c r="BPN3902" s="57"/>
      <c r="BPO3902" s="64"/>
      <c r="BPP3902" s="64"/>
      <c r="BPQ3902" s="64"/>
      <c r="BPR3902" s="64"/>
      <c r="BPS3902" s="62"/>
      <c r="BPT3902" s="63"/>
      <c r="BPU3902" s="62"/>
      <c r="BPV3902" s="62"/>
      <c r="BPW3902" s="61"/>
      <c r="BPX3902" s="60"/>
      <c r="BPY3902" s="59"/>
      <c r="BPZ3902" s="57"/>
      <c r="BQA3902" s="57"/>
      <c r="BQB3902" s="57"/>
      <c r="BQC3902" s="57"/>
      <c r="BQD3902" s="57"/>
      <c r="BQE3902" s="57"/>
      <c r="BQF3902" s="57"/>
      <c r="BQG3902" s="57"/>
      <c r="BQH3902" s="58"/>
      <c r="BQI3902" s="57"/>
      <c r="BQJ3902" s="57"/>
      <c r="BQK3902" s="57"/>
      <c r="BQL3902" s="57"/>
      <c r="BQM3902" s="57"/>
      <c r="BQN3902" s="56"/>
      <c r="BQO3902" s="57"/>
      <c r="BQP3902" s="64"/>
      <c r="BQQ3902" s="64"/>
      <c r="BQR3902" s="64"/>
      <c r="BQS3902" s="64"/>
      <c r="BQT3902" s="62"/>
      <c r="BQU3902" s="63"/>
      <c r="BQV3902" s="62"/>
      <c r="BQW3902" s="62"/>
      <c r="BQX3902" s="61"/>
      <c r="BQY3902" s="60"/>
      <c r="BQZ3902" s="59"/>
      <c r="BRA3902" s="57"/>
      <c r="BRB3902" s="57"/>
      <c r="BRC3902" s="57"/>
      <c r="BRD3902" s="57"/>
      <c r="BRE3902" s="57"/>
      <c r="BRF3902" s="57"/>
      <c r="BRG3902" s="57"/>
      <c r="BRH3902" s="57"/>
      <c r="BRI3902" s="58"/>
      <c r="BRJ3902" s="57"/>
      <c r="BRK3902" s="57"/>
      <c r="BRL3902" s="57"/>
      <c r="BRM3902" s="57"/>
      <c r="BRN3902" s="57"/>
      <c r="BRO3902" s="56"/>
      <c r="BRP3902" s="57"/>
      <c r="BRQ3902" s="64"/>
      <c r="BRR3902" s="64"/>
      <c r="BRS3902" s="64"/>
      <c r="BRT3902" s="64"/>
      <c r="BRU3902" s="62"/>
      <c r="BRV3902" s="63"/>
      <c r="BRW3902" s="62"/>
      <c r="BRX3902" s="62"/>
      <c r="BRY3902" s="61"/>
      <c r="BRZ3902" s="60"/>
      <c r="BSA3902" s="59"/>
      <c r="BSB3902" s="57"/>
      <c r="BSC3902" s="57"/>
      <c r="BSD3902" s="57"/>
      <c r="BSE3902" s="57"/>
      <c r="BSF3902" s="57"/>
      <c r="BSG3902" s="57"/>
      <c r="BSH3902" s="57"/>
      <c r="BSI3902" s="57"/>
      <c r="BSJ3902" s="58"/>
      <c r="BSK3902" s="57"/>
      <c r="BSL3902" s="57"/>
      <c r="BSM3902" s="57"/>
      <c r="BSN3902" s="57"/>
      <c r="BSO3902" s="57"/>
      <c r="BSP3902" s="56"/>
      <c r="BSQ3902" s="57"/>
      <c r="BSR3902" s="64"/>
      <c r="BSS3902" s="64"/>
      <c r="BST3902" s="64"/>
      <c r="BSU3902" s="64"/>
      <c r="BSV3902" s="62"/>
      <c r="BSW3902" s="63"/>
      <c r="BSX3902" s="62"/>
      <c r="BSY3902" s="62"/>
      <c r="BSZ3902" s="61"/>
      <c r="BTA3902" s="60"/>
      <c r="BTB3902" s="59"/>
      <c r="BTC3902" s="57"/>
      <c r="BTD3902" s="57"/>
      <c r="BTE3902" s="57"/>
      <c r="BTF3902" s="57"/>
      <c r="BTG3902" s="57"/>
      <c r="BTH3902" s="57"/>
      <c r="BTI3902" s="57"/>
      <c r="BTJ3902" s="57"/>
      <c r="BTK3902" s="58"/>
      <c r="BTL3902" s="57"/>
      <c r="BTM3902" s="57"/>
      <c r="BTN3902" s="57"/>
      <c r="BTO3902" s="57"/>
      <c r="BTP3902" s="57"/>
      <c r="BTQ3902" s="56"/>
      <c r="BTR3902" s="57"/>
      <c r="BTS3902" s="64"/>
      <c r="BTT3902" s="64"/>
      <c r="BTU3902" s="64"/>
      <c r="BTV3902" s="64"/>
      <c r="BTW3902" s="62"/>
      <c r="BTX3902" s="63"/>
      <c r="BTY3902" s="62"/>
      <c r="BTZ3902" s="62"/>
      <c r="BUA3902" s="61"/>
      <c r="BUB3902" s="60"/>
      <c r="BUC3902" s="59"/>
      <c r="BUD3902" s="57"/>
      <c r="BUE3902" s="57"/>
      <c r="BUF3902" s="57"/>
      <c r="BUG3902" s="57"/>
      <c r="BUH3902" s="57"/>
      <c r="BUI3902" s="57"/>
      <c r="BUJ3902" s="57"/>
      <c r="BUK3902" s="57"/>
      <c r="BUL3902" s="58"/>
      <c r="BUM3902" s="57"/>
      <c r="BUN3902" s="57"/>
      <c r="BUO3902" s="57"/>
      <c r="BUP3902" s="57"/>
      <c r="BUQ3902" s="57"/>
      <c r="BUR3902" s="56"/>
      <c r="BUS3902" s="57"/>
      <c r="BUT3902" s="64"/>
      <c r="BUU3902" s="64"/>
      <c r="BUV3902" s="64"/>
      <c r="BUW3902" s="64"/>
      <c r="BUX3902" s="62"/>
      <c r="BUY3902" s="63"/>
      <c r="BUZ3902" s="62"/>
      <c r="BVA3902" s="62"/>
      <c r="BVB3902" s="61"/>
      <c r="BVC3902" s="60"/>
      <c r="BVD3902" s="59"/>
      <c r="BVE3902" s="57"/>
      <c r="BVF3902" s="57"/>
      <c r="BVG3902" s="57"/>
      <c r="BVH3902" s="57"/>
      <c r="BVI3902" s="57"/>
      <c r="BVJ3902" s="57"/>
      <c r="BVK3902" s="57"/>
      <c r="BVL3902" s="57"/>
      <c r="BVM3902" s="58"/>
      <c r="BVN3902" s="57"/>
      <c r="BVO3902" s="57"/>
      <c r="BVP3902" s="57"/>
      <c r="BVQ3902" s="57"/>
      <c r="BVR3902" s="57"/>
      <c r="BVS3902" s="56"/>
      <c r="BVT3902" s="57"/>
      <c r="BVU3902" s="64"/>
      <c r="BVV3902" s="64"/>
      <c r="BVW3902" s="64"/>
      <c r="BVX3902" s="64"/>
      <c r="BVY3902" s="62"/>
      <c r="BVZ3902" s="63"/>
      <c r="BWA3902" s="62"/>
      <c r="BWB3902" s="62"/>
      <c r="BWC3902" s="61"/>
      <c r="BWD3902" s="60"/>
      <c r="BWE3902" s="59"/>
      <c r="BWF3902" s="57"/>
      <c r="BWG3902" s="57"/>
      <c r="BWH3902" s="57"/>
      <c r="BWI3902" s="57"/>
      <c r="BWJ3902" s="57"/>
      <c r="BWK3902" s="57"/>
      <c r="BWL3902" s="57"/>
      <c r="BWM3902" s="57"/>
      <c r="BWN3902" s="58"/>
      <c r="BWO3902" s="57"/>
      <c r="BWP3902" s="57"/>
      <c r="BWQ3902" s="57"/>
      <c r="BWR3902" s="57"/>
      <c r="BWS3902" s="57"/>
      <c r="BWT3902" s="56"/>
      <c r="BWU3902" s="57"/>
      <c r="BWV3902" s="64"/>
      <c r="BWW3902" s="64"/>
      <c r="BWX3902" s="64"/>
      <c r="BWY3902" s="64"/>
      <c r="BWZ3902" s="62"/>
      <c r="BXA3902" s="63"/>
      <c r="BXB3902" s="62"/>
      <c r="BXC3902" s="62"/>
      <c r="BXD3902" s="61"/>
      <c r="BXE3902" s="60"/>
      <c r="BXF3902" s="59"/>
      <c r="BXG3902" s="57"/>
      <c r="BXH3902" s="57"/>
      <c r="BXI3902" s="57"/>
      <c r="BXJ3902" s="57"/>
      <c r="BXK3902" s="57"/>
      <c r="BXL3902" s="57"/>
      <c r="BXM3902" s="57"/>
      <c r="BXN3902" s="57"/>
      <c r="BXO3902" s="58"/>
      <c r="BXP3902" s="57"/>
      <c r="BXQ3902" s="57"/>
      <c r="BXR3902" s="57"/>
      <c r="BXS3902" s="57"/>
      <c r="BXT3902" s="57"/>
      <c r="BXU3902" s="56"/>
      <c r="BXV3902" s="57"/>
      <c r="BXW3902" s="64"/>
      <c r="BXX3902" s="64"/>
      <c r="BXY3902" s="64"/>
      <c r="BXZ3902" s="64"/>
      <c r="BYA3902" s="62"/>
      <c r="BYB3902" s="63"/>
      <c r="BYC3902" s="62"/>
      <c r="BYD3902" s="62"/>
      <c r="BYE3902" s="61"/>
      <c r="BYF3902" s="60"/>
      <c r="BYG3902" s="59"/>
      <c r="BYH3902" s="57"/>
      <c r="BYI3902" s="57"/>
      <c r="BYJ3902" s="57"/>
      <c r="BYK3902" s="57"/>
      <c r="BYL3902" s="57"/>
      <c r="BYM3902" s="57"/>
      <c r="BYN3902" s="57"/>
      <c r="BYO3902" s="57"/>
      <c r="BYP3902" s="58"/>
      <c r="BYQ3902" s="57"/>
      <c r="BYR3902" s="57"/>
      <c r="BYS3902" s="57"/>
      <c r="BYT3902" s="57"/>
      <c r="BYU3902" s="57"/>
      <c r="BYV3902" s="56"/>
      <c r="BYW3902" s="57"/>
      <c r="BYX3902" s="64"/>
      <c r="BYY3902" s="64"/>
      <c r="BYZ3902" s="64"/>
      <c r="BZA3902" s="64"/>
      <c r="BZB3902" s="62"/>
      <c r="BZC3902" s="63"/>
      <c r="BZD3902" s="62"/>
      <c r="BZE3902" s="62"/>
      <c r="BZF3902" s="61"/>
      <c r="BZG3902" s="60"/>
      <c r="BZH3902" s="59"/>
      <c r="BZI3902" s="57"/>
      <c r="BZJ3902" s="57"/>
      <c r="BZK3902" s="57"/>
      <c r="BZL3902" s="57"/>
      <c r="BZM3902" s="57"/>
      <c r="BZN3902" s="57"/>
      <c r="BZO3902" s="57"/>
      <c r="BZP3902" s="57"/>
      <c r="BZQ3902" s="58"/>
      <c r="BZR3902" s="57"/>
      <c r="BZS3902" s="57"/>
      <c r="BZT3902" s="57"/>
      <c r="BZU3902" s="57"/>
      <c r="BZV3902" s="57"/>
      <c r="BZW3902" s="56"/>
      <c r="BZX3902" s="57"/>
      <c r="BZY3902" s="64"/>
      <c r="BZZ3902" s="64"/>
      <c r="CAA3902" s="64"/>
      <c r="CAB3902" s="64"/>
      <c r="CAC3902" s="62"/>
      <c r="CAD3902" s="63"/>
      <c r="CAE3902" s="62"/>
      <c r="CAF3902" s="62"/>
      <c r="CAG3902" s="61"/>
      <c r="CAH3902" s="60"/>
      <c r="CAI3902" s="59"/>
      <c r="CAJ3902" s="57"/>
      <c r="CAK3902" s="57"/>
      <c r="CAL3902" s="57"/>
      <c r="CAM3902" s="57"/>
      <c r="CAN3902" s="57"/>
      <c r="CAO3902" s="57"/>
      <c r="CAP3902" s="57"/>
      <c r="CAQ3902" s="57"/>
      <c r="CAR3902" s="58"/>
      <c r="CAS3902" s="57"/>
      <c r="CAT3902" s="57"/>
      <c r="CAU3902" s="57"/>
      <c r="CAV3902" s="57"/>
      <c r="CAW3902" s="57"/>
      <c r="CAX3902" s="56"/>
      <c r="CAY3902" s="57"/>
      <c r="CAZ3902" s="64"/>
      <c r="CBA3902" s="64"/>
      <c r="CBB3902" s="64"/>
      <c r="CBC3902" s="64"/>
      <c r="CBD3902" s="62"/>
      <c r="CBE3902" s="63"/>
      <c r="CBF3902" s="62"/>
      <c r="CBG3902" s="62"/>
      <c r="CBH3902" s="61"/>
      <c r="CBI3902" s="60"/>
      <c r="CBJ3902" s="59"/>
      <c r="CBK3902" s="57"/>
      <c r="CBL3902" s="57"/>
      <c r="CBM3902" s="57"/>
      <c r="CBN3902" s="57"/>
      <c r="CBO3902" s="57"/>
      <c r="CBP3902" s="57"/>
      <c r="CBQ3902" s="57"/>
      <c r="CBR3902" s="57"/>
      <c r="CBS3902" s="58"/>
      <c r="CBT3902" s="57"/>
      <c r="CBU3902" s="57"/>
      <c r="CBV3902" s="57"/>
      <c r="CBW3902" s="57"/>
      <c r="CBX3902" s="57"/>
      <c r="CBY3902" s="56"/>
      <c r="CBZ3902" s="57"/>
      <c r="CCA3902" s="64"/>
      <c r="CCB3902" s="64"/>
      <c r="CCC3902" s="64"/>
      <c r="CCD3902" s="64"/>
      <c r="CCE3902" s="62"/>
      <c r="CCF3902" s="63"/>
      <c r="CCG3902" s="62"/>
      <c r="CCH3902" s="62"/>
      <c r="CCI3902" s="61"/>
      <c r="CCJ3902" s="60"/>
      <c r="CCK3902" s="59"/>
      <c r="CCL3902" s="57"/>
      <c r="CCM3902" s="57"/>
      <c r="CCN3902" s="57"/>
      <c r="CCO3902" s="57"/>
      <c r="CCP3902" s="57"/>
      <c r="CCQ3902" s="57"/>
      <c r="CCR3902" s="57"/>
      <c r="CCS3902" s="57"/>
      <c r="CCT3902" s="58"/>
      <c r="CCU3902" s="57"/>
      <c r="CCV3902" s="57"/>
      <c r="CCW3902" s="57"/>
      <c r="CCX3902" s="57"/>
      <c r="CCY3902" s="57"/>
      <c r="CCZ3902" s="56"/>
      <c r="CDA3902" s="57"/>
      <c r="CDB3902" s="64"/>
      <c r="CDC3902" s="64"/>
      <c r="CDD3902" s="64"/>
      <c r="CDE3902" s="64"/>
      <c r="CDF3902" s="62"/>
      <c r="CDG3902" s="63"/>
      <c r="CDH3902" s="62"/>
      <c r="CDI3902" s="62"/>
      <c r="CDJ3902" s="61"/>
      <c r="CDK3902" s="60"/>
      <c r="CDL3902" s="59"/>
      <c r="CDM3902" s="57"/>
      <c r="CDN3902" s="57"/>
      <c r="CDO3902" s="57"/>
      <c r="CDP3902" s="57"/>
      <c r="CDQ3902" s="57"/>
      <c r="CDR3902" s="57"/>
      <c r="CDS3902" s="57"/>
      <c r="CDT3902" s="57"/>
      <c r="CDU3902" s="58"/>
      <c r="CDV3902" s="57"/>
      <c r="CDW3902" s="57"/>
      <c r="CDX3902" s="57"/>
      <c r="CDY3902" s="57"/>
      <c r="CDZ3902" s="57"/>
      <c r="CEA3902" s="56"/>
      <c r="CEB3902" s="57"/>
      <c r="CEC3902" s="64"/>
      <c r="CED3902" s="64"/>
      <c r="CEE3902" s="64"/>
      <c r="CEF3902" s="64"/>
      <c r="CEG3902" s="62"/>
      <c r="CEH3902" s="63"/>
      <c r="CEI3902" s="62"/>
      <c r="CEJ3902" s="62"/>
      <c r="CEK3902" s="61"/>
      <c r="CEL3902" s="60"/>
      <c r="CEM3902" s="59"/>
      <c r="CEN3902" s="57"/>
      <c r="CEO3902" s="57"/>
      <c r="CEP3902" s="57"/>
      <c r="CEQ3902" s="57"/>
      <c r="CER3902" s="57"/>
      <c r="CES3902" s="57"/>
      <c r="CET3902" s="57"/>
      <c r="CEU3902" s="57"/>
      <c r="CEV3902" s="58"/>
      <c r="CEW3902" s="57"/>
      <c r="CEX3902" s="57"/>
      <c r="CEY3902" s="57"/>
      <c r="CEZ3902" s="57"/>
      <c r="CFA3902" s="57"/>
      <c r="CFB3902" s="56"/>
      <c r="CFC3902" s="57"/>
      <c r="CFD3902" s="64"/>
      <c r="CFE3902" s="64"/>
      <c r="CFF3902" s="64"/>
      <c r="CFG3902" s="64"/>
      <c r="CFH3902" s="62"/>
      <c r="CFI3902" s="63"/>
      <c r="CFJ3902" s="62"/>
      <c r="CFK3902" s="62"/>
      <c r="CFL3902" s="61"/>
      <c r="CFM3902" s="60"/>
      <c r="CFN3902" s="59"/>
      <c r="CFO3902" s="57"/>
      <c r="CFP3902" s="57"/>
      <c r="CFQ3902" s="57"/>
      <c r="CFR3902" s="57"/>
      <c r="CFS3902" s="57"/>
      <c r="CFT3902" s="57"/>
      <c r="CFU3902" s="57"/>
      <c r="CFV3902" s="57"/>
      <c r="CFW3902" s="58"/>
      <c r="CFX3902" s="57"/>
      <c r="CFY3902" s="57"/>
      <c r="CFZ3902" s="57"/>
      <c r="CGA3902" s="57"/>
      <c r="CGB3902" s="57"/>
      <c r="CGC3902" s="56"/>
      <c r="CGD3902" s="57"/>
      <c r="CGE3902" s="64"/>
      <c r="CGF3902" s="64"/>
      <c r="CGG3902" s="64"/>
      <c r="CGH3902" s="64"/>
      <c r="CGI3902" s="62"/>
      <c r="CGJ3902" s="63"/>
      <c r="CGK3902" s="62"/>
      <c r="CGL3902" s="62"/>
      <c r="CGM3902" s="61"/>
      <c r="CGN3902" s="60"/>
      <c r="CGO3902" s="59"/>
      <c r="CGP3902" s="57"/>
      <c r="CGQ3902" s="57"/>
      <c r="CGR3902" s="57"/>
      <c r="CGS3902" s="57"/>
      <c r="CGT3902" s="57"/>
      <c r="CGU3902" s="57"/>
      <c r="CGV3902" s="57"/>
      <c r="CGW3902" s="57"/>
      <c r="CGX3902" s="58"/>
      <c r="CGY3902" s="57"/>
      <c r="CGZ3902" s="57"/>
      <c r="CHA3902" s="57"/>
      <c r="CHB3902" s="57"/>
      <c r="CHC3902" s="57"/>
      <c r="CHD3902" s="56"/>
      <c r="CHE3902" s="57"/>
      <c r="CHF3902" s="64"/>
      <c r="CHG3902" s="64"/>
      <c r="CHH3902" s="64"/>
      <c r="CHI3902" s="64"/>
      <c r="CHJ3902" s="62"/>
      <c r="CHK3902" s="63"/>
      <c r="CHL3902" s="62"/>
      <c r="CHM3902" s="62"/>
      <c r="CHN3902" s="61"/>
      <c r="CHO3902" s="60"/>
      <c r="CHP3902" s="59"/>
      <c r="CHQ3902" s="57"/>
      <c r="CHR3902" s="57"/>
      <c r="CHS3902" s="57"/>
      <c r="CHT3902" s="57"/>
      <c r="CHU3902" s="57"/>
      <c r="CHV3902" s="57"/>
      <c r="CHW3902" s="57"/>
      <c r="CHX3902" s="57"/>
      <c r="CHY3902" s="58"/>
      <c r="CHZ3902" s="57"/>
      <c r="CIA3902" s="57"/>
      <c r="CIB3902" s="57"/>
      <c r="CIC3902" s="57"/>
      <c r="CID3902" s="57"/>
      <c r="CIE3902" s="56"/>
      <c r="CIF3902" s="57"/>
      <c r="CIG3902" s="64"/>
      <c r="CIH3902" s="64"/>
      <c r="CII3902" s="64"/>
      <c r="CIJ3902" s="64"/>
      <c r="CIK3902" s="62"/>
      <c r="CIL3902" s="63"/>
      <c r="CIM3902" s="62"/>
      <c r="CIN3902" s="62"/>
      <c r="CIO3902" s="61"/>
      <c r="CIP3902" s="60"/>
      <c r="CIQ3902" s="59"/>
      <c r="CIR3902" s="57"/>
      <c r="CIS3902" s="57"/>
      <c r="CIT3902" s="57"/>
      <c r="CIU3902" s="57"/>
      <c r="CIV3902" s="57"/>
      <c r="CIW3902" s="57"/>
      <c r="CIX3902" s="57"/>
      <c r="CIY3902" s="57"/>
      <c r="CIZ3902" s="58"/>
      <c r="CJA3902" s="57"/>
      <c r="CJB3902" s="57"/>
      <c r="CJC3902" s="57"/>
      <c r="CJD3902" s="57"/>
      <c r="CJE3902" s="57"/>
      <c r="CJF3902" s="56"/>
      <c r="CJG3902" s="57"/>
      <c r="CJH3902" s="64"/>
      <c r="CJI3902" s="64"/>
      <c r="CJJ3902" s="64"/>
      <c r="CJK3902" s="64"/>
      <c r="CJL3902" s="62"/>
      <c r="CJM3902" s="63"/>
      <c r="CJN3902" s="62"/>
      <c r="CJO3902" s="62"/>
      <c r="CJP3902" s="61"/>
      <c r="CJQ3902" s="60"/>
      <c r="CJR3902" s="59"/>
      <c r="CJS3902" s="57"/>
      <c r="CJT3902" s="57"/>
      <c r="CJU3902" s="57"/>
      <c r="CJV3902" s="57"/>
      <c r="CJW3902" s="57"/>
      <c r="CJX3902" s="57"/>
      <c r="CJY3902" s="57"/>
      <c r="CJZ3902" s="57"/>
      <c r="CKA3902" s="58"/>
      <c r="CKB3902" s="57"/>
      <c r="CKC3902" s="57"/>
      <c r="CKD3902" s="57"/>
      <c r="CKE3902" s="57"/>
      <c r="CKF3902" s="57"/>
      <c r="CKG3902" s="56"/>
      <c r="CKH3902" s="57"/>
      <c r="CKI3902" s="64"/>
      <c r="CKJ3902" s="64"/>
      <c r="CKK3902" s="64"/>
      <c r="CKL3902" s="64"/>
      <c r="CKM3902" s="62"/>
      <c r="CKN3902" s="63"/>
      <c r="CKO3902" s="62"/>
      <c r="CKP3902" s="62"/>
      <c r="CKQ3902" s="61"/>
      <c r="CKR3902" s="60"/>
      <c r="CKS3902" s="59"/>
      <c r="CKT3902" s="57"/>
      <c r="CKU3902" s="57"/>
      <c r="CKV3902" s="57"/>
      <c r="CKW3902" s="57"/>
      <c r="CKX3902" s="57"/>
      <c r="CKY3902" s="57"/>
      <c r="CKZ3902" s="57"/>
      <c r="CLA3902" s="57"/>
      <c r="CLB3902" s="58"/>
      <c r="CLC3902" s="57"/>
      <c r="CLD3902" s="57"/>
      <c r="CLE3902" s="57"/>
      <c r="CLF3902" s="57"/>
      <c r="CLG3902" s="57"/>
      <c r="CLH3902" s="56"/>
      <c r="CLI3902" s="57"/>
      <c r="CLJ3902" s="64"/>
      <c r="CLK3902" s="64"/>
      <c r="CLL3902" s="64"/>
      <c r="CLM3902" s="64"/>
      <c r="CLN3902" s="62"/>
      <c r="CLO3902" s="63"/>
      <c r="CLP3902" s="62"/>
      <c r="CLQ3902" s="62"/>
      <c r="CLR3902" s="61"/>
      <c r="CLS3902" s="60"/>
      <c r="CLT3902" s="59"/>
      <c r="CLU3902" s="57"/>
      <c r="CLV3902" s="57"/>
      <c r="CLW3902" s="57"/>
      <c r="CLX3902" s="57"/>
      <c r="CLY3902" s="57"/>
      <c r="CLZ3902" s="57"/>
      <c r="CMA3902" s="57"/>
      <c r="CMB3902" s="57"/>
      <c r="CMC3902" s="58"/>
      <c r="CMD3902" s="57"/>
      <c r="CME3902" s="57"/>
      <c r="CMF3902" s="57"/>
      <c r="CMG3902" s="57"/>
      <c r="CMH3902" s="57"/>
      <c r="CMI3902" s="56"/>
      <c r="CMJ3902" s="57"/>
      <c r="CMK3902" s="64"/>
      <c r="CML3902" s="64"/>
      <c r="CMM3902" s="64"/>
      <c r="CMN3902" s="64"/>
      <c r="CMO3902" s="62"/>
      <c r="CMP3902" s="63"/>
      <c r="CMQ3902" s="62"/>
      <c r="CMR3902" s="62"/>
      <c r="CMS3902" s="61"/>
      <c r="CMT3902" s="60"/>
      <c r="CMU3902" s="59"/>
      <c r="CMV3902" s="57"/>
      <c r="CMW3902" s="57"/>
      <c r="CMX3902" s="57"/>
      <c r="CMY3902" s="57"/>
      <c r="CMZ3902" s="57"/>
      <c r="CNA3902" s="57"/>
      <c r="CNB3902" s="57"/>
      <c r="CNC3902" s="57"/>
      <c r="CND3902" s="58"/>
      <c r="CNE3902" s="57"/>
      <c r="CNF3902" s="57"/>
      <c r="CNG3902" s="57"/>
      <c r="CNH3902" s="57"/>
      <c r="CNI3902" s="57"/>
      <c r="CNJ3902" s="56"/>
      <c r="CNK3902" s="57"/>
      <c r="CNL3902" s="64"/>
      <c r="CNM3902" s="64"/>
      <c r="CNN3902" s="64"/>
      <c r="CNO3902" s="64"/>
      <c r="CNP3902" s="62"/>
      <c r="CNQ3902" s="63"/>
      <c r="CNR3902" s="62"/>
      <c r="CNS3902" s="62"/>
      <c r="CNT3902" s="61"/>
      <c r="CNU3902" s="60"/>
      <c r="CNV3902" s="59"/>
      <c r="CNW3902" s="57"/>
      <c r="CNX3902" s="57"/>
      <c r="CNY3902" s="57"/>
      <c r="CNZ3902" s="57"/>
      <c r="COA3902" s="57"/>
      <c r="COB3902" s="57"/>
      <c r="COC3902" s="57"/>
      <c r="COD3902" s="57"/>
      <c r="COE3902" s="58"/>
      <c r="COF3902" s="57"/>
      <c r="COG3902" s="57"/>
      <c r="COH3902" s="57"/>
      <c r="COI3902" s="57"/>
      <c r="COJ3902" s="57"/>
      <c r="COK3902" s="56"/>
      <c r="COL3902" s="57"/>
      <c r="COM3902" s="64"/>
      <c r="CON3902" s="64"/>
      <c r="COO3902" s="64"/>
      <c r="COP3902" s="64"/>
      <c r="COQ3902" s="62"/>
      <c r="COR3902" s="63"/>
      <c r="COS3902" s="62"/>
      <c r="COT3902" s="62"/>
      <c r="COU3902" s="61"/>
      <c r="COV3902" s="60"/>
      <c r="COW3902" s="59"/>
      <c r="COX3902" s="57"/>
      <c r="COY3902" s="57"/>
      <c r="COZ3902" s="57"/>
      <c r="CPA3902" s="57"/>
      <c r="CPB3902" s="57"/>
      <c r="CPC3902" s="57"/>
      <c r="CPD3902" s="57"/>
      <c r="CPE3902" s="57"/>
      <c r="CPF3902" s="58"/>
      <c r="CPG3902" s="57"/>
      <c r="CPH3902" s="57"/>
      <c r="CPI3902" s="57"/>
      <c r="CPJ3902" s="57"/>
      <c r="CPK3902" s="57"/>
      <c r="CPL3902" s="56"/>
      <c r="CPM3902" s="57"/>
      <c r="CPN3902" s="64"/>
      <c r="CPO3902" s="64"/>
      <c r="CPP3902" s="64"/>
      <c r="CPQ3902" s="64"/>
      <c r="CPR3902" s="62"/>
      <c r="CPS3902" s="63"/>
      <c r="CPT3902" s="62"/>
      <c r="CPU3902" s="62"/>
      <c r="CPV3902" s="61"/>
      <c r="CPW3902" s="60"/>
      <c r="CPX3902" s="59"/>
      <c r="CPY3902" s="57"/>
      <c r="CPZ3902" s="57"/>
      <c r="CQA3902" s="57"/>
      <c r="CQB3902" s="57"/>
      <c r="CQC3902" s="57"/>
      <c r="CQD3902" s="57"/>
      <c r="CQE3902" s="57"/>
      <c r="CQF3902" s="57"/>
      <c r="CQG3902" s="58"/>
      <c r="CQH3902" s="57"/>
      <c r="CQI3902" s="57"/>
      <c r="CQJ3902" s="57"/>
      <c r="CQK3902" s="57"/>
      <c r="CQL3902" s="57"/>
      <c r="CQM3902" s="56"/>
      <c r="CQN3902" s="57"/>
      <c r="CQO3902" s="64"/>
      <c r="CQP3902" s="64"/>
      <c r="CQQ3902" s="64"/>
      <c r="CQR3902" s="64"/>
      <c r="CQS3902" s="62"/>
      <c r="CQT3902" s="63"/>
      <c r="CQU3902" s="62"/>
      <c r="CQV3902" s="62"/>
      <c r="CQW3902" s="61"/>
      <c r="CQX3902" s="60"/>
      <c r="CQY3902" s="59"/>
      <c r="CQZ3902" s="57"/>
      <c r="CRA3902" s="57"/>
      <c r="CRB3902" s="57"/>
      <c r="CRC3902" s="57"/>
      <c r="CRD3902" s="57"/>
      <c r="CRE3902" s="57"/>
      <c r="CRF3902" s="57"/>
      <c r="CRG3902" s="57"/>
      <c r="CRH3902" s="58"/>
      <c r="CRI3902" s="57"/>
      <c r="CRJ3902" s="57"/>
      <c r="CRK3902" s="57"/>
      <c r="CRL3902" s="57"/>
      <c r="CRM3902" s="57"/>
      <c r="CRN3902" s="56"/>
      <c r="CRO3902" s="57"/>
      <c r="CRP3902" s="64"/>
      <c r="CRQ3902" s="64"/>
      <c r="CRR3902" s="64"/>
      <c r="CRS3902" s="64"/>
      <c r="CRT3902" s="62"/>
      <c r="CRU3902" s="63"/>
      <c r="CRV3902" s="62"/>
      <c r="CRW3902" s="62"/>
      <c r="CRX3902" s="61"/>
      <c r="CRY3902" s="60"/>
      <c r="CRZ3902" s="59"/>
      <c r="CSA3902" s="57"/>
      <c r="CSB3902" s="57"/>
      <c r="CSC3902" s="57"/>
      <c r="CSD3902" s="57"/>
      <c r="CSE3902" s="57"/>
      <c r="CSF3902" s="57"/>
      <c r="CSG3902" s="57"/>
      <c r="CSH3902" s="57"/>
      <c r="CSI3902" s="58"/>
      <c r="CSJ3902" s="57"/>
      <c r="CSK3902" s="57"/>
      <c r="CSL3902" s="57"/>
      <c r="CSM3902" s="57"/>
      <c r="CSN3902" s="57"/>
      <c r="CSO3902" s="56"/>
      <c r="CSP3902" s="57"/>
      <c r="CSQ3902" s="64"/>
      <c r="CSR3902" s="64"/>
      <c r="CSS3902" s="64"/>
      <c r="CST3902" s="64"/>
      <c r="CSU3902" s="62"/>
      <c r="CSV3902" s="63"/>
      <c r="CSW3902" s="62"/>
      <c r="CSX3902" s="62"/>
      <c r="CSY3902" s="61"/>
      <c r="CSZ3902" s="60"/>
      <c r="CTA3902" s="59"/>
      <c r="CTB3902" s="57"/>
      <c r="CTC3902" s="57"/>
      <c r="CTD3902" s="57"/>
      <c r="CTE3902" s="57"/>
      <c r="CTF3902" s="57"/>
      <c r="CTG3902" s="57"/>
      <c r="CTH3902" s="57"/>
      <c r="CTI3902" s="57"/>
      <c r="CTJ3902" s="58"/>
      <c r="CTK3902" s="57"/>
      <c r="CTL3902" s="57"/>
      <c r="CTM3902" s="57"/>
      <c r="CTN3902" s="57"/>
      <c r="CTO3902" s="57"/>
      <c r="CTP3902" s="56"/>
      <c r="CTQ3902" s="57"/>
      <c r="CTR3902" s="64"/>
      <c r="CTS3902" s="64"/>
      <c r="CTT3902" s="64"/>
      <c r="CTU3902" s="64"/>
      <c r="CTV3902" s="62"/>
      <c r="CTW3902" s="63"/>
      <c r="CTX3902" s="62"/>
      <c r="CTY3902" s="62"/>
      <c r="CTZ3902" s="61"/>
      <c r="CUA3902" s="60"/>
      <c r="CUB3902" s="59"/>
      <c r="CUC3902" s="57"/>
      <c r="CUD3902" s="57"/>
      <c r="CUE3902" s="57"/>
      <c r="CUF3902" s="57"/>
      <c r="CUG3902" s="57"/>
      <c r="CUH3902" s="57"/>
      <c r="CUI3902" s="57"/>
      <c r="CUJ3902" s="57"/>
      <c r="CUK3902" s="58"/>
      <c r="CUL3902" s="57"/>
      <c r="CUM3902" s="57"/>
      <c r="CUN3902" s="57"/>
      <c r="CUO3902" s="57"/>
      <c r="CUP3902" s="57"/>
      <c r="CUQ3902" s="56"/>
      <c r="CUR3902" s="57"/>
      <c r="CUS3902" s="64"/>
      <c r="CUT3902" s="64"/>
      <c r="CUU3902" s="64"/>
      <c r="CUV3902" s="64"/>
      <c r="CUW3902" s="62"/>
      <c r="CUX3902" s="63"/>
      <c r="CUY3902" s="62"/>
      <c r="CUZ3902" s="62"/>
      <c r="CVA3902" s="61"/>
      <c r="CVB3902" s="60"/>
      <c r="CVC3902" s="59"/>
      <c r="CVD3902" s="57"/>
      <c r="CVE3902" s="57"/>
      <c r="CVF3902" s="57"/>
      <c r="CVG3902" s="57"/>
      <c r="CVH3902" s="57"/>
      <c r="CVI3902" s="57"/>
      <c r="CVJ3902" s="57"/>
      <c r="CVK3902" s="57"/>
      <c r="CVL3902" s="58"/>
      <c r="CVM3902" s="57"/>
      <c r="CVN3902" s="57"/>
      <c r="CVO3902" s="57"/>
      <c r="CVP3902" s="57"/>
      <c r="CVQ3902" s="57"/>
      <c r="CVR3902" s="56"/>
      <c r="CVS3902" s="57"/>
      <c r="CVT3902" s="64"/>
      <c r="CVU3902" s="64"/>
      <c r="CVV3902" s="64"/>
      <c r="CVW3902" s="64"/>
      <c r="CVX3902" s="62"/>
      <c r="CVY3902" s="63"/>
      <c r="CVZ3902" s="62"/>
      <c r="CWA3902" s="62"/>
      <c r="CWB3902" s="61"/>
      <c r="CWC3902" s="60"/>
      <c r="CWD3902" s="59"/>
      <c r="CWE3902" s="57"/>
      <c r="CWF3902" s="57"/>
      <c r="CWG3902" s="57"/>
      <c r="CWH3902" s="57"/>
      <c r="CWI3902" s="57"/>
      <c r="CWJ3902" s="57"/>
      <c r="CWK3902" s="57"/>
      <c r="CWL3902" s="57"/>
      <c r="CWM3902" s="58"/>
      <c r="CWN3902" s="57"/>
      <c r="CWO3902" s="57"/>
      <c r="CWP3902" s="57"/>
      <c r="CWQ3902" s="57"/>
      <c r="CWR3902" s="57"/>
      <c r="CWS3902" s="56"/>
      <c r="CWT3902" s="57"/>
      <c r="CWU3902" s="64"/>
      <c r="CWV3902" s="64"/>
      <c r="CWW3902" s="64"/>
      <c r="CWX3902" s="64"/>
      <c r="CWY3902" s="62"/>
      <c r="CWZ3902" s="63"/>
      <c r="CXA3902" s="62"/>
      <c r="CXB3902" s="62"/>
      <c r="CXC3902" s="61"/>
      <c r="CXD3902" s="60"/>
      <c r="CXE3902" s="59"/>
      <c r="CXF3902" s="57"/>
      <c r="CXG3902" s="57"/>
      <c r="CXH3902" s="57"/>
      <c r="CXI3902" s="57"/>
      <c r="CXJ3902" s="57"/>
      <c r="CXK3902" s="57"/>
      <c r="CXL3902" s="57"/>
      <c r="CXM3902" s="57"/>
      <c r="CXN3902" s="58"/>
      <c r="CXO3902" s="57"/>
      <c r="CXP3902" s="57"/>
      <c r="CXQ3902" s="57"/>
      <c r="CXR3902" s="57"/>
      <c r="CXS3902" s="57"/>
      <c r="CXT3902" s="56"/>
      <c r="CXU3902" s="57"/>
      <c r="CXV3902" s="64"/>
      <c r="CXW3902" s="64"/>
      <c r="CXX3902" s="64"/>
      <c r="CXY3902" s="64"/>
      <c r="CXZ3902" s="62"/>
      <c r="CYA3902" s="63"/>
      <c r="CYB3902" s="62"/>
      <c r="CYC3902" s="62"/>
      <c r="CYD3902" s="61"/>
      <c r="CYE3902" s="60"/>
      <c r="CYF3902" s="59"/>
      <c r="CYG3902" s="57"/>
      <c r="CYH3902" s="57"/>
      <c r="CYI3902" s="57"/>
      <c r="CYJ3902" s="57"/>
      <c r="CYK3902" s="57"/>
      <c r="CYL3902" s="57"/>
      <c r="CYM3902" s="57"/>
      <c r="CYN3902" s="57"/>
      <c r="CYO3902" s="58"/>
      <c r="CYP3902" s="57"/>
      <c r="CYQ3902" s="57"/>
      <c r="CYR3902" s="57"/>
      <c r="CYS3902" s="57"/>
      <c r="CYT3902" s="57"/>
      <c r="CYU3902" s="56"/>
      <c r="CYV3902" s="57"/>
      <c r="CYW3902" s="64"/>
      <c r="CYX3902" s="64"/>
      <c r="CYY3902" s="64"/>
      <c r="CYZ3902" s="64"/>
      <c r="CZA3902" s="62"/>
      <c r="CZB3902" s="63"/>
      <c r="CZC3902" s="62"/>
      <c r="CZD3902" s="62"/>
      <c r="CZE3902" s="61"/>
      <c r="CZF3902" s="60"/>
      <c r="CZG3902" s="59"/>
      <c r="CZH3902" s="57"/>
      <c r="CZI3902" s="57"/>
      <c r="CZJ3902" s="57"/>
      <c r="CZK3902" s="57"/>
      <c r="CZL3902" s="57"/>
      <c r="CZM3902" s="57"/>
      <c r="CZN3902" s="57"/>
      <c r="CZO3902" s="57"/>
      <c r="CZP3902" s="58"/>
      <c r="CZQ3902" s="57"/>
      <c r="CZR3902" s="57"/>
      <c r="CZS3902" s="57"/>
      <c r="CZT3902" s="57"/>
      <c r="CZU3902" s="57"/>
      <c r="CZV3902" s="56"/>
      <c r="CZW3902" s="57"/>
      <c r="CZX3902" s="64"/>
      <c r="CZY3902" s="64"/>
      <c r="CZZ3902" s="64"/>
      <c r="DAA3902" s="64"/>
      <c r="DAB3902" s="62"/>
      <c r="DAC3902" s="63"/>
      <c r="DAD3902" s="62"/>
      <c r="DAE3902" s="62"/>
      <c r="DAF3902" s="61"/>
      <c r="DAG3902" s="60"/>
      <c r="DAH3902" s="59"/>
      <c r="DAI3902" s="57"/>
      <c r="DAJ3902" s="57"/>
      <c r="DAK3902" s="57"/>
      <c r="DAL3902" s="57"/>
      <c r="DAM3902" s="57"/>
      <c r="DAN3902" s="57"/>
      <c r="DAO3902" s="57"/>
      <c r="DAP3902" s="57"/>
      <c r="DAQ3902" s="58"/>
      <c r="DAR3902" s="57"/>
      <c r="DAS3902" s="57"/>
      <c r="DAT3902" s="57"/>
      <c r="DAU3902" s="57"/>
      <c r="DAV3902" s="57"/>
      <c r="DAW3902" s="56"/>
      <c r="DAX3902" s="57"/>
      <c r="DAY3902" s="64"/>
      <c r="DAZ3902" s="64"/>
      <c r="DBA3902" s="64"/>
      <c r="DBB3902" s="64"/>
      <c r="DBC3902" s="62"/>
      <c r="DBD3902" s="63"/>
      <c r="DBE3902" s="62"/>
      <c r="DBF3902" s="62"/>
      <c r="DBG3902" s="61"/>
      <c r="DBH3902" s="60"/>
      <c r="DBI3902" s="59"/>
      <c r="DBJ3902" s="57"/>
      <c r="DBK3902" s="57"/>
      <c r="DBL3902" s="57"/>
      <c r="DBM3902" s="57"/>
      <c r="DBN3902" s="57"/>
      <c r="DBO3902" s="57"/>
      <c r="DBP3902" s="57"/>
      <c r="DBQ3902" s="57"/>
      <c r="DBR3902" s="58"/>
      <c r="DBS3902" s="57"/>
      <c r="DBT3902" s="57"/>
      <c r="DBU3902" s="57"/>
      <c r="DBV3902" s="57"/>
      <c r="DBW3902" s="57"/>
      <c r="DBX3902" s="56"/>
      <c r="DBY3902" s="57"/>
      <c r="DBZ3902" s="64"/>
      <c r="DCA3902" s="64"/>
      <c r="DCB3902" s="64"/>
      <c r="DCC3902" s="64"/>
      <c r="DCD3902" s="62"/>
      <c r="DCE3902" s="63"/>
      <c r="DCF3902" s="62"/>
      <c r="DCG3902" s="62"/>
      <c r="DCH3902" s="61"/>
      <c r="DCI3902" s="60"/>
      <c r="DCJ3902" s="59"/>
      <c r="DCK3902" s="57"/>
      <c r="DCL3902" s="57"/>
      <c r="DCM3902" s="57"/>
      <c r="DCN3902" s="57"/>
      <c r="DCO3902" s="57"/>
      <c r="DCP3902" s="57"/>
      <c r="DCQ3902" s="57"/>
      <c r="DCR3902" s="57"/>
      <c r="DCS3902" s="58"/>
      <c r="DCT3902" s="57"/>
      <c r="DCU3902" s="57"/>
      <c r="DCV3902" s="57"/>
      <c r="DCW3902" s="57"/>
      <c r="DCX3902" s="57"/>
      <c r="DCY3902" s="56"/>
      <c r="DCZ3902" s="57"/>
      <c r="DDA3902" s="64"/>
      <c r="DDB3902" s="64"/>
      <c r="DDC3902" s="64"/>
      <c r="DDD3902" s="64"/>
      <c r="DDE3902" s="62"/>
      <c r="DDF3902" s="63"/>
      <c r="DDG3902" s="62"/>
      <c r="DDH3902" s="62"/>
      <c r="DDI3902" s="61"/>
      <c r="DDJ3902" s="60"/>
      <c r="DDK3902" s="59"/>
      <c r="DDL3902" s="57"/>
      <c r="DDM3902" s="57"/>
      <c r="DDN3902" s="57"/>
      <c r="DDO3902" s="57"/>
      <c r="DDP3902" s="57"/>
      <c r="DDQ3902" s="57"/>
      <c r="DDR3902" s="57"/>
      <c r="DDS3902" s="57"/>
      <c r="DDT3902" s="58"/>
      <c r="DDU3902" s="57"/>
      <c r="DDV3902" s="57"/>
      <c r="DDW3902" s="57"/>
      <c r="DDX3902" s="57"/>
      <c r="DDY3902" s="57"/>
      <c r="DDZ3902" s="56"/>
      <c r="DEA3902" s="57"/>
      <c r="DEB3902" s="64"/>
      <c r="DEC3902" s="64"/>
      <c r="DED3902" s="64"/>
      <c r="DEE3902" s="64"/>
      <c r="DEF3902" s="62"/>
      <c r="DEG3902" s="63"/>
      <c r="DEH3902" s="62"/>
      <c r="DEI3902" s="62"/>
      <c r="DEJ3902" s="61"/>
      <c r="DEK3902" s="60"/>
      <c r="DEL3902" s="59"/>
      <c r="DEM3902" s="57"/>
      <c r="DEN3902" s="57"/>
      <c r="DEO3902" s="57"/>
      <c r="DEP3902" s="57"/>
      <c r="DEQ3902" s="57"/>
      <c r="DER3902" s="57"/>
      <c r="DES3902" s="57"/>
      <c r="DET3902" s="57"/>
      <c r="DEU3902" s="58"/>
      <c r="DEV3902" s="57"/>
      <c r="DEW3902" s="57"/>
      <c r="DEX3902" s="57"/>
      <c r="DEY3902" s="57"/>
      <c r="DEZ3902" s="57"/>
      <c r="DFA3902" s="56"/>
      <c r="DFB3902" s="57"/>
      <c r="DFC3902" s="64"/>
      <c r="DFD3902" s="64"/>
      <c r="DFE3902" s="64"/>
      <c r="DFF3902" s="64"/>
      <c r="DFG3902" s="62"/>
      <c r="DFH3902" s="63"/>
      <c r="DFI3902" s="62"/>
      <c r="DFJ3902" s="62"/>
      <c r="DFK3902" s="61"/>
      <c r="DFL3902" s="60"/>
      <c r="DFM3902" s="59"/>
      <c r="DFN3902" s="57"/>
      <c r="DFO3902" s="57"/>
      <c r="DFP3902" s="57"/>
      <c r="DFQ3902" s="57"/>
      <c r="DFR3902" s="57"/>
      <c r="DFS3902" s="57"/>
      <c r="DFT3902" s="57"/>
      <c r="DFU3902" s="57"/>
      <c r="DFV3902" s="58"/>
      <c r="DFW3902" s="57"/>
      <c r="DFX3902" s="57"/>
      <c r="DFY3902" s="57"/>
      <c r="DFZ3902" s="57"/>
      <c r="DGA3902" s="57"/>
      <c r="DGB3902" s="56"/>
      <c r="DGC3902" s="57"/>
      <c r="DGD3902" s="64"/>
      <c r="DGE3902" s="64"/>
      <c r="DGF3902" s="64"/>
      <c r="DGG3902" s="64"/>
      <c r="DGH3902" s="62"/>
      <c r="DGI3902" s="63"/>
      <c r="DGJ3902" s="62"/>
      <c r="DGK3902" s="62"/>
      <c r="DGL3902" s="61"/>
      <c r="DGM3902" s="60"/>
      <c r="DGN3902" s="59"/>
      <c r="DGO3902" s="57"/>
      <c r="DGP3902" s="57"/>
      <c r="DGQ3902" s="57"/>
      <c r="DGR3902" s="57"/>
      <c r="DGS3902" s="57"/>
      <c r="DGT3902" s="57"/>
      <c r="DGU3902" s="57"/>
      <c r="DGV3902" s="57"/>
      <c r="DGW3902" s="58"/>
      <c r="DGX3902" s="57"/>
      <c r="DGY3902" s="57"/>
      <c r="DGZ3902" s="57"/>
      <c r="DHA3902" s="57"/>
      <c r="DHB3902" s="57"/>
      <c r="DHC3902" s="56"/>
      <c r="DHD3902" s="57"/>
      <c r="DHE3902" s="64"/>
      <c r="DHF3902" s="64"/>
      <c r="DHG3902" s="64"/>
      <c r="DHH3902" s="64"/>
      <c r="DHI3902" s="62"/>
      <c r="DHJ3902" s="63"/>
      <c r="DHK3902" s="62"/>
      <c r="DHL3902" s="62"/>
      <c r="DHM3902" s="61"/>
      <c r="DHN3902" s="60"/>
      <c r="DHO3902" s="59"/>
      <c r="DHP3902" s="57"/>
      <c r="DHQ3902" s="57"/>
      <c r="DHR3902" s="57"/>
      <c r="DHS3902" s="57"/>
      <c r="DHT3902" s="57"/>
      <c r="DHU3902" s="57"/>
      <c r="DHV3902" s="57"/>
      <c r="DHW3902" s="57"/>
      <c r="DHX3902" s="58"/>
      <c r="DHY3902" s="57"/>
      <c r="DHZ3902" s="57"/>
      <c r="DIA3902" s="57"/>
      <c r="DIB3902" s="57"/>
      <c r="DIC3902" s="57"/>
      <c r="DID3902" s="56"/>
      <c r="DIE3902" s="57"/>
      <c r="DIF3902" s="64"/>
      <c r="DIG3902" s="64"/>
      <c r="DIH3902" s="64"/>
      <c r="DII3902" s="64"/>
      <c r="DIJ3902" s="62"/>
      <c r="DIK3902" s="63"/>
      <c r="DIL3902" s="62"/>
      <c r="DIM3902" s="62"/>
      <c r="DIN3902" s="61"/>
      <c r="DIO3902" s="60"/>
      <c r="DIP3902" s="59"/>
      <c r="DIQ3902" s="57"/>
      <c r="DIR3902" s="57"/>
      <c r="DIS3902" s="57"/>
      <c r="DIT3902" s="57"/>
      <c r="DIU3902" s="57"/>
      <c r="DIV3902" s="57"/>
      <c r="DIW3902" s="57"/>
      <c r="DIX3902" s="57"/>
      <c r="DIY3902" s="58"/>
      <c r="DIZ3902" s="57"/>
      <c r="DJA3902" s="57"/>
      <c r="DJB3902" s="57"/>
      <c r="DJC3902" s="57"/>
      <c r="DJD3902" s="57"/>
      <c r="DJE3902" s="56"/>
      <c r="DJF3902" s="57"/>
      <c r="DJG3902" s="64"/>
      <c r="DJH3902" s="64"/>
      <c r="DJI3902" s="64"/>
      <c r="DJJ3902" s="64"/>
      <c r="DJK3902" s="62"/>
      <c r="DJL3902" s="63"/>
      <c r="DJM3902" s="62"/>
      <c r="DJN3902" s="62"/>
      <c r="DJO3902" s="61"/>
      <c r="DJP3902" s="60"/>
      <c r="DJQ3902" s="59"/>
      <c r="DJR3902" s="57"/>
      <c r="DJS3902" s="57"/>
      <c r="DJT3902" s="57"/>
      <c r="DJU3902" s="57"/>
      <c r="DJV3902" s="57"/>
      <c r="DJW3902" s="57"/>
      <c r="DJX3902" s="57"/>
      <c r="DJY3902" s="57"/>
      <c r="DJZ3902" s="58"/>
      <c r="DKA3902" s="57"/>
      <c r="DKB3902" s="57"/>
      <c r="DKC3902" s="57"/>
      <c r="DKD3902" s="57"/>
      <c r="DKE3902" s="57"/>
      <c r="DKF3902" s="56"/>
      <c r="DKG3902" s="57"/>
      <c r="DKH3902" s="64"/>
      <c r="DKI3902" s="64"/>
      <c r="DKJ3902" s="64"/>
      <c r="DKK3902" s="64"/>
      <c r="DKL3902" s="62"/>
      <c r="DKM3902" s="63"/>
      <c r="DKN3902" s="62"/>
      <c r="DKO3902" s="62"/>
      <c r="DKP3902" s="61"/>
      <c r="DKQ3902" s="60"/>
      <c r="DKR3902" s="59"/>
      <c r="DKS3902" s="57"/>
      <c r="DKT3902" s="57"/>
      <c r="DKU3902" s="57"/>
      <c r="DKV3902" s="57"/>
      <c r="DKW3902" s="57"/>
      <c r="DKX3902" s="57"/>
      <c r="DKY3902" s="57"/>
      <c r="DKZ3902" s="57"/>
      <c r="DLA3902" s="58"/>
      <c r="DLB3902" s="57"/>
      <c r="DLC3902" s="57"/>
      <c r="DLD3902" s="57"/>
      <c r="DLE3902" s="57"/>
      <c r="DLF3902" s="57"/>
      <c r="DLG3902" s="56"/>
      <c r="DLH3902" s="57"/>
      <c r="DLI3902" s="64"/>
      <c r="DLJ3902" s="64"/>
      <c r="DLK3902" s="64"/>
      <c r="DLL3902" s="64"/>
      <c r="DLM3902" s="62"/>
      <c r="DLN3902" s="63"/>
      <c r="DLO3902" s="62"/>
      <c r="DLP3902" s="62"/>
      <c r="DLQ3902" s="61"/>
      <c r="DLR3902" s="60"/>
      <c r="DLS3902" s="59"/>
      <c r="DLT3902" s="57"/>
      <c r="DLU3902" s="57"/>
      <c r="DLV3902" s="57"/>
      <c r="DLW3902" s="57"/>
      <c r="DLX3902" s="57"/>
      <c r="DLY3902" s="57"/>
      <c r="DLZ3902" s="57"/>
      <c r="DMA3902" s="57"/>
      <c r="DMB3902" s="58"/>
      <c r="DMC3902" s="57"/>
      <c r="DMD3902" s="57"/>
      <c r="DME3902" s="57"/>
      <c r="DMF3902" s="57"/>
      <c r="DMG3902" s="57"/>
      <c r="DMH3902" s="56"/>
      <c r="DMI3902" s="57"/>
      <c r="DMJ3902" s="64"/>
      <c r="DMK3902" s="64"/>
      <c r="DML3902" s="64"/>
      <c r="DMM3902" s="64"/>
      <c r="DMN3902" s="62"/>
      <c r="DMO3902" s="63"/>
      <c r="DMP3902" s="62"/>
      <c r="DMQ3902" s="62"/>
      <c r="DMR3902" s="61"/>
      <c r="DMS3902" s="60"/>
      <c r="DMT3902" s="59"/>
      <c r="DMU3902" s="57"/>
      <c r="DMV3902" s="57"/>
      <c r="DMW3902" s="57"/>
      <c r="DMX3902" s="57"/>
      <c r="DMY3902" s="57"/>
      <c r="DMZ3902" s="57"/>
      <c r="DNA3902" s="57"/>
      <c r="DNB3902" s="57"/>
      <c r="DNC3902" s="58"/>
      <c r="DND3902" s="57"/>
      <c r="DNE3902" s="57"/>
      <c r="DNF3902" s="57"/>
      <c r="DNG3902" s="57"/>
      <c r="DNH3902" s="57"/>
      <c r="DNI3902" s="56"/>
      <c r="DNJ3902" s="57"/>
      <c r="DNK3902" s="64"/>
      <c r="DNL3902" s="64"/>
      <c r="DNM3902" s="64"/>
      <c r="DNN3902" s="64"/>
      <c r="DNO3902" s="62"/>
      <c r="DNP3902" s="63"/>
      <c r="DNQ3902" s="62"/>
      <c r="DNR3902" s="62"/>
      <c r="DNS3902" s="61"/>
      <c r="DNT3902" s="60"/>
      <c r="DNU3902" s="59"/>
      <c r="DNV3902" s="57"/>
      <c r="DNW3902" s="57"/>
      <c r="DNX3902" s="57"/>
      <c r="DNY3902" s="57"/>
      <c r="DNZ3902" s="57"/>
      <c r="DOA3902" s="57"/>
      <c r="DOB3902" s="57"/>
      <c r="DOC3902" s="57"/>
      <c r="DOD3902" s="58"/>
      <c r="DOE3902" s="57"/>
      <c r="DOF3902" s="57"/>
      <c r="DOG3902" s="57"/>
      <c r="DOH3902" s="57"/>
      <c r="DOI3902" s="57"/>
      <c r="DOJ3902" s="56"/>
      <c r="DOK3902" s="57"/>
      <c r="DOL3902" s="64"/>
      <c r="DOM3902" s="64"/>
      <c r="DON3902" s="64"/>
      <c r="DOO3902" s="64"/>
      <c r="DOP3902" s="62"/>
      <c r="DOQ3902" s="63"/>
      <c r="DOR3902" s="62"/>
      <c r="DOS3902" s="62"/>
      <c r="DOT3902" s="61"/>
      <c r="DOU3902" s="60"/>
      <c r="DOV3902" s="59"/>
      <c r="DOW3902" s="57"/>
      <c r="DOX3902" s="57"/>
      <c r="DOY3902" s="57"/>
      <c r="DOZ3902" s="57"/>
      <c r="DPA3902" s="57"/>
      <c r="DPB3902" s="57"/>
      <c r="DPC3902" s="57"/>
      <c r="DPD3902" s="57"/>
      <c r="DPE3902" s="58"/>
      <c r="DPF3902" s="57"/>
      <c r="DPG3902" s="57"/>
      <c r="DPH3902" s="57"/>
      <c r="DPI3902" s="57"/>
      <c r="DPJ3902" s="57"/>
      <c r="DPK3902" s="56"/>
      <c r="DPL3902" s="57"/>
      <c r="DPM3902" s="64"/>
      <c r="DPN3902" s="64"/>
      <c r="DPO3902" s="64"/>
      <c r="DPP3902" s="64"/>
      <c r="DPQ3902" s="62"/>
      <c r="DPR3902" s="63"/>
      <c r="DPS3902" s="62"/>
      <c r="DPT3902" s="62"/>
      <c r="DPU3902" s="61"/>
      <c r="DPV3902" s="60"/>
      <c r="DPW3902" s="59"/>
      <c r="DPX3902" s="57"/>
      <c r="DPY3902" s="57"/>
      <c r="DPZ3902" s="57"/>
      <c r="DQA3902" s="57"/>
      <c r="DQB3902" s="57"/>
      <c r="DQC3902" s="57"/>
      <c r="DQD3902" s="57"/>
      <c r="DQE3902" s="57"/>
      <c r="DQF3902" s="58"/>
      <c r="DQG3902" s="57"/>
      <c r="DQH3902" s="57"/>
      <c r="DQI3902" s="57"/>
      <c r="DQJ3902" s="57"/>
      <c r="DQK3902" s="57"/>
      <c r="DQL3902" s="56"/>
      <c r="DQM3902" s="57"/>
      <c r="DQN3902" s="64"/>
      <c r="DQO3902" s="64"/>
      <c r="DQP3902" s="64"/>
      <c r="DQQ3902" s="64"/>
      <c r="DQR3902" s="62"/>
      <c r="DQS3902" s="63"/>
      <c r="DQT3902" s="62"/>
      <c r="DQU3902" s="62"/>
      <c r="DQV3902" s="61"/>
      <c r="DQW3902" s="60"/>
      <c r="DQX3902" s="59"/>
      <c r="DQY3902" s="57"/>
      <c r="DQZ3902" s="57"/>
      <c r="DRA3902" s="57"/>
      <c r="DRB3902" s="57"/>
      <c r="DRC3902" s="57"/>
      <c r="DRD3902" s="57"/>
      <c r="DRE3902" s="57"/>
      <c r="DRF3902" s="57"/>
      <c r="DRG3902" s="58"/>
      <c r="DRH3902" s="57"/>
      <c r="DRI3902" s="57"/>
      <c r="DRJ3902" s="57"/>
      <c r="DRK3902" s="57"/>
      <c r="DRL3902" s="57"/>
      <c r="DRM3902" s="56"/>
      <c r="DRN3902" s="57"/>
      <c r="DRO3902" s="64"/>
      <c r="DRP3902" s="64"/>
      <c r="DRQ3902" s="64"/>
      <c r="DRR3902" s="64"/>
      <c r="DRS3902" s="62"/>
      <c r="DRT3902" s="63"/>
      <c r="DRU3902" s="62"/>
      <c r="DRV3902" s="62"/>
      <c r="DRW3902" s="61"/>
      <c r="DRX3902" s="60"/>
      <c r="DRY3902" s="59"/>
      <c r="DRZ3902" s="57"/>
      <c r="DSA3902" s="57"/>
      <c r="DSB3902" s="57"/>
      <c r="DSC3902" s="57"/>
      <c r="DSD3902" s="57"/>
      <c r="DSE3902" s="57"/>
      <c r="DSF3902" s="57"/>
      <c r="DSG3902" s="57"/>
      <c r="DSH3902" s="58"/>
      <c r="DSI3902" s="57"/>
      <c r="DSJ3902" s="57"/>
      <c r="DSK3902" s="57"/>
      <c r="DSL3902" s="57"/>
      <c r="DSM3902" s="57"/>
      <c r="DSN3902" s="56"/>
      <c r="DSO3902" s="57"/>
      <c r="DSP3902" s="64"/>
      <c r="DSQ3902" s="64"/>
      <c r="DSR3902" s="64"/>
      <c r="DSS3902" s="64"/>
      <c r="DST3902" s="62"/>
      <c r="DSU3902" s="63"/>
      <c r="DSV3902" s="62"/>
      <c r="DSW3902" s="62"/>
      <c r="DSX3902" s="61"/>
      <c r="DSY3902" s="60"/>
      <c r="DSZ3902" s="59"/>
      <c r="DTA3902" s="57"/>
      <c r="DTB3902" s="57"/>
      <c r="DTC3902" s="57"/>
      <c r="DTD3902" s="57"/>
      <c r="DTE3902" s="57"/>
      <c r="DTF3902" s="57"/>
      <c r="DTG3902" s="57"/>
      <c r="DTH3902" s="57"/>
      <c r="DTI3902" s="58"/>
      <c r="DTJ3902" s="57"/>
      <c r="DTK3902" s="57"/>
      <c r="DTL3902" s="57"/>
      <c r="DTM3902" s="57"/>
      <c r="DTN3902" s="57"/>
      <c r="DTO3902" s="56"/>
      <c r="DTP3902" s="57"/>
      <c r="DTQ3902" s="64"/>
      <c r="DTR3902" s="64"/>
      <c r="DTS3902" s="64"/>
      <c r="DTT3902" s="64"/>
      <c r="DTU3902" s="62"/>
      <c r="DTV3902" s="63"/>
      <c r="DTW3902" s="62"/>
      <c r="DTX3902" s="62"/>
      <c r="DTY3902" s="61"/>
      <c r="DTZ3902" s="60"/>
      <c r="DUA3902" s="59"/>
      <c r="DUB3902" s="57"/>
      <c r="DUC3902" s="57"/>
      <c r="DUD3902" s="57"/>
      <c r="DUE3902" s="57"/>
      <c r="DUF3902" s="57"/>
      <c r="DUG3902" s="57"/>
      <c r="DUH3902" s="57"/>
      <c r="DUI3902" s="57"/>
      <c r="DUJ3902" s="58"/>
      <c r="DUK3902" s="57"/>
      <c r="DUL3902" s="57"/>
      <c r="DUM3902" s="57"/>
      <c r="DUN3902" s="57"/>
      <c r="DUO3902" s="57"/>
      <c r="DUP3902" s="56"/>
      <c r="DUQ3902" s="57"/>
      <c r="DUR3902" s="64"/>
      <c r="DUS3902" s="64"/>
      <c r="DUT3902" s="64"/>
      <c r="DUU3902" s="64"/>
      <c r="DUV3902" s="62"/>
      <c r="DUW3902" s="63"/>
      <c r="DUX3902" s="62"/>
      <c r="DUY3902" s="62"/>
      <c r="DUZ3902" s="61"/>
      <c r="DVA3902" s="60"/>
      <c r="DVB3902" s="59"/>
      <c r="DVC3902" s="57"/>
      <c r="DVD3902" s="57"/>
      <c r="DVE3902" s="57"/>
      <c r="DVF3902" s="57"/>
      <c r="DVG3902" s="57"/>
      <c r="DVH3902" s="57"/>
      <c r="DVI3902" s="57"/>
      <c r="DVJ3902" s="57"/>
      <c r="DVK3902" s="58"/>
      <c r="DVL3902" s="57"/>
      <c r="DVM3902" s="57"/>
      <c r="DVN3902" s="57"/>
      <c r="DVO3902" s="57"/>
      <c r="DVP3902" s="57"/>
      <c r="DVQ3902" s="56"/>
      <c r="DVR3902" s="57"/>
      <c r="DVS3902" s="64"/>
      <c r="DVT3902" s="64"/>
      <c r="DVU3902" s="64"/>
      <c r="DVV3902" s="64"/>
      <c r="DVW3902" s="62"/>
      <c r="DVX3902" s="63"/>
      <c r="DVY3902" s="62"/>
      <c r="DVZ3902" s="62"/>
      <c r="DWA3902" s="61"/>
      <c r="DWB3902" s="60"/>
      <c r="DWC3902" s="59"/>
      <c r="DWD3902" s="57"/>
      <c r="DWE3902" s="57"/>
      <c r="DWF3902" s="57"/>
      <c r="DWG3902" s="57"/>
      <c r="DWH3902" s="57"/>
      <c r="DWI3902" s="57"/>
      <c r="DWJ3902" s="57"/>
      <c r="DWK3902" s="57"/>
      <c r="DWL3902" s="58"/>
      <c r="DWM3902" s="57"/>
      <c r="DWN3902" s="57"/>
      <c r="DWO3902" s="57"/>
      <c r="DWP3902" s="57"/>
      <c r="DWQ3902" s="57"/>
      <c r="DWR3902" s="56"/>
      <c r="DWS3902" s="57"/>
      <c r="DWT3902" s="64"/>
      <c r="DWU3902" s="64"/>
      <c r="DWV3902" s="64"/>
      <c r="DWW3902" s="64"/>
      <c r="DWX3902" s="62"/>
      <c r="DWY3902" s="63"/>
      <c r="DWZ3902" s="62"/>
      <c r="DXA3902" s="62"/>
      <c r="DXB3902" s="61"/>
      <c r="DXC3902" s="60"/>
      <c r="DXD3902" s="59"/>
      <c r="DXE3902" s="57"/>
      <c r="DXF3902" s="57"/>
      <c r="DXG3902" s="57"/>
      <c r="DXH3902" s="57"/>
      <c r="DXI3902" s="57"/>
      <c r="DXJ3902" s="57"/>
      <c r="DXK3902" s="57"/>
      <c r="DXL3902" s="57"/>
      <c r="DXM3902" s="58"/>
      <c r="DXN3902" s="57"/>
      <c r="DXO3902" s="57"/>
      <c r="DXP3902" s="57"/>
      <c r="DXQ3902" s="57"/>
      <c r="DXR3902" s="57"/>
      <c r="DXS3902" s="56"/>
      <c r="DXT3902" s="57"/>
      <c r="DXU3902" s="64"/>
      <c r="DXV3902" s="64"/>
      <c r="DXW3902" s="64"/>
      <c r="DXX3902" s="64"/>
      <c r="DXY3902" s="62"/>
      <c r="DXZ3902" s="63"/>
      <c r="DYA3902" s="62"/>
      <c r="DYB3902" s="62"/>
      <c r="DYC3902" s="61"/>
      <c r="DYD3902" s="60"/>
      <c r="DYE3902" s="59"/>
      <c r="DYF3902" s="57"/>
      <c r="DYG3902" s="57"/>
      <c r="DYH3902" s="57"/>
      <c r="DYI3902" s="57"/>
      <c r="DYJ3902" s="57"/>
      <c r="DYK3902" s="57"/>
      <c r="DYL3902" s="57"/>
      <c r="DYM3902" s="57"/>
      <c r="DYN3902" s="58"/>
      <c r="DYO3902" s="57"/>
      <c r="DYP3902" s="57"/>
      <c r="DYQ3902" s="57"/>
      <c r="DYR3902" s="57"/>
      <c r="DYS3902" s="57"/>
      <c r="DYT3902" s="56"/>
      <c r="DYU3902" s="57"/>
      <c r="DYV3902" s="64"/>
      <c r="DYW3902" s="64"/>
      <c r="DYX3902" s="64"/>
      <c r="DYY3902" s="64"/>
      <c r="DYZ3902" s="62"/>
      <c r="DZA3902" s="63"/>
      <c r="DZB3902" s="62"/>
      <c r="DZC3902" s="62"/>
      <c r="DZD3902" s="61"/>
      <c r="DZE3902" s="60"/>
      <c r="DZF3902" s="59"/>
      <c r="DZG3902" s="57"/>
      <c r="DZH3902" s="57"/>
      <c r="DZI3902" s="57"/>
      <c r="DZJ3902" s="57"/>
      <c r="DZK3902" s="57"/>
      <c r="DZL3902" s="57"/>
      <c r="DZM3902" s="57"/>
      <c r="DZN3902" s="57"/>
      <c r="DZO3902" s="58"/>
      <c r="DZP3902" s="57"/>
      <c r="DZQ3902" s="57"/>
      <c r="DZR3902" s="57"/>
      <c r="DZS3902" s="57"/>
      <c r="DZT3902" s="57"/>
      <c r="DZU3902" s="56"/>
      <c r="DZV3902" s="57"/>
      <c r="DZW3902" s="64"/>
      <c r="DZX3902" s="64"/>
      <c r="DZY3902" s="64"/>
      <c r="DZZ3902" s="64"/>
      <c r="EAA3902" s="62"/>
      <c r="EAB3902" s="63"/>
      <c r="EAC3902" s="62"/>
      <c r="EAD3902" s="62"/>
      <c r="EAE3902" s="61"/>
      <c r="EAF3902" s="60"/>
      <c r="EAG3902" s="59"/>
      <c r="EAH3902" s="57"/>
      <c r="EAI3902" s="57"/>
      <c r="EAJ3902" s="57"/>
      <c r="EAK3902" s="57"/>
      <c r="EAL3902" s="57"/>
      <c r="EAM3902" s="57"/>
      <c r="EAN3902" s="57"/>
      <c r="EAO3902" s="57"/>
      <c r="EAP3902" s="58"/>
      <c r="EAQ3902" s="57"/>
      <c r="EAR3902" s="57"/>
      <c r="EAS3902" s="57"/>
      <c r="EAT3902" s="57"/>
      <c r="EAU3902" s="57"/>
      <c r="EAV3902" s="56"/>
      <c r="EAW3902" s="57"/>
      <c r="EAX3902" s="64"/>
      <c r="EAY3902" s="64"/>
      <c r="EAZ3902" s="64"/>
      <c r="EBA3902" s="64"/>
      <c r="EBB3902" s="62"/>
      <c r="EBC3902" s="63"/>
      <c r="EBD3902" s="62"/>
      <c r="EBE3902" s="62"/>
      <c r="EBF3902" s="61"/>
      <c r="EBG3902" s="60"/>
      <c r="EBH3902" s="59"/>
      <c r="EBI3902" s="57"/>
      <c r="EBJ3902" s="57"/>
      <c r="EBK3902" s="57"/>
      <c r="EBL3902" s="57"/>
      <c r="EBM3902" s="57"/>
      <c r="EBN3902" s="57"/>
      <c r="EBO3902" s="57"/>
      <c r="EBP3902" s="57"/>
      <c r="EBQ3902" s="58"/>
      <c r="EBR3902" s="57"/>
      <c r="EBS3902" s="57"/>
      <c r="EBT3902" s="57"/>
      <c r="EBU3902" s="57"/>
      <c r="EBV3902" s="57"/>
      <c r="EBW3902" s="56"/>
      <c r="EBX3902" s="57"/>
      <c r="EBY3902" s="64"/>
      <c r="EBZ3902" s="64"/>
      <c r="ECA3902" s="64"/>
      <c r="ECB3902" s="64"/>
      <c r="ECC3902" s="62"/>
      <c r="ECD3902" s="63"/>
      <c r="ECE3902" s="62"/>
      <c r="ECF3902" s="62"/>
      <c r="ECG3902" s="61"/>
      <c r="ECH3902" s="60"/>
      <c r="ECI3902" s="59"/>
      <c r="ECJ3902" s="57"/>
      <c r="ECK3902" s="57"/>
      <c r="ECL3902" s="57"/>
      <c r="ECM3902" s="57"/>
      <c r="ECN3902" s="57"/>
      <c r="ECO3902" s="57"/>
      <c r="ECP3902" s="57"/>
      <c r="ECQ3902" s="57"/>
      <c r="ECR3902" s="58"/>
      <c r="ECS3902" s="57"/>
      <c r="ECT3902" s="57"/>
      <c r="ECU3902" s="57"/>
      <c r="ECV3902" s="57"/>
      <c r="ECW3902" s="57"/>
      <c r="ECX3902" s="56"/>
      <c r="ECY3902" s="57"/>
      <c r="ECZ3902" s="64"/>
      <c r="EDA3902" s="64"/>
      <c r="EDB3902" s="64"/>
      <c r="EDC3902" s="64"/>
      <c r="EDD3902" s="62"/>
      <c r="EDE3902" s="63"/>
      <c r="EDF3902" s="62"/>
      <c r="EDG3902" s="62"/>
      <c r="EDH3902" s="61"/>
      <c r="EDI3902" s="60"/>
      <c r="EDJ3902" s="59"/>
      <c r="EDK3902" s="57"/>
      <c r="EDL3902" s="57"/>
      <c r="EDM3902" s="57"/>
      <c r="EDN3902" s="57"/>
      <c r="EDO3902" s="57"/>
      <c r="EDP3902" s="57"/>
      <c r="EDQ3902" s="57"/>
      <c r="EDR3902" s="57"/>
      <c r="EDS3902" s="58"/>
      <c r="EDT3902" s="57"/>
      <c r="EDU3902" s="57"/>
      <c r="EDV3902" s="57"/>
      <c r="EDW3902" s="57"/>
      <c r="EDX3902" s="57"/>
      <c r="EDY3902" s="56"/>
      <c r="EDZ3902" s="57"/>
      <c r="EEA3902" s="64"/>
      <c r="EEB3902" s="64"/>
      <c r="EEC3902" s="64"/>
      <c r="EED3902" s="64"/>
      <c r="EEE3902" s="62"/>
      <c r="EEF3902" s="63"/>
      <c r="EEG3902" s="62"/>
      <c r="EEH3902" s="62"/>
      <c r="EEI3902" s="61"/>
      <c r="EEJ3902" s="60"/>
      <c r="EEK3902" s="59"/>
      <c r="EEL3902" s="57"/>
      <c r="EEM3902" s="57"/>
      <c r="EEN3902" s="57"/>
      <c r="EEO3902" s="57"/>
      <c r="EEP3902" s="57"/>
      <c r="EEQ3902" s="57"/>
      <c r="EER3902" s="57"/>
      <c r="EES3902" s="57"/>
      <c r="EET3902" s="58"/>
      <c r="EEU3902" s="57"/>
      <c r="EEV3902" s="57"/>
      <c r="EEW3902" s="57"/>
      <c r="EEX3902" s="57"/>
      <c r="EEY3902" s="57"/>
      <c r="EEZ3902" s="56"/>
      <c r="EFA3902" s="57"/>
      <c r="EFB3902" s="64"/>
      <c r="EFC3902" s="64"/>
      <c r="EFD3902" s="64"/>
      <c r="EFE3902" s="64"/>
      <c r="EFF3902" s="62"/>
      <c r="EFG3902" s="63"/>
      <c r="EFH3902" s="62"/>
      <c r="EFI3902" s="62"/>
      <c r="EFJ3902" s="61"/>
      <c r="EFK3902" s="60"/>
      <c r="EFL3902" s="59"/>
      <c r="EFM3902" s="57"/>
      <c r="EFN3902" s="57"/>
      <c r="EFO3902" s="57"/>
      <c r="EFP3902" s="57"/>
      <c r="EFQ3902" s="57"/>
      <c r="EFR3902" s="57"/>
      <c r="EFS3902" s="57"/>
      <c r="EFT3902" s="57"/>
      <c r="EFU3902" s="58"/>
      <c r="EFV3902" s="57"/>
      <c r="EFW3902" s="57"/>
      <c r="EFX3902" s="57"/>
      <c r="EFY3902" s="57"/>
      <c r="EFZ3902" s="57"/>
      <c r="EGA3902" s="56"/>
      <c r="EGB3902" s="57"/>
      <c r="EGC3902" s="64"/>
      <c r="EGD3902" s="64"/>
      <c r="EGE3902" s="64"/>
      <c r="EGF3902" s="64"/>
      <c r="EGG3902" s="62"/>
      <c r="EGH3902" s="63"/>
      <c r="EGI3902" s="62"/>
      <c r="EGJ3902" s="62"/>
      <c r="EGK3902" s="61"/>
      <c r="EGL3902" s="60"/>
      <c r="EGM3902" s="59"/>
      <c r="EGN3902" s="57"/>
      <c r="EGO3902" s="57"/>
      <c r="EGP3902" s="57"/>
      <c r="EGQ3902" s="57"/>
      <c r="EGR3902" s="57"/>
      <c r="EGS3902" s="57"/>
      <c r="EGT3902" s="57"/>
      <c r="EGU3902" s="57"/>
      <c r="EGV3902" s="58"/>
      <c r="EGW3902" s="57"/>
      <c r="EGX3902" s="57"/>
      <c r="EGY3902" s="57"/>
      <c r="EGZ3902" s="57"/>
      <c r="EHA3902" s="57"/>
      <c r="EHB3902" s="56"/>
      <c r="EHC3902" s="57"/>
      <c r="EHD3902" s="64"/>
      <c r="EHE3902" s="64"/>
      <c r="EHF3902" s="64"/>
      <c r="EHG3902" s="64"/>
      <c r="EHH3902" s="62"/>
      <c r="EHI3902" s="63"/>
      <c r="EHJ3902" s="62"/>
      <c r="EHK3902" s="62"/>
      <c r="EHL3902" s="61"/>
      <c r="EHM3902" s="60"/>
      <c r="EHN3902" s="59"/>
      <c r="EHO3902" s="57"/>
      <c r="EHP3902" s="57"/>
      <c r="EHQ3902" s="57"/>
      <c r="EHR3902" s="57"/>
      <c r="EHS3902" s="57"/>
      <c r="EHT3902" s="57"/>
      <c r="EHU3902" s="57"/>
      <c r="EHV3902" s="57"/>
      <c r="EHW3902" s="58"/>
      <c r="EHX3902" s="57"/>
      <c r="EHY3902" s="57"/>
      <c r="EHZ3902" s="57"/>
      <c r="EIA3902" s="57"/>
      <c r="EIB3902" s="57"/>
      <c r="EIC3902" s="56"/>
      <c r="EID3902" s="57"/>
      <c r="EIE3902" s="64"/>
      <c r="EIF3902" s="64"/>
      <c r="EIG3902" s="64"/>
      <c r="EIH3902" s="64"/>
      <c r="EII3902" s="62"/>
      <c r="EIJ3902" s="63"/>
      <c r="EIK3902" s="62"/>
      <c r="EIL3902" s="62"/>
      <c r="EIM3902" s="61"/>
      <c r="EIN3902" s="60"/>
      <c r="EIO3902" s="59"/>
      <c r="EIP3902" s="57"/>
      <c r="EIQ3902" s="57"/>
      <c r="EIR3902" s="57"/>
      <c r="EIS3902" s="57"/>
      <c r="EIT3902" s="57"/>
      <c r="EIU3902" s="57"/>
      <c r="EIV3902" s="57"/>
      <c r="EIW3902" s="57"/>
      <c r="EIX3902" s="58"/>
      <c r="EIY3902" s="57"/>
      <c r="EIZ3902" s="57"/>
      <c r="EJA3902" s="57"/>
      <c r="EJB3902" s="57"/>
      <c r="EJC3902" s="57"/>
      <c r="EJD3902" s="56"/>
      <c r="EJE3902" s="57"/>
      <c r="EJF3902" s="64"/>
      <c r="EJG3902" s="64"/>
      <c r="EJH3902" s="64"/>
      <c r="EJI3902" s="64"/>
      <c r="EJJ3902" s="62"/>
      <c r="EJK3902" s="63"/>
      <c r="EJL3902" s="62"/>
      <c r="EJM3902" s="62"/>
      <c r="EJN3902" s="61"/>
      <c r="EJO3902" s="60"/>
      <c r="EJP3902" s="59"/>
      <c r="EJQ3902" s="57"/>
      <c r="EJR3902" s="57"/>
      <c r="EJS3902" s="57"/>
      <c r="EJT3902" s="57"/>
      <c r="EJU3902" s="57"/>
      <c r="EJV3902" s="57"/>
      <c r="EJW3902" s="57"/>
      <c r="EJX3902" s="57"/>
      <c r="EJY3902" s="58"/>
      <c r="EJZ3902" s="57"/>
      <c r="EKA3902" s="57"/>
      <c r="EKB3902" s="57"/>
      <c r="EKC3902" s="57"/>
      <c r="EKD3902" s="57"/>
      <c r="EKE3902" s="56"/>
      <c r="EKF3902" s="57"/>
      <c r="EKG3902" s="64"/>
      <c r="EKH3902" s="64"/>
      <c r="EKI3902" s="64"/>
      <c r="EKJ3902" s="64"/>
      <c r="EKK3902" s="62"/>
      <c r="EKL3902" s="63"/>
      <c r="EKM3902" s="62"/>
      <c r="EKN3902" s="62"/>
      <c r="EKO3902" s="61"/>
      <c r="EKP3902" s="60"/>
      <c r="EKQ3902" s="59"/>
      <c r="EKR3902" s="57"/>
      <c r="EKS3902" s="57"/>
      <c r="EKT3902" s="57"/>
      <c r="EKU3902" s="57"/>
      <c r="EKV3902" s="57"/>
      <c r="EKW3902" s="57"/>
      <c r="EKX3902" s="57"/>
      <c r="EKY3902" s="57"/>
      <c r="EKZ3902" s="58"/>
      <c r="ELA3902" s="57"/>
      <c r="ELB3902" s="57"/>
      <c r="ELC3902" s="57"/>
      <c r="ELD3902" s="57"/>
      <c r="ELE3902" s="57"/>
      <c r="ELF3902" s="56"/>
      <c r="ELG3902" s="57"/>
      <c r="ELH3902" s="64"/>
      <c r="ELI3902" s="64"/>
      <c r="ELJ3902" s="64"/>
      <c r="ELK3902" s="64"/>
      <c r="ELL3902" s="62"/>
      <c r="ELM3902" s="63"/>
      <c r="ELN3902" s="62"/>
      <c r="ELO3902" s="62"/>
      <c r="ELP3902" s="61"/>
      <c r="ELQ3902" s="60"/>
      <c r="ELR3902" s="59"/>
      <c r="ELS3902" s="57"/>
      <c r="ELT3902" s="57"/>
      <c r="ELU3902" s="57"/>
      <c r="ELV3902" s="57"/>
      <c r="ELW3902" s="57"/>
      <c r="ELX3902" s="57"/>
      <c r="ELY3902" s="57"/>
      <c r="ELZ3902" s="57"/>
      <c r="EMA3902" s="58"/>
      <c r="EMB3902" s="57"/>
      <c r="EMC3902" s="57"/>
      <c r="EMD3902" s="57"/>
      <c r="EME3902" s="57"/>
      <c r="EMF3902" s="57"/>
      <c r="EMG3902" s="56"/>
      <c r="EMH3902" s="57"/>
      <c r="EMI3902" s="64"/>
      <c r="EMJ3902" s="64"/>
      <c r="EMK3902" s="64"/>
      <c r="EML3902" s="64"/>
      <c r="EMM3902" s="62"/>
      <c r="EMN3902" s="63"/>
      <c r="EMO3902" s="62"/>
      <c r="EMP3902" s="62"/>
      <c r="EMQ3902" s="61"/>
      <c r="EMR3902" s="60"/>
      <c r="EMS3902" s="59"/>
      <c r="EMT3902" s="57"/>
      <c r="EMU3902" s="57"/>
      <c r="EMV3902" s="57"/>
      <c r="EMW3902" s="57"/>
      <c r="EMX3902" s="57"/>
      <c r="EMY3902" s="57"/>
      <c r="EMZ3902" s="57"/>
      <c r="ENA3902" s="57"/>
      <c r="ENB3902" s="58"/>
      <c r="ENC3902" s="57"/>
      <c r="END3902" s="57"/>
      <c r="ENE3902" s="57"/>
      <c r="ENF3902" s="57"/>
      <c r="ENG3902" s="57"/>
      <c r="ENH3902" s="56"/>
      <c r="ENI3902" s="57"/>
      <c r="ENJ3902" s="64"/>
      <c r="ENK3902" s="64"/>
      <c r="ENL3902" s="64"/>
      <c r="ENM3902" s="64"/>
      <c r="ENN3902" s="62"/>
      <c r="ENO3902" s="63"/>
      <c r="ENP3902" s="62"/>
      <c r="ENQ3902" s="62"/>
      <c r="ENR3902" s="61"/>
      <c r="ENS3902" s="60"/>
      <c r="ENT3902" s="59"/>
      <c r="ENU3902" s="57"/>
      <c r="ENV3902" s="57"/>
      <c r="ENW3902" s="57"/>
      <c r="ENX3902" s="57"/>
      <c r="ENY3902" s="57"/>
      <c r="ENZ3902" s="57"/>
      <c r="EOA3902" s="57"/>
      <c r="EOB3902" s="57"/>
      <c r="EOC3902" s="58"/>
      <c r="EOD3902" s="57"/>
      <c r="EOE3902" s="57"/>
      <c r="EOF3902" s="57"/>
      <c r="EOG3902" s="57"/>
      <c r="EOH3902" s="57"/>
      <c r="EOI3902" s="56"/>
      <c r="EOJ3902" s="57"/>
      <c r="EOK3902" s="64"/>
      <c r="EOL3902" s="64"/>
      <c r="EOM3902" s="64"/>
      <c r="EON3902" s="64"/>
      <c r="EOO3902" s="62"/>
      <c r="EOP3902" s="63"/>
      <c r="EOQ3902" s="62"/>
      <c r="EOR3902" s="62"/>
      <c r="EOS3902" s="61"/>
      <c r="EOT3902" s="60"/>
      <c r="EOU3902" s="59"/>
      <c r="EOV3902" s="57"/>
      <c r="EOW3902" s="57"/>
      <c r="EOX3902" s="57"/>
      <c r="EOY3902" s="57"/>
      <c r="EOZ3902" s="57"/>
      <c r="EPA3902" s="57"/>
      <c r="EPB3902" s="57"/>
      <c r="EPC3902" s="57"/>
      <c r="EPD3902" s="58"/>
      <c r="EPE3902" s="57"/>
      <c r="EPF3902" s="57"/>
      <c r="EPG3902" s="57"/>
      <c r="EPH3902" s="57"/>
      <c r="EPI3902" s="57"/>
      <c r="EPJ3902" s="56"/>
      <c r="EPK3902" s="57"/>
      <c r="EPL3902" s="64"/>
      <c r="EPM3902" s="64"/>
      <c r="EPN3902" s="64"/>
      <c r="EPO3902" s="64"/>
      <c r="EPP3902" s="62"/>
      <c r="EPQ3902" s="63"/>
      <c r="EPR3902" s="62"/>
      <c r="EPS3902" s="62"/>
      <c r="EPT3902" s="61"/>
      <c r="EPU3902" s="60"/>
      <c r="EPV3902" s="59"/>
      <c r="EPW3902" s="57"/>
      <c r="EPX3902" s="57"/>
      <c r="EPY3902" s="57"/>
      <c r="EPZ3902" s="57"/>
      <c r="EQA3902" s="57"/>
      <c r="EQB3902" s="57"/>
      <c r="EQC3902" s="57"/>
      <c r="EQD3902" s="57"/>
      <c r="EQE3902" s="58"/>
      <c r="EQF3902" s="57"/>
      <c r="EQG3902" s="57"/>
      <c r="EQH3902" s="57"/>
      <c r="EQI3902" s="57"/>
      <c r="EQJ3902" s="57"/>
      <c r="EQK3902" s="56"/>
      <c r="EQL3902" s="57"/>
      <c r="EQM3902" s="64"/>
      <c r="EQN3902" s="64"/>
      <c r="EQO3902" s="64"/>
      <c r="EQP3902" s="64"/>
      <c r="EQQ3902" s="62"/>
      <c r="EQR3902" s="63"/>
      <c r="EQS3902" s="62"/>
      <c r="EQT3902" s="62"/>
      <c r="EQU3902" s="61"/>
      <c r="EQV3902" s="60"/>
      <c r="EQW3902" s="59"/>
      <c r="EQX3902" s="57"/>
      <c r="EQY3902" s="57"/>
      <c r="EQZ3902" s="57"/>
      <c r="ERA3902" s="57"/>
      <c r="ERB3902" s="57"/>
      <c r="ERC3902" s="57"/>
      <c r="ERD3902" s="57"/>
      <c r="ERE3902" s="57"/>
      <c r="ERF3902" s="58"/>
      <c r="ERG3902" s="57"/>
      <c r="ERH3902" s="57"/>
      <c r="ERI3902" s="57"/>
      <c r="ERJ3902" s="57"/>
      <c r="ERK3902" s="57"/>
      <c r="ERL3902" s="56"/>
      <c r="ERM3902" s="57"/>
      <c r="ERN3902" s="64"/>
      <c r="ERO3902" s="64"/>
      <c r="ERP3902" s="64"/>
      <c r="ERQ3902" s="64"/>
      <c r="ERR3902" s="62"/>
      <c r="ERS3902" s="63"/>
      <c r="ERT3902" s="62"/>
      <c r="ERU3902" s="62"/>
      <c r="ERV3902" s="61"/>
      <c r="ERW3902" s="60"/>
      <c r="ERX3902" s="59"/>
      <c r="ERY3902" s="57"/>
      <c r="ERZ3902" s="57"/>
      <c r="ESA3902" s="57"/>
      <c r="ESB3902" s="57"/>
      <c r="ESC3902" s="57"/>
      <c r="ESD3902" s="57"/>
      <c r="ESE3902" s="57"/>
      <c r="ESF3902" s="57"/>
      <c r="ESG3902" s="58"/>
      <c r="ESH3902" s="57"/>
      <c r="ESI3902" s="57"/>
      <c r="ESJ3902" s="57"/>
      <c r="ESK3902" s="57"/>
      <c r="ESL3902" s="57"/>
      <c r="ESM3902" s="56"/>
      <c r="ESN3902" s="57"/>
      <c r="ESO3902" s="64"/>
      <c r="ESP3902" s="64"/>
      <c r="ESQ3902" s="64"/>
      <c r="ESR3902" s="64"/>
      <c r="ESS3902" s="62"/>
      <c r="EST3902" s="63"/>
      <c r="ESU3902" s="62"/>
      <c r="ESV3902" s="62"/>
      <c r="ESW3902" s="61"/>
      <c r="ESX3902" s="60"/>
      <c r="ESY3902" s="59"/>
      <c r="ESZ3902" s="57"/>
      <c r="ETA3902" s="57"/>
      <c r="ETB3902" s="57"/>
      <c r="ETC3902" s="57"/>
      <c r="ETD3902" s="57"/>
      <c r="ETE3902" s="57"/>
      <c r="ETF3902" s="57"/>
      <c r="ETG3902" s="57"/>
      <c r="ETH3902" s="58"/>
      <c r="ETI3902" s="57"/>
      <c r="ETJ3902" s="57"/>
      <c r="ETK3902" s="57"/>
      <c r="ETL3902" s="57"/>
      <c r="ETM3902" s="57"/>
      <c r="ETN3902" s="56"/>
      <c r="ETO3902" s="57"/>
      <c r="ETP3902" s="64"/>
      <c r="ETQ3902" s="64"/>
      <c r="ETR3902" s="64"/>
      <c r="ETS3902" s="64"/>
      <c r="ETT3902" s="62"/>
      <c r="ETU3902" s="63"/>
      <c r="ETV3902" s="62"/>
      <c r="ETW3902" s="62"/>
      <c r="ETX3902" s="61"/>
      <c r="ETY3902" s="60"/>
      <c r="ETZ3902" s="59"/>
      <c r="EUA3902" s="57"/>
      <c r="EUB3902" s="57"/>
      <c r="EUC3902" s="57"/>
      <c r="EUD3902" s="57"/>
      <c r="EUE3902" s="57"/>
      <c r="EUF3902" s="57"/>
      <c r="EUG3902" s="57"/>
      <c r="EUH3902" s="57"/>
      <c r="EUI3902" s="58"/>
      <c r="EUJ3902" s="57"/>
      <c r="EUK3902" s="57"/>
      <c r="EUL3902" s="57"/>
      <c r="EUM3902" s="57"/>
      <c r="EUN3902" s="57"/>
      <c r="EUO3902" s="56"/>
      <c r="EUP3902" s="57"/>
      <c r="EUQ3902" s="64"/>
      <c r="EUR3902" s="64"/>
      <c r="EUS3902" s="64"/>
      <c r="EUT3902" s="64"/>
      <c r="EUU3902" s="62"/>
      <c r="EUV3902" s="63"/>
      <c r="EUW3902" s="62"/>
      <c r="EUX3902" s="62"/>
      <c r="EUY3902" s="61"/>
      <c r="EUZ3902" s="60"/>
      <c r="EVA3902" s="59"/>
      <c r="EVB3902" s="57"/>
      <c r="EVC3902" s="57"/>
      <c r="EVD3902" s="57"/>
      <c r="EVE3902" s="57"/>
      <c r="EVF3902" s="57"/>
      <c r="EVG3902" s="57"/>
      <c r="EVH3902" s="57"/>
      <c r="EVI3902" s="57"/>
      <c r="EVJ3902" s="58"/>
      <c r="EVK3902" s="57"/>
      <c r="EVL3902" s="57"/>
      <c r="EVM3902" s="57"/>
      <c r="EVN3902" s="57"/>
      <c r="EVO3902" s="57"/>
      <c r="EVP3902" s="56"/>
      <c r="EVQ3902" s="57"/>
      <c r="EVR3902" s="64"/>
      <c r="EVS3902" s="64"/>
      <c r="EVT3902" s="64"/>
      <c r="EVU3902" s="64"/>
      <c r="EVV3902" s="62"/>
      <c r="EVW3902" s="63"/>
      <c r="EVX3902" s="62"/>
      <c r="EVY3902" s="62"/>
      <c r="EVZ3902" s="61"/>
      <c r="EWA3902" s="60"/>
      <c r="EWB3902" s="59"/>
      <c r="EWC3902" s="57"/>
      <c r="EWD3902" s="57"/>
      <c r="EWE3902" s="57"/>
      <c r="EWF3902" s="57"/>
      <c r="EWG3902" s="57"/>
      <c r="EWH3902" s="57"/>
      <c r="EWI3902" s="57"/>
      <c r="EWJ3902" s="57"/>
      <c r="EWK3902" s="58"/>
      <c r="EWL3902" s="57"/>
      <c r="EWM3902" s="57"/>
      <c r="EWN3902" s="57"/>
      <c r="EWO3902" s="57"/>
      <c r="EWP3902" s="57"/>
      <c r="EWQ3902" s="56"/>
      <c r="EWR3902" s="57"/>
      <c r="EWS3902" s="64"/>
      <c r="EWT3902" s="64"/>
      <c r="EWU3902" s="64"/>
      <c r="EWV3902" s="64"/>
      <c r="EWW3902" s="62"/>
      <c r="EWX3902" s="63"/>
      <c r="EWY3902" s="62"/>
      <c r="EWZ3902" s="62"/>
      <c r="EXA3902" s="61"/>
      <c r="EXB3902" s="60"/>
      <c r="EXC3902" s="59"/>
      <c r="EXD3902" s="57"/>
      <c r="EXE3902" s="57"/>
      <c r="EXF3902" s="57"/>
      <c r="EXG3902" s="57"/>
      <c r="EXH3902" s="57"/>
      <c r="EXI3902" s="57"/>
      <c r="EXJ3902" s="57"/>
      <c r="EXK3902" s="57"/>
      <c r="EXL3902" s="58"/>
      <c r="EXM3902" s="57"/>
      <c r="EXN3902" s="57"/>
      <c r="EXO3902" s="57"/>
      <c r="EXP3902" s="57"/>
      <c r="EXQ3902" s="57"/>
      <c r="EXR3902" s="56"/>
      <c r="EXS3902" s="57"/>
      <c r="EXT3902" s="64"/>
      <c r="EXU3902" s="64"/>
      <c r="EXV3902" s="64"/>
      <c r="EXW3902" s="64"/>
      <c r="EXX3902" s="62"/>
      <c r="EXY3902" s="63"/>
      <c r="EXZ3902" s="62"/>
      <c r="EYA3902" s="62"/>
      <c r="EYB3902" s="61"/>
      <c r="EYC3902" s="60"/>
      <c r="EYD3902" s="59"/>
      <c r="EYE3902" s="57"/>
      <c r="EYF3902" s="57"/>
      <c r="EYG3902" s="57"/>
      <c r="EYH3902" s="57"/>
      <c r="EYI3902" s="57"/>
      <c r="EYJ3902" s="57"/>
      <c r="EYK3902" s="57"/>
      <c r="EYL3902" s="57"/>
      <c r="EYM3902" s="58"/>
      <c r="EYN3902" s="57"/>
      <c r="EYO3902" s="57"/>
      <c r="EYP3902" s="57"/>
      <c r="EYQ3902" s="57"/>
      <c r="EYR3902" s="57"/>
      <c r="EYS3902" s="56"/>
      <c r="EYT3902" s="57"/>
      <c r="EYU3902" s="64"/>
      <c r="EYV3902" s="64"/>
      <c r="EYW3902" s="64"/>
      <c r="EYX3902" s="64"/>
      <c r="EYY3902" s="62"/>
      <c r="EYZ3902" s="63"/>
      <c r="EZA3902" s="62"/>
      <c r="EZB3902" s="62"/>
      <c r="EZC3902" s="61"/>
      <c r="EZD3902" s="60"/>
      <c r="EZE3902" s="59"/>
      <c r="EZF3902" s="57"/>
      <c r="EZG3902" s="57"/>
      <c r="EZH3902" s="57"/>
      <c r="EZI3902" s="57"/>
      <c r="EZJ3902" s="57"/>
      <c r="EZK3902" s="57"/>
      <c r="EZL3902" s="57"/>
      <c r="EZM3902" s="57"/>
      <c r="EZN3902" s="58"/>
      <c r="EZO3902" s="57"/>
      <c r="EZP3902" s="57"/>
      <c r="EZQ3902" s="57"/>
      <c r="EZR3902" s="57"/>
      <c r="EZS3902" s="57"/>
      <c r="EZT3902" s="56"/>
      <c r="EZU3902" s="57"/>
      <c r="EZV3902" s="64"/>
      <c r="EZW3902" s="64"/>
      <c r="EZX3902" s="64"/>
      <c r="EZY3902" s="64"/>
      <c r="EZZ3902" s="62"/>
      <c r="FAA3902" s="63"/>
      <c r="FAB3902" s="62"/>
      <c r="FAC3902" s="62"/>
      <c r="FAD3902" s="61"/>
      <c r="FAE3902" s="60"/>
      <c r="FAF3902" s="59"/>
      <c r="FAG3902" s="57"/>
      <c r="FAH3902" s="57"/>
      <c r="FAI3902" s="57"/>
      <c r="FAJ3902" s="57"/>
      <c r="FAK3902" s="57"/>
      <c r="FAL3902" s="57"/>
      <c r="FAM3902" s="57"/>
      <c r="FAN3902" s="57"/>
      <c r="FAO3902" s="58"/>
      <c r="FAP3902" s="57"/>
      <c r="FAQ3902" s="57"/>
      <c r="FAR3902" s="57"/>
      <c r="FAS3902" s="57"/>
      <c r="FAT3902" s="57"/>
      <c r="FAU3902" s="56"/>
      <c r="FAV3902" s="57"/>
      <c r="FAW3902" s="64"/>
      <c r="FAX3902" s="64"/>
      <c r="FAY3902" s="64"/>
      <c r="FAZ3902" s="64"/>
      <c r="FBA3902" s="62"/>
      <c r="FBB3902" s="63"/>
      <c r="FBC3902" s="62"/>
      <c r="FBD3902" s="62"/>
      <c r="FBE3902" s="61"/>
      <c r="FBF3902" s="60"/>
      <c r="FBG3902" s="59"/>
      <c r="FBH3902" s="57"/>
      <c r="FBI3902" s="57"/>
      <c r="FBJ3902" s="57"/>
      <c r="FBK3902" s="57"/>
      <c r="FBL3902" s="57"/>
      <c r="FBM3902" s="57"/>
      <c r="FBN3902" s="57"/>
      <c r="FBO3902" s="57"/>
      <c r="FBP3902" s="58"/>
      <c r="FBQ3902" s="57"/>
      <c r="FBR3902" s="57"/>
      <c r="FBS3902" s="57"/>
      <c r="FBT3902" s="57"/>
      <c r="FBU3902" s="57"/>
      <c r="FBV3902" s="56"/>
      <c r="FBW3902" s="57"/>
      <c r="FBX3902" s="64"/>
      <c r="FBY3902" s="64"/>
      <c r="FBZ3902" s="64"/>
      <c r="FCA3902" s="64"/>
      <c r="FCB3902" s="62"/>
      <c r="FCC3902" s="63"/>
      <c r="FCD3902" s="62"/>
      <c r="FCE3902" s="62"/>
      <c r="FCF3902" s="61"/>
      <c r="FCG3902" s="60"/>
      <c r="FCH3902" s="59"/>
      <c r="FCI3902" s="57"/>
      <c r="FCJ3902" s="57"/>
      <c r="FCK3902" s="57"/>
      <c r="FCL3902" s="57"/>
      <c r="FCM3902" s="57"/>
      <c r="FCN3902" s="57"/>
      <c r="FCO3902" s="57"/>
      <c r="FCP3902" s="57"/>
      <c r="FCQ3902" s="58"/>
      <c r="FCR3902" s="57"/>
      <c r="FCS3902" s="57"/>
      <c r="FCT3902" s="57"/>
      <c r="FCU3902" s="57"/>
      <c r="FCV3902" s="57"/>
      <c r="FCW3902" s="56"/>
      <c r="FCX3902" s="57"/>
      <c r="FCY3902" s="64"/>
      <c r="FCZ3902" s="64"/>
      <c r="FDA3902" s="64"/>
      <c r="FDB3902" s="64"/>
      <c r="FDC3902" s="62"/>
      <c r="FDD3902" s="63"/>
      <c r="FDE3902" s="62"/>
      <c r="FDF3902" s="62"/>
      <c r="FDG3902" s="61"/>
      <c r="FDH3902" s="60"/>
      <c r="FDI3902" s="59"/>
      <c r="FDJ3902" s="57"/>
      <c r="FDK3902" s="57"/>
      <c r="FDL3902" s="57"/>
      <c r="FDM3902" s="57"/>
      <c r="FDN3902" s="57"/>
      <c r="FDO3902" s="57"/>
      <c r="FDP3902" s="57"/>
      <c r="FDQ3902" s="57"/>
      <c r="FDR3902" s="58"/>
      <c r="FDS3902" s="57"/>
      <c r="FDT3902" s="57"/>
      <c r="FDU3902" s="57"/>
      <c r="FDV3902" s="57"/>
      <c r="FDW3902" s="57"/>
      <c r="FDX3902" s="56"/>
      <c r="FDY3902" s="57"/>
      <c r="FDZ3902" s="64"/>
      <c r="FEA3902" s="64"/>
      <c r="FEB3902" s="64"/>
      <c r="FEC3902" s="64"/>
      <c r="FED3902" s="62"/>
      <c r="FEE3902" s="63"/>
      <c r="FEF3902" s="62"/>
      <c r="FEG3902" s="62"/>
      <c r="FEH3902" s="61"/>
      <c r="FEI3902" s="60"/>
      <c r="FEJ3902" s="59"/>
      <c r="FEK3902" s="57"/>
      <c r="FEL3902" s="57"/>
      <c r="FEM3902" s="57"/>
      <c r="FEN3902" s="57"/>
      <c r="FEO3902" s="57"/>
      <c r="FEP3902" s="57"/>
      <c r="FEQ3902" s="57"/>
      <c r="FER3902" s="57"/>
      <c r="FES3902" s="58"/>
      <c r="FET3902" s="57"/>
      <c r="FEU3902" s="57"/>
      <c r="FEV3902" s="57"/>
      <c r="FEW3902" s="57"/>
      <c r="FEX3902" s="57"/>
      <c r="FEY3902" s="56"/>
      <c r="FEZ3902" s="57"/>
      <c r="FFA3902" s="64"/>
      <c r="FFB3902" s="64"/>
      <c r="FFC3902" s="64"/>
      <c r="FFD3902" s="64"/>
      <c r="FFE3902" s="62"/>
      <c r="FFF3902" s="63"/>
      <c r="FFG3902" s="62"/>
      <c r="FFH3902" s="62"/>
      <c r="FFI3902" s="61"/>
      <c r="FFJ3902" s="60"/>
      <c r="FFK3902" s="59"/>
      <c r="FFL3902" s="57"/>
      <c r="FFM3902" s="57"/>
      <c r="FFN3902" s="57"/>
      <c r="FFO3902" s="57"/>
      <c r="FFP3902" s="57"/>
      <c r="FFQ3902" s="57"/>
      <c r="FFR3902" s="57"/>
      <c r="FFS3902" s="57"/>
      <c r="FFT3902" s="58"/>
      <c r="FFU3902" s="57"/>
      <c r="FFV3902" s="57"/>
      <c r="FFW3902" s="57"/>
      <c r="FFX3902" s="57"/>
      <c r="FFY3902" s="57"/>
      <c r="FFZ3902" s="56"/>
      <c r="FGA3902" s="57"/>
      <c r="FGB3902" s="64"/>
      <c r="FGC3902" s="64"/>
      <c r="FGD3902" s="64"/>
      <c r="FGE3902" s="64"/>
      <c r="FGF3902" s="62"/>
      <c r="FGG3902" s="63"/>
      <c r="FGH3902" s="62"/>
      <c r="FGI3902" s="62"/>
      <c r="FGJ3902" s="61"/>
      <c r="FGK3902" s="60"/>
      <c r="FGL3902" s="59"/>
      <c r="FGM3902" s="57"/>
      <c r="FGN3902" s="57"/>
      <c r="FGO3902" s="57"/>
      <c r="FGP3902" s="57"/>
      <c r="FGQ3902" s="57"/>
      <c r="FGR3902" s="57"/>
      <c r="FGS3902" s="57"/>
      <c r="FGT3902" s="57"/>
      <c r="FGU3902" s="58"/>
      <c r="FGV3902" s="57"/>
      <c r="FGW3902" s="57"/>
      <c r="FGX3902" s="57"/>
      <c r="FGY3902" s="57"/>
      <c r="FGZ3902" s="57"/>
      <c r="FHA3902" s="56"/>
      <c r="FHB3902" s="57"/>
      <c r="FHC3902" s="64"/>
      <c r="FHD3902" s="64"/>
      <c r="FHE3902" s="64"/>
      <c r="FHF3902" s="64"/>
      <c r="FHG3902" s="62"/>
      <c r="FHH3902" s="63"/>
      <c r="FHI3902" s="62"/>
      <c r="FHJ3902" s="62"/>
      <c r="FHK3902" s="61"/>
      <c r="FHL3902" s="60"/>
      <c r="FHM3902" s="59"/>
      <c r="FHN3902" s="57"/>
      <c r="FHO3902" s="57"/>
      <c r="FHP3902" s="57"/>
      <c r="FHQ3902" s="57"/>
      <c r="FHR3902" s="57"/>
      <c r="FHS3902" s="57"/>
      <c r="FHT3902" s="57"/>
      <c r="FHU3902" s="57"/>
      <c r="FHV3902" s="58"/>
      <c r="FHW3902" s="57"/>
      <c r="FHX3902" s="57"/>
      <c r="FHY3902" s="57"/>
      <c r="FHZ3902" s="57"/>
      <c r="FIA3902" s="57"/>
      <c r="FIB3902" s="56"/>
      <c r="FIC3902" s="57"/>
      <c r="FID3902" s="64"/>
      <c r="FIE3902" s="64"/>
      <c r="FIF3902" s="64"/>
      <c r="FIG3902" s="64"/>
      <c r="FIH3902" s="62"/>
      <c r="FII3902" s="63"/>
      <c r="FIJ3902" s="62"/>
      <c r="FIK3902" s="62"/>
      <c r="FIL3902" s="61"/>
      <c r="FIM3902" s="60"/>
      <c r="FIN3902" s="59"/>
      <c r="FIO3902" s="57"/>
      <c r="FIP3902" s="57"/>
      <c r="FIQ3902" s="57"/>
      <c r="FIR3902" s="57"/>
      <c r="FIS3902" s="57"/>
      <c r="FIT3902" s="57"/>
      <c r="FIU3902" s="57"/>
      <c r="FIV3902" s="57"/>
      <c r="FIW3902" s="58"/>
      <c r="FIX3902" s="57"/>
      <c r="FIY3902" s="57"/>
      <c r="FIZ3902" s="57"/>
      <c r="FJA3902" s="57"/>
      <c r="FJB3902" s="57"/>
      <c r="FJC3902" s="56"/>
      <c r="FJD3902" s="57"/>
      <c r="FJE3902" s="64"/>
      <c r="FJF3902" s="64"/>
      <c r="FJG3902" s="64"/>
      <c r="FJH3902" s="64"/>
      <c r="FJI3902" s="62"/>
      <c r="FJJ3902" s="63"/>
      <c r="FJK3902" s="62"/>
      <c r="FJL3902" s="62"/>
      <c r="FJM3902" s="61"/>
      <c r="FJN3902" s="60"/>
      <c r="FJO3902" s="59"/>
      <c r="FJP3902" s="57"/>
      <c r="FJQ3902" s="57"/>
      <c r="FJR3902" s="57"/>
      <c r="FJS3902" s="57"/>
      <c r="FJT3902" s="57"/>
      <c r="FJU3902" s="57"/>
      <c r="FJV3902" s="57"/>
      <c r="FJW3902" s="57"/>
      <c r="FJX3902" s="58"/>
      <c r="FJY3902" s="57"/>
      <c r="FJZ3902" s="57"/>
      <c r="FKA3902" s="57"/>
      <c r="FKB3902" s="57"/>
      <c r="FKC3902" s="57"/>
      <c r="FKD3902" s="56"/>
      <c r="FKE3902" s="57"/>
      <c r="FKF3902" s="64"/>
      <c r="FKG3902" s="64"/>
      <c r="FKH3902" s="64"/>
      <c r="FKI3902" s="64"/>
      <c r="FKJ3902" s="62"/>
      <c r="FKK3902" s="63"/>
      <c r="FKL3902" s="62"/>
      <c r="FKM3902" s="62"/>
      <c r="FKN3902" s="61"/>
      <c r="FKO3902" s="60"/>
      <c r="FKP3902" s="59"/>
      <c r="FKQ3902" s="57"/>
      <c r="FKR3902" s="57"/>
      <c r="FKS3902" s="57"/>
      <c r="FKT3902" s="57"/>
      <c r="FKU3902" s="57"/>
      <c r="FKV3902" s="57"/>
      <c r="FKW3902" s="57"/>
      <c r="FKX3902" s="57"/>
      <c r="FKY3902" s="58"/>
      <c r="FKZ3902" s="57"/>
      <c r="FLA3902" s="57"/>
      <c r="FLB3902" s="57"/>
      <c r="FLC3902" s="57"/>
      <c r="FLD3902" s="57"/>
      <c r="FLE3902" s="56"/>
      <c r="FLF3902" s="57"/>
      <c r="FLG3902" s="64"/>
      <c r="FLH3902" s="64"/>
      <c r="FLI3902" s="64"/>
      <c r="FLJ3902" s="64"/>
      <c r="FLK3902" s="62"/>
      <c r="FLL3902" s="63"/>
      <c r="FLM3902" s="62"/>
      <c r="FLN3902" s="62"/>
      <c r="FLO3902" s="61"/>
      <c r="FLP3902" s="60"/>
      <c r="FLQ3902" s="59"/>
      <c r="FLR3902" s="57"/>
      <c r="FLS3902" s="57"/>
      <c r="FLT3902" s="57"/>
      <c r="FLU3902" s="57"/>
      <c r="FLV3902" s="57"/>
      <c r="FLW3902" s="57"/>
      <c r="FLX3902" s="57"/>
      <c r="FLY3902" s="57"/>
      <c r="FLZ3902" s="58"/>
      <c r="FMA3902" s="57"/>
      <c r="FMB3902" s="57"/>
      <c r="FMC3902" s="57"/>
      <c r="FMD3902" s="57"/>
      <c r="FME3902" s="57"/>
      <c r="FMF3902" s="56"/>
      <c r="FMG3902" s="57"/>
      <c r="FMH3902" s="64"/>
      <c r="FMI3902" s="64"/>
      <c r="FMJ3902" s="64"/>
      <c r="FMK3902" s="64"/>
      <c r="FML3902" s="62"/>
      <c r="FMM3902" s="63"/>
      <c r="FMN3902" s="62"/>
      <c r="FMO3902" s="62"/>
      <c r="FMP3902" s="61"/>
      <c r="FMQ3902" s="60"/>
      <c r="FMR3902" s="59"/>
      <c r="FMS3902" s="57"/>
      <c r="FMT3902" s="57"/>
      <c r="FMU3902" s="57"/>
      <c r="FMV3902" s="57"/>
      <c r="FMW3902" s="57"/>
      <c r="FMX3902" s="57"/>
      <c r="FMY3902" s="57"/>
      <c r="FMZ3902" s="57"/>
      <c r="FNA3902" s="58"/>
      <c r="FNB3902" s="57"/>
      <c r="FNC3902" s="57"/>
      <c r="FND3902" s="57"/>
      <c r="FNE3902" s="57"/>
      <c r="FNF3902" s="57"/>
      <c r="FNG3902" s="56"/>
      <c r="FNH3902" s="57"/>
      <c r="FNI3902" s="64"/>
      <c r="FNJ3902" s="64"/>
      <c r="FNK3902" s="64"/>
      <c r="FNL3902" s="64"/>
      <c r="FNM3902" s="62"/>
      <c r="FNN3902" s="63"/>
      <c r="FNO3902" s="62"/>
      <c r="FNP3902" s="62"/>
      <c r="FNQ3902" s="61"/>
      <c r="FNR3902" s="60"/>
      <c r="FNS3902" s="59"/>
      <c r="FNT3902" s="57"/>
      <c r="FNU3902" s="57"/>
      <c r="FNV3902" s="57"/>
      <c r="FNW3902" s="57"/>
      <c r="FNX3902" s="57"/>
      <c r="FNY3902" s="57"/>
      <c r="FNZ3902" s="57"/>
      <c r="FOA3902" s="57"/>
      <c r="FOB3902" s="58"/>
      <c r="FOC3902" s="57"/>
      <c r="FOD3902" s="57"/>
      <c r="FOE3902" s="57"/>
      <c r="FOF3902" s="57"/>
      <c r="FOG3902" s="57"/>
      <c r="FOH3902" s="56"/>
      <c r="FOI3902" s="57"/>
      <c r="FOJ3902" s="64"/>
      <c r="FOK3902" s="64"/>
      <c r="FOL3902" s="64"/>
      <c r="FOM3902" s="64"/>
      <c r="FON3902" s="62"/>
      <c r="FOO3902" s="63"/>
      <c r="FOP3902" s="62"/>
      <c r="FOQ3902" s="62"/>
      <c r="FOR3902" s="61"/>
      <c r="FOS3902" s="60"/>
      <c r="FOT3902" s="59"/>
      <c r="FOU3902" s="57"/>
      <c r="FOV3902" s="57"/>
      <c r="FOW3902" s="57"/>
      <c r="FOX3902" s="57"/>
      <c r="FOY3902" s="57"/>
      <c r="FOZ3902" s="57"/>
      <c r="FPA3902" s="57"/>
      <c r="FPB3902" s="57"/>
      <c r="FPC3902" s="58"/>
      <c r="FPD3902" s="57"/>
      <c r="FPE3902" s="57"/>
      <c r="FPF3902" s="57"/>
      <c r="FPG3902" s="57"/>
      <c r="FPH3902" s="57"/>
      <c r="FPI3902" s="56"/>
      <c r="FPJ3902" s="57"/>
      <c r="FPK3902" s="64"/>
      <c r="FPL3902" s="64"/>
      <c r="FPM3902" s="64"/>
      <c r="FPN3902" s="64"/>
      <c r="FPO3902" s="62"/>
      <c r="FPP3902" s="63"/>
      <c r="FPQ3902" s="62"/>
      <c r="FPR3902" s="62"/>
      <c r="FPS3902" s="61"/>
      <c r="FPT3902" s="60"/>
      <c r="FPU3902" s="59"/>
      <c r="FPV3902" s="57"/>
      <c r="FPW3902" s="57"/>
      <c r="FPX3902" s="57"/>
      <c r="FPY3902" s="57"/>
      <c r="FPZ3902" s="57"/>
      <c r="FQA3902" s="57"/>
      <c r="FQB3902" s="57"/>
      <c r="FQC3902" s="57"/>
      <c r="FQD3902" s="58"/>
      <c r="FQE3902" s="57"/>
      <c r="FQF3902" s="57"/>
      <c r="FQG3902" s="57"/>
      <c r="FQH3902" s="57"/>
      <c r="FQI3902" s="57"/>
      <c r="FQJ3902" s="56"/>
      <c r="FQK3902" s="57"/>
      <c r="FQL3902" s="64"/>
      <c r="FQM3902" s="64"/>
      <c r="FQN3902" s="64"/>
      <c r="FQO3902" s="64"/>
      <c r="FQP3902" s="62"/>
      <c r="FQQ3902" s="63"/>
      <c r="FQR3902" s="62"/>
      <c r="FQS3902" s="62"/>
      <c r="FQT3902" s="61"/>
      <c r="FQU3902" s="60"/>
      <c r="FQV3902" s="59"/>
      <c r="FQW3902" s="57"/>
      <c r="FQX3902" s="57"/>
      <c r="FQY3902" s="57"/>
      <c r="FQZ3902" s="57"/>
      <c r="FRA3902" s="57"/>
      <c r="FRB3902" s="57"/>
      <c r="FRC3902" s="57"/>
      <c r="FRD3902" s="57"/>
      <c r="FRE3902" s="58"/>
      <c r="FRF3902" s="57"/>
      <c r="FRG3902" s="57"/>
      <c r="FRH3902" s="57"/>
      <c r="FRI3902" s="57"/>
      <c r="FRJ3902" s="57"/>
      <c r="FRK3902" s="56"/>
      <c r="FRL3902" s="57"/>
      <c r="FRM3902" s="64"/>
      <c r="FRN3902" s="64"/>
      <c r="FRO3902" s="64"/>
      <c r="FRP3902" s="64"/>
      <c r="FRQ3902" s="62"/>
      <c r="FRR3902" s="63"/>
      <c r="FRS3902" s="62"/>
      <c r="FRT3902" s="62"/>
      <c r="FRU3902" s="61"/>
      <c r="FRV3902" s="60"/>
      <c r="FRW3902" s="59"/>
      <c r="FRX3902" s="57"/>
      <c r="FRY3902" s="57"/>
      <c r="FRZ3902" s="57"/>
      <c r="FSA3902" s="57"/>
      <c r="FSB3902" s="57"/>
      <c r="FSC3902" s="57"/>
      <c r="FSD3902" s="57"/>
      <c r="FSE3902" s="57"/>
      <c r="FSF3902" s="58"/>
      <c r="FSG3902" s="57"/>
      <c r="FSH3902" s="57"/>
      <c r="FSI3902" s="57"/>
      <c r="FSJ3902" s="57"/>
      <c r="FSK3902" s="57"/>
      <c r="FSL3902" s="56"/>
      <c r="FSM3902" s="57"/>
      <c r="FSN3902" s="64"/>
      <c r="FSO3902" s="64"/>
      <c r="FSP3902" s="64"/>
      <c r="FSQ3902" s="64"/>
      <c r="FSR3902" s="62"/>
      <c r="FSS3902" s="63"/>
      <c r="FST3902" s="62"/>
      <c r="FSU3902" s="62"/>
      <c r="FSV3902" s="61"/>
      <c r="FSW3902" s="60"/>
      <c r="FSX3902" s="59"/>
      <c r="FSY3902" s="57"/>
      <c r="FSZ3902" s="57"/>
      <c r="FTA3902" s="57"/>
      <c r="FTB3902" s="57"/>
      <c r="FTC3902" s="57"/>
      <c r="FTD3902" s="57"/>
      <c r="FTE3902" s="57"/>
      <c r="FTF3902" s="57"/>
      <c r="FTG3902" s="58"/>
      <c r="FTH3902" s="57"/>
      <c r="FTI3902" s="57"/>
      <c r="FTJ3902" s="57"/>
      <c r="FTK3902" s="57"/>
      <c r="FTL3902" s="57"/>
      <c r="FTM3902" s="56"/>
      <c r="FTN3902" s="57"/>
      <c r="FTO3902" s="64"/>
      <c r="FTP3902" s="64"/>
      <c r="FTQ3902" s="64"/>
      <c r="FTR3902" s="64"/>
      <c r="FTS3902" s="62"/>
      <c r="FTT3902" s="63"/>
      <c r="FTU3902" s="62"/>
      <c r="FTV3902" s="62"/>
      <c r="FTW3902" s="61"/>
      <c r="FTX3902" s="60"/>
      <c r="FTY3902" s="59"/>
      <c r="FTZ3902" s="57"/>
      <c r="FUA3902" s="57"/>
      <c r="FUB3902" s="57"/>
      <c r="FUC3902" s="57"/>
      <c r="FUD3902" s="57"/>
      <c r="FUE3902" s="57"/>
      <c r="FUF3902" s="57"/>
      <c r="FUG3902" s="57"/>
      <c r="FUH3902" s="58"/>
      <c r="FUI3902" s="57"/>
      <c r="FUJ3902" s="57"/>
      <c r="FUK3902" s="57"/>
      <c r="FUL3902" s="57"/>
      <c r="FUM3902" s="57"/>
      <c r="FUN3902" s="56"/>
      <c r="FUO3902" s="57"/>
      <c r="FUP3902" s="64"/>
      <c r="FUQ3902" s="64"/>
      <c r="FUR3902" s="64"/>
      <c r="FUS3902" s="64"/>
      <c r="FUT3902" s="62"/>
      <c r="FUU3902" s="63"/>
      <c r="FUV3902" s="62"/>
      <c r="FUW3902" s="62"/>
      <c r="FUX3902" s="61"/>
      <c r="FUY3902" s="60"/>
      <c r="FUZ3902" s="59"/>
      <c r="FVA3902" s="57"/>
      <c r="FVB3902" s="57"/>
      <c r="FVC3902" s="57"/>
      <c r="FVD3902" s="57"/>
      <c r="FVE3902" s="57"/>
      <c r="FVF3902" s="57"/>
      <c r="FVG3902" s="57"/>
      <c r="FVH3902" s="57"/>
      <c r="FVI3902" s="58"/>
      <c r="FVJ3902" s="57"/>
      <c r="FVK3902" s="57"/>
      <c r="FVL3902" s="57"/>
      <c r="FVM3902" s="57"/>
      <c r="FVN3902" s="57"/>
      <c r="FVO3902" s="56"/>
      <c r="FVP3902" s="57"/>
      <c r="FVQ3902" s="64"/>
      <c r="FVR3902" s="64"/>
      <c r="FVS3902" s="64"/>
      <c r="FVT3902" s="64"/>
      <c r="FVU3902" s="62"/>
      <c r="FVV3902" s="63"/>
      <c r="FVW3902" s="62"/>
      <c r="FVX3902" s="62"/>
      <c r="FVY3902" s="61"/>
      <c r="FVZ3902" s="60"/>
      <c r="FWA3902" s="59"/>
      <c r="FWB3902" s="57"/>
      <c r="FWC3902" s="57"/>
      <c r="FWD3902" s="57"/>
      <c r="FWE3902" s="57"/>
      <c r="FWF3902" s="57"/>
      <c r="FWG3902" s="57"/>
      <c r="FWH3902" s="57"/>
      <c r="FWI3902" s="57"/>
      <c r="FWJ3902" s="58"/>
      <c r="FWK3902" s="57"/>
      <c r="FWL3902" s="57"/>
      <c r="FWM3902" s="57"/>
      <c r="FWN3902" s="57"/>
      <c r="FWO3902" s="57"/>
      <c r="FWP3902" s="56"/>
      <c r="FWQ3902" s="57"/>
      <c r="FWR3902" s="64"/>
      <c r="FWS3902" s="64"/>
      <c r="FWT3902" s="64"/>
      <c r="FWU3902" s="64"/>
      <c r="FWV3902" s="62"/>
      <c r="FWW3902" s="63"/>
      <c r="FWX3902" s="62"/>
      <c r="FWY3902" s="62"/>
      <c r="FWZ3902" s="61"/>
      <c r="FXA3902" s="60"/>
      <c r="FXB3902" s="59"/>
      <c r="FXC3902" s="57"/>
      <c r="FXD3902" s="57"/>
      <c r="FXE3902" s="57"/>
      <c r="FXF3902" s="57"/>
      <c r="FXG3902" s="57"/>
      <c r="FXH3902" s="57"/>
      <c r="FXI3902" s="57"/>
      <c r="FXJ3902" s="57"/>
      <c r="FXK3902" s="58"/>
      <c r="FXL3902" s="57"/>
      <c r="FXM3902" s="57"/>
      <c r="FXN3902" s="57"/>
      <c r="FXO3902" s="57"/>
      <c r="FXP3902" s="57"/>
      <c r="FXQ3902" s="56"/>
      <c r="FXR3902" s="57"/>
      <c r="FXS3902" s="64"/>
      <c r="FXT3902" s="64"/>
      <c r="FXU3902" s="64"/>
      <c r="FXV3902" s="64"/>
      <c r="FXW3902" s="62"/>
      <c r="FXX3902" s="63"/>
      <c r="FXY3902" s="62"/>
      <c r="FXZ3902" s="62"/>
      <c r="FYA3902" s="61"/>
      <c r="FYB3902" s="60"/>
      <c r="FYC3902" s="59"/>
      <c r="FYD3902" s="57"/>
      <c r="FYE3902" s="57"/>
      <c r="FYF3902" s="57"/>
      <c r="FYG3902" s="57"/>
      <c r="FYH3902" s="57"/>
      <c r="FYI3902" s="57"/>
      <c r="FYJ3902" s="57"/>
      <c r="FYK3902" s="57"/>
      <c r="FYL3902" s="58"/>
      <c r="FYM3902" s="57"/>
      <c r="FYN3902" s="57"/>
      <c r="FYO3902" s="57"/>
      <c r="FYP3902" s="57"/>
      <c r="FYQ3902" s="57"/>
      <c r="FYR3902" s="56"/>
      <c r="FYS3902" s="57"/>
      <c r="FYT3902" s="64"/>
      <c r="FYU3902" s="64"/>
      <c r="FYV3902" s="64"/>
      <c r="FYW3902" s="64"/>
      <c r="FYX3902" s="62"/>
      <c r="FYY3902" s="63"/>
      <c r="FYZ3902" s="62"/>
      <c r="FZA3902" s="62"/>
      <c r="FZB3902" s="61"/>
      <c r="FZC3902" s="60"/>
      <c r="FZD3902" s="59"/>
      <c r="FZE3902" s="57"/>
      <c r="FZF3902" s="57"/>
      <c r="FZG3902" s="57"/>
      <c r="FZH3902" s="57"/>
      <c r="FZI3902" s="57"/>
      <c r="FZJ3902" s="57"/>
      <c r="FZK3902" s="57"/>
      <c r="FZL3902" s="57"/>
      <c r="FZM3902" s="58"/>
      <c r="FZN3902" s="57"/>
      <c r="FZO3902" s="57"/>
      <c r="FZP3902" s="57"/>
      <c r="FZQ3902" s="57"/>
      <c r="FZR3902" s="57"/>
      <c r="FZS3902" s="56"/>
      <c r="FZT3902" s="57"/>
      <c r="FZU3902" s="64"/>
      <c r="FZV3902" s="64"/>
      <c r="FZW3902" s="64"/>
      <c r="FZX3902" s="64"/>
      <c r="FZY3902" s="62"/>
      <c r="FZZ3902" s="63"/>
      <c r="GAA3902" s="62"/>
      <c r="GAB3902" s="62"/>
      <c r="GAC3902" s="61"/>
      <c r="GAD3902" s="60"/>
      <c r="GAE3902" s="59"/>
      <c r="GAF3902" s="57"/>
      <c r="GAG3902" s="57"/>
      <c r="GAH3902" s="57"/>
      <c r="GAI3902" s="57"/>
      <c r="GAJ3902" s="57"/>
      <c r="GAK3902" s="57"/>
      <c r="GAL3902" s="57"/>
      <c r="GAM3902" s="57"/>
      <c r="GAN3902" s="58"/>
      <c r="GAO3902" s="57"/>
      <c r="GAP3902" s="57"/>
      <c r="GAQ3902" s="57"/>
      <c r="GAR3902" s="57"/>
      <c r="GAS3902" s="57"/>
      <c r="GAT3902" s="56"/>
      <c r="GAU3902" s="57"/>
      <c r="GAV3902" s="64"/>
      <c r="GAW3902" s="64"/>
      <c r="GAX3902" s="64"/>
      <c r="GAY3902" s="64"/>
      <c r="GAZ3902" s="62"/>
      <c r="GBA3902" s="63"/>
      <c r="GBB3902" s="62"/>
      <c r="GBC3902" s="62"/>
      <c r="GBD3902" s="61"/>
      <c r="GBE3902" s="60"/>
      <c r="GBF3902" s="59"/>
      <c r="GBG3902" s="57"/>
      <c r="GBH3902" s="57"/>
      <c r="GBI3902" s="57"/>
      <c r="GBJ3902" s="57"/>
      <c r="GBK3902" s="57"/>
      <c r="GBL3902" s="57"/>
      <c r="GBM3902" s="57"/>
      <c r="GBN3902" s="57"/>
      <c r="GBO3902" s="58"/>
      <c r="GBP3902" s="57"/>
      <c r="GBQ3902" s="57"/>
      <c r="GBR3902" s="57"/>
      <c r="GBS3902" s="57"/>
      <c r="GBT3902" s="57"/>
      <c r="GBU3902" s="56"/>
      <c r="GBV3902" s="57"/>
      <c r="GBW3902" s="64"/>
      <c r="GBX3902" s="64"/>
      <c r="GBY3902" s="64"/>
      <c r="GBZ3902" s="64"/>
      <c r="GCA3902" s="62"/>
      <c r="GCB3902" s="63"/>
      <c r="GCC3902" s="62"/>
      <c r="GCD3902" s="62"/>
      <c r="GCE3902" s="61"/>
      <c r="GCF3902" s="60"/>
      <c r="GCG3902" s="59"/>
      <c r="GCH3902" s="57"/>
      <c r="GCI3902" s="57"/>
      <c r="GCJ3902" s="57"/>
      <c r="GCK3902" s="57"/>
      <c r="GCL3902" s="57"/>
      <c r="GCM3902" s="57"/>
      <c r="GCN3902" s="57"/>
      <c r="GCO3902" s="57"/>
      <c r="GCP3902" s="58"/>
      <c r="GCQ3902" s="57"/>
      <c r="GCR3902" s="57"/>
      <c r="GCS3902" s="57"/>
      <c r="GCT3902" s="57"/>
      <c r="GCU3902" s="57"/>
      <c r="GCV3902" s="56"/>
      <c r="GCW3902" s="57"/>
      <c r="GCX3902" s="64"/>
      <c r="GCY3902" s="64"/>
      <c r="GCZ3902" s="64"/>
      <c r="GDA3902" s="64"/>
      <c r="GDB3902" s="62"/>
      <c r="GDC3902" s="63"/>
      <c r="GDD3902" s="62"/>
      <c r="GDE3902" s="62"/>
      <c r="GDF3902" s="61"/>
      <c r="GDG3902" s="60"/>
      <c r="GDH3902" s="59"/>
      <c r="GDI3902" s="57"/>
      <c r="GDJ3902" s="57"/>
      <c r="GDK3902" s="57"/>
      <c r="GDL3902" s="57"/>
      <c r="GDM3902" s="57"/>
      <c r="GDN3902" s="57"/>
      <c r="GDO3902" s="57"/>
      <c r="GDP3902" s="57"/>
      <c r="GDQ3902" s="58"/>
      <c r="GDR3902" s="57"/>
      <c r="GDS3902" s="57"/>
      <c r="GDT3902" s="57"/>
      <c r="GDU3902" s="57"/>
      <c r="GDV3902" s="57"/>
      <c r="GDW3902" s="56"/>
      <c r="GDX3902" s="57"/>
      <c r="GDY3902" s="64"/>
      <c r="GDZ3902" s="64"/>
      <c r="GEA3902" s="64"/>
      <c r="GEB3902" s="64"/>
      <c r="GEC3902" s="62"/>
      <c r="GED3902" s="63"/>
      <c r="GEE3902" s="62"/>
      <c r="GEF3902" s="62"/>
      <c r="GEG3902" s="61"/>
      <c r="GEH3902" s="60"/>
      <c r="GEI3902" s="59"/>
      <c r="GEJ3902" s="57"/>
      <c r="GEK3902" s="57"/>
      <c r="GEL3902" s="57"/>
      <c r="GEM3902" s="57"/>
      <c r="GEN3902" s="57"/>
      <c r="GEO3902" s="57"/>
      <c r="GEP3902" s="57"/>
      <c r="GEQ3902" s="57"/>
      <c r="GER3902" s="58"/>
      <c r="GES3902" s="57"/>
      <c r="GET3902" s="57"/>
      <c r="GEU3902" s="57"/>
      <c r="GEV3902" s="57"/>
      <c r="GEW3902" s="57"/>
      <c r="GEX3902" s="56"/>
      <c r="GEY3902" s="57"/>
      <c r="GEZ3902" s="64"/>
      <c r="GFA3902" s="64"/>
      <c r="GFB3902" s="64"/>
      <c r="GFC3902" s="64"/>
      <c r="GFD3902" s="62"/>
      <c r="GFE3902" s="63"/>
      <c r="GFF3902" s="62"/>
      <c r="GFG3902" s="62"/>
      <c r="GFH3902" s="61"/>
      <c r="GFI3902" s="60"/>
      <c r="GFJ3902" s="59"/>
      <c r="GFK3902" s="57"/>
      <c r="GFL3902" s="57"/>
      <c r="GFM3902" s="57"/>
      <c r="GFN3902" s="57"/>
      <c r="GFO3902" s="57"/>
      <c r="GFP3902" s="57"/>
      <c r="GFQ3902" s="57"/>
      <c r="GFR3902" s="57"/>
      <c r="GFS3902" s="58"/>
      <c r="GFT3902" s="57"/>
      <c r="GFU3902" s="57"/>
      <c r="GFV3902" s="57"/>
      <c r="GFW3902" s="57"/>
      <c r="GFX3902" s="57"/>
      <c r="GFY3902" s="56"/>
      <c r="GFZ3902" s="57"/>
      <c r="GGA3902" s="64"/>
      <c r="GGB3902" s="64"/>
      <c r="GGC3902" s="64"/>
      <c r="GGD3902" s="64"/>
      <c r="GGE3902" s="62"/>
      <c r="GGF3902" s="63"/>
      <c r="GGG3902" s="62"/>
      <c r="GGH3902" s="62"/>
      <c r="GGI3902" s="61"/>
      <c r="GGJ3902" s="60"/>
      <c r="GGK3902" s="59"/>
      <c r="GGL3902" s="57"/>
      <c r="GGM3902" s="57"/>
      <c r="GGN3902" s="57"/>
      <c r="GGO3902" s="57"/>
      <c r="GGP3902" s="57"/>
      <c r="GGQ3902" s="57"/>
      <c r="GGR3902" s="57"/>
      <c r="GGS3902" s="57"/>
      <c r="GGT3902" s="58"/>
      <c r="GGU3902" s="57"/>
      <c r="GGV3902" s="57"/>
      <c r="GGW3902" s="57"/>
      <c r="GGX3902" s="57"/>
      <c r="GGY3902" s="57"/>
      <c r="GGZ3902" s="56"/>
      <c r="GHA3902" s="57"/>
      <c r="GHB3902" s="64"/>
      <c r="GHC3902" s="64"/>
      <c r="GHD3902" s="64"/>
      <c r="GHE3902" s="64"/>
      <c r="GHF3902" s="62"/>
      <c r="GHG3902" s="63"/>
      <c r="GHH3902" s="62"/>
      <c r="GHI3902" s="62"/>
      <c r="GHJ3902" s="61"/>
      <c r="GHK3902" s="60"/>
      <c r="GHL3902" s="59"/>
      <c r="GHM3902" s="57"/>
      <c r="GHN3902" s="57"/>
      <c r="GHO3902" s="57"/>
      <c r="GHP3902" s="57"/>
      <c r="GHQ3902" s="57"/>
      <c r="GHR3902" s="57"/>
      <c r="GHS3902" s="57"/>
      <c r="GHT3902" s="57"/>
      <c r="GHU3902" s="58"/>
      <c r="GHV3902" s="57"/>
      <c r="GHW3902" s="57"/>
      <c r="GHX3902" s="57"/>
      <c r="GHY3902" s="57"/>
      <c r="GHZ3902" s="57"/>
      <c r="GIA3902" s="56"/>
      <c r="GIB3902" s="57"/>
      <c r="GIC3902" s="64"/>
      <c r="GID3902" s="64"/>
      <c r="GIE3902" s="64"/>
      <c r="GIF3902" s="64"/>
      <c r="GIG3902" s="62"/>
      <c r="GIH3902" s="63"/>
      <c r="GII3902" s="62"/>
      <c r="GIJ3902" s="62"/>
      <c r="GIK3902" s="61"/>
      <c r="GIL3902" s="60"/>
      <c r="GIM3902" s="59"/>
      <c r="GIN3902" s="57"/>
      <c r="GIO3902" s="57"/>
      <c r="GIP3902" s="57"/>
      <c r="GIQ3902" s="57"/>
      <c r="GIR3902" s="57"/>
      <c r="GIS3902" s="57"/>
      <c r="GIT3902" s="57"/>
      <c r="GIU3902" s="57"/>
      <c r="GIV3902" s="58"/>
      <c r="GIW3902" s="57"/>
      <c r="GIX3902" s="57"/>
      <c r="GIY3902" s="57"/>
      <c r="GIZ3902" s="57"/>
      <c r="GJA3902" s="57"/>
      <c r="GJB3902" s="56"/>
      <c r="GJC3902" s="57"/>
      <c r="GJD3902" s="64"/>
      <c r="GJE3902" s="64"/>
      <c r="GJF3902" s="64"/>
      <c r="GJG3902" s="64"/>
      <c r="GJH3902" s="62"/>
      <c r="GJI3902" s="63"/>
      <c r="GJJ3902" s="62"/>
      <c r="GJK3902" s="62"/>
      <c r="GJL3902" s="61"/>
      <c r="GJM3902" s="60"/>
      <c r="GJN3902" s="59"/>
      <c r="GJO3902" s="57"/>
      <c r="GJP3902" s="57"/>
      <c r="GJQ3902" s="57"/>
      <c r="GJR3902" s="57"/>
      <c r="GJS3902" s="57"/>
      <c r="GJT3902" s="57"/>
      <c r="GJU3902" s="57"/>
      <c r="GJV3902" s="57"/>
      <c r="GJW3902" s="58"/>
      <c r="GJX3902" s="57"/>
      <c r="GJY3902" s="57"/>
      <c r="GJZ3902" s="57"/>
      <c r="GKA3902" s="57"/>
      <c r="GKB3902" s="57"/>
      <c r="GKC3902" s="56"/>
      <c r="GKD3902" s="57"/>
      <c r="GKE3902" s="64"/>
      <c r="GKF3902" s="64"/>
      <c r="GKG3902" s="64"/>
      <c r="GKH3902" s="64"/>
      <c r="GKI3902" s="62"/>
      <c r="GKJ3902" s="63"/>
      <c r="GKK3902" s="62"/>
      <c r="GKL3902" s="62"/>
      <c r="GKM3902" s="61"/>
      <c r="GKN3902" s="60"/>
      <c r="GKO3902" s="59"/>
      <c r="GKP3902" s="57"/>
      <c r="GKQ3902" s="57"/>
      <c r="GKR3902" s="57"/>
      <c r="GKS3902" s="57"/>
      <c r="GKT3902" s="57"/>
      <c r="GKU3902" s="57"/>
      <c r="GKV3902" s="57"/>
      <c r="GKW3902" s="57"/>
      <c r="GKX3902" s="58"/>
      <c r="GKY3902" s="57"/>
      <c r="GKZ3902" s="57"/>
      <c r="GLA3902" s="57"/>
      <c r="GLB3902" s="57"/>
      <c r="GLC3902" s="57"/>
      <c r="GLD3902" s="56"/>
      <c r="GLE3902" s="57"/>
      <c r="GLF3902" s="64"/>
      <c r="GLG3902" s="64"/>
      <c r="GLH3902" s="64"/>
      <c r="GLI3902" s="64"/>
      <c r="GLJ3902" s="62"/>
      <c r="GLK3902" s="63"/>
      <c r="GLL3902" s="62"/>
      <c r="GLM3902" s="62"/>
      <c r="GLN3902" s="61"/>
      <c r="GLO3902" s="60"/>
      <c r="GLP3902" s="59"/>
      <c r="GLQ3902" s="57"/>
      <c r="GLR3902" s="57"/>
      <c r="GLS3902" s="57"/>
      <c r="GLT3902" s="57"/>
      <c r="GLU3902" s="57"/>
      <c r="GLV3902" s="57"/>
      <c r="GLW3902" s="57"/>
      <c r="GLX3902" s="57"/>
      <c r="GLY3902" s="58"/>
      <c r="GLZ3902" s="57"/>
      <c r="GMA3902" s="57"/>
      <c r="GMB3902" s="57"/>
      <c r="GMC3902" s="57"/>
      <c r="GMD3902" s="57"/>
      <c r="GME3902" s="56"/>
      <c r="GMF3902" s="57"/>
      <c r="GMG3902" s="64"/>
      <c r="GMH3902" s="64"/>
      <c r="GMI3902" s="64"/>
      <c r="GMJ3902" s="64"/>
      <c r="GMK3902" s="62"/>
      <c r="GML3902" s="63"/>
      <c r="GMM3902" s="62"/>
      <c r="GMN3902" s="62"/>
      <c r="GMO3902" s="61"/>
      <c r="GMP3902" s="60"/>
      <c r="GMQ3902" s="59"/>
      <c r="GMR3902" s="57"/>
      <c r="GMS3902" s="57"/>
      <c r="GMT3902" s="57"/>
      <c r="GMU3902" s="57"/>
      <c r="GMV3902" s="57"/>
      <c r="GMW3902" s="57"/>
      <c r="GMX3902" s="57"/>
      <c r="GMY3902" s="57"/>
      <c r="GMZ3902" s="58"/>
      <c r="GNA3902" s="57"/>
      <c r="GNB3902" s="57"/>
      <c r="GNC3902" s="57"/>
      <c r="GND3902" s="57"/>
      <c r="GNE3902" s="57"/>
      <c r="GNF3902" s="56"/>
      <c r="GNG3902" s="57"/>
      <c r="GNH3902" s="64"/>
      <c r="GNI3902" s="64"/>
      <c r="GNJ3902" s="64"/>
      <c r="GNK3902" s="64"/>
      <c r="GNL3902" s="62"/>
      <c r="GNM3902" s="63"/>
      <c r="GNN3902" s="62"/>
      <c r="GNO3902" s="62"/>
      <c r="GNP3902" s="61"/>
      <c r="GNQ3902" s="60"/>
      <c r="GNR3902" s="59"/>
      <c r="GNS3902" s="57"/>
      <c r="GNT3902" s="57"/>
      <c r="GNU3902" s="57"/>
      <c r="GNV3902" s="57"/>
      <c r="GNW3902" s="57"/>
      <c r="GNX3902" s="57"/>
      <c r="GNY3902" s="57"/>
      <c r="GNZ3902" s="57"/>
      <c r="GOA3902" s="58"/>
      <c r="GOB3902" s="57"/>
      <c r="GOC3902" s="57"/>
      <c r="GOD3902" s="57"/>
      <c r="GOE3902" s="57"/>
      <c r="GOF3902" s="57"/>
      <c r="GOG3902" s="56"/>
      <c r="GOH3902" s="57"/>
      <c r="GOI3902" s="64"/>
      <c r="GOJ3902" s="64"/>
      <c r="GOK3902" s="64"/>
      <c r="GOL3902" s="64"/>
      <c r="GOM3902" s="62"/>
      <c r="GON3902" s="63"/>
      <c r="GOO3902" s="62"/>
      <c r="GOP3902" s="62"/>
      <c r="GOQ3902" s="61"/>
      <c r="GOR3902" s="60"/>
      <c r="GOS3902" s="59"/>
      <c r="GOT3902" s="57"/>
      <c r="GOU3902" s="57"/>
      <c r="GOV3902" s="57"/>
      <c r="GOW3902" s="57"/>
      <c r="GOX3902" s="57"/>
      <c r="GOY3902" s="57"/>
      <c r="GOZ3902" s="57"/>
      <c r="GPA3902" s="57"/>
      <c r="GPB3902" s="58"/>
      <c r="GPC3902" s="57"/>
      <c r="GPD3902" s="57"/>
      <c r="GPE3902" s="57"/>
      <c r="GPF3902" s="57"/>
      <c r="GPG3902" s="57"/>
      <c r="GPH3902" s="56"/>
      <c r="GPI3902" s="57"/>
      <c r="GPJ3902" s="64"/>
      <c r="GPK3902" s="64"/>
      <c r="GPL3902" s="64"/>
      <c r="GPM3902" s="64"/>
      <c r="GPN3902" s="62"/>
      <c r="GPO3902" s="63"/>
      <c r="GPP3902" s="62"/>
      <c r="GPQ3902" s="62"/>
      <c r="GPR3902" s="61"/>
      <c r="GPS3902" s="60"/>
      <c r="GPT3902" s="59"/>
      <c r="GPU3902" s="57"/>
      <c r="GPV3902" s="57"/>
      <c r="GPW3902" s="57"/>
      <c r="GPX3902" s="57"/>
      <c r="GPY3902" s="57"/>
      <c r="GPZ3902" s="57"/>
      <c r="GQA3902" s="57"/>
      <c r="GQB3902" s="57"/>
      <c r="GQC3902" s="58"/>
      <c r="GQD3902" s="57"/>
      <c r="GQE3902" s="57"/>
      <c r="GQF3902" s="57"/>
      <c r="GQG3902" s="57"/>
      <c r="GQH3902" s="57"/>
      <c r="GQI3902" s="56"/>
      <c r="GQJ3902" s="57"/>
      <c r="GQK3902" s="64"/>
      <c r="GQL3902" s="64"/>
      <c r="GQM3902" s="64"/>
      <c r="GQN3902" s="64"/>
      <c r="GQO3902" s="62"/>
      <c r="GQP3902" s="63"/>
      <c r="GQQ3902" s="62"/>
      <c r="GQR3902" s="62"/>
      <c r="GQS3902" s="61"/>
      <c r="GQT3902" s="60"/>
      <c r="GQU3902" s="59"/>
      <c r="GQV3902" s="57"/>
      <c r="GQW3902" s="57"/>
      <c r="GQX3902" s="57"/>
      <c r="GQY3902" s="57"/>
      <c r="GQZ3902" s="57"/>
      <c r="GRA3902" s="57"/>
      <c r="GRB3902" s="57"/>
      <c r="GRC3902" s="57"/>
      <c r="GRD3902" s="58"/>
      <c r="GRE3902" s="57"/>
      <c r="GRF3902" s="57"/>
      <c r="GRG3902" s="57"/>
      <c r="GRH3902" s="57"/>
      <c r="GRI3902" s="57"/>
      <c r="GRJ3902" s="56"/>
      <c r="GRK3902" s="57"/>
      <c r="GRL3902" s="64"/>
      <c r="GRM3902" s="64"/>
      <c r="GRN3902" s="64"/>
      <c r="GRO3902" s="64"/>
      <c r="GRP3902" s="62"/>
      <c r="GRQ3902" s="63"/>
      <c r="GRR3902" s="62"/>
      <c r="GRS3902" s="62"/>
      <c r="GRT3902" s="61"/>
      <c r="GRU3902" s="60"/>
      <c r="GRV3902" s="59"/>
      <c r="GRW3902" s="57"/>
      <c r="GRX3902" s="57"/>
      <c r="GRY3902" s="57"/>
      <c r="GRZ3902" s="57"/>
      <c r="GSA3902" s="57"/>
      <c r="GSB3902" s="57"/>
      <c r="GSC3902" s="57"/>
      <c r="GSD3902" s="57"/>
      <c r="GSE3902" s="58"/>
      <c r="GSF3902" s="57"/>
      <c r="GSG3902" s="57"/>
      <c r="GSH3902" s="57"/>
      <c r="GSI3902" s="57"/>
      <c r="GSJ3902" s="57"/>
      <c r="GSK3902" s="56"/>
      <c r="GSL3902" s="57"/>
      <c r="GSM3902" s="64"/>
      <c r="GSN3902" s="64"/>
      <c r="GSO3902" s="64"/>
      <c r="GSP3902" s="64"/>
      <c r="GSQ3902" s="62"/>
      <c r="GSR3902" s="63"/>
      <c r="GSS3902" s="62"/>
      <c r="GST3902" s="62"/>
      <c r="GSU3902" s="61"/>
      <c r="GSV3902" s="60"/>
      <c r="GSW3902" s="59"/>
      <c r="GSX3902" s="57"/>
      <c r="GSY3902" s="57"/>
      <c r="GSZ3902" s="57"/>
      <c r="GTA3902" s="57"/>
      <c r="GTB3902" s="57"/>
      <c r="GTC3902" s="57"/>
      <c r="GTD3902" s="57"/>
      <c r="GTE3902" s="57"/>
      <c r="GTF3902" s="58"/>
      <c r="GTG3902" s="57"/>
      <c r="GTH3902" s="57"/>
      <c r="GTI3902" s="57"/>
      <c r="GTJ3902" s="57"/>
      <c r="GTK3902" s="57"/>
      <c r="GTL3902" s="56"/>
      <c r="GTM3902" s="57"/>
      <c r="GTN3902" s="64"/>
      <c r="GTO3902" s="64"/>
      <c r="GTP3902" s="64"/>
      <c r="GTQ3902" s="64"/>
      <c r="GTR3902" s="62"/>
      <c r="GTS3902" s="63"/>
      <c r="GTT3902" s="62"/>
      <c r="GTU3902" s="62"/>
      <c r="GTV3902" s="61"/>
      <c r="GTW3902" s="60"/>
      <c r="GTX3902" s="59"/>
      <c r="GTY3902" s="57"/>
      <c r="GTZ3902" s="57"/>
      <c r="GUA3902" s="57"/>
      <c r="GUB3902" s="57"/>
      <c r="GUC3902" s="57"/>
      <c r="GUD3902" s="57"/>
      <c r="GUE3902" s="57"/>
      <c r="GUF3902" s="57"/>
      <c r="GUG3902" s="58"/>
      <c r="GUH3902" s="57"/>
      <c r="GUI3902" s="57"/>
      <c r="GUJ3902" s="57"/>
      <c r="GUK3902" s="57"/>
      <c r="GUL3902" s="57"/>
      <c r="GUM3902" s="56"/>
      <c r="GUN3902" s="57"/>
      <c r="GUO3902" s="64"/>
      <c r="GUP3902" s="64"/>
      <c r="GUQ3902" s="64"/>
      <c r="GUR3902" s="64"/>
      <c r="GUS3902" s="62"/>
      <c r="GUT3902" s="63"/>
      <c r="GUU3902" s="62"/>
      <c r="GUV3902" s="62"/>
      <c r="GUW3902" s="61"/>
      <c r="GUX3902" s="60"/>
      <c r="GUY3902" s="59"/>
      <c r="GUZ3902" s="57"/>
      <c r="GVA3902" s="57"/>
      <c r="GVB3902" s="57"/>
      <c r="GVC3902" s="57"/>
      <c r="GVD3902" s="57"/>
      <c r="GVE3902" s="57"/>
      <c r="GVF3902" s="57"/>
      <c r="GVG3902" s="57"/>
      <c r="GVH3902" s="58"/>
      <c r="GVI3902" s="57"/>
      <c r="GVJ3902" s="57"/>
      <c r="GVK3902" s="57"/>
      <c r="GVL3902" s="57"/>
      <c r="GVM3902" s="57"/>
      <c r="GVN3902" s="56"/>
      <c r="GVO3902" s="57"/>
      <c r="GVP3902" s="64"/>
      <c r="GVQ3902" s="64"/>
      <c r="GVR3902" s="64"/>
      <c r="GVS3902" s="64"/>
      <c r="GVT3902" s="62"/>
      <c r="GVU3902" s="63"/>
      <c r="GVV3902" s="62"/>
      <c r="GVW3902" s="62"/>
      <c r="GVX3902" s="61"/>
      <c r="GVY3902" s="60"/>
      <c r="GVZ3902" s="59"/>
      <c r="GWA3902" s="57"/>
      <c r="GWB3902" s="57"/>
      <c r="GWC3902" s="57"/>
      <c r="GWD3902" s="57"/>
      <c r="GWE3902" s="57"/>
      <c r="GWF3902" s="57"/>
      <c r="GWG3902" s="57"/>
      <c r="GWH3902" s="57"/>
      <c r="GWI3902" s="58"/>
      <c r="GWJ3902" s="57"/>
      <c r="GWK3902" s="57"/>
      <c r="GWL3902" s="57"/>
      <c r="GWM3902" s="57"/>
      <c r="GWN3902" s="57"/>
      <c r="GWO3902" s="56"/>
      <c r="GWP3902" s="57"/>
      <c r="GWQ3902" s="64"/>
      <c r="GWR3902" s="64"/>
      <c r="GWS3902" s="64"/>
      <c r="GWT3902" s="64"/>
      <c r="GWU3902" s="62"/>
      <c r="GWV3902" s="63"/>
      <c r="GWW3902" s="62"/>
      <c r="GWX3902" s="62"/>
      <c r="GWY3902" s="61"/>
      <c r="GWZ3902" s="60"/>
      <c r="GXA3902" s="59"/>
      <c r="GXB3902" s="57"/>
      <c r="GXC3902" s="57"/>
      <c r="GXD3902" s="57"/>
      <c r="GXE3902" s="57"/>
      <c r="GXF3902" s="57"/>
      <c r="GXG3902" s="57"/>
      <c r="GXH3902" s="57"/>
      <c r="GXI3902" s="57"/>
      <c r="GXJ3902" s="58"/>
      <c r="GXK3902" s="57"/>
      <c r="GXL3902" s="57"/>
      <c r="GXM3902" s="57"/>
      <c r="GXN3902" s="57"/>
      <c r="GXO3902" s="57"/>
      <c r="GXP3902" s="56"/>
      <c r="GXQ3902" s="57"/>
      <c r="GXR3902" s="64"/>
      <c r="GXS3902" s="64"/>
      <c r="GXT3902" s="64"/>
      <c r="GXU3902" s="64"/>
      <c r="GXV3902" s="62"/>
      <c r="GXW3902" s="63"/>
      <c r="GXX3902" s="62"/>
      <c r="GXY3902" s="62"/>
      <c r="GXZ3902" s="61"/>
      <c r="GYA3902" s="60"/>
      <c r="GYB3902" s="59"/>
      <c r="GYC3902" s="57"/>
      <c r="GYD3902" s="57"/>
      <c r="GYE3902" s="57"/>
      <c r="GYF3902" s="57"/>
      <c r="GYG3902" s="57"/>
      <c r="GYH3902" s="57"/>
      <c r="GYI3902" s="57"/>
      <c r="GYJ3902" s="57"/>
      <c r="GYK3902" s="58"/>
      <c r="GYL3902" s="57"/>
      <c r="GYM3902" s="57"/>
      <c r="GYN3902" s="57"/>
      <c r="GYO3902" s="57"/>
      <c r="GYP3902" s="57"/>
      <c r="GYQ3902" s="56"/>
      <c r="GYR3902" s="57"/>
      <c r="GYS3902" s="64"/>
      <c r="GYT3902" s="64"/>
      <c r="GYU3902" s="64"/>
      <c r="GYV3902" s="64"/>
      <c r="GYW3902" s="62"/>
      <c r="GYX3902" s="63"/>
      <c r="GYY3902" s="62"/>
      <c r="GYZ3902" s="62"/>
      <c r="GZA3902" s="61"/>
      <c r="GZB3902" s="60"/>
      <c r="GZC3902" s="59"/>
      <c r="GZD3902" s="57"/>
      <c r="GZE3902" s="57"/>
      <c r="GZF3902" s="57"/>
      <c r="GZG3902" s="57"/>
      <c r="GZH3902" s="57"/>
      <c r="GZI3902" s="57"/>
      <c r="GZJ3902" s="57"/>
      <c r="GZK3902" s="57"/>
      <c r="GZL3902" s="58"/>
      <c r="GZM3902" s="57"/>
      <c r="GZN3902" s="57"/>
      <c r="GZO3902" s="57"/>
      <c r="GZP3902" s="57"/>
      <c r="GZQ3902" s="57"/>
      <c r="GZR3902" s="56"/>
      <c r="GZS3902" s="57"/>
      <c r="GZT3902" s="64"/>
      <c r="GZU3902" s="64"/>
      <c r="GZV3902" s="64"/>
      <c r="GZW3902" s="64"/>
      <c r="GZX3902" s="62"/>
      <c r="GZY3902" s="63"/>
      <c r="GZZ3902" s="62"/>
      <c r="HAA3902" s="62"/>
      <c r="HAB3902" s="61"/>
      <c r="HAC3902" s="60"/>
      <c r="HAD3902" s="59"/>
      <c r="HAE3902" s="57"/>
      <c r="HAF3902" s="57"/>
      <c r="HAG3902" s="57"/>
      <c r="HAH3902" s="57"/>
      <c r="HAI3902" s="57"/>
      <c r="HAJ3902" s="57"/>
      <c r="HAK3902" s="57"/>
      <c r="HAL3902" s="57"/>
      <c r="HAM3902" s="58"/>
      <c r="HAN3902" s="57"/>
      <c r="HAO3902" s="57"/>
      <c r="HAP3902" s="57"/>
      <c r="HAQ3902" s="57"/>
      <c r="HAR3902" s="57"/>
      <c r="HAS3902" s="56"/>
      <c r="HAT3902" s="57"/>
      <c r="HAU3902" s="64"/>
      <c r="HAV3902" s="64"/>
      <c r="HAW3902" s="64"/>
      <c r="HAX3902" s="64"/>
      <c r="HAY3902" s="62"/>
      <c r="HAZ3902" s="63"/>
      <c r="HBA3902" s="62"/>
      <c r="HBB3902" s="62"/>
      <c r="HBC3902" s="61"/>
      <c r="HBD3902" s="60"/>
      <c r="HBE3902" s="59"/>
      <c r="HBF3902" s="57"/>
      <c r="HBG3902" s="57"/>
      <c r="HBH3902" s="57"/>
      <c r="HBI3902" s="57"/>
      <c r="HBJ3902" s="57"/>
      <c r="HBK3902" s="57"/>
      <c r="HBL3902" s="57"/>
      <c r="HBM3902" s="57"/>
      <c r="HBN3902" s="58"/>
      <c r="HBO3902" s="57"/>
      <c r="HBP3902" s="57"/>
      <c r="HBQ3902" s="57"/>
      <c r="HBR3902" s="57"/>
      <c r="HBS3902" s="57"/>
      <c r="HBT3902" s="56"/>
      <c r="HBU3902" s="57"/>
      <c r="HBV3902" s="64"/>
      <c r="HBW3902" s="64"/>
      <c r="HBX3902" s="64"/>
      <c r="HBY3902" s="64"/>
      <c r="HBZ3902" s="62"/>
      <c r="HCA3902" s="63"/>
      <c r="HCB3902" s="62"/>
      <c r="HCC3902" s="62"/>
      <c r="HCD3902" s="61"/>
      <c r="HCE3902" s="60"/>
      <c r="HCF3902" s="59"/>
      <c r="HCG3902" s="57"/>
      <c r="HCH3902" s="57"/>
      <c r="HCI3902" s="57"/>
      <c r="HCJ3902" s="57"/>
      <c r="HCK3902" s="57"/>
      <c r="HCL3902" s="57"/>
      <c r="HCM3902" s="57"/>
      <c r="HCN3902" s="57"/>
      <c r="HCO3902" s="58"/>
      <c r="HCP3902" s="57"/>
      <c r="HCQ3902" s="57"/>
      <c r="HCR3902" s="57"/>
      <c r="HCS3902" s="57"/>
      <c r="HCT3902" s="57"/>
      <c r="HCU3902" s="56"/>
      <c r="HCV3902" s="57"/>
      <c r="HCW3902" s="64"/>
      <c r="HCX3902" s="64"/>
      <c r="HCY3902" s="64"/>
      <c r="HCZ3902" s="64"/>
      <c r="HDA3902" s="62"/>
      <c r="HDB3902" s="63"/>
      <c r="HDC3902" s="62"/>
      <c r="HDD3902" s="62"/>
      <c r="HDE3902" s="61"/>
      <c r="HDF3902" s="60"/>
      <c r="HDG3902" s="59"/>
      <c r="HDH3902" s="57"/>
      <c r="HDI3902" s="57"/>
      <c r="HDJ3902" s="57"/>
      <c r="HDK3902" s="57"/>
      <c r="HDL3902" s="57"/>
      <c r="HDM3902" s="57"/>
      <c r="HDN3902" s="57"/>
      <c r="HDO3902" s="57"/>
      <c r="HDP3902" s="58"/>
      <c r="HDQ3902" s="57"/>
      <c r="HDR3902" s="57"/>
      <c r="HDS3902" s="57"/>
      <c r="HDT3902" s="57"/>
      <c r="HDU3902" s="57"/>
      <c r="HDV3902" s="56"/>
      <c r="HDW3902" s="57"/>
      <c r="HDX3902" s="64"/>
      <c r="HDY3902" s="64"/>
      <c r="HDZ3902" s="64"/>
      <c r="HEA3902" s="64"/>
      <c r="HEB3902" s="62"/>
      <c r="HEC3902" s="63"/>
      <c r="HED3902" s="62"/>
      <c r="HEE3902" s="62"/>
      <c r="HEF3902" s="61"/>
      <c r="HEG3902" s="60"/>
      <c r="HEH3902" s="59"/>
      <c r="HEI3902" s="57"/>
      <c r="HEJ3902" s="57"/>
      <c r="HEK3902" s="57"/>
      <c r="HEL3902" s="57"/>
      <c r="HEM3902" s="57"/>
      <c r="HEN3902" s="57"/>
      <c r="HEO3902" s="57"/>
      <c r="HEP3902" s="57"/>
      <c r="HEQ3902" s="58"/>
      <c r="HER3902" s="57"/>
      <c r="HES3902" s="57"/>
      <c r="HET3902" s="57"/>
      <c r="HEU3902" s="57"/>
      <c r="HEV3902" s="57"/>
      <c r="HEW3902" s="56"/>
      <c r="HEX3902" s="57"/>
      <c r="HEY3902" s="64"/>
      <c r="HEZ3902" s="64"/>
      <c r="HFA3902" s="64"/>
      <c r="HFB3902" s="64"/>
      <c r="HFC3902" s="62"/>
      <c r="HFD3902" s="63"/>
      <c r="HFE3902" s="62"/>
      <c r="HFF3902" s="62"/>
      <c r="HFG3902" s="61"/>
      <c r="HFH3902" s="60"/>
      <c r="HFI3902" s="59"/>
      <c r="HFJ3902" s="57"/>
      <c r="HFK3902" s="57"/>
      <c r="HFL3902" s="57"/>
      <c r="HFM3902" s="57"/>
      <c r="HFN3902" s="57"/>
      <c r="HFO3902" s="57"/>
      <c r="HFP3902" s="57"/>
      <c r="HFQ3902" s="57"/>
      <c r="HFR3902" s="58"/>
      <c r="HFS3902" s="57"/>
      <c r="HFT3902" s="57"/>
      <c r="HFU3902" s="57"/>
      <c r="HFV3902" s="57"/>
      <c r="HFW3902" s="57"/>
      <c r="HFX3902" s="56"/>
      <c r="HFY3902" s="57"/>
      <c r="HFZ3902" s="64"/>
      <c r="HGA3902" s="64"/>
      <c r="HGB3902" s="64"/>
      <c r="HGC3902" s="64"/>
      <c r="HGD3902" s="62"/>
      <c r="HGE3902" s="63"/>
      <c r="HGF3902" s="62"/>
      <c r="HGG3902" s="62"/>
      <c r="HGH3902" s="61"/>
      <c r="HGI3902" s="60"/>
      <c r="HGJ3902" s="59"/>
      <c r="HGK3902" s="57"/>
      <c r="HGL3902" s="57"/>
      <c r="HGM3902" s="57"/>
      <c r="HGN3902" s="57"/>
      <c r="HGO3902" s="57"/>
      <c r="HGP3902" s="57"/>
      <c r="HGQ3902" s="57"/>
      <c r="HGR3902" s="57"/>
      <c r="HGS3902" s="58"/>
      <c r="HGT3902" s="57"/>
      <c r="HGU3902" s="57"/>
      <c r="HGV3902" s="57"/>
      <c r="HGW3902" s="57"/>
      <c r="HGX3902" s="57"/>
      <c r="HGY3902" s="56"/>
      <c r="HGZ3902" s="57"/>
      <c r="HHA3902" s="64"/>
      <c r="HHB3902" s="64"/>
      <c r="HHC3902" s="64"/>
      <c r="HHD3902" s="64"/>
      <c r="HHE3902" s="62"/>
      <c r="HHF3902" s="63"/>
      <c r="HHG3902" s="62"/>
      <c r="HHH3902" s="62"/>
      <c r="HHI3902" s="61"/>
      <c r="HHJ3902" s="60"/>
      <c r="HHK3902" s="59"/>
      <c r="HHL3902" s="57"/>
      <c r="HHM3902" s="57"/>
      <c r="HHN3902" s="57"/>
      <c r="HHO3902" s="57"/>
      <c r="HHP3902" s="57"/>
      <c r="HHQ3902" s="57"/>
      <c r="HHR3902" s="57"/>
      <c r="HHS3902" s="57"/>
      <c r="HHT3902" s="58"/>
      <c r="HHU3902" s="57"/>
      <c r="HHV3902" s="57"/>
      <c r="HHW3902" s="57"/>
      <c r="HHX3902" s="57"/>
      <c r="HHY3902" s="57"/>
      <c r="HHZ3902" s="56"/>
      <c r="HIA3902" s="57"/>
      <c r="HIB3902" s="64"/>
      <c r="HIC3902" s="64"/>
      <c r="HID3902" s="64"/>
      <c r="HIE3902" s="64"/>
      <c r="HIF3902" s="62"/>
      <c r="HIG3902" s="63"/>
      <c r="HIH3902" s="62"/>
      <c r="HII3902" s="62"/>
      <c r="HIJ3902" s="61"/>
      <c r="HIK3902" s="60"/>
      <c r="HIL3902" s="59"/>
      <c r="HIM3902" s="57"/>
      <c r="HIN3902" s="57"/>
      <c r="HIO3902" s="57"/>
      <c r="HIP3902" s="57"/>
      <c r="HIQ3902" s="57"/>
      <c r="HIR3902" s="57"/>
      <c r="HIS3902" s="57"/>
      <c r="HIT3902" s="57"/>
      <c r="HIU3902" s="58"/>
      <c r="HIV3902" s="57"/>
      <c r="HIW3902" s="57"/>
      <c r="HIX3902" s="57"/>
      <c r="HIY3902" s="57"/>
      <c r="HIZ3902" s="57"/>
      <c r="HJA3902" s="56"/>
      <c r="HJB3902" s="57"/>
      <c r="HJC3902" s="64"/>
      <c r="HJD3902" s="64"/>
      <c r="HJE3902" s="64"/>
      <c r="HJF3902" s="64"/>
      <c r="HJG3902" s="62"/>
      <c r="HJH3902" s="63"/>
      <c r="HJI3902" s="62"/>
      <c r="HJJ3902" s="62"/>
      <c r="HJK3902" s="61"/>
      <c r="HJL3902" s="60"/>
      <c r="HJM3902" s="59"/>
      <c r="HJN3902" s="57"/>
      <c r="HJO3902" s="57"/>
      <c r="HJP3902" s="57"/>
      <c r="HJQ3902" s="57"/>
      <c r="HJR3902" s="57"/>
      <c r="HJS3902" s="57"/>
      <c r="HJT3902" s="57"/>
      <c r="HJU3902" s="57"/>
      <c r="HJV3902" s="58"/>
      <c r="HJW3902" s="57"/>
      <c r="HJX3902" s="57"/>
      <c r="HJY3902" s="57"/>
      <c r="HJZ3902" s="57"/>
      <c r="HKA3902" s="57"/>
      <c r="HKB3902" s="56"/>
      <c r="HKC3902" s="57"/>
      <c r="HKD3902" s="64"/>
      <c r="HKE3902" s="64"/>
      <c r="HKF3902" s="64"/>
      <c r="HKG3902" s="64"/>
      <c r="HKH3902" s="62"/>
      <c r="HKI3902" s="63"/>
      <c r="HKJ3902" s="62"/>
      <c r="HKK3902" s="62"/>
      <c r="HKL3902" s="61"/>
      <c r="HKM3902" s="60"/>
      <c r="HKN3902" s="59"/>
      <c r="HKO3902" s="57"/>
      <c r="HKP3902" s="57"/>
      <c r="HKQ3902" s="57"/>
      <c r="HKR3902" s="57"/>
      <c r="HKS3902" s="57"/>
      <c r="HKT3902" s="57"/>
      <c r="HKU3902" s="57"/>
      <c r="HKV3902" s="57"/>
      <c r="HKW3902" s="58"/>
      <c r="HKX3902" s="57"/>
      <c r="HKY3902" s="57"/>
      <c r="HKZ3902" s="57"/>
      <c r="HLA3902" s="57"/>
      <c r="HLB3902" s="57"/>
      <c r="HLC3902" s="56"/>
      <c r="HLD3902" s="57"/>
      <c r="HLE3902" s="64"/>
      <c r="HLF3902" s="64"/>
      <c r="HLG3902" s="64"/>
      <c r="HLH3902" s="64"/>
      <c r="HLI3902" s="62"/>
      <c r="HLJ3902" s="63"/>
      <c r="HLK3902" s="62"/>
      <c r="HLL3902" s="62"/>
      <c r="HLM3902" s="61"/>
      <c r="HLN3902" s="60"/>
      <c r="HLO3902" s="59"/>
      <c r="HLP3902" s="57"/>
      <c r="HLQ3902" s="57"/>
      <c r="HLR3902" s="57"/>
      <c r="HLS3902" s="57"/>
      <c r="HLT3902" s="57"/>
      <c r="HLU3902" s="57"/>
      <c r="HLV3902" s="57"/>
      <c r="HLW3902" s="57"/>
      <c r="HLX3902" s="58"/>
      <c r="HLY3902" s="57"/>
      <c r="HLZ3902" s="57"/>
      <c r="HMA3902" s="57"/>
      <c r="HMB3902" s="57"/>
      <c r="HMC3902" s="57"/>
      <c r="HMD3902" s="56"/>
      <c r="HME3902" s="57"/>
      <c r="HMF3902" s="64"/>
      <c r="HMG3902" s="64"/>
      <c r="HMH3902" s="64"/>
      <c r="HMI3902" s="64"/>
      <c r="HMJ3902" s="62"/>
      <c r="HMK3902" s="63"/>
      <c r="HML3902" s="62"/>
      <c r="HMM3902" s="62"/>
      <c r="HMN3902" s="61"/>
      <c r="HMO3902" s="60"/>
      <c r="HMP3902" s="59"/>
      <c r="HMQ3902" s="57"/>
      <c r="HMR3902" s="57"/>
      <c r="HMS3902" s="57"/>
      <c r="HMT3902" s="57"/>
      <c r="HMU3902" s="57"/>
      <c r="HMV3902" s="57"/>
      <c r="HMW3902" s="57"/>
      <c r="HMX3902" s="57"/>
      <c r="HMY3902" s="58"/>
      <c r="HMZ3902" s="57"/>
      <c r="HNA3902" s="57"/>
      <c r="HNB3902" s="57"/>
      <c r="HNC3902" s="57"/>
      <c r="HND3902" s="57"/>
      <c r="HNE3902" s="56"/>
      <c r="HNF3902" s="57"/>
      <c r="HNG3902" s="64"/>
      <c r="HNH3902" s="64"/>
      <c r="HNI3902" s="64"/>
      <c r="HNJ3902" s="64"/>
      <c r="HNK3902" s="62"/>
      <c r="HNL3902" s="63"/>
      <c r="HNM3902" s="62"/>
      <c r="HNN3902" s="62"/>
      <c r="HNO3902" s="61"/>
      <c r="HNP3902" s="60"/>
      <c r="HNQ3902" s="59"/>
      <c r="HNR3902" s="57"/>
      <c r="HNS3902" s="57"/>
      <c r="HNT3902" s="57"/>
      <c r="HNU3902" s="57"/>
      <c r="HNV3902" s="57"/>
      <c r="HNW3902" s="57"/>
      <c r="HNX3902" s="57"/>
      <c r="HNY3902" s="57"/>
      <c r="HNZ3902" s="58"/>
      <c r="HOA3902" s="57"/>
      <c r="HOB3902" s="57"/>
      <c r="HOC3902" s="57"/>
      <c r="HOD3902" s="57"/>
      <c r="HOE3902" s="57"/>
      <c r="HOF3902" s="56"/>
      <c r="HOG3902" s="57"/>
      <c r="HOH3902" s="64"/>
      <c r="HOI3902" s="64"/>
      <c r="HOJ3902" s="64"/>
      <c r="HOK3902" s="64"/>
      <c r="HOL3902" s="62"/>
      <c r="HOM3902" s="63"/>
      <c r="HON3902" s="62"/>
      <c r="HOO3902" s="62"/>
      <c r="HOP3902" s="61"/>
      <c r="HOQ3902" s="60"/>
      <c r="HOR3902" s="59"/>
      <c r="HOS3902" s="57"/>
      <c r="HOT3902" s="57"/>
      <c r="HOU3902" s="57"/>
      <c r="HOV3902" s="57"/>
      <c r="HOW3902" s="57"/>
      <c r="HOX3902" s="57"/>
      <c r="HOY3902" s="57"/>
      <c r="HOZ3902" s="57"/>
      <c r="HPA3902" s="58"/>
      <c r="HPB3902" s="57"/>
      <c r="HPC3902" s="57"/>
      <c r="HPD3902" s="57"/>
      <c r="HPE3902" s="57"/>
      <c r="HPF3902" s="57"/>
      <c r="HPG3902" s="56"/>
      <c r="HPH3902" s="57"/>
      <c r="HPI3902" s="64"/>
      <c r="HPJ3902" s="64"/>
      <c r="HPK3902" s="64"/>
      <c r="HPL3902" s="64"/>
      <c r="HPM3902" s="62"/>
      <c r="HPN3902" s="63"/>
      <c r="HPO3902" s="62"/>
      <c r="HPP3902" s="62"/>
      <c r="HPQ3902" s="61"/>
      <c r="HPR3902" s="60"/>
      <c r="HPS3902" s="59"/>
      <c r="HPT3902" s="57"/>
      <c r="HPU3902" s="57"/>
      <c r="HPV3902" s="57"/>
      <c r="HPW3902" s="57"/>
      <c r="HPX3902" s="57"/>
      <c r="HPY3902" s="57"/>
      <c r="HPZ3902" s="57"/>
      <c r="HQA3902" s="57"/>
      <c r="HQB3902" s="58"/>
      <c r="HQC3902" s="57"/>
      <c r="HQD3902" s="57"/>
      <c r="HQE3902" s="57"/>
      <c r="HQF3902" s="57"/>
      <c r="HQG3902" s="57"/>
      <c r="HQH3902" s="56"/>
      <c r="HQI3902" s="57"/>
      <c r="HQJ3902" s="64"/>
      <c r="HQK3902" s="64"/>
      <c r="HQL3902" s="64"/>
      <c r="HQM3902" s="64"/>
      <c r="HQN3902" s="62"/>
      <c r="HQO3902" s="63"/>
      <c r="HQP3902" s="62"/>
      <c r="HQQ3902" s="62"/>
      <c r="HQR3902" s="61"/>
      <c r="HQS3902" s="60"/>
      <c r="HQT3902" s="59"/>
      <c r="HQU3902" s="57"/>
      <c r="HQV3902" s="57"/>
      <c r="HQW3902" s="57"/>
      <c r="HQX3902" s="57"/>
      <c r="HQY3902" s="57"/>
      <c r="HQZ3902" s="57"/>
      <c r="HRA3902" s="57"/>
      <c r="HRB3902" s="57"/>
      <c r="HRC3902" s="58"/>
      <c r="HRD3902" s="57"/>
      <c r="HRE3902" s="57"/>
      <c r="HRF3902" s="57"/>
      <c r="HRG3902" s="57"/>
      <c r="HRH3902" s="57"/>
      <c r="HRI3902" s="56"/>
      <c r="HRJ3902" s="57"/>
      <c r="HRK3902" s="64"/>
      <c r="HRL3902" s="64"/>
      <c r="HRM3902" s="64"/>
      <c r="HRN3902" s="64"/>
      <c r="HRO3902" s="62"/>
      <c r="HRP3902" s="63"/>
      <c r="HRQ3902" s="62"/>
      <c r="HRR3902" s="62"/>
      <c r="HRS3902" s="61"/>
      <c r="HRT3902" s="60"/>
      <c r="HRU3902" s="59"/>
      <c r="HRV3902" s="57"/>
      <c r="HRW3902" s="57"/>
      <c r="HRX3902" s="57"/>
      <c r="HRY3902" s="57"/>
      <c r="HRZ3902" s="57"/>
      <c r="HSA3902" s="57"/>
      <c r="HSB3902" s="57"/>
      <c r="HSC3902" s="57"/>
      <c r="HSD3902" s="58"/>
      <c r="HSE3902" s="57"/>
      <c r="HSF3902" s="57"/>
      <c r="HSG3902" s="57"/>
      <c r="HSH3902" s="57"/>
      <c r="HSI3902" s="57"/>
      <c r="HSJ3902" s="56"/>
      <c r="HSK3902" s="57"/>
      <c r="HSL3902" s="64"/>
      <c r="HSM3902" s="64"/>
      <c r="HSN3902" s="64"/>
      <c r="HSO3902" s="64"/>
      <c r="HSP3902" s="62"/>
      <c r="HSQ3902" s="63"/>
      <c r="HSR3902" s="62"/>
      <c r="HSS3902" s="62"/>
      <c r="HST3902" s="61"/>
      <c r="HSU3902" s="60"/>
      <c r="HSV3902" s="59"/>
      <c r="HSW3902" s="57"/>
      <c r="HSX3902" s="57"/>
      <c r="HSY3902" s="57"/>
      <c r="HSZ3902" s="57"/>
      <c r="HTA3902" s="57"/>
      <c r="HTB3902" s="57"/>
      <c r="HTC3902" s="57"/>
      <c r="HTD3902" s="57"/>
      <c r="HTE3902" s="58"/>
      <c r="HTF3902" s="57"/>
      <c r="HTG3902" s="57"/>
      <c r="HTH3902" s="57"/>
      <c r="HTI3902" s="57"/>
      <c r="HTJ3902" s="57"/>
      <c r="HTK3902" s="56"/>
      <c r="HTL3902" s="57"/>
      <c r="HTM3902" s="64"/>
      <c r="HTN3902" s="64"/>
      <c r="HTO3902" s="64"/>
      <c r="HTP3902" s="64"/>
      <c r="HTQ3902" s="62"/>
      <c r="HTR3902" s="63"/>
      <c r="HTS3902" s="62"/>
      <c r="HTT3902" s="62"/>
      <c r="HTU3902" s="61"/>
      <c r="HTV3902" s="60"/>
      <c r="HTW3902" s="59"/>
      <c r="HTX3902" s="57"/>
      <c r="HTY3902" s="57"/>
      <c r="HTZ3902" s="57"/>
      <c r="HUA3902" s="57"/>
      <c r="HUB3902" s="57"/>
      <c r="HUC3902" s="57"/>
      <c r="HUD3902" s="57"/>
      <c r="HUE3902" s="57"/>
      <c r="HUF3902" s="58"/>
      <c r="HUG3902" s="57"/>
      <c r="HUH3902" s="57"/>
      <c r="HUI3902" s="57"/>
      <c r="HUJ3902" s="57"/>
      <c r="HUK3902" s="57"/>
      <c r="HUL3902" s="56"/>
      <c r="HUM3902" s="57"/>
      <c r="HUN3902" s="64"/>
      <c r="HUO3902" s="64"/>
      <c r="HUP3902" s="64"/>
      <c r="HUQ3902" s="64"/>
      <c r="HUR3902" s="62"/>
      <c r="HUS3902" s="63"/>
      <c r="HUT3902" s="62"/>
      <c r="HUU3902" s="62"/>
      <c r="HUV3902" s="61"/>
      <c r="HUW3902" s="60"/>
      <c r="HUX3902" s="59"/>
      <c r="HUY3902" s="57"/>
      <c r="HUZ3902" s="57"/>
      <c r="HVA3902" s="57"/>
      <c r="HVB3902" s="57"/>
      <c r="HVC3902" s="57"/>
      <c r="HVD3902" s="57"/>
      <c r="HVE3902" s="57"/>
      <c r="HVF3902" s="57"/>
      <c r="HVG3902" s="58"/>
      <c r="HVH3902" s="57"/>
      <c r="HVI3902" s="57"/>
      <c r="HVJ3902" s="57"/>
      <c r="HVK3902" s="57"/>
      <c r="HVL3902" s="57"/>
      <c r="HVM3902" s="56"/>
      <c r="HVN3902" s="57"/>
      <c r="HVO3902" s="64"/>
      <c r="HVP3902" s="64"/>
      <c r="HVQ3902" s="64"/>
      <c r="HVR3902" s="64"/>
      <c r="HVS3902" s="62"/>
      <c r="HVT3902" s="63"/>
      <c r="HVU3902" s="62"/>
      <c r="HVV3902" s="62"/>
      <c r="HVW3902" s="61"/>
      <c r="HVX3902" s="60"/>
      <c r="HVY3902" s="59"/>
      <c r="HVZ3902" s="57"/>
      <c r="HWA3902" s="57"/>
      <c r="HWB3902" s="57"/>
      <c r="HWC3902" s="57"/>
      <c r="HWD3902" s="57"/>
      <c r="HWE3902" s="57"/>
      <c r="HWF3902" s="57"/>
      <c r="HWG3902" s="57"/>
      <c r="HWH3902" s="58"/>
      <c r="HWI3902" s="57"/>
      <c r="HWJ3902" s="57"/>
      <c r="HWK3902" s="57"/>
      <c r="HWL3902" s="57"/>
      <c r="HWM3902" s="57"/>
      <c r="HWN3902" s="56"/>
      <c r="HWO3902" s="57"/>
      <c r="HWP3902" s="64"/>
      <c r="HWQ3902" s="64"/>
      <c r="HWR3902" s="64"/>
      <c r="HWS3902" s="64"/>
      <c r="HWT3902" s="62"/>
      <c r="HWU3902" s="63"/>
      <c r="HWV3902" s="62"/>
      <c r="HWW3902" s="62"/>
      <c r="HWX3902" s="61"/>
      <c r="HWY3902" s="60"/>
      <c r="HWZ3902" s="59"/>
      <c r="HXA3902" s="57"/>
      <c r="HXB3902" s="57"/>
      <c r="HXC3902" s="57"/>
      <c r="HXD3902" s="57"/>
      <c r="HXE3902" s="57"/>
      <c r="HXF3902" s="57"/>
      <c r="HXG3902" s="57"/>
      <c r="HXH3902" s="57"/>
      <c r="HXI3902" s="58"/>
      <c r="HXJ3902" s="57"/>
      <c r="HXK3902" s="57"/>
      <c r="HXL3902" s="57"/>
      <c r="HXM3902" s="57"/>
      <c r="HXN3902" s="57"/>
      <c r="HXO3902" s="56"/>
      <c r="HXP3902" s="57"/>
      <c r="HXQ3902" s="64"/>
      <c r="HXR3902" s="64"/>
      <c r="HXS3902" s="64"/>
      <c r="HXT3902" s="64"/>
      <c r="HXU3902" s="62"/>
      <c r="HXV3902" s="63"/>
      <c r="HXW3902" s="62"/>
      <c r="HXX3902" s="62"/>
      <c r="HXY3902" s="61"/>
      <c r="HXZ3902" s="60"/>
      <c r="HYA3902" s="59"/>
      <c r="HYB3902" s="57"/>
      <c r="HYC3902" s="57"/>
      <c r="HYD3902" s="57"/>
      <c r="HYE3902" s="57"/>
      <c r="HYF3902" s="57"/>
      <c r="HYG3902" s="57"/>
      <c r="HYH3902" s="57"/>
      <c r="HYI3902" s="57"/>
      <c r="HYJ3902" s="58"/>
      <c r="HYK3902" s="57"/>
      <c r="HYL3902" s="57"/>
      <c r="HYM3902" s="57"/>
      <c r="HYN3902" s="57"/>
      <c r="HYO3902" s="57"/>
      <c r="HYP3902" s="56"/>
      <c r="HYQ3902" s="57"/>
      <c r="HYR3902" s="64"/>
      <c r="HYS3902" s="64"/>
      <c r="HYT3902" s="64"/>
      <c r="HYU3902" s="64"/>
      <c r="HYV3902" s="62"/>
      <c r="HYW3902" s="63"/>
      <c r="HYX3902" s="62"/>
      <c r="HYY3902" s="62"/>
      <c r="HYZ3902" s="61"/>
      <c r="HZA3902" s="60"/>
      <c r="HZB3902" s="59"/>
      <c r="HZC3902" s="57"/>
      <c r="HZD3902" s="57"/>
      <c r="HZE3902" s="57"/>
      <c r="HZF3902" s="57"/>
      <c r="HZG3902" s="57"/>
      <c r="HZH3902" s="57"/>
      <c r="HZI3902" s="57"/>
      <c r="HZJ3902" s="57"/>
      <c r="HZK3902" s="58"/>
      <c r="HZL3902" s="57"/>
      <c r="HZM3902" s="57"/>
      <c r="HZN3902" s="57"/>
      <c r="HZO3902" s="57"/>
      <c r="HZP3902" s="57"/>
      <c r="HZQ3902" s="56"/>
      <c r="HZR3902" s="57"/>
      <c r="HZS3902" s="64"/>
      <c r="HZT3902" s="64"/>
      <c r="HZU3902" s="64"/>
      <c r="HZV3902" s="64"/>
      <c r="HZW3902" s="62"/>
      <c r="HZX3902" s="63"/>
      <c r="HZY3902" s="62"/>
      <c r="HZZ3902" s="62"/>
      <c r="IAA3902" s="61"/>
      <c r="IAB3902" s="60"/>
      <c r="IAC3902" s="59"/>
      <c r="IAD3902" s="57"/>
      <c r="IAE3902" s="57"/>
      <c r="IAF3902" s="57"/>
      <c r="IAG3902" s="57"/>
      <c r="IAH3902" s="57"/>
      <c r="IAI3902" s="57"/>
      <c r="IAJ3902" s="57"/>
      <c r="IAK3902" s="57"/>
      <c r="IAL3902" s="58"/>
      <c r="IAM3902" s="57"/>
      <c r="IAN3902" s="57"/>
      <c r="IAO3902" s="57"/>
      <c r="IAP3902" s="57"/>
      <c r="IAQ3902" s="57"/>
      <c r="IAR3902" s="56"/>
      <c r="IAS3902" s="57"/>
      <c r="IAT3902" s="64"/>
      <c r="IAU3902" s="64"/>
      <c r="IAV3902" s="64"/>
      <c r="IAW3902" s="64"/>
      <c r="IAX3902" s="62"/>
      <c r="IAY3902" s="63"/>
      <c r="IAZ3902" s="62"/>
      <c r="IBA3902" s="62"/>
      <c r="IBB3902" s="61"/>
      <c r="IBC3902" s="60"/>
      <c r="IBD3902" s="59"/>
      <c r="IBE3902" s="57"/>
      <c r="IBF3902" s="57"/>
      <c r="IBG3902" s="57"/>
      <c r="IBH3902" s="57"/>
      <c r="IBI3902" s="57"/>
      <c r="IBJ3902" s="57"/>
      <c r="IBK3902" s="57"/>
      <c r="IBL3902" s="57"/>
      <c r="IBM3902" s="58"/>
      <c r="IBN3902" s="57"/>
      <c r="IBO3902" s="57"/>
      <c r="IBP3902" s="57"/>
      <c r="IBQ3902" s="57"/>
      <c r="IBR3902" s="57"/>
      <c r="IBS3902" s="56"/>
      <c r="IBT3902" s="57"/>
      <c r="IBU3902" s="64"/>
      <c r="IBV3902" s="64"/>
      <c r="IBW3902" s="64"/>
      <c r="IBX3902" s="64"/>
      <c r="IBY3902" s="62"/>
      <c r="IBZ3902" s="63"/>
      <c r="ICA3902" s="62"/>
      <c r="ICB3902" s="62"/>
      <c r="ICC3902" s="61"/>
      <c r="ICD3902" s="60"/>
      <c r="ICE3902" s="59"/>
      <c r="ICF3902" s="57"/>
      <c r="ICG3902" s="57"/>
      <c r="ICH3902" s="57"/>
      <c r="ICI3902" s="57"/>
      <c r="ICJ3902" s="57"/>
      <c r="ICK3902" s="57"/>
      <c r="ICL3902" s="57"/>
      <c r="ICM3902" s="57"/>
      <c r="ICN3902" s="58"/>
      <c r="ICO3902" s="57"/>
      <c r="ICP3902" s="57"/>
      <c r="ICQ3902" s="57"/>
      <c r="ICR3902" s="57"/>
      <c r="ICS3902" s="57"/>
      <c r="ICT3902" s="56"/>
      <c r="ICU3902" s="57"/>
      <c r="ICV3902" s="64"/>
      <c r="ICW3902" s="64"/>
      <c r="ICX3902" s="64"/>
      <c r="ICY3902" s="64"/>
      <c r="ICZ3902" s="62"/>
      <c r="IDA3902" s="63"/>
      <c r="IDB3902" s="62"/>
      <c r="IDC3902" s="62"/>
      <c r="IDD3902" s="61"/>
      <c r="IDE3902" s="60"/>
      <c r="IDF3902" s="59"/>
      <c r="IDG3902" s="57"/>
      <c r="IDH3902" s="57"/>
      <c r="IDI3902" s="57"/>
      <c r="IDJ3902" s="57"/>
      <c r="IDK3902" s="57"/>
      <c r="IDL3902" s="57"/>
      <c r="IDM3902" s="57"/>
      <c r="IDN3902" s="57"/>
      <c r="IDO3902" s="58"/>
      <c r="IDP3902" s="57"/>
      <c r="IDQ3902" s="57"/>
      <c r="IDR3902" s="57"/>
      <c r="IDS3902" s="57"/>
      <c r="IDT3902" s="57"/>
      <c r="IDU3902" s="56"/>
      <c r="IDV3902" s="57"/>
      <c r="IDW3902" s="64"/>
      <c r="IDX3902" s="64"/>
      <c r="IDY3902" s="64"/>
      <c r="IDZ3902" s="64"/>
      <c r="IEA3902" s="62"/>
      <c r="IEB3902" s="63"/>
      <c r="IEC3902" s="62"/>
      <c r="IED3902" s="62"/>
      <c r="IEE3902" s="61"/>
      <c r="IEF3902" s="60"/>
      <c r="IEG3902" s="59"/>
      <c r="IEH3902" s="57"/>
      <c r="IEI3902" s="57"/>
      <c r="IEJ3902" s="57"/>
      <c r="IEK3902" s="57"/>
      <c r="IEL3902" s="57"/>
      <c r="IEM3902" s="57"/>
      <c r="IEN3902" s="57"/>
      <c r="IEO3902" s="57"/>
      <c r="IEP3902" s="58"/>
      <c r="IEQ3902" s="57"/>
      <c r="IER3902" s="57"/>
      <c r="IES3902" s="57"/>
      <c r="IET3902" s="57"/>
      <c r="IEU3902" s="57"/>
      <c r="IEV3902" s="56"/>
      <c r="IEW3902" s="57"/>
      <c r="IEX3902" s="64"/>
      <c r="IEY3902" s="64"/>
      <c r="IEZ3902" s="64"/>
      <c r="IFA3902" s="64"/>
      <c r="IFB3902" s="62"/>
      <c r="IFC3902" s="63"/>
      <c r="IFD3902" s="62"/>
      <c r="IFE3902" s="62"/>
      <c r="IFF3902" s="61"/>
      <c r="IFG3902" s="60"/>
      <c r="IFH3902" s="59"/>
      <c r="IFI3902" s="57"/>
      <c r="IFJ3902" s="57"/>
      <c r="IFK3902" s="57"/>
      <c r="IFL3902" s="57"/>
      <c r="IFM3902" s="57"/>
      <c r="IFN3902" s="57"/>
      <c r="IFO3902" s="57"/>
      <c r="IFP3902" s="57"/>
      <c r="IFQ3902" s="58"/>
      <c r="IFR3902" s="57"/>
      <c r="IFS3902" s="57"/>
      <c r="IFT3902" s="57"/>
      <c r="IFU3902" s="57"/>
      <c r="IFV3902" s="57"/>
      <c r="IFW3902" s="56"/>
      <c r="IFX3902" s="57"/>
      <c r="IFY3902" s="64"/>
      <c r="IFZ3902" s="64"/>
      <c r="IGA3902" s="64"/>
      <c r="IGB3902" s="64"/>
      <c r="IGC3902" s="62"/>
      <c r="IGD3902" s="63"/>
      <c r="IGE3902" s="62"/>
      <c r="IGF3902" s="62"/>
      <c r="IGG3902" s="61"/>
      <c r="IGH3902" s="60"/>
      <c r="IGI3902" s="59"/>
      <c r="IGJ3902" s="57"/>
      <c r="IGK3902" s="57"/>
      <c r="IGL3902" s="57"/>
      <c r="IGM3902" s="57"/>
      <c r="IGN3902" s="57"/>
      <c r="IGO3902" s="57"/>
      <c r="IGP3902" s="57"/>
      <c r="IGQ3902" s="57"/>
      <c r="IGR3902" s="58"/>
      <c r="IGS3902" s="57"/>
      <c r="IGT3902" s="57"/>
      <c r="IGU3902" s="57"/>
      <c r="IGV3902" s="57"/>
      <c r="IGW3902" s="57"/>
      <c r="IGX3902" s="56"/>
      <c r="IGY3902" s="57"/>
      <c r="IGZ3902" s="64"/>
      <c r="IHA3902" s="64"/>
      <c r="IHB3902" s="64"/>
      <c r="IHC3902" s="64"/>
      <c r="IHD3902" s="62"/>
      <c r="IHE3902" s="63"/>
      <c r="IHF3902" s="62"/>
      <c r="IHG3902" s="62"/>
      <c r="IHH3902" s="61"/>
      <c r="IHI3902" s="60"/>
      <c r="IHJ3902" s="59"/>
      <c r="IHK3902" s="57"/>
      <c r="IHL3902" s="57"/>
      <c r="IHM3902" s="57"/>
      <c r="IHN3902" s="57"/>
      <c r="IHO3902" s="57"/>
      <c r="IHP3902" s="57"/>
      <c r="IHQ3902" s="57"/>
      <c r="IHR3902" s="57"/>
      <c r="IHS3902" s="58"/>
      <c r="IHT3902" s="57"/>
      <c r="IHU3902" s="57"/>
      <c r="IHV3902" s="57"/>
      <c r="IHW3902" s="57"/>
      <c r="IHX3902" s="57"/>
      <c r="IHY3902" s="56"/>
      <c r="IHZ3902" s="57"/>
      <c r="IIA3902" s="64"/>
      <c r="IIB3902" s="64"/>
      <c r="IIC3902" s="64"/>
      <c r="IID3902" s="64"/>
      <c r="IIE3902" s="62"/>
      <c r="IIF3902" s="63"/>
      <c r="IIG3902" s="62"/>
      <c r="IIH3902" s="62"/>
      <c r="III3902" s="61"/>
      <c r="IIJ3902" s="60"/>
      <c r="IIK3902" s="59"/>
      <c r="IIL3902" s="57"/>
      <c r="IIM3902" s="57"/>
      <c r="IIN3902" s="57"/>
      <c r="IIO3902" s="57"/>
      <c r="IIP3902" s="57"/>
      <c r="IIQ3902" s="57"/>
      <c r="IIR3902" s="57"/>
      <c r="IIS3902" s="57"/>
      <c r="IIT3902" s="58"/>
      <c r="IIU3902" s="57"/>
      <c r="IIV3902" s="57"/>
      <c r="IIW3902" s="57"/>
      <c r="IIX3902" s="57"/>
      <c r="IIY3902" s="57"/>
      <c r="IIZ3902" s="56"/>
      <c r="IJA3902" s="57"/>
      <c r="IJB3902" s="64"/>
      <c r="IJC3902" s="64"/>
      <c r="IJD3902" s="64"/>
      <c r="IJE3902" s="64"/>
      <c r="IJF3902" s="62"/>
      <c r="IJG3902" s="63"/>
      <c r="IJH3902" s="62"/>
      <c r="IJI3902" s="62"/>
      <c r="IJJ3902" s="61"/>
      <c r="IJK3902" s="60"/>
      <c r="IJL3902" s="59"/>
      <c r="IJM3902" s="57"/>
      <c r="IJN3902" s="57"/>
      <c r="IJO3902" s="57"/>
      <c r="IJP3902" s="57"/>
      <c r="IJQ3902" s="57"/>
      <c r="IJR3902" s="57"/>
      <c r="IJS3902" s="57"/>
      <c r="IJT3902" s="57"/>
      <c r="IJU3902" s="58"/>
      <c r="IJV3902" s="57"/>
      <c r="IJW3902" s="57"/>
      <c r="IJX3902" s="57"/>
      <c r="IJY3902" s="57"/>
      <c r="IJZ3902" s="57"/>
      <c r="IKA3902" s="56"/>
      <c r="IKB3902" s="57"/>
      <c r="IKC3902" s="64"/>
      <c r="IKD3902" s="64"/>
      <c r="IKE3902" s="64"/>
      <c r="IKF3902" s="64"/>
      <c r="IKG3902" s="62"/>
      <c r="IKH3902" s="63"/>
      <c r="IKI3902" s="62"/>
      <c r="IKJ3902" s="62"/>
      <c r="IKK3902" s="61"/>
      <c r="IKL3902" s="60"/>
      <c r="IKM3902" s="59"/>
      <c r="IKN3902" s="57"/>
      <c r="IKO3902" s="57"/>
      <c r="IKP3902" s="57"/>
      <c r="IKQ3902" s="57"/>
      <c r="IKR3902" s="57"/>
      <c r="IKS3902" s="57"/>
      <c r="IKT3902" s="57"/>
      <c r="IKU3902" s="57"/>
      <c r="IKV3902" s="58"/>
      <c r="IKW3902" s="57"/>
      <c r="IKX3902" s="57"/>
      <c r="IKY3902" s="57"/>
      <c r="IKZ3902" s="57"/>
      <c r="ILA3902" s="57"/>
      <c r="ILB3902" s="56"/>
      <c r="ILC3902" s="57"/>
      <c r="ILD3902" s="64"/>
      <c r="ILE3902" s="64"/>
      <c r="ILF3902" s="64"/>
      <c r="ILG3902" s="64"/>
      <c r="ILH3902" s="62"/>
      <c r="ILI3902" s="63"/>
      <c r="ILJ3902" s="62"/>
      <c r="ILK3902" s="62"/>
      <c r="ILL3902" s="61"/>
      <c r="ILM3902" s="60"/>
      <c r="ILN3902" s="59"/>
      <c r="ILO3902" s="57"/>
      <c r="ILP3902" s="57"/>
      <c r="ILQ3902" s="57"/>
      <c r="ILR3902" s="57"/>
      <c r="ILS3902" s="57"/>
      <c r="ILT3902" s="57"/>
      <c r="ILU3902" s="57"/>
      <c r="ILV3902" s="57"/>
      <c r="ILW3902" s="58"/>
      <c r="ILX3902" s="57"/>
      <c r="ILY3902" s="57"/>
      <c r="ILZ3902" s="57"/>
      <c r="IMA3902" s="57"/>
      <c r="IMB3902" s="57"/>
      <c r="IMC3902" s="56"/>
      <c r="IMD3902" s="57"/>
      <c r="IME3902" s="64"/>
      <c r="IMF3902" s="64"/>
      <c r="IMG3902" s="64"/>
      <c r="IMH3902" s="64"/>
      <c r="IMI3902" s="62"/>
      <c r="IMJ3902" s="63"/>
      <c r="IMK3902" s="62"/>
      <c r="IML3902" s="62"/>
      <c r="IMM3902" s="61"/>
      <c r="IMN3902" s="60"/>
      <c r="IMO3902" s="59"/>
      <c r="IMP3902" s="57"/>
      <c r="IMQ3902" s="57"/>
      <c r="IMR3902" s="57"/>
      <c r="IMS3902" s="57"/>
      <c r="IMT3902" s="57"/>
      <c r="IMU3902" s="57"/>
      <c r="IMV3902" s="57"/>
      <c r="IMW3902" s="57"/>
      <c r="IMX3902" s="58"/>
      <c r="IMY3902" s="57"/>
      <c r="IMZ3902" s="57"/>
      <c r="INA3902" s="57"/>
      <c r="INB3902" s="57"/>
      <c r="INC3902" s="57"/>
      <c r="IND3902" s="56"/>
      <c r="INE3902" s="57"/>
      <c r="INF3902" s="64"/>
      <c r="ING3902" s="64"/>
      <c r="INH3902" s="64"/>
      <c r="INI3902" s="64"/>
      <c r="INJ3902" s="62"/>
      <c r="INK3902" s="63"/>
      <c r="INL3902" s="62"/>
      <c r="INM3902" s="62"/>
      <c r="INN3902" s="61"/>
      <c r="INO3902" s="60"/>
      <c r="INP3902" s="59"/>
      <c r="INQ3902" s="57"/>
      <c r="INR3902" s="57"/>
      <c r="INS3902" s="57"/>
      <c r="INT3902" s="57"/>
      <c r="INU3902" s="57"/>
      <c r="INV3902" s="57"/>
      <c r="INW3902" s="57"/>
      <c r="INX3902" s="57"/>
      <c r="INY3902" s="58"/>
      <c r="INZ3902" s="57"/>
      <c r="IOA3902" s="57"/>
      <c r="IOB3902" s="57"/>
      <c r="IOC3902" s="57"/>
      <c r="IOD3902" s="57"/>
      <c r="IOE3902" s="56"/>
      <c r="IOF3902" s="57"/>
      <c r="IOG3902" s="64"/>
      <c r="IOH3902" s="64"/>
      <c r="IOI3902" s="64"/>
      <c r="IOJ3902" s="64"/>
      <c r="IOK3902" s="62"/>
      <c r="IOL3902" s="63"/>
      <c r="IOM3902" s="62"/>
      <c r="ION3902" s="62"/>
      <c r="IOO3902" s="61"/>
      <c r="IOP3902" s="60"/>
      <c r="IOQ3902" s="59"/>
      <c r="IOR3902" s="57"/>
      <c r="IOS3902" s="57"/>
      <c r="IOT3902" s="57"/>
      <c r="IOU3902" s="57"/>
      <c r="IOV3902" s="57"/>
      <c r="IOW3902" s="57"/>
      <c r="IOX3902" s="57"/>
      <c r="IOY3902" s="57"/>
      <c r="IOZ3902" s="58"/>
      <c r="IPA3902" s="57"/>
      <c r="IPB3902" s="57"/>
      <c r="IPC3902" s="57"/>
      <c r="IPD3902" s="57"/>
      <c r="IPE3902" s="57"/>
      <c r="IPF3902" s="56"/>
      <c r="IPG3902" s="57"/>
      <c r="IPH3902" s="64"/>
      <c r="IPI3902" s="64"/>
      <c r="IPJ3902" s="64"/>
      <c r="IPK3902" s="64"/>
      <c r="IPL3902" s="62"/>
      <c r="IPM3902" s="63"/>
      <c r="IPN3902" s="62"/>
      <c r="IPO3902" s="62"/>
      <c r="IPP3902" s="61"/>
      <c r="IPQ3902" s="60"/>
      <c r="IPR3902" s="59"/>
      <c r="IPS3902" s="57"/>
      <c r="IPT3902" s="57"/>
      <c r="IPU3902" s="57"/>
      <c r="IPV3902" s="57"/>
      <c r="IPW3902" s="57"/>
      <c r="IPX3902" s="57"/>
      <c r="IPY3902" s="57"/>
      <c r="IPZ3902" s="57"/>
      <c r="IQA3902" s="58"/>
      <c r="IQB3902" s="57"/>
      <c r="IQC3902" s="57"/>
      <c r="IQD3902" s="57"/>
      <c r="IQE3902" s="57"/>
      <c r="IQF3902" s="57"/>
      <c r="IQG3902" s="56"/>
      <c r="IQH3902" s="57"/>
      <c r="IQI3902" s="64"/>
      <c r="IQJ3902" s="64"/>
      <c r="IQK3902" s="64"/>
      <c r="IQL3902" s="64"/>
      <c r="IQM3902" s="62"/>
      <c r="IQN3902" s="63"/>
      <c r="IQO3902" s="62"/>
      <c r="IQP3902" s="62"/>
      <c r="IQQ3902" s="61"/>
      <c r="IQR3902" s="60"/>
      <c r="IQS3902" s="59"/>
      <c r="IQT3902" s="57"/>
      <c r="IQU3902" s="57"/>
      <c r="IQV3902" s="57"/>
      <c r="IQW3902" s="57"/>
      <c r="IQX3902" s="57"/>
      <c r="IQY3902" s="57"/>
      <c r="IQZ3902" s="57"/>
      <c r="IRA3902" s="57"/>
      <c r="IRB3902" s="58"/>
      <c r="IRC3902" s="57"/>
      <c r="IRD3902" s="57"/>
      <c r="IRE3902" s="57"/>
      <c r="IRF3902" s="57"/>
      <c r="IRG3902" s="57"/>
      <c r="IRH3902" s="56"/>
      <c r="IRI3902" s="57"/>
      <c r="IRJ3902" s="64"/>
      <c r="IRK3902" s="64"/>
      <c r="IRL3902" s="64"/>
      <c r="IRM3902" s="64"/>
      <c r="IRN3902" s="62"/>
      <c r="IRO3902" s="63"/>
      <c r="IRP3902" s="62"/>
      <c r="IRQ3902" s="62"/>
      <c r="IRR3902" s="61"/>
      <c r="IRS3902" s="60"/>
      <c r="IRT3902" s="59"/>
      <c r="IRU3902" s="57"/>
      <c r="IRV3902" s="57"/>
      <c r="IRW3902" s="57"/>
      <c r="IRX3902" s="57"/>
      <c r="IRY3902" s="57"/>
      <c r="IRZ3902" s="57"/>
      <c r="ISA3902" s="57"/>
      <c r="ISB3902" s="57"/>
      <c r="ISC3902" s="58"/>
      <c r="ISD3902" s="57"/>
      <c r="ISE3902" s="57"/>
      <c r="ISF3902" s="57"/>
      <c r="ISG3902" s="57"/>
      <c r="ISH3902" s="57"/>
      <c r="ISI3902" s="56"/>
      <c r="ISJ3902" s="57"/>
      <c r="ISK3902" s="64"/>
      <c r="ISL3902" s="64"/>
      <c r="ISM3902" s="64"/>
      <c r="ISN3902" s="64"/>
      <c r="ISO3902" s="62"/>
      <c r="ISP3902" s="63"/>
      <c r="ISQ3902" s="62"/>
      <c r="ISR3902" s="62"/>
      <c r="ISS3902" s="61"/>
      <c r="IST3902" s="60"/>
      <c r="ISU3902" s="59"/>
      <c r="ISV3902" s="57"/>
      <c r="ISW3902" s="57"/>
      <c r="ISX3902" s="57"/>
      <c r="ISY3902" s="57"/>
      <c r="ISZ3902" s="57"/>
      <c r="ITA3902" s="57"/>
      <c r="ITB3902" s="57"/>
      <c r="ITC3902" s="57"/>
      <c r="ITD3902" s="58"/>
      <c r="ITE3902" s="57"/>
      <c r="ITF3902" s="57"/>
      <c r="ITG3902" s="57"/>
      <c r="ITH3902" s="57"/>
      <c r="ITI3902" s="57"/>
      <c r="ITJ3902" s="56"/>
      <c r="ITK3902" s="57"/>
      <c r="ITL3902" s="64"/>
      <c r="ITM3902" s="64"/>
      <c r="ITN3902" s="64"/>
      <c r="ITO3902" s="64"/>
      <c r="ITP3902" s="62"/>
      <c r="ITQ3902" s="63"/>
      <c r="ITR3902" s="62"/>
      <c r="ITS3902" s="62"/>
      <c r="ITT3902" s="61"/>
      <c r="ITU3902" s="60"/>
      <c r="ITV3902" s="59"/>
      <c r="ITW3902" s="57"/>
      <c r="ITX3902" s="57"/>
      <c r="ITY3902" s="57"/>
      <c r="ITZ3902" s="57"/>
      <c r="IUA3902" s="57"/>
      <c r="IUB3902" s="57"/>
      <c r="IUC3902" s="57"/>
      <c r="IUD3902" s="57"/>
      <c r="IUE3902" s="58"/>
      <c r="IUF3902" s="57"/>
      <c r="IUG3902" s="57"/>
      <c r="IUH3902" s="57"/>
      <c r="IUI3902" s="57"/>
      <c r="IUJ3902" s="57"/>
      <c r="IUK3902" s="56"/>
      <c r="IUL3902" s="57"/>
      <c r="IUM3902" s="64"/>
      <c r="IUN3902" s="64"/>
      <c r="IUO3902" s="64"/>
      <c r="IUP3902" s="64"/>
      <c r="IUQ3902" s="62"/>
      <c r="IUR3902" s="63"/>
      <c r="IUS3902" s="62"/>
      <c r="IUT3902" s="62"/>
      <c r="IUU3902" s="61"/>
      <c r="IUV3902" s="60"/>
      <c r="IUW3902" s="59"/>
      <c r="IUX3902" s="57"/>
      <c r="IUY3902" s="57"/>
      <c r="IUZ3902" s="57"/>
      <c r="IVA3902" s="57"/>
      <c r="IVB3902" s="57"/>
      <c r="IVC3902" s="57"/>
      <c r="IVD3902" s="57"/>
      <c r="IVE3902" s="57"/>
      <c r="IVF3902" s="58"/>
      <c r="IVG3902" s="57"/>
      <c r="IVH3902" s="57"/>
      <c r="IVI3902" s="57"/>
      <c r="IVJ3902" s="57"/>
      <c r="IVK3902" s="57"/>
      <c r="IVL3902" s="56"/>
      <c r="IVM3902" s="57"/>
      <c r="IVN3902" s="64"/>
      <c r="IVO3902" s="64"/>
      <c r="IVP3902" s="64"/>
      <c r="IVQ3902" s="64"/>
      <c r="IVR3902" s="62"/>
      <c r="IVS3902" s="63"/>
      <c r="IVT3902" s="62"/>
      <c r="IVU3902" s="62"/>
      <c r="IVV3902" s="61"/>
      <c r="IVW3902" s="60"/>
      <c r="IVX3902" s="59"/>
      <c r="IVY3902" s="57"/>
      <c r="IVZ3902" s="57"/>
      <c r="IWA3902" s="57"/>
      <c r="IWB3902" s="57"/>
      <c r="IWC3902" s="57"/>
      <c r="IWD3902" s="57"/>
      <c r="IWE3902" s="57"/>
      <c r="IWF3902" s="57"/>
      <c r="IWG3902" s="58"/>
      <c r="IWH3902" s="57"/>
      <c r="IWI3902" s="57"/>
      <c r="IWJ3902" s="57"/>
      <c r="IWK3902" s="57"/>
      <c r="IWL3902" s="57"/>
      <c r="IWM3902" s="56"/>
      <c r="IWN3902" s="57"/>
      <c r="IWO3902" s="64"/>
      <c r="IWP3902" s="64"/>
      <c r="IWQ3902" s="64"/>
      <c r="IWR3902" s="64"/>
      <c r="IWS3902" s="62"/>
      <c r="IWT3902" s="63"/>
      <c r="IWU3902" s="62"/>
      <c r="IWV3902" s="62"/>
      <c r="IWW3902" s="61"/>
      <c r="IWX3902" s="60"/>
      <c r="IWY3902" s="59"/>
      <c r="IWZ3902" s="57"/>
      <c r="IXA3902" s="57"/>
      <c r="IXB3902" s="57"/>
      <c r="IXC3902" s="57"/>
      <c r="IXD3902" s="57"/>
      <c r="IXE3902" s="57"/>
      <c r="IXF3902" s="57"/>
      <c r="IXG3902" s="57"/>
      <c r="IXH3902" s="58"/>
      <c r="IXI3902" s="57"/>
      <c r="IXJ3902" s="57"/>
      <c r="IXK3902" s="57"/>
      <c r="IXL3902" s="57"/>
      <c r="IXM3902" s="57"/>
      <c r="IXN3902" s="56"/>
      <c r="IXO3902" s="57"/>
      <c r="IXP3902" s="64"/>
      <c r="IXQ3902" s="64"/>
      <c r="IXR3902" s="64"/>
      <c r="IXS3902" s="64"/>
      <c r="IXT3902" s="62"/>
      <c r="IXU3902" s="63"/>
      <c r="IXV3902" s="62"/>
      <c r="IXW3902" s="62"/>
      <c r="IXX3902" s="61"/>
      <c r="IXY3902" s="60"/>
      <c r="IXZ3902" s="59"/>
      <c r="IYA3902" s="57"/>
      <c r="IYB3902" s="57"/>
      <c r="IYC3902" s="57"/>
      <c r="IYD3902" s="57"/>
      <c r="IYE3902" s="57"/>
      <c r="IYF3902" s="57"/>
      <c r="IYG3902" s="57"/>
      <c r="IYH3902" s="57"/>
      <c r="IYI3902" s="58"/>
      <c r="IYJ3902" s="57"/>
      <c r="IYK3902" s="57"/>
      <c r="IYL3902" s="57"/>
      <c r="IYM3902" s="57"/>
      <c r="IYN3902" s="57"/>
      <c r="IYO3902" s="56"/>
      <c r="IYP3902" s="57"/>
      <c r="IYQ3902" s="64"/>
      <c r="IYR3902" s="64"/>
      <c r="IYS3902" s="64"/>
      <c r="IYT3902" s="64"/>
      <c r="IYU3902" s="62"/>
      <c r="IYV3902" s="63"/>
      <c r="IYW3902" s="62"/>
      <c r="IYX3902" s="62"/>
      <c r="IYY3902" s="61"/>
      <c r="IYZ3902" s="60"/>
      <c r="IZA3902" s="59"/>
      <c r="IZB3902" s="57"/>
      <c r="IZC3902" s="57"/>
      <c r="IZD3902" s="57"/>
      <c r="IZE3902" s="57"/>
      <c r="IZF3902" s="57"/>
      <c r="IZG3902" s="57"/>
      <c r="IZH3902" s="57"/>
      <c r="IZI3902" s="57"/>
      <c r="IZJ3902" s="58"/>
      <c r="IZK3902" s="57"/>
      <c r="IZL3902" s="57"/>
      <c r="IZM3902" s="57"/>
      <c r="IZN3902" s="57"/>
      <c r="IZO3902" s="57"/>
      <c r="IZP3902" s="56"/>
      <c r="IZQ3902" s="57"/>
      <c r="IZR3902" s="64"/>
      <c r="IZS3902" s="64"/>
      <c r="IZT3902" s="64"/>
      <c r="IZU3902" s="64"/>
      <c r="IZV3902" s="62"/>
      <c r="IZW3902" s="63"/>
      <c r="IZX3902" s="62"/>
      <c r="IZY3902" s="62"/>
      <c r="IZZ3902" s="61"/>
      <c r="JAA3902" s="60"/>
      <c r="JAB3902" s="59"/>
      <c r="JAC3902" s="57"/>
      <c r="JAD3902" s="57"/>
      <c r="JAE3902" s="57"/>
      <c r="JAF3902" s="57"/>
      <c r="JAG3902" s="57"/>
      <c r="JAH3902" s="57"/>
      <c r="JAI3902" s="57"/>
      <c r="JAJ3902" s="57"/>
      <c r="JAK3902" s="58"/>
      <c r="JAL3902" s="57"/>
      <c r="JAM3902" s="57"/>
      <c r="JAN3902" s="57"/>
      <c r="JAO3902" s="57"/>
      <c r="JAP3902" s="57"/>
      <c r="JAQ3902" s="56"/>
      <c r="JAR3902" s="57"/>
      <c r="JAS3902" s="64"/>
      <c r="JAT3902" s="64"/>
      <c r="JAU3902" s="64"/>
      <c r="JAV3902" s="64"/>
      <c r="JAW3902" s="62"/>
      <c r="JAX3902" s="63"/>
      <c r="JAY3902" s="62"/>
      <c r="JAZ3902" s="62"/>
      <c r="JBA3902" s="61"/>
      <c r="JBB3902" s="60"/>
      <c r="JBC3902" s="59"/>
      <c r="JBD3902" s="57"/>
      <c r="JBE3902" s="57"/>
      <c r="JBF3902" s="57"/>
      <c r="JBG3902" s="57"/>
      <c r="JBH3902" s="57"/>
      <c r="JBI3902" s="57"/>
      <c r="JBJ3902" s="57"/>
      <c r="JBK3902" s="57"/>
      <c r="JBL3902" s="58"/>
      <c r="JBM3902" s="57"/>
      <c r="JBN3902" s="57"/>
      <c r="JBO3902" s="57"/>
      <c r="JBP3902" s="57"/>
      <c r="JBQ3902" s="57"/>
      <c r="JBR3902" s="56"/>
      <c r="JBS3902" s="57"/>
      <c r="JBT3902" s="64"/>
      <c r="JBU3902" s="64"/>
      <c r="JBV3902" s="64"/>
      <c r="JBW3902" s="64"/>
      <c r="JBX3902" s="62"/>
      <c r="JBY3902" s="63"/>
      <c r="JBZ3902" s="62"/>
      <c r="JCA3902" s="62"/>
      <c r="JCB3902" s="61"/>
      <c r="JCC3902" s="60"/>
      <c r="JCD3902" s="59"/>
      <c r="JCE3902" s="57"/>
      <c r="JCF3902" s="57"/>
      <c r="JCG3902" s="57"/>
      <c r="JCH3902" s="57"/>
      <c r="JCI3902" s="57"/>
      <c r="JCJ3902" s="57"/>
      <c r="JCK3902" s="57"/>
      <c r="JCL3902" s="57"/>
      <c r="JCM3902" s="58"/>
      <c r="JCN3902" s="57"/>
      <c r="JCO3902" s="57"/>
      <c r="JCP3902" s="57"/>
      <c r="JCQ3902" s="57"/>
      <c r="JCR3902" s="57"/>
      <c r="JCS3902" s="56"/>
      <c r="JCT3902" s="57"/>
      <c r="JCU3902" s="64"/>
      <c r="JCV3902" s="64"/>
      <c r="JCW3902" s="64"/>
      <c r="JCX3902" s="64"/>
      <c r="JCY3902" s="62"/>
      <c r="JCZ3902" s="63"/>
      <c r="JDA3902" s="62"/>
      <c r="JDB3902" s="62"/>
      <c r="JDC3902" s="61"/>
      <c r="JDD3902" s="60"/>
      <c r="JDE3902" s="59"/>
      <c r="JDF3902" s="57"/>
      <c r="JDG3902" s="57"/>
      <c r="JDH3902" s="57"/>
      <c r="JDI3902" s="57"/>
      <c r="JDJ3902" s="57"/>
      <c r="JDK3902" s="57"/>
      <c r="JDL3902" s="57"/>
      <c r="JDM3902" s="57"/>
      <c r="JDN3902" s="58"/>
      <c r="JDO3902" s="57"/>
      <c r="JDP3902" s="57"/>
      <c r="JDQ3902" s="57"/>
      <c r="JDR3902" s="57"/>
      <c r="JDS3902" s="57"/>
      <c r="JDT3902" s="56"/>
      <c r="JDU3902" s="57"/>
      <c r="JDV3902" s="64"/>
      <c r="JDW3902" s="64"/>
      <c r="JDX3902" s="64"/>
      <c r="JDY3902" s="64"/>
      <c r="JDZ3902" s="62"/>
      <c r="JEA3902" s="63"/>
      <c r="JEB3902" s="62"/>
      <c r="JEC3902" s="62"/>
      <c r="JED3902" s="61"/>
      <c r="JEE3902" s="60"/>
      <c r="JEF3902" s="59"/>
      <c r="JEG3902" s="57"/>
      <c r="JEH3902" s="57"/>
      <c r="JEI3902" s="57"/>
      <c r="JEJ3902" s="57"/>
      <c r="JEK3902" s="57"/>
      <c r="JEL3902" s="57"/>
      <c r="JEM3902" s="57"/>
      <c r="JEN3902" s="57"/>
      <c r="JEO3902" s="58"/>
      <c r="JEP3902" s="57"/>
      <c r="JEQ3902" s="57"/>
      <c r="JER3902" s="57"/>
      <c r="JES3902" s="57"/>
      <c r="JET3902" s="57"/>
      <c r="JEU3902" s="56"/>
      <c r="JEV3902" s="57"/>
      <c r="JEW3902" s="64"/>
      <c r="JEX3902" s="64"/>
      <c r="JEY3902" s="64"/>
      <c r="JEZ3902" s="64"/>
      <c r="JFA3902" s="62"/>
      <c r="JFB3902" s="63"/>
      <c r="JFC3902" s="62"/>
      <c r="JFD3902" s="62"/>
      <c r="JFE3902" s="61"/>
      <c r="JFF3902" s="60"/>
      <c r="JFG3902" s="59"/>
      <c r="JFH3902" s="57"/>
      <c r="JFI3902" s="57"/>
      <c r="JFJ3902" s="57"/>
      <c r="JFK3902" s="57"/>
      <c r="JFL3902" s="57"/>
      <c r="JFM3902" s="57"/>
      <c r="JFN3902" s="57"/>
      <c r="JFO3902" s="57"/>
      <c r="JFP3902" s="58"/>
      <c r="JFQ3902" s="57"/>
      <c r="JFR3902" s="57"/>
      <c r="JFS3902" s="57"/>
      <c r="JFT3902" s="57"/>
      <c r="JFU3902" s="57"/>
      <c r="JFV3902" s="56"/>
      <c r="JFW3902" s="57"/>
      <c r="JFX3902" s="64"/>
      <c r="JFY3902" s="64"/>
      <c r="JFZ3902" s="64"/>
      <c r="JGA3902" s="64"/>
      <c r="JGB3902" s="62"/>
      <c r="JGC3902" s="63"/>
      <c r="JGD3902" s="62"/>
      <c r="JGE3902" s="62"/>
      <c r="JGF3902" s="61"/>
      <c r="JGG3902" s="60"/>
      <c r="JGH3902" s="59"/>
      <c r="JGI3902" s="57"/>
      <c r="JGJ3902" s="57"/>
      <c r="JGK3902" s="57"/>
      <c r="JGL3902" s="57"/>
      <c r="JGM3902" s="57"/>
      <c r="JGN3902" s="57"/>
      <c r="JGO3902" s="57"/>
      <c r="JGP3902" s="57"/>
      <c r="JGQ3902" s="58"/>
      <c r="JGR3902" s="57"/>
      <c r="JGS3902" s="57"/>
      <c r="JGT3902" s="57"/>
      <c r="JGU3902" s="57"/>
      <c r="JGV3902" s="57"/>
      <c r="JGW3902" s="56"/>
      <c r="JGX3902" s="57"/>
      <c r="JGY3902" s="64"/>
      <c r="JGZ3902" s="64"/>
      <c r="JHA3902" s="64"/>
      <c r="JHB3902" s="64"/>
      <c r="JHC3902" s="62"/>
      <c r="JHD3902" s="63"/>
      <c r="JHE3902" s="62"/>
      <c r="JHF3902" s="62"/>
      <c r="JHG3902" s="61"/>
      <c r="JHH3902" s="60"/>
      <c r="JHI3902" s="59"/>
      <c r="JHJ3902" s="57"/>
      <c r="JHK3902" s="57"/>
      <c r="JHL3902" s="57"/>
      <c r="JHM3902" s="57"/>
      <c r="JHN3902" s="57"/>
      <c r="JHO3902" s="57"/>
      <c r="JHP3902" s="57"/>
      <c r="JHQ3902" s="57"/>
      <c r="JHR3902" s="58"/>
      <c r="JHS3902" s="57"/>
      <c r="JHT3902" s="57"/>
      <c r="JHU3902" s="57"/>
      <c r="JHV3902" s="57"/>
      <c r="JHW3902" s="57"/>
      <c r="JHX3902" s="56"/>
      <c r="JHY3902" s="57"/>
      <c r="JHZ3902" s="64"/>
      <c r="JIA3902" s="64"/>
      <c r="JIB3902" s="64"/>
      <c r="JIC3902" s="64"/>
      <c r="JID3902" s="62"/>
      <c r="JIE3902" s="63"/>
      <c r="JIF3902" s="62"/>
      <c r="JIG3902" s="62"/>
      <c r="JIH3902" s="61"/>
      <c r="JII3902" s="60"/>
      <c r="JIJ3902" s="59"/>
      <c r="JIK3902" s="57"/>
      <c r="JIL3902" s="57"/>
      <c r="JIM3902" s="57"/>
      <c r="JIN3902" s="57"/>
      <c r="JIO3902" s="57"/>
      <c r="JIP3902" s="57"/>
      <c r="JIQ3902" s="57"/>
      <c r="JIR3902" s="57"/>
      <c r="JIS3902" s="58"/>
      <c r="JIT3902" s="57"/>
      <c r="JIU3902" s="57"/>
      <c r="JIV3902" s="57"/>
      <c r="JIW3902" s="57"/>
      <c r="JIX3902" s="57"/>
      <c r="JIY3902" s="56"/>
      <c r="JIZ3902" s="57"/>
      <c r="JJA3902" s="64"/>
      <c r="JJB3902" s="64"/>
      <c r="JJC3902" s="64"/>
      <c r="JJD3902" s="64"/>
      <c r="JJE3902" s="62"/>
      <c r="JJF3902" s="63"/>
      <c r="JJG3902" s="62"/>
      <c r="JJH3902" s="62"/>
      <c r="JJI3902" s="61"/>
      <c r="JJJ3902" s="60"/>
      <c r="JJK3902" s="59"/>
      <c r="JJL3902" s="57"/>
      <c r="JJM3902" s="57"/>
      <c r="JJN3902" s="57"/>
      <c r="JJO3902" s="57"/>
      <c r="JJP3902" s="57"/>
      <c r="JJQ3902" s="57"/>
      <c r="JJR3902" s="57"/>
      <c r="JJS3902" s="57"/>
      <c r="JJT3902" s="58"/>
      <c r="JJU3902" s="57"/>
      <c r="JJV3902" s="57"/>
      <c r="JJW3902" s="57"/>
      <c r="JJX3902" s="57"/>
      <c r="JJY3902" s="57"/>
      <c r="JJZ3902" s="56"/>
      <c r="JKA3902" s="57"/>
      <c r="JKB3902" s="64"/>
      <c r="JKC3902" s="64"/>
      <c r="JKD3902" s="64"/>
      <c r="JKE3902" s="64"/>
      <c r="JKF3902" s="62"/>
      <c r="JKG3902" s="63"/>
      <c r="JKH3902" s="62"/>
      <c r="JKI3902" s="62"/>
      <c r="JKJ3902" s="61"/>
      <c r="JKK3902" s="60"/>
      <c r="JKL3902" s="59"/>
      <c r="JKM3902" s="57"/>
      <c r="JKN3902" s="57"/>
      <c r="JKO3902" s="57"/>
      <c r="JKP3902" s="57"/>
      <c r="JKQ3902" s="57"/>
      <c r="JKR3902" s="57"/>
      <c r="JKS3902" s="57"/>
      <c r="JKT3902" s="57"/>
      <c r="JKU3902" s="58"/>
      <c r="JKV3902" s="57"/>
      <c r="JKW3902" s="57"/>
      <c r="JKX3902" s="57"/>
      <c r="JKY3902" s="57"/>
      <c r="JKZ3902" s="57"/>
      <c r="JLA3902" s="56"/>
      <c r="JLB3902" s="57"/>
      <c r="JLC3902" s="64"/>
      <c r="JLD3902" s="64"/>
      <c r="JLE3902" s="64"/>
      <c r="JLF3902" s="64"/>
      <c r="JLG3902" s="62"/>
      <c r="JLH3902" s="63"/>
      <c r="JLI3902" s="62"/>
      <c r="JLJ3902" s="62"/>
      <c r="JLK3902" s="61"/>
      <c r="JLL3902" s="60"/>
      <c r="JLM3902" s="59"/>
      <c r="JLN3902" s="57"/>
      <c r="JLO3902" s="57"/>
      <c r="JLP3902" s="57"/>
      <c r="JLQ3902" s="57"/>
      <c r="JLR3902" s="57"/>
      <c r="JLS3902" s="57"/>
      <c r="JLT3902" s="57"/>
      <c r="JLU3902" s="57"/>
      <c r="JLV3902" s="58"/>
      <c r="JLW3902" s="57"/>
      <c r="JLX3902" s="57"/>
      <c r="JLY3902" s="57"/>
      <c r="JLZ3902" s="57"/>
      <c r="JMA3902" s="57"/>
      <c r="JMB3902" s="56"/>
      <c r="JMC3902" s="57"/>
      <c r="JMD3902" s="64"/>
      <c r="JME3902" s="64"/>
      <c r="JMF3902" s="64"/>
      <c r="JMG3902" s="64"/>
      <c r="JMH3902" s="62"/>
      <c r="JMI3902" s="63"/>
      <c r="JMJ3902" s="62"/>
      <c r="JMK3902" s="62"/>
      <c r="JML3902" s="61"/>
      <c r="JMM3902" s="60"/>
      <c r="JMN3902" s="59"/>
      <c r="JMO3902" s="57"/>
      <c r="JMP3902" s="57"/>
      <c r="JMQ3902" s="57"/>
      <c r="JMR3902" s="57"/>
      <c r="JMS3902" s="57"/>
      <c r="JMT3902" s="57"/>
      <c r="JMU3902" s="57"/>
      <c r="JMV3902" s="57"/>
      <c r="JMW3902" s="58"/>
      <c r="JMX3902" s="57"/>
      <c r="JMY3902" s="57"/>
      <c r="JMZ3902" s="57"/>
      <c r="JNA3902" s="57"/>
      <c r="JNB3902" s="57"/>
      <c r="JNC3902" s="56"/>
      <c r="JND3902" s="57"/>
      <c r="JNE3902" s="64"/>
      <c r="JNF3902" s="64"/>
      <c r="JNG3902" s="64"/>
      <c r="JNH3902" s="64"/>
      <c r="JNI3902" s="62"/>
      <c r="JNJ3902" s="63"/>
      <c r="JNK3902" s="62"/>
      <c r="JNL3902" s="62"/>
      <c r="JNM3902" s="61"/>
      <c r="JNN3902" s="60"/>
      <c r="JNO3902" s="59"/>
      <c r="JNP3902" s="57"/>
      <c r="JNQ3902" s="57"/>
      <c r="JNR3902" s="57"/>
      <c r="JNS3902" s="57"/>
      <c r="JNT3902" s="57"/>
      <c r="JNU3902" s="57"/>
      <c r="JNV3902" s="57"/>
      <c r="JNW3902" s="57"/>
      <c r="JNX3902" s="58"/>
      <c r="JNY3902" s="57"/>
      <c r="JNZ3902" s="57"/>
      <c r="JOA3902" s="57"/>
      <c r="JOB3902" s="57"/>
      <c r="JOC3902" s="57"/>
      <c r="JOD3902" s="56"/>
      <c r="JOE3902" s="57"/>
      <c r="JOF3902" s="64"/>
      <c r="JOG3902" s="64"/>
      <c r="JOH3902" s="64"/>
      <c r="JOI3902" s="64"/>
      <c r="JOJ3902" s="62"/>
      <c r="JOK3902" s="63"/>
      <c r="JOL3902" s="62"/>
      <c r="JOM3902" s="62"/>
      <c r="JON3902" s="61"/>
      <c r="JOO3902" s="60"/>
      <c r="JOP3902" s="59"/>
      <c r="JOQ3902" s="57"/>
      <c r="JOR3902" s="57"/>
      <c r="JOS3902" s="57"/>
      <c r="JOT3902" s="57"/>
      <c r="JOU3902" s="57"/>
      <c r="JOV3902" s="57"/>
      <c r="JOW3902" s="57"/>
      <c r="JOX3902" s="57"/>
      <c r="JOY3902" s="58"/>
      <c r="JOZ3902" s="57"/>
      <c r="JPA3902" s="57"/>
      <c r="JPB3902" s="57"/>
      <c r="JPC3902" s="57"/>
      <c r="JPD3902" s="57"/>
      <c r="JPE3902" s="56"/>
      <c r="JPF3902" s="57"/>
      <c r="JPG3902" s="64"/>
      <c r="JPH3902" s="64"/>
      <c r="JPI3902" s="64"/>
      <c r="JPJ3902" s="64"/>
      <c r="JPK3902" s="62"/>
      <c r="JPL3902" s="63"/>
      <c r="JPM3902" s="62"/>
      <c r="JPN3902" s="62"/>
      <c r="JPO3902" s="61"/>
      <c r="JPP3902" s="60"/>
      <c r="JPQ3902" s="59"/>
      <c r="JPR3902" s="57"/>
      <c r="JPS3902" s="57"/>
      <c r="JPT3902" s="57"/>
      <c r="JPU3902" s="57"/>
      <c r="JPV3902" s="57"/>
      <c r="JPW3902" s="57"/>
      <c r="JPX3902" s="57"/>
      <c r="JPY3902" s="57"/>
      <c r="JPZ3902" s="58"/>
      <c r="JQA3902" s="57"/>
      <c r="JQB3902" s="57"/>
      <c r="JQC3902" s="57"/>
      <c r="JQD3902" s="57"/>
      <c r="JQE3902" s="57"/>
      <c r="JQF3902" s="56"/>
      <c r="JQG3902" s="57"/>
      <c r="JQH3902" s="64"/>
      <c r="JQI3902" s="64"/>
      <c r="JQJ3902" s="64"/>
      <c r="JQK3902" s="64"/>
      <c r="JQL3902" s="62"/>
      <c r="JQM3902" s="63"/>
      <c r="JQN3902" s="62"/>
      <c r="JQO3902" s="62"/>
      <c r="JQP3902" s="61"/>
      <c r="JQQ3902" s="60"/>
      <c r="JQR3902" s="59"/>
      <c r="JQS3902" s="57"/>
      <c r="JQT3902" s="57"/>
      <c r="JQU3902" s="57"/>
      <c r="JQV3902" s="57"/>
      <c r="JQW3902" s="57"/>
      <c r="JQX3902" s="57"/>
      <c r="JQY3902" s="57"/>
      <c r="JQZ3902" s="57"/>
      <c r="JRA3902" s="58"/>
      <c r="JRB3902" s="57"/>
      <c r="JRC3902" s="57"/>
      <c r="JRD3902" s="57"/>
      <c r="JRE3902" s="57"/>
      <c r="JRF3902" s="57"/>
      <c r="JRG3902" s="56"/>
      <c r="JRH3902" s="57"/>
      <c r="JRI3902" s="64"/>
      <c r="JRJ3902" s="64"/>
      <c r="JRK3902" s="64"/>
      <c r="JRL3902" s="64"/>
      <c r="JRM3902" s="62"/>
      <c r="JRN3902" s="63"/>
      <c r="JRO3902" s="62"/>
      <c r="JRP3902" s="62"/>
      <c r="JRQ3902" s="61"/>
      <c r="JRR3902" s="60"/>
      <c r="JRS3902" s="59"/>
      <c r="JRT3902" s="57"/>
      <c r="JRU3902" s="59"/>
      <c r="JRV3902" s="57"/>
      <c r="JRW3902" s="57"/>
      <c r="JRX3902" s="57"/>
      <c r="JRY3902" s="57"/>
      <c r="JRZ3902" s="57"/>
      <c r="JSA3902" s="57"/>
      <c r="JSB3902" s="57"/>
      <c r="JSC3902" s="57"/>
      <c r="JSD3902" s="58"/>
      <c r="JSE3902" s="57"/>
      <c r="JSF3902" s="57"/>
      <c r="JSG3902" s="57"/>
      <c r="JSH3902" s="57"/>
      <c r="JSI3902" s="57"/>
      <c r="JSJ3902" s="56"/>
      <c r="JSK3902" s="57"/>
      <c r="JSL3902" s="64"/>
      <c r="JSM3902" s="64"/>
      <c r="JSN3902" s="64"/>
      <c r="JSO3902" s="64"/>
      <c r="JSP3902" s="62"/>
      <c r="JSQ3902" s="63"/>
      <c r="JSR3902" s="62"/>
      <c r="JSS3902" s="62"/>
      <c r="JST3902" s="61"/>
      <c r="JSU3902" s="60"/>
      <c r="JSV3902" s="59"/>
      <c r="JSW3902" s="57"/>
      <c r="JSX3902" s="57"/>
      <c r="JSY3902" s="57"/>
      <c r="JSZ3902" s="57"/>
      <c r="JTA3902" s="57"/>
      <c r="JTB3902" s="57"/>
      <c r="JTC3902" s="57"/>
      <c r="JTD3902" s="57"/>
      <c r="JTE3902" s="58"/>
      <c r="JTF3902" s="57"/>
      <c r="JTG3902" s="57"/>
      <c r="JTH3902" s="57"/>
      <c r="JTI3902" s="57"/>
      <c r="JTJ3902" s="57"/>
      <c r="JTK3902" s="56"/>
      <c r="JTL3902" s="57"/>
      <c r="JTM3902" s="64"/>
      <c r="JTN3902" s="64"/>
      <c r="JTO3902" s="64"/>
      <c r="JTP3902" s="64"/>
      <c r="JTQ3902" s="62"/>
      <c r="JTR3902" s="63"/>
      <c r="JTS3902" s="62"/>
      <c r="JTT3902" s="62"/>
      <c r="JTU3902" s="61"/>
      <c r="JTV3902" s="60"/>
      <c r="JTW3902" s="59"/>
      <c r="JTX3902" s="57"/>
      <c r="JTY3902" s="57"/>
      <c r="JTZ3902" s="57"/>
      <c r="JUA3902" s="57"/>
      <c r="JUB3902" s="57"/>
      <c r="JUC3902" s="57"/>
      <c r="JUD3902" s="57"/>
      <c r="JUE3902" s="57"/>
      <c r="JUF3902" s="58"/>
      <c r="JUG3902" s="57"/>
      <c r="JUH3902" s="57"/>
      <c r="JUI3902" s="57"/>
      <c r="JUJ3902" s="57"/>
      <c r="JUK3902" s="57"/>
      <c r="JUL3902" s="56"/>
      <c r="JUM3902" s="57"/>
      <c r="JUN3902" s="64"/>
      <c r="JUO3902" s="64"/>
      <c r="JUP3902" s="64"/>
      <c r="JUQ3902" s="64"/>
      <c r="JUR3902" s="62"/>
      <c r="JUS3902" s="63"/>
      <c r="JUT3902" s="62"/>
      <c r="JUU3902" s="62"/>
      <c r="JUV3902" s="61"/>
      <c r="JUW3902" s="60"/>
      <c r="JUX3902" s="59"/>
      <c r="JUY3902" s="57"/>
      <c r="JUZ3902" s="57"/>
      <c r="JVA3902" s="57"/>
      <c r="JVB3902" s="57"/>
      <c r="JVC3902" s="57"/>
      <c r="JVD3902" s="57"/>
      <c r="JVE3902" s="57"/>
      <c r="JVF3902" s="57"/>
      <c r="JVG3902" s="58"/>
      <c r="JVH3902" s="57"/>
      <c r="JVI3902" s="57"/>
      <c r="JVJ3902" s="57"/>
      <c r="JVK3902" s="57"/>
      <c r="JVL3902" s="57"/>
      <c r="JVM3902" s="56"/>
      <c r="JVN3902" s="57"/>
      <c r="JVO3902" s="64"/>
      <c r="JVP3902" s="64"/>
      <c r="JVQ3902" s="64"/>
      <c r="JVR3902" s="64"/>
      <c r="JVS3902" s="62"/>
      <c r="JVT3902" s="63"/>
      <c r="JVU3902" s="62"/>
      <c r="JVV3902" s="62"/>
      <c r="JVW3902" s="61"/>
      <c r="JVX3902" s="60"/>
      <c r="JVY3902" s="59"/>
      <c r="JVZ3902" s="57"/>
      <c r="JWA3902" s="57"/>
      <c r="JWB3902" s="57"/>
      <c r="JWC3902" s="57"/>
      <c r="JWD3902" s="57"/>
      <c r="JWE3902" s="57"/>
      <c r="JWF3902" s="57"/>
      <c r="JWG3902" s="57"/>
      <c r="JWH3902" s="58"/>
      <c r="JWI3902" s="57"/>
      <c r="JWJ3902" s="57"/>
      <c r="JWK3902" s="57"/>
      <c r="JWL3902" s="57"/>
      <c r="JWM3902" s="57"/>
      <c r="JWN3902" s="56"/>
      <c r="JWO3902" s="57"/>
      <c r="JWP3902" s="64"/>
      <c r="JWQ3902" s="64"/>
      <c r="JWR3902" s="64"/>
      <c r="JWS3902" s="64"/>
      <c r="JWT3902" s="62"/>
      <c r="JWU3902" s="63"/>
      <c r="JWV3902" s="62"/>
      <c r="JWW3902" s="62"/>
      <c r="JWX3902" s="61"/>
      <c r="JWY3902" s="60"/>
      <c r="JWZ3902" s="59"/>
      <c r="JXA3902" s="57"/>
      <c r="JXB3902" s="57"/>
      <c r="JXC3902" s="57"/>
      <c r="JXD3902" s="57"/>
      <c r="JXE3902" s="57"/>
      <c r="JXF3902" s="57"/>
      <c r="JXG3902" s="57"/>
      <c r="JXH3902" s="57"/>
      <c r="JXI3902" s="58"/>
      <c r="JXJ3902" s="57"/>
      <c r="JXK3902" s="57"/>
      <c r="JXL3902" s="57"/>
      <c r="JXM3902" s="57"/>
      <c r="JXN3902" s="57"/>
      <c r="JXO3902" s="56"/>
      <c r="JXP3902" s="57"/>
      <c r="JXQ3902" s="64"/>
      <c r="JXR3902" s="64"/>
      <c r="JXS3902" s="64"/>
      <c r="JXT3902" s="64"/>
      <c r="JXU3902" s="62"/>
      <c r="JXV3902" s="63"/>
      <c r="JXW3902" s="62"/>
      <c r="JXX3902" s="62"/>
      <c r="JXY3902" s="61"/>
      <c r="JXZ3902" s="60"/>
      <c r="JYA3902" s="59"/>
      <c r="JYB3902" s="57"/>
      <c r="JYC3902" s="57"/>
      <c r="JYD3902" s="57"/>
      <c r="JYE3902" s="57"/>
      <c r="JYF3902" s="57"/>
      <c r="JYG3902" s="57"/>
      <c r="JYH3902" s="57"/>
      <c r="JYI3902" s="57"/>
      <c r="JYJ3902" s="58"/>
      <c r="JYK3902" s="57"/>
      <c r="JYL3902" s="57"/>
      <c r="JYM3902" s="57"/>
      <c r="JYN3902" s="57"/>
      <c r="JYO3902" s="57"/>
      <c r="JYP3902" s="56"/>
      <c r="JYQ3902" s="57"/>
      <c r="JYR3902" s="64"/>
      <c r="JYS3902" s="64"/>
      <c r="JYT3902" s="64"/>
      <c r="JYU3902" s="64"/>
      <c r="JYV3902" s="62"/>
      <c r="JYW3902" s="63"/>
      <c r="JYX3902" s="62"/>
      <c r="JYY3902" s="62"/>
      <c r="JYZ3902" s="61"/>
      <c r="JZA3902" s="60"/>
      <c r="JZB3902" s="59"/>
      <c r="JZC3902" s="57"/>
      <c r="JZD3902" s="57"/>
      <c r="JZE3902" s="57"/>
      <c r="JZF3902" s="57"/>
      <c r="JZG3902" s="57"/>
      <c r="JZH3902" s="57"/>
      <c r="JZI3902" s="57"/>
      <c r="JZJ3902" s="57"/>
      <c r="JZK3902" s="58"/>
      <c r="JZL3902" s="57"/>
      <c r="JZM3902" s="57"/>
      <c r="JZN3902" s="57"/>
      <c r="JZO3902" s="57"/>
      <c r="JZP3902" s="57"/>
      <c r="JZQ3902" s="56"/>
      <c r="JZR3902" s="57"/>
      <c r="JZS3902" s="64"/>
      <c r="JZT3902" s="64"/>
      <c r="JZU3902" s="64"/>
      <c r="JZV3902" s="64"/>
      <c r="JZW3902" s="62"/>
      <c r="JZX3902" s="63"/>
      <c r="JZY3902" s="62"/>
      <c r="JZZ3902" s="62"/>
      <c r="KAA3902" s="61"/>
      <c r="KAB3902" s="60"/>
      <c r="KAC3902" s="59"/>
      <c r="KAD3902" s="57"/>
      <c r="KAE3902" s="57"/>
      <c r="KAF3902" s="57"/>
      <c r="KAG3902" s="57"/>
      <c r="KAH3902" s="57"/>
      <c r="KAI3902" s="57"/>
      <c r="KAJ3902" s="57"/>
      <c r="KAK3902" s="57"/>
      <c r="KAL3902" s="58"/>
      <c r="KAM3902" s="57"/>
      <c r="KAN3902" s="57"/>
      <c r="KAO3902" s="57"/>
      <c r="KAP3902" s="57"/>
      <c r="KAQ3902" s="57"/>
      <c r="KAR3902" s="56"/>
      <c r="KAS3902" s="57"/>
      <c r="KAT3902" s="64"/>
      <c r="KAU3902" s="64"/>
      <c r="KAV3902" s="64"/>
      <c r="KAW3902" s="64"/>
      <c r="KAX3902" s="62"/>
      <c r="KAY3902" s="63"/>
      <c r="KAZ3902" s="62"/>
      <c r="KBA3902" s="62"/>
      <c r="KBB3902" s="61"/>
      <c r="KBC3902" s="60"/>
      <c r="KBD3902" s="59"/>
      <c r="KBE3902" s="57"/>
      <c r="KBF3902" s="57"/>
      <c r="KBG3902" s="57"/>
      <c r="KBH3902" s="57"/>
      <c r="KBI3902" s="57"/>
      <c r="KBJ3902" s="57"/>
      <c r="KBK3902" s="57"/>
      <c r="KBL3902" s="57"/>
      <c r="KBM3902" s="58"/>
      <c r="KBN3902" s="57"/>
      <c r="KBO3902" s="57"/>
      <c r="KBP3902" s="57"/>
      <c r="KBQ3902" s="57"/>
      <c r="KBR3902" s="57"/>
      <c r="KBS3902" s="56"/>
      <c r="KBT3902" s="57"/>
      <c r="KBU3902" s="64"/>
      <c r="KBV3902" s="64"/>
      <c r="KBW3902" s="64"/>
      <c r="KBX3902" s="64"/>
      <c r="KBY3902" s="62"/>
      <c r="KBZ3902" s="63"/>
      <c r="KCA3902" s="62"/>
      <c r="KCB3902" s="62"/>
      <c r="KCC3902" s="61"/>
      <c r="KCD3902" s="60"/>
      <c r="KCE3902" s="59"/>
      <c r="KCF3902" s="57"/>
      <c r="KCG3902" s="57"/>
      <c r="KCH3902" s="57"/>
      <c r="KCI3902" s="57"/>
      <c r="KCJ3902" s="57"/>
      <c r="KCK3902" s="57"/>
      <c r="KCL3902" s="57"/>
      <c r="KCM3902" s="57"/>
      <c r="KCN3902" s="58"/>
      <c r="KCO3902" s="57"/>
      <c r="KCP3902" s="57"/>
      <c r="KCQ3902" s="57"/>
      <c r="KCR3902" s="57"/>
      <c r="KCS3902" s="57"/>
      <c r="KCT3902" s="56"/>
      <c r="KCU3902" s="57"/>
      <c r="KCV3902" s="64"/>
      <c r="KCW3902" s="64"/>
      <c r="KCX3902" s="64"/>
      <c r="KCY3902" s="64"/>
      <c r="KCZ3902" s="62"/>
      <c r="KDA3902" s="63"/>
      <c r="KDB3902" s="62"/>
      <c r="KDC3902" s="62"/>
      <c r="KDD3902" s="61"/>
      <c r="KDE3902" s="60"/>
      <c r="KDF3902" s="59"/>
      <c r="KDG3902" s="57"/>
      <c r="KDH3902" s="57"/>
      <c r="KDI3902" s="57"/>
      <c r="KDJ3902" s="57"/>
      <c r="KDK3902" s="57"/>
      <c r="KDL3902" s="57"/>
      <c r="KDM3902" s="57"/>
      <c r="KDN3902" s="57"/>
      <c r="KDO3902" s="58"/>
      <c r="KDP3902" s="57"/>
      <c r="KDQ3902" s="57"/>
      <c r="KDR3902" s="57"/>
      <c r="KDS3902" s="57"/>
      <c r="KDT3902" s="57"/>
      <c r="KDU3902" s="56"/>
      <c r="KDV3902" s="57"/>
      <c r="KDW3902" s="64"/>
      <c r="KDX3902" s="64"/>
      <c r="KDY3902" s="64"/>
      <c r="KDZ3902" s="64"/>
      <c r="KEA3902" s="62"/>
      <c r="KEB3902" s="63"/>
      <c r="KEC3902" s="62"/>
      <c r="KED3902" s="62"/>
      <c r="KEE3902" s="61"/>
      <c r="KEF3902" s="60"/>
      <c r="KEG3902" s="59"/>
      <c r="KEH3902" s="57"/>
      <c r="KEI3902" s="57"/>
      <c r="KEJ3902" s="57"/>
      <c r="KEK3902" s="57"/>
      <c r="KEL3902" s="57"/>
      <c r="KEM3902" s="57"/>
      <c r="KEN3902" s="57"/>
      <c r="KEO3902" s="57"/>
      <c r="KEP3902" s="58"/>
      <c r="KEQ3902" s="57"/>
      <c r="KER3902" s="57"/>
      <c r="KES3902" s="57"/>
      <c r="KET3902" s="57"/>
      <c r="KEU3902" s="57"/>
      <c r="KEV3902" s="56"/>
      <c r="KEW3902" s="57"/>
      <c r="KEX3902" s="64"/>
      <c r="KEY3902" s="64"/>
      <c r="KEZ3902" s="64"/>
      <c r="KFA3902" s="64"/>
      <c r="KFB3902" s="62"/>
      <c r="KFC3902" s="63"/>
      <c r="KFD3902" s="62"/>
      <c r="KFE3902" s="62"/>
      <c r="KFF3902" s="61"/>
      <c r="KFG3902" s="60"/>
      <c r="KFH3902" s="59"/>
      <c r="KFI3902" s="57"/>
      <c r="KFJ3902" s="57"/>
      <c r="KFK3902" s="57"/>
      <c r="KFL3902" s="57"/>
      <c r="KFM3902" s="57"/>
      <c r="KFN3902" s="57"/>
      <c r="KFO3902" s="57"/>
      <c r="KFP3902" s="57"/>
      <c r="KFQ3902" s="58"/>
      <c r="KFR3902" s="57"/>
      <c r="KFS3902" s="57"/>
      <c r="KFT3902" s="57"/>
      <c r="KFU3902" s="57"/>
      <c r="KFV3902" s="57"/>
      <c r="KFW3902" s="56"/>
      <c r="KFX3902" s="57"/>
      <c r="KFY3902" s="64"/>
      <c r="KFZ3902" s="64"/>
      <c r="KGA3902" s="64"/>
      <c r="KGB3902" s="64"/>
      <c r="KGC3902" s="62"/>
      <c r="KGD3902" s="63"/>
      <c r="KGE3902" s="62"/>
      <c r="KGF3902" s="62"/>
      <c r="KGG3902" s="61"/>
      <c r="KGH3902" s="60"/>
      <c r="KGI3902" s="59"/>
      <c r="KGJ3902" s="57"/>
      <c r="KGK3902" s="57"/>
      <c r="KGL3902" s="57"/>
      <c r="KGM3902" s="57"/>
      <c r="KGN3902" s="57"/>
      <c r="KGO3902" s="57"/>
      <c r="KGP3902" s="57"/>
      <c r="KGQ3902" s="57"/>
      <c r="KGR3902" s="58"/>
      <c r="KGS3902" s="57"/>
      <c r="KGT3902" s="57"/>
      <c r="KGU3902" s="57"/>
      <c r="KGV3902" s="57"/>
      <c r="KGW3902" s="57"/>
      <c r="KGX3902" s="56"/>
      <c r="KGY3902" s="57"/>
      <c r="KGZ3902" s="64"/>
      <c r="KHA3902" s="64"/>
      <c r="KHB3902" s="64"/>
      <c r="KHC3902" s="64"/>
      <c r="KHD3902" s="62"/>
      <c r="KHE3902" s="63"/>
      <c r="KHF3902" s="62"/>
      <c r="KHG3902" s="62"/>
      <c r="KHH3902" s="61"/>
      <c r="KHI3902" s="60"/>
      <c r="KHJ3902" s="59"/>
      <c r="KHK3902" s="57"/>
      <c r="KHL3902" s="57"/>
      <c r="KHM3902" s="57"/>
      <c r="KHN3902" s="57"/>
      <c r="KHO3902" s="57"/>
      <c r="KHP3902" s="57"/>
      <c r="KHQ3902" s="57"/>
      <c r="KHR3902" s="57"/>
      <c r="KHS3902" s="58"/>
      <c r="KHT3902" s="57"/>
      <c r="KHU3902" s="57"/>
      <c r="KHV3902" s="57"/>
      <c r="KHW3902" s="57"/>
      <c r="KHX3902" s="57"/>
      <c r="KHY3902" s="56"/>
      <c r="KHZ3902" s="57"/>
      <c r="KIA3902" s="64"/>
      <c r="KIB3902" s="64"/>
      <c r="KIC3902" s="64"/>
      <c r="KID3902" s="64"/>
      <c r="KIE3902" s="62"/>
      <c r="KIF3902" s="63"/>
      <c r="KIG3902" s="62"/>
      <c r="KIH3902" s="62"/>
      <c r="KII3902" s="61"/>
      <c r="KIJ3902" s="60"/>
      <c r="KIK3902" s="59"/>
      <c r="KIL3902" s="57"/>
      <c r="KIM3902" s="57"/>
      <c r="KIN3902" s="57"/>
      <c r="KIO3902" s="57"/>
      <c r="KIP3902" s="57"/>
      <c r="KIQ3902" s="57"/>
      <c r="KIR3902" s="57"/>
      <c r="KIS3902" s="57"/>
      <c r="KIT3902" s="58"/>
      <c r="KIU3902" s="57"/>
      <c r="KIV3902" s="57"/>
      <c r="KIW3902" s="57"/>
      <c r="KIX3902" s="57"/>
      <c r="KIY3902" s="57"/>
      <c r="KIZ3902" s="56"/>
      <c r="KJA3902" s="57"/>
      <c r="KJB3902" s="64"/>
      <c r="KJC3902" s="64"/>
      <c r="KJD3902" s="64"/>
      <c r="KJE3902" s="64"/>
      <c r="KJF3902" s="62"/>
      <c r="KJG3902" s="63"/>
      <c r="KJH3902" s="62"/>
      <c r="KJI3902" s="62"/>
      <c r="KJJ3902" s="61"/>
      <c r="KJK3902" s="60"/>
      <c r="KJL3902" s="59"/>
      <c r="KJM3902" s="57"/>
      <c r="KJN3902" s="57"/>
      <c r="KJO3902" s="57"/>
      <c r="KJP3902" s="57"/>
      <c r="KJQ3902" s="57"/>
      <c r="KJR3902" s="57"/>
      <c r="KJS3902" s="57"/>
      <c r="KJT3902" s="57"/>
      <c r="KJU3902" s="58"/>
      <c r="KJV3902" s="57"/>
      <c r="KJW3902" s="57"/>
      <c r="KJX3902" s="57"/>
      <c r="KJY3902" s="57"/>
      <c r="KJZ3902" s="57"/>
      <c r="KKA3902" s="56"/>
      <c r="KKB3902" s="57"/>
      <c r="KKC3902" s="64"/>
      <c r="KKD3902" s="64"/>
      <c r="KKE3902" s="64"/>
      <c r="KKF3902" s="64"/>
      <c r="KKG3902" s="62"/>
      <c r="KKH3902" s="63"/>
      <c r="KKI3902" s="62"/>
      <c r="KKJ3902" s="62"/>
      <c r="KKK3902" s="61"/>
      <c r="KKL3902" s="60"/>
      <c r="KKM3902" s="59"/>
      <c r="KKN3902" s="57"/>
      <c r="KKO3902" s="57"/>
      <c r="KKP3902" s="57"/>
      <c r="KKQ3902" s="57"/>
      <c r="KKR3902" s="57"/>
      <c r="KKS3902" s="57"/>
      <c r="KKT3902" s="57"/>
      <c r="KKU3902" s="57"/>
      <c r="KKV3902" s="58"/>
      <c r="KKW3902" s="57"/>
      <c r="KKX3902" s="57"/>
      <c r="KKY3902" s="57"/>
      <c r="KKZ3902" s="57"/>
      <c r="KLA3902" s="57"/>
      <c r="KLB3902" s="56"/>
      <c r="KLC3902" s="57"/>
      <c r="KLD3902" s="64"/>
      <c r="KLE3902" s="64"/>
      <c r="KLF3902" s="64"/>
      <c r="KLG3902" s="64"/>
      <c r="KLH3902" s="62"/>
      <c r="KLI3902" s="63"/>
      <c r="KLJ3902" s="62"/>
      <c r="KLK3902" s="62"/>
      <c r="KLL3902" s="61"/>
      <c r="KLM3902" s="60"/>
      <c r="KLN3902" s="59"/>
      <c r="KLO3902" s="57"/>
      <c r="KLP3902" s="57"/>
      <c r="KLQ3902" s="57"/>
      <c r="KLR3902" s="57"/>
      <c r="KLS3902" s="57"/>
      <c r="KLT3902" s="57"/>
      <c r="KLU3902" s="57"/>
      <c r="KLV3902" s="57"/>
      <c r="KLW3902" s="58"/>
      <c r="KLX3902" s="57"/>
      <c r="KLY3902" s="57"/>
      <c r="KLZ3902" s="57"/>
      <c r="KMA3902" s="57"/>
      <c r="KMB3902" s="57"/>
      <c r="KMC3902" s="56"/>
      <c r="KMD3902" s="57"/>
      <c r="KME3902" s="64"/>
      <c r="KMF3902" s="64"/>
      <c r="KMG3902" s="64"/>
      <c r="KMH3902" s="64"/>
      <c r="KMI3902" s="62"/>
      <c r="KMJ3902" s="63"/>
      <c r="KMK3902" s="62"/>
      <c r="KML3902" s="62"/>
      <c r="KMM3902" s="61"/>
      <c r="KMN3902" s="60"/>
      <c r="KMO3902" s="59"/>
      <c r="KMP3902" s="57"/>
      <c r="KMQ3902" s="57"/>
      <c r="KMR3902" s="57"/>
      <c r="KMS3902" s="57"/>
      <c r="KMT3902" s="57"/>
      <c r="KMU3902" s="57"/>
      <c r="KMV3902" s="57"/>
      <c r="KMW3902" s="57"/>
      <c r="KMX3902" s="58"/>
      <c r="KMY3902" s="57"/>
      <c r="KMZ3902" s="57"/>
      <c r="KNA3902" s="57"/>
      <c r="KNB3902" s="57"/>
      <c r="KNC3902" s="57"/>
      <c r="KND3902" s="56"/>
      <c r="KNE3902" s="57"/>
      <c r="KNF3902" s="64"/>
      <c r="KNG3902" s="64"/>
      <c r="KNH3902" s="64"/>
      <c r="KNI3902" s="64"/>
      <c r="KNJ3902" s="62"/>
      <c r="KNK3902" s="63"/>
      <c r="KNL3902" s="62"/>
      <c r="KNM3902" s="62"/>
      <c r="KNN3902" s="61"/>
      <c r="KNO3902" s="60"/>
      <c r="KNP3902" s="59"/>
      <c r="KNQ3902" s="57"/>
      <c r="KNR3902" s="57"/>
      <c r="KNS3902" s="57"/>
      <c r="KNT3902" s="57"/>
      <c r="KNU3902" s="57"/>
      <c r="KNV3902" s="57"/>
      <c r="KNW3902" s="57"/>
      <c r="KNX3902" s="57"/>
      <c r="KNY3902" s="58"/>
      <c r="KNZ3902" s="57"/>
      <c r="KOA3902" s="57"/>
      <c r="KOB3902" s="57"/>
      <c r="KOC3902" s="57"/>
      <c r="KOD3902" s="57"/>
      <c r="KOE3902" s="56"/>
      <c r="KOF3902" s="57"/>
      <c r="KOG3902" s="64"/>
      <c r="KOH3902" s="64"/>
      <c r="KOI3902" s="64"/>
      <c r="KOJ3902" s="64"/>
      <c r="KOK3902" s="62"/>
      <c r="KOL3902" s="63"/>
      <c r="KOM3902" s="62"/>
      <c r="KON3902" s="62"/>
      <c r="KOO3902" s="61"/>
      <c r="KOP3902" s="60"/>
      <c r="KOQ3902" s="59"/>
      <c r="KOR3902" s="57"/>
      <c r="KOS3902" s="57"/>
      <c r="KOT3902" s="57"/>
      <c r="KOU3902" s="57"/>
      <c r="KOV3902" s="57"/>
      <c r="KOW3902" s="57"/>
      <c r="KOX3902" s="57"/>
      <c r="KOY3902" s="57"/>
      <c r="KOZ3902" s="58"/>
      <c r="KPA3902" s="57"/>
      <c r="KPB3902" s="57"/>
      <c r="KPC3902" s="57"/>
      <c r="KPD3902" s="57"/>
      <c r="KPE3902" s="57"/>
      <c r="KPF3902" s="56"/>
      <c r="KPG3902" s="57"/>
      <c r="KPH3902" s="64"/>
      <c r="KPI3902" s="64"/>
      <c r="KPJ3902" s="64"/>
      <c r="KPK3902" s="64"/>
      <c r="KPL3902" s="62"/>
      <c r="KPM3902" s="63"/>
      <c r="KPN3902" s="62"/>
      <c r="KPO3902" s="62"/>
      <c r="KPP3902" s="61"/>
      <c r="KPQ3902" s="60"/>
      <c r="KPR3902" s="59"/>
      <c r="KPS3902" s="57"/>
      <c r="KPT3902" s="57"/>
      <c r="KPU3902" s="57"/>
      <c r="KPV3902" s="57"/>
      <c r="KPW3902" s="57"/>
      <c r="KPX3902" s="57"/>
      <c r="KPY3902" s="57"/>
      <c r="KPZ3902" s="57"/>
      <c r="KQA3902" s="58"/>
      <c r="KQB3902" s="57"/>
      <c r="KQC3902" s="57"/>
      <c r="KQD3902" s="57"/>
      <c r="KQE3902" s="57"/>
      <c r="KQF3902" s="57"/>
      <c r="KQG3902" s="56"/>
      <c r="KQH3902" s="57"/>
      <c r="KQI3902" s="64"/>
      <c r="KQJ3902" s="64"/>
      <c r="KQK3902" s="64"/>
      <c r="KQL3902" s="64"/>
      <c r="KQM3902" s="62"/>
      <c r="KQN3902" s="63"/>
      <c r="KQO3902" s="62"/>
      <c r="KQP3902" s="62"/>
      <c r="KQQ3902" s="61"/>
      <c r="KQR3902" s="60"/>
      <c r="KQS3902" s="59"/>
      <c r="KQT3902" s="57"/>
      <c r="KQU3902" s="57"/>
      <c r="KQV3902" s="57"/>
      <c r="KQW3902" s="57"/>
      <c r="KQX3902" s="57"/>
      <c r="KQY3902" s="57"/>
      <c r="KQZ3902" s="57"/>
      <c r="KRA3902" s="57"/>
      <c r="KRB3902" s="58"/>
      <c r="KRC3902" s="57"/>
      <c r="KRD3902" s="57"/>
      <c r="KRE3902" s="57"/>
      <c r="KRF3902" s="57"/>
      <c r="KRG3902" s="57"/>
      <c r="KRH3902" s="56"/>
      <c r="KRI3902" s="57"/>
      <c r="KRJ3902" s="64"/>
      <c r="KRK3902" s="64"/>
      <c r="KRL3902" s="64"/>
      <c r="KRM3902" s="64"/>
      <c r="KRN3902" s="62"/>
      <c r="KRO3902" s="63"/>
      <c r="KRP3902" s="62"/>
      <c r="KRQ3902" s="62"/>
      <c r="KRR3902" s="61"/>
      <c r="KRS3902" s="60"/>
      <c r="KRT3902" s="59"/>
      <c r="KRU3902" s="57"/>
      <c r="KRV3902" s="57"/>
      <c r="KRW3902" s="57"/>
      <c r="KRX3902" s="57"/>
      <c r="KRY3902" s="57"/>
      <c r="KRZ3902" s="57"/>
      <c r="KSA3902" s="57"/>
      <c r="KSB3902" s="57"/>
      <c r="KSC3902" s="58"/>
      <c r="KSD3902" s="57"/>
      <c r="KSE3902" s="57"/>
      <c r="KSF3902" s="57"/>
      <c r="KSG3902" s="57"/>
      <c r="KSH3902" s="57"/>
      <c r="KSI3902" s="56"/>
      <c r="KSJ3902" s="57"/>
      <c r="KSK3902" s="64"/>
      <c r="KSL3902" s="64"/>
      <c r="KSM3902" s="64"/>
      <c r="KSN3902" s="64"/>
      <c r="KSO3902" s="62"/>
      <c r="KSP3902" s="63"/>
      <c r="KSQ3902" s="62"/>
      <c r="KSR3902" s="62"/>
      <c r="KSS3902" s="61"/>
      <c r="KST3902" s="60"/>
      <c r="KSU3902" s="59"/>
      <c r="KSV3902" s="57"/>
      <c r="KSW3902" s="57"/>
      <c r="KSX3902" s="57"/>
      <c r="KSY3902" s="57"/>
      <c r="KSZ3902" s="57"/>
      <c r="KTA3902" s="57"/>
      <c r="KTB3902" s="57"/>
      <c r="KTC3902" s="57"/>
      <c r="KTD3902" s="58"/>
      <c r="KTE3902" s="57"/>
      <c r="KTF3902" s="57"/>
      <c r="KTG3902" s="57"/>
      <c r="KTH3902" s="57"/>
      <c r="KTI3902" s="57"/>
      <c r="KTJ3902" s="56"/>
      <c r="KTK3902" s="57"/>
      <c r="KTL3902" s="64"/>
      <c r="KTM3902" s="64"/>
      <c r="KTN3902" s="64"/>
      <c r="KTO3902" s="64"/>
      <c r="KTP3902" s="62"/>
      <c r="KTQ3902" s="63"/>
      <c r="KTR3902" s="62"/>
      <c r="KTS3902" s="62"/>
      <c r="KTT3902" s="61"/>
      <c r="KTU3902" s="60"/>
      <c r="KTV3902" s="59"/>
      <c r="KTW3902" s="57"/>
      <c r="KTX3902" s="57"/>
      <c r="KTY3902" s="57"/>
      <c r="KTZ3902" s="57"/>
      <c r="KUA3902" s="57"/>
      <c r="KUB3902" s="57"/>
      <c r="KUC3902" s="57"/>
      <c r="KUD3902" s="57"/>
      <c r="KUE3902" s="58"/>
      <c r="KUF3902" s="57"/>
      <c r="KUG3902" s="57"/>
      <c r="KUH3902" s="57"/>
      <c r="KUI3902" s="57"/>
      <c r="KUJ3902" s="57"/>
      <c r="KUK3902" s="56"/>
      <c r="KUL3902" s="57"/>
      <c r="KUM3902" s="64"/>
      <c r="KUN3902" s="64"/>
      <c r="KUO3902" s="64"/>
      <c r="KUP3902" s="64"/>
      <c r="KUQ3902" s="62"/>
      <c r="KUR3902" s="63"/>
      <c r="KUS3902" s="62"/>
      <c r="KUT3902" s="62"/>
      <c r="KUU3902" s="61"/>
      <c r="KUV3902" s="60"/>
      <c r="KUW3902" s="59"/>
      <c r="KUX3902" s="57"/>
      <c r="KUY3902" s="57"/>
      <c r="KUZ3902" s="57"/>
      <c r="KVA3902" s="57"/>
      <c r="KVB3902" s="57"/>
      <c r="KVC3902" s="57"/>
      <c r="KVD3902" s="57"/>
      <c r="KVE3902" s="57"/>
      <c r="KVF3902" s="58"/>
      <c r="KVG3902" s="57"/>
      <c r="KVH3902" s="57"/>
      <c r="KVI3902" s="57"/>
      <c r="KVJ3902" s="57"/>
      <c r="KVK3902" s="57"/>
      <c r="KVL3902" s="56"/>
      <c r="KVM3902" s="57"/>
      <c r="KVN3902" s="64"/>
      <c r="KVO3902" s="64"/>
      <c r="KVP3902" s="64"/>
      <c r="KVQ3902" s="64"/>
      <c r="KVR3902" s="62"/>
      <c r="KVS3902" s="63"/>
      <c r="KVT3902" s="62"/>
      <c r="KVU3902" s="62"/>
      <c r="KVV3902" s="61"/>
      <c r="KVW3902" s="60"/>
      <c r="KVX3902" s="59"/>
      <c r="KVY3902" s="57"/>
      <c r="KVZ3902" s="57"/>
      <c r="KWA3902" s="57"/>
      <c r="KWB3902" s="57"/>
      <c r="KWC3902" s="57"/>
      <c r="KWD3902" s="57"/>
      <c r="KWE3902" s="57"/>
      <c r="KWF3902" s="57"/>
      <c r="KWG3902" s="58"/>
      <c r="KWH3902" s="57"/>
      <c r="KWI3902" s="57"/>
      <c r="KWJ3902" s="57"/>
      <c r="KWK3902" s="57"/>
      <c r="KWL3902" s="57"/>
      <c r="KWM3902" s="56"/>
      <c r="KWN3902" s="57"/>
      <c r="KWO3902" s="64"/>
      <c r="KWP3902" s="64"/>
      <c r="KWQ3902" s="64"/>
      <c r="KWR3902" s="64"/>
      <c r="KWS3902" s="62"/>
      <c r="KWT3902" s="63"/>
      <c r="KWU3902" s="62"/>
      <c r="KWV3902" s="62"/>
      <c r="KWW3902" s="61"/>
      <c r="KWX3902" s="60"/>
      <c r="KWY3902" s="59"/>
      <c r="KWZ3902" s="57"/>
      <c r="KXA3902" s="57"/>
      <c r="KXB3902" s="57"/>
      <c r="KXC3902" s="57"/>
      <c r="KXD3902" s="57"/>
      <c r="KXE3902" s="57"/>
      <c r="KXF3902" s="57"/>
      <c r="KXG3902" s="57"/>
      <c r="KXH3902" s="58"/>
      <c r="KXI3902" s="57"/>
      <c r="KXJ3902" s="57"/>
      <c r="KXK3902" s="57"/>
      <c r="KXL3902" s="57"/>
      <c r="KXM3902" s="57"/>
      <c r="KXN3902" s="56"/>
      <c r="KXO3902" s="57"/>
      <c r="KXP3902" s="64"/>
      <c r="KXQ3902" s="64"/>
      <c r="KXR3902" s="64"/>
      <c r="KXS3902" s="64"/>
      <c r="KXT3902" s="62"/>
      <c r="KXU3902" s="63"/>
      <c r="KXV3902" s="62"/>
      <c r="KXW3902" s="62"/>
      <c r="KXX3902" s="61"/>
      <c r="KXY3902" s="60"/>
      <c r="KXZ3902" s="59"/>
      <c r="KYA3902" s="57"/>
      <c r="KYB3902" s="57"/>
      <c r="KYC3902" s="57"/>
      <c r="KYD3902" s="57"/>
      <c r="KYE3902" s="57"/>
      <c r="KYF3902" s="57"/>
      <c r="KYG3902" s="57"/>
      <c r="KYH3902" s="57"/>
      <c r="KYI3902" s="58"/>
      <c r="KYJ3902" s="57"/>
      <c r="KYK3902" s="57"/>
      <c r="KYL3902" s="57"/>
      <c r="KYM3902" s="57"/>
      <c r="KYN3902" s="57"/>
      <c r="KYO3902" s="56"/>
      <c r="KYP3902" s="57"/>
      <c r="KYQ3902" s="64"/>
      <c r="KYR3902" s="64"/>
      <c r="KYS3902" s="64"/>
      <c r="KYT3902" s="64"/>
      <c r="KYU3902" s="62"/>
      <c r="KYV3902" s="63"/>
      <c r="KYW3902" s="62"/>
      <c r="KYX3902" s="62"/>
      <c r="KYY3902" s="61"/>
      <c r="KYZ3902" s="60"/>
      <c r="KZA3902" s="59"/>
      <c r="KZB3902" s="57"/>
      <c r="KZC3902" s="57"/>
      <c r="KZD3902" s="57"/>
      <c r="KZE3902" s="57"/>
      <c r="KZF3902" s="57"/>
      <c r="KZG3902" s="57"/>
      <c r="KZH3902" s="57"/>
      <c r="KZI3902" s="57"/>
      <c r="KZJ3902" s="58"/>
      <c r="KZK3902" s="57"/>
      <c r="KZL3902" s="57"/>
      <c r="KZM3902" s="57"/>
      <c r="KZN3902" s="57"/>
      <c r="KZO3902" s="57"/>
      <c r="KZP3902" s="56"/>
      <c r="KZQ3902" s="57"/>
      <c r="KZR3902" s="64"/>
      <c r="KZS3902" s="64"/>
      <c r="KZT3902" s="64"/>
      <c r="KZU3902" s="64"/>
      <c r="KZV3902" s="62"/>
      <c r="KZW3902" s="63"/>
      <c r="KZX3902" s="62"/>
      <c r="KZY3902" s="62"/>
      <c r="KZZ3902" s="61"/>
      <c r="LAA3902" s="60"/>
      <c r="LAB3902" s="59"/>
      <c r="LAC3902" s="57"/>
      <c r="LAD3902" s="57"/>
      <c r="LAE3902" s="57"/>
      <c r="LAF3902" s="57"/>
      <c r="LAG3902" s="57"/>
      <c r="LAH3902" s="57"/>
      <c r="LAI3902" s="57"/>
      <c r="LAJ3902" s="57"/>
      <c r="LAK3902" s="58"/>
      <c r="LAL3902" s="57"/>
      <c r="LAM3902" s="57"/>
      <c r="LAN3902" s="57"/>
      <c r="LAO3902" s="57"/>
      <c r="LAP3902" s="57"/>
      <c r="LAQ3902" s="56"/>
      <c r="LAR3902" s="57"/>
      <c r="LAS3902" s="64"/>
      <c r="LAT3902" s="64"/>
      <c r="LAU3902" s="64"/>
      <c r="LAV3902" s="64"/>
      <c r="LAW3902" s="62"/>
      <c r="LAX3902" s="63"/>
      <c r="LAY3902" s="62"/>
      <c r="LAZ3902" s="62"/>
      <c r="LBA3902" s="61"/>
      <c r="LBB3902" s="60"/>
      <c r="LBC3902" s="59"/>
      <c r="LBD3902" s="57"/>
      <c r="LBE3902" s="57"/>
      <c r="LBF3902" s="57"/>
      <c r="LBG3902" s="57"/>
      <c r="LBH3902" s="57"/>
      <c r="LBI3902" s="57"/>
      <c r="LBJ3902" s="57"/>
      <c r="LBK3902" s="57"/>
      <c r="LBL3902" s="58"/>
      <c r="LBM3902" s="57"/>
      <c r="LBN3902" s="57"/>
      <c r="LBO3902" s="57"/>
      <c r="LBP3902" s="57"/>
      <c r="LBQ3902" s="57"/>
      <c r="LBR3902" s="56"/>
      <c r="LBS3902" s="57"/>
      <c r="LBT3902" s="64"/>
      <c r="LBU3902" s="64"/>
      <c r="LBV3902" s="64"/>
      <c r="LBW3902" s="64"/>
      <c r="LBX3902" s="62"/>
      <c r="LBY3902" s="63"/>
      <c r="LBZ3902" s="62"/>
      <c r="LCA3902" s="62"/>
      <c r="LCB3902" s="61"/>
      <c r="LCC3902" s="60"/>
      <c r="LCD3902" s="59"/>
      <c r="LCE3902" s="57"/>
      <c r="LCF3902" s="57"/>
      <c r="LCG3902" s="57"/>
      <c r="LCH3902" s="57"/>
      <c r="LCI3902" s="57"/>
      <c r="LCJ3902" s="57"/>
      <c r="LCK3902" s="57"/>
      <c r="LCL3902" s="57"/>
      <c r="LCM3902" s="58"/>
      <c r="LCN3902" s="57"/>
      <c r="LCO3902" s="57"/>
      <c r="LCP3902" s="57"/>
      <c r="LCQ3902" s="57"/>
      <c r="LCR3902" s="57"/>
      <c r="LCS3902" s="56"/>
      <c r="LCT3902" s="57"/>
      <c r="LCU3902" s="64"/>
      <c r="LCV3902" s="64"/>
      <c r="LCW3902" s="64"/>
      <c r="LCX3902" s="64"/>
      <c r="LCY3902" s="62"/>
      <c r="LCZ3902" s="63"/>
      <c r="LDA3902" s="62"/>
      <c r="LDB3902" s="62"/>
      <c r="LDC3902" s="61"/>
      <c r="LDD3902" s="60"/>
      <c r="LDE3902" s="59"/>
      <c r="LDF3902" s="57"/>
      <c r="LDG3902" s="57"/>
      <c r="LDH3902" s="57"/>
      <c r="LDI3902" s="57"/>
      <c r="LDJ3902" s="57"/>
      <c r="LDK3902" s="57"/>
      <c r="LDL3902" s="57"/>
      <c r="LDM3902" s="57"/>
      <c r="LDN3902" s="58"/>
      <c r="LDO3902" s="57"/>
      <c r="LDP3902" s="57"/>
      <c r="LDQ3902" s="57"/>
      <c r="LDR3902" s="57"/>
      <c r="LDS3902" s="57"/>
      <c r="LDT3902" s="56"/>
      <c r="LDU3902" s="57"/>
      <c r="LDV3902" s="64"/>
      <c r="LDW3902" s="64"/>
      <c r="LDX3902" s="64"/>
      <c r="LDY3902" s="64"/>
      <c r="LDZ3902" s="62"/>
      <c r="LEA3902" s="63"/>
      <c r="LEB3902" s="62"/>
      <c r="LEC3902" s="62"/>
      <c r="LED3902" s="61"/>
      <c r="LEE3902" s="60"/>
      <c r="LEF3902" s="59"/>
      <c r="LEG3902" s="57"/>
      <c r="LEH3902" s="57"/>
      <c r="LEI3902" s="57"/>
      <c r="LEJ3902" s="57"/>
      <c r="LEK3902" s="57"/>
      <c r="LEL3902" s="57"/>
      <c r="LEM3902" s="57"/>
      <c r="LEN3902" s="57"/>
      <c r="LEO3902" s="58"/>
      <c r="LEP3902" s="57"/>
      <c r="LEQ3902" s="57"/>
      <c r="LER3902" s="57"/>
      <c r="LES3902" s="57"/>
      <c r="LET3902" s="57"/>
      <c r="LEU3902" s="56"/>
      <c r="LEV3902" s="57"/>
      <c r="LEW3902" s="64"/>
      <c r="LEX3902" s="64"/>
      <c r="LEY3902" s="64"/>
      <c r="LEZ3902" s="64"/>
      <c r="LFA3902" s="62"/>
      <c r="LFB3902" s="63"/>
      <c r="LFC3902" s="62"/>
      <c r="LFD3902" s="62"/>
      <c r="LFE3902" s="61"/>
      <c r="LFF3902" s="60"/>
      <c r="LFG3902" s="59"/>
      <c r="LFH3902" s="57"/>
      <c r="LFI3902" s="57"/>
      <c r="LFJ3902" s="57"/>
      <c r="LFK3902" s="57"/>
      <c r="LFL3902" s="57"/>
      <c r="LFM3902" s="57"/>
      <c r="LFN3902" s="57"/>
      <c r="LFO3902" s="57"/>
      <c r="LFP3902" s="58"/>
      <c r="LFQ3902" s="57"/>
      <c r="LFR3902" s="57"/>
      <c r="LFS3902" s="57"/>
      <c r="LFT3902" s="57"/>
      <c r="LFU3902" s="57"/>
      <c r="LFV3902" s="56"/>
      <c r="LFW3902" s="57"/>
      <c r="LFX3902" s="64"/>
      <c r="LFY3902" s="64"/>
      <c r="LFZ3902" s="64"/>
      <c r="LGA3902" s="64"/>
      <c r="LGB3902" s="62"/>
      <c r="LGC3902" s="63"/>
      <c r="LGD3902" s="62"/>
      <c r="LGE3902" s="62"/>
      <c r="LGF3902" s="61"/>
      <c r="LGG3902" s="60"/>
      <c r="LGH3902" s="59"/>
      <c r="LGI3902" s="57"/>
      <c r="LGJ3902" s="57"/>
      <c r="LGK3902" s="57"/>
      <c r="LGL3902" s="57"/>
      <c r="LGM3902" s="57"/>
      <c r="LGN3902" s="57"/>
      <c r="LGO3902" s="57"/>
      <c r="LGP3902" s="57"/>
      <c r="LGQ3902" s="58"/>
      <c r="LGR3902" s="57"/>
      <c r="LGS3902" s="57"/>
      <c r="LGT3902" s="57"/>
      <c r="LGU3902" s="57"/>
      <c r="LGV3902" s="57"/>
      <c r="LGW3902" s="56"/>
      <c r="LGX3902" s="57"/>
      <c r="LGY3902" s="64"/>
      <c r="LGZ3902" s="64"/>
      <c r="LHA3902" s="64"/>
      <c r="LHB3902" s="64"/>
      <c r="LHC3902" s="62"/>
      <c r="LHD3902" s="63"/>
      <c r="LHE3902" s="62"/>
      <c r="LHF3902" s="62"/>
      <c r="LHG3902" s="61"/>
      <c r="LHH3902" s="60"/>
      <c r="LHI3902" s="59"/>
      <c r="LHJ3902" s="57"/>
      <c r="LHK3902" s="57"/>
      <c r="LHL3902" s="57"/>
      <c r="LHM3902" s="57"/>
      <c r="LHN3902" s="57"/>
      <c r="LHO3902" s="57"/>
      <c r="LHP3902" s="57"/>
      <c r="LHQ3902" s="57"/>
      <c r="LHR3902" s="58"/>
      <c r="LHS3902" s="57"/>
      <c r="LHT3902" s="57"/>
      <c r="LHU3902" s="57"/>
      <c r="LHV3902" s="57"/>
      <c r="LHW3902" s="57"/>
      <c r="LHX3902" s="56"/>
      <c r="LHY3902" s="57"/>
      <c r="LHZ3902" s="64"/>
      <c r="LIA3902" s="64"/>
      <c r="LIB3902" s="64"/>
      <c r="LIC3902" s="64"/>
      <c r="LID3902" s="62"/>
      <c r="LIE3902" s="63"/>
      <c r="LIF3902" s="62"/>
      <c r="LIG3902" s="62"/>
      <c r="LIH3902" s="61"/>
      <c r="LII3902" s="60"/>
      <c r="LIJ3902" s="59"/>
      <c r="LIK3902" s="57"/>
      <c r="LIL3902" s="57"/>
      <c r="LIM3902" s="57"/>
      <c r="LIN3902" s="57"/>
      <c r="LIO3902" s="57"/>
      <c r="LIP3902" s="57"/>
      <c r="LIQ3902" s="57"/>
      <c r="LIR3902" s="57"/>
      <c r="LIS3902" s="58"/>
      <c r="LIT3902" s="57"/>
      <c r="LIU3902" s="57"/>
      <c r="LIV3902" s="57"/>
      <c r="LIW3902" s="57"/>
      <c r="LIX3902" s="57"/>
      <c r="LIY3902" s="56"/>
      <c r="LIZ3902" s="57"/>
      <c r="LJA3902" s="64"/>
      <c r="LJB3902" s="64"/>
      <c r="LJC3902" s="64"/>
      <c r="LJD3902" s="64"/>
      <c r="LJE3902" s="62"/>
      <c r="LJF3902" s="63"/>
      <c r="LJG3902" s="62"/>
      <c r="LJH3902" s="62"/>
      <c r="LJI3902" s="61"/>
      <c r="LJJ3902" s="60"/>
      <c r="LJK3902" s="59"/>
      <c r="LJL3902" s="57"/>
      <c r="LJM3902" s="57"/>
      <c r="LJN3902" s="57"/>
      <c r="LJO3902" s="57"/>
      <c r="LJP3902" s="57"/>
      <c r="LJQ3902" s="57"/>
      <c r="LJR3902" s="57"/>
      <c r="LJS3902" s="57"/>
      <c r="LJT3902" s="58"/>
      <c r="LJU3902" s="57"/>
      <c r="LJV3902" s="57"/>
      <c r="LJW3902" s="57"/>
      <c r="LJX3902" s="57"/>
      <c r="LJY3902" s="57"/>
      <c r="LJZ3902" s="56"/>
      <c r="LKA3902" s="57"/>
      <c r="LKB3902" s="64"/>
      <c r="LKC3902" s="64"/>
      <c r="LKD3902" s="64"/>
      <c r="LKE3902" s="64"/>
      <c r="LKF3902" s="62"/>
      <c r="LKG3902" s="63"/>
      <c r="LKH3902" s="62"/>
      <c r="LKI3902" s="62"/>
      <c r="LKJ3902" s="61"/>
      <c r="LKK3902" s="60"/>
      <c r="LKL3902" s="59"/>
      <c r="LKM3902" s="57"/>
      <c r="LKN3902" s="57"/>
      <c r="LKO3902" s="57"/>
      <c r="LKP3902" s="57"/>
      <c r="LKQ3902" s="57"/>
      <c r="LKR3902" s="57"/>
      <c r="LKS3902" s="57"/>
      <c r="LKT3902" s="57"/>
      <c r="LKU3902" s="58"/>
      <c r="LKV3902" s="57"/>
      <c r="LKW3902" s="57"/>
      <c r="LKX3902" s="57"/>
      <c r="LKY3902" s="57"/>
      <c r="LKZ3902" s="57"/>
      <c r="LLA3902" s="56"/>
      <c r="LLB3902" s="57"/>
      <c r="LLC3902" s="64"/>
      <c r="LLD3902" s="64"/>
      <c r="LLE3902" s="64"/>
      <c r="LLF3902" s="64"/>
      <c r="LLG3902" s="62"/>
      <c r="LLH3902" s="63"/>
      <c r="LLI3902" s="62"/>
      <c r="LLJ3902" s="62"/>
      <c r="LLK3902" s="61"/>
      <c r="LLL3902" s="60"/>
      <c r="LLM3902" s="59"/>
      <c r="LLN3902" s="57"/>
      <c r="LLO3902" s="57"/>
      <c r="LLP3902" s="57"/>
      <c r="LLQ3902" s="57"/>
      <c r="LLR3902" s="57"/>
      <c r="LLS3902" s="57"/>
      <c r="LLT3902" s="57"/>
      <c r="LLU3902" s="57"/>
      <c r="LLV3902" s="58"/>
      <c r="LLW3902" s="57"/>
      <c r="LLX3902" s="57"/>
      <c r="LLY3902" s="57"/>
      <c r="LLZ3902" s="57"/>
      <c r="LMA3902" s="57"/>
      <c r="LMB3902" s="56"/>
      <c r="LMC3902" s="57"/>
      <c r="LMD3902" s="64"/>
      <c r="LME3902" s="64"/>
      <c r="LMF3902" s="64"/>
      <c r="LMG3902" s="64"/>
      <c r="LMH3902" s="62"/>
      <c r="LMI3902" s="63"/>
      <c r="LMJ3902" s="62"/>
      <c r="LMK3902" s="62"/>
      <c r="LML3902" s="61"/>
      <c r="LMM3902" s="60"/>
      <c r="LMN3902" s="59"/>
      <c r="LMO3902" s="57"/>
      <c r="LMP3902" s="57"/>
      <c r="LMQ3902" s="57"/>
      <c r="LMR3902" s="57"/>
      <c r="LMS3902" s="57"/>
      <c r="LMT3902" s="57"/>
      <c r="LMU3902" s="57"/>
      <c r="LMV3902" s="57"/>
      <c r="LMW3902" s="58"/>
      <c r="LMX3902" s="57"/>
      <c r="LMY3902" s="57"/>
      <c r="LMZ3902" s="57"/>
      <c r="LNA3902" s="57"/>
      <c r="LNB3902" s="57"/>
      <c r="LNC3902" s="56"/>
      <c r="LND3902" s="57"/>
      <c r="LNE3902" s="64"/>
      <c r="LNF3902" s="64"/>
      <c r="LNG3902" s="64"/>
      <c r="LNH3902" s="64"/>
      <c r="LNI3902" s="62"/>
      <c r="LNJ3902" s="63"/>
      <c r="LNK3902" s="62"/>
      <c r="LNL3902" s="62"/>
      <c r="LNM3902" s="61"/>
      <c r="LNN3902" s="60"/>
      <c r="LNO3902" s="59"/>
      <c r="LNP3902" s="57"/>
      <c r="LNQ3902" s="57"/>
      <c r="LNR3902" s="57"/>
      <c r="LNS3902" s="57"/>
      <c r="LNT3902" s="57"/>
      <c r="LNU3902" s="57"/>
      <c r="LNV3902" s="57"/>
      <c r="LNW3902" s="57"/>
      <c r="LNX3902" s="58"/>
      <c r="LNY3902" s="57"/>
      <c r="LNZ3902" s="57"/>
      <c r="LOA3902" s="57"/>
      <c r="LOB3902" s="57"/>
      <c r="LOC3902" s="57"/>
      <c r="LOD3902" s="56"/>
      <c r="LOE3902" s="57"/>
      <c r="LOF3902" s="64"/>
      <c r="LOG3902" s="64"/>
      <c r="LOH3902" s="64"/>
      <c r="LOI3902" s="64"/>
      <c r="LOJ3902" s="62"/>
      <c r="LOK3902" s="63"/>
      <c r="LOL3902" s="62"/>
      <c r="LOM3902" s="62"/>
      <c r="LON3902" s="61"/>
      <c r="LOO3902" s="60"/>
      <c r="LOP3902" s="59"/>
      <c r="LOQ3902" s="57"/>
      <c r="LOR3902" s="57"/>
      <c r="LOS3902" s="57"/>
      <c r="LOT3902" s="57"/>
      <c r="LOU3902" s="57"/>
      <c r="LOV3902" s="57"/>
      <c r="LOW3902" s="57"/>
      <c r="LOX3902" s="57"/>
      <c r="LOY3902" s="58"/>
      <c r="LOZ3902" s="57"/>
      <c r="LPA3902" s="57"/>
      <c r="LPB3902" s="57"/>
      <c r="LPC3902" s="57"/>
      <c r="LPD3902" s="57"/>
      <c r="LPE3902" s="56"/>
      <c r="LPF3902" s="57"/>
      <c r="LPG3902" s="64"/>
      <c r="LPH3902" s="64"/>
      <c r="LPI3902" s="64"/>
      <c r="LPJ3902" s="64"/>
      <c r="LPK3902" s="62"/>
      <c r="LPL3902" s="63"/>
      <c r="LPM3902" s="62"/>
      <c r="LPN3902" s="62"/>
      <c r="LPO3902" s="61"/>
      <c r="LPP3902" s="60"/>
      <c r="LPQ3902" s="59"/>
      <c r="LPR3902" s="57"/>
      <c r="LPS3902" s="57"/>
      <c r="LPT3902" s="57"/>
      <c r="LPU3902" s="57"/>
      <c r="LPV3902" s="57"/>
      <c r="LPW3902" s="57"/>
      <c r="LPX3902" s="57"/>
      <c r="LPY3902" s="57"/>
      <c r="LPZ3902" s="58"/>
      <c r="LQA3902" s="57"/>
      <c r="LQB3902" s="57"/>
      <c r="LQC3902" s="57"/>
      <c r="LQD3902" s="57"/>
      <c r="LQE3902" s="57"/>
      <c r="LQF3902" s="56"/>
      <c r="LQG3902" s="57"/>
      <c r="LQH3902" s="64"/>
      <c r="LQI3902" s="64"/>
      <c r="LQJ3902" s="64"/>
      <c r="LQK3902" s="64"/>
      <c r="LQL3902" s="62"/>
      <c r="LQM3902" s="63"/>
      <c r="LQN3902" s="62"/>
      <c r="LQO3902" s="62"/>
      <c r="LQP3902" s="61"/>
      <c r="LQQ3902" s="60"/>
      <c r="LQR3902" s="59"/>
      <c r="LQS3902" s="57"/>
      <c r="LQT3902" s="57"/>
      <c r="LQU3902" s="57"/>
      <c r="LQV3902" s="57"/>
      <c r="LQW3902" s="57"/>
      <c r="LQX3902" s="57"/>
      <c r="LQY3902" s="57"/>
      <c r="LQZ3902" s="57"/>
      <c r="LRA3902" s="58"/>
      <c r="LRB3902" s="57"/>
      <c r="LRC3902" s="57"/>
      <c r="LRD3902" s="57"/>
      <c r="LRE3902" s="57"/>
      <c r="LRF3902" s="57"/>
      <c r="LRG3902" s="56"/>
      <c r="LRH3902" s="57"/>
      <c r="LRI3902" s="64"/>
      <c r="LRJ3902" s="64"/>
      <c r="LRK3902" s="64"/>
      <c r="LRL3902" s="64"/>
      <c r="LRM3902" s="62"/>
      <c r="LRN3902" s="63"/>
      <c r="LRO3902" s="62"/>
      <c r="LRP3902" s="62"/>
      <c r="LRQ3902" s="61"/>
      <c r="LRR3902" s="60"/>
      <c r="LRS3902" s="59"/>
      <c r="LRT3902" s="57"/>
      <c r="LRU3902" s="57"/>
      <c r="LRV3902" s="57"/>
      <c r="LRW3902" s="57"/>
      <c r="LRX3902" s="57"/>
      <c r="LRY3902" s="57"/>
      <c r="LRZ3902" s="57"/>
      <c r="LSA3902" s="57"/>
      <c r="LSB3902" s="58"/>
      <c r="LSC3902" s="57"/>
      <c r="LSD3902" s="57"/>
      <c r="LSE3902" s="57"/>
      <c r="LSF3902" s="57"/>
      <c r="LSG3902" s="57"/>
      <c r="LSH3902" s="56"/>
      <c r="LSI3902" s="57"/>
      <c r="LSJ3902" s="64"/>
      <c r="LSK3902" s="64"/>
      <c r="LSL3902" s="64"/>
      <c r="LSM3902" s="64"/>
      <c r="LSN3902" s="62"/>
      <c r="LSO3902" s="63"/>
      <c r="LSP3902" s="62"/>
      <c r="LSQ3902" s="62"/>
      <c r="LSR3902" s="61"/>
      <c r="LSS3902" s="60"/>
      <c r="LST3902" s="59"/>
      <c r="LSU3902" s="57"/>
      <c r="LSV3902" s="57"/>
      <c r="LSW3902" s="57"/>
      <c r="LSX3902" s="57"/>
      <c r="LSY3902" s="57"/>
      <c r="LSZ3902" s="57"/>
      <c r="LTA3902" s="57"/>
      <c r="LTB3902" s="57"/>
      <c r="LTC3902" s="58"/>
      <c r="LTD3902" s="57"/>
      <c r="LTE3902" s="57"/>
      <c r="LTF3902" s="57"/>
      <c r="LTG3902" s="57"/>
      <c r="LTH3902" s="57"/>
      <c r="LTI3902" s="56"/>
      <c r="LTJ3902" s="57"/>
      <c r="LTK3902" s="64"/>
      <c r="LTL3902" s="64"/>
      <c r="LTM3902" s="64"/>
      <c r="LTN3902" s="64"/>
      <c r="LTO3902" s="62"/>
      <c r="LTP3902" s="63"/>
      <c r="LTQ3902" s="62"/>
      <c r="LTR3902" s="62"/>
      <c r="LTS3902" s="61"/>
      <c r="LTT3902" s="60"/>
      <c r="LTU3902" s="59"/>
      <c r="LTV3902" s="57"/>
      <c r="LTW3902" s="57"/>
      <c r="LTX3902" s="57"/>
      <c r="LTY3902" s="57"/>
      <c r="LTZ3902" s="57"/>
      <c r="LUA3902" s="57"/>
      <c r="LUB3902" s="57"/>
      <c r="LUC3902" s="57"/>
      <c r="LUD3902" s="58"/>
      <c r="LUE3902" s="57"/>
      <c r="LUF3902" s="57"/>
      <c r="LUG3902" s="57"/>
      <c r="LUH3902" s="57"/>
      <c r="LUI3902" s="57"/>
      <c r="LUJ3902" s="56"/>
      <c r="LUK3902" s="57"/>
      <c r="LUL3902" s="64"/>
      <c r="LUM3902" s="64"/>
      <c r="LUN3902" s="64"/>
      <c r="LUO3902" s="64"/>
      <c r="LUP3902" s="62"/>
      <c r="LUQ3902" s="63"/>
      <c r="LUR3902" s="62"/>
      <c r="LUS3902" s="62"/>
      <c r="LUT3902" s="61"/>
      <c r="LUU3902" s="60"/>
      <c r="LUV3902" s="59"/>
      <c r="LUW3902" s="57"/>
      <c r="LUX3902" s="57"/>
      <c r="LUY3902" s="57"/>
      <c r="LUZ3902" s="57"/>
      <c r="LVA3902" s="57"/>
      <c r="LVB3902" s="57"/>
      <c r="LVC3902" s="57"/>
      <c r="LVD3902" s="57"/>
      <c r="LVE3902" s="58"/>
      <c r="LVF3902" s="57"/>
      <c r="LVG3902" s="57"/>
      <c r="LVH3902" s="57"/>
      <c r="LVI3902" s="57"/>
      <c r="LVJ3902" s="57"/>
      <c r="LVK3902" s="56"/>
      <c r="LVL3902" s="57"/>
      <c r="LVM3902" s="64"/>
      <c r="LVN3902" s="64"/>
      <c r="LVO3902" s="64"/>
      <c r="LVP3902" s="64"/>
      <c r="LVQ3902" s="62"/>
      <c r="LVR3902" s="63"/>
      <c r="LVS3902" s="62"/>
      <c r="LVT3902" s="62"/>
      <c r="LVU3902" s="61"/>
      <c r="LVV3902" s="60"/>
      <c r="LVW3902" s="59"/>
      <c r="LVX3902" s="57"/>
      <c r="LVY3902" s="57"/>
      <c r="LVZ3902" s="57"/>
      <c r="LWA3902" s="57"/>
      <c r="LWB3902" s="57"/>
      <c r="LWC3902" s="57"/>
      <c r="LWD3902" s="57"/>
      <c r="LWE3902" s="57"/>
      <c r="LWF3902" s="58"/>
      <c r="LWG3902" s="57"/>
      <c r="LWH3902" s="57"/>
      <c r="LWI3902" s="57"/>
      <c r="LWJ3902" s="57"/>
      <c r="LWK3902" s="57"/>
      <c r="LWL3902" s="56"/>
      <c r="LWM3902" s="57"/>
      <c r="LWN3902" s="64"/>
      <c r="LWO3902" s="64"/>
      <c r="LWP3902" s="64"/>
      <c r="LWQ3902" s="64"/>
      <c r="LWR3902" s="62"/>
      <c r="LWS3902" s="63"/>
      <c r="LWT3902" s="62"/>
      <c r="LWU3902" s="62"/>
      <c r="LWV3902" s="61"/>
      <c r="LWW3902" s="60"/>
      <c r="LWX3902" s="59"/>
      <c r="LWY3902" s="57"/>
      <c r="LWZ3902" s="57"/>
      <c r="LXA3902" s="57"/>
      <c r="LXB3902" s="57"/>
      <c r="LXC3902" s="57"/>
      <c r="LXD3902" s="57"/>
      <c r="LXE3902" s="57"/>
      <c r="LXF3902" s="57"/>
      <c r="LXG3902" s="58"/>
      <c r="LXH3902" s="57"/>
      <c r="LXI3902" s="57"/>
      <c r="LXJ3902" s="57"/>
      <c r="LXK3902" s="57"/>
      <c r="LXL3902" s="57"/>
      <c r="LXM3902" s="56"/>
      <c r="LXN3902" s="57"/>
      <c r="LXO3902" s="64"/>
      <c r="LXP3902" s="64"/>
      <c r="LXQ3902" s="64"/>
      <c r="LXR3902" s="64"/>
      <c r="LXS3902" s="62"/>
      <c r="LXT3902" s="63"/>
      <c r="LXU3902" s="62"/>
      <c r="LXV3902" s="62"/>
      <c r="LXW3902" s="61"/>
      <c r="LXX3902" s="60"/>
      <c r="LXY3902" s="59"/>
      <c r="LXZ3902" s="57"/>
      <c r="LYA3902" s="57"/>
      <c r="LYB3902" s="57"/>
      <c r="LYC3902" s="57"/>
      <c r="LYD3902" s="57"/>
      <c r="LYE3902" s="57"/>
      <c r="LYF3902" s="57"/>
      <c r="LYG3902" s="57"/>
      <c r="LYH3902" s="58"/>
      <c r="LYI3902" s="57"/>
      <c r="LYJ3902" s="57"/>
      <c r="LYK3902" s="57"/>
      <c r="LYL3902" s="57"/>
      <c r="LYM3902" s="57"/>
      <c r="LYN3902" s="56"/>
      <c r="LYO3902" s="57"/>
      <c r="LYP3902" s="64"/>
      <c r="LYQ3902" s="64"/>
      <c r="LYR3902" s="64"/>
      <c r="LYS3902" s="64"/>
      <c r="LYT3902" s="62"/>
      <c r="LYU3902" s="63"/>
      <c r="LYV3902" s="62"/>
      <c r="LYW3902" s="62"/>
      <c r="LYX3902" s="61"/>
      <c r="LYY3902" s="60"/>
      <c r="LYZ3902" s="59"/>
      <c r="LZA3902" s="57"/>
      <c r="LZB3902" s="57"/>
      <c r="LZC3902" s="57"/>
      <c r="LZD3902" s="57"/>
      <c r="LZE3902" s="57"/>
      <c r="LZF3902" s="57"/>
      <c r="LZG3902" s="57"/>
      <c r="LZH3902" s="57"/>
      <c r="LZI3902" s="58"/>
      <c r="LZJ3902" s="57"/>
      <c r="LZK3902" s="57"/>
      <c r="LZL3902" s="57"/>
      <c r="LZM3902" s="57"/>
      <c r="LZN3902" s="57"/>
      <c r="LZO3902" s="56"/>
      <c r="LZP3902" s="57"/>
      <c r="LZQ3902" s="64"/>
      <c r="LZR3902" s="64"/>
      <c r="LZS3902" s="64"/>
      <c r="LZT3902" s="64"/>
      <c r="LZU3902" s="62"/>
      <c r="LZV3902" s="63"/>
      <c r="LZW3902" s="62"/>
      <c r="LZX3902" s="62"/>
      <c r="LZY3902" s="61"/>
      <c r="LZZ3902" s="60"/>
      <c r="MAA3902" s="59"/>
      <c r="MAB3902" s="57"/>
      <c r="MAC3902" s="57"/>
      <c r="MAD3902" s="57"/>
      <c r="MAE3902" s="57"/>
      <c r="MAF3902" s="57"/>
      <c r="MAG3902" s="57"/>
      <c r="MAH3902" s="57"/>
      <c r="MAI3902" s="57"/>
      <c r="MAJ3902" s="58"/>
      <c r="MAK3902" s="57"/>
      <c r="MAL3902" s="57"/>
      <c r="MAM3902" s="57"/>
      <c r="MAN3902" s="57"/>
      <c r="MAO3902" s="57"/>
      <c r="MAP3902" s="56"/>
      <c r="MAQ3902" s="57"/>
      <c r="MAR3902" s="64"/>
      <c r="MAS3902" s="64"/>
      <c r="MAT3902" s="64"/>
      <c r="MAU3902" s="64"/>
      <c r="MAV3902" s="62"/>
      <c r="MAW3902" s="63"/>
      <c r="MAX3902" s="62"/>
      <c r="MAY3902" s="62"/>
      <c r="MAZ3902" s="61"/>
      <c r="MBA3902" s="60"/>
      <c r="MBB3902" s="59"/>
      <c r="MBC3902" s="57"/>
      <c r="MBD3902" s="57"/>
      <c r="MBE3902" s="57"/>
      <c r="MBF3902" s="57"/>
      <c r="MBG3902" s="57"/>
      <c r="MBH3902" s="57"/>
      <c r="MBI3902" s="57"/>
      <c r="MBJ3902" s="57"/>
      <c r="MBK3902" s="58"/>
      <c r="MBL3902" s="57"/>
      <c r="MBM3902" s="57"/>
      <c r="MBN3902" s="57"/>
      <c r="MBO3902" s="57"/>
      <c r="MBP3902" s="57"/>
      <c r="MBQ3902" s="56"/>
      <c r="MBR3902" s="57"/>
      <c r="MBS3902" s="64"/>
      <c r="MBT3902" s="64"/>
      <c r="MBU3902" s="64"/>
      <c r="MBV3902" s="64"/>
      <c r="MBW3902" s="62"/>
      <c r="MBX3902" s="63"/>
      <c r="MBY3902" s="62"/>
      <c r="MBZ3902" s="62"/>
      <c r="MCA3902" s="61"/>
      <c r="MCB3902" s="60"/>
      <c r="MCC3902" s="59"/>
      <c r="MCD3902" s="57"/>
      <c r="MCE3902" s="57"/>
      <c r="MCF3902" s="57"/>
      <c r="MCG3902" s="57"/>
      <c r="MCH3902" s="57"/>
      <c r="MCI3902" s="57"/>
      <c r="MCJ3902" s="57"/>
      <c r="MCK3902" s="57"/>
      <c r="MCL3902" s="58"/>
      <c r="MCM3902" s="57"/>
      <c r="MCN3902" s="57"/>
      <c r="MCO3902" s="57"/>
      <c r="MCP3902" s="57"/>
      <c r="MCQ3902" s="57"/>
      <c r="MCR3902" s="56"/>
      <c r="MCS3902" s="57"/>
      <c r="MCT3902" s="64"/>
      <c r="MCU3902" s="64"/>
      <c r="MCV3902" s="64"/>
      <c r="MCW3902" s="64"/>
      <c r="MCX3902" s="62"/>
      <c r="MCY3902" s="63"/>
      <c r="MCZ3902" s="62"/>
      <c r="MDA3902" s="62"/>
      <c r="MDB3902" s="61"/>
      <c r="MDC3902" s="60"/>
      <c r="MDD3902" s="59"/>
      <c r="MDE3902" s="57"/>
      <c r="MDF3902" s="57"/>
      <c r="MDG3902" s="57"/>
      <c r="MDH3902" s="57"/>
      <c r="MDI3902" s="57"/>
      <c r="MDJ3902" s="57"/>
      <c r="MDK3902" s="57"/>
      <c r="MDL3902" s="57"/>
      <c r="MDM3902" s="58"/>
      <c r="MDN3902" s="57"/>
      <c r="MDO3902" s="57"/>
      <c r="MDP3902" s="57"/>
      <c r="MDQ3902" s="57"/>
      <c r="MDR3902" s="57"/>
      <c r="MDS3902" s="56"/>
      <c r="MDT3902" s="57"/>
      <c r="MDU3902" s="64"/>
      <c r="MDV3902" s="64"/>
      <c r="MDW3902" s="64"/>
      <c r="MDX3902" s="64"/>
      <c r="MDY3902" s="62"/>
      <c r="MDZ3902" s="63"/>
      <c r="MEA3902" s="62"/>
      <c r="MEB3902" s="62"/>
      <c r="MEC3902" s="61"/>
      <c r="MED3902" s="60"/>
      <c r="MEE3902" s="59"/>
      <c r="MEF3902" s="57"/>
      <c r="MEG3902" s="57"/>
      <c r="MEH3902" s="57"/>
      <c r="MEI3902" s="57"/>
      <c r="MEJ3902" s="57"/>
      <c r="MEK3902" s="57"/>
      <c r="MEL3902" s="57"/>
      <c r="MEM3902" s="57"/>
      <c r="MEN3902" s="58"/>
      <c r="MEO3902" s="57"/>
      <c r="MEP3902" s="57"/>
      <c r="MEQ3902" s="57"/>
      <c r="MER3902" s="57"/>
      <c r="MES3902" s="57"/>
      <c r="MET3902" s="56"/>
      <c r="MEU3902" s="57"/>
      <c r="MEV3902" s="64"/>
      <c r="MEW3902" s="64"/>
      <c r="MEX3902" s="64"/>
      <c r="MEY3902" s="64"/>
      <c r="MEZ3902" s="62"/>
      <c r="MFA3902" s="63"/>
      <c r="MFB3902" s="62"/>
      <c r="MFC3902" s="62"/>
      <c r="MFD3902" s="61"/>
      <c r="MFE3902" s="60"/>
      <c r="MFF3902" s="59"/>
      <c r="MFG3902" s="57"/>
      <c r="MFH3902" s="57"/>
      <c r="MFI3902" s="57"/>
      <c r="MFJ3902" s="57"/>
      <c r="MFK3902" s="57"/>
      <c r="MFL3902" s="57"/>
      <c r="MFM3902" s="57"/>
      <c r="MFN3902" s="57"/>
      <c r="MFO3902" s="58"/>
      <c r="MFP3902" s="57"/>
      <c r="MFQ3902" s="57"/>
      <c r="MFR3902" s="57"/>
      <c r="MFS3902" s="57"/>
      <c r="MFT3902" s="57"/>
      <c r="MFU3902" s="56"/>
      <c r="MFV3902" s="57"/>
      <c r="MFW3902" s="64"/>
      <c r="MFX3902" s="64"/>
      <c r="MFY3902" s="64"/>
      <c r="MFZ3902" s="64"/>
      <c r="MGA3902" s="62"/>
      <c r="MGB3902" s="63"/>
      <c r="MGC3902" s="62"/>
      <c r="MGD3902" s="62"/>
      <c r="MGE3902" s="61"/>
      <c r="MGF3902" s="60"/>
      <c r="MGG3902" s="59"/>
      <c r="MGH3902" s="57"/>
      <c r="MGI3902" s="57"/>
      <c r="MGJ3902" s="57"/>
      <c r="MGK3902" s="57"/>
      <c r="MGL3902" s="57"/>
      <c r="MGM3902" s="57"/>
      <c r="MGN3902" s="57"/>
      <c r="MGO3902" s="57"/>
      <c r="MGP3902" s="58"/>
      <c r="MGQ3902" s="57"/>
      <c r="MGR3902" s="57"/>
      <c r="MGS3902" s="57"/>
      <c r="MGT3902" s="57"/>
      <c r="MGU3902" s="57"/>
      <c r="MGV3902" s="56"/>
      <c r="MGW3902" s="57"/>
      <c r="MGX3902" s="64"/>
      <c r="MGY3902" s="64"/>
      <c r="MGZ3902" s="64"/>
      <c r="MHA3902" s="64"/>
      <c r="MHB3902" s="62"/>
      <c r="MHC3902" s="63"/>
      <c r="MHD3902" s="62"/>
      <c r="MHE3902" s="62"/>
      <c r="MHF3902" s="61"/>
      <c r="MHG3902" s="60"/>
      <c r="MHH3902" s="59"/>
      <c r="MHI3902" s="57"/>
      <c r="MHJ3902" s="57"/>
      <c r="MHK3902" s="57"/>
      <c r="MHL3902" s="57"/>
      <c r="MHM3902" s="57"/>
      <c r="MHN3902" s="57"/>
      <c r="MHO3902" s="57"/>
      <c r="MHP3902" s="57"/>
      <c r="MHQ3902" s="58"/>
      <c r="MHR3902" s="57"/>
      <c r="MHS3902" s="57"/>
      <c r="MHT3902" s="57"/>
      <c r="MHU3902" s="57"/>
      <c r="MHV3902" s="57"/>
      <c r="MHW3902" s="56"/>
      <c r="MHX3902" s="57"/>
      <c r="MHY3902" s="64"/>
      <c r="MHZ3902" s="64"/>
      <c r="MIA3902" s="64"/>
      <c r="MIB3902" s="64"/>
      <c r="MIC3902" s="62"/>
      <c r="MID3902" s="63"/>
      <c r="MIE3902" s="62"/>
      <c r="MIF3902" s="62"/>
      <c r="MIG3902" s="61"/>
      <c r="MIH3902" s="60"/>
      <c r="MII3902" s="59"/>
      <c r="MIJ3902" s="57"/>
      <c r="MIK3902" s="57"/>
      <c r="MIL3902" s="57"/>
      <c r="MIM3902" s="57"/>
      <c r="MIN3902" s="57"/>
      <c r="MIO3902" s="57"/>
      <c r="MIP3902" s="57"/>
      <c r="MIQ3902" s="57"/>
      <c r="MIR3902" s="58"/>
      <c r="MIS3902" s="57"/>
      <c r="MIT3902" s="57"/>
      <c r="MIU3902" s="57"/>
      <c r="MIV3902" s="57"/>
      <c r="MIW3902" s="57"/>
      <c r="MIX3902" s="56"/>
      <c r="MIY3902" s="57"/>
      <c r="MIZ3902" s="64"/>
      <c r="MJA3902" s="64"/>
      <c r="MJB3902" s="64"/>
      <c r="MJC3902" s="64"/>
      <c r="MJD3902" s="62"/>
      <c r="MJE3902" s="63"/>
      <c r="MJF3902" s="62"/>
      <c r="MJG3902" s="62"/>
      <c r="MJH3902" s="61"/>
      <c r="MJI3902" s="60"/>
      <c r="MJJ3902" s="59"/>
      <c r="MJK3902" s="57"/>
      <c r="MJL3902" s="57"/>
      <c r="MJM3902" s="57"/>
      <c r="MJN3902" s="57"/>
      <c r="MJO3902" s="57"/>
      <c r="MJP3902" s="57"/>
      <c r="MJQ3902" s="57"/>
      <c r="MJR3902" s="57"/>
      <c r="MJS3902" s="58"/>
      <c r="MJT3902" s="57"/>
      <c r="MJU3902" s="57"/>
      <c r="MJV3902" s="57"/>
      <c r="MJW3902" s="57"/>
      <c r="MJX3902" s="57"/>
      <c r="MJY3902" s="56"/>
      <c r="MJZ3902" s="57"/>
      <c r="MKA3902" s="64"/>
      <c r="MKB3902" s="64"/>
      <c r="MKC3902" s="64"/>
      <c r="MKD3902" s="64"/>
      <c r="MKE3902" s="62"/>
      <c r="MKF3902" s="63"/>
      <c r="MKG3902" s="62"/>
      <c r="MKH3902" s="62"/>
      <c r="MKI3902" s="61"/>
      <c r="MKJ3902" s="60"/>
      <c r="MKK3902" s="59"/>
      <c r="MKL3902" s="57"/>
      <c r="MKM3902" s="57"/>
      <c r="MKN3902" s="57"/>
      <c r="MKO3902" s="57"/>
      <c r="MKP3902" s="57"/>
      <c r="MKQ3902" s="57"/>
      <c r="MKR3902" s="57"/>
      <c r="MKS3902" s="57"/>
      <c r="MKT3902" s="58"/>
      <c r="MKU3902" s="57"/>
      <c r="MKV3902" s="57"/>
      <c r="MKW3902" s="57"/>
      <c r="MKX3902" s="57"/>
      <c r="MKY3902" s="57"/>
      <c r="MKZ3902" s="56"/>
      <c r="MLA3902" s="57"/>
      <c r="MLB3902" s="64"/>
      <c r="MLC3902" s="64"/>
      <c r="MLD3902" s="64"/>
      <c r="MLE3902" s="64"/>
      <c r="MLF3902" s="62"/>
      <c r="MLG3902" s="63"/>
      <c r="MLH3902" s="62"/>
      <c r="MLI3902" s="62"/>
      <c r="MLJ3902" s="61"/>
      <c r="MLK3902" s="60"/>
      <c r="MLL3902" s="59"/>
      <c r="MLM3902" s="57"/>
      <c r="MLN3902" s="57"/>
      <c r="MLO3902" s="57"/>
      <c r="MLP3902" s="57"/>
      <c r="MLQ3902" s="57"/>
      <c r="MLR3902" s="57"/>
      <c r="MLS3902" s="57"/>
      <c r="MLT3902" s="57"/>
      <c r="MLU3902" s="58"/>
      <c r="MLV3902" s="57"/>
      <c r="MLW3902" s="57"/>
      <c r="MLX3902" s="57"/>
      <c r="MLY3902" s="57"/>
      <c r="MLZ3902" s="57"/>
      <c r="MMA3902" s="56"/>
      <c r="MMB3902" s="57"/>
      <c r="MMC3902" s="64"/>
      <c r="MMD3902" s="64"/>
      <c r="MME3902" s="64"/>
      <c r="MMF3902" s="64"/>
      <c r="MMG3902" s="62"/>
      <c r="MMH3902" s="63"/>
      <c r="MMI3902" s="62"/>
      <c r="MMJ3902" s="62"/>
      <c r="MMK3902" s="61"/>
      <c r="MML3902" s="60"/>
      <c r="MMM3902" s="59"/>
      <c r="MMN3902" s="57"/>
      <c r="MMO3902" s="57"/>
      <c r="MMP3902" s="57"/>
      <c r="MMQ3902" s="57"/>
      <c r="MMR3902" s="57"/>
      <c r="MMS3902" s="57"/>
      <c r="MMT3902" s="57"/>
      <c r="MMU3902" s="57"/>
      <c r="MMV3902" s="58"/>
      <c r="MMW3902" s="57"/>
      <c r="MMX3902" s="57"/>
      <c r="MMY3902" s="57"/>
      <c r="MMZ3902" s="57"/>
      <c r="MNA3902" s="57"/>
      <c r="MNB3902" s="56"/>
      <c r="MNC3902" s="57"/>
      <c r="MND3902" s="64"/>
      <c r="MNE3902" s="64"/>
      <c r="MNF3902" s="64"/>
      <c r="MNG3902" s="64"/>
      <c r="MNH3902" s="62"/>
      <c r="MNI3902" s="63"/>
      <c r="MNJ3902" s="62"/>
      <c r="MNK3902" s="62"/>
      <c r="MNL3902" s="61"/>
      <c r="MNM3902" s="60"/>
      <c r="MNN3902" s="59"/>
      <c r="MNO3902" s="57"/>
      <c r="MNP3902" s="57"/>
      <c r="MNQ3902" s="57"/>
      <c r="MNR3902" s="57"/>
      <c r="MNS3902" s="57"/>
      <c r="MNT3902" s="57"/>
      <c r="MNU3902" s="57"/>
      <c r="MNV3902" s="57"/>
      <c r="MNW3902" s="58"/>
      <c r="MNX3902" s="57"/>
      <c r="MNY3902" s="57"/>
      <c r="MNZ3902" s="57"/>
      <c r="MOA3902" s="57"/>
      <c r="MOB3902" s="57"/>
      <c r="MOC3902" s="56"/>
      <c r="MOD3902" s="57"/>
      <c r="MOE3902" s="64"/>
      <c r="MOF3902" s="64"/>
      <c r="MOG3902" s="64"/>
      <c r="MOH3902" s="64"/>
      <c r="MOI3902" s="62"/>
      <c r="MOJ3902" s="63"/>
      <c r="MOK3902" s="62"/>
      <c r="MOL3902" s="62"/>
      <c r="MOM3902" s="61"/>
      <c r="MON3902" s="60"/>
      <c r="MOO3902" s="59"/>
      <c r="MOP3902" s="57"/>
      <c r="MOQ3902" s="57"/>
      <c r="MOR3902" s="57"/>
      <c r="MOS3902" s="57"/>
      <c r="MOT3902" s="57"/>
      <c r="MOU3902" s="57"/>
      <c r="MOV3902" s="57"/>
      <c r="MOW3902" s="57"/>
      <c r="MOX3902" s="58"/>
      <c r="MOY3902" s="57"/>
      <c r="MOZ3902" s="57"/>
      <c r="MPA3902" s="57"/>
      <c r="MPB3902" s="57"/>
      <c r="MPC3902" s="57"/>
      <c r="MPD3902" s="56"/>
      <c r="MPE3902" s="57"/>
      <c r="MPF3902" s="64"/>
      <c r="MPG3902" s="64"/>
      <c r="MPH3902" s="64"/>
      <c r="MPI3902" s="64"/>
      <c r="MPJ3902" s="62"/>
      <c r="MPK3902" s="63"/>
      <c r="MPL3902" s="62"/>
      <c r="MPM3902" s="62"/>
      <c r="MPN3902" s="61"/>
      <c r="MPO3902" s="60"/>
      <c r="MPP3902" s="59"/>
      <c r="MPQ3902" s="57"/>
      <c r="MPR3902" s="57"/>
      <c r="MPS3902" s="57"/>
      <c r="MPT3902" s="57"/>
      <c r="MPU3902" s="57"/>
      <c r="MPV3902" s="57"/>
      <c r="MPW3902" s="57"/>
      <c r="MPX3902" s="57"/>
      <c r="MPY3902" s="58"/>
      <c r="MPZ3902" s="57"/>
      <c r="MQA3902" s="57"/>
      <c r="MQB3902" s="57"/>
      <c r="MQC3902" s="57"/>
      <c r="MQD3902" s="57"/>
      <c r="MQE3902" s="56"/>
      <c r="MQF3902" s="57"/>
      <c r="MQG3902" s="64"/>
      <c r="MQH3902" s="64"/>
      <c r="MQI3902" s="64"/>
      <c r="MQJ3902" s="64"/>
      <c r="MQK3902" s="62"/>
      <c r="MQL3902" s="63"/>
      <c r="MQM3902" s="62"/>
      <c r="MQN3902" s="62"/>
      <c r="MQO3902" s="61"/>
      <c r="MQP3902" s="60"/>
      <c r="MQQ3902" s="59"/>
      <c r="MQR3902" s="57"/>
      <c r="MQS3902" s="57"/>
      <c r="MQT3902" s="57"/>
      <c r="MQU3902" s="57"/>
      <c r="MQV3902" s="57"/>
      <c r="MQW3902" s="57"/>
      <c r="MQX3902" s="57"/>
      <c r="MQY3902" s="57"/>
      <c r="MQZ3902" s="58"/>
      <c r="MRA3902" s="57"/>
      <c r="MRB3902" s="57"/>
      <c r="MRC3902" s="57"/>
      <c r="MRD3902" s="57"/>
      <c r="MRE3902" s="57"/>
      <c r="MRF3902" s="56"/>
      <c r="MRG3902" s="57"/>
      <c r="MRH3902" s="64"/>
      <c r="MRI3902" s="64"/>
      <c r="MRJ3902" s="64"/>
      <c r="MRK3902" s="64"/>
      <c r="MRL3902" s="62"/>
      <c r="MRM3902" s="63"/>
      <c r="MRN3902" s="62"/>
      <c r="MRO3902" s="62"/>
      <c r="MRP3902" s="61"/>
      <c r="MRQ3902" s="60"/>
      <c r="MRR3902" s="59"/>
      <c r="MRS3902" s="57"/>
      <c r="MRT3902" s="57"/>
      <c r="MRU3902" s="57"/>
      <c r="MRV3902" s="57"/>
      <c r="MRW3902" s="57"/>
      <c r="MRX3902" s="57"/>
      <c r="MRY3902" s="57"/>
      <c r="MRZ3902" s="57"/>
      <c r="MSA3902" s="58"/>
      <c r="MSB3902" s="57"/>
      <c r="MSC3902" s="57"/>
      <c r="MSD3902" s="57"/>
      <c r="MSE3902" s="57"/>
      <c r="MSF3902" s="57"/>
      <c r="MSG3902" s="56"/>
      <c r="MSH3902" s="57"/>
      <c r="MSI3902" s="64"/>
      <c r="MSJ3902" s="64"/>
      <c r="MSK3902" s="64"/>
      <c r="MSL3902" s="64"/>
      <c r="MSM3902" s="62"/>
      <c r="MSN3902" s="63"/>
      <c r="MSO3902" s="62"/>
      <c r="MSP3902" s="62"/>
      <c r="MSQ3902" s="61"/>
      <c r="MSR3902" s="60"/>
      <c r="MSS3902" s="59"/>
      <c r="MST3902" s="57"/>
      <c r="MSU3902" s="57"/>
      <c r="MSV3902" s="57"/>
      <c r="MSW3902" s="57"/>
      <c r="MSX3902" s="57"/>
      <c r="MSY3902" s="57"/>
      <c r="MSZ3902" s="57"/>
      <c r="MTA3902" s="57"/>
      <c r="MTB3902" s="58"/>
      <c r="MTC3902" s="57"/>
      <c r="MTD3902" s="57"/>
      <c r="MTE3902" s="57"/>
      <c r="MTF3902" s="57"/>
      <c r="MTG3902" s="57"/>
      <c r="MTH3902" s="56"/>
      <c r="MTI3902" s="57"/>
      <c r="MTJ3902" s="64"/>
      <c r="MTK3902" s="64"/>
      <c r="MTL3902" s="64"/>
      <c r="MTM3902" s="64"/>
      <c r="MTN3902" s="62"/>
      <c r="MTO3902" s="63"/>
      <c r="MTP3902" s="62"/>
      <c r="MTQ3902" s="62"/>
      <c r="MTR3902" s="61"/>
      <c r="MTS3902" s="60"/>
      <c r="MTT3902" s="59"/>
      <c r="MTU3902" s="57"/>
      <c r="MTV3902" s="57"/>
      <c r="MTW3902" s="57"/>
      <c r="MTX3902" s="57"/>
      <c r="MTY3902" s="57"/>
      <c r="MTZ3902" s="57"/>
      <c r="MUA3902" s="57"/>
      <c r="MUB3902" s="57"/>
      <c r="MUC3902" s="58"/>
      <c r="MUD3902" s="57"/>
      <c r="MUE3902" s="57"/>
      <c r="MUF3902" s="57"/>
      <c r="MUG3902" s="57"/>
      <c r="MUH3902" s="57"/>
      <c r="MUI3902" s="56"/>
      <c r="MUJ3902" s="57"/>
      <c r="MUK3902" s="64"/>
      <c r="MUL3902" s="64"/>
      <c r="MUM3902" s="64"/>
      <c r="MUN3902" s="64"/>
      <c r="MUO3902" s="62"/>
      <c r="MUP3902" s="63"/>
      <c r="MUQ3902" s="62"/>
      <c r="MUR3902" s="62"/>
      <c r="MUS3902" s="61"/>
      <c r="MUT3902" s="60"/>
      <c r="MUU3902" s="59"/>
      <c r="MUV3902" s="57"/>
      <c r="MUW3902" s="57"/>
      <c r="MUX3902" s="57"/>
      <c r="MUY3902" s="57"/>
      <c r="MUZ3902" s="57"/>
      <c r="MVA3902" s="57"/>
      <c r="MVB3902" s="57"/>
      <c r="MVC3902" s="57"/>
      <c r="MVD3902" s="58"/>
      <c r="MVE3902" s="57"/>
      <c r="MVF3902" s="57"/>
      <c r="MVG3902" s="57"/>
      <c r="MVH3902" s="57"/>
      <c r="MVI3902" s="57"/>
      <c r="MVJ3902" s="56"/>
      <c r="MVK3902" s="57"/>
      <c r="MVL3902" s="64"/>
      <c r="MVM3902" s="64"/>
      <c r="MVN3902" s="64"/>
      <c r="MVO3902" s="64"/>
      <c r="MVP3902" s="62"/>
      <c r="MVQ3902" s="63"/>
      <c r="MVR3902" s="62"/>
      <c r="MVS3902" s="62"/>
      <c r="MVT3902" s="61"/>
      <c r="MVU3902" s="60"/>
      <c r="MVV3902" s="59"/>
      <c r="MVW3902" s="57"/>
      <c r="MVX3902" s="57"/>
      <c r="MVY3902" s="57"/>
      <c r="MVZ3902" s="57"/>
      <c r="MWA3902" s="57"/>
      <c r="MWB3902" s="57"/>
      <c r="MWC3902" s="57"/>
      <c r="MWD3902" s="57"/>
      <c r="MWE3902" s="58"/>
      <c r="MWF3902" s="57"/>
      <c r="MWG3902" s="57"/>
      <c r="MWH3902" s="57"/>
      <c r="MWI3902" s="57"/>
      <c r="MWJ3902" s="57"/>
      <c r="MWK3902" s="56"/>
      <c r="MWL3902" s="57"/>
      <c r="MWM3902" s="64"/>
      <c r="MWN3902" s="64"/>
      <c r="MWO3902" s="64"/>
      <c r="MWP3902" s="64"/>
      <c r="MWQ3902" s="62"/>
      <c r="MWR3902" s="63"/>
      <c r="MWS3902" s="62"/>
      <c r="MWT3902" s="62"/>
      <c r="MWU3902" s="61"/>
      <c r="MWV3902" s="60"/>
      <c r="MWW3902" s="59"/>
      <c r="MWX3902" s="57"/>
      <c r="MWY3902" s="57"/>
      <c r="MWZ3902" s="57"/>
      <c r="MXA3902" s="57"/>
      <c r="MXB3902" s="57"/>
      <c r="MXC3902" s="57"/>
      <c r="MXD3902" s="57"/>
      <c r="MXE3902" s="57"/>
      <c r="MXF3902" s="58"/>
      <c r="MXG3902" s="57"/>
      <c r="MXH3902" s="57"/>
      <c r="MXI3902" s="57"/>
      <c r="MXJ3902" s="57"/>
      <c r="MXK3902" s="57"/>
      <c r="MXL3902" s="56"/>
      <c r="MXM3902" s="57"/>
      <c r="MXN3902" s="64"/>
      <c r="MXO3902" s="64"/>
      <c r="MXP3902" s="64"/>
      <c r="MXQ3902" s="64"/>
      <c r="MXR3902" s="62"/>
      <c r="MXS3902" s="63"/>
      <c r="MXT3902" s="62"/>
      <c r="MXU3902" s="62"/>
      <c r="MXV3902" s="61"/>
      <c r="MXW3902" s="60"/>
      <c r="MXX3902" s="59"/>
      <c r="MXY3902" s="57"/>
      <c r="MXZ3902" s="57"/>
      <c r="MYA3902" s="57"/>
      <c r="MYB3902" s="57"/>
      <c r="MYC3902" s="57"/>
      <c r="MYD3902" s="57"/>
      <c r="MYE3902" s="57"/>
      <c r="MYF3902" s="57"/>
      <c r="MYG3902" s="58"/>
      <c r="MYH3902" s="57"/>
      <c r="MYI3902" s="57"/>
      <c r="MYJ3902" s="57"/>
      <c r="MYK3902" s="57"/>
      <c r="MYL3902" s="57"/>
      <c r="MYM3902" s="56"/>
      <c r="MYN3902" s="57"/>
      <c r="MYO3902" s="64"/>
      <c r="MYP3902" s="64"/>
      <c r="MYQ3902" s="64"/>
      <c r="MYR3902" s="64"/>
      <c r="MYS3902" s="62"/>
      <c r="MYT3902" s="63"/>
      <c r="MYU3902" s="62"/>
      <c r="MYV3902" s="62"/>
      <c r="MYW3902" s="61"/>
      <c r="MYX3902" s="60"/>
      <c r="MYY3902" s="59"/>
      <c r="MYZ3902" s="57"/>
      <c r="MZA3902" s="57"/>
      <c r="MZB3902" s="57"/>
      <c r="MZC3902" s="57"/>
      <c r="MZD3902" s="57"/>
      <c r="MZE3902" s="57"/>
      <c r="MZF3902" s="57"/>
      <c r="MZG3902" s="57"/>
      <c r="MZH3902" s="58"/>
      <c r="MZI3902" s="57"/>
      <c r="MZJ3902" s="57"/>
      <c r="MZK3902" s="57"/>
      <c r="MZL3902" s="57"/>
      <c r="MZM3902" s="57"/>
      <c r="MZN3902" s="56"/>
      <c r="MZO3902" s="57"/>
      <c r="MZP3902" s="64"/>
      <c r="MZQ3902" s="64"/>
      <c r="MZR3902" s="64"/>
      <c r="MZS3902" s="64"/>
      <c r="MZT3902" s="62"/>
      <c r="MZU3902" s="63"/>
      <c r="MZV3902" s="62"/>
      <c r="MZW3902" s="62"/>
      <c r="MZX3902" s="61"/>
      <c r="MZY3902" s="60"/>
      <c r="MZZ3902" s="59"/>
      <c r="NAA3902" s="57"/>
      <c r="NAB3902" s="57"/>
      <c r="NAC3902" s="57"/>
      <c r="NAD3902" s="57"/>
      <c r="NAE3902" s="57"/>
      <c r="NAF3902" s="57"/>
      <c r="NAG3902" s="57"/>
      <c r="NAH3902" s="57"/>
      <c r="NAI3902" s="58"/>
      <c r="NAJ3902" s="57"/>
      <c r="NAK3902" s="57"/>
      <c r="NAL3902" s="57"/>
      <c r="NAM3902" s="57"/>
      <c r="NAN3902" s="57"/>
      <c r="NAO3902" s="56"/>
      <c r="NAP3902" s="57"/>
      <c r="NAQ3902" s="64"/>
      <c r="NAR3902" s="64"/>
      <c r="NAS3902" s="64"/>
      <c r="NAT3902" s="64"/>
      <c r="NAU3902" s="62"/>
      <c r="NAV3902" s="63"/>
      <c r="NAW3902" s="62"/>
      <c r="NAX3902" s="62"/>
      <c r="NAY3902" s="61"/>
      <c r="NAZ3902" s="60"/>
      <c r="NBA3902" s="59"/>
      <c r="NBB3902" s="57"/>
      <c r="NBC3902" s="57"/>
      <c r="NBD3902" s="57"/>
      <c r="NBE3902" s="57"/>
      <c r="NBF3902" s="57"/>
      <c r="NBG3902" s="57"/>
      <c r="NBH3902" s="57"/>
      <c r="NBI3902" s="57"/>
      <c r="NBJ3902" s="58"/>
      <c r="NBK3902" s="57"/>
      <c r="NBL3902" s="57"/>
      <c r="NBM3902" s="57"/>
      <c r="NBN3902" s="57"/>
      <c r="NBO3902" s="57"/>
      <c r="NBP3902" s="56"/>
      <c r="NBQ3902" s="57"/>
      <c r="NBR3902" s="64"/>
      <c r="NBS3902" s="64"/>
      <c r="NBT3902" s="64"/>
      <c r="NBU3902" s="64"/>
      <c r="NBV3902" s="62"/>
      <c r="NBW3902" s="63"/>
      <c r="NBX3902" s="62"/>
      <c r="NBY3902" s="62"/>
      <c r="NBZ3902" s="61"/>
      <c r="NCA3902" s="60"/>
      <c r="NCB3902" s="59"/>
      <c r="NCC3902" s="57"/>
      <c r="NCD3902" s="57"/>
      <c r="NCE3902" s="57"/>
      <c r="NCF3902" s="57"/>
      <c r="NCG3902" s="57"/>
      <c r="NCH3902" s="57"/>
      <c r="NCI3902" s="57"/>
      <c r="NCJ3902" s="57"/>
      <c r="NCK3902" s="58"/>
      <c r="NCL3902" s="57"/>
      <c r="NCM3902" s="57"/>
      <c r="NCN3902" s="57"/>
      <c r="NCO3902" s="57"/>
      <c r="NCP3902" s="57"/>
      <c r="NCQ3902" s="56"/>
      <c r="NCR3902" s="57"/>
      <c r="NCS3902" s="64"/>
      <c r="NCT3902" s="64"/>
      <c r="NCU3902" s="64"/>
      <c r="NCV3902" s="64"/>
      <c r="NCW3902" s="62"/>
      <c r="NCX3902" s="63"/>
      <c r="NCY3902" s="62"/>
      <c r="NCZ3902" s="62"/>
      <c r="NDA3902" s="61"/>
      <c r="NDB3902" s="60"/>
      <c r="NDC3902" s="59"/>
      <c r="NDD3902" s="57"/>
      <c r="NDE3902" s="57"/>
      <c r="NDF3902" s="57"/>
      <c r="NDG3902" s="57"/>
      <c r="NDH3902" s="57"/>
      <c r="NDI3902" s="57"/>
      <c r="NDJ3902" s="57"/>
      <c r="NDK3902" s="57"/>
      <c r="NDL3902" s="58"/>
      <c r="NDM3902" s="57"/>
      <c r="NDN3902" s="57"/>
      <c r="NDO3902" s="57"/>
      <c r="NDP3902" s="57"/>
      <c r="NDQ3902" s="57"/>
      <c r="NDR3902" s="56"/>
      <c r="NDS3902" s="57"/>
      <c r="NDT3902" s="64"/>
      <c r="NDU3902" s="64"/>
      <c r="NDV3902" s="64"/>
      <c r="NDW3902" s="64"/>
      <c r="NDX3902" s="62"/>
      <c r="NDY3902" s="63"/>
      <c r="NDZ3902" s="62"/>
      <c r="NEA3902" s="62"/>
      <c r="NEB3902" s="61"/>
      <c r="NEC3902" s="60"/>
      <c r="NED3902" s="59"/>
      <c r="NEE3902" s="57"/>
      <c r="NEF3902" s="57"/>
      <c r="NEG3902" s="57"/>
      <c r="NEH3902" s="57"/>
      <c r="NEI3902" s="57"/>
      <c r="NEJ3902" s="57"/>
      <c r="NEK3902" s="57"/>
      <c r="NEL3902" s="57"/>
      <c r="NEM3902" s="58"/>
      <c r="NEN3902" s="57"/>
      <c r="NEO3902" s="57"/>
      <c r="NEP3902" s="57"/>
      <c r="NEQ3902" s="57"/>
      <c r="NER3902" s="57"/>
      <c r="NES3902" s="56"/>
      <c r="NET3902" s="57"/>
      <c r="NEU3902" s="64"/>
      <c r="NEV3902" s="64"/>
      <c r="NEW3902" s="64"/>
      <c r="NEX3902" s="64"/>
      <c r="NEY3902" s="62"/>
      <c r="NEZ3902" s="63"/>
      <c r="NFA3902" s="62"/>
      <c r="NFB3902" s="62"/>
      <c r="NFC3902" s="61"/>
      <c r="NFD3902" s="60"/>
      <c r="NFE3902" s="59"/>
      <c r="NFF3902" s="57"/>
      <c r="NFG3902" s="57"/>
      <c r="NFH3902" s="57"/>
      <c r="NFI3902" s="57"/>
      <c r="NFJ3902" s="57"/>
      <c r="NFK3902" s="57"/>
      <c r="NFL3902" s="57"/>
      <c r="NFM3902" s="57"/>
      <c r="NFN3902" s="58"/>
      <c r="NFO3902" s="57"/>
      <c r="NFP3902" s="57"/>
      <c r="NFQ3902" s="57"/>
      <c r="NFR3902" s="57"/>
      <c r="NFS3902" s="57"/>
      <c r="NFT3902" s="56"/>
      <c r="NFU3902" s="57"/>
      <c r="NFV3902" s="64"/>
      <c r="NFW3902" s="64"/>
      <c r="NFX3902" s="64"/>
      <c r="NFY3902" s="64"/>
      <c r="NFZ3902" s="62"/>
      <c r="NGA3902" s="63"/>
      <c r="NGB3902" s="62"/>
      <c r="NGC3902" s="62"/>
      <c r="NGD3902" s="61"/>
      <c r="NGE3902" s="60"/>
      <c r="NGF3902" s="59"/>
      <c r="NGG3902" s="57"/>
      <c r="NGH3902" s="57"/>
      <c r="NGI3902" s="57"/>
      <c r="NGJ3902" s="57"/>
      <c r="NGK3902" s="57"/>
      <c r="NGL3902" s="57"/>
      <c r="NGM3902" s="57"/>
      <c r="NGN3902" s="57"/>
      <c r="NGO3902" s="58"/>
      <c r="NGP3902" s="57"/>
      <c r="NGQ3902" s="57"/>
      <c r="NGR3902" s="57"/>
      <c r="NGS3902" s="57"/>
      <c r="NGT3902" s="57"/>
      <c r="NGU3902" s="56"/>
      <c r="NGV3902" s="57"/>
      <c r="NGW3902" s="64"/>
      <c r="NGX3902" s="64"/>
      <c r="NGY3902" s="64"/>
      <c r="NGZ3902" s="64"/>
      <c r="NHA3902" s="62"/>
      <c r="NHB3902" s="63"/>
      <c r="NHC3902" s="62"/>
      <c r="NHD3902" s="62"/>
      <c r="NHE3902" s="61"/>
      <c r="NHF3902" s="60"/>
      <c r="NHG3902" s="59"/>
      <c r="NHH3902" s="57"/>
      <c r="NHI3902" s="57"/>
      <c r="NHJ3902" s="57"/>
      <c r="NHK3902" s="57"/>
      <c r="NHL3902" s="57"/>
      <c r="NHM3902" s="57"/>
      <c r="NHN3902" s="57"/>
      <c r="NHO3902" s="57"/>
      <c r="NHP3902" s="58"/>
      <c r="NHQ3902" s="57"/>
      <c r="NHR3902" s="57"/>
      <c r="NHS3902" s="57"/>
      <c r="NHT3902" s="57"/>
      <c r="NHU3902" s="57"/>
      <c r="NHV3902" s="56"/>
      <c r="NHW3902" s="57"/>
      <c r="NHX3902" s="64"/>
      <c r="NHY3902" s="64"/>
      <c r="NHZ3902" s="64"/>
      <c r="NIA3902" s="64"/>
      <c r="NIB3902" s="62"/>
      <c r="NIC3902" s="63"/>
      <c r="NID3902" s="62"/>
      <c r="NIE3902" s="62"/>
      <c r="NIF3902" s="61"/>
      <c r="NIG3902" s="60"/>
      <c r="NIH3902" s="59"/>
      <c r="NII3902" s="57"/>
      <c r="NIJ3902" s="57"/>
      <c r="NIK3902" s="57"/>
      <c r="NIL3902" s="57"/>
      <c r="NIM3902" s="57"/>
      <c r="NIN3902" s="57"/>
      <c r="NIO3902" s="57"/>
      <c r="NIP3902" s="57"/>
      <c r="NIQ3902" s="58"/>
      <c r="NIR3902" s="57"/>
      <c r="NIS3902" s="57"/>
      <c r="NIT3902" s="57"/>
      <c r="NIU3902" s="57"/>
      <c r="NIV3902" s="57"/>
      <c r="NIW3902" s="56"/>
      <c r="NIX3902" s="57"/>
      <c r="NIY3902" s="64"/>
      <c r="NIZ3902" s="64"/>
      <c r="NJA3902" s="64"/>
      <c r="NJB3902" s="64"/>
      <c r="NJC3902" s="62"/>
      <c r="NJD3902" s="63"/>
      <c r="NJE3902" s="62"/>
      <c r="NJF3902" s="62"/>
      <c r="NJG3902" s="61"/>
      <c r="NJH3902" s="60"/>
      <c r="NJI3902" s="59"/>
      <c r="NJJ3902" s="57"/>
      <c r="NJK3902" s="57"/>
      <c r="NJL3902" s="57"/>
      <c r="NJM3902" s="57"/>
      <c r="NJN3902" s="57"/>
      <c r="NJO3902" s="57"/>
      <c r="NJP3902" s="57"/>
      <c r="NJQ3902" s="57"/>
      <c r="NJR3902" s="58"/>
      <c r="NJS3902" s="57"/>
      <c r="NJT3902" s="57"/>
      <c r="NJU3902" s="57"/>
      <c r="NJV3902" s="57"/>
      <c r="NJW3902" s="57"/>
      <c r="NJX3902" s="56"/>
      <c r="NJY3902" s="57"/>
      <c r="NJZ3902" s="64"/>
      <c r="NKA3902" s="64"/>
      <c r="NKB3902" s="64"/>
      <c r="NKC3902" s="64"/>
      <c r="NKD3902" s="62"/>
      <c r="NKE3902" s="63"/>
      <c r="NKF3902" s="62"/>
      <c r="NKG3902" s="62"/>
      <c r="NKH3902" s="61"/>
      <c r="NKI3902" s="60"/>
      <c r="NKJ3902" s="59"/>
      <c r="NKK3902" s="57"/>
      <c r="NKL3902" s="57"/>
      <c r="NKM3902" s="57"/>
      <c r="NKN3902" s="57"/>
      <c r="NKO3902" s="57"/>
      <c r="NKP3902" s="57"/>
      <c r="NKQ3902" s="57"/>
      <c r="NKR3902" s="57"/>
      <c r="NKS3902" s="58"/>
      <c r="NKT3902" s="57"/>
      <c r="NKU3902" s="57"/>
      <c r="NKV3902" s="57"/>
      <c r="NKW3902" s="57"/>
      <c r="NKX3902" s="57"/>
      <c r="NKY3902" s="56"/>
      <c r="NKZ3902" s="57"/>
      <c r="NLA3902" s="64"/>
      <c r="NLB3902" s="64"/>
      <c r="NLC3902" s="64"/>
      <c r="NLD3902" s="64"/>
      <c r="NLE3902" s="62"/>
      <c r="NLF3902" s="63"/>
      <c r="NLG3902" s="62"/>
      <c r="NLH3902" s="62"/>
      <c r="NLI3902" s="61"/>
      <c r="NLJ3902" s="60"/>
      <c r="NLK3902" s="59"/>
      <c r="NLL3902" s="57"/>
      <c r="NLM3902" s="57"/>
      <c r="NLN3902" s="57"/>
      <c r="NLO3902" s="57"/>
      <c r="NLP3902" s="57"/>
      <c r="NLQ3902" s="57"/>
      <c r="NLR3902" s="57"/>
      <c r="NLS3902" s="57"/>
      <c r="NLT3902" s="58"/>
      <c r="NLU3902" s="57"/>
      <c r="NLV3902" s="57"/>
      <c r="NLW3902" s="57"/>
      <c r="NLX3902" s="57"/>
      <c r="NLY3902" s="57"/>
      <c r="NLZ3902" s="56"/>
      <c r="NMA3902" s="57"/>
      <c r="NMB3902" s="64"/>
      <c r="NMC3902" s="64"/>
      <c r="NMD3902" s="64"/>
      <c r="NME3902" s="64"/>
      <c r="NMF3902" s="62"/>
      <c r="NMG3902" s="63"/>
      <c r="NMH3902" s="62"/>
      <c r="NMI3902" s="62"/>
      <c r="NMJ3902" s="61"/>
      <c r="NMK3902" s="60"/>
      <c r="NML3902" s="59"/>
      <c r="NMM3902" s="57"/>
      <c r="NMN3902" s="57"/>
      <c r="NMO3902" s="57"/>
      <c r="NMP3902" s="57"/>
      <c r="NMQ3902" s="57"/>
      <c r="NMR3902" s="57"/>
      <c r="NMS3902" s="57"/>
      <c r="NMT3902" s="57"/>
      <c r="NMU3902" s="58"/>
      <c r="NMV3902" s="57"/>
      <c r="NMW3902" s="57"/>
      <c r="NMX3902" s="57"/>
      <c r="NMY3902" s="57"/>
      <c r="NMZ3902" s="57"/>
      <c r="NNA3902" s="56"/>
      <c r="NNB3902" s="57"/>
      <c r="NNC3902" s="64"/>
      <c r="NND3902" s="64"/>
      <c r="NNE3902" s="64"/>
      <c r="NNF3902" s="64"/>
      <c r="NNG3902" s="62"/>
      <c r="NNH3902" s="63"/>
      <c r="NNI3902" s="62"/>
      <c r="NNJ3902" s="62"/>
      <c r="NNK3902" s="61"/>
      <c r="NNL3902" s="60"/>
      <c r="NNM3902" s="59"/>
      <c r="NNN3902" s="57"/>
      <c r="NNO3902" s="57"/>
      <c r="NNP3902" s="57"/>
      <c r="NNQ3902" s="57"/>
      <c r="NNR3902" s="57"/>
      <c r="NNS3902" s="57"/>
      <c r="NNT3902" s="57"/>
      <c r="NNU3902" s="57"/>
      <c r="NNV3902" s="58"/>
      <c r="NNW3902" s="57"/>
      <c r="NNX3902" s="57"/>
      <c r="NNY3902" s="57"/>
      <c r="NNZ3902" s="57"/>
      <c r="NOA3902" s="57"/>
      <c r="NOB3902" s="56"/>
      <c r="NOC3902" s="57"/>
      <c r="NOD3902" s="64"/>
      <c r="NOE3902" s="64"/>
      <c r="NOF3902" s="64"/>
      <c r="NOG3902" s="64"/>
      <c r="NOH3902" s="62"/>
      <c r="NOI3902" s="63"/>
      <c r="NOJ3902" s="62"/>
      <c r="NOK3902" s="62"/>
      <c r="NOL3902" s="61"/>
      <c r="NOM3902" s="60"/>
      <c r="NON3902" s="59"/>
      <c r="NOO3902" s="57"/>
      <c r="NOP3902" s="57"/>
      <c r="NOQ3902" s="57"/>
      <c r="NOR3902" s="57"/>
      <c r="NOS3902" s="57"/>
      <c r="NOT3902" s="57"/>
      <c r="NOU3902" s="57"/>
      <c r="NOV3902" s="57"/>
      <c r="NOW3902" s="58"/>
      <c r="NOX3902" s="57"/>
      <c r="NOY3902" s="57"/>
      <c r="NOZ3902" s="57"/>
      <c r="NPA3902" s="57"/>
      <c r="NPB3902" s="57"/>
      <c r="NPC3902" s="56"/>
      <c r="NPD3902" s="57"/>
      <c r="NPE3902" s="64"/>
      <c r="NPF3902" s="64"/>
      <c r="NPG3902" s="64"/>
      <c r="NPH3902" s="64"/>
      <c r="NPI3902" s="62"/>
      <c r="NPJ3902" s="63"/>
      <c r="NPK3902" s="62"/>
      <c r="NPL3902" s="62"/>
      <c r="NPM3902" s="61"/>
      <c r="NPN3902" s="60"/>
      <c r="NPO3902" s="59"/>
      <c r="NPP3902" s="57"/>
      <c r="NPQ3902" s="57"/>
      <c r="NPR3902" s="57"/>
      <c r="NPS3902" s="57"/>
      <c r="NPT3902" s="57"/>
      <c r="NPU3902" s="57"/>
      <c r="NPV3902" s="57"/>
      <c r="NPW3902" s="57"/>
      <c r="NPX3902" s="58"/>
      <c r="NPY3902" s="57"/>
      <c r="NPZ3902" s="57"/>
      <c r="NQA3902" s="57"/>
      <c r="NQB3902" s="57"/>
      <c r="NQC3902" s="57"/>
      <c r="NQD3902" s="56"/>
      <c r="NQE3902" s="57"/>
      <c r="NQF3902" s="64"/>
      <c r="NQG3902" s="64"/>
      <c r="NQH3902" s="64"/>
      <c r="NQI3902" s="64"/>
      <c r="NQJ3902" s="62"/>
      <c r="NQK3902" s="63"/>
      <c r="NQL3902" s="62"/>
      <c r="NQM3902" s="62"/>
      <c r="NQN3902" s="61"/>
      <c r="NQO3902" s="60"/>
      <c r="NQP3902" s="59"/>
      <c r="NQQ3902" s="57"/>
      <c r="NQR3902" s="57"/>
      <c r="NQS3902" s="57"/>
      <c r="NQT3902" s="57"/>
      <c r="NQU3902" s="57"/>
      <c r="NQV3902" s="57"/>
      <c r="NQW3902" s="57"/>
      <c r="NQX3902" s="57"/>
      <c r="NQY3902" s="58"/>
      <c r="NQZ3902" s="57"/>
      <c r="NRA3902" s="57"/>
      <c r="NRB3902" s="57"/>
      <c r="NRC3902" s="57"/>
      <c r="NRD3902" s="57"/>
      <c r="NRE3902" s="56"/>
      <c r="NRF3902" s="57"/>
      <c r="NRG3902" s="64"/>
      <c r="NRH3902" s="64"/>
      <c r="NRI3902" s="64"/>
      <c r="NRJ3902" s="64"/>
      <c r="NRK3902" s="62"/>
      <c r="NRL3902" s="63"/>
      <c r="NRM3902" s="62"/>
      <c r="NRN3902" s="62"/>
      <c r="NRO3902" s="61"/>
      <c r="NRP3902" s="60"/>
      <c r="NRQ3902" s="59"/>
      <c r="NRR3902" s="57"/>
      <c r="NRS3902" s="57"/>
      <c r="NRT3902" s="57"/>
      <c r="NRU3902" s="57"/>
      <c r="NRV3902" s="57"/>
      <c r="NRW3902" s="57"/>
      <c r="NRX3902" s="57"/>
      <c r="NRY3902" s="57"/>
      <c r="NRZ3902" s="58"/>
      <c r="NSA3902" s="57"/>
      <c r="NSB3902" s="57"/>
      <c r="NSC3902" s="57"/>
      <c r="NSD3902" s="57"/>
      <c r="NSE3902" s="57"/>
      <c r="NSF3902" s="56"/>
      <c r="NSG3902" s="57"/>
      <c r="NSH3902" s="64"/>
      <c r="NSI3902" s="64"/>
      <c r="NSJ3902" s="64"/>
      <c r="NSK3902" s="64"/>
      <c r="NSL3902" s="62"/>
      <c r="NSM3902" s="63"/>
      <c r="NSN3902" s="62"/>
      <c r="NSO3902" s="62"/>
      <c r="NSP3902" s="61"/>
      <c r="NSQ3902" s="60"/>
      <c r="NSR3902" s="59"/>
      <c r="NSS3902" s="57"/>
      <c r="NST3902" s="57"/>
      <c r="NSU3902" s="57"/>
      <c r="NSV3902" s="57"/>
      <c r="NSW3902" s="57"/>
      <c r="NSX3902" s="57"/>
      <c r="NSY3902" s="57"/>
      <c r="NSZ3902" s="57"/>
      <c r="NTA3902" s="58"/>
      <c r="NTB3902" s="57"/>
      <c r="NTC3902" s="57"/>
      <c r="NTD3902" s="57"/>
      <c r="NTE3902" s="57"/>
      <c r="NTF3902" s="57"/>
      <c r="NTG3902" s="56"/>
      <c r="NTH3902" s="57"/>
      <c r="NTI3902" s="64"/>
      <c r="NTJ3902" s="64"/>
      <c r="NTK3902" s="64"/>
      <c r="NTL3902" s="64"/>
      <c r="NTM3902" s="62"/>
      <c r="NTN3902" s="63"/>
      <c r="NTO3902" s="62"/>
      <c r="NTP3902" s="62"/>
      <c r="NTQ3902" s="61"/>
      <c r="NTR3902" s="60"/>
      <c r="NTS3902" s="59"/>
      <c r="NTT3902" s="57"/>
      <c r="NTU3902" s="57"/>
      <c r="NTV3902" s="57"/>
      <c r="NTW3902" s="57"/>
      <c r="NTX3902" s="57"/>
      <c r="NTY3902" s="57"/>
      <c r="NTZ3902" s="57"/>
      <c r="NUA3902" s="57"/>
      <c r="NUB3902" s="58"/>
      <c r="NUC3902" s="57"/>
      <c r="NUD3902" s="57"/>
      <c r="NUE3902" s="57"/>
      <c r="NUF3902" s="57"/>
      <c r="NUG3902" s="57"/>
      <c r="NUH3902" s="56"/>
      <c r="NUI3902" s="57"/>
      <c r="NUJ3902" s="64"/>
      <c r="NUK3902" s="64"/>
      <c r="NUL3902" s="64"/>
      <c r="NUM3902" s="64"/>
      <c r="NUN3902" s="62"/>
      <c r="NUO3902" s="63"/>
      <c r="NUP3902" s="62"/>
      <c r="NUQ3902" s="62"/>
      <c r="NUR3902" s="61"/>
      <c r="NUS3902" s="60"/>
      <c r="NUT3902" s="59"/>
      <c r="NUU3902" s="57"/>
      <c r="NUV3902" s="57"/>
      <c r="NUW3902" s="57"/>
      <c r="NUX3902" s="57"/>
      <c r="NUY3902" s="57"/>
      <c r="NUZ3902" s="57"/>
      <c r="NVA3902" s="57"/>
      <c r="NVB3902" s="57"/>
      <c r="NVC3902" s="58"/>
      <c r="NVD3902" s="57"/>
      <c r="NVE3902" s="57"/>
      <c r="NVF3902" s="57"/>
      <c r="NVG3902" s="57"/>
      <c r="NVH3902" s="57"/>
      <c r="NVI3902" s="56"/>
      <c r="NVJ3902" s="57"/>
      <c r="NVK3902" s="64"/>
      <c r="NVL3902" s="64"/>
      <c r="NVM3902" s="64"/>
      <c r="NVN3902" s="64"/>
      <c r="NVO3902" s="62"/>
      <c r="NVP3902" s="63"/>
      <c r="NVQ3902" s="62"/>
      <c r="NVR3902" s="62"/>
      <c r="NVS3902" s="61"/>
      <c r="NVT3902" s="60"/>
      <c r="NVU3902" s="59"/>
      <c r="NVV3902" s="57"/>
      <c r="NVW3902" s="57"/>
      <c r="NVX3902" s="57"/>
      <c r="NVY3902" s="57"/>
      <c r="NVZ3902" s="57"/>
      <c r="NWA3902" s="57"/>
      <c r="NWB3902" s="57"/>
      <c r="NWC3902" s="57"/>
      <c r="NWD3902" s="58"/>
      <c r="NWE3902" s="57"/>
      <c r="NWF3902" s="57"/>
      <c r="NWG3902" s="57"/>
      <c r="NWH3902" s="57"/>
      <c r="NWI3902" s="57"/>
      <c r="NWJ3902" s="56"/>
      <c r="NWK3902" s="57"/>
      <c r="NWL3902" s="64"/>
      <c r="NWM3902" s="64"/>
      <c r="NWN3902" s="64"/>
      <c r="NWO3902" s="64"/>
      <c r="NWP3902" s="62"/>
      <c r="NWQ3902" s="63"/>
      <c r="NWR3902" s="62"/>
      <c r="NWS3902" s="62"/>
      <c r="NWT3902" s="61"/>
      <c r="NWU3902" s="60"/>
      <c r="NWV3902" s="59"/>
      <c r="NWW3902" s="57"/>
      <c r="NWX3902" s="57"/>
      <c r="NWY3902" s="57"/>
      <c r="NWZ3902" s="57"/>
      <c r="NXA3902" s="57"/>
      <c r="NXB3902" s="57"/>
      <c r="NXC3902" s="57"/>
      <c r="NXD3902" s="57"/>
      <c r="NXE3902" s="58"/>
      <c r="NXF3902" s="57"/>
      <c r="NXG3902" s="57"/>
      <c r="NXH3902" s="57"/>
      <c r="NXI3902" s="57"/>
      <c r="NXJ3902" s="57"/>
      <c r="NXK3902" s="56"/>
      <c r="NXL3902" s="57"/>
      <c r="NXM3902" s="64"/>
      <c r="NXN3902" s="64"/>
      <c r="NXO3902" s="64"/>
      <c r="NXP3902" s="64"/>
      <c r="NXQ3902" s="62"/>
      <c r="NXR3902" s="63"/>
      <c r="NXS3902" s="62"/>
      <c r="NXT3902" s="62"/>
      <c r="NXU3902" s="61"/>
      <c r="NXV3902" s="60"/>
      <c r="NXW3902" s="59"/>
      <c r="NXX3902" s="57"/>
      <c r="NXY3902" s="57"/>
      <c r="NXZ3902" s="57"/>
      <c r="NYA3902" s="57"/>
      <c r="NYB3902" s="57"/>
      <c r="NYC3902" s="57"/>
      <c r="NYD3902" s="57"/>
      <c r="NYE3902" s="57"/>
      <c r="NYF3902" s="58"/>
      <c r="NYG3902" s="57"/>
      <c r="NYH3902" s="57"/>
      <c r="NYI3902" s="57"/>
      <c r="NYJ3902" s="57"/>
      <c r="NYK3902" s="57"/>
      <c r="NYL3902" s="56"/>
      <c r="NYM3902" s="57"/>
      <c r="NYN3902" s="64"/>
      <c r="NYO3902" s="64"/>
      <c r="NYP3902" s="64"/>
      <c r="NYQ3902" s="64"/>
      <c r="NYR3902" s="62"/>
      <c r="NYS3902" s="63"/>
      <c r="NYT3902" s="62"/>
      <c r="NYU3902" s="62"/>
      <c r="NYV3902" s="61"/>
      <c r="NYW3902" s="60"/>
      <c r="NYX3902" s="59"/>
      <c r="NYY3902" s="57"/>
      <c r="NYZ3902" s="57"/>
      <c r="NZA3902" s="57"/>
      <c r="NZB3902" s="57"/>
      <c r="NZC3902" s="57"/>
      <c r="NZD3902" s="57"/>
      <c r="NZE3902" s="57"/>
      <c r="NZF3902" s="57"/>
      <c r="NZG3902" s="58"/>
      <c r="NZH3902" s="57"/>
      <c r="NZI3902" s="57"/>
      <c r="NZJ3902" s="57"/>
      <c r="NZK3902" s="57"/>
      <c r="NZL3902" s="57"/>
      <c r="NZM3902" s="56"/>
      <c r="NZN3902" s="57"/>
      <c r="NZO3902" s="64"/>
      <c r="NZP3902" s="64"/>
      <c r="NZQ3902" s="64"/>
      <c r="NZR3902" s="64"/>
      <c r="NZS3902" s="62"/>
      <c r="NZT3902" s="63"/>
      <c r="NZU3902" s="62"/>
      <c r="NZV3902" s="62"/>
      <c r="NZW3902" s="61"/>
      <c r="NZX3902" s="60"/>
      <c r="NZY3902" s="59"/>
      <c r="NZZ3902" s="57"/>
      <c r="OAA3902" s="57"/>
      <c r="OAB3902" s="57"/>
      <c r="OAC3902" s="57"/>
      <c r="OAD3902" s="57"/>
      <c r="OAE3902" s="57"/>
      <c r="OAF3902" s="57"/>
      <c r="OAG3902" s="57"/>
      <c r="OAH3902" s="58"/>
      <c r="OAI3902" s="57"/>
      <c r="OAJ3902" s="57"/>
      <c r="OAK3902" s="57"/>
      <c r="OAL3902" s="57"/>
      <c r="OAM3902" s="57"/>
      <c r="OAN3902" s="56"/>
      <c r="OAO3902" s="57"/>
      <c r="OAP3902" s="64"/>
      <c r="OAQ3902" s="64"/>
      <c r="OAR3902" s="64"/>
      <c r="OAS3902" s="64"/>
      <c r="OAT3902" s="62"/>
      <c r="OAU3902" s="63"/>
      <c r="OAV3902" s="62"/>
      <c r="OAW3902" s="62"/>
      <c r="OAX3902" s="61"/>
      <c r="OAY3902" s="60"/>
      <c r="OAZ3902" s="59"/>
      <c r="OBA3902" s="57"/>
      <c r="OBB3902" s="57"/>
      <c r="OBC3902" s="57"/>
      <c r="OBD3902" s="57"/>
      <c r="OBE3902" s="57"/>
      <c r="OBF3902" s="57"/>
      <c r="OBG3902" s="57"/>
      <c r="OBH3902" s="57"/>
      <c r="OBI3902" s="58"/>
      <c r="OBJ3902" s="57"/>
      <c r="OBK3902" s="57"/>
      <c r="OBL3902" s="57"/>
      <c r="OBM3902" s="57"/>
      <c r="OBN3902" s="57"/>
      <c r="OBO3902" s="56"/>
      <c r="OBP3902" s="57"/>
      <c r="OBQ3902" s="64"/>
      <c r="OBR3902" s="64"/>
      <c r="OBS3902" s="64"/>
      <c r="OBT3902" s="64"/>
      <c r="OBU3902" s="62"/>
      <c r="OBV3902" s="63"/>
      <c r="OBW3902" s="62"/>
      <c r="OBX3902" s="62"/>
      <c r="OBY3902" s="61"/>
      <c r="OBZ3902" s="60"/>
      <c r="OCA3902" s="59"/>
      <c r="OCB3902" s="57"/>
      <c r="OCC3902" s="57"/>
      <c r="OCD3902" s="57"/>
      <c r="OCE3902" s="57"/>
      <c r="OCF3902" s="57"/>
      <c r="OCG3902" s="57"/>
      <c r="OCH3902" s="57"/>
      <c r="OCI3902" s="57"/>
      <c r="OCJ3902" s="58"/>
      <c r="OCK3902" s="57"/>
      <c r="OCL3902" s="57"/>
      <c r="OCM3902" s="57"/>
      <c r="OCN3902" s="57"/>
      <c r="OCO3902" s="57"/>
      <c r="OCP3902" s="56"/>
      <c r="OCQ3902" s="57"/>
      <c r="OCR3902" s="64"/>
      <c r="OCS3902" s="64"/>
      <c r="OCT3902" s="64"/>
      <c r="OCU3902" s="64"/>
      <c r="OCV3902" s="62"/>
      <c r="OCW3902" s="63"/>
      <c r="OCX3902" s="62"/>
      <c r="OCY3902" s="62"/>
      <c r="OCZ3902" s="61"/>
      <c r="ODA3902" s="60"/>
      <c r="ODB3902" s="59"/>
      <c r="ODC3902" s="57"/>
      <c r="ODD3902" s="57"/>
      <c r="ODE3902" s="57"/>
      <c r="ODF3902" s="57"/>
      <c r="ODG3902" s="57"/>
      <c r="ODH3902" s="57"/>
      <c r="ODI3902" s="57"/>
      <c r="ODJ3902" s="57"/>
      <c r="ODK3902" s="58"/>
      <c r="ODL3902" s="57"/>
      <c r="ODM3902" s="57"/>
      <c r="ODN3902" s="57"/>
      <c r="ODO3902" s="57"/>
      <c r="ODP3902" s="57"/>
      <c r="ODQ3902" s="56"/>
      <c r="ODR3902" s="57"/>
      <c r="ODS3902" s="64"/>
      <c r="ODT3902" s="64"/>
      <c r="ODU3902" s="64"/>
      <c r="ODV3902" s="64"/>
      <c r="ODW3902" s="62"/>
      <c r="ODX3902" s="63"/>
      <c r="ODY3902" s="62"/>
      <c r="ODZ3902" s="62"/>
      <c r="OEA3902" s="61"/>
      <c r="OEB3902" s="60"/>
      <c r="OEC3902" s="59"/>
      <c r="OED3902" s="57"/>
      <c r="OEE3902" s="57"/>
      <c r="OEF3902" s="57"/>
      <c r="OEG3902" s="57"/>
      <c r="OEH3902" s="57"/>
      <c r="OEI3902" s="57"/>
      <c r="OEJ3902" s="57"/>
      <c r="OEK3902" s="57"/>
      <c r="OEL3902" s="58"/>
      <c r="OEM3902" s="57"/>
      <c r="OEN3902" s="57"/>
      <c r="OEO3902" s="57"/>
      <c r="OEP3902" s="57"/>
      <c r="OEQ3902" s="57"/>
      <c r="OER3902" s="56"/>
      <c r="OES3902" s="57"/>
      <c r="OET3902" s="64"/>
      <c r="OEU3902" s="64"/>
      <c r="OEV3902" s="64"/>
      <c r="OEW3902" s="64"/>
      <c r="OEX3902" s="62"/>
      <c r="OEY3902" s="63"/>
      <c r="OEZ3902" s="62"/>
      <c r="OFA3902" s="62"/>
      <c r="OFB3902" s="61"/>
      <c r="OFC3902" s="60"/>
      <c r="OFD3902" s="59"/>
      <c r="OFE3902" s="57"/>
      <c r="OFF3902" s="57"/>
      <c r="OFG3902" s="57"/>
      <c r="OFH3902" s="57"/>
      <c r="OFI3902" s="57"/>
      <c r="OFJ3902" s="57"/>
      <c r="OFK3902" s="57"/>
      <c r="OFL3902" s="57"/>
      <c r="OFM3902" s="58"/>
      <c r="OFN3902" s="57"/>
      <c r="OFO3902" s="57"/>
      <c r="OFP3902" s="57"/>
      <c r="OFQ3902" s="57"/>
      <c r="OFR3902" s="57"/>
      <c r="OFS3902" s="56"/>
      <c r="OFT3902" s="57"/>
      <c r="OFU3902" s="64"/>
      <c r="OFV3902" s="64"/>
      <c r="OFW3902" s="64"/>
      <c r="OFX3902" s="64"/>
      <c r="OFY3902" s="62"/>
      <c r="OFZ3902" s="63"/>
      <c r="OGA3902" s="62"/>
      <c r="OGB3902" s="62"/>
      <c r="OGC3902" s="61"/>
      <c r="OGD3902" s="60"/>
      <c r="OGE3902" s="59"/>
      <c r="OGF3902" s="57"/>
      <c r="OGG3902" s="57"/>
      <c r="OGH3902" s="57"/>
      <c r="OGI3902" s="57"/>
      <c r="OGJ3902" s="57"/>
      <c r="OGK3902" s="57"/>
      <c r="OGL3902" s="57"/>
      <c r="OGM3902" s="57"/>
      <c r="OGN3902" s="58"/>
      <c r="OGO3902" s="57"/>
      <c r="OGP3902" s="57"/>
      <c r="OGQ3902" s="57"/>
      <c r="OGR3902" s="57"/>
      <c r="OGS3902" s="57"/>
      <c r="OGT3902" s="56"/>
      <c r="OGU3902" s="57"/>
      <c r="OGV3902" s="64"/>
      <c r="OGW3902" s="64"/>
      <c r="OGX3902" s="64"/>
      <c r="OGY3902" s="64"/>
      <c r="OGZ3902" s="62"/>
      <c r="OHA3902" s="63"/>
      <c r="OHB3902" s="62"/>
      <c r="OHC3902" s="62"/>
      <c r="OHD3902" s="61"/>
      <c r="OHE3902" s="60"/>
      <c r="OHF3902" s="59"/>
      <c r="OHG3902" s="57"/>
      <c r="OHH3902" s="57"/>
      <c r="OHI3902" s="57"/>
      <c r="OHJ3902" s="57"/>
      <c r="OHK3902" s="57"/>
      <c r="OHL3902" s="57"/>
      <c r="OHM3902" s="57"/>
      <c r="OHN3902" s="57"/>
      <c r="OHO3902" s="58"/>
      <c r="OHP3902" s="57"/>
      <c r="OHQ3902" s="57"/>
      <c r="OHR3902" s="57"/>
      <c r="OHS3902" s="57"/>
      <c r="OHT3902" s="57"/>
      <c r="OHU3902" s="56"/>
      <c r="OHV3902" s="57"/>
      <c r="OHW3902" s="64"/>
      <c r="OHX3902" s="64"/>
      <c r="OHY3902" s="64"/>
      <c r="OHZ3902" s="64"/>
      <c r="OIA3902" s="62"/>
      <c r="OIB3902" s="63"/>
      <c r="OIC3902" s="62"/>
      <c r="OID3902" s="62"/>
      <c r="OIE3902" s="61"/>
      <c r="OIF3902" s="60"/>
      <c r="OIG3902" s="59"/>
      <c r="OIH3902" s="57"/>
      <c r="OII3902" s="57"/>
      <c r="OIJ3902" s="57"/>
      <c r="OIK3902" s="57"/>
      <c r="OIL3902" s="57"/>
      <c r="OIM3902" s="57"/>
      <c r="OIN3902" s="57"/>
      <c r="OIO3902" s="57"/>
      <c r="OIP3902" s="58"/>
      <c r="OIQ3902" s="57"/>
      <c r="OIR3902" s="57"/>
      <c r="OIS3902" s="57"/>
      <c r="OIT3902" s="57"/>
      <c r="OIU3902" s="57"/>
      <c r="OIV3902" s="56"/>
      <c r="OIW3902" s="57"/>
      <c r="OIX3902" s="64"/>
      <c r="OIY3902" s="64"/>
      <c r="OIZ3902" s="64"/>
      <c r="OJA3902" s="64"/>
      <c r="OJB3902" s="62"/>
      <c r="OJC3902" s="63"/>
      <c r="OJD3902" s="62"/>
      <c r="OJE3902" s="62"/>
      <c r="OJF3902" s="61"/>
      <c r="OJG3902" s="60"/>
      <c r="OJH3902" s="59"/>
      <c r="OJI3902" s="57"/>
      <c r="OJJ3902" s="57"/>
      <c r="OJK3902" s="57"/>
      <c r="OJL3902" s="57"/>
      <c r="OJM3902" s="57"/>
      <c r="OJN3902" s="57"/>
      <c r="OJO3902" s="57"/>
      <c r="OJP3902" s="57"/>
      <c r="OJQ3902" s="58"/>
      <c r="OJR3902" s="57"/>
      <c r="OJS3902" s="57"/>
      <c r="OJT3902" s="57"/>
      <c r="OJU3902" s="57"/>
      <c r="OJV3902" s="57"/>
      <c r="OJW3902" s="56"/>
      <c r="OJX3902" s="57"/>
      <c r="OJY3902" s="64"/>
      <c r="OJZ3902" s="64"/>
      <c r="OKA3902" s="64"/>
      <c r="OKB3902" s="64"/>
      <c r="OKC3902" s="62"/>
      <c r="OKD3902" s="63"/>
      <c r="OKE3902" s="62"/>
      <c r="OKF3902" s="62"/>
      <c r="OKG3902" s="61"/>
      <c r="OKH3902" s="60"/>
      <c r="OKI3902" s="59"/>
      <c r="OKJ3902" s="57"/>
      <c r="OKK3902" s="57"/>
      <c r="OKL3902" s="57"/>
      <c r="OKM3902" s="57"/>
      <c r="OKN3902" s="57"/>
      <c r="OKO3902" s="57"/>
      <c r="OKP3902" s="57"/>
      <c r="OKQ3902" s="57"/>
      <c r="OKR3902" s="58"/>
      <c r="OKS3902" s="57"/>
      <c r="OKT3902" s="57"/>
      <c r="OKU3902" s="57"/>
      <c r="OKV3902" s="57"/>
      <c r="OKW3902" s="57"/>
      <c r="OKX3902" s="56"/>
      <c r="OKY3902" s="57"/>
      <c r="OKZ3902" s="64"/>
      <c r="OLA3902" s="64"/>
      <c r="OLB3902" s="64"/>
      <c r="OLC3902" s="64"/>
      <c r="OLD3902" s="62"/>
      <c r="OLE3902" s="63"/>
      <c r="OLF3902" s="62"/>
      <c r="OLG3902" s="62"/>
      <c r="OLH3902" s="61"/>
      <c r="OLI3902" s="60"/>
      <c r="OLJ3902" s="59"/>
      <c r="OLK3902" s="57"/>
      <c r="OLL3902" s="57"/>
      <c r="OLM3902" s="57"/>
      <c r="OLN3902" s="57"/>
      <c r="OLO3902" s="57"/>
      <c r="OLP3902" s="57"/>
      <c r="OLQ3902" s="57"/>
      <c r="OLR3902" s="57"/>
      <c r="OLS3902" s="58"/>
      <c r="OLT3902" s="57"/>
      <c r="OLU3902" s="57"/>
      <c r="OLV3902" s="57"/>
      <c r="OLW3902" s="57"/>
      <c r="OLX3902" s="57"/>
      <c r="OLY3902" s="56"/>
      <c r="OLZ3902" s="57"/>
      <c r="OMA3902" s="64"/>
      <c r="OMB3902" s="64"/>
      <c r="OMC3902" s="64"/>
      <c r="OMD3902" s="64"/>
      <c r="OME3902" s="62"/>
      <c r="OMF3902" s="63"/>
      <c r="OMG3902" s="62"/>
      <c r="OMH3902" s="62"/>
      <c r="OMI3902" s="61"/>
      <c r="OMJ3902" s="60"/>
      <c r="OMK3902" s="59"/>
      <c r="OML3902" s="57"/>
      <c r="OMM3902" s="57"/>
      <c r="OMN3902" s="57"/>
      <c r="OMO3902" s="57"/>
      <c r="OMP3902" s="57"/>
      <c r="OMQ3902" s="57"/>
      <c r="OMR3902" s="57"/>
      <c r="OMS3902" s="57"/>
      <c r="OMT3902" s="58"/>
      <c r="OMU3902" s="57"/>
      <c r="OMV3902" s="57"/>
      <c r="OMW3902" s="57"/>
      <c r="OMX3902" s="57"/>
      <c r="OMY3902" s="57"/>
      <c r="OMZ3902" s="56"/>
      <c r="ONA3902" s="57"/>
      <c r="ONB3902" s="64"/>
      <c r="ONC3902" s="64"/>
      <c r="OND3902" s="64"/>
      <c r="ONE3902" s="64"/>
      <c r="ONF3902" s="62"/>
      <c r="ONG3902" s="63"/>
      <c r="ONH3902" s="62"/>
      <c r="ONI3902" s="62"/>
      <c r="ONJ3902" s="61"/>
      <c r="ONK3902" s="60"/>
      <c r="ONL3902" s="59"/>
      <c r="ONM3902" s="57"/>
      <c r="ONN3902" s="57"/>
      <c r="ONO3902" s="57"/>
      <c r="ONP3902" s="57"/>
      <c r="ONQ3902" s="57"/>
      <c r="ONR3902" s="57"/>
      <c r="ONS3902" s="57"/>
      <c r="ONT3902" s="57"/>
      <c r="ONU3902" s="58"/>
      <c r="ONV3902" s="57"/>
      <c r="ONW3902" s="57"/>
      <c r="ONX3902" s="57"/>
      <c r="ONY3902" s="57"/>
      <c r="ONZ3902" s="57"/>
      <c r="OOA3902" s="56"/>
      <c r="OOB3902" s="57"/>
      <c r="OOC3902" s="64"/>
      <c r="OOD3902" s="64"/>
      <c r="OOE3902" s="64"/>
      <c r="OOF3902" s="64"/>
      <c r="OOG3902" s="62"/>
      <c r="OOH3902" s="63"/>
      <c r="OOI3902" s="62"/>
      <c r="OOJ3902" s="62"/>
      <c r="OOK3902" s="61"/>
      <c r="OOL3902" s="60"/>
      <c r="OOM3902" s="59"/>
      <c r="OON3902" s="57"/>
      <c r="OOO3902" s="57"/>
      <c r="OOP3902" s="57"/>
      <c r="OOQ3902" s="57"/>
      <c r="OOR3902" s="57"/>
      <c r="OOS3902" s="57"/>
      <c r="OOT3902" s="57"/>
      <c r="OOU3902" s="57"/>
      <c r="OOV3902" s="58"/>
      <c r="OOW3902" s="57"/>
      <c r="OOX3902" s="57"/>
      <c r="OOY3902" s="57"/>
      <c r="OOZ3902" s="57"/>
      <c r="OPA3902" s="57"/>
      <c r="OPB3902" s="56"/>
      <c r="OPC3902" s="57"/>
      <c r="OPD3902" s="64"/>
      <c r="OPE3902" s="64"/>
      <c r="OPF3902" s="64"/>
      <c r="OPG3902" s="64"/>
      <c r="OPH3902" s="62"/>
      <c r="OPI3902" s="63"/>
      <c r="OPJ3902" s="62"/>
      <c r="OPK3902" s="62"/>
      <c r="OPL3902" s="61"/>
      <c r="OPM3902" s="60"/>
      <c r="OPN3902" s="59"/>
      <c r="OPO3902" s="57"/>
      <c r="OPP3902" s="57"/>
      <c r="OPQ3902" s="57"/>
      <c r="OPR3902" s="57"/>
      <c r="OPS3902" s="57"/>
      <c r="OPT3902" s="57"/>
      <c r="OPU3902" s="57"/>
      <c r="OPV3902" s="57"/>
      <c r="OPW3902" s="58"/>
      <c r="OPX3902" s="57"/>
      <c r="OPY3902" s="57"/>
      <c r="OPZ3902" s="57"/>
      <c r="OQA3902" s="57"/>
      <c r="OQB3902" s="57"/>
      <c r="OQC3902" s="56"/>
      <c r="OQD3902" s="57"/>
      <c r="OQE3902" s="64"/>
      <c r="OQF3902" s="64"/>
      <c r="OQG3902" s="64"/>
      <c r="OQH3902" s="64"/>
      <c r="OQI3902" s="62"/>
      <c r="OQJ3902" s="63"/>
      <c r="OQK3902" s="62"/>
      <c r="OQL3902" s="62"/>
      <c r="OQM3902" s="61"/>
      <c r="OQN3902" s="60"/>
      <c r="OQO3902" s="59"/>
      <c r="OQP3902" s="57"/>
      <c r="OQQ3902" s="57"/>
      <c r="OQR3902" s="57"/>
      <c r="OQS3902" s="57"/>
      <c r="OQT3902" s="57"/>
      <c r="OQU3902" s="57"/>
      <c r="OQV3902" s="57"/>
      <c r="OQW3902" s="57"/>
      <c r="OQX3902" s="58"/>
      <c r="OQY3902" s="57"/>
      <c r="OQZ3902" s="57"/>
      <c r="ORA3902" s="57"/>
      <c r="ORB3902" s="57"/>
      <c r="ORC3902" s="57"/>
      <c r="ORD3902" s="56"/>
      <c r="ORE3902" s="57"/>
      <c r="ORF3902" s="64"/>
      <c r="ORG3902" s="64"/>
      <c r="ORH3902" s="64"/>
      <c r="ORI3902" s="64"/>
      <c r="ORJ3902" s="62"/>
      <c r="ORK3902" s="63"/>
      <c r="ORL3902" s="62"/>
      <c r="ORM3902" s="62"/>
      <c r="ORN3902" s="61"/>
      <c r="ORO3902" s="60"/>
      <c r="ORP3902" s="59"/>
      <c r="ORQ3902" s="57"/>
      <c r="ORR3902" s="57"/>
      <c r="ORS3902" s="57"/>
      <c r="ORT3902" s="57"/>
      <c r="ORU3902" s="57"/>
      <c r="ORV3902" s="57"/>
      <c r="ORW3902" s="57"/>
      <c r="ORX3902" s="57"/>
      <c r="ORY3902" s="58"/>
      <c r="ORZ3902" s="57"/>
      <c r="OSA3902" s="57"/>
      <c r="OSB3902" s="57"/>
      <c r="OSC3902" s="57"/>
      <c r="OSD3902" s="57"/>
      <c r="OSE3902" s="56"/>
      <c r="OSF3902" s="57"/>
      <c r="OSG3902" s="64"/>
      <c r="OSH3902" s="64"/>
      <c r="OSI3902" s="64"/>
      <c r="OSJ3902" s="64"/>
      <c r="OSK3902" s="62"/>
      <c r="OSL3902" s="63"/>
      <c r="OSM3902" s="62"/>
      <c r="OSN3902" s="62"/>
      <c r="OSO3902" s="61"/>
      <c r="OSP3902" s="60"/>
      <c r="OSQ3902" s="59"/>
      <c r="OSR3902" s="57"/>
      <c r="OSS3902" s="57"/>
      <c r="OST3902" s="57"/>
      <c r="OSU3902" s="57"/>
      <c r="OSV3902" s="57"/>
      <c r="OSW3902" s="57"/>
      <c r="OSX3902" s="57"/>
      <c r="OSY3902" s="57"/>
      <c r="OSZ3902" s="58"/>
      <c r="OTA3902" s="57"/>
      <c r="OTB3902" s="57"/>
      <c r="OTC3902" s="57"/>
      <c r="OTD3902" s="57"/>
      <c r="OTE3902" s="57"/>
      <c r="OTF3902" s="56"/>
      <c r="OTG3902" s="57"/>
      <c r="OTH3902" s="64"/>
      <c r="OTI3902" s="64"/>
      <c r="OTJ3902" s="64"/>
      <c r="OTK3902" s="64"/>
      <c r="OTL3902" s="62"/>
      <c r="OTM3902" s="63"/>
      <c r="OTN3902" s="62"/>
      <c r="OTO3902" s="62"/>
      <c r="OTP3902" s="61"/>
      <c r="OTQ3902" s="60"/>
      <c r="OTR3902" s="59"/>
      <c r="OTS3902" s="57"/>
      <c r="OTT3902" s="57"/>
      <c r="OTU3902" s="57"/>
      <c r="OTV3902" s="57"/>
      <c r="OTW3902" s="57"/>
      <c r="OTX3902" s="57"/>
      <c r="OTY3902" s="57"/>
      <c r="OTZ3902" s="57"/>
      <c r="OUA3902" s="58"/>
      <c r="OUB3902" s="57"/>
      <c r="OUC3902" s="57"/>
      <c r="OUD3902" s="57"/>
      <c r="OUE3902" s="57"/>
      <c r="OUF3902" s="57"/>
      <c r="OUG3902" s="56"/>
      <c r="OUH3902" s="57"/>
      <c r="OUI3902" s="64"/>
      <c r="OUJ3902" s="64"/>
      <c r="OUK3902" s="64"/>
      <c r="OUL3902" s="64"/>
      <c r="OUM3902" s="62"/>
      <c r="OUN3902" s="63"/>
      <c r="OUO3902" s="62"/>
      <c r="OUP3902" s="62"/>
      <c r="OUQ3902" s="61"/>
      <c r="OUR3902" s="60"/>
      <c r="OUS3902" s="59"/>
      <c r="OUT3902" s="57"/>
      <c r="OUU3902" s="57"/>
      <c r="OUV3902" s="57"/>
      <c r="OUW3902" s="57"/>
      <c r="OUX3902" s="57"/>
      <c r="OUY3902" s="57"/>
      <c r="OUZ3902" s="57"/>
      <c r="OVA3902" s="57"/>
      <c r="OVB3902" s="58"/>
      <c r="OVC3902" s="57"/>
      <c r="OVD3902" s="57"/>
      <c r="OVE3902" s="57"/>
      <c r="OVF3902" s="57"/>
      <c r="OVG3902" s="57"/>
      <c r="OVH3902" s="56"/>
      <c r="OVI3902" s="57"/>
      <c r="OVJ3902" s="64"/>
      <c r="OVK3902" s="64"/>
      <c r="OVL3902" s="64"/>
      <c r="OVM3902" s="64"/>
      <c r="OVN3902" s="62"/>
      <c r="OVO3902" s="63"/>
      <c r="OVP3902" s="62"/>
      <c r="OVQ3902" s="62"/>
      <c r="OVR3902" s="61"/>
      <c r="OVS3902" s="60"/>
      <c r="OVT3902" s="59"/>
      <c r="OVU3902" s="57"/>
      <c r="OVV3902" s="57"/>
      <c r="OVW3902" s="57"/>
      <c r="OVX3902" s="57"/>
      <c r="OVY3902" s="57"/>
      <c r="OVZ3902" s="57"/>
      <c r="OWA3902" s="57"/>
      <c r="OWB3902" s="57"/>
      <c r="OWC3902" s="58"/>
      <c r="OWD3902" s="57"/>
      <c r="OWE3902" s="57"/>
      <c r="OWF3902" s="57"/>
      <c r="OWG3902" s="57"/>
      <c r="OWH3902" s="57"/>
      <c r="OWI3902" s="56"/>
      <c r="OWJ3902" s="57"/>
      <c r="OWK3902" s="64"/>
      <c r="OWL3902" s="64"/>
      <c r="OWM3902" s="64"/>
      <c r="OWN3902" s="64"/>
      <c r="OWO3902" s="62"/>
      <c r="OWP3902" s="63"/>
      <c r="OWQ3902" s="62"/>
      <c r="OWR3902" s="62"/>
      <c r="OWS3902" s="61"/>
      <c r="OWT3902" s="60"/>
      <c r="OWU3902" s="59"/>
      <c r="OWV3902" s="57"/>
      <c r="OWW3902" s="57"/>
      <c r="OWX3902" s="57"/>
      <c r="OWY3902" s="57"/>
      <c r="OWZ3902" s="57"/>
      <c r="OXA3902" s="57"/>
      <c r="OXB3902" s="57"/>
      <c r="OXC3902" s="57"/>
      <c r="OXD3902" s="58"/>
      <c r="OXE3902" s="57"/>
      <c r="OXF3902" s="57"/>
      <c r="OXG3902" s="57"/>
      <c r="OXH3902" s="57"/>
      <c r="OXI3902" s="57"/>
      <c r="OXJ3902" s="56"/>
      <c r="OXK3902" s="57"/>
      <c r="OXL3902" s="64"/>
      <c r="OXM3902" s="64"/>
      <c r="OXN3902" s="64"/>
      <c r="OXO3902" s="64"/>
      <c r="OXP3902" s="62"/>
      <c r="OXQ3902" s="63"/>
      <c r="OXR3902" s="62"/>
      <c r="OXS3902" s="62"/>
      <c r="OXT3902" s="61"/>
      <c r="OXU3902" s="60"/>
      <c r="OXV3902" s="59"/>
      <c r="OXW3902" s="57"/>
      <c r="OXX3902" s="57"/>
      <c r="OXY3902" s="57"/>
      <c r="OXZ3902" s="57"/>
      <c r="OYA3902" s="57"/>
      <c r="OYB3902" s="57"/>
      <c r="OYC3902" s="57"/>
      <c r="OYD3902" s="57"/>
      <c r="OYE3902" s="58"/>
      <c r="OYF3902" s="57"/>
      <c r="OYG3902" s="57"/>
      <c r="OYH3902" s="57"/>
      <c r="OYI3902" s="57"/>
      <c r="OYJ3902" s="57"/>
      <c r="OYK3902" s="56"/>
      <c r="OYL3902" s="57"/>
      <c r="OYM3902" s="64"/>
      <c r="OYN3902" s="64"/>
      <c r="OYO3902" s="64"/>
      <c r="OYP3902" s="64"/>
      <c r="OYQ3902" s="62"/>
      <c r="OYR3902" s="63"/>
      <c r="OYS3902" s="62"/>
      <c r="OYT3902" s="62"/>
      <c r="OYU3902" s="61"/>
      <c r="OYV3902" s="60"/>
      <c r="OYW3902" s="59"/>
      <c r="OYX3902" s="57"/>
      <c r="OYY3902" s="57"/>
      <c r="OYZ3902" s="57"/>
      <c r="OZA3902" s="57"/>
      <c r="OZB3902" s="57"/>
      <c r="OZC3902" s="57"/>
      <c r="OZD3902" s="57"/>
      <c r="OZE3902" s="57"/>
      <c r="OZF3902" s="58"/>
      <c r="OZG3902" s="57"/>
      <c r="OZH3902" s="57"/>
      <c r="OZI3902" s="57"/>
      <c r="OZJ3902" s="57"/>
      <c r="OZK3902" s="57"/>
      <c r="OZL3902" s="56"/>
      <c r="OZM3902" s="57"/>
      <c r="OZN3902" s="64"/>
      <c r="OZO3902" s="64"/>
      <c r="OZP3902" s="64"/>
      <c r="OZQ3902" s="64"/>
      <c r="OZR3902" s="62"/>
      <c r="OZS3902" s="63"/>
      <c r="OZT3902" s="62"/>
      <c r="OZU3902" s="62"/>
      <c r="OZV3902" s="61"/>
      <c r="OZW3902" s="60"/>
      <c r="OZX3902" s="59"/>
      <c r="OZY3902" s="57"/>
      <c r="OZZ3902" s="57"/>
      <c r="PAA3902" s="57"/>
      <c r="PAB3902" s="57"/>
      <c r="PAC3902" s="57"/>
      <c r="PAD3902" s="57"/>
      <c r="PAE3902" s="57"/>
      <c r="PAF3902" s="57"/>
      <c r="PAG3902" s="58"/>
      <c r="PAH3902" s="57"/>
      <c r="PAI3902" s="57"/>
      <c r="PAJ3902" s="57"/>
      <c r="PAK3902" s="57"/>
      <c r="PAL3902" s="57"/>
      <c r="PAM3902" s="56"/>
      <c r="PAN3902" s="57"/>
      <c r="PAO3902" s="64"/>
      <c r="PAP3902" s="64"/>
      <c r="PAQ3902" s="64"/>
      <c r="PAR3902" s="64"/>
      <c r="PAS3902" s="62"/>
      <c r="PAT3902" s="63"/>
      <c r="PAU3902" s="62"/>
      <c r="PAV3902" s="62"/>
      <c r="PAW3902" s="61"/>
      <c r="PAX3902" s="60"/>
      <c r="PAY3902" s="59"/>
      <c r="PAZ3902" s="57"/>
      <c r="PBA3902" s="57"/>
      <c r="PBB3902" s="57"/>
      <c r="PBC3902" s="57"/>
      <c r="PBD3902" s="57"/>
      <c r="PBE3902" s="57"/>
      <c r="PBF3902" s="57"/>
      <c r="PBG3902" s="57"/>
      <c r="PBH3902" s="58"/>
      <c r="PBI3902" s="57"/>
      <c r="PBJ3902" s="57"/>
      <c r="PBK3902" s="57"/>
      <c r="PBL3902" s="57"/>
      <c r="PBM3902" s="57"/>
      <c r="PBN3902" s="56"/>
      <c r="PBO3902" s="57"/>
      <c r="PBP3902" s="64"/>
      <c r="PBQ3902" s="64"/>
      <c r="PBR3902" s="64"/>
      <c r="PBS3902" s="64"/>
      <c r="PBT3902" s="62"/>
      <c r="PBU3902" s="63"/>
      <c r="PBV3902" s="62"/>
      <c r="PBW3902" s="62"/>
      <c r="PBX3902" s="61"/>
      <c r="PBY3902" s="60"/>
      <c r="PBZ3902" s="59"/>
      <c r="PCA3902" s="57"/>
      <c r="PCB3902" s="57"/>
      <c r="PCC3902" s="57"/>
      <c r="PCD3902" s="57"/>
      <c r="PCE3902" s="57"/>
      <c r="PCF3902" s="57"/>
      <c r="PCG3902" s="57"/>
      <c r="PCH3902" s="57"/>
      <c r="PCI3902" s="58"/>
      <c r="PCJ3902" s="57"/>
      <c r="PCK3902" s="57"/>
      <c r="PCL3902" s="57"/>
      <c r="PCM3902" s="57"/>
      <c r="PCN3902" s="57"/>
      <c r="PCO3902" s="56"/>
      <c r="PCP3902" s="57"/>
      <c r="PCQ3902" s="64"/>
      <c r="PCR3902" s="64"/>
      <c r="PCS3902" s="64"/>
      <c r="PCT3902" s="64"/>
      <c r="PCU3902" s="62"/>
      <c r="PCV3902" s="63"/>
      <c r="PCW3902" s="62"/>
      <c r="PCX3902" s="62"/>
      <c r="PCY3902" s="61"/>
      <c r="PCZ3902" s="60"/>
      <c r="PDA3902" s="59"/>
      <c r="PDB3902" s="57"/>
      <c r="PDC3902" s="57"/>
      <c r="PDD3902" s="57"/>
      <c r="PDE3902" s="57"/>
      <c r="PDF3902" s="57"/>
      <c r="PDG3902" s="57"/>
      <c r="PDH3902" s="57"/>
      <c r="PDI3902" s="57"/>
      <c r="PDJ3902" s="58"/>
      <c r="PDK3902" s="57"/>
      <c r="PDL3902" s="57"/>
      <c r="PDM3902" s="57"/>
      <c r="PDN3902" s="57"/>
      <c r="PDO3902" s="57"/>
      <c r="PDP3902" s="56"/>
      <c r="PDQ3902" s="57"/>
      <c r="PDR3902" s="64"/>
      <c r="PDS3902" s="64"/>
      <c r="PDT3902" s="64"/>
      <c r="PDU3902" s="64"/>
      <c r="PDV3902" s="62"/>
      <c r="PDW3902" s="63"/>
      <c r="PDX3902" s="62"/>
      <c r="PDY3902" s="62"/>
      <c r="PDZ3902" s="61"/>
      <c r="PEA3902" s="60"/>
      <c r="PEB3902" s="59"/>
      <c r="PEC3902" s="57"/>
      <c r="PED3902" s="57"/>
      <c r="PEE3902" s="57"/>
      <c r="PEF3902" s="57"/>
      <c r="PEG3902" s="57"/>
      <c r="PEH3902" s="57"/>
      <c r="PEI3902" s="57"/>
      <c r="PEJ3902" s="57"/>
      <c r="PEK3902" s="58"/>
      <c r="PEL3902" s="57"/>
      <c r="PEM3902" s="57"/>
      <c r="PEN3902" s="57"/>
      <c r="PEO3902" s="57"/>
      <c r="PEP3902" s="57"/>
      <c r="PEQ3902" s="56"/>
      <c r="PER3902" s="57"/>
      <c r="PES3902" s="64"/>
      <c r="PET3902" s="64"/>
      <c r="PEU3902" s="64"/>
      <c r="PEV3902" s="64"/>
      <c r="PEW3902" s="62"/>
      <c r="PEX3902" s="63"/>
      <c r="PEY3902" s="62"/>
      <c r="PEZ3902" s="62"/>
      <c r="PFA3902" s="61"/>
      <c r="PFB3902" s="60"/>
      <c r="PFC3902" s="59"/>
      <c r="PFD3902" s="57"/>
      <c r="PFE3902" s="57"/>
      <c r="PFF3902" s="57"/>
      <c r="PFG3902" s="57"/>
      <c r="PFH3902" s="57"/>
      <c r="PFI3902" s="57"/>
      <c r="PFJ3902" s="57"/>
      <c r="PFK3902" s="57"/>
      <c r="PFL3902" s="58"/>
      <c r="PFM3902" s="57"/>
      <c r="PFN3902" s="57"/>
      <c r="PFO3902" s="57"/>
      <c r="PFP3902" s="57"/>
      <c r="PFQ3902" s="57"/>
      <c r="PFR3902" s="56"/>
      <c r="PFS3902" s="57"/>
      <c r="PFT3902" s="64"/>
      <c r="PFU3902" s="64"/>
      <c r="PFV3902" s="64"/>
      <c r="PFW3902" s="64"/>
      <c r="PFX3902" s="62"/>
      <c r="PFY3902" s="63"/>
      <c r="PFZ3902" s="62"/>
      <c r="PGA3902" s="62"/>
      <c r="PGB3902" s="61"/>
      <c r="PGC3902" s="60"/>
      <c r="PGD3902" s="59"/>
      <c r="PGE3902" s="57"/>
      <c r="PGF3902" s="57"/>
      <c r="PGG3902" s="57"/>
      <c r="PGH3902" s="57"/>
      <c r="PGI3902" s="57"/>
      <c r="PGJ3902" s="57"/>
      <c r="PGK3902" s="57"/>
      <c r="PGL3902" s="57"/>
      <c r="PGM3902" s="58"/>
      <c r="PGN3902" s="57"/>
      <c r="PGO3902" s="57"/>
      <c r="PGP3902" s="57"/>
      <c r="PGQ3902" s="57"/>
      <c r="PGR3902" s="57"/>
      <c r="PGS3902" s="56"/>
      <c r="PGT3902" s="57"/>
      <c r="PGU3902" s="64"/>
      <c r="PGV3902" s="64"/>
      <c r="PGW3902" s="64"/>
      <c r="PGX3902" s="64"/>
      <c r="PGY3902" s="62"/>
      <c r="PGZ3902" s="63"/>
      <c r="PHA3902" s="62"/>
      <c r="PHB3902" s="62"/>
      <c r="PHC3902" s="61"/>
      <c r="PHD3902" s="60"/>
      <c r="PHE3902" s="59"/>
      <c r="PHF3902" s="57"/>
      <c r="PHG3902" s="57"/>
      <c r="PHH3902" s="57"/>
      <c r="PHI3902" s="57"/>
      <c r="PHJ3902" s="57"/>
      <c r="PHK3902" s="57"/>
      <c r="PHL3902" s="57"/>
      <c r="PHM3902" s="57"/>
      <c r="PHN3902" s="58"/>
      <c r="PHO3902" s="57"/>
      <c r="PHP3902" s="57"/>
      <c r="PHQ3902" s="57"/>
      <c r="PHR3902" s="57"/>
      <c r="PHS3902" s="57"/>
      <c r="PHT3902" s="56"/>
      <c r="PHU3902" s="57"/>
      <c r="PHV3902" s="64"/>
      <c r="PHW3902" s="64"/>
      <c r="PHX3902" s="64"/>
      <c r="PHY3902" s="64"/>
      <c r="PHZ3902" s="62"/>
      <c r="PIA3902" s="63"/>
      <c r="PIB3902" s="62"/>
      <c r="PIC3902" s="62"/>
      <c r="PID3902" s="61"/>
      <c r="PIE3902" s="60"/>
      <c r="PIF3902" s="59"/>
      <c r="PIG3902" s="57"/>
      <c r="PIH3902" s="57"/>
      <c r="PII3902" s="57"/>
      <c r="PIJ3902" s="57"/>
      <c r="PIK3902" s="57"/>
      <c r="PIL3902" s="57"/>
      <c r="PIM3902" s="57"/>
      <c r="PIN3902" s="57"/>
      <c r="PIO3902" s="58"/>
      <c r="PIP3902" s="57"/>
      <c r="PIQ3902" s="57"/>
      <c r="PIR3902" s="57"/>
      <c r="PIS3902" s="57"/>
      <c r="PIT3902" s="57"/>
      <c r="PIU3902" s="56"/>
      <c r="PIV3902" s="57"/>
      <c r="PIW3902" s="64"/>
      <c r="PIX3902" s="64"/>
      <c r="PIY3902" s="64"/>
      <c r="PIZ3902" s="64"/>
      <c r="PJA3902" s="62"/>
      <c r="PJB3902" s="63"/>
      <c r="PJC3902" s="62"/>
      <c r="PJD3902" s="62"/>
      <c r="PJE3902" s="61"/>
      <c r="PJF3902" s="60"/>
      <c r="PJG3902" s="59"/>
      <c r="PJH3902" s="57"/>
      <c r="PJI3902" s="57"/>
      <c r="PJJ3902" s="57"/>
      <c r="PJK3902" s="57"/>
      <c r="PJL3902" s="57"/>
      <c r="PJM3902" s="57"/>
      <c r="PJN3902" s="57"/>
      <c r="PJO3902" s="57"/>
      <c r="PJP3902" s="58"/>
      <c r="PJQ3902" s="57"/>
      <c r="PJR3902" s="57"/>
      <c r="PJS3902" s="57"/>
      <c r="PJT3902" s="57"/>
      <c r="PJU3902" s="57"/>
      <c r="PJV3902" s="56"/>
      <c r="PJW3902" s="57"/>
      <c r="PJX3902" s="64"/>
      <c r="PJY3902" s="64"/>
      <c r="PJZ3902" s="64"/>
      <c r="PKA3902" s="64"/>
      <c r="PKB3902" s="62"/>
      <c r="PKC3902" s="63"/>
      <c r="PKD3902" s="62"/>
      <c r="PKE3902" s="62"/>
      <c r="PKF3902" s="61"/>
      <c r="PKG3902" s="60"/>
      <c r="PKH3902" s="59"/>
      <c r="PKI3902" s="57"/>
      <c r="PKJ3902" s="57"/>
      <c r="PKK3902" s="57"/>
      <c r="PKL3902" s="57"/>
      <c r="PKM3902" s="57"/>
      <c r="PKN3902" s="57"/>
      <c r="PKO3902" s="57"/>
      <c r="PKP3902" s="57"/>
      <c r="PKQ3902" s="58"/>
      <c r="PKR3902" s="57"/>
      <c r="PKS3902" s="57"/>
      <c r="PKT3902" s="57"/>
      <c r="PKU3902" s="57"/>
      <c r="PKV3902" s="57"/>
      <c r="PKW3902" s="56"/>
      <c r="PKX3902" s="57"/>
      <c r="PKY3902" s="64"/>
      <c r="PKZ3902" s="64"/>
      <c r="PLA3902" s="64"/>
      <c r="PLB3902" s="64"/>
      <c r="PLC3902" s="62"/>
      <c r="PLD3902" s="63"/>
      <c r="PLE3902" s="62"/>
      <c r="PLF3902" s="62"/>
      <c r="PLG3902" s="61"/>
      <c r="PLH3902" s="60"/>
      <c r="PLI3902" s="59"/>
      <c r="PLJ3902" s="57"/>
      <c r="PLK3902" s="57"/>
      <c r="PLL3902" s="57"/>
      <c r="PLM3902" s="57"/>
      <c r="PLN3902" s="57"/>
      <c r="PLO3902" s="57"/>
      <c r="PLP3902" s="57"/>
      <c r="PLQ3902" s="57"/>
      <c r="PLR3902" s="58"/>
      <c r="PLS3902" s="57"/>
      <c r="PLT3902" s="57"/>
      <c r="PLU3902" s="57"/>
      <c r="PLV3902" s="57"/>
      <c r="PLW3902" s="57"/>
      <c r="PLX3902" s="56"/>
      <c r="PLY3902" s="57"/>
      <c r="PLZ3902" s="64"/>
      <c r="PMA3902" s="64"/>
      <c r="PMB3902" s="64"/>
      <c r="PMC3902" s="64"/>
      <c r="PMD3902" s="62"/>
      <c r="PME3902" s="63"/>
      <c r="PMF3902" s="62"/>
      <c r="PMG3902" s="62"/>
      <c r="PMH3902" s="61"/>
      <c r="PMI3902" s="60"/>
      <c r="PMJ3902" s="59"/>
      <c r="PMK3902" s="57"/>
      <c r="PML3902" s="57"/>
      <c r="PMM3902" s="57"/>
      <c r="PMN3902" s="57"/>
      <c r="PMO3902" s="57"/>
      <c r="PMP3902" s="57"/>
      <c r="PMQ3902" s="57"/>
      <c r="PMR3902" s="57"/>
      <c r="PMS3902" s="58"/>
      <c r="PMT3902" s="57"/>
      <c r="PMU3902" s="57"/>
      <c r="PMV3902" s="57"/>
      <c r="PMW3902" s="57"/>
      <c r="PMX3902" s="57"/>
      <c r="PMY3902" s="56"/>
      <c r="PMZ3902" s="57"/>
      <c r="PNA3902" s="64"/>
      <c r="PNB3902" s="64"/>
      <c r="PNC3902" s="64"/>
      <c r="PND3902" s="64"/>
      <c r="PNE3902" s="62"/>
      <c r="PNF3902" s="63"/>
      <c r="PNG3902" s="62"/>
      <c r="PNH3902" s="62"/>
      <c r="PNI3902" s="61"/>
      <c r="PNJ3902" s="60"/>
      <c r="PNK3902" s="59"/>
      <c r="PNL3902" s="57"/>
      <c r="PNM3902" s="57"/>
      <c r="PNN3902" s="57"/>
      <c r="PNO3902" s="57"/>
      <c r="PNP3902" s="57"/>
      <c r="PNQ3902" s="57"/>
      <c r="PNR3902" s="57"/>
      <c r="PNS3902" s="57"/>
      <c r="PNT3902" s="58"/>
      <c r="PNU3902" s="57"/>
      <c r="PNV3902" s="57"/>
      <c r="PNW3902" s="57"/>
      <c r="PNX3902" s="57"/>
      <c r="PNY3902" s="57"/>
      <c r="PNZ3902" s="56"/>
      <c r="POA3902" s="57"/>
      <c r="POB3902" s="64"/>
      <c r="POC3902" s="64"/>
      <c r="POD3902" s="64"/>
      <c r="POE3902" s="64"/>
      <c r="POF3902" s="62"/>
      <c r="POG3902" s="63"/>
      <c r="POH3902" s="62"/>
      <c r="POI3902" s="62"/>
      <c r="POJ3902" s="61"/>
      <c r="POK3902" s="60"/>
      <c r="POL3902" s="59"/>
      <c r="POM3902" s="57"/>
      <c r="PON3902" s="57"/>
      <c r="POO3902" s="57"/>
      <c r="POP3902" s="57"/>
      <c r="POQ3902" s="57"/>
      <c r="POR3902" s="57"/>
      <c r="POS3902" s="57"/>
      <c r="POT3902" s="57"/>
      <c r="POU3902" s="58"/>
      <c r="POV3902" s="57"/>
      <c r="POW3902" s="57"/>
      <c r="POX3902" s="57"/>
      <c r="POY3902" s="57"/>
      <c r="POZ3902" s="57"/>
      <c r="PPA3902" s="56"/>
      <c r="PPB3902" s="57"/>
      <c r="PPC3902" s="64"/>
      <c r="PPD3902" s="64"/>
      <c r="PPE3902" s="64"/>
      <c r="PPF3902" s="64"/>
      <c r="PPG3902" s="62"/>
      <c r="PPH3902" s="63"/>
      <c r="PPI3902" s="62"/>
      <c r="PPJ3902" s="62"/>
      <c r="PPK3902" s="61"/>
      <c r="PPL3902" s="60"/>
      <c r="PPM3902" s="59"/>
      <c r="PPN3902" s="57"/>
      <c r="PPO3902" s="57"/>
      <c r="PPP3902" s="57"/>
      <c r="PPQ3902" s="57"/>
      <c r="PPR3902" s="57"/>
      <c r="PPS3902" s="57"/>
      <c r="PPT3902" s="57"/>
      <c r="PPU3902" s="57"/>
      <c r="PPV3902" s="58"/>
      <c r="PPW3902" s="57"/>
      <c r="PPX3902" s="57"/>
      <c r="PPY3902" s="57"/>
      <c r="PPZ3902" s="57"/>
      <c r="PQA3902" s="57"/>
      <c r="PQB3902" s="56"/>
      <c r="PQC3902" s="57"/>
      <c r="PQD3902" s="64"/>
      <c r="PQE3902" s="64"/>
      <c r="PQF3902" s="64"/>
      <c r="PQG3902" s="64"/>
      <c r="PQH3902" s="62"/>
      <c r="PQI3902" s="63"/>
      <c r="PQJ3902" s="62"/>
      <c r="PQK3902" s="62"/>
      <c r="PQL3902" s="61"/>
      <c r="PQM3902" s="60"/>
      <c r="PQN3902" s="59"/>
      <c r="PQO3902" s="57"/>
      <c r="PQP3902" s="57"/>
      <c r="PQQ3902" s="57"/>
      <c r="PQR3902" s="57"/>
      <c r="PQS3902" s="57"/>
      <c r="PQT3902" s="57"/>
      <c r="PQU3902" s="57"/>
      <c r="PQV3902" s="57"/>
      <c r="PQW3902" s="58"/>
      <c r="PQX3902" s="57"/>
      <c r="PQY3902" s="57"/>
      <c r="PQZ3902" s="57"/>
      <c r="PRA3902" s="57"/>
      <c r="PRB3902" s="57"/>
      <c r="PRC3902" s="56"/>
      <c r="PRD3902" s="57"/>
      <c r="PRE3902" s="64"/>
      <c r="PRF3902" s="64"/>
      <c r="PRG3902" s="64"/>
      <c r="PRH3902" s="64"/>
      <c r="PRI3902" s="62"/>
      <c r="PRJ3902" s="63"/>
      <c r="PRK3902" s="62"/>
      <c r="PRL3902" s="62"/>
      <c r="PRM3902" s="61"/>
      <c r="PRN3902" s="60"/>
      <c r="PRO3902" s="59"/>
      <c r="PRP3902" s="57"/>
      <c r="PRQ3902" s="57"/>
      <c r="PRR3902" s="57"/>
      <c r="PRS3902" s="57"/>
      <c r="PRT3902" s="57"/>
      <c r="PRU3902" s="57"/>
      <c r="PRV3902" s="57"/>
      <c r="PRW3902" s="57"/>
      <c r="PRX3902" s="58"/>
      <c r="PRY3902" s="57"/>
      <c r="PRZ3902" s="57"/>
      <c r="PSA3902" s="57"/>
      <c r="PSB3902" s="57"/>
      <c r="PSC3902" s="57"/>
      <c r="PSD3902" s="56"/>
      <c r="PSE3902" s="57"/>
      <c r="PSF3902" s="64"/>
      <c r="PSG3902" s="64"/>
      <c r="PSH3902" s="64"/>
      <c r="PSI3902" s="64"/>
      <c r="PSJ3902" s="62"/>
      <c r="PSK3902" s="63"/>
      <c r="PSL3902" s="62"/>
      <c r="PSM3902" s="62"/>
      <c r="PSN3902" s="61"/>
      <c r="PSO3902" s="60"/>
      <c r="PSP3902" s="59"/>
      <c r="PSQ3902" s="57"/>
      <c r="PSR3902" s="57"/>
      <c r="PSS3902" s="57"/>
      <c r="PST3902" s="57"/>
      <c r="PSU3902" s="57"/>
      <c r="PSV3902" s="57"/>
      <c r="PSW3902" s="57"/>
      <c r="PSX3902" s="57"/>
      <c r="PSY3902" s="58"/>
      <c r="PSZ3902" s="57"/>
      <c r="PTA3902" s="57"/>
      <c r="PTB3902" s="57"/>
      <c r="PTC3902" s="57"/>
      <c r="PTD3902" s="57"/>
      <c r="PTE3902" s="56"/>
      <c r="PTF3902" s="57"/>
      <c r="PTG3902" s="64"/>
      <c r="PTH3902" s="64"/>
      <c r="PTI3902" s="64"/>
      <c r="PTJ3902" s="64"/>
      <c r="PTK3902" s="62"/>
      <c r="PTL3902" s="63"/>
      <c r="PTM3902" s="62"/>
      <c r="PTN3902" s="62"/>
      <c r="PTO3902" s="61"/>
      <c r="PTP3902" s="60"/>
      <c r="PTQ3902" s="59"/>
      <c r="PTR3902" s="57"/>
      <c r="PTS3902" s="57"/>
      <c r="PTT3902" s="57"/>
      <c r="PTU3902" s="57"/>
      <c r="PTV3902" s="57"/>
      <c r="PTW3902" s="57"/>
      <c r="PTX3902" s="57"/>
      <c r="PTY3902" s="57"/>
      <c r="PTZ3902" s="58"/>
      <c r="PUA3902" s="57"/>
      <c r="PUB3902" s="57"/>
      <c r="PUC3902" s="57"/>
      <c r="PUD3902" s="57"/>
      <c r="PUE3902" s="57"/>
      <c r="PUF3902" s="56"/>
      <c r="PUG3902" s="57"/>
      <c r="PUH3902" s="64"/>
      <c r="PUI3902" s="64"/>
      <c r="PUJ3902" s="64"/>
      <c r="PUK3902" s="64"/>
      <c r="PUL3902" s="62"/>
      <c r="PUM3902" s="63"/>
      <c r="PUN3902" s="62"/>
      <c r="PUO3902" s="62"/>
      <c r="PUP3902" s="61"/>
      <c r="PUQ3902" s="60"/>
      <c r="PUR3902" s="59"/>
      <c r="PUS3902" s="57"/>
      <c r="PUT3902" s="57"/>
      <c r="PUU3902" s="57"/>
      <c r="PUV3902" s="57"/>
      <c r="PUW3902" s="57"/>
      <c r="PUX3902" s="57"/>
      <c r="PUY3902" s="57"/>
      <c r="PUZ3902" s="57"/>
      <c r="PVA3902" s="58"/>
      <c r="PVB3902" s="57"/>
      <c r="PVC3902" s="57"/>
      <c r="PVD3902" s="57"/>
      <c r="PVE3902" s="57"/>
      <c r="PVF3902" s="57"/>
      <c r="PVG3902" s="56"/>
      <c r="PVH3902" s="57"/>
      <c r="PVI3902" s="64"/>
      <c r="PVJ3902" s="64"/>
      <c r="PVK3902" s="64"/>
      <c r="PVL3902" s="64"/>
      <c r="PVM3902" s="62"/>
      <c r="PVN3902" s="63"/>
      <c r="PVO3902" s="62"/>
      <c r="PVP3902" s="62"/>
      <c r="PVQ3902" s="61"/>
      <c r="PVR3902" s="60"/>
      <c r="PVS3902" s="59"/>
      <c r="PVT3902" s="57"/>
      <c r="PVU3902" s="57"/>
      <c r="PVV3902" s="57"/>
      <c r="PVW3902" s="57"/>
      <c r="PVX3902" s="57"/>
      <c r="PVY3902" s="57"/>
      <c r="PVZ3902" s="57"/>
      <c r="PWA3902" s="57"/>
      <c r="PWB3902" s="58"/>
      <c r="PWC3902" s="57"/>
      <c r="PWD3902" s="57"/>
      <c r="PWE3902" s="57"/>
      <c r="PWF3902" s="57"/>
      <c r="PWG3902" s="57"/>
      <c r="PWH3902" s="56"/>
      <c r="PWI3902" s="57"/>
      <c r="PWJ3902" s="64"/>
      <c r="PWK3902" s="64"/>
      <c r="PWL3902" s="64"/>
      <c r="PWM3902" s="64"/>
      <c r="PWN3902" s="62"/>
      <c r="PWO3902" s="63"/>
      <c r="PWP3902" s="62"/>
      <c r="PWQ3902" s="62"/>
      <c r="PWR3902" s="61"/>
      <c r="PWS3902" s="60"/>
      <c r="PWT3902" s="59"/>
      <c r="PWU3902" s="57"/>
      <c r="PWV3902" s="57"/>
      <c r="PWW3902" s="57"/>
      <c r="PWX3902" s="57"/>
      <c r="PWY3902" s="57"/>
      <c r="PWZ3902" s="57"/>
      <c r="PXA3902" s="57"/>
      <c r="PXB3902" s="57"/>
      <c r="PXC3902" s="58"/>
      <c r="PXD3902" s="57"/>
      <c r="PXE3902" s="57"/>
      <c r="PXF3902" s="57"/>
      <c r="PXG3902" s="57"/>
      <c r="PXH3902" s="57"/>
      <c r="PXI3902" s="56"/>
      <c r="PXJ3902" s="57"/>
      <c r="PXK3902" s="64"/>
      <c r="PXL3902" s="64"/>
      <c r="PXM3902" s="64"/>
      <c r="PXN3902" s="64"/>
      <c r="PXO3902" s="62"/>
      <c r="PXP3902" s="63"/>
      <c r="PXQ3902" s="62"/>
      <c r="PXR3902" s="62"/>
      <c r="PXS3902" s="61"/>
      <c r="PXT3902" s="60"/>
      <c r="PXU3902" s="59"/>
      <c r="PXV3902" s="57"/>
      <c r="PXW3902" s="57"/>
      <c r="PXX3902" s="57"/>
      <c r="PXY3902" s="57"/>
      <c r="PXZ3902" s="57"/>
      <c r="PYA3902" s="57"/>
      <c r="PYB3902" s="57"/>
      <c r="PYC3902" s="57"/>
      <c r="PYD3902" s="58"/>
      <c r="PYE3902" s="57"/>
      <c r="PYF3902" s="57"/>
      <c r="PYG3902" s="57"/>
      <c r="PYH3902" s="57"/>
      <c r="PYI3902" s="57"/>
      <c r="PYJ3902" s="56"/>
      <c r="PYK3902" s="57"/>
      <c r="PYL3902" s="64"/>
      <c r="PYM3902" s="64"/>
      <c r="PYN3902" s="64"/>
      <c r="PYO3902" s="64"/>
      <c r="PYP3902" s="62"/>
      <c r="PYQ3902" s="63"/>
      <c r="PYR3902" s="62"/>
      <c r="PYS3902" s="62"/>
      <c r="PYT3902" s="61"/>
      <c r="PYU3902" s="60"/>
      <c r="PYV3902" s="59"/>
      <c r="PYW3902" s="57"/>
      <c r="PYX3902" s="57"/>
      <c r="PYY3902" s="57"/>
      <c r="PYZ3902" s="57"/>
      <c r="PZA3902" s="57"/>
      <c r="PZB3902" s="57"/>
      <c r="PZC3902" s="57"/>
      <c r="PZD3902" s="57"/>
      <c r="PZE3902" s="58"/>
      <c r="PZF3902" s="57"/>
      <c r="PZG3902" s="57"/>
      <c r="PZH3902" s="57"/>
      <c r="PZI3902" s="57"/>
      <c r="PZJ3902" s="57"/>
      <c r="PZK3902" s="56"/>
      <c r="PZL3902" s="57"/>
      <c r="PZM3902" s="64"/>
      <c r="PZN3902" s="64"/>
      <c r="PZO3902" s="64"/>
      <c r="PZP3902" s="64"/>
      <c r="PZQ3902" s="62"/>
      <c r="PZR3902" s="63"/>
      <c r="PZS3902" s="62"/>
      <c r="PZT3902" s="62"/>
      <c r="PZU3902" s="61"/>
      <c r="PZV3902" s="60"/>
      <c r="PZW3902" s="59"/>
      <c r="PZX3902" s="57"/>
      <c r="PZY3902" s="57"/>
      <c r="PZZ3902" s="57"/>
      <c r="QAA3902" s="57"/>
      <c r="QAB3902" s="57"/>
      <c r="QAC3902" s="57"/>
      <c r="QAD3902" s="57"/>
      <c r="QAE3902" s="57"/>
      <c r="QAF3902" s="58"/>
      <c r="QAG3902" s="57"/>
      <c r="QAH3902" s="57"/>
      <c r="QAI3902" s="57"/>
      <c r="QAJ3902" s="57"/>
      <c r="QAK3902" s="57"/>
      <c r="QAL3902" s="56"/>
      <c r="QAM3902" s="57"/>
      <c r="QAN3902" s="64"/>
      <c r="QAO3902" s="64"/>
      <c r="QAP3902" s="64"/>
      <c r="QAQ3902" s="64"/>
      <c r="QAR3902" s="62"/>
      <c r="QAS3902" s="63"/>
      <c r="QAT3902" s="62"/>
      <c r="QAU3902" s="62"/>
      <c r="QAV3902" s="61"/>
      <c r="QAW3902" s="60"/>
      <c r="QAX3902" s="59"/>
      <c r="QAY3902" s="57"/>
      <c r="QAZ3902" s="57"/>
      <c r="QBA3902" s="57"/>
      <c r="QBB3902" s="57"/>
      <c r="QBC3902" s="57"/>
      <c r="QBD3902" s="57"/>
      <c r="QBE3902" s="57"/>
      <c r="QBF3902" s="57"/>
      <c r="QBG3902" s="58"/>
      <c r="QBH3902" s="57"/>
      <c r="QBI3902" s="57"/>
      <c r="QBJ3902" s="57"/>
      <c r="QBK3902" s="57"/>
      <c r="QBL3902" s="57"/>
      <c r="QBM3902" s="56"/>
      <c r="QBN3902" s="57"/>
      <c r="QBO3902" s="64"/>
      <c r="QBP3902" s="64"/>
      <c r="QBQ3902" s="64"/>
      <c r="QBR3902" s="64"/>
      <c r="QBS3902" s="62"/>
      <c r="QBT3902" s="63"/>
      <c r="QBU3902" s="62"/>
      <c r="QBV3902" s="62"/>
      <c r="QBW3902" s="61"/>
      <c r="QBX3902" s="60"/>
      <c r="QBY3902" s="59"/>
      <c r="QBZ3902" s="57"/>
      <c r="QCA3902" s="57"/>
      <c r="QCB3902" s="57"/>
      <c r="QCC3902" s="57"/>
      <c r="QCD3902" s="57"/>
      <c r="QCE3902" s="57"/>
      <c r="QCF3902" s="57"/>
      <c r="QCG3902" s="57"/>
      <c r="QCH3902" s="58"/>
      <c r="QCI3902" s="57"/>
      <c r="QCJ3902" s="57"/>
      <c r="QCK3902" s="57"/>
      <c r="QCL3902" s="57"/>
      <c r="QCM3902" s="57"/>
      <c r="QCN3902" s="56"/>
      <c r="QCO3902" s="57"/>
      <c r="QCP3902" s="64"/>
      <c r="QCQ3902" s="64"/>
      <c r="QCR3902" s="64"/>
      <c r="QCS3902" s="64"/>
      <c r="QCT3902" s="62"/>
      <c r="QCU3902" s="63"/>
      <c r="QCV3902" s="62"/>
      <c r="QCW3902" s="62"/>
      <c r="QCX3902" s="61"/>
      <c r="QCY3902" s="60"/>
      <c r="QCZ3902" s="59"/>
      <c r="QDA3902" s="57"/>
      <c r="QDB3902" s="57"/>
      <c r="QDC3902" s="57"/>
      <c r="QDD3902" s="57"/>
      <c r="QDE3902" s="57"/>
      <c r="QDF3902" s="57"/>
      <c r="QDG3902" s="57"/>
      <c r="QDH3902" s="57"/>
      <c r="QDI3902" s="58"/>
      <c r="QDJ3902" s="57"/>
      <c r="QDK3902" s="57"/>
      <c r="QDL3902" s="57"/>
      <c r="QDM3902" s="57"/>
      <c r="QDN3902" s="57"/>
      <c r="QDO3902" s="56"/>
      <c r="QDP3902" s="57"/>
      <c r="QDQ3902" s="64"/>
      <c r="QDR3902" s="64"/>
      <c r="QDS3902" s="64"/>
      <c r="QDT3902" s="64"/>
      <c r="QDU3902" s="62"/>
      <c r="QDV3902" s="63"/>
      <c r="QDW3902" s="62"/>
      <c r="QDX3902" s="62"/>
      <c r="QDY3902" s="61"/>
      <c r="QDZ3902" s="60"/>
      <c r="QEA3902" s="59"/>
      <c r="QEB3902" s="57"/>
      <c r="QEC3902" s="57"/>
      <c r="QED3902" s="57"/>
      <c r="QEE3902" s="57"/>
      <c r="QEF3902" s="57"/>
      <c r="QEG3902" s="57"/>
      <c r="QEH3902" s="57"/>
      <c r="QEI3902" s="57"/>
      <c r="QEJ3902" s="58"/>
      <c r="QEK3902" s="57"/>
      <c r="QEL3902" s="57"/>
      <c r="QEM3902" s="57"/>
      <c r="QEN3902" s="57"/>
      <c r="QEO3902" s="57"/>
      <c r="QEP3902" s="56"/>
      <c r="QEQ3902" s="57"/>
      <c r="QER3902" s="64"/>
      <c r="QES3902" s="64"/>
      <c r="QET3902" s="64"/>
      <c r="QEU3902" s="64"/>
      <c r="QEV3902" s="62"/>
      <c r="QEW3902" s="63"/>
      <c r="QEX3902" s="62"/>
      <c r="QEY3902" s="62"/>
      <c r="QEZ3902" s="61"/>
      <c r="QFA3902" s="60"/>
      <c r="QFB3902" s="59"/>
      <c r="QFC3902" s="57"/>
      <c r="QFD3902" s="57"/>
      <c r="QFE3902" s="57"/>
      <c r="QFF3902" s="57"/>
      <c r="QFG3902" s="57"/>
      <c r="QFH3902" s="57"/>
      <c r="QFI3902" s="57"/>
      <c r="QFJ3902" s="57"/>
      <c r="QFK3902" s="58"/>
      <c r="QFL3902" s="57"/>
      <c r="QFM3902" s="57"/>
      <c r="QFN3902" s="57"/>
      <c r="QFO3902" s="57"/>
      <c r="QFP3902" s="57"/>
      <c r="QFQ3902" s="56"/>
      <c r="QFR3902" s="57"/>
      <c r="QFS3902" s="64"/>
      <c r="QFT3902" s="64"/>
      <c r="QFU3902" s="64"/>
      <c r="QFV3902" s="64"/>
      <c r="QFW3902" s="62"/>
      <c r="QFX3902" s="63"/>
      <c r="QFY3902" s="62"/>
      <c r="QFZ3902" s="62"/>
      <c r="QGA3902" s="61"/>
      <c r="QGB3902" s="60"/>
      <c r="QGC3902" s="59"/>
      <c r="QGD3902" s="57"/>
      <c r="QGE3902" s="57"/>
      <c r="QGF3902" s="57"/>
      <c r="QGG3902" s="57"/>
      <c r="QGH3902" s="57"/>
      <c r="QGI3902" s="57"/>
      <c r="QGJ3902" s="57"/>
      <c r="QGK3902" s="57"/>
      <c r="QGL3902" s="58"/>
      <c r="QGM3902" s="57"/>
      <c r="QGN3902" s="57"/>
      <c r="QGO3902" s="57"/>
      <c r="QGP3902" s="57"/>
      <c r="QGQ3902" s="57"/>
      <c r="QGR3902" s="56"/>
      <c r="QGS3902" s="57"/>
      <c r="QGT3902" s="64"/>
      <c r="QGU3902" s="64"/>
      <c r="QGV3902" s="64"/>
      <c r="QGW3902" s="64"/>
      <c r="QGX3902" s="62"/>
      <c r="QGY3902" s="63"/>
      <c r="QGZ3902" s="62"/>
      <c r="QHA3902" s="62"/>
      <c r="QHB3902" s="61"/>
      <c r="QHC3902" s="60"/>
      <c r="QHD3902" s="59"/>
      <c r="QHE3902" s="57"/>
      <c r="QHF3902" s="57"/>
      <c r="QHG3902" s="57"/>
      <c r="QHH3902" s="57"/>
      <c r="QHI3902" s="57"/>
      <c r="QHJ3902" s="57"/>
      <c r="QHK3902" s="57"/>
      <c r="QHL3902" s="57"/>
      <c r="QHM3902" s="58"/>
      <c r="QHN3902" s="57"/>
      <c r="QHO3902" s="57"/>
      <c r="QHP3902" s="57"/>
      <c r="QHQ3902" s="57"/>
      <c r="QHR3902" s="57"/>
      <c r="QHS3902" s="56"/>
      <c r="QHT3902" s="57"/>
      <c r="QHU3902" s="64"/>
      <c r="QHV3902" s="64"/>
      <c r="QHW3902" s="64"/>
      <c r="QHX3902" s="64"/>
      <c r="QHY3902" s="62"/>
      <c r="QHZ3902" s="63"/>
      <c r="QIA3902" s="62"/>
      <c r="QIB3902" s="62"/>
      <c r="QIC3902" s="61"/>
      <c r="QID3902" s="60"/>
      <c r="QIE3902" s="59"/>
      <c r="QIF3902" s="57"/>
      <c r="QIG3902" s="57"/>
      <c r="QIH3902" s="57"/>
      <c r="QII3902" s="57"/>
      <c r="QIJ3902" s="57"/>
      <c r="QIK3902" s="57"/>
      <c r="QIL3902" s="57"/>
      <c r="QIM3902" s="57"/>
      <c r="QIN3902" s="58"/>
      <c r="QIO3902" s="57"/>
      <c r="QIP3902" s="57"/>
      <c r="QIQ3902" s="57"/>
      <c r="QIR3902" s="57"/>
      <c r="QIS3902" s="57"/>
      <c r="QIT3902" s="56"/>
      <c r="QIU3902" s="57"/>
      <c r="QIV3902" s="64"/>
      <c r="QIW3902" s="64"/>
      <c r="QIX3902" s="64"/>
      <c r="QIY3902" s="64"/>
      <c r="QIZ3902" s="62"/>
      <c r="QJA3902" s="63"/>
      <c r="QJB3902" s="62"/>
      <c r="QJC3902" s="62"/>
      <c r="QJD3902" s="61"/>
      <c r="QJE3902" s="60"/>
      <c r="QJF3902" s="59"/>
      <c r="QJG3902" s="57"/>
      <c r="QJH3902" s="57"/>
      <c r="QJI3902" s="57"/>
      <c r="QJJ3902" s="57"/>
      <c r="QJK3902" s="57"/>
      <c r="QJL3902" s="57"/>
      <c r="QJM3902" s="57"/>
      <c r="QJN3902" s="57"/>
      <c r="QJO3902" s="58"/>
      <c r="QJP3902" s="57"/>
      <c r="QJQ3902" s="57"/>
      <c r="QJR3902" s="57"/>
      <c r="QJS3902" s="57"/>
      <c r="QJT3902" s="57"/>
      <c r="QJU3902" s="56"/>
      <c r="QJV3902" s="57"/>
      <c r="QJW3902" s="64"/>
      <c r="QJX3902" s="64"/>
      <c r="QJY3902" s="64"/>
      <c r="QJZ3902" s="64"/>
      <c r="QKA3902" s="62"/>
      <c r="QKB3902" s="63"/>
      <c r="QKC3902" s="62"/>
      <c r="QKD3902" s="62"/>
      <c r="QKE3902" s="61"/>
      <c r="QKF3902" s="60"/>
      <c r="QKG3902" s="59"/>
      <c r="QKH3902" s="57"/>
      <c r="QKI3902" s="57"/>
      <c r="QKJ3902" s="57"/>
      <c r="QKK3902" s="57"/>
      <c r="QKL3902" s="57"/>
      <c r="QKM3902" s="57"/>
      <c r="QKN3902" s="57"/>
      <c r="QKO3902" s="57"/>
      <c r="QKP3902" s="58"/>
      <c r="QKQ3902" s="57"/>
      <c r="QKR3902" s="57"/>
      <c r="QKS3902" s="57"/>
      <c r="QKT3902" s="57"/>
      <c r="QKU3902" s="57"/>
      <c r="QKV3902" s="56"/>
      <c r="QKW3902" s="57"/>
      <c r="QKX3902" s="64"/>
      <c r="QKY3902" s="64"/>
      <c r="QKZ3902" s="64"/>
      <c r="QLA3902" s="64"/>
      <c r="QLB3902" s="62"/>
      <c r="QLC3902" s="63"/>
      <c r="QLD3902" s="62"/>
      <c r="QLE3902" s="62"/>
      <c r="QLF3902" s="61"/>
      <c r="QLG3902" s="60"/>
      <c r="QLH3902" s="59"/>
      <c r="QLI3902" s="57"/>
      <c r="QLJ3902" s="57"/>
      <c r="QLK3902" s="57"/>
      <c r="QLL3902" s="57"/>
      <c r="QLM3902" s="57"/>
      <c r="QLN3902" s="57"/>
      <c r="QLO3902" s="57"/>
      <c r="QLP3902" s="57"/>
      <c r="QLQ3902" s="58"/>
      <c r="QLR3902" s="57"/>
      <c r="QLS3902" s="57"/>
      <c r="QLT3902" s="57"/>
      <c r="QLU3902" s="57"/>
      <c r="QLV3902" s="57"/>
      <c r="QLW3902" s="56"/>
      <c r="QLX3902" s="57"/>
      <c r="QLY3902" s="64"/>
      <c r="QLZ3902" s="64"/>
      <c r="QMA3902" s="64"/>
      <c r="QMB3902" s="64"/>
      <c r="QMC3902" s="62"/>
      <c r="QMD3902" s="63"/>
      <c r="QME3902" s="62"/>
      <c r="QMF3902" s="62"/>
      <c r="QMG3902" s="61"/>
      <c r="QMH3902" s="60"/>
      <c r="QMI3902" s="59"/>
      <c r="QMJ3902" s="57"/>
      <c r="QMK3902" s="57"/>
      <c r="QML3902" s="57"/>
      <c r="QMM3902" s="57"/>
      <c r="QMN3902" s="57"/>
      <c r="QMO3902" s="57"/>
      <c r="QMP3902" s="57"/>
      <c r="QMQ3902" s="57"/>
      <c r="QMR3902" s="58"/>
      <c r="QMS3902" s="57"/>
      <c r="QMT3902" s="57"/>
      <c r="QMU3902" s="57"/>
      <c r="QMV3902" s="57"/>
      <c r="QMW3902" s="57"/>
      <c r="QMX3902" s="56"/>
      <c r="QMY3902" s="57"/>
      <c r="QMZ3902" s="64"/>
      <c r="QNA3902" s="64"/>
      <c r="QNB3902" s="64"/>
      <c r="QNC3902" s="64"/>
      <c r="QND3902" s="62"/>
      <c r="QNE3902" s="63"/>
      <c r="QNF3902" s="62"/>
      <c r="QNG3902" s="62"/>
      <c r="QNH3902" s="61"/>
      <c r="QNI3902" s="60"/>
      <c r="QNJ3902" s="59"/>
      <c r="QNK3902" s="57"/>
      <c r="QNL3902" s="57"/>
      <c r="QNM3902" s="57"/>
      <c r="QNN3902" s="57"/>
      <c r="QNO3902" s="57"/>
      <c r="QNP3902" s="57"/>
      <c r="QNQ3902" s="57"/>
      <c r="QNR3902" s="57"/>
      <c r="QNS3902" s="58"/>
      <c r="QNT3902" s="57"/>
      <c r="QNU3902" s="57"/>
      <c r="QNV3902" s="57"/>
      <c r="QNW3902" s="57"/>
      <c r="QNX3902" s="57"/>
      <c r="QNY3902" s="56"/>
      <c r="QNZ3902" s="57"/>
      <c r="QOA3902" s="64"/>
      <c r="QOB3902" s="64"/>
      <c r="QOC3902" s="64"/>
      <c r="QOD3902" s="64"/>
      <c r="QOE3902" s="62"/>
      <c r="QOF3902" s="63"/>
      <c r="QOG3902" s="62"/>
      <c r="QOH3902" s="62"/>
      <c r="QOI3902" s="61"/>
      <c r="QOJ3902" s="60"/>
      <c r="QOK3902" s="59"/>
      <c r="QOL3902" s="57"/>
      <c r="QOM3902" s="57"/>
      <c r="QON3902" s="57"/>
      <c r="QOO3902" s="57"/>
      <c r="QOP3902" s="57"/>
      <c r="QOQ3902" s="57"/>
      <c r="QOR3902" s="57"/>
      <c r="QOS3902" s="57"/>
      <c r="QOT3902" s="58"/>
      <c r="QOU3902" s="57"/>
      <c r="QOV3902" s="57"/>
      <c r="QOW3902" s="57"/>
      <c r="QOX3902" s="57"/>
      <c r="QOY3902" s="57"/>
      <c r="QOZ3902" s="56"/>
      <c r="QPA3902" s="57"/>
      <c r="QPB3902" s="64"/>
      <c r="QPC3902" s="64"/>
      <c r="QPD3902" s="64"/>
      <c r="QPE3902" s="64"/>
      <c r="QPF3902" s="62"/>
      <c r="QPG3902" s="63"/>
      <c r="QPH3902" s="62"/>
      <c r="QPI3902" s="62"/>
      <c r="QPJ3902" s="61"/>
      <c r="QPK3902" s="60"/>
      <c r="QPL3902" s="59"/>
      <c r="QPM3902" s="57"/>
      <c r="QPN3902" s="57"/>
      <c r="QPO3902" s="57"/>
      <c r="QPP3902" s="57"/>
      <c r="QPQ3902" s="57"/>
      <c r="QPR3902" s="57"/>
      <c r="QPS3902" s="57"/>
      <c r="QPT3902" s="57"/>
      <c r="QPU3902" s="58"/>
      <c r="QPV3902" s="57"/>
      <c r="QPW3902" s="57"/>
      <c r="QPX3902" s="57"/>
      <c r="QPY3902" s="57"/>
      <c r="QPZ3902" s="57"/>
      <c r="QQA3902" s="56"/>
      <c r="QQB3902" s="57"/>
      <c r="QQC3902" s="64"/>
      <c r="QQD3902" s="64"/>
      <c r="QQE3902" s="64"/>
      <c r="QQF3902" s="64"/>
      <c r="QQG3902" s="62"/>
      <c r="QQH3902" s="63"/>
      <c r="QQI3902" s="62"/>
      <c r="QQJ3902" s="62"/>
      <c r="QQK3902" s="61"/>
      <c r="QQL3902" s="60"/>
      <c r="QQM3902" s="59"/>
      <c r="QQN3902" s="57"/>
      <c r="QQO3902" s="57"/>
      <c r="QQP3902" s="57"/>
      <c r="QQQ3902" s="57"/>
      <c r="QQR3902" s="57"/>
      <c r="QQS3902" s="57"/>
      <c r="QQT3902" s="57"/>
      <c r="QQU3902" s="57"/>
      <c r="QQV3902" s="58"/>
      <c r="QQW3902" s="57"/>
      <c r="QQX3902" s="57"/>
      <c r="QQY3902" s="57"/>
      <c r="QQZ3902" s="57"/>
      <c r="QRA3902" s="57"/>
      <c r="QRB3902" s="56"/>
      <c r="QRC3902" s="57"/>
      <c r="QRD3902" s="64"/>
      <c r="QRE3902" s="64"/>
      <c r="QRF3902" s="64"/>
      <c r="QRG3902" s="64"/>
      <c r="QRH3902" s="62"/>
      <c r="QRI3902" s="63"/>
      <c r="QRJ3902" s="62"/>
      <c r="QRK3902" s="62"/>
      <c r="QRL3902" s="61"/>
      <c r="QRM3902" s="60"/>
      <c r="QRN3902" s="59"/>
      <c r="QRO3902" s="57"/>
      <c r="QRP3902" s="57"/>
      <c r="QRQ3902" s="57"/>
      <c r="QRR3902" s="57"/>
      <c r="QRS3902" s="57"/>
      <c r="QRT3902" s="57"/>
      <c r="QRU3902" s="57"/>
      <c r="QRV3902" s="57"/>
      <c r="QRW3902" s="58"/>
      <c r="QRX3902" s="57"/>
      <c r="QRY3902" s="57"/>
      <c r="QRZ3902" s="57"/>
      <c r="QSA3902" s="57"/>
      <c r="QSB3902" s="57"/>
      <c r="QSC3902" s="56"/>
      <c r="QSD3902" s="57"/>
      <c r="QSE3902" s="64"/>
      <c r="QSF3902" s="64"/>
      <c r="QSG3902" s="64"/>
      <c r="QSH3902" s="64"/>
      <c r="QSI3902" s="62"/>
      <c r="QSJ3902" s="63"/>
      <c r="QSK3902" s="62"/>
      <c r="QSL3902" s="62"/>
      <c r="QSM3902" s="61"/>
      <c r="QSN3902" s="60"/>
      <c r="QSO3902" s="59"/>
      <c r="QSP3902" s="57"/>
      <c r="QSQ3902" s="57"/>
      <c r="QSR3902" s="57"/>
      <c r="QSS3902" s="57"/>
      <c r="QST3902" s="57"/>
      <c r="QSU3902" s="57"/>
      <c r="QSV3902" s="57"/>
      <c r="QSW3902" s="57"/>
      <c r="QSX3902" s="58"/>
      <c r="QSY3902" s="57"/>
      <c r="QSZ3902" s="57"/>
      <c r="QTA3902" s="57"/>
      <c r="QTB3902" s="57"/>
      <c r="QTC3902" s="57"/>
      <c r="QTD3902" s="56"/>
      <c r="QTE3902" s="57"/>
      <c r="QTF3902" s="64"/>
      <c r="QTG3902" s="64"/>
      <c r="QTH3902" s="64"/>
      <c r="QTI3902" s="64"/>
      <c r="QTJ3902" s="62"/>
      <c r="QTK3902" s="63"/>
      <c r="QTL3902" s="62"/>
      <c r="QTM3902" s="62"/>
      <c r="QTN3902" s="61"/>
      <c r="QTO3902" s="60"/>
      <c r="QTP3902" s="59"/>
      <c r="QTQ3902" s="57"/>
      <c r="QTR3902" s="57"/>
      <c r="QTS3902" s="57"/>
      <c r="QTT3902" s="57"/>
      <c r="QTU3902" s="57"/>
      <c r="QTV3902" s="57"/>
      <c r="QTW3902" s="57"/>
      <c r="QTX3902" s="57"/>
      <c r="QTY3902" s="58"/>
      <c r="QTZ3902" s="57"/>
      <c r="QUA3902" s="57"/>
      <c r="QUB3902" s="57"/>
      <c r="QUC3902" s="57"/>
      <c r="QUD3902" s="57"/>
      <c r="QUE3902" s="56"/>
      <c r="QUF3902" s="57"/>
      <c r="QUG3902" s="64"/>
      <c r="QUH3902" s="64"/>
      <c r="QUI3902" s="64"/>
      <c r="QUJ3902" s="64"/>
      <c r="QUK3902" s="62"/>
      <c r="QUL3902" s="63"/>
      <c r="QUM3902" s="62"/>
      <c r="QUN3902" s="62"/>
      <c r="QUO3902" s="61"/>
      <c r="QUP3902" s="60"/>
      <c r="QUQ3902" s="59"/>
      <c r="QUR3902" s="57"/>
      <c r="QUS3902" s="57"/>
      <c r="QUT3902" s="57"/>
      <c r="QUU3902" s="57"/>
      <c r="QUV3902" s="57"/>
      <c r="QUW3902" s="57"/>
      <c r="QUX3902" s="57"/>
      <c r="QUY3902" s="57"/>
      <c r="QUZ3902" s="58"/>
      <c r="QVA3902" s="57"/>
      <c r="QVB3902" s="57"/>
      <c r="QVC3902" s="57"/>
      <c r="QVD3902" s="57"/>
      <c r="QVE3902" s="57"/>
      <c r="QVF3902" s="56"/>
      <c r="QVG3902" s="57"/>
      <c r="QVH3902" s="64"/>
      <c r="QVI3902" s="64"/>
      <c r="QVJ3902" s="64"/>
      <c r="QVK3902" s="64"/>
      <c r="QVL3902" s="62"/>
      <c r="QVM3902" s="63"/>
      <c r="QVN3902" s="62"/>
      <c r="QVO3902" s="62"/>
      <c r="QVP3902" s="61"/>
      <c r="QVQ3902" s="60"/>
      <c r="QVR3902" s="59"/>
      <c r="QVS3902" s="57"/>
      <c r="QVT3902" s="57"/>
      <c r="QVU3902" s="57"/>
      <c r="QVV3902" s="57"/>
      <c r="QVW3902" s="57"/>
      <c r="QVX3902" s="57"/>
      <c r="QVY3902" s="57"/>
      <c r="QVZ3902" s="57"/>
      <c r="QWA3902" s="58"/>
      <c r="QWB3902" s="57"/>
      <c r="QWC3902" s="57"/>
      <c r="QWD3902" s="57"/>
      <c r="QWE3902" s="57"/>
      <c r="QWF3902" s="57"/>
      <c r="QWG3902" s="56"/>
      <c r="QWH3902" s="57"/>
      <c r="QWI3902" s="64"/>
      <c r="QWJ3902" s="64"/>
      <c r="QWK3902" s="64"/>
      <c r="QWL3902" s="64"/>
      <c r="QWM3902" s="62"/>
      <c r="QWN3902" s="63"/>
      <c r="QWO3902" s="62"/>
      <c r="QWP3902" s="62"/>
      <c r="QWQ3902" s="61"/>
      <c r="QWR3902" s="60"/>
      <c r="QWS3902" s="59"/>
      <c r="QWT3902" s="57"/>
      <c r="QWU3902" s="57"/>
      <c r="QWV3902" s="57"/>
      <c r="QWW3902" s="57"/>
      <c r="QWX3902" s="57"/>
      <c r="QWY3902" s="57"/>
      <c r="QWZ3902" s="57"/>
      <c r="QXA3902" s="57"/>
      <c r="QXB3902" s="58"/>
      <c r="QXC3902" s="57"/>
      <c r="QXD3902" s="57"/>
      <c r="QXE3902" s="57"/>
      <c r="QXF3902" s="57"/>
      <c r="QXG3902" s="57"/>
      <c r="QXH3902" s="56"/>
      <c r="QXI3902" s="57"/>
      <c r="QXJ3902" s="64"/>
      <c r="QXK3902" s="64"/>
      <c r="QXL3902" s="64"/>
      <c r="QXM3902" s="64"/>
      <c r="QXN3902" s="62"/>
      <c r="QXO3902" s="63"/>
      <c r="QXP3902" s="62"/>
      <c r="QXQ3902" s="62"/>
      <c r="QXR3902" s="61"/>
      <c r="QXS3902" s="60"/>
      <c r="QXT3902" s="59"/>
      <c r="QXU3902" s="57"/>
      <c r="QXV3902" s="57"/>
      <c r="QXW3902" s="57"/>
      <c r="QXX3902" s="57"/>
      <c r="QXY3902" s="57"/>
      <c r="QXZ3902" s="57"/>
      <c r="QYA3902" s="57"/>
      <c r="QYB3902" s="57"/>
      <c r="QYC3902" s="58"/>
      <c r="QYD3902" s="57"/>
      <c r="QYE3902" s="57"/>
      <c r="QYF3902" s="57"/>
      <c r="QYG3902" s="57"/>
      <c r="QYH3902" s="57"/>
      <c r="QYI3902" s="56"/>
      <c r="QYJ3902" s="57"/>
      <c r="QYK3902" s="64"/>
      <c r="QYL3902" s="64"/>
      <c r="QYM3902" s="64"/>
      <c r="QYN3902" s="64"/>
      <c r="QYO3902" s="62"/>
      <c r="QYP3902" s="63"/>
      <c r="QYQ3902" s="62"/>
      <c r="QYR3902" s="62"/>
      <c r="QYS3902" s="61"/>
      <c r="QYT3902" s="60"/>
      <c r="QYU3902" s="59"/>
      <c r="QYV3902" s="57"/>
      <c r="QYW3902" s="57"/>
      <c r="QYX3902" s="57"/>
      <c r="QYY3902" s="57"/>
      <c r="QYZ3902" s="57"/>
      <c r="QZA3902" s="57"/>
      <c r="QZB3902" s="57"/>
      <c r="QZC3902" s="57"/>
      <c r="QZD3902" s="58"/>
      <c r="QZE3902" s="57"/>
      <c r="QZF3902" s="57"/>
      <c r="QZG3902" s="57"/>
      <c r="QZH3902" s="57"/>
      <c r="QZI3902" s="57"/>
      <c r="QZJ3902" s="56"/>
      <c r="QZK3902" s="57"/>
      <c r="QZL3902" s="64"/>
      <c r="QZM3902" s="64"/>
      <c r="QZN3902" s="64"/>
      <c r="QZO3902" s="64"/>
      <c r="QZP3902" s="62"/>
      <c r="QZQ3902" s="63"/>
      <c r="QZR3902" s="62"/>
      <c r="QZS3902" s="62"/>
      <c r="QZT3902" s="61"/>
      <c r="QZU3902" s="60"/>
      <c r="QZV3902" s="59"/>
      <c r="QZW3902" s="57"/>
      <c r="QZX3902" s="57"/>
      <c r="QZY3902" s="57"/>
      <c r="QZZ3902" s="57"/>
      <c r="RAA3902" s="57"/>
      <c r="RAB3902" s="57"/>
      <c r="RAC3902" s="57"/>
      <c r="RAD3902" s="57"/>
      <c r="RAE3902" s="58"/>
      <c r="RAF3902" s="57"/>
      <c r="RAG3902" s="57"/>
      <c r="RAH3902" s="57"/>
      <c r="RAI3902" s="57"/>
      <c r="RAJ3902" s="57"/>
      <c r="RAK3902" s="56"/>
      <c r="RAL3902" s="57"/>
      <c r="RAM3902" s="64"/>
      <c r="RAN3902" s="64"/>
      <c r="RAO3902" s="64"/>
      <c r="RAP3902" s="64"/>
      <c r="RAQ3902" s="62"/>
      <c r="RAR3902" s="63"/>
      <c r="RAS3902" s="62"/>
      <c r="RAT3902" s="62"/>
      <c r="RAU3902" s="61"/>
      <c r="RAV3902" s="60"/>
      <c r="RAW3902" s="59"/>
      <c r="RAX3902" s="57"/>
      <c r="RAY3902" s="57"/>
      <c r="RAZ3902" s="57"/>
      <c r="RBA3902" s="57"/>
      <c r="RBB3902" s="57"/>
      <c r="RBC3902" s="57"/>
      <c r="RBD3902" s="57"/>
      <c r="RBE3902" s="57"/>
      <c r="RBF3902" s="58"/>
      <c r="RBG3902" s="57"/>
      <c r="RBH3902" s="57"/>
      <c r="RBI3902" s="57"/>
      <c r="RBJ3902" s="57"/>
      <c r="RBK3902" s="57"/>
      <c r="RBL3902" s="56"/>
      <c r="RBM3902" s="57"/>
      <c r="RBN3902" s="64"/>
      <c r="RBO3902" s="64"/>
      <c r="RBP3902" s="64"/>
      <c r="RBQ3902" s="64"/>
      <c r="RBR3902" s="62"/>
      <c r="RBS3902" s="63"/>
      <c r="RBT3902" s="62"/>
      <c r="RBU3902" s="62"/>
      <c r="RBV3902" s="61"/>
      <c r="RBW3902" s="60"/>
      <c r="RBX3902" s="59"/>
      <c r="RBY3902" s="57"/>
      <c r="RBZ3902" s="57"/>
      <c r="RCA3902" s="57"/>
      <c r="RCB3902" s="57"/>
      <c r="RCC3902" s="57"/>
      <c r="RCD3902" s="57"/>
      <c r="RCE3902" s="57"/>
      <c r="RCF3902" s="57"/>
      <c r="RCG3902" s="58"/>
      <c r="RCH3902" s="57"/>
      <c r="RCI3902" s="57"/>
      <c r="RCJ3902" s="57"/>
      <c r="RCK3902" s="57"/>
      <c r="RCL3902" s="57"/>
      <c r="RCM3902" s="56"/>
      <c r="RCN3902" s="57"/>
      <c r="RCO3902" s="64"/>
      <c r="RCP3902" s="64"/>
      <c r="RCQ3902" s="64"/>
      <c r="RCR3902" s="64"/>
      <c r="RCS3902" s="62"/>
      <c r="RCT3902" s="63"/>
      <c r="RCU3902" s="62"/>
      <c r="RCV3902" s="62"/>
      <c r="RCW3902" s="61"/>
      <c r="RCX3902" s="60"/>
      <c r="RCY3902" s="59"/>
      <c r="RCZ3902" s="57"/>
      <c r="RDA3902" s="57"/>
      <c r="RDB3902" s="57"/>
      <c r="RDC3902" s="57"/>
      <c r="RDD3902" s="57"/>
      <c r="RDE3902" s="57"/>
      <c r="RDF3902" s="57"/>
      <c r="RDG3902" s="57"/>
      <c r="RDH3902" s="58"/>
      <c r="RDI3902" s="57"/>
      <c r="RDJ3902" s="57"/>
      <c r="RDK3902" s="57"/>
      <c r="RDL3902" s="57"/>
      <c r="RDM3902" s="57"/>
      <c r="RDN3902" s="56"/>
      <c r="RDO3902" s="57"/>
      <c r="RDP3902" s="64"/>
      <c r="RDQ3902" s="64"/>
      <c r="RDR3902" s="64"/>
      <c r="RDS3902" s="64"/>
      <c r="RDT3902" s="62"/>
      <c r="RDU3902" s="63"/>
      <c r="RDV3902" s="62"/>
      <c r="RDW3902" s="62"/>
      <c r="RDX3902" s="61"/>
      <c r="RDY3902" s="60"/>
      <c r="RDZ3902" s="59"/>
      <c r="REA3902" s="57"/>
      <c r="REB3902" s="57"/>
      <c r="REC3902" s="57"/>
      <c r="RED3902" s="57"/>
      <c r="REE3902" s="57"/>
      <c r="REF3902" s="57"/>
      <c r="REG3902" s="57"/>
      <c r="REH3902" s="57"/>
      <c r="REI3902" s="58"/>
      <c r="REJ3902" s="57"/>
      <c r="REK3902" s="57"/>
      <c r="REL3902" s="57"/>
      <c r="REM3902" s="57"/>
      <c r="REN3902" s="57"/>
      <c r="REO3902" s="56"/>
      <c r="REP3902" s="57"/>
      <c r="REQ3902" s="64"/>
      <c r="RER3902" s="64"/>
      <c r="RES3902" s="64"/>
      <c r="RET3902" s="64"/>
      <c r="REU3902" s="62"/>
      <c r="REV3902" s="63"/>
      <c r="REW3902" s="62"/>
      <c r="REX3902" s="62"/>
      <c r="REY3902" s="61"/>
      <c r="REZ3902" s="60"/>
      <c r="RFA3902" s="59"/>
      <c r="RFB3902" s="57"/>
      <c r="RFC3902" s="57"/>
      <c r="RFD3902" s="57"/>
      <c r="RFE3902" s="57"/>
      <c r="RFF3902" s="57"/>
      <c r="RFG3902" s="57"/>
      <c r="RFH3902" s="57"/>
      <c r="RFI3902" s="57"/>
      <c r="RFJ3902" s="58"/>
      <c r="RFK3902" s="57"/>
      <c r="RFL3902" s="57"/>
      <c r="RFM3902" s="57"/>
      <c r="RFN3902" s="57"/>
      <c r="RFO3902" s="57"/>
      <c r="RFP3902" s="56"/>
      <c r="RFQ3902" s="57"/>
      <c r="RFR3902" s="64"/>
      <c r="RFS3902" s="64"/>
      <c r="RFT3902" s="64"/>
      <c r="RFU3902" s="64"/>
      <c r="RFV3902" s="62"/>
      <c r="RFW3902" s="63"/>
      <c r="RFX3902" s="62"/>
      <c r="RFY3902" s="62"/>
      <c r="RFZ3902" s="61"/>
      <c r="RGA3902" s="60"/>
      <c r="RGB3902" s="59"/>
      <c r="RGC3902" s="57"/>
      <c r="RGD3902" s="57"/>
      <c r="RGE3902" s="57"/>
      <c r="RGF3902" s="57"/>
      <c r="RGG3902" s="57"/>
      <c r="RGH3902" s="57"/>
      <c r="RGI3902" s="57"/>
      <c r="RGJ3902" s="57"/>
      <c r="RGK3902" s="58"/>
      <c r="RGL3902" s="57"/>
      <c r="RGM3902" s="57"/>
      <c r="RGN3902" s="57"/>
      <c r="RGO3902" s="57"/>
      <c r="RGP3902" s="57"/>
      <c r="RGQ3902" s="56"/>
      <c r="RGR3902" s="57"/>
      <c r="RGS3902" s="64"/>
      <c r="RGT3902" s="64"/>
      <c r="RGU3902" s="64"/>
      <c r="RGV3902" s="64"/>
      <c r="RGW3902" s="62"/>
      <c r="RGX3902" s="63"/>
      <c r="RGY3902" s="62"/>
      <c r="RGZ3902" s="62"/>
      <c r="RHA3902" s="61"/>
      <c r="RHB3902" s="60"/>
      <c r="RHC3902" s="59"/>
      <c r="RHD3902" s="57"/>
      <c r="RHE3902" s="57"/>
      <c r="RHF3902" s="57"/>
      <c r="RHG3902" s="57"/>
      <c r="RHH3902" s="57"/>
      <c r="RHI3902" s="57"/>
      <c r="RHJ3902" s="57"/>
      <c r="RHK3902" s="57"/>
      <c r="RHL3902" s="58"/>
      <c r="RHM3902" s="57"/>
      <c r="RHN3902" s="57"/>
      <c r="RHO3902" s="57"/>
      <c r="RHP3902" s="57"/>
      <c r="RHQ3902" s="57"/>
      <c r="RHR3902" s="56"/>
      <c r="RHS3902" s="57"/>
      <c r="RHT3902" s="64"/>
      <c r="RHU3902" s="64"/>
      <c r="RHV3902" s="64"/>
      <c r="RHW3902" s="64"/>
      <c r="RHX3902" s="62"/>
      <c r="RHY3902" s="63"/>
      <c r="RHZ3902" s="62"/>
      <c r="RIA3902" s="62"/>
      <c r="RIB3902" s="61"/>
      <c r="RIC3902" s="60"/>
      <c r="RID3902" s="59"/>
      <c r="RIE3902" s="57"/>
      <c r="RIF3902" s="57"/>
      <c r="RIG3902" s="57"/>
      <c r="RIH3902" s="57"/>
      <c r="RII3902" s="57"/>
      <c r="RIJ3902" s="57"/>
      <c r="RIK3902" s="57"/>
      <c r="RIL3902" s="57"/>
      <c r="RIM3902" s="58"/>
      <c r="RIN3902" s="57"/>
      <c r="RIO3902" s="57"/>
      <c r="RIP3902" s="57"/>
      <c r="RIQ3902" s="57"/>
      <c r="RIR3902" s="57"/>
      <c r="RIS3902" s="56"/>
      <c r="RIT3902" s="57"/>
      <c r="RIU3902" s="64"/>
      <c r="RIV3902" s="64"/>
      <c r="RIW3902" s="64"/>
      <c r="RIX3902" s="64"/>
      <c r="RIY3902" s="62"/>
      <c r="RIZ3902" s="63"/>
      <c r="RJA3902" s="62"/>
      <c r="RJB3902" s="62"/>
      <c r="RJC3902" s="61"/>
      <c r="RJD3902" s="60"/>
      <c r="RJE3902" s="59"/>
      <c r="RJF3902" s="57"/>
      <c r="RJG3902" s="57"/>
      <c r="RJH3902" s="57"/>
      <c r="RJI3902" s="57"/>
      <c r="RJJ3902" s="57"/>
      <c r="RJK3902" s="57"/>
      <c r="RJL3902" s="57"/>
      <c r="RJM3902" s="57"/>
      <c r="RJN3902" s="58"/>
      <c r="RJO3902" s="57"/>
      <c r="RJP3902" s="57"/>
      <c r="RJQ3902" s="57"/>
      <c r="RJR3902" s="57"/>
      <c r="RJS3902" s="57"/>
      <c r="RJT3902" s="56"/>
      <c r="RJU3902" s="57"/>
      <c r="RJV3902" s="64"/>
      <c r="RJW3902" s="64"/>
      <c r="RJX3902" s="64"/>
      <c r="RJY3902" s="64"/>
      <c r="RJZ3902" s="62"/>
      <c r="RKA3902" s="63"/>
      <c r="RKB3902" s="62"/>
      <c r="RKC3902" s="62"/>
      <c r="RKD3902" s="61"/>
      <c r="RKE3902" s="60"/>
      <c r="RKF3902" s="59"/>
      <c r="RKG3902" s="57"/>
      <c r="RKH3902" s="57"/>
      <c r="RKI3902" s="57"/>
      <c r="RKJ3902" s="57"/>
      <c r="RKK3902" s="57"/>
      <c r="RKL3902" s="57"/>
      <c r="RKM3902" s="57"/>
      <c r="RKN3902" s="57"/>
      <c r="RKO3902" s="58"/>
      <c r="RKP3902" s="57"/>
      <c r="RKQ3902" s="57"/>
      <c r="RKR3902" s="57"/>
      <c r="RKS3902" s="57"/>
      <c r="RKT3902" s="57"/>
      <c r="RKU3902" s="56"/>
      <c r="RKV3902" s="57"/>
      <c r="RKW3902" s="64"/>
      <c r="RKX3902" s="64"/>
      <c r="RKY3902" s="64"/>
      <c r="RKZ3902" s="64"/>
      <c r="RLA3902" s="62"/>
      <c r="RLB3902" s="63"/>
      <c r="RLC3902" s="62"/>
      <c r="RLD3902" s="62"/>
      <c r="RLE3902" s="61"/>
      <c r="RLF3902" s="60"/>
      <c r="RLG3902" s="59"/>
      <c r="RLH3902" s="57"/>
      <c r="RLI3902" s="57"/>
      <c r="RLJ3902" s="57"/>
      <c r="RLK3902" s="57"/>
      <c r="RLL3902" s="57"/>
      <c r="RLM3902" s="57"/>
      <c r="RLN3902" s="57"/>
      <c r="RLO3902" s="57"/>
      <c r="RLP3902" s="58"/>
      <c r="RLQ3902" s="57"/>
      <c r="RLR3902" s="57"/>
      <c r="RLS3902" s="57"/>
      <c r="RLT3902" s="57"/>
      <c r="RLU3902" s="57"/>
      <c r="RLV3902" s="56"/>
      <c r="RLW3902" s="57"/>
      <c r="RLX3902" s="64"/>
      <c r="RLY3902" s="64"/>
      <c r="RLZ3902" s="64"/>
      <c r="RMA3902" s="64"/>
      <c r="RMB3902" s="62"/>
      <c r="RMC3902" s="63"/>
      <c r="RMD3902" s="62"/>
      <c r="RME3902" s="62"/>
      <c r="RMF3902" s="61"/>
      <c r="RMG3902" s="60"/>
      <c r="RMH3902" s="59"/>
      <c r="RMI3902" s="57"/>
      <c r="RMJ3902" s="57"/>
      <c r="RMK3902" s="57"/>
      <c r="RML3902" s="57"/>
      <c r="RMM3902" s="57"/>
      <c r="RMN3902" s="57"/>
      <c r="RMO3902" s="57"/>
      <c r="RMP3902" s="57"/>
      <c r="RMQ3902" s="58"/>
      <c r="RMR3902" s="57"/>
      <c r="RMS3902" s="57"/>
      <c r="RMT3902" s="57"/>
      <c r="RMU3902" s="57"/>
      <c r="RMV3902" s="57"/>
      <c r="RMW3902" s="56"/>
      <c r="RMX3902" s="57"/>
      <c r="RMY3902" s="64"/>
      <c r="RMZ3902" s="64"/>
      <c r="RNA3902" s="64"/>
      <c r="RNB3902" s="64"/>
      <c r="RNC3902" s="62"/>
      <c r="RND3902" s="63"/>
      <c r="RNE3902" s="62"/>
      <c r="RNF3902" s="62"/>
      <c r="RNG3902" s="61"/>
      <c r="RNH3902" s="60"/>
      <c r="RNI3902" s="59"/>
      <c r="RNJ3902" s="57"/>
      <c r="RNK3902" s="57"/>
      <c r="RNL3902" s="57"/>
      <c r="RNM3902" s="57"/>
      <c r="RNN3902" s="57"/>
      <c r="RNO3902" s="57"/>
      <c r="RNP3902" s="57"/>
      <c r="RNQ3902" s="57"/>
      <c r="RNR3902" s="58"/>
      <c r="RNS3902" s="57"/>
      <c r="RNT3902" s="57"/>
      <c r="RNU3902" s="57"/>
      <c r="RNV3902" s="57"/>
      <c r="RNW3902" s="57"/>
      <c r="RNX3902" s="56"/>
      <c r="RNY3902" s="57"/>
      <c r="RNZ3902" s="64"/>
      <c r="ROA3902" s="64"/>
      <c r="ROB3902" s="64"/>
      <c r="ROC3902" s="64"/>
      <c r="ROD3902" s="62"/>
      <c r="ROE3902" s="63"/>
      <c r="ROF3902" s="62"/>
      <c r="ROG3902" s="62"/>
      <c r="ROH3902" s="61"/>
      <c r="ROI3902" s="60"/>
      <c r="ROJ3902" s="59"/>
      <c r="ROK3902" s="57"/>
      <c r="ROL3902" s="57"/>
      <c r="ROM3902" s="57"/>
      <c r="RON3902" s="57"/>
      <c r="ROO3902" s="57"/>
      <c r="ROP3902" s="57"/>
      <c r="ROQ3902" s="57"/>
      <c r="ROR3902" s="57"/>
      <c r="ROS3902" s="58"/>
      <c r="ROT3902" s="57"/>
      <c r="ROU3902" s="57"/>
      <c r="ROV3902" s="57"/>
      <c r="ROW3902" s="57"/>
      <c r="ROX3902" s="57"/>
      <c r="ROY3902" s="56"/>
      <c r="ROZ3902" s="57"/>
      <c r="RPA3902" s="64"/>
      <c r="RPB3902" s="64"/>
      <c r="RPC3902" s="64"/>
      <c r="RPD3902" s="64"/>
      <c r="RPE3902" s="62"/>
      <c r="RPF3902" s="63"/>
      <c r="RPG3902" s="62"/>
      <c r="RPH3902" s="62"/>
      <c r="RPI3902" s="61"/>
      <c r="RPJ3902" s="60"/>
      <c r="RPK3902" s="59"/>
      <c r="RPL3902" s="57"/>
      <c r="RPM3902" s="57"/>
      <c r="RPN3902" s="57"/>
      <c r="RPO3902" s="57"/>
      <c r="RPP3902" s="57"/>
      <c r="RPQ3902" s="57"/>
      <c r="RPR3902" s="57"/>
      <c r="RPS3902" s="57"/>
      <c r="RPT3902" s="58"/>
      <c r="RPU3902" s="57"/>
      <c r="RPV3902" s="57"/>
      <c r="RPW3902" s="57"/>
      <c r="RPX3902" s="57"/>
      <c r="RPY3902" s="57"/>
      <c r="RPZ3902" s="56"/>
      <c r="RQA3902" s="57"/>
      <c r="RQB3902" s="64"/>
      <c r="RQC3902" s="64"/>
      <c r="RQD3902" s="64"/>
      <c r="RQE3902" s="64"/>
      <c r="RQF3902" s="62"/>
      <c r="RQG3902" s="63"/>
      <c r="RQH3902" s="62"/>
      <c r="RQI3902" s="62"/>
      <c r="RQJ3902" s="61"/>
      <c r="RQK3902" s="60"/>
      <c r="RQL3902" s="59"/>
      <c r="RQM3902" s="57"/>
      <c r="RQN3902" s="57"/>
      <c r="RQO3902" s="57"/>
      <c r="RQP3902" s="57"/>
      <c r="RQQ3902" s="57"/>
      <c r="RQR3902" s="57"/>
      <c r="RQS3902" s="57"/>
      <c r="RQT3902" s="57"/>
      <c r="RQU3902" s="58"/>
      <c r="RQV3902" s="57"/>
      <c r="RQW3902" s="57"/>
      <c r="RQX3902" s="57"/>
      <c r="RQY3902" s="57"/>
      <c r="RQZ3902" s="57"/>
      <c r="RRA3902" s="56"/>
      <c r="RRB3902" s="57"/>
      <c r="RRC3902" s="64"/>
      <c r="RRD3902" s="64"/>
      <c r="RRE3902" s="64"/>
      <c r="RRF3902" s="64"/>
      <c r="RRG3902" s="62"/>
      <c r="RRH3902" s="63"/>
      <c r="RRI3902" s="62"/>
      <c r="RRJ3902" s="62"/>
      <c r="RRK3902" s="61"/>
      <c r="RRL3902" s="60"/>
      <c r="RRM3902" s="59"/>
      <c r="RRN3902" s="57"/>
      <c r="RRO3902" s="57"/>
      <c r="RRP3902" s="57"/>
      <c r="RRQ3902" s="57"/>
      <c r="RRR3902" s="57"/>
      <c r="RRS3902" s="57"/>
      <c r="RRT3902" s="57"/>
      <c r="RRU3902" s="57"/>
      <c r="RRV3902" s="58"/>
      <c r="RRW3902" s="57"/>
      <c r="RRX3902" s="57"/>
      <c r="RRY3902" s="57"/>
      <c r="RRZ3902" s="57"/>
      <c r="RSA3902" s="57"/>
      <c r="RSB3902" s="56"/>
      <c r="RSC3902" s="57"/>
      <c r="RSD3902" s="64"/>
      <c r="RSE3902" s="64"/>
      <c r="RSF3902" s="64"/>
      <c r="RSG3902" s="64"/>
      <c r="RSH3902" s="62"/>
      <c r="RSI3902" s="63"/>
      <c r="RSJ3902" s="62"/>
      <c r="RSK3902" s="62"/>
      <c r="RSL3902" s="61"/>
      <c r="RSM3902" s="60"/>
      <c r="RSN3902" s="59"/>
      <c r="RSO3902" s="57"/>
      <c r="RSP3902" s="57"/>
      <c r="RSQ3902" s="57"/>
      <c r="RSR3902" s="57"/>
      <c r="RSS3902" s="57"/>
      <c r="RST3902" s="57"/>
      <c r="RSU3902" s="57"/>
      <c r="RSV3902" s="57"/>
      <c r="RSW3902" s="58"/>
      <c r="RSX3902" s="57"/>
      <c r="RSY3902" s="57"/>
      <c r="RSZ3902" s="57"/>
      <c r="RTA3902" s="57"/>
      <c r="RTB3902" s="57"/>
      <c r="RTC3902" s="56"/>
      <c r="RTD3902" s="57"/>
      <c r="RTE3902" s="64"/>
      <c r="RTF3902" s="64"/>
      <c r="RTG3902" s="64"/>
      <c r="RTH3902" s="64"/>
      <c r="RTI3902" s="62"/>
      <c r="RTJ3902" s="63"/>
      <c r="RTK3902" s="62"/>
      <c r="RTL3902" s="62"/>
      <c r="RTM3902" s="61"/>
      <c r="RTN3902" s="60"/>
      <c r="RTO3902" s="59"/>
      <c r="RTP3902" s="57"/>
      <c r="RTQ3902" s="57"/>
      <c r="RTR3902" s="57"/>
      <c r="RTS3902" s="57"/>
      <c r="RTT3902" s="57"/>
      <c r="RTU3902" s="57"/>
      <c r="RTV3902" s="57"/>
      <c r="RTW3902" s="57"/>
      <c r="RTX3902" s="58"/>
      <c r="RTY3902" s="57"/>
      <c r="RTZ3902" s="57"/>
      <c r="RUA3902" s="57"/>
      <c r="RUB3902" s="57"/>
      <c r="RUC3902" s="57"/>
      <c r="RUD3902" s="56"/>
      <c r="RUE3902" s="57"/>
      <c r="RUF3902" s="64"/>
      <c r="RUG3902" s="64"/>
      <c r="RUH3902" s="64"/>
      <c r="RUI3902" s="64"/>
      <c r="RUJ3902" s="62"/>
      <c r="RUK3902" s="63"/>
      <c r="RUL3902" s="62"/>
      <c r="RUM3902" s="62"/>
      <c r="RUN3902" s="61"/>
      <c r="RUO3902" s="60"/>
      <c r="RUP3902" s="59"/>
      <c r="RUQ3902" s="57"/>
      <c r="RUR3902" s="57"/>
      <c r="RUS3902" s="57"/>
      <c r="RUT3902" s="57"/>
      <c r="RUU3902" s="57"/>
      <c r="RUV3902" s="57"/>
      <c r="RUW3902" s="57"/>
      <c r="RUX3902" s="57"/>
      <c r="RUY3902" s="58"/>
      <c r="RUZ3902" s="57"/>
      <c r="RVA3902" s="57"/>
      <c r="RVB3902" s="57"/>
      <c r="RVC3902" s="57"/>
      <c r="RVD3902" s="57"/>
      <c r="RVE3902" s="56"/>
      <c r="RVF3902" s="57"/>
      <c r="RVG3902" s="64"/>
      <c r="RVH3902" s="64"/>
      <c r="RVI3902" s="64"/>
      <c r="RVJ3902" s="64"/>
      <c r="RVK3902" s="62"/>
      <c r="RVL3902" s="63"/>
      <c r="RVM3902" s="62"/>
      <c r="RVN3902" s="62"/>
      <c r="RVO3902" s="61"/>
      <c r="RVP3902" s="60"/>
      <c r="RVQ3902" s="59"/>
      <c r="RVR3902" s="57"/>
      <c r="RVS3902" s="57"/>
      <c r="RVT3902" s="57"/>
      <c r="RVU3902" s="57"/>
      <c r="RVV3902" s="57"/>
      <c r="RVW3902" s="57"/>
      <c r="RVX3902" s="57"/>
      <c r="RVY3902" s="57"/>
      <c r="RVZ3902" s="58"/>
      <c r="RWA3902" s="57"/>
      <c r="RWB3902" s="57"/>
      <c r="RWC3902" s="57"/>
      <c r="RWD3902" s="57"/>
      <c r="RWE3902" s="57"/>
      <c r="RWF3902" s="56"/>
      <c r="RWG3902" s="57"/>
      <c r="RWH3902" s="64"/>
      <c r="RWI3902" s="64"/>
      <c r="RWJ3902" s="64"/>
      <c r="RWK3902" s="64"/>
      <c r="RWL3902" s="62"/>
      <c r="RWM3902" s="63"/>
      <c r="RWN3902" s="62"/>
      <c r="RWO3902" s="62"/>
      <c r="RWP3902" s="61"/>
      <c r="RWQ3902" s="60"/>
      <c r="RWR3902" s="59"/>
      <c r="RWS3902" s="57"/>
      <c r="RWT3902" s="57"/>
      <c r="RWU3902" s="57"/>
      <c r="RWV3902" s="57"/>
      <c r="RWW3902" s="57"/>
      <c r="RWX3902" s="57"/>
      <c r="RWY3902" s="57"/>
      <c r="RWZ3902" s="57"/>
      <c r="RXA3902" s="58"/>
      <c r="RXB3902" s="57"/>
      <c r="RXC3902" s="57"/>
      <c r="RXD3902" s="57"/>
      <c r="RXE3902" s="57"/>
      <c r="RXF3902" s="57"/>
      <c r="RXG3902" s="56"/>
      <c r="RXH3902" s="57"/>
      <c r="RXI3902" s="64"/>
      <c r="RXJ3902" s="64"/>
      <c r="RXK3902" s="64"/>
      <c r="RXL3902" s="64"/>
      <c r="RXM3902" s="62"/>
      <c r="RXN3902" s="63"/>
      <c r="RXO3902" s="62"/>
      <c r="RXP3902" s="62"/>
      <c r="RXQ3902" s="61"/>
      <c r="RXR3902" s="60"/>
      <c r="RXS3902" s="59"/>
      <c r="RXT3902" s="57"/>
      <c r="RXU3902" s="57"/>
      <c r="RXV3902" s="57"/>
      <c r="RXW3902" s="57"/>
      <c r="RXX3902" s="57"/>
      <c r="RXY3902" s="57"/>
      <c r="RXZ3902" s="57"/>
      <c r="RYA3902" s="57"/>
      <c r="RYB3902" s="58"/>
      <c r="RYC3902" s="57"/>
      <c r="RYD3902" s="57"/>
      <c r="RYE3902" s="57"/>
      <c r="RYF3902" s="57"/>
      <c r="RYG3902" s="57"/>
      <c r="RYH3902" s="56"/>
      <c r="RYI3902" s="57"/>
      <c r="RYJ3902" s="64"/>
      <c r="RYK3902" s="64"/>
      <c r="RYL3902" s="64"/>
      <c r="RYM3902" s="64"/>
      <c r="RYN3902" s="62"/>
      <c r="RYO3902" s="63"/>
      <c r="RYP3902" s="62"/>
      <c r="RYQ3902" s="62"/>
      <c r="RYR3902" s="61"/>
      <c r="RYS3902" s="60"/>
      <c r="RYT3902" s="59"/>
      <c r="RYU3902" s="57"/>
      <c r="RYV3902" s="57"/>
      <c r="RYW3902" s="57"/>
      <c r="RYX3902" s="57"/>
      <c r="RYY3902" s="57"/>
      <c r="RYZ3902" s="57"/>
      <c r="RZA3902" s="57"/>
      <c r="RZB3902" s="57"/>
      <c r="RZC3902" s="58"/>
      <c r="RZD3902" s="57"/>
      <c r="RZE3902" s="57"/>
      <c r="RZF3902" s="57"/>
      <c r="RZG3902" s="57"/>
      <c r="RZH3902" s="57"/>
      <c r="RZI3902" s="56"/>
      <c r="RZJ3902" s="57"/>
      <c r="RZK3902" s="64"/>
      <c r="RZL3902" s="64"/>
      <c r="RZM3902" s="64"/>
      <c r="RZN3902" s="64"/>
      <c r="RZO3902" s="62"/>
      <c r="RZP3902" s="63"/>
      <c r="RZQ3902" s="62"/>
      <c r="RZR3902" s="62"/>
      <c r="RZS3902" s="61"/>
      <c r="RZT3902" s="60"/>
      <c r="RZU3902" s="59"/>
      <c r="RZV3902" s="57"/>
      <c r="RZW3902" s="57"/>
      <c r="RZX3902" s="57"/>
      <c r="RZY3902" s="57"/>
      <c r="RZZ3902" s="57"/>
      <c r="SAA3902" s="57"/>
      <c r="SAB3902" s="57"/>
      <c r="SAC3902" s="57"/>
      <c r="SAD3902" s="58"/>
      <c r="SAE3902" s="57"/>
      <c r="SAF3902" s="57"/>
      <c r="SAG3902" s="57"/>
      <c r="SAH3902" s="57"/>
      <c r="SAI3902" s="57"/>
      <c r="SAJ3902" s="56"/>
      <c r="SAK3902" s="57"/>
      <c r="SAL3902" s="64"/>
      <c r="SAM3902" s="64"/>
      <c r="SAN3902" s="64"/>
      <c r="SAO3902" s="64"/>
      <c r="SAP3902" s="62"/>
      <c r="SAQ3902" s="63"/>
      <c r="SAR3902" s="62"/>
      <c r="SAS3902" s="62"/>
      <c r="SAT3902" s="61"/>
      <c r="SAU3902" s="60"/>
      <c r="SAV3902" s="59"/>
      <c r="SAW3902" s="57"/>
      <c r="SAX3902" s="57"/>
      <c r="SAY3902" s="57"/>
      <c r="SAZ3902" s="57"/>
      <c r="SBA3902" s="57"/>
      <c r="SBB3902" s="57"/>
      <c r="SBC3902" s="57"/>
      <c r="SBD3902" s="57"/>
      <c r="SBE3902" s="58"/>
      <c r="SBF3902" s="57"/>
      <c r="SBG3902" s="57"/>
      <c r="SBH3902" s="57"/>
      <c r="SBI3902" s="57"/>
      <c r="SBJ3902" s="57"/>
      <c r="SBK3902" s="56"/>
      <c r="SBL3902" s="57"/>
      <c r="SBM3902" s="64"/>
      <c r="SBN3902" s="64"/>
      <c r="SBO3902" s="64"/>
      <c r="SBP3902" s="64"/>
      <c r="SBQ3902" s="62"/>
      <c r="SBR3902" s="63"/>
      <c r="SBS3902" s="62"/>
      <c r="SBT3902" s="62"/>
      <c r="SBU3902" s="61"/>
      <c r="SBV3902" s="60"/>
      <c r="SBW3902" s="59"/>
      <c r="SBX3902" s="57"/>
      <c r="SBY3902" s="57"/>
      <c r="SBZ3902" s="57"/>
      <c r="SCA3902" s="57"/>
      <c r="SCB3902" s="57"/>
      <c r="SCC3902" s="57"/>
      <c r="SCD3902" s="57"/>
      <c r="SCE3902" s="57"/>
      <c r="SCF3902" s="58"/>
      <c r="SCG3902" s="57"/>
      <c r="SCH3902" s="57"/>
      <c r="SCI3902" s="57"/>
      <c r="SCJ3902" s="57"/>
      <c r="SCK3902" s="57"/>
      <c r="SCL3902" s="56"/>
      <c r="SCM3902" s="57"/>
      <c r="SCN3902" s="64"/>
      <c r="SCO3902" s="64"/>
      <c r="SCP3902" s="64"/>
      <c r="SCQ3902" s="64"/>
      <c r="SCR3902" s="62"/>
      <c r="SCS3902" s="63"/>
      <c r="SCT3902" s="62"/>
      <c r="SCU3902" s="62"/>
      <c r="SCV3902" s="61"/>
      <c r="SCW3902" s="60"/>
      <c r="SCX3902" s="59"/>
      <c r="SCY3902" s="57"/>
      <c r="SCZ3902" s="57"/>
      <c r="SDA3902" s="57"/>
      <c r="SDB3902" s="57"/>
      <c r="SDC3902" s="57"/>
      <c r="SDD3902" s="57"/>
      <c r="SDE3902" s="57"/>
      <c r="SDF3902" s="57"/>
      <c r="SDG3902" s="58"/>
      <c r="SDH3902" s="57"/>
      <c r="SDI3902" s="57"/>
      <c r="SDJ3902" s="57"/>
      <c r="SDK3902" s="57"/>
      <c r="SDL3902" s="57"/>
      <c r="SDM3902" s="56"/>
      <c r="SDN3902" s="57"/>
      <c r="SDO3902" s="64"/>
      <c r="SDP3902" s="64"/>
      <c r="SDQ3902" s="64"/>
      <c r="SDR3902" s="64"/>
      <c r="SDS3902" s="62"/>
      <c r="SDT3902" s="63"/>
      <c r="SDU3902" s="62"/>
      <c r="SDV3902" s="62"/>
      <c r="SDW3902" s="61"/>
      <c r="SDX3902" s="60"/>
      <c r="SDY3902" s="59"/>
      <c r="SDZ3902" s="57"/>
      <c r="SEA3902" s="57"/>
      <c r="SEB3902" s="57"/>
      <c r="SEC3902" s="57"/>
      <c r="SED3902" s="57"/>
      <c r="SEE3902" s="57"/>
      <c r="SEF3902" s="57"/>
      <c r="SEG3902" s="57"/>
      <c r="SEH3902" s="58"/>
      <c r="SEI3902" s="57"/>
      <c r="SEJ3902" s="57"/>
      <c r="SEK3902" s="57"/>
      <c r="SEL3902" s="57"/>
      <c r="SEM3902" s="57"/>
      <c r="SEN3902" s="56"/>
      <c r="SEO3902" s="57"/>
      <c r="SEP3902" s="64"/>
      <c r="SEQ3902" s="64"/>
      <c r="SER3902" s="64"/>
      <c r="SES3902" s="64"/>
      <c r="SET3902" s="62"/>
      <c r="SEU3902" s="63"/>
      <c r="SEV3902" s="62"/>
      <c r="SEW3902" s="62"/>
      <c r="SEX3902" s="61"/>
      <c r="SEY3902" s="60"/>
      <c r="SEZ3902" s="59"/>
      <c r="SFA3902" s="57"/>
      <c r="SFB3902" s="57"/>
      <c r="SFC3902" s="57"/>
      <c r="SFD3902" s="57"/>
      <c r="SFE3902" s="57"/>
      <c r="SFF3902" s="57"/>
      <c r="SFG3902" s="57"/>
      <c r="SFH3902" s="57"/>
      <c r="SFI3902" s="58"/>
      <c r="SFJ3902" s="57"/>
      <c r="SFK3902" s="57"/>
      <c r="SFL3902" s="57"/>
      <c r="SFM3902" s="57"/>
      <c r="SFN3902" s="57"/>
      <c r="SFO3902" s="56"/>
      <c r="SFP3902" s="57"/>
      <c r="SFQ3902" s="64"/>
      <c r="SFR3902" s="64"/>
      <c r="SFS3902" s="64"/>
      <c r="SFT3902" s="64"/>
      <c r="SFU3902" s="62"/>
      <c r="SFV3902" s="63"/>
      <c r="SFW3902" s="62"/>
      <c r="SFX3902" s="62"/>
      <c r="SFY3902" s="61"/>
      <c r="SFZ3902" s="60"/>
      <c r="SGA3902" s="59"/>
      <c r="SGB3902" s="57"/>
      <c r="SGC3902" s="57"/>
      <c r="SGD3902" s="57"/>
      <c r="SGE3902" s="57"/>
      <c r="SGF3902" s="57"/>
      <c r="SGG3902" s="57"/>
      <c r="SGH3902" s="57"/>
      <c r="SGI3902" s="57"/>
      <c r="SGJ3902" s="58"/>
      <c r="SGK3902" s="57"/>
      <c r="SGL3902" s="57"/>
      <c r="SGM3902" s="57"/>
      <c r="SGN3902" s="57"/>
      <c r="SGO3902" s="57"/>
      <c r="SGP3902" s="56"/>
      <c r="SGQ3902" s="57"/>
      <c r="SGR3902" s="64"/>
      <c r="SGS3902" s="64"/>
      <c r="SGT3902" s="64"/>
      <c r="SGU3902" s="64"/>
      <c r="SGV3902" s="62"/>
      <c r="SGW3902" s="63"/>
      <c r="SGX3902" s="62"/>
      <c r="SGY3902" s="62"/>
      <c r="SGZ3902" s="61"/>
      <c r="SHA3902" s="60"/>
      <c r="SHB3902" s="59"/>
      <c r="SHC3902" s="57"/>
      <c r="SHD3902" s="57"/>
      <c r="SHE3902" s="57"/>
      <c r="SHF3902" s="57"/>
      <c r="SHG3902" s="57"/>
      <c r="SHH3902" s="57"/>
      <c r="SHI3902" s="57"/>
      <c r="SHJ3902" s="57"/>
      <c r="SHK3902" s="58"/>
      <c r="SHL3902" s="57"/>
      <c r="SHM3902" s="57"/>
      <c r="SHN3902" s="57"/>
      <c r="SHO3902" s="57"/>
      <c r="SHP3902" s="57"/>
      <c r="SHQ3902" s="56"/>
      <c r="SHR3902" s="57"/>
      <c r="SHS3902" s="64"/>
      <c r="SHT3902" s="64"/>
      <c r="SHU3902" s="64"/>
      <c r="SHV3902" s="64"/>
      <c r="SHW3902" s="62"/>
      <c r="SHX3902" s="63"/>
      <c r="SHY3902" s="62"/>
      <c r="SHZ3902" s="62"/>
      <c r="SIA3902" s="61"/>
      <c r="SIB3902" s="60"/>
      <c r="SIC3902" s="59"/>
      <c r="SID3902" s="57"/>
      <c r="SIE3902" s="57"/>
      <c r="SIF3902" s="57"/>
      <c r="SIG3902" s="57"/>
      <c r="SIH3902" s="57"/>
      <c r="SII3902" s="57"/>
      <c r="SIJ3902" s="57"/>
      <c r="SIK3902" s="57"/>
      <c r="SIL3902" s="58"/>
      <c r="SIM3902" s="57"/>
      <c r="SIN3902" s="57"/>
      <c r="SIO3902" s="57"/>
      <c r="SIP3902" s="57"/>
      <c r="SIQ3902" s="57"/>
      <c r="SIR3902" s="56"/>
      <c r="SIS3902" s="57"/>
      <c r="SIT3902" s="64"/>
      <c r="SIU3902" s="64"/>
      <c r="SIV3902" s="64"/>
      <c r="SIW3902" s="64"/>
      <c r="SIX3902" s="62"/>
      <c r="SIY3902" s="63"/>
      <c r="SIZ3902" s="62"/>
      <c r="SJA3902" s="62"/>
      <c r="SJB3902" s="61"/>
      <c r="SJC3902" s="60"/>
      <c r="SJD3902" s="59"/>
      <c r="SJE3902" s="57"/>
      <c r="SJF3902" s="57"/>
      <c r="SJG3902" s="57"/>
      <c r="SJH3902" s="57"/>
      <c r="SJI3902" s="57"/>
      <c r="SJJ3902" s="57"/>
      <c r="SJK3902" s="57"/>
      <c r="SJL3902" s="57"/>
      <c r="SJM3902" s="58"/>
      <c r="SJN3902" s="57"/>
      <c r="SJO3902" s="57"/>
      <c r="SJP3902" s="57"/>
      <c r="SJQ3902" s="57"/>
      <c r="SJR3902" s="57"/>
      <c r="SJS3902" s="56"/>
      <c r="SJT3902" s="57"/>
      <c r="SJU3902" s="64"/>
      <c r="SJV3902" s="64"/>
      <c r="SJW3902" s="64"/>
      <c r="SJX3902" s="64"/>
      <c r="SJY3902" s="62"/>
      <c r="SJZ3902" s="63"/>
      <c r="SKA3902" s="62"/>
      <c r="SKB3902" s="62"/>
      <c r="SKC3902" s="61"/>
      <c r="SKD3902" s="60"/>
      <c r="SKE3902" s="59"/>
      <c r="SKF3902" s="57"/>
      <c r="SKG3902" s="57"/>
      <c r="SKH3902" s="57"/>
      <c r="SKI3902" s="57"/>
      <c r="SKJ3902" s="57"/>
      <c r="SKK3902" s="57"/>
      <c r="SKL3902" s="57"/>
      <c r="SKM3902" s="57"/>
      <c r="SKN3902" s="58"/>
      <c r="SKO3902" s="57"/>
      <c r="SKP3902" s="57"/>
      <c r="SKQ3902" s="57"/>
      <c r="SKR3902" s="57"/>
      <c r="SKS3902" s="57"/>
      <c r="SKT3902" s="56"/>
      <c r="SKU3902" s="57"/>
      <c r="SKV3902" s="64"/>
      <c r="SKW3902" s="64"/>
      <c r="SKX3902" s="64"/>
      <c r="SKY3902" s="64"/>
      <c r="SKZ3902" s="62"/>
      <c r="SLA3902" s="63"/>
      <c r="SLB3902" s="62"/>
      <c r="SLC3902" s="62"/>
      <c r="SLD3902" s="61"/>
      <c r="SLE3902" s="60"/>
      <c r="SLF3902" s="59"/>
      <c r="SLG3902" s="57"/>
      <c r="SLH3902" s="57"/>
      <c r="SLI3902" s="57"/>
      <c r="SLJ3902" s="57"/>
      <c r="SLK3902" s="57"/>
      <c r="SLL3902" s="57"/>
      <c r="SLM3902" s="57"/>
      <c r="SLN3902" s="57"/>
      <c r="SLO3902" s="58"/>
      <c r="SLP3902" s="57"/>
      <c r="SLQ3902" s="57"/>
      <c r="SLR3902" s="57"/>
      <c r="SLS3902" s="57"/>
      <c r="SLT3902" s="57"/>
      <c r="SLU3902" s="56"/>
      <c r="SLV3902" s="57"/>
      <c r="SLW3902" s="64"/>
      <c r="SLX3902" s="64"/>
      <c r="SLY3902" s="64"/>
      <c r="SLZ3902" s="64"/>
      <c r="SMA3902" s="62"/>
      <c r="SMB3902" s="63"/>
      <c r="SMC3902" s="62"/>
      <c r="SMD3902" s="62"/>
      <c r="SME3902" s="61"/>
      <c r="SMF3902" s="60"/>
      <c r="SMG3902" s="59"/>
      <c r="SMH3902" s="57"/>
      <c r="SMI3902" s="57"/>
      <c r="SMJ3902" s="57"/>
      <c r="SMK3902" s="57"/>
      <c r="SML3902" s="57"/>
      <c r="SMM3902" s="57"/>
      <c r="SMN3902" s="57"/>
      <c r="SMO3902" s="57"/>
      <c r="SMP3902" s="58"/>
      <c r="SMQ3902" s="57"/>
      <c r="SMR3902" s="57"/>
      <c r="SMS3902" s="57"/>
      <c r="SMT3902" s="57"/>
      <c r="SMU3902" s="57"/>
      <c r="SMV3902" s="56"/>
      <c r="SMW3902" s="57"/>
      <c r="SMX3902" s="64"/>
      <c r="SMY3902" s="64"/>
      <c r="SMZ3902" s="64"/>
      <c r="SNA3902" s="64"/>
      <c r="SNB3902" s="62"/>
      <c r="SNC3902" s="63"/>
      <c r="SND3902" s="62"/>
      <c r="SNE3902" s="62"/>
      <c r="SNF3902" s="61"/>
      <c r="SNG3902" s="60"/>
      <c r="SNH3902" s="59"/>
      <c r="SNI3902" s="57"/>
      <c r="SNJ3902" s="57"/>
      <c r="SNK3902" s="57"/>
      <c r="SNL3902" s="57"/>
      <c r="SNM3902" s="57"/>
      <c r="SNN3902" s="57"/>
      <c r="SNO3902" s="57"/>
      <c r="SNP3902" s="57"/>
      <c r="SNQ3902" s="58"/>
      <c r="SNR3902" s="57"/>
      <c r="SNS3902" s="57"/>
      <c r="SNT3902" s="57"/>
      <c r="SNU3902" s="57"/>
      <c r="SNV3902" s="57"/>
      <c r="SNW3902" s="56"/>
      <c r="SNX3902" s="57"/>
      <c r="SNY3902" s="64"/>
      <c r="SNZ3902" s="64"/>
      <c r="SOA3902" s="64"/>
      <c r="SOB3902" s="64"/>
      <c r="SOC3902" s="62"/>
      <c r="SOD3902" s="63"/>
      <c r="SOE3902" s="62"/>
      <c r="SOF3902" s="62"/>
      <c r="SOG3902" s="61"/>
      <c r="SOH3902" s="60"/>
      <c r="SOI3902" s="59"/>
      <c r="SOJ3902" s="57"/>
      <c r="SOK3902" s="57"/>
      <c r="SOL3902" s="57"/>
      <c r="SOM3902" s="57"/>
      <c r="SON3902" s="57"/>
      <c r="SOO3902" s="57"/>
      <c r="SOP3902" s="57"/>
      <c r="SOQ3902" s="57"/>
      <c r="SOR3902" s="58"/>
      <c r="SOS3902" s="57"/>
      <c r="SOT3902" s="57"/>
      <c r="SOU3902" s="57"/>
      <c r="SOV3902" s="57"/>
      <c r="SOW3902" s="57"/>
      <c r="SOX3902" s="56"/>
      <c r="SOY3902" s="57"/>
      <c r="SOZ3902" s="64"/>
      <c r="SPA3902" s="64"/>
      <c r="SPB3902" s="64"/>
      <c r="SPC3902" s="64"/>
      <c r="SPD3902" s="62"/>
      <c r="SPE3902" s="63"/>
      <c r="SPF3902" s="62"/>
      <c r="SPG3902" s="62"/>
      <c r="SPH3902" s="61"/>
      <c r="SPI3902" s="60"/>
      <c r="SPJ3902" s="59"/>
      <c r="SPK3902" s="57"/>
      <c r="SPL3902" s="57"/>
      <c r="SPM3902" s="57"/>
      <c r="SPN3902" s="57"/>
      <c r="SPO3902" s="57"/>
      <c r="SPP3902" s="57"/>
      <c r="SPQ3902" s="57"/>
      <c r="SPR3902" s="57"/>
      <c r="SPS3902" s="58"/>
      <c r="SPT3902" s="57"/>
      <c r="SPU3902" s="57"/>
      <c r="SPV3902" s="57"/>
      <c r="SPW3902" s="57"/>
      <c r="SPX3902" s="57"/>
      <c r="SPY3902" s="56"/>
      <c r="SPZ3902" s="57"/>
      <c r="SQA3902" s="64"/>
      <c r="SQB3902" s="64"/>
      <c r="SQC3902" s="64"/>
      <c r="SQD3902" s="64"/>
      <c r="SQE3902" s="62"/>
      <c r="SQF3902" s="63"/>
      <c r="SQG3902" s="62"/>
      <c r="SQH3902" s="62"/>
      <c r="SQI3902" s="61"/>
      <c r="SQJ3902" s="60"/>
      <c r="SQK3902" s="59"/>
      <c r="SQL3902" s="57"/>
      <c r="SQM3902" s="57"/>
      <c r="SQN3902" s="57"/>
      <c r="SQO3902" s="57"/>
      <c r="SQP3902" s="57"/>
      <c r="SQQ3902" s="57"/>
      <c r="SQR3902" s="57"/>
      <c r="SQS3902" s="57"/>
      <c r="SQT3902" s="58"/>
      <c r="SQU3902" s="57"/>
      <c r="SQV3902" s="57"/>
      <c r="SQW3902" s="57"/>
      <c r="SQX3902" s="57"/>
      <c r="SQY3902" s="57"/>
      <c r="SQZ3902" s="56"/>
      <c r="SRA3902" s="57"/>
      <c r="SRB3902" s="64"/>
      <c r="SRC3902" s="64"/>
      <c r="SRD3902" s="64"/>
      <c r="SRE3902" s="64"/>
      <c r="SRF3902" s="62"/>
      <c r="SRG3902" s="63"/>
      <c r="SRH3902" s="62"/>
      <c r="SRI3902" s="62"/>
      <c r="SRJ3902" s="61"/>
      <c r="SRK3902" s="60"/>
      <c r="SRL3902" s="59"/>
      <c r="SRM3902" s="57"/>
      <c r="SRN3902" s="57"/>
      <c r="SRO3902" s="57"/>
      <c r="SRP3902" s="57"/>
      <c r="SRQ3902" s="57"/>
      <c r="SRR3902" s="57"/>
      <c r="SRS3902" s="57"/>
      <c r="SRT3902" s="57"/>
      <c r="SRU3902" s="58"/>
      <c r="SRV3902" s="57"/>
      <c r="SRW3902" s="57"/>
      <c r="SRX3902" s="57"/>
      <c r="SRY3902" s="57"/>
      <c r="SRZ3902" s="57"/>
      <c r="SSA3902" s="56"/>
      <c r="SSB3902" s="57"/>
      <c r="SSC3902" s="64"/>
      <c r="SSD3902" s="64"/>
      <c r="SSE3902" s="64"/>
      <c r="SSF3902" s="64"/>
      <c r="SSG3902" s="62"/>
      <c r="SSH3902" s="63"/>
      <c r="SSI3902" s="62"/>
      <c r="SSJ3902" s="62"/>
      <c r="SSK3902" s="61"/>
      <c r="SSL3902" s="60"/>
      <c r="SSM3902" s="59"/>
      <c r="SSN3902" s="57"/>
      <c r="SSO3902" s="57"/>
      <c r="SSP3902" s="57"/>
      <c r="SSQ3902" s="57"/>
      <c r="SSR3902" s="57"/>
      <c r="SSS3902" s="57"/>
      <c r="SST3902" s="57"/>
      <c r="SSU3902" s="57"/>
      <c r="SSV3902" s="58"/>
      <c r="SSW3902" s="57"/>
      <c r="SSX3902" s="57"/>
      <c r="SSY3902" s="57"/>
      <c r="SSZ3902" s="57"/>
      <c r="STA3902" s="57"/>
      <c r="STB3902" s="56"/>
      <c r="STC3902" s="57"/>
      <c r="STD3902" s="64"/>
      <c r="STE3902" s="64"/>
      <c r="STF3902" s="64"/>
      <c r="STG3902" s="64"/>
      <c r="STH3902" s="62"/>
      <c r="STI3902" s="63"/>
      <c r="STJ3902" s="62"/>
      <c r="STK3902" s="62"/>
      <c r="STL3902" s="61"/>
      <c r="STM3902" s="60"/>
      <c r="STN3902" s="59"/>
      <c r="STO3902" s="57"/>
      <c r="STP3902" s="57"/>
      <c r="STQ3902" s="57"/>
      <c r="STR3902" s="57"/>
      <c r="STS3902" s="57"/>
      <c r="STT3902" s="57"/>
      <c r="STU3902" s="57"/>
      <c r="STV3902" s="57"/>
      <c r="STW3902" s="58"/>
      <c r="STX3902" s="57"/>
      <c r="STY3902" s="57"/>
      <c r="STZ3902" s="57"/>
      <c r="SUA3902" s="57"/>
      <c r="SUB3902" s="57"/>
      <c r="SUC3902" s="56"/>
      <c r="SUD3902" s="57"/>
      <c r="SUE3902" s="64"/>
      <c r="SUF3902" s="64"/>
      <c r="SUG3902" s="64"/>
      <c r="SUH3902" s="64"/>
      <c r="SUI3902" s="62"/>
      <c r="SUJ3902" s="63"/>
      <c r="SUK3902" s="62"/>
      <c r="SUL3902" s="62"/>
      <c r="SUM3902" s="61"/>
      <c r="SUN3902" s="60"/>
      <c r="SUO3902" s="59"/>
      <c r="SUP3902" s="57"/>
      <c r="SUQ3902" s="57"/>
      <c r="SUR3902" s="57"/>
      <c r="SUS3902" s="57"/>
      <c r="SUT3902" s="57"/>
      <c r="SUU3902" s="57"/>
      <c r="SUV3902" s="57"/>
      <c r="SUW3902" s="57"/>
      <c r="SUX3902" s="58"/>
      <c r="SUY3902" s="57"/>
      <c r="SUZ3902" s="57"/>
      <c r="SVA3902" s="57"/>
      <c r="SVB3902" s="57"/>
      <c r="SVC3902" s="57"/>
      <c r="SVD3902" s="56"/>
      <c r="SVE3902" s="57"/>
      <c r="SVF3902" s="64"/>
      <c r="SVG3902" s="64"/>
      <c r="SVH3902" s="64"/>
      <c r="SVI3902" s="64"/>
      <c r="SVJ3902" s="62"/>
      <c r="SVK3902" s="63"/>
      <c r="SVL3902" s="62"/>
      <c r="SVM3902" s="62"/>
      <c r="SVN3902" s="61"/>
      <c r="SVO3902" s="60"/>
      <c r="SVP3902" s="59"/>
      <c r="SVQ3902" s="57"/>
      <c r="SVR3902" s="57"/>
      <c r="SVS3902" s="57"/>
      <c r="SVT3902" s="57"/>
      <c r="SVU3902" s="57"/>
      <c r="SVV3902" s="57"/>
      <c r="SVW3902" s="57"/>
      <c r="SVX3902" s="57"/>
      <c r="SVY3902" s="58"/>
      <c r="SVZ3902" s="57"/>
      <c r="SWA3902" s="57"/>
      <c r="SWB3902" s="57"/>
      <c r="SWC3902" s="57"/>
      <c r="SWD3902" s="57"/>
      <c r="SWE3902" s="56"/>
      <c r="SWF3902" s="57"/>
      <c r="SWG3902" s="64"/>
      <c r="SWH3902" s="64"/>
      <c r="SWI3902" s="64"/>
      <c r="SWJ3902" s="64"/>
      <c r="SWK3902" s="62"/>
      <c r="SWL3902" s="63"/>
      <c r="SWM3902" s="62"/>
      <c r="SWN3902" s="62"/>
      <c r="SWO3902" s="61"/>
      <c r="SWP3902" s="60"/>
      <c r="SWQ3902" s="59"/>
      <c r="SWR3902" s="57"/>
      <c r="SWS3902" s="57"/>
      <c r="SWT3902" s="57"/>
      <c r="SWU3902" s="57"/>
      <c r="SWV3902" s="57"/>
      <c r="SWW3902" s="57"/>
      <c r="SWX3902" s="57"/>
      <c r="SWY3902" s="57"/>
      <c r="SWZ3902" s="58"/>
      <c r="SXA3902" s="57"/>
      <c r="SXB3902" s="57"/>
      <c r="SXC3902" s="57"/>
      <c r="SXD3902" s="57"/>
      <c r="SXE3902" s="57"/>
      <c r="SXF3902" s="56"/>
      <c r="SXG3902" s="57"/>
      <c r="SXH3902" s="64"/>
      <c r="SXI3902" s="64"/>
      <c r="SXJ3902" s="64"/>
      <c r="SXK3902" s="64"/>
      <c r="SXL3902" s="62"/>
      <c r="SXM3902" s="63"/>
      <c r="SXN3902" s="62"/>
      <c r="SXO3902" s="62"/>
      <c r="SXP3902" s="61"/>
      <c r="SXQ3902" s="60"/>
      <c r="SXR3902" s="59"/>
      <c r="SXS3902" s="57"/>
      <c r="SXT3902" s="57"/>
      <c r="SXU3902" s="57"/>
      <c r="SXV3902" s="57"/>
      <c r="SXW3902" s="57"/>
      <c r="SXX3902" s="57"/>
      <c r="SXY3902" s="57"/>
      <c r="SXZ3902" s="57"/>
      <c r="SYA3902" s="58"/>
      <c r="SYB3902" s="57"/>
      <c r="SYC3902" s="57"/>
      <c r="SYD3902" s="57"/>
      <c r="SYE3902" s="57"/>
      <c r="SYF3902" s="57"/>
      <c r="SYG3902" s="56"/>
      <c r="SYH3902" s="57"/>
      <c r="SYI3902" s="64"/>
      <c r="SYJ3902" s="64"/>
      <c r="SYK3902" s="64"/>
      <c r="SYL3902" s="64"/>
      <c r="SYM3902" s="62"/>
      <c r="SYN3902" s="63"/>
      <c r="SYO3902" s="62"/>
      <c r="SYP3902" s="62"/>
      <c r="SYQ3902" s="61"/>
      <c r="SYR3902" s="60"/>
      <c r="SYS3902" s="59"/>
      <c r="SYT3902" s="57"/>
      <c r="SYU3902" s="57"/>
      <c r="SYV3902" s="57"/>
      <c r="SYW3902" s="57"/>
      <c r="SYX3902" s="57"/>
      <c r="SYY3902" s="57"/>
      <c r="SYZ3902" s="57"/>
      <c r="SZA3902" s="57"/>
      <c r="SZB3902" s="58"/>
      <c r="SZC3902" s="57"/>
      <c r="SZD3902" s="57"/>
      <c r="SZE3902" s="57"/>
      <c r="SZF3902" s="57"/>
      <c r="SZG3902" s="57"/>
      <c r="SZH3902" s="56"/>
      <c r="SZI3902" s="57"/>
      <c r="SZJ3902" s="64"/>
      <c r="SZK3902" s="64"/>
      <c r="SZL3902" s="64"/>
      <c r="SZM3902" s="64"/>
      <c r="SZN3902" s="62"/>
      <c r="SZO3902" s="63"/>
      <c r="SZP3902" s="62"/>
      <c r="SZQ3902" s="62"/>
      <c r="SZR3902" s="61"/>
      <c r="SZS3902" s="60"/>
      <c r="SZT3902" s="59"/>
      <c r="SZU3902" s="57"/>
      <c r="SZV3902" s="57"/>
      <c r="SZW3902" s="57"/>
      <c r="SZX3902" s="57"/>
      <c r="SZY3902" s="57"/>
      <c r="SZZ3902" s="57"/>
      <c r="TAA3902" s="57"/>
      <c r="TAB3902" s="57"/>
      <c r="TAC3902" s="58"/>
      <c r="TAD3902" s="57"/>
      <c r="TAE3902" s="57"/>
      <c r="TAF3902" s="57"/>
      <c r="TAG3902" s="57"/>
      <c r="TAH3902" s="57"/>
      <c r="TAI3902" s="56"/>
      <c r="TAJ3902" s="57"/>
      <c r="TAK3902" s="64"/>
      <c r="TAL3902" s="64"/>
      <c r="TAM3902" s="64"/>
      <c r="TAN3902" s="64"/>
      <c r="TAO3902" s="62"/>
      <c r="TAP3902" s="63"/>
      <c r="TAQ3902" s="62"/>
      <c r="TAR3902" s="62"/>
      <c r="TAS3902" s="61"/>
      <c r="TAT3902" s="60"/>
      <c r="TAU3902" s="59"/>
      <c r="TAV3902" s="57"/>
      <c r="TAW3902" s="57"/>
      <c r="TAX3902" s="57"/>
      <c r="TAY3902" s="57"/>
      <c r="TAZ3902" s="57"/>
      <c r="TBA3902" s="57"/>
      <c r="TBB3902" s="57"/>
      <c r="TBC3902" s="57"/>
      <c r="TBD3902" s="58"/>
      <c r="TBE3902" s="57"/>
      <c r="TBF3902" s="57"/>
      <c r="TBG3902" s="57"/>
      <c r="TBH3902" s="57"/>
      <c r="TBI3902" s="57"/>
      <c r="TBJ3902" s="56"/>
      <c r="TBK3902" s="57"/>
      <c r="TBL3902" s="64"/>
      <c r="TBM3902" s="64"/>
      <c r="TBN3902" s="64"/>
      <c r="TBO3902" s="64"/>
      <c r="TBP3902" s="62"/>
      <c r="TBQ3902" s="63"/>
      <c r="TBR3902" s="62"/>
      <c r="TBS3902" s="62"/>
      <c r="TBT3902" s="61"/>
      <c r="TBU3902" s="60"/>
      <c r="TBV3902" s="59"/>
      <c r="TBW3902" s="57"/>
      <c r="TBX3902" s="57"/>
      <c r="TBY3902" s="57"/>
      <c r="TBZ3902" s="57"/>
      <c r="TCA3902" s="57"/>
      <c r="TCB3902" s="57"/>
      <c r="TCC3902" s="57"/>
      <c r="TCD3902" s="57"/>
      <c r="TCE3902" s="58"/>
      <c r="TCF3902" s="57"/>
      <c r="TCG3902" s="57"/>
      <c r="TCH3902" s="57"/>
      <c r="TCI3902" s="57"/>
      <c r="TCJ3902" s="57"/>
      <c r="TCK3902" s="56"/>
      <c r="TCL3902" s="57"/>
      <c r="TCM3902" s="64"/>
      <c r="TCN3902" s="64"/>
      <c r="TCO3902" s="64"/>
      <c r="TCP3902" s="64"/>
      <c r="TCQ3902" s="62"/>
      <c r="TCR3902" s="63"/>
      <c r="TCS3902" s="62"/>
      <c r="TCT3902" s="62"/>
      <c r="TCU3902" s="61"/>
      <c r="TCV3902" s="60"/>
      <c r="TCW3902" s="59"/>
      <c r="TCX3902" s="57"/>
      <c r="TCY3902" s="57"/>
      <c r="TCZ3902" s="57"/>
      <c r="TDA3902" s="57"/>
      <c r="TDB3902" s="57"/>
      <c r="TDC3902" s="57"/>
      <c r="TDD3902" s="57"/>
      <c r="TDE3902" s="57"/>
      <c r="TDF3902" s="58"/>
      <c r="TDG3902" s="57"/>
      <c r="TDH3902" s="57"/>
      <c r="TDI3902" s="57"/>
      <c r="TDJ3902" s="57"/>
      <c r="TDK3902" s="57"/>
      <c r="TDL3902" s="56"/>
      <c r="TDM3902" s="57"/>
      <c r="TDN3902" s="64"/>
      <c r="TDO3902" s="64"/>
      <c r="TDP3902" s="64"/>
      <c r="TDQ3902" s="64"/>
      <c r="TDR3902" s="62"/>
      <c r="TDS3902" s="63"/>
      <c r="TDT3902" s="62"/>
      <c r="TDU3902" s="62"/>
      <c r="TDV3902" s="61"/>
      <c r="TDW3902" s="60"/>
      <c r="TDX3902" s="59"/>
      <c r="TDY3902" s="57"/>
      <c r="TDZ3902" s="57"/>
      <c r="TEA3902" s="57"/>
      <c r="TEB3902" s="57"/>
      <c r="TEC3902" s="57"/>
      <c r="TED3902" s="57"/>
      <c r="TEE3902" s="57"/>
      <c r="TEF3902" s="57"/>
      <c r="TEG3902" s="58"/>
      <c r="TEH3902" s="57"/>
      <c r="TEI3902" s="57"/>
      <c r="TEJ3902" s="57"/>
      <c r="TEK3902" s="57"/>
      <c r="TEL3902" s="57"/>
      <c r="TEM3902" s="56"/>
      <c r="TEN3902" s="57"/>
      <c r="TEO3902" s="64"/>
      <c r="TEP3902" s="64"/>
      <c r="TEQ3902" s="64"/>
      <c r="TER3902" s="64"/>
      <c r="TES3902" s="62"/>
      <c r="TET3902" s="63"/>
      <c r="TEU3902" s="62"/>
      <c r="TEV3902" s="62"/>
      <c r="TEW3902" s="61"/>
      <c r="TEX3902" s="60"/>
      <c r="TEY3902" s="59"/>
      <c r="TEZ3902" s="57"/>
      <c r="TFA3902" s="57"/>
      <c r="TFB3902" s="57"/>
      <c r="TFC3902" s="57"/>
      <c r="TFD3902" s="57"/>
      <c r="TFE3902" s="57"/>
      <c r="TFF3902" s="57"/>
      <c r="TFG3902" s="57"/>
      <c r="TFH3902" s="58"/>
      <c r="TFI3902" s="57"/>
      <c r="TFJ3902" s="57"/>
      <c r="TFK3902" s="57"/>
      <c r="TFL3902" s="57"/>
      <c r="TFM3902" s="57"/>
      <c r="TFN3902" s="56"/>
      <c r="TFO3902" s="57"/>
      <c r="TFP3902" s="64"/>
      <c r="TFQ3902" s="64"/>
      <c r="TFR3902" s="64"/>
      <c r="TFS3902" s="64"/>
      <c r="TFT3902" s="62"/>
      <c r="TFU3902" s="63"/>
      <c r="TFV3902" s="62"/>
      <c r="TFW3902" s="62"/>
      <c r="TFX3902" s="61"/>
      <c r="TFY3902" s="60"/>
      <c r="TFZ3902" s="59"/>
      <c r="TGA3902" s="57"/>
      <c r="TGB3902" s="57"/>
      <c r="TGC3902" s="57"/>
      <c r="TGD3902" s="57"/>
      <c r="TGE3902" s="57"/>
      <c r="TGF3902" s="57"/>
      <c r="TGG3902" s="57"/>
      <c r="TGH3902" s="57"/>
      <c r="TGI3902" s="58"/>
      <c r="TGJ3902" s="57"/>
      <c r="TGK3902" s="57"/>
      <c r="TGL3902" s="57"/>
      <c r="TGM3902" s="57"/>
      <c r="TGN3902" s="57"/>
      <c r="TGO3902" s="56"/>
      <c r="TGP3902" s="57"/>
      <c r="TGQ3902" s="64"/>
      <c r="TGR3902" s="64"/>
      <c r="TGS3902" s="64"/>
      <c r="TGT3902" s="64"/>
      <c r="TGU3902" s="62"/>
      <c r="TGV3902" s="63"/>
      <c r="TGW3902" s="62"/>
      <c r="TGX3902" s="62"/>
      <c r="TGY3902" s="61"/>
      <c r="TGZ3902" s="60"/>
      <c r="THA3902" s="59"/>
      <c r="THB3902" s="57"/>
      <c r="THC3902" s="57"/>
      <c r="THD3902" s="57"/>
      <c r="THE3902" s="57"/>
      <c r="THF3902" s="57"/>
      <c r="THG3902" s="57"/>
      <c r="THH3902" s="57"/>
      <c r="THI3902" s="57"/>
      <c r="THJ3902" s="58"/>
      <c r="THK3902" s="57"/>
      <c r="THL3902" s="57"/>
      <c r="THM3902" s="57"/>
      <c r="THN3902" s="57"/>
      <c r="THO3902" s="57"/>
      <c r="THP3902" s="56"/>
      <c r="THQ3902" s="57"/>
      <c r="THR3902" s="64"/>
      <c r="THS3902" s="64"/>
      <c r="THT3902" s="64"/>
      <c r="THU3902" s="64"/>
      <c r="THV3902" s="62"/>
      <c r="THW3902" s="63"/>
      <c r="THX3902" s="62"/>
      <c r="THY3902" s="62"/>
      <c r="THZ3902" s="61"/>
      <c r="TIA3902" s="60"/>
      <c r="TIB3902" s="59"/>
      <c r="TIC3902" s="57"/>
      <c r="TID3902" s="57"/>
      <c r="TIE3902" s="57"/>
      <c r="TIF3902" s="57"/>
      <c r="TIG3902" s="57"/>
      <c r="TIH3902" s="57"/>
      <c r="TII3902" s="57"/>
      <c r="TIJ3902" s="57"/>
      <c r="TIK3902" s="58"/>
      <c r="TIL3902" s="57"/>
      <c r="TIM3902" s="57"/>
      <c r="TIN3902" s="57"/>
      <c r="TIO3902" s="57"/>
      <c r="TIP3902" s="57"/>
      <c r="TIQ3902" s="56"/>
      <c r="TIR3902" s="57"/>
      <c r="TIS3902" s="64"/>
      <c r="TIT3902" s="64"/>
      <c r="TIU3902" s="64"/>
      <c r="TIV3902" s="64"/>
      <c r="TIW3902" s="62"/>
      <c r="TIX3902" s="63"/>
      <c r="TIY3902" s="62"/>
      <c r="TIZ3902" s="62"/>
      <c r="TJA3902" s="61"/>
      <c r="TJB3902" s="60"/>
      <c r="TJC3902" s="59"/>
      <c r="TJD3902" s="57"/>
      <c r="TJE3902" s="57"/>
      <c r="TJF3902" s="57"/>
      <c r="TJG3902" s="57"/>
      <c r="TJH3902" s="57"/>
      <c r="TJI3902" s="57"/>
      <c r="TJJ3902" s="57"/>
      <c r="TJK3902" s="57"/>
      <c r="TJL3902" s="58"/>
      <c r="TJM3902" s="57"/>
      <c r="TJN3902" s="57"/>
      <c r="TJO3902" s="57"/>
      <c r="TJP3902" s="57"/>
      <c r="TJQ3902" s="57"/>
      <c r="TJR3902" s="56"/>
      <c r="TJS3902" s="57"/>
      <c r="TJT3902" s="64"/>
      <c r="TJU3902" s="64"/>
      <c r="TJV3902" s="64"/>
      <c r="TJW3902" s="64"/>
      <c r="TJX3902" s="62"/>
      <c r="TJY3902" s="63"/>
      <c r="TJZ3902" s="62"/>
      <c r="TKA3902" s="62"/>
      <c r="TKB3902" s="61"/>
      <c r="TKC3902" s="60"/>
      <c r="TKD3902" s="59"/>
      <c r="TKE3902" s="57"/>
      <c r="TKF3902" s="57"/>
      <c r="TKG3902" s="57"/>
      <c r="TKH3902" s="57"/>
      <c r="TKI3902" s="57"/>
      <c r="TKJ3902" s="57"/>
      <c r="TKK3902" s="57"/>
      <c r="TKL3902" s="57"/>
      <c r="TKM3902" s="58"/>
      <c r="TKN3902" s="57"/>
      <c r="TKO3902" s="57"/>
      <c r="TKP3902" s="57"/>
      <c r="TKQ3902" s="57"/>
      <c r="TKR3902" s="57"/>
      <c r="TKS3902" s="56"/>
      <c r="TKT3902" s="57"/>
      <c r="TKU3902" s="64"/>
      <c r="TKV3902" s="64"/>
      <c r="TKW3902" s="64"/>
      <c r="TKX3902" s="64"/>
      <c r="TKY3902" s="62"/>
      <c r="TKZ3902" s="63"/>
      <c r="TLA3902" s="62"/>
      <c r="TLB3902" s="62"/>
      <c r="TLC3902" s="61"/>
      <c r="TLD3902" s="60"/>
      <c r="TLE3902" s="59"/>
      <c r="TLF3902" s="57"/>
      <c r="TLG3902" s="57"/>
      <c r="TLH3902" s="57"/>
      <c r="TLI3902" s="57"/>
      <c r="TLJ3902" s="57"/>
      <c r="TLK3902" s="57"/>
      <c r="TLL3902" s="57"/>
      <c r="TLM3902" s="57"/>
      <c r="TLN3902" s="58"/>
      <c r="TLO3902" s="57"/>
      <c r="TLP3902" s="57"/>
      <c r="TLQ3902" s="57"/>
      <c r="TLR3902" s="57"/>
      <c r="TLS3902" s="57"/>
      <c r="TLT3902" s="56"/>
      <c r="TLU3902" s="57"/>
      <c r="TLV3902" s="64"/>
      <c r="TLW3902" s="64"/>
      <c r="TLX3902" s="64"/>
      <c r="TLY3902" s="64"/>
      <c r="TLZ3902" s="62"/>
      <c r="TMA3902" s="63"/>
      <c r="TMB3902" s="62"/>
      <c r="TMC3902" s="62"/>
      <c r="TMD3902" s="61"/>
      <c r="TME3902" s="60"/>
      <c r="TMF3902" s="59"/>
      <c r="TMG3902" s="57"/>
      <c r="TMH3902" s="57"/>
      <c r="TMI3902" s="57"/>
      <c r="TMJ3902" s="57"/>
      <c r="TMK3902" s="57"/>
      <c r="TML3902" s="57"/>
      <c r="TMM3902" s="57"/>
      <c r="TMN3902" s="57"/>
      <c r="TMO3902" s="58"/>
      <c r="TMP3902" s="57"/>
      <c r="TMQ3902" s="57"/>
      <c r="TMR3902" s="57"/>
      <c r="TMS3902" s="57"/>
      <c r="TMT3902" s="57"/>
      <c r="TMU3902" s="56"/>
      <c r="TMV3902" s="57"/>
      <c r="TMW3902" s="64"/>
      <c r="TMX3902" s="64"/>
      <c r="TMY3902" s="64"/>
      <c r="TMZ3902" s="64"/>
      <c r="TNA3902" s="62"/>
      <c r="TNB3902" s="63"/>
      <c r="TNC3902" s="62"/>
      <c r="TND3902" s="62"/>
      <c r="TNE3902" s="61"/>
      <c r="TNF3902" s="60"/>
      <c r="TNG3902" s="59"/>
      <c r="TNH3902" s="57"/>
      <c r="TNI3902" s="57"/>
      <c r="TNJ3902" s="57"/>
      <c r="TNK3902" s="57"/>
      <c r="TNL3902" s="57"/>
      <c r="TNM3902" s="57"/>
      <c r="TNN3902" s="57"/>
      <c r="TNO3902" s="57"/>
      <c r="TNP3902" s="58"/>
      <c r="TNQ3902" s="57"/>
      <c r="TNR3902" s="57"/>
      <c r="TNS3902" s="57"/>
      <c r="TNT3902" s="57"/>
      <c r="TNU3902" s="57"/>
      <c r="TNV3902" s="56"/>
      <c r="TNW3902" s="57"/>
      <c r="TNX3902" s="64"/>
      <c r="TNY3902" s="64"/>
      <c r="TNZ3902" s="64"/>
      <c r="TOA3902" s="64"/>
      <c r="TOB3902" s="62"/>
      <c r="TOC3902" s="63"/>
      <c r="TOD3902" s="62"/>
      <c r="TOE3902" s="62"/>
      <c r="TOF3902" s="61"/>
      <c r="TOG3902" s="60"/>
      <c r="TOH3902" s="59"/>
      <c r="TOI3902" s="57"/>
      <c r="TOJ3902" s="57"/>
      <c r="TOK3902" s="57"/>
      <c r="TOL3902" s="57"/>
      <c r="TOM3902" s="57"/>
      <c r="TON3902" s="57"/>
      <c r="TOO3902" s="57"/>
      <c r="TOP3902" s="57"/>
      <c r="TOQ3902" s="58"/>
      <c r="TOR3902" s="57"/>
      <c r="TOS3902" s="57"/>
      <c r="TOT3902" s="57"/>
      <c r="TOU3902" s="57"/>
      <c r="TOV3902" s="57"/>
      <c r="TOW3902" s="56"/>
      <c r="TOX3902" s="57"/>
      <c r="TOY3902" s="64"/>
      <c r="TOZ3902" s="64"/>
      <c r="TPA3902" s="64"/>
      <c r="TPB3902" s="64"/>
      <c r="TPC3902" s="62"/>
      <c r="TPD3902" s="63"/>
      <c r="TPE3902" s="62"/>
      <c r="TPF3902" s="62"/>
      <c r="TPG3902" s="61"/>
      <c r="TPH3902" s="60"/>
      <c r="TPI3902" s="59"/>
      <c r="TPJ3902" s="57"/>
      <c r="TPK3902" s="57"/>
      <c r="TPL3902" s="57"/>
      <c r="TPM3902" s="57"/>
      <c r="TPN3902" s="57"/>
      <c r="TPO3902" s="57"/>
      <c r="TPP3902" s="57"/>
      <c r="TPQ3902" s="57"/>
      <c r="TPR3902" s="58"/>
      <c r="TPS3902" s="57"/>
      <c r="TPT3902" s="57"/>
      <c r="TPU3902" s="57"/>
      <c r="TPV3902" s="57"/>
      <c r="TPW3902" s="57"/>
      <c r="TPX3902" s="56"/>
      <c r="TPY3902" s="57"/>
      <c r="TPZ3902" s="64"/>
      <c r="TQA3902" s="64"/>
      <c r="TQB3902" s="64"/>
      <c r="TQC3902" s="64"/>
      <c r="TQD3902" s="62"/>
      <c r="TQE3902" s="63"/>
      <c r="TQF3902" s="62"/>
      <c r="TQG3902" s="62"/>
      <c r="TQH3902" s="61"/>
      <c r="TQI3902" s="60"/>
      <c r="TQJ3902" s="59"/>
      <c r="TQK3902" s="57"/>
      <c r="TQL3902" s="57"/>
      <c r="TQM3902" s="57"/>
      <c r="TQN3902" s="57"/>
      <c r="TQO3902" s="57"/>
      <c r="TQP3902" s="57"/>
      <c r="TQQ3902" s="57"/>
      <c r="TQR3902" s="57"/>
      <c r="TQS3902" s="58"/>
      <c r="TQT3902" s="57"/>
      <c r="TQU3902" s="57"/>
      <c r="TQV3902" s="57"/>
      <c r="TQW3902" s="57"/>
      <c r="TQX3902" s="57"/>
      <c r="TQY3902" s="56"/>
      <c r="TQZ3902" s="57"/>
      <c r="TRA3902" s="64"/>
      <c r="TRB3902" s="64"/>
      <c r="TRC3902" s="64"/>
      <c r="TRD3902" s="64"/>
      <c r="TRE3902" s="62"/>
      <c r="TRF3902" s="63"/>
      <c r="TRG3902" s="62"/>
      <c r="TRH3902" s="62"/>
      <c r="TRI3902" s="61"/>
      <c r="TRJ3902" s="60"/>
      <c r="TRK3902" s="59"/>
      <c r="TRL3902" s="57"/>
      <c r="TRM3902" s="57"/>
      <c r="TRN3902" s="57"/>
      <c r="TRO3902" s="57"/>
      <c r="TRP3902" s="57"/>
      <c r="TRQ3902" s="57"/>
      <c r="TRR3902" s="57"/>
      <c r="TRS3902" s="57"/>
      <c r="TRT3902" s="58"/>
      <c r="TRU3902" s="57"/>
      <c r="TRV3902" s="57"/>
      <c r="TRW3902" s="57"/>
      <c r="TRX3902" s="57"/>
      <c r="TRY3902" s="57"/>
      <c r="TRZ3902" s="56"/>
      <c r="TSA3902" s="57"/>
      <c r="TSB3902" s="64"/>
      <c r="TSC3902" s="64"/>
      <c r="TSD3902" s="64"/>
      <c r="TSE3902" s="64"/>
      <c r="TSF3902" s="62"/>
      <c r="TSG3902" s="63"/>
      <c r="TSH3902" s="62"/>
      <c r="TSI3902" s="62"/>
      <c r="TSJ3902" s="61"/>
      <c r="TSK3902" s="60"/>
      <c r="TSL3902" s="59"/>
      <c r="TSM3902" s="57"/>
      <c r="TSN3902" s="57"/>
      <c r="TSO3902" s="57"/>
      <c r="TSP3902" s="57"/>
      <c r="TSQ3902" s="57"/>
      <c r="TSR3902" s="57"/>
      <c r="TSS3902" s="57"/>
      <c r="TST3902" s="57"/>
      <c r="TSU3902" s="58"/>
      <c r="TSV3902" s="57"/>
      <c r="TSW3902" s="57"/>
      <c r="TSX3902" s="57"/>
      <c r="TSY3902" s="57"/>
      <c r="TSZ3902" s="57"/>
      <c r="TTA3902" s="56"/>
      <c r="TTB3902" s="57"/>
      <c r="TTC3902" s="64"/>
      <c r="TTD3902" s="64"/>
      <c r="TTE3902" s="64"/>
      <c r="TTF3902" s="64"/>
      <c r="TTG3902" s="62"/>
      <c r="TTH3902" s="63"/>
      <c r="TTI3902" s="62"/>
      <c r="TTJ3902" s="62"/>
      <c r="TTK3902" s="61"/>
      <c r="TTL3902" s="60"/>
      <c r="TTM3902" s="59"/>
      <c r="TTN3902" s="57"/>
      <c r="TTO3902" s="57"/>
      <c r="TTP3902" s="57"/>
      <c r="TTQ3902" s="57"/>
      <c r="TTR3902" s="57"/>
      <c r="TTS3902" s="57"/>
      <c r="TTT3902" s="57"/>
      <c r="TTU3902" s="57"/>
      <c r="TTV3902" s="58"/>
      <c r="TTW3902" s="57"/>
      <c r="TTX3902" s="57"/>
      <c r="TTY3902" s="57"/>
      <c r="TTZ3902" s="57"/>
      <c r="TUA3902" s="57"/>
      <c r="TUB3902" s="56"/>
      <c r="TUC3902" s="57"/>
      <c r="TUD3902" s="64"/>
      <c r="TUE3902" s="64"/>
      <c r="TUF3902" s="64"/>
      <c r="TUG3902" s="64"/>
      <c r="TUH3902" s="62"/>
      <c r="TUI3902" s="63"/>
      <c r="TUJ3902" s="62"/>
      <c r="TUK3902" s="62"/>
      <c r="TUL3902" s="61"/>
      <c r="TUM3902" s="60"/>
      <c r="TUN3902" s="59"/>
      <c r="TUO3902" s="57"/>
      <c r="TUP3902" s="57"/>
      <c r="TUQ3902" s="57"/>
      <c r="TUR3902" s="57"/>
      <c r="TUS3902" s="57"/>
      <c r="TUT3902" s="57"/>
      <c r="TUU3902" s="57"/>
      <c r="TUV3902" s="57"/>
      <c r="TUW3902" s="58"/>
      <c r="TUX3902" s="57"/>
      <c r="TUY3902" s="57"/>
      <c r="TUZ3902" s="57"/>
      <c r="TVA3902" s="57"/>
      <c r="TVB3902" s="57"/>
      <c r="TVC3902" s="56"/>
      <c r="TVD3902" s="57"/>
      <c r="TVE3902" s="64"/>
      <c r="TVF3902" s="64"/>
      <c r="TVG3902" s="64"/>
      <c r="TVH3902" s="64"/>
      <c r="TVI3902" s="62"/>
      <c r="TVJ3902" s="63"/>
      <c r="TVK3902" s="62"/>
      <c r="TVL3902" s="62"/>
      <c r="TVM3902" s="61"/>
      <c r="TVN3902" s="60"/>
      <c r="TVO3902" s="59"/>
      <c r="TVP3902" s="57"/>
      <c r="TVQ3902" s="57"/>
      <c r="TVR3902" s="57"/>
      <c r="TVS3902" s="57"/>
      <c r="TVT3902" s="57"/>
      <c r="TVU3902" s="57"/>
      <c r="TVV3902" s="57"/>
      <c r="TVW3902" s="57"/>
      <c r="TVX3902" s="58"/>
      <c r="TVY3902" s="57"/>
      <c r="TVZ3902" s="57"/>
      <c r="TWA3902" s="57"/>
      <c r="TWB3902" s="57"/>
      <c r="TWC3902" s="57"/>
      <c r="TWD3902" s="56"/>
      <c r="TWE3902" s="57"/>
      <c r="TWF3902" s="64"/>
      <c r="TWG3902" s="64"/>
      <c r="TWH3902" s="64"/>
      <c r="TWI3902" s="64"/>
      <c r="TWJ3902" s="62"/>
      <c r="TWK3902" s="63"/>
      <c r="TWL3902" s="62"/>
      <c r="TWM3902" s="62"/>
      <c r="TWN3902" s="61"/>
      <c r="TWO3902" s="60"/>
      <c r="TWP3902" s="59"/>
      <c r="TWQ3902" s="57"/>
      <c r="TWR3902" s="57"/>
      <c r="TWS3902" s="57"/>
      <c r="TWT3902" s="57"/>
      <c r="TWU3902" s="57"/>
      <c r="TWV3902" s="57"/>
      <c r="TWW3902" s="57"/>
      <c r="TWX3902" s="57"/>
      <c r="TWY3902" s="58"/>
      <c r="TWZ3902" s="57"/>
      <c r="TXA3902" s="57"/>
      <c r="TXB3902" s="57"/>
      <c r="TXC3902" s="57"/>
      <c r="TXD3902" s="57"/>
      <c r="TXE3902" s="56"/>
      <c r="TXF3902" s="57"/>
      <c r="TXG3902" s="64"/>
      <c r="TXH3902" s="64"/>
      <c r="TXI3902" s="64"/>
      <c r="TXJ3902" s="64"/>
      <c r="TXK3902" s="62"/>
      <c r="TXL3902" s="63"/>
      <c r="TXM3902" s="62"/>
      <c r="TXN3902" s="62"/>
      <c r="TXO3902" s="61"/>
      <c r="TXP3902" s="60"/>
      <c r="TXQ3902" s="59"/>
      <c r="TXR3902" s="57"/>
      <c r="TXS3902" s="57"/>
      <c r="TXT3902" s="57"/>
      <c r="TXU3902" s="57"/>
      <c r="TXV3902" s="57"/>
      <c r="TXW3902" s="57"/>
      <c r="TXX3902" s="57"/>
      <c r="TXY3902" s="57"/>
      <c r="TXZ3902" s="58"/>
      <c r="TYA3902" s="57"/>
      <c r="TYB3902" s="57"/>
      <c r="TYC3902" s="57"/>
      <c r="TYD3902" s="57"/>
      <c r="TYE3902" s="57"/>
      <c r="TYF3902" s="56"/>
      <c r="TYG3902" s="57"/>
      <c r="TYH3902" s="64"/>
      <c r="TYI3902" s="64"/>
      <c r="TYJ3902" s="64"/>
      <c r="TYK3902" s="64"/>
      <c r="TYL3902" s="62"/>
      <c r="TYM3902" s="63"/>
      <c r="TYN3902" s="62"/>
      <c r="TYO3902" s="62"/>
      <c r="TYP3902" s="61"/>
      <c r="TYQ3902" s="60"/>
      <c r="TYR3902" s="59"/>
      <c r="TYS3902" s="57"/>
      <c r="TYT3902" s="57"/>
      <c r="TYU3902" s="57"/>
      <c r="TYV3902" s="57"/>
      <c r="TYW3902" s="57"/>
      <c r="TYX3902" s="57"/>
      <c r="TYY3902" s="57"/>
      <c r="TYZ3902" s="57"/>
      <c r="TZA3902" s="58"/>
      <c r="TZB3902" s="57"/>
      <c r="TZC3902" s="57"/>
      <c r="TZD3902" s="57"/>
      <c r="TZE3902" s="57"/>
      <c r="TZF3902" s="57"/>
      <c r="TZG3902" s="56"/>
      <c r="TZH3902" s="57"/>
      <c r="TZI3902" s="64"/>
      <c r="TZJ3902" s="64"/>
      <c r="TZK3902" s="64"/>
      <c r="TZL3902" s="64"/>
      <c r="TZM3902" s="62"/>
      <c r="TZN3902" s="63"/>
      <c r="TZO3902" s="62"/>
      <c r="TZP3902" s="62"/>
      <c r="TZQ3902" s="61"/>
      <c r="TZR3902" s="60"/>
      <c r="TZS3902" s="59"/>
      <c r="TZT3902" s="57"/>
      <c r="TZU3902" s="57"/>
      <c r="TZV3902" s="57"/>
      <c r="TZW3902" s="57"/>
      <c r="TZX3902" s="57"/>
      <c r="TZY3902" s="57"/>
      <c r="TZZ3902" s="57"/>
      <c r="UAA3902" s="57"/>
      <c r="UAB3902" s="58"/>
      <c r="UAC3902" s="57"/>
      <c r="UAD3902" s="57"/>
      <c r="UAE3902" s="57"/>
      <c r="UAF3902" s="57"/>
      <c r="UAG3902" s="57"/>
      <c r="UAH3902" s="56"/>
      <c r="UAI3902" s="57"/>
      <c r="UAJ3902" s="64"/>
      <c r="UAK3902" s="64"/>
      <c r="UAL3902" s="64"/>
      <c r="UAM3902" s="64"/>
      <c r="UAN3902" s="62"/>
      <c r="UAO3902" s="63"/>
      <c r="UAP3902" s="62"/>
      <c r="UAQ3902" s="62"/>
      <c r="UAR3902" s="61"/>
      <c r="UAS3902" s="60"/>
      <c r="UAT3902" s="59"/>
      <c r="UAU3902" s="57"/>
      <c r="UAV3902" s="57"/>
      <c r="UAW3902" s="57"/>
      <c r="UAX3902" s="57"/>
      <c r="UAY3902" s="57"/>
      <c r="UAZ3902" s="57"/>
      <c r="UBA3902" s="57"/>
      <c r="UBB3902" s="57"/>
      <c r="UBC3902" s="58"/>
      <c r="UBD3902" s="57"/>
      <c r="UBE3902" s="57"/>
      <c r="UBF3902" s="57"/>
      <c r="UBG3902" s="57"/>
      <c r="UBH3902" s="57"/>
      <c r="UBI3902" s="56"/>
      <c r="UBJ3902" s="57"/>
      <c r="UBK3902" s="64"/>
      <c r="UBL3902" s="64"/>
      <c r="UBM3902" s="64"/>
      <c r="UBN3902" s="64"/>
      <c r="UBO3902" s="62"/>
      <c r="UBP3902" s="63"/>
      <c r="UBQ3902" s="62"/>
      <c r="UBR3902" s="62"/>
      <c r="UBS3902" s="61"/>
      <c r="UBT3902" s="60"/>
      <c r="UBU3902" s="59"/>
      <c r="UBV3902" s="57"/>
      <c r="UBW3902" s="57"/>
      <c r="UBX3902" s="57"/>
      <c r="UBY3902" s="57"/>
      <c r="UBZ3902" s="57"/>
      <c r="UCA3902" s="57"/>
      <c r="UCB3902" s="57"/>
      <c r="UCC3902" s="57"/>
      <c r="UCD3902" s="58"/>
      <c r="UCE3902" s="57"/>
      <c r="UCF3902" s="57"/>
      <c r="UCG3902" s="57"/>
      <c r="UCH3902" s="57"/>
      <c r="UCI3902" s="57"/>
      <c r="UCJ3902" s="56"/>
      <c r="UCK3902" s="57"/>
      <c r="UCL3902" s="64"/>
      <c r="UCM3902" s="64"/>
      <c r="UCN3902" s="64"/>
      <c r="UCO3902" s="64"/>
      <c r="UCP3902" s="62"/>
      <c r="UCQ3902" s="63"/>
      <c r="UCR3902" s="62"/>
      <c r="UCS3902" s="62"/>
      <c r="UCT3902" s="61"/>
      <c r="UCU3902" s="60"/>
      <c r="UCV3902" s="59"/>
      <c r="UCW3902" s="57"/>
      <c r="UCX3902" s="57"/>
      <c r="UCY3902" s="57"/>
      <c r="UCZ3902" s="57"/>
      <c r="UDA3902" s="57"/>
      <c r="UDB3902" s="57"/>
      <c r="UDC3902" s="57"/>
      <c r="UDD3902" s="57"/>
      <c r="UDE3902" s="58"/>
      <c r="UDF3902" s="57"/>
      <c r="UDG3902" s="57"/>
      <c r="UDH3902" s="57"/>
      <c r="UDI3902" s="57"/>
      <c r="UDJ3902" s="57"/>
      <c r="UDK3902" s="56"/>
      <c r="UDL3902" s="57"/>
      <c r="UDM3902" s="64"/>
      <c r="UDN3902" s="64"/>
      <c r="UDO3902" s="64"/>
      <c r="UDP3902" s="64"/>
      <c r="UDQ3902" s="62"/>
      <c r="UDR3902" s="63"/>
      <c r="UDS3902" s="62"/>
      <c r="UDT3902" s="62"/>
      <c r="UDU3902" s="61"/>
      <c r="UDV3902" s="60"/>
      <c r="UDW3902" s="59"/>
      <c r="UDX3902" s="57"/>
      <c r="UDY3902" s="57"/>
      <c r="UDZ3902" s="57"/>
      <c r="UEA3902" s="57"/>
      <c r="UEB3902" s="57"/>
      <c r="UEC3902" s="57"/>
      <c r="UED3902" s="57"/>
      <c r="UEE3902" s="57"/>
      <c r="UEF3902" s="58"/>
      <c r="UEG3902" s="57"/>
      <c r="UEH3902" s="57"/>
      <c r="UEI3902" s="57"/>
      <c r="UEJ3902" s="57"/>
      <c r="UEK3902" s="57"/>
      <c r="UEL3902" s="56"/>
      <c r="UEM3902" s="57"/>
      <c r="UEN3902" s="64"/>
      <c r="UEO3902" s="64"/>
      <c r="UEP3902" s="64"/>
      <c r="UEQ3902" s="64"/>
      <c r="UER3902" s="62"/>
      <c r="UES3902" s="63"/>
      <c r="UET3902" s="62"/>
      <c r="UEU3902" s="62"/>
      <c r="UEV3902" s="61"/>
      <c r="UEW3902" s="60"/>
      <c r="UEX3902" s="59"/>
      <c r="UEY3902" s="57"/>
      <c r="UEZ3902" s="57"/>
      <c r="UFA3902" s="57"/>
      <c r="UFB3902" s="57"/>
      <c r="UFC3902" s="57"/>
      <c r="UFD3902" s="57"/>
      <c r="UFE3902" s="57"/>
      <c r="UFF3902" s="57"/>
      <c r="UFG3902" s="58"/>
      <c r="UFH3902" s="57"/>
      <c r="UFI3902" s="57"/>
      <c r="UFJ3902" s="57"/>
      <c r="UFK3902" s="57"/>
      <c r="UFL3902" s="57"/>
      <c r="UFM3902" s="56"/>
      <c r="UFN3902" s="57"/>
      <c r="UFO3902" s="64"/>
      <c r="UFP3902" s="64"/>
      <c r="UFQ3902" s="64"/>
      <c r="UFR3902" s="64"/>
      <c r="UFS3902" s="62"/>
      <c r="UFT3902" s="63"/>
      <c r="UFU3902" s="62"/>
      <c r="UFV3902" s="62"/>
      <c r="UFW3902" s="61"/>
      <c r="UFX3902" s="60"/>
      <c r="UFY3902" s="59"/>
      <c r="UFZ3902" s="57"/>
      <c r="UGA3902" s="57"/>
      <c r="UGB3902" s="57"/>
      <c r="UGC3902" s="57"/>
      <c r="UGD3902" s="57"/>
      <c r="UGE3902" s="57"/>
      <c r="UGF3902" s="57"/>
      <c r="UGG3902" s="57"/>
      <c r="UGH3902" s="58"/>
      <c r="UGI3902" s="57"/>
      <c r="UGJ3902" s="57"/>
      <c r="UGK3902" s="57"/>
      <c r="UGL3902" s="57"/>
      <c r="UGM3902" s="57"/>
      <c r="UGN3902" s="56"/>
      <c r="UGO3902" s="57"/>
      <c r="UGP3902" s="64"/>
      <c r="UGQ3902" s="64"/>
      <c r="UGR3902" s="64"/>
      <c r="UGS3902" s="64"/>
      <c r="UGT3902" s="62"/>
      <c r="UGU3902" s="63"/>
      <c r="UGV3902" s="62"/>
      <c r="UGW3902" s="62"/>
      <c r="UGX3902" s="61"/>
      <c r="UGY3902" s="60"/>
      <c r="UGZ3902" s="59"/>
      <c r="UHA3902" s="57"/>
      <c r="UHB3902" s="57"/>
      <c r="UHC3902" s="57"/>
      <c r="UHD3902" s="57"/>
      <c r="UHE3902" s="57"/>
      <c r="UHF3902" s="57"/>
      <c r="UHG3902" s="57"/>
      <c r="UHH3902" s="57"/>
      <c r="UHI3902" s="58"/>
      <c r="UHJ3902" s="57"/>
      <c r="UHK3902" s="57"/>
      <c r="UHL3902" s="57"/>
      <c r="UHM3902" s="57"/>
      <c r="UHN3902" s="57"/>
      <c r="UHO3902" s="56"/>
      <c r="UHP3902" s="57"/>
      <c r="UHQ3902" s="64"/>
      <c r="UHR3902" s="64"/>
      <c r="UHS3902" s="64"/>
      <c r="UHT3902" s="64"/>
      <c r="UHU3902" s="62"/>
      <c r="UHV3902" s="63"/>
      <c r="UHW3902" s="62"/>
      <c r="UHX3902" s="62"/>
      <c r="UHY3902" s="61"/>
      <c r="UHZ3902" s="60"/>
      <c r="UIA3902" s="59"/>
      <c r="UIB3902" s="57"/>
      <c r="UIC3902" s="57"/>
      <c r="UID3902" s="57"/>
      <c r="UIE3902" s="57"/>
      <c r="UIF3902" s="57"/>
      <c r="UIG3902" s="57"/>
      <c r="UIH3902" s="57"/>
      <c r="UII3902" s="57"/>
      <c r="UIJ3902" s="58"/>
      <c r="UIK3902" s="57"/>
      <c r="UIL3902" s="57"/>
      <c r="UIM3902" s="57"/>
      <c r="UIN3902" s="57"/>
      <c r="UIO3902" s="57"/>
      <c r="UIP3902" s="56"/>
      <c r="UIQ3902" s="57"/>
      <c r="UIR3902" s="64"/>
      <c r="UIS3902" s="64"/>
      <c r="UIT3902" s="64"/>
      <c r="UIU3902" s="64"/>
      <c r="UIV3902" s="62"/>
      <c r="UIW3902" s="63"/>
      <c r="UIX3902" s="62"/>
      <c r="UIY3902" s="62"/>
      <c r="UIZ3902" s="61"/>
      <c r="UJA3902" s="60"/>
      <c r="UJB3902" s="59"/>
      <c r="UJC3902" s="57"/>
      <c r="UJD3902" s="57"/>
      <c r="UJE3902" s="57"/>
      <c r="UJF3902" s="57"/>
      <c r="UJG3902" s="57"/>
      <c r="UJH3902" s="57"/>
      <c r="UJI3902" s="57"/>
      <c r="UJJ3902" s="57"/>
      <c r="UJK3902" s="58"/>
      <c r="UJL3902" s="57"/>
      <c r="UJM3902" s="57"/>
      <c r="UJN3902" s="57"/>
      <c r="UJO3902" s="57"/>
      <c r="UJP3902" s="57"/>
      <c r="UJQ3902" s="56"/>
      <c r="UJR3902" s="57"/>
      <c r="UJS3902" s="64"/>
      <c r="UJT3902" s="64"/>
      <c r="UJU3902" s="64"/>
      <c r="UJV3902" s="64"/>
      <c r="UJW3902" s="62"/>
      <c r="UJX3902" s="63"/>
      <c r="UJY3902" s="62"/>
      <c r="UJZ3902" s="62"/>
      <c r="UKA3902" s="61"/>
      <c r="UKB3902" s="60"/>
      <c r="UKC3902" s="59"/>
      <c r="UKD3902" s="57"/>
      <c r="UKE3902" s="57"/>
      <c r="UKF3902" s="57"/>
      <c r="UKG3902" s="57"/>
      <c r="UKH3902" s="57"/>
      <c r="UKI3902" s="57"/>
      <c r="UKJ3902" s="57"/>
      <c r="UKK3902" s="57"/>
      <c r="UKL3902" s="58"/>
      <c r="UKM3902" s="57"/>
      <c r="UKN3902" s="57"/>
      <c r="UKO3902" s="57"/>
      <c r="UKP3902" s="57"/>
      <c r="UKQ3902" s="57"/>
      <c r="UKR3902" s="56"/>
      <c r="UKS3902" s="57"/>
      <c r="UKT3902" s="64"/>
      <c r="UKU3902" s="64"/>
      <c r="UKV3902" s="64"/>
      <c r="UKW3902" s="64"/>
      <c r="UKX3902" s="62"/>
      <c r="UKY3902" s="63"/>
      <c r="UKZ3902" s="62"/>
      <c r="ULA3902" s="62"/>
      <c r="ULB3902" s="61"/>
      <c r="ULC3902" s="60"/>
      <c r="ULD3902" s="59"/>
      <c r="ULE3902" s="57"/>
      <c r="ULF3902" s="57"/>
      <c r="ULG3902" s="57"/>
      <c r="ULH3902" s="57"/>
      <c r="ULI3902" s="57"/>
      <c r="ULJ3902" s="57"/>
      <c r="ULK3902" s="57"/>
      <c r="ULL3902" s="57"/>
      <c r="ULM3902" s="58"/>
      <c r="ULN3902" s="57"/>
      <c r="ULO3902" s="57"/>
      <c r="ULP3902" s="57"/>
      <c r="ULQ3902" s="57"/>
      <c r="ULR3902" s="57"/>
      <c r="ULS3902" s="56"/>
      <c r="ULT3902" s="57"/>
      <c r="ULU3902" s="64"/>
      <c r="ULV3902" s="64"/>
      <c r="ULW3902" s="64"/>
      <c r="ULX3902" s="64"/>
      <c r="ULY3902" s="62"/>
      <c r="ULZ3902" s="63"/>
      <c r="UMA3902" s="62"/>
      <c r="UMB3902" s="62"/>
      <c r="UMC3902" s="61"/>
      <c r="UMD3902" s="60"/>
      <c r="UME3902" s="59"/>
      <c r="UMF3902" s="57"/>
      <c r="UMG3902" s="57"/>
      <c r="UMH3902" s="57"/>
      <c r="UMI3902" s="57"/>
      <c r="UMJ3902" s="57"/>
      <c r="UMK3902" s="57"/>
      <c r="UML3902" s="57"/>
      <c r="UMM3902" s="57"/>
      <c r="UMN3902" s="58"/>
      <c r="UMO3902" s="57"/>
      <c r="UMP3902" s="57"/>
      <c r="UMQ3902" s="57"/>
      <c r="UMR3902" s="57"/>
      <c r="UMS3902" s="57"/>
      <c r="UMT3902" s="56"/>
      <c r="UMU3902" s="57"/>
      <c r="UMV3902" s="64"/>
      <c r="UMW3902" s="64"/>
      <c r="UMX3902" s="64"/>
      <c r="UMY3902" s="64"/>
      <c r="UMZ3902" s="62"/>
      <c r="UNA3902" s="63"/>
      <c r="UNB3902" s="62"/>
      <c r="UNC3902" s="62"/>
      <c r="UND3902" s="61"/>
      <c r="UNE3902" s="60"/>
      <c r="UNF3902" s="59"/>
      <c r="UNG3902" s="57"/>
      <c r="UNH3902" s="57"/>
      <c r="UNI3902" s="57"/>
      <c r="UNJ3902" s="57"/>
      <c r="UNK3902" s="57"/>
      <c r="UNL3902" s="57"/>
      <c r="UNM3902" s="57"/>
      <c r="UNN3902" s="57"/>
      <c r="UNO3902" s="58"/>
      <c r="UNP3902" s="57"/>
      <c r="UNQ3902" s="57"/>
      <c r="UNR3902" s="57"/>
      <c r="UNS3902" s="57"/>
      <c r="UNT3902" s="57"/>
      <c r="UNU3902" s="56"/>
      <c r="UNV3902" s="57"/>
      <c r="UNW3902" s="64"/>
      <c r="UNX3902" s="64"/>
      <c r="UNY3902" s="64"/>
      <c r="UNZ3902" s="64"/>
      <c r="UOA3902" s="62"/>
      <c r="UOB3902" s="63"/>
      <c r="UOC3902" s="62"/>
      <c r="UOD3902" s="62"/>
      <c r="UOE3902" s="61"/>
      <c r="UOF3902" s="60"/>
      <c r="UOG3902" s="59"/>
      <c r="UOH3902" s="57"/>
      <c r="UOI3902" s="57"/>
      <c r="UOJ3902" s="57"/>
      <c r="UOK3902" s="57"/>
      <c r="UOL3902" s="57"/>
      <c r="UOM3902" s="57"/>
      <c r="UON3902" s="57"/>
      <c r="UOO3902" s="57"/>
      <c r="UOP3902" s="58"/>
      <c r="UOQ3902" s="57"/>
      <c r="UOR3902" s="57"/>
      <c r="UOS3902" s="57"/>
      <c r="UOT3902" s="57"/>
      <c r="UOU3902" s="57"/>
      <c r="UOV3902" s="56"/>
      <c r="UOW3902" s="57"/>
      <c r="UOX3902" s="64"/>
      <c r="UOY3902" s="64"/>
      <c r="UOZ3902" s="64"/>
      <c r="UPA3902" s="64"/>
      <c r="UPB3902" s="62"/>
      <c r="UPC3902" s="63"/>
      <c r="UPD3902" s="62"/>
      <c r="UPE3902" s="62"/>
      <c r="UPF3902" s="61"/>
      <c r="UPG3902" s="60"/>
      <c r="UPH3902" s="59"/>
      <c r="UPI3902" s="57"/>
      <c r="UPJ3902" s="57"/>
      <c r="UPK3902" s="57"/>
      <c r="UPL3902" s="57"/>
      <c r="UPM3902" s="57"/>
      <c r="UPN3902" s="57"/>
      <c r="UPO3902" s="57"/>
      <c r="UPP3902" s="57"/>
      <c r="UPQ3902" s="58"/>
      <c r="UPR3902" s="57"/>
      <c r="UPS3902" s="57"/>
      <c r="UPT3902" s="57"/>
      <c r="UPU3902" s="57"/>
      <c r="UPV3902" s="57"/>
      <c r="UPW3902" s="56"/>
      <c r="UPX3902" s="57"/>
      <c r="UPY3902" s="64"/>
      <c r="UPZ3902" s="64"/>
      <c r="UQA3902" s="64"/>
      <c r="UQB3902" s="64"/>
      <c r="UQC3902" s="62"/>
      <c r="UQD3902" s="63"/>
      <c r="UQE3902" s="62"/>
      <c r="UQF3902" s="62"/>
      <c r="UQG3902" s="61"/>
      <c r="UQH3902" s="60"/>
      <c r="UQI3902" s="59"/>
      <c r="UQJ3902" s="57"/>
      <c r="UQK3902" s="57"/>
      <c r="UQL3902" s="57"/>
      <c r="UQM3902" s="57"/>
      <c r="UQN3902" s="57"/>
      <c r="UQO3902" s="57"/>
      <c r="UQP3902" s="57"/>
      <c r="UQQ3902" s="57"/>
      <c r="UQR3902" s="58"/>
      <c r="UQS3902" s="57"/>
      <c r="UQT3902" s="57"/>
      <c r="UQU3902" s="57"/>
      <c r="UQV3902" s="57"/>
      <c r="UQW3902" s="57"/>
      <c r="UQX3902" s="56"/>
      <c r="UQY3902" s="57"/>
      <c r="UQZ3902" s="64"/>
      <c r="URA3902" s="64"/>
      <c r="URB3902" s="64"/>
      <c r="URC3902" s="64"/>
      <c r="URD3902" s="62"/>
      <c r="URE3902" s="63"/>
      <c r="URF3902" s="62"/>
      <c r="URG3902" s="62"/>
      <c r="URH3902" s="61"/>
      <c r="URI3902" s="60"/>
      <c r="URJ3902" s="59"/>
      <c r="URK3902" s="57"/>
      <c r="URL3902" s="57"/>
      <c r="URM3902" s="57"/>
      <c r="URN3902" s="57"/>
      <c r="URO3902" s="57"/>
      <c r="URP3902" s="57"/>
      <c r="URQ3902" s="57"/>
      <c r="URR3902" s="57"/>
      <c r="URS3902" s="58"/>
      <c r="URT3902" s="57"/>
      <c r="URU3902" s="57"/>
      <c r="URV3902" s="57"/>
      <c r="URW3902" s="57"/>
      <c r="URX3902" s="57"/>
      <c r="URY3902" s="56"/>
      <c r="URZ3902" s="57"/>
      <c r="USA3902" s="64"/>
      <c r="USB3902" s="64"/>
      <c r="USC3902" s="64"/>
      <c r="USD3902" s="64"/>
      <c r="USE3902" s="62"/>
      <c r="USF3902" s="63"/>
      <c r="USG3902" s="62"/>
      <c r="USH3902" s="62"/>
      <c r="USI3902" s="61"/>
      <c r="USJ3902" s="60"/>
      <c r="USK3902" s="59"/>
      <c r="USL3902" s="57"/>
      <c r="USM3902" s="57"/>
      <c r="USN3902" s="57"/>
      <c r="USO3902" s="57"/>
      <c r="USP3902" s="57"/>
      <c r="USQ3902" s="57"/>
      <c r="USR3902" s="57"/>
      <c r="USS3902" s="57"/>
      <c r="UST3902" s="58"/>
      <c r="USU3902" s="57"/>
      <c r="USV3902" s="57"/>
      <c r="USW3902" s="57"/>
      <c r="USX3902" s="57"/>
      <c r="USY3902" s="57"/>
      <c r="USZ3902" s="56"/>
      <c r="UTA3902" s="57"/>
      <c r="UTB3902" s="64"/>
      <c r="UTC3902" s="64"/>
      <c r="UTD3902" s="64"/>
      <c r="UTE3902" s="64"/>
      <c r="UTF3902" s="62"/>
      <c r="UTG3902" s="63"/>
      <c r="UTH3902" s="62"/>
      <c r="UTI3902" s="62"/>
      <c r="UTJ3902" s="61"/>
      <c r="UTK3902" s="60"/>
      <c r="UTL3902" s="59"/>
      <c r="UTM3902" s="57"/>
      <c r="UTN3902" s="57"/>
      <c r="UTO3902" s="57"/>
      <c r="UTP3902" s="57"/>
      <c r="UTQ3902" s="57"/>
      <c r="UTR3902" s="57"/>
      <c r="UTS3902" s="57"/>
      <c r="UTT3902" s="57"/>
      <c r="UTU3902" s="58"/>
      <c r="UTV3902" s="57"/>
      <c r="UTW3902" s="57"/>
      <c r="UTX3902" s="57"/>
      <c r="UTY3902" s="57"/>
      <c r="UTZ3902" s="57"/>
      <c r="UUA3902" s="56"/>
      <c r="UUB3902" s="57"/>
      <c r="UUC3902" s="64"/>
      <c r="UUD3902" s="64"/>
      <c r="UUE3902" s="64"/>
      <c r="UUF3902" s="64"/>
      <c r="UUG3902" s="62"/>
      <c r="UUH3902" s="63"/>
      <c r="UUI3902" s="62"/>
      <c r="UUJ3902" s="62"/>
      <c r="UUK3902" s="61"/>
      <c r="UUL3902" s="60"/>
      <c r="UUM3902" s="59"/>
      <c r="UUN3902" s="57"/>
      <c r="UUO3902" s="57"/>
      <c r="UUP3902" s="57"/>
      <c r="UUQ3902" s="57"/>
      <c r="UUR3902" s="57"/>
      <c r="UUS3902" s="57"/>
      <c r="UUT3902" s="57"/>
      <c r="UUU3902" s="57"/>
      <c r="UUV3902" s="58"/>
      <c r="UUW3902" s="57"/>
      <c r="UUX3902" s="57"/>
      <c r="UUY3902" s="57"/>
      <c r="UUZ3902" s="57"/>
      <c r="UVA3902" s="57"/>
      <c r="UVB3902" s="56"/>
      <c r="UVC3902" s="57"/>
      <c r="UVD3902" s="64"/>
      <c r="UVE3902" s="64"/>
      <c r="UVF3902" s="64"/>
      <c r="UVG3902" s="64"/>
      <c r="UVH3902" s="62"/>
      <c r="UVI3902" s="63"/>
      <c r="UVJ3902" s="62"/>
      <c r="UVK3902" s="62"/>
      <c r="UVL3902" s="61"/>
      <c r="UVM3902" s="60"/>
      <c r="UVN3902" s="59"/>
      <c r="UVO3902" s="57"/>
      <c r="UVP3902" s="57"/>
      <c r="UVQ3902" s="57"/>
      <c r="UVR3902" s="57"/>
      <c r="UVS3902" s="57"/>
      <c r="UVT3902" s="57"/>
      <c r="UVU3902" s="57"/>
      <c r="UVV3902" s="57"/>
      <c r="UVW3902" s="58"/>
      <c r="UVX3902" s="57"/>
      <c r="UVY3902" s="57"/>
      <c r="UVZ3902" s="57"/>
      <c r="UWA3902" s="57"/>
      <c r="UWB3902" s="57"/>
      <c r="UWC3902" s="56"/>
      <c r="UWD3902" s="57"/>
      <c r="UWE3902" s="64"/>
      <c r="UWF3902" s="64"/>
      <c r="UWG3902" s="64"/>
      <c r="UWH3902" s="64"/>
      <c r="UWI3902" s="62"/>
      <c r="UWJ3902" s="63"/>
      <c r="UWK3902" s="62"/>
      <c r="UWL3902" s="62"/>
      <c r="UWM3902" s="61"/>
      <c r="UWN3902" s="60"/>
      <c r="UWO3902" s="59"/>
      <c r="UWP3902" s="57"/>
      <c r="UWQ3902" s="57"/>
      <c r="UWR3902" s="57"/>
      <c r="UWS3902" s="57"/>
      <c r="UWT3902" s="57"/>
      <c r="UWU3902" s="57"/>
      <c r="UWV3902" s="57"/>
      <c r="UWW3902" s="57"/>
      <c r="UWX3902" s="58"/>
      <c r="UWY3902" s="57"/>
      <c r="UWZ3902" s="57"/>
      <c r="UXA3902" s="57"/>
      <c r="UXB3902" s="57"/>
      <c r="UXC3902" s="57"/>
      <c r="UXD3902" s="56"/>
      <c r="UXE3902" s="57"/>
      <c r="UXF3902" s="64"/>
      <c r="UXG3902" s="64"/>
      <c r="UXH3902" s="64"/>
      <c r="UXI3902" s="64"/>
      <c r="UXJ3902" s="62"/>
      <c r="UXK3902" s="63"/>
      <c r="UXL3902" s="62"/>
      <c r="UXM3902" s="62"/>
      <c r="UXN3902" s="61"/>
      <c r="UXO3902" s="60"/>
      <c r="UXP3902" s="59"/>
      <c r="UXQ3902" s="57"/>
      <c r="UXR3902" s="57"/>
      <c r="UXS3902" s="57"/>
      <c r="UXT3902" s="57"/>
      <c r="UXU3902" s="57"/>
      <c r="UXV3902" s="57"/>
      <c r="UXW3902" s="57"/>
      <c r="UXX3902" s="57"/>
      <c r="UXY3902" s="58"/>
      <c r="UXZ3902" s="57"/>
      <c r="UYA3902" s="57"/>
      <c r="UYB3902" s="57"/>
      <c r="UYC3902" s="57"/>
      <c r="UYD3902" s="57"/>
      <c r="UYE3902" s="56"/>
      <c r="UYF3902" s="57"/>
      <c r="UYG3902" s="64"/>
      <c r="UYH3902" s="64"/>
      <c r="UYI3902" s="64"/>
      <c r="UYJ3902" s="64"/>
      <c r="UYK3902" s="62"/>
      <c r="UYL3902" s="63"/>
      <c r="UYM3902" s="62"/>
      <c r="UYN3902" s="62"/>
      <c r="UYO3902" s="61"/>
      <c r="UYP3902" s="60"/>
      <c r="UYQ3902" s="59"/>
      <c r="UYR3902" s="57"/>
      <c r="UYS3902" s="57"/>
      <c r="UYT3902" s="57"/>
      <c r="UYU3902" s="57"/>
      <c r="UYV3902" s="57"/>
      <c r="UYW3902" s="57"/>
      <c r="UYX3902" s="57"/>
      <c r="UYY3902" s="57"/>
      <c r="UYZ3902" s="58"/>
      <c r="UZA3902" s="57"/>
      <c r="UZB3902" s="57"/>
      <c r="UZC3902" s="57"/>
      <c r="UZD3902" s="57"/>
      <c r="UZE3902" s="57"/>
      <c r="UZF3902" s="56"/>
      <c r="UZG3902" s="57"/>
      <c r="UZH3902" s="64"/>
      <c r="UZI3902" s="64"/>
      <c r="UZJ3902" s="64"/>
      <c r="UZK3902" s="64"/>
      <c r="UZL3902" s="62"/>
      <c r="UZM3902" s="63"/>
      <c r="UZN3902" s="62"/>
      <c r="UZO3902" s="62"/>
      <c r="UZP3902" s="61"/>
      <c r="UZQ3902" s="60"/>
      <c r="UZR3902" s="59"/>
      <c r="UZS3902" s="57"/>
      <c r="UZT3902" s="57"/>
      <c r="UZU3902" s="57"/>
      <c r="UZV3902" s="57"/>
      <c r="UZW3902" s="57"/>
      <c r="UZX3902" s="57"/>
      <c r="UZY3902" s="57"/>
      <c r="UZZ3902" s="57"/>
      <c r="VAA3902" s="58"/>
      <c r="VAB3902" s="57"/>
      <c r="VAC3902" s="57"/>
      <c r="VAD3902" s="57"/>
      <c r="VAE3902" s="57"/>
      <c r="VAF3902" s="57"/>
      <c r="VAG3902" s="56"/>
      <c r="VAH3902" s="57"/>
      <c r="VAI3902" s="64"/>
      <c r="VAJ3902" s="64"/>
      <c r="VAK3902" s="64"/>
      <c r="VAL3902" s="64"/>
      <c r="VAM3902" s="62"/>
      <c r="VAN3902" s="63"/>
      <c r="VAO3902" s="62"/>
      <c r="VAP3902" s="62"/>
      <c r="VAQ3902" s="61"/>
      <c r="VAR3902" s="60"/>
      <c r="VAS3902" s="59"/>
      <c r="VAT3902" s="57"/>
      <c r="VAU3902" s="57"/>
      <c r="VAV3902" s="57"/>
      <c r="VAW3902" s="57"/>
      <c r="VAX3902" s="57"/>
      <c r="VAY3902" s="57"/>
      <c r="VAZ3902" s="57"/>
      <c r="VBA3902" s="57"/>
      <c r="VBB3902" s="58"/>
      <c r="VBC3902" s="57"/>
      <c r="VBD3902" s="57"/>
      <c r="VBE3902" s="57"/>
      <c r="VBF3902" s="57"/>
      <c r="VBG3902" s="57"/>
      <c r="VBH3902" s="56"/>
      <c r="VBI3902" s="57"/>
      <c r="VBJ3902" s="64"/>
      <c r="VBK3902" s="64"/>
      <c r="VBL3902" s="64"/>
      <c r="VBM3902" s="64"/>
      <c r="VBN3902" s="62"/>
      <c r="VBO3902" s="63"/>
      <c r="VBP3902" s="62"/>
      <c r="VBQ3902" s="62"/>
      <c r="VBR3902" s="61"/>
      <c r="VBS3902" s="60"/>
      <c r="VBT3902" s="59"/>
      <c r="VBU3902" s="57"/>
      <c r="VBV3902" s="57"/>
      <c r="VBW3902" s="57"/>
      <c r="VBX3902" s="57"/>
      <c r="VBY3902" s="57"/>
      <c r="VBZ3902" s="57"/>
      <c r="VCA3902" s="57"/>
      <c r="VCB3902" s="57"/>
      <c r="VCC3902" s="58"/>
      <c r="VCD3902" s="57"/>
      <c r="VCE3902" s="57"/>
      <c r="VCF3902" s="57"/>
      <c r="VCG3902" s="57"/>
      <c r="VCH3902" s="57"/>
      <c r="VCI3902" s="56"/>
      <c r="VCJ3902" s="57"/>
      <c r="VCK3902" s="64"/>
      <c r="VCL3902" s="64"/>
      <c r="VCM3902" s="64"/>
      <c r="VCN3902" s="64"/>
      <c r="VCO3902" s="62"/>
      <c r="VCP3902" s="63"/>
      <c r="VCQ3902" s="62"/>
      <c r="VCR3902" s="62"/>
      <c r="VCS3902" s="61"/>
      <c r="VCT3902" s="60"/>
      <c r="VCU3902" s="59"/>
      <c r="VCV3902" s="57"/>
      <c r="VCW3902" s="57"/>
      <c r="VCX3902" s="57"/>
      <c r="VCY3902" s="57"/>
      <c r="VCZ3902" s="57"/>
      <c r="VDA3902" s="57"/>
      <c r="VDB3902" s="57"/>
      <c r="VDC3902" s="57"/>
      <c r="VDD3902" s="58"/>
      <c r="VDE3902" s="57"/>
      <c r="VDF3902" s="57"/>
      <c r="VDG3902" s="57"/>
      <c r="VDH3902" s="57"/>
      <c r="VDI3902" s="57"/>
      <c r="VDJ3902" s="56"/>
      <c r="VDK3902" s="57"/>
      <c r="VDL3902" s="64"/>
      <c r="VDM3902" s="64"/>
      <c r="VDN3902" s="64"/>
      <c r="VDO3902" s="64"/>
      <c r="VDP3902" s="62"/>
      <c r="VDQ3902" s="63"/>
      <c r="VDR3902" s="62"/>
      <c r="VDS3902" s="62"/>
      <c r="VDT3902" s="61"/>
      <c r="VDU3902" s="60"/>
      <c r="VDV3902" s="59"/>
      <c r="VDW3902" s="57"/>
      <c r="VDX3902" s="57"/>
      <c r="VDY3902" s="57"/>
      <c r="VDZ3902" s="57"/>
      <c r="VEA3902" s="57"/>
      <c r="VEB3902" s="57"/>
      <c r="VEC3902" s="57"/>
      <c r="VED3902" s="57"/>
      <c r="VEE3902" s="58"/>
      <c r="VEF3902" s="57"/>
      <c r="VEG3902" s="57"/>
      <c r="VEH3902" s="57"/>
      <c r="VEI3902" s="57"/>
      <c r="VEJ3902" s="57"/>
      <c r="VEK3902" s="56"/>
      <c r="VEL3902" s="57"/>
      <c r="VEM3902" s="64"/>
      <c r="VEN3902" s="64"/>
      <c r="VEO3902" s="64"/>
      <c r="VEP3902" s="64"/>
      <c r="VEQ3902" s="62"/>
      <c r="VER3902" s="63"/>
      <c r="VES3902" s="62"/>
      <c r="VET3902" s="62"/>
      <c r="VEU3902" s="61"/>
      <c r="VEV3902" s="60"/>
      <c r="VEW3902" s="59"/>
      <c r="VEX3902" s="57"/>
      <c r="VEY3902" s="57"/>
      <c r="VEZ3902" s="57"/>
      <c r="VFA3902" s="57"/>
      <c r="VFB3902" s="57"/>
      <c r="VFC3902" s="57"/>
      <c r="VFD3902" s="57"/>
      <c r="VFE3902" s="57"/>
      <c r="VFF3902" s="58"/>
      <c r="VFG3902" s="57"/>
      <c r="VFH3902" s="57"/>
      <c r="VFI3902" s="57"/>
      <c r="VFJ3902" s="57"/>
      <c r="VFK3902" s="57"/>
      <c r="VFL3902" s="56"/>
      <c r="VFM3902" s="57"/>
      <c r="VFN3902" s="64"/>
      <c r="VFO3902" s="64"/>
      <c r="VFP3902" s="64"/>
      <c r="VFQ3902" s="64"/>
      <c r="VFR3902" s="62"/>
      <c r="VFS3902" s="63"/>
      <c r="VFT3902" s="62"/>
      <c r="VFU3902" s="62"/>
      <c r="VFV3902" s="61"/>
      <c r="VFW3902" s="60"/>
      <c r="VFX3902" s="59"/>
      <c r="VFY3902" s="57"/>
      <c r="VFZ3902" s="57"/>
      <c r="VGA3902" s="57"/>
      <c r="VGB3902" s="57"/>
      <c r="VGC3902" s="57"/>
      <c r="VGD3902" s="57"/>
      <c r="VGE3902" s="57"/>
      <c r="VGF3902" s="57"/>
      <c r="VGG3902" s="58"/>
      <c r="VGH3902" s="57"/>
      <c r="VGI3902" s="57"/>
      <c r="VGJ3902" s="57"/>
      <c r="VGK3902" s="57"/>
      <c r="VGL3902" s="57"/>
      <c r="VGM3902" s="56"/>
      <c r="VGN3902" s="57"/>
      <c r="VGO3902" s="64"/>
      <c r="VGP3902" s="64"/>
      <c r="VGQ3902" s="64"/>
      <c r="VGR3902" s="64"/>
      <c r="VGS3902" s="62"/>
      <c r="VGT3902" s="63"/>
      <c r="VGU3902" s="62"/>
      <c r="VGV3902" s="62"/>
      <c r="VGW3902" s="61"/>
      <c r="VGX3902" s="60"/>
      <c r="VGY3902" s="59"/>
      <c r="VGZ3902" s="57"/>
      <c r="VHA3902" s="57"/>
      <c r="VHB3902" s="57"/>
      <c r="VHC3902" s="57"/>
      <c r="VHD3902" s="57"/>
      <c r="VHE3902" s="57"/>
      <c r="VHF3902" s="57"/>
      <c r="VHG3902" s="57"/>
      <c r="VHH3902" s="58"/>
      <c r="VHI3902" s="57"/>
      <c r="VHJ3902" s="57"/>
      <c r="VHK3902" s="57"/>
      <c r="VHL3902" s="57"/>
      <c r="VHM3902" s="57"/>
      <c r="VHN3902" s="56"/>
      <c r="VHO3902" s="57"/>
      <c r="VHP3902" s="64"/>
      <c r="VHQ3902" s="64"/>
      <c r="VHR3902" s="64"/>
      <c r="VHS3902" s="64"/>
      <c r="VHT3902" s="62"/>
      <c r="VHU3902" s="63"/>
      <c r="VHV3902" s="62"/>
      <c r="VHW3902" s="62"/>
      <c r="VHX3902" s="61"/>
      <c r="VHY3902" s="60"/>
      <c r="VHZ3902" s="59"/>
      <c r="VIA3902" s="57"/>
      <c r="VIB3902" s="57"/>
      <c r="VIC3902" s="57"/>
      <c r="VID3902" s="57"/>
      <c r="VIE3902" s="57"/>
      <c r="VIF3902" s="57"/>
      <c r="VIG3902" s="57"/>
      <c r="VIH3902" s="57"/>
      <c r="VII3902" s="58"/>
      <c r="VIJ3902" s="57"/>
      <c r="VIK3902" s="57"/>
      <c r="VIL3902" s="57"/>
      <c r="VIM3902" s="57"/>
      <c r="VIN3902" s="57"/>
      <c r="VIO3902" s="56"/>
      <c r="VIP3902" s="57"/>
      <c r="VIQ3902" s="64"/>
      <c r="VIR3902" s="64"/>
      <c r="VIS3902" s="64"/>
      <c r="VIT3902" s="64"/>
      <c r="VIU3902" s="62"/>
      <c r="VIV3902" s="63"/>
      <c r="VIW3902" s="62"/>
      <c r="VIX3902" s="62"/>
      <c r="VIY3902" s="61"/>
      <c r="VIZ3902" s="60"/>
      <c r="VJA3902" s="59"/>
      <c r="VJB3902" s="57"/>
      <c r="VJC3902" s="57"/>
      <c r="VJD3902" s="57"/>
      <c r="VJE3902" s="57"/>
      <c r="VJF3902" s="57"/>
      <c r="VJG3902" s="57"/>
      <c r="VJH3902" s="57"/>
      <c r="VJI3902" s="57"/>
      <c r="VJJ3902" s="58"/>
      <c r="VJK3902" s="57"/>
      <c r="VJL3902" s="57"/>
      <c r="VJM3902" s="57"/>
      <c r="VJN3902" s="57"/>
      <c r="VJO3902" s="57"/>
      <c r="VJP3902" s="56"/>
      <c r="VJQ3902" s="57"/>
      <c r="VJR3902" s="64"/>
      <c r="VJS3902" s="64"/>
      <c r="VJT3902" s="64"/>
      <c r="VJU3902" s="64"/>
      <c r="VJV3902" s="62"/>
      <c r="VJW3902" s="63"/>
      <c r="VJX3902" s="62"/>
      <c r="VJY3902" s="62"/>
      <c r="VJZ3902" s="61"/>
      <c r="VKA3902" s="60"/>
      <c r="VKB3902" s="59"/>
      <c r="VKC3902" s="57"/>
      <c r="VKD3902" s="57"/>
      <c r="VKE3902" s="57"/>
      <c r="VKF3902" s="57"/>
      <c r="VKG3902" s="57"/>
      <c r="VKH3902" s="57"/>
      <c r="VKI3902" s="57"/>
      <c r="VKJ3902" s="57"/>
      <c r="VKK3902" s="58"/>
      <c r="VKL3902" s="57"/>
      <c r="VKM3902" s="57"/>
      <c r="VKN3902" s="57"/>
      <c r="VKO3902" s="57"/>
      <c r="VKP3902" s="57"/>
      <c r="VKQ3902" s="56"/>
      <c r="VKR3902" s="57"/>
      <c r="VKS3902" s="64"/>
      <c r="VKT3902" s="64"/>
      <c r="VKU3902" s="64"/>
      <c r="VKV3902" s="64"/>
      <c r="VKW3902" s="62"/>
      <c r="VKX3902" s="63"/>
      <c r="VKY3902" s="62"/>
      <c r="VKZ3902" s="62"/>
      <c r="VLA3902" s="61"/>
      <c r="VLB3902" s="60"/>
      <c r="VLC3902" s="59"/>
      <c r="VLD3902" s="57"/>
      <c r="VLE3902" s="57"/>
      <c r="VLF3902" s="57"/>
      <c r="VLG3902" s="57"/>
      <c r="VLH3902" s="57"/>
      <c r="VLI3902" s="57"/>
      <c r="VLJ3902" s="57"/>
      <c r="VLK3902" s="57"/>
      <c r="VLL3902" s="58"/>
      <c r="VLM3902" s="57"/>
      <c r="VLN3902" s="57"/>
      <c r="VLO3902" s="57"/>
      <c r="VLP3902" s="57"/>
      <c r="VLQ3902" s="57"/>
      <c r="VLR3902" s="56"/>
      <c r="VLS3902" s="57"/>
      <c r="VLT3902" s="64"/>
      <c r="VLU3902" s="64"/>
      <c r="VLV3902" s="64"/>
      <c r="VLW3902" s="64"/>
      <c r="VLX3902" s="62"/>
      <c r="VLY3902" s="63"/>
      <c r="VLZ3902" s="62"/>
      <c r="VMA3902" s="62"/>
      <c r="VMB3902" s="61"/>
      <c r="VMC3902" s="60"/>
      <c r="VMD3902" s="59"/>
      <c r="VME3902" s="57"/>
      <c r="VMF3902" s="57"/>
      <c r="VMG3902" s="57"/>
      <c r="VMH3902" s="57"/>
      <c r="VMI3902" s="57"/>
      <c r="VMJ3902" s="57"/>
      <c r="VMK3902" s="57"/>
      <c r="VML3902" s="57"/>
      <c r="VMM3902" s="58"/>
      <c r="VMN3902" s="57"/>
      <c r="VMO3902" s="57"/>
      <c r="VMP3902" s="57"/>
      <c r="VMQ3902" s="57"/>
      <c r="VMR3902" s="57"/>
      <c r="VMS3902" s="56"/>
      <c r="VMT3902" s="57"/>
      <c r="VMU3902" s="64"/>
      <c r="VMV3902" s="64"/>
      <c r="VMW3902" s="64"/>
      <c r="VMX3902" s="64"/>
      <c r="VMY3902" s="62"/>
      <c r="VMZ3902" s="63"/>
      <c r="VNA3902" s="62"/>
      <c r="VNB3902" s="62"/>
      <c r="VNC3902" s="61"/>
      <c r="VND3902" s="60"/>
      <c r="VNE3902" s="59"/>
      <c r="VNF3902" s="57"/>
      <c r="VNG3902" s="57"/>
      <c r="VNH3902" s="57"/>
      <c r="VNI3902" s="57"/>
      <c r="VNJ3902" s="57"/>
      <c r="VNK3902" s="57"/>
      <c r="VNL3902" s="57"/>
      <c r="VNM3902" s="57"/>
      <c r="VNN3902" s="58"/>
      <c r="VNO3902" s="57"/>
      <c r="VNP3902" s="57"/>
      <c r="VNQ3902" s="57"/>
      <c r="VNR3902" s="57"/>
      <c r="VNS3902" s="57"/>
      <c r="VNT3902" s="56"/>
      <c r="VNU3902" s="57"/>
      <c r="VNV3902" s="64"/>
      <c r="VNW3902" s="64"/>
      <c r="VNX3902" s="64"/>
      <c r="VNY3902" s="64"/>
      <c r="VNZ3902" s="62"/>
      <c r="VOA3902" s="63"/>
      <c r="VOB3902" s="62"/>
      <c r="VOC3902" s="62"/>
      <c r="VOD3902" s="61"/>
      <c r="VOE3902" s="60"/>
      <c r="VOF3902" s="59"/>
      <c r="VOG3902" s="57"/>
      <c r="VOH3902" s="57"/>
      <c r="VOI3902" s="57"/>
      <c r="VOJ3902" s="57"/>
      <c r="VOK3902" s="57"/>
      <c r="VOL3902" s="57"/>
      <c r="VOM3902" s="57"/>
      <c r="VON3902" s="57"/>
      <c r="VOO3902" s="58"/>
      <c r="VOP3902" s="57"/>
      <c r="VOQ3902" s="57"/>
      <c r="VOR3902" s="57"/>
      <c r="VOS3902" s="57"/>
      <c r="VOT3902" s="57"/>
      <c r="VOU3902" s="56"/>
      <c r="VOV3902" s="57"/>
      <c r="VOW3902" s="64"/>
      <c r="VOX3902" s="64"/>
      <c r="VOY3902" s="64"/>
      <c r="VOZ3902" s="64"/>
      <c r="VPA3902" s="62"/>
      <c r="VPB3902" s="63"/>
      <c r="VPC3902" s="62"/>
      <c r="VPD3902" s="62"/>
      <c r="VPE3902" s="61"/>
      <c r="VPF3902" s="60"/>
      <c r="VPG3902" s="59"/>
      <c r="VPH3902" s="57"/>
      <c r="VPI3902" s="57"/>
      <c r="VPJ3902" s="57"/>
      <c r="VPK3902" s="57"/>
      <c r="VPL3902" s="57"/>
      <c r="VPM3902" s="57"/>
      <c r="VPN3902" s="57"/>
      <c r="VPO3902" s="57"/>
      <c r="VPP3902" s="58"/>
      <c r="VPQ3902" s="57"/>
      <c r="VPR3902" s="57"/>
      <c r="VPS3902" s="57"/>
      <c r="VPT3902" s="57"/>
      <c r="VPU3902" s="57"/>
      <c r="VPV3902" s="56"/>
      <c r="VPW3902" s="57"/>
      <c r="VPX3902" s="64"/>
      <c r="VPY3902" s="64"/>
      <c r="VPZ3902" s="64"/>
      <c r="VQA3902" s="64"/>
      <c r="VQB3902" s="62"/>
      <c r="VQC3902" s="63"/>
      <c r="VQD3902" s="62"/>
      <c r="VQE3902" s="62"/>
      <c r="VQF3902" s="61"/>
      <c r="VQG3902" s="60"/>
      <c r="VQH3902" s="59"/>
      <c r="VQI3902" s="57"/>
      <c r="VQJ3902" s="57"/>
      <c r="VQK3902" s="57"/>
      <c r="VQL3902" s="57"/>
      <c r="VQM3902" s="57"/>
      <c r="VQN3902" s="57"/>
      <c r="VQO3902" s="57"/>
      <c r="VQP3902" s="57"/>
      <c r="VQQ3902" s="58"/>
      <c r="VQR3902" s="57"/>
      <c r="VQS3902" s="57"/>
      <c r="VQT3902" s="57"/>
      <c r="VQU3902" s="57"/>
      <c r="VQV3902" s="57"/>
      <c r="VQW3902" s="56"/>
      <c r="VQX3902" s="57"/>
      <c r="VQY3902" s="64"/>
      <c r="VQZ3902" s="64"/>
      <c r="VRA3902" s="64"/>
      <c r="VRB3902" s="64"/>
      <c r="VRC3902" s="62"/>
      <c r="VRD3902" s="63"/>
      <c r="VRE3902" s="62"/>
      <c r="VRF3902" s="62"/>
      <c r="VRG3902" s="61"/>
      <c r="VRH3902" s="60"/>
      <c r="VRI3902" s="59"/>
      <c r="VRJ3902" s="57"/>
      <c r="VRK3902" s="57"/>
      <c r="VRL3902" s="57"/>
      <c r="VRM3902" s="57"/>
      <c r="VRN3902" s="57"/>
      <c r="VRO3902" s="57"/>
      <c r="VRP3902" s="57"/>
      <c r="VRQ3902" s="57"/>
      <c r="VRR3902" s="58"/>
      <c r="VRS3902" s="57"/>
      <c r="VRT3902" s="57"/>
      <c r="VRU3902" s="57"/>
      <c r="VRV3902" s="57"/>
      <c r="VRW3902" s="57"/>
      <c r="VRX3902" s="56"/>
      <c r="VRY3902" s="57"/>
      <c r="VRZ3902" s="64"/>
      <c r="VSA3902" s="64"/>
      <c r="VSB3902" s="64"/>
      <c r="VSC3902" s="64"/>
      <c r="VSD3902" s="62"/>
      <c r="VSE3902" s="63"/>
      <c r="VSF3902" s="62"/>
      <c r="VSG3902" s="62"/>
      <c r="VSH3902" s="61"/>
      <c r="VSI3902" s="60"/>
      <c r="VSJ3902" s="59"/>
      <c r="VSK3902" s="57"/>
      <c r="VSL3902" s="57"/>
      <c r="VSM3902" s="57"/>
      <c r="VSN3902" s="57"/>
      <c r="VSO3902" s="57"/>
      <c r="VSP3902" s="57"/>
      <c r="VSQ3902" s="57"/>
      <c r="VSR3902" s="57"/>
      <c r="VSS3902" s="58"/>
      <c r="VST3902" s="57"/>
      <c r="VSU3902" s="57"/>
      <c r="VSV3902" s="57"/>
      <c r="VSW3902" s="57"/>
      <c r="VSX3902" s="57"/>
      <c r="VSY3902" s="56"/>
      <c r="VSZ3902" s="57"/>
      <c r="VTA3902" s="64"/>
      <c r="VTB3902" s="64"/>
      <c r="VTC3902" s="64"/>
      <c r="VTD3902" s="64"/>
      <c r="VTE3902" s="62"/>
      <c r="VTF3902" s="63"/>
      <c r="VTG3902" s="62"/>
      <c r="VTH3902" s="62"/>
      <c r="VTI3902" s="61"/>
      <c r="VTJ3902" s="60"/>
      <c r="VTK3902" s="59"/>
      <c r="VTL3902" s="57"/>
      <c r="VTM3902" s="57"/>
      <c r="VTN3902" s="57"/>
      <c r="VTO3902" s="57"/>
      <c r="VTP3902" s="57"/>
      <c r="VTQ3902" s="57"/>
      <c r="VTR3902" s="57"/>
      <c r="VTS3902" s="57"/>
      <c r="VTT3902" s="58"/>
      <c r="VTU3902" s="57"/>
      <c r="VTV3902" s="57"/>
      <c r="VTW3902" s="57"/>
      <c r="VTX3902" s="57"/>
      <c r="VTY3902" s="57"/>
      <c r="VTZ3902" s="56"/>
      <c r="VUA3902" s="57"/>
      <c r="VUB3902" s="64"/>
      <c r="VUC3902" s="64"/>
      <c r="VUD3902" s="64"/>
      <c r="VUE3902" s="64"/>
      <c r="VUF3902" s="62"/>
      <c r="VUG3902" s="63"/>
      <c r="VUH3902" s="62"/>
      <c r="VUI3902" s="62"/>
      <c r="VUJ3902" s="61"/>
      <c r="VUK3902" s="60"/>
      <c r="VUL3902" s="59"/>
      <c r="VUM3902" s="57"/>
      <c r="VUN3902" s="57"/>
      <c r="VUO3902" s="57"/>
      <c r="VUP3902" s="57"/>
      <c r="VUQ3902" s="57"/>
      <c r="VUR3902" s="57"/>
      <c r="VUS3902" s="57"/>
      <c r="VUT3902" s="57"/>
      <c r="VUU3902" s="58"/>
      <c r="VUV3902" s="57"/>
      <c r="VUW3902" s="57"/>
      <c r="VUX3902" s="57"/>
      <c r="VUY3902" s="57"/>
      <c r="VUZ3902" s="57"/>
      <c r="VVA3902" s="56"/>
      <c r="VVB3902" s="57"/>
      <c r="VVC3902" s="64"/>
      <c r="VVD3902" s="64"/>
      <c r="VVE3902" s="64"/>
      <c r="VVF3902" s="64"/>
      <c r="VVG3902" s="62"/>
      <c r="VVH3902" s="63"/>
      <c r="VVI3902" s="62"/>
      <c r="VVJ3902" s="62"/>
      <c r="VVK3902" s="61"/>
      <c r="VVL3902" s="60"/>
      <c r="VVM3902" s="59"/>
      <c r="VVN3902" s="57"/>
      <c r="VVO3902" s="57"/>
      <c r="VVP3902" s="57"/>
      <c r="VVQ3902" s="57"/>
      <c r="VVR3902" s="57"/>
      <c r="VVS3902" s="57"/>
      <c r="VVT3902" s="57"/>
      <c r="VVU3902" s="57"/>
      <c r="VVV3902" s="58"/>
      <c r="VVW3902" s="57"/>
      <c r="VVX3902" s="57"/>
      <c r="VVY3902" s="57"/>
      <c r="VVZ3902" s="57"/>
      <c r="VWA3902" s="57"/>
      <c r="VWB3902" s="56"/>
      <c r="VWC3902" s="57"/>
      <c r="VWD3902" s="64"/>
      <c r="VWE3902" s="64"/>
      <c r="VWF3902" s="64"/>
      <c r="VWG3902" s="64"/>
      <c r="VWH3902" s="62"/>
      <c r="VWI3902" s="63"/>
      <c r="VWJ3902" s="62"/>
      <c r="VWK3902" s="62"/>
      <c r="VWL3902" s="61"/>
      <c r="VWM3902" s="60"/>
      <c r="VWN3902" s="59"/>
      <c r="VWO3902" s="57"/>
      <c r="VWP3902" s="57"/>
      <c r="VWQ3902" s="57"/>
      <c r="VWR3902" s="57"/>
      <c r="VWS3902" s="57"/>
      <c r="VWT3902" s="57"/>
      <c r="VWU3902" s="57"/>
      <c r="VWV3902" s="57"/>
      <c r="VWW3902" s="58"/>
      <c r="VWX3902" s="57"/>
      <c r="VWY3902" s="57"/>
      <c r="VWZ3902" s="57"/>
      <c r="VXA3902" s="57"/>
      <c r="VXB3902" s="57"/>
      <c r="VXC3902" s="56"/>
      <c r="VXD3902" s="57"/>
      <c r="VXE3902" s="64"/>
      <c r="VXF3902" s="64"/>
      <c r="VXG3902" s="64"/>
      <c r="VXH3902" s="64"/>
      <c r="VXI3902" s="62"/>
      <c r="VXJ3902" s="63"/>
      <c r="VXK3902" s="62"/>
      <c r="VXL3902" s="62"/>
      <c r="VXM3902" s="61"/>
      <c r="VXN3902" s="60"/>
      <c r="VXO3902" s="59"/>
      <c r="VXP3902" s="57"/>
      <c r="VXQ3902" s="57"/>
      <c r="VXR3902" s="57"/>
      <c r="VXS3902" s="57"/>
      <c r="VXT3902" s="57"/>
      <c r="VXU3902" s="57"/>
      <c r="VXV3902" s="57"/>
      <c r="VXW3902" s="57"/>
      <c r="VXX3902" s="58"/>
      <c r="VXY3902" s="57"/>
      <c r="VXZ3902" s="57"/>
      <c r="VYA3902" s="57"/>
      <c r="VYB3902" s="57"/>
      <c r="VYC3902" s="57"/>
      <c r="VYD3902" s="56"/>
      <c r="VYE3902" s="57"/>
      <c r="VYF3902" s="64"/>
      <c r="VYG3902" s="64"/>
      <c r="VYH3902" s="64"/>
      <c r="VYI3902" s="64"/>
      <c r="VYJ3902" s="62"/>
      <c r="VYK3902" s="63"/>
      <c r="VYL3902" s="62"/>
      <c r="VYM3902" s="62"/>
      <c r="VYN3902" s="61"/>
      <c r="VYO3902" s="60"/>
      <c r="VYP3902" s="59"/>
      <c r="VYQ3902" s="57"/>
      <c r="VYR3902" s="57"/>
      <c r="VYS3902" s="57"/>
      <c r="VYT3902" s="57"/>
      <c r="VYU3902" s="57"/>
      <c r="VYV3902" s="57"/>
      <c r="VYW3902" s="57"/>
      <c r="VYX3902" s="57"/>
      <c r="VYY3902" s="58"/>
      <c r="VYZ3902" s="57"/>
      <c r="VZA3902" s="57"/>
      <c r="VZB3902" s="57"/>
      <c r="VZC3902" s="57"/>
      <c r="VZD3902" s="57"/>
      <c r="VZE3902" s="56"/>
      <c r="VZF3902" s="57"/>
      <c r="VZG3902" s="64"/>
      <c r="VZH3902" s="64"/>
      <c r="VZI3902" s="64"/>
      <c r="VZJ3902" s="64"/>
      <c r="VZK3902" s="62"/>
      <c r="VZL3902" s="63"/>
      <c r="VZM3902" s="62"/>
      <c r="VZN3902" s="62"/>
      <c r="VZO3902" s="61"/>
      <c r="VZP3902" s="60"/>
      <c r="VZQ3902" s="59"/>
      <c r="VZR3902" s="57"/>
      <c r="VZS3902" s="57"/>
      <c r="VZT3902" s="57"/>
      <c r="VZU3902" s="57"/>
      <c r="VZV3902" s="57"/>
      <c r="VZW3902" s="57"/>
      <c r="VZX3902" s="57"/>
      <c r="VZY3902" s="57"/>
      <c r="VZZ3902" s="58"/>
      <c r="WAA3902" s="57"/>
      <c r="WAB3902" s="57"/>
      <c r="WAC3902" s="57"/>
      <c r="WAD3902" s="57"/>
      <c r="WAE3902" s="57"/>
      <c r="WAF3902" s="56"/>
      <c r="WAG3902" s="57"/>
      <c r="WAH3902" s="64"/>
      <c r="WAI3902" s="64"/>
      <c r="WAJ3902" s="64"/>
      <c r="WAK3902" s="64"/>
      <c r="WAL3902" s="62"/>
      <c r="WAM3902" s="63"/>
      <c r="WAN3902" s="62"/>
      <c r="WAO3902" s="62"/>
      <c r="WAP3902" s="61"/>
      <c r="WAQ3902" s="60"/>
      <c r="WAR3902" s="59"/>
      <c r="WAS3902" s="57"/>
      <c r="WAT3902" s="57"/>
      <c r="WAU3902" s="57"/>
      <c r="WAV3902" s="57"/>
      <c r="WAW3902" s="57"/>
      <c r="WAX3902" s="57"/>
      <c r="WAY3902" s="57"/>
      <c r="WAZ3902" s="57"/>
      <c r="WBA3902" s="58"/>
      <c r="WBB3902" s="57"/>
      <c r="WBC3902" s="57"/>
      <c r="WBD3902" s="57"/>
      <c r="WBE3902" s="57"/>
      <c r="WBF3902" s="57"/>
      <c r="WBG3902" s="56"/>
      <c r="WBH3902" s="57"/>
      <c r="WBI3902" s="64"/>
      <c r="WBJ3902" s="64"/>
      <c r="WBK3902" s="64"/>
      <c r="WBL3902" s="64"/>
      <c r="WBM3902" s="62"/>
      <c r="WBN3902" s="63"/>
      <c r="WBO3902" s="62"/>
      <c r="WBP3902" s="62"/>
      <c r="WBQ3902" s="61"/>
      <c r="WBR3902" s="60"/>
      <c r="WBS3902" s="59"/>
      <c r="WBT3902" s="57"/>
      <c r="WBU3902" s="57"/>
      <c r="WBV3902" s="57"/>
      <c r="WBW3902" s="57"/>
      <c r="WBX3902" s="57"/>
      <c r="WBY3902" s="57"/>
      <c r="WBZ3902" s="57"/>
      <c r="WCA3902" s="57"/>
      <c r="WCB3902" s="58"/>
      <c r="WCC3902" s="57"/>
      <c r="WCD3902" s="57"/>
      <c r="WCE3902" s="57"/>
      <c r="WCF3902" s="57"/>
      <c r="WCG3902" s="57"/>
      <c r="WCH3902" s="56"/>
      <c r="WCI3902" s="57"/>
      <c r="WCJ3902" s="64"/>
      <c r="WCK3902" s="64"/>
      <c r="WCL3902" s="64"/>
      <c r="WCM3902" s="64"/>
      <c r="WCN3902" s="62"/>
      <c r="WCO3902" s="63"/>
      <c r="WCP3902" s="62"/>
      <c r="WCQ3902" s="62"/>
      <c r="WCR3902" s="61"/>
      <c r="WCS3902" s="60"/>
      <c r="WCT3902" s="59"/>
      <c r="WCU3902" s="57"/>
      <c r="WCV3902" s="57"/>
      <c r="WCW3902" s="57"/>
      <c r="WCX3902" s="57"/>
      <c r="WCY3902" s="57"/>
      <c r="WCZ3902" s="57"/>
      <c r="WDA3902" s="57"/>
      <c r="WDB3902" s="57"/>
      <c r="WDC3902" s="58"/>
      <c r="WDD3902" s="57"/>
      <c r="WDE3902" s="57"/>
      <c r="WDF3902" s="57"/>
      <c r="WDG3902" s="57"/>
      <c r="WDH3902" s="57"/>
      <c r="WDI3902" s="56"/>
      <c r="WDJ3902" s="57"/>
      <c r="WDK3902" s="64"/>
      <c r="WDL3902" s="64"/>
      <c r="WDM3902" s="64"/>
      <c r="WDN3902" s="64"/>
      <c r="WDO3902" s="62"/>
      <c r="WDP3902" s="63"/>
      <c r="WDQ3902" s="62"/>
      <c r="WDR3902" s="62"/>
      <c r="WDS3902" s="61"/>
      <c r="WDT3902" s="60"/>
      <c r="WDU3902" s="59"/>
      <c r="WDV3902" s="57"/>
      <c r="WDW3902" s="57"/>
      <c r="WDX3902" s="57"/>
      <c r="WDY3902" s="57"/>
      <c r="WDZ3902" s="57"/>
      <c r="WEA3902" s="57"/>
      <c r="WEB3902" s="57"/>
      <c r="WEC3902" s="57"/>
      <c r="WED3902" s="58"/>
      <c r="WEE3902" s="57"/>
      <c r="WEF3902" s="57"/>
      <c r="WEG3902" s="57"/>
      <c r="WEH3902" s="57"/>
      <c r="WEI3902" s="57"/>
      <c r="WEJ3902" s="56"/>
      <c r="WEK3902" s="57"/>
      <c r="WEL3902" s="64"/>
      <c r="WEM3902" s="64"/>
      <c r="WEN3902" s="64"/>
      <c r="WEO3902" s="64"/>
      <c r="WEP3902" s="62"/>
      <c r="WEQ3902" s="63"/>
      <c r="WER3902" s="62"/>
      <c r="WES3902" s="62"/>
      <c r="WET3902" s="61"/>
      <c r="WEU3902" s="60"/>
      <c r="WEV3902" s="59"/>
      <c r="WEW3902" s="57"/>
      <c r="WEX3902" s="57"/>
      <c r="WEY3902" s="57"/>
      <c r="WEZ3902" s="57"/>
      <c r="WFA3902" s="57"/>
      <c r="WFB3902" s="57"/>
      <c r="WFC3902" s="57"/>
      <c r="WFD3902" s="57"/>
      <c r="WFE3902" s="58"/>
      <c r="WFF3902" s="57"/>
      <c r="WFG3902" s="57"/>
      <c r="WFH3902" s="57"/>
      <c r="WFI3902" s="57"/>
      <c r="WFJ3902" s="57"/>
      <c r="WFK3902" s="56"/>
      <c r="WFL3902" s="57"/>
      <c r="WFM3902" s="64"/>
      <c r="WFN3902" s="64"/>
      <c r="WFO3902" s="64"/>
      <c r="WFP3902" s="64"/>
      <c r="WFQ3902" s="62"/>
      <c r="WFR3902" s="63"/>
      <c r="WFS3902" s="62"/>
      <c r="WFT3902" s="62"/>
      <c r="WFU3902" s="61"/>
      <c r="WFV3902" s="60"/>
      <c r="WFW3902" s="59"/>
      <c r="WFX3902" s="57"/>
      <c r="WFY3902" s="57"/>
      <c r="WFZ3902" s="57"/>
      <c r="WGA3902" s="57"/>
      <c r="WGB3902" s="57"/>
      <c r="WGC3902" s="57"/>
      <c r="WGD3902" s="57"/>
      <c r="WGE3902" s="57"/>
      <c r="WGF3902" s="58"/>
      <c r="WGG3902" s="57"/>
      <c r="WGH3902" s="57"/>
      <c r="WGI3902" s="57"/>
      <c r="WGJ3902" s="57"/>
      <c r="WGK3902" s="57"/>
      <c r="WGL3902" s="56"/>
      <c r="WGM3902" s="57"/>
      <c r="WGN3902" s="64"/>
      <c r="WGO3902" s="64"/>
      <c r="WGP3902" s="64"/>
      <c r="WGQ3902" s="64"/>
      <c r="WGR3902" s="62"/>
      <c r="WGS3902" s="63"/>
      <c r="WGT3902" s="62"/>
      <c r="WGU3902" s="62"/>
      <c r="WGV3902" s="61"/>
      <c r="WGW3902" s="60"/>
      <c r="WGX3902" s="59"/>
      <c r="WGY3902" s="57"/>
      <c r="WGZ3902" s="57"/>
      <c r="WHA3902" s="57"/>
      <c r="WHB3902" s="57"/>
      <c r="WHC3902" s="57"/>
      <c r="WHD3902" s="57"/>
      <c r="WHE3902" s="57"/>
      <c r="WHF3902" s="57"/>
      <c r="WHG3902" s="58"/>
      <c r="WHH3902" s="57"/>
      <c r="WHI3902" s="57"/>
      <c r="WHJ3902" s="57"/>
      <c r="WHK3902" s="57"/>
      <c r="WHL3902" s="57"/>
      <c r="WHM3902" s="56"/>
      <c r="WHN3902" s="57"/>
      <c r="WHO3902" s="64"/>
      <c r="WHP3902" s="64"/>
      <c r="WHQ3902" s="64"/>
      <c r="WHR3902" s="64"/>
      <c r="WHS3902" s="62"/>
      <c r="WHT3902" s="63"/>
      <c r="WHU3902" s="62"/>
      <c r="WHV3902" s="62"/>
      <c r="WHW3902" s="61"/>
      <c r="WHX3902" s="60"/>
      <c r="WHY3902" s="59"/>
      <c r="WHZ3902" s="57"/>
      <c r="WIA3902" s="57"/>
      <c r="WIB3902" s="57"/>
      <c r="WIC3902" s="57"/>
      <c r="WID3902" s="57"/>
      <c r="WIE3902" s="57"/>
      <c r="WIF3902" s="57"/>
      <c r="WIG3902" s="57"/>
      <c r="WIH3902" s="58"/>
      <c r="WII3902" s="57"/>
      <c r="WIJ3902" s="57"/>
      <c r="WIK3902" s="57"/>
      <c r="WIL3902" s="57"/>
      <c r="WIM3902" s="57"/>
      <c r="WIN3902" s="56"/>
      <c r="WIO3902" s="57"/>
      <c r="WIP3902" s="64"/>
      <c r="WIQ3902" s="64"/>
      <c r="WIR3902" s="64"/>
      <c r="WIS3902" s="64"/>
      <c r="WIT3902" s="62"/>
      <c r="WIU3902" s="63"/>
      <c r="WIV3902" s="62"/>
      <c r="WIW3902" s="62"/>
      <c r="WIX3902" s="61"/>
      <c r="WIY3902" s="60"/>
      <c r="WIZ3902" s="59"/>
      <c r="WJA3902" s="57"/>
      <c r="WJB3902" s="57"/>
      <c r="WJC3902" s="57"/>
      <c r="WJD3902" s="57"/>
      <c r="WJE3902" s="57"/>
      <c r="WJF3902" s="57"/>
      <c r="WJG3902" s="57"/>
      <c r="WJH3902" s="57"/>
      <c r="WJI3902" s="58"/>
      <c r="WJJ3902" s="57"/>
      <c r="WJK3902" s="57"/>
      <c r="WJL3902" s="57"/>
      <c r="WJM3902" s="57"/>
      <c r="WJN3902" s="57"/>
      <c r="WJO3902" s="56"/>
      <c r="WJP3902" s="57"/>
      <c r="WJQ3902" s="64"/>
      <c r="WJR3902" s="64"/>
      <c r="WJS3902" s="64"/>
      <c r="WJT3902" s="64"/>
      <c r="WJU3902" s="62"/>
      <c r="WJV3902" s="63"/>
      <c r="WJW3902" s="62"/>
      <c r="WJX3902" s="62"/>
      <c r="WJY3902" s="61"/>
      <c r="WJZ3902" s="60"/>
      <c r="WKA3902" s="59"/>
      <c r="WKB3902" s="57"/>
      <c r="WKC3902" s="57"/>
      <c r="WKD3902" s="57"/>
      <c r="WKE3902" s="57"/>
      <c r="WKF3902" s="57"/>
      <c r="WKG3902" s="57"/>
      <c r="WKH3902" s="57"/>
      <c r="WKI3902" s="57"/>
      <c r="WKJ3902" s="58"/>
      <c r="WKK3902" s="57"/>
      <c r="WKL3902" s="57"/>
      <c r="WKM3902" s="57"/>
      <c r="WKN3902" s="57"/>
      <c r="WKO3902" s="57"/>
      <c r="WKP3902" s="56"/>
      <c r="WKQ3902" s="57"/>
      <c r="WKR3902" s="64"/>
      <c r="WKS3902" s="64"/>
      <c r="WKT3902" s="64"/>
      <c r="WKU3902" s="64"/>
      <c r="WKV3902" s="62"/>
      <c r="WKW3902" s="63"/>
      <c r="WKX3902" s="62"/>
      <c r="WKY3902" s="62"/>
      <c r="WKZ3902" s="61"/>
      <c r="WLA3902" s="60"/>
      <c r="WLB3902" s="59"/>
      <c r="WLC3902" s="57"/>
      <c r="WLD3902" s="57"/>
      <c r="WLE3902" s="57"/>
      <c r="WLF3902" s="57"/>
      <c r="WLG3902" s="57"/>
      <c r="WLH3902" s="57"/>
      <c r="WLI3902" s="57"/>
      <c r="WLJ3902" s="57"/>
      <c r="WLK3902" s="58"/>
      <c r="WLL3902" s="57"/>
      <c r="WLM3902" s="57"/>
      <c r="WLN3902" s="57"/>
      <c r="WLO3902" s="57"/>
      <c r="WLP3902" s="57"/>
      <c r="WLQ3902" s="56"/>
      <c r="WLR3902" s="57"/>
      <c r="WLS3902" s="64"/>
      <c r="WLT3902" s="64"/>
      <c r="WLU3902" s="64"/>
      <c r="WLV3902" s="64"/>
      <c r="WLW3902" s="62"/>
      <c r="WLX3902" s="63"/>
      <c r="WLY3902" s="62"/>
      <c r="WLZ3902" s="62"/>
      <c r="WMA3902" s="61"/>
      <c r="WMB3902" s="60"/>
      <c r="WMC3902" s="59"/>
      <c r="WMD3902" s="57"/>
      <c r="WME3902" s="57"/>
      <c r="WMF3902" s="57"/>
      <c r="WMG3902" s="57"/>
      <c r="WMH3902" s="57"/>
      <c r="WMI3902" s="57"/>
      <c r="WMJ3902" s="57"/>
      <c r="WMK3902" s="57"/>
      <c r="WML3902" s="58"/>
      <c r="WMM3902" s="57"/>
      <c r="WMN3902" s="57"/>
      <c r="WMO3902" s="57"/>
      <c r="WMP3902" s="57"/>
      <c r="WMQ3902" s="57"/>
      <c r="WMR3902" s="56"/>
      <c r="WMS3902" s="57"/>
      <c r="WMT3902" s="64"/>
      <c r="WMU3902" s="64"/>
      <c r="WMV3902" s="64"/>
      <c r="WMW3902" s="64"/>
      <c r="WMX3902" s="62"/>
      <c r="WMY3902" s="63"/>
      <c r="WMZ3902" s="62"/>
      <c r="WNA3902" s="62"/>
      <c r="WNB3902" s="61"/>
      <c r="WNC3902" s="60"/>
      <c r="WND3902" s="59"/>
      <c r="WNE3902" s="57"/>
      <c r="WNF3902" s="57"/>
      <c r="WNG3902" s="57"/>
      <c r="WNH3902" s="57"/>
      <c r="WNI3902" s="57"/>
      <c r="WNJ3902" s="57"/>
      <c r="WNK3902" s="57"/>
      <c r="WNL3902" s="57"/>
      <c r="WNM3902" s="58"/>
      <c r="WNN3902" s="57"/>
      <c r="WNO3902" s="57"/>
      <c r="WNP3902" s="57"/>
      <c r="WNQ3902" s="57"/>
      <c r="WNR3902" s="57"/>
      <c r="WNS3902" s="56"/>
      <c r="WNT3902" s="57"/>
      <c r="WNU3902" s="64"/>
      <c r="WNV3902" s="64"/>
      <c r="WNW3902" s="64"/>
      <c r="WNX3902" s="64"/>
      <c r="WNY3902" s="62"/>
      <c r="WNZ3902" s="63"/>
      <c r="WOA3902" s="62"/>
      <c r="WOB3902" s="62"/>
      <c r="WOC3902" s="61"/>
      <c r="WOD3902" s="60"/>
      <c r="WOE3902" s="59"/>
      <c r="WOF3902" s="57"/>
      <c r="WOG3902" s="57"/>
      <c r="WOH3902" s="57"/>
      <c r="WOI3902" s="57"/>
      <c r="WOJ3902" s="57"/>
      <c r="WOK3902" s="57"/>
      <c r="WOL3902" s="57"/>
      <c r="WOM3902" s="57"/>
      <c r="WON3902" s="58"/>
      <c r="WOO3902" s="57"/>
      <c r="WOP3902" s="57"/>
      <c r="WOQ3902" s="57"/>
      <c r="WOR3902" s="57"/>
      <c r="WOS3902" s="57"/>
      <c r="WOT3902" s="56"/>
      <c r="WOU3902" s="57"/>
      <c r="WOV3902" s="64"/>
      <c r="WOW3902" s="64"/>
      <c r="WOX3902" s="64"/>
      <c r="WOY3902" s="64"/>
      <c r="WOZ3902" s="62"/>
      <c r="WPA3902" s="63"/>
      <c r="WPB3902" s="62"/>
      <c r="WPC3902" s="62"/>
      <c r="WPD3902" s="61"/>
      <c r="WPE3902" s="60"/>
      <c r="WPF3902" s="59"/>
      <c r="WPG3902" s="57"/>
      <c r="WPH3902" s="57"/>
      <c r="WPI3902" s="57"/>
      <c r="WPJ3902" s="57"/>
      <c r="WPK3902" s="57"/>
      <c r="WPL3902" s="57"/>
      <c r="WPM3902" s="57"/>
      <c r="WPN3902" s="57"/>
      <c r="WPO3902" s="58"/>
      <c r="WPP3902" s="57"/>
      <c r="WPQ3902" s="57"/>
      <c r="WPR3902" s="57"/>
      <c r="WPS3902" s="57"/>
      <c r="WPT3902" s="57"/>
      <c r="WPU3902" s="56"/>
      <c r="WPV3902" s="57"/>
      <c r="WPW3902" s="64"/>
      <c r="WPX3902" s="64"/>
      <c r="WPY3902" s="64"/>
      <c r="WPZ3902" s="64"/>
      <c r="WQA3902" s="62"/>
      <c r="WQB3902" s="63"/>
      <c r="WQC3902" s="62"/>
      <c r="WQD3902" s="62"/>
      <c r="WQE3902" s="61"/>
      <c r="WQF3902" s="60"/>
      <c r="WQG3902" s="59"/>
      <c r="WQH3902" s="57"/>
      <c r="WQI3902" s="57"/>
      <c r="WQJ3902" s="57"/>
      <c r="WQK3902" s="57"/>
      <c r="WQL3902" s="57"/>
      <c r="WQM3902" s="57"/>
      <c r="WQN3902" s="57"/>
      <c r="WQO3902" s="57"/>
      <c r="WQP3902" s="58"/>
      <c r="WQQ3902" s="57"/>
      <c r="WQR3902" s="57"/>
      <c r="WQS3902" s="57"/>
      <c r="WQT3902" s="57"/>
      <c r="WQU3902" s="57"/>
      <c r="WQV3902" s="56"/>
      <c r="WQW3902" s="57"/>
      <c r="WQX3902" s="64"/>
      <c r="WQY3902" s="64"/>
      <c r="WQZ3902" s="64"/>
      <c r="WRA3902" s="64"/>
      <c r="WRB3902" s="62"/>
      <c r="WRC3902" s="63"/>
      <c r="WRD3902" s="62"/>
      <c r="WRE3902" s="62"/>
      <c r="WRF3902" s="61"/>
      <c r="WRG3902" s="60"/>
      <c r="WRH3902" s="59"/>
      <c r="WRI3902" s="57"/>
      <c r="WRJ3902" s="57"/>
      <c r="WRK3902" s="57"/>
      <c r="WRL3902" s="57"/>
      <c r="WRM3902" s="57"/>
      <c r="WRN3902" s="57"/>
      <c r="WRO3902" s="57"/>
      <c r="WRP3902" s="57"/>
      <c r="WRQ3902" s="58"/>
      <c r="WRR3902" s="57"/>
      <c r="WRS3902" s="57"/>
      <c r="WRT3902" s="57"/>
      <c r="WRU3902" s="57"/>
      <c r="WRV3902" s="57"/>
      <c r="WRW3902" s="56"/>
      <c r="WRX3902" s="57"/>
      <c r="WRY3902" s="64"/>
      <c r="WRZ3902" s="64"/>
      <c r="WSA3902" s="64"/>
      <c r="WSB3902" s="64"/>
      <c r="WSC3902" s="62"/>
      <c r="WSD3902" s="63"/>
      <c r="WSE3902" s="62"/>
      <c r="WSF3902" s="62"/>
      <c r="WSG3902" s="61"/>
      <c r="WSH3902" s="60"/>
      <c r="WSI3902" s="59"/>
      <c r="WSJ3902" s="57"/>
      <c r="WSK3902" s="57"/>
      <c r="WSL3902" s="57"/>
      <c r="WSM3902" s="57"/>
      <c r="WSN3902" s="57"/>
      <c r="WSO3902" s="57"/>
      <c r="WSP3902" s="57"/>
      <c r="WSQ3902" s="57"/>
      <c r="WSR3902" s="58"/>
      <c r="WSS3902" s="57"/>
      <c r="WST3902" s="57"/>
      <c r="WSU3902" s="57"/>
      <c r="WSV3902" s="57"/>
      <c r="WSW3902" s="57"/>
      <c r="WSX3902" s="56"/>
      <c r="WSY3902" s="57"/>
      <c r="WSZ3902" s="64"/>
      <c r="WTA3902" s="64"/>
      <c r="WTB3902" s="64"/>
      <c r="WTC3902" s="64"/>
      <c r="WTD3902" s="62"/>
      <c r="WTE3902" s="63"/>
      <c r="WTF3902" s="62"/>
      <c r="WTG3902" s="62"/>
      <c r="WTH3902" s="61"/>
      <c r="WTI3902" s="60"/>
      <c r="WTJ3902" s="59"/>
      <c r="WTK3902" s="57"/>
      <c r="WTL3902" s="57"/>
      <c r="WTM3902" s="57"/>
      <c r="WTN3902" s="57"/>
      <c r="WTO3902" s="57"/>
      <c r="WTP3902" s="57"/>
      <c r="WTQ3902" s="57"/>
      <c r="WTR3902" s="57"/>
      <c r="WTS3902" s="58"/>
      <c r="WTT3902" s="57"/>
      <c r="WTU3902" s="57"/>
      <c r="WTV3902" s="57"/>
      <c r="WTW3902" s="57"/>
      <c r="WTX3902" s="57"/>
      <c r="WTY3902" s="56"/>
      <c r="WTZ3902" s="57"/>
      <c r="WUA3902" s="64"/>
      <c r="WUB3902" s="64"/>
      <c r="WUC3902" s="64"/>
      <c r="WUD3902" s="64"/>
      <c r="WUE3902" s="62"/>
      <c r="WUF3902" s="63"/>
      <c r="WUG3902" s="62"/>
      <c r="WUH3902" s="62"/>
      <c r="WUI3902" s="61"/>
      <c r="WUJ3902" s="60"/>
      <c r="WUK3902" s="59"/>
      <c r="WUL3902" s="57"/>
      <c r="WUM3902" s="57"/>
      <c r="WUN3902" s="57"/>
      <c r="WUO3902" s="57"/>
      <c r="WUP3902" s="57"/>
      <c r="WUQ3902" s="57"/>
      <c r="WUR3902" s="57"/>
      <c r="WUS3902" s="57"/>
      <c r="WUT3902" s="58"/>
      <c r="WUU3902" s="57"/>
      <c r="WUV3902" s="57"/>
      <c r="WUW3902" s="57"/>
      <c r="WUX3902" s="57"/>
      <c r="WUY3902" s="57"/>
      <c r="WUZ3902" s="56"/>
      <c r="WVA3902" s="57"/>
      <c r="WVB3902" s="64"/>
      <c r="WVC3902" s="64"/>
      <c r="WVD3902" s="64"/>
      <c r="WVE3902" s="64"/>
      <c r="WVF3902" s="62"/>
      <c r="WVG3902" s="63"/>
      <c r="WVH3902" s="62"/>
      <c r="WVI3902" s="62"/>
      <c r="WVJ3902" s="61"/>
      <c r="WVK3902" s="60"/>
      <c r="WVL3902" s="59"/>
      <c r="WVM3902" s="57"/>
      <c r="WVN3902" s="57"/>
      <c r="WVO3902" s="57"/>
      <c r="WVP3902" s="57"/>
      <c r="WVQ3902" s="57"/>
      <c r="WVR3902" s="57"/>
      <c r="WVS3902" s="57"/>
      <c r="WVT3902" s="57"/>
      <c r="WVU3902" s="58"/>
      <c r="WVV3902" s="57"/>
      <c r="WVW3902" s="57"/>
      <c r="WVX3902" s="57"/>
      <c r="WVY3902" s="57"/>
      <c r="WVZ3902" s="57"/>
      <c r="WWA3902" s="56"/>
      <c r="WWB3902" s="57"/>
      <c r="WWC3902" s="64"/>
      <c r="WWD3902" s="64"/>
      <c r="WWE3902" s="64"/>
      <c r="WWF3902" s="64"/>
      <c r="WWG3902" s="62"/>
      <c r="WWH3902" s="63"/>
      <c r="WWI3902" s="62"/>
      <c r="WWJ3902" s="62"/>
      <c r="WWK3902" s="61"/>
      <c r="WWL3902" s="60"/>
      <c r="WWM3902" s="59"/>
      <c r="WWN3902" s="57"/>
      <c r="WWO3902" s="57"/>
      <c r="WWP3902" s="57"/>
      <c r="WWQ3902" s="57"/>
      <c r="WWR3902" s="57"/>
      <c r="WWS3902" s="57"/>
      <c r="WWT3902" s="57"/>
      <c r="WWU3902" s="57"/>
      <c r="WWV3902" s="58"/>
      <c r="WWW3902" s="57"/>
      <c r="WWX3902" s="57"/>
      <c r="WWY3902" s="57"/>
      <c r="WWZ3902" s="57"/>
      <c r="WXA3902" s="57"/>
      <c r="WXB3902" s="56"/>
      <c r="WXC3902" s="57"/>
      <c r="WXD3902" s="64"/>
      <c r="WXE3902" s="64"/>
      <c r="WXF3902" s="64"/>
      <c r="WXG3902" s="64"/>
      <c r="WXH3902" s="62"/>
      <c r="WXI3902" s="63"/>
      <c r="WXJ3902" s="62"/>
      <c r="WXK3902" s="62"/>
      <c r="WXL3902" s="61"/>
      <c r="WXM3902" s="60"/>
      <c r="WXN3902" s="59"/>
      <c r="WXO3902" s="57"/>
      <c r="WXP3902" s="57"/>
      <c r="WXQ3902" s="57"/>
      <c r="WXR3902" s="57"/>
      <c r="WXS3902" s="57"/>
      <c r="WXT3902" s="57"/>
      <c r="WXU3902" s="57"/>
      <c r="WXV3902" s="57"/>
      <c r="WXW3902" s="58"/>
      <c r="WXX3902" s="57"/>
      <c r="WXY3902" s="57"/>
      <c r="WXZ3902" s="57"/>
      <c r="WYA3902" s="57"/>
      <c r="WYB3902" s="57"/>
      <c r="WYC3902" s="56"/>
      <c r="WYD3902" s="57"/>
      <c r="WYE3902" s="64"/>
      <c r="WYF3902" s="64"/>
      <c r="WYG3902" s="64"/>
      <c r="WYH3902" s="64"/>
      <c r="WYI3902" s="62"/>
      <c r="WYJ3902" s="63"/>
      <c r="WYK3902" s="62"/>
      <c r="WYL3902" s="62"/>
      <c r="WYM3902" s="61"/>
      <c r="WYN3902" s="60"/>
      <c r="WYO3902" s="59"/>
      <c r="WYP3902" s="57"/>
      <c r="WYQ3902" s="57"/>
      <c r="WYR3902" s="57"/>
      <c r="WYS3902" s="57"/>
      <c r="WYT3902" s="57"/>
      <c r="WYU3902" s="57"/>
      <c r="WYV3902" s="57"/>
      <c r="WYW3902" s="57"/>
      <c r="WYX3902" s="58"/>
      <c r="WYY3902" s="57"/>
      <c r="WYZ3902" s="57"/>
      <c r="WZA3902" s="57"/>
      <c r="WZB3902" s="57"/>
      <c r="WZC3902" s="57"/>
      <c r="WZD3902" s="56"/>
      <c r="WZE3902" s="57"/>
      <c r="WZF3902" s="64"/>
      <c r="WZG3902" s="64"/>
      <c r="WZH3902" s="64"/>
      <c r="WZI3902" s="64"/>
      <c r="WZJ3902" s="62"/>
      <c r="WZK3902" s="63"/>
      <c r="WZL3902" s="62"/>
      <c r="WZM3902" s="62"/>
      <c r="WZN3902" s="61"/>
      <c r="WZO3902" s="60"/>
      <c r="WZP3902" s="59"/>
      <c r="WZQ3902" s="57"/>
      <c r="WZR3902" s="57"/>
      <c r="WZS3902" s="57"/>
      <c r="WZT3902" s="57"/>
      <c r="WZU3902" s="57"/>
      <c r="WZV3902" s="57"/>
      <c r="WZW3902" s="57"/>
      <c r="WZX3902" s="57"/>
      <c r="WZY3902" s="58"/>
      <c r="WZZ3902" s="57"/>
      <c r="XAA3902" s="57"/>
      <c r="XAB3902" s="57"/>
      <c r="XAC3902" s="57"/>
      <c r="XAD3902" s="57"/>
      <c r="XAE3902" s="56"/>
    </row>
    <row r="3903" spans="2:16255" s="4" customFormat="1" ht="30.75" customHeight="1" x14ac:dyDescent="0.2">
      <c r="B3903" s="52">
        <f>'[1]BoQ HSYC'!A3904</f>
        <v>2</v>
      </c>
      <c r="C3903" s="53" t="str">
        <f>'[1]BoQ HSYC'!B3904</f>
        <v>Co máng cáp 200x100</v>
      </c>
      <c r="D3903" s="52">
        <f>'[1]BoQ HSYC'!C3904</f>
        <v>0</v>
      </c>
      <c r="E3903" s="52" t="str">
        <f>'[1]BoQ HSYC'!D3904</f>
        <v>cái</v>
      </c>
      <c r="F3903" s="51">
        <f>'[1]BoQ HSYC'!E3904</f>
        <v>0</v>
      </c>
      <c r="G3903" s="50">
        <f>'[1]BoQ HSYC'!F3904</f>
        <v>1</v>
      </c>
      <c r="H3903" s="45">
        <f>'[1]BoQ HSYC'!G3904</f>
        <v>0</v>
      </c>
      <c r="I3903" s="45">
        <f>'[1]BoQ HSYC'!H3904</f>
        <v>0</v>
      </c>
      <c r="J3903" s="45">
        <f>'[1]BoQ HSYC'!I3904</f>
        <v>0</v>
      </c>
      <c r="K3903" s="47">
        <f>'[1]BoQ HSYC'!J3904</f>
        <v>254336.35499999995</v>
      </c>
      <c r="L3903" s="47">
        <f>'[1]BoQ HSYC'!K3904</f>
        <v>52704.000000000007</v>
      </c>
      <c r="M3903" s="47">
        <f>'[1]BoQ HSYC'!L3904</f>
        <v>307040.35499999998</v>
      </c>
      <c r="N3903" s="49">
        <f>'[1]BoQ HSYC'!M3904</f>
        <v>89017.724249999985</v>
      </c>
      <c r="O3903" s="49">
        <f>'[1]BoQ HSYC'!N3904</f>
        <v>18446.400000000001</v>
      </c>
      <c r="P3903" s="47">
        <f>'[1]BoQ HSYC'!O3904</f>
        <v>107464.12424999999</v>
      </c>
      <c r="Q3903" s="47">
        <f>'[1]BoQ HSYC'!P3904</f>
        <v>307040.35499999998</v>
      </c>
      <c r="R3903" s="47">
        <f>'[1]BoQ HSYC'!Q3904</f>
        <v>107464.12424999999</v>
      </c>
      <c r="S3903" s="47">
        <f>'[1]BoQ HSYC'!R3904</f>
        <v>414504.47924999997</v>
      </c>
      <c r="T3903" s="48">
        <f>'[1]BoQ HSYC'!S3904</f>
        <v>0</v>
      </c>
      <c r="U3903" s="47">
        <f>'[1]BoQ HSYC'!T3904</f>
        <v>0</v>
      </c>
      <c r="V3903" s="46" t="str">
        <f>'[1]BoQ HSYC'!U3904</f>
        <v>BĐG Q2/2026</v>
      </c>
      <c r="W3903" s="45" t="str">
        <f>'[1]BoQ HSYC'!V3904</f>
        <v>BĐG Q2/2026</v>
      </c>
      <c r="X3903" s="44" t="str">
        <f>'[1]BoQ HSYC'!W3904</f>
        <v>ME</v>
      </c>
      <c r="Y3903" s="44" t="str">
        <f>'[1]BoQ HSYC'!X3904</f>
        <v>ME</v>
      </c>
      <c r="Z3903" s="44">
        <f>'[1]BoQ HSYC'!Y3904</f>
        <v>0</v>
      </c>
      <c r="AA3903" s="44">
        <f>'[1]BoQ HSYC'!Z3904</f>
        <v>0</v>
      </c>
      <c r="AB3903" s="2"/>
      <c r="AC3903" s="33"/>
      <c r="AD3903" s="4">
        <f>+M3903</f>
        <v>307040.35499999998</v>
      </c>
      <c r="AE3903" s="4">
        <f>+AD3903*14%</f>
        <v>42985.649700000002</v>
      </c>
      <c r="AQ3903" s="8"/>
      <c r="AU3903" s="8">
        <f>+K3903</f>
        <v>254336.35499999995</v>
      </c>
      <c r="AV3903" s="8">
        <f>+L3903</f>
        <v>52704.000000000007</v>
      </c>
      <c r="AW3903" s="2">
        <f>+M3903</f>
        <v>307040.35499999998</v>
      </c>
      <c r="AX3903" s="8">
        <f>F3903*AW3903</f>
        <v>0</v>
      </c>
      <c r="AY3903" s="8">
        <f>IF(AQ3903="CT",7%,5%)*AX3903</f>
        <v>0</v>
      </c>
      <c r="AZ3903" s="8">
        <f>AX3903*2%</f>
        <v>0</v>
      </c>
      <c r="BA3903" s="8">
        <f>IF(BB3903&gt;0,0,AX3903*5%)</f>
        <v>0</v>
      </c>
      <c r="BB3903" s="8">
        <f>(AX3903-BG3903)*35%</f>
        <v>0</v>
      </c>
      <c r="BC3903" s="8">
        <f>+AX3903+AY3903+AZ3903+BA3903+BB3903</f>
        <v>0</v>
      </c>
      <c r="BD3903" s="8">
        <f>AX3903-AT3903</f>
        <v>0</v>
      </c>
      <c r="BE3903" s="2"/>
      <c r="BH3903" s="2"/>
    </row>
    <row r="3904" spans="2:16255" s="4" customFormat="1" ht="30.75" customHeight="1" x14ac:dyDescent="0.2">
      <c r="B3904" s="62">
        <f>'[1]BoQ HSYC'!A3905</f>
        <v>0</v>
      </c>
      <c r="C3904" s="63" t="str">
        <f>'[1]BoQ HSYC'!B3905</f>
        <v>ĐIỆN NGOÀI NHÀ</v>
      </c>
      <c r="D3904" s="62">
        <f>'[1]BoQ HSYC'!C3905</f>
        <v>0</v>
      </c>
      <c r="E3904" s="62">
        <f>'[1]BoQ HSYC'!D3905</f>
        <v>0</v>
      </c>
      <c r="F3904" s="61">
        <f>'[1]BoQ HSYC'!E3905</f>
        <v>0</v>
      </c>
      <c r="G3904" s="50">
        <f>'[1]BoQ HSYC'!F3905</f>
        <v>0</v>
      </c>
      <c r="H3904" s="57">
        <f>'[1]BoQ HSYC'!G3905</f>
        <v>0</v>
      </c>
      <c r="I3904" s="57">
        <f>'[1]BoQ HSYC'!H3905</f>
        <v>0</v>
      </c>
      <c r="J3904" s="57">
        <f>'[1]BoQ HSYC'!I3905</f>
        <v>0</v>
      </c>
      <c r="K3904" s="45">
        <f>'[1]BoQ HSYC'!J3905</f>
        <v>0</v>
      </c>
      <c r="L3904" s="45">
        <f>'[1]BoQ HSYC'!K3905</f>
        <v>0</v>
      </c>
      <c r="M3904" s="45">
        <f>'[1]BoQ HSYC'!L3905</f>
        <v>0</v>
      </c>
      <c r="N3904" s="57">
        <f>'[1]BoQ HSYC'!M3905</f>
        <v>0</v>
      </c>
      <c r="O3904" s="57">
        <f>'[1]BoQ HSYC'!N3905</f>
        <v>0</v>
      </c>
      <c r="P3904" s="47">
        <f>'[1]BoQ HSYC'!O3905</f>
        <v>0</v>
      </c>
      <c r="Q3904" s="45">
        <f>'[1]BoQ HSYC'!P3905</f>
        <v>0</v>
      </c>
      <c r="R3904" s="45">
        <f>'[1]BoQ HSYC'!Q3905</f>
        <v>0</v>
      </c>
      <c r="S3904" s="45">
        <f>'[1]BoQ HSYC'!R3905</f>
        <v>0</v>
      </c>
      <c r="T3904" s="45">
        <f>'[1]BoQ HSYC'!S3905</f>
        <v>0</v>
      </c>
      <c r="U3904" s="45">
        <f>'[1]BoQ HSYC'!T3905</f>
        <v>0</v>
      </c>
      <c r="V3904" s="67">
        <f>'[1]BoQ HSYC'!U3905</f>
        <v>0</v>
      </c>
      <c r="W3904" s="45">
        <f>'[1]BoQ HSYC'!V3905</f>
        <v>0</v>
      </c>
      <c r="X3904" s="44">
        <f>'[1]BoQ HSYC'!W3905</f>
        <v>0</v>
      </c>
      <c r="Y3904" s="64">
        <f>'[1]BoQ HSYC'!X3905</f>
        <v>0</v>
      </c>
      <c r="Z3904" s="64">
        <f>'[1]BoQ HSYC'!Y3905</f>
        <v>0</v>
      </c>
      <c r="AA3904" s="64">
        <f>'[1]BoQ HSYC'!Z3905</f>
        <v>0</v>
      </c>
      <c r="AB3904" s="66"/>
      <c r="AC3904" s="65"/>
      <c r="AD3904" s="62">
        <f>+M3904</f>
        <v>0</v>
      </c>
      <c r="AE3904" s="62">
        <f>+AD3904*14%</f>
        <v>0</v>
      </c>
      <c r="AG3904" s="60"/>
      <c r="AH3904" s="59"/>
      <c r="AI3904" s="57"/>
      <c r="AJ3904" s="57"/>
      <c r="AK3904" s="57"/>
      <c r="AL3904" s="57"/>
      <c r="AM3904" s="57"/>
      <c r="AO3904" s="57"/>
      <c r="AP3904" s="61"/>
      <c r="AQ3904" s="8"/>
      <c r="AR3904" s="58"/>
      <c r="AS3904" s="58"/>
      <c r="AT3904" s="58"/>
      <c r="AU3904" s="8">
        <f>+K3904</f>
        <v>0</v>
      </c>
      <c r="AV3904" s="8">
        <f>+L3904</f>
        <v>0</v>
      </c>
      <c r="AW3904" s="2">
        <f>+M3904</f>
        <v>0</v>
      </c>
      <c r="AX3904" s="8">
        <f>F3904*AW3904</f>
        <v>0</v>
      </c>
      <c r="AY3904" s="8">
        <f>IF(AQ3904="CT",7%,5%)*AX3904</f>
        <v>0</v>
      </c>
      <c r="AZ3904" s="8">
        <f>AX3904*2%</f>
        <v>0</v>
      </c>
      <c r="BA3904" s="8">
        <f>IF(BB3904&gt;0,0,AX3904*5%)</f>
        <v>0</v>
      </c>
      <c r="BB3904" s="8">
        <f>(AX3904-BG3904)*35%</f>
        <v>0</v>
      </c>
      <c r="BC3904" s="8">
        <f>+AX3904+AY3904+AZ3904+BA3904+BB3904</f>
        <v>0</v>
      </c>
      <c r="BD3904" s="8">
        <f>AX3904-AT3904</f>
        <v>0</v>
      </c>
      <c r="BE3904" s="2"/>
      <c r="BF3904" s="57"/>
      <c r="BG3904" s="57"/>
      <c r="BH3904" s="2"/>
      <c r="BI3904" s="56"/>
      <c r="BJ3904" s="57"/>
      <c r="BK3904" s="64"/>
      <c r="BL3904" s="60"/>
      <c r="BM3904" s="59"/>
      <c r="BN3904" s="57"/>
      <c r="BO3904" s="57"/>
      <c r="BP3904" s="57"/>
      <c r="BQ3904" s="57"/>
      <c r="BR3904" s="57"/>
      <c r="BS3904" s="57"/>
      <c r="BT3904" s="57"/>
      <c r="BU3904" s="57"/>
      <c r="BV3904" s="58"/>
      <c r="BW3904" s="57"/>
      <c r="BX3904" s="57"/>
      <c r="BY3904" s="57"/>
      <c r="BZ3904" s="57"/>
      <c r="CA3904" s="57"/>
      <c r="CB3904" s="56"/>
      <c r="CC3904" s="57"/>
      <c r="CD3904" s="64"/>
      <c r="CE3904" s="64"/>
      <c r="CF3904" s="64"/>
      <c r="CG3904" s="64"/>
      <c r="CH3904" s="62"/>
      <c r="CI3904" s="63"/>
      <c r="CJ3904" s="62"/>
      <c r="CK3904" s="62"/>
      <c r="CL3904" s="61"/>
      <c r="CM3904" s="60"/>
      <c r="CN3904" s="59"/>
      <c r="CO3904" s="57"/>
      <c r="CP3904" s="57"/>
      <c r="CQ3904" s="57"/>
      <c r="CR3904" s="57"/>
      <c r="CS3904" s="57"/>
      <c r="CT3904" s="57"/>
      <c r="CU3904" s="57"/>
      <c r="CV3904" s="57"/>
      <c r="CW3904" s="58"/>
      <c r="CX3904" s="57"/>
      <c r="CY3904" s="57"/>
      <c r="CZ3904" s="57"/>
      <c r="DA3904" s="57"/>
      <c r="DB3904" s="57"/>
      <c r="DC3904" s="56"/>
      <c r="DD3904" s="57"/>
      <c r="DE3904" s="64"/>
      <c r="DF3904" s="64"/>
      <c r="DG3904" s="64"/>
      <c r="DH3904" s="64"/>
      <c r="DI3904" s="62"/>
      <c r="DJ3904" s="63"/>
      <c r="DK3904" s="62"/>
      <c r="DL3904" s="62"/>
      <c r="DM3904" s="61"/>
      <c r="DN3904" s="60"/>
      <c r="DO3904" s="59"/>
      <c r="DP3904" s="57"/>
      <c r="DQ3904" s="57"/>
      <c r="DR3904" s="57"/>
      <c r="DS3904" s="57"/>
      <c r="DT3904" s="57"/>
      <c r="DU3904" s="57"/>
      <c r="DV3904" s="57"/>
      <c r="DW3904" s="57"/>
      <c r="DX3904" s="58"/>
      <c r="DY3904" s="57"/>
      <c r="DZ3904" s="57"/>
      <c r="EA3904" s="57"/>
      <c r="EB3904" s="57"/>
      <c r="EC3904" s="57"/>
      <c r="ED3904" s="56"/>
      <c r="EE3904" s="57"/>
      <c r="EF3904" s="64"/>
      <c r="EG3904" s="64"/>
      <c r="EH3904" s="64"/>
      <c r="EI3904" s="64"/>
      <c r="EJ3904" s="62"/>
      <c r="EK3904" s="63"/>
      <c r="EL3904" s="62"/>
      <c r="EM3904" s="62"/>
      <c r="EN3904" s="61"/>
      <c r="EO3904" s="60"/>
      <c r="EP3904" s="59"/>
      <c r="EQ3904" s="57"/>
      <c r="ER3904" s="57"/>
      <c r="ES3904" s="57"/>
      <c r="ET3904" s="57"/>
      <c r="EU3904" s="57"/>
      <c r="EV3904" s="57"/>
      <c r="EW3904" s="57"/>
      <c r="EX3904" s="57"/>
      <c r="EY3904" s="58"/>
      <c r="EZ3904" s="57"/>
      <c r="FA3904" s="57"/>
      <c r="FB3904" s="57"/>
      <c r="FC3904" s="57"/>
      <c r="FD3904" s="57"/>
      <c r="FE3904" s="56"/>
      <c r="FF3904" s="57"/>
      <c r="FG3904" s="64"/>
      <c r="FH3904" s="64"/>
      <c r="FI3904" s="64"/>
      <c r="FJ3904" s="64"/>
      <c r="FK3904" s="62"/>
      <c r="FL3904" s="63"/>
      <c r="FM3904" s="62"/>
      <c r="FN3904" s="62"/>
      <c r="FO3904" s="61"/>
      <c r="FP3904" s="60"/>
      <c r="FQ3904" s="59"/>
      <c r="FR3904" s="57"/>
      <c r="FS3904" s="57"/>
      <c r="FT3904" s="57"/>
      <c r="FU3904" s="57"/>
      <c r="FV3904" s="57"/>
      <c r="FW3904" s="57"/>
      <c r="FX3904" s="57"/>
      <c r="FY3904" s="57"/>
      <c r="FZ3904" s="58"/>
      <c r="GA3904" s="57"/>
      <c r="GB3904" s="57"/>
      <c r="GC3904" s="57"/>
      <c r="GD3904" s="57"/>
      <c r="GE3904" s="57"/>
      <c r="GF3904" s="56"/>
      <c r="GG3904" s="57"/>
      <c r="GH3904" s="64"/>
      <c r="GI3904" s="64"/>
      <c r="GJ3904" s="64"/>
      <c r="GK3904" s="64"/>
      <c r="GL3904" s="62"/>
      <c r="GM3904" s="63"/>
      <c r="GN3904" s="62"/>
      <c r="GO3904" s="62"/>
      <c r="GP3904" s="61"/>
      <c r="GQ3904" s="60"/>
      <c r="GR3904" s="59"/>
      <c r="GS3904" s="57"/>
      <c r="GT3904" s="57"/>
      <c r="GU3904" s="57"/>
      <c r="GV3904" s="57"/>
      <c r="GW3904" s="57"/>
      <c r="GX3904" s="57"/>
      <c r="GY3904" s="57"/>
      <c r="GZ3904" s="57"/>
      <c r="HA3904" s="58"/>
      <c r="HB3904" s="57"/>
      <c r="HC3904" s="57"/>
      <c r="HD3904" s="57"/>
      <c r="HE3904" s="57"/>
      <c r="HF3904" s="57"/>
      <c r="HG3904" s="56"/>
      <c r="HH3904" s="57"/>
      <c r="HI3904" s="64"/>
      <c r="HJ3904" s="64"/>
      <c r="HK3904" s="64"/>
      <c r="HL3904" s="64"/>
      <c r="HM3904" s="62"/>
      <c r="HN3904" s="63"/>
      <c r="HO3904" s="62"/>
      <c r="HP3904" s="62"/>
      <c r="HQ3904" s="61"/>
      <c r="HR3904" s="60"/>
      <c r="HS3904" s="59"/>
      <c r="HT3904" s="57"/>
      <c r="HU3904" s="57"/>
      <c r="HV3904" s="57"/>
      <c r="HW3904" s="57"/>
      <c r="HX3904" s="57"/>
      <c r="HY3904" s="57"/>
      <c r="HZ3904" s="57"/>
      <c r="IA3904" s="57"/>
      <c r="IB3904" s="58"/>
      <c r="IC3904" s="57"/>
      <c r="ID3904" s="57"/>
      <c r="IE3904" s="57"/>
      <c r="IF3904" s="57"/>
      <c r="IG3904" s="57"/>
      <c r="IH3904" s="56"/>
      <c r="II3904" s="57"/>
      <c r="IJ3904" s="64"/>
      <c r="IK3904" s="64"/>
      <c r="IL3904" s="64"/>
      <c r="IM3904" s="64"/>
      <c r="IN3904" s="62"/>
      <c r="IO3904" s="63"/>
      <c r="IP3904" s="62"/>
      <c r="IQ3904" s="62"/>
      <c r="IR3904" s="61"/>
      <c r="IS3904" s="60"/>
      <c r="IT3904" s="59"/>
      <c r="IU3904" s="57"/>
      <c r="IV3904" s="57"/>
      <c r="IW3904" s="57"/>
      <c r="IX3904" s="57"/>
      <c r="IY3904" s="57"/>
      <c r="IZ3904" s="57"/>
      <c r="JA3904" s="57"/>
      <c r="JB3904" s="57"/>
      <c r="JC3904" s="58"/>
      <c r="JD3904" s="57"/>
      <c r="JE3904" s="57"/>
      <c r="JF3904" s="57"/>
      <c r="JG3904" s="57"/>
      <c r="JH3904" s="57"/>
      <c r="JI3904" s="56"/>
      <c r="JJ3904" s="57"/>
      <c r="JK3904" s="64"/>
      <c r="JL3904" s="64"/>
      <c r="JM3904" s="64"/>
      <c r="JN3904" s="64"/>
      <c r="JO3904" s="62"/>
      <c r="JP3904" s="63"/>
      <c r="JQ3904" s="62"/>
      <c r="JR3904" s="62"/>
      <c r="JS3904" s="61"/>
      <c r="JT3904" s="60"/>
      <c r="JU3904" s="59"/>
      <c r="JV3904" s="57"/>
      <c r="JW3904" s="57"/>
      <c r="JX3904" s="57"/>
      <c r="JY3904" s="57"/>
      <c r="JZ3904" s="57"/>
      <c r="KA3904" s="57"/>
      <c r="KB3904" s="57"/>
      <c r="KC3904" s="57"/>
      <c r="KD3904" s="58"/>
      <c r="KE3904" s="57"/>
      <c r="KF3904" s="57"/>
      <c r="KG3904" s="57"/>
      <c r="KH3904" s="57"/>
      <c r="KI3904" s="57"/>
      <c r="KJ3904" s="56"/>
      <c r="KK3904" s="57"/>
      <c r="KL3904" s="64"/>
      <c r="KM3904" s="64"/>
      <c r="KN3904" s="64"/>
      <c r="KO3904" s="64"/>
      <c r="KP3904" s="62"/>
      <c r="KQ3904" s="63"/>
      <c r="KR3904" s="62"/>
      <c r="KS3904" s="62"/>
      <c r="KT3904" s="61"/>
      <c r="KU3904" s="60"/>
      <c r="KV3904" s="59"/>
      <c r="KW3904" s="57"/>
      <c r="KX3904" s="57"/>
      <c r="KY3904" s="57"/>
      <c r="KZ3904" s="57"/>
      <c r="LA3904" s="57"/>
      <c r="LB3904" s="57"/>
      <c r="LC3904" s="57"/>
      <c r="LD3904" s="57"/>
      <c r="LE3904" s="58"/>
      <c r="LF3904" s="57"/>
      <c r="LG3904" s="57"/>
      <c r="LH3904" s="57"/>
      <c r="LI3904" s="57"/>
      <c r="LJ3904" s="57"/>
      <c r="LK3904" s="56"/>
      <c r="LL3904" s="57"/>
      <c r="LM3904" s="64"/>
      <c r="LN3904" s="64"/>
      <c r="LO3904" s="64"/>
      <c r="LP3904" s="64"/>
      <c r="LQ3904" s="62"/>
      <c r="LR3904" s="63"/>
      <c r="LS3904" s="62"/>
      <c r="LT3904" s="62"/>
      <c r="LU3904" s="61"/>
      <c r="LV3904" s="60"/>
      <c r="LW3904" s="59"/>
      <c r="LX3904" s="57"/>
      <c r="LY3904" s="57"/>
      <c r="LZ3904" s="57"/>
      <c r="MA3904" s="57"/>
      <c r="MB3904" s="57"/>
      <c r="MC3904" s="57"/>
      <c r="MD3904" s="57"/>
      <c r="ME3904" s="57"/>
      <c r="MF3904" s="58"/>
      <c r="MG3904" s="57"/>
      <c r="MH3904" s="57"/>
      <c r="MI3904" s="57"/>
      <c r="MJ3904" s="57"/>
      <c r="MK3904" s="57"/>
      <c r="ML3904" s="56"/>
      <c r="MM3904" s="57"/>
      <c r="MN3904" s="64"/>
      <c r="MO3904" s="64"/>
      <c r="MP3904" s="64"/>
      <c r="MQ3904" s="64"/>
      <c r="MR3904" s="62"/>
      <c r="MS3904" s="63"/>
      <c r="MT3904" s="62"/>
      <c r="MU3904" s="62"/>
      <c r="MV3904" s="61"/>
      <c r="MW3904" s="60"/>
      <c r="MX3904" s="59"/>
      <c r="MY3904" s="57"/>
      <c r="MZ3904" s="57"/>
      <c r="NA3904" s="57"/>
      <c r="NB3904" s="57"/>
      <c r="NC3904" s="57"/>
      <c r="ND3904" s="57"/>
      <c r="NE3904" s="57"/>
      <c r="NF3904" s="57"/>
      <c r="NG3904" s="58"/>
      <c r="NH3904" s="57"/>
      <c r="NI3904" s="57"/>
      <c r="NJ3904" s="57"/>
      <c r="NK3904" s="57"/>
      <c r="NL3904" s="57"/>
      <c r="NM3904" s="56"/>
      <c r="NN3904" s="57"/>
      <c r="NO3904" s="64"/>
      <c r="NP3904" s="64"/>
      <c r="NQ3904" s="64"/>
      <c r="NR3904" s="64"/>
      <c r="NS3904" s="62"/>
      <c r="NT3904" s="63"/>
      <c r="NU3904" s="62"/>
      <c r="NV3904" s="62"/>
      <c r="NW3904" s="61"/>
      <c r="NX3904" s="60"/>
      <c r="NY3904" s="59"/>
      <c r="NZ3904" s="57"/>
      <c r="OA3904" s="57"/>
      <c r="OB3904" s="57"/>
      <c r="OC3904" s="57"/>
      <c r="OD3904" s="57"/>
      <c r="OE3904" s="57"/>
      <c r="OF3904" s="57"/>
      <c r="OG3904" s="57"/>
      <c r="OH3904" s="58"/>
      <c r="OI3904" s="57"/>
      <c r="OJ3904" s="57"/>
      <c r="OK3904" s="57"/>
      <c r="OL3904" s="57"/>
      <c r="OM3904" s="57"/>
      <c r="ON3904" s="56"/>
      <c r="OO3904" s="57"/>
      <c r="OP3904" s="64"/>
      <c r="OQ3904" s="64"/>
      <c r="OR3904" s="64"/>
      <c r="OS3904" s="64"/>
      <c r="OT3904" s="62"/>
      <c r="OU3904" s="63"/>
      <c r="OV3904" s="62"/>
      <c r="OW3904" s="62"/>
      <c r="OX3904" s="61"/>
      <c r="OY3904" s="60"/>
      <c r="OZ3904" s="59"/>
      <c r="PA3904" s="57"/>
      <c r="PB3904" s="57"/>
      <c r="PC3904" s="57"/>
      <c r="PD3904" s="57"/>
      <c r="PE3904" s="57"/>
      <c r="PF3904" s="57"/>
      <c r="PG3904" s="57"/>
      <c r="PH3904" s="57"/>
      <c r="PI3904" s="58"/>
      <c r="PJ3904" s="57"/>
      <c r="PK3904" s="57"/>
      <c r="PL3904" s="57"/>
      <c r="PM3904" s="57"/>
      <c r="PN3904" s="57"/>
      <c r="PO3904" s="56"/>
      <c r="PP3904" s="57"/>
      <c r="PQ3904" s="64"/>
      <c r="PR3904" s="64"/>
      <c r="PS3904" s="64"/>
      <c r="PT3904" s="64"/>
      <c r="PU3904" s="62"/>
      <c r="PV3904" s="63"/>
      <c r="PW3904" s="62"/>
      <c r="PX3904" s="62"/>
      <c r="PY3904" s="61"/>
      <c r="PZ3904" s="60"/>
      <c r="QA3904" s="59"/>
      <c r="QB3904" s="57"/>
      <c r="QC3904" s="57"/>
      <c r="QD3904" s="57"/>
      <c r="QE3904" s="57"/>
      <c r="QF3904" s="57"/>
      <c r="QG3904" s="57"/>
      <c r="QH3904" s="57"/>
      <c r="QI3904" s="57"/>
      <c r="QJ3904" s="58"/>
      <c r="QK3904" s="57"/>
      <c r="QL3904" s="57"/>
      <c r="QM3904" s="57"/>
      <c r="QN3904" s="57"/>
      <c r="QO3904" s="57"/>
      <c r="QP3904" s="56"/>
      <c r="QQ3904" s="57"/>
      <c r="QR3904" s="64"/>
      <c r="QS3904" s="64"/>
      <c r="QT3904" s="64"/>
      <c r="QU3904" s="64"/>
      <c r="QV3904" s="62"/>
      <c r="QW3904" s="63"/>
      <c r="QX3904" s="62"/>
      <c r="QY3904" s="62"/>
      <c r="QZ3904" s="61"/>
      <c r="RA3904" s="60"/>
      <c r="RB3904" s="59"/>
      <c r="RC3904" s="57"/>
      <c r="RD3904" s="57"/>
      <c r="RE3904" s="57"/>
      <c r="RF3904" s="57"/>
      <c r="RG3904" s="57"/>
      <c r="RH3904" s="57"/>
      <c r="RI3904" s="57"/>
      <c r="RJ3904" s="57"/>
      <c r="RK3904" s="58"/>
      <c r="RL3904" s="57"/>
      <c r="RM3904" s="57"/>
      <c r="RN3904" s="57"/>
      <c r="RO3904" s="57"/>
      <c r="RP3904" s="57"/>
      <c r="RQ3904" s="56"/>
      <c r="RR3904" s="57"/>
      <c r="RS3904" s="64"/>
      <c r="RT3904" s="64"/>
      <c r="RU3904" s="64"/>
      <c r="RV3904" s="64"/>
      <c r="RW3904" s="62"/>
      <c r="RX3904" s="63"/>
      <c r="RY3904" s="62"/>
      <c r="RZ3904" s="62"/>
      <c r="SA3904" s="61"/>
      <c r="SB3904" s="60"/>
      <c r="SC3904" s="59"/>
      <c r="SD3904" s="57"/>
      <c r="SE3904" s="57"/>
      <c r="SF3904" s="57"/>
      <c r="SG3904" s="57"/>
      <c r="SH3904" s="57"/>
      <c r="SI3904" s="57"/>
      <c r="SJ3904" s="57"/>
      <c r="SK3904" s="57"/>
      <c r="SL3904" s="58"/>
      <c r="SM3904" s="57"/>
      <c r="SN3904" s="57"/>
      <c r="SO3904" s="57"/>
      <c r="SP3904" s="57"/>
      <c r="SQ3904" s="57"/>
      <c r="SR3904" s="56"/>
      <c r="SS3904" s="57"/>
      <c r="ST3904" s="64"/>
      <c r="SU3904" s="64"/>
      <c r="SV3904" s="64"/>
      <c r="SW3904" s="64"/>
      <c r="SX3904" s="62"/>
      <c r="SY3904" s="63"/>
      <c r="SZ3904" s="62"/>
      <c r="TA3904" s="62"/>
      <c r="TB3904" s="61"/>
      <c r="TC3904" s="60"/>
      <c r="TD3904" s="59"/>
      <c r="TE3904" s="57"/>
      <c r="TF3904" s="57"/>
      <c r="TG3904" s="57"/>
      <c r="TH3904" s="57"/>
      <c r="TI3904" s="57"/>
      <c r="TJ3904" s="57"/>
      <c r="TK3904" s="57"/>
      <c r="TL3904" s="57"/>
      <c r="TM3904" s="58"/>
      <c r="TN3904" s="57"/>
      <c r="TO3904" s="57"/>
      <c r="TP3904" s="57"/>
      <c r="TQ3904" s="57"/>
      <c r="TR3904" s="57"/>
      <c r="TS3904" s="56"/>
      <c r="TT3904" s="57"/>
      <c r="TU3904" s="64"/>
      <c r="TV3904" s="64"/>
      <c r="TW3904" s="64"/>
      <c r="TX3904" s="64"/>
      <c r="TY3904" s="62"/>
      <c r="TZ3904" s="63"/>
      <c r="UA3904" s="62"/>
      <c r="UB3904" s="62"/>
      <c r="UC3904" s="61"/>
      <c r="UD3904" s="60"/>
      <c r="UE3904" s="59"/>
      <c r="UF3904" s="57"/>
      <c r="UG3904" s="57"/>
      <c r="UH3904" s="57"/>
      <c r="UI3904" s="57"/>
      <c r="UJ3904" s="57"/>
      <c r="UK3904" s="57"/>
      <c r="UL3904" s="57"/>
      <c r="UM3904" s="57"/>
      <c r="UN3904" s="58"/>
      <c r="UO3904" s="57"/>
      <c r="UP3904" s="57"/>
      <c r="UQ3904" s="57"/>
      <c r="UR3904" s="57"/>
      <c r="US3904" s="57"/>
      <c r="UT3904" s="56"/>
      <c r="UU3904" s="57"/>
      <c r="UV3904" s="64"/>
      <c r="UW3904" s="64"/>
      <c r="UX3904" s="64"/>
      <c r="UY3904" s="64"/>
      <c r="UZ3904" s="62"/>
      <c r="VA3904" s="63"/>
      <c r="VB3904" s="62"/>
      <c r="VC3904" s="62"/>
      <c r="VD3904" s="61"/>
      <c r="VE3904" s="60"/>
      <c r="VF3904" s="59"/>
      <c r="VG3904" s="57"/>
      <c r="VH3904" s="57"/>
      <c r="VI3904" s="57"/>
      <c r="VJ3904" s="57"/>
      <c r="VK3904" s="57"/>
      <c r="VL3904" s="57"/>
      <c r="VM3904" s="57"/>
      <c r="VN3904" s="57"/>
      <c r="VO3904" s="58"/>
      <c r="VP3904" s="57"/>
      <c r="VQ3904" s="57"/>
      <c r="VR3904" s="57"/>
      <c r="VS3904" s="57"/>
      <c r="VT3904" s="57"/>
      <c r="VU3904" s="56"/>
      <c r="VV3904" s="57"/>
      <c r="VW3904" s="64"/>
      <c r="VX3904" s="64"/>
      <c r="VY3904" s="64"/>
      <c r="VZ3904" s="64"/>
      <c r="WA3904" s="62"/>
      <c r="WB3904" s="63"/>
      <c r="WC3904" s="62"/>
      <c r="WD3904" s="62"/>
      <c r="WE3904" s="61"/>
      <c r="WF3904" s="60"/>
      <c r="WG3904" s="59"/>
      <c r="WH3904" s="57"/>
      <c r="WI3904" s="57"/>
      <c r="WJ3904" s="57"/>
      <c r="WK3904" s="57"/>
      <c r="WL3904" s="57"/>
      <c r="WM3904" s="57"/>
      <c r="WN3904" s="57"/>
      <c r="WO3904" s="57"/>
      <c r="WP3904" s="58"/>
      <c r="WQ3904" s="57"/>
      <c r="WR3904" s="57"/>
      <c r="WS3904" s="57"/>
      <c r="WT3904" s="57"/>
      <c r="WU3904" s="57"/>
      <c r="WV3904" s="56"/>
      <c r="WW3904" s="57"/>
      <c r="WX3904" s="64"/>
      <c r="WY3904" s="64"/>
      <c r="WZ3904" s="64"/>
      <c r="XA3904" s="64"/>
      <c r="XB3904" s="62"/>
      <c r="XC3904" s="63"/>
      <c r="XD3904" s="62"/>
      <c r="XE3904" s="62"/>
      <c r="XF3904" s="61"/>
      <c r="XG3904" s="60"/>
      <c r="XH3904" s="59"/>
      <c r="XI3904" s="57"/>
      <c r="XJ3904" s="57"/>
      <c r="XK3904" s="57"/>
      <c r="XL3904" s="57"/>
      <c r="XM3904" s="57"/>
      <c r="XN3904" s="57"/>
      <c r="XO3904" s="57"/>
      <c r="XP3904" s="57"/>
      <c r="XQ3904" s="58"/>
      <c r="XR3904" s="57"/>
      <c r="XS3904" s="57"/>
      <c r="XT3904" s="57"/>
      <c r="XU3904" s="57"/>
      <c r="XV3904" s="57"/>
      <c r="XW3904" s="56"/>
      <c r="XX3904" s="57"/>
      <c r="XY3904" s="64"/>
      <c r="XZ3904" s="64"/>
      <c r="YA3904" s="64"/>
      <c r="YB3904" s="64"/>
      <c r="YC3904" s="62"/>
      <c r="YD3904" s="63"/>
      <c r="YE3904" s="62"/>
      <c r="YF3904" s="62"/>
      <c r="YG3904" s="61"/>
      <c r="YH3904" s="60"/>
      <c r="YI3904" s="59"/>
      <c r="YJ3904" s="57"/>
      <c r="YK3904" s="57"/>
      <c r="YL3904" s="57"/>
      <c r="YM3904" s="57"/>
      <c r="YN3904" s="57"/>
      <c r="YO3904" s="57"/>
      <c r="YP3904" s="57"/>
      <c r="YQ3904" s="57"/>
      <c r="YR3904" s="58"/>
      <c r="YS3904" s="57"/>
      <c r="YT3904" s="57"/>
      <c r="YU3904" s="57"/>
      <c r="YV3904" s="57"/>
      <c r="YW3904" s="57"/>
      <c r="YX3904" s="56"/>
      <c r="YY3904" s="57"/>
      <c r="YZ3904" s="64"/>
      <c r="ZA3904" s="64"/>
      <c r="ZB3904" s="64"/>
      <c r="ZC3904" s="64"/>
      <c r="ZD3904" s="62"/>
      <c r="ZE3904" s="63"/>
      <c r="ZF3904" s="62"/>
      <c r="ZG3904" s="62"/>
      <c r="ZH3904" s="61"/>
      <c r="ZI3904" s="60"/>
      <c r="ZJ3904" s="59"/>
      <c r="ZK3904" s="57"/>
      <c r="ZL3904" s="57"/>
      <c r="ZM3904" s="57"/>
      <c r="ZN3904" s="57"/>
      <c r="ZO3904" s="57"/>
      <c r="ZP3904" s="57"/>
      <c r="ZQ3904" s="57"/>
      <c r="ZR3904" s="57"/>
      <c r="ZS3904" s="58"/>
      <c r="ZT3904" s="57"/>
      <c r="ZU3904" s="57"/>
      <c r="ZV3904" s="57"/>
      <c r="ZW3904" s="57"/>
      <c r="ZX3904" s="57"/>
      <c r="ZY3904" s="56"/>
      <c r="ZZ3904" s="57"/>
      <c r="AAA3904" s="64"/>
      <c r="AAB3904" s="64"/>
      <c r="AAC3904" s="64"/>
      <c r="AAD3904" s="64"/>
      <c r="AAE3904" s="62"/>
      <c r="AAF3904" s="63"/>
      <c r="AAG3904" s="62"/>
      <c r="AAH3904" s="62"/>
      <c r="AAI3904" s="61"/>
      <c r="AAJ3904" s="60"/>
      <c r="AAK3904" s="59"/>
      <c r="AAL3904" s="57"/>
      <c r="AAM3904" s="57"/>
      <c r="AAN3904" s="57"/>
      <c r="AAO3904" s="57"/>
      <c r="AAP3904" s="57"/>
      <c r="AAQ3904" s="57"/>
      <c r="AAR3904" s="57"/>
      <c r="AAS3904" s="57"/>
      <c r="AAT3904" s="58"/>
      <c r="AAU3904" s="57"/>
      <c r="AAV3904" s="57"/>
      <c r="AAW3904" s="57"/>
      <c r="AAX3904" s="57"/>
      <c r="AAY3904" s="57"/>
      <c r="AAZ3904" s="56"/>
      <c r="ABA3904" s="57"/>
      <c r="ABB3904" s="64"/>
      <c r="ABC3904" s="64"/>
      <c r="ABD3904" s="64"/>
      <c r="ABE3904" s="64"/>
      <c r="ABF3904" s="62"/>
      <c r="ABG3904" s="63"/>
      <c r="ABH3904" s="62"/>
      <c r="ABI3904" s="62"/>
      <c r="ABJ3904" s="61"/>
      <c r="ABK3904" s="60"/>
      <c r="ABL3904" s="59"/>
      <c r="ABM3904" s="57"/>
      <c r="ABN3904" s="57"/>
      <c r="ABO3904" s="57"/>
      <c r="ABP3904" s="57"/>
      <c r="ABQ3904" s="57"/>
      <c r="ABR3904" s="57"/>
      <c r="ABS3904" s="57"/>
      <c r="ABT3904" s="57"/>
      <c r="ABU3904" s="58"/>
      <c r="ABV3904" s="57"/>
      <c r="ABW3904" s="57"/>
      <c r="ABX3904" s="57"/>
      <c r="ABY3904" s="57"/>
      <c r="ABZ3904" s="57"/>
      <c r="ACA3904" s="56"/>
      <c r="ACB3904" s="57"/>
      <c r="ACC3904" s="64"/>
      <c r="ACD3904" s="64"/>
      <c r="ACE3904" s="64"/>
      <c r="ACF3904" s="64"/>
      <c r="ACG3904" s="62"/>
      <c r="ACH3904" s="63"/>
      <c r="ACI3904" s="62"/>
      <c r="ACJ3904" s="62"/>
      <c r="ACK3904" s="61"/>
      <c r="ACL3904" s="60"/>
      <c r="ACM3904" s="59"/>
      <c r="ACN3904" s="57"/>
      <c r="ACO3904" s="57"/>
      <c r="ACP3904" s="57"/>
      <c r="ACQ3904" s="57"/>
      <c r="ACR3904" s="57"/>
      <c r="ACS3904" s="57"/>
      <c r="ACT3904" s="57"/>
      <c r="ACU3904" s="57"/>
      <c r="ACV3904" s="58"/>
      <c r="ACW3904" s="57"/>
      <c r="ACX3904" s="57"/>
      <c r="ACY3904" s="57"/>
      <c r="ACZ3904" s="57"/>
      <c r="ADA3904" s="57"/>
      <c r="ADB3904" s="56"/>
      <c r="ADC3904" s="57"/>
      <c r="ADD3904" s="64"/>
      <c r="ADE3904" s="64"/>
      <c r="ADF3904" s="64"/>
      <c r="ADG3904" s="64"/>
      <c r="ADH3904" s="62"/>
      <c r="ADI3904" s="63"/>
      <c r="ADJ3904" s="62"/>
      <c r="ADK3904" s="62"/>
      <c r="ADL3904" s="61"/>
      <c r="ADM3904" s="60"/>
      <c r="ADN3904" s="59"/>
      <c r="ADO3904" s="57"/>
      <c r="ADP3904" s="57"/>
      <c r="ADQ3904" s="57"/>
      <c r="ADR3904" s="57"/>
      <c r="ADS3904" s="57"/>
      <c r="ADT3904" s="57"/>
      <c r="ADU3904" s="57"/>
      <c r="ADV3904" s="57"/>
      <c r="ADW3904" s="58"/>
      <c r="ADX3904" s="57"/>
      <c r="ADY3904" s="57"/>
      <c r="ADZ3904" s="57"/>
      <c r="AEA3904" s="57"/>
      <c r="AEB3904" s="57"/>
      <c r="AEC3904" s="56"/>
      <c r="AED3904" s="57"/>
      <c r="AEE3904" s="64"/>
      <c r="AEF3904" s="64"/>
      <c r="AEG3904" s="64"/>
      <c r="AEH3904" s="64"/>
      <c r="AEI3904" s="62"/>
      <c r="AEJ3904" s="63"/>
      <c r="AEK3904" s="62"/>
      <c r="AEL3904" s="62"/>
      <c r="AEM3904" s="61"/>
      <c r="AEN3904" s="60"/>
      <c r="AEO3904" s="59"/>
      <c r="AEP3904" s="57"/>
      <c r="AEQ3904" s="57"/>
      <c r="AER3904" s="57"/>
      <c r="AES3904" s="57"/>
      <c r="AET3904" s="57"/>
      <c r="AEU3904" s="57"/>
      <c r="AEV3904" s="57"/>
      <c r="AEW3904" s="57"/>
      <c r="AEX3904" s="58"/>
      <c r="AEY3904" s="57"/>
      <c r="AEZ3904" s="57"/>
      <c r="AFA3904" s="57"/>
      <c r="AFB3904" s="57"/>
      <c r="AFC3904" s="57"/>
      <c r="AFD3904" s="56"/>
      <c r="AFE3904" s="57"/>
      <c r="AFF3904" s="64"/>
      <c r="AFG3904" s="64"/>
      <c r="AFH3904" s="64"/>
      <c r="AFI3904" s="64"/>
      <c r="AFJ3904" s="62"/>
      <c r="AFK3904" s="63"/>
      <c r="AFL3904" s="62"/>
      <c r="AFM3904" s="62"/>
      <c r="AFN3904" s="61"/>
      <c r="AFO3904" s="60"/>
      <c r="AFP3904" s="59"/>
      <c r="AFQ3904" s="57"/>
      <c r="AFR3904" s="57"/>
      <c r="AFS3904" s="57"/>
      <c r="AFT3904" s="57"/>
      <c r="AFU3904" s="57"/>
      <c r="AFV3904" s="57"/>
      <c r="AFW3904" s="57"/>
      <c r="AFX3904" s="57"/>
      <c r="AFY3904" s="58"/>
      <c r="AFZ3904" s="57"/>
      <c r="AGA3904" s="57"/>
      <c r="AGB3904" s="57"/>
      <c r="AGC3904" s="57"/>
      <c r="AGD3904" s="57"/>
      <c r="AGE3904" s="56"/>
      <c r="AGF3904" s="57"/>
      <c r="AGG3904" s="64"/>
      <c r="AGH3904" s="64"/>
      <c r="AGI3904" s="64"/>
      <c r="AGJ3904" s="64"/>
      <c r="AGK3904" s="62"/>
      <c r="AGL3904" s="63"/>
      <c r="AGM3904" s="62"/>
      <c r="AGN3904" s="62"/>
      <c r="AGO3904" s="61"/>
      <c r="AGP3904" s="60"/>
      <c r="AGQ3904" s="59"/>
      <c r="AGR3904" s="57"/>
      <c r="AGS3904" s="57"/>
      <c r="AGT3904" s="57"/>
      <c r="AGU3904" s="57"/>
      <c r="AGV3904" s="57"/>
      <c r="AGW3904" s="57"/>
      <c r="AGX3904" s="57"/>
      <c r="AGY3904" s="57"/>
      <c r="AGZ3904" s="58"/>
      <c r="AHA3904" s="57"/>
      <c r="AHB3904" s="57"/>
      <c r="AHC3904" s="57"/>
      <c r="AHD3904" s="57"/>
      <c r="AHE3904" s="57"/>
      <c r="AHF3904" s="56"/>
      <c r="AHG3904" s="57"/>
      <c r="AHH3904" s="64"/>
      <c r="AHI3904" s="64"/>
      <c r="AHJ3904" s="64"/>
      <c r="AHK3904" s="64"/>
      <c r="AHL3904" s="62"/>
      <c r="AHM3904" s="63"/>
      <c r="AHN3904" s="62"/>
      <c r="AHO3904" s="62"/>
      <c r="AHP3904" s="61"/>
      <c r="AHQ3904" s="60"/>
      <c r="AHR3904" s="59"/>
      <c r="AHS3904" s="57"/>
      <c r="AHT3904" s="57"/>
      <c r="AHU3904" s="57"/>
      <c r="AHV3904" s="57"/>
      <c r="AHW3904" s="57"/>
      <c r="AHX3904" s="57"/>
      <c r="AHY3904" s="57"/>
      <c r="AHZ3904" s="57"/>
      <c r="AIA3904" s="58"/>
      <c r="AIB3904" s="57"/>
      <c r="AIC3904" s="57"/>
      <c r="AID3904" s="57"/>
      <c r="AIE3904" s="57"/>
      <c r="AIF3904" s="57"/>
      <c r="AIG3904" s="56"/>
      <c r="AIH3904" s="57"/>
      <c r="AII3904" s="64"/>
      <c r="AIJ3904" s="64"/>
      <c r="AIK3904" s="64"/>
      <c r="AIL3904" s="64"/>
      <c r="AIM3904" s="62"/>
      <c r="AIN3904" s="63"/>
      <c r="AIO3904" s="62"/>
      <c r="AIP3904" s="62"/>
      <c r="AIQ3904" s="61"/>
      <c r="AIR3904" s="60"/>
      <c r="AIS3904" s="59"/>
      <c r="AIT3904" s="57"/>
      <c r="AIU3904" s="57"/>
      <c r="AIV3904" s="57"/>
      <c r="AIW3904" s="57"/>
      <c r="AIX3904" s="57"/>
      <c r="AIY3904" s="57"/>
      <c r="AIZ3904" s="57"/>
      <c r="AJA3904" s="57"/>
      <c r="AJB3904" s="58"/>
      <c r="AJC3904" s="57"/>
      <c r="AJD3904" s="57"/>
      <c r="AJE3904" s="57"/>
      <c r="AJF3904" s="57"/>
      <c r="AJG3904" s="57"/>
      <c r="AJH3904" s="56"/>
      <c r="AJI3904" s="57"/>
      <c r="AJJ3904" s="64"/>
      <c r="AJK3904" s="64"/>
      <c r="AJL3904" s="64"/>
      <c r="AJM3904" s="64"/>
      <c r="AJN3904" s="62"/>
      <c r="AJO3904" s="63"/>
      <c r="AJP3904" s="62"/>
      <c r="AJQ3904" s="62"/>
      <c r="AJR3904" s="61"/>
      <c r="AJS3904" s="60"/>
      <c r="AJT3904" s="59"/>
      <c r="AJU3904" s="57"/>
      <c r="AJV3904" s="57"/>
      <c r="AJW3904" s="57"/>
      <c r="AJX3904" s="57"/>
      <c r="AJY3904" s="57"/>
      <c r="AJZ3904" s="57"/>
      <c r="AKA3904" s="57"/>
      <c r="AKB3904" s="57"/>
      <c r="AKC3904" s="58"/>
      <c r="AKD3904" s="57"/>
      <c r="AKE3904" s="57"/>
      <c r="AKF3904" s="57"/>
      <c r="AKG3904" s="57"/>
      <c r="AKH3904" s="57"/>
      <c r="AKI3904" s="56"/>
      <c r="AKJ3904" s="57"/>
      <c r="AKK3904" s="64"/>
      <c r="AKL3904" s="64"/>
      <c r="AKM3904" s="64"/>
      <c r="AKN3904" s="64"/>
      <c r="AKO3904" s="62"/>
      <c r="AKP3904" s="63"/>
      <c r="AKQ3904" s="62"/>
      <c r="AKR3904" s="62"/>
      <c r="AKS3904" s="61"/>
      <c r="AKT3904" s="60"/>
      <c r="AKU3904" s="59"/>
      <c r="AKV3904" s="57"/>
      <c r="AKW3904" s="57"/>
      <c r="AKX3904" s="57"/>
      <c r="AKY3904" s="57"/>
      <c r="AKZ3904" s="57"/>
      <c r="ALA3904" s="57"/>
      <c r="ALB3904" s="57"/>
      <c r="ALC3904" s="57"/>
      <c r="ALD3904" s="58"/>
      <c r="ALE3904" s="57"/>
      <c r="ALF3904" s="57"/>
      <c r="ALG3904" s="57"/>
      <c r="ALH3904" s="57"/>
      <c r="ALI3904" s="57"/>
      <c r="ALJ3904" s="56"/>
      <c r="ALK3904" s="57"/>
      <c r="ALL3904" s="64"/>
      <c r="ALM3904" s="64"/>
      <c r="ALN3904" s="64"/>
      <c r="ALO3904" s="64"/>
      <c r="ALP3904" s="62"/>
      <c r="ALQ3904" s="63"/>
      <c r="ALR3904" s="62"/>
      <c r="ALS3904" s="62"/>
      <c r="ALT3904" s="61"/>
      <c r="ALU3904" s="60"/>
      <c r="ALV3904" s="59"/>
      <c r="ALW3904" s="57"/>
      <c r="ALX3904" s="57"/>
      <c r="ALY3904" s="57"/>
      <c r="ALZ3904" s="57"/>
      <c r="AMA3904" s="57"/>
      <c r="AMB3904" s="57"/>
      <c r="AMC3904" s="57"/>
      <c r="AMD3904" s="57"/>
      <c r="AME3904" s="58"/>
      <c r="AMF3904" s="57"/>
      <c r="AMG3904" s="57"/>
      <c r="AMH3904" s="57"/>
      <c r="AMI3904" s="57"/>
      <c r="AMJ3904" s="57"/>
      <c r="AMK3904" s="56"/>
      <c r="AML3904" s="57"/>
      <c r="AMM3904" s="64"/>
      <c r="AMN3904" s="64"/>
      <c r="AMO3904" s="64"/>
      <c r="AMP3904" s="64"/>
      <c r="AMQ3904" s="62"/>
      <c r="AMR3904" s="63"/>
      <c r="AMS3904" s="62"/>
      <c r="AMT3904" s="62"/>
      <c r="AMU3904" s="61"/>
      <c r="AMV3904" s="60"/>
      <c r="AMW3904" s="59"/>
      <c r="AMX3904" s="57"/>
      <c r="AMY3904" s="57"/>
      <c r="AMZ3904" s="57"/>
      <c r="ANA3904" s="57"/>
      <c r="ANB3904" s="57"/>
      <c r="ANC3904" s="57"/>
      <c r="AND3904" s="57"/>
      <c r="ANE3904" s="57"/>
      <c r="ANF3904" s="58"/>
      <c r="ANG3904" s="57"/>
      <c r="ANH3904" s="57"/>
      <c r="ANI3904" s="57"/>
      <c r="ANJ3904" s="57"/>
      <c r="ANK3904" s="57"/>
      <c r="ANL3904" s="56"/>
      <c r="ANM3904" s="57"/>
      <c r="ANN3904" s="64"/>
      <c r="ANO3904" s="64"/>
      <c r="ANP3904" s="64"/>
      <c r="ANQ3904" s="64"/>
      <c r="ANR3904" s="62"/>
      <c r="ANS3904" s="63"/>
      <c r="ANT3904" s="62"/>
      <c r="ANU3904" s="62"/>
      <c r="ANV3904" s="61"/>
      <c r="ANW3904" s="60"/>
      <c r="ANX3904" s="59"/>
      <c r="ANY3904" s="57"/>
      <c r="ANZ3904" s="57"/>
      <c r="AOA3904" s="57"/>
      <c r="AOB3904" s="57"/>
      <c r="AOC3904" s="57"/>
      <c r="AOD3904" s="57"/>
      <c r="AOE3904" s="57"/>
      <c r="AOF3904" s="57"/>
      <c r="AOG3904" s="58"/>
      <c r="AOH3904" s="57"/>
      <c r="AOI3904" s="57"/>
      <c r="AOJ3904" s="57"/>
      <c r="AOK3904" s="57"/>
      <c r="AOL3904" s="57"/>
      <c r="AOM3904" s="56"/>
      <c r="AON3904" s="57"/>
      <c r="AOO3904" s="64"/>
      <c r="AOP3904" s="64"/>
      <c r="AOQ3904" s="64"/>
      <c r="AOR3904" s="64"/>
      <c r="AOS3904" s="62"/>
      <c r="AOT3904" s="63"/>
      <c r="AOU3904" s="62"/>
      <c r="AOV3904" s="62"/>
      <c r="AOW3904" s="61"/>
      <c r="AOX3904" s="60"/>
      <c r="AOY3904" s="59"/>
      <c r="AOZ3904" s="57"/>
      <c r="APA3904" s="57"/>
      <c r="APB3904" s="57"/>
      <c r="APC3904" s="57"/>
      <c r="APD3904" s="57"/>
      <c r="APE3904" s="57"/>
      <c r="APF3904" s="57"/>
      <c r="APG3904" s="57"/>
      <c r="APH3904" s="58"/>
      <c r="API3904" s="57"/>
      <c r="APJ3904" s="57"/>
      <c r="APK3904" s="57"/>
      <c r="APL3904" s="57"/>
      <c r="APM3904" s="57"/>
      <c r="APN3904" s="56"/>
      <c r="APO3904" s="57"/>
      <c r="APP3904" s="64"/>
      <c r="APQ3904" s="64"/>
      <c r="APR3904" s="64"/>
      <c r="APS3904" s="64"/>
      <c r="APT3904" s="62"/>
      <c r="APU3904" s="63"/>
      <c r="APV3904" s="62"/>
      <c r="APW3904" s="62"/>
      <c r="APX3904" s="61"/>
      <c r="APY3904" s="60"/>
      <c r="APZ3904" s="59"/>
      <c r="AQA3904" s="57"/>
      <c r="AQB3904" s="57"/>
      <c r="AQC3904" s="57"/>
      <c r="AQD3904" s="57"/>
      <c r="AQE3904" s="57"/>
      <c r="AQF3904" s="57"/>
      <c r="AQG3904" s="57"/>
      <c r="AQH3904" s="57"/>
      <c r="AQI3904" s="58"/>
      <c r="AQJ3904" s="57"/>
      <c r="AQK3904" s="57"/>
      <c r="AQL3904" s="57"/>
      <c r="AQM3904" s="57"/>
      <c r="AQN3904" s="57"/>
      <c r="AQO3904" s="56"/>
      <c r="AQP3904" s="57"/>
      <c r="AQQ3904" s="64"/>
      <c r="AQR3904" s="64"/>
      <c r="AQS3904" s="64"/>
      <c r="AQT3904" s="64"/>
      <c r="AQU3904" s="62"/>
      <c r="AQV3904" s="63"/>
      <c r="AQW3904" s="62"/>
      <c r="AQX3904" s="62"/>
      <c r="AQY3904" s="61"/>
      <c r="AQZ3904" s="60"/>
      <c r="ARA3904" s="59"/>
      <c r="ARB3904" s="57"/>
      <c r="ARC3904" s="57"/>
      <c r="ARD3904" s="57"/>
      <c r="ARE3904" s="57"/>
      <c r="ARF3904" s="57"/>
      <c r="ARG3904" s="57"/>
      <c r="ARH3904" s="57"/>
      <c r="ARI3904" s="57"/>
      <c r="ARJ3904" s="58"/>
      <c r="ARK3904" s="57"/>
      <c r="ARL3904" s="57"/>
      <c r="ARM3904" s="57"/>
      <c r="ARN3904" s="57"/>
      <c r="ARO3904" s="57"/>
      <c r="ARP3904" s="56"/>
      <c r="ARQ3904" s="57"/>
      <c r="ARR3904" s="64"/>
      <c r="ARS3904" s="64"/>
      <c r="ART3904" s="64"/>
      <c r="ARU3904" s="64"/>
      <c r="ARV3904" s="62"/>
      <c r="ARW3904" s="63"/>
      <c r="ARX3904" s="62"/>
      <c r="ARY3904" s="62"/>
      <c r="ARZ3904" s="61"/>
      <c r="ASA3904" s="60"/>
      <c r="ASB3904" s="59"/>
      <c r="ASC3904" s="57"/>
      <c r="ASD3904" s="57"/>
      <c r="ASE3904" s="57"/>
      <c r="ASF3904" s="57"/>
      <c r="ASG3904" s="57"/>
      <c r="ASH3904" s="57"/>
      <c r="ASI3904" s="57"/>
      <c r="ASJ3904" s="57"/>
      <c r="ASK3904" s="58"/>
      <c r="ASL3904" s="57"/>
      <c r="ASM3904" s="57"/>
      <c r="ASN3904" s="57"/>
      <c r="ASO3904" s="57"/>
      <c r="ASP3904" s="57"/>
      <c r="ASQ3904" s="56"/>
      <c r="ASR3904" s="57"/>
      <c r="ASS3904" s="64"/>
      <c r="AST3904" s="64"/>
      <c r="ASU3904" s="64"/>
      <c r="ASV3904" s="64"/>
      <c r="ASW3904" s="62"/>
      <c r="ASX3904" s="63"/>
      <c r="ASY3904" s="62"/>
      <c r="ASZ3904" s="62"/>
      <c r="ATA3904" s="61"/>
      <c r="ATB3904" s="60"/>
      <c r="ATC3904" s="59"/>
      <c r="ATD3904" s="57"/>
      <c r="ATE3904" s="57"/>
      <c r="ATF3904" s="57"/>
      <c r="ATG3904" s="57"/>
      <c r="ATH3904" s="57"/>
      <c r="ATI3904" s="57"/>
      <c r="ATJ3904" s="57"/>
      <c r="ATK3904" s="57"/>
      <c r="ATL3904" s="58"/>
      <c r="ATM3904" s="57"/>
      <c r="ATN3904" s="57"/>
      <c r="ATO3904" s="57"/>
      <c r="ATP3904" s="57"/>
      <c r="ATQ3904" s="57"/>
      <c r="ATR3904" s="56"/>
      <c r="ATS3904" s="57"/>
      <c r="ATT3904" s="64"/>
      <c r="ATU3904" s="64"/>
      <c r="ATV3904" s="64"/>
      <c r="ATW3904" s="64"/>
      <c r="ATX3904" s="62"/>
      <c r="ATY3904" s="63"/>
      <c r="ATZ3904" s="62"/>
      <c r="AUA3904" s="62"/>
      <c r="AUB3904" s="61"/>
      <c r="AUC3904" s="60"/>
      <c r="AUD3904" s="59"/>
      <c r="AUE3904" s="57"/>
      <c r="AUF3904" s="57"/>
      <c r="AUG3904" s="57"/>
      <c r="AUH3904" s="57"/>
      <c r="AUI3904" s="57"/>
      <c r="AUJ3904" s="57"/>
      <c r="AUK3904" s="57"/>
      <c r="AUL3904" s="57"/>
      <c r="AUM3904" s="58"/>
      <c r="AUN3904" s="57"/>
      <c r="AUO3904" s="57"/>
      <c r="AUP3904" s="57"/>
      <c r="AUQ3904" s="57"/>
      <c r="AUR3904" s="57"/>
      <c r="AUS3904" s="56"/>
      <c r="AUT3904" s="57"/>
      <c r="AUU3904" s="64"/>
      <c r="AUV3904" s="64"/>
      <c r="AUW3904" s="64"/>
      <c r="AUX3904" s="64"/>
      <c r="AUY3904" s="62"/>
      <c r="AUZ3904" s="63"/>
      <c r="AVA3904" s="62"/>
      <c r="AVB3904" s="62"/>
      <c r="AVC3904" s="61"/>
      <c r="AVD3904" s="60"/>
      <c r="AVE3904" s="59"/>
      <c r="AVF3904" s="57"/>
      <c r="AVG3904" s="57"/>
      <c r="AVH3904" s="57"/>
      <c r="AVI3904" s="57"/>
      <c r="AVJ3904" s="57"/>
      <c r="AVK3904" s="57"/>
      <c r="AVL3904" s="57"/>
      <c r="AVM3904" s="57"/>
      <c r="AVN3904" s="58"/>
      <c r="AVO3904" s="57"/>
      <c r="AVP3904" s="57"/>
      <c r="AVQ3904" s="57"/>
      <c r="AVR3904" s="57"/>
      <c r="AVS3904" s="57"/>
      <c r="AVT3904" s="56"/>
      <c r="AVU3904" s="57"/>
      <c r="AVV3904" s="64"/>
      <c r="AVW3904" s="64"/>
      <c r="AVX3904" s="64"/>
      <c r="AVY3904" s="64"/>
      <c r="AVZ3904" s="62"/>
      <c r="AWA3904" s="63"/>
      <c r="AWB3904" s="62"/>
      <c r="AWC3904" s="62"/>
      <c r="AWD3904" s="61"/>
      <c r="AWE3904" s="60"/>
      <c r="AWF3904" s="59"/>
      <c r="AWG3904" s="57"/>
      <c r="AWH3904" s="57"/>
      <c r="AWI3904" s="57"/>
      <c r="AWJ3904" s="57"/>
      <c r="AWK3904" s="57"/>
      <c r="AWL3904" s="57"/>
      <c r="AWM3904" s="57"/>
      <c r="AWN3904" s="57"/>
      <c r="AWO3904" s="58"/>
      <c r="AWP3904" s="57"/>
      <c r="AWQ3904" s="57"/>
      <c r="AWR3904" s="57"/>
      <c r="AWS3904" s="57"/>
      <c r="AWT3904" s="57"/>
      <c r="AWU3904" s="56"/>
      <c r="AWV3904" s="57"/>
      <c r="AWW3904" s="64"/>
      <c r="AWX3904" s="64"/>
      <c r="AWY3904" s="64"/>
      <c r="AWZ3904" s="64"/>
      <c r="AXA3904" s="62"/>
      <c r="AXB3904" s="63"/>
      <c r="AXC3904" s="62"/>
      <c r="AXD3904" s="62"/>
      <c r="AXE3904" s="61"/>
      <c r="AXF3904" s="60"/>
      <c r="AXG3904" s="59"/>
      <c r="AXH3904" s="57"/>
      <c r="AXI3904" s="57"/>
      <c r="AXJ3904" s="57"/>
      <c r="AXK3904" s="57"/>
      <c r="AXL3904" s="57"/>
      <c r="AXM3904" s="57"/>
      <c r="AXN3904" s="57"/>
      <c r="AXO3904" s="57"/>
      <c r="AXP3904" s="58"/>
      <c r="AXQ3904" s="57"/>
      <c r="AXR3904" s="57"/>
      <c r="AXS3904" s="57"/>
      <c r="AXT3904" s="57"/>
      <c r="AXU3904" s="57"/>
      <c r="AXV3904" s="56"/>
      <c r="AXW3904" s="57"/>
      <c r="AXX3904" s="64"/>
      <c r="AXY3904" s="64"/>
      <c r="AXZ3904" s="64"/>
      <c r="AYA3904" s="64"/>
      <c r="AYB3904" s="62"/>
      <c r="AYC3904" s="63"/>
      <c r="AYD3904" s="62"/>
      <c r="AYE3904" s="62"/>
      <c r="AYF3904" s="61"/>
      <c r="AYG3904" s="60"/>
      <c r="AYH3904" s="59"/>
      <c r="AYI3904" s="57"/>
      <c r="AYJ3904" s="57"/>
      <c r="AYK3904" s="57"/>
      <c r="AYL3904" s="57"/>
      <c r="AYM3904" s="57"/>
      <c r="AYN3904" s="57"/>
      <c r="AYO3904" s="57"/>
      <c r="AYP3904" s="57"/>
      <c r="AYQ3904" s="58"/>
      <c r="AYR3904" s="57"/>
      <c r="AYS3904" s="57"/>
      <c r="AYT3904" s="57"/>
      <c r="AYU3904" s="57"/>
      <c r="AYV3904" s="57"/>
      <c r="AYW3904" s="56"/>
      <c r="AYX3904" s="57"/>
      <c r="AYY3904" s="64"/>
      <c r="AYZ3904" s="64"/>
      <c r="AZA3904" s="64"/>
      <c r="AZB3904" s="64"/>
      <c r="AZC3904" s="62"/>
      <c r="AZD3904" s="63"/>
      <c r="AZE3904" s="62"/>
      <c r="AZF3904" s="62"/>
      <c r="AZG3904" s="61"/>
      <c r="AZH3904" s="60"/>
      <c r="AZI3904" s="59"/>
      <c r="AZJ3904" s="57"/>
      <c r="AZK3904" s="57"/>
      <c r="AZL3904" s="57"/>
      <c r="AZM3904" s="57"/>
      <c r="AZN3904" s="57"/>
      <c r="AZO3904" s="57"/>
      <c r="AZP3904" s="57"/>
      <c r="AZQ3904" s="57"/>
      <c r="AZR3904" s="58"/>
      <c r="AZS3904" s="57"/>
      <c r="AZT3904" s="57"/>
      <c r="AZU3904" s="57"/>
      <c r="AZV3904" s="57"/>
      <c r="AZW3904" s="57"/>
      <c r="AZX3904" s="56"/>
      <c r="AZY3904" s="57"/>
      <c r="AZZ3904" s="64"/>
      <c r="BAA3904" s="64"/>
      <c r="BAB3904" s="64"/>
      <c r="BAC3904" s="64"/>
      <c r="BAD3904" s="62"/>
      <c r="BAE3904" s="63"/>
      <c r="BAF3904" s="62"/>
      <c r="BAG3904" s="62"/>
      <c r="BAH3904" s="61"/>
      <c r="BAI3904" s="60"/>
      <c r="BAJ3904" s="59"/>
      <c r="BAK3904" s="57"/>
      <c r="BAL3904" s="57"/>
      <c r="BAM3904" s="57"/>
      <c r="BAN3904" s="57"/>
      <c r="BAO3904" s="57"/>
      <c r="BAP3904" s="57"/>
      <c r="BAQ3904" s="57"/>
      <c r="BAR3904" s="57"/>
      <c r="BAS3904" s="58"/>
      <c r="BAT3904" s="57"/>
      <c r="BAU3904" s="57"/>
      <c r="BAV3904" s="57"/>
      <c r="BAW3904" s="57"/>
      <c r="BAX3904" s="57"/>
      <c r="BAY3904" s="56"/>
      <c r="BAZ3904" s="57"/>
      <c r="BBA3904" s="64"/>
      <c r="BBB3904" s="64"/>
      <c r="BBC3904" s="64"/>
      <c r="BBD3904" s="64"/>
      <c r="BBE3904" s="62"/>
      <c r="BBF3904" s="63"/>
      <c r="BBG3904" s="62"/>
      <c r="BBH3904" s="62"/>
      <c r="BBI3904" s="61"/>
      <c r="BBJ3904" s="60"/>
      <c r="BBK3904" s="59"/>
      <c r="BBL3904" s="57"/>
      <c r="BBM3904" s="57"/>
      <c r="BBN3904" s="57"/>
      <c r="BBO3904" s="57"/>
      <c r="BBP3904" s="57"/>
      <c r="BBQ3904" s="57"/>
      <c r="BBR3904" s="57"/>
      <c r="BBS3904" s="57"/>
      <c r="BBT3904" s="58"/>
      <c r="BBU3904" s="57"/>
      <c r="BBV3904" s="57"/>
      <c r="BBW3904" s="57"/>
      <c r="BBX3904" s="57"/>
      <c r="BBY3904" s="57"/>
      <c r="BBZ3904" s="56"/>
      <c r="BCA3904" s="57"/>
      <c r="BCB3904" s="64"/>
      <c r="BCC3904" s="64"/>
      <c r="BCD3904" s="64"/>
      <c r="BCE3904" s="64"/>
      <c r="BCF3904" s="62"/>
      <c r="BCG3904" s="63"/>
      <c r="BCH3904" s="62"/>
      <c r="BCI3904" s="62"/>
      <c r="BCJ3904" s="61"/>
      <c r="BCK3904" s="60"/>
      <c r="BCL3904" s="59"/>
      <c r="BCM3904" s="57"/>
      <c r="BCN3904" s="57"/>
      <c r="BCO3904" s="57"/>
      <c r="BCP3904" s="57"/>
      <c r="BCQ3904" s="57"/>
      <c r="BCR3904" s="57"/>
      <c r="BCS3904" s="57"/>
      <c r="BCT3904" s="57"/>
      <c r="BCU3904" s="58"/>
      <c r="BCV3904" s="57"/>
      <c r="BCW3904" s="57"/>
      <c r="BCX3904" s="57"/>
      <c r="BCY3904" s="57"/>
      <c r="BCZ3904" s="57"/>
      <c r="BDA3904" s="56"/>
      <c r="BDB3904" s="57"/>
      <c r="BDC3904" s="64"/>
      <c r="BDD3904" s="64"/>
      <c r="BDE3904" s="64"/>
      <c r="BDF3904" s="64"/>
      <c r="BDG3904" s="62"/>
      <c r="BDH3904" s="63"/>
      <c r="BDI3904" s="62"/>
      <c r="BDJ3904" s="62"/>
      <c r="BDK3904" s="61"/>
      <c r="BDL3904" s="60"/>
      <c r="BDM3904" s="59"/>
      <c r="BDN3904" s="57"/>
      <c r="BDO3904" s="57"/>
      <c r="BDP3904" s="57"/>
      <c r="BDQ3904" s="57"/>
      <c r="BDR3904" s="57"/>
      <c r="BDS3904" s="57"/>
      <c r="BDT3904" s="57"/>
      <c r="BDU3904" s="57"/>
      <c r="BDV3904" s="58"/>
      <c r="BDW3904" s="57"/>
      <c r="BDX3904" s="57"/>
      <c r="BDY3904" s="57"/>
      <c r="BDZ3904" s="57"/>
      <c r="BEA3904" s="57"/>
      <c r="BEB3904" s="56"/>
      <c r="BEC3904" s="57"/>
      <c r="BED3904" s="64"/>
      <c r="BEE3904" s="64"/>
      <c r="BEF3904" s="64"/>
      <c r="BEG3904" s="64"/>
      <c r="BEH3904" s="62"/>
      <c r="BEI3904" s="63"/>
      <c r="BEJ3904" s="62"/>
      <c r="BEK3904" s="62"/>
      <c r="BEL3904" s="61"/>
      <c r="BEM3904" s="60"/>
      <c r="BEN3904" s="59"/>
      <c r="BEO3904" s="57"/>
      <c r="BEP3904" s="57"/>
      <c r="BEQ3904" s="57"/>
      <c r="BER3904" s="57"/>
      <c r="BES3904" s="57"/>
      <c r="BET3904" s="57"/>
      <c r="BEU3904" s="57"/>
      <c r="BEV3904" s="57"/>
      <c r="BEW3904" s="58"/>
      <c r="BEX3904" s="57"/>
      <c r="BEY3904" s="57"/>
      <c r="BEZ3904" s="57"/>
      <c r="BFA3904" s="57"/>
      <c r="BFB3904" s="57"/>
      <c r="BFC3904" s="56"/>
      <c r="BFD3904" s="57"/>
      <c r="BFE3904" s="64"/>
      <c r="BFF3904" s="64"/>
      <c r="BFG3904" s="64"/>
      <c r="BFH3904" s="64"/>
      <c r="BFI3904" s="62"/>
      <c r="BFJ3904" s="63"/>
      <c r="BFK3904" s="62"/>
      <c r="BFL3904" s="62"/>
      <c r="BFM3904" s="61"/>
      <c r="BFN3904" s="60"/>
      <c r="BFO3904" s="59"/>
      <c r="BFP3904" s="57"/>
      <c r="BFQ3904" s="57"/>
      <c r="BFR3904" s="57"/>
      <c r="BFS3904" s="57"/>
      <c r="BFT3904" s="57"/>
      <c r="BFU3904" s="57"/>
      <c r="BFV3904" s="57"/>
      <c r="BFW3904" s="57"/>
      <c r="BFX3904" s="58"/>
      <c r="BFY3904" s="57"/>
      <c r="BFZ3904" s="57"/>
      <c r="BGA3904" s="57"/>
      <c r="BGB3904" s="57"/>
      <c r="BGC3904" s="57"/>
      <c r="BGD3904" s="56"/>
      <c r="BGE3904" s="57"/>
      <c r="BGF3904" s="64"/>
      <c r="BGG3904" s="64"/>
      <c r="BGH3904" s="64"/>
      <c r="BGI3904" s="64"/>
      <c r="BGJ3904" s="62"/>
      <c r="BGK3904" s="63"/>
      <c r="BGL3904" s="62"/>
      <c r="BGM3904" s="62"/>
      <c r="BGN3904" s="61"/>
      <c r="BGO3904" s="60"/>
      <c r="BGP3904" s="59"/>
      <c r="BGQ3904" s="57"/>
      <c r="BGR3904" s="57"/>
      <c r="BGS3904" s="57"/>
      <c r="BGT3904" s="57"/>
      <c r="BGU3904" s="57"/>
      <c r="BGV3904" s="57"/>
      <c r="BGW3904" s="57"/>
      <c r="BGX3904" s="57"/>
      <c r="BGY3904" s="58"/>
      <c r="BGZ3904" s="57"/>
      <c r="BHA3904" s="57"/>
      <c r="BHB3904" s="57"/>
      <c r="BHC3904" s="57"/>
      <c r="BHD3904" s="57"/>
      <c r="BHE3904" s="56"/>
      <c r="BHF3904" s="57"/>
      <c r="BHG3904" s="64"/>
      <c r="BHH3904" s="64"/>
      <c r="BHI3904" s="64"/>
      <c r="BHJ3904" s="64"/>
      <c r="BHK3904" s="62"/>
      <c r="BHL3904" s="63"/>
      <c r="BHM3904" s="62"/>
      <c r="BHN3904" s="62"/>
      <c r="BHO3904" s="61"/>
      <c r="BHP3904" s="60"/>
      <c r="BHQ3904" s="59"/>
      <c r="BHR3904" s="57"/>
      <c r="BHS3904" s="57"/>
      <c r="BHT3904" s="57"/>
      <c r="BHU3904" s="57"/>
      <c r="BHV3904" s="57"/>
      <c r="BHW3904" s="57"/>
      <c r="BHX3904" s="57"/>
      <c r="BHY3904" s="57"/>
      <c r="BHZ3904" s="58"/>
      <c r="BIA3904" s="57"/>
      <c r="BIB3904" s="57"/>
      <c r="BIC3904" s="57"/>
      <c r="BID3904" s="57"/>
      <c r="BIE3904" s="57"/>
      <c r="BIF3904" s="56"/>
      <c r="BIG3904" s="57"/>
      <c r="BIH3904" s="64"/>
      <c r="BII3904" s="64"/>
      <c r="BIJ3904" s="64"/>
      <c r="BIK3904" s="64"/>
      <c r="BIL3904" s="62"/>
      <c r="BIM3904" s="63"/>
      <c r="BIN3904" s="62"/>
      <c r="BIO3904" s="62"/>
      <c r="BIP3904" s="61"/>
      <c r="BIQ3904" s="60"/>
      <c r="BIR3904" s="59"/>
      <c r="BIS3904" s="57"/>
      <c r="BIT3904" s="57"/>
      <c r="BIU3904" s="57"/>
      <c r="BIV3904" s="57"/>
      <c r="BIW3904" s="57"/>
      <c r="BIX3904" s="57"/>
      <c r="BIY3904" s="57"/>
      <c r="BIZ3904" s="57"/>
      <c r="BJA3904" s="58"/>
      <c r="BJB3904" s="57"/>
      <c r="BJC3904" s="57"/>
      <c r="BJD3904" s="57"/>
      <c r="BJE3904" s="57"/>
      <c r="BJF3904" s="57"/>
      <c r="BJG3904" s="56"/>
      <c r="BJH3904" s="57"/>
      <c r="BJI3904" s="64"/>
      <c r="BJJ3904" s="64"/>
      <c r="BJK3904" s="64"/>
      <c r="BJL3904" s="64"/>
      <c r="BJM3904" s="62"/>
      <c r="BJN3904" s="63"/>
      <c r="BJO3904" s="62"/>
      <c r="BJP3904" s="62"/>
      <c r="BJQ3904" s="61"/>
      <c r="BJR3904" s="60"/>
      <c r="BJS3904" s="59"/>
      <c r="BJT3904" s="57"/>
      <c r="BJU3904" s="57"/>
      <c r="BJV3904" s="57"/>
      <c r="BJW3904" s="57"/>
      <c r="BJX3904" s="57"/>
      <c r="BJY3904" s="57"/>
      <c r="BJZ3904" s="57"/>
      <c r="BKA3904" s="57"/>
      <c r="BKB3904" s="58"/>
      <c r="BKC3904" s="57"/>
      <c r="BKD3904" s="57"/>
      <c r="BKE3904" s="57"/>
      <c r="BKF3904" s="57"/>
      <c r="BKG3904" s="57"/>
      <c r="BKH3904" s="56"/>
      <c r="BKI3904" s="57"/>
      <c r="BKJ3904" s="64"/>
      <c r="BKK3904" s="64"/>
      <c r="BKL3904" s="64"/>
      <c r="BKM3904" s="64"/>
      <c r="BKN3904" s="62"/>
      <c r="BKO3904" s="63"/>
      <c r="BKP3904" s="62"/>
      <c r="BKQ3904" s="62"/>
      <c r="BKR3904" s="61"/>
      <c r="BKS3904" s="60"/>
      <c r="BKT3904" s="59"/>
      <c r="BKU3904" s="57"/>
      <c r="BKV3904" s="57"/>
      <c r="BKW3904" s="57"/>
      <c r="BKX3904" s="57"/>
      <c r="BKY3904" s="57"/>
      <c r="BKZ3904" s="57"/>
      <c r="BLA3904" s="57"/>
      <c r="BLB3904" s="57"/>
      <c r="BLC3904" s="58"/>
      <c r="BLD3904" s="57"/>
      <c r="BLE3904" s="57"/>
      <c r="BLF3904" s="57"/>
      <c r="BLG3904" s="57"/>
      <c r="BLH3904" s="57"/>
      <c r="BLI3904" s="56"/>
      <c r="BLJ3904" s="57"/>
      <c r="BLK3904" s="64"/>
      <c r="BLL3904" s="64"/>
      <c r="BLM3904" s="64"/>
      <c r="BLN3904" s="64"/>
      <c r="BLO3904" s="62"/>
      <c r="BLP3904" s="63"/>
      <c r="BLQ3904" s="62"/>
      <c r="BLR3904" s="62"/>
      <c r="BLS3904" s="61"/>
      <c r="BLT3904" s="60"/>
      <c r="BLU3904" s="59"/>
      <c r="BLV3904" s="57"/>
      <c r="BLW3904" s="57"/>
      <c r="BLX3904" s="57"/>
      <c r="BLY3904" s="57"/>
      <c r="BLZ3904" s="57"/>
      <c r="BMA3904" s="57"/>
      <c r="BMB3904" s="57"/>
      <c r="BMC3904" s="57"/>
      <c r="BMD3904" s="58"/>
      <c r="BME3904" s="57"/>
      <c r="BMF3904" s="57"/>
      <c r="BMG3904" s="57"/>
      <c r="BMH3904" s="57"/>
      <c r="BMI3904" s="57"/>
      <c r="BMJ3904" s="56"/>
      <c r="BMK3904" s="57"/>
      <c r="BML3904" s="64"/>
      <c r="BMM3904" s="64"/>
      <c r="BMN3904" s="64"/>
      <c r="BMO3904" s="64"/>
      <c r="BMP3904" s="62"/>
      <c r="BMQ3904" s="63"/>
      <c r="BMR3904" s="62"/>
      <c r="BMS3904" s="62"/>
      <c r="BMT3904" s="61"/>
      <c r="BMU3904" s="60"/>
      <c r="BMV3904" s="59"/>
      <c r="BMW3904" s="57"/>
      <c r="BMX3904" s="57"/>
      <c r="BMY3904" s="57"/>
      <c r="BMZ3904" s="57"/>
      <c r="BNA3904" s="57"/>
      <c r="BNB3904" s="57"/>
      <c r="BNC3904" s="57"/>
      <c r="BND3904" s="57"/>
      <c r="BNE3904" s="58"/>
      <c r="BNF3904" s="57"/>
      <c r="BNG3904" s="57"/>
      <c r="BNH3904" s="57"/>
      <c r="BNI3904" s="57"/>
      <c r="BNJ3904" s="57"/>
      <c r="BNK3904" s="56"/>
      <c r="BNL3904" s="57"/>
      <c r="BNM3904" s="64"/>
      <c r="BNN3904" s="64"/>
      <c r="BNO3904" s="64"/>
      <c r="BNP3904" s="64"/>
      <c r="BNQ3904" s="62"/>
      <c r="BNR3904" s="63"/>
      <c r="BNS3904" s="62"/>
      <c r="BNT3904" s="62"/>
      <c r="BNU3904" s="61"/>
      <c r="BNV3904" s="60"/>
      <c r="BNW3904" s="59"/>
      <c r="BNX3904" s="57"/>
      <c r="BNY3904" s="57"/>
      <c r="BNZ3904" s="57"/>
      <c r="BOA3904" s="57"/>
      <c r="BOB3904" s="57"/>
      <c r="BOC3904" s="57"/>
      <c r="BOD3904" s="57"/>
      <c r="BOE3904" s="57"/>
      <c r="BOF3904" s="58"/>
      <c r="BOG3904" s="57"/>
      <c r="BOH3904" s="57"/>
      <c r="BOI3904" s="57"/>
      <c r="BOJ3904" s="57"/>
      <c r="BOK3904" s="57"/>
      <c r="BOL3904" s="56"/>
      <c r="BOM3904" s="57"/>
      <c r="BON3904" s="64"/>
      <c r="BOO3904" s="64"/>
      <c r="BOP3904" s="64"/>
      <c r="BOQ3904" s="64"/>
      <c r="BOR3904" s="62"/>
      <c r="BOS3904" s="63"/>
      <c r="BOT3904" s="62"/>
      <c r="BOU3904" s="62"/>
      <c r="BOV3904" s="61"/>
      <c r="BOW3904" s="60"/>
      <c r="BOX3904" s="59"/>
      <c r="BOY3904" s="57"/>
      <c r="BOZ3904" s="57"/>
      <c r="BPA3904" s="57"/>
      <c r="BPB3904" s="57"/>
      <c r="BPC3904" s="57"/>
      <c r="BPD3904" s="57"/>
      <c r="BPE3904" s="57"/>
      <c r="BPF3904" s="57"/>
      <c r="BPG3904" s="58"/>
      <c r="BPH3904" s="57"/>
      <c r="BPI3904" s="57"/>
      <c r="BPJ3904" s="57"/>
      <c r="BPK3904" s="57"/>
      <c r="BPL3904" s="57"/>
      <c r="BPM3904" s="56"/>
      <c r="BPN3904" s="57"/>
      <c r="BPO3904" s="64"/>
      <c r="BPP3904" s="64"/>
      <c r="BPQ3904" s="64"/>
      <c r="BPR3904" s="64"/>
      <c r="BPS3904" s="62"/>
      <c r="BPT3904" s="63"/>
      <c r="BPU3904" s="62"/>
      <c r="BPV3904" s="62"/>
      <c r="BPW3904" s="61"/>
      <c r="BPX3904" s="60"/>
      <c r="BPY3904" s="59"/>
      <c r="BPZ3904" s="57"/>
      <c r="BQA3904" s="57"/>
      <c r="BQB3904" s="57"/>
      <c r="BQC3904" s="57"/>
      <c r="BQD3904" s="57"/>
      <c r="BQE3904" s="57"/>
      <c r="BQF3904" s="57"/>
      <c r="BQG3904" s="57"/>
      <c r="BQH3904" s="58"/>
      <c r="BQI3904" s="57"/>
      <c r="BQJ3904" s="57"/>
      <c r="BQK3904" s="57"/>
      <c r="BQL3904" s="57"/>
      <c r="BQM3904" s="57"/>
      <c r="BQN3904" s="56"/>
      <c r="BQO3904" s="57"/>
      <c r="BQP3904" s="64"/>
      <c r="BQQ3904" s="64"/>
      <c r="BQR3904" s="64"/>
      <c r="BQS3904" s="64"/>
      <c r="BQT3904" s="62"/>
      <c r="BQU3904" s="63"/>
      <c r="BQV3904" s="62"/>
      <c r="BQW3904" s="62"/>
      <c r="BQX3904" s="61"/>
      <c r="BQY3904" s="60"/>
      <c r="BQZ3904" s="59"/>
      <c r="BRA3904" s="57"/>
      <c r="BRB3904" s="57"/>
      <c r="BRC3904" s="57"/>
      <c r="BRD3904" s="57"/>
      <c r="BRE3904" s="57"/>
      <c r="BRF3904" s="57"/>
      <c r="BRG3904" s="57"/>
      <c r="BRH3904" s="57"/>
      <c r="BRI3904" s="58"/>
      <c r="BRJ3904" s="57"/>
      <c r="BRK3904" s="57"/>
      <c r="BRL3904" s="57"/>
      <c r="BRM3904" s="57"/>
      <c r="BRN3904" s="57"/>
      <c r="BRO3904" s="56"/>
      <c r="BRP3904" s="57"/>
      <c r="BRQ3904" s="64"/>
      <c r="BRR3904" s="64"/>
      <c r="BRS3904" s="64"/>
      <c r="BRT3904" s="64"/>
      <c r="BRU3904" s="62"/>
      <c r="BRV3904" s="63"/>
      <c r="BRW3904" s="62"/>
      <c r="BRX3904" s="62"/>
      <c r="BRY3904" s="61"/>
      <c r="BRZ3904" s="60"/>
      <c r="BSA3904" s="59"/>
      <c r="BSB3904" s="57"/>
      <c r="BSC3904" s="57"/>
      <c r="BSD3904" s="57"/>
      <c r="BSE3904" s="57"/>
      <c r="BSF3904" s="57"/>
      <c r="BSG3904" s="57"/>
      <c r="BSH3904" s="57"/>
      <c r="BSI3904" s="57"/>
      <c r="BSJ3904" s="58"/>
      <c r="BSK3904" s="57"/>
      <c r="BSL3904" s="57"/>
      <c r="BSM3904" s="57"/>
      <c r="BSN3904" s="57"/>
      <c r="BSO3904" s="57"/>
      <c r="BSP3904" s="56"/>
      <c r="BSQ3904" s="57"/>
      <c r="BSR3904" s="64"/>
      <c r="BSS3904" s="64"/>
      <c r="BST3904" s="64"/>
      <c r="BSU3904" s="64"/>
      <c r="BSV3904" s="62"/>
      <c r="BSW3904" s="63"/>
      <c r="BSX3904" s="62"/>
      <c r="BSY3904" s="62"/>
      <c r="BSZ3904" s="61"/>
      <c r="BTA3904" s="60"/>
      <c r="BTB3904" s="59"/>
      <c r="BTC3904" s="57"/>
      <c r="BTD3904" s="57"/>
      <c r="BTE3904" s="57"/>
      <c r="BTF3904" s="57"/>
      <c r="BTG3904" s="57"/>
      <c r="BTH3904" s="57"/>
      <c r="BTI3904" s="57"/>
      <c r="BTJ3904" s="57"/>
      <c r="BTK3904" s="58"/>
      <c r="BTL3904" s="57"/>
      <c r="BTM3904" s="57"/>
      <c r="BTN3904" s="57"/>
      <c r="BTO3904" s="57"/>
      <c r="BTP3904" s="57"/>
      <c r="BTQ3904" s="56"/>
      <c r="BTR3904" s="57"/>
      <c r="BTS3904" s="64"/>
      <c r="BTT3904" s="64"/>
      <c r="BTU3904" s="64"/>
      <c r="BTV3904" s="64"/>
      <c r="BTW3904" s="62"/>
      <c r="BTX3904" s="63"/>
      <c r="BTY3904" s="62"/>
      <c r="BTZ3904" s="62"/>
      <c r="BUA3904" s="61"/>
      <c r="BUB3904" s="60"/>
      <c r="BUC3904" s="59"/>
      <c r="BUD3904" s="57"/>
      <c r="BUE3904" s="57"/>
      <c r="BUF3904" s="57"/>
      <c r="BUG3904" s="57"/>
      <c r="BUH3904" s="57"/>
      <c r="BUI3904" s="57"/>
      <c r="BUJ3904" s="57"/>
      <c r="BUK3904" s="57"/>
      <c r="BUL3904" s="58"/>
      <c r="BUM3904" s="57"/>
      <c r="BUN3904" s="57"/>
      <c r="BUO3904" s="57"/>
      <c r="BUP3904" s="57"/>
      <c r="BUQ3904" s="57"/>
      <c r="BUR3904" s="56"/>
      <c r="BUS3904" s="57"/>
      <c r="BUT3904" s="64"/>
      <c r="BUU3904" s="64"/>
      <c r="BUV3904" s="64"/>
      <c r="BUW3904" s="64"/>
      <c r="BUX3904" s="62"/>
      <c r="BUY3904" s="63"/>
      <c r="BUZ3904" s="62"/>
      <c r="BVA3904" s="62"/>
      <c r="BVB3904" s="61"/>
      <c r="BVC3904" s="60"/>
      <c r="BVD3904" s="59"/>
      <c r="BVE3904" s="57"/>
      <c r="BVF3904" s="57"/>
      <c r="BVG3904" s="57"/>
      <c r="BVH3904" s="57"/>
      <c r="BVI3904" s="57"/>
      <c r="BVJ3904" s="57"/>
      <c r="BVK3904" s="57"/>
      <c r="BVL3904" s="57"/>
      <c r="BVM3904" s="58"/>
      <c r="BVN3904" s="57"/>
      <c r="BVO3904" s="57"/>
      <c r="BVP3904" s="57"/>
      <c r="BVQ3904" s="57"/>
      <c r="BVR3904" s="57"/>
      <c r="BVS3904" s="56"/>
      <c r="BVT3904" s="57"/>
      <c r="BVU3904" s="64"/>
      <c r="BVV3904" s="64"/>
      <c r="BVW3904" s="64"/>
      <c r="BVX3904" s="64"/>
      <c r="BVY3904" s="62"/>
      <c r="BVZ3904" s="63"/>
      <c r="BWA3904" s="62"/>
      <c r="BWB3904" s="62"/>
      <c r="BWC3904" s="61"/>
      <c r="BWD3904" s="60"/>
      <c r="BWE3904" s="59"/>
      <c r="BWF3904" s="57"/>
      <c r="BWG3904" s="57"/>
      <c r="BWH3904" s="57"/>
      <c r="BWI3904" s="57"/>
      <c r="BWJ3904" s="57"/>
      <c r="BWK3904" s="57"/>
      <c r="BWL3904" s="57"/>
      <c r="BWM3904" s="57"/>
      <c r="BWN3904" s="58"/>
      <c r="BWO3904" s="57"/>
      <c r="BWP3904" s="57"/>
      <c r="BWQ3904" s="57"/>
      <c r="BWR3904" s="57"/>
      <c r="BWS3904" s="57"/>
      <c r="BWT3904" s="56"/>
      <c r="BWU3904" s="57"/>
      <c r="BWV3904" s="64"/>
      <c r="BWW3904" s="64"/>
      <c r="BWX3904" s="64"/>
      <c r="BWY3904" s="64"/>
      <c r="BWZ3904" s="62"/>
      <c r="BXA3904" s="63"/>
      <c r="BXB3904" s="62"/>
      <c r="BXC3904" s="62"/>
      <c r="BXD3904" s="61"/>
      <c r="BXE3904" s="60"/>
      <c r="BXF3904" s="59"/>
      <c r="BXG3904" s="57"/>
      <c r="BXH3904" s="57"/>
      <c r="BXI3904" s="57"/>
      <c r="BXJ3904" s="57"/>
      <c r="BXK3904" s="57"/>
      <c r="BXL3904" s="57"/>
      <c r="BXM3904" s="57"/>
      <c r="BXN3904" s="57"/>
      <c r="BXO3904" s="58"/>
      <c r="BXP3904" s="57"/>
      <c r="BXQ3904" s="57"/>
      <c r="BXR3904" s="57"/>
      <c r="BXS3904" s="57"/>
      <c r="BXT3904" s="57"/>
      <c r="BXU3904" s="56"/>
      <c r="BXV3904" s="57"/>
      <c r="BXW3904" s="64"/>
      <c r="BXX3904" s="64"/>
      <c r="BXY3904" s="64"/>
      <c r="BXZ3904" s="64"/>
      <c r="BYA3904" s="62"/>
      <c r="BYB3904" s="63"/>
      <c r="BYC3904" s="62"/>
      <c r="BYD3904" s="62"/>
      <c r="BYE3904" s="61"/>
      <c r="BYF3904" s="60"/>
      <c r="BYG3904" s="59"/>
      <c r="BYH3904" s="57"/>
      <c r="BYI3904" s="57"/>
      <c r="BYJ3904" s="57"/>
      <c r="BYK3904" s="57"/>
      <c r="BYL3904" s="57"/>
      <c r="BYM3904" s="57"/>
      <c r="BYN3904" s="57"/>
      <c r="BYO3904" s="57"/>
      <c r="BYP3904" s="58"/>
      <c r="BYQ3904" s="57"/>
      <c r="BYR3904" s="57"/>
      <c r="BYS3904" s="57"/>
      <c r="BYT3904" s="57"/>
      <c r="BYU3904" s="57"/>
      <c r="BYV3904" s="56"/>
      <c r="BYW3904" s="57"/>
      <c r="BYX3904" s="64"/>
      <c r="BYY3904" s="64"/>
      <c r="BYZ3904" s="64"/>
      <c r="BZA3904" s="64"/>
      <c r="BZB3904" s="62"/>
      <c r="BZC3904" s="63"/>
      <c r="BZD3904" s="62"/>
      <c r="BZE3904" s="62"/>
      <c r="BZF3904" s="61"/>
      <c r="BZG3904" s="60"/>
      <c r="BZH3904" s="59"/>
      <c r="BZI3904" s="57"/>
      <c r="BZJ3904" s="57"/>
      <c r="BZK3904" s="57"/>
      <c r="BZL3904" s="57"/>
      <c r="BZM3904" s="57"/>
      <c r="BZN3904" s="57"/>
      <c r="BZO3904" s="57"/>
      <c r="BZP3904" s="57"/>
      <c r="BZQ3904" s="58"/>
      <c r="BZR3904" s="57"/>
      <c r="BZS3904" s="57"/>
      <c r="BZT3904" s="57"/>
      <c r="BZU3904" s="57"/>
      <c r="BZV3904" s="57"/>
      <c r="BZW3904" s="56"/>
      <c r="BZX3904" s="57"/>
      <c r="BZY3904" s="64"/>
      <c r="BZZ3904" s="64"/>
      <c r="CAA3904" s="64"/>
      <c r="CAB3904" s="64"/>
      <c r="CAC3904" s="62"/>
      <c r="CAD3904" s="63"/>
      <c r="CAE3904" s="62"/>
      <c r="CAF3904" s="62"/>
      <c r="CAG3904" s="61"/>
      <c r="CAH3904" s="60"/>
      <c r="CAI3904" s="59"/>
      <c r="CAJ3904" s="57"/>
      <c r="CAK3904" s="57"/>
      <c r="CAL3904" s="57"/>
      <c r="CAM3904" s="57"/>
      <c r="CAN3904" s="57"/>
      <c r="CAO3904" s="57"/>
      <c r="CAP3904" s="57"/>
      <c r="CAQ3904" s="57"/>
      <c r="CAR3904" s="58"/>
      <c r="CAS3904" s="57"/>
      <c r="CAT3904" s="57"/>
      <c r="CAU3904" s="57"/>
      <c r="CAV3904" s="57"/>
      <c r="CAW3904" s="57"/>
      <c r="CAX3904" s="56"/>
      <c r="CAY3904" s="57"/>
      <c r="CAZ3904" s="64"/>
      <c r="CBA3904" s="64"/>
      <c r="CBB3904" s="64"/>
      <c r="CBC3904" s="64"/>
      <c r="CBD3904" s="62"/>
      <c r="CBE3904" s="63"/>
      <c r="CBF3904" s="62"/>
      <c r="CBG3904" s="62"/>
      <c r="CBH3904" s="61"/>
      <c r="CBI3904" s="60"/>
      <c r="CBJ3904" s="59"/>
      <c r="CBK3904" s="57"/>
      <c r="CBL3904" s="57"/>
      <c r="CBM3904" s="57"/>
      <c r="CBN3904" s="57"/>
      <c r="CBO3904" s="57"/>
      <c r="CBP3904" s="57"/>
      <c r="CBQ3904" s="57"/>
      <c r="CBR3904" s="57"/>
      <c r="CBS3904" s="58"/>
      <c r="CBT3904" s="57"/>
      <c r="CBU3904" s="57"/>
      <c r="CBV3904" s="57"/>
      <c r="CBW3904" s="57"/>
      <c r="CBX3904" s="57"/>
      <c r="CBY3904" s="56"/>
      <c r="CBZ3904" s="57"/>
      <c r="CCA3904" s="64"/>
      <c r="CCB3904" s="64"/>
      <c r="CCC3904" s="64"/>
      <c r="CCD3904" s="64"/>
      <c r="CCE3904" s="62"/>
      <c r="CCF3904" s="63"/>
      <c r="CCG3904" s="62"/>
      <c r="CCH3904" s="62"/>
      <c r="CCI3904" s="61"/>
      <c r="CCJ3904" s="60"/>
      <c r="CCK3904" s="59"/>
      <c r="CCL3904" s="57"/>
      <c r="CCM3904" s="57"/>
      <c r="CCN3904" s="57"/>
      <c r="CCO3904" s="57"/>
      <c r="CCP3904" s="57"/>
      <c r="CCQ3904" s="57"/>
      <c r="CCR3904" s="57"/>
      <c r="CCS3904" s="57"/>
      <c r="CCT3904" s="58"/>
      <c r="CCU3904" s="57"/>
      <c r="CCV3904" s="57"/>
      <c r="CCW3904" s="57"/>
      <c r="CCX3904" s="57"/>
      <c r="CCY3904" s="57"/>
      <c r="CCZ3904" s="56"/>
      <c r="CDA3904" s="57"/>
      <c r="CDB3904" s="64"/>
      <c r="CDC3904" s="64"/>
      <c r="CDD3904" s="64"/>
      <c r="CDE3904" s="64"/>
      <c r="CDF3904" s="62"/>
      <c r="CDG3904" s="63"/>
      <c r="CDH3904" s="62"/>
      <c r="CDI3904" s="62"/>
      <c r="CDJ3904" s="61"/>
      <c r="CDK3904" s="60"/>
      <c r="CDL3904" s="59"/>
      <c r="CDM3904" s="57"/>
      <c r="CDN3904" s="57"/>
      <c r="CDO3904" s="57"/>
      <c r="CDP3904" s="57"/>
      <c r="CDQ3904" s="57"/>
      <c r="CDR3904" s="57"/>
      <c r="CDS3904" s="57"/>
      <c r="CDT3904" s="57"/>
      <c r="CDU3904" s="58"/>
      <c r="CDV3904" s="57"/>
      <c r="CDW3904" s="57"/>
      <c r="CDX3904" s="57"/>
      <c r="CDY3904" s="57"/>
      <c r="CDZ3904" s="57"/>
      <c r="CEA3904" s="56"/>
      <c r="CEB3904" s="57"/>
      <c r="CEC3904" s="64"/>
      <c r="CED3904" s="64"/>
      <c r="CEE3904" s="64"/>
      <c r="CEF3904" s="64"/>
      <c r="CEG3904" s="62"/>
      <c r="CEH3904" s="63"/>
      <c r="CEI3904" s="62"/>
      <c r="CEJ3904" s="62"/>
      <c r="CEK3904" s="61"/>
      <c r="CEL3904" s="60"/>
      <c r="CEM3904" s="59"/>
      <c r="CEN3904" s="57"/>
      <c r="CEO3904" s="57"/>
      <c r="CEP3904" s="57"/>
      <c r="CEQ3904" s="57"/>
      <c r="CER3904" s="57"/>
      <c r="CES3904" s="57"/>
      <c r="CET3904" s="57"/>
      <c r="CEU3904" s="57"/>
      <c r="CEV3904" s="58"/>
      <c r="CEW3904" s="57"/>
      <c r="CEX3904" s="57"/>
      <c r="CEY3904" s="57"/>
      <c r="CEZ3904" s="57"/>
      <c r="CFA3904" s="57"/>
      <c r="CFB3904" s="56"/>
      <c r="CFC3904" s="57"/>
      <c r="CFD3904" s="64"/>
      <c r="CFE3904" s="64"/>
      <c r="CFF3904" s="64"/>
      <c r="CFG3904" s="64"/>
      <c r="CFH3904" s="62"/>
      <c r="CFI3904" s="63"/>
      <c r="CFJ3904" s="62"/>
      <c r="CFK3904" s="62"/>
      <c r="CFL3904" s="61"/>
      <c r="CFM3904" s="60"/>
      <c r="CFN3904" s="59"/>
      <c r="CFO3904" s="57"/>
      <c r="CFP3904" s="57"/>
      <c r="CFQ3904" s="57"/>
      <c r="CFR3904" s="57"/>
      <c r="CFS3904" s="57"/>
      <c r="CFT3904" s="57"/>
      <c r="CFU3904" s="57"/>
      <c r="CFV3904" s="57"/>
      <c r="CFW3904" s="58"/>
      <c r="CFX3904" s="57"/>
      <c r="CFY3904" s="57"/>
      <c r="CFZ3904" s="57"/>
      <c r="CGA3904" s="57"/>
      <c r="CGB3904" s="57"/>
      <c r="CGC3904" s="56"/>
      <c r="CGD3904" s="57"/>
      <c r="CGE3904" s="64"/>
      <c r="CGF3904" s="64"/>
      <c r="CGG3904" s="64"/>
      <c r="CGH3904" s="64"/>
      <c r="CGI3904" s="62"/>
      <c r="CGJ3904" s="63"/>
      <c r="CGK3904" s="62"/>
      <c r="CGL3904" s="62"/>
      <c r="CGM3904" s="61"/>
      <c r="CGN3904" s="60"/>
      <c r="CGO3904" s="59"/>
      <c r="CGP3904" s="57"/>
      <c r="CGQ3904" s="57"/>
      <c r="CGR3904" s="57"/>
      <c r="CGS3904" s="57"/>
      <c r="CGT3904" s="57"/>
      <c r="CGU3904" s="57"/>
      <c r="CGV3904" s="57"/>
      <c r="CGW3904" s="57"/>
      <c r="CGX3904" s="58"/>
      <c r="CGY3904" s="57"/>
      <c r="CGZ3904" s="57"/>
      <c r="CHA3904" s="57"/>
      <c r="CHB3904" s="57"/>
      <c r="CHC3904" s="57"/>
      <c r="CHD3904" s="56"/>
      <c r="CHE3904" s="57"/>
      <c r="CHF3904" s="64"/>
      <c r="CHG3904" s="64"/>
      <c r="CHH3904" s="64"/>
      <c r="CHI3904" s="64"/>
      <c r="CHJ3904" s="62"/>
      <c r="CHK3904" s="63"/>
      <c r="CHL3904" s="62"/>
      <c r="CHM3904" s="62"/>
      <c r="CHN3904" s="61"/>
      <c r="CHO3904" s="60"/>
      <c r="CHP3904" s="59"/>
      <c r="CHQ3904" s="57"/>
      <c r="CHR3904" s="57"/>
      <c r="CHS3904" s="57"/>
      <c r="CHT3904" s="57"/>
      <c r="CHU3904" s="57"/>
      <c r="CHV3904" s="57"/>
      <c r="CHW3904" s="57"/>
      <c r="CHX3904" s="57"/>
      <c r="CHY3904" s="58"/>
      <c r="CHZ3904" s="57"/>
      <c r="CIA3904" s="57"/>
      <c r="CIB3904" s="57"/>
      <c r="CIC3904" s="57"/>
      <c r="CID3904" s="57"/>
      <c r="CIE3904" s="56"/>
      <c r="CIF3904" s="57"/>
      <c r="CIG3904" s="64"/>
      <c r="CIH3904" s="64"/>
      <c r="CII3904" s="64"/>
      <c r="CIJ3904" s="64"/>
      <c r="CIK3904" s="62"/>
      <c r="CIL3904" s="63"/>
      <c r="CIM3904" s="62"/>
      <c r="CIN3904" s="62"/>
      <c r="CIO3904" s="61"/>
      <c r="CIP3904" s="60"/>
      <c r="CIQ3904" s="59"/>
      <c r="CIR3904" s="57"/>
      <c r="CIS3904" s="57"/>
      <c r="CIT3904" s="57"/>
      <c r="CIU3904" s="57"/>
      <c r="CIV3904" s="57"/>
      <c r="CIW3904" s="57"/>
      <c r="CIX3904" s="57"/>
      <c r="CIY3904" s="57"/>
      <c r="CIZ3904" s="58"/>
      <c r="CJA3904" s="57"/>
      <c r="CJB3904" s="57"/>
      <c r="CJC3904" s="57"/>
      <c r="CJD3904" s="57"/>
      <c r="CJE3904" s="57"/>
      <c r="CJF3904" s="56"/>
      <c r="CJG3904" s="57"/>
      <c r="CJH3904" s="64"/>
      <c r="CJI3904" s="64"/>
      <c r="CJJ3904" s="64"/>
      <c r="CJK3904" s="64"/>
      <c r="CJL3904" s="62"/>
      <c r="CJM3904" s="63"/>
      <c r="CJN3904" s="62"/>
      <c r="CJO3904" s="62"/>
      <c r="CJP3904" s="61"/>
      <c r="CJQ3904" s="60"/>
      <c r="CJR3904" s="59"/>
      <c r="CJS3904" s="57"/>
      <c r="CJT3904" s="57"/>
      <c r="CJU3904" s="57"/>
      <c r="CJV3904" s="57"/>
      <c r="CJW3904" s="57"/>
      <c r="CJX3904" s="57"/>
      <c r="CJY3904" s="57"/>
      <c r="CJZ3904" s="57"/>
      <c r="CKA3904" s="58"/>
      <c r="CKB3904" s="57"/>
      <c r="CKC3904" s="57"/>
      <c r="CKD3904" s="57"/>
      <c r="CKE3904" s="57"/>
      <c r="CKF3904" s="57"/>
      <c r="CKG3904" s="56"/>
      <c r="CKH3904" s="57"/>
      <c r="CKI3904" s="64"/>
      <c r="CKJ3904" s="64"/>
      <c r="CKK3904" s="64"/>
      <c r="CKL3904" s="64"/>
      <c r="CKM3904" s="62"/>
      <c r="CKN3904" s="63"/>
      <c r="CKO3904" s="62"/>
      <c r="CKP3904" s="62"/>
      <c r="CKQ3904" s="61"/>
      <c r="CKR3904" s="60"/>
      <c r="CKS3904" s="59"/>
      <c r="CKT3904" s="57"/>
      <c r="CKU3904" s="57"/>
      <c r="CKV3904" s="57"/>
      <c r="CKW3904" s="57"/>
      <c r="CKX3904" s="57"/>
      <c r="CKY3904" s="57"/>
      <c r="CKZ3904" s="57"/>
      <c r="CLA3904" s="57"/>
      <c r="CLB3904" s="58"/>
      <c r="CLC3904" s="57"/>
      <c r="CLD3904" s="57"/>
      <c r="CLE3904" s="57"/>
      <c r="CLF3904" s="57"/>
      <c r="CLG3904" s="57"/>
      <c r="CLH3904" s="56"/>
      <c r="CLI3904" s="57"/>
      <c r="CLJ3904" s="64"/>
      <c r="CLK3904" s="64"/>
      <c r="CLL3904" s="64"/>
      <c r="CLM3904" s="64"/>
      <c r="CLN3904" s="62"/>
      <c r="CLO3904" s="63"/>
      <c r="CLP3904" s="62"/>
      <c r="CLQ3904" s="62"/>
      <c r="CLR3904" s="61"/>
      <c r="CLS3904" s="60"/>
      <c r="CLT3904" s="59"/>
      <c r="CLU3904" s="57"/>
      <c r="CLV3904" s="57"/>
      <c r="CLW3904" s="57"/>
      <c r="CLX3904" s="57"/>
      <c r="CLY3904" s="57"/>
      <c r="CLZ3904" s="57"/>
      <c r="CMA3904" s="57"/>
      <c r="CMB3904" s="57"/>
      <c r="CMC3904" s="58"/>
      <c r="CMD3904" s="57"/>
      <c r="CME3904" s="57"/>
      <c r="CMF3904" s="57"/>
      <c r="CMG3904" s="57"/>
      <c r="CMH3904" s="57"/>
      <c r="CMI3904" s="56"/>
      <c r="CMJ3904" s="57"/>
      <c r="CMK3904" s="64"/>
      <c r="CML3904" s="64"/>
      <c r="CMM3904" s="64"/>
      <c r="CMN3904" s="64"/>
      <c r="CMO3904" s="62"/>
      <c r="CMP3904" s="63"/>
      <c r="CMQ3904" s="62"/>
      <c r="CMR3904" s="62"/>
      <c r="CMS3904" s="61"/>
      <c r="CMT3904" s="60"/>
      <c r="CMU3904" s="59"/>
      <c r="CMV3904" s="57"/>
      <c r="CMW3904" s="57"/>
      <c r="CMX3904" s="57"/>
      <c r="CMY3904" s="57"/>
      <c r="CMZ3904" s="57"/>
      <c r="CNA3904" s="57"/>
      <c r="CNB3904" s="57"/>
      <c r="CNC3904" s="57"/>
      <c r="CND3904" s="58"/>
      <c r="CNE3904" s="57"/>
      <c r="CNF3904" s="57"/>
      <c r="CNG3904" s="57"/>
      <c r="CNH3904" s="57"/>
      <c r="CNI3904" s="57"/>
      <c r="CNJ3904" s="56"/>
      <c r="CNK3904" s="57"/>
      <c r="CNL3904" s="64"/>
      <c r="CNM3904" s="64"/>
      <c r="CNN3904" s="64"/>
      <c r="CNO3904" s="64"/>
      <c r="CNP3904" s="62"/>
      <c r="CNQ3904" s="63"/>
      <c r="CNR3904" s="62"/>
      <c r="CNS3904" s="62"/>
      <c r="CNT3904" s="61"/>
      <c r="CNU3904" s="60"/>
      <c r="CNV3904" s="59"/>
      <c r="CNW3904" s="57"/>
      <c r="CNX3904" s="57"/>
      <c r="CNY3904" s="57"/>
      <c r="CNZ3904" s="57"/>
      <c r="COA3904" s="57"/>
      <c r="COB3904" s="57"/>
      <c r="COC3904" s="57"/>
      <c r="COD3904" s="57"/>
      <c r="COE3904" s="58"/>
      <c r="COF3904" s="57"/>
      <c r="COG3904" s="57"/>
      <c r="COH3904" s="57"/>
      <c r="COI3904" s="57"/>
      <c r="COJ3904" s="57"/>
      <c r="COK3904" s="56"/>
      <c r="COL3904" s="57"/>
      <c r="COM3904" s="64"/>
      <c r="CON3904" s="64"/>
      <c r="COO3904" s="64"/>
      <c r="COP3904" s="64"/>
      <c r="COQ3904" s="62"/>
      <c r="COR3904" s="63"/>
      <c r="COS3904" s="62"/>
      <c r="COT3904" s="62"/>
      <c r="COU3904" s="61"/>
      <c r="COV3904" s="60"/>
      <c r="COW3904" s="59"/>
      <c r="COX3904" s="57"/>
      <c r="COY3904" s="57"/>
      <c r="COZ3904" s="57"/>
      <c r="CPA3904" s="57"/>
      <c r="CPB3904" s="57"/>
      <c r="CPC3904" s="57"/>
      <c r="CPD3904" s="57"/>
      <c r="CPE3904" s="57"/>
      <c r="CPF3904" s="58"/>
      <c r="CPG3904" s="57"/>
      <c r="CPH3904" s="57"/>
      <c r="CPI3904" s="57"/>
      <c r="CPJ3904" s="57"/>
      <c r="CPK3904" s="57"/>
      <c r="CPL3904" s="56"/>
      <c r="CPM3904" s="57"/>
      <c r="CPN3904" s="64"/>
      <c r="CPO3904" s="64"/>
      <c r="CPP3904" s="64"/>
      <c r="CPQ3904" s="64"/>
      <c r="CPR3904" s="62"/>
      <c r="CPS3904" s="63"/>
      <c r="CPT3904" s="62"/>
      <c r="CPU3904" s="62"/>
      <c r="CPV3904" s="61"/>
      <c r="CPW3904" s="60"/>
      <c r="CPX3904" s="59"/>
      <c r="CPY3904" s="57"/>
      <c r="CPZ3904" s="57"/>
      <c r="CQA3904" s="57"/>
      <c r="CQB3904" s="57"/>
      <c r="CQC3904" s="57"/>
      <c r="CQD3904" s="57"/>
      <c r="CQE3904" s="57"/>
      <c r="CQF3904" s="57"/>
      <c r="CQG3904" s="58"/>
      <c r="CQH3904" s="57"/>
      <c r="CQI3904" s="57"/>
      <c r="CQJ3904" s="57"/>
      <c r="CQK3904" s="57"/>
      <c r="CQL3904" s="57"/>
      <c r="CQM3904" s="56"/>
      <c r="CQN3904" s="57"/>
      <c r="CQO3904" s="64"/>
      <c r="CQP3904" s="64"/>
      <c r="CQQ3904" s="64"/>
      <c r="CQR3904" s="64"/>
      <c r="CQS3904" s="62"/>
      <c r="CQT3904" s="63"/>
      <c r="CQU3904" s="62"/>
      <c r="CQV3904" s="62"/>
      <c r="CQW3904" s="61"/>
      <c r="CQX3904" s="60"/>
      <c r="CQY3904" s="59"/>
      <c r="CQZ3904" s="57"/>
      <c r="CRA3904" s="57"/>
      <c r="CRB3904" s="57"/>
      <c r="CRC3904" s="57"/>
      <c r="CRD3904" s="57"/>
      <c r="CRE3904" s="57"/>
      <c r="CRF3904" s="57"/>
      <c r="CRG3904" s="57"/>
      <c r="CRH3904" s="58"/>
      <c r="CRI3904" s="57"/>
      <c r="CRJ3904" s="57"/>
      <c r="CRK3904" s="57"/>
      <c r="CRL3904" s="57"/>
      <c r="CRM3904" s="57"/>
      <c r="CRN3904" s="56"/>
      <c r="CRO3904" s="57"/>
      <c r="CRP3904" s="64"/>
      <c r="CRQ3904" s="64"/>
      <c r="CRR3904" s="64"/>
      <c r="CRS3904" s="64"/>
      <c r="CRT3904" s="62"/>
      <c r="CRU3904" s="63"/>
      <c r="CRV3904" s="62"/>
      <c r="CRW3904" s="62"/>
      <c r="CRX3904" s="61"/>
      <c r="CRY3904" s="60"/>
      <c r="CRZ3904" s="59"/>
      <c r="CSA3904" s="57"/>
      <c r="CSB3904" s="57"/>
      <c r="CSC3904" s="57"/>
      <c r="CSD3904" s="57"/>
      <c r="CSE3904" s="57"/>
      <c r="CSF3904" s="57"/>
      <c r="CSG3904" s="57"/>
      <c r="CSH3904" s="57"/>
      <c r="CSI3904" s="58"/>
      <c r="CSJ3904" s="57"/>
      <c r="CSK3904" s="57"/>
      <c r="CSL3904" s="57"/>
      <c r="CSM3904" s="57"/>
      <c r="CSN3904" s="57"/>
      <c r="CSO3904" s="56"/>
      <c r="CSP3904" s="57"/>
      <c r="CSQ3904" s="64"/>
      <c r="CSR3904" s="64"/>
      <c r="CSS3904" s="64"/>
      <c r="CST3904" s="64"/>
      <c r="CSU3904" s="62"/>
      <c r="CSV3904" s="63"/>
      <c r="CSW3904" s="62"/>
      <c r="CSX3904" s="62"/>
      <c r="CSY3904" s="61"/>
      <c r="CSZ3904" s="60"/>
      <c r="CTA3904" s="59"/>
      <c r="CTB3904" s="57"/>
      <c r="CTC3904" s="57"/>
      <c r="CTD3904" s="57"/>
      <c r="CTE3904" s="57"/>
      <c r="CTF3904" s="57"/>
      <c r="CTG3904" s="57"/>
      <c r="CTH3904" s="57"/>
      <c r="CTI3904" s="57"/>
      <c r="CTJ3904" s="58"/>
      <c r="CTK3904" s="57"/>
      <c r="CTL3904" s="57"/>
      <c r="CTM3904" s="57"/>
      <c r="CTN3904" s="57"/>
      <c r="CTO3904" s="57"/>
      <c r="CTP3904" s="56"/>
      <c r="CTQ3904" s="57"/>
      <c r="CTR3904" s="64"/>
      <c r="CTS3904" s="64"/>
      <c r="CTT3904" s="64"/>
      <c r="CTU3904" s="64"/>
      <c r="CTV3904" s="62"/>
      <c r="CTW3904" s="63"/>
      <c r="CTX3904" s="62"/>
      <c r="CTY3904" s="62"/>
      <c r="CTZ3904" s="61"/>
      <c r="CUA3904" s="60"/>
      <c r="CUB3904" s="59"/>
      <c r="CUC3904" s="57"/>
      <c r="CUD3904" s="57"/>
      <c r="CUE3904" s="57"/>
      <c r="CUF3904" s="57"/>
      <c r="CUG3904" s="57"/>
      <c r="CUH3904" s="57"/>
      <c r="CUI3904" s="57"/>
      <c r="CUJ3904" s="57"/>
      <c r="CUK3904" s="58"/>
      <c r="CUL3904" s="57"/>
      <c r="CUM3904" s="57"/>
      <c r="CUN3904" s="57"/>
      <c r="CUO3904" s="57"/>
      <c r="CUP3904" s="57"/>
      <c r="CUQ3904" s="56"/>
      <c r="CUR3904" s="57"/>
      <c r="CUS3904" s="64"/>
      <c r="CUT3904" s="64"/>
      <c r="CUU3904" s="64"/>
      <c r="CUV3904" s="64"/>
      <c r="CUW3904" s="62"/>
      <c r="CUX3904" s="63"/>
      <c r="CUY3904" s="62"/>
      <c r="CUZ3904" s="62"/>
      <c r="CVA3904" s="61"/>
      <c r="CVB3904" s="60"/>
      <c r="CVC3904" s="59"/>
      <c r="CVD3904" s="57"/>
      <c r="CVE3904" s="57"/>
      <c r="CVF3904" s="57"/>
      <c r="CVG3904" s="57"/>
      <c r="CVH3904" s="57"/>
      <c r="CVI3904" s="57"/>
      <c r="CVJ3904" s="57"/>
      <c r="CVK3904" s="57"/>
      <c r="CVL3904" s="58"/>
      <c r="CVM3904" s="57"/>
      <c r="CVN3904" s="57"/>
      <c r="CVO3904" s="57"/>
      <c r="CVP3904" s="57"/>
      <c r="CVQ3904" s="57"/>
      <c r="CVR3904" s="56"/>
      <c r="CVS3904" s="57"/>
      <c r="CVT3904" s="64"/>
      <c r="CVU3904" s="64"/>
      <c r="CVV3904" s="64"/>
      <c r="CVW3904" s="64"/>
      <c r="CVX3904" s="62"/>
      <c r="CVY3904" s="63"/>
      <c r="CVZ3904" s="62"/>
      <c r="CWA3904" s="62"/>
      <c r="CWB3904" s="61"/>
      <c r="CWC3904" s="60"/>
      <c r="CWD3904" s="59"/>
      <c r="CWE3904" s="57"/>
      <c r="CWF3904" s="57"/>
      <c r="CWG3904" s="57"/>
      <c r="CWH3904" s="57"/>
      <c r="CWI3904" s="57"/>
      <c r="CWJ3904" s="57"/>
      <c r="CWK3904" s="57"/>
      <c r="CWL3904" s="57"/>
      <c r="CWM3904" s="58"/>
      <c r="CWN3904" s="57"/>
      <c r="CWO3904" s="57"/>
      <c r="CWP3904" s="57"/>
      <c r="CWQ3904" s="57"/>
      <c r="CWR3904" s="57"/>
      <c r="CWS3904" s="56"/>
      <c r="CWT3904" s="57"/>
      <c r="CWU3904" s="64"/>
      <c r="CWV3904" s="64"/>
      <c r="CWW3904" s="64"/>
      <c r="CWX3904" s="64"/>
      <c r="CWY3904" s="62"/>
      <c r="CWZ3904" s="63"/>
      <c r="CXA3904" s="62"/>
      <c r="CXB3904" s="62"/>
      <c r="CXC3904" s="61"/>
      <c r="CXD3904" s="60"/>
      <c r="CXE3904" s="59"/>
      <c r="CXF3904" s="57"/>
      <c r="CXG3904" s="57"/>
      <c r="CXH3904" s="57"/>
      <c r="CXI3904" s="57"/>
      <c r="CXJ3904" s="57"/>
      <c r="CXK3904" s="57"/>
      <c r="CXL3904" s="57"/>
      <c r="CXM3904" s="57"/>
      <c r="CXN3904" s="58"/>
      <c r="CXO3904" s="57"/>
      <c r="CXP3904" s="57"/>
      <c r="CXQ3904" s="57"/>
      <c r="CXR3904" s="57"/>
      <c r="CXS3904" s="57"/>
      <c r="CXT3904" s="56"/>
      <c r="CXU3904" s="57"/>
      <c r="CXV3904" s="64"/>
      <c r="CXW3904" s="64"/>
      <c r="CXX3904" s="64"/>
      <c r="CXY3904" s="64"/>
      <c r="CXZ3904" s="62"/>
      <c r="CYA3904" s="63"/>
      <c r="CYB3904" s="62"/>
      <c r="CYC3904" s="62"/>
      <c r="CYD3904" s="61"/>
      <c r="CYE3904" s="60"/>
      <c r="CYF3904" s="59"/>
      <c r="CYG3904" s="57"/>
      <c r="CYH3904" s="57"/>
      <c r="CYI3904" s="57"/>
      <c r="CYJ3904" s="57"/>
      <c r="CYK3904" s="57"/>
      <c r="CYL3904" s="57"/>
      <c r="CYM3904" s="57"/>
      <c r="CYN3904" s="57"/>
      <c r="CYO3904" s="58"/>
      <c r="CYP3904" s="57"/>
      <c r="CYQ3904" s="57"/>
      <c r="CYR3904" s="57"/>
      <c r="CYS3904" s="57"/>
      <c r="CYT3904" s="57"/>
      <c r="CYU3904" s="56"/>
      <c r="CYV3904" s="57"/>
      <c r="CYW3904" s="64"/>
      <c r="CYX3904" s="64"/>
      <c r="CYY3904" s="64"/>
      <c r="CYZ3904" s="64"/>
      <c r="CZA3904" s="62"/>
      <c r="CZB3904" s="63"/>
      <c r="CZC3904" s="62"/>
      <c r="CZD3904" s="62"/>
      <c r="CZE3904" s="61"/>
      <c r="CZF3904" s="60"/>
      <c r="CZG3904" s="59"/>
      <c r="CZH3904" s="57"/>
      <c r="CZI3904" s="57"/>
      <c r="CZJ3904" s="57"/>
      <c r="CZK3904" s="57"/>
      <c r="CZL3904" s="57"/>
      <c r="CZM3904" s="57"/>
      <c r="CZN3904" s="57"/>
      <c r="CZO3904" s="57"/>
      <c r="CZP3904" s="58"/>
      <c r="CZQ3904" s="57"/>
      <c r="CZR3904" s="57"/>
      <c r="CZS3904" s="57"/>
      <c r="CZT3904" s="57"/>
      <c r="CZU3904" s="57"/>
      <c r="CZV3904" s="56"/>
      <c r="CZW3904" s="57"/>
      <c r="CZX3904" s="64"/>
      <c r="CZY3904" s="64"/>
      <c r="CZZ3904" s="64"/>
      <c r="DAA3904" s="64"/>
      <c r="DAB3904" s="62"/>
      <c r="DAC3904" s="63"/>
      <c r="DAD3904" s="62"/>
      <c r="DAE3904" s="62"/>
      <c r="DAF3904" s="61"/>
      <c r="DAG3904" s="60"/>
      <c r="DAH3904" s="59"/>
      <c r="DAI3904" s="57"/>
      <c r="DAJ3904" s="57"/>
      <c r="DAK3904" s="57"/>
      <c r="DAL3904" s="57"/>
      <c r="DAM3904" s="57"/>
      <c r="DAN3904" s="57"/>
      <c r="DAO3904" s="57"/>
      <c r="DAP3904" s="57"/>
      <c r="DAQ3904" s="58"/>
      <c r="DAR3904" s="57"/>
      <c r="DAS3904" s="57"/>
      <c r="DAT3904" s="57"/>
      <c r="DAU3904" s="57"/>
      <c r="DAV3904" s="57"/>
      <c r="DAW3904" s="56"/>
      <c r="DAX3904" s="57"/>
      <c r="DAY3904" s="64"/>
      <c r="DAZ3904" s="64"/>
      <c r="DBA3904" s="64"/>
      <c r="DBB3904" s="64"/>
      <c r="DBC3904" s="62"/>
      <c r="DBD3904" s="63"/>
      <c r="DBE3904" s="62"/>
      <c r="DBF3904" s="62"/>
      <c r="DBG3904" s="61"/>
      <c r="DBH3904" s="60"/>
      <c r="DBI3904" s="59"/>
      <c r="DBJ3904" s="57"/>
      <c r="DBK3904" s="57"/>
      <c r="DBL3904" s="57"/>
      <c r="DBM3904" s="57"/>
      <c r="DBN3904" s="57"/>
      <c r="DBO3904" s="57"/>
      <c r="DBP3904" s="57"/>
      <c r="DBQ3904" s="57"/>
      <c r="DBR3904" s="58"/>
      <c r="DBS3904" s="57"/>
      <c r="DBT3904" s="57"/>
      <c r="DBU3904" s="57"/>
      <c r="DBV3904" s="57"/>
      <c r="DBW3904" s="57"/>
      <c r="DBX3904" s="56"/>
      <c r="DBY3904" s="57"/>
      <c r="DBZ3904" s="64"/>
      <c r="DCA3904" s="64"/>
      <c r="DCB3904" s="64"/>
      <c r="DCC3904" s="64"/>
      <c r="DCD3904" s="62"/>
      <c r="DCE3904" s="63"/>
      <c r="DCF3904" s="62"/>
      <c r="DCG3904" s="62"/>
      <c r="DCH3904" s="61"/>
      <c r="DCI3904" s="60"/>
      <c r="DCJ3904" s="59"/>
      <c r="DCK3904" s="57"/>
      <c r="DCL3904" s="57"/>
      <c r="DCM3904" s="57"/>
      <c r="DCN3904" s="57"/>
      <c r="DCO3904" s="57"/>
      <c r="DCP3904" s="57"/>
      <c r="DCQ3904" s="57"/>
      <c r="DCR3904" s="57"/>
      <c r="DCS3904" s="58"/>
      <c r="DCT3904" s="57"/>
      <c r="DCU3904" s="57"/>
      <c r="DCV3904" s="57"/>
      <c r="DCW3904" s="57"/>
      <c r="DCX3904" s="57"/>
      <c r="DCY3904" s="56"/>
      <c r="DCZ3904" s="57"/>
      <c r="DDA3904" s="64"/>
      <c r="DDB3904" s="64"/>
      <c r="DDC3904" s="64"/>
      <c r="DDD3904" s="64"/>
      <c r="DDE3904" s="62"/>
      <c r="DDF3904" s="63"/>
      <c r="DDG3904" s="62"/>
      <c r="DDH3904" s="62"/>
      <c r="DDI3904" s="61"/>
      <c r="DDJ3904" s="60"/>
      <c r="DDK3904" s="59"/>
      <c r="DDL3904" s="57"/>
      <c r="DDM3904" s="57"/>
      <c r="DDN3904" s="57"/>
      <c r="DDO3904" s="57"/>
      <c r="DDP3904" s="57"/>
      <c r="DDQ3904" s="57"/>
      <c r="DDR3904" s="57"/>
      <c r="DDS3904" s="57"/>
      <c r="DDT3904" s="58"/>
      <c r="DDU3904" s="57"/>
      <c r="DDV3904" s="57"/>
      <c r="DDW3904" s="57"/>
      <c r="DDX3904" s="57"/>
      <c r="DDY3904" s="57"/>
      <c r="DDZ3904" s="56"/>
      <c r="DEA3904" s="57"/>
      <c r="DEB3904" s="64"/>
      <c r="DEC3904" s="64"/>
      <c r="DED3904" s="64"/>
      <c r="DEE3904" s="64"/>
      <c r="DEF3904" s="62"/>
      <c r="DEG3904" s="63"/>
      <c r="DEH3904" s="62"/>
      <c r="DEI3904" s="62"/>
      <c r="DEJ3904" s="61"/>
      <c r="DEK3904" s="60"/>
      <c r="DEL3904" s="59"/>
      <c r="DEM3904" s="57"/>
      <c r="DEN3904" s="57"/>
      <c r="DEO3904" s="57"/>
      <c r="DEP3904" s="57"/>
      <c r="DEQ3904" s="57"/>
      <c r="DER3904" s="57"/>
      <c r="DES3904" s="57"/>
      <c r="DET3904" s="57"/>
      <c r="DEU3904" s="58"/>
      <c r="DEV3904" s="57"/>
      <c r="DEW3904" s="57"/>
      <c r="DEX3904" s="57"/>
      <c r="DEY3904" s="57"/>
      <c r="DEZ3904" s="57"/>
      <c r="DFA3904" s="56"/>
      <c r="DFB3904" s="57"/>
      <c r="DFC3904" s="64"/>
      <c r="DFD3904" s="64"/>
      <c r="DFE3904" s="64"/>
      <c r="DFF3904" s="64"/>
      <c r="DFG3904" s="62"/>
      <c r="DFH3904" s="63"/>
      <c r="DFI3904" s="62"/>
      <c r="DFJ3904" s="62"/>
      <c r="DFK3904" s="61"/>
      <c r="DFL3904" s="60"/>
      <c r="DFM3904" s="59"/>
      <c r="DFN3904" s="57"/>
      <c r="DFO3904" s="57"/>
      <c r="DFP3904" s="57"/>
      <c r="DFQ3904" s="57"/>
      <c r="DFR3904" s="57"/>
      <c r="DFS3904" s="57"/>
      <c r="DFT3904" s="57"/>
      <c r="DFU3904" s="57"/>
      <c r="DFV3904" s="58"/>
      <c r="DFW3904" s="57"/>
      <c r="DFX3904" s="57"/>
      <c r="DFY3904" s="57"/>
      <c r="DFZ3904" s="57"/>
      <c r="DGA3904" s="57"/>
      <c r="DGB3904" s="56"/>
      <c r="DGC3904" s="57"/>
      <c r="DGD3904" s="64"/>
      <c r="DGE3904" s="64"/>
      <c r="DGF3904" s="64"/>
      <c r="DGG3904" s="64"/>
      <c r="DGH3904" s="62"/>
      <c r="DGI3904" s="63"/>
      <c r="DGJ3904" s="62"/>
      <c r="DGK3904" s="62"/>
      <c r="DGL3904" s="61"/>
      <c r="DGM3904" s="60"/>
      <c r="DGN3904" s="59"/>
      <c r="DGO3904" s="57"/>
      <c r="DGP3904" s="57"/>
      <c r="DGQ3904" s="57"/>
      <c r="DGR3904" s="57"/>
      <c r="DGS3904" s="57"/>
      <c r="DGT3904" s="57"/>
      <c r="DGU3904" s="57"/>
      <c r="DGV3904" s="57"/>
      <c r="DGW3904" s="58"/>
      <c r="DGX3904" s="57"/>
      <c r="DGY3904" s="57"/>
      <c r="DGZ3904" s="57"/>
      <c r="DHA3904" s="57"/>
      <c r="DHB3904" s="57"/>
      <c r="DHC3904" s="56"/>
      <c r="DHD3904" s="57"/>
      <c r="DHE3904" s="64"/>
      <c r="DHF3904" s="64"/>
      <c r="DHG3904" s="64"/>
      <c r="DHH3904" s="64"/>
      <c r="DHI3904" s="62"/>
      <c r="DHJ3904" s="63"/>
      <c r="DHK3904" s="62"/>
      <c r="DHL3904" s="62"/>
      <c r="DHM3904" s="61"/>
      <c r="DHN3904" s="60"/>
      <c r="DHO3904" s="59"/>
      <c r="DHP3904" s="57"/>
      <c r="DHQ3904" s="57"/>
      <c r="DHR3904" s="57"/>
      <c r="DHS3904" s="57"/>
      <c r="DHT3904" s="57"/>
      <c r="DHU3904" s="57"/>
      <c r="DHV3904" s="57"/>
      <c r="DHW3904" s="57"/>
      <c r="DHX3904" s="58"/>
      <c r="DHY3904" s="57"/>
      <c r="DHZ3904" s="57"/>
      <c r="DIA3904" s="57"/>
      <c r="DIB3904" s="57"/>
      <c r="DIC3904" s="57"/>
      <c r="DID3904" s="56"/>
      <c r="DIE3904" s="57"/>
      <c r="DIF3904" s="64"/>
      <c r="DIG3904" s="64"/>
      <c r="DIH3904" s="64"/>
      <c r="DII3904" s="64"/>
      <c r="DIJ3904" s="62"/>
      <c r="DIK3904" s="63"/>
      <c r="DIL3904" s="62"/>
      <c r="DIM3904" s="62"/>
      <c r="DIN3904" s="61"/>
      <c r="DIO3904" s="60"/>
      <c r="DIP3904" s="59"/>
      <c r="DIQ3904" s="57"/>
      <c r="DIR3904" s="57"/>
      <c r="DIS3904" s="57"/>
      <c r="DIT3904" s="57"/>
      <c r="DIU3904" s="57"/>
      <c r="DIV3904" s="57"/>
      <c r="DIW3904" s="57"/>
      <c r="DIX3904" s="57"/>
      <c r="DIY3904" s="58"/>
      <c r="DIZ3904" s="57"/>
      <c r="DJA3904" s="57"/>
      <c r="DJB3904" s="57"/>
      <c r="DJC3904" s="57"/>
      <c r="DJD3904" s="57"/>
      <c r="DJE3904" s="56"/>
      <c r="DJF3904" s="57"/>
      <c r="DJG3904" s="64"/>
      <c r="DJH3904" s="64"/>
      <c r="DJI3904" s="64"/>
      <c r="DJJ3904" s="64"/>
      <c r="DJK3904" s="62"/>
      <c r="DJL3904" s="63"/>
      <c r="DJM3904" s="62"/>
      <c r="DJN3904" s="62"/>
      <c r="DJO3904" s="61"/>
      <c r="DJP3904" s="60"/>
      <c r="DJQ3904" s="59"/>
      <c r="DJR3904" s="57"/>
      <c r="DJS3904" s="57"/>
      <c r="DJT3904" s="57"/>
      <c r="DJU3904" s="57"/>
      <c r="DJV3904" s="57"/>
      <c r="DJW3904" s="57"/>
      <c r="DJX3904" s="57"/>
      <c r="DJY3904" s="57"/>
      <c r="DJZ3904" s="58"/>
      <c r="DKA3904" s="57"/>
      <c r="DKB3904" s="57"/>
      <c r="DKC3904" s="57"/>
      <c r="DKD3904" s="57"/>
      <c r="DKE3904" s="57"/>
      <c r="DKF3904" s="56"/>
      <c r="DKG3904" s="57"/>
      <c r="DKH3904" s="64"/>
      <c r="DKI3904" s="64"/>
      <c r="DKJ3904" s="64"/>
      <c r="DKK3904" s="64"/>
      <c r="DKL3904" s="62"/>
      <c r="DKM3904" s="63"/>
      <c r="DKN3904" s="62"/>
      <c r="DKO3904" s="62"/>
      <c r="DKP3904" s="61"/>
      <c r="DKQ3904" s="60"/>
      <c r="DKR3904" s="59"/>
      <c r="DKS3904" s="57"/>
      <c r="DKT3904" s="57"/>
      <c r="DKU3904" s="57"/>
      <c r="DKV3904" s="57"/>
      <c r="DKW3904" s="57"/>
      <c r="DKX3904" s="57"/>
      <c r="DKY3904" s="57"/>
      <c r="DKZ3904" s="57"/>
      <c r="DLA3904" s="58"/>
      <c r="DLB3904" s="57"/>
      <c r="DLC3904" s="57"/>
      <c r="DLD3904" s="57"/>
      <c r="DLE3904" s="57"/>
      <c r="DLF3904" s="57"/>
      <c r="DLG3904" s="56"/>
      <c r="DLH3904" s="57"/>
      <c r="DLI3904" s="64"/>
      <c r="DLJ3904" s="64"/>
      <c r="DLK3904" s="64"/>
      <c r="DLL3904" s="64"/>
      <c r="DLM3904" s="62"/>
      <c r="DLN3904" s="63"/>
      <c r="DLO3904" s="62"/>
      <c r="DLP3904" s="62"/>
      <c r="DLQ3904" s="61"/>
      <c r="DLR3904" s="60"/>
      <c r="DLS3904" s="59"/>
      <c r="DLT3904" s="57"/>
      <c r="DLU3904" s="57"/>
      <c r="DLV3904" s="57"/>
      <c r="DLW3904" s="57"/>
      <c r="DLX3904" s="57"/>
      <c r="DLY3904" s="57"/>
      <c r="DLZ3904" s="57"/>
      <c r="DMA3904" s="57"/>
      <c r="DMB3904" s="58"/>
      <c r="DMC3904" s="57"/>
      <c r="DMD3904" s="57"/>
      <c r="DME3904" s="57"/>
      <c r="DMF3904" s="57"/>
      <c r="DMG3904" s="57"/>
      <c r="DMH3904" s="56"/>
      <c r="DMI3904" s="57"/>
      <c r="DMJ3904" s="64"/>
      <c r="DMK3904" s="64"/>
      <c r="DML3904" s="64"/>
      <c r="DMM3904" s="64"/>
      <c r="DMN3904" s="62"/>
      <c r="DMO3904" s="63"/>
      <c r="DMP3904" s="62"/>
      <c r="DMQ3904" s="62"/>
      <c r="DMR3904" s="61"/>
      <c r="DMS3904" s="60"/>
      <c r="DMT3904" s="59"/>
      <c r="DMU3904" s="57"/>
      <c r="DMV3904" s="57"/>
      <c r="DMW3904" s="57"/>
      <c r="DMX3904" s="57"/>
      <c r="DMY3904" s="57"/>
      <c r="DMZ3904" s="57"/>
      <c r="DNA3904" s="57"/>
      <c r="DNB3904" s="57"/>
      <c r="DNC3904" s="58"/>
      <c r="DND3904" s="57"/>
      <c r="DNE3904" s="57"/>
      <c r="DNF3904" s="57"/>
      <c r="DNG3904" s="57"/>
      <c r="DNH3904" s="57"/>
      <c r="DNI3904" s="56"/>
      <c r="DNJ3904" s="57"/>
      <c r="DNK3904" s="64"/>
      <c r="DNL3904" s="64"/>
      <c r="DNM3904" s="64"/>
      <c r="DNN3904" s="64"/>
      <c r="DNO3904" s="62"/>
      <c r="DNP3904" s="63"/>
      <c r="DNQ3904" s="62"/>
      <c r="DNR3904" s="62"/>
      <c r="DNS3904" s="61"/>
      <c r="DNT3904" s="60"/>
      <c r="DNU3904" s="59"/>
      <c r="DNV3904" s="57"/>
      <c r="DNW3904" s="57"/>
      <c r="DNX3904" s="57"/>
      <c r="DNY3904" s="57"/>
      <c r="DNZ3904" s="57"/>
      <c r="DOA3904" s="57"/>
      <c r="DOB3904" s="57"/>
      <c r="DOC3904" s="57"/>
      <c r="DOD3904" s="58"/>
      <c r="DOE3904" s="57"/>
      <c r="DOF3904" s="57"/>
      <c r="DOG3904" s="57"/>
      <c r="DOH3904" s="57"/>
      <c r="DOI3904" s="57"/>
      <c r="DOJ3904" s="56"/>
      <c r="DOK3904" s="57"/>
      <c r="DOL3904" s="64"/>
      <c r="DOM3904" s="64"/>
      <c r="DON3904" s="64"/>
      <c r="DOO3904" s="64"/>
      <c r="DOP3904" s="62"/>
      <c r="DOQ3904" s="63"/>
      <c r="DOR3904" s="62"/>
      <c r="DOS3904" s="62"/>
      <c r="DOT3904" s="61"/>
      <c r="DOU3904" s="60"/>
      <c r="DOV3904" s="59"/>
      <c r="DOW3904" s="57"/>
      <c r="DOX3904" s="57"/>
      <c r="DOY3904" s="57"/>
      <c r="DOZ3904" s="57"/>
      <c r="DPA3904" s="57"/>
      <c r="DPB3904" s="57"/>
      <c r="DPC3904" s="57"/>
      <c r="DPD3904" s="57"/>
      <c r="DPE3904" s="58"/>
      <c r="DPF3904" s="57"/>
      <c r="DPG3904" s="57"/>
      <c r="DPH3904" s="57"/>
      <c r="DPI3904" s="57"/>
      <c r="DPJ3904" s="57"/>
      <c r="DPK3904" s="56"/>
      <c r="DPL3904" s="57"/>
      <c r="DPM3904" s="64"/>
      <c r="DPN3904" s="64"/>
      <c r="DPO3904" s="64"/>
      <c r="DPP3904" s="64"/>
      <c r="DPQ3904" s="62"/>
      <c r="DPR3904" s="63"/>
      <c r="DPS3904" s="62"/>
      <c r="DPT3904" s="62"/>
      <c r="DPU3904" s="61"/>
      <c r="DPV3904" s="60"/>
      <c r="DPW3904" s="59"/>
      <c r="DPX3904" s="57"/>
      <c r="DPY3904" s="57"/>
      <c r="DPZ3904" s="57"/>
      <c r="DQA3904" s="57"/>
      <c r="DQB3904" s="57"/>
      <c r="DQC3904" s="57"/>
      <c r="DQD3904" s="57"/>
      <c r="DQE3904" s="57"/>
      <c r="DQF3904" s="58"/>
      <c r="DQG3904" s="57"/>
      <c r="DQH3904" s="57"/>
      <c r="DQI3904" s="57"/>
      <c r="DQJ3904" s="57"/>
      <c r="DQK3904" s="57"/>
      <c r="DQL3904" s="56"/>
      <c r="DQM3904" s="57"/>
      <c r="DQN3904" s="64"/>
      <c r="DQO3904" s="64"/>
      <c r="DQP3904" s="64"/>
      <c r="DQQ3904" s="64"/>
      <c r="DQR3904" s="62"/>
      <c r="DQS3904" s="63"/>
      <c r="DQT3904" s="62"/>
      <c r="DQU3904" s="62"/>
      <c r="DQV3904" s="61"/>
      <c r="DQW3904" s="60"/>
      <c r="DQX3904" s="59"/>
      <c r="DQY3904" s="57"/>
      <c r="DQZ3904" s="57"/>
      <c r="DRA3904" s="57"/>
      <c r="DRB3904" s="57"/>
      <c r="DRC3904" s="57"/>
      <c r="DRD3904" s="57"/>
      <c r="DRE3904" s="57"/>
      <c r="DRF3904" s="57"/>
      <c r="DRG3904" s="58"/>
      <c r="DRH3904" s="57"/>
      <c r="DRI3904" s="57"/>
      <c r="DRJ3904" s="57"/>
      <c r="DRK3904" s="57"/>
      <c r="DRL3904" s="57"/>
      <c r="DRM3904" s="56"/>
      <c r="DRN3904" s="57"/>
      <c r="DRO3904" s="64"/>
      <c r="DRP3904" s="64"/>
      <c r="DRQ3904" s="64"/>
      <c r="DRR3904" s="64"/>
      <c r="DRS3904" s="62"/>
      <c r="DRT3904" s="63"/>
      <c r="DRU3904" s="62"/>
      <c r="DRV3904" s="62"/>
      <c r="DRW3904" s="61"/>
      <c r="DRX3904" s="60"/>
      <c r="DRY3904" s="59"/>
      <c r="DRZ3904" s="57"/>
      <c r="DSA3904" s="57"/>
      <c r="DSB3904" s="57"/>
      <c r="DSC3904" s="57"/>
      <c r="DSD3904" s="57"/>
      <c r="DSE3904" s="57"/>
      <c r="DSF3904" s="57"/>
      <c r="DSG3904" s="57"/>
      <c r="DSH3904" s="58"/>
      <c r="DSI3904" s="57"/>
      <c r="DSJ3904" s="57"/>
      <c r="DSK3904" s="57"/>
      <c r="DSL3904" s="57"/>
      <c r="DSM3904" s="57"/>
      <c r="DSN3904" s="56"/>
      <c r="DSO3904" s="57"/>
      <c r="DSP3904" s="64"/>
      <c r="DSQ3904" s="64"/>
      <c r="DSR3904" s="64"/>
      <c r="DSS3904" s="64"/>
      <c r="DST3904" s="62"/>
      <c r="DSU3904" s="63"/>
      <c r="DSV3904" s="62"/>
      <c r="DSW3904" s="62"/>
      <c r="DSX3904" s="61"/>
      <c r="DSY3904" s="60"/>
      <c r="DSZ3904" s="59"/>
      <c r="DTA3904" s="57"/>
      <c r="DTB3904" s="57"/>
      <c r="DTC3904" s="57"/>
      <c r="DTD3904" s="57"/>
      <c r="DTE3904" s="57"/>
      <c r="DTF3904" s="57"/>
      <c r="DTG3904" s="57"/>
      <c r="DTH3904" s="57"/>
      <c r="DTI3904" s="58"/>
      <c r="DTJ3904" s="57"/>
      <c r="DTK3904" s="57"/>
      <c r="DTL3904" s="57"/>
      <c r="DTM3904" s="57"/>
      <c r="DTN3904" s="57"/>
      <c r="DTO3904" s="56"/>
      <c r="DTP3904" s="57"/>
      <c r="DTQ3904" s="64"/>
      <c r="DTR3904" s="64"/>
      <c r="DTS3904" s="64"/>
      <c r="DTT3904" s="64"/>
      <c r="DTU3904" s="62"/>
      <c r="DTV3904" s="63"/>
      <c r="DTW3904" s="62"/>
      <c r="DTX3904" s="62"/>
      <c r="DTY3904" s="61"/>
      <c r="DTZ3904" s="60"/>
      <c r="DUA3904" s="59"/>
      <c r="DUB3904" s="57"/>
      <c r="DUC3904" s="57"/>
      <c r="DUD3904" s="57"/>
      <c r="DUE3904" s="57"/>
      <c r="DUF3904" s="57"/>
      <c r="DUG3904" s="57"/>
      <c r="DUH3904" s="57"/>
      <c r="DUI3904" s="57"/>
      <c r="DUJ3904" s="58"/>
      <c r="DUK3904" s="57"/>
      <c r="DUL3904" s="57"/>
      <c r="DUM3904" s="57"/>
      <c r="DUN3904" s="57"/>
      <c r="DUO3904" s="57"/>
      <c r="DUP3904" s="56"/>
      <c r="DUQ3904" s="57"/>
      <c r="DUR3904" s="64"/>
      <c r="DUS3904" s="64"/>
      <c r="DUT3904" s="64"/>
      <c r="DUU3904" s="64"/>
      <c r="DUV3904" s="62"/>
      <c r="DUW3904" s="63"/>
      <c r="DUX3904" s="62"/>
      <c r="DUY3904" s="62"/>
      <c r="DUZ3904" s="61"/>
      <c r="DVA3904" s="60"/>
      <c r="DVB3904" s="59"/>
      <c r="DVC3904" s="57"/>
      <c r="DVD3904" s="57"/>
      <c r="DVE3904" s="57"/>
      <c r="DVF3904" s="57"/>
      <c r="DVG3904" s="57"/>
      <c r="DVH3904" s="57"/>
      <c r="DVI3904" s="57"/>
      <c r="DVJ3904" s="57"/>
      <c r="DVK3904" s="58"/>
      <c r="DVL3904" s="57"/>
      <c r="DVM3904" s="57"/>
      <c r="DVN3904" s="57"/>
      <c r="DVO3904" s="57"/>
      <c r="DVP3904" s="57"/>
      <c r="DVQ3904" s="56"/>
      <c r="DVR3904" s="57"/>
      <c r="DVS3904" s="64"/>
      <c r="DVT3904" s="64"/>
      <c r="DVU3904" s="64"/>
      <c r="DVV3904" s="64"/>
      <c r="DVW3904" s="62"/>
      <c r="DVX3904" s="63"/>
      <c r="DVY3904" s="62"/>
      <c r="DVZ3904" s="62"/>
      <c r="DWA3904" s="61"/>
      <c r="DWB3904" s="60"/>
      <c r="DWC3904" s="59"/>
      <c r="DWD3904" s="57"/>
      <c r="DWE3904" s="57"/>
      <c r="DWF3904" s="57"/>
      <c r="DWG3904" s="57"/>
      <c r="DWH3904" s="57"/>
      <c r="DWI3904" s="57"/>
      <c r="DWJ3904" s="57"/>
      <c r="DWK3904" s="57"/>
      <c r="DWL3904" s="58"/>
      <c r="DWM3904" s="57"/>
      <c r="DWN3904" s="57"/>
      <c r="DWO3904" s="57"/>
      <c r="DWP3904" s="57"/>
      <c r="DWQ3904" s="57"/>
      <c r="DWR3904" s="56"/>
      <c r="DWS3904" s="57"/>
      <c r="DWT3904" s="64"/>
      <c r="DWU3904" s="64"/>
      <c r="DWV3904" s="64"/>
      <c r="DWW3904" s="64"/>
      <c r="DWX3904" s="62"/>
      <c r="DWY3904" s="63"/>
      <c r="DWZ3904" s="62"/>
      <c r="DXA3904" s="62"/>
      <c r="DXB3904" s="61"/>
      <c r="DXC3904" s="60"/>
      <c r="DXD3904" s="59"/>
      <c r="DXE3904" s="57"/>
      <c r="DXF3904" s="57"/>
      <c r="DXG3904" s="57"/>
      <c r="DXH3904" s="57"/>
      <c r="DXI3904" s="57"/>
      <c r="DXJ3904" s="57"/>
      <c r="DXK3904" s="57"/>
      <c r="DXL3904" s="57"/>
      <c r="DXM3904" s="58"/>
      <c r="DXN3904" s="57"/>
      <c r="DXO3904" s="57"/>
      <c r="DXP3904" s="57"/>
      <c r="DXQ3904" s="57"/>
      <c r="DXR3904" s="57"/>
      <c r="DXS3904" s="56"/>
      <c r="DXT3904" s="57"/>
      <c r="DXU3904" s="64"/>
      <c r="DXV3904" s="64"/>
      <c r="DXW3904" s="64"/>
      <c r="DXX3904" s="64"/>
      <c r="DXY3904" s="62"/>
      <c r="DXZ3904" s="63"/>
      <c r="DYA3904" s="62"/>
      <c r="DYB3904" s="62"/>
      <c r="DYC3904" s="61"/>
      <c r="DYD3904" s="60"/>
      <c r="DYE3904" s="59"/>
      <c r="DYF3904" s="57"/>
      <c r="DYG3904" s="57"/>
      <c r="DYH3904" s="57"/>
      <c r="DYI3904" s="57"/>
      <c r="DYJ3904" s="57"/>
      <c r="DYK3904" s="57"/>
      <c r="DYL3904" s="57"/>
      <c r="DYM3904" s="57"/>
      <c r="DYN3904" s="58"/>
      <c r="DYO3904" s="57"/>
      <c r="DYP3904" s="57"/>
      <c r="DYQ3904" s="57"/>
      <c r="DYR3904" s="57"/>
      <c r="DYS3904" s="57"/>
      <c r="DYT3904" s="56"/>
      <c r="DYU3904" s="57"/>
      <c r="DYV3904" s="64"/>
      <c r="DYW3904" s="64"/>
      <c r="DYX3904" s="64"/>
      <c r="DYY3904" s="64"/>
      <c r="DYZ3904" s="62"/>
      <c r="DZA3904" s="63"/>
      <c r="DZB3904" s="62"/>
      <c r="DZC3904" s="62"/>
      <c r="DZD3904" s="61"/>
      <c r="DZE3904" s="60"/>
      <c r="DZF3904" s="59"/>
      <c r="DZG3904" s="57"/>
      <c r="DZH3904" s="57"/>
      <c r="DZI3904" s="57"/>
      <c r="DZJ3904" s="57"/>
      <c r="DZK3904" s="57"/>
      <c r="DZL3904" s="57"/>
      <c r="DZM3904" s="57"/>
      <c r="DZN3904" s="57"/>
      <c r="DZO3904" s="58"/>
      <c r="DZP3904" s="57"/>
      <c r="DZQ3904" s="57"/>
      <c r="DZR3904" s="57"/>
      <c r="DZS3904" s="57"/>
      <c r="DZT3904" s="57"/>
      <c r="DZU3904" s="56"/>
      <c r="DZV3904" s="57"/>
      <c r="DZW3904" s="64"/>
      <c r="DZX3904" s="64"/>
      <c r="DZY3904" s="64"/>
      <c r="DZZ3904" s="64"/>
      <c r="EAA3904" s="62"/>
      <c r="EAB3904" s="63"/>
      <c r="EAC3904" s="62"/>
      <c r="EAD3904" s="62"/>
      <c r="EAE3904" s="61"/>
      <c r="EAF3904" s="60"/>
      <c r="EAG3904" s="59"/>
      <c r="EAH3904" s="57"/>
      <c r="EAI3904" s="57"/>
      <c r="EAJ3904" s="57"/>
      <c r="EAK3904" s="57"/>
      <c r="EAL3904" s="57"/>
      <c r="EAM3904" s="57"/>
      <c r="EAN3904" s="57"/>
      <c r="EAO3904" s="57"/>
      <c r="EAP3904" s="58"/>
      <c r="EAQ3904" s="57"/>
      <c r="EAR3904" s="57"/>
      <c r="EAS3904" s="57"/>
      <c r="EAT3904" s="57"/>
      <c r="EAU3904" s="57"/>
      <c r="EAV3904" s="56"/>
      <c r="EAW3904" s="57"/>
      <c r="EAX3904" s="64"/>
      <c r="EAY3904" s="64"/>
      <c r="EAZ3904" s="64"/>
      <c r="EBA3904" s="64"/>
      <c r="EBB3904" s="62"/>
      <c r="EBC3904" s="63"/>
      <c r="EBD3904" s="62"/>
      <c r="EBE3904" s="62"/>
      <c r="EBF3904" s="61"/>
      <c r="EBG3904" s="60"/>
      <c r="EBH3904" s="59"/>
      <c r="EBI3904" s="57"/>
      <c r="EBJ3904" s="57"/>
      <c r="EBK3904" s="57"/>
      <c r="EBL3904" s="57"/>
      <c r="EBM3904" s="57"/>
      <c r="EBN3904" s="57"/>
      <c r="EBO3904" s="57"/>
      <c r="EBP3904" s="57"/>
      <c r="EBQ3904" s="58"/>
      <c r="EBR3904" s="57"/>
      <c r="EBS3904" s="57"/>
      <c r="EBT3904" s="57"/>
      <c r="EBU3904" s="57"/>
      <c r="EBV3904" s="57"/>
      <c r="EBW3904" s="56"/>
      <c r="EBX3904" s="57"/>
      <c r="EBY3904" s="64"/>
      <c r="EBZ3904" s="64"/>
      <c r="ECA3904" s="64"/>
      <c r="ECB3904" s="64"/>
      <c r="ECC3904" s="62"/>
      <c r="ECD3904" s="63"/>
      <c r="ECE3904" s="62"/>
      <c r="ECF3904" s="62"/>
      <c r="ECG3904" s="61"/>
      <c r="ECH3904" s="60"/>
      <c r="ECI3904" s="59"/>
      <c r="ECJ3904" s="57"/>
      <c r="ECK3904" s="57"/>
      <c r="ECL3904" s="57"/>
      <c r="ECM3904" s="57"/>
      <c r="ECN3904" s="57"/>
      <c r="ECO3904" s="57"/>
      <c r="ECP3904" s="57"/>
      <c r="ECQ3904" s="57"/>
      <c r="ECR3904" s="58"/>
      <c r="ECS3904" s="57"/>
      <c r="ECT3904" s="57"/>
      <c r="ECU3904" s="57"/>
      <c r="ECV3904" s="57"/>
      <c r="ECW3904" s="57"/>
      <c r="ECX3904" s="56"/>
      <c r="ECY3904" s="57"/>
      <c r="ECZ3904" s="64"/>
      <c r="EDA3904" s="64"/>
      <c r="EDB3904" s="64"/>
      <c r="EDC3904" s="64"/>
      <c r="EDD3904" s="62"/>
      <c r="EDE3904" s="63"/>
      <c r="EDF3904" s="62"/>
      <c r="EDG3904" s="62"/>
      <c r="EDH3904" s="61"/>
      <c r="EDI3904" s="60"/>
      <c r="EDJ3904" s="59"/>
      <c r="EDK3904" s="57"/>
      <c r="EDL3904" s="57"/>
      <c r="EDM3904" s="57"/>
      <c r="EDN3904" s="57"/>
      <c r="EDO3904" s="57"/>
      <c r="EDP3904" s="57"/>
      <c r="EDQ3904" s="57"/>
      <c r="EDR3904" s="57"/>
      <c r="EDS3904" s="58"/>
      <c r="EDT3904" s="57"/>
      <c r="EDU3904" s="57"/>
      <c r="EDV3904" s="57"/>
      <c r="EDW3904" s="57"/>
      <c r="EDX3904" s="57"/>
      <c r="EDY3904" s="56"/>
      <c r="EDZ3904" s="57"/>
      <c r="EEA3904" s="64"/>
      <c r="EEB3904" s="64"/>
      <c r="EEC3904" s="64"/>
      <c r="EED3904" s="64"/>
      <c r="EEE3904" s="62"/>
      <c r="EEF3904" s="63"/>
      <c r="EEG3904" s="62"/>
      <c r="EEH3904" s="62"/>
      <c r="EEI3904" s="61"/>
      <c r="EEJ3904" s="60"/>
      <c r="EEK3904" s="59"/>
      <c r="EEL3904" s="57"/>
      <c r="EEM3904" s="57"/>
      <c r="EEN3904" s="57"/>
      <c r="EEO3904" s="57"/>
      <c r="EEP3904" s="57"/>
      <c r="EEQ3904" s="57"/>
      <c r="EER3904" s="57"/>
      <c r="EES3904" s="57"/>
      <c r="EET3904" s="58"/>
      <c r="EEU3904" s="57"/>
      <c r="EEV3904" s="57"/>
      <c r="EEW3904" s="57"/>
      <c r="EEX3904" s="57"/>
      <c r="EEY3904" s="57"/>
      <c r="EEZ3904" s="56"/>
      <c r="EFA3904" s="57"/>
      <c r="EFB3904" s="64"/>
      <c r="EFC3904" s="64"/>
      <c r="EFD3904" s="64"/>
      <c r="EFE3904" s="64"/>
      <c r="EFF3904" s="62"/>
      <c r="EFG3904" s="63"/>
      <c r="EFH3904" s="62"/>
      <c r="EFI3904" s="62"/>
      <c r="EFJ3904" s="61"/>
      <c r="EFK3904" s="60"/>
      <c r="EFL3904" s="59"/>
      <c r="EFM3904" s="57"/>
      <c r="EFN3904" s="57"/>
      <c r="EFO3904" s="57"/>
      <c r="EFP3904" s="57"/>
      <c r="EFQ3904" s="57"/>
      <c r="EFR3904" s="57"/>
      <c r="EFS3904" s="57"/>
      <c r="EFT3904" s="57"/>
      <c r="EFU3904" s="58"/>
      <c r="EFV3904" s="57"/>
      <c r="EFW3904" s="57"/>
      <c r="EFX3904" s="57"/>
      <c r="EFY3904" s="57"/>
      <c r="EFZ3904" s="57"/>
      <c r="EGA3904" s="56"/>
      <c r="EGB3904" s="57"/>
      <c r="EGC3904" s="64"/>
      <c r="EGD3904" s="64"/>
      <c r="EGE3904" s="64"/>
      <c r="EGF3904" s="64"/>
      <c r="EGG3904" s="62"/>
      <c r="EGH3904" s="63"/>
      <c r="EGI3904" s="62"/>
      <c r="EGJ3904" s="62"/>
      <c r="EGK3904" s="61"/>
      <c r="EGL3904" s="60"/>
      <c r="EGM3904" s="59"/>
      <c r="EGN3904" s="57"/>
      <c r="EGO3904" s="57"/>
      <c r="EGP3904" s="57"/>
      <c r="EGQ3904" s="57"/>
      <c r="EGR3904" s="57"/>
      <c r="EGS3904" s="57"/>
      <c r="EGT3904" s="57"/>
      <c r="EGU3904" s="57"/>
      <c r="EGV3904" s="58"/>
      <c r="EGW3904" s="57"/>
      <c r="EGX3904" s="57"/>
      <c r="EGY3904" s="57"/>
      <c r="EGZ3904" s="57"/>
      <c r="EHA3904" s="57"/>
      <c r="EHB3904" s="56"/>
      <c r="EHC3904" s="57"/>
      <c r="EHD3904" s="64"/>
      <c r="EHE3904" s="64"/>
      <c r="EHF3904" s="64"/>
      <c r="EHG3904" s="64"/>
      <c r="EHH3904" s="62"/>
      <c r="EHI3904" s="63"/>
      <c r="EHJ3904" s="62"/>
      <c r="EHK3904" s="62"/>
      <c r="EHL3904" s="61"/>
      <c r="EHM3904" s="60"/>
      <c r="EHN3904" s="59"/>
      <c r="EHO3904" s="57"/>
      <c r="EHP3904" s="57"/>
      <c r="EHQ3904" s="57"/>
      <c r="EHR3904" s="57"/>
      <c r="EHS3904" s="57"/>
      <c r="EHT3904" s="57"/>
      <c r="EHU3904" s="57"/>
      <c r="EHV3904" s="57"/>
      <c r="EHW3904" s="58"/>
      <c r="EHX3904" s="57"/>
      <c r="EHY3904" s="57"/>
      <c r="EHZ3904" s="57"/>
      <c r="EIA3904" s="57"/>
      <c r="EIB3904" s="57"/>
      <c r="EIC3904" s="56"/>
      <c r="EID3904" s="57"/>
      <c r="EIE3904" s="64"/>
      <c r="EIF3904" s="64"/>
      <c r="EIG3904" s="64"/>
      <c r="EIH3904" s="64"/>
      <c r="EII3904" s="62"/>
      <c r="EIJ3904" s="63"/>
      <c r="EIK3904" s="62"/>
      <c r="EIL3904" s="62"/>
      <c r="EIM3904" s="61"/>
      <c r="EIN3904" s="60"/>
      <c r="EIO3904" s="59"/>
      <c r="EIP3904" s="57"/>
      <c r="EIQ3904" s="57"/>
      <c r="EIR3904" s="57"/>
      <c r="EIS3904" s="57"/>
      <c r="EIT3904" s="57"/>
      <c r="EIU3904" s="57"/>
      <c r="EIV3904" s="57"/>
      <c r="EIW3904" s="57"/>
      <c r="EIX3904" s="58"/>
      <c r="EIY3904" s="57"/>
      <c r="EIZ3904" s="57"/>
      <c r="EJA3904" s="57"/>
      <c r="EJB3904" s="57"/>
      <c r="EJC3904" s="57"/>
      <c r="EJD3904" s="56"/>
      <c r="EJE3904" s="57"/>
      <c r="EJF3904" s="64"/>
      <c r="EJG3904" s="64"/>
      <c r="EJH3904" s="64"/>
      <c r="EJI3904" s="64"/>
      <c r="EJJ3904" s="62"/>
      <c r="EJK3904" s="63"/>
      <c r="EJL3904" s="62"/>
      <c r="EJM3904" s="62"/>
      <c r="EJN3904" s="61"/>
      <c r="EJO3904" s="60"/>
      <c r="EJP3904" s="59"/>
      <c r="EJQ3904" s="57"/>
      <c r="EJR3904" s="57"/>
      <c r="EJS3904" s="57"/>
      <c r="EJT3904" s="57"/>
      <c r="EJU3904" s="57"/>
      <c r="EJV3904" s="57"/>
      <c r="EJW3904" s="57"/>
      <c r="EJX3904" s="57"/>
      <c r="EJY3904" s="58"/>
      <c r="EJZ3904" s="57"/>
      <c r="EKA3904" s="57"/>
      <c r="EKB3904" s="57"/>
      <c r="EKC3904" s="57"/>
      <c r="EKD3904" s="57"/>
      <c r="EKE3904" s="56"/>
      <c r="EKF3904" s="57"/>
      <c r="EKG3904" s="64"/>
      <c r="EKH3904" s="64"/>
      <c r="EKI3904" s="64"/>
      <c r="EKJ3904" s="64"/>
      <c r="EKK3904" s="62"/>
      <c r="EKL3904" s="63"/>
      <c r="EKM3904" s="62"/>
      <c r="EKN3904" s="62"/>
      <c r="EKO3904" s="61"/>
      <c r="EKP3904" s="60"/>
      <c r="EKQ3904" s="59"/>
      <c r="EKR3904" s="57"/>
      <c r="EKS3904" s="57"/>
      <c r="EKT3904" s="57"/>
      <c r="EKU3904" s="57"/>
      <c r="EKV3904" s="57"/>
      <c r="EKW3904" s="57"/>
      <c r="EKX3904" s="57"/>
      <c r="EKY3904" s="57"/>
      <c r="EKZ3904" s="58"/>
      <c r="ELA3904" s="57"/>
      <c r="ELB3904" s="57"/>
      <c r="ELC3904" s="57"/>
      <c r="ELD3904" s="57"/>
      <c r="ELE3904" s="57"/>
      <c r="ELF3904" s="56"/>
      <c r="ELG3904" s="57"/>
      <c r="ELH3904" s="64"/>
      <c r="ELI3904" s="64"/>
      <c r="ELJ3904" s="64"/>
      <c r="ELK3904" s="64"/>
      <c r="ELL3904" s="62"/>
      <c r="ELM3904" s="63"/>
      <c r="ELN3904" s="62"/>
      <c r="ELO3904" s="62"/>
      <c r="ELP3904" s="61"/>
      <c r="ELQ3904" s="60"/>
      <c r="ELR3904" s="59"/>
      <c r="ELS3904" s="57"/>
      <c r="ELT3904" s="57"/>
      <c r="ELU3904" s="57"/>
      <c r="ELV3904" s="57"/>
      <c r="ELW3904" s="57"/>
      <c r="ELX3904" s="57"/>
      <c r="ELY3904" s="57"/>
      <c r="ELZ3904" s="57"/>
      <c r="EMA3904" s="58"/>
      <c r="EMB3904" s="57"/>
      <c r="EMC3904" s="57"/>
      <c r="EMD3904" s="57"/>
      <c r="EME3904" s="57"/>
      <c r="EMF3904" s="57"/>
      <c r="EMG3904" s="56"/>
      <c r="EMH3904" s="57"/>
      <c r="EMI3904" s="64"/>
      <c r="EMJ3904" s="64"/>
      <c r="EMK3904" s="64"/>
      <c r="EML3904" s="64"/>
      <c r="EMM3904" s="62"/>
      <c r="EMN3904" s="63"/>
      <c r="EMO3904" s="62"/>
      <c r="EMP3904" s="62"/>
      <c r="EMQ3904" s="61"/>
      <c r="EMR3904" s="60"/>
      <c r="EMS3904" s="59"/>
      <c r="EMT3904" s="57"/>
      <c r="EMU3904" s="57"/>
      <c r="EMV3904" s="57"/>
      <c r="EMW3904" s="57"/>
      <c r="EMX3904" s="57"/>
      <c r="EMY3904" s="57"/>
      <c r="EMZ3904" s="57"/>
      <c r="ENA3904" s="57"/>
      <c r="ENB3904" s="58"/>
      <c r="ENC3904" s="57"/>
      <c r="END3904" s="57"/>
      <c r="ENE3904" s="57"/>
      <c r="ENF3904" s="57"/>
      <c r="ENG3904" s="57"/>
      <c r="ENH3904" s="56"/>
      <c r="ENI3904" s="57"/>
      <c r="ENJ3904" s="64"/>
      <c r="ENK3904" s="64"/>
      <c r="ENL3904" s="64"/>
      <c r="ENM3904" s="64"/>
      <c r="ENN3904" s="62"/>
      <c r="ENO3904" s="63"/>
      <c r="ENP3904" s="62"/>
      <c r="ENQ3904" s="62"/>
      <c r="ENR3904" s="61"/>
      <c r="ENS3904" s="60"/>
      <c r="ENT3904" s="59"/>
      <c r="ENU3904" s="57"/>
      <c r="ENV3904" s="57"/>
      <c r="ENW3904" s="57"/>
      <c r="ENX3904" s="57"/>
      <c r="ENY3904" s="57"/>
      <c r="ENZ3904" s="57"/>
      <c r="EOA3904" s="57"/>
      <c r="EOB3904" s="57"/>
      <c r="EOC3904" s="58"/>
      <c r="EOD3904" s="57"/>
      <c r="EOE3904" s="57"/>
      <c r="EOF3904" s="57"/>
      <c r="EOG3904" s="57"/>
      <c r="EOH3904" s="57"/>
      <c r="EOI3904" s="56"/>
      <c r="EOJ3904" s="57"/>
      <c r="EOK3904" s="64"/>
      <c r="EOL3904" s="64"/>
      <c r="EOM3904" s="64"/>
      <c r="EON3904" s="64"/>
      <c r="EOO3904" s="62"/>
      <c r="EOP3904" s="63"/>
      <c r="EOQ3904" s="62"/>
      <c r="EOR3904" s="62"/>
      <c r="EOS3904" s="61"/>
      <c r="EOT3904" s="60"/>
      <c r="EOU3904" s="59"/>
      <c r="EOV3904" s="57"/>
      <c r="EOW3904" s="57"/>
      <c r="EOX3904" s="57"/>
      <c r="EOY3904" s="57"/>
      <c r="EOZ3904" s="57"/>
      <c r="EPA3904" s="57"/>
      <c r="EPB3904" s="57"/>
      <c r="EPC3904" s="57"/>
      <c r="EPD3904" s="58"/>
      <c r="EPE3904" s="57"/>
      <c r="EPF3904" s="57"/>
      <c r="EPG3904" s="57"/>
      <c r="EPH3904" s="57"/>
      <c r="EPI3904" s="57"/>
      <c r="EPJ3904" s="56"/>
      <c r="EPK3904" s="57"/>
      <c r="EPL3904" s="64"/>
      <c r="EPM3904" s="64"/>
      <c r="EPN3904" s="64"/>
      <c r="EPO3904" s="64"/>
      <c r="EPP3904" s="62"/>
      <c r="EPQ3904" s="63"/>
      <c r="EPR3904" s="62"/>
      <c r="EPS3904" s="62"/>
      <c r="EPT3904" s="61"/>
      <c r="EPU3904" s="60"/>
      <c r="EPV3904" s="59"/>
      <c r="EPW3904" s="57"/>
      <c r="EPX3904" s="57"/>
      <c r="EPY3904" s="57"/>
      <c r="EPZ3904" s="57"/>
      <c r="EQA3904" s="57"/>
      <c r="EQB3904" s="57"/>
      <c r="EQC3904" s="57"/>
      <c r="EQD3904" s="57"/>
      <c r="EQE3904" s="58"/>
      <c r="EQF3904" s="57"/>
      <c r="EQG3904" s="57"/>
      <c r="EQH3904" s="57"/>
      <c r="EQI3904" s="57"/>
      <c r="EQJ3904" s="57"/>
      <c r="EQK3904" s="56"/>
      <c r="EQL3904" s="57"/>
      <c r="EQM3904" s="64"/>
      <c r="EQN3904" s="64"/>
      <c r="EQO3904" s="64"/>
      <c r="EQP3904" s="64"/>
      <c r="EQQ3904" s="62"/>
      <c r="EQR3904" s="63"/>
      <c r="EQS3904" s="62"/>
      <c r="EQT3904" s="62"/>
      <c r="EQU3904" s="61"/>
      <c r="EQV3904" s="60"/>
      <c r="EQW3904" s="59"/>
      <c r="EQX3904" s="57"/>
      <c r="EQY3904" s="57"/>
      <c r="EQZ3904" s="57"/>
      <c r="ERA3904" s="57"/>
      <c r="ERB3904" s="57"/>
      <c r="ERC3904" s="57"/>
      <c r="ERD3904" s="57"/>
      <c r="ERE3904" s="57"/>
      <c r="ERF3904" s="58"/>
      <c r="ERG3904" s="57"/>
      <c r="ERH3904" s="57"/>
      <c r="ERI3904" s="57"/>
      <c r="ERJ3904" s="57"/>
      <c r="ERK3904" s="57"/>
      <c r="ERL3904" s="56"/>
      <c r="ERM3904" s="57"/>
      <c r="ERN3904" s="64"/>
      <c r="ERO3904" s="64"/>
      <c r="ERP3904" s="64"/>
      <c r="ERQ3904" s="64"/>
      <c r="ERR3904" s="62"/>
      <c r="ERS3904" s="63"/>
      <c r="ERT3904" s="62"/>
      <c r="ERU3904" s="62"/>
      <c r="ERV3904" s="61"/>
      <c r="ERW3904" s="60"/>
      <c r="ERX3904" s="59"/>
      <c r="ERY3904" s="57"/>
      <c r="ERZ3904" s="57"/>
      <c r="ESA3904" s="57"/>
      <c r="ESB3904" s="57"/>
      <c r="ESC3904" s="57"/>
      <c r="ESD3904" s="57"/>
      <c r="ESE3904" s="57"/>
      <c r="ESF3904" s="57"/>
      <c r="ESG3904" s="58"/>
      <c r="ESH3904" s="57"/>
      <c r="ESI3904" s="57"/>
      <c r="ESJ3904" s="57"/>
      <c r="ESK3904" s="57"/>
      <c r="ESL3904" s="57"/>
      <c r="ESM3904" s="56"/>
      <c r="ESN3904" s="57"/>
      <c r="ESO3904" s="64"/>
      <c r="ESP3904" s="64"/>
      <c r="ESQ3904" s="64"/>
      <c r="ESR3904" s="64"/>
      <c r="ESS3904" s="62"/>
      <c r="EST3904" s="63"/>
      <c r="ESU3904" s="62"/>
      <c r="ESV3904" s="62"/>
      <c r="ESW3904" s="61"/>
      <c r="ESX3904" s="60"/>
      <c r="ESY3904" s="59"/>
      <c r="ESZ3904" s="57"/>
      <c r="ETA3904" s="57"/>
      <c r="ETB3904" s="57"/>
      <c r="ETC3904" s="57"/>
      <c r="ETD3904" s="57"/>
      <c r="ETE3904" s="57"/>
      <c r="ETF3904" s="57"/>
      <c r="ETG3904" s="57"/>
      <c r="ETH3904" s="58"/>
      <c r="ETI3904" s="57"/>
      <c r="ETJ3904" s="57"/>
      <c r="ETK3904" s="57"/>
      <c r="ETL3904" s="57"/>
      <c r="ETM3904" s="57"/>
      <c r="ETN3904" s="56"/>
      <c r="ETO3904" s="57"/>
      <c r="ETP3904" s="64"/>
      <c r="ETQ3904" s="64"/>
      <c r="ETR3904" s="64"/>
      <c r="ETS3904" s="64"/>
      <c r="ETT3904" s="62"/>
      <c r="ETU3904" s="63"/>
      <c r="ETV3904" s="62"/>
      <c r="ETW3904" s="62"/>
      <c r="ETX3904" s="61"/>
      <c r="ETY3904" s="60"/>
      <c r="ETZ3904" s="59"/>
      <c r="EUA3904" s="57"/>
      <c r="EUB3904" s="57"/>
      <c r="EUC3904" s="57"/>
      <c r="EUD3904" s="57"/>
      <c r="EUE3904" s="57"/>
      <c r="EUF3904" s="57"/>
      <c r="EUG3904" s="57"/>
      <c r="EUH3904" s="57"/>
      <c r="EUI3904" s="58"/>
      <c r="EUJ3904" s="57"/>
      <c r="EUK3904" s="57"/>
      <c r="EUL3904" s="57"/>
      <c r="EUM3904" s="57"/>
      <c r="EUN3904" s="57"/>
      <c r="EUO3904" s="56"/>
      <c r="EUP3904" s="57"/>
      <c r="EUQ3904" s="64"/>
      <c r="EUR3904" s="64"/>
      <c r="EUS3904" s="64"/>
      <c r="EUT3904" s="64"/>
      <c r="EUU3904" s="62"/>
      <c r="EUV3904" s="63"/>
      <c r="EUW3904" s="62"/>
      <c r="EUX3904" s="62"/>
      <c r="EUY3904" s="61"/>
      <c r="EUZ3904" s="60"/>
      <c r="EVA3904" s="59"/>
      <c r="EVB3904" s="57"/>
      <c r="EVC3904" s="57"/>
      <c r="EVD3904" s="57"/>
      <c r="EVE3904" s="57"/>
      <c r="EVF3904" s="57"/>
      <c r="EVG3904" s="57"/>
      <c r="EVH3904" s="57"/>
      <c r="EVI3904" s="57"/>
      <c r="EVJ3904" s="58"/>
      <c r="EVK3904" s="57"/>
      <c r="EVL3904" s="57"/>
      <c r="EVM3904" s="57"/>
      <c r="EVN3904" s="57"/>
      <c r="EVO3904" s="57"/>
      <c r="EVP3904" s="56"/>
      <c r="EVQ3904" s="57"/>
      <c r="EVR3904" s="64"/>
      <c r="EVS3904" s="64"/>
      <c r="EVT3904" s="64"/>
      <c r="EVU3904" s="64"/>
      <c r="EVV3904" s="62"/>
      <c r="EVW3904" s="63"/>
      <c r="EVX3904" s="62"/>
      <c r="EVY3904" s="62"/>
      <c r="EVZ3904" s="61"/>
      <c r="EWA3904" s="60"/>
      <c r="EWB3904" s="59"/>
      <c r="EWC3904" s="57"/>
      <c r="EWD3904" s="57"/>
      <c r="EWE3904" s="57"/>
      <c r="EWF3904" s="57"/>
      <c r="EWG3904" s="57"/>
      <c r="EWH3904" s="57"/>
      <c r="EWI3904" s="57"/>
      <c r="EWJ3904" s="57"/>
      <c r="EWK3904" s="58"/>
      <c r="EWL3904" s="57"/>
      <c r="EWM3904" s="57"/>
      <c r="EWN3904" s="57"/>
      <c r="EWO3904" s="57"/>
      <c r="EWP3904" s="57"/>
      <c r="EWQ3904" s="56"/>
      <c r="EWR3904" s="57"/>
      <c r="EWS3904" s="64"/>
      <c r="EWT3904" s="64"/>
      <c r="EWU3904" s="64"/>
      <c r="EWV3904" s="64"/>
      <c r="EWW3904" s="62"/>
      <c r="EWX3904" s="63"/>
      <c r="EWY3904" s="62"/>
      <c r="EWZ3904" s="62"/>
      <c r="EXA3904" s="61"/>
      <c r="EXB3904" s="60"/>
      <c r="EXC3904" s="59"/>
      <c r="EXD3904" s="57"/>
      <c r="EXE3904" s="57"/>
      <c r="EXF3904" s="57"/>
      <c r="EXG3904" s="57"/>
      <c r="EXH3904" s="57"/>
      <c r="EXI3904" s="57"/>
      <c r="EXJ3904" s="57"/>
      <c r="EXK3904" s="57"/>
      <c r="EXL3904" s="58"/>
      <c r="EXM3904" s="57"/>
      <c r="EXN3904" s="57"/>
      <c r="EXO3904" s="57"/>
      <c r="EXP3904" s="57"/>
      <c r="EXQ3904" s="57"/>
      <c r="EXR3904" s="56"/>
      <c r="EXS3904" s="57"/>
      <c r="EXT3904" s="64"/>
      <c r="EXU3904" s="64"/>
      <c r="EXV3904" s="64"/>
      <c r="EXW3904" s="64"/>
      <c r="EXX3904" s="62"/>
      <c r="EXY3904" s="63"/>
      <c r="EXZ3904" s="62"/>
      <c r="EYA3904" s="62"/>
      <c r="EYB3904" s="61"/>
      <c r="EYC3904" s="60"/>
      <c r="EYD3904" s="59"/>
      <c r="EYE3904" s="57"/>
      <c r="EYF3904" s="57"/>
      <c r="EYG3904" s="57"/>
      <c r="EYH3904" s="57"/>
      <c r="EYI3904" s="57"/>
      <c r="EYJ3904" s="57"/>
      <c r="EYK3904" s="57"/>
      <c r="EYL3904" s="57"/>
      <c r="EYM3904" s="58"/>
      <c r="EYN3904" s="57"/>
      <c r="EYO3904" s="57"/>
      <c r="EYP3904" s="57"/>
      <c r="EYQ3904" s="57"/>
      <c r="EYR3904" s="57"/>
      <c r="EYS3904" s="56"/>
      <c r="EYT3904" s="57"/>
      <c r="EYU3904" s="64"/>
      <c r="EYV3904" s="64"/>
      <c r="EYW3904" s="64"/>
      <c r="EYX3904" s="64"/>
      <c r="EYY3904" s="62"/>
      <c r="EYZ3904" s="63"/>
      <c r="EZA3904" s="62"/>
      <c r="EZB3904" s="62"/>
      <c r="EZC3904" s="61"/>
      <c r="EZD3904" s="60"/>
      <c r="EZE3904" s="59"/>
      <c r="EZF3904" s="57"/>
      <c r="EZG3904" s="57"/>
      <c r="EZH3904" s="57"/>
      <c r="EZI3904" s="57"/>
      <c r="EZJ3904" s="57"/>
      <c r="EZK3904" s="57"/>
      <c r="EZL3904" s="57"/>
      <c r="EZM3904" s="57"/>
      <c r="EZN3904" s="58"/>
      <c r="EZO3904" s="57"/>
      <c r="EZP3904" s="57"/>
      <c r="EZQ3904" s="57"/>
      <c r="EZR3904" s="57"/>
      <c r="EZS3904" s="57"/>
      <c r="EZT3904" s="56"/>
      <c r="EZU3904" s="57"/>
      <c r="EZV3904" s="64"/>
      <c r="EZW3904" s="64"/>
      <c r="EZX3904" s="64"/>
      <c r="EZY3904" s="64"/>
      <c r="EZZ3904" s="62"/>
      <c r="FAA3904" s="63"/>
      <c r="FAB3904" s="62"/>
      <c r="FAC3904" s="62"/>
      <c r="FAD3904" s="61"/>
      <c r="FAE3904" s="60"/>
      <c r="FAF3904" s="59"/>
      <c r="FAG3904" s="57"/>
      <c r="FAH3904" s="57"/>
      <c r="FAI3904" s="57"/>
      <c r="FAJ3904" s="57"/>
      <c r="FAK3904" s="57"/>
      <c r="FAL3904" s="57"/>
      <c r="FAM3904" s="57"/>
      <c r="FAN3904" s="57"/>
      <c r="FAO3904" s="58"/>
      <c r="FAP3904" s="57"/>
      <c r="FAQ3904" s="57"/>
      <c r="FAR3904" s="57"/>
      <c r="FAS3904" s="57"/>
      <c r="FAT3904" s="57"/>
      <c r="FAU3904" s="56"/>
      <c r="FAV3904" s="57"/>
      <c r="FAW3904" s="64"/>
      <c r="FAX3904" s="64"/>
      <c r="FAY3904" s="64"/>
      <c r="FAZ3904" s="64"/>
      <c r="FBA3904" s="62"/>
      <c r="FBB3904" s="63"/>
      <c r="FBC3904" s="62"/>
      <c r="FBD3904" s="62"/>
      <c r="FBE3904" s="61"/>
      <c r="FBF3904" s="60"/>
      <c r="FBG3904" s="59"/>
      <c r="FBH3904" s="57"/>
      <c r="FBI3904" s="57"/>
      <c r="FBJ3904" s="57"/>
      <c r="FBK3904" s="57"/>
      <c r="FBL3904" s="57"/>
      <c r="FBM3904" s="57"/>
      <c r="FBN3904" s="57"/>
      <c r="FBO3904" s="57"/>
      <c r="FBP3904" s="58"/>
      <c r="FBQ3904" s="57"/>
      <c r="FBR3904" s="57"/>
      <c r="FBS3904" s="57"/>
      <c r="FBT3904" s="57"/>
      <c r="FBU3904" s="57"/>
      <c r="FBV3904" s="56"/>
      <c r="FBW3904" s="57"/>
      <c r="FBX3904" s="64"/>
      <c r="FBY3904" s="64"/>
      <c r="FBZ3904" s="64"/>
      <c r="FCA3904" s="64"/>
      <c r="FCB3904" s="62"/>
      <c r="FCC3904" s="63"/>
      <c r="FCD3904" s="62"/>
      <c r="FCE3904" s="62"/>
      <c r="FCF3904" s="61"/>
      <c r="FCG3904" s="60"/>
      <c r="FCH3904" s="59"/>
      <c r="FCI3904" s="57"/>
      <c r="FCJ3904" s="57"/>
      <c r="FCK3904" s="57"/>
      <c r="FCL3904" s="57"/>
      <c r="FCM3904" s="57"/>
      <c r="FCN3904" s="57"/>
      <c r="FCO3904" s="57"/>
      <c r="FCP3904" s="57"/>
      <c r="FCQ3904" s="58"/>
      <c r="FCR3904" s="57"/>
      <c r="FCS3904" s="57"/>
      <c r="FCT3904" s="57"/>
      <c r="FCU3904" s="57"/>
      <c r="FCV3904" s="57"/>
      <c r="FCW3904" s="56"/>
      <c r="FCX3904" s="57"/>
      <c r="FCY3904" s="64"/>
      <c r="FCZ3904" s="64"/>
      <c r="FDA3904" s="64"/>
      <c r="FDB3904" s="64"/>
      <c r="FDC3904" s="62"/>
      <c r="FDD3904" s="63"/>
      <c r="FDE3904" s="62"/>
      <c r="FDF3904" s="62"/>
      <c r="FDG3904" s="61"/>
      <c r="FDH3904" s="60"/>
      <c r="FDI3904" s="59"/>
      <c r="FDJ3904" s="57"/>
      <c r="FDK3904" s="57"/>
      <c r="FDL3904" s="57"/>
      <c r="FDM3904" s="57"/>
      <c r="FDN3904" s="57"/>
      <c r="FDO3904" s="57"/>
      <c r="FDP3904" s="57"/>
      <c r="FDQ3904" s="57"/>
      <c r="FDR3904" s="58"/>
      <c r="FDS3904" s="57"/>
      <c r="FDT3904" s="57"/>
      <c r="FDU3904" s="57"/>
      <c r="FDV3904" s="57"/>
      <c r="FDW3904" s="57"/>
      <c r="FDX3904" s="56"/>
      <c r="FDY3904" s="57"/>
      <c r="FDZ3904" s="64"/>
      <c r="FEA3904" s="64"/>
      <c r="FEB3904" s="64"/>
      <c r="FEC3904" s="64"/>
      <c r="FED3904" s="62"/>
      <c r="FEE3904" s="63"/>
      <c r="FEF3904" s="62"/>
      <c r="FEG3904" s="62"/>
      <c r="FEH3904" s="61"/>
      <c r="FEI3904" s="60"/>
      <c r="FEJ3904" s="59"/>
      <c r="FEK3904" s="57"/>
      <c r="FEL3904" s="57"/>
      <c r="FEM3904" s="57"/>
      <c r="FEN3904" s="57"/>
      <c r="FEO3904" s="57"/>
      <c r="FEP3904" s="57"/>
      <c r="FEQ3904" s="57"/>
      <c r="FER3904" s="57"/>
      <c r="FES3904" s="58"/>
      <c r="FET3904" s="57"/>
      <c r="FEU3904" s="57"/>
      <c r="FEV3904" s="57"/>
      <c r="FEW3904" s="57"/>
      <c r="FEX3904" s="57"/>
      <c r="FEY3904" s="56"/>
      <c r="FEZ3904" s="57"/>
      <c r="FFA3904" s="64"/>
      <c r="FFB3904" s="64"/>
      <c r="FFC3904" s="64"/>
      <c r="FFD3904" s="64"/>
      <c r="FFE3904" s="62"/>
      <c r="FFF3904" s="63"/>
      <c r="FFG3904" s="62"/>
      <c r="FFH3904" s="62"/>
      <c r="FFI3904" s="61"/>
      <c r="FFJ3904" s="60"/>
      <c r="FFK3904" s="59"/>
      <c r="FFL3904" s="57"/>
      <c r="FFM3904" s="57"/>
      <c r="FFN3904" s="57"/>
      <c r="FFO3904" s="57"/>
      <c r="FFP3904" s="57"/>
      <c r="FFQ3904" s="57"/>
      <c r="FFR3904" s="57"/>
      <c r="FFS3904" s="57"/>
      <c r="FFT3904" s="58"/>
      <c r="FFU3904" s="57"/>
      <c r="FFV3904" s="57"/>
      <c r="FFW3904" s="57"/>
      <c r="FFX3904" s="57"/>
      <c r="FFY3904" s="57"/>
      <c r="FFZ3904" s="56"/>
      <c r="FGA3904" s="57"/>
      <c r="FGB3904" s="64"/>
      <c r="FGC3904" s="64"/>
      <c r="FGD3904" s="64"/>
      <c r="FGE3904" s="64"/>
      <c r="FGF3904" s="62"/>
      <c r="FGG3904" s="63"/>
      <c r="FGH3904" s="62"/>
      <c r="FGI3904" s="62"/>
      <c r="FGJ3904" s="61"/>
      <c r="FGK3904" s="60"/>
      <c r="FGL3904" s="59"/>
      <c r="FGM3904" s="57"/>
      <c r="FGN3904" s="57"/>
      <c r="FGO3904" s="57"/>
      <c r="FGP3904" s="57"/>
      <c r="FGQ3904" s="57"/>
      <c r="FGR3904" s="57"/>
      <c r="FGS3904" s="57"/>
      <c r="FGT3904" s="57"/>
      <c r="FGU3904" s="58"/>
      <c r="FGV3904" s="57"/>
      <c r="FGW3904" s="57"/>
      <c r="FGX3904" s="57"/>
      <c r="FGY3904" s="57"/>
      <c r="FGZ3904" s="57"/>
      <c r="FHA3904" s="56"/>
      <c r="FHB3904" s="57"/>
      <c r="FHC3904" s="64"/>
      <c r="FHD3904" s="64"/>
      <c r="FHE3904" s="64"/>
      <c r="FHF3904" s="64"/>
      <c r="FHG3904" s="62"/>
      <c r="FHH3904" s="63"/>
      <c r="FHI3904" s="62"/>
      <c r="FHJ3904" s="62"/>
      <c r="FHK3904" s="61"/>
      <c r="FHL3904" s="60"/>
      <c r="FHM3904" s="59"/>
      <c r="FHN3904" s="57"/>
      <c r="FHO3904" s="57"/>
      <c r="FHP3904" s="57"/>
      <c r="FHQ3904" s="57"/>
      <c r="FHR3904" s="57"/>
      <c r="FHS3904" s="57"/>
      <c r="FHT3904" s="57"/>
      <c r="FHU3904" s="57"/>
      <c r="FHV3904" s="58"/>
      <c r="FHW3904" s="57"/>
      <c r="FHX3904" s="57"/>
      <c r="FHY3904" s="57"/>
      <c r="FHZ3904" s="57"/>
      <c r="FIA3904" s="57"/>
      <c r="FIB3904" s="56"/>
      <c r="FIC3904" s="57"/>
      <c r="FID3904" s="64"/>
      <c r="FIE3904" s="64"/>
      <c r="FIF3904" s="64"/>
      <c r="FIG3904" s="64"/>
      <c r="FIH3904" s="62"/>
      <c r="FII3904" s="63"/>
      <c r="FIJ3904" s="62"/>
      <c r="FIK3904" s="62"/>
      <c r="FIL3904" s="61"/>
      <c r="FIM3904" s="60"/>
      <c r="FIN3904" s="59"/>
      <c r="FIO3904" s="57"/>
      <c r="FIP3904" s="57"/>
      <c r="FIQ3904" s="57"/>
      <c r="FIR3904" s="57"/>
      <c r="FIS3904" s="57"/>
      <c r="FIT3904" s="57"/>
      <c r="FIU3904" s="57"/>
      <c r="FIV3904" s="57"/>
      <c r="FIW3904" s="58"/>
      <c r="FIX3904" s="57"/>
      <c r="FIY3904" s="57"/>
      <c r="FIZ3904" s="57"/>
      <c r="FJA3904" s="57"/>
      <c r="FJB3904" s="57"/>
      <c r="FJC3904" s="56"/>
      <c r="FJD3904" s="57"/>
      <c r="FJE3904" s="64"/>
      <c r="FJF3904" s="64"/>
      <c r="FJG3904" s="64"/>
      <c r="FJH3904" s="64"/>
      <c r="FJI3904" s="62"/>
      <c r="FJJ3904" s="63"/>
      <c r="FJK3904" s="62"/>
      <c r="FJL3904" s="62"/>
      <c r="FJM3904" s="61"/>
      <c r="FJN3904" s="60"/>
      <c r="FJO3904" s="59"/>
      <c r="FJP3904" s="57"/>
      <c r="FJQ3904" s="57"/>
      <c r="FJR3904" s="57"/>
      <c r="FJS3904" s="57"/>
      <c r="FJT3904" s="57"/>
      <c r="FJU3904" s="57"/>
      <c r="FJV3904" s="57"/>
      <c r="FJW3904" s="57"/>
      <c r="FJX3904" s="58"/>
      <c r="FJY3904" s="57"/>
      <c r="FJZ3904" s="57"/>
      <c r="FKA3904" s="57"/>
      <c r="FKB3904" s="57"/>
      <c r="FKC3904" s="57"/>
      <c r="FKD3904" s="56"/>
      <c r="FKE3904" s="57"/>
      <c r="FKF3904" s="64"/>
      <c r="FKG3904" s="64"/>
      <c r="FKH3904" s="64"/>
      <c r="FKI3904" s="64"/>
      <c r="FKJ3904" s="62"/>
      <c r="FKK3904" s="63"/>
      <c r="FKL3904" s="62"/>
      <c r="FKM3904" s="62"/>
      <c r="FKN3904" s="61"/>
      <c r="FKO3904" s="60"/>
      <c r="FKP3904" s="59"/>
      <c r="FKQ3904" s="57"/>
      <c r="FKR3904" s="57"/>
      <c r="FKS3904" s="57"/>
      <c r="FKT3904" s="57"/>
      <c r="FKU3904" s="57"/>
      <c r="FKV3904" s="57"/>
      <c r="FKW3904" s="57"/>
      <c r="FKX3904" s="57"/>
      <c r="FKY3904" s="58"/>
      <c r="FKZ3904" s="57"/>
      <c r="FLA3904" s="57"/>
      <c r="FLB3904" s="57"/>
      <c r="FLC3904" s="57"/>
      <c r="FLD3904" s="57"/>
      <c r="FLE3904" s="56"/>
      <c r="FLF3904" s="57"/>
      <c r="FLG3904" s="64"/>
      <c r="FLH3904" s="64"/>
      <c r="FLI3904" s="64"/>
      <c r="FLJ3904" s="64"/>
      <c r="FLK3904" s="62"/>
      <c r="FLL3904" s="63"/>
      <c r="FLM3904" s="62"/>
      <c r="FLN3904" s="62"/>
      <c r="FLO3904" s="61"/>
      <c r="FLP3904" s="60"/>
      <c r="FLQ3904" s="59"/>
      <c r="FLR3904" s="57"/>
      <c r="FLS3904" s="57"/>
      <c r="FLT3904" s="57"/>
      <c r="FLU3904" s="57"/>
      <c r="FLV3904" s="57"/>
      <c r="FLW3904" s="57"/>
      <c r="FLX3904" s="57"/>
      <c r="FLY3904" s="57"/>
      <c r="FLZ3904" s="58"/>
      <c r="FMA3904" s="57"/>
      <c r="FMB3904" s="57"/>
      <c r="FMC3904" s="57"/>
      <c r="FMD3904" s="57"/>
      <c r="FME3904" s="57"/>
      <c r="FMF3904" s="56"/>
      <c r="FMG3904" s="57"/>
      <c r="FMH3904" s="64"/>
      <c r="FMI3904" s="64"/>
      <c r="FMJ3904" s="64"/>
      <c r="FMK3904" s="64"/>
      <c r="FML3904" s="62"/>
      <c r="FMM3904" s="63"/>
      <c r="FMN3904" s="62"/>
      <c r="FMO3904" s="62"/>
      <c r="FMP3904" s="61"/>
      <c r="FMQ3904" s="60"/>
      <c r="FMR3904" s="59"/>
      <c r="FMS3904" s="57"/>
      <c r="FMT3904" s="57"/>
      <c r="FMU3904" s="57"/>
      <c r="FMV3904" s="57"/>
      <c r="FMW3904" s="57"/>
      <c r="FMX3904" s="57"/>
      <c r="FMY3904" s="57"/>
      <c r="FMZ3904" s="57"/>
      <c r="FNA3904" s="58"/>
      <c r="FNB3904" s="57"/>
      <c r="FNC3904" s="57"/>
      <c r="FND3904" s="57"/>
      <c r="FNE3904" s="57"/>
      <c r="FNF3904" s="57"/>
      <c r="FNG3904" s="56"/>
      <c r="FNH3904" s="57"/>
      <c r="FNI3904" s="64"/>
      <c r="FNJ3904" s="64"/>
      <c r="FNK3904" s="64"/>
      <c r="FNL3904" s="64"/>
      <c r="FNM3904" s="62"/>
      <c r="FNN3904" s="63"/>
      <c r="FNO3904" s="62"/>
      <c r="FNP3904" s="62"/>
      <c r="FNQ3904" s="61"/>
      <c r="FNR3904" s="60"/>
      <c r="FNS3904" s="59"/>
      <c r="FNT3904" s="57"/>
      <c r="FNU3904" s="57"/>
      <c r="FNV3904" s="57"/>
      <c r="FNW3904" s="57"/>
      <c r="FNX3904" s="57"/>
      <c r="FNY3904" s="57"/>
      <c r="FNZ3904" s="57"/>
      <c r="FOA3904" s="57"/>
      <c r="FOB3904" s="58"/>
      <c r="FOC3904" s="57"/>
      <c r="FOD3904" s="57"/>
      <c r="FOE3904" s="57"/>
      <c r="FOF3904" s="57"/>
      <c r="FOG3904" s="57"/>
      <c r="FOH3904" s="56"/>
      <c r="FOI3904" s="57"/>
      <c r="FOJ3904" s="64"/>
      <c r="FOK3904" s="64"/>
      <c r="FOL3904" s="64"/>
      <c r="FOM3904" s="64"/>
      <c r="FON3904" s="62"/>
      <c r="FOO3904" s="63"/>
      <c r="FOP3904" s="62"/>
      <c r="FOQ3904" s="62"/>
      <c r="FOR3904" s="61"/>
      <c r="FOS3904" s="60"/>
      <c r="FOT3904" s="59"/>
      <c r="FOU3904" s="57"/>
      <c r="FOV3904" s="57"/>
      <c r="FOW3904" s="57"/>
      <c r="FOX3904" s="57"/>
      <c r="FOY3904" s="57"/>
      <c r="FOZ3904" s="57"/>
      <c r="FPA3904" s="57"/>
      <c r="FPB3904" s="57"/>
      <c r="FPC3904" s="58"/>
      <c r="FPD3904" s="57"/>
      <c r="FPE3904" s="57"/>
      <c r="FPF3904" s="57"/>
      <c r="FPG3904" s="57"/>
      <c r="FPH3904" s="57"/>
      <c r="FPI3904" s="56"/>
      <c r="FPJ3904" s="57"/>
      <c r="FPK3904" s="64"/>
      <c r="FPL3904" s="64"/>
      <c r="FPM3904" s="64"/>
      <c r="FPN3904" s="64"/>
      <c r="FPO3904" s="62"/>
      <c r="FPP3904" s="63"/>
      <c r="FPQ3904" s="62"/>
      <c r="FPR3904" s="62"/>
      <c r="FPS3904" s="61"/>
      <c r="FPT3904" s="60"/>
      <c r="FPU3904" s="59"/>
      <c r="FPV3904" s="57"/>
      <c r="FPW3904" s="57"/>
      <c r="FPX3904" s="57"/>
      <c r="FPY3904" s="57"/>
      <c r="FPZ3904" s="57"/>
      <c r="FQA3904" s="57"/>
      <c r="FQB3904" s="57"/>
      <c r="FQC3904" s="57"/>
      <c r="FQD3904" s="58"/>
      <c r="FQE3904" s="57"/>
      <c r="FQF3904" s="57"/>
      <c r="FQG3904" s="57"/>
      <c r="FQH3904" s="57"/>
      <c r="FQI3904" s="57"/>
      <c r="FQJ3904" s="56"/>
      <c r="FQK3904" s="57"/>
      <c r="FQL3904" s="64"/>
      <c r="FQM3904" s="64"/>
      <c r="FQN3904" s="64"/>
      <c r="FQO3904" s="64"/>
      <c r="FQP3904" s="62"/>
      <c r="FQQ3904" s="63"/>
      <c r="FQR3904" s="62"/>
      <c r="FQS3904" s="62"/>
      <c r="FQT3904" s="61"/>
      <c r="FQU3904" s="60"/>
      <c r="FQV3904" s="59"/>
      <c r="FQW3904" s="57"/>
      <c r="FQX3904" s="57"/>
      <c r="FQY3904" s="57"/>
      <c r="FQZ3904" s="57"/>
      <c r="FRA3904" s="57"/>
      <c r="FRB3904" s="57"/>
      <c r="FRC3904" s="57"/>
      <c r="FRD3904" s="57"/>
      <c r="FRE3904" s="58"/>
      <c r="FRF3904" s="57"/>
      <c r="FRG3904" s="57"/>
      <c r="FRH3904" s="57"/>
      <c r="FRI3904" s="57"/>
      <c r="FRJ3904" s="57"/>
      <c r="FRK3904" s="56"/>
      <c r="FRL3904" s="57"/>
      <c r="FRM3904" s="64"/>
      <c r="FRN3904" s="64"/>
      <c r="FRO3904" s="64"/>
      <c r="FRP3904" s="64"/>
      <c r="FRQ3904" s="62"/>
      <c r="FRR3904" s="63"/>
      <c r="FRS3904" s="62"/>
      <c r="FRT3904" s="62"/>
      <c r="FRU3904" s="61"/>
      <c r="FRV3904" s="60"/>
      <c r="FRW3904" s="59"/>
      <c r="FRX3904" s="57"/>
      <c r="FRY3904" s="57"/>
      <c r="FRZ3904" s="57"/>
      <c r="FSA3904" s="57"/>
      <c r="FSB3904" s="57"/>
      <c r="FSC3904" s="57"/>
      <c r="FSD3904" s="57"/>
      <c r="FSE3904" s="57"/>
      <c r="FSF3904" s="58"/>
      <c r="FSG3904" s="57"/>
      <c r="FSH3904" s="57"/>
      <c r="FSI3904" s="57"/>
      <c r="FSJ3904" s="57"/>
      <c r="FSK3904" s="57"/>
      <c r="FSL3904" s="56"/>
      <c r="FSM3904" s="57"/>
      <c r="FSN3904" s="64"/>
      <c r="FSO3904" s="64"/>
      <c r="FSP3904" s="64"/>
      <c r="FSQ3904" s="64"/>
      <c r="FSR3904" s="62"/>
      <c r="FSS3904" s="63"/>
      <c r="FST3904" s="62"/>
      <c r="FSU3904" s="62"/>
      <c r="FSV3904" s="61"/>
      <c r="FSW3904" s="60"/>
      <c r="FSX3904" s="59"/>
      <c r="FSY3904" s="57"/>
      <c r="FSZ3904" s="57"/>
      <c r="FTA3904" s="57"/>
      <c r="FTB3904" s="57"/>
      <c r="FTC3904" s="57"/>
      <c r="FTD3904" s="57"/>
      <c r="FTE3904" s="57"/>
      <c r="FTF3904" s="57"/>
      <c r="FTG3904" s="58"/>
      <c r="FTH3904" s="57"/>
      <c r="FTI3904" s="57"/>
      <c r="FTJ3904" s="57"/>
      <c r="FTK3904" s="57"/>
      <c r="FTL3904" s="57"/>
      <c r="FTM3904" s="56"/>
      <c r="FTN3904" s="57"/>
      <c r="FTO3904" s="64"/>
      <c r="FTP3904" s="64"/>
      <c r="FTQ3904" s="64"/>
      <c r="FTR3904" s="64"/>
      <c r="FTS3904" s="62"/>
      <c r="FTT3904" s="63"/>
      <c r="FTU3904" s="62"/>
      <c r="FTV3904" s="62"/>
      <c r="FTW3904" s="61"/>
      <c r="FTX3904" s="60"/>
      <c r="FTY3904" s="59"/>
      <c r="FTZ3904" s="57"/>
      <c r="FUA3904" s="57"/>
      <c r="FUB3904" s="57"/>
      <c r="FUC3904" s="57"/>
      <c r="FUD3904" s="57"/>
      <c r="FUE3904" s="57"/>
      <c r="FUF3904" s="57"/>
      <c r="FUG3904" s="57"/>
      <c r="FUH3904" s="58"/>
      <c r="FUI3904" s="57"/>
      <c r="FUJ3904" s="57"/>
      <c r="FUK3904" s="57"/>
      <c r="FUL3904" s="57"/>
      <c r="FUM3904" s="57"/>
      <c r="FUN3904" s="56"/>
      <c r="FUO3904" s="57"/>
      <c r="FUP3904" s="64"/>
      <c r="FUQ3904" s="64"/>
      <c r="FUR3904" s="64"/>
      <c r="FUS3904" s="64"/>
      <c r="FUT3904" s="62"/>
      <c r="FUU3904" s="63"/>
      <c r="FUV3904" s="62"/>
      <c r="FUW3904" s="62"/>
      <c r="FUX3904" s="61"/>
      <c r="FUY3904" s="60"/>
      <c r="FUZ3904" s="59"/>
      <c r="FVA3904" s="57"/>
      <c r="FVB3904" s="57"/>
      <c r="FVC3904" s="57"/>
      <c r="FVD3904" s="57"/>
      <c r="FVE3904" s="57"/>
      <c r="FVF3904" s="57"/>
      <c r="FVG3904" s="57"/>
      <c r="FVH3904" s="57"/>
      <c r="FVI3904" s="58"/>
      <c r="FVJ3904" s="57"/>
      <c r="FVK3904" s="57"/>
      <c r="FVL3904" s="57"/>
      <c r="FVM3904" s="57"/>
      <c r="FVN3904" s="57"/>
      <c r="FVO3904" s="56"/>
      <c r="FVP3904" s="57"/>
      <c r="FVQ3904" s="64"/>
      <c r="FVR3904" s="64"/>
      <c r="FVS3904" s="64"/>
      <c r="FVT3904" s="64"/>
      <c r="FVU3904" s="62"/>
      <c r="FVV3904" s="63"/>
      <c r="FVW3904" s="62"/>
      <c r="FVX3904" s="62"/>
      <c r="FVY3904" s="61"/>
      <c r="FVZ3904" s="60"/>
      <c r="FWA3904" s="59"/>
      <c r="FWB3904" s="57"/>
      <c r="FWC3904" s="57"/>
      <c r="FWD3904" s="57"/>
      <c r="FWE3904" s="57"/>
      <c r="FWF3904" s="57"/>
      <c r="FWG3904" s="57"/>
      <c r="FWH3904" s="57"/>
      <c r="FWI3904" s="57"/>
      <c r="FWJ3904" s="58"/>
      <c r="FWK3904" s="57"/>
      <c r="FWL3904" s="57"/>
      <c r="FWM3904" s="57"/>
      <c r="FWN3904" s="57"/>
      <c r="FWO3904" s="57"/>
      <c r="FWP3904" s="56"/>
      <c r="FWQ3904" s="57"/>
      <c r="FWR3904" s="64"/>
      <c r="FWS3904" s="64"/>
      <c r="FWT3904" s="64"/>
      <c r="FWU3904" s="64"/>
      <c r="FWV3904" s="62"/>
      <c r="FWW3904" s="63"/>
      <c r="FWX3904" s="62"/>
      <c r="FWY3904" s="62"/>
      <c r="FWZ3904" s="61"/>
      <c r="FXA3904" s="60"/>
      <c r="FXB3904" s="59"/>
      <c r="FXC3904" s="57"/>
      <c r="FXD3904" s="57"/>
      <c r="FXE3904" s="57"/>
      <c r="FXF3904" s="57"/>
      <c r="FXG3904" s="57"/>
      <c r="FXH3904" s="57"/>
      <c r="FXI3904" s="57"/>
      <c r="FXJ3904" s="57"/>
      <c r="FXK3904" s="58"/>
      <c r="FXL3904" s="57"/>
      <c r="FXM3904" s="57"/>
      <c r="FXN3904" s="57"/>
      <c r="FXO3904" s="57"/>
      <c r="FXP3904" s="57"/>
      <c r="FXQ3904" s="56"/>
      <c r="FXR3904" s="57"/>
      <c r="FXS3904" s="64"/>
      <c r="FXT3904" s="64"/>
      <c r="FXU3904" s="64"/>
      <c r="FXV3904" s="64"/>
      <c r="FXW3904" s="62"/>
      <c r="FXX3904" s="63"/>
      <c r="FXY3904" s="62"/>
      <c r="FXZ3904" s="62"/>
      <c r="FYA3904" s="61"/>
      <c r="FYB3904" s="60"/>
      <c r="FYC3904" s="59"/>
      <c r="FYD3904" s="57"/>
      <c r="FYE3904" s="57"/>
      <c r="FYF3904" s="57"/>
      <c r="FYG3904" s="57"/>
      <c r="FYH3904" s="57"/>
      <c r="FYI3904" s="57"/>
      <c r="FYJ3904" s="57"/>
      <c r="FYK3904" s="57"/>
      <c r="FYL3904" s="58"/>
      <c r="FYM3904" s="57"/>
      <c r="FYN3904" s="57"/>
      <c r="FYO3904" s="57"/>
      <c r="FYP3904" s="57"/>
      <c r="FYQ3904" s="57"/>
      <c r="FYR3904" s="56"/>
      <c r="FYS3904" s="57"/>
      <c r="FYT3904" s="64"/>
      <c r="FYU3904" s="64"/>
      <c r="FYV3904" s="64"/>
      <c r="FYW3904" s="64"/>
      <c r="FYX3904" s="62"/>
      <c r="FYY3904" s="63"/>
      <c r="FYZ3904" s="62"/>
      <c r="FZA3904" s="62"/>
      <c r="FZB3904" s="61"/>
      <c r="FZC3904" s="60"/>
      <c r="FZD3904" s="59"/>
      <c r="FZE3904" s="57"/>
      <c r="FZF3904" s="57"/>
      <c r="FZG3904" s="57"/>
      <c r="FZH3904" s="57"/>
      <c r="FZI3904" s="57"/>
      <c r="FZJ3904" s="57"/>
      <c r="FZK3904" s="57"/>
      <c r="FZL3904" s="57"/>
      <c r="FZM3904" s="58"/>
      <c r="FZN3904" s="57"/>
      <c r="FZO3904" s="57"/>
      <c r="FZP3904" s="57"/>
      <c r="FZQ3904" s="57"/>
      <c r="FZR3904" s="57"/>
      <c r="FZS3904" s="56"/>
      <c r="FZT3904" s="57"/>
      <c r="FZU3904" s="64"/>
      <c r="FZV3904" s="64"/>
      <c r="FZW3904" s="64"/>
      <c r="FZX3904" s="64"/>
      <c r="FZY3904" s="62"/>
      <c r="FZZ3904" s="63"/>
      <c r="GAA3904" s="62"/>
      <c r="GAB3904" s="62"/>
      <c r="GAC3904" s="61"/>
      <c r="GAD3904" s="60"/>
      <c r="GAE3904" s="59"/>
      <c r="GAF3904" s="57"/>
      <c r="GAG3904" s="57"/>
      <c r="GAH3904" s="57"/>
      <c r="GAI3904" s="57"/>
      <c r="GAJ3904" s="57"/>
      <c r="GAK3904" s="57"/>
      <c r="GAL3904" s="57"/>
      <c r="GAM3904" s="57"/>
      <c r="GAN3904" s="58"/>
      <c r="GAO3904" s="57"/>
      <c r="GAP3904" s="57"/>
      <c r="GAQ3904" s="57"/>
      <c r="GAR3904" s="57"/>
      <c r="GAS3904" s="57"/>
      <c r="GAT3904" s="56"/>
      <c r="GAU3904" s="57"/>
      <c r="GAV3904" s="64"/>
      <c r="GAW3904" s="64"/>
      <c r="GAX3904" s="64"/>
      <c r="GAY3904" s="64"/>
      <c r="GAZ3904" s="62"/>
      <c r="GBA3904" s="63"/>
      <c r="GBB3904" s="62"/>
      <c r="GBC3904" s="62"/>
      <c r="GBD3904" s="61"/>
      <c r="GBE3904" s="60"/>
      <c r="GBF3904" s="59"/>
      <c r="GBG3904" s="57"/>
      <c r="GBH3904" s="57"/>
      <c r="GBI3904" s="57"/>
      <c r="GBJ3904" s="57"/>
      <c r="GBK3904" s="57"/>
      <c r="GBL3904" s="57"/>
      <c r="GBM3904" s="57"/>
      <c r="GBN3904" s="57"/>
      <c r="GBO3904" s="58"/>
      <c r="GBP3904" s="57"/>
      <c r="GBQ3904" s="57"/>
      <c r="GBR3904" s="57"/>
      <c r="GBS3904" s="57"/>
      <c r="GBT3904" s="57"/>
      <c r="GBU3904" s="56"/>
      <c r="GBV3904" s="57"/>
      <c r="GBW3904" s="64"/>
      <c r="GBX3904" s="64"/>
      <c r="GBY3904" s="64"/>
      <c r="GBZ3904" s="64"/>
      <c r="GCA3904" s="62"/>
      <c r="GCB3904" s="63"/>
      <c r="GCC3904" s="62"/>
      <c r="GCD3904" s="62"/>
      <c r="GCE3904" s="61"/>
      <c r="GCF3904" s="60"/>
      <c r="GCG3904" s="59"/>
      <c r="GCH3904" s="57"/>
      <c r="GCI3904" s="57"/>
      <c r="GCJ3904" s="57"/>
      <c r="GCK3904" s="57"/>
      <c r="GCL3904" s="57"/>
      <c r="GCM3904" s="57"/>
      <c r="GCN3904" s="57"/>
      <c r="GCO3904" s="57"/>
      <c r="GCP3904" s="58"/>
      <c r="GCQ3904" s="57"/>
      <c r="GCR3904" s="57"/>
      <c r="GCS3904" s="57"/>
      <c r="GCT3904" s="57"/>
      <c r="GCU3904" s="57"/>
      <c r="GCV3904" s="56"/>
      <c r="GCW3904" s="57"/>
      <c r="GCX3904" s="64"/>
      <c r="GCY3904" s="64"/>
      <c r="GCZ3904" s="64"/>
      <c r="GDA3904" s="64"/>
      <c r="GDB3904" s="62"/>
      <c r="GDC3904" s="63"/>
      <c r="GDD3904" s="62"/>
      <c r="GDE3904" s="62"/>
      <c r="GDF3904" s="61"/>
      <c r="GDG3904" s="60"/>
      <c r="GDH3904" s="59"/>
      <c r="GDI3904" s="57"/>
      <c r="GDJ3904" s="57"/>
      <c r="GDK3904" s="57"/>
      <c r="GDL3904" s="57"/>
      <c r="GDM3904" s="57"/>
      <c r="GDN3904" s="57"/>
      <c r="GDO3904" s="57"/>
      <c r="GDP3904" s="57"/>
      <c r="GDQ3904" s="58"/>
      <c r="GDR3904" s="57"/>
      <c r="GDS3904" s="57"/>
      <c r="GDT3904" s="57"/>
      <c r="GDU3904" s="57"/>
      <c r="GDV3904" s="57"/>
      <c r="GDW3904" s="56"/>
      <c r="GDX3904" s="57"/>
      <c r="GDY3904" s="64"/>
      <c r="GDZ3904" s="64"/>
      <c r="GEA3904" s="64"/>
      <c r="GEB3904" s="64"/>
      <c r="GEC3904" s="62"/>
      <c r="GED3904" s="63"/>
      <c r="GEE3904" s="62"/>
      <c r="GEF3904" s="62"/>
      <c r="GEG3904" s="61"/>
      <c r="GEH3904" s="60"/>
      <c r="GEI3904" s="59"/>
      <c r="GEJ3904" s="57"/>
      <c r="GEK3904" s="57"/>
      <c r="GEL3904" s="57"/>
      <c r="GEM3904" s="57"/>
      <c r="GEN3904" s="57"/>
      <c r="GEO3904" s="57"/>
      <c r="GEP3904" s="57"/>
      <c r="GEQ3904" s="57"/>
      <c r="GER3904" s="58"/>
      <c r="GES3904" s="57"/>
      <c r="GET3904" s="57"/>
      <c r="GEU3904" s="57"/>
      <c r="GEV3904" s="57"/>
      <c r="GEW3904" s="57"/>
      <c r="GEX3904" s="56"/>
      <c r="GEY3904" s="57"/>
      <c r="GEZ3904" s="64"/>
      <c r="GFA3904" s="64"/>
      <c r="GFB3904" s="64"/>
      <c r="GFC3904" s="64"/>
      <c r="GFD3904" s="62"/>
      <c r="GFE3904" s="63"/>
      <c r="GFF3904" s="62"/>
      <c r="GFG3904" s="62"/>
      <c r="GFH3904" s="61"/>
      <c r="GFI3904" s="60"/>
      <c r="GFJ3904" s="59"/>
      <c r="GFK3904" s="57"/>
      <c r="GFL3904" s="57"/>
      <c r="GFM3904" s="57"/>
      <c r="GFN3904" s="57"/>
      <c r="GFO3904" s="57"/>
      <c r="GFP3904" s="57"/>
      <c r="GFQ3904" s="57"/>
      <c r="GFR3904" s="57"/>
      <c r="GFS3904" s="58"/>
      <c r="GFT3904" s="57"/>
      <c r="GFU3904" s="57"/>
      <c r="GFV3904" s="57"/>
      <c r="GFW3904" s="57"/>
      <c r="GFX3904" s="57"/>
      <c r="GFY3904" s="56"/>
      <c r="GFZ3904" s="57"/>
      <c r="GGA3904" s="64"/>
      <c r="GGB3904" s="64"/>
      <c r="GGC3904" s="64"/>
      <c r="GGD3904" s="64"/>
      <c r="GGE3904" s="62"/>
      <c r="GGF3904" s="63"/>
      <c r="GGG3904" s="62"/>
      <c r="GGH3904" s="62"/>
      <c r="GGI3904" s="61"/>
      <c r="GGJ3904" s="60"/>
      <c r="GGK3904" s="59"/>
      <c r="GGL3904" s="57"/>
      <c r="GGM3904" s="57"/>
      <c r="GGN3904" s="57"/>
      <c r="GGO3904" s="57"/>
      <c r="GGP3904" s="57"/>
      <c r="GGQ3904" s="57"/>
      <c r="GGR3904" s="57"/>
      <c r="GGS3904" s="57"/>
      <c r="GGT3904" s="58"/>
      <c r="GGU3904" s="57"/>
      <c r="GGV3904" s="57"/>
      <c r="GGW3904" s="57"/>
      <c r="GGX3904" s="57"/>
      <c r="GGY3904" s="57"/>
      <c r="GGZ3904" s="56"/>
      <c r="GHA3904" s="57"/>
      <c r="GHB3904" s="64"/>
      <c r="GHC3904" s="64"/>
      <c r="GHD3904" s="64"/>
      <c r="GHE3904" s="64"/>
      <c r="GHF3904" s="62"/>
      <c r="GHG3904" s="63"/>
      <c r="GHH3904" s="62"/>
      <c r="GHI3904" s="62"/>
      <c r="GHJ3904" s="61"/>
      <c r="GHK3904" s="60"/>
      <c r="GHL3904" s="59"/>
      <c r="GHM3904" s="57"/>
      <c r="GHN3904" s="57"/>
      <c r="GHO3904" s="57"/>
      <c r="GHP3904" s="57"/>
      <c r="GHQ3904" s="57"/>
      <c r="GHR3904" s="57"/>
      <c r="GHS3904" s="57"/>
      <c r="GHT3904" s="57"/>
      <c r="GHU3904" s="58"/>
      <c r="GHV3904" s="57"/>
      <c r="GHW3904" s="57"/>
      <c r="GHX3904" s="57"/>
      <c r="GHY3904" s="57"/>
      <c r="GHZ3904" s="57"/>
      <c r="GIA3904" s="56"/>
      <c r="GIB3904" s="57"/>
      <c r="GIC3904" s="64"/>
      <c r="GID3904" s="64"/>
      <c r="GIE3904" s="64"/>
      <c r="GIF3904" s="64"/>
      <c r="GIG3904" s="62"/>
      <c r="GIH3904" s="63"/>
      <c r="GII3904" s="62"/>
      <c r="GIJ3904" s="62"/>
      <c r="GIK3904" s="61"/>
      <c r="GIL3904" s="60"/>
      <c r="GIM3904" s="59"/>
      <c r="GIN3904" s="57"/>
      <c r="GIO3904" s="57"/>
      <c r="GIP3904" s="57"/>
      <c r="GIQ3904" s="57"/>
      <c r="GIR3904" s="57"/>
      <c r="GIS3904" s="57"/>
      <c r="GIT3904" s="57"/>
      <c r="GIU3904" s="57"/>
      <c r="GIV3904" s="58"/>
      <c r="GIW3904" s="57"/>
      <c r="GIX3904" s="57"/>
      <c r="GIY3904" s="57"/>
      <c r="GIZ3904" s="57"/>
      <c r="GJA3904" s="57"/>
      <c r="GJB3904" s="56"/>
      <c r="GJC3904" s="57"/>
      <c r="GJD3904" s="64"/>
      <c r="GJE3904" s="64"/>
      <c r="GJF3904" s="64"/>
      <c r="GJG3904" s="64"/>
      <c r="GJH3904" s="62"/>
      <c r="GJI3904" s="63"/>
      <c r="GJJ3904" s="62"/>
      <c r="GJK3904" s="62"/>
      <c r="GJL3904" s="61"/>
      <c r="GJM3904" s="60"/>
      <c r="GJN3904" s="59"/>
      <c r="GJO3904" s="57"/>
      <c r="GJP3904" s="57"/>
      <c r="GJQ3904" s="57"/>
      <c r="GJR3904" s="57"/>
      <c r="GJS3904" s="57"/>
      <c r="GJT3904" s="57"/>
      <c r="GJU3904" s="57"/>
      <c r="GJV3904" s="57"/>
      <c r="GJW3904" s="58"/>
      <c r="GJX3904" s="57"/>
      <c r="GJY3904" s="57"/>
      <c r="GJZ3904" s="57"/>
      <c r="GKA3904" s="57"/>
      <c r="GKB3904" s="57"/>
      <c r="GKC3904" s="56"/>
      <c r="GKD3904" s="57"/>
      <c r="GKE3904" s="64"/>
      <c r="GKF3904" s="64"/>
      <c r="GKG3904" s="64"/>
      <c r="GKH3904" s="64"/>
      <c r="GKI3904" s="62"/>
      <c r="GKJ3904" s="63"/>
      <c r="GKK3904" s="62"/>
      <c r="GKL3904" s="62"/>
      <c r="GKM3904" s="61"/>
      <c r="GKN3904" s="60"/>
      <c r="GKO3904" s="59"/>
      <c r="GKP3904" s="57"/>
      <c r="GKQ3904" s="57"/>
      <c r="GKR3904" s="57"/>
      <c r="GKS3904" s="57"/>
      <c r="GKT3904" s="57"/>
      <c r="GKU3904" s="57"/>
      <c r="GKV3904" s="57"/>
      <c r="GKW3904" s="57"/>
      <c r="GKX3904" s="58"/>
      <c r="GKY3904" s="57"/>
      <c r="GKZ3904" s="57"/>
      <c r="GLA3904" s="57"/>
      <c r="GLB3904" s="57"/>
      <c r="GLC3904" s="57"/>
      <c r="GLD3904" s="56"/>
      <c r="GLE3904" s="57"/>
      <c r="GLF3904" s="64"/>
      <c r="GLG3904" s="64"/>
      <c r="GLH3904" s="64"/>
      <c r="GLI3904" s="64"/>
      <c r="GLJ3904" s="62"/>
      <c r="GLK3904" s="63"/>
      <c r="GLL3904" s="62"/>
      <c r="GLM3904" s="62"/>
      <c r="GLN3904" s="61"/>
      <c r="GLO3904" s="60"/>
      <c r="GLP3904" s="59"/>
      <c r="GLQ3904" s="57"/>
      <c r="GLR3904" s="57"/>
      <c r="GLS3904" s="57"/>
      <c r="GLT3904" s="57"/>
      <c r="GLU3904" s="57"/>
      <c r="GLV3904" s="57"/>
      <c r="GLW3904" s="57"/>
      <c r="GLX3904" s="57"/>
      <c r="GLY3904" s="58"/>
      <c r="GLZ3904" s="57"/>
      <c r="GMA3904" s="57"/>
      <c r="GMB3904" s="57"/>
      <c r="GMC3904" s="57"/>
      <c r="GMD3904" s="57"/>
      <c r="GME3904" s="56"/>
      <c r="GMF3904" s="57"/>
      <c r="GMG3904" s="64"/>
      <c r="GMH3904" s="64"/>
      <c r="GMI3904" s="64"/>
      <c r="GMJ3904" s="64"/>
      <c r="GMK3904" s="62"/>
      <c r="GML3904" s="63"/>
      <c r="GMM3904" s="62"/>
      <c r="GMN3904" s="62"/>
      <c r="GMO3904" s="61"/>
      <c r="GMP3904" s="60"/>
      <c r="GMQ3904" s="59"/>
      <c r="GMR3904" s="57"/>
      <c r="GMS3904" s="57"/>
      <c r="GMT3904" s="57"/>
      <c r="GMU3904" s="57"/>
      <c r="GMV3904" s="57"/>
      <c r="GMW3904" s="57"/>
      <c r="GMX3904" s="57"/>
      <c r="GMY3904" s="57"/>
      <c r="GMZ3904" s="58"/>
      <c r="GNA3904" s="57"/>
      <c r="GNB3904" s="57"/>
      <c r="GNC3904" s="57"/>
      <c r="GND3904" s="57"/>
      <c r="GNE3904" s="57"/>
      <c r="GNF3904" s="56"/>
      <c r="GNG3904" s="57"/>
      <c r="GNH3904" s="64"/>
      <c r="GNI3904" s="64"/>
      <c r="GNJ3904" s="64"/>
      <c r="GNK3904" s="64"/>
      <c r="GNL3904" s="62"/>
      <c r="GNM3904" s="63"/>
      <c r="GNN3904" s="62"/>
      <c r="GNO3904" s="62"/>
      <c r="GNP3904" s="61"/>
      <c r="GNQ3904" s="60"/>
      <c r="GNR3904" s="59"/>
      <c r="GNS3904" s="57"/>
      <c r="GNT3904" s="57"/>
      <c r="GNU3904" s="57"/>
      <c r="GNV3904" s="57"/>
      <c r="GNW3904" s="57"/>
      <c r="GNX3904" s="57"/>
      <c r="GNY3904" s="57"/>
      <c r="GNZ3904" s="57"/>
      <c r="GOA3904" s="58"/>
      <c r="GOB3904" s="57"/>
      <c r="GOC3904" s="57"/>
      <c r="GOD3904" s="57"/>
      <c r="GOE3904" s="57"/>
      <c r="GOF3904" s="57"/>
      <c r="GOG3904" s="56"/>
      <c r="GOH3904" s="57"/>
      <c r="GOI3904" s="64"/>
      <c r="GOJ3904" s="64"/>
      <c r="GOK3904" s="64"/>
      <c r="GOL3904" s="64"/>
      <c r="GOM3904" s="62"/>
      <c r="GON3904" s="63"/>
      <c r="GOO3904" s="62"/>
      <c r="GOP3904" s="62"/>
      <c r="GOQ3904" s="61"/>
      <c r="GOR3904" s="60"/>
      <c r="GOS3904" s="59"/>
      <c r="GOT3904" s="57"/>
      <c r="GOU3904" s="57"/>
      <c r="GOV3904" s="57"/>
      <c r="GOW3904" s="57"/>
      <c r="GOX3904" s="57"/>
      <c r="GOY3904" s="57"/>
      <c r="GOZ3904" s="57"/>
      <c r="GPA3904" s="57"/>
      <c r="GPB3904" s="58"/>
      <c r="GPC3904" s="57"/>
      <c r="GPD3904" s="57"/>
      <c r="GPE3904" s="57"/>
      <c r="GPF3904" s="57"/>
      <c r="GPG3904" s="57"/>
      <c r="GPH3904" s="56"/>
      <c r="GPI3904" s="57"/>
      <c r="GPJ3904" s="64"/>
      <c r="GPK3904" s="64"/>
      <c r="GPL3904" s="64"/>
      <c r="GPM3904" s="64"/>
      <c r="GPN3904" s="62"/>
      <c r="GPO3904" s="63"/>
      <c r="GPP3904" s="62"/>
      <c r="GPQ3904" s="62"/>
      <c r="GPR3904" s="61"/>
      <c r="GPS3904" s="60"/>
      <c r="GPT3904" s="59"/>
      <c r="GPU3904" s="57"/>
      <c r="GPV3904" s="57"/>
      <c r="GPW3904" s="57"/>
      <c r="GPX3904" s="57"/>
      <c r="GPY3904" s="57"/>
      <c r="GPZ3904" s="57"/>
      <c r="GQA3904" s="57"/>
      <c r="GQB3904" s="57"/>
      <c r="GQC3904" s="58"/>
      <c r="GQD3904" s="57"/>
      <c r="GQE3904" s="57"/>
      <c r="GQF3904" s="57"/>
      <c r="GQG3904" s="57"/>
      <c r="GQH3904" s="57"/>
      <c r="GQI3904" s="56"/>
      <c r="GQJ3904" s="57"/>
      <c r="GQK3904" s="64"/>
      <c r="GQL3904" s="64"/>
      <c r="GQM3904" s="64"/>
      <c r="GQN3904" s="64"/>
      <c r="GQO3904" s="62"/>
      <c r="GQP3904" s="63"/>
      <c r="GQQ3904" s="62"/>
      <c r="GQR3904" s="62"/>
      <c r="GQS3904" s="61"/>
      <c r="GQT3904" s="60"/>
      <c r="GQU3904" s="59"/>
      <c r="GQV3904" s="57"/>
      <c r="GQW3904" s="57"/>
      <c r="GQX3904" s="57"/>
      <c r="GQY3904" s="57"/>
      <c r="GQZ3904" s="57"/>
      <c r="GRA3904" s="57"/>
      <c r="GRB3904" s="57"/>
      <c r="GRC3904" s="57"/>
      <c r="GRD3904" s="58"/>
      <c r="GRE3904" s="57"/>
      <c r="GRF3904" s="57"/>
      <c r="GRG3904" s="57"/>
      <c r="GRH3904" s="57"/>
      <c r="GRI3904" s="57"/>
      <c r="GRJ3904" s="56"/>
      <c r="GRK3904" s="57"/>
      <c r="GRL3904" s="64"/>
      <c r="GRM3904" s="64"/>
      <c r="GRN3904" s="64"/>
      <c r="GRO3904" s="64"/>
      <c r="GRP3904" s="62"/>
      <c r="GRQ3904" s="63"/>
      <c r="GRR3904" s="62"/>
      <c r="GRS3904" s="62"/>
      <c r="GRT3904" s="61"/>
      <c r="GRU3904" s="60"/>
      <c r="GRV3904" s="59"/>
      <c r="GRW3904" s="57"/>
      <c r="GRX3904" s="57"/>
      <c r="GRY3904" s="57"/>
      <c r="GRZ3904" s="57"/>
      <c r="GSA3904" s="57"/>
      <c r="GSB3904" s="57"/>
      <c r="GSC3904" s="57"/>
      <c r="GSD3904" s="57"/>
      <c r="GSE3904" s="58"/>
      <c r="GSF3904" s="57"/>
      <c r="GSG3904" s="57"/>
      <c r="GSH3904" s="57"/>
      <c r="GSI3904" s="57"/>
      <c r="GSJ3904" s="57"/>
      <c r="GSK3904" s="56"/>
      <c r="GSL3904" s="57"/>
      <c r="GSM3904" s="64"/>
      <c r="GSN3904" s="64"/>
      <c r="GSO3904" s="64"/>
      <c r="GSP3904" s="64"/>
      <c r="GSQ3904" s="62"/>
      <c r="GSR3904" s="63"/>
      <c r="GSS3904" s="62"/>
      <c r="GST3904" s="62"/>
      <c r="GSU3904" s="61"/>
      <c r="GSV3904" s="60"/>
      <c r="GSW3904" s="59"/>
      <c r="GSX3904" s="57"/>
      <c r="GSY3904" s="57"/>
      <c r="GSZ3904" s="57"/>
      <c r="GTA3904" s="57"/>
      <c r="GTB3904" s="57"/>
      <c r="GTC3904" s="57"/>
      <c r="GTD3904" s="57"/>
      <c r="GTE3904" s="57"/>
      <c r="GTF3904" s="58"/>
      <c r="GTG3904" s="57"/>
      <c r="GTH3904" s="57"/>
      <c r="GTI3904" s="57"/>
      <c r="GTJ3904" s="57"/>
      <c r="GTK3904" s="57"/>
      <c r="GTL3904" s="56"/>
      <c r="GTM3904" s="57"/>
      <c r="GTN3904" s="64"/>
      <c r="GTO3904" s="64"/>
      <c r="GTP3904" s="64"/>
      <c r="GTQ3904" s="64"/>
      <c r="GTR3904" s="62"/>
      <c r="GTS3904" s="63"/>
      <c r="GTT3904" s="62"/>
      <c r="GTU3904" s="62"/>
      <c r="GTV3904" s="61"/>
      <c r="GTW3904" s="60"/>
      <c r="GTX3904" s="59"/>
      <c r="GTY3904" s="57"/>
      <c r="GTZ3904" s="57"/>
      <c r="GUA3904" s="57"/>
      <c r="GUB3904" s="57"/>
      <c r="GUC3904" s="57"/>
      <c r="GUD3904" s="57"/>
      <c r="GUE3904" s="57"/>
      <c r="GUF3904" s="57"/>
      <c r="GUG3904" s="58"/>
      <c r="GUH3904" s="57"/>
      <c r="GUI3904" s="57"/>
      <c r="GUJ3904" s="57"/>
      <c r="GUK3904" s="57"/>
      <c r="GUL3904" s="57"/>
      <c r="GUM3904" s="56"/>
      <c r="GUN3904" s="57"/>
      <c r="GUO3904" s="64"/>
      <c r="GUP3904" s="64"/>
      <c r="GUQ3904" s="64"/>
      <c r="GUR3904" s="64"/>
      <c r="GUS3904" s="62"/>
      <c r="GUT3904" s="63"/>
      <c r="GUU3904" s="62"/>
      <c r="GUV3904" s="62"/>
      <c r="GUW3904" s="61"/>
      <c r="GUX3904" s="60"/>
      <c r="GUY3904" s="59"/>
      <c r="GUZ3904" s="57"/>
      <c r="GVA3904" s="57"/>
      <c r="GVB3904" s="57"/>
      <c r="GVC3904" s="57"/>
      <c r="GVD3904" s="57"/>
      <c r="GVE3904" s="57"/>
      <c r="GVF3904" s="57"/>
      <c r="GVG3904" s="57"/>
      <c r="GVH3904" s="58"/>
      <c r="GVI3904" s="57"/>
      <c r="GVJ3904" s="57"/>
      <c r="GVK3904" s="57"/>
      <c r="GVL3904" s="57"/>
      <c r="GVM3904" s="57"/>
      <c r="GVN3904" s="56"/>
      <c r="GVO3904" s="57"/>
      <c r="GVP3904" s="64"/>
      <c r="GVQ3904" s="64"/>
      <c r="GVR3904" s="64"/>
      <c r="GVS3904" s="64"/>
      <c r="GVT3904" s="62"/>
      <c r="GVU3904" s="63"/>
      <c r="GVV3904" s="62"/>
      <c r="GVW3904" s="62"/>
      <c r="GVX3904" s="61"/>
      <c r="GVY3904" s="60"/>
      <c r="GVZ3904" s="59"/>
      <c r="GWA3904" s="57"/>
      <c r="GWB3904" s="57"/>
      <c r="GWC3904" s="57"/>
      <c r="GWD3904" s="57"/>
      <c r="GWE3904" s="57"/>
      <c r="GWF3904" s="57"/>
      <c r="GWG3904" s="57"/>
      <c r="GWH3904" s="57"/>
      <c r="GWI3904" s="58"/>
      <c r="GWJ3904" s="57"/>
      <c r="GWK3904" s="57"/>
      <c r="GWL3904" s="57"/>
      <c r="GWM3904" s="57"/>
      <c r="GWN3904" s="57"/>
      <c r="GWO3904" s="56"/>
      <c r="GWP3904" s="57"/>
      <c r="GWQ3904" s="64"/>
      <c r="GWR3904" s="64"/>
      <c r="GWS3904" s="64"/>
      <c r="GWT3904" s="64"/>
      <c r="GWU3904" s="62"/>
      <c r="GWV3904" s="63"/>
      <c r="GWW3904" s="62"/>
      <c r="GWX3904" s="62"/>
      <c r="GWY3904" s="61"/>
      <c r="GWZ3904" s="60"/>
      <c r="GXA3904" s="59"/>
      <c r="GXB3904" s="57"/>
      <c r="GXC3904" s="57"/>
      <c r="GXD3904" s="57"/>
      <c r="GXE3904" s="57"/>
      <c r="GXF3904" s="57"/>
      <c r="GXG3904" s="57"/>
      <c r="GXH3904" s="57"/>
      <c r="GXI3904" s="57"/>
      <c r="GXJ3904" s="58"/>
      <c r="GXK3904" s="57"/>
      <c r="GXL3904" s="57"/>
      <c r="GXM3904" s="57"/>
      <c r="GXN3904" s="57"/>
      <c r="GXO3904" s="57"/>
      <c r="GXP3904" s="56"/>
      <c r="GXQ3904" s="57"/>
      <c r="GXR3904" s="64"/>
      <c r="GXS3904" s="64"/>
      <c r="GXT3904" s="64"/>
      <c r="GXU3904" s="64"/>
      <c r="GXV3904" s="62"/>
      <c r="GXW3904" s="63"/>
      <c r="GXX3904" s="62"/>
      <c r="GXY3904" s="62"/>
      <c r="GXZ3904" s="61"/>
      <c r="GYA3904" s="60"/>
      <c r="GYB3904" s="59"/>
      <c r="GYC3904" s="57"/>
      <c r="GYD3904" s="57"/>
      <c r="GYE3904" s="57"/>
      <c r="GYF3904" s="57"/>
      <c r="GYG3904" s="57"/>
      <c r="GYH3904" s="57"/>
      <c r="GYI3904" s="57"/>
      <c r="GYJ3904" s="57"/>
      <c r="GYK3904" s="58"/>
      <c r="GYL3904" s="57"/>
      <c r="GYM3904" s="57"/>
      <c r="GYN3904" s="57"/>
      <c r="GYO3904" s="57"/>
      <c r="GYP3904" s="57"/>
      <c r="GYQ3904" s="56"/>
      <c r="GYR3904" s="57"/>
      <c r="GYS3904" s="64"/>
      <c r="GYT3904" s="64"/>
      <c r="GYU3904" s="64"/>
      <c r="GYV3904" s="64"/>
      <c r="GYW3904" s="62"/>
      <c r="GYX3904" s="63"/>
      <c r="GYY3904" s="62"/>
      <c r="GYZ3904" s="62"/>
      <c r="GZA3904" s="61"/>
      <c r="GZB3904" s="60"/>
      <c r="GZC3904" s="59"/>
      <c r="GZD3904" s="57"/>
      <c r="GZE3904" s="57"/>
      <c r="GZF3904" s="57"/>
      <c r="GZG3904" s="57"/>
      <c r="GZH3904" s="57"/>
      <c r="GZI3904" s="57"/>
      <c r="GZJ3904" s="57"/>
      <c r="GZK3904" s="57"/>
      <c r="GZL3904" s="58"/>
      <c r="GZM3904" s="57"/>
      <c r="GZN3904" s="57"/>
      <c r="GZO3904" s="57"/>
      <c r="GZP3904" s="57"/>
      <c r="GZQ3904" s="57"/>
      <c r="GZR3904" s="56"/>
      <c r="GZS3904" s="57"/>
      <c r="GZT3904" s="64"/>
      <c r="GZU3904" s="64"/>
      <c r="GZV3904" s="64"/>
      <c r="GZW3904" s="64"/>
      <c r="GZX3904" s="62"/>
      <c r="GZY3904" s="63"/>
      <c r="GZZ3904" s="62"/>
      <c r="HAA3904" s="62"/>
      <c r="HAB3904" s="61"/>
      <c r="HAC3904" s="60"/>
      <c r="HAD3904" s="59"/>
      <c r="HAE3904" s="57"/>
      <c r="HAF3904" s="57"/>
      <c r="HAG3904" s="57"/>
      <c r="HAH3904" s="57"/>
      <c r="HAI3904" s="57"/>
      <c r="HAJ3904" s="57"/>
      <c r="HAK3904" s="57"/>
      <c r="HAL3904" s="57"/>
      <c r="HAM3904" s="58"/>
      <c r="HAN3904" s="57"/>
      <c r="HAO3904" s="57"/>
      <c r="HAP3904" s="57"/>
      <c r="HAQ3904" s="57"/>
      <c r="HAR3904" s="57"/>
      <c r="HAS3904" s="56"/>
      <c r="HAT3904" s="57"/>
      <c r="HAU3904" s="64"/>
      <c r="HAV3904" s="64"/>
      <c r="HAW3904" s="64"/>
      <c r="HAX3904" s="64"/>
      <c r="HAY3904" s="62"/>
      <c r="HAZ3904" s="63"/>
      <c r="HBA3904" s="62"/>
      <c r="HBB3904" s="62"/>
      <c r="HBC3904" s="61"/>
      <c r="HBD3904" s="60"/>
      <c r="HBE3904" s="59"/>
      <c r="HBF3904" s="57"/>
      <c r="HBG3904" s="57"/>
      <c r="HBH3904" s="57"/>
      <c r="HBI3904" s="57"/>
      <c r="HBJ3904" s="57"/>
      <c r="HBK3904" s="57"/>
      <c r="HBL3904" s="57"/>
      <c r="HBM3904" s="57"/>
      <c r="HBN3904" s="58"/>
      <c r="HBO3904" s="57"/>
      <c r="HBP3904" s="57"/>
      <c r="HBQ3904" s="57"/>
      <c r="HBR3904" s="57"/>
      <c r="HBS3904" s="57"/>
      <c r="HBT3904" s="56"/>
      <c r="HBU3904" s="57"/>
      <c r="HBV3904" s="64"/>
      <c r="HBW3904" s="64"/>
      <c r="HBX3904" s="64"/>
      <c r="HBY3904" s="64"/>
      <c r="HBZ3904" s="62"/>
      <c r="HCA3904" s="63"/>
      <c r="HCB3904" s="62"/>
      <c r="HCC3904" s="62"/>
      <c r="HCD3904" s="61"/>
      <c r="HCE3904" s="60"/>
      <c r="HCF3904" s="59"/>
      <c r="HCG3904" s="57"/>
      <c r="HCH3904" s="57"/>
      <c r="HCI3904" s="57"/>
      <c r="HCJ3904" s="57"/>
      <c r="HCK3904" s="57"/>
      <c r="HCL3904" s="57"/>
      <c r="HCM3904" s="57"/>
      <c r="HCN3904" s="57"/>
      <c r="HCO3904" s="58"/>
      <c r="HCP3904" s="57"/>
      <c r="HCQ3904" s="57"/>
      <c r="HCR3904" s="57"/>
      <c r="HCS3904" s="57"/>
      <c r="HCT3904" s="57"/>
      <c r="HCU3904" s="56"/>
      <c r="HCV3904" s="57"/>
      <c r="HCW3904" s="64"/>
      <c r="HCX3904" s="64"/>
      <c r="HCY3904" s="64"/>
      <c r="HCZ3904" s="64"/>
      <c r="HDA3904" s="62"/>
      <c r="HDB3904" s="63"/>
      <c r="HDC3904" s="62"/>
      <c r="HDD3904" s="62"/>
      <c r="HDE3904" s="61"/>
      <c r="HDF3904" s="60"/>
      <c r="HDG3904" s="59"/>
      <c r="HDH3904" s="57"/>
      <c r="HDI3904" s="57"/>
      <c r="HDJ3904" s="57"/>
      <c r="HDK3904" s="57"/>
      <c r="HDL3904" s="57"/>
      <c r="HDM3904" s="57"/>
      <c r="HDN3904" s="57"/>
      <c r="HDO3904" s="57"/>
      <c r="HDP3904" s="58"/>
      <c r="HDQ3904" s="57"/>
      <c r="HDR3904" s="57"/>
      <c r="HDS3904" s="57"/>
      <c r="HDT3904" s="57"/>
      <c r="HDU3904" s="57"/>
      <c r="HDV3904" s="56"/>
      <c r="HDW3904" s="57"/>
      <c r="HDX3904" s="64"/>
      <c r="HDY3904" s="64"/>
      <c r="HDZ3904" s="64"/>
      <c r="HEA3904" s="64"/>
      <c r="HEB3904" s="62"/>
      <c r="HEC3904" s="63"/>
      <c r="HED3904" s="62"/>
      <c r="HEE3904" s="62"/>
      <c r="HEF3904" s="61"/>
      <c r="HEG3904" s="60"/>
      <c r="HEH3904" s="59"/>
      <c r="HEI3904" s="57"/>
      <c r="HEJ3904" s="57"/>
      <c r="HEK3904" s="57"/>
      <c r="HEL3904" s="57"/>
      <c r="HEM3904" s="57"/>
      <c r="HEN3904" s="57"/>
      <c r="HEO3904" s="57"/>
      <c r="HEP3904" s="57"/>
      <c r="HEQ3904" s="58"/>
      <c r="HER3904" s="57"/>
      <c r="HES3904" s="57"/>
      <c r="HET3904" s="57"/>
      <c r="HEU3904" s="57"/>
      <c r="HEV3904" s="57"/>
      <c r="HEW3904" s="56"/>
      <c r="HEX3904" s="57"/>
      <c r="HEY3904" s="64"/>
      <c r="HEZ3904" s="64"/>
      <c r="HFA3904" s="64"/>
      <c r="HFB3904" s="64"/>
      <c r="HFC3904" s="62"/>
      <c r="HFD3904" s="63"/>
      <c r="HFE3904" s="62"/>
      <c r="HFF3904" s="62"/>
      <c r="HFG3904" s="61"/>
      <c r="HFH3904" s="60"/>
      <c r="HFI3904" s="59"/>
      <c r="HFJ3904" s="57"/>
      <c r="HFK3904" s="57"/>
      <c r="HFL3904" s="57"/>
      <c r="HFM3904" s="57"/>
      <c r="HFN3904" s="57"/>
      <c r="HFO3904" s="57"/>
      <c r="HFP3904" s="57"/>
      <c r="HFQ3904" s="57"/>
      <c r="HFR3904" s="58"/>
      <c r="HFS3904" s="57"/>
      <c r="HFT3904" s="57"/>
      <c r="HFU3904" s="57"/>
      <c r="HFV3904" s="57"/>
      <c r="HFW3904" s="57"/>
      <c r="HFX3904" s="56"/>
      <c r="HFY3904" s="57"/>
      <c r="HFZ3904" s="64"/>
      <c r="HGA3904" s="64"/>
      <c r="HGB3904" s="64"/>
      <c r="HGC3904" s="64"/>
      <c r="HGD3904" s="62"/>
      <c r="HGE3904" s="63"/>
      <c r="HGF3904" s="62"/>
      <c r="HGG3904" s="62"/>
      <c r="HGH3904" s="61"/>
      <c r="HGI3904" s="60"/>
      <c r="HGJ3904" s="59"/>
      <c r="HGK3904" s="57"/>
      <c r="HGL3904" s="57"/>
      <c r="HGM3904" s="57"/>
      <c r="HGN3904" s="57"/>
      <c r="HGO3904" s="57"/>
      <c r="HGP3904" s="57"/>
      <c r="HGQ3904" s="57"/>
      <c r="HGR3904" s="57"/>
      <c r="HGS3904" s="58"/>
      <c r="HGT3904" s="57"/>
      <c r="HGU3904" s="57"/>
      <c r="HGV3904" s="57"/>
      <c r="HGW3904" s="57"/>
      <c r="HGX3904" s="57"/>
      <c r="HGY3904" s="56"/>
      <c r="HGZ3904" s="57"/>
      <c r="HHA3904" s="64"/>
      <c r="HHB3904" s="64"/>
      <c r="HHC3904" s="64"/>
      <c r="HHD3904" s="64"/>
      <c r="HHE3904" s="62"/>
      <c r="HHF3904" s="63"/>
      <c r="HHG3904" s="62"/>
      <c r="HHH3904" s="62"/>
      <c r="HHI3904" s="61"/>
      <c r="HHJ3904" s="60"/>
      <c r="HHK3904" s="59"/>
      <c r="HHL3904" s="57"/>
      <c r="HHM3904" s="57"/>
      <c r="HHN3904" s="57"/>
      <c r="HHO3904" s="57"/>
      <c r="HHP3904" s="57"/>
      <c r="HHQ3904" s="57"/>
      <c r="HHR3904" s="57"/>
      <c r="HHS3904" s="57"/>
      <c r="HHT3904" s="58"/>
      <c r="HHU3904" s="57"/>
      <c r="HHV3904" s="57"/>
      <c r="HHW3904" s="57"/>
      <c r="HHX3904" s="57"/>
      <c r="HHY3904" s="57"/>
      <c r="HHZ3904" s="56"/>
      <c r="HIA3904" s="57"/>
      <c r="HIB3904" s="64"/>
      <c r="HIC3904" s="64"/>
      <c r="HID3904" s="64"/>
      <c r="HIE3904" s="64"/>
      <c r="HIF3904" s="62"/>
      <c r="HIG3904" s="63"/>
      <c r="HIH3904" s="62"/>
      <c r="HII3904" s="62"/>
      <c r="HIJ3904" s="61"/>
      <c r="HIK3904" s="60"/>
      <c r="HIL3904" s="59"/>
      <c r="HIM3904" s="57"/>
      <c r="HIN3904" s="57"/>
      <c r="HIO3904" s="57"/>
      <c r="HIP3904" s="57"/>
      <c r="HIQ3904" s="57"/>
      <c r="HIR3904" s="57"/>
      <c r="HIS3904" s="57"/>
      <c r="HIT3904" s="57"/>
      <c r="HIU3904" s="58"/>
      <c r="HIV3904" s="57"/>
      <c r="HIW3904" s="57"/>
      <c r="HIX3904" s="57"/>
      <c r="HIY3904" s="57"/>
      <c r="HIZ3904" s="57"/>
      <c r="HJA3904" s="56"/>
      <c r="HJB3904" s="57"/>
      <c r="HJC3904" s="64"/>
      <c r="HJD3904" s="64"/>
      <c r="HJE3904" s="64"/>
      <c r="HJF3904" s="64"/>
      <c r="HJG3904" s="62"/>
      <c r="HJH3904" s="63"/>
      <c r="HJI3904" s="62"/>
      <c r="HJJ3904" s="62"/>
      <c r="HJK3904" s="61"/>
      <c r="HJL3904" s="60"/>
      <c r="HJM3904" s="59"/>
      <c r="HJN3904" s="57"/>
      <c r="HJO3904" s="57"/>
      <c r="HJP3904" s="57"/>
      <c r="HJQ3904" s="57"/>
      <c r="HJR3904" s="57"/>
      <c r="HJS3904" s="57"/>
      <c r="HJT3904" s="57"/>
      <c r="HJU3904" s="57"/>
      <c r="HJV3904" s="58"/>
      <c r="HJW3904" s="57"/>
      <c r="HJX3904" s="57"/>
      <c r="HJY3904" s="57"/>
      <c r="HJZ3904" s="57"/>
      <c r="HKA3904" s="57"/>
      <c r="HKB3904" s="56"/>
      <c r="HKC3904" s="57"/>
      <c r="HKD3904" s="64"/>
      <c r="HKE3904" s="64"/>
      <c r="HKF3904" s="64"/>
      <c r="HKG3904" s="64"/>
      <c r="HKH3904" s="62"/>
      <c r="HKI3904" s="63"/>
      <c r="HKJ3904" s="62"/>
      <c r="HKK3904" s="62"/>
      <c r="HKL3904" s="61"/>
      <c r="HKM3904" s="60"/>
      <c r="HKN3904" s="59"/>
      <c r="HKO3904" s="57"/>
      <c r="HKP3904" s="57"/>
      <c r="HKQ3904" s="57"/>
      <c r="HKR3904" s="57"/>
      <c r="HKS3904" s="57"/>
      <c r="HKT3904" s="57"/>
      <c r="HKU3904" s="57"/>
      <c r="HKV3904" s="57"/>
      <c r="HKW3904" s="58"/>
      <c r="HKX3904" s="57"/>
      <c r="HKY3904" s="57"/>
      <c r="HKZ3904" s="57"/>
      <c r="HLA3904" s="57"/>
      <c r="HLB3904" s="57"/>
      <c r="HLC3904" s="56"/>
      <c r="HLD3904" s="57"/>
      <c r="HLE3904" s="64"/>
      <c r="HLF3904" s="64"/>
      <c r="HLG3904" s="64"/>
      <c r="HLH3904" s="64"/>
      <c r="HLI3904" s="62"/>
      <c r="HLJ3904" s="63"/>
      <c r="HLK3904" s="62"/>
      <c r="HLL3904" s="62"/>
      <c r="HLM3904" s="61"/>
      <c r="HLN3904" s="60"/>
      <c r="HLO3904" s="59"/>
      <c r="HLP3904" s="57"/>
      <c r="HLQ3904" s="57"/>
      <c r="HLR3904" s="57"/>
      <c r="HLS3904" s="57"/>
      <c r="HLT3904" s="57"/>
      <c r="HLU3904" s="57"/>
      <c r="HLV3904" s="57"/>
      <c r="HLW3904" s="57"/>
      <c r="HLX3904" s="58"/>
      <c r="HLY3904" s="57"/>
      <c r="HLZ3904" s="57"/>
      <c r="HMA3904" s="57"/>
      <c r="HMB3904" s="57"/>
      <c r="HMC3904" s="57"/>
      <c r="HMD3904" s="56"/>
      <c r="HME3904" s="57"/>
      <c r="HMF3904" s="64"/>
      <c r="HMG3904" s="64"/>
      <c r="HMH3904" s="64"/>
      <c r="HMI3904" s="64"/>
      <c r="HMJ3904" s="62"/>
      <c r="HMK3904" s="63"/>
      <c r="HML3904" s="62"/>
      <c r="HMM3904" s="62"/>
      <c r="HMN3904" s="61"/>
      <c r="HMO3904" s="60"/>
      <c r="HMP3904" s="59"/>
      <c r="HMQ3904" s="57"/>
      <c r="HMR3904" s="57"/>
      <c r="HMS3904" s="57"/>
      <c r="HMT3904" s="57"/>
      <c r="HMU3904" s="57"/>
      <c r="HMV3904" s="57"/>
      <c r="HMW3904" s="57"/>
      <c r="HMX3904" s="57"/>
      <c r="HMY3904" s="58"/>
      <c r="HMZ3904" s="57"/>
      <c r="HNA3904" s="57"/>
      <c r="HNB3904" s="57"/>
      <c r="HNC3904" s="57"/>
      <c r="HND3904" s="57"/>
      <c r="HNE3904" s="56"/>
      <c r="HNF3904" s="57"/>
      <c r="HNG3904" s="64"/>
      <c r="HNH3904" s="64"/>
      <c r="HNI3904" s="64"/>
      <c r="HNJ3904" s="64"/>
      <c r="HNK3904" s="62"/>
      <c r="HNL3904" s="63"/>
      <c r="HNM3904" s="62"/>
      <c r="HNN3904" s="62"/>
      <c r="HNO3904" s="61"/>
      <c r="HNP3904" s="60"/>
      <c r="HNQ3904" s="59"/>
      <c r="HNR3904" s="57"/>
      <c r="HNS3904" s="57"/>
      <c r="HNT3904" s="57"/>
      <c r="HNU3904" s="57"/>
      <c r="HNV3904" s="57"/>
      <c r="HNW3904" s="57"/>
      <c r="HNX3904" s="57"/>
      <c r="HNY3904" s="57"/>
      <c r="HNZ3904" s="58"/>
      <c r="HOA3904" s="57"/>
      <c r="HOB3904" s="57"/>
      <c r="HOC3904" s="57"/>
      <c r="HOD3904" s="57"/>
      <c r="HOE3904" s="57"/>
      <c r="HOF3904" s="56"/>
      <c r="HOG3904" s="57"/>
      <c r="HOH3904" s="64"/>
      <c r="HOI3904" s="64"/>
      <c r="HOJ3904" s="64"/>
      <c r="HOK3904" s="64"/>
      <c r="HOL3904" s="62"/>
      <c r="HOM3904" s="63"/>
      <c r="HON3904" s="62"/>
      <c r="HOO3904" s="62"/>
      <c r="HOP3904" s="61"/>
      <c r="HOQ3904" s="60"/>
      <c r="HOR3904" s="59"/>
      <c r="HOS3904" s="57"/>
      <c r="HOT3904" s="57"/>
      <c r="HOU3904" s="57"/>
      <c r="HOV3904" s="57"/>
      <c r="HOW3904" s="57"/>
      <c r="HOX3904" s="57"/>
      <c r="HOY3904" s="57"/>
      <c r="HOZ3904" s="57"/>
      <c r="HPA3904" s="58"/>
      <c r="HPB3904" s="57"/>
      <c r="HPC3904" s="57"/>
      <c r="HPD3904" s="57"/>
      <c r="HPE3904" s="57"/>
      <c r="HPF3904" s="57"/>
      <c r="HPG3904" s="56"/>
      <c r="HPH3904" s="57"/>
      <c r="HPI3904" s="64"/>
      <c r="HPJ3904" s="64"/>
      <c r="HPK3904" s="64"/>
      <c r="HPL3904" s="64"/>
      <c r="HPM3904" s="62"/>
      <c r="HPN3904" s="63"/>
      <c r="HPO3904" s="62"/>
      <c r="HPP3904" s="62"/>
      <c r="HPQ3904" s="61"/>
      <c r="HPR3904" s="60"/>
      <c r="HPS3904" s="59"/>
      <c r="HPT3904" s="57"/>
      <c r="HPU3904" s="57"/>
      <c r="HPV3904" s="57"/>
      <c r="HPW3904" s="57"/>
      <c r="HPX3904" s="57"/>
      <c r="HPY3904" s="57"/>
      <c r="HPZ3904" s="57"/>
      <c r="HQA3904" s="57"/>
      <c r="HQB3904" s="58"/>
      <c r="HQC3904" s="57"/>
      <c r="HQD3904" s="57"/>
      <c r="HQE3904" s="57"/>
      <c r="HQF3904" s="57"/>
      <c r="HQG3904" s="57"/>
      <c r="HQH3904" s="56"/>
      <c r="HQI3904" s="57"/>
      <c r="HQJ3904" s="64"/>
      <c r="HQK3904" s="64"/>
      <c r="HQL3904" s="64"/>
      <c r="HQM3904" s="64"/>
      <c r="HQN3904" s="62"/>
      <c r="HQO3904" s="63"/>
      <c r="HQP3904" s="62"/>
      <c r="HQQ3904" s="62"/>
      <c r="HQR3904" s="61"/>
      <c r="HQS3904" s="60"/>
      <c r="HQT3904" s="59"/>
      <c r="HQU3904" s="57"/>
      <c r="HQV3904" s="57"/>
      <c r="HQW3904" s="57"/>
      <c r="HQX3904" s="57"/>
      <c r="HQY3904" s="57"/>
      <c r="HQZ3904" s="57"/>
      <c r="HRA3904" s="57"/>
      <c r="HRB3904" s="57"/>
      <c r="HRC3904" s="58"/>
      <c r="HRD3904" s="57"/>
      <c r="HRE3904" s="57"/>
      <c r="HRF3904" s="57"/>
      <c r="HRG3904" s="57"/>
      <c r="HRH3904" s="57"/>
      <c r="HRI3904" s="56"/>
      <c r="HRJ3904" s="57"/>
      <c r="HRK3904" s="64"/>
      <c r="HRL3904" s="64"/>
      <c r="HRM3904" s="64"/>
      <c r="HRN3904" s="64"/>
      <c r="HRO3904" s="62"/>
      <c r="HRP3904" s="63"/>
      <c r="HRQ3904" s="62"/>
      <c r="HRR3904" s="62"/>
      <c r="HRS3904" s="61"/>
      <c r="HRT3904" s="60"/>
      <c r="HRU3904" s="59"/>
      <c r="HRV3904" s="57"/>
      <c r="HRW3904" s="57"/>
      <c r="HRX3904" s="57"/>
      <c r="HRY3904" s="57"/>
      <c r="HRZ3904" s="57"/>
      <c r="HSA3904" s="57"/>
      <c r="HSB3904" s="57"/>
      <c r="HSC3904" s="57"/>
      <c r="HSD3904" s="58"/>
      <c r="HSE3904" s="57"/>
      <c r="HSF3904" s="57"/>
      <c r="HSG3904" s="57"/>
      <c r="HSH3904" s="57"/>
      <c r="HSI3904" s="57"/>
      <c r="HSJ3904" s="56"/>
      <c r="HSK3904" s="57"/>
      <c r="HSL3904" s="64"/>
      <c r="HSM3904" s="64"/>
      <c r="HSN3904" s="64"/>
      <c r="HSO3904" s="64"/>
      <c r="HSP3904" s="62"/>
      <c r="HSQ3904" s="63"/>
      <c r="HSR3904" s="62"/>
      <c r="HSS3904" s="62"/>
      <c r="HST3904" s="61"/>
      <c r="HSU3904" s="60"/>
      <c r="HSV3904" s="59"/>
      <c r="HSW3904" s="57"/>
      <c r="HSX3904" s="57"/>
      <c r="HSY3904" s="57"/>
      <c r="HSZ3904" s="57"/>
      <c r="HTA3904" s="57"/>
      <c r="HTB3904" s="57"/>
      <c r="HTC3904" s="57"/>
      <c r="HTD3904" s="57"/>
      <c r="HTE3904" s="58"/>
      <c r="HTF3904" s="57"/>
      <c r="HTG3904" s="57"/>
      <c r="HTH3904" s="57"/>
      <c r="HTI3904" s="57"/>
      <c r="HTJ3904" s="57"/>
      <c r="HTK3904" s="56"/>
      <c r="HTL3904" s="57"/>
      <c r="HTM3904" s="64"/>
      <c r="HTN3904" s="64"/>
      <c r="HTO3904" s="64"/>
      <c r="HTP3904" s="64"/>
      <c r="HTQ3904" s="62"/>
      <c r="HTR3904" s="63"/>
      <c r="HTS3904" s="62"/>
      <c r="HTT3904" s="62"/>
      <c r="HTU3904" s="61"/>
      <c r="HTV3904" s="60"/>
      <c r="HTW3904" s="59"/>
      <c r="HTX3904" s="57"/>
      <c r="HTY3904" s="57"/>
      <c r="HTZ3904" s="57"/>
      <c r="HUA3904" s="57"/>
      <c r="HUB3904" s="57"/>
      <c r="HUC3904" s="57"/>
      <c r="HUD3904" s="57"/>
      <c r="HUE3904" s="57"/>
      <c r="HUF3904" s="58"/>
      <c r="HUG3904" s="57"/>
      <c r="HUH3904" s="57"/>
      <c r="HUI3904" s="57"/>
      <c r="HUJ3904" s="57"/>
      <c r="HUK3904" s="57"/>
      <c r="HUL3904" s="56"/>
      <c r="HUM3904" s="57"/>
      <c r="HUN3904" s="64"/>
      <c r="HUO3904" s="64"/>
      <c r="HUP3904" s="64"/>
      <c r="HUQ3904" s="64"/>
      <c r="HUR3904" s="62"/>
      <c r="HUS3904" s="63"/>
      <c r="HUT3904" s="62"/>
      <c r="HUU3904" s="62"/>
      <c r="HUV3904" s="61"/>
      <c r="HUW3904" s="60"/>
      <c r="HUX3904" s="59"/>
      <c r="HUY3904" s="57"/>
      <c r="HUZ3904" s="57"/>
      <c r="HVA3904" s="57"/>
      <c r="HVB3904" s="57"/>
      <c r="HVC3904" s="57"/>
      <c r="HVD3904" s="57"/>
      <c r="HVE3904" s="57"/>
      <c r="HVF3904" s="57"/>
      <c r="HVG3904" s="58"/>
      <c r="HVH3904" s="57"/>
      <c r="HVI3904" s="57"/>
      <c r="HVJ3904" s="57"/>
      <c r="HVK3904" s="57"/>
      <c r="HVL3904" s="57"/>
      <c r="HVM3904" s="56"/>
      <c r="HVN3904" s="57"/>
      <c r="HVO3904" s="64"/>
      <c r="HVP3904" s="64"/>
      <c r="HVQ3904" s="64"/>
      <c r="HVR3904" s="64"/>
      <c r="HVS3904" s="62"/>
      <c r="HVT3904" s="63"/>
      <c r="HVU3904" s="62"/>
      <c r="HVV3904" s="62"/>
      <c r="HVW3904" s="61"/>
      <c r="HVX3904" s="60"/>
      <c r="HVY3904" s="59"/>
      <c r="HVZ3904" s="57"/>
      <c r="HWA3904" s="57"/>
      <c r="HWB3904" s="57"/>
      <c r="HWC3904" s="57"/>
      <c r="HWD3904" s="57"/>
      <c r="HWE3904" s="57"/>
      <c r="HWF3904" s="57"/>
      <c r="HWG3904" s="57"/>
      <c r="HWH3904" s="58"/>
      <c r="HWI3904" s="57"/>
      <c r="HWJ3904" s="57"/>
      <c r="HWK3904" s="57"/>
      <c r="HWL3904" s="57"/>
      <c r="HWM3904" s="57"/>
      <c r="HWN3904" s="56"/>
      <c r="HWO3904" s="57"/>
      <c r="HWP3904" s="64"/>
      <c r="HWQ3904" s="64"/>
      <c r="HWR3904" s="64"/>
      <c r="HWS3904" s="64"/>
      <c r="HWT3904" s="62"/>
      <c r="HWU3904" s="63"/>
      <c r="HWV3904" s="62"/>
      <c r="HWW3904" s="62"/>
      <c r="HWX3904" s="61"/>
      <c r="HWY3904" s="60"/>
      <c r="HWZ3904" s="59"/>
      <c r="HXA3904" s="57"/>
      <c r="HXB3904" s="57"/>
      <c r="HXC3904" s="57"/>
      <c r="HXD3904" s="57"/>
      <c r="HXE3904" s="57"/>
      <c r="HXF3904" s="57"/>
      <c r="HXG3904" s="57"/>
      <c r="HXH3904" s="57"/>
      <c r="HXI3904" s="58"/>
      <c r="HXJ3904" s="57"/>
      <c r="HXK3904" s="57"/>
      <c r="HXL3904" s="57"/>
      <c r="HXM3904" s="57"/>
      <c r="HXN3904" s="57"/>
      <c r="HXO3904" s="56"/>
      <c r="HXP3904" s="57"/>
      <c r="HXQ3904" s="64"/>
      <c r="HXR3904" s="64"/>
      <c r="HXS3904" s="64"/>
      <c r="HXT3904" s="64"/>
      <c r="HXU3904" s="62"/>
      <c r="HXV3904" s="63"/>
      <c r="HXW3904" s="62"/>
      <c r="HXX3904" s="62"/>
      <c r="HXY3904" s="61"/>
      <c r="HXZ3904" s="60"/>
      <c r="HYA3904" s="59"/>
      <c r="HYB3904" s="57"/>
      <c r="HYC3904" s="57"/>
      <c r="HYD3904" s="57"/>
      <c r="HYE3904" s="57"/>
      <c r="HYF3904" s="57"/>
      <c r="HYG3904" s="57"/>
      <c r="HYH3904" s="57"/>
      <c r="HYI3904" s="57"/>
      <c r="HYJ3904" s="58"/>
      <c r="HYK3904" s="57"/>
      <c r="HYL3904" s="57"/>
      <c r="HYM3904" s="57"/>
      <c r="HYN3904" s="57"/>
      <c r="HYO3904" s="57"/>
      <c r="HYP3904" s="56"/>
      <c r="HYQ3904" s="57"/>
      <c r="HYR3904" s="64"/>
      <c r="HYS3904" s="64"/>
      <c r="HYT3904" s="64"/>
      <c r="HYU3904" s="64"/>
      <c r="HYV3904" s="62"/>
      <c r="HYW3904" s="63"/>
      <c r="HYX3904" s="62"/>
      <c r="HYY3904" s="62"/>
      <c r="HYZ3904" s="61"/>
      <c r="HZA3904" s="60"/>
      <c r="HZB3904" s="59"/>
      <c r="HZC3904" s="57"/>
      <c r="HZD3904" s="57"/>
      <c r="HZE3904" s="57"/>
      <c r="HZF3904" s="57"/>
      <c r="HZG3904" s="57"/>
      <c r="HZH3904" s="57"/>
      <c r="HZI3904" s="57"/>
      <c r="HZJ3904" s="57"/>
      <c r="HZK3904" s="58"/>
      <c r="HZL3904" s="57"/>
      <c r="HZM3904" s="57"/>
      <c r="HZN3904" s="57"/>
      <c r="HZO3904" s="57"/>
      <c r="HZP3904" s="57"/>
      <c r="HZQ3904" s="56"/>
      <c r="HZR3904" s="57"/>
      <c r="HZS3904" s="64"/>
      <c r="HZT3904" s="64"/>
      <c r="HZU3904" s="64"/>
      <c r="HZV3904" s="64"/>
      <c r="HZW3904" s="62"/>
      <c r="HZX3904" s="63"/>
      <c r="HZY3904" s="62"/>
      <c r="HZZ3904" s="62"/>
      <c r="IAA3904" s="61"/>
      <c r="IAB3904" s="60"/>
      <c r="IAC3904" s="59"/>
      <c r="IAD3904" s="57"/>
      <c r="IAE3904" s="57"/>
      <c r="IAF3904" s="57"/>
      <c r="IAG3904" s="57"/>
      <c r="IAH3904" s="57"/>
      <c r="IAI3904" s="57"/>
      <c r="IAJ3904" s="57"/>
      <c r="IAK3904" s="57"/>
      <c r="IAL3904" s="58"/>
      <c r="IAM3904" s="57"/>
      <c r="IAN3904" s="57"/>
      <c r="IAO3904" s="57"/>
      <c r="IAP3904" s="57"/>
      <c r="IAQ3904" s="57"/>
      <c r="IAR3904" s="56"/>
      <c r="IAS3904" s="57"/>
      <c r="IAT3904" s="64"/>
      <c r="IAU3904" s="64"/>
      <c r="IAV3904" s="64"/>
      <c r="IAW3904" s="64"/>
      <c r="IAX3904" s="62"/>
      <c r="IAY3904" s="63"/>
      <c r="IAZ3904" s="62"/>
      <c r="IBA3904" s="62"/>
      <c r="IBB3904" s="61"/>
      <c r="IBC3904" s="60"/>
      <c r="IBD3904" s="59"/>
      <c r="IBE3904" s="57"/>
      <c r="IBF3904" s="57"/>
      <c r="IBG3904" s="57"/>
      <c r="IBH3904" s="57"/>
      <c r="IBI3904" s="57"/>
      <c r="IBJ3904" s="57"/>
      <c r="IBK3904" s="57"/>
      <c r="IBL3904" s="57"/>
      <c r="IBM3904" s="58"/>
      <c r="IBN3904" s="57"/>
      <c r="IBO3904" s="57"/>
      <c r="IBP3904" s="57"/>
      <c r="IBQ3904" s="57"/>
      <c r="IBR3904" s="57"/>
      <c r="IBS3904" s="56"/>
      <c r="IBT3904" s="57"/>
      <c r="IBU3904" s="64"/>
      <c r="IBV3904" s="64"/>
      <c r="IBW3904" s="64"/>
      <c r="IBX3904" s="64"/>
      <c r="IBY3904" s="62"/>
      <c r="IBZ3904" s="63"/>
      <c r="ICA3904" s="62"/>
      <c r="ICB3904" s="62"/>
      <c r="ICC3904" s="61"/>
      <c r="ICD3904" s="60"/>
      <c r="ICE3904" s="59"/>
      <c r="ICF3904" s="57"/>
      <c r="ICG3904" s="57"/>
      <c r="ICH3904" s="57"/>
      <c r="ICI3904" s="57"/>
      <c r="ICJ3904" s="57"/>
      <c r="ICK3904" s="57"/>
      <c r="ICL3904" s="57"/>
      <c r="ICM3904" s="57"/>
      <c r="ICN3904" s="58"/>
      <c r="ICO3904" s="57"/>
      <c r="ICP3904" s="57"/>
      <c r="ICQ3904" s="57"/>
      <c r="ICR3904" s="57"/>
      <c r="ICS3904" s="57"/>
      <c r="ICT3904" s="56"/>
      <c r="ICU3904" s="57"/>
      <c r="ICV3904" s="64"/>
      <c r="ICW3904" s="64"/>
      <c r="ICX3904" s="64"/>
      <c r="ICY3904" s="64"/>
      <c r="ICZ3904" s="62"/>
      <c r="IDA3904" s="63"/>
      <c r="IDB3904" s="62"/>
      <c r="IDC3904" s="62"/>
      <c r="IDD3904" s="61"/>
      <c r="IDE3904" s="60"/>
      <c r="IDF3904" s="59"/>
      <c r="IDG3904" s="57"/>
      <c r="IDH3904" s="57"/>
      <c r="IDI3904" s="57"/>
      <c r="IDJ3904" s="57"/>
      <c r="IDK3904" s="57"/>
      <c r="IDL3904" s="57"/>
      <c r="IDM3904" s="57"/>
      <c r="IDN3904" s="57"/>
      <c r="IDO3904" s="58"/>
      <c r="IDP3904" s="57"/>
      <c r="IDQ3904" s="57"/>
      <c r="IDR3904" s="57"/>
      <c r="IDS3904" s="57"/>
      <c r="IDT3904" s="57"/>
      <c r="IDU3904" s="56"/>
      <c r="IDV3904" s="57"/>
      <c r="IDW3904" s="64"/>
      <c r="IDX3904" s="64"/>
      <c r="IDY3904" s="64"/>
      <c r="IDZ3904" s="64"/>
      <c r="IEA3904" s="62"/>
      <c r="IEB3904" s="63"/>
      <c r="IEC3904" s="62"/>
      <c r="IED3904" s="62"/>
      <c r="IEE3904" s="61"/>
      <c r="IEF3904" s="60"/>
      <c r="IEG3904" s="59"/>
      <c r="IEH3904" s="57"/>
      <c r="IEI3904" s="57"/>
      <c r="IEJ3904" s="57"/>
      <c r="IEK3904" s="57"/>
      <c r="IEL3904" s="57"/>
      <c r="IEM3904" s="57"/>
      <c r="IEN3904" s="57"/>
      <c r="IEO3904" s="57"/>
      <c r="IEP3904" s="58"/>
      <c r="IEQ3904" s="57"/>
      <c r="IER3904" s="57"/>
      <c r="IES3904" s="57"/>
      <c r="IET3904" s="57"/>
      <c r="IEU3904" s="57"/>
      <c r="IEV3904" s="56"/>
      <c r="IEW3904" s="57"/>
      <c r="IEX3904" s="64"/>
      <c r="IEY3904" s="64"/>
      <c r="IEZ3904" s="64"/>
      <c r="IFA3904" s="64"/>
      <c r="IFB3904" s="62"/>
      <c r="IFC3904" s="63"/>
      <c r="IFD3904" s="62"/>
      <c r="IFE3904" s="62"/>
      <c r="IFF3904" s="61"/>
      <c r="IFG3904" s="60"/>
      <c r="IFH3904" s="59"/>
      <c r="IFI3904" s="57"/>
      <c r="IFJ3904" s="57"/>
      <c r="IFK3904" s="57"/>
      <c r="IFL3904" s="57"/>
      <c r="IFM3904" s="57"/>
      <c r="IFN3904" s="57"/>
      <c r="IFO3904" s="57"/>
      <c r="IFP3904" s="57"/>
      <c r="IFQ3904" s="58"/>
      <c r="IFR3904" s="57"/>
      <c r="IFS3904" s="57"/>
      <c r="IFT3904" s="57"/>
      <c r="IFU3904" s="57"/>
      <c r="IFV3904" s="57"/>
      <c r="IFW3904" s="56"/>
      <c r="IFX3904" s="57"/>
      <c r="IFY3904" s="64"/>
      <c r="IFZ3904" s="64"/>
      <c r="IGA3904" s="64"/>
      <c r="IGB3904" s="64"/>
      <c r="IGC3904" s="62"/>
      <c r="IGD3904" s="63"/>
      <c r="IGE3904" s="62"/>
      <c r="IGF3904" s="62"/>
      <c r="IGG3904" s="61"/>
      <c r="IGH3904" s="60"/>
      <c r="IGI3904" s="59"/>
      <c r="IGJ3904" s="57"/>
      <c r="IGK3904" s="57"/>
      <c r="IGL3904" s="57"/>
      <c r="IGM3904" s="57"/>
      <c r="IGN3904" s="57"/>
      <c r="IGO3904" s="57"/>
      <c r="IGP3904" s="57"/>
      <c r="IGQ3904" s="57"/>
      <c r="IGR3904" s="58"/>
      <c r="IGS3904" s="57"/>
      <c r="IGT3904" s="57"/>
      <c r="IGU3904" s="57"/>
      <c r="IGV3904" s="57"/>
      <c r="IGW3904" s="57"/>
      <c r="IGX3904" s="56"/>
      <c r="IGY3904" s="57"/>
      <c r="IGZ3904" s="64"/>
      <c r="IHA3904" s="64"/>
      <c r="IHB3904" s="64"/>
      <c r="IHC3904" s="64"/>
      <c r="IHD3904" s="62"/>
      <c r="IHE3904" s="63"/>
      <c r="IHF3904" s="62"/>
      <c r="IHG3904" s="62"/>
      <c r="IHH3904" s="61"/>
      <c r="IHI3904" s="60"/>
      <c r="IHJ3904" s="59"/>
      <c r="IHK3904" s="57"/>
      <c r="IHL3904" s="57"/>
      <c r="IHM3904" s="57"/>
      <c r="IHN3904" s="57"/>
      <c r="IHO3904" s="57"/>
      <c r="IHP3904" s="57"/>
      <c r="IHQ3904" s="57"/>
      <c r="IHR3904" s="57"/>
      <c r="IHS3904" s="58"/>
      <c r="IHT3904" s="57"/>
      <c r="IHU3904" s="57"/>
      <c r="IHV3904" s="57"/>
      <c r="IHW3904" s="57"/>
      <c r="IHX3904" s="57"/>
      <c r="IHY3904" s="56"/>
      <c r="IHZ3904" s="57"/>
      <c r="IIA3904" s="64"/>
      <c r="IIB3904" s="64"/>
      <c r="IIC3904" s="64"/>
      <c r="IID3904" s="64"/>
      <c r="IIE3904" s="62"/>
      <c r="IIF3904" s="63"/>
      <c r="IIG3904" s="62"/>
      <c r="IIH3904" s="62"/>
      <c r="III3904" s="61"/>
      <c r="IIJ3904" s="60"/>
      <c r="IIK3904" s="59"/>
      <c r="IIL3904" s="57"/>
      <c r="IIM3904" s="57"/>
      <c r="IIN3904" s="57"/>
      <c r="IIO3904" s="57"/>
      <c r="IIP3904" s="57"/>
      <c r="IIQ3904" s="57"/>
      <c r="IIR3904" s="57"/>
      <c r="IIS3904" s="57"/>
      <c r="IIT3904" s="58"/>
      <c r="IIU3904" s="57"/>
      <c r="IIV3904" s="57"/>
      <c r="IIW3904" s="57"/>
      <c r="IIX3904" s="57"/>
      <c r="IIY3904" s="57"/>
      <c r="IIZ3904" s="56"/>
      <c r="IJA3904" s="57"/>
      <c r="IJB3904" s="64"/>
      <c r="IJC3904" s="64"/>
      <c r="IJD3904" s="64"/>
      <c r="IJE3904" s="64"/>
      <c r="IJF3904" s="62"/>
      <c r="IJG3904" s="63"/>
      <c r="IJH3904" s="62"/>
      <c r="IJI3904" s="62"/>
      <c r="IJJ3904" s="61"/>
      <c r="IJK3904" s="60"/>
      <c r="IJL3904" s="59"/>
      <c r="IJM3904" s="57"/>
      <c r="IJN3904" s="57"/>
      <c r="IJO3904" s="57"/>
      <c r="IJP3904" s="57"/>
      <c r="IJQ3904" s="57"/>
      <c r="IJR3904" s="57"/>
      <c r="IJS3904" s="57"/>
      <c r="IJT3904" s="57"/>
      <c r="IJU3904" s="58"/>
      <c r="IJV3904" s="57"/>
      <c r="IJW3904" s="57"/>
      <c r="IJX3904" s="57"/>
      <c r="IJY3904" s="57"/>
      <c r="IJZ3904" s="57"/>
      <c r="IKA3904" s="56"/>
      <c r="IKB3904" s="57"/>
      <c r="IKC3904" s="64"/>
      <c r="IKD3904" s="64"/>
      <c r="IKE3904" s="64"/>
      <c r="IKF3904" s="64"/>
      <c r="IKG3904" s="62"/>
      <c r="IKH3904" s="63"/>
      <c r="IKI3904" s="62"/>
      <c r="IKJ3904" s="62"/>
      <c r="IKK3904" s="61"/>
      <c r="IKL3904" s="60"/>
      <c r="IKM3904" s="59"/>
      <c r="IKN3904" s="57"/>
      <c r="IKO3904" s="57"/>
      <c r="IKP3904" s="57"/>
      <c r="IKQ3904" s="57"/>
      <c r="IKR3904" s="57"/>
      <c r="IKS3904" s="57"/>
      <c r="IKT3904" s="57"/>
      <c r="IKU3904" s="57"/>
      <c r="IKV3904" s="58"/>
      <c r="IKW3904" s="57"/>
      <c r="IKX3904" s="57"/>
      <c r="IKY3904" s="57"/>
      <c r="IKZ3904" s="57"/>
      <c r="ILA3904" s="57"/>
      <c r="ILB3904" s="56"/>
      <c r="ILC3904" s="57"/>
      <c r="ILD3904" s="64"/>
      <c r="ILE3904" s="64"/>
      <c r="ILF3904" s="64"/>
      <c r="ILG3904" s="64"/>
      <c r="ILH3904" s="62"/>
      <c r="ILI3904" s="63"/>
      <c r="ILJ3904" s="62"/>
      <c r="ILK3904" s="62"/>
      <c r="ILL3904" s="61"/>
      <c r="ILM3904" s="60"/>
      <c r="ILN3904" s="59"/>
      <c r="ILO3904" s="57"/>
      <c r="ILP3904" s="57"/>
      <c r="ILQ3904" s="57"/>
      <c r="ILR3904" s="57"/>
      <c r="ILS3904" s="57"/>
      <c r="ILT3904" s="57"/>
      <c r="ILU3904" s="57"/>
      <c r="ILV3904" s="57"/>
      <c r="ILW3904" s="58"/>
      <c r="ILX3904" s="57"/>
      <c r="ILY3904" s="57"/>
      <c r="ILZ3904" s="57"/>
      <c r="IMA3904" s="57"/>
      <c r="IMB3904" s="57"/>
      <c r="IMC3904" s="56"/>
      <c r="IMD3904" s="57"/>
      <c r="IME3904" s="64"/>
      <c r="IMF3904" s="64"/>
      <c r="IMG3904" s="64"/>
      <c r="IMH3904" s="64"/>
      <c r="IMI3904" s="62"/>
      <c r="IMJ3904" s="63"/>
      <c r="IMK3904" s="62"/>
      <c r="IML3904" s="62"/>
      <c r="IMM3904" s="61"/>
      <c r="IMN3904" s="60"/>
      <c r="IMO3904" s="59"/>
      <c r="IMP3904" s="57"/>
      <c r="IMQ3904" s="57"/>
      <c r="IMR3904" s="57"/>
      <c r="IMS3904" s="57"/>
      <c r="IMT3904" s="57"/>
      <c r="IMU3904" s="57"/>
      <c r="IMV3904" s="57"/>
      <c r="IMW3904" s="57"/>
      <c r="IMX3904" s="58"/>
      <c r="IMY3904" s="57"/>
      <c r="IMZ3904" s="57"/>
      <c r="INA3904" s="57"/>
      <c r="INB3904" s="57"/>
      <c r="INC3904" s="57"/>
      <c r="IND3904" s="56"/>
      <c r="INE3904" s="57"/>
      <c r="INF3904" s="64"/>
      <c r="ING3904" s="64"/>
      <c r="INH3904" s="64"/>
      <c r="INI3904" s="64"/>
      <c r="INJ3904" s="62"/>
      <c r="INK3904" s="63"/>
      <c r="INL3904" s="62"/>
      <c r="INM3904" s="62"/>
      <c r="INN3904" s="61"/>
      <c r="INO3904" s="60"/>
      <c r="INP3904" s="59"/>
      <c r="INQ3904" s="57"/>
      <c r="INR3904" s="57"/>
      <c r="INS3904" s="57"/>
      <c r="INT3904" s="57"/>
      <c r="INU3904" s="57"/>
      <c r="INV3904" s="57"/>
      <c r="INW3904" s="57"/>
      <c r="INX3904" s="57"/>
      <c r="INY3904" s="58"/>
      <c r="INZ3904" s="57"/>
      <c r="IOA3904" s="57"/>
      <c r="IOB3904" s="57"/>
      <c r="IOC3904" s="57"/>
      <c r="IOD3904" s="57"/>
      <c r="IOE3904" s="56"/>
      <c r="IOF3904" s="57"/>
      <c r="IOG3904" s="64"/>
      <c r="IOH3904" s="64"/>
      <c r="IOI3904" s="64"/>
      <c r="IOJ3904" s="64"/>
      <c r="IOK3904" s="62"/>
      <c r="IOL3904" s="63"/>
      <c r="IOM3904" s="62"/>
      <c r="ION3904" s="62"/>
      <c r="IOO3904" s="61"/>
      <c r="IOP3904" s="60"/>
      <c r="IOQ3904" s="59"/>
      <c r="IOR3904" s="57"/>
      <c r="IOS3904" s="57"/>
      <c r="IOT3904" s="57"/>
      <c r="IOU3904" s="57"/>
      <c r="IOV3904" s="57"/>
      <c r="IOW3904" s="57"/>
      <c r="IOX3904" s="57"/>
      <c r="IOY3904" s="57"/>
      <c r="IOZ3904" s="58"/>
      <c r="IPA3904" s="57"/>
      <c r="IPB3904" s="57"/>
      <c r="IPC3904" s="57"/>
      <c r="IPD3904" s="57"/>
      <c r="IPE3904" s="57"/>
      <c r="IPF3904" s="56"/>
      <c r="IPG3904" s="57"/>
      <c r="IPH3904" s="64"/>
      <c r="IPI3904" s="64"/>
      <c r="IPJ3904" s="64"/>
      <c r="IPK3904" s="64"/>
      <c r="IPL3904" s="62"/>
      <c r="IPM3904" s="63"/>
      <c r="IPN3904" s="62"/>
      <c r="IPO3904" s="62"/>
      <c r="IPP3904" s="61"/>
      <c r="IPQ3904" s="60"/>
      <c r="IPR3904" s="59"/>
      <c r="IPS3904" s="57"/>
      <c r="IPT3904" s="57"/>
      <c r="IPU3904" s="57"/>
      <c r="IPV3904" s="57"/>
      <c r="IPW3904" s="57"/>
      <c r="IPX3904" s="57"/>
      <c r="IPY3904" s="57"/>
      <c r="IPZ3904" s="57"/>
      <c r="IQA3904" s="58"/>
      <c r="IQB3904" s="57"/>
      <c r="IQC3904" s="57"/>
      <c r="IQD3904" s="57"/>
      <c r="IQE3904" s="57"/>
      <c r="IQF3904" s="57"/>
      <c r="IQG3904" s="56"/>
      <c r="IQH3904" s="57"/>
      <c r="IQI3904" s="64"/>
      <c r="IQJ3904" s="64"/>
      <c r="IQK3904" s="64"/>
      <c r="IQL3904" s="64"/>
      <c r="IQM3904" s="62"/>
      <c r="IQN3904" s="63"/>
      <c r="IQO3904" s="62"/>
      <c r="IQP3904" s="62"/>
      <c r="IQQ3904" s="61"/>
      <c r="IQR3904" s="60"/>
      <c r="IQS3904" s="59"/>
      <c r="IQT3904" s="57"/>
      <c r="IQU3904" s="57"/>
      <c r="IQV3904" s="57"/>
      <c r="IQW3904" s="57"/>
      <c r="IQX3904" s="57"/>
      <c r="IQY3904" s="57"/>
      <c r="IQZ3904" s="57"/>
      <c r="IRA3904" s="57"/>
      <c r="IRB3904" s="58"/>
      <c r="IRC3904" s="57"/>
      <c r="IRD3904" s="57"/>
      <c r="IRE3904" s="57"/>
      <c r="IRF3904" s="57"/>
      <c r="IRG3904" s="57"/>
      <c r="IRH3904" s="56"/>
      <c r="IRI3904" s="57"/>
      <c r="IRJ3904" s="64"/>
      <c r="IRK3904" s="64"/>
      <c r="IRL3904" s="64"/>
      <c r="IRM3904" s="64"/>
      <c r="IRN3904" s="62"/>
      <c r="IRO3904" s="63"/>
      <c r="IRP3904" s="62"/>
      <c r="IRQ3904" s="62"/>
      <c r="IRR3904" s="61"/>
      <c r="IRS3904" s="60"/>
      <c r="IRT3904" s="59"/>
      <c r="IRU3904" s="57"/>
      <c r="IRV3904" s="57"/>
      <c r="IRW3904" s="57"/>
      <c r="IRX3904" s="57"/>
      <c r="IRY3904" s="57"/>
      <c r="IRZ3904" s="57"/>
      <c r="ISA3904" s="57"/>
      <c r="ISB3904" s="57"/>
      <c r="ISC3904" s="58"/>
      <c r="ISD3904" s="57"/>
      <c r="ISE3904" s="57"/>
      <c r="ISF3904" s="57"/>
      <c r="ISG3904" s="57"/>
      <c r="ISH3904" s="57"/>
      <c r="ISI3904" s="56"/>
      <c r="ISJ3904" s="57"/>
      <c r="ISK3904" s="64"/>
      <c r="ISL3904" s="64"/>
      <c r="ISM3904" s="64"/>
      <c r="ISN3904" s="64"/>
      <c r="ISO3904" s="62"/>
      <c r="ISP3904" s="63"/>
      <c r="ISQ3904" s="62"/>
      <c r="ISR3904" s="62"/>
      <c r="ISS3904" s="61"/>
      <c r="IST3904" s="60"/>
      <c r="ISU3904" s="59"/>
      <c r="ISV3904" s="57"/>
      <c r="ISW3904" s="57"/>
      <c r="ISX3904" s="57"/>
      <c r="ISY3904" s="57"/>
      <c r="ISZ3904" s="57"/>
      <c r="ITA3904" s="57"/>
      <c r="ITB3904" s="57"/>
      <c r="ITC3904" s="57"/>
      <c r="ITD3904" s="58"/>
      <c r="ITE3904" s="57"/>
      <c r="ITF3904" s="57"/>
      <c r="ITG3904" s="57"/>
      <c r="ITH3904" s="57"/>
      <c r="ITI3904" s="57"/>
      <c r="ITJ3904" s="56"/>
      <c r="ITK3904" s="57"/>
      <c r="ITL3904" s="64"/>
      <c r="ITM3904" s="64"/>
      <c r="ITN3904" s="64"/>
      <c r="ITO3904" s="64"/>
      <c r="ITP3904" s="62"/>
      <c r="ITQ3904" s="63"/>
      <c r="ITR3904" s="62"/>
      <c r="ITS3904" s="62"/>
      <c r="ITT3904" s="61"/>
      <c r="ITU3904" s="60"/>
      <c r="ITV3904" s="59"/>
      <c r="ITW3904" s="57"/>
      <c r="ITX3904" s="57"/>
      <c r="ITY3904" s="57"/>
      <c r="ITZ3904" s="57"/>
      <c r="IUA3904" s="57"/>
      <c r="IUB3904" s="57"/>
      <c r="IUC3904" s="57"/>
      <c r="IUD3904" s="57"/>
      <c r="IUE3904" s="58"/>
      <c r="IUF3904" s="57"/>
      <c r="IUG3904" s="57"/>
      <c r="IUH3904" s="57"/>
      <c r="IUI3904" s="57"/>
      <c r="IUJ3904" s="57"/>
      <c r="IUK3904" s="56"/>
      <c r="IUL3904" s="57"/>
      <c r="IUM3904" s="64"/>
      <c r="IUN3904" s="64"/>
      <c r="IUO3904" s="64"/>
      <c r="IUP3904" s="64"/>
      <c r="IUQ3904" s="62"/>
      <c r="IUR3904" s="63"/>
      <c r="IUS3904" s="62"/>
      <c r="IUT3904" s="62"/>
      <c r="IUU3904" s="61"/>
      <c r="IUV3904" s="60"/>
      <c r="IUW3904" s="59"/>
      <c r="IUX3904" s="57"/>
      <c r="IUY3904" s="57"/>
      <c r="IUZ3904" s="57"/>
      <c r="IVA3904" s="57"/>
      <c r="IVB3904" s="57"/>
      <c r="IVC3904" s="57"/>
      <c r="IVD3904" s="57"/>
      <c r="IVE3904" s="57"/>
      <c r="IVF3904" s="58"/>
      <c r="IVG3904" s="57"/>
      <c r="IVH3904" s="57"/>
      <c r="IVI3904" s="57"/>
      <c r="IVJ3904" s="57"/>
      <c r="IVK3904" s="57"/>
      <c r="IVL3904" s="56"/>
      <c r="IVM3904" s="57"/>
      <c r="IVN3904" s="64"/>
      <c r="IVO3904" s="64"/>
      <c r="IVP3904" s="64"/>
      <c r="IVQ3904" s="64"/>
      <c r="IVR3904" s="62"/>
      <c r="IVS3904" s="63"/>
      <c r="IVT3904" s="62"/>
      <c r="IVU3904" s="62"/>
      <c r="IVV3904" s="61"/>
      <c r="IVW3904" s="60"/>
      <c r="IVX3904" s="59"/>
      <c r="IVY3904" s="57"/>
      <c r="IVZ3904" s="57"/>
      <c r="IWA3904" s="57"/>
      <c r="IWB3904" s="57"/>
      <c r="IWC3904" s="57"/>
      <c r="IWD3904" s="57"/>
      <c r="IWE3904" s="57"/>
      <c r="IWF3904" s="57"/>
      <c r="IWG3904" s="58"/>
      <c r="IWH3904" s="57"/>
      <c r="IWI3904" s="57"/>
      <c r="IWJ3904" s="57"/>
      <c r="IWK3904" s="57"/>
      <c r="IWL3904" s="57"/>
      <c r="IWM3904" s="56"/>
      <c r="IWN3904" s="57"/>
      <c r="IWO3904" s="64"/>
      <c r="IWP3904" s="64"/>
      <c r="IWQ3904" s="64"/>
      <c r="IWR3904" s="64"/>
      <c r="IWS3904" s="62"/>
      <c r="IWT3904" s="63"/>
      <c r="IWU3904" s="62"/>
      <c r="IWV3904" s="62"/>
      <c r="IWW3904" s="61"/>
      <c r="IWX3904" s="60"/>
      <c r="IWY3904" s="59"/>
      <c r="IWZ3904" s="57"/>
      <c r="IXA3904" s="57"/>
      <c r="IXB3904" s="57"/>
      <c r="IXC3904" s="57"/>
      <c r="IXD3904" s="57"/>
      <c r="IXE3904" s="57"/>
      <c r="IXF3904" s="57"/>
      <c r="IXG3904" s="57"/>
      <c r="IXH3904" s="58"/>
      <c r="IXI3904" s="57"/>
      <c r="IXJ3904" s="57"/>
      <c r="IXK3904" s="57"/>
      <c r="IXL3904" s="57"/>
      <c r="IXM3904" s="57"/>
      <c r="IXN3904" s="56"/>
      <c r="IXO3904" s="57"/>
      <c r="IXP3904" s="64"/>
      <c r="IXQ3904" s="64"/>
      <c r="IXR3904" s="64"/>
      <c r="IXS3904" s="64"/>
      <c r="IXT3904" s="62"/>
      <c r="IXU3904" s="63"/>
      <c r="IXV3904" s="62"/>
      <c r="IXW3904" s="62"/>
      <c r="IXX3904" s="61"/>
      <c r="IXY3904" s="60"/>
      <c r="IXZ3904" s="59"/>
      <c r="IYA3904" s="57"/>
      <c r="IYB3904" s="57"/>
      <c r="IYC3904" s="57"/>
      <c r="IYD3904" s="57"/>
      <c r="IYE3904" s="57"/>
      <c r="IYF3904" s="57"/>
      <c r="IYG3904" s="57"/>
      <c r="IYH3904" s="57"/>
      <c r="IYI3904" s="58"/>
      <c r="IYJ3904" s="57"/>
      <c r="IYK3904" s="57"/>
      <c r="IYL3904" s="57"/>
      <c r="IYM3904" s="57"/>
      <c r="IYN3904" s="57"/>
      <c r="IYO3904" s="56"/>
      <c r="IYP3904" s="57"/>
      <c r="IYQ3904" s="64"/>
      <c r="IYR3904" s="64"/>
      <c r="IYS3904" s="64"/>
      <c r="IYT3904" s="64"/>
      <c r="IYU3904" s="62"/>
      <c r="IYV3904" s="63"/>
      <c r="IYW3904" s="62"/>
      <c r="IYX3904" s="62"/>
      <c r="IYY3904" s="61"/>
      <c r="IYZ3904" s="60"/>
      <c r="IZA3904" s="59"/>
      <c r="IZB3904" s="57"/>
      <c r="IZC3904" s="57"/>
      <c r="IZD3904" s="57"/>
      <c r="IZE3904" s="57"/>
      <c r="IZF3904" s="57"/>
      <c r="IZG3904" s="57"/>
      <c r="IZH3904" s="57"/>
      <c r="IZI3904" s="57"/>
      <c r="IZJ3904" s="58"/>
      <c r="IZK3904" s="57"/>
      <c r="IZL3904" s="57"/>
      <c r="IZM3904" s="57"/>
      <c r="IZN3904" s="57"/>
      <c r="IZO3904" s="57"/>
      <c r="IZP3904" s="56"/>
      <c r="IZQ3904" s="57"/>
      <c r="IZR3904" s="64"/>
      <c r="IZS3904" s="64"/>
      <c r="IZT3904" s="64"/>
      <c r="IZU3904" s="64"/>
      <c r="IZV3904" s="62"/>
      <c r="IZW3904" s="63"/>
      <c r="IZX3904" s="62"/>
      <c r="IZY3904" s="62"/>
      <c r="IZZ3904" s="61"/>
      <c r="JAA3904" s="60"/>
      <c r="JAB3904" s="59"/>
      <c r="JAC3904" s="57"/>
      <c r="JAD3904" s="57"/>
      <c r="JAE3904" s="57"/>
      <c r="JAF3904" s="57"/>
      <c r="JAG3904" s="57"/>
      <c r="JAH3904" s="57"/>
      <c r="JAI3904" s="57"/>
      <c r="JAJ3904" s="57"/>
      <c r="JAK3904" s="58"/>
      <c r="JAL3904" s="57"/>
      <c r="JAM3904" s="57"/>
      <c r="JAN3904" s="57"/>
      <c r="JAO3904" s="57"/>
      <c r="JAP3904" s="57"/>
      <c r="JAQ3904" s="56"/>
      <c r="JAR3904" s="57"/>
      <c r="JAS3904" s="64"/>
      <c r="JAT3904" s="64"/>
      <c r="JAU3904" s="64"/>
      <c r="JAV3904" s="64"/>
      <c r="JAW3904" s="62"/>
      <c r="JAX3904" s="63"/>
      <c r="JAY3904" s="62"/>
      <c r="JAZ3904" s="62"/>
      <c r="JBA3904" s="61"/>
      <c r="JBB3904" s="60"/>
      <c r="JBC3904" s="59"/>
      <c r="JBD3904" s="57"/>
      <c r="JBE3904" s="57"/>
      <c r="JBF3904" s="57"/>
      <c r="JBG3904" s="57"/>
      <c r="JBH3904" s="57"/>
      <c r="JBI3904" s="57"/>
      <c r="JBJ3904" s="57"/>
      <c r="JBK3904" s="57"/>
      <c r="JBL3904" s="58"/>
      <c r="JBM3904" s="57"/>
      <c r="JBN3904" s="57"/>
      <c r="JBO3904" s="57"/>
      <c r="JBP3904" s="57"/>
      <c r="JBQ3904" s="57"/>
      <c r="JBR3904" s="56"/>
      <c r="JBS3904" s="57"/>
      <c r="JBT3904" s="64"/>
      <c r="JBU3904" s="64"/>
      <c r="JBV3904" s="64"/>
      <c r="JBW3904" s="64"/>
      <c r="JBX3904" s="62"/>
      <c r="JBY3904" s="63"/>
      <c r="JBZ3904" s="62"/>
      <c r="JCA3904" s="62"/>
      <c r="JCB3904" s="61"/>
      <c r="JCC3904" s="60"/>
      <c r="JCD3904" s="59"/>
      <c r="JCE3904" s="57"/>
      <c r="JCF3904" s="57"/>
      <c r="JCG3904" s="57"/>
      <c r="JCH3904" s="57"/>
      <c r="JCI3904" s="57"/>
      <c r="JCJ3904" s="57"/>
      <c r="JCK3904" s="57"/>
      <c r="JCL3904" s="57"/>
      <c r="JCM3904" s="58"/>
      <c r="JCN3904" s="57"/>
      <c r="JCO3904" s="57"/>
      <c r="JCP3904" s="57"/>
      <c r="JCQ3904" s="57"/>
      <c r="JCR3904" s="57"/>
      <c r="JCS3904" s="56"/>
      <c r="JCT3904" s="57"/>
      <c r="JCU3904" s="64"/>
      <c r="JCV3904" s="64"/>
      <c r="JCW3904" s="64"/>
      <c r="JCX3904" s="64"/>
      <c r="JCY3904" s="62"/>
      <c r="JCZ3904" s="63"/>
      <c r="JDA3904" s="62"/>
      <c r="JDB3904" s="62"/>
      <c r="JDC3904" s="61"/>
      <c r="JDD3904" s="60"/>
      <c r="JDE3904" s="59"/>
      <c r="JDF3904" s="57"/>
      <c r="JDG3904" s="57"/>
      <c r="JDH3904" s="57"/>
      <c r="JDI3904" s="57"/>
      <c r="JDJ3904" s="57"/>
      <c r="JDK3904" s="57"/>
      <c r="JDL3904" s="57"/>
      <c r="JDM3904" s="57"/>
      <c r="JDN3904" s="58"/>
      <c r="JDO3904" s="57"/>
      <c r="JDP3904" s="57"/>
      <c r="JDQ3904" s="57"/>
      <c r="JDR3904" s="57"/>
      <c r="JDS3904" s="57"/>
      <c r="JDT3904" s="56"/>
      <c r="JDU3904" s="57"/>
      <c r="JDV3904" s="64"/>
      <c r="JDW3904" s="64"/>
      <c r="JDX3904" s="64"/>
      <c r="JDY3904" s="64"/>
      <c r="JDZ3904" s="62"/>
      <c r="JEA3904" s="63"/>
      <c r="JEB3904" s="62"/>
      <c r="JEC3904" s="62"/>
      <c r="JED3904" s="61"/>
      <c r="JEE3904" s="60"/>
      <c r="JEF3904" s="59"/>
      <c r="JEG3904" s="57"/>
      <c r="JEH3904" s="57"/>
      <c r="JEI3904" s="57"/>
      <c r="JEJ3904" s="57"/>
      <c r="JEK3904" s="57"/>
      <c r="JEL3904" s="57"/>
      <c r="JEM3904" s="57"/>
      <c r="JEN3904" s="57"/>
      <c r="JEO3904" s="58"/>
      <c r="JEP3904" s="57"/>
      <c r="JEQ3904" s="57"/>
      <c r="JER3904" s="57"/>
      <c r="JES3904" s="57"/>
      <c r="JET3904" s="57"/>
      <c r="JEU3904" s="56"/>
      <c r="JEV3904" s="57"/>
      <c r="JEW3904" s="64"/>
      <c r="JEX3904" s="64"/>
      <c r="JEY3904" s="64"/>
      <c r="JEZ3904" s="64"/>
      <c r="JFA3904" s="62"/>
      <c r="JFB3904" s="63"/>
      <c r="JFC3904" s="62"/>
      <c r="JFD3904" s="62"/>
      <c r="JFE3904" s="61"/>
      <c r="JFF3904" s="60"/>
      <c r="JFG3904" s="59"/>
      <c r="JFH3904" s="57"/>
      <c r="JFI3904" s="57"/>
      <c r="JFJ3904" s="57"/>
      <c r="JFK3904" s="57"/>
      <c r="JFL3904" s="57"/>
      <c r="JFM3904" s="57"/>
      <c r="JFN3904" s="57"/>
      <c r="JFO3904" s="57"/>
      <c r="JFP3904" s="58"/>
      <c r="JFQ3904" s="57"/>
      <c r="JFR3904" s="57"/>
      <c r="JFS3904" s="57"/>
      <c r="JFT3904" s="57"/>
      <c r="JFU3904" s="57"/>
      <c r="JFV3904" s="56"/>
      <c r="JFW3904" s="57"/>
      <c r="JFX3904" s="64"/>
      <c r="JFY3904" s="64"/>
      <c r="JFZ3904" s="64"/>
      <c r="JGA3904" s="64"/>
      <c r="JGB3904" s="62"/>
      <c r="JGC3904" s="63"/>
      <c r="JGD3904" s="62"/>
      <c r="JGE3904" s="62"/>
      <c r="JGF3904" s="61"/>
      <c r="JGG3904" s="60"/>
      <c r="JGH3904" s="59"/>
      <c r="JGI3904" s="57"/>
      <c r="JGJ3904" s="57"/>
      <c r="JGK3904" s="57"/>
      <c r="JGL3904" s="57"/>
      <c r="JGM3904" s="57"/>
      <c r="JGN3904" s="57"/>
      <c r="JGO3904" s="57"/>
      <c r="JGP3904" s="57"/>
      <c r="JGQ3904" s="58"/>
      <c r="JGR3904" s="57"/>
      <c r="JGS3904" s="57"/>
      <c r="JGT3904" s="57"/>
      <c r="JGU3904" s="57"/>
      <c r="JGV3904" s="57"/>
      <c r="JGW3904" s="56"/>
      <c r="JGX3904" s="57"/>
      <c r="JGY3904" s="64"/>
      <c r="JGZ3904" s="64"/>
      <c r="JHA3904" s="64"/>
      <c r="JHB3904" s="64"/>
      <c r="JHC3904" s="62"/>
      <c r="JHD3904" s="63"/>
      <c r="JHE3904" s="62"/>
      <c r="JHF3904" s="62"/>
      <c r="JHG3904" s="61"/>
      <c r="JHH3904" s="60"/>
      <c r="JHI3904" s="59"/>
      <c r="JHJ3904" s="57"/>
      <c r="JHK3904" s="57"/>
      <c r="JHL3904" s="57"/>
      <c r="JHM3904" s="57"/>
      <c r="JHN3904" s="57"/>
      <c r="JHO3904" s="57"/>
      <c r="JHP3904" s="57"/>
      <c r="JHQ3904" s="57"/>
      <c r="JHR3904" s="58"/>
      <c r="JHS3904" s="57"/>
      <c r="JHT3904" s="57"/>
      <c r="JHU3904" s="57"/>
      <c r="JHV3904" s="57"/>
      <c r="JHW3904" s="57"/>
      <c r="JHX3904" s="56"/>
      <c r="JHY3904" s="57"/>
      <c r="JHZ3904" s="64"/>
      <c r="JIA3904" s="64"/>
      <c r="JIB3904" s="64"/>
      <c r="JIC3904" s="64"/>
      <c r="JID3904" s="62"/>
      <c r="JIE3904" s="63"/>
      <c r="JIF3904" s="62"/>
      <c r="JIG3904" s="62"/>
      <c r="JIH3904" s="61"/>
      <c r="JII3904" s="60"/>
      <c r="JIJ3904" s="59"/>
      <c r="JIK3904" s="57"/>
      <c r="JIL3904" s="57"/>
      <c r="JIM3904" s="57"/>
      <c r="JIN3904" s="57"/>
      <c r="JIO3904" s="57"/>
      <c r="JIP3904" s="57"/>
      <c r="JIQ3904" s="57"/>
      <c r="JIR3904" s="57"/>
      <c r="JIS3904" s="58"/>
      <c r="JIT3904" s="57"/>
      <c r="JIU3904" s="57"/>
      <c r="JIV3904" s="57"/>
      <c r="JIW3904" s="57"/>
      <c r="JIX3904" s="57"/>
      <c r="JIY3904" s="56"/>
      <c r="JIZ3904" s="57"/>
      <c r="JJA3904" s="64"/>
      <c r="JJB3904" s="64"/>
      <c r="JJC3904" s="64"/>
      <c r="JJD3904" s="64"/>
      <c r="JJE3904" s="62"/>
      <c r="JJF3904" s="63"/>
      <c r="JJG3904" s="62"/>
      <c r="JJH3904" s="62"/>
      <c r="JJI3904" s="61"/>
      <c r="JJJ3904" s="60"/>
      <c r="JJK3904" s="59"/>
      <c r="JJL3904" s="57"/>
      <c r="JJM3904" s="57"/>
      <c r="JJN3904" s="57"/>
      <c r="JJO3904" s="57"/>
      <c r="JJP3904" s="57"/>
      <c r="JJQ3904" s="57"/>
      <c r="JJR3904" s="57"/>
      <c r="JJS3904" s="57"/>
      <c r="JJT3904" s="58"/>
      <c r="JJU3904" s="57"/>
      <c r="JJV3904" s="57"/>
      <c r="JJW3904" s="57"/>
      <c r="JJX3904" s="57"/>
      <c r="JJY3904" s="57"/>
      <c r="JJZ3904" s="56"/>
      <c r="JKA3904" s="57"/>
      <c r="JKB3904" s="64"/>
      <c r="JKC3904" s="64"/>
      <c r="JKD3904" s="64"/>
      <c r="JKE3904" s="64"/>
      <c r="JKF3904" s="62"/>
      <c r="JKG3904" s="63"/>
      <c r="JKH3904" s="62"/>
      <c r="JKI3904" s="62"/>
      <c r="JKJ3904" s="61"/>
      <c r="JKK3904" s="60"/>
      <c r="JKL3904" s="59"/>
      <c r="JKM3904" s="57"/>
      <c r="JKN3904" s="57"/>
      <c r="JKO3904" s="57"/>
      <c r="JKP3904" s="57"/>
      <c r="JKQ3904" s="57"/>
      <c r="JKR3904" s="57"/>
      <c r="JKS3904" s="57"/>
      <c r="JKT3904" s="57"/>
      <c r="JKU3904" s="58"/>
      <c r="JKV3904" s="57"/>
      <c r="JKW3904" s="57"/>
      <c r="JKX3904" s="57"/>
      <c r="JKY3904" s="57"/>
      <c r="JKZ3904" s="57"/>
      <c r="JLA3904" s="56"/>
      <c r="JLB3904" s="57"/>
      <c r="JLC3904" s="64"/>
      <c r="JLD3904" s="64"/>
      <c r="JLE3904" s="64"/>
      <c r="JLF3904" s="64"/>
      <c r="JLG3904" s="62"/>
      <c r="JLH3904" s="63"/>
      <c r="JLI3904" s="62"/>
      <c r="JLJ3904" s="62"/>
      <c r="JLK3904" s="61"/>
      <c r="JLL3904" s="60"/>
      <c r="JLM3904" s="59"/>
      <c r="JLN3904" s="57"/>
      <c r="JLO3904" s="57"/>
      <c r="JLP3904" s="57"/>
      <c r="JLQ3904" s="57"/>
      <c r="JLR3904" s="57"/>
      <c r="JLS3904" s="57"/>
      <c r="JLT3904" s="57"/>
      <c r="JLU3904" s="57"/>
      <c r="JLV3904" s="58"/>
      <c r="JLW3904" s="57"/>
      <c r="JLX3904" s="57"/>
      <c r="JLY3904" s="57"/>
      <c r="JLZ3904" s="57"/>
      <c r="JMA3904" s="57"/>
      <c r="JMB3904" s="56"/>
      <c r="JMC3904" s="57"/>
      <c r="JMD3904" s="64"/>
      <c r="JME3904" s="64"/>
      <c r="JMF3904" s="64"/>
      <c r="JMG3904" s="64"/>
      <c r="JMH3904" s="62"/>
      <c r="JMI3904" s="63"/>
      <c r="JMJ3904" s="62"/>
      <c r="JMK3904" s="62"/>
      <c r="JML3904" s="61"/>
      <c r="JMM3904" s="60"/>
      <c r="JMN3904" s="59"/>
      <c r="JMO3904" s="57"/>
      <c r="JMP3904" s="57"/>
      <c r="JMQ3904" s="57"/>
      <c r="JMR3904" s="57"/>
      <c r="JMS3904" s="57"/>
      <c r="JMT3904" s="57"/>
      <c r="JMU3904" s="57"/>
      <c r="JMV3904" s="57"/>
      <c r="JMW3904" s="58"/>
      <c r="JMX3904" s="57"/>
      <c r="JMY3904" s="57"/>
      <c r="JMZ3904" s="57"/>
      <c r="JNA3904" s="57"/>
      <c r="JNB3904" s="57"/>
      <c r="JNC3904" s="56"/>
      <c r="JND3904" s="57"/>
      <c r="JNE3904" s="64"/>
      <c r="JNF3904" s="64"/>
      <c r="JNG3904" s="64"/>
      <c r="JNH3904" s="64"/>
      <c r="JNI3904" s="62"/>
      <c r="JNJ3904" s="63"/>
      <c r="JNK3904" s="62"/>
      <c r="JNL3904" s="62"/>
      <c r="JNM3904" s="61"/>
      <c r="JNN3904" s="60"/>
      <c r="JNO3904" s="59"/>
      <c r="JNP3904" s="57"/>
      <c r="JNQ3904" s="57"/>
      <c r="JNR3904" s="57"/>
      <c r="JNS3904" s="57"/>
      <c r="JNT3904" s="57"/>
      <c r="JNU3904" s="57"/>
      <c r="JNV3904" s="57"/>
      <c r="JNW3904" s="57"/>
      <c r="JNX3904" s="58"/>
      <c r="JNY3904" s="57"/>
      <c r="JNZ3904" s="57"/>
      <c r="JOA3904" s="57"/>
      <c r="JOB3904" s="57"/>
      <c r="JOC3904" s="57"/>
      <c r="JOD3904" s="56"/>
      <c r="JOE3904" s="57"/>
      <c r="JOF3904" s="64"/>
      <c r="JOG3904" s="64"/>
      <c r="JOH3904" s="64"/>
      <c r="JOI3904" s="64"/>
      <c r="JOJ3904" s="62"/>
      <c r="JOK3904" s="63"/>
      <c r="JOL3904" s="62"/>
      <c r="JOM3904" s="62"/>
      <c r="JON3904" s="61"/>
      <c r="JOO3904" s="60"/>
      <c r="JOP3904" s="59"/>
      <c r="JOQ3904" s="57"/>
      <c r="JOR3904" s="57"/>
      <c r="JOS3904" s="57"/>
      <c r="JOT3904" s="57"/>
      <c r="JOU3904" s="57"/>
      <c r="JOV3904" s="57"/>
      <c r="JOW3904" s="57"/>
      <c r="JOX3904" s="57"/>
      <c r="JOY3904" s="58"/>
      <c r="JOZ3904" s="57"/>
      <c r="JPA3904" s="57"/>
      <c r="JPB3904" s="57"/>
      <c r="JPC3904" s="57"/>
      <c r="JPD3904" s="57"/>
      <c r="JPE3904" s="56"/>
      <c r="JPF3904" s="57"/>
      <c r="JPG3904" s="64"/>
      <c r="JPH3904" s="64"/>
      <c r="JPI3904" s="64"/>
      <c r="JPJ3904" s="64"/>
      <c r="JPK3904" s="62"/>
      <c r="JPL3904" s="63"/>
      <c r="JPM3904" s="62"/>
      <c r="JPN3904" s="62"/>
      <c r="JPO3904" s="61"/>
      <c r="JPP3904" s="60"/>
      <c r="JPQ3904" s="59"/>
      <c r="JPR3904" s="57"/>
      <c r="JPS3904" s="57"/>
      <c r="JPT3904" s="57"/>
      <c r="JPU3904" s="57"/>
      <c r="JPV3904" s="57"/>
      <c r="JPW3904" s="57"/>
      <c r="JPX3904" s="57"/>
      <c r="JPY3904" s="57"/>
      <c r="JPZ3904" s="58"/>
      <c r="JQA3904" s="57"/>
      <c r="JQB3904" s="57"/>
      <c r="JQC3904" s="57"/>
      <c r="JQD3904" s="57"/>
      <c r="JQE3904" s="57"/>
      <c r="JQF3904" s="56"/>
      <c r="JQG3904" s="57"/>
      <c r="JQH3904" s="64"/>
      <c r="JQI3904" s="64"/>
      <c r="JQJ3904" s="64"/>
      <c r="JQK3904" s="64"/>
      <c r="JQL3904" s="62"/>
      <c r="JQM3904" s="63"/>
      <c r="JQN3904" s="62"/>
      <c r="JQO3904" s="62"/>
      <c r="JQP3904" s="61"/>
      <c r="JQQ3904" s="60"/>
      <c r="JQR3904" s="59"/>
      <c r="JQS3904" s="57"/>
      <c r="JQT3904" s="57"/>
      <c r="JQU3904" s="57"/>
      <c r="JQV3904" s="57"/>
      <c r="JQW3904" s="57"/>
      <c r="JQX3904" s="57"/>
      <c r="JQY3904" s="57"/>
      <c r="JQZ3904" s="57"/>
      <c r="JRA3904" s="58"/>
      <c r="JRB3904" s="57"/>
      <c r="JRC3904" s="57"/>
      <c r="JRD3904" s="57"/>
      <c r="JRE3904" s="57"/>
      <c r="JRF3904" s="57"/>
      <c r="JRG3904" s="56"/>
      <c r="JRH3904" s="57"/>
      <c r="JRI3904" s="64"/>
      <c r="JRJ3904" s="64"/>
      <c r="JRK3904" s="64"/>
      <c r="JRL3904" s="64"/>
      <c r="JRM3904" s="62"/>
      <c r="JRN3904" s="63"/>
      <c r="JRO3904" s="62"/>
      <c r="JRP3904" s="62"/>
      <c r="JRQ3904" s="61"/>
      <c r="JRR3904" s="60"/>
      <c r="JRS3904" s="59"/>
      <c r="JRT3904" s="57"/>
      <c r="JRU3904" s="59"/>
      <c r="JRV3904" s="57"/>
      <c r="JRW3904" s="57"/>
      <c r="JRX3904" s="57"/>
      <c r="JRY3904" s="57"/>
      <c r="JRZ3904" s="57"/>
      <c r="JSA3904" s="57"/>
      <c r="JSB3904" s="57"/>
      <c r="JSC3904" s="57"/>
      <c r="JSD3904" s="58"/>
      <c r="JSE3904" s="57"/>
      <c r="JSF3904" s="57"/>
      <c r="JSG3904" s="57"/>
      <c r="JSH3904" s="57"/>
      <c r="JSI3904" s="57"/>
      <c r="JSJ3904" s="56"/>
      <c r="JSK3904" s="57"/>
      <c r="JSL3904" s="64"/>
      <c r="JSM3904" s="64"/>
      <c r="JSN3904" s="64"/>
      <c r="JSO3904" s="64"/>
      <c r="JSP3904" s="62"/>
      <c r="JSQ3904" s="63"/>
      <c r="JSR3904" s="62"/>
      <c r="JSS3904" s="62"/>
      <c r="JST3904" s="61"/>
      <c r="JSU3904" s="60"/>
      <c r="JSV3904" s="59"/>
      <c r="JSW3904" s="57"/>
      <c r="JSX3904" s="57"/>
      <c r="JSY3904" s="57"/>
      <c r="JSZ3904" s="57"/>
      <c r="JTA3904" s="57"/>
      <c r="JTB3904" s="57"/>
      <c r="JTC3904" s="57"/>
      <c r="JTD3904" s="57"/>
      <c r="JTE3904" s="58"/>
      <c r="JTF3904" s="57"/>
      <c r="JTG3904" s="57"/>
      <c r="JTH3904" s="57"/>
      <c r="JTI3904" s="57"/>
      <c r="JTJ3904" s="57"/>
      <c r="JTK3904" s="56"/>
      <c r="JTL3904" s="57"/>
      <c r="JTM3904" s="64"/>
      <c r="JTN3904" s="64"/>
      <c r="JTO3904" s="64"/>
      <c r="JTP3904" s="64"/>
      <c r="JTQ3904" s="62"/>
      <c r="JTR3904" s="63"/>
      <c r="JTS3904" s="62"/>
      <c r="JTT3904" s="62"/>
      <c r="JTU3904" s="61"/>
      <c r="JTV3904" s="60"/>
      <c r="JTW3904" s="59"/>
      <c r="JTX3904" s="57"/>
      <c r="JTY3904" s="57"/>
      <c r="JTZ3904" s="57"/>
      <c r="JUA3904" s="57"/>
      <c r="JUB3904" s="57"/>
      <c r="JUC3904" s="57"/>
      <c r="JUD3904" s="57"/>
      <c r="JUE3904" s="57"/>
      <c r="JUF3904" s="58"/>
      <c r="JUG3904" s="57"/>
      <c r="JUH3904" s="57"/>
      <c r="JUI3904" s="57"/>
      <c r="JUJ3904" s="57"/>
      <c r="JUK3904" s="57"/>
      <c r="JUL3904" s="56"/>
      <c r="JUM3904" s="57"/>
      <c r="JUN3904" s="64"/>
      <c r="JUO3904" s="64"/>
      <c r="JUP3904" s="64"/>
      <c r="JUQ3904" s="64"/>
      <c r="JUR3904" s="62"/>
      <c r="JUS3904" s="63"/>
      <c r="JUT3904" s="62"/>
      <c r="JUU3904" s="62"/>
      <c r="JUV3904" s="61"/>
      <c r="JUW3904" s="60"/>
      <c r="JUX3904" s="59"/>
      <c r="JUY3904" s="57"/>
      <c r="JUZ3904" s="57"/>
      <c r="JVA3904" s="57"/>
      <c r="JVB3904" s="57"/>
      <c r="JVC3904" s="57"/>
      <c r="JVD3904" s="57"/>
      <c r="JVE3904" s="57"/>
      <c r="JVF3904" s="57"/>
      <c r="JVG3904" s="58"/>
      <c r="JVH3904" s="57"/>
      <c r="JVI3904" s="57"/>
      <c r="JVJ3904" s="57"/>
      <c r="JVK3904" s="57"/>
      <c r="JVL3904" s="57"/>
      <c r="JVM3904" s="56"/>
      <c r="JVN3904" s="57"/>
      <c r="JVO3904" s="64"/>
      <c r="JVP3904" s="64"/>
      <c r="JVQ3904" s="64"/>
      <c r="JVR3904" s="64"/>
      <c r="JVS3904" s="62"/>
      <c r="JVT3904" s="63"/>
      <c r="JVU3904" s="62"/>
      <c r="JVV3904" s="62"/>
      <c r="JVW3904" s="61"/>
      <c r="JVX3904" s="60"/>
      <c r="JVY3904" s="59"/>
      <c r="JVZ3904" s="57"/>
      <c r="JWA3904" s="57"/>
      <c r="JWB3904" s="57"/>
      <c r="JWC3904" s="57"/>
      <c r="JWD3904" s="57"/>
      <c r="JWE3904" s="57"/>
      <c r="JWF3904" s="57"/>
      <c r="JWG3904" s="57"/>
      <c r="JWH3904" s="58"/>
      <c r="JWI3904" s="57"/>
      <c r="JWJ3904" s="57"/>
      <c r="JWK3904" s="57"/>
      <c r="JWL3904" s="57"/>
      <c r="JWM3904" s="57"/>
      <c r="JWN3904" s="56"/>
      <c r="JWO3904" s="57"/>
      <c r="JWP3904" s="64"/>
      <c r="JWQ3904" s="64"/>
      <c r="JWR3904" s="64"/>
      <c r="JWS3904" s="64"/>
      <c r="JWT3904" s="62"/>
      <c r="JWU3904" s="63"/>
      <c r="JWV3904" s="62"/>
      <c r="JWW3904" s="62"/>
      <c r="JWX3904" s="61"/>
      <c r="JWY3904" s="60"/>
      <c r="JWZ3904" s="59"/>
      <c r="JXA3904" s="57"/>
      <c r="JXB3904" s="57"/>
      <c r="JXC3904" s="57"/>
      <c r="JXD3904" s="57"/>
      <c r="JXE3904" s="57"/>
      <c r="JXF3904" s="57"/>
      <c r="JXG3904" s="57"/>
      <c r="JXH3904" s="57"/>
      <c r="JXI3904" s="58"/>
      <c r="JXJ3904" s="57"/>
      <c r="JXK3904" s="57"/>
      <c r="JXL3904" s="57"/>
      <c r="JXM3904" s="57"/>
      <c r="JXN3904" s="57"/>
      <c r="JXO3904" s="56"/>
      <c r="JXP3904" s="57"/>
      <c r="JXQ3904" s="64"/>
      <c r="JXR3904" s="64"/>
      <c r="JXS3904" s="64"/>
      <c r="JXT3904" s="64"/>
      <c r="JXU3904" s="62"/>
      <c r="JXV3904" s="63"/>
      <c r="JXW3904" s="62"/>
      <c r="JXX3904" s="62"/>
      <c r="JXY3904" s="61"/>
      <c r="JXZ3904" s="60"/>
      <c r="JYA3904" s="59"/>
      <c r="JYB3904" s="57"/>
      <c r="JYC3904" s="57"/>
      <c r="JYD3904" s="57"/>
      <c r="JYE3904" s="57"/>
      <c r="JYF3904" s="57"/>
      <c r="JYG3904" s="57"/>
      <c r="JYH3904" s="57"/>
      <c r="JYI3904" s="57"/>
      <c r="JYJ3904" s="58"/>
      <c r="JYK3904" s="57"/>
      <c r="JYL3904" s="57"/>
      <c r="JYM3904" s="57"/>
      <c r="JYN3904" s="57"/>
      <c r="JYO3904" s="57"/>
      <c r="JYP3904" s="56"/>
      <c r="JYQ3904" s="57"/>
      <c r="JYR3904" s="64"/>
      <c r="JYS3904" s="64"/>
      <c r="JYT3904" s="64"/>
      <c r="JYU3904" s="64"/>
      <c r="JYV3904" s="62"/>
      <c r="JYW3904" s="63"/>
      <c r="JYX3904" s="62"/>
      <c r="JYY3904" s="62"/>
      <c r="JYZ3904" s="61"/>
      <c r="JZA3904" s="60"/>
      <c r="JZB3904" s="59"/>
      <c r="JZC3904" s="57"/>
      <c r="JZD3904" s="57"/>
      <c r="JZE3904" s="57"/>
      <c r="JZF3904" s="57"/>
      <c r="JZG3904" s="57"/>
      <c r="JZH3904" s="57"/>
      <c r="JZI3904" s="57"/>
      <c r="JZJ3904" s="57"/>
      <c r="JZK3904" s="58"/>
      <c r="JZL3904" s="57"/>
      <c r="JZM3904" s="57"/>
      <c r="JZN3904" s="57"/>
      <c r="JZO3904" s="57"/>
      <c r="JZP3904" s="57"/>
      <c r="JZQ3904" s="56"/>
      <c r="JZR3904" s="57"/>
      <c r="JZS3904" s="64"/>
      <c r="JZT3904" s="64"/>
      <c r="JZU3904" s="64"/>
      <c r="JZV3904" s="64"/>
      <c r="JZW3904" s="62"/>
      <c r="JZX3904" s="63"/>
      <c r="JZY3904" s="62"/>
      <c r="JZZ3904" s="62"/>
      <c r="KAA3904" s="61"/>
      <c r="KAB3904" s="60"/>
      <c r="KAC3904" s="59"/>
      <c r="KAD3904" s="57"/>
      <c r="KAE3904" s="57"/>
      <c r="KAF3904" s="57"/>
      <c r="KAG3904" s="57"/>
      <c r="KAH3904" s="57"/>
      <c r="KAI3904" s="57"/>
      <c r="KAJ3904" s="57"/>
      <c r="KAK3904" s="57"/>
      <c r="KAL3904" s="58"/>
      <c r="KAM3904" s="57"/>
      <c r="KAN3904" s="57"/>
      <c r="KAO3904" s="57"/>
      <c r="KAP3904" s="57"/>
      <c r="KAQ3904" s="57"/>
      <c r="KAR3904" s="56"/>
      <c r="KAS3904" s="57"/>
      <c r="KAT3904" s="64"/>
      <c r="KAU3904" s="64"/>
      <c r="KAV3904" s="64"/>
      <c r="KAW3904" s="64"/>
      <c r="KAX3904" s="62"/>
      <c r="KAY3904" s="63"/>
      <c r="KAZ3904" s="62"/>
      <c r="KBA3904" s="62"/>
      <c r="KBB3904" s="61"/>
      <c r="KBC3904" s="60"/>
      <c r="KBD3904" s="59"/>
      <c r="KBE3904" s="57"/>
      <c r="KBF3904" s="57"/>
      <c r="KBG3904" s="57"/>
      <c r="KBH3904" s="57"/>
      <c r="KBI3904" s="57"/>
      <c r="KBJ3904" s="57"/>
      <c r="KBK3904" s="57"/>
      <c r="KBL3904" s="57"/>
      <c r="KBM3904" s="58"/>
      <c r="KBN3904" s="57"/>
      <c r="KBO3904" s="57"/>
      <c r="KBP3904" s="57"/>
      <c r="KBQ3904" s="57"/>
      <c r="KBR3904" s="57"/>
      <c r="KBS3904" s="56"/>
      <c r="KBT3904" s="57"/>
      <c r="KBU3904" s="64"/>
      <c r="KBV3904" s="64"/>
      <c r="KBW3904" s="64"/>
      <c r="KBX3904" s="64"/>
      <c r="KBY3904" s="62"/>
      <c r="KBZ3904" s="63"/>
      <c r="KCA3904" s="62"/>
      <c r="KCB3904" s="62"/>
      <c r="KCC3904" s="61"/>
      <c r="KCD3904" s="60"/>
      <c r="KCE3904" s="59"/>
      <c r="KCF3904" s="57"/>
      <c r="KCG3904" s="57"/>
      <c r="KCH3904" s="57"/>
      <c r="KCI3904" s="57"/>
      <c r="KCJ3904" s="57"/>
      <c r="KCK3904" s="57"/>
      <c r="KCL3904" s="57"/>
      <c r="KCM3904" s="57"/>
      <c r="KCN3904" s="58"/>
      <c r="KCO3904" s="57"/>
      <c r="KCP3904" s="57"/>
      <c r="KCQ3904" s="57"/>
      <c r="KCR3904" s="57"/>
      <c r="KCS3904" s="57"/>
      <c r="KCT3904" s="56"/>
      <c r="KCU3904" s="57"/>
      <c r="KCV3904" s="64"/>
      <c r="KCW3904" s="64"/>
      <c r="KCX3904" s="64"/>
      <c r="KCY3904" s="64"/>
      <c r="KCZ3904" s="62"/>
      <c r="KDA3904" s="63"/>
      <c r="KDB3904" s="62"/>
      <c r="KDC3904" s="62"/>
      <c r="KDD3904" s="61"/>
      <c r="KDE3904" s="60"/>
      <c r="KDF3904" s="59"/>
      <c r="KDG3904" s="57"/>
      <c r="KDH3904" s="57"/>
      <c r="KDI3904" s="57"/>
      <c r="KDJ3904" s="57"/>
      <c r="KDK3904" s="57"/>
      <c r="KDL3904" s="57"/>
      <c r="KDM3904" s="57"/>
      <c r="KDN3904" s="57"/>
      <c r="KDO3904" s="58"/>
      <c r="KDP3904" s="57"/>
      <c r="KDQ3904" s="57"/>
      <c r="KDR3904" s="57"/>
      <c r="KDS3904" s="57"/>
      <c r="KDT3904" s="57"/>
      <c r="KDU3904" s="56"/>
      <c r="KDV3904" s="57"/>
      <c r="KDW3904" s="64"/>
      <c r="KDX3904" s="64"/>
      <c r="KDY3904" s="64"/>
      <c r="KDZ3904" s="64"/>
      <c r="KEA3904" s="62"/>
      <c r="KEB3904" s="63"/>
      <c r="KEC3904" s="62"/>
      <c r="KED3904" s="62"/>
      <c r="KEE3904" s="61"/>
      <c r="KEF3904" s="60"/>
      <c r="KEG3904" s="59"/>
      <c r="KEH3904" s="57"/>
      <c r="KEI3904" s="57"/>
      <c r="KEJ3904" s="57"/>
      <c r="KEK3904" s="57"/>
      <c r="KEL3904" s="57"/>
      <c r="KEM3904" s="57"/>
      <c r="KEN3904" s="57"/>
      <c r="KEO3904" s="57"/>
      <c r="KEP3904" s="58"/>
      <c r="KEQ3904" s="57"/>
      <c r="KER3904" s="57"/>
      <c r="KES3904" s="57"/>
      <c r="KET3904" s="57"/>
      <c r="KEU3904" s="57"/>
      <c r="KEV3904" s="56"/>
      <c r="KEW3904" s="57"/>
      <c r="KEX3904" s="64"/>
      <c r="KEY3904" s="64"/>
      <c r="KEZ3904" s="64"/>
      <c r="KFA3904" s="64"/>
      <c r="KFB3904" s="62"/>
      <c r="KFC3904" s="63"/>
      <c r="KFD3904" s="62"/>
      <c r="KFE3904" s="62"/>
      <c r="KFF3904" s="61"/>
      <c r="KFG3904" s="60"/>
      <c r="KFH3904" s="59"/>
      <c r="KFI3904" s="57"/>
      <c r="KFJ3904" s="57"/>
      <c r="KFK3904" s="57"/>
      <c r="KFL3904" s="57"/>
      <c r="KFM3904" s="57"/>
      <c r="KFN3904" s="57"/>
      <c r="KFO3904" s="57"/>
      <c r="KFP3904" s="57"/>
      <c r="KFQ3904" s="58"/>
      <c r="KFR3904" s="57"/>
      <c r="KFS3904" s="57"/>
      <c r="KFT3904" s="57"/>
      <c r="KFU3904" s="57"/>
      <c r="KFV3904" s="57"/>
      <c r="KFW3904" s="56"/>
      <c r="KFX3904" s="57"/>
      <c r="KFY3904" s="64"/>
      <c r="KFZ3904" s="64"/>
      <c r="KGA3904" s="64"/>
      <c r="KGB3904" s="64"/>
      <c r="KGC3904" s="62"/>
      <c r="KGD3904" s="63"/>
      <c r="KGE3904" s="62"/>
      <c r="KGF3904" s="62"/>
      <c r="KGG3904" s="61"/>
      <c r="KGH3904" s="60"/>
      <c r="KGI3904" s="59"/>
      <c r="KGJ3904" s="57"/>
      <c r="KGK3904" s="57"/>
      <c r="KGL3904" s="57"/>
      <c r="KGM3904" s="57"/>
      <c r="KGN3904" s="57"/>
      <c r="KGO3904" s="57"/>
      <c r="KGP3904" s="57"/>
      <c r="KGQ3904" s="57"/>
      <c r="KGR3904" s="58"/>
      <c r="KGS3904" s="57"/>
      <c r="KGT3904" s="57"/>
      <c r="KGU3904" s="57"/>
      <c r="KGV3904" s="57"/>
      <c r="KGW3904" s="57"/>
      <c r="KGX3904" s="56"/>
      <c r="KGY3904" s="57"/>
      <c r="KGZ3904" s="64"/>
      <c r="KHA3904" s="64"/>
      <c r="KHB3904" s="64"/>
      <c r="KHC3904" s="64"/>
      <c r="KHD3904" s="62"/>
      <c r="KHE3904" s="63"/>
      <c r="KHF3904" s="62"/>
      <c r="KHG3904" s="62"/>
      <c r="KHH3904" s="61"/>
      <c r="KHI3904" s="60"/>
      <c r="KHJ3904" s="59"/>
      <c r="KHK3904" s="57"/>
      <c r="KHL3904" s="57"/>
      <c r="KHM3904" s="57"/>
      <c r="KHN3904" s="57"/>
      <c r="KHO3904" s="57"/>
      <c r="KHP3904" s="57"/>
      <c r="KHQ3904" s="57"/>
      <c r="KHR3904" s="57"/>
      <c r="KHS3904" s="58"/>
      <c r="KHT3904" s="57"/>
      <c r="KHU3904" s="57"/>
      <c r="KHV3904" s="57"/>
      <c r="KHW3904" s="57"/>
      <c r="KHX3904" s="57"/>
      <c r="KHY3904" s="56"/>
      <c r="KHZ3904" s="57"/>
      <c r="KIA3904" s="64"/>
      <c r="KIB3904" s="64"/>
      <c r="KIC3904" s="64"/>
      <c r="KID3904" s="64"/>
      <c r="KIE3904" s="62"/>
      <c r="KIF3904" s="63"/>
      <c r="KIG3904" s="62"/>
      <c r="KIH3904" s="62"/>
      <c r="KII3904" s="61"/>
      <c r="KIJ3904" s="60"/>
      <c r="KIK3904" s="59"/>
      <c r="KIL3904" s="57"/>
      <c r="KIM3904" s="57"/>
      <c r="KIN3904" s="57"/>
      <c r="KIO3904" s="57"/>
      <c r="KIP3904" s="57"/>
      <c r="KIQ3904" s="57"/>
      <c r="KIR3904" s="57"/>
      <c r="KIS3904" s="57"/>
      <c r="KIT3904" s="58"/>
      <c r="KIU3904" s="57"/>
      <c r="KIV3904" s="57"/>
      <c r="KIW3904" s="57"/>
      <c r="KIX3904" s="57"/>
      <c r="KIY3904" s="57"/>
      <c r="KIZ3904" s="56"/>
      <c r="KJA3904" s="57"/>
      <c r="KJB3904" s="64"/>
      <c r="KJC3904" s="64"/>
      <c r="KJD3904" s="64"/>
      <c r="KJE3904" s="64"/>
      <c r="KJF3904" s="62"/>
      <c r="KJG3904" s="63"/>
      <c r="KJH3904" s="62"/>
      <c r="KJI3904" s="62"/>
      <c r="KJJ3904" s="61"/>
      <c r="KJK3904" s="60"/>
      <c r="KJL3904" s="59"/>
      <c r="KJM3904" s="57"/>
      <c r="KJN3904" s="57"/>
      <c r="KJO3904" s="57"/>
      <c r="KJP3904" s="57"/>
      <c r="KJQ3904" s="57"/>
      <c r="KJR3904" s="57"/>
      <c r="KJS3904" s="57"/>
      <c r="KJT3904" s="57"/>
      <c r="KJU3904" s="58"/>
      <c r="KJV3904" s="57"/>
      <c r="KJW3904" s="57"/>
      <c r="KJX3904" s="57"/>
      <c r="KJY3904" s="57"/>
      <c r="KJZ3904" s="57"/>
      <c r="KKA3904" s="56"/>
      <c r="KKB3904" s="57"/>
      <c r="KKC3904" s="64"/>
      <c r="KKD3904" s="64"/>
      <c r="KKE3904" s="64"/>
      <c r="KKF3904" s="64"/>
      <c r="KKG3904" s="62"/>
      <c r="KKH3904" s="63"/>
      <c r="KKI3904" s="62"/>
      <c r="KKJ3904" s="62"/>
      <c r="KKK3904" s="61"/>
      <c r="KKL3904" s="60"/>
      <c r="KKM3904" s="59"/>
      <c r="KKN3904" s="57"/>
      <c r="KKO3904" s="57"/>
      <c r="KKP3904" s="57"/>
      <c r="KKQ3904" s="57"/>
      <c r="KKR3904" s="57"/>
      <c r="KKS3904" s="57"/>
      <c r="KKT3904" s="57"/>
      <c r="KKU3904" s="57"/>
      <c r="KKV3904" s="58"/>
      <c r="KKW3904" s="57"/>
      <c r="KKX3904" s="57"/>
      <c r="KKY3904" s="57"/>
      <c r="KKZ3904" s="57"/>
      <c r="KLA3904" s="57"/>
      <c r="KLB3904" s="56"/>
      <c r="KLC3904" s="57"/>
      <c r="KLD3904" s="64"/>
      <c r="KLE3904" s="64"/>
      <c r="KLF3904" s="64"/>
      <c r="KLG3904" s="64"/>
      <c r="KLH3904" s="62"/>
      <c r="KLI3904" s="63"/>
      <c r="KLJ3904" s="62"/>
      <c r="KLK3904" s="62"/>
      <c r="KLL3904" s="61"/>
      <c r="KLM3904" s="60"/>
      <c r="KLN3904" s="59"/>
      <c r="KLO3904" s="57"/>
      <c r="KLP3904" s="57"/>
      <c r="KLQ3904" s="57"/>
      <c r="KLR3904" s="57"/>
      <c r="KLS3904" s="57"/>
      <c r="KLT3904" s="57"/>
      <c r="KLU3904" s="57"/>
      <c r="KLV3904" s="57"/>
      <c r="KLW3904" s="58"/>
      <c r="KLX3904" s="57"/>
      <c r="KLY3904" s="57"/>
      <c r="KLZ3904" s="57"/>
      <c r="KMA3904" s="57"/>
      <c r="KMB3904" s="57"/>
      <c r="KMC3904" s="56"/>
      <c r="KMD3904" s="57"/>
      <c r="KME3904" s="64"/>
      <c r="KMF3904" s="64"/>
      <c r="KMG3904" s="64"/>
      <c r="KMH3904" s="64"/>
      <c r="KMI3904" s="62"/>
      <c r="KMJ3904" s="63"/>
      <c r="KMK3904" s="62"/>
      <c r="KML3904" s="62"/>
      <c r="KMM3904" s="61"/>
      <c r="KMN3904" s="60"/>
      <c r="KMO3904" s="59"/>
      <c r="KMP3904" s="57"/>
      <c r="KMQ3904" s="57"/>
      <c r="KMR3904" s="57"/>
      <c r="KMS3904" s="57"/>
      <c r="KMT3904" s="57"/>
      <c r="KMU3904" s="57"/>
      <c r="KMV3904" s="57"/>
      <c r="KMW3904" s="57"/>
      <c r="KMX3904" s="58"/>
      <c r="KMY3904" s="57"/>
      <c r="KMZ3904" s="57"/>
      <c r="KNA3904" s="57"/>
      <c r="KNB3904" s="57"/>
      <c r="KNC3904" s="57"/>
      <c r="KND3904" s="56"/>
      <c r="KNE3904" s="57"/>
      <c r="KNF3904" s="64"/>
      <c r="KNG3904" s="64"/>
      <c r="KNH3904" s="64"/>
      <c r="KNI3904" s="64"/>
      <c r="KNJ3904" s="62"/>
      <c r="KNK3904" s="63"/>
      <c r="KNL3904" s="62"/>
      <c r="KNM3904" s="62"/>
      <c r="KNN3904" s="61"/>
      <c r="KNO3904" s="60"/>
      <c r="KNP3904" s="59"/>
      <c r="KNQ3904" s="57"/>
      <c r="KNR3904" s="57"/>
      <c r="KNS3904" s="57"/>
      <c r="KNT3904" s="57"/>
      <c r="KNU3904" s="57"/>
      <c r="KNV3904" s="57"/>
      <c r="KNW3904" s="57"/>
      <c r="KNX3904" s="57"/>
      <c r="KNY3904" s="58"/>
      <c r="KNZ3904" s="57"/>
      <c r="KOA3904" s="57"/>
      <c r="KOB3904" s="57"/>
      <c r="KOC3904" s="57"/>
      <c r="KOD3904" s="57"/>
      <c r="KOE3904" s="56"/>
      <c r="KOF3904" s="57"/>
      <c r="KOG3904" s="64"/>
      <c r="KOH3904" s="64"/>
      <c r="KOI3904" s="64"/>
      <c r="KOJ3904" s="64"/>
      <c r="KOK3904" s="62"/>
      <c r="KOL3904" s="63"/>
      <c r="KOM3904" s="62"/>
      <c r="KON3904" s="62"/>
      <c r="KOO3904" s="61"/>
      <c r="KOP3904" s="60"/>
      <c r="KOQ3904" s="59"/>
      <c r="KOR3904" s="57"/>
      <c r="KOS3904" s="57"/>
      <c r="KOT3904" s="57"/>
      <c r="KOU3904" s="57"/>
      <c r="KOV3904" s="57"/>
      <c r="KOW3904" s="57"/>
      <c r="KOX3904" s="57"/>
      <c r="KOY3904" s="57"/>
      <c r="KOZ3904" s="58"/>
      <c r="KPA3904" s="57"/>
      <c r="KPB3904" s="57"/>
      <c r="KPC3904" s="57"/>
      <c r="KPD3904" s="57"/>
      <c r="KPE3904" s="57"/>
      <c r="KPF3904" s="56"/>
      <c r="KPG3904" s="57"/>
      <c r="KPH3904" s="64"/>
      <c r="KPI3904" s="64"/>
      <c r="KPJ3904" s="64"/>
      <c r="KPK3904" s="64"/>
      <c r="KPL3904" s="62"/>
      <c r="KPM3904" s="63"/>
      <c r="KPN3904" s="62"/>
      <c r="KPO3904" s="62"/>
      <c r="KPP3904" s="61"/>
      <c r="KPQ3904" s="60"/>
      <c r="KPR3904" s="59"/>
      <c r="KPS3904" s="57"/>
      <c r="KPT3904" s="57"/>
      <c r="KPU3904" s="57"/>
      <c r="KPV3904" s="57"/>
      <c r="KPW3904" s="57"/>
      <c r="KPX3904" s="57"/>
      <c r="KPY3904" s="57"/>
      <c r="KPZ3904" s="57"/>
      <c r="KQA3904" s="58"/>
      <c r="KQB3904" s="57"/>
      <c r="KQC3904" s="57"/>
      <c r="KQD3904" s="57"/>
      <c r="KQE3904" s="57"/>
      <c r="KQF3904" s="57"/>
      <c r="KQG3904" s="56"/>
      <c r="KQH3904" s="57"/>
      <c r="KQI3904" s="64"/>
      <c r="KQJ3904" s="64"/>
      <c r="KQK3904" s="64"/>
      <c r="KQL3904" s="64"/>
      <c r="KQM3904" s="62"/>
      <c r="KQN3904" s="63"/>
      <c r="KQO3904" s="62"/>
      <c r="KQP3904" s="62"/>
      <c r="KQQ3904" s="61"/>
      <c r="KQR3904" s="60"/>
      <c r="KQS3904" s="59"/>
      <c r="KQT3904" s="57"/>
      <c r="KQU3904" s="57"/>
      <c r="KQV3904" s="57"/>
      <c r="KQW3904" s="57"/>
      <c r="KQX3904" s="57"/>
      <c r="KQY3904" s="57"/>
      <c r="KQZ3904" s="57"/>
      <c r="KRA3904" s="57"/>
      <c r="KRB3904" s="58"/>
      <c r="KRC3904" s="57"/>
      <c r="KRD3904" s="57"/>
      <c r="KRE3904" s="57"/>
      <c r="KRF3904" s="57"/>
      <c r="KRG3904" s="57"/>
      <c r="KRH3904" s="56"/>
      <c r="KRI3904" s="57"/>
      <c r="KRJ3904" s="64"/>
      <c r="KRK3904" s="64"/>
      <c r="KRL3904" s="64"/>
      <c r="KRM3904" s="64"/>
      <c r="KRN3904" s="62"/>
      <c r="KRO3904" s="63"/>
      <c r="KRP3904" s="62"/>
      <c r="KRQ3904" s="62"/>
      <c r="KRR3904" s="61"/>
      <c r="KRS3904" s="60"/>
      <c r="KRT3904" s="59"/>
      <c r="KRU3904" s="57"/>
      <c r="KRV3904" s="57"/>
      <c r="KRW3904" s="57"/>
      <c r="KRX3904" s="57"/>
      <c r="KRY3904" s="57"/>
      <c r="KRZ3904" s="57"/>
      <c r="KSA3904" s="57"/>
      <c r="KSB3904" s="57"/>
      <c r="KSC3904" s="58"/>
      <c r="KSD3904" s="57"/>
      <c r="KSE3904" s="57"/>
      <c r="KSF3904" s="57"/>
      <c r="KSG3904" s="57"/>
      <c r="KSH3904" s="57"/>
      <c r="KSI3904" s="56"/>
      <c r="KSJ3904" s="57"/>
      <c r="KSK3904" s="64"/>
      <c r="KSL3904" s="64"/>
      <c r="KSM3904" s="64"/>
      <c r="KSN3904" s="64"/>
      <c r="KSO3904" s="62"/>
      <c r="KSP3904" s="63"/>
      <c r="KSQ3904" s="62"/>
      <c r="KSR3904" s="62"/>
      <c r="KSS3904" s="61"/>
      <c r="KST3904" s="60"/>
      <c r="KSU3904" s="59"/>
      <c r="KSV3904" s="57"/>
      <c r="KSW3904" s="57"/>
      <c r="KSX3904" s="57"/>
      <c r="KSY3904" s="57"/>
      <c r="KSZ3904" s="57"/>
      <c r="KTA3904" s="57"/>
      <c r="KTB3904" s="57"/>
      <c r="KTC3904" s="57"/>
      <c r="KTD3904" s="58"/>
      <c r="KTE3904" s="57"/>
      <c r="KTF3904" s="57"/>
      <c r="KTG3904" s="57"/>
      <c r="KTH3904" s="57"/>
      <c r="KTI3904" s="57"/>
      <c r="KTJ3904" s="56"/>
      <c r="KTK3904" s="57"/>
      <c r="KTL3904" s="64"/>
      <c r="KTM3904" s="64"/>
      <c r="KTN3904" s="64"/>
      <c r="KTO3904" s="64"/>
      <c r="KTP3904" s="62"/>
      <c r="KTQ3904" s="63"/>
      <c r="KTR3904" s="62"/>
      <c r="KTS3904" s="62"/>
      <c r="KTT3904" s="61"/>
      <c r="KTU3904" s="60"/>
      <c r="KTV3904" s="59"/>
      <c r="KTW3904" s="57"/>
      <c r="KTX3904" s="57"/>
      <c r="KTY3904" s="57"/>
      <c r="KTZ3904" s="57"/>
      <c r="KUA3904" s="57"/>
      <c r="KUB3904" s="57"/>
      <c r="KUC3904" s="57"/>
      <c r="KUD3904" s="57"/>
      <c r="KUE3904" s="58"/>
      <c r="KUF3904" s="57"/>
      <c r="KUG3904" s="57"/>
      <c r="KUH3904" s="57"/>
      <c r="KUI3904" s="57"/>
      <c r="KUJ3904" s="57"/>
      <c r="KUK3904" s="56"/>
      <c r="KUL3904" s="57"/>
      <c r="KUM3904" s="64"/>
      <c r="KUN3904" s="64"/>
      <c r="KUO3904" s="64"/>
      <c r="KUP3904" s="64"/>
      <c r="KUQ3904" s="62"/>
      <c r="KUR3904" s="63"/>
      <c r="KUS3904" s="62"/>
      <c r="KUT3904" s="62"/>
      <c r="KUU3904" s="61"/>
      <c r="KUV3904" s="60"/>
      <c r="KUW3904" s="59"/>
      <c r="KUX3904" s="57"/>
      <c r="KUY3904" s="57"/>
      <c r="KUZ3904" s="57"/>
      <c r="KVA3904" s="57"/>
      <c r="KVB3904" s="57"/>
      <c r="KVC3904" s="57"/>
      <c r="KVD3904" s="57"/>
      <c r="KVE3904" s="57"/>
      <c r="KVF3904" s="58"/>
      <c r="KVG3904" s="57"/>
      <c r="KVH3904" s="57"/>
      <c r="KVI3904" s="57"/>
      <c r="KVJ3904" s="57"/>
      <c r="KVK3904" s="57"/>
      <c r="KVL3904" s="56"/>
      <c r="KVM3904" s="57"/>
      <c r="KVN3904" s="64"/>
      <c r="KVO3904" s="64"/>
      <c r="KVP3904" s="64"/>
      <c r="KVQ3904" s="64"/>
      <c r="KVR3904" s="62"/>
      <c r="KVS3904" s="63"/>
      <c r="KVT3904" s="62"/>
      <c r="KVU3904" s="62"/>
      <c r="KVV3904" s="61"/>
      <c r="KVW3904" s="60"/>
      <c r="KVX3904" s="59"/>
      <c r="KVY3904" s="57"/>
      <c r="KVZ3904" s="57"/>
      <c r="KWA3904" s="57"/>
      <c r="KWB3904" s="57"/>
      <c r="KWC3904" s="57"/>
      <c r="KWD3904" s="57"/>
      <c r="KWE3904" s="57"/>
      <c r="KWF3904" s="57"/>
      <c r="KWG3904" s="58"/>
      <c r="KWH3904" s="57"/>
      <c r="KWI3904" s="57"/>
      <c r="KWJ3904" s="57"/>
      <c r="KWK3904" s="57"/>
      <c r="KWL3904" s="57"/>
      <c r="KWM3904" s="56"/>
      <c r="KWN3904" s="57"/>
      <c r="KWO3904" s="64"/>
      <c r="KWP3904" s="64"/>
      <c r="KWQ3904" s="64"/>
      <c r="KWR3904" s="64"/>
      <c r="KWS3904" s="62"/>
      <c r="KWT3904" s="63"/>
      <c r="KWU3904" s="62"/>
      <c r="KWV3904" s="62"/>
      <c r="KWW3904" s="61"/>
      <c r="KWX3904" s="60"/>
      <c r="KWY3904" s="59"/>
      <c r="KWZ3904" s="57"/>
      <c r="KXA3904" s="57"/>
      <c r="KXB3904" s="57"/>
      <c r="KXC3904" s="57"/>
      <c r="KXD3904" s="57"/>
      <c r="KXE3904" s="57"/>
      <c r="KXF3904" s="57"/>
      <c r="KXG3904" s="57"/>
      <c r="KXH3904" s="58"/>
      <c r="KXI3904" s="57"/>
      <c r="KXJ3904" s="57"/>
      <c r="KXK3904" s="57"/>
      <c r="KXL3904" s="57"/>
      <c r="KXM3904" s="57"/>
      <c r="KXN3904" s="56"/>
      <c r="KXO3904" s="57"/>
      <c r="KXP3904" s="64"/>
      <c r="KXQ3904" s="64"/>
      <c r="KXR3904" s="64"/>
      <c r="KXS3904" s="64"/>
      <c r="KXT3904" s="62"/>
      <c r="KXU3904" s="63"/>
      <c r="KXV3904" s="62"/>
      <c r="KXW3904" s="62"/>
      <c r="KXX3904" s="61"/>
      <c r="KXY3904" s="60"/>
      <c r="KXZ3904" s="59"/>
      <c r="KYA3904" s="57"/>
      <c r="KYB3904" s="57"/>
      <c r="KYC3904" s="57"/>
      <c r="KYD3904" s="57"/>
      <c r="KYE3904" s="57"/>
      <c r="KYF3904" s="57"/>
      <c r="KYG3904" s="57"/>
      <c r="KYH3904" s="57"/>
      <c r="KYI3904" s="58"/>
      <c r="KYJ3904" s="57"/>
      <c r="KYK3904" s="57"/>
      <c r="KYL3904" s="57"/>
      <c r="KYM3904" s="57"/>
      <c r="KYN3904" s="57"/>
      <c r="KYO3904" s="56"/>
      <c r="KYP3904" s="57"/>
      <c r="KYQ3904" s="64"/>
      <c r="KYR3904" s="64"/>
      <c r="KYS3904" s="64"/>
      <c r="KYT3904" s="64"/>
      <c r="KYU3904" s="62"/>
      <c r="KYV3904" s="63"/>
      <c r="KYW3904" s="62"/>
      <c r="KYX3904" s="62"/>
      <c r="KYY3904" s="61"/>
      <c r="KYZ3904" s="60"/>
      <c r="KZA3904" s="59"/>
      <c r="KZB3904" s="57"/>
      <c r="KZC3904" s="57"/>
      <c r="KZD3904" s="57"/>
      <c r="KZE3904" s="57"/>
      <c r="KZF3904" s="57"/>
      <c r="KZG3904" s="57"/>
      <c r="KZH3904" s="57"/>
      <c r="KZI3904" s="57"/>
      <c r="KZJ3904" s="58"/>
      <c r="KZK3904" s="57"/>
      <c r="KZL3904" s="57"/>
      <c r="KZM3904" s="57"/>
      <c r="KZN3904" s="57"/>
      <c r="KZO3904" s="57"/>
      <c r="KZP3904" s="56"/>
      <c r="KZQ3904" s="57"/>
      <c r="KZR3904" s="64"/>
      <c r="KZS3904" s="64"/>
      <c r="KZT3904" s="64"/>
      <c r="KZU3904" s="64"/>
      <c r="KZV3904" s="62"/>
      <c r="KZW3904" s="63"/>
      <c r="KZX3904" s="62"/>
      <c r="KZY3904" s="62"/>
      <c r="KZZ3904" s="61"/>
      <c r="LAA3904" s="60"/>
      <c r="LAB3904" s="59"/>
      <c r="LAC3904" s="57"/>
      <c r="LAD3904" s="57"/>
      <c r="LAE3904" s="57"/>
      <c r="LAF3904" s="57"/>
      <c r="LAG3904" s="57"/>
      <c r="LAH3904" s="57"/>
      <c r="LAI3904" s="57"/>
      <c r="LAJ3904" s="57"/>
      <c r="LAK3904" s="58"/>
      <c r="LAL3904" s="57"/>
      <c r="LAM3904" s="57"/>
      <c r="LAN3904" s="57"/>
      <c r="LAO3904" s="57"/>
      <c r="LAP3904" s="57"/>
      <c r="LAQ3904" s="56"/>
      <c r="LAR3904" s="57"/>
      <c r="LAS3904" s="64"/>
      <c r="LAT3904" s="64"/>
      <c r="LAU3904" s="64"/>
      <c r="LAV3904" s="64"/>
      <c r="LAW3904" s="62"/>
      <c r="LAX3904" s="63"/>
      <c r="LAY3904" s="62"/>
      <c r="LAZ3904" s="62"/>
      <c r="LBA3904" s="61"/>
      <c r="LBB3904" s="60"/>
      <c r="LBC3904" s="59"/>
      <c r="LBD3904" s="57"/>
      <c r="LBE3904" s="57"/>
      <c r="LBF3904" s="57"/>
      <c r="LBG3904" s="57"/>
      <c r="LBH3904" s="57"/>
      <c r="LBI3904" s="57"/>
      <c r="LBJ3904" s="57"/>
      <c r="LBK3904" s="57"/>
      <c r="LBL3904" s="58"/>
      <c r="LBM3904" s="57"/>
      <c r="LBN3904" s="57"/>
      <c r="LBO3904" s="57"/>
      <c r="LBP3904" s="57"/>
      <c r="LBQ3904" s="57"/>
      <c r="LBR3904" s="56"/>
      <c r="LBS3904" s="57"/>
      <c r="LBT3904" s="64"/>
      <c r="LBU3904" s="64"/>
      <c r="LBV3904" s="64"/>
      <c r="LBW3904" s="64"/>
      <c r="LBX3904" s="62"/>
      <c r="LBY3904" s="63"/>
      <c r="LBZ3904" s="62"/>
      <c r="LCA3904" s="62"/>
      <c r="LCB3904" s="61"/>
      <c r="LCC3904" s="60"/>
      <c r="LCD3904" s="59"/>
      <c r="LCE3904" s="57"/>
      <c r="LCF3904" s="57"/>
      <c r="LCG3904" s="57"/>
      <c r="LCH3904" s="57"/>
      <c r="LCI3904" s="57"/>
      <c r="LCJ3904" s="57"/>
      <c r="LCK3904" s="57"/>
      <c r="LCL3904" s="57"/>
      <c r="LCM3904" s="58"/>
      <c r="LCN3904" s="57"/>
      <c r="LCO3904" s="57"/>
      <c r="LCP3904" s="57"/>
      <c r="LCQ3904" s="57"/>
      <c r="LCR3904" s="57"/>
      <c r="LCS3904" s="56"/>
      <c r="LCT3904" s="57"/>
      <c r="LCU3904" s="64"/>
      <c r="LCV3904" s="64"/>
      <c r="LCW3904" s="64"/>
      <c r="LCX3904" s="64"/>
      <c r="LCY3904" s="62"/>
      <c r="LCZ3904" s="63"/>
      <c r="LDA3904" s="62"/>
      <c r="LDB3904" s="62"/>
      <c r="LDC3904" s="61"/>
      <c r="LDD3904" s="60"/>
      <c r="LDE3904" s="59"/>
      <c r="LDF3904" s="57"/>
      <c r="LDG3904" s="57"/>
      <c r="LDH3904" s="57"/>
      <c r="LDI3904" s="57"/>
      <c r="LDJ3904" s="57"/>
      <c r="LDK3904" s="57"/>
      <c r="LDL3904" s="57"/>
      <c r="LDM3904" s="57"/>
      <c r="LDN3904" s="58"/>
      <c r="LDO3904" s="57"/>
      <c r="LDP3904" s="57"/>
      <c r="LDQ3904" s="57"/>
      <c r="LDR3904" s="57"/>
      <c r="LDS3904" s="57"/>
      <c r="LDT3904" s="56"/>
      <c r="LDU3904" s="57"/>
      <c r="LDV3904" s="64"/>
      <c r="LDW3904" s="64"/>
      <c r="LDX3904" s="64"/>
      <c r="LDY3904" s="64"/>
      <c r="LDZ3904" s="62"/>
      <c r="LEA3904" s="63"/>
      <c r="LEB3904" s="62"/>
      <c r="LEC3904" s="62"/>
      <c r="LED3904" s="61"/>
      <c r="LEE3904" s="60"/>
      <c r="LEF3904" s="59"/>
      <c r="LEG3904" s="57"/>
      <c r="LEH3904" s="57"/>
      <c r="LEI3904" s="57"/>
      <c r="LEJ3904" s="57"/>
      <c r="LEK3904" s="57"/>
      <c r="LEL3904" s="57"/>
      <c r="LEM3904" s="57"/>
      <c r="LEN3904" s="57"/>
      <c r="LEO3904" s="58"/>
      <c r="LEP3904" s="57"/>
      <c r="LEQ3904" s="57"/>
      <c r="LER3904" s="57"/>
      <c r="LES3904" s="57"/>
      <c r="LET3904" s="57"/>
      <c r="LEU3904" s="56"/>
      <c r="LEV3904" s="57"/>
      <c r="LEW3904" s="64"/>
      <c r="LEX3904" s="64"/>
      <c r="LEY3904" s="64"/>
      <c r="LEZ3904" s="64"/>
      <c r="LFA3904" s="62"/>
      <c r="LFB3904" s="63"/>
      <c r="LFC3904" s="62"/>
      <c r="LFD3904" s="62"/>
      <c r="LFE3904" s="61"/>
      <c r="LFF3904" s="60"/>
      <c r="LFG3904" s="59"/>
      <c r="LFH3904" s="57"/>
      <c r="LFI3904" s="57"/>
      <c r="LFJ3904" s="57"/>
      <c r="LFK3904" s="57"/>
      <c r="LFL3904" s="57"/>
      <c r="LFM3904" s="57"/>
      <c r="LFN3904" s="57"/>
      <c r="LFO3904" s="57"/>
      <c r="LFP3904" s="58"/>
      <c r="LFQ3904" s="57"/>
      <c r="LFR3904" s="57"/>
      <c r="LFS3904" s="57"/>
      <c r="LFT3904" s="57"/>
      <c r="LFU3904" s="57"/>
      <c r="LFV3904" s="56"/>
      <c r="LFW3904" s="57"/>
      <c r="LFX3904" s="64"/>
      <c r="LFY3904" s="64"/>
      <c r="LFZ3904" s="64"/>
      <c r="LGA3904" s="64"/>
      <c r="LGB3904" s="62"/>
      <c r="LGC3904" s="63"/>
      <c r="LGD3904" s="62"/>
      <c r="LGE3904" s="62"/>
      <c r="LGF3904" s="61"/>
      <c r="LGG3904" s="60"/>
      <c r="LGH3904" s="59"/>
      <c r="LGI3904" s="57"/>
      <c r="LGJ3904" s="57"/>
      <c r="LGK3904" s="57"/>
      <c r="LGL3904" s="57"/>
      <c r="LGM3904" s="57"/>
      <c r="LGN3904" s="57"/>
      <c r="LGO3904" s="57"/>
      <c r="LGP3904" s="57"/>
      <c r="LGQ3904" s="58"/>
      <c r="LGR3904" s="57"/>
      <c r="LGS3904" s="57"/>
      <c r="LGT3904" s="57"/>
      <c r="LGU3904" s="57"/>
      <c r="LGV3904" s="57"/>
      <c r="LGW3904" s="56"/>
      <c r="LGX3904" s="57"/>
      <c r="LGY3904" s="64"/>
      <c r="LGZ3904" s="64"/>
      <c r="LHA3904" s="64"/>
      <c r="LHB3904" s="64"/>
      <c r="LHC3904" s="62"/>
      <c r="LHD3904" s="63"/>
      <c r="LHE3904" s="62"/>
      <c r="LHF3904" s="62"/>
      <c r="LHG3904" s="61"/>
      <c r="LHH3904" s="60"/>
      <c r="LHI3904" s="59"/>
      <c r="LHJ3904" s="57"/>
      <c r="LHK3904" s="57"/>
      <c r="LHL3904" s="57"/>
      <c r="LHM3904" s="57"/>
      <c r="LHN3904" s="57"/>
      <c r="LHO3904" s="57"/>
      <c r="LHP3904" s="57"/>
      <c r="LHQ3904" s="57"/>
      <c r="LHR3904" s="58"/>
      <c r="LHS3904" s="57"/>
      <c r="LHT3904" s="57"/>
      <c r="LHU3904" s="57"/>
      <c r="LHV3904" s="57"/>
      <c r="LHW3904" s="57"/>
      <c r="LHX3904" s="56"/>
      <c r="LHY3904" s="57"/>
      <c r="LHZ3904" s="64"/>
      <c r="LIA3904" s="64"/>
      <c r="LIB3904" s="64"/>
      <c r="LIC3904" s="64"/>
      <c r="LID3904" s="62"/>
      <c r="LIE3904" s="63"/>
      <c r="LIF3904" s="62"/>
      <c r="LIG3904" s="62"/>
      <c r="LIH3904" s="61"/>
      <c r="LII3904" s="60"/>
      <c r="LIJ3904" s="59"/>
      <c r="LIK3904" s="57"/>
      <c r="LIL3904" s="57"/>
      <c r="LIM3904" s="57"/>
      <c r="LIN3904" s="57"/>
      <c r="LIO3904" s="57"/>
      <c r="LIP3904" s="57"/>
      <c r="LIQ3904" s="57"/>
      <c r="LIR3904" s="57"/>
      <c r="LIS3904" s="58"/>
      <c r="LIT3904" s="57"/>
      <c r="LIU3904" s="57"/>
      <c r="LIV3904" s="57"/>
      <c r="LIW3904" s="57"/>
      <c r="LIX3904" s="57"/>
      <c r="LIY3904" s="56"/>
      <c r="LIZ3904" s="57"/>
      <c r="LJA3904" s="64"/>
      <c r="LJB3904" s="64"/>
      <c r="LJC3904" s="64"/>
      <c r="LJD3904" s="64"/>
      <c r="LJE3904" s="62"/>
      <c r="LJF3904" s="63"/>
      <c r="LJG3904" s="62"/>
      <c r="LJH3904" s="62"/>
      <c r="LJI3904" s="61"/>
      <c r="LJJ3904" s="60"/>
      <c r="LJK3904" s="59"/>
      <c r="LJL3904" s="57"/>
      <c r="LJM3904" s="57"/>
      <c r="LJN3904" s="57"/>
      <c r="LJO3904" s="57"/>
      <c r="LJP3904" s="57"/>
      <c r="LJQ3904" s="57"/>
      <c r="LJR3904" s="57"/>
      <c r="LJS3904" s="57"/>
      <c r="LJT3904" s="58"/>
      <c r="LJU3904" s="57"/>
      <c r="LJV3904" s="57"/>
      <c r="LJW3904" s="57"/>
      <c r="LJX3904" s="57"/>
      <c r="LJY3904" s="57"/>
      <c r="LJZ3904" s="56"/>
      <c r="LKA3904" s="57"/>
      <c r="LKB3904" s="64"/>
      <c r="LKC3904" s="64"/>
      <c r="LKD3904" s="64"/>
      <c r="LKE3904" s="64"/>
      <c r="LKF3904" s="62"/>
      <c r="LKG3904" s="63"/>
      <c r="LKH3904" s="62"/>
      <c r="LKI3904" s="62"/>
      <c r="LKJ3904" s="61"/>
      <c r="LKK3904" s="60"/>
      <c r="LKL3904" s="59"/>
      <c r="LKM3904" s="57"/>
      <c r="LKN3904" s="57"/>
      <c r="LKO3904" s="57"/>
      <c r="LKP3904" s="57"/>
      <c r="LKQ3904" s="57"/>
      <c r="LKR3904" s="57"/>
      <c r="LKS3904" s="57"/>
      <c r="LKT3904" s="57"/>
      <c r="LKU3904" s="58"/>
      <c r="LKV3904" s="57"/>
      <c r="LKW3904" s="57"/>
      <c r="LKX3904" s="57"/>
      <c r="LKY3904" s="57"/>
      <c r="LKZ3904" s="57"/>
      <c r="LLA3904" s="56"/>
      <c r="LLB3904" s="57"/>
      <c r="LLC3904" s="64"/>
      <c r="LLD3904" s="64"/>
      <c r="LLE3904" s="64"/>
      <c r="LLF3904" s="64"/>
      <c r="LLG3904" s="62"/>
      <c r="LLH3904" s="63"/>
      <c r="LLI3904" s="62"/>
      <c r="LLJ3904" s="62"/>
      <c r="LLK3904" s="61"/>
      <c r="LLL3904" s="60"/>
      <c r="LLM3904" s="59"/>
      <c r="LLN3904" s="57"/>
      <c r="LLO3904" s="57"/>
      <c r="LLP3904" s="57"/>
      <c r="LLQ3904" s="57"/>
      <c r="LLR3904" s="57"/>
      <c r="LLS3904" s="57"/>
      <c r="LLT3904" s="57"/>
      <c r="LLU3904" s="57"/>
      <c r="LLV3904" s="58"/>
      <c r="LLW3904" s="57"/>
      <c r="LLX3904" s="57"/>
      <c r="LLY3904" s="57"/>
      <c r="LLZ3904" s="57"/>
      <c r="LMA3904" s="57"/>
      <c r="LMB3904" s="56"/>
      <c r="LMC3904" s="57"/>
      <c r="LMD3904" s="64"/>
      <c r="LME3904" s="64"/>
      <c r="LMF3904" s="64"/>
      <c r="LMG3904" s="64"/>
      <c r="LMH3904" s="62"/>
      <c r="LMI3904" s="63"/>
      <c r="LMJ3904" s="62"/>
      <c r="LMK3904" s="62"/>
      <c r="LML3904" s="61"/>
      <c r="LMM3904" s="60"/>
      <c r="LMN3904" s="59"/>
      <c r="LMO3904" s="57"/>
      <c r="LMP3904" s="57"/>
      <c r="LMQ3904" s="57"/>
      <c r="LMR3904" s="57"/>
      <c r="LMS3904" s="57"/>
      <c r="LMT3904" s="57"/>
      <c r="LMU3904" s="57"/>
      <c r="LMV3904" s="57"/>
      <c r="LMW3904" s="58"/>
      <c r="LMX3904" s="57"/>
      <c r="LMY3904" s="57"/>
      <c r="LMZ3904" s="57"/>
      <c r="LNA3904" s="57"/>
      <c r="LNB3904" s="57"/>
      <c r="LNC3904" s="56"/>
      <c r="LND3904" s="57"/>
      <c r="LNE3904" s="64"/>
      <c r="LNF3904" s="64"/>
      <c r="LNG3904" s="64"/>
      <c r="LNH3904" s="64"/>
      <c r="LNI3904" s="62"/>
      <c r="LNJ3904" s="63"/>
      <c r="LNK3904" s="62"/>
      <c r="LNL3904" s="62"/>
      <c r="LNM3904" s="61"/>
      <c r="LNN3904" s="60"/>
      <c r="LNO3904" s="59"/>
      <c r="LNP3904" s="57"/>
      <c r="LNQ3904" s="57"/>
      <c r="LNR3904" s="57"/>
      <c r="LNS3904" s="57"/>
      <c r="LNT3904" s="57"/>
      <c r="LNU3904" s="57"/>
      <c r="LNV3904" s="57"/>
      <c r="LNW3904" s="57"/>
      <c r="LNX3904" s="58"/>
      <c r="LNY3904" s="57"/>
      <c r="LNZ3904" s="57"/>
      <c r="LOA3904" s="57"/>
      <c r="LOB3904" s="57"/>
      <c r="LOC3904" s="57"/>
      <c r="LOD3904" s="56"/>
      <c r="LOE3904" s="57"/>
      <c r="LOF3904" s="64"/>
      <c r="LOG3904" s="64"/>
      <c r="LOH3904" s="64"/>
      <c r="LOI3904" s="64"/>
      <c r="LOJ3904" s="62"/>
      <c r="LOK3904" s="63"/>
      <c r="LOL3904" s="62"/>
      <c r="LOM3904" s="62"/>
      <c r="LON3904" s="61"/>
      <c r="LOO3904" s="60"/>
      <c r="LOP3904" s="59"/>
      <c r="LOQ3904" s="57"/>
      <c r="LOR3904" s="57"/>
      <c r="LOS3904" s="57"/>
      <c r="LOT3904" s="57"/>
      <c r="LOU3904" s="57"/>
      <c r="LOV3904" s="57"/>
      <c r="LOW3904" s="57"/>
      <c r="LOX3904" s="57"/>
      <c r="LOY3904" s="58"/>
      <c r="LOZ3904" s="57"/>
      <c r="LPA3904" s="57"/>
      <c r="LPB3904" s="57"/>
      <c r="LPC3904" s="57"/>
      <c r="LPD3904" s="57"/>
      <c r="LPE3904" s="56"/>
      <c r="LPF3904" s="57"/>
      <c r="LPG3904" s="64"/>
      <c r="LPH3904" s="64"/>
      <c r="LPI3904" s="64"/>
      <c r="LPJ3904" s="64"/>
      <c r="LPK3904" s="62"/>
      <c r="LPL3904" s="63"/>
      <c r="LPM3904" s="62"/>
      <c r="LPN3904" s="62"/>
      <c r="LPO3904" s="61"/>
      <c r="LPP3904" s="60"/>
      <c r="LPQ3904" s="59"/>
      <c r="LPR3904" s="57"/>
      <c r="LPS3904" s="57"/>
      <c r="LPT3904" s="57"/>
      <c r="LPU3904" s="57"/>
      <c r="LPV3904" s="57"/>
      <c r="LPW3904" s="57"/>
      <c r="LPX3904" s="57"/>
      <c r="LPY3904" s="57"/>
      <c r="LPZ3904" s="58"/>
      <c r="LQA3904" s="57"/>
      <c r="LQB3904" s="57"/>
      <c r="LQC3904" s="57"/>
      <c r="LQD3904" s="57"/>
      <c r="LQE3904" s="57"/>
      <c r="LQF3904" s="56"/>
      <c r="LQG3904" s="57"/>
      <c r="LQH3904" s="64"/>
      <c r="LQI3904" s="64"/>
      <c r="LQJ3904" s="64"/>
      <c r="LQK3904" s="64"/>
      <c r="LQL3904" s="62"/>
      <c r="LQM3904" s="63"/>
      <c r="LQN3904" s="62"/>
      <c r="LQO3904" s="62"/>
      <c r="LQP3904" s="61"/>
      <c r="LQQ3904" s="60"/>
      <c r="LQR3904" s="59"/>
      <c r="LQS3904" s="57"/>
      <c r="LQT3904" s="57"/>
      <c r="LQU3904" s="57"/>
      <c r="LQV3904" s="57"/>
      <c r="LQW3904" s="57"/>
      <c r="LQX3904" s="57"/>
      <c r="LQY3904" s="57"/>
      <c r="LQZ3904" s="57"/>
      <c r="LRA3904" s="58"/>
      <c r="LRB3904" s="57"/>
      <c r="LRC3904" s="57"/>
      <c r="LRD3904" s="57"/>
      <c r="LRE3904" s="57"/>
      <c r="LRF3904" s="57"/>
      <c r="LRG3904" s="56"/>
      <c r="LRH3904" s="57"/>
      <c r="LRI3904" s="64"/>
      <c r="LRJ3904" s="64"/>
      <c r="LRK3904" s="64"/>
      <c r="LRL3904" s="64"/>
      <c r="LRM3904" s="62"/>
      <c r="LRN3904" s="63"/>
      <c r="LRO3904" s="62"/>
      <c r="LRP3904" s="62"/>
      <c r="LRQ3904" s="61"/>
      <c r="LRR3904" s="60"/>
      <c r="LRS3904" s="59"/>
      <c r="LRT3904" s="57"/>
      <c r="LRU3904" s="57"/>
      <c r="LRV3904" s="57"/>
      <c r="LRW3904" s="57"/>
      <c r="LRX3904" s="57"/>
      <c r="LRY3904" s="57"/>
      <c r="LRZ3904" s="57"/>
      <c r="LSA3904" s="57"/>
      <c r="LSB3904" s="58"/>
      <c r="LSC3904" s="57"/>
      <c r="LSD3904" s="57"/>
      <c r="LSE3904" s="57"/>
      <c r="LSF3904" s="57"/>
      <c r="LSG3904" s="57"/>
      <c r="LSH3904" s="56"/>
      <c r="LSI3904" s="57"/>
      <c r="LSJ3904" s="64"/>
      <c r="LSK3904" s="64"/>
      <c r="LSL3904" s="64"/>
      <c r="LSM3904" s="64"/>
      <c r="LSN3904" s="62"/>
      <c r="LSO3904" s="63"/>
      <c r="LSP3904" s="62"/>
      <c r="LSQ3904" s="62"/>
      <c r="LSR3904" s="61"/>
      <c r="LSS3904" s="60"/>
      <c r="LST3904" s="59"/>
      <c r="LSU3904" s="57"/>
      <c r="LSV3904" s="57"/>
      <c r="LSW3904" s="57"/>
      <c r="LSX3904" s="57"/>
      <c r="LSY3904" s="57"/>
      <c r="LSZ3904" s="57"/>
      <c r="LTA3904" s="57"/>
      <c r="LTB3904" s="57"/>
      <c r="LTC3904" s="58"/>
      <c r="LTD3904" s="57"/>
      <c r="LTE3904" s="57"/>
      <c r="LTF3904" s="57"/>
      <c r="LTG3904" s="57"/>
      <c r="LTH3904" s="57"/>
      <c r="LTI3904" s="56"/>
      <c r="LTJ3904" s="57"/>
      <c r="LTK3904" s="64"/>
      <c r="LTL3904" s="64"/>
      <c r="LTM3904" s="64"/>
      <c r="LTN3904" s="64"/>
      <c r="LTO3904" s="62"/>
      <c r="LTP3904" s="63"/>
      <c r="LTQ3904" s="62"/>
      <c r="LTR3904" s="62"/>
      <c r="LTS3904" s="61"/>
      <c r="LTT3904" s="60"/>
      <c r="LTU3904" s="59"/>
      <c r="LTV3904" s="57"/>
      <c r="LTW3904" s="57"/>
      <c r="LTX3904" s="57"/>
      <c r="LTY3904" s="57"/>
      <c r="LTZ3904" s="57"/>
      <c r="LUA3904" s="57"/>
      <c r="LUB3904" s="57"/>
      <c r="LUC3904" s="57"/>
      <c r="LUD3904" s="58"/>
      <c r="LUE3904" s="57"/>
      <c r="LUF3904" s="57"/>
      <c r="LUG3904" s="57"/>
      <c r="LUH3904" s="57"/>
      <c r="LUI3904" s="57"/>
      <c r="LUJ3904" s="56"/>
      <c r="LUK3904" s="57"/>
      <c r="LUL3904" s="64"/>
      <c r="LUM3904" s="64"/>
      <c r="LUN3904" s="64"/>
      <c r="LUO3904" s="64"/>
      <c r="LUP3904" s="62"/>
      <c r="LUQ3904" s="63"/>
      <c r="LUR3904" s="62"/>
      <c r="LUS3904" s="62"/>
      <c r="LUT3904" s="61"/>
      <c r="LUU3904" s="60"/>
      <c r="LUV3904" s="59"/>
      <c r="LUW3904" s="57"/>
      <c r="LUX3904" s="57"/>
      <c r="LUY3904" s="57"/>
      <c r="LUZ3904" s="57"/>
      <c r="LVA3904" s="57"/>
      <c r="LVB3904" s="57"/>
      <c r="LVC3904" s="57"/>
      <c r="LVD3904" s="57"/>
      <c r="LVE3904" s="58"/>
      <c r="LVF3904" s="57"/>
      <c r="LVG3904" s="57"/>
      <c r="LVH3904" s="57"/>
      <c r="LVI3904" s="57"/>
      <c r="LVJ3904" s="57"/>
      <c r="LVK3904" s="56"/>
      <c r="LVL3904" s="57"/>
      <c r="LVM3904" s="64"/>
      <c r="LVN3904" s="64"/>
      <c r="LVO3904" s="64"/>
      <c r="LVP3904" s="64"/>
      <c r="LVQ3904" s="62"/>
      <c r="LVR3904" s="63"/>
      <c r="LVS3904" s="62"/>
      <c r="LVT3904" s="62"/>
      <c r="LVU3904" s="61"/>
      <c r="LVV3904" s="60"/>
      <c r="LVW3904" s="59"/>
      <c r="LVX3904" s="57"/>
      <c r="LVY3904" s="57"/>
      <c r="LVZ3904" s="57"/>
      <c r="LWA3904" s="57"/>
      <c r="LWB3904" s="57"/>
      <c r="LWC3904" s="57"/>
      <c r="LWD3904" s="57"/>
      <c r="LWE3904" s="57"/>
      <c r="LWF3904" s="58"/>
      <c r="LWG3904" s="57"/>
      <c r="LWH3904" s="57"/>
      <c r="LWI3904" s="57"/>
      <c r="LWJ3904" s="57"/>
      <c r="LWK3904" s="57"/>
      <c r="LWL3904" s="56"/>
      <c r="LWM3904" s="57"/>
      <c r="LWN3904" s="64"/>
      <c r="LWO3904" s="64"/>
      <c r="LWP3904" s="64"/>
      <c r="LWQ3904" s="64"/>
      <c r="LWR3904" s="62"/>
      <c r="LWS3904" s="63"/>
      <c r="LWT3904" s="62"/>
      <c r="LWU3904" s="62"/>
      <c r="LWV3904" s="61"/>
      <c r="LWW3904" s="60"/>
      <c r="LWX3904" s="59"/>
      <c r="LWY3904" s="57"/>
      <c r="LWZ3904" s="57"/>
      <c r="LXA3904" s="57"/>
      <c r="LXB3904" s="57"/>
      <c r="LXC3904" s="57"/>
      <c r="LXD3904" s="57"/>
      <c r="LXE3904" s="57"/>
      <c r="LXF3904" s="57"/>
      <c r="LXG3904" s="58"/>
      <c r="LXH3904" s="57"/>
      <c r="LXI3904" s="57"/>
      <c r="LXJ3904" s="57"/>
      <c r="LXK3904" s="57"/>
      <c r="LXL3904" s="57"/>
      <c r="LXM3904" s="56"/>
      <c r="LXN3904" s="57"/>
      <c r="LXO3904" s="64"/>
      <c r="LXP3904" s="64"/>
      <c r="LXQ3904" s="64"/>
      <c r="LXR3904" s="64"/>
      <c r="LXS3904" s="62"/>
      <c r="LXT3904" s="63"/>
      <c r="LXU3904" s="62"/>
      <c r="LXV3904" s="62"/>
      <c r="LXW3904" s="61"/>
      <c r="LXX3904" s="60"/>
      <c r="LXY3904" s="59"/>
      <c r="LXZ3904" s="57"/>
      <c r="LYA3904" s="57"/>
      <c r="LYB3904" s="57"/>
      <c r="LYC3904" s="57"/>
      <c r="LYD3904" s="57"/>
      <c r="LYE3904" s="57"/>
      <c r="LYF3904" s="57"/>
      <c r="LYG3904" s="57"/>
      <c r="LYH3904" s="58"/>
      <c r="LYI3904" s="57"/>
      <c r="LYJ3904" s="57"/>
      <c r="LYK3904" s="57"/>
      <c r="LYL3904" s="57"/>
      <c r="LYM3904" s="57"/>
      <c r="LYN3904" s="56"/>
      <c r="LYO3904" s="57"/>
      <c r="LYP3904" s="64"/>
      <c r="LYQ3904" s="64"/>
      <c r="LYR3904" s="64"/>
      <c r="LYS3904" s="64"/>
      <c r="LYT3904" s="62"/>
      <c r="LYU3904" s="63"/>
      <c r="LYV3904" s="62"/>
      <c r="LYW3904" s="62"/>
      <c r="LYX3904" s="61"/>
      <c r="LYY3904" s="60"/>
      <c r="LYZ3904" s="59"/>
      <c r="LZA3904" s="57"/>
      <c r="LZB3904" s="57"/>
      <c r="LZC3904" s="57"/>
      <c r="LZD3904" s="57"/>
      <c r="LZE3904" s="57"/>
      <c r="LZF3904" s="57"/>
      <c r="LZG3904" s="57"/>
      <c r="LZH3904" s="57"/>
      <c r="LZI3904" s="58"/>
      <c r="LZJ3904" s="57"/>
      <c r="LZK3904" s="57"/>
      <c r="LZL3904" s="57"/>
      <c r="LZM3904" s="57"/>
      <c r="LZN3904" s="57"/>
      <c r="LZO3904" s="56"/>
      <c r="LZP3904" s="57"/>
      <c r="LZQ3904" s="64"/>
      <c r="LZR3904" s="64"/>
      <c r="LZS3904" s="64"/>
      <c r="LZT3904" s="64"/>
      <c r="LZU3904" s="62"/>
      <c r="LZV3904" s="63"/>
      <c r="LZW3904" s="62"/>
      <c r="LZX3904" s="62"/>
      <c r="LZY3904" s="61"/>
      <c r="LZZ3904" s="60"/>
      <c r="MAA3904" s="59"/>
      <c r="MAB3904" s="57"/>
      <c r="MAC3904" s="57"/>
      <c r="MAD3904" s="57"/>
      <c r="MAE3904" s="57"/>
      <c r="MAF3904" s="57"/>
      <c r="MAG3904" s="57"/>
      <c r="MAH3904" s="57"/>
      <c r="MAI3904" s="57"/>
      <c r="MAJ3904" s="58"/>
      <c r="MAK3904" s="57"/>
      <c r="MAL3904" s="57"/>
      <c r="MAM3904" s="57"/>
      <c r="MAN3904" s="57"/>
      <c r="MAO3904" s="57"/>
      <c r="MAP3904" s="56"/>
      <c r="MAQ3904" s="57"/>
      <c r="MAR3904" s="64"/>
      <c r="MAS3904" s="64"/>
      <c r="MAT3904" s="64"/>
      <c r="MAU3904" s="64"/>
      <c r="MAV3904" s="62"/>
      <c r="MAW3904" s="63"/>
      <c r="MAX3904" s="62"/>
      <c r="MAY3904" s="62"/>
      <c r="MAZ3904" s="61"/>
      <c r="MBA3904" s="60"/>
      <c r="MBB3904" s="59"/>
      <c r="MBC3904" s="57"/>
      <c r="MBD3904" s="57"/>
      <c r="MBE3904" s="57"/>
      <c r="MBF3904" s="57"/>
      <c r="MBG3904" s="57"/>
      <c r="MBH3904" s="57"/>
      <c r="MBI3904" s="57"/>
      <c r="MBJ3904" s="57"/>
      <c r="MBK3904" s="58"/>
      <c r="MBL3904" s="57"/>
      <c r="MBM3904" s="57"/>
      <c r="MBN3904" s="57"/>
      <c r="MBO3904" s="57"/>
      <c r="MBP3904" s="57"/>
      <c r="MBQ3904" s="56"/>
      <c r="MBR3904" s="57"/>
      <c r="MBS3904" s="64"/>
      <c r="MBT3904" s="64"/>
      <c r="MBU3904" s="64"/>
      <c r="MBV3904" s="64"/>
      <c r="MBW3904" s="62"/>
      <c r="MBX3904" s="63"/>
      <c r="MBY3904" s="62"/>
      <c r="MBZ3904" s="62"/>
      <c r="MCA3904" s="61"/>
      <c r="MCB3904" s="60"/>
      <c r="MCC3904" s="59"/>
      <c r="MCD3904" s="57"/>
      <c r="MCE3904" s="57"/>
      <c r="MCF3904" s="57"/>
      <c r="MCG3904" s="57"/>
      <c r="MCH3904" s="57"/>
      <c r="MCI3904" s="57"/>
      <c r="MCJ3904" s="57"/>
      <c r="MCK3904" s="57"/>
      <c r="MCL3904" s="58"/>
      <c r="MCM3904" s="57"/>
      <c r="MCN3904" s="57"/>
      <c r="MCO3904" s="57"/>
      <c r="MCP3904" s="57"/>
      <c r="MCQ3904" s="57"/>
      <c r="MCR3904" s="56"/>
      <c r="MCS3904" s="57"/>
      <c r="MCT3904" s="64"/>
      <c r="MCU3904" s="64"/>
      <c r="MCV3904" s="64"/>
      <c r="MCW3904" s="64"/>
      <c r="MCX3904" s="62"/>
      <c r="MCY3904" s="63"/>
      <c r="MCZ3904" s="62"/>
      <c r="MDA3904" s="62"/>
      <c r="MDB3904" s="61"/>
      <c r="MDC3904" s="60"/>
      <c r="MDD3904" s="59"/>
      <c r="MDE3904" s="57"/>
      <c r="MDF3904" s="57"/>
      <c r="MDG3904" s="57"/>
      <c r="MDH3904" s="57"/>
      <c r="MDI3904" s="57"/>
      <c r="MDJ3904" s="57"/>
      <c r="MDK3904" s="57"/>
      <c r="MDL3904" s="57"/>
      <c r="MDM3904" s="58"/>
      <c r="MDN3904" s="57"/>
      <c r="MDO3904" s="57"/>
      <c r="MDP3904" s="57"/>
      <c r="MDQ3904" s="57"/>
      <c r="MDR3904" s="57"/>
      <c r="MDS3904" s="56"/>
      <c r="MDT3904" s="57"/>
      <c r="MDU3904" s="64"/>
      <c r="MDV3904" s="64"/>
      <c r="MDW3904" s="64"/>
      <c r="MDX3904" s="64"/>
      <c r="MDY3904" s="62"/>
      <c r="MDZ3904" s="63"/>
      <c r="MEA3904" s="62"/>
      <c r="MEB3904" s="62"/>
      <c r="MEC3904" s="61"/>
      <c r="MED3904" s="60"/>
      <c r="MEE3904" s="59"/>
      <c r="MEF3904" s="57"/>
      <c r="MEG3904" s="57"/>
      <c r="MEH3904" s="57"/>
      <c r="MEI3904" s="57"/>
      <c r="MEJ3904" s="57"/>
      <c r="MEK3904" s="57"/>
      <c r="MEL3904" s="57"/>
      <c r="MEM3904" s="57"/>
      <c r="MEN3904" s="58"/>
      <c r="MEO3904" s="57"/>
      <c r="MEP3904" s="57"/>
      <c r="MEQ3904" s="57"/>
      <c r="MER3904" s="57"/>
      <c r="MES3904" s="57"/>
      <c r="MET3904" s="56"/>
      <c r="MEU3904" s="57"/>
      <c r="MEV3904" s="64"/>
      <c r="MEW3904" s="64"/>
      <c r="MEX3904" s="64"/>
      <c r="MEY3904" s="64"/>
      <c r="MEZ3904" s="62"/>
      <c r="MFA3904" s="63"/>
      <c r="MFB3904" s="62"/>
      <c r="MFC3904" s="62"/>
      <c r="MFD3904" s="61"/>
      <c r="MFE3904" s="60"/>
      <c r="MFF3904" s="59"/>
      <c r="MFG3904" s="57"/>
      <c r="MFH3904" s="57"/>
      <c r="MFI3904" s="57"/>
      <c r="MFJ3904" s="57"/>
      <c r="MFK3904" s="57"/>
      <c r="MFL3904" s="57"/>
      <c r="MFM3904" s="57"/>
      <c r="MFN3904" s="57"/>
      <c r="MFO3904" s="58"/>
      <c r="MFP3904" s="57"/>
      <c r="MFQ3904" s="57"/>
      <c r="MFR3904" s="57"/>
      <c r="MFS3904" s="57"/>
      <c r="MFT3904" s="57"/>
      <c r="MFU3904" s="56"/>
      <c r="MFV3904" s="57"/>
      <c r="MFW3904" s="64"/>
      <c r="MFX3904" s="64"/>
      <c r="MFY3904" s="64"/>
      <c r="MFZ3904" s="64"/>
      <c r="MGA3904" s="62"/>
      <c r="MGB3904" s="63"/>
      <c r="MGC3904" s="62"/>
      <c r="MGD3904" s="62"/>
      <c r="MGE3904" s="61"/>
      <c r="MGF3904" s="60"/>
      <c r="MGG3904" s="59"/>
      <c r="MGH3904" s="57"/>
      <c r="MGI3904" s="57"/>
      <c r="MGJ3904" s="57"/>
      <c r="MGK3904" s="57"/>
      <c r="MGL3904" s="57"/>
      <c r="MGM3904" s="57"/>
      <c r="MGN3904" s="57"/>
      <c r="MGO3904" s="57"/>
      <c r="MGP3904" s="58"/>
      <c r="MGQ3904" s="57"/>
      <c r="MGR3904" s="57"/>
      <c r="MGS3904" s="57"/>
      <c r="MGT3904" s="57"/>
      <c r="MGU3904" s="57"/>
      <c r="MGV3904" s="56"/>
      <c r="MGW3904" s="57"/>
      <c r="MGX3904" s="64"/>
      <c r="MGY3904" s="64"/>
      <c r="MGZ3904" s="64"/>
      <c r="MHA3904" s="64"/>
      <c r="MHB3904" s="62"/>
      <c r="MHC3904" s="63"/>
      <c r="MHD3904" s="62"/>
      <c r="MHE3904" s="62"/>
      <c r="MHF3904" s="61"/>
      <c r="MHG3904" s="60"/>
      <c r="MHH3904" s="59"/>
      <c r="MHI3904" s="57"/>
      <c r="MHJ3904" s="57"/>
      <c r="MHK3904" s="57"/>
      <c r="MHL3904" s="57"/>
      <c r="MHM3904" s="57"/>
      <c r="MHN3904" s="57"/>
      <c r="MHO3904" s="57"/>
      <c r="MHP3904" s="57"/>
      <c r="MHQ3904" s="58"/>
      <c r="MHR3904" s="57"/>
      <c r="MHS3904" s="57"/>
      <c r="MHT3904" s="57"/>
      <c r="MHU3904" s="57"/>
      <c r="MHV3904" s="57"/>
      <c r="MHW3904" s="56"/>
      <c r="MHX3904" s="57"/>
      <c r="MHY3904" s="64"/>
      <c r="MHZ3904" s="64"/>
      <c r="MIA3904" s="64"/>
      <c r="MIB3904" s="64"/>
      <c r="MIC3904" s="62"/>
      <c r="MID3904" s="63"/>
      <c r="MIE3904" s="62"/>
      <c r="MIF3904" s="62"/>
      <c r="MIG3904" s="61"/>
      <c r="MIH3904" s="60"/>
      <c r="MII3904" s="59"/>
      <c r="MIJ3904" s="57"/>
      <c r="MIK3904" s="57"/>
      <c r="MIL3904" s="57"/>
      <c r="MIM3904" s="57"/>
      <c r="MIN3904" s="57"/>
      <c r="MIO3904" s="57"/>
      <c r="MIP3904" s="57"/>
      <c r="MIQ3904" s="57"/>
      <c r="MIR3904" s="58"/>
      <c r="MIS3904" s="57"/>
      <c r="MIT3904" s="57"/>
      <c r="MIU3904" s="57"/>
      <c r="MIV3904" s="57"/>
      <c r="MIW3904" s="57"/>
      <c r="MIX3904" s="56"/>
      <c r="MIY3904" s="57"/>
      <c r="MIZ3904" s="64"/>
      <c r="MJA3904" s="64"/>
      <c r="MJB3904" s="64"/>
      <c r="MJC3904" s="64"/>
      <c r="MJD3904" s="62"/>
      <c r="MJE3904" s="63"/>
      <c r="MJF3904" s="62"/>
      <c r="MJG3904" s="62"/>
      <c r="MJH3904" s="61"/>
      <c r="MJI3904" s="60"/>
      <c r="MJJ3904" s="59"/>
      <c r="MJK3904" s="57"/>
      <c r="MJL3904" s="57"/>
      <c r="MJM3904" s="57"/>
      <c r="MJN3904" s="57"/>
      <c r="MJO3904" s="57"/>
      <c r="MJP3904" s="57"/>
      <c r="MJQ3904" s="57"/>
      <c r="MJR3904" s="57"/>
      <c r="MJS3904" s="58"/>
      <c r="MJT3904" s="57"/>
      <c r="MJU3904" s="57"/>
      <c r="MJV3904" s="57"/>
      <c r="MJW3904" s="57"/>
      <c r="MJX3904" s="57"/>
      <c r="MJY3904" s="56"/>
      <c r="MJZ3904" s="57"/>
      <c r="MKA3904" s="64"/>
      <c r="MKB3904" s="64"/>
      <c r="MKC3904" s="64"/>
      <c r="MKD3904" s="64"/>
      <c r="MKE3904" s="62"/>
      <c r="MKF3904" s="63"/>
      <c r="MKG3904" s="62"/>
      <c r="MKH3904" s="62"/>
      <c r="MKI3904" s="61"/>
      <c r="MKJ3904" s="60"/>
      <c r="MKK3904" s="59"/>
      <c r="MKL3904" s="57"/>
      <c r="MKM3904" s="57"/>
      <c r="MKN3904" s="57"/>
      <c r="MKO3904" s="57"/>
      <c r="MKP3904" s="57"/>
      <c r="MKQ3904" s="57"/>
      <c r="MKR3904" s="57"/>
      <c r="MKS3904" s="57"/>
      <c r="MKT3904" s="58"/>
      <c r="MKU3904" s="57"/>
      <c r="MKV3904" s="57"/>
      <c r="MKW3904" s="57"/>
      <c r="MKX3904" s="57"/>
      <c r="MKY3904" s="57"/>
      <c r="MKZ3904" s="56"/>
      <c r="MLA3904" s="57"/>
      <c r="MLB3904" s="64"/>
      <c r="MLC3904" s="64"/>
      <c r="MLD3904" s="64"/>
      <c r="MLE3904" s="64"/>
      <c r="MLF3904" s="62"/>
      <c r="MLG3904" s="63"/>
      <c r="MLH3904" s="62"/>
      <c r="MLI3904" s="62"/>
      <c r="MLJ3904" s="61"/>
      <c r="MLK3904" s="60"/>
      <c r="MLL3904" s="59"/>
      <c r="MLM3904" s="57"/>
      <c r="MLN3904" s="57"/>
      <c r="MLO3904" s="57"/>
      <c r="MLP3904" s="57"/>
      <c r="MLQ3904" s="57"/>
      <c r="MLR3904" s="57"/>
      <c r="MLS3904" s="57"/>
      <c r="MLT3904" s="57"/>
      <c r="MLU3904" s="58"/>
      <c r="MLV3904" s="57"/>
      <c r="MLW3904" s="57"/>
      <c r="MLX3904" s="57"/>
      <c r="MLY3904" s="57"/>
      <c r="MLZ3904" s="57"/>
      <c r="MMA3904" s="56"/>
      <c r="MMB3904" s="57"/>
      <c r="MMC3904" s="64"/>
      <c r="MMD3904" s="64"/>
      <c r="MME3904" s="64"/>
      <c r="MMF3904" s="64"/>
      <c r="MMG3904" s="62"/>
      <c r="MMH3904" s="63"/>
      <c r="MMI3904" s="62"/>
      <c r="MMJ3904" s="62"/>
      <c r="MMK3904" s="61"/>
      <c r="MML3904" s="60"/>
      <c r="MMM3904" s="59"/>
      <c r="MMN3904" s="57"/>
      <c r="MMO3904" s="57"/>
      <c r="MMP3904" s="57"/>
      <c r="MMQ3904" s="57"/>
      <c r="MMR3904" s="57"/>
      <c r="MMS3904" s="57"/>
      <c r="MMT3904" s="57"/>
      <c r="MMU3904" s="57"/>
      <c r="MMV3904" s="58"/>
      <c r="MMW3904" s="57"/>
      <c r="MMX3904" s="57"/>
      <c r="MMY3904" s="57"/>
      <c r="MMZ3904" s="57"/>
      <c r="MNA3904" s="57"/>
      <c r="MNB3904" s="56"/>
      <c r="MNC3904" s="57"/>
      <c r="MND3904" s="64"/>
      <c r="MNE3904" s="64"/>
      <c r="MNF3904" s="64"/>
      <c r="MNG3904" s="64"/>
      <c r="MNH3904" s="62"/>
      <c r="MNI3904" s="63"/>
      <c r="MNJ3904" s="62"/>
      <c r="MNK3904" s="62"/>
      <c r="MNL3904" s="61"/>
      <c r="MNM3904" s="60"/>
      <c r="MNN3904" s="59"/>
      <c r="MNO3904" s="57"/>
      <c r="MNP3904" s="57"/>
      <c r="MNQ3904" s="57"/>
      <c r="MNR3904" s="57"/>
      <c r="MNS3904" s="57"/>
      <c r="MNT3904" s="57"/>
      <c r="MNU3904" s="57"/>
      <c r="MNV3904" s="57"/>
      <c r="MNW3904" s="58"/>
      <c r="MNX3904" s="57"/>
      <c r="MNY3904" s="57"/>
      <c r="MNZ3904" s="57"/>
      <c r="MOA3904" s="57"/>
      <c r="MOB3904" s="57"/>
      <c r="MOC3904" s="56"/>
      <c r="MOD3904" s="57"/>
      <c r="MOE3904" s="64"/>
      <c r="MOF3904" s="64"/>
      <c r="MOG3904" s="64"/>
      <c r="MOH3904" s="64"/>
      <c r="MOI3904" s="62"/>
      <c r="MOJ3904" s="63"/>
      <c r="MOK3904" s="62"/>
      <c r="MOL3904" s="62"/>
      <c r="MOM3904" s="61"/>
      <c r="MON3904" s="60"/>
      <c r="MOO3904" s="59"/>
      <c r="MOP3904" s="57"/>
      <c r="MOQ3904" s="57"/>
      <c r="MOR3904" s="57"/>
      <c r="MOS3904" s="57"/>
      <c r="MOT3904" s="57"/>
      <c r="MOU3904" s="57"/>
      <c r="MOV3904" s="57"/>
      <c r="MOW3904" s="57"/>
      <c r="MOX3904" s="58"/>
      <c r="MOY3904" s="57"/>
      <c r="MOZ3904" s="57"/>
      <c r="MPA3904" s="57"/>
      <c r="MPB3904" s="57"/>
      <c r="MPC3904" s="57"/>
      <c r="MPD3904" s="56"/>
      <c r="MPE3904" s="57"/>
      <c r="MPF3904" s="64"/>
      <c r="MPG3904" s="64"/>
      <c r="MPH3904" s="64"/>
      <c r="MPI3904" s="64"/>
      <c r="MPJ3904" s="62"/>
      <c r="MPK3904" s="63"/>
      <c r="MPL3904" s="62"/>
      <c r="MPM3904" s="62"/>
      <c r="MPN3904" s="61"/>
      <c r="MPO3904" s="60"/>
      <c r="MPP3904" s="59"/>
      <c r="MPQ3904" s="57"/>
      <c r="MPR3904" s="57"/>
      <c r="MPS3904" s="57"/>
      <c r="MPT3904" s="57"/>
      <c r="MPU3904" s="57"/>
      <c r="MPV3904" s="57"/>
      <c r="MPW3904" s="57"/>
      <c r="MPX3904" s="57"/>
      <c r="MPY3904" s="58"/>
      <c r="MPZ3904" s="57"/>
      <c r="MQA3904" s="57"/>
      <c r="MQB3904" s="57"/>
      <c r="MQC3904" s="57"/>
      <c r="MQD3904" s="57"/>
      <c r="MQE3904" s="56"/>
      <c r="MQF3904" s="57"/>
      <c r="MQG3904" s="64"/>
      <c r="MQH3904" s="64"/>
      <c r="MQI3904" s="64"/>
      <c r="MQJ3904" s="64"/>
      <c r="MQK3904" s="62"/>
      <c r="MQL3904" s="63"/>
      <c r="MQM3904" s="62"/>
      <c r="MQN3904" s="62"/>
      <c r="MQO3904" s="61"/>
      <c r="MQP3904" s="60"/>
      <c r="MQQ3904" s="59"/>
      <c r="MQR3904" s="57"/>
      <c r="MQS3904" s="57"/>
      <c r="MQT3904" s="57"/>
      <c r="MQU3904" s="57"/>
      <c r="MQV3904" s="57"/>
      <c r="MQW3904" s="57"/>
      <c r="MQX3904" s="57"/>
      <c r="MQY3904" s="57"/>
      <c r="MQZ3904" s="58"/>
      <c r="MRA3904" s="57"/>
      <c r="MRB3904" s="57"/>
      <c r="MRC3904" s="57"/>
      <c r="MRD3904" s="57"/>
      <c r="MRE3904" s="57"/>
      <c r="MRF3904" s="56"/>
      <c r="MRG3904" s="57"/>
      <c r="MRH3904" s="64"/>
      <c r="MRI3904" s="64"/>
      <c r="MRJ3904" s="64"/>
      <c r="MRK3904" s="64"/>
      <c r="MRL3904" s="62"/>
      <c r="MRM3904" s="63"/>
      <c r="MRN3904" s="62"/>
      <c r="MRO3904" s="62"/>
      <c r="MRP3904" s="61"/>
      <c r="MRQ3904" s="60"/>
      <c r="MRR3904" s="59"/>
      <c r="MRS3904" s="57"/>
      <c r="MRT3904" s="57"/>
      <c r="MRU3904" s="57"/>
      <c r="MRV3904" s="57"/>
      <c r="MRW3904" s="57"/>
      <c r="MRX3904" s="57"/>
      <c r="MRY3904" s="57"/>
      <c r="MRZ3904" s="57"/>
      <c r="MSA3904" s="58"/>
      <c r="MSB3904" s="57"/>
      <c r="MSC3904" s="57"/>
      <c r="MSD3904" s="57"/>
      <c r="MSE3904" s="57"/>
      <c r="MSF3904" s="57"/>
      <c r="MSG3904" s="56"/>
      <c r="MSH3904" s="57"/>
      <c r="MSI3904" s="64"/>
      <c r="MSJ3904" s="64"/>
      <c r="MSK3904" s="64"/>
      <c r="MSL3904" s="64"/>
      <c r="MSM3904" s="62"/>
      <c r="MSN3904" s="63"/>
      <c r="MSO3904" s="62"/>
      <c r="MSP3904" s="62"/>
      <c r="MSQ3904" s="61"/>
      <c r="MSR3904" s="60"/>
      <c r="MSS3904" s="59"/>
      <c r="MST3904" s="57"/>
      <c r="MSU3904" s="57"/>
      <c r="MSV3904" s="57"/>
      <c r="MSW3904" s="57"/>
      <c r="MSX3904" s="57"/>
      <c r="MSY3904" s="57"/>
      <c r="MSZ3904" s="57"/>
      <c r="MTA3904" s="57"/>
      <c r="MTB3904" s="58"/>
      <c r="MTC3904" s="57"/>
      <c r="MTD3904" s="57"/>
      <c r="MTE3904" s="57"/>
      <c r="MTF3904" s="57"/>
      <c r="MTG3904" s="57"/>
      <c r="MTH3904" s="56"/>
      <c r="MTI3904" s="57"/>
      <c r="MTJ3904" s="64"/>
      <c r="MTK3904" s="64"/>
      <c r="MTL3904" s="64"/>
      <c r="MTM3904" s="64"/>
      <c r="MTN3904" s="62"/>
      <c r="MTO3904" s="63"/>
      <c r="MTP3904" s="62"/>
      <c r="MTQ3904" s="62"/>
      <c r="MTR3904" s="61"/>
      <c r="MTS3904" s="60"/>
      <c r="MTT3904" s="59"/>
      <c r="MTU3904" s="57"/>
      <c r="MTV3904" s="57"/>
      <c r="MTW3904" s="57"/>
      <c r="MTX3904" s="57"/>
      <c r="MTY3904" s="57"/>
      <c r="MTZ3904" s="57"/>
      <c r="MUA3904" s="57"/>
      <c r="MUB3904" s="57"/>
      <c r="MUC3904" s="58"/>
      <c r="MUD3904" s="57"/>
      <c r="MUE3904" s="57"/>
      <c r="MUF3904" s="57"/>
      <c r="MUG3904" s="57"/>
      <c r="MUH3904" s="57"/>
      <c r="MUI3904" s="56"/>
      <c r="MUJ3904" s="57"/>
      <c r="MUK3904" s="64"/>
      <c r="MUL3904" s="64"/>
      <c r="MUM3904" s="64"/>
      <c r="MUN3904" s="64"/>
      <c r="MUO3904" s="62"/>
      <c r="MUP3904" s="63"/>
      <c r="MUQ3904" s="62"/>
      <c r="MUR3904" s="62"/>
      <c r="MUS3904" s="61"/>
      <c r="MUT3904" s="60"/>
      <c r="MUU3904" s="59"/>
      <c r="MUV3904" s="57"/>
      <c r="MUW3904" s="57"/>
      <c r="MUX3904" s="57"/>
      <c r="MUY3904" s="57"/>
      <c r="MUZ3904" s="57"/>
      <c r="MVA3904" s="57"/>
      <c r="MVB3904" s="57"/>
      <c r="MVC3904" s="57"/>
      <c r="MVD3904" s="58"/>
      <c r="MVE3904" s="57"/>
      <c r="MVF3904" s="57"/>
      <c r="MVG3904" s="57"/>
      <c r="MVH3904" s="57"/>
      <c r="MVI3904" s="57"/>
      <c r="MVJ3904" s="56"/>
      <c r="MVK3904" s="57"/>
      <c r="MVL3904" s="64"/>
      <c r="MVM3904" s="64"/>
      <c r="MVN3904" s="64"/>
      <c r="MVO3904" s="64"/>
      <c r="MVP3904" s="62"/>
      <c r="MVQ3904" s="63"/>
      <c r="MVR3904" s="62"/>
      <c r="MVS3904" s="62"/>
      <c r="MVT3904" s="61"/>
      <c r="MVU3904" s="60"/>
      <c r="MVV3904" s="59"/>
      <c r="MVW3904" s="57"/>
      <c r="MVX3904" s="57"/>
      <c r="MVY3904" s="57"/>
      <c r="MVZ3904" s="57"/>
      <c r="MWA3904" s="57"/>
      <c r="MWB3904" s="57"/>
      <c r="MWC3904" s="57"/>
      <c r="MWD3904" s="57"/>
      <c r="MWE3904" s="58"/>
      <c r="MWF3904" s="57"/>
      <c r="MWG3904" s="57"/>
      <c r="MWH3904" s="57"/>
      <c r="MWI3904" s="57"/>
      <c r="MWJ3904" s="57"/>
      <c r="MWK3904" s="56"/>
      <c r="MWL3904" s="57"/>
      <c r="MWM3904" s="64"/>
      <c r="MWN3904" s="64"/>
      <c r="MWO3904" s="64"/>
      <c r="MWP3904" s="64"/>
      <c r="MWQ3904" s="62"/>
      <c r="MWR3904" s="63"/>
      <c r="MWS3904" s="62"/>
      <c r="MWT3904" s="62"/>
      <c r="MWU3904" s="61"/>
      <c r="MWV3904" s="60"/>
      <c r="MWW3904" s="59"/>
      <c r="MWX3904" s="57"/>
      <c r="MWY3904" s="57"/>
      <c r="MWZ3904" s="57"/>
      <c r="MXA3904" s="57"/>
      <c r="MXB3904" s="57"/>
      <c r="MXC3904" s="57"/>
      <c r="MXD3904" s="57"/>
      <c r="MXE3904" s="57"/>
      <c r="MXF3904" s="58"/>
      <c r="MXG3904" s="57"/>
      <c r="MXH3904" s="57"/>
      <c r="MXI3904" s="57"/>
      <c r="MXJ3904" s="57"/>
      <c r="MXK3904" s="57"/>
      <c r="MXL3904" s="56"/>
      <c r="MXM3904" s="57"/>
      <c r="MXN3904" s="64"/>
      <c r="MXO3904" s="64"/>
      <c r="MXP3904" s="64"/>
      <c r="MXQ3904" s="64"/>
      <c r="MXR3904" s="62"/>
      <c r="MXS3904" s="63"/>
      <c r="MXT3904" s="62"/>
      <c r="MXU3904" s="62"/>
      <c r="MXV3904" s="61"/>
      <c r="MXW3904" s="60"/>
      <c r="MXX3904" s="59"/>
      <c r="MXY3904" s="57"/>
      <c r="MXZ3904" s="57"/>
      <c r="MYA3904" s="57"/>
      <c r="MYB3904" s="57"/>
      <c r="MYC3904" s="57"/>
      <c r="MYD3904" s="57"/>
      <c r="MYE3904" s="57"/>
      <c r="MYF3904" s="57"/>
      <c r="MYG3904" s="58"/>
      <c r="MYH3904" s="57"/>
      <c r="MYI3904" s="57"/>
      <c r="MYJ3904" s="57"/>
      <c r="MYK3904" s="57"/>
      <c r="MYL3904" s="57"/>
      <c r="MYM3904" s="56"/>
      <c r="MYN3904" s="57"/>
      <c r="MYO3904" s="64"/>
      <c r="MYP3904" s="64"/>
      <c r="MYQ3904" s="64"/>
      <c r="MYR3904" s="64"/>
      <c r="MYS3904" s="62"/>
      <c r="MYT3904" s="63"/>
      <c r="MYU3904" s="62"/>
      <c r="MYV3904" s="62"/>
      <c r="MYW3904" s="61"/>
      <c r="MYX3904" s="60"/>
      <c r="MYY3904" s="59"/>
      <c r="MYZ3904" s="57"/>
      <c r="MZA3904" s="57"/>
      <c r="MZB3904" s="57"/>
      <c r="MZC3904" s="57"/>
      <c r="MZD3904" s="57"/>
      <c r="MZE3904" s="57"/>
      <c r="MZF3904" s="57"/>
      <c r="MZG3904" s="57"/>
      <c r="MZH3904" s="58"/>
      <c r="MZI3904" s="57"/>
      <c r="MZJ3904" s="57"/>
      <c r="MZK3904" s="57"/>
      <c r="MZL3904" s="57"/>
      <c r="MZM3904" s="57"/>
      <c r="MZN3904" s="56"/>
      <c r="MZO3904" s="57"/>
      <c r="MZP3904" s="64"/>
      <c r="MZQ3904" s="64"/>
      <c r="MZR3904" s="64"/>
      <c r="MZS3904" s="64"/>
      <c r="MZT3904" s="62"/>
      <c r="MZU3904" s="63"/>
      <c r="MZV3904" s="62"/>
      <c r="MZW3904" s="62"/>
      <c r="MZX3904" s="61"/>
      <c r="MZY3904" s="60"/>
      <c r="MZZ3904" s="59"/>
      <c r="NAA3904" s="57"/>
      <c r="NAB3904" s="57"/>
      <c r="NAC3904" s="57"/>
      <c r="NAD3904" s="57"/>
      <c r="NAE3904" s="57"/>
      <c r="NAF3904" s="57"/>
      <c r="NAG3904" s="57"/>
      <c r="NAH3904" s="57"/>
      <c r="NAI3904" s="58"/>
      <c r="NAJ3904" s="57"/>
      <c r="NAK3904" s="57"/>
      <c r="NAL3904" s="57"/>
      <c r="NAM3904" s="57"/>
      <c r="NAN3904" s="57"/>
      <c r="NAO3904" s="56"/>
      <c r="NAP3904" s="57"/>
      <c r="NAQ3904" s="64"/>
      <c r="NAR3904" s="64"/>
      <c r="NAS3904" s="64"/>
      <c r="NAT3904" s="64"/>
      <c r="NAU3904" s="62"/>
      <c r="NAV3904" s="63"/>
      <c r="NAW3904" s="62"/>
      <c r="NAX3904" s="62"/>
      <c r="NAY3904" s="61"/>
      <c r="NAZ3904" s="60"/>
      <c r="NBA3904" s="59"/>
      <c r="NBB3904" s="57"/>
      <c r="NBC3904" s="57"/>
      <c r="NBD3904" s="57"/>
      <c r="NBE3904" s="57"/>
      <c r="NBF3904" s="57"/>
      <c r="NBG3904" s="57"/>
      <c r="NBH3904" s="57"/>
      <c r="NBI3904" s="57"/>
      <c r="NBJ3904" s="58"/>
      <c r="NBK3904" s="57"/>
      <c r="NBL3904" s="57"/>
      <c r="NBM3904" s="57"/>
      <c r="NBN3904" s="57"/>
      <c r="NBO3904" s="57"/>
      <c r="NBP3904" s="56"/>
      <c r="NBQ3904" s="57"/>
      <c r="NBR3904" s="64"/>
      <c r="NBS3904" s="64"/>
      <c r="NBT3904" s="64"/>
      <c r="NBU3904" s="64"/>
      <c r="NBV3904" s="62"/>
      <c r="NBW3904" s="63"/>
      <c r="NBX3904" s="62"/>
      <c r="NBY3904" s="62"/>
      <c r="NBZ3904" s="61"/>
      <c r="NCA3904" s="60"/>
      <c r="NCB3904" s="59"/>
      <c r="NCC3904" s="57"/>
      <c r="NCD3904" s="57"/>
      <c r="NCE3904" s="57"/>
      <c r="NCF3904" s="57"/>
      <c r="NCG3904" s="57"/>
      <c r="NCH3904" s="57"/>
      <c r="NCI3904" s="57"/>
      <c r="NCJ3904" s="57"/>
      <c r="NCK3904" s="58"/>
      <c r="NCL3904" s="57"/>
      <c r="NCM3904" s="57"/>
      <c r="NCN3904" s="57"/>
      <c r="NCO3904" s="57"/>
      <c r="NCP3904" s="57"/>
      <c r="NCQ3904" s="56"/>
      <c r="NCR3904" s="57"/>
      <c r="NCS3904" s="64"/>
      <c r="NCT3904" s="64"/>
      <c r="NCU3904" s="64"/>
      <c r="NCV3904" s="64"/>
      <c r="NCW3904" s="62"/>
      <c r="NCX3904" s="63"/>
      <c r="NCY3904" s="62"/>
      <c r="NCZ3904" s="62"/>
      <c r="NDA3904" s="61"/>
      <c r="NDB3904" s="60"/>
      <c r="NDC3904" s="59"/>
      <c r="NDD3904" s="57"/>
      <c r="NDE3904" s="57"/>
      <c r="NDF3904" s="57"/>
      <c r="NDG3904" s="57"/>
      <c r="NDH3904" s="57"/>
      <c r="NDI3904" s="57"/>
      <c r="NDJ3904" s="57"/>
      <c r="NDK3904" s="57"/>
      <c r="NDL3904" s="58"/>
      <c r="NDM3904" s="57"/>
      <c r="NDN3904" s="57"/>
      <c r="NDO3904" s="57"/>
      <c r="NDP3904" s="57"/>
      <c r="NDQ3904" s="57"/>
      <c r="NDR3904" s="56"/>
      <c r="NDS3904" s="57"/>
      <c r="NDT3904" s="64"/>
      <c r="NDU3904" s="64"/>
      <c r="NDV3904" s="64"/>
      <c r="NDW3904" s="64"/>
      <c r="NDX3904" s="62"/>
      <c r="NDY3904" s="63"/>
      <c r="NDZ3904" s="62"/>
      <c r="NEA3904" s="62"/>
      <c r="NEB3904" s="61"/>
      <c r="NEC3904" s="60"/>
      <c r="NED3904" s="59"/>
      <c r="NEE3904" s="57"/>
      <c r="NEF3904" s="57"/>
      <c r="NEG3904" s="57"/>
      <c r="NEH3904" s="57"/>
      <c r="NEI3904" s="57"/>
      <c r="NEJ3904" s="57"/>
      <c r="NEK3904" s="57"/>
      <c r="NEL3904" s="57"/>
      <c r="NEM3904" s="58"/>
      <c r="NEN3904" s="57"/>
      <c r="NEO3904" s="57"/>
      <c r="NEP3904" s="57"/>
      <c r="NEQ3904" s="57"/>
      <c r="NER3904" s="57"/>
      <c r="NES3904" s="56"/>
      <c r="NET3904" s="57"/>
      <c r="NEU3904" s="64"/>
      <c r="NEV3904" s="64"/>
      <c r="NEW3904" s="64"/>
      <c r="NEX3904" s="64"/>
      <c r="NEY3904" s="62"/>
      <c r="NEZ3904" s="63"/>
      <c r="NFA3904" s="62"/>
      <c r="NFB3904" s="62"/>
      <c r="NFC3904" s="61"/>
      <c r="NFD3904" s="60"/>
      <c r="NFE3904" s="59"/>
      <c r="NFF3904" s="57"/>
      <c r="NFG3904" s="57"/>
      <c r="NFH3904" s="57"/>
      <c r="NFI3904" s="57"/>
      <c r="NFJ3904" s="57"/>
      <c r="NFK3904" s="57"/>
      <c r="NFL3904" s="57"/>
      <c r="NFM3904" s="57"/>
      <c r="NFN3904" s="58"/>
      <c r="NFO3904" s="57"/>
      <c r="NFP3904" s="57"/>
      <c r="NFQ3904" s="57"/>
      <c r="NFR3904" s="57"/>
      <c r="NFS3904" s="57"/>
      <c r="NFT3904" s="56"/>
      <c r="NFU3904" s="57"/>
      <c r="NFV3904" s="64"/>
      <c r="NFW3904" s="64"/>
      <c r="NFX3904" s="64"/>
      <c r="NFY3904" s="64"/>
      <c r="NFZ3904" s="62"/>
      <c r="NGA3904" s="63"/>
      <c r="NGB3904" s="62"/>
      <c r="NGC3904" s="62"/>
      <c r="NGD3904" s="61"/>
      <c r="NGE3904" s="60"/>
      <c r="NGF3904" s="59"/>
      <c r="NGG3904" s="57"/>
      <c r="NGH3904" s="57"/>
      <c r="NGI3904" s="57"/>
      <c r="NGJ3904" s="57"/>
      <c r="NGK3904" s="57"/>
      <c r="NGL3904" s="57"/>
      <c r="NGM3904" s="57"/>
      <c r="NGN3904" s="57"/>
      <c r="NGO3904" s="58"/>
      <c r="NGP3904" s="57"/>
      <c r="NGQ3904" s="57"/>
      <c r="NGR3904" s="57"/>
      <c r="NGS3904" s="57"/>
      <c r="NGT3904" s="57"/>
      <c r="NGU3904" s="56"/>
      <c r="NGV3904" s="57"/>
      <c r="NGW3904" s="64"/>
      <c r="NGX3904" s="64"/>
      <c r="NGY3904" s="64"/>
      <c r="NGZ3904" s="64"/>
      <c r="NHA3904" s="62"/>
      <c r="NHB3904" s="63"/>
      <c r="NHC3904" s="62"/>
      <c r="NHD3904" s="62"/>
      <c r="NHE3904" s="61"/>
      <c r="NHF3904" s="60"/>
      <c r="NHG3904" s="59"/>
      <c r="NHH3904" s="57"/>
      <c r="NHI3904" s="57"/>
      <c r="NHJ3904" s="57"/>
      <c r="NHK3904" s="57"/>
      <c r="NHL3904" s="57"/>
      <c r="NHM3904" s="57"/>
      <c r="NHN3904" s="57"/>
      <c r="NHO3904" s="57"/>
      <c r="NHP3904" s="58"/>
      <c r="NHQ3904" s="57"/>
      <c r="NHR3904" s="57"/>
      <c r="NHS3904" s="57"/>
      <c r="NHT3904" s="57"/>
      <c r="NHU3904" s="57"/>
      <c r="NHV3904" s="56"/>
      <c r="NHW3904" s="57"/>
      <c r="NHX3904" s="64"/>
      <c r="NHY3904" s="64"/>
      <c r="NHZ3904" s="64"/>
      <c r="NIA3904" s="64"/>
      <c r="NIB3904" s="62"/>
      <c r="NIC3904" s="63"/>
      <c r="NID3904" s="62"/>
      <c r="NIE3904" s="62"/>
      <c r="NIF3904" s="61"/>
      <c r="NIG3904" s="60"/>
      <c r="NIH3904" s="59"/>
      <c r="NII3904" s="57"/>
      <c r="NIJ3904" s="57"/>
      <c r="NIK3904" s="57"/>
      <c r="NIL3904" s="57"/>
      <c r="NIM3904" s="57"/>
      <c r="NIN3904" s="57"/>
      <c r="NIO3904" s="57"/>
      <c r="NIP3904" s="57"/>
      <c r="NIQ3904" s="58"/>
      <c r="NIR3904" s="57"/>
      <c r="NIS3904" s="57"/>
      <c r="NIT3904" s="57"/>
      <c r="NIU3904" s="57"/>
      <c r="NIV3904" s="57"/>
      <c r="NIW3904" s="56"/>
      <c r="NIX3904" s="57"/>
      <c r="NIY3904" s="64"/>
      <c r="NIZ3904" s="64"/>
      <c r="NJA3904" s="64"/>
      <c r="NJB3904" s="64"/>
      <c r="NJC3904" s="62"/>
      <c r="NJD3904" s="63"/>
      <c r="NJE3904" s="62"/>
      <c r="NJF3904" s="62"/>
      <c r="NJG3904" s="61"/>
      <c r="NJH3904" s="60"/>
      <c r="NJI3904" s="59"/>
      <c r="NJJ3904" s="57"/>
      <c r="NJK3904" s="57"/>
      <c r="NJL3904" s="57"/>
      <c r="NJM3904" s="57"/>
      <c r="NJN3904" s="57"/>
      <c r="NJO3904" s="57"/>
      <c r="NJP3904" s="57"/>
      <c r="NJQ3904" s="57"/>
      <c r="NJR3904" s="58"/>
      <c r="NJS3904" s="57"/>
      <c r="NJT3904" s="57"/>
      <c r="NJU3904" s="57"/>
      <c r="NJV3904" s="57"/>
      <c r="NJW3904" s="57"/>
      <c r="NJX3904" s="56"/>
      <c r="NJY3904" s="57"/>
      <c r="NJZ3904" s="64"/>
      <c r="NKA3904" s="64"/>
      <c r="NKB3904" s="64"/>
      <c r="NKC3904" s="64"/>
      <c r="NKD3904" s="62"/>
      <c r="NKE3904" s="63"/>
      <c r="NKF3904" s="62"/>
      <c r="NKG3904" s="62"/>
      <c r="NKH3904" s="61"/>
      <c r="NKI3904" s="60"/>
      <c r="NKJ3904" s="59"/>
      <c r="NKK3904" s="57"/>
      <c r="NKL3904" s="57"/>
      <c r="NKM3904" s="57"/>
      <c r="NKN3904" s="57"/>
      <c r="NKO3904" s="57"/>
      <c r="NKP3904" s="57"/>
      <c r="NKQ3904" s="57"/>
      <c r="NKR3904" s="57"/>
      <c r="NKS3904" s="58"/>
      <c r="NKT3904" s="57"/>
      <c r="NKU3904" s="57"/>
      <c r="NKV3904" s="57"/>
      <c r="NKW3904" s="57"/>
      <c r="NKX3904" s="57"/>
      <c r="NKY3904" s="56"/>
      <c r="NKZ3904" s="57"/>
      <c r="NLA3904" s="64"/>
      <c r="NLB3904" s="64"/>
      <c r="NLC3904" s="64"/>
      <c r="NLD3904" s="64"/>
      <c r="NLE3904" s="62"/>
      <c r="NLF3904" s="63"/>
      <c r="NLG3904" s="62"/>
      <c r="NLH3904" s="62"/>
      <c r="NLI3904" s="61"/>
      <c r="NLJ3904" s="60"/>
      <c r="NLK3904" s="59"/>
      <c r="NLL3904" s="57"/>
      <c r="NLM3904" s="57"/>
      <c r="NLN3904" s="57"/>
      <c r="NLO3904" s="57"/>
      <c r="NLP3904" s="57"/>
      <c r="NLQ3904" s="57"/>
      <c r="NLR3904" s="57"/>
      <c r="NLS3904" s="57"/>
      <c r="NLT3904" s="58"/>
      <c r="NLU3904" s="57"/>
      <c r="NLV3904" s="57"/>
      <c r="NLW3904" s="57"/>
      <c r="NLX3904" s="57"/>
      <c r="NLY3904" s="57"/>
      <c r="NLZ3904" s="56"/>
      <c r="NMA3904" s="57"/>
      <c r="NMB3904" s="64"/>
      <c r="NMC3904" s="64"/>
      <c r="NMD3904" s="64"/>
      <c r="NME3904" s="64"/>
      <c r="NMF3904" s="62"/>
      <c r="NMG3904" s="63"/>
      <c r="NMH3904" s="62"/>
      <c r="NMI3904" s="62"/>
      <c r="NMJ3904" s="61"/>
      <c r="NMK3904" s="60"/>
      <c r="NML3904" s="59"/>
      <c r="NMM3904" s="57"/>
      <c r="NMN3904" s="57"/>
      <c r="NMO3904" s="57"/>
      <c r="NMP3904" s="57"/>
      <c r="NMQ3904" s="57"/>
      <c r="NMR3904" s="57"/>
      <c r="NMS3904" s="57"/>
      <c r="NMT3904" s="57"/>
      <c r="NMU3904" s="58"/>
      <c r="NMV3904" s="57"/>
      <c r="NMW3904" s="57"/>
      <c r="NMX3904" s="57"/>
      <c r="NMY3904" s="57"/>
      <c r="NMZ3904" s="57"/>
      <c r="NNA3904" s="56"/>
      <c r="NNB3904" s="57"/>
      <c r="NNC3904" s="64"/>
      <c r="NND3904" s="64"/>
      <c r="NNE3904" s="64"/>
      <c r="NNF3904" s="64"/>
      <c r="NNG3904" s="62"/>
      <c r="NNH3904" s="63"/>
      <c r="NNI3904" s="62"/>
      <c r="NNJ3904" s="62"/>
      <c r="NNK3904" s="61"/>
      <c r="NNL3904" s="60"/>
      <c r="NNM3904" s="59"/>
      <c r="NNN3904" s="57"/>
      <c r="NNO3904" s="57"/>
      <c r="NNP3904" s="57"/>
      <c r="NNQ3904" s="57"/>
      <c r="NNR3904" s="57"/>
      <c r="NNS3904" s="57"/>
      <c r="NNT3904" s="57"/>
      <c r="NNU3904" s="57"/>
      <c r="NNV3904" s="58"/>
      <c r="NNW3904" s="57"/>
      <c r="NNX3904" s="57"/>
      <c r="NNY3904" s="57"/>
      <c r="NNZ3904" s="57"/>
      <c r="NOA3904" s="57"/>
      <c r="NOB3904" s="56"/>
      <c r="NOC3904" s="57"/>
      <c r="NOD3904" s="64"/>
      <c r="NOE3904" s="64"/>
      <c r="NOF3904" s="64"/>
      <c r="NOG3904" s="64"/>
      <c r="NOH3904" s="62"/>
      <c r="NOI3904" s="63"/>
      <c r="NOJ3904" s="62"/>
      <c r="NOK3904" s="62"/>
      <c r="NOL3904" s="61"/>
      <c r="NOM3904" s="60"/>
      <c r="NON3904" s="59"/>
      <c r="NOO3904" s="57"/>
      <c r="NOP3904" s="57"/>
      <c r="NOQ3904" s="57"/>
      <c r="NOR3904" s="57"/>
      <c r="NOS3904" s="57"/>
      <c r="NOT3904" s="57"/>
      <c r="NOU3904" s="57"/>
      <c r="NOV3904" s="57"/>
      <c r="NOW3904" s="58"/>
      <c r="NOX3904" s="57"/>
      <c r="NOY3904" s="57"/>
      <c r="NOZ3904" s="57"/>
      <c r="NPA3904" s="57"/>
      <c r="NPB3904" s="57"/>
      <c r="NPC3904" s="56"/>
      <c r="NPD3904" s="57"/>
      <c r="NPE3904" s="64"/>
      <c r="NPF3904" s="64"/>
      <c r="NPG3904" s="64"/>
      <c r="NPH3904" s="64"/>
      <c r="NPI3904" s="62"/>
      <c r="NPJ3904" s="63"/>
      <c r="NPK3904" s="62"/>
      <c r="NPL3904" s="62"/>
      <c r="NPM3904" s="61"/>
      <c r="NPN3904" s="60"/>
      <c r="NPO3904" s="59"/>
      <c r="NPP3904" s="57"/>
      <c r="NPQ3904" s="57"/>
      <c r="NPR3904" s="57"/>
      <c r="NPS3904" s="57"/>
      <c r="NPT3904" s="57"/>
      <c r="NPU3904" s="57"/>
      <c r="NPV3904" s="57"/>
      <c r="NPW3904" s="57"/>
      <c r="NPX3904" s="58"/>
      <c r="NPY3904" s="57"/>
      <c r="NPZ3904" s="57"/>
      <c r="NQA3904" s="57"/>
      <c r="NQB3904" s="57"/>
      <c r="NQC3904" s="57"/>
      <c r="NQD3904" s="56"/>
      <c r="NQE3904" s="57"/>
      <c r="NQF3904" s="64"/>
      <c r="NQG3904" s="64"/>
      <c r="NQH3904" s="64"/>
      <c r="NQI3904" s="64"/>
      <c r="NQJ3904" s="62"/>
      <c r="NQK3904" s="63"/>
      <c r="NQL3904" s="62"/>
      <c r="NQM3904" s="62"/>
      <c r="NQN3904" s="61"/>
      <c r="NQO3904" s="60"/>
      <c r="NQP3904" s="59"/>
      <c r="NQQ3904" s="57"/>
      <c r="NQR3904" s="57"/>
      <c r="NQS3904" s="57"/>
      <c r="NQT3904" s="57"/>
      <c r="NQU3904" s="57"/>
      <c r="NQV3904" s="57"/>
      <c r="NQW3904" s="57"/>
      <c r="NQX3904" s="57"/>
      <c r="NQY3904" s="58"/>
      <c r="NQZ3904" s="57"/>
      <c r="NRA3904" s="57"/>
      <c r="NRB3904" s="57"/>
      <c r="NRC3904" s="57"/>
      <c r="NRD3904" s="57"/>
      <c r="NRE3904" s="56"/>
      <c r="NRF3904" s="57"/>
      <c r="NRG3904" s="64"/>
      <c r="NRH3904" s="64"/>
      <c r="NRI3904" s="64"/>
      <c r="NRJ3904" s="64"/>
      <c r="NRK3904" s="62"/>
      <c r="NRL3904" s="63"/>
      <c r="NRM3904" s="62"/>
      <c r="NRN3904" s="62"/>
      <c r="NRO3904" s="61"/>
      <c r="NRP3904" s="60"/>
      <c r="NRQ3904" s="59"/>
      <c r="NRR3904" s="57"/>
      <c r="NRS3904" s="57"/>
      <c r="NRT3904" s="57"/>
      <c r="NRU3904" s="57"/>
      <c r="NRV3904" s="57"/>
      <c r="NRW3904" s="57"/>
      <c r="NRX3904" s="57"/>
      <c r="NRY3904" s="57"/>
      <c r="NRZ3904" s="58"/>
      <c r="NSA3904" s="57"/>
      <c r="NSB3904" s="57"/>
      <c r="NSC3904" s="57"/>
      <c r="NSD3904" s="57"/>
      <c r="NSE3904" s="57"/>
      <c r="NSF3904" s="56"/>
      <c r="NSG3904" s="57"/>
      <c r="NSH3904" s="64"/>
      <c r="NSI3904" s="64"/>
      <c r="NSJ3904" s="64"/>
      <c r="NSK3904" s="64"/>
      <c r="NSL3904" s="62"/>
      <c r="NSM3904" s="63"/>
      <c r="NSN3904" s="62"/>
      <c r="NSO3904" s="62"/>
      <c r="NSP3904" s="61"/>
      <c r="NSQ3904" s="60"/>
      <c r="NSR3904" s="59"/>
      <c r="NSS3904" s="57"/>
      <c r="NST3904" s="57"/>
      <c r="NSU3904" s="57"/>
      <c r="NSV3904" s="57"/>
      <c r="NSW3904" s="57"/>
      <c r="NSX3904" s="57"/>
      <c r="NSY3904" s="57"/>
      <c r="NSZ3904" s="57"/>
      <c r="NTA3904" s="58"/>
      <c r="NTB3904" s="57"/>
      <c r="NTC3904" s="57"/>
      <c r="NTD3904" s="57"/>
      <c r="NTE3904" s="57"/>
      <c r="NTF3904" s="57"/>
      <c r="NTG3904" s="56"/>
      <c r="NTH3904" s="57"/>
      <c r="NTI3904" s="64"/>
      <c r="NTJ3904" s="64"/>
      <c r="NTK3904" s="64"/>
      <c r="NTL3904" s="64"/>
      <c r="NTM3904" s="62"/>
      <c r="NTN3904" s="63"/>
      <c r="NTO3904" s="62"/>
      <c r="NTP3904" s="62"/>
      <c r="NTQ3904" s="61"/>
      <c r="NTR3904" s="60"/>
      <c r="NTS3904" s="59"/>
      <c r="NTT3904" s="57"/>
      <c r="NTU3904" s="57"/>
      <c r="NTV3904" s="57"/>
      <c r="NTW3904" s="57"/>
      <c r="NTX3904" s="57"/>
      <c r="NTY3904" s="57"/>
      <c r="NTZ3904" s="57"/>
      <c r="NUA3904" s="57"/>
      <c r="NUB3904" s="58"/>
      <c r="NUC3904" s="57"/>
      <c r="NUD3904" s="57"/>
      <c r="NUE3904" s="57"/>
      <c r="NUF3904" s="57"/>
      <c r="NUG3904" s="57"/>
      <c r="NUH3904" s="56"/>
      <c r="NUI3904" s="57"/>
      <c r="NUJ3904" s="64"/>
      <c r="NUK3904" s="64"/>
      <c r="NUL3904" s="64"/>
      <c r="NUM3904" s="64"/>
      <c r="NUN3904" s="62"/>
      <c r="NUO3904" s="63"/>
      <c r="NUP3904" s="62"/>
      <c r="NUQ3904" s="62"/>
      <c r="NUR3904" s="61"/>
      <c r="NUS3904" s="60"/>
      <c r="NUT3904" s="59"/>
      <c r="NUU3904" s="57"/>
      <c r="NUV3904" s="57"/>
      <c r="NUW3904" s="57"/>
      <c r="NUX3904" s="57"/>
      <c r="NUY3904" s="57"/>
      <c r="NUZ3904" s="57"/>
      <c r="NVA3904" s="57"/>
      <c r="NVB3904" s="57"/>
      <c r="NVC3904" s="58"/>
      <c r="NVD3904" s="57"/>
      <c r="NVE3904" s="57"/>
      <c r="NVF3904" s="57"/>
      <c r="NVG3904" s="57"/>
      <c r="NVH3904" s="57"/>
      <c r="NVI3904" s="56"/>
      <c r="NVJ3904" s="57"/>
      <c r="NVK3904" s="64"/>
      <c r="NVL3904" s="64"/>
      <c r="NVM3904" s="64"/>
      <c r="NVN3904" s="64"/>
      <c r="NVO3904" s="62"/>
      <c r="NVP3904" s="63"/>
      <c r="NVQ3904" s="62"/>
      <c r="NVR3904" s="62"/>
      <c r="NVS3904" s="61"/>
      <c r="NVT3904" s="60"/>
      <c r="NVU3904" s="59"/>
      <c r="NVV3904" s="57"/>
      <c r="NVW3904" s="57"/>
      <c r="NVX3904" s="57"/>
      <c r="NVY3904" s="57"/>
      <c r="NVZ3904" s="57"/>
      <c r="NWA3904" s="57"/>
      <c r="NWB3904" s="57"/>
      <c r="NWC3904" s="57"/>
      <c r="NWD3904" s="58"/>
      <c r="NWE3904" s="57"/>
      <c r="NWF3904" s="57"/>
      <c r="NWG3904" s="57"/>
      <c r="NWH3904" s="57"/>
      <c r="NWI3904" s="57"/>
      <c r="NWJ3904" s="56"/>
      <c r="NWK3904" s="57"/>
      <c r="NWL3904" s="64"/>
      <c r="NWM3904" s="64"/>
      <c r="NWN3904" s="64"/>
      <c r="NWO3904" s="64"/>
      <c r="NWP3904" s="62"/>
      <c r="NWQ3904" s="63"/>
      <c r="NWR3904" s="62"/>
      <c r="NWS3904" s="62"/>
      <c r="NWT3904" s="61"/>
      <c r="NWU3904" s="60"/>
      <c r="NWV3904" s="59"/>
      <c r="NWW3904" s="57"/>
      <c r="NWX3904" s="57"/>
      <c r="NWY3904" s="57"/>
      <c r="NWZ3904" s="57"/>
      <c r="NXA3904" s="57"/>
      <c r="NXB3904" s="57"/>
      <c r="NXC3904" s="57"/>
      <c r="NXD3904" s="57"/>
      <c r="NXE3904" s="58"/>
      <c r="NXF3904" s="57"/>
      <c r="NXG3904" s="57"/>
      <c r="NXH3904" s="57"/>
      <c r="NXI3904" s="57"/>
      <c r="NXJ3904" s="57"/>
      <c r="NXK3904" s="56"/>
      <c r="NXL3904" s="57"/>
      <c r="NXM3904" s="64"/>
      <c r="NXN3904" s="64"/>
      <c r="NXO3904" s="64"/>
      <c r="NXP3904" s="64"/>
      <c r="NXQ3904" s="62"/>
      <c r="NXR3904" s="63"/>
      <c r="NXS3904" s="62"/>
      <c r="NXT3904" s="62"/>
      <c r="NXU3904" s="61"/>
      <c r="NXV3904" s="60"/>
      <c r="NXW3904" s="59"/>
      <c r="NXX3904" s="57"/>
      <c r="NXY3904" s="57"/>
      <c r="NXZ3904" s="57"/>
      <c r="NYA3904" s="57"/>
      <c r="NYB3904" s="57"/>
      <c r="NYC3904" s="57"/>
      <c r="NYD3904" s="57"/>
      <c r="NYE3904" s="57"/>
      <c r="NYF3904" s="58"/>
      <c r="NYG3904" s="57"/>
      <c r="NYH3904" s="57"/>
      <c r="NYI3904" s="57"/>
      <c r="NYJ3904" s="57"/>
      <c r="NYK3904" s="57"/>
      <c r="NYL3904" s="56"/>
      <c r="NYM3904" s="57"/>
      <c r="NYN3904" s="64"/>
      <c r="NYO3904" s="64"/>
      <c r="NYP3904" s="64"/>
      <c r="NYQ3904" s="64"/>
      <c r="NYR3904" s="62"/>
      <c r="NYS3904" s="63"/>
      <c r="NYT3904" s="62"/>
      <c r="NYU3904" s="62"/>
      <c r="NYV3904" s="61"/>
      <c r="NYW3904" s="60"/>
      <c r="NYX3904" s="59"/>
      <c r="NYY3904" s="57"/>
      <c r="NYZ3904" s="57"/>
      <c r="NZA3904" s="57"/>
      <c r="NZB3904" s="57"/>
      <c r="NZC3904" s="57"/>
      <c r="NZD3904" s="57"/>
      <c r="NZE3904" s="57"/>
      <c r="NZF3904" s="57"/>
      <c r="NZG3904" s="58"/>
      <c r="NZH3904" s="57"/>
      <c r="NZI3904" s="57"/>
      <c r="NZJ3904" s="57"/>
      <c r="NZK3904" s="57"/>
      <c r="NZL3904" s="57"/>
      <c r="NZM3904" s="56"/>
      <c r="NZN3904" s="57"/>
      <c r="NZO3904" s="64"/>
      <c r="NZP3904" s="64"/>
      <c r="NZQ3904" s="64"/>
      <c r="NZR3904" s="64"/>
      <c r="NZS3904" s="62"/>
      <c r="NZT3904" s="63"/>
      <c r="NZU3904" s="62"/>
      <c r="NZV3904" s="62"/>
      <c r="NZW3904" s="61"/>
      <c r="NZX3904" s="60"/>
      <c r="NZY3904" s="59"/>
      <c r="NZZ3904" s="57"/>
      <c r="OAA3904" s="57"/>
      <c r="OAB3904" s="57"/>
      <c r="OAC3904" s="57"/>
      <c r="OAD3904" s="57"/>
      <c r="OAE3904" s="57"/>
      <c r="OAF3904" s="57"/>
      <c r="OAG3904" s="57"/>
      <c r="OAH3904" s="58"/>
      <c r="OAI3904" s="57"/>
      <c r="OAJ3904" s="57"/>
      <c r="OAK3904" s="57"/>
      <c r="OAL3904" s="57"/>
      <c r="OAM3904" s="57"/>
      <c r="OAN3904" s="56"/>
      <c r="OAO3904" s="57"/>
      <c r="OAP3904" s="64"/>
      <c r="OAQ3904" s="64"/>
      <c r="OAR3904" s="64"/>
      <c r="OAS3904" s="64"/>
      <c r="OAT3904" s="62"/>
      <c r="OAU3904" s="63"/>
      <c r="OAV3904" s="62"/>
      <c r="OAW3904" s="62"/>
      <c r="OAX3904" s="61"/>
      <c r="OAY3904" s="60"/>
      <c r="OAZ3904" s="59"/>
      <c r="OBA3904" s="57"/>
      <c r="OBB3904" s="57"/>
      <c r="OBC3904" s="57"/>
      <c r="OBD3904" s="57"/>
      <c r="OBE3904" s="57"/>
      <c r="OBF3904" s="57"/>
      <c r="OBG3904" s="57"/>
      <c r="OBH3904" s="57"/>
      <c r="OBI3904" s="58"/>
      <c r="OBJ3904" s="57"/>
      <c r="OBK3904" s="57"/>
      <c r="OBL3904" s="57"/>
      <c r="OBM3904" s="57"/>
      <c r="OBN3904" s="57"/>
      <c r="OBO3904" s="56"/>
      <c r="OBP3904" s="57"/>
      <c r="OBQ3904" s="64"/>
      <c r="OBR3904" s="64"/>
      <c r="OBS3904" s="64"/>
      <c r="OBT3904" s="64"/>
      <c r="OBU3904" s="62"/>
      <c r="OBV3904" s="63"/>
      <c r="OBW3904" s="62"/>
      <c r="OBX3904" s="62"/>
      <c r="OBY3904" s="61"/>
      <c r="OBZ3904" s="60"/>
      <c r="OCA3904" s="59"/>
      <c r="OCB3904" s="57"/>
      <c r="OCC3904" s="57"/>
      <c r="OCD3904" s="57"/>
      <c r="OCE3904" s="57"/>
      <c r="OCF3904" s="57"/>
      <c r="OCG3904" s="57"/>
      <c r="OCH3904" s="57"/>
      <c r="OCI3904" s="57"/>
      <c r="OCJ3904" s="58"/>
      <c r="OCK3904" s="57"/>
      <c r="OCL3904" s="57"/>
      <c r="OCM3904" s="57"/>
      <c r="OCN3904" s="57"/>
      <c r="OCO3904" s="57"/>
      <c r="OCP3904" s="56"/>
      <c r="OCQ3904" s="57"/>
      <c r="OCR3904" s="64"/>
      <c r="OCS3904" s="64"/>
      <c r="OCT3904" s="64"/>
      <c r="OCU3904" s="64"/>
      <c r="OCV3904" s="62"/>
      <c r="OCW3904" s="63"/>
      <c r="OCX3904" s="62"/>
      <c r="OCY3904" s="62"/>
      <c r="OCZ3904" s="61"/>
      <c r="ODA3904" s="60"/>
      <c r="ODB3904" s="59"/>
      <c r="ODC3904" s="57"/>
      <c r="ODD3904" s="57"/>
      <c r="ODE3904" s="57"/>
      <c r="ODF3904" s="57"/>
      <c r="ODG3904" s="57"/>
      <c r="ODH3904" s="57"/>
      <c r="ODI3904" s="57"/>
      <c r="ODJ3904" s="57"/>
      <c r="ODK3904" s="58"/>
      <c r="ODL3904" s="57"/>
      <c r="ODM3904" s="57"/>
      <c r="ODN3904" s="57"/>
      <c r="ODO3904" s="57"/>
      <c r="ODP3904" s="57"/>
      <c r="ODQ3904" s="56"/>
      <c r="ODR3904" s="57"/>
      <c r="ODS3904" s="64"/>
      <c r="ODT3904" s="64"/>
      <c r="ODU3904" s="64"/>
      <c r="ODV3904" s="64"/>
      <c r="ODW3904" s="62"/>
      <c r="ODX3904" s="63"/>
      <c r="ODY3904" s="62"/>
      <c r="ODZ3904" s="62"/>
      <c r="OEA3904" s="61"/>
      <c r="OEB3904" s="60"/>
      <c r="OEC3904" s="59"/>
      <c r="OED3904" s="57"/>
      <c r="OEE3904" s="57"/>
      <c r="OEF3904" s="57"/>
      <c r="OEG3904" s="57"/>
      <c r="OEH3904" s="57"/>
      <c r="OEI3904" s="57"/>
      <c r="OEJ3904" s="57"/>
      <c r="OEK3904" s="57"/>
      <c r="OEL3904" s="58"/>
      <c r="OEM3904" s="57"/>
      <c r="OEN3904" s="57"/>
      <c r="OEO3904" s="57"/>
      <c r="OEP3904" s="57"/>
      <c r="OEQ3904" s="57"/>
      <c r="OER3904" s="56"/>
      <c r="OES3904" s="57"/>
      <c r="OET3904" s="64"/>
      <c r="OEU3904" s="64"/>
      <c r="OEV3904" s="64"/>
      <c r="OEW3904" s="64"/>
      <c r="OEX3904" s="62"/>
      <c r="OEY3904" s="63"/>
      <c r="OEZ3904" s="62"/>
      <c r="OFA3904" s="62"/>
      <c r="OFB3904" s="61"/>
      <c r="OFC3904" s="60"/>
      <c r="OFD3904" s="59"/>
      <c r="OFE3904" s="57"/>
      <c r="OFF3904" s="57"/>
      <c r="OFG3904" s="57"/>
      <c r="OFH3904" s="57"/>
      <c r="OFI3904" s="57"/>
      <c r="OFJ3904" s="57"/>
      <c r="OFK3904" s="57"/>
      <c r="OFL3904" s="57"/>
      <c r="OFM3904" s="58"/>
      <c r="OFN3904" s="57"/>
      <c r="OFO3904" s="57"/>
      <c r="OFP3904" s="57"/>
      <c r="OFQ3904" s="57"/>
      <c r="OFR3904" s="57"/>
      <c r="OFS3904" s="56"/>
      <c r="OFT3904" s="57"/>
      <c r="OFU3904" s="64"/>
      <c r="OFV3904" s="64"/>
      <c r="OFW3904" s="64"/>
      <c r="OFX3904" s="64"/>
      <c r="OFY3904" s="62"/>
      <c r="OFZ3904" s="63"/>
      <c r="OGA3904" s="62"/>
      <c r="OGB3904" s="62"/>
      <c r="OGC3904" s="61"/>
      <c r="OGD3904" s="60"/>
      <c r="OGE3904" s="59"/>
      <c r="OGF3904" s="57"/>
      <c r="OGG3904" s="57"/>
      <c r="OGH3904" s="57"/>
      <c r="OGI3904" s="57"/>
      <c r="OGJ3904" s="57"/>
      <c r="OGK3904" s="57"/>
      <c r="OGL3904" s="57"/>
      <c r="OGM3904" s="57"/>
      <c r="OGN3904" s="58"/>
      <c r="OGO3904" s="57"/>
      <c r="OGP3904" s="57"/>
      <c r="OGQ3904" s="57"/>
      <c r="OGR3904" s="57"/>
      <c r="OGS3904" s="57"/>
      <c r="OGT3904" s="56"/>
      <c r="OGU3904" s="57"/>
      <c r="OGV3904" s="64"/>
      <c r="OGW3904" s="64"/>
      <c r="OGX3904" s="64"/>
      <c r="OGY3904" s="64"/>
      <c r="OGZ3904" s="62"/>
      <c r="OHA3904" s="63"/>
      <c r="OHB3904" s="62"/>
      <c r="OHC3904" s="62"/>
      <c r="OHD3904" s="61"/>
      <c r="OHE3904" s="60"/>
      <c r="OHF3904" s="59"/>
      <c r="OHG3904" s="57"/>
      <c r="OHH3904" s="57"/>
      <c r="OHI3904" s="57"/>
      <c r="OHJ3904" s="57"/>
      <c r="OHK3904" s="57"/>
      <c r="OHL3904" s="57"/>
      <c r="OHM3904" s="57"/>
      <c r="OHN3904" s="57"/>
      <c r="OHO3904" s="58"/>
      <c r="OHP3904" s="57"/>
      <c r="OHQ3904" s="57"/>
      <c r="OHR3904" s="57"/>
      <c r="OHS3904" s="57"/>
      <c r="OHT3904" s="57"/>
      <c r="OHU3904" s="56"/>
      <c r="OHV3904" s="57"/>
      <c r="OHW3904" s="64"/>
      <c r="OHX3904" s="64"/>
      <c r="OHY3904" s="64"/>
      <c r="OHZ3904" s="64"/>
      <c r="OIA3904" s="62"/>
      <c r="OIB3904" s="63"/>
      <c r="OIC3904" s="62"/>
      <c r="OID3904" s="62"/>
      <c r="OIE3904" s="61"/>
      <c r="OIF3904" s="60"/>
      <c r="OIG3904" s="59"/>
      <c r="OIH3904" s="57"/>
      <c r="OII3904" s="57"/>
      <c r="OIJ3904" s="57"/>
      <c r="OIK3904" s="57"/>
      <c r="OIL3904" s="57"/>
      <c r="OIM3904" s="57"/>
      <c r="OIN3904" s="57"/>
      <c r="OIO3904" s="57"/>
      <c r="OIP3904" s="58"/>
      <c r="OIQ3904" s="57"/>
      <c r="OIR3904" s="57"/>
      <c r="OIS3904" s="57"/>
      <c r="OIT3904" s="57"/>
      <c r="OIU3904" s="57"/>
      <c r="OIV3904" s="56"/>
      <c r="OIW3904" s="57"/>
      <c r="OIX3904" s="64"/>
      <c r="OIY3904" s="64"/>
      <c r="OIZ3904" s="64"/>
      <c r="OJA3904" s="64"/>
      <c r="OJB3904" s="62"/>
      <c r="OJC3904" s="63"/>
      <c r="OJD3904" s="62"/>
      <c r="OJE3904" s="62"/>
      <c r="OJF3904" s="61"/>
      <c r="OJG3904" s="60"/>
      <c r="OJH3904" s="59"/>
      <c r="OJI3904" s="57"/>
      <c r="OJJ3904" s="57"/>
      <c r="OJK3904" s="57"/>
      <c r="OJL3904" s="57"/>
      <c r="OJM3904" s="57"/>
      <c r="OJN3904" s="57"/>
      <c r="OJO3904" s="57"/>
      <c r="OJP3904" s="57"/>
      <c r="OJQ3904" s="58"/>
      <c r="OJR3904" s="57"/>
      <c r="OJS3904" s="57"/>
      <c r="OJT3904" s="57"/>
      <c r="OJU3904" s="57"/>
      <c r="OJV3904" s="57"/>
      <c r="OJW3904" s="56"/>
      <c r="OJX3904" s="57"/>
      <c r="OJY3904" s="64"/>
      <c r="OJZ3904" s="64"/>
      <c r="OKA3904" s="64"/>
      <c r="OKB3904" s="64"/>
      <c r="OKC3904" s="62"/>
      <c r="OKD3904" s="63"/>
      <c r="OKE3904" s="62"/>
      <c r="OKF3904" s="62"/>
      <c r="OKG3904" s="61"/>
      <c r="OKH3904" s="60"/>
      <c r="OKI3904" s="59"/>
      <c r="OKJ3904" s="57"/>
      <c r="OKK3904" s="57"/>
      <c r="OKL3904" s="57"/>
      <c r="OKM3904" s="57"/>
      <c r="OKN3904" s="57"/>
      <c r="OKO3904" s="57"/>
      <c r="OKP3904" s="57"/>
      <c r="OKQ3904" s="57"/>
      <c r="OKR3904" s="58"/>
      <c r="OKS3904" s="57"/>
      <c r="OKT3904" s="57"/>
      <c r="OKU3904" s="57"/>
      <c r="OKV3904" s="57"/>
      <c r="OKW3904" s="57"/>
      <c r="OKX3904" s="56"/>
      <c r="OKY3904" s="57"/>
      <c r="OKZ3904" s="64"/>
      <c r="OLA3904" s="64"/>
      <c r="OLB3904" s="64"/>
      <c r="OLC3904" s="64"/>
      <c r="OLD3904" s="62"/>
      <c r="OLE3904" s="63"/>
      <c r="OLF3904" s="62"/>
      <c r="OLG3904" s="62"/>
      <c r="OLH3904" s="61"/>
      <c r="OLI3904" s="60"/>
      <c r="OLJ3904" s="59"/>
      <c r="OLK3904" s="57"/>
      <c r="OLL3904" s="57"/>
      <c r="OLM3904" s="57"/>
      <c r="OLN3904" s="57"/>
      <c r="OLO3904" s="57"/>
      <c r="OLP3904" s="57"/>
      <c r="OLQ3904" s="57"/>
      <c r="OLR3904" s="57"/>
      <c r="OLS3904" s="58"/>
      <c r="OLT3904" s="57"/>
      <c r="OLU3904" s="57"/>
      <c r="OLV3904" s="57"/>
      <c r="OLW3904" s="57"/>
      <c r="OLX3904" s="57"/>
      <c r="OLY3904" s="56"/>
      <c r="OLZ3904" s="57"/>
      <c r="OMA3904" s="64"/>
      <c r="OMB3904" s="64"/>
      <c r="OMC3904" s="64"/>
      <c r="OMD3904" s="64"/>
      <c r="OME3904" s="62"/>
      <c r="OMF3904" s="63"/>
      <c r="OMG3904" s="62"/>
      <c r="OMH3904" s="62"/>
      <c r="OMI3904" s="61"/>
      <c r="OMJ3904" s="60"/>
      <c r="OMK3904" s="59"/>
      <c r="OML3904" s="57"/>
      <c r="OMM3904" s="57"/>
      <c r="OMN3904" s="57"/>
      <c r="OMO3904" s="57"/>
      <c r="OMP3904" s="57"/>
      <c r="OMQ3904" s="57"/>
      <c r="OMR3904" s="57"/>
      <c r="OMS3904" s="57"/>
      <c r="OMT3904" s="58"/>
      <c r="OMU3904" s="57"/>
      <c r="OMV3904" s="57"/>
      <c r="OMW3904" s="57"/>
      <c r="OMX3904" s="57"/>
      <c r="OMY3904" s="57"/>
      <c r="OMZ3904" s="56"/>
      <c r="ONA3904" s="57"/>
      <c r="ONB3904" s="64"/>
      <c r="ONC3904" s="64"/>
      <c r="OND3904" s="64"/>
      <c r="ONE3904" s="64"/>
      <c r="ONF3904" s="62"/>
      <c r="ONG3904" s="63"/>
      <c r="ONH3904" s="62"/>
      <c r="ONI3904" s="62"/>
      <c r="ONJ3904" s="61"/>
      <c r="ONK3904" s="60"/>
      <c r="ONL3904" s="59"/>
      <c r="ONM3904" s="57"/>
      <c r="ONN3904" s="57"/>
      <c r="ONO3904" s="57"/>
      <c r="ONP3904" s="57"/>
      <c r="ONQ3904" s="57"/>
      <c r="ONR3904" s="57"/>
      <c r="ONS3904" s="57"/>
      <c r="ONT3904" s="57"/>
      <c r="ONU3904" s="58"/>
      <c r="ONV3904" s="57"/>
      <c r="ONW3904" s="57"/>
      <c r="ONX3904" s="57"/>
      <c r="ONY3904" s="57"/>
      <c r="ONZ3904" s="57"/>
      <c r="OOA3904" s="56"/>
      <c r="OOB3904" s="57"/>
      <c r="OOC3904" s="64"/>
      <c r="OOD3904" s="64"/>
      <c r="OOE3904" s="64"/>
      <c r="OOF3904" s="64"/>
      <c r="OOG3904" s="62"/>
      <c r="OOH3904" s="63"/>
      <c r="OOI3904" s="62"/>
      <c r="OOJ3904" s="62"/>
      <c r="OOK3904" s="61"/>
      <c r="OOL3904" s="60"/>
      <c r="OOM3904" s="59"/>
      <c r="OON3904" s="57"/>
      <c r="OOO3904" s="57"/>
      <c r="OOP3904" s="57"/>
      <c r="OOQ3904" s="57"/>
      <c r="OOR3904" s="57"/>
      <c r="OOS3904" s="57"/>
      <c r="OOT3904" s="57"/>
      <c r="OOU3904" s="57"/>
      <c r="OOV3904" s="58"/>
      <c r="OOW3904" s="57"/>
      <c r="OOX3904" s="57"/>
      <c r="OOY3904" s="57"/>
      <c r="OOZ3904" s="57"/>
      <c r="OPA3904" s="57"/>
      <c r="OPB3904" s="56"/>
      <c r="OPC3904" s="57"/>
      <c r="OPD3904" s="64"/>
      <c r="OPE3904" s="64"/>
      <c r="OPF3904" s="64"/>
      <c r="OPG3904" s="64"/>
      <c r="OPH3904" s="62"/>
      <c r="OPI3904" s="63"/>
      <c r="OPJ3904" s="62"/>
      <c r="OPK3904" s="62"/>
      <c r="OPL3904" s="61"/>
      <c r="OPM3904" s="60"/>
      <c r="OPN3904" s="59"/>
      <c r="OPO3904" s="57"/>
      <c r="OPP3904" s="57"/>
      <c r="OPQ3904" s="57"/>
      <c r="OPR3904" s="57"/>
      <c r="OPS3904" s="57"/>
      <c r="OPT3904" s="57"/>
      <c r="OPU3904" s="57"/>
      <c r="OPV3904" s="57"/>
      <c r="OPW3904" s="58"/>
      <c r="OPX3904" s="57"/>
      <c r="OPY3904" s="57"/>
      <c r="OPZ3904" s="57"/>
      <c r="OQA3904" s="57"/>
      <c r="OQB3904" s="57"/>
      <c r="OQC3904" s="56"/>
      <c r="OQD3904" s="57"/>
      <c r="OQE3904" s="64"/>
      <c r="OQF3904" s="64"/>
      <c r="OQG3904" s="64"/>
      <c r="OQH3904" s="64"/>
      <c r="OQI3904" s="62"/>
      <c r="OQJ3904" s="63"/>
      <c r="OQK3904" s="62"/>
      <c r="OQL3904" s="62"/>
      <c r="OQM3904" s="61"/>
      <c r="OQN3904" s="60"/>
      <c r="OQO3904" s="59"/>
      <c r="OQP3904" s="57"/>
      <c r="OQQ3904" s="57"/>
      <c r="OQR3904" s="57"/>
      <c r="OQS3904" s="57"/>
      <c r="OQT3904" s="57"/>
      <c r="OQU3904" s="57"/>
      <c r="OQV3904" s="57"/>
      <c r="OQW3904" s="57"/>
      <c r="OQX3904" s="58"/>
      <c r="OQY3904" s="57"/>
      <c r="OQZ3904" s="57"/>
      <c r="ORA3904" s="57"/>
      <c r="ORB3904" s="57"/>
      <c r="ORC3904" s="57"/>
      <c r="ORD3904" s="56"/>
      <c r="ORE3904" s="57"/>
      <c r="ORF3904" s="64"/>
      <c r="ORG3904" s="64"/>
      <c r="ORH3904" s="64"/>
      <c r="ORI3904" s="64"/>
      <c r="ORJ3904" s="62"/>
      <c r="ORK3904" s="63"/>
      <c r="ORL3904" s="62"/>
      <c r="ORM3904" s="62"/>
      <c r="ORN3904" s="61"/>
      <c r="ORO3904" s="60"/>
      <c r="ORP3904" s="59"/>
      <c r="ORQ3904" s="57"/>
      <c r="ORR3904" s="57"/>
      <c r="ORS3904" s="57"/>
      <c r="ORT3904" s="57"/>
      <c r="ORU3904" s="57"/>
      <c r="ORV3904" s="57"/>
      <c r="ORW3904" s="57"/>
      <c r="ORX3904" s="57"/>
      <c r="ORY3904" s="58"/>
      <c r="ORZ3904" s="57"/>
      <c r="OSA3904" s="57"/>
      <c r="OSB3904" s="57"/>
      <c r="OSC3904" s="57"/>
      <c r="OSD3904" s="57"/>
      <c r="OSE3904" s="56"/>
      <c r="OSF3904" s="57"/>
      <c r="OSG3904" s="64"/>
      <c r="OSH3904" s="64"/>
      <c r="OSI3904" s="64"/>
      <c r="OSJ3904" s="64"/>
      <c r="OSK3904" s="62"/>
      <c r="OSL3904" s="63"/>
      <c r="OSM3904" s="62"/>
      <c r="OSN3904" s="62"/>
      <c r="OSO3904" s="61"/>
      <c r="OSP3904" s="60"/>
      <c r="OSQ3904" s="59"/>
      <c r="OSR3904" s="57"/>
      <c r="OSS3904" s="57"/>
      <c r="OST3904" s="57"/>
      <c r="OSU3904" s="57"/>
      <c r="OSV3904" s="57"/>
      <c r="OSW3904" s="57"/>
      <c r="OSX3904" s="57"/>
      <c r="OSY3904" s="57"/>
      <c r="OSZ3904" s="58"/>
      <c r="OTA3904" s="57"/>
      <c r="OTB3904" s="57"/>
      <c r="OTC3904" s="57"/>
      <c r="OTD3904" s="57"/>
      <c r="OTE3904" s="57"/>
      <c r="OTF3904" s="56"/>
      <c r="OTG3904" s="57"/>
      <c r="OTH3904" s="64"/>
      <c r="OTI3904" s="64"/>
      <c r="OTJ3904" s="64"/>
      <c r="OTK3904" s="64"/>
      <c r="OTL3904" s="62"/>
      <c r="OTM3904" s="63"/>
      <c r="OTN3904" s="62"/>
      <c r="OTO3904" s="62"/>
      <c r="OTP3904" s="61"/>
      <c r="OTQ3904" s="60"/>
      <c r="OTR3904" s="59"/>
      <c r="OTS3904" s="57"/>
      <c r="OTT3904" s="57"/>
      <c r="OTU3904" s="57"/>
      <c r="OTV3904" s="57"/>
      <c r="OTW3904" s="57"/>
      <c r="OTX3904" s="57"/>
      <c r="OTY3904" s="57"/>
      <c r="OTZ3904" s="57"/>
      <c r="OUA3904" s="58"/>
      <c r="OUB3904" s="57"/>
      <c r="OUC3904" s="57"/>
      <c r="OUD3904" s="57"/>
      <c r="OUE3904" s="57"/>
      <c r="OUF3904" s="57"/>
      <c r="OUG3904" s="56"/>
      <c r="OUH3904" s="57"/>
      <c r="OUI3904" s="64"/>
      <c r="OUJ3904" s="64"/>
      <c r="OUK3904" s="64"/>
      <c r="OUL3904" s="64"/>
      <c r="OUM3904" s="62"/>
      <c r="OUN3904" s="63"/>
      <c r="OUO3904" s="62"/>
      <c r="OUP3904" s="62"/>
      <c r="OUQ3904" s="61"/>
      <c r="OUR3904" s="60"/>
      <c r="OUS3904" s="59"/>
      <c r="OUT3904" s="57"/>
      <c r="OUU3904" s="57"/>
      <c r="OUV3904" s="57"/>
      <c r="OUW3904" s="57"/>
      <c r="OUX3904" s="57"/>
      <c r="OUY3904" s="57"/>
      <c r="OUZ3904" s="57"/>
      <c r="OVA3904" s="57"/>
      <c r="OVB3904" s="58"/>
      <c r="OVC3904" s="57"/>
      <c r="OVD3904" s="57"/>
      <c r="OVE3904" s="57"/>
      <c r="OVF3904" s="57"/>
      <c r="OVG3904" s="57"/>
      <c r="OVH3904" s="56"/>
      <c r="OVI3904" s="57"/>
      <c r="OVJ3904" s="64"/>
      <c r="OVK3904" s="64"/>
      <c r="OVL3904" s="64"/>
      <c r="OVM3904" s="64"/>
      <c r="OVN3904" s="62"/>
      <c r="OVO3904" s="63"/>
      <c r="OVP3904" s="62"/>
      <c r="OVQ3904" s="62"/>
      <c r="OVR3904" s="61"/>
      <c r="OVS3904" s="60"/>
      <c r="OVT3904" s="59"/>
      <c r="OVU3904" s="57"/>
      <c r="OVV3904" s="57"/>
      <c r="OVW3904" s="57"/>
      <c r="OVX3904" s="57"/>
      <c r="OVY3904" s="57"/>
      <c r="OVZ3904" s="57"/>
      <c r="OWA3904" s="57"/>
      <c r="OWB3904" s="57"/>
      <c r="OWC3904" s="58"/>
      <c r="OWD3904" s="57"/>
      <c r="OWE3904" s="57"/>
      <c r="OWF3904" s="57"/>
      <c r="OWG3904" s="57"/>
      <c r="OWH3904" s="57"/>
      <c r="OWI3904" s="56"/>
      <c r="OWJ3904" s="57"/>
      <c r="OWK3904" s="64"/>
      <c r="OWL3904" s="64"/>
      <c r="OWM3904" s="64"/>
      <c r="OWN3904" s="64"/>
      <c r="OWO3904" s="62"/>
      <c r="OWP3904" s="63"/>
      <c r="OWQ3904" s="62"/>
      <c r="OWR3904" s="62"/>
      <c r="OWS3904" s="61"/>
      <c r="OWT3904" s="60"/>
      <c r="OWU3904" s="59"/>
      <c r="OWV3904" s="57"/>
      <c r="OWW3904" s="57"/>
      <c r="OWX3904" s="57"/>
      <c r="OWY3904" s="57"/>
      <c r="OWZ3904" s="57"/>
      <c r="OXA3904" s="57"/>
      <c r="OXB3904" s="57"/>
      <c r="OXC3904" s="57"/>
      <c r="OXD3904" s="58"/>
      <c r="OXE3904" s="57"/>
      <c r="OXF3904" s="57"/>
      <c r="OXG3904" s="57"/>
      <c r="OXH3904" s="57"/>
      <c r="OXI3904" s="57"/>
      <c r="OXJ3904" s="56"/>
      <c r="OXK3904" s="57"/>
      <c r="OXL3904" s="64"/>
      <c r="OXM3904" s="64"/>
      <c r="OXN3904" s="64"/>
      <c r="OXO3904" s="64"/>
      <c r="OXP3904" s="62"/>
      <c r="OXQ3904" s="63"/>
      <c r="OXR3904" s="62"/>
      <c r="OXS3904" s="62"/>
      <c r="OXT3904" s="61"/>
      <c r="OXU3904" s="60"/>
      <c r="OXV3904" s="59"/>
      <c r="OXW3904" s="57"/>
      <c r="OXX3904" s="57"/>
      <c r="OXY3904" s="57"/>
      <c r="OXZ3904" s="57"/>
      <c r="OYA3904" s="57"/>
      <c r="OYB3904" s="57"/>
      <c r="OYC3904" s="57"/>
      <c r="OYD3904" s="57"/>
      <c r="OYE3904" s="58"/>
      <c r="OYF3904" s="57"/>
      <c r="OYG3904" s="57"/>
      <c r="OYH3904" s="57"/>
      <c r="OYI3904" s="57"/>
      <c r="OYJ3904" s="57"/>
      <c r="OYK3904" s="56"/>
      <c r="OYL3904" s="57"/>
      <c r="OYM3904" s="64"/>
      <c r="OYN3904" s="64"/>
      <c r="OYO3904" s="64"/>
      <c r="OYP3904" s="64"/>
      <c r="OYQ3904" s="62"/>
      <c r="OYR3904" s="63"/>
      <c r="OYS3904" s="62"/>
      <c r="OYT3904" s="62"/>
      <c r="OYU3904" s="61"/>
      <c r="OYV3904" s="60"/>
      <c r="OYW3904" s="59"/>
      <c r="OYX3904" s="57"/>
      <c r="OYY3904" s="57"/>
      <c r="OYZ3904" s="57"/>
      <c r="OZA3904" s="57"/>
      <c r="OZB3904" s="57"/>
      <c r="OZC3904" s="57"/>
      <c r="OZD3904" s="57"/>
      <c r="OZE3904" s="57"/>
      <c r="OZF3904" s="58"/>
      <c r="OZG3904" s="57"/>
      <c r="OZH3904" s="57"/>
      <c r="OZI3904" s="57"/>
      <c r="OZJ3904" s="57"/>
      <c r="OZK3904" s="57"/>
      <c r="OZL3904" s="56"/>
      <c r="OZM3904" s="57"/>
      <c r="OZN3904" s="64"/>
      <c r="OZO3904" s="64"/>
      <c r="OZP3904" s="64"/>
      <c r="OZQ3904" s="64"/>
      <c r="OZR3904" s="62"/>
      <c r="OZS3904" s="63"/>
      <c r="OZT3904" s="62"/>
      <c r="OZU3904" s="62"/>
      <c r="OZV3904" s="61"/>
      <c r="OZW3904" s="60"/>
      <c r="OZX3904" s="59"/>
      <c r="OZY3904" s="57"/>
      <c r="OZZ3904" s="57"/>
      <c r="PAA3904" s="57"/>
      <c r="PAB3904" s="57"/>
      <c r="PAC3904" s="57"/>
      <c r="PAD3904" s="57"/>
      <c r="PAE3904" s="57"/>
      <c r="PAF3904" s="57"/>
      <c r="PAG3904" s="58"/>
      <c r="PAH3904" s="57"/>
      <c r="PAI3904" s="57"/>
      <c r="PAJ3904" s="57"/>
      <c r="PAK3904" s="57"/>
      <c r="PAL3904" s="57"/>
      <c r="PAM3904" s="56"/>
      <c r="PAN3904" s="57"/>
      <c r="PAO3904" s="64"/>
      <c r="PAP3904" s="64"/>
      <c r="PAQ3904" s="64"/>
      <c r="PAR3904" s="64"/>
      <c r="PAS3904" s="62"/>
      <c r="PAT3904" s="63"/>
      <c r="PAU3904" s="62"/>
      <c r="PAV3904" s="62"/>
      <c r="PAW3904" s="61"/>
      <c r="PAX3904" s="60"/>
      <c r="PAY3904" s="59"/>
      <c r="PAZ3904" s="57"/>
      <c r="PBA3904" s="57"/>
      <c r="PBB3904" s="57"/>
      <c r="PBC3904" s="57"/>
      <c r="PBD3904" s="57"/>
      <c r="PBE3904" s="57"/>
      <c r="PBF3904" s="57"/>
      <c r="PBG3904" s="57"/>
      <c r="PBH3904" s="58"/>
      <c r="PBI3904" s="57"/>
      <c r="PBJ3904" s="57"/>
      <c r="PBK3904" s="57"/>
      <c r="PBL3904" s="57"/>
      <c r="PBM3904" s="57"/>
      <c r="PBN3904" s="56"/>
      <c r="PBO3904" s="57"/>
      <c r="PBP3904" s="64"/>
      <c r="PBQ3904" s="64"/>
      <c r="PBR3904" s="64"/>
      <c r="PBS3904" s="64"/>
      <c r="PBT3904" s="62"/>
      <c r="PBU3904" s="63"/>
      <c r="PBV3904" s="62"/>
      <c r="PBW3904" s="62"/>
      <c r="PBX3904" s="61"/>
      <c r="PBY3904" s="60"/>
      <c r="PBZ3904" s="59"/>
      <c r="PCA3904" s="57"/>
      <c r="PCB3904" s="57"/>
      <c r="PCC3904" s="57"/>
      <c r="PCD3904" s="57"/>
      <c r="PCE3904" s="57"/>
      <c r="PCF3904" s="57"/>
      <c r="PCG3904" s="57"/>
      <c r="PCH3904" s="57"/>
      <c r="PCI3904" s="58"/>
      <c r="PCJ3904" s="57"/>
      <c r="PCK3904" s="57"/>
      <c r="PCL3904" s="57"/>
      <c r="PCM3904" s="57"/>
      <c r="PCN3904" s="57"/>
      <c r="PCO3904" s="56"/>
      <c r="PCP3904" s="57"/>
      <c r="PCQ3904" s="64"/>
      <c r="PCR3904" s="64"/>
      <c r="PCS3904" s="64"/>
      <c r="PCT3904" s="64"/>
      <c r="PCU3904" s="62"/>
      <c r="PCV3904" s="63"/>
      <c r="PCW3904" s="62"/>
      <c r="PCX3904" s="62"/>
      <c r="PCY3904" s="61"/>
      <c r="PCZ3904" s="60"/>
      <c r="PDA3904" s="59"/>
      <c r="PDB3904" s="57"/>
      <c r="PDC3904" s="57"/>
      <c r="PDD3904" s="57"/>
      <c r="PDE3904" s="57"/>
      <c r="PDF3904" s="57"/>
      <c r="PDG3904" s="57"/>
      <c r="PDH3904" s="57"/>
      <c r="PDI3904" s="57"/>
      <c r="PDJ3904" s="58"/>
      <c r="PDK3904" s="57"/>
      <c r="PDL3904" s="57"/>
      <c r="PDM3904" s="57"/>
      <c r="PDN3904" s="57"/>
      <c r="PDO3904" s="57"/>
      <c r="PDP3904" s="56"/>
      <c r="PDQ3904" s="57"/>
      <c r="PDR3904" s="64"/>
      <c r="PDS3904" s="64"/>
      <c r="PDT3904" s="64"/>
      <c r="PDU3904" s="64"/>
      <c r="PDV3904" s="62"/>
      <c r="PDW3904" s="63"/>
      <c r="PDX3904" s="62"/>
      <c r="PDY3904" s="62"/>
      <c r="PDZ3904" s="61"/>
      <c r="PEA3904" s="60"/>
      <c r="PEB3904" s="59"/>
      <c r="PEC3904" s="57"/>
      <c r="PED3904" s="57"/>
      <c r="PEE3904" s="57"/>
      <c r="PEF3904" s="57"/>
      <c r="PEG3904" s="57"/>
      <c r="PEH3904" s="57"/>
      <c r="PEI3904" s="57"/>
      <c r="PEJ3904" s="57"/>
      <c r="PEK3904" s="58"/>
      <c r="PEL3904" s="57"/>
      <c r="PEM3904" s="57"/>
      <c r="PEN3904" s="57"/>
      <c r="PEO3904" s="57"/>
      <c r="PEP3904" s="57"/>
      <c r="PEQ3904" s="56"/>
      <c r="PER3904" s="57"/>
      <c r="PES3904" s="64"/>
      <c r="PET3904" s="64"/>
      <c r="PEU3904" s="64"/>
      <c r="PEV3904" s="64"/>
      <c r="PEW3904" s="62"/>
      <c r="PEX3904" s="63"/>
      <c r="PEY3904" s="62"/>
      <c r="PEZ3904" s="62"/>
      <c r="PFA3904" s="61"/>
      <c r="PFB3904" s="60"/>
      <c r="PFC3904" s="59"/>
      <c r="PFD3904" s="57"/>
      <c r="PFE3904" s="57"/>
      <c r="PFF3904" s="57"/>
      <c r="PFG3904" s="57"/>
      <c r="PFH3904" s="57"/>
      <c r="PFI3904" s="57"/>
      <c r="PFJ3904" s="57"/>
      <c r="PFK3904" s="57"/>
      <c r="PFL3904" s="58"/>
      <c r="PFM3904" s="57"/>
      <c r="PFN3904" s="57"/>
      <c r="PFO3904" s="57"/>
      <c r="PFP3904" s="57"/>
      <c r="PFQ3904" s="57"/>
      <c r="PFR3904" s="56"/>
      <c r="PFS3904" s="57"/>
      <c r="PFT3904" s="64"/>
      <c r="PFU3904" s="64"/>
      <c r="PFV3904" s="64"/>
      <c r="PFW3904" s="64"/>
      <c r="PFX3904" s="62"/>
      <c r="PFY3904" s="63"/>
      <c r="PFZ3904" s="62"/>
      <c r="PGA3904" s="62"/>
      <c r="PGB3904" s="61"/>
      <c r="PGC3904" s="60"/>
      <c r="PGD3904" s="59"/>
      <c r="PGE3904" s="57"/>
      <c r="PGF3904" s="57"/>
      <c r="PGG3904" s="57"/>
      <c r="PGH3904" s="57"/>
      <c r="PGI3904" s="57"/>
      <c r="PGJ3904" s="57"/>
      <c r="PGK3904" s="57"/>
      <c r="PGL3904" s="57"/>
      <c r="PGM3904" s="58"/>
      <c r="PGN3904" s="57"/>
      <c r="PGO3904" s="57"/>
      <c r="PGP3904" s="57"/>
      <c r="PGQ3904" s="57"/>
      <c r="PGR3904" s="57"/>
      <c r="PGS3904" s="56"/>
      <c r="PGT3904" s="57"/>
      <c r="PGU3904" s="64"/>
      <c r="PGV3904" s="64"/>
      <c r="PGW3904" s="64"/>
      <c r="PGX3904" s="64"/>
      <c r="PGY3904" s="62"/>
      <c r="PGZ3904" s="63"/>
      <c r="PHA3904" s="62"/>
      <c r="PHB3904" s="62"/>
      <c r="PHC3904" s="61"/>
      <c r="PHD3904" s="60"/>
      <c r="PHE3904" s="59"/>
      <c r="PHF3904" s="57"/>
      <c r="PHG3904" s="57"/>
      <c r="PHH3904" s="57"/>
      <c r="PHI3904" s="57"/>
      <c r="PHJ3904" s="57"/>
      <c r="PHK3904" s="57"/>
      <c r="PHL3904" s="57"/>
      <c r="PHM3904" s="57"/>
      <c r="PHN3904" s="58"/>
      <c r="PHO3904" s="57"/>
      <c r="PHP3904" s="57"/>
      <c r="PHQ3904" s="57"/>
      <c r="PHR3904" s="57"/>
      <c r="PHS3904" s="57"/>
      <c r="PHT3904" s="56"/>
      <c r="PHU3904" s="57"/>
      <c r="PHV3904" s="64"/>
      <c r="PHW3904" s="64"/>
      <c r="PHX3904" s="64"/>
      <c r="PHY3904" s="64"/>
      <c r="PHZ3904" s="62"/>
      <c r="PIA3904" s="63"/>
      <c r="PIB3904" s="62"/>
      <c r="PIC3904" s="62"/>
      <c r="PID3904" s="61"/>
      <c r="PIE3904" s="60"/>
      <c r="PIF3904" s="59"/>
      <c r="PIG3904" s="57"/>
      <c r="PIH3904" s="57"/>
      <c r="PII3904" s="57"/>
      <c r="PIJ3904" s="57"/>
      <c r="PIK3904" s="57"/>
      <c r="PIL3904" s="57"/>
      <c r="PIM3904" s="57"/>
      <c r="PIN3904" s="57"/>
      <c r="PIO3904" s="58"/>
      <c r="PIP3904" s="57"/>
      <c r="PIQ3904" s="57"/>
      <c r="PIR3904" s="57"/>
      <c r="PIS3904" s="57"/>
      <c r="PIT3904" s="57"/>
      <c r="PIU3904" s="56"/>
      <c r="PIV3904" s="57"/>
      <c r="PIW3904" s="64"/>
      <c r="PIX3904" s="64"/>
      <c r="PIY3904" s="64"/>
      <c r="PIZ3904" s="64"/>
      <c r="PJA3904" s="62"/>
      <c r="PJB3904" s="63"/>
      <c r="PJC3904" s="62"/>
      <c r="PJD3904" s="62"/>
      <c r="PJE3904" s="61"/>
      <c r="PJF3904" s="60"/>
      <c r="PJG3904" s="59"/>
      <c r="PJH3904" s="57"/>
      <c r="PJI3904" s="57"/>
      <c r="PJJ3904" s="57"/>
      <c r="PJK3904" s="57"/>
      <c r="PJL3904" s="57"/>
      <c r="PJM3904" s="57"/>
      <c r="PJN3904" s="57"/>
      <c r="PJO3904" s="57"/>
      <c r="PJP3904" s="58"/>
      <c r="PJQ3904" s="57"/>
      <c r="PJR3904" s="57"/>
      <c r="PJS3904" s="57"/>
      <c r="PJT3904" s="57"/>
      <c r="PJU3904" s="57"/>
      <c r="PJV3904" s="56"/>
      <c r="PJW3904" s="57"/>
      <c r="PJX3904" s="64"/>
      <c r="PJY3904" s="64"/>
      <c r="PJZ3904" s="64"/>
      <c r="PKA3904" s="64"/>
      <c r="PKB3904" s="62"/>
      <c r="PKC3904" s="63"/>
      <c r="PKD3904" s="62"/>
      <c r="PKE3904" s="62"/>
      <c r="PKF3904" s="61"/>
      <c r="PKG3904" s="60"/>
      <c r="PKH3904" s="59"/>
      <c r="PKI3904" s="57"/>
      <c r="PKJ3904" s="57"/>
      <c r="PKK3904" s="57"/>
      <c r="PKL3904" s="57"/>
      <c r="PKM3904" s="57"/>
      <c r="PKN3904" s="57"/>
      <c r="PKO3904" s="57"/>
      <c r="PKP3904" s="57"/>
      <c r="PKQ3904" s="58"/>
      <c r="PKR3904" s="57"/>
      <c r="PKS3904" s="57"/>
      <c r="PKT3904" s="57"/>
      <c r="PKU3904" s="57"/>
      <c r="PKV3904" s="57"/>
      <c r="PKW3904" s="56"/>
      <c r="PKX3904" s="57"/>
      <c r="PKY3904" s="64"/>
      <c r="PKZ3904" s="64"/>
      <c r="PLA3904" s="64"/>
      <c r="PLB3904" s="64"/>
      <c r="PLC3904" s="62"/>
      <c r="PLD3904" s="63"/>
      <c r="PLE3904" s="62"/>
      <c r="PLF3904" s="62"/>
      <c r="PLG3904" s="61"/>
      <c r="PLH3904" s="60"/>
      <c r="PLI3904" s="59"/>
      <c r="PLJ3904" s="57"/>
      <c r="PLK3904" s="57"/>
      <c r="PLL3904" s="57"/>
      <c r="PLM3904" s="57"/>
      <c r="PLN3904" s="57"/>
      <c r="PLO3904" s="57"/>
      <c r="PLP3904" s="57"/>
      <c r="PLQ3904" s="57"/>
      <c r="PLR3904" s="58"/>
      <c r="PLS3904" s="57"/>
      <c r="PLT3904" s="57"/>
      <c r="PLU3904" s="57"/>
      <c r="PLV3904" s="57"/>
      <c r="PLW3904" s="57"/>
      <c r="PLX3904" s="56"/>
      <c r="PLY3904" s="57"/>
      <c r="PLZ3904" s="64"/>
      <c r="PMA3904" s="64"/>
      <c r="PMB3904" s="64"/>
      <c r="PMC3904" s="64"/>
      <c r="PMD3904" s="62"/>
      <c r="PME3904" s="63"/>
      <c r="PMF3904" s="62"/>
      <c r="PMG3904" s="62"/>
      <c r="PMH3904" s="61"/>
      <c r="PMI3904" s="60"/>
      <c r="PMJ3904" s="59"/>
      <c r="PMK3904" s="57"/>
      <c r="PML3904" s="57"/>
      <c r="PMM3904" s="57"/>
      <c r="PMN3904" s="57"/>
      <c r="PMO3904" s="57"/>
      <c r="PMP3904" s="57"/>
      <c r="PMQ3904" s="57"/>
      <c r="PMR3904" s="57"/>
      <c r="PMS3904" s="58"/>
      <c r="PMT3904" s="57"/>
      <c r="PMU3904" s="57"/>
      <c r="PMV3904" s="57"/>
      <c r="PMW3904" s="57"/>
      <c r="PMX3904" s="57"/>
      <c r="PMY3904" s="56"/>
      <c r="PMZ3904" s="57"/>
      <c r="PNA3904" s="64"/>
      <c r="PNB3904" s="64"/>
      <c r="PNC3904" s="64"/>
      <c r="PND3904" s="64"/>
      <c r="PNE3904" s="62"/>
      <c r="PNF3904" s="63"/>
      <c r="PNG3904" s="62"/>
      <c r="PNH3904" s="62"/>
      <c r="PNI3904" s="61"/>
      <c r="PNJ3904" s="60"/>
      <c r="PNK3904" s="59"/>
      <c r="PNL3904" s="57"/>
      <c r="PNM3904" s="57"/>
      <c r="PNN3904" s="57"/>
      <c r="PNO3904" s="57"/>
      <c r="PNP3904" s="57"/>
      <c r="PNQ3904" s="57"/>
      <c r="PNR3904" s="57"/>
      <c r="PNS3904" s="57"/>
      <c r="PNT3904" s="58"/>
      <c r="PNU3904" s="57"/>
      <c r="PNV3904" s="57"/>
      <c r="PNW3904" s="57"/>
      <c r="PNX3904" s="57"/>
      <c r="PNY3904" s="57"/>
      <c r="PNZ3904" s="56"/>
      <c r="POA3904" s="57"/>
      <c r="POB3904" s="64"/>
      <c r="POC3904" s="64"/>
      <c r="POD3904" s="64"/>
      <c r="POE3904" s="64"/>
      <c r="POF3904" s="62"/>
      <c r="POG3904" s="63"/>
      <c r="POH3904" s="62"/>
      <c r="POI3904" s="62"/>
      <c r="POJ3904" s="61"/>
      <c r="POK3904" s="60"/>
      <c r="POL3904" s="59"/>
      <c r="POM3904" s="57"/>
      <c r="PON3904" s="57"/>
      <c r="POO3904" s="57"/>
      <c r="POP3904" s="57"/>
      <c r="POQ3904" s="57"/>
      <c r="POR3904" s="57"/>
      <c r="POS3904" s="57"/>
      <c r="POT3904" s="57"/>
      <c r="POU3904" s="58"/>
      <c r="POV3904" s="57"/>
      <c r="POW3904" s="57"/>
      <c r="POX3904" s="57"/>
      <c r="POY3904" s="57"/>
      <c r="POZ3904" s="57"/>
      <c r="PPA3904" s="56"/>
      <c r="PPB3904" s="57"/>
      <c r="PPC3904" s="64"/>
      <c r="PPD3904" s="64"/>
      <c r="PPE3904" s="64"/>
      <c r="PPF3904" s="64"/>
      <c r="PPG3904" s="62"/>
      <c r="PPH3904" s="63"/>
      <c r="PPI3904" s="62"/>
      <c r="PPJ3904" s="62"/>
      <c r="PPK3904" s="61"/>
      <c r="PPL3904" s="60"/>
      <c r="PPM3904" s="59"/>
      <c r="PPN3904" s="57"/>
      <c r="PPO3904" s="57"/>
      <c r="PPP3904" s="57"/>
      <c r="PPQ3904" s="57"/>
      <c r="PPR3904" s="57"/>
      <c r="PPS3904" s="57"/>
      <c r="PPT3904" s="57"/>
      <c r="PPU3904" s="57"/>
      <c r="PPV3904" s="58"/>
      <c r="PPW3904" s="57"/>
      <c r="PPX3904" s="57"/>
      <c r="PPY3904" s="57"/>
      <c r="PPZ3904" s="57"/>
      <c r="PQA3904" s="57"/>
      <c r="PQB3904" s="56"/>
      <c r="PQC3904" s="57"/>
      <c r="PQD3904" s="64"/>
      <c r="PQE3904" s="64"/>
      <c r="PQF3904" s="64"/>
      <c r="PQG3904" s="64"/>
      <c r="PQH3904" s="62"/>
      <c r="PQI3904" s="63"/>
      <c r="PQJ3904" s="62"/>
      <c r="PQK3904" s="62"/>
      <c r="PQL3904" s="61"/>
      <c r="PQM3904" s="60"/>
      <c r="PQN3904" s="59"/>
      <c r="PQO3904" s="57"/>
      <c r="PQP3904" s="57"/>
      <c r="PQQ3904" s="57"/>
      <c r="PQR3904" s="57"/>
      <c r="PQS3904" s="57"/>
      <c r="PQT3904" s="57"/>
      <c r="PQU3904" s="57"/>
      <c r="PQV3904" s="57"/>
      <c r="PQW3904" s="58"/>
      <c r="PQX3904" s="57"/>
      <c r="PQY3904" s="57"/>
      <c r="PQZ3904" s="57"/>
      <c r="PRA3904" s="57"/>
      <c r="PRB3904" s="57"/>
      <c r="PRC3904" s="56"/>
      <c r="PRD3904" s="57"/>
      <c r="PRE3904" s="64"/>
      <c r="PRF3904" s="64"/>
      <c r="PRG3904" s="64"/>
      <c r="PRH3904" s="64"/>
      <c r="PRI3904" s="62"/>
      <c r="PRJ3904" s="63"/>
      <c r="PRK3904" s="62"/>
      <c r="PRL3904" s="62"/>
      <c r="PRM3904" s="61"/>
      <c r="PRN3904" s="60"/>
      <c r="PRO3904" s="59"/>
      <c r="PRP3904" s="57"/>
      <c r="PRQ3904" s="57"/>
      <c r="PRR3904" s="57"/>
      <c r="PRS3904" s="57"/>
      <c r="PRT3904" s="57"/>
      <c r="PRU3904" s="57"/>
      <c r="PRV3904" s="57"/>
      <c r="PRW3904" s="57"/>
      <c r="PRX3904" s="58"/>
      <c r="PRY3904" s="57"/>
      <c r="PRZ3904" s="57"/>
      <c r="PSA3904" s="57"/>
      <c r="PSB3904" s="57"/>
      <c r="PSC3904" s="57"/>
      <c r="PSD3904" s="56"/>
      <c r="PSE3904" s="57"/>
      <c r="PSF3904" s="64"/>
      <c r="PSG3904" s="64"/>
      <c r="PSH3904" s="64"/>
      <c r="PSI3904" s="64"/>
      <c r="PSJ3904" s="62"/>
      <c r="PSK3904" s="63"/>
      <c r="PSL3904" s="62"/>
      <c r="PSM3904" s="62"/>
      <c r="PSN3904" s="61"/>
      <c r="PSO3904" s="60"/>
      <c r="PSP3904" s="59"/>
      <c r="PSQ3904" s="57"/>
      <c r="PSR3904" s="57"/>
      <c r="PSS3904" s="57"/>
      <c r="PST3904" s="57"/>
      <c r="PSU3904" s="57"/>
      <c r="PSV3904" s="57"/>
      <c r="PSW3904" s="57"/>
      <c r="PSX3904" s="57"/>
      <c r="PSY3904" s="58"/>
      <c r="PSZ3904" s="57"/>
      <c r="PTA3904" s="57"/>
      <c r="PTB3904" s="57"/>
      <c r="PTC3904" s="57"/>
      <c r="PTD3904" s="57"/>
      <c r="PTE3904" s="56"/>
      <c r="PTF3904" s="57"/>
      <c r="PTG3904" s="64"/>
      <c r="PTH3904" s="64"/>
      <c r="PTI3904" s="64"/>
      <c r="PTJ3904" s="64"/>
      <c r="PTK3904" s="62"/>
      <c r="PTL3904" s="63"/>
      <c r="PTM3904" s="62"/>
      <c r="PTN3904" s="62"/>
      <c r="PTO3904" s="61"/>
      <c r="PTP3904" s="60"/>
      <c r="PTQ3904" s="59"/>
      <c r="PTR3904" s="57"/>
      <c r="PTS3904" s="57"/>
      <c r="PTT3904" s="57"/>
      <c r="PTU3904" s="57"/>
      <c r="PTV3904" s="57"/>
      <c r="PTW3904" s="57"/>
      <c r="PTX3904" s="57"/>
      <c r="PTY3904" s="57"/>
      <c r="PTZ3904" s="58"/>
      <c r="PUA3904" s="57"/>
      <c r="PUB3904" s="57"/>
      <c r="PUC3904" s="57"/>
      <c r="PUD3904" s="57"/>
      <c r="PUE3904" s="57"/>
      <c r="PUF3904" s="56"/>
      <c r="PUG3904" s="57"/>
      <c r="PUH3904" s="64"/>
      <c r="PUI3904" s="64"/>
      <c r="PUJ3904" s="64"/>
      <c r="PUK3904" s="64"/>
      <c r="PUL3904" s="62"/>
      <c r="PUM3904" s="63"/>
      <c r="PUN3904" s="62"/>
      <c r="PUO3904" s="62"/>
      <c r="PUP3904" s="61"/>
      <c r="PUQ3904" s="60"/>
      <c r="PUR3904" s="59"/>
      <c r="PUS3904" s="57"/>
      <c r="PUT3904" s="57"/>
      <c r="PUU3904" s="57"/>
      <c r="PUV3904" s="57"/>
      <c r="PUW3904" s="57"/>
      <c r="PUX3904" s="57"/>
      <c r="PUY3904" s="57"/>
      <c r="PUZ3904" s="57"/>
      <c r="PVA3904" s="58"/>
      <c r="PVB3904" s="57"/>
      <c r="PVC3904" s="57"/>
      <c r="PVD3904" s="57"/>
      <c r="PVE3904" s="57"/>
      <c r="PVF3904" s="57"/>
      <c r="PVG3904" s="56"/>
      <c r="PVH3904" s="57"/>
      <c r="PVI3904" s="64"/>
      <c r="PVJ3904" s="64"/>
      <c r="PVK3904" s="64"/>
      <c r="PVL3904" s="64"/>
      <c r="PVM3904" s="62"/>
      <c r="PVN3904" s="63"/>
      <c r="PVO3904" s="62"/>
      <c r="PVP3904" s="62"/>
      <c r="PVQ3904" s="61"/>
      <c r="PVR3904" s="60"/>
      <c r="PVS3904" s="59"/>
      <c r="PVT3904" s="57"/>
      <c r="PVU3904" s="57"/>
      <c r="PVV3904" s="57"/>
      <c r="PVW3904" s="57"/>
      <c r="PVX3904" s="57"/>
      <c r="PVY3904" s="57"/>
      <c r="PVZ3904" s="57"/>
      <c r="PWA3904" s="57"/>
      <c r="PWB3904" s="58"/>
      <c r="PWC3904" s="57"/>
      <c r="PWD3904" s="57"/>
      <c r="PWE3904" s="57"/>
      <c r="PWF3904" s="57"/>
      <c r="PWG3904" s="57"/>
      <c r="PWH3904" s="56"/>
      <c r="PWI3904" s="57"/>
      <c r="PWJ3904" s="64"/>
      <c r="PWK3904" s="64"/>
      <c r="PWL3904" s="64"/>
      <c r="PWM3904" s="64"/>
      <c r="PWN3904" s="62"/>
      <c r="PWO3904" s="63"/>
      <c r="PWP3904" s="62"/>
      <c r="PWQ3904" s="62"/>
      <c r="PWR3904" s="61"/>
      <c r="PWS3904" s="60"/>
      <c r="PWT3904" s="59"/>
      <c r="PWU3904" s="57"/>
      <c r="PWV3904" s="57"/>
      <c r="PWW3904" s="57"/>
      <c r="PWX3904" s="57"/>
      <c r="PWY3904" s="57"/>
      <c r="PWZ3904" s="57"/>
      <c r="PXA3904" s="57"/>
      <c r="PXB3904" s="57"/>
      <c r="PXC3904" s="58"/>
      <c r="PXD3904" s="57"/>
      <c r="PXE3904" s="57"/>
      <c r="PXF3904" s="57"/>
      <c r="PXG3904" s="57"/>
      <c r="PXH3904" s="57"/>
      <c r="PXI3904" s="56"/>
      <c r="PXJ3904" s="57"/>
      <c r="PXK3904" s="64"/>
      <c r="PXL3904" s="64"/>
      <c r="PXM3904" s="64"/>
      <c r="PXN3904" s="64"/>
      <c r="PXO3904" s="62"/>
      <c r="PXP3904" s="63"/>
      <c r="PXQ3904" s="62"/>
      <c r="PXR3904" s="62"/>
      <c r="PXS3904" s="61"/>
      <c r="PXT3904" s="60"/>
      <c r="PXU3904" s="59"/>
      <c r="PXV3904" s="57"/>
      <c r="PXW3904" s="57"/>
      <c r="PXX3904" s="57"/>
      <c r="PXY3904" s="57"/>
      <c r="PXZ3904" s="57"/>
      <c r="PYA3904" s="57"/>
      <c r="PYB3904" s="57"/>
      <c r="PYC3904" s="57"/>
      <c r="PYD3904" s="58"/>
      <c r="PYE3904" s="57"/>
      <c r="PYF3904" s="57"/>
      <c r="PYG3904" s="57"/>
      <c r="PYH3904" s="57"/>
      <c r="PYI3904" s="57"/>
      <c r="PYJ3904" s="56"/>
      <c r="PYK3904" s="57"/>
      <c r="PYL3904" s="64"/>
      <c r="PYM3904" s="64"/>
      <c r="PYN3904" s="64"/>
      <c r="PYO3904" s="64"/>
      <c r="PYP3904" s="62"/>
      <c r="PYQ3904" s="63"/>
      <c r="PYR3904" s="62"/>
      <c r="PYS3904" s="62"/>
      <c r="PYT3904" s="61"/>
      <c r="PYU3904" s="60"/>
      <c r="PYV3904" s="59"/>
      <c r="PYW3904" s="57"/>
      <c r="PYX3904" s="57"/>
      <c r="PYY3904" s="57"/>
      <c r="PYZ3904" s="57"/>
      <c r="PZA3904" s="57"/>
      <c r="PZB3904" s="57"/>
      <c r="PZC3904" s="57"/>
      <c r="PZD3904" s="57"/>
      <c r="PZE3904" s="58"/>
      <c r="PZF3904" s="57"/>
      <c r="PZG3904" s="57"/>
      <c r="PZH3904" s="57"/>
      <c r="PZI3904" s="57"/>
      <c r="PZJ3904" s="57"/>
      <c r="PZK3904" s="56"/>
      <c r="PZL3904" s="57"/>
      <c r="PZM3904" s="64"/>
      <c r="PZN3904" s="64"/>
      <c r="PZO3904" s="64"/>
      <c r="PZP3904" s="64"/>
      <c r="PZQ3904" s="62"/>
      <c r="PZR3904" s="63"/>
      <c r="PZS3904" s="62"/>
      <c r="PZT3904" s="62"/>
      <c r="PZU3904" s="61"/>
      <c r="PZV3904" s="60"/>
      <c r="PZW3904" s="59"/>
      <c r="PZX3904" s="57"/>
      <c r="PZY3904" s="57"/>
      <c r="PZZ3904" s="57"/>
      <c r="QAA3904" s="57"/>
      <c r="QAB3904" s="57"/>
      <c r="QAC3904" s="57"/>
      <c r="QAD3904" s="57"/>
      <c r="QAE3904" s="57"/>
      <c r="QAF3904" s="58"/>
      <c r="QAG3904" s="57"/>
      <c r="QAH3904" s="57"/>
      <c r="QAI3904" s="57"/>
      <c r="QAJ3904" s="57"/>
      <c r="QAK3904" s="57"/>
      <c r="QAL3904" s="56"/>
      <c r="QAM3904" s="57"/>
      <c r="QAN3904" s="64"/>
      <c r="QAO3904" s="64"/>
      <c r="QAP3904" s="64"/>
      <c r="QAQ3904" s="64"/>
      <c r="QAR3904" s="62"/>
      <c r="QAS3904" s="63"/>
      <c r="QAT3904" s="62"/>
      <c r="QAU3904" s="62"/>
      <c r="QAV3904" s="61"/>
      <c r="QAW3904" s="60"/>
      <c r="QAX3904" s="59"/>
      <c r="QAY3904" s="57"/>
      <c r="QAZ3904" s="57"/>
      <c r="QBA3904" s="57"/>
      <c r="QBB3904" s="57"/>
      <c r="QBC3904" s="57"/>
      <c r="QBD3904" s="57"/>
      <c r="QBE3904" s="57"/>
      <c r="QBF3904" s="57"/>
      <c r="QBG3904" s="58"/>
      <c r="QBH3904" s="57"/>
      <c r="QBI3904" s="57"/>
      <c r="QBJ3904" s="57"/>
      <c r="QBK3904" s="57"/>
      <c r="QBL3904" s="57"/>
      <c r="QBM3904" s="56"/>
      <c r="QBN3904" s="57"/>
      <c r="QBO3904" s="64"/>
      <c r="QBP3904" s="64"/>
      <c r="QBQ3904" s="64"/>
      <c r="QBR3904" s="64"/>
      <c r="QBS3904" s="62"/>
      <c r="QBT3904" s="63"/>
      <c r="QBU3904" s="62"/>
      <c r="QBV3904" s="62"/>
      <c r="QBW3904" s="61"/>
      <c r="QBX3904" s="60"/>
      <c r="QBY3904" s="59"/>
      <c r="QBZ3904" s="57"/>
      <c r="QCA3904" s="57"/>
      <c r="QCB3904" s="57"/>
      <c r="QCC3904" s="57"/>
      <c r="QCD3904" s="57"/>
      <c r="QCE3904" s="57"/>
      <c r="QCF3904" s="57"/>
      <c r="QCG3904" s="57"/>
      <c r="QCH3904" s="58"/>
      <c r="QCI3904" s="57"/>
      <c r="QCJ3904" s="57"/>
      <c r="QCK3904" s="57"/>
      <c r="QCL3904" s="57"/>
      <c r="QCM3904" s="57"/>
      <c r="QCN3904" s="56"/>
      <c r="QCO3904" s="57"/>
      <c r="QCP3904" s="64"/>
      <c r="QCQ3904" s="64"/>
      <c r="QCR3904" s="64"/>
      <c r="QCS3904" s="64"/>
      <c r="QCT3904" s="62"/>
      <c r="QCU3904" s="63"/>
      <c r="QCV3904" s="62"/>
      <c r="QCW3904" s="62"/>
      <c r="QCX3904" s="61"/>
      <c r="QCY3904" s="60"/>
      <c r="QCZ3904" s="59"/>
      <c r="QDA3904" s="57"/>
      <c r="QDB3904" s="57"/>
      <c r="QDC3904" s="57"/>
      <c r="QDD3904" s="57"/>
      <c r="QDE3904" s="57"/>
      <c r="QDF3904" s="57"/>
      <c r="QDG3904" s="57"/>
      <c r="QDH3904" s="57"/>
      <c r="QDI3904" s="58"/>
      <c r="QDJ3904" s="57"/>
      <c r="QDK3904" s="57"/>
      <c r="QDL3904" s="57"/>
      <c r="QDM3904" s="57"/>
      <c r="QDN3904" s="57"/>
      <c r="QDO3904" s="56"/>
      <c r="QDP3904" s="57"/>
      <c r="QDQ3904" s="64"/>
      <c r="QDR3904" s="64"/>
      <c r="QDS3904" s="64"/>
      <c r="QDT3904" s="64"/>
      <c r="QDU3904" s="62"/>
      <c r="QDV3904" s="63"/>
      <c r="QDW3904" s="62"/>
      <c r="QDX3904" s="62"/>
      <c r="QDY3904" s="61"/>
      <c r="QDZ3904" s="60"/>
      <c r="QEA3904" s="59"/>
      <c r="QEB3904" s="57"/>
      <c r="QEC3904" s="57"/>
      <c r="QED3904" s="57"/>
      <c r="QEE3904" s="57"/>
      <c r="QEF3904" s="57"/>
      <c r="QEG3904" s="57"/>
      <c r="QEH3904" s="57"/>
      <c r="QEI3904" s="57"/>
      <c r="QEJ3904" s="58"/>
      <c r="QEK3904" s="57"/>
      <c r="QEL3904" s="57"/>
      <c r="QEM3904" s="57"/>
      <c r="QEN3904" s="57"/>
      <c r="QEO3904" s="57"/>
      <c r="QEP3904" s="56"/>
      <c r="QEQ3904" s="57"/>
      <c r="QER3904" s="64"/>
      <c r="QES3904" s="64"/>
      <c r="QET3904" s="64"/>
      <c r="QEU3904" s="64"/>
      <c r="QEV3904" s="62"/>
      <c r="QEW3904" s="63"/>
      <c r="QEX3904" s="62"/>
      <c r="QEY3904" s="62"/>
      <c r="QEZ3904" s="61"/>
      <c r="QFA3904" s="60"/>
      <c r="QFB3904" s="59"/>
      <c r="QFC3904" s="57"/>
      <c r="QFD3904" s="57"/>
      <c r="QFE3904" s="57"/>
      <c r="QFF3904" s="57"/>
      <c r="QFG3904" s="57"/>
      <c r="QFH3904" s="57"/>
      <c r="QFI3904" s="57"/>
      <c r="QFJ3904" s="57"/>
      <c r="QFK3904" s="58"/>
      <c r="QFL3904" s="57"/>
      <c r="QFM3904" s="57"/>
      <c r="QFN3904" s="57"/>
      <c r="QFO3904" s="57"/>
      <c r="QFP3904" s="57"/>
      <c r="QFQ3904" s="56"/>
      <c r="QFR3904" s="57"/>
      <c r="QFS3904" s="64"/>
      <c r="QFT3904" s="64"/>
      <c r="QFU3904" s="64"/>
      <c r="QFV3904" s="64"/>
      <c r="QFW3904" s="62"/>
      <c r="QFX3904" s="63"/>
      <c r="QFY3904" s="62"/>
      <c r="QFZ3904" s="62"/>
      <c r="QGA3904" s="61"/>
      <c r="QGB3904" s="60"/>
      <c r="QGC3904" s="59"/>
      <c r="QGD3904" s="57"/>
      <c r="QGE3904" s="57"/>
      <c r="QGF3904" s="57"/>
      <c r="QGG3904" s="57"/>
      <c r="QGH3904" s="57"/>
      <c r="QGI3904" s="57"/>
      <c r="QGJ3904" s="57"/>
      <c r="QGK3904" s="57"/>
      <c r="QGL3904" s="58"/>
      <c r="QGM3904" s="57"/>
      <c r="QGN3904" s="57"/>
      <c r="QGO3904" s="57"/>
      <c r="QGP3904" s="57"/>
      <c r="QGQ3904" s="57"/>
      <c r="QGR3904" s="56"/>
      <c r="QGS3904" s="57"/>
      <c r="QGT3904" s="64"/>
      <c r="QGU3904" s="64"/>
      <c r="QGV3904" s="64"/>
      <c r="QGW3904" s="64"/>
      <c r="QGX3904" s="62"/>
      <c r="QGY3904" s="63"/>
      <c r="QGZ3904" s="62"/>
      <c r="QHA3904" s="62"/>
      <c r="QHB3904" s="61"/>
      <c r="QHC3904" s="60"/>
      <c r="QHD3904" s="59"/>
      <c r="QHE3904" s="57"/>
      <c r="QHF3904" s="57"/>
      <c r="QHG3904" s="57"/>
      <c r="QHH3904" s="57"/>
      <c r="QHI3904" s="57"/>
      <c r="QHJ3904" s="57"/>
      <c r="QHK3904" s="57"/>
      <c r="QHL3904" s="57"/>
      <c r="QHM3904" s="58"/>
      <c r="QHN3904" s="57"/>
      <c r="QHO3904" s="57"/>
      <c r="QHP3904" s="57"/>
      <c r="QHQ3904" s="57"/>
      <c r="QHR3904" s="57"/>
      <c r="QHS3904" s="56"/>
      <c r="QHT3904" s="57"/>
      <c r="QHU3904" s="64"/>
      <c r="QHV3904" s="64"/>
      <c r="QHW3904" s="64"/>
      <c r="QHX3904" s="64"/>
      <c r="QHY3904" s="62"/>
      <c r="QHZ3904" s="63"/>
      <c r="QIA3904" s="62"/>
      <c r="QIB3904" s="62"/>
      <c r="QIC3904" s="61"/>
      <c r="QID3904" s="60"/>
      <c r="QIE3904" s="59"/>
      <c r="QIF3904" s="57"/>
      <c r="QIG3904" s="57"/>
      <c r="QIH3904" s="57"/>
      <c r="QII3904" s="57"/>
      <c r="QIJ3904" s="57"/>
      <c r="QIK3904" s="57"/>
      <c r="QIL3904" s="57"/>
      <c r="QIM3904" s="57"/>
      <c r="QIN3904" s="58"/>
      <c r="QIO3904" s="57"/>
      <c r="QIP3904" s="57"/>
      <c r="QIQ3904" s="57"/>
      <c r="QIR3904" s="57"/>
      <c r="QIS3904" s="57"/>
      <c r="QIT3904" s="56"/>
      <c r="QIU3904" s="57"/>
      <c r="QIV3904" s="64"/>
      <c r="QIW3904" s="64"/>
      <c r="QIX3904" s="64"/>
      <c r="QIY3904" s="64"/>
      <c r="QIZ3904" s="62"/>
      <c r="QJA3904" s="63"/>
      <c r="QJB3904" s="62"/>
      <c r="QJC3904" s="62"/>
      <c r="QJD3904" s="61"/>
      <c r="QJE3904" s="60"/>
      <c r="QJF3904" s="59"/>
      <c r="QJG3904" s="57"/>
      <c r="QJH3904" s="57"/>
      <c r="QJI3904" s="57"/>
      <c r="QJJ3904" s="57"/>
      <c r="QJK3904" s="57"/>
      <c r="QJL3904" s="57"/>
      <c r="QJM3904" s="57"/>
      <c r="QJN3904" s="57"/>
      <c r="QJO3904" s="58"/>
      <c r="QJP3904" s="57"/>
      <c r="QJQ3904" s="57"/>
      <c r="QJR3904" s="57"/>
      <c r="QJS3904" s="57"/>
      <c r="QJT3904" s="57"/>
      <c r="QJU3904" s="56"/>
      <c r="QJV3904" s="57"/>
      <c r="QJW3904" s="64"/>
      <c r="QJX3904" s="64"/>
      <c r="QJY3904" s="64"/>
      <c r="QJZ3904" s="64"/>
      <c r="QKA3904" s="62"/>
      <c r="QKB3904" s="63"/>
      <c r="QKC3904" s="62"/>
      <c r="QKD3904" s="62"/>
      <c r="QKE3904" s="61"/>
      <c r="QKF3904" s="60"/>
      <c r="QKG3904" s="59"/>
      <c r="QKH3904" s="57"/>
      <c r="QKI3904" s="57"/>
      <c r="QKJ3904" s="57"/>
      <c r="QKK3904" s="57"/>
      <c r="QKL3904" s="57"/>
      <c r="QKM3904" s="57"/>
      <c r="QKN3904" s="57"/>
      <c r="QKO3904" s="57"/>
      <c r="QKP3904" s="58"/>
      <c r="QKQ3904" s="57"/>
      <c r="QKR3904" s="57"/>
      <c r="QKS3904" s="57"/>
      <c r="QKT3904" s="57"/>
      <c r="QKU3904" s="57"/>
      <c r="QKV3904" s="56"/>
      <c r="QKW3904" s="57"/>
      <c r="QKX3904" s="64"/>
      <c r="QKY3904" s="64"/>
      <c r="QKZ3904" s="64"/>
      <c r="QLA3904" s="64"/>
      <c r="QLB3904" s="62"/>
      <c r="QLC3904" s="63"/>
      <c r="QLD3904" s="62"/>
      <c r="QLE3904" s="62"/>
      <c r="QLF3904" s="61"/>
      <c r="QLG3904" s="60"/>
      <c r="QLH3904" s="59"/>
      <c r="QLI3904" s="57"/>
      <c r="QLJ3904" s="57"/>
      <c r="QLK3904" s="57"/>
      <c r="QLL3904" s="57"/>
      <c r="QLM3904" s="57"/>
      <c r="QLN3904" s="57"/>
      <c r="QLO3904" s="57"/>
      <c r="QLP3904" s="57"/>
      <c r="QLQ3904" s="58"/>
      <c r="QLR3904" s="57"/>
      <c r="QLS3904" s="57"/>
      <c r="QLT3904" s="57"/>
      <c r="QLU3904" s="57"/>
      <c r="QLV3904" s="57"/>
      <c r="QLW3904" s="56"/>
      <c r="QLX3904" s="57"/>
      <c r="QLY3904" s="64"/>
      <c r="QLZ3904" s="64"/>
      <c r="QMA3904" s="64"/>
      <c r="QMB3904" s="64"/>
      <c r="QMC3904" s="62"/>
      <c r="QMD3904" s="63"/>
      <c r="QME3904" s="62"/>
      <c r="QMF3904" s="62"/>
      <c r="QMG3904" s="61"/>
      <c r="QMH3904" s="60"/>
      <c r="QMI3904" s="59"/>
      <c r="QMJ3904" s="57"/>
      <c r="QMK3904" s="57"/>
      <c r="QML3904" s="57"/>
      <c r="QMM3904" s="57"/>
      <c r="QMN3904" s="57"/>
      <c r="QMO3904" s="57"/>
      <c r="QMP3904" s="57"/>
      <c r="QMQ3904" s="57"/>
      <c r="QMR3904" s="58"/>
      <c r="QMS3904" s="57"/>
      <c r="QMT3904" s="57"/>
      <c r="QMU3904" s="57"/>
      <c r="QMV3904" s="57"/>
      <c r="QMW3904" s="57"/>
      <c r="QMX3904" s="56"/>
      <c r="QMY3904" s="57"/>
      <c r="QMZ3904" s="64"/>
      <c r="QNA3904" s="64"/>
      <c r="QNB3904" s="64"/>
      <c r="QNC3904" s="64"/>
      <c r="QND3904" s="62"/>
      <c r="QNE3904" s="63"/>
      <c r="QNF3904" s="62"/>
      <c r="QNG3904" s="62"/>
      <c r="QNH3904" s="61"/>
      <c r="QNI3904" s="60"/>
      <c r="QNJ3904" s="59"/>
      <c r="QNK3904" s="57"/>
      <c r="QNL3904" s="57"/>
      <c r="QNM3904" s="57"/>
      <c r="QNN3904" s="57"/>
      <c r="QNO3904" s="57"/>
      <c r="QNP3904" s="57"/>
      <c r="QNQ3904" s="57"/>
      <c r="QNR3904" s="57"/>
      <c r="QNS3904" s="58"/>
      <c r="QNT3904" s="57"/>
      <c r="QNU3904" s="57"/>
      <c r="QNV3904" s="57"/>
      <c r="QNW3904" s="57"/>
      <c r="QNX3904" s="57"/>
      <c r="QNY3904" s="56"/>
      <c r="QNZ3904" s="57"/>
      <c r="QOA3904" s="64"/>
      <c r="QOB3904" s="64"/>
      <c r="QOC3904" s="64"/>
      <c r="QOD3904" s="64"/>
      <c r="QOE3904" s="62"/>
      <c r="QOF3904" s="63"/>
      <c r="QOG3904" s="62"/>
      <c r="QOH3904" s="62"/>
      <c r="QOI3904" s="61"/>
      <c r="QOJ3904" s="60"/>
      <c r="QOK3904" s="59"/>
      <c r="QOL3904" s="57"/>
      <c r="QOM3904" s="57"/>
      <c r="QON3904" s="57"/>
      <c r="QOO3904" s="57"/>
      <c r="QOP3904" s="57"/>
      <c r="QOQ3904" s="57"/>
      <c r="QOR3904" s="57"/>
      <c r="QOS3904" s="57"/>
      <c r="QOT3904" s="58"/>
      <c r="QOU3904" s="57"/>
      <c r="QOV3904" s="57"/>
      <c r="QOW3904" s="57"/>
      <c r="QOX3904" s="57"/>
      <c r="QOY3904" s="57"/>
      <c r="QOZ3904" s="56"/>
      <c r="QPA3904" s="57"/>
      <c r="QPB3904" s="64"/>
      <c r="QPC3904" s="64"/>
      <c r="QPD3904" s="64"/>
      <c r="QPE3904" s="64"/>
      <c r="QPF3904" s="62"/>
      <c r="QPG3904" s="63"/>
      <c r="QPH3904" s="62"/>
      <c r="QPI3904" s="62"/>
      <c r="QPJ3904" s="61"/>
      <c r="QPK3904" s="60"/>
      <c r="QPL3904" s="59"/>
      <c r="QPM3904" s="57"/>
      <c r="QPN3904" s="57"/>
      <c r="QPO3904" s="57"/>
      <c r="QPP3904" s="57"/>
      <c r="QPQ3904" s="57"/>
      <c r="QPR3904" s="57"/>
      <c r="QPS3904" s="57"/>
      <c r="QPT3904" s="57"/>
      <c r="QPU3904" s="58"/>
      <c r="QPV3904" s="57"/>
      <c r="QPW3904" s="57"/>
      <c r="QPX3904" s="57"/>
      <c r="QPY3904" s="57"/>
      <c r="QPZ3904" s="57"/>
      <c r="QQA3904" s="56"/>
      <c r="QQB3904" s="57"/>
      <c r="QQC3904" s="64"/>
      <c r="QQD3904" s="64"/>
      <c r="QQE3904" s="64"/>
      <c r="QQF3904" s="64"/>
      <c r="QQG3904" s="62"/>
      <c r="QQH3904" s="63"/>
      <c r="QQI3904" s="62"/>
      <c r="QQJ3904" s="62"/>
      <c r="QQK3904" s="61"/>
      <c r="QQL3904" s="60"/>
      <c r="QQM3904" s="59"/>
      <c r="QQN3904" s="57"/>
      <c r="QQO3904" s="57"/>
      <c r="QQP3904" s="57"/>
      <c r="QQQ3904" s="57"/>
      <c r="QQR3904" s="57"/>
      <c r="QQS3904" s="57"/>
      <c r="QQT3904" s="57"/>
      <c r="QQU3904" s="57"/>
      <c r="QQV3904" s="58"/>
      <c r="QQW3904" s="57"/>
      <c r="QQX3904" s="57"/>
      <c r="QQY3904" s="57"/>
      <c r="QQZ3904" s="57"/>
      <c r="QRA3904" s="57"/>
      <c r="QRB3904" s="56"/>
      <c r="QRC3904" s="57"/>
      <c r="QRD3904" s="64"/>
      <c r="QRE3904" s="64"/>
      <c r="QRF3904" s="64"/>
      <c r="QRG3904" s="64"/>
      <c r="QRH3904" s="62"/>
      <c r="QRI3904" s="63"/>
      <c r="QRJ3904" s="62"/>
      <c r="QRK3904" s="62"/>
      <c r="QRL3904" s="61"/>
      <c r="QRM3904" s="60"/>
      <c r="QRN3904" s="59"/>
      <c r="QRO3904" s="57"/>
      <c r="QRP3904" s="57"/>
      <c r="QRQ3904" s="57"/>
      <c r="QRR3904" s="57"/>
      <c r="QRS3904" s="57"/>
      <c r="QRT3904" s="57"/>
      <c r="QRU3904" s="57"/>
      <c r="QRV3904" s="57"/>
      <c r="QRW3904" s="58"/>
      <c r="QRX3904" s="57"/>
      <c r="QRY3904" s="57"/>
      <c r="QRZ3904" s="57"/>
      <c r="QSA3904" s="57"/>
      <c r="QSB3904" s="57"/>
      <c r="QSC3904" s="56"/>
      <c r="QSD3904" s="57"/>
      <c r="QSE3904" s="64"/>
      <c r="QSF3904" s="64"/>
      <c r="QSG3904" s="64"/>
      <c r="QSH3904" s="64"/>
      <c r="QSI3904" s="62"/>
      <c r="QSJ3904" s="63"/>
      <c r="QSK3904" s="62"/>
      <c r="QSL3904" s="62"/>
      <c r="QSM3904" s="61"/>
      <c r="QSN3904" s="60"/>
      <c r="QSO3904" s="59"/>
      <c r="QSP3904" s="57"/>
      <c r="QSQ3904" s="57"/>
      <c r="QSR3904" s="57"/>
      <c r="QSS3904" s="57"/>
      <c r="QST3904" s="57"/>
      <c r="QSU3904" s="57"/>
      <c r="QSV3904" s="57"/>
      <c r="QSW3904" s="57"/>
      <c r="QSX3904" s="58"/>
      <c r="QSY3904" s="57"/>
      <c r="QSZ3904" s="57"/>
      <c r="QTA3904" s="57"/>
      <c r="QTB3904" s="57"/>
      <c r="QTC3904" s="57"/>
      <c r="QTD3904" s="56"/>
      <c r="QTE3904" s="57"/>
      <c r="QTF3904" s="64"/>
      <c r="QTG3904" s="64"/>
      <c r="QTH3904" s="64"/>
      <c r="QTI3904" s="64"/>
      <c r="QTJ3904" s="62"/>
      <c r="QTK3904" s="63"/>
      <c r="QTL3904" s="62"/>
      <c r="QTM3904" s="62"/>
      <c r="QTN3904" s="61"/>
      <c r="QTO3904" s="60"/>
      <c r="QTP3904" s="59"/>
      <c r="QTQ3904" s="57"/>
      <c r="QTR3904" s="57"/>
      <c r="QTS3904" s="57"/>
      <c r="QTT3904" s="57"/>
      <c r="QTU3904" s="57"/>
      <c r="QTV3904" s="57"/>
      <c r="QTW3904" s="57"/>
      <c r="QTX3904" s="57"/>
      <c r="QTY3904" s="58"/>
      <c r="QTZ3904" s="57"/>
      <c r="QUA3904" s="57"/>
      <c r="QUB3904" s="57"/>
      <c r="QUC3904" s="57"/>
      <c r="QUD3904" s="57"/>
      <c r="QUE3904" s="56"/>
      <c r="QUF3904" s="57"/>
      <c r="QUG3904" s="64"/>
      <c r="QUH3904" s="64"/>
      <c r="QUI3904" s="64"/>
      <c r="QUJ3904" s="64"/>
      <c r="QUK3904" s="62"/>
      <c r="QUL3904" s="63"/>
      <c r="QUM3904" s="62"/>
      <c r="QUN3904" s="62"/>
      <c r="QUO3904" s="61"/>
      <c r="QUP3904" s="60"/>
      <c r="QUQ3904" s="59"/>
      <c r="QUR3904" s="57"/>
      <c r="QUS3904" s="57"/>
      <c r="QUT3904" s="57"/>
      <c r="QUU3904" s="57"/>
      <c r="QUV3904" s="57"/>
      <c r="QUW3904" s="57"/>
      <c r="QUX3904" s="57"/>
      <c r="QUY3904" s="57"/>
      <c r="QUZ3904" s="58"/>
      <c r="QVA3904" s="57"/>
      <c r="QVB3904" s="57"/>
      <c r="QVC3904" s="57"/>
      <c r="QVD3904" s="57"/>
      <c r="QVE3904" s="57"/>
      <c r="QVF3904" s="56"/>
      <c r="QVG3904" s="57"/>
      <c r="QVH3904" s="64"/>
      <c r="QVI3904" s="64"/>
      <c r="QVJ3904" s="64"/>
      <c r="QVK3904" s="64"/>
      <c r="QVL3904" s="62"/>
      <c r="QVM3904" s="63"/>
      <c r="QVN3904" s="62"/>
      <c r="QVO3904" s="62"/>
      <c r="QVP3904" s="61"/>
      <c r="QVQ3904" s="60"/>
      <c r="QVR3904" s="59"/>
      <c r="QVS3904" s="57"/>
      <c r="QVT3904" s="57"/>
      <c r="QVU3904" s="57"/>
      <c r="QVV3904" s="57"/>
      <c r="QVW3904" s="57"/>
      <c r="QVX3904" s="57"/>
      <c r="QVY3904" s="57"/>
      <c r="QVZ3904" s="57"/>
      <c r="QWA3904" s="58"/>
      <c r="QWB3904" s="57"/>
      <c r="QWC3904" s="57"/>
      <c r="QWD3904" s="57"/>
      <c r="QWE3904" s="57"/>
      <c r="QWF3904" s="57"/>
      <c r="QWG3904" s="56"/>
      <c r="QWH3904" s="57"/>
      <c r="QWI3904" s="64"/>
      <c r="QWJ3904" s="64"/>
      <c r="QWK3904" s="64"/>
      <c r="QWL3904" s="64"/>
      <c r="QWM3904" s="62"/>
      <c r="QWN3904" s="63"/>
      <c r="QWO3904" s="62"/>
      <c r="QWP3904" s="62"/>
      <c r="QWQ3904" s="61"/>
      <c r="QWR3904" s="60"/>
      <c r="QWS3904" s="59"/>
      <c r="QWT3904" s="57"/>
      <c r="QWU3904" s="57"/>
      <c r="QWV3904" s="57"/>
      <c r="QWW3904" s="57"/>
      <c r="QWX3904" s="57"/>
      <c r="QWY3904" s="57"/>
      <c r="QWZ3904" s="57"/>
      <c r="QXA3904" s="57"/>
      <c r="QXB3904" s="58"/>
      <c r="QXC3904" s="57"/>
      <c r="QXD3904" s="57"/>
      <c r="QXE3904" s="57"/>
      <c r="QXF3904" s="57"/>
      <c r="QXG3904" s="57"/>
      <c r="QXH3904" s="56"/>
      <c r="QXI3904" s="57"/>
      <c r="QXJ3904" s="64"/>
      <c r="QXK3904" s="64"/>
      <c r="QXL3904" s="64"/>
      <c r="QXM3904" s="64"/>
      <c r="QXN3904" s="62"/>
      <c r="QXO3904" s="63"/>
      <c r="QXP3904" s="62"/>
      <c r="QXQ3904" s="62"/>
      <c r="QXR3904" s="61"/>
      <c r="QXS3904" s="60"/>
      <c r="QXT3904" s="59"/>
      <c r="QXU3904" s="57"/>
      <c r="QXV3904" s="57"/>
      <c r="QXW3904" s="57"/>
      <c r="QXX3904" s="57"/>
      <c r="QXY3904" s="57"/>
      <c r="QXZ3904" s="57"/>
      <c r="QYA3904" s="57"/>
      <c r="QYB3904" s="57"/>
      <c r="QYC3904" s="58"/>
      <c r="QYD3904" s="57"/>
      <c r="QYE3904" s="57"/>
      <c r="QYF3904" s="57"/>
      <c r="QYG3904" s="57"/>
      <c r="QYH3904" s="57"/>
      <c r="QYI3904" s="56"/>
      <c r="QYJ3904" s="57"/>
      <c r="QYK3904" s="64"/>
      <c r="QYL3904" s="64"/>
      <c r="QYM3904" s="64"/>
      <c r="QYN3904" s="64"/>
      <c r="QYO3904" s="62"/>
      <c r="QYP3904" s="63"/>
      <c r="QYQ3904" s="62"/>
      <c r="QYR3904" s="62"/>
      <c r="QYS3904" s="61"/>
      <c r="QYT3904" s="60"/>
      <c r="QYU3904" s="59"/>
      <c r="QYV3904" s="57"/>
      <c r="QYW3904" s="57"/>
      <c r="QYX3904" s="57"/>
      <c r="QYY3904" s="57"/>
      <c r="QYZ3904" s="57"/>
      <c r="QZA3904" s="57"/>
      <c r="QZB3904" s="57"/>
      <c r="QZC3904" s="57"/>
      <c r="QZD3904" s="58"/>
      <c r="QZE3904" s="57"/>
      <c r="QZF3904" s="57"/>
      <c r="QZG3904" s="57"/>
      <c r="QZH3904" s="57"/>
      <c r="QZI3904" s="57"/>
      <c r="QZJ3904" s="56"/>
      <c r="QZK3904" s="57"/>
      <c r="QZL3904" s="64"/>
      <c r="QZM3904" s="64"/>
      <c r="QZN3904" s="64"/>
      <c r="QZO3904" s="64"/>
      <c r="QZP3904" s="62"/>
      <c r="QZQ3904" s="63"/>
      <c r="QZR3904" s="62"/>
      <c r="QZS3904" s="62"/>
      <c r="QZT3904" s="61"/>
      <c r="QZU3904" s="60"/>
      <c r="QZV3904" s="59"/>
      <c r="QZW3904" s="57"/>
      <c r="QZX3904" s="57"/>
      <c r="QZY3904" s="57"/>
      <c r="QZZ3904" s="57"/>
      <c r="RAA3904" s="57"/>
      <c r="RAB3904" s="57"/>
      <c r="RAC3904" s="57"/>
      <c r="RAD3904" s="57"/>
      <c r="RAE3904" s="58"/>
      <c r="RAF3904" s="57"/>
      <c r="RAG3904" s="57"/>
      <c r="RAH3904" s="57"/>
      <c r="RAI3904" s="57"/>
      <c r="RAJ3904" s="57"/>
      <c r="RAK3904" s="56"/>
      <c r="RAL3904" s="57"/>
      <c r="RAM3904" s="64"/>
      <c r="RAN3904" s="64"/>
      <c r="RAO3904" s="64"/>
      <c r="RAP3904" s="64"/>
      <c r="RAQ3904" s="62"/>
      <c r="RAR3904" s="63"/>
      <c r="RAS3904" s="62"/>
      <c r="RAT3904" s="62"/>
      <c r="RAU3904" s="61"/>
      <c r="RAV3904" s="60"/>
      <c r="RAW3904" s="59"/>
      <c r="RAX3904" s="57"/>
      <c r="RAY3904" s="57"/>
      <c r="RAZ3904" s="57"/>
      <c r="RBA3904" s="57"/>
      <c r="RBB3904" s="57"/>
      <c r="RBC3904" s="57"/>
      <c r="RBD3904" s="57"/>
      <c r="RBE3904" s="57"/>
      <c r="RBF3904" s="58"/>
      <c r="RBG3904" s="57"/>
      <c r="RBH3904" s="57"/>
      <c r="RBI3904" s="57"/>
      <c r="RBJ3904" s="57"/>
      <c r="RBK3904" s="57"/>
      <c r="RBL3904" s="56"/>
      <c r="RBM3904" s="57"/>
      <c r="RBN3904" s="64"/>
      <c r="RBO3904" s="64"/>
      <c r="RBP3904" s="64"/>
      <c r="RBQ3904" s="64"/>
      <c r="RBR3904" s="62"/>
      <c r="RBS3904" s="63"/>
      <c r="RBT3904" s="62"/>
      <c r="RBU3904" s="62"/>
      <c r="RBV3904" s="61"/>
      <c r="RBW3904" s="60"/>
      <c r="RBX3904" s="59"/>
      <c r="RBY3904" s="57"/>
      <c r="RBZ3904" s="57"/>
      <c r="RCA3904" s="57"/>
      <c r="RCB3904" s="57"/>
      <c r="RCC3904" s="57"/>
      <c r="RCD3904" s="57"/>
      <c r="RCE3904" s="57"/>
      <c r="RCF3904" s="57"/>
      <c r="RCG3904" s="58"/>
      <c r="RCH3904" s="57"/>
      <c r="RCI3904" s="57"/>
      <c r="RCJ3904" s="57"/>
      <c r="RCK3904" s="57"/>
      <c r="RCL3904" s="57"/>
      <c r="RCM3904" s="56"/>
      <c r="RCN3904" s="57"/>
      <c r="RCO3904" s="64"/>
      <c r="RCP3904" s="64"/>
      <c r="RCQ3904" s="64"/>
      <c r="RCR3904" s="64"/>
      <c r="RCS3904" s="62"/>
      <c r="RCT3904" s="63"/>
      <c r="RCU3904" s="62"/>
      <c r="RCV3904" s="62"/>
      <c r="RCW3904" s="61"/>
      <c r="RCX3904" s="60"/>
      <c r="RCY3904" s="59"/>
      <c r="RCZ3904" s="57"/>
      <c r="RDA3904" s="57"/>
      <c r="RDB3904" s="57"/>
      <c r="RDC3904" s="57"/>
      <c r="RDD3904" s="57"/>
      <c r="RDE3904" s="57"/>
      <c r="RDF3904" s="57"/>
      <c r="RDG3904" s="57"/>
      <c r="RDH3904" s="58"/>
      <c r="RDI3904" s="57"/>
      <c r="RDJ3904" s="57"/>
      <c r="RDK3904" s="57"/>
      <c r="RDL3904" s="57"/>
      <c r="RDM3904" s="57"/>
      <c r="RDN3904" s="56"/>
      <c r="RDO3904" s="57"/>
      <c r="RDP3904" s="64"/>
      <c r="RDQ3904" s="64"/>
      <c r="RDR3904" s="64"/>
      <c r="RDS3904" s="64"/>
      <c r="RDT3904" s="62"/>
      <c r="RDU3904" s="63"/>
      <c r="RDV3904" s="62"/>
      <c r="RDW3904" s="62"/>
      <c r="RDX3904" s="61"/>
      <c r="RDY3904" s="60"/>
      <c r="RDZ3904" s="59"/>
      <c r="REA3904" s="57"/>
      <c r="REB3904" s="57"/>
      <c r="REC3904" s="57"/>
      <c r="RED3904" s="57"/>
      <c r="REE3904" s="57"/>
      <c r="REF3904" s="57"/>
      <c r="REG3904" s="57"/>
      <c r="REH3904" s="57"/>
      <c r="REI3904" s="58"/>
      <c r="REJ3904" s="57"/>
      <c r="REK3904" s="57"/>
      <c r="REL3904" s="57"/>
      <c r="REM3904" s="57"/>
      <c r="REN3904" s="57"/>
      <c r="REO3904" s="56"/>
      <c r="REP3904" s="57"/>
      <c r="REQ3904" s="64"/>
      <c r="RER3904" s="64"/>
      <c r="RES3904" s="64"/>
      <c r="RET3904" s="64"/>
      <c r="REU3904" s="62"/>
      <c r="REV3904" s="63"/>
      <c r="REW3904" s="62"/>
      <c r="REX3904" s="62"/>
      <c r="REY3904" s="61"/>
      <c r="REZ3904" s="60"/>
      <c r="RFA3904" s="59"/>
      <c r="RFB3904" s="57"/>
      <c r="RFC3904" s="57"/>
      <c r="RFD3904" s="57"/>
      <c r="RFE3904" s="57"/>
      <c r="RFF3904" s="57"/>
      <c r="RFG3904" s="57"/>
      <c r="RFH3904" s="57"/>
      <c r="RFI3904" s="57"/>
      <c r="RFJ3904" s="58"/>
      <c r="RFK3904" s="57"/>
      <c r="RFL3904" s="57"/>
      <c r="RFM3904" s="57"/>
      <c r="RFN3904" s="57"/>
      <c r="RFO3904" s="57"/>
      <c r="RFP3904" s="56"/>
      <c r="RFQ3904" s="57"/>
      <c r="RFR3904" s="64"/>
      <c r="RFS3904" s="64"/>
      <c r="RFT3904" s="64"/>
      <c r="RFU3904" s="64"/>
      <c r="RFV3904" s="62"/>
      <c r="RFW3904" s="63"/>
      <c r="RFX3904" s="62"/>
      <c r="RFY3904" s="62"/>
      <c r="RFZ3904" s="61"/>
      <c r="RGA3904" s="60"/>
      <c r="RGB3904" s="59"/>
      <c r="RGC3904" s="57"/>
      <c r="RGD3904" s="57"/>
      <c r="RGE3904" s="57"/>
      <c r="RGF3904" s="57"/>
      <c r="RGG3904" s="57"/>
      <c r="RGH3904" s="57"/>
      <c r="RGI3904" s="57"/>
      <c r="RGJ3904" s="57"/>
      <c r="RGK3904" s="58"/>
      <c r="RGL3904" s="57"/>
      <c r="RGM3904" s="57"/>
      <c r="RGN3904" s="57"/>
      <c r="RGO3904" s="57"/>
      <c r="RGP3904" s="57"/>
      <c r="RGQ3904" s="56"/>
      <c r="RGR3904" s="57"/>
      <c r="RGS3904" s="64"/>
      <c r="RGT3904" s="64"/>
      <c r="RGU3904" s="64"/>
      <c r="RGV3904" s="64"/>
      <c r="RGW3904" s="62"/>
      <c r="RGX3904" s="63"/>
      <c r="RGY3904" s="62"/>
      <c r="RGZ3904" s="62"/>
      <c r="RHA3904" s="61"/>
      <c r="RHB3904" s="60"/>
      <c r="RHC3904" s="59"/>
      <c r="RHD3904" s="57"/>
      <c r="RHE3904" s="57"/>
      <c r="RHF3904" s="57"/>
      <c r="RHG3904" s="57"/>
      <c r="RHH3904" s="57"/>
      <c r="RHI3904" s="57"/>
      <c r="RHJ3904" s="57"/>
      <c r="RHK3904" s="57"/>
      <c r="RHL3904" s="58"/>
      <c r="RHM3904" s="57"/>
      <c r="RHN3904" s="57"/>
      <c r="RHO3904" s="57"/>
      <c r="RHP3904" s="57"/>
      <c r="RHQ3904" s="57"/>
      <c r="RHR3904" s="56"/>
      <c r="RHS3904" s="57"/>
      <c r="RHT3904" s="64"/>
      <c r="RHU3904" s="64"/>
      <c r="RHV3904" s="64"/>
      <c r="RHW3904" s="64"/>
      <c r="RHX3904" s="62"/>
      <c r="RHY3904" s="63"/>
      <c r="RHZ3904" s="62"/>
      <c r="RIA3904" s="62"/>
      <c r="RIB3904" s="61"/>
      <c r="RIC3904" s="60"/>
      <c r="RID3904" s="59"/>
      <c r="RIE3904" s="57"/>
      <c r="RIF3904" s="57"/>
      <c r="RIG3904" s="57"/>
      <c r="RIH3904" s="57"/>
      <c r="RII3904" s="57"/>
      <c r="RIJ3904" s="57"/>
      <c r="RIK3904" s="57"/>
      <c r="RIL3904" s="57"/>
      <c r="RIM3904" s="58"/>
      <c r="RIN3904" s="57"/>
      <c r="RIO3904" s="57"/>
      <c r="RIP3904" s="57"/>
      <c r="RIQ3904" s="57"/>
      <c r="RIR3904" s="57"/>
      <c r="RIS3904" s="56"/>
      <c r="RIT3904" s="57"/>
      <c r="RIU3904" s="64"/>
      <c r="RIV3904" s="64"/>
      <c r="RIW3904" s="64"/>
      <c r="RIX3904" s="64"/>
      <c r="RIY3904" s="62"/>
      <c r="RIZ3904" s="63"/>
      <c r="RJA3904" s="62"/>
      <c r="RJB3904" s="62"/>
      <c r="RJC3904" s="61"/>
      <c r="RJD3904" s="60"/>
      <c r="RJE3904" s="59"/>
      <c r="RJF3904" s="57"/>
      <c r="RJG3904" s="57"/>
      <c r="RJH3904" s="57"/>
      <c r="RJI3904" s="57"/>
      <c r="RJJ3904" s="57"/>
      <c r="RJK3904" s="57"/>
      <c r="RJL3904" s="57"/>
      <c r="RJM3904" s="57"/>
      <c r="RJN3904" s="58"/>
      <c r="RJO3904" s="57"/>
      <c r="RJP3904" s="57"/>
      <c r="RJQ3904" s="57"/>
      <c r="RJR3904" s="57"/>
      <c r="RJS3904" s="57"/>
      <c r="RJT3904" s="56"/>
      <c r="RJU3904" s="57"/>
      <c r="RJV3904" s="64"/>
      <c r="RJW3904" s="64"/>
      <c r="RJX3904" s="64"/>
      <c r="RJY3904" s="64"/>
      <c r="RJZ3904" s="62"/>
      <c r="RKA3904" s="63"/>
      <c r="RKB3904" s="62"/>
      <c r="RKC3904" s="62"/>
      <c r="RKD3904" s="61"/>
      <c r="RKE3904" s="60"/>
      <c r="RKF3904" s="59"/>
      <c r="RKG3904" s="57"/>
      <c r="RKH3904" s="57"/>
      <c r="RKI3904" s="57"/>
      <c r="RKJ3904" s="57"/>
      <c r="RKK3904" s="57"/>
      <c r="RKL3904" s="57"/>
      <c r="RKM3904" s="57"/>
      <c r="RKN3904" s="57"/>
      <c r="RKO3904" s="58"/>
      <c r="RKP3904" s="57"/>
      <c r="RKQ3904" s="57"/>
      <c r="RKR3904" s="57"/>
      <c r="RKS3904" s="57"/>
      <c r="RKT3904" s="57"/>
      <c r="RKU3904" s="56"/>
      <c r="RKV3904" s="57"/>
      <c r="RKW3904" s="64"/>
      <c r="RKX3904" s="64"/>
      <c r="RKY3904" s="64"/>
      <c r="RKZ3904" s="64"/>
      <c r="RLA3904" s="62"/>
      <c r="RLB3904" s="63"/>
      <c r="RLC3904" s="62"/>
      <c r="RLD3904" s="62"/>
      <c r="RLE3904" s="61"/>
      <c r="RLF3904" s="60"/>
      <c r="RLG3904" s="59"/>
      <c r="RLH3904" s="57"/>
      <c r="RLI3904" s="57"/>
      <c r="RLJ3904" s="57"/>
      <c r="RLK3904" s="57"/>
      <c r="RLL3904" s="57"/>
      <c r="RLM3904" s="57"/>
      <c r="RLN3904" s="57"/>
      <c r="RLO3904" s="57"/>
      <c r="RLP3904" s="58"/>
      <c r="RLQ3904" s="57"/>
      <c r="RLR3904" s="57"/>
      <c r="RLS3904" s="57"/>
      <c r="RLT3904" s="57"/>
      <c r="RLU3904" s="57"/>
      <c r="RLV3904" s="56"/>
      <c r="RLW3904" s="57"/>
      <c r="RLX3904" s="64"/>
      <c r="RLY3904" s="64"/>
      <c r="RLZ3904" s="64"/>
      <c r="RMA3904" s="64"/>
      <c r="RMB3904" s="62"/>
      <c r="RMC3904" s="63"/>
      <c r="RMD3904" s="62"/>
      <c r="RME3904" s="62"/>
      <c r="RMF3904" s="61"/>
      <c r="RMG3904" s="60"/>
      <c r="RMH3904" s="59"/>
      <c r="RMI3904" s="57"/>
      <c r="RMJ3904" s="57"/>
      <c r="RMK3904" s="57"/>
      <c r="RML3904" s="57"/>
      <c r="RMM3904" s="57"/>
      <c r="RMN3904" s="57"/>
      <c r="RMO3904" s="57"/>
      <c r="RMP3904" s="57"/>
      <c r="RMQ3904" s="58"/>
      <c r="RMR3904" s="57"/>
      <c r="RMS3904" s="57"/>
      <c r="RMT3904" s="57"/>
      <c r="RMU3904" s="57"/>
      <c r="RMV3904" s="57"/>
      <c r="RMW3904" s="56"/>
      <c r="RMX3904" s="57"/>
      <c r="RMY3904" s="64"/>
      <c r="RMZ3904" s="64"/>
      <c r="RNA3904" s="64"/>
      <c r="RNB3904" s="64"/>
      <c r="RNC3904" s="62"/>
      <c r="RND3904" s="63"/>
      <c r="RNE3904" s="62"/>
      <c r="RNF3904" s="62"/>
      <c r="RNG3904" s="61"/>
      <c r="RNH3904" s="60"/>
      <c r="RNI3904" s="59"/>
      <c r="RNJ3904" s="57"/>
      <c r="RNK3904" s="57"/>
      <c r="RNL3904" s="57"/>
      <c r="RNM3904" s="57"/>
      <c r="RNN3904" s="57"/>
      <c r="RNO3904" s="57"/>
      <c r="RNP3904" s="57"/>
      <c r="RNQ3904" s="57"/>
      <c r="RNR3904" s="58"/>
      <c r="RNS3904" s="57"/>
      <c r="RNT3904" s="57"/>
      <c r="RNU3904" s="57"/>
      <c r="RNV3904" s="57"/>
      <c r="RNW3904" s="57"/>
      <c r="RNX3904" s="56"/>
      <c r="RNY3904" s="57"/>
      <c r="RNZ3904" s="64"/>
      <c r="ROA3904" s="64"/>
      <c r="ROB3904" s="64"/>
      <c r="ROC3904" s="64"/>
      <c r="ROD3904" s="62"/>
      <c r="ROE3904" s="63"/>
      <c r="ROF3904" s="62"/>
      <c r="ROG3904" s="62"/>
      <c r="ROH3904" s="61"/>
      <c r="ROI3904" s="60"/>
      <c r="ROJ3904" s="59"/>
      <c r="ROK3904" s="57"/>
      <c r="ROL3904" s="57"/>
      <c r="ROM3904" s="57"/>
      <c r="RON3904" s="57"/>
      <c r="ROO3904" s="57"/>
      <c r="ROP3904" s="57"/>
      <c r="ROQ3904" s="57"/>
      <c r="ROR3904" s="57"/>
      <c r="ROS3904" s="58"/>
      <c r="ROT3904" s="57"/>
      <c r="ROU3904" s="57"/>
      <c r="ROV3904" s="57"/>
      <c r="ROW3904" s="57"/>
      <c r="ROX3904" s="57"/>
      <c r="ROY3904" s="56"/>
      <c r="ROZ3904" s="57"/>
      <c r="RPA3904" s="64"/>
      <c r="RPB3904" s="64"/>
      <c r="RPC3904" s="64"/>
      <c r="RPD3904" s="64"/>
      <c r="RPE3904" s="62"/>
      <c r="RPF3904" s="63"/>
      <c r="RPG3904" s="62"/>
      <c r="RPH3904" s="62"/>
      <c r="RPI3904" s="61"/>
      <c r="RPJ3904" s="60"/>
      <c r="RPK3904" s="59"/>
      <c r="RPL3904" s="57"/>
      <c r="RPM3904" s="57"/>
      <c r="RPN3904" s="57"/>
      <c r="RPO3904" s="57"/>
      <c r="RPP3904" s="57"/>
      <c r="RPQ3904" s="57"/>
      <c r="RPR3904" s="57"/>
      <c r="RPS3904" s="57"/>
      <c r="RPT3904" s="58"/>
      <c r="RPU3904" s="57"/>
      <c r="RPV3904" s="57"/>
      <c r="RPW3904" s="57"/>
      <c r="RPX3904" s="57"/>
      <c r="RPY3904" s="57"/>
      <c r="RPZ3904" s="56"/>
      <c r="RQA3904" s="57"/>
      <c r="RQB3904" s="64"/>
      <c r="RQC3904" s="64"/>
      <c r="RQD3904" s="64"/>
      <c r="RQE3904" s="64"/>
      <c r="RQF3904" s="62"/>
      <c r="RQG3904" s="63"/>
      <c r="RQH3904" s="62"/>
      <c r="RQI3904" s="62"/>
      <c r="RQJ3904" s="61"/>
      <c r="RQK3904" s="60"/>
      <c r="RQL3904" s="59"/>
      <c r="RQM3904" s="57"/>
      <c r="RQN3904" s="57"/>
      <c r="RQO3904" s="57"/>
      <c r="RQP3904" s="57"/>
      <c r="RQQ3904" s="57"/>
      <c r="RQR3904" s="57"/>
      <c r="RQS3904" s="57"/>
      <c r="RQT3904" s="57"/>
      <c r="RQU3904" s="58"/>
      <c r="RQV3904" s="57"/>
      <c r="RQW3904" s="57"/>
      <c r="RQX3904" s="57"/>
      <c r="RQY3904" s="57"/>
      <c r="RQZ3904" s="57"/>
      <c r="RRA3904" s="56"/>
      <c r="RRB3904" s="57"/>
      <c r="RRC3904" s="64"/>
      <c r="RRD3904" s="64"/>
      <c r="RRE3904" s="64"/>
      <c r="RRF3904" s="64"/>
      <c r="RRG3904" s="62"/>
      <c r="RRH3904" s="63"/>
      <c r="RRI3904" s="62"/>
      <c r="RRJ3904" s="62"/>
      <c r="RRK3904" s="61"/>
      <c r="RRL3904" s="60"/>
      <c r="RRM3904" s="59"/>
      <c r="RRN3904" s="57"/>
      <c r="RRO3904" s="57"/>
      <c r="RRP3904" s="57"/>
      <c r="RRQ3904" s="57"/>
      <c r="RRR3904" s="57"/>
      <c r="RRS3904" s="57"/>
      <c r="RRT3904" s="57"/>
      <c r="RRU3904" s="57"/>
      <c r="RRV3904" s="58"/>
      <c r="RRW3904" s="57"/>
      <c r="RRX3904" s="57"/>
      <c r="RRY3904" s="57"/>
      <c r="RRZ3904" s="57"/>
      <c r="RSA3904" s="57"/>
      <c r="RSB3904" s="56"/>
      <c r="RSC3904" s="57"/>
      <c r="RSD3904" s="64"/>
      <c r="RSE3904" s="64"/>
      <c r="RSF3904" s="64"/>
      <c r="RSG3904" s="64"/>
      <c r="RSH3904" s="62"/>
      <c r="RSI3904" s="63"/>
      <c r="RSJ3904" s="62"/>
      <c r="RSK3904" s="62"/>
      <c r="RSL3904" s="61"/>
      <c r="RSM3904" s="60"/>
      <c r="RSN3904" s="59"/>
      <c r="RSO3904" s="57"/>
      <c r="RSP3904" s="57"/>
      <c r="RSQ3904" s="57"/>
      <c r="RSR3904" s="57"/>
      <c r="RSS3904" s="57"/>
      <c r="RST3904" s="57"/>
      <c r="RSU3904" s="57"/>
      <c r="RSV3904" s="57"/>
      <c r="RSW3904" s="58"/>
      <c r="RSX3904" s="57"/>
      <c r="RSY3904" s="57"/>
      <c r="RSZ3904" s="57"/>
      <c r="RTA3904" s="57"/>
      <c r="RTB3904" s="57"/>
      <c r="RTC3904" s="56"/>
      <c r="RTD3904" s="57"/>
      <c r="RTE3904" s="64"/>
      <c r="RTF3904" s="64"/>
      <c r="RTG3904" s="64"/>
      <c r="RTH3904" s="64"/>
      <c r="RTI3904" s="62"/>
      <c r="RTJ3904" s="63"/>
      <c r="RTK3904" s="62"/>
      <c r="RTL3904" s="62"/>
      <c r="RTM3904" s="61"/>
      <c r="RTN3904" s="60"/>
      <c r="RTO3904" s="59"/>
      <c r="RTP3904" s="57"/>
      <c r="RTQ3904" s="57"/>
      <c r="RTR3904" s="57"/>
      <c r="RTS3904" s="57"/>
      <c r="RTT3904" s="57"/>
      <c r="RTU3904" s="57"/>
      <c r="RTV3904" s="57"/>
      <c r="RTW3904" s="57"/>
      <c r="RTX3904" s="58"/>
      <c r="RTY3904" s="57"/>
      <c r="RTZ3904" s="57"/>
      <c r="RUA3904" s="57"/>
      <c r="RUB3904" s="57"/>
      <c r="RUC3904" s="57"/>
      <c r="RUD3904" s="56"/>
      <c r="RUE3904" s="57"/>
      <c r="RUF3904" s="64"/>
      <c r="RUG3904" s="64"/>
      <c r="RUH3904" s="64"/>
      <c r="RUI3904" s="64"/>
      <c r="RUJ3904" s="62"/>
      <c r="RUK3904" s="63"/>
      <c r="RUL3904" s="62"/>
      <c r="RUM3904" s="62"/>
      <c r="RUN3904" s="61"/>
      <c r="RUO3904" s="60"/>
      <c r="RUP3904" s="59"/>
      <c r="RUQ3904" s="57"/>
      <c r="RUR3904" s="57"/>
      <c r="RUS3904" s="57"/>
      <c r="RUT3904" s="57"/>
      <c r="RUU3904" s="57"/>
      <c r="RUV3904" s="57"/>
      <c r="RUW3904" s="57"/>
      <c r="RUX3904" s="57"/>
      <c r="RUY3904" s="58"/>
      <c r="RUZ3904" s="57"/>
      <c r="RVA3904" s="57"/>
      <c r="RVB3904" s="57"/>
      <c r="RVC3904" s="57"/>
      <c r="RVD3904" s="57"/>
      <c r="RVE3904" s="56"/>
      <c r="RVF3904" s="57"/>
      <c r="RVG3904" s="64"/>
      <c r="RVH3904" s="64"/>
      <c r="RVI3904" s="64"/>
      <c r="RVJ3904" s="64"/>
      <c r="RVK3904" s="62"/>
      <c r="RVL3904" s="63"/>
      <c r="RVM3904" s="62"/>
      <c r="RVN3904" s="62"/>
      <c r="RVO3904" s="61"/>
      <c r="RVP3904" s="60"/>
      <c r="RVQ3904" s="59"/>
      <c r="RVR3904" s="57"/>
      <c r="RVS3904" s="57"/>
      <c r="RVT3904" s="57"/>
      <c r="RVU3904" s="57"/>
      <c r="RVV3904" s="57"/>
      <c r="RVW3904" s="57"/>
      <c r="RVX3904" s="57"/>
      <c r="RVY3904" s="57"/>
      <c r="RVZ3904" s="58"/>
      <c r="RWA3904" s="57"/>
      <c r="RWB3904" s="57"/>
      <c r="RWC3904" s="57"/>
      <c r="RWD3904" s="57"/>
      <c r="RWE3904" s="57"/>
      <c r="RWF3904" s="56"/>
      <c r="RWG3904" s="57"/>
      <c r="RWH3904" s="64"/>
      <c r="RWI3904" s="64"/>
      <c r="RWJ3904" s="64"/>
      <c r="RWK3904" s="64"/>
      <c r="RWL3904" s="62"/>
      <c r="RWM3904" s="63"/>
      <c r="RWN3904" s="62"/>
      <c r="RWO3904" s="62"/>
      <c r="RWP3904" s="61"/>
      <c r="RWQ3904" s="60"/>
      <c r="RWR3904" s="59"/>
      <c r="RWS3904" s="57"/>
      <c r="RWT3904" s="57"/>
      <c r="RWU3904" s="57"/>
      <c r="RWV3904" s="57"/>
      <c r="RWW3904" s="57"/>
      <c r="RWX3904" s="57"/>
      <c r="RWY3904" s="57"/>
      <c r="RWZ3904" s="57"/>
      <c r="RXA3904" s="58"/>
      <c r="RXB3904" s="57"/>
      <c r="RXC3904" s="57"/>
      <c r="RXD3904" s="57"/>
      <c r="RXE3904" s="57"/>
      <c r="RXF3904" s="57"/>
      <c r="RXG3904" s="56"/>
      <c r="RXH3904" s="57"/>
      <c r="RXI3904" s="64"/>
      <c r="RXJ3904" s="64"/>
      <c r="RXK3904" s="64"/>
      <c r="RXL3904" s="64"/>
      <c r="RXM3904" s="62"/>
      <c r="RXN3904" s="63"/>
      <c r="RXO3904" s="62"/>
      <c r="RXP3904" s="62"/>
      <c r="RXQ3904" s="61"/>
      <c r="RXR3904" s="60"/>
      <c r="RXS3904" s="59"/>
      <c r="RXT3904" s="57"/>
      <c r="RXU3904" s="57"/>
      <c r="RXV3904" s="57"/>
      <c r="RXW3904" s="57"/>
      <c r="RXX3904" s="57"/>
      <c r="RXY3904" s="57"/>
      <c r="RXZ3904" s="57"/>
      <c r="RYA3904" s="57"/>
      <c r="RYB3904" s="58"/>
      <c r="RYC3904" s="57"/>
      <c r="RYD3904" s="57"/>
      <c r="RYE3904" s="57"/>
      <c r="RYF3904" s="57"/>
      <c r="RYG3904" s="57"/>
      <c r="RYH3904" s="56"/>
      <c r="RYI3904" s="57"/>
      <c r="RYJ3904" s="64"/>
      <c r="RYK3904" s="64"/>
      <c r="RYL3904" s="64"/>
      <c r="RYM3904" s="64"/>
      <c r="RYN3904" s="62"/>
      <c r="RYO3904" s="63"/>
      <c r="RYP3904" s="62"/>
      <c r="RYQ3904" s="62"/>
      <c r="RYR3904" s="61"/>
      <c r="RYS3904" s="60"/>
      <c r="RYT3904" s="59"/>
      <c r="RYU3904" s="57"/>
      <c r="RYV3904" s="57"/>
      <c r="RYW3904" s="57"/>
      <c r="RYX3904" s="57"/>
      <c r="RYY3904" s="57"/>
      <c r="RYZ3904" s="57"/>
      <c r="RZA3904" s="57"/>
      <c r="RZB3904" s="57"/>
      <c r="RZC3904" s="58"/>
      <c r="RZD3904" s="57"/>
      <c r="RZE3904" s="57"/>
      <c r="RZF3904" s="57"/>
      <c r="RZG3904" s="57"/>
      <c r="RZH3904" s="57"/>
      <c r="RZI3904" s="56"/>
      <c r="RZJ3904" s="57"/>
      <c r="RZK3904" s="64"/>
      <c r="RZL3904" s="64"/>
      <c r="RZM3904" s="64"/>
      <c r="RZN3904" s="64"/>
      <c r="RZO3904" s="62"/>
      <c r="RZP3904" s="63"/>
      <c r="RZQ3904" s="62"/>
      <c r="RZR3904" s="62"/>
      <c r="RZS3904" s="61"/>
      <c r="RZT3904" s="60"/>
      <c r="RZU3904" s="59"/>
      <c r="RZV3904" s="57"/>
      <c r="RZW3904" s="57"/>
      <c r="RZX3904" s="57"/>
      <c r="RZY3904" s="57"/>
      <c r="RZZ3904" s="57"/>
      <c r="SAA3904" s="57"/>
      <c r="SAB3904" s="57"/>
      <c r="SAC3904" s="57"/>
      <c r="SAD3904" s="58"/>
      <c r="SAE3904" s="57"/>
      <c r="SAF3904" s="57"/>
      <c r="SAG3904" s="57"/>
      <c r="SAH3904" s="57"/>
      <c r="SAI3904" s="57"/>
      <c r="SAJ3904" s="56"/>
      <c r="SAK3904" s="57"/>
      <c r="SAL3904" s="64"/>
      <c r="SAM3904" s="64"/>
      <c r="SAN3904" s="64"/>
      <c r="SAO3904" s="64"/>
      <c r="SAP3904" s="62"/>
      <c r="SAQ3904" s="63"/>
      <c r="SAR3904" s="62"/>
      <c r="SAS3904" s="62"/>
      <c r="SAT3904" s="61"/>
      <c r="SAU3904" s="60"/>
      <c r="SAV3904" s="59"/>
      <c r="SAW3904" s="57"/>
      <c r="SAX3904" s="57"/>
      <c r="SAY3904" s="57"/>
      <c r="SAZ3904" s="57"/>
      <c r="SBA3904" s="57"/>
      <c r="SBB3904" s="57"/>
      <c r="SBC3904" s="57"/>
      <c r="SBD3904" s="57"/>
      <c r="SBE3904" s="58"/>
      <c r="SBF3904" s="57"/>
      <c r="SBG3904" s="57"/>
      <c r="SBH3904" s="57"/>
      <c r="SBI3904" s="57"/>
      <c r="SBJ3904" s="57"/>
      <c r="SBK3904" s="56"/>
      <c r="SBL3904" s="57"/>
      <c r="SBM3904" s="64"/>
      <c r="SBN3904" s="64"/>
      <c r="SBO3904" s="64"/>
      <c r="SBP3904" s="64"/>
      <c r="SBQ3904" s="62"/>
      <c r="SBR3904" s="63"/>
      <c r="SBS3904" s="62"/>
      <c r="SBT3904" s="62"/>
      <c r="SBU3904" s="61"/>
      <c r="SBV3904" s="60"/>
      <c r="SBW3904" s="59"/>
      <c r="SBX3904" s="57"/>
      <c r="SBY3904" s="57"/>
      <c r="SBZ3904" s="57"/>
      <c r="SCA3904" s="57"/>
      <c r="SCB3904" s="57"/>
      <c r="SCC3904" s="57"/>
      <c r="SCD3904" s="57"/>
      <c r="SCE3904" s="57"/>
      <c r="SCF3904" s="58"/>
      <c r="SCG3904" s="57"/>
      <c r="SCH3904" s="57"/>
      <c r="SCI3904" s="57"/>
      <c r="SCJ3904" s="57"/>
      <c r="SCK3904" s="57"/>
      <c r="SCL3904" s="56"/>
      <c r="SCM3904" s="57"/>
      <c r="SCN3904" s="64"/>
      <c r="SCO3904" s="64"/>
      <c r="SCP3904" s="64"/>
      <c r="SCQ3904" s="64"/>
      <c r="SCR3904" s="62"/>
      <c r="SCS3904" s="63"/>
      <c r="SCT3904" s="62"/>
      <c r="SCU3904" s="62"/>
      <c r="SCV3904" s="61"/>
      <c r="SCW3904" s="60"/>
      <c r="SCX3904" s="59"/>
      <c r="SCY3904" s="57"/>
      <c r="SCZ3904" s="57"/>
      <c r="SDA3904" s="57"/>
      <c r="SDB3904" s="57"/>
      <c r="SDC3904" s="57"/>
      <c r="SDD3904" s="57"/>
      <c r="SDE3904" s="57"/>
      <c r="SDF3904" s="57"/>
      <c r="SDG3904" s="58"/>
      <c r="SDH3904" s="57"/>
      <c r="SDI3904" s="57"/>
      <c r="SDJ3904" s="57"/>
      <c r="SDK3904" s="57"/>
      <c r="SDL3904" s="57"/>
      <c r="SDM3904" s="56"/>
      <c r="SDN3904" s="57"/>
      <c r="SDO3904" s="64"/>
      <c r="SDP3904" s="64"/>
      <c r="SDQ3904" s="64"/>
      <c r="SDR3904" s="64"/>
      <c r="SDS3904" s="62"/>
      <c r="SDT3904" s="63"/>
      <c r="SDU3904" s="62"/>
      <c r="SDV3904" s="62"/>
      <c r="SDW3904" s="61"/>
      <c r="SDX3904" s="60"/>
      <c r="SDY3904" s="59"/>
      <c r="SDZ3904" s="57"/>
      <c r="SEA3904" s="57"/>
      <c r="SEB3904" s="57"/>
      <c r="SEC3904" s="57"/>
      <c r="SED3904" s="57"/>
      <c r="SEE3904" s="57"/>
      <c r="SEF3904" s="57"/>
      <c r="SEG3904" s="57"/>
      <c r="SEH3904" s="58"/>
      <c r="SEI3904" s="57"/>
      <c r="SEJ3904" s="57"/>
      <c r="SEK3904" s="57"/>
      <c r="SEL3904" s="57"/>
      <c r="SEM3904" s="57"/>
      <c r="SEN3904" s="56"/>
      <c r="SEO3904" s="57"/>
      <c r="SEP3904" s="64"/>
      <c r="SEQ3904" s="64"/>
      <c r="SER3904" s="64"/>
      <c r="SES3904" s="64"/>
      <c r="SET3904" s="62"/>
      <c r="SEU3904" s="63"/>
      <c r="SEV3904" s="62"/>
      <c r="SEW3904" s="62"/>
      <c r="SEX3904" s="61"/>
      <c r="SEY3904" s="60"/>
      <c r="SEZ3904" s="59"/>
      <c r="SFA3904" s="57"/>
      <c r="SFB3904" s="57"/>
      <c r="SFC3904" s="57"/>
      <c r="SFD3904" s="57"/>
      <c r="SFE3904" s="57"/>
      <c r="SFF3904" s="57"/>
      <c r="SFG3904" s="57"/>
      <c r="SFH3904" s="57"/>
      <c r="SFI3904" s="58"/>
      <c r="SFJ3904" s="57"/>
      <c r="SFK3904" s="57"/>
      <c r="SFL3904" s="57"/>
      <c r="SFM3904" s="57"/>
      <c r="SFN3904" s="57"/>
      <c r="SFO3904" s="56"/>
      <c r="SFP3904" s="57"/>
      <c r="SFQ3904" s="64"/>
      <c r="SFR3904" s="64"/>
      <c r="SFS3904" s="64"/>
      <c r="SFT3904" s="64"/>
      <c r="SFU3904" s="62"/>
      <c r="SFV3904" s="63"/>
      <c r="SFW3904" s="62"/>
      <c r="SFX3904" s="62"/>
      <c r="SFY3904" s="61"/>
      <c r="SFZ3904" s="60"/>
      <c r="SGA3904" s="59"/>
      <c r="SGB3904" s="57"/>
      <c r="SGC3904" s="57"/>
      <c r="SGD3904" s="57"/>
      <c r="SGE3904" s="57"/>
      <c r="SGF3904" s="57"/>
      <c r="SGG3904" s="57"/>
      <c r="SGH3904" s="57"/>
      <c r="SGI3904" s="57"/>
      <c r="SGJ3904" s="58"/>
      <c r="SGK3904" s="57"/>
      <c r="SGL3904" s="57"/>
      <c r="SGM3904" s="57"/>
      <c r="SGN3904" s="57"/>
      <c r="SGO3904" s="57"/>
      <c r="SGP3904" s="56"/>
      <c r="SGQ3904" s="57"/>
      <c r="SGR3904" s="64"/>
      <c r="SGS3904" s="64"/>
      <c r="SGT3904" s="64"/>
      <c r="SGU3904" s="64"/>
      <c r="SGV3904" s="62"/>
      <c r="SGW3904" s="63"/>
      <c r="SGX3904" s="62"/>
      <c r="SGY3904" s="62"/>
      <c r="SGZ3904" s="61"/>
      <c r="SHA3904" s="60"/>
      <c r="SHB3904" s="59"/>
      <c r="SHC3904" s="57"/>
      <c r="SHD3904" s="57"/>
      <c r="SHE3904" s="57"/>
      <c r="SHF3904" s="57"/>
      <c r="SHG3904" s="57"/>
      <c r="SHH3904" s="57"/>
      <c r="SHI3904" s="57"/>
      <c r="SHJ3904" s="57"/>
      <c r="SHK3904" s="58"/>
      <c r="SHL3904" s="57"/>
      <c r="SHM3904" s="57"/>
      <c r="SHN3904" s="57"/>
      <c r="SHO3904" s="57"/>
      <c r="SHP3904" s="57"/>
      <c r="SHQ3904" s="56"/>
      <c r="SHR3904" s="57"/>
      <c r="SHS3904" s="64"/>
      <c r="SHT3904" s="64"/>
      <c r="SHU3904" s="64"/>
      <c r="SHV3904" s="64"/>
      <c r="SHW3904" s="62"/>
      <c r="SHX3904" s="63"/>
      <c r="SHY3904" s="62"/>
      <c r="SHZ3904" s="62"/>
      <c r="SIA3904" s="61"/>
      <c r="SIB3904" s="60"/>
      <c r="SIC3904" s="59"/>
      <c r="SID3904" s="57"/>
      <c r="SIE3904" s="57"/>
      <c r="SIF3904" s="57"/>
      <c r="SIG3904" s="57"/>
      <c r="SIH3904" s="57"/>
      <c r="SII3904" s="57"/>
      <c r="SIJ3904" s="57"/>
      <c r="SIK3904" s="57"/>
      <c r="SIL3904" s="58"/>
      <c r="SIM3904" s="57"/>
      <c r="SIN3904" s="57"/>
      <c r="SIO3904" s="57"/>
      <c r="SIP3904" s="57"/>
      <c r="SIQ3904" s="57"/>
      <c r="SIR3904" s="56"/>
      <c r="SIS3904" s="57"/>
      <c r="SIT3904" s="64"/>
      <c r="SIU3904" s="64"/>
      <c r="SIV3904" s="64"/>
      <c r="SIW3904" s="64"/>
      <c r="SIX3904" s="62"/>
      <c r="SIY3904" s="63"/>
      <c r="SIZ3904" s="62"/>
      <c r="SJA3904" s="62"/>
      <c r="SJB3904" s="61"/>
      <c r="SJC3904" s="60"/>
      <c r="SJD3904" s="59"/>
      <c r="SJE3904" s="57"/>
      <c r="SJF3904" s="57"/>
      <c r="SJG3904" s="57"/>
      <c r="SJH3904" s="57"/>
      <c r="SJI3904" s="57"/>
      <c r="SJJ3904" s="57"/>
      <c r="SJK3904" s="57"/>
      <c r="SJL3904" s="57"/>
      <c r="SJM3904" s="58"/>
      <c r="SJN3904" s="57"/>
      <c r="SJO3904" s="57"/>
      <c r="SJP3904" s="57"/>
      <c r="SJQ3904" s="57"/>
      <c r="SJR3904" s="57"/>
      <c r="SJS3904" s="56"/>
      <c r="SJT3904" s="57"/>
      <c r="SJU3904" s="64"/>
      <c r="SJV3904" s="64"/>
      <c r="SJW3904" s="64"/>
      <c r="SJX3904" s="64"/>
      <c r="SJY3904" s="62"/>
      <c r="SJZ3904" s="63"/>
      <c r="SKA3904" s="62"/>
      <c r="SKB3904" s="62"/>
      <c r="SKC3904" s="61"/>
      <c r="SKD3904" s="60"/>
      <c r="SKE3904" s="59"/>
      <c r="SKF3904" s="57"/>
      <c r="SKG3904" s="57"/>
      <c r="SKH3904" s="57"/>
      <c r="SKI3904" s="57"/>
      <c r="SKJ3904" s="57"/>
      <c r="SKK3904" s="57"/>
      <c r="SKL3904" s="57"/>
      <c r="SKM3904" s="57"/>
      <c r="SKN3904" s="58"/>
      <c r="SKO3904" s="57"/>
      <c r="SKP3904" s="57"/>
      <c r="SKQ3904" s="57"/>
      <c r="SKR3904" s="57"/>
      <c r="SKS3904" s="57"/>
      <c r="SKT3904" s="56"/>
      <c r="SKU3904" s="57"/>
      <c r="SKV3904" s="64"/>
      <c r="SKW3904" s="64"/>
      <c r="SKX3904" s="64"/>
      <c r="SKY3904" s="64"/>
      <c r="SKZ3904" s="62"/>
      <c r="SLA3904" s="63"/>
      <c r="SLB3904" s="62"/>
      <c r="SLC3904" s="62"/>
      <c r="SLD3904" s="61"/>
      <c r="SLE3904" s="60"/>
      <c r="SLF3904" s="59"/>
      <c r="SLG3904" s="57"/>
      <c r="SLH3904" s="57"/>
      <c r="SLI3904" s="57"/>
      <c r="SLJ3904" s="57"/>
      <c r="SLK3904" s="57"/>
      <c r="SLL3904" s="57"/>
      <c r="SLM3904" s="57"/>
      <c r="SLN3904" s="57"/>
      <c r="SLO3904" s="58"/>
      <c r="SLP3904" s="57"/>
      <c r="SLQ3904" s="57"/>
      <c r="SLR3904" s="57"/>
      <c r="SLS3904" s="57"/>
      <c r="SLT3904" s="57"/>
      <c r="SLU3904" s="56"/>
      <c r="SLV3904" s="57"/>
      <c r="SLW3904" s="64"/>
      <c r="SLX3904" s="64"/>
      <c r="SLY3904" s="64"/>
      <c r="SLZ3904" s="64"/>
      <c r="SMA3904" s="62"/>
      <c r="SMB3904" s="63"/>
      <c r="SMC3904" s="62"/>
      <c r="SMD3904" s="62"/>
      <c r="SME3904" s="61"/>
      <c r="SMF3904" s="60"/>
      <c r="SMG3904" s="59"/>
      <c r="SMH3904" s="57"/>
      <c r="SMI3904" s="57"/>
      <c r="SMJ3904" s="57"/>
      <c r="SMK3904" s="57"/>
      <c r="SML3904" s="57"/>
      <c r="SMM3904" s="57"/>
      <c r="SMN3904" s="57"/>
      <c r="SMO3904" s="57"/>
      <c r="SMP3904" s="58"/>
      <c r="SMQ3904" s="57"/>
      <c r="SMR3904" s="57"/>
      <c r="SMS3904" s="57"/>
      <c r="SMT3904" s="57"/>
      <c r="SMU3904" s="57"/>
      <c r="SMV3904" s="56"/>
      <c r="SMW3904" s="57"/>
      <c r="SMX3904" s="64"/>
      <c r="SMY3904" s="64"/>
      <c r="SMZ3904" s="64"/>
      <c r="SNA3904" s="64"/>
      <c r="SNB3904" s="62"/>
      <c r="SNC3904" s="63"/>
      <c r="SND3904" s="62"/>
      <c r="SNE3904" s="62"/>
      <c r="SNF3904" s="61"/>
      <c r="SNG3904" s="60"/>
      <c r="SNH3904" s="59"/>
      <c r="SNI3904" s="57"/>
      <c r="SNJ3904" s="57"/>
      <c r="SNK3904" s="57"/>
      <c r="SNL3904" s="57"/>
      <c r="SNM3904" s="57"/>
      <c r="SNN3904" s="57"/>
      <c r="SNO3904" s="57"/>
      <c r="SNP3904" s="57"/>
      <c r="SNQ3904" s="58"/>
      <c r="SNR3904" s="57"/>
      <c r="SNS3904" s="57"/>
      <c r="SNT3904" s="57"/>
      <c r="SNU3904" s="57"/>
      <c r="SNV3904" s="57"/>
      <c r="SNW3904" s="56"/>
      <c r="SNX3904" s="57"/>
      <c r="SNY3904" s="64"/>
      <c r="SNZ3904" s="64"/>
      <c r="SOA3904" s="64"/>
      <c r="SOB3904" s="64"/>
      <c r="SOC3904" s="62"/>
      <c r="SOD3904" s="63"/>
      <c r="SOE3904" s="62"/>
      <c r="SOF3904" s="62"/>
      <c r="SOG3904" s="61"/>
      <c r="SOH3904" s="60"/>
      <c r="SOI3904" s="59"/>
      <c r="SOJ3904" s="57"/>
      <c r="SOK3904" s="57"/>
      <c r="SOL3904" s="57"/>
      <c r="SOM3904" s="57"/>
      <c r="SON3904" s="57"/>
      <c r="SOO3904" s="57"/>
      <c r="SOP3904" s="57"/>
      <c r="SOQ3904" s="57"/>
      <c r="SOR3904" s="58"/>
      <c r="SOS3904" s="57"/>
      <c r="SOT3904" s="57"/>
      <c r="SOU3904" s="57"/>
      <c r="SOV3904" s="57"/>
      <c r="SOW3904" s="57"/>
      <c r="SOX3904" s="56"/>
      <c r="SOY3904" s="57"/>
      <c r="SOZ3904" s="64"/>
      <c r="SPA3904" s="64"/>
      <c r="SPB3904" s="64"/>
      <c r="SPC3904" s="64"/>
      <c r="SPD3904" s="62"/>
      <c r="SPE3904" s="63"/>
      <c r="SPF3904" s="62"/>
      <c r="SPG3904" s="62"/>
      <c r="SPH3904" s="61"/>
      <c r="SPI3904" s="60"/>
      <c r="SPJ3904" s="59"/>
      <c r="SPK3904" s="57"/>
      <c r="SPL3904" s="57"/>
      <c r="SPM3904" s="57"/>
      <c r="SPN3904" s="57"/>
      <c r="SPO3904" s="57"/>
      <c r="SPP3904" s="57"/>
      <c r="SPQ3904" s="57"/>
      <c r="SPR3904" s="57"/>
      <c r="SPS3904" s="58"/>
      <c r="SPT3904" s="57"/>
      <c r="SPU3904" s="57"/>
      <c r="SPV3904" s="57"/>
      <c r="SPW3904" s="57"/>
      <c r="SPX3904" s="57"/>
      <c r="SPY3904" s="56"/>
      <c r="SPZ3904" s="57"/>
      <c r="SQA3904" s="64"/>
      <c r="SQB3904" s="64"/>
      <c r="SQC3904" s="64"/>
      <c r="SQD3904" s="64"/>
      <c r="SQE3904" s="62"/>
      <c r="SQF3904" s="63"/>
      <c r="SQG3904" s="62"/>
      <c r="SQH3904" s="62"/>
      <c r="SQI3904" s="61"/>
      <c r="SQJ3904" s="60"/>
      <c r="SQK3904" s="59"/>
      <c r="SQL3904" s="57"/>
      <c r="SQM3904" s="57"/>
      <c r="SQN3904" s="57"/>
      <c r="SQO3904" s="57"/>
      <c r="SQP3904" s="57"/>
      <c r="SQQ3904" s="57"/>
      <c r="SQR3904" s="57"/>
      <c r="SQS3904" s="57"/>
      <c r="SQT3904" s="58"/>
      <c r="SQU3904" s="57"/>
      <c r="SQV3904" s="57"/>
      <c r="SQW3904" s="57"/>
      <c r="SQX3904" s="57"/>
      <c r="SQY3904" s="57"/>
      <c r="SQZ3904" s="56"/>
      <c r="SRA3904" s="57"/>
      <c r="SRB3904" s="64"/>
      <c r="SRC3904" s="64"/>
      <c r="SRD3904" s="64"/>
      <c r="SRE3904" s="64"/>
      <c r="SRF3904" s="62"/>
      <c r="SRG3904" s="63"/>
      <c r="SRH3904" s="62"/>
      <c r="SRI3904" s="62"/>
      <c r="SRJ3904" s="61"/>
      <c r="SRK3904" s="60"/>
      <c r="SRL3904" s="59"/>
      <c r="SRM3904" s="57"/>
      <c r="SRN3904" s="57"/>
      <c r="SRO3904" s="57"/>
      <c r="SRP3904" s="57"/>
      <c r="SRQ3904" s="57"/>
      <c r="SRR3904" s="57"/>
      <c r="SRS3904" s="57"/>
      <c r="SRT3904" s="57"/>
      <c r="SRU3904" s="58"/>
      <c r="SRV3904" s="57"/>
      <c r="SRW3904" s="57"/>
      <c r="SRX3904" s="57"/>
      <c r="SRY3904" s="57"/>
      <c r="SRZ3904" s="57"/>
      <c r="SSA3904" s="56"/>
      <c r="SSB3904" s="57"/>
      <c r="SSC3904" s="64"/>
      <c r="SSD3904" s="64"/>
      <c r="SSE3904" s="64"/>
      <c r="SSF3904" s="64"/>
      <c r="SSG3904" s="62"/>
      <c r="SSH3904" s="63"/>
      <c r="SSI3904" s="62"/>
      <c r="SSJ3904" s="62"/>
      <c r="SSK3904" s="61"/>
      <c r="SSL3904" s="60"/>
      <c r="SSM3904" s="59"/>
      <c r="SSN3904" s="57"/>
      <c r="SSO3904" s="57"/>
      <c r="SSP3904" s="57"/>
      <c r="SSQ3904" s="57"/>
      <c r="SSR3904" s="57"/>
      <c r="SSS3904" s="57"/>
      <c r="SST3904" s="57"/>
      <c r="SSU3904" s="57"/>
      <c r="SSV3904" s="58"/>
      <c r="SSW3904" s="57"/>
      <c r="SSX3904" s="57"/>
      <c r="SSY3904" s="57"/>
      <c r="SSZ3904" s="57"/>
      <c r="STA3904" s="57"/>
      <c r="STB3904" s="56"/>
      <c r="STC3904" s="57"/>
      <c r="STD3904" s="64"/>
      <c r="STE3904" s="64"/>
      <c r="STF3904" s="64"/>
      <c r="STG3904" s="64"/>
      <c r="STH3904" s="62"/>
      <c r="STI3904" s="63"/>
      <c r="STJ3904" s="62"/>
      <c r="STK3904" s="62"/>
      <c r="STL3904" s="61"/>
      <c r="STM3904" s="60"/>
      <c r="STN3904" s="59"/>
      <c r="STO3904" s="57"/>
      <c r="STP3904" s="57"/>
      <c r="STQ3904" s="57"/>
      <c r="STR3904" s="57"/>
      <c r="STS3904" s="57"/>
      <c r="STT3904" s="57"/>
      <c r="STU3904" s="57"/>
      <c r="STV3904" s="57"/>
      <c r="STW3904" s="58"/>
      <c r="STX3904" s="57"/>
      <c r="STY3904" s="57"/>
      <c r="STZ3904" s="57"/>
      <c r="SUA3904" s="57"/>
      <c r="SUB3904" s="57"/>
      <c r="SUC3904" s="56"/>
      <c r="SUD3904" s="57"/>
      <c r="SUE3904" s="64"/>
      <c r="SUF3904" s="64"/>
      <c r="SUG3904" s="64"/>
      <c r="SUH3904" s="64"/>
      <c r="SUI3904" s="62"/>
      <c r="SUJ3904" s="63"/>
      <c r="SUK3904" s="62"/>
      <c r="SUL3904" s="62"/>
      <c r="SUM3904" s="61"/>
      <c r="SUN3904" s="60"/>
      <c r="SUO3904" s="59"/>
      <c r="SUP3904" s="57"/>
      <c r="SUQ3904" s="57"/>
      <c r="SUR3904" s="57"/>
      <c r="SUS3904" s="57"/>
      <c r="SUT3904" s="57"/>
      <c r="SUU3904" s="57"/>
      <c r="SUV3904" s="57"/>
      <c r="SUW3904" s="57"/>
      <c r="SUX3904" s="58"/>
      <c r="SUY3904" s="57"/>
      <c r="SUZ3904" s="57"/>
      <c r="SVA3904" s="57"/>
      <c r="SVB3904" s="57"/>
      <c r="SVC3904" s="57"/>
      <c r="SVD3904" s="56"/>
      <c r="SVE3904" s="57"/>
      <c r="SVF3904" s="64"/>
      <c r="SVG3904" s="64"/>
      <c r="SVH3904" s="64"/>
      <c r="SVI3904" s="64"/>
      <c r="SVJ3904" s="62"/>
      <c r="SVK3904" s="63"/>
      <c r="SVL3904" s="62"/>
      <c r="SVM3904" s="62"/>
      <c r="SVN3904" s="61"/>
      <c r="SVO3904" s="60"/>
      <c r="SVP3904" s="59"/>
      <c r="SVQ3904" s="57"/>
      <c r="SVR3904" s="57"/>
      <c r="SVS3904" s="57"/>
      <c r="SVT3904" s="57"/>
      <c r="SVU3904" s="57"/>
      <c r="SVV3904" s="57"/>
      <c r="SVW3904" s="57"/>
      <c r="SVX3904" s="57"/>
      <c r="SVY3904" s="58"/>
      <c r="SVZ3904" s="57"/>
      <c r="SWA3904" s="57"/>
      <c r="SWB3904" s="57"/>
      <c r="SWC3904" s="57"/>
      <c r="SWD3904" s="57"/>
      <c r="SWE3904" s="56"/>
      <c r="SWF3904" s="57"/>
      <c r="SWG3904" s="64"/>
      <c r="SWH3904" s="64"/>
      <c r="SWI3904" s="64"/>
      <c r="SWJ3904" s="64"/>
      <c r="SWK3904" s="62"/>
      <c r="SWL3904" s="63"/>
      <c r="SWM3904" s="62"/>
      <c r="SWN3904" s="62"/>
      <c r="SWO3904" s="61"/>
      <c r="SWP3904" s="60"/>
      <c r="SWQ3904" s="59"/>
      <c r="SWR3904" s="57"/>
      <c r="SWS3904" s="57"/>
      <c r="SWT3904" s="57"/>
      <c r="SWU3904" s="57"/>
      <c r="SWV3904" s="57"/>
      <c r="SWW3904" s="57"/>
      <c r="SWX3904" s="57"/>
      <c r="SWY3904" s="57"/>
      <c r="SWZ3904" s="58"/>
      <c r="SXA3904" s="57"/>
      <c r="SXB3904" s="57"/>
      <c r="SXC3904" s="57"/>
      <c r="SXD3904" s="57"/>
      <c r="SXE3904" s="57"/>
      <c r="SXF3904" s="56"/>
      <c r="SXG3904" s="57"/>
      <c r="SXH3904" s="64"/>
      <c r="SXI3904" s="64"/>
      <c r="SXJ3904" s="64"/>
      <c r="SXK3904" s="64"/>
      <c r="SXL3904" s="62"/>
      <c r="SXM3904" s="63"/>
      <c r="SXN3904" s="62"/>
      <c r="SXO3904" s="62"/>
      <c r="SXP3904" s="61"/>
      <c r="SXQ3904" s="60"/>
      <c r="SXR3904" s="59"/>
      <c r="SXS3904" s="57"/>
      <c r="SXT3904" s="57"/>
      <c r="SXU3904" s="57"/>
      <c r="SXV3904" s="57"/>
      <c r="SXW3904" s="57"/>
      <c r="SXX3904" s="57"/>
      <c r="SXY3904" s="57"/>
      <c r="SXZ3904" s="57"/>
      <c r="SYA3904" s="58"/>
      <c r="SYB3904" s="57"/>
      <c r="SYC3904" s="57"/>
      <c r="SYD3904" s="57"/>
      <c r="SYE3904" s="57"/>
      <c r="SYF3904" s="57"/>
      <c r="SYG3904" s="56"/>
      <c r="SYH3904" s="57"/>
      <c r="SYI3904" s="64"/>
      <c r="SYJ3904" s="64"/>
      <c r="SYK3904" s="64"/>
      <c r="SYL3904" s="64"/>
      <c r="SYM3904" s="62"/>
      <c r="SYN3904" s="63"/>
      <c r="SYO3904" s="62"/>
      <c r="SYP3904" s="62"/>
      <c r="SYQ3904" s="61"/>
      <c r="SYR3904" s="60"/>
      <c r="SYS3904" s="59"/>
      <c r="SYT3904" s="57"/>
      <c r="SYU3904" s="57"/>
      <c r="SYV3904" s="57"/>
      <c r="SYW3904" s="57"/>
      <c r="SYX3904" s="57"/>
      <c r="SYY3904" s="57"/>
      <c r="SYZ3904" s="57"/>
      <c r="SZA3904" s="57"/>
      <c r="SZB3904" s="58"/>
      <c r="SZC3904" s="57"/>
      <c r="SZD3904" s="57"/>
      <c r="SZE3904" s="57"/>
      <c r="SZF3904" s="57"/>
      <c r="SZG3904" s="57"/>
      <c r="SZH3904" s="56"/>
      <c r="SZI3904" s="57"/>
      <c r="SZJ3904" s="64"/>
      <c r="SZK3904" s="64"/>
      <c r="SZL3904" s="64"/>
      <c r="SZM3904" s="64"/>
      <c r="SZN3904" s="62"/>
      <c r="SZO3904" s="63"/>
      <c r="SZP3904" s="62"/>
      <c r="SZQ3904" s="62"/>
      <c r="SZR3904" s="61"/>
      <c r="SZS3904" s="60"/>
      <c r="SZT3904" s="59"/>
      <c r="SZU3904" s="57"/>
      <c r="SZV3904" s="57"/>
      <c r="SZW3904" s="57"/>
      <c r="SZX3904" s="57"/>
      <c r="SZY3904" s="57"/>
      <c r="SZZ3904" s="57"/>
      <c r="TAA3904" s="57"/>
      <c r="TAB3904" s="57"/>
      <c r="TAC3904" s="58"/>
      <c r="TAD3904" s="57"/>
      <c r="TAE3904" s="57"/>
      <c r="TAF3904" s="57"/>
      <c r="TAG3904" s="57"/>
      <c r="TAH3904" s="57"/>
      <c r="TAI3904" s="56"/>
      <c r="TAJ3904" s="57"/>
      <c r="TAK3904" s="64"/>
      <c r="TAL3904" s="64"/>
      <c r="TAM3904" s="64"/>
      <c r="TAN3904" s="64"/>
      <c r="TAO3904" s="62"/>
      <c r="TAP3904" s="63"/>
      <c r="TAQ3904" s="62"/>
      <c r="TAR3904" s="62"/>
      <c r="TAS3904" s="61"/>
      <c r="TAT3904" s="60"/>
      <c r="TAU3904" s="59"/>
      <c r="TAV3904" s="57"/>
      <c r="TAW3904" s="57"/>
      <c r="TAX3904" s="57"/>
      <c r="TAY3904" s="57"/>
      <c r="TAZ3904" s="57"/>
      <c r="TBA3904" s="57"/>
      <c r="TBB3904" s="57"/>
      <c r="TBC3904" s="57"/>
      <c r="TBD3904" s="58"/>
      <c r="TBE3904" s="57"/>
      <c r="TBF3904" s="57"/>
      <c r="TBG3904" s="57"/>
      <c r="TBH3904" s="57"/>
      <c r="TBI3904" s="57"/>
      <c r="TBJ3904" s="56"/>
      <c r="TBK3904" s="57"/>
      <c r="TBL3904" s="64"/>
      <c r="TBM3904" s="64"/>
      <c r="TBN3904" s="64"/>
      <c r="TBO3904" s="64"/>
      <c r="TBP3904" s="62"/>
      <c r="TBQ3904" s="63"/>
      <c r="TBR3904" s="62"/>
      <c r="TBS3904" s="62"/>
      <c r="TBT3904" s="61"/>
      <c r="TBU3904" s="60"/>
      <c r="TBV3904" s="59"/>
      <c r="TBW3904" s="57"/>
      <c r="TBX3904" s="57"/>
      <c r="TBY3904" s="57"/>
      <c r="TBZ3904" s="57"/>
      <c r="TCA3904" s="57"/>
      <c r="TCB3904" s="57"/>
      <c r="TCC3904" s="57"/>
      <c r="TCD3904" s="57"/>
      <c r="TCE3904" s="58"/>
      <c r="TCF3904" s="57"/>
      <c r="TCG3904" s="57"/>
      <c r="TCH3904" s="57"/>
      <c r="TCI3904" s="57"/>
      <c r="TCJ3904" s="57"/>
      <c r="TCK3904" s="56"/>
      <c r="TCL3904" s="57"/>
      <c r="TCM3904" s="64"/>
      <c r="TCN3904" s="64"/>
      <c r="TCO3904" s="64"/>
      <c r="TCP3904" s="64"/>
      <c r="TCQ3904" s="62"/>
      <c r="TCR3904" s="63"/>
      <c r="TCS3904" s="62"/>
      <c r="TCT3904" s="62"/>
      <c r="TCU3904" s="61"/>
      <c r="TCV3904" s="60"/>
      <c r="TCW3904" s="59"/>
      <c r="TCX3904" s="57"/>
      <c r="TCY3904" s="57"/>
      <c r="TCZ3904" s="57"/>
      <c r="TDA3904" s="57"/>
      <c r="TDB3904" s="57"/>
      <c r="TDC3904" s="57"/>
      <c r="TDD3904" s="57"/>
      <c r="TDE3904" s="57"/>
      <c r="TDF3904" s="58"/>
      <c r="TDG3904" s="57"/>
      <c r="TDH3904" s="57"/>
      <c r="TDI3904" s="57"/>
      <c r="TDJ3904" s="57"/>
      <c r="TDK3904" s="57"/>
      <c r="TDL3904" s="56"/>
      <c r="TDM3904" s="57"/>
      <c r="TDN3904" s="64"/>
      <c r="TDO3904" s="64"/>
      <c r="TDP3904" s="64"/>
      <c r="TDQ3904" s="64"/>
      <c r="TDR3904" s="62"/>
      <c r="TDS3904" s="63"/>
      <c r="TDT3904" s="62"/>
      <c r="TDU3904" s="62"/>
      <c r="TDV3904" s="61"/>
      <c r="TDW3904" s="60"/>
      <c r="TDX3904" s="59"/>
      <c r="TDY3904" s="57"/>
      <c r="TDZ3904" s="57"/>
      <c r="TEA3904" s="57"/>
      <c r="TEB3904" s="57"/>
      <c r="TEC3904" s="57"/>
      <c r="TED3904" s="57"/>
      <c r="TEE3904" s="57"/>
      <c r="TEF3904" s="57"/>
      <c r="TEG3904" s="58"/>
      <c r="TEH3904" s="57"/>
      <c r="TEI3904" s="57"/>
      <c r="TEJ3904" s="57"/>
      <c r="TEK3904" s="57"/>
      <c r="TEL3904" s="57"/>
      <c r="TEM3904" s="56"/>
      <c r="TEN3904" s="57"/>
      <c r="TEO3904" s="64"/>
      <c r="TEP3904" s="64"/>
      <c r="TEQ3904" s="64"/>
      <c r="TER3904" s="64"/>
      <c r="TES3904" s="62"/>
      <c r="TET3904" s="63"/>
      <c r="TEU3904" s="62"/>
      <c r="TEV3904" s="62"/>
      <c r="TEW3904" s="61"/>
      <c r="TEX3904" s="60"/>
      <c r="TEY3904" s="59"/>
      <c r="TEZ3904" s="57"/>
      <c r="TFA3904" s="57"/>
      <c r="TFB3904" s="57"/>
      <c r="TFC3904" s="57"/>
      <c r="TFD3904" s="57"/>
      <c r="TFE3904" s="57"/>
      <c r="TFF3904" s="57"/>
      <c r="TFG3904" s="57"/>
      <c r="TFH3904" s="58"/>
      <c r="TFI3904" s="57"/>
      <c r="TFJ3904" s="57"/>
      <c r="TFK3904" s="57"/>
      <c r="TFL3904" s="57"/>
      <c r="TFM3904" s="57"/>
      <c r="TFN3904" s="56"/>
      <c r="TFO3904" s="57"/>
      <c r="TFP3904" s="64"/>
      <c r="TFQ3904" s="64"/>
      <c r="TFR3904" s="64"/>
      <c r="TFS3904" s="64"/>
      <c r="TFT3904" s="62"/>
      <c r="TFU3904" s="63"/>
      <c r="TFV3904" s="62"/>
      <c r="TFW3904" s="62"/>
      <c r="TFX3904" s="61"/>
      <c r="TFY3904" s="60"/>
      <c r="TFZ3904" s="59"/>
      <c r="TGA3904" s="57"/>
      <c r="TGB3904" s="57"/>
      <c r="TGC3904" s="57"/>
      <c r="TGD3904" s="57"/>
      <c r="TGE3904" s="57"/>
      <c r="TGF3904" s="57"/>
      <c r="TGG3904" s="57"/>
      <c r="TGH3904" s="57"/>
      <c r="TGI3904" s="58"/>
      <c r="TGJ3904" s="57"/>
      <c r="TGK3904" s="57"/>
      <c r="TGL3904" s="57"/>
      <c r="TGM3904" s="57"/>
      <c r="TGN3904" s="57"/>
      <c r="TGO3904" s="56"/>
      <c r="TGP3904" s="57"/>
      <c r="TGQ3904" s="64"/>
      <c r="TGR3904" s="64"/>
      <c r="TGS3904" s="64"/>
      <c r="TGT3904" s="64"/>
      <c r="TGU3904" s="62"/>
      <c r="TGV3904" s="63"/>
      <c r="TGW3904" s="62"/>
      <c r="TGX3904" s="62"/>
      <c r="TGY3904" s="61"/>
      <c r="TGZ3904" s="60"/>
      <c r="THA3904" s="59"/>
      <c r="THB3904" s="57"/>
      <c r="THC3904" s="57"/>
      <c r="THD3904" s="57"/>
      <c r="THE3904" s="57"/>
      <c r="THF3904" s="57"/>
      <c r="THG3904" s="57"/>
      <c r="THH3904" s="57"/>
      <c r="THI3904" s="57"/>
      <c r="THJ3904" s="58"/>
      <c r="THK3904" s="57"/>
      <c r="THL3904" s="57"/>
      <c r="THM3904" s="57"/>
      <c r="THN3904" s="57"/>
      <c r="THO3904" s="57"/>
      <c r="THP3904" s="56"/>
      <c r="THQ3904" s="57"/>
      <c r="THR3904" s="64"/>
      <c r="THS3904" s="64"/>
      <c r="THT3904" s="64"/>
      <c r="THU3904" s="64"/>
      <c r="THV3904" s="62"/>
      <c r="THW3904" s="63"/>
      <c r="THX3904" s="62"/>
      <c r="THY3904" s="62"/>
      <c r="THZ3904" s="61"/>
      <c r="TIA3904" s="60"/>
      <c r="TIB3904" s="59"/>
      <c r="TIC3904" s="57"/>
      <c r="TID3904" s="57"/>
      <c r="TIE3904" s="57"/>
      <c r="TIF3904" s="57"/>
      <c r="TIG3904" s="57"/>
      <c r="TIH3904" s="57"/>
      <c r="TII3904" s="57"/>
      <c r="TIJ3904" s="57"/>
      <c r="TIK3904" s="58"/>
      <c r="TIL3904" s="57"/>
      <c r="TIM3904" s="57"/>
      <c r="TIN3904" s="57"/>
      <c r="TIO3904" s="57"/>
      <c r="TIP3904" s="57"/>
      <c r="TIQ3904" s="56"/>
      <c r="TIR3904" s="57"/>
      <c r="TIS3904" s="64"/>
      <c r="TIT3904" s="64"/>
      <c r="TIU3904" s="64"/>
      <c r="TIV3904" s="64"/>
      <c r="TIW3904" s="62"/>
      <c r="TIX3904" s="63"/>
      <c r="TIY3904" s="62"/>
      <c r="TIZ3904" s="62"/>
      <c r="TJA3904" s="61"/>
      <c r="TJB3904" s="60"/>
      <c r="TJC3904" s="59"/>
      <c r="TJD3904" s="57"/>
      <c r="TJE3904" s="57"/>
      <c r="TJF3904" s="57"/>
      <c r="TJG3904" s="57"/>
      <c r="TJH3904" s="57"/>
      <c r="TJI3904" s="57"/>
      <c r="TJJ3904" s="57"/>
      <c r="TJK3904" s="57"/>
      <c r="TJL3904" s="58"/>
      <c r="TJM3904" s="57"/>
      <c r="TJN3904" s="57"/>
      <c r="TJO3904" s="57"/>
      <c r="TJP3904" s="57"/>
      <c r="TJQ3904" s="57"/>
      <c r="TJR3904" s="56"/>
      <c r="TJS3904" s="57"/>
      <c r="TJT3904" s="64"/>
      <c r="TJU3904" s="64"/>
      <c r="TJV3904" s="64"/>
      <c r="TJW3904" s="64"/>
      <c r="TJX3904" s="62"/>
      <c r="TJY3904" s="63"/>
      <c r="TJZ3904" s="62"/>
      <c r="TKA3904" s="62"/>
      <c r="TKB3904" s="61"/>
      <c r="TKC3904" s="60"/>
      <c r="TKD3904" s="59"/>
      <c r="TKE3904" s="57"/>
      <c r="TKF3904" s="57"/>
      <c r="TKG3904" s="57"/>
      <c r="TKH3904" s="57"/>
      <c r="TKI3904" s="57"/>
      <c r="TKJ3904" s="57"/>
      <c r="TKK3904" s="57"/>
      <c r="TKL3904" s="57"/>
      <c r="TKM3904" s="58"/>
      <c r="TKN3904" s="57"/>
      <c r="TKO3904" s="57"/>
      <c r="TKP3904" s="57"/>
      <c r="TKQ3904" s="57"/>
      <c r="TKR3904" s="57"/>
      <c r="TKS3904" s="56"/>
      <c r="TKT3904" s="57"/>
      <c r="TKU3904" s="64"/>
      <c r="TKV3904" s="64"/>
      <c r="TKW3904" s="64"/>
      <c r="TKX3904" s="64"/>
      <c r="TKY3904" s="62"/>
      <c r="TKZ3904" s="63"/>
      <c r="TLA3904" s="62"/>
      <c r="TLB3904" s="62"/>
      <c r="TLC3904" s="61"/>
      <c r="TLD3904" s="60"/>
      <c r="TLE3904" s="59"/>
      <c r="TLF3904" s="57"/>
      <c r="TLG3904" s="57"/>
      <c r="TLH3904" s="57"/>
      <c r="TLI3904" s="57"/>
      <c r="TLJ3904" s="57"/>
      <c r="TLK3904" s="57"/>
      <c r="TLL3904" s="57"/>
      <c r="TLM3904" s="57"/>
      <c r="TLN3904" s="58"/>
      <c r="TLO3904" s="57"/>
      <c r="TLP3904" s="57"/>
      <c r="TLQ3904" s="57"/>
      <c r="TLR3904" s="57"/>
      <c r="TLS3904" s="57"/>
      <c r="TLT3904" s="56"/>
      <c r="TLU3904" s="57"/>
      <c r="TLV3904" s="64"/>
      <c r="TLW3904" s="64"/>
      <c r="TLX3904" s="64"/>
      <c r="TLY3904" s="64"/>
      <c r="TLZ3904" s="62"/>
      <c r="TMA3904" s="63"/>
      <c r="TMB3904" s="62"/>
      <c r="TMC3904" s="62"/>
      <c r="TMD3904" s="61"/>
      <c r="TME3904" s="60"/>
      <c r="TMF3904" s="59"/>
      <c r="TMG3904" s="57"/>
      <c r="TMH3904" s="57"/>
      <c r="TMI3904" s="57"/>
      <c r="TMJ3904" s="57"/>
      <c r="TMK3904" s="57"/>
      <c r="TML3904" s="57"/>
      <c r="TMM3904" s="57"/>
      <c r="TMN3904" s="57"/>
      <c r="TMO3904" s="58"/>
      <c r="TMP3904" s="57"/>
      <c r="TMQ3904" s="57"/>
      <c r="TMR3904" s="57"/>
      <c r="TMS3904" s="57"/>
      <c r="TMT3904" s="57"/>
      <c r="TMU3904" s="56"/>
      <c r="TMV3904" s="57"/>
      <c r="TMW3904" s="64"/>
      <c r="TMX3904" s="64"/>
      <c r="TMY3904" s="64"/>
      <c r="TMZ3904" s="64"/>
      <c r="TNA3904" s="62"/>
      <c r="TNB3904" s="63"/>
      <c r="TNC3904" s="62"/>
      <c r="TND3904" s="62"/>
      <c r="TNE3904" s="61"/>
      <c r="TNF3904" s="60"/>
      <c r="TNG3904" s="59"/>
      <c r="TNH3904" s="57"/>
      <c r="TNI3904" s="57"/>
      <c r="TNJ3904" s="57"/>
      <c r="TNK3904" s="57"/>
      <c r="TNL3904" s="57"/>
      <c r="TNM3904" s="57"/>
      <c r="TNN3904" s="57"/>
      <c r="TNO3904" s="57"/>
      <c r="TNP3904" s="58"/>
      <c r="TNQ3904" s="57"/>
      <c r="TNR3904" s="57"/>
      <c r="TNS3904" s="57"/>
      <c r="TNT3904" s="57"/>
      <c r="TNU3904" s="57"/>
      <c r="TNV3904" s="56"/>
      <c r="TNW3904" s="57"/>
      <c r="TNX3904" s="64"/>
      <c r="TNY3904" s="64"/>
      <c r="TNZ3904" s="64"/>
      <c r="TOA3904" s="64"/>
      <c r="TOB3904" s="62"/>
      <c r="TOC3904" s="63"/>
      <c r="TOD3904" s="62"/>
      <c r="TOE3904" s="62"/>
      <c r="TOF3904" s="61"/>
      <c r="TOG3904" s="60"/>
      <c r="TOH3904" s="59"/>
      <c r="TOI3904" s="57"/>
      <c r="TOJ3904" s="57"/>
      <c r="TOK3904" s="57"/>
      <c r="TOL3904" s="57"/>
      <c r="TOM3904" s="57"/>
      <c r="TON3904" s="57"/>
      <c r="TOO3904" s="57"/>
      <c r="TOP3904" s="57"/>
      <c r="TOQ3904" s="58"/>
      <c r="TOR3904" s="57"/>
      <c r="TOS3904" s="57"/>
      <c r="TOT3904" s="57"/>
      <c r="TOU3904" s="57"/>
      <c r="TOV3904" s="57"/>
      <c r="TOW3904" s="56"/>
      <c r="TOX3904" s="57"/>
      <c r="TOY3904" s="64"/>
      <c r="TOZ3904" s="64"/>
      <c r="TPA3904" s="64"/>
      <c r="TPB3904" s="64"/>
      <c r="TPC3904" s="62"/>
      <c r="TPD3904" s="63"/>
      <c r="TPE3904" s="62"/>
      <c r="TPF3904" s="62"/>
      <c r="TPG3904" s="61"/>
      <c r="TPH3904" s="60"/>
      <c r="TPI3904" s="59"/>
      <c r="TPJ3904" s="57"/>
      <c r="TPK3904" s="57"/>
      <c r="TPL3904" s="57"/>
      <c r="TPM3904" s="57"/>
      <c r="TPN3904" s="57"/>
      <c r="TPO3904" s="57"/>
      <c r="TPP3904" s="57"/>
      <c r="TPQ3904" s="57"/>
      <c r="TPR3904" s="58"/>
      <c r="TPS3904" s="57"/>
      <c r="TPT3904" s="57"/>
      <c r="TPU3904" s="57"/>
      <c r="TPV3904" s="57"/>
      <c r="TPW3904" s="57"/>
      <c r="TPX3904" s="56"/>
      <c r="TPY3904" s="57"/>
      <c r="TPZ3904" s="64"/>
      <c r="TQA3904" s="64"/>
      <c r="TQB3904" s="64"/>
      <c r="TQC3904" s="64"/>
      <c r="TQD3904" s="62"/>
      <c r="TQE3904" s="63"/>
      <c r="TQF3904" s="62"/>
      <c r="TQG3904" s="62"/>
      <c r="TQH3904" s="61"/>
      <c r="TQI3904" s="60"/>
      <c r="TQJ3904" s="59"/>
      <c r="TQK3904" s="57"/>
      <c r="TQL3904" s="57"/>
      <c r="TQM3904" s="57"/>
      <c r="TQN3904" s="57"/>
      <c r="TQO3904" s="57"/>
      <c r="TQP3904" s="57"/>
      <c r="TQQ3904" s="57"/>
      <c r="TQR3904" s="57"/>
      <c r="TQS3904" s="58"/>
      <c r="TQT3904" s="57"/>
      <c r="TQU3904" s="57"/>
      <c r="TQV3904" s="57"/>
      <c r="TQW3904" s="57"/>
      <c r="TQX3904" s="57"/>
      <c r="TQY3904" s="56"/>
      <c r="TQZ3904" s="57"/>
      <c r="TRA3904" s="64"/>
      <c r="TRB3904" s="64"/>
      <c r="TRC3904" s="64"/>
      <c r="TRD3904" s="64"/>
      <c r="TRE3904" s="62"/>
      <c r="TRF3904" s="63"/>
      <c r="TRG3904" s="62"/>
      <c r="TRH3904" s="62"/>
      <c r="TRI3904" s="61"/>
      <c r="TRJ3904" s="60"/>
      <c r="TRK3904" s="59"/>
      <c r="TRL3904" s="57"/>
      <c r="TRM3904" s="57"/>
      <c r="TRN3904" s="57"/>
      <c r="TRO3904" s="57"/>
      <c r="TRP3904" s="57"/>
      <c r="TRQ3904" s="57"/>
      <c r="TRR3904" s="57"/>
      <c r="TRS3904" s="57"/>
      <c r="TRT3904" s="58"/>
      <c r="TRU3904" s="57"/>
      <c r="TRV3904" s="57"/>
      <c r="TRW3904" s="57"/>
      <c r="TRX3904" s="57"/>
      <c r="TRY3904" s="57"/>
      <c r="TRZ3904" s="56"/>
      <c r="TSA3904" s="57"/>
      <c r="TSB3904" s="64"/>
      <c r="TSC3904" s="64"/>
      <c r="TSD3904" s="64"/>
      <c r="TSE3904" s="64"/>
      <c r="TSF3904" s="62"/>
      <c r="TSG3904" s="63"/>
      <c r="TSH3904" s="62"/>
      <c r="TSI3904" s="62"/>
      <c r="TSJ3904" s="61"/>
      <c r="TSK3904" s="60"/>
      <c r="TSL3904" s="59"/>
      <c r="TSM3904" s="57"/>
      <c r="TSN3904" s="57"/>
      <c r="TSO3904" s="57"/>
      <c r="TSP3904" s="57"/>
      <c r="TSQ3904" s="57"/>
      <c r="TSR3904" s="57"/>
      <c r="TSS3904" s="57"/>
      <c r="TST3904" s="57"/>
      <c r="TSU3904" s="58"/>
      <c r="TSV3904" s="57"/>
      <c r="TSW3904" s="57"/>
      <c r="TSX3904" s="57"/>
      <c r="TSY3904" s="57"/>
      <c r="TSZ3904" s="57"/>
      <c r="TTA3904" s="56"/>
      <c r="TTB3904" s="57"/>
      <c r="TTC3904" s="64"/>
      <c r="TTD3904" s="64"/>
      <c r="TTE3904" s="64"/>
      <c r="TTF3904" s="64"/>
      <c r="TTG3904" s="62"/>
      <c r="TTH3904" s="63"/>
      <c r="TTI3904" s="62"/>
      <c r="TTJ3904" s="62"/>
      <c r="TTK3904" s="61"/>
      <c r="TTL3904" s="60"/>
      <c r="TTM3904" s="59"/>
      <c r="TTN3904" s="57"/>
      <c r="TTO3904" s="57"/>
      <c r="TTP3904" s="57"/>
      <c r="TTQ3904" s="57"/>
      <c r="TTR3904" s="57"/>
      <c r="TTS3904" s="57"/>
      <c r="TTT3904" s="57"/>
      <c r="TTU3904" s="57"/>
      <c r="TTV3904" s="58"/>
      <c r="TTW3904" s="57"/>
      <c r="TTX3904" s="57"/>
      <c r="TTY3904" s="57"/>
      <c r="TTZ3904" s="57"/>
      <c r="TUA3904" s="57"/>
      <c r="TUB3904" s="56"/>
      <c r="TUC3904" s="57"/>
      <c r="TUD3904" s="64"/>
      <c r="TUE3904" s="64"/>
      <c r="TUF3904" s="64"/>
      <c r="TUG3904" s="64"/>
      <c r="TUH3904" s="62"/>
      <c r="TUI3904" s="63"/>
      <c r="TUJ3904" s="62"/>
      <c r="TUK3904" s="62"/>
      <c r="TUL3904" s="61"/>
      <c r="TUM3904" s="60"/>
      <c r="TUN3904" s="59"/>
      <c r="TUO3904" s="57"/>
      <c r="TUP3904" s="57"/>
      <c r="TUQ3904" s="57"/>
      <c r="TUR3904" s="57"/>
      <c r="TUS3904" s="57"/>
      <c r="TUT3904" s="57"/>
      <c r="TUU3904" s="57"/>
      <c r="TUV3904" s="57"/>
      <c r="TUW3904" s="58"/>
      <c r="TUX3904" s="57"/>
      <c r="TUY3904" s="57"/>
      <c r="TUZ3904" s="57"/>
      <c r="TVA3904" s="57"/>
      <c r="TVB3904" s="57"/>
      <c r="TVC3904" s="56"/>
      <c r="TVD3904" s="57"/>
      <c r="TVE3904" s="64"/>
      <c r="TVF3904" s="64"/>
      <c r="TVG3904" s="64"/>
      <c r="TVH3904" s="64"/>
      <c r="TVI3904" s="62"/>
      <c r="TVJ3904" s="63"/>
      <c r="TVK3904" s="62"/>
      <c r="TVL3904" s="62"/>
      <c r="TVM3904" s="61"/>
      <c r="TVN3904" s="60"/>
      <c r="TVO3904" s="59"/>
      <c r="TVP3904" s="57"/>
      <c r="TVQ3904" s="57"/>
      <c r="TVR3904" s="57"/>
      <c r="TVS3904" s="57"/>
      <c r="TVT3904" s="57"/>
      <c r="TVU3904" s="57"/>
      <c r="TVV3904" s="57"/>
      <c r="TVW3904" s="57"/>
      <c r="TVX3904" s="58"/>
      <c r="TVY3904" s="57"/>
      <c r="TVZ3904" s="57"/>
      <c r="TWA3904" s="57"/>
      <c r="TWB3904" s="57"/>
      <c r="TWC3904" s="57"/>
      <c r="TWD3904" s="56"/>
      <c r="TWE3904" s="57"/>
      <c r="TWF3904" s="64"/>
      <c r="TWG3904" s="64"/>
      <c r="TWH3904" s="64"/>
      <c r="TWI3904" s="64"/>
      <c r="TWJ3904" s="62"/>
      <c r="TWK3904" s="63"/>
      <c r="TWL3904" s="62"/>
      <c r="TWM3904" s="62"/>
      <c r="TWN3904" s="61"/>
      <c r="TWO3904" s="60"/>
      <c r="TWP3904" s="59"/>
      <c r="TWQ3904" s="57"/>
      <c r="TWR3904" s="57"/>
      <c r="TWS3904" s="57"/>
      <c r="TWT3904" s="57"/>
      <c r="TWU3904" s="57"/>
      <c r="TWV3904" s="57"/>
      <c r="TWW3904" s="57"/>
      <c r="TWX3904" s="57"/>
      <c r="TWY3904" s="58"/>
      <c r="TWZ3904" s="57"/>
      <c r="TXA3904" s="57"/>
      <c r="TXB3904" s="57"/>
      <c r="TXC3904" s="57"/>
      <c r="TXD3904" s="57"/>
      <c r="TXE3904" s="56"/>
      <c r="TXF3904" s="57"/>
      <c r="TXG3904" s="64"/>
      <c r="TXH3904" s="64"/>
      <c r="TXI3904" s="64"/>
      <c r="TXJ3904" s="64"/>
      <c r="TXK3904" s="62"/>
      <c r="TXL3904" s="63"/>
      <c r="TXM3904" s="62"/>
      <c r="TXN3904" s="62"/>
      <c r="TXO3904" s="61"/>
      <c r="TXP3904" s="60"/>
      <c r="TXQ3904" s="59"/>
      <c r="TXR3904" s="57"/>
      <c r="TXS3904" s="57"/>
      <c r="TXT3904" s="57"/>
      <c r="TXU3904" s="57"/>
      <c r="TXV3904" s="57"/>
      <c r="TXW3904" s="57"/>
      <c r="TXX3904" s="57"/>
      <c r="TXY3904" s="57"/>
      <c r="TXZ3904" s="58"/>
      <c r="TYA3904" s="57"/>
      <c r="TYB3904" s="57"/>
      <c r="TYC3904" s="57"/>
      <c r="TYD3904" s="57"/>
      <c r="TYE3904" s="57"/>
      <c r="TYF3904" s="56"/>
      <c r="TYG3904" s="57"/>
      <c r="TYH3904" s="64"/>
      <c r="TYI3904" s="64"/>
      <c r="TYJ3904" s="64"/>
      <c r="TYK3904" s="64"/>
      <c r="TYL3904" s="62"/>
      <c r="TYM3904" s="63"/>
      <c r="TYN3904" s="62"/>
      <c r="TYO3904" s="62"/>
      <c r="TYP3904" s="61"/>
      <c r="TYQ3904" s="60"/>
      <c r="TYR3904" s="59"/>
      <c r="TYS3904" s="57"/>
      <c r="TYT3904" s="57"/>
      <c r="TYU3904" s="57"/>
      <c r="TYV3904" s="57"/>
      <c r="TYW3904" s="57"/>
      <c r="TYX3904" s="57"/>
      <c r="TYY3904" s="57"/>
      <c r="TYZ3904" s="57"/>
      <c r="TZA3904" s="58"/>
      <c r="TZB3904" s="57"/>
      <c r="TZC3904" s="57"/>
      <c r="TZD3904" s="57"/>
      <c r="TZE3904" s="57"/>
      <c r="TZF3904" s="57"/>
      <c r="TZG3904" s="56"/>
      <c r="TZH3904" s="57"/>
      <c r="TZI3904" s="64"/>
      <c r="TZJ3904" s="64"/>
      <c r="TZK3904" s="64"/>
      <c r="TZL3904" s="64"/>
      <c r="TZM3904" s="62"/>
      <c r="TZN3904" s="63"/>
      <c r="TZO3904" s="62"/>
      <c r="TZP3904" s="62"/>
      <c r="TZQ3904" s="61"/>
      <c r="TZR3904" s="60"/>
      <c r="TZS3904" s="59"/>
      <c r="TZT3904" s="57"/>
      <c r="TZU3904" s="57"/>
      <c r="TZV3904" s="57"/>
      <c r="TZW3904" s="57"/>
      <c r="TZX3904" s="57"/>
      <c r="TZY3904" s="57"/>
      <c r="TZZ3904" s="57"/>
      <c r="UAA3904" s="57"/>
      <c r="UAB3904" s="58"/>
      <c r="UAC3904" s="57"/>
      <c r="UAD3904" s="57"/>
      <c r="UAE3904" s="57"/>
      <c r="UAF3904" s="57"/>
      <c r="UAG3904" s="57"/>
      <c r="UAH3904" s="56"/>
      <c r="UAI3904" s="57"/>
      <c r="UAJ3904" s="64"/>
      <c r="UAK3904" s="64"/>
      <c r="UAL3904" s="64"/>
      <c r="UAM3904" s="64"/>
      <c r="UAN3904" s="62"/>
      <c r="UAO3904" s="63"/>
      <c r="UAP3904" s="62"/>
      <c r="UAQ3904" s="62"/>
      <c r="UAR3904" s="61"/>
      <c r="UAS3904" s="60"/>
      <c r="UAT3904" s="59"/>
      <c r="UAU3904" s="57"/>
      <c r="UAV3904" s="57"/>
      <c r="UAW3904" s="57"/>
      <c r="UAX3904" s="57"/>
      <c r="UAY3904" s="57"/>
      <c r="UAZ3904" s="57"/>
      <c r="UBA3904" s="57"/>
      <c r="UBB3904" s="57"/>
      <c r="UBC3904" s="58"/>
      <c r="UBD3904" s="57"/>
      <c r="UBE3904" s="57"/>
      <c r="UBF3904" s="57"/>
      <c r="UBG3904" s="57"/>
      <c r="UBH3904" s="57"/>
      <c r="UBI3904" s="56"/>
      <c r="UBJ3904" s="57"/>
      <c r="UBK3904" s="64"/>
      <c r="UBL3904" s="64"/>
      <c r="UBM3904" s="64"/>
      <c r="UBN3904" s="64"/>
      <c r="UBO3904" s="62"/>
      <c r="UBP3904" s="63"/>
      <c r="UBQ3904" s="62"/>
      <c r="UBR3904" s="62"/>
      <c r="UBS3904" s="61"/>
      <c r="UBT3904" s="60"/>
      <c r="UBU3904" s="59"/>
      <c r="UBV3904" s="57"/>
      <c r="UBW3904" s="57"/>
      <c r="UBX3904" s="57"/>
      <c r="UBY3904" s="57"/>
      <c r="UBZ3904" s="57"/>
      <c r="UCA3904" s="57"/>
      <c r="UCB3904" s="57"/>
      <c r="UCC3904" s="57"/>
      <c r="UCD3904" s="58"/>
      <c r="UCE3904" s="57"/>
      <c r="UCF3904" s="57"/>
      <c r="UCG3904" s="57"/>
      <c r="UCH3904" s="57"/>
      <c r="UCI3904" s="57"/>
      <c r="UCJ3904" s="56"/>
      <c r="UCK3904" s="57"/>
      <c r="UCL3904" s="64"/>
      <c r="UCM3904" s="64"/>
      <c r="UCN3904" s="64"/>
      <c r="UCO3904" s="64"/>
      <c r="UCP3904" s="62"/>
      <c r="UCQ3904" s="63"/>
      <c r="UCR3904" s="62"/>
      <c r="UCS3904" s="62"/>
      <c r="UCT3904" s="61"/>
      <c r="UCU3904" s="60"/>
      <c r="UCV3904" s="59"/>
      <c r="UCW3904" s="57"/>
      <c r="UCX3904" s="57"/>
      <c r="UCY3904" s="57"/>
      <c r="UCZ3904" s="57"/>
      <c r="UDA3904" s="57"/>
      <c r="UDB3904" s="57"/>
      <c r="UDC3904" s="57"/>
      <c r="UDD3904" s="57"/>
      <c r="UDE3904" s="58"/>
      <c r="UDF3904" s="57"/>
      <c r="UDG3904" s="57"/>
      <c r="UDH3904" s="57"/>
      <c r="UDI3904" s="57"/>
      <c r="UDJ3904" s="57"/>
      <c r="UDK3904" s="56"/>
      <c r="UDL3904" s="57"/>
      <c r="UDM3904" s="64"/>
      <c r="UDN3904" s="64"/>
      <c r="UDO3904" s="64"/>
      <c r="UDP3904" s="64"/>
      <c r="UDQ3904" s="62"/>
      <c r="UDR3904" s="63"/>
      <c r="UDS3904" s="62"/>
      <c r="UDT3904" s="62"/>
      <c r="UDU3904" s="61"/>
      <c r="UDV3904" s="60"/>
      <c r="UDW3904" s="59"/>
      <c r="UDX3904" s="57"/>
      <c r="UDY3904" s="57"/>
      <c r="UDZ3904" s="57"/>
      <c r="UEA3904" s="57"/>
      <c r="UEB3904" s="57"/>
      <c r="UEC3904" s="57"/>
      <c r="UED3904" s="57"/>
      <c r="UEE3904" s="57"/>
      <c r="UEF3904" s="58"/>
      <c r="UEG3904" s="57"/>
      <c r="UEH3904" s="57"/>
      <c r="UEI3904" s="57"/>
      <c r="UEJ3904" s="57"/>
      <c r="UEK3904" s="57"/>
      <c r="UEL3904" s="56"/>
      <c r="UEM3904" s="57"/>
      <c r="UEN3904" s="64"/>
      <c r="UEO3904" s="64"/>
      <c r="UEP3904" s="64"/>
      <c r="UEQ3904" s="64"/>
      <c r="UER3904" s="62"/>
      <c r="UES3904" s="63"/>
      <c r="UET3904" s="62"/>
      <c r="UEU3904" s="62"/>
      <c r="UEV3904" s="61"/>
      <c r="UEW3904" s="60"/>
      <c r="UEX3904" s="59"/>
      <c r="UEY3904" s="57"/>
      <c r="UEZ3904" s="57"/>
      <c r="UFA3904" s="57"/>
      <c r="UFB3904" s="57"/>
      <c r="UFC3904" s="57"/>
      <c r="UFD3904" s="57"/>
      <c r="UFE3904" s="57"/>
      <c r="UFF3904" s="57"/>
      <c r="UFG3904" s="58"/>
      <c r="UFH3904" s="57"/>
      <c r="UFI3904" s="57"/>
      <c r="UFJ3904" s="57"/>
      <c r="UFK3904" s="57"/>
      <c r="UFL3904" s="57"/>
      <c r="UFM3904" s="56"/>
      <c r="UFN3904" s="57"/>
      <c r="UFO3904" s="64"/>
      <c r="UFP3904" s="64"/>
      <c r="UFQ3904" s="64"/>
      <c r="UFR3904" s="64"/>
      <c r="UFS3904" s="62"/>
      <c r="UFT3904" s="63"/>
      <c r="UFU3904" s="62"/>
      <c r="UFV3904" s="62"/>
      <c r="UFW3904" s="61"/>
      <c r="UFX3904" s="60"/>
      <c r="UFY3904" s="59"/>
      <c r="UFZ3904" s="57"/>
      <c r="UGA3904" s="57"/>
      <c r="UGB3904" s="57"/>
      <c r="UGC3904" s="57"/>
      <c r="UGD3904" s="57"/>
      <c r="UGE3904" s="57"/>
      <c r="UGF3904" s="57"/>
      <c r="UGG3904" s="57"/>
      <c r="UGH3904" s="58"/>
      <c r="UGI3904" s="57"/>
      <c r="UGJ3904" s="57"/>
      <c r="UGK3904" s="57"/>
      <c r="UGL3904" s="57"/>
      <c r="UGM3904" s="57"/>
      <c r="UGN3904" s="56"/>
      <c r="UGO3904" s="57"/>
      <c r="UGP3904" s="64"/>
      <c r="UGQ3904" s="64"/>
      <c r="UGR3904" s="64"/>
      <c r="UGS3904" s="64"/>
      <c r="UGT3904" s="62"/>
      <c r="UGU3904" s="63"/>
      <c r="UGV3904" s="62"/>
      <c r="UGW3904" s="62"/>
      <c r="UGX3904" s="61"/>
      <c r="UGY3904" s="60"/>
      <c r="UGZ3904" s="59"/>
      <c r="UHA3904" s="57"/>
      <c r="UHB3904" s="57"/>
      <c r="UHC3904" s="57"/>
      <c r="UHD3904" s="57"/>
      <c r="UHE3904" s="57"/>
      <c r="UHF3904" s="57"/>
      <c r="UHG3904" s="57"/>
      <c r="UHH3904" s="57"/>
      <c r="UHI3904" s="58"/>
      <c r="UHJ3904" s="57"/>
      <c r="UHK3904" s="57"/>
      <c r="UHL3904" s="57"/>
      <c r="UHM3904" s="57"/>
      <c r="UHN3904" s="57"/>
      <c r="UHO3904" s="56"/>
      <c r="UHP3904" s="57"/>
      <c r="UHQ3904" s="64"/>
      <c r="UHR3904" s="64"/>
      <c r="UHS3904" s="64"/>
      <c r="UHT3904" s="64"/>
      <c r="UHU3904" s="62"/>
      <c r="UHV3904" s="63"/>
      <c r="UHW3904" s="62"/>
      <c r="UHX3904" s="62"/>
      <c r="UHY3904" s="61"/>
      <c r="UHZ3904" s="60"/>
      <c r="UIA3904" s="59"/>
      <c r="UIB3904" s="57"/>
      <c r="UIC3904" s="57"/>
      <c r="UID3904" s="57"/>
      <c r="UIE3904" s="57"/>
      <c r="UIF3904" s="57"/>
      <c r="UIG3904" s="57"/>
      <c r="UIH3904" s="57"/>
      <c r="UII3904" s="57"/>
      <c r="UIJ3904" s="58"/>
      <c r="UIK3904" s="57"/>
      <c r="UIL3904" s="57"/>
      <c r="UIM3904" s="57"/>
      <c r="UIN3904" s="57"/>
      <c r="UIO3904" s="57"/>
      <c r="UIP3904" s="56"/>
      <c r="UIQ3904" s="57"/>
      <c r="UIR3904" s="64"/>
      <c r="UIS3904" s="64"/>
      <c r="UIT3904" s="64"/>
      <c r="UIU3904" s="64"/>
      <c r="UIV3904" s="62"/>
      <c r="UIW3904" s="63"/>
      <c r="UIX3904" s="62"/>
      <c r="UIY3904" s="62"/>
      <c r="UIZ3904" s="61"/>
      <c r="UJA3904" s="60"/>
      <c r="UJB3904" s="59"/>
      <c r="UJC3904" s="57"/>
      <c r="UJD3904" s="57"/>
      <c r="UJE3904" s="57"/>
      <c r="UJF3904" s="57"/>
      <c r="UJG3904" s="57"/>
      <c r="UJH3904" s="57"/>
      <c r="UJI3904" s="57"/>
      <c r="UJJ3904" s="57"/>
      <c r="UJK3904" s="58"/>
      <c r="UJL3904" s="57"/>
      <c r="UJM3904" s="57"/>
      <c r="UJN3904" s="57"/>
      <c r="UJO3904" s="57"/>
      <c r="UJP3904" s="57"/>
      <c r="UJQ3904" s="56"/>
      <c r="UJR3904" s="57"/>
      <c r="UJS3904" s="64"/>
      <c r="UJT3904" s="64"/>
      <c r="UJU3904" s="64"/>
      <c r="UJV3904" s="64"/>
      <c r="UJW3904" s="62"/>
      <c r="UJX3904" s="63"/>
      <c r="UJY3904" s="62"/>
      <c r="UJZ3904" s="62"/>
      <c r="UKA3904" s="61"/>
      <c r="UKB3904" s="60"/>
      <c r="UKC3904" s="59"/>
      <c r="UKD3904" s="57"/>
      <c r="UKE3904" s="57"/>
      <c r="UKF3904" s="57"/>
      <c r="UKG3904" s="57"/>
      <c r="UKH3904" s="57"/>
      <c r="UKI3904" s="57"/>
      <c r="UKJ3904" s="57"/>
      <c r="UKK3904" s="57"/>
      <c r="UKL3904" s="58"/>
      <c r="UKM3904" s="57"/>
      <c r="UKN3904" s="57"/>
      <c r="UKO3904" s="57"/>
      <c r="UKP3904" s="57"/>
      <c r="UKQ3904" s="57"/>
      <c r="UKR3904" s="56"/>
      <c r="UKS3904" s="57"/>
      <c r="UKT3904" s="64"/>
      <c r="UKU3904" s="64"/>
      <c r="UKV3904" s="64"/>
      <c r="UKW3904" s="64"/>
      <c r="UKX3904" s="62"/>
      <c r="UKY3904" s="63"/>
      <c r="UKZ3904" s="62"/>
      <c r="ULA3904" s="62"/>
      <c r="ULB3904" s="61"/>
      <c r="ULC3904" s="60"/>
      <c r="ULD3904" s="59"/>
      <c r="ULE3904" s="57"/>
      <c r="ULF3904" s="57"/>
      <c r="ULG3904" s="57"/>
      <c r="ULH3904" s="57"/>
      <c r="ULI3904" s="57"/>
      <c r="ULJ3904" s="57"/>
      <c r="ULK3904" s="57"/>
      <c r="ULL3904" s="57"/>
      <c r="ULM3904" s="58"/>
      <c r="ULN3904" s="57"/>
      <c r="ULO3904" s="57"/>
      <c r="ULP3904" s="57"/>
      <c r="ULQ3904" s="57"/>
      <c r="ULR3904" s="57"/>
      <c r="ULS3904" s="56"/>
      <c r="ULT3904" s="57"/>
      <c r="ULU3904" s="64"/>
      <c r="ULV3904" s="64"/>
      <c r="ULW3904" s="64"/>
      <c r="ULX3904" s="64"/>
      <c r="ULY3904" s="62"/>
      <c r="ULZ3904" s="63"/>
      <c r="UMA3904" s="62"/>
      <c r="UMB3904" s="62"/>
      <c r="UMC3904" s="61"/>
      <c r="UMD3904" s="60"/>
      <c r="UME3904" s="59"/>
      <c r="UMF3904" s="57"/>
      <c r="UMG3904" s="57"/>
      <c r="UMH3904" s="57"/>
      <c r="UMI3904" s="57"/>
      <c r="UMJ3904" s="57"/>
      <c r="UMK3904" s="57"/>
      <c r="UML3904" s="57"/>
      <c r="UMM3904" s="57"/>
      <c r="UMN3904" s="58"/>
      <c r="UMO3904" s="57"/>
      <c r="UMP3904" s="57"/>
      <c r="UMQ3904" s="57"/>
      <c r="UMR3904" s="57"/>
      <c r="UMS3904" s="57"/>
      <c r="UMT3904" s="56"/>
      <c r="UMU3904" s="57"/>
      <c r="UMV3904" s="64"/>
      <c r="UMW3904" s="64"/>
      <c r="UMX3904" s="64"/>
      <c r="UMY3904" s="64"/>
      <c r="UMZ3904" s="62"/>
      <c r="UNA3904" s="63"/>
      <c r="UNB3904" s="62"/>
      <c r="UNC3904" s="62"/>
      <c r="UND3904" s="61"/>
      <c r="UNE3904" s="60"/>
      <c r="UNF3904" s="59"/>
      <c r="UNG3904" s="57"/>
      <c r="UNH3904" s="57"/>
      <c r="UNI3904" s="57"/>
      <c r="UNJ3904" s="57"/>
      <c r="UNK3904" s="57"/>
      <c r="UNL3904" s="57"/>
      <c r="UNM3904" s="57"/>
      <c r="UNN3904" s="57"/>
      <c r="UNO3904" s="58"/>
      <c r="UNP3904" s="57"/>
      <c r="UNQ3904" s="57"/>
      <c r="UNR3904" s="57"/>
      <c r="UNS3904" s="57"/>
      <c r="UNT3904" s="57"/>
      <c r="UNU3904" s="56"/>
      <c r="UNV3904" s="57"/>
      <c r="UNW3904" s="64"/>
      <c r="UNX3904" s="64"/>
      <c r="UNY3904" s="64"/>
      <c r="UNZ3904" s="64"/>
      <c r="UOA3904" s="62"/>
      <c r="UOB3904" s="63"/>
      <c r="UOC3904" s="62"/>
      <c r="UOD3904" s="62"/>
      <c r="UOE3904" s="61"/>
      <c r="UOF3904" s="60"/>
      <c r="UOG3904" s="59"/>
      <c r="UOH3904" s="57"/>
      <c r="UOI3904" s="57"/>
      <c r="UOJ3904" s="57"/>
      <c r="UOK3904" s="57"/>
      <c r="UOL3904" s="57"/>
      <c r="UOM3904" s="57"/>
      <c r="UON3904" s="57"/>
      <c r="UOO3904" s="57"/>
      <c r="UOP3904" s="58"/>
      <c r="UOQ3904" s="57"/>
      <c r="UOR3904" s="57"/>
      <c r="UOS3904" s="57"/>
      <c r="UOT3904" s="57"/>
      <c r="UOU3904" s="57"/>
      <c r="UOV3904" s="56"/>
      <c r="UOW3904" s="57"/>
      <c r="UOX3904" s="64"/>
      <c r="UOY3904" s="64"/>
      <c r="UOZ3904" s="64"/>
      <c r="UPA3904" s="64"/>
      <c r="UPB3904" s="62"/>
      <c r="UPC3904" s="63"/>
      <c r="UPD3904" s="62"/>
      <c r="UPE3904" s="62"/>
      <c r="UPF3904" s="61"/>
      <c r="UPG3904" s="60"/>
      <c r="UPH3904" s="59"/>
      <c r="UPI3904" s="57"/>
      <c r="UPJ3904" s="57"/>
      <c r="UPK3904" s="57"/>
      <c r="UPL3904" s="57"/>
      <c r="UPM3904" s="57"/>
      <c r="UPN3904" s="57"/>
      <c r="UPO3904" s="57"/>
      <c r="UPP3904" s="57"/>
      <c r="UPQ3904" s="58"/>
      <c r="UPR3904" s="57"/>
      <c r="UPS3904" s="57"/>
      <c r="UPT3904" s="57"/>
      <c r="UPU3904" s="57"/>
      <c r="UPV3904" s="57"/>
      <c r="UPW3904" s="56"/>
      <c r="UPX3904" s="57"/>
      <c r="UPY3904" s="64"/>
      <c r="UPZ3904" s="64"/>
      <c r="UQA3904" s="64"/>
      <c r="UQB3904" s="64"/>
      <c r="UQC3904" s="62"/>
      <c r="UQD3904" s="63"/>
      <c r="UQE3904" s="62"/>
      <c r="UQF3904" s="62"/>
      <c r="UQG3904" s="61"/>
      <c r="UQH3904" s="60"/>
      <c r="UQI3904" s="59"/>
      <c r="UQJ3904" s="57"/>
      <c r="UQK3904" s="57"/>
      <c r="UQL3904" s="57"/>
      <c r="UQM3904" s="57"/>
      <c r="UQN3904" s="57"/>
      <c r="UQO3904" s="57"/>
      <c r="UQP3904" s="57"/>
      <c r="UQQ3904" s="57"/>
      <c r="UQR3904" s="58"/>
      <c r="UQS3904" s="57"/>
      <c r="UQT3904" s="57"/>
      <c r="UQU3904" s="57"/>
      <c r="UQV3904" s="57"/>
      <c r="UQW3904" s="57"/>
      <c r="UQX3904" s="56"/>
      <c r="UQY3904" s="57"/>
      <c r="UQZ3904" s="64"/>
      <c r="URA3904" s="64"/>
      <c r="URB3904" s="64"/>
      <c r="URC3904" s="64"/>
      <c r="URD3904" s="62"/>
      <c r="URE3904" s="63"/>
      <c r="URF3904" s="62"/>
      <c r="URG3904" s="62"/>
      <c r="URH3904" s="61"/>
      <c r="URI3904" s="60"/>
      <c r="URJ3904" s="59"/>
      <c r="URK3904" s="57"/>
      <c r="URL3904" s="57"/>
      <c r="URM3904" s="57"/>
      <c r="URN3904" s="57"/>
      <c r="URO3904" s="57"/>
      <c r="URP3904" s="57"/>
      <c r="URQ3904" s="57"/>
      <c r="URR3904" s="57"/>
      <c r="URS3904" s="58"/>
      <c r="URT3904" s="57"/>
      <c r="URU3904" s="57"/>
      <c r="URV3904" s="57"/>
      <c r="URW3904" s="57"/>
      <c r="URX3904" s="57"/>
      <c r="URY3904" s="56"/>
      <c r="URZ3904" s="57"/>
      <c r="USA3904" s="64"/>
      <c r="USB3904" s="64"/>
      <c r="USC3904" s="64"/>
      <c r="USD3904" s="64"/>
      <c r="USE3904" s="62"/>
      <c r="USF3904" s="63"/>
      <c r="USG3904" s="62"/>
      <c r="USH3904" s="62"/>
      <c r="USI3904" s="61"/>
      <c r="USJ3904" s="60"/>
      <c r="USK3904" s="59"/>
      <c r="USL3904" s="57"/>
      <c r="USM3904" s="57"/>
      <c r="USN3904" s="57"/>
      <c r="USO3904" s="57"/>
      <c r="USP3904" s="57"/>
      <c r="USQ3904" s="57"/>
      <c r="USR3904" s="57"/>
      <c r="USS3904" s="57"/>
      <c r="UST3904" s="58"/>
      <c r="USU3904" s="57"/>
      <c r="USV3904" s="57"/>
      <c r="USW3904" s="57"/>
      <c r="USX3904" s="57"/>
      <c r="USY3904" s="57"/>
      <c r="USZ3904" s="56"/>
      <c r="UTA3904" s="57"/>
      <c r="UTB3904" s="64"/>
      <c r="UTC3904" s="64"/>
      <c r="UTD3904" s="64"/>
      <c r="UTE3904" s="64"/>
      <c r="UTF3904" s="62"/>
      <c r="UTG3904" s="63"/>
      <c r="UTH3904" s="62"/>
      <c r="UTI3904" s="62"/>
      <c r="UTJ3904" s="61"/>
      <c r="UTK3904" s="60"/>
      <c r="UTL3904" s="59"/>
      <c r="UTM3904" s="57"/>
      <c r="UTN3904" s="57"/>
      <c r="UTO3904" s="57"/>
      <c r="UTP3904" s="57"/>
      <c r="UTQ3904" s="57"/>
      <c r="UTR3904" s="57"/>
      <c r="UTS3904" s="57"/>
      <c r="UTT3904" s="57"/>
      <c r="UTU3904" s="58"/>
      <c r="UTV3904" s="57"/>
      <c r="UTW3904" s="57"/>
      <c r="UTX3904" s="57"/>
      <c r="UTY3904" s="57"/>
      <c r="UTZ3904" s="57"/>
      <c r="UUA3904" s="56"/>
      <c r="UUB3904" s="57"/>
      <c r="UUC3904" s="64"/>
      <c r="UUD3904" s="64"/>
      <c r="UUE3904" s="64"/>
      <c r="UUF3904" s="64"/>
      <c r="UUG3904" s="62"/>
      <c r="UUH3904" s="63"/>
      <c r="UUI3904" s="62"/>
      <c r="UUJ3904" s="62"/>
      <c r="UUK3904" s="61"/>
      <c r="UUL3904" s="60"/>
      <c r="UUM3904" s="59"/>
      <c r="UUN3904" s="57"/>
      <c r="UUO3904" s="57"/>
      <c r="UUP3904" s="57"/>
      <c r="UUQ3904" s="57"/>
      <c r="UUR3904" s="57"/>
      <c r="UUS3904" s="57"/>
      <c r="UUT3904" s="57"/>
      <c r="UUU3904" s="57"/>
      <c r="UUV3904" s="58"/>
      <c r="UUW3904" s="57"/>
      <c r="UUX3904" s="57"/>
      <c r="UUY3904" s="57"/>
      <c r="UUZ3904" s="57"/>
      <c r="UVA3904" s="57"/>
      <c r="UVB3904" s="56"/>
      <c r="UVC3904" s="57"/>
      <c r="UVD3904" s="64"/>
      <c r="UVE3904" s="64"/>
      <c r="UVF3904" s="64"/>
      <c r="UVG3904" s="64"/>
      <c r="UVH3904" s="62"/>
      <c r="UVI3904" s="63"/>
      <c r="UVJ3904" s="62"/>
      <c r="UVK3904" s="62"/>
      <c r="UVL3904" s="61"/>
      <c r="UVM3904" s="60"/>
      <c r="UVN3904" s="59"/>
      <c r="UVO3904" s="57"/>
      <c r="UVP3904" s="57"/>
      <c r="UVQ3904" s="57"/>
      <c r="UVR3904" s="57"/>
      <c r="UVS3904" s="57"/>
      <c r="UVT3904" s="57"/>
      <c r="UVU3904" s="57"/>
      <c r="UVV3904" s="57"/>
      <c r="UVW3904" s="58"/>
      <c r="UVX3904" s="57"/>
      <c r="UVY3904" s="57"/>
      <c r="UVZ3904" s="57"/>
      <c r="UWA3904" s="57"/>
      <c r="UWB3904" s="57"/>
      <c r="UWC3904" s="56"/>
      <c r="UWD3904" s="57"/>
      <c r="UWE3904" s="64"/>
      <c r="UWF3904" s="64"/>
      <c r="UWG3904" s="64"/>
      <c r="UWH3904" s="64"/>
      <c r="UWI3904" s="62"/>
      <c r="UWJ3904" s="63"/>
      <c r="UWK3904" s="62"/>
      <c r="UWL3904" s="62"/>
      <c r="UWM3904" s="61"/>
      <c r="UWN3904" s="60"/>
      <c r="UWO3904" s="59"/>
      <c r="UWP3904" s="57"/>
      <c r="UWQ3904" s="57"/>
      <c r="UWR3904" s="57"/>
      <c r="UWS3904" s="57"/>
      <c r="UWT3904" s="57"/>
      <c r="UWU3904" s="57"/>
      <c r="UWV3904" s="57"/>
      <c r="UWW3904" s="57"/>
      <c r="UWX3904" s="58"/>
      <c r="UWY3904" s="57"/>
      <c r="UWZ3904" s="57"/>
      <c r="UXA3904" s="57"/>
      <c r="UXB3904" s="57"/>
      <c r="UXC3904" s="57"/>
      <c r="UXD3904" s="56"/>
      <c r="UXE3904" s="57"/>
      <c r="UXF3904" s="64"/>
      <c r="UXG3904" s="64"/>
      <c r="UXH3904" s="64"/>
      <c r="UXI3904" s="64"/>
      <c r="UXJ3904" s="62"/>
      <c r="UXK3904" s="63"/>
      <c r="UXL3904" s="62"/>
      <c r="UXM3904" s="62"/>
      <c r="UXN3904" s="61"/>
      <c r="UXO3904" s="60"/>
      <c r="UXP3904" s="59"/>
      <c r="UXQ3904" s="57"/>
      <c r="UXR3904" s="57"/>
      <c r="UXS3904" s="57"/>
      <c r="UXT3904" s="57"/>
      <c r="UXU3904" s="57"/>
      <c r="UXV3904" s="57"/>
      <c r="UXW3904" s="57"/>
      <c r="UXX3904" s="57"/>
      <c r="UXY3904" s="58"/>
      <c r="UXZ3904" s="57"/>
      <c r="UYA3904" s="57"/>
      <c r="UYB3904" s="57"/>
      <c r="UYC3904" s="57"/>
      <c r="UYD3904" s="57"/>
      <c r="UYE3904" s="56"/>
      <c r="UYF3904" s="57"/>
      <c r="UYG3904" s="64"/>
      <c r="UYH3904" s="64"/>
      <c r="UYI3904" s="64"/>
      <c r="UYJ3904" s="64"/>
      <c r="UYK3904" s="62"/>
      <c r="UYL3904" s="63"/>
      <c r="UYM3904" s="62"/>
      <c r="UYN3904" s="62"/>
      <c r="UYO3904" s="61"/>
      <c r="UYP3904" s="60"/>
      <c r="UYQ3904" s="59"/>
      <c r="UYR3904" s="57"/>
      <c r="UYS3904" s="57"/>
      <c r="UYT3904" s="57"/>
      <c r="UYU3904" s="57"/>
      <c r="UYV3904" s="57"/>
      <c r="UYW3904" s="57"/>
      <c r="UYX3904" s="57"/>
      <c r="UYY3904" s="57"/>
      <c r="UYZ3904" s="58"/>
      <c r="UZA3904" s="57"/>
      <c r="UZB3904" s="57"/>
      <c r="UZC3904" s="57"/>
      <c r="UZD3904" s="57"/>
      <c r="UZE3904" s="57"/>
      <c r="UZF3904" s="56"/>
      <c r="UZG3904" s="57"/>
      <c r="UZH3904" s="64"/>
      <c r="UZI3904" s="64"/>
      <c r="UZJ3904" s="64"/>
      <c r="UZK3904" s="64"/>
      <c r="UZL3904" s="62"/>
      <c r="UZM3904" s="63"/>
      <c r="UZN3904" s="62"/>
      <c r="UZO3904" s="62"/>
      <c r="UZP3904" s="61"/>
      <c r="UZQ3904" s="60"/>
      <c r="UZR3904" s="59"/>
      <c r="UZS3904" s="57"/>
      <c r="UZT3904" s="57"/>
      <c r="UZU3904" s="57"/>
      <c r="UZV3904" s="57"/>
      <c r="UZW3904" s="57"/>
      <c r="UZX3904" s="57"/>
      <c r="UZY3904" s="57"/>
      <c r="UZZ3904" s="57"/>
      <c r="VAA3904" s="58"/>
      <c r="VAB3904" s="57"/>
      <c r="VAC3904" s="57"/>
      <c r="VAD3904" s="57"/>
      <c r="VAE3904" s="57"/>
      <c r="VAF3904" s="57"/>
      <c r="VAG3904" s="56"/>
      <c r="VAH3904" s="57"/>
      <c r="VAI3904" s="64"/>
      <c r="VAJ3904" s="64"/>
      <c r="VAK3904" s="64"/>
      <c r="VAL3904" s="64"/>
      <c r="VAM3904" s="62"/>
      <c r="VAN3904" s="63"/>
      <c r="VAO3904" s="62"/>
      <c r="VAP3904" s="62"/>
      <c r="VAQ3904" s="61"/>
      <c r="VAR3904" s="60"/>
      <c r="VAS3904" s="59"/>
      <c r="VAT3904" s="57"/>
      <c r="VAU3904" s="57"/>
      <c r="VAV3904" s="57"/>
      <c r="VAW3904" s="57"/>
      <c r="VAX3904" s="57"/>
      <c r="VAY3904" s="57"/>
      <c r="VAZ3904" s="57"/>
      <c r="VBA3904" s="57"/>
      <c r="VBB3904" s="58"/>
      <c r="VBC3904" s="57"/>
      <c r="VBD3904" s="57"/>
      <c r="VBE3904" s="57"/>
      <c r="VBF3904" s="57"/>
      <c r="VBG3904" s="57"/>
      <c r="VBH3904" s="56"/>
      <c r="VBI3904" s="57"/>
      <c r="VBJ3904" s="64"/>
      <c r="VBK3904" s="64"/>
      <c r="VBL3904" s="64"/>
      <c r="VBM3904" s="64"/>
      <c r="VBN3904" s="62"/>
      <c r="VBO3904" s="63"/>
      <c r="VBP3904" s="62"/>
      <c r="VBQ3904" s="62"/>
      <c r="VBR3904" s="61"/>
      <c r="VBS3904" s="60"/>
      <c r="VBT3904" s="59"/>
      <c r="VBU3904" s="57"/>
      <c r="VBV3904" s="57"/>
      <c r="VBW3904" s="57"/>
      <c r="VBX3904" s="57"/>
      <c r="VBY3904" s="57"/>
      <c r="VBZ3904" s="57"/>
      <c r="VCA3904" s="57"/>
      <c r="VCB3904" s="57"/>
      <c r="VCC3904" s="58"/>
      <c r="VCD3904" s="57"/>
      <c r="VCE3904" s="57"/>
      <c r="VCF3904" s="57"/>
      <c r="VCG3904" s="57"/>
      <c r="VCH3904" s="57"/>
      <c r="VCI3904" s="56"/>
      <c r="VCJ3904" s="57"/>
      <c r="VCK3904" s="64"/>
      <c r="VCL3904" s="64"/>
      <c r="VCM3904" s="64"/>
      <c r="VCN3904" s="64"/>
      <c r="VCO3904" s="62"/>
      <c r="VCP3904" s="63"/>
      <c r="VCQ3904" s="62"/>
      <c r="VCR3904" s="62"/>
      <c r="VCS3904" s="61"/>
      <c r="VCT3904" s="60"/>
      <c r="VCU3904" s="59"/>
      <c r="VCV3904" s="57"/>
      <c r="VCW3904" s="57"/>
      <c r="VCX3904" s="57"/>
      <c r="VCY3904" s="57"/>
      <c r="VCZ3904" s="57"/>
      <c r="VDA3904" s="57"/>
      <c r="VDB3904" s="57"/>
      <c r="VDC3904" s="57"/>
      <c r="VDD3904" s="58"/>
      <c r="VDE3904" s="57"/>
      <c r="VDF3904" s="57"/>
      <c r="VDG3904" s="57"/>
      <c r="VDH3904" s="57"/>
      <c r="VDI3904" s="57"/>
      <c r="VDJ3904" s="56"/>
      <c r="VDK3904" s="57"/>
      <c r="VDL3904" s="64"/>
      <c r="VDM3904" s="64"/>
      <c r="VDN3904" s="64"/>
      <c r="VDO3904" s="64"/>
      <c r="VDP3904" s="62"/>
      <c r="VDQ3904" s="63"/>
      <c r="VDR3904" s="62"/>
      <c r="VDS3904" s="62"/>
      <c r="VDT3904" s="61"/>
      <c r="VDU3904" s="60"/>
      <c r="VDV3904" s="59"/>
      <c r="VDW3904" s="57"/>
      <c r="VDX3904" s="57"/>
      <c r="VDY3904" s="57"/>
      <c r="VDZ3904" s="57"/>
      <c r="VEA3904" s="57"/>
      <c r="VEB3904" s="57"/>
      <c r="VEC3904" s="57"/>
      <c r="VED3904" s="57"/>
      <c r="VEE3904" s="58"/>
      <c r="VEF3904" s="57"/>
      <c r="VEG3904" s="57"/>
      <c r="VEH3904" s="57"/>
      <c r="VEI3904" s="57"/>
      <c r="VEJ3904" s="57"/>
      <c r="VEK3904" s="56"/>
      <c r="VEL3904" s="57"/>
      <c r="VEM3904" s="64"/>
      <c r="VEN3904" s="64"/>
      <c r="VEO3904" s="64"/>
      <c r="VEP3904" s="64"/>
      <c r="VEQ3904" s="62"/>
      <c r="VER3904" s="63"/>
      <c r="VES3904" s="62"/>
      <c r="VET3904" s="62"/>
      <c r="VEU3904" s="61"/>
      <c r="VEV3904" s="60"/>
      <c r="VEW3904" s="59"/>
      <c r="VEX3904" s="57"/>
      <c r="VEY3904" s="57"/>
      <c r="VEZ3904" s="57"/>
      <c r="VFA3904" s="57"/>
      <c r="VFB3904" s="57"/>
      <c r="VFC3904" s="57"/>
      <c r="VFD3904" s="57"/>
      <c r="VFE3904" s="57"/>
      <c r="VFF3904" s="58"/>
      <c r="VFG3904" s="57"/>
      <c r="VFH3904" s="57"/>
      <c r="VFI3904" s="57"/>
      <c r="VFJ3904" s="57"/>
      <c r="VFK3904" s="57"/>
      <c r="VFL3904" s="56"/>
      <c r="VFM3904" s="57"/>
      <c r="VFN3904" s="64"/>
      <c r="VFO3904" s="64"/>
      <c r="VFP3904" s="64"/>
      <c r="VFQ3904" s="64"/>
      <c r="VFR3904" s="62"/>
      <c r="VFS3904" s="63"/>
      <c r="VFT3904" s="62"/>
      <c r="VFU3904" s="62"/>
      <c r="VFV3904" s="61"/>
      <c r="VFW3904" s="60"/>
      <c r="VFX3904" s="59"/>
      <c r="VFY3904" s="57"/>
      <c r="VFZ3904" s="57"/>
      <c r="VGA3904" s="57"/>
      <c r="VGB3904" s="57"/>
      <c r="VGC3904" s="57"/>
      <c r="VGD3904" s="57"/>
      <c r="VGE3904" s="57"/>
      <c r="VGF3904" s="57"/>
      <c r="VGG3904" s="58"/>
      <c r="VGH3904" s="57"/>
      <c r="VGI3904" s="57"/>
      <c r="VGJ3904" s="57"/>
      <c r="VGK3904" s="57"/>
      <c r="VGL3904" s="57"/>
      <c r="VGM3904" s="56"/>
      <c r="VGN3904" s="57"/>
      <c r="VGO3904" s="64"/>
      <c r="VGP3904" s="64"/>
      <c r="VGQ3904" s="64"/>
      <c r="VGR3904" s="64"/>
      <c r="VGS3904" s="62"/>
      <c r="VGT3904" s="63"/>
      <c r="VGU3904" s="62"/>
      <c r="VGV3904" s="62"/>
      <c r="VGW3904" s="61"/>
      <c r="VGX3904" s="60"/>
      <c r="VGY3904" s="59"/>
      <c r="VGZ3904" s="57"/>
      <c r="VHA3904" s="57"/>
      <c r="VHB3904" s="57"/>
      <c r="VHC3904" s="57"/>
      <c r="VHD3904" s="57"/>
      <c r="VHE3904" s="57"/>
      <c r="VHF3904" s="57"/>
      <c r="VHG3904" s="57"/>
      <c r="VHH3904" s="58"/>
      <c r="VHI3904" s="57"/>
      <c r="VHJ3904" s="57"/>
      <c r="VHK3904" s="57"/>
      <c r="VHL3904" s="57"/>
      <c r="VHM3904" s="57"/>
      <c r="VHN3904" s="56"/>
      <c r="VHO3904" s="57"/>
      <c r="VHP3904" s="64"/>
      <c r="VHQ3904" s="64"/>
      <c r="VHR3904" s="64"/>
      <c r="VHS3904" s="64"/>
      <c r="VHT3904" s="62"/>
      <c r="VHU3904" s="63"/>
      <c r="VHV3904" s="62"/>
      <c r="VHW3904" s="62"/>
      <c r="VHX3904" s="61"/>
      <c r="VHY3904" s="60"/>
      <c r="VHZ3904" s="59"/>
      <c r="VIA3904" s="57"/>
      <c r="VIB3904" s="57"/>
      <c r="VIC3904" s="57"/>
      <c r="VID3904" s="57"/>
      <c r="VIE3904" s="57"/>
      <c r="VIF3904" s="57"/>
      <c r="VIG3904" s="57"/>
      <c r="VIH3904" s="57"/>
      <c r="VII3904" s="58"/>
      <c r="VIJ3904" s="57"/>
      <c r="VIK3904" s="57"/>
      <c r="VIL3904" s="57"/>
      <c r="VIM3904" s="57"/>
      <c r="VIN3904" s="57"/>
      <c r="VIO3904" s="56"/>
      <c r="VIP3904" s="57"/>
      <c r="VIQ3904" s="64"/>
      <c r="VIR3904" s="64"/>
      <c r="VIS3904" s="64"/>
      <c r="VIT3904" s="64"/>
      <c r="VIU3904" s="62"/>
      <c r="VIV3904" s="63"/>
      <c r="VIW3904" s="62"/>
      <c r="VIX3904" s="62"/>
      <c r="VIY3904" s="61"/>
      <c r="VIZ3904" s="60"/>
      <c r="VJA3904" s="59"/>
      <c r="VJB3904" s="57"/>
      <c r="VJC3904" s="57"/>
      <c r="VJD3904" s="57"/>
      <c r="VJE3904" s="57"/>
      <c r="VJF3904" s="57"/>
      <c r="VJG3904" s="57"/>
      <c r="VJH3904" s="57"/>
      <c r="VJI3904" s="57"/>
      <c r="VJJ3904" s="58"/>
      <c r="VJK3904" s="57"/>
      <c r="VJL3904" s="57"/>
      <c r="VJM3904" s="57"/>
      <c r="VJN3904" s="57"/>
      <c r="VJO3904" s="57"/>
      <c r="VJP3904" s="56"/>
      <c r="VJQ3904" s="57"/>
      <c r="VJR3904" s="64"/>
      <c r="VJS3904" s="64"/>
      <c r="VJT3904" s="64"/>
      <c r="VJU3904" s="64"/>
      <c r="VJV3904" s="62"/>
      <c r="VJW3904" s="63"/>
      <c r="VJX3904" s="62"/>
      <c r="VJY3904" s="62"/>
      <c r="VJZ3904" s="61"/>
      <c r="VKA3904" s="60"/>
      <c r="VKB3904" s="59"/>
      <c r="VKC3904" s="57"/>
      <c r="VKD3904" s="57"/>
      <c r="VKE3904" s="57"/>
      <c r="VKF3904" s="57"/>
      <c r="VKG3904" s="57"/>
      <c r="VKH3904" s="57"/>
      <c r="VKI3904" s="57"/>
      <c r="VKJ3904" s="57"/>
      <c r="VKK3904" s="58"/>
      <c r="VKL3904" s="57"/>
      <c r="VKM3904" s="57"/>
      <c r="VKN3904" s="57"/>
      <c r="VKO3904" s="57"/>
      <c r="VKP3904" s="57"/>
      <c r="VKQ3904" s="56"/>
      <c r="VKR3904" s="57"/>
      <c r="VKS3904" s="64"/>
      <c r="VKT3904" s="64"/>
      <c r="VKU3904" s="64"/>
      <c r="VKV3904" s="64"/>
      <c r="VKW3904" s="62"/>
      <c r="VKX3904" s="63"/>
      <c r="VKY3904" s="62"/>
      <c r="VKZ3904" s="62"/>
      <c r="VLA3904" s="61"/>
      <c r="VLB3904" s="60"/>
      <c r="VLC3904" s="59"/>
      <c r="VLD3904" s="57"/>
      <c r="VLE3904" s="57"/>
      <c r="VLF3904" s="57"/>
      <c r="VLG3904" s="57"/>
      <c r="VLH3904" s="57"/>
      <c r="VLI3904" s="57"/>
      <c r="VLJ3904" s="57"/>
      <c r="VLK3904" s="57"/>
      <c r="VLL3904" s="58"/>
      <c r="VLM3904" s="57"/>
      <c r="VLN3904" s="57"/>
      <c r="VLO3904" s="57"/>
      <c r="VLP3904" s="57"/>
      <c r="VLQ3904" s="57"/>
      <c r="VLR3904" s="56"/>
      <c r="VLS3904" s="57"/>
      <c r="VLT3904" s="64"/>
      <c r="VLU3904" s="64"/>
      <c r="VLV3904" s="64"/>
      <c r="VLW3904" s="64"/>
      <c r="VLX3904" s="62"/>
      <c r="VLY3904" s="63"/>
      <c r="VLZ3904" s="62"/>
      <c r="VMA3904" s="62"/>
      <c r="VMB3904" s="61"/>
      <c r="VMC3904" s="60"/>
      <c r="VMD3904" s="59"/>
      <c r="VME3904" s="57"/>
      <c r="VMF3904" s="57"/>
      <c r="VMG3904" s="57"/>
      <c r="VMH3904" s="57"/>
      <c r="VMI3904" s="57"/>
      <c r="VMJ3904" s="57"/>
      <c r="VMK3904" s="57"/>
      <c r="VML3904" s="57"/>
      <c r="VMM3904" s="58"/>
      <c r="VMN3904" s="57"/>
      <c r="VMO3904" s="57"/>
      <c r="VMP3904" s="57"/>
      <c r="VMQ3904" s="57"/>
      <c r="VMR3904" s="57"/>
      <c r="VMS3904" s="56"/>
      <c r="VMT3904" s="57"/>
      <c r="VMU3904" s="64"/>
      <c r="VMV3904" s="64"/>
      <c r="VMW3904" s="64"/>
      <c r="VMX3904" s="64"/>
      <c r="VMY3904" s="62"/>
      <c r="VMZ3904" s="63"/>
      <c r="VNA3904" s="62"/>
      <c r="VNB3904" s="62"/>
      <c r="VNC3904" s="61"/>
      <c r="VND3904" s="60"/>
      <c r="VNE3904" s="59"/>
      <c r="VNF3904" s="57"/>
      <c r="VNG3904" s="57"/>
      <c r="VNH3904" s="57"/>
      <c r="VNI3904" s="57"/>
      <c r="VNJ3904" s="57"/>
      <c r="VNK3904" s="57"/>
      <c r="VNL3904" s="57"/>
      <c r="VNM3904" s="57"/>
      <c r="VNN3904" s="58"/>
      <c r="VNO3904" s="57"/>
      <c r="VNP3904" s="57"/>
      <c r="VNQ3904" s="57"/>
      <c r="VNR3904" s="57"/>
      <c r="VNS3904" s="57"/>
      <c r="VNT3904" s="56"/>
      <c r="VNU3904" s="57"/>
      <c r="VNV3904" s="64"/>
      <c r="VNW3904" s="64"/>
      <c r="VNX3904" s="64"/>
      <c r="VNY3904" s="64"/>
      <c r="VNZ3904" s="62"/>
      <c r="VOA3904" s="63"/>
      <c r="VOB3904" s="62"/>
      <c r="VOC3904" s="62"/>
      <c r="VOD3904" s="61"/>
      <c r="VOE3904" s="60"/>
      <c r="VOF3904" s="59"/>
      <c r="VOG3904" s="57"/>
      <c r="VOH3904" s="57"/>
      <c r="VOI3904" s="57"/>
      <c r="VOJ3904" s="57"/>
      <c r="VOK3904" s="57"/>
      <c r="VOL3904" s="57"/>
      <c r="VOM3904" s="57"/>
      <c r="VON3904" s="57"/>
      <c r="VOO3904" s="58"/>
      <c r="VOP3904" s="57"/>
      <c r="VOQ3904" s="57"/>
      <c r="VOR3904" s="57"/>
      <c r="VOS3904" s="57"/>
      <c r="VOT3904" s="57"/>
      <c r="VOU3904" s="56"/>
      <c r="VOV3904" s="57"/>
      <c r="VOW3904" s="64"/>
      <c r="VOX3904" s="64"/>
      <c r="VOY3904" s="64"/>
      <c r="VOZ3904" s="64"/>
      <c r="VPA3904" s="62"/>
      <c r="VPB3904" s="63"/>
      <c r="VPC3904" s="62"/>
      <c r="VPD3904" s="62"/>
      <c r="VPE3904" s="61"/>
      <c r="VPF3904" s="60"/>
      <c r="VPG3904" s="59"/>
      <c r="VPH3904" s="57"/>
      <c r="VPI3904" s="57"/>
      <c r="VPJ3904" s="57"/>
      <c r="VPK3904" s="57"/>
      <c r="VPL3904" s="57"/>
      <c r="VPM3904" s="57"/>
      <c r="VPN3904" s="57"/>
      <c r="VPO3904" s="57"/>
      <c r="VPP3904" s="58"/>
      <c r="VPQ3904" s="57"/>
      <c r="VPR3904" s="57"/>
      <c r="VPS3904" s="57"/>
      <c r="VPT3904" s="57"/>
      <c r="VPU3904" s="57"/>
      <c r="VPV3904" s="56"/>
      <c r="VPW3904" s="57"/>
      <c r="VPX3904" s="64"/>
      <c r="VPY3904" s="64"/>
      <c r="VPZ3904" s="64"/>
      <c r="VQA3904" s="64"/>
      <c r="VQB3904" s="62"/>
      <c r="VQC3904" s="63"/>
      <c r="VQD3904" s="62"/>
      <c r="VQE3904" s="62"/>
      <c r="VQF3904" s="61"/>
      <c r="VQG3904" s="60"/>
      <c r="VQH3904" s="59"/>
      <c r="VQI3904" s="57"/>
      <c r="VQJ3904" s="57"/>
      <c r="VQK3904" s="57"/>
      <c r="VQL3904" s="57"/>
      <c r="VQM3904" s="57"/>
      <c r="VQN3904" s="57"/>
      <c r="VQO3904" s="57"/>
      <c r="VQP3904" s="57"/>
      <c r="VQQ3904" s="58"/>
      <c r="VQR3904" s="57"/>
      <c r="VQS3904" s="57"/>
      <c r="VQT3904" s="57"/>
      <c r="VQU3904" s="57"/>
      <c r="VQV3904" s="57"/>
      <c r="VQW3904" s="56"/>
      <c r="VQX3904" s="57"/>
      <c r="VQY3904" s="64"/>
      <c r="VQZ3904" s="64"/>
      <c r="VRA3904" s="64"/>
      <c r="VRB3904" s="64"/>
      <c r="VRC3904" s="62"/>
      <c r="VRD3904" s="63"/>
      <c r="VRE3904" s="62"/>
      <c r="VRF3904" s="62"/>
      <c r="VRG3904" s="61"/>
      <c r="VRH3904" s="60"/>
      <c r="VRI3904" s="59"/>
      <c r="VRJ3904" s="57"/>
      <c r="VRK3904" s="57"/>
      <c r="VRL3904" s="57"/>
      <c r="VRM3904" s="57"/>
      <c r="VRN3904" s="57"/>
      <c r="VRO3904" s="57"/>
      <c r="VRP3904" s="57"/>
      <c r="VRQ3904" s="57"/>
      <c r="VRR3904" s="58"/>
      <c r="VRS3904" s="57"/>
      <c r="VRT3904" s="57"/>
      <c r="VRU3904" s="57"/>
      <c r="VRV3904" s="57"/>
      <c r="VRW3904" s="57"/>
      <c r="VRX3904" s="56"/>
      <c r="VRY3904" s="57"/>
      <c r="VRZ3904" s="64"/>
      <c r="VSA3904" s="64"/>
      <c r="VSB3904" s="64"/>
      <c r="VSC3904" s="64"/>
      <c r="VSD3904" s="62"/>
      <c r="VSE3904" s="63"/>
      <c r="VSF3904" s="62"/>
      <c r="VSG3904" s="62"/>
      <c r="VSH3904" s="61"/>
      <c r="VSI3904" s="60"/>
      <c r="VSJ3904" s="59"/>
      <c r="VSK3904" s="57"/>
      <c r="VSL3904" s="57"/>
      <c r="VSM3904" s="57"/>
      <c r="VSN3904" s="57"/>
      <c r="VSO3904" s="57"/>
      <c r="VSP3904" s="57"/>
      <c r="VSQ3904" s="57"/>
      <c r="VSR3904" s="57"/>
      <c r="VSS3904" s="58"/>
      <c r="VST3904" s="57"/>
      <c r="VSU3904" s="57"/>
      <c r="VSV3904" s="57"/>
      <c r="VSW3904" s="57"/>
      <c r="VSX3904" s="57"/>
      <c r="VSY3904" s="56"/>
      <c r="VSZ3904" s="57"/>
      <c r="VTA3904" s="64"/>
      <c r="VTB3904" s="64"/>
      <c r="VTC3904" s="64"/>
      <c r="VTD3904" s="64"/>
      <c r="VTE3904" s="62"/>
      <c r="VTF3904" s="63"/>
      <c r="VTG3904" s="62"/>
      <c r="VTH3904" s="62"/>
      <c r="VTI3904" s="61"/>
      <c r="VTJ3904" s="60"/>
      <c r="VTK3904" s="59"/>
      <c r="VTL3904" s="57"/>
      <c r="VTM3904" s="57"/>
      <c r="VTN3904" s="57"/>
      <c r="VTO3904" s="57"/>
      <c r="VTP3904" s="57"/>
      <c r="VTQ3904" s="57"/>
      <c r="VTR3904" s="57"/>
      <c r="VTS3904" s="57"/>
      <c r="VTT3904" s="58"/>
      <c r="VTU3904" s="57"/>
      <c r="VTV3904" s="57"/>
      <c r="VTW3904" s="57"/>
      <c r="VTX3904" s="57"/>
      <c r="VTY3904" s="57"/>
      <c r="VTZ3904" s="56"/>
      <c r="VUA3904" s="57"/>
      <c r="VUB3904" s="64"/>
      <c r="VUC3904" s="64"/>
      <c r="VUD3904" s="64"/>
      <c r="VUE3904" s="64"/>
      <c r="VUF3904" s="62"/>
      <c r="VUG3904" s="63"/>
      <c r="VUH3904" s="62"/>
      <c r="VUI3904" s="62"/>
      <c r="VUJ3904" s="61"/>
      <c r="VUK3904" s="60"/>
      <c r="VUL3904" s="59"/>
      <c r="VUM3904" s="57"/>
      <c r="VUN3904" s="57"/>
      <c r="VUO3904" s="57"/>
      <c r="VUP3904" s="57"/>
      <c r="VUQ3904" s="57"/>
      <c r="VUR3904" s="57"/>
      <c r="VUS3904" s="57"/>
      <c r="VUT3904" s="57"/>
      <c r="VUU3904" s="58"/>
      <c r="VUV3904" s="57"/>
      <c r="VUW3904" s="57"/>
      <c r="VUX3904" s="57"/>
      <c r="VUY3904" s="57"/>
      <c r="VUZ3904" s="57"/>
      <c r="VVA3904" s="56"/>
      <c r="VVB3904" s="57"/>
      <c r="VVC3904" s="64"/>
      <c r="VVD3904" s="64"/>
      <c r="VVE3904" s="64"/>
      <c r="VVF3904" s="64"/>
      <c r="VVG3904" s="62"/>
      <c r="VVH3904" s="63"/>
      <c r="VVI3904" s="62"/>
      <c r="VVJ3904" s="62"/>
      <c r="VVK3904" s="61"/>
      <c r="VVL3904" s="60"/>
      <c r="VVM3904" s="59"/>
      <c r="VVN3904" s="57"/>
      <c r="VVO3904" s="57"/>
      <c r="VVP3904" s="57"/>
      <c r="VVQ3904" s="57"/>
      <c r="VVR3904" s="57"/>
      <c r="VVS3904" s="57"/>
      <c r="VVT3904" s="57"/>
      <c r="VVU3904" s="57"/>
      <c r="VVV3904" s="58"/>
      <c r="VVW3904" s="57"/>
      <c r="VVX3904" s="57"/>
      <c r="VVY3904" s="57"/>
      <c r="VVZ3904" s="57"/>
      <c r="VWA3904" s="57"/>
      <c r="VWB3904" s="56"/>
      <c r="VWC3904" s="57"/>
      <c r="VWD3904" s="64"/>
      <c r="VWE3904" s="64"/>
      <c r="VWF3904" s="64"/>
      <c r="VWG3904" s="64"/>
      <c r="VWH3904" s="62"/>
      <c r="VWI3904" s="63"/>
      <c r="VWJ3904" s="62"/>
      <c r="VWK3904" s="62"/>
      <c r="VWL3904" s="61"/>
      <c r="VWM3904" s="60"/>
      <c r="VWN3904" s="59"/>
      <c r="VWO3904" s="57"/>
      <c r="VWP3904" s="57"/>
      <c r="VWQ3904" s="57"/>
      <c r="VWR3904" s="57"/>
      <c r="VWS3904" s="57"/>
      <c r="VWT3904" s="57"/>
      <c r="VWU3904" s="57"/>
      <c r="VWV3904" s="57"/>
      <c r="VWW3904" s="58"/>
      <c r="VWX3904" s="57"/>
      <c r="VWY3904" s="57"/>
      <c r="VWZ3904" s="57"/>
      <c r="VXA3904" s="57"/>
      <c r="VXB3904" s="57"/>
      <c r="VXC3904" s="56"/>
      <c r="VXD3904" s="57"/>
      <c r="VXE3904" s="64"/>
      <c r="VXF3904" s="64"/>
      <c r="VXG3904" s="64"/>
      <c r="VXH3904" s="64"/>
      <c r="VXI3904" s="62"/>
      <c r="VXJ3904" s="63"/>
      <c r="VXK3904" s="62"/>
      <c r="VXL3904" s="62"/>
      <c r="VXM3904" s="61"/>
      <c r="VXN3904" s="60"/>
      <c r="VXO3904" s="59"/>
      <c r="VXP3904" s="57"/>
      <c r="VXQ3904" s="57"/>
      <c r="VXR3904" s="57"/>
      <c r="VXS3904" s="57"/>
      <c r="VXT3904" s="57"/>
      <c r="VXU3904" s="57"/>
      <c r="VXV3904" s="57"/>
      <c r="VXW3904" s="57"/>
      <c r="VXX3904" s="58"/>
      <c r="VXY3904" s="57"/>
      <c r="VXZ3904" s="57"/>
      <c r="VYA3904" s="57"/>
      <c r="VYB3904" s="57"/>
      <c r="VYC3904" s="57"/>
      <c r="VYD3904" s="56"/>
      <c r="VYE3904" s="57"/>
      <c r="VYF3904" s="64"/>
      <c r="VYG3904" s="64"/>
      <c r="VYH3904" s="64"/>
      <c r="VYI3904" s="64"/>
      <c r="VYJ3904" s="62"/>
      <c r="VYK3904" s="63"/>
      <c r="VYL3904" s="62"/>
      <c r="VYM3904" s="62"/>
      <c r="VYN3904" s="61"/>
      <c r="VYO3904" s="60"/>
      <c r="VYP3904" s="59"/>
      <c r="VYQ3904" s="57"/>
      <c r="VYR3904" s="57"/>
      <c r="VYS3904" s="57"/>
      <c r="VYT3904" s="57"/>
      <c r="VYU3904" s="57"/>
      <c r="VYV3904" s="57"/>
      <c r="VYW3904" s="57"/>
      <c r="VYX3904" s="57"/>
      <c r="VYY3904" s="58"/>
      <c r="VYZ3904" s="57"/>
      <c r="VZA3904" s="57"/>
      <c r="VZB3904" s="57"/>
      <c r="VZC3904" s="57"/>
      <c r="VZD3904" s="57"/>
      <c r="VZE3904" s="56"/>
      <c r="VZF3904" s="57"/>
      <c r="VZG3904" s="64"/>
      <c r="VZH3904" s="64"/>
      <c r="VZI3904" s="64"/>
      <c r="VZJ3904" s="64"/>
      <c r="VZK3904" s="62"/>
      <c r="VZL3904" s="63"/>
      <c r="VZM3904" s="62"/>
      <c r="VZN3904" s="62"/>
      <c r="VZO3904" s="61"/>
      <c r="VZP3904" s="60"/>
      <c r="VZQ3904" s="59"/>
      <c r="VZR3904" s="57"/>
      <c r="VZS3904" s="57"/>
      <c r="VZT3904" s="57"/>
      <c r="VZU3904" s="57"/>
      <c r="VZV3904" s="57"/>
      <c r="VZW3904" s="57"/>
      <c r="VZX3904" s="57"/>
      <c r="VZY3904" s="57"/>
      <c r="VZZ3904" s="58"/>
      <c r="WAA3904" s="57"/>
      <c r="WAB3904" s="57"/>
      <c r="WAC3904" s="57"/>
      <c r="WAD3904" s="57"/>
      <c r="WAE3904" s="57"/>
      <c r="WAF3904" s="56"/>
      <c r="WAG3904" s="57"/>
      <c r="WAH3904" s="64"/>
      <c r="WAI3904" s="64"/>
      <c r="WAJ3904" s="64"/>
      <c r="WAK3904" s="64"/>
      <c r="WAL3904" s="62"/>
      <c r="WAM3904" s="63"/>
      <c r="WAN3904" s="62"/>
      <c r="WAO3904" s="62"/>
      <c r="WAP3904" s="61"/>
      <c r="WAQ3904" s="60"/>
      <c r="WAR3904" s="59"/>
      <c r="WAS3904" s="57"/>
      <c r="WAT3904" s="57"/>
      <c r="WAU3904" s="57"/>
      <c r="WAV3904" s="57"/>
      <c r="WAW3904" s="57"/>
      <c r="WAX3904" s="57"/>
      <c r="WAY3904" s="57"/>
      <c r="WAZ3904" s="57"/>
      <c r="WBA3904" s="58"/>
      <c r="WBB3904" s="57"/>
      <c r="WBC3904" s="57"/>
      <c r="WBD3904" s="57"/>
      <c r="WBE3904" s="57"/>
      <c r="WBF3904" s="57"/>
      <c r="WBG3904" s="56"/>
      <c r="WBH3904" s="57"/>
      <c r="WBI3904" s="64"/>
      <c r="WBJ3904" s="64"/>
      <c r="WBK3904" s="64"/>
      <c r="WBL3904" s="64"/>
      <c r="WBM3904" s="62"/>
      <c r="WBN3904" s="63"/>
      <c r="WBO3904" s="62"/>
      <c r="WBP3904" s="62"/>
      <c r="WBQ3904" s="61"/>
      <c r="WBR3904" s="60"/>
      <c r="WBS3904" s="59"/>
      <c r="WBT3904" s="57"/>
      <c r="WBU3904" s="57"/>
      <c r="WBV3904" s="57"/>
      <c r="WBW3904" s="57"/>
      <c r="WBX3904" s="57"/>
      <c r="WBY3904" s="57"/>
      <c r="WBZ3904" s="57"/>
      <c r="WCA3904" s="57"/>
      <c r="WCB3904" s="58"/>
      <c r="WCC3904" s="57"/>
      <c r="WCD3904" s="57"/>
      <c r="WCE3904" s="57"/>
      <c r="WCF3904" s="57"/>
      <c r="WCG3904" s="57"/>
      <c r="WCH3904" s="56"/>
      <c r="WCI3904" s="57"/>
      <c r="WCJ3904" s="64"/>
      <c r="WCK3904" s="64"/>
      <c r="WCL3904" s="64"/>
      <c r="WCM3904" s="64"/>
      <c r="WCN3904" s="62"/>
      <c r="WCO3904" s="63"/>
      <c r="WCP3904" s="62"/>
      <c r="WCQ3904" s="62"/>
      <c r="WCR3904" s="61"/>
      <c r="WCS3904" s="60"/>
      <c r="WCT3904" s="59"/>
      <c r="WCU3904" s="57"/>
      <c r="WCV3904" s="57"/>
      <c r="WCW3904" s="57"/>
      <c r="WCX3904" s="57"/>
      <c r="WCY3904" s="57"/>
      <c r="WCZ3904" s="57"/>
      <c r="WDA3904" s="57"/>
      <c r="WDB3904" s="57"/>
      <c r="WDC3904" s="58"/>
      <c r="WDD3904" s="57"/>
      <c r="WDE3904" s="57"/>
      <c r="WDF3904" s="57"/>
      <c r="WDG3904" s="57"/>
      <c r="WDH3904" s="57"/>
      <c r="WDI3904" s="56"/>
      <c r="WDJ3904" s="57"/>
      <c r="WDK3904" s="64"/>
      <c r="WDL3904" s="64"/>
      <c r="WDM3904" s="64"/>
      <c r="WDN3904" s="64"/>
      <c r="WDO3904" s="62"/>
      <c r="WDP3904" s="63"/>
      <c r="WDQ3904" s="62"/>
      <c r="WDR3904" s="62"/>
      <c r="WDS3904" s="61"/>
      <c r="WDT3904" s="60"/>
      <c r="WDU3904" s="59"/>
      <c r="WDV3904" s="57"/>
      <c r="WDW3904" s="57"/>
      <c r="WDX3904" s="57"/>
      <c r="WDY3904" s="57"/>
      <c r="WDZ3904" s="57"/>
      <c r="WEA3904" s="57"/>
      <c r="WEB3904" s="57"/>
      <c r="WEC3904" s="57"/>
      <c r="WED3904" s="58"/>
      <c r="WEE3904" s="57"/>
      <c r="WEF3904" s="57"/>
      <c r="WEG3904" s="57"/>
      <c r="WEH3904" s="57"/>
      <c r="WEI3904" s="57"/>
      <c r="WEJ3904" s="56"/>
      <c r="WEK3904" s="57"/>
      <c r="WEL3904" s="64"/>
      <c r="WEM3904" s="64"/>
      <c r="WEN3904" s="64"/>
      <c r="WEO3904" s="64"/>
      <c r="WEP3904" s="62"/>
      <c r="WEQ3904" s="63"/>
      <c r="WER3904" s="62"/>
      <c r="WES3904" s="62"/>
      <c r="WET3904" s="61"/>
      <c r="WEU3904" s="60"/>
      <c r="WEV3904" s="59"/>
      <c r="WEW3904" s="57"/>
      <c r="WEX3904" s="57"/>
      <c r="WEY3904" s="57"/>
      <c r="WEZ3904" s="57"/>
      <c r="WFA3904" s="57"/>
      <c r="WFB3904" s="57"/>
      <c r="WFC3904" s="57"/>
      <c r="WFD3904" s="57"/>
      <c r="WFE3904" s="58"/>
      <c r="WFF3904" s="57"/>
      <c r="WFG3904" s="57"/>
      <c r="WFH3904" s="57"/>
      <c r="WFI3904" s="57"/>
      <c r="WFJ3904" s="57"/>
      <c r="WFK3904" s="56"/>
      <c r="WFL3904" s="57"/>
      <c r="WFM3904" s="64"/>
      <c r="WFN3904" s="64"/>
      <c r="WFO3904" s="64"/>
      <c r="WFP3904" s="64"/>
      <c r="WFQ3904" s="62"/>
      <c r="WFR3904" s="63"/>
      <c r="WFS3904" s="62"/>
      <c r="WFT3904" s="62"/>
      <c r="WFU3904" s="61"/>
      <c r="WFV3904" s="60"/>
      <c r="WFW3904" s="59"/>
      <c r="WFX3904" s="57"/>
      <c r="WFY3904" s="57"/>
      <c r="WFZ3904" s="57"/>
      <c r="WGA3904" s="57"/>
      <c r="WGB3904" s="57"/>
      <c r="WGC3904" s="57"/>
      <c r="WGD3904" s="57"/>
      <c r="WGE3904" s="57"/>
      <c r="WGF3904" s="58"/>
      <c r="WGG3904" s="57"/>
      <c r="WGH3904" s="57"/>
      <c r="WGI3904" s="57"/>
      <c r="WGJ3904" s="57"/>
      <c r="WGK3904" s="57"/>
      <c r="WGL3904" s="56"/>
      <c r="WGM3904" s="57"/>
      <c r="WGN3904" s="64"/>
      <c r="WGO3904" s="64"/>
      <c r="WGP3904" s="64"/>
      <c r="WGQ3904" s="64"/>
      <c r="WGR3904" s="62"/>
      <c r="WGS3904" s="63"/>
      <c r="WGT3904" s="62"/>
      <c r="WGU3904" s="62"/>
      <c r="WGV3904" s="61"/>
      <c r="WGW3904" s="60"/>
      <c r="WGX3904" s="59"/>
      <c r="WGY3904" s="57"/>
      <c r="WGZ3904" s="57"/>
      <c r="WHA3904" s="57"/>
      <c r="WHB3904" s="57"/>
      <c r="WHC3904" s="57"/>
      <c r="WHD3904" s="57"/>
      <c r="WHE3904" s="57"/>
      <c r="WHF3904" s="57"/>
      <c r="WHG3904" s="58"/>
      <c r="WHH3904" s="57"/>
      <c r="WHI3904" s="57"/>
      <c r="WHJ3904" s="57"/>
      <c r="WHK3904" s="57"/>
      <c r="WHL3904" s="57"/>
      <c r="WHM3904" s="56"/>
      <c r="WHN3904" s="57"/>
      <c r="WHO3904" s="64"/>
      <c r="WHP3904" s="64"/>
      <c r="WHQ3904" s="64"/>
      <c r="WHR3904" s="64"/>
      <c r="WHS3904" s="62"/>
      <c r="WHT3904" s="63"/>
      <c r="WHU3904" s="62"/>
      <c r="WHV3904" s="62"/>
      <c r="WHW3904" s="61"/>
      <c r="WHX3904" s="60"/>
      <c r="WHY3904" s="59"/>
      <c r="WHZ3904" s="57"/>
      <c r="WIA3904" s="57"/>
      <c r="WIB3904" s="57"/>
      <c r="WIC3904" s="57"/>
      <c r="WID3904" s="57"/>
      <c r="WIE3904" s="57"/>
      <c r="WIF3904" s="57"/>
      <c r="WIG3904" s="57"/>
      <c r="WIH3904" s="58"/>
      <c r="WII3904" s="57"/>
      <c r="WIJ3904" s="57"/>
      <c r="WIK3904" s="57"/>
      <c r="WIL3904" s="57"/>
      <c r="WIM3904" s="57"/>
      <c r="WIN3904" s="56"/>
      <c r="WIO3904" s="57"/>
      <c r="WIP3904" s="64"/>
      <c r="WIQ3904" s="64"/>
      <c r="WIR3904" s="64"/>
      <c r="WIS3904" s="64"/>
      <c r="WIT3904" s="62"/>
      <c r="WIU3904" s="63"/>
      <c r="WIV3904" s="62"/>
      <c r="WIW3904" s="62"/>
      <c r="WIX3904" s="61"/>
      <c r="WIY3904" s="60"/>
      <c r="WIZ3904" s="59"/>
      <c r="WJA3904" s="57"/>
      <c r="WJB3904" s="57"/>
      <c r="WJC3904" s="57"/>
      <c r="WJD3904" s="57"/>
      <c r="WJE3904" s="57"/>
      <c r="WJF3904" s="57"/>
      <c r="WJG3904" s="57"/>
      <c r="WJH3904" s="57"/>
      <c r="WJI3904" s="58"/>
      <c r="WJJ3904" s="57"/>
      <c r="WJK3904" s="57"/>
      <c r="WJL3904" s="57"/>
      <c r="WJM3904" s="57"/>
      <c r="WJN3904" s="57"/>
      <c r="WJO3904" s="56"/>
      <c r="WJP3904" s="57"/>
      <c r="WJQ3904" s="64"/>
      <c r="WJR3904" s="64"/>
      <c r="WJS3904" s="64"/>
      <c r="WJT3904" s="64"/>
      <c r="WJU3904" s="62"/>
      <c r="WJV3904" s="63"/>
      <c r="WJW3904" s="62"/>
      <c r="WJX3904" s="62"/>
      <c r="WJY3904" s="61"/>
      <c r="WJZ3904" s="60"/>
      <c r="WKA3904" s="59"/>
      <c r="WKB3904" s="57"/>
      <c r="WKC3904" s="57"/>
      <c r="WKD3904" s="57"/>
      <c r="WKE3904" s="57"/>
      <c r="WKF3904" s="57"/>
      <c r="WKG3904" s="57"/>
      <c r="WKH3904" s="57"/>
      <c r="WKI3904" s="57"/>
      <c r="WKJ3904" s="58"/>
      <c r="WKK3904" s="57"/>
      <c r="WKL3904" s="57"/>
      <c r="WKM3904" s="57"/>
      <c r="WKN3904" s="57"/>
      <c r="WKO3904" s="57"/>
      <c r="WKP3904" s="56"/>
      <c r="WKQ3904" s="57"/>
      <c r="WKR3904" s="64"/>
      <c r="WKS3904" s="64"/>
      <c r="WKT3904" s="64"/>
      <c r="WKU3904" s="64"/>
      <c r="WKV3904" s="62"/>
      <c r="WKW3904" s="63"/>
      <c r="WKX3904" s="62"/>
      <c r="WKY3904" s="62"/>
      <c r="WKZ3904" s="61"/>
      <c r="WLA3904" s="60"/>
      <c r="WLB3904" s="59"/>
      <c r="WLC3904" s="57"/>
      <c r="WLD3904" s="57"/>
      <c r="WLE3904" s="57"/>
      <c r="WLF3904" s="57"/>
      <c r="WLG3904" s="57"/>
      <c r="WLH3904" s="57"/>
      <c r="WLI3904" s="57"/>
      <c r="WLJ3904" s="57"/>
      <c r="WLK3904" s="58"/>
      <c r="WLL3904" s="57"/>
      <c r="WLM3904" s="57"/>
      <c r="WLN3904" s="57"/>
      <c r="WLO3904" s="57"/>
      <c r="WLP3904" s="57"/>
      <c r="WLQ3904" s="56"/>
      <c r="WLR3904" s="57"/>
      <c r="WLS3904" s="64"/>
      <c r="WLT3904" s="64"/>
      <c r="WLU3904" s="64"/>
      <c r="WLV3904" s="64"/>
      <c r="WLW3904" s="62"/>
      <c r="WLX3904" s="63"/>
      <c r="WLY3904" s="62"/>
      <c r="WLZ3904" s="62"/>
      <c r="WMA3904" s="61"/>
      <c r="WMB3904" s="60"/>
      <c r="WMC3904" s="59"/>
      <c r="WMD3904" s="57"/>
      <c r="WME3904" s="57"/>
      <c r="WMF3904" s="57"/>
      <c r="WMG3904" s="57"/>
      <c r="WMH3904" s="57"/>
      <c r="WMI3904" s="57"/>
      <c r="WMJ3904" s="57"/>
      <c r="WMK3904" s="57"/>
      <c r="WML3904" s="58"/>
      <c r="WMM3904" s="57"/>
      <c r="WMN3904" s="57"/>
      <c r="WMO3904" s="57"/>
      <c r="WMP3904" s="57"/>
      <c r="WMQ3904" s="57"/>
      <c r="WMR3904" s="56"/>
      <c r="WMS3904" s="57"/>
      <c r="WMT3904" s="64"/>
      <c r="WMU3904" s="64"/>
      <c r="WMV3904" s="64"/>
      <c r="WMW3904" s="64"/>
      <c r="WMX3904" s="62"/>
      <c r="WMY3904" s="63"/>
      <c r="WMZ3904" s="62"/>
      <c r="WNA3904" s="62"/>
      <c r="WNB3904" s="61"/>
      <c r="WNC3904" s="60"/>
      <c r="WND3904" s="59"/>
      <c r="WNE3904" s="57"/>
      <c r="WNF3904" s="57"/>
      <c r="WNG3904" s="57"/>
      <c r="WNH3904" s="57"/>
      <c r="WNI3904" s="57"/>
      <c r="WNJ3904" s="57"/>
      <c r="WNK3904" s="57"/>
      <c r="WNL3904" s="57"/>
      <c r="WNM3904" s="58"/>
      <c r="WNN3904" s="57"/>
      <c r="WNO3904" s="57"/>
      <c r="WNP3904" s="57"/>
      <c r="WNQ3904" s="57"/>
      <c r="WNR3904" s="57"/>
      <c r="WNS3904" s="56"/>
      <c r="WNT3904" s="57"/>
      <c r="WNU3904" s="64"/>
      <c r="WNV3904" s="64"/>
      <c r="WNW3904" s="64"/>
      <c r="WNX3904" s="64"/>
      <c r="WNY3904" s="62"/>
      <c r="WNZ3904" s="63"/>
      <c r="WOA3904" s="62"/>
      <c r="WOB3904" s="62"/>
      <c r="WOC3904" s="61"/>
      <c r="WOD3904" s="60"/>
      <c r="WOE3904" s="59"/>
      <c r="WOF3904" s="57"/>
      <c r="WOG3904" s="57"/>
      <c r="WOH3904" s="57"/>
      <c r="WOI3904" s="57"/>
      <c r="WOJ3904" s="57"/>
      <c r="WOK3904" s="57"/>
      <c r="WOL3904" s="57"/>
      <c r="WOM3904" s="57"/>
      <c r="WON3904" s="58"/>
      <c r="WOO3904" s="57"/>
      <c r="WOP3904" s="57"/>
      <c r="WOQ3904" s="57"/>
      <c r="WOR3904" s="57"/>
      <c r="WOS3904" s="57"/>
      <c r="WOT3904" s="56"/>
      <c r="WOU3904" s="57"/>
      <c r="WOV3904" s="64"/>
      <c r="WOW3904" s="64"/>
      <c r="WOX3904" s="64"/>
      <c r="WOY3904" s="64"/>
      <c r="WOZ3904" s="62"/>
      <c r="WPA3904" s="63"/>
      <c r="WPB3904" s="62"/>
      <c r="WPC3904" s="62"/>
      <c r="WPD3904" s="61"/>
      <c r="WPE3904" s="60"/>
      <c r="WPF3904" s="59"/>
      <c r="WPG3904" s="57"/>
      <c r="WPH3904" s="57"/>
      <c r="WPI3904" s="57"/>
      <c r="WPJ3904" s="57"/>
      <c r="WPK3904" s="57"/>
      <c r="WPL3904" s="57"/>
      <c r="WPM3904" s="57"/>
      <c r="WPN3904" s="57"/>
      <c r="WPO3904" s="58"/>
      <c r="WPP3904" s="57"/>
      <c r="WPQ3904" s="57"/>
      <c r="WPR3904" s="57"/>
      <c r="WPS3904" s="57"/>
      <c r="WPT3904" s="57"/>
      <c r="WPU3904" s="56"/>
      <c r="WPV3904" s="57"/>
      <c r="WPW3904" s="64"/>
      <c r="WPX3904" s="64"/>
      <c r="WPY3904" s="64"/>
      <c r="WPZ3904" s="64"/>
      <c r="WQA3904" s="62"/>
      <c r="WQB3904" s="63"/>
      <c r="WQC3904" s="62"/>
      <c r="WQD3904" s="62"/>
      <c r="WQE3904" s="61"/>
      <c r="WQF3904" s="60"/>
      <c r="WQG3904" s="59"/>
      <c r="WQH3904" s="57"/>
      <c r="WQI3904" s="57"/>
      <c r="WQJ3904" s="57"/>
      <c r="WQK3904" s="57"/>
      <c r="WQL3904" s="57"/>
      <c r="WQM3904" s="57"/>
      <c r="WQN3904" s="57"/>
      <c r="WQO3904" s="57"/>
      <c r="WQP3904" s="58"/>
      <c r="WQQ3904" s="57"/>
      <c r="WQR3904" s="57"/>
      <c r="WQS3904" s="57"/>
      <c r="WQT3904" s="57"/>
      <c r="WQU3904" s="57"/>
      <c r="WQV3904" s="56"/>
      <c r="WQW3904" s="57"/>
      <c r="WQX3904" s="64"/>
      <c r="WQY3904" s="64"/>
      <c r="WQZ3904" s="64"/>
      <c r="WRA3904" s="64"/>
      <c r="WRB3904" s="62"/>
      <c r="WRC3904" s="63"/>
      <c r="WRD3904" s="62"/>
      <c r="WRE3904" s="62"/>
      <c r="WRF3904" s="61"/>
      <c r="WRG3904" s="60"/>
      <c r="WRH3904" s="59"/>
      <c r="WRI3904" s="57"/>
      <c r="WRJ3904" s="57"/>
      <c r="WRK3904" s="57"/>
      <c r="WRL3904" s="57"/>
      <c r="WRM3904" s="57"/>
      <c r="WRN3904" s="57"/>
      <c r="WRO3904" s="57"/>
      <c r="WRP3904" s="57"/>
      <c r="WRQ3904" s="58"/>
      <c r="WRR3904" s="57"/>
      <c r="WRS3904" s="57"/>
      <c r="WRT3904" s="57"/>
      <c r="WRU3904" s="57"/>
      <c r="WRV3904" s="57"/>
      <c r="WRW3904" s="56"/>
      <c r="WRX3904" s="57"/>
      <c r="WRY3904" s="64"/>
      <c r="WRZ3904" s="64"/>
      <c r="WSA3904" s="64"/>
      <c r="WSB3904" s="64"/>
      <c r="WSC3904" s="62"/>
      <c r="WSD3904" s="63"/>
      <c r="WSE3904" s="62"/>
      <c r="WSF3904" s="62"/>
      <c r="WSG3904" s="61"/>
      <c r="WSH3904" s="60"/>
      <c r="WSI3904" s="59"/>
      <c r="WSJ3904" s="57"/>
      <c r="WSK3904" s="57"/>
      <c r="WSL3904" s="57"/>
      <c r="WSM3904" s="57"/>
      <c r="WSN3904" s="57"/>
      <c r="WSO3904" s="57"/>
      <c r="WSP3904" s="57"/>
      <c r="WSQ3904" s="57"/>
      <c r="WSR3904" s="58"/>
      <c r="WSS3904" s="57"/>
      <c r="WST3904" s="57"/>
      <c r="WSU3904" s="57"/>
      <c r="WSV3904" s="57"/>
      <c r="WSW3904" s="57"/>
      <c r="WSX3904" s="56"/>
      <c r="WSY3904" s="57"/>
      <c r="WSZ3904" s="64"/>
      <c r="WTA3904" s="64"/>
      <c r="WTB3904" s="64"/>
      <c r="WTC3904" s="64"/>
      <c r="WTD3904" s="62"/>
      <c r="WTE3904" s="63"/>
      <c r="WTF3904" s="62"/>
      <c r="WTG3904" s="62"/>
      <c r="WTH3904" s="61"/>
      <c r="WTI3904" s="60"/>
      <c r="WTJ3904" s="59"/>
      <c r="WTK3904" s="57"/>
      <c r="WTL3904" s="57"/>
      <c r="WTM3904" s="57"/>
      <c r="WTN3904" s="57"/>
      <c r="WTO3904" s="57"/>
      <c r="WTP3904" s="57"/>
      <c r="WTQ3904" s="57"/>
      <c r="WTR3904" s="57"/>
      <c r="WTS3904" s="58"/>
      <c r="WTT3904" s="57"/>
      <c r="WTU3904" s="57"/>
      <c r="WTV3904" s="57"/>
      <c r="WTW3904" s="57"/>
      <c r="WTX3904" s="57"/>
      <c r="WTY3904" s="56"/>
      <c r="WTZ3904" s="57"/>
      <c r="WUA3904" s="64"/>
      <c r="WUB3904" s="64"/>
      <c r="WUC3904" s="64"/>
      <c r="WUD3904" s="64"/>
      <c r="WUE3904" s="62"/>
      <c r="WUF3904" s="63"/>
      <c r="WUG3904" s="62"/>
      <c r="WUH3904" s="62"/>
      <c r="WUI3904" s="61"/>
      <c r="WUJ3904" s="60"/>
      <c r="WUK3904" s="59"/>
      <c r="WUL3904" s="57"/>
      <c r="WUM3904" s="57"/>
      <c r="WUN3904" s="57"/>
      <c r="WUO3904" s="57"/>
      <c r="WUP3904" s="57"/>
      <c r="WUQ3904" s="57"/>
      <c r="WUR3904" s="57"/>
      <c r="WUS3904" s="57"/>
      <c r="WUT3904" s="58"/>
      <c r="WUU3904" s="57"/>
      <c r="WUV3904" s="57"/>
      <c r="WUW3904" s="57"/>
      <c r="WUX3904" s="57"/>
      <c r="WUY3904" s="57"/>
      <c r="WUZ3904" s="56"/>
      <c r="WVA3904" s="57"/>
      <c r="WVB3904" s="64"/>
      <c r="WVC3904" s="64"/>
      <c r="WVD3904" s="64"/>
      <c r="WVE3904" s="64"/>
      <c r="WVF3904" s="62"/>
      <c r="WVG3904" s="63"/>
      <c r="WVH3904" s="62"/>
      <c r="WVI3904" s="62"/>
      <c r="WVJ3904" s="61"/>
      <c r="WVK3904" s="60"/>
      <c r="WVL3904" s="59"/>
      <c r="WVM3904" s="57"/>
      <c r="WVN3904" s="57"/>
      <c r="WVO3904" s="57"/>
      <c r="WVP3904" s="57"/>
      <c r="WVQ3904" s="57"/>
      <c r="WVR3904" s="57"/>
      <c r="WVS3904" s="57"/>
      <c r="WVT3904" s="57"/>
      <c r="WVU3904" s="58"/>
      <c r="WVV3904" s="57"/>
      <c r="WVW3904" s="57"/>
      <c r="WVX3904" s="57"/>
      <c r="WVY3904" s="57"/>
      <c r="WVZ3904" s="57"/>
      <c r="WWA3904" s="56"/>
      <c r="WWB3904" s="57"/>
      <c r="WWC3904" s="64"/>
      <c r="WWD3904" s="64"/>
      <c r="WWE3904" s="64"/>
      <c r="WWF3904" s="64"/>
      <c r="WWG3904" s="62"/>
      <c r="WWH3904" s="63"/>
      <c r="WWI3904" s="62"/>
      <c r="WWJ3904" s="62"/>
      <c r="WWK3904" s="61"/>
      <c r="WWL3904" s="60"/>
      <c r="WWM3904" s="59"/>
      <c r="WWN3904" s="57"/>
      <c r="WWO3904" s="57"/>
      <c r="WWP3904" s="57"/>
      <c r="WWQ3904" s="57"/>
      <c r="WWR3904" s="57"/>
      <c r="WWS3904" s="57"/>
      <c r="WWT3904" s="57"/>
      <c r="WWU3904" s="57"/>
      <c r="WWV3904" s="58"/>
      <c r="WWW3904" s="57"/>
      <c r="WWX3904" s="57"/>
      <c r="WWY3904" s="57"/>
      <c r="WWZ3904" s="57"/>
      <c r="WXA3904" s="57"/>
      <c r="WXB3904" s="56"/>
      <c r="WXC3904" s="57"/>
      <c r="WXD3904" s="64"/>
      <c r="WXE3904" s="64"/>
      <c r="WXF3904" s="64"/>
      <c r="WXG3904" s="64"/>
      <c r="WXH3904" s="62"/>
      <c r="WXI3904" s="63"/>
      <c r="WXJ3904" s="62"/>
      <c r="WXK3904" s="62"/>
      <c r="WXL3904" s="61"/>
      <c r="WXM3904" s="60"/>
      <c r="WXN3904" s="59"/>
      <c r="WXO3904" s="57"/>
      <c r="WXP3904" s="57"/>
      <c r="WXQ3904" s="57"/>
      <c r="WXR3904" s="57"/>
      <c r="WXS3904" s="57"/>
      <c r="WXT3904" s="57"/>
      <c r="WXU3904" s="57"/>
      <c r="WXV3904" s="57"/>
      <c r="WXW3904" s="58"/>
      <c r="WXX3904" s="57"/>
      <c r="WXY3904" s="57"/>
      <c r="WXZ3904" s="57"/>
      <c r="WYA3904" s="57"/>
      <c r="WYB3904" s="57"/>
      <c r="WYC3904" s="56"/>
      <c r="WYD3904" s="57"/>
      <c r="WYE3904" s="64"/>
      <c r="WYF3904" s="64"/>
      <c r="WYG3904" s="64"/>
      <c r="WYH3904" s="64"/>
      <c r="WYI3904" s="62"/>
      <c r="WYJ3904" s="63"/>
      <c r="WYK3904" s="62"/>
      <c r="WYL3904" s="62"/>
      <c r="WYM3904" s="61"/>
      <c r="WYN3904" s="60"/>
      <c r="WYO3904" s="59"/>
      <c r="WYP3904" s="57"/>
      <c r="WYQ3904" s="57"/>
      <c r="WYR3904" s="57"/>
      <c r="WYS3904" s="57"/>
      <c r="WYT3904" s="57"/>
      <c r="WYU3904" s="57"/>
      <c r="WYV3904" s="57"/>
      <c r="WYW3904" s="57"/>
      <c r="WYX3904" s="58"/>
      <c r="WYY3904" s="57"/>
      <c r="WYZ3904" s="57"/>
      <c r="WZA3904" s="57"/>
      <c r="WZB3904" s="57"/>
      <c r="WZC3904" s="57"/>
      <c r="WZD3904" s="56"/>
      <c r="WZE3904" s="57"/>
      <c r="WZF3904" s="64"/>
      <c r="WZG3904" s="64"/>
      <c r="WZH3904" s="64"/>
      <c r="WZI3904" s="64"/>
      <c r="WZJ3904" s="62"/>
      <c r="WZK3904" s="63"/>
      <c r="WZL3904" s="62"/>
      <c r="WZM3904" s="62"/>
      <c r="WZN3904" s="61"/>
      <c r="WZO3904" s="60"/>
      <c r="WZP3904" s="59"/>
      <c r="WZQ3904" s="57"/>
      <c r="WZR3904" s="57"/>
      <c r="WZS3904" s="57"/>
      <c r="WZT3904" s="57"/>
      <c r="WZU3904" s="57"/>
      <c r="WZV3904" s="57"/>
      <c r="WZW3904" s="57"/>
      <c r="WZX3904" s="57"/>
      <c r="WZY3904" s="58"/>
      <c r="WZZ3904" s="57"/>
      <c r="XAA3904" s="57"/>
      <c r="XAB3904" s="57"/>
      <c r="XAC3904" s="57"/>
      <c r="XAD3904" s="57"/>
      <c r="XAE3904" s="56"/>
    </row>
    <row r="3905" spans="2:16255" s="4" customFormat="1" ht="30.75" customHeight="1" x14ac:dyDescent="0.2">
      <c r="B3905" s="52">
        <f>'[1]BoQ HSYC'!A3906</f>
        <v>0</v>
      </c>
      <c r="C3905" s="68" t="str">
        <f>'[1]BoQ HSYC'!B3906</f>
        <v>PHẦN TRUNG THẾ, TRẠM BIẾN ÁP</v>
      </c>
      <c r="D3905" s="52">
        <f>'[1]BoQ HSYC'!C3906</f>
        <v>0</v>
      </c>
      <c r="E3905" s="52">
        <f>'[1]BoQ HSYC'!D3906</f>
        <v>0</v>
      </c>
      <c r="F3905" s="51">
        <f>'[1]BoQ HSYC'!E3906</f>
        <v>0</v>
      </c>
      <c r="G3905" s="50">
        <f>'[1]BoQ HSYC'!F3906</f>
        <v>0</v>
      </c>
      <c r="H3905" s="45">
        <f>'[1]BoQ HSYC'!G3906</f>
        <v>0</v>
      </c>
      <c r="I3905" s="45">
        <f>'[1]BoQ HSYC'!H3906</f>
        <v>0</v>
      </c>
      <c r="J3905" s="45">
        <f>'[1]BoQ HSYC'!I3906</f>
        <v>0</v>
      </c>
      <c r="K3905" s="45">
        <f>'[1]BoQ HSYC'!J3906</f>
        <v>0</v>
      </c>
      <c r="L3905" s="45">
        <f>'[1]BoQ HSYC'!K3906</f>
        <v>0</v>
      </c>
      <c r="M3905" s="45">
        <f>'[1]BoQ HSYC'!L3906</f>
        <v>0</v>
      </c>
      <c r="N3905" s="45">
        <f>'[1]BoQ HSYC'!M3906</f>
        <v>0</v>
      </c>
      <c r="O3905" s="45">
        <f>'[1]BoQ HSYC'!N3906</f>
        <v>0</v>
      </c>
      <c r="P3905" s="47">
        <f>'[1]BoQ HSYC'!O3906</f>
        <v>0</v>
      </c>
      <c r="Q3905" s="45">
        <f>'[1]BoQ HSYC'!P3906</f>
        <v>0</v>
      </c>
      <c r="R3905" s="45">
        <f>'[1]BoQ HSYC'!Q3906</f>
        <v>0</v>
      </c>
      <c r="S3905" s="45">
        <f>'[1]BoQ HSYC'!R3906</f>
        <v>0</v>
      </c>
      <c r="T3905" s="45">
        <f>'[1]BoQ HSYC'!S3906</f>
        <v>0</v>
      </c>
      <c r="U3905" s="45">
        <f>'[1]BoQ HSYC'!T3906</f>
        <v>0</v>
      </c>
      <c r="V3905" s="67">
        <f>'[1]BoQ HSYC'!U3906</f>
        <v>0</v>
      </c>
      <c r="W3905" s="45">
        <f>'[1]BoQ HSYC'!V3906</f>
        <v>0</v>
      </c>
      <c r="X3905" s="44">
        <f>'[1]BoQ HSYC'!W3906</f>
        <v>0</v>
      </c>
      <c r="Y3905" s="44">
        <f>'[1]BoQ HSYC'!X3906</f>
        <v>0</v>
      </c>
      <c r="Z3905" s="44">
        <f>'[1]BoQ HSYC'!Y3906</f>
        <v>0</v>
      </c>
      <c r="AA3905" s="44">
        <f>'[1]BoQ HSYC'!Z3906</f>
        <v>0</v>
      </c>
      <c r="AB3905" s="2"/>
      <c r="AC3905" s="33"/>
      <c r="AD3905" s="4">
        <f>+M3905</f>
        <v>0</v>
      </c>
      <c r="AE3905" s="4">
        <f>+AD3905*14%</f>
        <v>0</v>
      </c>
      <c r="AQ3905" s="8"/>
      <c r="AU3905" s="8">
        <f>+K3905</f>
        <v>0</v>
      </c>
      <c r="AV3905" s="8">
        <f>+L3905</f>
        <v>0</v>
      </c>
      <c r="AW3905" s="2">
        <f>+M3905</f>
        <v>0</v>
      </c>
      <c r="AX3905" s="8">
        <f>F3905*AW3905</f>
        <v>0</v>
      </c>
      <c r="AY3905" s="8">
        <f>IF(AQ3905="CT",7%,5%)*AX3905</f>
        <v>0</v>
      </c>
      <c r="AZ3905" s="8">
        <f>AX3905*2%</f>
        <v>0</v>
      </c>
      <c r="BA3905" s="8">
        <f>IF(BB3905&gt;0,0,AX3905*5%)</f>
        <v>0</v>
      </c>
      <c r="BB3905" s="8">
        <f>(AX3905-BG3905)*35%</f>
        <v>0</v>
      </c>
      <c r="BC3905" s="8">
        <f>+AX3905+AY3905+AZ3905+BA3905+BB3905</f>
        <v>0</v>
      </c>
      <c r="BD3905" s="8">
        <f>AX3905-AT3905</f>
        <v>0</v>
      </c>
      <c r="BE3905" s="2"/>
      <c r="BH3905" s="2"/>
    </row>
    <row r="3906" spans="2:16255" s="4" customFormat="1" ht="30.75" customHeight="1" x14ac:dyDescent="0.2">
      <c r="B3906" s="52">
        <f>'[1]BoQ HSYC'!A3907</f>
        <v>1</v>
      </c>
      <c r="C3906" s="53" t="str">
        <f>'[1]BoQ HSYC'!B3907</f>
        <v>Tủ trung thế 3 ngăn</v>
      </c>
      <c r="D3906" s="52">
        <f>'[1]BoQ HSYC'!C3907</f>
        <v>0</v>
      </c>
      <c r="E3906" s="52" t="str">
        <f>'[1]BoQ HSYC'!D3907</f>
        <v>Tủ</v>
      </c>
      <c r="F3906" s="51">
        <f>'[1]BoQ HSYC'!E3907</f>
        <v>0</v>
      </c>
      <c r="G3906" s="50">
        <f>'[1]BoQ HSYC'!F3907</f>
        <v>1</v>
      </c>
      <c r="H3906" s="45">
        <f>'[1]BoQ HSYC'!G3907</f>
        <v>0</v>
      </c>
      <c r="I3906" s="45">
        <f>'[1]BoQ HSYC'!H3907</f>
        <v>0</v>
      </c>
      <c r="J3906" s="45">
        <f>'[1]BoQ HSYC'!I3907</f>
        <v>0</v>
      </c>
      <c r="K3906" s="47">
        <f>'[1]BoQ HSYC'!J3907</f>
        <v>818000000</v>
      </c>
      <c r="L3906" s="47">
        <f>'[1]BoQ HSYC'!K3907</f>
        <v>9366000</v>
      </c>
      <c r="M3906" s="47">
        <f>'[1]BoQ HSYC'!L3907</f>
        <v>827366000</v>
      </c>
      <c r="N3906" s="49">
        <f>'[1]BoQ HSYC'!M3907</f>
        <v>286300000</v>
      </c>
      <c r="O3906" s="49">
        <f>'[1]BoQ HSYC'!N3907</f>
        <v>3278100</v>
      </c>
      <c r="P3906" s="47">
        <f>'[1]BoQ HSYC'!O3907</f>
        <v>289578100</v>
      </c>
      <c r="Q3906" s="47">
        <f>'[1]BoQ HSYC'!P3907</f>
        <v>827366000</v>
      </c>
      <c r="R3906" s="47">
        <f>'[1]BoQ HSYC'!Q3907</f>
        <v>289578100</v>
      </c>
      <c r="S3906" s="47">
        <f>'[1]BoQ HSYC'!R3907</f>
        <v>1116944100</v>
      </c>
      <c r="T3906" s="48">
        <f>'[1]BoQ HSYC'!S3907</f>
        <v>0</v>
      </c>
      <c r="U3906" s="47">
        <f>'[1]BoQ HSYC'!T3907</f>
        <v>0</v>
      </c>
      <c r="V3906" s="46" t="str">
        <f>'[1]BoQ HSYC'!U3907</f>
        <v>BĐG Q2/2026</v>
      </c>
      <c r="W3906" s="45" t="str">
        <f>'[1]BoQ HSYC'!V3907</f>
        <v>BĐG Q2/2026</v>
      </c>
      <c r="X3906" s="44" t="str">
        <f>'[1]BoQ HSYC'!W3907</f>
        <v>ME</v>
      </c>
      <c r="Y3906" s="44" t="str">
        <f>'[1]BoQ HSYC'!X3907</f>
        <v>ME</v>
      </c>
      <c r="Z3906" s="44">
        <f>'[1]BoQ HSYC'!Y3907</f>
        <v>0</v>
      </c>
      <c r="AA3906" s="44">
        <f>'[1]BoQ HSYC'!Z3907</f>
        <v>0</v>
      </c>
      <c r="AB3906" s="2"/>
      <c r="AC3906" s="33"/>
      <c r="AD3906" s="4">
        <f>+M3906</f>
        <v>827366000</v>
      </c>
      <c r="AE3906" s="4">
        <f>+AD3906*14%</f>
        <v>115831240.00000001</v>
      </c>
      <c r="AQ3906" s="8"/>
      <c r="AU3906" s="8">
        <f>+K3906</f>
        <v>818000000</v>
      </c>
      <c r="AV3906" s="8">
        <f>+L3906</f>
        <v>9366000</v>
      </c>
      <c r="AW3906" s="2">
        <f>+M3906</f>
        <v>827366000</v>
      </c>
      <c r="AX3906" s="8">
        <f>F3906*AW3906</f>
        <v>0</v>
      </c>
      <c r="AY3906" s="8">
        <f>IF(AQ3906="CT",7%,5%)*AX3906</f>
        <v>0</v>
      </c>
      <c r="AZ3906" s="8">
        <f>AX3906*2%</f>
        <v>0</v>
      </c>
      <c r="BA3906" s="8">
        <f>IF(BB3906&gt;0,0,AX3906*5%)</f>
        <v>0</v>
      </c>
      <c r="BB3906" s="8">
        <f>(AX3906-BG3906)*35%</f>
        <v>0</v>
      </c>
      <c r="BC3906" s="8">
        <f>+AX3906+AY3906+AZ3906+BA3906+BB3906</f>
        <v>0</v>
      </c>
      <c r="BD3906" s="8">
        <f>AX3906-AT3906</f>
        <v>0</v>
      </c>
      <c r="BE3906" s="2"/>
      <c r="BH3906" s="2"/>
    </row>
    <row r="3907" spans="2:16255" s="4" customFormat="1" ht="30.75" customHeight="1" x14ac:dyDescent="0.2">
      <c r="B3907" s="52">
        <f>'[1]BoQ HSYC'!A3908</f>
        <v>2</v>
      </c>
      <c r="C3907" s="53" t="str">
        <f>'[1]BoQ HSYC'!B3908</f>
        <v>Trạm biến áp khô 2500kVA DYN 11 22/0.4kV 50hZ</v>
      </c>
      <c r="D3907" s="52">
        <f>'[1]BoQ HSYC'!C3908</f>
        <v>0</v>
      </c>
      <c r="E3907" s="52" t="str">
        <f>'[1]BoQ HSYC'!D3908</f>
        <v>Trạm</v>
      </c>
      <c r="F3907" s="51">
        <f>'[1]BoQ HSYC'!E3908</f>
        <v>0</v>
      </c>
      <c r="G3907" s="50">
        <f>'[1]BoQ HSYC'!F3908</f>
        <v>1</v>
      </c>
      <c r="H3907" s="45">
        <f>'[1]BoQ HSYC'!G3908</f>
        <v>0</v>
      </c>
      <c r="I3907" s="45">
        <f>'[1]BoQ HSYC'!H3908</f>
        <v>0</v>
      </c>
      <c r="J3907" s="45">
        <f>'[1]BoQ HSYC'!I3908</f>
        <v>0</v>
      </c>
      <c r="K3907" s="47">
        <f>'[1]BoQ HSYC'!J3908</f>
        <v>2280000000</v>
      </c>
      <c r="L3907" s="47">
        <f>'[1]BoQ HSYC'!K3908</f>
        <v>14214100</v>
      </c>
      <c r="M3907" s="47">
        <f>'[1]BoQ HSYC'!L3908</f>
        <v>2294214100</v>
      </c>
      <c r="N3907" s="49">
        <f>'[1]BoQ HSYC'!M3908</f>
        <v>798000000</v>
      </c>
      <c r="O3907" s="49">
        <f>'[1]BoQ HSYC'!N3908</f>
        <v>4974935</v>
      </c>
      <c r="P3907" s="47">
        <f>'[1]BoQ HSYC'!O3908</f>
        <v>802974935</v>
      </c>
      <c r="Q3907" s="47">
        <f>'[1]BoQ HSYC'!P3908</f>
        <v>2294214100</v>
      </c>
      <c r="R3907" s="47">
        <f>'[1]BoQ HSYC'!Q3908</f>
        <v>802974935</v>
      </c>
      <c r="S3907" s="47">
        <f>'[1]BoQ HSYC'!R3908</f>
        <v>3097189035</v>
      </c>
      <c r="T3907" s="48">
        <f>'[1]BoQ HSYC'!S3908</f>
        <v>0</v>
      </c>
      <c r="U3907" s="47">
        <f>'[1]BoQ HSYC'!T3908</f>
        <v>0</v>
      </c>
      <c r="V3907" s="46" t="str">
        <f>'[1]BoQ HSYC'!U3908</f>
        <v>BĐG Q2/2026</v>
      </c>
      <c r="W3907" s="45" t="str">
        <f>'[1]BoQ HSYC'!V3908</f>
        <v>BĐG Q2/2026</v>
      </c>
      <c r="X3907" s="44" t="str">
        <f>'[1]BoQ HSYC'!W3908</f>
        <v>ME</v>
      </c>
      <c r="Y3907" s="44" t="str">
        <f>'[1]BoQ HSYC'!X3908</f>
        <v>ME</v>
      </c>
      <c r="Z3907" s="44">
        <f>'[1]BoQ HSYC'!Y3908</f>
        <v>0</v>
      </c>
      <c r="AA3907" s="44">
        <f>'[1]BoQ HSYC'!Z3908</f>
        <v>0</v>
      </c>
      <c r="AB3907" s="2"/>
      <c r="AC3907" s="33"/>
      <c r="AD3907" s="4">
        <f>+M3907</f>
        <v>2294214100</v>
      </c>
      <c r="AE3907" s="4">
        <f>+AD3907*14%</f>
        <v>321189974.00000006</v>
      </c>
      <c r="AQ3907" s="8"/>
      <c r="AU3907" s="8">
        <f>+K3907</f>
        <v>2280000000</v>
      </c>
      <c r="AV3907" s="8">
        <f>+L3907</f>
        <v>14214100</v>
      </c>
      <c r="AW3907" s="2">
        <f>+M3907</f>
        <v>2294214100</v>
      </c>
      <c r="AX3907" s="8">
        <f>F3907*AW3907</f>
        <v>0</v>
      </c>
      <c r="AY3907" s="8">
        <f>IF(AQ3907="CT",7%,5%)*AX3907</f>
        <v>0</v>
      </c>
      <c r="AZ3907" s="8">
        <f>AX3907*2%</f>
        <v>0</v>
      </c>
      <c r="BA3907" s="8">
        <f>IF(BB3907&gt;0,0,AX3907*5%)</f>
        <v>0</v>
      </c>
      <c r="BB3907" s="8">
        <f>(AX3907-BG3907)*35%</f>
        <v>0</v>
      </c>
      <c r="BC3907" s="8">
        <f>+AX3907+AY3907+AZ3907+BA3907+BB3907</f>
        <v>0</v>
      </c>
      <c r="BD3907" s="8">
        <f>AX3907-AT3907</f>
        <v>0</v>
      </c>
      <c r="BE3907" s="2"/>
      <c r="BH3907" s="2"/>
    </row>
    <row r="3908" spans="2:16255" s="4" customFormat="1" ht="30.75" customHeight="1" x14ac:dyDescent="0.2">
      <c r="B3908" s="52">
        <f>'[1]BoQ HSYC'!A3909</f>
        <v>3</v>
      </c>
      <c r="C3908" s="53" t="str">
        <f>'[1]BoQ HSYC'!B3909</f>
        <v>Tủ điện TĐ - LV</v>
      </c>
      <c r="D3908" s="52">
        <f>'[1]BoQ HSYC'!C3909</f>
        <v>0</v>
      </c>
      <c r="E3908" s="52" t="str">
        <f>'[1]BoQ HSYC'!D3909</f>
        <v>Tủ</v>
      </c>
      <c r="F3908" s="51">
        <f>'[1]BoQ HSYC'!E3909</f>
        <v>0</v>
      </c>
      <c r="G3908" s="50">
        <f>'[1]BoQ HSYC'!F3909</f>
        <v>1</v>
      </c>
      <c r="H3908" s="45">
        <f>'[1]BoQ HSYC'!G3909</f>
        <v>0</v>
      </c>
      <c r="I3908" s="45">
        <f>'[1]BoQ HSYC'!H3909</f>
        <v>0</v>
      </c>
      <c r="J3908" s="45">
        <f>'[1]BoQ HSYC'!I3909</f>
        <v>0</v>
      </c>
      <c r="K3908" s="47">
        <f>'[1]BoQ HSYC'!J3909</f>
        <v>4248355999.9999995</v>
      </c>
      <c r="L3908" s="47">
        <f>'[1]BoQ HSYC'!K3909</f>
        <v>17906000</v>
      </c>
      <c r="M3908" s="47">
        <f>'[1]BoQ HSYC'!L3909</f>
        <v>4266261999.9999995</v>
      </c>
      <c r="N3908" s="49">
        <f>'[1]BoQ HSYC'!M3909</f>
        <v>1486924599.9999998</v>
      </c>
      <c r="O3908" s="49">
        <f>'[1]BoQ HSYC'!N3909</f>
        <v>6267100</v>
      </c>
      <c r="P3908" s="47">
        <f>'[1]BoQ HSYC'!O3909</f>
        <v>1493191699.9999998</v>
      </c>
      <c r="Q3908" s="47">
        <f>'[1]BoQ HSYC'!P3909</f>
        <v>4266261999.9999995</v>
      </c>
      <c r="R3908" s="47">
        <f>'[1]BoQ HSYC'!Q3909</f>
        <v>1493191699.9999998</v>
      </c>
      <c r="S3908" s="47">
        <f>'[1]BoQ HSYC'!R3909</f>
        <v>5759453699.999999</v>
      </c>
      <c r="T3908" s="48">
        <f>'[1]BoQ HSYC'!S3909</f>
        <v>0</v>
      </c>
      <c r="U3908" s="47">
        <f>'[1]BoQ HSYC'!T3909</f>
        <v>0</v>
      </c>
      <c r="V3908" s="46" t="str">
        <f>'[1]BoQ HSYC'!U3909</f>
        <v>BĐG Q2/2026</v>
      </c>
      <c r="W3908" s="45" t="str">
        <f>'[1]BoQ HSYC'!V3909</f>
        <v>BĐG Q2/2026</v>
      </c>
      <c r="X3908" s="44" t="str">
        <f>'[1]BoQ HSYC'!W3909</f>
        <v>ME</v>
      </c>
      <c r="Y3908" s="44" t="str">
        <f>'[1]BoQ HSYC'!X3909</f>
        <v>ME</v>
      </c>
      <c r="Z3908" s="44">
        <f>'[1]BoQ HSYC'!Y3909</f>
        <v>0</v>
      </c>
      <c r="AA3908" s="44">
        <f>'[1]BoQ HSYC'!Z3909</f>
        <v>0</v>
      </c>
      <c r="AB3908" s="2"/>
      <c r="AC3908" s="33"/>
      <c r="AD3908" s="4">
        <f>+M3908</f>
        <v>4266261999.9999995</v>
      </c>
      <c r="AE3908" s="4">
        <f>+AD3908*14%</f>
        <v>597276680</v>
      </c>
      <c r="AQ3908" s="8"/>
      <c r="AU3908" s="8">
        <f>+K3908</f>
        <v>4248355999.9999995</v>
      </c>
      <c r="AV3908" s="8">
        <f>+L3908</f>
        <v>17906000</v>
      </c>
      <c r="AW3908" s="2">
        <f>+M3908</f>
        <v>4266261999.9999995</v>
      </c>
      <c r="AX3908" s="8">
        <f>F3908*AW3908</f>
        <v>0</v>
      </c>
      <c r="AY3908" s="8">
        <f>IF(AQ3908="CT",7%,5%)*AX3908</f>
        <v>0</v>
      </c>
      <c r="AZ3908" s="8">
        <f>AX3908*2%</f>
        <v>0</v>
      </c>
      <c r="BA3908" s="8">
        <f>IF(BB3908&gt;0,0,AX3908*5%)</f>
        <v>0</v>
      </c>
      <c r="BB3908" s="8">
        <f>(AX3908-BG3908)*35%</f>
        <v>0</v>
      </c>
      <c r="BC3908" s="8">
        <f>+AX3908+AY3908+AZ3908+BA3908+BB3908</f>
        <v>0</v>
      </c>
      <c r="BD3908" s="8">
        <f>AX3908-AT3908</f>
        <v>0</v>
      </c>
      <c r="BE3908" s="2"/>
      <c r="BH3908" s="2"/>
    </row>
    <row r="3909" spans="2:16255" s="4" customFormat="1" ht="30.75" customHeight="1" x14ac:dyDescent="0.2">
      <c r="B3909" s="52">
        <f>'[1]BoQ HSYC'!A3910</f>
        <v>4</v>
      </c>
      <c r="C3909" s="53" t="str">
        <f>'[1]BoQ HSYC'!B3910</f>
        <v>Tủ điện TĐ - tụ bù</v>
      </c>
      <c r="D3909" s="52">
        <f>'[1]BoQ HSYC'!C3910</f>
        <v>0</v>
      </c>
      <c r="E3909" s="52" t="str">
        <f>'[1]BoQ HSYC'!D3910</f>
        <v>Tủ</v>
      </c>
      <c r="F3909" s="51">
        <f>'[1]BoQ HSYC'!E3910</f>
        <v>0</v>
      </c>
      <c r="G3909" s="50">
        <f>'[1]BoQ HSYC'!F3910</f>
        <v>1</v>
      </c>
      <c r="H3909" s="45">
        <f>'[1]BoQ HSYC'!G3910</f>
        <v>0</v>
      </c>
      <c r="I3909" s="45">
        <f>'[1]BoQ HSYC'!H3910</f>
        <v>0</v>
      </c>
      <c r="J3909" s="45">
        <f>'[1]BoQ HSYC'!I3910</f>
        <v>0</v>
      </c>
      <c r="K3909" s="47">
        <f>'[1]BoQ HSYC'!J3910</f>
        <v>771690000</v>
      </c>
      <c r="L3909" s="69">
        <f>'[1]BoQ HSYC'!K3910</f>
        <v>2050500</v>
      </c>
      <c r="M3909" s="47">
        <f>'[1]BoQ HSYC'!L3910</f>
        <v>773740500</v>
      </c>
      <c r="N3909" s="49">
        <f>'[1]BoQ HSYC'!M3910</f>
        <v>270091500</v>
      </c>
      <c r="O3909" s="49">
        <f>'[1]BoQ HSYC'!N3910</f>
        <v>717675</v>
      </c>
      <c r="P3909" s="47">
        <f>'[1]BoQ HSYC'!O3910</f>
        <v>270809175</v>
      </c>
      <c r="Q3909" s="47">
        <f>'[1]BoQ HSYC'!P3910</f>
        <v>773740500</v>
      </c>
      <c r="R3909" s="47">
        <f>'[1]BoQ HSYC'!Q3910</f>
        <v>270809175</v>
      </c>
      <c r="S3909" s="47">
        <f>'[1]BoQ HSYC'!R3910</f>
        <v>1044549675</v>
      </c>
      <c r="T3909" s="48">
        <f>'[1]BoQ HSYC'!S3910</f>
        <v>0</v>
      </c>
      <c r="U3909" s="47">
        <f>'[1]BoQ HSYC'!T3910</f>
        <v>0</v>
      </c>
      <c r="V3909" s="46" t="str">
        <f>'[1]BoQ HSYC'!U3910</f>
        <v>BĐG Q2/2026</v>
      </c>
      <c r="W3909" s="45" t="str">
        <f>'[1]BoQ HSYC'!V3910</f>
        <v>BĐG Q2/2026</v>
      </c>
      <c r="X3909" s="44" t="str">
        <f>'[1]BoQ HSYC'!W3910</f>
        <v>ME</v>
      </c>
      <c r="Y3909" s="44" t="str">
        <f>'[1]BoQ HSYC'!X3910</f>
        <v>ME</v>
      </c>
      <c r="Z3909" s="44">
        <f>'[1]BoQ HSYC'!Y3910</f>
        <v>0</v>
      </c>
      <c r="AA3909" s="44">
        <f>'[1]BoQ HSYC'!Z3910</f>
        <v>0</v>
      </c>
      <c r="AB3909" s="2"/>
      <c r="AC3909" s="33"/>
      <c r="AD3909" s="4">
        <f>+M3909</f>
        <v>773740500</v>
      </c>
      <c r="AE3909" s="4">
        <f>+AD3909*14%</f>
        <v>108323670.00000001</v>
      </c>
      <c r="AQ3909" s="8"/>
      <c r="AU3909" s="8">
        <f>+K3909</f>
        <v>771690000</v>
      </c>
      <c r="AV3909" s="8">
        <f>+L3909</f>
        <v>2050500</v>
      </c>
      <c r="AW3909" s="2">
        <f>+M3909</f>
        <v>773740500</v>
      </c>
      <c r="AX3909" s="8">
        <f>F3909*AW3909</f>
        <v>0</v>
      </c>
      <c r="AY3909" s="8">
        <f>IF(AQ3909="CT",7%,5%)*AX3909</f>
        <v>0</v>
      </c>
      <c r="AZ3909" s="8">
        <f>AX3909*2%</f>
        <v>0</v>
      </c>
      <c r="BA3909" s="8">
        <f>IF(BB3909&gt;0,0,AX3909*5%)</f>
        <v>0</v>
      </c>
      <c r="BB3909" s="8">
        <f>(AX3909-BG3909)*35%</f>
        <v>0</v>
      </c>
      <c r="BC3909" s="8">
        <f>+AX3909+AY3909+AZ3909+BA3909+BB3909</f>
        <v>0</v>
      </c>
      <c r="BD3909" s="8">
        <f>AX3909-AT3909</f>
        <v>0</v>
      </c>
      <c r="BE3909" s="2"/>
      <c r="BH3909" s="2"/>
    </row>
    <row r="3910" spans="2:16255" s="4" customFormat="1" ht="30.75" customHeight="1" x14ac:dyDescent="0.2">
      <c r="B3910" s="52">
        <f>'[1]BoQ HSYC'!A3911</f>
        <v>5</v>
      </c>
      <c r="C3910" s="53" t="str">
        <f>'[1]BoQ HSYC'!B3911</f>
        <v>Tủ điện TĐ- TBSH2</v>
      </c>
      <c r="D3910" s="52">
        <f>'[1]BoQ HSYC'!C3911</f>
        <v>0</v>
      </c>
      <c r="E3910" s="52" t="str">
        <f>'[1]BoQ HSYC'!D3911</f>
        <v>Tủ</v>
      </c>
      <c r="F3910" s="51">
        <f>'[1]BoQ HSYC'!E3911</f>
        <v>0</v>
      </c>
      <c r="G3910" s="50">
        <f>'[1]BoQ HSYC'!F3911</f>
        <v>1</v>
      </c>
      <c r="H3910" s="45">
        <f>'[1]BoQ HSYC'!G3911</f>
        <v>0</v>
      </c>
      <c r="I3910" s="45">
        <f>'[1]BoQ HSYC'!H3911</f>
        <v>0</v>
      </c>
      <c r="J3910" s="45">
        <f>'[1]BoQ HSYC'!I3911</f>
        <v>0</v>
      </c>
      <c r="K3910" s="47">
        <f>'[1]BoQ HSYC'!J3911</f>
        <v>0</v>
      </c>
      <c r="L3910" s="47">
        <f>'[1]BoQ HSYC'!K3911</f>
        <v>0</v>
      </c>
      <c r="M3910" s="47">
        <f>'[1]BoQ HSYC'!L3911</f>
        <v>0</v>
      </c>
      <c r="N3910" s="49">
        <f>'[1]BoQ HSYC'!M3911</f>
        <v>0</v>
      </c>
      <c r="O3910" s="49">
        <f>'[1]BoQ HSYC'!N3911</f>
        <v>0</v>
      </c>
      <c r="P3910" s="47">
        <f>'[1]BoQ HSYC'!O3911</f>
        <v>0</v>
      </c>
      <c r="Q3910" s="47">
        <f>'[1]BoQ HSYC'!P3911</f>
        <v>0</v>
      </c>
      <c r="R3910" s="47">
        <f>'[1]BoQ HSYC'!Q3911</f>
        <v>0</v>
      </c>
      <c r="S3910" s="47">
        <f>'[1]BoQ HSYC'!R3911</f>
        <v>0</v>
      </c>
      <c r="T3910" s="48">
        <f>'[1]BoQ HSYC'!S3911</f>
        <v>0</v>
      </c>
      <c r="U3910" s="47">
        <f>'[1]BoQ HSYC'!T3911</f>
        <v>0</v>
      </c>
      <c r="V3910" s="46" t="str">
        <f>'[1]BoQ HSYC'!U3911</f>
        <v>Đã bao gồm</v>
      </c>
      <c r="W3910" s="45" t="str">
        <f>'[1]BoQ HSYC'!V3911</f>
        <v>Đã bao gồm</v>
      </c>
      <c r="X3910" s="44" t="str">
        <f>'[1]BoQ HSYC'!W3911</f>
        <v>ME</v>
      </c>
      <c r="Y3910" s="44" t="str">
        <f>'[1]BoQ HSYC'!X3911</f>
        <v>ME</v>
      </c>
      <c r="Z3910" s="44">
        <f>'[1]BoQ HSYC'!Y3911</f>
        <v>0</v>
      </c>
      <c r="AA3910" s="44">
        <f>'[1]BoQ HSYC'!Z3911</f>
        <v>0</v>
      </c>
      <c r="AB3910" s="2"/>
      <c r="AC3910" s="33"/>
      <c r="AD3910" s="4">
        <f>+M3910</f>
        <v>0</v>
      </c>
      <c r="AE3910" s="4">
        <f>+AD3910*14%</f>
        <v>0</v>
      </c>
      <c r="AQ3910" s="8"/>
      <c r="AU3910" s="8">
        <f>+K3910</f>
        <v>0</v>
      </c>
      <c r="AV3910" s="8">
        <f>+L3910</f>
        <v>0</v>
      </c>
      <c r="AW3910" s="2">
        <f>+M3910</f>
        <v>0</v>
      </c>
      <c r="AX3910" s="8">
        <f>F3910*AW3910</f>
        <v>0</v>
      </c>
      <c r="AY3910" s="8">
        <f>IF(AQ3910="CT",7%,5%)*AX3910</f>
        <v>0</v>
      </c>
      <c r="AZ3910" s="8">
        <f>AX3910*2%</f>
        <v>0</v>
      </c>
      <c r="BA3910" s="8">
        <f>IF(BB3910&gt;0,0,AX3910*5%)</f>
        <v>0</v>
      </c>
      <c r="BB3910" s="8">
        <f>(AX3910-BG3910)*35%</f>
        <v>0</v>
      </c>
      <c r="BC3910" s="8">
        <f>+AX3910+AY3910+AZ3910+BA3910+BB3910</f>
        <v>0</v>
      </c>
      <c r="BD3910" s="8">
        <f>AX3910-AT3910</f>
        <v>0</v>
      </c>
      <c r="BE3910" s="2"/>
      <c r="BH3910" s="2"/>
    </row>
    <row r="3911" spans="2:16255" s="4" customFormat="1" ht="30.75" customHeight="1" x14ac:dyDescent="0.2">
      <c r="B3911" s="52">
        <f>'[1]BoQ HSYC'!A3912</f>
        <v>6</v>
      </c>
      <c r="C3911" s="53" t="str">
        <f>'[1]BoQ HSYC'!B3912</f>
        <v>Tủ điện TĐ- CQ2</v>
      </c>
      <c r="D3911" s="52">
        <f>'[1]BoQ HSYC'!C3912</f>
        <v>0</v>
      </c>
      <c r="E3911" s="52" t="str">
        <f>'[1]BoQ HSYC'!D3912</f>
        <v>Tủ</v>
      </c>
      <c r="F3911" s="51">
        <f>'[1]BoQ HSYC'!E3912</f>
        <v>0</v>
      </c>
      <c r="G3911" s="50">
        <f>'[1]BoQ HSYC'!F3912</f>
        <v>1</v>
      </c>
      <c r="H3911" s="45">
        <f>'[1]BoQ HSYC'!G3912</f>
        <v>0</v>
      </c>
      <c r="I3911" s="45">
        <f>'[1]BoQ HSYC'!H3912</f>
        <v>0</v>
      </c>
      <c r="J3911" s="45">
        <f>'[1]BoQ HSYC'!I3912</f>
        <v>0</v>
      </c>
      <c r="K3911" s="47">
        <f>'[1]BoQ HSYC'!J3912</f>
        <v>0</v>
      </c>
      <c r="L3911" s="47">
        <f>'[1]BoQ HSYC'!K3912</f>
        <v>0</v>
      </c>
      <c r="M3911" s="47">
        <f>'[1]BoQ HSYC'!L3912</f>
        <v>0</v>
      </c>
      <c r="N3911" s="49">
        <f>'[1]BoQ HSYC'!M3912</f>
        <v>0</v>
      </c>
      <c r="O3911" s="49">
        <f>'[1]BoQ HSYC'!N3912</f>
        <v>0</v>
      </c>
      <c r="P3911" s="47">
        <f>'[1]BoQ HSYC'!O3912</f>
        <v>0</v>
      </c>
      <c r="Q3911" s="47">
        <f>'[1]BoQ HSYC'!P3912</f>
        <v>0</v>
      </c>
      <c r="R3911" s="47">
        <f>'[1]BoQ HSYC'!Q3912</f>
        <v>0</v>
      </c>
      <c r="S3911" s="47">
        <f>'[1]BoQ HSYC'!R3912</f>
        <v>0</v>
      </c>
      <c r="T3911" s="48">
        <f>'[1]BoQ HSYC'!S3912</f>
        <v>0</v>
      </c>
      <c r="U3911" s="47">
        <f>'[1]BoQ HSYC'!T3912</f>
        <v>0</v>
      </c>
      <c r="V3911" s="46" t="str">
        <f>'[1]BoQ HSYC'!U3912</f>
        <v>Đã bao gồm</v>
      </c>
      <c r="W3911" s="45" t="str">
        <f>'[1]BoQ HSYC'!V3912</f>
        <v>Đã bao gồm</v>
      </c>
      <c r="X3911" s="44" t="str">
        <f>'[1]BoQ HSYC'!W3912</f>
        <v>ME</v>
      </c>
      <c r="Y3911" s="44" t="str">
        <f>'[1]BoQ HSYC'!X3912</f>
        <v>ME</v>
      </c>
      <c r="Z3911" s="44">
        <f>'[1]BoQ HSYC'!Y3912</f>
        <v>0</v>
      </c>
      <c r="AA3911" s="44">
        <f>'[1]BoQ HSYC'!Z3912</f>
        <v>0</v>
      </c>
      <c r="AB3911" s="2"/>
      <c r="AC3911" s="33"/>
      <c r="AD3911" s="4">
        <f>+M3911</f>
        <v>0</v>
      </c>
      <c r="AE3911" s="4">
        <f>+AD3911*14%</f>
        <v>0</v>
      </c>
      <c r="AQ3911" s="8"/>
      <c r="AU3911" s="8">
        <f>+K3911</f>
        <v>0</v>
      </c>
      <c r="AV3911" s="8">
        <f>+L3911</f>
        <v>0</v>
      </c>
      <c r="AW3911" s="2">
        <f>+M3911</f>
        <v>0</v>
      </c>
      <c r="AX3911" s="8">
        <f>F3911*AW3911</f>
        <v>0</v>
      </c>
      <c r="AY3911" s="8">
        <f>IF(AQ3911="CT",7%,5%)*AX3911</f>
        <v>0</v>
      </c>
      <c r="AZ3911" s="8">
        <f>AX3911*2%</f>
        <v>0</v>
      </c>
      <c r="BA3911" s="8">
        <f>IF(BB3911&gt;0,0,AX3911*5%)</f>
        <v>0</v>
      </c>
      <c r="BB3911" s="8">
        <f>(AX3911-BG3911)*35%</f>
        <v>0</v>
      </c>
      <c r="BC3911" s="8">
        <f>+AX3911+AY3911+AZ3911+BA3911+BB3911</f>
        <v>0</v>
      </c>
      <c r="BD3911" s="8">
        <f>AX3911-AT3911</f>
        <v>0</v>
      </c>
      <c r="BE3911" s="2"/>
      <c r="BH3911" s="2"/>
    </row>
    <row r="3912" spans="2:16255" s="4" customFormat="1" ht="30.75" customHeight="1" x14ac:dyDescent="0.2">
      <c r="B3912" s="52">
        <f>'[1]BoQ HSYC'!A3913</f>
        <v>7</v>
      </c>
      <c r="C3912" s="53" t="str">
        <f>'[1]BoQ HSYC'!B3913</f>
        <v>Tủ điện TĐ- CQ3</v>
      </c>
      <c r="D3912" s="52">
        <f>'[1]BoQ HSYC'!C3913</f>
        <v>0</v>
      </c>
      <c r="E3912" s="52" t="str">
        <f>'[1]BoQ HSYC'!D3913</f>
        <v>Tủ</v>
      </c>
      <c r="F3912" s="51">
        <f>'[1]BoQ HSYC'!E3913</f>
        <v>0</v>
      </c>
      <c r="G3912" s="50">
        <f>'[1]BoQ HSYC'!F3913</f>
        <v>1</v>
      </c>
      <c r="H3912" s="45">
        <f>'[1]BoQ HSYC'!G3913</f>
        <v>0</v>
      </c>
      <c r="I3912" s="45">
        <f>'[1]BoQ HSYC'!H3913</f>
        <v>0</v>
      </c>
      <c r="J3912" s="45">
        <f>'[1]BoQ HSYC'!I3913</f>
        <v>0</v>
      </c>
      <c r="K3912" s="47">
        <f>'[1]BoQ HSYC'!J3913</f>
        <v>0</v>
      </c>
      <c r="L3912" s="47">
        <f>'[1]BoQ HSYC'!K3913</f>
        <v>0</v>
      </c>
      <c r="M3912" s="47">
        <f>'[1]BoQ HSYC'!L3913</f>
        <v>0</v>
      </c>
      <c r="N3912" s="49">
        <f>'[1]BoQ HSYC'!M3913</f>
        <v>0</v>
      </c>
      <c r="O3912" s="49">
        <f>'[1]BoQ HSYC'!N3913</f>
        <v>0</v>
      </c>
      <c r="P3912" s="47">
        <f>'[1]BoQ HSYC'!O3913</f>
        <v>0</v>
      </c>
      <c r="Q3912" s="47">
        <f>'[1]BoQ HSYC'!P3913</f>
        <v>0</v>
      </c>
      <c r="R3912" s="47">
        <f>'[1]BoQ HSYC'!Q3913</f>
        <v>0</v>
      </c>
      <c r="S3912" s="47">
        <f>'[1]BoQ HSYC'!R3913</f>
        <v>0</v>
      </c>
      <c r="T3912" s="48">
        <f>'[1]BoQ HSYC'!S3913</f>
        <v>0</v>
      </c>
      <c r="U3912" s="47">
        <f>'[1]BoQ HSYC'!T3913</f>
        <v>0</v>
      </c>
      <c r="V3912" s="46" t="str">
        <f>'[1]BoQ HSYC'!U3913</f>
        <v>Đã bao gồm</v>
      </c>
      <c r="W3912" s="45" t="str">
        <f>'[1]BoQ HSYC'!V3913</f>
        <v>Đã bao gồm</v>
      </c>
      <c r="X3912" s="44" t="str">
        <f>'[1]BoQ HSYC'!W3913</f>
        <v>ME</v>
      </c>
      <c r="Y3912" s="44" t="str">
        <f>'[1]BoQ HSYC'!X3913</f>
        <v>ME</v>
      </c>
      <c r="Z3912" s="44">
        <f>'[1]BoQ HSYC'!Y3913</f>
        <v>0</v>
      </c>
      <c r="AA3912" s="44">
        <f>'[1]BoQ HSYC'!Z3913</f>
        <v>0</v>
      </c>
      <c r="AB3912" s="2"/>
      <c r="AC3912" s="33"/>
      <c r="AD3912" s="4">
        <f>+M3912</f>
        <v>0</v>
      </c>
      <c r="AE3912" s="4">
        <f>+AD3912*14%</f>
        <v>0</v>
      </c>
      <c r="AQ3912" s="8"/>
      <c r="AU3912" s="8">
        <f>+K3912</f>
        <v>0</v>
      </c>
      <c r="AV3912" s="8">
        <f>+L3912</f>
        <v>0</v>
      </c>
      <c r="AW3912" s="2">
        <f>+M3912</f>
        <v>0</v>
      </c>
      <c r="AX3912" s="8">
        <f>F3912*AW3912</f>
        <v>0</v>
      </c>
      <c r="AY3912" s="8">
        <f>IF(AQ3912="CT",7%,5%)*AX3912</f>
        <v>0</v>
      </c>
      <c r="AZ3912" s="8">
        <f>AX3912*2%</f>
        <v>0</v>
      </c>
      <c r="BA3912" s="8">
        <f>IF(BB3912&gt;0,0,AX3912*5%)</f>
        <v>0</v>
      </c>
      <c r="BB3912" s="8">
        <f>(AX3912-BG3912)*35%</f>
        <v>0</v>
      </c>
      <c r="BC3912" s="8">
        <f>+AX3912+AY3912+AZ3912+BA3912+BB3912</f>
        <v>0</v>
      </c>
      <c r="BD3912" s="8">
        <f>AX3912-AT3912</f>
        <v>0</v>
      </c>
      <c r="BE3912" s="2"/>
      <c r="BH3912" s="2"/>
    </row>
    <row r="3913" spans="2:16255" s="4" customFormat="1" ht="30.75" customHeight="1" x14ac:dyDescent="0.2">
      <c r="B3913" s="52">
        <f>'[1]BoQ HSYC'!A3914</f>
        <v>8</v>
      </c>
      <c r="C3913" s="53" t="str">
        <f>'[1]BoQ HSYC'!B3914</f>
        <v>Tủ điện TĐ-BCC 1</v>
      </c>
      <c r="D3913" s="52">
        <f>'[1]BoQ HSYC'!C3914</f>
        <v>0</v>
      </c>
      <c r="E3913" s="52" t="str">
        <f>'[1]BoQ HSYC'!D3914</f>
        <v>Tủ</v>
      </c>
      <c r="F3913" s="51">
        <f>'[1]BoQ HSYC'!E3914</f>
        <v>0</v>
      </c>
      <c r="G3913" s="50">
        <f>'[1]BoQ HSYC'!F3914</f>
        <v>1</v>
      </c>
      <c r="H3913" s="45">
        <f>'[1]BoQ HSYC'!G3914</f>
        <v>0</v>
      </c>
      <c r="I3913" s="45">
        <f>'[1]BoQ HSYC'!H3914</f>
        <v>0</v>
      </c>
      <c r="J3913" s="45">
        <f>'[1]BoQ HSYC'!I3914</f>
        <v>0</v>
      </c>
      <c r="K3913" s="47">
        <f>'[1]BoQ HSYC'!J3914</f>
        <v>0</v>
      </c>
      <c r="L3913" s="47">
        <f>'[1]BoQ HSYC'!K3914</f>
        <v>0</v>
      </c>
      <c r="M3913" s="47">
        <f>'[1]BoQ HSYC'!L3914</f>
        <v>0</v>
      </c>
      <c r="N3913" s="49">
        <f>'[1]BoQ HSYC'!M3914</f>
        <v>0</v>
      </c>
      <c r="O3913" s="49">
        <f>'[1]BoQ HSYC'!N3914</f>
        <v>0</v>
      </c>
      <c r="P3913" s="47">
        <f>'[1]BoQ HSYC'!O3914</f>
        <v>0</v>
      </c>
      <c r="Q3913" s="47">
        <f>'[1]BoQ HSYC'!P3914</f>
        <v>0</v>
      </c>
      <c r="R3913" s="47">
        <f>'[1]BoQ HSYC'!Q3914</f>
        <v>0</v>
      </c>
      <c r="S3913" s="47">
        <f>'[1]BoQ HSYC'!R3914</f>
        <v>0</v>
      </c>
      <c r="T3913" s="48">
        <f>'[1]BoQ HSYC'!S3914</f>
        <v>0</v>
      </c>
      <c r="U3913" s="47">
        <f>'[1]BoQ HSYC'!T3914</f>
        <v>0</v>
      </c>
      <c r="V3913" s="46" t="str">
        <f>'[1]BoQ HSYC'!U3914</f>
        <v>Đã bao gồm</v>
      </c>
      <c r="W3913" s="45" t="str">
        <f>'[1]BoQ HSYC'!V3914</f>
        <v>Đã bao gồm</v>
      </c>
      <c r="X3913" s="44" t="str">
        <f>'[1]BoQ HSYC'!W3914</f>
        <v>ME</v>
      </c>
      <c r="Y3913" s="44" t="str">
        <f>'[1]BoQ HSYC'!X3914</f>
        <v>ME</v>
      </c>
      <c r="Z3913" s="44">
        <f>'[1]BoQ HSYC'!Y3914</f>
        <v>0</v>
      </c>
      <c r="AA3913" s="44">
        <f>'[1]BoQ HSYC'!Z3914</f>
        <v>0</v>
      </c>
      <c r="AB3913" s="2"/>
      <c r="AC3913" s="33"/>
      <c r="AD3913" s="4">
        <f>+M3913</f>
        <v>0</v>
      </c>
      <c r="AE3913" s="4">
        <f>+AD3913*14%</f>
        <v>0</v>
      </c>
      <c r="AQ3913" s="8"/>
      <c r="AU3913" s="8">
        <f>+K3913</f>
        <v>0</v>
      </c>
      <c r="AV3913" s="8">
        <f>+L3913</f>
        <v>0</v>
      </c>
      <c r="AW3913" s="2">
        <f>+M3913</f>
        <v>0</v>
      </c>
      <c r="AX3913" s="8">
        <f>F3913*AW3913</f>
        <v>0</v>
      </c>
      <c r="AY3913" s="8">
        <f>IF(AQ3913="CT",7%,5%)*AX3913</f>
        <v>0</v>
      </c>
      <c r="AZ3913" s="8">
        <f>AX3913*2%</f>
        <v>0</v>
      </c>
      <c r="BA3913" s="8">
        <f>IF(BB3913&gt;0,0,AX3913*5%)</f>
        <v>0</v>
      </c>
      <c r="BB3913" s="8">
        <f>(AX3913-BG3913)*35%</f>
        <v>0</v>
      </c>
      <c r="BC3913" s="8">
        <f>+AX3913+AY3913+AZ3913+BA3913+BB3913</f>
        <v>0</v>
      </c>
      <c r="BD3913" s="8">
        <f>AX3913-AT3913</f>
        <v>0</v>
      </c>
      <c r="BE3913" s="2"/>
      <c r="BH3913" s="2"/>
    </row>
    <row r="3914" spans="2:16255" s="4" customFormat="1" ht="30.75" customHeight="1" x14ac:dyDescent="0.2">
      <c r="B3914" s="52">
        <f>'[1]BoQ HSYC'!A3915</f>
        <v>9</v>
      </c>
      <c r="C3914" s="53" t="str">
        <f>'[1]BoQ HSYC'!B3915</f>
        <v>Tủ điện TĐ-BCC 2</v>
      </c>
      <c r="D3914" s="52">
        <f>'[1]BoQ HSYC'!C3915</f>
        <v>0</v>
      </c>
      <c r="E3914" s="52" t="str">
        <f>'[1]BoQ HSYC'!D3915</f>
        <v>Tủ</v>
      </c>
      <c r="F3914" s="51">
        <f>'[1]BoQ HSYC'!E3915</f>
        <v>0</v>
      </c>
      <c r="G3914" s="50">
        <f>'[1]BoQ HSYC'!F3915</f>
        <v>1</v>
      </c>
      <c r="H3914" s="45">
        <f>'[1]BoQ HSYC'!G3915</f>
        <v>0</v>
      </c>
      <c r="I3914" s="45">
        <f>'[1]BoQ HSYC'!H3915</f>
        <v>0</v>
      </c>
      <c r="J3914" s="45">
        <f>'[1]BoQ HSYC'!I3915</f>
        <v>0</v>
      </c>
      <c r="K3914" s="47">
        <f>'[1]BoQ HSYC'!J3915</f>
        <v>0</v>
      </c>
      <c r="L3914" s="47">
        <f>'[1]BoQ HSYC'!K3915</f>
        <v>0</v>
      </c>
      <c r="M3914" s="47">
        <f>'[1]BoQ HSYC'!L3915</f>
        <v>0</v>
      </c>
      <c r="N3914" s="49">
        <f>'[1]BoQ HSYC'!M3915</f>
        <v>0</v>
      </c>
      <c r="O3914" s="49">
        <f>'[1]BoQ HSYC'!N3915</f>
        <v>0</v>
      </c>
      <c r="P3914" s="47">
        <f>'[1]BoQ HSYC'!O3915</f>
        <v>0</v>
      </c>
      <c r="Q3914" s="47">
        <f>'[1]BoQ HSYC'!P3915</f>
        <v>0</v>
      </c>
      <c r="R3914" s="47">
        <f>'[1]BoQ HSYC'!Q3915</f>
        <v>0</v>
      </c>
      <c r="S3914" s="47">
        <f>'[1]BoQ HSYC'!R3915</f>
        <v>0</v>
      </c>
      <c r="T3914" s="48">
        <f>'[1]BoQ HSYC'!S3915</f>
        <v>0</v>
      </c>
      <c r="U3914" s="47">
        <f>'[1]BoQ HSYC'!T3915</f>
        <v>0</v>
      </c>
      <c r="V3914" s="46" t="str">
        <f>'[1]BoQ HSYC'!U3915</f>
        <v>Đã bao gồm</v>
      </c>
      <c r="W3914" s="45" t="str">
        <f>'[1]BoQ HSYC'!V3915</f>
        <v>Đã bao gồm</v>
      </c>
      <c r="X3914" s="44" t="str">
        <f>'[1]BoQ HSYC'!W3915</f>
        <v>ME</v>
      </c>
      <c r="Y3914" s="44" t="str">
        <f>'[1]BoQ HSYC'!X3915</f>
        <v>ME</v>
      </c>
      <c r="Z3914" s="44">
        <f>'[1]BoQ HSYC'!Y3915</f>
        <v>0</v>
      </c>
      <c r="AA3914" s="44">
        <f>'[1]BoQ HSYC'!Z3915</f>
        <v>0</v>
      </c>
      <c r="AB3914" s="2"/>
      <c r="AC3914" s="33"/>
      <c r="AD3914" s="4">
        <f>+M3914</f>
        <v>0</v>
      </c>
      <c r="AE3914" s="4">
        <f>+AD3914*14%</f>
        <v>0</v>
      </c>
      <c r="AQ3914" s="8"/>
      <c r="AU3914" s="8">
        <f>+K3914</f>
        <v>0</v>
      </c>
      <c r="AV3914" s="8">
        <f>+L3914</f>
        <v>0</v>
      </c>
      <c r="AW3914" s="2">
        <f>+M3914</f>
        <v>0</v>
      </c>
      <c r="AX3914" s="8">
        <f>F3914*AW3914</f>
        <v>0</v>
      </c>
      <c r="AY3914" s="8">
        <f>IF(AQ3914="CT",7%,5%)*AX3914</f>
        <v>0</v>
      </c>
      <c r="AZ3914" s="8">
        <f>AX3914*2%</f>
        <v>0</v>
      </c>
      <c r="BA3914" s="8">
        <f>IF(BB3914&gt;0,0,AX3914*5%)</f>
        <v>0</v>
      </c>
      <c r="BB3914" s="8">
        <f>(AX3914-BG3914)*35%</f>
        <v>0</v>
      </c>
      <c r="BC3914" s="8">
        <f>+AX3914+AY3914+AZ3914+BA3914+BB3914</f>
        <v>0</v>
      </c>
      <c r="BD3914" s="8">
        <f>AX3914-AT3914</f>
        <v>0</v>
      </c>
      <c r="BE3914" s="2"/>
      <c r="BH3914" s="2"/>
    </row>
    <row r="3915" spans="2:16255" s="4" customFormat="1" ht="30.75" customHeight="1" x14ac:dyDescent="0.2">
      <c r="B3915" s="52">
        <f>'[1]BoQ HSYC'!A3916</f>
        <v>10</v>
      </c>
      <c r="C3915" s="53" t="str">
        <f>'[1]BoQ HSYC'!B3916</f>
        <v>Đầu cáp Tplug 240mm2</v>
      </c>
      <c r="D3915" s="52">
        <f>'[1]BoQ HSYC'!C3916</f>
        <v>0</v>
      </c>
      <c r="E3915" s="52" t="str">
        <f>'[1]BoQ HSYC'!D3916</f>
        <v>Bộ</v>
      </c>
      <c r="F3915" s="51">
        <f>'[1]BoQ HSYC'!E3916</f>
        <v>0</v>
      </c>
      <c r="G3915" s="50">
        <f>'[1]BoQ HSYC'!F3916</f>
        <v>1</v>
      </c>
      <c r="H3915" s="45">
        <f>'[1]BoQ HSYC'!G3916</f>
        <v>0</v>
      </c>
      <c r="I3915" s="45">
        <f>'[1]BoQ HSYC'!H3916</f>
        <v>0</v>
      </c>
      <c r="J3915" s="45">
        <f>'[1]BoQ HSYC'!I3916</f>
        <v>0</v>
      </c>
      <c r="K3915" s="47">
        <f>'[1]BoQ HSYC'!J3916</f>
        <v>8568000</v>
      </c>
      <c r="L3915" s="47">
        <f>'[1]BoQ HSYC'!K3916</f>
        <v>1683000</v>
      </c>
      <c r="M3915" s="47">
        <f>'[1]BoQ HSYC'!L3916</f>
        <v>10251000</v>
      </c>
      <c r="N3915" s="49">
        <f>'[1]BoQ HSYC'!M3916</f>
        <v>2998800</v>
      </c>
      <c r="O3915" s="49">
        <f>'[1]BoQ HSYC'!N3916</f>
        <v>589050</v>
      </c>
      <c r="P3915" s="47">
        <f>'[1]BoQ HSYC'!O3916</f>
        <v>3587850</v>
      </c>
      <c r="Q3915" s="47">
        <f>'[1]BoQ HSYC'!P3916</f>
        <v>10251000</v>
      </c>
      <c r="R3915" s="47">
        <f>'[1]BoQ HSYC'!Q3916</f>
        <v>3587850</v>
      </c>
      <c r="S3915" s="47">
        <f>'[1]BoQ HSYC'!R3916</f>
        <v>13838850</v>
      </c>
      <c r="T3915" s="48">
        <f>'[1]BoQ HSYC'!S3916</f>
        <v>0</v>
      </c>
      <c r="U3915" s="47">
        <f>'[1]BoQ HSYC'!T3916</f>
        <v>0</v>
      </c>
      <c r="V3915" s="46" t="str">
        <f>'[1]BoQ HSYC'!U3916</f>
        <v>BĐG Q2/2026</v>
      </c>
      <c r="W3915" s="45" t="str">
        <f>'[1]BoQ HSYC'!V3916</f>
        <v>BĐG Q2/2026</v>
      </c>
      <c r="X3915" s="44" t="str">
        <f>'[1]BoQ HSYC'!W3916</f>
        <v>ME</v>
      </c>
      <c r="Y3915" s="44" t="str">
        <f>'[1]BoQ HSYC'!X3916</f>
        <v>ME</v>
      </c>
      <c r="Z3915" s="44">
        <f>'[1]BoQ HSYC'!Y3916</f>
        <v>0</v>
      </c>
      <c r="AA3915" s="44">
        <f>'[1]BoQ HSYC'!Z3916</f>
        <v>0</v>
      </c>
      <c r="AB3915" s="2"/>
      <c r="AC3915" s="33"/>
      <c r="AD3915" s="4">
        <f>+M3915</f>
        <v>10251000</v>
      </c>
      <c r="AE3915" s="4">
        <f>+AD3915*14%</f>
        <v>1435140.0000000002</v>
      </c>
      <c r="AQ3915" s="8"/>
      <c r="AU3915" s="8">
        <f>+K3915</f>
        <v>8568000</v>
      </c>
      <c r="AV3915" s="8">
        <f>+L3915</f>
        <v>1683000</v>
      </c>
      <c r="AW3915" s="2">
        <f>+M3915</f>
        <v>10251000</v>
      </c>
      <c r="AX3915" s="8">
        <f>F3915*AW3915</f>
        <v>0</v>
      </c>
      <c r="AY3915" s="8">
        <f>IF(AQ3915="CT",7%,5%)*AX3915</f>
        <v>0</v>
      </c>
      <c r="AZ3915" s="8">
        <f>AX3915*2%</f>
        <v>0</v>
      </c>
      <c r="BA3915" s="8">
        <f>IF(BB3915&gt;0,0,AX3915*5%)</f>
        <v>0</v>
      </c>
      <c r="BB3915" s="8">
        <f>(AX3915-BG3915)*35%</f>
        <v>0</v>
      </c>
      <c r="BC3915" s="8">
        <f>+AX3915+AY3915+AZ3915+BA3915+BB3915</f>
        <v>0</v>
      </c>
      <c r="BD3915" s="8">
        <f>AX3915-AT3915</f>
        <v>0</v>
      </c>
      <c r="BE3915" s="2"/>
      <c r="BH3915" s="2"/>
    </row>
    <row r="3916" spans="2:16255" s="4" customFormat="1" ht="30.75" customHeight="1" x14ac:dyDescent="0.2">
      <c r="B3916" s="52">
        <f>'[1]BoQ HSYC'!A3917</f>
        <v>11</v>
      </c>
      <c r="C3916" s="53" t="str">
        <f>'[1]BoQ HSYC'!B3917</f>
        <v>Đầu cáp Tplug 3x1x70mm2</v>
      </c>
      <c r="D3916" s="52">
        <f>'[1]BoQ HSYC'!C3917</f>
        <v>0</v>
      </c>
      <c r="E3916" s="52" t="str">
        <f>'[1]BoQ HSYC'!D3917</f>
        <v>Bộ</v>
      </c>
      <c r="F3916" s="51">
        <f>'[1]BoQ HSYC'!E3917</f>
        <v>0</v>
      </c>
      <c r="G3916" s="50">
        <f>'[1]BoQ HSYC'!F3917</f>
        <v>1</v>
      </c>
      <c r="H3916" s="45">
        <f>'[1]BoQ HSYC'!G3917</f>
        <v>0</v>
      </c>
      <c r="I3916" s="45">
        <f>'[1]BoQ HSYC'!H3917</f>
        <v>0</v>
      </c>
      <c r="J3916" s="45">
        <f>'[1]BoQ HSYC'!I3917</f>
        <v>0</v>
      </c>
      <c r="K3916" s="47">
        <f>'[1]BoQ HSYC'!J3917</f>
        <v>8064000</v>
      </c>
      <c r="L3916" s="47">
        <f>'[1]BoQ HSYC'!K3917</f>
        <v>1237000</v>
      </c>
      <c r="M3916" s="47">
        <f>'[1]BoQ HSYC'!L3917</f>
        <v>9301000</v>
      </c>
      <c r="N3916" s="49">
        <f>'[1]BoQ HSYC'!M3917</f>
        <v>2822400</v>
      </c>
      <c r="O3916" s="49">
        <f>'[1]BoQ HSYC'!N3917</f>
        <v>432950</v>
      </c>
      <c r="P3916" s="47">
        <f>'[1]BoQ HSYC'!O3917</f>
        <v>3255350</v>
      </c>
      <c r="Q3916" s="47">
        <f>'[1]BoQ HSYC'!P3917</f>
        <v>9301000</v>
      </c>
      <c r="R3916" s="47">
        <f>'[1]BoQ HSYC'!Q3917</f>
        <v>3255350</v>
      </c>
      <c r="S3916" s="47">
        <f>'[1]BoQ HSYC'!R3917</f>
        <v>12556350</v>
      </c>
      <c r="T3916" s="48">
        <f>'[1]BoQ HSYC'!S3917</f>
        <v>0</v>
      </c>
      <c r="U3916" s="47">
        <f>'[1]BoQ HSYC'!T3917</f>
        <v>0</v>
      </c>
      <c r="V3916" s="46" t="str">
        <f>'[1]BoQ HSYC'!U3917</f>
        <v>BĐG Q2/2026</v>
      </c>
      <c r="W3916" s="45" t="str">
        <f>'[1]BoQ HSYC'!V3917</f>
        <v>BĐG Q2/2026</v>
      </c>
      <c r="X3916" s="44" t="str">
        <f>'[1]BoQ HSYC'!W3917</f>
        <v>ME</v>
      </c>
      <c r="Y3916" s="44" t="str">
        <f>'[1]BoQ HSYC'!X3917</f>
        <v>ME</v>
      </c>
      <c r="Z3916" s="44">
        <f>'[1]BoQ HSYC'!Y3917</f>
        <v>0</v>
      </c>
      <c r="AA3916" s="44">
        <f>'[1]BoQ HSYC'!Z3917</f>
        <v>0</v>
      </c>
      <c r="AB3916" s="2"/>
      <c r="AC3916" s="33"/>
      <c r="AD3916" s="4">
        <f>+M3916</f>
        <v>9301000</v>
      </c>
      <c r="AE3916" s="4">
        <f>+AD3916*14%</f>
        <v>1302140.0000000002</v>
      </c>
      <c r="AQ3916" s="8"/>
      <c r="AU3916" s="8">
        <f>+K3916</f>
        <v>8064000</v>
      </c>
      <c r="AV3916" s="8">
        <f>+L3916</f>
        <v>1237000</v>
      </c>
      <c r="AW3916" s="2">
        <f>+M3916</f>
        <v>9301000</v>
      </c>
      <c r="AX3916" s="8">
        <f>F3916*AW3916</f>
        <v>0</v>
      </c>
      <c r="AY3916" s="8">
        <f>IF(AQ3916="CT",7%,5%)*AX3916</f>
        <v>0</v>
      </c>
      <c r="AZ3916" s="8">
        <f>AX3916*2%</f>
        <v>0</v>
      </c>
      <c r="BA3916" s="8">
        <f>IF(BB3916&gt;0,0,AX3916*5%)</f>
        <v>0</v>
      </c>
      <c r="BB3916" s="8">
        <f>(AX3916-BG3916)*35%</f>
        <v>0</v>
      </c>
      <c r="BC3916" s="8">
        <f>+AX3916+AY3916+AZ3916+BA3916+BB3916</f>
        <v>0</v>
      </c>
      <c r="BD3916" s="8">
        <f>AX3916-AT3916</f>
        <v>0</v>
      </c>
      <c r="BE3916" s="2"/>
      <c r="BH3916" s="2"/>
    </row>
    <row r="3917" spans="2:16255" s="4" customFormat="1" ht="30.75" customHeight="1" x14ac:dyDescent="0.2">
      <c r="B3917" s="52">
        <f>'[1]BoQ HSYC'!A3918</f>
        <v>12</v>
      </c>
      <c r="C3917" s="53" t="str">
        <f>'[1]BoQ HSYC'!B3918</f>
        <v>Đầu cáp Elbow 3x1x70mm2</v>
      </c>
      <c r="D3917" s="52">
        <f>'[1]BoQ HSYC'!C3918</f>
        <v>0</v>
      </c>
      <c r="E3917" s="52" t="str">
        <f>'[1]BoQ HSYC'!D3918</f>
        <v>Bộ</v>
      </c>
      <c r="F3917" s="51">
        <f>'[1]BoQ HSYC'!E3918</f>
        <v>0</v>
      </c>
      <c r="G3917" s="50">
        <f>'[1]BoQ HSYC'!F3918</f>
        <v>1</v>
      </c>
      <c r="H3917" s="45">
        <f>'[1]BoQ HSYC'!G3918</f>
        <v>0</v>
      </c>
      <c r="I3917" s="45">
        <f>'[1]BoQ HSYC'!H3918</f>
        <v>0</v>
      </c>
      <c r="J3917" s="45">
        <f>'[1]BoQ HSYC'!I3918</f>
        <v>0</v>
      </c>
      <c r="K3917" s="47">
        <f>'[1]BoQ HSYC'!J3918</f>
        <v>11016720</v>
      </c>
      <c r="L3917" s="47">
        <f>'[1]BoQ HSYC'!K3918</f>
        <v>1237000</v>
      </c>
      <c r="M3917" s="47">
        <f>'[1]BoQ HSYC'!L3918</f>
        <v>12253720</v>
      </c>
      <c r="N3917" s="49">
        <f>'[1]BoQ HSYC'!M3918</f>
        <v>3855851.9999999995</v>
      </c>
      <c r="O3917" s="49">
        <f>'[1]BoQ HSYC'!N3918</f>
        <v>432950</v>
      </c>
      <c r="P3917" s="47">
        <f>'[1]BoQ HSYC'!O3918</f>
        <v>4288802</v>
      </c>
      <c r="Q3917" s="47">
        <f>'[1]BoQ HSYC'!P3918</f>
        <v>12253720</v>
      </c>
      <c r="R3917" s="47">
        <f>'[1]BoQ HSYC'!Q3918</f>
        <v>4288802</v>
      </c>
      <c r="S3917" s="47">
        <f>'[1]BoQ HSYC'!R3918</f>
        <v>16542522</v>
      </c>
      <c r="T3917" s="48">
        <f>'[1]BoQ HSYC'!S3918</f>
        <v>0</v>
      </c>
      <c r="U3917" s="47">
        <f>'[1]BoQ HSYC'!T3918</f>
        <v>0</v>
      </c>
      <c r="V3917" s="46" t="str">
        <f>'[1]BoQ HSYC'!U3918</f>
        <v>BĐG Q2/2026</v>
      </c>
      <c r="W3917" s="45" t="str">
        <f>'[1]BoQ HSYC'!V3918</f>
        <v>BĐG Q2/2026</v>
      </c>
      <c r="X3917" s="44" t="str">
        <f>'[1]BoQ HSYC'!W3918</f>
        <v>ME</v>
      </c>
      <c r="Y3917" s="44" t="str">
        <f>'[1]BoQ HSYC'!X3918</f>
        <v>ME</v>
      </c>
      <c r="Z3917" s="44">
        <f>'[1]BoQ HSYC'!Y3918</f>
        <v>0</v>
      </c>
      <c r="AA3917" s="44">
        <f>'[1]BoQ HSYC'!Z3918</f>
        <v>0</v>
      </c>
      <c r="AB3917" s="2"/>
      <c r="AC3917" s="33"/>
      <c r="AD3917" s="4">
        <f>+M3917</f>
        <v>12253720</v>
      </c>
      <c r="AE3917" s="4">
        <f>+AD3917*14%</f>
        <v>1715520.8000000003</v>
      </c>
      <c r="AQ3917" s="8"/>
      <c r="AU3917" s="8">
        <f>+K3917</f>
        <v>11016720</v>
      </c>
      <c r="AV3917" s="8">
        <f>+L3917</f>
        <v>1237000</v>
      </c>
      <c r="AW3917" s="2">
        <f>+M3917</f>
        <v>12253720</v>
      </c>
      <c r="AX3917" s="8">
        <f>F3917*AW3917</f>
        <v>0</v>
      </c>
      <c r="AY3917" s="8">
        <f>IF(AQ3917="CT",7%,5%)*AX3917</f>
        <v>0</v>
      </c>
      <c r="AZ3917" s="8">
        <f>AX3917*2%</f>
        <v>0</v>
      </c>
      <c r="BA3917" s="8">
        <f>IF(BB3917&gt;0,0,AX3917*5%)</f>
        <v>0</v>
      </c>
      <c r="BB3917" s="8">
        <f>(AX3917-BG3917)*35%</f>
        <v>0</v>
      </c>
      <c r="BC3917" s="8">
        <f>+AX3917+AY3917+AZ3917+BA3917+BB3917</f>
        <v>0</v>
      </c>
      <c r="BD3917" s="8">
        <f>AX3917-AT3917</f>
        <v>0</v>
      </c>
      <c r="BE3917" s="2"/>
      <c r="BH3917" s="2"/>
    </row>
    <row r="3918" spans="2:16255" s="4" customFormat="1" ht="30.75" customHeight="1" x14ac:dyDescent="0.2">
      <c r="B3918" s="52">
        <f>'[1]BoQ HSYC'!A3919</f>
        <v>13</v>
      </c>
      <c r="C3918" s="53" t="str">
        <f>'[1]BoQ HSYC'!B3919</f>
        <v>Cáp điện 24kV Cu/XLPE/PVC 3x(1x70)mm2</v>
      </c>
      <c r="D3918" s="52">
        <f>'[1]BoQ HSYC'!C3919</f>
        <v>0</v>
      </c>
      <c r="E3918" s="52" t="str">
        <f>'[1]BoQ HSYC'!D3919</f>
        <v>m</v>
      </c>
      <c r="F3918" s="51">
        <f>'[1]BoQ HSYC'!E3919</f>
        <v>0</v>
      </c>
      <c r="G3918" s="50">
        <f>'[1]BoQ HSYC'!F3919</f>
        <v>10</v>
      </c>
      <c r="H3918" s="45">
        <f>'[1]BoQ HSYC'!G3919</f>
        <v>0</v>
      </c>
      <c r="I3918" s="45">
        <f>'[1]BoQ HSYC'!H3919</f>
        <v>0</v>
      </c>
      <c r="J3918" s="45">
        <f>'[1]BoQ HSYC'!I3919</f>
        <v>0</v>
      </c>
      <c r="K3918" s="47">
        <f>'[1]BoQ HSYC'!J3919</f>
        <v>374540</v>
      </c>
      <c r="L3918" s="47">
        <f>'[1]BoQ HSYC'!K3919</f>
        <v>43121</v>
      </c>
      <c r="M3918" s="47">
        <f>'[1]BoQ HSYC'!L3919</f>
        <v>417661</v>
      </c>
      <c r="N3918" s="49">
        <f>'[1]BoQ HSYC'!M3919</f>
        <v>131089</v>
      </c>
      <c r="O3918" s="49">
        <f>'[1]BoQ HSYC'!N3919</f>
        <v>15092.349999999999</v>
      </c>
      <c r="P3918" s="47">
        <f>'[1]BoQ HSYC'!O3919</f>
        <v>146181.35</v>
      </c>
      <c r="Q3918" s="47">
        <f>'[1]BoQ HSYC'!P3919</f>
        <v>4176610</v>
      </c>
      <c r="R3918" s="47">
        <f>'[1]BoQ HSYC'!Q3919</f>
        <v>1461813.5</v>
      </c>
      <c r="S3918" s="47">
        <f>'[1]BoQ HSYC'!R3919</f>
        <v>5638423.5</v>
      </c>
      <c r="T3918" s="48">
        <f>'[1]BoQ HSYC'!S3919</f>
        <v>0</v>
      </c>
      <c r="U3918" s="47">
        <f>'[1]BoQ HSYC'!T3919</f>
        <v>0</v>
      </c>
      <c r="V3918" s="46" t="str">
        <f>'[1]BoQ HSYC'!U3919</f>
        <v>BĐG Q2/2026</v>
      </c>
      <c r="W3918" s="45" t="str">
        <f>'[1]BoQ HSYC'!V3919</f>
        <v>BĐG Q2/2026</v>
      </c>
      <c r="X3918" s="44" t="str">
        <f>'[1]BoQ HSYC'!W3919</f>
        <v>ME</v>
      </c>
      <c r="Y3918" s="44" t="str">
        <f>'[1]BoQ HSYC'!X3919</f>
        <v>ME</v>
      </c>
      <c r="Z3918" s="44">
        <f>'[1]BoQ HSYC'!Y3919</f>
        <v>0</v>
      </c>
      <c r="AA3918" s="44">
        <f>'[1]BoQ HSYC'!Z3919</f>
        <v>0</v>
      </c>
      <c r="AB3918" s="2"/>
      <c r="AC3918" s="33"/>
      <c r="AD3918" s="4">
        <f>+M3918</f>
        <v>417661</v>
      </c>
      <c r="AE3918" s="4">
        <f>+AD3918*14%</f>
        <v>58472.540000000008</v>
      </c>
      <c r="AQ3918" s="8"/>
      <c r="AU3918" s="8">
        <f>+K3918</f>
        <v>374540</v>
      </c>
      <c r="AV3918" s="8">
        <f>+L3918</f>
        <v>43121</v>
      </c>
      <c r="AW3918" s="2">
        <f>+M3918</f>
        <v>417661</v>
      </c>
      <c r="AX3918" s="8">
        <f>F3918*AW3918</f>
        <v>0</v>
      </c>
      <c r="AY3918" s="8">
        <f>IF(AQ3918="CT",7%,5%)*AX3918</f>
        <v>0</v>
      </c>
      <c r="AZ3918" s="8">
        <f>AX3918*2%</f>
        <v>0</v>
      </c>
      <c r="BA3918" s="8">
        <f>IF(BB3918&gt;0,0,AX3918*5%)</f>
        <v>0</v>
      </c>
      <c r="BB3918" s="8">
        <f>(AX3918-BG3918)*35%</f>
        <v>0</v>
      </c>
      <c r="BC3918" s="8">
        <f>+AX3918+AY3918+AZ3918+BA3918+BB3918</f>
        <v>0</v>
      </c>
      <c r="BD3918" s="8">
        <f>AX3918-AT3918</f>
        <v>0</v>
      </c>
      <c r="BE3918" s="2"/>
      <c r="BH3918" s="2"/>
    </row>
    <row r="3919" spans="2:16255" s="4" customFormat="1" ht="30.75" customHeight="1" x14ac:dyDescent="0.2">
      <c r="B3919" s="52">
        <f>'[1]BoQ HSYC'!A3920</f>
        <v>14</v>
      </c>
      <c r="C3919" s="53" t="str">
        <f>'[1]BoQ HSYC'!B3920</f>
        <v>Cu/xlpe/pvc 300mm2</v>
      </c>
      <c r="D3919" s="52">
        <f>'[1]BoQ HSYC'!C3920</f>
        <v>0</v>
      </c>
      <c r="E3919" s="52" t="str">
        <f>'[1]BoQ HSYC'!D3920</f>
        <v>m</v>
      </c>
      <c r="F3919" s="51">
        <f>'[1]BoQ HSYC'!E3920</f>
        <v>0</v>
      </c>
      <c r="G3919" s="50">
        <f>'[1]BoQ HSYC'!F3920</f>
        <v>495</v>
      </c>
      <c r="H3919" s="45">
        <f>'[1]BoQ HSYC'!G3920</f>
        <v>0</v>
      </c>
      <c r="I3919" s="45">
        <f>'[1]BoQ HSYC'!H3920</f>
        <v>0</v>
      </c>
      <c r="J3919" s="45">
        <f>'[1]BoQ HSYC'!I3920</f>
        <v>0</v>
      </c>
      <c r="K3919" s="55">
        <f>'[1]BoQ HSYC'!J3920</f>
        <v>1367856</v>
      </c>
      <c r="L3919" s="55">
        <f>'[1]BoQ HSYC'!K3920</f>
        <v>35278.74</v>
      </c>
      <c r="M3919" s="47">
        <f>'[1]BoQ HSYC'!L3920</f>
        <v>1403134.74</v>
      </c>
      <c r="N3919" s="49">
        <f>'[1]BoQ HSYC'!M3920</f>
        <v>478749.6</v>
      </c>
      <c r="O3919" s="49">
        <f>'[1]BoQ HSYC'!N3920</f>
        <v>12347.558999999999</v>
      </c>
      <c r="P3919" s="47">
        <f>'[1]BoQ HSYC'!O3920</f>
        <v>491097.15899999999</v>
      </c>
      <c r="Q3919" s="47">
        <f>'[1]BoQ HSYC'!P3920</f>
        <v>694551696.29999995</v>
      </c>
      <c r="R3919" s="47">
        <f>'[1]BoQ HSYC'!Q3920</f>
        <v>243093093.70499998</v>
      </c>
      <c r="S3919" s="47">
        <f>'[1]BoQ HSYC'!R3920</f>
        <v>937644790.00499988</v>
      </c>
      <c r="T3919" s="48">
        <f>'[1]BoQ HSYC'!S3920</f>
        <v>0</v>
      </c>
      <c r="U3919" s="47">
        <f>'[1]BoQ HSYC'!T3920</f>
        <v>0</v>
      </c>
      <c r="V3919" s="46" t="str">
        <f>'[1]BoQ HSYC'!U3920</f>
        <v>BĐG Q2/2026</v>
      </c>
      <c r="W3919" s="45" t="str">
        <f>'[1]BoQ HSYC'!V3920</f>
        <v>BĐG Q2/2026</v>
      </c>
      <c r="X3919" s="44" t="str">
        <f>'[1]BoQ HSYC'!W3920</f>
        <v>ME</v>
      </c>
      <c r="Y3919" s="44" t="str">
        <f>'[1]BoQ HSYC'!X3920</f>
        <v>ME</v>
      </c>
      <c r="Z3919" s="44">
        <f>'[1]BoQ HSYC'!Y3920</f>
        <v>0</v>
      </c>
      <c r="AA3919" s="44">
        <f>'[1]BoQ HSYC'!Z3920</f>
        <v>0</v>
      </c>
      <c r="AB3919" s="2"/>
      <c r="AC3919" s="33"/>
      <c r="AD3919" s="4">
        <f>+M3919</f>
        <v>1403134.74</v>
      </c>
      <c r="AE3919" s="4">
        <f>+AD3919*14%</f>
        <v>196438.86360000001</v>
      </c>
      <c r="AQ3919" s="8"/>
      <c r="AU3919" s="8">
        <f>+K3919</f>
        <v>1367856</v>
      </c>
      <c r="AV3919" s="8">
        <f>+L3919</f>
        <v>35278.74</v>
      </c>
      <c r="AW3919" s="2">
        <f>+M3919</f>
        <v>1403134.74</v>
      </c>
      <c r="AX3919" s="8">
        <f>F3919*AW3919</f>
        <v>0</v>
      </c>
      <c r="AY3919" s="8">
        <f>IF(AQ3919="CT",7%,5%)*AX3919</f>
        <v>0</v>
      </c>
      <c r="AZ3919" s="8">
        <f>AX3919*2%</f>
        <v>0</v>
      </c>
      <c r="BA3919" s="8">
        <f>IF(BB3919&gt;0,0,AX3919*5%)</f>
        <v>0</v>
      </c>
      <c r="BB3919" s="8">
        <f>(AX3919-BG3919)*35%</f>
        <v>0</v>
      </c>
      <c r="BC3919" s="8">
        <f>+AX3919+AY3919+AZ3919+BA3919+BB3919</f>
        <v>0</v>
      </c>
      <c r="BD3919" s="8">
        <f>AX3919-AT3919</f>
        <v>0</v>
      </c>
      <c r="BE3919" s="2"/>
      <c r="BH3919" s="2"/>
    </row>
    <row r="3920" spans="2:16255" s="4" customFormat="1" ht="30.75" customHeight="1" x14ac:dyDescent="0.2">
      <c r="B3920" s="62">
        <f>'[1]BoQ HSYC'!A3921</f>
        <v>0</v>
      </c>
      <c r="C3920" s="63" t="str">
        <f>'[1]BoQ HSYC'!B3921</f>
        <v>PHÒNG MÁY PHÁT ĐIỆN</v>
      </c>
      <c r="D3920" s="62">
        <f>'[1]BoQ HSYC'!C3921</f>
        <v>0</v>
      </c>
      <c r="E3920" s="62">
        <f>'[1]BoQ HSYC'!D3921</f>
        <v>0</v>
      </c>
      <c r="F3920" s="61">
        <f>'[1]BoQ HSYC'!E3921</f>
        <v>0</v>
      </c>
      <c r="G3920" s="50">
        <f>'[1]BoQ HSYC'!F3921</f>
        <v>0</v>
      </c>
      <c r="H3920" s="57">
        <f>'[1]BoQ HSYC'!G3921</f>
        <v>0</v>
      </c>
      <c r="I3920" s="57">
        <f>'[1]BoQ HSYC'!H3921</f>
        <v>0</v>
      </c>
      <c r="J3920" s="57">
        <f>'[1]BoQ HSYC'!I3921</f>
        <v>0</v>
      </c>
      <c r="K3920" s="45">
        <f>'[1]BoQ HSYC'!J3921</f>
        <v>0</v>
      </c>
      <c r="L3920" s="45">
        <f>'[1]BoQ HSYC'!K3921</f>
        <v>0</v>
      </c>
      <c r="M3920" s="45">
        <f>'[1]BoQ HSYC'!L3921</f>
        <v>0</v>
      </c>
      <c r="N3920" s="57">
        <f>'[1]BoQ HSYC'!M3921</f>
        <v>0</v>
      </c>
      <c r="O3920" s="57">
        <f>'[1]BoQ HSYC'!N3921</f>
        <v>0</v>
      </c>
      <c r="P3920" s="47">
        <f>'[1]BoQ HSYC'!O3921</f>
        <v>0</v>
      </c>
      <c r="Q3920" s="45">
        <f>'[1]BoQ HSYC'!P3921</f>
        <v>0</v>
      </c>
      <c r="R3920" s="45">
        <f>'[1]BoQ HSYC'!Q3921</f>
        <v>0</v>
      </c>
      <c r="S3920" s="45">
        <f>'[1]BoQ HSYC'!R3921</f>
        <v>0</v>
      </c>
      <c r="T3920" s="45">
        <f>'[1]BoQ HSYC'!S3921</f>
        <v>0</v>
      </c>
      <c r="U3920" s="45">
        <f>'[1]BoQ HSYC'!T3921</f>
        <v>0</v>
      </c>
      <c r="V3920" s="67">
        <f>'[1]BoQ HSYC'!U3921</f>
        <v>0</v>
      </c>
      <c r="W3920" s="45">
        <f>'[1]BoQ HSYC'!V3921</f>
        <v>0</v>
      </c>
      <c r="X3920" s="44">
        <f>'[1]BoQ HSYC'!W3921</f>
        <v>0</v>
      </c>
      <c r="Y3920" s="64">
        <f>'[1]BoQ HSYC'!X3921</f>
        <v>0</v>
      </c>
      <c r="Z3920" s="64">
        <f>'[1]BoQ HSYC'!Y3921</f>
        <v>0</v>
      </c>
      <c r="AA3920" s="64">
        <f>'[1]BoQ HSYC'!Z3921</f>
        <v>0</v>
      </c>
      <c r="AB3920" s="66"/>
      <c r="AC3920" s="65"/>
      <c r="AD3920" s="62">
        <f>+M3920</f>
        <v>0</v>
      </c>
      <c r="AE3920" s="62">
        <f>+AD3920*14%</f>
        <v>0</v>
      </c>
      <c r="AG3920" s="60"/>
      <c r="AH3920" s="59"/>
      <c r="AI3920" s="57"/>
      <c r="AJ3920" s="57"/>
      <c r="AK3920" s="57"/>
      <c r="AL3920" s="57"/>
      <c r="AM3920" s="57"/>
      <c r="AO3920" s="57"/>
      <c r="AP3920" s="61"/>
      <c r="AQ3920" s="8"/>
      <c r="AR3920" s="58"/>
      <c r="AS3920" s="58"/>
      <c r="AT3920" s="58"/>
      <c r="AU3920" s="8">
        <f>+K3920</f>
        <v>0</v>
      </c>
      <c r="AV3920" s="8">
        <f>+L3920</f>
        <v>0</v>
      </c>
      <c r="AW3920" s="2">
        <f>+M3920</f>
        <v>0</v>
      </c>
      <c r="AX3920" s="8">
        <f>F3920*AW3920</f>
        <v>0</v>
      </c>
      <c r="AY3920" s="8">
        <f>IF(AQ3920="CT",7%,5%)*AX3920</f>
        <v>0</v>
      </c>
      <c r="AZ3920" s="8">
        <f>AX3920*2%</f>
        <v>0</v>
      </c>
      <c r="BA3920" s="8">
        <f>IF(BB3920&gt;0,0,AX3920*5%)</f>
        <v>0</v>
      </c>
      <c r="BB3920" s="8">
        <f>(AX3920-BG3920)*35%</f>
        <v>0</v>
      </c>
      <c r="BC3920" s="8">
        <f>+AX3920+AY3920+AZ3920+BA3920+BB3920</f>
        <v>0</v>
      </c>
      <c r="BD3920" s="8">
        <f>AX3920-AT3920</f>
        <v>0</v>
      </c>
      <c r="BE3920" s="2"/>
      <c r="BF3920" s="57"/>
      <c r="BG3920" s="57"/>
      <c r="BH3920" s="2"/>
      <c r="BI3920" s="56"/>
      <c r="BJ3920" s="57"/>
      <c r="BK3920" s="64"/>
      <c r="BL3920" s="60"/>
      <c r="BM3920" s="59"/>
      <c r="BN3920" s="57"/>
      <c r="BO3920" s="57"/>
      <c r="BP3920" s="57"/>
      <c r="BQ3920" s="57"/>
      <c r="BR3920" s="57"/>
      <c r="BS3920" s="57"/>
      <c r="BT3920" s="57"/>
      <c r="BU3920" s="57"/>
      <c r="BV3920" s="58"/>
      <c r="BW3920" s="57"/>
      <c r="BX3920" s="57"/>
      <c r="BY3920" s="57"/>
      <c r="BZ3920" s="57"/>
      <c r="CA3920" s="57"/>
      <c r="CB3920" s="56"/>
      <c r="CC3920" s="57"/>
      <c r="CD3920" s="64"/>
      <c r="CE3920" s="64"/>
      <c r="CF3920" s="64"/>
      <c r="CG3920" s="64"/>
      <c r="CH3920" s="62"/>
      <c r="CI3920" s="63"/>
      <c r="CJ3920" s="62"/>
      <c r="CK3920" s="62"/>
      <c r="CL3920" s="61"/>
      <c r="CM3920" s="60"/>
      <c r="CN3920" s="59"/>
      <c r="CO3920" s="57"/>
      <c r="CP3920" s="57"/>
      <c r="CQ3920" s="57"/>
      <c r="CR3920" s="57"/>
      <c r="CS3920" s="57"/>
      <c r="CT3920" s="57"/>
      <c r="CU3920" s="57"/>
      <c r="CV3920" s="57"/>
      <c r="CW3920" s="58"/>
      <c r="CX3920" s="57"/>
      <c r="CY3920" s="57"/>
      <c r="CZ3920" s="57"/>
      <c r="DA3920" s="57"/>
      <c r="DB3920" s="57"/>
      <c r="DC3920" s="56"/>
      <c r="DD3920" s="57"/>
      <c r="DE3920" s="64"/>
      <c r="DF3920" s="64"/>
      <c r="DG3920" s="64"/>
      <c r="DH3920" s="64"/>
      <c r="DI3920" s="62"/>
      <c r="DJ3920" s="63"/>
      <c r="DK3920" s="62"/>
      <c r="DL3920" s="62"/>
      <c r="DM3920" s="61"/>
      <c r="DN3920" s="60"/>
      <c r="DO3920" s="59"/>
      <c r="DP3920" s="57"/>
      <c r="DQ3920" s="57"/>
      <c r="DR3920" s="57"/>
      <c r="DS3920" s="57"/>
      <c r="DT3920" s="57"/>
      <c r="DU3920" s="57"/>
      <c r="DV3920" s="57"/>
      <c r="DW3920" s="57"/>
      <c r="DX3920" s="58"/>
      <c r="DY3920" s="57"/>
      <c r="DZ3920" s="57"/>
      <c r="EA3920" s="57"/>
      <c r="EB3920" s="57"/>
      <c r="EC3920" s="57"/>
      <c r="ED3920" s="56"/>
      <c r="EE3920" s="57"/>
      <c r="EF3920" s="64"/>
      <c r="EG3920" s="64"/>
      <c r="EH3920" s="64"/>
      <c r="EI3920" s="64"/>
      <c r="EJ3920" s="62"/>
      <c r="EK3920" s="63"/>
      <c r="EL3920" s="62"/>
      <c r="EM3920" s="62"/>
      <c r="EN3920" s="61"/>
      <c r="EO3920" s="60"/>
      <c r="EP3920" s="59"/>
      <c r="EQ3920" s="57"/>
      <c r="ER3920" s="57"/>
      <c r="ES3920" s="57"/>
      <c r="ET3920" s="57"/>
      <c r="EU3920" s="57"/>
      <c r="EV3920" s="57"/>
      <c r="EW3920" s="57"/>
      <c r="EX3920" s="57"/>
      <c r="EY3920" s="58"/>
      <c r="EZ3920" s="57"/>
      <c r="FA3920" s="57"/>
      <c r="FB3920" s="57"/>
      <c r="FC3920" s="57"/>
      <c r="FD3920" s="57"/>
      <c r="FE3920" s="56"/>
      <c r="FF3920" s="57"/>
      <c r="FG3920" s="64"/>
      <c r="FH3920" s="64"/>
      <c r="FI3920" s="64"/>
      <c r="FJ3920" s="64"/>
      <c r="FK3920" s="62"/>
      <c r="FL3920" s="63"/>
      <c r="FM3920" s="62"/>
      <c r="FN3920" s="62"/>
      <c r="FO3920" s="61"/>
      <c r="FP3920" s="60"/>
      <c r="FQ3920" s="59"/>
      <c r="FR3920" s="57"/>
      <c r="FS3920" s="57"/>
      <c r="FT3920" s="57"/>
      <c r="FU3920" s="57"/>
      <c r="FV3920" s="57"/>
      <c r="FW3920" s="57"/>
      <c r="FX3920" s="57"/>
      <c r="FY3920" s="57"/>
      <c r="FZ3920" s="58"/>
      <c r="GA3920" s="57"/>
      <c r="GB3920" s="57"/>
      <c r="GC3920" s="57"/>
      <c r="GD3920" s="57"/>
      <c r="GE3920" s="57"/>
      <c r="GF3920" s="56"/>
      <c r="GG3920" s="57"/>
      <c r="GH3920" s="64"/>
      <c r="GI3920" s="64"/>
      <c r="GJ3920" s="64"/>
      <c r="GK3920" s="64"/>
      <c r="GL3920" s="62"/>
      <c r="GM3920" s="63"/>
      <c r="GN3920" s="62"/>
      <c r="GO3920" s="62"/>
      <c r="GP3920" s="61"/>
      <c r="GQ3920" s="60"/>
      <c r="GR3920" s="59"/>
      <c r="GS3920" s="57"/>
      <c r="GT3920" s="57"/>
      <c r="GU3920" s="57"/>
      <c r="GV3920" s="57"/>
      <c r="GW3920" s="57"/>
      <c r="GX3920" s="57"/>
      <c r="GY3920" s="57"/>
      <c r="GZ3920" s="57"/>
      <c r="HA3920" s="58"/>
      <c r="HB3920" s="57"/>
      <c r="HC3920" s="57"/>
      <c r="HD3920" s="57"/>
      <c r="HE3920" s="57"/>
      <c r="HF3920" s="57"/>
      <c r="HG3920" s="56"/>
      <c r="HH3920" s="57"/>
      <c r="HI3920" s="64"/>
      <c r="HJ3920" s="64"/>
      <c r="HK3920" s="64"/>
      <c r="HL3920" s="64"/>
      <c r="HM3920" s="62"/>
      <c r="HN3920" s="63"/>
      <c r="HO3920" s="62"/>
      <c r="HP3920" s="62"/>
      <c r="HQ3920" s="61"/>
      <c r="HR3920" s="60"/>
      <c r="HS3920" s="59"/>
      <c r="HT3920" s="57"/>
      <c r="HU3920" s="57"/>
      <c r="HV3920" s="57"/>
      <c r="HW3920" s="57"/>
      <c r="HX3920" s="57"/>
      <c r="HY3920" s="57"/>
      <c r="HZ3920" s="57"/>
      <c r="IA3920" s="57"/>
      <c r="IB3920" s="58"/>
      <c r="IC3920" s="57"/>
      <c r="ID3920" s="57"/>
      <c r="IE3920" s="57"/>
      <c r="IF3920" s="57"/>
      <c r="IG3920" s="57"/>
      <c r="IH3920" s="56"/>
      <c r="II3920" s="57"/>
      <c r="IJ3920" s="64"/>
      <c r="IK3920" s="64"/>
      <c r="IL3920" s="64"/>
      <c r="IM3920" s="64"/>
      <c r="IN3920" s="62"/>
      <c r="IO3920" s="63"/>
      <c r="IP3920" s="62"/>
      <c r="IQ3920" s="62"/>
      <c r="IR3920" s="61"/>
      <c r="IS3920" s="60"/>
      <c r="IT3920" s="59"/>
      <c r="IU3920" s="57"/>
      <c r="IV3920" s="57"/>
      <c r="IW3920" s="57"/>
      <c r="IX3920" s="57"/>
      <c r="IY3920" s="57"/>
      <c r="IZ3920" s="57"/>
      <c r="JA3920" s="57"/>
      <c r="JB3920" s="57"/>
      <c r="JC3920" s="58"/>
      <c r="JD3920" s="57"/>
      <c r="JE3920" s="57"/>
      <c r="JF3920" s="57"/>
      <c r="JG3920" s="57"/>
      <c r="JH3920" s="57"/>
      <c r="JI3920" s="56"/>
      <c r="JJ3920" s="57"/>
      <c r="JK3920" s="64"/>
      <c r="JL3920" s="64"/>
      <c r="JM3920" s="64"/>
      <c r="JN3920" s="64"/>
      <c r="JO3920" s="62"/>
      <c r="JP3920" s="63"/>
      <c r="JQ3920" s="62"/>
      <c r="JR3920" s="62"/>
      <c r="JS3920" s="61"/>
      <c r="JT3920" s="60"/>
      <c r="JU3920" s="59"/>
      <c r="JV3920" s="57"/>
      <c r="JW3920" s="57"/>
      <c r="JX3920" s="57"/>
      <c r="JY3920" s="57"/>
      <c r="JZ3920" s="57"/>
      <c r="KA3920" s="57"/>
      <c r="KB3920" s="57"/>
      <c r="KC3920" s="57"/>
      <c r="KD3920" s="58"/>
      <c r="KE3920" s="57"/>
      <c r="KF3920" s="57"/>
      <c r="KG3920" s="57"/>
      <c r="KH3920" s="57"/>
      <c r="KI3920" s="57"/>
      <c r="KJ3920" s="56"/>
      <c r="KK3920" s="57"/>
      <c r="KL3920" s="64"/>
      <c r="KM3920" s="64"/>
      <c r="KN3920" s="64"/>
      <c r="KO3920" s="64"/>
      <c r="KP3920" s="62"/>
      <c r="KQ3920" s="63"/>
      <c r="KR3920" s="62"/>
      <c r="KS3920" s="62"/>
      <c r="KT3920" s="61"/>
      <c r="KU3920" s="60"/>
      <c r="KV3920" s="59"/>
      <c r="KW3920" s="57"/>
      <c r="KX3920" s="57"/>
      <c r="KY3920" s="57"/>
      <c r="KZ3920" s="57"/>
      <c r="LA3920" s="57"/>
      <c r="LB3920" s="57"/>
      <c r="LC3920" s="57"/>
      <c r="LD3920" s="57"/>
      <c r="LE3920" s="58"/>
      <c r="LF3920" s="57"/>
      <c r="LG3920" s="57"/>
      <c r="LH3920" s="57"/>
      <c r="LI3920" s="57"/>
      <c r="LJ3920" s="57"/>
      <c r="LK3920" s="56"/>
      <c r="LL3920" s="57"/>
      <c r="LM3920" s="64"/>
      <c r="LN3920" s="64"/>
      <c r="LO3920" s="64"/>
      <c r="LP3920" s="64"/>
      <c r="LQ3920" s="62"/>
      <c r="LR3920" s="63"/>
      <c r="LS3920" s="62"/>
      <c r="LT3920" s="62"/>
      <c r="LU3920" s="61"/>
      <c r="LV3920" s="60"/>
      <c r="LW3920" s="59"/>
      <c r="LX3920" s="57"/>
      <c r="LY3920" s="57"/>
      <c r="LZ3920" s="57"/>
      <c r="MA3920" s="57"/>
      <c r="MB3920" s="57"/>
      <c r="MC3920" s="57"/>
      <c r="MD3920" s="57"/>
      <c r="ME3920" s="57"/>
      <c r="MF3920" s="58"/>
      <c r="MG3920" s="57"/>
      <c r="MH3920" s="57"/>
      <c r="MI3920" s="57"/>
      <c r="MJ3920" s="57"/>
      <c r="MK3920" s="57"/>
      <c r="ML3920" s="56"/>
      <c r="MM3920" s="57"/>
      <c r="MN3920" s="64"/>
      <c r="MO3920" s="64"/>
      <c r="MP3920" s="64"/>
      <c r="MQ3920" s="64"/>
      <c r="MR3920" s="62"/>
      <c r="MS3920" s="63"/>
      <c r="MT3920" s="62"/>
      <c r="MU3920" s="62"/>
      <c r="MV3920" s="61"/>
      <c r="MW3920" s="60"/>
      <c r="MX3920" s="59"/>
      <c r="MY3920" s="57"/>
      <c r="MZ3920" s="57"/>
      <c r="NA3920" s="57"/>
      <c r="NB3920" s="57"/>
      <c r="NC3920" s="57"/>
      <c r="ND3920" s="57"/>
      <c r="NE3920" s="57"/>
      <c r="NF3920" s="57"/>
      <c r="NG3920" s="58"/>
      <c r="NH3920" s="57"/>
      <c r="NI3920" s="57"/>
      <c r="NJ3920" s="57"/>
      <c r="NK3920" s="57"/>
      <c r="NL3920" s="57"/>
      <c r="NM3920" s="56"/>
      <c r="NN3920" s="57"/>
      <c r="NO3920" s="64"/>
      <c r="NP3920" s="64"/>
      <c r="NQ3920" s="64"/>
      <c r="NR3920" s="64"/>
      <c r="NS3920" s="62"/>
      <c r="NT3920" s="63"/>
      <c r="NU3920" s="62"/>
      <c r="NV3920" s="62"/>
      <c r="NW3920" s="61"/>
      <c r="NX3920" s="60"/>
      <c r="NY3920" s="59"/>
      <c r="NZ3920" s="57"/>
      <c r="OA3920" s="57"/>
      <c r="OB3920" s="57"/>
      <c r="OC3920" s="57"/>
      <c r="OD3920" s="57"/>
      <c r="OE3920" s="57"/>
      <c r="OF3920" s="57"/>
      <c r="OG3920" s="57"/>
      <c r="OH3920" s="58"/>
      <c r="OI3920" s="57"/>
      <c r="OJ3920" s="57"/>
      <c r="OK3920" s="57"/>
      <c r="OL3920" s="57"/>
      <c r="OM3920" s="57"/>
      <c r="ON3920" s="56"/>
      <c r="OO3920" s="57"/>
      <c r="OP3920" s="64"/>
      <c r="OQ3920" s="64"/>
      <c r="OR3920" s="64"/>
      <c r="OS3920" s="64"/>
      <c r="OT3920" s="62"/>
      <c r="OU3920" s="63"/>
      <c r="OV3920" s="62"/>
      <c r="OW3920" s="62"/>
      <c r="OX3920" s="61"/>
      <c r="OY3920" s="60"/>
      <c r="OZ3920" s="59"/>
      <c r="PA3920" s="57"/>
      <c r="PB3920" s="57"/>
      <c r="PC3920" s="57"/>
      <c r="PD3920" s="57"/>
      <c r="PE3920" s="57"/>
      <c r="PF3920" s="57"/>
      <c r="PG3920" s="57"/>
      <c r="PH3920" s="57"/>
      <c r="PI3920" s="58"/>
      <c r="PJ3920" s="57"/>
      <c r="PK3920" s="57"/>
      <c r="PL3920" s="57"/>
      <c r="PM3920" s="57"/>
      <c r="PN3920" s="57"/>
      <c r="PO3920" s="56"/>
      <c r="PP3920" s="57"/>
      <c r="PQ3920" s="64"/>
      <c r="PR3920" s="64"/>
      <c r="PS3920" s="64"/>
      <c r="PT3920" s="64"/>
      <c r="PU3920" s="62"/>
      <c r="PV3920" s="63"/>
      <c r="PW3920" s="62"/>
      <c r="PX3920" s="62"/>
      <c r="PY3920" s="61"/>
      <c r="PZ3920" s="60"/>
      <c r="QA3920" s="59"/>
      <c r="QB3920" s="57"/>
      <c r="QC3920" s="57"/>
      <c r="QD3920" s="57"/>
      <c r="QE3920" s="57"/>
      <c r="QF3920" s="57"/>
      <c r="QG3920" s="57"/>
      <c r="QH3920" s="57"/>
      <c r="QI3920" s="57"/>
      <c r="QJ3920" s="58"/>
      <c r="QK3920" s="57"/>
      <c r="QL3920" s="57"/>
      <c r="QM3920" s="57"/>
      <c r="QN3920" s="57"/>
      <c r="QO3920" s="57"/>
      <c r="QP3920" s="56"/>
      <c r="QQ3920" s="57"/>
      <c r="QR3920" s="64"/>
      <c r="QS3920" s="64"/>
      <c r="QT3920" s="64"/>
      <c r="QU3920" s="64"/>
      <c r="QV3920" s="62"/>
      <c r="QW3920" s="63"/>
      <c r="QX3920" s="62"/>
      <c r="QY3920" s="62"/>
      <c r="QZ3920" s="61"/>
      <c r="RA3920" s="60"/>
      <c r="RB3920" s="59"/>
      <c r="RC3920" s="57"/>
      <c r="RD3920" s="57"/>
      <c r="RE3920" s="57"/>
      <c r="RF3920" s="57"/>
      <c r="RG3920" s="57"/>
      <c r="RH3920" s="57"/>
      <c r="RI3920" s="57"/>
      <c r="RJ3920" s="57"/>
      <c r="RK3920" s="58"/>
      <c r="RL3920" s="57"/>
      <c r="RM3920" s="57"/>
      <c r="RN3920" s="57"/>
      <c r="RO3920" s="57"/>
      <c r="RP3920" s="57"/>
      <c r="RQ3920" s="56"/>
      <c r="RR3920" s="57"/>
      <c r="RS3920" s="64"/>
      <c r="RT3920" s="64"/>
      <c r="RU3920" s="64"/>
      <c r="RV3920" s="64"/>
      <c r="RW3920" s="62"/>
      <c r="RX3920" s="63"/>
      <c r="RY3920" s="62"/>
      <c r="RZ3920" s="62"/>
      <c r="SA3920" s="61"/>
      <c r="SB3920" s="60"/>
      <c r="SC3920" s="59"/>
      <c r="SD3920" s="57"/>
      <c r="SE3920" s="57"/>
      <c r="SF3920" s="57"/>
      <c r="SG3920" s="57"/>
      <c r="SH3920" s="57"/>
      <c r="SI3920" s="57"/>
      <c r="SJ3920" s="57"/>
      <c r="SK3920" s="57"/>
      <c r="SL3920" s="58"/>
      <c r="SM3920" s="57"/>
      <c r="SN3920" s="57"/>
      <c r="SO3920" s="57"/>
      <c r="SP3920" s="57"/>
      <c r="SQ3920" s="57"/>
      <c r="SR3920" s="56"/>
      <c r="SS3920" s="57"/>
      <c r="ST3920" s="64"/>
      <c r="SU3920" s="64"/>
      <c r="SV3920" s="64"/>
      <c r="SW3920" s="64"/>
      <c r="SX3920" s="62"/>
      <c r="SY3920" s="63"/>
      <c r="SZ3920" s="62"/>
      <c r="TA3920" s="62"/>
      <c r="TB3920" s="61"/>
      <c r="TC3920" s="60"/>
      <c r="TD3920" s="59"/>
      <c r="TE3920" s="57"/>
      <c r="TF3920" s="57"/>
      <c r="TG3920" s="57"/>
      <c r="TH3920" s="57"/>
      <c r="TI3920" s="57"/>
      <c r="TJ3920" s="57"/>
      <c r="TK3920" s="57"/>
      <c r="TL3920" s="57"/>
      <c r="TM3920" s="58"/>
      <c r="TN3920" s="57"/>
      <c r="TO3920" s="57"/>
      <c r="TP3920" s="57"/>
      <c r="TQ3920" s="57"/>
      <c r="TR3920" s="57"/>
      <c r="TS3920" s="56"/>
      <c r="TT3920" s="57"/>
      <c r="TU3920" s="64"/>
      <c r="TV3920" s="64"/>
      <c r="TW3920" s="64"/>
      <c r="TX3920" s="64"/>
      <c r="TY3920" s="62"/>
      <c r="TZ3920" s="63"/>
      <c r="UA3920" s="62"/>
      <c r="UB3920" s="62"/>
      <c r="UC3920" s="61"/>
      <c r="UD3920" s="60"/>
      <c r="UE3920" s="59"/>
      <c r="UF3920" s="57"/>
      <c r="UG3920" s="57"/>
      <c r="UH3920" s="57"/>
      <c r="UI3920" s="57"/>
      <c r="UJ3920" s="57"/>
      <c r="UK3920" s="57"/>
      <c r="UL3920" s="57"/>
      <c r="UM3920" s="57"/>
      <c r="UN3920" s="58"/>
      <c r="UO3920" s="57"/>
      <c r="UP3920" s="57"/>
      <c r="UQ3920" s="57"/>
      <c r="UR3920" s="57"/>
      <c r="US3920" s="57"/>
      <c r="UT3920" s="56"/>
      <c r="UU3920" s="57"/>
      <c r="UV3920" s="64"/>
      <c r="UW3920" s="64"/>
      <c r="UX3920" s="64"/>
      <c r="UY3920" s="64"/>
      <c r="UZ3920" s="62"/>
      <c r="VA3920" s="63"/>
      <c r="VB3920" s="62"/>
      <c r="VC3920" s="62"/>
      <c r="VD3920" s="61"/>
      <c r="VE3920" s="60"/>
      <c r="VF3920" s="59"/>
      <c r="VG3920" s="57"/>
      <c r="VH3920" s="57"/>
      <c r="VI3920" s="57"/>
      <c r="VJ3920" s="57"/>
      <c r="VK3920" s="57"/>
      <c r="VL3920" s="57"/>
      <c r="VM3920" s="57"/>
      <c r="VN3920" s="57"/>
      <c r="VO3920" s="58"/>
      <c r="VP3920" s="57"/>
      <c r="VQ3920" s="57"/>
      <c r="VR3920" s="57"/>
      <c r="VS3920" s="57"/>
      <c r="VT3920" s="57"/>
      <c r="VU3920" s="56"/>
      <c r="VV3920" s="57"/>
      <c r="VW3920" s="64"/>
      <c r="VX3920" s="64"/>
      <c r="VY3920" s="64"/>
      <c r="VZ3920" s="64"/>
      <c r="WA3920" s="62"/>
      <c r="WB3920" s="63"/>
      <c r="WC3920" s="62"/>
      <c r="WD3920" s="62"/>
      <c r="WE3920" s="61"/>
      <c r="WF3920" s="60"/>
      <c r="WG3920" s="59"/>
      <c r="WH3920" s="57"/>
      <c r="WI3920" s="57"/>
      <c r="WJ3920" s="57"/>
      <c r="WK3920" s="57"/>
      <c r="WL3920" s="57"/>
      <c r="WM3920" s="57"/>
      <c r="WN3920" s="57"/>
      <c r="WO3920" s="57"/>
      <c r="WP3920" s="58"/>
      <c r="WQ3920" s="57"/>
      <c r="WR3920" s="57"/>
      <c r="WS3920" s="57"/>
      <c r="WT3920" s="57"/>
      <c r="WU3920" s="57"/>
      <c r="WV3920" s="56"/>
      <c r="WW3920" s="57"/>
      <c r="WX3920" s="64"/>
      <c r="WY3920" s="64"/>
      <c r="WZ3920" s="64"/>
      <c r="XA3920" s="64"/>
      <c r="XB3920" s="62"/>
      <c r="XC3920" s="63"/>
      <c r="XD3920" s="62"/>
      <c r="XE3920" s="62"/>
      <c r="XF3920" s="61"/>
      <c r="XG3920" s="60"/>
      <c r="XH3920" s="59"/>
      <c r="XI3920" s="57"/>
      <c r="XJ3920" s="57"/>
      <c r="XK3920" s="57"/>
      <c r="XL3920" s="57"/>
      <c r="XM3920" s="57"/>
      <c r="XN3920" s="57"/>
      <c r="XO3920" s="57"/>
      <c r="XP3920" s="57"/>
      <c r="XQ3920" s="58"/>
      <c r="XR3920" s="57"/>
      <c r="XS3920" s="57"/>
      <c r="XT3920" s="57"/>
      <c r="XU3920" s="57"/>
      <c r="XV3920" s="57"/>
      <c r="XW3920" s="56"/>
      <c r="XX3920" s="57"/>
      <c r="XY3920" s="64"/>
      <c r="XZ3920" s="64"/>
      <c r="YA3920" s="64"/>
      <c r="YB3920" s="64"/>
      <c r="YC3920" s="62"/>
      <c r="YD3920" s="63"/>
      <c r="YE3920" s="62"/>
      <c r="YF3920" s="62"/>
      <c r="YG3920" s="61"/>
      <c r="YH3920" s="60"/>
      <c r="YI3920" s="59"/>
      <c r="YJ3920" s="57"/>
      <c r="YK3920" s="57"/>
      <c r="YL3920" s="57"/>
      <c r="YM3920" s="57"/>
      <c r="YN3920" s="57"/>
      <c r="YO3920" s="57"/>
      <c r="YP3920" s="57"/>
      <c r="YQ3920" s="57"/>
      <c r="YR3920" s="58"/>
      <c r="YS3920" s="57"/>
      <c r="YT3920" s="57"/>
      <c r="YU3920" s="57"/>
      <c r="YV3920" s="57"/>
      <c r="YW3920" s="57"/>
      <c r="YX3920" s="56"/>
      <c r="YY3920" s="57"/>
      <c r="YZ3920" s="64"/>
      <c r="ZA3920" s="64"/>
      <c r="ZB3920" s="64"/>
      <c r="ZC3920" s="64"/>
      <c r="ZD3920" s="62"/>
      <c r="ZE3920" s="63"/>
      <c r="ZF3920" s="62"/>
      <c r="ZG3920" s="62"/>
      <c r="ZH3920" s="61"/>
      <c r="ZI3920" s="60"/>
      <c r="ZJ3920" s="59"/>
      <c r="ZK3920" s="57"/>
      <c r="ZL3920" s="57"/>
      <c r="ZM3920" s="57"/>
      <c r="ZN3920" s="57"/>
      <c r="ZO3920" s="57"/>
      <c r="ZP3920" s="57"/>
      <c r="ZQ3920" s="57"/>
      <c r="ZR3920" s="57"/>
      <c r="ZS3920" s="58"/>
      <c r="ZT3920" s="57"/>
      <c r="ZU3920" s="57"/>
      <c r="ZV3920" s="57"/>
      <c r="ZW3920" s="57"/>
      <c r="ZX3920" s="57"/>
      <c r="ZY3920" s="56"/>
      <c r="ZZ3920" s="57"/>
      <c r="AAA3920" s="64"/>
      <c r="AAB3920" s="64"/>
      <c r="AAC3920" s="64"/>
      <c r="AAD3920" s="64"/>
      <c r="AAE3920" s="62"/>
      <c r="AAF3920" s="63"/>
      <c r="AAG3920" s="62"/>
      <c r="AAH3920" s="62"/>
      <c r="AAI3920" s="61"/>
      <c r="AAJ3920" s="60"/>
      <c r="AAK3920" s="59"/>
      <c r="AAL3920" s="57"/>
      <c r="AAM3920" s="57"/>
      <c r="AAN3920" s="57"/>
      <c r="AAO3920" s="57"/>
      <c r="AAP3920" s="57"/>
      <c r="AAQ3920" s="57"/>
      <c r="AAR3920" s="57"/>
      <c r="AAS3920" s="57"/>
      <c r="AAT3920" s="58"/>
      <c r="AAU3920" s="57"/>
      <c r="AAV3920" s="57"/>
      <c r="AAW3920" s="57"/>
      <c r="AAX3920" s="57"/>
      <c r="AAY3920" s="57"/>
      <c r="AAZ3920" s="56"/>
      <c r="ABA3920" s="57"/>
      <c r="ABB3920" s="64"/>
      <c r="ABC3920" s="64"/>
      <c r="ABD3920" s="64"/>
      <c r="ABE3920" s="64"/>
      <c r="ABF3920" s="62"/>
      <c r="ABG3920" s="63"/>
      <c r="ABH3920" s="62"/>
      <c r="ABI3920" s="62"/>
      <c r="ABJ3920" s="61"/>
      <c r="ABK3920" s="60"/>
      <c r="ABL3920" s="59"/>
      <c r="ABM3920" s="57"/>
      <c r="ABN3920" s="57"/>
      <c r="ABO3920" s="57"/>
      <c r="ABP3920" s="57"/>
      <c r="ABQ3920" s="57"/>
      <c r="ABR3920" s="57"/>
      <c r="ABS3920" s="57"/>
      <c r="ABT3920" s="57"/>
      <c r="ABU3920" s="58"/>
      <c r="ABV3920" s="57"/>
      <c r="ABW3920" s="57"/>
      <c r="ABX3920" s="57"/>
      <c r="ABY3920" s="57"/>
      <c r="ABZ3920" s="57"/>
      <c r="ACA3920" s="56"/>
      <c r="ACB3920" s="57"/>
      <c r="ACC3920" s="64"/>
      <c r="ACD3920" s="64"/>
      <c r="ACE3920" s="64"/>
      <c r="ACF3920" s="64"/>
      <c r="ACG3920" s="62"/>
      <c r="ACH3920" s="63"/>
      <c r="ACI3920" s="62"/>
      <c r="ACJ3920" s="62"/>
      <c r="ACK3920" s="61"/>
      <c r="ACL3920" s="60"/>
      <c r="ACM3920" s="59"/>
      <c r="ACN3920" s="57"/>
      <c r="ACO3920" s="57"/>
      <c r="ACP3920" s="57"/>
      <c r="ACQ3920" s="57"/>
      <c r="ACR3920" s="57"/>
      <c r="ACS3920" s="57"/>
      <c r="ACT3920" s="57"/>
      <c r="ACU3920" s="57"/>
      <c r="ACV3920" s="58"/>
      <c r="ACW3920" s="57"/>
      <c r="ACX3920" s="57"/>
      <c r="ACY3920" s="57"/>
      <c r="ACZ3920" s="57"/>
      <c r="ADA3920" s="57"/>
      <c r="ADB3920" s="56"/>
      <c r="ADC3920" s="57"/>
      <c r="ADD3920" s="64"/>
      <c r="ADE3920" s="64"/>
      <c r="ADF3920" s="64"/>
      <c r="ADG3920" s="64"/>
      <c r="ADH3920" s="62"/>
      <c r="ADI3920" s="63"/>
      <c r="ADJ3920" s="62"/>
      <c r="ADK3920" s="62"/>
      <c r="ADL3920" s="61"/>
      <c r="ADM3920" s="60"/>
      <c r="ADN3920" s="59"/>
      <c r="ADO3920" s="57"/>
      <c r="ADP3920" s="57"/>
      <c r="ADQ3920" s="57"/>
      <c r="ADR3920" s="57"/>
      <c r="ADS3920" s="57"/>
      <c r="ADT3920" s="57"/>
      <c r="ADU3920" s="57"/>
      <c r="ADV3920" s="57"/>
      <c r="ADW3920" s="58"/>
      <c r="ADX3920" s="57"/>
      <c r="ADY3920" s="57"/>
      <c r="ADZ3920" s="57"/>
      <c r="AEA3920" s="57"/>
      <c r="AEB3920" s="57"/>
      <c r="AEC3920" s="56"/>
      <c r="AED3920" s="57"/>
      <c r="AEE3920" s="64"/>
      <c r="AEF3920" s="64"/>
      <c r="AEG3920" s="64"/>
      <c r="AEH3920" s="64"/>
      <c r="AEI3920" s="62"/>
      <c r="AEJ3920" s="63"/>
      <c r="AEK3920" s="62"/>
      <c r="AEL3920" s="62"/>
      <c r="AEM3920" s="61"/>
      <c r="AEN3920" s="60"/>
      <c r="AEO3920" s="59"/>
      <c r="AEP3920" s="57"/>
      <c r="AEQ3920" s="57"/>
      <c r="AER3920" s="57"/>
      <c r="AES3920" s="57"/>
      <c r="AET3920" s="57"/>
      <c r="AEU3920" s="57"/>
      <c r="AEV3920" s="57"/>
      <c r="AEW3920" s="57"/>
      <c r="AEX3920" s="58"/>
      <c r="AEY3920" s="57"/>
      <c r="AEZ3920" s="57"/>
      <c r="AFA3920" s="57"/>
      <c r="AFB3920" s="57"/>
      <c r="AFC3920" s="57"/>
      <c r="AFD3920" s="56"/>
      <c r="AFE3920" s="57"/>
      <c r="AFF3920" s="64"/>
      <c r="AFG3920" s="64"/>
      <c r="AFH3920" s="64"/>
      <c r="AFI3920" s="64"/>
      <c r="AFJ3920" s="62"/>
      <c r="AFK3920" s="63"/>
      <c r="AFL3920" s="62"/>
      <c r="AFM3920" s="62"/>
      <c r="AFN3920" s="61"/>
      <c r="AFO3920" s="60"/>
      <c r="AFP3920" s="59"/>
      <c r="AFQ3920" s="57"/>
      <c r="AFR3920" s="57"/>
      <c r="AFS3920" s="57"/>
      <c r="AFT3920" s="57"/>
      <c r="AFU3920" s="57"/>
      <c r="AFV3920" s="57"/>
      <c r="AFW3920" s="57"/>
      <c r="AFX3920" s="57"/>
      <c r="AFY3920" s="58"/>
      <c r="AFZ3920" s="57"/>
      <c r="AGA3920" s="57"/>
      <c r="AGB3920" s="57"/>
      <c r="AGC3920" s="57"/>
      <c r="AGD3920" s="57"/>
      <c r="AGE3920" s="56"/>
      <c r="AGF3920" s="57"/>
      <c r="AGG3920" s="64"/>
      <c r="AGH3920" s="64"/>
      <c r="AGI3920" s="64"/>
      <c r="AGJ3920" s="64"/>
      <c r="AGK3920" s="62"/>
      <c r="AGL3920" s="63"/>
      <c r="AGM3920" s="62"/>
      <c r="AGN3920" s="62"/>
      <c r="AGO3920" s="61"/>
      <c r="AGP3920" s="60"/>
      <c r="AGQ3920" s="59"/>
      <c r="AGR3920" s="57"/>
      <c r="AGS3920" s="57"/>
      <c r="AGT3920" s="57"/>
      <c r="AGU3920" s="57"/>
      <c r="AGV3920" s="57"/>
      <c r="AGW3920" s="57"/>
      <c r="AGX3920" s="57"/>
      <c r="AGY3920" s="57"/>
      <c r="AGZ3920" s="58"/>
      <c r="AHA3920" s="57"/>
      <c r="AHB3920" s="57"/>
      <c r="AHC3920" s="57"/>
      <c r="AHD3920" s="57"/>
      <c r="AHE3920" s="57"/>
      <c r="AHF3920" s="56"/>
      <c r="AHG3920" s="57"/>
      <c r="AHH3920" s="64"/>
      <c r="AHI3920" s="64"/>
      <c r="AHJ3920" s="64"/>
      <c r="AHK3920" s="64"/>
      <c r="AHL3920" s="62"/>
      <c r="AHM3920" s="63"/>
      <c r="AHN3920" s="62"/>
      <c r="AHO3920" s="62"/>
      <c r="AHP3920" s="61"/>
      <c r="AHQ3920" s="60"/>
      <c r="AHR3920" s="59"/>
      <c r="AHS3920" s="57"/>
      <c r="AHT3920" s="57"/>
      <c r="AHU3920" s="57"/>
      <c r="AHV3920" s="57"/>
      <c r="AHW3920" s="57"/>
      <c r="AHX3920" s="57"/>
      <c r="AHY3920" s="57"/>
      <c r="AHZ3920" s="57"/>
      <c r="AIA3920" s="58"/>
      <c r="AIB3920" s="57"/>
      <c r="AIC3920" s="57"/>
      <c r="AID3920" s="57"/>
      <c r="AIE3920" s="57"/>
      <c r="AIF3920" s="57"/>
      <c r="AIG3920" s="56"/>
      <c r="AIH3920" s="57"/>
      <c r="AII3920" s="64"/>
      <c r="AIJ3920" s="64"/>
      <c r="AIK3920" s="64"/>
      <c r="AIL3920" s="64"/>
      <c r="AIM3920" s="62"/>
      <c r="AIN3920" s="63"/>
      <c r="AIO3920" s="62"/>
      <c r="AIP3920" s="62"/>
      <c r="AIQ3920" s="61"/>
      <c r="AIR3920" s="60"/>
      <c r="AIS3920" s="59"/>
      <c r="AIT3920" s="57"/>
      <c r="AIU3920" s="57"/>
      <c r="AIV3920" s="57"/>
      <c r="AIW3920" s="57"/>
      <c r="AIX3920" s="57"/>
      <c r="AIY3920" s="57"/>
      <c r="AIZ3920" s="57"/>
      <c r="AJA3920" s="57"/>
      <c r="AJB3920" s="58"/>
      <c r="AJC3920" s="57"/>
      <c r="AJD3920" s="57"/>
      <c r="AJE3920" s="57"/>
      <c r="AJF3920" s="57"/>
      <c r="AJG3920" s="57"/>
      <c r="AJH3920" s="56"/>
      <c r="AJI3920" s="57"/>
      <c r="AJJ3920" s="64"/>
      <c r="AJK3920" s="64"/>
      <c r="AJL3920" s="64"/>
      <c r="AJM3920" s="64"/>
      <c r="AJN3920" s="62"/>
      <c r="AJO3920" s="63"/>
      <c r="AJP3920" s="62"/>
      <c r="AJQ3920" s="62"/>
      <c r="AJR3920" s="61"/>
      <c r="AJS3920" s="60"/>
      <c r="AJT3920" s="59"/>
      <c r="AJU3920" s="57"/>
      <c r="AJV3920" s="57"/>
      <c r="AJW3920" s="57"/>
      <c r="AJX3920" s="57"/>
      <c r="AJY3920" s="57"/>
      <c r="AJZ3920" s="57"/>
      <c r="AKA3920" s="57"/>
      <c r="AKB3920" s="57"/>
      <c r="AKC3920" s="58"/>
      <c r="AKD3920" s="57"/>
      <c r="AKE3920" s="57"/>
      <c r="AKF3920" s="57"/>
      <c r="AKG3920" s="57"/>
      <c r="AKH3920" s="57"/>
      <c r="AKI3920" s="56"/>
      <c r="AKJ3920" s="57"/>
      <c r="AKK3920" s="64"/>
      <c r="AKL3920" s="64"/>
      <c r="AKM3920" s="64"/>
      <c r="AKN3920" s="64"/>
      <c r="AKO3920" s="62"/>
      <c r="AKP3920" s="63"/>
      <c r="AKQ3920" s="62"/>
      <c r="AKR3920" s="62"/>
      <c r="AKS3920" s="61"/>
      <c r="AKT3920" s="60"/>
      <c r="AKU3920" s="59"/>
      <c r="AKV3920" s="57"/>
      <c r="AKW3920" s="57"/>
      <c r="AKX3920" s="57"/>
      <c r="AKY3920" s="57"/>
      <c r="AKZ3920" s="57"/>
      <c r="ALA3920" s="57"/>
      <c r="ALB3920" s="57"/>
      <c r="ALC3920" s="57"/>
      <c r="ALD3920" s="58"/>
      <c r="ALE3920" s="57"/>
      <c r="ALF3920" s="57"/>
      <c r="ALG3920" s="57"/>
      <c r="ALH3920" s="57"/>
      <c r="ALI3920" s="57"/>
      <c r="ALJ3920" s="56"/>
      <c r="ALK3920" s="57"/>
      <c r="ALL3920" s="64"/>
      <c r="ALM3920" s="64"/>
      <c r="ALN3920" s="64"/>
      <c r="ALO3920" s="64"/>
      <c r="ALP3920" s="62"/>
      <c r="ALQ3920" s="63"/>
      <c r="ALR3920" s="62"/>
      <c r="ALS3920" s="62"/>
      <c r="ALT3920" s="61"/>
      <c r="ALU3920" s="60"/>
      <c r="ALV3920" s="59"/>
      <c r="ALW3920" s="57"/>
      <c r="ALX3920" s="57"/>
      <c r="ALY3920" s="57"/>
      <c r="ALZ3920" s="57"/>
      <c r="AMA3920" s="57"/>
      <c r="AMB3920" s="57"/>
      <c r="AMC3920" s="57"/>
      <c r="AMD3920" s="57"/>
      <c r="AME3920" s="58"/>
      <c r="AMF3920" s="57"/>
      <c r="AMG3920" s="57"/>
      <c r="AMH3920" s="57"/>
      <c r="AMI3920" s="57"/>
      <c r="AMJ3920" s="57"/>
      <c r="AMK3920" s="56"/>
      <c r="AML3920" s="57"/>
      <c r="AMM3920" s="64"/>
      <c r="AMN3920" s="64"/>
      <c r="AMO3920" s="64"/>
      <c r="AMP3920" s="64"/>
      <c r="AMQ3920" s="62"/>
      <c r="AMR3920" s="63"/>
      <c r="AMS3920" s="62"/>
      <c r="AMT3920" s="62"/>
      <c r="AMU3920" s="61"/>
      <c r="AMV3920" s="60"/>
      <c r="AMW3920" s="59"/>
      <c r="AMX3920" s="57"/>
      <c r="AMY3920" s="57"/>
      <c r="AMZ3920" s="57"/>
      <c r="ANA3920" s="57"/>
      <c r="ANB3920" s="57"/>
      <c r="ANC3920" s="57"/>
      <c r="AND3920" s="57"/>
      <c r="ANE3920" s="57"/>
      <c r="ANF3920" s="58"/>
      <c r="ANG3920" s="57"/>
      <c r="ANH3920" s="57"/>
      <c r="ANI3920" s="57"/>
      <c r="ANJ3920" s="57"/>
      <c r="ANK3920" s="57"/>
      <c r="ANL3920" s="56"/>
      <c r="ANM3920" s="57"/>
      <c r="ANN3920" s="64"/>
      <c r="ANO3920" s="64"/>
      <c r="ANP3920" s="64"/>
      <c r="ANQ3920" s="64"/>
      <c r="ANR3920" s="62"/>
      <c r="ANS3920" s="63"/>
      <c r="ANT3920" s="62"/>
      <c r="ANU3920" s="62"/>
      <c r="ANV3920" s="61"/>
      <c r="ANW3920" s="60"/>
      <c r="ANX3920" s="59"/>
      <c r="ANY3920" s="57"/>
      <c r="ANZ3920" s="57"/>
      <c r="AOA3920" s="57"/>
      <c r="AOB3920" s="57"/>
      <c r="AOC3920" s="57"/>
      <c r="AOD3920" s="57"/>
      <c r="AOE3920" s="57"/>
      <c r="AOF3920" s="57"/>
      <c r="AOG3920" s="58"/>
      <c r="AOH3920" s="57"/>
      <c r="AOI3920" s="57"/>
      <c r="AOJ3920" s="57"/>
      <c r="AOK3920" s="57"/>
      <c r="AOL3920" s="57"/>
      <c r="AOM3920" s="56"/>
      <c r="AON3920" s="57"/>
      <c r="AOO3920" s="64"/>
      <c r="AOP3920" s="64"/>
      <c r="AOQ3920" s="64"/>
      <c r="AOR3920" s="64"/>
      <c r="AOS3920" s="62"/>
      <c r="AOT3920" s="63"/>
      <c r="AOU3920" s="62"/>
      <c r="AOV3920" s="62"/>
      <c r="AOW3920" s="61"/>
      <c r="AOX3920" s="60"/>
      <c r="AOY3920" s="59"/>
      <c r="AOZ3920" s="57"/>
      <c r="APA3920" s="57"/>
      <c r="APB3920" s="57"/>
      <c r="APC3920" s="57"/>
      <c r="APD3920" s="57"/>
      <c r="APE3920" s="57"/>
      <c r="APF3920" s="57"/>
      <c r="APG3920" s="57"/>
      <c r="APH3920" s="58"/>
      <c r="API3920" s="57"/>
      <c r="APJ3920" s="57"/>
      <c r="APK3920" s="57"/>
      <c r="APL3920" s="57"/>
      <c r="APM3920" s="57"/>
      <c r="APN3920" s="56"/>
      <c r="APO3920" s="57"/>
      <c r="APP3920" s="64"/>
      <c r="APQ3920" s="64"/>
      <c r="APR3920" s="64"/>
      <c r="APS3920" s="64"/>
      <c r="APT3920" s="62"/>
      <c r="APU3920" s="63"/>
      <c r="APV3920" s="62"/>
      <c r="APW3920" s="62"/>
      <c r="APX3920" s="61"/>
      <c r="APY3920" s="60"/>
      <c r="APZ3920" s="59"/>
      <c r="AQA3920" s="57"/>
      <c r="AQB3920" s="57"/>
      <c r="AQC3920" s="57"/>
      <c r="AQD3920" s="57"/>
      <c r="AQE3920" s="57"/>
      <c r="AQF3920" s="57"/>
      <c r="AQG3920" s="57"/>
      <c r="AQH3920" s="57"/>
      <c r="AQI3920" s="58"/>
      <c r="AQJ3920" s="57"/>
      <c r="AQK3920" s="57"/>
      <c r="AQL3920" s="57"/>
      <c r="AQM3920" s="57"/>
      <c r="AQN3920" s="57"/>
      <c r="AQO3920" s="56"/>
      <c r="AQP3920" s="57"/>
      <c r="AQQ3920" s="64"/>
      <c r="AQR3920" s="64"/>
      <c r="AQS3920" s="64"/>
      <c r="AQT3920" s="64"/>
      <c r="AQU3920" s="62"/>
      <c r="AQV3920" s="63"/>
      <c r="AQW3920" s="62"/>
      <c r="AQX3920" s="62"/>
      <c r="AQY3920" s="61"/>
      <c r="AQZ3920" s="60"/>
      <c r="ARA3920" s="59"/>
      <c r="ARB3920" s="57"/>
      <c r="ARC3920" s="57"/>
      <c r="ARD3920" s="57"/>
      <c r="ARE3920" s="57"/>
      <c r="ARF3920" s="57"/>
      <c r="ARG3920" s="57"/>
      <c r="ARH3920" s="57"/>
      <c r="ARI3920" s="57"/>
      <c r="ARJ3920" s="58"/>
      <c r="ARK3920" s="57"/>
      <c r="ARL3920" s="57"/>
      <c r="ARM3920" s="57"/>
      <c r="ARN3920" s="57"/>
      <c r="ARO3920" s="57"/>
      <c r="ARP3920" s="56"/>
      <c r="ARQ3920" s="57"/>
      <c r="ARR3920" s="64"/>
      <c r="ARS3920" s="64"/>
      <c r="ART3920" s="64"/>
      <c r="ARU3920" s="64"/>
      <c r="ARV3920" s="62"/>
      <c r="ARW3920" s="63"/>
      <c r="ARX3920" s="62"/>
      <c r="ARY3920" s="62"/>
      <c r="ARZ3920" s="61"/>
      <c r="ASA3920" s="60"/>
      <c r="ASB3920" s="59"/>
      <c r="ASC3920" s="57"/>
      <c r="ASD3920" s="57"/>
      <c r="ASE3920" s="57"/>
      <c r="ASF3920" s="57"/>
      <c r="ASG3920" s="57"/>
      <c r="ASH3920" s="57"/>
      <c r="ASI3920" s="57"/>
      <c r="ASJ3920" s="57"/>
      <c r="ASK3920" s="58"/>
      <c r="ASL3920" s="57"/>
      <c r="ASM3920" s="57"/>
      <c r="ASN3920" s="57"/>
      <c r="ASO3920" s="57"/>
      <c r="ASP3920" s="57"/>
      <c r="ASQ3920" s="56"/>
      <c r="ASR3920" s="57"/>
      <c r="ASS3920" s="64"/>
      <c r="AST3920" s="64"/>
      <c r="ASU3920" s="64"/>
      <c r="ASV3920" s="64"/>
      <c r="ASW3920" s="62"/>
      <c r="ASX3920" s="63"/>
      <c r="ASY3920" s="62"/>
      <c r="ASZ3920" s="62"/>
      <c r="ATA3920" s="61"/>
      <c r="ATB3920" s="60"/>
      <c r="ATC3920" s="59"/>
      <c r="ATD3920" s="57"/>
      <c r="ATE3920" s="57"/>
      <c r="ATF3920" s="57"/>
      <c r="ATG3920" s="57"/>
      <c r="ATH3920" s="57"/>
      <c r="ATI3920" s="57"/>
      <c r="ATJ3920" s="57"/>
      <c r="ATK3920" s="57"/>
      <c r="ATL3920" s="58"/>
      <c r="ATM3920" s="57"/>
      <c r="ATN3920" s="57"/>
      <c r="ATO3920" s="57"/>
      <c r="ATP3920" s="57"/>
      <c r="ATQ3920" s="57"/>
      <c r="ATR3920" s="56"/>
      <c r="ATS3920" s="57"/>
      <c r="ATT3920" s="64"/>
      <c r="ATU3920" s="64"/>
      <c r="ATV3920" s="64"/>
      <c r="ATW3920" s="64"/>
      <c r="ATX3920" s="62"/>
      <c r="ATY3920" s="63"/>
      <c r="ATZ3920" s="62"/>
      <c r="AUA3920" s="62"/>
      <c r="AUB3920" s="61"/>
      <c r="AUC3920" s="60"/>
      <c r="AUD3920" s="59"/>
      <c r="AUE3920" s="57"/>
      <c r="AUF3920" s="57"/>
      <c r="AUG3920" s="57"/>
      <c r="AUH3920" s="57"/>
      <c r="AUI3920" s="57"/>
      <c r="AUJ3920" s="57"/>
      <c r="AUK3920" s="57"/>
      <c r="AUL3920" s="57"/>
      <c r="AUM3920" s="58"/>
      <c r="AUN3920" s="57"/>
      <c r="AUO3920" s="57"/>
      <c r="AUP3920" s="57"/>
      <c r="AUQ3920" s="57"/>
      <c r="AUR3920" s="57"/>
      <c r="AUS3920" s="56"/>
      <c r="AUT3920" s="57"/>
      <c r="AUU3920" s="64"/>
      <c r="AUV3920" s="64"/>
      <c r="AUW3920" s="64"/>
      <c r="AUX3920" s="64"/>
      <c r="AUY3920" s="62"/>
      <c r="AUZ3920" s="63"/>
      <c r="AVA3920" s="62"/>
      <c r="AVB3920" s="62"/>
      <c r="AVC3920" s="61"/>
      <c r="AVD3920" s="60"/>
      <c r="AVE3920" s="59"/>
      <c r="AVF3920" s="57"/>
      <c r="AVG3920" s="57"/>
      <c r="AVH3920" s="57"/>
      <c r="AVI3920" s="57"/>
      <c r="AVJ3920" s="57"/>
      <c r="AVK3920" s="57"/>
      <c r="AVL3920" s="57"/>
      <c r="AVM3920" s="57"/>
      <c r="AVN3920" s="58"/>
      <c r="AVO3920" s="57"/>
      <c r="AVP3920" s="57"/>
      <c r="AVQ3920" s="57"/>
      <c r="AVR3920" s="57"/>
      <c r="AVS3920" s="57"/>
      <c r="AVT3920" s="56"/>
      <c r="AVU3920" s="57"/>
      <c r="AVV3920" s="64"/>
      <c r="AVW3920" s="64"/>
      <c r="AVX3920" s="64"/>
      <c r="AVY3920" s="64"/>
      <c r="AVZ3920" s="62"/>
      <c r="AWA3920" s="63"/>
      <c r="AWB3920" s="62"/>
      <c r="AWC3920" s="62"/>
      <c r="AWD3920" s="61"/>
      <c r="AWE3920" s="60"/>
      <c r="AWF3920" s="59"/>
      <c r="AWG3920" s="57"/>
      <c r="AWH3920" s="57"/>
      <c r="AWI3920" s="57"/>
      <c r="AWJ3920" s="57"/>
      <c r="AWK3920" s="57"/>
      <c r="AWL3920" s="57"/>
      <c r="AWM3920" s="57"/>
      <c r="AWN3920" s="57"/>
      <c r="AWO3920" s="58"/>
      <c r="AWP3920" s="57"/>
      <c r="AWQ3920" s="57"/>
      <c r="AWR3920" s="57"/>
      <c r="AWS3920" s="57"/>
      <c r="AWT3920" s="57"/>
      <c r="AWU3920" s="56"/>
      <c r="AWV3920" s="57"/>
      <c r="AWW3920" s="64"/>
      <c r="AWX3920" s="64"/>
      <c r="AWY3920" s="64"/>
      <c r="AWZ3920" s="64"/>
      <c r="AXA3920" s="62"/>
      <c r="AXB3920" s="63"/>
      <c r="AXC3920" s="62"/>
      <c r="AXD3920" s="62"/>
      <c r="AXE3920" s="61"/>
      <c r="AXF3920" s="60"/>
      <c r="AXG3920" s="59"/>
      <c r="AXH3920" s="57"/>
      <c r="AXI3920" s="57"/>
      <c r="AXJ3920" s="57"/>
      <c r="AXK3920" s="57"/>
      <c r="AXL3920" s="57"/>
      <c r="AXM3920" s="57"/>
      <c r="AXN3920" s="57"/>
      <c r="AXO3920" s="57"/>
      <c r="AXP3920" s="58"/>
      <c r="AXQ3920" s="57"/>
      <c r="AXR3920" s="57"/>
      <c r="AXS3920" s="57"/>
      <c r="AXT3920" s="57"/>
      <c r="AXU3920" s="57"/>
      <c r="AXV3920" s="56"/>
      <c r="AXW3920" s="57"/>
      <c r="AXX3920" s="64"/>
      <c r="AXY3920" s="64"/>
      <c r="AXZ3920" s="64"/>
      <c r="AYA3920" s="64"/>
      <c r="AYB3920" s="62"/>
      <c r="AYC3920" s="63"/>
      <c r="AYD3920" s="62"/>
      <c r="AYE3920" s="62"/>
      <c r="AYF3920" s="61"/>
      <c r="AYG3920" s="60"/>
      <c r="AYH3920" s="59"/>
      <c r="AYI3920" s="57"/>
      <c r="AYJ3920" s="57"/>
      <c r="AYK3920" s="57"/>
      <c r="AYL3920" s="57"/>
      <c r="AYM3920" s="57"/>
      <c r="AYN3920" s="57"/>
      <c r="AYO3920" s="57"/>
      <c r="AYP3920" s="57"/>
      <c r="AYQ3920" s="58"/>
      <c r="AYR3920" s="57"/>
      <c r="AYS3920" s="57"/>
      <c r="AYT3920" s="57"/>
      <c r="AYU3920" s="57"/>
      <c r="AYV3920" s="57"/>
      <c r="AYW3920" s="56"/>
      <c r="AYX3920" s="57"/>
      <c r="AYY3920" s="64"/>
      <c r="AYZ3920" s="64"/>
      <c r="AZA3920" s="64"/>
      <c r="AZB3920" s="64"/>
      <c r="AZC3920" s="62"/>
      <c r="AZD3920" s="63"/>
      <c r="AZE3920" s="62"/>
      <c r="AZF3920" s="62"/>
      <c r="AZG3920" s="61"/>
      <c r="AZH3920" s="60"/>
      <c r="AZI3920" s="59"/>
      <c r="AZJ3920" s="57"/>
      <c r="AZK3920" s="57"/>
      <c r="AZL3920" s="57"/>
      <c r="AZM3920" s="57"/>
      <c r="AZN3920" s="57"/>
      <c r="AZO3920" s="57"/>
      <c r="AZP3920" s="57"/>
      <c r="AZQ3920" s="57"/>
      <c r="AZR3920" s="58"/>
      <c r="AZS3920" s="57"/>
      <c r="AZT3920" s="57"/>
      <c r="AZU3920" s="57"/>
      <c r="AZV3920" s="57"/>
      <c r="AZW3920" s="57"/>
      <c r="AZX3920" s="56"/>
      <c r="AZY3920" s="57"/>
      <c r="AZZ3920" s="64"/>
      <c r="BAA3920" s="64"/>
      <c r="BAB3920" s="64"/>
      <c r="BAC3920" s="64"/>
      <c r="BAD3920" s="62"/>
      <c r="BAE3920" s="63"/>
      <c r="BAF3920" s="62"/>
      <c r="BAG3920" s="62"/>
      <c r="BAH3920" s="61"/>
      <c r="BAI3920" s="60"/>
      <c r="BAJ3920" s="59"/>
      <c r="BAK3920" s="57"/>
      <c r="BAL3920" s="57"/>
      <c r="BAM3920" s="57"/>
      <c r="BAN3920" s="57"/>
      <c r="BAO3920" s="57"/>
      <c r="BAP3920" s="57"/>
      <c r="BAQ3920" s="57"/>
      <c r="BAR3920" s="57"/>
      <c r="BAS3920" s="58"/>
      <c r="BAT3920" s="57"/>
      <c r="BAU3920" s="57"/>
      <c r="BAV3920" s="57"/>
      <c r="BAW3920" s="57"/>
      <c r="BAX3920" s="57"/>
      <c r="BAY3920" s="56"/>
      <c r="BAZ3920" s="57"/>
      <c r="BBA3920" s="64"/>
      <c r="BBB3920" s="64"/>
      <c r="BBC3920" s="64"/>
      <c r="BBD3920" s="64"/>
      <c r="BBE3920" s="62"/>
      <c r="BBF3920" s="63"/>
      <c r="BBG3920" s="62"/>
      <c r="BBH3920" s="62"/>
      <c r="BBI3920" s="61"/>
      <c r="BBJ3920" s="60"/>
      <c r="BBK3920" s="59"/>
      <c r="BBL3920" s="57"/>
      <c r="BBM3920" s="57"/>
      <c r="BBN3920" s="57"/>
      <c r="BBO3920" s="57"/>
      <c r="BBP3920" s="57"/>
      <c r="BBQ3920" s="57"/>
      <c r="BBR3920" s="57"/>
      <c r="BBS3920" s="57"/>
      <c r="BBT3920" s="58"/>
      <c r="BBU3920" s="57"/>
      <c r="BBV3920" s="57"/>
      <c r="BBW3920" s="57"/>
      <c r="BBX3920" s="57"/>
      <c r="BBY3920" s="57"/>
      <c r="BBZ3920" s="56"/>
      <c r="BCA3920" s="57"/>
      <c r="BCB3920" s="64"/>
      <c r="BCC3920" s="64"/>
      <c r="BCD3920" s="64"/>
      <c r="BCE3920" s="64"/>
      <c r="BCF3920" s="62"/>
      <c r="BCG3920" s="63"/>
      <c r="BCH3920" s="62"/>
      <c r="BCI3920" s="62"/>
      <c r="BCJ3920" s="61"/>
      <c r="BCK3920" s="60"/>
      <c r="BCL3920" s="59"/>
      <c r="BCM3920" s="57"/>
      <c r="BCN3920" s="57"/>
      <c r="BCO3920" s="57"/>
      <c r="BCP3920" s="57"/>
      <c r="BCQ3920" s="57"/>
      <c r="BCR3920" s="57"/>
      <c r="BCS3920" s="57"/>
      <c r="BCT3920" s="57"/>
      <c r="BCU3920" s="58"/>
      <c r="BCV3920" s="57"/>
      <c r="BCW3920" s="57"/>
      <c r="BCX3920" s="57"/>
      <c r="BCY3920" s="57"/>
      <c r="BCZ3920" s="57"/>
      <c r="BDA3920" s="56"/>
      <c r="BDB3920" s="57"/>
      <c r="BDC3920" s="64"/>
      <c r="BDD3920" s="64"/>
      <c r="BDE3920" s="64"/>
      <c r="BDF3920" s="64"/>
      <c r="BDG3920" s="62"/>
      <c r="BDH3920" s="63"/>
      <c r="BDI3920" s="62"/>
      <c r="BDJ3920" s="62"/>
      <c r="BDK3920" s="61"/>
      <c r="BDL3920" s="60"/>
      <c r="BDM3920" s="59"/>
      <c r="BDN3920" s="57"/>
      <c r="BDO3920" s="57"/>
      <c r="BDP3920" s="57"/>
      <c r="BDQ3920" s="57"/>
      <c r="BDR3920" s="57"/>
      <c r="BDS3920" s="57"/>
      <c r="BDT3920" s="57"/>
      <c r="BDU3920" s="57"/>
      <c r="BDV3920" s="58"/>
      <c r="BDW3920" s="57"/>
      <c r="BDX3920" s="57"/>
      <c r="BDY3920" s="57"/>
      <c r="BDZ3920" s="57"/>
      <c r="BEA3920" s="57"/>
      <c r="BEB3920" s="56"/>
      <c r="BEC3920" s="57"/>
      <c r="BED3920" s="64"/>
      <c r="BEE3920" s="64"/>
      <c r="BEF3920" s="64"/>
      <c r="BEG3920" s="64"/>
      <c r="BEH3920" s="62"/>
      <c r="BEI3920" s="63"/>
      <c r="BEJ3920" s="62"/>
      <c r="BEK3920" s="62"/>
      <c r="BEL3920" s="61"/>
      <c r="BEM3920" s="60"/>
      <c r="BEN3920" s="59"/>
      <c r="BEO3920" s="57"/>
      <c r="BEP3920" s="57"/>
      <c r="BEQ3920" s="57"/>
      <c r="BER3920" s="57"/>
      <c r="BES3920" s="57"/>
      <c r="BET3920" s="57"/>
      <c r="BEU3920" s="57"/>
      <c r="BEV3920" s="57"/>
      <c r="BEW3920" s="58"/>
      <c r="BEX3920" s="57"/>
      <c r="BEY3920" s="57"/>
      <c r="BEZ3920" s="57"/>
      <c r="BFA3920" s="57"/>
      <c r="BFB3920" s="57"/>
      <c r="BFC3920" s="56"/>
      <c r="BFD3920" s="57"/>
      <c r="BFE3920" s="64"/>
      <c r="BFF3920" s="64"/>
      <c r="BFG3920" s="64"/>
      <c r="BFH3920" s="64"/>
      <c r="BFI3920" s="62"/>
      <c r="BFJ3920" s="63"/>
      <c r="BFK3920" s="62"/>
      <c r="BFL3920" s="62"/>
      <c r="BFM3920" s="61"/>
      <c r="BFN3920" s="60"/>
      <c r="BFO3920" s="59"/>
      <c r="BFP3920" s="57"/>
      <c r="BFQ3920" s="57"/>
      <c r="BFR3920" s="57"/>
      <c r="BFS3920" s="57"/>
      <c r="BFT3920" s="57"/>
      <c r="BFU3920" s="57"/>
      <c r="BFV3920" s="57"/>
      <c r="BFW3920" s="57"/>
      <c r="BFX3920" s="58"/>
      <c r="BFY3920" s="57"/>
      <c r="BFZ3920" s="57"/>
      <c r="BGA3920" s="57"/>
      <c r="BGB3920" s="57"/>
      <c r="BGC3920" s="57"/>
      <c r="BGD3920" s="56"/>
      <c r="BGE3920" s="57"/>
      <c r="BGF3920" s="64"/>
      <c r="BGG3920" s="64"/>
      <c r="BGH3920" s="64"/>
      <c r="BGI3920" s="64"/>
      <c r="BGJ3920" s="62"/>
      <c r="BGK3920" s="63"/>
      <c r="BGL3920" s="62"/>
      <c r="BGM3920" s="62"/>
      <c r="BGN3920" s="61"/>
      <c r="BGO3920" s="60"/>
      <c r="BGP3920" s="59"/>
      <c r="BGQ3920" s="57"/>
      <c r="BGR3920" s="57"/>
      <c r="BGS3920" s="57"/>
      <c r="BGT3920" s="57"/>
      <c r="BGU3920" s="57"/>
      <c r="BGV3920" s="57"/>
      <c r="BGW3920" s="57"/>
      <c r="BGX3920" s="57"/>
      <c r="BGY3920" s="58"/>
      <c r="BGZ3920" s="57"/>
      <c r="BHA3920" s="57"/>
      <c r="BHB3920" s="57"/>
      <c r="BHC3920" s="57"/>
      <c r="BHD3920" s="57"/>
      <c r="BHE3920" s="56"/>
      <c r="BHF3920" s="57"/>
      <c r="BHG3920" s="64"/>
      <c r="BHH3920" s="64"/>
      <c r="BHI3920" s="64"/>
      <c r="BHJ3920" s="64"/>
      <c r="BHK3920" s="62"/>
      <c r="BHL3920" s="63"/>
      <c r="BHM3920" s="62"/>
      <c r="BHN3920" s="62"/>
      <c r="BHO3920" s="61"/>
      <c r="BHP3920" s="60"/>
      <c r="BHQ3920" s="59"/>
      <c r="BHR3920" s="57"/>
      <c r="BHS3920" s="57"/>
      <c r="BHT3920" s="57"/>
      <c r="BHU3920" s="57"/>
      <c r="BHV3920" s="57"/>
      <c r="BHW3920" s="57"/>
      <c r="BHX3920" s="57"/>
      <c r="BHY3920" s="57"/>
      <c r="BHZ3920" s="58"/>
      <c r="BIA3920" s="57"/>
      <c r="BIB3920" s="57"/>
      <c r="BIC3920" s="57"/>
      <c r="BID3920" s="57"/>
      <c r="BIE3920" s="57"/>
      <c r="BIF3920" s="56"/>
      <c r="BIG3920" s="57"/>
      <c r="BIH3920" s="64"/>
      <c r="BII3920" s="64"/>
      <c r="BIJ3920" s="64"/>
      <c r="BIK3920" s="64"/>
      <c r="BIL3920" s="62"/>
      <c r="BIM3920" s="63"/>
      <c r="BIN3920" s="62"/>
      <c r="BIO3920" s="62"/>
      <c r="BIP3920" s="61"/>
      <c r="BIQ3920" s="60"/>
      <c r="BIR3920" s="59"/>
      <c r="BIS3920" s="57"/>
      <c r="BIT3920" s="57"/>
      <c r="BIU3920" s="57"/>
      <c r="BIV3920" s="57"/>
      <c r="BIW3920" s="57"/>
      <c r="BIX3920" s="57"/>
      <c r="BIY3920" s="57"/>
      <c r="BIZ3920" s="57"/>
      <c r="BJA3920" s="58"/>
      <c r="BJB3920" s="57"/>
      <c r="BJC3920" s="57"/>
      <c r="BJD3920" s="57"/>
      <c r="BJE3920" s="57"/>
      <c r="BJF3920" s="57"/>
      <c r="BJG3920" s="56"/>
      <c r="BJH3920" s="57"/>
      <c r="BJI3920" s="64"/>
      <c r="BJJ3920" s="64"/>
      <c r="BJK3920" s="64"/>
      <c r="BJL3920" s="64"/>
      <c r="BJM3920" s="62"/>
      <c r="BJN3920" s="63"/>
      <c r="BJO3920" s="62"/>
      <c r="BJP3920" s="62"/>
      <c r="BJQ3920" s="61"/>
      <c r="BJR3920" s="60"/>
      <c r="BJS3920" s="59"/>
      <c r="BJT3920" s="57"/>
      <c r="BJU3920" s="57"/>
      <c r="BJV3920" s="57"/>
      <c r="BJW3920" s="57"/>
      <c r="BJX3920" s="57"/>
      <c r="BJY3920" s="57"/>
      <c r="BJZ3920" s="57"/>
      <c r="BKA3920" s="57"/>
      <c r="BKB3920" s="58"/>
      <c r="BKC3920" s="57"/>
      <c r="BKD3920" s="57"/>
      <c r="BKE3920" s="57"/>
      <c r="BKF3920" s="57"/>
      <c r="BKG3920" s="57"/>
      <c r="BKH3920" s="56"/>
      <c r="BKI3920" s="57"/>
      <c r="BKJ3920" s="64"/>
      <c r="BKK3920" s="64"/>
      <c r="BKL3920" s="64"/>
      <c r="BKM3920" s="64"/>
      <c r="BKN3920" s="62"/>
      <c r="BKO3920" s="63"/>
      <c r="BKP3920" s="62"/>
      <c r="BKQ3920" s="62"/>
      <c r="BKR3920" s="61"/>
      <c r="BKS3920" s="60"/>
      <c r="BKT3920" s="59"/>
      <c r="BKU3920" s="57"/>
      <c r="BKV3920" s="57"/>
      <c r="BKW3920" s="57"/>
      <c r="BKX3920" s="57"/>
      <c r="BKY3920" s="57"/>
      <c r="BKZ3920" s="57"/>
      <c r="BLA3920" s="57"/>
      <c r="BLB3920" s="57"/>
      <c r="BLC3920" s="58"/>
      <c r="BLD3920" s="57"/>
      <c r="BLE3920" s="57"/>
      <c r="BLF3920" s="57"/>
      <c r="BLG3920" s="57"/>
      <c r="BLH3920" s="57"/>
      <c r="BLI3920" s="56"/>
      <c r="BLJ3920" s="57"/>
      <c r="BLK3920" s="64"/>
      <c r="BLL3920" s="64"/>
      <c r="BLM3920" s="64"/>
      <c r="BLN3920" s="64"/>
      <c r="BLO3920" s="62"/>
      <c r="BLP3920" s="63"/>
      <c r="BLQ3920" s="62"/>
      <c r="BLR3920" s="62"/>
      <c r="BLS3920" s="61"/>
      <c r="BLT3920" s="60"/>
      <c r="BLU3920" s="59"/>
      <c r="BLV3920" s="57"/>
      <c r="BLW3920" s="57"/>
      <c r="BLX3920" s="57"/>
      <c r="BLY3920" s="57"/>
      <c r="BLZ3920" s="57"/>
      <c r="BMA3920" s="57"/>
      <c r="BMB3920" s="57"/>
      <c r="BMC3920" s="57"/>
      <c r="BMD3920" s="58"/>
      <c r="BME3920" s="57"/>
      <c r="BMF3920" s="57"/>
      <c r="BMG3920" s="57"/>
      <c r="BMH3920" s="57"/>
      <c r="BMI3920" s="57"/>
      <c r="BMJ3920" s="56"/>
      <c r="BMK3920" s="57"/>
      <c r="BML3920" s="64"/>
      <c r="BMM3920" s="64"/>
      <c r="BMN3920" s="64"/>
      <c r="BMO3920" s="64"/>
      <c r="BMP3920" s="62"/>
      <c r="BMQ3920" s="63"/>
      <c r="BMR3920" s="62"/>
      <c r="BMS3920" s="62"/>
      <c r="BMT3920" s="61"/>
      <c r="BMU3920" s="60"/>
      <c r="BMV3920" s="59"/>
      <c r="BMW3920" s="57"/>
      <c r="BMX3920" s="57"/>
      <c r="BMY3920" s="57"/>
      <c r="BMZ3920" s="57"/>
      <c r="BNA3920" s="57"/>
      <c r="BNB3920" s="57"/>
      <c r="BNC3920" s="57"/>
      <c r="BND3920" s="57"/>
      <c r="BNE3920" s="58"/>
      <c r="BNF3920" s="57"/>
      <c r="BNG3920" s="57"/>
      <c r="BNH3920" s="57"/>
      <c r="BNI3920" s="57"/>
      <c r="BNJ3920" s="57"/>
      <c r="BNK3920" s="56"/>
      <c r="BNL3920" s="57"/>
      <c r="BNM3920" s="64"/>
      <c r="BNN3920" s="64"/>
      <c r="BNO3920" s="64"/>
      <c r="BNP3920" s="64"/>
      <c r="BNQ3920" s="62"/>
      <c r="BNR3920" s="63"/>
      <c r="BNS3920" s="62"/>
      <c r="BNT3920" s="62"/>
      <c r="BNU3920" s="61"/>
      <c r="BNV3920" s="60"/>
      <c r="BNW3920" s="59"/>
      <c r="BNX3920" s="57"/>
      <c r="BNY3920" s="57"/>
      <c r="BNZ3920" s="57"/>
      <c r="BOA3920" s="57"/>
      <c r="BOB3920" s="57"/>
      <c r="BOC3920" s="57"/>
      <c r="BOD3920" s="57"/>
      <c r="BOE3920" s="57"/>
      <c r="BOF3920" s="58"/>
      <c r="BOG3920" s="57"/>
      <c r="BOH3920" s="57"/>
      <c r="BOI3920" s="57"/>
      <c r="BOJ3920" s="57"/>
      <c r="BOK3920" s="57"/>
      <c r="BOL3920" s="56"/>
      <c r="BOM3920" s="57"/>
      <c r="BON3920" s="64"/>
      <c r="BOO3920" s="64"/>
      <c r="BOP3920" s="64"/>
      <c r="BOQ3920" s="64"/>
      <c r="BOR3920" s="62"/>
      <c r="BOS3920" s="63"/>
      <c r="BOT3920" s="62"/>
      <c r="BOU3920" s="62"/>
      <c r="BOV3920" s="61"/>
      <c r="BOW3920" s="60"/>
      <c r="BOX3920" s="59"/>
      <c r="BOY3920" s="57"/>
      <c r="BOZ3920" s="57"/>
      <c r="BPA3920" s="57"/>
      <c r="BPB3920" s="57"/>
      <c r="BPC3920" s="57"/>
      <c r="BPD3920" s="57"/>
      <c r="BPE3920" s="57"/>
      <c r="BPF3920" s="57"/>
      <c r="BPG3920" s="58"/>
      <c r="BPH3920" s="57"/>
      <c r="BPI3920" s="57"/>
      <c r="BPJ3920" s="57"/>
      <c r="BPK3920" s="57"/>
      <c r="BPL3920" s="57"/>
      <c r="BPM3920" s="56"/>
      <c r="BPN3920" s="57"/>
      <c r="BPO3920" s="64"/>
      <c r="BPP3920" s="64"/>
      <c r="BPQ3920" s="64"/>
      <c r="BPR3920" s="64"/>
      <c r="BPS3920" s="62"/>
      <c r="BPT3920" s="63"/>
      <c r="BPU3920" s="62"/>
      <c r="BPV3920" s="62"/>
      <c r="BPW3920" s="61"/>
      <c r="BPX3920" s="60"/>
      <c r="BPY3920" s="59"/>
      <c r="BPZ3920" s="57"/>
      <c r="BQA3920" s="57"/>
      <c r="BQB3920" s="57"/>
      <c r="BQC3920" s="57"/>
      <c r="BQD3920" s="57"/>
      <c r="BQE3920" s="57"/>
      <c r="BQF3920" s="57"/>
      <c r="BQG3920" s="57"/>
      <c r="BQH3920" s="58"/>
      <c r="BQI3920" s="57"/>
      <c r="BQJ3920" s="57"/>
      <c r="BQK3920" s="57"/>
      <c r="BQL3920" s="57"/>
      <c r="BQM3920" s="57"/>
      <c r="BQN3920" s="56"/>
      <c r="BQO3920" s="57"/>
      <c r="BQP3920" s="64"/>
      <c r="BQQ3920" s="64"/>
      <c r="BQR3920" s="64"/>
      <c r="BQS3920" s="64"/>
      <c r="BQT3920" s="62"/>
      <c r="BQU3920" s="63"/>
      <c r="BQV3920" s="62"/>
      <c r="BQW3920" s="62"/>
      <c r="BQX3920" s="61"/>
      <c r="BQY3920" s="60"/>
      <c r="BQZ3920" s="59"/>
      <c r="BRA3920" s="57"/>
      <c r="BRB3920" s="57"/>
      <c r="BRC3920" s="57"/>
      <c r="BRD3920" s="57"/>
      <c r="BRE3920" s="57"/>
      <c r="BRF3920" s="57"/>
      <c r="BRG3920" s="57"/>
      <c r="BRH3920" s="57"/>
      <c r="BRI3920" s="58"/>
      <c r="BRJ3920" s="57"/>
      <c r="BRK3920" s="57"/>
      <c r="BRL3920" s="57"/>
      <c r="BRM3920" s="57"/>
      <c r="BRN3920" s="57"/>
      <c r="BRO3920" s="56"/>
      <c r="BRP3920" s="57"/>
      <c r="BRQ3920" s="64"/>
      <c r="BRR3920" s="64"/>
      <c r="BRS3920" s="64"/>
      <c r="BRT3920" s="64"/>
      <c r="BRU3920" s="62"/>
      <c r="BRV3920" s="63"/>
      <c r="BRW3920" s="62"/>
      <c r="BRX3920" s="62"/>
      <c r="BRY3920" s="61"/>
      <c r="BRZ3920" s="60"/>
      <c r="BSA3920" s="59"/>
      <c r="BSB3920" s="57"/>
      <c r="BSC3920" s="57"/>
      <c r="BSD3920" s="57"/>
      <c r="BSE3920" s="57"/>
      <c r="BSF3920" s="57"/>
      <c r="BSG3920" s="57"/>
      <c r="BSH3920" s="57"/>
      <c r="BSI3920" s="57"/>
      <c r="BSJ3920" s="58"/>
      <c r="BSK3920" s="57"/>
      <c r="BSL3920" s="57"/>
      <c r="BSM3920" s="57"/>
      <c r="BSN3920" s="57"/>
      <c r="BSO3920" s="57"/>
      <c r="BSP3920" s="56"/>
      <c r="BSQ3920" s="57"/>
      <c r="BSR3920" s="64"/>
      <c r="BSS3920" s="64"/>
      <c r="BST3920" s="64"/>
      <c r="BSU3920" s="64"/>
      <c r="BSV3920" s="62"/>
      <c r="BSW3920" s="63"/>
      <c r="BSX3920" s="62"/>
      <c r="BSY3920" s="62"/>
      <c r="BSZ3920" s="61"/>
      <c r="BTA3920" s="60"/>
      <c r="BTB3920" s="59"/>
      <c r="BTC3920" s="57"/>
      <c r="BTD3920" s="57"/>
      <c r="BTE3920" s="57"/>
      <c r="BTF3920" s="57"/>
      <c r="BTG3920" s="57"/>
      <c r="BTH3920" s="57"/>
      <c r="BTI3920" s="57"/>
      <c r="BTJ3920" s="57"/>
      <c r="BTK3920" s="58"/>
      <c r="BTL3920" s="57"/>
      <c r="BTM3920" s="57"/>
      <c r="BTN3920" s="57"/>
      <c r="BTO3920" s="57"/>
      <c r="BTP3920" s="57"/>
      <c r="BTQ3920" s="56"/>
      <c r="BTR3920" s="57"/>
      <c r="BTS3920" s="64"/>
      <c r="BTT3920" s="64"/>
      <c r="BTU3920" s="64"/>
      <c r="BTV3920" s="64"/>
      <c r="BTW3920" s="62"/>
      <c r="BTX3920" s="63"/>
      <c r="BTY3920" s="62"/>
      <c r="BTZ3920" s="62"/>
      <c r="BUA3920" s="61"/>
      <c r="BUB3920" s="60"/>
      <c r="BUC3920" s="59"/>
      <c r="BUD3920" s="57"/>
      <c r="BUE3920" s="57"/>
      <c r="BUF3920" s="57"/>
      <c r="BUG3920" s="57"/>
      <c r="BUH3920" s="57"/>
      <c r="BUI3920" s="57"/>
      <c r="BUJ3920" s="57"/>
      <c r="BUK3920" s="57"/>
      <c r="BUL3920" s="58"/>
      <c r="BUM3920" s="57"/>
      <c r="BUN3920" s="57"/>
      <c r="BUO3920" s="57"/>
      <c r="BUP3920" s="57"/>
      <c r="BUQ3920" s="57"/>
      <c r="BUR3920" s="56"/>
      <c r="BUS3920" s="57"/>
      <c r="BUT3920" s="64"/>
      <c r="BUU3920" s="64"/>
      <c r="BUV3920" s="64"/>
      <c r="BUW3920" s="64"/>
      <c r="BUX3920" s="62"/>
      <c r="BUY3920" s="63"/>
      <c r="BUZ3920" s="62"/>
      <c r="BVA3920" s="62"/>
      <c r="BVB3920" s="61"/>
      <c r="BVC3920" s="60"/>
      <c r="BVD3920" s="59"/>
      <c r="BVE3920" s="57"/>
      <c r="BVF3920" s="57"/>
      <c r="BVG3920" s="57"/>
      <c r="BVH3920" s="57"/>
      <c r="BVI3920" s="57"/>
      <c r="BVJ3920" s="57"/>
      <c r="BVK3920" s="57"/>
      <c r="BVL3920" s="57"/>
      <c r="BVM3920" s="58"/>
      <c r="BVN3920" s="57"/>
      <c r="BVO3920" s="57"/>
      <c r="BVP3920" s="57"/>
      <c r="BVQ3920" s="57"/>
      <c r="BVR3920" s="57"/>
      <c r="BVS3920" s="56"/>
      <c r="BVT3920" s="57"/>
      <c r="BVU3920" s="64"/>
      <c r="BVV3920" s="64"/>
      <c r="BVW3920" s="64"/>
      <c r="BVX3920" s="64"/>
      <c r="BVY3920" s="62"/>
      <c r="BVZ3920" s="63"/>
      <c r="BWA3920" s="62"/>
      <c r="BWB3920" s="62"/>
      <c r="BWC3920" s="61"/>
      <c r="BWD3920" s="60"/>
      <c r="BWE3920" s="59"/>
      <c r="BWF3920" s="57"/>
      <c r="BWG3920" s="57"/>
      <c r="BWH3920" s="57"/>
      <c r="BWI3920" s="57"/>
      <c r="BWJ3920" s="57"/>
      <c r="BWK3920" s="57"/>
      <c r="BWL3920" s="57"/>
      <c r="BWM3920" s="57"/>
      <c r="BWN3920" s="58"/>
      <c r="BWO3920" s="57"/>
      <c r="BWP3920" s="57"/>
      <c r="BWQ3920" s="57"/>
      <c r="BWR3920" s="57"/>
      <c r="BWS3920" s="57"/>
      <c r="BWT3920" s="56"/>
      <c r="BWU3920" s="57"/>
      <c r="BWV3920" s="64"/>
      <c r="BWW3920" s="64"/>
      <c r="BWX3920" s="64"/>
      <c r="BWY3920" s="64"/>
      <c r="BWZ3920" s="62"/>
      <c r="BXA3920" s="63"/>
      <c r="BXB3920" s="62"/>
      <c r="BXC3920" s="62"/>
      <c r="BXD3920" s="61"/>
      <c r="BXE3920" s="60"/>
      <c r="BXF3920" s="59"/>
      <c r="BXG3920" s="57"/>
      <c r="BXH3920" s="57"/>
      <c r="BXI3920" s="57"/>
      <c r="BXJ3920" s="57"/>
      <c r="BXK3920" s="57"/>
      <c r="BXL3920" s="57"/>
      <c r="BXM3920" s="57"/>
      <c r="BXN3920" s="57"/>
      <c r="BXO3920" s="58"/>
      <c r="BXP3920" s="57"/>
      <c r="BXQ3920" s="57"/>
      <c r="BXR3920" s="57"/>
      <c r="BXS3920" s="57"/>
      <c r="BXT3920" s="57"/>
      <c r="BXU3920" s="56"/>
      <c r="BXV3920" s="57"/>
      <c r="BXW3920" s="64"/>
      <c r="BXX3920" s="64"/>
      <c r="BXY3920" s="64"/>
      <c r="BXZ3920" s="64"/>
      <c r="BYA3920" s="62"/>
      <c r="BYB3920" s="63"/>
      <c r="BYC3920" s="62"/>
      <c r="BYD3920" s="62"/>
      <c r="BYE3920" s="61"/>
      <c r="BYF3920" s="60"/>
      <c r="BYG3920" s="59"/>
      <c r="BYH3920" s="57"/>
      <c r="BYI3920" s="57"/>
      <c r="BYJ3920" s="57"/>
      <c r="BYK3920" s="57"/>
      <c r="BYL3920" s="57"/>
      <c r="BYM3920" s="57"/>
      <c r="BYN3920" s="57"/>
      <c r="BYO3920" s="57"/>
      <c r="BYP3920" s="58"/>
      <c r="BYQ3920" s="57"/>
      <c r="BYR3920" s="57"/>
      <c r="BYS3920" s="57"/>
      <c r="BYT3920" s="57"/>
      <c r="BYU3920" s="57"/>
      <c r="BYV3920" s="56"/>
      <c r="BYW3920" s="57"/>
      <c r="BYX3920" s="64"/>
      <c r="BYY3920" s="64"/>
      <c r="BYZ3920" s="64"/>
      <c r="BZA3920" s="64"/>
      <c r="BZB3920" s="62"/>
      <c r="BZC3920" s="63"/>
      <c r="BZD3920" s="62"/>
      <c r="BZE3920" s="62"/>
      <c r="BZF3920" s="61"/>
      <c r="BZG3920" s="60"/>
      <c r="BZH3920" s="59"/>
      <c r="BZI3920" s="57"/>
      <c r="BZJ3920" s="57"/>
      <c r="BZK3920" s="57"/>
      <c r="BZL3920" s="57"/>
      <c r="BZM3920" s="57"/>
      <c r="BZN3920" s="57"/>
      <c r="BZO3920" s="57"/>
      <c r="BZP3920" s="57"/>
      <c r="BZQ3920" s="58"/>
      <c r="BZR3920" s="57"/>
      <c r="BZS3920" s="57"/>
      <c r="BZT3920" s="57"/>
      <c r="BZU3920" s="57"/>
      <c r="BZV3920" s="57"/>
      <c r="BZW3920" s="56"/>
      <c r="BZX3920" s="57"/>
      <c r="BZY3920" s="64"/>
      <c r="BZZ3920" s="64"/>
      <c r="CAA3920" s="64"/>
      <c r="CAB3920" s="64"/>
      <c r="CAC3920" s="62"/>
      <c r="CAD3920" s="63"/>
      <c r="CAE3920" s="62"/>
      <c r="CAF3920" s="62"/>
      <c r="CAG3920" s="61"/>
      <c r="CAH3920" s="60"/>
      <c r="CAI3920" s="59"/>
      <c r="CAJ3920" s="57"/>
      <c r="CAK3920" s="57"/>
      <c r="CAL3920" s="57"/>
      <c r="CAM3920" s="57"/>
      <c r="CAN3920" s="57"/>
      <c r="CAO3920" s="57"/>
      <c r="CAP3920" s="57"/>
      <c r="CAQ3920" s="57"/>
      <c r="CAR3920" s="58"/>
      <c r="CAS3920" s="57"/>
      <c r="CAT3920" s="57"/>
      <c r="CAU3920" s="57"/>
      <c r="CAV3920" s="57"/>
      <c r="CAW3920" s="57"/>
      <c r="CAX3920" s="56"/>
      <c r="CAY3920" s="57"/>
      <c r="CAZ3920" s="64"/>
      <c r="CBA3920" s="64"/>
      <c r="CBB3920" s="64"/>
      <c r="CBC3920" s="64"/>
      <c r="CBD3920" s="62"/>
      <c r="CBE3920" s="63"/>
      <c r="CBF3920" s="62"/>
      <c r="CBG3920" s="62"/>
      <c r="CBH3920" s="61"/>
      <c r="CBI3920" s="60"/>
      <c r="CBJ3920" s="59"/>
      <c r="CBK3920" s="57"/>
      <c r="CBL3920" s="57"/>
      <c r="CBM3920" s="57"/>
      <c r="CBN3920" s="57"/>
      <c r="CBO3920" s="57"/>
      <c r="CBP3920" s="57"/>
      <c r="CBQ3920" s="57"/>
      <c r="CBR3920" s="57"/>
      <c r="CBS3920" s="58"/>
      <c r="CBT3920" s="57"/>
      <c r="CBU3920" s="57"/>
      <c r="CBV3920" s="57"/>
      <c r="CBW3920" s="57"/>
      <c r="CBX3920" s="57"/>
      <c r="CBY3920" s="56"/>
      <c r="CBZ3920" s="57"/>
      <c r="CCA3920" s="64"/>
      <c r="CCB3920" s="64"/>
      <c r="CCC3920" s="64"/>
      <c r="CCD3920" s="64"/>
      <c r="CCE3920" s="62"/>
      <c r="CCF3920" s="63"/>
      <c r="CCG3920" s="62"/>
      <c r="CCH3920" s="62"/>
      <c r="CCI3920" s="61"/>
      <c r="CCJ3920" s="60"/>
      <c r="CCK3920" s="59"/>
      <c r="CCL3920" s="57"/>
      <c r="CCM3920" s="57"/>
      <c r="CCN3920" s="57"/>
      <c r="CCO3920" s="57"/>
      <c r="CCP3920" s="57"/>
      <c r="CCQ3920" s="57"/>
      <c r="CCR3920" s="57"/>
      <c r="CCS3920" s="57"/>
      <c r="CCT3920" s="58"/>
      <c r="CCU3920" s="57"/>
      <c r="CCV3920" s="57"/>
      <c r="CCW3920" s="57"/>
      <c r="CCX3920" s="57"/>
      <c r="CCY3920" s="57"/>
      <c r="CCZ3920" s="56"/>
      <c r="CDA3920" s="57"/>
      <c r="CDB3920" s="64"/>
      <c r="CDC3920" s="64"/>
      <c r="CDD3920" s="64"/>
      <c r="CDE3920" s="64"/>
      <c r="CDF3920" s="62"/>
      <c r="CDG3920" s="63"/>
      <c r="CDH3920" s="62"/>
      <c r="CDI3920" s="62"/>
      <c r="CDJ3920" s="61"/>
      <c r="CDK3920" s="60"/>
      <c r="CDL3920" s="59"/>
      <c r="CDM3920" s="57"/>
      <c r="CDN3920" s="57"/>
      <c r="CDO3920" s="57"/>
      <c r="CDP3920" s="57"/>
      <c r="CDQ3920" s="57"/>
      <c r="CDR3920" s="57"/>
      <c r="CDS3920" s="57"/>
      <c r="CDT3920" s="57"/>
      <c r="CDU3920" s="58"/>
      <c r="CDV3920" s="57"/>
      <c r="CDW3920" s="57"/>
      <c r="CDX3920" s="57"/>
      <c r="CDY3920" s="57"/>
      <c r="CDZ3920" s="57"/>
      <c r="CEA3920" s="56"/>
      <c r="CEB3920" s="57"/>
      <c r="CEC3920" s="64"/>
      <c r="CED3920" s="64"/>
      <c r="CEE3920" s="64"/>
      <c r="CEF3920" s="64"/>
      <c r="CEG3920" s="62"/>
      <c r="CEH3920" s="63"/>
      <c r="CEI3920" s="62"/>
      <c r="CEJ3920" s="62"/>
      <c r="CEK3920" s="61"/>
      <c r="CEL3920" s="60"/>
      <c r="CEM3920" s="59"/>
      <c r="CEN3920" s="57"/>
      <c r="CEO3920" s="57"/>
      <c r="CEP3920" s="57"/>
      <c r="CEQ3920" s="57"/>
      <c r="CER3920" s="57"/>
      <c r="CES3920" s="57"/>
      <c r="CET3920" s="57"/>
      <c r="CEU3920" s="57"/>
      <c r="CEV3920" s="58"/>
      <c r="CEW3920" s="57"/>
      <c r="CEX3920" s="57"/>
      <c r="CEY3920" s="57"/>
      <c r="CEZ3920" s="57"/>
      <c r="CFA3920" s="57"/>
      <c r="CFB3920" s="56"/>
      <c r="CFC3920" s="57"/>
      <c r="CFD3920" s="64"/>
      <c r="CFE3920" s="64"/>
      <c r="CFF3920" s="64"/>
      <c r="CFG3920" s="64"/>
      <c r="CFH3920" s="62"/>
      <c r="CFI3920" s="63"/>
      <c r="CFJ3920" s="62"/>
      <c r="CFK3920" s="62"/>
      <c r="CFL3920" s="61"/>
      <c r="CFM3920" s="60"/>
      <c r="CFN3920" s="59"/>
      <c r="CFO3920" s="57"/>
      <c r="CFP3920" s="57"/>
      <c r="CFQ3920" s="57"/>
      <c r="CFR3920" s="57"/>
      <c r="CFS3920" s="57"/>
      <c r="CFT3920" s="57"/>
      <c r="CFU3920" s="57"/>
      <c r="CFV3920" s="57"/>
      <c r="CFW3920" s="58"/>
      <c r="CFX3920" s="57"/>
      <c r="CFY3920" s="57"/>
      <c r="CFZ3920" s="57"/>
      <c r="CGA3920" s="57"/>
      <c r="CGB3920" s="57"/>
      <c r="CGC3920" s="56"/>
      <c r="CGD3920" s="57"/>
      <c r="CGE3920" s="64"/>
      <c r="CGF3920" s="64"/>
      <c r="CGG3920" s="64"/>
      <c r="CGH3920" s="64"/>
      <c r="CGI3920" s="62"/>
      <c r="CGJ3920" s="63"/>
      <c r="CGK3920" s="62"/>
      <c r="CGL3920" s="62"/>
      <c r="CGM3920" s="61"/>
      <c r="CGN3920" s="60"/>
      <c r="CGO3920" s="59"/>
      <c r="CGP3920" s="57"/>
      <c r="CGQ3920" s="57"/>
      <c r="CGR3920" s="57"/>
      <c r="CGS3920" s="57"/>
      <c r="CGT3920" s="57"/>
      <c r="CGU3920" s="57"/>
      <c r="CGV3920" s="57"/>
      <c r="CGW3920" s="57"/>
      <c r="CGX3920" s="58"/>
      <c r="CGY3920" s="57"/>
      <c r="CGZ3920" s="57"/>
      <c r="CHA3920" s="57"/>
      <c r="CHB3920" s="57"/>
      <c r="CHC3920" s="57"/>
      <c r="CHD3920" s="56"/>
      <c r="CHE3920" s="57"/>
      <c r="CHF3920" s="64"/>
      <c r="CHG3920" s="64"/>
      <c r="CHH3920" s="64"/>
      <c r="CHI3920" s="64"/>
      <c r="CHJ3920" s="62"/>
      <c r="CHK3920" s="63"/>
      <c r="CHL3920" s="62"/>
      <c r="CHM3920" s="62"/>
      <c r="CHN3920" s="61"/>
      <c r="CHO3920" s="60"/>
      <c r="CHP3920" s="59"/>
      <c r="CHQ3920" s="57"/>
      <c r="CHR3920" s="57"/>
      <c r="CHS3920" s="57"/>
      <c r="CHT3920" s="57"/>
      <c r="CHU3920" s="57"/>
      <c r="CHV3920" s="57"/>
      <c r="CHW3920" s="57"/>
      <c r="CHX3920" s="57"/>
      <c r="CHY3920" s="58"/>
      <c r="CHZ3920" s="57"/>
      <c r="CIA3920" s="57"/>
      <c r="CIB3920" s="57"/>
      <c r="CIC3920" s="57"/>
      <c r="CID3920" s="57"/>
      <c r="CIE3920" s="56"/>
      <c r="CIF3920" s="57"/>
      <c r="CIG3920" s="64"/>
      <c r="CIH3920" s="64"/>
      <c r="CII3920" s="64"/>
      <c r="CIJ3920" s="64"/>
      <c r="CIK3920" s="62"/>
      <c r="CIL3920" s="63"/>
      <c r="CIM3920" s="62"/>
      <c r="CIN3920" s="62"/>
      <c r="CIO3920" s="61"/>
      <c r="CIP3920" s="60"/>
      <c r="CIQ3920" s="59"/>
      <c r="CIR3920" s="57"/>
      <c r="CIS3920" s="57"/>
      <c r="CIT3920" s="57"/>
      <c r="CIU3920" s="57"/>
      <c r="CIV3920" s="57"/>
      <c r="CIW3920" s="57"/>
      <c r="CIX3920" s="57"/>
      <c r="CIY3920" s="57"/>
      <c r="CIZ3920" s="58"/>
      <c r="CJA3920" s="57"/>
      <c r="CJB3920" s="57"/>
      <c r="CJC3920" s="57"/>
      <c r="CJD3920" s="57"/>
      <c r="CJE3920" s="57"/>
      <c r="CJF3920" s="56"/>
      <c r="CJG3920" s="57"/>
      <c r="CJH3920" s="64"/>
      <c r="CJI3920" s="64"/>
      <c r="CJJ3920" s="64"/>
      <c r="CJK3920" s="64"/>
      <c r="CJL3920" s="62"/>
      <c r="CJM3920" s="63"/>
      <c r="CJN3920" s="62"/>
      <c r="CJO3920" s="62"/>
      <c r="CJP3920" s="61"/>
      <c r="CJQ3920" s="60"/>
      <c r="CJR3920" s="59"/>
      <c r="CJS3920" s="57"/>
      <c r="CJT3920" s="57"/>
      <c r="CJU3920" s="57"/>
      <c r="CJV3920" s="57"/>
      <c r="CJW3920" s="57"/>
      <c r="CJX3920" s="57"/>
      <c r="CJY3920" s="57"/>
      <c r="CJZ3920" s="57"/>
      <c r="CKA3920" s="58"/>
      <c r="CKB3920" s="57"/>
      <c r="CKC3920" s="57"/>
      <c r="CKD3920" s="57"/>
      <c r="CKE3920" s="57"/>
      <c r="CKF3920" s="57"/>
      <c r="CKG3920" s="56"/>
      <c r="CKH3920" s="57"/>
      <c r="CKI3920" s="64"/>
      <c r="CKJ3920" s="64"/>
      <c r="CKK3920" s="64"/>
      <c r="CKL3920" s="64"/>
      <c r="CKM3920" s="62"/>
      <c r="CKN3920" s="63"/>
      <c r="CKO3920" s="62"/>
      <c r="CKP3920" s="62"/>
      <c r="CKQ3920" s="61"/>
      <c r="CKR3920" s="60"/>
      <c r="CKS3920" s="59"/>
      <c r="CKT3920" s="57"/>
      <c r="CKU3920" s="57"/>
      <c r="CKV3920" s="57"/>
      <c r="CKW3920" s="57"/>
      <c r="CKX3920" s="57"/>
      <c r="CKY3920" s="57"/>
      <c r="CKZ3920" s="57"/>
      <c r="CLA3920" s="57"/>
      <c r="CLB3920" s="58"/>
      <c r="CLC3920" s="57"/>
      <c r="CLD3920" s="57"/>
      <c r="CLE3920" s="57"/>
      <c r="CLF3920" s="57"/>
      <c r="CLG3920" s="57"/>
      <c r="CLH3920" s="56"/>
      <c r="CLI3920" s="57"/>
      <c r="CLJ3920" s="64"/>
      <c r="CLK3920" s="64"/>
      <c r="CLL3920" s="64"/>
      <c r="CLM3920" s="64"/>
      <c r="CLN3920" s="62"/>
      <c r="CLO3920" s="63"/>
      <c r="CLP3920" s="62"/>
      <c r="CLQ3920" s="62"/>
      <c r="CLR3920" s="61"/>
      <c r="CLS3920" s="60"/>
      <c r="CLT3920" s="59"/>
      <c r="CLU3920" s="57"/>
      <c r="CLV3920" s="57"/>
      <c r="CLW3920" s="57"/>
      <c r="CLX3920" s="57"/>
      <c r="CLY3920" s="57"/>
      <c r="CLZ3920" s="57"/>
      <c r="CMA3920" s="57"/>
      <c r="CMB3920" s="57"/>
      <c r="CMC3920" s="58"/>
      <c r="CMD3920" s="57"/>
      <c r="CME3920" s="57"/>
      <c r="CMF3920" s="57"/>
      <c r="CMG3920" s="57"/>
      <c r="CMH3920" s="57"/>
      <c r="CMI3920" s="56"/>
      <c r="CMJ3920" s="57"/>
      <c r="CMK3920" s="64"/>
      <c r="CML3920" s="64"/>
      <c r="CMM3920" s="64"/>
      <c r="CMN3920" s="64"/>
      <c r="CMO3920" s="62"/>
      <c r="CMP3920" s="63"/>
      <c r="CMQ3920" s="62"/>
      <c r="CMR3920" s="62"/>
      <c r="CMS3920" s="61"/>
      <c r="CMT3920" s="60"/>
      <c r="CMU3920" s="59"/>
      <c r="CMV3920" s="57"/>
      <c r="CMW3920" s="57"/>
      <c r="CMX3920" s="57"/>
      <c r="CMY3920" s="57"/>
      <c r="CMZ3920" s="57"/>
      <c r="CNA3920" s="57"/>
      <c r="CNB3920" s="57"/>
      <c r="CNC3920" s="57"/>
      <c r="CND3920" s="58"/>
      <c r="CNE3920" s="57"/>
      <c r="CNF3920" s="57"/>
      <c r="CNG3920" s="57"/>
      <c r="CNH3920" s="57"/>
      <c r="CNI3920" s="57"/>
      <c r="CNJ3920" s="56"/>
      <c r="CNK3920" s="57"/>
      <c r="CNL3920" s="64"/>
      <c r="CNM3920" s="64"/>
      <c r="CNN3920" s="64"/>
      <c r="CNO3920" s="64"/>
      <c r="CNP3920" s="62"/>
      <c r="CNQ3920" s="63"/>
      <c r="CNR3920" s="62"/>
      <c r="CNS3920" s="62"/>
      <c r="CNT3920" s="61"/>
      <c r="CNU3920" s="60"/>
      <c r="CNV3920" s="59"/>
      <c r="CNW3920" s="57"/>
      <c r="CNX3920" s="57"/>
      <c r="CNY3920" s="57"/>
      <c r="CNZ3920" s="57"/>
      <c r="COA3920" s="57"/>
      <c r="COB3920" s="57"/>
      <c r="COC3920" s="57"/>
      <c r="COD3920" s="57"/>
      <c r="COE3920" s="58"/>
      <c r="COF3920" s="57"/>
      <c r="COG3920" s="57"/>
      <c r="COH3920" s="57"/>
      <c r="COI3920" s="57"/>
      <c r="COJ3920" s="57"/>
      <c r="COK3920" s="56"/>
      <c r="COL3920" s="57"/>
      <c r="COM3920" s="64"/>
      <c r="CON3920" s="64"/>
      <c r="COO3920" s="64"/>
      <c r="COP3920" s="64"/>
      <c r="COQ3920" s="62"/>
      <c r="COR3920" s="63"/>
      <c r="COS3920" s="62"/>
      <c r="COT3920" s="62"/>
      <c r="COU3920" s="61"/>
      <c r="COV3920" s="60"/>
      <c r="COW3920" s="59"/>
      <c r="COX3920" s="57"/>
      <c r="COY3920" s="57"/>
      <c r="COZ3920" s="57"/>
      <c r="CPA3920" s="57"/>
      <c r="CPB3920" s="57"/>
      <c r="CPC3920" s="57"/>
      <c r="CPD3920" s="57"/>
      <c r="CPE3920" s="57"/>
      <c r="CPF3920" s="58"/>
      <c r="CPG3920" s="57"/>
      <c r="CPH3920" s="57"/>
      <c r="CPI3920" s="57"/>
      <c r="CPJ3920" s="57"/>
      <c r="CPK3920" s="57"/>
      <c r="CPL3920" s="56"/>
      <c r="CPM3920" s="57"/>
      <c r="CPN3920" s="64"/>
      <c r="CPO3920" s="64"/>
      <c r="CPP3920" s="64"/>
      <c r="CPQ3920" s="64"/>
      <c r="CPR3920" s="62"/>
      <c r="CPS3920" s="63"/>
      <c r="CPT3920" s="62"/>
      <c r="CPU3920" s="62"/>
      <c r="CPV3920" s="61"/>
      <c r="CPW3920" s="60"/>
      <c r="CPX3920" s="59"/>
      <c r="CPY3920" s="57"/>
      <c r="CPZ3920" s="57"/>
      <c r="CQA3920" s="57"/>
      <c r="CQB3920" s="57"/>
      <c r="CQC3920" s="57"/>
      <c r="CQD3920" s="57"/>
      <c r="CQE3920" s="57"/>
      <c r="CQF3920" s="57"/>
      <c r="CQG3920" s="58"/>
      <c r="CQH3920" s="57"/>
      <c r="CQI3920" s="57"/>
      <c r="CQJ3920" s="57"/>
      <c r="CQK3920" s="57"/>
      <c r="CQL3920" s="57"/>
      <c r="CQM3920" s="56"/>
      <c r="CQN3920" s="57"/>
      <c r="CQO3920" s="64"/>
      <c r="CQP3920" s="64"/>
      <c r="CQQ3920" s="64"/>
      <c r="CQR3920" s="64"/>
      <c r="CQS3920" s="62"/>
      <c r="CQT3920" s="63"/>
      <c r="CQU3920" s="62"/>
      <c r="CQV3920" s="62"/>
      <c r="CQW3920" s="61"/>
      <c r="CQX3920" s="60"/>
      <c r="CQY3920" s="59"/>
      <c r="CQZ3920" s="57"/>
      <c r="CRA3920" s="57"/>
      <c r="CRB3920" s="57"/>
      <c r="CRC3920" s="57"/>
      <c r="CRD3920" s="57"/>
      <c r="CRE3920" s="57"/>
      <c r="CRF3920" s="57"/>
      <c r="CRG3920" s="57"/>
      <c r="CRH3920" s="58"/>
      <c r="CRI3920" s="57"/>
      <c r="CRJ3920" s="57"/>
      <c r="CRK3920" s="57"/>
      <c r="CRL3920" s="57"/>
      <c r="CRM3920" s="57"/>
      <c r="CRN3920" s="56"/>
      <c r="CRO3920" s="57"/>
      <c r="CRP3920" s="64"/>
      <c r="CRQ3920" s="64"/>
      <c r="CRR3920" s="64"/>
      <c r="CRS3920" s="64"/>
      <c r="CRT3920" s="62"/>
      <c r="CRU3920" s="63"/>
      <c r="CRV3920" s="62"/>
      <c r="CRW3920" s="62"/>
      <c r="CRX3920" s="61"/>
      <c r="CRY3920" s="60"/>
      <c r="CRZ3920" s="59"/>
      <c r="CSA3920" s="57"/>
      <c r="CSB3920" s="57"/>
      <c r="CSC3920" s="57"/>
      <c r="CSD3920" s="57"/>
      <c r="CSE3920" s="57"/>
      <c r="CSF3920" s="57"/>
      <c r="CSG3920" s="57"/>
      <c r="CSH3920" s="57"/>
      <c r="CSI3920" s="58"/>
      <c r="CSJ3920" s="57"/>
      <c r="CSK3920" s="57"/>
      <c r="CSL3920" s="57"/>
      <c r="CSM3920" s="57"/>
      <c r="CSN3920" s="57"/>
      <c r="CSO3920" s="56"/>
      <c r="CSP3920" s="57"/>
      <c r="CSQ3920" s="64"/>
      <c r="CSR3920" s="64"/>
      <c r="CSS3920" s="64"/>
      <c r="CST3920" s="64"/>
      <c r="CSU3920" s="62"/>
      <c r="CSV3920" s="63"/>
      <c r="CSW3920" s="62"/>
      <c r="CSX3920" s="62"/>
      <c r="CSY3920" s="61"/>
      <c r="CSZ3920" s="60"/>
      <c r="CTA3920" s="59"/>
      <c r="CTB3920" s="57"/>
      <c r="CTC3920" s="57"/>
      <c r="CTD3920" s="57"/>
      <c r="CTE3920" s="57"/>
      <c r="CTF3920" s="57"/>
      <c r="CTG3920" s="57"/>
      <c r="CTH3920" s="57"/>
      <c r="CTI3920" s="57"/>
      <c r="CTJ3920" s="58"/>
      <c r="CTK3920" s="57"/>
      <c r="CTL3920" s="57"/>
      <c r="CTM3920" s="57"/>
      <c r="CTN3920" s="57"/>
      <c r="CTO3920" s="57"/>
      <c r="CTP3920" s="56"/>
      <c r="CTQ3920" s="57"/>
      <c r="CTR3920" s="64"/>
      <c r="CTS3920" s="64"/>
      <c r="CTT3920" s="64"/>
      <c r="CTU3920" s="64"/>
      <c r="CTV3920" s="62"/>
      <c r="CTW3920" s="63"/>
      <c r="CTX3920" s="62"/>
      <c r="CTY3920" s="62"/>
      <c r="CTZ3920" s="61"/>
      <c r="CUA3920" s="60"/>
      <c r="CUB3920" s="59"/>
      <c r="CUC3920" s="57"/>
      <c r="CUD3920" s="57"/>
      <c r="CUE3920" s="57"/>
      <c r="CUF3920" s="57"/>
      <c r="CUG3920" s="57"/>
      <c r="CUH3920" s="57"/>
      <c r="CUI3920" s="57"/>
      <c r="CUJ3920" s="57"/>
      <c r="CUK3920" s="58"/>
      <c r="CUL3920" s="57"/>
      <c r="CUM3920" s="57"/>
      <c r="CUN3920" s="57"/>
      <c r="CUO3920" s="57"/>
      <c r="CUP3920" s="57"/>
      <c r="CUQ3920" s="56"/>
      <c r="CUR3920" s="57"/>
      <c r="CUS3920" s="64"/>
      <c r="CUT3920" s="64"/>
      <c r="CUU3920" s="64"/>
      <c r="CUV3920" s="64"/>
      <c r="CUW3920" s="62"/>
      <c r="CUX3920" s="63"/>
      <c r="CUY3920" s="62"/>
      <c r="CUZ3920" s="62"/>
      <c r="CVA3920" s="61"/>
      <c r="CVB3920" s="60"/>
      <c r="CVC3920" s="59"/>
      <c r="CVD3920" s="57"/>
      <c r="CVE3920" s="57"/>
      <c r="CVF3920" s="57"/>
      <c r="CVG3920" s="57"/>
      <c r="CVH3920" s="57"/>
      <c r="CVI3920" s="57"/>
      <c r="CVJ3920" s="57"/>
      <c r="CVK3920" s="57"/>
      <c r="CVL3920" s="58"/>
      <c r="CVM3920" s="57"/>
      <c r="CVN3920" s="57"/>
      <c r="CVO3920" s="57"/>
      <c r="CVP3920" s="57"/>
      <c r="CVQ3920" s="57"/>
      <c r="CVR3920" s="56"/>
      <c r="CVS3920" s="57"/>
      <c r="CVT3920" s="64"/>
      <c r="CVU3920" s="64"/>
      <c r="CVV3920" s="64"/>
      <c r="CVW3920" s="64"/>
      <c r="CVX3920" s="62"/>
      <c r="CVY3920" s="63"/>
      <c r="CVZ3920" s="62"/>
      <c r="CWA3920" s="62"/>
      <c r="CWB3920" s="61"/>
      <c r="CWC3920" s="60"/>
      <c r="CWD3920" s="59"/>
      <c r="CWE3920" s="57"/>
      <c r="CWF3920" s="57"/>
      <c r="CWG3920" s="57"/>
      <c r="CWH3920" s="57"/>
      <c r="CWI3920" s="57"/>
      <c r="CWJ3920" s="57"/>
      <c r="CWK3920" s="57"/>
      <c r="CWL3920" s="57"/>
      <c r="CWM3920" s="58"/>
      <c r="CWN3920" s="57"/>
      <c r="CWO3920" s="57"/>
      <c r="CWP3920" s="57"/>
      <c r="CWQ3920" s="57"/>
      <c r="CWR3920" s="57"/>
      <c r="CWS3920" s="56"/>
      <c r="CWT3920" s="57"/>
      <c r="CWU3920" s="64"/>
      <c r="CWV3920" s="64"/>
      <c r="CWW3920" s="64"/>
      <c r="CWX3920" s="64"/>
      <c r="CWY3920" s="62"/>
      <c r="CWZ3920" s="63"/>
      <c r="CXA3920" s="62"/>
      <c r="CXB3920" s="62"/>
      <c r="CXC3920" s="61"/>
      <c r="CXD3920" s="60"/>
      <c r="CXE3920" s="59"/>
      <c r="CXF3920" s="57"/>
      <c r="CXG3920" s="57"/>
      <c r="CXH3920" s="57"/>
      <c r="CXI3920" s="57"/>
      <c r="CXJ3920" s="57"/>
      <c r="CXK3920" s="57"/>
      <c r="CXL3920" s="57"/>
      <c r="CXM3920" s="57"/>
      <c r="CXN3920" s="58"/>
      <c r="CXO3920" s="57"/>
      <c r="CXP3920" s="57"/>
      <c r="CXQ3920" s="57"/>
      <c r="CXR3920" s="57"/>
      <c r="CXS3920" s="57"/>
      <c r="CXT3920" s="56"/>
      <c r="CXU3920" s="57"/>
      <c r="CXV3920" s="64"/>
      <c r="CXW3920" s="64"/>
      <c r="CXX3920" s="64"/>
      <c r="CXY3920" s="64"/>
      <c r="CXZ3920" s="62"/>
      <c r="CYA3920" s="63"/>
      <c r="CYB3920" s="62"/>
      <c r="CYC3920" s="62"/>
      <c r="CYD3920" s="61"/>
      <c r="CYE3920" s="60"/>
      <c r="CYF3920" s="59"/>
      <c r="CYG3920" s="57"/>
      <c r="CYH3920" s="57"/>
      <c r="CYI3920" s="57"/>
      <c r="CYJ3920" s="57"/>
      <c r="CYK3920" s="57"/>
      <c r="CYL3920" s="57"/>
      <c r="CYM3920" s="57"/>
      <c r="CYN3920" s="57"/>
      <c r="CYO3920" s="58"/>
      <c r="CYP3920" s="57"/>
      <c r="CYQ3920" s="57"/>
      <c r="CYR3920" s="57"/>
      <c r="CYS3920" s="57"/>
      <c r="CYT3920" s="57"/>
      <c r="CYU3920" s="56"/>
      <c r="CYV3920" s="57"/>
      <c r="CYW3920" s="64"/>
      <c r="CYX3920" s="64"/>
      <c r="CYY3920" s="64"/>
      <c r="CYZ3920" s="64"/>
      <c r="CZA3920" s="62"/>
      <c r="CZB3920" s="63"/>
      <c r="CZC3920" s="62"/>
      <c r="CZD3920" s="62"/>
      <c r="CZE3920" s="61"/>
      <c r="CZF3920" s="60"/>
      <c r="CZG3920" s="59"/>
      <c r="CZH3920" s="57"/>
      <c r="CZI3920" s="57"/>
      <c r="CZJ3920" s="57"/>
      <c r="CZK3920" s="57"/>
      <c r="CZL3920" s="57"/>
      <c r="CZM3920" s="57"/>
      <c r="CZN3920" s="57"/>
      <c r="CZO3920" s="57"/>
      <c r="CZP3920" s="58"/>
      <c r="CZQ3920" s="57"/>
      <c r="CZR3920" s="57"/>
      <c r="CZS3920" s="57"/>
      <c r="CZT3920" s="57"/>
      <c r="CZU3920" s="57"/>
      <c r="CZV3920" s="56"/>
      <c r="CZW3920" s="57"/>
      <c r="CZX3920" s="64"/>
      <c r="CZY3920" s="64"/>
      <c r="CZZ3920" s="64"/>
      <c r="DAA3920" s="64"/>
      <c r="DAB3920" s="62"/>
      <c r="DAC3920" s="63"/>
      <c r="DAD3920" s="62"/>
      <c r="DAE3920" s="62"/>
      <c r="DAF3920" s="61"/>
      <c r="DAG3920" s="60"/>
      <c r="DAH3920" s="59"/>
      <c r="DAI3920" s="57"/>
      <c r="DAJ3920" s="57"/>
      <c r="DAK3920" s="57"/>
      <c r="DAL3920" s="57"/>
      <c r="DAM3920" s="57"/>
      <c r="DAN3920" s="57"/>
      <c r="DAO3920" s="57"/>
      <c r="DAP3920" s="57"/>
      <c r="DAQ3920" s="58"/>
      <c r="DAR3920" s="57"/>
      <c r="DAS3920" s="57"/>
      <c r="DAT3920" s="57"/>
      <c r="DAU3920" s="57"/>
      <c r="DAV3920" s="57"/>
      <c r="DAW3920" s="56"/>
      <c r="DAX3920" s="57"/>
      <c r="DAY3920" s="64"/>
      <c r="DAZ3920" s="64"/>
      <c r="DBA3920" s="64"/>
      <c r="DBB3920" s="64"/>
      <c r="DBC3920" s="62"/>
      <c r="DBD3920" s="63"/>
      <c r="DBE3920" s="62"/>
      <c r="DBF3920" s="62"/>
      <c r="DBG3920" s="61"/>
      <c r="DBH3920" s="60"/>
      <c r="DBI3920" s="59"/>
      <c r="DBJ3920" s="57"/>
      <c r="DBK3920" s="57"/>
      <c r="DBL3920" s="57"/>
      <c r="DBM3920" s="57"/>
      <c r="DBN3920" s="57"/>
      <c r="DBO3920" s="57"/>
      <c r="DBP3920" s="57"/>
      <c r="DBQ3920" s="57"/>
      <c r="DBR3920" s="58"/>
      <c r="DBS3920" s="57"/>
      <c r="DBT3920" s="57"/>
      <c r="DBU3920" s="57"/>
      <c r="DBV3920" s="57"/>
      <c r="DBW3920" s="57"/>
      <c r="DBX3920" s="56"/>
      <c r="DBY3920" s="57"/>
      <c r="DBZ3920" s="64"/>
      <c r="DCA3920" s="64"/>
      <c r="DCB3920" s="64"/>
      <c r="DCC3920" s="64"/>
      <c r="DCD3920" s="62"/>
      <c r="DCE3920" s="63"/>
      <c r="DCF3920" s="62"/>
      <c r="DCG3920" s="62"/>
      <c r="DCH3920" s="61"/>
      <c r="DCI3920" s="60"/>
      <c r="DCJ3920" s="59"/>
      <c r="DCK3920" s="57"/>
      <c r="DCL3920" s="57"/>
      <c r="DCM3920" s="57"/>
      <c r="DCN3920" s="57"/>
      <c r="DCO3920" s="57"/>
      <c r="DCP3920" s="57"/>
      <c r="DCQ3920" s="57"/>
      <c r="DCR3920" s="57"/>
      <c r="DCS3920" s="58"/>
      <c r="DCT3920" s="57"/>
      <c r="DCU3920" s="57"/>
      <c r="DCV3920" s="57"/>
      <c r="DCW3920" s="57"/>
      <c r="DCX3920" s="57"/>
      <c r="DCY3920" s="56"/>
      <c r="DCZ3920" s="57"/>
      <c r="DDA3920" s="64"/>
      <c r="DDB3920" s="64"/>
      <c r="DDC3920" s="64"/>
      <c r="DDD3920" s="64"/>
      <c r="DDE3920" s="62"/>
      <c r="DDF3920" s="63"/>
      <c r="DDG3920" s="62"/>
      <c r="DDH3920" s="62"/>
      <c r="DDI3920" s="61"/>
      <c r="DDJ3920" s="60"/>
      <c r="DDK3920" s="59"/>
      <c r="DDL3920" s="57"/>
      <c r="DDM3920" s="57"/>
      <c r="DDN3920" s="57"/>
      <c r="DDO3920" s="57"/>
      <c r="DDP3920" s="57"/>
      <c r="DDQ3920" s="57"/>
      <c r="DDR3920" s="57"/>
      <c r="DDS3920" s="57"/>
      <c r="DDT3920" s="58"/>
      <c r="DDU3920" s="57"/>
      <c r="DDV3920" s="57"/>
      <c r="DDW3920" s="57"/>
      <c r="DDX3920" s="57"/>
      <c r="DDY3920" s="57"/>
      <c r="DDZ3920" s="56"/>
      <c r="DEA3920" s="57"/>
      <c r="DEB3920" s="64"/>
      <c r="DEC3920" s="64"/>
      <c r="DED3920" s="64"/>
      <c r="DEE3920" s="64"/>
      <c r="DEF3920" s="62"/>
      <c r="DEG3920" s="63"/>
      <c r="DEH3920" s="62"/>
      <c r="DEI3920" s="62"/>
      <c r="DEJ3920" s="61"/>
      <c r="DEK3920" s="60"/>
      <c r="DEL3920" s="59"/>
      <c r="DEM3920" s="57"/>
      <c r="DEN3920" s="57"/>
      <c r="DEO3920" s="57"/>
      <c r="DEP3920" s="57"/>
      <c r="DEQ3920" s="57"/>
      <c r="DER3920" s="57"/>
      <c r="DES3920" s="57"/>
      <c r="DET3920" s="57"/>
      <c r="DEU3920" s="58"/>
      <c r="DEV3920" s="57"/>
      <c r="DEW3920" s="57"/>
      <c r="DEX3920" s="57"/>
      <c r="DEY3920" s="57"/>
      <c r="DEZ3920" s="57"/>
      <c r="DFA3920" s="56"/>
      <c r="DFB3920" s="57"/>
      <c r="DFC3920" s="64"/>
      <c r="DFD3920" s="64"/>
      <c r="DFE3920" s="64"/>
      <c r="DFF3920" s="64"/>
      <c r="DFG3920" s="62"/>
      <c r="DFH3920" s="63"/>
      <c r="DFI3920" s="62"/>
      <c r="DFJ3920" s="62"/>
      <c r="DFK3920" s="61"/>
      <c r="DFL3920" s="60"/>
      <c r="DFM3920" s="59"/>
      <c r="DFN3920" s="57"/>
      <c r="DFO3920" s="57"/>
      <c r="DFP3920" s="57"/>
      <c r="DFQ3920" s="57"/>
      <c r="DFR3920" s="57"/>
      <c r="DFS3920" s="57"/>
      <c r="DFT3920" s="57"/>
      <c r="DFU3920" s="57"/>
      <c r="DFV3920" s="58"/>
      <c r="DFW3920" s="57"/>
      <c r="DFX3920" s="57"/>
      <c r="DFY3920" s="57"/>
      <c r="DFZ3920" s="57"/>
      <c r="DGA3920" s="57"/>
      <c r="DGB3920" s="56"/>
      <c r="DGC3920" s="57"/>
      <c r="DGD3920" s="64"/>
      <c r="DGE3920" s="64"/>
      <c r="DGF3920" s="64"/>
      <c r="DGG3920" s="64"/>
      <c r="DGH3920" s="62"/>
      <c r="DGI3920" s="63"/>
      <c r="DGJ3920" s="62"/>
      <c r="DGK3920" s="62"/>
      <c r="DGL3920" s="61"/>
      <c r="DGM3920" s="60"/>
      <c r="DGN3920" s="59"/>
      <c r="DGO3920" s="57"/>
      <c r="DGP3920" s="57"/>
      <c r="DGQ3920" s="57"/>
      <c r="DGR3920" s="57"/>
      <c r="DGS3920" s="57"/>
      <c r="DGT3920" s="57"/>
      <c r="DGU3920" s="57"/>
      <c r="DGV3920" s="57"/>
      <c r="DGW3920" s="58"/>
      <c r="DGX3920" s="57"/>
      <c r="DGY3920" s="57"/>
      <c r="DGZ3920" s="57"/>
      <c r="DHA3920" s="57"/>
      <c r="DHB3920" s="57"/>
      <c r="DHC3920" s="56"/>
      <c r="DHD3920" s="57"/>
      <c r="DHE3920" s="64"/>
      <c r="DHF3920" s="64"/>
      <c r="DHG3920" s="64"/>
      <c r="DHH3920" s="64"/>
      <c r="DHI3920" s="62"/>
      <c r="DHJ3920" s="63"/>
      <c r="DHK3920" s="62"/>
      <c r="DHL3920" s="62"/>
      <c r="DHM3920" s="61"/>
      <c r="DHN3920" s="60"/>
      <c r="DHO3920" s="59"/>
      <c r="DHP3920" s="57"/>
      <c r="DHQ3920" s="57"/>
      <c r="DHR3920" s="57"/>
      <c r="DHS3920" s="57"/>
      <c r="DHT3920" s="57"/>
      <c r="DHU3920" s="57"/>
      <c r="DHV3920" s="57"/>
      <c r="DHW3920" s="57"/>
      <c r="DHX3920" s="58"/>
      <c r="DHY3920" s="57"/>
      <c r="DHZ3920" s="57"/>
      <c r="DIA3920" s="57"/>
      <c r="DIB3920" s="57"/>
      <c r="DIC3920" s="57"/>
      <c r="DID3920" s="56"/>
      <c r="DIE3920" s="57"/>
      <c r="DIF3920" s="64"/>
      <c r="DIG3920" s="64"/>
      <c r="DIH3920" s="64"/>
      <c r="DII3920" s="64"/>
      <c r="DIJ3920" s="62"/>
      <c r="DIK3920" s="63"/>
      <c r="DIL3920" s="62"/>
      <c r="DIM3920" s="62"/>
      <c r="DIN3920" s="61"/>
      <c r="DIO3920" s="60"/>
      <c r="DIP3920" s="59"/>
      <c r="DIQ3920" s="57"/>
      <c r="DIR3920" s="57"/>
      <c r="DIS3920" s="57"/>
      <c r="DIT3920" s="57"/>
      <c r="DIU3920" s="57"/>
      <c r="DIV3920" s="57"/>
      <c r="DIW3920" s="57"/>
      <c r="DIX3920" s="57"/>
      <c r="DIY3920" s="58"/>
      <c r="DIZ3920" s="57"/>
      <c r="DJA3920" s="57"/>
      <c r="DJB3920" s="57"/>
      <c r="DJC3920" s="57"/>
      <c r="DJD3920" s="57"/>
      <c r="DJE3920" s="56"/>
      <c r="DJF3920" s="57"/>
      <c r="DJG3920" s="64"/>
      <c r="DJH3920" s="64"/>
      <c r="DJI3920" s="64"/>
      <c r="DJJ3920" s="64"/>
      <c r="DJK3920" s="62"/>
      <c r="DJL3920" s="63"/>
      <c r="DJM3920" s="62"/>
      <c r="DJN3920" s="62"/>
      <c r="DJO3920" s="61"/>
      <c r="DJP3920" s="60"/>
      <c r="DJQ3920" s="59"/>
      <c r="DJR3920" s="57"/>
      <c r="DJS3920" s="57"/>
      <c r="DJT3920" s="57"/>
      <c r="DJU3920" s="57"/>
      <c r="DJV3920" s="57"/>
      <c r="DJW3920" s="57"/>
      <c r="DJX3920" s="57"/>
      <c r="DJY3920" s="57"/>
      <c r="DJZ3920" s="58"/>
      <c r="DKA3920" s="57"/>
      <c r="DKB3920" s="57"/>
      <c r="DKC3920" s="57"/>
      <c r="DKD3920" s="57"/>
      <c r="DKE3920" s="57"/>
      <c r="DKF3920" s="56"/>
      <c r="DKG3920" s="57"/>
      <c r="DKH3920" s="64"/>
      <c r="DKI3920" s="64"/>
      <c r="DKJ3920" s="64"/>
      <c r="DKK3920" s="64"/>
      <c r="DKL3920" s="62"/>
      <c r="DKM3920" s="63"/>
      <c r="DKN3920" s="62"/>
      <c r="DKO3920" s="62"/>
      <c r="DKP3920" s="61"/>
      <c r="DKQ3920" s="60"/>
      <c r="DKR3920" s="59"/>
      <c r="DKS3920" s="57"/>
      <c r="DKT3920" s="57"/>
      <c r="DKU3920" s="57"/>
      <c r="DKV3920" s="57"/>
      <c r="DKW3920" s="57"/>
      <c r="DKX3920" s="57"/>
      <c r="DKY3920" s="57"/>
      <c r="DKZ3920" s="57"/>
      <c r="DLA3920" s="58"/>
      <c r="DLB3920" s="57"/>
      <c r="DLC3920" s="57"/>
      <c r="DLD3920" s="57"/>
      <c r="DLE3920" s="57"/>
      <c r="DLF3920" s="57"/>
      <c r="DLG3920" s="56"/>
      <c r="DLH3920" s="57"/>
      <c r="DLI3920" s="64"/>
      <c r="DLJ3920" s="64"/>
      <c r="DLK3920" s="64"/>
      <c r="DLL3920" s="64"/>
      <c r="DLM3920" s="62"/>
      <c r="DLN3920" s="63"/>
      <c r="DLO3920" s="62"/>
      <c r="DLP3920" s="62"/>
      <c r="DLQ3920" s="61"/>
      <c r="DLR3920" s="60"/>
      <c r="DLS3920" s="59"/>
      <c r="DLT3920" s="57"/>
      <c r="DLU3920" s="57"/>
      <c r="DLV3920" s="57"/>
      <c r="DLW3920" s="57"/>
      <c r="DLX3920" s="57"/>
      <c r="DLY3920" s="57"/>
      <c r="DLZ3920" s="57"/>
      <c r="DMA3920" s="57"/>
      <c r="DMB3920" s="58"/>
      <c r="DMC3920" s="57"/>
      <c r="DMD3920" s="57"/>
      <c r="DME3920" s="57"/>
      <c r="DMF3920" s="57"/>
      <c r="DMG3920" s="57"/>
      <c r="DMH3920" s="56"/>
      <c r="DMI3920" s="57"/>
      <c r="DMJ3920" s="64"/>
      <c r="DMK3920" s="64"/>
      <c r="DML3920" s="64"/>
      <c r="DMM3920" s="64"/>
      <c r="DMN3920" s="62"/>
      <c r="DMO3920" s="63"/>
      <c r="DMP3920" s="62"/>
      <c r="DMQ3920" s="62"/>
      <c r="DMR3920" s="61"/>
      <c r="DMS3920" s="60"/>
      <c r="DMT3920" s="59"/>
      <c r="DMU3920" s="57"/>
      <c r="DMV3920" s="57"/>
      <c r="DMW3920" s="57"/>
      <c r="DMX3920" s="57"/>
      <c r="DMY3920" s="57"/>
      <c r="DMZ3920" s="57"/>
      <c r="DNA3920" s="57"/>
      <c r="DNB3920" s="57"/>
      <c r="DNC3920" s="58"/>
      <c r="DND3920" s="57"/>
      <c r="DNE3920" s="57"/>
      <c r="DNF3920" s="57"/>
      <c r="DNG3920" s="57"/>
      <c r="DNH3920" s="57"/>
      <c r="DNI3920" s="56"/>
      <c r="DNJ3920" s="57"/>
      <c r="DNK3920" s="64"/>
      <c r="DNL3920" s="64"/>
      <c r="DNM3920" s="64"/>
      <c r="DNN3920" s="64"/>
      <c r="DNO3920" s="62"/>
      <c r="DNP3920" s="63"/>
      <c r="DNQ3920" s="62"/>
      <c r="DNR3920" s="62"/>
      <c r="DNS3920" s="61"/>
      <c r="DNT3920" s="60"/>
      <c r="DNU3920" s="59"/>
      <c r="DNV3920" s="57"/>
      <c r="DNW3920" s="57"/>
      <c r="DNX3920" s="57"/>
      <c r="DNY3920" s="57"/>
      <c r="DNZ3920" s="57"/>
      <c r="DOA3920" s="57"/>
      <c r="DOB3920" s="57"/>
      <c r="DOC3920" s="57"/>
      <c r="DOD3920" s="58"/>
      <c r="DOE3920" s="57"/>
      <c r="DOF3920" s="57"/>
      <c r="DOG3920" s="57"/>
      <c r="DOH3920" s="57"/>
      <c r="DOI3920" s="57"/>
      <c r="DOJ3920" s="56"/>
      <c r="DOK3920" s="57"/>
      <c r="DOL3920" s="64"/>
      <c r="DOM3920" s="64"/>
      <c r="DON3920" s="64"/>
      <c r="DOO3920" s="64"/>
      <c r="DOP3920" s="62"/>
      <c r="DOQ3920" s="63"/>
      <c r="DOR3920" s="62"/>
      <c r="DOS3920" s="62"/>
      <c r="DOT3920" s="61"/>
      <c r="DOU3920" s="60"/>
      <c r="DOV3920" s="59"/>
      <c r="DOW3920" s="57"/>
      <c r="DOX3920" s="57"/>
      <c r="DOY3920" s="57"/>
      <c r="DOZ3920" s="57"/>
      <c r="DPA3920" s="57"/>
      <c r="DPB3920" s="57"/>
      <c r="DPC3920" s="57"/>
      <c r="DPD3920" s="57"/>
      <c r="DPE3920" s="58"/>
      <c r="DPF3920" s="57"/>
      <c r="DPG3920" s="57"/>
      <c r="DPH3920" s="57"/>
      <c r="DPI3920" s="57"/>
      <c r="DPJ3920" s="57"/>
      <c r="DPK3920" s="56"/>
      <c r="DPL3920" s="57"/>
      <c r="DPM3920" s="64"/>
      <c r="DPN3920" s="64"/>
      <c r="DPO3920" s="64"/>
      <c r="DPP3920" s="64"/>
      <c r="DPQ3920" s="62"/>
      <c r="DPR3920" s="63"/>
      <c r="DPS3920" s="62"/>
      <c r="DPT3920" s="62"/>
      <c r="DPU3920" s="61"/>
      <c r="DPV3920" s="60"/>
      <c r="DPW3920" s="59"/>
      <c r="DPX3920" s="57"/>
      <c r="DPY3920" s="57"/>
      <c r="DPZ3920" s="57"/>
      <c r="DQA3920" s="57"/>
      <c r="DQB3920" s="57"/>
      <c r="DQC3920" s="57"/>
      <c r="DQD3920" s="57"/>
      <c r="DQE3920" s="57"/>
      <c r="DQF3920" s="58"/>
      <c r="DQG3920" s="57"/>
      <c r="DQH3920" s="57"/>
      <c r="DQI3920" s="57"/>
      <c r="DQJ3920" s="57"/>
      <c r="DQK3920" s="57"/>
      <c r="DQL3920" s="56"/>
      <c r="DQM3920" s="57"/>
      <c r="DQN3920" s="64"/>
      <c r="DQO3920" s="64"/>
      <c r="DQP3920" s="64"/>
      <c r="DQQ3920" s="64"/>
      <c r="DQR3920" s="62"/>
      <c r="DQS3920" s="63"/>
      <c r="DQT3920" s="62"/>
      <c r="DQU3920" s="62"/>
      <c r="DQV3920" s="61"/>
      <c r="DQW3920" s="60"/>
      <c r="DQX3920" s="59"/>
      <c r="DQY3920" s="57"/>
      <c r="DQZ3920" s="57"/>
      <c r="DRA3920" s="57"/>
      <c r="DRB3920" s="57"/>
      <c r="DRC3920" s="57"/>
      <c r="DRD3920" s="57"/>
      <c r="DRE3920" s="57"/>
      <c r="DRF3920" s="57"/>
      <c r="DRG3920" s="58"/>
      <c r="DRH3920" s="57"/>
      <c r="DRI3920" s="57"/>
      <c r="DRJ3920" s="57"/>
      <c r="DRK3920" s="57"/>
      <c r="DRL3920" s="57"/>
      <c r="DRM3920" s="56"/>
      <c r="DRN3920" s="57"/>
      <c r="DRO3920" s="64"/>
      <c r="DRP3920" s="64"/>
      <c r="DRQ3920" s="64"/>
      <c r="DRR3920" s="64"/>
      <c r="DRS3920" s="62"/>
      <c r="DRT3920" s="63"/>
      <c r="DRU3920" s="62"/>
      <c r="DRV3920" s="62"/>
      <c r="DRW3920" s="61"/>
      <c r="DRX3920" s="60"/>
      <c r="DRY3920" s="59"/>
      <c r="DRZ3920" s="57"/>
      <c r="DSA3920" s="57"/>
      <c r="DSB3920" s="57"/>
      <c r="DSC3920" s="57"/>
      <c r="DSD3920" s="57"/>
      <c r="DSE3920" s="57"/>
      <c r="DSF3920" s="57"/>
      <c r="DSG3920" s="57"/>
      <c r="DSH3920" s="58"/>
      <c r="DSI3920" s="57"/>
      <c r="DSJ3920" s="57"/>
      <c r="DSK3920" s="57"/>
      <c r="DSL3920" s="57"/>
      <c r="DSM3920" s="57"/>
      <c r="DSN3920" s="56"/>
      <c r="DSO3920" s="57"/>
      <c r="DSP3920" s="64"/>
      <c r="DSQ3920" s="64"/>
      <c r="DSR3920" s="64"/>
      <c r="DSS3920" s="64"/>
      <c r="DST3920" s="62"/>
      <c r="DSU3920" s="63"/>
      <c r="DSV3920" s="62"/>
      <c r="DSW3920" s="62"/>
      <c r="DSX3920" s="61"/>
      <c r="DSY3920" s="60"/>
      <c r="DSZ3920" s="59"/>
      <c r="DTA3920" s="57"/>
      <c r="DTB3920" s="57"/>
      <c r="DTC3920" s="57"/>
      <c r="DTD3920" s="57"/>
      <c r="DTE3920" s="57"/>
      <c r="DTF3920" s="57"/>
      <c r="DTG3920" s="57"/>
      <c r="DTH3920" s="57"/>
      <c r="DTI3920" s="58"/>
      <c r="DTJ3920" s="57"/>
      <c r="DTK3920" s="57"/>
      <c r="DTL3920" s="57"/>
      <c r="DTM3920" s="57"/>
      <c r="DTN3920" s="57"/>
      <c r="DTO3920" s="56"/>
      <c r="DTP3920" s="57"/>
      <c r="DTQ3920" s="64"/>
      <c r="DTR3920" s="64"/>
      <c r="DTS3920" s="64"/>
      <c r="DTT3920" s="64"/>
      <c r="DTU3920" s="62"/>
      <c r="DTV3920" s="63"/>
      <c r="DTW3920" s="62"/>
      <c r="DTX3920" s="62"/>
      <c r="DTY3920" s="61"/>
      <c r="DTZ3920" s="60"/>
      <c r="DUA3920" s="59"/>
      <c r="DUB3920" s="57"/>
      <c r="DUC3920" s="57"/>
      <c r="DUD3920" s="57"/>
      <c r="DUE3920" s="57"/>
      <c r="DUF3920" s="57"/>
      <c r="DUG3920" s="57"/>
      <c r="DUH3920" s="57"/>
      <c r="DUI3920" s="57"/>
      <c r="DUJ3920" s="58"/>
      <c r="DUK3920" s="57"/>
      <c r="DUL3920" s="57"/>
      <c r="DUM3920" s="57"/>
      <c r="DUN3920" s="57"/>
      <c r="DUO3920" s="57"/>
      <c r="DUP3920" s="56"/>
      <c r="DUQ3920" s="57"/>
      <c r="DUR3920" s="64"/>
      <c r="DUS3920" s="64"/>
      <c r="DUT3920" s="64"/>
      <c r="DUU3920" s="64"/>
      <c r="DUV3920" s="62"/>
      <c r="DUW3920" s="63"/>
      <c r="DUX3920" s="62"/>
      <c r="DUY3920" s="62"/>
      <c r="DUZ3920" s="61"/>
      <c r="DVA3920" s="60"/>
      <c r="DVB3920" s="59"/>
      <c r="DVC3920" s="57"/>
      <c r="DVD3920" s="57"/>
      <c r="DVE3920" s="57"/>
      <c r="DVF3920" s="57"/>
      <c r="DVG3920" s="57"/>
      <c r="DVH3920" s="57"/>
      <c r="DVI3920" s="57"/>
      <c r="DVJ3920" s="57"/>
      <c r="DVK3920" s="58"/>
      <c r="DVL3920" s="57"/>
      <c r="DVM3920" s="57"/>
      <c r="DVN3920" s="57"/>
      <c r="DVO3920" s="57"/>
      <c r="DVP3920" s="57"/>
      <c r="DVQ3920" s="56"/>
      <c r="DVR3920" s="57"/>
      <c r="DVS3920" s="64"/>
      <c r="DVT3920" s="64"/>
      <c r="DVU3920" s="64"/>
      <c r="DVV3920" s="64"/>
      <c r="DVW3920" s="62"/>
      <c r="DVX3920" s="63"/>
      <c r="DVY3920" s="62"/>
      <c r="DVZ3920" s="62"/>
      <c r="DWA3920" s="61"/>
      <c r="DWB3920" s="60"/>
      <c r="DWC3920" s="59"/>
      <c r="DWD3920" s="57"/>
      <c r="DWE3920" s="57"/>
      <c r="DWF3920" s="57"/>
      <c r="DWG3920" s="57"/>
      <c r="DWH3920" s="57"/>
      <c r="DWI3920" s="57"/>
      <c r="DWJ3920" s="57"/>
      <c r="DWK3920" s="57"/>
      <c r="DWL3920" s="58"/>
      <c r="DWM3920" s="57"/>
      <c r="DWN3920" s="57"/>
      <c r="DWO3920" s="57"/>
      <c r="DWP3920" s="57"/>
      <c r="DWQ3920" s="57"/>
      <c r="DWR3920" s="56"/>
      <c r="DWS3920" s="57"/>
      <c r="DWT3920" s="64"/>
      <c r="DWU3920" s="64"/>
      <c r="DWV3920" s="64"/>
      <c r="DWW3920" s="64"/>
      <c r="DWX3920" s="62"/>
      <c r="DWY3920" s="63"/>
      <c r="DWZ3920" s="62"/>
      <c r="DXA3920" s="62"/>
      <c r="DXB3920" s="61"/>
      <c r="DXC3920" s="60"/>
      <c r="DXD3920" s="59"/>
      <c r="DXE3920" s="57"/>
      <c r="DXF3920" s="57"/>
      <c r="DXG3920" s="57"/>
      <c r="DXH3920" s="57"/>
      <c r="DXI3920" s="57"/>
      <c r="DXJ3920" s="57"/>
      <c r="DXK3920" s="57"/>
      <c r="DXL3920" s="57"/>
      <c r="DXM3920" s="58"/>
      <c r="DXN3920" s="57"/>
      <c r="DXO3920" s="57"/>
      <c r="DXP3920" s="57"/>
      <c r="DXQ3920" s="57"/>
      <c r="DXR3920" s="57"/>
      <c r="DXS3920" s="56"/>
      <c r="DXT3920" s="57"/>
      <c r="DXU3920" s="64"/>
      <c r="DXV3920" s="64"/>
      <c r="DXW3920" s="64"/>
      <c r="DXX3920" s="64"/>
      <c r="DXY3920" s="62"/>
      <c r="DXZ3920" s="63"/>
      <c r="DYA3920" s="62"/>
      <c r="DYB3920" s="62"/>
      <c r="DYC3920" s="61"/>
      <c r="DYD3920" s="60"/>
      <c r="DYE3920" s="59"/>
      <c r="DYF3920" s="57"/>
      <c r="DYG3920" s="57"/>
      <c r="DYH3920" s="57"/>
      <c r="DYI3920" s="57"/>
      <c r="DYJ3920" s="57"/>
      <c r="DYK3920" s="57"/>
      <c r="DYL3920" s="57"/>
      <c r="DYM3920" s="57"/>
      <c r="DYN3920" s="58"/>
      <c r="DYO3920" s="57"/>
      <c r="DYP3920" s="57"/>
      <c r="DYQ3920" s="57"/>
      <c r="DYR3920" s="57"/>
      <c r="DYS3920" s="57"/>
      <c r="DYT3920" s="56"/>
      <c r="DYU3920" s="57"/>
      <c r="DYV3920" s="64"/>
      <c r="DYW3920" s="64"/>
      <c r="DYX3920" s="64"/>
      <c r="DYY3920" s="64"/>
      <c r="DYZ3920" s="62"/>
      <c r="DZA3920" s="63"/>
      <c r="DZB3920" s="62"/>
      <c r="DZC3920" s="62"/>
      <c r="DZD3920" s="61"/>
      <c r="DZE3920" s="60"/>
      <c r="DZF3920" s="59"/>
      <c r="DZG3920" s="57"/>
      <c r="DZH3920" s="57"/>
      <c r="DZI3920" s="57"/>
      <c r="DZJ3920" s="57"/>
      <c r="DZK3920" s="57"/>
      <c r="DZL3920" s="57"/>
      <c r="DZM3920" s="57"/>
      <c r="DZN3920" s="57"/>
      <c r="DZO3920" s="58"/>
      <c r="DZP3920" s="57"/>
      <c r="DZQ3920" s="57"/>
      <c r="DZR3920" s="57"/>
      <c r="DZS3920" s="57"/>
      <c r="DZT3920" s="57"/>
      <c r="DZU3920" s="56"/>
      <c r="DZV3920" s="57"/>
      <c r="DZW3920" s="64"/>
      <c r="DZX3920" s="64"/>
      <c r="DZY3920" s="64"/>
      <c r="DZZ3920" s="64"/>
      <c r="EAA3920" s="62"/>
      <c r="EAB3920" s="63"/>
      <c r="EAC3920" s="62"/>
      <c r="EAD3920" s="62"/>
      <c r="EAE3920" s="61"/>
      <c r="EAF3920" s="60"/>
      <c r="EAG3920" s="59"/>
      <c r="EAH3920" s="57"/>
      <c r="EAI3920" s="57"/>
      <c r="EAJ3920" s="57"/>
      <c r="EAK3920" s="57"/>
      <c r="EAL3920" s="57"/>
      <c r="EAM3920" s="57"/>
      <c r="EAN3920" s="57"/>
      <c r="EAO3920" s="57"/>
      <c r="EAP3920" s="58"/>
      <c r="EAQ3920" s="57"/>
      <c r="EAR3920" s="57"/>
      <c r="EAS3920" s="57"/>
      <c r="EAT3920" s="57"/>
      <c r="EAU3920" s="57"/>
      <c r="EAV3920" s="56"/>
      <c r="EAW3920" s="57"/>
      <c r="EAX3920" s="64"/>
      <c r="EAY3920" s="64"/>
      <c r="EAZ3920" s="64"/>
      <c r="EBA3920" s="64"/>
      <c r="EBB3920" s="62"/>
      <c r="EBC3920" s="63"/>
      <c r="EBD3920" s="62"/>
      <c r="EBE3920" s="62"/>
      <c r="EBF3920" s="61"/>
      <c r="EBG3920" s="60"/>
      <c r="EBH3920" s="59"/>
      <c r="EBI3920" s="57"/>
      <c r="EBJ3920" s="57"/>
      <c r="EBK3920" s="57"/>
      <c r="EBL3920" s="57"/>
      <c r="EBM3920" s="57"/>
      <c r="EBN3920" s="57"/>
      <c r="EBO3920" s="57"/>
      <c r="EBP3920" s="57"/>
      <c r="EBQ3920" s="58"/>
      <c r="EBR3920" s="57"/>
      <c r="EBS3920" s="57"/>
      <c r="EBT3920" s="57"/>
      <c r="EBU3920" s="57"/>
      <c r="EBV3920" s="57"/>
      <c r="EBW3920" s="56"/>
      <c r="EBX3920" s="57"/>
      <c r="EBY3920" s="64"/>
      <c r="EBZ3920" s="64"/>
      <c r="ECA3920" s="64"/>
      <c r="ECB3920" s="64"/>
      <c r="ECC3920" s="62"/>
      <c r="ECD3920" s="63"/>
      <c r="ECE3920" s="62"/>
      <c r="ECF3920" s="62"/>
      <c r="ECG3920" s="61"/>
      <c r="ECH3920" s="60"/>
      <c r="ECI3920" s="59"/>
      <c r="ECJ3920" s="57"/>
      <c r="ECK3920" s="57"/>
      <c r="ECL3920" s="57"/>
      <c r="ECM3920" s="57"/>
      <c r="ECN3920" s="57"/>
      <c r="ECO3920" s="57"/>
      <c r="ECP3920" s="57"/>
      <c r="ECQ3920" s="57"/>
      <c r="ECR3920" s="58"/>
      <c r="ECS3920" s="57"/>
      <c r="ECT3920" s="57"/>
      <c r="ECU3920" s="57"/>
      <c r="ECV3920" s="57"/>
      <c r="ECW3920" s="57"/>
      <c r="ECX3920" s="56"/>
      <c r="ECY3920" s="57"/>
      <c r="ECZ3920" s="64"/>
      <c r="EDA3920" s="64"/>
      <c r="EDB3920" s="64"/>
      <c r="EDC3920" s="64"/>
      <c r="EDD3920" s="62"/>
      <c r="EDE3920" s="63"/>
      <c r="EDF3920" s="62"/>
      <c r="EDG3920" s="62"/>
      <c r="EDH3920" s="61"/>
      <c r="EDI3920" s="60"/>
      <c r="EDJ3920" s="59"/>
      <c r="EDK3920" s="57"/>
      <c r="EDL3920" s="57"/>
      <c r="EDM3920" s="57"/>
      <c r="EDN3920" s="57"/>
      <c r="EDO3920" s="57"/>
      <c r="EDP3920" s="57"/>
      <c r="EDQ3920" s="57"/>
      <c r="EDR3920" s="57"/>
      <c r="EDS3920" s="58"/>
      <c r="EDT3920" s="57"/>
      <c r="EDU3920" s="57"/>
      <c r="EDV3920" s="57"/>
      <c r="EDW3920" s="57"/>
      <c r="EDX3920" s="57"/>
      <c r="EDY3920" s="56"/>
      <c r="EDZ3920" s="57"/>
      <c r="EEA3920" s="64"/>
      <c r="EEB3920" s="64"/>
      <c r="EEC3920" s="64"/>
      <c r="EED3920" s="64"/>
      <c r="EEE3920" s="62"/>
      <c r="EEF3920" s="63"/>
      <c r="EEG3920" s="62"/>
      <c r="EEH3920" s="62"/>
      <c r="EEI3920" s="61"/>
      <c r="EEJ3920" s="60"/>
      <c r="EEK3920" s="59"/>
      <c r="EEL3920" s="57"/>
      <c r="EEM3920" s="57"/>
      <c r="EEN3920" s="57"/>
      <c r="EEO3920" s="57"/>
      <c r="EEP3920" s="57"/>
      <c r="EEQ3920" s="57"/>
      <c r="EER3920" s="57"/>
      <c r="EES3920" s="57"/>
      <c r="EET3920" s="58"/>
      <c r="EEU3920" s="57"/>
      <c r="EEV3920" s="57"/>
      <c r="EEW3920" s="57"/>
      <c r="EEX3920" s="57"/>
      <c r="EEY3920" s="57"/>
      <c r="EEZ3920" s="56"/>
      <c r="EFA3920" s="57"/>
      <c r="EFB3920" s="64"/>
      <c r="EFC3920" s="64"/>
      <c r="EFD3920" s="64"/>
      <c r="EFE3920" s="64"/>
      <c r="EFF3920" s="62"/>
      <c r="EFG3920" s="63"/>
      <c r="EFH3920" s="62"/>
      <c r="EFI3920" s="62"/>
      <c r="EFJ3920" s="61"/>
      <c r="EFK3920" s="60"/>
      <c r="EFL3920" s="59"/>
      <c r="EFM3920" s="57"/>
      <c r="EFN3920" s="57"/>
      <c r="EFO3920" s="57"/>
      <c r="EFP3920" s="57"/>
      <c r="EFQ3920" s="57"/>
      <c r="EFR3920" s="57"/>
      <c r="EFS3920" s="57"/>
      <c r="EFT3920" s="57"/>
      <c r="EFU3920" s="58"/>
      <c r="EFV3920" s="57"/>
      <c r="EFW3920" s="57"/>
      <c r="EFX3920" s="57"/>
      <c r="EFY3920" s="57"/>
      <c r="EFZ3920" s="57"/>
      <c r="EGA3920" s="56"/>
      <c r="EGB3920" s="57"/>
      <c r="EGC3920" s="64"/>
      <c r="EGD3920" s="64"/>
      <c r="EGE3920" s="64"/>
      <c r="EGF3920" s="64"/>
      <c r="EGG3920" s="62"/>
      <c r="EGH3920" s="63"/>
      <c r="EGI3920" s="62"/>
      <c r="EGJ3920" s="62"/>
      <c r="EGK3920" s="61"/>
      <c r="EGL3920" s="60"/>
      <c r="EGM3920" s="59"/>
      <c r="EGN3920" s="57"/>
      <c r="EGO3920" s="57"/>
      <c r="EGP3920" s="57"/>
      <c r="EGQ3920" s="57"/>
      <c r="EGR3920" s="57"/>
      <c r="EGS3920" s="57"/>
      <c r="EGT3920" s="57"/>
      <c r="EGU3920" s="57"/>
      <c r="EGV3920" s="58"/>
      <c r="EGW3920" s="57"/>
      <c r="EGX3920" s="57"/>
      <c r="EGY3920" s="57"/>
      <c r="EGZ3920" s="57"/>
      <c r="EHA3920" s="57"/>
      <c r="EHB3920" s="56"/>
      <c r="EHC3920" s="57"/>
      <c r="EHD3920" s="64"/>
      <c r="EHE3920" s="64"/>
      <c r="EHF3920" s="64"/>
      <c r="EHG3920" s="64"/>
      <c r="EHH3920" s="62"/>
      <c r="EHI3920" s="63"/>
      <c r="EHJ3920" s="62"/>
      <c r="EHK3920" s="62"/>
      <c r="EHL3920" s="61"/>
      <c r="EHM3920" s="60"/>
      <c r="EHN3920" s="59"/>
      <c r="EHO3920" s="57"/>
      <c r="EHP3920" s="57"/>
      <c r="EHQ3920" s="57"/>
      <c r="EHR3920" s="57"/>
      <c r="EHS3920" s="57"/>
      <c r="EHT3920" s="57"/>
      <c r="EHU3920" s="57"/>
      <c r="EHV3920" s="57"/>
      <c r="EHW3920" s="58"/>
      <c r="EHX3920" s="57"/>
      <c r="EHY3920" s="57"/>
      <c r="EHZ3920" s="57"/>
      <c r="EIA3920" s="57"/>
      <c r="EIB3920" s="57"/>
      <c r="EIC3920" s="56"/>
      <c r="EID3920" s="57"/>
      <c r="EIE3920" s="64"/>
      <c r="EIF3920" s="64"/>
      <c r="EIG3920" s="64"/>
      <c r="EIH3920" s="64"/>
      <c r="EII3920" s="62"/>
      <c r="EIJ3920" s="63"/>
      <c r="EIK3920" s="62"/>
      <c r="EIL3920" s="62"/>
      <c r="EIM3920" s="61"/>
      <c r="EIN3920" s="60"/>
      <c r="EIO3920" s="59"/>
      <c r="EIP3920" s="57"/>
      <c r="EIQ3920" s="57"/>
      <c r="EIR3920" s="57"/>
      <c r="EIS3920" s="57"/>
      <c r="EIT3920" s="57"/>
      <c r="EIU3920" s="57"/>
      <c r="EIV3920" s="57"/>
      <c r="EIW3920" s="57"/>
      <c r="EIX3920" s="58"/>
      <c r="EIY3920" s="57"/>
      <c r="EIZ3920" s="57"/>
      <c r="EJA3920" s="57"/>
      <c r="EJB3920" s="57"/>
      <c r="EJC3920" s="57"/>
      <c r="EJD3920" s="56"/>
      <c r="EJE3920" s="57"/>
      <c r="EJF3920" s="64"/>
      <c r="EJG3920" s="64"/>
      <c r="EJH3920" s="64"/>
      <c r="EJI3920" s="64"/>
      <c r="EJJ3920" s="62"/>
      <c r="EJK3920" s="63"/>
      <c r="EJL3920" s="62"/>
      <c r="EJM3920" s="62"/>
      <c r="EJN3920" s="61"/>
      <c r="EJO3920" s="60"/>
      <c r="EJP3920" s="59"/>
      <c r="EJQ3920" s="57"/>
      <c r="EJR3920" s="57"/>
      <c r="EJS3920" s="57"/>
      <c r="EJT3920" s="57"/>
      <c r="EJU3920" s="57"/>
      <c r="EJV3920" s="57"/>
      <c r="EJW3920" s="57"/>
      <c r="EJX3920" s="57"/>
      <c r="EJY3920" s="58"/>
      <c r="EJZ3920" s="57"/>
      <c r="EKA3920" s="57"/>
      <c r="EKB3920" s="57"/>
      <c r="EKC3920" s="57"/>
      <c r="EKD3920" s="57"/>
      <c r="EKE3920" s="56"/>
      <c r="EKF3920" s="57"/>
      <c r="EKG3920" s="64"/>
      <c r="EKH3920" s="64"/>
      <c r="EKI3920" s="64"/>
      <c r="EKJ3920" s="64"/>
      <c r="EKK3920" s="62"/>
      <c r="EKL3920" s="63"/>
      <c r="EKM3920" s="62"/>
      <c r="EKN3920" s="62"/>
      <c r="EKO3920" s="61"/>
      <c r="EKP3920" s="60"/>
      <c r="EKQ3920" s="59"/>
      <c r="EKR3920" s="57"/>
      <c r="EKS3920" s="57"/>
      <c r="EKT3920" s="57"/>
      <c r="EKU3920" s="57"/>
      <c r="EKV3920" s="57"/>
      <c r="EKW3920" s="57"/>
      <c r="EKX3920" s="57"/>
      <c r="EKY3920" s="57"/>
      <c r="EKZ3920" s="58"/>
      <c r="ELA3920" s="57"/>
      <c r="ELB3920" s="57"/>
      <c r="ELC3920" s="57"/>
      <c r="ELD3920" s="57"/>
      <c r="ELE3920" s="57"/>
      <c r="ELF3920" s="56"/>
      <c r="ELG3920" s="57"/>
      <c r="ELH3920" s="64"/>
      <c r="ELI3920" s="64"/>
      <c r="ELJ3920" s="64"/>
      <c r="ELK3920" s="64"/>
      <c r="ELL3920" s="62"/>
      <c r="ELM3920" s="63"/>
      <c r="ELN3920" s="62"/>
      <c r="ELO3920" s="62"/>
      <c r="ELP3920" s="61"/>
      <c r="ELQ3920" s="60"/>
      <c r="ELR3920" s="59"/>
      <c r="ELS3920" s="57"/>
      <c r="ELT3920" s="57"/>
      <c r="ELU3920" s="57"/>
      <c r="ELV3920" s="57"/>
      <c r="ELW3920" s="57"/>
      <c r="ELX3920" s="57"/>
      <c r="ELY3920" s="57"/>
      <c r="ELZ3920" s="57"/>
      <c r="EMA3920" s="58"/>
      <c r="EMB3920" s="57"/>
      <c r="EMC3920" s="57"/>
      <c r="EMD3920" s="57"/>
      <c r="EME3920" s="57"/>
      <c r="EMF3920" s="57"/>
      <c r="EMG3920" s="56"/>
      <c r="EMH3920" s="57"/>
      <c r="EMI3920" s="64"/>
      <c r="EMJ3920" s="64"/>
      <c r="EMK3920" s="64"/>
      <c r="EML3920" s="64"/>
      <c r="EMM3920" s="62"/>
      <c r="EMN3920" s="63"/>
      <c r="EMO3920" s="62"/>
      <c r="EMP3920" s="62"/>
      <c r="EMQ3920" s="61"/>
      <c r="EMR3920" s="60"/>
      <c r="EMS3920" s="59"/>
      <c r="EMT3920" s="57"/>
      <c r="EMU3920" s="57"/>
      <c r="EMV3920" s="57"/>
      <c r="EMW3920" s="57"/>
      <c r="EMX3920" s="57"/>
      <c r="EMY3920" s="57"/>
      <c r="EMZ3920" s="57"/>
      <c r="ENA3920" s="57"/>
      <c r="ENB3920" s="58"/>
      <c r="ENC3920" s="57"/>
      <c r="END3920" s="57"/>
      <c r="ENE3920" s="57"/>
      <c r="ENF3920" s="57"/>
      <c r="ENG3920" s="57"/>
      <c r="ENH3920" s="56"/>
      <c r="ENI3920" s="57"/>
      <c r="ENJ3920" s="64"/>
      <c r="ENK3920" s="64"/>
      <c r="ENL3920" s="64"/>
      <c r="ENM3920" s="64"/>
      <c r="ENN3920" s="62"/>
      <c r="ENO3920" s="63"/>
      <c r="ENP3920" s="62"/>
      <c r="ENQ3920" s="62"/>
      <c r="ENR3920" s="61"/>
      <c r="ENS3920" s="60"/>
      <c r="ENT3920" s="59"/>
      <c r="ENU3920" s="57"/>
      <c r="ENV3920" s="57"/>
      <c r="ENW3920" s="57"/>
      <c r="ENX3920" s="57"/>
      <c r="ENY3920" s="57"/>
      <c r="ENZ3920" s="57"/>
      <c r="EOA3920" s="57"/>
      <c r="EOB3920" s="57"/>
      <c r="EOC3920" s="58"/>
      <c r="EOD3920" s="57"/>
      <c r="EOE3920" s="57"/>
      <c r="EOF3920" s="57"/>
      <c r="EOG3920" s="57"/>
      <c r="EOH3920" s="57"/>
      <c r="EOI3920" s="56"/>
      <c r="EOJ3920" s="57"/>
      <c r="EOK3920" s="64"/>
      <c r="EOL3920" s="64"/>
      <c r="EOM3920" s="64"/>
      <c r="EON3920" s="64"/>
      <c r="EOO3920" s="62"/>
      <c r="EOP3920" s="63"/>
      <c r="EOQ3920" s="62"/>
      <c r="EOR3920" s="62"/>
      <c r="EOS3920" s="61"/>
      <c r="EOT3920" s="60"/>
      <c r="EOU3920" s="59"/>
      <c r="EOV3920" s="57"/>
      <c r="EOW3920" s="57"/>
      <c r="EOX3920" s="57"/>
      <c r="EOY3920" s="57"/>
      <c r="EOZ3920" s="57"/>
      <c r="EPA3920" s="57"/>
      <c r="EPB3920" s="57"/>
      <c r="EPC3920" s="57"/>
      <c r="EPD3920" s="58"/>
      <c r="EPE3920" s="57"/>
      <c r="EPF3920" s="57"/>
      <c r="EPG3920" s="57"/>
      <c r="EPH3920" s="57"/>
      <c r="EPI3920" s="57"/>
      <c r="EPJ3920" s="56"/>
      <c r="EPK3920" s="57"/>
      <c r="EPL3920" s="64"/>
      <c r="EPM3920" s="64"/>
      <c r="EPN3920" s="64"/>
      <c r="EPO3920" s="64"/>
      <c r="EPP3920" s="62"/>
      <c r="EPQ3920" s="63"/>
      <c r="EPR3920" s="62"/>
      <c r="EPS3920" s="62"/>
      <c r="EPT3920" s="61"/>
      <c r="EPU3920" s="60"/>
      <c r="EPV3920" s="59"/>
      <c r="EPW3920" s="57"/>
      <c r="EPX3920" s="57"/>
      <c r="EPY3920" s="57"/>
      <c r="EPZ3920" s="57"/>
      <c r="EQA3920" s="57"/>
      <c r="EQB3920" s="57"/>
      <c r="EQC3920" s="57"/>
      <c r="EQD3920" s="57"/>
      <c r="EQE3920" s="58"/>
      <c r="EQF3920" s="57"/>
      <c r="EQG3920" s="57"/>
      <c r="EQH3920" s="57"/>
      <c r="EQI3920" s="57"/>
      <c r="EQJ3920" s="57"/>
      <c r="EQK3920" s="56"/>
      <c r="EQL3920" s="57"/>
      <c r="EQM3920" s="64"/>
      <c r="EQN3920" s="64"/>
      <c r="EQO3920" s="64"/>
      <c r="EQP3920" s="64"/>
      <c r="EQQ3920" s="62"/>
      <c r="EQR3920" s="63"/>
      <c r="EQS3920" s="62"/>
      <c r="EQT3920" s="62"/>
      <c r="EQU3920" s="61"/>
      <c r="EQV3920" s="60"/>
      <c r="EQW3920" s="59"/>
      <c r="EQX3920" s="57"/>
      <c r="EQY3920" s="57"/>
      <c r="EQZ3920" s="57"/>
      <c r="ERA3920" s="57"/>
      <c r="ERB3920" s="57"/>
      <c r="ERC3920" s="57"/>
      <c r="ERD3920" s="57"/>
      <c r="ERE3920" s="57"/>
      <c r="ERF3920" s="58"/>
      <c r="ERG3920" s="57"/>
      <c r="ERH3920" s="57"/>
      <c r="ERI3920" s="57"/>
      <c r="ERJ3920" s="57"/>
      <c r="ERK3920" s="57"/>
      <c r="ERL3920" s="56"/>
      <c r="ERM3920" s="57"/>
      <c r="ERN3920" s="64"/>
      <c r="ERO3920" s="64"/>
      <c r="ERP3920" s="64"/>
      <c r="ERQ3920" s="64"/>
      <c r="ERR3920" s="62"/>
      <c r="ERS3920" s="63"/>
      <c r="ERT3920" s="62"/>
      <c r="ERU3920" s="62"/>
      <c r="ERV3920" s="61"/>
      <c r="ERW3920" s="60"/>
      <c r="ERX3920" s="59"/>
      <c r="ERY3920" s="57"/>
      <c r="ERZ3920" s="57"/>
      <c r="ESA3920" s="57"/>
      <c r="ESB3920" s="57"/>
      <c r="ESC3920" s="57"/>
      <c r="ESD3920" s="57"/>
      <c r="ESE3920" s="57"/>
      <c r="ESF3920" s="57"/>
      <c r="ESG3920" s="58"/>
      <c r="ESH3920" s="57"/>
      <c r="ESI3920" s="57"/>
      <c r="ESJ3920" s="57"/>
      <c r="ESK3920" s="57"/>
      <c r="ESL3920" s="57"/>
      <c r="ESM3920" s="56"/>
      <c r="ESN3920" s="57"/>
      <c r="ESO3920" s="64"/>
      <c r="ESP3920" s="64"/>
      <c r="ESQ3920" s="64"/>
      <c r="ESR3920" s="64"/>
      <c r="ESS3920" s="62"/>
      <c r="EST3920" s="63"/>
      <c r="ESU3920" s="62"/>
      <c r="ESV3920" s="62"/>
      <c r="ESW3920" s="61"/>
      <c r="ESX3920" s="60"/>
      <c r="ESY3920" s="59"/>
      <c r="ESZ3920" s="57"/>
      <c r="ETA3920" s="57"/>
      <c r="ETB3920" s="57"/>
      <c r="ETC3920" s="57"/>
      <c r="ETD3920" s="57"/>
      <c r="ETE3920" s="57"/>
      <c r="ETF3920" s="57"/>
      <c r="ETG3920" s="57"/>
      <c r="ETH3920" s="58"/>
      <c r="ETI3920" s="57"/>
      <c r="ETJ3920" s="57"/>
      <c r="ETK3920" s="57"/>
      <c r="ETL3920" s="57"/>
      <c r="ETM3920" s="57"/>
      <c r="ETN3920" s="56"/>
      <c r="ETO3920" s="57"/>
      <c r="ETP3920" s="64"/>
      <c r="ETQ3920" s="64"/>
      <c r="ETR3920" s="64"/>
      <c r="ETS3920" s="64"/>
      <c r="ETT3920" s="62"/>
      <c r="ETU3920" s="63"/>
      <c r="ETV3920" s="62"/>
      <c r="ETW3920" s="62"/>
      <c r="ETX3920" s="61"/>
      <c r="ETY3920" s="60"/>
      <c r="ETZ3920" s="59"/>
      <c r="EUA3920" s="57"/>
      <c r="EUB3920" s="57"/>
      <c r="EUC3920" s="57"/>
      <c r="EUD3920" s="57"/>
      <c r="EUE3920" s="57"/>
      <c r="EUF3920" s="57"/>
      <c r="EUG3920" s="57"/>
      <c r="EUH3920" s="57"/>
      <c r="EUI3920" s="58"/>
      <c r="EUJ3920" s="57"/>
      <c r="EUK3920" s="57"/>
      <c r="EUL3920" s="57"/>
      <c r="EUM3920" s="57"/>
      <c r="EUN3920" s="57"/>
      <c r="EUO3920" s="56"/>
      <c r="EUP3920" s="57"/>
      <c r="EUQ3920" s="64"/>
      <c r="EUR3920" s="64"/>
      <c r="EUS3920" s="64"/>
      <c r="EUT3920" s="64"/>
      <c r="EUU3920" s="62"/>
      <c r="EUV3920" s="63"/>
      <c r="EUW3920" s="62"/>
      <c r="EUX3920" s="62"/>
      <c r="EUY3920" s="61"/>
      <c r="EUZ3920" s="60"/>
      <c r="EVA3920" s="59"/>
      <c r="EVB3920" s="57"/>
      <c r="EVC3920" s="57"/>
      <c r="EVD3920" s="57"/>
      <c r="EVE3920" s="57"/>
      <c r="EVF3920" s="57"/>
      <c r="EVG3920" s="57"/>
      <c r="EVH3920" s="57"/>
      <c r="EVI3920" s="57"/>
      <c r="EVJ3920" s="58"/>
      <c r="EVK3920" s="57"/>
      <c r="EVL3920" s="57"/>
      <c r="EVM3920" s="57"/>
      <c r="EVN3920" s="57"/>
      <c r="EVO3920" s="57"/>
      <c r="EVP3920" s="56"/>
      <c r="EVQ3920" s="57"/>
      <c r="EVR3920" s="64"/>
      <c r="EVS3920" s="64"/>
      <c r="EVT3920" s="64"/>
      <c r="EVU3920" s="64"/>
      <c r="EVV3920" s="62"/>
      <c r="EVW3920" s="63"/>
      <c r="EVX3920" s="62"/>
      <c r="EVY3920" s="62"/>
      <c r="EVZ3920" s="61"/>
      <c r="EWA3920" s="60"/>
      <c r="EWB3920" s="59"/>
      <c r="EWC3920" s="57"/>
      <c r="EWD3920" s="57"/>
      <c r="EWE3920" s="57"/>
      <c r="EWF3920" s="57"/>
      <c r="EWG3920" s="57"/>
      <c r="EWH3920" s="57"/>
      <c r="EWI3920" s="57"/>
      <c r="EWJ3920" s="57"/>
      <c r="EWK3920" s="58"/>
      <c r="EWL3920" s="57"/>
      <c r="EWM3920" s="57"/>
      <c r="EWN3920" s="57"/>
      <c r="EWO3920" s="57"/>
      <c r="EWP3920" s="57"/>
      <c r="EWQ3920" s="56"/>
      <c r="EWR3920" s="57"/>
      <c r="EWS3920" s="64"/>
      <c r="EWT3920" s="64"/>
      <c r="EWU3920" s="64"/>
      <c r="EWV3920" s="64"/>
      <c r="EWW3920" s="62"/>
      <c r="EWX3920" s="63"/>
      <c r="EWY3920" s="62"/>
      <c r="EWZ3920" s="62"/>
      <c r="EXA3920" s="61"/>
      <c r="EXB3920" s="60"/>
      <c r="EXC3920" s="59"/>
      <c r="EXD3920" s="57"/>
      <c r="EXE3920" s="57"/>
      <c r="EXF3920" s="57"/>
      <c r="EXG3920" s="57"/>
      <c r="EXH3920" s="57"/>
      <c r="EXI3920" s="57"/>
      <c r="EXJ3920" s="57"/>
      <c r="EXK3920" s="57"/>
      <c r="EXL3920" s="58"/>
      <c r="EXM3920" s="57"/>
      <c r="EXN3920" s="57"/>
      <c r="EXO3920" s="57"/>
      <c r="EXP3920" s="57"/>
      <c r="EXQ3920" s="57"/>
      <c r="EXR3920" s="56"/>
      <c r="EXS3920" s="57"/>
      <c r="EXT3920" s="64"/>
      <c r="EXU3920" s="64"/>
      <c r="EXV3920" s="64"/>
      <c r="EXW3920" s="64"/>
      <c r="EXX3920" s="62"/>
      <c r="EXY3920" s="63"/>
      <c r="EXZ3920" s="62"/>
      <c r="EYA3920" s="62"/>
      <c r="EYB3920" s="61"/>
      <c r="EYC3920" s="60"/>
      <c r="EYD3920" s="59"/>
      <c r="EYE3920" s="57"/>
      <c r="EYF3920" s="57"/>
      <c r="EYG3920" s="57"/>
      <c r="EYH3920" s="57"/>
      <c r="EYI3920" s="57"/>
      <c r="EYJ3920" s="57"/>
      <c r="EYK3920" s="57"/>
      <c r="EYL3920" s="57"/>
      <c r="EYM3920" s="58"/>
      <c r="EYN3920" s="57"/>
      <c r="EYO3920" s="57"/>
      <c r="EYP3920" s="57"/>
      <c r="EYQ3920" s="57"/>
      <c r="EYR3920" s="57"/>
      <c r="EYS3920" s="56"/>
      <c r="EYT3920" s="57"/>
      <c r="EYU3920" s="64"/>
      <c r="EYV3920" s="64"/>
      <c r="EYW3920" s="64"/>
      <c r="EYX3920" s="64"/>
      <c r="EYY3920" s="62"/>
      <c r="EYZ3920" s="63"/>
      <c r="EZA3920" s="62"/>
      <c r="EZB3920" s="62"/>
      <c r="EZC3920" s="61"/>
      <c r="EZD3920" s="60"/>
      <c r="EZE3920" s="59"/>
      <c r="EZF3920" s="57"/>
      <c r="EZG3920" s="57"/>
      <c r="EZH3920" s="57"/>
      <c r="EZI3920" s="57"/>
      <c r="EZJ3920" s="57"/>
      <c r="EZK3920" s="57"/>
      <c r="EZL3920" s="57"/>
      <c r="EZM3920" s="57"/>
      <c r="EZN3920" s="58"/>
      <c r="EZO3920" s="57"/>
      <c r="EZP3920" s="57"/>
      <c r="EZQ3920" s="57"/>
      <c r="EZR3920" s="57"/>
      <c r="EZS3920" s="57"/>
      <c r="EZT3920" s="56"/>
      <c r="EZU3920" s="57"/>
      <c r="EZV3920" s="64"/>
      <c r="EZW3920" s="64"/>
      <c r="EZX3920" s="64"/>
      <c r="EZY3920" s="64"/>
      <c r="EZZ3920" s="62"/>
      <c r="FAA3920" s="63"/>
      <c r="FAB3920" s="62"/>
      <c r="FAC3920" s="62"/>
      <c r="FAD3920" s="61"/>
      <c r="FAE3920" s="60"/>
      <c r="FAF3920" s="59"/>
      <c r="FAG3920" s="57"/>
      <c r="FAH3920" s="57"/>
      <c r="FAI3920" s="57"/>
      <c r="FAJ3920" s="57"/>
      <c r="FAK3920" s="57"/>
      <c r="FAL3920" s="57"/>
      <c r="FAM3920" s="57"/>
      <c r="FAN3920" s="57"/>
      <c r="FAO3920" s="58"/>
      <c r="FAP3920" s="57"/>
      <c r="FAQ3920" s="57"/>
      <c r="FAR3920" s="57"/>
      <c r="FAS3920" s="57"/>
      <c r="FAT3920" s="57"/>
      <c r="FAU3920" s="56"/>
      <c r="FAV3920" s="57"/>
      <c r="FAW3920" s="64"/>
      <c r="FAX3920" s="64"/>
      <c r="FAY3920" s="64"/>
      <c r="FAZ3920" s="64"/>
      <c r="FBA3920" s="62"/>
      <c r="FBB3920" s="63"/>
      <c r="FBC3920" s="62"/>
      <c r="FBD3920" s="62"/>
      <c r="FBE3920" s="61"/>
      <c r="FBF3920" s="60"/>
      <c r="FBG3920" s="59"/>
      <c r="FBH3920" s="57"/>
      <c r="FBI3920" s="57"/>
      <c r="FBJ3920" s="57"/>
      <c r="FBK3920" s="57"/>
      <c r="FBL3920" s="57"/>
      <c r="FBM3920" s="57"/>
      <c r="FBN3920" s="57"/>
      <c r="FBO3920" s="57"/>
      <c r="FBP3920" s="58"/>
      <c r="FBQ3920" s="57"/>
      <c r="FBR3920" s="57"/>
      <c r="FBS3920" s="57"/>
      <c r="FBT3920" s="57"/>
      <c r="FBU3920" s="57"/>
      <c r="FBV3920" s="56"/>
      <c r="FBW3920" s="57"/>
      <c r="FBX3920" s="64"/>
      <c r="FBY3920" s="64"/>
      <c r="FBZ3920" s="64"/>
      <c r="FCA3920" s="64"/>
      <c r="FCB3920" s="62"/>
      <c r="FCC3920" s="63"/>
      <c r="FCD3920" s="62"/>
      <c r="FCE3920" s="62"/>
      <c r="FCF3920" s="61"/>
      <c r="FCG3920" s="60"/>
      <c r="FCH3920" s="59"/>
      <c r="FCI3920" s="57"/>
      <c r="FCJ3920" s="57"/>
      <c r="FCK3920" s="57"/>
      <c r="FCL3920" s="57"/>
      <c r="FCM3920" s="57"/>
      <c r="FCN3920" s="57"/>
      <c r="FCO3920" s="57"/>
      <c r="FCP3920" s="57"/>
      <c r="FCQ3920" s="58"/>
      <c r="FCR3920" s="57"/>
      <c r="FCS3920" s="57"/>
      <c r="FCT3920" s="57"/>
      <c r="FCU3920" s="57"/>
      <c r="FCV3920" s="57"/>
      <c r="FCW3920" s="56"/>
      <c r="FCX3920" s="57"/>
      <c r="FCY3920" s="64"/>
      <c r="FCZ3920" s="64"/>
      <c r="FDA3920" s="64"/>
      <c r="FDB3920" s="64"/>
      <c r="FDC3920" s="62"/>
      <c r="FDD3920" s="63"/>
      <c r="FDE3920" s="62"/>
      <c r="FDF3920" s="62"/>
      <c r="FDG3920" s="61"/>
      <c r="FDH3920" s="60"/>
      <c r="FDI3920" s="59"/>
      <c r="FDJ3920" s="57"/>
      <c r="FDK3920" s="57"/>
      <c r="FDL3920" s="57"/>
      <c r="FDM3920" s="57"/>
      <c r="FDN3920" s="57"/>
      <c r="FDO3920" s="57"/>
      <c r="FDP3920" s="57"/>
      <c r="FDQ3920" s="57"/>
      <c r="FDR3920" s="58"/>
      <c r="FDS3920" s="57"/>
      <c r="FDT3920" s="57"/>
      <c r="FDU3920" s="57"/>
      <c r="FDV3920" s="57"/>
      <c r="FDW3920" s="57"/>
      <c r="FDX3920" s="56"/>
      <c r="FDY3920" s="57"/>
      <c r="FDZ3920" s="64"/>
      <c r="FEA3920" s="64"/>
      <c r="FEB3920" s="64"/>
      <c r="FEC3920" s="64"/>
      <c r="FED3920" s="62"/>
      <c r="FEE3920" s="63"/>
      <c r="FEF3920" s="62"/>
      <c r="FEG3920" s="62"/>
      <c r="FEH3920" s="61"/>
      <c r="FEI3920" s="60"/>
      <c r="FEJ3920" s="59"/>
      <c r="FEK3920" s="57"/>
      <c r="FEL3920" s="57"/>
      <c r="FEM3920" s="57"/>
      <c r="FEN3920" s="57"/>
      <c r="FEO3920" s="57"/>
      <c r="FEP3920" s="57"/>
      <c r="FEQ3920" s="57"/>
      <c r="FER3920" s="57"/>
      <c r="FES3920" s="58"/>
      <c r="FET3920" s="57"/>
      <c r="FEU3920" s="57"/>
      <c r="FEV3920" s="57"/>
      <c r="FEW3920" s="57"/>
      <c r="FEX3920" s="57"/>
      <c r="FEY3920" s="56"/>
      <c r="FEZ3920" s="57"/>
      <c r="FFA3920" s="64"/>
      <c r="FFB3920" s="64"/>
      <c r="FFC3920" s="64"/>
      <c r="FFD3920" s="64"/>
      <c r="FFE3920" s="62"/>
      <c r="FFF3920" s="63"/>
      <c r="FFG3920" s="62"/>
      <c r="FFH3920" s="62"/>
      <c r="FFI3920" s="61"/>
      <c r="FFJ3920" s="60"/>
      <c r="FFK3920" s="59"/>
      <c r="FFL3920" s="57"/>
      <c r="FFM3920" s="57"/>
      <c r="FFN3920" s="57"/>
      <c r="FFO3920" s="57"/>
      <c r="FFP3920" s="57"/>
      <c r="FFQ3920" s="57"/>
      <c r="FFR3920" s="57"/>
      <c r="FFS3920" s="57"/>
      <c r="FFT3920" s="58"/>
      <c r="FFU3920" s="57"/>
      <c r="FFV3920" s="57"/>
      <c r="FFW3920" s="57"/>
      <c r="FFX3920" s="57"/>
      <c r="FFY3920" s="57"/>
      <c r="FFZ3920" s="56"/>
      <c r="FGA3920" s="57"/>
      <c r="FGB3920" s="64"/>
      <c r="FGC3920" s="64"/>
      <c r="FGD3920" s="64"/>
      <c r="FGE3920" s="64"/>
      <c r="FGF3920" s="62"/>
      <c r="FGG3920" s="63"/>
      <c r="FGH3920" s="62"/>
      <c r="FGI3920" s="62"/>
      <c r="FGJ3920" s="61"/>
      <c r="FGK3920" s="60"/>
      <c r="FGL3920" s="59"/>
      <c r="FGM3920" s="57"/>
      <c r="FGN3920" s="57"/>
      <c r="FGO3920" s="57"/>
      <c r="FGP3920" s="57"/>
      <c r="FGQ3920" s="57"/>
      <c r="FGR3920" s="57"/>
      <c r="FGS3920" s="57"/>
      <c r="FGT3920" s="57"/>
      <c r="FGU3920" s="58"/>
      <c r="FGV3920" s="57"/>
      <c r="FGW3920" s="57"/>
      <c r="FGX3920" s="57"/>
      <c r="FGY3920" s="57"/>
      <c r="FGZ3920" s="57"/>
      <c r="FHA3920" s="56"/>
      <c r="FHB3920" s="57"/>
      <c r="FHC3920" s="64"/>
      <c r="FHD3920" s="64"/>
      <c r="FHE3920" s="64"/>
      <c r="FHF3920" s="64"/>
      <c r="FHG3920" s="62"/>
      <c r="FHH3920" s="63"/>
      <c r="FHI3920" s="62"/>
      <c r="FHJ3920" s="62"/>
      <c r="FHK3920" s="61"/>
      <c r="FHL3920" s="60"/>
      <c r="FHM3920" s="59"/>
      <c r="FHN3920" s="57"/>
      <c r="FHO3920" s="57"/>
      <c r="FHP3920" s="57"/>
      <c r="FHQ3920" s="57"/>
      <c r="FHR3920" s="57"/>
      <c r="FHS3920" s="57"/>
      <c r="FHT3920" s="57"/>
      <c r="FHU3920" s="57"/>
      <c r="FHV3920" s="58"/>
      <c r="FHW3920" s="57"/>
      <c r="FHX3920" s="57"/>
      <c r="FHY3920" s="57"/>
      <c r="FHZ3920" s="57"/>
      <c r="FIA3920" s="57"/>
      <c r="FIB3920" s="56"/>
      <c r="FIC3920" s="57"/>
      <c r="FID3920" s="64"/>
      <c r="FIE3920" s="64"/>
      <c r="FIF3920" s="64"/>
      <c r="FIG3920" s="64"/>
      <c r="FIH3920" s="62"/>
      <c r="FII3920" s="63"/>
      <c r="FIJ3920" s="62"/>
      <c r="FIK3920" s="62"/>
      <c r="FIL3920" s="61"/>
      <c r="FIM3920" s="60"/>
      <c r="FIN3920" s="59"/>
      <c r="FIO3920" s="57"/>
      <c r="FIP3920" s="57"/>
      <c r="FIQ3920" s="57"/>
      <c r="FIR3920" s="57"/>
      <c r="FIS3920" s="57"/>
      <c r="FIT3920" s="57"/>
      <c r="FIU3920" s="57"/>
      <c r="FIV3920" s="57"/>
      <c r="FIW3920" s="58"/>
      <c r="FIX3920" s="57"/>
      <c r="FIY3920" s="57"/>
      <c r="FIZ3920" s="57"/>
      <c r="FJA3920" s="57"/>
      <c r="FJB3920" s="57"/>
      <c r="FJC3920" s="56"/>
      <c r="FJD3920" s="57"/>
      <c r="FJE3920" s="64"/>
      <c r="FJF3920" s="64"/>
      <c r="FJG3920" s="64"/>
      <c r="FJH3920" s="64"/>
      <c r="FJI3920" s="62"/>
      <c r="FJJ3920" s="63"/>
      <c r="FJK3920" s="62"/>
      <c r="FJL3920" s="62"/>
      <c r="FJM3920" s="61"/>
      <c r="FJN3920" s="60"/>
      <c r="FJO3920" s="59"/>
      <c r="FJP3920" s="57"/>
      <c r="FJQ3920" s="57"/>
      <c r="FJR3920" s="57"/>
      <c r="FJS3920" s="57"/>
      <c r="FJT3920" s="57"/>
      <c r="FJU3920" s="57"/>
      <c r="FJV3920" s="57"/>
      <c r="FJW3920" s="57"/>
      <c r="FJX3920" s="58"/>
      <c r="FJY3920" s="57"/>
      <c r="FJZ3920" s="57"/>
      <c r="FKA3920" s="57"/>
      <c r="FKB3920" s="57"/>
      <c r="FKC3920" s="57"/>
      <c r="FKD3920" s="56"/>
      <c r="FKE3920" s="57"/>
      <c r="FKF3920" s="64"/>
      <c r="FKG3920" s="64"/>
      <c r="FKH3920" s="64"/>
      <c r="FKI3920" s="64"/>
      <c r="FKJ3920" s="62"/>
      <c r="FKK3920" s="63"/>
      <c r="FKL3920" s="62"/>
      <c r="FKM3920" s="62"/>
      <c r="FKN3920" s="61"/>
      <c r="FKO3920" s="60"/>
      <c r="FKP3920" s="59"/>
      <c r="FKQ3920" s="57"/>
      <c r="FKR3920" s="57"/>
      <c r="FKS3920" s="57"/>
      <c r="FKT3920" s="57"/>
      <c r="FKU3920" s="57"/>
      <c r="FKV3920" s="57"/>
      <c r="FKW3920" s="57"/>
      <c r="FKX3920" s="57"/>
      <c r="FKY3920" s="58"/>
      <c r="FKZ3920" s="57"/>
      <c r="FLA3920" s="57"/>
      <c r="FLB3920" s="57"/>
      <c r="FLC3920" s="57"/>
      <c r="FLD3920" s="57"/>
      <c r="FLE3920" s="56"/>
      <c r="FLF3920" s="57"/>
      <c r="FLG3920" s="64"/>
      <c r="FLH3920" s="64"/>
      <c r="FLI3920" s="64"/>
      <c r="FLJ3920" s="64"/>
      <c r="FLK3920" s="62"/>
      <c r="FLL3920" s="63"/>
      <c r="FLM3920" s="62"/>
      <c r="FLN3920" s="62"/>
      <c r="FLO3920" s="61"/>
      <c r="FLP3920" s="60"/>
      <c r="FLQ3920" s="59"/>
      <c r="FLR3920" s="57"/>
      <c r="FLS3920" s="57"/>
      <c r="FLT3920" s="57"/>
      <c r="FLU3920" s="57"/>
      <c r="FLV3920" s="57"/>
      <c r="FLW3920" s="57"/>
      <c r="FLX3920" s="57"/>
      <c r="FLY3920" s="57"/>
      <c r="FLZ3920" s="58"/>
      <c r="FMA3920" s="57"/>
      <c r="FMB3920" s="57"/>
      <c r="FMC3920" s="57"/>
      <c r="FMD3920" s="57"/>
      <c r="FME3920" s="57"/>
      <c r="FMF3920" s="56"/>
      <c r="FMG3920" s="57"/>
      <c r="FMH3920" s="64"/>
      <c r="FMI3920" s="64"/>
      <c r="FMJ3920" s="64"/>
      <c r="FMK3920" s="64"/>
      <c r="FML3920" s="62"/>
      <c r="FMM3920" s="63"/>
      <c r="FMN3920" s="62"/>
      <c r="FMO3920" s="62"/>
      <c r="FMP3920" s="61"/>
      <c r="FMQ3920" s="60"/>
      <c r="FMR3920" s="59"/>
      <c r="FMS3920" s="57"/>
      <c r="FMT3920" s="57"/>
      <c r="FMU3920" s="57"/>
      <c r="FMV3920" s="57"/>
      <c r="FMW3920" s="57"/>
      <c r="FMX3920" s="57"/>
      <c r="FMY3920" s="57"/>
      <c r="FMZ3920" s="57"/>
      <c r="FNA3920" s="58"/>
      <c r="FNB3920" s="57"/>
      <c r="FNC3920" s="57"/>
      <c r="FND3920" s="57"/>
      <c r="FNE3920" s="57"/>
      <c r="FNF3920" s="57"/>
      <c r="FNG3920" s="56"/>
      <c r="FNH3920" s="57"/>
      <c r="FNI3920" s="64"/>
      <c r="FNJ3920" s="64"/>
      <c r="FNK3920" s="64"/>
      <c r="FNL3920" s="64"/>
      <c r="FNM3920" s="62"/>
      <c r="FNN3920" s="63"/>
      <c r="FNO3920" s="62"/>
      <c r="FNP3920" s="62"/>
      <c r="FNQ3920" s="61"/>
      <c r="FNR3920" s="60"/>
      <c r="FNS3920" s="59"/>
      <c r="FNT3920" s="57"/>
      <c r="FNU3920" s="57"/>
      <c r="FNV3920" s="57"/>
      <c r="FNW3920" s="57"/>
      <c r="FNX3920" s="57"/>
      <c r="FNY3920" s="57"/>
      <c r="FNZ3920" s="57"/>
      <c r="FOA3920" s="57"/>
      <c r="FOB3920" s="58"/>
      <c r="FOC3920" s="57"/>
      <c r="FOD3920" s="57"/>
      <c r="FOE3920" s="57"/>
      <c r="FOF3920" s="57"/>
      <c r="FOG3920" s="57"/>
      <c r="FOH3920" s="56"/>
      <c r="FOI3920" s="57"/>
      <c r="FOJ3920" s="64"/>
      <c r="FOK3920" s="64"/>
      <c r="FOL3920" s="64"/>
      <c r="FOM3920" s="64"/>
      <c r="FON3920" s="62"/>
      <c r="FOO3920" s="63"/>
      <c r="FOP3920" s="62"/>
      <c r="FOQ3920" s="62"/>
      <c r="FOR3920" s="61"/>
      <c r="FOS3920" s="60"/>
      <c r="FOT3920" s="59"/>
      <c r="FOU3920" s="57"/>
      <c r="FOV3920" s="57"/>
      <c r="FOW3920" s="57"/>
      <c r="FOX3920" s="57"/>
      <c r="FOY3920" s="57"/>
      <c r="FOZ3920" s="57"/>
      <c r="FPA3920" s="57"/>
      <c r="FPB3920" s="57"/>
      <c r="FPC3920" s="58"/>
      <c r="FPD3920" s="57"/>
      <c r="FPE3920" s="57"/>
      <c r="FPF3920" s="57"/>
      <c r="FPG3920" s="57"/>
      <c r="FPH3920" s="57"/>
      <c r="FPI3920" s="56"/>
      <c r="FPJ3920" s="57"/>
      <c r="FPK3920" s="64"/>
      <c r="FPL3920" s="64"/>
      <c r="FPM3920" s="64"/>
      <c r="FPN3920" s="64"/>
      <c r="FPO3920" s="62"/>
      <c r="FPP3920" s="63"/>
      <c r="FPQ3920" s="62"/>
      <c r="FPR3920" s="62"/>
      <c r="FPS3920" s="61"/>
      <c r="FPT3920" s="60"/>
      <c r="FPU3920" s="59"/>
      <c r="FPV3920" s="57"/>
      <c r="FPW3920" s="57"/>
      <c r="FPX3920" s="57"/>
      <c r="FPY3920" s="57"/>
      <c r="FPZ3920" s="57"/>
      <c r="FQA3920" s="57"/>
      <c r="FQB3920" s="57"/>
      <c r="FQC3920" s="57"/>
      <c r="FQD3920" s="58"/>
      <c r="FQE3920" s="57"/>
      <c r="FQF3920" s="57"/>
      <c r="FQG3920" s="57"/>
      <c r="FQH3920" s="57"/>
      <c r="FQI3920" s="57"/>
      <c r="FQJ3920" s="56"/>
      <c r="FQK3920" s="57"/>
      <c r="FQL3920" s="64"/>
      <c r="FQM3920" s="64"/>
      <c r="FQN3920" s="64"/>
      <c r="FQO3920" s="64"/>
      <c r="FQP3920" s="62"/>
      <c r="FQQ3920" s="63"/>
      <c r="FQR3920" s="62"/>
      <c r="FQS3920" s="62"/>
      <c r="FQT3920" s="61"/>
      <c r="FQU3920" s="60"/>
      <c r="FQV3920" s="59"/>
      <c r="FQW3920" s="57"/>
      <c r="FQX3920" s="57"/>
      <c r="FQY3920" s="57"/>
      <c r="FQZ3920" s="57"/>
      <c r="FRA3920" s="57"/>
      <c r="FRB3920" s="57"/>
      <c r="FRC3920" s="57"/>
      <c r="FRD3920" s="57"/>
      <c r="FRE3920" s="58"/>
      <c r="FRF3920" s="57"/>
      <c r="FRG3920" s="57"/>
      <c r="FRH3920" s="57"/>
      <c r="FRI3920" s="57"/>
      <c r="FRJ3920" s="57"/>
      <c r="FRK3920" s="56"/>
      <c r="FRL3920" s="57"/>
      <c r="FRM3920" s="64"/>
      <c r="FRN3920" s="64"/>
      <c r="FRO3920" s="64"/>
      <c r="FRP3920" s="64"/>
      <c r="FRQ3920" s="62"/>
      <c r="FRR3920" s="63"/>
      <c r="FRS3920" s="62"/>
      <c r="FRT3920" s="62"/>
      <c r="FRU3920" s="61"/>
      <c r="FRV3920" s="60"/>
      <c r="FRW3920" s="59"/>
      <c r="FRX3920" s="57"/>
      <c r="FRY3920" s="57"/>
      <c r="FRZ3920" s="57"/>
      <c r="FSA3920" s="57"/>
      <c r="FSB3920" s="57"/>
      <c r="FSC3920" s="57"/>
      <c r="FSD3920" s="57"/>
      <c r="FSE3920" s="57"/>
      <c r="FSF3920" s="58"/>
      <c r="FSG3920" s="57"/>
      <c r="FSH3920" s="57"/>
      <c r="FSI3920" s="57"/>
      <c r="FSJ3920" s="57"/>
      <c r="FSK3920" s="57"/>
      <c r="FSL3920" s="56"/>
      <c r="FSM3920" s="57"/>
      <c r="FSN3920" s="64"/>
      <c r="FSO3920" s="64"/>
      <c r="FSP3920" s="64"/>
      <c r="FSQ3920" s="64"/>
      <c r="FSR3920" s="62"/>
      <c r="FSS3920" s="63"/>
      <c r="FST3920" s="62"/>
      <c r="FSU3920" s="62"/>
      <c r="FSV3920" s="61"/>
      <c r="FSW3920" s="60"/>
      <c r="FSX3920" s="59"/>
      <c r="FSY3920" s="57"/>
      <c r="FSZ3920" s="57"/>
      <c r="FTA3920" s="57"/>
      <c r="FTB3920" s="57"/>
      <c r="FTC3920" s="57"/>
      <c r="FTD3920" s="57"/>
      <c r="FTE3920" s="57"/>
      <c r="FTF3920" s="57"/>
      <c r="FTG3920" s="58"/>
      <c r="FTH3920" s="57"/>
      <c r="FTI3920" s="57"/>
      <c r="FTJ3920" s="57"/>
      <c r="FTK3920" s="57"/>
      <c r="FTL3920" s="57"/>
      <c r="FTM3920" s="56"/>
      <c r="FTN3920" s="57"/>
      <c r="FTO3920" s="64"/>
      <c r="FTP3920" s="64"/>
      <c r="FTQ3920" s="64"/>
      <c r="FTR3920" s="64"/>
      <c r="FTS3920" s="62"/>
      <c r="FTT3920" s="63"/>
      <c r="FTU3920" s="62"/>
      <c r="FTV3920" s="62"/>
      <c r="FTW3920" s="61"/>
      <c r="FTX3920" s="60"/>
      <c r="FTY3920" s="59"/>
      <c r="FTZ3920" s="57"/>
      <c r="FUA3920" s="57"/>
      <c r="FUB3920" s="57"/>
      <c r="FUC3920" s="57"/>
      <c r="FUD3920" s="57"/>
      <c r="FUE3920" s="57"/>
      <c r="FUF3920" s="57"/>
      <c r="FUG3920" s="57"/>
      <c r="FUH3920" s="58"/>
      <c r="FUI3920" s="57"/>
      <c r="FUJ3920" s="57"/>
      <c r="FUK3920" s="57"/>
      <c r="FUL3920" s="57"/>
      <c r="FUM3920" s="57"/>
      <c r="FUN3920" s="56"/>
      <c r="FUO3920" s="57"/>
      <c r="FUP3920" s="64"/>
      <c r="FUQ3920" s="64"/>
      <c r="FUR3920" s="64"/>
      <c r="FUS3920" s="64"/>
      <c r="FUT3920" s="62"/>
      <c r="FUU3920" s="63"/>
      <c r="FUV3920" s="62"/>
      <c r="FUW3920" s="62"/>
      <c r="FUX3920" s="61"/>
      <c r="FUY3920" s="60"/>
      <c r="FUZ3920" s="59"/>
      <c r="FVA3920" s="57"/>
      <c r="FVB3920" s="57"/>
      <c r="FVC3920" s="57"/>
      <c r="FVD3920" s="57"/>
      <c r="FVE3920" s="57"/>
      <c r="FVF3920" s="57"/>
      <c r="FVG3920" s="57"/>
      <c r="FVH3920" s="57"/>
      <c r="FVI3920" s="58"/>
      <c r="FVJ3920" s="57"/>
      <c r="FVK3920" s="57"/>
      <c r="FVL3920" s="57"/>
      <c r="FVM3920" s="57"/>
      <c r="FVN3920" s="57"/>
      <c r="FVO3920" s="56"/>
      <c r="FVP3920" s="57"/>
      <c r="FVQ3920" s="64"/>
      <c r="FVR3920" s="64"/>
      <c r="FVS3920" s="64"/>
      <c r="FVT3920" s="64"/>
      <c r="FVU3920" s="62"/>
      <c r="FVV3920" s="63"/>
      <c r="FVW3920" s="62"/>
      <c r="FVX3920" s="62"/>
      <c r="FVY3920" s="61"/>
      <c r="FVZ3920" s="60"/>
      <c r="FWA3920" s="59"/>
      <c r="FWB3920" s="57"/>
      <c r="FWC3920" s="57"/>
      <c r="FWD3920" s="57"/>
      <c r="FWE3920" s="57"/>
      <c r="FWF3920" s="57"/>
      <c r="FWG3920" s="57"/>
      <c r="FWH3920" s="57"/>
      <c r="FWI3920" s="57"/>
      <c r="FWJ3920" s="58"/>
      <c r="FWK3920" s="57"/>
      <c r="FWL3920" s="57"/>
      <c r="FWM3920" s="57"/>
      <c r="FWN3920" s="57"/>
      <c r="FWO3920" s="57"/>
      <c r="FWP3920" s="56"/>
      <c r="FWQ3920" s="57"/>
      <c r="FWR3920" s="64"/>
      <c r="FWS3920" s="64"/>
      <c r="FWT3920" s="64"/>
      <c r="FWU3920" s="64"/>
      <c r="FWV3920" s="62"/>
      <c r="FWW3920" s="63"/>
      <c r="FWX3920" s="62"/>
      <c r="FWY3920" s="62"/>
      <c r="FWZ3920" s="61"/>
      <c r="FXA3920" s="60"/>
      <c r="FXB3920" s="59"/>
      <c r="FXC3920" s="57"/>
      <c r="FXD3920" s="57"/>
      <c r="FXE3920" s="57"/>
      <c r="FXF3920" s="57"/>
      <c r="FXG3920" s="57"/>
      <c r="FXH3920" s="57"/>
      <c r="FXI3920" s="57"/>
      <c r="FXJ3920" s="57"/>
      <c r="FXK3920" s="58"/>
      <c r="FXL3920" s="57"/>
      <c r="FXM3920" s="57"/>
      <c r="FXN3920" s="57"/>
      <c r="FXO3920" s="57"/>
      <c r="FXP3920" s="57"/>
      <c r="FXQ3920" s="56"/>
      <c r="FXR3920" s="57"/>
      <c r="FXS3920" s="64"/>
      <c r="FXT3920" s="64"/>
      <c r="FXU3920" s="64"/>
      <c r="FXV3920" s="64"/>
      <c r="FXW3920" s="62"/>
      <c r="FXX3920" s="63"/>
      <c r="FXY3920" s="62"/>
      <c r="FXZ3920" s="62"/>
      <c r="FYA3920" s="61"/>
      <c r="FYB3920" s="60"/>
      <c r="FYC3920" s="59"/>
      <c r="FYD3920" s="57"/>
      <c r="FYE3920" s="57"/>
      <c r="FYF3920" s="57"/>
      <c r="FYG3920" s="57"/>
      <c r="FYH3920" s="57"/>
      <c r="FYI3920" s="57"/>
      <c r="FYJ3920" s="57"/>
      <c r="FYK3920" s="57"/>
      <c r="FYL3920" s="58"/>
      <c r="FYM3920" s="57"/>
      <c r="FYN3920" s="57"/>
      <c r="FYO3920" s="57"/>
      <c r="FYP3920" s="57"/>
      <c r="FYQ3920" s="57"/>
      <c r="FYR3920" s="56"/>
      <c r="FYS3920" s="57"/>
      <c r="FYT3920" s="64"/>
      <c r="FYU3920" s="64"/>
      <c r="FYV3920" s="64"/>
      <c r="FYW3920" s="64"/>
      <c r="FYX3920" s="62"/>
      <c r="FYY3920" s="63"/>
      <c r="FYZ3920" s="62"/>
      <c r="FZA3920" s="62"/>
      <c r="FZB3920" s="61"/>
      <c r="FZC3920" s="60"/>
      <c r="FZD3920" s="59"/>
      <c r="FZE3920" s="57"/>
      <c r="FZF3920" s="57"/>
      <c r="FZG3920" s="57"/>
      <c r="FZH3920" s="57"/>
      <c r="FZI3920" s="57"/>
      <c r="FZJ3920" s="57"/>
      <c r="FZK3920" s="57"/>
      <c r="FZL3920" s="57"/>
      <c r="FZM3920" s="58"/>
      <c r="FZN3920" s="57"/>
      <c r="FZO3920" s="57"/>
      <c r="FZP3920" s="57"/>
      <c r="FZQ3920" s="57"/>
      <c r="FZR3920" s="57"/>
      <c r="FZS3920" s="56"/>
      <c r="FZT3920" s="57"/>
      <c r="FZU3920" s="64"/>
      <c r="FZV3920" s="64"/>
      <c r="FZW3920" s="64"/>
      <c r="FZX3920" s="64"/>
      <c r="FZY3920" s="62"/>
      <c r="FZZ3920" s="63"/>
      <c r="GAA3920" s="62"/>
      <c r="GAB3920" s="62"/>
      <c r="GAC3920" s="61"/>
      <c r="GAD3920" s="60"/>
      <c r="GAE3920" s="59"/>
      <c r="GAF3920" s="57"/>
      <c r="GAG3920" s="57"/>
      <c r="GAH3920" s="57"/>
      <c r="GAI3920" s="57"/>
      <c r="GAJ3920" s="57"/>
      <c r="GAK3920" s="57"/>
      <c r="GAL3920" s="57"/>
      <c r="GAM3920" s="57"/>
      <c r="GAN3920" s="58"/>
      <c r="GAO3920" s="57"/>
      <c r="GAP3920" s="57"/>
      <c r="GAQ3920" s="57"/>
      <c r="GAR3920" s="57"/>
      <c r="GAS3920" s="57"/>
      <c r="GAT3920" s="56"/>
      <c r="GAU3920" s="57"/>
      <c r="GAV3920" s="64"/>
      <c r="GAW3920" s="64"/>
      <c r="GAX3920" s="64"/>
      <c r="GAY3920" s="64"/>
      <c r="GAZ3920" s="62"/>
      <c r="GBA3920" s="63"/>
      <c r="GBB3920" s="62"/>
      <c r="GBC3920" s="62"/>
      <c r="GBD3920" s="61"/>
      <c r="GBE3920" s="60"/>
      <c r="GBF3920" s="59"/>
      <c r="GBG3920" s="57"/>
      <c r="GBH3920" s="57"/>
      <c r="GBI3920" s="57"/>
      <c r="GBJ3920" s="57"/>
      <c r="GBK3920" s="57"/>
      <c r="GBL3920" s="57"/>
      <c r="GBM3920" s="57"/>
      <c r="GBN3920" s="57"/>
      <c r="GBO3920" s="58"/>
      <c r="GBP3920" s="57"/>
      <c r="GBQ3920" s="57"/>
      <c r="GBR3920" s="57"/>
      <c r="GBS3920" s="57"/>
      <c r="GBT3920" s="57"/>
      <c r="GBU3920" s="56"/>
      <c r="GBV3920" s="57"/>
      <c r="GBW3920" s="64"/>
      <c r="GBX3920" s="64"/>
      <c r="GBY3920" s="64"/>
      <c r="GBZ3920" s="64"/>
      <c r="GCA3920" s="62"/>
      <c r="GCB3920" s="63"/>
      <c r="GCC3920" s="62"/>
      <c r="GCD3920" s="62"/>
      <c r="GCE3920" s="61"/>
      <c r="GCF3920" s="60"/>
      <c r="GCG3920" s="59"/>
      <c r="GCH3920" s="57"/>
      <c r="GCI3920" s="57"/>
      <c r="GCJ3920" s="57"/>
      <c r="GCK3920" s="57"/>
      <c r="GCL3920" s="57"/>
      <c r="GCM3920" s="57"/>
      <c r="GCN3920" s="57"/>
      <c r="GCO3920" s="57"/>
      <c r="GCP3920" s="58"/>
      <c r="GCQ3920" s="57"/>
      <c r="GCR3920" s="57"/>
      <c r="GCS3920" s="57"/>
      <c r="GCT3920" s="57"/>
      <c r="GCU3920" s="57"/>
      <c r="GCV3920" s="56"/>
      <c r="GCW3920" s="57"/>
      <c r="GCX3920" s="64"/>
      <c r="GCY3920" s="64"/>
      <c r="GCZ3920" s="64"/>
      <c r="GDA3920" s="64"/>
      <c r="GDB3920" s="62"/>
      <c r="GDC3920" s="63"/>
      <c r="GDD3920" s="62"/>
      <c r="GDE3920" s="62"/>
      <c r="GDF3920" s="61"/>
      <c r="GDG3920" s="60"/>
      <c r="GDH3920" s="59"/>
      <c r="GDI3920" s="57"/>
      <c r="GDJ3920" s="57"/>
      <c r="GDK3920" s="57"/>
      <c r="GDL3920" s="57"/>
      <c r="GDM3920" s="57"/>
      <c r="GDN3920" s="57"/>
      <c r="GDO3920" s="57"/>
      <c r="GDP3920" s="57"/>
      <c r="GDQ3920" s="58"/>
      <c r="GDR3920" s="57"/>
      <c r="GDS3920" s="57"/>
      <c r="GDT3920" s="57"/>
      <c r="GDU3920" s="57"/>
      <c r="GDV3920" s="57"/>
      <c r="GDW3920" s="56"/>
      <c r="GDX3920" s="57"/>
      <c r="GDY3920" s="64"/>
      <c r="GDZ3920" s="64"/>
      <c r="GEA3920" s="64"/>
      <c r="GEB3920" s="64"/>
      <c r="GEC3920" s="62"/>
      <c r="GED3920" s="63"/>
      <c r="GEE3920" s="62"/>
      <c r="GEF3920" s="62"/>
      <c r="GEG3920" s="61"/>
      <c r="GEH3920" s="60"/>
      <c r="GEI3920" s="59"/>
      <c r="GEJ3920" s="57"/>
      <c r="GEK3920" s="57"/>
      <c r="GEL3920" s="57"/>
      <c r="GEM3920" s="57"/>
      <c r="GEN3920" s="57"/>
      <c r="GEO3920" s="57"/>
      <c r="GEP3920" s="57"/>
      <c r="GEQ3920" s="57"/>
      <c r="GER3920" s="58"/>
      <c r="GES3920" s="57"/>
      <c r="GET3920" s="57"/>
      <c r="GEU3920" s="57"/>
      <c r="GEV3920" s="57"/>
      <c r="GEW3920" s="57"/>
      <c r="GEX3920" s="56"/>
      <c r="GEY3920" s="57"/>
      <c r="GEZ3920" s="64"/>
      <c r="GFA3920" s="64"/>
      <c r="GFB3920" s="64"/>
      <c r="GFC3920" s="64"/>
      <c r="GFD3920" s="62"/>
      <c r="GFE3920" s="63"/>
      <c r="GFF3920" s="62"/>
      <c r="GFG3920" s="62"/>
      <c r="GFH3920" s="61"/>
      <c r="GFI3920" s="60"/>
      <c r="GFJ3920" s="59"/>
      <c r="GFK3920" s="57"/>
      <c r="GFL3920" s="57"/>
      <c r="GFM3920" s="57"/>
      <c r="GFN3920" s="57"/>
      <c r="GFO3920" s="57"/>
      <c r="GFP3920" s="57"/>
      <c r="GFQ3920" s="57"/>
      <c r="GFR3920" s="57"/>
      <c r="GFS3920" s="58"/>
      <c r="GFT3920" s="57"/>
      <c r="GFU3920" s="57"/>
      <c r="GFV3920" s="57"/>
      <c r="GFW3920" s="57"/>
      <c r="GFX3920" s="57"/>
      <c r="GFY3920" s="56"/>
      <c r="GFZ3920" s="57"/>
      <c r="GGA3920" s="64"/>
      <c r="GGB3920" s="64"/>
      <c r="GGC3920" s="64"/>
      <c r="GGD3920" s="64"/>
      <c r="GGE3920" s="62"/>
      <c r="GGF3920" s="63"/>
      <c r="GGG3920" s="62"/>
      <c r="GGH3920" s="62"/>
      <c r="GGI3920" s="61"/>
      <c r="GGJ3920" s="60"/>
      <c r="GGK3920" s="59"/>
      <c r="GGL3920" s="57"/>
      <c r="GGM3920" s="57"/>
      <c r="GGN3920" s="57"/>
      <c r="GGO3920" s="57"/>
      <c r="GGP3920" s="57"/>
      <c r="GGQ3920" s="57"/>
      <c r="GGR3920" s="57"/>
      <c r="GGS3920" s="57"/>
      <c r="GGT3920" s="58"/>
      <c r="GGU3920" s="57"/>
      <c r="GGV3920" s="57"/>
      <c r="GGW3920" s="57"/>
      <c r="GGX3920" s="57"/>
      <c r="GGY3920" s="57"/>
      <c r="GGZ3920" s="56"/>
      <c r="GHA3920" s="57"/>
      <c r="GHB3920" s="64"/>
      <c r="GHC3920" s="64"/>
      <c r="GHD3920" s="64"/>
      <c r="GHE3920" s="64"/>
      <c r="GHF3920" s="62"/>
      <c r="GHG3920" s="63"/>
      <c r="GHH3920" s="62"/>
      <c r="GHI3920" s="62"/>
      <c r="GHJ3920" s="61"/>
      <c r="GHK3920" s="60"/>
      <c r="GHL3920" s="59"/>
      <c r="GHM3920" s="57"/>
      <c r="GHN3920" s="57"/>
      <c r="GHO3920" s="57"/>
      <c r="GHP3920" s="57"/>
      <c r="GHQ3920" s="57"/>
      <c r="GHR3920" s="57"/>
      <c r="GHS3920" s="57"/>
      <c r="GHT3920" s="57"/>
      <c r="GHU3920" s="58"/>
      <c r="GHV3920" s="57"/>
      <c r="GHW3920" s="57"/>
      <c r="GHX3920" s="57"/>
      <c r="GHY3920" s="57"/>
      <c r="GHZ3920" s="57"/>
      <c r="GIA3920" s="56"/>
      <c r="GIB3920" s="57"/>
      <c r="GIC3920" s="64"/>
      <c r="GID3920" s="64"/>
      <c r="GIE3920" s="64"/>
      <c r="GIF3920" s="64"/>
      <c r="GIG3920" s="62"/>
      <c r="GIH3920" s="63"/>
      <c r="GII3920" s="62"/>
      <c r="GIJ3920" s="62"/>
      <c r="GIK3920" s="61"/>
      <c r="GIL3920" s="60"/>
      <c r="GIM3920" s="59"/>
      <c r="GIN3920" s="57"/>
      <c r="GIO3920" s="57"/>
      <c r="GIP3920" s="57"/>
      <c r="GIQ3920" s="57"/>
      <c r="GIR3920" s="57"/>
      <c r="GIS3920" s="57"/>
      <c r="GIT3920" s="57"/>
      <c r="GIU3920" s="57"/>
      <c r="GIV3920" s="58"/>
      <c r="GIW3920" s="57"/>
      <c r="GIX3920" s="57"/>
      <c r="GIY3920" s="57"/>
      <c r="GIZ3920" s="57"/>
      <c r="GJA3920" s="57"/>
      <c r="GJB3920" s="56"/>
      <c r="GJC3920" s="57"/>
      <c r="GJD3920" s="64"/>
      <c r="GJE3920" s="64"/>
      <c r="GJF3920" s="64"/>
      <c r="GJG3920" s="64"/>
      <c r="GJH3920" s="62"/>
      <c r="GJI3920" s="63"/>
      <c r="GJJ3920" s="62"/>
      <c r="GJK3920" s="62"/>
      <c r="GJL3920" s="61"/>
      <c r="GJM3920" s="60"/>
      <c r="GJN3920" s="59"/>
      <c r="GJO3920" s="57"/>
      <c r="GJP3920" s="57"/>
      <c r="GJQ3920" s="57"/>
      <c r="GJR3920" s="57"/>
      <c r="GJS3920" s="57"/>
      <c r="GJT3920" s="57"/>
      <c r="GJU3920" s="57"/>
      <c r="GJV3920" s="57"/>
      <c r="GJW3920" s="58"/>
      <c r="GJX3920" s="57"/>
      <c r="GJY3920" s="57"/>
      <c r="GJZ3920" s="57"/>
      <c r="GKA3920" s="57"/>
      <c r="GKB3920" s="57"/>
      <c r="GKC3920" s="56"/>
      <c r="GKD3920" s="57"/>
      <c r="GKE3920" s="64"/>
      <c r="GKF3920" s="64"/>
      <c r="GKG3920" s="64"/>
      <c r="GKH3920" s="64"/>
      <c r="GKI3920" s="62"/>
      <c r="GKJ3920" s="63"/>
      <c r="GKK3920" s="62"/>
      <c r="GKL3920" s="62"/>
      <c r="GKM3920" s="61"/>
      <c r="GKN3920" s="60"/>
      <c r="GKO3920" s="59"/>
      <c r="GKP3920" s="57"/>
      <c r="GKQ3920" s="57"/>
      <c r="GKR3920" s="57"/>
      <c r="GKS3920" s="57"/>
      <c r="GKT3920" s="57"/>
      <c r="GKU3920" s="57"/>
      <c r="GKV3920" s="57"/>
      <c r="GKW3920" s="57"/>
      <c r="GKX3920" s="58"/>
      <c r="GKY3920" s="57"/>
      <c r="GKZ3920" s="57"/>
      <c r="GLA3920" s="57"/>
      <c r="GLB3920" s="57"/>
      <c r="GLC3920" s="57"/>
      <c r="GLD3920" s="56"/>
      <c r="GLE3920" s="57"/>
      <c r="GLF3920" s="64"/>
      <c r="GLG3920" s="64"/>
      <c r="GLH3920" s="64"/>
      <c r="GLI3920" s="64"/>
      <c r="GLJ3920" s="62"/>
      <c r="GLK3920" s="63"/>
      <c r="GLL3920" s="62"/>
      <c r="GLM3920" s="62"/>
      <c r="GLN3920" s="61"/>
      <c r="GLO3920" s="60"/>
      <c r="GLP3920" s="59"/>
      <c r="GLQ3920" s="57"/>
      <c r="GLR3920" s="57"/>
      <c r="GLS3920" s="57"/>
      <c r="GLT3920" s="57"/>
      <c r="GLU3920" s="57"/>
      <c r="GLV3920" s="57"/>
      <c r="GLW3920" s="57"/>
      <c r="GLX3920" s="57"/>
      <c r="GLY3920" s="58"/>
      <c r="GLZ3920" s="57"/>
      <c r="GMA3920" s="57"/>
      <c r="GMB3920" s="57"/>
      <c r="GMC3920" s="57"/>
      <c r="GMD3920" s="57"/>
      <c r="GME3920" s="56"/>
      <c r="GMF3920" s="57"/>
      <c r="GMG3920" s="64"/>
      <c r="GMH3920" s="64"/>
      <c r="GMI3920" s="64"/>
      <c r="GMJ3920" s="64"/>
      <c r="GMK3920" s="62"/>
      <c r="GML3920" s="63"/>
      <c r="GMM3920" s="62"/>
      <c r="GMN3920" s="62"/>
      <c r="GMO3920" s="61"/>
      <c r="GMP3920" s="60"/>
      <c r="GMQ3920" s="59"/>
      <c r="GMR3920" s="57"/>
      <c r="GMS3920" s="57"/>
      <c r="GMT3920" s="57"/>
      <c r="GMU3920" s="57"/>
      <c r="GMV3920" s="57"/>
      <c r="GMW3920" s="57"/>
      <c r="GMX3920" s="57"/>
      <c r="GMY3920" s="57"/>
      <c r="GMZ3920" s="58"/>
      <c r="GNA3920" s="57"/>
      <c r="GNB3920" s="57"/>
      <c r="GNC3920" s="57"/>
      <c r="GND3920" s="57"/>
      <c r="GNE3920" s="57"/>
      <c r="GNF3920" s="56"/>
      <c r="GNG3920" s="57"/>
      <c r="GNH3920" s="64"/>
      <c r="GNI3920" s="64"/>
      <c r="GNJ3920" s="64"/>
      <c r="GNK3920" s="64"/>
      <c r="GNL3920" s="62"/>
      <c r="GNM3920" s="63"/>
      <c r="GNN3920" s="62"/>
      <c r="GNO3920" s="62"/>
      <c r="GNP3920" s="61"/>
      <c r="GNQ3920" s="60"/>
      <c r="GNR3920" s="59"/>
      <c r="GNS3920" s="57"/>
      <c r="GNT3920" s="57"/>
      <c r="GNU3920" s="57"/>
      <c r="GNV3920" s="57"/>
      <c r="GNW3920" s="57"/>
      <c r="GNX3920" s="57"/>
      <c r="GNY3920" s="57"/>
      <c r="GNZ3920" s="57"/>
      <c r="GOA3920" s="58"/>
      <c r="GOB3920" s="57"/>
      <c r="GOC3920" s="57"/>
      <c r="GOD3920" s="57"/>
      <c r="GOE3920" s="57"/>
      <c r="GOF3920" s="57"/>
      <c r="GOG3920" s="56"/>
      <c r="GOH3920" s="57"/>
      <c r="GOI3920" s="64"/>
      <c r="GOJ3920" s="64"/>
      <c r="GOK3920" s="64"/>
      <c r="GOL3920" s="64"/>
      <c r="GOM3920" s="62"/>
      <c r="GON3920" s="63"/>
      <c r="GOO3920" s="62"/>
      <c r="GOP3920" s="62"/>
      <c r="GOQ3920" s="61"/>
      <c r="GOR3920" s="60"/>
      <c r="GOS3920" s="59"/>
      <c r="GOT3920" s="57"/>
      <c r="GOU3920" s="57"/>
      <c r="GOV3920" s="57"/>
      <c r="GOW3920" s="57"/>
      <c r="GOX3920" s="57"/>
      <c r="GOY3920" s="57"/>
      <c r="GOZ3920" s="57"/>
      <c r="GPA3920" s="57"/>
      <c r="GPB3920" s="58"/>
      <c r="GPC3920" s="57"/>
      <c r="GPD3920" s="57"/>
      <c r="GPE3920" s="57"/>
      <c r="GPF3920" s="57"/>
      <c r="GPG3920" s="57"/>
      <c r="GPH3920" s="56"/>
      <c r="GPI3920" s="57"/>
      <c r="GPJ3920" s="64"/>
      <c r="GPK3920" s="64"/>
      <c r="GPL3920" s="64"/>
      <c r="GPM3920" s="64"/>
      <c r="GPN3920" s="62"/>
      <c r="GPO3920" s="63"/>
      <c r="GPP3920" s="62"/>
      <c r="GPQ3920" s="62"/>
      <c r="GPR3920" s="61"/>
      <c r="GPS3920" s="60"/>
      <c r="GPT3920" s="59"/>
      <c r="GPU3920" s="57"/>
      <c r="GPV3920" s="57"/>
      <c r="GPW3920" s="57"/>
      <c r="GPX3920" s="57"/>
      <c r="GPY3920" s="57"/>
      <c r="GPZ3920" s="57"/>
      <c r="GQA3920" s="57"/>
      <c r="GQB3920" s="57"/>
      <c r="GQC3920" s="58"/>
      <c r="GQD3920" s="57"/>
      <c r="GQE3920" s="57"/>
      <c r="GQF3920" s="57"/>
      <c r="GQG3920" s="57"/>
      <c r="GQH3920" s="57"/>
      <c r="GQI3920" s="56"/>
      <c r="GQJ3920" s="57"/>
      <c r="GQK3920" s="64"/>
      <c r="GQL3920" s="64"/>
      <c r="GQM3920" s="64"/>
      <c r="GQN3920" s="64"/>
      <c r="GQO3920" s="62"/>
      <c r="GQP3920" s="63"/>
      <c r="GQQ3920" s="62"/>
      <c r="GQR3920" s="62"/>
      <c r="GQS3920" s="61"/>
      <c r="GQT3920" s="60"/>
      <c r="GQU3920" s="59"/>
      <c r="GQV3920" s="57"/>
      <c r="GQW3920" s="57"/>
      <c r="GQX3920" s="57"/>
      <c r="GQY3920" s="57"/>
      <c r="GQZ3920" s="57"/>
      <c r="GRA3920" s="57"/>
      <c r="GRB3920" s="57"/>
      <c r="GRC3920" s="57"/>
      <c r="GRD3920" s="58"/>
      <c r="GRE3920" s="57"/>
      <c r="GRF3920" s="57"/>
      <c r="GRG3920" s="57"/>
      <c r="GRH3920" s="57"/>
      <c r="GRI3920" s="57"/>
      <c r="GRJ3920" s="56"/>
      <c r="GRK3920" s="57"/>
      <c r="GRL3920" s="64"/>
      <c r="GRM3920" s="64"/>
      <c r="GRN3920" s="64"/>
      <c r="GRO3920" s="64"/>
      <c r="GRP3920" s="62"/>
      <c r="GRQ3920" s="63"/>
      <c r="GRR3920" s="62"/>
      <c r="GRS3920" s="62"/>
      <c r="GRT3920" s="61"/>
      <c r="GRU3920" s="60"/>
      <c r="GRV3920" s="59"/>
      <c r="GRW3920" s="57"/>
      <c r="GRX3920" s="57"/>
      <c r="GRY3920" s="57"/>
      <c r="GRZ3920" s="57"/>
      <c r="GSA3920" s="57"/>
      <c r="GSB3920" s="57"/>
      <c r="GSC3920" s="57"/>
      <c r="GSD3920" s="57"/>
      <c r="GSE3920" s="58"/>
      <c r="GSF3920" s="57"/>
      <c r="GSG3920" s="57"/>
      <c r="GSH3920" s="57"/>
      <c r="GSI3920" s="57"/>
      <c r="GSJ3920" s="57"/>
      <c r="GSK3920" s="56"/>
      <c r="GSL3920" s="57"/>
      <c r="GSM3920" s="64"/>
      <c r="GSN3920" s="64"/>
      <c r="GSO3920" s="64"/>
      <c r="GSP3920" s="64"/>
      <c r="GSQ3920" s="62"/>
      <c r="GSR3920" s="63"/>
      <c r="GSS3920" s="62"/>
      <c r="GST3920" s="62"/>
      <c r="GSU3920" s="61"/>
      <c r="GSV3920" s="60"/>
      <c r="GSW3920" s="59"/>
      <c r="GSX3920" s="57"/>
      <c r="GSY3920" s="57"/>
      <c r="GSZ3920" s="57"/>
      <c r="GTA3920" s="57"/>
      <c r="GTB3920" s="57"/>
      <c r="GTC3920" s="57"/>
      <c r="GTD3920" s="57"/>
      <c r="GTE3920" s="57"/>
      <c r="GTF3920" s="58"/>
      <c r="GTG3920" s="57"/>
      <c r="GTH3920" s="57"/>
      <c r="GTI3920" s="57"/>
      <c r="GTJ3920" s="57"/>
      <c r="GTK3920" s="57"/>
      <c r="GTL3920" s="56"/>
      <c r="GTM3920" s="57"/>
      <c r="GTN3920" s="64"/>
      <c r="GTO3920" s="64"/>
      <c r="GTP3920" s="64"/>
      <c r="GTQ3920" s="64"/>
      <c r="GTR3920" s="62"/>
      <c r="GTS3920" s="63"/>
      <c r="GTT3920" s="62"/>
      <c r="GTU3920" s="62"/>
      <c r="GTV3920" s="61"/>
      <c r="GTW3920" s="60"/>
      <c r="GTX3920" s="59"/>
      <c r="GTY3920" s="57"/>
      <c r="GTZ3920" s="57"/>
      <c r="GUA3920" s="57"/>
      <c r="GUB3920" s="57"/>
      <c r="GUC3920" s="57"/>
      <c r="GUD3920" s="57"/>
      <c r="GUE3920" s="57"/>
      <c r="GUF3920" s="57"/>
      <c r="GUG3920" s="58"/>
      <c r="GUH3920" s="57"/>
      <c r="GUI3920" s="57"/>
      <c r="GUJ3920" s="57"/>
      <c r="GUK3920" s="57"/>
      <c r="GUL3920" s="57"/>
      <c r="GUM3920" s="56"/>
      <c r="GUN3920" s="57"/>
      <c r="GUO3920" s="64"/>
      <c r="GUP3920" s="64"/>
      <c r="GUQ3920" s="64"/>
      <c r="GUR3920" s="64"/>
      <c r="GUS3920" s="62"/>
      <c r="GUT3920" s="63"/>
      <c r="GUU3920" s="62"/>
      <c r="GUV3920" s="62"/>
      <c r="GUW3920" s="61"/>
      <c r="GUX3920" s="60"/>
      <c r="GUY3920" s="59"/>
      <c r="GUZ3920" s="57"/>
      <c r="GVA3920" s="57"/>
      <c r="GVB3920" s="57"/>
      <c r="GVC3920" s="57"/>
      <c r="GVD3920" s="57"/>
      <c r="GVE3920" s="57"/>
      <c r="GVF3920" s="57"/>
      <c r="GVG3920" s="57"/>
      <c r="GVH3920" s="58"/>
      <c r="GVI3920" s="57"/>
      <c r="GVJ3920" s="57"/>
      <c r="GVK3920" s="57"/>
      <c r="GVL3920" s="57"/>
      <c r="GVM3920" s="57"/>
      <c r="GVN3920" s="56"/>
      <c r="GVO3920" s="57"/>
      <c r="GVP3920" s="64"/>
      <c r="GVQ3920" s="64"/>
      <c r="GVR3920" s="64"/>
      <c r="GVS3920" s="64"/>
      <c r="GVT3920" s="62"/>
      <c r="GVU3920" s="63"/>
      <c r="GVV3920" s="62"/>
      <c r="GVW3920" s="62"/>
      <c r="GVX3920" s="61"/>
      <c r="GVY3920" s="60"/>
      <c r="GVZ3920" s="59"/>
      <c r="GWA3920" s="57"/>
      <c r="GWB3920" s="57"/>
      <c r="GWC3920" s="57"/>
      <c r="GWD3920" s="57"/>
      <c r="GWE3920" s="57"/>
      <c r="GWF3920" s="57"/>
      <c r="GWG3920" s="57"/>
      <c r="GWH3920" s="57"/>
      <c r="GWI3920" s="58"/>
      <c r="GWJ3920" s="57"/>
      <c r="GWK3920" s="57"/>
      <c r="GWL3920" s="57"/>
      <c r="GWM3920" s="57"/>
      <c r="GWN3920" s="57"/>
      <c r="GWO3920" s="56"/>
      <c r="GWP3920" s="57"/>
      <c r="GWQ3920" s="64"/>
      <c r="GWR3920" s="64"/>
      <c r="GWS3920" s="64"/>
      <c r="GWT3920" s="64"/>
      <c r="GWU3920" s="62"/>
      <c r="GWV3920" s="63"/>
      <c r="GWW3920" s="62"/>
      <c r="GWX3920" s="62"/>
      <c r="GWY3920" s="61"/>
      <c r="GWZ3920" s="60"/>
      <c r="GXA3920" s="59"/>
      <c r="GXB3920" s="57"/>
      <c r="GXC3920" s="57"/>
      <c r="GXD3920" s="57"/>
      <c r="GXE3920" s="57"/>
      <c r="GXF3920" s="57"/>
      <c r="GXG3920" s="57"/>
      <c r="GXH3920" s="57"/>
      <c r="GXI3920" s="57"/>
      <c r="GXJ3920" s="58"/>
      <c r="GXK3920" s="57"/>
      <c r="GXL3920" s="57"/>
      <c r="GXM3920" s="57"/>
      <c r="GXN3920" s="57"/>
      <c r="GXO3920" s="57"/>
      <c r="GXP3920" s="56"/>
      <c r="GXQ3920" s="57"/>
      <c r="GXR3920" s="64"/>
      <c r="GXS3920" s="64"/>
      <c r="GXT3920" s="64"/>
      <c r="GXU3920" s="64"/>
      <c r="GXV3920" s="62"/>
      <c r="GXW3920" s="63"/>
      <c r="GXX3920" s="62"/>
      <c r="GXY3920" s="62"/>
      <c r="GXZ3920" s="61"/>
      <c r="GYA3920" s="60"/>
      <c r="GYB3920" s="59"/>
      <c r="GYC3920" s="57"/>
      <c r="GYD3920" s="57"/>
      <c r="GYE3920" s="57"/>
      <c r="GYF3920" s="57"/>
      <c r="GYG3920" s="57"/>
      <c r="GYH3920" s="57"/>
      <c r="GYI3920" s="57"/>
      <c r="GYJ3920" s="57"/>
      <c r="GYK3920" s="58"/>
      <c r="GYL3920" s="57"/>
      <c r="GYM3920" s="57"/>
      <c r="GYN3920" s="57"/>
      <c r="GYO3920" s="57"/>
      <c r="GYP3920" s="57"/>
      <c r="GYQ3920" s="56"/>
      <c r="GYR3920" s="57"/>
      <c r="GYS3920" s="64"/>
      <c r="GYT3920" s="64"/>
      <c r="GYU3920" s="64"/>
      <c r="GYV3920" s="64"/>
      <c r="GYW3920" s="62"/>
      <c r="GYX3920" s="63"/>
      <c r="GYY3920" s="62"/>
      <c r="GYZ3920" s="62"/>
      <c r="GZA3920" s="61"/>
      <c r="GZB3920" s="60"/>
      <c r="GZC3920" s="59"/>
      <c r="GZD3920" s="57"/>
      <c r="GZE3920" s="57"/>
      <c r="GZF3920" s="57"/>
      <c r="GZG3920" s="57"/>
      <c r="GZH3920" s="57"/>
      <c r="GZI3920" s="57"/>
      <c r="GZJ3920" s="57"/>
      <c r="GZK3920" s="57"/>
      <c r="GZL3920" s="58"/>
      <c r="GZM3920" s="57"/>
      <c r="GZN3920" s="57"/>
      <c r="GZO3920" s="57"/>
      <c r="GZP3920" s="57"/>
      <c r="GZQ3920" s="57"/>
      <c r="GZR3920" s="56"/>
      <c r="GZS3920" s="57"/>
      <c r="GZT3920" s="64"/>
      <c r="GZU3920" s="64"/>
      <c r="GZV3920" s="64"/>
      <c r="GZW3920" s="64"/>
      <c r="GZX3920" s="62"/>
      <c r="GZY3920" s="63"/>
      <c r="GZZ3920" s="62"/>
      <c r="HAA3920" s="62"/>
      <c r="HAB3920" s="61"/>
      <c r="HAC3920" s="60"/>
      <c r="HAD3920" s="59"/>
      <c r="HAE3920" s="57"/>
      <c r="HAF3920" s="57"/>
      <c r="HAG3920" s="57"/>
      <c r="HAH3920" s="57"/>
      <c r="HAI3920" s="57"/>
      <c r="HAJ3920" s="57"/>
      <c r="HAK3920" s="57"/>
      <c r="HAL3920" s="57"/>
      <c r="HAM3920" s="58"/>
      <c r="HAN3920" s="57"/>
      <c r="HAO3920" s="57"/>
      <c r="HAP3920" s="57"/>
      <c r="HAQ3920" s="57"/>
      <c r="HAR3920" s="57"/>
      <c r="HAS3920" s="56"/>
      <c r="HAT3920" s="57"/>
      <c r="HAU3920" s="64"/>
      <c r="HAV3920" s="64"/>
      <c r="HAW3920" s="64"/>
      <c r="HAX3920" s="64"/>
      <c r="HAY3920" s="62"/>
      <c r="HAZ3920" s="63"/>
      <c r="HBA3920" s="62"/>
      <c r="HBB3920" s="62"/>
      <c r="HBC3920" s="61"/>
      <c r="HBD3920" s="60"/>
      <c r="HBE3920" s="59"/>
      <c r="HBF3920" s="57"/>
      <c r="HBG3920" s="57"/>
      <c r="HBH3920" s="57"/>
      <c r="HBI3920" s="57"/>
      <c r="HBJ3920" s="57"/>
      <c r="HBK3920" s="57"/>
      <c r="HBL3920" s="57"/>
      <c r="HBM3920" s="57"/>
      <c r="HBN3920" s="58"/>
      <c r="HBO3920" s="57"/>
      <c r="HBP3920" s="57"/>
      <c r="HBQ3920" s="57"/>
      <c r="HBR3920" s="57"/>
      <c r="HBS3920" s="57"/>
      <c r="HBT3920" s="56"/>
      <c r="HBU3920" s="57"/>
      <c r="HBV3920" s="64"/>
      <c r="HBW3920" s="64"/>
      <c r="HBX3920" s="64"/>
      <c r="HBY3920" s="64"/>
      <c r="HBZ3920" s="62"/>
      <c r="HCA3920" s="63"/>
      <c r="HCB3920" s="62"/>
      <c r="HCC3920" s="62"/>
      <c r="HCD3920" s="61"/>
      <c r="HCE3920" s="60"/>
      <c r="HCF3920" s="59"/>
      <c r="HCG3920" s="57"/>
      <c r="HCH3920" s="57"/>
      <c r="HCI3920" s="57"/>
      <c r="HCJ3920" s="57"/>
      <c r="HCK3920" s="57"/>
      <c r="HCL3920" s="57"/>
      <c r="HCM3920" s="57"/>
      <c r="HCN3920" s="57"/>
      <c r="HCO3920" s="58"/>
      <c r="HCP3920" s="57"/>
      <c r="HCQ3920" s="57"/>
      <c r="HCR3920" s="57"/>
      <c r="HCS3920" s="57"/>
      <c r="HCT3920" s="57"/>
      <c r="HCU3920" s="56"/>
      <c r="HCV3920" s="57"/>
      <c r="HCW3920" s="64"/>
      <c r="HCX3920" s="64"/>
      <c r="HCY3920" s="64"/>
      <c r="HCZ3920" s="64"/>
      <c r="HDA3920" s="62"/>
      <c r="HDB3920" s="63"/>
      <c r="HDC3920" s="62"/>
      <c r="HDD3920" s="62"/>
      <c r="HDE3920" s="61"/>
      <c r="HDF3920" s="60"/>
      <c r="HDG3920" s="59"/>
      <c r="HDH3920" s="57"/>
      <c r="HDI3920" s="57"/>
      <c r="HDJ3920" s="57"/>
      <c r="HDK3920" s="57"/>
      <c r="HDL3920" s="57"/>
      <c r="HDM3920" s="57"/>
      <c r="HDN3920" s="57"/>
      <c r="HDO3920" s="57"/>
      <c r="HDP3920" s="58"/>
      <c r="HDQ3920" s="57"/>
      <c r="HDR3920" s="57"/>
      <c r="HDS3920" s="57"/>
      <c r="HDT3920" s="57"/>
      <c r="HDU3920" s="57"/>
      <c r="HDV3920" s="56"/>
      <c r="HDW3920" s="57"/>
      <c r="HDX3920" s="64"/>
      <c r="HDY3920" s="64"/>
      <c r="HDZ3920" s="64"/>
      <c r="HEA3920" s="64"/>
      <c r="HEB3920" s="62"/>
      <c r="HEC3920" s="63"/>
      <c r="HED3920" s="62"/>
      <c r="HEE3920" s="62"/>
      <c r="HEF3920" s="61"/>
      <c r="HEG3920" s="60"/>
      <c r="HEH3920" s="59"/>
      <c r="HEI3920" s="57"/>
      <c r="HEJ3920" s="57"/>
      <c r="HEK3920" s="57"/>
      <c r="HEL3920" s="57"/>
      <c r="HEM3920" s="57"/>
      <c r="HEN3920" s="57"/>
      <c r="HEO3920" s="57"/>
      <c r="HEP3920" s="57"/>
      <c r="HEQ3920" s="58"/>
      <c r="HER3920" s="57"/>
      <c r="HES3920" s="57"/>
      <c r="HET3920" s="57"/>
      <c r="HEU3920" s="57"/>
      <c r="HEV3920" s="57"/>
      <c r="HEW3920" s="56"/>
      <c r="HEX3920" s="57"/>
      <c r="HEY3920" s="64"/>
      <c r="HEZ3920" s="64"/>
      <c r="HFA3920" s="64"/>
      <c r="HFB3920" s="64"/>
      <c r="HFC3920" s="62"/>
      <c r="HFD3920" s="63"/>
      <c r="HFE3920" s="62"/>
      <c r="HFF3920" s="62"/>
      <c r="HFG3920" s="61"/>
      <c r="HFH3920" s="60"/>
      <c r="HFI3920" s="59"/>
      <c r="HFJ3920" s="57"/>
      <c r="HFK3920" s="57"/>
      <c r="HFL3920" s="57"/>
      <c r="HFM3920" s="57"/>
      <c r="HFN3920" s="57"/>
      <c r="HFO3920" s="57"/>
      <c r="HFP3920" s="57"/>
      <c r="HFQ3920" s="57"/>
      <c r="HFR3920" s="58"/>
      <c r="HFS3920" s="57"/>
      <c r="HFT3920" s="57"/>
      <c r="HFU3920" s="57"/>
      <c r="HFV3920" s="57"/>
      <c r="HFW3920" s="57"/>
      <c r="HFX3920" s="56"/>
      <c r="HFY3920" s="57"/>
      <c r="HFZ3920" s="64"/>
      <c r="HGA3920" s="64"/>
      <c r="HGB3920" s="64"/>
      <c r="HGC3920" s="64"/>
      <c r="HGD3920" s="62"/>
      <c r="HGE3920" s="63"/>
      <c r="HGF3920" s="62"/>
      <c r="HGG3920" s="62"/>
      <c r="HGH3920" s="61"/>
      <c r="HGI3920" s="60"/>
      <c r="HGJ3920" s="59"/>
      <c r="HGK3920" s="57"/>
      <c r="HGL3920" s="57"/>
      <c r="HGM3920" s="57"/>
      <c r="HGN3920" s="57"/>
      <c r="HGO3920" s="57"/>
      <c r="HGP3920" s="57"/>
      <c r="HGQ3920" s="57"/>
      <c r="HGR3920" s="57"/>
      <c r="HGS3920" s="58"/>
      <c r="HGT3920" s="57"/>
      <c r="HGU3920" s="57"/>
      <c r="HGV3920" s="57"/>
      <c r="HGW3920" s="57"/>
      <c r="HGX3920" s="57"/>
      <c r="HGY3920" s="56"/>
      <c r="HGZ3920" s="57"/>
      <c r="HHA3920" s="64"/>
      <c r="HHB3920" s="64"/>
      <c r="HHC3920" s="64"/>
      <c r="HHD3920" s="64"/>
      <c r="HHE3920" s="62"/>
      <c r="HHF3920" s="63"/>
      <c r="HHG3920" s="62"/>
      <c r="HHH3920" s="62"/>
      <c r="HHI3920" s="61"/>
      <c r="HHJ3920" s="60"/>
      <c r="HHK3920" s="59"/>
      <c r="HHL3920" s="57"/>
      <c r="HHM3920" s="57"/>
      <c r="HHN3920" s="57"/>
      <c r="HHO3920" s="57"/>
      <c r="HHP3920" s="57"/>
      <c r="HHQ3920" s="57"/>
      <c r="HHR3920" s="57"/>
      <c r="HHS3920" s="57"/>
      <c r="HHT3920" s="58"/>
      <c r="HHU3920" s="57"/>
      <c r="HHV3920" s="57"/>
      <c r="HHW3920" s="57"/>
      <c r="HHX3920" s="57"/>
      <c r="HHY3920" s="57"/>
      <c r="HHZ3920" s="56"/>
      <c r="HIA3920" s="57"/>
      <c r="HIB3920" s="64"/>
      <c r="HIC3920" s="64"/>
      <c r="HID3920" s="64"/>
      <c r="HIE3920" s="64"/>
      <c r="HIF3920" s="62"/>
      <c r="HIG3920" s="63"/>
      <c r="HIH3920" s="62"/>
      <c r="HII3920" s="62"/>
      <c r="HIJ3920" s="61"/>
      <c r="HIK3920" s="60"/>
      <c r="HIL3920" s="59"/>
      <c r="HIM3920" s="57"/>
      <c r="HIN3920" s="57"/>
      <c r="HIO3920" s="57"/>
      <c r="HIP3920" s="57"/>
      <c r="HIQ3920" s="57"/>
      <c r="HIR3920" s="57"/>
      <c r="HIS3920" s="57"/>
      <c r="HIT3920" s="57"/>
      <c r="HIU3920" s="58"/>
      <c r="HIV3920" s="57"/>
      <c r="HIW3920" s="57"/>
      <c r="HIX3920" s="57"/>
      <c r="HIY3920" s="57"/>
      <c r="HIZ3920" s="57"/>
      <c r="HJA3920" s="56"/>
      <c r="HJB3920" s="57"/>
      <c r="HJC3920" s="64"/>
      <c r="HJD3920" s="64"/>
      <c r="HJE3920" s="64"/>
      <c r="HJF3920" s="64"/>
      <c r="HJG3920" s="62"/>
      <c r="HJH3920" s="63"/>
      <c r="HJI3920" s="62"/>
      <c r="HJJ3920" s="62"/>
      <c r="HJK3920" s="61"/>
      <c r="HJL3920" s="60"/>
      <c r="HJM3920" s="59"/>
      <c r="HJN3920" s="57"/>
      <c r="HJO3920" s="57"/>
      <c r="HJP3920" s="57"/>
      <c r="HJQ3920" s="57"/>
      <c r="HJR3920" s="57"/>
      <c r="HJS3920" s="57"/>
      <c r="HJT3920" s="57"/>
      <c r="HJU3920" s="57"/>
      <c r="HJV3920" s="58"/>
      <c r="HJW3920" s="57"/>
      <c r="HJX3920" s="57"/>
      <c r="HJY3920" s="57"/>
      <c r="HJZ3920" s="57"/>
      <c r="HKA3920" s="57"/>
      <c r="HKB3920" s="56"/>
      <c r="HKC3920" s="57"/>
      <c r="HKD3920" s="64"/>
      <c r="HKE3920" s="64"/>
      <c r="HKF3920" s="64"/>
      <c r="HKG3920" s="64"/>
      <c r="HKH3920" s="62"/>
      <c r="HKI3920" s="63"/>
      <c r="HKJ3920" s="62"/>
      <c r="HKK3920" s="62"/>
      <c r="HKL3920" s="61"/>
      <c r="HKM3920" s="60"/>
      <c r="HKN3920" s="59"/>
      <c r="HKO3920" s="57"/>
      <c r="HKP3920" s="57"/>
      <c r="HKQ3920" s="57"/>
      <c r="HKR3920" s="57"/>
      <c r="HKS3920" s="57"/>
      <c r="HKT3920" s="57"/>
      <c r="HKU3920" s="57"/>
      <c r="HKV3920" s="57"/>
      <c r="HKW3920" s="58"/>
      <c r="HKX3920" s="57"/>
      <c r="HKY3920" s="57"/>
      <c r="HKZ3920" s="57"/>
      <c r="HLA3920" s="57"/>
      <c r="HLB3920" s="57"/>
      <c r="HLC3920" s="56"/>
      <c r="HLD3920" s="57"/>
      <c r="HLE3920" s="64"/>
      <c r="HLF3920" s="64"/>
      <c r="HLG3920" s="64"/>
      <c r="HLH3920" s="64"/>
      <c r="HLI3920" s="62"/>
      <c r="HLJ3920" s="63"/>
      <c r="HLK3920" s="62"/>
      <c r="HLL3920" s="62"/>
      <c r="HLM3920" s="61"/>
      <c r="HLN3920" s="60"/>
      <c r="HLO3920" s="59"/>
      <c r="HLP3920" s="57"/>
      <c r="HLQ3920" s="57"/>
      <c r="HLR3920" s="57"/>
      <c r="HLS3920" s="57"/>
      <c r="HLT3920" s="57"/>
      <c r="HLU3920" s="57"/>
      <c r="HLV3920" s="57"/>
      <c r="HLW3920" s="57"/>
      <c r="HLX3920" s="58"/>
      <c r="HLY3920" s="57"/>
      <c r="HLZ3920" s="57"/>
      <c r="HMA3920" s="57"/>
      <c r="HMB3920" s="57"/>
      <c r="HMC3920" s="57"/>
      <c r="HMD3920" s="56"/>
      <c r="HME3920" s="57"/>
      <c r="HMF3920" s="64"/>
      <c r="HMG3920" s="64"/>
      <c r="HMH3920" s="64"/>
      <c r="HMI3920" s="64"/>
      <c r="HMJ3920" s="62"/>
      <c r="HMK3920" s="63"/>
      <c r="HML3920" s="62"/>
      <c r="HMM3920" s="62"/>
      <c r="HMN3920" s="61"/>
      <c r="HMO3920" s="60"/>
      <c r="HMP3920" s="59"/>
      <c r="HMQ3920" s="57"/>
      <c r="HMR3920" s="57"/>
      <c r="HMS3920" s="57"/>
      <c r="HMT3920" s="57"/>
      <c r="HMU3920" s="57"/>
      <c r="HMV3920" s="57"/>
      <c r="HMW3920" s="57"/>
      <c r="HMX3920" s="57"/>
      <c r="HMY3920" s="58"/>
      <c r="HMZ3920" s="57"/>
      <c r="HNA3920" s="57"/>
      <c r="HNB3920" s="57"/>
      <c r="HNC3920" s="57"/>
      <c r="HND3920" s="57"/>
      <c r="HNE3920" s="56"/>
      <c r="HNF3920" s="57"/>
      <c r="HNG3920" s="64"/>
      <c r="HNH3920" s="64"/>
      <c r="HNI3920" s="64"/>
      <c r="HNJ3920" s="64"/>
      <c r="HNK3920" s="62"/>
      <c r="HNL3920" s="63"/>
      <c r="HNM3920" s="62"/>
      <c r="HNN3920" s="62"/>
      <c r="HNO3920" s="61"/>
      <c r="HNP3920" s="60"/>
      <c r="HNQ3920" s="59"/>
      <c r="HNR3920" s="57"/>
      <c r="HNS3920" s="57"/>
      <c r="HNT3920" s="57"/>
      <c r="HNU3920" s="57"/>
      <c r="HNV3920" s="57"/>
      <c r="HNW3920" s="57"/>
      <c r="HNX3920" s="57"/>
      <c r="HNY3920" s="57"/>
      <c r="HNZ3920" s="58"/>
      <c r="HOA3920" s="57"/>
      <c r="HOB3920" s="57"/>
      <c r="HOC3920" s="57"/>
      <c r="HOD3920" s="57"/>
      <c r="HOE3920" s="57"/>
      <c r="HOF3920" s="56"/>
      <c r="HOG3920" s="57"/>
      <c r="HOH3920" s="64"/>
      <c r="HOI3920" s="64"/>
      <c r="HOJ3920" s="64"/>
      <c r="HOK3920" s="64"/>
      <c r="HOL3920" s="62"/>
      <c r="HOM3920" s="63"/>
      <c r="HON3920" s="62"/>
      <c r="HOO3920" s="62"/>
      <c r="HOP3920" s="61"/>
      <c r="HOQ3920" s="60"/>
      <c r="HOR3920" s="59"/>
      <c r="HOS3920" s="57"/>
      <c r="HOT3920" s="57"/>
      <c r="HOU3920" s="57"/>
      <c r="HOV3920" s="57"/>
      <c r="HOW3920" s="57"/>
      <c r="HOX3920" s="57"/>
      <c r="HOY3920" s="57"/>
      <c r="HOZ3920" s="57"/>
      <c r="HPA3920" s="58"/>
      <c r="HPB3920" s="57"/>
      <c r="HPC3920" s="57"/>
      <c r="HPD3920" s="57"/>
      <c r="HPE3920" s="57"/>
      <c r="HPF3920" s="57"/>
      <c r="HPG3920" s="56"/>
      <c r="HPH3920" s="57"/>
      <c r="HPI3920" s="64"/>
      <c r="HPJ3920" s="64"/>
      <c r="HPK3920" s="64"/>
      <c r="HPL3920" s="64"/>
      <c r="HPM3920" s="62"/>
      <c r="HPN3920" s="63"/>
      <c r="HPO3920" s="62"/>
      <c r="HPP3920" s="62"/>
      <c r="HPQ3920" s="61"/>
      <c r="HPR3920" s="60"/>
      <c r="HPS3920" s="59"/>
      <c r="HPT3920" s="57"/>
      <c r="HPU3920" s="57"/>
      <c r="HPV3920" s="57"/>
      <c r="HPW3920" s="57"/>
      <c r="HPX3920" s="57"/>
      <c r="HPY3920" s="57"/>
      <c r="HPZ3920" s="57"/>
      <c r="HQA3920" s="57"/>
      <c r="HQB3920" s="58"/>
      <c r="HQC3920" s="57"/>
      <c r="HQD3920" s="57"/>
      <c r="HQE3920" s="57"/>
      <c r="HQF3920" s="57"/>
      <c r="HQG3920" s="57"/>
      <c r="HQH3920" s="56"/>
      <c r="HQI3920" s="57"/>
      <c r="HQJ3920" s="64"/>
      <c r="HQK3920" s="64"/>
      <c r="HQL3920" s="64"/>
      <c r="HQM3920" s="64"/>
      <c r="HQN3920" s="62"/>
      <c r="HQO3920" s="63"/>
      <c r="HQP3920" s="62"/>
      <c r="HQQ3920" s="62"/>
      <c r="HQR3920" s="61"/>
      <c r="HQS3920" s="60"/>
      <c r="HQT3920" s="59"/>
      <c r="HQU3920" s="57"/>
      <c r="HQV3920" s="57"/>
      <c r="HQW3920" s="57"/>
      <c r="HQX3920" s="57"/>
      <c r="HQY3920" s="57"/>
      <c r="HQZ3920" s="57"/>
      <c r="HRA3920" s="57"/>
      <c r="HRB3920" s="57"/>
      <c r="HRC3920" s="58"/>
      <c r="HRD3920" s="57"/>
      <c r="HRE3920" s="57"/>
      <c r="HRF3920" s="57"/>
      <c r="HRG3920" s="57"/>
      <c r="HRH3920" s="57"/>
      <c r="HRI3920" s="56"/>
      <c r="HRJ3920" s="57"/>
      <c r="HRK3920" s="64"/>
      <c r="HRL3920" s="64"/>
      <c r="HRM3920" s="64"/>
      <c r="HRN3920" s="64"/>
      <c r="HRO3920" s="62"/>
      <c r="HRP3920" s="63"/>
      <c r="HRQ3920" s="62"/>
      <c r="HRR3920" s="62"/>
      <c r="HRS3920" s="61"/>
      <c r="HRT3920" s="60"/>
      <c r="HRU3920" s="59"/>
      <c r="HRV3920" s="57"/>
      <c r="HRW3920" s="57"/>
      <c r="HRX3920" s="57"/>
      <c r="HRY3920" s="57"/>
      <c r="HRZ3920" s="57"/>
      <c r="HSA3920" s="57"/>
      <c r="HSB3920" s="57"/>
      <c r="HSC3920" s="57"/>
      <c r="HSD3920" s="58"/>
      <c r="HSE3920" s="57"/>
      <c r="HSF3920" s="57"/>
      <c r="HSG3920" s="57"/>
      <c r="HSH3920" s="57"/>
      <c r="HSI3920" s="57"/>
      <c r="HSJ3920" s="56"/>
      <c r="HSK3920" s="57"/>
      <c r="HSL3920" s="64"/>
      <c r="HSM3920" s="64"/>
      <c r="HSN3920" s="64"/>
      <c r="HSO3920" s="64"/>
      <c r="HSP3920" s="62"/>
      <c r="HSQ3920" s="63"/>
      <c r="HSR3920" s="62"/>
      <c r="HSS3920" s="62"/>
      <c r="HST3920" s="61"/>
      <c r="HSU3920" s="60"/>
      <c r="HSV3920" s="59"/>
      <c r="HSW3920" s="57"/>
      <c r="HSX3920" s="57"/>
      <c r="HSY3920" s="57"/>
      <c r="HSZ3920" s="57"/>
      <c r="HTA3920" s="57"/>
      <c r="HTB3920" s="57"/>
      <c r="HTC3920" s="57"/>
      <c r="HTD3920" s="57"/>
      <c r="HTE3920" s="58"/>
      <c r="HTF3920" s="57"/>
      <c r="HTG3920" s="57"/>
      <c r="HTH3920" s="57"/>
      <c r="HTI3920" s="57"/>
      <c r="HTJ3920" s="57"/>
      <c r="HTK3920" s="56"/>
      <c r="HTL3920" s="57"/>
      <c r="HTM3920" s="64"/>
      <c r="HTN3920" s="64"/>
      <c r="HTO3920" s="64"/>
      <c r="HTP3920" s="64"/>
      <c r="HTQ3920" s="62"/>
      <c r="HTR3920" s="63"/>
      <c r="HTS3920" s="62"/>
      <c r="HTT3920" s="62"/>
      <c r="HTU3920" s="61"/>
      <c r="HTV3920" s="60"/>
      <c r="HTW3920" s="59"/>
      <c r="HTX3920" s="57"/>
      <c r="HTY3920" s="57"/>
      <c r="HTZ3920" s="57"/>
      <c r="HUA3920" s="57"/>
      <c r="HUB3920" s="57"/>
      <c r="HUC3920" s="57"/>
      <c r="HUD3920" s="57"/>
      <c r="HUE3920" s="57"/>
      <c r="HUF3920" s="58"/>
      <c r="HUG3920" s="57"/>
      <c r="HUH3920" s="57"/>
      <c r="HUI3920" s="57"/>
      <c r="HUJ3920" s="57"/>
      <c r="HUK3920" s="57"/>
      <c r="HUL3920" s="56"/>
      <c r="HUM3920" s="57"/>
      <c r="HUN3920" s="64"/>
      <c r="HUO3920" s="64"/>
      <c r="HUP3920" s="64"/>
      <c r="HUQ3920" s="64"/>
      <c r="HUR3920" s="62"/>
      <c r="HUS3920" s="63"/>
      <c r="HUT3920" s="62"/>
      <c r="HUU3920" s="62"/>
      <c r="HUV3920" s="61"/>
      <c r="HUW3920" s="60"/>
      <c r="HUX3920" s="59"/>
      <c r="HUY3920" s="57"/>
      <c r="HUZ3920" s="57"/>
      <c r="HVA3920" s="57"/>
      <c r="HVB3920" s="57"/>
      <c r="HVC3920" s="57"/>
      <c r="HVD3920" s="57"/>
      <c r="HVE3920" s="57"/>
      <c r="HVF3920" s="57"/>
      <c r="HVG3920" s="58"/>
      <c r="HVH3920" s="57"/>
      <c r="HVI3920" s="57"/>
      <c r="HVJ3920" s="57"/>
      <c r="HVK3920" s="57"/>
      <c r="HVL3920" s="57"/>
      <c r="HVM3920" s="56"/>
      <c r="HVN3920" s="57"/>
      <c r="HVO3920" s="64"/>
      <c r="HVP3920" s="64"/>
      <c r="HVQ3920" s="64"/>
      <c r="HVR3920" s="64"/>
      <c r="HVS3920" s="62"/>
      <c r="HVT3920" s="63"/>
      <c r="HVU3920" s="62"/>
      <c r="HVV3920" s="62"/>
      <c r="HVW3920" s="61"/>
      <c r="HVX3920" s="60"/>
      <c r="HVY3920" s="59"/>
      <c r="HVZ3920" s="57"/>
      <c r="HWA3920" s="57"/>
      <c r="HWB3920" s="57"/>
      <c r="HWC3920" s="57"/>
      <c r="HWD3920" s="57"/>
      <c r="HWE3920" s="57"/>
      <c r="HWF3920" s="57"/>
      <c r="HWG3920" s="57"/>
      <c r="HWH3920" s="58"/>
      <c r="HWI3920" s="57"/>
      <c r="HWJ3920" s="57"/>
      <c r="HWK3920" s="57"/>
      <c r="HWL3920" s="57"/>
      <c r="HWM3920" s="57"/>
      <c r="HWN3920" s="56"/>
      <c r="HWO3920" s="57"/>
      <c r="HWP3920" s="64"/>
      <c r="HWQ3920" s="64"/>
      <c r="HWR3920" s="64"/>
      <c r="HWS3920" s="64"/>
      <c r="HWT3920" s="62"/>
      <c r="HWU3920" s="63"/>
      <c r="HWV3920" s="62"/>
      <c r="HWW3920" s="62"/>
      <c r="HWX3920" s="61"/>
      <c r="HWY3920" s="60"/>
      <c r="HWZ3920" s="59"/>
      <c r="HXA3920" s="57"/>
      <c r="HXB3920" s="57"/>
      <c r="HXC3920" s="57"/>
      <c r="HXD3920" s="57"/>
      <c r="HXE3920" s="57"/>
      <c r="HXF3920" s="57"/>
      <c r="HXG3920" s="57"/>
      <c r="HXH3920" s="57"/>
      <c r="HXI3920" s="58"/>
      <c r="HXJ3920" s="57"/>
      <c r="HXK3920" s="57"/>
      <c r="HXL3920" s="57"/>
      <c r="HXM3920" s="57"/>
      <c r="HXN3920" s="57"/>
      <c r="HXO3920" s="56"/>
      <c r="HXP3920" s="57"/>
      <c r="HXQ3920" s="64"/>
      <c r="HXR3920" s="64"/>
      <c r="HXS3920" s="64"/>
      <c r="HXT3920" s="64"/>
      <c r="HXU3920" s="62"/>
      <c r="HXV3920" s="63"/>
      <c r="HXW3920" s="62"/>
      <c r="HXX3920" s="62"/>
      <c r="HXY3920" s="61"/>
      <c r="HXZ3920" s="60"/>
      <c r="HYA3920" s="59"/>
      <c r="HYB3920" s="57"/>
      <c r="HYC3920" s="57"/>
      <c r="HYD3920" s="57"/>
      <c r="HYE3920" s="57"/>
      <c r="HYF3920" s="57"/>
      <c r="HYG3920" s="57"/>
      <c r="HYH3920" s="57"/>
      <c r="HYI3920" s="57"/>
      <c r="HYJ3920" s="58"/>
      <c r="HYK3920" s="57"/>
      <c r="HYL3920" s="57"/>
      <c r="HYM3920" s="57"/>
      <c r="HYN3920" s="57"/>
      <c r="HYO3920" s="57"/>
      <c r="HYP3920" s="56"/>
      <c r="HYQ3920" s="57"/>
      <c r="HYR3920" s="64"/>
      <c r="HYS3920" s="64"/>
      <c r="HYT3920" s="64"/>
      <c r="HYU3920" s="64"/>
      <c r="HYV3920" s="62"/>
      <c r="HYW3920" s="63"/>
      <c r="HYX3920" s="62"/>
      <c r="HYY3920" s="62"/>
      <c r="HYZ3920" s="61"/>
      <c r="HZA3920" s="60"/>
      <c r="HZB3920" s="59"/>
      <c r="HZC3920" s="57"/>
      <c r="HZD3920" s="57"/>
      <c r="HZE3920" s="57"/>
      <c r="HZF3920" s="57"/>
      <c r="HZG3920" s="57"/>
      <c r="HZH3920" s="57"/>
      <c r="HZI3920" s="57"/>
      <c r="HZJ3920" s="57"/>
      <c r="HZK3920" s="58"/>
      <c r="HZL3920" s="57"/>
      <c r="HZM3920" s="57"/>
      <c r="HZN3920" s="57"/>
      <c r="HZO3920" s="57"/>
      <c r="HZP3920" s="57"/>
      <c r="HZQ3920" s="56"/>
      <c r="HZR3920" s="57"/>
      <c r="HZS3920" s="64"/>
      <c r="HZT3920" s="64"/>
      <c r="HZU3920" s="64"/>
      <c r="HZV3920" s="64"/>
      <c r="HZW3920" s="62"/>
      <c r="HZX3920" s="63"/>
      <c r="HZY3920" s="62"/>
      <c r="HZZ3920" s="62"/>
      <c r="IAA3920" s="61"/>
      <c r="IAB3920" s="60"/>
      <c r="IAC3920" s="59"/>
      <c r="IAD3920" s="57"/>
      <c r="IAE3920" s="57"/>
      <c r="IAF3920" s="57"/>
      <c r="IAG3920" s="57"/>
      <c r="IAH3920" s="57"/>
      <c r="IAI3920" s="57"/>
      <c r="IAJ3920" s="57"/>
      <c r="IAK3920" s="57"/>
      <c r="IAL3920" s="58"/>
      <c r="IAM3920" s="57"/>
      <c r="IAN3920" s="57"/>
      <c r="IAO3920" s="57"/>
      <c r="IAP3920" s="57"/>
      <c r="IAQ3920" s="57"/>
      <c r="IAR3920" s="56"/>
      <c r="IAS3920" s="57"/>
      <c r="IAT3920" s="64"/>
      <c r="IAU3920" s="64"/>
      <c r="IAV3920" s="64"/>
      <c r="IAW3920" s="64"/>
      <c r="IAX3920" s="62"/>
      <c r="IAY3920" s="63"/>
      <c r="IAZ3920" s="62"/>
      <c r="IBA3920" s="62"/>
      <c r="IBB3920" s="61"/>
      <c r="IBC3920" s="60"/>
      <c r="IBD3920" s="59"/>
      <c r="IBE3920" s="57"/>
      <c r="IBF3920" s="57"/>
      <c r="IBG3920" s="57"/>
      <c r="IBH3920" s="57"/>
      <c r="IBI3920" s="57"/>
      <c r="IBJ3920" s="57"/>
      <c r="IBK3920" s="57"/>
      <c r="IBL3920" s="57"/>
      <c r="IBM3920" s="58"/>
      <c r="IBN3920" s="57"/>
      <c r="IBO3920" s="57"/>
      <c r="IBP3920" s="57"/>
      <c r="IBQ3920" s="57"/>
      <c r="IBR3920" s="57"/>
      <c r="IBS3920" s="56"/>
      <c r="IBT3920" s="57"/>
      <c r="IBU3920" s="64"/>
      <c r="IBV3920" s="64"/>
      <c r="IBW3920" s="64"/>
      <c r="IBX3920" s="64"/>
      <c r="IBY3920" s="62"/>
      <c r="IBZ3920" s="63"/>
      <c r="ICA3920" s="62"/>
      <c r="ICB3920" s="62"/>
      <c r="ICC3920" s="61"/>
      <c r="ICD3920" s="60"/>
      <c r="ICE3920" s="59"/>
      <c r="ICF3920" s="57"/>
      <c r="ICG3920" s="57"/>
      <c r="ICH3920" s="57"/>
      <c r="ICI3920" s="57"/>
      <c r="ICJ3920" s="57"/>
      <c r="ICK3920" s="57"/>
      <c r="ICL3920" s="57"/>
      <c r="ICM3920" s="57"/>
      <c r="ICN3920" s="58"/>
      <c r="ICO3920" s="57"/>
      <c r="ICP3920" s="57"/>
      <c r="ICQ3920" s="57"/>
      <c r="ICR3920" s="57"/>
      <c r="ICS3920" s="57"/>
      <c r="ICT3920" s="56"/>
      <c r="ICU3920" s="57"/>
      <c r="ICV3920" s="64"/>
      <c r="ICW3920" s="64"/>
      <c r="ICX3920" s="64"/>
      <c r="ICY3920" s="64"/>
      <c r="ICZ3920" s="62"/>
      <c r="IDA3920" s="63"/>
      <c r="IDB3920" s="62"/>
      <c r="IDC3920" s="62"/>
      <c r="IDD3920" s="61"/>
      <c r="IDE3920" s="60"/>
      <c r="IDF3920" s="59"/>
      <c r="IDG3920" s="57"/>
      <c r="IDH3920" s="57"/>
      <c r="IDI3920" s="57"/>
      <c r="IDJ3920" s="57"/>
      <c r="IDK3920" s="57"/>
      <c r="IDL3920" s="57"/>
      <c r="IDM3920" s="57"/>
      <c r="IDN3920" s="57"/>
      <c r="IDO3920" s="58"/>
      <c r="IDP3920" s="57"/>
      <c r="IDQ3920" s="57"/>
      <c r="IDR3920" s="57"/>
      <c r="IDS3920" s="57"/>
      <c r="IDT3920" s="57"/>
      <c r="IDU3920" s="56"/>
      <c r="IDV3920" s="57"/>
      <c r="IDW3920" s="64"/>
      <c r="IDX3920" s="64"/>
      <c r="IDY3920" s="64"/>
      <c r="IDZ3920" s="64"/>
      <c r="IEA3920" s="62"/>
      <c r="IEB3920" s="63"/>
      <c r="IEC3920" s="62"/>
      <c r="IED3920" s="62"/>
      <c r="IEE3920" s="61"/>
      <c r="IEF3920" s="60"/>
      <c r="IEG3920" s="59"/>
      <c r="IEH3920" s="57"/>
      <c r="IEI3920" s="57"/>
      <c r="IEJ3920" s="57"/>
      <c r="IEK3920" s="57"/>
      <c r="IEL3920" s="57"/>
      <c r="IEM3920" s="57"/>
      <c r="IEN3920" s="57"/>
      <c r="IEO3920" s="57"/>
      <c r="IEP3920" s="58"/>
      <c r="IEQ3920" s="57"/>
      <c r="IER3920" s="57"/>
      <c r="IES3920" s="57"/>
      <c r="IET3920" s="57"/>
      <c r="IEU3920" s="57"/>
      <c r="IEV3920" s="56"/>
      <c r="IEW3920" s="57"/>
      <c r="IEX3920" s="64"/>
      <c r="IEY3920" s="64"/>
      <c r="IEZ3920" s="64"/>
      <c r="IFA3920" s="64"/>
      <c r="IFB3920" s="62"/>
      <c r="IFC3920" s="63"/>
      <c r="IFD3920" s="62"/>
      <c r="IFE3920" s="62"/>
      <c r="IFF3920" s="61"/>
      <c r="IFG3920" s="60"/>
      <c r="IFH3920" s="59"/>
      <c r="IFI3920" s="57"/>
      <c r="IFJ3920" s="57"/>
      <c r="IFK3920" s="57"/>
      <c r="IFL3920" s="57"/>
      <c r="IFM3920" s="57"/>
      <c r="IFN3920" s="57"/>
      <c r="IFO3920" s="57"/>
      <c r="IFP3920" s="57"/>
      <c r="IFQ3920" s="58"/>
      <c r="IFR3920" s="57"/>
      <c r="IFS3920" s="57"/>
      <c r="IFT3920" s="57"/>
      <c r="IFU3920" s="57"/>
      <c r="IFV3920" s="57"/>
      <c r="IFW3920" s="56"/>
      <c r="IFX3920" s="57"/>
      <c r="IFY3920" s="64"/>
      <c r="IFZ3920" s="64"/>
      <c r="IGA3920" s="64"/>
      <c r="IGB3920" s="64"/>
      <c r="IGC3920" s="62"/>
      <c r="IGD3920" s="63"/>
      <c r="IGE3920" s="62"/>
      <c r="IGF3920" s="62"/>
      <c r="IGG3920" s="61"/>
      <c r="IGH3920" s="60"/>
      <c r="IGI3920" s="59"/>
      <c r="IGJ3920" s="57"/>
      <c r="IGK3920" s="57"/>
      <c r="IGL3920" s="57"/>
      <c r="IGM3920" s="57"/>
      <c r="IGN3920" s="57"/>
      <c r="IGO3920" s="57"/>
      <c r="IGP3920" s="57"/>
      <c r="IGQ3920" s="57"/>
      <c r="IGR3920" s="58"/>
      <c r="IGS3920" s="57"/>
      <c r="IGT3920" s="57"/>
      <c r="IGU3920" s="57"/>
      <c r="IGV3920" s="57"/>
      <c r="IGW3920" s="57"/>
      <c r="IGX3920" s="56"/>
      <c r="IGY3920" s="57"/>
      <c r="IGZ3920" s="64"/>
      <c r="IHA3920" s="64"/>
      <c r="IHB3920" s="64"/>
      <c r="IHC3920" s="64"/>
      <c r="IHD3920" s="62"/>
      <c r="IHE3920" s="63"/>
      <c r="IHF3920" s="62"/>
      <c r="IHG3920" s="62"/>
      <c r="IHH3920" s="61"/>
      <c r="IHI3920" s="60"/>
      <c r="IHJ3920" s="59"/>
      <c r="IHK3920" s="57"/>
      <c r="IHL3920" s="57"/>
      <c r="IHM3920" s="57"/>
      <c r="IHN3920" s="57"/>
      <c r="IHO3920" s="57"/>
      <c r="IHP3920" s="57"/>
      <c r="IHQ3920" s="57"/>
      <c r="IHR3920" s="57"/>
      <c r="IHS3920" s="58"/>
      <c r="IHT3920" s="57"/>
      <c r="IHU3920" s="57"/>
      <c r="IHV3920" s="57"/>
      <c r="IHW3920" s="57"/>
      <c r="IHX3920" s="57"/>
      <c r="IHY3920" s="56"/>
      <c r="IHZ3920" s="57"/>
      <c r="IIA3920" s="64"/>
      <c r="IIB3920" s="64"/>
      <c r="IIC3920" s="64"/>
      <c r="IID3920" s="64"/>
      <c r="IIE3920" s="62"/>
      <c r="IIF3920" s="63"/>
      <c r="IIG3920" s="62"/>
      <c r="IIH3920" s="62"/>
      <c r="III3920" s="61"/>
      <c r="IIJ3920" s="60"/>
      <c r="IIK3920" s="59"/>
      <c r="IIL3920" s="57"/>
      <c r="IIM3920" s="57"/>
      <c r="IIN3920" s="57"/>
      <c r="IIO3920" s="57"/>
      <c r="IIP3920" s="57"/>
      <c r="IIQ3920" s="57"/>
      <c r="IIR3920" s="57"/>
      <c r="IIS3920" s="57"/>
      <c r="IIT3920" s="58"/>
      <c r="IIU3920" s="57"/>
      <c r="IIV3920" s="57"/>
      <c r="IIW3920" s="57"/>
      <c r="IIX3920" s="57"/>
      <c r="IIY3920" s="57"/>
      <c r="IIZ3920" s="56"/>
      <c r="IJA3920" s="57"/>
      <c r="IJB3920" s="64"/>
      <c r="IJC3920" s="64"/>
      <c r="IJD3920" s="64"/>
      <c r="IJE3920" s="64"/>
      <c r="IJF3920" s="62"/>
      <c r="IJG3920" s="63"/>
      <c r="IJH3920" s="62"/>
      <c r="IJI3920" s="62"/>
      <c r="IJJ3920" s="61"/>
      <c r="IJK3920" s="60"/>
      <c r="IJL3920" s="59"/>
      <c r="IJM3920" s="57"/>
      <c r="IJN3920" s="57"/>
      <c r="IJO3920" s="57"/>
      <c r="IJP3920" s="57"/>
      <c r="IJQ3920" s="57"/>
      <c r="IJR3920" s="57"/>
      <c r="IJS3920" s="57"/>
      <c r="IJT3920" s="57"/>
      <c r="IJU3920" s="58"/>
      <c r="IJV3920" s="57"/>
      <c r="IJW3920" s="57"/>
      <c r="IJX3920" s="57"/>
      <c r="IJY3920" s="57"/>
      <c r="IJZ3920" s="57"/>
      <c r="IKA3920" s="56"/>
      <c r="IKB3920" s="57"/>
      <c r="IKC3920" s="64"/>
      <c r="IKD3920" s="64"/>
      <c r="IKE3920" s="64"/>
      <c r="IKF3920" s="64"/>
      <c r="IKG3920" s="62"/>
      <c r="IKH3920" s="63"/>
      <c r="IKI3920" s="62"/>
      <c r="IKJ3920" s="62"/>
      <c r="IKK3920" s="61"/>
      <c r="IKL3920" s="60"/>
      <c r="IKM3920" s="59"/>
      <c r="IKN3920" s="57"/>
      <c r="IKO3920" s="57"/>
      <c r="IKP3920" s="57"/>
      <c r="IKQ3920" s="57"/>
      <c r="IKR3920" s="57"/>
      <c r="IKS3920" s="57"/>
      <c r="IKT3920" s="57"/>
      <c r="IKU3920" s="57"/>
      <c r="IKV3920" s="58"/>
      <c r="IKW3920" s="57"/>
      <c r="IKX3920" s="57"/>
      <c r="IKY3920" s="57"/>
      <c r="IKZ3920" s="57"/>
      <c r="ILA3920" s="57"/>
      <c r="ILB3920" s="56"/>
      <c r="ILC3920" s="57"/>
      <c r="ILD3920" s="64"/>
      <c r="ILE3920" s="64"/>
      <c r="ILF3920" s="64"/>
      <c r="ILG3920" s="64"/>
      <c r="ILH3920" s="62"/>
      <c r="ILI3920" s="63"/>
      <c r="ILJ3920" s="62"/>
      <c r="ILK3920" s="62"/>
      <c r="ILL3920" s="61"/>
      <c r="ILM3920" s="60"/>
      <c r="ILN3920" s="59"/>
      <c r="ILO3920" s="57"/>
      <c r="ILP3920" s="57"/>
      <c r="ILQ3920" s="57"/>
      <c r="ILR3920" s="57"/>
      <c r="ILS3920" s="57"/>
      <c r="ILT3920" s="57"/>
      <c r="ILU3920" s="57"/>
      <c r="ILV3920" s="57"/>
      <c r="ILW3920" s="58"/>
      <c r="ILX3920" s="57"/>
      <c r="ILY3920" s="57"/>
      <c r="ILZ3920" s="57"/>
      <c r="IMA3920" s="57"/>
      <c r="IMB3920" s="57"/>
      <c r="IMC3920" s="56"/>
      <c r="IMD3920" s="57"/>
      <c r="IME3920" s="64"/>
      <c r="IMF3920" s="64"/>
      <c r="IMG3920" s="64"/>
      <c r="IMH3920" s="64"/>
      <c r="IMI3920" s="62"/>
      <c r="IMJ3920" s="63"/>
      <c r="IMK3920" s="62"/>
      <c r="IML3920" s="62"/>
      <c r="IMM3920" s="61"/>
      <c r="IMN3920" s="60"/>
      <c r="IMO3920" s="59"/>
      <c r="IMP3920" s="57"/>
      <c r="IMQ3920" s="57"/>
      <c r="IMR3920" s="57"/>
      <c r="IMS3920" s="57"/>
      <c r="IMT3920" s="57"/>
      <c r="IMU3920" s="57"/>
      <c r="IMV3920" s="57"/>
      <c r="IMW3920" s="57"/>
      <c r="IMX3920" s="58"/>
      <c r="IMY3920" s="57"/>
      <c r="IMZ3920" s="57"/>
      <c r="INA3920" s="57"/>
      <c r="INB3920" s="57"/>
      <c r="INC3920" s="57"/>
      <c r="IND3920" s="56"/>
      <c r="INE3920" s="57"/>
      <c r="INF3920" s="64"/>
      <c r="ING3920" s="64"/>
      <c r="INH3920" s="64"/>
      <c r="INI3920" s="64"/>
      <c r="INJ3920" s="62"/>
      <c r="INK3920" s="63"/>
      <c r="INL3920" s="62"/>
      <c r="INM3920" s="62"/>
      <c r="INN3920" s="61"/>
      <c r="INO3920" s="60"/>
      <c r="INP3920" s="59"/>
      <c r="INQ3920" s="57"/>
      <c r="INR3920" s="57"/>
      <c r="INS3920" s="57"/>
      <c r="INT3920" s="57"/>
      <c r="INU3920" s="57"/>
      <c r="INV3920" s="57"/>
      <c r="INW3920" s="57"/>
      <c r="INX3920" s="57"/>
      <c r="INY3920" s="58"/>
      <c r="INZ3920" s="57"/>
      <c r="IOA3920" s="57"/>
      <c r="IOB3920" s="57"/>
      <c r="IOC3920" s="57"/>
      <c r="IOD3920" s="57"/>
      <c r="IOE3920" s="56"/>
      <c r="IOF3920" s="57"/>
      <c r="IOG3920" s="64"/>
      <c r="IOH3920" s="64"/>
      <c r="IOI3920" s="64"/>
      <c r="IOJ3920" s="64"/>
      <c r="IOK3920" s="62"/>
      <c r="IOL3920" s="63"/>
      <c r="IOM3920" s="62"/>
      <c r="ION3920" s="62"/>
      <c r="IOO3920" s="61"/>
      <c r="IOP3920" s="60"/>
      <c r="IOQ3920" s="59"/>
      <c r="IOR3920" s="57"/>
      <c r="IOS3920" s="57"/>
      <c r="IOT3920" s="57"/>
      <c r="IOU3920" s="57"/>
      <c r="IOV3920" s="57"/>
      <c r="IOW3920" s="57"/>
      <c r="IOX3920" s="57"/>
      <c r="IOY3920" s="57"/>
      <c r="IOZ3920" s="58"/>
      <c r="IPA3920" s="57"/>
      <c r="IPB3920" s="57"/>
      <c r="IPC3920" s="57"/>
      <c r="IPD3920" s="57"/>
      <c r="IPE3920" s="57"/>
      <c r="IPF3920" s="56"/>
      <c r="IPG3920" s="57"/>
      <c r="IPH3920" s="64"/>
      <c r="IPI3920" s="64"/>
      <c r="IPJ3920" s="64"/>
      <c r="IPK3920" s="64"/>
      <c r="IPL3920" s="62"/>
      <c r="IPM3920" s="63"/>
      <c r="IPN3920" s="62"/>
      <c r="IPO3920" s="62"/>
      <c r="IPP3920" s="61"/>
      <c r="IPQ3920" s="60"/>
      <c r="IPR3920" s="59"/>
      <c r="IPS3920" s="57"/>
      <c r="IPT3920" s="57"/>
      <c r="IPU3920" s="57"/>
      <c r="IPV3920" s="57"/>
      <c r="IPW3920" s="57"/>
      <c r="IPX3920" s="57"/>
      <c r="IPY3920" s="57"/>
      <c r="IPZ3920" s="57"/>
      <c r="IQA3920" s="58"/>
      <c r="IQB3920" s="57"/>
      <c r="IQC3920" s="57"/>
      <c r="IQD3920" s="57"/>
      <c r="IQE3920" s="57"/>
      <c r="IQF3920" s="57"/>
      <c r="IQG3920" s="56"/>
      <c r="IQH3920" s="57"/>
      <c r="IQI3920" s="64"/>
      <c r="IQJ3920" s="64"/>
      <c r="IQK3920" s="64"/>
      <c r="IQL3920" s="64"/>
      <c r="IQM3920" s="62"/>
      <c r="IQN3920" s="63"/>
      <c r="IQO3920" s="62"/>
      <c r="IQP3920" s="62"/>
      <c r="IQQ3920" s="61"/>
      <c r="IQR3920" s="60"/>
      <c r="IQS3920" s="59"/>
      <c r="IQT3920" s="57"/>
      <c r="IQU3920" s="57"/>
      <c r="IQV3920" s="57"/>
      <c r="IQW3920" s="57"/>
      <c r="IQX3920" s="57"/>
      <c r="IQY3920" s="57"/>
      <c r="IQZ3920" s="57"/>
      <c r="IRA3920" s="57"/>
      <c r="IRB3920" s="58"/>
      <c r="IRC3920" s="57"/>
      <c r="IRD3920" s="57"/>
      <c r="IRE3920" s="57"/>
      <c r="IRF3920" s="57"/>
      <c r="IRG3920" s="57"/>
      <c r="IRH3920" s="56"/>
      <c r="IRI3920" s="57"/>
      <c r="IRJ3920" s="64"/>
      <c r="IRK3920" s="64"/>
      <c r="IRL3920" s="64"/>
      <c r="IRM3920" s="64"/>
      <c r="IRN3920" s="62"/>
      <c r="IRO3920" s="63"/>
      <c r="IRP3920" s="62"/>
      <c r="IRQ3920" s="62"/>
      <c r="IRR3920" s="61"/>
      <c r="IRS3920" s="60"/>
      <c r="IRT3920" s="59"/>
      <c r="IRU3920" s="57"/>
      <c r="IRV3920" s="57"/>
      <c r="IRW3920" s="57"/>
      <c r="IRX3920" s="57"/>
      <c r="IRY3920" s="57"/>
      <c r="IRZ3920" s="57"/>
      <c r="ISA3920" s="57"/>
      <c r="ISB3920" s="57"/>
      <c r="ISC3920" s="58"/>
      <c r="ISD3920" s="57"/>
      <c r="ISE3920" s="57"/>
      <c r="ISF3920" s="57"/>
      <c r="ISG3920" s="57"/>
      <c r="ISH3920" s="57"/>
      <c r="ISI3920" s="56"/>
      <c r="ISJ3920" s="57"/>
      <c r="ISK3920" s="64"/>
      <c r="ISL3920" s="64"/>
      <c r="ISM3920" s="64"/>
      <c r="ISN3920" s="64"/>
      <c r="ISO3920" s="62"/>
      <c r="ISP3920" s="63"/>
      <c r="ISQ3920" s="62"/>
      <c r="ISR3920" s="62"/>
      <c r="ISS3920" s="61"/>
      <c r="IST3920" s="60"/>
      <c r="ISU3920" s="59"/>
      <c r="ISV3920" s="57"/>
      <c r="ISW3920" s="57"/>
      <c r="ISX3920" s="57"/>
      <c r="ISY3920" s="57"/>
      <c r="ISZ3920" s="57"/>
      <c r="ITA3920" s="57"/>
      <c r="ITB3920" s="57"/>
      <c r="ITC3920" s="57"/>
      <c r="ITD3920" s="58"/>
      <c r="ITE3920" s="57"/>
      <c r="ITF3920" s="57"/>
      <c r="ITG3920" s="57"/>
      <c r="ITH3920" s="57"/>
      <c r="ITI3920" s="57"/>
      <c r="ITJ3920" s="56"/>
      <c r="ITK3920" s="57"/>
      <c r="ITL3920" s="64"/>
      <c r="ITM3920" s="64"/>
      <c r="ITN3920" s="64"/>
      <c r="ITO3920" s="64"/>
      <c r="ITP3920" s="62"/>
      <c r="ITQ3920" s="63"/>
      <c r="ITR3920" s="62"/>
      <c r="ITS3920" s="62"/>
      <c r="ITT3920" s="61"/>
      <c r="ITU3920" s="60"/>
      <c r="ITV3920" s="59"/>
      <c r="ITW3920" s="57"/>
      <c r="ITX3920" s="57"/>
      <c r="ITY3920" s="57"/>
      <c r="ITZ3920" s="57"/>
      <c r="IUA3920" s="57"/>
      <c r="IUB3920" s="57"/>
      <c r="IUC3920" s="57"/>
      <c r="IUD3920" s="57"/>
      <c r="IUE3920" s="58"/>
      <c r="IUF3920" s="57"/>
      <c r="IUG3920" s="57"/>
      <c r="IUH3920" s="57"/>
      <c r="IUI3920" s="57"/>
      <c r="IUJ3920" s="57"/>
      <c r="IUK3920" s="56"/>
      <c r="IUL3920" s="57"/>
      <c r="IUM3920" s="64"/>
      <c r="IUN3920" s="64"/>
      <c r="IUO3920" s="64"/>
      <c r="IUP3920" s="64"/>
      <c r="IUQ3920" s="62"/>
      <c r="IUR3920" s="63"/>
      <c r="IUS3920" s="62"/>
      <c r="IUT3920" s="62"/>
      <c r="IUU3920" s="61"/>
      <c r="IUV3920" s="60"/>
      <c r="IUW3920" s="59"/>
      <c r="IUX3920" s="57"/>
      <c r="IUY3920" s="57"/>
      <c r="IUZ3920" s="57"/>
      <c r="IVA3920" s="57"/>
      <c r="IVB3920" s="57"/>
      <c r="IVC3920" s="57"/>
      <c r="IVD3920" s="57"/>
      <c r="IVE3920" s="57"/>
      <c r="IVF3920" s="58"/>
      <c r="IVG3920" s="57"/>
      <c r="IVH3920" s="57"/>
      <c r="IVI3920" s="57"/>
      <c r="IVJ3920" s="57"/>
      <c r="IVK3920" s="57"/>
      <c r="IVL3920" s="56"/>
      <c r="IVM3920" s="57"/>
      <c r="IVN3920" s="64"/>
      <c r="IVO3920" s="64"/>
      <c r="IVP3920" s="64"/>
      <c r="IVQ3920" s="64"/>
      <c r="IVR3920" s="62"/>
      <c r="IVS3920" s="63"/>
      <c r="IVT3920" s="62"/>
      <c r="IVU3920" s="62"/>
      <c r="IVV3920" s="61"/>
      <c r="IVW3920" s="60"/>
      <c r="IVX3920" s="59"/>
      <c r="IVY3920" s="57"/>
      <c r="IVZ3920" s="57"/>
      <c r="IWA3920" s="57"/>
      <c r="IWB3920" s="57"/>
      <c r="IWC3920" s="57"/>
      <c r="IWD3920" s="57"/>
      <c r="IWE3920" s="57"/>
      <c r="IWF3920" s="57"/>
      <c r="IWG3920" s="58"/>
      <c r="IWH3920" s="57"/>
      <c r="IWI3920" s="57"/>
      <c r="IWJ3920" s="57"/>
      <c r="IWK3920" s="57"/>
      <c r="IWL3920" s="57"/>
      <c r="IWM3920" s="56"/>
      <c r="IWN3920" s="57"/>
      <c r="IWO3920" s="64"/>
      <c r="IWP3920" s="64"/>
      <c r="IWQ3920" s="64"/>
      <c r="IWR3920" s="64"/>
      <c r="IWS3920" s="62"/>
      <c r="IWT3920" s="63"/>
      <c r="IWU3920" s="62"/>
      <c r="IWV3920" s="62"/>
      <c r="IWW3920" s="61"/>
      <c r="IWX3920" s="60"/>
      <c r="IWY3920" s="59"/>
      <c r="IWZ3920" s="57"/>
      <c r="IXA3920" s="57"/>
      <c r="IXB3920" s="57"/>
      <c r="IXC3920" s="57"/>
      <c r="IXD3920" s="57"/>
      <c r="IXE3920" s="57"/>
      <c r="IXF3920" s="57"/>
      <c r="IXG3920" s="57"/>
      <c r="IXH3920" s="58"/>
      <c r="IXI3920" s="57"/>
      <c r="IXJ3920" s="57"/>
      <c r="IXK3920" s="57"/>
      <c r="IXL3920" s="57"/>
      <c r="IXM3920" s="57"/>
      <c r="IXN3920" s="56"/>
      <c r="IXO3920" s="57"/>
      <c r="IXP3920" s="64"/>
      <c r="IXQ3920" s="64"/>
      <c r="IXR3920" s="64"/>
      <c r="IXS3920" s="64"/>
      <c r="IXT3920" s="62"/>
      <c r="IXU3920" s="63"/>
      <c r="IXV3920" s="62"/>
      <c r="IXW3920" s="62"/>
      <c r="IXX3920" s="61"/>
      <c r="IXY3920" s="60"/>
      <c r="IXZ3920" s="59"/>
      <c r="IYA3920" s="57"/>
      <c r="IYB3920" s="57"/>
      <c r="IYC3920" s="57"/>
      <c r="IYD3920" s="57"/>
      <c r="IYE3920" s="57"/>
      <c r="IYF3920" s="57"/>
      <c r="IYG3920" s="57"/>
      <c r="IYH3920" s="57"/>
      <c r="IYI3920" s="58"/>
      <c r="IYJ3920" s="57"/>
      <c r="IYK3920" s="57"/>
      <c r="IYL3920" s="57"/>
      <c r="IYM3920" s="57"/>
      <c r="IYN3920" s="57"/>
      <c r="IYO3920" s="56"/>
      <c r="IYP3920" s="57"/>
      <c r="IYQ3920" s="64"/>
      <c r="IYR3920" s="64"/>
      <c r="IYS3920" s="64"/>
      <c r="IYT3920" s="64"/>
      <c r="IYU3920" s="62"/>
      <c r="IYV3920" s="63"/>
      <c r="IYW3920" s="62"/>
      <c r="IYX3920" s="62"/>
      <c r="IYY3920" s="61"/>
      <c r="IYZ3920" s="60"/>
      <c r="IZA3920" s="59"/>
      <c r="IZB3920" s="57"/>
      <c r="IZC3920" s="57"/>
      <c r="IZD3920" s="57"/>
      <c r="IZE3920" s="57"/>
      <c r="IZF3920" s="57"/>
      <c r="IZG3920" s="57"/>
      <c r="IZH3920" s="57"/>
      <c r="IZI3920" s="57"/>
      <c r="IZJ3920" s="58"/>
      <c r="IZK3920" s="57"/>
      <c r="IZL3920" s="57"/>
      <c r="IZM3920" s="57"/>
      <c r="IZN3920" s="57"/>
      <c r="IZO3920" s="57"/>
      <c r="IZP3920" s="56"/>
      <c r="IZQ3920" s="57"/>
      <c r="IZR3920" s="64"/>
      <c r="IZS3920" s="64"/>
      <c r="IZT3920" s="64"/>
      <c r="IZU3920" s="64"/>
      <c r="IZV3920" s="62"/>
      <c r="IZW3920" s="63"/>
      <c r="IZX3920" s="62"/>
      <c r="IZY3920" s="62"/>
      <c r="IZZ3920" s="61"/>
      <c r="JAA3920" s="60"/>
      <c r="JAB3920" s="59"/>
      <c r="JAC3920" s="57"/>
      <c r="JAD3920" s="57"/>
      <c r="JAE3920" s="57"/>
      <c r="JAF3920" s="57"/>
      <c r="JAG3920" s="57"/>
      <c r="JAH3920" s="57"/>
      <c r="JAI3920" s="57"/>
      <c r="JAJ3920" s="57"/>
      <c r="JAK3920" s="58"/>
      <c r="JAL3920" s="57"/>
      <c r="JAM3920" s="57"/>
      <c r="JAN3920" s="57"/>
      <c r="JAO3920" s="57"/>
      <c r="JAP3920" s="57"/>
      <c r="JAQ3920" s="56"/>
      <c r="JAR3920" s="57"/>
      <c r="JAS3920" s="64"/>
      <c r="JAT3920" s="64"/>
      <c r="JAU3920" s="64"/>
      <c r="JAV3920" s="64"/>
      <c r="JAW3920" s="62"/>
      <c r="JAX3920" s="63"/>
      <c r="JAY3920" s="62"/>
      <c r="JAZ3920" s="62"/>
      <c r="JBA3920" s="61"/>
      <c r="JBB3920" s="60"/>
      <c r="JBC3920" s="59"/>
      <c r="JBD3920" s="57"/>
      <c r="JBE3920" s="57"/>
      <c r="JBF3920" s="57"/>
      <c r="JBG3920" s="57"/>
      <c r="JBH3920" s="57"/>
      <c r="JBI3920" s="57"/>
      <c r="JBJ3920" s="57"/>
      <c r="JBK3920" s="57"/>
      <c r="JBL3920" s="58"/>
      <c r="JBM3920" s="57"/>
      <c r="JBN3920" s="57"/>
      <c r="JBO3920" s="57"/>
      <c r="JBP3920" s="57"/>
      <c r="JBQ3920" s="57"/>
      <c r="JBR3920" s="56"/>
      <c r="JBS3920" s="57"/>
      <c r="JBT3920" s="64"/>
      <c r="JBU3920" s="64"/>
      <c r="JBV3920" s="64"/>
      <c r="JBW3920" s="64"/>
      <c r="JBX3920" s="62"/>
      <c r="JBY3920" s="63"/>
      <c r="JBZ3920" s="62"/>
      <c r="JCA3920" s="62"/>
      <c r="JCB3920" s="61"/>
      <c r="JCC3920" s="60"/>
      <c r="JCD3920" s="59"/>
      <c r="JCE3920" s="57"/>
      <c r="JCF3920" s="57"/>
      <c r="JCG3920" s="57"/>
      <c r="JCH3920" s="57"/>
      <c r="JCI3920" s="57"/>
      <c r="JCJ3920" s="57"/>
      <c r="JCK3920" s="57"/>
      <c r="JCL3920" s="57"/>
      <c r="JCM3920" s="58"/>
      <c r="JCN3920" s="57"/>
      <c r="JCO3920" s="57"/>
      <c r="JCP3920" s="57"/>
      <c r="JCQ3920" s="57"/>
      <c r="JCR3920" s="57"/>
      <c r="JCS3920" s="56"/>
      <c r="JCT3920" s="57"/>
      <c r="JCU3920" s="64"/>
      <c r="JCV3920" s="64"/>
      <c r="JCW3920" s="64"/>
      <c r="JCX3920" s="64"/>
      <c r="JCY3920" s="62"/>
      <c r="JCZ3920" s="63"/>
      <c r="JDA3920" s="62"/>
      <c r="JDB3920" s="62"/>
      <c r="JDC3920" s="61"/>
      <c r="JDD3920" s="60"/>
      <c r="JDE3920" s="59"/>
      <c r="JDF3920" s="57"/>
      <c r="JDG3920" s="57"/>
      <c r="JDH3920" s="57"/>
      <c r="JDI3920" s="57"/>
      <c r="JDJ3920" s="57"/>
      <c r="JDK3920" s="57"/>
      <c r="JDL3920" s="57"/>
      <c r="JDM3920" s="57"/>
      <c r="JDN3920" s="58"/>
      <c r="JDO3920" s="57"/>
      <c r="JDP3920" s="57"/>
      <c r="JDQ3920" s="57"/>
      <c r="JDR3920" s="57"/>
      <c r="JDS3920" s="57"/>
      <c r="JDT3920" s="56"/>
      <c r="JDU3920" s="57"/>
      <c r="JDV3920" s="64"/>
      <c r="JDW3920" s="64"/>
      <c r="JDX3920" s="64"/>
      <c r="JDY3920" s="64"/>
      <c r="JDZ3920" s="62"/>
      <c r="JEA3920" s="63"/>
      <c r="JEB3920" s="62"/>
      <c r="JEC3920" s="62"/>
      <c r="JED3920" s="61"/>
      <c r="JEE3920" s="60"/>
      <c r="JEF3920" s="59"/>
      <c r="JEG3920" s="57"/>
      <c r="JEH3920" s="57"/>
      <c r="JEI3920" s="57"/>
      <c r="JEJ3920" s="57"/>
      <c r="JEK3920" s="57"/>
      <c r="JEL3920" s="57"/>
      <c r="JEM3920" s="57"/>
      <c r="JEN3920" s="57"/>
      <c r="JEO3920" s="58"/>
      <c r="JEP3920" s="57"/>
      <c r="JEQ3920" s="57"/>
      <c r="JER3920" s="57"/>
      <c r="JES3920" s="57"/>
      <c r="JET3920" s="57"/>
      <c r="JEU3920" s="56"/>
      <c r="JEV3920" s="57"/>
      <c r="JEW3920" s="64"/>
      <c r="JEX3920" s="64"/>
      <c r="JEY3920" s="64"/>
      <c r="JEZ3920" s="64"/>
      <c r="JFA3920" s="62"/>
      <c r="JFB3920" s="63"/>
      <c r="JFC3920" s="62"/>
      <c r="JFD3920" s="62"/>
      <c r="JFE3920" s="61"/>
      <c r="JFF3920" s="60"/>
      <c r="JFG3920" s="59"/>
      <c r="JFH3920" s="57"/>
      <c r="JFI3920" s="57"/>
      <c r="JFJ3920" s="57"/>
      <c r="JFK3920" s="57"/>
      <c r="JFL3920" s="57"/>
      <c r="JFM3920" s="57"/>
      <c r="JFN3920" s="57"/>
      <c r="JFO3920" s="57"/>
      <c r="JFP3920" s="58"/>
      <c r="JFQ3920" s="57"/>
      <c r="JFR3920" s="57"/>
      <c r="JFS3920" s="57"/>
      <c r="JFT3920" s="57"/>
      <c r="JFU3920" s="57"/>
      <c r="JFV3920" s="56"/>
      <c r="JFW3920" s="57"/>
      <c r="JFX3920" s="64"/>
      <c r="JFY3920" s="64"/>
      <c r="JFZ3920" s="64"/>
      <c r="JGA3920" s="64"/>
      <c r="JGB3920" s="62"/>
      <c r="JGC3920" s="63"/>
      <c r="JGD3920" s="62"/>
      <c r="JGE3920" s="62"/>
      <c r="JGF3920" s="61"/>
      <c r="JGG3920" s="60"/>
      <c r="JGH3920" s="59"/>
      <c r="JGI3920" s="57"/>
      <c r="JGJ3920" s="57"/>
      <c r="JGK3920" s="57"/>
      <c r="JGL3920" s="57"/>
      <c r="JGM3920" s="57"/>
      <c r="JGN3920" s="57"/>
      <c r="JGO3920" s="57"/>
      <c r="JGP3920" s="57"/>
      <c r="JGQ3920" s="58"/>
      <c r="JGR3920" s="57"/>
      <c r="JGS3920" s="57"/>
      <c r="JGT3920" s="57"/>
      <c r="JGU3920" s="57"/>
      <c r="JGV3920" s="57"/>
      <c r="JGW3920" s="56"/>
      <c r="JGX3920" s="57"/>
      <c r="JGY3920" s="64"/>
      <c r="JGZ3920" s="64"/>
      <c r="JHA3920" s="64"/>
      <c r="JHB3920" s="64"/>
      <c r="JHC3920" s="62"/>
      <c r="JHD3920" s="63"/>
      <c r="JHE3920" s="62"/>
      <c r="JHF3920" s="62"/>
      <c r="JHG3920" s="61"/>
      <c r="JHH3920" s="60"/>
      <c r="JHI3920" s="59"/>
      <c r="JHJ3920" s="57"/>
      <c r="JHK3920" s="57"/>
      <c r="JHL3920" s="57"/>
      <c r="JHM3920" s="57"/>
      <c r="JHN3920" s="57"/>
      <c r="JHO3920" s="57"/>
      <c r="JHP3920" s="57"/>
      <c r="JHQ3920" s="57"/>
      <c r="JHR3920" s="58"/>
      <c r="JHS3920" s="57"/>
      <c r="JHT3920" s="57"/>
      <c r="JHU3920" s="57"/>
      <c r="JHV3920" s="57"/>
      <c r="JHW3920" s="57"/>
      <c r="JHX3920" s="56"/>
      <c r="JHY3920" s="57"/>
      <c r="JHZ3920" s="64"/>
      <c r="JIA3920" s="64"/>
      <c r="JIB3920" s="64"/>
      <c r="JIC3920" s="64"/>
      <c r="JID3920" s="62"/>
      <c r="JIE3920" s="63"/>
      <c r="JIF3920" s="62"/>
      <c r="JIG3920" s="62"/>
      <c r="JIH3920" s="61"/>
      <c r="JII3920" s="60"/>
      <c r="JIJ3920" s="59"/>
      <c r="JIK3920" s="57"/>
      <c r="JIL3920" s="57"/>
      <c r="JIM3920" s="57"/>
      <c r="JIN3920" s="57"/>
      <c r="JIO3920" s="57"/>
      <c r="JIP3920" s="57"/>
      <c r="JIQ3920" s="57"/>
      <c r="JIR3920" s="57"/>
      <c r="JIS3920" s="58"/>
      <c r="JIT3920" s="57"/>
      <c r="JIU3920" s="57"/>
      <c r="JIV3920" s="57"/>
      <c r="JIW3920" s="57"/>
      <c r="JIX3920" s="57"/>
      <c r="JIY3920" s="56"/>
      <c r="JIZ3920" s="57"/>
      <c r="JJA3920" s="64"/>
      <c r="JJB3920" s="64"/>
      <c r="JJC3920" s="64"/>
      <c r="JJD3920" s="64"/>
      <c r="JJE3920" s="62"/>
      <c r="JJF3920" s="63"/>
      <c r="JJG3920" s="62"/>
      <c r="JJH3920" s="62"/>
      <c r="JJI3920" s="61"/>
      <c r="JJJ3920" s="60"/>
      <c r="JJK3920" s="59"/>
      <c r="JJL3920" s="57"/>
      <c r="JJM3920" s="57"/>
      <c r="JJN3920" s="57"/>
      <c r="JJO3920" s="57"/>
      <c r="JJP3920" s="57"/>
      <c r="JJQ3920" s="57"/>
      <c r="JJR3920" s="57"/>
      <c r="JJS3920" s="57"/>
      <c r="JJT3920" s="58"/>
      <c r="JJU3920" s="57"/>
      <c r="JJV3920" s="57"/>
      <c r="JJW3920" s="57"/>
      <c r="JJX3920" s="57"/>
      <c r="JJY3920" s="57"/>
      <c r="JJZ3920" s="56"/>
      <c r="JKA3920" s="57"/>
      <c r="JKB3920" s="64"/>
      <c r="JKC3920" s="64"/>
      <c r="JKD3920" s="64"/>
      <c r="JKE3920" s="64"/>
      <c r="JKF3920" s="62"/>
      <c r="JKG3920" s="63"/>
      <c r="JKH3920" s="62"/>
      <c r="JKI3920" s="62"/>
      <c r="JKJ3920" s="61"/>
      <c r="JKK3920" s="60"/>
      <c r="JKL3920" s="59"/>
      <c r="JKM3920" s="57"/>
      <c r="JKN3920" s="57"/>
      <c r="JKO3920" s="57"/>
      <c r="JKP3920" s="57"/>
      <c r="JKQ3920" s="57"/>
      <c r="JKR3920" s="57"/>
      <c r="JKS3920" s="57"/>
      <c r="JKT3920" s="57"/>
      <c r="JKU3920" s="58"/>
      <c r="JKV3920" s="57"/>
      <c r="JKW3920" s="57"/>
      <c r="JKX3920" s="57"/>
      <c r="JKY3920" s="57"/>
      <c r="JKZ3920" s="57"/>
      <c r="JLA3920" s="56"/>
      <c r="JLB3920" s="57"/>
      <c r="JLC3920" s="64"/>
      <c r="JLD3920" s="64"/>
      <c r="JLE3920" s="64"/>
      <c r="JLF3920" s="64"/>
      <c r="JLG3920" s="62"/>
      <c r="JLH3920" s="63"/>
      <c r="JLI3920" s="62"/>
      <c r="JLJ3920" s="62"/>
      <c r="JLK3920" s="61"/>
      <c r="JLL3920" s="60"/>
      <c r="JLM3920" s="59"/>
      <c r="JLN3920" s="57"/>
      <c r="JLO3920" s="57"/>
      <c r="JLP3920" s="57"/>
      <c r="JLQ3920" s="57"/>
      <c r="JLR3920" s="57"/>
      <c r="JLS3920" s="57"/>
      <c r="JLT3920" s="57"/>
      <c r="JLU3920" s="57"/>
      <c r="JLV3920" s="58"/>
      <c r="JLW3920" s="57"/>
      <c r="JLX3920" s="57"/>
      <c r="JLY3920" s="57"/>
      <c r="JLZ3920" s="57"/>
      <c r="JMA3920" s="57"/>
      <c r="JMB3920" s="56"/>
      <c r="JMC3920" s="57"/>
      <c r="JMD3920" s="64"/>
      <c r="JME3920" s="64"/>
      <c r="JMF3920" s="64"/>
      <c r="JMG3920" s="64"/>
      <c r="JMH3920" s="62"/>
      <c r="JMI3920" s="63"/>
      <c r="JMJ3920" s="62"/>
      <c r="JMK3920" s="62"/>
      <c r="JML3920" s="61"/>
      <c r="JMM3920" s="60"/>
      <c r="JMN3920" s="59"/>
      <c r="JMO3920" s="57"/>
      <c r="JMP3920" s="57"/>
      <c r="JMQ3920" s="57"/>
      <c r="JMR3920" s="57"/>
      <c r="JMS3920" s="57"/>
      <c r="JMT3920" s="57"/>
      <c r="JMU3920" s="57"/>
      <c r="JMV3920" s="57"/>
      <c r="JMW3920" s="58"/>
      <c r="JMX3920" s="57"/>
      <c r="JMY3920" s="57"/>
      <c r="JMZ3920" s="57"/>
      <c r="JNA3920" s="57"/>
      <c r="JNB3920" s="57"/>
      <c r="JNC3920" s="56"/>
      <c r="JND3920" s="57"/>
      <c r="JNE3920" s="64"/>
      <c r="JNF3920" s="64"/>
      <c r="JNG3920" s="64"/>
      <c r="JNH3920" s="64"/>
      <c r="JNI3920" s="62"/>
      <c r="JNJ3920" s="63"/>
      <c r="JNK3920" s="62"/>
      <c r="JNL3920" s="62"/>
      <c r="JNM3920" s="61"/>
      <c r="JNN3920" s="60"/>
      <c r="JNO3920" s="59"/>
      <c r="JNP3920" s="57"/>
      <c r="JNQ3920" s="57"/>
      <c r="JNR3920" s="57"/>
      <c r="JNS3920" s="57"/>
      <c r="JNT3920" s="57"/>
      <c r="JNU3920" s="57"/>
      <c r="JNV3920" s="57"/>
      <c r="JNW3920" s="57"/>
      <c r="JNX3920" s="58"/>
      <c r="JNY3920" s="57"/>
      <c r="JNZ3920" s="57"/>
      <c r="JOA3920" s="57"/>
      <c r="JOB3920" s="57"/>
      <c r="JOC3920" s="57"/>
      <c r="JOD3920" s="56"/>
      <c r="JOE3920" s="57"/>
      <c r="JOF3920" s="64"/>
      <c r="JOG3920" s="64"/>
      <c r="JOH3920" s="64"/>
      <c r="JOI3920" s="64"/>
      <c r="JOJ3920" s="62"/>
      <c r="JOK3920" s="63"/>
      <c r="JOL3920" s="62"/>
      <c r="JOM3920" s="62"/>
      <c r="JON3920" s="61"/>
      <c r="JOO3920" s="60"/>
      <c r="JOP3920" s="59"/>
      <c r="JOQ3920" s="57"/>
      <c r="JOR3920" s="57"/>
      <c r="JOS3920" s="57"/>
      <c r="JOT3920" s="57"/>
      <c r="JOU3920" s="57"/>
      <c r="JOV3920" s="57"/>
      <c r="JOW3920" s="57"/>
      <c r="JOX3920" s="57"/>
      <c r="JOY3920" s="58"/>
      <c r="JOZ3920" s="57"/>
      <c r="JPA3920" s="57"/>
      <c r="JPB3920" s="57"/>
      <c r="JPC3920" s="57"/>
      <c r="JPD3920" s="57"/>
      <c r="JPE3920" s="56"/>
      <c r="JPF3920" s="57"/>
      <c r="JPG3920" s="64"/>
      <c r="JPH3920" s="64"/>
      <c r="JPI3920" s="64"/>
      <c r="JPJ3920" s="64"/>
      <c r="JPK3920" s="62"/>
      <c r="JPL3920" s="63"/>
      <c r="JPM3920" s="62"/>
      <c r="JPN3920" s="62"/>
      <c r="JPO3920" s="61"/>
      <c r="JPP3920" s="60"/>
      <c r="JPQ3920" s="59"/>
      <c r="JPR3920" s="57"/>
      <c r="JPS3920" s="57"/>
      <c r="JPT3920" s="57"/>
      <c r="JPU3920" s="57"/>
      <c r="JPV3920" s="57"/>
      <c r="JPW3920" s="57"/>
      <c r="JPX3920" s="57"/>
      <c r="JPY3920" s="57"/>
      <c r="JPZ3920" s="58"/>
      <c r="JQA3920" s="57"/>
      <c r="JQB3920" s="57"/>
      <c r="JQC3920" s="57"/>
      <c r="JQD3920" s="57"/>
      <c r="JQE3920" s="57"/>
      <c r="JQF3920" s="56"/>
      <c r="JQG3920" s="57"/>
      <c r="JQH3920" s="64"/>
      <c r="JQI3920" s="64"/>
      <c r="JQJ3920" s="64"/>
      <c r="JQK3920" s="64"/>
      <c r="JQL3920" s="62"/>
      <c r="JQM3920" s="63"/>
      <c r="JQN3920" s="62"/>
      <c r="JQO3920" s="62"/>
      <c r="JQP3920" s="61"/>
      <c r="JQQ3920" s="60"/>
      <c r="JQR3920" s="59"/>
      <c r="JQS3920" s="57"/>
      <c r="JQT3920" s="57"/>
      <c r="JQU3920" s="57"/>
      <c r="JQV3920" s="57"/>
      <c r="JQW3920" s="57"/>
      <c r="JQX3920" s="57"/>
      <c r="JQY3920" s="57"/>
      <c r="JQZ3920" s="57"/>
      <c r="JRA3920" s="58"/>
      <c r="JRB3920" s="57"/>
      <c r="JRC3920" s="57"/>
      <c r="JRD3920" s="57"/>
      <c r="JRE3920" s="57"/>
      <c r="JRF3920" s="57"/>
      <c r="JRG3920" s="56"/>
      <c r="JRH3920" s="57"/>
      <c r="JRI3920" s="64"/>
      <c r="JRJ3920" s="64"/>
      <c r="JRK3920" s="64"/>
      <c r="JRL3920" s="64"/>
      <c r="JRM3920" s="62"/>
      <c r="JRN3920" s="63"/>
      <c r="JRO3920" s="62"/>
      <c r="JRP3920" s="62"/>
      <c r="JRQ3920" s="61"/>
      <c r="JRR3920" s="60"/>
      <c r="JRS3920" s="59"/>
      <c r="JRT3920" s="57"/>
      <c r="JRU3920" s="59"/>
      <c r="JRV3920" s="57"/>
      <c r="JRW3920" s="57"/>
      <c r="JRX3920" s="57"/>
      <c r="JRY3920" s="57"/>
      <c r="JRZ3920" s="57"/>
      <c r="JSA3920" s="57"/>
      <c r="JSB3920" s="57"/>
      <c r="JSC3920" s="57"/>
      <c r="JSD3920" s="58"/>
      <c r="JSE3920" s="57"/>
      <c r="JSF3920" s="57"/>
      <c r="JSG3920" s="57"/>
      <c r="JSH3920" s="57"/>
      <c r="JSI3920" s="57"/>
      <c r="JSJ3920" s="56"/>
      <c r="JSK3920" s="57"/>
      <c r="JSL3920" s="64"/>
      <c r="JSM3920" s="64"/>
      <c r="JSN3920" s="64"/>
      <c r="JSO3920" s="64"/>
      <c r="JSP3920" s="62"/>
      <c r="JSQ3920" s="63"/>
      <c r="JSR3920" s="62"/>
      <c r="JSS3920" s="62"/>
      <c r="JST3920" s="61"/>
      <c r="JSU3920" s="60"/>
      <c r="JSV3920" s="59"/>
      <c r="JSW3920" s="57"/>
      <c r="JSX3920" s="57"/>
      <c r="JSY3920" s="57"/>
      <c r="JSZ3920" s="57"/>
      <c r="JTA3920" s="57"/>
      <c r="JTB3920" s="57"/>
      <c r="JTC3920" s="57"/>
      <c r="JTD3920" s="57"/>
      <c r="JTE3920" s="58"/>
      <c r="JTF3920" s="57"/>
      <c r="JTG3920" s="57"/>
      <c r="JTH3920" s="57"/>
      <c r="JTI3920" s="57"/>
      <c r="JTJ3920" s="57"/>
      <c r="JTK3920" s="56"/>
      <c r="JTL3920" s="57"/>
      <c r="JTM3920" s="64"/>
      <c r="JTN3920" s="64"/>
      <c r="JTO3920" s="64"/>
      <c r="JTP3920" s="64"/>
      <c r="JTQ3920" s="62"/>
      <c r="JTR3920" s="63"/>
      <c r="JTS3920" s="62"/>
      <c r="JTT3920" s="62"/>
      <c r="JTU3920" s="61"/>
      <c r="JTV3920" s="60"/>
      <c r="JTW3920" s="59"/>
      <c r="JTX3920" s="57"/>
      <c r="JTY3920" s="57"/>
      <c r="JTZ3920" s="57"/>
      <c r="JUA3920" s="57"/>
      <c r="JUB3920" s="57"/>
      <c r="JUC3920" s="57"/>
      <c r="JUD3920" s="57"/>
      <c r="JUE3920" s="57"/>
      <c r="JUF3920" s="58"/>
      <c r="JUG3920" s="57"/>
      <c r="JUH3920" s="57"/>
      <c r="JUI3920" s="57"/>
      <c r="JUJ3920" s="57"/>
      <c r="JUK3920" s="57"/>
      <c r="JUL3920" s="56"/>
      <c r="JUM3920" s="57"/>
      <c r="JUN3920" s="64"/>
      <c r="JUO3920" s="64"/>
      <c r="JUP3920" s="64"/>
      <c r="JUQ3920" s="64"/>
      <c r="JUR3920" s="62"/>
      <c r="JUS3920" s="63"/>
      <c r="JUT3920" s="62"/>
      <c r="JUU3920" s="62"/>
      <c r="JUV3920" s="61"/>
      <c r="JUW3920" s="60"/>
      <c r="JUX3920" s="59"/>
      <c r="JUY3920" s="57"/>
      <c r="JUZ3920" s="57"/>
      <c r="JVA3920" s="57"/>
      <c r="JVB3920" s="57"/>
      <c r="JVC3920" s="57"/>
      <c r="JVD3920" s="57"/>
      <c r="JVE3920" s="57"/>
      <c r="JVF3920" s="57"/>
      <c r="JVG3920" s="58"/>
      <c r="JVH3920" s="57"/>
      <c r="JVI3920" s="57"/>
      <c r="JVJ3920" s="57"/>
      <c r="JVK3920" s="57"/>
      <c r="JVL3920" s="57"/>
      <c r="JVM3920" s="56"/>
      <c r="JVN3920" s="57"/>
      <c r="JVO3920" s="64"/>
      <c r="JVP3920" s="64"/>
      <c r="JVQ3920" s="64"/>
      <c r="JVR3920" s="64"/>
      <c r="JVS3920" s="62"/>
      <c r="JVT3920" s="63"/>
      <c r="JVU3920" s="62"/>
      <c r="JVV3920" s="62"/>
      <c r="JVW3920" s="61"/>
      <c r="JVX3920" s="60"/>
      <c r="JVY3920" s="59"/>
      <c r="JVZ3920" s="57"/>
      <c r="JWA3920" s="57"/>
      <c r="JWB3920" s="57"/>
      <c r="JWC3920" s="57"/>
      <c r="JWD3920" s="57"/>
      <c r="JWE3920" s="57"/>
      <c r="JWF3920" s="57"/>
      <c r="JWG3920" s="57"/>
      <c r="JWH3920" s="58"/>
      <c r="JWI3920" s="57"/>
      <c r="JWJ3920" s="57"/>
      <c r="JWK3920" s="57"/>
      <c r="JWL3920" s="57"/>
      <c r="JWM3920" s="57"/>
      <c r="JWN3920" s="56"/>
      <c r="JWO3920" s="57"/>
      <c r="JWP3920" s="64"/>
      <c r="JWQ3920" s="64"/>
      <c r="JWR3920" s="64"/>
      <c r="JWS3920" s="64"/>
      <c r="JWT3920" s="62"/>
      <c r="JWU3920" s="63"/>
      <c r="JWV3920" s="62"/>
      <c r="JWW3920" s="62"/>
      <c r="JWX3920" s="61"/>
      <c r="JWY3920" s="60"/>
      <c r="JWZ3920" s="59"/>
      <c r="JXA3920" s="57"/>
      <c r="JXB3920" s="57"/>
      <c r="JXC3920" s="57"/>
      <c r="JXD3920" s="57"/>
      <c r="JXE3920" s="57"/>
      <c r="JXF3920" s="57"/>
      <c r="JXG3920" s="57"/>
      <c r="JXH3920" s="57"/>
      <c r="JXI3920" s="58"/>
      <c r="JXJ3920" s="57"/>
      <c r="JXK3920" s="57"/>
      <c r="JXL3920" s="57"/>
      <c r="JXM3920" s="57"/>
      <c r="JXN3920" s="57"/>
      <c r="JXO3920" s="56"/>
      <c r="JXP3920" s="57"/>
      <c r="JXQ3920" s="64"/>
      <c r="JXR3920" s="64"/>
      <c r="JXS3920" s="64"/>
      <c r="JXT3920" s="64"/>
      <c r="JXU3920" s="62"/>
      <c r="JXV3920" s="63"/>
      <c r="JXW3920" s="62"/>
      <c r="JXX3920" s="62"/>
      <c r="JXY3920" s="61"/>
      <c r="JXZ3920" s="60"/>
      <c r="JYA3920" s="59"/>
      <c r="JYB3920" s="57"/>
      <c r="JYC3920" s="57"/>
      <c r="JYD3920" s="57"/>
      <c r="JYE3920" s="57"/>
      <c r="JYF3920" s="57"/>
      <c r="JYG3920" s="57"/>
      <c r="JYH3920" s="57"/>
      <c r="JYI3920" s="57"/>
      <c r="JYJ3920" s="58"/>
      <c r="JYK3920" s="57"/>
      <c r="JYL3920" s="57"/>
      <c r="JYM3920" s="57"/>
      <c r="JYN3920" s="57"/>
      <c r="JYO3920" s="57"/>
      <c r="JYP3920" s="56"/>
      <c r="JYQ3920" s="57"/>
      <c r="JYR3920" s="64"/>
      <c r="JYS3920" s="64"/>
      <c r="JYT3920" s="64"/>
      <c r="JYU3920" s="64"/>
      <c r="JYV3920" s="62"/>
      <c r="JYW3920" s="63"/>
      <c r="JYX3920" s="62"/>
      <c r="JYY3920" s="62"/>
      <c r="JYZ3920" s="61"/>
      <c r="JZA3920" s="60"/>
      <c r="JZB3920" s="59"/>
      <c r="JZC3920" s="57"/>
      <c r="JZD3920" s="57"/>
      <c r="JZE3920" s="57"/>
      <c r="JZF3920" s="57"/>
      <c r="JZG3920" s="57"/>
      <c r="JZH3920" s="57"/>
      <c r="JZI3920" s="57"/>
      <c r="JZJ3920" s="57"/>
      <c r="JZK3920" s="58"/>
      <c r="JZL3920" s="57"/>
      <c r="JZM3920" s="57"/>
      <c r="JZN3920" s="57"/>
      <c r="JZO3920" s="57"/>
      <c r="JZP3920" s="57"/>
      <c r="JZQ3920" s="56"/>
      <c r="JZR3920" s="57"/>
      <c r="JZS3920" s="64"/>
      <c r="JZT3920" s="64"/>
      <c r="JZU3920" s="64"/>
      <c r="JZV3920" s="64"/>
      <c r="JZW3920" s="62"/>
      <c r="JZX3920" s="63"/>
      <c r="JZY3920" s="62"/>
      <c r="JZZ3920" s="62"/>
      <c r="KAA3920" s="61"/>
      <c r="KAB3920" s="60"/>
      <c r="KAC3920" s="59"/>
      <c r="KAD3920" s="57"/>
      <c r="KAE3920" s="57"/>
      <c r="KAF3920" s="57"/>
      <c r="KAG3920" s="57"/>
      <c r="KAH3920" s="57"/>
      <c r="KAI3920" s="57"/>
      <c r="KAJ3920" s="57"/>
      <c r="KAK3920" s="57"/>
      <c r="KAL3920" s="58"/>
      <c r="KAM3920" s="57"/>
      <c r="KAN3920" s="57"/>
      <c r="KAO3920" s="57"/>
      <c r="KAP3920" s="57"/>
      <c r="KAQ3920" s="57"/>
      <c r="KAR3920" s="56"/>
      <c r="KAS3920" s="57"/>
      <c r="KAT3920" s="64"/>
      <c r="KAU3920" s="64"/>
      <c r="KAV3920" s="64"/>
      <c r="KAW3920" s="64"/>
      <c r="KAX3920" s="62"/>
      <c r="KAY3920" s="63"/>
      <c r="KAZ3920" s="62"/>
      <c r="KBA3920" s="62"/>
      <c r="KBB3920" s="61"/>
      <c r="KBC3920" s="60"/>
      <c r="KBD3920" s="59"/>
      <c r="KBE3920" s="57"/>
      <c r="KBF3920" s="57"/>
      <c r="KBG3920" s="57"/>
      <c r="KBH3920" s="57"/>
      <c r="KBI3920" s="57"/>
      <c r="KBJ3920" s="57"/>
      <c r="KBK3920" s="57"/>
      <c r="KBL3920" s="57"/>
      <c r="KBM3920" s="58"/>
      <c r="KBN3920" s="57"/>
      <c r="KBO3920" s="57"/>
      <c r="KBP3920" s="57"/>
      <c r="KBQ3920" s="57"/>
      <c r="KBR3920" s="57"/>
      <c r="KBS3920" s="56"/>
      <c r="KBT3920" s="57"/>
      <c r="KBU3920" s="64"/>
      <c r="KBV3920" s="64"/>
      <c r="KBW3920" s="64"/>
      <c r="KBX3920" s="64"/>
      <c r="KBY3920" s="62"/>
      <c r="KBZ3920" s="63"/>
      <c r="KCA3920" s="62"/>
      <c r="KCB3920" s="62"/>
      <c r="KCC3920" s="61"/>
      <c r="KCD3920" s="60"/>
      <c r="KCE3920" s="59"/>
      <c r="KCF3920" s="57"/>
      <c r="KCG3920" s="57"/>
      <c r="KCH3920" s="57"/>
      <c r="KCI3920" s="57"/>
      <c r="KCJ3920" s="57"/>
      <c r="KCK3920" s="57"/>
      <c r="KCL3920" s="57"/>
      <c r="KCM3920" s="57"/>
      <c r="KCN3920" s="58"/>
      <c r="KCO3920" s="57"/>
      <c r="KCP3920" s="57"/>
      <c r="KCQ3920" s="57"/>
      <c r="KCR3920" s="57"/>
      <c r="KCS3920" s="57"/>
      <c r="KCT3920" s="56"/>
      <c r="KCU3920" s="57"/>
      <c r="KCV3920" s="64"/>
      <c r="KCW3920" s="64"/>
      <c r="KCX3920" s="64"/>
      <c r="KCY3920" s="64"/>
      <c r="KCZ3920" s="62"/>
      <c r="KDA3920" s="63"/>
      <c r="KDB3920" s="62"/>
      <c r="KDC3920" s="62"/>
      <c r="KDD3920" s="61"/>
      <c r="KDE3920" s="60"/>
      <c r="KDF3920" s="59"/>
      <c r="KDG3920" s="57"/>
      <c r="KDH3920" s="57"/>
      <c r="KDI3920" s="57"/>
      <c r="KDJ3920" s="57"/>
      <c r="KDK3920" s="57"/>
      <c r="KDL3920" s="57"/>
      <c r="KDM3920" s="57"/>
      <c r="KDN3920" s="57"/>
      <c r="KDO3920" s="58"/>
      <c r="KDP3920" s="57"/>
      <c r="KDQ3920" s="57"/>
      <c r="KDR3920" s="57"/>
      <c r="KDS3920" s="57"/>
      <c r="KDT3920" s="57"/>
      <c r="KDU3920" s="56"/>
      <c r="KDV3920" s="57"/>
      <c r="KDW3920" s="64"/>
      <c r="KDX3920" s="64"/>
      <c r="KDY3920" s="64"/>
      <c r="KDZ3920" s="64"/>
      <c r="KEA3920" s="62"/>
      <c r="KEB3920" s="63"/>
      <c r="KEC3920" s="62"/>
      <c r="KED3920" s="62"/>
      <c r="KEE3920" s="61"/>
      <c r="KEF3920" s="60"/>
      <c r="KEG3920" s="59"/>
      <c r="KEH3920" s="57"/>
      <c r="KEI3920" s="57"/>
      <c r="KEJ3920" s="57"/>
      <c r="KEK3920" s="57"/>
      <c r="KEL3920" s="57"/>
      <c r="KEM3920" s="57"/>
      <c r="KEN3920" s="57"/>
      <c r="KEO3920" s="57"/>
      <c r="KEP3920" s="58"/>
      <c r="KEQ3920" s="57"/>
      <c r="KER3920" s="57"/>
      <c r="KES3920" s="57"/>
      <c r="KET3920" s="57"/>
      <c r="KEU3920" s="57"/>
      <c r="KEV3920" s="56"/>
      <c r="KEW3920" s="57"/>
      <c r="KEX3920" s="64"/>
      <c r="KEY3920" s="64"/>
      <c r="KEZ3920" s="64"/>
      <c r="KFA3920" s="64"/>
      <c r="KFB3920" s="62"/>
      <c r="KFC3920" s="63"/>
      <c r="KFD3920" s="62"/>
      <c r="KFE3920" s="62"/>
      <c r="KFF3920" s="61"/>
      <c r="KFG3920" s="60"/>
      <c r="KFH3920" s="59"/>
      <c r="KFI3920" s="57"/>
      <c r="KFJ3920" s="57"/>
      <c r="KFK3920" s="57"/>
      <c r="KFL3920" s="57"/>
      <c r="KFM3920" s="57"/>
      <c r="KFN3920" s="57"/>
      <c r="KFO3920" s="57"/>
      <c r="KFP3920" s="57"/>
      <c r="KFQ3920" s="58"/>
      <c r="KFR3920" s="57"/>
      <c r="KFS3920" s="57"/>
      <c r="KFT3920" s="57"/>
      <c r="KFU3920" s="57"/>
      <c r="KFV3920" s="57"/>
      <c r="KFW3920" s="56"/>
      <c r="KFX3920" s="57"/>
      <c r="KFY3920" s="64"/>
      <c r="KFZ3920" s="64"/>
      <c r="KGA3920" s="64"/>
      <c r="KGB3920" s="64"/>
      <c r="KGC3920" s="62"/>
      <c r="KGD3920" s="63"/>
      <c r="KGE3920" s="62"/>
      <c r="KGF3920" s="62"/>
      <c r="KGG3920" s="61"/>
      <c r="KGH3920" s="60"/>
      <c r="KGI3920" s="59"/>
      <c r="KGJ3920" s="57"/>
      <c r="KGK3920" s="57"/>
      <c r="KGL3920" s="57"/>
      <c r="KGM3920" s="57"/>
      <c r="KGN3920" s="57"/>
      <c r="KGO3920" s="57"/>
      <c r="KGP3920" s="57"/>
      <c r="KGQ3920" s="57"/>
      <c r="KGR3920" s="58"/>
      <c r="KGS3920" s="57"/>
      <c r="KGT3920" s="57"/>
      <c r="KGU3920" s="57"/>
      <c r="KGV3920" s="57"/>
      <c r="KGW3920" s="57"/>
      <c r="KGX3920" s="56"/>
      <c r="KGY3920" s="57"/>
      <c r="KGZ3920" s="64"/>
      <c r="KHA3920" s="64"/>
      <c r="KHB3920" s="64"/>
      <c r="KHC3920" s="64"/>
      <c r="KHD3920" s="62"/>
      <c r="KHE3920" s="63"/>
      <c r="KHF3920" s="62"/>
      <c r="KHG3920" s="62"/>
      <c r="KHH3920" s="61"/>
      <c r="KHI3920" s="60"/>
      <c r="KHJ3920" s="59"/>
      <c r="KHK3920" s="57"/>
      <c r="KHL3920" s="57"/>
      <c r="KHM3920" s="57"/>
      <c r="KHN3920" s="57"/>
      <c r="KHO3920" s="57"/>
      <c r="KHP3920" s="57"/>
      <c r="KHQ3920" s="57"/>
      <c r="KHR3920" s="57"/>
      <c r="KHS3920" s="58"/>
      <c r="KHT3920" s="57"/>
      <c r="KHU3920" s="57"/>
      <c r="KHV3920" s="57"/>
      <c r="KHW3920" s="57"/>
      <c r="KHX3920" s="57"/>
      <c r="KHY3920" s="56"/>
      <c r="KHZ3920" s="57"/>
      <c r="KIA3920" s="64"/>
      <c r="KIB3920" s="64"/>
      <c r="KIC3920" s="64"/>
      <c r="KID3920" s="64"/>
      <c r="KIE3920" s="62"/>
      <c r="KIF3920" s="63"/>
      <c r="KIG3920" s="62"/>
      <c r="KIH3920" s="62"/>
      <c r="KII3920" s="61"/>
      <c r="KIJ3920" s="60"/>
      <c r="KIK3920" s="59"/>
      <c r="KIL3920" s="57"/>
      <c r="KIM3920" s="57"/>
      <c r="KIN3920" s="57"/>
      <c r="KIO3920" s="57"/>
      <c r="KIP3920" s="57"/>
      <c r="KIQ3920" s="57"/>
      <c r="KIR3920" s="57"/>
      <c r="KIS3920" s="57"/>
      <c r="KIT3920" s="58"/>
      <c r="KIU3920" s="57"/>
      <c r="KIV3920" s="57"/>
      <c r="KIW3920" s="57"/>
      <c r="KIX3920" s="57"/>
      <c r="KIY3920" s="57"/>
      <c r="KIZ3920" s="56"/>
      <c r="KJA3920" s="57"/>
      <c r="KJB3920" s="64"/>
      <c r="KJC3920" s="64"/>
      <c r="KJD3920" s="64"/>
      <c r="KJE3920" s="64"/>
      <c r="KJF3920" s="62"/>
      <c r="KJG3920" s="63"/>
      <c r="KJH3920" s="62"/>
      <c r="KJI3920" s="62"/>
      <c r="KJJ3920" s="61"/>
      <c r="KJK3920" s="60"/>
      <c r="KJL3920" s="59"/>
      <c r="KJM3920" s="57"/>
      <c r="KJN3920" s="57"/>
      <c r="KJO3920" s="57"/>
      <c r="KJP3920" s="57"/>
      <c r="KJQ3920" s="57"/>
      <c r="KJR3920" s="57"/>
      <c r="KJS3920" s="57"/>
      <c r="KJT3920" s="57"/>
      <c r="KJU3920" s="58"/>
      <c r="KJV3920" s="57"/>
      <c r="KJW3920" s="57"/>
      <c r="KJX3920" s="57"/>
      <c r="KJY3920" s="57"/>
      <c r="KJZ3920" s="57"/>
      <c r="KKA3920" s="56"/>
      <c r="KKB3920" s="57"/>
      <c r="KKC3920" s="64"/>
      <c r="KKD3920" s="64"/>
      <c r="KKE3920" s="64"/>
      <c r="KKF3920" s="64"/>
      <c r="KKG3920" s="62"/>
      <c r="KKH3920" s="63"/>
      <c r="KKI3920" s="62"/>
      <c r="KKJ3920" s="62"/>
      <c r="KKK3920" s="61"/>
      <c r="KKL3920" s="60"/>
      <c r="KKM3920" s="59"/>
      <c r="KKN3920" s="57"/>
      <c r="KKO3920" s="57"/>
      <c r="KKP3920" s="57"/>
      <c r="KKQ3920" s="57"/>
      <c r="KKR3920" s="57"/>
      <c r="KKS3920" s="57"/>
      <c r="KKT3920" s="57"/>
      <c r="KKU3920" s="57"/>
      <c r="KKV3920" s="58"/>
      <c r="KKW3920" s="57"/>
      <c r="KKX3920" s="57"/>
      <c r="KKY3920" s="57"/>
      <c r="KKZ3920" s="57"/>
      <c r="KLA3920" s="57"/>
      <c r="KLB3920" s="56"/>
      <c r="KLC3920" s="57"/>
      <c r="KLD3920" s="64"/>
      <c r="KLE3920" s="64"/>
      <c r="KLF3920" s="64"/>
      <c r="KLG3920" s="64"/>
      <c r="KLH3920" s="62"/>
      <c r="KLI3920" s="63"/>
      <c r="KLJ3920" s="62"/>
      <c r="KLK3920" s="62"/>
      <c r="KLL3920" s="61"/>
      <c r="KLM3920" s="60"/>
      <c r="KLN3920" s="59"/>
      <c r="KLO3920" s="57"/>
      <c r="KLP3920" s="57"/>
      <c r="KLQ3920" s="57"/>
      <c r="KLR3920" s="57"/>
      <c r="KLS3920" s="57"/>
      <c r="KLT3920" s="57"/>
      <c r="KLU3920" s="57"/>
      <c r="KLV3920" s="57"/>
      <c r="KLW3920" s="58"/>
      <c r="KLX3920" s="57"/>
      <c r="KLY3920" s="57"/>
      <c r="KLZ3920" s="57"/>
      <c r="KMA3920" s="57"/>
      <c r="KMB3920" s="57"/>
      <c r="KMC3920" s="56"/>
      <c r="KMD3920" s="57"/>
      <c r="KME3920" s="64"/>
      <c r="KMF3920" s="64"/>
      <c r="KMG3920" s="64"/>
      <c r="KMH3920" s="64"/>
      <c r="KMI3920" s="62"/>
      <c r="KMJ3920" s="63"/>
      <c r="KMK3920" s="62"/>
      <c r="KML3920" s="62"/>
      <c r="KMM3920" s="61"/>
      <c r="KMN3920" s="60"/>
      <c r="KMO3920" s="59"/>
      <c r="KMP3920" s="57"/>
      <c r="KMQ3920" s="57"/>
      <c r="KMR3920" s="57"/>
      <c r="KMS3920" s="57"/>
      <c r="KMT3920" s="57"/>
      <c r="KMU3920" s="57"/>
      <c r="KMV3920" s="57"/>
      <c r="KMW3920" s="57"/>
      <c r="KMX3920" s="58"/>
      <c r="KMY3920" s="57"/>
      <c r="KMZ3920" s="57"/>
      <c r="KNA3920" s="57"/>
      <c r="KNB3920" s="57"/>
      <c r="KNC3920" s="57"/>
      <c r="KND3920" s="56"/>
      <c r="KNE3920" s="57"/>
      <c r="KNF3920" s="64"/>
      <c r="KNG3920" s="64"/>
      <c r="KNH3920" s="64"/>
      <c r="KNI3920" s="64"/>
      <c r="KNJ3920" s="62"/>
      <c r="KNK3920" s="63"/>
      <c r="KNL3920" s="62"/>
      <c r="KNM3920" s="62"/>
      <c r="KNN3920" s="61"/>
      <c r="KNO3920" s="60"/>
      <c r="KNP3920" s="59"/>
      <c r="KNQ3920" s="57"/>
      <c r="KNR3920" s="57"/>
      <c r="KNS3920" s="57"/>
      <c r="KNT3920" s="57"/>
      <c r="KNU3920" s="57"/>
      <c r="KNV3920" s="57"/>
      <c r="KNW3920" s="57"/>
      <c r="KNX3920" s="57"/>
      <c r="KNY3920" s="58"/>
      <c r="KNZ3920" s="57"/>
      <c r="KOA3920" s="57"/>
      <c r="KOB3920" s="57"/>
      <c r="KOC3920" s="57"/>
      <c r="KOD3920" s="57"/>
      <c r="KOE3920" s="56"/>
      <c r="KOF3920" s="57"/>
      <c r="KOG3920" s="64"/>
      <c r="KOH3920" s="64"/>
      <c r="KOI3920" s="64"/>
      <c r="KOJ3920" s="64"/>
      <c r="KOK3920" s="62"/>
      <c r="KOL3920" s="63"/>
      <c r="KOM3920" s="62"/>
      <c r="KON3920" s="62"/>
      <c r="KOO3920" s="61"/>
      <c r="KOP3920" s="60"/>
      <c r="KOQ3920" s="59"/>
      <c r="KOR3920" s="57"/>
      <c r="KOS3920" s="57"/>
      <c r="KOT3920" s="57"/>
      <c r="KOU3920" s="57"/>
      <c r="KOV3920" s="57"/>
      <c r="KOW3920" s="57"/>
      <c r="KOX3920" s="57"/>
      <c r="KOY3920" s="57"/>
      <c r="KOZ3920" s="58"/>
      <c r="KPA3920" s="57"/>
      <c r="KPB3920" s="57"/>
      <c r="KPC3920" s="57"/>
      <c r="KPD3920" s="57"/>
      <c r="KPE3920" s="57"/>
      <c r="KPF3920" s="56"/>
      <c r="KPG3920" s="57"/>
      <c r="KPH3920" s="64"/>
      <c r="KPI3920" s="64"/>
      <c r="KPJ3920" s="64"/>
      <c r="KPK3920" s="64"/>
      <c r="KPL3920" s="62"/>
      <c r="KPM3920" s="63"/>
      <c r="KPN3920" s="62"/>
      <c r="KPO3920" s="62"/>
      <c r="KPP3920" s="61"/>
      <c r="KPQ3920" s="60"/>
      <c r="KPR3920" s="59"/>
      <c r="KPS3920" s="57"/>
      <c r="KPT3920" s="57"/>
      <c r="KPU3920" s="57"/>
      <c r="KPV3920" s="57"/>
      <c r="KPW3920" s="57"/>
      <c r="KPX3920" s="57"/>
      <c r="KPY3920" s="57"/>
      <c r="KPZ3920" s="57"/>
      <c r="KQA3920" s="58"/>
      <c r="KQB3920" s="57"/>
      <c r="KQC3920" s="57"/>
      <c r="KQD3920" s="57"/>
      <c r="KQE3920" s="57"/>
      <c r="KQF3920" s="57"/>
      <c r="KQG3920" s="56"/>
      <c r="KQH3920" s="57"/>
      <c r="KQI3920" s="64"/>
      <c r="KQJ3920" s="64"/>
      <c r="KQK3920" s="64"/>
      <c r="KQL3920" s="64"/>
      <c r="KQM3920" s="62"/>
      <c r="KQN3920" s="63"/>
      <c r="KQO3920" s="62"/>
      <c r="KQP3920" s="62"/>
      <c r="KQQ3920" s="61"/>
      <c r="KQR3920" s="60"/>
      <c r="KQS3920" s="59"/>
      <c r="KQT3920" s="57"/>
      <c r="KQU3920" s="57"/>
      <c r="KQV3920" s="57"/>
      <c r="KQW3920" s="57"/>
      <c r="KQX3920" s="57"/>
      <c r="KQY3920" s="57"/>
      <c r="KQZ3920" s="57"/>
      <c r="KRA3920" s="57"/>
      <c r="KRB3920" s="58"/>
      <c r="KRC3920" s="57"/>
      <c r="KRD3920" s="57"/>
      <c r="KRE3920" s="57"/>
      <c r="KRF3920" s="57"/>
      <c r="KRG3920" s="57"/>
      <c r="KRH3920" s="56"/>
      <c r="KRI3920" s="57"/>
      <c r="KRJ3920" s="64"/>
      <c r="KRK3920" s="64"/>
      <c r="KRL3920" s="64"/>
      <c r="KRM3920" s="64"/>
      <c r="KRN3920" s="62"/>
      <c r="KRO3920" s="63"/>
      <c r="KRP3920" s="62"/>
      <c r="KRQ3920" s="62"/>
      <c r="KRR3920" s="61"/>
      <c r="KRS3920" s="60"/>
      <c r="KRT3920" s="59"/>
      <c r="KRU3920" s="57"/>
      <c r="KRV3920" s="57"/>
      <c r="KRW3920" s="57"/>
      <c r="KRX3920" s="57"/>
      <c r="KRY3920" s="57"/>
      <c r="KRZ3920" s="57"/>
      <c r="KSA3920" s="57"/>
      <c r="KSB3920" s="57"/>
      <c r="KSC3920" s="58"/>
      <c r="KSD3920" s="57"/>
      <c r="KSE3920" s="57"/>
      <c r="KSF3920" s="57"/>
      <c r="KSG3920" s="57"/>
      <c r="KSH3920" s="57"/>
      <c r="KSI3920" s="56"/>
      <c r="KSJ3920" s="57"/>
      <c r="KSK3920" s="64"/>
      <c r="KSL3920" s="64"/>
      <c r="KSM3920" s="64"/>
      <c r="KSN3920" s="64"/>
      <c r="KSO3920" s="62"/>
      <c r="KSP3920" s="63"/>
      <c r="KSQ3920" s="62"/>
      <c r="KSR3920" s="62"/>
      <c r="KSS3920" s="61"/>
      <c r="KST3920" s="60"/>
      <c r="KSU3920" s="59"/>
      <c r="KSV3920" s="57"/>
      <c r="KSW3920" s="57"/>
      <c r="KSX3920" s="57"/>
      <c r="KSY3920" s="57"/>
      <c r="KSZ3920" s="57"/>
      <c r="KTA3920" s="57"/>
      <c r="KTB3920" s="57"/>
      <c r="KTC3920" s="57"/>
      <c r="KTD3920" s="58"/>
      <c r="KTE3920" s="57"/>
      <c r="KTF3920" s="57"/>
      <c r="KTG3920" s="57"/>
      <c r="KTH3920" s="57"/>
      <c r="KTI3920" s="57"/>
      <c r="KTJ3920" s="56"/>
      <c r="KTK3920" s="57"/>
      <c r="KTL3920" s="64"/>
      <c r="KTM3920" s="64"/>
      <c r="KTN3920" s="64"/>
      <c r="KTO3920" s="64"/>
      <c r="KTP3920" s="62"/>
      <c r="KTQ3920" s="63"/>
      <c r="KTR3920" s="62"/>
      <c r="KTS3920" s="62"/>
      <c r="KTT3920" s="61"/>
      <c r="KTU3920" s="60"/>
      <c r="KTV3920" s="59"/>
      <c r="KTW3920" s="57"/>
      <c r="KTX3920" s="57"/>
      <c r="KTY3920" s="57"/>
      <c r="KTZ3920" s="57"/>
      <c r="KUA3920" s="57"/>
      <c r="KUB3920" s="57"/>
      <c r="KUC3920" s="57"/>
      <c r="KUD3920" s="57"/>
      <c r="KUE3920" s="58"/>
      <c r="KUF3920" s="57"/>
      <c r="KUG3920" s="57"/>
      <c r="KUH3920" s="57"/>
      <c r="KUI3920" s="57"/>
      <c r="KUJ3920" s="57"/>
      <c r="KUK3920" s="56"/>
      <c r="KUL3920" s="57"/>
      <c r="KUM3920" s="64"/>
      <c r="KUN3920" s="64"/>
      <c r="KUO3920" s="64"/>
      <c r="KUP3920" s="64"/>
      <c r="KUQ3920" s="62"/>
      <c r="KUR3920" s="63"/>
      <c r="KUS3920" s="62"/>
      <c r="KUT3920" s="62"/>
      <c r="KUU3920" s="61"/>
      <c r="KUV3920" s="60"/>
      <c r="KUW3920" s="59"/>
      <c r="KUX3920" s="57"/>
      <c r="KUY3920" s="57"/>
      <c r="KUZ3920" s="57"/>
      <c r="KVA3920" s="57"/>
      <c r="KVB3920" s="57"/>
      <c r="KVC3920" s="57"/>
      <c r="KVD3920" s="57"/>
      <c r="KVE3920" s="57"/>
      <c r="KVF3920" s="58"/>
      <c r="KVG3920" s="57"/>
      <c r="KVH3920" s="57"/>
      <c r="KVI3920" s="57"/>
      <c r="KVJ3920" s="57"/>
      <c r="KVK3920" s="57"/>
      <c r="KVL3920" s="56"/>
      <c r="KVM3920" s="57"/>
      <c r="KVN3920" s="64"/>
      <c r="KVO3920" s="64"/>
      <c r="KVP3920" s="64"/>
      <c r="KVQ3920" s="64"/>
      <c r="KVR3920" s="62"/>
      <c r="KVS3920" s="63"/>
      <c r="KVT3920" s="62"/>
      <c r="KVU3920" s="62"/>
      <c r="KVV3920" s="61"/>
      <c r="KVW3920" s="60"/>
      <c r="KVX3920" s="59"/>
      <c r="KVY3920" s="57"/>
      <c r="KVZ3920" s="57"/>
      <c r="KWA3920" s="57"/>
      <c r="KWB3920" s="57"/>
      <c r="KWC3920" s="57"/>
      <c r="KWD3920" s="57"/>
      <c r="KWE3920" s="57"/>
      <c r="KWF3920" s="57"/>
      <c r="KWG3920" s="58"/>
      <c r="KWH3920" s="57"/>
      <c r="KWI3920" s="57"/>
      <c r="KWJ3920" s="57"/>
      <c r="KWK3920" s="57"/>
      <c r="KWL3920" s="57"/>
      <c r="KWM3920" s="56"/>
      <c r="KWN3920" s="57"/>
      <c r="KWO3920" s="64"/>
      <c r="KWP3920" s="64"/>
      <c r="KWQ3920" s="64"/>
      <c r="KWR3920" s="64"/>
      <c r="KWS3920" s="62"/>
      <c r="KWT3920" s="63"/>
      <c r="KWU3920" s="62"/>
      <c r="KWV3920" s="62"/>
      <c r="KWW3920" s="61"/>
      <c r="KWX3920" s="60"/>
      <c r="KWY3920" s="59"/>
      <c r="KWZ3920" s="57"/>
      <c r="KXA3920" s="57"/>
      <c r="KXB3920" s="57"/>
      <c r="KXC3920" s="57"/>
      <c r="KXD3920" s="57"/>
      <c r="KXE3920" s="57"/>
      <c r="KXF3920" s="57"/>
      <c r="KXG3920" s="57"/>
      <c r="KXH3920" s="58"/>
      <c r="KXI3920" s="57"/>
      <c r="KXJ3920" s="57"/>
      <c r="KXK3920" s="57"/>
      <c r="KXL3920" s="57"/>
      <c r="KXM3920" s="57"/>
      <c r="KXN3920" s="56"/>
      <c r="KXO3920" s="57"/>
      <c r="KXP3920" s="64"/>
      <c r="KXQ3920" s="64"/>
      <c r="KXR3920" s="64"/>
      <c r="KXS3920" s="64"/>
      <c r="KXT3920" s="62"/>
      <c r="KXU3920" s="63"/>
      <c r="KXV3920" s="62"/>
      <c r="KXW3920" s="62"/>
      <c r="KXX3920" s="61"/>
      <c r="KXY3920" s="60"/>
      <c r="KXZ3920" s="59"/>
      <c r="KYA3920" s="57"/>
      <c r="KYB3920" s="57"/>
      <c r="KYC3920" s="57"/>
      <c r="KYD3920" s="57"/>
      <c r="KYE3920" s="57"/>
      <c r="KYF3920" s="57"/>
      <c r="KYG3920" s="57"/>
      <c r="KYH3920" s="57"/>
      <c r="KYI3920" s="58"/>
      <c r="KYJ3920" s="57"/>
      <c r="KYK3920" s="57"/>
      <c r="KYL3920" s="57"/>
      <c r="KYM3920" s="57"/>
      <c r="KYN3920" s="57"/>
      <c r="KYO3920" s="56"/>
      <c r="KYP3920" s="57"/>
      <c r="KYQ3920" s="64"/>
      <c r="KYR3920" s="64"/>
      <c r="KYS3920" s="64"/>
      <c r="KYT3920" s="64"/>
      <c r="KYU3920" s="62"/>
      <c r="KYV3920" s="63"/>
      <c r="KYW3920" s="62"/>
      <c r="KYX3920" s="62"/>
      <c r="KYY3920" s="61"/>
      <c r="KYZ3920" s="60"/>
      <c r="KZA3920" s="59"/>
      <c r="KZB3920" s="57"/>
      <c r="KZC3920" s="57"/>
      <c r="KZD3920" s="57"/>
      <c r="KZE3920" s="57"/>
      <c r="KZF3920" s="57"/>
      <c r="KZG3920" s="57"/>
      <c r="KZH3920" s="57"/>
      <c r="KZI3920" s="57"/>
      <c r="KZJ3920" s="58"/>
      <c r="KZK3920" s="57"/>
      <c r="KZL3920" s="57"/>
      <c r="KZM3920" s="57"/>
      <c r="KZN3920" s="57"/>
      <c r="KZO3920" s="57"/>
      <c r="KZP3920" s="56"/>
      <c r="KZQ3920" s="57"/>
      <c r="KZR3920" s="64"/>
      <c r="KZS3920" s="64"/>
      <c r="KZT3920" s="64"/>
      <c r="KZU3920" s="64"/>
      <c r="KZV3920" s="62"/>
      <c r="KZW3920" s="63"/>
      <c r="KZX3920" s="62"/>
      <c r="KZY3920" s="62"/>
      <c r="KZZ3920" s="61"/>
      <c r="LAA3920" s="60"/>
      <c r="LAB3920" s="59"/>
      <c r="LAC3920" s="57"/>
      <c r="LAD3920" s="57"/>
      <c r="LAE3920" s="57"/>
      <c r="LAF3920" s="57"/>
      <c r="LAG3920" s="57"/>
      <c r="LAH3920" s="57"/>
      <c r="LAI3920" s="57"/>
      <c r="LAJ3920" s="57"/>
      <c r="LAK3920" s="58"/>
      <c r="LAL3920" s="57"/>
      <c r="LAM3920" s="57"/>
      <c r="LAN3920" s="57"/>
      <c r="LAO3920" s="57"/>
      <c r="LAP3920" s="57"/>
      <c r="LAQ3920" s="56"/>
      <c r="LAR3920" s="57"/>
      <c r="LAS3920" s="64"/>
      <c r="LAT3920" s="64"/>
      <c r="LAU3920" s="64"/>
      <c r="LAV3920" s="64"/>
      <c r="LAW3920" s="62"/>
      <c r="LAX3920" s="63"/>
      <c r="LAY3920" s="62"/>
      <c r="LAZ3920" s="62"/>
      <c r="LBA3920" s="61"/>
      <c r="LBB3920" s="60"/>
      <c r="LBC3920" s="59"/>
      <c r="LBD3920" s="57"/>
      <c r="LBE3920" s="57"/>
      <c r="LBF3920" s="57"/>
      <c r="LBG3920" s="57"/>
      <c r="LBH3920" s="57"/>
      <c r="LBI3920" s="57"/>
      <c r="LBJ3920" s="57"/>
      <c r="LBK3920" s="57"/>
      <c r="LBL3920" s="58"/>
      <c r="LBM3920" s="57"/>
      <c r="LBN3920" s="57"/>
      <c r="LBO3920" s="57"/>
      <c r="LBP3920" s="57"/>
      <c r="LBQ3920" s="57"/>
      <c r="LBR3920" s="56"/>
      <c r="LBS3920" s="57"/>
      <c r="LBT3920" s="64"/>
      <c r="LBU3920" s="64"/>
      <c r="LBV3920" s="64"/>
      <c r="LBW3920" s="64"/>
      <c r="LBX3920" s="62"/>
      <c r="LBY3920" s="63"/>
      <c r="LBZ3920" s="62"/>
      <c r="LCA3920" s="62"/>
      <c r="LCB3920" s="61"/>
      <c r="LCC3920" s="60"/>
      <c r="LCD3920" s="59"/>
      <c r="LCE3920" s="57"/>
      <c r="LCF3920" s="57"/>
      <c r="LCG3920" s="57"/>
      <c r="LCH3920" s="57"/>
      <c r="LCI3920" s="57"/>
      <c r="LCJ3920" s="57"/>
      <c r="LCK3920" s="57"/>
      <c r="LCL3920" s="57"/>
      <c r="LCM3920" s="58"/>
      <c r="LCN3920" s="57"/>
      <c r="LCO3920" s="57"/>
      <c r="LCP3920" s="57"/>
      <c r="LCQ3920" s="57"/>
      <c r="LCR3920" s="57"/>
      <c r="LCS3920" s="56"/>
      <c r="LCT3920" s="57"/>
      <c r="LCU3920" s="64"/>
      <c r="LCV3920" s="64"/>
      <c r="LCW3920" s="64"/>
      <c r="LCX3920" s="64"/>
      <c r="LCY3920" s="62"/>
      <c r="LCZ3920" s="63"/>
      <c r="LDA3920" s="62"/>
      <c r="LDB3920" s="62"/>
      <c r="LDC3920" s="61"/>
      <c r="LDD3920" s="60"/>
      <c r="LDE3920" s="59"/>
      <c r="LDF3920" s="57"/>
      <c r="LDG3920" s="57"/>
      <c r="LDH3920" s="57"/>
      <c r="LDI3920" s="57"/>
      <c r="LDJ3920" s="57"/>
      <c r="LDK3920" s="57"/>
      <c r="LDL3920" s="57"/>
      <c r="LDM3920" s="57"/>
      <c r="LDN3920" s="58"/>
      <c r="LDO3920" s="57"/>
      <c r="LDP3920" s="57"/>
      <c r="LDQ3920" s="57"/>
      <c r="LDR3920" s="57"/>
      <c r="LDS3920" s="57"/>
      <c r="LDT3920" s="56"/>
      <c r="LDU3920" s="57"/>
      <c r="LDV3920" s="64"/>
      <c r="LDW3920" s="64"/>
      <c r="LDX3920" s="64"/>
      <c r="LDY3920" s="64"/>
      <c r="LDZ3920" s="62"/>
      <c r="LEA3920" s="63"/>
      <c r="LEB3920" s="62"/>
      <c r="LEC3920" s="62"/>
      <c r="LED3920" s="61"/>
      <c r="LEE3920" s="60"/>
      <c r="LEF3920" s="59"/>
      <c r="LEG3920" s="57"/>
      <c r="LEH3920" s="57"/>
      <c r="LEI3920" s="57"/>
      <c r="LEJ3920" s="57"/>
      <c r="LEK3920" s="57"/>
      <c r="LEL3920" s="57"/>
      <c r="LEM3920" s="57"/>
      <c r="LEN3920" s="57"/>
      <c r="LEO3920" s="58"/>
      <c r="LEP3920" s="57"/>
      <c r="LEQ3920" s="57"/>
      <c r="LER3920" s="57"/>
      <c r="LES3920" s="57"/>
      <c r="LET3920" s="57"/>
      <c r="LEU3920" s="56"/>
      <c r="LEV3920" s="57"/>
      <c r="LEW3920" s="64"/>
      <c r="LEX3920" s="64"/>
      <c r="LEY3920" s="64"/>
      <c r="LEZ3920" s="64"/>
      <c r="LFA3920" s="62"/>
      <c r="LFB3920" s="63"/>
      <c r="LFC3920" s="62"/>
      <c r="LFD3920" s="62"/>
      <c r="LFE3920" s="61"/>
      <c r="LFF3920" s="60"/>
      <c r="LFG3920" s="59"/>
      <c r="LFH3920" s="57"/>
      <c r="LFI3920" s="57"/>
      <c r="LFJ3920" s="57"/>
      <c r="LFK3920" s="57"/>
      <c r="LFL3920" s="57"/>
      <c r="LFM3920" s="57"/>
      <c r="LFN3920" s="57"/>
      <c r="LFO3920" s="57"/>
      <c r="LFP3920" s="58"/>
      <c r="LFQ3920" s="57"/>
      <c r="LFR3920" s="57"/>
      <c r="LFS3920" s="57"/>
      <c r="LFT3920" s="57"/>
      <c r="LFU3920" s="57"/>
      <c r="LFV3920" s="56"/>
      <c r="LFW3920" s="57"/>
      <c r="LFX3920" s="64"/>
      <c r="LFY3920" s="64"/>
      <c r="LFZ3920" s="64"/>
      <c r="LGA3920" s="64"/>
      <c r="LGB3920" s="62"/>
      <c r="LGC3920" s="63"/>
      <c r="LGD3920" s="62"/>
      <c r="LGE3920" s="62"/>
      <c r="LGF3920" s="61"/>
      <c r="LGG3920" s="60"/>
      <c r="LGH3920" s="59"/>
      <c r="LGI3920" s="57"/>
      <c r="LGJ3920" s="57"/>
      <c r="LGK3920" s="57"/>
      <c r="LGL3920" s="57"/>
      <c r="LGM3920" s="57"/>
      <c r="LGN3920" s="57"/>
      <c r="LGO3920" s="57"/>
      <c r="LGP3920" s="57"/>
      <c r="LGQ3920" s="58"/>
      <c r="LGR3920" s="57"/>
      <c r="LGS3920" s="57"/>
      <c r="LGT3920" s="57"/>
      <c r="LGU3920" s="57"/>
      <c r="LGV3920" s="57"/>
      <c r="LGW3920" s="56"/>
      <c r="LGX3920" s="57"/>
      <c r="LGY3920" s="64"/>
      <c r="LGZ3920" s="64"/>
      <c r="LHA3920" s="64"/>
      <c r="LHB3920" s="64"/>
      <c r="LHC3920" s="62"/>
      <c r="LHD3920" s="63"/>
      <c r="LHE3920" s="62"/>
      <c r="LHF3920" s="62"/>
      <c r="LHG3920" s="61"/>
      <c r="LHH3920" s="60"/>
      <c r="LHI3920" s="59"/>
      <c r="LHJ3920" s="57"/>
      <c r="LHK3920" s="57"/>
      <c r="LHL3920" s="57"/>
      <c r="LHM3920" s="57"/>
      <c r="LHN3920" s="57"/>
      <c r="LHO3920" s="57"/>
      <c r="LHP3920" s="57"/>
      <c r="LHQ3920" s="57"/>
      <c r="LHR3920" s="58"/>
      <c r="LHS3920" s="57"/>
      <c r="LHT3920" s="57"/>
      <c r="LHU3920" s="57"/>
      <c r="LHV3920" s="57"/>
      <c r="LHW3920" s="57"/>
      <c r="LHX3920" s="56"/>
      <c r="LHY3920" s="57"/>
      <c r="LHZ3920" s="64"/>
      <c r="LIA3920" s="64"/>
      <c r="LIB3920" s="64"/>
      <c r="LIC3920" s="64"/>
      <c r="LID3920" s="62"/>
      <c r="LIE3920" s="63"/>
      <c r="LIF3920" s="62"/>
      <c r="LIG3920" s="62"/>
      <c r="LIH3920" s="61"/>
      <c r="LII3920" s="60"/>
      <c r="LIJ3920" s="59"/>
      <c r="LIK3920" s="57"/>
      <c r="LIL3920" s="57"/>
      <c r="LIM3920" s="57"/>
      <c r="LIN3920" s="57"/>
      <c r="LIO3920" s="57"/>
      <c r="LIP3920" s="57"/>
      <c r="LIQ3920" s="57"/>
      <c r="LIR3920" s="57"/>
      <c r="LIS3920" s="58"/>
      <c r="LIT3920" s="57"/>
      <c r="LIU3920" s="57"/>
      <c r="LIV3920" s="57"/>
      <c r="LIW3920" s="57"/>
      <c r="LIX3920" s="57"/>
      <c r="LIY3920" s="56"/>
      <c r="LIZ3920" s="57"/>
      <c r="LJA3920" s="64"/>
      <c r="LJB3920" s="64"/>
      <c r="LJC3920" s="64"/>
      <c r="LJD3920" s="64"/>
      <c r="LJE3920" s="62"/>
      <c r="LJF3920" s="63"/>
      <c r="LJG3920" s="62"/>
      <c r="LJH3920" s="62"/>
      <c r="LJI3920" s="61"/>
      <c r="LJJ3920" s="60"/>
      <c r="LJK3920" s="59"/>
      <c r="LJL3920" s="57"/>
      <c r="LJM3920" s="57"/>
      <c r="LJN3920" s="57"/>
      <c r="LJO3920" s="57"/>
      <c r="LJP3920" s="57"/>
      <c r="LJQ3920" s="57"/>
      <c r="LJR3920" s="57"/>
      <c r="LJS3920" s="57"/>
      <c r="LJT3920" s="58"/>
      <c r="LJU3920" s="57"/>
      <c r="LJV3920" s="57"/>
      <c r="LJW3920" s="57"/>
      <c r="LJX3920" s="57"/>
      <c r="LJY3920" s="57"/>
      <c r="LJZ3920" s="56"/>
      <c r="LKA3920" s="57"/>
      <c r="LKB3920" s="64"/>
      <c r="LKC3920" s="64"/>
      <c r="LKD3920" s="64"/>
      <c r="LKE3920" s="64"/>
      <c r="LKF3920" s="62"/>
      <c r="LKG3920" s="63"/>
      <c r="LKH3920" s="62"/>
      <c r="LKI3920" s="62"/>
      <c r="LKJ3920" s="61"/>
      <c r="LKK3920" s="60"/>
      <c r="LKL3920" s="59"/>
      <c r="LKM3920" s="57"/>
      <c r="LKN3920" s="57"/>
      <c r="LKO3920" s="57"/>
      <c r="LKP3920" s="57"/>
      <c r="LKQ3920" s="57"/>
      <c r="LKR3920" s="57"/>
      <c r="LKS3920" s="57"/>
      <c r="LKT3920" s="57"/>
      <c r="LKU3920" s="58"/>
      <c r="LKV3920" s="57"/>
      <c r="LKW3920" s="57"/>
      <c r="LKX3920" s="57"/>
      <c r="LKY3920" s="57"/>
      <c r="LKZ3920" s="57"/>
      <c r="LLA3920" s="56"/>
      <c r="LLB3920" s="57"/>
      <c r="LLC3920" s="64"/>
      <c r="LLD3920" s="64"/>
      <c r="LLE3920" s="64"/>
      <c r="LLF3920" s="64"/>
      <c r="LLG3920" s="62"/>
      <c r="LLH3920" s="63"/>
      <c r="LLI3920" s="62"/>
      <c r="LLJ3920" s="62"/>
      <c r="LLK3920" s="61"/>
      <c r="LLL3920" s="60"/>
      <c r="LLM3920" s="59"/>
      <c r="LLN3920" s="57"/>
      <c r="LLO3920" s="57"/>
      <c r="LLP3920" s="57"/>
      <c r="LLQ3920" s="57"/>
      <c r="LLR3920" s="57"/>
      <c r="LLS3920" s="57"/>
      <c r="LLT3920" s="57"/>
      <c r="LLU3920" s="57"/>
      <c r="LLV3920" s="58"/>
      <c r="LLW3920" s="57"/>
      <c r="LLX3920" s="57"/>
      <c r="LLY3920" s="57"/>
      <c r="LLZ3920" s="57"/>
      <c r="LMA3920" s="57"/>
      <c r="LMB3920" s="56"/>
      <c r="LMC3920" s="57"/>
      <c r="LMD3920" s="64"/>
      <c r="LME3920" s="64"/>
      <c r="LMF3920" s="64"/>
      <c r="LMG3920" s="64"/>
      <c r="LMH3920" s="62"/>
      <c r="LMI3920" s="63"/>
      <c r="LMJ3920" s="62"/>
      <c r="LMK3920" s="62"/>
      <c r="LML3920" s="61"/>
      <c r="LMM3920" s="60"/>
      <c r="LMN3920" s="59"/>
      <c r="LMO3920" s="57"/>
      <c r="LMP3920" s="57"/>
      <c r="LMQ3920" s="57"/>
      <c r="LMR3920" s="57"/>
      <c r="LMS3920" s="57"/>
      <c r="LMT3920" s="57"/>
      <c r="LMU3920" s="57"/>
      <c r="LMV3920" s="57"/>
      <c r="LMW3920" s="58"/>
      <c r="LMX3920" s="57"/>
      <c r="LMY3920" s="57"/>
      <c r="LMZ3920" s="57"/>
      <c r="LNA3920" s="57"/>
      <c r="LNB3920" s="57"/>
      <c r="LNC3920" s="56"/>
      <c r="LND3920" s="57"/>
      <c r="LNE3920" s="64"/>
      <c r="LNF3920" s="64"/>
      <c r="LNG3920" s="64"/>
      <c r="LNH3920" s="64"/>
      <c r="LNI3920" s="62"/>
      <c r="LNJ3920" s="63"/>
      <c r="LNK3920" s="62"/>
      <c r="LNL3920" s="62"/>
      <c r="LNM3920" s="61"/>
      <c r="LNN3920" s="60"/>
      <c r="LNO3920" s="59"/>
      <c r="LNP3920" s="57"/>
      <c r="LNQ3920" s="57"/>
      <c r="LNR3920" s="57"/>
      <c r="LNS3920" s="57"/>
      <c r="LNT3920" s="57"/>
      <c r="LNU3920" s="57"/>
      <c r="LNV3920" s="57"/>
      <c r="LNW3920" s="57"/>
      <c r="LNX3920" s="58"/>
      <c r="LNY3920" s="57"/>
      <c r="LNZ3920" s="57"/>
      <c r="LOA3920" s="57"/>
      <c r="LOB3920" s="57"/>
      <c r="LOC3920" s="57"/>
      <c r="LOD3920" s="56"/>
      <c r="LOE3920" s="57"/>
      <c r="LOF3920" s="64"/>
      <c r="LOG3920" s="64"/>
      <c r="LOH3920" s="64"/>
      <c r="LOI3920" s="64"/>
      <c r="LOJ3920" s="62"/>
      <c r="LOK3920" s="63"/>
      <c r="LOL3920" s="62"/>
      <c r="LOM3920" s="62"/>
      <c r="LON3920" s="61"/>
      <c r="LOO3920" s="60"/>
      <c r="LOP3920" s="59"/>
      <c r="LOQ3920" s="57"/>
      <c r="LOR3920" s="57"/>
      <c r="LOS3920" s="57"/>
      <c r="LOT3920" s="57"/>
      <c r="LOU3920" s="57"/>
      <c r="LOV3920" s="57"/>
      <c r="LOW3920" s="57"/>
      <c r="LOX3920" s="57"/>
      <c r="LOY3920" s="58"/>
      <c r="LOZ3920" s="57"/>
      <c r="LPA3920" s="57"/>
      <c r="LPB3920" s="57"/>
      <c r="LPC3920" s="57"/>
      <c r="LPD3920" s="57"/>
      <c r="LPE3920" s="56"/>
      <c r="LPF3920" s="57"/>
      <c r="LPG3920" s="64"/>
      <c r="LPH3920" s="64"/>
      <c r="LPI3920" s="64"/>
      <c r="LPJ3920" s="64"/>
      <c r="LPK3920" s="62"/>
      <c r="LPL3920" s="63"/>
      <c r="LPM3920" s="62"/>
      <c r="LPN3920" s="62"/>
      <c r="LPO3920" s="61"/>
      <c r="LPP3920" s="60"/>
      <c r="LPQ3920" s="59"/>
      <c r="LPR3920" s="57"/>
      <c r="LPS3920" s="57"/>
      <c r="LPT3920" s="57"/>
      <c r="LPU3920" s="57"/>
      <c r="LPV3920" s="57"/>
      <c r="LPW3920" s="57"/>
      <c r="LPX3920" s="57"/>
      <c r="LPY3920" s="57"/>
      <c r="LPZ3920" s="58"/>
      <c r="LQA3920" s="57"/>
      <c r="LQB3920" s="57"/>
      <c r="LQC3920" s="57"/>
      <c r="LQD3920" s="57"/>
      <c r="LQE3920" s="57"/>
      <c r="LQF3920" s="56"/>
      <c r="LQG3920" s="57"/>
      <c r="LQH3920" s="64"/>
      <c r="LQI3920" s="64"/>
      <c r="LQJ3920" s="64"/>
      <c r="LQK3920" s="64"/>
      <c r="LQL3920" s="62"/>
      <c r="LQM3920" s="63"/>
      <c r="LQN3920" s="62"/>
      <c r="LQO3920" s="62"/>
      <c r="LQP3920" s="61"/>
      <c r="LQQ3920" s="60"/>
      <c r="LQR3920" s="59"/>
      <c r="LQS3920" s="57"/>
      <c r="LQT3920" s="57"/>
      <c r="LQU3920" s="57"/>
      <c r="LQV3920" s="57"/>
      <c r="LQW3920" s="57"/>
      <c r="LQX3920" s="57"/>
      <c r="LQY3920" s="57"/>
      <c r="LQZ3920" s="57"/>
      <c r="LRA3920" s="58"/>
      <c r="LRB3920" s="57"/>
      <c r="LRC3920" s="57"/>
      <c r="LRD3920" s="57"/>
      <c r="LRE3920" s="57"/>
      <c r="LRF3920" s="57"/>
      <c r="LRG3920" s="56"/>
      <c r="LRH3920" s="57"/>
      <c r="LRI3920" s="64"/>
      <c r="LRJ3920" s="64"/>
      <c r="LRK3920" s="64"/>
      <c r="LRL3920" s="64"/>
      <c r="LRM3920" s="62"/>
      <c r="LRN3920" s="63"/>
      <c r="LRO3920" s="62"/>
      <c r="LRP3920" s="62"/>
      <c r="LRQ3920" s="61"/>
      <c r="LRR3920" s="60"/>
      <c r="LRS3920" s="59"/>
      <c r="LRT3920" s="57"/>
      <c r="LRU3920" s="57"/>
      <c r="LRV3920" s="57"/>
      <c r="LRW3920" s="57"/>
      <c r="LRX3920" s="57"/>
      <c r="LRY3920" s="57"/>
      <c r="LRZ3920" s="57"/>
      <c r="LSA3920" s="57"/>
      <c r="LSB3920" s="58"/>
      <c r="LSC3920" s="57"/>
      <c r="LSD3920" s="57"/>
      <c r="LSE3920" s="57"/>
      <c r="LSF3920" s="57"/>
      <c r="LSG3920" s="57"/>
      <c r="LSH3920" s="56"/>
      <c r="LSI3920" s="57"/>
      <c r="LSJ3920" s="64"/>
      <c r="LSK3920" s="64"/>
      <c r="LSL3920" s="64"/>
      <c r="LSM3920" s="64"/>
      <c r="LSN3920" s="62"/>
      <c r="LSO3920" s="63"/>
      <c r="LSP3920" s="62"/>
      <c r="LSQ3920" s="62"/>
      <c r="LSR3920" s="61"/>
      <c r="LSS3920" s="60"/>
      <c r="LST3920" s="59"/>
      <c r="LSU3920" s="57"/>
      <c r="LSV3920" s="57"/>
      <c r="LSW3920" s="57"/>
      <c r="LSX3920" s="57"/>
      <c r="LSY3920" s="57"/>
      <c r="LSZ3920" s="57"/>
      <c r="LTA3920" s="57"/>
      <c r="LTB3920" s="57"/>
      <c r="LTC3920" s="58"/>
      <c r="LTD3920" s="57"/>
      <c r="LTE3920" s="57"/>
      <c r="LTF3920" s="57"/>
      <c r="LTG3920" s="57"/>
      <c r="LTH3920" s="57"/>
      <c r="LTI3920" s="56"/>
      <c r="LTJ3920" s="57"/>
      <c r="LTK3920" s="64"/>
      <c r="LTL3920" s="64"/>
      <c r="LTM3920" s="64"/>
      <c r="LTN3920" s="64"/>
      <c r="LTO3920" s="62"/>
      <c r="LTP3920" s="63"/>
      <c r="LTQ3920" s="62"/>
      <c r="LTR3920" s="62"/>
      <c r="LTS3920" s="61"/>
      <c r="LTT3920" s="60"/>
      <c r="LTU3920" s="59"/>
      <c r="LTV3920" s="57"/>
      <c r="LTW3920" s="57"/>
      <c r="LTX3920" s="57"/>
      <c r="LTY3920" s="57"/>
      <c r="LTZ3920" s="57"/>
      <c r="LUA3920" s="57"/>
      <c r="LUB3920" s="57"/>
      <c r="LUC3920" s="57"/>
      <c r="LUD3920" s="58"/>
      <c r="LUE3920" s="57"/>
      <c r="LUF3920" s="57"/>
      <c r="LUG3920" s="57"/>
      <c r="LUH3920" s="57"/>
      <c r="LUI3920" s="57"/>
      <c r="LUJ3920" s="56"/>
      <c r="LUK3920" s="57"/>
      <c r="LUL3920" s="64"/>
      <c r="LUM3920" s="64"/>
      <c r="LUN3920" s="64"/>
      <c r="LUO3920" s="64"/>
      <c r="LUP3920" s="62"/>
      <c r="LUQ3920" s="63"/>
      <c r="LUR3920" s="62"/>
      <c r="LUS3920" s="62"/>
      <c r="LUT3920" s="61"/>
      <c r="LUU3920" s="60"/>
      <c r="LUV3920" s="59"/>
      <c r="LUW3920" s="57"/>
      <c r="LUX3920" s="57"/>
      <c r="LUY3920" s="57"/>
      <c r="LUZ3920" s="57"/>
      <c r="LVA3920" s="57"/>
      <c r="LVB3920" s="57"/>
      <c r="LVC3920" s="57"/>
      <c r="LVD3920" s="57"/>
      <c r="LVE3920" s="58"/>
      <c r="LVF3920" s="57"/>
      <c r="LVG3920" s="57"/>
      <c r="LVH3920" s="57"/>
      <c r="LVI3920" s="57"/>
      <c r="LVJ3920" s="57"/>
      <c r="LVK3920" s="56"/>
      <c r="LVL3920" s="57"/>
      <c r="LVM3920" s="64"/>
      <c r="LVN3920" s="64"/>
      <c r="LVO3920" s="64"/>
      <c r="LVP3920" s="64"/>
      <c r="LVQ3920" s="62"/>
      <c r="LVR3920" s="63"/>
      <c r="LVS3920" s="62"/>
      <c r="LVT3920" s="62"/>
      <c r="LVU3920" s="61"/>
      <c r="LVV3920" s="60"/>
      <c r="LVW3920" s="59"/>
      <c r="LVX3920" s="57"/>
      <c r="LVY3920" s="57"/>
      <c r="LVZ3920" s="57"/>
      <c r="LWA3920" s="57"/>
      <c r="LWB3920" s="57"/>
      <c r="LWC3920" s="57"/>
      <c r="LWD3920" s="57"/>
      <c r="LWE3920" s="57"/>
      <c r="LWF3920" s="58"/>
      <c r="LWG3920" s="57"/>
      <c r="LWH3920" s="57"/>
      <c r="LWI3920" s="57"/>
      <c r="LWJ3920" s="57"/>
      <c r="LWK3920" s="57"/>
      <c r="LWL3920" s="56"/>
      <c r="LWM3920" s="57"/>
      <c r="LWN3920" s="64"/>
      <c r="LWO3920" s="64"/>
      <c r="LWP3920" s="64"/>
      <c r="LWQ3920" s="64"/>
      <c r="LWR3920" s="62"/>
      <c r="LWS3920" s="63"/>
      <c r="LWT3920" s="62"/>
      <c r="LWU3920" s="62"/>
      <c r="LWV3920" s="61"/>
      <c r="LWW3920" s="60"/>
      <c r="LWX3920" s="59"/>
      <c r="LWY3920" s="57"/>
      <c r="LWZ3920" s="57"/>
      <c r="LXA3920" s="57"/>
      <c r="LXB3920" s="57"/>
      <c r="LXC3920" s="57"/>
      <c r="LXD3920" s="57"/>
      <c r="LXE3920" s="57"/>
      <c r="LXF3920" s="57"/>
      <c r="LXG3920" s="58"/>
      <c r="LXH3920" s="57"/>
      <c r="LXI3920" s="57"/>
      <c r="LXJ3920" s="57"/>
      <c r="LXK3920" s="57"/>
      <c r="LXL3920" s="57"/>
      <c r="LXM3920" s="56"/>
      <c r="LXN3920" s="57"/>
      <c r="LXO3920" s="64"/>
      <c r="LXP3920" s="64"/>
      <c r="LXQ3920" s="64"/>
      <c r="LXR3920" s="64"/>
      <c r="LXS3920" s="62"/>
      <c r="LXT3920" s="63"/>
      <c r="LXU3920" s="62"/>
      <c r="LXV3920" s="62"/>
      <c r="LXW3920" s="61"/>
      <c r="LXX3920" s="60"/>
      <c r="LXY3920" s="59"/>
      <c r="LXZ3920" s="57"/>
      <c r="LYA3920" s="57"/>
      <c r="LYB3920" s="57"/>
      <c r="LYC3920" s="57"/>
      <c r="LYD3920" s="57"/>
      <c r="LYE3920" s="57"/>
      <c r="LYF3920" s="57"/>
      <c r="LYG3920" s="57"/>
      <c r="LYH3920" s="58"/>
      <c r="LYI3920" s="57"/>
      <c r="LYJ3920" s="57"/>
      <c r="LYK3920" s="57"/>
      <c r="LYL3920" s="57"/>
      <c r="LYM3920" s="57"/>
      <c r="LYN3920" s="56"/>
      <c r="LYO3920" s="57"/>
      <c r="LYP3920" s="64"/>
      <c r="LYQ3920" s="64"/>
      <c r="LYR3920" s="64"/>
      <c r="LYS3920" s="64"/>
      <c r="LYT3920" s="62"/>
      <c r="LYU3920" s="63"/>
      <c r="LYV3920" s="62"/>
      <c r="LYW3920" s="62"/>
      <c r="LYX3920" s="61"/>
      <c r="LYY3920" s="60"/>
      <c r="LYZ3920" s="59"/>
      <c r="LZA3920" s="57"/>
      <c r="LZB3920" s="57"/>
      <c r="LZC3920" s="57"/>
      <c r="LZD3920" s="57"/>
      <c r="LZE3920" s="57"/>
      <c r="LZF3920" s="57"/>
      <c r="LZG3920" s="57"/>
      <c r="LZH3920" s="57"/>
      <c r="LZI3920" s="58"/>
      <c r="LZJ3920" s="57"/>
      <c r="LZK3920" s="57"/>
      <c r="LZL3920" s="57"/>
      <c r="LZM3920" s="57"/>
      <c r="LZN3920" s="57"/>
      <c r="LZO3920" s="56"/>
      <c r="LZP3920" s="57"/>
      <c r="LZQ3920" s="64"/>
      <c r="LZR3920" s="64"/>
      <c r="LZS3920" s="64"/>
      <c r="LZT3920" s="64"/>
      <c r="LZU3920" s="62"/>
      <c r="LZV3920" s="63"/>
      <c r="LZW3920" s="62"/>
      <c r="LZX3920" s="62"/>
      <c r="LZY3920" s="61"/>
      <c r="LZZ3920" s="60"/>
      <c r="MAA3920" s="59"/>
      <c r="MAB3920" s="57"/>
      <c r="MAC3920" s="57"/>
      <c r="MAD3920" s="57"/>
      <c r="MAE3920" s="57"/>
      <c r="MAF3920" s="57"/>
      <c r="MAG3920" s="57"/>
      <c r="MAH3920" s="57"/>
      <c r="MAI3920" s="57"/>
      <c r="MAJ3920" s="58"/>
      <c r="MAK3920" s="57"/>
      <c r="MAL3920" s="57"/>
      <c r="MAM3920" s="57"/>
      <c r="MAN3920" s="57"/>
      <c r="MAO3920" s="57"/>
      <c r="MAP3920" s="56"/>
      <c r="MAQ3920" s="57"/>
      <c r="MAR3920" s="64"/>
      <c r="MAS3920" s="64"/>
      <c r="MAT3920" s="64"/>
      <c r="MAU3920" s="64"/>
      <c r="MAV3920" s="62"/>
      <c r="MAW3920" s="63"/>
      <c r="MAX3920" s="62"/>
      <c r="MAY3920" s="62"/>
      <c r="MAZ3920" s="61"/>
      <c r="MBA3920" s="60"/>
      <c r="MBB3920" s="59"/>
      <c r="MBC3920" s="57"/>
      <c r="MBD3920" s="57"/>
      <c r="MBE3920" s="57"/>
      <c r="MBF3920" s="57"/>
      <c r="MBG3920" s="57"/>
      <c r="MBH3920" s="57"/>
      <c r="MBI3920" s="57"/>
      <c r="MBJ3920" s="57"/>
      <c r="MBK3920" s="58"/>
      <c r="MBL3920" s="57"/>
      <c r="MBM3920" s="57"/>
      <c r="MBN3920" s="57"/>
      <c r="MBO3920" s="57"/>
      <c r="MBP3920" s="57"/>
      <c r="MBQ3920" s="56"/>
      <c r="MBR3920" s="57"/>
      <c r="MBS3920" s="64"/>
      <c r="MBT3920" s="64"/>
      <c r="MBU3920" s="64"/>
      <c r="MBV3920" s="64"/>
      <c r="MBW3920" s="62"/>
      <c r="MBX3920" s="63"/>
      <c r="MBY3920" s="62"/>
      <c r="MBZ3920" s="62"/>
      <c r="MCA3920" s="61"/>
      <c r="MCB3920" s="60"/>
      <c r="MCC3920" s="59"/>
      <c r="MCD3920" s="57"/>
      <c r="MCE3920" s="57"/>
      <c r="MCF3920" s="57"/>
      <c r="MCG3920" s="57"/>
      <c r="MCH3920" s="57"/>
      <c r="MCI3920" s="57"/>
      <c r="MCJ3920" s="57"/>
      <c r="MCK3920" s="57"/>
      <c r="MCL3920" s="58"/>
      <c r="MCM3920" s="57"/>
      <c r="MCN3920" s="57"/>
      <c r="MCO3920" s="57"/>
      <c r="MCP3920" s="57"/>
      <c r="MCQ3920" s="57"/>
      <c r="MCR3920" s="56"/>
      <c r="MCS3920" s="57"/>
      <c r="MCT3920" s="64"/>
      <c r="MCU3920" s="64"/>
      <c r="MCV3920" s="64"/>
      <c r="MCW3920" s="64"/>
      <c r="MCX3920" s="62"/>
      <c r="MCY3920" s="63"/>
      <c r="MCZ3920" s="62"/>
      <c r="MDA3920" s="62"/>
      <c r="MDB3920" s="61"/>
      <c r="MDC3920" s="60"/>
      <c r="MDD3920" s="59"/>
      <c r="MDE3920" s="57"/>
      <c r="MDF3920" s="57"/>
      <c r="MDG3920" s="57"/>
      <c r="MDH3920" s="57"/>
      <c r="MDI3920" s="57"/>
      <c r="MDJ3920" s="57"/>
      <c r="MDK3920" s="57"/>
      <c r="MDL3920" s="57"/>
      <c r="MDM3920" s="58"/>
      <c r="MDN3920" s="57"/>
      <c r="MDO3920" s="57"/>
      <c r="MDP3920" s="57"/>
      <c r="MDQ3920" s="57"/>
      <c r="MDR3920" s="57"/>
      <c r="MDS3920" s="56"/>
      <c r="MDT3920" s="57"/>
      <c r="MDU3920" s="64"/>
      <c r="MDV3920" s="64"/>
      <c r="MDW3920" s="64"/>
      <c r="MDX3920" s="64"/>
      <c r="MDY3920" s="62"/>
      <c r="MDZ3920" s="63"/>
      <c r="MEA3920" s="62"/>
      <c r="MEB3920" s="62"/>
      <c r="MEC3920" s="61"/>
      <c r="MED3920" s="60"/>
      <c r="MEE3920" s="59"/>
      <c r="MEF3920" s="57"/>
      <c r="MEG3920" s="57"/>
      <c r="MEH3920" s="57"/>
      <c r="MEI3920" s="57"/>
      <c r="MEJ3920" s="57"/>
      <c r="MEK3920" s="57"/>
      <c r="MEL3920" s="57"/>
      <c r="MEM3920" s="57"/>
      <c r="MEN3920" s="58"/>
      <c r="MEO3920" s="57"/>
      <c r="MEP3920" s="57"/>
      <c r="MEQ3920" s="57"/>
      <c r="MER3920" s="57"/>
      <c r="MES3920" s="57"/>
      <c r="MET3920" s="56"/>
      <c r="MEU3920" s="57"/>
      <c r="MEV3920" s="64"/>
      <c r="MEW3920" s="64"/>
      <c r="MEX3920" s="64"/>
      <c r="MEY3920" s="64"/>
      <c r="MEZ3920" s="62"/>
      <c r="MFA3920" s="63"/>
      <c r="MFB3920" s="62"/>
      <c r="MFC3920" s="62"/>
      <c r="MFD3920" s="61"/>
      <c r="MFE3920" s="60"/>
      <c r="MFF3920" s="59"/>
      <c r="MFG3920" s="57"/>
      <c r="MFH3920" s="57"/>
      <c r="MFI3920" s="57"/>
      <c r="MFJ3920" s="57"/>
      <c r="MFK3920" s="57"/>
      <c r="MFL3920" s="57"/>
      <c r="MFM3920" s="57"/>
      <c r="MFN3920" s="57"/>
      <c r="MFO3920" s="58"/>
      <c r="MFP3920" s="57"/>
      <c r="MFQ3920" s="57"/>
      <c r="MFR3920" s="57"/>
      <c r="MFS3920" s="57"/>
      <c r="MFT3920" s="57"/>
      <c r="MFU3920" s="56"/>
      <c r="MFV3920" s="57"/>
      <c r="MFW3920" s="64"/>
      <c r="MFX3920" s="64"/>
      <c r="MFY3920" s="64"/>
      <c r="MFZ3920" s="64"/>
      <c r="MGA3920" s="62"/>
      <c r="MGB3920" s="63"/>
      <c r="MGC3920" s="62"/>
      <c r="MGD3920" s="62"/>
      <c r="MGE3920" s="61"/>
      <c r="MGF3920" s="60"/>
      <c r="MGG3920" s="59"/>
      <c r="MGH3920" s="57"/>
      <c r="MGI3920" s="57"/>
      <c r="MGJ3920" s="57"/>
      <c r="MGK3920" s="57"/>
      <c r="MGL3920" s="57"/>
      <c r="MGM3920" s="57"/>
      <c r="MGN3920" s="57"/>
      <c r="MGO3920" s="57"/>
      <c r="MGP3920" s="58"/>
      <c r="MGQ3920" s="57"/>
      <c r="MGR3920" s="57"/>
      <c r="MGS3920" s="57"/>
      <c r="MGT3920" s="57"/>
      <c r="MGU3920" s="57"/>
      <c r="MGV3920" s="56"/>
      <c r="MGW3920" s="57"/>
      <c r="MGX3920" s="64"/>
      <c r="MGY3920" s="64"/>
      <c r="MGZ3920" s="64"/>
      <c r="MHA3920" s="64"/>
      <c r="MHB3920" s="62"/>
      <c r="MHC3920" s="63"/>
      <c r="MHD3920" s="62"/>
      <c r="MHE3920" s="62"/>
      <c r="MHF3920" s="61"/>
      <c r="MHG3920" s="60"/>
      <c r="MHH3920" s="59"/>
      <c r="MHI3920" s="57"/>
      <c r="MHJ3920" s="57"/>
      <c r="MHK3920" s="57"/>
      <c r="MHL3920" s="57"/>
      <c r="MHM3920" s="57"/>
      <c r="MHN3920" s="57"/>
      <c r="MHO3920" s="57"/>
      <c r="MHP3920" s="57"/>
      <c r="MHQ3920" s="58"/>
      <c r="MHR3920" s="57"/>
      <c r="MHS3920" s="57"/>
      <c r="MHT3920" s="57"/>
      <c r="MHU3920" s="57"/>
      <c r="MHV3920" s="57"/>
      <c r="MHW3920" s="56"/>
      <c r="MHX3920" s="57"/>
      <c r="MHY3920" s="64"/>
      <c r="MHZ3920" s="64"/>
      <c r="MIA3920" s="64"/>
      <c r="MIB3920" s="64"/>
      <c r="MIC3920" s="62"/>
      <c r="MID3920" s="63"/>
      <c r="MIE3920" s="62"/>
      <c r="MIF3920" s="62"/>
      <c r="MIG3920" s="61"/>
      <c r="MIH3920" s="60"/>
      <c r="MII3920" s="59"/>
      <c r="MIJ3920" s="57"/>
      <c r="MIK3920" s="57"/>
      <c r="MIL3920" s="57"/>
      <c r="MIM3920" s="57"/>
      <c r="MIN3920" s="57"/>
      <c r="MIO3920" s="57"/>
      <c r="MIP3920" s="57"/>
      <c r="MIQ3920" s="57"/>
      <c r="MIR3920" s="58"/>
      <c r="MIS3920" s="57"/>
      <c r="MIT3920" s="57"/>
      <c r="MIU3920" s="57"/>
      <c r="MIV3920" s="57"/>
      <c r="MIW3920" s="57"/>
      <c r="MIX3920" s="56"/>
      <c r="MIY3920" s="57"/>
      <c r="MIZ3920" s="64"/>
      <c r="MJA3920" s="64"/>
      <c r="MJB3920" s="64"/>
      <c r="MJC3920" s="64"/>
      <c r="MJD3920" s="62"/>
      <c r="MJE3920" s="63"/>
      <c r="MJF3920" s="62"/>
      <c r="MJG3920" s="62"/>
      <c r="MJH3920" s="61"/>
      <c r="MJI3920" s="60"/>
      <c r="MJJ3920" s="59"/>
      <c r="MJK3920" s="57"/>
      <c r="MJL3920" s="57"/>
      <c r="MJM3920" s="57"/>
      <c r="MJN3920" s="57"/>
      <c r="MJO3920" s="57"/>
      <c r="MJP3920" s="57"/>
      <c r="MJQ3920" s="57"/>
      <c r="MJR3920" s="57"/>
      <c r="MJS3920" s="58"/>
      <c r="MJT3920" s="57"/>
      <c r="MJU3920" s="57"/>
      <c r="MJV3920" s="57"/>
      <c r="MJW3920" s="57"/>
      <c r="MJX3920" s="57"/>
      <c r="MJY3920" s="56"/>
      <c r="MJZ3920" s="57"/>
      <c r="MKA3920" s="64"/>
      <c r="MKB3920" s="64"/>
      <c r="MKC3920" s="64"/>
      <c r="MKD3920" s="64"/>
      <c r="MKE3920" s="62"/>
      <c r="MKF3920" s="63"/>
      <c r="MKG3920" s="62"/>
      <c r="MKH3920" s="62"/>
      <c r="MKI3920" s="61"/>
      <c r="MKJ3920" s="60"/>
      <c r="MKK3920" s="59"/>
      <c r="MKL3920" s="57"/>
      <c r="MKM3920" s="57"/>
      <c r="MKN3920" s="57"/>
      <c r="MKO3920" s="57"/>
      <c r="MKP3920" s="57"/>
      <c r="MKQ3920" s="57"/>
      <c r="MKR3920" s="57"/>
      <c r="MKS3920" s="57"/>
      <c r="MKT3920" s="58"/>
      <c r="MKU3920" s="57"/>
      <c r="MKV3920" s="57"/>
      <c r="MKW3920" s="57"/>
      <c r="MKX3920" s="57"/>
      <c r="MKY3920" s="57"/>
      <c r="MKZ3920" s="56"/>
      <c r="MLA3920" s="57"/>
      <c r="MLB3920" s="64"/>
      <c r="MLC3920" s="64"/>
      <c r="MLD3920" s="64"/>
      <c r="MLE3920" s="64"/>
      <c r="MLF3920" s="62"/>
      <c r="MLG3920" s="63"/>
      <c r="MLH3920" s="62"/>
      <c r="MLI3920" s="62"/>
      <c r="MLJ3920" s="61"/>
      <c r="MLK3920" s="60"/>
      <c r="MLL3920" s="59"/>
      <c r="MLM3920" s="57"/>
      <c r="MLN3920" s="57"/>
      <c r="MLO3920" s="57"/>
      <c r="MLP3920" s="57"/>
      <c r="MLQ3920" s="57"/>
      <c r="MLR3920" s="57"/>
      <c r="MLS3920" s="57"/>
      <c r="MLT3920" s="57"/>
      <c r="MLU3920" s="58"/>
      <c r="MLV3920" s="57"/>
      <c r="MLW3920" s="57"/>
      <c r="MLX3920" s="57"/>
      <c r="MLY3920" s="57"/>
      <c r="MLZ3920" s="57"/>
      <c r="MMA3920" s="56"/>
      <c r="MMB3920" s="57"/>
      <c r="MMC3920" s="64"/>
      <c r="MMD3920" s="64"/>
      <c r="MME3920" s="64"/>
      <c r="MMF3920" s="64"/>
      <c r="MMG3920" s="62"/>
      <c r="MMH3920" s="63"/>
      <c r="MMI3920" s="62"/>
      <c r="MMJ3920" s="62"/>
      <c r="MMK3920" s="61"/>
      <c r="MML3920" s="60"/>
      <c r="MMM3920" s="59"/>
      <c r="MMN3920" s="57"/>
      <c r="MMO3920" s="57"/>
      <c r="MMP3920" s="57"/>
      <c r="MMQ3920" s="57"/>
      <c r="MMR3920" s="57"/>
      <c r="MMS3920" s="57"/>
      <c r="MMT3920" s="57"/>
      <c r="MMU3920" s="57"/>
      <c r="MMV3920" s="58"/>
      <c r="MMW3920" s="57"/>
      <c r="MMX3920" s="57"/>
      <c r="MMY3920" s="57"/>
      <c r="MMZ3920" s="57"/>
      <c r="MNA3920" s="57"/>
      <c r="MNB3920" s="56"/>
      <c r="MNC3920" s="57"/>
      <c r="MND3920" s="64"/>
      <c r="MNE3920" s="64"/>
      <c r="MNF3920" s="64"/>
      <c r="MNG3920" s="64"/>
      <c r="MNH3920" s="62"/>
      <c r="MNI3920" s="63"/>
      <c r="MNJ3920" s="62"/>
      <c r="MNK3920" s="62"/>
      <c r="MNL3920" s="61"/>
      <c r="MNM3920" s="60"/>
      <c r="MNN3920" s="59"/>
      <c r="MNO3920" s="57"/>
      <c r="MNP3920" s="57"/>
      <c r="MNQ3920" s="57"/>
      <c r="MNR3920" s="57"/>
      <c r="MNS3920" s="57"/>
      <c r="MNT3920" s="57"/>
      <c r="MNU3920" s="57"/>
      <c r="MNV3920" s="57"/>
      <c r="MNW3920" s="58"/>
      <c r="MNX3920" s="57"/>
      <c r="MNY3920" s="57"/>
      <c r="MNZ3920" s="57"/>
      <c r="MOA3920" s="57"/>
      <c r="MOB3920" s="57"/>
      <c r="MOC3920" s="56"/>
      <c r="MOD3920" s="57"/>
      <c r="MOE3920" s="64"/>
      <c r="MOF3920" s="64"/>
      <c r="MOG3920" s="64"/>
      <c r="MOH3920" s="64"/>
      <c r="MOI3920" s="62"/>
      <c r="MOJ3920" s="63"/>
      <c r="MOK3920" s="62"/>
      <c r="MOL3920" s="62"/>
      <c r="MOM3920" s="61"/>
      <c r="MON3920" s="60"/>
      <c r="MOO3920" s="59"/>
      <c r="MOP3920" s="57"/>
      <c r="MOQ3920" s="57"/>
      <c r="MOR3920" s="57"/>
      <c r="MOS3920" s="57"/>
      <c r="MOT3920" s="57"/>
      <c r="MOU3920" s="57"/>
      <c r="MOV3920" s="57"/>
      <c r="MOW3920" s="57"/>
      <c r="MOX3920" s="58"/>
      <c r="MOY3920" s="57"/>
      <c r="MOZ3920" s="57"/>
      <c r="MPA3920" s="57"/>
      <c r="MPB3920" s="57"/>
      <c r="MPC3920" s="57"/>
      <c r="MPD3920" s="56"/>
      <c r="MPE3920" s="57"/>
      <c r="MPF3920" s="64"/>
      <c r="MPG3920" s="64"/>
      <c r="MPH3920" s="64"/>
      <c r="MPI3920" s="64"/>
      <c r="MPJ3920" s="62"/>
      <c r="MPK3920" s="63"/>
      <c r="MPL3920" s="62"/>
      <c r="MPM3920" s="62"/>
      <c r="MPN3920" s="61"/>
      <c r="MPO3920" s="60"/>
      <c r="MPP3920" s="59"/>
      <c r="MPQ3920" s="57"/>
      <c r="MPR3920" s="57"/>
      <c r="MPS3920" s="57"/>
      <c r="MPT3920" s="57"/>
      <c r="MPU3920" s="57"/>
      <c r="MPV3920" s="57"/>
      <c r="MPW3920" s="57"/>
      <c r="MPX3920" s="57"/>
      <c r="MPY3920" s="58"/>
      <c r="MPZ3920" s="57"/>
      <c r="MQA3920" s="57"/>
      <c r="MQB3920" s="57"/>
      <c r="MQC3920" s="57"/>
      <c r="MQD3920" s="57"/>
      <c r="MQE3920" s="56"/>
      <c r="MQF3920" s="57"/>
      <c r="MQG3920" s="64"/>
      <c r="MQH3920" s="64"/>
      <c r="MQI3920" s="64"/>
      <c r="MQJ3920" s="64"/>
      <c r="MQK3920" s="62"/>
      <c r="MQL3920" s="63"/>
      <c r="MQM3920" s="62"/>
      <c r="MQN3920" s="62"/>
      <c r="MQO3920" s="61"/>
      <c r="MQP3920" s="60"/>
      <c r="MQQ3920" s="59"/>
      <c r="MQR3920" s="57"/>
      <c r="MQS3920" s="57"/>
      <c r="MQT3920" s="57"/>
      <c r="MQU3920" s="57"/>
      <c r="MQV3920" s="57"/>
      <c r="MQW3920" s="57"/>
      <c r="MQX3920" s="57"/>
      <c r="MQY3920" s="57"/>
      <c r="MQZ3920" s="58"/>
      <c r="MRA3920" s="57"/>
      <c r="MRB3920" s="57"/>
      <c r="MRC3920" s="57"/>
      <c r="MRD3920" s="57"/>
      <c r="MRE3920" s="57"/>
      <c r="MRF3920" s="56"/>
      <c r="MRG3920" s="57"/>
      <c r="MRH3920" s="64"/>
      <c r="MRI3920" s="64"/>
      <c r="MRJ3920" s="64"/>
      <c r="MRK3920" s="64"/>
      <c r="MRL3920" s="62"/>
      <c r="MRM3920" s="63"/>
      <c r="MRN3920" s="62"/>
      <c r="MRO3920" s="62"/>
      <c r="MRP3920" s="61"/>
      <c r="MRQ3920" s="60"/>
      <c r="MRR3920" s="59"/>
      <c r="MRS3920" s="57"/>
      <c r="MRT3920" s="57"/>
      <c r="MRU3920" s="57"/>
      <c r="MRV3920" s="57"/>
      <c r="MRW3920" s="57"/>
      <c r="MRX3920" s="57"/>
      <c r="MRY3920" s="57"/>
      <c r="MRZ3920" s="57"/>
      <c r="MSA3920" s="58"/>
      <c r="MSB3920" s="57"/>
      <c r="MSC3920" s="57"/>
      <c r="MSD3920" s="57"/>
      <c r="MSE3920" s="57"/>
      <c r="MSF3920" s="57"/>
      <c r="MSG3920" s="56"/>
      <c r="MSH3920" s="57"/>
      <c r="MSI3920" s="64"/>
      <c r="MSJ3920" s="64"/>
      <c r="MSK3920" s="64"/>
      <c r="MSL3920" s="64"/>
      <c r="MSM3920" s="62"/>
      <c r="MSN3920" s="63"/>
      <c r="MSO3920" s="62"/>
      <c r="MSP3920" s="62"/>
      <c r="MSQ3920" s="61"/>
      <c r="MSR3920" s="60"/>
      <c r="MSS3920" s="59"/>
      <c r="MST3920" s="57"/>
      <c r="MSU3920" s="57"/>
      <c r="MSV3920" s="57"/>
      <c r="MSW3920" s="57"/>
      <c r="MSX3920" s="57"/>
      <c r="MSY3920" s="57"/>
      <c r="MSZ3920" s="57"/>
      <c r="MTA3920" s="57"/>
      <c r="MTB3920" s="58"/>
      <c r="MTC3920" s="57"/>
      <c r="MTD3920" s="57"/>
      <c r="MTE3920" s="57"/>
      <c r="MTF3920" s="57"/>
      <c r="MTG3920" s="57"/>
      <c r="MTH3920" s="56"/>
      <c r="MTI3920" s="57"/>
      <c r="MTJ3920" s="64"/>
      <c r="MTK3920" s="64"/>
      <c r="MTL3920" s="64"/>
      <c r="MTM3920" s="64"/>
      <c r="MTN3920" s="62"/>
      <c r="MTO3920" s="63"/>
      <c r="MTP3920" s="62"/>
      <c r="MTQ3920" s="62"/>
      <c r="MTR3920" s="61"/>
      <c r="MTS3920" s="60"/>
      <c r="MTT3920" s="59"/>
      <c r="MTU3920" s="57"/>
      <c r="MTV3920" s="57"/>
      <c r="MTW3920" s="57"/>
      <c r="MTX3920" s="57"/>
      <c r="MTY3920" s="57"/>
      <c r="MTZ3920" s="57"/>
      <c r="MUA3920" s="57"/>
      <c r="MUB3920" s="57"/>
      <c r="MUC3920" s="58"/>
      <c r="MUD3920" s="57"/>
      <c r="MUE3920" s="57"/>
      <c r="MUF3920" s="57"/>
      <c r="MUG3920" s="57"/>
      <c r="MUH3920" s="57"/>
      <c r="MUI3920" s="56"/>
      <c r="MUJ3920" s="57"/>
      <c r="MUK3920" s="64"/>
      <c r="MUL3920" s="64"/>
      <c r="MUM3920" s="64"/>
      <c r="MUN3920" s="64"/>
      <c r="MUO3920" s="62"/>
      <c r="MUP3920" s="63"/>
      <c r="MUQ3920" s="62"/>
      <c r="MUR3920" s="62"/>
      <c r="MUS3920" s="61"/>
      <c r="MUT3920" s="60"/>
      <c r="MUU3920" s="59"/>
      <c r="MUV3920" s="57"/>
      <c r="MUW3920" s="57"/>
      <c r="MUX3920" s="57"/>
      <c r="MUY3920" s="57"/>
      <c r="MUZ3920" s="57"/>
      <c r="MVA3920" s="57"/>
      <c r="MVB3920" s="57"/>
      <c r="MVC3920" s="57"/>
      <c r="MVD3920" s="58"/>
      <c r="MVE3920" s="57"/>
      <c r="MVF3920" s="57"/>
      <c r="MVG3920" s="57"/>
      <c r="MVH3920" s="57"/>
      <c r="MVI3920" s="57"/>
      <c r="MVJ3920" s="56"/>
      <c r="MVK3920" s="57"/>
      <c r="MVL3920" s="64"/>
      <c r="MVM3920" s="64"/>
      <c r="MVN3920" s="64"/>
      <c r="MVO3920" s="64"/>
      <c r="MVP3920" s="62"/>
      <c r="MVQ3920" s="63"/>
      <c r="MVR3920" s="62"/>
      <c r="MVS3920" s="62"/>
      <c r="MVT3920" s="61"/>
      <c r="MVU3920" s="60"/>
      <c r="MVV3920" s="59"/>
      <c r="MVW3920" s="57"/>
      <c r="MVX3920" s="57"/>
      <c r="MVY3920" s="57"/>
      <c r="MVZ3920" s="57"/>
      <c r="MWA3920" s="57"/>
      <c r="MWB3920" s="57"/>
      <c r="MWC3920" s="57"/>
      <c r="MWD3920" s="57"/>
      <c r="MWE3920" s="58"/>
      <c r="MWF3920" s="57"/>
      <c r="MWG3920" s="57"/>
      <c r="MWH3920" s="57"/>
      <c r="MWI3920" s="57"/>
      <c r="MWJ3920" s="57"/>
      <c r="MWK3920" s="56"/>
      <c r="MWL3920" s="57"/>
      <c r="MWM3920" s="64"/>
      <c r="MWN3920" s="64"/>
      <c r="MWO3920" s="64"/>
      <c r="MWP3920" s="64"/>
      <c r="MWQ3920" s="62"/>
      <c r="MWR3920" s="63"/>
      <c r="MWS3920" s="62"/>
      <c r="MWT3920" s="62"/>
      <c r="MWU3920" s="61"/>
      <c r="MWV3920" s="60"/>
      <c r="MWW3920" s="59"/>
      <c r="MWX3920" s="57"/>
      <c r="MWY3920" s="57"/>
      <c r="MWZ3920" s="57"/>
      <c r="MXA3920" s="57"/>
      <c r="MXB3920" s="57"/>
      <c r="MXC3920" s="57"/>
      <c r="MXD3920" s="57"/>
      <c r="MXE3920" s="57"/>
      <c r="MXF3920" s="58"/>
      <c r="MXG3920" s="57"/>
      <c r="MXH3920" s="57"/>
      <c r="MXI3920" s="57"/>
      <c r="MXJ3920" s="57"/>
      <c r="MXK3920" s="57"/>
      <c r="MXL3920" s="56"/>
      <c r="MXM3920" s="57"/>
      <c r="MXN3920" s="64"/>
      <c r="MXO3920" s="64"/>
      <c r="MXP3920" s="64"/>
      <c r="MXQ3920" s="64"/>
      <c r="MXR3920" s="62"/>
      <c r="MXS3920" s="63"/>
      <c r="MXT3920" s="62"/>
      <c r="MXU3920" s="62"/>
      <c r="MXV3920" s="61"/>
      <c r="MXW3920" s="60"/>
      <c r="MXX3920" s="59"/>
      <c r="MXY3920" s="57"/>
      <c r="MXZ3920" s="57"/>
      <c r="MYA3920" s="57"/>
      <c r="MYB3920" s="57"/>
      <c r="MYC3920" s="57"/>
      <c r="MYD3920" s="57"/>
      <c r="MYE3920" s="57"/>
      <c r="MYF3920" s="57"/>
      <c r="MYG3920" s="58"/>
      <c r="MYH3920" s="57"/>
      <c r="MYI3920" s="57"/>
      <c r="MYJ3920" s="57"/>
      <c r="MYK3920" s="57"/>
      <c r="MYL3920" s="57"/>
      <c r="MYM3920" s="56"/>
      <c r="MYN3920" s="57"/>
      <c r="MYO3920" s="64"/>
      <c r="MYP3920" s="64"/>
      <c r="MYQ3920" s="64"/>
      <c r="MYR3920" s="64"/>
      <c r="MYS3920" s="62"/>
      <c r="MYT3920" s="63"/>
      <c r="MYU3920" s="62"/>
      <c r="MYV3920" s="62"/>
      <c r="MYW3920" s="61"/>
      <c r="MYX3920" s="60"/>
      <c r="MYY3920" s="59"/>
      <c r="MYZ3920" s="57"/>
      <c r="MZA3920" s="57"/>
      <c r="MZB3920" s="57"/>
      <c r="MZC3920" s="57"/>
      <c r="MZD3920" s="57"/>
      <c r="MZE3920" s="57"/>
      <c r="MZF3920" s="57"/>
      <c r="MZG3920" s="57"/>
      <c r="MZH3920" s="58"/>
      <c r="MZI3920" s="57"/>
      <c r="MZJ3920" s="57"/>
      <c r="MZK3920" s="57"/>
      <c r="MZL3920" s="57"/>
      <c r="MZM3920" s="57"/>
      <c r="MZN3920" s="56"/>
      <c r="MZO3920" s="57"/>
      <c r="MZP3920" s="64"/>
      <c r="MZQ3920" s="64"/>
      <c r="MZR3920" s="64"/>
      <c r="MZS3920" s="64"/>
      <c r="MZT3920" s="62"/>
      <c r="MZU3920" s="63"/>
      <c r="MZV3920" s="62"/>
      <c r="MZW3920" s="62"/>
      <c r="MZX3920" s="61"/>
      <c r="MZY3920" s="60"/>
      <c r="MZZ3920" s="59"/>
      <c r="NAA3920" s="57"/>
      <c r="NAB3920" s="57"/>
      <c r="NAC3920" s="57"/>
      <c r="NAD3920" s="57"/>
      <c r="NAE3920" s="57"/>
      <c r="NAF3920" s="57"/>
      <c r="NAG3920" s="57"/>
      <c r="NAH3920" s="57"/>
      <c r="NAI3920" s="58"/>
      <c r="NAJ3920" s="57"/>
      <c r="NAK3920" s="57"/>
      <c r="NAL3920" s="57"/>
      <c r="NAM3920" s="57"/>
      <c r="NAN3920" s="57"/>
      <c r="NAO3920" s="56"/>
      <c r="NAP3920" s="57"/>
      <c r="NAQ3920" s="64"/>
      <c r="NAR3920" s="64"/>
      <c r="NAS3920" s="64"/>
      <c r="NAT3920" s="64"/>
      <c r="NAU3920" s="62"/>
      <c r="NAV3920" s="63"/>
      <c r="NAW3920" s="62"/>
      <c r="NAX3920" s="62"/>
      <c r="NAY3920" s="61"/>
      <c r="NAZ3920" s="60"/>
      <c r="NBA3920" s="59"/>
      <c r="NBB3920" s="57"/>
      <c r="NBC3920" s="57"/>
      <c r="NBD3920" s="57"/>
      <c r="NBE3920" s="57"/>
      <c r="NBF3920" s="57"/>
      <c r="NBG3920" s="57"/>
      <c r="NBH3920" s="57"/>
      <c r="NBI3920" s="57"/>
      <c r="NBJ3920" s="58"/>
      <c r="NBK3920" s="57"/>
      <c r="NBL3920" s="57"/>
      <c r="NBM3920" s="57"/>
      <c r="NBN3920" s="57"/>
      <c r="NBO3920" s="57"/>
      <c r="NBP3920" s="56"/>
      <c r="NBQ3920" s="57"/>
      <c r="NBR3920" s="64"/>
      <c r="NBS3920" s="64"/>
      <c r="NBT3920" s="64"/>
      <c r="NBU3920" s="64"/>
      <c r="NBV3920" s="62"/>
      <c r="NBW3920" s="63"/>
      <c r="NBX3920" s="62"/>
      <c r="NBY3920" s="62"/>
      <c r="NBZ3920" s="61"/>
      <c r="NCA3920" s="60"/>
      <c r="NCB3920" s="59"/>
      <c r="NCC3920" s="57"/>
      <c r="NCD3920" s="57"/>
      <c r="NCE3920" s="57"/>
      <c r="NCF3920" s="57"/>
      <c r="NCG3920" s="57"/>
      <c r="NCH3920" s="57"/>
      <c r="NCI3920" s="57"/>
      <c r="NCJ3920" s="57"/>
      <c r="NCK3920" s="58"/>
      <c r="NCL3920" s="57"/>
      <c r="NCM3920" s="57"/>
      <c r="NCN3920" s="57"/>
      <c r="NCO3920" s="57"/>
      <c r="NCP3920" s="57"/>
      <c r="NCQ3920" s="56"/>
      <c r="NCR3920" s="57"/>
      <c r="NCS3920" s="64"/>
      <c r="NCT3920" s="64"/>
      <c r="NCU3920" s="64"/>
      <c r="NCV3920" s="64"/>
      <c r="NCW3920" s="62"/>
      <c r="NCX3920" s="63"/>
      <c r="NCY3920" s="62"/>
      <c r="NCZ3920" s="62"/>
      <c r="NDA3920" s="61"/>
      <c r="NDB3920" s="60"/>
      <c r="NDC3920" s="59"/>
      <c r="NDD3920" s="57"/>
      <c r="NDE3920" s="57"/>
      <c r="NDF3920" s="57"/>
      <c r="NDG3920" s="57"/>
      <c r="NDH3920" s="57"/>
      <c r="NDI3920" s="57"/>
      <c r="NDJ3920" s="57"/>
      <c r="NDK3920" s="57"/>
      <c r="NDL3920" s="58"/>
      <c r="NDM3920" s="57"/>
      <c r="NDN3920" s="57"/>
      <c r="NDO3920" s="57"/>
      <c r="NDP3920" s="57"/>
      <c r="NDQ3920" s="57"/>
      <c r="NDR3920" s="56"/>
      <c r="NDS3920" s="57"/>
      <c r="NDT3920" s="64"/>
      <c r="NDU3920" s="64"/>
      <c r="NDV3920" s="64"/>
      <c r="NDW3920" s="64"/>
      <c r="NDX3920" s="62"/>
      <c r="NDY3920" s="63"/>
      <c r="NDZ3920" s="62"/>
      <c r="NEA3920" s="62"/>
      <c r="NEB3920" s="61"/>
      <c r="NEC3920" s="60"/>
      <c r="NED3920" s="59"/>
      <c r="NEE3920" s="57"/>
      <c r="NEF3920" s="57"/>
      <c r="NEG3920" s="57"/>
      <c r="NEH3920" s="57"/>
      <c r="NEI3920" s="57"/>
      <c r="NEJ3920" s="57"/>
      <c r="NEK3920" s="57"/>
      <c r="NEL3920" s="57"/>
      <c r="NEM3920" s="58"/>
      <c r="NEN3920" s="57"/>
      <c r="NEO3920" s="57"/>
      <c r="NEP3920" s="57"/>
      <c r="NEQ3920" s="57"/>
      <c r="NER3920" s="57"/>
      <c r="NES3920" s="56"/>
      <c r="NET3920" s="57"/>
      <c r="NEU3920" s="64"/>
      <c r="NEV3920" s="64"/>
      <c r="NEW3920" s="64"/>
      <c r="NEX3920" s="64"/>
      <c r="NEY3920" s="62"/>
      <c r="NEZ3920" s="63"/>
      <c r="NFA3920" s="62"/>
      <c r="NFB3920" s="62"/>
      <c r="NFC3920" s="61"/>
      <c r="NFD3920" s="60"/>
      <c r="NFE3920" s="59"/>
      <c r="NFF3920" s="57"/>
      <c r="NFG3920" s="57"/>
      <c r="NFH3920" s="57"/>
      <c r="NFI3920" s="57"/>
      <c r="NFJ3920" s="57"/>
      <c r="NFK3920" s="57"/>
      <c r="NFL3920" s="57"/>
      <c r="NFM3920" s="57"/>
      <c r="NFN3920" s="58"/>
      <c r="NFO3920" s="57"/>
      <c r="NFP3920" s="57"/>
      <c r="NFQ3920" s="57"/>
      <c r="NFR3920" s="57"/>
      <c r="NFS3920" s="57"/>
      <c r="NFT3920" s="56"/>
      <c r="NFU3920" s="57"/>
      <c r="NFV3920" s="64"/>
      <c r="NFW3920" s="64"/>
      <c r="NFX3920" s="64"/>
      <c r="NFY3920" s="64"/>
      <c r="NFZ3920" s="62"/>
      <c r="NGA3920" s="63"/>
      <c r="NGB3920" s="62"/>
      <c r="NGC3920" s="62"/>
      <c r="NGD3920" s="61"/>
      <c r="NGE3920" s="60"/>
      <c r="NGF3920" s="59"/>
      <c r="NGG3920" s="57"/>
      <c r="NGH3920" s="57"/>
      <c r="NGI3920" s="57"/>
      <c r="NGJ3920" s="57"/>
      <c r="NGK3920" s="57"/>
      <c r="NGL3920" s="57"/>
      <c r="NGM3920" s="57"/>
      <c r="NGN3920" s="57"/>
      <c r="NGO3920" s="58"/>
      <c r="NGP3920" s="57"/>
      <c r="NGQ3920" s="57"/>
      <c r="NGR3920" s="57"/>
      <c r="NGS3920" s="57"/>
      <c r="NGT3920" s="57"/>
      <c r="NGU3920" s="56"/>
      <c r="NGV3920" s="57"/>
      <c r="NGW3920" s="64"/>
      <c r="NGX3920" s="64"/>
      <c r="NGY3920" s="64"/>
      <c r="NGZ3920" s="64"/>
      <c r="NHA3920" s="62"/>
      <c r="NHB3920" s="63"/>
      <c r="NHC3920" s="62"/>
      <c r="NHD3920" s="62"/>
      <c r="NHE3920" s="61"/>
      <c r="NHF3920" s="60"/>
      <c r="NHG3920" s="59"/>
      <c r="NHH3920" s="57"/>
      <c r="NHI3920" s="57"/>
      <c r="NHJ3920" s="57"/>
      <c r="NHK3920" s="57"/>
      <c r="NHL3920" s="57"/>
      <c r="NHM3920" s="57"/>
      <c r="NHN3920" s="57"/>
      <c r="NHO3920" s="57"/>
      <c r="NHP3920" s="58"/>
      <c r="NHQ3920" s="57"/>
      <c r="NHR3920" s="57"/>
      <c r="NHS3920" s="57"/>
      <c r="NHT3920" s="57"/>
      <c r="NHU3920" s="57"/>
      <c r="NHV3920" s="56"/>
      <c r="NHW3920" s="57"/>
      <c r="NHX3920" s="64"/>
      <c r="NHY3920" s="64"/>
      <c r="NHZ3920" s="64"/>
      <c r="NIA3920" s="64"/>
      <c r="NIB3920" s="62"/>
      <c r="NIC3920" s="63"/>
      <c r="NID3920" s="62"/>
      <c r="NIE3920" s="62"/>
      <c r="NIF3920" s="61"/>
      <c r="NIG3920" s="60"/>
      <c r="NIH3920" s="59"/>
      <c r="NII3920" s="57"/>
      <c r="NIJ3920" s="57"/>
      <c r="NIK3920" s="57"/>
      <c r="NIL3920" s="57"/>
      <c r="NIM3920" s="57"/>
      <c r="NIN3920" s="57"/>
      <c r="NIO3920" s="57"/>
      <c r="NIP3920" s="57"/>
      <c r="NIQ3920" s="58"/>
      <c r="NIR3920" s="57"/>
      <c r="NIS3920" s="57"/>
      <c r="NIT3920" s="57"/>
      <c r="NIU3920" s="57"/>
      <c r="NIV3920" s="57"/>
      <c r="NIW3920" s="56"/>
      <c r="NIX3920" s="57"/>
      <c r="NIY3920" s="64"/>
      <c r="NIZ3920" s="64"/>
      <c r="NJA3920" s="64"/>
      <c r="NJB3920" s="64"/>
      <c r="NJC3920" s="62"/>
      <c r="NJD3920" s="63"/>
      <c r="NJE3920" s="62"/>
      <c r="NJF3920" s="62"/>
      <c r="NJG3920" s="61"/>
      <c r="NJH3920" s="60"/>
      <c r="NJI3920" s="59"/>
      <c r="NJJ3920" s="57"/>
      <c r="NJK3920" s="57"/>
      <c r="NJL3920" s="57"/>
      <c r="NJM3920" s="57"/>
      <c r="NJN3920" s="57"/>
      <c r="NJO3920" s="57"/>
      <c r="NJP3920" s="57"/>
      <c r="NJQ3920" s="57"/>
      <c r="NJR3920" s="58"/>
      <c r="NJS3920" s="57"/>
      <c r="NJT3920" s="57"/>
      <c r="NJU3920" s="57"/>
      <c r="NJV3920" s="57"/>
      <c r="NJW3920" s="57"/>
      <c r="NJX3920" s="56"/>
      <c r="NJY3920" s="57"/>
      <c r="NJZ3920" s="64"/>
      <c r="NKA3920" s="64"/>
      <c r="NKB3920" s="64"/>
      <c r="NKC3920" s="64"/>
      <c r="NKD3920" s="62"/>
      <c r="NKE3920" s="63"/>
      <c r="NKF3920" s="62"/>
      <c r="NKG3920" s="62"/>
      <c r="NKH3920" s="61"/>
      <c r="NKI3920" s="60"/>
      <c r="NKJ3920" s="59"/>
      <c r="NKK3920" s="57"/>
      <c r="NKL3920" s="57"/>
      <c r="NKM3920" s="57"/>
      <c r="NKN3920" s="57"/>
      <c r="NKO3920" s="57"/>
      <c r="NKP3920" s="57"/>
      <c r="NKQ3920" s="57"/>
      <c r="NKR3920" s="57"/>
      <c r="NKS3920" s="58"/>
      <c r="NKT3920" s="57"/>
      <c r="NKU3920" s="57"/>
      <c r="NKV3920" s="57"/>
      <c r="NKW3920" s="57"/>
      <c r="NKX3920" s="57"/>
      <c r="NKY3920" s="56"/>
      <c r="NKZ3920" s="57"/>
      <c r="NLA3920" s="64"/>
      <c r="NLB3920" s="64"/>
      <c r="NLC3920" s="64"/>
      <c r="NLD3920" s="64"/>
      <c r="NLE3920" s="62"/>
      <c r="NLF3920" s="63"/>
      <c r="NLG3920" s="62"/>
      <c r="NLH3920" s="62"/>
      <c r="NLI3920" s="61"/>
      <c r="NLJ3920" s="60"/>
      <c r="NLK3920" s="59"/>
      <c r="NLL3920" s="57"/>
      <c r="NLM3920" s="57"/>
      <c r="NLN3920" s="57"/>
      <c r="NLO3920" s="57"/>
      <c r="NLP3920" s="57"/>
      <c r="NLQ3920" s="57"/>
      <c r="NLR3920" s="57"/>
      <c r="NLS3920" s="57"/>
      <c r="NLT3920" s="58"/>
      <c r="NLU3920" s="57"/>
      <c r="NLV3920" s="57"/>
      <c r="NLW3920" s="57"/>
      <c r="NLX3920" s="57"/>
      <c r="NLY3920" s="57"/>
      <c r="NLZ3920" s="56"/>
      <c r="NMA3920" s="57"/>
      <c r="NMB3920" s="64"/>
      <c r="NMC3920" s="64"/>
      <c r="NMD3920" s="64"/>
      <c r="NME3920" s="64"/>
      <c r="NMF3920" s="62"/>
      <c r="NMG3920" s="63"/>
      <c r="NMH3920" s="62"/>
      <c r="NMI3920" s="62"/>
      <c r="NMJ3920" s="61"/>
      <c r="NMK3920" s="60"/>
      <c r="NML3920" s="59"/>
      <c r="NMM3920" s="57"/>
      <c r="NMN3920" s="57"/>
      <c r="NMO3920" s="57"/>
      <c r="NMP3920" s="57"/>
      <c r="NMQ3920" s="57"/>
      <c r="NMR3920" s="57"/>
      <c r="NMS3920" s="57"/>
      <c r="NMT3920" s="57"/>
      <c r="NMU3920" s="58"/>
      <c r="NMV3920" s="57"/>
      <c r="NMW3920" s="57"/>
      <c r="NMX3920" s="57"/>
      <c r="NMY3920" s="57"/>
      <c r="NMZ3920" s="57"/>
      <c r="NNA3920" s="56"/>
      <c r="NNB3920" s="57"/>
      <c r="NNC3920" s="64"/>
      <c r="NND3920" s="64"/>
      <c r="NNE3920" s="64"/>
      <c r="NNF3920" s="64"/>
      <c r="NNG3920" s="62"/>
      <c r="NNH3920" s="63"/>
      <c r="NNI3920" s="62"/>
      <c r="NNJ3920" s="62"/>
      <c r="NNK3920" s="61"/>
      <c r="NNL3920" s="60"/>
      <c r="NNM3920" s="59"/>
      <c r="NNN3920" s="57"/>
      <c r="NNO3920" s="57"/>
      <c r="NNP3920" s="57"/>
      <c r="NNQ3920" s="57"/>
      <c r="NNR3920" s="57"/>
      <c r="NNS3920" s="57"/>
      <c r="NNT3920" s="57"/>
      <c r="NNU3920" s="57"/>
      <c r="NNV3920" s="58"/>
      <c r="NNW3920" s="57"/>
      <c r="NNX3920" s="57"/>
      <c r="NNY3920" s="57"/>
      <c r="NNZ3920" s="57"/>
      <c r="NOA3920" s="57"/>
      <c r="NOB3920" s="56"/>
      <c r="NOC3920" s="57"/>
      <c r="NOD3920" s="64"/>
      <c r="NOE3920" s="64"/>
      <c r="NOF3920" s="64"/>
      <c r="NOG3920" s="64"/>
      <c r="NOH3920" s="62"/>
      <c r="NOI3920" s="63"/>
      <c r="NOJ3920" s="62"/>
      <c r="NOK3920" s="62"/>
      <c r="NOL3920" s="61"/>
      <c r="NOM3920" s="60"/>
      <c r="NON3920" s="59"/>
      <c r="NOO3920" s="57"/>
      <c r="NOP3920" s="57"/>
      <c r="NOQ3920" s="57"/>
      <c r="NOR3920" s="57"/>
      <c r="NOS3920" s="57"/>
      <c r="NOT3920" s="57"/>
      <c r="NOU3920" s="57"/>
      <c r="NOV3920" s="57"/>
      <c r="NOW3920" s="58"/>
      <c r="NOX3920" s="57"/>
      <c r="NOY3920" s="57"/>
      <c r="NOZ3920" s="57"/>
      <c r="NPA3920" s="57"/>
      <c r="NPB3920" s="57"/>
      <c r="NPC3920" s="56"/>
      <c r="NPD3920" s="57"/>
      <c r="NPE3920" s="64"/>
      <c r="NPF3920" s="64"/>
      <c r="NPG3920" s="64"/>
      <c r="NPH3920" s="64"/>
      <c r="NPI3920" s="62"/>
      <c r="NPJ3920" s="63"/>
      <c r="NPK3920" s="62"/>
      <c r="NPL3920" s="62"/>
      <c r="NPM3920" s="61"/>
      <c r="NPN3920" s="60"/>
      <c r="NPO3920" s="59"/>
      <c r="NPP3920" s="57"/>
      <c r="NPQ3920" s="57"/>
      <c r="NPR3920" s="57"/>
      <c r="NPS3920" s="57"/>
      <c r="NPT3920" s="57"/>
      <c r="NPU3920" s="57"/>
      <c r="NPV3920" s="57"/>
      <c r="NPW3920" s="57"/>
      <c r="NPX3920" s="58"/>
      <c r="NPY3920" s="57"/>
      <c r="NPZ3920" s="57"/>
      <c r="NQA3920" s="57"/>
      <c r="NQB3920" s="57"/>
      <c r="NQC3920" s="57"/>
      <c r="NQD3920" s="56"/>
      <c r="NQE3920" s="57"/>
      <c r="NQF3920" s="64"/>
      <c r="NQG3920" s="64"/>
      <c r="NQH3920" s="64"/>
      <c r="NQI3920" s="64"/>
      <c r="NQJ3920" s="62"/>
      <c r="NQK3920" s="63"/>
      <c r="NQL3920" s="62"/>
      <c r="NQM3920" s="62"/>
      <c r="NQN3920" s="61"/>
      <c r="NQO3920" s="60"/>
      <c r="NQP3920" s="59"/>
      <c r="NQQ3920" s="57"/>
      <c r="NQR3920" s="57"/>
      <c r="NQS3920" s="57"/>
      <c r="NQT3920" s="57"/>
      <c r="NQU3920" s="57"/>
      <c r="NQV3920" s="57"/>
      <c r="NQW3920" s="57"/>
      <c r="NQX3920" s="57"/>
      <c r="NQY3920" s="58"/>
      <c r="NQZ3920" s="57"/>
      <c r="NRA3920" s="57"/>
      <c r="NRB3920" s="57"/>
      <c r="NRC3920" s="57"/>
      <c r="NRD3920" s="57"/>
      <c r="NRE3920" s="56"/>
      <c r="NRF3920" s="57"/>
      <c r="NRG3920" s="64"/>
      <c r="NRH3920" s="64"/>
      <c r="NRI3920" s="64"/>
      <c r="NRJ3920" s="64"/>
      <c r="NRK3920" s="62"/>
      <c r="NRL3920" s="63"/>
      <c r="NRM3920" s="62"/>
      <c r="NRN3920" s="62"/>
      <c r="NRO3920" s="61"/>
      <c r="NRP3920" s="60"/>
      <c r="NRQ3920" s="59"/>
      <c r="NRR3920" s="57"/>
      <c r="NRS3920" s="57"/>
      <c r="NRT3920" s="57"/>
      <c r="NRU3920" s="57"/>
      <c r="NRV3920" s="57"/>
      <c r="NRW3920" s="57"/>
      <c r="NRX3920" s="57"/>
      <c r="NRY3920" s="57"/>
      <c r="NRZ3920" s="58"/>
      <c r="NSA3920" s="57"/>
      <c r="NSB3920" s="57"/>
      <c r="NSC3920" s="57"/>
      <c r="NSD3920" s="57"/>
      <c r="NSE3920" s="57"/>
      <c r="NSF3920" s="56"/>
      <c r="NSG3920" s="57"/>
      <c r="NSH3920" s="64"/>
      <c r="NSI3920" s="64"/>
      <c r="NSJ3920" s="64"/>
      <c r="NSK3920" s="64"/>
      <c r="NSL3920" s="62"/>
      <c r="NSM3920" s="63"/>
      <c r="NSN3920" s="62"/>
      <c r="NSO3920" s="62"/>
      <c r="NSP3920" s="61"/>
      <c r="NSQ3920" s="60"/>
      <c r="NSR3920" s="59"/>
      <c r="NSS3920" s="57"/>
      <c r="NST3920" s="57"/>
      <c r="NSU3920" s="57"/>
      <c r="NSV3920" s="57"/>
      <c r="NSW3920" s="57"/>
      <c r="NSX3920" s="57"/>
      <c r="NSY3920" s="57"/>
      <c r="NSZ3920" s="57"/>
      <c r="NTA3920" s="58"/>
      <c r="NTB3920" s="57"/>
      <c r="NTC3920" s="57"/>
      <c r="NTD3920" s="57"/>
      <c r="NTE3920" s="57"/>
      <c r="NTF3920" s="57"/>
      <c r="NTG3920" s="56"/>
      <c r="NTH3920" s="57"/>
      <c r="NTI3920" s="64"/>
      <c r="NTJ3920" s="64"/>
      <c r="NTK3920" s="64"/>
      <c r="NTL3920" s="64"/>
      <c r="NTM3920" s="62"/>
      <c r="NTN3920" s="63"/>
      <c r="NTO3920" s="62"/>
      <c r="NTP3920" s="62"/>
      <c r="NTQ3920" s="61"/>
      <c r="NTR3920" s="60"/>
      <c r="NTS3920" s="59"/>
      <c r="NTT3920" s="57"/>
      <c r="NTU3920" s="57"/>
      <c r="NTV3920" s="57"/>
      <c r="NTW3920" s="57"/>
      <c r="NTX3920" s="57"/>
      <c r="NTY3920" s="57"/>
      <c r="NTZ3920" s="57"/>
      <c r="NUA3920" s="57"/>
      <c r="NUB3920" s="58"/>
      <c r="NUC3920" s="57"/>
      <c r="NUD3920" s="57"/>
      <c r="NUE3920" s="57"/>
      <c r="NUF3920" s="57"/>
      <c r="NUG3920" s="57"/>
      <c r="NUH3920" s="56"/>
      <c r="NUI3920" s="57"/>
      <c r="NUJ3920" s="64"/>
      <c r="NUK3920" s="64"/>
      <c r="NUL3920" s="64"/>
      <c r="NUM3920" s="64"/>
      <c r="NUN3920" s="62"/>
      <c r="NUO3920" s="63"/>
      <c r="NUP3920" s="62"/>
      <c r="NUQ3920" s="62"/>
      <c r="NUR3920" s="61"/>
      <c r="NUS3920" s="60"/>
      <c r="NUT3920" s="59"/>
      <c r="NUU3920" s="57"/>
      <c r="NUV3920" s="57"/>
      <c r="NUW3920" s="57"/>
      <c r="NUX3920" s="57"/>
      <c r="NUY3920" s="57"/>
      <c r="NUZ3920" s="57"/>
      <c r="NVA3920" s="57"/>
      <c r="NVB3920" s="57"/>
      <c r="NVC3920" s="58"/>
      <c r="NVD3920" s="57"/>
      <c r="NVE3920" s="57"/>
      <c r="NVF3920" s="57"/>
      <c r="NVG3920" s="57"/>
      <c r="NVH3920" s="57"/>
      <c r="NVI3920" s="56"/>
      <c r="NVJ3920" s="57"/>
      <c r="NVK3920" s="64"/>
      <c r="NVL3920" s="64"/>
      <c r="NVM3920" s="64"/>
      <c r="NVN3920" s="64"/>
      <c r="NVO3920" s="62"/>
      <c r="NVP3920" s="63"/>
      <c r="NVQ3920" s="62"/>
      <c r="NVR3920" s="62"/>
      <c r="NVS3920" s="61"/>
      <c r="NVT3920" s="60"/>
      <c r="NVU3920" s="59"/>
      <c r="NVV3920" s="57"/>
      <c r="NVW3920" s="57"/>
      <c r="NVX3920" s="57"/>
      <c r="NVY3920" s="57"/>
      <c r="NVZ3920" s="57"/>
      <c r="NWA3920" s="57"/>
      <c r="NWB3920" s="57"/>
      <c r="NWC3920" s="57"/>
      <c r="NWD3920" s="58"/>
      <c r="NWE3920" s="57"/>
      <c r="NWF3920" s="57"/>
      <c r="NWG3920" s="57"/>
      <c r="NWH3920" s="57"/>
      <c r="NWI3920" s="57"/>
      <c r="NWJ3920" s="56"/>
      <c r="NWK3920" s="57"/>
      <c r="NWL3920" s="64"/>
      <c r="NWM3920" s="64"/>
      <c r="NWN3920" s="64"/>
      <c r="NWO3920" s="64"/>
      <c r="NWP3920" s="62"/>
      <c r="NWQ3920" s="63"/>
      <c r="NWR3920" s="62"/>
      <c r="NWS3920" s="62"/>
      <c r="NWT3920" s="61"/>
      <c r="NWU3920" s="60"/>
      <c r="NWV3920" s="59"/>
      <c r="NWW3920" s="57"/>
      <c r="NWX3920" s="57"/>
      <c r="NWY3920" s="57"/>
      <c r="NWZ3920" s="57"/>
      <c r="NXA3920" s="57"/>
      <c r="NXB3920" s="57"/>
      <c r="NXC3920" s="57"/>
      <c r="NXD3920" s="57"/>
      <c r="NXE3920" s="58"/>
      <c r="NXF3920" s="57"/>
      <c r="NXG3920" s="57"/>
      <c r="NXH3920" s="57"/>
      <c r="NXI3920" s="57"/>
      <c r="NXJ3920" s="57"/>
      <c r="NXK3920" s="56"/>
      <c r="NXL3920" s="57"/>
      <c r="NXM3920" s="64"/>
      <c r="NXN3920" s="64"/>
      <c r="NXO3920" s="64"/>
      <c r="NXP3920" s="64"/>
      <c r="NXQ3920" s="62"/>
      <c r="NXR3920" s="63"/>
      <c r="NXS3920" s="62"/>
      <c r="NXT3920" s="62"/>
      <c r="NXU3920" s="61"/>
      <c r="NXV3920" s="60"/>
      <c r="NXW3920" s="59"/>
      <c r="NXX3920" s="57"/>
      <c r="NXY3920" s="57"/>
      <c r="NXZ3920" s="57"/>
      <c r="NYA3920" s="57"/>
      <c r="NYB3920" s="57"/>
      <c r="NYC3920" s="57"/>
      <c r="NYD3920" s="57"/>
      <c r="NYE3920" s="57"/>
      <c r="NYF3920" s="58"/>
      <c r="NYG3920" s="57"/>
      <c r="NYH3920" s="57"/>
      <c r="NYI3920" s="57"/>
      <c r="NYJ3920" s="57"/>
      <c r="NYK3920" s="57"/>
      <c r="NYL3920" s="56"/>
      <c r="NYM3920" s="57"/>
      <c r="NYN3920" s="64"/>
      <c r="NYO3920" s="64"/>
      <c r="NYP3920" s="64"/>
      <c r="NYQ3920" s="64"/>
      <c r="NYR3920" s="62"/>
      <c r="NYS3920" s="63"/>
      <c r="NYT3920" s="62"/>
      <c r="NYU3920" s="62"/>
      <c r="NYV3920" s="61"/>
      <c r="NYW3920" s="60"/>
      <c r="NYX3920" s="59"/>
      <c r="NYY3920" s="57"/>
      <c r="NYZ3920" s="57"/>
      <c r="NZA3920" s="57"/>
      <c r="NZB3920" s="57"/>
      <c r="NZC3920" s="57"/>
      <c r="NZD3920" s="57"/>
      <c r="NZE3920" s="57"/>
      <c r="NZF3920" s="57"/>
      <c r="NZG3920" s="58"/>
      <c r="NZH3920" s="57"/>
      <c r="NZI3920" s="57"/>
      <c r="NZJ3920" s="57"/>
      <c r="NZK3920" s="57"/>
      <c r="NZL3920" s="57"/>
      <c r="NZM3920" s="56"/>
      <c r="NZN3920" s="57"/>
      <c r="NZO3920" s="64"/>
      <c r="NZP3920" s="64"/>
      <c r="NZQ3920" s="64"/>
      <c r="NZR3920" s="64"/>
      <c r="NZS3920" s="62"/>
      <c r="NZT3920" s="63"/>
      <c r="NZU3920" s="62"/>
      <c r="NZV3920" s="62"/>
      <c r="NZW3920" s="61"/>
      <c r="NZX3920" s="60"/>
      <c r="NZY3920" s="59"/>
      <c r="NZZ3920" s="57"/>
      <c r="OAA3920" s="57"/>
      <c r="OAB3920" s="57"/>
      <c r="OAC3920" s="57"/>
      <c r="OAD3920" s="57"/>
      <c r="OAE3920" s="57"/>
      <c r="OAF3920" s="57"/>
      <c r="OAG3920" s="57"/>
      <c r="OAH3920" s="58"/>
      <c r="OAI3920" s="57"/>
      <c r="OAJ3920" s="57"/>
      <c r="OAK3920" s="57"/>
      <c r="OAL3920" s="57"/>
      <c r="OAM3920" s="57"/>
      <c r="OAN3920" s="56"/>
      <c r="OAO3920" s="57"/>
      <c r="OAP3920" s="64"/>
      <c r="OAQ3920" s="64"/>
      <c r="OAR3920" s="64"/>
      <c r="OAS3920" s="64"/>
      <c r="OAT3920" s="62"/>
      <c r="OAU3920" s="63"/>
      <c r="OAV3920" s="62"/>
      <c r="OAW3920" s="62"/>
      <c r="OAX3920" s="61"/>
      <c r="OAY3920" s="60"/>
      <c r="OAZ3920" s="59"/>
      <c r="OBA3920" s="57"/>
      <c r="OBB3920" s="57"/>
      <c r="OBC3920" s="57"/>
      <c r="OBD3920" s="57"/>
      <c r="OBE3920" s="57"/>
      <c r="OBF3920" s="57"/>
      <c r="OBG3920" s="57"/>
      <c r="OBH3920" s="57"/>
      <c r="OBI3920" s="58"/>
      <c r="OBJ3920" s="57"/>
      <c r="OBK3920" s="57"/>
      <c r="OBL3920" s="57"/>
      <c r="OBM3920" s="57"/>
      <c r="OBN3920" s="57"/>
      <c r="OBO3920" s="56"/>
      <c r="OBP3920" s="57"/>
      <c r="OBQ3920" s="64"/>
      <c r="OBR3920" s="64"/>
      <c r="OBS3920" s="64"/>
      <c r="OBT3920" s="64"/>
      <c r="OBU3920" s="62"/>
      <c r="OBV3920" s="63"/>
      <c r="OBW3920" s="62"/>
      <c r="OBX3920" s="62"/>
      <c r="OBY3920" s="61"/>
      <c r="OBZ3920" s="60"/>
      <c r="OCA3920" s="59"/>
      <c r="OCB3920" s="57"/>
      <c r="OCC3920" s="57"/>
      <c r="OCD3920" s="57"/>
      <c r="OCE3920" s="57"/>
      <c r="OCF3920" s="57"/>
      <c r="OCG3920" s="57"/>
      <c r="OCH3920" s="57"/>
      <c r="OCI3920" s="57"/>
      <c r="OCJ3920" s="58"/>
      <c r="OCK3920" s="57"/>
      <c r="OCL3920" s="57"/>
      <c r="OCM3920" s="57"/>
      <c r="OCN3920" s="57"/>
      <c r="OCO3920" s="57"/>
      <c r="OCP3920" s="56"/>
      <c r="OCQ3920" s="57"/>
      <c r="OCR3920" s="64"/>
      <c r="OCS3920" s="64"/>
      <c r="OCT3920" s="64"/>
      <c r="OCU3920" s="64"/>
      <c r="OCV3920" s="62"/>
      <c r="OCW3920" s="63"/>
      <c r="OCX3920" s="62"/>
      <c r="OCY3920" s="62"/>
      <c r="OCZ3920" s="61"/>
      <c r="ODA3920" s="60"/>
      <c r="ODB3920" s="59"/>
      <c r="ODC3920" s="57"/>
      <c r="ODD3920" s="57"/>
      <c r="ODE3920" s="57"/>
      <c r="ODF3920" s="57"/>
      <c r="ODG3920" s="57"/>
      <c r="ODH3920" s="57"/>
      <c r="ODI3920" s="57"/>
      <c r="ODJ3920" s="57"/>
      <c r="ODK3920" s="58"/>
      <c r="ODL3920" s="57"/>
      <c r="ODM3920" s="57"/>
      <c r="ODN3920" s="57"/>
      <c r="ODO3920" s="57"/>
      <c r="ODP3920" s="57"/>
      <c r="ODQ3920" s="56"/>
      <c r="ODR3920" s="57"/>
      <c r="ODS3920" s="64"/>
      <c r="ODT3920" s="64"/>
      <c r="ODU3920" s="64"/>
      <c r="ODV3920" s="64"/>
      <c r="ODW3920" s="62"/>
      <c r="ODX3920" s="63"/>
      <c r="ODY3920" s="62"/>
      <c r="ODZ3920" s="62"/>
      <c r="OEA3920" s="61"/>
      <c r="OEB3920" s="60"/>
      <c r="OEC3920" s="59"/>
      <c r="OED3920" s="57"/>
      <c r="OEE3920" s="57"/>
      <c r="OEF3920" s="57"/>
      <c r="OEG3920" s="57"/>
      <c r="OEH3920" s="57"/>
      <c r="OEI3920" s="57"/>
      <c r="OEJ3920" s="57"/>
      <c r="OEK3920" s="57"/>
      <c r="OEL3920" s="58"/>
      <c r="OEM3920" s="57"/>
      <c r="OEN3920" s="57"/>
      <c r="OEO3920" s="57"/>
      <c r="OEP3920" s="57"/>
      <c r="OEQ3920" s="57"/>
      <c r="OER3920" s="56"/>
      <c r="OES3920" s="57"/>
      <c r="OET3920" s="64"/>
      <c r="OEU3920" s="64"/>
      <c r="OEV3920" s="64"/>
      <c r="OEW3920" s="64"/>
      <c r="OEX3920" s="62"/>
      <c r="OEY3920" s="63"/>
      <c r="OEZ3920" s="62"/>
      <c r="OFA3920" s="62"/>
      <c r="OFB3920" s="61"/>
      <c r="OFC3920" s="60"/>
      <c r="OFD3920" s="59"/>
      <c r="OFE3920" s="57"/>
      <c r="OFF3920" s="57"/>
      <c r="OFG3920" s="57"/>
      <c r="OFH3920" s="57"/>
      <c r="OFI3920" s="57"/>
      <c r="OFJ3920" s="57"/>
      <c r="OFK3920" s="57"/>
      <c r="OFL3920" s="57"/>
      <c r="OFM3920" s="58"/>
      <c r="OFN3920" s="57"/>
      <c r="OFO3920" s="57"/>
      <c r="OFP3920" s="57"/>
      <c r="OFQ3920" s="57"/>
      <c r="OFR3920" s="57"/>
      <c r="OFS3920" s="56"/>
      <c r="OFT3920" s="57"/>
      <c r="OFU3920" s="64"/>
      <c r="OFV3920" s="64"/>
      <c r="OFW3920" s="64"/>
      <c r="OFX3920" s="64"/>
      <c r="OFY3920" s="62"/>
      <c r="OFZ3920" s="63"/>
      <c r="OGA3920" s="62"/>
      <c r="OGB3920" s="62"/>
      <c r="OGC3920" s="61"/>
      <c r="OGD3920" s="60"/>
      <c r="OGE3920" s="59"/>
      <c r="OGF3920" s="57"/>
      <c r="OGG3920" s="57"/>
      <c r="OGH3920" s="57"/>
      <c r="OGI3920" s="57"/>
      <c r="OGJ3920" s="57"/>
      <c r="OGK3920" s="57"/>
      <c r="OGL3920" s="57"/>
      <c r="OGM3920" s="57"/>
      <c r="OGN3920" s="58"/>
      <c r="OGO3920" s="57"/>
      <c r="OGP3920" s="57"/>
      <c r="OGQ3920" s="57"/>
      <c r="OGR3920" s="57"/>
      <c r="OGS3920" s="57"/>
      <c r="OGT3920" s="56"/>
      <c r="OGU3920" s="57"/>
      <c r="OGV3920" s="64"/>
      <c r="OGW3920" s="64"/>
      <c r="OGX3920" s="64"/>
      <c r="OGY3920" s="64"/>
      <c r="OGZ3920" s="62"/>
      <c r="OHA3920" s="63"/>
      <c r="OHB3920" s="62"/>
      <c r="OHC3920" s="62"/>
      <c r="OHD3920" s="61"/>
      <c r="OHE3920" s="60"/>
      <c r="OHF3920" s="59"/>
      <c r="OHG3920" s="57"/>
      <c r="OHH3920" s="57"/>
      <c r="OHI3920" s="57"/>
      <c r="OHJ3920" s="57"/>
      <c r="OHK3920" s="57"/>
      <c r="OHL3920" s="57"/>
      <c r="OHM3920" s="57"/>
      <c r="OHN3920" s="57"/>
      <c r="OHO3920" s="58"/>
      <c r="OHP3920" s="57"/>
      <c r="OHQ3920" s="57"/>
      <c r="OHR3920" s="57"/>
      <c r="OHS3920" s="57"/>
      <c r="OHT3920" s="57"/>
      <c r="OHU3920" s="56"/>
      <c r="OHV3920" s="57"/>
      <c r="OHW3920" s="64"/>
      <c r="OHX3920" s="64"/>
      <c r="OHY3920" s="64"/>
      <c r="OHZ3920" s="64"/>
      <c r="OIA3920" s="62"/>
      <c r="OIB3920" s="63"/>
      <c r="OIC3920" s="62"/>
      <c r="OID3920" s="62"/>
      <c r="OIE3920" s="61"/>
      <c r="OIF3920" s="60"/>
      <c r="OIG3920" s="59"/>
      <c r="OIH3920" s="57"/>
      <c r="OII3920" s="57"/>
      <c r="OIJ3920" s="57"/>
      <c r="OIK3920" s="57"/>
      <c r="OIL3920" s="57"/>
      <c r="OIM3920" s="57"/>
      <c r="OIN3920" s="57"/>
      <c r="OIO3920" s="57"/>
      <c r="OIP3920" s="58"/>
      <c r="OIQ3920" s="57"/>
      <c r="OIR3920" s="57"/>
      <c r="OIS3920" s="57"/>
      <c r="OIT3920" s="57"/>
      <c r="OIU3920" s="57"/>
      <c r="OIV3920" s="56"/>
      <c r="OIW3920" s="57"/>
      <c r="OIX3920" s="64"/>
      <c r="OIY3920" s="64"/>
      <c r="OIZ3920" s="64"/>
      <c r="OJA3920" s="64"/>
      <c r="OJB3920" s="62"/>
      <c r="OJC3920" s="63"/>
      <c r="OJD3920" s="62"/>
      <c r="OJE3920" s="62"/>
      <c r="OJF3920" s="61"/>
      <c r="OJG3920" s="60"/>
      <c r="OJH3920" s="59"/>
      <c r="OJI3920" s="57"/>
      <c r="OJJ3920" s="57"/>
      <c r="OJK3920" s="57"/>
      <c r="OJL3920" s="57"/>
      <c r="OJM3920" s="57"/>
      <c r="OJN3920" s="57"/>
      <c r="OJO3920" s="57"/>
      <c r="OJP3920" s="57"/>
      <c r="OJQ3920" s="58"/>
      <c r="OJR3920" s="57"/>
      <c r="OJS3920" s="57"/>
      <c r="OJT3920" s="57"/>
      <c r="OJU3920" s="57"/>
      <c r="OJV3920" s="57"/>
      <c r="OJW3920" s="56"/>
      <c r="OJX3920" s="57"/>
      <c r="OJY3920" s="64"/>
      <c r="OJZ3920" s="64"/>
      <c r="OKA3920" s="64"/>
      <c r="OKB3920" s="64"/>
      <c r="OKC3920" s="62"/>
      <c r="OKD3920" s="63"/>
      <c r="OKE3920" s="62"/>
      <c r="OKF3920" s="62"/>
      <c r="OKG3920" s="61"/>
      <c r="OKH3920" s="60"/>
      <c r="OKI3920" s="59"/>
      <c r="OKJ3920" s="57"/>
      <c r="OKK3920" s="57"/>
      <c r="OKL3920" s="57"/>
      <c r="OKM3920" s="57"/>
      <c r="OKN3920" s="57"/>
      <c r="OKO3920" s="57"/>
      <c r="OKP3920" s="57"/>
      <c r="OKQ3920" s="57"/>
      <c r="OKR3920" s="58"/>
      <c r="OKS3920" s="57"/>
      <c r="OKT3920" s="57"/>
      <c r="OKU3920" s="57"/>
      <c r="OKV3920" s="57"/>
      <c r="OKW3920" s="57"/>
      <c r="OKX3920" s="56"/>
      <c r="OKY3920" s="57"/>
      <c r="OKZ3920" s="64"/>
      <c r="OLA3920" s="64"/>
      <c r="OLB3920" s="64"/>
      <c r="OLC3920" s="64"/>
      <c r="OLD3920" s="62"/>
      <c r="OLE3920" s="63"/>
      <c r="OLF3920" s="62"/>
      <c r="OLG3920" s="62"/>
      <c r="OLH3920" s="61"/>
      <c r="OLI3920" s="60"/>
      <c r="OLJ3920" s="59"/>
      <c r="OLK3920" s="57"/>
      <c r="OLL3920" s="57"/>
      <c r="OLM3920" s="57"/>
      <c r="OLN3920" s="57"/>
      <c r="OLO3920" s="57"/>
      <c r="OLP3920" s="57"/>
      <c r="OLQ3920" s="57"/>
      <c r="OLR3920" s="57"/>
      <c r="OLS3920" s="58"/>
      <c r="OLT3920" s="57"/>
      <c r="OLU3920" s="57"/>
      <c r="OLV3920" s="57"/>
      <c r="OLW3920" s="57"/>
      <c r="OLX3920" s="57"/>
      <c r="OLY3920" s="56"/>
      <c r="OLZ3920" s="57"/>
      <c r="OMA3920" s="64"/>
      <c r="OMB3920" s="64"/>
      <c r="OMC3920" s="64"/>
      <c r="OMD3920" s="64"/>
      <c r="OME3920" s="62"/>
      <c r="OMF3920" s="63"/>
      <c r="OMG3920" s="62"/>
      <c r="OMH3920" s="62"/>
      <c r="OMI3920" s="61"/>
      <c r="OMJ3920" s="60"/>
      <c r="OMK3920" s="59"/>
      <c r="OML3920" s="57"/>
      <c r="OMM3920" s="57"/>
      <c r="OMN3920" s="57"/>
      <c r="OMO3920" s="57"/>
      <c r="OMP3920" s="57"/>
      <c r="OMQ3920" s="57"/>
      <c r="OMR3920" s="57"/>
      <c r="OMS3920" s="57"/>
      <c r="OMT3920" s="58"/>
      <c r="OMU3920" s="57"/>
      <c r="OMV3920" s="57"/>
      <c r="OMW3920" s="57"/>
      <c r="OMX3920" s="57"/>
      <c r="OMY3920" s="57"/>
      <c r="OMZ3920" s="56"/>
      <c r="ONA3920" s="57"/>
      <c r="ONB3920" s="64"/>
      <c r="ONC3920" s="64"/>
      <c r="OND3920" s="64"/>
      <c r="ONE3920" s="64"/>
      <c r="ONF3920" s="62"/>
      <c r="ONG3920" s="63"/>
      <c r="ONH3920" s="62"/>
      <c r="ONI3920" s="62"/>
      <c r="ONJ3920" s="61"/>
      <c r="ONK3920" s="60"/>
      <c r="ONL3920" s="59"/>
      <c r="ONM3920" s="57"/>
      <c r="ONN3920" s="57"/>
      <c r="ONO3920" s="57"/>
      <c r="ONP3920" s="57"/>
      <c r="ONQ3920" s="57"/>
      <c r="ONR3920" s="57"/>
      <c r="ONS3920" s="57"/>
      <c r="ONT3920" s="57"/>
      <c r="ONU3920" s="58"/>
      <c r="ONV3920" s="57"/>
      <c r="ONW3920" s="57"/>
      <c r="ONX3920" s="57"/>
      <c r="ONY3920" s="57"/>
      <c r="ONZ3920" s="57"/>
      <c r="OOA3920" s="56"/>
      <c r="OOB3920" s="57"/>
      <c r="OOC3920" s="64"/>
      <c r="OOD3920" s="64"/>
      <c r="OOE3920" s="64"/>
      <c r="OOF3920" s="64"/>
      <c r="OOG3920" s="62"/>
      <c r="OOH3920" s="63"/>
      <c r="OOI3920" s="62"/>
      <c r="OOJ3920" s="62"/>
      <c r="OOK3920" s="61"/>
      <c r="OOL3920" s="60"/>
      <c r="OOM3920" s="59"/>
      <c r="OON3920" s="57"/>
      <c r="OOO3920" s="57"/>
      <c r="OOP3920" s="57"/>
      <c r="OOQ3920" s="57"/>
      <c r="OOR3920" s="57"/>
      <c r="OOS3920" s="57"/>
      <c r="OOT3920" s="57"/>
      <c r="OOU3920" s="57"/>
      <c r="OOV3920" s="58"/>
      <c r="OOW3920" s="57"/>
      <c r="OOX3920" s="57"/>
      <c r="OOY3920" s="57"/>
      <c r="OOZ3920" s="57"/>
      <c r="OPA3920" s="57"/>
      <c r="OPB3920" s="56"/>
      <c r="OPC3920" s="57"/>
      <c r="OPD3920" s="64"/>
      <c r="OPE3920" s="64"/>
      <c r="OPF3920" s="64"/>
      <c r="OPG3920" s="64"/>
      <c r="OPH3920" s="62"/>
      <c r="OPI3920" s="63"/>
      <c r="OPJ3920" s="62"/>
      <c r="OPK3920" s="62"/>
      <c r="OPL3920" s="61"/>
      <c r="OPM3920" s="60"/>
      <c r="OPN3920" s="59"/>
      <c r="OPO3920" s="57"/>
      <c r="OPP3920" s="57"/>
      <c r="OPQ3920" s="57"/>
      <c r="OPR3920" s="57"/>
      <c r="OPS3920" s="57"/>
      <c r="OPT3920" s="57"/>
      <c r="OPU3920" s="57"/>
      <c r="OPV3920" s="57"/>
      <c r="OPW3920" s="58"/>
      <c r="OPX3920" s="57"/>
      <c r="OPY3920" s="57"/>
      <c r="OPZ3920" s="57"/>
      <c r="OQA3920" s="57"/>
      <c r="OQB3920" s="57"/>
      <c r="OQC3920" s="56"/>
      <c r="OQD3920" s="57"/>
      <c r="OQE3920" s="64"/>
      <c r="OQF3920" s="64"/>
      <c r="OQG3920" s="64"/>
      <c r="OQH3920" s="64"/>
      <c r="OQI3920" s="62"/>
      <c r="OQJ3920" s="63"/>
      <c r="OQK3920" s="62"/>
      <c r="OQL3920" s="62"/>
      <c r="OQM3920" s="61"/>
      <c r="OQN3920" s="60"/>
      <c r="OQO3920" s="59"/>
      <c r="OQP3920" s="57"/>
      <c r="OQQ3920" s="57"/>
      <c r="OQR3920" s="57"/>
      <c r="OQS3920" s="57"/>
      <c r="OQT3920" s="57"/>
      <c r="OQU3920" s="57"/>
      <c r="OQV3920" s="57"/>
      <c r="OQW3920" s="57"/>
      <c r="OQX3920" s="58"/>
      <c r="OQY3920" s="57"/>
      <c r="OQZ3920" s="57"/>
      <c r="ORA3920" s="57"/>
      <c r="ORB3920" s="57"/>
      <c r="ORC3920" s="57"/>
      <c r="ORD3920" s="56"/>
      <c r="ORE3920" s="57"/>
      <c r="ORF3920" s="64"/>
      <c r="ORG3920" s="64"/>
      <c r="ORH3920" s="64"/>
      <c r="ORI3920" s="64"/>
      <c r="ORJ3920" s="62"/>
      <c r="ORK3920" s="63"/>
      <c r="ORL3920" s="62"/>
      <c r="ORM3920" s="62"/>
      <c r="ORN3920" s="61"/>
      <c r="ORO3920" s="60"/>
      <c r="ORP3920" s="59"/>
      <c r="ORQ3920" s="57"/>
      <c r="ORR3920" s="57"/>
      <c r="ORS3920" s="57"/>
      <c r="ORT3920" s="57"/>
      <c r="ORU3920" s="57"/>
      <c r="ORV3920" s="57"/>
      <c r="ORW3920" s="57"/>
      <c r="ORX3920" s="57"/>
      <c r="ORY3920" s="58"/>
      <c r="ORZ3920" s="57"/>
      <c r="OSA3920" s="57"/>
      <c r="OSB3920" s="57"/>
      <c r="OSC3920" s="57"/>
      <c r="OSD3920" s="57"/>
      <c r="OSE3920" s="56"/>
      <c r="OSF3920" s="57"/>
      <c r="OSG3920" s="64"/>
      <c r="OSH3920" s="64"/>
      <c r="OSI3920" s="64"/>
      <c r="OSJ3920" s="64"/>
      <c r="OSK3920" s="62"/>
      <c r="OSL3920" s="63"/>
      <c r="OSM3920" s="62"/>
      <c r="OSN3920" s="62"/>
      <c r="OSO3920" s="61"/>
      <c r="OSP3920" s="60"/>
      <c r="OSQ3920" s="59"/>
      <c r="OSR3920" s="57"/>
      <c r="OSS3920" s="57"/>
      <c r="OST3920" s="57"/>
      <c r="OSU3920" s="57"/>
      <c r="OSV3920" s="57"/>
      <c r="OSW3920" s="57"/>
      <c r="OSX3920" s="57"/>
      <c r="OSY3920" s="57"/>
      <c r="OSZ3920" s="58"/>
      <c r="OTA3920" s="57"/>
      <c r="OTB3920" s="57"/>
      <c r="OTC3920" s="57"/>
      <c r="OTD3920" s="57"/>
      <c r="OTE3920" s="57"/>
      <c r="OTF3920" s="56"/>
      <c r="OTG3920" s="57"/>
      <c r="OTH3920" s="64"/>
      <c r="OTI3920" s="64"/>
      <c r="OTJ3920" s="64"/>
      <c r="OTK3920" s="64"/>
      <c r="OTL3920" s="62"/>
      <c r="OTM3920" s="63"/>
      <c r="OTN3920" s="62"/>
      <c r="OTO3920" s="62"/>
      <c r="OTP3920" s="61"/>
      <c r="OTQ3920" s="60"/>
      <c r="OTR3920" s="59"/>
      <c r="OTS3920" s="57"/>
      <c r="OTT3920" s="57"/>
      <c r="OTU3920" s="57"/>
      <c r="OTV3920" s="57"/>
      <c r="OTW3920" s="57"/>
      <c r="OTX3920" s="57"/>
      <c r="OTY3920" s="57"/>
      <c r="OTZ3920" s="57"/>
      <c r="OUA3920" s="58"/>
      <c r="OUB3920" s="57"/>
      <c r="OUC3920" s="57"/>
      <c r="OUD3920" s="57"/>
      <c r="OUE3920" s="57"/>
      <c r="OUF3920" s="57"/>
      <c r="OUG3920" s="56"/>
      <c r="OUH3920" s="57"/>
      <c r="OUI3920" s="64"/>
      <c r="OUJ3920" s="64"/>
      <c r="OUK3920" s="64"/>
      <c r="OUL3920" s="64"/>
      <c r="OUM3920" s="62"/>
      <c r="OUN3920" s="63"/>
      <c r="OUO3920" s="62"/>
      <c r="OUP3920" s="62"/>
      <c r="OUQ3920" s="61"/>
      <c r="OUR3920" s="60"/>
      <c r="OUS3920" s="59"/>
      <c r="OUT3920" s="57"/>
      <c r="OUU3920" s="57"/>
      <c r="OUV3920" s="57"/>
      <c r="OUW3920" s="57"/>
      <c r="OUX3920" s="57"/>
      <c r="OUY3920" s="57"/>
      <c r="OUZ3920" s="57"/>
      <c r="OVA3920" s="57"/>
      <c r="OVB3920" s="58"/>
      <c r="OVC3920" s="57"/>
      <c r="OVD3920" s="57"/>
      <c r="OVE3920" s="57"/>
      <c r="OVF3920" s="57"/>
      <c r="OVG3920" s="57"/>
      <c r="OVH3920" s="56"/>
      <c r="OVI3920" s="57"/>
      <c r="OVJ3920" s="64"/>
      <c r="OVK3920" s="64"/>
      <c r="OVL3920" s="64"/>
      <c r="OVM3920" s="64"/>
      <c r="OVN3920" s="62"/>
      <c r="OVO3920" s="63"/>
      <c r="OVP3920" s="62"/>
      <c r="OVQ3920" s="62"/>
      <c r="OVR3920" s="61"/>
      <c r="OVS3920" s="60"/>
      <c r="OVT3920" s="59"/>
      <c r="OVU3920" s="57"/>
      <c r="OVV3920" s="57"/>
      <c r="OVW3920" s="57"/>
      <c r="OVX3920" s="57"/>
      <c r="OVY3920" s="57"/>
      <c r="OVZ3920" s="57"/>
      <c r="OWA3920" s="57"/>
      <c r="OWB3920" s="57"/>
      <c r="OWC3920" s="58"/>
      <c r="OWD3920" s="57"/>
      <c r="OWE3920" s="57"/>
      <c r="OWF3920" s="57"/>
      <c r="OWG3920" s="57"/>
      <c r="OWH3920" s="57"/>
      <c r="OWI3920" s="56"/>
      <c r="OWJ3920" s="57"/>
      <c r="OWK3920" s="64"/>
      <c r="OWL3920" s="64"/>
      <c r="OWM3920" s="64"/>
      <c r="OWN3920" s="64"/>
      <c r="OWO3920" s="62"/>
      <c r="OWP3920" s="63"/>
      <c r="OWQ3920" s="62"/>
      <c r="OWR3920" s="62"/>
      <c r="OWS3920" s="61"/>
      <c r="OWT3920" s="60"/>
      <c r="OWU3920" s="59"/>
      <c r="OWV3920" s="57"/>
      <c r="OWW3920" s="57"/>
      <c r="OWX3920" s="57"/>
      <c r="OWY3920" s="57"/>
      <c r="OWZ3920" s="57"/>
      <c r="OXA3920" s="57"/>
      <c r="OXB3920" s="57"/>
      <c r="OXC3920" s="57"/>
      <c r="OXD3920" s="58"/>
      <c r="OXE3920" s="57"/>
      <c r="OXF3920" s="57"/>
      <c r="OXG3920" s="57"/>
      <c r="OXH3920" s="57"/>
      <c r="OXI3920" s="57"/>
      <c r="OXJ3920" s="56"/>
      <c r="OXK3920" s="57"/>
      <c r="OXL3920" s="64"/>
      <c r="OXM3920" s="64"/>
      <c r="OXN3920" s="64"/>
      <c r="OXO3920" s="64"/>
      <c r="OXP3920" s="62"/>
      <c r="OXQ3920" s="63"/>
      <c r="OXR3920" s="62"/>
      <c r="OXS3920" s="62"/>
      <c r="OXT3920" s="61"/>
      <c r="OXU3920" s="60"/>
      <c r="OXV3920" s="59"/>
      <c r="OXW3920" s="57"/>
      <c r="OXX3920" s="57"/>
      <c r="OXY3920" s="57"/>
      <c r="OXZ3920" s="57"/>
      <c r="OYA3920" s="57"/>
      <c r="OYB3920" s="57"/>
      <c r="OYC3920" s="57"/>
      <c r="OYD3920" s="57"/>
      <c r="OYE3920" s="58"/>
      <c r="OYF3920" s="57"/>
      <c r="OYG3920" s="57"/>
      <c r="OYH3920" s="57"/>
      <c r="OYI3920" s="57"/>
      <c r="OYJ3920" s="57"/>
      <c r="OYK3920" s="56"/>
      <c r="OYL3920" s="57"/>
      <c r="OYM3920" s="64"/>
      <c r="OYN3920" s="64"/>
      <c r="OYO3920" s="64"/>
      <c r="OYP3920" s="64"/>
      <c r="OYQ3920" s="62"/>
      <c r="OYR3920" s="63"/>
      <c r="OYS3920" s="62"/>
      <c r="OYT3920" s="62"/>
      <c r="OYU3920" s="61"/>
      <c r="OYV3920" s="60"/>
      <c r="OYW3920" s="59"/>
      <c r="OYX3920" s="57"/>
      <c r="OYY3920" s="57"/>
      <c r="OYZ3920" s="57"/>
      <c r="OZA3920" s="57"/>
      <c r="OZB3920" s="57"/>
      <c r="OZC3920" s="57"/>
      <c r="OZD3920" s="57"/>
      <c r="OZE3920" s="57"/>
      <c r="OZF3920" s="58"/>
      <c r="OZG3920" s="57"/>
      <c r="OZH3920" s="57"/>
      <c r="OZI3920" s="57"/>
      <c r="OZJ3920" s="57"/>
      <c r="OZK3920" s="57"/>
      <c r="OZL3920" s="56"/>
      <c r="OZM3920" s="57"/>
      <c r="OZN3920" s="64"/>
      <c r="OZO3920" s="64"/>
      <c r="OZP3920" s="64"/>
      <c r="OZQ3920" s="64"/>
      <c r="OZR3920" s="62"/>
      <c r="OZS3920" s="63"/>
      <c r="OZT3920" s="62"/>
      <c r="OZU3920" s="62"/>
      <c r="OZV3920" s="61"/>
      <c r="OZW3920" s="60"/>
      <c r="OZX3920" s="59"/>
      <c r="OZY3920" s="57"/>
      <c r="OZZ3920" s="57"/>
      <c r="PAA3920" s="57"/>
      <c r="PAB3920" s="57"/>
      <c r="PAC3920" s="57"/>
      <c r="PAD3920" s="57"/>
      <c r="PAE3920" s="57"/>
      <c r="PAF3920" s="57"/>
      <c r="PAG3920" s="58"/>
      <c r="PAH3920" s="57"/>
      <c r="PAI3920" s="57"/>
      <c r="PAJ3920" s="57"/>
      <c r="PAK3920" s="57"/>
      <c r="PAL3920" s="57"/>
      <c r="PAM3920" s="56"/>
      <c r="PAN3920" s="57"/>
      <c r="PAO3920" s="64"/>
      <c r="PAP3920" s="64"/>
      <c r="PAQ3920" s="64"/>
      <c r="PAR3920" s="64"/>
      <c r="PAS3920" s="62"/>
      <c r="PAT3920" s="63"/>
      <c r="PAU3920" s="62"/>
      <c r="PAV3920" s="62"/>
      <c r="PAW3920" s="61"/>
      <c r="PAX3920" s="60"/>
      <c r="PAY3920" s="59"/>
      <c r="PAZ3920" s="57"/>
      <c r="PBA3920" s="57"/>
      <c r="PBB3920" s="57"/>
      <c r="PBC3920" s="57"/>
      <c r="PBD3920" s="57"/>
      <c r="PBE3920" s="57"/>
      <c r="PBF3920" s="57"/>
      <c r="PBG3920" s="57"/>
      <c r="PBH3920" s="58"/>
      <c r="PBI3920" s="57"/>
      <c r="PBJ3920" s="57"/>
      <c r="PBK3920" s="57"/>
      <c r="PBL3920" s="57"/>
      <c r="PBM3920" s="57"/>
      <c r="PBN3920" s="56"/>
      <c r="PBO3920" s="57"/>
      <c r="PBP3920" s="64"/>
      <c r="PBQ3920" s="64"/>
      <c r="PBR3920" s="64"/>
      <c r="PBS3920" s="64"/>
      <c r="PBT3920" s="62"/>
      <c r="PBU3920" s="63"/>
      <c r="PBV3920" s="62"/>
      <c r="PBW3920" s="62"/>
      <c r="PBX3920" s="61"/>
      <c r="PBY3920" s="60"/>
      <c r="PBZ3920" s="59"/>
      <c r="PCA3920" s="57"/>
      <c r="PCB3920" s="57"/>
      <c r="PCC3920" s="57"/>
      <c r="PCD3920" s="57"/>
      <c r="PCE3920" s="57"/>
      <c r="PCF3920" s="57"/>
      <c r="PCG3920" s="57"/>
      <c r="PCH3920" s="57"/>
      <c r="PCI3920" s="58"/>
      <c r="PCJ3920" s="57"/>
      <c r="PCK3920" s="57"/>
      <c r="PCL3920" s="57"/>
      <c r="PCM3920" s="57"/>
      <c r="PCN3920" s="57"/>
      <c r="PCO3920" s="56"/>
      <c r="PCP3920" s="57"/>
      <c r="PCQ3920" s="64"/>
      <c r="PCR3920" s="64"/>
      <c r="PCS3920" s="64"/>
      <c r="PCT3920" s="64"/>
      <c r="PCU3920" s="62"/>
      <c r="PCV3920" s="63"/>
      <c r="PCW3920" s="62"/>
      <c r="PCX3920" s="62"/>
      <c r="PCY3920" s="61"/>
      <c r="PCZ3920" s="60"/>
      <c r="PDA3920" s="59"/>
      <c r="PDB3920" s="57"/>
      <c r="PDC3920" s="57"/>
      <c r="PDD3920" s="57"/>
      <c r="PDE3920" s="57"/>
      <c r="PDF3920" s="57"/>
      <c r="PDG3920" s="57"/>
      <c r="PDH3920" s="57"/>
      <c r="PDI3920" s="57"/>
      <c r="PDJ3920" s="58"/>
      <c r="PDK3920" s="57"/>
      <c r="PDL3920" s="57"/>
      <c r="PDM3920" s="57"/>
      <c r="PDN3920" s="57"/>
      <c r="PDO3920" s="57"/>
      <c r="PDP3920" s="56"/>
      <c r="PDQ3920" s="57"/>
      <c r="PDR3920" s="64"/>
      <c r="PDS3920" s="64"/>
      <c r="PDT3920" s="64"/>
      <c r="PDU3920" s="64"/>
      <c r="PDV3920" s="62"/>
      <c r="PDW3920" s="63"/>
      <c r="PDX3920" s="62"/>
      <c r="PDY3920" s="62"/>
      <c r="PDZ3920" s="61"/>
      <c r="PEA3920" s="60"/>
      <c r="PEB3920" s="59"/>
      <c r="PEC3920" s="57"/>
      <c r="PED3920" s="57"/>
      <c r="PEE3920" s="57"/>
      <c r="PEF3920" s="57"/>
      <c r="PEG3920" s="57"/>
      <c r="PEH3920" s="57"/>
      <c r="PEI3920" s="57"/>
      <c r="PEJ3920" s="57"/>
      <c r="PEK3920" s="58"/>
      <c r="PEL3920" s="57"/>
      <c r="PEM3920" s="57"/>
      <c r="PEN3920" s="57"/>
      <c r="PEO3920" s="57"/>
      <c r="PEP3920" s="57"/>
      <c r="PEQ3920" s="56"/>
      <c r="PER3920" s="57"/>
      <c r="PES3920" s="64"/>
      <c r="PET3920" s="64"/>
      <c r="PEU3920" s="64"/>
      <c r="PEV3920" s="64"/>
      <c r="PEW3920" s="62"/>
      <c r="PEX3920" s="63"/>
      <c r="PEY3920" s="62"/>
      <c r="PEZ3920" s="62"/>
      <c r="PFA3920" s="61"/>
      <c r="PFB3920" s="60"/>
      <c r="PFC3920" s="59"/>
      <c r="PFD3920" s="57"/>
      <c r="PFE3920" s="57"/>
      <c r="PFF3920" s="57"/>
      <c r="PFG3920" s="57"/>
      <c r="PFH3920" s="57"/>
      <c r="PFI3920" s="57"/>
      <c r="PFJ3920" s="57"/>
      <c r="PFK3920" s="57"/>
      <c r="PFL3920" s="58"/>
      <c r="PFM3920" s="57"/>
      <c r="PFN3920" s="57"/>
      <c r="PFO3920" s="57"/>
      <c r="PFP3920" s="57"/>
      <c r="PFQ3920" s="57"/>
      <c r="PFR3920" s="56"/>
      <c r="PFS3920" s="57"/>
      <c r="PFT3920" s="64"/>
      <c r="PFU3920" s="64"/>
      <c r="PFV3920" s="64"/>
      <c r="PFW3920" s="64"/>
      <c r="PFX3920" s="62"/>
      <c r="PFY3920" s="63"/>
      <c r="PFZ3920" s="62"/>
      <c r="PGA3920" s="62"/>
      <c r="PGB3920" s="61"/>
      <c r="PGC3920" s="60"/>
      <c r="PGD3920" s="59"/>
      <c r="PGE3920" s="57"/>
      <c r="PGF3920" s="57"/>
      <c r="PGG3920" s="57"/>
      <c r="PGH3920" s="57"/>
      <c r="PGI3920" s="57"/>
      <c r="PGJ3920" s="57"/>
      <c r="PGK3920" s="57"/>
      <c r="PGL3920" s="57"/>
      <c r="PGM3920" s="58"/>
      <c r="PGN3920" s="57"/>
      <c r="PGO3920" s="57"/>
      <c r="PGP3920" s="57"/>
      <c r="PGQ3920" s="57"/>
      <c r="PGR3920" s="57"/>
      <c r="PGS3920" s="56"/>
      <c r="PGT3920" s="57"/>
      <c r="PGU3920" s="64"/>
      <c r="PGV3920" s="64"/>
      <c r="PGW3920" s="64"/>
      <c r="PGX3920" s="64"/>
      <c r="PGY3920" s="62"/>
      <c r="PGZ3920" s="63"/>
      <c r="PHA3920" s="62"/>
      <c r="PHB3920" s="62"/>
      <c r="PHC3920" s="61"/>
      <c r="PHD3920" s="60"/>
      <c r="PHE3920" s="59"/>
      <c r="PHF3920" s="57"/>
      <c r="PHG3920" s="57"/>
      <c r="PHH3920" s="57"/>
      <c r="PHI3920" s="57"/>
      <c r="PHJ3920" s="57"/>
      <c r="PHK3920" s="57"/>
      <c r="PHL3920" s="57"/>
      <c r="PHM3920" s="57"/>
      <c r="PHN3920" s="58"/>
      <c r="PHO3920" s="57"/>
      <c r="PHP3920" s="57"/>
      <c r="PHQ3920" s="57"/>
      <c r="PHR3920" s="57"/>
      <c r="PHS3920" s="57"/>
      <c r="PHT3920" s="56"/>
      <c r="PHU3920" s="57"/>
      <c r="PHV3920" s="64"/>
      <c r="PHW3920" s="64"/>
      <c r="PHX3920" s="64"/>
      <c r="PHY3920" s="64"/>
      <c r="PHZ3920" s="62"/>
      <c r="PIA3920" s="63"/>
      <c r="PIB3920" s="62"/>
      <c r="PIC3920" s="62"/>
      <c r="PID3920" s="61"/>
      <c r="PIE3920" s="60"/>
      <c r="PIF3920" s="59"/>
      <c r="PIG3920" s="57"/>
      <c r="PIH3920" s="57"/>
      <c r="PII3920" s="57"/>
      <c r="PIJ3920" s="57"/>
      <c r="PIK3920" s="57"/>
      <c r="PIL3920" s="57"/>
      <c r="PIM3920" s="57"/>
      <c r="PIN3920" s="57"/>
      <c r="PIO3920" s="58"/>
      <c r="PIP3920" s="57"/>
      <c r="PIQ3920" s="57"/>
      <c r="PIR3920" s="57"/>
      <c r="PIS3920" s="57"/>
      <c r="PIT3920" s="57"/>
      <c r="PIU3920" s="56"/>
      <c r="PIV3920" s="57"/>
      <c r="PIW3920" s="64"/>
      <c r="PIX3920" s="64"/>
      <c r="PIY3920" s="64"/>
      <c r="PIZ3920" s="64"/>
      <c r="PJA3920" s="62"/>
      <c r="PJB3920" s="63"/>
      <c r="PJC3920" s="62"/>
      <c r="PJD3920" s="62"/>
      <c r="PJE3920" s="61"/>
      <c r="PJF3920" s="60"/>
      <c r="PJG3920" s="59"/>
      <c r="PJH3920" s="57"/>
      <c r="PJI3920" s="57"/>
      <c r="PJJ3920" s="57"/>
      <c r="PJK3920" s="57"/>
      <c r="PJL3920" s="57"/>
      <c r="PJM3920" s="57"/>
      <c r="PJN3920" s="57"/>
      <c r="PJO3920" s="57"/>
      <c r="PJP3920" s="58"/>
      <c r="PJQ3920" s="57"/>
      <c r="PJR3920" s="57"/>
      <c r="PJS3920" s="57"/>
      <c r="PJT3920" s="57"/>
      <c r="PJU3920" s="57"/>
      <c r="PJV3920" s="56"/>
      <c r="PJW3920" s="57"/>
      <c r="PJX3920" s="64"/>
      <c r="PJY3920" s="64"/>
      <c r="PJZ3920" s="64"/>
      <c r="PKA3920" s="64"/>
      <c r="PKB3920" s="62"/>
      <c r="PKC3920" s="63"/>
      <c r="PKD3920" s="62"/>
      <c r="PKE3920" s="62"/>
      <c r="PKF3920" s="61"/>
      <c r="PKG3920" s="60"/>
      <c r="PKH3920" s="59"/>
      <c r="PKI3920" s="57"/>
      <c r="PKJ3920" s="57"/>
      <c r="PKK3920" s="57"/>
      <c r="PKL3920" s="57"/>
      <c r="PKM3920" s="57"/>
      <c r="PKN3920" s="57"/>
      <c r="PKO3920" s="57"/>
      <c r="PKP3920" s="57"/>
      <c r="PKQ3920" s="58"/>
      <c r="PKR3920" s="57"/>
      <c r="PKS3920" s="57"/>
      <c r="PKT3920" s="57"/>
      <c r="PKU3920" s="57"/>
      <c r="PKV3920" s="57"/>
      <c r="PKW3920" s="56"/>
      <c r="PKX3920" s="57"/>
      <c r="PKY3920" s="64"/>
      <c r="PKZ3920" s="64"/>
      <c r="PLA3920" s="64"/>
      <c r="PLB3920" s="64"/>
      <c r="PLC3920" s="62"/>
      <c r="PLD3920" s="63"/>
      <c r="PLE3920" s="62"/>
      <c r="PLF3920" s="62"/>
      <c r="PLG3920" s="61"/>
      <c r="PLH3920" s="60"/>
      <c r="PLI3920" s="59"/>
      <c r="PLJ3920" s="57"/>
      <c r="PLK3920" s="57"/>
      <c r="PLL3920" s="57"/>
      <c r="PLM3920" s="57"/>
      <c r="PLN3920" s="57"/>
      <c r="PLO3920" s="57"/>
      <c r="PLP3920" s="57"/>
      <c r="PLQ3920" s="57"/>
      <c r="PLR3920" s="58"/>
      <c r="PLS3920" s="57"/>
      <c r="PLT3920" s="57"/>
      <c r="PLU3920" s="57"/>
      <c r="PLV3920" s="57"/>
      <c r="PLW3920" s="57"/>
      <c r="PLX3920" s="56"/>
      <c r="PLY3920" s="57"/>
      <c r="PLZ3920" s="64"/>
      <c r="PMA3920" s="64"/>
      <c r="PMB3920" s="64"/>
      <c r="PMC3920" s="64"/>
      <c r="PMD3920" s="62"/>
      <c r="PME3920" s="63"/>
      <c r="PMF3920" s="62"/>
      <c r="PMG3920" s="62"/>
      <c r="PMH3920" s="61"/>
      <c r="PMI3920" s="60"/>
      <c r="PMJ3920" s="59"/>
      <c r="PMK3920" s="57"/>
      <c r="PML3920" s="57"/>
      <c r="PMM3920" s="57"/>
      <c r="PMN3920" s="57"/>
      <c r="PMO3920" s="57"/>
      <c r="PMP3920" s="57"/>
      <c r="PMQ3920" s="57"/>
      <c r="PMR3920" s="57"/>
      <c r="PMS3920" s="58"/>
      <c r="PMT3920" s="57"/>
      <c r="PMU3920" s="57"/>
      <c r="PMV3920" s="57"/>
      <c r="PMW3920" s="57"/>
      <c r="PMX3920" s="57"/>
      <c r="PMY3920" s="56"/>
      <c r="PMZ3920" s="57"/>
      <c r="PNA3920" s="64"/>
      <c r="PNB3920" s="64"/>
      <c r="PNC3920" s="64"/>
      <c r="PND3920" s="64"/>
      <c r="PNE3920" s="62"/>
      <c r="PNF3920" s="63"/>
      <c r="PNG3920" s="62"/>
      <c r="PNH3920" s="62"/>
      <c r="PNI3920" s="61"/>
      <c r="PNJ3920" s="60"/>
      <c r="PNK3920" s="59"/>
      <c r="PNL3920" s="57"/>
      <c r="PNM3920" s="57"/>
      <c r="PNN3920" s="57"/>
      <c r="PNO3920" s="57"/>
      <c r="PNP3920" s="57"/>
      <c r="PNQ3920" s="57"/>
      <c r="PNR3920" s="57"/>
      <c r="PNS3920" s="57"/>
      <c r="PNT3920" s="58"/>
      <c r="PNU3920" s="57"/>
      <c r="PNV3920" s="57"/>
      <c r="PNW3920" s="57"/>
      <c r="PNX3920" s="57"/>
      <c r="PNY3920" s="57"/>
      <c r="PNZ3920" s="56"/>
      <c r="POA3920" s="57"/>
      <c r="POB3920" s="64"/>
      <c r="POC3920" s="64"/>
      <c r="POD3920" s="64"/>
      <c r="POE3920" s="64"/>
      <c r="POF3920" s="62"/>
      <c r="POG3920" s="63"/>
      <c r="POH3920" s="62"/>
      <c r="POI3920" s="62"/>
      <c r="POJ3920" s="61"/>
      <c r="POK3920" s="60"/>
      <c r="POL3920" s="59"/>
      <c r="POM3920" s="57"/>
      <c r="PON3920" s="57"/>
      <c r="POO3920" s="57"/>
      <c r="POP3920" s="57"/>
      <c r="POQ3920" s="57"/>
      <c r="POR3920" s="57"/>
      <c r="POS3920" s="57"/>
      <c r="POT3920" s="57"/>
      <c r="POU3920" s="58"/>
      <c r="POV3920" s="57"/>
      <c r="POW3920" s="57"/>
      <c r="POX3920" s="57"/>
      <c r="POY3920" s="57"/>
      <c r="POZ3920" s="57"/>
      <c r="PPA3920" s="56"/>
      <c r="PPB3920" s="57"/>
      <c r="PPC3920" s="64"/>
      <c r="PPD3920" s="64"/>
      <c r="PPE3920" s="64"/>
      <c r="PPF3920" s="64"/>
      <c r="PPG3920" s="62"/>
      <c r="PPH3920" s="63"/>
      <c r="PPI3920" s="62"/>
      <c r="PPJ3920" s="62"/>
      <c r="PPK3920" s="61"/>
      <c r="PPL3920" s="60"/>
      <c r="PPM3920" s="59"/>
      <c r="PPN3920" s="57"/>
      <c r="PPO3920" s="57"/>
      <c r="PPP3920" s="57"/>
      <c r="PPQ3920" s="57"/>
      <c r="PPR3920" s="57"/>
      <c r="PPS3920" s="57"/>
      <c r="PPT3920" s="57"/>
      <c r="PPU3920" s="57"/>
      <c r="PPV3920" s="58"/>
      <c r="PPW3920" s="57"/>
      <c r="PPX3920" s="57"/>
      <c r="PPY3920" s="57"/>
      <c r="PPZ3920" s="57"/>
      <c r="PQA3920" s="57"/>
      <c r="PQB3920" s="56"/>
      <c r="PQC3920" s="57"/>
      <c r="PQD3920" s="64"/>
      <c r="PQE3920" s="64"/>
      <c r="PQF3920" s="64"/>
      <c r="PQG3920" s="64"/>
      <c r="PQH3920" s="62"/>
      <c r="PQI3920" s="63"/>
      <c r="PQJ3920" s="62"/>
      <c r="PQK3920" s="62"/>
      <c r="PQL3920" s="61"/>
      <c r="PQM3920" s="60"/>
      <c r="PQN3920" s="59"/>
      <c r="PQO3920" s="57"/>
      <c r="PQP3920" s="57"/>
      <c r="PQQ3920" s="57"/>
      <c r="PQR3920" s="57"/>
      <c r="PQS3920" s="57"/>
      <c r="PQT3920" s="57"/>
      <c r="PQU3920" s="57"/>
      <c r="PQV3920" s="57"/>
      <c r="PQW3920" s="58"/>
      <c r="PQX3920" s="57"/>
      <c r="PQY3920" s="57"/>
      <c r="PQZ3920" s="57"/>
      <c r="PRA3920" s="57"/>
      <c r="PRB3920" s="57"/>
      <c r="PRC3920" s="56"/>
      <c r="PRD3920" s="57"/>
      <c r="PRE3920" s="64"/>
      <c r="PRF3920" s="64"/>
      <c r="PRG3920" s="64"/>
      <c r="PRH3920" s="64"/>
      <c r="PRI3920" s="62"/>
      <c r="PRJ3920" s="63"/>
      <c r="PRK3920" s="62"/>
      <c r="PRL3920" s="62"/>
      <c r="PRM3920" s="61"/>
      <c r="PRN3920" s="60"/>
      <c r="PRO3920" s="59"/>
      <c r="PRP3920" s="57"/>
      <c r="PRQ3920" s="57"/>
      <c r="PRR3920" s="57"/>
      <c r="PRS3920" s="57"/>
      <c r="PRT3920" s="57"/>
      <c r="PRU3920" s="57"/>
      <c r="PRV3920" s="57"/>
      <c r="PRW3920" s="57"/>
      <c r="PRX3920" s="58"/>
      <c r="PRY3920" s="57"/>
      <c r="PRZ3920" s="57"/>
      <c r="PSA3920" s="57"/>
      <c r="PSB3920" s="57"/>
      <c r="PSC3920" s="57"/>
      <c r="PSD3920" s="56"/>
      <c r="PSE3920" s="57"/>
      <c r="PSF3920" s="64"/>
      <c r="PSG3920" s="64"/>
      <c r="PSH3920" s="64"/>
      <c r="PSI3920" s="64"/>
      <c r="PSJ3920" s="62"/>
      <c r="PSK3920" s="63"/>
      <c r="PSL3920" s="62"/>
      <c r="PSM3920" s="62"/>
      <c r="PSN3920" s="61"/>
      <c r="PSO3920" s="60"/>
      <c r="PSP3920" s="59"/>
      <c r="PSQ3920" s="57"/>
      <c r="PSR3920" s="57"/>
      <c r="PSS3920" s="57"/>
      <c r="PST3920" s="57"/>
      <c r="PSU3920" s="57"/>
      <c r="PSV3920" s="57"/>
      <c r="PSW3920" s="57"/>
      <c r="PSX3920" s="57"/>
      <c r="PSY3920" s="58"/>
      <c r="PSZ3920" s="57"/>
      <c r="PTA3920" s="57"/>
      <c r="PTB3920" s="57"/>
      <c r="PTC3920" s="57"/>
      <c r="PTD3920" s="57"/>
      <c r="PTE3920" s="56"/>
      <c r="PTF3920" s="57"/>
      <c r="PTG3920" s="64"/>
      <c r="PTH3920" s="64"/>
      <c r="PTI3920" s="64"/>
      <c r="PTJ3920" s="64"/>
      <c r="PTK3920" s="62"/>
      <c r="PTL3920" s="63"/>
      <c r="PTM3920" s="62"/>
      <c r="PTN3920" s="62"/>
      <c r="PTO3920" s="61"/>
      <c r="PTP3920" s="60"/>
      <c r="PTQ3920" s="59"/>
      <c r="PTR3920" s="57"/>
      <c r="PTS3920" s="57"/>
      <c r="PTT3920" s="57"/>
      <c r="PTU3920" s="57"/>
      <c r="PTV3920" s="57"/>
      <c r="PTW3920" s="57"/>
      <c r="PTX3920" s="57"/>
      <c r="PTY3920" s="57"/>
      <c r="PTZ3920" s="58"/>
      <c r="PUA3920" s="57"/>
      <c r="PUB3920" s="57"/>
      <c r="PUC3920" s="57"/>
      <c r="PUD3920" s="57"/>
      <c r="PUE3920" s="57"/>
      <c r="PUF3920" s="56"/>
      <c r="PUG3920" s="57"/>
      <c r="PUH3920" s="64"/>
      <c r="PUI3920" s="64"/>
      <c r="PUJ3920" s="64"/>
      <c r="PUK3920" s="64"/>
      <c r="PUL3920" s="62"/>
      <c r="PUM3920" s="63"/>
      <c r="PUN3920" s="62"/>
      <c r="PUO3920" s="62"/>
      <c r="PUP3920" s="61"/>
      <c r="PUQ3920" s="60"/>
      <c r="PUR3920" s="59"/>
      <c r="PUS3920" s="57"/>
      <c r="PUT3920" s="57"/>
      <c r="PUU3920" s="57"/>
      <c r="PUV3920" s="57"/>
      <c r="PUW3920" s="57"/>
      <c r="PUX3920" s="57"/>
      <c r="PUY3920" s="57"/>
      <c r="PUZ3920" s="57"/>
      <c r="PVA3920" s="58"/>
      <c r="PVB3920" s="57"/>
      <c r="PVC3920" s="57"/>
      <c r="PVD3920" s="57"/>
      <c r="PVE3920" s="57"/>
      <c r="PVF3920" s="57"/>
      <c r="PVG3920" s="56"/>
      <c r="PVH3920" s="57"/>
      <c r="PVI3920" s="64"/>
      <c r="PVJ3920" s="64"/>
      <c r="PVK3920" s="64"/>
      <c r="PVL3920" s="64"/>
      <c r="PVM3920" s="62"/>
      <c r="PVN3920" s="63"/>
      <c r="PVO3920" s="62"/>
      <c r="PVP3920" s="62"/>
      <c r="PVQ3920" s="61"/>
      <c r="PVR3920" s="60"/>
      <c r="PVS3920" s="59"/>
      <c r="PVT3920" s="57"/>
      <c r="PVU3920" s="57"/>
      <c r="PVV3920" s="57"/>
      <c r="PVW3920" s="57"/>
      <c r="PVX3920" s="57"/>
      <c r="PVY3920" s="57"/>
      <c r="PVZ3920" s="57"/>
      <c r="PWA3920" s="57"/>
      <c r="PWB3920" s="58"/>
      <c r="PWC3920" s="57"/>
      <c r="PWD3920" s="57"/>
      <c r="PWE3920" s="57"/>
      <c r="PWF3920" s="57"/>
      <c r="PWG3920" s="57"/>
      <c r="PWH3920" s="56"/>
      <c r="PWI3920" s="57"/>
      <c r="PWJ3920" s="64"/>
      <c r="PWK3920" s="64"/>
      <c r="PWL3920" s="64"/>
      <c r="PWM3920" s="64"/>
      <c r="PWN3920" s="62"/>
      <c r="PWO3920" s="63"/>
      <c r="PWP3920" s="62"/>
      <c r="PWQ3920" s="62"/>
      <c r="PWR3920" s="61"/>
      <c r="PWS3920" s="60"/>
      <c r="PWT3920" s="59"/>
      <c r="PWU3920" s="57"/>
      <c r="PWV3920" s="57"/>
      <c r="PWW3920" s="57"/>
      <c r="PWX3920" s="57"/>
      <c r="PWY3920" s="57"/>
      <c r="PWZ3920" s="57"/>
      <c r="PXA3920" s="57"/>
      <c r="PXB3920" s="57"/>
      <c r="PXC3920" s="58"/>
      <c r="PXD3920" s="57"/>
      <c r="PXE3920" s="57"/>
      <c r="PXF3920" s="57"/>
      <c r="PXG3920" s="57"/>
      <c r="PXH3920" s="57"/>
      <c r="PXI3920" s="56"/>
      <c r="PXJ3920" s="57"/>
      <c r="PXK3920" s="64"/>
      <c r="PXL3920" s="64"/>
      <c r="PXM3920" s="64"/>
      <c r="PXN3920" s="64"/>
      <c r="PXO3920" s="62"/>
      <c r="PXP3920" s="63"/>
      <c r="PXQ3920" s="62"/>
      <c r="PXR3920" s="62"/>
      <c r="PXS3920" s="61"/>
      <c r="PXT3920" s="60"/>
      <c r="PXU3920" s="59"/>
      <c r="PXV3920" s="57"/>
      <c r="PXW3920" s="57"/>
      <c r="PXX3920" s="57"/>
      <c r="PXY3920" s="57"/>
      <c r="PXZ3920" s="57"/>
      <c r="PYA3920" s="57"/>
      <c r="PYB3920" s="57"/>
      <c r="PYC3920" s="57"/>
      <c r="PYD3920" s="58"/>
      <c r="PYE3920" s="57"/>
      <c r="PYF3920" s="57"/>
      <c r="PYG3920" s="57"/>
      <c r="PYH3920" s="57"/>
      <c r="PYI3920" s="57"/>
      <c r="PYJ3920" s="56"/>
      <c r="PYK3920" s="57"/>
      <c r="PYL3920" s="64"/>
      <c r="PYM3920" s="64"/>
      <c r="PYN3920" s="64"/>
      <c r="PYO3920" s="64"/>
      <c r="PYP3920" s="62"/>
      <c r="PYQ3920" s="63"/>
      <c r="PYR3920" s="62"/>
      <c r="PYS3920" s="62"/>
      <c r="PYT3920" s="61"/>
      <c r="PYU3920" s="60"/>
      <c r="PYV3920" s="59"/>
      <c r="PYW3920" s="57"/>
      <c r="PYX3920" s="57"/>
      <c r="PYY3920" s="57"/>
      <c r="PYZ3920" s="57"/>
      <c r="PZA3920" s="57"/>
      <c r="PZB3920" s="57"/>
      <c r="PZC3920" s="57"/>
      <c r="PZD3920" s="57"/>
      <c r="PZE3920" s="58"/>
      <c r="PZF3920" s="57"/>
      <c r="PZG3920" s="57"/>
      <c r="PZH3920" s="57"/>
      <c r="PZI3920" s="57"/>
      <c r="PZJ3920" s="57"/>
      <c r="PZK3920" s="56"/>
      <c r="PZL3920" s="57"/>
      <c r="PZM3920" s="64"/>
      <c r="PZN3920" s="64"/>
      <c r="PZO3920" s="64"/>
      <c r="PZP3920" s="64"/>
      <c r="PZQ3920" s="62"/>
      <c r="PZR3920" s="63"/>
      <c r="PZS3920" s="62"/>
      <c r="PZT3920" s="62"/>
      <c r="PZU3920" s="61"/>
      <c r="PZV3920" s="60"/>
      <c r="PZW3920" s="59"/>
      <c r="PZX3920" s="57"/>
      <c r="PZY3920" s="57"/>
      <c r="PZZ3920" s="57"/>
      <c r="QAA3920" s="57"/>
      <c r="QAB3920" s="57"/>
      <c r="QAC3920" s="57"/>
      <c r="QAD3920" s="57"/>
      <c r="QAE3920" s="57"/>
      <c r="QAF3920" s="58"/>
      <c r="QAG3920" s="57"/>
      <c r="QAH3920" s="57"/>
      <c r="QAI3920" s="57"/>
      <c r="QAJ3920" s="57"/>
      <c r="QAK3920" s="57"/>
      <c r="QAL3920" s="56"/>
      <c r="QAM3920" s="57"/>
      <c r="QAN3920" s="64"/>
      <c r="QAO3920" s="64"/>
      <c r="QAP3920" s="64"/>
      <c r="QAQ3920" s="64"/>
      <c r="QAR3920" s="62"/>
      <c r="QAS3920" s="63"/>
      <c r="QAT3920" s="62"/>
      <c r="QAU3920" s="62"/>
      <c r="QAV3920" s="61"/>
      <c r="QAW3920" s="60"/>
      <c r="QAX3920" s="59"/>
      <c r="QAY3920" s="57"/>
      <c r="QAZ3920" s="57"/>
      <c r="QBA3920" s="57"/>
      <c r="QBB3920" s="57"/>
      <c r="QBC3920" s="57"/>
      <c r="QBD3920" s="57"/>
      <c r="QBE3920" s="57"/>
      <c r="QBF3920" s="57"/>
      <c r="QBG3920" s="58"/>
      <c r="QBH3920" s="57"/>
      <c r="QBI3920" s="57"/>
      <c r="QBJ3920" s="57"/>
      <c r="QBK3920" s="57"/>
      <c r="QBL3920" s="57"/>
      <c r="QBM3920" s="56"/>
      <c r="QBN3920" s="57"/>
      <c r="QBO3920" s="64"/>
      <c r="QBP3920" s="64"/>
      <c r="QBQ3920" s="64"/>
      <c r="QBR3920" s="64"/>
      <c r="QBS3920" s="62"/>
      <c r="QBT3920" s="63"/>
      <c r="QBU3920" s="62"/>
      <c r="QBV3920" s="62"/>
      <c r="QBW3920" s="61"/>
      <c r="QBX3920" s="60"/>
      <c r="QBY3920" s="59"/>
      <c r="QBZ3920" s="57"/>
      <c r="QCA3920" s="57"/>
      <c r="QCB3920" s="57"/>
      <c r="QCC3920" s="57"/>
      <c r="QCD3920" s="57"/>
      <c r="QCE3920" s="57"/>
      <c r="QCF3920" s="57"/>
      <c r="QCG3920" s="57"/>
      <c r="QCH3920" s="58"/>
      <c r="QCI3920" s="57"/>
      <c r="QCJ3920" s="57"/>
      <c r="QCK3920" s="57"/>
      <c r="QCL3920" s="57"/>
      <c r="QCM3920" s="57"/>
      <c r="QCN3920" s="56"/>
      <c r="QCO3920" s="57"/>
      <c r="QCP3920" s="64"/>
      <c r="QCQ3920" s="64"/>
      <c r="QCR3920" s="64"/>
      <c r="QCS3920" s="64"/>
      <c r="QCT3920" s="62"/>
      <c r="QCU3920" s="63"/>
      <c r="QCV3920" s="62"/>
      <c r="QCW3920" s="62"/>
      <c r="QCX3920" s="61"/>
      <c r="QCY3920" s="60"/>
      <c r="QCZ3920" s="59"/>
      <c r="QDA3920" s="57"/>
      <c r="QDB3920" s="57"/>
      <c r="QDC3920" s="57"/>
      <c r="QDD3920" s="57"/>
      <c r="QDE3920" s="57"/>
      <c r="QDF3920" s="57"/>
      <c r="QDG3920" s="57"/>
      <c r="QDH3920" s="57"/>
      <c r="QDI3920" s="58"/>
      <c r="QDJ3920" s="57"/>
      <c r="QDK3920" s="57"/>
      <c r="QDL3920" s="57"/>
      <c r="QDM3920" s="57"/>
      <c r="QDN3920" s="57"/>
      <c r="QDO3920" s="56"/>
      <c r="QDP3920" s="57"/>
      <c r="QDQ3920" s="64"/>
      <c r="QDR3920" s="64"/>
      <c r="QDS3920" s="64"/>
      <c r="QDT3920" s="64"/>
      <c r="QDU3920" s="62"/>
      <c r="QDV3920" s="63"/>
      <c r="QDW3920" s="62"/>
      <c r="QDX3920" s="62"/>
      <c r="QDY3920" s="61"/>
      <c r="QDZ3920" s="60"/>
      <c r="QEA3920" s="59"/>
      <c r="QEB3920" s="57"/>
      <c r="QEC3920" s="57"/>
      <c r="QED3920" s="57"/>
      <c r="QEE3920" s="57"/>
      <c r="QEF3920" s="57"/>
      <c r="QEG3920" s="57"/>
      <c r="QEH3920" s="57"/>
      <c r="QEI3920" s="57"/>
      <c r="QEJ3920" s="58"/>
      <c r="QEK3920" s="57"/>
      <c r="QEL3920" s="57"/>
      <c r="QEM3920" s="57"/>
      <c r="QEN3920" s="57"/>
      <c r="QEO3920" s="57"/>
      <c r="QEP3920" s="56"/>
      <c r="QEQ3920" s="57"/>
      <c r="QER3920" s="64"/>
      <c r="QES3920" s="64"/>
      <c r="QET3920" s="64"/>
      <c r="QEU3920" s="64"/>
      <c r="QEV3920" s="62"/>
      <c r="QEW3920" s="63"/>
      <c r="QEX3920" s="62"/>
      <c r="QEY3920" s="62"/>
      <c r="QEZ3920" s="61"/>
      <c r="QFA3920" s="60"/>
      <c r="QFB3920" s="59"/>
      <c r="QFC3920" s="57"/>
      <c r="QFD3920" s="57"/>
      <c r="QFE3920" s="57"/>
      <c r="QFF3920" s="57"/>
      <c r="QFG3920" s="57"/>
      <c r="QFH3920" s="57"/>
      <c r="QFI3920" s="57"/>
      <c r="QFJ3920" s="57"/>
      <c r="QFK3920" s="58"/>
      <c r="QFL3920" s="57"/>
      <c r="QFM3920" s="57"/>
      <c r="QFN3920" s="57"/>
      <c r="QFO3920" s="57"/>
      <c r="QFP3920" s="57"/>
      <c r="QFQ3920" s="56"/>
      <c r="QFR3920" s="57"/>
      <c r="QFS3920" s="64"/>
      <c r="QFT3920" s="64"/>
      <c r="QFU3920" s="64"/>
      <c r="QFV3920" s="64"/>
      <c r="QFW3920" s="62"/>
      <c r="QFX3920" s="63"/>
      <c r="QFY3920" s="62"/>
      <c r="QFZ3920" s="62"/>
      <c r="QGA3920" s="61"/>
      <c r="QGB3920" s="60"/>
      <c r="QGC3920" s="59"/>
      <c r="QGD3920" s="57"/>
      <c r="QGE3920" s="57"/>
      <c r="QGF3920" s="57"/>
      <c r="QGG3920" s="57"/>
      <c r="QGH3920" s="57"/>
      <c r="QGI3920" s="57"/>
      <c r="QGJ3920" s="57"/>
      <c r="QGK3920" s="57"/>
      <c r="QGL3920" s="58"/>
      <c r="QGM3920" s="57"/>
      <c r="QGN3920" s="57"/>
      <c r="QGO3920" s="57"/>
      <c r="QGP3920" s="57"/>
      <c r="QGQ3920" s="57"/>
      <c r="QGR3920" s="56"/>
      <c r="QGS3920" s="57"/>
      <c r="QGT3920" s="64"/>
      <c r="QGU3920" s="64"/>
      <c r="QGV3920" s="64"/>
      <c r="QGW3920" s="64"/>
      <c r="QGX3920" s="62"/>
      <c r="QGY3920" s="63"/>
      <c r="QGZ3920" s="62"/>
      <c r="QHA3920" s="62"/>
      <c r="QHB3920" s="61"/>
      <c r="QHC3920" s="60"/>
      <c r="QHD3920" s="59"/>
      <c r="QHE3920" s="57"/>
      <c r="QHF3920" s="57"/>
      <c r="QHG3920" s="57"/>
      <c r="QHH3920" s="57"/>
      <c r="QHI3920" s="57"/>
      <c r="QHJ3920" s="57"/>
      <c r="QHK3920" s="57"/>
      <c r="QHL3920" s="57"/>
      <c r="QHM3920" s="58"/>
      <c r="QHN3920" s="57"/>
      <c r="QHO3920" s="57"/>
      <c r="QHP3920" s="57"/>
      <c r="QHQ3920" s="57"/>
      <c r="QHR3920" s="57"/>
      <c r="QHS3920" s="56"/>
      <c r="QHT3920" s="57"/>
      <c r="QHU3920" s="64"/>
      <c r="QHV3920" s="64"/>
      <c r="QHW3920" s="64"/>
      <c r="QHX3920" s="64"/>
      <c r="QHY3920" s="62"/>
      <c r="QHZ3920" s="63"/>
      <c r="QIA3920" s="62"/>
      <c r="QIB3920" s="62"/>
      <c r="QIC3920" s="61"/>
      <c r="QID3920" s="60"/>
      <c r="QIE3920" s="59"/>
      <c r="QIF3920" s="57"/>
      <c r="QIG3920" s="57"/>
      <c r="QIH3920" s="57"/>
      <c r="QII3920" s="57"/>
      <c r="QIJ3920" s="57"/>
      <c r="QIK3920" s="57"/>
      <c r="QIL3920" s="57"/>
      <c r="QIM3920" s="57"/>
      <c r="QIN3920" s="58"/>
      <c r="QIO3920" s="57"/>
      <c r="QIP3920" s="57"/>
      <c r="QIQ3920" s="57"/>
      <c r="QIR3920" s="57"/>
      <c r="QIS3920" s="57"/>
      <c r="QIT3920" s="56"/>
      <c r="QIU3920" s="57"/>
      <c r="QIV3920" s="64"/>
      <c r="QIW3920" s="64"/>
      <c r="QIX3920" s="64"/>
      <c r="QIY3920" s="64"/>
      <c r="QIZ3920" s="62"/>
      <c r="QJA3920" s="63"/>
      <c r="QJB3920" s="62"/>
      <c r="QJC3920" s="62"/>
      <c r="QJD3920" s="61"/>
      <c r="QJE3920" s="60"/>
      <c r="QJF3920" s="59"/>
      <c r="QJG3920" s="57"/>
      <c r="QJH3920" s="57"/>
      <c r="QJI3920" s="57"/>
      <c r="QJJ3920" s="57"/>
      <c r="QJK3920" s="57"/>
      <c r="QJL3920" s="57"/>
      <c r="QJM3920" s="57"/>
      <c r="QJN3920" s="57"/>
      <c r="QJO3920" s="58"/>
      <c r="QJP3920" s="57"/>
      <c r="QJQ3920" s="57"/>
      <c r="QJR3920" s="57"/>
      <c r="QJS3920" s="57"/>
      <c r="QJT3920" s="57"/>
      <c r="QJU3920" s="56"/>
      <c r="QJV3920" s="57"/>
      <c r="QJW3920" s="64"/>
      <c r="QJX3920" s="64"/>
      <c r="QJY3920" s="64"/>
      <c r="QJZ3920" s="64"/>
      <c r="QKA3920" s="62"/>
      <c r="QKB3920" s="63"/>
      <c r="QKC3920" s="62"/>
      <c r="QKD3920" s="62"/>
      <c r="QKE3920" s="61"/>
      <c r="QKF3920" s="60"/>
      <c r="QKG3920" s="59"/>
      <c r="QKH3920" s="57"/>
      <c r="QKI3920" s="57"/>
      <c r="QKJ3920" s="57"/>
      <c r="QKK3920" s="57"/>
      <c r="QKL3920" s="57"/>
      <c r="QKM3920" s="57"/>
      <c r="QKN3920" s="57"/>
      <c r="QKO3920" s="57"/>
      <c r="QKP3920" s="58"/>
      <c r="QKQ3920" s="57"/>
      <c r="QKR3920" s="57"/>
      <c r="QKS3920" s="57"/>
      <c r="QKT3920" s="57"/>
      <c r="QKU3920" s="57"/>
      <c r="QKV3920" s="56"/>
      <c r="QKW3920" s="57"/>
      <c r="QKX3920" s="64"/>
      <c r="QKY3920" s="64"/>
      <c r="QKZ3920" s="64"/>
      <c r="QLA3920" s="64"/>
      <c r="QLB3920" s="62"/>
      <c r="QLC3920" s="63"/>
      <c r="QLD3920" s="62"/>
      <c r="QLE3920" s="62"/>
      <c r="QLF3920" s="61"/>
      <c r="QLG3920" s="60"/>
      <c r="QLH3920" s="59"/>
      <c r="QLI3920" s="57"/>
      <c r="QLJ3920" s="57"/>
      <c r="QLK3920" s="57"/>
      <c r="QLL3920" s="57"/>
      <c r="QLM3920" s="57"/>
      <c r="QLN3920" s="57"/>
      <c r="QLO3920" s="57"/>
      <c r="QLP3920" s="57"/>
      <c r="QLQ3920" s="58"/>
      <c r="QLR3920" s="57"/>
      <c r="QLS3920" s="57"/>
      <c r="QLT3920" s="57"/>
      <c r="QLU3920" s="57"/>
      <c r="QLV3920" s="57"/>
      <c r="QLW3920" s="56"/>
      <c r="QLX3920" s="57"/>
      <c r="QLY3920" s="64"/>
      <c r="QLZ3920" s="64"/>
      <c r="QMA3920" s="64"/>
      <c r="QMB3920" s="64"/>
      <c r="QMC3920" s="62"/>
      <c r="QMD3920" s="63"/>
      <c r="QME3920" s="62"/>
      <c r="QMF3920" s="62"/>
      <c r="QMG3920" s="61"/>
      <c r="QMH3920" s="60"/>
      <c r="QMI3920" s="59"/>
      <c r="QMJ3920" s="57"/>
      <c r="QMK3920" s="57"/>
      <c r="QML3920" s="57"/>
      <c r="QMM3920" s="57"/>
      <c r="QMN3920" s="57"/>
      <c r="QMO3920" s="57"/>
      <c r="QMP3920" s="57"/>
      <c r="QMQ3920" s="57"/>
      <c r="QMR3920" s="58"/>
      <c r="QMS3920" s="57"/>
      <c r="QMT3920" s="57"/>
      <c r="QMU3920" s="57"/>
      <c r="QMV3920" s="57"/>
      <c r="QMW3920" s="57"/>
      <c r="QMX3920" s="56"/>
      <c r="QMY3920" s="57"/>
      <c r="QMZ3920" s="64"/>
      <c r="QNA3920" s="64"/>
      <c r="QNB3920" s="64"/>
      <c r="QNC3920" s="64"/>
      <c r="QND3920" s="62"/>
      <c r="QNE3920" s="63"/>
      <c r="QNF3920" s="62"/>
      <c r="QNG3920" s="62"/>
      <c r="QNH3920" s="61"/>
      <c r="QNI3920" s="60"/>
      <c r="QNJ3920" s="59"/>
      <c r="QNK3920" s="57"/>
      <c r="QNL3920" s="57"/>
      <c r="QNM3920" s="57"/>
      <c r="QNN3920" s="57"/>
      <c r="QNO3920" s="57"/>
      <c r="QNP3920" s="57"/>
      <c r="QNQ3920" s="57"/>
      <c r="QNR3920" s="57"/>
      <c r="QNS3920" s="58"/>
      <c r="QNT3920" s="57"/>
      <c r="QNU3920" s="57"/>
      <c r="QNV3920" s="57"/>
      <c r="QNW3920" s="57"/>
      <c r="QNX3920" s="57"/>
      <c r="QNY3920" s="56"/>
      <c r="QNZ3920" s="57"/>
      <c r="QOA3920" s="64"/>
      <c r="QOB3920" s="64"/>
      <c r="QOC3920" s="64"/>
      <c r="QOD3920" s="64"/>
      <c r="QOE3920" s="62"/>
      <c r="QOF3920" s="63"/>
      <c r="QOG3920" s="62"/>
      <c r="QOH3920" s="62"/>
      <c r="QOI3920" s="61"/>
      <c r="QOJ3920" s="60"/>
      <c r="QOK3920" s="59"/>
      <c r="QOL3920" s="57"/>
      <c r="QOM3920" s="57"/>
      <c r="QON3920" s="57"/>
      <c r="QOO3920" s="57"/>
      <c r="QOP3920" s="57"/>
      <c r="QOQ3920" s="57"/>
      <c r="QOR3920" s="57"/>
      <c r="QOS3920" s="57"/>
      <c r="QOT3920" s="58"/>
      <c r="QOU3920" s="57"/>
      <c r="QOV3920" s="57"/>
      <c r="QOW3920" s="57"/>
      <c r="QOX3920" s="57"/>
      <c r="QOY3920" s="57"/>
      <c r="QOZ3920" s="56"/>
      <c r="QPA3920" s="57"/>
      <c r="QPB3920" s="64"/>
      <c r="QPC3920" s="64"/>
      <c r="QPD3920" s="64"/>
      <c r="QPE3920" s="64"/>
      <c r="QPF3920" s="62"/>
      <c r="QPG3920" s="63"/>
      <c r="QPH3920" s="62"/>
      <c r="QPI3920" s="62"/>
      <c r="QPJ3920" s="61"/>
      <c r="QPK3920" s="60"/>
      <c r="QPL3920" s="59"/>
      <c r="QPM3920" s="57"/>
      <c r="QPN3920" s="57"/>
      <c r="QPO3920" s="57"/>
      <c r="QPP3920" s="57"/>
      <c r="QPQ3920" s="57"/>
      <c r="QPR3920" s="57"/>
      <c r="QPS3920" s="57"/>
      <c r="QPT3920" s="57"/>
      <c r="QPU3920" s="58"/>
      <c r="QPV3920" s="57"/>
      <c r="QPW3920" s="57"/>
      <c r="QPX3920" s="57"/>
      <c r="QPY3920" s="57"/>
      <c r="QPZ3920" s="57"/>
      <c r="QQA3920" s="56"/>
      <c r="QQB3920" s="57"/>
      <c r="QQC3920" s="64"/>
      <c r="QQD3920" s="64"/>
      <c r="QQE3920" s="64"/>
      <c r="QQF3920" s="64"/>
      <c r="QQG3920" s="62"/>
      <c r="QQH3920" s="63"/>
      <c r="QQI3920" s="62"/>
      <c r="QQJ3920" s="62"/>
      <c r="QQK3920" s="61"/>
      <c r="QQL3920" s="60"/>
      <c r="QQM3920" s="59"/>
      <c r="QQN3920" s="57"/>
      <c r="QQO3920" s="57"/>
      <c r="QQP3920" s="57"/>
      <c r="QQQ3920" s="57"/>
      <c r="QQR3920" s="57"/>
      <c r="QQS3920" s="57"/>
      <c r="QQT3920" s="57"/>
      <c r="QQU3920" s="57"/>
      <c r="QQV3920" s="58"/>
      <c r="QQW3920" s="57"/>
      <c r="QQX3920" s="57"/>
      <c r="QQY3920" s="57"/>
      <c r="QQZ3920" s="57"/>
      <c r="QRA3920" s="57"/>
      <c r="QRB3920" s="56"/>
      <c r="QRC3920" s="57"/>
      <c r="QRD3920" s="64"/>
      <c r="QRE3920" s="64"/>
      <c r="QRF3920" s="64"/>
      <c r="QRG3920" s="64"/>
      <c r="QRH3920" s="62"/>
      <c r="QRI3920" s="63"/>
      <c r="QRJ3920" s="62"/>
      <c r="QRK3920" s="62"/>
      <c r="QRL3920" s="61"/>
      <c r="QRM3920" s="60"/>
      <c r="QRN3920" s="59"/>
      <c r="QRO3920" s="57"/>
      <c r="QRP3920" s="57"/>
      <c r="QRQ3920" s="57"/>
      <c r="QRR3920" s="57"/>
      <c r="QRS3920" s="57"/>
      <c r="QRT3920" s="57"/>
      <c r="QRU3920" s="57"/>
      <c r="QRV3920" s="57"/>
      <c r="QRW3920" s="58"/>
      <c r="QRX3920" s="57"/>
      <c r="QRY3920" s="57"/>
      <c r="QRZ3920" s="57"/>
      <c r="QSA3920" s="57"/>
      <c r="QSB3920" s="57"/>
      <c r="QSC3920" s="56"/>
      <c r="QSD3920" s="57"/>
      <c r="QSE3920" s="64"/>
      <c r="QSF3920" s="64"/>
      <c r="QSG3920" s="64"/>
      <c r="QSH3920" s="64"/>
      <c r="QSI3920" s="62"/>
      <c r="QSJ3920" s="63"/>
      <c r="QSK3920" s="62"/>
      <c r="QSL3920" s="62"/>
      <c r="QSM3920" s="61"/>
      <c r="QSN3920" s="60"/>
      <c r="QSO3920" s="59"/>
      <c r="QSP3920" s="57"/>
      <c r="QSQ3920" s="57"/>
      <c r="QSR3920" s="57"/>
      <c r="QSS3920" s="57"/>
      <c r="QST3920" s="57"/>
      <c r="QSU3920" s="57"/>
      <c r="QSV3920" s="57"/>
      <c r="QSW3920" s="57"/>
      <c r="QSX3920" s="58"/>
      <c r="QSY3920" s="57"/>
      <c r="QSZ3920" s="57"/>
      <c r="QTA3920" s="57"/>
      <c r="QTB3920" s="57"/>
      <c r="QTC3920" s="57"/>
      <c r="QTD3920" s="56"/>
      <c r="QTE3920" s="57"/>
      <c r="QTF3920" s="64"/>
      <c r="QTG3920" s="64"/>
      <c r="QTH3920" s="64"/>
      <c r="QTI3920" s="64"/>
      <c r="QTJ3920" s="62"/>
      <c r="QTK3920" s="63"/>
      <c r="QTL3920" s="62"/>
      <c r="QTM3920" s="62"/>
      <c r="QTN3920" s="61"/>
      <c r="QTO3920" s="60"/>
      <c r="QTP3920" s="59"/>
      <c r="QTQ3920" s="57"/>
      <c r="QTR3920" s="57"/>
      <c r="QTS3920" s="57"/>
      <c r="QTT3920" s="57"/>
      <c r="QTU3920" s="57"/>
      <c r="QTV3920" s="57"/>
      <c r="QTW3920" s="57"/>
      <c r="QTX3920" s="57"/>
      <c r="QTY3920" s="58"/>
      <c r="QTZ3920" s="57"/>
      <c r="QUA3920" s="57"/>
      <c r="QUB3920" s="57"/>
      <c r="QUC3920" s="57"/>
      <c r="QUD3920" s="57"/>
      <c r="QUE3920" s="56"/>
      <c r="QUF3920" s="57"/>
      <c r="QUG3920" s="64"/>
      <c r="QUH3920" s="64"/>
      <c r="QUI3920" s="64"/>
      <c r="QUJ3920" s="64"/>
      <c r="QUK3920" s="62"/>
      <c r="QUL3920" s="63"/>
      <c r="QUM3920" s="62"/>
      <c r="QUN3920" s="62"/>
      <c r="QUO3920" s="61"/>
      <c r="QUP3920" s="60"/>
      <c r="QUQ3920" s="59"/>
      <c r="QUR3920" s="57"/>
      <c r="QUS3920" s="57"/>
      <c r="QUT3920" s="57"/>
      <c r="QUU3920" s="57"/>
      <c r="QUV3920" s="57"/>
      <c r="QUW3920" s="57"/>
      <c r="QUX3920" s="57"/>
      <c r="QUY3920" s="57"/>
      <c r="QUZ3920" s="58"/>
      <c r="QVA3920" s="57"/>
      <c r="QVB3920" s="57"/>
      <c r="QVC3920" s="57"/>
      <c r="QVD3920" s="57"/>
      <c r="QVE3920" s="57"/>
      <c r="QVF3920" s="56"/>
      <c r="QVG3920" s="57"/>
      <c r="QVH3920" s="64"/>
      <c r="QVI3920" s="64"/>
      <c r="QVJ3920" s="64"/>
      <c r="QVK3920" s="64"/>
      <c r="QVL3920" s="62"/>
      <c r="QVM3920" s="63"/>
      <c r="QVN3920" s="62"/>
      <c r="QVO3920" s="62"/>
      <c r="QVP3920" s="61"/>
      <c r="QVQ3920" s="60"/>
      <c r="QVR3920" s="59"/>
      <c r="QVS3920" s="57"/>
      <c r="QVT3920" s="57"/>
      <c r="QVU3920" s="57"/>
      <c r="QVV3920" s="57"/>
      <c r="QVW3920" s="57"/>
      <c r="QVX3920" s="57"/>
      <c r="QVY3920" s="57"/>
      <c r="QVZ3920" s="57"/>
      <c r="QWA3920" s="58"/>
      <c r="QWB3920" s="57"/>
      <c r="QWC3920" s="57"/>
      <c r="QWD3920" s="57"/>
      <c r="QWE3920" s="57"/>
      <c r="QWF3920" s="57"/>
      <c r="QWG3920" s="56"/>
      <c r="QWH3920" s="57"/>
      <c r="QWI3920" s="64"/>
      <c r="QWJ3920" s="64"/>
      <c r="QWK3920" s="64"/>
      <c r="QWL3920" s="64"/>
      <c r="QWM3920" s="62"/>
      <c r="QWN3920" s="63"/>
      <c r="QWO3920" s="62"/>
      <c r="QWP3920" s="62"/>
      <c r="QWQ3920" s="61"/>
      <c r="QWR3920" s="60"/>
      <c r="QWS3920" s="59"/>
      <c r="QWT3920" s="57"/>
      <c r="QWU3920" s="57"/>
      <c r="QWV3920" s="57"/>
      <c r="QWW3920" s="57"/>
      <c r="QWX3920" s="57"/>
      <c r="QWY3920" s="57"/>
      <c r="QWZ3920" s="57"/>
      <c r="QXA3920" s="57"/>
      <c r="QXB3920" s="58"/>
      <c r="QXC3920" s="57"/>
      <c r="QXD3920" s="57"/>
      <c r="QXE3920" s="57"/>
      <c r="QXF3920" s="57"/>
      <c r="QXG3920" s="57"/>
      <c r="QXH3920" s="56"/>
      <c r="QXI3920" s="57"/>
      <c r="QXJ3920" s="64"/>
      <c r="QXK3920" s="64"/>
      <c r="QXL3920" s="64"/>
      <c r="QXM3920" s="64"/>
      <c r="QXN3920" s="62"/>
      <c r="QXO3920" s="63"/>
      <c r="QXP3920" s="62"/>
      <c r="QXQ3920" s="62"/>
      <c r="QXR3920" s="61"/>
      <c r="QXS3920" s="60"/>
      <c r="QXT3920" s="59"/>
      <c r="QXU3920" s="57"/>
      <c r="QXV3920" s="57"/>
      <c r="QXW3920" s="57"/>
      <c r="QXX3920" s="57"/>
      <c r="QXY3920" s="57"/>
      <c r="QXZ3920" s="57"/>
      <c r="QYA3920" s="57"/>
      <c r="QYB3920" s="57"/>
      <c r="QYC3920" s="58"/>
      <c r="QYD3920" s="57"/>
      <c r="QYE3920" s="57"/>
      <c r="QYF3920" s="57"/>
      <c r="QYG3920" s="57"/>
      <c r="QYH3920" s="57"/>
      <c r="QYI3920" s="56"/>
      <c r="QYJ3920" s="57"/>
      <c r="QYK3920" s="64"/>
      <c r="QYL3920" s="64"/>
      <c r="QYM3920" s="64"/>
      <c r="QYN3920" s="64"/>
      <c r="QYO3920" s="62"/>
      <c r="QYP3920" s="63"/>
      <c r="QYQ3920" s="62"/>
      <c r="QYR3920" s="62"/>
      <c r="QYS3920" s="61"/>
      <c r="QYT3920" s="60"/>
      <c r="QYU3920" s="59"/>
      <c r="QYV3920" s="57"/>
      <c r="QYW3920" s="57"/>
      <c r="QYX3920" s="57"/>
      <c r="QYY3920" s="57"/>
      <c r="QYZ3920" s="57"/>
      <c r="QZA3920" s="57"/>
      <c r="QZB3920" s="57"/>
      <c r="QZC3920" s="57"/>
      <c r="QZD3920" s="58"/>
      <c r="QZE3920" s="57"/>
      <c r="QZF3920" s="57"/>
      <c r="QZG3920" s="57"/>
      <c r="QZH3920" s="57"/>
      <c r="QZI3920" s="57"/>
      <c r="QZJ3920" s="56"/>
      <c r="QZK3920" s="57"/>
      <c r="QZL3920" s="64"/>
      <c r="QZM3920" s="64"/>
      <c r="QZN3920" s="64"/>
      <c r="QZO3920" s="64"/>
      <c r="QZP3920" s="62"/>
      <c r="QZQ3920" s="63"/>
      <c r="QZR3920" s="62"/>
      <c r="QZS3920" s="62"/>
      <c r="QZT3920" s="61"/>
      <c r="QZU3920" s="60"/>
      <c r="QZV3920" s="59"/>
      <c r="QZW3920" s="57"/>
      <c r="QZX3920" s="57"/>
      <c r="QZY3920" s="57"/>
      <c r="QZZ3920" s="57"/>
      <c r="RAA3920" s="57"/>
      <c r="RAB3920" s="57"/>
      <c r="RAC3920" s="57"/>
      <c r="RAD3920" s="57"/>
      <c r="RAE3920" s="58"/>
      <c r="RAF3920" s="57"/>
      <c r="RAG3920" s="57"/>
      <c r="RAH3920" s="57"/>
      <c r="RAI3920" s="57"/>
      <c r="RAJ3920" s="57"/>
      <c r="RAK3920" s="56"/>
      <c r="RAL3920" s="57"/>
      <c r="RAM3920" s="64"/>
      <c r="RAN3920" s="64"/>
      <c r="RAO3920" s="64"/>
      <c r="RAP3920" s="64"/>
      <c r="RAQ3920" s="62"/>
      <c r="RAR3920" s="63"/>
      <c r="RAS3920" s="62"/>
      <c r="RAT3920" s="62"/>
      <c r="RAU3920" s="61"/>
      <c r="RAV3920" s="60"/>
      <c r="RAW3920" s="59"/>
      <c r="RAX3920" s="57"/>
      <c r="RAY3920" s="57"/>
      <c r="RAZ3920" s="57"/>
      <c r="RBA3920" s="57"/>
      <c r="RBB3920" s="57"/>
      <c r="RBC3920" s="57"/>
      <c r="RBD3920" s="57"/>
      <c r="RBE3920" s="57"/>
      <c r="RBF3920" s="58"/>
      <c r="RBG3920" s="57"/>
      <c r="RBH3920" s="57"/>
      <c r="RBI3920" s="57"/>
      <c r="RBJ3920" s="57"/>
      <c r="RBK3920" s="57"/>
      <c r="RBL3920" s="56"/>
      <c r="RBM3920" s="57"/>
      <c r="RBN3920" s="64"/>
      <c r="RBO3920" s="64"/>
      <c r="RBP3920" s="64"/>
      <c r="RBQ3920" s="64"/>
      <c r="RBR3920" s="62"/>
      <c r="RBS3920" s="63"/>
      <c r="RBT3920" s="62"/>
      <c r="RBU3920" s="62"/>
      <c r="RBV3920" s="61"/>
      <c r="RBW3920" s="60"/>
      <c r="RBX3920" s="59"/>
      <c r="RBY3920" s="57"/>
      <c r="RBZ3920" s="57"/>
      <c r="RCA3920" s="57"/>
      <c r="RCB3920" s="57"/>
      <c r="RCC3920" s="57"/>
      <c r="RCD3920" s="57"/>
      <c r="RCE3920" s="57"/>
      <c r="RCF3920" s="57"/>
      <c r="RCG3920" s="58"/>
      <c r="RCH3920" s="57"/>
      <c r="RCI3920" s="57"/>
      <c r="RCJ3920" s="57"/>
      <c r="RCK3920" s="57"/>
      <c r="RCL3920" s="57"/>
      <c r="RCM3920" s="56"/>
      <c r="RCN3920" s="57"/>
      <c r="RCO3920" s="64"/>
      <c r="RCP3920" s="64"/>
      <c r="RCQ3920" s="64"/>
      <c r="RCR3920" s="64"/>
      <c r="RCS3920" s="62"/>
      <c r="RCT3920" s="63"/>
      <c r="RCU3920" s="62"/>
      <c r="RCV3920" s="62"/>
      <c r="RCW3920" s="61"/>
      <c r="RCX3920" s="60"/>
      <c r="RCY3920" s="59"/>
      <c r="RCZ3920" s="57"/>
      <c r="RDA3920" s="57"/>
      <c r="RDB3920" s="57"/>
      <c r="RDC3920" s="57"/>
      <c r="RDD3920" s="57"/>
      <c r="RDE3920" s="57"/>
      <c r="RDF3920" s="57"/>
      <c r="RDG3920" s="57"/>
      <c r="RDH3920" s="58"/>
      <c r="RDI3920" s="57"/>
      <c r="RDJ3920" s="57"/>
      <c r="RDK3920" s="57"/>
      <c r="RDL3920" s="57"/>
      <c r="RDM3920" s="57"/>
      <c r="RDN3920" s="56"/>
      <c r="RDO3920" s="57"/>
      <c r="RDP3920" s="64"/>
      <c r="RDQ3920" s="64"/>
      <c r="RDR3920" s="64"/>
      <c r="RDS3920" s="64"/>
      <c r="RDT3920" s="62"/>
      <c r="RDU3920" s="63"/>
      <c r="RDV3920" s="62"/>
      <c r="RDW3920" s="62"/>
      <c r="RDX3920" s="61"/>
      <c r="RDY3920" s="60"/>
      <c r="RDZ3920" s="59"/>
      <c r="REA3920" s="57"/>
      <c r="REB3920" s="57"/>
      <c r="REC3920" s="57"/>
      <c r="RED3920" s="57"/>
      <c r="REE3920" s="57"/>
      <c r="REF3920" s="57"/>
      <c r="REG3920" s="57"/>
      <c r="REH3920" s="57"/>
      <c r="REI3920" s="58"/>
      <c r="REJ3920" s="57"/>
      <c r="REK3920" s="57"/>
      <c r="REL3920" s="57"/>
      <c r="REM3920" s="57"/>
      <c r="REN3920" s="57"/>
      <c r="REO3920" s="56"/>
      <c r="REP3920" s="57"/>
      <c r="REQ3920" s="64"/>
      <c r="RER3920" s="64"/>
      <c r="RES3920" s="64"/>
      <c r="RET3920" s="64"/>
      <c r="REU3920" s="62"/>
      <c r="REV3920" s="63"/>
      <c r="REW3920" s="62"/>
      <c r="REX3920" s="62"/>
      <c r="REY3920" s="61"/>
      <c r="REZ3920" s="60"/>
      <c r="RFA3920" s="59"/>
      <c r="RFB3920" s="57"/>
      <c r="RFC3920" s="57"/>
      <c r="RFD3920" s="57"/>
      <c r="RFE3920" s="57"/>
      <c r="RFF3920" s="57"/>
      <c r="RFG3920" s="57"/>
      <c r="RFH3920" s="57"/>
      <c r="RFI3920" s="57"/>
      <c r="RFJ3920" s="58"/>
      <c r="RFK3920" s="57"/>
      <c r="RFL3920" s="57"/>
      <c r="RFM3920" s="57"/>
      <c r="RFN3920" s="57"/>
      <c r="RFO3920" s="57"/>
      <c r="RFP3920" s="56"/>
      <c r="RFQ3920" s="57"/>
      <c r="RFR3920" s="64"/>
      <c r="RFS3920" s="64"/>
      <c r="RFT3920" s="64"/>
      <c r="RFU3920" s="64"/>
      <c r="RFV3920" s="62"/>
      <c r="RFW3920" s="63"/>
      <c r="RFX3920" s="62"/>
      <c r="RFY3920" s="62"/>
      <c r="RFZ3920" s="61"/>
      <c r="RGA3920" s="60"/>
      <c r="RGB3920" s="59"/>
      <c r="RGC3920" s="57"/>
      <c r="RGD3920" s="57"/>
      <c r="RGE3920" s="57"/>
      <c r="RGF3920" s="57"/>
      <c r="RGG3920" s="57"/>
      <c r="RGH3920" s="57"/>
      <c r="RGI3920" s="57"/>
      <c r="RGJ3920" s="57"/>
      <c r="RGK3920" s="58"/>
      <c r="RGL3920" s="57"/>
      <c r="RGM3920" s="57"/>
      <c r="RGN3920" s="57"/>
      <c r="RGO3920" s="57"/>
      <c r="RGP3920" s="57"/>
      <c r="RGQ3920" s="56"/>
      <c r="RGR3920" s="57"/>
      <c r="RGS3920" s="64"/>
      <c r="RGT3920" s="64"/>
      <c r="RGU3920" s="64"/>
      <c r="RGV3920" s="64"/>
      <c r="RGW3920" s="62"/>
      <c r="RGX3920" s="63"/>
      <c r="RGY3920" s="62"/>
      <c r="RGZ3920" s="62"/>
      <c r="RHA3920" s="61"/>
      <c r="RHB3920" s="60"/>
      <c r="RHC3920" s="59"/>
      <c r="RHD3920" s="57"/>
      <c r="RHE3920" s="57"/>
      <c r="RHF3920" s="57"/>
      <c r="RHG3920" s="57"/>
      <c r="RHH3920" s="57"/>
      <c r="RHI3920" s="57"/>
      <c r="RHJ3920" s="57"/>
      <c r="RHK3920" s="57"/>
      <c r="RHL3920" s="58"/>
      <c r="RHM3920" s="57"/>
      <c r="RHN3920" s="57"/>
      <c r="RHO3920" s="57"/>
      <c r="RHP3920" s="57"/>
      <c r="RHQ3920" s="57"/>
      <c r="RHR3920" s="56"/>
      <c r="RHS3920" s="57"/>
      <c r="RHT3920" s="64"/>
      <c r="RHU3920" s="64"/>
      <c r="RHV3920" s="64"/>
      <c r="RHW3920" s="64"/>
      <c r="RHX3920" s="62"/>
      <c r="RHY3920" s="63"/>
      <c r="RHZ3920" s="62"/>
      <c r="RIA3920" s="62"/>
      <c r="RIB3920" s="61"/>
      <c r="RIC3920" s="60"/>
      <c r="RID3920" s="59"/>
      <c r="RIE3920" s="57"/>
      <c r="RIF3920" s="57"/>
      <c r="RIG3920" s="57"/>
      <c r="RIH3920" s="57"/>
      <c r="RII3920" s="57"/>
      <c r="RIJ3920" s="57"/>
      <c r="RIK3920" s="57"/>
      <c r="RIL3920" s="57"/>
      <c r="RIM3920" s="58"/>
      <c r="RIN3920" s="57"/>
      <c r="RIO3920" s="57"/>
      <c r="RIP3920" s="57"/>
      <c r="RIQ3920" s="57"/>
      <c r="RIR3920" s="57"/>
      <c r="RIS3920" s="56"/>
      <c r="RIT3920" s="57"/>
      <c r="RIU3920" s="64"/>
      <c r="RIV3920" s="64"/>
      <c r="RIW3920" s="64"/>
      <c r="RIX3920" s="64"/>
      <c r="RIY3920" s="62"/>
      <c r="RIZ3920" s="63"/>
      <c r="RJA3920" s="62"/>
      <c r="RJB3920" s="62"/>
      <c r="RJC3920" s="61"/>
      <c r="RJD3920" s="60"/>
      <c r="RJE3920" s="59"/>
      <c r="RJF3920" s="57"/>
      <c r="RJG3920" s="57"/>
      <c r="RJH3920" s="57"/>
      <c r="RJI3920" s="57"/>
      <c r="RJJ3920" s="57"/>
      <c r="RJK3920" s="57"/>
      <c r="RJL3920" s="57"/>
      <c r="RJM3920" s="57"/>
      <c r="RJN3920" s="58"/>
      <c r="RJO3920" s="57"/>
      <c r="RJP3920" s="57"/>
      <c r="RJQ3920" s="57"/>
      <c r="RJR3920" s="57"/>
      <c r="RJS3920" s="57"/>
      <c r="RJT3920" s="56"/>
      <c r="RJU3920" s="57"/>
      <c r="RJV3920" s="64"/>
      <c r="RJW3920" s="64"/>
      <c r="RJX3920" s="64"/>
      <c r="RJY3920" s="64"/>
      <c r="RJZ3920" s="62"/>
      <c r="RKA3920" s="63"/>
      <c r="RKB3920" s="62"/>
      <c r="RKC3920" s="62"/>
      <c r="RKD3920" s="61"/>
      <c r="RKE3920" s="60"/>
      <c r="RKF3920" s="59"/>
      <c r="RKG3920" s="57"/>
      <c r="RKH3920" s="57"/>
      <c r="RKI3920" s="57"/>
      <c r="RKJ3920" s="57"/>
      <c r="RKK3920" s="57"/>
      <c r="RKL3920" s="57"/>
      <c r="RKM3920" s="57"/>
      <c r="RKN3920" s="57"/>
      <c r="RKO3920" s="58"/>
      <c r="RKP3920" s="57"/>
      <c r="RKQ3920" s="57"/>
      <c r="RKR3920" s="57"/>
      <c r="RKS3920" s="57"/>
      <c r="RKT3920" s="57"/>
      <c r="RKU3920" s="56"/>
      <c r="RKV3920" s="57"/>
      <c r="RKW3920" s="64"/>
      <c r="RKX3920" s="64"/>
      <c r="RKY3920" s="64"/>
      <c r="RKZ3920" s="64"/>
      <c r="RLA3920" s="62"/>
      <c r="RLB3920" s="63"/>
      <c r="RLC3920" s="62"/>
      <c r="RLD3920" s="62"/>
      <c r="RLE3920" s="61"/>
      <c r="RLF3920" s="60"/>
      <c r="RLG3920" s="59"/>
      <c r="RLH3920" s="57"/>
      <c r="RLI3920" s="57"/>
      <c r="RLJ3920" s="57"/>
      <c r="RLK3920" s="57"/>
      <c r="RLL3920" s="57"/>
      <c r="RLM3920" s="57"/>
      <c r="RLN3920" s="57"/>
      <c r="RLO3920" s="57"/>
      <c r="RLP3920" s="58"/>
      <c r="RLQ3920" s="57"/>
      <c r="RLR3920" s="57"/>
      <c r="RLS3920" s="57"/>
      <c r="RLT3920" s="57"/>
      <c r="RLU3920" s="57"/>
      <c r="RLV3920" s="56"/>
      <c r="RLW3920" s="57"/>
      <c r="RLX3920" s="64"/>
      <c r="RLY3920" s="64"/>
      <c r="RLZ3920" s="64"/>
      <c r="RMA3920" s="64"/>
      <c r="RMB3920" s="62"/>
      <c r="RMC3920" s="63"/>
      <c r="RMD3920" s="62"/>
      <c r="RME3920" s="62"/>
      <c r="RMF3920" s="61"/>
      <c r="RMG3920" s="60"/>
      <c r="RMH3920" s="59"/>
      <c r="RMI3920" s="57"/>
      <c r="RMJ3920" s="57"/>
      <c r="RMK3920" s="57"/>
      <c r="RML3920" s="57"/>
      <c r="RMM3920" s="57"/>
      <c r="RMN3920" s="57"/>
      <c r="RMO3920" s="57"/>
      <c r="RMP3920" s="57"/>
      <c r="RMQ3920" s="58"/>
      <c r="RMR3920" s="57"/>
      <c r="RMS3920" s="57"/>
      <c r="RMT3920" s="57"/>
      <c r="RMU3920" s="57"/>
      <c r="RMV3920" s="57"/>
      <c r="RMW3920" s="56"/>
      <c r="RMX3920" s="57"/>
      <c r="RMY3920" s="64"/>
      <c r="RMZ3920" s="64"/>
      <c r="RNA3920" s="64"/>
      <c r="RNB3920" s="64"/>
      <c r="RNC3920" s="62"/>
      <c r="RND3920" s="63"/>
      <c r="RNE3920" s="62"/>
      <c r="RNF3920" s="62"/>
      <c r="RNG3920" s="61"/>
      <c r="RNH3920" s="60"/>
      <c r="RNI3920" s="59"/>
      <c r="RNJ3920" s="57"/>
      <c r="RNK3920" s="57"/>
      <c r="RNL3920" s="57"/>
      <c r="RNM3920" s="57"/>
      <c r="RNN3920" s="57"/>
      <c r="RNO3920" s="57"/>
      <c r="RNP3920" s="57"/>
      <c r="RNQ3920" s="57"/>
      <c r="RNR3920" s="58"/>
      <c r="RNS3920" s="57"/>
      <c r="RNT3920" s="57"/>
      <c r="RNU3920" s="57"/>
      <c r="RNV3920" s="57"/>
      <c r="RNW3920" s="57"/>
      <c r="RNX3920" s="56"/>
      <c r="RNY3920" s="57"/>
      <c r="RNZ3920" s="64"/>
      <c r="ROA3920" s="64"/>
      <c r="ROB3920" s="64"/>
      <c r="ROC3920" s="64"/>
      <c r="ROD3920" s="62"/>
      <c r="ROE3920" s="63"/>
      <c r="ROF3920" s="62"/>
      <c r="ROG3920" s="62"/>
      <c r="ROH3920" s="61"/>
      <c r="ROI3920" s="60"/>
      <c r="ROJ3920" s="59"/>
      <c r="ROK3920" s="57"/>
      <c r="ROL3920" s="57"/>
      <c r="ROM3920" s="57"/>
      <c r="RON3920" s="57"/>
      <c r="ROO3920" s="57"/>
      <c r="ROP3920" s="57"/>
      <c r="ROQ3920" s="57"/>
      <c r="ROR3920" s="57"/>
      <c r="ROS3920" s="58"/>
      <c r="ROT3920" s="57"/>
      <c r="ROU3920" s="57"/>
      <c r="ROV3920" s="57"/>
      <c r="ROW3920" s="57"/>
      <c r="ROX3920" s="57"/>
      <c r="ROY3920" s="56"/>
      <c r="ROZ3920" s="57"/>
      <c r="RPA3920" s="64"/>
      <c r="RPB3920" s="64"/>
      <c r="RPC3920" s="64"/>
      <c r="RPD3920" s="64"/>
      <c r="RPE3920" s="62"/>
      <c r="RPF3920" s="63"/>
      <c r="RPG3920" s="62"/>
      <c r="RPH3920" s="62"/>
      <c r="RPI3920" s="61"/>
      <c r="RPJ3920" s="60"/>
      <c r="RPK3920" s="59"/>
      <c r="RPL3920" s="57"/>
      <c r="RPM3920" s="57"/>
      <c r="RPN3920" s="57"/>
      <c r="RPO3920" s="57"/>
      <c r="RPP3920" s="57"/>
      <c r="RPQ3920" s="57"/>
      <c r="RPR3920" s="57"/>
      <c r="RPS3920" s="57"/>
      <c r="RPT3920" s="58"/>
      <c r="RPU3920" s="57"/>
      <c r="RPV3920" s="57"/>
      <c r="RPW3920" s="57"/>
      <c r="RPX3920" s="57"/>
      <c r="RPY3920" s="57"/>
      <c r="RPZ3920" s="56"/>
      <c r="RQA3920" s="57"/>
      <c r="RQB3920" s="64"/>
      <c r="RQC3920" s="64"/>
      <c r="RQD3920" s="64"/>
      <c r="RQE3920" s="64"/>
      <c r="RQF3920" s="62"/>
      <c r="RQG3920" s="63"/>
      <c r="RQH3920" s="62"/>
      <c r="RQI3920" s="62"/>
      <c r="RQJ3920" s="61"/>
      <c r="RQK3920" s="60"/>
      <c r="RQL3920" s="59"/>
      <c r="RQM3920" s="57"/>
      <c r="RQN3920" s="57"/>
      <c r="RQO3920" s="57"/>
      <c r="RQP3920" s="57"/>
      <c r="RQQ3920" s="57"/>
      <c r="RQR3920" s="57"/>
      <c r="RQS3920" s="57"/>
      <c r="RQT3920" s="57"/>
      <c r="RQU3920" s="58"/>
      <c r="RQV3920" s="57"/>
      <c r="RQW3920" s="57"/>
      <c r="RQX3920" s="57"/>
      <c r="RQY3920" s="57"/>
      <c r="RQZ3920" s="57"/>
      <c r="RRA3920" s="56"/>
      <c r="RRB3920" s="57"/>
      <c r="RRC3920" s="64"/>
      <c r="RRD3920" s="64"/>
      <c r="RRE3920" s="64"/>
      <c r="RRF3920" s="64"/>
      <c r="RRG3920" s="62"/>
      <c r="RRH3920" s="63"/>
      <c r="RRI3920" s="62"/>
      <c r="RRJ3920" s="62"/>
      <c r="RRK3920" s="61"/>
      <c r="RRL3920" s="60"/>
      <c r="RRM3920" s="59"/>
      <c r="RRN3920" s="57"/>
      <c r="RRO3920" s="57"/>
      <c r="RRP3920" s="57"/>
      <c r="RRQ3920" s="57"/>
      <c r="RRR3920" s="57"/>
      <c r="RRS3920" s="57"/>
      <c r="RRT3920" s="57"/>
      <c r="RRU3920" s="57"/>
      <c r="RRV3920" s="58"/>
      <c r="RRW3920" s="57"/>
      <c r="RRX3920" s="57"/>
      <c r="RRY3920" s="57"/>
      <c r="RRZ3920" s="57"/>
      <c r="RSA3920" s="57"/>
      <c r="RSB3920" s="56"/>
      <c r="RSC3920" s="57"/>
      <c r="RSD3920" s="64"/>
      <c r="RSE3920" s="64"/>
      <c r="RSF3920" s="64"/>
      <c r="RSG3920" s="64"/>
      <c r="RSH3920" s="62"/>
      <c r="RSI3920" s="63"/>
      <c r="RSJ3920" s="62"/>
      <c r="RSK3920" s="62"/>
      <c r="RSL3920" s="61"/>
      <c r="RSM3920" s="60"/>
      <c r="RSN3920" s="59"/>
      <c r="RSO3920" s="57"/>
      <c r="RSP3920" s="57"/>
      <c r="RSQ3920" s="57"/>
      <c r="RSR3920" s="57"/>
      <c r="RSS3920" s="57"/>
      <c r="RST3920" s="57"/>
      <c r="RSU3920" s="57"/>
      <c r="RSV3920" s="57"/>
      <c r="RSW3920" s="58"/>
      <c r="RSX3920" s="57"/>
      <c r="RSY3920" s="57"/>
      <c r="RSZ3920" s="57"/>
      <c r="RTA3920" s="57"/>
      <c r="RTB3920" s="57"/>
      <c r="RTC3920" s="56"/>
      <c r="RTD3920" s="57"/>
      <c r="RTE3920" s="64"/>
      <c r="RTF3920" s="64"/>
      <c r="RTG3920" s="64"/>
      <c r="RTH3920" s="64"/>
      <c r="RTI3920" s="62"/>
      <c r="RTJ3920" s="63"/>
      <c r="RTK3920" s="62"/>
      <c r="RTL3920" s="62"/>
      <c r="RTM3920" s="61"/>
      <c r="RTN3920" s="60"/>
      <c r="RTO3920" s="59"/>
      <c r="RTP3920" s="57"/>
      <c r="RTQ3920" s="57"/>
      <c r="RTR3920" s="57"/>
      <c r="RTS3920" s="57"/>
      <c r="RTT3920" s="57"/>
      <c r="RTU3920" s="57"/>
      <c r="RTV3920" s="57"/>
      <c r="RTW3920" s="57"/>
      <c r="RTX3920" s="58"/>
      <c r="RTY3920" s="57"/>
      <c r="RTZ3920" s="57"/>
      <c r="RUA3920" s="57"/>
      <c r="RUB3920" s="57"/>
      <c r="RUC3920" s="57"/>
      <c r="RUD3920" s="56"/>
      <c r="RUE3920" s="57"/>
      <c r="RUF3920" s="64"/>
      <c r="RUG3920" s="64"/>
      <c r="RUH3920" s="64"/>
      <c r="RUI3920" s="64"/>
      <c r="RUJ3920" s="62"/>
      <c r="RUK3920" s="63"/>
      <c r="RUL3920" s="62"/>
      <c r="RUM3920" s="62"/>
      <c r="RUN3920" s="61"/>
      <c r="RUO3920" s="60"/>
      <c r="RUP3920" s="59"/>
      <c r="RUQ3920" s="57"/>
      <c r="RUR3920" s="57"/>
      <c r="RUS3920" s="57"/>
      <c r="RUT3920" s="57"/>
      <c r="RUU3920" s="57"/>
      <c r="RUV3920" s="57"/>
      <c r="RUW3920" s="57"/>
      <c r="RUX3920" s="57"/>
      <c r="RUY3920" s="58"/>
      <c r="RUZ3920" s="57"/>
      <c r="RVA3920" s="57"/>
      <c r="RVB3920" s="57"/>
      <c r="RVC3920" s="57"/>
      <c r="RVD3920" s="57"/>
      <c r="RVE3920" s="56"/>
      <c r="RVF3920" s="57"/>
      <c r="RVG3920" s="64"/>
      <c r="RVH3920" s="64"/>
      <c r="RVI3920" s="64"/>
      <c r="RVJ3920" s="64"/>
      <c r="RVK3920" s="62"/>
      <c r="RVL3920" s="63"/>
      <c r="RVM3920" s="62"/>
      <c r="RVN3920" s="62"/>
      <c r="RVO3920" s="61"/>
      <c r="RVP3920" s="60"/>
      <c r="RVQ3920" s="59"/>
      <c r="RVR3920" s="57"/>
      <c r="RVS3920" s="57"/>
      <c r="RVT3920" s="57"/>
      <c r="RVU3920" s="57"/>
      <c r="RVV3920" s="57"/>
      <c r="RVW3920" s="57"/>
      <c r="RVX3920" s="57"/>
      <c r="RVY3920" s="57"/>
      <c r="RVZ3920" s="58"/>
      <c r="RWA3920" s="57"/>
      <c r="RWB3920" s="57"/>
      <c r="RWC3920" s="57"/>
      <c r="RWD3920" s="57"/>
      <c r="RWE3920" s="57"/>
      <c r="RWF3920" s="56"/>
      <c r="RWG3920" s="57"/>
      <c r="RWH3920" s="64"/>
      <c r="RWI3920" s="64"/>
      <c r="RWJ3920" s="64"/>
      <c r="RWK3920" s="64"/>
      <c r="RWL3920" s="62"/>
      <c r="RWM3920" s="63"/>
      <c r="RWN3920" s="62"/>
      <c r="RWO3920" s="62"/>
      <c r="RWP3920" s="61"/>
      <c r="RWQ3920" s="60"/>
      <c r="RWR3920" s="59"/>
      <c r="RWS3920" s="57"/>
      <c r="RWT3920" s="57"/>
      <c r="RWU3920" s="57"/>
      <c r="RWV3920" s="57"/>
      <c r="RWW3920" s="57"/>
      <c r="RWX3920" s="57"/>
      <c r="RWY3920" s="57"/>
      <c r="RWZ3920" s="57"/>
      <c r="RXA3920" s="58"/>
      <c r="RXB3920" s="57"/>
      <c r="RXC3920" s="57"/>
      <c r="RXD3920" s="57"/>
      <c r="RXE3920" s="57"/>
      <c r="RXF3920" s="57"/>
      <c r="RXG3920" s="56"/>
      <c r="RXH3920" s="57"/>
      <c r="RXI3920" s="64"/>
      <c r="RXJ3920" s="64"/>
      <c r="RXK3920" s="64"/>
      <c r="RXL3920" s="64"/>
      <c r="RXM3920" s="62"/>
      <c r="RXN3920" s="63"/>
      <c r="RXO3920" s="62"/>
      <c r="RXP3920" s="62"/>
      <c r="RXQ3920" s="61"/>
      <c r="RXR3920" s="60"/>
      <c r="RXS3920" s="59"/>
      <c r="RXT3920" s="57"/>
      <c r="RXU3920" s="57"/>
      <c r="RXV3920" s="57"/>
      <c r="RXW3920" s="57"/>
      <c r="RXX3920" s="57"/>
      <c r="RXY3920" s="57"/>
      <c r="RXZ3920" s="57"/>
      <c r="RYA3920" s="57"/>
      <c r="RYB3920" s="58"/>
      <c r="RYC3920" s="57"/>
      <c r="RYD3920" s="57"/>
      <c r="RYE3920" s="57"/>
      <c r="RYF3920" s="57"/>
      <c r="RYG3920" s="57"/>
      <c r="RYH3920" s="56"/>
      <c r="RYI3920" s="57"/>
      <c r="RYJ3920" s="64"/>
      <c r="RYK3920" s="64"/>
      <c r="RYL3920" s="64"/>
      <c r="RYM3920" s="64"/>
      <c r="RYN3920" s="62"/>
      <c r="RYO3920" s="63"/>
      <c r="RYP3920" s="62"/>
      <c r="RYQ3920" s="62"/>
      <c r="RYR3920" s="61"/>
      <c r="RYS3920" s="60"/>
      <c r="RYT3920" s="59"/>
      <c r="RYU3920" s="57"/>
      <c r="RYV3920" s="57"/>
      <c r="RYW3920" s="57"/>
      <c r="RYX3920" s="57"/>
      <c r="RYY3920" s="57"/>
      <c r="RYZ3920" s="57"/>
      <c r="RZA3920" s="57"/>
      <c r="RZB3920" s="57"/>
      <c r="RZC3920" s="58"/>
      <c r="RZD3920" s="57"/>
      <c r="RZE3920" s="57"/>
      <c r="RZF3920" s="57"/>
      <c r="RZG3920" s="57"/>
      <c r="RZH3920" s="57"/>
      <c r="RZI3920" s="56"/>
      <c r="RZJ3920" s="57"/>
      <c r="RZK3920" s="64"/>
      <c r="RZL3920" s="64"/>
      <c r="RZM3920" s="64"/>
      <c r="RZN3920" s="64"/>
      <c r="RZO3920" s="62"/>
      <c r="RZP3920" s="63"/>
      <c r="RZQ3920" s="62"/>
      <c r="RZR3920" s="62"/>
      <c r="RZS3920" s="61"/>
      <c r="RZT3920" s="60"/>
      <c r="RZU3920" s="59"/>
      <c r="RZV3920" s="57"/>
      <c r="RZW3920" s="57"/>
      <c r="RZX3920" s="57"/>
      <c r="RZY3920" s="57"/>
      <c r="RZZ3920" s="57"/>
      <c r="SAA3920" s="57"/>
      <c r="SAB3920" s="57"/>
      <c r="SAC3920" s="57"/>
      <c r="SAD3920" s="58"/>
      <c r="SAE3920" s="57"/>
      <c r="SAF3920" s="57"/>
      <c r="SAG3920" s="57"/>
      <c r="SAH3920" s="57"/>
      <c r="SAI3920" s="57"/>
      <c r="SAJ3920" s="56"/>
      <c r="SAK3920" s="57"/>
      <c r="SAL3920" s="64"/>
      <c r="SAM3920" s="64"/>
      <c r="SAN3920" s="64"/>
      <c r="SAO3920" s="64"/>
      <c r="SAP3920" s="62"/>
      <c r="SAQ3920" s="63"/>
      <c r="SAR3920" s="62"/>
      <c r="SAS3920" s="62"/>
      <c r="SAT3920" s="61"/>
      <c r="SAU3920" s="60"/>
      <c r="SAV3920" s="59"/>
      <c r="SAW3920" s="57"/>
      <c r="SAX3920" s="57"/>
      <c r="SAY3920" s="57"/>
      <c r="SAZ3920" s="57"/>
      <c r="SBA3920" s="57"/>
      <c r="SBB3920" s="57"/>
      <c r="SBC3920" s="57"/>
      <c r="SBD3920" s="57"/>
      <c r="SBE3920" s="58"/>
      <c r="SBF3920" s="57"/>
      <c r="SBG3920" s="57"/>
      <c r="SBH3920" s="57"/>
      <c r="SBI3920" s="57"/>
      <c r="SBJ3920" s="57"/>
      <c r="SBK3920" s="56"/>
      <c r="SBL3920" s="57"/>
      <c r="SBM3920" s="64"/>
      <c r="SBN3920" s="64"/>
      <c r="SBO3920" s="64"/>
      <c r="SBP3920" s="64"/>
      <c r="SBQ3920" s="62"/>
      <c r="SBR3920" s="63"/>
      <c r="SBS3920" s="62"/>
      <c r="SBT3920" s="62"/>
      <c r="SBU3920" s="61"/>
      <c r="SBV3920" s="60"/>
      <c r="SBW3920" s="59"/>
      <c r="SBX3920" s="57"/>
      <c r="SBY3920" s="57"/>
      <c r="SBZ3920" s="57"/>
      <c r="SCA3920" s="57"/>
      <c r="SCB3920" s="57"/>
      <c r="SCC3920" s="57"/>
      <c r="SCD3920" s="57"/>
      <c r="SCE3920" s="57"/>
      <c r="SCF3920" s="58"/>
      <c r="SCG3920" s="57"/>
      <c r="SCH3920" s="57"/>
      <c r="SCI3920" s="57"/>
      <c r="SCJ3920" s="57"/>
      <c r="SCK3920" s="57"/>
      <c r="SCL3920" s="56"/>
      <c r="SCM3920" s="57"/>
      <c r="SCN3920" s="64"/>
      <c r="SCO3920" s="64"/>
      <c r="SCP3920" s="64"/>
      <c r="SCQ3920" s="64"/>
      <c r="SCR3920" s="62"/>
      <c r="SCS3920" s="63"/>
      <c r="SCT3920" s="62"/>
      <c r="SCU3920" s="62"/>
      <c r="SCV3920" s="61"/>
      <c r="SCW3920" s="60"/>
      <c r="SCX3920" s="59"/>
      <c r="SCY3920" s="57"/>
      <c r="SCZ3920" s="57"/>
      <c r="SDA3920" s="57"/>
      <c r="SDB3920" s="57"/>
      <c r="SDC3920" s="57"/>
      <c r="SDD3920" s="57"/>
      <c r="SDE3920" s="57"/>
      <c r="SDF3920" s="57"/>
      <c r="SDG3920" s="58"/>
      <c r="SDH3920" s="57"/>
      <c r="SDI3920" s="57"/>
      <c r="SDJ3920" s="57"/>
      <c r="SDK3920" s="57"/>
      <c r="SDL3920" s="57"/>
      <c r="SDM3920" s="56"/>
      <c r="SDN3920" s="57"/>
      <c r="SDO3920" s="64"/>
      <c r="SDP3920" s="64"/>
      <c r="SDQ3920" s="64"/>
      <c r="SDR3920" s="64"/>
      <c r="SDS3920" s="62"/>
      <c r="SDT3920" s="63"/>
      <c r="SDU3920" s="62"/>
      <c r="SDV3920" s="62"/>
      <c r="SDW3920" s="61"/>
      <c r="SDX3920" s="60"/>
      <c r="SDY3920" s="59"/>
      <c r="SDZ3920" s="57"/>
      <c r="SEA3920" s="57"/>
      <c r="SEB3920" s="57"/>
      <c r="SEC3920" s="57"/>
      <c r="SED3920" s="57"/>
      <c r="SEE3920" s="57"/>
      <c r="SEF3920" s="57"/>
      <c r="SEG3920" s="57"/>
      <c r="SEH3920" s="58"/>
      <c r="SEI3920" s="57"/>
      <c r="SEJ3920" s="57"/>
      <c r="SEK3920" s="57"/>
      <c r="SEL3920" s="57"/>
      <c r="SEM3920" s="57"/>
      <c r="SEN3920" s="56"/>
      <c r="SEO3920" s="57"/>
      <c r="SEP3920" s="64"/>
      <c r="SEQ3920" s="64"/>
      <c r="SER3920" s="64"/>
      <c r="SES3920" s="64"/>
      <c r="SET3920" s="62"/>
      <c r="SEU3920" s="63"/>
      <c r="SEV3920" s="62"/>
      <c r="SEW3920" s="62"/>
      <c r="SEX3920" s="61"/>
      <c r="SEY3920" s="60"/>
      <c r="SEZ3920" s="59"/>
      <c r="SFA3920" s="57"/>
      <c r="SFB3920" s="57"/>
      <c r="SFC3920" s="57"/>
      <c r="SFD3920" s="57"/>
      <c r="SFE3920" s="57"/>
      <c r="SFF3920" s="57"/>
      <c r="SFG3920" s="57"/>
      <c r="SFH3920" s="57"/>
      <c r="SFI3920" s="58"/>
      <c r="SFJ3920" s="57"/>
      <c r="SFK3920" s="57"/>
      <c r="SFL3920" s="57"/>
      <c r="SFM3920" s="57"/>
      <c r="SFN3920" s="57"/>
      <c r="SFO3920" s="56"/>
      <c r="SFP3920" s="57"/>
      <c r="SFQ3920" s="64"/>
      <c r="SFR3920" s="64"/>
      <c r="SFS3920" s="64"/>
      <c r="SFT3920" s="64"/>
      <c r="SFU3920" s="62"/>
      <c r="SFV3920" s="63"/>
      <c r="SFW3920" s="62"/>
      <c r="SFX3920" s="62"/>
      <c r="SFY3920" s="61"/>
      <c r="SFZ3920" s="60"/>
      <c r="SGA3920" s="59"/>
      <c r="SGB3920" s="57"/>
      <c r="SGC3920" s="57"/>
      <c r="SGD3920" s="57"/>
      <c r="SGE3920" s="57"/>
      <c r="SGF3920" s="57"/>
      <c r="SGG3920" s="57"/>
      <c r="SGH3920" s="57"/>
      <c r="SGI3920" s="57"/>
      <c r="SGJ3920" s="58"/>
      <c r="SGK3920" s="57"/>
      <c r="SGL3920" s="57"/>
      <c r="SGM3920" s="57"/>
      <c r="SGN3920" s="57"/>
      <c r="SGO3920" s="57"/>
      <c r="SGP3920" s="56"/>
      <c r="SGQ3920" s="57"/>
      <c r="SGR3920" s="64"/>
      <c r="SGS3920" s="64"/>
      <c r="SGT3920" s="64"/>
      <c r="SGU3920" s="64"/>
      <c r="SGV3920" s="62"/>
      <c r="SGW3920" s="63"/>
      <c r="SGX3920" s="62"/>
      <c r="SGY3920" s="62"/>
      <c r="SGZ3920" s="61"/>
      <c r="SHA3920" s="60"/>
      <c r="SHB3920" s="59"/>
      <c r="SHC3920" s="57"/>
      <c r="SHD3920" s="57"/>
      <c r="SHE3920" s="57"/>
      <c r="SHF3920" s="57"/>
      <c r="SHG3920" s="57"/>
      <c r="SHH3920" s="57"/>
      <c r="SHI3920" s="57"/>
      <c r="SHJ3920" s="57"/>
      <c r="SHK3920" s="58"/>
      <c r="SHL3920" s="57"/>
      <c r="SHM3920" s="57"/>
      <c r="SHN3920" s="57"/>
      <c r="SHO3920" s="57"/>
      <c r="SHP3920" s="57"/>
      <c r="SHQ3920" s="56"/>
      <c r="SHR3920" s="57"/>
      <c r="SHS3920" s="64"/>
      <c r="SHT3920" s="64"/>
      <c r="SHU3920" s="64"/>
      <c r="SHV3920" s="64"/>
      <c r="SHW3920" s="62"/>
      <c r="SHX3920" s="63"/>
      <c r="SHY3920" s="62"/>
      <c r="SHZ3920" s="62"/>
      <c r="SIA3920" s="61"/>
      <c r="SIB3920" s="60"/>
      <c r="SIC3920" s="59"/>
      <c r="SID3920" s="57"/>
      <c r="SIE3920" s="57"/>
      <c r="SIF3920" s="57"/>
      <c r="SIG3920" s="57"/>
      <c r="SIH3920" s="57"/>
      <c r="SII3920" s="57"/>
      <c r="SIJ3920" s="57"/>
      <c r="SIK3920" s="57"/>
      <c r="SIL3920" s="58"/>
      <c r="SIM3920" s="57"/>
      <c r="SIN3920" s="57"/>
      <c r="SIO3920" s="57"/>
      <c r="SIP3920" s="57"/>
      <c r="SIQ3920" s="57"/>
      <c r="SIR3920" s="56"/>
      <c r="SIS3920" s="57"/>
      <c r="SIT3920" s="64"/>
      <c r="SIU3920" s="64"/>
      <c r="SIV3920" s="64"/>
      <c r="SIW3920" s="64"/>
      <c r="SIX3920" s="62"/>
      <c r="SIY3920" s="63"/>
      <c r="SIZ3920" s="62"/>
      <c r="SJA3920" s="62"/>
      <c r="SJB3920" s="61"/>
      <c r="SJC3920" s="60"/>
      <c r="SJD3920" s="59"/>
      <c r="SJE3920" s="57"/>
      <c r="SJF3920" s="57"/>
      <c r="SJG3920" s="57"/>
      <c r="SJH3920" s="57"/>
      <c r="SJI3920" s="57"/>
      <c r="SJJ3920" s="57"/>
      <c r="SJK3920" s="57"/>
      <c r="SJL3920" s="57"/>
      <c r="SJM3920" s="58"/>
      <c r="SJN3920" s="57"/>
      <c r="SJO3920" s="57"/>
      <c r="SJP3920" s="57"/>
      <c r="SJQ3920" s="57"/>
      <c r="SJR3920" s="57"/>
      <c r="SJS3920" s="56"/>
      <c r="SJT3920" s="57"/>
      <c r="SJU3920" s="64"/>
      <c r="SJV3920" s="64"/>
      <c r="SJW3920" s="64"/>
      <c r="SJX3920" s="64"/>
      <c r="SJY3920" s="62"/>
      <c r="SJZ3920" s="63"/>
      <c r="SKA3920" s="62"/>
      <c r="SKB3920" s="62"/>
      <c r="SKC3920" s="61"/>
      <c r="SKD3920" s="60"/>
      <c r="SKE3920" s="59"/>
      <c r="SKF3920" s="57"/>
      <c r="SKG3920" s="57"/>
      <c r="SKH3920" s="57"/>
      <c r="SKI3920" s="57"/>
      <c r="SKJ3920" s="57"/>
      <c r="SKK3920" s="57"/>
      <c r="SKL3920" s="57"/>
      <c r="SKM3920" s="57"/>
      <c r="SKN3920" s="58"/>
      <c r="SKO3920" s="57"/>
      <c r="SKP3920" s="57"/>
      <c r="SKQ3920" s="57"/>
      <c r="SKR3920" s="57"/>
      <c r="SKS3920" s="57"/>
      <c r="SKT3920" s="56"/>
      <c r="SKU3920" s="57"/>
      <c r="SKV3920" s="64"/>
      <c r="SKW3920" s="64"/>
      <c r="SKX3920" s="64"/>
      <c r="SKY3920" s="64"/>
      <c r="SKZ3920" s="62"/>
      <c r="SLA3920" s="63"/>
      <c r="SLB3920" s="62"/>
      <c r="SLC3920" s="62"/>
      <c r="SLD3920" s="61"/>
      <c r="SLE3920" s="60"/>
      <c r="SLF3920" s="59"/>
      <c r="SLG3920" s="57"/>
      <c r="SLH3920" s="57"/>
      <c r="SLI3920" s="57"/>
      <c r="SLJ3920" s="57"/>
      <c r="SLK3920" s="57"/>
      <c r="SLL3920" s="57"/>
      <c r="SLM3920" s="57"/>
      <c r="SLN3920" s="57"/>
      <c r="SLO3920" s="58"/>
      <c r="SLP3920" s="57"/>
      <c r="SLQ3920" s="57"/>
      <c r="SLR3920" s="57"/>
      <c r="SLS3920" s="57"/>
      <c r="SLT3920" s="57"/>
      <c r="SLU3920" s="56"/>
      <c r="SLV3920" s="57"/>
      <c r="SLW3920" s="64"/>
      <c r="SLX3920" s="64"/>
      <c r="SLY3920" s="64"/>
      <c r="SLZ3920" s="64"/>
      <c r="SMA3920" s="62"/>
      <c r="SMB3920" s="63"/>
      <c r="SMC3920" s="62"/>
      <c r="SMD3920" s="62"/>
      <c r="SME3920" s="61"/>
      <c r="SMF3920" s="60"/>
      <c r="SMG3920" s="59"/>
      <c r="SMH3920" s="57"/>
      <c r="SMI3920" s="57"/>
      <c r="SMJ3920" s="57"/>
      <c r="SMK3920" s="57"/>
      <c r="SML3920" s="57"/>
      <c r="SMM3920" s="57"/>
      <c r="SMN3920" s="57"/>
      <c r="SMO3920" s="57"/>
      <c r="SMP3920" s="58"/>
      <c r="SMQ3920" s="57"/>
      <c r="SMR3920" s="57"/>
      <c r="SMS3920" s="57"/>
      <c r="SMT3920" s="57"/>
      <c r="SMU3920" s="57"/>
      <c r="SMV3920" s="56"/>
      <c r="SMW3920" s="57"/>
      <c r="SMX3920" s="64"/>
      <c r="SMY3920" s="64"/>
      <c r="SMZ3920" s="64"/>
      <c r="SNA3920" s="64"/>
      <c r="SNB3920" s="62"/>
      <c r="SNC3920" s="63"/>
      <c r="SND3920" s="62"/>
      <c r="SNE3920" s="62"/>
      <c r="SNF3920" s="61"/>
      <c r="SNG3920" s="60"/>
      <c r="SNH3920" s="59"/>
      <c r="SNI3920" s="57"/>
      <c r="SNJ3920" s="57"/>
      <c r="SNK3920" s="57"/>
      <c r="SNL3920" s="57"/>
      <c r="SNM3920" s="57"/>
      <c r="SNN3920" s="57"/>
      <c r="SNO3920" s="57"/>
      <c r="SNP3920" s="57"/>
      <c r="SNQ3920" s="58"/>
      <c r="SNR3920" s="57"/>
      <c r="SNS3920" s="57"/>
      <c r="SNT3920" s="57"/>
      <c r="SNU3920" s="57"/>
      <c r="SNV3920" s="57"/>
      <c r="SNW3920" s="56"/>
      <c r="SNX3920" s="57"/>
      <c r="SNY3920" s="64"/>
      <c r="SNZ3920" s="64"/>
      <c r="SOA3920" s="64"/>
      <c r="SOB3920" s="64"/>
      <c r="SOC3920" s="62"/>
      <c r="SOD3920" s="63"/>
      <c r="SOE3920" s="62"/>
      <c r="SOF3920" s="62"/>
      <c r="SOG3920" s="61"/>
      <c r="SOH3920" s="60"/>
      <c r="SOI3920" s="59"/>
      <c r="SOJ3920" s="57"/>
      <c r="SOK3920" s="57"/>
      <c r="SOL3920" s="57"/>
      <c r="SOM3920" s="57"/>
      <c r="SON3920" s="57"/>
      <c r="SOO3920" s="57"/>
      <c r="SOP3920" s="57"/>
      <c r="SOQ3920" s="57"/>
      <c r="SOR3920" s="58"/>
      <c r="SOS3920" s="57"/>
      <c r="SOT3920" s="57"/>
      <c r="SOU3920" s="57"/>
      <c r="SOV3920" s="57"/>
      <c r="SOW3920" s="57"/>
      <c r="SOX3920" s="56"/>
      <c r="SOY3920" s="57"/>
      <c r="SOZ3920" s="64"/>
      <c r="SPA3920" s="64"/>
      <c r="SPB3920" s="64"/>
      <c r="SPC3920" s="64"/>
      <c r="SPD3920" s="62"/>
      <c r="SPE3920" s="63"/>
      <c r="SPF3920" s="62"/>
      <c r="SPG3920" s="62"/>
      <c r="SPH3920" s="61"/>
      <c r="SPI3920" s="60"/>
      <c r="SPJ3920" s="59"/>
      <c r="SPK3920" s="57"/>
      <c r="SPL3920" s="57"/>
      <c r="SPM3920" s="57"/>
      <c r="SPN3920" s="57"/>
      <c r="SPO3920" s="57"/>
      <c r="SPP3920" s="57"/>
      <c r="SPQ3920" s="57"/>
      <c r="SPR3920" s="57"/>
      <c r="SPS3920" s="58"/>
      <c r="SPT3920" s="57"/>
      <c r="SPU3920" s="57"/>
      <c r="SPV3920" s="57"/>
      <c r="SPW3920" s="57"/>
      <c r="SPX3920" s="57"/>
      <c r="SPY3920" s="56"/>
      <c r="SPZ3920" s="57"/>
      <c r="SQA3920" s="64"/>
      <c r="SQB3920" s="64"/>
      <c r="SQC3920" s="64"/>
      <c r="SQD3920" s="64"/>
      <c r="SQE3920" s="62"/>
      <c r="SQF3920" s="63"/>
      <c r="SQG3920" s="62"/>
      <c r="SQH3920" s="62"/>
      <c r="SQI3920" s="61"/>
      <c r="SQJ3920" s="60"/>
      <c r="SQK3920" s="59"/>
      <c r="SQL3920" s="57"/>
      <c r="SQM3920" s="57"/>
      <c r="SQN3920" s="57"/>
      <c r="SQO3920" s="57"/>
      <c r="SQP3920" s="57"/>
      <c r="SQQ3920" s="57"/>
      <c r="SQR3920" s="57"/>
      <c r="SQS3920" s="57"/>
      <c r="SQT3920" s="58"/>
      <c r="SQU3920" s="57"/>
      <c r="SQV3920" s="57"/>
      <c r="SQW3920" s="57"/>
      <c r="SQX3920" s="57"/>
      <c r="SQY3920" s="57"/>
      <c r="SQZ3920" s="56"/>
      <c r="SRA3920" s="57"/>
      <c r="SRB3920" s="64"/>
      <c r="SRC3920" s="64"/>
      <c r="SRD3920" s="64"/>
      <c r="SRE3920" s="64"/>
      <c r="SRF3920" s="62"/>
      <c r="SRG3920" s="63"/>
      <c r="SRH3920" s="62"/>
      <c r="SRI3920" s="62"/>
      <c r="SRJ3920" s="61"/>
      <c r="SRK3920" s="60"/>
      <c r="SRL3920" s="59"/>
      <c r="SRM3920" s="57"/>
      <c r="SRN3920" s="57"/>
      <c r="SRO3920" s="57"/>
      <c r="SRP3920" s="57"/>
      <c r="SRQ3920" s="57"/>
      <c r="SRR3920" s="57"/>
      <c r="SRS3920" s="57"/>
      <c r="SRT3920" s="57"/>
      <c r="SRU3920" s="58"/>
      <c r="SRV3920" s="57"/>
      <c r="SRW3920" s="57"/>
      <c r="SRX3920" s="57"/>
      <c r="SRY3920" s="57"/>
      <c r="SRZ3920" s="57"/>
      <c r="SSA3920" s="56"/>
      <c r="SSB3920" s="57"/>
      <c r="SSC3920" s="64"/>
      <c r="SSD3920" s="64"/>
      <c r="SSE3920" s="64"/>
      <c r="SSF3920" s="64"/>
      <c r="SSG3920" s="62"/>
      <c r="SSH3920" s="63"/>
      <c r="SSI3920" s="62"/>
      <c r="SSJ3920" s="62"/>
      <c r="SSK3920" s="61"/>
      <c r="SSL3920" s="60"/>
      <c r="SSM3920" s="59"/>
      <c r="SSN3920" s="57"/>
      <c r="SSO3920" s="57"/>
      <c r="SSP3920" s="57"/>
      <c r="SSQ3920" s="57"/>
      <c r="SSR3920" s="57"/>
      <c r="SSS3920" s="57"/>
      <c r="SST3920" s="57"/>
      <c r="SSU3920" s="57"/>
      <c r="SSV3920" s="58"/>
      <c r="SSW3920" s="57"/>
      <c r="SSX3920" s="57"/>
      <c r="SSY3920" s="57"/>
      <c r="SSZ3920" s="57"/>
      <c r="STA3920" s="57"/>
      <c r="STB3920" s="56"/>
      <c r="STC3920" s="57"/>
      <c r="STD3920" s="64"/>
      <c r="STE3920" s="64"/>
      <c r="STF3920" s="64"/>
      <c r="STG3920" s="64"/>
      <c r="STH3920" s="62"/>
      <c r="STI3920" s="63"/>
      <c r="STJ3920" s="62"/>
      <c r="STK3920" s="62"/>
      <c r="STL3920" s="61"/>
      <c r="STM3920" s="60"/>
      <c r="STN3920" s="59"/>
      <c r="STO3920" s="57"/>
      <c r="STP3920" s="57"/>
      <c r="STQ3920" s="57"/>
      <c r="STR3920" s="57"/>
      <c r="STS3920" s="57"/>
      <c r="STT3920" s="57"/>
      <c r="STU3920" s="57"/>
      <c r="STV3920" s="57"/>
      <c r="STW3920" s="58"/>
      <c r="STX3920" s="57"/>
      <c r="STY3920" s="57"/>
      <c r="STZ3920" s="57"/>
      <c r="SUA3920" s="57"/>
      <c r="SUB3920" s="57"/>
      <c r="SUC3920" s="56"/>
      <c r="SUD3920" s="57"/>
      <c r="SUE3920" s="64"/>
      <c r="SUF3920" s="64"/>
      <c r="SUG3920" s="64"/>
      <c r="SUH3920" s="64"/>
      <c r="SUI3920" s="62"/>
      <c r="SUJ3920" s="63"/>
      <c r="SUK3920" s="62"/>
      <c r="SUL3920" s="62"/>
      <c r="SUM3920" s="61"/>
      <c r="SUN3920" s="60"/>
      <c r="SUO3920" s="59"/>
      <c r="SUP3920" s="57"/>
      <c r="SUQ3920" s="57"/>
      <c r="SUR3920" s="57"/>
      <c r="SUS3920" s="57"/>
      <c r="SUT3920" s="57"/>
      <c r="SUU3920" s="57"/>
      <c r="SUV3920" s="57"/>
      <c r="SUW3920" s="57"/>
      <c r="SUX3920" s="58"/>
      <c r="SUY3920" s="57"/>
      <c r="SUZ3920" s="57"/>
      <c r="SVA3920" s="57"/>
      <c r="SVB3920" s="57"/>
      <c r="SVC3920" s="57"/>
      <c r="SVD3920" s="56"/>
      <c r="SVE3920" s="57"/>
      <c r="SVF3920" s="64"/>
      <c r="SVG3920" s="64"/>
      <c r="SVH3920" s="64"/>
      <c r="SVI3920" s="64"/>
      <c r="SVJ3920" s="62"/>
      <c r="SVK3920" s="63"/>
      <c r="SVL3920" s="62"/>
      <c r="SVM3920" s="62"/>
      <c r="SVN3920" s="61"/>
      <c r="SVO3920" s="60"/>
      <c r="SVP3920" s="59"/>
      <c r="SVQ3920" s="57"/>
      <c r="SVR3920" s="57"/>
      <c r="SVS3920" s="57"/>
      <c r="SVT3920" s="57"/>
      <c r="SVU3920" s="57"/>
      <c r="SVV3920" s="57"/>
      <c r="SVW3920" s="57"/>
      <c r="SVX3920" s="57"/>
      <c r="SVY3920" s="58"/>
      <c r="SVZ3920" s="57"/>
      <c r="SWA3920" s="57"/>
      <c r="SWB3920" s="57"/>
      <c r="SWC3920" s="57"/>
      <c r="SWD3920" s="57"/>
      <c r="SWE3920" s="56"/>
      <c r="SWF3920" s="57"/>
      <c r="SWG3920" s="64"/>
      <c r="SWH3920" s="64"/>
      <c r="SWI3920" s="64"/>
      <c r="SWJ3920" s="64"/>
      <c r="SWK3920" s="62"/>
      <c r="SWL3920" s="63"/>
      <c r="SWM3920" s="62"/>
      <c r="SWN3920" s="62"/>
      <c r="SWO3920" s="61"/>
      <c r="SWP3920" s="60"/>
      <c r="SWQ3920" s="59"/>
      <c r="SWR3920" s="57"/>
      <c r="SWS3920" s="57"/>
      <c r="SWT3920" s="57"/>
      <c r="SWU3920" s="57"/>
      <c r="SWV3920" s="57"/>
      <c r="SWW3920" s="57"/>
      <c r="SWX3920" s="57"/>
      <c r="SWY3920" s="57"/>
      <c r="SWZ3920" s="58"/>
      <c r="SXA3920" s="57"/>
      <c r="SXB3920" s="57"/>
      <c r="SXC3920" s="57"/>
      <c r="SXD3920" s="57"/>
      <c r="SXE3920" s="57"/>
      <c r="SXF3920" s="56"/>
      <c r="SXG3920" s="57"/>
      <c r="SXH3920" s="64"/>
      <c r="SXI3920" s="64"/>
      <c r="SXJ3920" s="64"/>
      <c r="SXK3920" s="64"/>
      <c r="SXL3920" s="62"/>
      <c r="SXM3920" s="63"/>
      <c r="SXN3920" s="62"/>
      <c r="SXO3920" s="62"/>
      <c r="SXP3920" s="61"/>
      <c r="SXQ3920" s="60"/>
      <c r="SXR3920" s="59"/>
      <c r="SXS3920" s="57"/>
      <c r="SXT3920" s="57"/>
      <c r="SXU3920" s="57"/>
      <c r="SXV3920" s="57"/>
      <c r="SXW3920" s="57"/>
      <c r="SXX3920" s="57"/>
      <c r="SXY3920" s="57"/>
      <c r="SXZ3920" s="57"/>
      <c r="SYA3920" s="58"/>
      <c r="SYB3920" s="57"/>
      <c r="SYC3920" s="57"/>
      <c r="SYD3920" s="57"/>
      <c r="SYE3920" s="57"/>
      <c r="SYF3920" s="57"/>
      <c r="SYG3920" s="56"/>
      <c r="SYH3920" s="57"/>
      <c r="SYI3920" s="64"/>
      <c r="SYJ3920" s="64"/>
      <c r="SYK3920" s="64"/>
      <c r="SYL3920" s="64"/>
      <c r="SYM3920" s="62"/>
      <c r="SYN3920" s="63"/>
      <c r="SYO3920" s="62"/>
      <c r="SYP3920" s="62"/>
      <c r="SYQ3920" s="61"/>
      <c r="SYR3920" s="60"/>
      <c r="SYS3920" s="59"/>
      <c r="SYT3920" s="57"/>
      <c r="SYU3920" s="57"/>
      <c r="SYV3920" s="57"/>
      <c r="SYW3920" s="57"/>
      <c r="SYX3920" s="57"/>
      <c r="SYY3920" s="57"/>
      <c r="SYZ3920" s="57"/>
      <c r="SZA3920" s="57"/>
      <c r="SZB3920" s="58"/>
      <c r="SZC3920" s="57"/>
      <c r="SZD3920" s="57"/>
      <c r="SZE3920" s="57"/>
      <c r="SZF3920" s="57"/>
      <c r="SZG3920" s="57"/>
      <c r="SZH3920" s="56"/>
      <c r="SZI3920" s="57"/>
      <c r="SZJ3920" s="64"/>
      <c r="SZK3920" s="64"/>
      <c r="SZL3920" s="64"/>
      <c r="SZM3920" s="64"/>
      <c r="SZN3920" s="62"/>
      <c r="SZO3920" s="63"/>
      <c r="SZP3920" s="62"/>
      <c r="SZQ3920" s="62"/>
      <c r="SZR3920" s="61"/>
      <c r="SZS3920" s="60"/>
      <c r="SZT3920" s="59"/>
      <c r="SZU3920" s="57"/>
      <c r="SZV3920" s="57"/>
      <c r="SZW3920" s="57"/>
      <c r="SZX3920" s="57"/>
      <c r="SZY3920" s="57"/>
      <c r="SZZ3920" s="57"/>
      <c r="TAA3920" s="57"/>
      <c r="TAB3920" s="57"/>
      <c r="TAC3920" s="58"/>
      <c r="TAD3920" s="57"/>
      <c r="TAE3920" s="57"/>
      <c r="TAF3920" s="57"/>
      <c r="TAG3920" s="57"/>
      <c r="TAH3920" s="57"/>
      <c r="TAI3920" s="56"/>
      <c r="TAJ3920" s="57"/>
      <c r="TAK3920" s="64"/>
      <c r="TAL3920" s="64"/>
      <c r="TAM3920" s="64"/>
      <c r="TAN3920" s="64"/>
      <c r="TAO3920" s="62"/>
      <c r="TAP3920" s="63"/>
      <c r="TAQ3920" s="62"/>
      <c r="TAR3920" s="62"/>
      <c r="TAS3920" s="61"/>
      <c r="TAT3920" s="60"/>
      <c r="TAU3920" s="59"/>
      <c r="TAV3920" s="57"/>
      <c r="TAW3920" s="57"/>
      <c r="TAX3920" s="57"/>
      <c r="TAY3920" s="57"/>
      <c r="TAZ3920" s="57"/>
      <c r="TBA3920" s="57"/>
      <c r="TBB3920" s="57"/>
      <c r="TBC3920" s="57"/>
      <c r="TBD3920" s="58"/>
      <c r="TBE3920" s="57"/>
      <c r="TBF3920" s="57"/>
      <c r="TBG3920" s="57"/>
      <c r="TBH3920" s="57"/>
      <c r="TBI3920" s="57"/>
      <c r="TBJ3920" s="56"/>
      <c r="TBK3920" s="57"/>
      <c r="TBL3920" s="64"/>
      <c r="TBM3920" s="64"/>
      <c r="TBN3920" s="64"/>
      <c r="TBO3920" s="64"/>
      <c r="TBP3920" s="62"/>
      <c r="TBQ3920" s="63"/>
      <c r="TBR3920" s="62"/>
      <c r="TBS3920" s="62"/>
      <c r="TBT3920" s="61"/>
      <c r="TBU3920" s="60"/>
      <c r="TBV3920" s="59"/>
      <c r="TBW3920" s="57"/>
      <c r="TBX3920" s="57"/>
      <c r="TBY3920" s="57"/>
      <c r="TBZ3920" s="57"/>
      <c r="TCA3920" s="57"/>
      <c r="TCB3920" s="57"/>
      <c r="TCC3920" s="57"/>
      <c r="TCD3920" s="57"/>
      <c r="TCE3920" s="58"/>
      <c r="TCF3920" s="57"/>
      <c r="TCG3920" s="57"/>
      <c r="TCH3920" s="57"/>
      <c r="TCI3920" s="57"/>
      <c r="TCJ3920" s="57"/>
      <c r="TCK3920" s="56"/>
      <c r="TCL3920" s="57"/>
      <c r="TCM3920" s="64"/>
      <c r="TCN3920" s="64"/>
      <c r="TCO3920" s="64"/>
      <c r="TCP3920" s="64"/>
      <c r="TCQ3920" s="62"/>
      <c r="TCR3920" s="63"/>
      <c r="TCS3920" s="62"/>
      <c r="TCT3920" s="62"/>
      <c r="TCU3920" s="61"/>
      <c r="TCV3920" s="60"/>
      <c r="TCW3920" s="59"/>
      <c r="TCX3920" s="57"/>
      <c r="TCY3920" s="57"/>
      <c r="TCZ3920" s="57"/>
      <c r="TDA3920" s="57"/>
      <c r="TDB3920" s="57"/>
      <c r="TDC3920" s="57"/>
      <c r="TDD3920" s="57"/>
      <c r="TDE3920" s="57"/>
      <c r="TDF3920" s="58"/>
      <c r="TDG3920" s="57"/>
      <c r="TDH3920" s="57"/>
      <c r="TDI3920" s="57"/>
      <c r="TDJ3920" s="57"/>
      <c r="TDK3920" s="57"/>
      <c r="TDL3920" s="56"/>
      <c r="TDM3920" s="57"/>
      <c r="TDN3920" s="64"/>
      <c r="TDO3920" s="64"/>
      <c r="TDP3920" s="64"/>
      <c r="TDQ3920" s="64"/>
      <c r="TDR3920" s="62"/>
      <c r="TDS3920" s="63"/>
      <c r="TDT3920" s="62"/>
      <c r="TDU3920" s="62"/>
      <c r="TDV3920" s="61"/>
      <c r="TDW3920" s="60"/>
      <c r="TDX3920" s="59"/>
      <c r="TDY3920" s="57"/>
      <c r="TDZ3920" s="57"/>
      <c r="TEA3920" s="57"/>
      <c r="TEB3920" s="57"/>
      <c r="TEC3920" s="57"/>
      <c r="TED3920" s="57"/>
      <c r="TEE3920" s="57"/>
      <c r="TEF3920" s="57"/>
      <c r="TEG3920" s="58"/>
      <c r="TEH3920" s="57"/>
      <c r="TEI3920" s="57"/>
      <c r="TEJ3920" s="57"/>
      <c r="TEK3920" s="57"/>
      <c r="TEL3920" s="57"/>
      <c r="TEM3920" s="56"/>
      <c r="TEN3920" s="57"/>
      <c r="TEO3920" s="64"/>
      <c r="TEP3920" s="64"/>
      <c r="TEQ3920" s="64"/>
      <c r="TER3920" s="64"/>
      <c r="TES3920" s="62"/>
      <c r="TET3920" s="63"/>
      <c r="TEU3920" s="62"/>
      <c r="TEV3920" s="62"/>
      <c r="TEW3920" s="61"/>
      <c r="TEX3920" s="60"/>
      <c r="TEY3920" s="59"/>
      <c r="TEZ3920" s="57"/>
      <c r="TFA3920" s="57"/>
      <c r="TFB3920" s="57"/>
      <c r="TFC3920" s="57"/>
      <c r="TFD3920" s="57"/>
      <c r="TFE3920" s="57"/>
      <c r="TFF3920" s="57"/>
      <c r="TFG3920" s="57"/>
      <c r="TFH3920" s="58"/>
      <c r="TFI3920" s="57"/>
      <c r="TFJ3920" s="57"/>
      <c r="TFK3920" s="57"/>
      <c r="TFL3920" s="57"/>
      <c r="TFM3920" s="57"/>
      <c r="TFN3920" s="56"/>
      <c r="TFO3920" s="57"/>
      <c r="TFP3920" s="64"/>
      <c r="TFQ3920" s="64"/>
      <c r="TFR3920" s="64"/>
      <c r="TFS3920" s="64"/>
      <c r="TFT3920" s="62"/>
      <c r="TFU3920" s="63"/>
      <c r="TFV3920" s="62"/>
      <c r="TFW3920" s="62"/>
      <c r="TFX3920" s="61"/>
      <c r="TFY3920" s="60"/>
      <c r="TFZ3920" s="59"/>
      <c r="TGA3920" s="57"/>
      <c r="TGB3920" s="57"/>
      <c r="TGC3920" s="57"/>
      <c r="TGD3920" s="57"/>
      <c r="TGE3920" s="57"/>
      <c r="TGF3920" s="57"/>
      <c r="TGG3920" s="57"/>
      <c r="TGH3920" s="57"/>
      <c r="TGI3920" s="58"/>
      <c r="TGJ3920" s="57"/>
      <c r="TGK3920" s="57"/>
      <c r="TGL3920" s="57"/>
      <c r="TGM3920" s="57"/>
      <c r="TGN3920" s="57"/>
      <c r="TGO3920" s="56"/>
      <c r="TGP3920" s="57"/>
      <c r="TGQ3920" s="64"/>
      <c r="TGR3920" s="64"/>
      <c r="TGS3920" s="64"/>
      <c r="TGT3920" s="64"/>
      <c r="TGU3920" s="62"/>
      <c r="TGV3920" s="63"/>
      <c r="TGW3920" s="62"/>
      <c r="TGX3920" s="62"/>
      <c r="TGY3920" s="61"/>
      <c r="TGZ3920" s="60"/>
      <c r="THA3920" s="59"/>
      <c r="THB3920" s="57"/>
      <c r="THC3920" s="57"/>
      <c r="THD3920" s="57"/>
      <c r="THE3920" s="57"/>
      <c r="THF3920" s="57"/>
      <c r="THG3920" s="57"/>
      <c r="THH3920" s="57"/>
      <c r="THI3920" s="57"/>
      <c r="THJ3920" s="58"/>
      <c r="THK3920" s="57"/>
      <c r="THL3920" s="57"/>
      <c r="THM3920" s="57"/>
      <c r="THN3920" s="57"/>
      <c r="THO3920" s="57"/>
      <c r="THP3920" s="56"/>
      <c r="THQ3920" s="57"/>
      <c r="THR3920" s="64"/>
      <c r="THS3920" s="64"/>
      <c r="THT3920" s="64"/>
      <c r="THU3920" s="64"/>
      <c r="THV3920" s="62"/>
      <c r="THW3920" s="63"/>
      <c r="THX3920" s="62"/>
      <c r="THY3920" s="62"/>
      <c r="THZ3920" s="61"/>
      <c r="TIA3920" s="60"/>
      <c r="TIB3920" s="59"/>
      <c r="TIC3920" s="57"/>
      <c r="TID3920" s="57"/>
      <c r="TIE3920" s="57"/>
      <c r="TIF3920" s="57"/>
      <c r="TIG3920" s="57"/>
      <c r="TIH3920" s="57"/>
      <c r="TII3920" s="57"/>
      <c r="TIJ3920" s="57"/>
      <c r="TIK3920" s="58"/>
      <c r="TIL3920" s="57"/>
      <c r="TIM3920" s="57"/>
      <c r="TIN3920" s="57"/>
      <c r="TIO3920" s="57"/>
      <c r="TIP3920" s="57"/>
      <c r="TIQ3920" s="56"/>
      <c r="TIR3920" s="57"/>
      <c r="TIS3920" s="64"/>
      <c r="TIT3920" s="64"/>
      <c r="TIU3920" s="64"/>
      <c r="TIV3920" s="64"/>
      <c r="TIW3920" s="62"/>
      <c r="TIX3920" s="63"/>
      <c r="TIY3920" s="62"/>
      <c r="TIZ3920" s="62"/>
      <c r="TJA3920" s="61"/>
      <c r="TJB3920" s="60"/>
      <c r="TJC3920" s="59"/>
      <c r="TJD3920" s="57"/>
      <c r="TJE3920" s="57"/>
      <c r="TJF3920" s="57"/>
      <c r="TJG3920" s="57"/>
      <c r="TJH3920" s="57"/>
      <c r="TJI3920" s="57"/>
      <c r="TJJ3920" s="57"/>
      <c r="TJK3920" s="57"/>
      <c r="TJL3920" s="58"/>
      <c r="TJM3920" s="57"/>
      <c r="TJN3920" s="57"/>
      <c r="TJO3920" s="57"/>
      <c r="TJP3920" s="57"/>
      <c r="TJQ3920" s="57"/>
      <c r="TJR3920" s="56"/>
      <c r="TJS3920" s="57"/>
      <c r="TJT3920" s="64"/>
      <c r="TJU3920" s="64"/>
      <c r="TJV3920" s="64"/>
      <c r="TJW3920" s="64"/>
      <c r="TJX3920" s="62"/>
      <c r="TJY3920" s="63"/>
      <c r="TJZ3920" s="62"/>
      <c r="TKA3920" s="62"/>
      <c r="TKB3920" s="61"/>
      <c r="TKC3920" s="60"/>
      <c r="TKD3920" s="59"/>
      <c r="TKE3920" s="57"/>
      <c r="TKF3920" s="57"/>
      <c r="TKG3920" s="57"/>
      <c r="TKH3920" s="57"/>
      <c r="TKI3920" s="57"/>
      <c r="TKJ3920" s="57"/>
      <c r="TKK3920" s="57"/>
      <c r="TKL3920" s="57"/>
      <c r="TKM3920" s="58"/>
      <c r="TKN3920" s="57"/>
      <c r="TKO3920" s="57"/>
      <c r="TKP3920" s="57"/>
      <c r="TKQ3920" s="57"/>
      <c r="TKR3920" s="57"/>
      <c r="TKS3920" s="56"/>
      <c r="TKT3920" s="57"/>
      <c r="TKU3920" s="64"/>
      <c r="TKV3920" s="64"/>
      <c r="TKW3920" s="64"/>
      <c r="TKX3920" s="64"/>
      <c r="TKY3920" s="62"/>
      <c r="TKZ3920" s="63"/>
      <c r="TLA3920" s="62"/>
      <c r="TLB3920" s="62"/>
      <c r="TLC3920" s="61"/>
      <c r="TLD3920" s="60"/>
      <c r="TLE3920" s="59"/>
      <c r="TLF3920" s="57"/>
      <c r="TLG3920" s="57"/>
      <c r="TLH3920" s="57"/>
      <c r="TLI3920" s="57"/>
      <c r="TLJ3920" s="57"/>
      <c r="TLK3920" s="57"/>
      <c r="TLL3920" s="57"/>
      <c r="TLM3920" s="57"/>
      <c r="TLN3920" s="58"/>
      <c r="TLO3920" s="57"/>
      <c r="TLP3920" s="57"/>
      <c r="TLQ3920" s="57"/>
      <c r="TLR3920" s="57"/>
      <c r="TLS3920" s="57"/>
      <c r="TLT3920" s="56"/>
      <c r="TLU3920" s="57"/>
      <c r="TLV3920" s="64"/>
      <c r="TLW3920" s="64"/>
      <c r="TLX3920" s="64"/>
      <c r="TLY3920" s="64"/>
      <c r="TLZ3920" s="62"/>
      <c r="TMA3920" s="63"/>
      <c r="TMB3920" s="62"/>
      <c r="TMC3920" s="62"/>
      <c r="TMD3920" s="61"/>
      <c r="TME3920" s="60"/>
      <c r="TMF3920" s="59"/>
      <c r="TMG3920" s="57"/>
      <c r="TMH3920" s="57"/>
      <c r="TMI3920" s="57"/>
      <c r="TMJ3920" s="57"/>
      <c r="TMK3920" s="57"/>
      <c r="TML3920" s="57"/>
      <c r="TMM3920" s="57"/>
      <c r="TMN3920" s="57"/>
      <c r="TMO3920" s="58"/>
      <c r="TMP3920" s="57"/>
      <c r="TMQ3920" s="57"/>
      <c r="TMR3920" s="57"/>
      <c r="TMS3920" s="57"/>
      <c r="TMT3920" s="57"/>
      <c r="TMU3920" s="56"/>
      <c r="TMV3920" s="57"/>
      <c r="TMW3920" s="64"/>
      <c r="TMX3920" s="64"/>
      <c r="TMY3920" s="64"/>
      <c r="TMZ3920" s="64"/>
      <c r="TNA3920" s="62"/>
      <c r="TNB3920" s="63"/>
      <c r="TNC3920" s="62"/>
      <c r="TND3920" s="62"/>
      <c r="TNE3920" s="61"/>
      <c r="TNF3920" s="60"/>
      <c r="TNG3920" s="59"/>
      <c r="TNH3920" s="57"/>
      <c r="TNI3920" s="57"/>
      <c r="TNJ3920" s="57"/>
      <c r="TNK3920" s="57"/>
      <c r="TNL3920" s="57"/>
      <c r="TNM3920" s="57"/>
      <c r="TNN3920" s="57"/>
      <c r="TNO3920" s="57"/>
      <c r="TNP3920" s="58"/>
      <c r="TNQ3920" s="57"/>
      <c r="TNR3920" s="57"/>
      <c r="TNS3920" s="57"/>
      <c r="TNT3920" s="57"/>
      <c r="TNU3920" s="57"/>
      <c r="TNV3920" s="56"/>
      <c r="TNW3920" s="57"/>
      <c r="TNX3920" s="64"/>
      <c r="TNY3920" s="64"/>
      <c r="TNZ3920" s="64"/>
      <c r="TOA3920" s="64"/>
      <c r="TOB3920" s="62"/>
      <c r="TOC3920" s="63"/>
      <c r="TOD3920" s="62"/>
      <c r="TOE3920" s="62"/>
      <c r="TOF3920" s="61"/>
      <c r="TOG3920" s="60"/>
      <c r="TOH3920" s="59"/>
      <c r="TOI3920" s="57"/>
      <c r="TOJ3920" s="57"/>
      <c r="TOK3920" s="57"/>
      <c r="TOL3920" s="57"/>
      <c r="TOM3920" s="57"/>
      <c r="TON3920" s="57"/>
      <c r="TOO3920" s="57"/>
      <c r="TOP3920" s="57"/>
      <c r="TOQ3920" s="58"/>
      <c r="TOR3920" s="57"/>
      <c r="TOS3920" s="57"/>
      <c r="TOT3920" s="57"/>
      <c r="TOU3920" s="57"/>
      <c r="TOV3920" s="57"/>
      <c r="TOW3920" s="56"/>
      <c r="TOX3920" s="57"/>
      <c r="TOY3920" s="64"/>
      <c r="TOZ3920" s="64"/>
      <c r="TPA3920" s="64"/>
      <c r="TPB3920" s="64"/>
      <c r="TPC3920" s="62"/>
      <c r="TPD3920" s="63"/>
      <c r="TPE3920" s="62"/>
      <c r="TPF3920" s="62"/>
      <c r="TPG3920" s="61"/>
      <c r="TPH3920" s="60"/>
      <c r="TPI3920" s="59"/>
      <c r="TPJ3920" s="57"/>
      <c r="TPK3920" s="57"/>
      <c r="TPL3920" s="57"/>
      <c r="TPM3920" s="57"/>
      <c r="TPN3920" s="57"/>
      <c r="TPO3920" s="57"/>
      <c r="TPP3920" s="57"/>
      <c r="TPQ3920" s="57"/>
      <c r="TPR3920" s="58"/>
      <c r="TPS3920" s="57"/>
      <c r="TPT3920" s="57"/>
      <c r="TPU3920" s="57"/>
      <c r="TPV3920" s="57"/>
      <c r="TPW3920" s="57"/>
      <c r="TPX3920" s="56"/>
      <c r="TPY3920" s="57"/>
      <c r="TPZ3920" s="64"/>
      <c r="TQA3920" s="64"/>
      <c r="TQB3920" s="64"/>
      <c r="TQC3920" s="64"/>
      <c r="TQD3920" s="62"/>
      <c r="TQE3920" s="63"/>
      <c r="TQF3920" s="62"/>
      <c r="TQG3920" s="62"/>
      <c r="TQH3920" s="61"/>
      <c r="TQI3920" s="60"/>
      <c r="TQJ3920" s="59"/>
      <c r="TQK3920" s="57"/>
      <c r="TQL3920" s="57"/>
      <c r="TQM3920" s="57"/>
      <c r="TQN3920" s="57"/>
      <c r="TQO3920" s="57"/>
      <c r="TQP3920" s="57"/>
      <c r="TQQ3920" s="57"/>
      <c r="TQR3920" s="57"/>
      <c r="TQS3920" s="58"/>
      <c r="TQT3920" s="57"/>
      <c r="TQU3920" s="57"/>
      <c r="TQV3920" s="57"/>
      <c r="TQW3920" s="57"/>
      <c r="TQX3920" s="57"/>
      <c r="TQY3920" s="56"/>
      <c r="TQZ3920" s="57"/>
      <c r="TRA3920" s="64"/>
      <c r="TRB3920" s="64"/>
      <c r="TRC3920" s="64"/>
      <c r="TRD3920" s="64"/>
      <c r="TRE3920" s="62"/>
      <c r="TRF3920" s="63"/>
      <c r="TRG3920" s="62"/>
      <c r="TRH3920" s="62"/>
      <c r="TRI3920" s="61"/>
      <c r="TRJ3920" s="60"/>
      <c r="TRK3920" s="59"/>
      <c r="TRL3920" s="57"/>
      <c r="TRM3920" s="57"/>
      <c r="TRN3920" s="57"/>
      <c r="TRO3920" s="57"/>
      <c r="TRP3920" s="57"/>
      <c r="TRQ3920" s="57"/>
      <c r="TRR3920" s="57"/>
      <c r="TRS3920" s="57"/>
      <c r="TRT3920" s="58"/>
      <c r="TRU3920" s="57"/>
      <c r="TRV3920" s="57"/>
      <c r="TRW3920" s="57"/>
      <c r="TRX3920" s="57"/>
      <c r="TRY3920" s="57"/>
      <c r="TRZ3920" s="56"/>
      <c r="TSA3920" s="57"/>
      <c r="TSB3920" s="64"/>
      <c r="TSC3920" s="64"/>
      <c r="TSD3920" s="64"/>
      <c r="TSE3920" s="64"/>
      <c r="TSF3920" s="62"/>
      <c r="TSG3920" s="63"/>
      <c r="TSH3920" s="62"/>
      <c r="TSI3920" s="62"/>
      <c r="TSJ3920" s="61"/>
      <c r="TSK3920" s="60"/>
      <c r="TSL3920" s="59"/>
      <c r="TSM3920" s="57"/>
      <c r="TSN3920" s="57"/>
      <c r="TSO3920" s="57"/>
      <c r="TSP3920" s="57"/>
      <c r="TSQ3920" s="57"/>
      <c r="TSR3920" s="57"/>
      <c r="TSS3920" s="57"/>
      <c r="TST3920" s="57"/>
      <c r="TSU3920" s="58"/>
      <c r="TSV3920" s="57"/>
      <c r="TSW3920" s="57"/>
      <c r="TSX3920" s="57"/>
      <c r="TSY3920" s="57"/>
      <c r="TSZ3920" s="57"/>
      <c r="TTA3920" s="56"/>
      <c r="TTB3920" s="57"/>
      <c r="TTC3920" s="64"/>
      <c r="TTD3920" s="64"/>
      <c r="TTE3920" s="64"/>
      <c r="TTF3920" s="64"/>
      <c r="TTG3920" s="62"/>
      <c r="TTH3920" s="63"/>
      <c r="TTI3920" s="62"/>
      <c r="TTJ3920" s="62"/>
      <c r="TTK3920" s="61"/>
      <c r="TTL3920" s="60"/>
      <c r="TTM3920" s="59"/>
      <c r="TTN3920" s="57"/>
      <c r="TTO3920" s="57"/>
      <c r="TTP3920" s="57"/>
      <c r="TTQ3920" s="57"/>
      <c r="TTR3920" s="57"/>
      <c r="TTS3920" s="57"/>
      <c r="TTT3920" s="57"/>
      <c r="TTU3920" s="57"/>
      <c r="TTV3920" s="58"/>
      <c r="TTW3920" s="57"/>
      <c r="TTX3920" s="57"/>
      <c r="TTY3920" s="57"/>
      <c r="TTZ3920" s="57"/>
      <c r="TUA3920" s="57"/>
      <c r="TUB3920" s="56"/>
      <c r="TUC3920" s="57"/>
      <c r="TUD3920" s="64"/>
      <c r="TUE3920" s="64"/>
      <c r="TUF3920" s="64"/>
      <c r="TUG3920" s="64"/>
      <c r="TUH3920" s="62"/>
      <c r="TUI3920" s="63"/>
      <c r="TUJ3920" s="62"/>
      <c r="TUK3920" s="62"/>
      <c r="TUL3920" s="61"/>
      <c r="TUM3920" s="60"/>
      <c r="TUN3920" s="59"/>
      <c r="TUO3920" s="57"/>
      <c r="TUP3920" s="57"/>
      <c r="TUQ3920" s="57"/>
      <c r="TUR3920" s="57"/>
      <c r="TUS3920" s="57"/>
      <c r="TUT3920" s="57"/>
      <c r="TUU3920" s="57"/>
      <c r="TUV3920" s="57"/>
      <c r="TUW3920" s="58"/>
      <c r="TUX3920" s="57"/>
      <c r="TUY3920" s="57"/>
      <c r="TUZ3920" s="57"/>
      <c r="TVA3920" s="57"/>
      <c r="TVB3920" s="57"/>
      <c r="TVC3920" s="56"/>
      <c r="TVD3920" s="57"/>
      <c r="TVE3920" s="64"/>
      <c r="TVF3920" s="64"/>
      <c r="TVG3920" s="64"/>
      <c r="TVH3920" s="64"/>
      <c r="TVI3920" s="62"/>
      <c r="TVJ3920" s="63"/>
      <c r="TVK3920" s="62"/>
      <c r="TVL3920" s="62"/>
      <c r="TVM3920" s="61"/>
      <c r="TVN3920" s="60"/>
      <c r="TVO3920" s="59"/>
      <c r="TVP3920" s="57"/>
      <c r="TVQ3920" s="57"/>
      <c r="TVR3920" s="57"/>
      <c r="TVS3920" s="57"/>
      <c r="TVT3920" s="57"/>
      <c r="TVU3920" s="57"/>
      <c r="TVV3920" s="57"/>
      <c r="TVW3920" s="57"/>
      <c r="TVX3920" s="58"/>
      <c r="TVY3920" s="57"/>
      <c r="TVZ3920" s="57"/>
      <c r="TWA3920" s="57"/>
      <c r="TWB3920" s="57"/>
      <c r="TWC3920" s="57"/>
      <c r="TWD3920" s="56"/>
      <c r="TWE3920" s="57"/>
      <c r="TWF3920" s="64"/>
      <c r="TWG3920" s="64"/>
      <c r="TWH3920" s="64"/>
      <c r="TWI3920" s="64"/>
      <c r="TWJ3920" s="62"/>
      <c r="TWK3920" s="63"/>
      <c r="TWL3920" s="62"/>
      <c r="TWM3920" s="62"/>
      <c r="TWN3920" s="61"/>
      <c r="TWO3920" s="60"/>
      <c r="TWP3920" s="59"/>
      <c r="TWQ3920" s="57"/>
      <c r="TWR3920" s="57"/>
      <c r="TWS3920" s="57"/>
      <c r="TWT3920" s="57"/>
      <c r="TWU3920" s="57"/>
      <c r="TWV3920" s="57"/>
      <c r="TWW3920" s="57"/>
      <c r="TWX3920" s="57"/>
      <c r="TWY3920" s="58"/>
      <c r="TWZ3920" s="57"/>
      <c r="TXA3920" s="57"/>
      <c r="TXB3920" s="57"/>
      <c r="TXC3920" s="57"/>
      <c r="TXD3920" s="57"/>
      <c r="TXE3920" s="56"/>
      <c r="TXF3920" s="57"/>
      <c r="TXG3920" s="64"/>
      <c r="TXH3920" s="64"/>
      <c r="TXI3920" s="64"/>
      <c r="TXJ3920" s="64"/>
      <c r="TXK3920" s="62"/>
      <c r="TXL3920" s="63"/>
      <c r="TXM3920" s="62"/>
      <c r="TXN3920" s="62"/>
      <c r="TXO3920" s="61"/>
      <c r="TXP3920" s="60"/>
      <c r="TXQ3920" s="59"/>
      <c r="TXR3920" s="57"/>
      <c r="TXS3920" s="57"/>
      <c r="TXT3920" s="57"/>
      <c r="TXU3920" s="57"/>
      <c r="TXV3920" s="57"/>
      <c r="TXW3920" s="57"/>
      <c r="TXX3920" s="57"/>
      <c r="TXY3920" s="57"/>
      <c r="TXZ3920" s="58"/>
      <c r="TYA3920" s="57"/>
      <c r="TYB3920" s="57"/>
      <c r="TYC3920" s="57"/>
      <c r="TYD3920" s="57"/>
      <c r="TYE3920" s="57"/>
      <c r="TYF3920" s="56"/>
      <c r="TYG3920" s="57"/>
      <c r="TYH3920" s="64"/>
      <c r="TYI3920" s="64"/>
      <c r="TYJ3920" s="64"/>
      <c r="TYK3920" s="64"/>
      <c r="TYL3920" s="62"/>
      <c r="TYM3920" s="63"/>
      <c r="TYN3920" s="62"/>
      <c r="TYO3920" s="62"/>
      <c r="TYP3920" s="61"/>
      <c r="TYQ3920" s="60"/>
      <c r="TYR3920" s="59"/>
      <c r="TYS3920" s="57"/>
      <c r="TYT3920" s="57"/>
      <c r="TYU3920" s="57"/>
      <c r="TYV3920" s="57"/>
      <c r="TYW3920" s="57"/>
      <c r="TYX3920" s="57"/>
      <c r="TYY3920" s="57"/>
      <c r="TYZ3920" s="57"/>
      <c r="TZA3920" s="58"/>
      <c r="TZB3920" s="57"/>
      <c r="TZC3920" s="57"/>
      <c r="TZD3920" s="57"/>
      <c r="TZE3920" s="57"/>
      <c r="TZF3920" s="57"/>
      <c r="TZG3920" s="56"/>
      <c r="TZH3920" s="57"/>
      <c r="TZI3920" s="64"/>
      <c r="TZJ3920" s="64"/>
      <c r="TZK3920" s="64"/>
      <c r="TZL3920" s="64"/>
      <c r="TZM3920" s="62"/>
      <c r="TZN3920" s="63"/>
      <c r="TZO3920" s="62"/>
      <c r="TZP3920" s="62"/>
      <c r="TZQ3920" s="61"/>
      <c r="TZR3920" s="60"/>
      <c r="TZS3920" s="59"/>
      <c r="TZT3920" s="57"/>
      <c r="TZU3920" s="57"/>
      <c r="TZV3920" s="57"/>
      <c r="TZW3920" s="57"/>
      <c r="TZX3920" s="57"/>
      <c r="TZY3920" s="57"/>
      <c r="TZZ3920" s="57"/>
      <c r="UAA3920" s="57"/>
      <c r="UAB3920" s="58"/>
      <c r="UAC3920" s="57"/>
      <c r="UAD3920" s="57"/>
      <c r="UAE3920" s="57"/>
      <c r="UAF3920" s="57"/>
      <c r="UAG3920" s="57"/>
      <c r="UAH3920" s="56"/>
      <c r="UAI3920" s="57"/>
      <c r="UAJ3920" s="64"/>
      <c r="UAK3920" s="64"/>
      <c r="UAL3920" s="64"/>
      <c r="UAM3920" s="64"/>
      <c r="UAN3920" s="62"/>
      <c r="UAO3920" s="63"/>
      <c r="UAP3920" s="62"/>
      <c r="UAQ3920" s="62"/>
      <c r="UAR3920" s="61"/>
      <c r="UAS3920" s="60"/>
      <c r="UAT3920" s="59"/>
      <c r="UAU3920" s="57"/>
      <c r="UAV3920" s="57"/>
      <c r="UAW3920" s="57"/>
      <c r="UAX3920" s="57"/>
      <c r="UAY3920" s="57"/>
      <c r="UAZ3920" s="57"/>
      <c r="UBA3920" s="57"/>
      <c r="UBB3920" s="57"/>
      <c r="UBC3920" s="58"/>
      <c r="UBD3920" s="57"/>
      <c r="UBE3920" s="57"/>
      <c r="UBF3920" s="57"/>
      <c r="UBG3920" s="57"/>
      <c r="UBH3920" s="57"/>
      <c r="UBI3920" s="56"/>
      <c r="UBJ3920" s="57"/>
      <c r="UBK3920" s="64"/>
      <c r="UBL3920" s="64"/>
      <c r="UBM3920" s="64"/>
      <c r="UBN3920" s="64"/>
      <c r="UBO3920" s="62"/>
      <c r="UBP3920" s="63"/>
      <c r="UBQ3920" s="62"/>
      <c r="UBR3920" s="62"/>
      <c r="UBS3920" s="61"/>
      <c r="UBT3920" s="60"/>
      <c r="UBU3920" s="59"/>
      <c r="UBV3920" s="57"/>
      <c r="UBW3920" s="57"/>
      <c r="UBX3920" s="57"/>
      <c r="UBY3920" s="57"/>
      <c r="UBZ3920" s="57"/>
      <c r="UCA3920" s="57"/>
      <c r="UCB3920" s="57"/>
      <c r="UCC3920" s="57"/>
      <c r="UCD3920" s="58"/>
      <c r="UCE3920" s="57"/>
      <c r="UCF3920" s="57"/>
      <c r="UCG3920" s="57"/>
      <c r="UCH3920" s="57"/>
      <c r="UCI3920" s="57"/>
      <c r="UCJ3920" s="56"/>
      <c r="UCK3920" s="57"/>
      <c r="UCL3920" s="64"/>
      <c r="UCM3920" s="64"/>
      <c r="UCN3920" s="64"/>
      <c r="UCO3920" s="64"/>
      <c r="UCP3920" s="62"/>
      <c r="UCQ3920" s="63"/>
      <c r="UCR3920" s="62"/>
      <c r="UCS3920" s="62"/>
      <c r="UCT3920" s="61"/>
      <c r="UCU3920" s="60"/>
      <c r="UCV3920" s="59"/>
      <c r="UCW3920" s="57"/>
      <c r="UCX3920" s="57"/>
      <c r="UCY3920" s="57"/>
      <c r="UCZ3920" s="57"/>
      <c r="UDA3920" s="57"/>
      <c r="UDB3920" s="57"/>
      <c r="UDC3920" s="57"/>
      <c r="UDD3920" s="57"/>
      <c r="UDE3920" s="58"/>
      <c r="UDF3920" s="57"/>
      <c r="UDG3920" s="57"/>
      <c r="UDH3920" s="57"/>
      <c r="UDI3920" s="57"/>
      <c r="UDJ3920" s="57"/>
      <c r="UDK3920" s="56"/>
      <c r="UDL3920" s="57"/>
      <c r="UDM3920" s="64"/>
      <c r="UDN3920" s="64"/>
      <c r="UDO3920" s="64"/>
      <c r="UDP3920" s="64"/>
      <c r="UDQ3920" s="62"/>
      <c r="UDR3920" s="63"/>
      <c r="UDS3920" s="62"/>
      <c r="UDT3920" s="62"/>
      <c r="UDU3920" s="61"/>
      <c r="UDV3920" s="60"/>
      <c r="UDW3920" s="59"/>
      <c r="UDX3920" s="57"/>
      <c r="UDY3920" s="57"/>
      <c r="UDZ3920" s="57"/>
      <c r="UEA3920" s="57"/>
      <c r="UEB3920" s="57"/>
      <c r="UEC3920" s="57"/>
      <c r="UED3920" s="57"/>
      <c r="UEE3920" s="57"/>
      <c r="UEF3920" s="58"/>
      <c r="UEG3920" s="57"/>
      <c r="UEH3920" s="57"/>
      <c r="UEI3920" s="57"/>
      <c r="UEJ3920" s="57"/>
      <c r="UEK3920" s="57"/>
      <c r="UEL3920" s="56"/>
      <c r="UEM3920" s="57"/>
      <c r="UEN3920" s="64"/>
      <c r="UEO3920" s="64"/>
      <c r="UEP3920" s="64"/>
      <c r="UEQ3920" s="64"/>
      <c r="UER3920" s="62"/>
      <c r="UES3920" s="63"/>
      <c r="UET3920" s="62"/>
      <c r="UEU3920" s="62"/>
      <c r="UEV3920" s="61"/>
      <c r="UEW3920" s="60"/>
      <c r="UEX3920" s="59"/>
      <c r="UEY3920" s="57"/>
      <c r="UEZ3920" s="57"/>
      <c r="UFA3920" s="57"/>
      <c r="UFB3920" s="57"/>
      <c r="UFC3920" s="57"/>
      <c r="UFD3920" s="57"/>
      <c r="UFE3920" s="57"/>
      <c r="UFF3920" s="57"/>
      <c r="UFG3920" s="58"/>
      <c r="UFH3920" s="57"/>
      <c r="UFI3920" s="57"/>
      <c r="UFJ3920" s="57"/>
      <c r="UFK3920" s="57"/>
      <c r="UFL3920" s="57"/>
      <c r="UFM3920" s="56"/>
      <c r="UFN3920" s="57"/>
      <c r="UFO3920" s="64"/>
      <c r="UFP3920" s="64"/>
      <c r="UFQ3920" s="64"/>
      <c r="UFR3920" s="64"/>
      <c r="UFS3920" s="62"/>
      <c r="UFT3920" s="63"/>
      <c r="UFU3920" s="62"/>
      <c r="UFV3920" s="62"/>
      <c r="UFW3920" s="61"/>
      <c r="UFX3920" s="60"/>
      <c r="UFY3920" s="59"/>
      <c r="UFZ3920" s="57"/>
      <c r="UGA3920" s="57"/>
      <c r="UGB3920" s="57"/>
      <c r="UGC3920" s="57"/>
      <c r="UGD3920" s="57"/>
      <c r="UGE3920" s="57"/>
      <c r="UGF3920" s="57"/>
      <c r="UGG3920" s="57"/>
      <c r="UGH3920" s="58"/>
      <c r="UGI3920" s="57"/>
      <c r="UGJ3920" s="57"/>
      <c r="UGK3920" s="57"/>
      <c r="UGL3920" s="57"/>
      <c r="UGM3920" s="57"/>
      <c r="UGN3920" s="56"/>
      <c r="UGO3920" s="57"/>
      <c r="UGP3920" s="64"/>
      <c r="UGQ3920" s="64"/>
      <c r="UGR3920" s="64"/>
      <c r="UGS3920" s="64"/>
      <c r="UGT3920" s="62"/>
      <c r="UGU3920" s="63"/>
      <c r="UGV3920" s="62"/>
      <c r="UGW3920" s="62"/>
      <c r="UGX3920" s="61"/>
      <c r="UGY3920" s="60"/>
      <c r="UGZ3920" s="59"/>
      <c r="UHA3920" s="57"/>
      <c r="UHB3920" s="57"/>
      <c r="UHC3920" s="57"/>
      <c r="UHD3920" s="57"/>
      <c r="UHE3920" s="57"/>
      <c r="UHF3920" s="57"/>
      <c r="UHG3920" s="57"/>
      <c r="UHH3920" s="57"/>
      <c r="UHI3920" s="58"/>
      <c r="UHJ3920" s="57"/>
      <c r="UHK3920" s="57"/>
      <c r="UHL3920" s="57"/>
      <c r="UHM3920" s="57"/>
      <c r="UHN3920" s="57"/>
      <c r="UHO3920" s="56"/>
      <c r="UHP3920" s="57"/>
      <c r="UHQ3920" s="64"/>
      <c r="UHR3920" s="64"/>
      <c r="UHS3920" s="64"/>
      <c r="UHT3920" s="64"/>
      <c r="UHU3920" s="62"/>
      <c r="UHV3920" s="63"/>
      <c r="UHW3920" s="62"/>
      <c r="UHX3920" s="62"/>
      <c r="UHY3920" s="61"/>
      <c r="UHZ3920" s="60"/>
      <c r="UIA3920" s="59"/>
      <c r="UIB3920" s="57"/>
      <c r="UIC3920" s="57"/>
      <c r="UID3920" s="57"/>
      <c r="UIE3920" s="57"/>
      <c r="UIF3920" s="57"/>
      <c r="UIG3920" s="57"/>
      <c r="UIH3920" s="57"/>
      <c r="UII3920" s="57"/>
      <c r="UIJ3920" s="58"/>
      <c r="UIK3920" s="57"/>
      <c r="UIL3920" s="57"/>
      <c r="UIM3920" s="57"/>
      <c r="UIN3920" s="57"/>
      <c r="UIO3920" s="57"/>
      <c r="UIP3920" s="56"/>
      <c r="UIQ3920" s="57"/>
      <c r="UIR3920" s="64"/>
      <c r="UIS3920" s="64"/>
      <c r="UIT3920" s="64"/>
      <c r="UIU3920" s="64"/>
      <c r="UIV3920" s="62"/>
      <c r="UIW3920" s="63"/>
      <c r="UIX3920" s="62"/>
      <c r="UIY3920" s="62"/>
      <c r="UIZ3920" s="61"/>
      <c r="UJA3920" s="60"/>
      <c r="UJB3920" s="59"/>
      <c r="UJC3920" s="57"/>
      <c r="UJD3920" s="57"/>
      <c r="UJE3920" s="57"/>
      <c r="UJF3920" s="57"/>
      <c r="UJG3920" s="57"/>
      <c r="UJH3920" s="57"/>
      <c r="UJI3920" s="57"/>
      <c r="UJJ3920" s="57"/>
      <c r="UJK3920" s="58"/>
      <c r="UJL3920" s="57"/>
      <c r="UJM3920" s="57"/>
      <c r="UJN3920" s="57"/>
      <c r="UJO3920" s="57"/>
      <c r="UJP3920" s="57"/>
      <c r="UJQ3920" s="56"/>
      <c r="UJR3920" s="57"/>
      <c r="UJS3920" s="64"/>
      <c r="UJT3920" s="64"/>
      <c r="UJU3920" s="64"/>
      <c r="UJV3920" s="64"/>
      <c r="UJW3920" s="62"/>
      <c r="UJX3920" s="63"/>
      <c r="UJY3920" s="62"/>
      <c r="UJZ3920" s="62"/>
      <c r="UKA3920" s="61"/>
      <c r="UKB3920" s="60"/>
      <c r="UKC3920" s="59"/>
      <c r="UKD3920" s="57"/>
      <c r="UKE3920" s="57"/>
      <c r="UKF3920" s="57"/>
      <c r="UKG3920" s="57"/>
      <c r="UKH3920" s="57"/>
      <c r="UKI3920" s="57"/>
      <c r="UKJ3920" s="57"/>
      <c r="UKK3920" s="57"/>
      <c r="UKL3920" s="58"/>
      <c r="UKM3920" s="57"/>
      <c r="UKN3920" s="57"/>
      <c r="UKO3920" s="57"/>
      <c r="UKP3920" s="57"/>
      <c r="UKQ3920" s="57"/>
      <c r="UKR3920" s="56"/>
      <c r="UKS3920" s="57"/>
      <c r="UKT3920" s="64"/>
      <c r="UKU3920" s="64"/>
      <c r="UKV3920" s="64"/>
      <c r="UKW3920" s="64"/>
      <c r="UKX3920" s="62"/>
      <c r="UKY3920" s="63"/>
      <c r="UKZ3920" s="62"/>
      <c r="ULA3920" s="62"/>
      <c r="ULB3920" s="61"/>
      <c r="ULC3920" s="60"/>
      <c r="ULD3920" s="59"/>
      <c r="ULE3920" s="57"/>
      <c r="ULF3920" s="57"/>
      <c r="ULG3920" s="57"/>
      <c r="ULH3920" s="57"/>
      <c r="ULI3920" s="57"/>
      <c r="ULJ3920" s="57"/>
      <c r="ULK3920" s="57"/>
      <c r="ULL3920" s="57"/>
      <c r="ULM3920" s="58"/>
      <c r="ULN3920" s="57"/>
      <c r="ULO3920" s="57"/>
      <c r="ULP3920" s="57"/>
      <c r="ULQ3920" s="57"/>
      <c r="ULR3920" s="57"/>
      <c r="ULS3920" s="56"/>
      <c r="ULT3920" s="57"/>
      <c r="ULU3920" s="64"/>
      <c r="ULV3920" s="64"/>
      <c r="ULW3920" s="64"/>
      <c r="ULX3920" s="64"/>
      <c r="ULY3920" s="62"/>
      <c r="ULZ3920" s="63"/>
      <c r="UMA3920" s="62"/>
      <c r="UMB3920" s="62"/>
      <c r="UMC3920" s="61"/>
      <c r="UMD3920" s="60"/>
      <c r="UME3920" s="59"/>
      <c r="UMF3920" s="57"/>
      <c r="UMG3920" s="57"/>
      <c r="UMH3920" s="57"/>
      <c r="UMI3920" s="57"/>
      <c r="UMJ3920" s="57"/>
      <c r="UMK3920" s="57"/>
      <c r="UML3920" s="57"/>
      <c r="UMM3920" s="57"/>
      <c r="UMN3920" s="58"/>
      <c r="UMO3920" s="57"/>
      <c r="UMP3920" s="57"/>
      <c r="UMQ3920" s="57"/>
      <c r="UMR3920" s="57"/>
      <c r="UMS3920" s="57"/>
      <c r="UMT3920" s="56"/>
      <c r="UMU3920" s="57"/>
      <c r="UMV3920" s="64"/>
      <c r="UMW3920" s="64"/>
      <c r="UMX3920" s="64"/>
      <c r="UMY3920" s="64"/>
      <c r="UMZ3920" s="62"/>
      <c r="UNA3920" s="63"/>
      <c r="UNB3920" s="62"/>
      <c r="UNC3920" s="62"/>
      <c r="UND3920" s="61"/>
      <c r="UNE3920" s="60"/>
      <c r="UNF3920" s="59"/>
      <c r="UNG3920" s="57"/>
      <c r="UNH3920" s="57"/>
      <c r="UNI3920" s="57"/>
      <c r="UNJ3920" s="57"/>
      <c r="UNK3920" s="57"/>
      <c r="UNL3920" s="57"/>
      <c r="UNM3920" s="57"/>
      <c r="UNN3920" s="57"/>
      <c r="UNO3920" s="58"/>
      <c r="UNP3920" s="57"/>
      <c r="UNQ3920" s="57"/>
      <c r="UNR3920" s="57"/>
      <c r="UNS3920" s="57"/>
      <c r="UNT3920" s="57"/>
      <c r="UNU3920" s="56"/>
      <c r="UNV3920" s="57"/>
      <c r="UNW3920" s="64"/>
      <c r="UNX3920" s="64"/>
      <c r="UNY3920" s="64"/>
      <c r="UNZ3920" s="64"/>
      <c r="UOA3920" s="62"/>
      <c r="UOB3920" s="63"/>
      <c r="UOC3920" s="62"/>
      <c r="UOD3920" s="62"/>
      <c r="UOE3920" s="61"/>
      <c r="UOF3920" s="60"/>
      <c r="UOG3920" s="59"/>
      <c r="UOH3920" s="57"/>
      <c r="UOI3920" s="57"/>
      <c r="UOJ3920" s="57"/>
      <c r="UOK3920" s="57"/>
      <c r="UOL3920" s="57"/>
      <c r="UOM3920" s="57"/>
      <c r="UON3920" s="57"/>
      <c r="UOO3920" s="57"/>
      <c r="UOP3920" s="58"/>
      <c r="UOQ3920" s="57"/>
      <c r="UOR3920" s="57"/>
      <c r="UOS3920" s="57"/>
      <c r="UOT3920" s="57"/>
      <c r="UOU3920" s="57"/>
      <c r="UOV3920" s="56"/>
      <c r="UOW3920" s="57"/>
      <c r="UOX3920" s="64"/>
      <c r="UOY3920" s="64"/>
      <c r="UOZ3920" s="64"/>
      <c r="UPA3920" s="64"/>
      <c r="UPB3920" s="62"/>
      <c r="UPC3920" s="63"/>
      <c r="UPD3920" s="62"/>
      <c r="UPE3920" s="62"/>
      <c r="UPF3920" s="61"/>
      <c r="UPG3920" s="60"/>
      <c r="UPH3920" s="59"/>
      <c r="UPI3920" s="57"/>
      <c r="UPJ3920" s="57"/>
      <c r="UPK3920" s="57"/>
      <c r="UPL3920" s="57"/>
      <c r="UPM3920" s="57"/>
      <c r="UPN3920" s="57"/>
      <c r="UPO3920" s="57"/>
      <c r="UPP3920" s="57"/>
      <c r="UPQ3920" s="58"/>
      <c r="UPR3920" s="57"/>
      <c r="UPS3920" s="57"/>
      <c r="UPT3920" s="57"/>
      <c r="UPU3920" s="57"/>
      <c r="UPV3920" s="57"/>
      <c r="UPW3920" s="56"/>
      <c r="UPX3920" s="57"/>
      <c r="UPY3920" s="64"/>
      <c r="UPZ3920" s="64"/>
      <c r="UQA3920" s="64"/>
      <c r="UQB3920" s="64"/>
      <c r="UQC3920" s="62"/>
      <c r="UQD3920" s="63"/>
      <c r="UQE3920" s="62"/>
      <c r="UQF3920" s="62"/>
      <c r="UQG3920" s="61"/>
      <c r="UQH3920" s="60"/>
      <c r="UQI3920" s="59"/>
      <c r="UQJ3920" s="57"/>
      <c r="UQK3920" s="57"/>
      <c r="UQL3920" s="57"/>
      <c r="UQM3920" s="57"/>
      <c r="UQN3920" s="57"/>
      <c r="UQO3920" s="57"/>
      <c r="UQP3920" s="57"/>
      <c r="UQQ3920" s="57"/>
      <c r="UQR3920" s="58"/>
      <c r="UQS3920" s="57"/>
      <c r="UQT3920" s="57"/>
      <c r="UQU3920" s="57"/>
      <c r="UQV3920" s="57"/>
      <c r="UQW3920" s="57"/>
      <c r="UQX3920" s="56"/>
      <c r="UQY3920" s="57"/>
      <c r="UQZ3920" s="64"/>
      <c r="URA3920" s="64"/>
      <c r="URB3920" s="64"/>
      <c r="URC3920" s="64"/>
      <c r="URD3920" s="62"/>
      <c r="URE3920" s="63"/>
      <c r="URF3920" s="62"/>
      <c r="URG3920" s="62"/>
      <c r="URH3920" s="61"/>
      <c r="URI3920" s="60"/>
      <c r="URJ3920" s="59"/>
      <c r="URK3920" s="57"/>
      <c r="URL3920" s="57"/>
      <c r="URM3920" s="57"/>
      <c r="URN3920" s="57"/>
      <c r="URO3920" s="57"/>
      <c r="URP3920" s="57"/>
      <c r="URQ3920" s="57"/>
      <c r="URR3920" s="57"/>
      <c r="URS3920" s="58"/>
      <c r="URT3920" s="57"/>
      <c r="URU3920" s="57"/>
      <c r="URV3920" s="57"/>
      <c r="URW3920" s="57"/>
      <c r="URX3920" s="57"/>
      <c r="URY3920" s="56"/>
      <c r="URZ3920" s="57"/>
      <c r="USA3920" s="64"/>
      <c r="USB3920" s="64"/>
      <c r="USC3920" s="64"/>
      <c r="USD3920" s="64"/>
      <c r="USE3920" s="62"/>
      <c r="USF3920" s="63"/>
      <c r="USG3920" s="62"/>
      <c r="USH3920" s="62"/>
      <c r="USI3920" s="61"/>
      <c r="USJ3920" s="60"/>
      <c r="USK3920" s="59"/>
      <c r="USL3920" s="57"/>
      <c r="USM3920" s="57"/>
      <c r="USN3920" s="57"/>
      <c r="USO3920" s="57"/>
      <c r="USP3920" s="57"/>
      <c r="USQ3920" s="57"/>
      <c r="USR3920" s="57"/>
      <c r="USS3920" s="57"/>
      <c r="UST3920" s="58"/>
      <c r="USU3920" s="57"/>
      <c r="USV3920" s="57"/>
      <c r="USW3920" s="57"/>
      <c r="USX3920" s="57"/>
      <c r="USY3920" s="57"/>
      <c r="USZ3920" s="56"/>
      <c r="UTA3920" s="57"/>
      <c r="UTB3920" s="64"/>
      <c r="UTC3920" s="64"/>
      <c r="UTD3920" s="64"/>
      <c r="UTE3920" s="64"/>
      <c r="UTF3920" s="62"/>
      <c r="UTG3920" s="63"/>
      <c r="UTH3920" s="62"/>
      <c r="UTI3920" s="62"/>
      <c r="UTJ3920" s="61"/>
      <c r="UTK3920" s="60"/>
      <c r="UTL3920" s="59"/>
      <c r="UTM3920" s="57"/>
      <c r="UTN3920" s="57"/>
      <c r="UTO3920" s="57"/>
      <c r="UTP3920" s="57"/>
      <c r="UTQ3920" s="57"/>
      <c r="UTR3920" s="57"/>
      <c r="UTS3920" s="57"/>
      <c r="UTT3920" s="57"/>
      <c r="UTU3920" s="58"/>
      <c r="UTV3920" s="57"/>
      <c r="UTW3920" s="57"/>
      <c r="UTX3920" s="57"/>
      <c r="UTY3920" s="57"/>
      <c r="UTZ3920" s="57"/>
      <c r="UUA3920" s="56"/>
      <c r="UUB3920" s="57"/>
      <c r="UUC3920" s="64"/>
      <c r="UUD3920" s="64"/>
      <c r="UUE3920" s="64"/>
      <c r="UUF3920" s="64"/>
      <c r="UUG3920" s="62"/>
      <c r="UUH3920" s="63"/>
      <c r="UUI3920" s="62"/>
      <c r="UUJ3920" s="62"/>
      <c r="UUK3920" s="61"/>
      <c r="UUL3920" s="60"/>
      <c r="UUM3920" s="59"/>
      <c r="UUN3920" s="57"/>
      <c r="UUO3920" s="57"/>
      <c r="UUP3920" s="57"/>
      <c r="UUQ3920" s="57"/>
      <c r="UUR3920" s="57"/>
      <c r="UUS3920" s="57"/>
      <c r="UUT3920" s="57"/>
      <c r="UUU3920" s="57"/>
      <c r="UUV3920" s="58"/>
      <c r="UUW3920" s="57"/>
      <c r="UUX3920" s="57"/>
      <c r="UUY3920" s="57"/>
      <c r="UUZ3920" s="57"/>
      <c r="UVA3920" s="57"/>
      <c r="UVB3920" s="56"/>
      <c r="UVC3920" s="57"/>
      <c r="UVD3920" s="64"/>
      <c r="UVE3920" s="64"/>
      <c r="UVF3920" s="64"/>
      <c r="UVG3920" s="64"/>
      <c r="UVH3920" s="62"/>
      <c r="UVI3920" s="63"/>
      <c r="UVJ3920" s="62"/>
      <c r="UVK3920" s="62"/>
      <c r="UVL3920" s="61"/>
      <c r="UVM3920" s="60"/>
      <c r="UVN3920" s="59"/>
      <c r="UVO3920" s="57"/>
      <c r="UVP3920" s="57"/>
      <c r="UVQ3920" s="57"/>
      <c r="UVR3920" s="57"/>
      <c r="UVS3920" s="57"/>
      <c r="UVT3920" s="57"/>
      <c r="UVU3920" s="57"/>
      <c r="UVV3920" s="57"/>
      <c r="UVW3920" s="58"/>
      <c r="UVX3920" s="57"/>
      <c r="UVY3920" s="57"/>
      <c r="UVZ3920" s="57"/>
      <c r="UWA3920" s="57"/>
      <c r="UWB3920" s="57"/>
      <c r="UWC3920" s="56"/>
      <c r="UWD3920" s="57"/>
      <c r="UWE3920" s="64"/>
      <c r="UWF3920" s="64"/>
      <c r="UWG3920" s="64"/>
      <c r="UWH3920" s="64"/>
      <c r="UWI3920" s="62"/>
      <c r="UWJ3920" s="63"/>
      <c r="UWK3920" s="62"/>
      <c r="UWL3920" s="62"/>
      <c r="UWM3920" s="61"/>
      <c r="UWN3920" s="60"/>
      <c r="UWO3920" s="59"/>
      <c r="UWP3920" s="57"/>
      <c r="UWQ3920" s="57"/>
      <c r="UWR3920" s="57"/>
      <c r="UWS3920" s="57"/>
      <c r="UWT3920" s="57"/>
      <c r="UWU3920" s="57"/>
      <c r="UWV3920" s="57"/>
      <c r="UWW3920" s="57"/>
      <c r="UWX3920" s="58"/>
      <c r="UWY3920" s="57"/>
      <c r="UWZ3920" s="57"/>
      <c r="UXA3920" s="57"/>
      <c r="UXB3920" s="57"/>
      <c r="UXC3920" s="57"/>
      <c r="UXD3920" s="56"/>
      <c r="UXE3920" s="57"/>
      <c r="UXF3920" s="64"/>
      <c r="UXG3920" s="64"/>
      <c r="UXH3920" s="64"/>
      <c r="UXI3920" s="64"/>
      <c r="UXJ3920" s="62"/>
      <c r="UXK3920" s="63"/>
      <c r="UXL3920" s="62"/>
      <c r="UXM3920" s="62"/>
      <c r="UXN3920" s="61"/>
      <c r="UXO3920" s="60"/>
      <c r="UXP3920" s="59"/>
      <c r="UXQ3920" s="57"/>
      <c r="UXR3920" s="57"/>
      <c r="UXS3920" s="57"/>
      <c r="UXT3920" s="57"/>
      <c r="UXU3920" s="57"/>
      <c r="UXV3920" s="57"/>
      <c r="UXW3920" s="57"/>
      <c r="UXX3920" s="57"/>
      <c r="UXY3920" s="58"/>
      <c r="UXZ3920" s="57"/>
      <c r="UYA3920" s="57"/>
      <c r="UYB3920" s="57"/>
      <c r="UYC3920" s="57"/>
      <c r="UYD3920" s="57"/>
      <c r="UYE3920" s="56"/>
      <c r="UYF3920" s="57"/>
      <c r="UYG3920" s="64"/>
      <c r="UYH3920" s="64"/>
      <c r="UYI3920" s="64"/>
      <c r="UYJ3920" s="64"/>
      <c r="UYK3920" s="62"/>
      <c r="UYL3920" s="63"/>
      <c r="UYM3920" s="62"/>
      <c r="UYN3920" s="62"/>
      <c r="UYO3920" s="61"/>
      <c r="UYP3920" s="60"/>
      <c r="UYQ3920" s="59"/>
      <c r="UYR3920" s="57"/>
      <c r="UYS3920" s="57"/>
      <c r="UYT3920" s="57"/>
      <c r="UYU3920" s="57"/>
      <c r="UYV3920" s="57"/>
      <c r="UYW3920" s="57"/>
      <c r="UYX3920" s="57"/>
      <c r="UYY3920" s="57"/>
      <c r="UYZ3920" s="58"/>
      <c r="UZA3920" s="57"/>
      <c r="UZB3920" s="57"/>
      <c r="UZC3920" s="57"/>
      <c r="UZD3920" s="57"/>
      <c r="UZE3920" s="57"/>
      <c r="UZF3920" s="56"/>
      <c r="UZG3920" s="57"/>
      <c r="UZH3920" s="64"/>
      <c r="UZI3920" s="64"/>
      <c r="UZJ3920" s="64"/>
      <c r="UZK3920" s="64"/>
      <c r="UZL3920" s="62"/>
      <c r="UZM3920" s="63"/>
      <c r="UZN3920" s="62"/>
      <c r="UZO3920" s="62"/>
      <c r="UZP3920" s="61"/>
      <c r="UZQ3920" s="60"/>
      <c r="UZR3920" s="59"/>
      <c r="UZS3920" s="57"/>
      <c r="UZT3920" s="57"/>
      <c r="UZU3920" s="57"/>
      <c r="UZV3920" s="57"/>
      <c r="UZW3920" s="57"/>
      <c r="UZX3920" s="57"/>
      <c r="UZY3920" s="57"/>
      <c r="UZZ3920" s="57"/>
      <c r="VAA3920" s="58"/>
      <c r="VAB3920" s="57"/>
      <c r="VAC3920" s="57"/>
      <c r="VAD3920" s="57"/>
      <c r="VAE3920" s="57"/>
      <c r="VAF3920" s="57"/>
      <c r="VAG3920" s="56"/>
      <c r="VAH3920" s="57"/>
      <c r="VAI3920" s="64"/>
      <c r="VAJ3920" s="64"/>
      <c r="VAK3920" s="64"/>
      <c r="VAL3920" s="64"/>
      <c r="VAM3920" s="62"/>
      <c r="VAN3920" s="63"/>
      <c r="VAO3920" s="62"/>
      <c r="VAP3920" s="62"/>
      <c r="VAQ3920" s="61"/>
      <c r="VAR3920" s="60"/>
      <c r="VAS3920" s="59"/>
      <c r="VAT3920" s="57"/>
      <c r="VAU3920" s="57"/>
      <c r="VAV3920" s="57"/>
      <c r="VAW3920" s="57"/>
      <c r="VAX3920" s="57"/>
      <c r="VAY3920" s="57"/>
      <c r="VAZ3920" s="57"/>
      <c r="VBA3920" s="57"/>
      <c r="VBB3920" s="58"/>
      <c r="VBC3920" s="57"/>
      <c r="VBD3920" s="57"/>
      <c r="VBE3920" s="57"/>
      <c r="VBF3920" s="57"/>
      <c r="VBG3920" s="57"/>
      <c r="VBH3920" s="56"/>
      <c r="VBI3920" s="57"/>
      <c r="VBJ3920" s="64"/>
      <c r="VBK3920" s="64"/>
      <c r="VBL3920" s="64"/>
      <c r="VBM3920" s="64"/>
      <c r="VBN3920" s="62"/>
      <c r="VBO3920" s="63"/>
      <c r="VBP3920" s="62"/>
      <c r="VBQ3920" s="62"/>
      <c r="VBR3920" s="61"/>
      <c r="VBS3920" s="60"/>
      <c r="VBT3920" s="59"/>
      <c r="VBU3920" s="57"/>
      <c r="VBV3920" s="57"/>
      <c r="VBW3920" s="57"/>
      <c r="VBX3920" s="57"/>
      <c r="VBY3920" s="57"/>
      <c r="VBZ3920" s="57"/>
      <c r="VCA3920" s="57"/>
      <c r="VCB3920" s="57"/>
      <c r="VCC3920" s="58"/>
      <c r="VCD3920" s="57"/>
      <c r="VCE3920" s="57"/>
      <c r="VCF3920" s="57"/>
      <c r="VCG3920" s="57"/>
      <c r="VCH3920" s="57"/>
      <c r="VCI3920" s="56"/>
      <c r="VCJ3920" s="57"/>
      <c r="VCK3920" s="64"/>
      <c r="VCL3920" s="64"/>
      <c r="VCM3920" s="64"/>
      <c r="VCN3920" s="64"/>
      <c r="VCO3920" s="62"/>
      <c r="VCP3920" s="63"/>
      <c r="VCQ3920" s="62"/>
      <c r="VCR3920" s="62"/>
      <c r="VCS3920" s="61"/>
      <c r="VCT3920" s="60"/>
      <c r="VCU3920" s="59"/>
      <c r="VCV3920" s="57"/>
      <c r="VCW3920" s="57"/>
      <c r="VCX3920" s="57"/>
      <c r="VCY3920" s="57"/>
      <c r="VCZ3920" s="57"/>
      <c r="VDA3920" s="57"/>
      <c r="VDB3920" s="57"/>
      <c r="VDC3920" s="57"/>
      <c r="VDD3920" s="58"/>
      <c r="VDE3920" s="57"/>
      <c r="VDF3920" s="57"/>
      <c r="VDG3920" s="57"/>
      <c r="VDH3920" s="57"/>
      <c r="VDI3920" s="57"/>
      <c r="VDJ3920" s="56"/>
      <c r="VDK3920" s="57"/>
      <c r="VDL3920" s="64"/>
      <c r="VDM3920" s="64"/>
      <c r="VDN3920" s="64"/>
      <c r="VDO3920" s="64"/>
      <c r="VDP3920" s="62"/>
      <c r="VDQ3920" s="63"/>
      <c r="VDR3920" s="62"/>
      <c r="VDS3920" s="62"/>
      <c r="VDT3920" s="61"/>
      <c r="VDU3920" s="60"/>
      <c r="VDV3920" s="59"/>
      <c r="VDW3920" s="57"/>
      <c r="VDX3920" s="57"/>
      <c r="VDY3920" s="57"/>
      <c r="VDZ3920" s="57"/>
      <c r="VEA3920" s="57"/>
      <c r="VEB3920" s="57"/>
      <c r="VEC3920" s="57"/>
      <c r="VED3920" s="57"/>
      <c r="VEE3920" s="58"/>
      <c r="VEF3920" s="57"/>
      <c r="VEG3920" s="57"/>
      <c r="VEH3920" s="57"/>
      <c r="VEI3920" s="57"/>
      <c r="VEJ3920" s="57"/>
      <c r="VEK3920" s="56"/>
      <c r="VEL3920" s="57"/>
      <c r="VEM3920" s="64"/>
      <c r="VEN3920" s="64"/>
      <c r="VEO3920" s="64"/>
      <c r="VEP3920" s="64"/>
      <c r="VEQ3920" s="62"/>
      <c r="VER3920" s="63"/>
      <c r="VES3920" s="62"/>
      <c r="VET3920" s="62"/>
      <c r="VEU3920" s="61"/>
      <c r="VEV3920" s="60"/>
      <c r="VEW3920" s="59"/>
      <c r="VEX3920" s="57"/>
      <c r="VEY3920" s="57"/>
      <c r="VEZ3920" s="57"/>
      <c r="VFA3920" s="57"/>
      <c r="VFB3920" s="57"/>
      <c r="VFC3920" s="57"/>
      <c r="VFD3920" s="57"/>
      <c r="VFE3920" s="57"/>
      <c r="VFF3920" s="58"/>
      <c r="VFG3920" s="57"/>
      <c r="VFH3920" s="57"/>
      <c r="VFI3920" s="57"/>
      <c r="VFJ3920" s="57"/>
      <c r="VFK3920" s="57"/>
      <c r="VFL3920" s="56"/>
      <c r="VFM3920" s="57"/>
      <c r="VFN3920" s="64"/>
      <c r="VFO3920" s="64"/>
      <c r="VFP3920" s="64"/>
      <c r="VFQ3920" s="64"/>
      <c r="VFR3920" s="62"/>
      <c r="VFS3920" s="63"/>
      <c r="VFT3920" s="62"/>
      <c r="VFU3920" s="62"/>
      <c r="VFV3920" s="61"/>
      <c r="VFW3920" s="60"/>
      <c r="VFX3920" s="59"/>
      <c r="VFY3920" s="57"/>
      <c r="VFZ3920" s="57"/>
      <c r="VGA3920" s="57"/>
      <c r="VGB3920" s="57"/>
      <c r="VGC3920" s="57"/>
      <c r="VGD3920" s="57"/>
      <c r="VGE3920" s="57"/>
      <c r="VGF3920" s="57"/>
      <c r="VGG3920" s="58"/>
      <c r="VGH3920" s="57"/>
      <c r="VGI3920" s="57"/>
      <c r="VGJ3920" s="57"/>
      <c r="VGK3920" s="57"/>
      <c r="VGL3920" s="57"/>
      <c r="VGM3920" s="56"/>
      <c r="VGN3920" s="57"/>
      <c r="VGO3920" s="64"/>
      <c r="VGP3920" s="64"/>
      <c r="VGQ3920" s="64"/>
      <c r="VGR3920" s="64"/>
      <c r="VGS3920" s="62"/>
      <c r="VGT3920" s="63"/>
      <c r="VGU3920" s="62"/>
      <c r="VGV3920" s="62"/>
      <c r="VGW3920" s="61"/>
      <c r="VGX3920" s="60"/>
      <c r="VGY3920" s="59"/>
      <c r="VGZ3920" s="57"/>
      <c r="VHA3920" s="57"/>
      <c r="VHB3920" s="57"/>
      <c r="VHC3920" s="57"/>
      <c r="VHD3920" s="57"/>
      <c r="VHE3920" s="57"/>
      <c r="VHF3920" s="57"/>
      <c r="VHG3920" s="57"/>
      <c r="VHH3920" s="58"/>
      <c r="VHI3920" s="57"/>
      <c r="VHJ3920" s="57"/>
      <c r="VHK3920" s="57"/>
      <c r="VHL3920" s="57"/>
      <c r="VHM3920" s="57"/>
      <c r="VHN3920" s="56"/>
      <c r="VHO3920" s="57"/>
      <c r="VHP3920" s="64"/>
      <c r="VHQ3920" s="64"/>
      <c r="VHR3920" s="64"/>
      <c r="VHS3920" s="64"/>
      <c r="VHT3920" s="62"/>
      <c r="VHU3920" s="63"/>
      <c r="VHV3920" s="62"/>
      <c r="VHW3920" s="62"/>
      <c r="VHX3920" s="61"/>
      <c r="VHY3920" s="60"/>
      <c r="VHZ3920" s="59"/>
      <c r="VIA3920" s="57"/>
      <c r="VIB3920" s="57"/>
      <c r="VIC3920" s="57"/>
      <c r="VID3920" s="57"/>
      <c r="VIE3920" s="57"/>
      <c r="VIF3920" s="57"/>
      <c r="VIG3920" s="57"/>
      <c r="VIH3920" s="57"/>
      <c r="VII3920" s="58"/>
      <c r="VIJ3920" s="57"/>
      <c r="VIK3920" s="57"/>
      <c r="VIL3920" s="57"/>
      <c r="VIM3920" s="57"/>
      <c r="VIN3920" s="57"/>
      <c r="VIO3920" s="56"/>
      <c r="VIP3920" s="57"/>
      <c r="VIQ3920" s="64"/>
      <c r="VIR3920" s="64"/>
      <c r="VIS3920" s="64"/>
      <c r="VIT3920" s="64"/>
      <c r="VIU3920" s="62"/>
      <c r="VIV3920" s="63"/>
      <c r="VIW3920" s="62"/>
      <c r="VIX3920" s="62"/>
      <c r="VIY3920" s="61"/>
      <c r="VIZ3920" s="60"/>
      <c r="VJA3920" s="59"/>
      <c r="VJB3920" s="57"/>
      <c r="VJC3920" s="57"/>
      <c r="VJD3920" s="57"/>
      <c r="VJE3920" s="57"/>
      <c r="VJF3920" s="57"/>
      <c r="VJG3920" s="57"/>
      <c r="VJH3920" s="57"/>
      <c r="VJI3920" s="57"/>
      <c r="VJJ3920" s="58"/>
      <c r="VJK3920" s="57"/>
      <c r="VJL3920" s="57"/>
      <c r="VJM3920" s="57"/>
      <c r="VJN3920" s="57"/>
      <c r="VJO3920" s="57"/>
      <c r="VJP3920" s="56"/>
      <c r="VJQ3920" s="57"/>
      <c r="VJR3920" s="64"/>
      <c r="VJS3920" s="64"/>
      <c r="VJT3920" s="64"/>
      <c r="VJU3920" s="64"/>
      <c r="VJV3920" s="62"/>
      <c r="VJW3920" s="63"/>
      <c r="VJX3920" s="62"/>
      <c r="VJY3920" s="62"/>
      <c r="VJZ3920" s="61"/>
      <c r="VKA3920" s="60"/>
      <c r="VKB3920" s="59"/>
      <c r="VKC3920" s="57"/>
      <c r="VKD3920" s="57"/>
      <c r="VKE3920" s="57"/>
      <c r="VKF3920" s="57"/>
      <c r="VKG3920" s="57"/>
      <c r="VKH3920" s="57"/>
      <c r="VKI3920" s="57"/>
      <c r="VKJ3920" s="57"/>
      <c r="VKK3920" s="58"/>
      <c r="VKL3920" s="57"/>
      <c r="VKM3920" s="57"/>
      <c r="VKN3920" s="57"/>
      <c r="VKO3920" s="57"/>
      <c r="VKP3920" s="57"/>
      <c r="VKQ3920" s="56"/>
      <c r="VKR3920" s="57"/>
      <c r="VKS3920" s="64"/>
      <c r="VKT3920" s="64"/>
      <c r="VKU3920" s="64"/>
      <c r="VKV3920" s="64"/>
      <c r="VKW3920" s="62"/>
      <c r="VKX3920" s="63"/>
      <c r="VKY3920" s="62"/>
      <c r="VKZ3920" s="62"/>
      <c r="VLA3920" s="61"/>
      <c r="VLB3920" s="60"/>
      <c r="VLC3920" s="59"/>
      <c r="VLD3920" s="57"/>
      <c r="VLE3920" s="57"/>
      <c r="VLF3920" s="57"/>
      <c r="VLG3920" s="57"/>
      <c r="VLH3920" s="57"/>
      <c r="VLI3920" s="57"/>
      <c r="VLJ3920" s="57"/>
      <c r="VLK3920" s="57"/>
      <c r="VLL3920" s="58"/>
      <c r="VLM3920" s="57"/>
      <c r="VLN3920" s="57"/>
      <c r="VLO3920" s="57"/>
      <c r="VLP3920" s="57"/>
      <c r="VLQ3920" s="57"/>
      <c r="VLR3920" s="56"/>
      <c r="VLS3920" s="57"/>
      <c r="VLT3920" s="64"/>
      <c r="VLU3920" s="64"/>
      <c r="VLV3920" s="64"/>
      <c r="VLW3920" s="64"/>
      <c r="VLX3920" s="62"/>
      <c r="VLY3920" s="63"/>
      <c r="VLZ3920" s="62"/>
      <c r="VMA3920" s="62"/>
      <c r="VMB3920" s="61"/>
      <c r="VMC3920" s="60"/>
      <c r="VMD3920" s="59"/>
      <c r="VME3920" s="57"/>
      <c r="VMF3920" s="57"/>
      <c r="VMG3920" s="57"/>
      <c r="VMH3920" s="57"/>
      <c r="VMI3920" s="57"/>
      <c r="VMJ3920" s="57"/>
      <c r="VMK3920" s="57"/>
      <c r="VML3920" s="57"/>
      <c r="VMM3920" s="58"/>
      <c r="VMN3920" s="57"/>
      <c r="VMO3920" s="57"/>
      <c r="VMP3920" s="57"/>
      <c r="VMQ3920" s="57"/>
      <c r="VMR3920" s="57"/>
      <c r="VMS3920" s="56"/>
      <c r="VMT3920" s="57"/>
      <c r="VMU3920" s="64"/>
      <c r="VMV3920" s="64"/>
      <c r="VMW3920" s="64"/>
      <c r="VMX3920" s="64"/>
      <c r="VMY3920" s="62"/>
      <c r="VMZ3920" s="63"/>
      <c r="VNA3920" s="62"/>
      <c r="VNB3920" s="62"/>
      <c r="VNC3920" s="61"/>
      <c r="VND3920" s="60"/>
      <c r="VNE3920" s="59"/>
      <c r="VNF3920" s="57"/>
      <c r="VNG3920" s="57"/>
      <c r="VNH3920" s="57"/>
      <c r="VNI3920" s="57"/>
      <c r="VNJ3920" s="57"/>
      <c r="VNK3920" s="57"/>
      <c r="VNL3920" s="57"/>
      <c r="VNM3920" s="57"/>
      <c r="VNN3920" s="58"/>
      <c r="VNO3920" s="57"/>
      <c r="VNP3920" s="57"/>
      <c r="VNQ3920" s="57"/>
      <c r="VNR3920" s="57"/>
      <c r="VNS3920" s="57"/>
      <c r="VNT3920" s="56"/>
      <c r="VNU3920" s="57"/>
      <c r="VNV3920" s="64"/>
      <c r="VNW3920" s="64"/>
      <c r="VNX3920" s="64"/>
      <c r="VNY3920" s="64"/>
      <c r="VNZ3920" s="62"/>
      <c r="VOA3920" s="63"/>
      <c r="VOB3920" s="62"/>
      <c r="VOC3920" s="62"/>
      <c r="VOD3920" s="61"/>
      <c r="VOE3920" s="60"/>
      <c r="VOF3920" s="59"/>
      <c r="VOG3920" s="57"/>
      <c r="VOH3920" s="57"/>
      <c r="VOI3920" s="57"/>
      <c r="VOJ3920" s="57"/>
      <c r="VOK3920" s="57"/>
      <c r="VOL3920" s="57"/>
      <c r="VOM3920" s="57"/>
      <c r="VON3920" s="57"/>
      <c r="VOO3920" s="58"/>
      <c r="VOP3920" s="57"/>
      <c r="VOQ3920" s="57"/>
      <c r="VOR3920" s="57"/>
      <c r="VOS3920" s="57"/>
      <c r="VOT3920" s="57"/>
      <c r="VOU3920" s="56"/>
      <c r="VOV3920" s="57"/>
      <c r="VOW3920" s="64"/>
      <c r="VOX3920" s="64"/>
      <c r="VOY3920" s="64"/>
      <c r="VOZ3920" s="64"/>
      <c r="VPA3920" s="62"/>
      <c r="VPB3920" s="63"/>
      <c r="VPC3920" s="62"/>
      <c r="VPD3920" s="62"/>
      <c r="VPE3920" s="61"/>
      <c r="VPF3920" s="60"/>
      <c r="VPG3920" s="59"/>
      <c r="VPH3920" s="57"/>
      <c r="VPI3920" s="57"/>
      <c r="VPJ3920" s="57"/>
      <c r="VPK3920" s="57"/>
      <c r="VPL3920" s="57"/>
      <c r="VPM3920" s="57"/>
      <c r="VPN3920" s="57"/>
      <c r="VPO3920" s="57"/>
      <c r="VPP3920" s="58"/>
      <c r="VPQ3920" s="57"/>
      <c r="VPR3920" s="57"/>
      <c r="VPS3920" s="57"/>
      <c r="VPT3920" s="57"/>
      <c r="VPU3920" s="57"/>
      <c r="VPV3920" s="56"/>
      <c r="VPW3920" s="57"/>
      <c r="VPX3920" s="64"/>
      <c r="VPY3920" s="64"/>
      <c r="VPZ3920" s="64"/>
      <c r="VQA3920" s="64"/>
      <c r="VQB3920" s="62"/>
      <c r="VQC3920" s="63"/>
      <c r="VQD3920" s="62"/>
      <c r="VQE3920" s="62"/>
      <c r="VQF3920" s="61"/>
      <c r="VQG3920" s="60"/>
      <c r="VQH3920" s="59"/>
      <c r="VQI3920" s="57"/>
      <c r="VQJ3920" s="57"/>
      <c r="VQK3920" s="57"/>
      <c r="VQL3920" s="57"/>
      <c r="VQM3920" s="57"/>
      <c r="VQN3920" s="57"/>
      <c r="VQO3920" s="57"/>
      <c r="VQP3920" s="57"/>
      <c r="VQQ3920" s="58"/>
      <c r="VQR3920" s="57"/>
      <c r="VQS3920" s="57"/>
      <c r="VQT3920" s="57"/>
      <c r="VQU3920" s="57"/>
      <c r="VQV3920" s="57"/>
      <c r="VQW3920" s="56"/>
      <c r="VQX3920" s="57"/>
      <c r="VQY3920" s="64"/>
      <c r="VQZ3920" s="64"/>
      <c r="VRA3920" s="64"/>
      <c r="VRB3920" s="64"/>
      <c r="VRC3920" s="62"/>
      <c r="VRD3920" s="63"/>
      <c r="VRE3920" s="62"/>
      <c r="VRF3920" s="62"/>
      <c r="VRG3920" s="61"/>
      <c r="VRH3920" s="60"/>
      <c r="VRI3920" s="59"/>
      <c r="VRJ3920" s="57"/>
      <c r="VRK3920" s="57"/>
      <c r="VRL3920" s="57"/>
      <c r="VRM3920" s="57"/>
      <c r="VRN3920" s="57"/>
      <c r="VRO3920" s="57"/>
      <c r="VRP3920" s="57"/>
      <c r="VRQ3920" s="57"/>
      <c r="VRR3920" s="58"/>
      <c r="VRS3920" s="57"/>
      <c r="VRT3920" s="57"/>
      <c r="VRU3920" s="57"/>
      <c r="VRV3920" s="57"/>
      <c r="VRW3920" s="57"/>
      <c r="VRX3920" s="56"/>
      <c r="VRY3920" s="57"/>
      <c r="VRZ3920" s="64"/>
      <c r="VSA3920" s="64"/>
      <c r="VSB3920" s="64"/>
      <c r="VSC3920" s="64"/>
      <c r="VSD3920" s="62"/>
      <c r="VSE3920" s="63"/>
      <c r="VSF3920" s="62"/>
      <c r="VSG3920" s="62"/>
      <c r="VSH3920" s="61"/>
      <c r="VSI3920" s="60"/>
      <c r="VSJ3920" s="59"/>
      <c r="VSK3920" s="57"/>
      <c r="VSL3920" s="57"/>
      <c r="VSM3920" s="57"/>
      <c r="VSN3920" s="57"/>
      <c r="VSO3920" s="57"/>
      <c r="VSP3920" s="57"/>
      <c r="VSQ3920" s="57"/>
      <c r="VSR3920" s="57"/>
      <c r="VSS3920" s="58"/>
      <c r="VST3920" s="57"/>
      <c r="VSU3920" s="57"/>
      <c r="VSV3920" s="57"/>
      <c r="VSW3920" s="57"/>
      <c r="VSX3920" s="57"/>
      <c r="VSY3920" s="56"/>
      <c r="VSZ3920" s="57"/>
      <c r="VTA3920" s="64"/>
      <c r="VTB3920" s="64"/>
      <c r="VTC3920" s="64"/>
      <c r="VTD3920" s="64"/>
      <c r="VTE3920" s="62"/>
      <c r="VTF3920" s="63"/>
      <c r="VTG3920" s="62"/>
      <c r="VTH3920" s="62"/>
      <c r="VTI3920" s="61"/>
      <c r="VTJ3920" s="60"/>
      <c r="VTK3920" s="59"/>
      <c r="VTL3920" s="57"/>
      <c r="VTM3920" s="57"/>
      <c r="VTN3920" s="57"/>
      <c r="VTO3920" s="57"/>
      <c r="VTP3920" s="57"/>
      <c r="VTQ3920" s="57"/>
      <c r="VTR3920" s="57"/>
      <c r="VTS3920" s="57"/>
      <c r="VTT3920" s="58"/>
      <c r="VTU3920" s="57"/>
      <c r="VTV3920" s="57"/>
      <c r="VTW3920" s="57"/>
      <c r="VTX3920" s="57"/>
      <c r="VTY3920" s="57"/>
      <c r="VTZ3920" s="56"/>
      <c r="VUA3920" s="57"/>
      <c r="VUB3920" s="64"/>
      <c r="VUC3920" s="64"/>
      <c r="VUD3920" s="64"/>
      <c r="VUE3920" s="64"/>
      <c r="VUF3920" s="62"/>
      <c r="VUG3920" s="63"/>
      <c r="VUH3920" s="62"/>
      <c r="VUI3920" s="62"/>
      <c r="VUJ3920" s="61"/>
      <c r="VUK3920" s="60"/>
      <c r="VUL3920" s="59"/>
      <c r="VUM3920" s="57"/>
      <c r="VUN3920" s="57"/>
      <c r="VUO3920" s="57"/>
      <c r="VUP3920" s="57"/>
      <c r="VUQ3920" s="57"/>
      <c r="VUR3920" s="57"/>
      <c r="VUS3920" s="57"/>
      <c r="VUT3920" s="57"/>
      <c r="VUU3920" s="58"/>
      <c r="VUV3920" s="57"/>
      <c r="VUW3920" s="57"/>
      <c r="VUX3920" s="57"/>
      <c r="VUY3920" s="57"/>
      <c r="VUZ3920" s="57"/>
      <c r="VVA3920" s="56"/>
      <c r="VVB3920" s="57"/>
      <c r="VVC3920" s="64"/>
      <c r="VVD3920" s="64"/>
      <c r="VVE3920" s="64"/>
      <c r="VVF3920" s="64"/>
      <c r="VVG3920" s="62"/>
      <c r="VVH3920" s="63"/>
      <c r="VVI3920" s="62"/>
      <c r="VVJ3920" s="62"/>
      <c r="VVK3920" s="61"/>
      <c r="VVL3920" s="60"/>
      <c r="VVM3920" s="59"/>
      <c r="VVN3920" s="57"/>
      <c r="VVO3920" s="57"/>
      <c r="VVP3920" s="57"/>
      <c r="VVQ3920" s="57"/>
      <c r="VVR3920" s="57"/>
      <c r="VVS3920" s="57"/>
      <c r="VVT3920" s="57"/>
      <c r="VVU3920" s="57"/>
      <c r="VVV3920" s="58"/>
      <c r="VVW3920" s="57"/>
      <c r="VVX3920" s="57"/>
      <c r="VVY3920" s="57"/>
      <c r="VVZ3920" s="57"/>
      <c r="VWA3920" s="57"/>
      <c r="VWB3920" s="56"/>
      <c r="VWC3920" s="57"/>
      <c r="VWD3920" s="64"/>
      <c r="VWE3920" s="64"/>
      <c r="VWF3920" s="64"/>
      <c r="VWG3920" s="64"/>
      <c r="VWH3920" s="62"/>
      <c r="VWI3920" s="63"/>
      <c r="VWJ3920" s="62"/>
      <c r="VWK3920" s="62"/>
      <c r="VWL3920" s="61"/>
      <c r="VWM3920" s="60"/>
      <c r="VWN3920" s="59"/>
      <c r="VWO3920" s="57"/>
      <c r="VWP3920" s="57"/>
      <c r="VWQ3920" s="57"/>
      <c r="VWR3920" s="57"/>
      <c r="VWS3920" s="57"/>
      <c r="VWT3920" s="57"/>
      <c r="VWU3920" s="57"/>
      <c r="VWV3920" s="57"/>
      <c r="VWW3920" s="58"/>
      <c r="VWX3920" s="57"/>
      <c r="VWY3920" s="57"/>
      <c r="VWZ3920" s="57"/>
      <c r="VXA3920" s="57"/>
      <c r="VXB3920" s="57"/>
      <c r="VXC3920" s="56"/>
      <c r="VXD3920" s="57"/>
      <c r="VXE3920" s="64"/>
      <c r="VXF3920" s="64"/>
      <c r="VXG3920" s="64"/>
      <c r="VXH3920" s="64"/>
      <c r="VXI3920" s="62"/>
      <c r="VXJ3920" s="63"/>
      <c r="VXK3920" s="62"/>
      <c r="VXL3920" s="62"/>
      <c r="VXM3920" s="61"/>
      <c r="VXN3920" s="60"/>
      <c r="VXO3920" s="59"/>
      <c r="VXP3920" s="57"/>
      <c r="VXQ3920" s="57"/>
      <c r="VXR3920" s="57"/>
      <c r="VXS3920" s="57"/>
      <c r="VXT3920" s="57"/>
      <c r="VXU3920" s="57"/>
      <c r="VXV3920" s="57"/>
      <c r="VXW3920" s="57"/>
      <c r="VXX3920" s="58"/>
      <c r="VXY3920" s="57"/>
      <c r="VXZ3920" s="57"/>
      <c r="VYA3920" s="57"/>
      <c r="VYB3920" s="57"/>
      <c r="VYC3920" s="57"/>
      <c r="VYD3920" s="56"/>
      <c r="VYE3920" s="57"/>
      <c r="VYF3920" s="64"/>
      <c r="VYG3920" s="64"/>
      <c r="VYH3920" s="64"/>
      <c r="VYI3920" s="64"/>
      <c r="VYJ3920" s="62"/>
      <c r="VYK3920" s="63"/>
      <c r="VYL3920" s="62"/>
      <c r="VYM3920" s="62"/>
      <c r="VYN3920" s="61"/>
      <c r="VYO3920" s="60"/>
      <c r="VYP3920" s="59"/>
      <c r="VYQ3920" s="57"/>
      <c r="VYR3920" s="57"/>
      <c r="VYS3920" s="57"/>
      <c r="VYT3920" s="57"/>
      <c r="VYU3920" s="57"/>
      <c r="VYV3920" s="57"/>
      <c r="VYW3920" s="57"/>
      <c r="VYX3920" s="57"/>
      <c r="VYY3920" s="58"/>
      <c r="VYZ3920" s="57"/>
      <c r="VZA3920" s="57"/>
      <c r="VZB3920" s="57"/>
      <c r="VZC3920" s="57"/>
      <c r="VZD3920" s="57"/>
      <c r="VZE3920" s="56"/>
      <c r="VZF3920" s="57"/>
      <c r="VZG3920" s="64"/>
      <c r="VZH3920" s="64"/>
      <c r="VZI3920" s="64"/>
      <c r="VZJ3920" s="64"/>
      <c r="VZK3920" s="62"/>
      <c r="VZL3920" s="63"/>
      <c r="VZM3920" s="62"/>
      <c r="VZN3920" s="62"/>
      <c r="VZO3920" s="61"/>
      <c r="VZP3920" s="60"/>
      <c r="VZQ3920" s="59"/>
      <c r="VZR3920" s="57"/>
      <c r="VZS3920" s="57"/>
      <c r="VZT3920" s="57"/>
      <c r="VZU3920" s="57"/>
      <c r="VZV3920" s="57"/>
      <c r="VZW3920" s="57"/>
      <c r="VZX3920" s="57"/>
      <c r="VZY3920" s="57"/>
      <c r="VZZ3920" s="58"/>
      <c r="WAA3920" s="57"/>
      <c r="WAB3920" s="57"/>
      <c r="WAC3920" s="57"/>
      <c r="WAD3920" s="57"/>
      <c r="WAE3920" s="57"/>
      <c r="WAF3920" s="56"/>
      <c r="WAG3920" s="57"/>
      <c r="WAH3920" s="64"/>
      <c r="WAI3920" s="64"/>
      <c r="WAJ3920" s="64"/>
      <c r="WAK3920" s="64"/>
      <c r="WAL3920" s="62"/>
      <c r="WAM3920" s="63"/>
      <c r="WAN3920" s="62"/>
      <c r="WAO3920" s="62"/>
      <c r="WAP3920" s="61"/>
      <c r="WAQ3920" s="60"/>
      <c r="WAR3920" s="59"/>
      <c r="WAS3920" s="57"/>
      <c r="WAT3920" s="57"/>
      <c r="WAU3920" s="57"/>
      <c r="WAV3920" s="57"/>
      <c r="WAW3920" s="57"/>
      <c r="WAX3920" s="57"/>
      <c r="WAY3920" s="57"/>
      <c r="WAZ3920" s="57"/>
      <c r="WBA3920" s="58"/>
      <c r="WBB3920" s="57"/>
      <c r="WBC3920" s="57"/>
      <c r="WBD3920" s="57"/>
      <c r="WBE3920" s="57"/>
      <c r="WBF3920" s="57"/>
      <c r="WBG3920" s="56"/>
      <c r="WBH3920" s="57"/>
      <c r="WBI3920" s="64"/>
      <c r="WBJ3920" s="64"/>
      <c r="WBK3920" s="64"/>
      <c r="WBL3920" s="64"/>
      <c r="WBM3920" s="62"/>
      <c r="WBN3920" s="63"/>
      <c r="WBO3920" s="62"/>
      <c r="WBP3920" s="62"/>
      <c r="WBQ3920" s="61"/>
      <c r="WBR3920" s="60"/>
      <c r="WBS3920" s="59"/>
      <c r="WBT3920" s="57"/>
      <c r="WBU3920" s="57"/>
      <c r="WBV3920" s="57"/>
      <c r="WBW3920" s="57"/>
      <c r="WBX3920" s="57"/>
      <c r="WBY3920" s="57"/>
      <c r="WBZ3920" s="57"/>
      <c r="WCA3920" s="57"/>
      <c r="WCB3920" s="58"/>
      <c r="WCC3920" s="57"/>
      <c r="WCD3920" s="57"/>
      <c r="WCE3920" s="57"/>
      <c r="WCF3920" s="57"/>
      <c r="WCG3920" s="57"/>
      <c r="WCH3920" s="56"/>
      <c r="WCI3920" s="57"/>
      <c r="WCJ3920" s="64"/>
      <c r="WCK3920" s="64"/>
      <c r="WCL3920" s="64"/>
      <c r="WCM3920" s="64"/>
      <c r="WCN3920" s="62"/>
      <c r="WCO3920" s="63"/>
      <c r="WCP3920" s="62"/>
      <c r="WCQ3920" s="62"/>
      <c r="WCR3920" s="61"/>
      <c r="WCS3920" s="60"/>
      <c r="WCT3920" s="59"/>
      <c r="WCU3920" s="57"/>
      <c r="WCV3920" s="57"/>
      <c r="WCW3920" s="57"/>
      <c r="WCX3920" s="57"/>
      <c r="WCY3920" s="57"/>
      <c r="WCZ3920" s="57"/>
      <c r="WDA3920" s="57"/>
      <c r="WDB3920" s="57"/>
      <c r="WDC3920" s="58"/>
      <c r="WDD3920" s="57"/>
      <c r="WDE3920" s="57"/>
      <c r="WDF3920" s="57"/>
      <c r="WDG3920" s="57"/>
      <c r="WDH3920" s="57"/>
      <c r="WDI3920" s="56"/>
      <c r="WDJ3920" s="57"/>
      <c r="WDK3920" s="64"/>
      <c r="WDL3920" s="64"/>
      <c r="WDM3920" s="64"/>
      <c r="WDN3920" s="64"/>
      <c r="WDO3920" s="62"/>
      <c r="WDP3920" s="63"/>
      <c r="WDQ3920" s="62"/>
      <c r="WDR3920" s="62"/>
      <c r="WDS3920" s="61"/>
      <c r="WDT3920" s="60"/>
      <c r="WDU3920" s="59"/>
      <c r="WDV3920" s="57"/>
      <c r="WDW3920" s="57"/>
      <c r="WDX3920" s="57"/>
      <c r="WDY3920" s="57"/>
      <c r="WDZ3920" s="57"/>
      <c r="WEA3920" s="57"/>
      <c r="WEB3920" s="57"/>
      <c r="WEC3920" s="57"/>
      <c r="WED3920" s="58"/>
      <c r="WEE3920" s="57"/>
      <c r="WEF3920" s="57"/>
      <c r="WEG3920" s="57"/>
      <c r="WEH3920" s="57"/>
      <c r="WEI3920" s="57"/>
      <c r="WEJ3920" s="56"/>
      <c r="WEK3920" s="57"/>
      <c r="WEL3920" s="64"/>
      <c r="WEM3920" s="64"/>
      <c r="WEN3920" s="64"/>
      <c r="WEO3920" s="64"/>
      <c r="WEP3920" s="62"/>
      <c r="WEQ3920" s="63"/>
      <c r="WER3920" s="62"/>
      <c r="WES3920" s="62"/>
      <c r="WET3920" s="61"/>
      <c r="WEU3920" s="60"/>
      <c r="WEV3920" s="59"/>
      <c r="WEW3920" s="57"/>
      <c r="WEX3920" s="57"/>
      <c r="WEY3920" s="57"/>
      <c r="WEZ3920" s="57"/>
      <c r="WFA3920" s="57"/>
      <c r="WFB3920" s="57"/>
      <c r="WFC3920" s="57"/>
      <c r="WFD3920" s="57"/>
      <c r="WFE3920" s="58"/>
      <c r="WFF3920" s="57"/>
      <c r="WFG3920" s="57"/>
      <c r="WFH3920" s="57"/>
      <c r="WFI3920" s="57"/>
      <c r="WFJ3920" s="57"/>
      <c r="WFK3920" s="56"/>
      <c r="WFL3920" s="57"/>
      <c r="WFM3920" s="64"/>
      <c r="WFN3920" s="64"/>
      <c r="WFO3920" s="64"/>
      <c r="WFP3920" s="64"/>
      <c r="WFQ3920" s="62"/>
      <c r="WFR3920" s="63"/>
      <c r="WFS3920" s="62"/>
      <c r="WFT3920" s="62"/>
      <c r="WFU3920" s="61"/>
      <c r="WFV3920" s="60"/>
      <c r="WFW3920" s="59"/>
      <c r="WFX3920" s="57"/>
      <c r="WFY3920" s="57"/>
      <c r="WFZ3920" s="57"/>
      <c r="WGA3920" s="57"/>
      <c r="WGB3920" s="57"/>
      <c r="WGC3920" s="57"/>
      <c r="WGD3920" s="57"/>
      <c r="WGE3920" s="57"/>
      <c r="WGF3920" s="58"/>
      <c r="WGG3920" s="57"/>
      <c r="WGH3920" s="57"/>
      <c r="WGI3920" s="57"/>
      <c r="WGJ3920" s="57"/>
      <c r="WGK3920" s="57"/>
      <c r="WGL3920" s="56"/>
      <c r="WGM3920" s="57"/>
      <c r="WGN3920" s="64"/>
      <c r="WGO3920" s="64"/>
      <c r="WGP3920" s="64"/>
      <c r="WGQ3920" s="64"/>
      <c r="WGR3920" s="62"/>
      <c r="WGS3920" s="63"/>
      <c r="WGT3920" s="62"/>
      <c r="WGU3920" s="62"/>
      <c r="WGV3920" s="61"/>
      <c r="WGW3920" s="60"/>
      <c r="WGX3920" s="59"/>
      <c r="WGY3920" s="57"/>
      <c r="WGZ3920" s="57"/>
      <c r="WHA3920" s="57"/>
      <c r="WHB3920" s="57"/>
      <c r="WHC3920" s="57"/>
      <c r="WHD3920" s="57"/>
      <c r="WHE3920" s="57"/>
      <c r="WHF3920" s="57"/>
      <c r="WHG3920" s="58"/>
      <c r="WHH3920" s="57"/>
      <c r="WHI3920" s="57"/>
      <c r="WHJ3920" s="57"/>
      <c r="WHK3920" s="57"/>
      <c r="WHL3920" s="57"/>
      <c r="WHM3920" s="56"/>
      <c r="WHN3920" s="57"/>
      <c r="WHO3920" s="64"/>
      <c r="WHP3920" s="64"/>
      <c r="WHQ3920" s="64"/>
      <c r="WHR3920" s="64"/>
      <c r="WHS3920" s="62"/>
      <c r="WHT3920" s="63"/>
      <c r="WHU3920" s="62"/>
      <c r="WHV3920" s="62"/>
      <c r="WHW3920" s="61"/>
      <c r="WHX3920" s="60"/>
      <c r="WHY3920" s="59"/>
      <c r="WHZ3920" s="57"/>
      <c r="WIA3920" s="57"/>
      <c r="WIB3920" s="57"/>
      <c r="WIC3920" s="57"/>
      <c r="WID3920" s="57"/>
      <c r="WIE3920" s="57"/>
      <c r="WIF3920" s="57"/>
      <c r="WIG3920" s="57"/>
      <c r="WIH3920" s="58"/>
      <c r="WII3920" s="57"/>
      <c r="WIJ3920" s="57"/>
      <c r="WIK3920" s="57"/>
      <c r="WIL3920" s="57"/>
      <c r="WIM3920" s="57"/>
      <c r="WIN3920" s="56"/>
      <c r="WIO3920" s="57"/>
      <c r="WIP3920" s="64"/>
      <c r="WIQ3920" s="64"/>
      <c r="WIR3920" s="64"/>
      <c r="WIS3920" s="64"/>
      <c r="WIT3920" s="62"/>
      <c r="WIU3920" s="63"/>
      <c r="WIV3920" s="62"/>
      <c r="WIW3920" s="62"/>
      <c r="WIX3920" s="61"/>
      <c r="WIY3920" s="60"/>
      <c r="WIZ3920" s="59"/>
      <c r="WJA3920" s="57"/>
      <c r="WJB3920" s="57"/>
      <c r="WJC3920" s="57"/>
      <c r="WJD3920" s="57"/>
      <c r="WJE3920" s="57"/>
      <c r="WJF3920" s="57"/>
      <c r="WJG3920" s="57"/>
      <c r="WJH3920" s="57"/>
      <c r="WJI3920" s="58"/>
      <c r="WJJ3920" s="57"/>
      <c r="WJK3920" s="57"/>
      <c r="WJL3920" s="57"/>
      <c r="WJM3920" s="57"/>
      <c r="WJN3920" s="57"/>
      <c r="WJO3920" s="56"/>
      <c r="WJP3920" s="57"/>
      <c r="WJQ3920" s="64"/>
      <c r="WJR3920" s="64"/>
      <c r="WJS3920" s="64"/>
      <c r="WJT3920" s="64"/>
      <c r="WJU3920" s="62"/>
      <c r="WJV3920" s="63"/>
      <c r="WJW3920" s="62"/>
      <c r="WJX3920" s="62"/>
      <c r="WJY3920" s="61"/>
      <c r="WJZ3920" s="60"/>
      <c r="WKA3920" s="59"/>
      <c r="WKB3920" s="57"/>
      <c r="WKC3920" s="57"/>
      <c r="WKD3920" s="57"/>
      <c r="WKE3920" s="57"/>
      <c r="WKF3920" s="57"/>
      <c r="WKG3920" s="57"/>
      <c r="WKH3920" s="57"/>
      <c r="WKI3920" s="57"/>
      <c r="WKJ3920" s="58"/>
      <c r="WKK3920" s="57"/>
      <c r="WKL3920" s="57"/>
      <c r="WKM3920" s="57"/>
      <c r="WKN3920" s="57"/>
      <c r="WKO3920" s="57"/>
      <c r="WKP3920" s="56"/>
      <c r="WKQ3920" s="57"/>
      <c r="WKR3920" s="64"/>
      <c r="WKS3920" s="64"/>
      <c r="WKT3920" s="64"/>
      <c r="WKU3920" s="64"/>
      <c r="WKV3920" s="62"/>
      <c r="WKW3920" s="63"/>
      <c r="WKX3920" s="62"/>
      <c r="WKY3920" s="62"/>
      <c r="WKZ3920" s="61"/>
      <c r="WLA3920" s="60"/>
      <c r="WLB3920" s="59"/>
      <c r="WLC3920" s="57"/>
      <c r="WLD3920" s="57"/>
      <c r="WLE3920" s="57"/>
      <c r="WLF3920" s="57"/>
      <c r="WLG3920" s="57"/>
      <c r="WLH3920" s="57"/>
      <c r="WLI3920" s="57"/>
      <c r="WLJ3920" s="57"/>
      <c r="WLK3920" s="58"/>
      <c r="WLL3920" s="57"/>
      <c r="WLM3920" s="57"/>
      <c r="WLN3920" s="57"/>
      <c r="WLO3920" s="57"/>
      <c r="WLP3920" s="57"/>
      <c r="WLQ3920" s="56"/>
      <c r="WLR3920" s="57"/>
      <c r="WLS3920" s="64"/>
      <c r="WLT3920" s="64"/>
      <c r="WLU3920" s="64"/>
      <c r="WLV3920" s="64"/>
      <c r="WLW3920" s="62"/>
      <c r="WLX3920" s="63"/>
      <c r="WLY3920" s="62"/>
      <c r="WLZ3920" s="62"/>
      <c r="WMA3920" s="61"/>
      <c r="WMB3920" s="60"/>
      <c r="WMC3920" s="59"/>
      <c r="WMD3920" s="57"/>
      <c r="WME3920" s="57"/>
      <c r="WMF3920" s="57"/>
      <c r="WMG3920" s="57"/>
      <c r="WMH3920" s="57"/>
      <c r="WMI3920" s="57"/>
      <c r="WMJ3920" s="57"/>
      <c r="WMK3920" s="57"/>
      <c r="WML3920" s="58"/>
      <c r="WMM3920" s="57"/>
      <c r="WMN3920" s="57"/>
      <c r="WMO3920" s="57"/>
      <c r="WMP3920" s="57"/>
      <c r="WMQ3920" s="57"/>
      <c r="WMR3920" s="56"/>
      <c r="WMS3920" s="57"/>
      <c r="WMT3920" s="64"/>
      <c r="WMU3920" s="64"/>
      <c r="WMV3920" s="64"/>
      <c r="WMW3920" s="64"/>
      <c r="WMX3920" s="62"/>
      <c r="WMY3920" s="63"/>
      <c r="WMZ3920" s="62"/>
      <c r="WNA3920" s="62"/>
      <c r="WNB3920" s="61"/>
      <c r="WNC3920" s="60"/>
      <c r="WND3920" s="59"/>
      <c r="WNE3920" s="57"/>
      <c r="WNF3920" s="57"/>
      <c r="WNG3920" s="57"/>
      <c r="WNH3920" s="57"/>
      <c r="WNI3920" s="57"/>
      <c r="WNJ3920" s="57"/>
      <c r="WNK3920" s="57"/>
      <c r="WNL3920" s="57"/>
      <c r="WNM3920" s="58"/>
      <c r="WNN3920" s="57"/>
      <c r="WNO3920" s="57"/>
      <c r="WNP3920" s="57"/>
      <c r="WNQ3920" s="57"/>
      <c r="WNR3920" s="57"/>
      <c r="WNS3920" s="56"/>
      <c r="WNT3920" s="57"/>
      <c r="WNU3920" s="64"/>
      <c r="WNV3920" s="64"/>
      <c r="WNW3920" s="64"/>
      <c r="WNX3920" s="64"/>
      <c r="WNY3920" s="62"/>
      <c r="WNZ3920" s="63"/>
      <c r="WOA3920" s="62"/>
      <c r="WOB3920" s="62"/>
      <c r="WOC3920" s="61"/>
      <c r="WOD3920" s="60"/>
      <c r="WOE3920" s="59"/>
      <c r="WOF3920" s="57"/>
      <c r="WOG3920" s="57"/>
      <c r="WOH3920" s="57"/>
      <c r="WOI3920" s="57"/>
      <c r="WOJ3920" s="57"/>
      <c r="WOK3920" s="57"/>
      <c r="WOL3920" s="57"/>
      <c r="WOM3920" s="57"/>
      <c r="WON3920" s="58"/>
      <c r="WOO3920" s="57"/>
      <c r="WOP3920" s="57"/>
      <c r="WOQ3920" s="57"/>
      <c r="WOR3920" s="57"/>
      <c r="WOS3920" s="57"/>
      <c r="WOT3920" s="56"/>
      <c r="WOU3920" s="57"/>
      <c r="WOV3920" s="64"/>
      <c r="WOW3920" s="64"/>
      <c r="WOX3920" s="64"/>
      <c r="WOY3920" s="64"/>
      <c r="WOZ3920" s="62"/>
      <c r="WPA3920" s="63"/>
      <c r="WPB3920" s="62"/>
      <c r="WPC3920" s="62"/>
      <c r="WPD3920" s="61"/>
      <c r="WPE3920" s="60"/>
      <c r="WPF3920" s="59"/>
      <c r="WPG3920" s="57"/>
      <c r="WPH3920" s="57"/>
      <c r="WPI3920" s="57"/>
      <c r="WPJ3920" s="57"/>
      <c r="WPK3920" s="57"/>
      <c r="WPL3920" s="57"/>
      <c r="WPM3920" s="57"/>
      <c r="WPN3920" s="57"/>
      <c r="WPO3920" s="58"/>
      <c r="WPP3920" s="57"/>
      <c r="WPQ3920" s="57"/>
      <c r="WPR3920" s="57"/>
      <c r="WPS3920" s="57"/>
      <c r="WPT3920" s="57"/>
      <c r="WPU3920" s="56"/>
      <c r="WPV3920" s="57"/>
      <c r="WPW3920" s="64"/>
      <c r="WPX3920" s="64"/>
      <c r="WPY3920" s="64"/>
      <c r="WPZ3920" s="64"/>
      <c r="WQA3920" s="62"/>
      <c r="WQB3920" s="63"/>
      <c r="WQC3920" s="62"/>
      <c r="WQD3920" s="62"/>
      <c r="WQE3920" s="61"/>
      <c r="WQF3920" s="60"/>
      <c r="WQG3920" s="59"/>
      <c r="WQH3920" s="57"/>
      <c r="WQI3920" s="57"/>
      <c r="WQJ3920" s="57"/>
      <c r="WQK3920" s="57"/>
      <c r="WQL3920" s="57"/>
      <c r="WQM3920" s="57"/>
      <c r="WQN3920" s="57"/>
      <c r="WQO3920" s="57"/>
      <c r="WQP3920" s="58"/>
      <c r="WQQ3920" s="57"/>
      <c r="WQR3920" s="57"/>
      <c r="WQS3920" s="57"/>
      <c r="WQT3920" s="57"/>
      <c r="WQU3920" s="57"/>
      <c r="WQV3920" s="56"/>
      <c r="WQW3920" s="57"/>
      <c r="WQX3920" s="64"/>
      <c r="WQY3920" s="64"/>
      <c r="WQZ3920" s="64"/>
      <c r="WRA3920" s="64"/>
      <c r="WRB3920" s="62"/>
      <c r="WRC3920" s="63"/>
      <c r="WRD3920" s="62"/>
      <c r="WRE3920" s="62"/>
      <c r="WRF3920" s="61"/>
      <c r="WRG3920" s="60"/>
      <c r="WRH3920" s="59"/>
      <c r="WRI3920" s="57"/>
      <c r="WRJ3920" s="57"/>
      <c r="WRK3920" s="57"/>
      <c r="WRL3920" s="57"/>
      <c r="WRM3920" s="57"/>
      <c r="WRN3920" s="57"/>
      <c r="WRO3920" s="57"/>
      <c r="WRP3920" s="57"/>
      <c r="WRQ3920" s="58"/>
      <c r="WRR3920" s="57"/>
      <c r="WRS3920" s="57"/>
      <c r="WRT3920" s="57"/>
      <c r="WRU3920" s="57"/>
      <c r="WRV3920" s="57"/>
      <c r="WRW3920" s="56"/>
      <c r="WRX3920" s="57"/>
      <c r="WRY3920" s="64"/>
      <c r="WRZ3920" s="64"/>
      <c r="WSA3920" s="64"/>
      <c r="WSB3920" s="64"/>
      <c r="WSC3920" s="62"/>
      <c r="WSD3920" s="63"/>
      <c r="WSE3920" s="62"/>
      <c r="WSF3920" s="62"/>
      <c r="WSG3920" s="61"/>
      <c r="WSH3920" s="60"/>
      <c r="WSI3920" s="59"/>
      <c r="WSJ3920" s="57"/>
      <c r="WSK3920" s="57"/>
      <c r="WSL3920" s="57"/>
      <c r="WSM3920" s="57"/>
      <c r="WSN3920" s="57"/>
      <c r="WSO3920" s="57"/>
      <c r="WSP3920" s="57"/>
      <c r="WSQ3920" s="57"/>
      <c r="WSR3920" s="58"/>
      <c r="WSS3920" s="57"/>
      <c r="WST3920" s="57"/>
      <c r="WSU3920" s="57"/>
      <c r="WSV3920" s="57"/>
      <c r="WSW3920" s="57"/>
      <c r="WSX3920" s="56"/>
      <c r="WSY3920" s="57"/>
      <c r="WSZ3920" s="64"/>
      <c r="WTA3920" s="64"/>
      <c r="WTB3920" s="64"/>
      <c r="WTC3920" s="64"/>
      <c r="WTD3920" s="62"/>
      <c r="WTE3920" s="63"/>
      <c r="WTF3920" s="62"/>
      <c r="WTG3920" s="62"/>
      <c r="WTH3920" s="61"/>
      <c r="WTI3920" s="60"/>
      <c r="WTJ3920" s="59"/>
      <c r="WTK3920" s="57"/>
      <c r="WTL3920" s="57"/>
      <c r="WTM3920" s="57"/>
      <c r="WTN3920" s="57"/>
      <c r="WTO3920" s="57"/>
      <c r="WTP3920" s="57"/>
      <c r="WTQ3920" s="57"/>
      <c r="WTR3920" s="57"/>
      <c r="WTS3920" s="58"/>
      <c r="WTT3920" s="57"/>
      <c r="WTU3920" s="57"/>
      <c r="WTV3920" s="57"/>
      <c r="WTW3920" s="57"/>
      <c r="WTX3920" s="57"/>
      <c r="WTY3920" s="56"/>
      <c r="WTZ3920" s="57"/>
      <c r="WUA3920" s="64"/>
      <c r="WUB3920" s="64"/>
      <c r="WUC3920" s="64"/>
      <c r="WUD3920" s="64"/>
      <c r="WUE3920" s="62"/>
      <c r="WUF3920" s="63"/>
      <c r="WUG3920" s="62"/>
      <c r="WUH3920" s="62"/>
      <c r="WUI3920" s="61"/>
      <c r="WUJ3920" s="60"/>
      <c r="WUK3920" s="59"/>
      <c r="WUL3920" s="57"/>
      <c r="WUM3920" s="57"/>
      <c r="WUN3920" s="57"/>
      <c r="WUO3920" s="57"/>
      <c r="WUP3920" s="57"/>
      <c r="WUQ3920" s="57"/>
      <c r="WUR3920" s="57"/>
      <c r="WUS3920" s="57"/>
      <c r="WUT3920" s="58"/>
      <c r="WUU3920" s="57"/>
      <c r="WUV3920" s="57"/>
      <c r="WUW3920" s="57"/>
      <c r="WUX3920" s="57"/>
      <c r="WUY3920" s="57"/>
      <c r="WUZ3920" s="56"/>
      <c r="WVA3920" s="57"/>
      <c r="WVB3920" s="64"/>
      <c r="WVC3920" s="64"/>
      <c r="WVD3920" s="64"/>
      <c r="WVE3920" s="64"/>
      <c r="WVF3920" s="62"/>
      <c r="WVG3920" s="63"/>
      <c r="WVH3920" s="62"/>
      <c r="WVI3920" s="62"/>
      <c r="WVJ3920" s="61"/>
      <c r="WVK3920" s="60"/>
      <c r="WVL3920" s="59"/>
      <c r="WVM3920" s="57"/>
      <c r="WVN3920" s="57"/>
      <c r="WVO3920" s="57"/>
      <c r="WVP3920" s="57"/>
      <c r="WVQ3920" s="57"/>
      <c r="WVR3920" s="57"/>
      <c r="WVS3920" s="57"/>
      <c r="WVT3920" s="57"/>
      <c r="WVU3920" s="58"/>
      <c r="WVV3920" s="57"/>
      <c r="WVW3920" s="57"/>
      <c r="WVX3920" s="57"/>
      <c r="WVY3920" s="57"/>
      <c r="WVZ3920" s="57"/>
      <c r="WWA3920" s="56"/>
      <c r="WWB3920" s="57"/>
      <c r="WWC3920" s="64"/>
      <c r="WWD3920" s="64"/>
      <c r="WWE3920" s="64"/>
      <c r="WWF3920" s="64"/>
      <c r="WWG3920" s="62"/>
      <c r="WWH3920" s="63"/>
      <c r="WWI3920" s="62"/>
      <c r="WWJ3920" s="62"/>
      <c r="WWK3920" s="61"/>
      <c r="WWL3920" s="60"/>
      <c r="WWM3920" s="59"/>
      <c r="WWN3920" s="57"/>
      <c r="WWO3920" s="57"/>
      <c r="WWP3920" s="57"/>
      <c r="WWQ3920" s="57"/>
      <c r="WWR3920" s="57"/>
      <c r="WWS3920" s="57"/>
      <c r="WWT3920" s="57"/>
      <c r="WWU3920" s="57"/>
      <c r="WWV3920" s="58"/>
      <c r="WWW3920" s="57"/>
      <c r="WWX3920" s="57"/>
      <c r="WWY3920" s="57"/>
      <c r="WWZ3920" s="57"/>
      <c r="WXA3920" s="57"/>
      <c r="WXB3920" s="56"/>
      <c r="WXC3920" s="57"/>
      <c r="WXD3920" s="64"/>
      <c r="WXE3920" s="64"/>
      <c r="WXF3920" s="64"/>
      <c r="WXG3920" s="64"/>
      <c r="WXH3920" s="62"/>
      <c r="WXI3920" s="63"/>
      <c r="WXJ3920" s="62"/>
      <c r="WXK3920" s="62"/>
      <c r="WXL3920" s="61"/>
      <c r="WXM3920" s="60"/>
      <c r="WXN3920" s="59"/>
      <c r="WXO3920" s="57"/>
      <c r="WXP3920" s="57"/>
      <c r="WXQ3920" s="57"/>
      <c r="WXR3920" s="57"/>
      <c r="WXS3920" s="57"/>
      <c r="WXT3920" s="57"/>
      <c r="WXU3920" s="57"/>
      <c r="WXV3920" s="57"/>
      <c r="WXW3920" s="58"/>
      <c r="WXX3920" s="57"/>
      <c r="WXY3920" s="57"/>
      <c r="WXZ3920" s="57"/>
      <c r="WYA3920" s="57"/>
      <c r="WYB3920" s="57"/>
      <c r="WYC3920" s="56"/>
      <c r="WYD3920" s="57"/>
      <c r="WYE3920" s="64"/>
      <c r="WYF3920" s="64"/>
      <c r="WYG3920" s="64"/>
      <c r="WYH3920" s="64"/>
      <c r="WYI3920" s="62"/>
      <c r="WYJ3920" s="63"/>
      <c r="WYK3920" s="62"/>
      <c r="WYL3920" s="62"/>
      <c r="WYM3920" s="61"/>
      <c r="WYN3920" s="60"/>
      <c r="WYO3920" s="59"/>
      <c r="WYP3920" s="57"/>
      <c r="WYQ3920" s="57"/>
      <c r="WYR3920" s="57"/>
      <c r="WYS3920" s="57"/>
      <c r="WYT3920" s="57"/>
      <c r="WYU3920" s="57"/>
      <c r="WYV3920" s="57"/>
      <c r="WYW3920" s="57"/>
      <c r="WYX3920" s="58"/>
      <c r="WYY3920" s="57"/>
      <c r="WYZ3920" s="57"/>
      <c r="WZA3920" s="57"/>
      <c r="WZB3920" s="57"/>
      <c r="WZC3920" s="57"/>
      <c r="WZD3920" s="56"/>
      <c r="WZE3920" s="57"/>
      <c r="WZF3920" s="64"/>
      <c r="WZG3920" s="64"/>
      <c r="WZH3920" s="64"/>
      <c r="WZI3920" s="64"/>
      <c r="WZJ3920" s="62"/>
      <c r="WZK3920" s="63"/>
      <c r="WZL3920" s="62"/>
      <c r="WZM3920" s="62"/>
      <c r="WZN3920" s="61"/>
      <c r="WZO3920" s="60"/>
      <c r="WZP3920" s="59"/>
      <c r="WZQ3920" s="57"/>
      <c r="WZR3920" s="57"/>
      <c r="WZS3920" s="57"/>
      <c r="WZT3920" s="57"/>
      <c r="WZU3920" s="57"/>
      <c r="WZV3920" s="57"/>
      <c r="WZW3920" s="57"/>
      <c r="WZX3920" s="57"/>
      <c r="WZY3920" s="58"/>
      <c r="WZZ3920" s="57"/>
      <c r="XAA3920" s="57"/>
      <c r="XAB3920" s="57"/>
      <c r="XAC3920" s="57"/>
      <c r="XAD3920" s="57"/>
      <c r="XAE3920" s="56"/>
    </row>
    <row r="3921" spans="2:60" s="4" customFormat="1" ht="30.75" customHeight="1" x14ac:dyDescent="0.2">
      <c r="B3921" s="52">
        <f>'[1]BoQ HSYC'!A3922</f>
        <v>1</v>
      </c>
      <c r="C3921" s="53" t="str">
        <f>'[1]BoQ HSYC'!B3922</f>
        <v>Máy phát điện 2500KVA 380/220V 50Hz</v>
      </c>
      <c r="D3921" s="52">
        <f>'[1]BoQ HSYC'!C3922</f>
        <v>0</v>
      </c>
      <c r="E3921" s="52" t="str">
        <f>'[1]BoQ HSYC'!D3922</f>
        <v>Cái</v>
      </c>
      <c r="F3921" s="51">
        <f>'[1]BoQ HSYC'!E3922</f>
        <v>0</v>
      </c>
      <c r="G3921" s="50">
        <f>'[1]BoQ HSYC'!F3922</f>
        <v>1</v>
      </c>
      <c r="H3921" s="45">
        <f>'[1]BoQ HSYC'!G3922</f>
        <v>0</v>
      </c>
      <c r="I3921" s="45">
        <f>'[1]BoQ HSYC'!H3922</f>
        <v>0</v>
      </c>
      <c r="J3921" s="45">
        <f>'[1]BoQ HSYC'!I3922</f>
        <v>0</v>
      </c>
      <c r="K3921" s="47">
        <f>'[1]BoQ HSYC'!J3922</f>
        <v>19206000000</v>
      </c>
      <c r="L3921" s="47">
        <f>'[1]BoQ HSYC'!K3922</f>
        <v>26490000</v>
      </c>
      <c r="M3921" s="47">
        <f>'[1]BoQ HSYC'!L3922</f>
        <v>19232490000</v>
      </c>
      <c r="N3921" s="49">
        <f>'[1]BoQ HSYC'!M3922</f>
        <v>0</v>
      </c>
      <c r="O3921" s="49">
        <f>'[1]BoQ HSYC'!N3922</f>
        <v>9271500</v>
      </c>
      <c r="P3921" s="47">
        <f>'[1]BoQ HSYC'!O3922</f>
        <v>9271500</v>
      </c>
      <c r="Q3921" s="47">
        <f>'[1]BoQ HSYC'!P3922</f>
        <v>19232490000</v>
      </c>
      <c r="R3921" s="47">
        <f>'[1]BoQ HSYC'!Q3922</f>
        <v>9271500</v>
      </c>
      <c r="S3921" s="47">
        <f>'[1]BoQ HSYC'!R3922</f>
        <v>19241761500</v>
      </c>
      <c r="T3921" s="48">
        <f>'[1]BoQ HSYC'!S3922</f>
        <v>0</v>
      </c>
      <c r="U3921" s="47">
        <f>'[1]BoQ HSYC'!T3922</f>
        <v>0</v>
      </c>
      <c r="V3921" s="46" t="str">
        <f>'[1]BoQ HSYC'!U3922</f>
        <v>VT: NCC, NC:BĐG Q2/2026</v>
      </c>
      <c r="W3921" s="45" t="str">
        <f>'[1]BoQ HSYC'!V3922</f>
        <v>VT: NCC, NC:BĐG Q2/2026</v>
      </c>
      <c r="X3921" s="44" t="str">
        <f>'[1]BoQ HSYC'!W3922</f>
        <v>ME</v>
      </c>
      <c r="Y3921" s="44" t="str">
        <f>'[1]BoQ HSYC'!X3922</f>
        <v>ME</v>
      </c>
      <c r="Z3921" s="44">
        <f>'[1]BoQ HSYC'!Y3922</f>
        <v>0</v>
      </c>
      <c r="AA3921" s="44">
        <f>'[1]BoQ HSYC'!Z3922</f>
        <v>0</v>
      </c>
      <c r="AB3921" s="2"/>
      <c r="AC3921" s="33"/>
      <c r="AD3921" s="4">
        <f>+M3921</f>
        <v>19232490000</v>
      </c>
      <c r="AE3921" s="4">
        <f>+AD3921*14%</f>
        <v>2692548600.0000005</v>
      </c>
      <c r="AQ3921" s="8"/>
      <c r="AU3921" s="8">
        <f>+K3921</f>
        <v>19206000000</v>
      </c>
      <c r="AV3921" s="8">
        <f>+L3921</f>
        <v>26490000</v>
      </c>
      <c r="AW3921" s="2">
        <f>+M3921</f>
        <v>19232490000</v>
      </c>
      <c r="AX3921" s="8">
        <f>F3921*AW3921</f>
        <v>0</v>
      </c>
      <c r="AY3921" s="8">
        <f>IF(AQ3921="CT",7%,5%)*AX3921</f>
        <v>0</v>
      </c>
      <c r="AZ3921" s="8">
        <f>AX3921*2%</f>
        <v>0</v>
      </c>
      <c r="BA3921" s="8">
        <f>IF(BB3921&gt;0,0,AX3921*5%)</f>
        <v>0</v>
      </c>
      <c r="BB3921" s="8">
        <f>(AX3921-BG3921)*35%</f>
        <v>0</v>
      </c>
      <c r="BC3921" s="8">
        <f>+AX3921+AY3921+AZ3921+BA3921+BB3921</f>
        <v>0</v>
      </c>
      <c r="BD3921" s="8">
        <f>AX3921-AT3921</f>
        <v>0</v>
      </c>
      <c r="BE3921" s="2"/>
      <c r="BH3921" s="2"/>
    </row>
    <row r="3922" spans="2:60" s="4" customFormat="1" ht="30.75" customHeight="1" x14ac:dyDescent="0.2">
      <c r="B3922" s="52">
        <f>'[1]BoQ HSYC'!A3923</f>
        <v>2</v>
      </c>
      <c r="C3922" s="53" t="str">
        <f>'[1]BoQ HSYC'!B3923</f>
        <v>Bơm cấp dầu lưu lượng 17L/P</v>
      </c>
      <c r="D3922" s="52">
        <f>'[1]BoQ HSYC'!C3923</f>
        <v>0</v>
      </c>
      <c r="E3922" s="52" t="str">
        <f>'[1]BoQ HSYC'!D3923</f>
        <v>Cái</v>
      </c>
      <c r="F3922" s="51">
        <f>'[1]BoQ HSYC'!E3923</f>
        <v>0</v>
      </c>
      <c r="G3922" s="50">
        <f>'[1]BoQ HSYC'!F3923</f>
        <v>2</v>
      </c>
      <c r="H3922" s="45">
        <f>'[1]BoQ HSYC'!G3923</f>
        <v>0</v>
      </c>
      <c r="I3922" s="45">
        <f>'[1]BoQ HSYC'!H3923</f>
        <v>0</v>
      </c>
      <c r="J3922" s="45">
        <f>'[1]BoQ HSYC'!I3923</f>
        <v>0</v>
      </c>
      <c r="K3922" s="47">
        <f>'[1]BoQ HSYC'!J3923</f>
        <v>19923750</v>
      </c>
      <c r="L3922" s="47">
        <f>'[1]BoQ HSYC'!K3923</f>
        <v>250000</v>
      </c>
      <c r="M3922" s="47">
        <f>'[1]BoQ HSYC'!L3923</f>
        <v>20173750</v>
      </c>
      <c r="N3922" s="49">
        <f>'[1]BoQ HSYC'!M3923</f>
        <v>6973312.5</v>
      </c>
      <c r="O3922" s="49">
        <f>'[1]BoQ HSYC'!N3923</f>
        <v>87500</v>
      </c>
      <c r="P3922" s="47">
        <f>'[1]BoQ HSYC'!O3923</f>
        <v>7060812.5</v>
      </c>
      <c r="Q3922" s="47">
        <f>'[1]BoQ HSYC'!P3923</f>
        <v>40347500</v>
      </c>
      <c r="R3922" s="47">
        <f>'[1]BoQ HSYC'!Q3923</f>
        <v>14121625</v>
      </c>
      <c r="S3922" s="47">
        <f>'[1]BoQ HSYC'!R3923</f>
        <v>54469125</v>
      </c>
      <c r="T3922" s="48">
        <f>'[1]BoQ HSYC'!S3923</f>
        <v>0</v>
      </c>
      <c r="U3922" s="47">
        <f>'[1]BoQ HSYC'!T3923</f>
        <v>0</v>
      </c>
      <c r="V3922" s="46" t="str">
        <f>'[1]BoQ HSYC'!U3923</f>
        <v>BĐG Q2/2026</v>
      </c>
      <c r="W3922" s="45" t="str">
        <f>'[1]BoQ HSYC'!V3923</f>
        <v>BĐG Q2/2026</v>
      </c>
      <c r="X3922" s="44" t="str">
        <f>'[1]BoQ HSYC'!W3923</f>
        <v>ME</v>
      </c>
      <c r="Y3922" s="44" t="str">
        <f>'[1]BoQ HSYC'!X3923</f>
        <v>ME</v>
      </c>
      <c r="Z3922" s="44">
        <f>'[1]BoQ HSYC'!Y3923</f>
        <v>0</v>
      </c>
      <c r="AA3922" s="44">
        <f>'[1]BoQ HSYC'!Z3923</f>
        <v>0</v>
      </c>
      <c r="AB3922" s="2"/>
      <c r="AC3922" s="33"/>
      <c r="AD3922" s="4">
        <f>+M3922</f>
        <v>20173750</v>
      </c>
      <c r="AE3922" s="4">
        <f>+AD3922*14%</f>
        <v>2824325.0000000005</v>
      </c>
      <c r="AQ3922" s="8"/>
      <c r="AU3922" s="8">
        <f>+K3922</f>
        <v>19923750</v>
      </c>
      <c r="AV3922" s="8">
        <f>+L3922</f>
        <v>250000</v>
      </c>
      <c r="AW3922" s="2">
        <f>+M3922</f>
        <v>20173750</v>
      </c>
      <c r="AX3922" s="8">
        <f>F3922*AW3922</f>
        <v>0</v>
      </c>
      <c r="AY3922" s="8">
        <f>IF(AQ3922="CT",7%,5%)*AX3922</f>
        <v>0</v>
      </c>
      <c r="AZ3922" s="8">
        <f>AX3922*2%</f>
        <v>0</v>
      </c>
      <c r="BA3922" s="8">
        <f>IF(BB3922&gt;0,0,AX3922*5%)</f>
        <v>0</v>
      </c>
      <c r="BB3922" s="8">
        <f>(AX3922-BG3922)*35%</f>
        <v>0</v>
      </c>
      <c r="BC3922" s="8">
        <f>+AX3922+AY3922+AZ3922+BA3922+BB3922</f>
        <v>0</v>
      </c>
      <c r="BD3922" s="8">
        <f>AX3922-AT3922</f>
        <v>0</v>
      </c>
      <c r="BE3922" s="2"/>
      <c r="BH3922" s="2"/>
    </row>
    <row r="3923" spans="2:60" s="4" customFormat="1" ht="30.75" customHeight="1" x14ac:dyDescent="0.2">
      <c r="B3923" s="52">
        <f>'[1]BoQ HSYC'!A3924</f>
        <v>3</v>
      </c>
      <c r="C3923" s="53" t="str">
        <f>'[1]BoQ HSYC'!B3924</f>
        <v>Bồn dầu tổng 4m3</v>
      </c>
      <c r="D3923" s="52">
        <f>'[1]BoQ HSYC'!C3924</f>
        <v>0</v>
      </c>
      <c r="E3923" s="52" t="str">
        <f>'[1]BoQ HSYC'!D3924</f>
        <v>Cái</v>
      </c>
      <c r="F3923" s="51">
        <f>'[1]BoQ HSYC'!E3924</f>
        <v>0</v>
      </c>
      <c r="G3923" s="50">
        <f>'[1]BoQ HSYC'!F3924</f>
        <v>1</v>
      </c>
      <c r="H3923" s="45">
        <f>'[1]BoQ HSYC'!G3924</f>
        <v>0</v>
      </c>
      <c r="I3923" s="45">
        <f>'[1]BoQ HSYC'!H3924</f>
        <v>0</v>
      </c>
      <c r="J3923" s="45">
        <f>'[1]BoQ HSYC'!I3924</f>
        <v>0</v>
      </c>
      <c r="K3923" s="47">
        <f>'[1]BoQ HSYC'!J3924</f>
        <v>29505000</v>
      </c>
      <c r="L3923" s="47">
        <f>'[1]BoQ HSYC'!K3924</f>
        <v>4471392</v>
      </c>
      <c r="M3923" s="47">
        <f>'[1]BoQ HSYC'!L3924</f>
        <v>33976392</v>
      </c>
      <c r="N3923" s="49">
        <f>'[1]BoQ HSYC'!M3924</f>
        <v>10326750</v>
      </c>
      <c r="O3923" s="49">
        <f>'[1]BoQ HSYC'!N3924</f>
        <v>1564987.2</v>
      </c>
      <c r="P3923" s="47">
        <f>'[1]BoQ HSYC'!O3924</f>
        <v>11891737.199999999</v>
      </c>
      <c r="Q3923" s="47">
        <f>'[1]BoQ HSYC'!P3924</f>
        <v>33976392</v>
      </c>
      <c r="R3923" s="47">
        <f>'[1]BoQ HSYC'!Q3924</f>
        <v>11891737.199999999</v>
      </c>
      <c r="S3923" s="47">
        <f>'[1]BoQ HSYC'!R3924</f>
        <v>45868129.200000003</v>
      </c>
      <c r="T3923" s="48">
        <f>'[1]BoQ HSYC'!S3924</f>
        <v>0</v>
      </c>
      <c r="U3923" s="47">
        <f>'[1]BoQ HSYC'!T3924</f>
        <v>0</v>
      </c>
      <c r="V3923" s="46" t="str">
        <f>'[1]BoQ HSYC'!U3924</f>
        <v>BĐG Q2/2026</v>
      </c>
      <c r="W3923" s="45" t="str">
        <f>'[1]BoQ HSYC'!V3924</f>
        <v>BĐG Q2/2026</v>
      </c>
      <c r="X3923" s="44" t="str">
        <f>'[1]BoQ HSYC'!W3924</f>
        <v>ME</v>
      </c>
      <c r="Y3923" s="44" t="str">
        <f>'[1]BoQ HSYC'!X3924</f>
        <v>ME</v>
      </c>
      <c r="Z3923" s="44">
        <f>'[1]BoQ HSYC'!Y3924</f>
        <v>0</v>
      </c>
      <c r="AA3923" s="44">
        <f>'[1]BoQ HSYC'!Z3924</f>
        <v>0</v>
      </c>
      <c r="AB3923" s="2"/>
      <c r="AC3923" s="33"/>
      <c r="AD3923" s="4">
        <f>+M3923</f>
        <v>33976392</v>
      </c>
      <c r="AE3923" s="4">
        <f>+AD3923*14%</f>
        <v>4756694.8800000008</v>
      </c>
      <c r="AQ3923" s="8"/>
      <c r="AU3923" s="8">
        <f>+K3923</f>
        <v>29505000</v>
      </c>
      <c r="AV3923" s="8">
        <f>+L3923</f>
        <v>4471392</v>
      </c>
      <c r="AW3923" s="2">
        <f>+M3923</f>
        <v>33976392</v>
      </c>
      <c r="AX3923" s="8">
        <f>F3923*AW3923</f>
        <v>0</v>
      </c>
      <c r="AY3923" s="8">
        <f>IF(AQ3923="CT",7%,5%)*AX3923</f>
        <v>0</v>
      </c>
      <c r="AZ3923" s="8">
        <f>AX3923*2%</f>
        <v>0</v>
      </c>
      <c r="BA3923" s="8">
        <f>IF(BB3923&gt;0,0,AX3923*5%)</f>
        <v>0</v>
      </c>
      <c r="BB3923" s="8">
        <f>(AX3923-BG3923)*35%</f>
        <v>0</v>
      </c>
      <c r="BC3923" s="8">
        <f>+AX3923+AY3923+AZ3923+BA3923+BB3923</f>
        <v>0</v>
      </c>
      <c r="BD3923" s="8">
        <f>AX3923-AT3923</f>
        <v>0</v>
      </c>
      <c r="BE3923" s="2"/>
      <c r="BH3923" s="2"/>
    </row>
    <row r="3924" spans="2:60" s="4" customFormat="1" ht="30.75" customHeight="1" x14ac:dyDescent="0.2">
      <c r="B3924" s="52">
        <f>'[1]BoQ HSYC'!A3925</f>
        <v>4</v>
      </c>
      <c r="C3924" s="53" t="str">
        <f>'[1]BoQ HSYC'!B3925</f>
        <v>Bồn dầu 1.5m3</v>
      </c>
      <c r="D3924" s="52">
        <f>'[1]BoQ HSYC'!C3925</f>
        <v>0</v>
      </c>
      <c r="E3924" s="52" t="str">
        <f>'[1]BoQ HSYC'!D3925</f>
        <v>Cái</v>
      </c>
      <c r="F3924" s="51">
        <f>'[1]BoQ HSYC'!E3925</f>
        <v>0</v>
      </c>
      <c r="G3924" s="50">
        <f>'[1]BoQ HSYC'!F3925</f>
        <v>1</v>
      </c>
      <c r="H3924" s="45">
        <f>'[1]BoQ HSYC'!G3925</f>
        <v>0</v>
      </c>
      <c r="I3924" s="45">
        <f>'[1]BoQ HSYC'!H3925</f>
        <v>0</v>
      </c>
      <c r="J3924" s="45">
        <f>'[1]BoQ HSYC'!I3925</f>
        <v>0</v>
      </c>
      <c r="K3924" s="47">
        <f>'[1]BoQ HSYC'!J3925</f>
        <v>9450000</v>
      </c>
      <c r="L3924" s="47">
        <f>'[1]BoQ HSYC'!K3925</f>
        <v>820107.16233070998</v>
      </c>
      <c r="M3924" s="47">
        <f>'[1]BoQ HSYC'!L3925</f>
        <v>10270107.162330709</v>
      </c>
      <c r="N3924" s="49">
        <f>'[1]BoQ HSYC'!M3925</f>
        <v>3307500</v>
      </c>
      <c r="O3924" s="49">
        <f>'[1]BoQ HSYC'!N3925</f>
        <v>287037.50681574846</v>
      </c>
      <c r="P3924" s="47">
        <f>'[1]BoQ HSYC'!O3925</f>
        <v>3594537.5068157483</v>
      </c>
      <c r="Q3924" s="47">
        <f>'[1]BoQ HSYC'!P3925</f>
        <v>10270107.162330709</v>
      </c>
      <c r="R3924" s="47">
        <f>'[1]BoQ HSYC'!Q3925</f>
        <v>3594537.5068157483</v>
      </c>
      <c r="S3924" s="47">
        <f>'[1]BoQ HSYC'!R3925</f>
        <v>13864644.669146458</v>
      </c>
      <c r="T3924" s="48">
        <f>'[1]BoQ HSYC'!S3925</f>
        <v>0</v>
      </c>
      <c r="U3924" s="47">
        <f>'[1]BoQ HSYC'!T3925</f>
        <v>0</v>
      </c>
      <c r="V3924" s="46" t="str">
        <f>'[1]BoQ HSYC'!U3925</f>
        <v>BĐG Q2/2026</v>
      </c>
      <c r="W3924" s="45" t="str">
        <f>'[1]BoQ HSYC'!V3925</f>
        <v>BĐG Q2/2026</v>
      </c>
      <c r="X3924" s="44" t="str">
        <f>'[1]BoQ HSYC'!W3925</f>
        <v>ME</v>
      </c>
      <c r="Y3924" s="44" t="str">
        <f>'[1]BoQ HSYC'!X3925</f>
        <v>ME</v>
      </c>
      <c r="Z3924" s="44">
        <f>'[1]BoQ HSYC'!Y3925</f>
        <v>0</v>
      </c>
      <c r="AA3924" s="44">
        <f>'[1]BoQ HSYC'!Z3925</f>
        <v>0</v>
      </c>
      <c r="AB3924" s="2"/>
      <c r="AC3924" s="33"/>
      <c r="AD3924" s="4">
        <f>+M3924</f>
        <v>10270107.162330709</v>
      </c>
      <c r="AE3924" s="4">
        <f>+AD3924*14%</f>
        <v>1437815.0027262995</v>
      </c>
      <c r="AQ3924" s="8"/>
      <c r="AU3924" s="8">
        <f>+K3924</f>
        <v>9450000</v>
      </c>
      <c r="AV3924" s="8">
        <f>+L3924</f>
        <v>820107.16233070998</v>
      </c>
      <c r="AW3924" s="2">
        <f>+M3924</f>
        <v>10270107.162330709</v>
      </c>
      <c r="AX3924" s="8">
        <f>F3924*AW3924</f>
        <v>0</v>
      </c>
      <c r="AY3924" s="8">
        <f>IF(AQ3924="CT",7%,5%)*AX3924</f>
        <v>0</v>
      </c>
      <c r="AZ3924" s="8">
        <f>AX3924*2%</f>
        <v>0</v>
      </c>
      <c r="BA3924" s="8">
        <f>IF(BB3924&gt;0,0,AX3924*5%)</f>
        <v>0</v>
      </c>
      <c r="BB3924" s="8">
        <f>(AX3924-BG3924)*35%</f>
        <v>0</v>
      </c>
      <c r="BC3924" s="8">
        <f>+AX3924+AY3924+AZ3924+BA3924+BB3924</f>
        <v>0</v>
      </c>
      <c r="BD3924" s="8">
        <f>AX3924-AT3924</f>
        <v>0</v>
      </c>
      <c r="BE3924" s="2"/>
      <c r="BH3924" s="2"/>
    </row>
    <row r="3925" spans="2:60" s="4" customFormat="1" ht="30.75" customHeight="1" x14ac:dyDescent="0.2">
      <c r="B3925" s="52">
        <f>'[1]BoQ HSYC'!A3926</f>
        <v>5</v>
      </c>
      <c r="C3925" s="53" t="str">
        <f>'[1]BoQ HSYC'!B3926</f>
        <v>Tủ điều khiển bồn dầu</v>
      </c>
      <c r="D3925" s="52">
        <f>'[1]BoQ HSYC'!C3926</f>
        <v>0</v>
      </c>
      <c r="E3925" s="52" t="str">
        <f>'[1]BoQ HSYC'!D3926</f>
        <v>Tủ</v>
      </c>
      <c r="F3925" s="51">
        <f>'[1]BoQ HSYC'!E3926</f>
        <v>0</v>
      </c>
      <c r="G3925" s="50">
        <f>'[1]BoQ HSYC'!F3926</f>
        <v>1</v>
      </c>
      <c r="H3925" s="45">
        <f>'[1]BoQ HSYC'!G3926</f>
        <v>0</v>
      </c>
      <c r="I3925" s="45">
        <f>'[1]BoQ HSYC'!H3926</f>
        <v>0</v>
      </c>
      <c r="J3925" s="45">
        <f>'[1]BoQ HSYC'!I3926</f>
        <v>0</v>
      </c>
      <c r="K3925" s="47">
        <f>'[1]BoQ HSYC'!J3926</f>
        <v>18270000</v>
      </c>
      <c r="L3925" s="47">
        <f>'[1]BoQ HSYC'!K3926</f>
        <v>1020000</v>
      </c>
      <c r="M3925" s="47">
        <f>'[1]BoQ HSYC'!L3926</f>
        <v>19290000</v>
      </c>
      <c r="N3925" s="49">
        <f>'[1]BoQ HSYC'!M3926</f>
        <v>6394500</v>
      </c>
      <c r="O3925" s="49">
        <f>'[1]BoQ HSYC'!N3926</f>
        <v>357000</v>
      </c>
      <c r="P3925" s="47">
        <f>'[1]BoQ HSYC'!O3926</f>
        <v>6751500</v>
      </c>
      <c r="Q3925" s="47">
        <f>'[1]BoQ HSYC'!P3926</f>
        <v>19290000</v>
      </c>
      <c r="R3925" s="47">
        <f>'[1]BoQ HSYC'!Q3926</f>
        <v>6751500</v>
      </c>
      <c r="S3925" s="47">
        <f>'[1]BoQ HSYC'!R3926</f>
        <v>26041500</v>
      </c>
      <c r="T3925" s="48">
        <f>'[1]BoQ HSYC'!S3926</f>
        <v>0</v>
      </c>
      <c r="U3925" s="47">
        <f>'[1]BoQ HSYC'!T3926</f>
        <v>0</v>
      </c>
      <c r="V3925" s="46" t="str">
        <f>'[1]BoQ HSYC'!U3926</f>
        <v>BĐG Q2/2026</v>
      </c>
      <c r="W3925" s="45" t="str">
        <f>'[1]BoQ HSYC'!V3926</f>
        <v>BĐG Q2/2026</v>
      </c>
      <c r="X3925" s="44" t="str">
        <f>'[1]BoQ HSYC'!W3926</f>
        <v>ME</v>
      </c>
      <c r="Y3925" s="44" t="str">
        <f>'[1]BoQ HSYC'!X3926</f>
        <v>ME</v>
      </c>
      <c r="Z3925" s="44">
        <f>'[1]BoQ HSYC'!Y3926</f>
        <v>0</v>
      </c>
      <c r="AA3925" s="44">
        <f>'[1]BoQ HSYC'!Z3926</f>
        <v>0</v>
      </c>
      <c r="AB3925" s="2"/>
      <c r="AC3925" s="33"/>
      <c r="AD3925" s="4">
        <f>+M3925</f>
        <v>19290000</v>
      </c>
      <c r="AE3925" s="4">
        <f>+AD3925*14%</f>
        <v>2700600.0000000005</v>
      </c>
      <c r="AQ3925" s="8"/>
      <c r="AU3925" s="8">
        <f>+K3925</f>
        <v>18270000</v>
      </c>
      <c r="AV3925" s="8">
        <f>+L3925</f>
        <v>1020000</v>
      </c>
      <c r="AW3925" s="2">
        <f>+M3925</f>
        <v>19290000</v>
      </c>
      <c r="AX3925" s="8">
        <f>F3925*AW3925</f>
        <v>0</v>
      </c>
      <c r="AY3925" s="8">
        <f>IF(AQ3925="CT",7%,5%)*AX3925</f>
        <v>0</v>
      </c>
      <c r="AZ3925" s="8">
        <f>AX3925*2%</f>
        <v>0</v>
      </c>
      <c r="BA3925" s="8">
        <f>IF(BB3925&gt;0,0,AX3925*5%)</f>
        <v>0</v>
      </c>
      <c r="BB3925" s="8">
        <f>(AX3925-BG3925)*35%</f>
        <v>0</v>
      </c>
      <c r="BC3925" s="8">
        <f>+AX3925+AY3925+AZ3925+BA3925+BB3925</f>
        <v>0</v>
      </c>
      <c r="BD3925" s="8">
        <f>AX3925-AT3925</f>
        <v>0</v>
      </c>
      <c r="BE3925" s="2"/>
      <c r="BH3925" s="2"/>
    </row>
    <row r="3926" spans="2:60" s="4" customFormat="1" ht="30.75" customHeight="1" x14ac:dyDescent="0.2">
      <c r="B3926" s="52">
        <f>'[1]BoQ HSYC'!A3927</f>
        <v>6</v>
      </c>
      <c r="C3926" s="53" t="str">
        <f>'[1]BoQ HSYC'!B3927</f>
        <v>Cảm biến phát hiện rò rỉ dầu</v>
      </c>
      <c r="D3926" s="52">
        <f>'[1]BoQ HSYC'!C3927</f>
        <v>0</v>
      </c>
      <c r="E3926" s="52" t="str">
        <f>'[1]BoQ HSYC'!D3927</f>
        <v>Bộ</v>
      </c>
      <c r="F3926" s="51">
        <f>'[1]BoQ HSYC'!E3927</f>
        <v>0</v>
      </c>
      <c r="G3926" s="50">
        <f>'[1]BoQ HSYC'!F3927</f>
        <v>1</v>
      </c>
      <c r="H3926" s="45">
        <f>'[1]BoQ HSYC'!G3927</f>
        <v>0</v>
      </c>
      <c r="I3926" s="45">
        <f>'[1]BoQ HSYC'!H3927</f>
        <v>0</v>
      </c>
      <c r="J3926" s="45">
        <f>'[1]BoQ HSYC'!I3927</f>
        <v>0</v>
      </c>
      <c r="K3926" s="47">
        <f>'[1]BoQ HSYC'!J3927</f>
        <v>15960000</v>
      </c>
      <c r="L3926" s="47">
        <f>'[1]BoQ HSYC'!K3927</f>
        <v>155598</v>
      </c>
      <c r="M3926" s="47">
        <f>'[1]BoQ HSYC'!L3927</f>
        <v>16115598</v>
      </c>
      <c r="N3926" s="49">
        <f>'[1]BoQ HSYC'!M3927</f>
        <v>5586000</v>
      </c>
      <c r="O3926" s="49">
        <f>'[1]BoQ HSYC'!N3927</f>
        <v>54459.299999999996</v>
      </c>
      <c r="P3926" s="47">
        <f>'[1]BoQ HSYC'!O3927</f>
        <v>5640459.2999999998</v>
      </c>
      <c r="Q3926" s="47">
        <f>'[1]BoQ HSYC'!P3927</f>
        <v>16115598</v>
      </c>
      <c r="R3926" s="47">
        <f>'[1]BoQ HSYC'!Q3927</f>
        <v>5640459.2999999998</v>
      </c>
      <c r="S3926" s="47">
        <f>'[1]BoQ HSYC'!R3927</f>
        <v>21756057.300000001</v>
      </c>
      <c r="T3926" s="48">
        <f>'[1]BoQ HSYC'!S3927</f>
        <v>0</v>
      </c>
      <c r="U3926" s="47">
        <f>'[1]BoQ HSYC'!T3927</f>
        <v>0</v>
      </c>
      <c r="V3926" s="46" t="str">
        <f>'[1]BoQ HSYC'!U3927</f>
        <v>BĐG Q2/2026</v>
      </c>
      <c r="W3926" s="45" t="str">
        <f>'[1]BoQ HSYC'!V3927</f>
        <v>BĐG Q2/2026</v>
      </c>
      <c r="X3926" s="44" t="str">
        <f>'[1]BoQ HSYC'!W3927</f>
        <v>ME</v>
      </c>
      <c r="Y3926" s="44" t="str">
        <f>'[1]BoQ HSYC'!X3927</f>
        <v>ME</v>
      </c>
      <c r="Z3926" s="44">
        <f>'[1]BoQ HSYC'!Y3927</f>
        <v>0</v>
      </c>
      <c r="AA3926" s="44">
        <f>'[1]BoQ HSYC'!Z3927</f>
        <v>0</v>
      </c>
      <c r="AB3926" s="2"/>
      <c r="AC3926" s="33"/>
      <c r="AD3926" s="4">
        <f>+M3926</f>
        <v>16115598</v>
      </c>
      <c r="AE3926" s="4">
        <f>+AD3926*14%</f>
        <v>2256183.7200000002</v>
      </c>
      <c r="AQ3926" s="8"/>
      <c r="AU3926" s="8">
        <f>+K3926</f>
        <v>15960000</v>
      </c>
      <c r="AV3926" s="8">
        <f>+L3926</f>
        <v>155598</v>
      </c>
      <c r="AW3926" s="2">
        <f>+M3926</f>
        <v>16115598</v>
      </c>
      <c r="AX3926" s="8">
        <f>F3926*AW3926</f>
        <v>0</v>
      </c>
      <c r="AY3926" s="8">
        <f>IF(AQ3926="CT",7%,5%)*AX3926</f>
        <v>0</v>
      </c>
      <c r="AZ3926" s="8">
        <f>AX3926*2%</f>
        <v>0</v>
      </c>
      <c r="BA3926" s="8">
        <f>IF(BB3926&gt;0,0,AX3926*5%)</f>
        <v>0</v>
      </c>
      <c r="BB3926" s="8">
        <f>(AX3926-BG3926)*35%</f>
        <v>0</v>
      </c>
      <c r="BC3926" s="8">
        <f>+AX3926+AY3926+AZ3926+BA3926+BB3926</f>
        <v>0</v>
      </c>
      <c r="BD3926" s="8">
        <f>AX3926-AT3926</f>
        <v>0</v>
      </c>
      <c r="BE3926" s="2"/>
      <c r="BH3926" s="2"/>
    </row>
    <row r="3927" spans="2:60" s="4" customFormat="1" ht="30.75" customHeight="1" x14ac:dyDescent="0.2">
      <c r="B3927" s="52">
        <f>'[1]BoQ HSYC'!A3928</f>
        <v>7</v>
      </c>
      <c r="C3927" s="53" t="str">
        <f>'[1]BoQ HSYC'!B3928</f>
        <v>Bô giảm thanh sơ cấp L2000xD800 bọc bảo ôn và nhôm</v>
      </c>
      <c r="D3927" s="52">
        <f>'[1]BoQ HSYC'!C3928</f>
        <v>0</v>
      </c>
      <c r="E3927" s="52" t="str">
        <f>'[1]BoQ HSYC'!D3928</f>
        <v>Bộ</v>
      </c>
      <c r="F3927" s="51">
        <f>'[1]BoQ HSYC'!E3928</f>
        <v>0</v>
      </c>
      <c r="G3927" s="50">
        <f>'[1]BoQ HSYC'!F3928</f>
        <v>1</v>
      </c>
      <c r="H3927" s="45">
        <f>'[1]BoQ HSYC'!G3928</f>
        <v>0</v>
      </c>
      <c r="I3927" s="45">
        <f>'[1]BoQ HSYC'!H3928</f>
        <v>0</v>
      </c>
      <c r="J3927" s="45">
        <f>'[1]BoQ HSYC'!I3928</f>
        <v>0</v>
      </c>
      <c r="K3927" s="47">
        <f>'[1]BoQ HSYC'!J3928</f>
        <v>8600000</v>
      </c>
      <c r="L3927" s="47">
        <f>'[1]BoQ HSYC'!K3928</f>
        <v>31293</v>
      </c>
      <c r="M3927" s="47">
        <f>'[1]BoQ HSYC'!L3928</f>
        <v>8631293</v>
      </c>
      <c r="N3927" s="49">
        <f>'[1]BoQ HSYC'!M3928</f>
        <v>0</v>
      </c>
      <c r="O3927" s="49">
        <f>'[1]BoQ HSYC'!N3928</f>
        <v>10952.55</v>
      </c>
      <c r="P3927" s="47">
        <f>'[1]BoQ HSYC'!O3928</f>
        <v>10952.55</v>
      </c>
      <c r="Q3927" s="47">
        <f>'[1]BoQ HSYC'!P3928</f>
        <v>8631293</v>
      </c>
      <c r="R3927" s="47">
        <f>'[1]BoQ HSYC'!Q3928</f>
        <v>10952.55</v>
      </c>
      <c r="S3927" s="47">
        <f>'[1]BoQ HSYC'!R3928</f>
        <v>8642245.5500000007</v>
      </c>
      <c r="T3927" s="48">
        <f>'[1]BoQ HSYC'!S3928</f>
        <v>0</v>
      </c>
      <c r="U3927" s="47">
        <f>'[1]BoQ HSYC'!T3928</f>
        <v>0</v>
      </c>
      <c r="V3927" s="46" t="str">
        <f>'[1]BoQ HSYC'!U3928</f>
        <v>VT: NCC, NC:BĐG Q2/2026</v>
      </c>
      <c r="W3927" s="45" t="str">
        <f>'[1]BoQ HSYC'!V3928</f>
        <v>VT: NCC, NC:BĐG Q2/2026</v>
      </c>
      <c r="X3927" s="44" t="str">
        <f>'[1]BoQ HSYC'!W3928</f>
        <v>ME</v>
      </c>
      <c r="Y3927" s="44" t="str">
        <f>'[1]BoQ HSYC'!X3928</f>
        <v>ME</v>
      </c>
      <c r="Z3927" s="44">
        <f>'[1]BoQ HSYC'!Y3928</f>
        <v>0</v>
      </c>
      <c r="AA3927" s="44">
        <f>'[1]BoQ HSYC'!Z3928</f>
        <v>0</v>
      </c>
      <c r="AB3927" s="2"/>
      <c r="AC3927" s="33"/>
      <c r="AD3927" s="4">
        <f>+M3927</f>
        <v>8631293</v>
      </c>
      <c r="AE3927" s="4">
        <f>+AD3927*14%</f>
        <v>1208381.02</v>
      </c>
      <c r="AQ3927" s="8"/>
      <c r="AU3927" s="8">
        <f>+K3927</f>
        <v>8600000</v>
      </c>
      <c r="AV3927" s="8">
        <f>+L3927</f>
        <v>31293</v>
      </c>
      <c r="AW3927" s="2">
        <f>+M3927</f>
        <v>8631293</v>
      </c>
      <c r="AX3927" s="8">
        <f>F3927*AW3927</f>
        <v>0</v>
      </c>
      <c r="AY3927" s="8">
        <f>IF(AQ3927="CT",7%,5%)*AX3927</f>
        <v>0</v>
      </c>
      <c r="AZ3927" s="8">
        <f>AX3927*2%</f>
        <v>0</v>
      </c>
      <c r="BA3927" s="8">
        <f>IF(BB3927&gt;0,0,AX3927*5%)</f>
        <v>0</v>
      </c>
      <c r="BB3927" s="8">
        <f>(AX3927-BG3927)*35%</f>
        <v>0</v>
      </c>
      <c r="BC3927" s="8">
        <f>+AX3927+AY3927+AZ3927+BA3927+BB3927</f>
        <v>0</v>
      </c>
      <c r="BD3927" s="8">
        <f>AX3927-AT3927</f>
        <v>0</v>
      </c>
      <c r="BE3927" s="2"/>
      <c r="BH3927" s="2"/>
    </row>
    <row r="3928" spans="2:60" s="4" customFormat="1" ht="30.75" customHeight="1" x14ac:dyDescent="0.2">
      <c r="B3928" s="52">
        <f>'[1]BoQ HSYC'!A3929</f>
        <v>8</v>
      </c>
      <c r="C3928" s="53" t="str">
        <f>'[1]BoQ HSYC'!B3929</f>
        <v>Bô giảm thanh thứ cấp L1500xD600 bọc bảo ôn và nhôm</v>
      </c>
      <c r="D3928" s="52">
        <f>'[1]BoQ HSYC'!C3929</f>
        <v>0</v>
      </c>
      <c r="E3928" s="52" t="str">
        <f>'[1]BoQ HSYC'!D3929</f>
        <v>Bộ</v>
      </c>
      <c r="F3928" s="51">
        <f>'[1]BoQ HSYC'!E3929</f>
        <v>0</v>
      </c>
      <c r="G3928" s="50">
        <f>'[1]BoQ HSYC'!F3929</f>
        <v>1</v>
      </c>
      <c r="H3928" s="45">
        <f>'[1]BoQ HSYC'!G3929</f>
        <v>0</v>
      </c>
      <c r="I3928" s="45">
        <f>'[1]BoQ HSYC'!H3929</f>
        <v>0</v>
      </c>
      <c r="J3928" s="45">
        <f>'[1]BoQ HSYC'!I3929</f>
        <v>0</v>
      </c>
      <c r="K3928" s="47">
        <f>'[1]BoQ HSYC'!J3929</f>
        <v>8600000</v>
      </c>
      <c r="L3928" s="47">
        <f>'[1]BoQ HSYC'!K3929</f>
        <v>31293</v>
      </c>
      <c r="M3928" s="47">
        <f>'[1]BoQ HSYC'!L3929</f>
        <v>8631293</v>
      </c>
      <c r="N3928" s="49">
        <f>'[1]BoQ HSYC'!M3929</f>
        <v>0</v>
      </c>
      <c r="O3928" s="49">
        <f>'[1]BoQ HSYC'!N3929</f>
        <v>10952.55</v>
      </c>
      <c r="P3928" s="47">
        <f>'[1]BoQ HSYC'!O3929</f>
        <v>10952.55</v>
      </c>
      <c r="Q3928" s="47">
        <f>'[1]BoQ HSYC'!P3929</f>
        <v>8631293</v>
      </c>
      <c r="R3928" s="47">
        <f>'[1]BoQ HSYC'!Q3929</f>
        <v>10952.55</v>
      </c>
      <c r="S3928" s="47">
        <f>'[1]BoQ HSYC'!R3929</f>
        <v>8642245.5500000007</v>
      </c>
      <c r="T3928" s="48">
        <f>'[1]BoQ HSYC'!S3929</f>
        <v>0</v>
      </c>
      <c r="U3928" s="47">
        <f>'[1]BoQ HSYC'!T3929</f>
        <v>0</v>
      </c>
      <c r="V3928" s="46" t="str">
        <f>'[1]BoQ HSYC'!U3929</f>
        <v>VT: NCC, NC:BĐG Q2/2026</v>
      </c>
      <c r="W3928" s="45" t="str">
        <f>'[1]BoQ HSYC'!V3929</f>
        <v>VT: NCC, NC:BĐG Q2/2026</v>
      </c>
      <c r="X3928" s="44" t="str">
        <f>'[1]BoQ HSYC'!W3929</f>
        <v>ME</v>
      </c>
      <c r="Y3928" s="44" t="str">
        <f>'[1]BoQ HSYC'!X3929</f>
        <v>ME</v>
      </c>
      <c r="Z3928" s="44">
        <f>'[1]BoQ HSYC'!Y3929</f>
        <v>0</v>
      </c>
      <c r="AA3928" s="44">
        <f>'[1]BoQ HSYC'!Z3929</f>
        <v>0</v>
      </c>
      <c r="AB3928" s="2"/>
      <c r="AC3928" s="33"/>
      <c r="AD3928" s="4">
        <f>+M3928</f>
        <v>8631293</v>
      </c>
      <c r="AE3928" s="4">
        <f>+AD3928*14%</f>
        <v>1208381.02</v>
      </c>
      <c r="AQ3928" s="8"/>
      <c r="AU3928" s="8">
        <f>+K3928</f>
        <v>8600000</v>
      </c>
      <c r="AV3928" s="8">
        <f>+L3928</f>
        <v>31293</v>
      </c>
      <c r="AW3928" s="2">
        <f>+M3928</f>
        <v>8631293</v>
      </c>
      <c r="AX3928" s="8">
        <f>F3928*AW3928</f>
        <v>0</v>
      </c>
      <c r="AY3928" s="8">
        <f>IF(AQ3928="CT",7%,5%)*AX3928</f>
        <v>0</v>
      </c>
      <c r="AZ3928" s="8">
        <f>AX3928*2%</f>
        <v>0</v>
      </c>
      <c r="BA3928" s="8">
        <f>IF(BB3928&gt;0,0,AX3928*5%)</f>
        <v>0</v>
      </c>
      <c r="BB3928" s="8">
        <f>(AX3928-BG3928)*35%</f>
        <v>0</v>
      </c>
      <c r="BC3928" s="8">
        <f>+AX3928+AY3928+AZ3928+BA3928+BB3928</f>
        <v>0</v>
      </c>
      <c r="BD3928" s="8">
        <f>AX3928-AT3928</f>
        <v>0</v>
      </c>
      <c r="BE3928" s="2"/>
      <c r="BH3928" s="2"/>
    </row>
    <row r="3929" spans="2:60" s="4" customFormat="1" ht="30.75" customHeight="1" x14ac:dyDescent="0.2">
      <c r="B3929" s="52">
        <f>'[1]BoQ HSYC'!A3930</f>
        <v>9</v>
      </c>
      <c r="C3929" s="53" t="str">
        <f>'[1]BoQ HSYC'!B3930</f>
        <v>Tiêu âm gió ra RxCxD: 4000x2500x2000</v>
      </c>
      <c r="D3929" s="52">
        <f>'[1]BoQ HSYC'!C3930</f>
        <v>0</v>
      </c>
      <c r="E3929" s="52" t="str">
        <f>'[1]BoQ HSYC'!D3930</f>
        <v>Bộ</v>
      </c>
      <c r="F3929" s="51">
        <f>'[1]BoQ HSYC'!E3930</f>
        <v>0</v>
      </c>
      <c r="G3929" s="50">
        <f>'[1]BoQ HSYC'!F3930</f>
        <v>1</v>
      </c>
      <c r="H3929" s="45">
        <f>'[1]BoQ HSYC'!G3930</f>
        <v>0</v>
      </c>
      <c r="I3929" s="45">
        <f>'[1]BoQ HSYC'!H3930</f>
        <v>0</v>
      </c>
      <c r="J3929" s="45">
        <f>'[1]BoQ HSYC'!I3930</f>
        <v>0</v>
      </c>
      <c r="K3929" s="47">
        <f>'[1]BoQ HSYC'!J3930</f>
        <v>46462500</v>
      </c>
      <c r="L3929" s="47">
        <f>'[1]BoQ HSYC'!K3930</f>
        <v>8500000</v>
      </c>
      <c r="M3929" s="47">
        <f>'[1]BoQ HSYC'!L3930</f>
        <v>54962500</v>
      </c>
      <c r="N3929" s="49">
        <f>'[1]BoQ HSYC'!M3930</f>
        <v>16261874.999999998</v>
      </c>
      <c r="O3929" s="49">
        <f>'[1]BoQ HSYC'!N3930</f>
        <v>2975000</v>
      </c>
      <c r="P3929" s="47">
        <f>'[1]BoQ HSYC'!O3930</f>
        <v>19236875</v>
      </c>
      <c r="Q3929" s="47">
        <f>'[1]BoQ HSYC'!P3930</f>
        <v>54962500</v>
      </c>
      <c r="R3929" s="47">
        <f>'[1]BoQ HSYC'!Q3930</f>
        <v>19236875</v>
      </c>
      <c r="S3929" s="47">
        <f>'[1]BoQ HSYC'!R3930</f>
        <v>74199375</v>
      </c>
      <c r="T3929" s="48">
        <f>'[1]BoQ HSYC'!S3930</f>
        <v>0</v>
      </c>
      <c r="U3929" s="47">
        <f>'[1]BoQ HSYC'!T3930</f>
        <v>0</v>
      </c>
      <c r="V3929" s="46" t="str">
        <f>'[1]BoQ HSYC'!U3930</f>
        <v>BĐG Q2/2026</v>
      </c>
      <c r="W3929" s="45" t="str">
        <f>'[1]BoQ HSYC'!V3930</f>
        <v>BĐG Q2/2026</v>
      </c>
      <c r="X3929" s="44" t="str">
        <f>'[1]BoQ HSYC'!W3930</f>
        <v>ME</v>
      </c>
      <c r="Y3929" s="44" t="str">
        <f>'[1]BoQ HSYC'!X3930</f>
        <v>ME</v>
      </c>
      <c r="Z3929" s="44">
        <f>'[1]BoQ HSYC'!Y3930</f>
        <v>0</v>
      </c>
      <c r="AA3929" s="44">
        <f>'[1]BoQ HSYC'!Z3930</f>
        <v>0</v>
      </c>
      <c r="AB3929" s="2"/>
      <c r="AC3929" s="33"/>
      <c r="AD3929" s="4">
        <f>+M3929</f>
        <v>54962500</v>
      </c>
      <c r="AE3929" s="4">
        <f>+AD3929*14%</f>
        <v>7694750.0000000009</v>
      </c>
      <c r="AQ3929" s="8"/>
      <c r="AU3929" s="8">
        <f>+K3929</f>
        <v>46462500</v>
      </c>
      <c r="AV3929" s="8">
        <f>+L3929</f>
        <v>8500000</v>
      </c>
      <c r="AW3929" s="2">
        <f>+M3929</f>
        <v>54962500</v>
      </c>
      <c r="AX3929" s="8">
        <f>F3929*AW3929</f>
        <v>0</v>
      </c>
      <c r="AY3929" s="8">
        <f>IF(AQ3929="CT",7%,5%)*AX3929</f>
        <v>0</v>
      </c>
      <c r="AZ3929" s="8">
        <f>AX3929*2%</f>
        <v>0</v>
      </c>
      <c r="BA3929" s="8">
        <f>IF(BB3929&gt;0,0,AX3929*5%)</f>
        <v>0</v>
      </c>
      <c r="BB3929" s="8">
        <f>(AX3929-BG3929)*35%</f>
        <v>0</v>
      </c>
      <c r="BC3929" s="8">
        <f>+AX3929+AY3929+AZ3929+BA3929+BB3929</f>
        <v>0</v>
      </c>
      <c r="BD3929" s="8">
        <f>AX3929-AT3929</f>
        <v>0</v>
      </c>
      <c r="BE3929" s="2"/>
      <c r="BH3929" s="2"/>
    </row>
    <row r="3930" spans="2:60" s="4" customFormat="1" ht="30.75" customHeight="1" x14ac:dyDescent="0.2">
      <c r="B3930" s="52">
        <f>'[1]BoQ HSYC'!A3931</f>
        <v>10</v>
      </c>
      <c r="C3930" s="53" t="str">
        <f>'[1]BoQ HSYC'!B3931</f>
        <v>Tiêu âm trần và vách dày 100mm</v>
      </c>
      <c r="D3930" s="52">
        <f>'[1]BoQ HSYC'!C3931</f>
        <v>0</v>
      </c>
      <c r="E3930" s="52" t="str">
        <f>'[1]BoQ HSYC'!D3931</f>
        <v>m2</v>
      </c>
      <c r="F3930" s="51">
        <f>'[1]BoQ HSYC'!E3931</f>
        <v>0</v>
      </c>
      <c r="G3930" s="50">
        <f>'[1]BoQ HSYC'!F3931</f>
        <v>301.21200000000005</v>
      </c>
      <c r="H3930" s="45">
        <f>'[1]BoQ HSYC'!G3931</f>
        <v>0</v>
      </c>
      <c r="I3930" s="45">
        <f>'[1]BoQ HSYC'!H3931</f>
        <v>0</v>
      </c>
      <c r="J3930" s="45">
        <f>'[1]BoQ HSYC'!I3931</f>
        <v>0</v>
      </c>
      <c r="K3930" s="47">
        <f>'[1]BoQ HSYC'!J3931</f>
        <v>4646250</v>
      </c>
      <c r="L3930" s="47">
        <f>'[1]BoQ HSYC'!K3931</f>
        <v>850000</v>
      </c>
      <c r="M3930" s="47">
        <f>'[1]BoQ HSYC'!L3931</f>
        <v>5496250</v>
      </c>
      <c r="N3930" s="49">
        <f>'[1]BoQ HSYC'!M3931</f>
        <v>1626187.5</v>
      </c>
      <c r="O3930" s="49">
        <f>'[1]BoQ HSYC'!N3931</f>
        <v>297500</v>
      </c>
      <c r="P3930" s="47">
        <f>'[1]BoQ HSYC'!O3931</f>
        <v>1923687.5</v>
      </c>
      <c r="Q3930" s="47">
        <f>'[1]BoQ HSYC'!P3931</f>
        <v>1655536455.0000002</v>
      </c>
      <c r="R3930" s="47">
        <f>'[1]BoQ HSYC'!Q3931</f>
        <v>579437759.25000012</v>
      </c>
      <c r="S3930" s="47">
        <f>'[1]BoQ HSYC'!R3931</f>
        <v>2234974214.2500005</v>
      </c>
      <c r="T3930" s="48">
        <f>'[1]BoQ HSYC'!S3931</f>
        <v>0</v>
      </c>
      <c r="U3930" s="47">
        <f>'[1]BoQ HSYC'!T3931</f>
        <v>0</v>
      </c>
      <c r="V3930" s="46" t="str">
        <f>'[1]BoQ HSYC'!U3931</f>
        <v>BĐG Q2/2026</v>
      </c>
      <c r="W3930" s="45" t="str">
        <f>'[1]BoQ HSYC'!V3931</f>
        <v>BĐG Q2/2026</v>
      </c>
      <c r="X3930" s="44" t="str">
        <f>'[1]BoQ HSYC'!W3931</f>
        <v>ME</v>
      </c>
      <c r="Y3930" s="44" t="str">
        <f>'[1]BoQ HSYC'!X3931</f>
        <v>ME</v>
      </c>
      <c r="Z3930" s="44">
        <f>'[1]BoQ HSYC'!Y3931</f>
        <v>0</v>
      </c>
      <c r="AA3930" s="44">
        <f>'[1]BoQ HSYC'!Z3931</f>
        <v>0</v>
      </c>
      <c r="AB3930" s="2"/>
      <c r="AC3930" s="33"/>
      <c r="AD3930" s="4">
        <f>+M3930</f>
        <v>5496250</v>
      </c>
      <c r="AE3930" s="4">
        <f>+AD3930*14%</f>
        <v>769475.00000000012</v>
      </c>
      <c r="AQ3930" s="8"/>
      <c r="AU3930" s="8">
        <f>+K3930</f>
        <v>4646250</v>
      </c>
      <c r="AV3930" s="8">
        <f>+L3930</f>
        <v>850000</v>
      </c>
      <c r="AW3930" s="2">
        <f>+M3930</f>
        <v>5496250</v>
      </c>
      <c r="AX3930" s="8">
        <f>F3930*AW3930</f>
        <v>0</v>
      </c>
      <c r="AY3930" s="8">
        <f>IF(AQ3930="CT",7%,5%)*AX3930</f>
        <v>0</v>
      </c>
      <c r="AZ3930" s="8">
        <f>AX3930*2%</f>
        <v>0</v>
      </c>
      <c r="BA3930" s="8">
        <f>IF(BB3930&gt;0,0,AX3930*5%)</f>
        <v>0</v>
      </c>
      <c r="BB3930" s="8">
        <f>(AX3930-BG3930)*35%</f>
        <v>0</v>
      </c>
      <c r="BC3930" s="8">
        <f>+AX3930+AY3930+AZ3930+BA3930+BB3930</f>
        <v>0</v>
      </c>
      <c r="BD3930" s="8">
        <f>AX3930-AT3930</f>
        <v>0</v>
      </c>
      <c r="BE3930" s="2"/>
      <c r="BH3930" s="2"/>
    </row>
    <row r="3931" spans="2:60" s="4" customFormat="1" ht="30.75" customHeight="1" x14ac:dyDescent="0.2">
      <c r="B3931" s="52">
        <f>'[1]BoQ HSYC'!A3932</f>
        <v>11</v>
      </c>
      <c r="C3931" s="53" t="str">
        <f>'[1]BoQ HSYC'!B3932</f>
        <v>Thang cáp 400x100</v>
      </c>
      <c r="D3931" s="52">
        <f>'[1]BoQ HSYC'!C3932</f>
        <v>0</v>
      </c>
      <c r="E3931" s="52" t="str">
        <f>'[1]BoQ HSYC'!D3932</f>
        <v>m</v>
      </c>
      <c r="F3931" s="51">
        <f>'[1]BoQ HSYC'!E3932</f>
        <v>0</v>
      </c>
      <c r="G3931" s="50">
        <f>'[1]BoQ HSYC'!F3932</f>
        <v>4</v>
      </c>
      <c r="H3931" s="45">
        <f>'[1]BoQ HSYC'!G3932</f>
        <v>0</v>
      </c>
      <c r="I3931" s="45">
        <f>'[1]BoQ HSYC'!H3932</f>
        <v>0</v>
      </c>
      <c r="J3931" s="45">
        <f>'[1]BoQ HSYC'!I3932</f>
        <v>0</v>
      </c>
      <c r="K3931" s="47">
        <f>'[1]BoQ HSYC'!J3932</f>
        <v>310243.49999999994</v>
      </c>
      <c r="L3931" s="47">
        <f>'[1]BoQ HSYC'!K3932</f>
        <v>63244.800000000003</v>
      </c>
      <c r="M3931" s="47">
        <f>'[1]BoQ HSYC'!L3932</f>
        <v>373488.29999999993</v>
      </c>
      <c r="N3931" s="49">
        <f>'[1]BoQ HSYC'!M3932</f>
        <v>108585.22499999998</v>
      </c>
      <c r="O3931" s="49">
        <f>'[1]BoQ HSYC'!N3932</f>
        <v>22135.68</v>
      </c>
      <c r="P3931" s="47">
        <f>'[1]BoQ HSYC'!O3932</f>
        <v>130720.90499999997</v>
      </c>
      <c r="Q3931" s="47">
        <f>'[1]BoQ HSYC'!P3932</f>
        <v>1493953.1999999997</v>
      </c>
      <c r="R3931" s="47">
        <f>'[1]BoQ HSYC'!Q3932</f>
        <v>522883.61999999988</v>
      </c>
      <c r="S3931" s="47">
        <f>'[1]BoQ HSYC'!R3932</f>
        <v>2016836.8199999996</v>
      </c>
      <c r="T3931" s="48">
        <f>'[1]BoQ HSYC'!S3932</f>
        <v>0</v>
      </c>
      <c r="U3931" s="47">
        <f>'[1]BoQ HSYC'!T3932</f>
        <v>0</v>
      </c>
      <c r="V3931" s="46" t="str">
        <f>'[1]BoQ HSYC'!U3932</f>
        <v>BĐG Q2/2026</v>
      </c>
      <c r="W3931" s="45" t="str">
        <f>'[1]BoQ HSYC'!V3932</f>
        <v>BĐG Q2/2026</v>
      </c>
      <c r="X3931" s="44" t="str">
        <f>'[1]BoQ HSYC'!W3932</f>
        <v>ME</v>
      </c>
      <c r="Y3931" s="44" t="str">
        <f>'[1]BoQ HSYC'!X3932</f>
        <v>ME</v>
      </c>
      <c r="Z3931" s="44">
        <f>'[1]BoQ HSYC'!Y3932</f>
        <v>0</v>
      </c>
      <c r="AA3931" s="44">
        <f>'[1]BoQ HSYC'!Z3932</f>
        <v>0</v>
      </c>
      <c r="AB3931" s="2"/>
      <c r="AC3931" s="33"/>
      <c r="AD3931" s="4">
        <f>+M3931</f>
        <v>373488.29999999993</v>
      </c>
      <c r="AE3931" s="4">
        <f>+AD3931*14%</f>
        <v>52288.361999999994</v>
      </c>
      <c r="AQ3931" s="8"/>
      <c r="AU3931" s="8">
        <f>+K3931</f>
        <v>310243.49999999994</v>
      </c>
      <c r="AV3931" s="8">
        <f>+L3931</f>
        <v>63244.800000000003</v>
      </c>
      <c r="AW3931" s="2">
        <f>+M3931</f>
        <v>373488.29999999993</v>
      </c>
      <c r="AX3931" s="8">
        <f>F3931*AW3931</f>
        <v>0</v>
      </c>
      <c r="AY3931" s="8">
        <f>IF(AQ3931="CT",7%,5%)*AX3931</f>
        <v>0</v>
      </c>
      <c r="AZ3931" s="8">
        <f>AX3931*2%</f>
        <v>0</v>
      </c>
      <c r="BA3931" s="8">
        <f>IF(BB3931&gt;0,0,AX3931*5%)</f>
        <v>0</v>
      </c>
      <c r="BB3931" s="8">
        <f>(AX3931-BG3931)*35%</f>
        <v>0</v>
      </c>
      <c r="BC3931" s="8">
        <f>+AX3931+AY3931+AZ3931+BA3931+BB3931</f>
        <v>0</v>
      </c>
      <c r="BD3931" s="8">
        <f>AX3931-AT3931</f>
        <v>0</v>
      </c>
      <c r="BE3931" s="2"/>
      <c r="BH3931" s="2"/>
    </row>
    <row r="3932" spans="2:60" s="4" customFormat="1" ht="30.75" customHeight="1" x14ac:dyDescent="0.2">
      <c r="B3932" s="52">
        <f>'[1]BoQ HSYC'!A3933</f>
        <v>12</v>
      </c>
      <c r="C3932" s="53" t="str">
        <f>'[1]BoQ HSYC'!B3933</f>
        <v>Thang cáp 600x100</v>
      </c>
      <c r="D3932" s="52">
        <f>'[1]BoQ HSYC'!C3933</f>
        <v>0</v>
      </c>
      <c r="E3932" s="52" t="str">
        <f>'[1]BoQ HSYC'!D3933</f>
        <v>m</v>
      </c>
      <c r="F3932" s="51">
        <f>'[1]BoQ HSYC'!E3933</f>
        <v>0</v>
      </c>
      <c r="G3932" s="50">
        <f>'[1]BoQ HSYC'!F3933</f>
        <v>8</v>
      </c>
      <c r="H3932" s="45">
        <f>'[1]BoQ HSYC'!G3933</f>
        <v>0</v>
      </c>
      <c r="I3932" s="45">
        <f>'[1]BoQ HSYC'!H3933</f>
        <v>0</v>
      </c>
      <c r="J3932" s="45">
        <f>'[1]BoQ HSYC'!I3933</f>
        <v>0</v>
      </c>
      <c r="K3932" s="47">
        <f>'[1]BoQ HSYC'!J3933</f>
        <v>558438.29999999993</v>
      </c>
      <c r="L3932" s="47">
        <f>'[1]BoQ HSYC'!K3933</f>
        <v>113840.64000000001</v>
      </c>
      <c r="M3932" s="47">
        <f>'[1]BoQ HSYC'!L3933</f>
        <v>672278.94</v>
      </c>
      <c r="N3932" s="49">
        <f>'[1]BoQ HSYC'!M3933</f>
        <v>195453.40499999997</v>
      </c>
      <c r="O3932" s="49">
        <f>'[1]BoQ HSYC'!N3933</f>
        <v>39844.224000000002</v>
      </c>
      <c r="P3932" s="47">
        <f>'[1]BoQ HSYC'!O3933</f>
        <v>235297.62899999996</v>
      </c>
      <c r="Q3932" s="47">
        <f>'[1]BoQ HSYC'!P3933</f>
        <v>5378231.5199999996</v>
      </c>
      <c r="R3932" s="47">
        <f>'[1]BoQ HSYC'!Q3933</f>
        <v>1882381.0319999997</v>
      </c>
      <c r="S3932" s="47">
        <f>'[1]BoQ HSYC'!R3933</f>
        <v>7260612.5519999992</v>
      </c>
      <c r="T3932" s="48">
        <f>'[1]BoQ HSYC'!S3933</f>
        <v>0</v>
      </c>
      <c r="U3932" s="47">
        <f>'[1]BoQ HSYC'!T3933</f>
        <v>0</v>
      </c>
      <c r="V3932" s="46" t="str">
        <f>'[1]BoQ HSYC'!U3933</f>
        <v>BĐG Q2/2026</v>
      </c>
      <c r="W3932" s="45" t="str">
        <f>'[1]BoQ HSYC'!V3933</f>
        <v>BĐG Q2/2026</v>
      </c>
      <c r="X3932" s="44" t="str">
        <f>'[1]BoQ HSYC'!W3933</f>
        <v>ME</v>
      </c>
      <c r="Y3932" s="44" t="str">
        <f>'[1]BoQ HSYC'!X3933</f>
        <v>ME</v>
      </c>
      <c r="Z3932" s="44">
        <f>'[1]BoQ HSYC'!Y3933</f>
        <v>0</v>
      </c>
      <c r="AA3932" s="44">
        <f>'[1]BoQ HSYC'!Z3933</f>
        <v>0</v>
      </c>
      <c r="AB3932" s="2"/>
      <c r="AC3932" s="33"/>
      <c r="AD3932" s="4">
        <f>+M3932</f>
        <v>672278.94</v>
      </c>
      <c r="AE3932" s="4">
        <f>+AD3932*14%</f>
        <v>94119.051600000006</v>
      </c>
      <c r="AQ3932" s="8"/>
      <c r="AU3932" s="8">
        <f>+K3932</f>
        <v>558438.29999999993</v>
      </c>
      <c r="AV3932" s="8">
        <f>+L3932</f>
        <v>113840.64000000001</v>
      </c>
      <c r="AW3932" s="2">
        <f>+M3932</f>
        <v>672278.94</v>
      </c>
      <c r="AX3932" s="8">
        <f>F3932*AW3932</f>
        <v>0</v>
      </c>
      <c r="AY3932" s="8">
        <f>IF(AQ3932="CT",7%,5%)*AX3932</f>
        <v>0</v>
      </c>
      <c r="AZ3932" s="8">
        <f>AX3932*2%</f>
        <v>0</v>
      </c>
      <c r="BA3932" s="8">
        <f>IF(BB3932&gt;0,0,AX3932*5%)</f>
        <v>0</v>
      </c>
      <c r="BB3932" s="8">
        <f>(AX3932-BG3932)*35%</f>
        <v>0</v>
      </c>
      <c r="BC3932" s="8">
        <f>+AX3932+AY3932+AZ3932+BA3932+BB3932</f>
        <v>0</v>
      </c>
      <c r="BD3932" s="8">
        <f>AX3932-AT3932</f>
        <v>0</v>
      </c>
      <c r="BE3932" s="2"/>
      <c r="BH3932" s="2"/>
    </row>
    <row r="3933" spans="2:60" s="4" customFormat="1" ht="30.75" customHeight="1" x14ac:dyDescent="0.2">
      <c r="B3933" s="52">
        <f>'[1]BoQ HSYC'!A3934</f>
        <v>13</v>
      </c>
      <c r="C3933" s="53" t="str">
        <f>'[1]BoQ HSYC'!B3934</f>
        <v>Cu/xlpe/pvc 300mm2</v>
      </c>
      <c r="D3933" s="52">
        <f>'[1]BoQ HSYC'!C3934</f>
        <v>0</v>
      </c>
      <c r="E3933" s="52" t="str">
        <f>'[1]BoQ HSYC'!D3934</f>
        <v>m</v>
      </c>
      <c r="F3933" s="51">
        <f>'[1]BoQ HSYC'!E3934</f>
        <v>0</v>
      </c>
      <c r="G3933" s="50">
        <f>'[1]BoQ HSYC'!F3934</f>
        <v>495</v>
      </c>
      <c r="H3933" s="45">
        <f>'[1]BoQ HSYC'!G3934</f>
        <v>0</v>
      </c>
      <c r="I3933" s="45">
        <f>'[1]BoQ HSYC'!H3934</f>
        <v>0</v>
      </c>
      <c r="J3933" s="45">
        <f>'[1]BoQ HSYC'!I3934</f>
        <v>0</v>
      </c>
      <c r="K3933" s="55">
        <f>'[1]BoQ HSYC'!J3934</f>
        <v>1367856</v>
      </c>
      <c r="L3933" s="55">
        <f>'[1]BoQ HSYC'!K3934</f>
        <v>35278.74</v>
      </c>
      <c r="M3933" s="47">
        <f>'[1]BoQ HSYC'!L3934</f>
        <v>1403134.74</v>
      </c>
      <c r="N3933" s="49">
        <f>'[1]BoQ HSYC'!M3934</f>
        <v>0</v>
      </c>
      <c r="O3933" s="49">
        <f>'[1]BoQ HSYC'!N3934</f>
        <v>12347.558999999999</v>
      </c>
      <c r="P3933" s="47">
        <f>'[1]BoQ HSYC'!O3934</f>
        <v>12347.558999999999</v>
      </c>
      <c r="Q3933" s="47">
        <f>'[1]BoQ HSYC'!P3934</f>
        <v>694551696.29999995</v>
      </c>
      <c r="R3933" s="47">
        <f>'[1]BoQ HSYC'!Q3934</f>
        <v>6112041.7050000001</v>
      </c>
      <c r="S3933" s="47">
        <f>'[1]BoQ HSYC'!R3934</f>
        <v>700663738.005</v>
      </c>
      <c r="T3933" s="48">
        <f>'[1]BoQ HSYC'!S3934</f>
        <v>0</v>
      </c>
      <c r="U3933" s="47">
        <f>'[1]BoQ HSYC'!T3934</f>
        <v>0</v>
      </c>
      <c r="V3933" s="46" t="str">
        <f>'[1]BoQ HSYC'!U3934</f>
        <v>VT: NCC, NC:BĐG Q2/2026</v>
      </c>
      <c r="W3933" s="45" t="str">
        <f>'[1]BoQ HSYC'!V3934</f>
        <v>VT: NCC, NC:BĐG Q2/2026</v>
      </c>
      <c r="X3933" s="44" t="str">
        <f>'[1]BoQ HSYC'!W3934</f>
        <v>ME</v>
      </c>
      <c r="Y3933" s="44" t="str">
        <f>'[1]BoQ HSYC'!X3934</f>
        <v>ME</v>
      </c>
      <c r="Z3933" s="44">
        <f>'[1]BoQ HSYC'!Y3934</f>
        <v>0</v>
      </c>
      <c r="AA3933" s="44">
        <f>'[1]BoQ HSYC'!Z3934</f>
        <v>0</v>
      </c>
      <c r="AB3933" s="2"/>
      <c r="AC3933" s="33"/>
      <c r="AD3933" s="4">
        <f>+M3933</f>
        <v>1403134.74</v>
      </c>
      <c r="AE3933" s="4">
        <f>+AD3933*14%</f>
        <v>196438.86360000001</v>
      </c>
      <c r="AQ3933" s="8"/>
      <c r="AU3933" s="8">
        <f>+K3933</f>
        <v>1367856</v>
      </c>
      <c r="AV3933" s="8">
        <f>+L3933</f>
        <v>35278.74</v>
      </c>
      <c r="AW3933" s="2">
        <f>+M3933</f>
        <v>1403134.74</v>
      </c>
      <c r="AX3933" s="8">
        <f>F3933*AW3933</f>
        <v>0</v>
      </c>
      <c r="AY3933" s="8">
        <f>IF(AQ3933="CT",7%,5%)*AX3933</f>
        <v>0</v>
      </c>
      <c r="AZ3933" s="8">
        <f>AX3933*2%</f>
        <v>0</v>
      </c>
      <c r="BA3933" s="8">
        <f>IF(BB3933&gt;0,0,AX3933*5%)</f>
        <v>0</v>
      </c>
      <c r="BB3933" s="8">
        <f>(AX3933-BG3933)*35%</f>
        <v>0</v>
      </c>
      <c r="BC3933" s="8">
        <f>+AX3933+AY3933+AZ3933+BA3933+BB3933</f>
        <v>0</v>
      </c>
      <c r="BD3933" s="8">
        <f>AX3933-AT3933</f>
        <v>0</v>
      </c>
      <c r="BE3933" s="2"/>
      <c r="BH3933" s="2"/>
    </row>
    <row r="3934" spans="2:60" s="4" customFormat="1" ht="30.75" customHeight="1" x14ac:dyDescent="0.2">
      <c r="B3934" s="52">
        <f>'[1]BoQ HSYC'!A3935</f>
        <v>14</v>
      </c>
      <c r="C3934" s="53" t="str">
        <f>'[1]BoQ HSYC'!B3935</f>
        <v>Cáp đồng trần M240</v>
      </c>
      <c r="D3934" s="52">
        <f>'[1]BoQ HSYC'!C3935</f>
        <v>0</v>
      </c>
      <c r="E3934" s="52" t="str">
        <f>'[1]BoQ HSYC'!D3935</f>
        <v>m</v>
      </c>
      <c r="F3934" s="51">
        <f>'[1]BoQ HSYC'!E3935</f>
        <v>0</v>
      </c>
      <c r="G3934" s="50">
        <f>'[1]BoQ HSYC'!F3935</f>
        <v>55</v>
      </c>
      <c r="H3934" s="45">
        <f>'[1]BoQ HSYC'!G3935</f>
        <v>0</v>
      </c>
      <c r="I3934" s="45">
        <f>'[1]BoQ HSYC'!H3935</f>
        <v>0</v>
      </c>
      <c r="J3934" s="45">
        <f>'[1]BoQ HSYC'!I3935</f>
        <v>0</v>
      </c>
      <c r="K3934" s="47">
        <f>'[1]BoQ HSYC'!J3935</f>
        <v>1138294.7368421052</v>
      </c>
      <c r="L3934" s="47">
        <f>'[1]BoQ HSYC'!K3935</f>
        <v>41306.76</v>
      </c>
      <c r="M3934" s="47">
        <f>'[1]BoQ HSYC'!L3935</f>
        <v>1179601.4968421052</v>
      </c>
      <c r="N3934" s="49">
        <f>'[1]BoQ HSYC'!M3935</f>
        <v>0</v>
      </c>
      <c r="O3934" s="49">
        <f>'[1]BoQ HSYC'!N3935</f>
        <v>14457.366</v>
      </c>
      <c r="P3934" s="47">
        <f>'[1]BoQ HSYC'!O3935</f>
        <v>14457.366</v>
      </c>
      <c r="Q3934" s="47">
        <f>'[1]BoQ HSYC'!P3935</f>
        <v>64878082.326315783</v>
      </c>
      <c r="R3934" s="47">
        <f>'[1]BoQ HSYC'!Q3935</f>
        <v>795155.13</v>
      </c>
      <c r="S3934" s="47">
        <f>'[1]BoQ HSYC'!R3935</f>
        <v>65673237.456315786</v>
      </c>
      <c r="T3934" s="48">
        <f>'[1]BoQ HSYC'!S3935</f>
        <v>0</v>
      </c>
      <c r="U3934" s="47">
        <f>'[1]BoQ HSYC'!T3935</f>
        <v>0</v>
      </c>
      <c r="V3934" s="46" t="str">
        <f>'[1]BoQ HSYC'!U3935</f>
        <v>VT: NCC, NC:BĐG Q2/2026</v>
      </c>
      <c r="W3934" s="45" t="str">
        <f>'[1]BoQ HSYC'!V3935</f>
        <v>VT: NCC, NC:BĐG Q2/2026</v>
      </c>
      <c r="X3934" s="44" t="str">
        <f>'[1]BoQ HSYC'!W3935</f>
        <v>ME</v>
      </c>
      <c r="Y3934" s="44" t="str">
        <f>'[1]BoQ HSYC'!X3935</f>
        <v>ME</v>
      </c>
      <c r="Z3934" s="44">
        <f>'[1]BoQ HSYC'!Y3935</f>
        <v>0</v>
      </c>
      <c r="AA3934" s="44">
        <f>'[1]BoQ HSYC'!Z3935</f>
        <v>0</v>
      </c>
      <c r="AB3934" s="2"/>
      <c r="AC3934" s="33"/>
      <c r="AD3934" s="4">
        <f>+M3934</f>
        <v>1179601.4968421052</v>
      </c>
      <c r="AE3934" s="4">
        <f>+AD3934*14%</f>
        <v>165144.20955789473</v>
      </c>
      <c r="AQ3934" s="8"/>
      <c r="AU3934" s="8">
        <f>+K3934</f>
        <v>1138294.7368421052</v>
      </c>
      <c r="AV3934" s="8">
        <f>+L3934</f>
        <v>41306.76</v>
      </c>
      <c r="AW3934" s="2">
        <f>+M3934</f>
        <v>1179601.4968421052</v>
      </c>
      <c r="AX3934" s="8">
        <f>F3934*AW3934</f>
        <v>0</v>
      </c>
      <c r="AY3934" s="8">
        <f>IF(AQ3934="CT",7%,5%)*AX3934</f>
        <v>0</v>
      </c>
      <c r="AZ3934" s="8">
        <f>AX3934*2%</f>
        <v>0</v>
      </c>
      <c r="BA3934" s="8">
        <f>IF(BB3934&gt;0,0,AX3934*5%)</f>
        <v>0</v>
      </c>
      <c r="BB3934" s="8">
        <f>(AX3934-BG3934)*35%</f>
        <v>0</v>
      </c>
      <c r="BC3934" s="8">
        <f>+AX3934+AY3934+AZ3934+BA3934+BB3934</f>
        <v>0</v>
      </c>
      <c r="BD3934" s="8">
        <f>AX3934-AT3934</f>
        <v>0</v>
      </c>
      <c r="BE3934" s="2"/>
      <c r="BH3934" s="2"/>
    </row>
    <row r="3935" spans="2:60" s="4" customFormat="1" ht="30.75" customHeight="1" x14ac:dyDescent="0.2">
      <c r="B3935" s="52">
        <f>'[1]BoQ HSYC'!A3936</f>
        <v>15</v>
      </c>
      <c r="C3935" s="53" t="str">
        <f>'[1]BoQ HSYC'!B3936</f>
        <v>Cáp đồng trần M120</v>
      </c>
      <c r="D3935" s="52">
        <f>'[1]BoQ HSYC'!C3936</f>
        <v>0</v>
      </c>
      <c r="E3935" s="52" t="str">
        <f>'[1]BoQ HSYC'!D3936</f>
        <v>m</v>
      </c>
      <c r="F3935" s="51">
        <f>'[1]BoQ HSYC'!E3936</f>
        <v>0</v>
      </c>
      <c r="G3935" s="50">
        <f>'[1]BoQ HSYC'!F3936</f>
        <v>18</v>
      </c>
      <c r="H3935" s="45">
        <f>'[1]BoQ HSYC'!G3936</f>
        <v>0</v>
      </c>
      <c r="I3935" s="45">
        <f>'[1]BoQ HSYC'!H3936</f>
        <v>0</v>
      </c>
      <c r="J3935" s="45">
        <f>'[1]BoQ HSYC'!I3936</f>
        <v>0</v>
      </c>
      <c r="K3935" s="47">
        <f>'[1]BoQ HSYC'!J3936</f>
        <v>569147.36842105258</v>
      </c>
      <c r="L3935" s="47">
        <f>'[1]BoQ HSYC'!K3936</f>
        <v>20653.379999999997</v>
      </c>
      <c r="M3935" s="47">
        <f>'[1]BoQ HSYC'!L3936</f>
        <v>589800.74842105259</v>
      </c>
      <c r="N3935" s="49">
        <f>'[1]BoQ HSYC'!M3936</f>
        <v>0</v>
      </c>
      <c r="O3935" s="49">
        <f>'[1]BoQ HSYC'!N3936</f>
        <v>7228.6829999999982</v>
      </c>
      <c r="P3935" s="47">
        <f>'[1]BoQ HSYC'!O3936</f>
        <v>7228.6829999999982</v>
      </c>
      <c r="Q3935" s="47">
        <f>'[1]BoQ HSYC'!P3936</f>
        <v>10616413.471578946</v>
      </c>
      <c r="R3935" s="47">
        <f>'[1]BoQ HSYC'!Q3936</f>
        <v>130116.29399999997</v>
      </c>
      <c r="S3935" s="47">
        <f>'[1]BoQ HSYC'!R3936</f>
        <v>10746529.765578946</v>
      </c>
      <c r="T3935" s="48">
        <f>'[1]BoQ HSYC'!S3936</f>
        <v>0</v>
      </c>
      <c r="U3935" s="47">
        <f>'[1]BoQ HSYC'!T3936</f>
        <v>0</v>
      </c>
      <c r="V3935" s="46" t="str">
        <f>'[1]BoQ HSYC'!U3936</f>
        <v>VT: NCC, NC:BĐG Q2/2026</v>
      </c>
      <c r="W3935" s="45" t="str">
        <f>'[1]BoQ HSYC'!V3936</f>
        <v>VT: NCC, NC:BĐG Q2/2026</v>
      </c>
      <c r="X3935" s="44" t="str">
        <f>'[1]BoQ HSYC'!W3936</f>
        <v>ME</v>
      </c>
      <c r="Y3935" s="44" t="str">
        <f>'[1]BoQ HSYC'!X3936</f>
        <v>ME</v>
      </c>
      <c r="Z3935" s="44">
        <f>'[1]BoQ HSYC'!Y3936</f>
        <v>0</v>
      </c>
      <c r="AA3935" s="44">
        <f>'[1]BoQ HSYC'!Z3936</f>
        <v>0</v>
      </c>
      <c r="AB3935" s="2"/>
      <c r="AC3935" s="33"/>
      <c r="AD3935" s="4">
        <f>+M3935</f>
        <v>589800.74842105259</v>
      </c>
      <c r="AE3935" s="4">
        <f>+AD3935*14%</f>
        <v>82572.104778947367</v>
      </c>
      <c r="AQ3935" s="8"/>
      <c r="AU3935" s="8">
        <f>+K3935</f>
        <v>569147.36842105258</v>
      </c>
      <c r="AV3935" s="8">
        <f>+L3935</f>
        <v>20653.379999999997</v>
      </c>
      <c r="AW3935" s="2">
        <f>+M3935</f>
        <v>589800.74842105259</v>
      </c>
      <c r="AX3935" s="8">
        <f>F3935*AW3935</f>
        <v>0</v>
      </c>
      <c r="AY3935" s="8">
        <f>IF(AQ3935="CT",7%,5%)*AX3935</f>
        <v>0</v>
      </c>
      <c r="AZ3935" s="8">
        <f>AX3935*2%</f>
        <v>0</v>
      </c>
      <c r="BA3935" s="8">
        <f>IF(BB3935&gt;0,0,AX3935*5%)</f>
        <v>0</v>
      </c>
      <c r="BB3935" s="8">
        <f>(AX3935-BG3935)*35%</f>
        <v>0</v>
      </c>
      <c r="BC3935" s="8">
        <f>+AX3935+AY3935+AZ3935+BA3935+BB3935</f>
        <v>0</v>
      </c>
      <c r="BD3935" s="8">
        <f>AX3935-AT3935</f>
        <v>0</v>
      </c>
      <c r="BE3935" s="2"/>
      <c r="BH3935" s="2"/>
    </row>
    <row r="3936" spans="2:60" s="4" customFormat="1" ht="30.75" customHeight="1" x14ac:dyDescent="0.2">
      <c r="B3936" s="52">
        <f>'[1]BoQ HSYC'!A3937</f>
        <v>16</v>
      </c>
      <c r="C3936" s="53" t="str">
        <f>'[1]BoQ HSYC'!B3937</f>
        <v>Thanh đồng 25x4mm</v>
      </c>
      <c r="D3936" s="52">
        <f>'[1]BoQ HSYC'!C3937</f>
        <v>0</v>
      </c>
      <c r="E3936" s="52" t="str">
        <f>'[1]BoQ HSYC'!D3937</f>
        <v>m</v>
      </c>
      <c r="F3936" s="51">
        <f>'[1]BoQ HSYC'!E3937</f>
        <v>0</v>
      </c>
      <c r="G3936" s="50">
        <f>'[1]BoQ HSYC'!F3937</f>
        <v>46</v>
      </c>
      <c r="H3936" s="45">
        <f>'[1]BoQ HSYC'!G3937</f>
        <v>0</v>
      </c>
      <c r="I3936" s="45">
        <f>'[1]BoQ HSYC'!H3937</f>
        <v>0</v>
      </c>
      <c r="J3936" s="45">
        <f>'[1]BoQ HSYC'!I3937</f>
        <v>0</v>
      </c>
      <c r="K3936" s="47">
        <f>'[1]BoQ HSYC'!J3937</f>
        <v>1900017</v>
      </c>
      <c r="L3936" s="47">
        <f>'[1]BoQ HSYC'!K3937</f>
        <v>31499.999999999996</v>
      </c>
      <c r="M3936" s="47">
        <f>'[1]BoQ HSYC'!L3937</f>
        <v>1931517</v>
      </c>
      <c r="N3936" s="49">
        <f>'[1]BoQ HSYC'!M3937</f>
        <v>665005.94999999995</v>
      </c>
      <c r="O3936" s="49">
        <f>'[1]BoQ HSYC'!N3937</f>
        <v>11024.999999999998</v>
      </c>
      <c r="P3936" s="47">
        <f>'[1]BoQ HSYC'!O3937</f>
        <v>676030.95</v>
      </c>
      <c r="Q3936" s="47">
        <f>'[1]BoQ HSYC'!P3937</f>
        <v>88849782</v>
      </c>
      <c r="R3936" s="47">
        <f>'[1]BoQ HSYC'!Q3937</f>
        <v>31097423.699999999</v>
      </c>
      <c r="S3936" s="47">
        <f>'[1]BoQ HSYC'!R3937</f>
        <v>119947205.7</v>
      </c>
      <c r="T3936" s="48">
        <f>'[1]BoQ HSYC'!S3937</f>
        <v>0</v>
      </c>
      <c r="U3936" s="47">
        <f>'[1]BoQ HSYC'!T3937</f>
        <v>0</v>
      </c>
      <c r="V3936" s="46" t="str">
        <f>'[1]BoQ HSYC'!U3937</f>
        <v>BĐG Q2/2026</v>
      </c>
      <c r="W3936" s="45" t="str">
        <f>'[1]BoQ HSYC'!V3937</f>
        <v>BĐG Q2/2026</v>
      </c>
      <c r="X3936" s="44" t="str">
        <f>'[1]BoQ HSYC'!W3937</f>
        <v>ME</v>
      </c>
      <c r="Y3936" s="44" t="str">
        <f>'[1]BoQ HSYC'!X3937</f>
        <v>ME</v>
      </c>
      <c r="Z3936" s="44">
        <f>'[1]BoQ HSYC'!Y3937</f>
        <v>0</v>
      </c>
      <c r="AA3936" s="44">
        <f>'[1]BoQ HSYC'!Z3937</f>
        <v>0</v>
      </c>
      <c r="AB3936" s="2"/>
      <c r="AC3936" s="33"/>
      <c r="AD3936" s="4">
        <f>+M3936</f>
        <v>1931517</v>
      </c>
      <c r="AE3936" s="4">
        <f>+AD3936*14%</f>
        <v>270412.38</v>
      </c>
      <c r="AQ3936" s="8"/>
      <c r="AU3936" s="8">
        <f>+K3936</f>
        <v>1900017</v>
      </c>
      <c r="AV3936" s="8">
        <f>+L3936</f>
        <v>31499.999999999996</v>
      </c>
      <c r="AW3936" s="2">
        <f>+M3936</f>
        <v>1931517</v>
      </c>
      <c r="AX3936" s="8">
        <f>F3936*AW3936</f>
        <v>0</v>
      </c>
      <c r="AY3936" s="8">
        <f>IF(AQ3936="CT",7%,5%)*AX3936</f>
        <v>0</v>
      </c>
      <c r="AZ3936" s="8">
        <f>AX3936*2%</f>
        <v>0</v>
      </c>
      <c r="BA3936" s="8">
        <f>IF(BB3936&gt;0,0,AX3936*5%)</f>
        <v>0</v>
      </c>
      <c r="BB3936" s="8">
        <f>(AX3936-BG3936)*35%</f>
        <v>0</v>
      </c>
      <c r="BC3936" s="8">
        <f>+AX3936+AY3936+AZ3936+BA3936+BB3936</f>
        <v>0</v>
      </c>
      <c r="BD3936" s="8">
        <f>AX3936-AT3936</f>
        <v>0</v>
      </c>
      <c r="BE3936" s="2"/>
      <c r="BH3936" s="2"/>
    </row>
    <row r="3937" spans="2:16255" s="4" customFormat="1" ht="30.75" customHeight="1" x14ac:dyDescent="0.2">
      <c r="B3937" s="52">
        <f>'[1]BoQ HSYC'!A3938</f>
        <v>17</v>
      </c>
      <c r="C3937" s="53" t="str">
        <f>'[1]BoQ HSYC'!B3938</f>
        <v>Cọc đồng tiếp địa D16 dài 2.4m</v>
      </c>
      <c r="D3937" s="52">
        <f>'[1]BoQ HSYC'!C3938</f>
        <v>0</v>
      </c>
      <c r="E3937" s="52" t="str">
        <f>'[1]BoQ HSYC'!D3938</f>
        <v>cọc</v>
      </c>
      <c r="F3937" s="51">
        <f>'[1]BoQ HSYC'!E3938</f>
        <v>0</v>
      </c>
      <c r="G3937" s="50">
        <f>'[1]BoQ HSYC'!F3938</f>
        <v>4</v>
      </c>
      <c r="H3937" s="45">
        <f>'[1]BoQ HSYC'!G3938</f>
        <v>0</v>
      </c>
      <c r="I3937" s="45">
        <f>'[1]BoQ HSYC'!H3938</f>
        <v>0</v>
      </c>
      <c r="J3937" s="45">
        <f>'[1]BoQ HSYC'!I3938</f>
        <v>0</v>
      </c>
      <c r="K3937" s="47">
        <f>'[1]BoQ HSYC'!J3938</f>
        <v>201600</v>
      </c>
      <c r="L3937" s="47">
        <f>'[1]BoQ HSYC'!K3938</f>
        <v>45000</v>
      </c>
      <c r="M3937" s="47">
        <f>'[1]BoQ HSYC'!L3938</f>
        <v>246600</v>
      </c>
      <c r="N3937" s="49">
        <f>'[1]BoQ HSYC'!M3938</f>
        <v>70560</v>
      </c>
      <c r="O3937" s="49">
        <f>'[1]BoQ HSYC'!N3938</f>
        <v>15749.999999999998</v>
      </c>
      <c r="P3937" s="47">
        <f>'[1]BoQ HSYC'!O3938</f>
        <v>86310</v>
      </c>
      <c r="Q3937" s="47">
        <f>'[1]BoQ HSYC'!P3938</f>
        <v>986400</v>
      </c>
      <c r="R3937" s="47">
        <f>'[1]BoQ HSYC'!Q3938</f>
        <v>345240</v>
      </c>
      <c r="S3937" s="47">
        <f>'[1]BoQ HSYC'!R3938</f>
        <v>1331640</v>
      </c>
      <c r="T3937" s="48">
        <f>'[1]BoQ HSYC'!S3938</f>
        <v>0</v>
      </c>
      <c r="U3937" s="47">
        <f>'[1]BoQ HSYC'!T3938</f>
        <v>0</v>
      </c>
      <c r="V3937" s="46" t="str">
        <f>'[1]BoQ HSYC'!U3938</f>
        <v>BĐG Q2/2026</v>
      </c>
      <c r="W3937" s="45" t="str">
        <f>'[1]BoQ HSYC'!V3938</f>
        <v>BĐG Q2/2026</v>
      </c>
      <c r="X3937" s="44" t="str">
        <f>'[1]BoQ HSYC'!W3938</f>
        <v>ME</v>
      </c>
      <c r="Y3937" s="44" t="str">
        <f>'[1]BoQ HSYC'!X3938</f>
        <v>ME</v>
      </c>
      <c r="Z3937" s="44">
        <f>'[1]BoQ HSYC'!Y3938</f>
        <v>0</v>
      </c>
      <c r="AA3937" s="44">
        <f>'[1]BoQ HSYC'!Z3938</f>
        <v>0</v>
      </c>
      <c r="AB3937" s="2"/>
      <c r="AC3937" s="33"/>
      <c r="AD3937" s="4">
        <f>+M3937</f>
        <v>246600</v>
      </c>
      <c r="AE3937" s="4">
        <f>+AD3937*14%</f>
        <v>34524</v>
      </c>
      <c r="AQ3937" s="8"/>
      <c r="AU3937" s="8">
        <f>+K3937</f>
        <v>201600</v>
      </c>
      <c r="AV3937" s="8">
        <f>+L3937</f>
        <v>45000</v>
      </c>
      <c r="AW3937" s="2">
        <f>+M3937</f>
        <v>246600</v>
      </c>
      <c r="AX3937" s="8">
        <f>F3937*AW3937</f>
        <v>0</v>
      </c>
      <c r="AY3937" s="8">
        <f>IF(AQ3937="CT",7%,5%)*AX3937</f>
        <v>0</v>
      </c>
      <c r="AZ3937" s="8">
        <f>AX3937*2%</f>
        <v>0</v>
      </c>
      <c r="BA3937" s="8">
        <f>IF(BB3937&gt;0,0,AX3937*5%)</f>
        <v>0</v>
      </c>
      <c r="BB3937" s="8">
        <f>(AX3937-BG3937)*35%</f>
        <v>0</v>
      </c>
      <c r="BC3937" s="8">
        <f>+AX3937+AY3937+AZ3937+BA3937+BB3937</f>
        <v>0</v>
      </c>
      <c r="BD3937" s="8">
        <f>AX3937-AT3937</f>
        <v>0</v>
      </c>
      <c r="BE3937" s="2"/>
      <c r="BH3937" s="2"/>
    </row>
    <row r="3938" spans="2:16255" s="4" customFormat="1" ht="30.75" customHeight="1" x14ac:dyDescent="0.2">
      <c r="B3938" s="62">
        <f>'[1]BoQ HSYC'!A3939</f>
        <v>0</v>
      </c>
      <c r="C3938" s="63" t="str">
        <f>'[1]BoQ HSYC'!B3939</f>
        <v>CẤP THOÁT NƯỚC NGOÀI NHÀ</v>
      </c>
      <c r="D3938" s="62">
        <f>'[1]BoQ HSYC'!C3939</f>
        <v>0</v>
      </c>
      <c r="E3938" s="62">
        <f>'[1]BoQ HSYC'!D3939</f>
        <v>0</v>
      </c>
      <c r="F3938" s="61">
        <f>'[1]BoQ HSYC'!E3939</f>
        <v>0</v>
      </c>
      <c r="G3938" s="50">
        <f>'[1]BoQ HSYC'!F3939</f>
        <v>0</v>
      </c>
      <c r="H3938" s="57">
        <f>'[1]BoQ HSYC'!G3939</f>
        <v>0</v>
      </c>
      <c r="I3938" s="57">
        <f>'[1]BoQ HSYC'!H3939</f>
        <v>0</v>
      </c>
      <c r="J3938" s="57">
        <f>'[1]BoQ HSYC'!I3939</f>
        <v>0</v>
      </c>
      <c r="K3938" s="45">
        <f>'[1]BoQ HSYC'!J3939</f>
        <v>0</v>
      </c>
      <c r="L3938" s="45">
        <f>'[1]BoQ HSYC'!K3939</f>
        <v>0</v>
      </c>
      <c r="M3938" s="45">
        <f>'[1]BoQ HSYC'!L3939</f>
        <v>0</v>
      </c>
      <c r="N3938" s="57">
        <f>'[1]BoQ HSYC'!M3939</f>
        <v>0</v>
      </c>
      <c r="O3938" s="57">
        <f>'[1]BoQ HSYC'!N3939</f>
        <v>0</v>
      </c>
      <c r="P3938" s="47">
        <f>'[1]BoQ HSYC'!O3939</f>
        <v>0</v>
      </c>
      <c r="Q3938" s="45">
        <f>'[1]BoQ HSYC'!P3939</f>
        <v>0</v>
      </c>
      <c r="R3938" s="45">
        <f>'[1]BoQ HSYC'!Q3939</f>
        <v>0</v>
      </c>
      <c r="S3938" s="45">
        <f>'[1]BoQ HSYC'!R3939</f>
        <v>0</v>
      </c>
      <c r="T3938" s="45">
        <f>'[1]BoQ HSYC'!S3939</f>
        <v>0</v>
      </c>
      <c r="U3938" s="45">
        <f>'[1]BoQ HSYC'!T3939</f>
        <v>0</v>
      </c>
      <c r="V3938" s="67">
        <f>'[1]BoQ HSYC'!U3939</f>
        <v>0</v>
      </c>
      <c r="W3938" s="45">
        <f>'[1]BoQ HSYC'!V3939</f>
        <v>0</v>
      </c>
      <c r="X3938" s="44">
        <f>'[1]BoQ HSYC'!W3939</f>
        <v>0</v>
      </c>
      <c r="Y3938" s="64">
        <f>'[1]BoQ HSYC'!X3939</f>
        <v>0</v>
      </c>
      <c r="Z3938" s="64">
        <f>'[1]BoQ HSYC'!Y3939</f>
        <v>0</v>
      </c>
      <c r="AA3938" s="64">
        <f>'[1]BoQ HSYC'!Z3939</f>
        <v>0</v>
      </c>
      <c r="AB3938" s="66"/>
      <c r="AC3938" s="65"/>
      <c r="AD3938" s="62">
        <f>+M3938</f>
        <v>0</v>
      </c>
      <c r="AE3938" s="62">
        <f>+AD3938*14%</f>
        <v>0</v>
      </c>
      <c r="AG3938" s="60"/>
      <c r="AH3938" s="59"/>
      <c r="AI3938" s="57"/>
      <c r="AJ3938" s="57"/>
      <c r="AK3938" s="57"/>
      <c r="AL3938" s="57"/>
      <c r="AM3938" s="57"/>
      <c r="AO3938" s="57"/>
      <c r="AP3938" s="61"/>
      <c r="AQ3938" s="8"/>
      <c r="AR3938" s="58"/>
      <c r="AS3938" s="58"/>
      <c r="AT3938" s="58"/>
      <c r="AU3938" s="8">
        <f>+K3938</f>
        <v>0</v>
      </c>
      <c r="AV3938" s="8">
        <f>+L3938</f>
        <v>0</v>
      </c>
      <c r="AW3938" s="2">
        <f>+M3938</f>
        <v>0</v>
      </c>
      <c r="AX3938" s="8">
        <f>F3938*AW3938</f>
        <v>0</v>
      </c>
      <c r="AY3938" s="8">
        <f>IF(AQ3938="CT",7%,5%)*AX3938</f>
        <v>0</v>
      </c>
      <c r="AZ3938" s="8">
        <f>AX3938*2%</f>
        <v>0</v>
      </c>
      <c r="BA3938" s="8">
        <f>IF(BB3938&gt;0,0,AX3938*5%)</f>
        <v>0</v>
      </c>
      <c r="BB3938" s="8">
        <f>(AX3938-BG3938)*35%</f>
        <v>0</v>
      </c>
      <c r="BC3938" s="8">
        <f>+AX3938+AY3938+AZ3938+BA3938+BB3938</f>
        <v>0</v>
      </c>
      <c r="BD3938" s="8">
        <f>AX3938-AT3938</f>
        <v>0</v>
      </c>
      <c r="BE3938" s="2"/>
      <c r="BF3938" s="57"/>
      <c r="BG3938" s="57"/>
      <c r="BH3938" s="2"/>
      <c r="BI3938" s="56"/>
      <c r="BJ3938" s="57"/>
      <c r="BK3938" s="64"/>
      <c r="BL3938" s="60"/>
      <c r="BM3938" s="59"/>
      <c r="BN3938" s="57"/>
      <c r="BO3938" s="57"/>
      <c r="BP3938" s="57"/>
      <c r="BQ3938" s="57"/>
      <c r="BR3938" s="57"/>
      <c r="BS3938" s="57"/>
      <c r="BT3938" s="57"/>
      <c r="BU3938" s="57"/>
      <c r="BV3938" s="58"/>
      <c r="BW3938" s="57"/>
      <c r="BX3938" s="57"/>
      <c r="BY3938" s="57"/>
      <c r="BZ3938" s="57"/>
      <c r="CA3938" s="57"/>
      <c r="CB3938" s="56"/>
      <c r="CC3938" s="57"/>
      <c r="CD3938" s="64"/>
      <c r="CE3938" s="64"/>
      <c r="CF3938" s="64"/>
      <c r="CG3938" s="64"/>
      <c r="CH3938" s="62"/>
      <c r="CI3938" s="63"/>
      <c r="CJ3938" s="62"/>
      <c r="CK3938" s="62"/>
      <c r="CL3938" s="61"/>
      <c r="CM3938" s="60"/>
      <c r="CN3938" s="59"/>
      <c r="CO3938" s="57"/>
      <c r="CP3938" s="57"/>
      <c r="CQ3938" s="57"/>
      <c r="CR3938" s="57"/>
      <c r="CS3938" s="57"/>
      <c r="CT3938" s="57"/>
      <c r="CU3938" s="57"/>
      <c r="CV3938" s="57"/>
      <c r="CW3938" s="58"/>
      <c r="CX3938" s="57"/>
      <c r="CY3938" s="57"/>
      <c r="CZ3938" s="57"/>
      <c r="DA3938" s="57"/>
      <c r="DB3938" s="57"/>
      <c r="DC3938" s="56"/>
      <c r="DD3938" s="57"/>
      <c r="DE3938" s="64"/>
      <c r="DF3938" s="64"/>
      <c r="DG3938" s="64"/>
      <c r="DH3938" s="64"/>
      <c r="DI3938" s="62"/>
      <c r="DJ3938" s="63"/>
      <c r="DK3938" s="62"/>
      <c r="DL3938" s="62"/>
      <c r="DM3938" s="61"/>
      <c r="DN3938" s="60"/>
      <c r="DO3938" s="59"/>
      <c r="DP3938" s="57"/>
      <c r="DQ3938" s="57"/>
      <c r="DR3938" s="57"/>
      <c r="DS3938" s="57"/>
      <c r="DT3938" s="57"/>
      <c r="DU3938" s="57"/>
      <c r="DV3938" s="57"/>
      <c r="DW3938" s="57"/>
      <c r="DX3938" s="58"/>
      <c r="DY3938" s="57"/>
      <c r="DZ3938" s="57"/>
      <c r="EA3938" s="57"/>
      <c r="EB3938" s="57"/>
      <c r="EC3938" s="57"/>
      <c r="ED3938" s="56"/>
      <c r="EE3938" s="57"/>
      <c r="EF3938" s="64"/>
      <c r="EG3938" s="64"/>
      <c r="EH3938" s="64"/>
      <c r="EI3938" s="64"/>
      <c r="EJ3938" s="62"/>
      <c r="EK3938" s="63"/>
      <c r="EL3938" s="62"/>
      <c r="EM3938" s="62"/>
      <c r="EN3938" s="61"/>
      <c r="EO3938" s="60"/>
      <c r="EP3938" s="59"/>
      <c r="EQ3938" s="57"/>
      <c r="ER3938" s="57"/>
      <c r="ES3938" s="57"/>
      <c r="ET3938" s="57"/>
      <c r="EU3938" s="57"/>
      <c r="EV3938" s="57"/>
      <c r="EW3938" s="57"/>
      <c r="EX3938" s="57"/>
      <c r="EY3938" s="58"/>
      <c r="EZ3938" s="57"/>
      <c r="FA3938" s="57"/>
      <c r="FB3938" s="57"/>
      <c r="FC3938" s="57"/>
      <c r="FD3938" s="57"/>
      <c r="FE3938" s="56"/>
      <c r="FF3938" s="57"/>
      <c r="FG3938" s="64"/>
      <c r="FH3938" s="64"/>
      <c r="FI3938" s="64"/>
      <c r="FJ3938" s="64"/>
      <c r="FK3938" s="62"/>
      <c r="FL3938" s="63"/>
      <c r="FM3938" s="62"/>
      <c r="FN3938" s="62"/>
      <c r="FO3938" s="61"/>
      <c r="FP3938" s="60"/>
      <c r="FQ3938" s="59"/>
      <c r="FR3938" s="57"/>
      <c r="FS3938" s="57"/>
      <c r="FT3938" s="57"/>
      <c r="FU3938" s="57"/>
      <c r="FV3938" s="57"/>
      <c r="FW3938" s="57"/>
      <c r="FX3938" s="57"/>
      <c r="FY3938" s="57"/>
      <c r="FZ3938" s="58"/>
      <c r="GA3938" s="57"/>
      <c r="GB3938" s="57"/>
      <c r="GC3938" s="57"/>
      <c r="GD3938" s="57"/>
      <c r="GE3938" s="57"/>
      <c r="GF3938" s="56"/>
      <c r="GG3938" s="57"/>
      <c r="GH3938" s="64"/>
      <c r="GI3938" s="64"/>
      <c r="GJ3938" s="64"/>
      <c r="GK3938" s="64"/>
      <c r="GL3938" s="62"/>
      <c r="GM3938" s="63"/>
      <c r="GN3938" s="62"/>
      <c r="GO3938" s="62"/>
      <c r="GP3938" s="61"/>
      <c r="GQ3938" s="60"/>
      <c r="GR3938" s="59"/>
      <c r="GS3938" s="57"/>
      <c r="GT3938" s="57"/>
      <c r="GU3938" s="57"/>
      <c r="GV3938" s="57"/>
      <c r="GW3938" s="57"/>
      <c r="GX3938" s="57"/>
      <c r="GY3938" s="57"/>
      <c r="GZ3938" s="57"/>
      <c r="HA3938" s="58"/>
      <c r="HB3938" s="57"/>
      <c r="HC3938" s="57"/>
      <c r="HD3938" s="57"/>
      <c r="HE3938" s="57"/>
      <c r="HF3938" s="57"/>
      <c r="HG3938" s="56"/>
      <c r="HH3938" s="57"/>
      <c r="HI3938" s="64"/>
      <c r="HJ3938" s="64"/>
      <c r="HK3938" s="64"/>
      <c r="HL3938" s="64"/>
      <c r="HM3938" s="62"/>
      <c r="HN3938" s="63"/>
      <c r="HO3938" s="62"/>
      <c r="HP3938" s="62"/>
      <c r="HQ3938" s="61"/>
      <c r="HR3938" s="60"/>
      <c r="HS3938" s="59"/>
      <c r="HT3938" s="57"/>
      <c r="HU3938" s="57"/>
      <c r="HV3938" s="57"/>
      <c r="HW3938" s="57"/>
      <c r="HX3938" s="57"/>
      <c r="HY3938" s="57"/>
      <c r="HZ3938" s="57"/>
      <c r="IA3938" s="57"/>
      <c r="IB3938" s="58"/>
      <c r="IC3938" s="57"/>
      <c r="ID3938" s="57"/>
      <c r="IE3938" s="57"/>
      <c r="IF3938" s="57"/>
      <c r="IG3938" s="57"/>
      <c r="IH3938" s="56"/>
      <c r="II3938" s="57"/>
      <c r="IJ3938" s="64"/>
      <c r="IK3938" s="64"/>
      <c r="IL3938" s="64"/>
      <c r="IM3938" s="64"/>
      <c r="IN3938" s="62"/>
      <c r="IO3938" s="63"/>
      <c r="IP3938" s="62"/>
      <c r="IQ3938" s="62"/>
      <c r="IR3938" s="61"/>
      <c r="IS3938" s="60"/>
      <c r="IT3938" s="59"/>
      <c r="IU3938" s="57"/>
      <c r="IV3938" s="57"/>
      <c r="IW3938" s="57"/>
      <c r="IX3938" s="57"/>
      <c r="IY3938" s="57"/>
      <c r="IZ3938" s="57"/>
      <c r="JA3938" s="57"/>
      <c r="JB3938" s="57"/>
      <c r="JC3938" s="58"/>
      <c r="JD3938" s="57"/>
      <c r="JE3938" s="57"/>
      <c r="JF3938" s="57"/>
      <c r="JG3938" s="57"/>
      <c r="JH3938" s="57"/>
      <c r="JI3938" s="56"/>
      <c r="JJ3938" s="57"/>
      <c r="JK3938" s="64"/>
      <c r="JL3938" s="64"/>
      <c r="JM3938" s="64"/>
      <c r="JN3938" s="64"/>
      <c r="JO3938" s="62"/>
      <c r="JP3938" s="63"/>
      <c r="JQ3938" s="62"/>
      <c r="JR3938" s="62"/>
      <c r="JS3938" s="61"/>
      <c r="JT3938" s="60"/>
      <c r="JU3938" s="59"/>
      <c r="JV3938" s="57"/>
      <c r="JW3938" s="57"/>
      <c r="JX3938" s="57"/>
      <c r="JY3938" s="57"/>
      <c r="JZ3938" s="57"/>
      <c r="KA3938" s="57"/>
      <c r="KB3938" s="57"/>
      <c r="KC3938" s="57"/>
      <c r="KD3938" s="58"/>
      <c r="KE3938" s="57"/>
      <c r="KF3938" s="57"/>
      <c r="KG3938" s="57"/>
      <c r="KH3938" s="57"/>
      <c r="KI3938" s="57"/>
      <c r="KJ3938" s="56"/>
      <c r="KK3938" s="57"/>
      <c r="KL3938" s="64"/>
      <c r="KM3938" s="64"/>
      <c r="KN3938" s="64"/>
      <c r="KO3938" s="64"/>
      <c r="KP3938" s="62"/>
      <c r="KQ3938" s="63"/>
      <c r="KR3938" s="62"/>
      <c r="KS3938" s="62"/>
      <c r="KT3938" s="61"/>
      <c r="KU3938" s="60"/>
      <c r="KV3938" s="59"/>
      <c r="KW3938" s="57"/>
      <c r="KX3938" s="57"/>
      <c r="KY3938" s="57"/>
      <c r="KZ3938" s="57"/>
      <c r="LA3938" s="57"/>
      <c r="LB3938" s="57"/>
      <c r="LC3938" s="57"/>
      <c r="LD3938" s="57"/>
      <c r="LE3938" s="58"/>
      <c r="LF3938" s="57"/>
      <c r="LG3938" s="57"/>
      <c r="LH3938" s="57"/>
      <c r="LI3938" s="57"/>
      <c r="LJ3938" s="57"/>
      <c r="LK3938" s="56"/>
      <c r="LL3938" s="57"/>
      <c r="LM3938" s="64"/>
      <c r="LN3938" s="64"/>
      <c r="LO3938" s="64"/>
      <c r="LP3938" s="64"/>
      <c r="LQ3938" s="62"/>
      <c r="LR3938" s="63"/>
      <c r="LS3938" s="62"/>
      <c r="LT3938" s="62"/>
      <c r="LU3938" s="61"/>
      <c r="LV3938" s="60"/>
      <c r="LW3938" s="59"/>
      <c r="LX3938" s="57"/>
      <c r="LY3938" s="57"/>
      <c r="LZ3938" s="57"/>
      <c r="MA3938" s="57"/>
      <c r="MB3938" s="57"/>
      <c r="MC3938" s="57"/>
      <c r="MD3938" s="57"/>
      <c r="ME3938" s="57"/>
      <c r="MF3938" s="58"/>
      <c r="MG3938" s="57"/>
      <c r="MH3938" s="57"/>
      <c r="MI3938" s="57"/>
      <c r="MJ3938" s="57"/>
      <c r="MK3938" s="57"/>
      <c r="ML3938" s="56"/>
      <c r="MM3938" s="57"/>
      <c r="MN3938" s="64"/>
      <c r="MO3938" s="64"/>
      <c r="MP3938" s="64"/>
      <c r="MQ3938" s="64"/>
      <c r="MR3938" s="62"/>
      <c r="MS3938" s="63"/>
      <c r="MT3938" s="62"/>
      <c r="MU3938" s="62"/>
      <c r="MV3938" s="61"/>
      <c r="MW3938" s="60"/>
      <c r="MX3938" s="59"/>
      <c r="MY3938" s="57"/>
      <c r="MZ3938" s="57"/>
      <c r="NA3938" s="57"/>
      <c r="NB3938" s="57"/>
      <c r="NC3938" s="57"/>
      <c r="ND3938" s="57"/>
      <c r="NE3938" s="57"/>
      <c r="NF3938" s="57"/>
      <c r="NG3938" s="58"/>
      <c r="NH3938" s="57"/>
      <c r="NI3938" s="57"/>
      <c r="NJ3938" s="57"/>
      <c r="NK3938" s="57"/>
      <c r="NL3938" s="57"/>
      <c r="NM3938" s="56"/>
      <c r="NN3938" s="57"/>
      <c r="NO3938" s="64"/>
      <c r="NP3938" s="64"/>
      <c r="NQ3938" s="64"/>
      <c r="NR3938" s="64"/>
      <c r="NS3938" s="62"/>
      <c r="NT3938" s="63"/>
      <c r="NU3938" s="62"/>
      <c r="NV3938" s="62"/>
      <c r="NW3938" s="61"/>
      <c r="NX3938" s="60"/>
      <c r="NY3938" s="59"/>
      <c r="NZ3938" s="57"/>
      <c r="OA3938" s="57"/>
      <c r="OB3938" s="57"/>
      <c r="OC3938" s="57"/>
      <c r="OD3938" s="57"/>
      <c r="OE3938" s="57"/>
      <c r="OF3938" s="57"/>
      <c r="OG3938" s="57"/>
      <c r="OH3938" s="58"/>
      <c r="OI3938" s="57"/>
      <c r="OJ3938" s="57"/>
      <c r="OK3938" s="57"/>
      <c r="OL3938" s="57"/>
      <c r="OM3938" s="57"/>
      <c r="ON3938" s="56"/>
      <c r="OO3938" s="57"/>
      <c r="OP3938" s="64"/>
      <c r="OQ3938" s="64"/>
      <c r="OR3938" s="64"/>
      <c r="OS3938" s="64"/>
      <c r="OT3938" s="62"/>
      <c r="OU3938" s="63"/>
      <c r="OV3938" s="62"/>
      <c r="OW3938" s="62"/>
      <c r="OX3938" s="61"/>
      <c r="OY3938" s="60"/>
      <c r="OZ3938" s="59"/>
      <c r="PA3938" s="57"/>
      <c r="PB3938" s="57"/>
      <c r="PC3938" s="57"/>
      <c r="PD3938" s="57"/>
      <c r="PE3938" s="57"/>
      <c r="PF3938" s="57"/>
      <c r="PG3938" s="57"/>
      <c r="PH3938" s="57"/>
      <c r="PI3938" s="58"/>
      <c r="PJ3938" s="57"/>
      <c r="PK3938" s="57"/>
      <c r="PL3938" s="57"/>
      <c r="PM3938" s="57"/>
      <c r="PN3938" s="57"/>
      <c r="PO3938" s="56"/>
      <c r="PP3938" s="57"/>
      <c r="PQ3938" s="64"/>
      <c r="PR3938" s="64"/>
      <c r="PS3938" s="64"/>
      <c r="PT3938" s="64"/>
      <c r="PU3938" s="62"/>
      <c r="PV3938" s="63"/>
      <c r="PW3938" s="62"/>
      <c r="PX3938" s="62"/>
      <c r="PY3938" s="61"/>
      <c r="PZ3938" s="60"/>
      <c r="QA3938" s="59"/>
      <c r="QB3938" s="57"/>
      <c r="QC3938" s="57"/>
      <c r="QD3938" s="57"/>
      <c r="QE3938" s="57"/>
      <c r="QF3938" s="57"/>
      <c r="QG3938" s="57"/>
      <c r="QH3938" s="57"/>
      <c r="QI3938" s="57"/>
      <c r="QJ3938" s="58"/>
      <c r="QK3938" s="57"/>
      <c r="QL3938" s="57"/>
      <c r="QM3938" s="57"/>
      <c r="QN3938" s="57"/>
      <c r="QO3938" s="57"/>
      <c r="QP3938" s="56"/>
      <c r="QQ3938" s="57"/>
      <c r="QR3938" s="64"/>
      <c r="QS3938" s="64"/>
      <c r="QT3938" s="64"/>
      <c r="QU3938" s="64"/>
      <c r="QV3938" s="62"/>
      <c r="QW3938" s="63"/>
      <c r="QX3938" s="62"/>
      <c r="QY3938" s="62"/>
      <c r="QZ3938" s="61"/>
      <c r="RA3938" s="60"/>
      <c r="RB3938" s="59"/>
      <c r="RC3938" s="57"/>
      <c r="RD3938" s="57"/>
      <c r="RE3938" s="57"/>
      <c r="RF3938" s="57"/>
      <c r="RG3938" s="57"/>
      <c r="RH3938" s="57"/>
      <c r="RI3938" s="57"/>
      <c r="RJ3938" s="57"/>
      <c r="RK3938" s="58"/>
      <c r="RL3938" s="57"/>
      <c r="RM3938" s="57"/>
      <c r="RN3938" s="57"/>
      <c r="RO3938" s="57"/>
      <c r="RP3938" s="57"/>
      <c r="RQ3938" s="56"/>
      <c r="RR3938" s="57"/>
      <c r="RS3938" s="64"/>
      <c r="RT3938" s="64"/>
      <c r="RU3938" s="64"/>
      <c r="RV3938" s="64"/>
      <c r="RW3938" s="62"/>
      <c r="RX3938" s="63"/>
      <c r="RY3938" s="62"/>
      <c r="RZ3938" s="62"/>
      <c r="SA3938" s="61"/>
      <c r="SB3938" s="60"/>
      <c r="SC3938" s="59"/>
      <c r="SD3938" s="57"/>
      <c r="SE3938" s="57"/>
      <c r="SF3938" s="57"/>
      <c r="SG3938" s="57"/>
      <c r="SH3938" s="57"/>
      <c r="SI3938" s="57"/>
      <c r="SJ3938" s="57"/>
      <c r="SK3938" s="57"/>
      <c r="SL3938" s="58"/>
      <c r="SM3938" s="57"/>
      <c r="SN3938" s="57"/>
      <c r="SO3938" s="57"/>
      <c r="SP3938" s="57"/>
      <c r="SQ3938" s="57"/>
      <c r="SR3938" s="56"/>
      <c r="SS3938" s="57"/>
      <c r="ST3938" s="64"/>
      <c r="SU3938" s="64"/>
      <c r="SV3938" s="64"/>
      <c r="SW3938" s="64"/>
      <c r="SX3938" s="62"/>
      <c r="SY3938" s="63"/>
      <c r="SZ3938" s="62"/>
      <c r="TA3938" s="62"/>
      <c r="TB3938" s="61"/>
      <c r="TC3938" s="60"/>
      <c r="TD3938" s="59"/>
      <c r="TE3938" s="57"/>
      <c r="TF3938" s="57"/>
      <c r="TG3938" s="57"/>
      <c r="TH3938" s="57"/>
      <c r="TI3938" s="57"/>
      <c r="TJ3938" s="57"/>
      <c r="TK3938" s="57"/>
      <c r="TL3938" s="57"/>
      <c r="TM3938" s="58"/>
      <c r="TN3938" s="57"/>
      <c r="TO3938" s="57"/>
      <c r="TP3938" s="57"/>
      <c r="TQ3938" s="57"/>
      <c r="TR3938" s="57"/>
      <c r="TS3938" s="56"/>
      <c r="TT3938" s="57"/>
      <c r="TU3938" s="64"/>
      <c r="TV3938" s="64"/>
      <c r="TW3938" s="64"/>
      <c r="TX3938" s="64"/>
      <c r="TY3938" s="62"/>
      <c r="TZ3938" s="63"/>
      <c r="UA3938" s="62"/>
      <c r="UB3938" s="62"/>
      <c r="UC3938" s="61"/>
      <c r="UD3938" s="60"/>
      <c r="UE3938" s="59"/>
      <c r="UF3938" s="57"/>
      <c r="UG3938" s="57"/>
      <c r="UH3938" s="57"/>
      <c r="UI3938" s="57"/>
      <c r="UJ3938" s="57"/>
      <c r="UK3938" s="57"/>
      <c r="UL3938" s="57"/>
      <c r="UM3938" s="57"/>
      <c r="UN3938" s="58"/>
      <c r="UO3938" s="57"/>
      <c r="UP3938" s="57"/>
      <c r="UQ3938" s="57"/>
      <c r="UR3938" s="57"/>
      <c r="US3938" s="57"/>
      <c r="UT3938" s="56"/>
      <c r="UU3938" s="57"/>
      <c r="UV3938" s="64"/>
      <c r="UW3938" s="64"/>
      <c r="UX3938" s="64"/>
      <c r="UY3938" s="64"/>
      <c r="UZ3938" s="62"/>
      <c r="VA3938" s="63"/>
      <c r="VB3938" s="62"/>
      <c r="VC3938" s="62"/>
      <c r="VD3938" s="61"/>
      <c r="VE3938" s="60"/>
      <c r="VF3938" s="59"/>
      <c r="VG3938" s="57"/>
      <c r="VH3938" s="57"/>
      <c r="VI3938" s="57"/>
      <c r="VJ3938" s="57"/>
      <c r="VK3938" s="57"/>
      <c r="VL3938" s="57"/>
      <c r="VM3938" s="57"/>
      <c r="VN3938" s="57"/>
      <c r="VO3938" s="58"/>
      <c r="VP3938" s="57"/>
      <c r="VQ3938" s="57"/>
      <c r="VR3938" s="57"/>
      <c r="VS3938" s="57"/>
      <c r="VT3938" s="57"/>
      <c r="VU3938" s="56"/>
      <c r="VV3938" s="57"/>
      <c r="VW3938" s="64"/>
      <c r="VX3938" s="64"/>
      <c r="VY3938" s="64"/>
      <c r="VZ3938" s="64"/>
      <c r="WA3938" s="62"/>
      <c r="WB3938" s="63"/>
      <c r="WC3938" s="62"/>
      <c r="WD3938" s="62"/>
      <c r="WE3938" s="61"/>
      <c r="WF3938" s="60"/>
      <c r="WG3938" s="59"/>
      <c r="WH3938" s="57"/>
      <c r="WI3938" s="57"/>
      <c r="WJ3938" s="57"/>
      <c r="WK3938" s="57"/>
      <c r="WL3938" s="57"/>
      <c r="WM3938" s="57"/>
      <c r="WN3938" s="57"/>
      <c r="WO3938" s="57"/>
      <c r="WP3938" s="58"/>
      <c r="WQ3938" s="57"/>
      <c r="WR3938" s="57"/>
      <c r="WS3938" s="57"/>
      <c r="WT3938" s="57"/>
      <c r="WU3938" s="57"/>
      <c r="WV3938" s="56"/>
      <c r="WW3938" s="57"/>
      <c r="WX3938" s="64"/>
      <c r="WY3938" s="64"/>
      <c r="WZ3938" s="64"/>
      <c r="XA3938" s="64"/>
      <c r="XB3938" s="62"/>
      <c r="XC3938" s="63"/>
      <c r="XD3938" s="62"/>
      <c r="XE3938" s="62"/>
      <c r="XF3938" s="61"/>
      <c r="XG3938" s="60"/>
      <c r="XH3938" s="59"/>
      <c r="XI3938" s="57"/>
      <c r="XJ3938" s="57"/>
      <c r="XK3938" s="57"/>
      <c r="XL3938" s="57"/>
      <c r="XM3938" s="57"/>
      <c r="XN3938" s="57"/>
      <c r="XO3938" s="57"/>
      <c r="XP3938" s="57"/>
      <c r="XQ3938" s="58"/>
      <c r="XR3938" s="57"/>
      <c r="XS3938" s="57"/>
      <c r="XT3938" s="57"/>
      <c r="XU3938" s="57"/>
      <c r="XV3938" s="57"/>
      <c r="XW3938" s="56"/>
      <c r="XX3938" s="57"/>
      <c r="XY3938" s="64"/>
      <c r="XZ3938" s="64"/>
      <c r="YA3938" s="64"/>
      <c r="YB3938" s="64"/>
      <c r="YC3938" s="62"/>
      <c r="YD3938" s="63"/>
      <c r="YE3938" s="62"/>
      <c r="YF3938" s="62"/>
      <c r="YG3938" s="61"/>
      <c r="YH3938" s="60"/>
      <c r="YI3938" s="59"/>
      <c r="YJ3938" s="57"/>
      <c r="YK3938" s="57"/>
      <c r="YL3938" s="57"/>
      <c r="YM3938" s="57"/>
      <c r="YN3938" s="57"/>
      <c r="YO3938" s="57"/>
      <c r="YP3938" s="57"/>
      <c r="YQ3938" s="57"/>
      <c r="YR3938" s="58"/>
      <c r="YS3938" s="57"/>
      <c r="YT3938" s="57"/>
      <c r="YU3938" s="57"/>
      <c r="YV3938" s="57"/>
      <c r="YW3938" s="57"/>
      <c r="YX3938" s="56"/>
      <c r="YY3938" s="57"/>
      <c r="YZ3938" s="64"/>
      <c r="ZA3938" s="64"/>
      <c r="ZB3938" s="64"/>
      <c r="ZC3938" s="64"/>
      <c r="ZD3938" s="62"/>
      <c r="ZE3938" s="63"/>
      <c r="ZF3938" s="62"/>
      <c r="ZG3938" s="62"/>
      <c r="ZH3938" s="61"/>
      <c r="ZI3938" s="60"/>
      <c r="ZJ3938" s="59"/>
      <c r="ZK3938" s="57"/>
      <c r="ZL3938" s="57"/>
      <c r="ZM3938" s="57"/>
      <c r="ZN3938" s="57"/>
      <c r="ZO3938" s="57"/>
      <c r="ZP3938" s="57"/>
      <c r="ZQ3938" s="57"/>
      <c r="ZR3938" s="57"/>
      <c r="ZS3938" s="58"/>
      <c r="ZT3938" s="57"/>
      <c r="ZU3938" s="57"/>
      <c r="ZV3938" s="57"/>
      <c r="ZW3938" s="57"/>
      <c r="ZX3938" s="57"/>
      <c r="ZY3938" s="56"/>
      <c r="ZZ3938" s="57"/>
      <c r="AAA3938" s="64"/>
      <c r="AAB3938" s="64"/>
      <c r="AAC3938" s="64"/>
      <c r="AAD3938" s="64"/>
      <c r="AAE3938" s="62"/>
      <c r="AAF3938" s="63"/>
      <c r="AAG3938" s="62"/>
      <c r="AAH3938" s="62"/>
      <c r="AAI3938" s="61"/>
      <c r="AAJ3938" s="60"/>
      <c r="AAK3938" s="59"/>
      <c r="AAL3938" s="57"/>
      <c r="AAM3938" s="57"/>
      <c r="AAN3938" s="57"/>
      <c r="AAO3938" s="57"/>
      <c r="AAP3938" s="57"/>
      <c r="AAQ3938" s="57"/>
      <c r="AAR3938" s="57"/>
      <c r="AAS3938" s="57"/>
      <c r="AAT3938" s="58"/>
      <c r="AAU3938" s="57"/>
      <c r="AAV3938" s="57"/>
      <c r="AAW3938" s="57"/>
      <c r="AAX3938" s="57"/>
      <c r="AAY3938" s="57"/>
      <c r="AAZ3938" s="56"/>
      <c r="ABA3938" s="57"/>
      <c r="ABB3938" s="64"/>
      <c r="ABC3938" s="64"/>
      <c r="ABD3938" s="64"/>
      <c r="ABE3938" s="64"/>
      <c r="ABF3938" s="62"/>
      <c r="ABG3938" s="63"/>
      <c r="ABH3938" s="62"/>
      <c r="ABI3938" s="62"/>
      <c r="ABJ3938" s="61"/>
      <c r="ABK3938" s="60"/>
      <c r="ABL3938" s="59"/>
      <c r="ABM3938" s="57"/>
      <c r="ABN3938" s="57"/>
      <c r="ABO3938" s="57"/>
      <c r="ABP3938" s="57"/>
      <c r="ABQ3938" s="57"/>
      <c r="ABR3938" s="57"/>
      <c r="ABS3938" s="57"/>
      <c r="ABT3938" s="57"/>
      <c r="ABU3938" s="58"/>
      <c r="ABV3938" s="57"/>
      <c r="ABW3938" s="57"/>
      <c r="ABX3938" s="57"/>
      <c r="ABY3938" s="57"/>
      <c r="ABZ3938" s="57"/>
      <c r="ACA3938" s="56"/>
      <c r="ACB3938" s="57"/>
      <c r="ACC3938" s="64"/>
      <c r="ACD3938" s="64"/>
      <c r="ACE3938" s="64"/>
      <c r="ACF3938" s="64"/>
      <c r="ACG3938" s="62"/>
      <c r="ACH3938" s="63"/>
      <c r="ACI3938" s="62"/>
      <c r="ACJ3938" s="62"/>
      <c r="ACK3938" s="61"/>
      <c r="ACL3938" s="60"/>
      <c r="ACM3938" s="59"/>
      <c r="ACN3938" s="57"/>
      <c r="ACO3938" s="57"/>
      <c r="ACP3938" s="57"/>
      <c r="ACQ3938" s="57"/>
      <c r="ACR3938" s="57"/>
      <c r="ACS3938" s="57"/>
      <c r="ACT3938" s="57"/>
      <c r="ACU3938" s="57"/>
      <c r="ACV3938" s="58"/>
      <c r="ACW3938" s="57"/>
      <c r="ACX3938" s="57"/>
      <c r="ACY3938" s="57"/>
      <c r="ACZ3938" s="57"/>
      <c r="ADA3938" s="57"/>
      <c r="ADB3938" s="56"/>
      <c r="ADC3938" s="57"/>
      <c r="ADD3938" s="64"/>
      <c r="ADE3938" s="64"/>
      <c r="ADF3938" s="64"/>
      <c r="ADG3938" s="64"/>
      <c r="ADH3938" s="62"/>
      <c r="ADI3938" s="63"/>
      <c r="ADJ3938" s="62"/>
      <c r="ADK3938" s="62"/>
      <c r="ADL3938" s="61"/>
      <c r="ADM3938" s="60"/>
      <c r="ADN3938" s="59"/>
      <c r="ADO3938" s="57"/>
      <c r="ADP3938" s="57"/>
      <c r="ADQ3938" s="57"/>
      <c r="ADR3938" s="57"/>
      <c r="ADS3938" s="57"/>
      <c r="ADT3938" s="57"/>
      <c r="ADU3938" s="57"/>
      <c r="ADV3938" s="57"/>
      <c r="ADW3938" s="58"/>
      <c r="ADX3938" s="57"/>
      <c r="ADY3938" s="57"/>
      <c r="ADZ3938" s="57"/>
      <c r="AEA3938" s="57"/>
      <c r="AEB3938" s="57"/>
      <c r="AEC3938" s="56"/>
      <c r="AED3938" s="57"/>
      <c r="AEE3938" s="64"/>
      <c r="AEF3938" s="64"/>
      <c r="AEG3938" s="64"/>
      <c r="AEH3938" s="64"/>
      <c r="AEI3938" s="62"/>
      <c r="AEJ3938" s="63"/>
      <c r="AEK3938" s="62"/>
      <c r="AEL3938" s="62"/>
      <c r="AEM3938" s="61"/>
      <c r="AEN3938" s="60"/>
      <c r="AEO3938" s="59"/>
      <c r="AEP3938" s="57"/>
      <c r="AEQ3938" s="57"/>
      <c r="AER3938" s="57"/>
      <c r="AES3938" s="57"/>
      <c r="AET3938" s="57"/>
      <c r="AEU3938" s="57"/>
      <c r="AEV3938" s="57"/>
      <c r="AEW3938" s="57"/>
      <c r="AEX3938" s="58"/>
      <c r="AEY3938" s="57"/>
      <c r="AEZ3938" s="57"/>
      <c r="AFA3938" s="57"/>
      <c r="AFB3938" s="57"/>
      <c r="AFC3938" s="57"/>
      <c r="AFD3938" s="56"/>
      <c r="AFE3938" s="57"/>
      <c r="AFF3938" s="64"/>
      <c r="AFG3938" s="64"/>
      <c r="AFH3938" s="64"/>
      <c r="AFI3938" s="64"/>
      <c r="AFJ3938" s="62"/>
      <c r="AFK3938" s="63"/>
      <c r="AFL3938" s="62"/>
      <c r="AFM3938" s="62"/>
      <c r="AFN3938" s="61"/>
      <c r="AFO3938" s="60"/>
      <c r="AFP3938" s="59"/>
      <c r="AFQ3938" s="57"/>
      <c r="AFR3938" s="57"/>
      <c r="AFS3938" s="57"/>
      <c r="AFT3938" s="57"/>
      <c r="AFU3938" s="57"/>
      <c r="AFV3938" s="57"/>
      <c r="AFW3938" s="57"/>
      <c r="AFX3938" s="57"/>
      <c r="AFY3938" s="58"/>
      <c r="AFZ3938" s="57"/>
      <c r="AGA3938" s="57"/>
      <c r="AGB3938" s="57"/>
      <c r="AGC3938" s="57"/>
      <c r="AGD3938" s="57"/>
      <c r="AGE3938" s="56"/>
      <c r="AGF3938" s="57"/>
      <c r="AGG3938" s="64"/>
      <c r="AGH3938" s="64"/>
      <c r="AGI3938" s="64"/>
      <c r="AGJ3938" s="64"/>
      <c r="AGK3938" s="62"/>
      <c r="AGL3938" s="63"/>
      <c r="AGM3938" s="62"/>
      <c r="AGN3938" s="62"/>
      <c r="AGO3938" s="61"/>
      <c r="AGP3938" s="60"/>
      <c r="AGQ3938" s="59"/>
      <c r="AGR3938" s="57"/>
      <c r="AGS3938" s="57"/>
      <c r="AGT3938" s="57"/>
      <c r="AGU3938" s="57"/>
      <c r="AGV3938" s="57"/>
      <c r="AGW3938" s="57"/>
      <c r="AGX3938" s="57"/>
      <c r="AGY3938" s="57"/>
      <c r="AGZ3938" s="58"/>
      <c r="AHA3938" s="57"/>
      <c r="AHB3938" s="57"/>
      <c r="AHC3938" s="57"/>
      <c r="AHD3938" s="57"/>
      <c r="AHE3938" s="57"/>
      <c r="AHF3938" s="56"/>
      <c r="AHG3938" s="57"/>
      <c r="AHH3938" s="64"/>
      <c r="AHI3938" s="64"/>
      <c r="AHJ3938" s="64"/>
      <c r="AHK3938" s="64"/>
      <c r="AHL3938" s="62"/>
      <c r="AHM3938" s="63"/>
      <c r="AHN3938" s="62"/>
      <c r="AHO3938" s="62"/>
      <c r="AHP3938" s="61"/>
      <c r="AHQ3938" s="60"/>
      <c r="AHR3938" s="59"/>
      <c r="AHS3938" s="57"/>
      <c r="AHT3938" s="57"/>
      <c r="AHU3938" s="57"/>
      <c r="AHV3938" s="57"/>
      <c r="AHW3938" s="57"/>
      <c r="AHX3938" s="57"/>
      <c r="AHY3938" s="57"/>
      <c r="AHZ3938" s="57"/>
      <c r="AIA3938" s="58"/>
      <c r="AIB3938" s="57"/>
      <c r="AIC3938" s="57"/>
      <c r="AID3938" s="57"/>
      <c r="AIE3938" s="57"/>
      <c r="AIF3938" s="57"/>
      <c r="AIG3938" s="56"/>
      <c r="AIH3938" s="57"/>
      <c r="AII3938" s="64"/>
      <c r="AIJ3938" s="64"/>
      <c r="AIK3938" s="64"/>
      <c r="AIL3938" s="64"/>
      <c r="AIM3938" s="62"/>
      <c r="AIN3938" s="63"/>
      <c r="AIO3938" s="62"/>
      <c r="AIP3938" s="62"/>
      <c r="AIQ3938" s="61"/>
      <c r="AIR3938" s="60"/>
      <c r="AIS3938" s="59"/>
      <c r="AIT3938" s="57"/>
      <c r="AIU3938" s="57"/>
      <c r="AIV3938" s="57"/>
      <c r="AIW3938" s="57"/>
      <c r="AIX3938" s="57"/>
      <c r="AIY3938" s="57"/>
      <c r="AIZ3938" s="57"/>
      <c r="AJA3938" s="57"/>
      <c r="AJB3938" s="58"/>
      <c r="AJC3938" s="57"/>
      <c r="AJD3938" s="57"/>
      <c r="AJE3938" s="57"/>
      <c r="AJF3938" s="57"/>
      <c r="AJG3938" s="57"/>
      <c r="AJH3938" s="56"/>
      <c r="AJI3938" s="57"/>
      <c r="AJJ3938" s="64"/>
      <c r="AJK3938" s="64"/>
      <c r="AJL3938" s="64"/>
      <c r="AJM3938" s="64"/>
      <c r="AJN3938" s="62"/>
      <c r="AJO3938" s="63"/>
      <c r="AJP3938" s="62"/>
      <c r="AJQ3938" s="62"/>
      <c r="AJR3938" s="61"/>
      <c r="AJS3938" s="60"/>
      <c r="AJT3938" s="59"/>
      <c r="AJU3938" s="57"/>
      <c r="AJV3938" s="57"/>
      <c r="AJW3938" s="57"/>
      <c r="AJX3938" s="57"/>
      <c r="AJY3938" s="57"/>
      <c r="AJZ3938" s="57"/>
      <c r="AKA3938" s="57"/>
      <c r="AKB3938" s="57"/>
      <c r="AKC3938" s="58"/>
      <c r="AKD3938" s="57"/>
      <c r="AKE3938" s="57"/>
      <c r="AKF3938" s="57"/>
      <c r="AKG3938" s="57"/>
      <c r="AKH3938" s="57"/>
      <c r="AKI3938" s="56"/>
      <c r="AKJ3938" s="57"/>
      <c r="AKK3938" s="64"/>
      <c r="AKL3938" s="64"/>
      <c r="AKM3938" s="64"/>
      <c r="AKN3938" s="64"/>
      <c r="AKO3938" s="62"/>
      <c r="AKP3938" s="63"/>
      <c r="AKQ3938" s="62"/>
      <c r="AKR3938" s="62"/>
      <c r="AKS3938" s="61"/>
      <c r="AKT3938" s="60"/>
      <c r="AKU3938" s="59"/>
      <c r="AKV3938" s="57"/>
      <c r="AKW3938" s="57"/>
      <c r="AKX3938" s="57"/>
      <c r="AKY3938" s="57"/>
      <c r="AKZ3938" s="57"/>
      <c r="ALA3938" s="57"/>
      <c r="ALB3938" s="57"/>
      <c r="ALC3938" s="57"/>
      <c r="ALD3938" s="58"/>
      <c r="ALE3938" s="57"/>
      <c r="ALF3938" s="57"/>
      <c r="ALG3938" s="57"/>
      <c r="ALH3938" s="57"/>
      <c r="ALI3938" s="57"/>
      <c r="ALJ3938" s="56"/>
      <c r="ALK3938" s="57"/>
      <c r="ALL3938" s="64"/>
      <c r="ALM3938" s="64"/>
      <c r="ALN3938" s="64"/>
      <c r="ALO3938" s="64"/>
      <c r="ALP3938" s="62"/>
      <c r="ALQ3938" s="63"/>
      <c r="ALR3938" s="62"/>
      <c r="ALS3938" s="62"/>
      <c r="ALT3938" s="61"/>
      <c r="ALU3938" s="60"/>
      <c r="ALV3938" s="59"/>
      <c r="ALW3938" s="57"/>
      <c r="ALX3938" s="57"/>
      <c r="ALY3938" s="57"/>
      <c r="ALZ3938" s="57"/>
      <c r="AMA3938" s="57"/>
      <c r="AMB3938" s="57"/>
      <c r="AMC3938" s="57"/>
      <c r="AMD3938" s="57"/>
      <c r="AME3938" s="58"/>
      <c r="AMF3938" s="57"/>
      <c r="AMG3938" s="57"/>
      <c r="AMH3938" s="57"/>
      <c r="AMI3938" s="57"/>
      <c r="AMJ3938" s="57"/>
      <c r="AMK3938" s="56"/>
      <c r="AML3938" s="57"/>
      <c r="AMM3938" s="64"/>
      <c r="AMN3938" s="64"/>
      <c r="AMO3938" s="64"/>
      <c r="AMP3938" s="64"/>
      <c r="AMQ3938" s="62"/>
      <c r="AMR3938" s="63"/>
      <c r="AMS3938" s="62"/>
      <c r="AMT3938" s="62"/>
      <c r="AMU3938" s="61"/>
      <c r="AMV3938" s="60"/>
      <c r="AMW3938" s="59"/>
      <c r="AMX3938" s="57"/>
      <c r="AMY3938" s="57"/>
      <c r="AMZ3938" s="57"/>
      <c r="ANA3938" s="57"/>
      <c r="ANB3938" s="57"/>
      <c r="ANC3938" s="57"/>
      <c r="AND3938" s="57"/>
      <c r="ANE3938" s="57"/>
      <c r="ANF3938" s="58"/>
      <c r="ANG3938" s="57"/>
      <c r="ANH3938" s="57"/>
      <c r="ANI3938" s="57"/>
      <c r="ANJ3938" s="57"/>
      <c r="ANK3938" s="57"/>
      <c r="ANL3938" s="56"/>
      <c r="ANM3938" s="57"/>
      <c r="ANN3938" s="64"/>
      <c r="ANO3938" s="64"/>
      <c r="ANP3938" s="64"/>
      <c r="ANQ3938" s="64"/>
      <c r="ANR3938" s="62"/>
      <c r="ANS3938" s="63"/>
      <c r="ANT3938" s="62"/>
      <c r="ANU3938" s="62"/>
      <c r="ANV3938" s="61"/>
      <c r="ANW3938" s="60"/>
      <c r="ANX3938" s="59"/>
      <c r="ANY3938" s="57"/>
      <c r="ANZ3938" s="57"/>
      <c r="AOA3938" s="57"/>
      <c r="AOB3938" s="57"/>
      <c r="AOC3938" s="57"/>
      <c r="AOD3938" s="57"/>
      <c r="AOE3938" s="57"/>
      <c r="AOF3938" s="57"/>
      <c r="AOG3938" s="58"/>
      <c r="AOH3938" s="57"/>
      <c r="AOI3938" s="57"/>
      <c r="AOJ3938" s="57"/>
      <c r="AOK3938" s="57"/>
      <c r="AOL3938" s="57"/>
      <c r="AOM3938" s="56"/>
      <c r="AON3938" s="57"/>
      <c r="AOO3938" s="64"/>
      <c r="AOP3938" s="64"/>
      <c r="AOQ3938" s="64"/>
      <c r="AOR3938" s="64"/>
      <c r="AOS3938" s="62"/>
      <c r="AOT3938" s="63"/>
      <c r="AOU3938" s="62"/>
      <c r="AOV3938" s="62"/>
      <c r="AOW3938" s="61"/>
      <c r="AOX3938" s="60"/>
      <c r="AOY3938" s="59"/>
      <c r="AOZ3938" s="57"/>
      <c r="APA3938" s="57"/>
      <c r="APB3938" s="57"/>
      <c r="APC3938" s="57"/>
      <c r="APD3938" s="57"/>
      <c r="APE3938" s="57"/>
      <c r="APF3938" s="57"/>
      <c r="APG3938" s="57"/>
      <c r="APH3938" s="58"/>
      <c r="API3938" s="57"/>
      <c r="APJ3938" s="57"/>
      <c r="APK3938" s="57"/>
      <c r="APL3938" s="57"/>
      <c r="APM3938" s="57"/>
      <c r="APN3938" s="56"/>
      <c r="APO3938" s="57"/>
      <c r="APP3938" s="64"/>
      <c r="APQ3938" s="64"/>
      <c r="APR3938" s="64"/>
      <c r="APS3938" s="64"/>
      <c r="APT3938" s="62"/>
      <c r="APU3938" s="63"/>
      <c r="APV3938" s="62"/>
      <c r="APW3938" s="62"/>
      <c r="APX3938" s="61"/>
      <c r="APY3938" s="60"/>
      <c r="APZ3938" s="59"/>
      <c r="AQA3938" s="57"/>
      <c r="AQB3938" s="57"/>
      <c r="AQC3938" s="57"/>
      <c r="AQD3938" s="57"/>
      <c r="AQE3938" s="57"/>
      <c r="AQF3938" s="57"/>
      <c r="AQG3938" s="57"/>
      <c r="AQH3938" s="57"/>
      <c r="AQI3938" s="58"/>
      <c r="AQJ3938" s="57"/>
      <c r="AQK3938" s="57"/>
      <c r="AQL3938" s="57"/>
      <c r="AQM3938" s="57"/>
      <c r="AQN3938" s="57"/>
      <c r="AQO3938" s="56"/>
      <c r="AQP3938" s="57"/>
      <c r="AQQ3938" s="64"/>
      <c r="AQR3938" s="64"/>
      <c r="AQS3938" s="64"/>
      <c r="AQT3938" s="64"/>
      <c r="AQU3938" s="62"/>
      <c r="AQV3938" s="63"/>
      <c r="AQW3938" s="62"/>
      <c r="AQX3938" s="62"/>
      <c r="AQY3938" s="61"/>
      <c r="AQZ3938" s="60"/>
      <c r="ARA3938" s="59"/>
      <c r="ARB3938" s="57"/>
      <c r="ARC3938" s="57"/>
      <c r="ARD3938" s="57"/>
      <c r="ARE3938" s="57"/>
      <c r="ARF3938" s="57"/>
      <c r="ARG3938" s="57"/>
      <c r="ARH3938" s="57"/>
      <c r="ARI3938" s="57"/>
      <c r="ARJ3938" s="58"/>
      <c r="ARK3938" s="57"/>
      <c r="ARL3938" s="57"/>
      <c r="ARM3938" s="57"/>
      <c r="ARN3938" s="57"/>
      <c r="ARO3938" s="57"/>
      <c r="ARP3938" s="56"/>
      <c r="ARQ3938" s="57"/>
      <c r="ARR3938" s="64"/>
      <c r="ARS3938" s="64"/>
      <c r="ART3938" s="64"/>
      <c r="ARU3938" s="64"/>
      <c r="ARV3938" s="62"/>
      <c r="ARW3938" s="63"/>
      <c r="ARX3938" s="62"/>
      <c r="ARY3938" s="62"/>
      <c r="ARZ3938" s="61"/>
      <c r="ASA3938" s="60"/>
      <c r="ASB3938" s="59"/>
      <c r="ASC3938" s="57"/>
      <c r="ASD3938" s="57"/>
      <c r="ASE3938" s="57"/>
      <c r="ASF3938" s="57"/>
      <c r="ASG3938" s="57"/>
      <c r="ASH3938" s="57"/>
      <c r="ASI3938" s="57"/>
      <c r="ASJ3938" s="57"/>
      <c r="ASK3938" s="58"/>
      <c r="ASL3938" s="57"/>
      <c r="ASM3938" s="57"/>
      <c r="ASN3938" s="57"/>
      <c r="ASO3938" s="57"/>
      <c r="ASP3938" s="57"/>
      <c r="ASQ3938" s="56"/>
      <c r="ASR3938" s="57"/>
      <c r="ASS3938" s="64"/>
      <c r="AST3938" s="64"/>
      <c r="ASU3938" s="64"/>
      <c r="ASV3938" s="64"/>
      <c r="ASW3938" s="62"/>
      <c r="ASX3938" s="63"/>
      <c r="ASY3938" s="62"/>
      <c r="ASZ3938" s="62"/>
      <c r="ATA3938" s="61"/>
      <c r="ATB3938" s="60"/>
      <c r="ATC3938" s="59"/>
      <c r="ATD3938" s="57"/>
      <c r="ATE3938" s="57"/>
      <c r="ATF3938" s="57"/>
      <c r="ATG3938" s="57"/>
      <c r="ATH3938" s="57"/>
      <c r="ATI3938" s="57"/>
      <c r="ATJ3938" s="57"/>
      <c r="ATK3938" s="57"/>
      <c r="ATL3938" s="58"/>
      <c r="ATM3938" s="57"/>
      <c r="ATN3938" s="57"/>
      <c r="ATO3938" s="57"/>
      <c r="ATP3938" s="57"/>
      <c r="ATQ3938" s="57"/>
      <c r="ATR3938" s="56"/>
      <c r="ATS3938" s="57"/>
      <c r="ATT3938" s="64"/>
      <c r="ATU3938" s="64"/>
      <c r="ATV3938" s="64"/>
      <c r="ATW3938" s="64"/>
      <c r="ATX3938" s="62"/>
      <c r="ATY3938" s="63"/>
      <c r="ATZ3938" s="62"/>
      <c r="AUA3938" s="62"/>
      <c r="AUB3938" s="61"/>
      <c r="AUC3938" s="60"/>
      <c r="AUD3938" s="59"/>
      <c r="AUE3938" s="57"/>
      <c r="AUF3938" s="57"/>
      <c r="AUG3938" s="57"/>
      <c r="AUH3938" s="57"/>
      <c r="AUI3938" s="57"/>
      <c r="AUJ3938" s="57"/>
      <c r="AUK3938" s="57"/>
      <c r="AUL3938" s="57"/>
      <c r="AUM3938" s="58"/>
      <c r="AUN3938" s="57"/>
      <c r="AUO3938" s="57"/>
      <c r="AUP3938" s="57"/>
      <c r="AUQ3938" s="57"/>
      <c r="AUR3938" s="57"/>
      <c r="AUS3938" s="56"/>
      <c r="AUT3938" s="57"/>
      <c r="AUU3938" s="64"/>
      <c r="AUV3938" s="64"/>
      <c r="AUW3938" s="64"/>
      <c r="AUX3938" s="64"/>
      <c r="AUY3938" s="62"/>
      <c r="AUZ3938" s="63"/>
      <c r="AVA3938" s="62"/>
      <c r="AVB3938" s="62"/>
      <c r="AVC3938" s="61"/>
      <c r="AVD3938" s="60"/>
      <c r="AVE3938" s="59"/>
      <c r="AVF3938" s="57"/>
      <c r="AVG3938" s="57"/>
      <c r="AVH3938" s="57"/>
      <c r="AVI3938" s="57"/>
      <c r="AVJ3938" s="57"/>
      <c r="AVK3938" s="57"/>
      <c r="AVL3938" s="57"/>
      <c r="AVM3938" s="57"/>
      <c r="AVN3938" s="58"/>
      <c r="AVO3938" s="57"/>
      <c r="AVP3938" s="57"/>
      <c r="AVQ3938" s="57"/>
      <c r="AVR3938" s="57"/>
      <c r="AVS3938" s="57"/>
      <c r="AVT3938" s="56"/>
      <c r="AVU3938" s="57"/>
      <c r="AVV3938" s="64"/>
      <c r="AVW3938" s="64"/>
      <c r="AVX3938" s="64"/>
      <c r="AVY3938" s="64"/>
      <c r="AVZ3938" s="62"/>
      <c r="AWA3938" s="63"/>
      <c r="AWB3938" s="62"/>
      <c r="AWC3938" s="62"/>
      <c r="AWD3938" s="61"/>
      <c r="AWE3938" s="60"/>
      <c r="AWF3938" s="59"/>
      <c r="AWG3938" s="57"/>
      <c r="AWH3938" s="57"/>
      <c r="AWI3938" s="57"/>
      <c r="AWJ3938" s="57"/>
      <c r="AWK3938" s="57"/>
      <c r="AWL3938" s="57"/>
      <c r="AWM3938" s="57"/>
      <c r="AWN3938" s="57"/>
      <c r="AWO3938" s="58"/>
      <c r="AWP3938" s="57"/>
      <c r="AWQ3938" s="57"/>
      <c r="AWR3938" s="57"/>
      <c r="AWS3938" s="57"/>
      <c r="AWT3938" s="57"/>
      <c r="AWU3938" s="56"/>
      <c r="AWV3938" s="57"/>
      <c r="AWW3938" s="64"/>
      <c r="AWX3938" s="64"/>
      <c r="AWY3938" s="64"/>
      <c r="AWZ3938" s="64"/>
      <c r="AXA3938" s="62"/>
      <c r="AXB3938" s="63"/>
      <c r="AXC3938" s="62"/>
      <c r="AXD3938" s="62"/>
      <c r="AXE3938" s="61"/>
      <c r="AXF3938" s="60"/>
      <c r="AXG3938" s="59"/>
      <c r="AXH3938" s="57"/>
      <c r="AXI3938" s="57"/>
      <c r="AXJ3938" s="57"/>
      <c r="AXK3938" s="57"/>
      <c r="AXL3938" s="57"/>
      <c r="AXM3938" s="57"/>
      <c r="AXN3938" s="57"/>
      <c r="AXO3938" s="57"/>
      <c r="AXP3938" s="58"/>
      <c r="AXQ3938" s="57"/>
      <c r="AXR3938" s="57"/>
      <c r="AXS3938" s="57"/>
      <c r="AXT3938" s="57"/>
      <c r="AXU3938" s="57"/>
      <c r="AXV3938" s="56"/>
      <c r="AXW3938" s="57"/>
      <c r="AXX3938" s="64"/>
      <c r="AXY3938" s="64"/>
      <c r="AXZ3938" s="64"/>
      <c r="AYA3938" s="64"/>
      <c r="AYB3938" s="62"/>
      <c r="AYC3938" s="63"/>
      <c r="AYD3938" s="62"/>
      <c r="AYE3938" s="62"/>
      <c r="AYF3938" s="61"/>
      <c r="AYG3938" s="60"/>
      <c r="AYH3938" s="59"/>
      <c r="AYI3938" s="57"/>
      <c r="AYJ3938" s="57"/>
      <c r="AYK3938" s="57"/>
      <c r="AYL3938" s="57"/>
      <c r="AYM3938" s="57"/>
      <c r="AYN3938" s="57"/>
      <c r="AYO3938" s="57"/>
      <c r="AYP3938" s="57"/>
      <c r="AYQ3938" s="58"/>
      <c r="AYR3938" s="57"/>
      <c r="AYS3938" s="57"/>
      <c r="AYT3938" s="57"/>
      <c r="AYU3938" s="57"/>
      <c r="AYV3938" s="57"/>
      <c r="AYW3938" s="56"/>
      <c r="AYX3938" s="57"/>
      <c r="AYY3938" s="64"/>
      <c r="AYZ3938" s="64"/>
      <c r="AZA3938" s="64"/>
      <c r="AZB3938" s="64"/>
      <c r="AZC3938" s="62"/>
      <c r="AZD3938" s="63"/>
      <c r="AZE3938" s="62"/>
      <c r="AZF3938" s="62"/>
      <c r="AZG3938" s="61"/>
      <c r="AZH3938" s="60"/>
      <c r="AZI3938" s="59"/>
      <c r="AZJ3938" s="57"/>
      <c r="AZK3938" s="57"/>
      <c r="AZL3938" s="57"/>
      <c r="AZM3938" s="57"/>
      <c r="AZN3938" s="57"/>
      <c r="AZO3938" s="57"/>
      <c r="AZP3938" s="57"/>
      <c r="AZQ3938" s="57"/>
      <c r="AZR3938" s="58"/>
      <c r="AZS3938" s="57"/>
      <c r="AZT3938" s="57"/>
      <c r="AZU3938" s="57"/>
      <c r="AZV3938" s="57"/>
      <c r="AZW3938" s="57"/>
      <c r="AZX3938" s="56"/>
      <c r="AZY3938" s="57"/>
      <c r="AZZ3938" s="64"/>
      <c r="BAA3938" s="64"/>
      <c r="BAB3938" s="64"/>
      <c r="BAC3938" s="64"/>
      <c r="BAD3938" s="62"/>
      <c r="BAE3938" s="63"/>
      <c r="BAF3938" s="62"/>
      <c r="BAG3938" s="62"/>
      <c r="BAH3938" s="61"/>
      <c r="BAI3938" s="60"/>
      <c r="BAJ3938" s="59"/>
      <c r="BAK3938" s="57"/>
      <c r="BAL3938" s="57"/>
      <c r="BAM3938" s="57"/>
      <c r="BAN3938" s="57"/>
      <c r="BAO3938" s="57"/>
      <c r="BAP3938" s="57"/>
      <c r="BAQ3938" s="57"/>
      <c r="BAR3938" s="57"/>
      <c r="BAS3938" s="58"/>
      <c r="BAT3938" s="57"/>
      <c r="BAU3938" s="57"/>
      <c r="BAV3938" s="57"/>
      <c r="BAW3938" s="57"/>
      <c r="BAX3938" s="57"/>
      <c r="BAY3938" s="56"/>
      <c r="BAZ3938" s="57"/>
      <c r="BBA3938" s="64"/>
      <c r="BBB3938" s="64"/>
      <c r="BBC3938" s="64"/>
      <c r="BBD3938" s="64"/>
      <c r="BBE3938" s="62"/>
      <c r="BBF3938" s="63"/>
      <c r="BBG3938" s="62"/>
      <c r="BBH3938" s="62"/>
      <c r="BBI3938" s="61"/>
      <c r="BBJ3938" s="60"/>
      <c r="BBK3938" s="59"/>
      <c r="BBL3938" s="57"/>
      <c r="BBM3938" s="57"/>
      <c r="BBN3938" s="57"/>
      <c r="BBO3938" s="57"/>
      <c r="BBP3938" s="57"/>
      <c r="BBQ3938" s="57"/>
      <c r="BBR3938" s="57"/>
      <c r="BBS3938" s="57"/>
      <c r="BBT3938" s="58"/>
      <c r="BBU3938" s="57"/>
      <c r="BBV3938" s="57"/>
      <c r="BBW3938" s="57"/>
      <c r="BBX3938" s="57"/>
      <c r="BBY3938" s="57"/>
      <c r="BBZ3938" s="56"/>
      <c r="BCA3938" s="57"/>
      <c r="BCB3938" s="64"/>
      <c r="BCC3938" s="64"/>
      <c r="BCD3938" s="64"/>
      <c r="BCE3938" s="64"/>
      <c r="BCF3938" s="62"/>
      <c r="BCG3938" s="63"/>
      <c r="BCH3938" s="62"/>
      <c r="BCI3938" s="62"/>
      <c r="BCJ3938" s="61"/>
      <c r="BCK3938" s="60"/>
      <c r="BCL3938" s="59"/>
      <c r="BCM3938" s="57"/>
      <c r="BCN3938" s="57"/>
      <c r="BCO3938" s="57"/>
      <c r="BCP3938" s="57"/>
      <c r="BCQ3938" s="57"/>
      <c r="BCR3938" s="57"/>
      <c r="BCS3938" s="57"/>
      <c r="BCT3938" s="57"/>
      <c r="BCU3938" s="58"/>
      <c r="BCV3938" s="57"/>
      <c r="BCW3938" s="57"/>
      <c r="BCX3938" s="57"/>
      <c r="BCY3938" s="57"/>
      <c r="BCZ3938" s="57"/>
      <c r="BDA3938" s="56"/>
      <c r="BDB3938" s="57"/>
      <c r="BDC3938" s="64"/>
      <c r="BDD3938" s="64"/>
      <c r="BDE3938" s="64"/>
      <c r="BDF3938" s="64"/>
      <c r="BDG3938" s="62"/>
      <c r="BDH3938" s="63"/>
      <c r="BDI3938" s="62"/>
      <c r="BDJ3938" s="62"/>
      <c r="BDK3938" s="61"/>
      <c r="BDL3938" s="60"/>
      <c r="BDM3938" s="59"/>
      <c r="BDN3938" s="57"/>
      <c r="BDO3938" s="57"/>
      <c r="BDP3938" s="57"/>
      <c r="BDQ3938" s="57"/>
      <c r="BDR3938" s="57"/>
      <c r="BDS3938" s="57"/>
      <c r="BDT3938" s="57"/>
      <c r="BDU3938" s="57"/>
      <c r="BDV3938" s="58"/>
      <c r="BDW3938" s="57"/>
      <c r="BDX3938" s="57"/>
      <c r="BDY3938" s="57"/>
      <c r="BDZ3938" s="57"/>
      <c r="BEA3938" s="57"/>
      <c r="BEB3938" s="56"/>
      <c r="BEC3938" s="57"/>
      <c r="BED3938" s="64"/>
      <c r="BEE3938" s="64"/>
      <c r="BEF3938" s="64"/>
      <c r="BEG3938" s="64"/>
      <c r="BEH3938" s="62"/>
      <c r="BEI3938" s="63"/>
      <c r="BEJ3938" s="62"/>
      <c r="BEK3938" s="62"/>
      <c r="BEL3938" s="61"/>
      <c r="BEM3938" s="60"/>
      <c r="BEN3938" s="59"/>
      <c r="BEO3938" s="57"/>
      <c r="BEP3938" s="57"/>
      <c r="BEQ3938" s="57"/>
      <c r="BER3938" s="57"/>
      <c r="BES3938" s="57"/>
      <c r="BET3938" s="57"/>
      <c r="BEU3938" s="57"/>
      <c r="BEV3938" s="57"/>
      <c r="BEW3938" s="58"/>
      <c r="BEX3938" s="57"/>
      <c r="BEY3938" s="57"/>
      <c r="BEZ3938" s="57"/>
      <c r="BFA3938" s="57"/>
      <c r="BFB3938" s="57"/>
      <c r="BFC3938" s="56"/>
      <c r="BFD3938" s="57"/>
      <c r="BFE3938" s="64"/>
      <c r="BFF3938" s="64"/>
      <c r="BFG3938" s="64"/>
      <c r="BFH3938" s="64"/>
      <c r="BFI3938" s="62"/>
      <c r="BFJ3938" s="63"/>
      <c r="BFK3938" s="62"/>
      <c r="BFL3938" s="62"/>
      <c r="BFM3938" s="61"/>
      <c r="BFN3938" s="60"/>
      <c r="BFO3938" s="59"/>
      <c r="BFP3938" s="57"/>
      <c r="BFQ3938" s="57"/>
      <c r="BFR3938" s="57"/>
      <c r="BFS3938" s="57"/>
      <c r="BFT3938" s="57"/>
      <c r="BFU3938" s="57"/>
      <c r="BFV3938" s="57"/>
      <c r="BFW3938" s="57"/>
      <c r="BFX3938" s="58"/>
      <c r="BFY3938" s="57"/>
      <c r="BFZ3938" s="57"/>
      <c r="BGA3938" s="57"/>
      <c r="BGB3938" s="57"/>
      <c r="BGC3938" s="57"/>
      <c r="BGD3938" s="56"/>
      <c r="BGE3938" s="57"/>
      <c r="BGF3938" s="64"/>
      <c r="BGG3938" s="64"/>
      <c r="BGH3938" s="64"/>
      <c r="BGI3938" s="64"/>
      <c r="BGJ3938" s="62"/>
      <c r="BGK3938" s="63"/>
      <c r="BGL3938" s="62"/>
      <c r="BGM3938" s="62"/>
      <c r="BGN3938" s="61"/>
      <c r="BGO3938" s="60"/>
      <c r="BGP3938" s="59"/>
      <c r="BGQ3938" s="57"/>
      <c r="BGR3938" s="57"/>
      <c r="BGS3938" s="57"/>
      <c r="BGT3938" s="57"/>
      <c r="BGU3938" s="57"/>
      <c r="BGV3938" s="57"/>
      <c r="BGW3938" s="57"/>
      <c r="BGX3938" s="57"/>
      <c r="BGY3938" s="58"/>
      <c r="BGZ3938" s="57"/>
      <c r="BHA3938" s="57"/>
      <c r="BHB3938" s="57"/>
      <c r="BHC3938" s="57"/>
      <c r="BHD3938" s="57"/>
      <c r="BHE3938" s="56"/>
      <c r="BHF3938" s="57"/>
      <c r="BHG3938" s="64"/>
      <c r="BHH3938" s="64"/>
      <c r="BHI3938" s="64"/>
      <c r="BHJ3938" s="64"/>
      <c r="BHK3938" s="62"/>
      <c r="BHL3938" s="63"/>
      <c r="BHM3938" s="62"/>
      <c r="BHN3938" s="62"/>
      <c r="BHO3938" s="61"/>
      <c r="BHP3938" s="60"/>
      <c r="BHQ3938" s="59"/>
      <c r="BHR3938" s="57"/>
      <c r="BHS3938" s="57"/>
      <c r="BHT3938" s="57"/>
      <c r="BHU3938" s="57"/>
      <c r="BHV3938" s="57"/>
      <c r="BHW3938" s="57"/>
      <c r="BHX3938" s="57"/>
      <c r="BHY3938" s="57"/>
      <c r="BHZ3938" s="58"/>
      <c r="BIA3938" s="57"/>
      <c r="BIB3938" s="57"/>
      <c r="BIC3938" s="57"/>
      <c r="BID3938" s="57"/>
      <c r="BIE3938" s="57"/>
      <c r="BIF3938" s="56"/>
      <c r="BIG3938" s="57"/>
      <c r="BIH3938" s="64"/>
      <c r="BII3938" s="64"/>
      <c r="BIJ3938" s="64"/>
      <c r="BIK3938" s="64"/>
      <c r="BIL3938" s="62"/>
      <c r="BIM3938" s="63"/>
      <c r="BIN3938" s="62"/>
      <c r="BIO3938" s="62"/>
      <c r="BIP3938" s="61"/>
      <c r="BIQ3938" s="60"/>
      <c r="BIR3938" s="59"/>
      <c r="BIS3938" s="57"/>
      <c r="BIT3938" s="57"/>
      <c r="BIU3938" s="57"/>
      <c r="BIV3938" s="57"/>
      <c r="BIW3938" s="57"/>
      <c r="BIX3938" s="57"/>
      <c r="BIY3938" s="57"/>
      <c r="BIZ3938" s="57"/>
      <c r="BJA3938" s="58"/>
      <c r="BJB3938" s="57"/>
      <c r="BJC3938" s="57"/>
      <c r="BJD3938" s="57"/>
      <c r="BJE3938" s="57"/>
      <c r="BJF3938" s="57"/>
      <c r="BJG3938" s="56"/>
      <c r="BJH3938" s="57"/>
      <c r="BJI3938" s="64"/>
      <c r="BJJ3938" s="64"/>
      <c r="BJK3938" s="64"/>
      <c r="BJL3938" s="64"/>
      <c r="BJM3938" s="62"/>
      <c r="BJN3938" s="63"/>
      <c r="BJO3938" s="62"/>
      <c r="BJP3938" s="62"/>
      <c r="BJQ3938" s="61"/>
      <c r="BJR3938" s="60"/>
      <c r="BJS3938" s="59"/>
      <c r="BJT3938" s="57"/>
      <c r="BJU3938" s="57"/>
      <c r="BJV3938" s="57"/>
      <c r="BJW3938" s="57"/>
      <c r="BJX3938" s="57"/>
      <c r="BJY3938" s="57"/>
      <c r="BJZ3938" s="57"/>
      <c r="BKA3938" s="57"/>
      <c r="BKB3938" s="58"/>
      <c r="BKC3938" s="57"/>
      <c r="BKD3938" s="57"/>
      <c r="BKE3938" s="57"/>
      <c r="BKF3938" s="57"/>
      <c r="BKG3938" s="57"/>
      <c r="BKH3938" s="56"/>
      <c r="BKI3938" s="57"/>
      <c r="BKJ3938" s="64"/>
      <c r="BKK3938" s="64"/>
      <c r="BKL3938" s="64"/>
      <c r="BKM3938" s="64"/>
      <c r="BKN3938" s="62"/>
      <c r="BKO3938" s="63"/>
      <c r="BKP3938" s="62"/>
      <c r="BKQ3938" s="62"/>
      <c r="BKR3938" s="61"/>
      <c r="BKS3938" s="60"/>
      <c r="BKT3938" s="59"/>
      <c r="BKU3938" s="57"/>
      <c r="BKV3938" s="57"/>
      <c r="BKW3938" s="57"/>
      <c r="BKX3938" s="57"/>
      <c r="BKY3938" s="57"/>
      <c r="BKZ3938" s="57"/>
      <c r="BLA3938" s="57"/>
      <c r="BLB3938" s="57"/>
      <c r="BLC3938" s="58"/>
      <c r="BLD3938" s="57"/>
      <c r="BLE3938" s="57"/>
      <c r="BLF3938" s="57"/>
      <c r="BLG3938" s="57"/>
      <c r="BLH3938" s="57"/>
      <c r="BLI3938" s="56"/>
      <c r="BLJ3938" s="57"/>
      <c r="BLK3938" s="64"/>
      <c r="BLL3938" s="64"/>
      <c r="BLM3938" s="64"/>
      <c r="BLN3938" s="64"/>
      <c r="BLO3938" s="62"/>
      <c r="BLP3938" s="63"/>
      <c r="BLQ3938" s="62"/>
      <c r="BLR3938" s="62"/>
      <c r="BLS3938" s="61"/>
      <c r="BLT3938" s="60"/>
      <c r="BLU3938" s="59"/>
      <c r="BLV3938" s="57"/>
      <c r="BLW3938" s="57"/>
      <c r="BLX3938" s="57"/>
      <c r="BLY3938" s="57"/>
      <c r="BLZ3938" s="57"/>
      <c r="BMA3938" s="57"/>
      <c r="BMB3938" s="57"/>
      <c r="BMC3938" s="57"/>
      <c r="BMD3938" s="58"/>
      <c r="BME3938" s="57"/>
      <c r="BMF3938" s="57"/>
      <c r="BMG3938" s="57"/>
      <c r="BMH3938" s="57"/>
      <c r="BMI3938" s="57"/>
      <c r="BMJ3938" s="56"/>
      <c r="BMK3938" s="57"/>
      <c r="BML3938" s="64"/>
      <c r="BMM3938" s="64"/>
      <c r="BMN3938" s="64"/>
      <c r="BMO3938" s="64"/>
      <c r="BMP3938" s="62"/>
      <c r="BMQ3938" s="63"/>
      <c r="BMR3938" s="62"/>
      <c r="BMS3938" s="62"/>
      <c r="BMT3938" s="61"/>
      <c r="BMU3938" s="60"/>
      <c r="BMV3938" s="59"/>
      <c r="BMW3938" s="57"/>
      <c r="BMX3938" s="57"/>
      <c r="BMY3938" s="57"/>
      <c r="BMZ3938" s="57"/>
      <c r="BNA3938" s="57"/>
      <c r="BNB3938" s="57"/>
      <c r="BNC3938" s="57"/>
      <c r="BND3938" s="57"/>
      <c r="BNE3938" s="58"/>
      <c r="BNF3938" s="57"/>
      <c r="BNG3938" s="57"/>
      <c r="BNH3938" s="57"/>
      <c r="BNI3938" s="57"/>
      <c r="BNJ3938" s="57"/>
      <c r="BNK3938" s="56"/>
      <c r="BNL3938" s="57"/>
      <c r="BNM3938" s="64"/>
      <c r="BNN3938" s="64"/>
      <c r="BNO3938" s="64"/>
      <c r="BNP3938" s="64"/>
      <c r="BNQ3938" s="62"/>
      <c r="BNR3938" s="63"/>
      <c r="BNS3938" s="62"/>
      <c r="BNT3938" s="62"/>
      <c r="BNU3938" s="61"/>
      <c r="BNV3938" s="60"/>
      <c r="BNW3938" s="59"/>
      <c r="BNX3938" s="57"/>
      <c r="BNY3938" s="57"/>
      <c r="BNZ3938" s="57"/>
      <c r="BOA3938" s="57"/>
      <c r="BOB3938" s="57"/>
      <c r="BOC3938" s="57"/>
      <c r="BOD3938" s="57"/>
      <c r="BOE3938" s="57"/>
      <c r="BOF3938" s="58"/>
      <c r="BOG3938" s="57"/>
      <c r="BOH3938" s="57"/>
      <c r="BOI3938" s="57"/>
      <c r="BOJ3938" s="57"/>
      <c r="BOK3938" s="57"/>
      <c r="BOL3938" s="56"/>
      <c r="BOM3938" s="57"/>
      <c r="BON3938" s="64"/>
      <c r="BOO3938" s="64"/>
      <c r="BOP3938" s="64"/>
      <c r="BOQ3938" s="64"/>
      <c r="BOR3938" s="62"/>
      <c r="BOS3938" s="63"/>
      <c r="BOT3938" s="62"/>
      <c r="BOU3938" s="62"/>
      <c r="BOV3938" s="61"/>
      <c r="BOW3938" s="60"/>
      <c r="BOX3938" s="59"/>
      <c r="BOY3938" s="57"/>
      <c r="BOZ3938" s="57"/>
      <c r="BPA3938" s="57"/>
      <c r="BPB3938" s="57"/>
      <c r="BPC3938" s="57"/>
      <c r="BPD3938" s="57"/>
      <c r="BPE3938" s="57"/>
      <c r="BPF3938" s="57"/>
      <c r="BPG3938" s="58"/>
      <c r="BPH3938" s="57"/>
      <c r="BPI3938" s="57"/>
      <c r="BPJ3938" s="57"/>
      <c r="BPK3938" s="57"/>
      <c r="BPL3938" s="57"/>
      <c r="BPM3938" s="56"/>
      <c r="BPN3938" s="57"/>
      <c r="BPO3938" s="64"/>
      <c r="BPP3938" s="64"/>
      <c r="BPQ3938" s="64"/>
      <c r="BPR3938" s="64"/>
      <c r="BPS3938" s="62"/>
      <c r="BPT3938" s="63"/>
      <c r="BPU3938" s="62"/>
      <c r="BPV3938" s="62"/>
      <c r="BPW3938" s="61"/>
      <c r="BPX3938" s="60"/>
      <c r="BPY3938" s="59"/>
      <c r="BPZ3938" s="57"/>
      <c r="BQA3938" s="57"/>
      <c r="BQB3938" s="57"/>
      <c r="BQC3938" s="57"/>
      <c r="BQD3938" s="57"/>
      <c r="BQE3938" s="57"/>
      <c r="BQF3938" s="57"/>
      <c r="BQG3938" s="57"/>
      <c r="BQH3938" s="58"/>
      <c r="BQI3938" s="57"/>
      <c r="BQJ3938" s="57"/>
      <c r="BQK3938" s="57"/>
      <c r="BQL3938" s="57"/>
      <c r="BQM3938" s="57"/>
      <c r="BQN3938" s="56"/>
      <c r="BQO3938" s="57"/>
      <c r="BQP3938" s="64"/>
      <c r="BQQ3938" s="64"/>
      <c r="BQR3938" s="64"/>
      <c r="BQS3938" s="64"/>
      <c r="BQT3938" s="62"/>
      <c r="BQU3938" s="63"/>
      <c r="BQV3938" s="62"/>
      <c r="BQW3938" s="62"/>
      <c r="BQX3938" s="61"/>
      <c r="BQY3938" s="60"/>
      <c r="BQZ3938" s="59"/>
      <c r="BRA3938" s="57"/>
      <c r="BRB3938" s="57"/>
      <c r="BRC3938" s="57"/>
      <c r="BRD3938" s="57"/>
      <c r="BRE3938" s="57"/>
      <c r="BRF3938" s="57"/>
      <c r="BRG3938" s="57"/>
      <c r="BRH3938" s="57"/>
      <c r="BRI3938" s="58"/>
      <c r="BRJ3938" s="57"/>
      <c r="BRK3938" s="57"/>
      <c r="BRL3938" s="57"/>
      <c r="BRM3938" s="57"/>
      <c r="BRN3938" s="57"/>
      <c r="BRO3938" s="56"/>
      <c r="BRP3938" s="57"/>
      <c r="BRQ3938" s="64"/>
      <c r="BRR3938" s="64"/>
      <c r="BRS3938" s="64"/>
      <c r="BRT3938" s="64"/>
      <c r="BRU3938" s="62"/>
      <c r="BRV3938" s="63"/>
      <c r="BRW3938" s="62"/>
      <c r="BRX3938" s="62"/>
      <c r="BRY3938" s="61"/>
      <c r="BRZ3938" s="60"/>
      <c r="BSA3938" s="59"/>
      <c r="BSB3938" s="57"/>
      <c r="BSC3938" s="57"/>
      <c r="BSD3938" s="57"/>
      <c r="BSE3938" s="57"/>
      <c r="BSF3938" s="57"/>
      <c r="BSG3938" s="57"/>
      <c r="BSH3938" s="57"/>
      <c r="BSI3938" s="57"/>
      <c r="BSJ3938" s="58"/>
      <c r="BSK3938" s="57"/>
      <c r="BSL3938" s="57"/>
      <c r="BSM3938" s="57"/>
      <c r="BSN3938" s="57"/>
      <c r="BSO3938" s="57"/>
      <c r="BSP3938" s="56"/>
      <c r="BSQ3938" s="57"/>
      <c r="BSR3938" s="64"/>
      <c r="BSS3938" s="64"/>
      <c r="BST3938" s="64"/>
      <c r="BSU3938" s="64"/>
      <c r="BSV3938" s="62"/>
      <c r="BSW3938" s="63"/>
      <c r="BSX3938" s="62"/>
      <c r="BSY3938" s="62"/>
      <c r="BSZ3938" s="61"/>
      <c r="BTA3938" s="60"/>
      <c r="BTB3938" s="59"/>
      <c r="BTC3938" s="57"/>
      <c r="BTD3938" s="57"/>
      <c r="BTE3938" s="57"/>
      <c r="BTF3938" s="57"/>
      <c r="BTG3938" s="57"/>
      <c r="BTH3938" s="57"/>
      <c r="BTI3938" s="57"/>
      <c r="BTJ3938" s="57"/>
      <c r="BTK3938" s="58"/>
      <c r="BTL3938" s="57"/>
      <c r="BTM3938" s="57"/>
      <c r="BTN3938" s="57"/>
      <c r="BTO3938" s="57"/>
      <c r="BTP3938" s="57"/>
      <c r="BTQ3938" s="56"/>
      <c r="BTR3938" s="57"/>
      <c r="BTS3938" s="64"/>
      <c r="BTT3938" s="64"/>
      <c r="BTU3938" s="64"/>
      <c r="BTV3938" s="64"/>
      <c r="BTW3938" s="62"/>
      <c r="BTX3938" s="63"/>
      <c r="BTY3938" s="62"/>
      <c r="BTZ3938" s="62"/>
      <c r="BUA3938" s="61"/>
      <c r="BUB3938" s="60"/>
      <c r="BUC3938" s="59"/>
      <c r="BUD3938" s="57"/>
      <c r="BUE3938" s="57"/>
      <c r="BUF3938" s="57"/>
      <c r="BUG3938" s="57"/>
      <c r="BUH3938" s="57"/>
      <c r="BUI3938" s="57"/>
      <c r="BUJ3938" s="57"/>
      <c r="BUK3938" s="57"/>
      <c r="BUL3938" s="58"/>
      <c r="BUM3938" s="57"/>
      <c r="BUN3938" s="57"/>
      <c r="BUO3938" s="57"/>
      <c r="BUP3938" s="57"/>
      <c r="BUQ3938" s="57"/>
      <c r="BUR3938" s="56"/>
      <c r="BUS3938" s="57"/>
      <c r="BUT3938" s="64"/>
      <c r="BUU3938" s="64"/>
      <c r="BUV3938" s="64"/>
      <c r="BUW3938" s="64"/>
      <c r="BUX3938" s="62"/>
      <c r="BUY3938" s="63"/>
      <c r="BUZ3938" s="62"/>
      <c r="BVA3938" s="62"/>
      <c r="BVB3938" s="61"/>
      <c r="BVC3938" s="60"/>
      <c r="BVD3938" s="59"/>
      <c r="BVE3938" s="57"/>
      <c r="BVF3938" s="57"/>
      <c r="BVG3938" s="57"/>
      <c r="BVH3938" s="57"/>
      <c r="BVI3938" s="57"/>
      <c r="BVJ3938" s="57"/>
      <c r="BVK3938" s="57"/>
      <c r="BVL3938" s="57"/>
      <c r="BVM3938" s="58"/>
      <c r="BVN3938" s="57"/>
      <c r="BVO3938" s="57"/>
      <c r="BVP3938" s="57"/>
      <c r="BVQ3938" s="57"/>
      <c r="BVR3938" s="57"/>
      <c r="BVS3938" s="56"/>
      <c r="BVT3938" s="57"/>
      <c r="BVU3938" s="64"/>
      <c r="BVV3938" s="64"/>
      <c r="BVW3938" s="64"/>
      <c r="BVX3938" s="64"/>
      <c r="BVY3938" s="62"/>
      <c r="BVZ3938" s="63"/>
      <c r="BWA3938" s="62"/>
      <c r="BWB3938" s="62"/>
      <c r="BWC3938" s="61"/>
      <c r="BWD3938" s="60"/>
      <c r="BWE3938" s="59"/>
      <c r="BWF3938" s="57"/>
      <c r="BWG3938" s="57"/>
      <c r="BWH3938" s="57"/>
      <c r="BWI3938" s="57"/>
      <c r="BWJ3938" s="57"/>
      <c r="BWK3938" s="57"/>
      <c r="BWL3938" s="57"/>
      <c r="BWM3938" s="57"/>
      <c r="BWN3938" s="58"/>
      <c r="BWO3938" s="57"/>
      <c r="BWP3938" s="57"/>
      <c r="BWQ3938" s="57"/>
      <c r="BWR3938" s="57"/>
      <c r="BWS3938" s="57"/>
      <c r="BWT3938" s="56"/>
      <c r="BWU3938" s="57"/>
      <c r="BWV3938" s="64"/>
      <c r="BWW3938" s="64"/>
      <c r="BWX3938" s="64"/>
      <c r="BWY3938" s="64"/>
      <c r="BWZ3938" s="62"/>
      <c r="BXA3938" s="63"/>
      <c r="BXB3938" s="62"/>
      <c r="BXC3938" s="62"/>
      <c r="BXD3938" s="61"/>
      <c r="BXE3938" s="60"/>
      <c r="BXF3938" s="59"/>
      <c r="BXG3938" s="57"/>
      <c r="BXH3938" s="57"/>
      <c r="BXI3938" s="57"/>
      <c r="BXJ3938" s="57"/>
      <c r="BXK3938" s="57"/>
      <c r="BXL3938" s="57"/>
      <c r="BXM3938" s="57"/>
      <c r="BXN3938" s="57"/>
      <c r="BXO3938" s="58"/>
      <c r="BXP3938" s="57"/>
      <c r="BXQ3938" s="57"/>
      <c r="BXR3938" s="57"/>
      <c r="BXS3938" s="57"/>
      <c r="BXT3938" s="57"/>
      <c r="BXU3938" s="56"/>
      <c r="BXV3938" s="57"/>
      <c r="BXW3938" s="64"/>
      <c r="BXX3938" s="64"/>
      <c r="BXY3938" s="64"/>
      <c r="BXZ3938" s="64"/>
      <c r="BYA3938" s="62"/>
      <c r="BYB3938" s="63"/>
      <c r="BYC3938" s="62"/>
      <c r="BYD3938" s="62"/>
      <c r="BYE3938" s="61"/>
      <c r="BYF3938" s="60"/>
      <c r="BYG3938" s="59"/>
      <c r="BYH3938" s="57"/>
      <c r="BYI3938" s="57"/>
      <c r="BYJ3938" s="57"/>
      <c r="BYK3938" s="57"/>
      <c r="BYL3938" s="57"/>
      <c r="BYM3938" s="57"/>
      <c r="BYN3938" s="57"/>
      <c r="BYO3938" s="57"/>
      <c r="BYP3938" s="58"/>
      <c r="BYQ3938" s="57"/>
      <c r="BYR3938" s="57"/>
      <c r="BYS3938" s="57"/>
      <c r="BYT3938" s="57"/>
      <c r="BYU3938" s="57"/>
      <c r="BYV3938" s="56"/>
      <c r="BYW3938" s="57"/>
      <c r="BYX3938" s="64"/>
      <c r="BYY3938" s="64"/>
      <c r="BYZ3938" s="64"/>
      <c r="BZA3938" s="64"/>
      <c r="BZB3938" s="62"/>
      <c r="BZC3938" s="63"/>
      <c r="BZD3938" s="62"/>
      <c r="BZE3938" s="62"/>
      <c r="BZF3938" s="61"/>
      <c r="BZG3938" s="60"/>
      <c r="BZH3938" s="59"/>
      <c r="BZI3938" s="57"/>
      <c r="BZJ3938" s="57"/>
      <c r="BZK3938" s="57"/>
      <c r="BZL3938" s="57"/>
      <c r="BZM3938" s="57"/>
      <c r="BZN3938" s="57"/>
      <c r="BZO3938" s="57"/>
      <c r="BZP3938" s="57"/>
      <c r="BZQ3938" s="58"/>
      <c r="BZR3938" s="57"/>
      <c r="BZS3938" s="57"/>
      <c r="BZT3938" s="57"/>
      <c r="BZU3938" s="57"/>
      <c r="BZV3938" s="57"/>
      <c r="BZW3938" s="56"/>
      <c r="BZX3938" s="57"/>
      <c r="BZY3938" s="64"/>
      <c r="BZZ3938" s="64"/>
      <c r="CAA3938" s="64"/>
      <c r="CAB3938" s="64"/>
      <c r="CAC3938" s="62"/>
      <c r="CAD3938" s="63"/>
      <c r="CAE3938" s="62"/>
      <c r="CAF3938" s="62"/>
      <c r="CAG3938" s="61"/>
      <c r="CAH3938" s="60"/>
      <c r="CAI3938" s="59"/>
      <c r="CAJ3938" s="57"/>
      <c r="CAK3938" s="57"/>
      <c r="CAL3938" s="57"/>
      <c r="CAM3938" s="57"/>
      <c r="CAN3938" s="57"/>
      <c r="CAO3938" s="57"/>
      <c r="CAP3938" s="57"/>
      <c r="CAQ3938" s="57"/>
      <c r="CAR3938" s="58"/>
      <c r="CAS3938" s="57"/>
      <c r="CAT3938" s="57"/>
      <c r="CAU3938" s="57"/>
      <c r="CAV3938" s="57"/>
      <c r="CAW3938" s="57"/>
      <c r="CAX3938" s="56"/>
      <c r="CAY3938" s="57"/>
      <c r="CAZ3938" s="64"/>
      <c r="CBA3938" s="64"/>
      <c r="CBB3938" s="64"/>
      <c r="CBC3938" s="64"/>
      <c r="CBD3938" s="62"/>
      <c r="CBE3938" s="63"/>
      <c r="CBF3938" s="62"/>
      <c r="CBG3938" s="62"/>
      <c r="CBH3938" s="61"/>
      <c r="CBI3938" s="60"/>
      <c r="CBJ3938" s="59"/>
      <c r="CBK3938" s="57"/>
      <c r="CBL3938" s="57"/>
      <c r="CBM3938" s="57"/>
      <c r="CBN3938" s="57"/>
      <c r="CBO3938" s="57"/>
      <c r="CBP3938" s="57"/>
      <c r="CBQ3938" s="57"/>
      <c r="CBR3938" s="57"/>
      <c r="CBS3938" s="58"/>
      <c r="CBT3938" s="57"/>
      <c r="CBU3938" s="57"/>
      <c r="CBV3938" s="57"/>
      <c r="CBW3938" s="57"/>
      <c r="CBX3938" s="57"/>
      <c r="CBY3938" s="56"/>
      <c r="CBZ3938" s="57"/>
      <c r="CCA3938" s="64"/>
      <c r="CCB3938" s="64"/>
      <c r="CCC3938" s="64"/>
      <c r="CCD3938" s="64"/>
      <c r="CCE3938" s="62"/>
      <c r="CCF3938" s="63"/>
      <c r="CCG3938" s="62"/>
      <c r="CCH3938" s="62"/>
      <c r="CCI3938" s="61"/>
      <c r="CCJ3938" s="60"/>
      <c r="CCK3938" s="59"/>
      <c r="CCL3938" s="57"/>
      <c r="CCM3938" s="57"/>
      <c r="CCN3938" s="57"/>
      <c r="CCO3938" s="57"/>
      <c r="CCP3938" s="57"/>
      <c r="CCQ3938" s="57"/>
      <c r="CCR3938" s="57"/>
      <c r="CCS3938" s="57"/>
      <c r="CCT3938" s="58"/>
      <c r="CCU3938" s="57"/>
      <c r="CCV3938" s="57"/>
      <c r="CCW3938" s="57"/>
      <c r="CCX3938" s="57"/>
      <c r="CCY3938" s="57"/>
      <c r="CCZ3938" s="56"/>
      <c r="CDA3938" s="57"/>
      <c r="CDB3938" s="64"/>
      <c r="CDC3938" s="64"/>
      <c r="CDD3938" s="64"/>
      <c r="CDE3938" s="64"/>
      <c r="CDF3938" s="62"/>
      <c r="CDG3938" s="63"/>
      <c r="CDH3938" s="62"/>
      <c r="CDI3938" s="62"/>
      <c r="CDJ3938" s="61"/>
      <c r="CDK3938" s="60"/>
      <c r="CDL3938" s="59"/>
      <c r="CDM3938" s="57"/>
      <c r="CDN3938" s="57"/>
      <c r="CDO3938" s="57"/>
      <c r="CDP3938" s="57"/>
      <c r="CDQ3938" s="57"/>
      <c r="CDR3938" s="57"/>
      <c r="CDS3938" s="57"/>
      <c r="CDT3938" s="57"/>
      <c r="CDU3938" s="58"/>
      <c r="CDV3938" s="57"/>
      <c r="CDW3938" s="57"/>
      <c r="CDX3938" s="57"/>
      <c r="CDY3938" s="57"/>
      <c r="CDZ3938" s="57"/>
      <c r="CEA3938" s="56"/>
      <c r="CEB3938" s="57"/>
      <c r="CEC3938" s="64"/>
      <c r="CED3938" s="64"/>
      <c r="CEE3938" s="64"/>
      <c r="CEF3938" s="64"/>
      <c r="CEG3938" s="62"/>
      <c r="CEH3938" s="63"/>
      <c r="CEI3938" s="62"/>
      <c r="CEJ3938" s="62"/>
      <c r="CEK3938" s="61"/>
      <c r="CEL3938" s="60"/>
      <c r="CEM3938" s="59"/>
      <c r="CEN3938" s="57"/>
      <c r="CEO3938" s="57"/>
      <c r="CEP3938" s="57"/>
      <c r="CEQ3938" s="57"/>
      <c r="CER3938" s="57"/>
      <c r="CES3938" s="57"/>
      <c r="CET3938" s="57"/>
      <c r="CEU3938" s="57"/>
      <c r="CEV3938" s="58"/>
      <c r="CEW3938" s="57"/>
      <c r="CEX3938" s="57"/>
      <c r="CEY3938" s="57"/>
      <c r="CEZ3938" s="57"/>
      <c r="CFA3938" s="57"/>
      <c r="CFB3938" s="56"/>
      <c r="CFC3938" s="57"/>
      <c r="CFD3938" s="64"/>
      <c r="CFE3938" s="64"/>
      <c r="CFF3938" s="64"/>
      <c r="CFG3938" s="64"/>
      <c r="CFH3938" s="62"/>
      <c r="CFI3938" s="63"/>
      <c r="CFJ3938" s="62"/>
      <c r="CFK3938" s="62"/>
      <c r="CFL3938" s="61"/>
      <c r="CFM3938" s="60"/>
      <c r="CFN3938" s="59"/>
      <c r="CFO3938" s="57"/>
      <c r="CFP3938" s="57"/>
      <c r="CFQ3938" s="57"/>
      <c r="CFR3938" s="57"/>
      <c r="CFS3938" s="57"/>
      <c r="CFT3938" s="57"/>
      <c r="CFU3938" s="57"/>
      <c r="CFV3938" s="57"/>
      <c r="CFW3938" s="58"/>
      <c r="CFX3938" s="57"/>
      <c r="CFY3938" s="57"/>
      <c r="CFZ3938" s="57"/>
      <c r="CGA3938" s="57"/>
      <c r="CGB3938" s="57"/>
      <c r="CGC3938" s="56"/>
      <c r="CGD3938" s="57"/>
      <c r="CGE3938" s="64"/>
      <c r="CGF3938" s="64"/>
      <c r="CGG3938" s="64"/>
      <c r="CGH3938" s="64"/>
      <c r="CGI3938" s="62"/>
      <c r="CGJ3938" s="63"/>
      <c r="CGK3938" s="62"/>
      <c r="CGL3938" s="62"/>
      <c r="CGM3938" s="61"/>
      <c r="CGN3938" s="60"/>
      <c r="CGO3938" s="59"/>
      <c r="CGP3938" s="57"/>
      <c r="CGQ3938" s="57"/>
      <c r="CGR3938" s="57"/>
      <c r="CGS3938" s="57"/>
      <c r="CGT3938" s="57"/>
      <c r="CGU3938" s="57"/>
      <c r="CGV3938" s="57"/>
      <c r="CGW3938" s="57"/>
      <c r="CGX3938" s="58"/>
      <c r="CGY3938" s="57"/>
      <c r="CGZ3938" s="57"/>
      <c r="CHA3938" s="57"/>
      <c r="CHB3938" s="57"/>
      <c r="CHC3938" s="57"/>
      <c r="CHD3938" s="56"/>
      <c r="CHE3938" s="57"/>
      <c r="CHF3938" s="64"/>
      <c r="CHG3938" s="64"/>
      <c r="CHH3938" s="64"/>
      <c r="CHI3938" s="64"/>
      <c r="CHJ3938" s="62"/>
      <c r="CHK3938" s="63"/>
      <c r="CHL3938" s="62"/>
      <c r="CHM3938" s="62"/>
      <c r="CHN3938" s="61"/>
      <c r="CHO3938" s="60"/>
      <c r="CHP3938" s="59"/>
      <c r="CHQ3938" s="57"/>
      <c r="CHR3938" s="57"/>
      <c r="CHS3938" s="57"/>
      <c r="CHT3938" s="57"/>
      <c r="CHU3938" s="57"/>
      <c r="CHV3938" s="57"/>
      <c r="CHW3938" s="57"/>
      <c r="CHX3938" s="57"/>
      <c r="CHY3938" s="58"/>
      <c r="CHZ3938" s="57"/>
      <c r="CIA3938" s="57"/>
      <c r="CIB3938" s="57"/>
      <c r="CIC3938" s="57"/>
      <c r="CID3938" s="57"/>
      <c r="CIE3938" s="56"/>
      <c r="CIF3938" s="57"/>
      <c r="CIG3938" s="64"/>
      <c r="CIH3938" s="64"/>
      <c r="CII3938" s="64"/>
      <c r="CIJ3938" s="64"/>
      <c r="CIK3938" s="62"/>
      <c r="CIL3938" s="63"/>
      <c r="CIM3938" s="62"/>
      <c r="CIN3938" s="62"/>
      <c r="CIO3938" s="61"/>
      <c r="CIP3938" s="60"/>
      <c r="CIQ3938" s="59"/>
      <c r="CIR3938" s="57"/>
      <c r="CIS3938" s="57"/>
      <c r="CIT3938" s="57"/>
      <c r="CIU3938" s="57"/>
      <c r="CIV3938" s="57"/>
      <c r="CIW3938" s="57"/>
      <c r="CIX3938" s="57"/>
      <c r="CIY3938" s="57"/>
      <c r="CIZ3938" s="58"/>
      <c r="CJA3938" s="57"/>
      <c r="CJB3938" s="57"/>
      <c r="CJC3938" s="57"/>
      <c r="CJD3938" s="57"/>
      <c r="CJE3938" s="57"/>
      <c r="CJF3938" s="56"/>
      <c r="CJG3938" s="57"/>
      <c r="CJH3938" s="64"/>
      <c r="CJI3938" s="64"/>
      <c r="CJJ3938" s="64"/>
      <c r="CJK3938" s="64"/>
      <c r="CJL3938" s="62"/>
      <c r="CJM3938" s="63"/>
      <c r="CJN3938" s="62"/>
      <c r="CJO3938" s="62"/>
      <c r="CJP3938" s="61"/>
      <c r="CJQ3938" s="60"/>
      <c r="CJR3938" s="59"/>
      <c r="CJS3938" s="57"/>
      <c r="CJT3938" s="57"/>
      <c r="CJU3938" s="57"/>
      <c r="CJV3938" s="57"/>
      <c r="CJW3938" s="57"/>
      <c r="CJX3938" s="57"/>
      <c r="CJY3938" s="57"/>
      <c r="CJZ3938" s="57"/>
      <c r="CKA3938" s="58"/>
      <c r="CKB3938" s="57"/>
      <c r="CKC3938" s="57"/>
      <c r="CKD3938" s="57"/>
      <c r="CKE3938" s="57"/>
      <c r="CKF3938" s="57"/>
      <c r="CKG3938" s="56"/>
      <c r="CKH3938" s="57"/>
      <c r="CKI3938" s="64"/>
      <c r="CKJ3938" s="64"/>
      <c r="CKK3938" s="64"/>
      <c r="CKL3938" s="64"/>
      <c r="CKM3938" s="62"/>
      <c r="CKN3938" s="63"/>
      <c r="CKO3938" s="62"/>
      <c r="CKP3938" s="62"/>
      <c r="CKQ3938" s="61"/>
      <c r="CKR3938" s="60"/>
      <c r="CKS3938" s="59"/>
      <c r="CKT3938" s="57"/>
      <c r="CKU3938" s="57"/>
      <c r="CKV3938" s="57"/>
      <c r="CKW3938" s="57"/>
      <c r="CKX3938" s="57"/>
      <c r="CKY3938" s="57"/>
      <c r="CKZ3938" s="57"/>
      <c r="CLA3938" s="57"/>
      <c r="CLB3938" s="58"/>
      <c r="CLC3938" s="57"/>
      <c r="CLD3938" s="57"/>
      <c r="CLE3938" s="57"/>
      <c r="CLF3938" s="57"/>
      <c r="CLG3938" s="57"/>
      <c r="CLH3938" s="56"/>
      <c r="CLI3938" s="57"/>
      <c r="CLJ3938" s="64"/>
      <c r="CLK3938" s="64"/>
      <c r="CLL3938" s="64"/>
      <c r="CLM3938" s="64"/>
      <c r="CLN3938" s="62"/>
      <c r="CLO3938" s="63"/>
      <c r="CLP3938" s="62"/>
      <c r="CLQ3938" s="62"/>
      <c r="CLR3938" s="61"/>
      <c r="CLS3938" s="60"/>
      <c r="CLT3938" s="59"/>
      <c r="CLU3938" s="57"/>
      <c r="CLV3938" s="57"/>
      <c r="CLW3938" s="57"/>
      <c r="CLX3938" s="57"/>
      <c r="CLY3938" s="57"/>
      <c r="CLZ3938" s="57"/>
      <c r="CMA3938" s="57"/>
      <c r="CMB3938" s="57"/>
      <c r="CMC3938" s="58"/>
      <c r="CMD3938" s="57"/>
      <c r="CME3938" s="57"/>
      <c r="CMF3938" s="57"/>
      <c r="CMG3938" s="57"/>
      <c r="CMH3938" s="57"/>
      <c r="CMI3938" s="56"/>
      <c r="CMJ3938" s="57"/>
      <c r="CMK3938" s="64"/>
      <c r="CML3938" s="64"/>
      <c r="CMM3938" s="64"/>
      <c r="CMN3938" s="64"/>
      <c r="CMO3938" s="62"/>
      <c r="CMP3938" s="63"/>
      <c r="CMQ3938" s="62"/>
      <c r="CMR3938" s="62"/>
      <c r="CMS3938" s="61"/>
      <c r="CMT3938" s="60"/>
      <c r="CMU3938" s="59"/>
      <c r="CMV3938" s="57"/>
      <c r="CMW3938" s="57"/>
      <c r="CMX3938" s="57"/>
      <c r="CMY3938" s="57"/>
      <c r="CMZ3938" s="57"/>
      <c r="CNA3938" s="57"/>
      <c r="CNB3938" s="57"/>
      <c r="CNC3938" s="57"/>
      <c r="CND3938" s="58"/>
      <c r="CNE3938" s="57"/>
      <c r="CNF3938" s="57"/>
      <c r="CNG3938" s="57"/>
      <c r="CNH3938" s="57"/>
      <c r="CNI3938" s="57"/>
      <c r="CNJ3938" s="56"/>
      <c r="CNK3938" s="57"/>
      <c r="CNL3938" s="64"/>
      <c r="CNM3938" s="64"/>
      <c r="CNN3938" s="64"/>
      <c r="CNO3938" s="64"/>
      <c r="CNP3938" s="62"/>
      <c r="CNQ3938" s="63"/>
      <c r="CNR3938" s="62"/>
      <c r="CNS3938" s="62"/>
      <c r="CNT3938" s="61"/>
      <c r="CNU3938" s="60"/>
      <c r="CNV3938" s="59"/>
      <c r="CNW3938" s="57"/>
      <c r="CNX3938" s="57"/>
      <c r="CNY3938" s="57"/>
      <c r="CNZ3938" s="57"/>
      <c r="COA3938" s="57"/>
      <c r="COB3938" s="57"/>
      <c r="COC3938" s="57"/>
      <c r="COD3938" s="57"/>
      <c r="COE3938" s="58"/>
      <c r="COF3938" s="57"/>
      <c r="COG3938" s="57"/>
      <c r="COH3938" s="57"/>
      <c r="COI3938" s="57"/>
      <c r="COJ3938" s="57"/>
      <c r="COK3938" s="56"/>
      <c r="COL3938" s="57"/>
      <c r="COM3938" s="64"/>
      <c r="CON3938" s="64"/>
      <c r="COO3938" s="64"/>
      <c r="COP3938" s="64"/>
      <c r="COQ3938" s="62"/>
      <c r="COR3938" s="63"/>
      <c r="COS3938" s="62"/>
      <c r="COT3938" s="62"/>
      <c r="COU3938" s="61"/>
      <c r="COV3938" s="60"/>
      <c r="COW3938" s="59"/>
      <c r="COX3938" s="57"/>
      <c r="COY3938" s="57"/>
      <c r="COZ3938" s="57"/>
      <c r="CPA3938" s="57"/>
      <c r="CPB3938" s="57"/>
      <c r="CPC3938" s="57"/>
      <c r="CPD3938" s="57"/>
      <c r="CPE3938" s="57"/>
      <c r="CPF3938" s="58"/>
      <c r="CPG3938" s="57"/>
      <c r="CPH3938" s="57"/>
      <c r="CPI3938" s="57"/>
      <c r="CPJ3938" s="57"/>
      <c r="CPK3938" s="57"/>
      <c r="CPL3938" s="56"/>
      <c r="CPM3938" s="57"/>
      <c r="CPN3938" s="64"/>
      <c r="CPO3938" s="64"/>
      <c r="CPP3938" s="64"/>
      <c r="CPQ3938" s="64"/>
      <c r="CPR3938" s="62"/>
      <c r="CPS3938" s="63"/>
      <c r="CPT3938" s="62"/>
      <c r="CPU3938" s="62"/>
      <c r="CPV3938" s="61"/>
      <c r="CPW3938" s="60"/>
      <c r="CPX3938" s="59"/>
      <c r="CPY3938" s="57"/>
      <c r="CPZ3938" s="57"/>
      <c r="CQA3938" s="57"/>
      <c r="CQB3938" s="57"/>
      <c r="CQC3938" s="57"/>
      <c r="CQD3938" s="57"/>
      <c r="CQE3938" s="57"/>
      <c r="CQF3938" s="57"/>
      <c r="CQG3938" s="58"/>
      <c r="CQH3938" s="57"/>
      <c r="CQI3938" s="57"/>
      <c r="CQJ3938" s="57"/>
      <c r="CQK3938" s="57"/>
      <c r="CQL3938" s="57"/>
      <c r="CQM3938" s="56"/>
      <c r="CQN3938" s="57"/>
      <c r="CQO3938" s="64"/>
      <c r="CQP3938" s="64"/>
      <c r="CQQ3938" s="64"/>
      <c r="CQR3938" s="64"/>
      <c r="CQS3938" s="62"/>
      <c r="CQT3938" s="63"/>
      <c r="CQU3938" s="62"/>
      <c r="CQV3938" s="62"/>
      <c r="CQW3938" s="61"/>
      <c r="CQX3938" s="60"/>
      <c r="CQY3938" s="59"/>
      <c r="CQZ3938" s="57"/>
      <c r="CRA3938" s="57"/>
      <c r="CRB3938" s="57"/>
      <c r="CRC3938" s="57"/>
      <c r="CRD3938" s="57"/>
      <c r="CRE3938" s="57"/>
      <c r="CRF3938" s="57"/>
      <c r="CRG3938" s="57"/>
      <c r="CRH3938" s="58"/>
      <c r="CRI3938" s="57"/>
      <c r="CRJ3938" s="57"/>
      <c r="CRK3938" s="57"/>
      <c r="CRL3938" s="57"/>
      <c r="CRM3938" s="57"/>
      <c r="CRN3938" s="56"/>
      <c r="CRO3938" s="57"/>
      <c r="CRP3938" s="64"/>
      <c r="CRQ3938" s="64"/>
      <c r="CRR3938" s="64"/>
      <c r="CRS3938" s="64"/>
      <c r="CRT3938" s="62"/>
      <c r="CRU3938" s="63"/>
      <c r="CRV3938" s="62"/>
      <c r="CRW3938" s="62"/>
      <c r="CRX3938" s="61"/>
      <c r="CRY3938" s="60"/>
      <c r="CRZ3938" s="59"/>
      <c r="CSA3938" s="57"/>
      <c r="CSB3938" s="57"/>
      <c r="CSC3938" s="57"/>
      <c r="CSD3938" s="57"/>
      <c r="CSE3938" s="57"/>
      <c r="CSF3938" s="57"/>
      <c r="CSG3938" s="57"/>
      <c r="CSH3938" s="57"/>
      <c r="CSI3938" s="58"/>
      <c r="CSJ3938" s="57"/>
      <c r="CSK3938" s="57"/>
      <c r="CSL3938" s="57"/>
      <c r="CSM3938" s="57"/>
      <c r="CSN3938" s="57"/>
      <c r="CSO3938" s="56"/>
      <c r="CSP3938" s="57"/>
      <c r="CSQ3938" s="64"/>
      <c r="CSR3938" s="64"/>
      <c r="CSS3938" s="64"/>
      <c r="CST3938" s="64"/>
      <c r="CSU3938" s="62"/>
      <c r="CSV3938" s="63"/>
      <c r="CSW3938" s="62"/>
      <c r="CSX3938" s="62"/>
      <c r="CSY3938" s="61"/>
      <c r="CSZ3938" s="60"/>
      <c r="CTA3938" s="59"/>
      <c r="CTB3938" s="57"/>
      <c r="CTC3938" s="57"/>
      <c r="CTD3938" s="57"/>
      <c r="CTE3938" s="57"/>
      <c r="CTF3938" s="57"/>
      <c r="CTG3938" s="57"/>
      <c r="CTH3938" s="57"/>
      <c r="CTI3938" s="57"/>
      <c r="CTJ3938" s="58"/>
      <c r="CTK3938" s="57"/>
      <c r="CTL3938" s="57"/>
      <c r="CTM3938" s="57"/>
      <c r="CTN3938" s="57"/>
      <c r="CTO3938" s="57"/>
      <c r="CTP3938" s="56"/>
      <c r="CTQ3938" s="57"/>
      <c r="CTR3938" s="64"/>
      <c r="CTS3938" s="64"/>
      <c r="CTT3938" s="64"/>
      <c r="CTU3938" s="64"/>
      <c r="CTV3938" s="62"/>
      <c r="CTW3938" s="63"/>
      <c r="CTX3938" s="62"/>
      <c r="CTY3938" s="62"/>
      <c r="CTZ3938" s="61"/>
      <c r="CUA3938" s="60"/>
      <c r="CUB3938" s="59"/>
      <c r="CUC3938" s="57"/>
      <c r="CUD3938" s="57"/>
      <c r="CUE3938" s="57"/>
      <c r="CUF3938" s="57"/>
      <c r="CUG3938" s="57"/>
      <c r="CUH3938" s="57"/>
      <c r="CUI3938" s="57"/>
      <c r="CUJ3938" s="57"/>
      <c r="CUK3938" s="58"/>
      <c r="CUL3938" s="57"/>
      <c r="CUM3938" s="57"/>
      <c r="CUN3938" s="57"/>
      <c r="CUO3938" s="57"/>
      <c r="CUP3938" s="57"/>
      <c r="CUQ3938" s="56"/>
      <c r="CUR3938" s="57"/>
      <c r="CUS3938" s="64"/>
      <c r="CUT3938" s="64"/>
      <c r="CUU3938" s="64"/>
      <c r="CUV3938" s="64"/>
      <c r="CUW3938" s="62"/>
      <c r="CUX3938" s="63"/>
      <c r="CUY3938" s="62"/>
      <c r="CUZ3938" s="62"/>
      <c r="CVA3938" s="61"/>
      <c r="CVB3938" s="60"/>
      <c r="CVC3938" s="59"/>
      <c r="CVD3938" s="57"/>
      <c r="CVE3938" s="57"/>
      <c r="CVF3938" s="57"/>
      <c r="CVG3938" s="57"/>
      <c r="CVH3938" s="57"/>
      <c r="CVI3938" s="57"/>
      <c r="CVJ3938" s="57"/>
      <c r="CVK3938" s="57"/>
      <c r="CVL3938" s="58"/>
      <c r="CVM3938" s="57"/>
      <c r="CVN3938" s="57"/>
      <c r="CVO3938" s="57"/>
      <c r="CVP3938" s="57"/>
      <c r="CVQ3938" s="57"/>
      <c r="CVR3938" s="56"/>
      <c r="CVS3938" s="57"/>
      <c r="CVT3938" s="64"/>
      <c r="CVU3938" s="64"/>
      <c r="CVV3938" s="64"/>
      <c r="CVW3938" s="64"/>
      <c r="CVX3938" s="62"/>
      <c r="CVY3938" s="63"/>
      <c r="CVZ3938" s="62"/>
      <c r="CWA3938" s="62"/>
      <c r="CWB3938" s="61"/>
      <c r="CWC3938" s="60"/>
      <c r="CWD3938" s="59"/>
      <c r="CWE3938" s="57"/>
      <c r="CWF3938" s="57"/>
      <c r="CWG3938" s="57"/>
      <c r="CWH3938" s="57"/>
      <c r="CWI3938" s="57"/>
      <c r="CWJ3938" s="57"/>
      <c r="CWK3938" s="57"/>
      <c r="CWL3938" s="57"/>
      <c r="CWM3938" s="58"/>
      <c r="CWN3938" s="57"/>
      <c r="CWO3938" s="57"/>
      <c r="CWP3938" s="57"/>
      <c r="CWQ3938" s="57"/>
      <c r="CWR3938" s="57"/>
      <c r="CWS3938" s="56"/>
      <c r="CWT3938" s="57"/>
      <c r="CWU3938" s="64"/>
      <c r="CWV3938" s="64"/>
      <c r="CWW3938" s="64"/>
      <c r="CWX3938" s="64"/>
      <c r="CWY3938" s="62"/>
      <c r="CWZ3938" s="63"/>
      <c r="CXA3938" s="62"/>
      <c r="CXB3938" s="62"/>
      <c r="CXC3938" s="61"/>
      <c r="CXD3938" s="60"/>
      <c r="CXE3938" s="59"/>
      <c r="CXF3938" s="57"/>
      <c r="CXG3938" s="57"/>
      <c r="CXH3938" s="57"/>
      <c r="CXI3938" s="57"/>
      <c r="CXJ3938" s="57"/>
      <c r="CXK3938" s="57"/>
      <c r="CXL3938" s="57"/>
      <c r="CXM3938" s="57"/>
      <c r="CXN3938" s="58"/>
      <c r="CXO3938" s="57"/>
      <c r="CXP3938" s="57"/>
      <c r="CXQ3938" s="57"/>
      <c r="CXR3938" s="57"/>
      <c r="CXS3938" s="57"/>
      <c r="CXT3938" s="56"/>
      <c r="CXU3938" s="57"/>
      <c r="CXV3938" s="64"/>
      <c r="CXW3938" s="64"/>
      <c r="CXX3938" s="64"/>
      <c r="CXY3938" s="64"/>
      <c r="CXZ3938" s="62"/>
      <c r="CYA3938" s="63"/>
      <c r="CYB3938" s="62"/>
      <c r="CYC3938" s="62"/>
      <c r="CYD3938" s="61"/>
      <c r="CYE3938" s="60"/>
      <c r="CYF3938" s="59"/>
      <c r="CYG3938" s="57"/>
      <c r="CYH3938" s="57"/>
      <c r="CYI3938" s="57"/>
      <c r="CYJ3938" s="57"/>
      <c r="CYK3938" s="57"/>
      <c r="CYL3938" s="57"/>
      <c r="CYM3938" s="57"/>
      <c r="CYN3938" s="57"/>
      <c r="CYO3938" s="58"/>
      <c r="CYP3938" s="57"/>
      <c r="CYQ3938" s="57"/>
      <c r="CYR3938" s="57"/>
      <c r="CYS3938" s="57"/>
      <c r="CYT3938" s="57"/>
      <c r="CYU3938" s="56"/>
      <c r="CYV3938" s="57"/>
      <c r="CYW3938" s="64"/>
      <c r="CYX3938" s="64"/>
      <c r="CYY3938" s="64"/>
      <c r="CYZ3938" s="64"/>
      <c r="CZA3938" s="62"/>
      <c r="CZB3938" s="63"/>
      <c r="CZC3938" s="62"/>
      <c r="CZD3938" s="62"/>
      <c r="CZE3938" s="61"/>
      <c r="CZF3938" s="60"/>
      <c r="CZG3938" s="59"/>
      <c r="CZH3938" s="57"/>
      <c r="CZI3938" s="57"/>
      <c r="CZJ3938" s="57"/>
      <c r="CZK3938" s="57"/>
      <c r="CZL3938" s="57"/>
      <c r="CZM3938" s="57"/>
      <c r="CZN3938" s="57"/>
      <c r="CZO3938" s="57"/>
      <c r="CZP3938" s="58"/>
      <c r="CZQ3938" s="57"/>
      <c r="CZR3938" s="57"/>
      <c r="CZS3938" s="57"/>
      <c r="CZT3938" s="57"/>
      <c r="CZU3938" s="57"/>
      <c r="CZV3938" s="56"/>
      <c r="CZW3938" s="57"/>
      <c r="CZX3938" s="64"/>
      <c r="CZY3938" s="64"/>
      <c r="CZZ3938" s="64"/>
      <c r="DAA3938" s="64"/>
      <c r="DAB3938" s="62"/>
      <c r="DAC3938" s="63"/>
      <c r="DAD3938" s="62"/>
      <c r="DAE3938" s="62"/>
      <c r="DAF3938" s="61"/>
      <c r="DAG3938" s="60"/>
      <c r="DAH3938" s="59"/>
      <c r="DAI3938" s="57"/>
      <c r="DAJ3938" s="57"/>
      <c r="DAK3938" s="57"/>
      <c r="DAL3938" s="57"/>
      <c r="DAM3938" s="57"/>
      <c r="DAN3938" s="57"/>
      <c r="DAO3938" s="57"/>
      <c r="DAP3938" s="57"/>
      <c r="DAQ3938" s="58"/>
      <c r="DAR3938" s="57"/>
      <c r="DAS3938" s="57"/>
      <c r="DAT3938" s="57"/>
      <c r="DAU3938" s="57"/>
      <c r="DAV3938" s="57"/>
      <c r="DAW3938" s="56"/>
      <c r="DAX3938" s="57"/>
      <c r="DAY3938" s="64"/>
      <c r="DAZ3938" s="64"/>
      <c r="DBA3938" s="64"/>
      <c r="DBB3938" s="64"/>
      <c r="DBC3938" s="62"/>
      <c r="DBD3938" s="63"/>
      <c r="DBE3938" s="62"/>
      <c r="DBF3938" s="62"/>
      <c r="DBG3938" s="61"/>
      <c r="DBH3938" s="60"/>
      <c r="DBI3938" s="59"/>
      <c r="DBJ3938" s="57"/>
      <c r="DBK3938" s="57"/>
      <c r="DBL3938" s="57"/>
      <c r="DBM3938" s="57"/>
      <c r="DBN3938" s="57"/>
      <c r="DBO3938" s="57"/>
      <c r="DBP3938" s="57"/>
      <c r="DBQ3938" s="57"/>
      <c r="DBR3938" s="58"/>
      <c r="DBS3938" s="57"/>
      <c r="DBT3938" s="57"/>
      <c r="DBU3938" s="57"/>
      <c r="DBV3938" s="57"/>
      <c r="DBW3938" s="57"/>
      <c r="DBX3938" s="56"/>
      <c r="DBY3938" s="57"/>
      <c r="DBZ3938" s="64"/>
      <c r="DCA3938" s="64"/>
      <c r="DCB3938" s="64"/>
      <c r="DCC3938" s="64"/>
      <c r="DCD3938" s="62"/>
      <c r="DCE3938" s="63"/>
      <c r="DCF3938" s="62"/>
      <c r="DCG3938" s="62"/>
      <c r="DCH3938" s="61"/>
      <c r="DCI3938" s="60"/>
      <c r="DCJ3938" s="59"/>
      <c r="DCK3938" s="57"/>
      <c r="DCL3938" s="57"/>
      <c r="DCM3938" s="57"/>
      <c r="DCN3938" s="57"/>
      <c r="DCO3938" s="57"/>
      <c r="DCP3938" s="57"/>
      <c r="DCQ3938" s="57"/>
      <c r="DCR3938" s="57"/>
      <c r="DCS3938" s="58"/>
      <c r="DCT3938" s="57"/>
      <c r="DCU3938" s="57"/>
      <c r="DCV3938" s="57"/>
      <c r="DCW3938" s="57"/>
      <c r="DCX3938" s="57"/>
      <c r="DCY3938" s="56"/>
      <c r="DCZ3938" s="57"/>
      <c r="DDA3938" s="64"/>
      <c r="DDB3938" s="64"/>
      <c r="DDC3938" s="64"/>
      <c r="DDD3938" s="64"/>
      <c r="DDE3938" s="62"/>
      <c r="DDF3938" s="63"/>
      <c r="DDG3938" s="62"/>
      <c r="DDH3938" s="62"/>
      <c r="DDI3938" s="61"/>
      <c r="DDJ3938" s="60"/>
      <c r="DDK3938" s="59"/>
      <c r="DDL3938" s="57"/>
      <c r="DDM3938" s="57"/>
      <c r="DDN3938" s="57"/>
      <c r="DDO3938" s="57"/>
      <c r="DDP3938" s="57"/>
      <c r="DDQ3938" s="57"/>
      <c r="DDR3938" s="57"/>
      <c r="DDS3938" s="57"/>
      <c r="DDT3938" s="58"/>
      <c r="DDU3938" s="57"/>
      <c r="DDV3938" s="57"/>
      <c r="DDW3938" s="57"/>
      <c r="DDX3938" s="57"/>
      <c r="DDY3938" s="57"/>
      <c r="DDZ3938" s="56"/>
      <c r="DEA3938" s="57"/>
      <c r="DEB3938" s="64"/>
      <c r="DEC3938" s="64"/>
      <c r="DED3938" s="64"/>
      <c r="DEE3938" s="64"/>
      <c r="DEF3938" s="62"/>
      <c r="DEG3938" s="63"/>
      <c r="DEH3938" s="62"/>
      <c r="DEI3938" s="62"/>
      <c r="DEJ3938" s="61"/>
      <c r="DEK3938" s="60"/>
      <c r="DEL3938" s="59"/>
      <c r="DEM3938" s="57"/>
      <c r="DEN3938" s="57"/>
      <c r="DEO3938" s="57"/>
      <c r="DEP3938" s="57"/>
      <c r="DEQ3938" s="57"/>
      <c r="DER3938" s="57"/>
      <c r="DES3938" s="57"/>
      <c r="DET3938" s="57"/>
      <c r="DEU3938" s="58"/>
      <c r="DEV3938" s="57"/>
      <c r="DEW3938" s="57"/>
      <c r="DEX3938" s="57"/>
      <c r="DEY3938" s="57"/>
      <c r="DEZ3938" s="57"/>
      <c r="DFA3938" s="56"/>
      <c r="DFB3938" s="57"/>
      <c r="DFC3938" s="64"/>
      <c r="DFD3938" s="64"/>
      <c r="DFE3938" s="64"/>
      <c r="DFF3938" s="64"/>
      <c r="DFG3938" s="62"/>
      <c r="DFH3938" s="63"/>
      <c r="DFI3938" s="62"/>
      <c r="DFJ3938" s="62"/>
      <c r="DFK3938" s="61"/>
      <c r="DFL3938" s="60"/>
      <c r="DFM3938" s="59"/>
      <c r="DFN3938" s="57"/>
      <c r="DFO3938" s="57"/>
      <c r="DFP3938" s="57"/>
      <c r="DFQ3938" s="57"/>
      <c r="DFR3938" s="57"/>
      <c r="DFS3938" s="57"/>
      <c r="DFT3938" s="57"/>
      <c r="DFU3938" s="57"/>
      <c r="DFV3938" s="58"/>
      <c r="DFW3938" s="57"/>
      <c r="DFX3938" s="57"/>
      <c r="DFY3938" s="57"/>
      <c r="DFZ3938" s="57"/>
      <c r="DGA3938" s="57"/>
      <c r="DGB3938" s="56"/>
      <c r="DGC3938" s="57"/>
      <c r="DGD3938" s="64"/>
      <c r="DGE3938" s="64"/>
      <c r="DGF3938" s="64"/>
      <c r="DGG3938" s="64"/>
      <c r="DGH3938" s="62"/>
      <c r="DGI3938" s="63"/>
      <c r="DGJ3938" s="62"/>
      <c r="DGK3938" s="62"/>
      <c r="DGL3938" s="61"/>
      <c r="DGM3938" s="60"/>
      <c r="DGN3938" s="59"/>
      <c r="DGO3938" s="57"/>
      <c r="DGP3938" s="57"/>
      <c r="DGQ3938" s="57"/>
      <c r="DGR3938" s="57"/>
      <c r="DGS3938" s="57"/>
      <c r="DGT3938" s="57"/>
      <c r="DGU3938" s="57"/>
      <c r="DGV3938" s="57"/>
      <c r="DGW3938" s="58"/>
      <c r="DGX3938" s="57"/>
      <c r="DGY3938" s="57"/>
      <c r="DGZ3938" s="57"/>
      <c r="DHA3938" s="57"/>
      <c r="DHB3938" s="57"/>
      <c r="DHC3938" s="56"/>
      <c r="DHD3938" s="57"/>
      <c r="DHE3938" s="64"/>
      <c r="DHF3938" s="64"/>
      <c r="DHG3938" s="64"/>
      <c r="DHH3938" s="64"/>
      <c r="DHI3938" s="62"/>
      <c r="DHJ3938" s="63"/>
      <c r="DHK3938" s="62"/>
      <c r="DHL3938" s="62"/>
      <c r="DHM3938" s="61"/>
      <c r="DHN3938" s="60"/>
      <c r="DHO3938" s="59"/>
      <c r="DHP3938" s="57"/>
      <c r="DHQ3938" s="57"/>
      <c r="DHR3938" s="57"/>
      <c r="DHS3938" s="57"/>
      <c r="DHT3938" s="57"/>
      <c r="DHU3938" s="57"/>
      <c r="DHV3938" s="57"/>
      <c r="DHW3938" s="57"/>
      <c r="DHX3938" s="58"/>
      <c r="DHY3938" s="57"/>
      <c r="DHZ3938" s="57"/>
      <c r="DIA3938" s="57"/>
      <c r="DIB3938" s="57"/>
      <c r="DIC3938" s="57"/>
      <c r="DID3938" s="56"/>
      <c r="DIE3938" s="57"/>
      <c r="DIF3938" s="64"/>
      <c r="DIG3938" s="64"/>
      <c r="DIH3938" s="64"/>
      <c r="DII3938" s="64"/>
      <c r="DIJ3938" s="62"/>
      <c r="DIK3938" s="63"/>
      <c r="DIL3938" s="62"/>
      <c r="DIM3938" s="62"/>
      <c r="DIN3938" s="61"/>
      <c r="DIO3938" s="60"/>
      <c r="DIP3938" s="59"/>
      <c r="DIQ3938" s="57"/>
      <c r="DIR3938" s="57"/>
      <c r="DIS3938" s="57"/>
      <c r="DIT3938" s="57"/>
      <c r="DIU3938" s="57"/>
      <c r="DIV3938" s="57"/>
      <c r="DIW3938" s="57"/>
      <c r="DIX3938" s="57"/>
      <c r="DIY3938" s="58"/>
      <c r="DIZ3938" s="57"/>
      <c r="DJA3938" s="57"/>
      <c r="DJB3938" s="57"/>
      <c r="DJC3938" s="57"/>
      <c r="DJD3938" s="57"/>
      <c r="DJE3938" s="56"/>
      <c r="DJF3938" s="57"/>
      <c r="DJG3938" s="64"/>
      <c r="DJH3938" s="64"/>
      <c r="DJI3938" s="64"/>
      <c r="DJJ3938" s="64"/>
      <c r="DJK3938" s="62"/>
      <c r="DJL3938" s="63"/>
      <c r="DJM3938" s="62"/>
      <c r="DJN3938" s="62"/>
      <c r="DJO3938" s="61"/>
      <c r="DJP3938" s="60"/>
      <c r="DJQ3938" s="59"/>
      <c r="DJR3938" s="57"/>
      <c r="DJS3938" s="57"/>
      <c r="DJT3938" s="57"/>
      <c r="DJU3938" s="57"/>
      <c r="DJV3938" s="57"/>
      <c r="DJW3938" s="57"/>
      <c r="DJX3938" s="57"/>
      <c r="DJY3938" s="57"/>
      <c r="DJZ3938" s="58"/>
      <c r="DKA3938" s="57"/>
      <c r="DKB3938" s="57"/>
      <c r="DKC3938" s="57"/>
      <c r="DKD3938" s="57"/>
      <c r="DKE3938" s="57"/>
      <c r="DKF3938" s="56"/>
      <c r="DKG3938" s="57"/>
      <c r="DKH3938" s="64"/>
      <c r="DKI3938" s="64"/>
      <c r="DKJ3938" s="64"/>
      <c r="DKK3938" s="64"/>
      <c r="DKL3938" s="62"/>
      <c r="DKM3938" s="63"/>
      <c r="DKN3938" s="62"/>
      <c r="DKO3938" s="62"/>
      <c r="DKP3938" s="61"/>
      <c r="DKQ3938" s="60"/>
      <c r="DKR3938" s="59"/>
      <c r="DKS3938" s="57"/>
      <c r="DKT3938" s="57"/>
      <c r="DKU3938" s="57"/>
      <c r="DKV3938" s="57"/>
      <c r="DKW3938" s="57"/>
      <c r="DKX3938" s="57"/>
      <c r="DKY3938" s="57"/>
      <c r="DKZ3938" s="57"/>
      <c r="DLA3938" s="58"/>
      <c r="DLB3938" s="57"/>
      <c r="DLC3938" s="57"/>
      <c r="DLD3938" s="57"/>
      <c r="DLE3938" s="57"/>
      <c r="DLF3938" s="57"/>
      <c r="DLG3938" s="56"/>
      <c r="DLH3938" s="57"/>
      <c r="DLI3938" s="64"/>
      <c r="DLJ3938" s="64"/>
      <c r="DLK3938" s="64"/>
      <c r="DLL3938" s="64"/>
      <c r="DLM3938" s="62"/>
      <c r="DLN3938" s="63"/>
      <c r="DLO3938" s="62"/>
      <c r="DLP3938" s="62"/>
      <c r="DLQ3938" s="61"/>
      <c r="DLR3938" s="60"/>
      <c r="DLS3938" s="59"/>
      <c r="DLT3938" s="57"/>
      <c r="DLU3938" s="57"/>
      <c r="DLV3938" s="57"/>
      <c r="DLW3938" s="57"/>
      <c r="DLX3938" s="57"/>
      <c r="DLY3938" s="57"/>
      <c r="DLZ3938" s="57"/>
      <c r="DMA3938" s="57"/>
      <c r="DMB3938" s="58"/>
      <c r="DMC3938" s="57"/>
      <c r="DMD3938" s="57"/>
      <c r="DME3938" s="57"/>
      <c r="DMF3938" s="57"/>
      <c r="DMG3938" s="57"/>
      <c r="DMH3938" s="56"/>
      <c r="DMI3938" s="57"/>
      <c r="DMJ3938" s="64"/>
      <c r="DMK3938" s="64"/>
      <c r="DML3938" s="64"/>
      <c r="DMM3938" s="64"/>
      <c r="DMN3938" s="62"/>
      <c r="DMO3938" s="63"/>
      <c r="DMP3938" s="62"/>
      <c r="DMQ3938" s="62"/>
      <c r="DMR3938" s="61"/>
      <c r="DMS3938" s="60"/>
      <c r="DMT3938" s="59"/>
      <c r="DMU3938" s="57"/>
      <c r="DMV3938" s="57"/>
      <c r="DMW3938" s="57"/>
      <c r="DMX3938" s="57"/>
      <c r="DMY3938" s="57"/>
      <c r="DMZ3938" s="57"/>
      <c r="DNA3938" s="57"/>
      <c r="DNB3938" s="57"/>
      <c r="DNC3938" s="58"/>
      <c r="DND3938" s="57"/>
      <c r="DNE3938" s="57"/>
      <c r="DNF3938" s="57"/>
      <c r="DNG3938" s="57"/>
      <c r="DNH3938" s="57"/>
      <c r="DNI3938" s="56"/>
      <c r="DNJ3938" s="57"/>
      <c r="DNK3938" s="64"/>
      <c r="DNL3938" s="64"/>
      <c r="DNM3938" s="64"/>
      <c r="DNN3938" s="64"/>
      <c r="DNO3938" s="62"/>
      <c r="DNP3938" s="63"/>
      <c r="DNQ3938" s="62"/>
      <c r="DNR3938" s="62"/>
      <c r="DNS3938" s="61"/>
      <c r="DNT3938" s="60"/>
      <c r="DNU3938" s="59"/>
      <c r="DNV3938" s="57"/>
      <c r="DNW3938" s="57"/>
      <c r="DNX3938" s="57"/>
      <c r="DNY3938" s="57"/>
      <c r="DNZ3938" s="57"/>
      <c r="DOA3938" s="57"/>
      <c r="DOB3938" s="57"/>
      <c r="DOC3938" s="57"/>
      <c r="DOD3938" s="58"/>
      <c r="DOE3938" s="57"/>
      <c r="DOF3938" s="57"/>
      <c r="DOG3938" s="57"/>
      <c r="DOH3938" s="57"/>
      <c r="DOI3938" s="57"/>
      <c r="DOJ3938" s="56"/>
      <c r="DOK3938" s="57"/>
      <c r="DOL3938" s="64"/>
      <c r="DOM3938" s="64"/>
      <c r="DON3938" s="64"/>
      <c r="DOO3938" s="64"/>
      <c r="DOP3938" s="62"/>
      <c r="DOQ3938" s="63"/>
      <c r="DOR3938" s="62"/>
      <c r="DOS3938" s="62"/>
      <c r="DOT3938" s="61"/>
      <c r="DOU3938" s="60"/>
      <c r="DOV3938" s="59"/>
      <c r="DOW3938" s="57"/>
      <c r="DOX3938" s="57"/>
      <c r="DOY3938" s="57"/>
      <c r="DOZ3938" s="57"/>
      <c r="DPA3938" s="57"/>
      <c r="DPB3938" s="57"/>
      <c r="DPC3938" s="57"/>
      <c r="DPD3938" s="57"/>
      <c r="DPE3938" s="58"/>
      <c r="DPF3938" s="57"/>
      <c r="DPG3938" s="57"/>
      <c r="DPH3938" s="57"/>
      <c r="DPI3938" s="57"/>
      <c r="DPJ3938" s="57"/>
      <c r="DPK3938" s="56"/>
      <c r="DPL3938" s="57"/>
      <c r="DPM3938" s="64"/>
      <c r="DPN3938" s="64"/>
      <c r="DPO3938" s="64"/>
      <c r="DPP3938" s="64"/>
      <c r="DPQ3938" s="62"/>
      <c r="DPR3938" s="63"/>
      <c r="DPS3938" s="62"/>
      <c r="DPT3938" s="62"/>
      <c r="DPU3938" s="61"/>
      <c r="DPV3938" s="60"/>
      <c r="DPW3938" s="59"/>
      <c r="DPX3938" s="57"/>
      <c r="DPY3938" s="57"/>
      <c r="DPZ3938" s="57"/>
      <c r="DQA3938" s="57"/>
      <c r="DQB3938" s="57"/>
      <c r="DQC3938" s="57"/>
      <c r="DQD3938" s="57"/>
      <c r="DQE3938" s="57"/>
      <c r="DQF3938" s="58"/>
      <c r="DQG3938" s="57"/>
      <c r="DQH3938" s="57"/>
      <c r="DQI3938" s="57"/>
      <c r="DQJ3938" s="57"/>
      <c r="DQK3938" s="57"/>
      <c r="DQL3938" s="56"/>
      <c r="DQM3938" s="57"/>
      <c r="DQN3938" s="64"/>
      <c r="DQO3938" s="64"/>
      <c r="DQP3938" s="64"/>
      <c r="DQQ3938" s="64"/>
      <c r="DQR3938" s="62"/>
      <c r="DQS3938" s="63"/>
      <c r="DQT3938" s="62"/>
      <c r="DQU3938" s="62"/>
      <c r="DQV3938" s="61"/>
      <c r="DQW3938" s="60"/>
      <c r="DQX3938" s="59"/>
      <c r="DQY3938" s="57"/>
      <c r="DQZ3938" s="57"/>
      <c r="DRA3938" s="57"/>
      <c r="DRB3938" s="57"/>
      <c r="DRC3938" s="57"/>
      <c r="DRD3938" s="57"/>
      <c r="DRE3938" s="57"/>
      <c r="DRF3938" s="57"/>
      <c r="DRG3938" s="58"/>
      <c r="DRH3938" s="57"/>
      <c r="DRI3938" s="57"/>
      <c r="DRJ3938" s="57"/>
      <c r="DRK3938" s="57"/>
      <c r="DRL3938" s="57"/>
      <c r="DRM3938" s="56"/>
      <c r="DRN3938" s="57"/>
      <c r="DRO3938" s="64"/>
      <c r="DRP3938" s="64"/>
      <c r="DRQ3938" s="64"/>
      <c r="DRR3938" s="64"/>
      <c r="DRS3938" s="62"/>
      <c r="DRT3938" s="63"/>
      <c r="DRU3938" s="62"/>
      <c r="DRV3938" s="62"/>
      <c r="DRW3938" s="61"/>
      <c r="DRX3938" s="60"/>
      <c r="DRY3938" s="59"/>
      <c r="DRZ3938" s="57"/>
      <c r="DSA3938" s="57"/>
      <c r="DSB3938" s="57"/>
      <c r="DSC3938" s="57"/>
      <c r="DSD3938" s="57"/>
      <c r="DSE3938" s="57"/>
      <c r="DSF3938" s="57"/>
      <c r="DSG3938" s="57"/>
      <c r="DSH3938" s="58"/>
      <c r="DSI3938" s="57"/>
      <c r="DSJ3938" s="57"/>
      <c r="DSK3938" s="57"/>
      <c r="DSL3938" s="57"/>
      <c r="DSM3938" s="57"/>
      <c r="DSN3938" s="56"/>
      <c r="DSO3938" s="57"/>
      <c r="DSP3938" s="64"/>
      <c r="DSQ3938" s="64"/>
      <c r="DSR3938" s="64"/>
      <c r="DSS3938" s="64"/>
      <c r="DST3938" s="62"/>
      <c r="DSU3938" s="63"/>
      <c r="DSV3938" s="62"/>
      <c r="DSW3938" s="62"/>
      <c r="DSX3938" s="61"/>
      <c r="DSY3938" s="60"/>
      <c r="DSZ3938" s="59"/>
      <c r="DTA3938" s="57"/>
      <c r="DTB3938" s="57"/>
      <c r="DTC3938" s="57"/>
      <c r="DTD3938" s="57"/>
      <c r="DTE3938" s="57"/>
      <c r="DTF3938" s="57"/>
      <c r="DTG3938" s="57"/>
      <c r="DTH3938" s="57"/>
      <c r="DTI3938" s="58"/>
      <c r="DTJ3938" s="57"/>
      <c r="DTK3938" s="57"/>
      <c r="DTL3938" s="57"/>
      <c r="DTM3938" s="57"/>
      <c r="DTN3938" s="57"/>
      <c r="DTO3938" s="56"/>
      <c r="DTP3938" s="57"/>
      <c r="DTQ3938" s="64"/>
      <c r="DTR3938" s="64"/>
      <c r="DTS3938" s="64"/>
      <c r="DTT3938" s="64"/>
      <c r="DTU3938" s="62"/>
      <c r="DTV3938" s="63"/>
      <c r="DTW3938" s="62"/>
      <c r="DTX3938" s="62"/>
      <c r="DTY3938" s="61"/>
      <c r="DTZ3938" s="60"/>
      <c r="DUA3938" s="59"/>
      <c r="DUB3938" s="57"/>
      <c r="DUC3938" s="57"/>
      <c r="DUD3938" s="57"/>
      <c r="DUE3938" s="57"/>
      <c r="DUF3938" s="57"/>
      <c r="DUG3938" s="57"/>
      <c r="DUH3938" s="57"/>
      <c r="DUI3938" s="57"/>
      <c r="DUJ3938" s="58"/>
      <c r="DUK3938" s="57"/>
      <c r="DUL3938" s="57"/>
      <c r="DUM3938" s="57"/>
      <c r="DUN3938" s="57"/>
      <c r="DUO3938" s="57"/>
      <c r="DUP3938" s="56"/>
      <c r="DUQ3938" s="57"/>
      <c r="DUR3938" s="64"/>
      <c r="DUS3938" s="64"/>
      <c r="DUT3938" s="64"/>
      <c r="DUU3938" s="64"/>
      <c r="DUV3938" s="62"/>
      <c r="DUW3938" s="63"/>
      <c r="DUX3938" s="62"/>
      <c r="DUY3938" s="62"/>
      <c r="DUZ3938" s="61"/>
      <c r="DVA3938" s="60"/>
      <c r="DVB3938" s="59"/>
      <c r="DVC3938" s="57"/>
      <c r="DVD3938" s="57"/>
      <c r="DVE3938" s="57"/>
      <c r="DVF3938" s="57"/>
      <c r="DVG3938" s="57"/>
      <c r="DVH3938" s="57"/>
      <c r="DVI3938" s="57"/>
      <c r="DVJ3938" s="57"/>
      <c r="DVK3938" s="58"/>
      <c r="DVL3938" s="57"/>
      <c r="DVM3938" s="57"/>
      <c r="DVN3938" s="57"/>
      <c r="DVO3938" s="57"/>
      <c r="DVP3938" s="57"/>
      <c r="DVQ3938" s="56"/>
      <c r="DVR3938" s="57"/>
      <c r="DVS3938" s="64"/>
      <c r="DVT3938" s="64"/>
      <c r="DVU3938" s="64"/>
      <c r="DVV3938" s="64"/>
      <c r="DVW3938" s="62"/>
      <c r="DVX3938" s="63"/>
      <c r="DVY3938" s="62"/>
      <c r="DVZ3938" s="62"/>
      <c r="DWA3938" s="61"/>
      <c r="DWB3938" s="60"/>
      <c r="DWC3938" s="59"/>
      <c r="DWD3938" s="57"/>
      <c r="DWE3938" s="57"/>
      <c r="DWF3938" s="57"/>
      <c r="DWG3938" s="57"/>
      <c r="DWH3938" s="57"/>
      <c r="DWI3938" s="57"/>
      <c r="DWJ3938" s="57"/>
      <c r="DWK3938" s="57"/>
      <c r="DWL3938" s="58"/>
      <c r="DWM3938" s="57"/>
      <c r="DWN3938" s="57"/>
      <c r="DWO3938" s="57"/>
      <c r="DWP3938" s="57"/>
      <c r="DWQ3938" s="57"/>
      <c r="DWR3938" s="56"/>
      <c r="DWS3938" s="57"/>
      <c r="DWT3938" s="64"/>
      <c r="DWU3938" s="64"/>
      <c r="DWV3938" s="64"/>
      <c r="DWW3938" s="64"/>
      <c r="DWX3938" s="62"/>
      <c r="DWY3938" s="63"/>
      <c r="DWZ3938" s="62"/>
      <c r="DXA3938" s="62"/>
      <c r="DXB3938" s="61"/>
      <c r="DXC3938" s="60"/>
      <c r="DXD3938" s="59"/>
      <c r="DXE3938" s="57"/>
      <c r="DXF3938" s="57"/>
      <c r="DXG3938" s="57"/>
      <c r="DXH3938" s="57"/>
      <c r="DXI3938" s="57"/>
      <c r="DXJ3938" s="57"/>
      <c r="DXK3938" s="57"/>
      <c r="DXL3938" s="57"/>
      <c r="DXM3938" s="58"/>
      <c r="DXN3938" s="57"/>
      <c r="DXO3938" s="57"/>
      <c r="DXP3938" s="57"/>
      <c r="DXQ3938" s="57"/>
      <c r="DXR3938" s="57"/>
      <c r="DXS3938" s="56"/>
      <c r="DXT3938" s="57"/>
      <c r="DXU3938" s="64"/>
      <c r="DXV3938" s="64"/>
      <c r="DXW3938" s="64"/>
      <c r="DXX3938" s="64"/>
      <c r="DXY3938" s="62"/>
      <c r="DXZ3938" s="63"/>
      <c r="DYA3938" s="62"/>
      <c r="DYB3938" s="62"/>
      <c r="DYC3938" s="61"/>
      <c r="DYD3938" s="60"/>
      <c r="DYE3938" s="59"/>
      <c r="DYF3938" s="57"/>
      <c r="DYG3938" s="57"/>
      <c r="DYH3938" s="57"/>
      <c r="DYI3938" s="57"/>
      <c r="DYJ3938" s="57"/>
      <c r="DYK3938" s="57"/>
      <c r="DYL3938" s="57"/>
      <c r="DYM3938" s="57"/>
      <c r="DYN3938" s="58"/>
      <c r="DYO3938" s="57"/>
      <c r="DYP3938" s="57"/>
      <c r="DYQ3938" s="57"/>
      <c r="DYR3938" s="57"/>
      <c r="DYS3938" s="57"/>
      <c r="DYT3938" s="56"/>
      <c r="DYU3938" s="57"/>
      <c r="DYV3938" s="64"/>
      <c r="DYW3938" s="64"/>
      <c r="DYX3938" s="64"/>
      <c r="DYY3938" s="64"/>
      <c r="DYZ3938" s="62"/>
      <c r="DZA3938" s="63"/>
      <c r="DZB3938" s="62"/>
      <c r="DZC3938" s="62"/>
      <c r="DZD3938" s="61"/>
      <c r="DZE3938" s="60"/>
      <c r="DZF3938" s="59"/>
      <c r="DZG3938" s="57"/>
      <c r="DZH3938" s="57"/>
      <c r="DZI3938" s="57"/>
      <c r="DZJ3938" s="57"/>
      <c r="DZK3938" s="57"/>
      <c r="DZL3938" s="57"/>
      <c r="DZM3938" s="57"/>
      <c r="DZN3938" s="57"/>
      <c r="DZO3938" s="58"/>
      <c r="DZP3938" s="57"/>
      <c r="DZQ3938" s="57"/>
      <c r="DZR3938" s="57"/>
      <c r="DZS3938" s="57"/>
      <c r="DZT3938" s="57"/>
      <c r="DZU3938" s="56"/>
      <c r="DZV3938" s="57"/>
      <c r="DZW3938" s="64"/>
      <c r="DZX3938" s="64"/>
      <c r="DZY3938" s="64"/>
      <c r="DZZ3938" s="64"/>
      <c r="EAA3938" s="62"/>
      <c r="EAB3938" s="63"/>
      <c r="EAC3938" s="62"/>
      <c r="EAD3938" s="62"/>
      <c r="EAE3938" s="61"/>
      <c r="EAF3938" s="60"/>
      <c r="EAG3938" s="59"/>
      <c r="EAH3938" s="57"/>
      <c r="EAI3938" s="57"/>
      <c r="EAJ3938" s="57"/>
      <c r="EAK3938" s="57"/>
      <c r="EAL3938" s="57"/>
      <c r="EAM3938" s="57"/>
      <c r="EAN3938" s="57"/>
      <c r="EAO3938" s="57"/>
      <c r="EAP3938" s="58"/>
      <c r="EAQ3938" s="57"/>
      <c r="EAR3938" s="57"/>
      <c r="EAS3938" s="57"/>
      <c r="EAT3938" s="57"/>
      <c r="EAU3938" s="57"/>
      <c r="EAV3938" s="56"/>
      <c r="EAW3938" s="57"/>
      <c r="EAX3938" s="64"/>
      <c r="EAY3938" s="64"/>
      <c r="EAZ3938" s="64"/>
      <c r="EBA3938" s="64"/>
      <c r="EBB3938" s="62"/>
      <c r="EBC3938" s="63"/>
      <c r="EBD3938" s="62"/>
      <c r="EBE3938" s="62"/>
      <c r="EBF3938" s="61"/>
      <c r="EBG3938" s="60"/>
      <c r="EBH3938" s="59"/>
      <c r="EBI3938" s="57"/>
      <c r="EBJ3938" s="57"/>
      <c r="EBK3938" s="57"/>
      <c r="EBL3938" s="57"/>
      <c r="EBM3938" s="57"/>
      <c r="EBN3938" s="57"/>
      <c r="EBO3938" s="57"/>
      <c r="EBP3938" s="57"/>
      <c r="EBQ3938" s="58"/>
      <c r="EBR3938" s="57"/>
      <c r="EBS3938" s="57"/>
      <c r="EBT3938" s="57"/>
      <c r="EBU3938" s="57"/>
      <c r="EBV3938" s="57"/>
      <c r="EBW3938" s="56"/>
      <c r="EBX3938" s="57"/>
      <c r="EBY3938" s="64"/>
      <c r="EBZ3938" s="64"/>
      <c r="ECA3938" s="64"/>
      <c r="ECB3938" s="64"/>
      <c r="ECC3938" s="62"/>
      <c r="ECD3938" s="63"/>
      <c r="ECE3938" s="62"/>
      <c r="ECF3938" s="62"/>
      <c r="ECG3938" s="61"/>
      <c r="ECH3938" s="60"/>
      <c r="ECI3938" s="59"/>
      <c r="ECJ3938" s="57"/>
      <c r="ECK3938" s="57"/>
      <c r="ECL3938" s="57"/>
      <c r="ECM3938" s="57"/>
      <c r="ECN3938" s="57"/>
      <c r="ECO3938" s="57"/>
      <c r="ECP3938" s="57"/>
      <c r="ECQ3938" s="57"/>
      <c r="ECR3938" s="58"/>
      <c r="ECS3938" s="57"/>
      <c r="ECT3938" s="57"/>
      <c r="ECU3938" s="57"/>
      <c r="ECV3938" s="57"/>
      <c r="ECW3938" s="57"/>
      <c r="ECX3938" s="56"/>
      <c r="ECY3938" s="57"/>
      <c r="ECZ3938" s="64"/>
      <c r="EDA3938" s="64"/>
      <c r="EDB3938" s="64"/>
      <c r="EDC3938" s="64"/>
      <c r="EDD3938" s="62"/>
      <c r="EDE3938" s="63"/>
      <c r="EDF3938" s="62"/>
      <c r="EDG3938" s="62"/>
      <c r="EDH3938" s="61"/>
      <c r="EDI3938" s="60"/>
      <c r="EDJ3938" s="59"/>
      <c r="EDK3938" s="57"/>
      <c r="EDL3938" s="57"/>
      <c r="EDM3938" s="57"/>
      <c r="EDN3938" s="57"/>
      <c r="EDO3938" s="57"/>
      <c r="EDP3938" s="57"/>
      <c r="EDQ3938" s="57"/>
      <c r="EDR3938" s="57"/>
      <c r="EDS3938" s="58"/>
      <c r="EDT3938" s="57"/>
      <c r="EDU3938" s="57"/>
      <c r="EDV3938" s="57"/>
      <c r="EDW3938" s="57"/>
      <c r="EDX3938" s="57"/>
      <c r="EDY3938" s="56"/>
      <c r="EDZ3938" s="57"/>
      <c r="EEA3938" s="64"/>
      <c r="EEB3938" s="64"/>
      <c r="EEC3938" s="64"/>
      <c r="EED3938" s="64"/>
      <c r="EEE3938" s="62"/>
      <c r="EEF3938" s="63"/>
      <c r="EEG3938" s="62"/>
      <c r="EEH3938" s="62"/>
      <c r="EEI3938" s="61"/>
      <c r="EEJ3938" s="60"/>
      <c r="EEK3938" s="59"/>
      <c r="EEL3938" s="57"/>
      <c r="EEM3938" s="57"/>
      <c r="EEN3938" s="57"/>
      <c r="EEO3938" s="57"/>
      <c r="EEP3938" s="57"/>
      <c r="EEQ3938" s="57"/>
      <c r="EER3938" s="57"/>
      <c r="EES3938" s="57"/>
      <c r="EET3938" s="58"/>
      <c r="EEU3938" s="57"/>
      <c r="EEV3938" s="57"/>
      <c r="EEW3938" s="57"/>
      <c r="EEX3938" s="57"/>
      <c r="EEY3938" s="57"/>
      <c r="EEZ3938" s="56"/>
      <c r="EFA3938" s="57"/>
      <c r="EFB3938" s="64"/>
      <c r="EFC3938" s="64"/>
      <c r="EFD3938" s="64"/>
      <c r="EFE3938" s="64"/>
      <c r="EFF3938" s="62"/>
      <c r="EFG3938" s="63"/>
      <c r="EFH3938" s="62"/>
      <c r="EFI3938" s="62"/>
      <c r="EFJ3938" s="61"/>
      <c r="EFK3938" s="60"/>
      <c r="EFL3938" s="59"/>
      <c r="EFM3938" s="57"/>
      <c r="EFN3938" s="57"/>
      <c r="EFO3938" s="57"/>
      <c r="EFP3938" s="57"/>
      <c r="EFQ3938" s="57"/>
      <c r="EFR3938" s="57"/>
      <c r="EFS3938" s="57"/>
      <c r="EFT3938" s="57"/>
      <c r="EFU3938" s="58"/>
      <c r="EFV3938" s="57"/>
      <c r="EFW3938" s="57"/>
      <c r="EFX3938" s="57"/>
      <c r="EFY3938" s="57"/>
      <c r="EFZ3938" s="57"/>
      <c r="EGA3938" s="56"/>
      <c r="EGB3938" s="57"/>
      <c r="EGC3938" s="64"/>
      <c r="EGD3938" s="64"/>
      <c r="EGE3938" s="64"/>
      <c r="EGF3938" s="64"/>
      <c r="EGG3938" s="62"/>
      <c r="EGH3938" s="63"/>
      <c r="EGI3938" s="62"/>
      <c r="EGJ3938" s="62"/>
      <c r="EGK3938" s="61"/>
      <c r="EGL3938" s="60"/>
      <c r="EGM3938" s="59"/>
      <c r="EGN3938" s="57"/>
      <c r="EGO3938" s="57"/>
      <c r="EGP3938" s="57"/>
      <c r="EGQ3938" s="57"/>
      <c r="EGR3938" s="57"/>
      <c r="EGS3938" s="57"/>
      <c r="EGT3938" s="57"/>
      <c r="EGU3938" s="57"/>
      <c r="EGV3938" s="58"/>
      <c r="EGW3938" s="57"/>
      <c r="EGX3938" s="57"/>
      <c r="EGY3938" s="57"/>
      <c r="EGZ3938" s="57"/>
      <c r="EHA3938" s="57"/>
      <c r="EHB3938" s="56"/>
      <c r="EHC3938" s="57"/>
      <c r="EHD3938" s="64"/>
      <c r="EHE3938" s="64"/>
      <c r="EHF3938" s="64"/>
      <c r="EHG3938" s="64"/>
      <c r="EHH3938" s="62"/>
      <c r="EHI3938" s="63"/>
      <c r="EHJ3938" s="62"/>
      <c r="EHK3938" s="62"/>
      <c r="EHL3938" s="61"/>
      <c r="EHM3938" s="60"/>
      <c r="EHN3938" s="59"/>
      <c r="EHO3938" s="57"/>
      <c r="EHP3938" s="57"/>
      <c r="EHQ3938" s="57"/>
      <c r="EHR3938" s="57"/>
      <c r="EHS3938" s="57"/>
      <c r="EHT3938" s="57"/>
      <c r="EHU3938" s="57"/>
      <c r="EHV3938" s="57"/>
      <c r="EHW3938" s="58"/>
      <c r="EHX3938" s="57"/>
      <c r="EHY3938" s="57"/>
      <c r="EHZ3938" s="57"/>
      <c r="EIA3938" s="57"/>
      <c r="EIB3938" s="57"/>
      <c r="EIC3938" s="56"/>
      <c r="EID3938" s="57"/>
      <c r="EIE3938" s="64"/>
      <c r="EIF3938" s="64"/>
      <c r="EIG3938" s="64"/>
      <c r="EIH3938" s="64"/>
      <c r="EII3938" s="62"/>
      <c r="EIJ3938" s="63"/>
      <c r="EIK3938" s="62"/>
      <c r="EIL3938" s="62"/>
      <c r="EIM3938" s="61"/>
      <c r="EIN3938" s="60"/>
      <c r="EIO3938" s="59"/>
      <c r="EIP3938" s="57"/>
      <c r="EIQ3938" s="57"/>
      <c r="EIR3938" s="57"/>
      <c r="EIS3938" s="57"/>
      <c r="EIT3938" s="57"/>
      <c r="EIU3938" s="57"/>
      <c r="EIV3938" s="57"/>
      <c r="EIW3938" s="57"/>
      <c r="EIX3938" s="58"/>
      <c r="EIY3938" s="57"/>
      <c r="EIZ3938" s="57"/>
      <c r="EJA3938" s="57"/>
      <c r="EJB3938" s="57"/>
      <c r="EJC3938" s="57"/>
      <c r="EJD3938" s="56"/>
      <c r="EJE3938" s="57"/>
      <c r="EJF3938" s="64"/>
      <c r="EJG3938" s="64"/>
      <c r="EJH3938" s="64"/>
      <c r="EJI3938" s="64"/>
      <c r="EJJ3938" s="62"/>
      <c r="EJK3938" s="63"/>
      <c r="EJL3938" s="62"/>
      <c r="EJM3938" s="62"/>
      <c r="EJN3938" s="61"/>
      <c r="EJO3938" s="60"/>
      <c r="EJP3938" s="59"/>
      <c r="EJQ3938" s="57"/>
      <c r="EJR3938" s="57"/>
      <c r="EJS3938" s="57"/>
      <c r="EJT3938" s="57"/>
      <c r="EJU3938" s="57"/>
      <c r="EJV3938" s="57"/>
      <c r="EJW3938" s="57"/>
      <c r="EJX3938" s="57"/>
      <c r="EJY3938" s="58"/>
      <c r="EJZ3938" s="57"/>
      <c r="EKA3938" s="57"/>
      <c r="EKB3938" s="57"/>
      <c r="EKC3938" s="57"/>
      <c r="EKD3938" s="57"/>
      <c r="EKE3938" s="56"/>
      <c r="EKF3938" s="57"/>
      <c r="EKG3938" s="64"/>
      <c r="EKH3938" s="64"/>
      <c r="EKI3938" s="64"/>
      <c r="EKJ3938" s="64"/>
      <c r="EKK3938" s="62"/>
      <c r="EKL3938" s="63"/>
      <c r="EKM3938" s="62"/>
      <c r="EKN3938" s="62"/>
      <c r="EKO3938" s="61"/>
      <c r="EKP3938" s="60"/>
      <c r="EKQ3938" s="59"/>
      <c r="EKR3938" s="57"/>
      <c r="EKS3938" s="57"/>
      <c r="EKT3938" s="57"/>
      <c r="EKU3938" s="57"/>
      <c r="EKV3938" s="57"/>
      <c r="EKW3938" s="57"/>
      <c r="EKX3938" s="57"/>
      <c r="EKY3938" s="57"/>
      <c r="EKZ3938" s="58"/>
      <c r="ELA3938" s="57"/>
      <c r="ELB3938" s="57"/>
      <c r="ELC3938" s="57"/>
      <c r="ELD3938" s="57"/>
      <c r="ELE3938" s="57"/>
      <c r="ELF3938" s="56"/>
      <c r="ELG3938" s="57"/>
      <c r="ELH3938" s="64"/>
      <c r="ELI3938" s="64"/>
      <c r="ELJ3938" s="64"/>
      <c r="ELK3938" s="64"/>
      <c r="ELL3938" s="62"/>
      <c r="ELM3938" s="63"/>
      <c r="ELN3938" s="62"/>
      <c r="ELO3938" s="62"/>
      <c r="ELP3938" s="61"/>
      <c r="ELQ3938" s="60"/>
      <c r="ELR3938" s="59"/>
      <c r="ELS3938" s="57"/>
      <c r="ELT3938" s="57"/>
      <c r="ELU3938" s="57"/>
      <c r="ELV3938" s="57"/>
      <c r="ELW3938" s="57"/>
      <c r="ELX3938" s="57"/>
      <c r="ELY3938" s="57"/>
      <c r="ELZ3938" s="57"/>
      <c r="EMA3938" s="58"/>
      <c r="EMB3938" s="57"/>
      <c r="EMC3938" s="57"/>
      <c r="EMD3938" s="57"/>
      <c r="EME3938" s="57"/>
      <c r="EMF3938" s="57"/>
      <c r="EMG3938" s="56"/>
      <c r="EMH3938" s="57"/>
      <c r="EMI3938" s="64"/>
      <c r="EMJ3938" s="64"/>
      <c r="EMK3938" s="64"/>
      <c r="EML3938" s="64"/>
      <c r="EMM3938" s="62"/>
      <c r="EMN3938" s="63"/>
      <c r="EMO3938" s="62"/>
      <c r="EMP3938" s="62"/>
      <c r="EMQ3938" s="61"/>
      <c r="EMR3938" s="60"/>
      <c r="EMS3938" s="59"/>
      <c r="EMT3938" s="57"/>
      <c r="EMU3938" s="57"/>
      <c r="EMV3938" s="57"/>
      <c r="EMW3938" s="57"/>
      <c r="EMX3938" s="57"/>
      <c r="EMY3938" s="57"/>
      <c r="EMZ3938" s="57"/>
      <c r="ENA3938" s="57"/>
      <c r="ENB3938" s="58"/>
      <c r="ENC3938" s="57"/>
      <c r="END3938" s="57"/>
      <c r="ENE3938" s="57"/>
      <c r="ENF3938" s="57"/>
      <c r="ENG3938" s="57"/>
      <c r="ENH3938" s="56"/>
      <c r="ENI3938" s="57"/>
      <c r="ENJ3938" s="64"/>
      <c r="ENK3938" s="64"/>
      <c r="ENL3938" s="64"/>
      <c r="ENM3938" s="64"/>
      <c r="ENN3938" s="62"/>
      <c r="ENO3938" s="63"/>
      <c r="ENP3938" s="62"/>
      <c r="ENQ3938" s="62"/>
      <c r="ENR3938" s="61"/>
      <c r="ENS3938" s="60"/>
      <c r="ENT3938" s="59"/>
      <c r="ENU3938" s="57"/>
      <c r="ENV3938" s="57"/>
      <c r="ENW3938" s="57"/>
      <c r="ENX3938" s="57"/>
      <c r="ENY3938" s="57"/>
      <c r="ENZ3938" s="57"/>
      <c r="EOA3938" s="57"/>
      <c r="EOB3938" s="57"/>
      <c r="EOC3938" s="58"/>
      <c r="EOD3938" s="57"/>
      <c r="EOE3938" s="57"/>
      <c r="EOF3938" s="57"/>
      <c r="EOG3938" s="57"/>
      <c r="EOH3938" s="57"/>
      <c r="EOI3938" s="56"/>
      <c r="EOJ3938" s="57"/>
      <c r="EOK3938" s="64"/>
      <c r="EOL3938" s="64"/>
      <c r="EOM3938" s="64"/>
      <c r="EON3938" s="64"/>
      <c r="EOO3938" s="62"/>
      <c r="EOP3938" s="63"/>
      <c r="EOQ3938" s="62"/>
      <c r="EOR3938" s="62"/>
      <c r="EOS3938" s="61"/>
      <c r="EOT3938" s="60"/>
      <c r="EOU3938" s="59"/>
      <c r="EOV3938" s="57"/>
      <c r="EOW3938" s="57"/>
      <c r="EOX3938" s="57"/>
      <c r="EOY3938" s="57"/>
      <c r="EOZ3938" s="57"/>
      <c r="EPA3938" s="57"/>
      <c r="EPB3938" s="57"/>
      <c r="EPC3938" s="57"/>
      <c r="EPD3938" s="58"/>
      <c r="EPE3938" s="57"/>
      <c r="EPF3938" s="57"/>
      <c r="EPG3938" s="57"/>
      <c r="EPH3938" s="57"/>
      <c r="EPI3938" s="57"/>
      <c r="EPJ3938" s="56"/>
      <c r="EPK3938" s="57"/>
      <c r="EPL3938" s="64"/>
      <c r="EPM3938" s="64"/>
      <c r="EPN3938" s="64"/>
      <c r="EPO3938" s="64"/>
      <c r="EPP3938" s="62"/>
      <c r="EPQ3938" s="63"/>
      <c r="EPR3938" s="62"/>
      <c r="EPS3938" s="62"/>
      <c r="EPT3938" s="61"/>
      <c r="EPU3938" s="60"/>
      <c r="EPV3938" s="59"/>
      <c r="EPW3938" s="57"/>
      <c r="EPX3938" s="57"/>
      <c r="EPY3938" s="57"/>
      <c r="EPZ3938" s="57"/>
      <c r="EQA3938" s="57"/>
      <c r="EQB3938" s="57"/>
      <c r="EQC3938" s="57"/>
      <c r="EQD3938" s="57"/>
      <c r="EQE3938" s="58"/>
      <c r="EQF3938" s="57"/>
      <c r="EQG3938" s="57"/>
      <c r="EQH3938" s="57"/>
      <c r="EQI3938" s="57"/>
      <c r="EQJ3938" s="57"/>
      <c r="EQK3938" s="56"/>
      <c r="EQL3938" s="57"/>
      <c r="EQM3938" s="64"/>
      <c r="EQN3938" s="64"/>
      <c r="EQO3938" s="64"/>
      <c r="EQP3938" s="64"/>
      <c r="EQQ3938" s="62"/>
      <c r="EQR3938" s="63"/>
      <c r="EQS3938" s="62"/>
      <c r="EQT3938" s="62"/>
      <c r="EQU3938" s="61"/>
      <c r="EQV3938" s="60"/>
      <c r="EQW3938" s="59"/>
      <c r="EQX3938" s="57"/>
      <c r="EQY3938" s="57"/>
      <c r="EQZ3938" s="57"/>
      <c r="ERA3938" s="57"/>
      <c r="ERB3938" s="57"/>
      <c r="ERC3938" s="57"/>
      <c r="ERD3938" s="57"/>
      <c r="ERE3938" s="57"/>
      <c r="ERF3938" s="58"/>
      <c r="ERG3938" s="57"/>
      <c r="ERH3938" s="57"/>
      <c r="ERI3938" s="57"/>
      <c r="ERJ3938" s="57"/>
      <c r="ERK3938" s="57"/>
      <c r="ERL3938" s="56"/>
      <c r="ERM3938" s="57"/>
      <c r="ERN3938" s="64"/>
      <c r="ERO3938" s="64"/>
      <c r="ERP3938" s="64"/>
      <c r="ERQ3938" s="64"/>
      <c r="ERR3938" s="62"/>
      <c r="ERS3938" s="63"/>
      <c r="ERT3938" s="62"/>
      <c r="ERU3938" s="62"/>
      <c r="ERV3938" s="61"/>
      <c r="ERW3938" s="60"/>
      <c r="ERX3938" s="59"/>
      <c r="ERY3938" s="57"/>
      <c r="ERZ3938" s="57"/>
      <c r="ESA3938" s="57"/>
      <c r="ESB3938" s="57"/>
      <c r="ESC3938" s="57"/>
      <c r="ESD3938" s="57"/>
      <c r="ESE3938" s="57"/>
      <c r="ESF3938" s="57"/>
      <c r="ESG3938" s="58"/>
      <c r="ESH3938" s="57"/>
      <c r="ESI3938" s="57"/>
      <c r="ESJ3938" s="57"/>
      <c r="ESK3938" s="57"/>
      <c r="ESL3938" s="57"/>
      <c r="ESM3938" s="56"/>
      <c r="ESN3938" s="57"/>
      <c r="ESO3938" s="64"/>
      <c r="ESP3938" s="64"/>
      <c r="ESQ3938" s="64"/>
      <c r="ESR3938" s="64"/>
      <c r="ESS3938" s="62"/>
      <c r="EST3938" s="63"/>
      <c r="ESU3938" s="62"/>
      <c r="ESV3938" s="62"/>
      <c r="ESW3938" s="61"/>
      <c r="ESX3938" s="60"/>
      <c r="ESY3938" s="59"/>
      <c r="ESZ3938" s="57"/>
      <c r="ETA3938" s="57"/>
      <c r="ETB3938" s="57"/>
      <c r="ETC3938" s="57"/>
      <c r="ETD3938" s="57"/>
      <c r="ETE3938" s="57"/>
      <c r="ETF3938" s="57"/>
      <c r="ETG3938" s="57"/>
      <c r="ETH3938" s="58"/>
      <c r="ETI3938" s="57"/>
      <c r="ETJ3938" s="57"/>
      <c r="ETK3938" s="57"/>
      <c r="ETL3938" s="57"/>
      <c r="ETM3938" s="57"/>
      <c r="ETN3938" s="56"/>
      <c r="ETO3938" s="57"/>
      <c r="ETP3938" s="64"/>
      <c r="ETQ3938" s="64"/>
      <c r="ETR3938" s="64"/>
      <c r="ETS3938" s="64"/>
      <c r="ETT3938" s="62"/>
      <c r="ETU3938" s="63"/>
      <c r="ETV3938" s="62"/>
      <c r="ETW3938" s="62"/>
      <c r="ETX3938" s="61"/>
      <c r="ETY3938" s="60"/>
      <c r="ETZ3938" s="59"/>
      <c r="EUA3938" s="57"/>
      <c r="EUB3938" s="57"/>
      <c r="EUC3938" s="57"/>
      <c r="EUD3938" s="57"/>
      <c r="EUE3938" s="57"/>
      <c r="EUF3938" s="57"/>
      <c r="EUG3938" s="57"/>
      <c r="EUH3938" s="57"/>
      <c r="EUI3938" s="58"/>
      <c r="EUJ3938" s="57"/>
      <c r="EUK3938" s="57"/>
      <c r="EUL3938" s="57"/>
      <c r="EUM3938" s="57"/>
      <c r="EUN3938" s="57"/>
      <c r="EUO3938" s="56"/>
      <c r="EUP3938" s="57"/>
      <c r="EUQ3938" s="64"/>
      <c r="EUR3938" s="64"/>
      <c r="EUS3938" s="64"/>
      <c r="EUT3938" s="64"/>
      <c r="EUU3938" s="62"/>
      <c r="EUV3938" s="63"/>
      <c r="EUW3938" s="62"/>
      <c r="EUX3938" s="62"/>
      <c r="EUY3938" s="61"/>
      <c r="EUZ3938" s="60"/>
      <c r="EVA3938" s="59"/>
      <c r="EVB3938" s="57"/>
      <c r="EVC3938" s="57"/>
      <c r="EVD3938" s="57"/>
      <c r="EVE3938" s="57"/>
      <c r="EVF3938" s="57"/>
      <c r="EVG3938" s="57"/>
      <c r="EVH3938" s="57"/>
      <c r="EVI3938" s="57"/>
      <c r="EVJ3938" s="58"/>
      <c r="EVK3938" s="57"/>
      <c r="EVL3938" s="57"/>
      <c r="EVM3938" s="57"/>
      <c r="EVN3938" s="57"/>
      <c r="EVO3938" s="57"/>
      <c r="EVP3938" s="56"/>
      <c r="EVQ3938" s="57"/>
      <c r="EVR3938" s="64"/>
      <c r="EVS3938" s="64"/>
      <c r="EVT3938" s="64"/>
      <c r="EVU3938" s="64"/>
      <c r="EVV3938" s="62"/>
      <c r="EVW3938" s="63"/>
      <c r="EVX3938" s="62"/>
      <c r="EVY3938" s="62"/>
      <c r="EVZ3938" s="61"/>
      <c r="EWA3938" s="60"/>
      <c r="EWB3938" s="59"/>
      <c r="EWC3938" s="57"/>
      <c r="EWD3938" s="57"/>
      <c r="EWE3938" s="57"/>
      <c r="EWF3938" s="57"/>
      <c r="EWG3938" s="57"/>
      <c r="EWH3938" s="57"/>
      <c r="EWI3938" s="57"/>
      <c r="EWJ3938" s="57"/>
      <c r="EWK3938" s="58"/>
      <c r="EWL3938" s="57"/>
      <c r="EWM3938" s="57"/>
      <c r="EWN3938" s="57"/>
      <c r="EWO3938" s="57"/>
      <c r="EWP3938" s="57"/>
      <c r="EWQ3938" s="56"/>
      <c r="EWR3938" s="57"/>
      <c r="EWS3938" s="64"/>
      <c r="EWT3938" s="64"/>
      <c r="EWU3938" s="64"/>
      <c r="EWV3938" s="64"/>
      <c r="EWW3938" s="62"/>
      <c r="EWX3938" s="63"/>
      <c r="EWY3938" s="62"/>
      <c r="EWZ3938" s="62"/>
      <c r="EXA3938" s="61"/>
      <c r="EXB3938" s="60"/>
      <c r="EXC3938" s="59"/>
      <c r="EXD3938" s="57"/>
      <c r="EXE3938" s="57"/>
      <c r="EXF3938" s="57"/>
      <c r="EXG3938" s="57"/>
      <c r="EXH3938" s="57"/>
      <c r="EXI3938" s="57"/>
      <c r="EXJ3938" s="57"/>
      <c r="EXK3938" s="57"/>
      <c r="EXL3938" s="58"/>
      <c r="EXM3938" s="57"/>
      <c r="EXN3938" s="57"/>
      <c r="EXO3938" s="57"/>
      <c r="EXP3938" s="57"/>
      <c r="EXQ3938" s="57"/>
      <c r="EXR3938" s="56"/>
      <c r="EXS3938" s="57"/>
      <c r="EXT3938" s="64"/>
      <c r="EXU3938" s="64"/>
      <c r="EXV3938" s="64"/>
      <c r="EXW3938" s="64"/>
      <c r="EXX3938" s="62"/>
      <c r="EXY3938" s="63"/>
      <c r="EXZ3938" s="62"/>
      <c r="EYA3938" s="62"/>
      <c r="EYB3938" s="61"/>
      <c r="EYC3938" s="60"/>
      <c r="EYD3938" s="59"/>
      <c r="EYE3938" s="57"/>
      <c r="EYF3938" s="57"/>
      <c r="EYG3938" s="57"/>
      <c r="EYH3938" s="57"/>
      <c r="EYI3938" s="57"/>
      <c r="EYJ3938" s="57"/>
      <c r="EYK3938" s="57"/>
      <c r="EYL3938" s="57"/>
      <c r="EYM3938" s="58"/>
      <c r="EYN3938" s="57"/>
      <c r="EYO3938" s="57"/>
      <c r="EYP3938" s="57"/>
      <c r="EYQ3938" s="57"/>
      <c r="EYR3938" s="57"/>
      <c r="EYS3938" s="56"/>
      <c r="EYT3938" s="57"/>
      <c r="EYU3938" s="64"/>
      <c r="EYV3938" s="64"/>
      <c r="EYW3938" s="64"/>
      <c r="EYX3938" s="64"/>
      <c r="EYY3938" s="62"/>
      <c r="EYZ3938" s="63"/>
      <c r="EZA3938" s="62"/>
      <c r="EZB3938" s="62"/>
      <c r="EZC3938" s="61"/>
      <c r="EZD3938" s="60"/>
      <c r="EZE3938" s="59"/>
      <c r="EZF3938" s="57"/>
      <c r="EZG3938" s="57"/>
      <c r="EZH3938" s="57"/>
      <c r="EZI3938" s="57"/>
      <c r="EZJ3938" s="57"/>
      <c r="EZK3938" s="57"/>
      <c r="EZL3938" s="57"/>
      <c r="EZM3938" s="57"/>
      <c r="EZN3938" s="58"/>
      <c r="EZO3938" s="57"/>
      <c r="EZP3938" s="57"/>
      <c r="EZQ3938" s="57"/>
      <c r="EZR3938" s="57"/>
      <c r="EZS3938" s="57"/>
      <c r="EZT3938" s="56"/>
      <c r="EZU3938" s="57"/>
      <c r="EZV3938" s="64"/>
      <c r="EZW3938" s="64"/>
      <c r="EZX3938" s="64"/>
      <c r="EZY3938" s="64"/>
      <c r="EZZ3938" s="62"/>
      <c r="FAA3938" s="63"/>
      <c r="FAB3938" s="62"/>
      <c r="FAC3938" s="62"/>
      <c r="FAD3938" s="61"/>
      <c r="FAE3938" s="60"/>
      <c r="FAF3938" s="59"/>
      <c r="FAG3938" s="57"/>
      <c r="FAH3938" s="57"/>
      <c r="FAI3938" s="57"/>
      <c r="FAJ3938" s="57"/>
      <c r="FAK3938" s="57"/>
      <c r="FAL3938" s="57"/>
      <c r="FAM3938" s="57"/>
      <c r="FAN3938" s="57"/>
      <c r="FAO3938" s="58"/>
      <c r="FAP3938" s="57"/>
      <c r="FAQ3938" s="57"/>
      <c r="FAR3938" s="57"/>
      <c r="FAS3938" s="57"/>
      <c r="FAT3938" s="57"/>
      <c r="FAU3938" s="56"/>
      <c r="FAV3938" s="57"/>
      <c r="FAW3938" s="64"/>
      <c r="FAX3938" s="64"/>
      <c r="FAY3938" s="64"/>
      <c r="FAZ3938" s="64"/>
      <c r="FBA3938" s="62"/>
      <c r="FBB3938" s="63"/>
      <c r="FBC3938" s="62"/>
      <c r="FBD3938" s="62"/>
      <c r="FBE3938" s="61"/>
      <c r="FBF3938" s="60"/>
      <c r="FBG3938" s="59"/>
      <c r="FBH3938" s="57"/>
      <c r="FBI3938" s="57"/>
      <c r="FBJ3938" s="57"/>
      <c r="FBK3938" s="57"/>
      <c r="FBL3938" s="57"/>
      <c r="FBM3938" s="57"/>
      <c r="FBN3938" s="57"/>
      <c r="FBO3938" s="57"/>
      <c r="FBP3938" s="58"/>
      <c r="FBQ3938" s="57"/>
      <c r="FBR3938" s="57"/>
      <c r="FBS3938" s="57"/>
      <c r="FBT3938" s="57"/>
      <c r="FBU3938" s="57"/>
      <c r="FBV3938" s="56"/>
      <c r="FBW3938" s="57"/>
      <c r="FBX3938" s="64"/>
      <c r="FBY3938" s="64"/>
      <c r="FBZ3938" s="64"/>
      <c r="FCA3938" s="64"/>
      <c r="FCB3938" s="62"/>
      <c r="FCC3938" s="63"/>
      <c r="FCD3938" s="62"/>
      <c r="FCE3938" s="62"/>
      <c r="FCF3938" s="61"/>
      <c r="FCG3938" s="60"/>
      <c r="FCH3938" s="59"/>
      <c r="FCI3938" s="57"/>
      <c r="FCJ3938" s="57"/>
      <c r="FCK3938" s="57"/>
      <c r="FCL3938" s="57"/>
      <c r="FCM3938" s="57"/>
      <c r="FCN3938" s="57"/>
      <c r="FCO3938" s="57"/>
      <c r="FCP3938" s="57"/>
      <c r="FCQ3938" s="58"/>
      <c r="FCR3938" s="57"/>
      <c r="FCS3938" s="57"/>
      <c r="FCT3938" s="57"/>
      <c r="FCU3938" s="57"/>
      <c r="FCV3938" s="57"/>
      <c r="FCW3938" s="56"/>
      <c r="FCX3938" s="57"/>
      <c r="FCY3938" s="64"/>
      <c r="FCZ3938" s="64"/>
      <c r="FDA3938" s="64"/>
      <c r="FDB3938" s="64"/>
      <c r="FDC3938" s="62"/>
      <c r="FDD3938" s="63"/>
      <c r="FDE3938" s="62"/>
      <c r="FDF3938" s="62"/>
      <c r="FDG3938" s="61"/>
      <c r="FDH3938" s="60"/>
      <c r="FDI3938" s="59"/>
      <c r="FDJ3938" s="57"/>
      <c r="FDK3938" s="57"/>
      <c r="FDL3938" s="57"/>
      <c r="FDM3938" s="57"/>
      <c r="FDN3938" s="57"/>
      <c r="FDO3938" s="57"/>
      <c r="FDP3938" s="57"/>
      <c r="FDQ3938" s="57"/>
      <c r="FDR3938" s="58"/>
      <c r="FDS3938" s="57"/>
      <c r="FDT3938" s="57"/>
      <c r="FDU3938" s="57"/>
      <c r="FDV3938" s="57"/>
      <c r="FDW3938" s="57"/>
      <c r="FDX3938" s="56"/>
      <c r="FDY3938" s="57"/>
      <c r="FDZ3938" s="64"/>
      <c r="FEA3938" s="64"/>
      <c r="FEB3938" s="64"/>
      <c r="FEC3938" s="64"/>
      <c r="FED3938" s="62"/>
      <c r="FEE3938" s="63"/>
      <c r="FEF3938" s="62"/>
      <c r="FEG3938" s="62"/>
      <c r="FEH3938" s="61"/>
      <c r="FEI3938" s="60"/>
      <c r="FEJ3938" s="59"/>
      <c r="FEK3938" s="57"/>
      <c r="FEL3938" s="57"/>
      <c r="FEM3938" s="57"/>
      <c r="FEN3938" s="57"/>
      <c r="FEO3938" s="57"/>
      <c r="FEP3938" s="57"/>
      <c r="FEQ3938" s="57"/>
      <c r="FER3938" s="57"/>
      <c r="FES3938" s="58"/>
      <c r="FET3938" s="57"/>
      <c r="FEU3938" s="57"/>
      <c r="FEV3938" s="57"/>
      <c r="FEW3938" s="57"/>
      <c r="FEX3938" s="57"/>
      <c r="FEY3938" s="56"/>
      <c r="FEZ3938" s="57"/>
      <c r="FFA3938" s="64"/>
      <c r="FFB3938" s="64"/>
      <c r="FFC3938" s="64"/>
      <c r="FFD3938" s="64"/>
      <c r="FFE3938" s="62"/>
      <c r="FFF3938" s="63"/>
      <c r="FFG3938" s="62"/>
      <c r="FFH3938" s="62"/>
      <c r="FFI3938" s="61"/>
      <c r="FFJ3938" s="60"/>
      <c r="FFK3938" s="59"/>
      <c r="FFL3938" s="57"/>
      <c r="FFM3938" s="57"/>
      <c r="FFN3938" s="57"/>
      <c r="FFO3938" s="57"/>
      <c r="FFP3938" s="57"/>
      <c r="FFQ3938" s="57"/>
      <c r="FFR3938" s="57"/>
      <c r="FFS3938" s="57"/>
      <c r="FFT3938" s="58"/>
      <c r="FFU3938" s="57"/>
      <c r="FFV3938" s="57"/>
      <c r="FFW3938" s="57"/>
      <c r="FFX3938" s="57"/>
      <c r="FFY3938" s="57"/>
      <c r="FFZ3938" s="56"/>
      <c r="FGA3938" s="57"/>
      <c r="FGB3938" s="64"/>
      <c r="FGC3938" s="64"/>
      <c r="FGD3938" s="64"/>
      <c r="FGE3938" s="64"/>
      <c r="FGF3938" s="62"/>
      <c r="FGG3938" s="63"/>
      <c r="FGH3938" s="62"/>
      <c r="FGI3938" s="62"/>
      <c r="FGJ3938" s="61"/>
      <c r="FGK3938" s="60"/>
      <c r="FGL3938" s="59"/>
      <c r="FGM3938" s="57"/>
      <c r="FGN3938" s="57"/>
      <c r="FGO3938" s="57"/>
      <c r="FGP3938" s="57"/>
      <c r="FGQ3938" s="57"/>
      <c r="FGR3938" s="57"/>
      <c r="FGS3938" s="57"/>
      <c r="FGT3938" s="57"/>
      <c r="FGU3938" s="58"/>
      <c r="FGV3938" s="57"/>
      <c r="FGW3938" s="57"/>
      <c r="FGX3938" s="57"/>
      <c r="FGY3938" s="57"/>
      <c r="FGZ3938" s="57"/>
      <c r="FHA3938" s="56"/>
      <c r="FHB3938" s="57"/>
      <c r="FHC3938" s="64"/>
      <c r="FHD3938" s="64"/>
      <c r="FHE3938" s="64"/>
      <c r="FHF3938" s="64"/>
      <c r="FHG3938" s="62"/>
      <c r="FHH3938" s="63"/>
      <c r="FHI3938" s="62"/>
      <c r="FHJ3938" s="62"/>
      <c r="FHK3938" s="61"/>
      <c r="FHL3938" s="60"/>
      <c r="FHM3938" s="59"/>
      <c r="FHN3938" s="57"/>
      <c r="FHO3938" s="57"/>
      <c r="FHP3938" s="57"/>
      <c r="FHQ3938" s="57"/>
      <c r="FHR3938" s="57"/>
      <c r="FHS3938" s="57"/>
      <c r="FHT3938" s="57"/>
      <c r="FHU3938" s="57"/>
      <c r="FHV3938" s="58"/>
      <c r="FHW3938" s="57"/>
      <c r="FHX3938" s="57"/>
      <c r="FHY3938" s="57"/>
      <c r="FHZ3938" s="57"/>
      <c r="FIA3938" s="57"/>
      <c r="FIB3938" s="56"/>
      <c r="FIC3938" s="57"/>
      <c r="FID3938" s="64"/>
      <c r="FIE3938" s="64"/>
      <c r="FIF3938" s="64"/>
      <c r="FIG3938" s="64"/>
      <c r="FIH3938" s="62"/>
      <c r="FII3938" s="63"/>
      <c r="FIJ3938" s="62"/>
      <c r="FIK3938" s="62"/>
      <c r="FIL3938" s="61"/>
      <c r="FIM3938" s="60"/>
      <c r="FIN3938" s="59"/>
      <c r="FIO3938" s="57"/>
      <c r="FIP3938" s="57"/>
      <c r="FIQ3938" s="57"/>
      <c r="FIR3938" s="57"/>
      <c r="FIS3938" s="57"/>
      <c r="FIT3938" s="57"/>
      <c r="FIU3938" s="57"/>
      <c r="FIV3938" s="57"/>
      <c r="FIW3938" s="58"/>
      <c r="FIX3938" s="57"/>
      <c r="FIY3938" s="57"/>
      <c r="FIZ3938" s="57"/>
      <c r="FJA3938" s="57"/>
      <c r="FJB3938" s="57"/>
      <c r="FJC3938" s="56"/>
      <c r="FJD3938" s="57"/>
      <c r="FJE3938" s="64"/>
      <c r="FJF3938" s="64"/>
      <c r="FJG3938" s="64"/>
      <c r="FJH3938" s="64"/>
      <c r="FJI3938" s="62"/>
      <c r="FJJ3938" s="63"/>
      <c r="FJK3938" s="62"/>
      <c r="FJL3938" s="62"/>
      <c r="FJM3938" s="61"/>
      <c r="FJN3938" s="60"/>
      <c r="FJO3938" s="59"/>
      <c r="FJP3938" s="57"/>
      <c r="FJQ3938" s="57"/>
      <c r="FJR3938" s="57"/>
      <c r="FJS3938" s="57"/>
      <c r="FJT3938" s="57"/>
      <c r="FJU3938" s="57"/>
      <c r="FJV3938" s="57"/>
      <c r="FJW3938" s="57"/>
      <c r="FJX3938" s="58"/>
      <c r="FJY3938" s="57"/>
      <c r="FJZ3938" s="57"/>
      <c r="FKA3938" s="57"/>
      <c r="FKB3938" s="57"/>
      <c r="FKC3938" s="57"/>
      <c r="FKD3938" s="56"/>
      <c r="FKE3938" s="57"/>
      <c r="FKF3938" s="64"/>
      <c r="FKG3938" s="64"/>
      <c r="FKH3938" s="64"/>
      <c r="FKI3938" s="64"/>
      <c r="FKJ3938" s="62"/>
      <c r="FKK3938" s="63"/>
      <c r="FKL3938" s="62"/>
      <c r="FKM3938" s="62"/>
      <c r="FKN3938" s="61"/>
      <c r="FKO3938" s="60"/>
      <c r="FKP3938" s="59"/>
      <c r="FKQ3938" s="57"/>
      <c r="FKR3938" s="57"/>
      <c r="FKS3938" s="57"/>
      <c r="FKT3938" s="57"/>
      <c r="FKU3938" s="57"/>
      <c r="FKV3938" s="57"/>
      <c r="FKW3938" s="57"/>
      <c r="FKX3938" s="57"/>
      <c r="FKY3938" s="58"/>
      <c r="FKZ3938" s="57"/>
      <c r="FLA3938" s="57"/>
      <c r="FLB3938" s="57"/>
      <c r="FLC3938" s="57"/>
      <c r="FLD3938" s="57"/>
      <c r="FLE3938" s="56"/>
      <c r="FLF3938" s="57"/>
      <c r="FLG3938" s="64"/>
      <c r="FLH3938" s="64"/>
      <c r="FLI3938" s="64"/>
      <c r="FLJ3938" s="64"/>
      <c r="FLK3938" s="62"/>
      <c r="FLL3938" s="63"/>
      <c r="FLM3938" s="62"/>
      <c r="FLN3938" s="62"/>
      <c r="FLO3938" s="61"/>
      <c r="FLP3938" s="60"/>
      <c r="FLQ3938" s="59"/>
      <c r="FLR3938" s="57"/>
      <c r="FLS3938" s="57"/>
      <c r="FLT3938" s="57"/>
      <c r="FLU3938" s="57"/>
      <c r="FLV3938" s="57"/>
      <c r="FLW3938" s="57"/>
      <c r="FLX3938" s="57"/>
      <c r="FLY3938" s="57"/>
      <c r="FLZ3938" s="58"/>
      <c r="FMA3938" s="57"/>
      <c r="FMB3938" s="57"/>
      <c r="FMC3938" s="57"/>
      <c r="FMD3938" s="57"/>
      <c r="FME3938" s="57"/>
      <c r="FMF3938" s="56"/>
      <c r="FMG3938" s="57"/>
      <c r="FMH3938" s="64"/>
      <c r="FMI3938" s="64"/>
      <c r="FMJ3938" s="64"/>
      <c r="FMK3938" s="64"/>
      <c r="FML3938" s="62"/>
      <c r="FMM3938" s="63"/>
      <c r="FMN3938" s="62"/>
      <c r="FMO3938" s="62"/>
      <c r="FMP3938" s="61"/>
      <c r="FMQ3938" s="60"/>
      <c r="FMR3938" s="59"/>
      <c r="FMS3938" s="57"/>
      <c r="FMT3938" s="57"/>
      <c r="FMU3938" s="57"/>
      <c r="FMV3938" s="57"/>
      <c r="FMW3938" s="57"/>
      <c r="FMX3938" s="57"/>
      <c r="FMY3938" s="57"/>
      <c r="FMZ3938" s="57"/>
      <c r="FNA3938" s="58"/>
      <c r="FNB3938" s="57"/>
      <c r="FNC3938" s="57"/>
      <c r="FND3938" s="57"/>
      <c r="FNE3938" s="57"/>
      <c r="FNF3938" s="57"/>
      <c r="FNG3938" s="56"/>
      <c r="FNH3938" s="57"/>
      <c r="FNI3938" s="64"/>
      <c r="FNJ3938" s="64"/>
      <c r="FNK3938" s="64"/>
      <c r="FNL3938" s="64"/>
      <c r="FNM3938" s="62"/>
      <c r="FNN3938" s="63"/>
      <c r="FNO3938" s="62"/>
      <c r="FNP3938" s="62"/>
      <c r="FNQ3938" s="61"/>
      <c r="FNR3938" s="60"/>
      <c r="FNS3938" s="59"/>
      <c r="FNT3938" s="57"/>
      <c r="FNU3938" s="57"/>
      <c r="FNV3938" s="57"/>
      <c r="FNW3938" s="57"/>
      <c r="FNX3938" s="57"/>
      <c r="FNY3938" s="57"/>
      <c r="FNZ3938" s="57"/>
      <c r="FOA3938" s="57"/>
      <c r="FOB3938" s="58"/>
      <c r="FOC3938" s="57"/>
      <c r="FOD3938" s="57"/>
      <c r="FOE3938" s="57"/>
      <c r="FOF3938" s="57"/>
      <c r="FOG3938" s="57"/>
      <c r="FOH3938" s="56"/>
      <c r="FOI3938" s="57"/>
      <c r="FOJ3938" s="64"/>
      <c r="FOK3938" s="64"/>
      <c r="FOL3938" s="64"/>
      <c r="FOM3938" s="64"/>
      <c r="FON3938" s="62"/>
      <c r="FOO3938" s="63"/>
      <c r="FOP3938" s="62"/>
      <c r="FOQ3938" s="62"/>
      <c r="FOR3938" s="61"/>
      <c r="FOS3938" s="60"/>
      <c r="FOT3938" s="59"/>
      <c r="FOU3938" s="57"/>
      <c r="FOV3938" s="57"/>
      <c r="FOW3938" s="57"/>
      <c r="FOX3938" s="57"/>
      <c r="FOY3938" s="57"/>
      <c r="FOZ3938" s="57"/>
      <c r="FPA3938" s="57"/>
      <c r="FPB3938" s="57"/>
      <c r="FPC3938" s="58"/>
      <c r="FPD3938" s="57"/>
      <c r="FPE3938" s="57"/>
      <c r="FPF3938" s="57"/>
      <c r="FPG3938" s="57"/>
      <c r="FPH3938" s="57"/>
      <c r="FPI3938" s="56"/>
      <c r="FPJ3938" s="57"/>
      <c r="FPK3938" s="64"/>
      <c r="FPL3938" s="64"/>
      <c r="FPM3938" s="64"/>
      <c r="FPN3938" s="64"/>
      <c r="FPO3938" s="62"/>
      <c r="FPP3938" s="63"/>
      <c r="FPQ3938" s="62"/>
      <c r="FPR3938" s="62"/>
      <c r="FPS3938" s="61"/>
      <c r="FPT3938" s="60"/>
      <c r="FPU3938" s="59"/>
      <c r="FPV3938" s="57"/>
      <c r="FPW3938" s="57"/>
      <c r="FPX3938" s="57"/>
      <c r="FPY3938" s="57"/>
      <c r="FPZ3938" s="57"/>
      <c r="FQA3938" s="57"/>
      <c r="FQB3938" s="57"/>
      <c r="FQC3938" s="57"/>
      <c r="FQD3938" s="58"/>
      <c r="FQE3938" s="57"/>
      <c r="FQF3938" s="57"/>
      <c r="FQG3938" s="57"/>
      <c r="FQH3938" s="57"/>
      <c r="FQI3938" s="57"/>
      <c r="FQJ3938" s="56"/>
      <c r="FQK3938" s="57"/>
      <c r="FQL3938" s="64"/>
      <c r="FQM3938" s="64"/>
      <c r="FQN3938" s="64"/>
      <c r="FQO3938" s="64"/>
      <c r="FQP3938" s="62"/>
      <c r="FQQ3938" s="63"/>
      <c r="FQR3938" s="62"/>
      <c r="FQS3938" s="62"/>
      <c r="FQT3938" s="61"/>
      <c r="FQU3938" s="60"/>
      <c r="FQV3938" s="59"/>
      <c r="FQW3938" s="57"/>
      <c r="FQX3938" s="57"/>
      <c r="FQY3938" s="57"/>
      <c r="FQZ3938" s="57"/>
      <c r="FRA3938" s="57"/>
      <c r="FRB3938" s="57"/>
      <c r="FRC3938" s="57"/>
      <c r="FRD3938" s="57"/>
      <c r="FRE3938" s="58"/>
      <c r="FRF3938" s="57"/>
      <c r="FRG3938" s="57"/>
      <c r="FRH3938" s="57"/>
      <c r="FRI3938" s="57"/>
      <c r="FRJ3938" s="57"/>
      <c r="FRK3938" s="56"/>
      <c r="FRL3938" s="57"/>
      <c r="FRM3938" s="64"/>
      <c r="FRN3938" s="64"/>
      <c r="FRO3938" s="64"/>
      <c r="FRP3938" s="64"/>
      <c r="FRQ3938" s="62"/>
      <c r="FRR3938" s="63"/>
      <c r="FRS3938" s="62"/>
      <c r="FRT3938" s="62"/>
      <c r="FRU3938" s="61"/>
      <c r="FRV3938" s="60"/>
      <c r="FRW3938" s="59"/>
      <c r="FRX3938" s="57"/>
      <c r="FRY3938" s="57"/>
      <c r="FRZ3938" s="57"/>
      <c r="FSA3938" s="57"/>
      <c r="FSB3938" s="57"/>
      <c r="FSC3938" s="57"/>
      <c r="FSD3938" s="57"/>
      <c r="FSE3938" s="57"/>
      <c r="FSF3938" s="58"/>
      <c r="FSG3938" s="57"/>
      <c r="FSH3938" s="57"/>
      <c r="FSI3938" s="57"/>
      <c r="FSJ3938" s="57"/>
      <c r="FSK3938" s="57"/>
      <c r="FSL3938" s="56"/>
      <c r="FSM3938" s="57"/>
      <c r="FSN3938" s="64"/>
      <c r="FSO3938" s="64"/>
      <c r="FSP3938" s="64"/>
      <c r="FSQ3938" s="64"/>
      <c r="FSR3938" s="62"/>
      <c r="FSS3938" s="63"/>
      <c r="FST3938" s="62"/>
      <c r="FSU3938" s="62"/>
      <c r="FSV3938" s="61"/>
      <c r="FSW3938" s="60"/>
      <c r="FSX3938" s="59"/>
      <c r="FSY3938" s="57"/>
      <c r="FSZ3938" s="57"/>
      <c r="FTA3938" s="57"/>
      <c r="FTB3938" s="57"/>
      <c r="FTC3938" s="57"/>
      <c r="FTD3938" s="57"/>
      <c r="FTE3938" s="57"/>
      <c r="FTF3938" s="57"/>
      <c r="FTG3938" s="58"/>
      <c r="FTH3938" s="57"/>
      <c r="FTI3938" s="57"/>
      <c r="FTJ3938" s="57"/>
      <c r="FTK3938" s="57"/>
      <c r="FTL3938" s="57"/>
      <c r="FTM3938" s="56"/>
      <c r="FTN3938" s="57"/>
      <c r="FTO3938" s="64"/>
      <c r="FTP3938" s="64"/>
      <c r="FTQ3938" s="64"/>
      <c r="FTR3938" s="64"/>
      <c r="FTS3938" s="62"/>
      <c r="FTT3938" s="63"/>
      <c r="FTU3938" s="62"/>
      <c r="FTV3938" s="62"/>
      <c r="FTW3938" s="61"/>
      <c r="FTX3938" s="60"/>
      <c r="FTY3938" s="59"/>
      <c r="FTZ3938" s="57"/>
      <c r="FUA3938" s="57"/>
      <c r="FUB3938" s="57"/>
      <c r="FUC3938" s="57"/>
      <c r="FUD3938" s="57"/>
      <c r="FUE3938" s="57"/>
      <c r="FUF3938" s="57"/>
      <c r="FUG3938" s="57"/>
      <c r="FUH3938" s="58"/>
      <c r="FUI3938" s="57"/>
      <c r="FUJ3938" s="57"/>
      <c r="FUK3938" s="57"/>
      <c r="FUL3938" s="57"/>
      <c r="FUM3938" s="57"/>
      <c r="FUN3938" s="56"/>
      <c r="FUO3938" s="57"/>
      <c r="FUP3938" s="64"/>
      <c r="FUQ3938" s="64"/>
      <c r="FUR3938" s="64"/>
      <c r="FUS3938" s="64"/>
      <c r="FUT3938" s="62"/>
      <c r="FUU3938" s="63"/>
      <c r="FUV3938" s="62"/>
      <c r="FUW3938" s="62"/>
      <c r="FUX3938" s="61"/>
      <c r="FUY3938" s="60"/>
      <c r="FUZ3938" s="59"/>
      <c r="FVA3938" s="57"/>
      <c r="FVB3938" s="57"/>
      <c r="FVC3938" s="57"/>
      <c r="FVD3938" s="57"/>
      <c r="FVE3938" s="57"/>
      <c r="FVF3938" s="57"/>
      <c r="FVG3938" s="57"/>
      <c r="FVH3938" s="57"/>
      <c r="FVI3938" s="58"/>
      <c r="FVJ3938" s="57"/>
      <c r="FVK3938" s="57"/>
      <c r="FVL3938" s="57"/>
      <c r="FVM3938" s="57"/>
      <c r="FVN3938" s="57"/>
      <c r="FVO3938" s="56"/>
      <c r="FVP3938" s="57"/>
      <c r="FVQ3938" s="64"/>
      <c r="FVR3938" s="64"/>
      <c r="FVS3938" s="64"/>
      <c r="FVT3938" s="64"/>
      <c r="FVU3938" s="62"/>
      <c r="FVV3938" s="63"/>
      <c r="FVW3938" s="62"/>
      <c r="FVX3938" s="62"/>
      <c r="FVY3938" s="61"/>
      <c r="FVZ3938" s="60"/>
      <c r="FWA3938" s="59"/>
      <c r="FWB3938" s="57"/>
      <c r="FWC3938" s="57"/>
      <c r="FWD3938" s="57"/>
      <c r="FWE3938" s="57"/>
      <c r="FWF3938" s="57"/>
      <c r="FWG3938" s="57"/>
      <c r="FWH3938" s="57"/>
      <c r="FWI3938" s="57"/>
      <c r="FWJ3938" s="58"/>
      <c r="FWK3938" s="57"/>
      <c r="FWL3938" s="57"/>
      <c r="FWM3938" s="57"/>
      <c r="FWN3938" s="57"/>
      <c r="FWO3938" s="57"/>
      <c r="FWP3938" s="56"/>
      <c r="FWQ3938" s="57"/>
      <c r="FWR3938" s="64"/>
      <c r="FWS3938" s="64"/>
      <c r="FWT3938" s="64"/>
      <c r="FWU3938" s="64"/>
      <c r="FWV3938" s="62"/>
      <c r="FWW3938" s="63"/>
      <c r="FWX3938" s="62"/>
      <c r="FWY3938" s="62"/>
      <c r="FWZ3938" s="61"/>
      <c r="FXA3938" s="60"/>
      <c r="FXB3938" s="59"/>
      <c r="FXC3938" s="57"/>
      <c r="FXD3938" s="57"/>
      <c r="FXE3938" s="57"/>
      <c r="FXF3938" s="57"/>
      <c r="FXG3938" s="57"/>
      <c r="FXH3938" s="57"/>
      <c r="FXI3938" s="57"/>
      <c r="FXJ3938" s="57"/>
      <c r="FXK3938" s="58"/>
      <c r="FXL3938" s="57"/>
      <c r="FXM3938" s="57"/>
      <c r="FXN3938" s="57"/>
      <c r="FXO3938" s="57"/>
      <c r="FXP3938" s="57"/>
      <c r="FXQ3938" s="56"/>
      <c r="FXR3938" s="57"/>
      <c r="FXS3938" s="64"/>
      <c r="FXT3938" s="64"/>
      <c r="FXU3938" s="64"/>
      <c r="FXV3938" s="64"/>
      <c r="FXW3938" s="62"/>
      <c r="FXX3938" s="63"/>
      <c r="FXY3938" s="62"/>
      <c r="FXZ3938" s="62"/>
      <c r="FYA3938" s="61"/>
      <c r="FYB3938" s="60"/>
      <c r="FYC3938" s="59"/>
      <c r="FYD3938" s="57"/>
      <c r="FYE3938" s="57"/>
      <c r="FYF3938" s="57"/>
      <c r="FYG3938" s="57"/>
      <c r="FYH3938" s="57"/>
      <c r="FYI3938" s="57"/>
      <c r="FYJ3938" s="57"/>
      <c r="FYK3938" s="57"/>
      <c r="FYL3938" s="58"/>
      <c r="FYM3938" s="57"/>
      <c r="FYN3938" s="57"/>
      <c r="FYO3938" s="57"/>
      <c r="FYP3938" s="57"/>
      <c r="FYQ3938" s="57"/>
      <c r="FYR3938" s="56"/>
      <c r="FYS3938" s="57"/>
      <c r="FYT3938" s="64"/>
      <c r="FYU3938" s="64"/>
      <c r="FYV3938" s="64"/>
      <c r="FYW3938" s="64"/>
      <c r="FYX3938" s="62"/>
      <c r="FYY3938" s="63"/>
      <c r="FYZ3938" s="62"/>
      <c r="FZA3938" s="62"/>
      <c r="FZB3938" s="61"/>
      <c r="FZC3938" s="60"/>
      <c r="FZD3938" s="59"/>
      <c r="FZE3938" s="57"/>
      <c r="FZF3938" s="57"/>
      <c r="FZG3938" s="57"/>
      <c r="FZH3938" s="57"/>
      <c r="FZI3938" s="57"/>
      <c r="FZJ3938" s="57"/>
      <c r="FZK3938" s="57"/>
      <c r="FZL3938" s="57"/>
      <c r="FZM3938" s="58"/>
      <c r="FZN3938" s="57"/>
      <c r="FZO3938" s="57"/>
      <c r="FZP3938" s="57"/>
      <c r="FZQ3938" s="57"/>
      <c r="FZR3938" s="57"/>
      <c r="FZS3938" s="56"/>
      <c r="FZT3938" s="57"/>
      <c r="FZU3938" s="64"/>
      <c r="FZV3938" s="64"/>
      <c r="FZW3938" s="64"/>
      <c r="FZX3938" s="64"/>
      <c r="FZY3938" s="62"/>
      <c r="FZZ3938" s="63"/>
      <c r="GAA3938" s="62"/>
      <c r="GAB3938" s="62"/>
      <c r="GAC3938" s="61"/>
      <c r="GAD3938" s="60"/>
      <c r="GAE3938" s="59"/>
      <c r="GAF3938" s="57"/>
      <c r="GAG3938" s="57"/>
      <c r="GAH3938" s="57"/>
      <c r="GAI3938" s="57"/>
      <c r="GAJ3938" s="57"/>
      <c r="GAK3938" s="57"/>
      <c r="GAL3938" s="57"/>
      <c r="GAM3938" s="57"/>
      <c r="GAN3938" s="58"/>
      <c r="GAO3938" s="57"/>
      <c r="GAP3938" s="57"/>
      <c r="GAQ3938" s="57"/>
      <c r="GAR3938" s="57"/>
      <c r="GAS3938" s="57"/>
      <c r="GAT3938" s="56"/>
      <c r="GAU3938" s="57"/>
      <c r="GAV3938" s="64"/>
      <c r="GAW3938" s="64"/>
      <c r="GAX3938" s="64"/>
      <c r="GAY3938" s="64"/>
      <c r="GAZ3938" s="62"/>
      <c r="GBA3938" s="63"/>
      <c r="GBB3938" s="62"/>
      <c r="GBC3938" s="62"/>
      <c r="GBD3938" s="61"/>
      <c r="GBE3938" s="60"/>
      <c r="GBF3938" s="59"/>
      <c r="GBG3938" s="57"/>
      <c r="GBH3938" s="57"/>
      <c r="GBI3938" s="57"/>
      <c r="GBJ3938" s="57"/>
      <c r="GBK3938" s="57"/>
      <c r="GBL3938" s="57"/>
      <c r="GBM3938" s="57"/>
      <c r="GBN3938" s="57"/>
      <c r="GBO3938" s="58"/>
      <c r="GBP3938" s="57"/>
      <c r="GBQ3938" s="57"/>
      <c r="GBR3938" s="57"/>
      <c r="GBS3938" s="57"/>
      <c r="GBT3938" s="57"/>
      <c r="GBU3938" s="56"/>
      <c r="GBV3938" s="57"/>
      <c r="GBW3938" s="64"/>
      <c r="GBX3938" s="64"/>
      <c r="GBY3938" s="64"/>
      <c r="GBZ3938" s="64"/>
      <c r="GCA3938" s="62"/>
      <c r="GCB3938" s="63"/>
      <c r="GCC3938" s="62"/>
      <c r="GCD3938" s="62"/>
      <c r="GCE3938" s="61"/>
      <c r="GCF3938" s="60"/>
      <c r="GCG3938" s="59"/>
      <c r="GCH3938" s="57"/>
      <c r="GCI3938" s="57"/>
      <c r="GCJ3938" s="57"/>
      <c r="GCK3938" s="57"/>
      <c r="GCL3938" s="57"/>
      <c r="GCM3938" s="57"/>
      <c r="GCN3938" s="57"/>
      <c r="GCO3938" s="57"/>
      <c r="GCP3938" s="58"/>
      <c r="GCQ3938" s="57"/>
      <c r="GCR3938" s="57"/>
      <c r="GCS3938" s="57"/>
      <c r="GCT3938" s="57"/>
      <c r="GCU3938" s="57"/>
      <c r="GCV3938" s="56"/>
      <c r="GCW3938" s="57"/>
      <c r="GCX3938" s="64"/>
      <c r="GCY3938" s="64"/>
      <c r="GCZ3938" s="64"/>
      <c r="GDA3938" s="64"/>
      <c r="GDB3938" s="62"/>
      <c r="GDC3938" s="63"/>
      <c r="GDD3938" s="62"/>
      <c r="GDE3938" s="62"/>
      <c r="GDF3938" s="61"/>
      <c r="GDG3938" s="60"/>
      <c r="GDH3938" s="59"/>
      <c r="GDI3938" s="57"/>
      <c r="GDJ3938" s="57"/>
      <c r="GDK3938" s="57"/>
      <c r="GDL3938" s="57"/>
      <c r="GDM3938" s="57"/>
      <c r="GDN3938" s="57"/>
      <c r="GDO3938" s="57"/>
      <c r="GDP3938" s="57"/>
      <c r="GDQ3938" s="58"/>
      <c r="GDR3938" s="57"/>
      <c r="GDS3938" s="57"/>
      <c r="GDT3938" s="57"/>
      <c r="GDU3938" s="57"/>
      <c r="GDV3938" s="57"/>
      <c r="GDW3938" s="56"/>
      <c r="GDX3938" s="57"/>
      <c r="GDY3938" s="64"/>
      <c r="GDZ3938" s="64"/>
      <c r="GEA3938" s="64"/>
      <c r="GEB3938" s="64"/>
      <c r="GEC3938" s="62"/>
      <c r="GED3938" s="63"/>
      <c r="GEE3938" s="62"/>
      <c r="GEF3938" s="62"/>
      <c r="GEG3938" s="61"/>
      <c r="GEH3938" s="60"/>
      <c r="GEI3938" s="59"/>
      <c r="GEJ3938" s="57"/>
      <c r="GEK3938" s="57"/>
      <c r="GEL3938" s="57"/>
      <c r="GEM3938" s="57"/>
      <c r="GEN3938" s="57"/>
      <c r="GEO3938" s="57"/>
      <c r="GEP3938" s="57"/>
      <c r="GEQ3938" s="57"/>
      <c r="GER3938" s="58"/>
      <c r="GES3938" s="57"/>
      <c r="GET3938" s="57"/>
      <c r="GEU3938" s="57"/>
      <c r="GEV3938" s="57"/>
      <c r="GEW3938" s="57"/>
      <c r="GEX3938" s="56"/>
      <c r="GEY3938" s="57"/>
      <c r="GEZ3938" s="64"/>
      <c r="GFA3938" s="64"/>
      <c r="GFB3938" s="64"/>
      <c r="GFC3938" s="64"/>
      <c r="GFD3938" s="62"/>
      <c r="GFE3938" s="63"/>
      <c r="GFF3938" s="62"/>
      <c r="GFG3938" s="62"/>
      <c r="GFH3938" s="61"/>
      <c r="GFI3938" s="60"/>
      <c r="GFJ3938" s="59"/>
      <c r="GFK3938" s="57"/>
      <c r="GFL3938" s="57"/>
      <c r="GFM3938" s="57"/>
      <c r="GFN3938" s="57"/>
      <c r="GFO3938" s="57"/>
      <c r="GFP3938" s="57"/>
      <c r="GFQ3938" s="57"/>
      <c r="GFR3938" s="57"/>
      <c r="GFS3938" s="58"/>
      <c r="GFT3938" s="57"/>
      <c r="GFU3938" s="57"/>
      <c r="GFV3938" s="57"/>
      <c r="GFW3938" s="57"/>
      <c r="GFX3938" s="57"/>
      <c r="GFY3938" s="56"/>
      <c r="GFZ3938" s="57"/>
      <c r="GGA3938" s="64"/>
      <c r="GGB3938" s="64"/>
      <c r="GGC3938" s="64"/>
      <c r="GGD3938" s="64"/>
      <c r="GGE3938" s="62"/>
      <c r="GGF3938" s="63"/>
      <c r="GGG3938" s="62"/>
      <c r="GGH3938" s="62"/>
      <c r="GGI3938" s="61"/>
      <c r="GGJ3938" s="60"/>
      <c r="GGK3938" s="59"/>
      <c r="GGL3938" s="57"/>
      <c r="GGM3938" s="57"/>
      <c r="GGN3938" s="57"/>
      <c r="GGO3938" s="57"/>
      <c r="GGP3938" s="57"/>
      <c r="GGQ3938" s="57"/>
      <c r="GGR3938" s="57"/>
      <c r="GGS3938" s="57"/>
      <c r="GGT3938" s="58"/>
      <c r="GGU3938" s="57"/>
      <c r="GGV3938" s="57"/>
      <c r="GGW3938" s="57"/>
      <c r="GGX3938" s="57"/>
      <c r="GGY3938" s="57"/>
      <c r="GGZ3938" s="56"/>
      <c r="GHA3938" s="57"/>
      <c r="GHB3938" s="64"/>
      <c r="GHC3938" s="64"/>
      <c r="GHD3938" s="64"/>
      <c r="GHE3938" s="64"/>
      <c r="GHF3938" s="62"/>
      <c r="GHG3938" s="63"/>
      <c r="GHH3938" s="62"/>
      <c r="GHI3938" s="62"/>
      <c r="GHJ3938" s="61"/>
      <c r="GHK3938" s="60"/>
      <c r="GHL3938" s="59"/>
      <c r="GHM3938" s="57"/>
      <c r="GHN3938" s="57"/>
      <c r="GHO3938" s="57"/>
      <c r="GHP3938" s="57"/>
      <c r="GHQ3938" s="57"/>
      <c r="GHR3938" s="57"/>
      <c r="GHS3938" s="57"/>
      <c r="GHT3938" s="57"/>
      <c r="GHU3938" s="58"/>
      <c r="GHV3938" s="57"/>
      <c r="GHW3938" s="57"/>
      <c r="GHX3938" s="57"/>
      <c r="GHY3938" s="57"/>
      <c r="GHZ3938" s="57"/>
      <c r="GIA3938" s="56"/>
      <c r="GIB3938" s="57"/>
      <c r="GIC3938" s="64"/>
      <c r="GID3938" s="64"/>
      <c r="GIE3938" s="64"/>
      <c r="GIF3938" s="64"/>
      <c r="GIG3938" s="62"/>
      <c r="GIH3938" s="63"/>
      <c r="GII3938" s="62"/>
      <c r="GIJ3938" s="62"/>
      <c r="GIK3938" s="61"/>
      <c r="GIL3938" s="60"/>
      <c r="GIM3938" s="59"/>
      <c r="GIN3938" s="57"/>
      <c r="GIO3938" s="57"/>
      <c r="GIP3938" s="57"/>
      <c r="GIQ3938" s="57"/>
      <c r="GIR3938" s="57"/>
      <c r="GIS3938" s="57"/>
      <c r="GIT3938" s="57"/>
      <c r="GIU3938" s="57"/>
      <c r="GIV3938" s="58"/>
      <c r="GIW3938" s="57"/>
      <c r="GIX3938" s="57"/>
      <c r="GIY3938" s="57"/>
      <c r="GIZ3938" s="57"/>
      <c r="GJA3938" s="57"/>
      <c r="GJB3938" s="56"/>
      <c r="GJC3938" s="57"/>
      <c r="GJD3938" s="64"/>
      <c r="GJE3938" s="64"/>
      <c r="GJF3938" s="64"/>
      <c r="GJG3938" s="64"/>
      <c r="GJH3938" s="62"/>
      <c r="GJI3938" s="63"/>
      <c r="GJJ3938" s="62"/>
      <c r="GJK3938" s="62"/>
      <c r="GJL3938" s="61"/>
      <c r="GJM3938" s="60"/>
      <c r="GJN3938" s="59"/>
      <c r="GJO3938" s="57"/>
      <c r="GJP3938" s="57"/>
      <c r="GJQ3938" s="57"/>
      <c r="GJR3938" s="57"/>
      <c r="GJS3938" s="57"/>
      <c r="GJT3938" s="57"/>
      <c r="GJU3938" s="57"/>
      <c r="GJV3938" s="57"/>
      <c r="GJW3938" s="58"/>
      <c r="GJX3938" s="57"/>
      <c r="GJY3938" s="57"/>
      <c r="GJZ3938" s="57"/>
      <c r="GKA3938" s="57"/>
      <c r="GKB3938" s="57"/>
      <c r="GKC3938" s="56"/>
      <c r="GKD3938" s="57"/>
      <c r="GKE3938" s="64"/>
      <c r="GKF3938" s="64"/>
      <c r="GKG3938" s="64"/>
      <c r="GKH3938" s="64"/>
      <c r="GKI3938" s="62"/>
      <c r="GKJ3938" s="63"/>
      <c r="GKK3938" s="62"/>
      <c r="GKL3938" s="62"/>
      <c r="GKM3938" s="61"/>
      <c r="GKN3938" s="60"/>
      <c r="GKO3938" s="59"/>
      <c r="GKP3938" s="57"/>
      <c r="GKQ3938" s="57"/>
      <c r="GKR3938" s="57"/>
      <c r="GKS3938" s="57"/>
      <c r="GKT3938" s="57"/>
      <c r="GKU3938" s="57"/>
      <c r="GKV3938" s="57"/>
      <c r="GKW3938" s="57"/>
      <c r="GKX3938" s="58"/>
      <c r="GKY3938" s="57"/>
      <c r="GKZ3938" s="57"/>
      <c r="GLA3938" s="57"/>
      <c r="GLB3938" s="57"/>
      <c r="GLC3938" s="57"/>
      <c r="GLD3938" s="56"/>
      <c r="GLE3938" s="57"/>
      <c r="GLF3938" s="64"/>
      <c r="GLG3938" s="64"/>
      <c r="GLH3938" s="64"/>
      <c r="GLI3938" s="64"/>
      <c r="GLJ3938" s="62"/>
      <c r="GLK3938" s="63"/>
      <c r="GLL3938" s="62"/>
      <c r="GLM3938" s="62"/>
      <c r="GLN3938" s="61"/>
      <c r="GLO3938" s="60"/>
      <c r="GLP3938" s="59"/>
      <c r="GLQ3938" s="57"/>
      <c r="GLR3938" s="57"/>
      <c r="GLS3938" s="57"/>
      <c r="GLT3938" s="57"/>
      <c r="GLU3938" s="57"/>
      <c r="GLV3938" s="57"/>
      <c r="GLW3938" s="57"/>
      <c r="GLX3938" s="57"/>
      <c r="GLY3938" s="58"/>
      <c r="GLZ3938" s="57"/>
      <c r="GMA3938" s="57"/>
      <c r="GMB3938" s="57"/>
      <c r="GMC3938" s="57"/>
      <c r="GMD3938" s="57"/>
      <c r="GME3938" s="56"/>
      <c r="GMF3938" s="57"/>
      <c r="GMG3938" s="64"/>
      <c r="GMH3938" s="64"/>
      <c r="GMI3938" s="64"/>
      <c r="GMJ3938" s="64"/>
      <c r="GMK3938" s="62"/>
      <c r="GML3938" s="63"/>
      <c r="GMM3938" s="62"/>
      <c r="GMN3938" s="62"/>
      <c r="GMO3938" s="61"/>
      <c r="GMP3938" s="60"/>
      <c r="GMQ3938" s="59"/>
      <c r="GMR3938" s="57"/>
      <c r="GMS3938" s="57"/>
      <c r="GMT3938" s="57"/>
      <c r="GMU3938" s="57"/>
      <c r="GMV3938" s="57"/>
      <c r="GMW3938" s="57"/>
      <c r="GMX3938" s="57"/>
      <c r="GMY3938" s="57"/>
      <c r="GMZ3938" s="58"/>
      <c r="GNA3938" s="57"/>
      <c r="GNB3938" s="57"/>
      <c r="GNC3938" s="57"/>
      <c r="GND3938" s="57"/>
      <c r="GNE3938" s="57"/>
      <c r="GNF3938" s="56"/>
      <c r="GNG3938" s="57"/>
      <c r="GNH3938" s="64"/>
      <c r="GNI3938" s="64"/>
      <c r="GNJ3938" s="64"/>
      <c r="GNK3938" s="64"/>
      <c r="GNL3938" s="62"/>
      <c r="GNM3938" s="63"/>
      <c r="GNN3938" s="62"/>
      <c r="GNO3938" s="62"/>
      <c r="GNP3938" s="61"/>
      <c r="GNQ3938" s="60"/>
      <c r="GNR3938" s="59"/>
      <c r="GNS3938" s="57"/>
      <c r="GNT3938" s="57"/>
      <c r="GNU3938" s="57"/>
      <c r="GNV3938" s="57"/>
      <c r="GNW3938" s="57"/>
      <c r="GNX3938" s="57"/>
      <c r="GNY3938" s="57"/>
      <c r="GNZ3938" s="57"/>
      <c r="GOA3938" s="58"/>
      <c r="GOB3938" s="57"/>
      <c r="GOC3938" s="57"/>
      <c r="GOD3938" s="57"/>
      <c r="GOE3938" s="57"/>
      <c r="GOF3938" s="57"/>
      <c r="GOG3938" s="56"/>
      <c r="GOH3938" s="57"/>
      <c r="GOI3938" s="64"/>
      <c r="GOJ3938" s="64"/>
      <c r="GOK3938" s="64"/>
      <c r="GOL3938" s="64"/>
      <c r="GOM3938" s="62"/>
      <c r="GON3938" s="63"/>
      <c r="GOO3938" s="62"/>
      <c r="GOP3938" s="62"/>
      <c r="GOQ3938" s="61"/>
      <c r="GOR3938" s="60"/>
      <c r="GOS3938" s="59"/>
      <c r="GOT3938" s="57"/>
      <c r="GOU3938" s="57"/>
      <c r="GOV3938" s="57"/>
      <c r="GOW3938" s="57"/>
      <c r="GOX3938" s="57"/>
      <c r="GOY3938" s="57"/>
      <c r="GOZ3938" s="57"/>
      <c r="GPA3938" s="57"/>
      <c r="GPB3938" s="58"/>
      <c r="GPC3938" s="57"/>
      <c r="GPD3938" s="57"/>
      <c r="GPE3938" s="57"/>
      <c r="GPF3938" s="57"/>
      <c r="GPG3938" s="57"/>
      <c r="GPH3938" s="56"/>
      <c r="GPI3938" s="57"/>
      <c r="GPJ3938" s="64"/>
      <c r="GPK3938" s="64"/>
      <c r="GPL3938" s="64"/>
      <c r="GPM3938" s="64"/>
      <c r="GPN3938" s="62"/>
      <c r="GPO3938" s="63"/>
      <c r="GPP3938" s="62"/>
      <c r="GPQ3938" s="62"/>
      <c r="GPR3938" s="61"/>
      <c r="GPS3938" s="60"/>
      <c r="GPT3938" s="59"/>
      <c r="GPU3938" s="57"/>
      <c r="GPV3938" s="57"/>
      <c r="GPW3938" s="57"/>
      <c r="GPX3938" s="57"/>
      <c r="GPY3938" s="57"/>
      <c r="GPZ3938" s="57"/>
      <c r="GQA3938" s="57"/>
      <c r="GQB3938" s="57"/>
      <c r="GQC3938" s="58"/>
      <c r="GQD3938" s="57"/>
      <c r="GQE3938" s="57"/>
      <c r="GQF3938" s="57"/>
      <c r="GQG3938" s="57"/>
      <c r="GQH3938" s="57"/>
      <c r="GQI3938" s="56"/>
      <c r="GQJ3938" s="57"/>
      <c r="GQK3938" s="64"/>
      <c r="GQL3938" s="64"/>
      <c r="GQM3938" s="64"/>
      <c r="GQN3938" s="64"/>
      <c r="GQO3938" s="62"/>
      <c r="GQP3938" s="63"/>
      <c r="GQQ3938" s="62"/>
      <c r="GQR3938" s="62"/>
      <c r="GQS3938" s="61"/>
      <c r="GQT3938" s="60"/>
      <c r="GQU3938" s="59"/>
      <c r="GQV3938" s="57"/>
      <c r="GQW3938" s="57"/>
      <c r="GQX3938" s="57"/>
      <c r="GQY3938" s="57"/>
      <c r="GQZ3938" s="57"/>
      <c r="GRA3938" s="57"/>
      <c r="GRB3938" s="57"/>
      <c r="GRC3938" s="57"/>
      <c r="GRD3938" s="58"/>
      <c r="GRE3938" s="57"/>
      <c r="GRF3938" s="57"/>
      <c r="GRG3938" s="57"/>
      <c r="GRH3938" s="57"/>
      <c r="GRI3938" s="57"/>
      <c r="GRJ3938" s="56"/>
      <c r="GRK3938" s="57"/>
      <c r="GRL3938" s="64"/>
      <c r="GRM3938" s="64"/>
      <c r="GRN3938" s="64"/>
      <c r="GRO3938" s="64"/>
      <c r="GRP3938" s="62"/>
      <c r="GRQ3938" s="63"/>
      <c r="GRR3938" s="62"/>
      <c r="GRS3938" s="62"/>
      <c r="GRT3938" s="61"/>
      <c r="GRU3938" s="60"/>
      <c r="GRV3938" s="59"/>
      <c r="GRW3938" s="57"/>
      <c r="GRX3938" s="57"/>
      <c r="GRY3938" s="57"/>
      <c r="GRZ3938" s="57"/>
      <c r="GSA3938" s="57"/>
      <c r="GSB3938" s="57"/>
      <c r="GSC3938" s="57"/>
      <c r="GSD3938" s="57"/>
      <c r="GSE3938" s="58"/>
      <c r="GSF3938" s="57"/>
      <c r="GSG3938" s="57"/>
      <c r="GSH3938" s="57"/>
      <c r="GSI3938" s="57"/>
      <c r="GSJ3938" s="57"/>
      <c r="GSK3938" s="56"/>
      <c r="GSL3938" s="57"/>
      <c r="GSM3938" s="64"/>
      <c r="GSN3938" s="64"/>
      <c r="GSO3938" s="64"/>
      <c r="GSP3938" s="64"/>
      <c r="GSQ3938" s="62"/>
      <c r="GSR3938" s="63"/>
      <c r="GSS3938" s="62"/>
      <c r="GST3938" s="62"/>
      <c r="GSU3938" s="61"/>
      <c r="GSV3938" s="60"/>
      <c r="GSW3938" s="59"/>
      <c r="GSX3938" s="57"/>
      <c r="GSY3938" s="57"/>
      <c r="GSZ3938" s="57"/>
      <c r="GTA3938" s="57"/>
      <c r="GTB3938" s="57"/>
      <c r="GTC3938" s="57"/>
      <c r="GTD3938" s="57"/>
      <c r="GTE3938" s="57"/>
      <c r="GTF3938" s="58"/>
      <c r="GTG3938" s="57"/>
      <c r="GTH3938" s="57"/>
      <c r="GTI3938" s="57"/>
      <c r="GTJ3938" s="57"/>
      <c r="GTK3938" s="57"/>
      <c r="GTL3938" s="56"/>
      <c r="GTM3938" s="57"/>
      <c r="GTN3938" s="64"/>
      <c r="GTO3938" s="64"/>
      <c r="GTP3938" s="64"/>
      <c r="GTQ3938" s="64"/>
      <c r="GTR3938" s="62"/>
      <c r="GTS3938" s="63"/>
      <c r="GTT3938" s="62"/>
      <c r="GTU3938" s="62"/>
      <c r="GTV3938" s="61"/>
      <c r="GTW3938" s="60"/>
      <c r="GTX3938" s="59"/>
      <c r="GTY3938" s="57"/>
      <c r="GTZ3938" s="57"/>
      <c r="GUA3938" s="57"/>
      <c r="GUB3938" s="57"/>
      <c r="GUC3938" s="57"/>
      <c r="GUD3938" s="57"/>
      <c r="GUE3938" s="57"/>
      <c r="GUF3938" s="57"/>
      <c r="GUG3938" s="58"/>
      <c r="GUH3938" s="57"/>
      <c r="GUI3938" s="57"/>
      <c r="GUJ3938" s="57"/>
      <c r="GUK3938" s="57"/>
      <c r="GUL3938" s="57"/>
      <c r="GUM3938" s="56"/>
      <c r="GUN3938" s="57"/>
      <c r="GUO3938" s="64"/>
      <c r="GUP3938" s="64"/>
      <c r="GUQ3938" s="64"/>
      <c r="GUR3938" s="64"/>
      <c r="GUS3938" s="62"/>
      <c r="GUT3938" s="63"/>
      <c r="GUU3938" s="62"/>
      <c r="GUV3938" s="62"/>
      <c r="GUW3938" s="61"/>
      <c r="GUX3938" s="60"/>
      <c r="GUY3938" s="59"/>
      <c r="GUZ3938" s="57"/>
      <c r="GVA3938" s="57"/>
      <c r="GVB3938" s="57"/>
      <c r="GVC3938" s="57"/>
      <c r="GVD3938" s="57"/>
      <c r="GVE3938" s="57"/>
      <c r="GVF3938" s="57"/>
      <c r="GVG3938" s="57"/>
      <c r="GVH3938" s="58"/>
      <c r="GVI3938" s="57"/>
      <c r="GVJ3938" s="57"/>
      <c r="GVK3938" s="57"/>
      <c r="GVL3938" s="57"/>
      <c r="GVM3938" s="57"/>
      <c r="GVN3938" s="56"/>
      <c r="GVO3938" s="57"/>
      <c r="GVP3938" s="64"/>
      <c r="GVQ3938" s="64"/>
      <c r="GVR3938" s="64"/>
      <c r="GVS3938" s="64"/>
      <c r="GVT3938" s="62"/>
      <c r="GVU3938" s="63"/>
      <c r="GVV3938" s="62"/>
      <c r="GVW3938" s="62"/>
      <c r="GVX3938" s="61"/>
      <c r="GVY3938" s="60"/>
      <c r="GVZ3938" s="59"/>
      <c r="GWA3938" s="57"/>
      <c r="GWB3938" s="57"/>
      <c r="GWC3938" s="57"/>
      <c r="GWD3938" s="57"/>
      <c r="GWE3938" s="57"/>
      <c r="GWF3938" s="57"/>
      <c r="GWG3938" s="57"/>
      <c r="GWH3938" s="57"/>
      <c r="GWI3938" s="58"/>
      <c r="GWJ3938" s="57"/>
      <c r="GWK3938" s="57"/>
      <c r="GWL3938" s="57"/>
      <c r="GWM3938" s="57"/>
      <c r="GWN3938" s="57"/>
      <c r="GWO3938" s="56"/>
      <c r="GWP3938" s="57"/>
      <c r="GWQ3938" s="64"/>
      <c r="GWR3938" s="64"/>
      <c r="GWS3938" s="64"/>
      <c r="GWT3938" s="64"/>
      <c r="GWU3938" s="62"/>
      <c r="GWV3938" s="63"/>
      <c r="GWW3938" s="62"/>
      <c r="GWX3938" s="62"/>
      <c r="GWY3938" s="61"/>
      <c r="GWZ3938" s="60"/>
      <c r="GXA3938" s="59"/>
      <c r="GXB3938" s="57"/>
      <c r="GXC3938" s="57"/>
      <c r="GXD3938" s="57"/>
      <c r="GXE3938" s="57"/>
      <c r="GXF3938" s="57"/>
      <c r="GXG3938" s="57"/>
      <c r="GXH3938" s="57"/>
      <c r="GXI3938" s="57"/>
      <c r="GXJ3938" s="58"/>
      <c r="GXK3938" s="57"/>
      <c r="GXL3938" s="57"/>
      <c r="GXM3938" s="57"/>
      <c r="GXN3938" s="57"/>
      <c r="GXO3938" s="57"/>
      <c r="GXP3938" s="56"/>
      <c r="GXQ3938" s="57"/>
      <c r="GXR3938" s="64"/>
      <c r="GXS3938" s="64"/>
      <c r="GXT3938" s="64"/>
      <c r="GXU3938" s="64"/>
      <c r="GXV3938" s="62"/>
      <c r="GXW3938" s="63"/>
      <c r="GXX3938" s="62"/>
      <c r="GXY3938" s="62"/>
      <c r="GXZ3938" s="61"/>
      <c r="GYA3938" s="60"/>
      <c r="GYB3938" s="59"/>
      <c r="GYC3938" s="57"/>
      <c r="GYD3938" s="57"/>
      <c r="GYE3938" s="57"/>
      <c r="GYF3938" s="57"/>
      <c r="GYG3938" s="57"/>
      <c r="GYH3938" s="57"/>
      <c r="GYI3938" s="57"/>
      <c r="GYJ3938" s="57"/>
      <c r="GYK3938" s="58"/>
      <c r="GYL3938" s="57"/>
      <c r="GYM3938" s="57"/>
      <c r="GYN3938" s="57"/>
      <c r="GYO3938" s="57"/>
      <c r="GYP3938" s="57"/>
      <c r="GYQ3938" s="56"/>
      <c r="GYR3938" s="57"/>
      <c r="GYS3938" s="64"/>
      <c r="GYT3938" s="64"/>
      <c r="GYU3938" s="64"/>
      <c r="GYV3938" s="64"/>
      <c r="GYW3938" s="62"/>
      <c r="GYX3938" s="63"/>
      <c r="GYY3938" s="62"/>
      <c r="GYZ3938" s="62"/>
      <c r="GZA3938" s="61"/>
      <c r="GZB3938" s="60"/>
      <c r="GZC3938" s="59"/>
      <c r="GZD3938" s="57"/>
      <c r="GZE3938" s="57"/>
      <c r="GZF3938" s="57"/>
      <c r="GZG3938" s="57"/>
      <c r="GZH3938" s="57"/>
      <c r="GZI3938" s="57"/>
      <c r="GZJ3938" s="57"/>
      <c r="GZK3938" s="57"/>
      <c r="GZL3938" s="58"/>
      <c r="GZM3938" s="57"/>
      <c r="GZN3938" s="57"/>
      <c r="GZO3938" s="57"/>
      <c r="GZP3938" s="57"/>
      <c r="GZQ3938" s="57"/>
      <c r="GZR3938" s="56"/>
      <c r="GZS3938" s="57"/>
      <c r="GZT3938" s="64"/>
      <c r="GZU3938" s="64"/>
      <c r="GZV3938" s="64"/>
      <c r="GZW3938" s="64"/>
      <c r="GZX3938" s="62"/>
      <c r="GZY3938" s="63"/>
      <c r="GZZ3938" s="62"/>
      <c r="HAA3938" s="62"/>
      <c r="HAB3938" s="61"/>
      <c r="HAC3938" s="60"/>
      <c r="HAD3938" s="59"/>
      <c r="HAE3938" s="57"/>
      <c r="HAF3938" s="57"/>
      <c r="HAG3938" s="57"/>
      <c r="HAH3938" s="57"/>
      <c r="HAI3938" s="57"/>
      <c r="HAJ3938" s="57"/>
      <c r="HAK3938" s="57"/>
      <c r="HAL3938" s="57"/>
      <c r="HAM3938" s="58"/>
      <c r="HAN3938" s="57"/>
      <c r="HAO3938" s="57"/>
      <c r="HAP3938" s="57"/>
      <c r="HAQ3938" s="57"/>
      <c r="HAR3938" s="57"/>
      <c r="HAS3938" s="56"/>
      <c r="HAT3938" s="57"/>
      <c r="HAU3938" s="64"/>
      <c r="HAV3938" s="64"/>
      <c r="HAW3938" s="64"/>
      <c r="HAX3938" s="64"/>
      <c r="HAY3938" s="62"/>
      <c r="HAZ3938" s="63"/>
      <c r="HBA3938" s="62"/>
      <c r="HBB3938" s="62"/>
      <c r="HBC3938" s="61"/>
      <c r="HBD3938" s="60"/>
      <c r="HBE3938" s="59"/>
      <c r="HBF3938" s="57"/>
      <c r="HBG3938" s="57"/>
      <c r="HBH3938" s="57"/>
      <c r="HBI3938" s="57"/>
      <c r="HBJ3938" s="57"/>
      <c r="HBK3938" s="57"/>
      <c r="HBL3938" s="57"/>
      <c r="HBM3938" s="57"/>
      <c r="HBN3938" s="58"/>
      <c r="HBO3938" s="57"/>
      <c r="HBP3938" s="57"/>
      <c r="HBQ3938" s="57"/>
      <c r="HBR3938" s="57"/>
      <c r="HBS3938" s="57"/>
      <c r="HBT3938" s="56"/>
      <c r="HBU3938" s="57"/>
      <c r="HBV3938" s="64"/>
      <c r="HBW3938" s="64"/>
      <c r="HBX3938" s="64"/>
      <c r="HBY3938" s="64"/>
      <c r="HBZ3938" s="62"/>
      <c r="HCA3938" s="63"/>
      <c r="HCB3938" s="62"/>
      <c r="HCC3938" s="62"/>
      <c r="HCD3938" s="61"/>
      <c r="HCE3938" s="60"/>
      <c r="HCF3938" s="59"/>
      <c r="HCG3938" s="57"/>
      <c r="HCH3938" s="57"/>
      <c r="HCI3938" s="57"/>
      <c r="HCJ3938" s="57"/>
      <c r="HCK3938" s="57"/>
      <c r="HCL3938" s="57"/>
      <c r="HCM3938" s="57"/>
      <c r="HCN3938" s="57"/>
      <c r="HCO3938" s="58"/>
      <c r="HCP3938" s="57"/>
      <c r="HCQ3938" s="57"/>
      <c r="HCR3938" s="57"/>
      <c r="HCS3938" s="57"/>
      <c r="HCT3938" s="57"/>
      <c r="HCU3938" s="56"/>
      <c r="HCV3938" s="57"/>
      <c r="HCW3938" s="64"/>
      <c r="HCX3938" s="64"/>
      <c r="HCY3938" s="64"/>
      <c r="HCZ3938" s="64"/>
      <c r="HDA3938" s="62"/>
      <c r="HDB3938" s="63"/>
      <c r="HDC3938" s="62"/>
      <c r="HDD3938" s="62"/>
      <c r="HDE3938" s="61"/>
      <c r="HDF3938" s="60"/>
      <c r="HDG3938" s="59"/>
      <c r="HDH3938" s="57"/>
      <c r="HDI3938" s="57"/>
      <c r="HDJ3938" s="57"/>
      <c r="HDK3938" s="57"/>
      <c r="HDL3938" s="57"/>
      <c r="HDM3938" s="57"/>
      <c r="HDN3938" s="57"/>
      <c r="HDO3938" s="57"/>
      <c r="HDP3938" s="58"/>
      <c r="HDQ3938" s="57"/>
      <c r="HDR3938" s="57"/>
      <c r="HDS3938" s="57"/>
      <c r="HDT3938" s="57"/>
      <c r="HDU3938" s="57"/>
      <c r="HDV3938" s="56"/>
      <c r="HDW3938" s="57"/>
      <c r="HDX3938" s="64"/>
      <c r="HDY3938" s="64"/>
      <c r="HDZ3938" s="64"/>
      <c r="HEA3938" s="64"/>
      <c r="HEB3938" s="62"/>
      <c r="HEC3938" s="63"/>
      <c r="HED3938" s="62"/>
      <c r="HEE3938" s="62"/>
      <c r="HEF3938" s="61"/>
      <c r="HEG3938" s="60"/>
      <c r="HEH3938" s="59"/>
      <c r="HEI3938" s="57"/>
      <c r="HEJ3938" s="57"/>
      <c r="HEK3938" s="57"/>
      <c r="HEL3938" s="57"/>
      <c r="HEM3938" s="57"/>
      <c r="HEN3938" s="57"/>
      <c r="HEO3938" s="57"/>
      <c r="HEP3938" s="57"/>
      <c r="HEQ3938" s="58"/>
      <c r="HER3938" s="57"/>
      <c r="HES3938" s="57"/>
      <c r="HET3938" s="57"/>
      <c r="HEU3938" s="57"/>
      <c r="HEV3938" s="57"/>
      <c r="HEW3938" s="56"/>
      <c r="HEX3938" s="57"/>
      <c r="HEY3938" s="64"/>
      <c r="HEZ3938" s="64"/>
      <c r="HFA3938" s="64"/>
      <c r="HFB3938" s="64"/>
      <c r="HFC3938" s="62"/>
      <c r="HFD3938" s="63"/>
      <c r="HFE3938" s="62"/>
      <c r="HFF3938" s="62"/>
      <c r="HFG3938" s="61"/>
      <c r="HFH3938" s="60"/>
      <c r="HFI3938" s="59"/>
      <c r="HFJ3938" s="57"/>
      <c r="HFK3938" s="57"/>
      <c r="HFL3938" s="57"/>
      <c r="HFM3938" s="57"/>
      <c r="HFN3938" s="57"/>
      <c r="HFO3938" s="57"/>
      <c r="HFP3938" s="57"/>
      <c r="HFQ3938" s="57"/>
      <c r="HFR3938" s="58"/>
      <c r="HFS3938" s="57"/>
      <c r="HFT3938" s="57"/>
      <c r="HFU3938" s="57"/>
      <c r="HFV3938" s="57"/>
      <c r="HFW3938" s="57"/>
      <c r="HFX3938" s="56"/>
      <c r="HFY3938" s="57"/>
      <c r="HFZ3938" s="64"/>
      <c r="HGA3938" s="64"/>
      <c r="HGB3938" s="64"/>
      <c r="HGC3938" s="64"/>
      <c r="HGD3938" s="62"/>
      <c r="HGE3938" s="63"/>
      <c r="HGF3938" s="62"/>
      <c r="HGG3938" s="62"/>
      <c r="HGH3938" s="61"/>
      <c r="HGI3938" s="60"/>
      <c r="HGJ3938" s="59"/>
      <c r="HGK3938" s="57"/>
      <c r="HGL3938" s="57"/>
      <c r="HGM3938" s="57"/>
      <c r="HGN3938" s="57"/>
      <c r="HGO3938" s="57"/>
      <c r="HGP3938" s="57"/>
      <c r="HGQ3938" s="57"/>
      <c r="HGR3938" s="57"/>
      <c r="HGS3938" s="58"/>
      <c r="HGT3938" s="57"/>
      <c r="HGU3938" s="57"/>
      <c r="HGV3938" s="57"/>
      <c r="HGW3938" s="57"/>
      <c r="HGX3938" s="57"/>
      <c r="HGY3938" s="56"/>
      <c r="HGZ3938" s="57"/>
      <c r="HHA3938" s="64"/>
      <c r="HHB3938" s="64"/>
      <c r="HHC3938" s="64"/>
      <c r="HHD3938" s="64"/>
      <c r="HHE3938" s="62"/>
      <c r="HHF3938" s="63"/>
      <c r="HHG3938" s="62"/>
      <c r="HHH3938" s="62"/>
      <c r="HHI3938" s="61"/>
      <c r="HHJ3938" s="60"/>
      <c r="HHK3938" s="59"/>
      <c r="HHL3938" s="57"/>
      <c r="HHM3938" s="57"/>
      <c r="HHN3938" s="57"/>
      <c r="HHO3938" s="57"/>
      <c r="HHP3938" s="57"/>
      <c r="HHQ3938" s="57"/>
      <c r="HHR3938" s="57"/>
      <c r="HHS3938" s="57"/>
      <c r="HHT3938" s="58"/>
      <c r="HHU3938" s="57"/>
      <c r="HHV3938" s="57"/>
      <c r="HHW3938" s="57"/>
      <c r="HHX3938" s="57"/>
      <c r="HHY3938" s="57"/>
      <c r="HHZ3938" s="56"/>
      <c r="HIA3938" s="57"/>
      <c r="HIB3938" s="64"/>
      <c r="HIC3938" s="64"/>
      <c r="HID3938" s="64"/>
      <c r="HIE3938" s="64"/>
      <c r="HIF3938" s="62"/>
      <c r="HIG3938" s="63"/>
      <c r="HIH3938" s="62"/>
      <c r="HII3938" s="62"/>
      <c r="HIJ3938" s="61"/>
      <c r="HIK3938" s="60"/>
      <c r="HIL3938" s="59"/>
      <c r="HIM3938" s="57"/>
      <c r="HIN3938" s="57"/>
      <c r="HIO3938" s="57"/>
      <c r="HIP3938" s="57"/>
      <c r="HIQ3938" s="57"/>
      <c r="HIR3938" s="57"/>
      <c r="HIS3938" s="57"/>
      <c r="HIT3938" s="57"/>
      <c r="HIU3938" s="58"/>
      <c r="HIV3938" s="57"/>
      <c r="HIW3938" s="57"/>
      <c r="HIX3938" s="57"/>
      <c r="HIY3938" s="57"/>
      <c r="HIZ3938" s="57"/>
      <c r="HJA3938" s="56"/>
      <c r="HJB3938" s="57"/>
      <c r="HJC3938" s="64"/>
      <c r="HJD3938" s="64"/>
      <c r="HJE3938" s="64"/>
      <c r="HJF3938" s="64"/>
      <c r="HJG3938" s="62"/>
      <c r="HJH3938" s="63"/>
      <c r="HJI3938" s="62"/>
      <c r="HJJ3938" s="62"/>
      <c r="HJK3938" s="61"/>
      <c r="HJL3938" s="60"/>
      <c r="HJM3938" s="59"/>
      <c r="HJN3938" s="57"/>
      <c r="HJO3938" s="57"/>
      <c r="HJP3938" s="57"/>
      <c r="HJQ3938" s="57"/>
      <c r="HJR3938" s="57"/>
      <c r="HJS3938" s="57"/>
      <c r="HJT3938" s="57"/>
      <c r="HJU3938" s="57"/>
      <c r="HJV3938" s="58"/>
      <c r="HJW3938" s="57"/>
      <c r="HJX3938" s="57"/>
      <c r="HJY3938" s="57"/>
      <c r="HJZ3938" s="57"/>
      <c r="HKA3938" s="57"/>
      <c r="HKB3938" s="56"/>
      <c r="HKC3938" s="57"/>
      <c r="HKD3938" s="64"/>
      <c r="HKE3938" s="64"/>
      <c r="HKF3938" s="64"/>
      <c r="HKG3938" s="64"/>
      <c r="HKH3938" s="62"/>
      <c r="HKI3938" s="63"/>
      <c r="HKJ3938" s="62"/>
      <c r="HKK3938" s="62"/>
      <c r="HKL3938" s="61"/>
      <c r="HKM3938" s="60"/>
      <c r="HKN3938" s="59"/>
      <c r="HKO3938" s="57"/>
      <c r="HKP3938" s="57"/>
      <c r="HKQ3938" s="57"/>
      <c r="HKR3938" s="57"/>
      <c r="HKS3938" s="57"/>
      <c r="HKT3938" s="57"/>
      <c r="HKU3938" s="57"/>
      <c r="HKV3938" s="57"/>
      <c r="HKW3938" s="58"/>
      <c r="HKX3938" s="57"/>
      <c r="HKY3938" s="57"/>
      <c r="HKZ3938" s="57"/>
      <c r="HLA3938" s="57"/>
      <c r="HLB3938" s="57"/>
      <c r="HLC3938" s="56"/>
      <c r="HLD3938" s="57"/>
      <c r="HLE3938" s="64"/>
      <c r="HLF3938" s="64"/>
      <c r="HLG3938" s="64"/>
      <c r="HLH3938" s="64"/>
      <c r="HLI3938" s="62"/>
      <c r="HLJ3938" s="63"/>
      <c r="HLK3938" s="62"/>
      <c r="HLL3938" s="62"/>
      <c r="HLM3938" s="61"/>
      <c r="HLN3938" s="60"/>
      <c r="HLO3938" s="59"/>
      <c r="HLP3938" s="57"/>
      <c r="HLQ3938" s="57"/>
      <c r="HLR3938" s="57"/>
      <c r="HLS3938" s="57"/>
      <c r="HLT3938" s="57"/>
      <c r="HLU3938" s="57"/>
      <c r="HLV3938" s="57"/>
      <c r="HLW3938" s="57"/>
      <c r="HLX3938" s="58"/>
      <c r="HLY3938" s="57"/>
      <c r="HLZ3938" s="57"/>
      <c r="HMA3938" s="57"/>
      <c r="HMB3938" s="57"/>
      <c r="HMC3938" s="57"/>
      <c r="HMD3938" s="56"/>
      <c r="HME3938" s="57"/>
      <c r="HMF3938" s="64"/>
      <c r="HMG3938" s="64"/>
      <c r="HMH3938" s="64"/>
      <c r="HMI3938" s="64"/>
      <c r="HMJ3938" s="62"/>
      <c r="HMK3938" s="63"/>
      <c r="HML3938" s="62"/>
      <c r="HMM3938" s="62"/>
      <c r="HMN3938" s="61"/>
      <c r="HMO3938" s="60"/>
      <c r="HMP3938" s="59"/>
      <c r="HMQ3938" s="57"/>
      <c r="HMR3938" s="57"/>
      <c r="HMS3938" s="57"/>
      <c r="HMT3938" s="57"/>
      <c r="HMU3938" s="57"/>
      <c r="HMV3938" s="57"/>
      <c r="HMW3938" s="57"/>
      <c r="HMX3938" s="57"/>
      <c r="HMY3938" s="58"/>
      <c r="HMZ3938" s="57"/>
      <c r="HNA3938" s="57"/>
      <c r="HNB3938" s="57"/>
      <c r="HNC3938" s="57"/>
      <c r="HND3938" s="57"/>
      <c r="HNE3938" s="56"/>
      <c r="HNF3938" s="57"/>
      <c r="HNG3938" s="64"/>
      <c r="HNH3938" s="64"/>
      <c r="HNI3938" s="64"/>
      <c r="HNJ3938" s="64"/>
      <c r="HNK3938" s="62"/>
      <c r="HNL3938" s="63"/>
      <c r="HNM3938" s="62"/>
      <c r="HNN3938" s="62"/>
      <c r="HNO3938" s="61"/>
      <c r="HNP3938" s="60"/>
      <c r="HNQ3938" s="59"/>
      <c r="HNR3938" s="57"/>
      <c r="HNS3938" s="57"/>
      <c r="HNT3938" s="57"/>
      <c r="HNU3938" s="57"/>
      <c r="HNV3938" s="57"/>
      <c r="HNW3938" s="57"/>
      <c r="HNX3938" s="57"/>
      <c r="HNY3938" s="57"/>
      <c r="HNZ3938" s="58"/>
      <c r="HOA3938" s="57"/>
      <c r="HOB3938" s="57"/>
      <c r="HOC3938" s="57"/>
      <c r="HOD3938" s="57"/>
      <c r="HOE3938" s="57"/>
      <c r="HOF3938" s="56"/>
      <c r="HOG3938" s="57"/>
      <c r="HOH3938" s="64"/>
      <c r="HOI3938" s="64"/>
      <c r="HOJ3938" s="64"/>
      <c r="HOK3938" s="64"/>
      <c r="HOL3938" s="62"/>
      <c r="HOM3938" s="63"/>
      <c r="HON3938" s="62"/>
      <c r="HOO3938" s="62"/>
      <c r="HOP3938" s="61"/>
      <c r="HOQ3938" s="60"/>
      <c r="HOR3938" s="59"/>
      <c r="HOS3938" s="57"/>
      <c r="HOT3938" s="57"/>
      <c r="HOU3938" s="57"/>
      <c r="HOV3938" s="57"/>
      <c r="HOW3938" s="57"/>
      <c r="HOX3938" s="57"/>
      <c r="HOY3938" s="57"/>
      <c r="HOZ3938" s="57"/>
      <c r="HPA3938" s="58"/>
      <c r="HPB3938" s="57"/>
      <c r="HPC3938" s="57"/>
      <c r="HPD3938" s="57"/>
      <c r="HPE3938" s="57"/>
      <c r="HPF3938" s="57"/>
      <c r="HPG3938" s="56"/>
      <c r="HPH3938" s="57"/>
      <c r="HPI3938" s="64"/>
      <c r="HPJ3938" s="64"/>
      <c r="HPK3938" s="64"/>
      <c r="HPL3938" s="64"/>
      <c r="HPM3938" s="62"/>
      <c r="HPN3938" s="63"/>
      <c r="HPO3938" s="62"/>
      <c r="HPP3938" s="62"/>
      <c r="HPQ3938" s="61"/>
      <c r="HPR3938" s="60"/>
      <c r="HPS3938" s="59"/>
      <c r="HPT3938" s="57"/>
      <c r="HPU3938" s="57"/>
      <c r="HPV3938" s="57"/>
      <c r="HPW3938" s="57"/>
      <c r="HPX3938" s="57"/>
      <c r="HPY3938" s="57"/>
      <c r="HPZ3938" s="57"/>
      <c r="HQA3938" s="57"/>
      <c r="HQB3938" s="58"/>
      <c r="HQC3938" s="57"/>
      <c r="HQD3938" s="57"/>
      <c r="HQE3938" s="57"/>
      <c r="HQF3938" s="57"/>
      <c r="HQG3938" s="57"/>
      <c r="HQH3938" s="56"/>
      <c r="HQI3938" s="57"/>
      <c r="HQJ3938" s="64"/>
      <c r="HQK3938" s="64"/>
      <c r="HQL3938" s="64"/>
      <c r="HQM3938" s="64"/>
      <c r="HQN3938" s="62"/>
      <c r="HQO3938" s="63"/>
      <c r="HQP3938" s="62"/>
      <c r="HQQ3938" s="62"/>
      <c r="HQR3938" s="61"/>
      <c r="HQS3938" s="60"/>
      <c r="HQT3938" s="59"/>
      <c r="HQU3938" s="57"/>
      <c r="HQV3938" s="57"/>
      <c r="HQW3938" s="57"/>
      <c r="HQX3938" s="57"/>
      <c r="HQY3938" s="57"/>
      <c r="HQZ3938" s="57"/>
      <c r="HRA3938" s="57"/>
      <c r="HRB3938" s="57"/>
      <c r="HRC3938" s="58"/>
      <c r="HRD3938" s="57"/>
      <c r="HRE3938" s="57"/>
      <c r="HRF3938" s="57"/>
      <c r="HRG3938" s="57"/>
      <c r="HRH3938" s="57"/>
      <c r="HRI3938" s="56"/>
      <c r="HRJ3938" s="57"/>
      <c r="HRK3938" s="64"/>
      <c r="HRL3938" s="64"/>
      <c r="HRM3938" s="64"/>
      <c r="HRN3938" s="64"/>
      <c r="HRO3938" s="62"/>
      <c r="HRP3938" s="63"/>
      <c r="HRQ3938" s="62"/>
      <c r="HRR3938" s="62"/>
      <c r="HRS3938" s="61"/>
      <c r="HRT3938" s="60"/>
      <c r="HRU3938" s="59"/>
      <c r="HRV3938" s="57"/>
      <c r="HRW3938" s="57"/>
      <c r="HRX3938" s="57"/>
      <c r="HRY3938" s="57"/>
      <c r="HRZ3938" s="57"/>
      <c r="HSA3938" s="57"/>
      <c r="HSB3938" s="57"/>
      <c r="HSC3938" s="57"/>
      <c r="HSD3938" s="58"/>
      <c r="HSE3938" s="57"/>
      <c r="HSF3938" s="57"/>
      <c r="HSG3938" s="57"/>
      <c r="HSH3938" s="57"/>
      <c r="HSI3938" s="57"/>
      <c r="HSJ3938" s="56"/>
      <c r="HSK3938" s="57"/>
      <c r="HSL3938" s="64"/>
      <c r="HSM3938" s="64"/>
      <c r="HSN3938" s="64"/>
      <c r="HSO3938" s="64"/>
      <c r="HSP3938" s="62"/>
      <c r="HSQ3938" s="63"/>
      <c r="HSR3938" s="62"/>
      <c r="HSS3938" s="62"/>
      <c r="HST3938" s="61"/>
      <c r="HSU3938" s="60"/>
      <c r="HSV3938" s="59"/>
      <c r="HSW3938" s="57"/>
      <c r="HSX3938" s="57"/>
      <c r="HSY3938" s="57"/>
      <c r="HSZ3938" s="57"/>
      <c r="HTA3938" s="57"/>
      <c r="HTB3938" s="57"/>
      <c r="HTC3938" s="57"/>
      <c r="HTD3938" s="57"/>
      <c r="HTE3938" s="58"/>
      <c r="HTF3938" s="57"/>
      <c r="HTG3938" s="57"/>
      <c r="HTH3938" s="57"/>
      <c r="HTI3938" s="57"/>
      <c r="HTJ3938" s="57"/>
      <c r="HTK3938" s="56"/>
      <c r="HTL3938" s="57"/>
      <c r="HTM3938" s="64"/>
      <c r="HTN3938" s="64"/>
      <c r="HTO3938" s="64"/>
      <c r="HTP3938" s="64"/>
      <c r="HTQ3938" s="62"/>
      <c r="HTR3938" s="63"/>
      <c r="HTS3938" s="62"/>
      <c r="HTT3938" s="62"/>
      <c r="HTU3938" s="61"/>
      <c r="HTV3938" s="60"/>
      <c r="HTW3938" s="59"/>
      <c r="HTX3938" s="57"/>
      <c r="HTY3938" s="57"/>
      <c r="HTZ3938" s="57"/>
      <c r="HUA3938" s="57"/>
      <c r="HUB3938" s="57"/>
      <c r="HUC3938" s="57"/>
      <c r="HUD3938" s="57"/>
      <c r="HUE3938" s="57"/>
      <c r="HUF3938" s="58"/>
      <c r="HUG3938" s="57"/>
      <c r="HUH3938" s="57"/>
      <c r="HUI3938" s="57"/>
      <c r="HUJ3938" s="57"/>
      <c r="HUK3938" s="57"/>
      <c r="HUL3938" s="56"/>
      <c r="HUM3938" s="57"/>
      <c r="HUN3938" s="64"/>
      <c r="HUO3938" s="64"/>
      <c r="HUP3938" s="64"/>
      <c r="HUQ3938" s="64"/>
      <c r="HUR3938" s="62"/>
      <c r="HUS3938" s="63"/>
      <c r="HUT3938" s="62"/>
      <c r="HUU3938" s="62"/>
      <c r="HUV3938" s="61"/>
      <c r="HUW3938" s="60"/>
      <c r="HUX3938" s="59"/>
      <c r="HUY3938" s="57"/>
      <c r="HUZ3938" s="57"/>
      <c r="HVA3938" s="57"/>
      <c r="HVB3938" s="57"/>
      <c r="HVC3938" s="57"/>
      <c r="HVD3938" s="57"/>
      <c r="HVE3938" s="57"/>
      <c r="HVF3938" s="57"/>
      <c r="HVG3938" s="58"/>
      <c r="HVH3938" s="57"/>
      <c r="HVI3938" s="57"/>
      <c r="HVJ3938" s="57"/>
      <c r="HVK3938" s="57"/>
      <c r="HVL3938" s="57"/>
      <c r="HVM3938" s="56"/>
      <c r="HVN3938" s="57"/>
      <c r="HVO3938" s="64"/>
      <c r="HVP3938" s="64"/>
      <c r="HVQ3938" s="64"/>
      <c r="HVR3938" s="64"/>
      <c r="HVS3938" s="62"/>
      <c r="HVT3938" s="63"/>
      <c r="HVU3938" s="62"/>
      <c r="HVV3938" s="62"/>
      <c r="HVW3938" s="61"/>
      <c r="HVX3938" s="60"/>
      <c r="HVY3938" s="59"/>
      <c r="HVZ3938" s="57"/>
      <c r="HWA3938" s="57"/>
      <c r="HWB3938" s="57"/>
      <c r="HWC3938" s="57"/>
      <c r="HWD3938" s="57"/>
      <c r="HWE3938" s="57"/>
      <c r="HWF3938" s="57"/>
      <c r="HWG3938" s="57"/>
      <c r="HWH3938" s="58"/>
      <c r="HWI3938" s="57"/>
      <c r="HWJ3938" s="57"/>
      <c r="HWK3938" s="57"/>
      <c r="HWL3938" s="57"/>
      <c r="HWM3938" s="57"/>
      <c r="HWN3938" s="56"/>
      <c r="HWO3938" s="57"/>
      <c r="HWP3938" s="64"/>
      <c r="HWQ3938" s="64"/>
      <c r="HWR3938" s="64"/>
      <c r="HWS3938" s="64"/>
      <c r="HWT3938" s="62"/>
      <c r="HWU3938" s="63"/>
      <c r="HWV3938" s="62"/>
      <c r="HWW3938" s="62"/>
      <c r="HWX3938" s="61"/>
      <c r="HWY3938" s="60"/>
      <c r="HWZ3938" s="59"/>
      <c r="HXA3938" s="57"/>
      <c r="HXB3938" s="57"/>
      <c r="HXC3938" s="57"/>
      <c r="HXD3938" s="57"/>
      <c r="HXE3938" s="57"/>
      <c r="HXF3938" s="57"/>
      <c r="HXG3938" s="57"/>
      <c r="HXH3938" s="57"/>
      <c r="HXI3938" s="58"/>
      <c r="HXJ3938" s="57"/>
      <c r="HXK3938" s="57"/>
      <c r="HXL3938" s="57"/>
      <c r="HXM3938" s="57"/>
      <c r="HXN3938" s="57"/>
      <c r="HXO3938" s="56"/>
      <c r="HXP3938" s="57"/>
      <c r="HXQ3938" s="64"/>
      <c r="HXR3938" s="64"/>
      <c r="HXS3938" s="64"/>
      <c r="HXT3938" s="64"/>
      <c r="HXU3938" s="62"/>
      <c r="HXV3938" s="63"/>
      <c r="HXW3938" s="62"/>
      <c r="HXX3938" s="62"/>
      <c r="HXY3938" s="61"/>
      <c r="HXZ3938" s="60"/>
      <c r="HYA3938" s="59"/>
      <c r="HYB3938" s="57"/>
      <c r="HYC3938" s="57"/>
      <c r="HYD3938" s="57"/>
      <c r="HYE3938" s="57"/>
      <c r="HYF3938" s="57"/>
      <c r="HYG3938" s="57"/>
      <c r="HYH3938" s="57"/>
      <c r="HYI3938" s="57"/>
      <c r="HYJ3938" s="58"/>
      <c r="HYK3938" s="57"/>
      <c r="HYL3938" s="57"/>
      <c r="HYM3938" s="57"/>
      <c r="HYN3938" s="57"/>
      <c r="HYO3938" s="57"/>
      <c r="HYP3938" s="56"/>
      <c r="HYQ3938" s="57"/>
      <c r="HYR3938" s="64"/>
      <c r="HYS3938" s="64"/>
      <c r="HYT3938" s="64"/>
      <c r="HYU3938" s="64"/>
      <c r="HYV3938" s="62"/>
      <c r="HYW3938" s="63"/>
      <c r="HYX3938" s="62"/>
      <c r="HYY3938" s="62"/>
      <c r="HYZ3938" s="61"/>
      <c r="HZA3938" s="60"/>
      <c r="HZB3938" s="59"/>
      <c r="HZC3938" s="57"/>
      <c r="HZD3938" s="57"/>
      <c r="HZE3938" s="57"/>
      <c r="HZF3938" s="57"/>
      <c r="HZG3938" s="57"/>
      <c r="HZH3938" s="57"/>
      <c r="HZI3938" s="57"/>
      <c r="HZJ3938" s="57"/>
      <c r="HZK3938" s="58"/>
      <c r="HZL3938" s="57"/>
      <c r="HZM3938" s="57"/>
      <c r="HZN3938" s="57"/>
      <c r="HZO3938" s="57"/>
      <c r="HZP3938" s="57"/>
      <c r="HZQ3938" s="56"/>
      <c r="HZR3938" s="57"/>
      <c r="HZS3938" s="64"/>
      <c r="HZT3938" s="64"/>
      <c r="HZU3938" s="64"/>
      <c r="HZV3938" s="64"/>
      <c r="HZW3938" s="62"/>
      <c r="HZX3938" s="63"/>
      <c r="HZY3938" s="62"/>
      <c r="HZZ3938" s="62"/>
      <c r="IAA3938" s="61"/>
      <c r="IAB3938" s="60"/>
      <c r="IAC3938" s="59"/>
      <c r="IAD3938" s="57"/>
      <c r="IAE3938" s="57"/>
      <c r="IAF3938" s="57"/>
      <c r="IAG3938" s="57"/>
      <c r="IAH3938" s="57"/>
      <c r="IAI3938" s="57"/>
      <c r="IAJ3938" s="57"/>
      <c r="IAK3938" s="57"/>
      <c r="IAL3938" s="58"/>
      <c r="IAM3938" s="57"/>
      <c r="IAN3938" s="57"/>
      <c r="IAO3938" s="57"/>
      <c r="IAP3938" s="57"/>
      <c r="IAQ3938" s="57"/>
      <c r="IAR3938" s="56"/>
      <c r="IAS3938" s="57"/>
      <c r="IAT3938" s="64"/>
      <c r="IAU3938" s="64"/>
      <c r="IAV3938" s="64"/>
      <c r="IAW3938" s="64"/>
      <c r="IAX3938" s="62"/>
      <c r="IAY3938" s="63"/>
      <c r="IAZ3938" s="62"/>
      <c r="IBA3938" s="62"/>
      <c r="IBB3938" s="61"/>
      <c r="IBC3938" s="60"/>
      <c r="IBD3938" s="59"/>
      <c r="IBE3938" s="57"/>
      <c r="IBF3938" s="57"/>
      <c r="IBG3938" s="57"/>
      <c r="IBH3938" s="57"/>
      <c r="IBI3938" s="57"/>
      <c r="IBJ3938" s="57"/>
      <c r="IBK3938" s="57"/>
      <c r="IBL3938" s="57"/>
      <c r="IBM3938" s="58"/>
      <c r="IBN3938" s="57"/>
      <c r="IBO3938" s="57"/>
      <c r="IBP3938" s="57"/>
      <c r="IBQ3938" s="57"/>
      <c r="IBR3938" s="57"/>
      <c r="IBS3938" s="56"/>
      <c r="IBT3938" s="57"/>
      <c r="IBU3938" s="64"/>
      <c r="IBV3938" s="64"/>
      <c r="IBW3938" s="64"/>
      <c r="IBX3938" s="64"/>
      <c r="IBY3938" s="62"/>
      <c r="IBZ3938" s="63"/>
      <c r="ICA3938" s="62"/>
      <c r="ICB3938" s="62"/>
      <c r="ICC3938" s="61"/>
      <c r="ICD3938" s="60"/>
      <c r="ICE3938" s="59"/>
      <c r="ICF3938" s="57"/>
      <c r="ICG3938" s="57"/>
      <c r="ICH3938" s="57"/>
      <c r="ICI3938" s="57"/>
      <c r="ICJ3938" s="57"/>
      <c r="ICK3938" s="57"/>
      <c r="ICL3938" s="57"/>
      <c r="ICM3938" s="57"/>
      <c r="ICN3938" s="58"/>
      <c r="ICO3938" s="57"/>
      <c r="ICP3938" s="57"/>
      <c r="ICQ3938" s="57"/>
      <c r="ICR3938" s="57"/>
      <c r="ICS3938" s="57"/>
      <c r="ICT3938" s="56"/>
      <c r="ICU3938" s="57"/>
      <c r="ICV3938" s="64"/>
      <c r="ICW3938" s="64"/>
      <c r="ICX3938" s="64"/>
      <c r="ICY3938" s="64"/>
      <c r="ICZ3938" s="62"/>
      <c r="IDA3938" s="63"/>
      <c r="IDB3938" s="62"/>
      <c r="IDC3938" s="62"/>
      <c r="IDD3938" s="61"/>
      <c r="IDE3938" s="60"/>
      <c r="IDF3938" s="59"/>
      <c r="IDG3938" s="57"/>
      <c r="IDH3938" s="57"/>
      <c r="IDI3938" s="57"/>
      <c r="IDJ3938" s="57"/>
      <c r="IDK3938" s="57"/>
      <c r="IDL3938" s="57"/>
      <c r="IDM3938" s="57"/>
      <c r="IDN3938" s="57"/>
      <c r="IDO3938" s="58"/>
      <c r="IDP3938" s="57"/>
      <c r="IDQ3938" s="57"/>
      <c r="IDR3938" s="57"/>
      <c r="IDS3938" s="57"/>
      <c r="IDT3938" s="57"/>
      <c r="IDU3938" s="56"/>
      <c r="IDV3938" s="57"/>
      <c r="IDW3938" s="64"/>
      <c r="IDX3938" s="64"/>
      <c r="IDY3938" s="64"/>
      <c r="IDZ3938" s="64"/>
      <c r="IEA3938" s="62"/>
      <c r="IEB3938" s="63"/>
      <c r="IEC3938" s="62"/>
      <c r="IED3938" s="62"/>
      <c r="IEE3938" s="61"/>
      <c r="IEF3938" s="60"/>
      <c r="IEG3938" s="59"/>
      <c r="IEH3938" s="57"/>
      <c r="IEI3938" s="57"/>
      <c r="IEJ3938" s="57"/>
      <c r="IEK3938" s="57"/>
      <c r="IEL3938" s="57"/>
      <c r="IEM3938" s="57"/>
      <c r="IEN3938" s="57"/>
      <c r="IEO3938" s="57"/>
      <c r="IEP3938" s="58"/>
      <c r="IEQ3938" s="57"/>
      <c r="IER3938" s="57"/>
      <c r="IES3938" s="57"/>
      <c r="IET3938" s="57"/>
      <c r="IEU3938" s="57"/>
      <c r="IEV3938" s="56"/>
      <c r="IEW3938" s="57"/>
      <c r="IEX3938" s="64"/>
      <c r="IEY3938" s="64"/>
      <c r="IEZ3938" s="64"/>
      <c r="IFA3938" s="64"/>
      <c r="IFB3938" s="62"/>
      <c r="IFC3938" s="63"/>
      <c r="IFD3938" s="62"/>
      <c r="IFE3938" s="62"/>
      <c r="IFF3938" s="61"/>
      <c r="IFG3938" s="60"/>
      <c r="IFH3938" s="59"/>
      <c r="IFI3938" s="57"/>
      <c r="IFJ3938" s="57"/>
      <c r="IFK3938" s="57"/>
      <c r="IFL3938" s="57"/>
      <c r="IFM3938" s="57"/>
      <c r="IFN3938" s="57"/>
      <c r="IFO3938" s="57"/>
      <c r="IFP3938" s="57"/>
      <c r="IFQ3938" s="58"/>
      <c r="IFR3938" s="57"/>
      <c r="IFS3938" s="57"/>
      <c r="IFT3938" s="57"/>
      <c r="IFU3938" s="57"/>
      <c r="IFV3938" s="57"/>
      <c r="IFW3938" s="56"/>
      <c r="IFX3938" s="57"/>
      <c r="IFY3938" s="64"/>
      <c r="IFZ3938" s="64"/>
      <c r="IGA3938" s="64"/>
      <c r="IGB3938" s="64"/>
      <c r="IGC3938" s="62"/>
      <c r="IGD3938" s="63"/>
      <c r="IGE3938" s="62"/>
      <c r="IGF3938" s="62"/>
      <c r="IGG3938" s="61"/>
      <c r="IGH3938" s="60"/>
      <c r="IGI3938" s="59"/>
      <c r="IGJ3938" s="57"/>
      <c r="IGK3938" s="57"/>
      <c r="IGL3938" s="57"/>
      <c r="IGM3938" s="57"/>
      <c r="IGN3938" s="57"/>
      <c r="IGO3938" s="57"/>
      <c r="IGP3938" s="57"/>
      <c r="IGQ3938" s="57"/>
      <c r="IGR3938" s="58"/>
      <c r="IGS3938" s="57"/>
      <c r="IGT3938" s="57"/>
      <c r="IGU3938" s="57"/>
      <c r="IGV3938" s="57"/>
      <c r="IGW3938" s="57"/>
      <c r="IGX3938" s="56"/>
      <c r="IGY3938" s="57"/>
      <c r="IGZ3938" s="64"/>
      <c r="IHA3938" s="64"/>
      <c r="IHB3938" s="64"/>
      <c r="IHC3938" s="64"/>
      <c r="IHD3938" s="62"/>
      <c r="IHE3938" s="63"/>
      <c r="IHF3938" s="62"/>
      <c r="IHG3938" s="62"/>
      <c r="IHH3938" s="61"/>
      <c r="IHI3938" s="60"/>
      <c r="IHJ3938" s="59"/>
      <c r="IHK3938" s="57"/>
      <c r="IHL3938" s="57"/>
      <c r="IHM3938" s="57"/>
      <c r="IHN3938" s="57"/>
      <c r="IHO3938" s="57"/>
      <c r="IHP3938" s="57"/>
      <c r="IHQ3938" s="57"/>
      <c r="IHR3938" s="57"/>
      <c r="IHS3938" s="58"/>
      <c r="IHT3938" s="57"/>
      <c r="IHU3938" s="57"/>
      <c r="IHV3938" s="57"/>
      <c r="IHW3938" s="57"/>
      <c r="IHX3938" s="57"/>
      <c r="IHY3938" s="56"/>
      <c r="IHZ3938" s="57"/>
      <c r="IIA3938" s="64"/>
      <c r="IIB3938" s="64"/>
      <c r="IIC3938" s="64"/>
      <c r="IID3938" s="64"/>
      <c r="IIE3938" s="62"/>
      <c r="IIF3938" s="63"/>
      <c r="IIG3938" s="62"/>
      <c r="IIH3938" s="62"/>
      <c r="III3938" s="61"/>
      <c r="IIJ3938" s="60"/>
      <c r="IIK3938" s="59"/>
      <c r="IIL3938" s="57"/>
      <c r="IIM3938" s="57"/>
      <c r="IIN3938" s="57"/>
      <c r="IIO3938" s="57"/>
      <c r="IIP3938" s="57"/>
      <c r="IIQ3938" s="57"/>
      <c r="IIR3938" s="57"/>
      <c r="IIS3938" s="57"/>
      <c r="IIT3938" s="58"/>
      <c r="IIU3938" s="57"/>
      <c r="IIV3938" s="57"/>
      <c r="IIW3938" s="57"/>
      <c r="IIX3938" s="57"/>
      <c r="IIY3938" s="57"/>
      <c r="IIZ3938" s="56"/>
      <c r="IJA3938" s="57"/>
      <c r="IJB3938" s="64"/>
      <c r="IJC3938" s="64"/>
      <c r="IJD3938" s="64"/>
      <c r="IJE3938" s="64"/>
      <c r="IJF3938" s="62"/>
      <c r="IJG3938" s="63"/>
      <c r="IJH3938" s="62"/>
      <c r="IJI3938" s="62"/>
      <c r="IJJ3938" s="61"/>
      <c r="IJK3938" s="60"/>
      <c r="IJL3938" s="59"/>
      <c r="IJM3938" s="57"/>
      <c r="IJN3938" s="57"/>
      <c r="IJO3938" s="57"/>
      <c r="IJP3938" s="57"/>
      <c r="IJQ3938" s="57"/>
      <c r="IJR3938" s="57"/>
      <c r="IJS3938" s="57"/>
      <c r="IJT3938" s="57"/>
      <c r="IJU3938" s="58"/>
      <c r="IJV3938" s="57"/>
      <c r="IJW3938" s="57"/>
      <c r="IJX3938" s="57"/>
      <c r="IJY3938" s="57"/>
      <c r="IJZ3938" s="57"/>
      <c r="IKA3938" s="56"/>
      <c r="IKB3938" s="57"/>
      <c r="IKC3938" s="64"/>
      <c r="IKD3938" s="64"/>
      <c r="IKE3938" s="64"/>
      <c r="IKF3938" s="64"/>
      <c r="IKG3938" s="62"/>
      <c r="IKH3938" s="63"/>
      <c r="IKI3938" s="62"/>
      <c r="IKJ3938" s="62"/>
      <c r="IKK3938" s="61"/>
      <c r="IKL3938" s="60"/>
      <c r="IKM3938" s="59"/>
      <c r="IKN3938" s="57"/>
      <c r="IKO3938" s="57"/>
      <c r="IKP3938" s="57"/>
      <c r="IKQ3938" s="57"/>
      <c r="IKR3938" s="57"/>
      <c r="IKS3938" s="57"/>
      <c r="IKT3938" s="57"/>
      <c r="IKU3938" s="57"/>
      <c r="IKV3938" s="58"/>
      <c r="IKW3938" s="57"/>
      <c r="IKX3938" s="57"/>
      <c r="IKY3938" s="57"/>
      <c r="IKZ3938" s="57"/>
      <c r="ILA3938" s="57"/>
      <c r="ILB3938" s="56"/>
      <c r="ILC3938" s="57"/>
      <c r="ILD3938" s="64"/>
      <c r="ILE3938" s="64"/>
      <c r="ILF3938" s="64"/>
      <c r="ILG3938" s="64"/>
      <c r="ILH3938" s="62"/>
      <c r="ILI3938" s="63"/>
      <c r="ILJ3938" s="62"/>
      <c r="ILK3938" s="62"/>
      <c r="ILL3938" s="61"/>
      <c r="ILM3938" s="60"/>
      <c r="ILN3938" s="59"/>
      <c r="ILO3938" s="57"/>
      <c r="ILP3938" s="57"/>
      <c r="ILQ3938" s="57"/>
      <c r="ILR3938" s="57"/>
      <c r="ILS3938" s="57"/>
      <c r="ILT3938" s="57"/>
      <c r="ILU3938" s="57"/>
      <c r="ILV3938" s="57"/>
      <c r="ILW3938" s="58"/>
      <c r="ILX3938" s="57"/>
      <c r="ILY3938" s="57"/>
      <c r="ILZ3938" s="57"/>
      <c r="IMA3938" s="57"/>
      <c r="IMB3938" s="57"/>
      <c r="IMC3938" s="56"/>
      <c r="IMD3938" s="57"/>
      <c r="IME3938" s="64"/>
      <c r="IMF3938" s="64"/>
      <c r="IMG3938" s="64"/>
      <c r="IMH3938" s="64"/>
      <c r="IMI3938" s="62"/>
      <c r="IMJ3938" s="63"/>
      <c r="IMK3938" s="62"/>
      <c r="IML3938" s="62"/>
      <c r="IMM3938" s="61"/>
      <c r="IMN3938" s="60"/>
      <c r="IMO3938" s="59"/>
      <c r="IMP3938" s="57"/>
      <c r="IMQ3938" s="57"/>
      <c r="IMR3938" s="57"/>
      <c r="IMS3938" s="57"/>
      <c r="IMT3938" s="57"/>
      <c r="IMU3938" s="57"/>
      <c r="IMV3938" s="57"/>
      <c r="IMW3938" s="57"/>
      <c r="IMX3938" s="58"/>
      <c r="IMY3938" s="57"/>
      <c r="IMZ3938" s="57"/>
      <c r="INA3938" s="57"/>
      <c r="INB3938" s="57"/>
      <c r="INC3938" s="57"/>
      <c r="IND3938" s="56"/>
      <c r="INE3938" s="57"/>
      <c r="INF3938" s="64"/>
      <c r="ING3938" s="64"/>
      <c r="INH3938" s="64"/>
      <c r="INI3938" s="64"/>
      <c r="INJ3938" s="62"/>
      <c r="INK3938" s="63"/>
      <c r="INL3938" s="62"/>
      <c r="INM3938" s="62"/>
      <c r="INN3938" s="61"/>
      <c r="INO3938" s="60"/>
      <c r="INP3938" s="59"/>
      <c r="INQ3938" s="57"/>
      <c r="INR3938" s="57"/>
      <c r="INS3938" s="57"/>
      <c r="INT3938" s="57"/>
      <c r="INU3938" s="57"/>
      <c r="INV3938" s="57"/>
      <c r="INW3938" s="57"/>
      <c r="INX3938" s="57"/>
      <c r="INY3938" s="58"/>
      <c r="INZ3938" s="57"/>
      <c r="IOA3938" s="57"/>
      <c r="IOB3938" s="57"/>
      <c r="IOC3938" s="57"/>
      <c r="IOD3938" s="57"/>
      <c r="IOE3938" s="56"/>
      <c r="IOF3938" s="57"/>
      <c r="IOG3938" s="64"/>
      <c r="IOH3938" s="64"/>
      <c r="IOI3938" s="64"/>
      <c r="IOJ3938" s="64"/>
      <c r="IOK3938" s="62"/>
      <c r="IOL3938" s="63"/>
      <c r="IOM3938" s="62"/>
      <c r="ION3938" s="62"/>
      <c r="IOO3938" s="61"/>
      <c r="IOP3938" s="60"/>
      <c r="IOQ3938" s="59"/>
      <c r="IOR3938" s="57"/>
      <c r="IOS3938" s="57"/>
      <c r="IOT3938" s="57"/>
      <c r="IOU3938" s="57"/>
      <c r="IOV3938" s="57"/>
      <c r="IOW3938" s="57"/>
      <c r="IOX3938" s="57"/>
      <c r="IOY3938" s="57"/>
      <c r="IOZ3938" s="58"/>
      <c r="IPA3938" s="57"/>
      <c r="IPB3938" s="57"/>
      <c r="IPC3938" s="57"/>
      <c r="IPD3938" s="57"/>
      <c r="IPE3938" s="57"/>
      <c r="IPF3938" s="56"/>
      <c r="IPG3938" s="57"/>
      <c r="IPH3938" s="64"/>
      <c r="IPI3938" s="64"/>
      <c r="IPJ3938" s="64"/>
      <c r="IPK3938" s="64"/>
      <c r="IPL3938" s="62"/>
      <c r="IPM3938" s="63"/>
      <c r="IPN3938" s="62"/>
      <c r="IPO3938" s="62"/>
      <c r="IPP3938" s="61"/>
      <c r="IPQ3938" s="60"/>
      <c r="IPR3938" s="59"/>
      <c r="IPS3938" s="57"/>
      <c r="IPT3938" s="57"/>
      <c r="IPU3938" s="57"/>
      <c r="IPV3938" s="57"/>
      <c r="IPW3938" s="57"/>
      <c r="IPX3938" s="57"/>
      <c r="IPY3938" s="57"/>
      <c r="IPZ3938" s="57"/>
      <c r="IQA3938" s="58"/>
      <c r="IQB3938" s="57"/>
      <c r="IQC3938" s="57"/>
      <c r="IQD3938" s="57"/>
      <c r="IQE3938" s="57"/>
      <c r="IQF3938" s="57"/>
      <c r="IQG3938" s="56"/>
      <c r="IQH3938" s="57"/>
      <c r="IQI3938" s="64"/>
      <c r="IQJ3938" s="64"/>
      <c r="IQK3938" s="64"/>
      <c r="IQL3938" s="64"/>
      <c r="IQM3938" s="62"/>
      <c r="IQN3938" s="63"/>
      <c r="IQO3938" s="62"/>
      <c r="IQP3938" s="62"/>
      <c r="IQQ3938" s="61"/>
      <c r="IQR3938" s="60"/>
      <c r="IQS3938" s="59"/>
      <c r="IQT3938" s="57"/>
      <c r="IQU3938" s="57"/>
      <c r="IQV3938" s="57"/>
      <c r="IQW3938" s="57"/>
      <c r="IQX3938" s="57"/>
      <c r="IQY3938" s="57"/>
      <c r="IQZ3938" s="57"/>
      <c r="IRA3938" s="57"/>
      <c r="IRB3938" s="58"/>
      <c r="IRC3938" s="57"/>
      <c r="IRD3938" s="57"/>
      <c r="IRE3938" s="57"/>
      <c r="IRF3938" s="57"/>
      <c r="IRG3938" s="57"/>
      <c r="IRH3938" s="56"/>
      <c r="IRI3938" s="57"/>
      <c r="IRJ3938" s="64"/>
      <c r="IRK3938" s="64"/>
      <c r="IRL3938" s="64"/>
      <c r="IRM3938" s="64"/>
      <c r="IRN3938" s="62"/>
      <c r="IRO3938" s="63"/>
      <c r="IRP3938" s="62"/>
      <c r="IRQ3938" s="62"/>
      <c r="IRR3938" s="61"/>
      <c r="IRS3938" s="60"/>
      <c r="IRT3938" s="59"/>
      <c r="IRU3938" s="57"/>
      <c r="IRV3938" s="57"/>
      <c r="IRW3938" s="57"/>
      <c r="IRX3938" s="57"/>
      <c r="IRY3938" s="57"/>
      <c r="IRZ3938" s="57"/>
      <c r="ISA3938" s="57"/>
      <c r="ISB3938" s="57"/>
      <c r="ISC3938" s="58"/>
      <c r="ISD3938" s="57"/>
      <c r="ISE3938" s="57"/>
      <c r="ISF3938" s="57"/>
      <c r="ISG3938" s="57"/>
      <c r="ISH3938" s="57"/>
      <c r="ISI3938" s="56"/>
      <c r="ISJ3938" s="57"/>
      <c r="ISK3938" s="64"/>
      <c r="ISL3938" s="64"/>
      <c r="ISM3938" s="64"/>
      <c r="ISN3938" s="64"/>
      <c r="ISO3938" s="62"/>
      <c r="ISP3938" s="63"/>
      <c r="ISQ3938" s="62"/>
      <c r="ISR3938" s="62"/>
      <c r="ISS3938" s="61"/>
      <c r="IST3938" s="60"/>
      <c r="ISU3938" s="59"/>
      <c r="ISV3938" s="57"/>
      <c r="ISW3938" s="57"/>
      <c r="ISX3938" s="57"/>
      <c r="ISY3938" s="57"/>
      <c r="ISZ3938" s="57"/>
      <c r="ITA3938" s="57"/>
      <c r="ITB3938" s="57"/>
      <c r="ITC3938" s="57"/>
      <c r="ITD3938" s="58"/>
      <c r="ITE3938" s="57"/>
      <c r="ITF3938" s="57"/>
      <c r="ITG3938" s="57"/>
      <c r="ITH3938" s="57"/>
      <c r="ITI3938" s="57"/>
      <c r="ITJ3938" s="56"/>
      <c r="ITK3938" s="57"/>
      <c r="ITL3938" s="64"/>
      <c r="ITM3938" s="64"/>
      <c r="ITN3938" s="64"/>
      <c r="ITO3938" s="64"/>
      <c r="ITP3938" s="62"/>
      <c r="ITQ3938" s="63"/>
      <c r="ITR3938" s="62"/>
      <c r="ITS3938" s="62"/>
      <c r="ITT3938" s="61"/>
      <c r="ITU3938" s="60"/>
      <c r="ITV3938" s="59"/>
      <c r="ITW3938" s="57"/>
      <c r="ITX3938" s="57"/>
      <c r="ITY3938" s="57"/>
      <c r="ITZ3938" s="57"/>
      <c r="IUA3938" s="57"/>
      <c r="IUB3938" s="57"/>
      <c r="IUC3938" s="57"/>
      <c r="IUD3938" s="57"/>
      <c r="IUE3938" s="58"/>
      <c r="IUF3938" s="57"/>
      <c r="IUG3938" s="57"/>
      <c r="IUH3938" s="57"/>
      <c r="IUI3938" s="57"/>
      <c r="IUJ3938" s="57"/>
      <c r="IUK3938" s="56"/>
      <c r="IUL3938" s="57"/>
      <c r="IUM3938" s="64"/>
      <c r="IUN3938" s="64"/>
      <c r="IUO3938" s="64"/>
      <c r="IUP3938" s="64"/>
      <c r="IUQ3938" s="62"/>
      <c r="IUR3938" s="63"/>
      <c r="IUS3938" s="62"/>
      <c r="IUT3938" s="62"/>
      <c r="IUU3938" s="61"/>
      <c r="IUV3938" s="60"/>
      <c r="IUW3938" s="59"/>
      <c r="IUX3938" s="57"/>
      <c r="IUY3938" s="57"/>
      <c r="IUZ3938" s="57"/>
      <c r="IVA3938" s="57"/>
      <c r="IVB3938" s="57"/>
      <c r="IVC3938" s="57"/>
      <c r="IVD3938" s="57"/>
      <c r="IVE3938" s="57"/>
      <c r="IVF3938" s="58"/>
      <c r="IVG3938" s="57"/>
      <c r="IVH3938" s="57"/>
      <c r="IVI3938" s="57"/>
      <c r="IVJ3938" s="57"/>
      <c r="IVK3938" s="57"/>
      <c r="IVL3938" s="56"/>
      <c r="IVM3938" s="57"/>
      <c r="IVN3938" s="64"/>
      <c r="IVO3938" s="64"/>
      <c r="IVP3938" s="64"/>
      <c r="IVQ3938" s="64"/>
      <c r="IVR3938" s="62"/>
      <c r="IVS3938" s="63"/>
      <c r="IVT3938" s="62"/>
      <c r="IVU3938" s="62"/>
      <c r="IVV3938" s="61"/>
      <c r="IVW3938" s="60"/>
      <c r="IVX3938" s="59"/>
      <c r="IVY3938" s="57"/>
      <c r="IVZ3938" s="57"/>
      <c r="IWA3938" s="57"/>
      <c r="IWB3938" s="57"/>
      <c r="IWC3938" s="57"/>
      <c r="IWD3938" s="57"/>
      <c r="IWE3938" s="57"/>
      <c r="IWF3938" s="57"/>
      <c r="IWG3938" s="58"/>
      <c r="IWH3938" s="57"/>
      <c r="IWI3938" s="57"/>
      <c r="IWJ3938" s="57"/>
      <c r="IWK3938" s="57"/>
      <c r="IWL3938" s="57"/>
      <c r="IWM3938" s="56"/>
      <c r="IWN3938" s="57"/>
      <c r="IWO3938" s="64"/>
      <c r="IWP3938" s="64"/>
      <c r="IWQ3938" s="64"/>
      <c r="IWR3938" s="64"/>
      <c r="IWS3938" s="62"/>
      <c r="IWT3938" s="63"/>
      <c r="IWU3938" s="62"/>
      <c r="IWV3938" s="62"/>
      <c r="IWW3938" s="61"/>
      <c r="IWX3938" s="60"/>
      <c r="IWY3938" s="59"/>
      <c r="IWZ3938" s="57"/>
      <c r="IXA3938" s="57"/>
      <c r="IXB3938" s="57"/>
      <c r="IXC3938" s="57"/>
      <c r="IXD3938" s="57"/>
      <c r="IXE3938" s="57"/>
      <c r="IXF3938" s="57"/>
      <c r="IXG3938" s="57"/>
      <c r="IXH3938" s="58"/>
      <c r="IXI3938" s="57"/>
      <c r="IXJ3938" s="57"/>
      <c r="IXK3938" s="57"/>
      <c r="IXL3938" s="57"/>
      <c r="IXM3938" s="57"/>
      <c r="IXN3938" s="56"/>
      <c r="IXO3938" s="57"/>
      <c r="IXP3938" s="64"/>
      <c r="IXQ3938" s="64"/>
      <c r="IXR3938" s="64"/>
      <c r="IXS3938" s="64"/>
      <c r="IXT3938" s="62"/>
      <c r="IXU3938" s="63"/>
      <c r="IXV3938" s="62"/>
      <c r="IXW3938" s="62"/>
      <c r="IXX3938" s="61"/>
      <c r="IXY3938" s="60"/>
      <c r="IXZ3938" s="59"/>
      <c r="IYA3938" s="57"/>
      <c r="IYB3938" s="57"/>
      <c r="IYC3938" s="57"/>
      <c r="IYD3938" s="57"/>
      <c r="IYE3938" s="57"/>
      <c r="IYF3938" s="57"/>
      <c r="IYG3938" s="57"/>
      <c r="IYH3938" s="57"/>
      <c r="IYI3938" s="58"/>
      <c r="IYJ3938" s="57"/>
      <c r="IYK3938" s="57"/>
      <c r="IYL3938" s="57"/>
      <c r="IYM3938" s="57"/>
      <c r="IYN3938" s="57"/>
      <c r="IYO3938" s="56"/>
      <c r="IYP3938" s="57"/>
      <c r="IYQ3938" s="64"/>
      <c r="IYR3938" s="64"/>
      <c r="IYS3938" s="64"/>
      <c r="IYT3938" s="64"/>
      <c r="IYU3938" s="62"/>
      <c r="IYV3938" s="63"/>
      <c r="IYW3938" s="62"/>
      <c r="IYX3938" s="62"/>
      <c r="IYY3938" s="61"/>
      <c r="IYZ3938" s="60"/>
      <c r="IZA3938" s="59"/>
      <c r="IZB3938" s="57"/>
      <c r="IZC3938" s="57"/>
      <c r="IZD3938" s="57"/>
      <c r="IZE3938" s="57"/>
      <c r="IZF3938" s="57"/>
      <c r="IZG3938" s="57"/>
      <c r="IZH3938" s="57"/>
      <c r="IZI3938" s="57"/>
      <c r="IZJ3938" s="58"/>
      <c r="IZK3938" s="57"/>
      <c r="IZL3938" s="57"/>
      <c r="IZM3938" s="57"/>
      <c r="IZN3938" s="57"/>
      <c r="IZO3938" s="57"/>
      <c r="IZP3938" s="56"/>
      <c r="IZQ3938" s="57"/>
      <c r="IZR3938" s="64"/>
      <c r="IZS3938" s="64"/>
      <c r="IZT3938" s="64"/>
      <c r="IZU3938" s="64"/>
      <c r="IZV3938" s="62"/>
      <c r="IZW3938" s="63"/>
      <c r="IZX3938" s="62"/>
      <c r="IZY3938" s="62"/>
      <c r="IZZ3938" s="61"/>
      <c r="JAA3938" s="60"/>
      <c r="JAB3938" s="59"/>
      <c r="JAC3938" s="57"/>
      <c r="JAD3938" s="57"/>
      <c r="JAE3938" s="57"/>
      <c r="JAF3938" s="57"/>
      <c r="JAG3938" s="57"/>
      <c r="JAH3938" s="57"/>
      <c r="JAI3938" s="57"/>
      <c r="JAJ3938" s="57"/>
      <c r="JAK3938" s="58"/>
      <c r="JAL3938" s="57"/>
      <c r="JAM3938" s="57"/>
      <c r="JAN3938" s="57"/>
      <c r="JAO3938" s="57"/>
      <c r="JAP3938" s="57"/>
      <c r="JAQ3938" s="56"/>
      <c r="JAR3938" s="57"/>
      <c r="JAS3938" s="64"/>
      <c r="JAT3938" s="64"/>
      <c r="JAU3938" s="64"/>
      <c r="JAV3938" s="64"/>
      <c r="JAW3938" s="62"/>
      <c r="JAX3938" s="63"/>
      <c r="JAY3938" s="62"/>
      <c r="JAZ3938" s="62"/>
      <c r="JBA3938" s="61"/>
      <c r="JBB3938" s="60"/>
      <c r="JBC3938" s="59"/>
      <c r="JBD3938" s="57"/>
      <c r="JBE3938" s="57"/>
      <c r="JBF3938" s="57"/>
      <c r="JBG3938" s="57"/>
      <c r="JBH3938" s="57"/>
      <c r="JBI3938" s="57"/>
      <c r="JBJ3938" s="57"/>
      <c r="JBK3938" s="57"/>
      <c r="JBL3938" s="58"/>
      <c r="JBM3938" s="57"/>
      <c r="JBN3938" s="57"/>
      <c r="JBO3938" s="57"/>
      <c r="JBP3938" s="57"/>
      <c r="JBQ3938" s="57"/>
      <c r="JBR3938" s="56"/>
      <c r="JBS3938" s="57"/>
      <c r="JBT3938" s="64"/>
      <c r="JBU3938" s="64"/>
      <c r="JBV3938" s="64"/>
      <c r="JBW3938" s="64"/>
      <c r="JBX3938" s="62"/>
      <c r="JBY3938" s="63"/>
      <c r="JBZ3938" s="62"/>
      <c r="JCA3938" s="62"/>
      <c r="JCB3938" s="61"/>
      <c r="JCC3938" s="60"/>
      <c r="JCD3938" s="59"/>
      <c r="JCE3938" s="57"/>
      <c r="JCF3938" s="57"/>
      <c r="JCG3938" s="57"/>
      <c r="JCH3938" s="57"/>
      <c r="JCI3938" s="57"/>
      <c r="JCJ3938" s="57"/>
      <c r="JCK3938" s="57"/>
      <c r="JCL3938" s="57"/>
      <c r="JCM3938" s="58"/>
      <c r="JCN3938" s="57"/>
      <c r="JCO3938" s="57"/>
      <c r="JCP3938" s="57"/>
      <c r="JCQ3938" s="57"/>
      <c r="JCR3938" s="57"/>
      <c r="JCS3938" s="56"/>
      <c r="JCT3938" s="57"/>
      <c r="JCU3938" s="64"/>
      <c r="JCV3938" s="64"/>
      <c r="JCW3938" s="64"/>
      <c r="JCX3938" s="64"/>
      <c r="JCY3938" s="62"/>
      <c r="JCZ3938" s="63"/>
      <c r="JDA3938" s="62"/>
      <c r="JDB3938" s="62"/>
      <c r="JDC3938" s="61"/>
      <c r="JDD3938" s="60"/>
      <c r="JDE3938" s="59"/>
      <c r="JDF3938" s="57"/>
      <c r="JDG3938" s="57"/>
      <c r="JDH3938" s="57"/>
      <c r="JDI3938" s="57"/>
      <c r="JDJ3938" s="57"/>
      <c r="JDK3938" s="57"/>
      <c r="JDL3938" s="57"/>
      <c r="JDM3938" s="57"/>
      <c r="JDN3938" s="58"/>
      <c r="JDO3938" s="57"/>
      <c r="JDP3938" s="57"/>
      <c r="JDQ3938" s="57"/>
      <c r="JDR3938" s="57"/>
      <c r="JDS3938" s="57"/>
      <c r="JDT3938" s="56"/>
      <c r="JDU3938" s="57"/>
      <c r="JDV3938" s="64"/>
      <c r="JDW3938" s="64"/>
      <c r="JDX3938" s="64"/>
      <c r="JDY3938" s="64"/>
      <c r="JDZ3938" s="62"/>
      <c r="JEA3938" s="63"/>
      <c r="JEB3938" s="62"/>
      <c r="JEC3938" s="62"/>
      <c r="JED3938" s="61"/>
      <c r="JEE3938" s="60"/>
      <c r="JEF3938" s="59"/>
      <c r="JEG3938" s="57"/>
      <c r="JEH3938" s="57"/>
      <c r="JEI3938" s="57"/>
      <c r="JEJ3938" s="57"/>
      <c r="JEK3938" s="57"/>
      <c r="JEL3938" s="57"/>
      <c r="JEM3938" s="57"/>
      <c r="JEN3938" s="57"/>
      <c r="JEO3938" s="58"/>
      <c r="JEP3938" s="57"/>
      <c r="JEQ3938" s="57"/>
      <c r="JER3938" s="57"/>
      <c r="JES3938" s="57"/>
      <c r="JET3938" s="57"/>
      <c r="JEU3938" s="56"/>
      <c r="JEV3938" s="57"/>
      <c r="JEW3938" s="64"/>
      <c r="JEX3938" s="64"/>
      <c r="JEY3938" s="64"/>
      <c r="JEZ3938" s="64"/>
      <c r="JFA3938" s="62"/>
      <c r="JFB3938" s="63"/>
      <c r="JFC3938" s="62"/>
      <c r="JFD3938" s="62"/>
      <c r="JFE3938" s="61"/>
      <c r="JFF3938" s="60"/>
      <c r="JFG3938" s="59"/>
      <c r="JFH3938" s="57"/>
      <c r="JFI3938" s="57"/>
      <c r="JFJ3938" s="57"/>
      <c r="JFK3938" s="57"/>
      <c r="JFL3938" s="57"/>
      <c r="JFM3938" s="57"/>
      <c r="JFN3938" s="57"/>
      <c r="JFO3938" s="57"/>
      <c r="JFP3938" s="58"/>
      <c r="JFQ3938" s="57"/>
      <c r="JFR3938" s="57"/>
      <c r="JFS3938" s="57"/>
      <c r="JFT3938" s="57"/>
      <c r="JFU3938" s="57"/>
      <c r="JFV3938" s="56"/>
      <c r="JFW3938" s="57"/>
      <c r="JFX3938" s="64"/>
      <c r="JFY3938" s="64"/>
      <c r="JFZ3938" s="64"/>
      <c r="JGA3938" s="64"/>
      <c r="JGB3938" s="62"/>
      <c r="JGC3938" s="63"/>
      <c r="JGD3938" s="62"/>
      <c r="JGE3938" s="62"/>
      <c r="JGF3938" s="61"/>
      <c r="JGG3938" s="60"/>
      <c r="JGH3938" s="59"/>
      <c r="JGI3938" s="57"/>
      <c r="JGJ3938" s="57"/>
      <c r="JGK3938" s="57"/>
      <c r="JGL3938" s="57"/>
      <c r="JGM3938" s="57"/>
      <c r="JGN3938" s="57"/>
      <c r="JGO3938" s="57"/>
      <c r="JGP3938" s="57"/>
      <c r="JGQ3938" s="58"/>
      <c r="JGR3938" s="57"/>
      <c r="JGS3938" s="57"/>
      <c r="JGT3938" s="57"/>
      <c r="JGU3938" s="57"/>
      <c r="JGV3938" s="57"/>
      <c r="JGW3938" s="56"/>
      <c r="JGX3938" s="57"/>
      <c r="JGY3938" s="64"/>
      <c r="JGZ3938" s="64"/>
      <c r="JHA3938" s="64"/>
      <c r="JHB3938" s="64"/>
      <c r="JHC3938" s="62"/>
      <c r="JHD3938" s="63"/>
      <c r="JHE3938" s="62"/>
      <c r="JHF3938" s="62"/>
      <c r="JHG3938" s="61"/>
      <c r="JHH3938" s="60"/>
      <c r="JHI3938" s="59"/>
      <c r="JHJ3938" s="57"/>
      <c r="JHK3938" s="57"/>
      <c r="JHL3938" s="57"/>
      <c r="JHM3938" s="57"/>
      <c r="JHN3938" s="57"/>
      <c r="JHO3938" s="57"/>
      <c r="JHP3938" s="57"/>
      <c r="JHQ3938" s="57"/>
      <c r="JHR3938" s="58"/>
      <c r="JHS3938" s="57"/>
      <c r="JHT3938" s="57"/>
      <c r="JHU3938" s="57"/>
      <c r="JHV3938" s="57"/>
      <c r="JHW3938" s="57"/>
      <c r="JHX3938" s="56"/>
      <c r="JHY3938" s="57"/>
      <c r="JHZ3938" s="64"/>
      <c r="JIA3938" s="64"/>
      <c r="JIB3938" s="64"/>
      <c r="JIC3938" s="64"/>
      <c r="JID3938" s="62"/>
      <c r="JIE3938" s="63"/>
      <c r="JIF3938" s="62"/>
      <c r="JIG3938" s="62"/>
      <c r="JIH3938" s="61"/>
      <c r="JII3938" s="60"/>
      <c r="JIJ3938" s="59"/>
      <c r="JIK3938" s="57"/>
      <c r="JIL3938" s="57"/>
      <c r="JIM3938" s="57"/>
      <c r="JIN3938" s="57"/>
      <c r="JIO3938" s="57"/>
      <c r="JIP3938" s="57"/>
      <c r="JIQ3938" s="57"/>
      <c r="JIR3938" s="57"/>
      <c r="JIS3938" s="58"/>
      <c r="JIT3938" s="57"/>
      <c r="JIU3938" s="57"/>
      <c r="JIV3938" s="57"/>
      <c r="JIW3938" s="57"/>
      <c r="JIX3938" s="57"/>
      <c r="JIY3938" s="56"/>
      <c r="JIZ3938" s="57"/>
      <c r="JJA3938" s="64"/>
      <c r="JJB3938" s="64"/>
      <c r="JJC3938" s="64"/>
      <c r="JJD3938" s="64"/>
      <c r="JJE3938" s="62"/>
      <c r="JJF3938" s="63"/>
      <c r="JJG3938" s="62"/>
      <c r="JJH3938" s="62"/>
      <c r="JJI3938" s="61"/>
      <c r="JJJ3938" s="60"/>
      <c r="JJK3938" s="59"/>
      <c r="JJL3938" s="57"/>
      <c r="JJM3938" s="57"/>
      <c r="JJN3938" s="57"/>
      <c r="JJO3938" s="57"/>
      <c r="JJP3938" s="57"/>
      <c r="JJQ3938" s="57"/>
      <c r="JJR3938" s="57"/>
      <c r="JJS3938" s="57"/>
      <c r="JJT3938" s="58"/>
      <c r="JJU3938" s="57"/>
      <c r="JJV3938" s="57"/>
      <c r="JJW3938" s="57"/>
      <c r="JJX3938" s="57"/>
      <c r="JJY3938" s="57"/>
      <c r="JJZ3938" s="56"/>
      <c r="JKA3938" s="57"/>
      <c r="JKB3938" s="64"/>
      <c r="JKC3938" s="64"/>
      <c r="JKD3938" s="64"/>
      <c r="JKE3938" s="64"/>
      <c r="JKF3938" s="62"/>
      <c r="JKG3938" s="63"/>
      <c r="JKH3938" s="62"/>
      <c r="JKI3938" s="62"/>
      <c r="JKJ3938" s="61"/>
      <c r="JKK3938" s="60"/>
      <c r="JKL3938" s="59"/>
      <c r="JKM3938" s="57"/>
      <c r="JKN3938" s="57"/>
      <c r="JKO3938" s="57"/>
      <c r="JKP3938" s="57"/>
      <c r="JKQ3938" s="57"/>
      <c r="JKR3938" s="57"/>
      <c r="JKS3938" s="57"/>
      <c r="JKT3938" s="57"/>
      <c r="JKU3938" s="58"/>
      <c r="JKV3938" s="57"/>
      <c r="JKW3938" s="57"/>
      <c r="JKX3938" s="57"/>
      <c r="JKY3938" s="57"/>
      <c r="JKZ3938" s="57"/>
      <c r="JLA3938" s="56"/>
      <c r="JLB3938" s="57"/>
      <c r="JLC3938" s="64"/>
      <c r="JLD3938" s="64"/>
      <c r="JLE3938" s="64"/>
      <c r="JLF3938" s="64"/>
      <c r="JLG3938" s="62"/>
      <c r="JLH3938" s="63"/>
      <c r="JLI3938" s="62"/>
      <c r="JLJ3938" s="62"/>
      <c r="JLK3938" s="61"/>
      <c r="JLL3938" s="60"/>
      <c r="JLM3938" s="59"/>
      <c r="JLN3938" s="57"/>
      <c r="JLO3938" s="57"/>
      <c r="JLP3938" s="57"/>
      <c r="JLQ3938" s="57"/>
      <c r="JLR3938" s="57"/>
      <c r="JLS3938" s="57"/>
      <c r="JLT3938" s="57"/>
      <c r="JLU3938" s="57"/>
      <c r="JLV3938" s="58"/>
      <c r="JLW3938" s="57"/>
      <c r="JLX3938" s="57"/>
      <c r="JLY3938" s="57"/>
      <c r="JLZ3938" s="57"/>
      <c r="JMA3938" s="57"/>
      <c r="JMB3938" s="56"/>
      <c r="JMC3938" s="57"/>
      <c r="JMD3938" s="64"/>
      <c r="JME3938" s="64"/>
      <c r="JMF3938" s="64"/>
      <c r="JMG3938" s="64"/>
      <c r="JMH3938" s="62"/>
      <c r="JMI3938" s="63"/>
      <c r="JMJ3938" s="62"/>
      <c r="JMK3938" s="62"/>
      <c r="JML3938" s="61"/>
      <c r="JMM3938" s="60"/>
      <c r="JMN3938" s="59"/>
      <c r="JMO3938" s="57"/>
      <c r="JMP3938" s="57"/>
      <c r="JMQ3938" s="57"/>
      <c r="JMR3938" s="57"/>
      <c r="JMS3938" s="57"/>
      <c r="JMT3938" s="57"/>
      <c r="JMU3938" s="57"/>
      <c r="JMV3938" s="57"/>
      <c r="JMW3938" s="58"/>
      <c r="JMX3938" s="57"/>
      <c r="JMY3938" s="57"/>
      <c r="JMZ3938" s="57"/>
      <c r="JNA3938" s="57"/>
      <c r="JNB3938" s="57"/>
      <c r="JNC3938" s="56"/>
      <c r="JND3938" s="57"/>
      <c r="JNE3938" s="64"/>
      <c r="JNF3938" s="64"/>
      <c r="JNG3938" s="64"/>
      <c r="JNH3938" s="64"/>
      <c r="JNI3938" s="62"/>
      <c r="JNJ3938" s="63"/>
      <c r="JNK3938" s="62"/>
      <c r="JNL3938" s="62"/>
      <c r="JNM3938" s="61"/>
      <c r="JNN3938" s="60"/>
      <c r="JNO3938" s="59"/>
      <c r="JNP3938" s="57"/>
      <c r="JNQ3938" s="57"/>
      <c r="JNR3938" s="57"/>
      <c r="JNS3938" s="57"/>
      <c r="JNT3938" s="57"/>
      <c r="JNU3938" s="57"/>
      <c r="JNV3938" s="57"/>
      <c r="JNW3938" s="57"/>
      <c r="JNX3938" s="58"/>
      <c r="JNY3938" s="57"/>
      <c r="JNZ3938" s="57"/>
      <c r="JOA3938" s="57"/>
      <c r="JOB3938" s="57"/>
      <c r="JOC3938" s="57"/>
      <c r="JOD3938" s="56"/>
      <c r="JOE3938" s="57"/>
      <c r="JOF3938" s="64"/>
      <c r="JOG3938" s="64"/>
      <c r="JOH3938" s="64"/>
      <c r="JOI3938" s="64"/>
      <c r="JOJ3938" s="62"/>
      <c r="JOK3938" s="63"/>
      <c r="JOL3938" s="62"/>
      <c r="JOM3938" s="62"/>
      <c r="JON3938" s="61"/>
      <c r="JOO3938" s="60"/>
      <c r="JOP3938" s="59"/>
      <c r="JOQ3938" s="57"/>
      <c r="JOR3938" s="57"/>
      <c r="JOS3938" s="57"/>
      <c r="JOT3938" s="57"/>
      <c r="JOU3938" s="57"/>
      <c r="JOV3938" s="57"/>
      <c r="JOW3938" s="57"/>
      <c r="JOX3938" s="57"/>
      <c r="JOY3938" s="58"/>
      <c r="JOZ3938" s="57"/>
      <c r="JPA3938" s="57"/>
      <c r="JPB3938" s="57"/>
      <c r="JPC3938" s="57"/>
      <c r="JPD3938" s="57"/>
      <c r="JPE3938" s="56"/>
      <c r="JPF3938" s="57"/>
      <c r="JPG3938" s="64"/>
      <c r="JPH3938" s="64"/>
      <c r="JPI3938" s="64"/>
      <c r="JPJ3938" s="64"/>
      <c r="JPK3938" s="62"/>
      <c r="JPL3938" s="63"/>
      <c r="JPM3938" s="62"/>
      <c r="JPN3938" s="62"/>
      <c r="JPO3938" s="61"/>
      <c r="JPP3938" s="60"/>
      <c r="JPQ3938" s="59"/>
      <c r="JPR3938" s="57"/>
      <c r="JPS3938" s="57"/>
      <c r="JPT3938" s="57"/>
      <c r="JPU3938" s="57"/>
      <c r="JPV3938" s="57"/>
      <c r="JPW3938" s="57"/>
      <c r="JPX3938" s="57"/>
      <c r="JPY3938" s="57"/>
      <c r="JPZ3938" s="58"/>
      <c r="JQA3938" s="57"/>
      <c r="JQB3938" s="57"/>
      <c r="JQC3938" s="57"/>
      <c r="JQD3938" s="57"/>
      <c r="JQE3938" s="57"/>
      <c r="JQF3938" s="56"/>
      <c r="JQG3938" s="57"/>
      <c r="JQH3938" s="64"/>
      <c r="JQI3938" s="64"/>
      <c r="JQJ3938" s="64"/>
      <c r="JQK3938" s="64"/>
      <c r="JQL3938" s="62"/>
      <c r="JQM3938" s="63"/>
      <c r="JQN3938" s="62"/>
      <c r="JQO3938" s="62"/>
      <c r="JQP3938" s="61"/>
      <c r="JQQ3938" s="60"/>
      <c r="JQR3938" s="59"/>
      <c r="JQS3938" s="57"/>
      <c r="JQT3938" s="57"/>
      <c r="JQU3938" s="57"/>
      <c r="JQV3938" s="57"/>
      <c r="JQW3938" s="57"/>
      <c r="JQX3938" s="57"/>
      <c r="JQY3938" s="57"/>
      <c r="JQZ3938" s="57"/>
      <c r="JRA3938" s="58"/>
      <c r="JRB3938" s="57"/>
      <c r="JRC3938" s="57"/>
      <c r="JRD3938" s="57"/>
      <c r="JRE3938" s="57"/>
      <c r="JRF3938" s="57"/>
      <c r="JRG3938" s="56"/>
      <c r="JRH3938" s="57"/>
      <c r="JRI3938" s="64"/>
      <c r="JRJ3938" s="64"/>
      <c r="JRK3938" s="64"/>
      <c r="JRL3938" s="64"/>
      <c r="JRM3938" s="62"/>
      <c r="JRN3938" s="63"/>
      <c r="JRO3938" s="62"/>
      <c r="JRP3938" s="62"/>
      <c r="JRQ3938" s="61"/>
      <c r="JRR3938" s="60"/>
      <c r="JRS3938" s="59"/>
      <c r="JRT3938" s="57"/>
      <c r="JRU3938" s="59"/>
      <c r="JRV3938" s="57"/>
      <c r="JRW3938" s="57"/>
      <c r="JRX3938" s="57"/>
      <c r="JRY3938" s="57"/>
      <c r="JRZ3938" s="57"/>
      <c r="JSA3938" s="57"/>
      <c r="JSB3938" s="57"/>
      <c r="JSC3938" s="57"/>
      <c r="JSD3938" s="58"/>
      <c r="JSE3938" s="57"/>
      <c r="JSF3938" s="57"/>
      <c r="JSG3938" s="57"/>
      <c r="JSH3938" s="57"/>
      <c r="JSI3938" s="57"/>
      <c r="JSJ3938" s="56"/>
      <c r="JSK3938" s="57"/>
      <c r="JSL3938" s="64"/>
      <c r="JSM3938" s="64"/>
      <c r="JSN3938" s="64"/>
      <c r="JSO3938" s="64"/>
      <c r="JSP3938" s="62"/>
      <c r="JSQ3938" s="63"/>
      <c r="JSR3938" s="62"/>
      <c r="JSS3938" s="62"/>
      <c r="JST3938" s="61"/>
      <c r="JSU3938" s="60"/>
      <c r="JSV3938" s="59"/>
      <c r="JSW3938" s="57"/>
      <c r="JSX3938" s="57"/>
      <c r="JSY3938" s="57"/>
      <c r="JSZ3938" s="57"/>
      <c r="JTA3938" s="57"/>
      <c r="JTB3938" s="57"/>
      <c r="JTC3938" s="57"/>
      <c r="JTD3938" s="57"/>
      <c r="JTE3938" s="58"/>
      <c r="JTF3938" s="57"/>
      <c r="JTG3938" s="57"/>
      <c r="JTH3938" s="57"/>
      <c r="JTI3938" s="57"/>
      <c r="JTJ3938" s="57"/>
      <c r="JTK3938" s="56"/>
      <c r="JTL3938" s="57"/>
      <c r="JTM3938" s="64"/>
      <c r="JTN3938" s="64"/>
      <c r="JTO3938" s="64"/>
      <c r="JTP3938" s="64"/>
      <c r="JTQ3938" s="62"/>
      <c r="JTR3938" s="63"/>
      <c r="JTS3938" s="62"/>
      <c r="JTT3938" s="62"/>
      <c r="JTU3938" s="61"/>
      <c r="JTV3938" s="60"/>
      <c r="JTW3938" s="59"/>
      <c r="JTX3938" s="57"/>
      <c r="JTY3938" s="57"/>
      <c r="JTZ3938" s="57"/>
      <c r="JUA3938" s="57"/>
      <c r="JUB3938" s="57"/>
      <c r="JUC3938" s="57"/>
      <c r="JUD3938" s="57"/>
      <c r="JUE3938" s="57"/>
      <c r="JUF3938" s="58"/>
      <c r="JUG3938" s="57"/>
      <c r="JUH3938" s="57"/>
      <c r="JUI3938" s="57"/>
      <c r="JUJ3938" s="57"/>
      <c r="JUK3938" s="57"/>
      <c r="JUL3938" s="56"/>
      <c r="JUM3938" s="57"/>
      <c r="JUN3938" s="64"/>
      <c r="JUO3938" s="64"/>
      <c r="JUP3938" s="64"/>
      <c r="JUQ3938" s="64"/>
      <c r="JUR3938" s="62"/>
      <c r="JUS3938" s="63"/>
      <c r="JUT3938" s="62"/>
      <c r="JUU3938" s="62"/>
      <c r="JUV3938" s="61"/>
      <c r="JUW3938" s="60"/>
      <c r="JUX3938" s="59"/>
      <c r="JUY3938" s="57"/>
      <c r="JUZ3938" s="57"/>
      <c r="JVA3938" s="57"/>
      <c r="JVB3938" s="57"/>
      <c r="JVC3938" s="57"/>
      <c r="JVD3938" s="57"/>
      <c r="JVE3938" s="57"/>
      <c r="JVF3938" s="57"/>
      <c r="JVG3938" s="58"/>
      <c r="JVH3938" s="57"/>
      <c r="JVI3938" s="57"/>
      <c r="JVJ3938" s="57"/>
      <c r="JVK3938" s="57"/>
      <c r="JVL3938" s="57"/>
      <c r="JVM3938" s="56"/>
      <c r="JVN3938" s="57"/>
      <c r="JVO3938" s="64"/>
      <c r="JVP3938" s="64"/>
      <c r="JVQ3938" s="64"/>
      <c r="JVR3938" s="64"/>
      <c r="JVS3938" s="62"/>
      <c r="JVT3938" s="63"/>
      <c r="JVU3938" s="62"/>
      <c r="JVV3938" s="62"/>
      <c r="JVW3938" s="61"/>
      <c r="JVX3938" s="60"/>
      <c r="JVY3938" s="59"/>
      <c r="JVZ3938" s="57"/>
      <c r="JWA3938" s="57"/>
      <c r="JWB3938" s="57"/>
      <c r="JWC3938" s="57"/>
      <c r="JWD3938" s="57"/>
      <c r="JWE3938" s="57"/>
      <c r="JWF3938" s="57"/>
      <c r="JWG3938" s="57"/>
      <c r="JWH3938" s="58"/>
      <c r="JWI3938" s="57"/>
      <c r="JWJ3938" s="57"/>
      <c r="JWK3938" s="57"/>
      <c r="JWL3938" s="57"/>
      <c r="JWM3938" s="57"/>
      <c r="JWN3938" s="56"/>
      <c r="JWO3938" s="57"/>
      <c r="JWP3938" s="64"/>
      <c r="JWQ3938" s="64"/>
      <c r="JWR3938" s="64"/>
      <c r="JWS3938" s="64"/>
      <c r="JWT3938" s="62"/>
      <c r="JWU3938" s="63"/>
      <c r="JWV3938" s="62"/>
      <c r="JWW3938" s="62"/>
      <c r="JWX3938" s="61"/>
      <c r="JWY3938" s="60"/>
      <c r="JWZ3938" s="59"/>
      <c r="JXA3938" s="57"/>
      <c r="JXB3938" s="57"/>
      <c r="JXC3938" s="57"/>
      <c r="JXD3938" s="57"/>
      <c r="JXE3938" s="57"/>
      <c r="JXF3938" s="57"/>
      <c r="JXG3938" s="57"/>
      <c r="JXH3938" s="57"/>
      <c r="JXI3938" s="58"/>
      <c r="JXJ3938" s="57"/>
      <c r="JXK3938" s="57"/>
      <c r="JXL3938" s="57"/>
      <c r="JXM3938" s="57"/>
      <c r="JXN3938" s="57"/>
      <c r="JXO3938" s="56"/>
      <c r="JXP3938" s="57"/>
      <c r="JXQ3938" s="64"/>
      <c r="JXR3938" s="64"/>
      <c r="JXS3938" s="64"/>
      <c r="JXT3938" s="64"/>
      <c r="JXU3938" s="62"/>
      <c r="JXV3938" s="63"/>
      <c r="JXW3938" s="62"/>
      <c r="JXX3938" s="62"/>
      <c r="JXY3938" s="61"/>
      <c r="JXZ3938" s="60"/>
      <c r="JYA3938" s="59"/>
      <c r="JYB3938" s="57"/>
      <c r="JYC3938" s="57"/>
      <c r="JYD3938" s="57"/>
      <c r="JYE3938" s="57"/>
      <c r="JYF3938" s="57"/>
      <c r="JYG3938" s="57"/>
      <c r="JYH3938" s="57"/>
      <c r="JYI3938" s="57"/>
      <c r="JYJ3938" s="58"/>
      <c r="JYK3938" s="57"/>
      <c r="JYL3938" s="57"/>
      <c r="JYM3938" s="57"/>
      <c r="JYN3938" s="57"/>
      <c r="JYO3938" s="57"/>
      <c r="JYP3938" s="56"/>
      <c r="JYQ3938" s="57"/>
      <c r="JYR3938" s="64"/>
      <c r="JYS3938" s="64"/>
      <c r="JYT3938" s="64"/>
      <c r="JYU3938" s="64"/>
      <c r="JYV3938" s="62"/>
      <c r="JYW3938" s="63"/>
      <c r="JYX3938" s="62"/>
      <c r="JYY3938" s="62"/>
      <c r="JYZ3938" s="61"/>
      <c r="JZA3938" s="60"/>
      <c r="JZB3938" s="59"/>
      <c r="JZC3938" s="57"/>
      <c r="JZD3938" s="57"/>
      <c r="JZE3938" s="57"/>
      <c r="JZF3938" s="57"/>
      <c r="JZG3938" s="57"/>
      <c r="JZH3938" s="57"/>
      <c r="JZI3938" s="57"/>
      <c r="JZJ3938" s="57"/>
      <c r="JZK3938" s="58"/>
      <c r="JZL3938" s="57"/>
      <c r="JZM3938" s="57"/>
      <c r="JZN3938" s="57"/>
      <c r="JZO3938" s="57"/>
      <c r="JZP3938" s="57"/>
      <c r="JZQ3938" s="56"/>
      <c r="JZR3938" s="57"/>
      <c r="JZS3938" s="64"/>
      <c r="JZT3938" s="64"/>
      <c r="JZU3938" s="64"/>
      <c r="JZV3938" s="64"/>
      <c r="JZW3938" s="62"/>
      <c r="JZX3938" s="63"/>
      <c r="JZY3938" s="62"/>
      <c r="JZZ3938" s="62"/>
      <c r="KAA3938" s="61"/>
      <c r="KAB3938" s="60"/>
      <c r="KAC3938" s="59"/>
      <c r="KAD3938" s="57"/>
      <c r="KAE3938" s="57"/>
      <c r="KAF3938" s="57"/>
      <c r="KAG3938" s="57"/>
      <c r="KAH3938" s="57"/>
      <c r="KAI3938" s="57"/>
      <c r="KAJ3938" s="57"/>
      <c r="KAK3938" s="57"/>
      <c r="KAL3938" s="58"/>
      <c r="KAM3938" s="57"/>
      <c r="KAN3938" s="57"/>
      <c r="KAO3938" s="57"/>
      <c r="KAP3938" s="57"/>
      <c r="KAQ3938" s="57"/>
      <c r="KAR3938" s="56"/>
      <c r="KAS3938" s="57"/>
      <c r="KAT3938" s="64"/>
      <c r="KAU3938" s="64"/>
      <c r="KAV3938" s="64"/>
      <c r="KAW3938" s="64"/>
      <c r="KAX3938" s="62"/>
      <c r="KAY3938" s="63"/>
      <c r="KAZ3938" s="62"/>
      <c r="KBA3938" s="62"/>
      <c r="KBB3938" s="61"/>
      <c r="KBC3938" s="60"/>
      <c r="KBD3938" s="59"/>
      <c r="KBE3938" s="57"/>
      <c r="KBF3938" s="57"/>
      <c r="KBG3938" s="57"/>
      <c r="KBH3938" s="57"/>
      <c r="KBI3938" s="57"/>
      <c r="KBJ3938" s="57"/>
      <c r="KBK3938" s="57"/>
      <c r="KBL3938" s="57"/>
      <c r="KBM3938" s="58"/>
      <c r="KBN3938" s="57"/>
      <c r="KBO3938" s="57"/>
      <c r="KBP3938" s="57"/>
      <c r="KBQ3938" s="57"/>
      <c r="KBR3938" s="57"/>
      <c r="KBS3938" s="56"/>
      <c r="KBT3938" s="57"/>
      <c r="KBU3938" s="64"/>
      <c r="KBV3938" s="64"/>
      <c r="KBW3938" s="64"/>
      <c r="KBX3938" s="64"/>
      <c r="KBY3938" s="62"/>
      <c r="KBZ3938" s="63"/>
      <c r="KCA3938" s="62"/>
      <c r="KCB3938" s="62"/>
      <c r="KCC3938" s="61"/>
      <c r="KCD3938" s="60"/>
      <c r="KCE3938" s="59"/>
      <c r="KCF3938" s="57"/>
      <c r="KCG3938" s="57"/>
      <c r="KCH3938" s="57"/>
      <c r="KCI3938" s="57"/>
      <c r="KCJ3938" s="57"/>
      <c r="KCK3938" s="57"/>
      <c r="KCL3938" s="57"/>
      <c r="KCM3938" s="57"/>
      <c r="KCN3938" s="58"/>
      <c r="KCO3938" s="57"/>
      <c r="KCP3938" s="57"/>
      <c r="KCQ3938" s="57"/>
      <c r="KCR3938" s="57"/>
      <c r="KCS3938" s="57"/>
      <c r="KCT3938" s="56"/>
      <c r="KCU3938" s="57"/>
      <c r="KCV3938" s="64"/>
      <c r="KCW3938" s="64"/>
      <c r="KCX3938" s="64"/>
      <c r="KCY3938" s="64"/>
      <c r="KCZ3938" s="62"/>
      <c r="KDA3938" s="63"/>
      <c r="KDB3938" s="62"/>
      <c r="KDC3938" s="62"/>
      <c r="KDD3938" s="61"/>
      <c r="KDE3938" s="60"/>
      <c r="KDF3938" s="59"/>
      <c r="KDG3938" s="57"/>
      <c r="KDH3938" s="57"/>
      <c r="KDI3938" s="57"/>
      <c r="KDJ3938" s="57"/>
      <c r="KDK3938" s="57"/>
      <c r="KDL3938" s="57"/>
      <c r="KDM3938" s="57"/>
      <c r="KDN3938" s="57"/>
      <c r="KDO3938" s="58"/>
      <c r="KDP3938" s="57"/>
      <c r="KDQ3938" s="57"/>
      <c r="KDR3938" s="57"/>
      <c r="KDS3938" s="57"/>
      <c r="KDT3938" s="57"/>
      <c r="KDU3938" s="56"/>
      <c r="KDV3938" s="57"/>
      <c r="KDW3938" s="64"/>
      <c r="KDX3938" s="64"/>
      <c r="KDY3938" s="64"/>
      <c r="KDZ3938" s="64"/>
      <c r="KEA3938" s="62"/>
      <c r="KEB3938" s="63"/>
      <c r="KEC3938" s="62"/>
      <c r="KED3938" s="62"/>
      <c r="KEE3938" s="61"/>
      <c r="KEF3938" s="60"/>
      <c r="KEG3938" s="59"/>
      <c r="KEH3938" s="57"/>
      <c r="KEI3938" s="57"/>
      <c r="KEJ3938" s="57"/>
      <c r="KEK3938" s="57"/>
      <c r="KEL3938" s="57"/>
      <c r="KEM3938" s="57"/>
      <c r="KEN3938" s="57"/>
      <c r="KEO3938" s="57"/>
      <c r="KEP3938" s="58"/>
      <c r="KEQ3938" s="57"/>
      <c r="KER3938" s="57"/>
      <c r="KES3938" s="57"/>
      <c r="KET3938" s="57"/>
      <c r="KEU3938" s="57"/>
      <c r="KEV3938" s="56"/>
      <c r="KEW3938" s="57"/>
      <c r="KEX3938" s="64"/>
      <c r="KEY3938" s="64"/>
      <c r="KEZ3938" s="64"/>
      <c r="KFA3938" s="64"/>
      <c r="KFB3938" s="62"/>
      <c r="KFC3938" s="63"/>
      <c r="KFD3938" s="62"/>
      <c r="KFE3938" s="62"/>
      <c r="KFF3938" s="61"/>
      <c r="KFG3938" s="60"/>
      <c r="KFH3938" s="59"/>
      <c r="KFI3938" s="57"/>
      <c r="KFJ3938" s="57"/>
      <c r="KFK3938" s="57"/>
      <c r="KFL3938" s="57"/>
      <c r="KFM3938" s="57"/>
      <c r="KFN3938" s="57"/>
      <c r="KFO3938" s="57"/>
      <c r="KFP3938" s="57"/>
      <c r="KFQ3938" s="58"/>
      <c r="KFR3938" s="57"/>
      <c r="KFS3938" s="57"/>
      <c r="KFT3938" s="57"/>
      <c r="KFU3938" s="57"/>
      <c r="KFV3938" s="57"/>
      <c r="KFW3938" s="56"/>
      <c r="KFX3938" s="57"/>
      <c r="KFY3938" s="64"/>
      <c r="KFZ3938" s="64"/>
      <c r="KGA3938" s="64"/>
      <c r="KGB3938" s="64"/>
      <c r="KGC3938" s="62"/>
      <c r="KGD3938" s="63"/>
      <c r="KGE3938" s="62"/>
      <c r="KGF3938" s="62"/>
      <c r="KGG3938" s="61"/>
      <c r="KGH3938" s="60"/>
      <c r="KGI3938" s="59"/>
      <c r="KGJ3938" s="57"/>
      <c r="KGK3938" s="57"/>
      <c r="KGL3938" s="57"/>
      <c r="KGM3938" s="57"/>
      <c r="KGN3938" s="57"/>
      <c r="KGO3938" s="57"/>
      <c r="KGP3938" s="57"/>
      <c r="KGQ3938" s="57"/>
      <c r="KGR3938" s="58"/>
      <c r="KGS3938" s="57"/>
      <c r="KGT3938" s="57"/>
      <c r="KGU3938" s="57"/>
      <c r="KGV3938" s="57"/>
      <c r="KGW3938" s="57"/>
      <c r="KGX3938" s="56"/>
      <c r="KGY3938" s="57"/>
      <c r="KGZ3938" s="64"/>
      <c r="KHA3938" s="64"/>
      <c r="KHB3938" s="64"/>
      <c r="KHC3938" s="64"/>
      <c r="KHD3938" s="62"/>
      <c r="KHE3938" s="63"/>
      <c r="KHF3938" s="62"/>
      <c r="KHG3938" s="62"/>
      <c r="KHH3938" s="61"/>
      <c r="KHI3938" s="60"/>
      <c r="KHJ3938" s="59"/>
      <c r="KHK3938" s="57"/>
      <c r="KHL3938" s="57"/>
      <c r="KHM3938" s="57"/>
      <c r="KHN3938" s="57"/>
      <c r="KHO3938" s="57"/>
      <c r="KHP3938" s="57"/>
      <c r="KHQ3938" s="57"/>
      <c r="KHR3938" s="57"/>
      <c r="KHS3938" s="58"/>
      <c r="KHT3938" s="57"/>
      <c r="KHU3938" s="57"/>
      <c r="KHV3938" s="57"/>
      <c r="KHW3938" s="57"/>
      <c r="KHX3938" s="57"/>
      <c r="KHY3938" s="56"/>
      <c r="KHZ3938" s="57"/>
      <c r="KIA3938" s="64"/>
      <c r="KIB3938" s="64"/>
      <c r="KIC3938" s="64"/>
      <c r="KID3938" s="64"/>
      <c r="KIE3938" s="62"/>
      <c r="KIF3938" s="63"/>
      <c r="KIG3938" s="62"/>
      <c r="KIH3938" s="62"/>
      <c r="KII3938" s="61"/>
      <c r="KIJ3938" s="60"/>
      <c r="KIK3938" s="59"/>
      <c r="KIL3938" s="57"/>
      <c r="KIM3938" s="57"/>
      <c r="KIN3938" s="57"/>
      <c r="KIO3938" s="57"/>
      <c r="KIP3938" s="57"/>
      <c r="KIQ3938" s="57"/>
      <c r="KIR3938" s="57"/>
      <c r="KIS3938" s="57"/>
      <c r="KIT3938" s="58"/>
      <c r="KIU3938" s="57"/>
      <c r="KIV3938" s="57"/>
      <c r="KIW3938" s="57"/>
      <c r="KIX3938" s="57"/>
      <c r="KIY3938" s="57"/>
      <c r="KIZ3938" s="56"/>
      <c r="KJA3938" s="57"/>
      <c r="KJB3938" s="64"/>
      <c r="KJC3938" s="64"/>
      <c r="KJD3938" s="64"/>
      <c r="KJE3938" s="64"/>
      <c r="KJF3938" s="62"/>
      <c r="KJG3938" s="63"/>
      <c r="KJH3938" s="62"/>
      <c r="KJI3938" s="62"/>
      <c r="KJJ3938" s="61"/>
      <c r="KJK3938" s="60"/>
      <c r="KJL3938" s="59"/>
      <c r="KJM3938" s="57"/>
      <c r="KJN3938" s="57"/>
      <c r="KJO3938" s="57"/>
      <c r="KJP3938" s="57"/>
      <c r="KJQ3938" s="57"/>
      <c r="KJR3938" s="57"/>
      <c r="KJS3938" s="57"/>
      <c r="KJT3938" s="57"/>
      <c r="KJU3938" s="58"/>
      <c r="KJV3938" s="57"/>
      <c r="KJW3938" s="57"/>
      <c r="KJX3938" s="57"/>
      <c r="KJY3938" s="57"/>
      <c r="KJZ3938" s="57"/>
      <c r="KKA3938" s="56"/>
      <c r="KKB3938" s="57"/>
      <c r="KKC3938" s="64"/>
      <c r="KKD3938" s="64"/>
      <c r="KKE3938" s="64"/>
      <c r="KKF3938" s="64"/>
      <c r="KKG3938" s="62"/>
      <c r="KKH3938" s="63"/>
      <c r="KKI3938" s="62"/>
      <c r="KKJ3938" s="62"/>
      <c r="KKK3938" s="61"/>
      <c r="KKL3938" s="60"/>
      <c r="KKM3938" s="59"/>
      <c r="KKN3938" s="57"/>
      <c r="KKO3938" s="57"/>
      <c r="KKP3938" s="57"/>
      <c r="KKQ3938" s="57"/>
      <c r="KKR3938" s="57"/>
      <c r="KKS3938" s="57"/>
      <c r="KKT3938" s="57"/>
      <c r="KKU3938" s="57"/>
      <c r="KKV3938" s="58"/>
      <c r="KKW3938" s="57"/>
      <c r="KKX3938" s="57"/>
      <c r="KKY3938" s="57"/>
      <c r="KKZ3938" s="57"/>
      <c r="KLA3938" s="57"/>
      <c r="KLB3938" s="56"/>
      <c r="KLC3938" s="57"/>
      <c r="KLD3938" s="64"/>
      <c r="KLE3938" s="64"/>
      <c r="KLF3938" s="64"/>
      <c r="KLG3938" s="64"/>
      <c r="KLH3938" s="62"/>
      <c r="KLI3938" s="63"/>
      <c r="KLJ3938" s="62"/>
      <c r="KLK3938" s="62"/>
      <c r="KLL3938" s="61"/>
      <c r="KLM3938" s="60"/>
      <c r="KLN3938" s="59"/>
      <c r="KLO3938" s="57"/>
      <c r="KLP3938" s="57"/>
      <c r="KLQ3938" s="57"/>
      <c r="KLR3938" s="57"/>
      <c r="KLS3938" s="57"/>
      <c r="KLT3938" s="57"/>
      <c r="KLU3938" s="57"/>
      <c r="KLV3938" s="57"/>
      <c r="KLW3938" s="58"/>
      <c r="KLX3938" s="57"/>
      <c r="KLY3938" s="57"/>
      <c r="KLZ3938" s="57"/>
      <c r="KMA3938" s="57"/>
      <c r="KMB3938" s="57"/>
      <c r="KMC3938" s="56"/>
      <c r="KMD3938" s="57"/>
      <c r="KME3938" s="64"/>
      <c r="KMF3938" s="64"/>
      <c r="KMG3938" s="64"/>
      <c r="KMH3938" s="64"/>
      <c r="KMI3938" s="62"/>
      <c r="KMJ3938" s="63"/>
      <c r="KMK3938" s="62"/>
      <c r="KML3938" s="62"/>
      <c r="KMM3938" s="61"/>
      <c r="KMN3938" s="60"/>
      <c r="KMO3938" s="59"/>
      <c r="KMP3938" s="57"/>
      <c r="KMQ3938" s="57"/>
      <c r="KMR3938" s="57"/>
      <c r="KMS3938" s="57"/>
      <c r="KMT3938" s="57"/>
      <c r="KMU3938" s="57"/>
      <c r="KMV3938" s="57"/>
      <c r="KMW3938" s="57"/>
      <c r="KMX3938" s="58"/>
      <c r="KMY3938" s="57"/>
      <c r="KMZ3938" s="57"/>
      <c r="KNA3938" s="57"/>
      <c r="KNB3938" s="57"/>
      <c r="KNC3938" s="57"/>
      <c r="KND3938" s="56"/>
      <c r="KNE3938" s="57"/>
      <c r="KNF3938" s="64"/>
      <c r="KNG3938" s="64"/>
      <c r="KNH3938" s="64"/>
      <c r="KNI3938" s="64"/>
      <c r="KNJ3938" s="62"/>
      <c r="KNK3938" s="63"/>
      <c r="KNL3938" s="62"/>
      <c r="KNM3938" s="62"/>
      <c r="KNN3938" s="61"/>
      <c r="KNO3938" s="60"/>
      <c r="KNP3938" s="59"/>
      <c r="KNQ3938" s="57"/>
      <c r="KNR3938" s="57"/>
      <c r="KNS3938" s="57"/>
      <c r="KNT3938" s="57"/>
      <c r="KNU3938" s="57"/>
      <c r="KNV3938" s="57"/>
      <c r="KNW3938" s="57"/>
      <c r="KNX3938" s="57"/>
      <c r="KNY3938" s="58"/>
      <c r="KNZ3938" s="57"/>
      <c r="KOA3938" s="57"/>
      <c r="KOB3938" s="57"/>
      <c r="KOC3938" s="57"/>
      <c r="KOD3938" s="57"/>
      <c r="KOE3938" s="56"/>
      <c r="KOF3938" s="57"/>
      <c r="KOG3938" s="64"/>
      <c r="KOH3938" s="64"/>
      <c r="KOI3938" s="64"/>
      <c r="KOJ3938" s="64"/>
      <c r="KOK3938" s="62"/>
      <c r="KOL3938" s="63"/>
      <c r="KOM3938" s="62"/>
      <c r="KON3938" s="62"/>
      <c r="KOO3938" s="61"/>
      <c r="KOP3938" s="60"/>
      <c r="KOQ3938" s="59"/>
      <c r="KOR3938" s="57"/>
      <c r="KOS3938" s="57"/>
      <c r="KOT3938" s="57"/>
      <c r="KOU3938" s="57"/>
      <c r="KOV3938" s="57"/>
      <c r="KOW3938" s="57"/>
      <c r="KOX3938" s="57"/>
      <c r="KOY3938" s="57"/>
      <c r="KOZ3938" s="58"/>
      <c r="KPA3938" s="57"/>
      <c r="KPB3938" s="57"/>
      <c r="KPC3938" s="57"/>
      <c r="KPD3938" s="57"/>
      <c r="KPE3938" s="57"/>
      <c r="KPF3938" s="56"/>
      <c r="KPG3938" s="57"/>
      <c r="KPH3938" s="64"/>
      <c r="KPI3938" s="64"/>
      <c r="KPJ3938" s="64"/>
      <c r="KPK3938" s="64"/>
      <c r="KPL3938" s="62"/>
      <c r="KPM3938" s="63"/>
      <c r="KPN3938" s="62"/>
      <c r="KPO3938" s="62"/>
      <c r="KPP3938" s="61"/>
      <c r="KPQ3938" s="60"/>
      <c r="KPR3938" s="59"/>
      <c r="KPS3938" s="57"/>
      <c r="KPT3938" s="57"/>
      <c r="KPU3938" s="57"/>
      <c r="KPV3938" s="57"/>
      <c r="KPW3938" s="57"/>
      <c r="KPX3938" s="57"/>
      <c r="KPY3938" s="57"/>
      <c r="KPZ3938" s="57"/>
      <c r="KQA3938" s="58"/>
      <c r="KQB3938" s="57"/>
      <c r="KQC3938" s="57"/>
      <c r="KQD3938" s="57"/>
      <c r="KQE3938" s="57"/>
      <c r="KQF3938" s="57"/>
      <c r="KQG3938" s="56"/>
      <c r="KQH3938" s="57"/>
      <c r="KQI3938" s="64"/>
      <c r="KQJ3938" s="64"/>
      <c r="KQK3938" s="64"/>
      <c r="KQL3938" s="64"/>
      <c r="KQM3938" s="62"/>
      <c r="KQN3938" s="63"/>
      <c r="KQO3938" s="62"/>
      <c r="KQP3938" s="62"/>
      <c r="KQQ3938" s="61"/>
      <c r="KQR3938" s="60"/>
      <c r="KQS3938" s="59"/>
      <c r="KQT3938" s="57"/>
      <c r="KQU3938" s="57"/>
      <c r="KQV3938" s="57"/>
      <c r="KQW3938" s="57"/>
      <c r="KQX3938" s="57"/>
      <c r="KQY3938" s="57"/>
      <c r="KQZ3938" s="57"/>
      <c r="KRA3938" s="57"/>
      <c r="KRB3938" s="58"/>
      <c r="KRC3938" s="57"/>
      <c r="KRD3938" s="57"/>
      <c r="KRE3938" s="57"/>
      <c r="KRF3938" s="57"/>
      <c r="KRG3938" s="57"/>
      <c r="KRH3938" s="56"/>
      <c r="KRI3938" s="57"/>
      <c r="KRJ3938" s="64"/>
      <c r="KRK3938" s="64"/>
      <c r="KRL3938" s="64"/>
      <c r="KRM3938" s="64"/>
      <c r="KRN3938" s="62"/>
      <c r="KRO3938" s="63"/>
      <c r="KRP3938" s="62"/>
      <c r="KRQ3938" s="62"/>
      <c r="KRR3938" s="61"/>
      <c r="KRS3938" s="60"/>
      <c r="KRT3938" s="59"/>
      <c r="KRU3938" s="57"/>
      <c r="KRV3938" s="57"/>
      <c r="KRW3938" s="57"/>
      <c r="KRX3938" s="57"/>
      <c r="KRY3938" s="57"/>
      <c r="KRZ3938" s="57"/>
      <c r="KSA3938" s="57"/>
      <c r="KSB3938" s="57"/>
      <c r="KSC3938" s="58"/>
      <c r="KSD3938" s="57"/>
      <c r="KSE3938" s="57"/>
      <c r="KSF3938" s="57"/>
      <c r="KSG3938" s="57"/>
      <c r="KSH3938" s="57"/>
      <c r="KSI3938" s="56"/>
      <c r="KSJ3938" s="57"/>
      <c r="KSK3938" s="64"/>
      <c r="KSL3938" s="64"/>
      <c r="KSM3938" s="64"/>
      <c r="KSN3938" s="64"/>
      <c r="KSO3938" s="62"/>
      <c r="KSP3938" s="63"/>
      <c r="KSQ3938" s="62"/>
      <c r="KSR3938" s="62"/>
      <c r="KSS3938" s="61"/>
      <c r="KST3938" s="60"/>
      <c r="KSU3938" s="59"/>
      <c r="KSV3938" s="57"/>
      <c r="KSW3938" s="57"/>
      <c r="KSX3938" s="57"/>
      <c r="KSY3938" s="57"/>
      <c r="KSZ3938" s="57"/>
      <c r="KTA3938" s="57"/>
      <c r="KTB3938" s="57"/>
      <c r="KTC3938" s="57"/>
      <c r="KTD3938" s="58"/>
      <c r="KTE3938" s="57"/>
      <c r="KTF3938" s="57"/>
      <c r="KTG3938" s="57"/>
      <c r="KTH3938" s="57"/>
      <c r="KTI3938" s="57"/>
      <c r="KTJ3938" s="56"/>
      <c r="KTK3938" s="57"/>
      <c r="KTL3938" s="64"/>
      <c r="KTM3938" s="64"/>
      <c r="KTN3938" s="64"/>
      <c r="KTO3938" s="64"/>
      <c r="KTP3938" s="62"/>
      <c r="KTQ3938" s="63"/>
      <c r="KTR3938" s="62"/>
      <c r="KTS3938" s="62"/>
      <c r="KTT3938" s="61"/>
      <c r="KTU3938" s="60"/>
      <c r="KTV3938" s="59"/>
      <c r="KTW3938" s="57"/>
      <c r="KTX3938" s="57"/>
      <c r="KTY3938" s="57"/>
      <c r="KTZ3938" s="57"/>
      <c r="KUA3938" s="57"/>
      <c r="KUB3938" s="57"/>
      <c r="KUC3938" s="57"/>
      <c r="KUD3938" s="57"/>
      <c r="KUE3938" s="58"/>
      <c r="KUF3938" s="57"/>
      <c r="KUG3938" s="57"/>
      <c r="KUH3938" s="57"/>
      <c r="KUI3938" s="57"/>
      <c r="KUJ3938" s="57"/>
      <c r="KUK3938" s="56"/>
      <c r="KUL3938" s="57"/>
      <c r="KUM3938" s="64"/>
      <c r="KUN3938" s="64"/>
      <c r="KUO3938" s="64"/>
      <c r="KUP3938" s="64"/>
      <c r="KUQ3938" s="62"/>
      <c r="KUR3938" s="63"/>
      <c r="KUS3938" s="62"/>
      <c r="KUT3938" s="62"/>
      <c r="KUU3938" s="61"/>
      <c r="KUV3938" s="60"/>
      <c r="KUW3938" s="59"/>
      <c r="KUX3938" s="57"/>
      <c r="KUY3938" s="57"/>
      <c r="KUZ3938" s="57"/>
      <c r="KVA3938" s="57"/>
      <c r="KVB3938" s="57"/>
      <c r="KVC3938" s="57"/>
      <c r="KVD3938" s="57"/>
      <c r="KVE3938" s="57"/>
      <c r="KVF3938" s="58"/>
      <c r="KVG3938" s="57"/>
      <c r="KVH3938" s="57"/>
      <c r="KVI3938" s="57"/>
      <c r="KVJ3938" s="57"/>
      <c r="KVK3938" s="57"/>
      <c r="KVL3938" s="56"/>
      <c r="KVM3938" s="57"/>
      <c r="KVN3938" s="64"/>
      <c r="KVO3938" s="64"/>
      <c r="KVP3938" s="64"/>
      <c r="KVQ3938" s="64"/>
      <c r="KVR3938" s="62"/>
      <c r="KVS3938" s="63"/>
      <c r="KVT3938" s="62"/>
      <c r="KVU3938" s="62"/>
      <c r="KVV3938" s="61"/>
      <c r="KVW3938" s="60"/>
      <c r="KVX3938" s="59"/>
      <c r="KVY3938" s="57"/>
      <c r="KVZ3938" s="57"/>
      <c r="KWA3938" s="57"/>
      <c r="KWB3938" s="57"/>
      <c r="KWC3938" s="57"/>
      <c r="KWD3938" s="57"/>
      <c r="KWE3938" s="57"/>
      <c r="KWF3938" s="57"/>
      <c r="KWG3938" s="58"/>
      <c r="KWH3938" s="57"/>
      <c r="KWI3938" s="57"/>
      <c r="KWJ3938" s="57"/>
      <c r="KWK3938" s="57"/>
      <c r="KWL3938" s="57"/>
      <c r="KWM3938" s="56"/>
      <c r="KWN3938" s="57"/>
      <c r="KWO3938" s="64"/>
      <c r="KWP3938" s="64"/>
      <c r="KWQ3938" s="64"/>
      <c r="KWR3938" s="64"/>
      <c r="KWS3938" s="62"/>
      <c r="KWT3938" s="63"/>
      <c r="KWU3938" s="62"/>
      <c r="KWV3938" s="62"/>
      <c r="KWW3938" s="61"/>
      <c r="KWX3938" s="60"/>
      <c r="KWY3938" s="59"/>
      <c r="KWZ3938" s="57"/>
      <c r="KXA3938" s="57"/>
      <c r="KXB3938" s="57"/>
      <c r="KXC3938" s="57"/>
      <c r="KXD3938" s="57"/>
      <c r="KXE3938" s="57"/>
      <c r="KXF3938" s="57"/>
      <c r="KXG3938" s="57"/>
      <c r="KXH3938" s="58"/>
      <c r="KXI3938" s="57"/>
      <c r="KXJ3938" s="57"/>
      <c r="KXK3938" s="57"/>
      <c r="KXL3938" s="57"/>
      <c r="KXM3938" s="57"/>
      <c r="KXN3938" s="56"/>
      <c r="KXO3938" s="57"/>
      <c r="KXP3938" s="64"/>
      <c r="KXQ3938" s="64"/>
      <c r="KXR3938" s="64"/>
      <c r="KXS3938" s="64"/>
      <c r="KXT3938" s="62"/>
      <c r="KXU3938" s="63"/>
      <c r="KXV3938" s="62"/>
      <c r="KXW3938" s="62"/>
      <c r="KXX3938" s="61"/>
      <c r="KXY3938" s="60"/>
      <c r="KXZ3938" s="59"/>
      <c r="KYA3938" s="57"/>
      <c r="KYB3938" s="57"/>
      <c r="KYC3938" s="57"/>
      <c r="KYD3938" s="57"/>
      <c r="KYE3938" s="57"/>
      <c r="KYF3938" s="57"/>
      <c r="KYG3938" s="57"/>
      <c r="KYH3938" s="57"/>
      <c r="KYI3938" s="58"/>
      <c r="KYJ3938" s="57"/>
      <c r="KYK3938" s="57"/>
      <c r="KYL3938" s="57"/>
      <c r="KYM3938" s="57"/>
      <c r="KYN3938" s="57"/>
      <c r="KYO3938" s="56"/>
      <c r="KYP3938" s="57"/>
      <c r="KYQ3938" s="64"/>
      <c r="KYR3938" s="64"/>
      <c r="KYS3938" s="64"/>
      <c r="KYT3938" s="64"/>
      <c r="KYU3938" s="62"/>
      <c r="KYV3938" s="63"/>
      <c r="KYW3938" s="62"/>
      <c r="KYX3938" s="62"/>
      <c r="KYY3938" s="61"/>
      <c r="KYZ3938" s="60"/>
      <c r="KZA3938" s="59"/>
      <c r="KZB3938" s="57"/>
      <c r="KZC3938" s="57"/>
      <c r="KZD3938" s="57"/>
      <c r="KZE3938" s="57"/>
      <c r="KZF3938" s="57"/>
      <c r="KZG3938" s="57"/>
      <c r="KZH3938" s="57"/>
      <c r="KZI3938" s="57"/>
      <c r="KZJ3938" s="58"/>
      <c r="KZK3938" s="57"/>
      <c r="KZL3938" s="57"/>
      <c r="KZM3938" s="57"/>
      <c r="KZN3938" s="57"/>
      <c r="KZO3938" s="57"/>
      <c r="KZP3938" s="56"/>
      <c r="KZQ3938" s="57"/>
      <c r="KZR3938" s="64"/>
      <c r="KZS3938" s="64"/>
      <c r="KZT3938" s="64"/>
      <c r="KZU3938" s="64"/>
      <c r="KZV3938" s="62"/>
      <c r="KZW3938" s="63"/>
      <c r="KZX3938" s="62"/>
      <c r="KZY3938" s="62"/>
      <c r="KZZ3938" s="61"/>
      <c r="LAA3938" s="60"/>
      <c r="LAB3938" s="59"/>
      <c r="LAC3938" s="57"/>
      <c r="LAD3938" s="57"/>
      <c r="LAE3938" s="57"/>
      <c r="LAF3938" s="57"/>
      <c r="LAG3938" s="57"/>
      <c r="LAH3938" s="57"/>
      <c r="LAI3938" s="57"/>
      <c r="LAJ3938" s="57"/>
      <c r="LAK3938" s="58"/>
      <c r="LAL3938" s="57"/>
      <c r="LAM3938" s="57"/>
      <c r="LAN3938" s="57"/>
      <c r="LAO3938" s="57"/>
      <c r="LAP3938" s="57"/>
      <c r="LAQ3938" s="56"/>
      <c r="LAR3938" s="57"/>
      <c r="LAS3938" s="64"/>
      <c r="LAT3938" s="64"/>
      <c r="LAU3938" s="64"/>
      <c r="LAV3938" s="64"/>
      <c r="LAW3938" s="62"/>
      <c r="LAX3938" s="63"/>
      <c r="LAY3938" s="62"/>
      <c r="LAZ3938" s="62"/>
      <c r="LBA3938" s="61"/>
      <c r="LBB3938" s="60"/>
      <c r="LBC3938" s="59"/>
      <c r="LBD3938" s="57"/>
      <c r="LBE3938" s="57"/>
      <c r="LBF3938" s="57"/>
      <c r="LBG3938" s="57"/>
      <c r="LBH3938" s="57"/>
      <c r="LBI3938" s="57"/>
      <c r="LBJ3938" s="57"/>
      <c r="LBK3938" s="57"/>
      <c r="LBL3938" s="58"/>
      <c r="LBM3938" s="57"/>
      <c r="LBN3938" s="57"/>
      <c r="LBO3938" s="57"/>
      <c r="LBP3938" s="57"/>
      <c r="LBQ3938" s="57"/>
      <c r="LBR3938" s="56"/>
      <c r="LBS3938" s="57"/>
      <c r="LBT3938" s="64"/>
      <c r="LBU3938" s="64"/>
      <c r="LBV3938" s="64"/>
      <c r="LBW3938" s="64"/>
      <c r="LBX3938" s="62"/>
      <c r="LBY3938" s="63"/>
      <c r="LBZ3938" s="62"/>
      <c r="LCA3938" s="62"/>
      <c r="LCB3938" s="61"/>
      <c r="LCC3938" s="60"/>
      <c r="LCD3938" s="59"/>
      <c r="LCE3938" s="57"/>
      <c r="LCF3938" s="57"/>
      <c r="LCG3938" s="57"/>
      <c r="LCH3938" s="57"/>
      <c r="LCI3938" s="57"/>
      <c r="LCJ3938" s="57"/>
      <c r="LCK3938" s="57"/>
      <c r="LCL3938" s="57"/>
      <c r="LCM3938" s="58"/>
      <c r="LCN3938" s="57"/>
      <c r="LCO3938" s="57"/>
      <c r="LCP3938" s="57"/>
      <c r="LCQ3938" s="57"/>
      <c r="LCR3938" s="57"/>
      <c r="LCS3938" s="56"/>
      <c r="LCT3938" s="57"/>
      <c r="LCU3938" s="64"/>
      <c r="LCV3938" s="64"/>
      <c r="LCW3938" s="64"/>
      <c r="LCX3938" s="64"/>
      <c r="LCY3938" s="62"/>
      <c r="LCZ3938" s="63"/>
      <c r="LDA3938" s="62"/>
      <c r="LDB3938" s="62"/>
      <c r="LDC3938" s="61"/>
      <c r="LDD3938" s="60"/>
      <c r="LDE3938" s="59"/>
      <c r="LDF3938" s="57"/>
      <c r="LDG3938" s="57"/>
      <c r="LDH3938" s="57"/>
      <c r="LDI3938" s="57"/>
      <c r="LDJ3938" s="57"/>
      <c r="LDK3938" s="57"/>
      <c r="LDL3938" s="57"/>
      <c r="LDM3938" s="57"/>
      <c r="LDN3938" s="58"/>
      <c r="LDO3938" s="57"/>
      <c r="LDP3938" s="57"/>
      <c r="LDQ3938" s="57"/>
      <c r="LDR3938" s="57"/>
      <c r="LDS3938" s="57"/>
      <c r="LDT3938" s="56"/>
      <c r="LDU3938" s="57"/>
      <c r="LDV3938" s="64"/>
      <c r="LDW3938" s="64"/>
      <c r="LDX3938" s="64"/>
      <c r="LDY3938" s="64"/>
      <c r="LDZ3938" s="62"/>
      <c r="LEA3938" s="63"/>
      <c r="LEB3938" s="62"/>
      <c r="LEC3938" s="62"/>
      <c r="LED3938" s="61"/>
      <c r="LEE3938" s="60"/>
      <c r="LEF3938" s="59"/>
      <c r="LEG3938" s="57"/>
      <c r="LEH3938" s="57"/>
      <c r="LEI3938" s="57"/>
      <c r="LEJ3938" s="57"/>
      <c r="LEK3938" s="57"/>
      <c r="LEL3938" s="57"/>
      <c r="LEM3938" s="57"/>
      <c r="LEN3938" s="57"/>
      <c r="LEO3938" s="58"/>
      <c r="LEP3938" s="57"/>
      <c r="LEQ3938" s="57"/>
      <c r="LER3938" s="57"/>
      <c r="LES3938" s="57"/>
      <c r="LET3938" s="57"/>
      <c r="LEU3938" s="56"/>
      <c r="LEV3938" s="57"/>
      <c r="LEW3938" s="64"/>
      <c r="LEX3938" s="64"/>
      <c r="LEY3938" s="64"/>
      <c r="LEZ3938" s="64"/>
      <c r="LFA3938" s="62"/>
      <c r="LFB3938" s="63"/>
      <c r="LFC3938" s="62"/>
      <c r="LFD3938" s="62"/>
      <c r="LFE3938" s="61"/>
      <c r="LFF3938" s="60"/>
      <c r="LFG3938" s="59"/>
      <c r="LFH3938" s="57"/>
      <c r="LFI3938" s="57"/>
      <c r="LFJ3938" s="57"/>
      <c r="LFK3938" s="57"/>
      <c r="LFL3938" s="57"/>
      <c r="LFM3938" s="57"/>
      <c r="LFN3938" s="57"/>
      <c r="LFO3938" s="57"/>
      <c r="LFP3938" s="58"/>
      <c r="LFQ3938" s="57"/>
      <c r="LFR3938" s="57"/>
      <c r="LFS3938" s="57"/>
      <c r="LFT3938" s="57"/>
      <c r="LFU3938" s="57"/>
      <c r="LFV3938" s="56"/>
      <c r="LFW3938" s="57"/>
      <c r="LFX3938" s="64"/>
      <c r="LFY3938" s="64"/>
      <c r="LFZ3938" s="64"/>
      <c r="LGA3938" s="64"/>
      <c r="LGB3938" s="62"/>
      <c r="LGC3938" s="63"/>
      <c r="LGD3938" s="62"/>
      <c r="LGE3938" s="62"/>
      <c r="LGF3938" s="61"/>
      <c r="LGG3938" s="60"/>
      <c r="LGH3938" s="59"/>
      <c r="LGI3938" s="57"/>
      <c r="LGJ3938" s="57"/>
      <c r="LGK3938" s="57"/>
      <c r="LGL3938" s="57"/>
      <c r="LGM3938" s="57"/>
      <c r="LGN3938" s="57"/>
      <c r="LGO3938" s="57"/>
      <c r="LGP3938" s="57"/>
      <c r="LGQ3938" s="58"/>
      <c r="LGR3938" s="57"/>
      <c r="LGS3938" s="57"/>
      <c r="LGT3938" s="57"/>
      <c r="LGU3938" s="57"/>
      <c r="LGV3938" s="57"/>
      <c r="LGW3938" s="56"/>
      <c r="LGX3938" s="57"/>
      <c r="LGY3938" s="64"/>
      <c r="LGZ3938" s="64"/>
      <c r="LHA3938" s="64"/>
      <c r="LHB3938" s="64"/>
      <c r="LHC3938" s="62"/>
      <c r="LHD3938" s="63"/>
      <c r="LHE3938" s="62"/>
      <c r="LHF3938" s="62"/>
      <c r="LHG3938" s="61"/>
      <c r="LHH3938" s="60"/>
      <c r="LHI3938" s="59"/>
      <c r="LHJ3938" s="57"/>
      <c r="LHK3938" s="57"/>
      <c r="LHL3938" s="57"/>
      <c r="LHM3938" s="57"/>
      <c r="LHN3938" s="57"/>
      <c r="LHO3938" s="57"/>
      <c r="LHP3938" s="57"/>
      <c r="LHQ3938" s="57"/>
      <c r="LHR3938" s="58"/>
      <c r="LHS3938" s="57"/>
      <c r="LHT3938" s="57"/>
      <c r="LHU3938" s="57"/>
      <c r="LHV3938" s="57"/>
      <c r="LHW3938" s="57"/>
      <c r="LHX3938" s="56"/>
      <c r="LHY3938" s="57"/>
      <c r="LHZ3938" s="64"/>
      <c r="LIA3938" s="64"/>
      <c r="LIB3938" s="64"/>
      <c r="LIC3938" s="64"/>
      <c r="LID3938" s="62"/>
      <c r="LIE3938" s="63"/>
      <c r="LIF3938" s="62"/>
      <c r="LIG3938" s="62"/>
      <c r="LIH3938" s="61"/>
      <c r="LII3938" s="60"/>
      <c r="LIJ3938" s="59"/>
      <c r="LIK3938" s="57"/>
      <c r="LIL3938" s="57"/>
      <c r="LIM3938" s="57"/>
      <c r="LIN3938" s="57"/>
      <c r="LIO3938" s="57"/>
      <c r="LIP3938" s="57"/>
      <c r="LIQ3938" s="57"/>
      <c r="LIR3938" s="57"/>
      <c r="LIS3938" s="58"/>
      <c r="LIT3938" s="57"/>
      <c r="LIU3938" s="57"/>
      <c r="LIV3938" s="57"/>
      <c r="LIW3938" s="57"/>
      <c r="LIX3938" s="57"/>
      <c r="LIY3938" s="56"/>
      <c r="LIZ3938" s="57"/>
      <c r="LJA3938" s="64"/>
      <c r="LJB3938" s="64"/>
      <c r="LJC3938" s="64"/>
      <c r="LJD3938" s="64"/>
      <c r="LJE3938" s="62"/>
      <c r="LJF3938" s="63"/>
      <c r="LJG3938" s="62"/>
      <c r="LJH3938" s="62"/>
      <c r="LJI3938" s="61"/>
      <c r="LJJ3938" s="60"/>
      <c r="LJK3938" s="59"/>
      <c r="LJL3938" s="57"/>
      <c r="LJM3938" s="57"/>
      <c r="LJN3938" s="57"/>
      <c r="LJO3938" s="57"/>
      <c r="LJP3938" s="57"/>
      <c r="LJQ3938" s="57"/>
      <c r="LJR3938" s="57"/>
      <c r="LJS3938" s="57"/>
      <c r="LJT3938" s="58"/>
      <c r="LJU3938" s="57"/>
      <c r="LJV3938" s="57"/>
      <c r="LJW3938" s="57"/>
      <c r="LJX3938" s="57"/>
      <c r="LJY3938" s="57"/>
      <c r="LJZ3938" s="56"/>
      <c r="LKA3938" s="57"/>
      <c r="LKB3938" s="64"/>
      <c r="LKC3938" s="64"/>
      <c r="LKD3938" s="64"/>
      <c r="LKE3938" s="64"/>
      <c r="LKF3938" s="62"/>
      <c r="LKG3938" s="63"/>
      <c r="LKH3938" s="62"/>
      <c r="LKI3938" s="62"/>
      <c r="LKJ3938" s="61"/>
      <c r="LKK3938" s="60"/>
      <c r="LKL3938" s="59"/>
      <c r="LKM3938" s="57"/>
      <c r="LKN3938" s="57"/>
      <c r="LKO3938" s="57"/>
      <c r="LKP3938" s="57"/>
      <c r="LKQ3938" s="57"/>
      <c r="LKR3938" s="57"/>
      <c r="LKS3938" s="57"/>
      <c r="LKT3938" s="57"/>
      <c r="LKU3938" s="58"/>
      <c r="LKV3938" s="57"/>
      <c r="LKW3938" s="57"/>
      <c r="LKX3938" s="57"/>
      <c r="LKY3938" s="57"/>
      <c r="LKZ3938" s="57"/>
      <c r="LLA3938" s="56"/>
      <c r="LLB3938" s="57"/>
      <c r="LLC3938" s="64"/>
      <c r="LLD3938" s="64"/>
      <c r="LLE3938" s="64"/>
      <c r="LLF3938" s="64"/>
      <c r="LLG3938" s="62"/>
      <c r="LLH3938" s="63"/>
      <c r="LLI3938" s="62"/>
      <c r="LLJ3938" s="62"/>
      <c r="LLK3938" s="61"/>
      <c r="LLL3938" s="60"/>
      <c r="LLM3938" s="59"/>
      <c r="LLN3938" s="57"/>
      <c r="LLO3938" s="57"/>
      <c r="LLP3938" s="57"/>
      <c r="LLQ3938" s="57"/>
      <c r="LLR3938" s="57"/>
      <c r="LLS3938" s="57"/>
      <c r="LLT3938" s="57"/>
      <c r="LLU3938" s="57"/>
      <c r="LLV3938" s="58"/>
      <c r="LLW3938" s="57"/>
      <c r="LLX3938" s="57"/>
      <c r="LLY3938" s="57"/>
      <c r="LLZ3938" s="57"/>
      <c r="LMA3938" s="57"/>
      <c r="LMB3938" s="56"/>
      <c r="LMC3938" s="57"/>
      <c r="LMD3938" s="64"/>
      <c r="LME3938" s="64"/>
      <c r="LMF3938" s="64"/>
      <c r="LMG3938" s="64"/>
      <c r="LMH3938" s="62"/>
      <c r="LMI3938" s="63"/>
      <c r="LMJ3938" s="62"/>
      <c r="LMK3938" s="62"/>
      <c r="LML3938" s="61"/>
      <c r="LMM3938" s="60"/>
      <c r="LMN3938" s="59"/>
      <c r="LMO3938" s="57"/>
      <c r="LMP3938" s="57"/>
      <c r="LMQ3938" s="57"/>
      <c r="LMR3938" s="57"/>
      <c r="LMS3938" s="57"/>
      <c r="LMT3938" s="57"/>
      <c r="LMU3938" s="57"/>
      <c r="LMV3938" s="57"/>
      <c r="LMW3938" s="58"/>
      <c r="LMX3938" s="57"/>
      <c r="LMY3938" s="57"/>
      <c r="LMZ3938" s="57"/>
      <c r="LNA3938" s="57"/>
      <c r="LNB3938" s="57"/>
      <c r="LNC3938" s="56"/>
      <c r="LND3938" s="57"/>
      <c r="LNE3938" s="64"/>
      <c r="LNF3938" s="64"/>
      <c r="LNG3938" s="64"/>
      <c r="LNH3938" s="64"/>
      <c r="LNI3938" s="62"/>
      <c r="LNJ3938" s="63"/>
      <c r="LNK3938" s="62"/>
      <c r="LNL3938" s="62"/>
      <c r="LNM3938" s="61"/>
      <c r="LNN3938" s="60"/>
      <c r="LNO3938" s="59"/>
      <c r="LNP3938" s="57"/>
      <c r="LNQ3938" s="57"/>
      <c r="LNR3938" s="57"/>
      <c r="LNS3938" s="57"/>
      <c r="LNT3938" s="57"/>
      <c r="LNU3938" s="57"/>
      <c r="LNV3938" s="57"/>
      <c r="LNW3938" s="57"/>
      <c r="LNX3938" s="58"/>
      <c r="LNY3938" s="57"/>
      <c r="LNZ3938" s="57"/>
      <c r="LOA3938" s="57"/>
      <c r="LOB3938" s="57"/>
      <c r="LOC3938" s="57"/>
      <c r="LOD3938" s="56"/>
      <c r="LOE3938" s="57"/>
      <c r="LOF3938" s="64"/>
      <c r="LOG3938" s="64"/>
      <c r="LOH3938" s="64"/>
      <c r="LOI3938" s="64"/>
      <c r="LOJ3938" s="62"/>
      <c r="LOK3938" s="63"/>
      <c r="LOL3938" s="62"/>
      <c r="LOM3938" s="62"/>
      <c r="LON3938" s="61"/>
      <c r="LOO3938" s="60"/>
      <c r="LOP3938" s="59"/>
      <c r="LOQ3938" s="57"/>
      <c r="LOR3938" s="57"/>
      <c r="LOS3938" s="57"/>
      <c r="LOT3938" s="57"/>
      <c r="LOU3938" s="57"/>
      <c r="LOV3938" s="57"/>
      <c r="LOW3938" s="57"/>
      <c r="LOX3938" s="57"/>
      <c r="LOY3938" s="58"/>
      <c r="LOZ3938" s="57"/>
      <c r="LPA3938" s="57"/>
      <c r="LPB3938" s="57"/>
      <c r="LPC3938" s="57"/>
      <c r="LPD3938" s="57"/>
      <c r="LPE3938" s="56"/>
      <c r="LPF3938" s="57"/>
      <c r="LPG3938" s="64"/>
      <c r="LPH3938" s="64"/>
      <c r="LPI3938" s="64"/>
      <c r="LPJ3938" s="64"/>
      <c r="LPK3938" s="62"/>
      <c r="LPL3938" s="63"/>
      <c r="LPM3938" s="62"/>
      <c r="LPN3938" s="62"/>
      <c r="LPO3938" s="61"/>
      <c r="LPP3938" s="60"/>
      <c r="LPQ3938" s="59"/>
      <c r="LPR3938" s="57"/>
      <c r="LPS3938" s="57"/>
      <c r="LPT3938" s="57"/>
      <c r="LPU3938" s="57"/>
      <c r="LPV3938" s="57"/>
      <c r="LPW3938" s="57"/>
      <c r="LPX3938" s="57"/>
      <c r="LPY3938" s="57"/>
      <c r="LPZ3938" s="58"/>
      <c r="LQA3938" s="57"/>
      <c r="LQB3938" s="57"/>
      <c r="LQC3938" s="57"/>
      <c r="LQD3938" s="57"/>
      <c r="LQE3938" s="57"/>
      <c r="LQF3938" s="56"/>
      <c r="LQG3938" s="57"/>
      <c r="LQH3938" s="64"/>
      <c r="LQI3938" s="64"/>
      <c r="LQJ3938" s="64"/>
      <c r="LQK3938" s="64"/>
      <c r="LQL3938" s="62"/>
      <c r="LQM3938" s="63"/>
      <c r="LQN3938" s="62"/>
      <c r="LQO3938" s="62"/>
      <c r="LQP3938" s="61"/>
      <c r="LQQ3938" s="60"/>
      <c r="LQR3938" s="59"/>
      <c r="LQS3938" s="57"/>
      <c r="LQT3938" s="57"/>
      <c r="LQU3938" s="57"/>
      <c r="LQV3938" s="57"/>
      <c r="LQW3938" s="57"/>
      <c r="LQX3938" s="57"/>
      <c r="LQY3938" s="57"/>
      <c r="LQZ3938" s="57"/>
      <c r="LRA3938" s="58"/>
      <c r="LRB3938" s="57"/>
      <c r="LRC3938" s="57"/>
      <c r="LRD3938" s="57"/>
      <c r="LRE3938" s="57"/>
      <c r="LRF3938" s="57"/>
      <c r="LRG3938" s="56"/>
      <c r="LRH3938" s="57"/>
      <c r="LRI3938" s="64"/>
      <c r="LRJ3938" s="64"/>
      <c r="LRK3938" s="64"/>
      <c r="LRL3938" s="64"/>
      <c r="LRM3938" s="62"/>
      <c r="LRN3938" s="63"/>
      <c r="LRO3938" s="62"/>
      <c r="LRP3938" s="62"/>
      <c r="LRQ3938" s="61"/>
      <c r="LRR3938" s="60"/>
      <c r="LRS3938" s="59"/>
      <c r="LRT3938" s="57"/>
      <c r="LRU3938" s="57"/>
      <c r="LRV3938" s="57"/>
      <c r="LRW3938" s="57"/>
      <c r="LRX3938" s="57"/>
      <c r="LRY3938" s="57"/>
      <c r="LRZ3938" s="57"/>
      <c r="LSA3938" s="57"/>
      <c r="LSB3938" s="58"/>
      <c r="LSC3938" s="57"/>
      <c r="LSD3938" s="57"/>
      <c r="LSE3938" s="57"/>
      <c r="LSF3938" s="57"/>
      <c r="LSG3938" s="57"/>
      <c r="LSH3938" s="56"/>
      <c r="LSI3938" s="57"/>
      <c r="LSJ3938" s="64"/>
      <c r="LSK3938" s="64"/>
      <c r="LSL3938" s="64"/>
      <c r="LSM3938" s="64"/>
      <c r="LSN3938" s="62"/>
      <c r="LSO3938" s="63"/>
      <c r="LSP3938" s="62"/>
      <c r="LSQ3938" s="62"/>
      <c r="LSR3938" s="61"/>
      <c r="LSS3938" s="60"/>
      <c r="LST3938" s="59"/>
      <c r="LSU3938" s="57"/>
      <c r="LSV3938" s="57"/>
      <c r="LSW3938" s="57"/>
      <c r="LSX3938" s="57"/>
      <c r="LSY3938" s="57"/>
      <c r="LSZ3938" s="57"/>
      <c r="LTA3938" s="57"/>
      <c r="LTB3938" s="57"/>
      <c r="LTC3938" s="58"/>
      <c r="LTD3938" s="57"/>
      <c r="LTE3938" s="57"/>
      <c r="LTF3938" s="57"/>
      <c r="LTG3938" s="57"/>
      <c r="LTH3938" s="57"/>
      <c r="LTI3938" s="56"/>
      <c r="LTJ3938" s="57"/>
      <c r="LTK3938" s="64"/>
      <c r="LTL3938" s="64"/>
      <c r="LTM3938" s="64"/>
      <c r="LTN3938" s="64"/>
      <c r="LTO3938" s="62"/>
      <c r="LTP3938" s="63"/>
      <c r="LTQ3938" s="62"/>
      <c r="LTR3938" s="62"/>
      <c r="LTS3938" s="61"/>
      <c r="LTT3938" s="60"/>
      <c r="LTU3938" s="59"/>
      <c r="LTV3938" s="57"/>
      <c r="LTW3938" s="57"/>
      <c r="LTX3938" s="57"/>
      <c r="LTY3938" s="57"/>
      <c r="LTZ3938" s="57"/>
      <c r="LUA3938" s="57"/>
      <c r="LUB3938" s="57"/>
      <c r="LUC3938" s="57"/>
      <c r="LUD3938" s="58"/>
      <c r="LUE3938" s="57"/>
      <c r="LUF3938" s="57"/>
      <c r="LUG3938" s="57"/>
      <c r="LUH3938" s="57"/>
      <c r="LUI3938" s="57"/>
      <c r="LUJ3938" s="56"/>
      <c r="LUK3938" s="57"/>
      <c r="LUL3938" s="64"/>
      <c r="LUM3938" s="64"/>
      <c r="LUN3938" s="64"/>
      <c r="LUO3938" s="64"/>
      <c r="LUP3938" s="62"/>
      <c r="LUQ3938" s="63"/>
      <c r="LUR3938" s="62"/>
      <c r="LUS3938" s="62"/>
      <c r="LUT3938" s="61"/>
      <c r="LUU3938" s="60"/>
      <c r="LUV3938" s="59"/>
      <c r="LUW3938" s="57"/>
      <c r="LUX3938" s="57"/>
      <c r="LUY3938" s="57"/>
      <c r="LUZ3938" s="57"/>
      <c r="LVA3938" s="57"/>
      <c r="LVB3938" s="57"/>
      <c r="LVC3938" s="57"/>
      <c r="LVD3938" s="57"/>
      <c r="LVE3938" s="58"/>
      <c r="LVF3938" s="57"/>
      <c r="LVG3938" s="57"/>
      <c r="LVH3938" s="57"/>
      <c r="LVI3938" s="57"/>
      <c r="LVJ3938" s="57"/>
      <c r="LVK3938" s="56"/>
      <c r="LVL3938" s="57"/>
      <c r="LVM3938" s="64"/>
      <c r="LVN3938" s="64"/>
      <c r="LVO3938" s="64"/>
      <c r="LVP3938" s="64"/>
      <c r="LVQ3938" s="62"/>
      <c r="LVR3938" s="63"/>
      <c r="LVS3938" s="62"/>
      <c r="LVT3938" s="62"/>
      <c r="LVU3938" s="61"/>
      <c r="LVV3938" s="60"/>
      <c r="LVW3938" s="59"/>
      <c r="LVX3938" s="57"/>
      <c r="LVY3938" s="57"/>
      <c r="LVZ3938" s="57"/>
      <c r="LWA3938" s="57"/>
      <c r="LWB3938" s="57"/>
      <c r="LWC3938" s="57"/>
      <c r="LWD3938" s="57"/>
      <c r="LWE3938" s="57"/>
      <c r="LWF3938" s="58"/>
      <c r="LWG3938" s="57"/>
      <c r="LWH3938" s="57"/>
      <c r="LWI3938" s="57"/>
      <c r="LWJ3938" s="57"/>
      <c r="LWK3938" s="57"/>
      <c r="LWL3938" s="56"/>
      <c r="LWM3938" s="57"/>
      <c r="LWN3938" s="64"/>
      <c r="LWO3938" s="64"/>
      <c r="LWP3938" s="64"/>
      <c r="LWQ3938" s="64"/>
      <c r="LWR3938" s="62"/>
      <c r="LWS3938" s="63"/>
      <c r="LWT3938" s="62"/>
      <c r="LWU3938" s="62"/>
      <c r="LWV3938" s="61"/>
      <c r="LWW3938" s="60"/>
      <c r="LWX3938" s="59"/>
      <c r="LWY3938" s="57"/>
      <c r="LWZ3938" s="57"/>
      <c r="LXA3938" s="57"/>
      <c r="LXB3938" s="57"/>
      <c r="LXC3938" s="57"/>
      <c r="LXD3938" s="57"/>
      <c r="LXE3938" s="57"/>
      <c r="LXF3938" s="57"/>
      <c r="LXG3938" s="58"/>
      <c r="LXH3938" s="57"/>
      <c r="LXI3938" s="57"/>
      <c r="LXJ3938" s="57"/>
      <c r="LXK3938" s="57"/>
      <c r="LXL3938" s="57"/>
      <c r="LXM3938" s="56"/>
      <c r="LXN3938" s="57"/>
      <c r="LXO3938" s="64"/>
      <c r="LXP3938" s="64"/>
      <c r="LXQ3938" s="64"/>
      <c r="LXR3938" s="64"/>
      <c r="LXS3938" s="62"/>
      <c r="LXT3938" s="63"/>
      <c r="LXU3938" s="62"/>
      <c r="LXV3938" s="62"/>
      <c r="LXW3938" s="61"/>
      <c r="LXX3938" s="60"/>
      <c r="LXY3938" s="59"/>
      <c r="LXZ3938" s="57"/>
      <c r="LYA3938" s="57"/>
      <c r="LYB3938" s="57"/>
      <c r="LYC3938" s="57"/>
      <c r="LYD3938" s="57"/>
      <c r="LYE3938" s="57"/>
      <c r="LYF3938" s="57"/>
      <c r="LYG3938" s="57"/>
      <c r="LYH3938" s="58"/>
      <c r="LYI3938" s="57"/>
      <c r="LYJ3938" s="57"/>
      <c r="LYK3938" s="57"/>
      <c r="LYL3938" s="57"/>
      <c r="LYM3938" s="57"/>
      <c r="LYN3938" s="56"/>
      <c r="LYO3938" s="57"/>
      <c r="LYP3938" s="64"/>
      <c r="LYQ3938" s="64"/>
      <c r="LYR3938" s="64"/>
      <c r="LYS3938" s="64"/>
      <c r="LYT3938" s="62"/>
      <c r="LYU3938" s="63"/>
      <c r="LYV3938" s="62"/>
      <c r="LYW3938" s="62"/>
      <c r="LYX3938" s="61"/>
      <c r="LYY3938" s="60"/>
      <c r="LYZ3938" s="59"/>
      <c r="LZA3938" s="57"/>
      <c r="LZB3938" s="57"/>
      <c r="LZC3938" s="57"/>
      <c r="LZD3938" s="57"/>
      <c r="LZE3938" s="57"/>
      <c r="LZF3938" s="57"/>
      <c r="LZG3938" s="57"/>
      <c r="LZH3938" s="57"/>
      <c r="LZI3938" s="58"/>
      <c r="LZJ3938" s="57"/>
      <c r="LZK3938" s="57"/>
      <c r="LZL3938" s="57"/>
      <c r="LZM3938" s="57"/>
      <c r="LZN3938" s="57"/>
      <c r="LZO3938" s="56"/>
      <c r="LZP3938" s="57"/>
      <c r="LZQ3938" s="64"/>
      <c r="LZR3938" s="64"/>
      <c r="LZS3938" s="64"/>
      <c r="LZT3938" s="64"/>
      <c r="LZU3938" s="62"/>
      <c r="LZV3938" s="63"/>
      <c r="LZW3938" s="62"/>
      <c r="LZX3938" s="62"/>
      <c r="LZY3938" s="61"/>
      <c r="LZZ3938" s="60"/>
      <c r="MAA3938" s="59"/>
      <c r="MAB3938" s="57"/>
      <c r="MAC3938" s="57"/>
      <c r="MAD3938" s="57"/>
      <c r="MAE3938" s="57"/>
      <c r="MAF3938" s="57"/>
      <c r="MAG3938" s="57"/>
      <c r="MAH3938" s="57"/>
      <c r="MAI3938" s="57"/>
      <c r="MAJ3938" s="58"/>
      <c r="MAK3938" s="57"/>
      <c r="MAL3938" s="57"/>
      <c r="MAM3938" s="57"/>
      <c r="MAN3938" s="57"/>
      <c r="MAO3938" s="57"/>
      <c r="MAP3938" s="56"/>
      <c r="MAQ3938" s="57"/>
      <c r="MAR3938" s="64"/>
      <c r="MAS3938" s="64"/>
      <c r="MAT3938" s="64"/>
      <c r="MAU3938" s="64"/>
      <c r="MAV3938" s="62"/>
      <c r="MAW3938" s="63"/>
      <c r="MAX3938" s="62"/>
      <c r="MAY3938" s="62"/>
      <c r="MAZ3938" s="61"/>
      <c r="MBA3938" s="60"/>
      <c r="MBB3938" s="59"/>
      <c r="MBC3938" s="57"/>
      <c r="MBD3938" s="57"/>
      <c r="MBE3938" s="57"/>
      <c r="MBF3938" s="57"/>
      <c r="MBG3938" s="57"/>
      <c r="MBH3938" s="57"/>
      <c r="MBI3938" s="57"/>
      <c r="MBJ3938" s="57"/>
      <c r="MBK3938" s="58"/>
      <c r="MBL3938" s="57"/>
      <c r="MBM3938" s="57"/>
      <c r="MBN3938" s="57"/>
      <c r="MBO3938" s="57"/>
      <c r="MBP3938" s="57"/>
      <c r="MBQ3938" s="56"/>
      <c r="MBR3938" s="57"/>
      <c r="MBS3938" s="64"/>
      <c r="MBT3938" s="64"/>
      <c r="MBU3938" s="64"/>
      <c r="MBV3938" s="64"/>
      <c r="MBW3938" s="62"/>
      <c r="MBX3938" s="63"/>
      <c r="MBY3938" s="62"/>
      <c r="MBZ3938" s="62"/>
      <c r="MCA3938" s="61"/>
      <c r="MCB3938" s="60"/>
      <c r="MCC3938" s="59"/>
      <c r="MCD3938" s="57"/>
      <c r="MCE3938" s="57"/>
      <c r="MCF3938" s="57"/>
      <c r="MCG3938" s="57"/>
      <c r="MCH3938" s="57"/>
      <c r="MCI3938" s="57"/>
      <c r="MCJ3938" s="57"/>
      <c r="MCK3938" s="57"/>
      <c r="MCL3938" s="58"/>
      <c r="MCM3938" s="57"/>
      <c r="MCN3938" s="57"/>
      <c r="MCO3938" s="57"/>
      <c r="MCP3938" s="57"/>
      <c r="MCQ3938" s="57"/>
      <c r="MCR3938" s="56"/>
      <c r="MCS3938" s="57"/>
      <c r="MCT3938" s="64"/>
      <c r="MCU3938" s="64"/>
      <c r="MCV3938" s="64"/>
      <c r="MCW3938" s="64"/>
      <c r="MCX3938" s="62"/>
      <c r="MCY3938" s="63"/>
      <c r="MCZ3938" s="62"/>
      <c r="MDA3938" s="62"/>
      <c r="MDB3938" s="61"/>
      <c r="MDC3938" s="60"/>
      <c r="MDD3938" s="59"/>
      <c r="MDE3938" s="57"/>
      <c r="MDF3938" s="57"/>
      <c r="MDG3938" s="57"/>
      <c r="MDH3938" s="57"/>
      <c r="MDI3938" s="57"/>
      <c r="MDJ3938" s="57"/>
      <c r="MDK3938" s="57"/>
      <c r="MDL3938" s="57"/>
      <c r="MDM3938" s="58"/>
      <c r="MDN3938" s="57"/>
      <c r="MDO3938" s="57"/>
      <c r="MDP3938" s="57"/>
      <c r="MDQ3938" s="57"/>
      <c r="MDR3938" s="57"/>
      <c r="MDS3938" s="56"/>
      <c r="MDT3938" s="57"/>
      <c r="MDU3938" s="64"/>
      <c r="MDV3938" s="64"/>
      <c r="MDW3938" s="64"/>
      <c r="MDX3938" s="64"/>
      <c r="MDY3938" s="62"/>
      <c r="MDZ3938" s="63"/>
      <c r="MEA3938" s="62"/>
      <c r="MEB3938" s="62"/>
      <c r="MEC3938" s="61"/>
      <c r="MED3938" s="60"/>
      <c r="MEE3938" s="59"/>
      <c r="MEF3938" s="57"/>
      <c r="MEG3938" s="57"/>
      <c r="MEH3938" s="57"/>
      <c r="MEI3938" s="57"/>
      <c r="MEJ3938" s="57"/>
      <c r="MEK3938" s="57"/>
      <c r="MEL3938" s="57"/>
      <c r="MEM3938" s="57"/>
      <c r="MEN3938" s="58"/>
      <c r="MEO3938" s="57"/>
      <c r="MEP3938" s="57"/>
      <c r="MEQ3938" s="57"/>
      <c r="MER3938" s="57"/>
      <c r="MES3938" s="57"/>
      <c r="MET3938" s="56"/>
      <c r="MEU3938" s="57"/>
      <c r="MEV3938" s="64"/>
      <c r="MEW3938" s="64"/>
      <c r="MEX3938" s="64"/>
      <c r="MEY3938" s="64"/>
      <c r="MEZ3938" s="62"/>
      <c r="MFA3938" s="63"/>
      <c r="MFB3938" s="62"/>
      <c r="MFC3938" s="62"/>
      <c r="MFD3938" s="61"/>
      <c r="MFE3938" s="60"/>
      <c r="MFF3938" s="59"/>
      <c r="MFG3938" s="57"/>
      <c r="MFH3938" s="57"/>
      <c r="MFI3938" s="57"/>
      <c r="MFJ3938" s="57"/>
      <c r="MFK3938" s="57"/>
      <c r="MFL3938" s="57"/>
      <c r="MFM3938" s="57"/>
      <c r="MFN3938" s="57"/>
      <c r="MFO3938" s="58"/>
      <c r="MFP3938" s="57"/>
      <c r="MFQ3938" s="57"/>
      <c r="MFR3938" s="57"/>
      <c r="MFS3938" s="57"/>
      <c r="MFT3938" s="57"/>
      <c r="MFU3938" s="56"/>
      <c r="MFV3938" s="57"/>
      <c r="MFW3938" s="64"/>
      <c r="MFX3938" s="64"/>
      <c r="MFY3938" s="64"/>
      <c r="MFZ3938" s="64"/>
      <c r="MGA3938" s="62"/>
      <c r="MGB3938" s="63"/>
      <c r="MGC3938" s="62"/>
      <c r="MGD3938" s="62"/>
      <c r="MGE3938" s="61"/>
      <c r="MGF3938" s="60"/>
      <c r="MGG3938" s="59"/>
      <c r="MGH3938" s="57"/>
      <c r="MGI3938" s="57"/>
      <c r="MGJ3938" s="57"/>
      <c r="MGK3938" s="57"/>
      <c r="MGL3938" s="57"/>
      <c r="MGM3938" s="57"/>
      <c r="MGN3938" s="57"/>
      <c r="MGO3938" s="57"/>
      <c r="MGP3938" s="58"/>
      <c r="MGQ3938" s="57"/>
      <c r="MGR3938" s="57"/>
      <c r="MGS3938" s="57"/>
      <c r="MGT3938" s="57"/>
      <c r="MGU3938" s="57"/>
      <c r="MGV3938" s="56"/>
      <c r="MGW3938" s="57"/>
      <c r="MGX3938" s="64"/>
      <c r="MGY3938" s="64"/>
      <c r="MGZ3938" s="64"/>
      <c r="MHA3938" s="64"/>
      <c r="MHB3938" s="62"/>
      <c r="MHC3938" s="63"/>
      <c r="MHD3938" s="62"/>
      <c r="MHE3938" s="62"/>
      <c r="MHF3938" s="61"/>
      <c r="MHG3938" s="60"/>
      <c r="MHH3938" s="59"/>
      <c r="MHI3938" s="57"/>
      <c r="MHJ3938" s="57"/>
      <c r="MHK3938" s="57"/>
      <c r="MHL3938" s="57"/>
      <c r="MHM3938" s="57"/>
      <c r="MHN3938" s="57"/>
      <c r="MHO3938" s="57"/>
      <c r="MHP3938" s="57"/>
      <c r="MHQ3938" s="58"/>
      <c r="MHR3938" s="57"/>
      <c r="MHS3938" s="57"/>
      <c r="MHT3938" s="57"/>
      <c r="MHU3938" s="57"/>
      <c r="MHV3938" s="57"/>
      <c r="MHW3938" s="56"/>
      <c r="MHX3938" s="57"/>
      <c r="MHY3938" s="64"/>
      <c r="MHZ3938" s="64"/>
      <c r="MIA3938" s="64"/>
      <c r="MIB3938" s="64"/>
      <c r="MIC3938" s="62"/>
      <c r="MID3938" s="63"/>
      <c r="MIE3938" s="62"/>
      <c r="MIF3938" s="62"/>
      <c r="MIG3938" s="61"/>
      <c r="MIH3938" s="60"/>
      <c r="MII3938" s="59"/>
      <c r="MIJ3938" s="57"/>
      <c r="MIK3938" s="57"/>
      <c r="MIL3938" s="57"/>
      <c r="MIM3938" s="57"/>
      <c r="MIN3938" s="57"/>
      <c r="MIO3938" s="57"/>
      <c r="MIP3938" s="57"/>
      <c r="MIQ3938" s="57"/>
      <c r="MIR3938" s="58"/>
      <c r="MIS3938" s="57"/>
      <c r="MIT3938" s="57"/>
      <c r="MIU3938" s="57"/>
      <c r="MIV3938" s="57"/>
      <c r="MIW3938" s="57"/>
      <c r="MIX3938" s="56"/>
      <c r="MIY3938" s="57"/>
      <c r="MIZ3938" s="64"/>
      <c r="MJA3938" s="64"/>
      <c r="MJB3938" s="64"/>
      <c r="MJC3938" s="64"/>
      <c r="MJD3938" s="62"/>
      <c r="MJE3938" s="63"/>
      <c r="MJF3938" s="62"/>
      <c r="MJG3938" s="62"/>
      <c r="MJH3938" s="61"/>
      <c r="MJI3938" s="60"/>
      <c r="MJJ3938" s="59"/>
      <c r="MJK3938" s="57"/>
      <c r="MJL3938" s="57"/>
      <c r="MJM3938" s="57"/>
      <c r="MJN3938" s="57"/>
      <c r="MJO3938" s="57"/>
      <c r="MJP3938" s="57"/>
      <c r="MJQ3938" s="57"/>
      <c r="MJR3938" s="57"/>
      <c r="MJS3938" s="58"/>
      <c r="MJT3938" s="57"/>
      <c r="MJU3938" s="57"/>
      <c r="MJV3938" s="57"/>
      <c r="MJW3938" s="57"/>
      <c r="MJX3938" s="57"/>
      <c r="MJY3938" s="56"/>
      <c r="MJZ3938" s="57"/>
      <c r="MKA3938" s="64"/>
      <c r="MKB3938" s="64"/>
      <c r="MKC3938" s="64"/>
      <c r="MKD3938" s="64"/>
      <c r="MKE3938" s="62"/>
      <c r="MKF3938" s="63"/>
      <c r="MKG3938" s="62"/>
      <c r="MKH3938" s="62"/>
      <c r="MKI3938" s="61"/>
      <c r="MKJ3938" s="60"/>
      <c r="MKK3938" s="59"/>
      <c r="MKL3938" s="57"/>
      <c r="MKM3938" s="57"/>
      <c r="MKN3938" s="57"/>
      <c r="MKO3938" s="57"/>
      <c r="MKP3938" s="57"/>
      <c r="MKQ3938" s="57"/>
      <c r="MKR3938" s="57"/>
      <c r="MKS3938" s="57"/>
      <c r="MKT3938" s="58"/>
      <c r="MKU3938" s="57"/>
      <c r="MKV3938" s="57"/>
      <c r="MKW3938" s="57"/>
      <c r="MKX3938" s="57"/>
      <c r="MKY3938" s="57"/>
      <c r="MKZ3938" s="56"/>
      <c r="MLA3938" s="57"/>
      <c r="MLB3938" s="64"/>
      <c r="MLC3938" s="64"/>
      <c r="MLD3938" s="64"/>
      <c r="MLE3938" s="64"/>
      <c r="MLF3938" s="62"/>
      <c r="MLG3938" s="63"/>
      <c r="MLH3938" s="62"/>
      <c r="MLI3938" s="62"/>
      <c r="MLJ3938" s="61"/>
      <c r="MLK3938" s="60"/>
      <c r="MLL3938" s="59"/>
      <c r="MLM3938" s="57"/>
      <c r="MLN3938" s="57"/>
      <c r="MLO3938" s="57"/>
      <c r="MLP3938" s="57"/>
      <c r="MLQ3938" s="57"/>
      <c r="MLR3938" s="57"/>
      <c r="MLS3938" s="57"/>
      <c r="MLT3938" s="57"/>
      <c r="MLU3938" s="58"/>
      <c r="MLV3938" s="57"/>
      <c r="MLW3938" s="57"/>
      <c r="MLX3938" s="57"/>
      <c r="MLY3938" s="57"/>
      <c r="MLZ3938" s="57"/>
      <c r="MMA3938" s="56"/>
      <c r="MMB3938" s="57"/>
      <c r="MMC3938" s="64"/>
      <c r="MMD3938" s="64"/>
      <c r="MME3938" s="64"/>
      <c r="MMF3938" s="64"/>
      <c r="MMG3938" s="62"/>
      <c r="MMH3938" s="63"/>
      <c r="MMI3938" s="62"/>
      <c r="MMJ3938" s="62"/>
      <c r="MMK3938" s="61"/>
      <c r="MML3938" s="60"/>
      <c r="MMM3938" s="59"/>
      <c r="MMN3938" s="57"/>
      <c r="MMO3938" s="57"/>
      <c r="MMP3938" s="57"/>
      <c r="MMQ3938" s="57"/>
      <c r="MMR3938" s="57"/>
      <c r="MMS3938" s="57"/>
      <c r="MMT3938" s="57"/>
      <c r="MMU3938" s="57"/>
      <c r="MMV3938" s="58"/>
      <c r="MMW3938" s="57"/>
      <c r="MMX3938" s="57"/>
      <c r="MMY3938" s="57"/>
      <c r="MMZ3938" s="57"/>
      <c r="MNA3938" s="57"/>
      <c r="MNB3938" s="56"/>
      <c r="MNC3938" s="57"/>
      <c r="MND3938" s="64"/>
      <c r="MNE3938" s="64"/>
      <c r="MNF3938" s="64"/>
      <c r="MNG3938" s="64"/>
      <c r="MNH3938" s="62"/>
      <c r="MNI3938" s="63"/>
      <c r="MNJ3938" s="62"/>
      <c r="MNK3938" s="62"/>
      <c r="MNL3938" s="61"/>
      <c r="MNM3938" s="60"/>
      <c r="MNN3938" s="59"/>
      <c r="MNO3938" s="57"/>
      <c r="MNP3938" s="57"/>
      <c r="MNQ3938" s="57"/>
      <c r="MNR3938" s="57"/>
      <c r="MNS3938" s="57"/>
      <c r="MNT3938" s="57"/>
      <c r="MNU3938" s="57"/>
      <c r="MNV3938" s="57"/>
      <c r="MNW3938" s="58"/>
      <c r="MNX3938" s="57"/>
      <c r="MNY3938" s="57"/>
      <c r="MNZ3938" s="57"/>
      <c r="MOA3938" s="57"/>
      <c r="MOB3938" s="57"/>
      <c r="MOC3938" s="56"/>
      <c r="MOD3938" s="57"/>
      <c r="MOE3938" s="64"/>
      <c r="MOF3938" s="64"/>
      <c r="MOG3938" s="64"/>
      <c r="MOH3938" s="64"/>
      <c r="MOI3938" s="62"/>
      <c r="MOJ3938" s="63"/>
      <c r="MOK3938" s="62"/>
      <c r="MOL3938" s="62"/>
      <c r="MOM3938" s="61"/>
      <c r="MON3938" s="60"/>
      <c r="MOO3938" s="59"/>
      <c r="MOP3938" s="57"/>
      <c r="MOQ3938" s="57"/>
      <c r="MOR3938" s="57"/>
      <c r="MOS3938" s="57"/>
      <c r="MOT3938" s="57"/>
      <c r="MOU3938" s="57"/>
      <c r="MOV3938" s="57"/>
      <c r="MOW3938" s="57"/>
      <c r="MOX3938" s="58"/>
      <c r="MOY3938" s="57"/>
      <c r="MOZ3938" s="57"/>
      <c r="MPA3938" s="57"/>
      <c r="MPB3938" s="57"/>
      <c r="MPC3938" s="57"/>
      <c r="MPD3938" s="56"/>
      <c r="MPE3938" s="57"/>
      <c r="MPF3938" s="64"/>
      <c r="MPG3938" s="64"/>
      <c r="MPH3938" s="64"/>
      <c r="MPI3938" s="64"/>
      <c r="MPJ3938" s="62"/>
      <c r="MPK3938" s="63"/>
      <c r="MPL3938" s="62"/>
      <c r="MPM3938" s="62"/>
      <c r="MPN3938" s="61"/>
      <c r="MPO3938" s="60"/>
      <c r="MPP3938" s="59"/>
      <c r="MPQ3938" s="57"/>
      <c r="MPR3938" s="57"/>
      <c r="MPS3938" s="57"/>
      <c r="MPT3938" s="57"/>
      <c r="MPU3938" s="57"/>
      <c r="MPV3938" s="57"/>
      <c r="MPW3938" s="57"/>
      <c r="MPX3938" s="57"/>
      <c r="MPY3938" s="58"/>
      <c r="MPZ3938" s="57"/>
      <c r="MQA3938" s="57"/>
      <c r="MQB3938" s="57"/>
      <c r="MQC3938" s="57"/>
      <c r="MQD3938" s="57"/>
      <c r="MQE3938" s="56"/>
      <c r="MQF3938" s="57"/>
      <c r="MQG3938" s="64"/>
      <c r="MQH3938" s="64"/>
      <c r="MQI3938" s="64"/>
      <c r="MQJ3938" s="64"/>
      <c r="MQK3938" s="62"/>
      <c r="MQL3938" s="63"/>
      <c r="MQM3938" s="62"/>
      <c r="MQN3938" s="62"/>
      <c r="MQO3938" s="61"/>
      <c r="MQP3938" s="60"/>
      <c r="MQQ3938" s="59"/>
      <c r="MQR3938" s="57"/>
      <c r="MQS3938" s="57"/>
      <c r="MQT3938" s="57"/>
      <c r="MQU3938" s="57"/>
      <c r="MQV3938" s="57"/>
      <c r="MQW3938" s="57"/>
      <c r="MQX3938" s="57"/>
      <c r="MQY3938" s="57"/>
      <c r="MQZ3938" s="58"/>
      <c r="MRA3938" s="57"/>
      <c r="MRB3938" s="57"/>
      <c r="MRC3938" s="57"/>
      <c r="MRD3938" s="57"/>
      <c r="MRE3938" s="57"/>
      <c r="MRF3938" s="56"/>
      <c r="MRG3938" s="57"/>
      <c r="MRH3938" s="64"/>
      <c r="MRI3938" s="64"/>
      <c r="MRJ3938" s="64"/>
      <c r="MRK3938" s="64"/>
      <c r="MRL3938" s="62"/>
      <c r="MRM3938" s="63"/>
      <c r="MRN3938" s="62"/>
      <c r="MRO3938" s="62"/>
      <c r="MRP3938" s="61"/>
      <c r="MRQ3938" s="60"/>
      <c r="MRR3938" s="59"/>
      <c r="MRS3938" s="57"/>
      <c r="MRT3938" s="57"/>
      <c r="MRU3938" s="57"/>
      <c r="MRV3938" s="57"/>
      <c r="MRW3938" s="57"/>
      <c r="MRX3938" s="57"/>
      <c r="MRY3938" s="57"/>
      <c r="MRZ3938" s="57"/>
      <c r="MSA3938" s="58"/>
      <c r="MSB3938" s="57"/>
      <c r="MSC3938" s="57"/>
      <c r="MSD3938" s="57"/>
      <c r="MSE3938" s="57"/>
      <c r="MSF3938" s="57"/>
      <c r="MSG3938" s="56"/>
      <c r="MSH3938" s="57"/>
      <c r="MSI3938" s="64"/>
      <c r="MSJ3938" s="64"/>
      <c r="MSK3938" s="64"/>
      <c r="MSL3938" s="64"/>
      <c r="MSM3938" s="62"/>
      <c r="MSN3938" s="63"/>
      <c r="MSO3938" s="62"/>
      <c r="MSP3938" s="62"/>
      <c r="MSQ3938" s="61"/>
      <c r="MSR3938" s="60"/>
      <c r="MSS3938" s="59"/>
      <c r="MST3938" s="57"/>
      <c r="MSU3938" s="57"/>
      <c r="MSV3938" s="57"/>
      <c r="MSW3938" s="57"/>
      <c r="MSX3938" s="57"/>
      <c r="MSY3938" s="57"/>
      <c r="MSZ3938" s="57"/>
      <c r="MTA3938" s="57"/>
      <c r="MTB3938" s="58"/>
      <c r="MTC3938" s="57"/>
      <c r="MTD3938" s="57"/>
      <c r="MTE3938" s="57"/>
      <c r="MTF3938" s="57"/>
      <c r="MTG3938" s="57"/>
      <c r="MTH3938" s="56"/>
      <c r="MTI3938" s="57"/>
      <c r="MTJ3938" s="64"/>
      <c r="MTK3938" s="64"/>
      <c r="MTL3938" s="64"/>
      <c r="MTM3938" s="64"/>
      <c r="MTN3938" s="62"/>
      <c r="MTO3938" s="63"/>
      <c r="MTP3938" s="62"/>
      <c r="MTQ3938" s="62"/>
      <c r="MTR3938" s="61"/>
      <c r="MTS3938" s="60"/>
      <c r="MTT3938" s="59"/>
      <c r="MTU3938" s="57"/>
      <c r="MTV3938" s="57"/>
      <c r="MTW3938" s="57"/>
      <c r="MTX3938" s="57"/>
      <c r="MTY3938" s="57"/>
      <c r="MTZ3938" s="57"/>
      <c r="MUA3938" s="57"/>
      <c r="MUB3938" s="57"/>
      <c r="MUC3938" s="58"/>
      <c r="MUD3938" s="57"/>
      <c r="MUE3938" s="57"/>
      <c r="MUF3938" s="57"/>
      <c r="MUG3938" s="57"/>
      <c r="MUH3938" s="57"/>
      <c r="MUI3938" s="56"/>
      <c r="MUJ3938" s="57"/>
      <c r="MUK3938" s="64"/>
      <c r="MUL3938" s="64"/>
      <c r="MUM3938" s="64"/>
      <c r="MUN3938" s="64"/>
      <c r="MUO3938" s="62"/>
      <c r="MUP3938" s="63"/>
      <c r="MUQ3938" s="62"/>
      <c r="MUR3938" s="62"/>
      <c r="MUS3938" s="61"/>
      <c r="MUT3938" s="60"/>
      <c r="MUU3938" s="59"/>
      <c r="MUV3938" s="57"/>
      <c r="MUW3938" s="57"/>
      <c r="MUX3938" s="57"/>
      <c r="MUY3938" s="57"/>
      <c r="MUZ3938" s="57"/>
      <c r="MVA3938" s="57"/>
      <c r="MVB3938" s="57"/>
      <c r="MVC3938" s="57"/>
      <c r="MVD3938" s="58"/>
      <c r="MVE3938" s="57"/>
      <c r="MVF3938" s="57"/>
      <c r="MVG3938" s="57"/>
      <c r="MVH3938" s="57"/>
      <c r="MVI3938" s="57"/>
      <c r="MVJ3938" s="56"/>
      <c r="MVK3938" s="57"/>
      <c r="MVL3938" s="64"/>
      <c r="MVM3938" s="64"/>
      <c r="MVN3938" s="64"/>
      <c r="MVO3938" s="64"/>
      <c r="MVP3938" s="62"/>
      <c r="MVQ3938" s="63"/>
      <c r="MVR3938" s="62"/>
      <c r="MVS3938" s="62"/>
      <c r="MVT3938" s="61"/>
      <c r="MVU3938" s="60"/>
      <c r="MVV3938" s="59"/>
      <c r="MVW3938" s="57"/>
      <c r="MVX3938" s="57"/>
      <c r="MVY3938" s="57"/>
      <c r="MVZ3938" s="57"/>
      <c r="MWA3938" s="57"/>
      <c r="MWB3938" s="57"/>
      <c r="MWC3938" s="57"/>
      <c r="MWD3938" s="57"/>
      <c r="MWE3938" s="58"/>
      <c r="MWF3938" s="57"/>
      <c r="MWG3938" s="57"/>
      <c r="MWH3938" s="57"/>
      <c r="MWI3938" s="57"/>
      <c r="MWJ3938" s="57"/>
      <c r="MWK3938" s="56"/>
      <c r="MWL3938" s="57"/>
      <c r="MWM3938" s="64"/>
      <c r="MWN3938" s="64"/>
      <c r="MWO3938" s="64"/>
      <c r="MWP3938" s="64"/>
      <c r="MWQ3938" s="62"/>
      <c r="MWR3938" s="63"/>
      <c r="MWS3938" s="62"/>
      <c r="MWT3938" s="62"/>
      <c r="MWU3938" s="61"/>
      <c r="MWV3938" s="60"/>
      <c r="MWW3938" s="59"/>
      <c r="MWX3938" s="57"/>
      <c r="MWY3938" s="57"/>
      <c r="MWZ3938" s="57"/>
      <c r="MXA3938" s="57"/>
      <c r="MXB3938" s="57"/>
      <c r="MXC3938" s="57"/>
      <c r="MXD3938" s="57"/>
      <c r="MXE3938" s="57"/>
      <c r="MXF3938" s="58"/>
      <c r="MXG3938" s="57"/>
      <c r="MXH3938" s="57"/>
      <c r="MXI3938" s="57"/>
      <c r="MXJ3938" s="57"/>
      <c r="MXK3938" s="57"/>
      <c r="MXL3938" s="56"/>
      <c r="MXM3938" s="57"/>
      <c r="MXN3938" s="64"/>
      <c r="MXO3938" s="64"/>
      <c r="MXP3938" s="64"/>
      <c r="MXQ3938" s="64"/>
      <c r="MXR3938" s="62"/>
      <c r="MXS3938" s="63"/>
      <c r="MXT3938" s="62"/>
      <c r="MXU3938" s="62"/>
      <c r="MXV3938" s="61"/>
      <c r="MXW3938" s="60"/>
      <c r="MXX3938" s="59"/>
      <c r="MXY3938" s="57"/>
      <c r="MXZ3938" s="57"/>
      <c r="MYA3938" s="57"/>
      <c r="MYB3938" s="57"/>
      <c r="MYC3938" s="57"/>
      <c r="MYD3938" s="57"/>
      <c r="MYE3938" s="57"/>
      <c r="MYF3938" s="57"/>
      <c r="MYG3938" s="58"/>
      <c r="MYH3938" s="57"/>
      <c r="MYI3938" s="57"/>
      <c r="MYJ3938" s="57"/>
      <c r="MYK3938" s="57"/>
      <c r="MYL3938" s="57"/>
      <c r="MYM3938" s="56"/>
      <c r="MYN3938" s="57"/>
      <c r="MYO3938" s="64"/>
      <c r="MYP3938" s="64"/>
      <c r="MYQ3938" s="64"/>
      <c r="MYR3938" s="64"/>
      <c r="MYS3938" s="62"/>
      <c r="MYT3938" s="63"/>
      <c r="MYU3938" s="62"/>
      <c r="MYV3938" s="62"/>
      <c r="MYW3938" s="61"/>
      <c r="MYX3938" s="60"/>
      <c r="MYY3938" s="59"/>
      <c r="MYZ3938" s="57"/>
      <c r="MZA3938" s="57"/>
      <c r="MZB3938" s="57"/>
      <c r="MZC3938" s="57"/>
      <c r="MZD3938" s="57"/>
      <c r="MZE3938" s="57"/>
      <c r="MZF3938" s="57"/>
      <c r="MZG3938" s="57"/>
      <c r="MZH3938" s="58"/>
      <c r="MZI3938" s="57"/>
      <c r="MZJ3938" s="57"/>
      <c r="MZK3938" s="57"/>
      <c r="MZL3938" s="57"/>
      <c r="MZM3938" s="57"/>
      <c r="MZN3938" s="56"/>
      <c r="MZO3938" s="57"/>
      <c r="MZP3938" s="64"/>
      <c r="MZQ3938" s="64"/>
      <c r="MZR3938" s="64"/>
      <c r="MZS3938" s="64"/>
      <c r="MZT3938" s="62"/>
      <c r="MZU3938" s="63"/>
      <c r="MZV3938" s="62"/>
      <c r="MZW3938" s="62"/>
      <c r="MZX3938" s="61"/>
      <c r="MZY3938" s="60"/>
      <c r="MZZ3938" s="59"/>
      <c r="NAA3938" s="57"/>
      <c r="NAB3938" s="57"/>
      <c r="NAC3938" s="57"/>
      <c r="NAD3938" s="57"/>
      <c r="NAE3938" s="57"/>
      <c r="NAF3938" s="57"/>
      <c r="NAG3938" s="57"/>
      <c r="NAH3938" s="57"/>
      <c r="NAI3938" s="58"/>
      <c r="NAJ3938" s="57"/>
      <c r="NAK3938" s="57"/>
      <c r="NAL3938" s="57"/>
      <c r="NAM3938" s="57"/>
      <c r="NAN3938" s="57"/>
      <c r="NAO3938" s="56"/>
      <c r="NAP3938" s="57"/>
      <c r="NAQ3938" s="64"/>
      <c r="NAR3938" s="64"/>
      <c r="NAS3938" s="64"/>
      <c r="NAT3938" s="64"/>
      <c r="NAU3938" s="62"/>
      <c r="NAV3938" s="63"/>
      <c r="NAW3938" s="62"/>
      <c r="NAX3938" s="62"/>
      <c r="NAY3938" s="61"/>
      <c r="NAZ3938" s="60"/>
      <c r="NBA3938" s="59"/>
      <c r="NBB3938" s="57"/>
      <c r="NBC3938" s="57"/>
      <c r="NBD3938" s="57"/>
      <c r="NBE3938" s="57"/>
      <c r="NBF3938" s="57"/>
      <c r="NBG3938" s="57"/>
      <c r="NBH3938" s="57"/>
      <c r="NBI3938" s="57"/>
      <c r="NBJ3938" s="58"/>
      <c r="NBK3938" s="57"/>
      <c r="NBL3938" s="57"/>
      <c r="NBM3938" s="57"/>
      <c r="NBN3938" s="57"/>
      <c r="NBO3938" s="57"/>
      <c r="NBP3938" s="56"/>
      <c r="NBQ3938" s="57"/>
      <c r="NBR3938" s="64"/>
      <c r="NBS3938" s="64"/>
      <c r="NBT3938" s="64"/>
      <c r="NBU3938" s="64"/>
      <c r="NBV3938" s="62"/>
      <c r="NBW3938" s="63"/>
      <c r="NBX3938" s="62"/>
      <c r="NBY3938" s="62"/>
      <c r="NBZ3938" s="61"/>
      <c r="NCA3938" s="60"/>
      <c r="NCB3938" s="59"/>
      <c r="NCC3938" s="57"/>
      <c r="NCD3938" s="57"/>
      <c r="NCE3938" s="57"/>
      <c r="NCF3938" s="57"/>
      <c r="NCG3938" s="57"/>
      <c r="NCH3938" s="57"/>
      <c r="NCI3938" s="57"/>
      <c r="NCJ3938" s="57"/>
      <c r="NCK3938" s="58"/>
      <c r="NCL3938" s="57"/>
      <c r="NCM3938" s="57"/>
      <c r="NCN3938" s="57"/>
      <c r="NCO3938" s="57"/>
      <c r="NCP3938" s="57"/>
      <c r="NCQ3938" s="56"/>
      <c r="NCR3938" s="57"/>
      <c r="NCS3938" s="64"/>
      <c r="NCT3938" s="64"/>
      <c r="NCU3938" s="64"/>
      <c r="NCV3938" s="64"/>
      <c r="NCW3938" s="62"/>
      <c r="NCX3938" s="63"/>
      <c r="NCY3938" s="62"/>
      <c r="NCZ3938" s="62"/>
      <c r="NDA3938" s="61"/>
      <c r="NDB3938" s="60"/>
      <c r="NDC3938" s="59"/>
      <c r="NDD3938" s="57"/>
      <c r="NDE3938" s="57"/>
      <c r="NDF3938" s="57"/>
      <c r="NDG3938" s="57"/>
      <c r="NDH3938" s="57"/>
      <c r="NDI3938" s="57"/>
      <c r="NDJ3938" s="57"/>
      <c r="NDK3938" s="57"/>
      <c r="NDL3938" s="58"/>
      <c r="NDM3938" s="57"/>
      <c r="NDN3938" s="57"/>
      <c r="NDO3938" s="57"/>
      <c r="NDP3938" s="57"/>
      <c r="NDQ3938" s="57"/>
      <c r="NDR3938" s="56"/>
      <c r="NDS3938" s="57"/>
      <c r="NDT3938" s="64"/>
      <c r="NDU3938" s="64"/>
      <c r="NDV3938" s="64"/>
      <c r="NDW3938" s="64"/>
      <c r="NDX3938" s="62"/>
      <c r="NDY3938" s="63"/>
      <c r="NDZ3938" s="62"/>
      <c r="NEA3938" s="62"/>
      <c r="NEB3938" s="61"/>
      <c r="NEC3938" s="60"/>
      <c r="NED3938" s="59"/>
      <c r="NEE3938" s="57"/>
      <c r="NEF3938" s="57"/>
      <c r="NEG3938" s="57"/>
      <c r="NEH3938" s="57"/>
      <c r="NEI3938" s="57"/>
      <c r="NEJ3938" s="57"/>
      <c r="NEK3938" s="57"/>
      <c r="NEL3938" s="57"/>
      <c r="NEM3938" s="58"/>
      <c r="NEN3938" s="57"/>
      <c r="NEO3938" s="57"/>
      <c r="NEP3938" s="57"/>
      <c r="NEQ3938" s="57"/>
      <c r="NER3938" s="57"/>
      <c r="NES3938" s="56"/>
      <c r="NET3938" s="57"/>
      <c r="NEU3938" s="64"/>
      <c r="NEV3938" s="64"/>
      <c r="NEW3938" s="64"/>
      <c r="NEX3938" s="64"/>
      <c r="NEY3938" s="62"/>
      <c r="NEZ3938" s="63"/>
      <c r="NFA3938" s="62"/>
      <c r="NFB3938" s="62"/>
      <c r="NFC3938" s="61"/>
      <c r="NFD3938" s="60"/>
      <c r="NFE3938" s="59"/>
      <c r="NFF3938" s="57"/>
      <c r="NFG3938" s="57"/>
      <c r="NFH3938" s="57"/>
      <c r="NFI3938" s="57"/>
      <c r="NFJ3938" s="57"/>
      <c r="NFK3938" s="57"/>
      <c r="NFL3938" s="57"/>
      <c r="NFM3938" s="57"/>
      <c r="NFN3938" s="58"/>
      <c r="NFO3938" s="57"/>
      <c r="NFP3938" s="57"/>
      <c r="NFQ3938" s="57"/>
      <c r="NFR3938" s="57"/>
      <c r="NFS3938" s="57"/>
      <c r="NFT3938" s="56"/>
      <c r="NFU3938" s="57"/>
      <c r="NFV3938" s="64"/>
      <c r="NFW3938" s="64"/>
      <c r="NFX3938" s="64"/>
      <c r="NFY3938" s="64"/>
      <c r="NFZ3938" s="62"/>
      <c r="NGA3938" s="63"/>
      <c r="NGB3938" s="62"/>
      <c r="NGC3938" s="62"/>
      <c r="NGD3938" s="61"/>
      <c r="NGE3938" s="60"/>
      <c r="NGF3938" s="59"/>
      <c r="NGG3938" s="57"/>
      <c r="NGH3938" s="57"/>
      <c r="NGI3938" s="57"/>
      <c r="NGJ3938" s="57"/>
      <c r="NGK3938" s="57"/>
      <c r="NGL3938" s="57"/>
      <c r="NGM3938" s="57"/>
      <c r="NGN3938" s="57"/>
      <c r="NGO3938" s="58"/>
      <c r="NGP3938" s="57"/>
      <c r="NGQ3938" s="57"/>
      <c r="NGR3938" s="57"/>
      <c r="NGS3938" s="57"/>
      <c r="NGT3938" s="57"/>
      <c r="NGU3938" s="56"/>
      <c r="NGV3938" s="57"/>
      <c r="NGW3938" s="64"/>
      <c r="NGX3938" s="64"/>
      <c r="NGY3938" s="64"/>
      <c r="NGZ3938" s="64"/>
      <c r="NHA3938" s="62"/>
      <c r="NHB3938" s="63"/>
      <c r="NHC3938" s="62"/>
      <c r="NHD3938" s="62"/>
      <c r="NHE3938" s="61"/>
      <c r="NHF3938" s="60"/>
      <c r="NHG3938" s="59"/>
      <c r="NHH3938" s="57"/>
      <c r="NHI3938" s="57"/>
      <c r="NHJ3938" s="57"/>
      <c r="NHK3938" s="57"/>
      <c r="NHL3938" s="57"/>
      <c r="NHM3938" s="57"/>
      <c r="NHN3938" s="57"/>
      <c r="NHO3938" s="57"/>
      <c r="NHP3938" s="58"/>
      <c r="NHQ3938" s="57"/>
      <c r="NHR3938" s="57"/>
      <c r="NHS3938" s="57"/>
      <c r="NHT3938" s="57"/>
      <c r="NHU3938" s="57"/>
      <c r="NHV3938" s="56"/>
      <c r="NHW3938" s="57"/>
      <c r="NHX3938" s="64"/>
      <c r="NHY3938" s="64"/>
      <c r="NHZ3938" s="64"/>
      <c r="NIA3938" s="64"/>
      <c r="NIB3938" s="62"/>
      <c r="NIC3938" s="63"/>
      <c r="NID3938" s="62"/>
      <c r="NIE3938" s="62"/>
      <c r="NIF3938" s="61"/>
      <c r="NIG3938" s="60"/>
      <c r="NIH3938" s="59"/>
      <c r="NII3938" s="57"/>
      <c r="NIJ3938" s="57"/>
      <c r="NIK3938" s="57"/>
      <c r="NIL3938" s="57"/>
      <c r="NIM3938" s="57"/>
      <c r="NIN3938" s="57"/>
      <c r="NIO3938" s="57"/>
      <c r="NIP3938" s="57"/>
      <c r="NIQ3938" s="58"/>
      <c r="NIR3938" s="57"/>
      <c r="NIS3938" s="57"/>
      <c r="NIT3938" s="57"/>
      <c r="NIU3938" s="57"/>
      <c r="NIV3938" s="57"/>
      <c r="NIW3938" s="56"/>
      <c r="NIX3938" s="57"/>
      <c r="NIY3938" s="64"/>
      <c r="NIZ3938" s="64"/>
      <c r="NJA3938" s="64"/>
      <c r="NJB3938" s="64"/>
      <c r="NJC3938" s="62"/>
      <c r="NJD3938" s="63"/>
      <c r="NJE3938" s="62"/>
      <c r="NJF3938" s="62"/>
      <c r="NJG3938" s="61"/>
      <c r="NJH3938" s="60"/>
      <c r="NJI3938" s="59"/>
      <c r="NJJ3938" s="57"/>
      <c r="NJK3938" s="57"/>
      <c r="NJL3938" s="57"/>
      <c r="NJM3938" s="57"/>
      <c r="NJN3938" s="57"/>
      <c r="NJO3938" s="57"/>
      <c r="NJP3938" s="57"/>
      <c r="NJQ3938" s="57"/>
      <c r="NJR3938" s="58"/>
      <c r="NJS3938" s="57"/>
      <c r="NJT3938" s="57"/>
      <c r="NJU3938" s="57"/>
      <c r="NJV3938" s="57"/>
      <c r="NJW3938" s="57"/>
      <c r="NJX3938" s="56"/>
      <c r="NJY3938" s="57"/>
      <c r="NJZ3938" s="64"/>
      <c r="NKA3938" s="64"/>
      <c r="NKB3938" s="64"/>
      <c r="NKC3938" s="64"/>
      <c r="NKD3938" s="62"/>
      <c r="NKE3938" s="63"/>
      <c r="NKF3938" s="62"/>
      <c r="NKG3938" s="62"/>
      <c r="NKH3938" s="61"/>
      <c r="NKI3938" s="60"/>
      <c r="NKJ3938" s="59"/>
      <c r="NKK3938" s="57"/>
      <c r="NKL3938" s="57"/>
      <c r="NKM3938" s="57"/>
      <c r="NKN3938" s="57"/>
      <c r="NKO3938" s="57"/>
      <c r="NKP3938" s="57"/>
      <c r="NKQ3938" s="57"/>
      <c r="NKR3938" s="57"/>
      <c r="NKS3938" s="58"/>
      <c r="NKT3938" s="57"/>
      <c r="NKU3938" s="57"/>
      <c r="NKV3938" s="57"/>
      <c r="NKW3938" s="57"/>
      <c r="NKX3938" s="57"/>
      <c r="NKY3938" s="56"/>
      <c r="NKZ3938" s="57"/>
      <c r="NLA3938" s="64"/>
      <c r="NLB3938" s="64"/>
      <c r="NLC3938" s="64"/>
      <c r="NLD3938" s="64"/>
      <c r="NLE3938" s="62"/>
      <c r="NLF3938" s="63"/>
      <c r="NLG3938" s="62"/>
      <c r="NLH3938" s="62"/>
      <c r="NLI3938" s="61"/>
      <c r="NLJ3938" s="60"/>
      <c r="NLK3938" s="59"/>
      <c r="NLL3938" s="57"/>
      <c r="NLM3938" s="57"/>
      <c r="NLN3938" s="57"/>
      <c r="NLO3938" s="57"/>
      <c r="NLP3938" s="57"/>
      <c r="NLQ3938" s="57"/>
      <c r="NLR3938" s="57"/>
      <c r="NLS3938" s="57"/>
      <c r="NLT3938" s="58"/>
      <c r="NLU3938" s="57"/>
      <c r="NLV3938" s="57"/>
      <c r="NLW3938" s="57"/>
      <c r="NLX3938" s="57"/>
      <c r="NLY3938" s="57"/>
      <c r="NLZ3938" s="56"/>
      <c r="NMA3938" s="57"/>
      <c r="NMB3938" s="64"/>
      <c r="NMC3938" s="64"/>
      <c r="NMD3938" s="64"/>
      <c r="NME3938" s="64"/>
      <c r="NMF3938" s="62"/>
      <c r="NMG3938" s="63"/>
      <c r="NMH3938" s="62"/>
      <c r="NMI3938" s="62"/>
      <c r="NMJ3938" s="61"/>
      <c r="NMK3938" s="60"/>
      <c r="NML3938" s="59"/>
      <c r="NMM3938" s="57"/>
      <c r="NMN3938" s="57"/>
      <c r="NMO3938" s="57"/>
      <c r="NMP3938" s="57"/>
      <c r="NMQ3938" s="57"/>
      <c r="NMR3938" s="57"/>
      <c r="NMS3938" s="57"/>
      <c r="NMT3938" s="57"/>
      <c r="NMU3938" s="58"/>
      <c r="NMV3938" s="57"/>
      <c r="NMW3938" s="57"/>
      <c r="NMX3938" s="57"/>
      <c r="NMY3938" s="57"/>
      <c r="NMZ3938" s="57"/>
      <c r="NNA3938" s="56"/>
      <c r="NNB3938" s="57"/>
      <c r="NNC3938" s="64"/>
      <c r="NND3938" s="64"/>
      <c r="NNE3938" s="64"/>
      <c r="NNF3938" s="64"/>
      <c r="NNG3938" s="62"/>
      <c r="NNH3938" s="63"/>
      <c r="NNI3938" s="62"/>
      <c r="NNJ3938" s="62"/>
      <c r="NNK3938" s="61"/>
      <c r="NNL3938" s="60"/>
      <c r="NNM3938" s="59"/>
      <c r="NNN3938" s="57"/>
      <c r="NNO3938" s="57"/>
      <c r="NNP3938" s="57"/>
      <c r="NNQ3938" s="57"/>
      <c r="NNR3938" s="57"/>
      <c r="NNS3938" s="57"/>
      <c r="NNT3938" s="57"/>
      <c r="NNU3938" s="57"/>
      <c r="NNV3938" s="58"/>
      <c r="NNW3938" s="57"/>
      <c r="NNX3938" s="57"/>
      <c r="NNY3938" s="57"/>
      <c r="NNZ3938" s="57"/>
      <c r="NOA3938" s="57"/>
      <c r="NOB3938" s="56"/>
      <c r="NOC3938" s="57"/>
      <c r="NOD3938" s="64"/>
      <c r="NOE3938" s="64"/>
      <c r="NOF3938" s="64"/>
      <c r="NOG3938" s="64"/>
      <c r="NOH3938" s="62"/>
      <c r="NOI3938" s="63"/>
      <c r="NOJ3938" s="62"/>
      <c r="NOK3938" s="62"/>
      <c r="NOL3938" s="61"/>
      <c r="NOM3938" s="60"/>
      <c r="NON3938" s="59"/>
      <c r="NOO3938" s="57"/>
      <c r="NOP3938" s="57"/>
      <c r="NOQ3938" s="57"/>
      <c r="NOR3938" s="57"/>
      <c r="NOS3938" s="57"/>
      <c r="NOT3938" s="57"/>
      <c r="NOU3938" s="57"/>
      <c r="NOV3938" s="57"/>
      <c r="NOW3938" s="58"/>
      <c r="NOX3938" s="57"/>
      <c r="NOY3938" s="57"/>
      <c r="NOZ3938" s="57"/>
      <c r="NPA3938" s="57"/>
      <c r="NPB3938" s="57"/>
      <c r="NPC3938" s="56"/>
      <c r="NPD3938" s="57"/>
      <c r="NPE3938" s="64"/>
      <c r="NPF3938" s="64"/>
      <c r="NPG3938" s="64"/>
      <c r="NPH3938" s="64"/>
      <c r="NPI3938" s="62"/>
      <c r="NPJ3938" s="63"/>
      <c r="NPK3938" s="62"/>
      <c r="NPL3938" s="62"/>
      <c r="NPM3938" s="61"/>
      <c r="NPN3938" s="60"/>
      <c r="NPO3938" s="59"/>
      <c r="NPP3938" s="57"/>
      <c r="NPQ3938" s="57"/>
      <c r="NPR3938" s="57"/>
      <c r="NPS3938" s="57"/>
      <c r="NPT3938" s="57"/>
      <c r="NPU3938" s="57"/>
      <c r="NPV3938" s="57"/>
      <c r="NPW3938" s="57"/>
      <c r="NPX3938" s="58"/>
      <c r="NPY3938" s="57"/>
      <c r="NPZ3938" s="57"/>
      <c r="NQA3938" s="57"/>
      <c r="NQB3938" s="57"/>
      <c r="NQC3938" s="57"/>
      <c r="NQD3938" s="56"/>
      <c r="NQE3938" s="57"/>
      <c r="NQF3938" s="64"/>
      <c r="NQG3938" s="64"/>
      <c r="NQH3938" s="64"/>
      <c r="NQI3938" s="64"/>
      <c r="NQJ3938" s="62"/>
      <c r="NQK3938" s="63"/>
      <c r="NQL3938" s="62"/>
      <c r="NQM3938" s="62"/>
      <c r="NQN3938" s="61"/>
      <c r="NQO3938" s="60"/>
      <c r="NQP3938" s="59"/>
      <c r="NQQ3938" s="57"/>
      <c r="NQR3938" s="57"/>
      <c r="NQS3938" s="57"/>
      <c r="NQT3938" s="57"/>
      <c r="NQU3938" s="57"/>
      <c r="NQV3938" s="57"/>
      <c r="NQW3938" s="57"/>
      <c r="NQX3938" s="57"/>
      <c r="NQY3938" s="58"/>
      <c r="NQZ3938" s="57"/>
      <c r="NRA3938" s="57"/>
      <c r="NRB3938" s="57"/>
      <c r="NRC3938" s="57"/>
      <c r="NRD3938" s="57"/>
      <c r="NRE3938" s="56"/>
      <c r="NRF3938" s="57"/>
      <c r="NRG3938" s="64"/>
      <c r="NRH3938" s="64"/>
      <c r="NRI3938" s="64"/>
      <c r="NRJ3938" s="64"/>
      <c r="NRK3938" s="62"/>
      <c r="NRL3938" s="63"/>
      <c r="NRM3938" s="62"/>
      <c r="NRN3938" s="62"/>
      <c r="NRO3938" s="61"/>
      <c r="NRP3938" s="60"/>
      <c r="NRQ3938" s="59"/>
      <c r="NRR3938" s="57"/>
      <c r="NRS3938" s="57"/>
      <c r="NRT3938" s="57"/>
      <c r="NRU3938" s="57"/>
      <c r="NRV3938" s="57"/>
      <c r="NRW3938" s="57"/>
      <c r="NRX3938" s="57"/>
      <c r="NRY3938" s="57"/>
      <c r="NRZ3938" s="58"/>
      <c r="NSA3938" s="57"/>
      <c r="NSB3938" s="57"/>
      <c r="NSC3938" s="57"/>
      <c r="NSD3938" s="57"/>
      <c r="NSE3938" s="57"/>
      <c r="NSF3938" s="56"/>
      <c r="NSG3938" s="57"/>
      <c r="NSH3938" s="64"/>
      <c r="NSI3938" s="64"/>
      <c r="NSJ3938" s="64"/>
      <c r="NSK3938" s="64"/>
      <c r="NSL3938" s="62"/>
      <c r="NSM3938" s="63"/>
      <c r="NSN3938" s="62"/>
      <c r="NSO3938" s="62"/>
      <c r="NSP3938" s="61"/>
      <c r="NSQ3938" s="60"/>
      <c r="NSR3938" s="59"/>
      <c r="NSS3938" s="57"/>
      <c r="NST3938" s="57"/>
      <c r="NSU3938" s="57"/>
      <c r="NSV3938" s="57"/>
      <c r="NSW3938" s="57"/>
      <c r="NSX3938" s="57"/>
      <c r="NSY3938" s="57"/>
      <c r="NSZ3938" s="57"/>
      <c r="NTA3938" s="58"/>
      <c r="NTB3938" s="57"/>
      <c r="NTC3938" s="57"/>
      <c r="NTD3938" s="57"/>
      <c r="NTE3938" s="57"/>
      <c r="NTF3938" s="57"/>
      <c r="NTG3938" s="56"/>
      <c r="NTH3938" s="57"/>
      <c r="NTI3938" s="64"/>
      <c r="NTJ3938" s="64"/>
      <c r="NTK3938" s="64"/>
      <c r="NTL3938" s="64"/>
      <c r="NTM3938" s="62"/>
      <c r="NTN3938" s="63"/>
      <c r="NTO3938" s="62"/>
      <c r="NTP3938" s="62"/>
      <c r="NTQ3938" s="61"/>
      <c r="NTR3938" s="60"/>
      <c r="NTS3938" s="59"/>
      <c r="NTT3938" s="57"/>
      <c r="NTU3938" s="57"/>
      <c r="NTV3938" s="57"/>
      <c r="NTW3938" s="57"/>
      <c r="NTX3938" s="57"/>
      <c r="NTY3938" s="57"/>
      <c r="NTZ3938" s="57"/>
      <c r="NUA3938" s="57"/>
      <c r="NUB3938" s="58"/>
      <c r="NUC3938" s="57"/>
      <c r="NUD3938" s="57"/>
      <c r="NUE3938" s="57"/>
      <c r="NUF3938" s="57"/>
      <c r="NUG3938" s="57"/>
      <c r="NUH3938" s="56"/>
      <c r="NUI3938" s="57"/>
      <c r="NUJ3938" s="64"/>
      <c r="NUK3938" s="64"/>
      <c r="NUL3938" s="64"/>
      <c r="NUM3938" s="64"/>
      <c r="NUN3938" s="62"/>
      <c r="NUO3938" s="63"/>
      <c r="NUP3938" s="62"/>
      <c r="NUQ3938" s="62"/>
      <c r="NUR3938" s="61"/>
      <c r="NUS3938" s="60"/>
      <c r="NUT3938" s="59"/>
      <c r="NUU3938" s="57"/>
      <c r="NUV3938" s="57"/>
      <c r="NUW3938" s="57"/>
      <c r="NUX3938" s="57"/>
      <c r="NUY3938" s="57"/>
      <c r="NUZ3938" s="57"/>
      <c r="NVA3938" s="57"/>
      <c r="NVB3938" s="57"/>
      <c r="NVC3938" s="58"/>
      <c r="NVD3938" s="57"/>
      <c r="NVE3938" s="57"/>
      <c r="NVF3938" s="57"/>
      <c r="NVG3938" s="57"/>
      <c r="NVH3938" s="57"/>
      <c r="NVI3938" s="56"/>
      <c r="NVJ3938" s="57"/>
      <c r="NVK3938" s="64"/>
      <c r="NVL3938" s="64"/>
      <c r="NVM3938" s="64"/>
      <c r="NVN3938" s="64"/>
      <c r="NVO3938" s="62"/>
      <c r="NVP3938" s="63"/>
      <c r="NVQ3938" s="62"/>
      <c r="NVR3938" s="62"/>
      <c r="NVS3938" s="61"/>
      <c r="NVT3938" s="60"/>
      <c r="NVU3938" s="59"/>
      <c r="NVV3938" s="57"/>
      <c r="NVW3938" s="57"/>
      <c r="NVX3938" s="57"/>
      <c r="NVY3938" s="57"/>
      <c r="NVZ3938" s="57"/>
      <c r="NWA3938" s="57"/>
      <c r="NWB3938" s="57"/>
      <c r="NWC3938" s="57"/>
      <c r="NWD3938" s="58"/>
      <c r="NWE3938" s="57"/>
      <c r="NWF3938" s="57"/>
      <c r="NWG3938" s="57"/>
      <c r="NWH3938" s="57"/>
      <c r="NWI3938" s="57"/>
      <c r="NWJ3938" s="56"/>
      <c r="NWK3938" s="57"/>
      <c r="NWL3938" s="64"/>
      <c r="NWM3938" s="64"/>
      <c r="NWN3938" s="64"/>
      <c r="NWO3938" s="64"/>
      <c r="NWP3938" s="62"/>
      <c r="NWQ3938" s="63"/>
      <c r="NWR3938" s="62"/>
      <c r="NWS3938" s="62"/>
      <c r="NWT3938" s="61"/>
      <c r="NWU3938" s="60"/>
      <c r="NWV3938" s="59"/>
      <c r="NWW3938" s="57"/>
      <c r="NWX3938" s="57"/>
      <c r="NWY3938" s="57"/>
      <c r="NWZ3938" s="57"/>
      <c r="NXA3938" s="57"/>
      <c r="NXB3938" s="57"/>
      <c r="NXC3938" s="57"/>
      <c r="NXD3938" s="57"/>
      <c r="NXE3938" s="58"/>
      <c r="NXF3938" s="57"/>
      <c r="NXG3938" s="57"/>
      <c r="NXH3938" s="57"/>
      <c r="NXI3938" s="57"/>
      <c r="NXJ3938" s="57"/>
      <c r="NXK3938" s="56"/>
      <c r="NXL3938" s="57"/>
      <c r="NXM3938" s="64"/>
      <c r="NXN3938" s="64"/>
      <c r="NXO3938" s="64"/>
      <c r="NXP3938" s="64"/>
      <c r="NXQ3938" s="62"/>
      <c r="NXR3938" s="63"/>
      <c r="NXS3938" s="62"/>
      <c r="NXT3938" s="62"/>
      <c r="NXU3938" s="61"/>
      <c r="NXV3938" s="60"/>
      <c r="NXW3938" s="59"/>
      <c r="NXX3938" s="57"/>
      <c r="NXY3938" s="57"/>
      <c r="NXZ3938" s="57"/>
      <c r="NYA3938" s="57"/>
      <c r="NYB3938" s="57"/>
      <c r="NYC3938" s="57"/>
      <c r="NYD3938" s="57"/>
      <c r="NYE3938" s="57"/>
      <c r="NYF3938" s="58"/>
      <c r="NYG3938" s="57"/>
      <c r="NYH3938" s="57"/>
      <c r="NYI3938" s="57"/>
      <c r="NYJ3938" s="57"/>
      <c r="NYK3938" s="57"/>
      <c r="NYL3938" s="56"/>
      <c r="NYM3938" s="57"/>
      <c r="NYN3938" s="64"/>
      <c r="NYO3938" s="64"/>
      <c r="NYP3938" s="64"/>
      <c r="NYQ3938" s="64"/>
      <c r="NYR3938" s="62"/>
      <c r="NYS3938" s="63"/>
      <c r="NYT3938" s="62"/>
      <c r="NYU3938" s="62"/>
      <c r="NYV3938" s="61"/>
      <c r="NYW3938" s="60"/>
      <c r="NYX3938" s="59"/>
      <c r="NYY3938" s="57"/>
      <c r="NYZ3938" s="57"/>
      <c r="NZA3938" s="57"/>
      <c r="NZB3938" s="57"/>
      <c r="NZC3938" s="57"/>
      <c r="NZD3938" s="57"/>
      <c r="NZE3938" s="57"/>
      <c r="NZF3938" s="57"/>
      <c r="NZG3938" s="58"/>
      <c r="NZH3938" s="57"/>
      <c r="NZI3938" s="57"/>
      <c r="NZJ3938" s="57"/>
      <c r="NZK3938" s="57"/>
      <c r="NZL3938" s="57"/>
      <c r="NZM3938" s="56"/>
      <c r="NZN3938" s="57"/>
      <c r="NZO3938" s="64"/>
      <c r="NZP3938" s="64"/>
      <c r="NZQ3938" s="64"/>
      <c r="NZR3938" s="64"/>
      <c r="NZS3938" s="62"/>
      <c r="NZT3938" s="63"/>
      <c r="NZU3938" s="62"/>
      <c r="NZV3938" s="62"/>
      <c r="NZW3938" s="61"/>
      <c r="NZX3938" s="60"/>
      <c r="NZY3938" s="59"/>
      <c r="NZZ3938" s="57"/>
      <c r="OAA3938" s="57"/>
      <c r="OAB3938" s="57"/>
      <c r="OAC3938" s="57"/>
      <c r="OAD3938" s="57"/>
      <c r="OAE3938" s="57"/>
      <c r="OAF3938" s="57"/>
      <c r="OAG3938" s="57"/>
      <c r="OAH3938" s="58"/>
      <c r="OAI3938" s="57"/>
      <c r="OAJ3938" s="57"/>
      <c r="OAK3938" s="57"/>
      <c r="OAL3938" s="57"/>
      <c r="OAM3938" s="57"/>
      <c r="OAN3938" s="56"/>
      <c r="OAO3938" s="57"/>
      <c r="OAP3938" s="64"/>
      <c r="OAQ3938" s="64"/>
      <c r="OAR3938" s="64"/>
      <c r="OAS3938" s="64"/>
      <c r="OAT3938" s="62"/>
      <c r="OAU3938" s="63"/>
      <c r="OAV3938" s="62"/>
      <c r="OAW3938" s="62"/>
      <c r="OAX3938" s="61"/>
      <c r="OAY3938" s="60"/>
      <c r="OAZ3938" s="59"/>
      <c r="OBA3938" s="57"/>
      <c r="OBB3938" s="57"/>
      <c r="OBC3938" s="57"/>
      <c r="OBD3938" s="57"/>
      <c r="OBE3938" s="57"/>
      <c r="OBF3938" s="57"/>
      <c r="OBG3938" s="57"/>
      <c r="OBH3938" s="57"/>
      <c r="OBI3938" s="58"/>
      <c r="OBJ3938" s="57"/>
      <c r="OBK3938" s="57"/>
      <c r="OBL3938" s="57"/>
      <c r="OBM3938" s="57"/>
      <c r="OBN3938" s="57"/>
      <c r="OBO3938" s="56"/>
      <c r="OBP3938" s="57"/>
      <c r="OBQ3938" s="64"/>
      <c r="OBR3938" s="64"/>
      <c r="OBS3938" s="64"/>
      <c r="OBT3938" s="64"/>
      <c r="OBU3938" s="62"/>
      <c r="OBV3938" s="63"/>
      <c r="OBW3938" s="62"/>
      <c r="OBX3938" s="62"/>
      <c r="OBY3938" s="61"/>
      <c r="OBZ3938" s="60"/>
      <c r="OCA3938" s="59"/>
      <c r="OCB3938" s="57"/>
      <c r="OCC3938" s="57"/>
      <c r="OCD3938" s="57"/>
      <c r="OCE3938" s="57"/>
      <c r="OCF3938" s="57"/>
      <c r="OCG3938" s="57"/>
      <c r="OCH3938" s="57"/>
      <c r="OCI3938" s="57"/>
      <c r="OCJ3938" s="58"/>
      <c r="OCK3938" s="57"/>
      <c r="OCL3938" s="57"/>
      <c r="OCM3938" s="57"/>
      <c r="OCN3938" s="57"/>
      <c r="OCO3938" s="57"/>
      <c r="OCP3938" s="56"/>
      <c r="OCQ3938" s="57"/>
      <c r="OCR3938" s="64"/>
      <c r="OCS3938" s="64"/>
      <c r="OCT3938" s="64"/>
      <c r="OCU3938" s="64"/>
      <c r="OCV3938" s="62"/>
      <c r="OCW3938" s="63"/>
      <c r="OCX3938" s="62"/>
      <c r="OCY3938" s="62"/>
      <c r="OCZ3938" s="61"/>
      <c r="ODA3938" s="60"/>
      <c r="ODB3938" s="59"/>
      <c r="ODC3938" s="57"/>
      <c r="ODD3938" s="57"/>
      <c r="ODE3938" s="57"/>
      <c r="ODF3938" s="57"/>
      <c r="ODG3938" s="57"/>
      <c r="ODH3938" s="57"/>
      <c r="ODI3938" s="57"/>
      <c r="ODJ3938" s="57"/>
      <c r="ODK3938" s="58"/>
      <c r="ODL3938" s="57"/>
      <c r="ODM3938" s="57"/>
      <c r="ODN3938" s="57"/>
      <c r="ODO3938" s="57"/>
      <c r="ODP3938" s="57"/>
      <c r="ODQ3938" s="56"/>
      <c r="ODR3938" s="57"/>
      <c r="ODS3938" s="64"/>
      <c r="ODT3938" s="64"/>
      <c r="ODU3938" s="64"/>
      <c r="ODV3938" s="64"/>
      <c r="ODW3938" s="62"/>
      <c r="ODX3938" s="63"/>
      <c r="ODY3938" s="62"/>
      <c r="ODZ3938" s="62"/>
      <c r="OEA3938" s="61"/>
      <c r="OEB3938" s="60"/>
      <c r="OEC3938" s="59"/>
      <c r="OED3938" s="57"/>
      <c r="OEE3938" s="57"/>
      <c r="OEF3938" s="57"/>
      <c r="OEG3938" s="57"/>
      <c r="OEH3938" s="57"/>
      <c r="OEI3938" s="57"/>
      <c r="OEJ3938" s="57"/>
      <c r="OEK3938" s="57"/>
      <c r="OEL3938" s="58"/>
      <c r="OEM3938" s="57"/>
      <c r="OEN3938" s="57"/>
      <c r="OEO3938" s="57"/>
      <c r="OEP3938" s="57"/>
      <c r="OEQ3938" s="57"/>
      <c r="OER3938" s="56"/>
      <c r="OES3938" s="57"/>
      <c r="OET3938" s="64"/>
      <c r="OEU3938" s="64"/>
      <c r="OEV3938" s="64"/>
      <c r="OEW3938" s="64"/>
      <c r="OEX3938" s="62"/>
      <c r="OEY3938" s="63"/>
      <c r="OEZ3938" s="62"/>
      <c r="OFA3938" s="62"/>
      <c r="OFB3938" s="61"/>
      <c r="OFC3938" s="60"/>
      <c r="OFD3938" s="59"/>
      <c r="OFE3938" s="57"/>
      <c r="OFF3938" s="57"/>
      <c r="OFG3938" s="57"/>
      <c r="OFH3938" s="57"/>
      <c r="OFI3938" s="57"/>
      <c r="OFJ3938" s="57"/>
      <c r="OFK3938" s="57"/>
      <c r="OFL3938" s="57"/>
      <c r="OFM3938" s="58"/>
      <c r="OFN3938" s="57"/>
      <c r="OFO3938" s="57"/>
      <c r="OFP3938" s="57"/>
      <c r="OFQ3938" s="57"/>
      <c r="OFR3938" s="57"/>
      <c r="OFS3938" s="56"/>
      <c r="OFT3938" s="57"/>
      <c r="OFU3938" s="64"/>
      <c r="OFV3938" s="64"/>
      <c r="OFW3938" s="64"/>
      <c r="OFX3938" s="64"/>
      <c r="OFY3938" s="62"/>
      <c r="OFZ3938" s="63"/>
      <c r="OGA3938" s="62"/>
      <c r="OGB3938" s="62"/>
      <c r="OGC3938" s="61"/>
      <c r="OGD3938" s="60"/>
      <c r="OGE3938" s="59"/>
      <c r="OGF3938" s="57"/>
      <c r="OGG3938" s="57"/>
      <c r="OGH3938" s="57"/>
      <c r="OGI3938" s="57"/>
      <c r="OGJ3938" s="57"/>
      <c r="OGK3938" s="57"/>
      <c r="OGL3938" s="57"/>
      <c r="OGM3938" s="57"/>
      <c r="OGN3938" s="58"/>
      <c r="OGO3938" s="57"/>
      <c r="OGP3938" s="57"/>
      <c r="OGQ3938" s="57"/>
      <c r="OGR3938" s="57"/>
      <c r="OGS3938" s="57"/>
      <c r="OGT3938" s="56"/>
      <c r="OGU3938" s="57"/>
      <c r="OGV3938" s="64"/>
      <c r="OGW3938" s="64"/>
      <c r="OGX3938" s="64"/>
      <c r="OGY3938" s="64"/>
      <c r="OGZ3938" s="62"/>
      <c r="OHA3938" s="63"/>
      <c r="OHB3938" s="62"/>
      <c r="OHC3938" s="62"/>
      <c r="OHD3938" s="61"/>
      <c r="OHE3938" s="60"/>
      <c r="OHF3938" s="59"/>
      <c r="OHG3938" s="57"/>
      <c r="OHH3938" s="57"/>
      <c r="OHI3938" s="57"/>
      <c r="OHJ3938" s="57"/>
      <c r="OHK3938" s="57"/>
      <c r="OHL3938" s="57"/>
      <c r="OHM3938" s="57"/>
      <c r="OHN3938" s="57"/>
      <c r="OHO3938" s="58"/>
      <c r="OHP3938" s="57"/>
      <c r="OHQ3938" s="57"/>
      <c r="OHR3938" s="57"/>
      <c r="OHS3938" s="57"/>
      <c r="OHT3938" s="57"/>
      <c r="OHU3938" s="56"/>
      <c r="OHV3938" s="57"/>
      <c r="OHW3938" s="64"/>
      <c r="OHX3938" s="64"/>
      <c r="OHY3938" s="64"/>
      <c r="OHZ3938" s="64"/>
      <c r="OIA3938" s="62"/>
      <c r="OIB3938" s="63"/>
      <c r="OIC3938" s="62"/>
      <c r="OID3938" s="62"/>
      <c r="OIE3938" s="61"/>
      <c r="OIF3938" s="60"/>
      <c r="OIG3938" s="59"/>
      <c r="OIH3938" s="57"/>
      <c r="OII3938" s="57"/>
      <c r="OIJ3938" s="57"/>
      <c r="OIK3938" s="57"/>
      <c r="OIL3938" s="57"/>
      <c r="OIM3938" s="57"/>
      <c r="OIN3938" s="57"/>
      <c r="OIO3938" s="57"/>
      <c r="OIP3938" s="58"/>
      <c r="OIQ3938" s="57"/>
      <c r="OIR3938" s="57"/>
      <c r="OIS3938" s="57"/>
      <c r="OIT3938" s="57"/>
      <c r="OIU3938" s="57"/>
      <c r="OIV3938" s="56"/>
      <c r="OIW3938" s="57"/>
      <c r="OIX3938" s="64"/>
      <c r="OIY3938" s="64"/>
      <c r="OIZ3938" s="64"/>
      <c r="OJA3938" s="64"/>
      <c r="OJB3938" s="62"/>
      <c r="OJC3938" s="63"/>
      <c r="OJD3938" s="62"/>
      <c r="OJE3938" s="62"/>
      <c r="OJF3938" s="61"/>
      <c r="OJG3938" s="60"/>
      <c r="OJH3938" s="59"/>
      <c r="OJI3938" s="57"/>
      <c r="OJJ3938" s="57"/>
      <c r="OJK3938" s="57"/>
      <c r="OJL3938" s="57"/>
      <c r="OJM3938" s="57"/>
      <c r="OJN3938" s="57"/>
      <c r="OJO3938" s="57"/>
      <c r="OJP3938" s="57"/>
      <c r="OJQ3938" s="58"/>
      <c r="OJR3938" s="57"/>
      <c r="OJS3938" s="57"/>
      <c r="OJT3938" s="57"/>
      <c r="OJU3938" s="57"/>
      <c r="OJV3938" s="57"/>
      <c r="OJW3938" s="56"/>
      <c r="OJX3938" s="57"/>
      <c r="OJY3938" s="64"/>
      <c r="OJZ3938" s="64"/>
      <c r="OKA3938" s="64"/>
      <c r="OKB3938" s="64"/>
      <c r="OKC3938" s="62"/>
      <c r="OKD3938" s="63"/>
      <c r="OKE3938" s="62"/>
      <c r="OKF3938" s="62"/>
      <c r="OKG3938" s="61"/>
      <c r="OKH3938" s="60"/>
      <c r="OKI3938" s="59"/>
      <c r="OKJ3938" s="57"/>
      <c r="OKK3938" s="57"/>
      <c r="OKL3938" s="57"/>
      <c r="OKM3938" s="57"/>
      <c r="OKN3938" s="57"/>
      <c r="OKO3938" s="57"/>
      <c r="OKP3938" s="57"/>
      <c r="OKQ3938" s="57"/>
      <c r="OKR3938" s="58"/>
      <c r="OKS3938" s="57"/>
      <c r="OKT3938" s="57"/>
      <c r="OKU3938" s="57"/>
      <c r="OKV3938" s="57"/>
      <c r="OKW3938" s="57"/>
      <c r="OKX3938" s="56"/>
      <c r="OKY3938" s="57"/>
      <c r="OKZ3938" s="64"/>
      <c r="OLA3938" s="64"/>
      <c r="OLB3938" s="64"/>
      <c r="OLC3938" s="64"/>
      <c r="OLD3938" s="62"/>
      <c r="OLE3938" s="63"/>
      <c r="OLF3938" s="62"/>
      <c r="OLG3938" s="62"/>
      <c r="OLH3938" s="61"/>
      <c r="OLI3938" s="60"/>
      <c r="OLJ3938" s="59"/>
      <c r="OLK3938" s="57"/>
      <c r="OLL3938" s="57"/>
      <c r="OLM3938" s="57"/>
      <c r="OLN3938" s="57"/>
      <c r="OLO3938" s="57"/>
      <c r="OLP3938" s="57"/>
      <c r="OLQ3938" s="57"/>
      <c r="OLR3938" s="57"/>
      <c r="OLS3938" s="58"/>
      <c r="OLT3938" s="57"/>
      <c r="OLU3938" s="57"/>
      <c r="OLV3938" s="57"/>
      <c r="OLW3938" s="57"/>
      <c r="OLX3938" s="57"/>
      <c r="OLY3938" s="56"/>
      <c r="OLZ3938" s="57"/>
      <c r="OMA3938" s="64"/>
      <c r="OMB3938" s="64"/>
      <c r="OMC3938" s="64"/>
      <c r="OMD3938" s="64"/>
      <c r="OME3938" s="62"/>
      <c r="OMF3938" s="63"/>
      <c r="OMG3938" s="62"/>
      <c r="OMH3938" s="62"/>
      <c r="OMI3938" s="61"/>
      <c r="OMJ3938" s="60"/>
      <c r="OMK3938" s="59"/>
      <c r="OML3938" s="57"/>
      <c r="OMM3938" s="57"/>
      <c r="OMN3938" s="57"/>
      <c r="OMO3938" s="57"/>
      <c r="OMP3938" s="57"/>
      <c r="OMQ3938" s="57"/>
      <c r="OMR3938" s="57"/>
      <c r="OMS3938" s="57"/>
      <c r="OMT3938" s="58"/>
      <c r="OMU3938" s="57"/>
      <c r="OMV3938" s="57"/>
      <c r="OMW3938" s="57"/>
      <c r="OMX3938" s="57"/>
      <c r="OMY3938" s="57"/>
      <c r="OMZ3938" s="56"/>
      <c r="ONA3938" s="57"/>
      <c r="ONB3938" s="64"/>
      <c r="ONC3938" s="64"/>
      <c r="OND3938" s="64"/>
      <c r="ONE3938" s="64"/>
      <c r="ONF3938" s="62"/>
      <c r="ONG3938" s="63"/>
      <c r="ONH3938" s="62"/>
      <c r="ONI3938" s="62"/>
      <c r="ONJ3938" s="61"/>
      <c r="ONK3938" s="60"/>
      <c r="ONL3938" s="59"/>
      <c r="ONM3938" s="57"/>
      <c r="ONN3938" s="57"/>
      <c r="ONO3938" s="57"/>
      <c r="ONP3938" s="57"/>
      <c r="ONQ3938" s="57"/>
      <c r="ONR3938" s="57"/>
      <c r="ONS3938" s="57"/>
      <c r="ONT3938" s="57"/>
      <c r="ONU3938" s="58"/>
      <c r="ONV3938" s="57"/>
      <c r="ONW3938" s="57"/>
      <c r="ONX3938" s="57"/>
      <c r="ONY3938" s="57"/>
      <c r="ONZ3938" s="57"/>
      <c r="OOA3938" s="56"/>
      <c r="OOB3938" s="57"/>
      <c r="OOC3938" s="64"/>
      <c r="OOD3938" s="64"/>
      <c r="OOE3938" s="64"/>
      <c r="OOF3938" s="64"/>
      <c r="OOG3938" s="62"/>
      <c r="OOH3938" s="63"/>
      <c r="OOI3938" s="62"/>
      <c r="OOJ3938" s="62"/>
      <c r="OOK3938" s="61"/>
      <c r="OOL3938" s="60"/>
      <c r="OOM3938" s="59"/>
      <c r="OON3938" s="57"/>
      <c r="OOO3938" s="57"/>
      <c r="OOP3938" s="57"/>
      <c r="OOQ3938" s="57"/>
      <c r="OOR3938" s="57"/>
      <c r="OOS3938" s="57"/>
      <c r="OOT3938" s="57"/>
      <c r="OOU3938" s="57"/>
      <c r="OOV3938" s="58"/>
      <c r="OOW3938" s="57"/>
      <c r="OOX3938" s="57"/>
      <c r="OOY3938" s="57"/>
      <c r="OOZ3938" s="57"/>
      <c r="OPA3938" s="57"/>
      <c r="OPB3938" s="56"/>
      <c r="OPC3938" s="57"/>
      <c r="OPD3938" s="64"/>
      <c r="OPE3938" s="64"/>
      <c r="OPF3938" s="64"/>
      <c r="OPG3938" s="64"/>
      <c r="OPH3938" s="62"/>
      <c r="OPI3938" s="63"/>
      <c r="OPJ3938" s="62"/>
      <c r="OPK3938" s="62"/>
      <c r="OPL3938" s="61"/>
      <c r="OPM3938" s="60"/>
      <c r="OPN3938" s="59"/>
      <c r="OPO3938" s="57"/>
      <c r="OPP3938" s="57"/>
      <c r="OPQ3938" s="57"/>
      <c r="OPR3938" s="57"/>
      <c r="OPS3938" s="57"/>
      <c r="OPT3938" s="57"/>
      <c r="OPU3938" s="57"/>
      <c r="OPV3938" s="57"/>
      <c r="OPW3938" s="58"/>
      <c r="OPX3938" s="57"/>
      <c r="OPY3938" s="57"/>
      <c r="OPZ3938" s="57"/>
      <c r="OQA3938" s="57"/>
      <c r="OQB3938" s="57"/>
      <c r="OQC3938" s="56"/>
      <c r="OQD3938" s="57"/>
      <c r="OQE3938" s="64"/>
      <c r="OQF3938" s="64"/>
      <c r="OQG3938" s="64"/>
      <c r="OQH3938" s="64"/>
      <c r="OQI3938" s="62"/>
      <c r="OQJ3938" s="63"/>
      <c r="OQK3938" s="62"/>
      <c r="OQL3938" s="62"/>
      <c r="OQM3938" s="61"/>
      <c r="OQN3938" s="60"/>
      <c r="OQO3938" s="59"/>
      <c r="OQP3938" s="57"/>
      <c r="OQQ3938" s="57"/>
      <c r="OQR3938" s="57"/>
      <c r="OQS3938" s="57"/>
      <c r="OQT3938" s="57"/>
      <c r="OQU3938" s="57"/>
      <c r="OQV3938" s="57"/>
      <c r="OQW3938" s="57"/>
      <c r="OQX3938" s="58"/>
      <c r="OQY3938" s="57"/>
      <c r="OQZ3938" s="57"/>
      <c r="ORA3938" s="57"/>
      <c r="ORB3938" s="57"/>
      <c r="ORC3938" s="57"/>
      <c r="ORD3938" s="56"/>
      <c r="ORE3938" s="57"/>
      <c r="ORF3938" s="64"/>
      <c r="ORG3938" s="64"/>
      <c r="ORH3938" s="64"/>
      <c r="ORI3938" s="64"/>
      <c r="ORJ3938" s="62"/>
      <c r="ORK3938" s="63"/>
      <c r="ORL3938" s="62"/>
      <c r="ORM3938" s="62"/>
      <c r="ORN3938" s="61"/>
      <c r="ORO3938" s="60"/>
      <c r="ORP3938" s="59"/>
      <c r="ORQ3938" s="57"/>
      <c r="ORR3938" s="57"/>
      <c r="ORS3938" s="57"/>
      <c r="ORT3938" s="57"/>
      <c r="ORU3938" s="57"/>
      <c r="ORV3938" s="57"/>
      <c r="ORW3938" s="57"/>
      <c r="ORX3938" s="57"/>
      <c r="ORY3938" s="58"/>
      <c r="ORZ3938" s="57"/>
      <c r="OSA3938" s="57"/>
      <c r="OSB3938" s="57"/>
      <c r="OSC3938" s="57"/>
      <c r="OSD3938" s="57"/>
      <c r="OSE3938" s="56"/>
      <c r="OSF3938" s="57"/>
      <c r="OSG3938" s="64"/>
      <c r="OSH3938" s="64"/>
      <c r="OSI3938" s="64"/>
      <c r="OSJ3938" s="64"/>
      <c r="OSK3938" s="62"/>
      <c r="OSL3938" s="63"/>
      <c r="OSM3938" s="62"/>
      <c r="OSN3938" s="62"/>
      <c r="OSO3938" s="61"/>
      <c r="OSP3938" s="60"/>
      <c r="OSQ3938" s="59"/>
      <c r="OSR3938" s="57"/>
      <c r="OSS3938" s="57"/>
      <c r="OST3938" s="57"/>
      <c r="OSU3938" s="57"/>
      <c r="OSV3938" s="57"/>
      <c r="OSW3938" s="57"/>
      <c r="OSX3938" s="57"/>
      <c r="OSY3938" s="57"/>
      <c r="OSZ3938" s="58"/>
      <c r="OTA3938" s="57"/>
      <c r="OTB3938" s="57"/>
      <c r="OTC3938" s="57"/>
      <c r="OTD3938" s="57"/>
      <c r="OTE3938" s="57"/>
      <c r="OTF3938" s="56"/>
      <c r="OTG3938" s="57"/>
      <c r="OTH3938" s="64"/>
      <c r="OTI3938" s="64"/>
      <c r="OTJ3938" s="64"/>
      <c r="OTK3938" s="64"/>
      <c r="OTL3938" s="62"/>
      <c r="OTM3938" s="63"/>
      <c r="OTN3938" s="62"/>
      <c r="OTO3938" s="62"/>
      <c r="OTP3938" s="61"/>
      <c r="OTQ3938" s="60"/>
      <c r="OTR3938" s="59"/>
      <c r="OTS3938" s="57"/>
      <c r="OTT3938" s="57"/>
      <c r="OTU3938" s="57"/>
      <c r="OTV3938" s="57"/>
      <c r="OTW3938" s="57"/>
      <c r="OTX3938" s="57"/>
      <c r="OTY3938" s="57"/>
      <c r="OTZ3938" s="57"/>
      <c r="OUA3938" s="58"/>
      <c r="OUB3938" s="57"/>
      <c r="OUC3938" s="57"/>
      <c r="OUD3938" s="57"/>
      <c r="OUE3938" s="57"/>
      <c r="OUF3938" s="57"/>
      <c r="OUG3938" s="56"/>
      <c r="OUH3938" s="57"/>
      <c r="OUI3938" s="64"/>
      <c r="OUJ3938" s="64"/>
      <c r="OUK3938" s="64"/>
      <c r="OUL3938" s="64"/>
      <c r="OUM3938" s="62"/>
      <c r="OUN3938" s="63"/>
      <c r="OUO3938" s="62"/>
      <c r="OUP3938" s="62"/>
      <c r="OUQ3938" s="61"/>
      <c r="OUR3938" s="60"/>
      <c r="OUS3938" s="59"/>
      <c r="OUT3938" s="57"/>
      <c r="OUU3938" s="57"/>
      <c r="OUV3938" s="57"/>
      <c r="OUW3938" s="57"/>
      <c r="OUX3938" s="57"/>
      <c r="OUY3938" s="57"/>
      <c r="OUZ3938" s="57"/>
      <c r="OVA3938" s="57"/>
      <c r="OVB3938" s="58"/>
      <c r="OVC3938" s="57"/>
      <c r="OVD3938" s="57"/>
      <c r="OVE3938" s="57"/>
      <c r="OVF3938" s="57"/>
      <c r="OVG3938" s="57"/>
      <c r="OVH3938" s="56"/>
      <c r="OVI3938" s="57"/>
      <c r="OVJ3938" s="64"/>
      <c r="OVK3938" s="64"/>
      <c r="OVL3938" s="64"/>
      <c r="OVM3938" s="64"/>
      <c r="OVN3938" s="62"/>
      <c r="OVO3938" s="63"/>
      <c r="OVP3938" s="62"/>
      <c r="OVQ3938" s="62"/>
      <c r="OVR3938" s="61"/>
      <c r="OVS3938" s="60"/>
      <c r="OVT3938" s="59"/>
      <c r="OVU3938" s="57"/>
      <c r="OVV3938" s="57"/>
      <c r="OVW3938" s="57"/>
      <c r="OVX3938" s="57"/>
      <c r="OVY3938" s="57"/>
      <c r="OVZ3938" s="57"/>
      <c r="OWA3938" s="57"/>
      <c r="OWB3938" s="57"/>
      <c r="OWC3938" s="58"/>
      <c r="OWD3938" s="57"/>
      <c r="OWE3938" s="57"/>
      <c r="OWF3938" s="57"/>
      <c r="OWG3938" s="57"/>
      <c r="OWH3938" s="57"/>
      <c r="OWI3938" s="56"/>
      <c r="OWJ3938" s="57"/>
      <c r="OWK3938" s="64"/>
      <c r="OWL3938" s="64"/>
      <c r="OWM3938" s="64"/>
      <c r="OWN3938" s="64"/>
      <c r="OWO3938" s="62"/>
      <c r="OWP3938" s="63"/>
      <c r="OWQ3938" s="62"/>
      <c r="OWR3938" s="62"/>
      <c r="OWS3938" s="61"/>
      <c r="OWT3938" s="60"/>
      <c r="OWU3938" s="59"/>
      <c r="OWV3938" s="57"/>
      <c r="OWW3938" s="57"/>
      <c r="OWX3938" s="57"/>
      <c r="OWY3938" s="57"/>
      <c r="OWZ3938" s="57"/>
      <c r="OXA3938" s="57"/>
      <c r="OXB3938" s="57"/>
      <c r="OXC3938" s="57"/>
      <c r="OXD3938" s="58"/>
      <c r="OXE3938" s="57"/>
      <c r="OXF3938" s="57"/>
      <c r="OXG3938" s="57"/>
      <c r="OXH3938" s="57"/>
      <c r="OXI3938" s="57"/>
      <c r="OXJ3938" s="56"/>
      <c r="OXK3938" s="57"/>
      <c r="OXL3938" s="64"/>
      <c r="OXM3938" s="64"/>
      <c r="OXN3938" s="64"/>
      <c r="OXO3938" s="64"/>
      <c r="OXP3938" s="62"/>
      <c r="OXQ3938" s="63"/>
      <c r="OXR3938" s="62"/>
      <c r="OXS3938" s="62"/>
      <c r="OXT3938" s="61"/>
      <c r="OXU3938" s="60"/>
      <c r="OXV3938" s="59"/>
      <c r="OXW3938" s="57"/>
      <c r="OXX3938" s="57"/>
      <c r="OXY3938" s="57"/>
      <c r="OXZ3938" s="57"/>
      <c r="OYA3938" s="57"/>
      <c r="OYB3938" s="57"/>
      <c r="OYC3938" s="57"/>
      <c r="OYD3938" s="57"/>
      <c r="OYE3938" s="58"/>
      <c r="OYF3938" s="57"/>
      <c r="OYG3938" s="57"/>
      <c r="OYH3938" s="57"/>
      <c r="OYI3938" s="57"/>
      <c r="OYJ3938" s="57"/>
      <c r="OYK3938" s="56"/>
      <c r="OYL3938" s="57"/>
      <c r="OYM3938" s="64"/>
      <c r="OYN3938" s="64"/>
      <c r="OYO3938" s="64"/>
      <c r="OYP3938" s="64"/>
      <c r="OYQ3938" s="62"/>
      <c r="OYR3938" s="63"/>
      <c r="OYS3938" s="62"/>
      <c r="OYT3938" s="62"/>
      <c r="OYU3938" s="61"/>
      <c r="OYV3938" s="60"/>
      <c r="OYW3938" s="59"/>
      <c r="OYX3938" s="57"/>
      <c r="OYY3938" s="57"/>
      <c r="OYZ3938" s="57"/>
      <c r="OZA3938" s="57"/>
      <c r="OZB3938" s="57"/>
      <c r="OZC3938" s="57"/>
      <c r="OZD3938" s="57"/>
      <c r="OZE3938" s="57"/>
      <c r="OZF3938" s="58"/>
      <c r="OZG3938" s="57"/>
      <c r="OZH3938" s="57"/>
      <c r="OZI3938" s="57"/>
      <c r="OZJ3938" s="57"/>
      <c r="OZK3938" s="57"/>
      <c r="OZL3938" s="56"/>
      <c r="OZM3938" s="57"/>
      <c r="OZN3938" s="64"/>
      <c r="OZO3938" s="64"/>
      <c r="OZP3938" s="64"/>
      <c r="OZQ3938" s="64"/>
      <c r="OZR3938" s="62"/>
      <c r="OZS3938" s="63"/>
      <c r="OZT3938" s="62"/>
      <c r="OZU3938" s="62"/>
      <c r="OZV3938" s="61"/>
      <c r="OZW3938" s="60"/>
      <c r="OZX3938" s="59"/>
      <c r="OZY3938" s="57"/>
      <c r="OZZ3938" s="57"/>
      <c r="PAA3938" s="57"/>
      <c r="PAB3938" s="57"/>
      <c r="PAC3938" s="57"/>
      <c r="PAD3938" s="57"/>
      <c r="PAE3938" s="57"/>
      <c r="PAF3938" s="57"/>
      <c r="PAG3938" s="58"/>
      <c r="PAH3938" s="57"/>
      <c r="PAI3938" s="57"/>
      <c r="PAJ3938" s="57"/>
      <c r="PAK3938" s="57"/>
      <c r="PAL3938" s="57"/>
      <c r="PAM3938" s="56"/>
      <c r="PAN3938" s="57"/>
      <c r="PAO3938" s="64"/>
      <c r="PAP3938" s="64"/>
      <c r="PAQ3938" s="64"/>
      <c r="PAR3938" s="64"/>
      <c r="PAS3938" s="62"/>
      <c r="PAT3938" s="63"/>
      <c r="PAU3938" s="62"/>
      <c r="PAV3938" s="62"/>
      <c r="PAW3938" s="61"/>
      <c r="PAX3938" s="60"/>
      <c r="PAY3938" s="59"/>
      <c r="PAZ3938" s="57"/>
      <c r="PBA3938" s="57"/>
      <c r="PBB3938" s="57"/>
      <c r="PBC3938" s="57"/>
      <c r="PBD3938" s="57"/>
      <c r="PBE3938" s="57"/>
      <c r="PBF3938" s="57"/>
      <c r="PBG3938" s="57"/>
      <c r="PBH3938" s="58"/>
      <c r="PBI3938" s="57"/>
      <c r="PBJ3938" s="57"/>
      <c r="PBK3938" s="57"/>
      <c r="PBL3938" s="57"/>
      <c r="PBM3938" s="57"/>
      <c r="PBN3938" s="56"/>
      <c r="PBO3938" s="57"/>
      <c r="PBP3938" s="64"/>
      <c r="PBQ3938" s="64"/>
      <c r="PBR3938" s="64"/>
      <c r="PBS3938" s="64"/>
      <c r="PBT3938" s="62"/>
      <c r="PBU3938" s="63"/>
      <c r="PBV3938" s="62"/>
      <c r="PBW3938" s="62"/>
      <c r="PBX3938" s="61"/>
      <c r="PBY3938" s="60"/>
      <c r="PBZ3938" s="59"/>
      <c r="PCA3938" s="57"/>
      <c r="PCB3938" s="57"/>
      <c r="PCC3938" s="57"/>
      <c r="PCD3938" s="57"/>
      <c r="PCE3938" s="57"/>
      <c r="PCF3938" s="57"/>
      <c r="PCG3938" s="57"/>
      <c r="PCH3938" s="57"/>
      <c r="PCI3938" s="58"/>
      <c r="PCJ3938" s="57"/>
      <c r="PCK3938" s="57"/>
      <c r="PCL3938" s="57"/>
      <c r="PCM3938" s="57"/>
      <c r="PCN3938" s="57"/>
      <c r="PCO3938" s="56"/>
      <c r="PCP3938" s="57"/>
      <c r="PCQ3938" s="64"/>
      <c r="PCR3938" s="64"/>
      <c r="PCS3938" s="64"/>
      <c r="PCT3938" s="64"/>
      <c r="PCU3938" s="62"/>
      <c r="PCV3938" s="63"/>
      <c r="PCW3938" s="62"/>
      <c r="PCX3938" s="62"/>
      <c r="PCY3938" s="61"/>
      <c r="PCZ3938" s="60"/>
      <c r="PDA3938" s="59"/>
      <c r="PDB3938" s="57"/>
      <c r="PDC3938" s="57"/>
      <c r="PDD3938" s="57"/>
      <c r="PDE3938" s="57"/>
      <c r="PDF3938" s="57"/>
      <c r="PDG3938" s="57"/>
      <c r="PDH3938" s="57"/>
      <c r="PDI3938" s="57"/>
      <c r="PDJ3938" s="58"/>
      <c r="PDK3938" s="57"/>
      <c r="PDL3938" s="57"/>
      <c r="PDM3938" s="57"/>
      <c r="PDN3938" s="57"/>
      <c r="PDO3938" s="57"/>
      <c r="PDP3938" s="56"/>
      <c r="PDQ3938" s="57"/>
      <c r="PDR3938" s="64"/>
      <c r="PDS3938" s="64"/>
      <c r="PDT3938" s="64"/>
      <c r="PDU3938" s="64"/>
      <c r="PDV3938" s="62"/>
      <c r="PDW3938" s="63"/>
      <c r="PDX3938" s="62"/>
      <c r="PDY3938" s="62"/>
      <c r="PDZ3938" s="61"/>
      <c r="PEA3938" s="60"/>
      <c r="PEB3938" s="59"/>
      <c r="PEC3938" s="57"/>
      <c r="PED3938" s="57"/>
      <c r="PEE3938" s="57"/>
      <c r="PEF3938" s="57"/>
      <c r="PEG3938" s="57"/>
      <c r="PEH3938" s="57"/>
      <c r="PEI3938" s="57"/>
      <c r="PEJ3938" s="57"/>
      <c r="PEK3938" s="58"/>
      <c r="PEL3938" s="57"/>
      <c r="PEM3938" s="57"/>
      <c r="PEN3938" s="57"/>
      <c r="PEO3938" s="57"/>
      <c r="PEP3938" s="57"/>
      <c r="PEQ3938" s="56"/>
      <c r="PER3938" s="57"/>
      <c r="PES3938" s="64"/>
      <c r="PET3938" s="64"/>
      <c r="PEU3938" s="64"/>
      <c r="PEV3938" s="64"/>
      <c r="PEW3938" s="62"/>
      <c r="PEX3938" s="63"/>
      <c r="PEY3938" s="62"/>
      <c r="PEZ3938" s="62"/>
      <c r="PFA3938" s="61"/>
      <c r="PFB3938" s="60"/>
      <c r="PFC3938" s="59"/>
      <c r="PFD3938" s="57"/>
      <c r="PFE3938" s="57"/>
      <c r="PFF3938" s="57"/>
      <c r="PFG3938" s="57"/>
      <c r="PFH3938" s="57"/>
      <c r="PFI3938" s="57"/>
      <c r="PFJ3938" s="57"/>
      <c r="PFK3938" s="57"/>
      <c r="PFL3938" s="58"/>
      <c r="PFM3938" s="57"/>
      <c r="PFN3938" s="57"/>
      <c r="PFO3938" s="57"/>
      <c r="PFP3938" s="57"/>
      <c r="PFQ3938" s="57"/>
      <c r="PFR3938" s="56"/>
      <c r="PFS3938" s="57"/>
      <c r="PFT3938" s="64"/>
      <c r="PFU3938" s="64"/>
      <c r="PFV3938" s="64"/>
      <c r="PFW3938" s="64"/>
      <c r="PFX3938" s="62"/>
      <c r="PFY3938" s="63"/>
      <c r="PFZ3938" s="62"/>
      <c r="PGA3938" s="62"/>
      <c r="PGB3938" s="61"/>
      <c r="PGC3938" s="60"/>
      <c r="PGD3938" s="59"/>
      <c r="PGE3938" s="57"/>
      <c r="PGF3938" s="57"/>
      <c r="PGG3938" s="57"/>
      <c r="PGH3938" s="57"/>
      <c r="PGI3938" s="57"/>
      <c r="PGJ3938" s="57"/>
      <c r="PGK3938" s="57"/>
      <c r="PGL3938" s="57"/>
      <c r="PGM3938" s="58"/>
      <c r="PGN3938" s="57"/>
      <c r="PGO3938" s="57"/>
      <c r="PGP3938" s="57"/>
      <c r="PGQ3938" s="57"/>
      <c r="PGR3938" s="57"/>
      <c r="PGS3938" s="56"/>
      <c r="PGT3938" s="57"/>
      <c r="PGU3938" s="64"/>
      <c r="PGV3938" s="64"/>
      <c r="PGW3938" s="64"/>
      <c r="PGX3938" s="64"/>
      <c r="PGY3938" s="62"/>
      <c r="PGZ3938" s="63"/>
      <c r="PHA3938" s="62"/>
      <c r="PHB3938" s="62"/>
      <c r="PHC3938" s="61"/>
      <c r="PHD3938" s="60"/>
      <c r="PHE3938" s="59"/>
      <c r="PHF3938" s="57"/>
      <c r="PHG3938" s="57"/>
      <c r="PHH3938" s="57"/>
      <c r="PHI3938" s="57"/>
      <c r="PHJ3938" s="57"/>
      <c r="PHK3938" s="57"/>
      <c r="PHL3938" s="57"/>
      <c r="PHM3938" s="57"/>
      <c r="PHN3938" s="58"/>
      <c r="PHO3938" s="57"/>
      <c r="PHP3938" s="57"/>
      <c r="PHQ3938" s="57"/>
      <c r="PHR3938" s="57"/>
      <c r="PHS3938" s="57"/>
      <c r="PHT3938" s="56"/>
      <c r="PHU3938" s="57"/>
      <c r="PHV3938" s="64"/>
      <c r="PHW3938" s="64"/>
      <c r="PHX3938" s="64"/>
      <c r="PHY3938" s="64"/>
      <c r="PHZ3938" s="62"/>
      <c r="PIA3938" s="63"/>
      <c r="PIB3938" s="62"/>
      <c r="PIC3938" s="62"/>
      <c r="PID3938" s="61"/>
      <c r="PIE3938" s="60"/>
      <c r="PIF3938" s="59"/>
      <c r="PIG3938" s="57"/>
      <c r="PIH3938" s="57"/>
      <c r="PII3938" s="57"/>
      <c r="PIJ3938" s="57"/>
      <c r="PIK3938" s="57"/>
      <c r="PIL3938" s="57"/>
      <c r="PIM3938" s="57"/>
      <c r="PIN3938" s="57"/>
      <c r="PIO3938" s="58"/>
      <c r="PIP3938" s="57"/>
      <c r="PIQ3938" s="57"/>
      <c r="PIR3938" s="57"/>
      <c r="PIS3938" s="57"/>
      <c r="PIT3938" s="57"/>
      <c r="PIU3938" s="56"/>
      <c r="PIV3938" s="57"/>
      <c r="PIW3938" s="64"/>
      <c r="PIX3938" s="64"/>
      <c r="PIY3938" s="64"/>
      <c r="PIZ3938" s="64"/>
      <c r="PJA3938" s="62"/>
      <c r="PJB3938" s="63"/>
      <c r="PJC3938" s="62"/>
      <c r="PJD3938" s="62"/>
      <c r="PJE3938" s="61"/>
      <c r="PJF3938" s="60"/>
      <c r="PJG3938" s="59"/>
      <c r="PJH3938" s="57"/>
      <c r="PJI3938" s="57"/>
      <c r="PJJ3938" s="57"/>
      <c r="PJK3938" s="57"/>
      <c r="PJL3938" s="57"/>
      <c r="PJM3938" s="57"/>
      <c r="PJN3938" s="57"/>
      <c r="PJO3938" s="57"/>
      <c r="PJP3938" s="58"/>
      <c r="PJQ3938" s="57"/>
      <c r="PJR3938" s="57"/>
      <c r="PJS3938" s="57"/>
      <c r="PJT3938" s="57"/>
      <c r="PJU3938" s="57"/>
      <c r="PJV3938" s="56"/>
      <c r="PJW3938" s="57"/>
      <c r="PJX3938" s="64"/>
      <c r="PJY3938" s="64"/>
      <c r="PJZ3938" s="64"/>
      <c r="PKA3938" s="64"/>
      <c r="PKB3938" s="62"/>
      <c r="PKC3938" s="63"/>
      <c r="PKD3938" s="62"/>
      <c r="PKE3938" s="62"/>
      <c r="PKF3938" s="61"/>
      <c r="PKG3938" s="60"/>
      <c r="PKH3938" s="59"/>
      <c r="PKI3938" s="57"/>
      <c r="PKJ3938" s="57"/>
      <c r="PKK3938" s="57"/>
      <c r="PKL3938" s="57"/>
      <c r="PKM3938" s="57"/>
      <c r="PKN3938" s="57"/>
      <c r="PKO3938" s="57"/>
      <c r="PKP3938" s="57"/>
      <c r="PKQ3938" s="58"/>
      <c r="PKR3938" s="57"/>
      <c r="PKS3938" s="57"/>
      <c r="PKT3938" s="57"/>
      <c r="PKU3938" s="57"/>
      <c r="PKV3938" s="57"/>
      <c r="PKW3938" s="56"/>
      <c r="PKX3938" s="57"/>
      <c r="PKY3938" s="64"/>
      <c r="PKZ3938" s="64"/>
      <c r="PLA3938" s="64"/>
      <c r="PLB3938" s="64"/>
      <c r="PLC3938" s="62"/>
      <c r="PLD3938" s="63"/>
      <c r="PLE3938" s="62"/>
      <c r="PLF3938" s="62"/>
      <c r="PLG3938" s="61"/>
      <c r="PLH3938" s="60"/>
      <c r="PLI3938" s="59"/>
      <c r="PLJ3938" s="57"/>
      <c r="PLK3938" s="57"/>
      <c r="PLL3938" s="57"/>
      <c r="PLM3938" s="57"/>
      <c r="PLN3938" s="57"/>
      <c r="PLO3938" s="57"/>
      <c r="PLP3938" s="57"/>
      <c r="PLQ3938" s="57"/>
      <c r="PLR3938" s="58"/>
      <c r="PLS3938" s="57"/>
      <c r="PLT3938" s="57"/>
      <c r="PLU3938" s="57"/>
      <c r="PLV3938" s="57"/>
      <c r="PLW3938" s="57"/>
      <c r="PLX3938" s="56"/>
      <c r="PLY3938" s="57"/>
      <c r="PLZ3938" s="64"/>
      <c r="PMA3938" s="64"/>
      <c r="PMB3938" s="64"/>
      <c r="PMC3938" s="64"/>
      <c r="PMD3938" s="62"/>
      <c r="PME3938" s="63"/>
      <c r="PMF3938" s="62"/>
      <c r="PMG3938" s="62"/>
      <c r="PMH3938" s="61"/>
      <c r="PMI3938" s="60"/>
      <c r="PMJ3938" s="59"/>
      <c r="PMK3938" s="57"/>
      <c r="PML3938" s="57"/>
      <c r="PMM3938" s="57"/>
      <c r="PMN3938" s="57"/>
      <c r="PMO3938" s="57"/>
      <c r="PMP3938" s="57"/>
      <c r="PMQ3938" s="57"/>
      <c r="PMR3938" s="57"/>
      <c r="PMS3938" s="58"/>
      <c r="PMT3938" s="57"/>
      <c r="PMU3938" s="57"/>
      <c r="PMV3938" s="57"/>
      <c r="PMW3938" s="57"/>
      <c r="PMX3938" s="57"/>
      <c r="PMY3938" s="56"/>
      <c r="PMZ3938" s="57"/>
      <c r="PNA3938" s="64"/>
      <c r="PNB3938" s="64"/>
      <c r="PNC3938" s="64"/>
      <c r="PND3938" s="64"/>
      <c r="PNE3938" s="62"/>
      <c r="PNF3938" s="63"/>
      <c r="PNG3938" s="62"/>
      <c r="PNH3938" s="62"/>
      <c r="PNI3938" s="61"/>
      <c r="PNJ3938" s="60"/>
      <c r="PNK3938" s="59"/>
      <c r="PNL3938" s="57"/>
      <c r="PNM3938" s="57"/>
      <c r="PNN3938" s="57"/>
      <c r="PNO3938" s="57"/>
      <c r="PNP3938" s="57"/>
      <c r="PNQ3938" s="57"/>
      <c r="PNR3938" s="57"/>
      <c r="PNS3938" s="57"/>
      <c r="PNT3938" s="58"/>
      <c r="PNU3938" s="57"/>
      <c r="PNV3938" s="57"/>
      <c r="PNW3938" s="57"/>
      <c r="PNX3938" s="57"/>
      <c r="PNY3938" s="57"/>
      <c r="PNZ3938" s="56"/>
      <c r="POA3938" s="57"/>
      <c r="POB3938" s="64"/>
      <c r="POC3938" s="64"/>
      <c r="POD3938" s="64"/>
      <c r="POE3938" s="64"/>
      <c r="POF3938" s="62"/>
      <c r="POG3938" s="63"/>
      <c r="POH3938" s="62"/>
      <c r="POI3938" s="62"/>
      <c r="POJ3938" s="61"/>
      <c r="POK3938" s="60"/>
      <c r="POL3938" s="59"/>
      <c r="POM3938" s="57"/>
      <c r="PON3938" s="57"/>
      <c r="POO3938" s="57"/>
      <c r="POP3938" s="57"/>
      <c r="POQ3938" s="57"/>
      <c r="POR3938" s="57"/>
      <c r="POS3938" s="57"/>
      <c r="POT3938" s="57"/>
      <c r="POU3938" s="58"/>
      <c r="POV3938" s="57"/>
      <c r="POW3938" s="57"/>
      <c r="POX3938" s="57"/>
      <c r="POY3938" s="57"/>
      <c r="POZ3938" s="57"/>
      <c r="PPA3938" s="56"/>
      <c r="PPB3938" s="57"/>
      <c r="PPC3938" s="64"/>
      <c r="PPD3938" s="64"/>
      <c r="PPE3938" s="64"/>
      <c r="PPF3938" s="64"/>
      <c r="PPG3938" s="62"/>
      <c r="PPH3938" s="63"/>
      <c r="PPI3938" s="62"/>
      <c r="PPJ3938" s="62"/>
      <c r="PPK3938" s="61"/>
      <c r="PPL3938" s="60"/>
      <c r="PPM3938" s="59"/>
      <c r="PPN3938" s="57"/>
      <c r="PPO3938" s="57"/>
      <c r="PPP3938" s="57"/>
      <c r="PPQ3938" s="57"/>
      <c r="PPR3938" s="57"/>
      <c r="PPS3938" s="57"/>
      <c r="PPT3938" s="57"/>
      <c r="PPU3938" s="57"/>
      <c r="PPV3938" s="58"/>
      <c r="PPW3938" s="57"/>
      <c r="PPX3938" s="57"/>
      <c r="PPY3938" s="57"/>
      <c r="PPZ3938" s="57"/>
      <c r="PQA3938" s="57"/>
      <c r="PQB3938" s="56"/>
      <c r="PQC3938" s="57"/>
      <c r="PQD3938" s="64"/>
      <c r="PQE3938" s="64"/>
      <c r="PQF3938" s="64"/>
      <c r="PQG3938" s="64"/>
      <c r="PQH3938" s="62"/>
      <c r="PQI3938" s="63"/>
      <c r="PQJ3938" s="62"/>
      <c r="PQK3938" s="62"/>
      <c r="PQL3938" s="61"/>
      <c r="PQM3938" s="60"/>
      <c r="PQN3938" s="59"/>
      <c r="PQO3938" s="57"/>
      <c r="PQP3938" s="57"/>
      <c r="PQQ3938" s="57"/>
      <c r="PQR3938" s="57"/>
      <c r="PQS3938" s="57"/>
      <c r="PQT3938" s="57"/>
      <c r="PQU3938" s="57"/>
      <c r="PQV3938" s="57"/>
      <c r="PQW3938" s="58"/>
      <c r="PQX3938" s="57"/>
      <c r="PQY3938" s="57"/>
      <c r="PQZ3938" s="57"/>
      <c r="PRA3938" s="57"/>
      <c r="PRB3938" s="57"/>
      <c r="PRC3938" s="56"/>
      <c r="PRD3938" s="57"/>
      <c r="PRE3938" s="64"/>
      <c r="PRF3938" s="64"/>
      <c r="PRG3938" s="64"/>
      <c r="PRH3938" s="64"/>
      <c r="PRI3938" s="62"/>
      <c r="PRJ3938" s="63"/>
      <c r="PRK3938" s="62"/>
      <c r="PRL3938" s="62"/>
      <c r="PRM3938" s="61"/>
      <c r="PRN3938" s="60"/>
      <c r="PRO3938" s="59"/>
      <c r="PRP3938" s="57"/>
      <c r="PRQ3938" s="57"/>
      <c r="PRR3938" s="57"/>
      <c r="PRS3938" s="57"/>
      <c r="PRT3938" s="57"/>
      <c r="PRU3938" s="57"/>
      <c r="PRV3938" s="57"/>
      <c r="PRW3938" s="57"/>
      <c r="PRX3938" s="58"/>
      <c r="PRY3938" s="57"/>
      <c r="PRZ3938" s="57"/>
      <c r="PSA3938" s="57"/>
      <c r="PSB3938" s="57"/>
      <c r="PSC3938" s="57"/>
      <c r="PSD3938" s="56"/>
      <c r="PSE3938" s="57"/>
      <c r="PSF3938" s="64"/>
      <c r="PSG3938" s="64"/>
      <c r="PSH3938" s="64"/>
      <c r="PSI3938" s="64"/>
      <c r="PSJ3938" s="62"/>
      <c r="PSK3938" s="63"/>
      <c r="PSL3938" s="62"/>
      <c r="PSM3938" s="62"/>
      <c r="PSN3938" s="61"/>
      <c r="PSO3938" s="60"/>
      <c r="PSP3938" s="59"/>
      <c r="PSQ3938" s="57"/>
      <c r="PSR3938" s="57"/>
      <c r="PSS3938" s="57"/>
      <c r="PST3938" s="57"/>
      <c r="PSU3938" s="57"/>
      <c r="PSV3938" s="57"/>
      <c r="PSW3938" s="57"/>
      <c r="PSX3938" s="57"/>
      <c r="PSY3938" s="58"/>
      <c r="PSZ3938" s="57"/>
      <c r="PTA3938" s="57"/>
      <c r="PTB3938" s="57"/>
      <c r="PTC3938" s="57"/>
      <c r="PTD3938" s="57"/>
      <c r="PTE3938" s="56"/>
      <c r="PTF3938" s="57"/>
      <c r="PTG3938" s="64"/>
      <c r="PTH3938" s="64"/>
      <c r="PTI3938" s="64"/>
      <c r="PTJ3938" s="64"/>
      <c r="PTK3938" s="62"/>
      <c r="PTL3938" s="63"/>
      <c r="PTM3938" s="62"/>
      <c r="PTN3938" s="62"/>
      <c r="PTO3938" s="61"/>
      <c r="PTP3938" s="60"/>
      <c r="PTQ3938" s="59"/>
      <c r="PTR3938" s="57"/>
      <c r="PTS3938" s="57"/>
      <c r="PTT3938" s="57"/>
      <c r="PTU3938" s="57"/>
      <c r="PTV3938" s="57"/>
      <c r="PTW3938" s="57"/>
      <c r="PTX3938" s="57"/>
      <c r="PTY3938" s="57"/>
      <c r="PTZ3938" s="58"/>
      <c r="PUA3938" s="57"/>
      <c r="PUB3938" s="57"/>
      <c r="PUC3938" s="57"/>
      <c r="PUD3938" s="57"/>
      <c r="PUE3938" s="57"/>
      <c r="PUF3938" s="56"/>
      <c r="PUG3938" s="57"/>
      <c r="PUH3938" s="64"/>
      <c r="PUI3938" s="64"/>
      <c r="PUJ3938" s="64"/>
      <c r="PUK3938" s="64"/>
      <c r="PUL3938" s="62"/>
      <c r="PUM3938" s="63"/>
      <c r="PUN3938" s="62"/>
      <c r="PUO3938" s="62"/>
      <c r="PUP3938" s="61"/>
      <c r="PUQ3938" s="60"/>
      <c r="PUR3938" s="59"/>
      <c r="PUS3938" s="57"/>
      <c r="PUT3938" s="57"/>
      <c r="PUU3938" s="57"/>
      <c r="PUV3938" s="57"/>
      <c r="PUW3938" s="57"/>
      <c r="PUX3938" s="57"/>
      <c r="PUY3938" s="57"/>
      <c r="PUZ3938" s="57"/>
      <c r="PVA3938" s="58"/>
      <c r="PVB3938" s="57"/>
      <c r="PVC3938" s="57"/>
      <c r="PVD3938" s="57"/>
      <c r="PVE3938" s="57"/>
      <c r="PVF3938" s="57"/>
      <c r="PVG3938" s="56"/>
      <c r="PVH3938" s="57"/>
      <c r="PVI3938" s="64"/>
      <c r="PVJ3938" s="64"/>
      <c r="PVK3938" s="64"/>
      <c r="PVL3938" s="64"/>
      <c r="PVM3938" s="62"/>
      <c r="PVN3938" s="63"/>
      <c r="PVO3938" s="62"/>
      <c r="PVP3938" s="62"/>
      <c r="PVQ3938" s="61"/>
      <c r="PVR3938" s="60"/>
      <c r="PVS3938" s="59"/>
      <c r="PVT3938" s="57"/>
      <c r="PVU3938" s="57"/>
      <c r="PVV3938" s="57"/>
      <c r="PVW3938" s="57"/>
      <c r="PVX3938" s="57"/>
      <c r="PVY3938" s="57"/>
      <c r="PVZ3938" s="57"/>
      <c r="PWA3938" s="57"/>
      <c r="PWB3938" s="58"/>
      <c r="PWC3938" s="57"/>
      <c r="PWD3938" s="57"/>
      <c r="PWE3938" s="57"/>
      <c r="PWF3938" s="57"/>
      <c r="PWG3938" s="57"/>
      <c r="PWH3938" s="56"/>
      <c r="PWI3938" s="57"/>
      <c r="PWJ3938" s="64"/>
      <c r="PWK3938" s="64"/>
      <c r="PWL3938" s="64"/>
      <c r="PWM3938" s="64"/>
      <c r="PWN3938" s="62"/>
      <c r="PWO3938" s="63"/>
      <c r="PWP3938" s="62"/>
      <c r="PWQ3938" s="62"/>
      <c r="PWR3938" s="61"/>
      <c r="PWS3938" s="60"/>
      <c r="PWT3938" s="59"/>
      <c r="PWU3938" s="57"/>
      <c r="PWV3938" s="57"/>
      <c r="PWW3938" s="57"/>
      <c r="PWX3938" s="57"/>
      <c r="PWY3938" s="57"/>
      <c r="PWZ3938" s="57"/>
      <c r="PXA3938" s="57"/>
      <c r="PXB3938" s="57"/>
      <c r="PXC3938" s="58"/>
      <c r="PXD3938" s="57"/>
      <c r="PXE3938" s="57"/>
      <c r="PXF3938" s="57"/>
      <c r="PXG3938" s="57"/>
      <c r="PXH3938" s="57"/>
      <c r="PXI3938" s="56"/>
      <c r="PXJ3938" s="57"/>
      <c r="PXK3938" s="64"/>
      <c r="PXL3938" s="64"/>
      <c r="PXM3938" s="64"/>
      <c r="PXN3938" s="64"/>
      <c r="PXO3938" s="62"/>
      <c r="PXP3938" s="63"/>
      <c r="PXQ3938" s="62"/>
      <c r="PXR3938" s="62"/>
      <c r="PXS3938" s="61"/>
      <c r="PXT3938" s="60"/>
      <c r="PXU3938" s="59"/>
      <c r="PXV3938" s="57"/>
      <c r="PXW3938" s="57"/>
      <c r="PXX3938" s="57"/>
      <c r="PXY3938" s="57"/>
      <c r="PXZ3938" s="57"/>
      <c r="PYA3938" s="57"/>
      <c r="PYB3938" s="57"/>
      <c r="PYC3938" s="57"/>
      <c r="PYD3938" s="58"/>
      <c r="PYE3938" s="57"/>
      <c r="PYF3938" s="57"/>
      <c r="PYG3938" s="57"/>
      <c r="PYH3938" s="57"/>
      <c r="PYI3938" s="57"/>
      <c r="PYJ3938" s="56"/>
      <c r="PYK3938" s="57"/>
      <c r="PYL3938" s="64"/>
      <c r="PYM3938" s="64"/>
      <c r="PYN3938" s="64"/>
      <c r="PYO3938" s="64"/>
      <c r="PYP3938" s="62"/>
      <c r="PYQ3938" s="63"/>
      <c r="PYR3938" s="62"/>
      <c r="PYS3938" s="62"/>
      <c r="PYT3938" s="61"/>
      <c r="PYU3938" s="60"/>
      <c r="PYV3938" s="59"/>
      <c r="PYW3938" s="57"/>
      <c r="PYX3938" s="57"/>
      <c r="PYY3938" s="57"/>
      <c r="PYZ3938" s="57"/>
      <c r="PZA3938" s="57"/>
      <c r="PZB3938" s="57"/>
      <c r="PZC3938" s="57"/>
      <c r="PZD3938" s="57"/>
      <c r="PZE3938" s="58"/>
      <c r="PZF3938" s="57"/>
      <c r="PZG3938" s="57"/>
      <c r="PZH3938" s="57"/>
      <c r="PZI3938" s="57"/>
      <c r="PZJ3938" s="57"/>
      <c r="PZK3938" s="56"/>
      <c r="PZL3938" s="57"/>
      <c r="PZM3938" s="64"/>
      <c r="PZN3938" s="64"/>
      <c r="PZO3938" s="64"/>
      <c r="PZP3938" s="64"/>
      <c r="PZQ3938" s="62"/>
      <c r="PZR3938" s="63"/>
      <c r="PZS3938" s="62"/>
      <c r="PZT3938" s="62"/>
      <c r="PZU3938" s="61"/>
      <c r="PZV3938" s="60"/>
      <c r="PZW3938" s="59"/>
      <c r="PZX3938" s="57"/>
      <c r="PZY3938" s="57"/>
      <c r="PZZ3938" s="57"/>
      <c r="QAA3938" s="57"/>
      <c r="QAB3938" s="57"/>
      <c r="QAC3938" s="57"/>
      <c r="QAD3938" s="57"/>
      <c r="QAE3938" s="57"/>
      <c r="QAF3938" s="58"/>
      <c r="QAG3938" s="57"/>
      <c r="QAH3938" s="57"/>
      <c r="QAI3938" s="57"/>
      <c r="QAJ3938" s="57"/>
      <c r="QAK3938" s="57"/>
      <c r="QAL3938" s="56"/>
      <c r="QAM3938" s="57"/>
      <c r="QAN3938" s="64"/>
      <c r="QAO3938" s="64"/>
      <c r="QAP3938" s="64"/>
      <c r="QAQ3938" s="64"/>
      <c r="QAR3938" s="62"/>
      <c r="QAS3938" s="63"/>
      <c r="QAT3938" s="62"/>
      <c r="QAU3938" s="62"/>
      <c r="QAV3938" s="61"/>
      <c r="QAW3938" s="60"/>
      <c r="QAX3938" s="59"/>
      <c r="QAY3938" s="57"/>
      <c r="QAZ3938" s="57"/>
      <c r="QBA3938" s="57"/>
      <c r="QBB3938" s="57"/>
      <c r="QBC3938" s="57"/>
      <c r="QBD3938" s="57"/>
      <c r="QBE3938" s="57"/>
      <c r="QBF3938" s="57"/>
      <c r="QBG3938" s="58"/>
      <c r="QBH3938" s="57"/>
      <c r="QBI3938" s="57"/>
      <c r="QBJ3938" s="57"/>
      <c r="QBK3938" s="57"/>
      <c r="QBL3938" s="57"/>
      <c r="QBM3938" s="56"/>
      <c r="QBN3938" s="57"/>
      <c r="QBO3938" s="64"/>
      <c r="QBP3938" s="64"/>
      <c r="QBQ3938" s="64"/>
      <c r="QBR3938" s="64"/>
      <c r="QBS3938" s="62"/>
      <c r="QBT3938" s="63"/>
      <c r="QBU3938" s="62"/>
      <c r="QBV3938" s="62"/>
      <c r="QBW3938" s="61"/>
      <c r="QBX3938" s="60"/>
      <c r="QBY3938" s="59"/>
      <c r="QBZ3938" s="57"/>
      <c r="QCA3938" s="57"/>
      <c r="QCB3938" s="57"/>
      <c r="QCC3938" s="57"/>
      <c r="QCD3938" s="57"/>
      <c r="QCE3938" s="57"/>
      <c r="QCF3938" s="57"/>
      <c r="QCG3938" s="57"/>
      <c r="QCH3938" s="58"/>
      <c r="QCI3938" s="57"/>
      <c r="QCJ3938" s="57"/>
      <c r="QCK3938" s="57"/>
      <c r="QCL3938" s="57"/>
      <c r="QCM3938" s="57"/>
      <c r="QCN3938" s="56"/>
      <c r="QCO3938" s="57"/>
      <c r="QCP3938" s="64"/>
      <c r="QCQ3938" s="64"/>
      <c r="QCR3938" s="64"/>
      <c r="QCS3938" s="64"/>
      <c r="QCT3938" s="62"/>
      <c r="QCU3938" s="63"/>
      <c r="QCV3938" s="62"/>
      <c r="QCW3938" s="62"/>
      <c r="QCX3938" s="61"/>
      <c r="QCY3938" s="60"/>
      <c r="QCZ3938" s="59"/>
      <c r="QDA3938" s="57"/>
      <c r="QDB3938" s="57"/>
      <c r="QDC3938" s="57"/>
      <c r="QDD3938" s="57"/>
      <c r="QDE3938" s="57"/>
      <c r="QDF3938" s="57"/>
      <c r="QDG3938" s="57"/>
      <c r="QDH3938" s="57"/>
      <c r="QDI3938" s="58"/>
      <c r="QDJ3938" s="57"/>
      <c r="QDK3938" s="57"/>
      <c r="QDL3938" s="57"/>
      <c r="QDM3938" s="57"/>
      <c r="QDN3938" s="57"/>
      <c r="QDO3938" s="56"/>
      <c r="QDP3938" s="57"/>
      <c r="QDQ3938" s="64"/>
      <c r="QDR3938" s="64"/>
      <c r="QDS3938" s="64"/>
      <c r="QDT3938" s="64"/>
      <c r="QDU3938" s="62"/>
      <c r="QDV3938" s="63"/>
      <c r="QDW3938" s="62"/>
      <c r="QDX3938" s="62"/>
      <c r="QDY3938" s="61"/>
      <c r="QDZ3938" s="60"/>
      <c r="QEA3938" s="59"/>
      <c r="QEB3938" s="57"/>
      <c r="QEC3938" s="57"/>
      <c r="QED3938" s="57"/>
      <c r="QEE3938" s="57"/>
      <c r="QEF3938" s="57"/>
      <c r="QEG3938" s="57"/>
      <c r="QEH3938" s="57"/>
      <c r="QEI3938" s="57"/>
      <c r="QEJ3938" s="58"/>
      <c r="QEK3938" s="57"/>
      <c r="QEL3938" s="57"/>
      <c r="QEM3938" s="57"/>
      <c r="QEN3938" s="57"/>
      <c r="QEO3938" s="57"/>
      <c r="QEP3938" s="56"/>
      <c r="QEQ3938" s="57"/>
      <c r="QER3938" s="64"/>
      <c r="QES3938" s="64"/>
      <c r="QET3938" s="64"/>
      <c r="QEU3938" s="64"/>
      <c r="QEV3938" s="62"/>
      <c r="QEW3938" s="63"/>
      <c r="QEX3938" s="62"/>
      <c r="QEY3938" s="62"/>
      <c r="QEZ3938" s="61"/>
      <c r="QFA3938" s="60"/>
      <c r="QFB3938" s="59"/>
      <c r="QFC3938" s="57"/>
      <c r="QFD3938" s="57"/>
      <c r="QFE3938" s="57"/>
      <c r="QFF3938" s="57"/>
      <c r="QFG3938" s="57"/>
      <c r="QFH3938" s="57"/>
      <c r="QFI3938" s="57"/>
      <c r="QFJ3938" s="57"/>
      <c r="QFK3938" s="58"/>
      <c r="QFL3938" s="57"/>
      <c r="QFM3938" s="57"/>
      <c r="QFN3938" s="57"/>
      <c r="QFO3938" s="57"/>
      <c r="QFP3938" s="57"/>
      <c r="QFQ3938" s="56"/>
      <c r="QFR3938" s="57"/>
      <c r="QFS3938" s="64"/>
      <c r="QFT3938" s="64"/>
      <c r="QFU3938" s="64"/>
      <c r="QFV3938" s="64"/>
      <c r="QFW3938" s="62"/>
      <c r="QFX3938" s="63"/>
      <c r="QFY3938" s="62"/>
      <c r="QFZ3938" s="62"/>
      <c r="QGA3938" s="61"/>
      <c r="QGB3938" s="60"/>
      <c r="QGC3938" s="59"/>
      <c r="QGD3938" s="57"/>
      <c r="QGE3938" s="57"/>
      <c r="QGF3938" s="57"/>
      <c r="QGG3938" s="57"/>
      <c r="QGH3938" s="57"/>
      <c r="QGI3938" s="57"/>
      <c r="QGJ3938" s="57"/>
      <c r="QGK3938" s="57"/>
      <c r="QGL3938" s="58"/>
      <c r="QGM3938" s="57"/>
      <c r="QGN3938" s="57"/>
      <c r="QGO3938" s="57"/>
      <c r="QGP3938" s="57"/>
      <c r="QGQ3938" s="57"/>
      <c r="QGR3938" s="56"/>
      <c r="QGS3938" s="57"/>
      <c r="QGT3938" s="64"/>
      <c r="QGU3938" s="64"/>
      <c r="QGV3938" s="64"/>
      <c r="QGW3938" s="64"/>
      <c r="QGX3938" s="62"/>
      <c r="QGY3938" s="63"/>
      <c r="QGZ3938" s="62"/>
      <c r="QHA3938" s="62"/>
      <c r="QHB3938" s="61"/>
      <c r="QHC3938" s="60"/>
      <c r="QHD3938" s="59"/>
      <c r="QHE3938" s="57"/>
      <c r="QHF3938" s="57"/>
      <c r="QHG3938" s="57"/>
      <c r="QHH3938" s="57"/>
      <c r="QHI3938" s="57"/>
      <c r="QHJ3938" s="57"/>
      <c r="QHK3938" s="57"/>
      <c r="QHL3938" s="57"/>
      <c r="QHM3938" s="58"/>
      <c r="QHN3938" s="57"/>
      <c r="QHO3938" s="57"/>
      <c r="QHP3938" s="57"/>
      <c r="QHQ3938" s="57"/>
      <c r="QHR3938" s="57"/>
      <c r="QHS3938" s="56"/>
      <c r="QHT3938" s="57"/>
      <c r="QHU3938" s="64"/>
      <c r="QHV3938" s="64"/>
      <c r="QHW3938" s="64"/>
      <c r="QHX3938" s="64"/>
      <c r="QHY3938" s="62"/>
      <c r="QHZ3938" s="63"/>
      <c r="QIA3938" s="62"/>
      <c r="QIB3938" s="62"/>
      <c r="QIC3938" s="61"/>
      <c r="QID3938" s="60"/>
      <c r="QIE3938" s="59"/>
      <c r="QIF3938" s="57"/>
      <c r="QIG3938" s="57"/>
      <c r="QIH3938" s="57"/>
      <c r="QII3938" s="57"/>
      <c r="QIJ3938" s="57"/>
      <c r="QIK3938" s="57"/>
      <c r="QIL3938" s="57"/>
      <c r="QIM3938" s="57"/>
      <c r="QIN3938" s="58"/>
      <c r="QIO3938" s="57"/>
      <c r="QIP3938" s="57"/>
      <c r="QIQ3938" s="57"/>
      <c r="QIR3938" s="57"/>
      <c r="QIS3938" s="57"/>
      <c r="QIT3938" s="56"/>
      <c r="QIU3938" s="57"/>
      <c r="QIV3938" s="64"/>
      <c r="QIW3938" s="64"/>
      <c r="QIX3938" s="64"/>
      <c r="QIY3938" s="64"/>
      <c r="QIZ3938" s="62"/>
      <c r="QJA3938" s="63"/>
      <c r="QJB3938" s="62"/>
      <c r="QJC3938" s="62"/>
      <c r="QJD3938" s="61"/>
      <c r="QJE3938" s="60"/>
      <c r="QJF3938" s="59"/>
      <c r="QJG3938" s="57"/>
      <c r="QJH3938" s="57"/>
      <c r="QJI3938" s="57"/>
      <c r="QJJ3938" s="57"/>
      <c r="QJK3938" s="57"/>
      <c r="QJL3938" s="57"/>
      <c r="QJM3938" s="57"/>
      <c r="QJN3938" s="57"/>
      <c r="QJO3938" s="58"/>
      <c r="QJP3938" s="57"/>
      <c r="QJQ3938" s="57"/>
      <c r="QJR3938" s="57"/>
      <c r="QJS3938" s="57"/>
      <c r="QJT3938" s="57"/>
      <c r="QJU3938" s="56"/>
      <c r="QJV3938" s="57"/>
      <c r="QJW3938" s="64"/>
      <c r="QJX3938" s="64"/>
      <c r="QJY3938" s="64"/>
      <c r="QJZ3938" s="64"/>
      <c r="QKA3938" s="62"/>
      <c r="QKB3938" s="63"/>
      <c r="QKC3938" s="62"/>
      <c r="QKD3938" s="62"/>
      <c r="QKE3938" s="61"/>
      <c r="QKF3938" s="60"/>
      <c r="QKG3938" s="59"/>
      <c r="QKH3938" s="57"/>
      <c r="QKI3938" s="57"/>
      <c r="QKJ3938" s="57"/>
      <c r="QKK3938" s="57"/>
      <c r="QKL3938" s="57"/>
      <c r="QKM3938" s="57"/>
      <c r="QKN3938" s="57"/>
      <c r="QKO3938" s="57"/>
      <c r="QKP3938" s="58"/>
      <c r="QKQ3938" s="57"/>
      <c r="QKR3938" s="57"/>
      <c r="QKS3938" s="57"/>
      <c r="QKT3938" s="57"/>
      <c r="QKU3938" s="57"/>
      <c r="QKV3938" s="56"/>
      <c r="QKW3938" s="57"/>
      <c r="QKX3938" s="64"/>
      <c r="QKY3938" s="64"/>
      <c r="QKZ3938" s="64"/>
      <c r="QLA3938" s="64"/>
      <c r="QLB3938" s="62"/>
      <c r="QLC3938" s="63"/>
      <c r="QLD3938" s="62"/>
      <c r="QLE3938" s="62"/>
      <c r="QLF3938" s="61"/>
      <c r="QLG3938" s="60"/>
      <c r="QLH3938" s="59"/>
      <c r="QLI3938" s="57"/>
      <c r="QLJ3938" s="57"/>
      <c r="QLK3938" s="57"/>
      <c r="QLL3938" s="57"/>
      <c r="QLM3938" s="57"/>
      <c r="QLN3938" s="57"/>
      <c r="QLO3938" s="57"/>
      <c r="QLP3938" s="57"/>
      <c r="QLQ3938" s="58"/>
      <c r="QLR3938" s="57"/>
      <c r="QLS3938" s="57"/>
      <c r="QLT3938" s="57"/>
      <c r="QLU3938" s="57"/>
      <c r="QLV3938" s="57"/>
      <c r="QLW3938" s="56"/>
      <c r="QLX3938" s="57"/>
      <c r="QLY3938" s="64"/>
      <c r="QLZ3938" s="64"/>
      <c r="QMA3938" s="64"/>
      <c r="QMB3938" s="64"/>
      <c r="QMC3938" s="62"/>
      <c r="QMD3938" s="63"/>
      <c r="QME3938" s="62"/>
      <c r="QMF3938" s="62"/>
      <c r="QMG3938" s="61"/>
      <c r="QMH3938" s="60"/>
      <c r="QMI3938" s="59"/>
      <c r="QMJ3938" s="57"/>
      <c r="QMK3938" s="57"/>
      <c r="QML3938" s="57"/>
      <c r="QMM3938" s="57"/>
      <c r="QMN3938" s="57"/>
      <c r="QMO3938" s="57"/>
      <c r="QMP3938" s="57"/>
      <c r="QMQ3938" s="57"/>
      <c r="QMR3938" s="58"/>
      <c r="QMS3938" s="57"/>
      <c r="QMT3938" s="57"/>
      <c r="QMU3938" s="57"/>
      <c r="QMV3938" s="57"/>
      <c r="QMW3938" s="57"/>
      <c r="QMX3938" s="56"/>
      <c r="QMY3938" s="57"/>
      <c r="QMZ3938" s="64"/>
      <c r="QNA3938" s="64"/>
      <c r="QNB3938" s="64"/>
      <c r="QNC3938" s="64"/>
      <c r="QND3938" s="62"/>
      <c r="QNE3938" s="63"/>
      <c r="QNF3938" s="62"/>
      <c r="QNG3938" s="62"/>
      <c r="QNH3938" s="61"/>
      <c r="QNI3938" s="60"/>
      <c r="QNJ3938" s="59"/>
      <c r="QNK3938" s="57"/>
      <c r="QNL3938" s="57"/>
      <c r="QNM3938" s="57"/>
      <c r="QNN3938" s="57"/>
      <c r="QNO3938" s="57"/>
      <c r="QNP3938" s="57"/>
      <c r="QNQ3938" s="57"/>
      <c r="QNR3938" s="57"/>
      <c r="QNS3938" s="58"/>
      <c r="QNT3938" s="57"/>
      <c r="QNU3938" s="57"/>
      <c r="QNV3938" s="57"/>
      <c r="QNW3938" s="57"/>
      <c r="QNX3938" s="57"/>
      <c r="QNY3938" s="56"/>
      <c r="QNZ3938" s="57"/>
      <c r="QOA3938" s="64"/>
      <c r="QOB3938" s="64"/>
      <c r="QOC3938" s="64"/>
      <c r="QOD3938" s="64"/>
      <c r="QOE3938" s="62"/>
      <c r="QOF3938" s="63"/>
      <c r="QOG3938" s="62"/>
      <c r="QOH3938" s="62"/>
      <c r="QOI3938" s="61"/>
      <c r="QOJ3938" s="60"/>
      <c r="QOK3938" s="59"/>
      <c r="QOL3938" s="57"/>
      <c r="QOM3938" s="57"/>
      <c r="QON3938" s="57"/>
      <c r="QOO3938" s="57"/>
      <c r="QOP3938" s="57"/>
      <c r="QOQ3938" s="57"/>
      <c r="QOR3938" s="57"/>
      <c r="QOS3938" s="57"/>
      <c r="QOT3938" s="58"/>
      <c r="QOU3938" s="57"/>
      <c r="QOV3938" s="57"/>
      <c r="QOW3938" s="57"/>
      <c r="QOX3938" s="57"/>
      <c r="QOY3938" s="57"/>
      <c r="QOZ3938" s="56"/>
      <c r="QPA3938" s="57"/>
      <c r="QPB3938" s="64"/>
      <c r="QPC3938" s="64"/>
      <c r="QPD3938" s="64"/>
      <c r="QPE3938" s="64"/>
      <c r="QPF3938" s="62"/>
      <c r="QPG3938" s="63"/>
      <c r="QPH3938" s="62"/>
      <c r="QPI3938" s="62"/>
      <c r="QPJ3938" s="61"/>
      <c r="QPK3938" s="60"/>
      <c r="QPL3938" s="59"/>
      <c r="QPM3938" s="57"/>
      <c r="QPN3938" s="57"/>
      <c r="QPO3938" s="57"/>
      <c r="QPP3938" s="57"/>
      <c r="QPQ3938" s="57"/>
      <c r="QPR3938" s="57"/>
      <c r="QPS3938" s="57"/>
      <c r="QPT3938" s="57"/>
      <c r="QPU3938" s="58"/>
      <c r="QPV3938" s="57"/>
      <c r="QPW3938" s="57"/>
      <c r="QPX3938" s="57"/>
      <c r="QPY3938" s="57"/>
      <c r="QPZ3938" s="57"/>
      <c r="QQA3938" s="56"/>
      <c r="QQB3938" s="57"/>
      <c r="QQC3938" s="64"/>
      <c r="QQD3938" s="64"/>
      <c r="QQE3938" s="64"/>
      <c r="QQF3938" s="64"/>
      <c r="QQG3938" s="62"/>
      <c r="QQH3938" s="63"/>
      <c r="QQI3938" s="62"/>
      <c r="QQJ3938" s="62"/>
      <c r="QQK3938" s="61"/>
      <c r="QQL3938" s="60"/>
      <c r="QQM3938" s="59"/>
      <c r="QQN3938" s="57"/>
      <c r="QQO3938" s="57"/>
      <c r="QQP3938" s="57"/>
      <c r="QQQ3938" s="57"/>
      <c r="QQR3938" s="57"/>
      <c r="QQS3938" s="57"/>
      <c r="QQT3938" s="57"/>
      <c r="QQU3938" s="57"/>
      <c r="QQV3938" s="58"/>
      <c r="QQW3938" s="57"/>
      <c r="QQX3938" s="57"/>
      <c r="QQY3938" s="57"/>
      <c r="QQZ3938" s="57"/>
      <c r="QRA3938" s="57"/>
      <c r="QRB3938" s="56"/>
      <c r="QRC3938" s="57"/>
      <c r="QRD3938" s="64"/>
      <c r="QRE3938" s="64"/>
      <c r="QRF3938" s="64"/>
      <c r="QRG3938" s="64"/>
      <c r="QRH3938" s="62"/>
      <c r="QRI3938" s="63"/>
      <c r="QRJ3938" s="62"/>
      <c r="QRK3938" s="62"/>
      <c r="QRL3938" s="61"/>
      <c r="QRM3938" s="60"/>
      <c r="QRN3938" s="59"/>
      <c r="QRO3938" s="57"/>
      <c r="QRP3938" s="57"/>
      <c r="QRQ3938" s="57"/>
      <c r="QRR3938" s="57"/>
      <c r="QRS3938" s="57"/>
      <c r="QRT3938" s="57"/>
      <c r="QRU3938" s="57"/>
      <c r="QRV3938" s="57"/>
      <c r="QRW3938" s="58"/>
      <c r="QRX3938" s="57"/>
      <c r="QRY3938" s="57"/>
      <c r="QRZ3938" s="57"/>
      <c r="QSA3938" s="57"/>
      <c r="QSB3938" s="57"/>
      <c r="QSC3938" s="56"/>
      <c r="QSD3938" s="57"/>
      <c r="QSE3938" s="64"/>
      <c r="QSF3938" s="64"/>
      <c r="QSG3938" s="64"/>
      <c r="QSH3938" s="64"/>
      <c r="QSI3938" s="62"/>
      <c r="QSJ3938" s="63"/>
      <c r="QSK3938" s="62"/>
      <c r="QSL3938" s="62"/>
      <c r="QSM3938" s="61"/>
      <c r="QSN3938" s="60"/>
      <c r="QSO3938" s="59"/>
      <c r="QSP3938" s="57"/>
      <c r="QSQ3938" s="57"/>
      <c r="QSR3938" s="57"/>
      <c r="QSS3938" s="57"/>
      <c r="QST3938" s="57"/>
      <c r="QSU3938" s="57"/>
      <c r="QSV3938" s="57"/>
      <c r="QSW3938" s="57"/>
      <c r="QSX3938" s="58"/>
      <c r="QSY3938" s="57"/>
      <c r="QSZ3938" s="57"/>
      <c r="QTA3938" s="57"/>
      <c r="QTB3938" s="57"/>
      <c r="QTC3938" s="57"/>
      <c r="QTD3938" s="56"/>
      <c r="QTE3938" s="57"/>
      <c r="QTF3938" s="64"/>
      <c r="QTG3938" s="64"/>
      <c r="QTH3938" s="64"/>
      <c r="QTI3938" s="64"/>
      <c r="QTJ3938" s="62"/>
      <c r="QTK3938" s="63"/>
      <c r="QTL3938" s="62"/>
      <c r="QTM3938" s="62"/>
      <c r="QTN3938" s="61"/>
      <c r="QTO3938" s="60"/>
      <c r="QTP3938" s="59"/>
      <c r="QTQ3938" s="57"/>
      <c r="QTR3938" s="57"/>
      <c r="QTS3938" s="57"/>
      <c r="QTT3938" s="57"/>
      <c r="QTU3938" s="57"/>
      <c r="QTV3938" s="57"/>
      <c r="QTW3938" s="57"/>
      <c r="QTX3938" s="57"/>
      <c r="QTY3938" s="58"/>
      <c r="QTZ3938" s="57"/>
      <c r="QUA3938" s="57"/>
      <c r="QUB3938" s="57"/>
      <c r="QUC3938" s="57"/>
      <c r="QUD3938" s="57"/>
      <c r="QUE3938" s="56"/>
      <c r="QUF3938" s="57"/>
      <c r="QUG3938" s="64"/>
      <c r="QUH3938" s="64"/>
      <c r="QUI3938" s="64"/>
      <c r="QUJ3938" s="64"/>
      <c r="QUK3938" s="62"/>
      <c r="QUL3938" s="63"/>
      <c r="QUM3938" s="62"/>
      <c r="QUN3938" s="62"/>
      <c r="QUO3938" s="61"/>
      <c r="QUP3938" s="60"/>
      <c r="QUQ3938" s="59"/>
      <c r="QUR3938" s="57"/>
      <c r="QUS3938" s="57"/>
      <c r="QUT3938" s="57"/>
      <c r="QUU3938" s="57"/>
      <c r="QUV3938" s="57"/>
      <c r="QUW3938" s="57"/>
      <c r="QUX3938" s="57"/>
      <c r="QUY3938" s="57"/>
      <c r="QUZ3938" s="58"/>
      <c r="QVA3938" s="57"/>
      <c r="QVB3938" s="57"/>
      <c r="QVC3938" s="57"/>
      <c r="QVD3938" s="57"/>
      <c r="QVE3938" s="57"/>
      <c r="QVF3938" s="56"/>
      <c r="QVG3938" s="57"/>
      <c r="QVH3938" s="64"/>
      <c r="QVI3938" s="64"/>
      <c r="QVJ3938" s="64"/>
      <c r="QVK3938" s="64"/>
      <c r="QVL3938" s="62"/>
      <c r="QVM3938" s="63"/>
      <c r="QVN3938" s="62"/>
      <c r="QVO3938" s="62"/>
      <c r="QVP3938" s="61"/>
      <c r="QVQ3938" s="60"/>
      <c r="QVR3938" s="59"/>
      <c r="QVS3938" s="57"/>
      <c r="QVT3938" s="57"/>
      <c r="QVU3938" s="57"/>
      <c r="QVV3938" s="57"/>
      <c r="QVW3938" s="57"/>
      <c r="QVX3938" s="57"/>
      <c r="QVY3938" s="57"/>
      <c r="QVZ3938" s="57"/>
      <c r="QWA3938" s="58"/>
      <c r="QWB3938" s="57"/>
      <c r="QWC3938" s="57"/>
      <c r="QWD3938" s="57"/>
      <c r="QWE3938" s="57"/>
      <c r="QWF3938" s="57"/>
      <c r="QWG3938" s="56"/>
      <c r="QWH3938" s="57"/>
      <c r="QWI3938" s="64"/>
      <c r="QWJ3938" s="64"/>
      <c r="QWK3938" s="64"/>
      <c r="QWL3938" s="64"/>
      <c r="QWM3938" s="62"/>
      <c r="QWN3938" s="63"/>
      <c r="QWO3938" s="62"/>
      <c r="QWP3938" s="62"/>
      <c r="QWQ3938" s="61"/>
      <c r="QWR3938" s="60"/>
      <c r="QWS3938" s="59"/>
      <c r="QWT3938" s="57"/>
      <c r="QWU3938" s="57"/>
      <c r="QWV3938" s="57"/>
      <c r="QWW3938" s="57"/>
      <c r="QWX3938" s="57"/>
      <c r="QWY3938" s="57"/>
      <c r="QWZ3938" s="57"/>
      <c r="QXA3938" s="57"/>
      <c r="QXB3938" s="58"/>
      <c r="QXC3938" s="57"/>
      <c r="QXD3938" s="57"/>
      <c r="QXE3938" s="57"/>
      <c r="QXF3938" s="57"/>
      <c r="QXG3938" s="57"/>
      <c r="QXH3938" s="56"/>
      <c r="QXI3938" s="57"/>
      <c r="QXJ3938" s="64"/>
      <c r="QXK3938" s="64"/>
      <c r="QXL3938" s="64"/>
      <c r="QXM3938" s="64"/>
      <c r="QXN3938" s="62"/>
      <c r="QXO3938" s="63"/>
      <c r="QXP3938" s="62"/>
      <c r="QXQ3938" s="62"/>
      <c r="QXR3938" s="61"/>
      <c r="QXS3938" s="60"/>
      <c r="QXT3938" s="59"/>
      <c r="QXU3938" s="57"/>
      <c r="QXV3938" s="57"/>
      <c r="QXW3938" s="57"/>
      <c r="QXX3938" s="57"/>
      <c r="QXY3938" s="57"/>
      <c r="QXZ3938" s="57"/>
      <c r="QYA3938" s="57"/>
      <c r="QYB3938" s="57"/>
      <c r="QYC3938" s="58"/>
      <c r="QYD3938" s="57"/>
      <c r="QYE3938" s="57"/>
      <c r="QYF3938" s="57"/>
      <c r="QYG3938" s="57"/>
      <c r="QYH3938" s="57"/>
      <c r="QYI3938" s="56"/>
      <c r="QYJ3938" s="57"/>
      <c r="QYK3938" s="64"/>
      <c r="QYL3938" s="64"/>
      <c r="QYM3938" s="64"/>
      <c r="QYN3938" s="64"/>
      <c r="QYO3938" s="62"/>
      <c r="QYP3938" s="63"/>
      <c r="QYQ3938" s="62"/>
      <c r="QYR3938" s="62"/>
      <c r="QYS3938" s="61"/>
      <c r="QYT3938" s="60"/>
      <c r="QYU3938" s="59"/>
      <c r="QYV3938" s="57"/>
      <c r="QYW3938" s="57"/>
      <c r="QYX3938" s="57"/>
      <c r="QYY3938" s="57"/>
      <c r="QYZ3938" s="57"/>
      <c r="QZA3938" s="57"/>
      <c r="QZB3938" s="57"/>
      <c r="QZC3938" s="57"/>
      <c r="QZD3938" s="58"/>
      <c r="QZE3938" s="57"/>
      <c r="QZF3938" s="57"/>
      <c r="QZG3938" s="57"/>
      <c r="QZH3938" s="57"/>
      <c r="QZI3938" s="57"/>
      <c r="QZJ3938" s="56"/>
      <c r="QZK3938" s="57"/>
      <c r="QZL3938" s="64"/>
      <c r="QZM3938" s="64"/>
      <c r="QZN3938" s="64"/>
      <c r="QZO3938" s="64"/>
      <c r="QZP3938" s="62"/>
      <c r="QZQ3938" s="63"/>
      <c r="QZR3938" s="62"/>
      <c r="QZS3938" s="62"/>
      <c r="QZT3938" s="61"/>
      <c r="QZU3938" s="60"/>
      <c r="QZV3938" s="59"/>
      <c r="QZW3938" s="57"/>
      <c r="QZX3938" s="57"/>
      <c r="QZY3938" s="57"/>
      <c r="QZZ3938" s="57"/>
      <c r="RAA3938" s="57"/>
      <c r="RAB3938" s="57"/>
      <c r="RAC3938" s="57"/>
      <c r="RAD3938" s="57"/>
      <c r="RAE3938" s="58"/>
      <c r="RAF3938" s="57"/>
      <c r="RAG3938" s="57"/>
      <c r="RAH3938" s="57"/>
      <c r="RAI3938" s="57"/>
      <c r="RAJ3938" s="57"/>
      <c r="RAK3938" s="56"/>
      <c r="RAL3938" s="57"/>
      <c r="RAM3938" s="64"/>
      <c r="RAN3938" s="64"/>
      <c r="RAO3938" s="64"/>
      <c r="RAP3938" s="64"/>
      <c r="RAQ3938" s="62"/>
      <c r="RAR3938" s="63"/>
      <c r="RAS3938" s="62"/>
      <c r="RAT3938" s="62"/>
      <c r="RAU3938" s="61"/>
      <c r="RAV3938" s="60"/>
      <c r="RAW3938" s="59"/>
      <c r="RAX3938" s="57"/>
      <c r="RAY3938" s="57"/>
      <c r="RAZ3938" s="57"/>
      <c r="RBA3938" s="57"/>
      <c r="RBB3938" s="57"/>
      <c r="RBC3938" s="57"/>
      <c r="RBD3938" s="57"/>
      <c r="RBE3938" s="57"/>
      <c r="RBF3938" s="58"/>
      <c r="RBG3938" s="57"/>
      <c r="RBH3938" s="57"/>
      <c r="RBI3938" s="57"/>
      <c r="RBJ3938" s="57"/>
      <c r="RBK3938" s="57"/>
      <c r="RBL3938" s="56"/>
      <c r="RBM3938" s="57"/>
      <c r="RBN3938" s="64"/>
      <c r="RBO3938" s="64"/>
      <c r="RBP3938" s="64"/>
      <c r="RBQ3938" s="64"/>
      <c r="RBR3938" s="62"/>
      <c r="RBS3938" s="63"/>
      <c r="RBT3938" s="62"/>
      <c r="RBU3938" s="62"/>
      <c r="RBV3938" s="61"/>
      <c r="RBW3938" s="60"/>
      <c r="RBX3938" s="59"/>
      <c r="RBY3938" s="57"/>
      <c r="RBZ3938" s="57"/>
      <c r="RCA3938" s="57"/>
      <c r="RCB3938" s="57"/>
      <c r="RCC3938" s="57"/>
      <c r="RCD3938" s="57"/>
      <c r="RCE3938" s="57"/>
      <c r="RCF3938" s="57"/>
      <c r="RCG3938" s="58"/>
      <c r="RCH3938" s="57"/>
      <c r="RCI3938" s="57"/>
      <c r="RCJ3938" s="57"/>
      <c r="RCK3938" s="57"/>
      <c r="RCL3938" s="57"/>
      <c r="RCM3938" s="56"/>
      <c r="RCN3938" s="57"/>
      <c r="RCO3938" s="64"/>
      <c r="RCP3938" s="64"/>
      <c r="RCQ3938" s="64"/>
      <c r="RCR3938" s="64"/>
      <c r="RCS3938" s="62"/>
      <c r="RCT3938" s="63"/>
      <c r="RCU3938" s="62"/>
      <c r="RCV3938" s="62"/>
      <c r="RCW3938" s="61"/>
      <c r="RCX3938" s="60"/>
      <c r="RCY3938" s="59"/>
      <c r="RCZ3938" s="57"/>
      <c r="RDA3938" s="57"/>
      <c r="RDB3938" s="57"/>
      <c r="RDC3938" s="57"/>
      <c r="RDD3938" s="57"/>
      <c r="RDE3938" s="57"/>
      <c r="RDF3938" s="57"/>
      <c r="RDG3938" s="57"/>
      <c r="RDH3938" s="58"/>
      <c r="RDI3938" s="57"/>
      <c r="RDJ3938" s="57"/>
      <c r="RDK3938" s="57"/>
      <c r="RDL3938" s="57"/>
      <c r="RDM3938" s="57"/>
      <c r="RDN3938" s="56"/>
      <c r="RDO3938" s="57"/>
      <c r="RDP3938" s="64"/>
      <c r="RDQ3938" s="64"/>
      <c r="RDR3938" s="64"/>
      <c r="RDS3938" s="64"/>
      <c r="RDT3938" s="62"/>
      <c r="RDU3938" s="63"/>
      <c r="RDV3938" s="62"/>
      <c r="RDW3938" s="62"/>
      <c r="RDX3938" s="61"/>
      <c r="RDY3938" s="60"/>
      <c r="RDZ3938" s="59"/>
      <c r="REA3938" s="57"/>
      <c r="REB3938" s="57"/>
      <c r="REC3938" s="57"/>
      <c r="RED3938" s="57"/>
      <c r="REE3938" s="57"/>
      <c r="REF3938" s="57"/>
      <c r="REG3938" s="57"/>
      <c r="REH3938" s="57"/>
      <c r="REI3938" s="58"/>
      <c r="REJ3938" s="57"/>
      <c r="REK3938" s="57"/>
      <c r="REL3938" s="57"/>
      <c r="REM3938" s="57"/>
      <c r="REN3938" s="57"/>
      <c r="REO3938" s="56"/>
      <c r="REP3938" s="57"/>
      <c r="REQ3938" s="64"/>
      <c r="RER3938" s="64"/>
      <c r="RES3938" s="64"/>
      <c r="RET3938" s="64"/>
      <c r="REU3938" s="62"/>
      <c r="REV3938" s="63"/>
      <c r="REW3938" s="62"/>
      <c r="REX3938" s="62"/>
      <c r="REY3938" s="61"/>
      <c r="REZ3938" s="60"/>
      <c r="RFA3938" s="59"/>
      <c r="RFB3938" s="57"/>
      <c r="RFC3938" s="57"/>
      <c r="RFD3938" s="57"/>
      <c r="RFE3938" s="57"/>
      <c r="RFF3938" s="57"/>
      <c r="RFG3938" s="57"/>
      <c r="RFH3938" s="57"/>
      <c r="RFI3938" s="57"/>
      <c r="RFJ3938" s="58"/>
      <c r="RFK3938" s="57"/>
      <c r="RFL3938" s="57"/>
      <c r="RFM3938" s="57"/>
      <c r="RFN3938" s="57"/>
      <c r="RFO3938" s="57"/>
      <c r="RFP3938" s="56"/>
      <c r="RFQ3938" s="57"/>
      <c r="RFR3938" s="64"/>
      <c r="RFS3938" s="64"/>
      <c r="RFT3938" s="64"/>
      <c r="RFU3938" s="64"/>
      <c r="RFV3938" s="62"/>
      <c r="RFW3938" s="63"/>
      <c r="RFX3938" s="62"/>
      <c r="RFY3938" s="62"/>
      <c r="RFZ3938" s="61"/>
      <c r="RGA3938" s="60"/>
      <c r="RGB3938" s="59"/>
      <c r="RGC3938" s="57"/>
      <c r="RGD3938" s="57"/>
      <c r="RGE3938" s="57"/>
      <c r="RGF3938" s="57"/>
      <c r="RGG3938" s="57"/>
      <c r="RGH3938" s="57"/>
      <c r="RGI3938" s="57"/>
      <c r="RGJ3938" s="57"/>
      <c r="RGK3938" s="58"/>
      <c r="RGL3938" s="57"/>
      <c r="RGM3938" s="57"/>
      <c r="RGN3938" s="57"/>
      <c r="RGO3938" s="57"/>
      <c r="RGP3938" s="57"/>
      <c r="RGQ3938" s="56"/>
      <c r="RGR3938" s="57"/>
      <c r="RGS3938" s="64"/>
      <c r="RGT3938" s="64"/>
      <c r="RGU3938" s="64"/>
      <c r="RGV3938" s="64"/>
      <c r="RGW3938" s="62"/>
      <c r="RGX3938" s="63"/>
      <c r="RGY3938" s="62"/>
      <c r="RGZ3938" s="62"/>
      <c r="RHA3938" s="61"/>
      <c r="RHB3938" s="60"/>
      <c r="RHC3938" s="59"/>
      <c r="RHD3938" s="57"/>
      <c r="RHE3938" s="57"/>
      <c r="RHF3938" s="57"/>
      <c r="RHG3938" s="57"/>
      <c r="RHH3938" s="57"/>
      <c r="RHI3938" s="57"/>
      <c r="RHJ3938" s="57"/>
      <c r="RHK3938" s="57"/>
      <c r="RHL3938" s="58"/>
      <c r="RHM3938" s="57"/>
      <c r="RHN3938" s="57"/>
      <c r="RHO3938" s="57"/>
      <c r="RHP3938" s="57"/>
      <c r="RHQ3938" s="57"/>
      <c r="RHR3938" s="56"/>
      <c r="RHS3938" s="57"/>
      <c r="RHT3938" s="64"/>
      <c r="RHU3938" s="64"/>
      <c r="RHV3938" s="64"/>
      <c r="RHW3938" s="64"/>
      <c r="RHX3938" s="62"/>
      <c r="RHY3938" s="63"/>
      <c r="RHZ3938" s="62"/>
      <c r="RIA3938" s="62"/>
      <c r="RIB3938" s="61"/>
      <c r="RIC3938" s="60"/>
      <c r="RID3938" s="59"/>
      <c r="RIE3938" s="57"/>
      <c r="RIF3938" s="57"/>
      <c r="RIG3938" s="57"/>
      <c r="RIH3938" s="57"/>
      <c r="RII3938" s="57"/>
      <c r="RIJ3938" s="57"/>
      <c r="RIK3938" s="57"/>
      <c r="RIL3938" s="57"/>
      <c r="RIM3938" s="58"/>
      <c r="RIN3938" s="57"/>
      <c r="RIO3938" s="57"/>
      <c r="RIP3938" s="57"/>
      <c r="RIQ3938" s="57"/>
      <c r="RIR3938" s="57"/>
      <c r="RIS3938" s="56"/>
      <c r="RIT3938" s="57"/>
      <c r="RIU3938" s="64"/>
      <c r="RIV3938" s="64"/>
      <c r="RIW3938" s="64"/>
      <c r="RIX3938" s="64"/>
      <c r="RIY3938" s="62"/>
      <c r="RIZ3938" s="63"/>
      <c r="RJA3938" s="62"/>
      <c r="RJB3938" s="62"/>
      <c r="RJC3938" s="61"/>
      <c r="RJD3938" s="60"/>
      <c r="RJE3938" s="59"/>
      <c r="RJF3938" s="57"/>
      <c r="RJG3938" s="57"/>
      <c r="RJH3938" s="57"/>
      <c r="RJI3938" s="57"/>
      <c r="RJJ3938" s="57"/>
      <c r="RJK3938" s="57"/>
      <c r="RJL3938" s="57"/>
      <c r="RJM3938" s="57"/>
      <c r="RJN3938" s="58"/>
      <c r="RJO3938" s="57"/>
      <c r="RJP3938" s="57"/>
      <c r="RJQ3938" s="57"/>
      <c r="RJR3938" s="57"/>
      <c r="RJS3938" s="57"/>
      <c r="RJT3938" s="56"/>
      <c r="RJU3938" s="57"/>
      <c r="RJV3938" s="64"/>
      <c r="RJW3938" s="64"/>
      <c r="RJX3938" s="64"/>
      <c r="RJY3938" s="64"/>
      <c r="RJZ3938" s="62"/>
      <c r="RKA3938" s="63"/>
      <c r="RKB3938" s="62"/>
      <c r="RKC3938" s="62"/>
      <c r="RKD3938" s="61"/>
      <c r="RKE3938" s="60"/>
      <c r="RKF3938" s="59"/>
      <c r="RKG3938" s="57"/>
      <c r="RKH3938" s="57"/>
      <c r="RKI3938" s="57"/>
      <c r="RKJ3938" s="57"/>
      <c r="RKK3938" s="57"/>
      <c r="RKL3938" s="57"/>
      <c r="RKM3938" s="57"/>
      <c r="RKN3938" s="57"/>
      <c r="RKO3938" s="58"/>
      <c r="RKP3938" s="57"/>
      <c r="RKQ3938" s="57"/>
      <c r="RKR3938" s="57"/>
      <c r="RKS3938" s="57"/>
      <c r="RKT3938" s="57"/>
      <c r="RKU3938" s="56"/>
      <c r="RKV3938" s="57"/>
      <c r="RKW3938" s="64"/>
      <c r="RKX3938" s="64"/>
      <c r="RKY3938" s="64"/>
      <c r="RKZ3938" s="64"/>
      <c r="RLA3938" s="62"/>
      <c r="RLB3938" s="63"/>
      <c r="RLC3938" s="62"/>
      <c r="RLD3938" s="62"/>
      <c r="RLE3938" s="61"/>
      <c r="RLF3938" s="60"/>
      <c r="RLG3938" s="59"/>
      <c r="RLH3938" s="57"/>
      <c r="RLI3938" s="57"/>
      <c r="RLJ3938" s="57"/>
      <c r="RLK3938" s="57"/>
      <c r="RLL3938" s="57"/>
      <c r="RLM3938" s="57"/>
      <c r="RLN3938" s="57"/>
      <c r="RLO3938" s="57"/>
      <c r="RLP3938" s="58"/>
      <c r="RLQ3938" s="57"/>
      <c r="RLR3938" s="57"/>
      <c r="RLS3938" s="57"/>
      <c r="RLT3938" s="57"/>
      <c r="RLU3938" s="57"/>
      <c r="RLV3938" s="56"/>
      <c r="RLW3938" s="57"/>
      <c r="RLX3938" s="64"/>
      <c r="RLY3938" s="64"/>
      <c r="RLZ3938" s="64"/>
      <c r="RMA3938" s="64"/>
      <c r="RMB3938" s="62"/>
      <c r="RMC3938" s="63"/>
      <c r="RMD3938" s="62"/>
      <c r="RME3938" s="62"/>
      <c r="RMF3938" s="61"/>
      <c r="RMG3938" s="60"/>
      <c r="RMH3938" s="59"/>
      <c r="RMI3938" s="57"/>
      <c r="RMJ3938" s="57"/>
      <c r="RMK3938" s="57"/>
      <c r="RML3938" s="57"/>
      <c r="RMM3938" s="57"/>
      <c r="RMN3938" s="57"/>
      <c r="RMO3938" s="57"/>
      <c r="RMP3938" s="57"/>
      <c r="RMQ3938" s="58"/>
      <c r="RMR3938" s="57"/>
      <c r="RMS3938" s="57"/>
      <c r="RMT3938" s="57"/>
      <c r="RMU3938" s="57"/>
      <c r="RMV3938" s="57"/>
      <c r="RMW3938" s="56"/>
      <c r="RMX3938" s="57"/>
      <c r="RMY3938" s="64"/>
      <c r="RMZ3938" s="64"/>
      <c r="RNA3938" s="64"/>
      <c r="RNB3938" s="64"/>
      <c r="RNC3938" s="62"/>
      <c r="RND3938" s="63"/>
      <c r="RNE3938" s="62"/>
      <c r="RNF3938" s="62"/>
      <c r="RNG3938" s="61"/>
      <c r="RNH3938" s="60"/>
      <c r="RNI3938" s="59"/>
      <c r="RNJ3938" s="57"/>
      <c r="RNK3938" s="57"/>
      <c r="RNL3938" s="57"/>
      <c r="RNM3938" s="57"/>
      <c r="RNN3938" s="57"/>
      <c r="RNO3938" s="57"/>
      <c r="RNP3938" s="57"/>
      <c r="RNQ3938" s="57"/>
      <c r="RNR3938" s="58"/>
      <c r="RNS3938" s="57"/>
      <c r="RNT3938" s="57"/>
      <c r="RNU3938" s="57"/>
      <c r="RNV3938" s="57"/>
      <c r="RNW3938" s="57"/>
      <c r="RNX3938" s="56"/>
      <c r="RNY3938" s="57"/>
      <c r="RNZ3938" s="64"/>
      <c r="ROA3938" s="64"/>
      <c r="ROB3938" s="64"/>
      <c r="ROC3938" s="64"/>
      <c r="ROD3938" s="62"/>
      <c r="ROE3938" s="63"/>
      <c r="ROF3938" s="62"/>
      <c r="ROG3938" s="62"/>
      <c r="ROH3938" s="61"/>
      <c r="ROI3938" s="60"/>
      <c r="ROJ3938" s="59"/>
      <c r="ROK3938" s="57"/>
      <c r="ROL3938" s="57"/>
      <c r="ROM3938" s="57"/>
      <c r="RON3938" s="57"/>
      <c r="ROO3938" s="57"/>
      <c r="ROP3938" s="57"/>
      <c r="ROQ3938" s="57"/>
      <c r="ROR3938" s="57"/>
      <c r="ROS3938" s="58"/>
      <c r="ROT3938" s="57"/>
      <c r="ROU3938" s="57"/>
      <c r="ROV3938" s="57"/>
      <c r="ROW3938" s="57"/>
      <c r="ROX3938" s="57"/>
      <c r="ROY3938" s="56"/>
      <c r="ROZ3938" s="57"/>
      <c r="RPA3938" s="64"/>
      <c r="RPB3938" s="64"/>
      <c r="RPC3938" s="64"/>
      <c r="RPD3938" s="64"/>
      <c r="RPE3938" s="62"/>
      <c r="RPF3938" s="63"/>
      <c r="RPG3938" s="62"/>
      <c r="RPH3938" s="62"/>
      <c r="RPI3938" s="61"/>
      <c r="RPJ3938" s="60"/>
      <c r="RPK3938" s="59"/>
      <c r="RPL3938" s="57"/>
      <c r="RPM3938" s="57"/>
      <c r="RPN3938" s="57"/>
      <c r="RPO3938" s="57"/>
      <c r="RPP3938" s="57"/>
      <c r="RPQ3938" s="57"/>
      <c r="RPR3938" s="57"/>
      <c r="RPS3938" s="57"/>
      <c r="RPT3938" s="58"/>
      <c r="RPU3938" s="57"/>
      <c r="RPV3938" s="57"/>
      <c r="RPW3938" s="57"/>
      <c r="RPX3938" s="57"/>
      <c r="RPY3938" s="57"/>
      <c r="RPZ3938" s="56"/>
      <c r="RQA3938" s="57"/>
      <c r="RQB3938" s="64"/>
      <c r="RQC3938" s="64"/>
      <c r="RQD3938" s="64"/>
      <c r="RQE3938" s="64"/>
      <c r="RQF3938" s="62"/>
      <c r="RQG3938" s="63"/>
      <c r="RQH3938" s="62"/>
      <c r="RQI3938" s="62"/>
      <c r="RQJ3938" s="61"/>
      <c r="RQK3938" s="60"/>
      <c r="RQL3938" s="59"/>
      <c r="RQM3938" s="57"/>
      <c r="RQN3938" s="57"/>
      <c r="RQO3938" s="57"/>
      <c r="RQP3938" s="57"/>
      <c r="RQQ3938" s="57"/>
      <c r="RQR3938" s="57"/>
      <c r="RQS3938" s="57"/>
      <c r="RQT3938" s="57"/>
      <c r="RQU3938" s="58"/>
      <c r="RQV3938" s="57"/>
      <c r="RQW3938" s="57"/>
      <c r="RQX3938" s="57"/>
      <c r="RQY3938" s="57"/>
      <c r="RQZ3938" s="57"/>
      <c r="RRA3938" s="56"/>
      <c r="RRB3938" s="57"/>
      <c r="RRC3938" s="64"/>
      <c r="RRD3938" s="64"/>
      <c r="RRE3938" s="64"/>
      <c r="RRF3938" s="64"/>
      <c r="RRG3938" s="62"/>
      <c r="RRH3938" s="63"/>
      <c r="RRI3938" s="62"/>
      <c r="RRJ3938" s="62"/>
      <c r="RRK3938" s="61"/>
      <c r="RRL3938" s="60"/>
      <c r="RRM3938" s="59"/>
      <c r="RRN3938" s="57"/>
      <c r="RRO3938" s="57"/>
      <c r="RRP3938" s="57"/>
      <c r="RRQ3938" s="57"/>
      <c r="RRR3938" s="57"/>
      <c r="RRS3938" s="57"/>
      <c r="RRT3938" s="57"/>
      <c r="RRU3938" s="57"/>
      <c r="RRV3938" s="58"/>
      <c r="RRW3938" s="57"/>
      <c r="RRX3938" s="57"/>
      <c r="RRY3938" s="57"/>
      <c r="RRZ3938" s="57"/>
      <c r="RSA3938" s="57"/>
      <c r="RSB3938" s="56"/>
      <c r="RSC3938" s="57"/>
      <c r="RSD3938" s="64"/>
      <c r="RSE3938" s="64"/>
      <c r="RSF3938" s="64"/>
      <c r="RSG3938" s="64"/>
      <c r="RSH3938" s="62"/>
      <c r="RSI3938" s="63"/>
      <c r="RSJ3938" s="62"/>
      <c r="RSK3938" s="62"/>
      <c r="RSL3938" s="61"/>
      <c r="RSM3938" s="60"/>
      <c r="RSN3938" s="59"/>
      <c r="RSO3938" s="57"/>
      <c r="RSP3938" s="57"/>
      <c r="RSQ3938" s="57"/>
      <c r="RSR3938" s="57"/>
      <c r="RSS3938" s="57"/>
      <c r="RST3938" s="57"/>
      <c r="RSU3938" s="57"/>
      <c r="RSV3938" s="57"/>
      <c r="RSW3938" s="58"/>
      <c r="RSX3938" s="57"/>
      <c r="RSY3938" s="57"/>
      <c r="RSZ3938" s="57"/>
      <c r="RTA3938" s="57"/>
      <c r="RTB3938" s="57"/>
      <c r="RTC3938" s="56"/>
      <c r="RTD3938" s="57"/>
      <c r="RTE3938" s="64"/>
      <c r="RTF3938" s="64"/>
      <c r="RTG3938" s="64"/>
      <c r="RTH3938" s="64"/>
      <c r="RTI3938" s="62"/>
      <c r="RTJ3938" s="63"/>
      <c r="RTK3938" s="62"/>
      <c r="RTL3938" s="62"/>
      <c r="RTM3938" s="61"/>
      <c r="RTN3938" s="60"/>
      <c r="RTO3938" s="59"/>
      <c r="RTP3938" s="57"/>
      <c r="RTQ3938" s="57"/>
      <c r="RTR3938" s="57"/>
      <c r="RTS3938" s="57"/>
      <c r="RTT3938" s="57"/>
      <c r="RTU3938" s="57"/>
      <c r="RTV3938" s="57"/>
      <c r="RTW3938" s="57"/>
      <c r="RTX3938" s="58"/>
      <c r="RTY3938" s="57"/>
      <c r="RTZ3938" s="57"/>
      <c r="RUA3938" s="57"/>
      <c r="RUB3938" s="57"/>
      <c r="RUC3938" s="57"/>
      <c r="RUD3938" s="56"/>
      <c r="RUE3938" s="57"/>
      <c r="RUF3938" s="64"/>
      <c r="RUG3938" s="64"/>
      <c r="RUH3938" s="64"/>
      <c r="RUI3938" s="64"/>
      <c r="RUJ3938" s="62"/>
      <c r="RUK3938" s="63"/>
      <c r="RUL3938" s="62"/>
      <c r="RUM3938" s="62"/>
      <c r="RUN3938" s="61"/>
      <c r="RUO3938" s="60"/>
      <c r="RUP3938" s="59"/>
      <c r="RUQ3938" s="57"/>
      <c r="RUR3938" s="57"/>
      <c r="RUS3938" s="57"/>
      <c r="RUT3938" s="57"/>
      <c r="RUU3938" s="57"/>
      <c r="RUV3938" s="57"/>
      <c r="RUW3938" s="57"/>
      <c r="RUX3938" s="57"/>
      <c r="RUY3938" s="58"/>
      <c r="RUZ3938" s="57"/>
      <c r="RVA3938" s="57"/>
      <c r="RVB3938" s="57"/>
      <c r="RVC3938" s="57"/>
      <c r="RVD3938" s="57"/>
      <c r="RVE3938" s="56"/>
      <c r="RVF3938" s="57"/>
      <c r="RVG3938" s="64"/>
      <c r="RVH3938" s="64"/>
      <c r="RVI3938" s="64"/>
      <c r="RVJ3938" s="64"/>
      <c r="RVK3938" s="62"/>
      <c r="RVL3938" s="63"/>
      <c r="RVM3938" s="62"/>
      <c r="RVN3938" s="62"/>
      <c r="RVO3938" s="61"/>
      <c r="RVP3938" s="60"/>
      <c r="RVQ3938" s="59"/>
      <c r="RVR3938" s="57"/>
      <c r="RVS3938" s="57"/>
      <c r="RVT3938" s="57"/>
      <c r="RVU3938" s="57"/>
      <c r="RVV3938" s="57"/>
      <c r="RVW3938" s="57"/>
      <c r="RVX3938" s="57"/>
      <c r="RVY3938" s="57"/>
      <c r="RVZ3938" s="58"/>
      <c r="RWA3938" s="57"/>
      <c r="RWB3938" s="57"/>
      <c r="RWC3938" s="57"/>
      <c r="RWD3938" s="57"/>
      <c r="RWE3938" s="57"/>
      <c r="RWF3938" s="56"/>
      <c r="RWG3938" s="57"/>
      <c r="RWH3938" s="64"/>
      <c r="RWI3938" s="64"/>
      <c r="RWJ3938" s="64"/>
      <c r="RWK3938" s="64"/>
      <c r="RWL3938" s="62"/>
      <c r="RWM3938" s="63"/>
      <c r="RWN3938" s="62"/>
      <c r="RWO3938" s="62"/>
      <c r="RWP3938" s="61"/>
      <c r="RWQ3938" s="60"/>
      <c r="RWR3938" s="59"/>
      <c r="RWS3938" s="57"/>
      <c r="RWT3938" s="57"/>
      <c r="RWU3938" s="57"/>
      <c r="RWV3938" s="57"/>
      <c r="RWW3938" s="57"/>
      <c r="RWX3938" s="57"/>
      <c r="RWY3938" s="57"/>
      <c r="RWZ3938" s="57"/>
      <c r="RXA3938" s="58"/>
      <c r="RXB3938" s="57"/>
      <c r="RXC3938" s="57"/>
      <c r="RXD3938" s="57"/>
      <c r="RXE3938" s="57"/>
      <c r="RXF3938" s="57"/>
      <c r="RXG3938" s="56"/>
      <c r="RXH3938" s="57"/>
      <c r="RXI3938" s="64"/>
      <c r="RXJ3938" s="64"/>
      <c r="RXK3938" s="64"/>
      <c r="RXL3938" s="64"/>
      <c r="RXM3938" s="62"/>
      <c r="RXN3938" s="63"/>
      <c r="RXO3938" s="62"/>
      <c r="RXP3938" s="62"/>
      <c r="RXQ3938" s="61"/>
      <c r="RXR3938" s="60"/>
      <c r="RXS3938" s="59"/>
      <c r="RXT3938" s="57"/>
      <c r="RXU3938" s="57"/>
      <c r="RXV3938" s="57"/>
      <c r="RXW3938" s="57"/>
      <c r="RXX3938" s="57"/>
      <c r="RXY3938" s="57"/>
      <c r="RXZ3938" s="57"/>
      <c r="RYA3938" s="57"/>
      <c r="RYB3938" s="58"/>
      <c r="RYC3938" s="57"/>
      <c r="RYD3938" s="57"/>
      <c r="RYE3938" s="57"/>
      <c r="RYF3938" s="57"/>
      <c r="RYG3938" s="57"/>
      <c r="RYH3938" s="56"/>
      <c r="RYI3938" s="57"/>
      <c r="RYJ3938" s="64"/>
      <c r="RYK3938" s="64"/>
      <c r="RYL3938" s="64"/>
      <c r="RYM3938" s="64"/>
      <c r="RYN3938" s="62"/>
      <c r="RYO3938" s="63"/>
      <c r="RYP3938" s="62"/>
      <c r="RYQ3938" s="62"/>
      <c r="RYR3938" s="61"/>
      <c r="RYS3938" s="60"/>
      <c r="RYT3938" s="59"/>
      <c r="RYU3938" s="57"/>
      <c r="RYV3938" s="57"/>
      <c r="RYW3938" s="57"/>
      <c r="RYX3938" s="57"/>
      <c r="RYY3938" s="57"/>
      <c r="RYZ3938" s="57"/>
      <c r="RZA3938" s="57"/>
      <c r="RZB3938" s="57"/>
      <c r="RZC3938" s="58"/>
      <c r="RZD3938" s="57"/>
      <c r="RZE3938" s="57"/>
      <c r="RZF3938" s="57"/>
      <c r="RZG3938" s="57"/>
      <c r="RZH3938" s="57"/>
      <c r="RZI3938" s="56"/>
      <c r="RZJ3938" s="57"/>
      <c r="RZK3938" s="64"/>
      <c r="RZL3938" s="64"/>
      <c r="RZM3938" s="64"/>
      <c r="RZN3938" s="64"/>
      <c r="RZO3938" s="62"/>
      <c r="RZP3938" s="63"/>
      <c r="RZQ3938" s="62"/>
      <c r="RZR3938" s="62"/>
      <c r="RZS3938" s="61"/>
      <c r="RZT3938" s="60"/>
      <c r="RZU3938" s="59"/>
      <c r="RZV3938" s="57"/>
      <c r="RZW3938" s="57"/>
      <c r="RZX3938" s="57"/>
      <c r="RZY3938" s="57"/>
      <c r="RZZ3938" s="57"/>
      <c r="SAA3938" s="57"/>
      <c r="SAB3938" s="57"/>
      <c r="SAC3938" s="57"/>
      <c r="SAD3938" s="58"/>
      <c r="SAE3938" s="57"/>
      <c r="SAF3938" s="57"/>
      <c r="SAG3938" s="57"/>
      <c r="SAH3938" s="57"/>
      <c r="SAI3938" s="57"/>
      <c r="SAJ3938" s="56"/>
      <c r="SAK3938" s="57"/>
      <c r="SAL3938" s="64"/>
      <c r="SAM3938" s="64"/>
      <c r="SAN3938" s="64"/>
      <c r="SAO3938" s="64"/>
      <c r="SAP3938" s="62"/>
      <c r="SAQ3938" s="63"/>
      <c r="SAR3938" s="62"/>
      <c r="SAS3938" s="62"/>
      <c r="SAT3938" s="61"/>
      <c r="SAU3938" s="60"/>
      <c r="SAV3938" s="59"/>
      <c r="SAW3938" s="57"/>
      <c r="SAX3938" s="57"/>
      <c r="SAY3938" s="57"/>
      <c r="SAZ3938" s="57"/>
      <c r="SBA3938" s="57"/>
      <c r="SBB3938" s="57"/>
      <c r="SBC3938" s="57"/>
      <c r="SBD3938" s="57"/>
      <c r="SBE3938" s="58"/>
      <c r="SBF3938" s="57"/>
      <c r="SBG3938" s="57"/>
      <c r="SBH3938" s="57"/>
      <c r="SBI3938" s="57"/>
      <c r="SBJ3938" s="57"/>
      <c r="SBK3938" s="56"/>
      <c r="SBL3938" s="57"/>
      <c r="SBM3938" s="64"/>
      <c r="SBN3938" s="64"/>
      <c r="SBO3938" s="64"/>
      <c r="SBP3938" s="64"/>
      <c r="SBQ3938" s="62"/>
      <c r="SBR3938" s="63"/>
      <c r="SBS3938" s="62"/>
      <c r="SBT3938" s="62"/>
      <c r="SBU3938" s="61"/>
      <c r="SBV3938" s="60"/>
      <c r="SBW3938" s="59"/>
      <c r="SBX3938" s="57"/>
      <c r="SBY3938" s="57"/>
      <c r="SBZ3938" s="57"/>
      <c r="SCA3938" s="57"/>
      <c r="SCB3938" s="57"/>
      <c r="SCC3938" s="57"/>
      <c r="SCD3938" s="57"/>
      <c r="SCE3938" s="57"/>
      <c r="SCF3938" s="58"/>
      <c r="SCG3938" s="57"/>
      <c r="SCH3938" s="57"/>
      <c r="SCI3938" s="57"/>
      <c r="SCJ3938" s="57"/>
      <c r="SCK3938" s="57"/>
      <c r="SCL3938" s="56"/>
      <c r="SCM3938" s="57"/>
      <c r="SCN3938" s="64"/>
      <c r="SCO3938" s="64"/>
      <c r="SCP3938" s="64"/>
      <c r="SCQ3938" s="64"/>
      <c r="SCR3938" s="62"/>
      <c r="SCS3938" s="63"/>
      <c r="SCT3938" s="62"/>
      <c r="SCU3938" s="62"/>
      <c r="SCV3938" s="61"/>
      <c r="SCW3938" s="60"/>
      <c r="SCX3938" s="59"/>
      <c r="SCY3938" s="57"/>
      <c r="SCZ3938" s="57"/>
      <c r="SDA3938" s="57"/>
      <c r="SDB3938" s="57"/>
      <c r="SDC3938" s="57"/>
      <c r="SDD3938" s="57"/>
      <c r="SDE3938" s="57"/>
      <c r="SDF3938" s="57"/>
      <c r="SDG3938" s="58"/>
      <c r="SDH3938" s="57"/>
      <c r="SDI3938" s="57"/>
      <c r="SDJ3938" s="57"/>
      <c r="SDK3938" s="57"/>
      <c r="SDL3938" s="57"/>
      <c r="SDM3938" s="56"/>
      <c r="SDN3938" s="57"/>
      <c r="SDO3938" s="64"/>
      <c r="SDP3938" s="64"/>
      <c r="SDQ3938" s="64"/>
      <c r="SDR3938" s="64"/>
      <c r="SDS3938" s="62"/>
      <c r="SDT3938" s="63"/>
      <c r="SDU3938" s="62"/>
      <c r="SDV3938" s="62"/>
      <c r="SDW3938" s="61"/>
      <c r="SDX3938" s="60"/>
      <c r="SDY3938" s="59"/>
      <c r="SDZ3938" s="57"/>
      <c r="SEA3938" s="57"/>
      <c r="SEB3938" s="57"/>
      <c r="SEC3938" s="57"/>
      <c r="SED3938" s="57"/>
      <c r="SEE3938" s="57"/>
      <c r="SEF3938" s="57"/>
      <c r="SEG3938" s="57"/>
      <c r="SEH3938" s="58"/>
      <c r="SEI3938" s="57"/>
      <c r="SEJ3938" s="57"/>
      <c r="SEK3938" s="57"/>
      <c r="SEL3938" s="57"/>
      <c r="SEM3938" s="57"/>
      <c r="SEN3938" s="56"/>
      <c r="SEO3938" s="57"/>
      <c r="SEP3938" s="64"/>
      <c r="SEQ3938" s="64"/>
      <c r="SER3938" s="64"/>
      <c r="SES3938" s="64"/>
      <c r="SET3938" s="62"/>
      <c r="SEU3938" s="63"/>
      <c r="SEV3938" s="62"/>
      <c r="SEW3938" s="62"/>
      <c r="SEX3938" s="61"/>
      <c r="SEY3938" s="60"/>
      <c r="SEZ3938" s="59"/>
      <c r="SFA3938" s="57"/>
      <c r="SFB3938" s="57"/>
      <c r="SFC3938" s="57"/>
      <c r="SFD3938" s="57"/>
      <c r="SFE3938" s="57"/>
      <c r="SFF3938" s="57"/>
      <c r="SFG3938" s="57"/>
      <c r="SFH3938" s="57"/>
      <c r="SFI3938" s="58"/>
      <c r="SFJ3938" s="57"/>
      <c r="SFK3938" s="57"/>
      <c r="SFL3938" s="57"/>
      <c r="SFM3938" s="57"/>
      <c r="SFN3938" s="57"/>
      <c r="SFO3938" s="56"/>
      <c r="SFP3938" s="57"/>
      <c r="SFQ3938" s="64"/>
      <c r="SFR3938" s="64"/>
      <c r="SFS3938" s="64"/>
      <c r="SFT3938" s="64"/>
      <c r="SFU3938" s="62"/>
      <c r="SFV3938" s="63"/>
      <c r="SFW3938" s="62"/>
      <c r="SFX3938" s="62"/>
      <c r="SFY3938" s="61"/>
      <c r="SFZ3938" s="60"/>
      <c r="SGA3938" s="59"/>
      <c r="SGB3938" s="57"/>
      <c r="SGC3938" s="57"/>
      <c r="SGD3938" s="57"/>
      <c r="SGE3938" s="57"/>
      <c r="SGF3938" s="57"/>
      <c r="SGG3938" s="57"/>
      <c r="SGH3938" s="57"/>
      <c r="SGI3938" s="57"/>
      <c r="SGJ3938" s="58"/>
      <c r="SGK3938" s="57"/>
      <c r="SGL3938" s="57"/>
      <c r="SGM3938" s="57"/>
      <c r="SGN3938" s="57"/>
      <c r="SGO3938" s="57"/>
      <c r="SGP3938" s="56"/>
      <c r="SGQ3938" s="57"/>
      <c r="SGR3938" s="64"/>
      <c r="SGS3938" s="64"/>
      <c r="SGT3938" s="64"/>
      <c r="SGU3938" s="64"/>
      <c r="SGV3938" s="62"/>
      <c r="SGW3938" s="63"/>
      <c r="SGX3938" s="62"/>
      <c r="SGY3938" s="62"/>
      <c r="SGZ3938" s="61"/>
      <c r="SHA3938" s="60"/>
      <c r="SHB3938" s="59"/>
      <c r="SHC3938" s="57"/>
      <c r="SHD3938" s="57"/>
      <c r="SHE3938" s="57"/>
      <c r="SHF3938" s="57"/>
      <c r="SHG3938" s="57"/>
      <c r="SHH3938" s="57"/>
      <c r="SHI3938" s="57"/>
      <c r="SHJ3938" s="57"/>
      <c r="SHK3938" s="58"/>
      <c r="SHL3938" s="57"/>
      <c r="SHM3938" s="57"/>
      <c r="SHN3938" s="57"/>
      <c r="SHO3938" s="57"/>
      <c r="SHP3938" s="57"/>
      <c r="SHQ3938" s="56"/>
      <c r="SHR3938" s="57"/>
      <c r="SHS3938" s="64"/>
      <c r="SHT3938" s="64"/>
      <c r="SHU3938" s="64"/>
      <c r="SHV3938" s="64"/>
      <c r="SHW3938" s="62"/>
      <c r="SHX3938" s="63"/>
      <c r="SHY3938" s="62"/>
      <c r="SHZ3938" s="62"/>
      <c r="SIA3938" s="61"/>
      <c r="SIB3938" s="60"/>
      <c r="SIC3938" s="59"/>
      <c r="SID3938" s="57"/>
      <c r="SIE3938" s="57"/>
      <c r="SIF3938" s="57"/>
      <c r="SIG3938" s="57"/>
      <c r="SIH3938" s="57"/>
      <c r="SII3938" s="57"/>
      <c r="SIJ3938" s="57"/>
      <c r="SIK3938" s="57"/>
      <c r="SIL3938" s="58"/>
      <c r="SIM3938" s="57"/>
      <c r="SIN3938" s="57"/>
      <c r="SIO3938" s="57"/>
      <c r="SIP3938" s="57"/>
      <c r="SIQ3938" s="57"/>
      <c r="SIR3938" s="56"/>
      <c r="SIS3938" s="57"/>
      <c r="SIT3938" s="64"/>
      <c r="SIU3938" s="64"/>
      <c r="SIV3938" s="64"/>
      <c r="SIW3938" s="64"/>
      <c r="SIX3938" s="62"/>
      <c r="SIY3938" s="63"/>
      <c r="SIZ3938" s="62"/>
      <c r="SJA3938" s="62"/>
      <c r="SJB3938" s="61"/>
      <c r="SJC3938" s="60"/>
      <c r="SJD3938" s="59"/>
      <c r="SJE3938" s="57"/>
      <c r="SJF3938" s="57"/>
      <c r="SJG3938" s="57"/>
      <c r="SJH3938" s="57"/>
      <c r="SJI3938" s="57"/>
      <c r="SJJ3938" s="57"/>
      <c r="SJK3938" s="57"/>
      <c r="SJL3938" s="57"/>
      <c r="SJM3938" s="58"/>
      <c r="SJN3938" s="57"/>
      <c r="SJO3938" s="57"/>
      <c r="SJP3938" s="57"/>
      <c r="SJQ3938" s="57"/>
      <c r="SJR3938" s="57"/>
      <c r="SJS3938" s="56"/>
      <c r="SJT3938" s="57"/>
      <c r="SJU3938" s="64"/>
      <c r="SJV3938" s="64"/>
      <c r="SJW3938" s="64"/>
      <c r="SJX3938" s="64"/>
      <c r="SJY3938" s="62"/>
      <c r="SJZ3938" s="63"/>
      <c r="SKA3938" s="62"/>
      <c r="SKB3938" s="62"/>
      <c r="SKC3938" s="61"/>
      <c r="SKD3938" s="60"/>
      <c r="SKE3938" s="59"/>
      <c r="SKF3938" s="57"/>
      <c r="SKG3938" s="57"/>
      <c r="SKH3938" s="57"/>
      <c r="SKI3938" s="57"/>
      <c r="SKJ3938" s="57"/>
      <c r="SKK3938" s="57"/>
      <c r="SKL3938" s="57"/>
      <c r="SKM3938" s="57"/>
      <c r="SKN3938" s="58"/>
      <c r="SKO3938" s="57"/>
      <c r="SKP3938" s="57"/>
      <c r="SKQ3938" s="57"/>
      <c r="SKR3938" s="57"/>
      <c r="SKS3938" s="57"/>
      <c r="SKT3938" s="56"/>
      <c r="SKU3938" s="57"/>
      <c r="SKV3938" s="64"/>
      <c r="SKW3938" s="64"/>
      <c r="SKX3938" s="64"/>
      <c r="SKY3938" s="64"/>
      <c r="SKZ3938" s="62"/>
      <c r="SLA3938" s="63"/>
      <c r="SLB3938" s="62"/>
      <c r="SLC3938" s="62"/>
      <c r="SLD3938" s="61"/>
      <c r="SLE3938" s="60"/>
      <c r="SLF3938" s="59"/>
      <c r="SLG3938" s="57"/>
      <c r="SLH3938" s="57"/>
      <c r="SLI3938" s="57"/>
      <c r="SLJ3938" s="57"/>
      <c r="SLK3938" s="57"/>
      <c r="SLL3938" s="57"/>
      <c r="SLM3938" s="57"/>
      <c r="SLN3938" s="57"/>
      <c r="SLO3938" s="58"/>
      <c r="SLP3938" s="57"/>
      <c r="SLQ3938" s="57"/>
      <c r="SLR3938" s="57"/>
      <c r="SLS3938" s="57"/>
      <c r="SLT3938" s="57"/>
      <c r="SLU3938" s="56"/>
      <c r="SLV3938" s="57"/>
      <c r="SLW3938" s="64"/>
      <c r="SLX3938" s="64"/>
      <c r="SLY3938" s="64"/>
      <c r="SLZ3938" s="64"/>
      <c r="SMA3938" s="62"/>
      <c r="SMB3938" s="63"/>
      <c r="SMC3938" s="62"/>
      <c r="SMD3938" s="62"/>
      <c r="SME3938" s="61"/>
      <c r="SMF3938" s="60"/>
      <c r="SMG3938" s="59"/>
      <c r="SMH3938" s="57"/>
      <c r="SMI3938" s="57"/>
      <c r="SMJ3938" s="57"/>
      <c r="SMK3938" s="57"/>
      <c r="SML3938" s="57"/>
      <c r="SMM3938" s="57"/>
      <c r="SMN3938" s="57"/>
      <c r="SMO3938" s="57"/>
      <c r="SMP3938" s="58"/>
      <c r="SMQ3938" s="57"/>
      <c r="SMR3938" s="57"/>
      <c r="SMS3938" s="57"/>
      <c r="SMT3938" s="57"/>
      <c r="SMU3938" s="57"/>
      <c r="SMV3938" s="56"/>
      <c r="SMW3938" s="57"/>
      <c r="SMX3938" s="64"/>
      <c r="SMY3938" s="64"/>
      <c r="SMZ3938" s="64"/>
      <c r="SNA3938" s="64"/>
      <c r="SNB3938" s="62"/>
      <c r="SNC3938" s="63"/>
      <c r="SND3938" s="62"/>
      <c r="SNE3938" s="62"/>
      <c r="SNF3938" s="61"/>
      <c r="SNG3938" s="60"/>
      <c r="SNH3938" s="59"/>
      <c r="SNI3938" s="57"/>
      <c r="SNJ3938" s="57"/>
      <c r="SNK3938" s="57"/>
      <c r="SNL3938" s="57"/>
      <c r="SNM3938" s="57"/>
      <c r="SNN3938" s="57"/>
      <c r="SNO3938" s="57"/>
      <c r="SNP3938" s="57"/>
      <c r="SNQ3938" s="58"/>
      <c r="SNR3938" s="57"/>
      <c r="SNS3938" s="57"/>
      <c r="SNT3938" s="57"/>
      <c r="SNU3938" s="57"/>
      <c r="SNV3938" s="57"/>
      <c r="SNW3938" s="56"/>
      <c r="SNX3938" s="57"/>
      <c r="SNY3938" s="64"/>
      <c r="SNZ3938" s="64"/>
      <c r="SOA3938" s="64"/>
      <c r="SOB3938" s="64"/>
      <c r="SOC3938" s="62"/>
      <c r="SOD3938" s="63"/>
      <c r="SOE3938" s="62"/>
      <c r="SOF3938" s="62"/>
      <c r="SOG3938" s="61"/>
      <c r="SOH3938" s="60"/>
      <c r="SOI3938" s="59"/>
      <c r="SOJ3938" s="57"/>
      <c r="SOK3938" s="57"/>
      <c r="SOL3938" s="57"/>
      <c r="SOM3938" s="57"/>
      <c r="SON3938" s="57"/>
      <c r="SOO3938" s="57"/>
      <c r="SOP3938" s="57"/>
      <c r="SOQ3938" s="57"/>
      <c r="SOR3938" s="58"/>
      <c r="SOS3938" s="57"/>
      <c r="SOT3938" s="57"/>
      <c r="SOU3938" s="57"/>
      <c r="SOV3938" s="57"/>
      <c r="SOW3938" s="57"/>
      <c r="SOX3938" s="56"/>
      <c r="SOY3938" s="57"/>
      <c r="SOZ3938" s="64"/>
      <c r="SPA3938" s="64"/>
      <c r="SPB3938" s="64"/>
      <c r="SPC3938" s="64"/>
      <c r="SPD3938" s="62"/>
      <c r="SPE3938" s="63"/>
      <c r="SPF3938" s="62"/>
      <c r="SPG3938" s="62"/>
      <c r="SPH3938" s="61"/>
      <c r="SPI3938" s="60"/>
      <c r="SPJ3938" s="59"/>
      <c r="SPK3938" s="57"/>
      <c r="SPL3938" s="57"/>
      <c r="SPM3938" s="57"/>
      <c r="SPN3938" s="57"/>
      <c r="SPO3938" s="57"/>
      <c r="SPP3938" s="57"/>
      <c r="SPQ3938" s="57"/>
      <c r="SPR3938" s="57"/>
      <c r="SPS3938" s="58"/>
      <c r="SPT3938" s="57"/>
      <c r="SPU3938" s="57"/>
      <c r="SPV3938" s="57"/>
      <c r="SPW3938" s="57"/>
      <c r="SPX3938" s="57"/>
      <c r="SPY3938" s="56"/>
      <c r="SPZ3938" s="57"/>
      <c r="SQA3938" s="64"/>
      <c r="SQB3938" s="64"/>
      <c r="SQC3938" s="64"/>
      <c r="SQD3938" s="64"/>
      <c r="SQE3938" s="62"/>
      <c r="SQF3938" s="63"/>
      <c r="SQG3938" s="62"/>
      <c r="SQH3938" s="62"/>
      <c r="SQI3938" s="61"/>
      <c r="SQJ3938" s="60"/>
      <c r="SQK3938" s="59"/>
      <c r="SQL3938" s="57"/>
      <c r="SQM3938" s="57"/>
      <c r="SQN3938" s="57"/>
      <c r="SQO3938" s="57"/>
      <c r="SQP3938" s="57"/>
      <c r="SQQ3938" s="57"/>
      <c r="SQR3938" s="57"/>
      <c r="SQS3938" s="57"/>
      <c r="SQT3938" s="58"/>
      <c r="SQU3938" s="57"/>
      <c r="SQV3938" s="57"/>
      <c r="SQW3938" s="57"/>
      <c r="SQX3938" s="57"/>
      <c r="SQY3938" s="57"/>
      <c r="SQZ3938" s="56"/>
      <c r="SRA3938" s="57"/>
      <c r="SRB3938" s="64"/>
      <c r="SRC3938" s="64"/>
      <c r="SRD3938" s="64"/>
      <c r="SRE3938" s="64"/>
      <c r="SRF3938" s="62"/>
      <c r="SRG3938" s="63"/>
      <c r="SRH3938" s="62"/>
      <c r="SRI3938" s="62"/>
      <c r="SRJ3938" s="61"/>
      <c r="SRK3938" s="60"/>
      <c r="SRL3938" s="59"/>
      <c r="SRM3938" s="57"/>
      <c r="SRN3938" s="57"/>
      <c r="SRO3938" s="57"/>
      <c r="SRP3938" s="57"/>
      <c r="SRQ3938" s="57"/>
      <c r="SRR3938" s="57"/>
      <c r="SRS3938" s="57"/>
      <c r="SRT3938" s="57"/>
      <c r="SRU3938" s="58"/>
      <c r="SRV3938" s="57"/>
      <c r="SRW3938" s="57"/>
      <c r="SRX3938" s="57"/>
      <c r="SRY3938" s="57"/>
      <c r="SRZ3938" s="57"/>
      <c r="SSA3938" s="56"/>
      <c r="SSB3938" s="57"/>
      <c r="SSC3938" s="64"/>
      <c r="SSD3938" s="64"/>
      <c r="SSE3938" s="64"/>
      <c r="SSF3938" s="64"/>
      <c r="SSG3938" s="62"/>
      <c r="SSH3938" s="63"/>
      <c r="SSI3938" s="62"/>
      <c r="SSJ3938" s="62"/>
      <c r="SSK3938" s="61"/>
      <c r="SSL3938" s="60"/>
      <c r="SSM3938" s="59"/>
      <c r="SSN3938" s="57"/>
      <c r="SSO3938" s="57"/>
      <c r="SSP3938" s="57"/>
      <c r="SSQ3938" s="57"/>
      <c r="SSR3938" s="57"/>
      <c r="SSS3938" s="57"/>
      <c r="SST3938" s="57"/>
      <c r="SSU3938" s="57"/>
      <c r="SSV3938" s="58"/>
      <c r="SSW3938" s="57"/>
      <c r="SSX3938" s="57"/>
      <c r="SSY3938" s="57"/>
      <c r="SSZ3938" s="57"/>
      <c r="STA3938" s="57"/>
      <c r="STB3938" s="56"/>
      <c r="STC3938" s="57"/>
      <c r="STD3938" s="64"/>
      <c r="STE3938" s="64"/>
      <c r="STF3938" s="64"/>
      <c r="STG3938" s="64"/>
      <c r="STH3938" s="62"/>
      <c r="STI3938" s="63"/>
      <c r="STJ3938" s="62"/>
      <c r="STK3938" s="62"/>
      <c r="STL3938" s="61"/>
      <c r="STM3938" s="60"/>
      <c r="STN3938" s="59"/>
      <c r="STO3938" s="57"/>
      <c r="STP3938" s="57"/>
      <c r="STQ3938" s="57"/>
      <c r="STR3938" s="57"/>
      <c r="STS3938" s="57"/>
      <c r="STT3938" s="57"/>
      <c r="STU3938" s="57"/>
      <c r="STV3938" s="57"/>
      <c r="STW3938" s="58"/>
      <c r="STX3938" s="57"/>
      <c r="STY3938" s="57"/>
      <c r="STZ3938" s="57"/>
      <c r="SUA3938" s="57"/>
      <c r="SUB3938" s="57"/>
      <c r="SUC3938" s="56"/>
      <c r="SUD3938" s="57"/>
      <c r="SUE3938" s="64"/>
      <c r="SUF3938" s="64"/>
      <c r="SUG3938" s="64"/>
      <c r="SUH3938" s="64"/>
      <c r="SUI3938" s="62"/>
      <c r="SUJ3938" s="63"/>
      <c r="SUK3938" s="62"/>
      <c r="SUL3938" s="62"/>
      <c r="SUM3938" s="61"/>
      <c r="SUN3938" s="60"/>
      <c r="SUO3938" s="59"/>
      <c r="SUP3938" s="57"/>
      <c r="SUQ3938" s="57"/>
      <c r="SUR3938" s="57"/>
      <c r="SUS3938" s="57"/>
      <c r="SUT3938" s="57"/>
      <c r="SUU3938" s="57"/>
      <c r="SUV3938" s="57"/>
      <c r="SUW3938" s="57"/>
      <c r="SUX3938" s="58"/>
      <c r="SUY3938" s="57"/>
      <c r="SUZ3938" s="57"/>
      <c r="SVA3938" s="57"/>
      <c r="SVB3938" s="57"/>
      <c r="SVC3938" s="57"/>
      <c r="SVD3938" s="56"/>
      <c r="SVE3938" s="57"/>
      <c r="SVF3938" s="64"/>
      <c r="SVG3938" s="64"/>
      <c r="SVH3938" s="64"/>
      <c r="SVI3938" s="64"/>
      <c r="SVJ3938" s="62"/>
      <c r="SVK3938" s="63"/>
      <c r="SVL3938" s="62"/>
      <c r="SVM3938" s="62"/>
      <c r="SVN3938" s="61"/>
      <c r="SVO3938" s="60"/>
      <c r="SVP3938" s="59"/>
      <c r="SVQ3938" s="57"/>
      <c r="SVR3938" s="57"/>
      <c r="SVS3938" s="57"/>
      <c r="SVT3938" s="57"/>
      <c r="SVU3938" s="57"/>
      <c r="SVV3938" s="57"/>
      <c r="SVW3938" s="57"/>
      <c r="SVX3938" s="57"/>
      <c r="SVY3938" s="58"/>
      <c r="SVZ3938" s="57"/>
      <c r="SWA3938" s="57"/>
      <c r="SWB3938" s="57"/>
      <c r="SWC3938" s="57"/>
      <c r="SWD3938" s="57"/>
      <c r="SWE3938" s="56"/>
      <c r="SWF3938" s="57"/>
      <c r="SWG3938" s="64"/>
      <c r="SWH3938" s="64"/>
      <c r="SWI3938" s="64"/>
      <c r="SWJ3938" s="64"/>
      <c r="SWK3938" s="62"/>
      <c r="SWL3938" s="63"/>
      <c r="SWM3938" s="62"/>
      <c r="SWN3938" s="62"/>
      <c r="SWO3938" s="61"/>
      <c r="SWP3938" s="60"/>
      <c r="SWQ3938" s="59"/>
      <c r="SWR3938" s="57"/>
      <c r="SWS3938" s="57"/>
      <c r="SWT3938" s="57"/>
      <c r="SWU3938" s="57"/>
      <c r="SWV3938" s="57"/>
      <c r="SWW3938" s="57"/>
      <c r="SWX3938" s="57"/>
      <c r="SWY3938" s="57"/>
      <c r="SWZ3938" s="58"/>
      <c r="SXA3938" s="57"/>
      <c r="SXB3938" s="57"/>
      <c r="SXC3938" s="57"/>
      <c r="SXD3938" s="57"/>
      <c r="SXE3938" s="57"/>
      <c r="SXF3938" s="56"/>
      <c r="SXG3938" s="57"/>
      <c r="SXH3938" s="64"/>
      <c r="SXI3938" s="64"/>
      <c r="SXJ3938" s="64"/>
      <c r="SXK3938" s="64"/>
      <c r="SXL3938" s="62"/>
      <c r="SXM3938" s="63"/>
      <c r="SXN3938" s="62"/>
      <c r="SXO3938" s="62"/>
      <c r="SXP3938" s="61"/>
      <c r="SXQ3938" s="60"/>
      <c r="SXR3938" s="59"/>
      <c r="SXS3938" s="57"/>
      <c r="SXT3938" s="57"/>
      <c r="SXU3938" s="57"/>
      <c r="SXV3938" s="57"/>
      <c r="SXW3938" s="57"/>
      <c r="SXX3938" s="57"/>
      <c r="SXY3938" s="57"/>
      <c r="SXZ3938" s="57"/>
      <c r="SYA3938" s="58"/>
      <c r="SYB3938" s="57"/>
      <c r="SYC3938" s="57"/>
      <c r="SYD3938" s="57"/>
      <c r="SYE3938" s="57"/>
      <c r="SYF3938" s="57"/>
      <c r="SYG3938" s="56"/>
      <c r="SYH3938" s="57"/>
      <c r="SYI3938" s="64"/>
      <c r="SYJ3938" s="64"/>
      <c r="SYK3938" s="64"/>
      <c r="SYL3938" s="64"/>
      <c r="SYM3938" s="62"/>
      <c r="SYN3938" s="63"/>
      <c r="SYO3938" s="62"/>
      <c r="SYP3938" s="62"/>
      <c r="SYQ3938" s="61"/>
      <c r="SYR3938" s="60"/>
      <c r="SYS3938" s="59"/>
      <c r="SYT3938" s="57"/>
      <c r="SYU3938" s="57"/>
      <c r="SYV3938" s="57"/>
      <c r="SYW3938" s="57"/>
      <c r="SYX3938" s="57"/>
      <c r="SYY3938" s="57"/>
      <c r="SYZ3938" s="57"/>
      <c r="SZA3938" s="57"/>
      <c r="SZB3938" s="58"/>
      <c r="SZC3938" s="57"/>
      <c r="SZD3938" s="57"/>
      <c r="SZE3938" s="57"/>
      <c r="SZF3938" s="57"/>
      <c r="SZG3938" s="57"/>
      <c r="SZH3938" s="56"/>
      <c r="SZI3938" s="57"/>
      <c r="SZJ3938" s="64"/>
      <c r="SZK3938" s="64"/>
      <c r="SZL3938" s="64"/>
      <c r="SZM3938" s="64"/>
      <c r="SZN3938" s="62"/>
      <c r="SZO3938" s="63"/>
      <c r="SZP3938" s="62"/>
      <c r="SZQ3938" s="62"/>
      <c r="SZR3938" s="61"/>
      <c r="SZS3938" s="60"/>
      <c r="SZT3938" s="59"/>
      <c r="SZU3938" s="57"/>
      <c r="SZV3938" s="57"/>
      <c r="SZW3938" s="57"/>
      <c r="SZX3938" s="57"/>
      <c r="SZY3938" s="57"/>
      <c r="SZZ3938" s="57"/>
      <c r="TAA3938" s="57"/>
      <c r="TAB3938" s="57"/>
      <c r="TAC3938" s="58"/>
      <c r="TAD3938" s="57"/>
      <c r="TAE3938" s="57"/>
      <c r="TAF3938" s="57"/>
      <c r="TAG3938" s="57"/>
      <c r="TAH3938" s="57"/>
      <c r="TAI3938" s="56"/>
      <c r="TAJ3938" s="57"/>
      <c r="TAK3938" s="64"/>
      <c r="TAL3938" s="64"/>
      <c r="TAM3938" s="64"/>
      <c r="TAN3938" s="64"/>
      <c r="TAO3938" s="62"/>
      <c r="TAP3938" s="63"/>
      <c r="TAQ3938" s="62"/>
      <c r="TAR3938" s="62"/>
      <c r="TAS3938" s="61"/>
      <c r="TAT3938" s="60"/>
      <c r="TAU3938" s="59"/>
      <c r="TAV3938" s="57"/>
      <c r="TAW3938" s="57"/>
      <c r="TAX3938" s="57"/>
      <c r="TAY3938" s="57"/>
      <c r="TAZ3938" s="57"/>
      <c r="TBA3938" s="57"/>
      <c r="TBB3938" s="57"/>
      <c r="TBC3938" s="57"/>
      <c r="TBD3938" s="58"/>
      <c r="TBE3938" s="57"/>
      <c r="TBF3938" s="57"/>
      <c r="TBG3938" s="57"/>
      <c r="TBH3938" s="57"/>
      <c r="TBI3938" s="57"/>
      <c r="TBJ3938" s="56"/>
      <c r="TBK3938" s="57"/>
      <c r="TBL3938" s="64"/>
      <c r="TBM3938" s="64"/>
      <c r="TBN3938" s="64"/>
      <c r="TBO3938" s="64"/>
      <c r="TBP3938" s="62"/>
      <c r="TBQ3938" s="63"/>
      <c r="TBR3938" s="62"/>
      <c r="TBS3938" s="62"/>
      <c r="TBT3938" s="61"/>
      <c r="TBU3938" s="60"/>
      <c r="TBV3938" s="59"/>
      <c r="TBW3938" s="57"/>
      <c r="TBX3938" s="57"/>
      <c r="TBY3938" s="57"/>
      <c r="TBZ3938" s="57"/>
      <c r="TCA3938" s="57"/>
      <c r="TCB3938" s="57"/>
      <c r="TCC3938" s="57"/>
      <c r="TCD3938" s="57"/>
      <c r="TCE3938" s="58"/>
      <c r="TCF3938" s="57"/>
      <c r="TCG3938" s="57"/>
      <c r="TCH3938" s="57"/>
      <c r="TCI3938" s="57"/>
      <c r="TCJ3938" s="57"/>
      <c r="TCK3938" s="56"/>
      <c r="TCL3938" s="57"/>
      <c r="TCM3938" s="64"/>
      <c r="TCN3938" s="64"/>
      <c r="TCO3938" s="64"/>
      <c r="TCP3938" s="64"/>
      <c r="TCQ3938" s="62"/>
      <c r="TCR3938" s="63"/>
      <c r="TCS3938" s="62"/>
      <c r="TCT3938" s="62"/>
      <c r="TCU3938" s="61"/>
      <c r="TCV3938" s="60"/>
      <c r="TCW3938" s="59"/>
      <c r="TCX3938" s="57"/>
      <c r="TCY3938" s="57"/>
      <c r="TCZ3938" s="57"/>
      <c r="TDA3938" s="57"/>
      <c r="TDB3938" s="57"/>
      <c r="TDC3938" s="57"/>
      <c r="TDD3938" s="57"/>
      <c r="TDE3938" s="57"/>
      <c r="TDF3938" s="58"/>
      <c r="TDG3938" s="57"/>
      <c r="TDH3938" s="57"/>
      <c r="TDI3938" s="57"/>
      <c r="TDJ3938" s="57"/>
      <c r="TDK3938" s="57"/>
      <c r="TDL3938" s="56"/>
      <c r="TDM3938" s="57"/>
      <c r="TDN3938" s="64"/>
      <c r="TDO3938" s="64"/>
      <c r="TDP3938" s="64"/>
      <c r="TDQ3938" s="64"/>
      <c r="TDR3938" s="62"/>
      <c r="TDS3938" s="63"/>
      <c r="TDT3938" s="62"/>
      <c r="TDU3938" s="62"/>
      <c r="TDV3938" s="61"/>
      <c r="TDW3938" s="60"/>
      <c r="TDX3938" s="59"/>
      <c r="TDY3938" s="57"/>
      <c r="TDZ3938" s="57"/>
      <c r="TEA3938" s="57"/>
      <c r="TEB3938" s="57"/>
      <c r="TEC3938" s="57"/>
      <c r="TED3938" s="57"/>
      <c r="TEE3938" s="57"/>
      <c r="TEF3938" s="57"/>
      <c r="TEG3938" s="58"/>
      <c r="TEH3938" s="57"/>
      <c r="TEI3938" s="57"/>
      <c r="TEJ3938" s="57"/>
      <c r="TEK3938" s="57"/>
      <c r="TEL3938" s="57"/>
      <c r="TEM3938" s="56"/>
      <c r="TEN3938" s="57"/>
      <c r="TEO3938" s="64"/>
      <c r="TEP3938" s="64"/>
      <c r="TEQ3938" s="64"/>
      <c r="TER3938" s="64"/>
      <c r="TES3938" s="62"/>
      <c r="TET3938" s="63"/>
      <c r="TEU3938" s="62"/>
      <c r="TEV3938" s="62"/>
      <c r="TEW3938" s="61"/>
      <c r="TEX3938" s="60"/>
      <c r="TEY3938" s="59"/>
      <c r="TEZ3938" s="57"/>
      <c r="TFA3938" s="57"/>
      <c r="TFB3938" s="57"/>
      <c r="TFC3938" s="57"/>
      <c r="TFD3938" s="57"/>
      <c r="TFE3938" s="57"/>
      <c r="TFF3938" s="57"/>
      <c r="TFG3938" s="57"/>
      <c r="TFH3938" s="58"/>
      <c r="TFI3938" s="57"/>
      <c r="TFJ3938" s="57"/>
      <c r="TFK3938" s="57"/>
      <c r="TFL3938" s="57"/>
      <c r="TFM3938" s="57"/>
      <c r="TFN3938" s="56"/>
      <c r="TFO3938" s="57"/>
      <c r="TFP3938" s="64"/>
      <c r="TFQ3938" s="64"/>
      <c r="TFR3938" s="64"/>
      <c r="TFS3938" s="64"/>
      <c r="TFT3938" s="62"/>
      <c r="TFU3938" s="63"/>
      <c r="TFV3938" s="62"/>
      <c r="TFW3938" s="62"/>
      <c r="TFX3938" s="61"/>
      <c r="TFY3938" s="60"/>
      <c r="TFZ3938" s="59"/>
      <c r="TGA3938" s="57"/>
      <c r="TGB3938" s="57"/>
      <c r="TGC3938" s="57"/>
      <c r="TGD3938" s="57"/>
      <c r="TGE3938" s="57"/>
      <c r="TGF3938" s="57"/>
      <c r="TGG3938" s="57"/>
      <c r="TGH3938" s="57"/>
      <c r="TGI3938" s="58"/>
      <c r="TGJ3938" s="57"/>
      <c r="TGK3938" s="57"/>
      <c r="TGL3938" s="57"/>
      <c r="TGM3938" s="57"/>
      <c r="TGN3938" s="57"/>
      <c r="TGO3938" s="56"/>
      <c r="TGP3938" s="57"/>
      <c r="TGQ3938" s="64"/>
      <c r="TGR3938" s="64"/>
      <c r="TGS3938" s="64"/>
      <c r="TGT3938" s="64"/>
      <c r="TGU3938" s="62"/>
      <c r="TGV3938" s="63"/>
      <c r="TGW3938" s="62"/>
      <c r="TGX3938" s="62"/>
      <c r="TGY3938" s="61"/>
      <c r="TGZ3938" s="60"/>
      <c r="THA3938" s="59"/>
      <c r="THB3938" s="57"/>
      <c r="THC3938" s="57"/>
      <c r="THD3938" s="57"/>
      <c r="THE3938" s="57"/>
      <c r="THF3938" s="57"/>
      <c r="THG3938" s="57"/>
      <c r="THH3938" s="57"/>
      <c r="THI3938" s="57"/>
      <c r="THJ3938" s="58"/>
      <c r="THK3938" s="57"/>
      <c r="THL3938" s="57"/>
      <c r="THM3938" s="57"/>
      <c r="THN3938" s="57"/>
      <c r="THO3938" s="57"/>
      <c r="THP3938" s="56"/>
      <c r="THQ3938" s="57"/>
      <c r="THR3938" s="64"/>
      <c r="THS3938" s="64"/>
      <c r="THT3938" s="64"/>
      <c r="THU3938" s="64"/>
      <c r="THV3938" s="62"/>
      <c r="THW3938" s="63"/>
      <c r="THX3938" s="62"/>
      <c r="THY3938" s="62"/>
      <c r="THZ3938" s="61"/>
      <c r="TIA3938" s="60"/>
      <c r="TIB3938" s="59"/>
      <c r="TIC3938" s="57"/>
      <c r="TID3938" s="57"/>
      <c r="TIE3938" s="57"/>
      <c r="TIF3938" s="57"/>
      <c r="TIG3938" s="57"/>
      <c r="TIH3938" s="57"/>
      <c r="TII3938" s="57"/>
      <c r="TIJ3938" s="57"/>
      <c r="TIK3938" s="58"/>
      <c r="TIL3938" s="57"/>
      <c r="TIM3938" s="57"/>
      <c r="TIN3938" s="57"/>
      <c r="TIO3938" s="57"/>
      <c r="TIP3938" s="57"/>
      <c r="TIQ3938" s="56"/>
      <c r="TIR3938" s="57"/>
      <c r="TIS3938" s="64"/>
      <c r="TIT3938" s="64"/>
      <c r="TIU3938" s="64"/>
      <c r="TIV3938" s="64"/>
      <c r="TIW3938" s="62"/>
      <c r="TIX3938" s="63"/>
      <c r="TIY3938" s="62"/>
      <c r="TIZ3938" s="62"/>
      <c r="TJA3938" s="61"/>
      <c r="TJB3938" s="60"/>
      <c r="TJC3938" s="59"/>
      <c r="TJD3938" s="57"/>
      <c r="TJE3938" s="57"/>
      <c r="TJF3938" s="57"/>
      <c r="TJG3938" s="57"/>
      <c r="TJH3938" s="57"/>
      <c r="TJI3938" s="57"/>
      <c r="TJJ3938" s="57"/>
      <c r="TJK3938" s="57"/>
      <c r="TJL3938" s="58"/>
      <c r="TJM3938" s="57"/>
      <c r="TJN3938" s="57"/>
      <c r="TJO3938" s="57"/>
      <c r="TJP3938" s="57"/>
      <c r="TJQ3938" s="57"/>
      <c r="TJR3938" s="56"/>
      <c r="TJS3938" s="57"/>
      <c r="TJT3938" s="64"/>
      <c r="TJU3938" s="64"/>
      <c r="TJV3938" s="64"/>
      <c r="TJW3938" s="64"/>
      <c r="TJX3938" s="62"/>
      <c r="TJY3938" s="63"/>
      <c r="TJZ3938" s="62"/>
      <c r="TKA3938" s="62"/>
      <c r="TKB3938" s="61"/>
      <c r="TKC3938" s="60"/>
      <c r="TKD3938" s="59"/>
      <c r="TKE3938" s="57"/>
      <c r="TKF3938" s="57"/>
      <c r="TKG3938" s="57"/>
      <c r="TKH3938" s="57"/>
      <c r="TKI3938" s="57"/>
      <c r="TKJ3938" s="57"/>
      <c r="TKK3938" s="57"/>
      <c r="TKL3938" s="57"/>
      <c r="TKM3938" s="58"/>
      <c r="TKN3938" s="57"/>
      <c r="TKO3938" s="57"/>
      <c r="TKP3938" s="57"/>
      <c r="TKQ3938" s="57"/>
      <c r="TKR3938" s="57"/>
      <c r="TKS3938" s="56"/>
      <c r="TKT3938" s="57"/>
      <c r="TKU3938" s="64"/>
      <c r="TKV3938" s="64"/>
      <c r="TKW3938" s="64"/>
      <c r="TKX3938" s="64"/>
      <c r="TKY3938" s="62"/>
      <c r="TKZ3938" s="63"/>
      <c r="TLA3938" s="62"/>
      <c r="TLB3938" s="62"/>
      <c r="TLC3938" s="61"/>
      <c r="TLD3938" s="60"/>
      <c r="TLE3938" s="59"/>
      <c r="TLF3938" s="57"/>
      <c r="TLG3938" s="57"/>
      <c r="TLH3938" s="57"/>
      <c r="TLI3938" s="57"/>
      <c r="TLJ3938" s="57"/>
      <c r="TLK3938" s="57"/>
      <c r="TLL3938" s="57"/>
      <c r="TLM3938" s="57"/>
      <c r="TLN3938" s="58"/>
      <c r="TLO3938" s="57"/>
      <c r="TLP3938" s="57"/>
      <c r="TLQ3938" s="57"/>
      <c r="TLR3938" s="57"/>
      <c r="TLS3938" s="57"/>
      <c r="TLT3938" s="56"/>
      <c r="TLU3938" s="57"/>
      <c r="TLV3938" s="64"/>
      <c r="TLW3938" s="64"/>
      <c r="TLX3938" s="64"/>
      <c r="TLY3938" s="64"/>
      <c r="TLZ3938" s="62"/>
      <c r="TMA3938" s="63"/>
      <c r="TMB3938" s="62"/>
      <c r="TMC3938" s="62"/>
      <c r="TMD3938" s="61"/>
      <c r="TME3938" s="60"/>
      <c r="TMF3938" s="59"/>
      <c r="TMG3938" s="57"/>
      <c r="TMH3938" s="57"/>
      <c r="TMI3938" s="57"/>
      <c r="TMJ3938" s="57"/>
      <c r="TMK3938" s="57"/>
      <c r="TML3938" s="57"/>
      <c r="TMM3938" s="57"/>
      <c r="TMN3938" s="57"/>
      <c r="TMO3938" s="58"/>
      <c r="TMP3938" s="57"/>
      <c r="TMQ3938" s="57"/>
      <c r="TMR3938" s="57"/>
      <c r="TMS3938" s="57"/>
      <c r="TMT3938" s="57"/>
      <c r="TMU3938" s="56"/>
      <c r="TMV3938" s="57"/>
      <c r="TMW3938" s="64"/>
      <c r="TMX3938" s="64"/>
      <c r="TMY3938" s="64"/>
      <c r="TMZ3938" s="64"/>
      <c r="TNA3938" s="62"/>
      <c r="TNB3938" s="63"/>
      <c r="TNC3938" s="62"/>
      <c r="TND3938" s="62"/>
      <c r="TNE3938" s="61"/>
      <c r="TNF3938" s="60"/>
      <c r="TNG3938" s="59"/>
      <c r="TNH3938" s="57"/>
      <c r="TNI3938" s="57"/>
      <c r="TNJ3938" s="57"/>
      <c r="TNK3938" s="57"/>
      <c r="TNL3938" s="57"/>
      <c r="TNM3938" s="57"/>
      <c r="TNN3938" s="57"/>
      <c r="TNO3938" s="57"/>
      <c r="TNP3938" s="58"/>
      <c r="TNQ3938" s="57"/>
      <c r="TNR3938" s="57"/>
      <c r="TNS3938" s="57"/>
      <c r="TNT3938" s="57"/>
      <c r="TNU3938" s="57"/>
      <c r="TNV3938" s="56"/>
      <c r="TNW3938" s="57"/>
      <c r="TNX3938" s="64"/>
      <c r="TNY3938" s="64"/>
      <c r="TNZ3938" s="64"/>
      <c r="TOA3938" s="64"/>
      <c r="TOB3938" s="62"/>
      <c r="TOC3938" s="63"/>
      <c r="TOD3938" s="62"/>
      <c r="TOE3938" s="62"/>
      <c r="TOF3938" s="61"/>
      <c r="TOG3938" s="60"/>
      <c r="TOH3938" s="59"/>
      <c r="TOI3938" s="57"/>
      <c r="TOJ3938" s="57"/>
      <c r="TOK3938" s="57"/>
      <c r="TOL3938" s="57"/>
      <c r="TOM3938" s="57"/>
      <c r="TON3938" s="57"/>
      <c r="TOO3938" s="57"/>
      <c r="TOP3938" s="57"/>
      <c r="TOQ3938" s="58"/>
      <c r="TOR3938" s="57"/>
      <c r="TOS3938" s="57"/>
      <c r="TOT3938" s="57"/>
      <c r="TOU3938" s="57"/>
      <c r="TOV3938" s="57"/>
      <c r="TOW3938" s="56"/>
      <c r="TOX3938" s="57"/>
      <c r="TOY3938" s="64"/>
      <c r="TOZ3938" s="64"/>
      <c r="TPA3938" s="64"/>
      <c r="TPB3938" s="64"/>
      <c r="TPC3938" s="62"/>
      <c r="TPD3938" s="63"/>
      <c r="TPE3938" s="62"/>
      <c r="TPF3938" s="62"/>
      <c r="TPG3938" s="61"/>
      <c r="TPH3938" s="60"/>
      <c r="TPI3938" s="59"/>
      <c r="TPJ3938" s="57"/>
      <c r="TPK3938" s="57"/>
      <c r="TPL3938" s="57"/>
      <c r="TPM3938" s="57"/>
      <c r="TPN3938" s="57"/>
      <c r="TPO3938" s="57"/>
      <c r="TPP3938" s="57"/>
      <c r="TPQ3938" s="57"/>
      <c r="TPR3938" s="58"/>
      <c r="TPS3938" s="57"/>
      <c r="TPT3938" s="57"/>
      <c r="TPU3938" s="57"/>
      <c r="TPV3938" s="57"/>
      <c r="TPW3938" s="57"/>
      <c r="TPX3938" s="56"/>
      <c r="TPY3938" s="57"/>
      <c r="TPZ3938" s="64"/>
      <c r="TQA3938" s="64"/>
      <c r="TQB3938" s="64"/>
      <c r="TQC3938" s="64"/>
      <c r="TQD3938" s="62"/>
      <c r="TQE3938" s="63"/>
      <c r="TQF3938" s="62"/>
      <c r="TQG3938" s="62"/>
      <c r="TQH3938" s="61"/>
      <c r="TQI3938" s="60"/>
      <c r="TQJ3938" s="59"/>
      <c r="TQK3938" s="57"/>
      <c r="TQL3938" s="57"/>
      <c r="TQM3938" s="57"/>
      <c r="TQN3938" s="57"/>
      <c r="TQO3938" s="57"/>
      <c r="TQP3938" s="57"/>
      <c r="TQQ3938" s="57"/>
      <c r="TQR3938" s="57"/>
      <c r="TQS3938" s="58"/>
      <c r="TQT3938" s="57"/>
      <c r="TQU3938" s="57"/>
      <c r="TQV3938" s="57"/>
      <c r="TQW3938" s="57"/>
      <c r="TQX3938" s="57"/>
      <c r="TQY3938" s="56"/>
      <c r="TQZ3938" s="57"/>
      <c r="TRA3938" s="64"/>
      <c r="TRB3938" s="64"/>
      <c r="TRC3938" s="64"/>
      <c r="TRD3938" s="64"/>
      <c r="TRE3938" s="62"/>
      <c r="TRF3938" s="63"/>
      <c r="TRG3938" s="62"/>
      <c r="TRH3938" s="62"/>
      <c r="TRI3938" s="61"/>
      <c r="TRJ3938" s="60"/>
      <c r="TRK3938" s="59"/>
      <c r="TRL3938" s="57"/>
      <c r="TRM3938" s="57"/>
      <c r="TRN3938" s="57"/>
      <c r="TRO3938" s="57"/>
      <c r="TRP3938" s="57"/>
      <c r="TRQ3938" s="57"/>
      <c r="TRR3938" s="57"/>
      <c r="TRS3938" s="57"/>
      <c r="TRT3938" s="58"/>
      <c r="TRU3938" s="57"/>
      <c r="TRV3938" s="57"/>
      <c r="TRW3938" s="57"/>
      <c r="TRX3938" s="57"/>
      <c r="TRY3938" s="57"/>
      <c r="TRZ3938" s="56"/>
      <c r="TSA3938" s="57"/>
      <c r="TSB3938" s="64"/>
      <c r="TSC3938" s="64"/>
      <c r="TSD3938" s="64"/>
      <c r="TSE3938" s="64"/>
      <c r="TSF3938" s="62"/>
      <c r="TSG3938" s="63"/>
      <c r="TSH3938" s="62"/>
      <c r="TSI3938" s="62"/>
      <c r="TSJ3938" s="61"/>
      <c r="TSK3938" s="60"/>
      <c r="TSL3938" s="59"/>
      <c r="TSM3938" s="57"/>
      <c r="TSN3938" s="57"/>
      <c r="TSO3938" s="57"/>
      <c r="TSP3938" s="57"/>
      <c r="TSQ3938" s="57"/>
      <c r="TSR3938" s="57"/>
      <c r="TSS3938" s="57"/>
      <c r="TST3938" s="57"/>
      <c r="TSU3938" s="58"/>
      <c r="TSV3938" s="57"/>
      <c r="TSW3938" s="57"/>
      <c r="TSX3938" s="57"/>
      <c r="TSY3938" s="57"/>
      <c r="TSZ3938" s="57"/>
      <c r="TTA3938" s="56"/>
      <c r="TTB3938" s="57"/>
      <c r="TTC3938" s="64"/>
      <c r="TTD3938" s="64"/>
      <c r="TTE3938" s="64"/>
      <c r="TTF3938" s="64"/>
      <c r="TTG3938" s="62"/>
      <c r="TTH3938" s="63"/>
      <c r="TTI3938" s="62"/>
      <c r="TTJ3938" s="62"/>
      <c r="TTK3938" s="61"/>
      <c r="TTL3938" s="60"/>
      <c r="TTM3938" s="59"/>
      <c r="TTN3938" s="57"/>
      <c r="TTO3938" s="57"/>
      <c r="TTP3938" s="57"/>
      <c r="TTQ3938" s="57"/>
      <c r="TTR3938" s="57"/>
      <c r="TTS3938" s="57"/>
      <c r="TTT3938" s="57"/>
      <c r="TTU3938" s="57"/>
      <c r="TTV3938" s="58"/>
      <c r="TTW3938" s="57"/>
      <c r="TTX3938" s="57"/>
      <c r="TTY3938" s="57"/>
      <c r="TTZ3938" s="57"/>
      <c r="TUA3938" s="57"/>
      <c r="TUB3938" s="56"/>
      <c r="TUC3938" s="57"/>
      <c r="TUD3938" s="64"/>
      <c r="TUE3938" s="64"/>
      <c r="TUF3938" s="64"/>
      <c r="TUG3938" s="64"/>
      <c r="TUH3938" s="62"/>
      <c r="TUI3938" s="63"/>
      <c r="TUJ3938" s="62"/>
      <c r="TUK3938" s="62"/>
      <c r="TUL3938" s="61"/>
      <c r="TUM3938" s="60"/>
      <c r="TUN3938" s="59"/>
      <c r="TUO3938" s="57"/>
      <c r="TUP3938" s="57"/>
      <c r="TUQ3938" s="57"/>
      <c r="TUR3938" s="57"/>
      <c r="TUS3938" s="57"/>
      <c r="TUT3938" s="57"/>
      <c r="TUU3938" s="57"/>
      <c r="TUV3938" s="57"/>
      <c r="TUW3938" s="58"/>
      <c r="TUX3938" s="57"/>
      <c r="TUY3938" s="57"/>
      <c r="TUZ3938" s="57"/>
      <c r="TVA3938" s="57"/>
      <c r="TVB3938" s="57"/>
      <c r="TVC3938" s="56"/>
      <c r="TVD3938" s="57"/>
      <c r="TVE3938" s="64"/>
      <c r="TVF3938" s="64"/>
      <c r="TVG3938" s="64"/>
      <c r="TVH3938" s="64"/>
      <c r="TVI3938" s="62"/>
      <c r="TVJ3938" s="63"/>
      <c r="TVK3938" s="62"/>
      <c r="TVL3938" s="62"/>
      <c r="TVM3938" s="61"/>
      <c r="TVN3938" s="60"/>
      <c r="TVO3938" s="59"/>
      <c r="TVP3938" s="57"/>
      <c r="TVQ3938" s="57"/>
      <c r="TVR3938" s="57"/>
      <c r="TVS3938" s="57"/>
      <c r="TVT3938" s="57"/>
      <c r="TVU3938" s="57"/>
      <c r="TVV3938" s="57"/>
      <c r="TVW3938" s="57"/>
      <c r="TVX3938" s="58"/>
      <c r="TVY3938" s="57"/>
      <c r="TVZ3938" s="57"/>
      <c r="TWA3938" s="57"/>
      <c r="TWB3938" s="57"/>
      <c r="TWC3938" s="57"/>
      <c r="TWD3938" s="56"/>
      <c r="TWE3938" s="57"/>
      <c r="TWF3938" s="64"/>
      <c r="TWG3938" s="64"/>
      <c r="TWH3938" s="64"/>
      <c r="TWI3938" s="64"/>
      <c r="TWJ3938" s="62"/>
      <c r="TWK3938" s="63"/>
      <c r="TWL3938" s="62"/>
      <c r="TWM3938" s="62"/>
      <c r="TWN3938" s="61"/>
      <c r="TWO3938" s="60"/>
      <c r="TWP3938" s="59"/>
      <c r="TWQ3938" s="57"/>
      <c r="TWR3938" s="57"/>
      <c r="TWS3938" s="57"/>
      <c r="TWT3938" s="57"/>
      <c r="TWU3938" s="57"/>
      <c r="TWV3938" s="57"/>
      <c r="TWW3938" s="57"/>
      <c r="TWX3938" s="57"/>
      <c r="TWY3938" s="58"/>
      <c r="TWZ3938" s="57"/>
      <c r="TXA3938" s="57"/>
      <c r="TXB3938" s="57"/>
      <c r="TXC3938" s="57"/>
      <c r="TXD3938" s="57"/>
      <c r="TXE3938" s="56"/>
      <c r="TXF3938" s="57"/>
      <c r="TXG3938" s="64"/>
      <c r="TXH3938" s="64"/>
      <c r="TXI3938" s="64"/>
      <c r="TXJ3938" s="64"/>
      <c r="TXK3938" s="62"/>
      <c r="TXL3938" s="63"/>
      <c r="TXM3938" s="62"/>
      <c r="TXN3938" s="62"/>
      <c r="TXO3938" s="61"/>
      <c r="TXP3938" s="60"/>
      <c r="TXQ3938" s="59"/>
      <c r="TXR3938" s="57"/>
      <c r="TXS3938" s="57"/>
      <c r="TXT3938" s="57"/>
      <c r="TXU3938" s="57"/>
      <c r="TXV3938" s="57"/>
      <c r="TXW3938" s="57"/>
      <c r="TXX3938" s="57"/>
      <c r="TXY3938" s="57"/>
      <c r="TXZ3938" s="58"/>
      <c r="TYA3938" s="57"/>
      <c r="TYB3938" s="57"/>
      <c r="TYC3938" s="57"/>
      <c r="TYD3938" s="57"/>
      <c r="TYE3938" s="57"/>
      <c r="TYF3938" s="56"/>
      <c r="TYG3938" s="57"/>
      <c r="TYH3938" s="64"/>
      <c r="TYI3938" s="64"/>
      <c r="TYJ3938" s="64"/>
      <c r="TYK3938" s="64"/>
      <c r="TYL3938" s="62"/>
      <c r="TYM3938" s="63"/>
      <c r="TYN3938" s="62"/>
      <c r="TYO3938" s="62"/>
      <c r="TYP3938" s="61"/>
      <c r="TYQ3938" s="60"/>
      <c r="TYR3938" s="59"/>
      <c r="TYS3938" s="57"/>
      <c r="TYT3938" s="57"/>
      <c r="TYU3938" s="57"/>
      <c r="TYV3938" s="57"/>
      <c r="TYW3938" s="57"/>
      <c r="TYX3938" s="57"/>
      <c r="TYY3938" s="57"/>
      <c r="TYZ3938" s="57"/>
      <c r="TZA3938" s="58"/>
      <c r="TZB3938" s="57"/>
      <c r="TZC3938" s="57"/>
      <c r="TZD3938" s="57"/>
      <c r="TZE3938" s="57"/>
      <c r="TZF3938" s="57"/>
      <c r="TZG3938" s="56"/>
      <c r="TZH3938" s="57"/>
      <c r="TZI3938" s="64"/>
      <c r="TZJ3938" s="64"/>
      <c r="TZK3938" s="64"/>
      <c r="TZL3938" s="64"/>
      <c r="TZM3938" s="62"/>
      <c r="TZN3938" s="63"/>
      <c r="TZO3938" s="62"/>
      <c r="TZP3938" s="62"/>
      <c r="TZQ3938" s="61"/>
      <c r="TZR3938" s="60"/>
      <c r="TZS3938" s="59"/>
      <c r="TZT3938" s="57"/>
      <c r="TZU3938" s="57"/>
      <c r="TZV3938" s="57"/>
      <c r="TZW3938" s="57"/>
      <c r="TZX3938" s="57"/>
      <c r="TZY3938" s="57"/>
      <c r="TZZ3938" s="57"/>
      <c r="UAA3938" s="57"/>
      <c r="UAB3938" s="58"/>
      <c r="UAC3938" s="57"/>
      <c r="UAD3938" s="57"/>
      <c r="UAE3938" s="57"/>
      <c r="UAF3938" s="57"/>
      <c r="UAG3938" s="57"/>
      <c r="UAH3938" s="56"/>
      <c r="UAI3938" s="57"/>
      <c r="UAJ3938" s="64"/>
      <c r="UAK3938" s="64"/>
      <c r="UAL3938" s="64"/>
      <c r="UAM3938" s="64"/>
      <c r="UAN3938" s="62"/>
      <c r="UAO3938" s="63"/>
      <c r="UAP3938" s="62"/>
      <c r="UAQ3938" s="62"/>
      <c r="UAR3938" s="61"/>
      <c r="UAS3938" s="60"/>
      <c r="UAT3938" s="59"/>
      <c r="UAU3938" s="57"/>
      <c r="UAV3938" s="57"/>
      <c r="UAW3938" s="57"/>
      <c r="UAX3938" s="57"/>
      <c r="UAY3938" s="57"/>
      <c r="UAZ3938" s="57"/>
      <c r="UBA3938" s="57"/>
      <c r="UBB3938" s="57"/>
      <c r="UBC3938" s="58"/>
      <c r="UBD3938" s="57"/>
      <c r="UBE3938" s="57"/>
      <c r="UBF3938" s="57"/>
      <c r="UBG3938" s="57"/>
      <c r="UBH3938" s="57"/>
      <c r="UBI3938" s="56"/>
      <c r="UBJ3938" s="57"/>
      <c r="UBK3938" s="64"/>
      <c r="UBL3938" s="64"/>
      <c r="UBM3938" s="64"/>
      <c r="UBN3938" s="64"/>
      <c r="UBO3938" s="62"/>
      <c r="UBP3938" s="63"/>
      <c r="UBQ3938" s="62"/>
      <c r="UBR3938" s="62"/>
      <c r="UBS3938" s="61"/>
      <c r="UBT3938" s="60"/>
      <c r="UBU3938" s="59"/>
      <c r="UBV3938" s="57"/>
      <c r="UBW3938" s="57"/>
      <c r="UBX3938" s="57"/>
      <c r="UBY3938" s="57"/>
      <c r="UBZ3938" s="57"/>
      <c r="UCA3938" s="57"/>
      <c r="UCB3938" s="57"/>
      <c r="UCC3938" s="57"/>
      <c r="UCD3938" s="58"/>
      <c r="UCE3938" s="57"/>
      <c r="UCF3938" s="57"/>
      <c r="UCG3938" s="57"/>
      <c r="UCH3938" s="57"/>
      <c r="UCI3938" s="57"/>
      <c r="UCJ3938" s="56"/>
      <c r="UCK3938" s="57"/>
      <c r="UCL3938" s="64"/>
      <c r="UCM3938" s="64"/>
      <c r="UCN3938" s="64"/>
      <c r="UCO3938" s="64"/>
      <c r="UCP3938" s="62"/>
      <c r="UCQ3938" s="63"/>
      <c r="UCR3938" s="62"/>
      <c r="UCS3938" s="62"/>
      <c r="UCT3938" s="61"/>
      <c r="UCU3938" s="60"/>
      <c r="UCV3938" s="59"/>
      <c r="UCW3938" s="57"/>
      <c r="UCX3938" s="57"/>
      <c r="UCY3938" s="57"/>
      <c r="UCZ3938" s="57"/>
      <c r="UDA3938" s="57"/>
      <c r="UDB3938" s="57"/>
      <c r="UDC3938" s="57"/>
      <c r="UDD3938" s="57"/>
      <c r="UDE3938" s="58"/>
      <c r="UDF3938" s="57"/>
      <c r="UDG3938" s="57"/>
      <c r="UDH3938" s="57"/>
      <c r="UDI3938" s="57"/>
      <c r="UDJ3938" s="57"/>
      <c r="UDK3938" s="56"/>
      <c r="UDL3938" s="57"/>
      <c r="UDM3938" s="64"/>
      <c r="UDN3938" s="64"/>
      <c r="UDO3938" s="64"/>
      <c r="UDP3938" s="64"/>
      <c r="UDQ3938" s="62"/>
      <c r="UDR3938" s="63"/>
      <c r="UDS3938" s="62"/>
      <c r="UDT3938" s="62"/>
      <c r="UDU3938" s="61"/>
      <c r="UDV3938" s="60"/>
      <c r="UDW3938" s="59"/>
      <c r="UDX3938" s="57"/>
      <c r="UDY3938" s="57"/>
      <c r="UDZ3938" s="57"/>
      <c r="UEA3938" s="57"/>
      <c r="UEB3938" s="57"/>
      <c r="UEC3938" s="57"/>
      <c r="UED3938" s="57"/>
      <c r="UEE3938" s="57"/>
      <c r="UEF3938" s="58"/>
      <c r="UEG3938" s="57"/>
      <c r="UEH3938" s="57"/>
      <c r="UEI3938" s="57"/>
      <c r="UEJ3938" s="57"/>
      <c r="UEK3938" s="57"/>
      <c r="UEL3938" s="56"/>
      <c r="UEM3938" s="57"/>
      <c r="UEN3938" s="64"/>
      <c r="UEO3938" s="64"/>
      <c r="UEP3938" s="64"/>
      <c r="UEQ3938" s="64"/>
      <c r="UER3938" s="62"/>
      <c r="UES3938" s="63"/>
      <c r="UET3938" s="62"/>
      <c r="UEU3938" s="62"/>
      <c r="UEV3938" s="61"/>
      <c r="UEW3938" s="60"/>
      <c r="UEX3938" s="59"/>
      <c r="UEY3938" s="57"/>
      <c r="UEZ3938" s="57"/>
      <c r="UFA3938" s="57"/>
      <c r="UFB3938" s="57"/>
      <c r="UFC3938" s="57"/>
      <c r="UFD3938" s="57"/>
      <c r="UFE3938" s="57"/>
      <c r="UFF3938" s="57"/>
      <c r="UFG3938" s="58"/>
      <c r="UFH3938" s="57"/>
      <c r="UFI3938" s="57"/>
      <c r="UFJ3938" s="57"/>
      <c r="UFK3938" s="57"/>
      <c r="UFL3938" s="57"/>
      <c r="UFM3938" s="56"/>
      <c r="UFN3938" s="57"/>
      <c r="UFO3938" s="64"/>
      <c r="UFP3938" s="64"/>
      <c r="UFQ3938" s="64"/>
      <c r="UFR3938" s="64"/>
      <c r="UFS3938" s="62"/>
      <c r="UFT3938" s="63"/>
      <c r="UFU3938" s="62"/>
      <c r="UFV3938" s="62"/>
      <c r="UFW3938" s="61"/>
      <c r="UFX3938" s="60"/>
      <c r="UFY3938" s="59"/>
      <c r="UFZ3938" s="57"/>
      <c r="UGA3938" s="57"/>
      <c r="UGB3938" s="57"/>
      <c r="UGC3938" s="57"/>
      <c r="UGD3938" s="57"/>
      <c r="UGE3938" s="57"/>
      <c r="UGF3938" s="57"/>
      <c r="UGG3938" s="57"/>
      <c r="UGH3938" s="58"/>
      <c r="UGI3938" s="57"/>
      <c r="UGJ3938" s="57"/>
      <c r="UGK3938" s="57"/>
      <c r="UGL3938" s="57"/>
      <c r="UGM3938" s="57"/>
      <c r="UGN3938" s="56"/>
      <c r="UGO3938" s="57"/>
      <c r="UGP3938" s="64"/>
      <c r="UGQ3938" s="64"/>
      <c r="UGR3938" s="64"/>
      <c r="UGS3938" s="64"/>
      <c r="UGT3938" s="62"/>
      <c r="UGU3938" s="63"/>
      <c r="UGV3938" s="62"/>
      <c r="UGW3938" s="62"/>
      <c r="UGX3938" s="61"/>
      <c r="UGY3938" s="60"/>
      <c r="UGZ3938" s="59"/>
      <c r="UHA3938" s="57"/>
      <c r="UHB3938" s="57"/>
      <c r="UHC3938" s="57"/>
      <c r="UHD3938" s="57"/>
      <c r="UHE3938" s="57"/>
      <c r="UHF3938" s="57"/>
      <c r="UHG3938" s="57"/>
      <c r="UHH3938" s="57"/>
      <c r="UHI3938" s="58"/>
      <c r="UHJ3938" s="57"/>
      <c r="UHK3938" s="57"/>
      <c r="UHL3938" s="57"/>
      <c r="UHM3938" s="57"/>
      <c r="UHN3938" s="57"/>
      <c r="UHO3938" s="56"/>
      <c r="UHP3938" s="57"/>
      <c r="UHQ3938" s="64"/>
      <c r="UHR3938" s="64"/>
      <c r="UHS3938" s="64"/>
      <c r="UHT3938" s="64"/>
      <c r="UHU3938" s="62"/>
      <c r="UHV3938" s="63"/>
      <c r="UHW3938" s="62"/>
      <c r="UHX3938" s="62"/>
      <c r="UHY3938" s="61"/>
      <c r="UHZ3938" s="60"/>
      <c r="UIA3938" s="59"/>
      <c r="UIB3938" s="57"/>
      <c r="UIC3938" s="57"/>
      <c r="UID3938" s="57"/>
      <c r="UIE3938" s="57"/>
      <c r="UIF3938" s="57"/>
      <c r="UIG3938" s="57"/>
      <c r="UIH3938" s="57"/>
      <c r="UII3938" s="57"/>
      <c r="UIJ3938" s="58"/>
      <c r="UIK3938" s="57"/>
      <c r="UIL3938" s="57"/>
      <c r="UIM3938" s="57"/>
      <c r="UIN3938" s="57"/>
      <c r="UIO3938" s="57"/>
      <c r="UIP3938" s="56"/>
      <c r="UIQ3938" s="57"/>
      <c r="UIR3938" s="64"/>
      <c r="UIS3938" s="64"/>
      <c r="UIT3938" s="64"/>
      <c r="UIU3938" s="64"/>
      <c r="UIV3938" s="62"/>
      <c r="UIW3938" s="63"/>
      <c r="UIX3938" s="62"/>
      <c r="UIY3938" s="62"/>
      <c r="UIZ3938" s="61"/>
      <c r="UJA3938" s="60"/>
      <c r="UJB3938" s="59"/>
      <c r="UJC3938" s="57"/>
      <c r="UJD3938" s="57"/>
      <c r="UJE3938" s="57"/>
      <c r="UJF3938" s="57"/>
      <c r="UJG3938" s="57"/>
      <c r="UJH3938" s="57"/>
      <c r="UJI3938" s="57"/>
      <c r="UJJ3938" s="57"/>
      <c r="UJK3938" s="58"/>
      <c r="UJL3938" s="57"/>
      <c r="UJM3938" s="57"/>
      <c r="UJN3938" s="57"/>
      <c r="UJO3938" s="57"/>
      <c r="UJP3938" s="57"/>
      <c r="UJQ3938" s="56"/>
      <c r="UJR3938" s="57"/>
      <c r="UJS3938" s="64"/>
      <c r="UJT3938" s="64"/>
      <c r="UJU3938" s="64"/>
      <c r="UJV3938" s="64"/>
      <c r="UJW3938" s="62"/>
      <c r="UJX3938" s="63"/>
      <c r="UJY3938" s="62"/>
      <c r="UJZ3938" s="62"/>
      <c r="UKA3938" s="61"/>
      <c r="UKB3938" s="60"/>
      <c r="UKC3938" s="59"/>
      <c r="UKD3938" s="57"/>
      <c r="UKE3938" s="57"/>
      <c r="UKF3938" s="57"/>
      <c r="UKG3938" s="57"/>
      <c r="UKH3938" s="57"/>
      <c r="UKI3938" s="57"/>
      <c r="UKJ3938" s="57"/>
      <c r="UKK3938" s="57"/>
      <c r="UKL3938" s="58"/>
      <c r="UKM3938" s="57"/>
      <c r="UKN3938" s="57"/>
      <c r="UKO3938" s="57"/>
      <c r="UKP3938" s="57"/>
      <c r="UKQ3938" s="57"/>
      <c r="UKR3938" s="56"/>
      <c r="UKS3938" s="57"/>
      <c r="UKT3938" s="64"/>
      <c r="UKU3938" s="64"/>
      <c r="UKV3938" s="64"/>
      <c r="UKW3938" s="64"/>
      <c r="UKX3938" s="62"/>
      <c r="UKY3938" s="63"/>
      <c r="UKZ3938" s="62"/>
      <c r="ULA3938" s="62"/>
      <c r="ULB3938" s="61"/>
      <c r="ULC3938" s="60"/>
      <c r="ULD3938" s="59"/>
      <c r="ULE3938" s="57"/>
      <c r="ULF3938" s="57"/>
      <c r="ULG3938" s="57"/>
      <c r="ULH3938" s="57"/>
      <c r="ULI3938" s="57"/>
      <c r="ULJ3938" s="57"/>
      <c r="ULK3938" s="57"/>
      <c r="ULL3938" s="57"/>
      <c r="ULM3938" s="58"/>
      <c r="ULN3938" s="57"/>
      <c r="ULO3938" s="57"/>
      <c r="ULP3938" s="57"/>
      <c r="ULQ3938" s="57"/>
      <c r="ULR3938" s="57"/>
      <c r="ULS3938" s="56"/>
      <c r="ULT3938" s="57"/>
      <c r="ULU3938" s="64"/>
      <c r="ULV3938" s="64"/>
      <c r="ULW3938" s="64"/>
      <c r="ULX3938" s="64"/>
      <c r="ULY3938" s="62"/>
      <c r="ULZ3938" s="63"/>
      <c r="UMA3938" s="62"/>
      <c r="UMB3938" s="62"/>
      <c r="UMC3938" s="61"/>
      <c r="UMD3938" s="60"/>
      <c r="UME3938" s="59"/>
      <c r="UMF3938" s="57"/>
      <c r="UMG3938" s="57"/>
      <c r="UMH3938" s="57"/>
      <c r="UMI3938" s="57"/>
      <c r="UMJ3938" s="57"/>
      <c r="UMK3938" s="57"/>
      <c r="UML3938" s="57"/>
      <c r="UMM3938" s="57"/>
      <c r="UMN3938" s="58"/>
      <c r="UMO3938" s="57"/>
      <c r="UMP3938" s="57"/>
      <c r="UMQ3938" s="57"/>
      <c r="UMR3938" s="57"/>
      <c r="UMS3938" s="57"/>
      <c r="UMT3938" s="56"/>
      <c r="UMU3938" s="57"/>
      <c r="UMV3938" s="64"/>
      <c r="UMW3938" s="64"/>
      <c r="UMX3938" s="64"/>
      <c r="UMY3938" s="64"/>
      <c r="UMZ3938" s="62"/>
      <c r="UNA3938" s="63"/>
      <c r="UNB3938" s="62"/>
      <c r="UNC3938" s="62"/>
      <c r="UND3938" s="61"/>
      <c r="UNE3938" s="60"/>
      <c r="UNF3938" s="59"/>
      <c r="UNG3938" s="57"/>
      <c r="UNH3938" s="57"/>
      <c r="UNI3938" s="57"/>
      <c r="UNJ3938" s="57"/>
      <c r="UNK3938" s="57"/>
      <c r="UNL3938" s="57"/>
      <c r="UNM3938" s="57"/>
      <c r="UNN3938" s="57"/>
      <c r="UNO3938" s="58"/>
      <c r="UNP3938" s="57"/>
      <c r="UNQ3938" s="57"/>
      <c r="UNR3938" s="57"/>
      <c r="UNS3938" s="57"/>
      <c r="UNT3938" s="57"/>
      <c r="UNU3938" s="56"/>
      <c r="UNV3938" s="57"/>
      <c r="UNW3938" s="64"/>
      <c r="UNX3938" s="64"/>
      <c r="UNY3938" s="64"/>
      <c r="UNZ3938" s="64"/>
      <c r="UOA3938" s="62"/>
      <c r="UOB3938" s="63"/>
      <c r="UOC3938" s="62"/>
      <c r="UOD3938" s="62"/>
      <c r="UOE3938" s="61"/>
      <c r="UOF3938" s="60"/>
      <c r="UOG3938" s="59"/>
      <c r="UOH3938" s="57"/>
      <c r="UOI3938" s="57"/>
      <c r="UOJ3938" s="57"/>
      <c r="UOK3938" s="57"/>
      <c r="UOL3938" s="57"/>
      <c r="UOM3938" s="57"/>
      <c r="UON3938" s="57"/>
      <c r="UOO3938" s="57"/>
      <c r="UOP3938" s="58"/>
      <c r="UOQ3938" s="57"/>
      <c r="UOR3938" s="57"/>
      <c r="UOS3938" s="57"/>
      <c r="UOT3938" s="57"/>
      <c r="UOU3938" s="57"/>
      <c r="UOV3938" s="56"/>
      <c r="UOW3938" s="57"/>
      <c r="UOX3938" s="64"/>
      <c r="UOY3938" s="64"/>
      <c r="UOZ3938" s="64"/>
      <c r="UPA3938" s="64"/>
      <c r="UPB3938" s="62"/>
      <c r="UPC3938" s="63"/>
      <c r="UPD3938" s="62"/>
      <c r="UPE3938" s="62"/>
      <c r="UPF3938" s="61"/>
      <c r="UPG3938" s="60"/>
      <c r="UPH3938" s="59"/>
      <c r="UPI3938" s="57"/>
      <c r="UPJ3938" s="57"/>
      <c r="UPK3938" s="57"/>
      <c r="UPL3938" s="57"/>
      <c r="UPM3938" s="57"/>
      <c r="UPN3938" s="57"/>
      <c r="UPO3938" s="57"/>
      <c r="UPP3938" s="57"/>
      <c r="UPQ3938" s="58"/>
      <c r="UPR3938" s="57"/>
      <c r="UPS3938" s="57"/>
      <c r="UPT3938" s="57"/>
      <c r="UPU3938" s="57"/>
      <c r="UPV3938" s="57"/>
      <c r="UPW3938" s="56"/>
      <c r="UPX3938" s="57"/>
      <c r="UPY3938" s="64"/>
      <c r="UPZ3938" s="64"/>
      <c r="UQA3938" s="64"/>
      <c r="UQB3938" s="64"/>
      <c r="UQC3938" s="62"/>
      <c r="UQD3938" s="63"/>
      <c r="UQE3938" s="62"/>
      <c r="UQF3938" s="62"/>
      <c r="UQG3938" s="61"/>
      <c r="UQH3938" s="60"/>
      <c r="UQI3938" s="59"/>
      <c r="UQJ3938" s="57"/>
      <c r="UQK3938" s="57"/>
      <c r="UQL3938" s="57"/>
      <c r="UQM3938" s="57"/>
      <c r="UQN3938" s="57"/>
      <c r="UQO3938" s="57"/>
      <c r="UQP3938" s="57"/>
      <c r="UQQ3938" s="57"/>
      <c r="UQR3938" s="58"/>
      <c r="UQS3938" s="57"/>
      <c r="UQT3938" s="57"/>
      <c r="UQU3938" s="57"/>
      <c r="UQV3938" s="57"/>
      <c r="UQW3938" s="57"/>
      <c r="UQX3938" s="56"/>
      <c r="UQY3938" s="57"/>
      <c r="UQZ3938" s="64"/>
      <c r="URA3938" s="64"/>
      <c r="URB3938" s="64"/>
      <c r="URC3938" s="64"/>
      <c r="URD3938" s="62"/>
      <c r="URE3938" s="63"/>
      <c r="URF3938" s="62"/>
      <c r="URG3938" s="62"/>
      <c r="URH3938" s="61"/>
      <c r="URI3938" s="60"/>
      <c r="URJ3938" s="59"/>
      <c r="URK3938" s="57"/>
      <c r="URL3938" s="57"/>
      <c r="URM3938" s="57"/>
      <c r="URN3938" s="57"/>
      <c r="URO3938" s="57"/>
      <c r="URP3938" s="57"/>
      <c r="URQ3938" s="57"/>
      <c r="URR3938" s="57"/>
      <c r="URS3938" s="58"/>
      <c r="URT3938" s="57"/>
      <c r="URU3938" s="57"/>
      <c r="URV3938" s="57"/>
      <c r="URW3938" s="57"/>
      <c r="URX3938" s="57"/>
      <c r="URY3938" s="56"/>
      <c r="URZ3938" s="57"/>
      <c r="USA3938" s="64"/>
      <c r="USB3938" s="64"/>
      <c r="USC3938" s="64"/>
      <c r="USD3938" s="64"/>
      <c r="USE3938" s="62"/>
      <c r="USF3938" s="63"/>
      <c r="USG3938" s="62"/>
      <c r="USH3938" s="62"/>
      <c r="USI3938" s="61"/>
      <c r="USJ3938" s="60"/>
      <c r="USK3938" s="59"/>
      <c r="USL3938" s="57"/>
      <c r="USM3938" s="57"/>
      <c r="USN3938" s="57"/>
      <c r="USO3938" s="57"/>
      <c r="USP3938" s="57"/>
      <c r="USQ3938" s="57"/>
      <c r="USR3938" s="57"/>
      <c r="USS3938" s="57"/>
      <c r="UST3938" s="58"/>
      <c r="USU3938" s="57"/>
      <c r="USV3938" s="57"/>
      <c r="USW3938" s="57"/>
      <c r="USX3938" s="57"/>
      <c r="USY3938" s="57"/>
      <c r="USZ3938" s="56"/>
      <c r="UTA3938" s="57"/>
      <c r="UTB3938" s="64"/>
      <c r="UTC3938" s="64"/>
      <c r="UTD3938" s="64"/>
      <c r="UTE3938" s="64"/>
      <c r="UTF3938" s="62"/>
      <c r="UTG3938" s="63"/>
      <c r="UTH3938" s="62"/>
      <c r="UTI3938" s="62"/>
      <c r="UTJ3938" s="61"/>
      <c r="UTK3938" s="60"/>
      <c r="UTL3938" s="59"/>
      <c r="UTM3938" s="57"/>
      <c r="UTN3938" s="57"/>
      <c r="UTO3938" s="57"/>
      <c r="UTP3938" s="57"/>
      <c r="UTQ3938" s="57"/>
      <c r="UTR3938" s="57"/>
      <c r="UTS3938" s="57"/>
      <c r="UTT3938" s="57"/>
      <c r="UTU3938" s="58"/>
      <c r="UTV3938" s="57"/>
      <c r="UTW3938" s="57"/>
      <c r="UTX3938" s="57"/>
      <c r="UTY3938" s="57"/>
      <c r="UTZ3938" s="57"/>
      <c r="UUA3938" s="56"/>
      <c r="UUB3938" s="57"/>
      <c r="UUC3938" s="64"/>
      <c r="UUD3938" s="64"/>
      <c r="UUE3938" s="64"/>
      <c r="UUF3938" s="64"/>
      <c r="UUG3938" s="62"/>
      <c r="UUH3938" s="63"/>
      <c r="UUI3938" s="62"/>
      <c r="UUJ3938" s="62"/>
      <c r="UUK3938" s="61"/>
      <c r="UUL3938" s="60"/>
      <c r="UUM3938" s="59"/>
      <c r="UUN3938" s="57"/>
      <c r="UUO3938" s="57"/>
      <c r="UUP3938" s="57"/>
      <c r="UUQ3938" s="57"/>
      <c r="UUR3938" s="57"/>
      <c r="UUS3938" s="57"/>
      <c r="UUT3938" s="57"/>
      <c r="UUU3938" s="57"/>
      <c r="UUV3938" s="58"/>
      <c r="UUW3938" s="57"/>
      <c r="UUX3938" s="57"/>
      <c r="UUY3938" s="57"/>
      <c r="UUZ3938" s="57"/>
      <c r="UVA3938" s="57"/>
      <c r="UVB3938" s="56"/>
      <c r="UVC3938" s="57"/>
      <c r="UVD3938" s="64"/>
      <c r="UVE3938" s="64"/>
      <c r="UVF3938" s="64"/>
      <c r="UVG3938" s="64"/>
      <c r="UVH3938" s="62"/>
      <c r="UVI3938" s="63"/>
      <c r="UVJ3938" s="62"/>
      <c r="UVK3938" s="62"/>
      <c r="UVL3938" s="61"/>
      <c r="UVM3938" s="60"/>
      <c r="UVN3938" s="59"/>
      <c r="UVO3938" s="57"/>
      <c r="UVP3938" s="57"/>
      <c r="UVQ3938" s="57"/>
      <c r="UVR3938" s="57"/>
      <c r="UVS3938" s="57"/>
      <c r="UVT3938" s="57"/>
      <c r="UVU3938" s="57"/>
      <c r="UVV3938" s="57"/>
      <c r="UVW3938" s="58"/>
      <c r="UVX3938" s="57"/>
      <c r="UVY3938" s="57"/>
      <c r="UVZ3938" s="57"/>
      <c r="UWA3938" s="57"/>
      <c r="UWB3938" s="57"/>
      <c r="UWC3938" s="56"/>
      <c r="UWD3938" s="57"/>
      <c r="UWE3938" s="64"/>
      <c r="UWF3938" s="64"/>
      <c r="UWG3938" s="64"/>
      <c r="UWH3938" s="64"/>
      <c r="UWI3938" s="62"/>
      <c r="UWJ3938" s="63"/>
      <c r="UWK3938" s="62"/>
      <c r="UWL3938" s="62"/>
      <c r="UWM3938" s="61"/>
      <c r="UWN3938" s="60"/>
      <c r="UWO3938" s="59"/>
      <c r="UWP3938" s="57"/>
      <c r="UWQ3938" s="57"/>
      <c r="UWR3938" s="57"/>
      <c r="UWS3938" s="57"/>
      <c r="UWT3938" s="57"/>
      <c r="UWU3938" s="57"/>
      <c r="UWV3938" s="57"/>
      <c r="UWW3938" s="57"/>
      <c r="UWX3938" s="58"/>
      <c r="UWY3938" s="57"/>
      <c r="UWZ3938" s="57"/>
      <c r="UXA3938" s="57"/>
      <c r="UXB3938" s="57"/>
      <c r="UXC3938" s="57"/>
      <c r="UXD3938" s="56"/>
      <c r="UXE3938" s="57"/>
      <c r="UXF3938" s="64"/>
      <c r="UXG3938" s="64"/>
      <c r="UXH3938" s="64"/>
      <c r="UXI3938" s="64"/>
      <c r="UXJ3938" s="62"/>
      <c r="UXK3938" s="63"/>
      <c r="UXL3938" s="62"/>
      <c r="UXM3938" s="62"/>
      <c r="UXN3938" s="61"/>
      <c r="UXO3938" s="60"/>
      <c r="UXP3938" s="59"/>
      <c r="UXQ3938" s="57"/>
      <c r="UXR3938" s="57"/>
      <c r="UXS3938" s="57"/>
      <c r="UXT3938" s="57"/>
      <c r="UXU3938" s="57"/>
      <c r="UXV3938" s="57"/>
      <c r="UXW3938" s="57"/>
      <c r="UXX3938" s="57"/>
      <c r="UXY3938" s="58"/>
      <c r="UXZ3938" s="57"/>
      <c r="UYA3938" s="57"/>
      <c r="UYB3938" s="57"/>
      <c r="UYC3938" s="57"/>
      <c r="UYD3938" s="57"/>
      <c r="UYE3938" s="56"/>
      <c r="UYF3938" s="57"/>
      <c r="UYG3938" s="64"/>
      <c r="UYH3938" s="64"/>
      <c r="UYI3938" s="64"/>
      <c r="UYJ3938" s="64"/>
      <c r="UYK3938" s="62"/>
      <c r="UYL3938" s="63"/>
      <c r="UYM3938" s="62"/>
      <c r="UYN3938" s="62"/>
      <c r="UYO3938" s="61"/>
      <c r="UYP3938" s="60"/>
      <c r="UYQ3938" s="59"/>
      <c r="UYR3938" s="57"/>
      <c r="UYS3938" s="57"/>
      <c r="UYT3938" s="57"/>
      <c r="UYU3938" s="57"/>
      <c r="UYV3938" s="57"/>
      <c r="UYW3938" s="57"/>
      <c r="UYX3938" s="57"/>
      <c r="UYY3938" s="57"/>
      <c r="UYZ3938" s="58"/>
      <c r="UZA3938" s="57"/>
      <c r="UZB3938" s="57"/>
      <c r="UZC3938" s="57"/>
      <c r="UZD3938" s="57"/>
      <c r="UZE3938" s="57"/>
      <c r="UZF3938" s="56"/>
      <c r="UZG3938" s="57"/>
      <c r="UZH3938" s="64"/>
      <c r="UZI3938" s="64"/>
      <c r="UZJ3938" s="64"/>
      <c r="UZK3938" s="64"/>
      <c r="UZL3938" s="62"/>
      <c r="UZM3938" s="63"/>
      <c r="UZN3938" s="62"/>
      <c r="UZO3938" s="62"/>
      <c r="UZP3938" s="61"/>
      <c r="UZQ3938" s="60"/>
      <c r="UZR3938" s="59"/>
      <c r="UZS3938" s="57"/>
      <c r="UZT3938" s="57"/>
      <c r="UZU3938" s="57"/>
      <c r="UZV3938" s="57"/>
      <c r="UZW3938" s="57"/>
      <c r="UZX3938" s="57"/>
      <c r="UZY3938" s="57"/>
      <c r="UZZ3938" s="57"/>
      <c r="VAA3938" s="58"/>
      <c r="VAB3938" s="57"/>
      <c r="VAC3938" s="57"/>
      <c r="VAD3938" s="57"/>
      <c r="VAE3938" s="57"/>
      <c r="VAF3938" s="57"/>
      <c r="VAG3938" s="56"/>
      <c r="VAH3938" s="57"/>
      <c r="VAI3938" s="64"/>
      <c r="VAJ3938" s="64"/>
      <c r="VAK3938" s="64"/>
      <c r="VAL3938" s="64"/>
      <c r="VAM3938" s="62"/>
      <c r="VAN3938" s="63"/>
      <c r="VAO3938" s="62"/>
      <c r="VAP3938" s="62"/>
      <c r="VAQ3938" s="61"/>
      <c r="VAR3938" s="60"/>
      <c r="VAS3938" s="59"/>
      <c r="VAT3938" s="57"/>
      <c r="VAU3938" s="57"/>
      <c r="VAV3938" s="57"/>
      <c r="VAW3938" s="57"/>
      <c r="VAX3938" s="57"/>
      <c r="VAY3938" s="57"/>
      <c r="VAZ3938" s="57"/>
      <c r="VBA3938" s="57"/>
      <c r="VBB3938" s="58"/>
      <c r="VBC3938" s="57"/>
      <c r="VBD3938" s="57"/>
      <c r="VBE3938" s="57"/>
      <c r="VBF3938" s="57"/>
      <c r="VBG3938" s="57"/>
      <c r="VBH3938" s="56"/>
      <c r="VBI3938" s="57"/>
      <c r="VBJ3938" s="64"/>
      <c r="VBK3938" s="64"/>
      <c r="VBL3938" s="64"/>
      <c r="VBM3938" s="64"/>
      <c r="VBN3938" s="62"/>
      <c r="VBO3938" s="63"/>
      <c r="VBP3938" s="62"/>
      <c r="VBQ3938" s="62"/>
      <c r="VBR3938" s="61"/>
      <c r="VBS3938" s="60"/>
      <c r="VBT3938" s="59"/>
      <c r="VBU3938" s="57"/>
      <c r="VBV3938" s="57"/>
      <c r="VBW3938" s="57"/>
      <c r="VBX3938" s="57"/>
      <c r="VBY3938" s="57"/>
      <c r="VBZ3938" s="57"/>
      <c r="VCA3938" s="57"/>
      <c r="VCB3938" s="57"/>
      <c r="VCC3938" s="58"/>
      <c r="VCD3938" s="57"/>
      <c r="VCE3938" s="57"/>
      <c r="VCF3938" s="57"/>
      <c r="VCG3938" s="57"/>
      <c r="VCH3938" s="57"/>
      <c r="VCI3938" s="56"/>
      <c r="VCJ3938" s="57"/>
      <c r="VCK3938" s="64"/>
      <c r="VCL3938" s="64"/>
      <c r="VCM3938" s="64"/>
      <c r="VCN3938" s="64"/>
      <c r="VCO3938" s="62"/>
      <c r="VCP3938" s="63"/>
      <c r="VCQ3938" s="62"/>
      <c r="VCR3938" s="62"/>
      <c r="VCS3938" s="61"/>
      <c r="VCT3938" s="60"/>
      <c r="VCU3938" s="59"/>
      <c r="VCV3938" s="57"/>
      <c r="VCW3938" s="57"/>
      <c r="VCX3938" s="57"/>
      <c r="VCY3938" s="57"/>
      <c r="VCZ3938" s="57"/>
      <c r="VDA3938" s="57"/>
      <c r="VDB3938" s="57"/>
      <c r="VDC3938" s="57"/>
      <c r="VDD3938" s="58"/>
      <c r="VDE3938" s="57"/>
      <c r="VDF3938" s="57"/>
      <c r="VDG3938" s="57"/>
      <c r="VDH3938" s="57"/>
      <c r="VDI3938" s="57"/>
      <c r="VDJ3938" s="56"/>
      <c r="VDK3938" s="57"/>
      <c r="VDL3938" s="64"/>
      <c r="VDM3938" s="64"/>
      <c r="VDN3938" s="64"/>
      <c r="VDO3938" s="64"/>
      <c r="VDP3938" s="62"/>
      <c r="VDQ3938" s="63"/>
      <c r="VDR3938" s="62"/>
      <c r="VDS3938" s="62"/>
      <c r="VDT3938" s="61"/>
      <c r="VDU3938" s="60"/>
      <c r="VDV3938" s="59"/>
      <c r="VDW3938" s="57"/>
      <c r="VDX3938" s="57"/>
      <c r="VDY3938" s="57"/>
      <c r="VDZ3938" s="57"/>
      <c r="VEA3938" s="57"/>
      <c r="VEB3938" s="57"/>
      <c r="VEC3938" s="57"/>
      <c r="VED3938" s="57"/>
      <c r="VEE3938" s="58"/>
      <c r="VEF3938" s="57"/>
      <c r="VEG3938" s="57"/>
      <c r="VEH3938" s="57"/>
      <c r="VEI3938" s="57"/>
      <c r="VEJ3938" s="57"/>
      <c r="VEK3938" s="56"/>
      <c r="VEL3938" s="57"/>
      <c r="VEM3938" s="64"/>
      <c r="VEN3938" s="64"/>
      <c r="VEO3938" s="64"/>
      <c r="VEP3938" s="64"/>
      <c r="VEQ3938" s="62"/>
      <c r="VER3938" s="63"/>
      <c r="VES3938" s="62"/>
      <c r="VET3938" s="62"/>
      <c r="VEU3938" s="61"/>
      <c r="VEV3938" s="60"/>
      <c r="VEW3938" s="59"/>
      <c r="VEX3938" s="57"/>
      <c r="VEY3938" s="57"/>
      <c r="VEZ3938" s="57"/>
      <c r="VFA3938" s="57"/>
      <c r="VFB3938" s="57"/>
      <c r="VFC3938" s="57"/>
      <c r="VFD3938" s="57"/>
      <c r="VFE3938" s="57"/>
      <c r="VFF3938" s="58"/>
      <c r="VFG3938" s="57"/>
      <c r="VFH3938" s="57"/>
      <c r="VFI3938" s="57"/>
      <c r="VFJ3938" s="57"/>
      <c r="VFK3938" s="57"/>
      <c r="VFL3938" s="56"/>
      <c r="VFM3938" s="57"/>
      <c r="VFN3938" s="64"/>
      <c r="VFO3938" s="64"/>
      <c r="VFP3938" s="64"/>
      <c r="VFQ3938" s="64"/>
      <c r="VFR3938" s="62"/>
      <c r="VFS3938" s="63"/>
      <c r="VFT3938" s="62"/>
      <c r="VFU3938" s="62"/>
      <c r="VFV3938" s="61"/>
      <c r="VFW3938" s="60"/>
      <c r="VFX3938" s="59"/>
      <c r="VFY3938" s="57"/>
      <c r="VFZ3938" s="57"/>
      <c r="VGA3938" s="57"/>
      <c r="VGB3938" s="57"/>
      <c r="VGC3938" s="57"/>
      <c r="VGD3938" s="57"/>
      <c r="VGE3938" s="57"/>
      <c r="VGF3938" s="57"/>
      <c r="VGG3938" s="58"/>
      <c r="VGH3938" s="57"/>
      <c r="VGI3938" s="57"/>
      <c r="VGJ3938" s="57"/>
      <c r="VGK3938" s="57"/>
      <c r="VGL3938" s="57"/>
      <c r="VGM3938" s="56"/>
      <c r="VGN3938" s="57"/>
      <c r="VGO3938" s="64"/>
      <c r="VGP3938" s="64"/>
      <c r="VGQ3938" s="64"/>
      <c r="VGR3938" s="64"/>
      <c r="VGS3938" s="62"/>
      <c r="VGT3938" s="63"/>
      <c r="VGU3938" s="62"/>
      <c r="VGV3938" s="62"/>
      <c r="VGW3938" s="61"/>
      <c r="VGX3938" s="60"/>
      <c r="VGY3938" s="59"/>
      <c r="VGZ3938" s="57"/>
      <c r="VHA3938" s="57"/>
      <c r="VHB3938" s="57"/>
      <c r="VHC3938" s="57"/>
      <c r="VHD3938" s="57"/>
      <c r="VHE3938" s="57"/>
      <c r="VHF3938" s="57"/>
      <c r="VHG3938" s="57"/>
      <c r="VHH3938" s="58"/>
      <c r="VHI3938" s="57"/>
      <c r="VHJ3938" s="57"/>
      <c r="VHK3938" s="57"/>
      <c r="VHL3938" s="57"/>
      <c r="VHM3938" s="57"/>
      <c r="VHN3938" s="56"/>
      <c r="VHO3938" s="57"/>
      <c r="VHP3938" s="64"/>
      <c r="VHQ3938" s="64"/>
      <c r="VHR3938" s="64"/>
      <c r="VHS3938" s="64"/>
      <c r="VHT3938" s="62"/>
      <c r="VHU3938" s="63"/>
      <c r="VHV3938" s="62"/>
      <c r="VHW3938" s="62"/>
      <c r="VHX3938" s="61"/>
      <c r="VHY3938" s="60"/>
      <c r="VHZ3938" s="59"/>
      <c r="VIA3938" s="57"/>
      <c r="VIB3938" s="57"/>
      <c r="VIC3938" s="57"/>
      <c r="VID3938" s="57"/>
      <c r="VIE3938" s="57"/>
      <c r="VIF3938" s="57"/>
      <c r="VIG3938" s="57"/>
      <c r="VIH3938" s="57"/>
      <c r="VII3938" s="58"/>
      <c r="VIJ3938" s="57"/>
      <c r="VIK3938" s="57"/>
      <c r="VIL3938" s="57"/>
      <c r="VIM3938" s="57"/>
      <c r="VIN3938" s="57"/>
      <c r="VIO3938" s="56"/>
      <c r="VIP3938" s="57"/>
      <c r="VIQ3938" s="64"/>
      <c r="VIR3938" s="64"/>
      <c r="VIS3938" s="64"/>
      <c r="VIT3938" s="64"/>
      <c r="VIU3938" s="62"/>
      <c r="VIV3938" s="63"/>
      <c r="VIW3938" s="62"/>
      <c r="VIX3938" s="62"/>
      <c r="VIY3938" s="61"/>
      <c r="VIZ3938" s="60"/>
      <c r="VJA3938" s="59"/>
      <c r="VJB3938" s="57"/>
      <c r="VJC3938" s="57"/>
      <c r="VJD3938" s="57"/>
      <c r="VJE3938" s="57"/>
      <c r="VJF3938" s="57"/>
      <c r="VJG3938" s="57"/>
      <c r="VJH3938" s="57"/>
      <c r="VJI3938" s="57"/>
      <c r="VJJ3938" s="58"/>
      <c r="VJK3938" s="57"/>
      <c r="VJL3938" s="57"/>
      <c r="VJM3938" s="57"/>
      <c r="VJN3938" s="57"/>
      <c r="VJO3938" s="57"/>
      <c r="VJP3938" s="56"/>
      <c r="VJQ3938" s="57"/>
      <c r="VJR3938" s="64"/>
      <c r="VJS3938" s="64"/>
      <c r="VJT3938" s="64"/>
      <c r="VJU3938" s="64"/>
      <c r="VJV3938" s="62"/>
      <c r="VJW3938" s="63"/>
      <c r="VJX3938" s="62"/>
      <c r="VJY3938" s="62"/>
      <c r="VJZ3938" s="61"/>
      <c r="VKA3938" s="60"/>
      <c r="VKB3938" s="59"/>
      <c r="VKC3938" s="57"/>
      <c r="VKD3938" s="57"/>
      <c r="VKE3938" s="57"/>
      <c r="VKF3938" s="57"/>
      <c r="VKG3938" s="57"/>
      <c r="VKH3938" s="57"/>
      <c r="VKI3938" s="57"/>
      <c r="VKJ3938" s="57"/>
      <c r="VKK3938" s="58"/>
      <c r="VKL3938" s="57"/>
      <c r="VKM3938" s="57"/>
      <c r="VKN3938" s="57"/>
      <c r="VKO3938" s="57"/>
      <c r="VKP3938" s="57"/>
      <c r="VKQ3938" s="56"/>
      <c r="VKR3938" s="57"/>
      <c r="VKS3938" s="64"/>
      <c r="VKT3938" s="64"/>
      <c r="VKU3938" s="64"/>
      <c r="VKV3938" s="64"/>
      <c r="VKW3938" s="62"/>
      <c r="VKX3938" s="63"/>
      <c r="VKY3938" s="62"/>
      <c r="VKZ3938" s="62"/>
      <c r="VLA3938" s="61"/>
      <c r="VLB3938" s="60"/>
      <c r="VLC3938" s="59"/>
      <c r="VLD3938" s="57"/>
      <c r="VLE3938" s="57"/>
      <c r="VLF3938" s="57"/>
      <c r="VLG3938" s="57"/>
      <c r="VLH3938" s="57"/>
      <c r="VLI3938" s="57"/>
      <c r="VLJ3938" s="57"/>
      <c r="VLK3938" s="57"/>
      <c r="VLL3938" s="58"/>
      <c r="VLM3938" s="57"/>
      <c r="VLN3938" s="57"/>
      <c r="VLO3938" s="57"/>
      <c r="VLP3938" s="57"/>
      <c r="VLQ3938" s="57"/>
      <c r="VLR3938" s="56"/>
      <c r="VLS3938" s="57"/>
      <c r="VLT3938" s="64"/>
      <c r="VLU3938" s="64"/>
      <c r="VLV3938" s="64"/>
      <c r="VLW3938" s="64"/>
      <c r="VLX3938" s="62"/>
      <c r="VLY3938" s="63"/>
      <c r="VLZ3938" s="62"/>
      <c r="VMA3938" s="62"/>
      <c r="VMB3938" s="61"/>
      <c r="VMC3938" s="60"/>
      <c r="VMD3938" s="59"/>
      <c r="VME3938" s="57"/>
      <c r="VMF3938" s="57"/>
      <c r="VMG3938" s="57"/>
      <c r="VMH3938" s="57"/>
      <c r="VMI3938" s="57"/>
      <c r="VMJ3938" s="57"/>
      <c r="VMK3938" s="57"/>
      <c r="VML3938" s="57"/>
      <c r="VMM3938" s="58"/>
      <c r="VMN3938" s="57"/>
      <c r="VMO3938" s="57"/>
      <c r="VMP3938" s="57"/>
      <c r="VMQ3938" s="57"/>
      <c r="VMR3938" s="57"/>
      <c r="VMS3938" s="56"/>
      <c r="VMT3938" s="57"/>
      <c r="VMU3938" s="64"/>
      <c r="VMV3938" s="64"/>
      <c r="VMW3938" s="64"/>
      <c r="VMX3938" s="64"/>
      <c r="VMY3938" s="62"/>
      <c r="VMZ3938" s="63"/>
      <c r="VNA3938" s="62"/>
      <c r="VNB3938" s="62"/>
      <c r="VNC3938" s="61"/>
      <c r="VND3938" s="60"/>
      <c r="VNE3938" s="59"/>
      <c r="VNF3938" s="57"/>
      <c r="VNG3938" s="57"/>
      <c r="VNH3938" s="57"/>
      <c r="VNI3938" s="57"/>
      <c r="VNJ3938" s="57"/>
      <c r="VNK3938" s="57"/>
      <c r="VNL3938" s="57"/>
      <c r="VNM3938" s="57"/>
      <c r="VNN3938" s="58"/>
      <c r="VNO3938" s="57"/>
      <c r="VNP3938" s="57"/>
      <c r="VNQ3938" s="57"/>
      <c r="VNR3938" s="57"/>
      <c r="VNS3938" s="57"/>
      <c r="VNT3938" s="56"/>
      <c r="VNU3938" s="57"/>
      <c r="VNV3938" s="64"/>
      <c r="VNW3938" s="64"/>
      <c r="VNX3938" s="64"/>
      <c r="VNY3938" s="64"/>
      <c r="VNZ3938" s="62"/>
      <c r="VOA3938" s="63"/>
      <c r="VOB3938" s="62"/>
      <c r="VOC3938" s="62"/>
      <c r="VOD3938" s="61"/>
      <c r="VOE3938" s="60"/>
      <c r="VOF3938" s="59"/>
      <c r="VOG3938" s="57"/>
      <c r="VOH3938" s="57"/>
      <c r="VOI3938" s="57"/>
      <c r="VOJ3938" s="57"/>
      <c r="VOK3938" s="57"/>
      <c r="VOL3938" s="57"/>
      <c r="VOM3938" s="57"/>
      <c r="VON3938" s="57"/>
      <c r="VOO3938" s="58"/>
      <c r="VOP3938" s="57"/>
      <c r="VOQ3938" s="57"/>
      <c r="VOR3938" s="57"/>
      <c r="VOS3938" s="57"/>
      <c r="VOT3938" s="57"/>
      <c r="VOU3938" s="56"/>
      <c r="VOV3938" s="57"/>
      <c r="VOW3938" s="64"/>
      <c r="VOX3938" s="64"/>
      <c r="VOY3938" s="64"/>
      <c r="VOZ3938" s="64"/>
      <c r="VPA3938" s="62"/>
      <c r="VPB3938" s="63"/>
      <c r="VPC3938" s="62"/>
      <c r="VPD3938" s="62"/>
      <c r="VPE3938" s="61"/>
      <c r="VPF3938" s="60"/>
      <c r="VPG3938" s="59"/>
      <c r="VPH3938" s="57"/>
      <c r="VPI3938" s="57"/>
      <c r="VPJ3938" s="57"/>
      <c r="VPK3938" s="57"/>
      <c r="VPL3938" s="57"/>
      <c r="VPM3938" s="57"/>
      <c r="VPN3938" s="57"/>
      <c r="VPO3938" s="57"/>
      <c r="VPP3938" s="58"/>
      <c r="VPQ3938" s="57"/>
      <c r="VPR3938" s="57"/>
      <c r="VPS3938" s="57"/>
      <c r="VPT3938" s="57"/>
      <c r="VPU3938" s="57"/>
      <c r="VPV3938" s="56"/>
      <c r="VPW3938" s="57"/>
      <c r="VPX3938" s="64"/>
      <c r="VPY3938" s="64"/>
      <c r="VPZ3938" s="64"/>
      <c r="VQA3938" s="64"/>
      <c r="VQB3938" s="62"/>
      <c r="VQC3938" s="63"/>
      <c r="VQD3938" s="62"/>
      <c r="VQE3938" s="62"/>
      <c r="VQF3938" s="61"/>
      <c r="VQG3938" s="60"/>
      <c r="VQH3938" s="59"/>
      <c r="VQI3938" s="57"/>
      <c r="VQJ3938" s="57"/>
      <c r="VQK3938" s="57"/>
      <c r="VQL3938" s="57"/>
      <c r="VQM3938" s="57"/>
      <c r="VQN3938" s="57"/>
      <c r="VQO3938" s="57"/>
      <c r="VQP3938" s="57"/>
      <c r="VQQ3938" s="58"/>
      <c r="VQR3938" s="57"/>
      <c r="VQS3938" s="57"/>
      <c r="VQT3938" s="57"/>
      <c r="VQU3938" s="57"/>
      <c r="VQV3938" s="57"/>
      <c r="VQW3938" s="56"/>
      <c r="VQX3938" s="57"/>
      <c r="VQY3938" s="64"/>
      <c r="VQZ3938" s="64"/>
      <c r="VRA3938" s="64"/>
      <c r="VRB3938" s="64"/>
      <c r="VRC3938" s="62"/>
      <c r="VRD3938" s="63"/>
      <c r="VRE3938" s="62"/>
      <c r="VRF3938" s="62"/>
      <c r="VRG3938" s="61"/>
      <c r="VRH3938" s="60"/>
      <c r="VRI3938" s="59"/>
      <c r="VRJ3938" s="57"/>
      <c r="VRK3938" s="57"/>
      <c r="VRL3938" s="57"/>
      <c r="VRM3938" s="57"/>
      <c r="VRN3938" s="57"/>
      <c r="VRO3938" s="57"/>
      <c r="VRP3938" s="57"/>
      <c r="VRQ3938" s="57"/>
      <c r="VRR3938" s="58"/>
      <c r="VRS3938" s="57"/>
      <c r="VRT3938" s="57"/>
      <c r="VRU3938" s="57"/>
      <c r="VRV3938" s="57"/>
      <c r="VRW3938" s="57"/>
      <c r="VRX3938" s="56"/>
      <c r="VRY3938" s="57"/>
      <c r="VRZ3938" s="64"/>
      <c r="VSA3938" s="64"/>
      <c r="VSB3938" s="64"/>
      <c r="VSC3938" s="64"/>
      <c r="VSD3938" s="62"/>
      <c r="VSE3938" s="63"/>
      <c r="VSF3938" s="62"/>
      <c r="VSG3938" s="62"/>
      <c r="VSH3938" s="61"/>
      <c r="VSI3938" s="60"/>
      <c r="VSJ3938" s="59"/>
      <c r="VSK3938" s="57"/>
      <c r="VSL3938" s="57"/>
      <c r="VSM3938" s="57"/>
      <c r="VSN3938" s="57"/>
      <c r="VSO3938" s="57"/>
      <c r="VSP3938" s="57"/>
      <c r="VSQ3938" s="57"/>
      <c r="VSR3938" s="57"/>
      <c r="VSS3938" s="58"/>
      <c r="VST3938" s="57"/>
      <c r="VSU3938" s="57"/>
      <c r="VSV3938" s="57"/>
      <c r="VSW3938" s="57"/>
      <c r="VSX3938" s="57"/>
      <c r="VSY3938" s="56"/>
      <c r="VSZ3938" s="57"/>
      <c r="VTA3938" s="64"/>
      <c r="VTB3938" s="64"/>
      <c r="VTC3938" s="64"/>
      <c r="VTD3938" s="64"/>
      <c r="VTE3938" s="62"/>
      <c r="VTF3938" s="63"/>
      <c r="VTG3938" s="62"/>
      <c r="VTH3938" s="62"/>
      <c r="VTI3938" s="61"/>
      <c r="VTJ3938" s="60"/>
      <c r="VTK3938" s="59"/>
      <c r="VTL3938" s="57"/>
      <c r="VTM3938" s="57"/>
      <c r="VTN3938" s="57"/>
      <c r="VTO3938" s="57"/>
      <c r="VTP3938" s="57"/>
      <c r="VTQ3938" s="57"/>
      <c r="VTR3938" s="57"/>
      <c r="VTS3938" s="57"/>
      <c r="VTT3938" s="58"/>
      <c r="VTU3938" s="57"/>
      <c r="VTV3938" s="57"/>
      <c r="VTW3938" s="57"/>
      <c r="VTX3938" s="57"/>
      <c r="VTY3938" s="57"/>
      <c r="VTZ3938" s="56"/>
      <c r="VUA3938" s="57"/>
      <c r="VUB3938" s="64"/>
      <c r="VUC3938" s="64"/>
      <c r="VUD3938" s="64"/>
      <c r="VUE3938" s="64"/>
      <c r="VUF3938" s="62"/>
      <c r="VUG3938" s="63"/>
      <c r="VUH3938" s="62"/>
      <c r="VUI3938" s="62"/>
      <c r="VUJ3938" s="61"/>
      <c r="VUK3938" s="60"/>
      <c r="VUL3938" s="59"/>
      <c r="VUM3938" s="57"/>
      <c r="VUN3938" s="57"/>
      <c r="VUO3938" s="57"/>
      <c r="VUP3938" s="57"/>
      <c r="VUQ3938" s="57"/>
      <c r="VUR3938" s="57"/>
      <c r="VUS3938" s="57"/>
      <c r="VUT3938" s="57"/>
      <c r="VUU3938" s="58"/>
      <c r="VUV3938" s="57"/>
      <c r="VUW3938" s="57"/>
      <c r="VUX3938" s="57"/>
      <c r="VUY3938" s="57"/>
      <c r="VUZ3938" s="57"/>
      <c r="VVA3938" s="56"/>
      <c r="VVB3938" s="57"/>
      <c r="VVC3938" s="64"/>
      <c r="VVD3938" s="64"/>
      <c r="VVE3938" s="64"/>
      <c r="VVF3938" s="64"/>
      <c r="VVG3938" s="62"/>
      <c r="VVH3938" s="63"/>
      <c r="VVI3938" s="62"/>
      <c r="VVJ3938" s="62"/>
      <c r="VVK3938" s="61"/>
      <c r="VVL3938" s="60"/>
      <c r="VVM3938" s="59"/>
      <c r="VVN3938" s="57"/>
      <c r="VVO3938" s="57"/>
      <c r="VVP3938" s="57"/>
      <c r="VVQ3938" s="57"/>
      <c r="VVR3938" s="57"/>
      <c r="VVS3938" s="57"/>
      <c r="VVT3938" s="57"/>
      <c r="VVU3938" s="57"/>
      <c r="VVV3938" s="58"/>
      <c r="VVW3938" s="57"/>
      <c r="VVX3938" s="57"/>
      <c r="VVY3938" s="57"/>
      <c r="VVZ3938" s="57"/>
      <c r="VWA3938" s="57"/>
      <c r="VWB3938" s="56"/>
      <c r="VWC3938" s="57"/>
      <c r="VWD3938" s="64"/>
      <c r="VWE3938" s="64"/>
      <c r="VWF3938" s="64"/>
      <c r="VWG3938" s="64"/>
      <c r="VWH3938" s="62"/>
      <c r="VWI3938" s="63"/>
      <c r="VWJ3938" s="62"/>
      <c r="VWK3938" s="62"/>
      <c r="VWL3938" s="61"/>
      <c r="VWM3938" s="60"/>
      <c r="VWN3938" s="59"/>
      <c r="VWO3938" s="57"/>
      <c r="VWP3938" s="57"/>
      <c r="VWQ3938" s="57"/>
      <c r="VWR3938" s="57"/>
      <c r="VWS3938" s="57"/>
      <c r="VWT3938" s="57"/>
      <c r="VWU3938" s="57"/>
      <c r="VWV3938" s="57"/>
      <c r="VWW3938" s="58"/>
      <c r="VWX3938" s="57"/>
      <c r="VWY3938" s="57"/>
      <c r="VWZ3938" s="57"/>
      <c r="VXA3938" s="57"/>
      <c r="VXB3938" s="57"/>
      <c r="VXC3938" s="56"/>
      <c r="VXD3938" s="57"/>
      <c r="VXE3938" s="64"/>
      <c r="VXF3938" s="64"/>
      <c r="VXG3938" s="64"/>
      <c r="VXH3938" s="64"/>
      <c r="VXI3938" s="62"/>
      <c r="VXJ3938" s="63"/>
      <c r="VXK3938" s="62"/>
      <c r="VXL3938" s="62"/>
      <c r="VXM3938" s="61"/>
      <c r="VXN3938" s="60"/>
      <c r="VXO3938" s="59"/>
      <c r="VXP3938" s="57"/>
      <c r="VXQ3938" s="57"/>
      <c r="VXR3938" s="57"/>
      <c r="VXS3938" s="57"/>
      <c r="VXT3938" s="57"/>
      <c r="VXU3938" s="57"/>
      <c r="VXV3938" s="57"/>
      <c r="VXW3938" s="57"/>
      <c r="VXX3938" s="58"/>
      <c r="VXY3938" s="57"/>
      <c r="VXZ3938" s="57"/>
      <c r="VYA3938" s="57"/>
      <c r="VYB3938" s="57"/>
      <c r="VYC3938" s="57"/>
      <c r="VYD3938" s="56"/>
      <c r="VYE3938" s="57"/>
      <c r="VYF3938" s="64"/>
      <c r="VYG3938" s="64"/>
      <c r="VYH3938" s="64"/>
      <c r="VYI3938" s="64"/>
      <c r="VYJ3938" s="62"/>
      <c r="VYK3938" s="63"/>
      <c r="VYL3938" s="62"/>
      <c r="VYM3938" s="62"/>
      <c r="VYN3938" s="61"/>
      <c r="VYO3938" s="60"/>
      <c r="VYP3938" s="59"/>
      <c r="VYQ3938" s="57"/>
      <c r="VYR3938" s="57"/>
      <c r="VYS3938" s="57"/>
      <c r="VYT3938" s="57"/>
      <c r="VYU3938" s="57"/>
      <c r="VYV3938" s="57"/>
      <c r="VYW3938" s="57"/>
      <c r="VYX3938" s="57"/>
      <c r="VYY3938" s="58"/>
      <c r="VYZ3938" s="57"/>
      <c r="VZA3938" s="57"/>
      <c r="VZB3938" s="57"/>
      <c r="VZC3938" s="57"/>
      <c r="VZD3938" s="57"/>
      <c r="VZE3938" s="56"/>
      <c r="VZF3938" s="57"/>
      <c r="VZG3938" s="64"/>
      <c r="VZH3938" s="64"/>
      <c r="VZI3938" s="64"/>
      <c r="VZJ3938" s="64"/>
      <c r="VZK3938" s="62"/>
      <c r="VZL3938" s="63"/>
      <c r="VZM3938" s="62"/>
      <c r="VZN3938" s="62"/>
      <c r="VZO3938" s="61"/>
      <c r="VZP3938" s="60"/>
      <c r="VZQ3938" s="59"/>
      <c r="VZR3938" s="57"/>
      <c r="VZS3938" s="57"/>
      <c r="VZT3938" s="57"/>
      <c r="VZU3938" s="57"/>
      <c r="VZV3938" s="57"/>
      <c r="VZW3938" s="57"/>
      <c r="VZX3938" s="57"/>
      <c r="VZY3938" s="57"/>
      <c r="VZZ3938" s="58"/>
      <c r="WAA3938" s="57"/>
      <c r="WAB3938" s="57"/>
      <c r="WAC3938" s="57"/>
      <c r="WAD3938" s="57"/>
      <c r="WAE3938" s="57"/>
      <c r="WAF3938" s="56"/>
      <c r="WAG3938" s="57"/>
      <c r="WAH3938" s="64"/>
      <c r="WAI3938" s="64"/>
      <c r="WAJ3938" s="64"/>
      <c r="WAK3938" s="64"/>
      <c r="WAL3938" s="62"/>
      <c r="WAM3938" s="63"/>
      <c r="WAN3938" s="62"/>
      <c r="WAO3938" s="62"/>
      <c r="WAP3938" s="61"/>
      <c r="WAQ3938" s="60"/>
      <c r="WAR3938" s="59"/>
      <c r="WAS3938" s="57"/>
      <c r="WAT3938" s="57"/>
      <c r="WAU3938" s="57"/>
      <c r="WAV3938" s="57"/>
      <c r="WAW3938" s="57"/>
      <c r="WAX3938" s="57"/>
      <c r="WAY3938" s="57"/>
      <c r="WAZ3938" s="57"/>
      <c r="WBA3938" s="58"/>
      <c r="WBB3938" s="57"/>
      <c r="WBC3938" s="57"/>
      <c r="WBD3938" s="57"/>
      <c r="WBE3938" s="57"/>
      <c r="WBF3938" s="57"/>
      <c r="WBG3938" s="56"/>
      <c r="WBH3938" s="57"/>
      <c r="WBI3938" s="64"/>
      <c r="WBJ3938" s="64"/>
      <c r="WBK3938" s="64"/>
      <c r="WBL3938" s="64"/>
      <c r="WBM3938" s="62"/>
      <c r="WBN3938" s="63"/>
      <c r="WBO3938" s="62"/>
      <c r="WBP3938" s="62"/>
      <c r="WBQ3938" s="61"/>
      <c r="WBR3938" s="60"/>
      <c r="WBS3938" s="59"/>
      <c r="WBT3938" s="57"/>
      <c r="WBU3938" s="57"/>
      <c r="WBV3938" s="57"/>
      <c r="WBW3938" s="57"/>
      <c r="WBX3938" s="57"/>
      <c r="WBY3938" s="57"/>
      <c r="WBZ3938" s="57"/>
      <c r="WCA3938" s="57"/>
      <c r="WCB3938" s="58"/>
      <c r="WCC3938" s="57"/>
      <c r="WCD3938" s="57"/>
      <c r="WCE3938" s="57"/>
      <c r="WCF3938" s="57"/>
      <c r="WCG3938" s="57"/>
      <c r="WCH3938" s="56"/>
      <c r="WCI3938" s="57"/>
      <c r="WCJ3938" s="64"/>
      <c r="WCK3938" s="64"/>
      <c r="WCL3938" s="64"/>
      <c r="WCM3938" s="64"/>
      <c r="WCN3938" s="62"/>
      <c r="WCO3938" s="63"/>
      <c r="WCP3938" s="62"/>
      <c r="WCQ3938" s="62"/>
      <c r="WCR3938" s="61"/>
      <c r="WCS3938" s="60"/>
      <c r="WCT3938" s="59"/>
      <c r="WCU3938" s="57"/>
      <c r="WCV3938" s="57"/>
      <c r="WCW3938" s="57"/>
      <c r="WCX3938" s="57"/>
      <c r="WCY3938" s="57"/>
      <c r="WCZ3938" s="57"/>
      <c r="WDA3938" s="57"/>
      <c r="WDB3938" s="57"/>
      <c r="WDC3938" s="58"/>
      <c r="WDD3938" s="57"/>
      <c r="WDE3938" s="57"/>
      <c r="WDF3938" s="57"/>
      <c r="WDG3938" s="57"/>
      <c r="WDH3938" s="57"/>
      <c r="WDI3938" s="56"/>
      <c r="WDJ3938" s="57"/>
      <c r="WDK3938" s="64"/>
      <c r="WDL3938" s="64"/>
      <c r="WDM3938" s="64"/>
      <c r="WDN3938" s="64"/>
      <c r="WDO3938" s="62"/>
      <c r="WDP3938" s="63"/>
      <c r="WDQ3938" s="62"/>
      <c r="WDR3938" s="62"/>
      <c r="WDS3938" s="61"/>
      <c r="WDT3938" s="60"/>
      <c r="WDU3938" s="59"/>
      <c r="WDV3938" s="57"/>
      <c r="WDW3938" s="57"/>
      <c r="WDX3938" s="57"/>
      <c r="WDY3938" s="57"/>
      <c r="WDZ3938" s="57"/>
      <c r="WEA3938" s="57"/>
      <c r="WEB3938" s="57"/>
      <c r="WEC3938" s="57"/>
      <c r="WED3938" s="58"/>
      <c r="WEE3938" s="57"/>
      <c r="WEF3938" s="57"/>
      <c r="WEG3938" s="57"/>
      <c r="WEH3938" s="57"/>
      <c r="WEI3938" s="57"/>
      <c r="WEJ3938" s="56"/>
      <c r="WEK3938" s="57"/>
      <c r="WEL3938" s="64"/>
      <c r="WEM3938" s="64"/>
      <c r="WEN3938" s="64"/>
      <c r="WEO3938" s="64"/>
      <c r="WEP3938" s="62"/>
      <c r="WEQ3938" s="63"/>
      <c r="WER3938" s="62"/>
      <c r="WES3938" s="62"/>
      <c r="WET3938" s="61"/>
      <c r="WEU3938" s="60"/>
      <c r="WEV3938" s="59"/>
      <c r="WEW3938" s="57"/>
      <c r="WEX3938" s="57"/>
      <c r="WEY3938" s="57"/>
      <c r="WEZ3938" s="57"/>
      <c r="WFA3938" s="57"/>
      <c r="WFB3938" s="57"/>
      <c r="WFC3938" s="57"/>
      <c r="WFD3938" s="57"/>
      <c r="WFE3938" s="58"/>
      <c r="WFF3938" s="57"/>
      <c r="WFG3938" s="57"/>
      <c r="WFH3938" s="57"/>
      <c r="WFI3938" s="57"/>
      <c r="WFJ3938" s="57"/>
      <c r="WFK3938" s="56"/>
      <c r="WFL3938" s="57"/>
      <c r="WFM3938" s="64"/>
      <c r="WFN3938" s="64"/>
      <c r="WFO3938" s="64"/>
      <c r="WFP3938" s="64"/>
      <c r="WFQ3938" s="62"/>
      <c r="WFR3938" s="63"/>
      <c r="WFS3938" s="62"/>
      <c r="WFT3938" s="62"/>
      <c r="WFU3938" s="61"/>
      <c r="WFV3938" s="60"/>
      <c r="WFW3938" s="59"/>
      <c r="WFX3938" s="57"/>
      <c r="WFY3938" s="57"/>
      <c r="WFZ3938" s="57"/>
      <c r="WGA3938" s="57"/>
      <c r="WGB3938" s="57"/>
      <c r="WGC3938" s="57"/>
      <c r="WGD3938" s="57"/>
      <c r="WGE3938" s="57"/>
      <c r="WGF3938" s="58"/>
      <c r="WGG3938" s="57"/>
      <c r="WGH3938" s="57"/>
      <c r="WGI3938" s="57"/>
      <c r="WGJ3938" s="57"/>
      <c r="WGK3938" s="57"/>
      <c r="WGL3938" s="56"/>
      <c r="WGM3938" s="57"/>
      <c r="WGN3938" s="64"/>
      <c r="WGO3938" s="64"/>
      <c r="WGP3938" s="64"/>
      <c r="WGQ3938" s="64"/>
      <c r="WGR3938" s="62"/>
      <c r="WGS3938" s="63"/>
      <c r="WGT3938" s="62"/>
      <c r="WGU3938" s="62"/>
      <c r="WGV3938" s="61"/>
      <c r="WGW3938" s="60"/>
      <c r="WGX3938" s="59"/>
      <c r="WGY3938" s="57"/>
      <c r="WGZ3938" s="57"/>
      <c r="WHA3938" s="57"/>
      <c r="WHB3938" s="57"/>
      <c r="WHC3938" s="57"/>
      <c r="WHD3938" s="57"/>
      <c r="WHE3938" s="57"/>
      <c r="WHF3938" s="57"/>
      <c r="WHG3938" s="58"/>
      <c r="WHH3938" s="57"/>
      <c r="WHI3938" s="57"/>
      <c r="WHJ3938" s="57"/>
      <c r="WHK3938" s="57"/>
      <c r="WHL3938" s="57"/>
      <c r="WHM3938" s="56"/>
      <c r="WHN3938" s="57"/>
      <c r="WHO3938" s="64"/>
      <c r="WHP3938" s="64"/>
      <c r="WHQ3938" s="64"/>
      <c r="WHR3938" s="64"/>
      <c r="WHS3938" s="62"/>
      <c r="WHT3938" s="63"/>
      <c r="WHU3938" s="62"/>
      <c r="WHV3938" s="62"/>
      <c r="WHW3938" s="61"/>
      <c r="WHX3938" s="60"/>
      <c r="WHY3938" s="59"/>
      <c r="WHZ3938" s="57"/>
      <c r="WIA3938" s="57"/>
      <c r="WIB3938" s="57"/>
      <c r="WIC3938" s="57"/>
      <c r="WID3938" s="57"/>
      <c r="WIE3938" s="57"/>
      <c r="WIF3938" s="57"/>
      <c r="WIG3938" s="57"/>
      <c r="WIH3938" s="58"/>
      <c r="WII3938" s="57"/>
      <c r="WIJ3938" s="57"/>
      <c r="WIK3938" s="57"/>
      <c r="WIL3938" s="57"/>
      <c r="WIM3938" s="57"/>
      <c r="WIN3938" s="56"/>
      <c r="WIO3938" s="57"/>
      <c r="WIP3938" s="64"/>
      <c r="WIQ3938" s="64"/>
      <c r="WIR3938" s="64"/>
      <c r="WIS3938" s="64"/>
      <c r="WIT3938" s="62"/>
      <c r="WIU3938" s="63"/>
      <c r="WIV3938" s="62"/>
      <c r="WIW3938" s="62"/>
      <c r="WIX3938" s="61"/>
      <c r="WIY3938" s="60"/>
      <c r="WIZ3938" s="59"/>
      <c r="WJA3938" s="57"/>
      <c r="WJB3938" s="57"/>
      <c r="WJC3938" s="57"/>
      <c r="WJD3938" s="57"/>
      <c r="WJE3938" s="57"/>
      <c r="WJF3938" s="57"/>
      <c r="WJG3938" s="57"/>
      <c r="WJH3938" s="57"/>
      <c r="WJI3938" s="58"/>
      <c r="WJJ3938" s="57"/>
      <c r="WJK3938" s="57"/>
      <c r="WJL3938" s="57"/>
      <c r="WJM3938" s="57"/>
      <c r="WJN3938" s="57"/>
      <c r="WJO3938" s="56"/>
      <c r="WJP3938" s="57"/>
      <c r="WJQ3938" s="64"/>
      <c r="WJR3938" s="64"/>
      <c r="WJS3938" s="64"/>
      <c r="WJT3938" s="64"/>
      <c r="WJU3938" s="62"/>
      <c r="WJV3938" s="63"/>
      <c r="WJW3938" s="62"/>
      <c r="WJX3938" s="62"/>
      <c r="WJY3938" s="61"/>
      <c r="WJZ3938" s="60"/>
      <c r="WKA3938" s="59"/>
      <c r="WKB3938" s="57"/>
      <c r="WKC3938" s="57"/>
      <c r="WKD3938" s="57"/>
      <c r="WKE3938" s="57"/>
      <c r="WKF3938" s="57"/>
      <c r="WKG3938" s="57"/>
      <c r="WKH3938" s="57"/>
      <c r="WKI3938" s="57"/>
      <c r="WKJ3938" s="58"/>
      <c r="WKK3938" s="57"/>
      <c r="WKL3938" s="57"/>
      <c r="WKM3938" s="57"/>
      <c r="WKN3938" s="57"/>
      <c r="WKO3938" s="57"/>
      <c r="WKP3938" s="56"/>
      <c r="WKQ3938" s="57"/>
      <c r="WKR3938" s="64"/>
      <c r="WKS3938" s="64"/>
      <c r="WKT3938" s="64"/>
      <c r="WKU3938" s="64"/>
      <c r="WKV3938" s="62"/>
      <c r="WKW3938" s="63"/>
      <c r="WKX3938" s="62"/>
      <c r="WKY3938" s="62"/>
      <c r="WKZ3938" s="61"/>
      <c r="WLA3938" s="60"/>
      <c r="WLB3938" s="59"/>
      <c r="WLC3938" s="57"/>
      <c r="WLD3938" s="57"/>
      <c r="WLE3938" s="57"/>
      <c r="WLF3938" s="57"/>
      <c r="WLG3938" s="57"/>
      <c r="WLH3938" s="57"/>
      <c r="WLI3938" s="57"/>
      <c r="WLJ3938" s="57"/>
      <c r="WLK3938" s="58"/>
      <c r="WLL3938" s="57"/>
      <c r="WLM3938" s="57"/>
      <c r="WLN3938" s="57"/>
      <c r="WLO3938" s="57"/>
      <c r="WLP3938" s="57"/>
      <c r="WLQ3938" s="56"/>
      <c r="WLR3938" s="57"/>
      <c r="WLS3938" s="64"/>
      <c r="WLT3938" s="64"/>
      <c r="WLU3938" s="64"/>
      <c r="WLV3938" s="64"/>
      <c r="WLW3938" s="62"/>
      <c r="WLX3938" s="63"/>
      <c r="WLY3938" s="62"/>
      <c r="WLZ3938" s="62"/>
      <c r="WMA3938" s="61"/>
      <c r="WMB3938" s="60"/>
      <c r="WMC3938" s="59"/>
      <c r="WMD3938" s="57"/>
      <c r="WME3938" s="57"/>
      <c r="WMF3938" s="57"/>
      <c r="WMG3938" s="57"/>
      <c r="WMH3938" s="57"/>
      <c r="WMI3938" s="57"/>
      <c r="WMJ3938" s="57"/>
      <c r="WMK3938" s="57"/>
      <c r="WML3938" s="58"/>
      <c r="WMM3938" s="57"/>
      <c r="WMN3938" s="57"/>
      <c r="WMO3938" s="57"/>
      <c r="WMP3938" s="57"/>
      <c r="WMQ3938" s="57"/>
      <c r="WMR3938" s="56"/>
      <c r="WMS3938" s="57"/>
      <c r="WMT3938" s="64"/>
      <c r="WMU3938" s="64"/>
      <c r="WMV3938" s="64"/>
      <c r="WMW3938" s="64"/>
      <c r="WMX3938" s="62"/>
      <c r="WMY3938" s="63"/>
      <c r="WMZ3938" s="62"/>
      <c r="WNA3938" s="62"/>
      <c r="WNB3938" s="61"/>
      <c r="WNC3938" s="60"/>
      <c r="WND3938" s="59"/>
      <c r="WNE3938" s="57"/>
      <c r="WNF3938" s="57"/>
      <c r="WNG3938" s="57"/>
      <c r="WNH3938" s="57"/>
      <c r="WNI3938" s="57"/>
      <c r="WNJ3938" s="57"/>
      <c r="WNK3938" s="57"/>
      <c r="WNL3938" s="57"/>
      <c r="WNM3938" s="58"/>
      <c r="WNN3938" s="57"/>
      <c r="WNO3938" s="57"/>
      <c r="WNP3938" s="57"/>
      <c r="WNQ3938" s="57"/>
      <c r="WNR3938" s="57"/>
      <c r="WNS3938" s="56"/>
      <c r="WNT3938" s="57"/>
      <c r="WNU3938" s="64"/>
      <c r="WNV3938" s="64"/>
      <c r="WNW3938" s="64"/>
      <c r="WNX3938" s="64"/>
      <c r="WNY3938" s="62"/>
      <c r="WNZ3938" s="63"/>
      <c r="WOA3938" s="62"/>
      <c r="WOB3938" s="62"/>
      <c r="WOC3938" s="61"/>
      <c r="WOD3938" s="60"/>
      <c r="WOE3938" s="59"/>
      <c r="WOF3938" s="57"/>
      <c r="WOG3938" s="57"/>
      <c r="WOH3938" s="57"/>
      <c r="WOI3938" s="57"/>
      <c r="WOJ3938" s="57"/>
      <c r="WOK3938" s="57"/>
      <c r="WOL3938" s="57"/>
      <c r="WOM3938" s="57"/>
      <c r="WON3938" s="58"/>
      <c r="WOO3938" s="57"/>
      <c r="WOP3938" s="57"/>
      <c r="WOQ3938" s="57"/>
      <c r="WOR3938" s="57"/>
      <c r="WOS3938" s="57"/>
      <c r="WOT3938" s="56"/>
      <c r="WOU3938" s="57"/>
      <c r="WOV3938" s="64"/>
      <c r="WOW3938" s="64"/>
      <c r="WOX3938" s="64"/>
      <c r="WOY3938" s="64"/>
      <c r="WOZ3938" s="62"/>
      <c r="WPA3938" s="63"/>
      <c r="WPB3938" s="62"/>
      <c r="WPC3938" s="62"/>
      <c r="WPD3938" s="61"/>
      <c r="WPE3938" s="60"/>
      <c r="WPF3938" s="59"/>
      <c r="WPG3938" s="57"/>
      <c r="WPH3938" s="57"/>
      <c r="WPI3938" s="57"/>
      <c r="WPJ3938" s="57"/>
      <c r="WPK3938" s="57"/>
      <c r="WPL3938" s="57"/>
      <c r="WPM3938" s="57"/>
      <c r="WPN3938" s="57"/>
      <c r="WPO3938" s="58"/>
      <c r="WPP3938" s="57"/>
      <c r="WPQ3938" s="57"/>
      <c r="WPR3938" s="57"/>
      <c r="WPS3938" s="57"/>
      <c r="WPT3938" s="57"/>
      <c r="WPU3938" s="56"/>
      <c r="WPV3938" s="57"/>
      <c r="WPW3938" s="64"/>
      <c r="WPX3938" s="64"/>
      <c r="WPY3938" s="64"/>
      <c r="WPZ3938" s="64"/>
      <c r="WQA3938" s="62"/>
      <c r="WQB3938" s="63"/>
      <c r="WQC3938" s="62"/>
      <c r="WQD3938" s="62"/>
      <c r="WQE3938" s="61"/>
      <c r="WQF3938" s="60"/>
      <c r="WQG3938" s="59"/>
      <c r="WQH3938" s="57"/>
      <c r="WQI3938" s="57"/>
      <c r="WQJ3938" s="57"/>
      <c r="WQK3938" s="57"/>
      <c r="WQL3938" s="57"/>
      <c r="WQM3938" s="57"/>
      <c r="WQN3938" s="57"/>
      <c r="WQO3938" s="57"/>
      <c r="WQP3938" s="58"/>
      <c r="WQQ3938" s="57"/>
      <c r="WQR3938" s="57"/>
      <c r="WQS3938" s="57"/>
      <c r="WQT3938" s="57"/>
      <c r="WQU3938" s="57"/>
      <c r="WQV3938" s="56"/>
      <c r="WQW3938" s="57"/>
      <c r="WQX3938" s="64"/>
      <c r="WQY3938" s="64"/>
      <c r="WQZ3938" s="64"/>
      <c r="WRA3938" s="64"/>
      <c r="WRB3938" s="62"/>
      <c r="WRC3938" s="63"/>
      <c r="WRD3938" s="62"/>
      <c r="WRE3938" s="62"/>
      <c r="WRF3938" s="61"/>
      <c r="WRG3938" s="60"/>
      <c r="WRH3938" s="59"/>
      <c r="WRI3938" s="57"/>
      <c r="WRJ3938" s="57"/>
      <c r="WRK3938" s="57"/>
      <c r="WRL3938" s="57"/>
      <c r="WRM3938" s="57"/>
      <c r="WRN3938" s="57"/>
      <c r="WRO3938" s="57"/>
      <c r="WRP3938" s="57"/>
      <c r="WRQ3938" s="58"/>
      <c r="WRR3938" s="57"/>
      <c r="WRS3938" s="57"/>
      <c r="WRT3938" s="57"/>
      <c r="WRU3938" s="57"/>
      <c r="WRV3938" s="57"/>
      <c r="WRW3938" s="56"/>
      <c r="WRX3938" s="57"/>
      <c r="WRY3938" s="64"/>
      <c r="WRZ3938" s="64"/>
      <c r="WSA3938" s="64"/>
      <c r="WSB3938" s="64"/>
      <c r="WSC3938" s="62"/>
      <c r="WSD3938" s="63"/>
      <c r="WSE3938" s="62"/>
      <c r="WSF3938" s="62"/>
      <c r="WSG3938" s="61"/>
      <c r="WSH3938" s="60"/>
      <c r="WSI3938" s="59"/>
      <c r="WSJ3938" s="57"/>
      <c r="WSK3938" s="57"/>
      <c r="WSL3938" s="57"/>
      <c r="WSM3938" s="57"/>
      <c r="WSN3938" s="57"/>
      <c r="WSO3938" s="57"/>
      <c r="WSP3938" s="57"/>
      <c r="WSQ3938" s="57"/>
      <c r="WSR3938" s="58"/>
      <c r="WSS3938" s="57"/>
      <c r="WST3938" s="57"/>
      <c r="WSU3938" s="57"/>
      <c r="WSV3938" s="57"/>
      <c r="WSW3938" s="57"/>
      <c r="WSX3938" s="56"/>
      <c r="WSY3938" s="57"/>
      <c r="WSZ3938" s="64"/>
      <c r="WTA3938" s="64"/>
      <c r="WTB3938" s="64"/>
      <c r="WTC3938" s="64"/>
      <c r="WTD3938" s="62"/>
      <c r="WTE3938" s="63"/>
      <c r="WTF3938" s="62"/>
      <c r="WTG3938" s="62"/>
      <c r="WTH3938" s="61"/>
      <c r="WTI3938" s="60"/>
      <c r="WTJ3938" s="59"/>
      <c r="WTK3938" s="57"/>
      <c r="WTL3938" s="57"/>
      <c r="WTM3938" s="57"/>
      <c r="WTN3938" s="57"/>
      <c r="WTO3938" s="57"/>
      <c r="WTP3938" s="57"/>
      <c r="WTQ3938" s="57"/>
      <c r="WTR3938" s="57"/>
      <c r="WTS3938" s="58"/>
      <c r="WTT3938" s="57"/>
      <c r="WTU3938" s="57"/>
      <c r="WTV3938" s="57"/>
      <c r="WTW3938" s="57"/>
      <c r="WTX3938" s="57"/>
      <c r="WTY3938" s="56"/>
      <c r="WTZ3938" s="57"/>
      <c r="WUA3938" s="64"/>
      <c r="WUB3938" s="64"/>
      <c r="WUC3938" s="64"/>
      <c r="WUD3938" s="64"/>
      <c r="WUE3938" s="62"/>
      <c r="WUF3938" s="63"/>
      <c r="WUG3938" s="62"/>
      <c r="WUH3938" s="62"/>
      <c r="WUI3938" s="61"/>
      <c r="WUJ3938" s="60"/>
      <c r="WUK3938" s="59"/>
      <c r="WUL3938" s="57"/>
      <c r="WUM3938" s="57"/>
      <c r="WUN3938" s="57"/>
      <c r="WUO3938" s="57"/>
      <c r="WUP3938" s="57"/>
      <c r="WUQ3938" s="57"/>
      <c r="WUR3938" s="57"/>
      <c r="WUS3938" s="57"/>
      <c r="WUT3938" s="58"/>
      <c r="WUU3938" s="57"/>
      <c r="WUV3938" s="57"/>
      <c r="WUW3938" s="57"/>
      <c r="WUX3938" s="57"/>
      <c r="WUY3938" s="57"/>
      <c r="WUZ3938" s="56"/>
      <c r="WVA3938" s="57"/>
      <c r="WVB3938" s="64"/>
      <c r="WVC3938" s="64"/>
      <c r="WVD3938" s="64"/>
      <c r="WVE3938" s="64"/>
      <c r="WVF3938" s="62"/>
      <c r="WVG3938" s="63"/>
      <c r="WVH3938" s="62"/>
      <c r="WVI3938" s="62"/>
      <c r="WVJ3938" s="61"/>
      <c r="WVK3938" s="60"/>
      <c r="WVL3938" s="59"/>
      <c r="WVM3938" s="57"/>
      <c r="WVN3938" s="57"/>
      <c r="WVO3938" s="57"/>
      <c r="WVP3938" s="57"/>
      <c r="WVQ3938" s="57"/>
      <c r="WVR3938" s="57"/>
      <c r="WVS3938" s="57"/>
      <c r="WVT3938" s="57"/>
      <c r="WVU3938" s="58"/>
      <c r="WVV3938" s="57"/>
      <c r="WVW3938" s="57"/>
      <c r="WVX3938" s="57"/>
      <c r="WVY3938" s="57"/>
      <c r="WVZ3938" s="57"/>
      <c r="WWA3938" s="56"/>
      <c r="WWB3938" s="57"/>
      <c r="WWC3938" s="64"/>
      <c r="WWD3938" s="64"/>
      <c r="WWE3938" s="64"/>
      <c r="WWF3938" s="64"/>
      <c r="WWG3938" s="62"/>
      <c r="WWH3938" s="63"/>
      <c r="WWI3938" s="62"/>
      <c r="WWJ3938" s="62"/>
      <c r="WWK3938" s="61"/>
      <c r="WWL3938" s="60"/>
      <c r="WWM3938" s="59"/>
      <c r="WWN3938" s="57"/>
      <c r="WWO3938" s="57"/>
      <c r="WWP3938" s="57"/>
      <c r="WWQ3938" s="57"/>
      <c r="WWR3938" s="57"/>
      <c r="WWS3938" s="57"/>
      <c r="WWT3938" s="57"/>
      <c r="WWU3938" s="57"/>
      <c r="WWV3938" s="58"/>
      <c r="WWW3938" s="57"/>
      <c r="WWX3938" s="57"/>
      <c r="WWY3938" s="57"/>
      <c r="WWZ3938" s="57"/>
      <c r="WXA3938" s="57"/>
      <c r="WXB3938" s="56"/>
      <c r="WXC3938" s="57"/>
      <c r="WXD3938" s="64"/>
      <c r="WXE3938" s="64"/>
      <c r="WXF3938" s="64"/>
      <c r="WXG3938" s="64"/>
      <c r="WXH3938" s="62"/>
      <c r="WXI3938" s="63"/>
      <c r="WXJ3938" s="62"/>
      <c r="WXK3938" s="62"/>
      <c r="WXL3938" s="61"/>
      <c r="WXM3938" s="60"/>
      <c r="WXN3938" s="59"/>
      <c r="WXO3938" s="57"/>
      <c r="WXP3938" s="57"/>
      <c r="WXQ3938" s="57"/>
      <c r="WXR3938" s="57"/>
      <c r="WXS3938" s="57"/>
      <c r="WXT3938" s="57"/>
      <c r="WXU3938" s="57"/>
      <c r="WXV3938" s="57"/>
      <c r="WXW3938" s="58"/>
      <c r="WXX3938" s="57"/>
      <c r="WXY3938" s="57"/>
      <c r="WXZ3938" s="57"/>
      <c r="WYA3938" s="57"/>
      <c r="WYB3938" s="57"/>
      <c r="WYC3938" s="56"/>
      <c r="WYD3938" s="57"/>
      <c r="WYE3938" s="64"/>
      <c r="WYF3938" s="64"/>
      <c r="WYG3938" s="64"/>
      <c r="WYH3938" s="64"/>
      <c r="WYI3938" s="62"/>
      <c r="WYJ3938" s="63"/>
      <c r="WYK3938" s="62"/>
      <c r="WYL3938" s="62"/>
      <c r="WYM3938" s="61"/>
      <c r="WYN3938" s="60"/>
      <c r="WYO3938" s="59"/>
      <c r="WYP3938" s="57"/>
      <c r="WYQ3938" s="57"/>
      <c r="WYR3938" s="57"/>
      <c r="WYS3938" s="57"/>
      <c r="WYT3938" s="57"/>
      <c r="WYU3938" s="57"/>
      <c r="WYV3938" s="57"/>
      <c r="WYW3938" s="57"/>
      <c r="WYX3938" s="58"/>
      <c r="WYY3938" s="57"/>
      <c r="WYZ3938" s="57"/>
      <c r="WZA3938" s="57"/>
      <c r="WZB3938" s="57"/>
      <c r="WZC3938" s="57"/>
      <c r="WZD3938" s="56"/>
      <c r="WZE3938" s="57"/>
      <c r="WZF3938" s="64"/>
      <c r="WZG3938" s="64"/>
      <c r="WZH3938" s="64"/>
      <c r="WZI3938" s="64"/>
      <c r="WZJ3938" s="62"/>
      <c r="WZK3938" s="63"/>
      <c r="WZL3938" s="62"/>
      <c r="WZM3938" s="62"/>
      <c r="WZN3938" s="61"/>
      <c r="WZO3938" s="60"/>
      <c r="WZP3938" s="59"/>
      <c r="WZQ3938" s="57"/>
      <c r="WZR3938" s="57"/>
      <c r="WZS3938" s="57"/>
      <c r="WZT3938" s="57"/>
      <c r="WZU3938" s="57"/>
      <c r="WZV3938" s="57"/>
      <c r="WZW3938" s="57"/>
      <c r="WZX3938" s="57"/>
      <c r="WZY3938" s="58"/>
      <c r="WZZ3938" s="57"/>
      <c r="XAA3938" s="57"/>
      <c r="XAB3938" s="57"/>
      <c r="XAC3938" s="57"/>
      <c r="XAD3938" s="57"/>
      <c r="XAE3938" s="56"/>
    </row>
    <row r="3939" spans="2:16255" s="4" customFormat="1" ht="30.75" customHeight="1" x14ac:dyDescent="0.2">
      <c r="B3939" s="52">
        <f>'[1]BoQ HSYC'!A3940</f>
        <v>0</v>
      </c>
      <c r="C3939" s="68" t="str">
        <f>'[1]BoQ HSYC'!B3940</f>
        <v>CẤP NƯỚC</v>
      </c>
      <c r="D3939" s="52">
        <f>'[1]BoQ HSYC'!C3940</f>
        <v>0</v>
      </c>
      <c r="E3939" s="52">
        <f>'[1]BoQ HSYC'!D3940</f>
        <v>0</v>
      </c>
      <c r="F3939" s="51">
        <f>'[1]BoQ HSYC'!E3940</f>
        <v>0</v>
      </c>
      <c r="G3939" s="50">
        <f>'[1]BoQ HSYC'!F3940</f>
        <v>0</v>
      </c>
      <c r="H3939" s="45">
        <f>'[1]BoQ HSYC'!G3940</f>
        <v>0</v>
      </c>
      <c r="I3939" s="45">
        <f>'[1]BoQ HSYC'!H3940</f>
        <v>0</v>
      </c>
      <c r="J3939" s="45">
        <f>'[1]BoQ HSYC'!I3940</f>
        <v>0</v>
      </c>
      <c r="K3939" s="45">
        <f>'[1]BoQ HSYC'!J3940</f>
        <v>0</v>
      </c>
      <c r="L3939" s="45">
        <f>'[1]BoQ HSYC'!K3940</f>
        <v>0</v>
      </c>
      <c r="M3939" s="45">
        <f>'[1]BoQ HSYC'!L3940</f>
        <v>0</v>
      </c>
      <c r="N3939" s="45">
        <f>'[1]BoQ HSYC'!M3940</f>
        <v>0</v>
      </c>
      <c r="O3939" s="45">
        <f>'[1]BoQ HSYC'!N3940</f>
        <v>0</v>
      </c>
      <c r="P3939" s="47">
        <f>'[1]BoQ HSYC'!O3940</f>
        <v>0</v>
      </c>
      <c r="Q3939" s="45">
        <f>'[1]BoQ HSYC'!P3940</f>
        <v>0</v>
      </c>
      <c r="R3939" s="45">
        <f>'[1]BoQ HSYC'!Q3940</f>
        <v>0</v>
      </c>
      <c r="S3939" s="45">
        <f>'[1]BoQ HSYC'!R3940</f>
        <v>0</v>
      </c>
      <c r="T3939" s="45">
        <f>'[1]BoQ HSYC'!S3940</f>
        <v>0</v>
      </c>
      <c r="U3939" s="45">
        <f>'[1]BoQ HSYC'!T3940</f>
        <v>0</v>
      </c>
      <c r="V3939" s="67">
        <f>'[1]BoQ HSYC'!U3940</f>
        <v>0</v>
      </c>
      <c r="W3939" s="45">
        <f>'[1]BoQ HSYC'!V3940</f>
        <v>0</v>
      </c>
      <c r="X3939" s="44">
        <f>'[1]BoQ HSYC'!W3940</f>
        <v>0</v>
      </c>
      <c r="Y3939" s="44">
        <f>'[1]BoQ HSYC'!X3940</f>
        <v>0</v>
      </c>
      <c r="Z3939" s="44">
        <f>'[1]BoQ HSYC'!Y3940</f>
        <v>0</v>
      </c>
      <c r="AA3939" s="44">
        <f>'[1]BoQ HSYC'!Z3940</f>
        <v>0</v>
      </c>
      <c r="AB3939" s="2"/>
      <c r="AC3939" s="33"/>
      <c r="AD3939" s="4">
        <f>+M3939</f>
        <v>0</v>
      </c>
      <c r="AE3939" s="4">
        <f>+AD3939*14%</f>
        <v>0</v>
      </c>
      <c r="AQ3939" s="8"/>
      <c r="AU3939" s="8">
        <f>+K3939</f>
        <v>0</v>
      </c>
      <c r="AV3939" s="8">
        <f>+L3939</f>
        <v>0</v>
      </c>
      <c r="AW3939" s="2">
        <f>+M3939</f>
        <v>0</v>
      </c>
      <c r="AX3939" s="8">
        <f>F3939*AW3939</f>
        <v>0</v>
      </c>
      <c r="AY3939" s="8">
        <f>IF(AQ3939="CT",7%,5%)*AX3939</f>
        <v>0</v>
      </c>
      <c r="AZ3939" s="8">
        <f>AX3939*2%</f>
        <v>0</v>
      </c>
      <c r="BA3939" s="8">
        <f>IF(BB3939&gt;0,0,AX3939*5%)</f>
        <v>0</v>
      </c>
      <c r="BB3939" s="8">
        <f>(AX3939-BG3939)*35%</f>
        <v>0</v>
      </c>
      <c r="BC3939" s="8">
        <f>+AX3939+AY3939+AZ3939+BA3939+BB3939</f>
        <v>0</v>
      </c>
      <c r="BD3939" s="8">
        <f>AX3939-AT3939</f>
        <v>0</v>
      </c>
      <c r="BE3939" s="2"/>
      <c r="BH3939" s="2"/>
    </row>
    <row r="3940" spans="2:16255" s="4" customFormat="1" ht="30.75" customHeight="1" x14ac:dyDescent="0.2">
      <c r="B3940" s="52">
        <f>'[1]BoQ HSYC'!A3941</f>
        <v>1</v>
      </c>
      <c r="C3940" s="53" t="str">
        <f>'[1]BoQ HSYC'!B3941</f>
        <v>Cút hàn D110-HDPE-135 độ</v>
      </c>
      <c r="D3940" s="52">
        <f>'[1]BoQ HSYC'!C3941</f>
        <v>0</v>
      </c>
      <c r="E3940" s="52" t="str">
        <f>'[1]BoQ HSYC'!D3941</f>
        <v>cái</v>
      </c>
      <c r="F3940" s="51">
        <f>'[1]BoQ HSYC'!E3941</f>
        <v>0</v>
      </c>
      <c r="G3940" s="50">
        <f>'[1]BoQ HSYC'!F3941</f>
        <v>2</v>
      </c>
      <c r="H3940" s="45">
        <f>'[1]BoQ HSYC'!G3941</f>
        <v>0</v>
      </c>
      <c r="I3940" s="45">
        <f>'[1]BoQ HSYC'!H3941</f>
        <v>0</v>
      </c>
      <c r="J3940" s="45">
        <f>'[1]BoQ HSYC'!I3941</f>
        <v>0</v>
      </c>
      <c r="K3940" s="47">
        <f>'[1]BoQ HSYC'!J3941</f>
        <v>119400</v>
      </c>
      <c r="L3940" s="47">
        <f>'[1]BoQ HSYC'!K3941</f>
        <v>56840</v>
      </c>
      <c r="M3940" s="47">
        <f>'[1]BoQ HSYC'!L3941</f>
        <v>176240</v>
      </c>
      <c r="N3940" s="49">
        <f>'[1]BoQ HSYC'!M3941</f>
        <v>41790</v>
      </c>
      <c r="O3940" s="49">
        <f>'[1]BoQ HSYC'!N3941</f>
        <v>19894</v>
      </c>
      <c r="P3940" s="47">
        <f>'[1]BoQ HSYC'!O3941</f>
        <v>61684</v>
      </c>
      <c r="Q3940" s="47">
        <f>'[1]BoQ HSYC'!P3941</f>
        <v>352480</v>
      </c>
      <c r="R3940" s="47">
        <f>'[1]BoQ HSYC'!Q3941</f>
        <v>123368</v>
      </c>
      <c r="S3940" s="47">
        <f>'[1]BoQ HSYC'!R3941</f>
        <v>475848</v>
      </c>
      <c r="T3940" s="48">
        <f>'[1]BoQ HSYC'!S3941</f>
        <v>0</v>
      </c>
      <c r="U3940" s="47">
        <f>'[1]BoQ HSYC'!T3941</f>
        <v>0</v>
      </c>
      <c r="V3940" s="46" t="str">
        <f>'[1]BoQ HSYC'!U3941</f>
        <v>BĐG Q2/2026</v>
      </c>
      <c r="W3940" s="45" t="str">
        <f>'[1]BoQ HSYC'!V3941</f>
        <v>BĐG Q2/2026</v>
      </c>
      <c r="X3940" s="44" t="str">
        <f>'[1]BoQ HSYC'!W3941</f>
        <v>ME</v>
      </c>
      <c r="Y3940" s="44" t="str">
        <f>'[1]BoQ HSYC'!X3941</f>
        <v>ME</v>
      </c>
      <c r="Z3940" s="44">
        <f>'[1]BoQ HSYC'!Y3941</f>
        <v>0</v>
      </c>
      <c r="AA3940" s="44">
        <f>'[1]BoQ HSYC'!Z3941</f>
        <v>0</v>
      </c>
      <c r="AB3940" s="2"/>
      <c r="AC3940" s="33"/>
      <c r="AD3940" s="4">
        <f>+M3940</f>
        <v>176240</v>
      </c>
      <c r="AE3940" s="4">
        <f>+AD3940*14%</f>
        <v>24673.600000000002</v>
      </c>
      <c r="AQ3940" s="8"/>
      <c r="AU3940" s="8">
        <f>+K3940</f>
        <v>119400</v>
      </c>
      <c r="AV3940" s="8">
        <f>+L3940</f>
        <v>56840</v>
      </c>
      <c r="AW3940" s="2">
        <f>+M3940</f>
        <v>176240</v>
      </c>
      <c r="AX3940" s="8">
        <f>F3940*AW3940</f>
        <v>0</v>
      </c>
      <c r="AY3940" s="8">
        <f>IF(AQ3940="CT",7%,5%)*AX3940</f>
        <v>0</v>
      </c>
      <c r="AZ3940" s="8">
        <f>AX3940*2%</f>
        <v>0</v>
      </c>
      <c r="BA3940" s="8">
        <f>IF(BB3940&gt;0,0,AX3940*5%)</f>
        <v>0</v>
      </c>
      <c r="BB3940" s="8">
        <f>(AX3940-BG3940)*35%</f>
        <v>0</v>
      </c>
      <c r="BC3940" s="8">
        <f>+AX3940+AY3940+AZ3940+BA3940+BB3940</f>
        <v>0</v>
      </c>
      <c r="BD3940" s="8">
        <f>AX3940-AT3940</f>
        <v>0</v>
      </c>
      <c r="BE3940" s="2"/>
      <c r="BH3940" s="2"/>
    </row>
    <row r="3941" spans="2:16255" s="4" customFormat="1" ht="30.75" customHeight="1" x14ac:dyDescent="0.2">
      <c r="B3941" s="52">
        <f>'[1]BoQ HSYC'!A3942</f>
        <v>2</v>
      </c>
      <c r="C3941" s="53" t="str">
        <f>'[1]BoQ HSYC'!B3942</f>
        <v>Côn thu hàn HDPE D140x110</v>
      </c>
      <c r="D3941" s="52">
        <f>'[1]BoQ HSYC'!C3942</f>
        <v>0</v>
      </c>
      <c r="E3941" s="52" t="str">
        <f>'[1]BoQ HSYC'!D3942</f>
        <v>cái</v>
      </c>
      <c r="F3941" s="51">
        <f>'[1]BoQ HSYC'!E3942</f>
        <v>0</v>
      </c>
      <c r="G3941" s="50">
        <f>'[1]BoQ HSYC'!F3942</f>
        <v>1</v>
      </c>
      <c r="H3941" s="45">
        <f>'[1]BoQ HSYC'!G3942</f>
        <v>0</v>
      </c>
      <c r="I3941" s="45">
        <f>'[1]BoQ HSYC'!H3942</f>
        <v>0</v>
      </c>
      <c r="J3941" s="45">
        <f>'[1]BoQ HSYC'!I3942</f>
        <v>0</v>
      </c>
      <c r="K3941" s="47">
        <f>'[1]BoQ HSYC'!J3942</f>
        <v>250800</v>
      </c>
      <c r="L3941" s="47">
        <f>'[1]BoQ HSYC'!K3942</f>
        <v>61907</v>
      </c>
      <c r="M3941" s="47">
        <f>'[1]BoQ HSYC'!L3942</f>
        <v>312707</v>
      </c>
      <c r="N3941" s="49">
        <f>'[1]BoQ HSYC'!M3942</f>
        <v>87780</v>
      </c>
      <c r="O3941" s="49">
        <f>'[1]BoQ HSYC'!N3942</f>
        <v>21667.449999999997</v>
      </c>
      <c r="P3941" s="47">
        <f>'[1]BoQ HSYC'!O3942</f>
        <v>109447.45</v>
      </c>
      <c r="Q3941" s="47">
        <f>'[1]BoQ HSYC'!P3942</f>
        <v>312707</v>
      </c>
      <c r="R3941" s="47">
        <f>'[1]BoQ HSYC'!Q3942</f>
        <v>109447.45</v>
      </c>
      <c r="S3941" s="47">
        <f>'[1]BoQ HSYC'!R3942</f>
        <v>422154.45</v>
      </c>
      <c r="T3941" s="48">
        <f>'[1]BoQ HSYC'!S3942</f>
        <v>0</v>
      </c>
      <c r="U3941" s="47">
        <f>'[1]BoQ HSYC'!T3942</f>
        <v>0</v>
      </c>
      <c r="V3941" s="46" t="str">
        <f>'[1]BoQ HSYC'!U3942</f>
        <v>BĐG Q2/2026</v>
      </c>
      <c r="W3941" s="45" t="str">
        <f>'[1]BoQ HSYC'!V3942</f>
        <v>BĐG Q2/2026</v>
      </c>
      <c r="X3941" s="44" t="str">
        <f>'[1]BoQ HSYC'!W3942</f>
        <v>ME</v>
      </c>
      <c r="Y3941" s="44" t="str">
        <f>'[1]BoQ HSYC'!X3942</f>
        <v>ME</v>
      </c>
      <c r="Z3941" s="44">
        <f>'[1]BoQ HSYC'!Y3942</f>
        <v>0</v>
      </c>
      <c r="AA3941" s="44">
        <f>'[1]BoQ HSYC'!Z3942</f>
        <v>0</v>
      </c>
      <c r="AB3941" s="2"/>
      <c r="AC3941" s="33"/>
      <c r="AD3941" s="4">
        <f>+M3941</f>
        <v>312707</v>
      </c>
      <c r="AE3941" s="4">
        <f>+AD3941*14%</f>
        <v>43778.98</v>
      </c>
      <c r="AQ3941" s="8"/>
      <c r="AU3941" s="8">
        <f>+K3941</f>
        <v>250800</v>
      </c>
      <c r="AV3941" s="8">
        <f>+L3941</f>
        <v>61907</v>
      </c>
      <c r="AW3941" s="2">
        <f>+M3941</f>
        <v>312707</v>
      </c>
      <c r="AX3941" s="8">
        <f>F3941*AW3941</f>
        <v>0</v>
      </c>
      <c r="AY3941" s="8">
        <f>IF(AQ3941="CT",7%,5%)*AX3941</f>
        <v>0</v>
      </c>
      <c r="AZ3941" s="8">
        <f>AX3941*2%</f>
        <v>0</v>
      </c>
      <c r="BA3941" s="8">
        <f>IF(BB3941&gt;0,0,AX3941*5%)</f>
        <v>0</v>
      </c>
      <c r="BB3941" s="8">
        <f>(AX3941-BG3941)*35%</f>
        <v>0</v>
      </c>
      <c r="BC3941" s="8">
        <f>+AX3941+AY3941+AZ3941+BA3941+BB3941</f>
        <v>0</v>
      </c>
      <c r="BD3941" s="8">
        <f>AX3941-AT3941</f>
        <v>0</v>
      </c>
      <c r="BE3941" s="2"/>
      <c r="BH3941" s="2"/>
    </row>
    <row r="3942" spans="2:16255" s="4" customFormat="1" ht="30.75" customHeight="1" x14ac:dyDescent="0.2">
      <c r="B3942" s="52">
        <f>'[1]BoQ HSYC'!A3943</f>
        <v>3</v>
      </c>
      <c r="C3942" s="53" t="str">
        <f>'[1]BoQ HSYC'!B3943</f>
        <v>Côn thu hàn HDPE D110x63</v>
      </c>
      <c r="D3942" s="52">
        <f>'[1]BoQ HSYC'!C3943</f>
        <v>0</v>
      </c>
      <c r="E3942" s="52" t="str">
        <f>'[1]BoQ HSYC'!D3943</f>
        <v>cái</v>
      </c>
      <c r="F3942" s="51">
        <f>'[1]BoQ HSYC'!E3943</f>
        <v>0</v>
      </c>
      <c r="G3942" s="50">
        <f>'[1]BoQ HSYC'!F3943</f>
        <v>1</v>
      </c>
      <c r="H3942" s="45">
        <f>'[1]BoQ HSYC'!G3943</f>
        <v>0</v>
      </c>
      <c r="I3942" s="45">
        <f>'[1]BoQ HSYC'!H3943</f>
        <v>0</v>
      </c>
      <c r="J3942" s="45">
        <f>'[1]BoQ HSYC'!I3943</f>
        <v>0</v>
      </c>
      <c r="K3942" s="47">
        <f>'[1]BoQ HSYC'!J3943</f>
        <v>119400</v>
      </c>
      <c r="L3942" s="47">
        <f>'[1]BoQ HSYC'!K3943</f>
        <v>56840</v>
      </c>
      <c r="M3942" s="47">
        <f>'[1]BoQ HSYC'!L3943</f>
        <v>176240</v>
      </c>
      <c r="N3942" s="49">
        <f>'[1]BoQ HSYC'!M3943</f>
        <v>41790</v>
      </c>
      <c r="O3942" s="49">
        <f>'[1]BoQ HSYC'!N3943</f>
        <v>19894</v>
      </c>
      <c r="P3942" s="47">
        <f>'[1]BoQ HSYC'!O3943</f>
        <v>61684</v>
      </c>
      <c r="Q3942" s="47">
        <f>'[1]BoQ HSYC'!P3943</f>
        <v>176240</v>
      </c>
      <c r="R3942" s="47">
        <f>'[1]BoQ HSYC'!Q3943</f>
        <v>61684</v>
      </c>
      <c r="S3942" s="47">
        <f>'[1]BoQ HSYC'!R3943</f>
        <v>237924</v>
      </c>
      <c r="T3942" s="48">
        <f>'[1]BoQ HSYC'!S3943</f>
        <v>0</v>
      </c>
      <c r="U3942" s="47">
        <f>'[1]BoQ HSYC'!T3943</f>
        <v>0</v>
      </c>
      <c r="V3942" s="46" t="str">
        <f>'[1]BoQ HSYC'!U3943</f>
        <v>BĐG Q2/2026</v>
      </c>
      <c r="W3942" s="45" t="str">
        <f>'[1]BoQ HSYC'!V3943</f>
        <v>BĐG Q2/2026</v>
      </c>
      <c r="X3942" s="44" t="str">
        <f>'[1]BoQ HSYC'!W3943</f>
        <v>ME</v>
      </c>
      <c r="Y3942" s="44" t="str">
        <f>'[1]BoQ HSYC'!X3943</f>
        <v>ME</v>
      </c>
      <c r="Z3942" s="44">
        <f>'[1]BoQ HSYC'!Y3943</f>
        <v>0</v>
      </c>
      <c r="AA3942" s="44">
        <f>'[1]BoQ HSYC'!Z3943</f>
        <v>0</v>
      </c>
      <c r="AB3942" s="2"/>
      <c r="AC3942" s="33"/>
      <c r="AD3942" s="4">
        <f>+M3942</f>
        <v>176240</v>
      </c>
      <c r="AE3942" s="4">
        <f>+AD3942*14%</f>
        <v>24673.600000000002</v>
      </c>
      <c r="AQ3942" s="8"/>
      <c r="AU3942" s="8">
        <f>+K3942</f>
        <v>119400</v>
      </c>
      <c r="AV3942" s="8">
        <f>+L3942</f>
        <v>56840</v>
      </c>
      <c r="AW3942" s="2">
        <f>+M3942</f>
        <v>176240</v>
      </c>
      <c r="AX3942" s="8">
        <f>F3942*AW3942</f>
        <v>0</v>
      </c>
      <c r="AY3942" s="8">
        <f>IF(AQ3942="CT",7%,5%)*AX3942</f>
        <v>0</v>
      </c>
      <c r="AZ3942" s="8">
        <f>AX3942*2%</f>
        <v>0</v>
      </c>
      <c r="BA3942" s="8">
        <f>IF(BB3942&gt;0,0,AX3942*5%)</f>
        <v>0</v>
      </c>
      <c r="BB3942" s="8">
        <f>(AX3942-BG3942)*35%</f>
        <v>0</v>
      </c>
      <c r="BC3942" s="8">
        <f>+AX3942+AY3942+AZ3942+BA3942+BB3942</f>
        <v>0</v>
      </c>
      <c r="BD3942" s="8">
        <f>AX3942-AT3942</f>
        <v>0</v>
      </c>
      <c r="BE3942" s="2"/>
      <c r="BH3942" s="2"/>
    </row>
    <row r="3943" spans="2:16255" s="4" customFormat="1" ht="30.75" customHeight="1" x14ac:dyDescent="0.2">
      <c r="B3943" s="52">
        <f>'[1]BoQ HSYC'!A3944</f>
        <v>4</v>
      </c>
      <c r="C3943" s="53" t="str">
        <f>'[1]BoQ HSYC'!B3944</f>
        <v>Côn thu hàn HDPE D110x90</v>
      </c>
      <c r="D3943" s="52">
        <f>'[1]BoQ HSYC'!C3944</f>
        <v>0</v>
      </c>
      <c r="E3943" s="52" t="str">
        <f>'[1]BoQ HSYC'!D3944</f>
        <v>cái</v>
      </c>
      <c r="F3943" s="51">
        <f>'[1]BoQ HSYC'!E3944</f>
        <v>0</v>
      </c>
      <c r="G3943" s="50">
        <f>'[1]BoQ HSYC'!F3944</f>
        <v>1</v>
      </c>
      <c r="H3943" s="45">
        <f>'[1]BoQ HSYC'!G3944</f>
        <v>0</v>
      </c>
      <c r="I3943" s="45">
        <f>'[1]BoQ HSYC'!H3944</f>
        <v>0</v>
      </c>
      <c r="J3943" s="45">
        <f>'[1]BoQ HSYC'!I3944</f>
        <v>0</v>
      </c>
      <c r="K3943" s="47">
        <f>'[1]BoQ HSYC'!J3944</f>
        <v>119400</v>
      </c>
      <c r="L3943" s="47">
        <f>'[1]BoQ HSYC'!K3944</f>
        <v>56840</v>
      </c>
      <c r="M3943" s="47">
        <f>'[1]BoQ HSYC'!L3944</f>
        <v>176240</v>
      </c>
      <c r="N3943" s="49">
        <f>'[1]BoQ HSYC'!M3944</f>
        <v>41790</v>
      </c>
      <c r="O3943" s="49">
        <f>'[1]BoQ HSYC'!N3944</f>
        <v>19894</v>
      </c>
      <c r="P3943" s="47">
        <f>'[1]BoQ HSYC'!O3944</f>
        <v>61684</v>
      </c>
      <c r="Q3943" s="47">
        <f>'[1]BoQ HSYC'!P3944</f>
        <v>176240</v>
      </c>
      <c r="R3943" s="47">
        <f>'[1]BoQ HSYC'!Q3944</f>
        <v>61684</v>
      </c>
      <c r="S3943" s="47">
        <f>'[1]BoQ HSYC'!R3944</f>
        <v>237924</v>
      </c>
      <c r="T3943" s="48">
        <f>'[1]BoQ HSYC'!S3944</f>
        <v>0</v>
      </c>
      <c r="U3943" s="47">
        <f>'[1]BoQ HSYC'!T3944</f>
        <v>0</v>
      </c>
      <c r="V3943" s="46" t="str">
        <f>'[1]BoQ HSYC'!U3944</f>
        <v>BĐG Q2/2026</v>
      </c>
      <c r="W3943" s="45" t="str">
        <f>'[1]BoQ HSYC'!V3944</f>
        <v>BĐG Q2/2026</v>
      </c>
      <c r="X3943" s="44" t="str">
        <f>'[1]BoQ HSYC'!W3944</f>
        <v>ME</v>
      </c>
      <c r="Y3943" s="44" t="str">
        <f>'[1]BoQ HSYC'!X3944</f>
        <v>ME</v>
      </c>
      <c r="Z3943" s="44">
        <f>'[1]BoQ HSYC'!Y3944</f>
        <v>0</v>
      </c>
      <c r="AA3943" s="44">
        <f>'[1]BoQ HSYC'!Z3944</f>
        <v>0</v>
      </c>
      <c r="AB3943" s="2"/>
      <c r="AC3943" s="33"/>
      <c r="AD3943" s="4">
        <f>+M3943</f>
        <v>176240</v>
      </c>
      <c r="AE3943" s="4">
        <f>+AD3943*14%</f>
        <v>24673.600000000002</v>
      </c>
      <c r="AQ3943" s="8"/>
      <c r="AU3943" s="8">
        <f>+K3943</f>
        <v>119400</v>
      </c>
      <c r="AV3943" s="8">
        <f>+L3943</f>
        <v>56840</v>
      </c>
      <c r="AW3943" s="2">
        <f>+M3943</f>
        <v>176240</v>
      </c>
      <c r="AX3943" s="8">
        <f>F3943*AW3943</f>
        <v>0</v>
      </c>
      <c r="AY3943" s="8">
        <f>IF(AQ3943="CT",7%,5%)*AX3943</f>
        <v>0</v>
      </c>
      <c r="AZ3943" s="8">
        <f>AX3943*2%</f>
        <v>0</v>
      </c>
      <c r="BA3943" s="8">
        <f>IF(BB3943&gt;0,0,AX3943*5%)</f>
        <v>0</v>
      </c>
      <c r="BB3943" s="8">
        <f>(AX3943-BG3943)*35%</f>
        <v>0</v>
      </c>
      <c r="BC3943" s="8">
        <f>+AX3943+AY3943+AZ3943+BA3943+BB3943</f>
        <v>0</v>
      </c>
      <c r="BD3943" s="8">
        <f>AX3943-AT3943</f>
        <v>0</v>
      </c>
      <c r="BE3943" s="2"/>
      <c r="BH3943" s="2"/>
    </row>
    <row r="3944" spans="2:16255" s="4" customFormat="1" ht="30.75" customHeight="1" x14ac:dyDescent="0.2">
      <c r="B3944" s="52">
        <f>'[1]BoQ HSYC'!A3945</f>
        <v>5</v>
      </c>
      <c r="C3944" s="53" t="str">
        <f>'[1]BoQ HSYC'!B3945</f>
        <v>Côn thu hàn HDPE D90x40</v>
      </c>
      <c r="D3944" s="52">
        <f>'[1]BoQ HSYC'!C3945</f>
        <v>0</v>
      </c>
      <c r="E3944" s="52" t="str">
        <f>'[1]BoQ HSYC'!D3945</f>
        <v>cái</v>
      </c>
      <c r="F3944" s="51">
        <f>'[1]BoQ HSYC'!E3945</f>
        <v>0</v>
      </c>
      <c r="G3944" s="50">
        <f>'[1]BoQ HSYC'!F3945</f>
        <v>1</v>
      </c>
      <c r="H3944" s="45">
        <f>'[1]BoQ HSYC'!G3945</f>
        <v>0</v>
      </c>
      <c r="I3944" s="45">
        <f>'[1]BoQ HSYC'!H3945</f>
        <v>0</v>
      </c>
      <c r="J3944" s="45">
        <f>'[1]BoQ HSYC'!I3945</f>
        <v>0</v>
      </c>
      <c r="K3944" s="47">
        <f>'[1]BoQ HSYC'!J3945</f>
        <v>82080</v>
      </c>
      <c r="L3944" s="47">
        <f>'[1]BoQ HSYC'!K3945</f>
        <v>29464</v>
      </c>
      <c r="M3944" s="47">
        <f>'[1]BoQ HSYC'!L3945</f>
        <v>111544</v>
      </c>
      <c r="N3944" s="49">
        <f>'[1]BoQ HSYC'!M3945</f>
        <v>28727.999999999996</v>
      </c>
      <c r="O3944" s="49">
        <f>'[1]BoQ HSYC'!N3945</f>
        <v>10312.4</v>
      </c>
      <c r="P3944" s="47">
        <f>'[1]BoQ HSYC'!O3945</f>
        <v>39040.399999999994</v>
      </c>
      <c r="Q3944" s="47">
        <f>'[1]BoQ HSYC'!P3945</f>
        <v>111544</v>
      </c>
      <c r="R3944" s="47">
        <f>'[1]BoQ HSYC'!Q3945</f>
        <v>39040.399999999994</v>
      </c>
      <c r="S3944" s="47">
        <f>'[1]BoQ HSYC'!R3945</f>
        <v>150584.4</v>
      </c>
      <c r="T3944" s="48">
        <f>'[1]BoQ HSYC'!S3945</f>
        <v>0</v>
      </c>
      <c r="U3944" s="47">
        <f>'[1]BoQ HSYC'!T3945</f>
        <v>0</v>
      </c>
      <c r="V3944" s="46" t="str">
        <f>'[1]BoQ HSYC'!U3945</f>
        <v>BĐG Q2/2026</v>
      </c>
      <c r="W3944" s="45" t="str">
        <f>'[1]BoQ HSYC'!V3945</f>
        <v>BĐG Q2/2026</v>
      </c>
      <c r="X3944" s="44" t="str">
        <f>'[1]BoQ HSYC'!W3945</f>
        <v>ME</v>
      </c>
      <c r="Y3944" s="44" t="str">
        <f>'[1]BoQ HSYC'!X3945</f>
        <v>ME</v>
      </c>
      <c r="Z3944" s="44">
        <f>'[1]BoQ HSYC'!Y3945</f>
        <v>0</v>
      </c>
      <c r="AA3944" s="44">
        <f>'[1]BoQ HSYC'!Z3945</f>
        <v>0</v>
      </c>
      <c r="AB3944" s="2"/>
      <c r="AC3944" s="33"/>
      <c r="AD3944" s="4">
        <f>+M3944</f>
        <v>111544</v>
      </c>
      <c r="AE3944" s="4">
        <f>+AD3944*14%</f>
        <v>15616.160000000002</v>
      </c>
      <c r="AQ3944" s="8"/>
      <c r="AU3944" s="8">
        <f>+K3944</f>
        <v>82080</v>
      </c>
      <c r="AV3944" s="8">
        <f>+L3944</f>
        <v>29464</v>
      </c>
      <c r="AW3944" s="2">
        <f>+M3944</f>
        <v>111544</v>
      </c>
      <c r="AX3944" s="8">
        <f>F3944*AW3944</f>
        <v>0</v>
      </c>
      <c r="AY3944" s="8">
        <f>IF(AQ3944="CT",7%,5%)*AX3944</f>
        <v>0</v>
      </c>
      <c r="AZ3944" s="8">
        <f>AX3944*2%</f>
        <v>0</v>
      </c>
      <c r="BA3944" s="8">
        <f>IF(BB3944&gt;0,0,AX3944*5%)</f>
        <v>0</v>
      </c>
      <c r="BB3944" s="8">
        <f>(AX3944-BG3944)*35%</f>
        <v>0</v>
      </c>
      <c r="BC3944" s="8">
        <f>+AX3944+AY3944+AZ3944+BA3944+BB3944</f>
        <v>0</v>
      </c>
      <c r="BD3944" s="8">
        <f>AX3944-AT3944</f>
        <v>0</v>
      </c>
      <c r="BE3944" s="2"/>
      <c r="BH3944" s="2"/>
    </row>
    <row r="3945" spans="2:16255" s="4" customFormat="1" ht="30.75" customHeight="1" x14ac:dyDescent="0.2">
      <c r="B3945" s="52">
        <f>'[1]BoQ HSYC'!A3946</f>
        <v>6</v>
      </c>
      <c r="C3945" s="53" t="str">
        <f>'[1]BoQ HSYC'!B3946</f>
        <v>Cút hàn D90-HDPE-90 độ</v>
      </c>
      <c r="D3945" s="52">
        <f>'[1]BoQ HSYC'!C3946</f>
        <v>0</v>
      </c>
      <c r="E3945" s="52" t="str">
        <f>'[1]BoQ HSYC'!D3946</f>
        <v>cái</v>
      </c>
      <c r="F3945" s="51">
        <f>'[1]BoQ HSYC'!E3946</f>
        <v>0</v>
      </c>
      <c r="G3945" s="50">
        <f>'[1]BoQ HSYC'!F3946</f>
        <v>6</v>
      </c>
      <c r="H3945" s="45">
        <f>'[1]BoQ HSYC'!G3946</f>
        <v>0</v>
      </c>
      <c r="I3945" s="45">
        <f>'[1]BoQ HSYC'!H3946</f>
        <v>0</v>
      </c>
      <c r="J3945" s="45">
        <f>'[1]BoQ HSYC'!I3946</f>
        <v>0</v>
      </c>
      <c r="K3945" s="47">
        <f>'[1]BoQ HSYC'!J3946</f>
        <v>82080</v>
      </c>
      <c r="L3945" s="47">
        <f>'[1]BoQ HSYC'!K3946</f>
        <v>29464</v>
      </c>
      <c r="M3945" s="47">
        <f>'[1]BoQ HSYC'!L3946</f>
        <v>111544</v>
      </c>
      <c r="N3945" s="49">
        <f>'[1]BoQ HSYC'!M3946</f>
        <v>28727.999999999996</v>
      </c>
      <c r="O3945" s="49">
        <f>'[1]BoQ HSYC'!N3946</f>
        <v>10312.4</v>
      </c>
      <c r="P3945" s="47">
        <f>'[1]BoQ HSYC'!O3946</f>
        <v>39040.399999999994</v>
      </c>
      <c r="Q3945" s="47">
        <f>'[1]BoQ HSYC'!P3946</f>
        <v>669264</v>
      </c>
      <c r="R3945" s="47">
        <f>'[1]BoQ HSYC'!Q3946</f>
        <v>234242.39999999997</v>
      </c>
      <c r="S3945" s="47">
        <f>'[1]BoQ HSYC'!R3946</f>
        <v>903506.39999999991</v>
      </c>
      <c r="T3945" s="48">
        <f>'[1]BoQ HSYC'!S3946</f>
        <v>0</v>
      </c>
      <c r="U3945" s="47">
        <f>'[1]BoQ HSYC'!T3946</f>
        <v>0</v>
      </c>
      <c r="V3945" s="46" t="str">
        <f>'[1]BoQ HSYC'!U3946</f>
        <v>BĐG Q2/2026</v>
      </c>
      <c r="W3945" s="45" t="str">
        <f>'[1]BoQ HSYC'!V3946</f>
        <v>BĐG Q2/2026</v>
      </c>
      <c r="X3945" s="44" t="str">
        <f>'[1]BoQ HSYC'!W3946</f>
        <v>ME</v>
      </c>
      <c r="Y3945" s="44" t="str">
        <f>'[1]BoQ HSYC'!X3946</f>
        <v>ME</v>
      </c>
      <c r="Z3945" s="44">
        <f>'[1]BoQ HSYC'!Y3946</f>
        <v>0</v>
      </c>
      <c r="AA3945" s="44">
        <f>'[1]BoQ HSYC'!Z3946</f>
        <v>0</v>
      </c>
      <c r="AB3945" s="2"/>
      <c r="AC3945" s="33"/>
      <c r="AD3945" s="4">
        <f>+M3945</f>
        <v>111544</v>
      </c>
      <c r="AE3945" s="4">
        <f>+AD3945*14%</f>
        <v>15616.160000000002</v>
      </c>
      <c r="AQ3945" s="8"/>
      <c r="AU3945" s="8">
        <f>+K3945</f>
        <v>82080</v>
      </c>
      <c r="AV3945" s="8">
        <f>+L3945</f>
        <v>29464</v>
      </c>
      <c r="AW3945" s="2">
        <f>+M3945</f>
        <v>111544</v>
      </c>
      <c r="AX3945" s="8">
        <f>F3945*AW3945</f>
        <v>0</v>
      </c>
      <c r="AY3945" s="8">
        <f>IF(AQ3945="CT",7%,5%)*AX3945</f>
        <v>0</v>
      </c>
      <c r="AZ3945" s="8">
        <f>AX3945*2%</f>
        <v>0</v>
      </c>
      <c r="BA3945" s="8">
        <f>IF(BB3945&gt;0,0,AX3945*5%)</f>
        <v>0</v>
      </c>
      <c r="BB3945" s="8">
        <f>(AX3945-BG3945)*35%</f>
        <v>0</v>
      </c>
      <c r="BC3945" s="8">
        <f>+AX3945+AY3945+AZ3945+BA3945+BB3945</f>
        <v>0</v>
      </c>
      <c r="BD3945" s="8">
        <f>AX3945-AT3945</f>
        <v>0</v>
      </c>
      <c r="BE3945" s="2"/>
      <c r="BH3945" s="2"/>
    </row>
    <row r="3946" spans="2:16255" s="4" customFormat="1" ht="30.75" customHeight="1" x14ac:dyDescent="0.2">
      <c r="B3946" s="52">
        <f>'[1]BoQ HSYC'!A3947</f>
        <v>7</v>
      </c>
      <c r="C3946" s="53" t="str">
        <f>'[1]BoQ HSYC'!B3947</f>
        <v>Đầu nối bích HDPE D140</v>
      </c>
      <c r="D3946" s="52">
        <f>'[1]BoQ HSYC'!C3947</f>
        <v>0</v>
      </c>
      <c r="E3946" s="52" t="str">
        <f>'[1]BoQ HSYC'!D3947</f>
        <v>cái</v>
      </c>
      <c r="F3946" s="51">
        <f>'[1]BoQ HSYC'!E3947</f>
        <v>0</v>
      </c>
      <c r="G3946" s="50">
        <f>'[1]BoQ HSYC'!F3947</f>
        <v>1</v>
      </c>
      <c r="H3946" s="45">
        <f>'[1]BoQ HSYC'!G3947</f>
        <v>0</v>
      </c>
      <c r="I3946" s="45">
        <f>'[1]BoQ HSYC'!H3947</f>
        <v>0</v>
      </c>
      <c r="J3946" s="45">
        <f>'[1]BoQ HSYC'!I3947</f>
        <v>0</v>
      </c>
      <c r="K3946" s="47">
        <f>'[1]BoQ HSYC'!J3947</f>
        <v>145020</v>
      </c>
      <c r="L3946" s="47">
        <f>'[1]BoQ HSYC'!K3947</f>
        <v>61907</v>
      </c>
      <c r="M3946" s="47">
        <f>'[1]BoQ HSYC'!L3947</f>
        <v>206927</v>
      </c>
      <c r="N3946" s="49">
        <f>'[1]BoQ HSYC'!M3947</f>
        <v>50757</v>
      </c>
      <c r="O3946" s="49">
        <f>'[1]BoQ HSYC'!N3947</f>
        <v>21667.449999999997</v>
      </c>
      <c r="P3946" s="47">
        <f>'[1]BoQ HSYC'!O3947</f>
        <v>72424.45</v>
      </c>
      <c r="Q3946" s="47">
        <f>'[1]BoQ HSYC'!P3947</f>
        <v>206927</v>
      </c>
      <c r="R3946" s="47">
        <f>'[1]BoQ HSYC'!Q3947</f>
        <v>72424.45</v>
      </c>
      <c r="S3946" s="47">
        <f>'[1]BoQ HSYC'!R3947</f>
        <v>279351.45</v>
      </c>
      <c r="T3946" s="48">
        <f>'[1]BoQ HSYC'!S3947</f>
        <v>0</v>
      </c>
      <c r="U3946" s="47">
        <f>'[1]BoQ HSYC'!T3947</f>
        <v>0</v>
      </c>
      <c r="V3946" s="46" t="str">
        <f>'[1]BoQ HSYC'!U3947</f>
        <v>BĐG Q2/2026</v>
      </c>
      <c r="W3946" s="45" t="str">
        <f>'[1]BoQ HSYC'!V3947</f>
        <v>BĐG Q2/2026</v>
      </c>
      <c r="X3946" s="44" t="str">
        <f>'[1]BoQ HSYC'!W3947</f>
        <v>ME</v>
      </c>
      <c r="Y3946" s="44" t="str">
        <f>'[1]BoQ HSYC'!X3947</f>
        <v>ME</v>
      </c>
      <c r="Z3946" s="44">
        <f>'[1]BoQ HSYC'!Y3947</f>
        <v>0</v>
      </c>
      <c r="AA3946" s="44">
        <f>'[1]BoQ HSYC'!Z3947</f>
        <v>0</v>
      </c>
      <c r="AB3946" s="2"/>
      <c r="AC3946" s="33"/>
      <c r="AD3946" s="4">
        <f>+M3946</f>
        <v>206927</v>
      </c>
      <c r="AE3946" s="4">
        <f>+AD3946*14%</f>
        <v>28969.780000000002</v>
      </c>
      <c r="AQ3946" s="8"/>
      <c r="AU3946" s="8">
        <f>+K3946</f>
        <v>145020</v>
      </c>
      <c r="AV3946" s="8">
        <f>+L3946</f>
        <v>61907</v>
      </c>
      <c r="AW3946" s="2">
        <f>+M3946</f>
        <v>206927</v>
      </c>
      <c r="AX3946" s="8">
        <f>F3946*AW3946</f>
        <v>0</v>
      </c>
      <c r="AY3946" s="8">
        <f>IF(AQ3946="CT",7%,5%)*AX3946</f>
        <v>0</v>
      </c>
      <c r="AZ3946" s="8">
        <f>AX3946*2%</f>
        <v>0</v>
      </c>
      <c r="BA3946" s="8">
        <f>IF(BB3946&gt;0,0,AX3946*5%)</f>
        <v>0</v>
      </c>
      <c r="BB3946" s="8">
        <f>(AX3946-BG3946)*35%</f>
        <v>0</v>
      </c>
      <c r="BC3946" s="8">
        <f>+AX3946+AY3946+AZ3946+BA3946+BB3946</f>
        <v>0</v>
      </c>
      <c r="BD3946" s="8">
        <f>AX3946-AT3946</f>
        <v>0</v>
      </c>
      <c r="BE3946" s="2"/>
      <c r="BH3946" s="2"/>
    </row>
    <row r="3947" spans="2:16255" s="4" customFormat="1" ht="30.75" customHeight="1" x14ac:dyDescent="0.2">
      <c r="B3947" s="52">
        <f>'[1]BoQ HSYC'!A3948</f>
        <v>8</v>
      </c>
      <c r="C3947" s="53" t="str">
        <f>'[1]BoQ HSYC'!B3948</f>
        <v>Đầu nối bích HDPE D110</v>
      </c>
      <c r="D3947" s="52">
        <f>'[1]BoQ HSYC'!C3948</f>
        <v>0</v>
      </c>
      <c r="E3947" s="52" t="str">
        <f>'[1]BoQ HSYC'!D3948</f>
        <v>cái</v>
      </c>
      <c r="F3947" s="51">
        <f>'[1]BoQ HSYC'!E3948</f>
        <v>0</v>
      </c>
      <c r="G3947" s="50">
        <f>'[1]BoQ HSYC'!F3948</f>
        <v>3</v>
      </c>
      <c r="H3947" s="45">
        <f>'[1]BoQ HSYC'!G3948</f>
        <v>0</v>
      </c>
      <c r="I3947" s="45">
        <f>'[1]BoQ HSYC'!H3948</f>
        <v>0</v>
      </c>
      <c r="J3947" s="45">
        <f>'[1]BoQ HSYC'!I3948</f>
        <v>0</v>
      </c>
      <c r="K3947" s="47">
        <f>'[1]BoQ HSYC'!J3948</f>
        <v>83700</v>
      </c>
      <c r="L3947" s="47">
        <f>'[1]BoQ HSYC'!K3948</f>
        <v>56840</v>
      </c>
      <c r="M3947" s="47">
        <f>'[1]BoQ HSYC'!L3948</f>
        <v>140540</v>
      </c>
      <c r="N3947" s="49">
        <f>'[1]BoQ HSYC'!M3948</f>
        <v>29294.999999999996</v>
      </c>
      <c r="O3947" s="49">
        <f>'[1]BoQ HSYC'!N3948</f>
        <v>19894</v>
      </c>
      <c r="P3947" s="47">
        <f>'[1]BoQ HSYC'!O3948</f>
        <v>49189</v>
      </c>
      <c r="Q3947" s="47">
        <f>'[1]BoQ HSYC'!P3948</f>
        <v>421620</v>
      </c>
      <c r="R3947" s="47">
        <f>'[1]BoQ HSYC'!Q3948</f>
        <v>147567</v>
      </c>
      <c r="S3947" s="47">
        <f>'[1]BoQ HSYC'!R3948</f>
        <v>569187</v>
      </c>
      <c r="T3947" s="48">
        <f>'[1]BoQ HSYC'!S3948</f>
        <v>0</v>
      </c>
      <c r="U3947" s="47">
        <f>'[1]BoQ HSYC'!T3948</f>
        <v>0</v>
      </c>
      <c r="V3947" s="46" t="str">
        <f>'[1]BoQ HSYC'!U3948</f>
        <v>BĐG Q2/2026</v>
      </c>
      <c r="W3947" s="45" t="str">
        <f>'[1]BoQ HSYC'!V3948</f>
        <v>BĐG Q2/2026</v>
      </c>
      <c r="X3947" s="44" t="str">
        <f>'[1]BoQ HSYC'!W3948</f>
        <v>ME</v>
      </c>
      <c r="Y3947" s="44" t="str">
        <f>'[1]BoQ HSYC'!X3948</f>
        <v>ME</v>
      </c>
      <c r="Z3947" s="44">
        <f>'[1]BoQ HSYC'!Y3948</f>
        <v>0</v>
      </c>
      <c r="AA3947" s="44">
        <f>'[1]BoQ HSYC'!Z3948</f>
        <v>0</v>
      </c>
      <c r="AB3947" s="2"/>
      <c r="AC3947" s="33"/>
      <c r="AD3947" s="4">
        <f>+M3947</f>
        <v>140540</v>
      </c>
      <c r="AE3947" s="4">
        <f>+AD3947*14%</f>
        <v>19675.600000000002</v>
      </c>
      <c r="AQ3947" s="8"/>
      <c r="AU3947" s="8">
        <f>+K3947</f>
        <v>83700</v>
      </c>
      <c r="AV3947" s="8">
        <f>+L3947</f>
        <v>56840</v>
      </c>
      <c r="AW3947" s="2">
        <f>+M3947</f>
        <v>140540</v>
      </c>
      <c r="AX3947" s="8">
        <f>F3947*AW3947</f>
        <v>0</v>
      </c>
      <c r="AY3947" s="8">
        <f>IF(AQ3947="CT",7%,5%)*AX3947</f>
        <v>0</v>
      </c>
      <c r="AZ3947" s="8">
        <f>AX3947*2%</f>
        <v>0</v>
      </c>
      <c r="BA3947" s="8">
        <f>IF(BB3947&gt;0,0,AX3947*5%)</f>
        <v>0</v>
      </c>
      <c r="BB3947" s="8">
        <f>(AX3947-BG3947)*35%</f>
        <v>0</v>
      </c>
      <c r="BC3947" s="8">
        <f>+AX3947+AY3947+AZ3947+BA3947+BB3947</f>
        <v>0</v>
      </c>
      <c r="BD3947" s="8">
        <f>AX3947-AT3947</f>
        <v>0</v>
      </c>
      <c r="BE3947" s="2"/>
      <c r="BH3947" s="2"/>
    </row>
    <row r="3948" spans="2:16255" s="4" customFormat="1" ht="30.75" customHeight="1" x14ac:dyDescent="0.2">
      <c r="B3948" s="52">
        <f>'[1]BoQ HSYC'!A3949</f>
        <v>9</v>
      </c>
      <c r="C3948" s="53" t="str">
        <f>'[1]BoQ HSYC'!B3949</f>
        <v>Đầu nối bích HDPE D90</v>
      </c>
      <c r="D3948" s="52">
        <f>'[1]BoQ HSYC'!C3949</f>
        <v>0</v>
      </c>
      <c r="E3948" s="52" t="str">
        <f>'[1]BoQ HSYC'!D3949</f>
        <v>cái</v>
      </c>
      <c r="F3948" s="51">
        <f>'[1]BoQ HSYC'!E3949</f>
        <v>0</v>
      </c>
      <c r="G3948" s="50">
        <f>'[1]BoQ HSYC'!F3949</f>
        <v>1</v>
      </c>
      <c r="H3948" s="45">
        <f>'[1]BoQ HSYC'!G3949</f>
        <v>0</v>
      </c>
      <c r="I3948" s="45">
        <f>'[1]BoQ HSYC'!H3949</f>
        <v>0</v>
      </c>
      <c r="J3948" s="45">
        <f>'[1]BoQ HSYC'!I3949</f>
        <v>0</v>
      </c>
      <c r="K3948" s="47">
        <f>'[1]BoQ HSYC'!J3949</f>
        <v>48900</v>
      </c>
      <c r="L3948" s="47">
        <f>'[1]BoQ HSYC'!K3949</f>
        <v>29464</v>
      </c>
      <c r="M3948" s="47">
        <f>'[1]BoQ HSYC'!L3949</f>
        <v>78364</v>
      </c>
      <c r="N3948" s="49">
        <f>'[1]BoQ HSYC'!M3949</f>
        <v>17115</v>
      </c>
      <c r="O3948" s="49">
        <f>'[1]BoQ HSYC'!N3949</f>
        <v>10312.4</v>
      </c>
      <c r="P3948" s="47">
        <f>'[1]BoQ HSYC'!O3949</f>
        <v>27427.4</v>
      </c>
      <c r="Q3948" s="47">
        <f>'[1]BoQ HSYC'!P3949</f>
        <v>78364</v>
      </c>
      <c r="R3948" s="47">
        <f>'[1]BoQ HSYC'!Q3949</f>
        <v>27427.4</v>
      </c>
      <c r="S3948" s="47">
        <f>'[1]BoQ HSYC'!R3949</f>
        <v>105791.4</v>
      </c>
      <c r="T3948" s="48">
        <f>'[1]BoQ HSYC'!S3949</f>
        <v>0</v>
      </c>
      <c r="U3948" s="47">
        <f>'[1]BoQ HSYC'!T3949</f>
        <v>0</v>
      </c>
      <c r="V3948" s="46" t="str">
        <f>'[1]BoQ HSYC'!U3949</f>
        <v>BĐG Q2/2026</v>
      </c>
      <c r="W3948" s="45" t="str">
        <f>'[1]BoQ HSYC'!V3949</f>
        <v>BĐG Q2/2026</v>
      </c>
      <c r="X3948" s="44" t="str">
        <f>'[1]BoQ HSYC'!W3949</f>
        <v>ME</v>
      </c>
      <c r="Y3948" s="44" t="str">
        <f>'[1]BoQ HSYC'!X3949</f>
        <v>ME</v>
      </c>
      <c r="Z3948" s="44">
        <f>'[1]BoQ HSYC'!Y3949</f>
        <v>0</v>
      </c>
      <c r="AA3948" s="44">
        <f>'[1]BoQ HSYC'!Z3949</f>
        <v>0</v>
      </c>
      <c r="AB3948" s="2"/>
      <c r="AC3948" s="33"/>
      <c r="AD3948" s="4">
        <f>+M3948</f>
        <v>78364</v>
      </c>
      <c r="AE3948" s="4">
        <f>+AD3948*14%</f>
        <v>10970.960000000001</v>
      </c>
      <c r="AQ3948" s="8"/>
      <c r="AU3948" s="8">
        <f>+K3948</f>
        <v>48900</v>
      </c>
      <c r="AV3948" s="8">
        <f>+L3948</f>
        <v>29464</v>
      </c>
      <c r="AW3948" s="2">
        <f>+M3948</f>
        <v>78364</v>
      </c>
      <c r="AX3948" s="8">
        <f>F3948*AW3948</f>
        <v>0</v>
      </c>
      <c r="AY3948" s="8">
        <f>IF(AQ3948="CT",7%,5%)*AX3948</f>
        <v>0</v>
      </c>
      <c r="AZ3948" s="8">
        <f>AX3948*2%</f>
        <v>0</v>
      </c>
      <c r="BA3948" s="8">
        <f>IF(BB3948&gt;0,0,AX3948*5%)</f>
        <v>0</v>
      </c>
      <c r="BB3948" s="8">
        <f>(AX3948-BG3948)*35%</f>
        <v>0</v>
      </c>
      <c r="BC3948" s="8">
        <f>+AX3948+AY3948+AZ3948+BA3948+BB3948</f>
        <v>0</v>
      </c>
      <c r="BD3948" s="8">
        <f>AX3948-AT3948</f>
        <v>0</v>
      </c>
      <c r="BE3948" s="2"/>
      <c r="BH3948" s="2"/>
    </row>
    <row r="3949" spans="2:16255" s="4" customFormat="1" ht="30.75" customHeight="1" x14ac:dyDescent="0.2">
      <c r="B3949" s="52">
        <f>'[1]BoQ HSYC'!A3950</f>
        <v>10</v>
      </c>
      <c r="C3949" s="53" t="str">
        <f>'[1]BoQ HSYC'!B3950</f>
        <v>Nắp bịt HDPE D110</v>
      </c>
      <c r="D3949" s="52">
        <f>'[1]BoQ HSYC'!C3950</f>
        <v>0</v>
      </c>
      <c r="E3949" s="52" t="str">
        <f>'[1]BoQ HSYC'!D3950</f>
        <v>cái</v>
      </c>
      <c r="F3949" s="51">
        <f>'[1]BoQ HSYC'!E3950</f>
        <v>0</v>
      </c>
      <c r="G3949" s="50">
        <f>'[1]BoQ HSYC'!F3950</f>
        <v>1</v>
      </c>
      <c r="H3949" s="45">
        <f>'[1]BoQ HSYC'!G3950</f>
        <v>0</v>
      </c>
      <c r="I3949" s="45">
        <f>'[1]BoQ HSYC'!H3950</f>
        <v>0</v>
      </c>
      <c r="J3949" s="45">
        <f>'[1]BoQ HSYC'!I3950</f>
        <v>0</v>
      </c>
      <c r="K3949" s="47">
        <f>'[1]BoQ HSYC'!J3950</f>
        <v>25619.999999999996</v>
      </c>
      <c r="L3949" s="47">
        <f>'[1]BoQ HSYC'!K3950</f>
        <v>28420</v>
      </c>
      <c r="M3949" s="47">
        <f>'[1]BoQ HSYC'!L3950</f>
        <v>54040</v>
      </c>
      <c r="N3949" s="49">
        <f>'[1]BoQ HSYC'!M3950</f>
        <v>8966.9999999999982</v>
      </c>
      <c r="O3949" s="49">
        <f>'[1]BoQ HSYC'!N3950</f>
        <v>9947</v>
      </c>
      <c r="P3949" s="47">
        <f>'[1]BoQ HSYC'!O3950</f>
        <v>18914</v>
      </c>
      <c r="Q3949" s="47">
        <f>'[1]BoQ HSYC'!P3950</f>
        <v>54040</v>
      </c>
      <c r="R3949" s="47">
        <f>'[1]BoQ HSYC'!Q3950</f>
        <v>18914</v>
      </c>
      <c r="S3949" s="47">
        <f>'[1]BoQ HSYC'!R3950</f>
        <v>72954</v>
      </c>
      <c r="T3949" s="48">
        <f>'[1]BoQ HSYC'!S3950</f>
        <v>0</v>
      </c>
      <c r="U3949" s="47">
        <f>'[1]BoQ HSYC'!T3950</f>
        <v>0</v>
      </c>
      <c r="V3949" s="46" t="str">
        <f>'[1]BoQ HSYC'!U3950</f>
        <v>BĐG Q2/2026</v>
      </c>
      <c r="W3949" s="45" t="str">
        <f>'[1]BoQ HSYC'!V3950</f>
        <v>BĐG Q2/2026</v>
      </c>
      <c r="X3949" s="44" t="str">
        <f>'[1]BoQ HSYC'!W3950</f>
        <v>ME</v>
      </c>
      <c r="Y3949" s="44" t="str">
        <f>'[1]BoQ HSYC'!X3950</f>
        <v>ME</v>
      </c>
      <c r="Z3949" s="44">
        <f>'[1]BoQ HSYC'!Y3950</f>
        <v>0</v>
      </c>
      <c r="AA3949" s="44">
        <f>'[1]BoQ HSYC'!Z3950</f>
        <v>0</v>
      </c>
      <c r="AB3949" s="2"/>
      <c r="AC3949" s="33"/>
      <c r="AD3949" s="4">
        <f>+M3949</f>
        <v>54040</v>
      </c>
      <c r="AE3949" s="4">
        <f>+AD3949*14%</f>
        <v>7565.6</v>
      </c>
      <c r="AQ3949" s="8"/>
      <c r="AU3949" s="8">
        <f>+K3949</f>
        <v>25619.999999999996</v>
      </c>
      <c r="AV3949" s="8">
        <f>+L3949</f>
        <v>28420</v>
      </c>
      <c r="AW3949" s="2">
        <f>+M3949</f>
        <v>54040</v>
      </c>
      <c r="AX3949" s="8">
        <f>F3949*AW3949</f>
        <v>0</v>
      </c>
      <c r="AY3949" s="8">
        <f>IF(AQ3949="CT",7%,5%)*AX3949</f>
        <v>0</v>
      </c>
      <c r="AZ3949" s="8">
        <f>AX3949*2%</f>
        <v>0</v>
      </c>
      <c r="BA3949" s="8">
        <f>IF(BB3949&gt;0,0,AX3949*5%)</f>
        <v>0</v>
      </c>
      <c r="BB3949" s="8">
        <f>(AX3949-BG3949)*35%</f>
        <v>0</v>
      </c>
      <c r="BC3949" s="8">
        <f>+AX3949+AY3949+AZ3949+BA3949+BB3949</f>
        <v>0</v>
      </c>
      <c r="BD3949" s="8">
        <f>AX3949-AT3949</f>
        <v>0</v>
      </c>
      <c r="BE3949" s="2"/>
      <c r="BH3949" s="2"/>
    </row>
    <row r="3950" spans="2:16255" s="4" customFormat="1" ht="30.75" customHeight="1" x14ac:dyDescent="0.2">
      <c r="B3950" s="52">
        <f>'[1]BoQ HSYC'!A3951</f>
        <v>11</v>
      </c>
      <c r="C3950" s="53" t="str">
        <f>'[1]BoQ HSYC'!B3951</f>
        <v>Nắp bịt HDPE D32</v>
      </c>
      <c r="D3950" s="52">
        <f>'[1]BoQ HSYC'!C3951</f>
        <v>0</v>
      </c>
      <c r="E3950" s="52" t="str">
        <f>'[1]BoQ HSYC'!D3951</f>
        <v>cái</v>
      </c>
      <c r="F3950" s="51">
        <f>'[1]BoQ HSYC'!E3951</f>
        <v>0</v>
      </c>
      <c r="G3950" s="50">
        <f>'[1]BoQ HSYC'!F3951</f>
        <v>1</v>
      </c>
      <c r="H3950" s="45">
        <f>'[1]BoQ HSYC'!G3951</f>
        <v>0</v>
      </c>
      <c r="I3950" s="45">
        <f>'[1]BoQ HSYC'!H3951</f>
        <v>0</v>
      </c>
      <c r="J3950" s="45">
        <f>'[1]BoQ HSYC'!I3951</f>
        <v>0</v>
      </c>
      <c r="K3950" s="47">
        <f>'[1]BoQ HSYC'!J3951</f>
        <v>9882</v>
      </c>
      <c r="L3950" s="47">
        <f>'[1]BoQ HSYC'!K3951</f>
        <v>5160.5</v>
      </c>
      <c r="M3950" s="47">
        <f>'[1]BoQ HSYC'!L3951</f>
        <v>15042.5</v>
      </c>
      <c r="N3950" s="49">
        <f>'[1]BoQ HSYC'!M3951</f>
        <v>3458.7</v>
      </c>
      <c r="O3950" s="49">
        <f>'[1]BoQ HSYC'!N3951</f>
        <v>1806.175</v>
      </c>
      <c r="P3950" s="47">
        <f>'[1]BoQ HSYC'!O3951</f>
        <v>5264.875</v>
      </c>
      <c r="Q3950" s="47">
        <f>'[1]BoQ HSYC'!P3951</f>
        <v>15042.5</v>
      </c>
      <c r="R3950" s="47">
        <f>'[1]BoQ HSYC'!Q3951</f>
        <v>5264.875</v>
      </c>
      <c r="S3950" s="47">
        <f>'[1]BoQ HSYC'!R3951</f>
        <v>20307.375</v>
      </c>
      <c r="T3950" s="48">
        <f>'[1]BoQ HSYC'!S3951</f>
        <v>0</v>
      </c>
      <c r="U3950" s="47">
        <f>'[1]BoQ HSYC'!T3951</f>
        <v>0</v>
      </c>
      <c r="V3950" s="46" t="str">
        <f>'[1]BoQ HSYC'!U3951</f>
        <v>BĐG Q2/2026</v>
      </c>
      <c r="W3950" s="45" t="str">
        <f>'[1]BoQ HSYC'!V3951</f>
        <v>BĐG Q2/2026</v>
      </c>
      <c r="X3950" s="44" t="str">
        <f>'[1]BoQ HSYC'!W3951</f>
        <v>ME</v>
      </c>
      <c r="Y3950" s="44" t="str">
        <f>'[1]BoQ HSYC'!X3951</f>
        <v>ME</v>
      </c>
      <c r="Z3950" s="44">
        <f>'[1]BoQ HSYC'!Y3951</f>
        <v>0</v>
      </c>
      <c r="AA3950" s="44">
        <f>'[1]BoQ HSYC'!Z3951</f>
        <v>0</v>
      </c>
      <c r="AB3950" s="2"/>
      <c r="AC3950" s="33"/>
      <c r="AD3950" s="4">
        <f>+M3950</f>
        <v>15042.5</v>
      </c>
      <c r="AE3950" s="4">
        <f>+AD3950*14%</f>
        <v>2105.9500000000003</v>
      </c>
      <c r="AQ3950" s="8"/>
      <c r="AU3950" s="8">
        <f>+K3950</f>
        <v>9882</v>
      </c>
      <c r="AV3950" s="8">
        <f>+L3950</f>
        <v>5160.5</v>
      </c>
      <c r="AW3950" s="2">
        <f>+M3950</f>
        <v>15042.5</v>
      </c>
      <c r="AX3950" s="8">
        <f>F3950*AW3950</f>
        <v>0</v>
      </c>
      <c r="AY3950" s="8">
        <f>IF(AQ3950="CT",7%,5%)*AX3950</f>
        <v>0</v>
      </c>
      <c r="AZ3950" s="8">
        <f>AX3950*2%</f>
        <v>0</v>
      </c>
      <c r="BA3950" s="8">
        <f>IF(BB3950&gt;0,0,AX3950*5%)</f>
        <v>0</v>
      </c>
      <c r="BB3950" s="8">
        <f>(AX3950-BG3950)*35%</f>
        <v>0</v>
      </c>
      <c r="BC3950" s="8">
        <f>+AX3950+AY3950+AZ3950+BA3950+BB3950</f>
        <v>0</v>
      </c>
      <c r="BD3950" s="8">
        <f>AX3950-AT3950</f>
        <v>0</v>
      </c>
      <c r="BE3950" s="2"/>
      <c r="BH3950" s="2"/>
    </row>
    <row r="3951" spans="2:16255" s="4" customFormat="1" ht="30.75" customHeight="1" x14ac:dyDescent="0.2">
      <c r="B3951" s="52">
        <f>'[1]BoQ HSYC'!A3952</f>
        <v>12</v>
      </c>
      <c r="C3951" s="53" t="str">
        <f>'[1]BoQ HSYC'!B3952</f>
        <v>Nắp bịt HDPE D50</v>
      </c>
      <c r="D3951" s="52">
        <f>'[1]BoQ HSYC'!C3952</f>
        <v>0</v>
      </c>
      <c r="E3951" s="52" t="str">
        <f>'[1]BoQ HSYC'!D3952</f>
        <v>cái</v>
      </c>
      <c r="F3951" s="51">
        <f>'[1]BoQ HSYC'!E3952</f>
        <v>0</v>
      </c>
      <c r="G3951" s="50">
        <f>'[1]BoQ HSYC'!F3952</f>
        <v>7</v>
      </c>
      <c r="H3951" s="45">
        <f>'[1]BoQ HSYC'!G3952</f>
        <v>0</v>
      </c>
      <c r="I3951" s="45">
        <f>'[1]BoQ HSYC'!H3952</f>
        <v>0</v>
      </c>
      <c r="J3951" s="45">
        <f>'[1]BoQ HSYC'!I3952</f>
        <v>0</v>
      </c>
      <c r="K3951" s="47">
        <f>'[1]BoQ HSYC'!J3952</f>
        <v>34722</v>
      </c>
      <c r="L3951" s="47">
        <f>'[1]BoQ HSYC'!K3952</f>
        <v>5654</v>
      </c>
      <c r="M3951" s="47">
        <f>'[1]BoQ HSYC'!L3952</f>
        <v>40376</v>
      </c>
      <c r="N3951" s="49">
        <f>'[1]BoQ HSYC'!M3952</f>
        <v>12152.699999999999</v>
      </c>
      <c r="O3951" s="49">
        <f>'[1]BoQ HSYC'!N3952</f>
        <v>1978.8999999999999</v>
      </c>
      <c r="P3951" s="47">
        <f>'[1]BoQ HSYC'!O3952</f>
        <v>14131.599999999999</v>
      </c>
      <c r="Q3951" s="47">
        <f>'[1]BoQ HSYC'!P3952</f>
        <v>282632</v>
      </c>
      <c r="R3951" s="47">
        <f>'[1]BoQ HSYC'!Q3952</f>
        <v>98921.199999999983</v>
      </c>
      <c r="S3951" s="47">
        <f>'[1]BoQ HSYC'!R3952</f>
        <v>381553.19999999995</v>
      </c>
      <c r="T3951" s="48">
        <f>'[1]BoQ HSYC'!S3952</f>
        <v>0</v>
      </c>
      <c r="U3951" s="47">
        <f>'[1]BoQ HSYC'!T3952</f>
        <v>0</v>
      </c>
      <c r="V3951" s="46" t="str">
        <f>'[1]BoQ HSYC'!U3952</f>
        <v>BĐG Q2/2026</v>
      </c>
      <c r="W3951" s="45" t="str">
        <f>'[1]BoQ HSYC'!V3952</f>
        <v>BĐG Q2/2026</v>
      </c>
      <c r="X3951" s="44" t="str">
        <f>'[1]BoQ HSYC'!W3952</f>
        <v>ME</v>
      </c>
      <c r="Y3951" s="44" t="str">
        <f>'[1]BoQ HSYC'!X3952</f>
        <v>ME</v>
      </c>
      <c r="Z3951" s="44">
        <f>'[1]BoQ HSYC'!Y3952</f>
        <v>0</v>
      </c>
      <c r="AA3951" s="44">
        <f>'[1]BoQ HSYC'!Z3952</f>
        <v>0</v>
      </c>
      <c r="AB3951" s="2"/>
      <c r="AC3951" s="33"/>
      <c r="AD3951" s="4">
        <f>+M3951</f>
        <v>40376</v>
      </c>
      <c r="AE3951" s="4">
        <f>+AD3951*14%</f>
        <v>5652.64</v>
      </c>
      <c r="AQ3951" s="8"/>
      <c r="AU3951" s="8">
        <f>+K3951</f>
        <v>34722</v>
      </c>
      <c r="AV3951" s="8">
        <f>+L3951</f>
        <v>5654</v>
      </c>
      <c r="AW3951" s="2">
        <f>+M3951</f>
        <v>40376</v>
      </c>
      <c r="AX3951" s="8">
        <f>F3951*AW3951</f>
        <v>0</v>
      </c>
      <c r="AY3951" s="8">
        <f>IF(AQ3951="CT",7%,5%)*AX3951</f>
        <v>0</v>
      </c>
      <c r="AZ3951" s="8">
        <f>AX3951*2%</f>
        <v>0</v>
      </c>
      <c r="BA3951" s="8">
        <f>IF(BB3951&gt;0,0,AX3951*5%)</f>
        <v>0</v>
      </c>
      <c r="BB3951" s="8">
        <f>(AX3951-BG3951)*35%</f>
        <v>0</v>
      </c>
      <c r="BC3951" s="8">
        <f>+AX3951+AY3951+AZ3951+BA3951+BB3951</f>
        <v>0</v>
      </c>
      <c r="BD3951" s="8">
        <f>AX3951-AT3951</f>
        <v>0</v>
      </c>
      <c r="BE3951" s="2"/>
      <c r="BH3951" s="2"/>
    </row>
    <row r="3952" spans="2:16255" s="4" customFormat="1" ht="30.75" customHeight="1" x14ac:dyDescent="0.2">
      <c r="B3952" s="52">
        <f>'[1]BoQ HSYC'!A3953</f>
        <v>13</v>
      </c>
      <c r="C3952" s="53" t="str">
        <f>'[1]BoQ HSYC'!B3953</f>
        <v>Nắp bịt HDPE D63</v>
      </c>
      <c r="D3952" s="52">
        <f>'[1]BoQ HSYC'!C3953</f>
        <v>0</v>
      </c>
      <c r="E3952" s="52" t="str">
        <f>'[1]BoQ HSYC'!D3953</f>
        <v>cái</v>
      </c>
      <c r="F3952" s="51">
        <f>'[1]BoQ HSYC'!E3953</f>
        <v>0</v>
      </c>
      <c r="G3952" s="50">
        <f>'[1]BoQ HSYC'!F3953</f>
        <v>3</v>
      </c>
      <c r="H3952" s="45">
        <f>'[1]BoQ HSYC'!G3953</f>
        <v>0</v>
      </c>
      <c r="I3952" s="45">
        <f>'[1]BoQ HSYC'!H3953</f>
        <v>0</v>
      </c>
      <c r="J3952" s="45">
        <f>'[1]BoQ HSYC'!I3953</f>
        <v>0</v>
      </c>
      <c r="K3952" s="47">
        <f>'[1]BoQ HSYC'!J3953</f>
        <v>57996</v>
      </c>
      <c r="L3952" s="47">
        <f>'[1]BoQ HSYC'!K3953</f>
        <v>6012.5</v>
      </c>
      <c r="M3952" s="47">
        <f>'[1]BoQ HSYC'!L3953</f>
        <v>64008.5</v>
      </c>
      <c r="N3952" s="49">
        <f>'[1]BoQ HSYC'!M3953</f>
        <v>20298.599999999999</v>
      </c>
      <c r="O3952" s="49">
        <f>'[1]BoQ HSYC'!N3953</f>
        <v>2104.375</v>
      </c>
      <c r="P3952" s="47">
        <f>'[1]BoQ HSYC'!O3953</f>
        <v>22402.974999999999</v>
      </c>
      <c r="Q3952" s="47">
        <f>'[1]BoQ HSYC'!P3953</f>
        <v>192025.5</v>
      </c>
      <c r="R3952" s="47">
        <f>'[1]BoQ HSYC'!Q3953</f>
        <v>67208.924999999988</v>
      </c>
      <c r="S3952" s="47">
        <f>'[1]BoQ HSYC'!R3953</f>
        <v>259234.42499999999</v>
      </c>
      <c r="T3952" s="48">
        <f>'[1]BoQ HSYC'!S3953</f>
        <v>0</v>
      </c>
      <c r="U3952" s="47">
        <f>'[1]BoQ HSYC'!T3953</f>
        <v>0</v>
      </c>
      <c r="V3952" s="46" t="str">
        <f>'[1]BoQ HSYC'!U3953</f>
        <v>BĐG Q2/2026</v>
      </c>
      <c r="W3952" s="45" t="str">
        <f>'[1]BoQ HSYC'!V3953</f>
        <v>BĐG Q2/2026</v>
      </c>
      <c r="X3952" s="44" t="str">
        <f>'[1]BoQ HSYC'!W3953</f>
        <v>ME</v>
      </c>
      <c r="Y3952" s="44" t="str">
        <f>'[1]BoQ HSYC'!X3953</f>
        <v>ME</v>
      </c>
      <c r="Z3952" s="44">
        <f>'[1]BoQ HSYC'!Y3953</f>
        <v>0</v>
      </c>
      <c r="AA3952" s="44">
        <f>'[1]BoQ HSYC'!Z3953</f>
        <v>0</v>
      </c>
      <c r="AB3952" s="2"/>
      <c r="AC3952" s="33"/>
      <c r="AD3952" s="4">
        <f>+M3952</f>
        <v>64008.5</v>
      </c>
      <c r="AE3952" s="4">
        <f>+AD3952*14%</f>
        <v>8961.19</v>
      </c>
      <c r="AQ3952" s="8"/>
      <c r="AU3952" s="8">
        <f>+K3952</f>
        <v>57996</v>
      </c>
      <c r="AV3952" s="8">
        <f>+L3952</f>
        <v>6012.5</v>
      </c>
      <c r="AW3952" s="2">
        <f>+M3952</f>
        <v>64008.5</v>
      </c>
      <c r="AX3952" s="8">
        <f>F3952*AW3952</f>
        <v>0</v>
      </c>
      <c r="AY3952" s="8">
        <f>IF(AQ3952="CT",7%,5%)*AX3952</f>
        <v>0</v>
      </c>
      <c r="AZ3952" s="8">
        <f>AX3952*2%</f>
        <v>0</v>
      </c>
      <c r="BA3952" s="8">
        <f>IF(BB3952&gt;0,0,AX3952*5%)</f>
        <v>0</v>
      </c>
      <c r="BB3952" s="8">
        <f>(AX3952-BG3952)*35%</f>
        <v>0</v>
      </c>
      <c r="BC3952" s="8">
        <f>+AX3952+AY3952+AZ3952+BA3952+BB3952</f>
        <v>0</v>
      </c>
      <c r="BD3952" s="8">
        <f>AX3952-AT3952</f>
        <v>0</v>
      </c>
      <c r="BE3952" s="2"/>
      <c r="BH3952" s="2"/>
    </row>
    <row r="3953" spans="2:16255" s="4" customFormat="1" ht="30.75" customHeight="1" x14ac:dyDescent="0.2">
      <c r="B3953" s="52">
        <f>'[1]BoQ HSYC'!A3954</f>
        <v>14</v>
      </c>
      <c r="C3953" s="53" t="str">
        <f>'[1]BoQ HSYC'!B3954</f>
        <v>Tê thu HDPE D110x40</v>
      </c>
      <c r="D3953" s="52">
        <f>'[1]BoQ HSYC'!C3954</f>
        <v>0</v>
      </c>
      <c r="E3953" s="52" t="str">
        <f>'[1]BoQ HSYC'!D3954</f>
        <v>cái</v>
      </c>
      <c r="F3953" s="51">
        <f>'[1]BoQ HSYC'!E3954</f>
        <v>0</v>
      </c>
      <c r="G3953" s="50">
        <f>'[1]BoQ HSYC'!F3954</f>
        <v>1</v>
      </c>
      <c r="H3953" s="45">
        <f>'[1]BoQ HSYC'!G3954</f>
        <v>0</v>
      </c>
      <c r="I3953" s="45">
        <f>'[1]BoQ HSYC'!H3954</f>
        <v>0</v>
      </c>
      <c r="J3953" s="45">
        <f>'[1]BoQ HSYC'!I3954</f>
        <v>0</v>
      </c>
      <c r="K3953" s="47">
        <f>'[1]BoQ HSYC'!J3954</f>
        <v>446263.76560302859</v>
      </c>
      <c r="L3953" s="47">
        <f>'[1]BoQ HSYC'!K3954</f>
        <v>85260</v>
      </c>
      <c r="M3953" s="47">
        <f>'[1]BoQ HSYC'!L3954</f>
        <v>531523.76560302859</v>
      </c>
      <c r="N3953" s="49">
        <f>'[1]BoQ HSYC'!M3954</f>
        <v>156192.31796106001</v>
      </c>
      <c r="O3953" s="49">
        <f>'[1]BoQ HSYC'!N3954</f>
        <v>29840.999999999996</v>
      </c>
      <c r="P3953" s="47">
        <f>'[1]BoQ HSYC'!O3954</f>
        <v>186033.31796106001</v>
      </c>
      <c r="Q3953" s="47">
        <f>'[1]BoQ HSYC'!P3954</f>
        <v>531523.76560302859</v>
      </c>
      <c r="R3953" s="47">
        <f>'[1]BoQ HSYC'!Q3954</f>
        <v>186033.31796106001</v>
      </c>
      <c r="S3953" s="47">
        <f>'[1]BoQ HSYC'!R3954</f>
        <v>717557.08356408856</v>
      </c>
      <c r="T3953" s="48">
        <f>'[1]BoQ HSYC'!S3954</f>
        <v>0</v>
      </c>
      <c r="U3953" s="47">
        <f>'[1]BoQ HSYC'!T3954</f>
        <v>0</v>
      </c>
      <c r="V3953" s="46" t="str">
        <f>'[1]BoQ HSYC'!U3954</f>
        <v>BĐG Q2/2026</v>
      </c>
      <c r="W3953" s="45" t="str">
        <f>'[1]BoQ HSYC'!V3954</f>
        <v>BĐG Q2/2026</v>
      </c>
      <c r="X3953" s="44" t="str">
        <f>'[1]BoQ HSYC'!W3954</f>
        <v>ME</v>
      </c>
      <c r="Y3953" s="44" t="str">
        <f>'[1]BoQ HSYC'!X3954</f>
        <v>ME</v>
      </c>
      <c r="Z3953" s="44">
        <f>'[1]BoQ HSYC'!Y3954</f>
        <v>0</v>
      </c>
      <c r="AA3953" s="44">
        <f>'[1]BoQ HSYC'!Z3954</f>
        <v>0</v>
      </c>
      <c r="AB3953" s="2"/>
      <c r="AC3953" s="33"/>
      <c r="AD3953" s="4">
        <f>+M3953</f>
        <v>531523.76560302859</v>
      </c>
      <c r="AE3953" s="4">
        <f>+AD3953*14%</f>
        <v>74413.327184424008</v>
      </c>
      <c r="AQ3953" s="8"/>
      <c r="AU3953" s="8">
        <f>+K3953</f>
        <v>446263.76560302859</v>
      </c>
      <c r="AV3953" s="8">
        <f>+L3953</f>
        <v>85260</v>
      </c>
      <c r="AW3953" s="2">
        <f>+M3953</f>
        <v>531523.76560302859</v>
      </c>
      <c r="AX3953" s="8">
        <f>F3953*AW3953</f>
        <v>0</v>
      </c>
      <c r="AY3953" s="8">
        <f>IF(AQ3953="CT",7%,5%)*AX3953</f>
        <v>0</v>
      </c>
      <c r="AZ3953" s="8">
        <f>AX3953*2%</f>
        <v>0</v>
      </c>
      <c r="BA3953" s="8">
        <f>IF(BB3953&gt;0,0,AX3953*5%)</f>
        <v>0</v>
      </c>
      <c r="BB3953" s="8">
        <f>(AX3953-BG3953)*35%</f>
        <v>0</v>
      </c>
      <c r="BC3953" s="8">
        <f>+AX3953+AY3953+AZ3953+BA3953+BB3953</f>
        <v>0</v>
      </c>
      <c r="BD3953" s="8">
        <f>AX3953-AT3953</f>
        <v>0</v>
      </c>
      <c r="BE3953" s="2"/>
      <c r="BH3953" s="2"/>
    </row>
    <row r="3954" spans="2:16255" s="4" customFormat="1" ht="30.75" customHeight="1" x14ac:dyDescent="0.2">
      <c r="B3954" s="52">
        <f>'[1]BoQ HSYC'!A3955</f>
        <v>15</v>
      </c>
      <c r="C3954" s="53" t="str">
        <f>'[1]BoQ HSYC'!B3955</f>
        <v>Tê thu HDPE D160x110</v>
      </c>
      <c r="D3954" s="52">
        <f>'[1]BoQ HSYC'!C3955</f>
        <v>0</v>
      </c>
      <c r="E3954" s="52" t="str">
        <f>'[1]BoQ HSYC'!D3955</f>
        <v>cái</v>
      </c>
      <c r="F3954" s="51">
        <f>'[1]BoQ HSYC'!E3955</f>
        <v>0</v>
      </c>
      <c r="G3954" s="50">
        <f>'[1]BoQ HSYC'!F3955</f>
        <v>2</v>
      </c>
      <c r="H3954" s="45">
        <f>'[1]BoQ HSYC'!G3955</f>
        <v>0</v>
      </c>
      <c r="I3954" s="45">
        <f>'[1]BoQ HSYC'!H3955</f>
        <v>0</v>
      </c>
      <c r="J3954" s="45">
        <f>'[1]BoQ HSYC'!I3955</f>
        <v>0</v>
      </c>
      <c r="K3954" s="47">
        <f>'[1]BoQ HSYC'!J3955</f>
        <v>971166.6</v>
      </c>
      <c r="L3954" s="47">
        <f>'[1]BoQ HSYC'!K3955</f>
        <v>100878</v>
      </c>
      <c r="M3954" s="47">
        <f>'[1]BoQ HSYC'!L3955</f>
        <v>1072044.6000000001</v>
      </c>
      <c r="N3954" s="49">
        <f>'[1]BoQ HSYC'!M3955</f>
        <v>339908.31</v>
      </c>
      <c r="O3954" s="49">
        <f>'[1]BoQ HSYC'!N3955</f>
        <v>35307.299999999996</v>
      </c>
      <c r="P3954" s="47">
        <f>'[1]BoQ HSYC'!O3955</f>
        <v>375215.61</v>
      </c>
      <c r="Q3954" s="47">
        <f>'[1]BoQ HSYC'!P3955</f>
        <v>2144089.2000000002</v>
      </c>
      <c r="R3954" s="47">
        <f>'[1]BoQ HSYC'!Q3955</f>
        <v>750431.22</v>
      </c>
      <c r="S3954" s="47">
        <f>'[1]BoQ HSYC'!R3955</f>
        <v>2894520.42</v>
      </c>
      <c r="T3954" s="48">
        <f>'[1]BoQ HSYC'!S3955</f>
        <v>0</v>
      </c>
      <c r="U3954" s="47">
        <f>'[1]BoQ HSYC'!T3955</f>
        <v>0</v>
      </c>
      <c r="V3954" s="46" t="str">
        <f>'[1]BoQ HSYC'!U3955</f>
        <v>BĐG Q2/2026</v>
      </c>
      <c r="W3954" s="45" t="str">
        <f>'[1]BoQ HSYC'!V3955</f>
        <v>BĐG Q2/2026</v>
      </c>
      <c r="X3954" s="44" t="str">
        <f>'[1]BoQ HSYC'!W3955</f>
        <v>ME</v>
      </c>
      <c r="Y3954" s="44" t="str">
        <f>'[1]BoQ HSYC'!X3955</f>
        <v>ME</v>
      </c>
      <c r="Z3954" s="44">
        <f>'[1]BoQ HSYC'!Y3955</f>
        <v>0</v>
      </c>
      <c r="AA3954" s="44">
        <f>'[1]BoQ HSYC'!Z3955</f>
        <v>0</v>
      </c>
      <c r="AB3954" s="2"/>
      <c r="AC3954" s="33"/>
      <c r="AD3954" s="4">
        <f>+M3954</f>
        <v>1072044.6000000001</v>
      </c>
      <c r="AE3954" s="4">
        <f>+AD3954*14%</f>
        <v>150086.24400000004</v>
      </c>
      <c r="AQ3954" s="8"/>
      <c r="AU3954" s="8">
        <f>+K3954</f>
        <v>971166.6</v>
      </c>
      <c r="AV3954" s="8">
        <f>+L3954</f>
        <v>100878</v>
      </c>
      <c r="AW3954" s="2">
        <f>+M3954</f>
        <v>1072044.6000000001</v>
      </c>
      <c r="AX3954" s="8">
        <f>F3954*AW3954</f>
        <v>0</v>
      </c>
      <c r="AY3954" s="8">
        <f>IF(AQ3954="CT",7%,5%)*AX3954</f>
        <v>0</v>
      </c>
      <c r="AZ3954" s="8">
        <f>AX3954*2%</f>
        <v>0</v>
      </c>
      <c r="BA3954" s="8">
        <f>IF(BB3954&gt;0,0,AX3954*5%)</f>
        <v>0</v>
      </c>
      <c r="BB3954" s="8">
        <f>(AX3954-BG3954)*35%</f>
        <v>0</v>
      </c>
      <c r="BC3954" s="8">
        <f>+AX3954+AY3954+AZ3954+BA3954+BB3954</f>
        <v>0</v>
      </c>
      <c r="BD3954" s="8">
        <f>AX3954-AT3954</f>
        <v>0</v>
      </c>
      <c r="BE3954" s="2"/>
      <c r="BH3954" s="2"/>
    </row>
    <row r="3955" spans="2:16255" s="4" customFormat="1" ht="30.75" customHeight="1" x14ac:dyDescent="0.2">
      <c r="B3955" s="52">
        <f>'[1]BoQ HSYC'!A3956</f>
        <v>16</v>
      </c>
      <c r="C3955" s="53" t="str">
        <f>'[1]BoQ HSYC'!B3956</f>
        <v>Van chặn BE DN32</v>
      </c>
      <c r="D3955" s="52">
        <f>'[1]BoQ HSYC'!C3956</f>
        <v>0</v>
      </c>
      <c r="E3955" s="52" t="str">
        <f>'[1]BoQ HSYC'!D3956</f>
        <v>cái</v>
      </c>
      <c r="F3955" s="51">
        <f>'[1]BoQ HSYC'!E3956</f>
        <v>0</v>
      </c>
      <c r="G3955" s="50">
        <f>'[1]BoQ HSYC'!F3956</f>
        <v>4</v>
      </c>
      <c r="H3955" s="45">
        <f>'[1]BoQ HSYC'!G3956</f>
        <v>0</v>
      </c>
      <c r="I3955" s="45">
        <f>'[1]BoQ HSYC'!H3956</f>
        <v>0</v>
      </c>
      <c r="J3955" s="45">
        <f>'[1]BoQ HSYC'!I3956</f>
        <v>0</v>
      </c>
      <c r="K3955" s="47">
        <f>'[1]BoQ HSYC'!J3956</f>
        <v>429289</v>
      </c>
      <c r="L3955" s="47">
        <f>'[1]BoQ HSYC'!K3956</f>
        <v>50060</v>
      </c>
      <c r="M3955" s="47">
        <f>'[1]BoQ HSYC'!L3956</f>
        <v>479349</v>
      </c>
      <c r="N3955" s="49">
        <f>'[1]BoQ HSYC'!M3956</f>
        <v>0</v>
      </c>
      <c r="O3955" s="49">
        <f>'[1]BoQ HSYC'!N3956</f>
        <v>17521</v>
      </c>
      <c r="P3955" s="47">
        <f>'[1]BoQ HSYC'!O3956</f>
        <v>17521</v>
      </c>
      <c r="Q3955" s="47">
        <f>'[1]BoQ HSYC'!P3956</f>
        <v>1917396</v>
      </c>
      <c r="R3955" s="47">
        <f>'[1]BoQ HSYC'!Q3956</f>
        <v>70084</v>
      </c>
      <c r="S3955" s="47">
        <f>'[1]BoQ HSYC'!R3956</f>
        <v>1987480</v>
      </c>
      <c r="T3955" s="48">
        <f>'[1]BoQ HSYC'!S3956</f>
        <v>0</v>
      </c>
      <c r="U3955" s="47">
        <f>'[1]BoQ HSYC'!T3956</f>
        <v>0</v>
      </c>
      <c r="V3955" s="52" t="str">
        <f>'[1]BoQ HSYC'!U3956</f>
        <v>VT: HĐK, NC:BĐG Q2/2026</v>
      </c>
      <c r="W3955" s="45" t="str">
        <f>'[1]BoQ HSYC'!V3956</f>
        <v>VT: HĐK, NC:BĐG Q2/2026</v>
      </c>
      <c r="X3955" s="44" t="str">
        <f>'[1]BoQ HSYC'!W3956</f>
        <v>ME</v>
      </c>
      <c r="Y3955" s="44" t="str">
        <f>'[1]BoQ HSYC'!X3956</f>
        <v>ME</v>
      </c>
      <c r="Z3955" s="44">
        <f>'[1]BoQ HSYC'!Y3956</f>
        <v>0</v>
      </c>
      <c r="AA3955" s="44">
        <f>'[1]BoQ HSYC'!Z3956</f>
        <v>0</v>
      </c>
      <c r="AB3955" s="2"/>
      <c r="AC3955" s="33"/>
      <c r="AD3955" s="4">
        <f>+M3955</f>
        <v>479349</v>
      </c>
      <c r="AE3955" s="4">
        <f>+AD3955*14%</f>
        <v>67108.86</v>
      </c>
      <c r="AQ3955" s="8"/>
      <c r="AU3955" s="8">
        <f>+K3955</f>
        <v>429289</v>
      </c>
      <c r="AV3955" s="8">
        <f>+L3955</f>
        <v>50060</v>
      </c>
      <c r="AW3955" s="2">
        <f>+M3955</f>
        <v>479349</v>
      </c>
      <c r="AX3955" s="8">
        <f>F3955*AW3955</f>
        <v>0</v>
      </c>
      <c r="AY3955" s="8">
        <f>IF(AQ3955="CT",7%,5%)*AX3955</f>
        <v>0</v>
      </c>
      <c r="AZ3955" s="8">
        <f>AX3955*2%</f>
        <v>0</v>
      </c>
      <c r="BA3955" s="8">
        <f>IF(BB3955&gt;0,0,AX3955*5%)</f>
        <v>0</v>
      </c>
      <c r="BB3955" s="8">
        <f>(AX3955-BG3955)*35%</f>
        <v>0</v>
      </c>
      <c r="BC3955" s="8">
        <f>+AX3955+AY3955+AZ3955+BA3955+BB3955</f>
        <v>0</v>
      </c>
      <c r="BD3955" s="8">
        <f>AX3955-AT3955</f>
        <v>0</v>
      </c>
      <c r="BE3955" s="2"/>
      <c r="BH3955" s="2"/>
    </row>
    <row r="3956" spans="2:16255" s="4" customFormat="1" ht="30.75" customHeight="1" x14ac:dyDescent="0.2">
      <c r="B3956" s="52">
        <f>'[1]BoQ HSYC'!A3957</f>
        <v>17</v>
      </c>
      <c r="C3956" s="53" t="str">
        <f>'[1]BoQ HSYC'!B3957</f>
        <v>Lắp bích thép, đường kính ống 80mm</v>
      </c>
      <c r="D3956" s="52">
        <f>'[1]BoQ HSYC'!C3957</f>
        <v>0</v>
      </c>
      <c r="E3956" s="52" t="str">
        <f>'[1]BoQ HSYC'!D3957</f>
        <v>cặp bích</v>
      </c>
      <c r="F3956" s="51">
        <f>'[1]BoQ HSYC'!E3957</f>
        <v>0</v>
      </c>
      <c r="G3956" s="50">
        <f>'[1]BoQ HSYC'!F3957</f>
        <v>1</v>
      </c>
      <c r="H3956" s="45">
        <f>'[1]BoQ HSYC'!G3957</f>
        <v>0</v>
      </c>
      <c r="I3956" s="45">
        <f>'[1]BoQ HSYC'!H3957</f>
        <v>0</v>
      </c>
      <c r="J3956" s="45">
        <f>'[1]BoQ HSYC'!I3957</f>
        <v>0</v>
      </c>
      <c r="K3956" s="47">
        <f>'[1]BoQ HSYC'!J3957</f>
        <v>170760</v>
      </c>
      <c r="L3956" s="47">
        <f>'[1]BoQ HSYC'!K3957</f>
        <v>73270</v>
      </c>
      <c r="M3956" s="47">
        <f>'[1]BoQ HSYC'!L3957</f>
        <v>244030</v>
      </c>
      <c r="N3956" s="49">
        <f>'[1]BoQ HSYC'!M3957</f>
        <v>59765.999999999993</v>
      </c>
      <c r="O3956" s="49">
        <f>'[1]BoQ HSYC'!N3957</f>
        <v>25644.5</v>
      </c>
      <c r="P3956" s="47">
        <f>'[1]BoQ HSYC'!O3957</f>
        <v>85410.5</v>
      </c>
      <c r="Q3956" s="47">
        <f>'[1]BoQ HSYC'!P3957</f>
        <v>244030</v>
      </c>
      <c r="R3956" s="47">
        <f>'[1]BoQ HSYC'!Q3957</f>
        <v>85410.5</v>
      </c>
      <c r="S3956" s="47">
        <f>'[1]BoQ HSYC'!R3957</f>
        <v>329440.5</v>
      </c>
      <c r="T3956" s="48">
        <f>'[1]BoQ HSYC'!S3957</f>
        <v>0</v>
      </c>
      <c r="U3956" s="47">
        <f>'[1]BoQ HSYC'!T3957</f>
        <v>325440</v>
      </c>
      <c r="V3956" s="46" t="str">
        <f>'[1]BoQ HSYC'!U3957</f>
        <v>BĐG Q2/2026</v>
      </c>
      <c r="W3956" s="45" t="str">
        <f>'[1]BoQ HSYC'!V3957</f>
        <v>BĐG Q2/2026</v>
      </c>
      <c r="X3956" s="44" t="str">
        <f>'[1]BoQ HSYC'!W3957</f>
        <v>ME</v>
      </c>
      <c r="Y3956" s="44" t="str">
        <f>'[1]BoQ HSYC'!X3957</f>
        <v>ME</v>
      </c>
      <c r="Z3956" s="44">
        <f>'[1]BoQ HSYC'!Y3957</f>
        <v>0</v>
      </c>
      <c r="AA3956" s="44">
        <f>'[1]BoQ HSYC'!Z3957</f>
        <v>0</v>
      </c>
      <c r="AB3956" s="2"/>
      <c r="AC3956" s="33"/>
      <c r="AD3956" s="4">
        <f>+M3956</f>
        <v>244030</v>
      </c>
      <c r="AE3956" s="4">
        <f>+AD3956*14%</f>
        <v>34164.200000000004</v>
      </c>
      <c r="AQ3956" s="8"/>
      <c r="AU3956" s="8">
        <f>+K3956</f>
        <v>170760</v>
      </c>
      <c r="AV3956" s="8">
        <f>+L3956</f>
        <v>73270</v>
      </c>
      <c r="AW3956" s="2">
        <f>+M3956</f>
        <v>244030</v>
      </c>
      <c r="AX3956" s="8">
        <f>F3956*AW3956</f>
        <v>0</v>
      </c>
      <c r="AY3956" s="8">
        <f>IF(AQ3956="CT",7%,5%)*AX3956</f>
        <v>0</v>
      </c>
      <c r="AZ3956" s="8">
        <f>AX3956*2%</f>
        <v>0</v>
      </c>
      <c r="BA3956" s="8">
        <f>IF(BB3956&gt;0,0,AX3956*5%)</f>
        <v>0</v>
      </c>
      <c r="BB3956" s="8">
        <f>(AX3956-BG3956)*35%</f>
        <v>0</v>
      </c>
      <c r="BC3956" s="8">
        <f>+AX3956+AY3956+AZ3956+BA3956+BB3956</f>
        <v>0</v>
      </c>
      <c r="BD3956" s="8">
        <f>AX3956-AT3956</f>
        <v>0</v>
      </c>
      <c r="BE3956" s="2"/>
      <c r="BH3956" s="2"/>
    </row>
    <row r="3957" spans="2:16255" s="4" customFormat="1" ht="30.75" customHeight="1" x14ac:dyDescent="0.2">
      <c r="B3957" s="52">
        <f>'[1]BoQ HSYC'!A3958</f>
        <v>18</v>
      </c>
      <c r="C3957" s="53" t="str">
        <f>'[1]BoQ HSYC'!B3958</f>
        <v>Chụp bảo vệ ty van</v>
      </c>
      <c r="D3957" s="52">
        <f>'[1]BoQ HSYC'!C3958</f>
        <v>0</v>
      </c>
      <c r="E3957" s="52" t="str">
        <f>'[1]BoQ HSYC'!D3958</f>
        <v>cái</v>
      </c>
      <c r="F3957" s="51">
        <f>'[1]BoQ HSYC'!E3958</f>
        <v>0</v>
      </c>
      <c r="G3957" s="50">
        <f>'[1]BoQ HSYC'!F3958</f>
        <v>12</v>
      </c>
      <c r="H3957" s="45">
        <f>'[1]BoQ HSYC'!G3958</f>
        <v>0</v>
      </c>
      <c r="I3957" s="45">
        <f>'[1]BoQ HSYC'!H3958</f>
        <v>0</v>
      </c>
      <c r="J3957" s="45">
        <f>'[1]BoQ HSYC'!I3958</f>
        <v>0</v>
      </c>
      <c r="K3957" s="47">
        <f>'[1]BoQ HSYC'!J3958</f>
        <v>586440</v>
      </c>
      <c r="L3957" s="47">
        <f>'[1]BoQ HSYC'!K3958</f>
        <v>75000</v>
      </c>
      <c r="M3957" s="47">
        <f>'[1]BoQ HSYC'!L3958</f>
        <v>661440</v>
      </c>
      <c r="N3957" s="49">
        <f>'[1]BoQ HSYC'!M3958</f>
        <v>205254</v>
      </c>
      <c r="O3957" s="49">
        <f>'[1]BoQ HSYC'!N3958</f>
        <v>26250</v>
      </c>
      <c r="P3957" s="47">
        <f>'[1]BoQ HSYC'!O3958</f>
        <v>231504</v>
      </c>
      <c r="Q3957" s="47">
        <f>'[1]BoQ HSYC'!P3958</f>
        <v>7937280</v>
      </c>
      <c r="R3957" s="47">
        <f>'[1]BoQ HSYC'!Q3958</f>
        <v>2778048</v>
      </c>
      <c r="S3957" s="47">
        <f>'[1]BoQ HSYC'!R3958</f>
        <v>10715328</v>
      </c>
      <c r="T3957" s="48">
        <f>'[1]BoQ HSYC'!S3958</f>
        <v>0</v>
      </c>
      <c r="U3957" s="47">
        <f>'[1]BoQ HSYC'!T3958</f>
        <v>0</v>
      </c>
      <c r="V3957" s="46" t="str">
        <f>'[1]BoQ HSYC'!U3958</f>
        <v>BĐG Q2/2026</v>
      </c>
      <c r="W3957" s="45" t="str">
        <f>'[1]BoQ HSYC'!V3958</f>
        <v>BĐG Q2/2026</v>
      </c>
      <c r="X3957" s="44" t="str">
        <f>'[1]BoQ HSYC'!W3958</f>
        <v>ME</v>
      </c>
      <c r="Y3957" s="44" t="str">
        <f>'[1]BoQ HSYC'!X3958</f>
        <v>ME</v>
      </c>
      <c r="Z3957" s="44">
        <f>'[1]BoQ HSYC'!Y3958</f>
        <v>0</v>
      </c>
      <c r="AA3957" s="44">
        <f>'[1]BoQ HSYC'!Z3958</f>
        <v>0</v>
      </c>
      <c r="AB3957" s="2"/>
      <c r="AC3957" s="33"/>
      <c r="AD3957" s="4">
        <f>+M3957</f>
        <v>661440</v>
      </c>
      <c r="AE3957" s="4">
        <f>+AD3957*14%</f>
        <v>92601.600000000006</v>
      </c>
      <c r="AQ3957" s="8"/>
      <c r="AU3957" s="8">
        <f>+K3957</f>
        <v>586440</v>
      </c>
      <c r="AV3957" s="8">
        <f>+L3957</f>
        <v>75000</v>
      </c>
      <c r="AW3957" s="2">
        <f>+M3957</f>
        <v>661440</v>
      </c>
      <c r="AX3957" s="8">
        <f>F3957*AW3957</f>
        <v>0</v>
      </c>
      <c r="AY3957" s="8">
        <f>IF(AQ3957="CT",7%,5%)*AX3957</f>
        <v>0</v>
      </c>
      <c r="AZ3957" s="8">
        <f>AX3957*2%</f>
        <v>0</v>
      </c>
      <c r="BA3957" s="8">
        <f>IF(BB3957&gt;0,0,AX3957*5%)</f>
        <v>0</v>
      </c>
      <c r="BB3957" s="8">
        <f>(AX3957-BG3957)*35%</f>
        <v>0</v>
      </c>
      <c r="BC3957" s="8">
        <f>+AX3957+AY3957+AZ3957+BA3957+BB3957</f>
        <v>0</v>
      </c>
      <c r="BD3957" s="8">
        <f>AX3957-AT3957</f>
        <v>0</v>
      </c>
      <c r="BE3957" s="2"/>
      <c r="BH3957" s="2"/>
    </row>
    <row r="3958" spans="2:16255" s="4" customFormat="1" ht="30.75" customHeight="1" x14ac:dyDescent="0.2">
      <c r="B3958" s="52">
        <f>'[1]BoQ HSYC'!A3959</f>
        <v>19</v>
      </c>
      <c r="C3958" s="53" t="str">
        <f>'[1]BoQ HSYC'!B3959</f>
        <v>Tấm đan giảm tải 500x1000x150mm</v>
      </c>
      <c r="D3958" s="52">
        <f>'[1]BoQ HSYC'!C3959</f>
        <v>0</v>
      </c>
      <c r="E3958" s="52" t="str">
        <f>'[1]BoQ HSYC'!D3959</f>
        <v>cái</v>
      </c>
      <c r="F3958" s="51">
        <f>'[1]BoQ HSYC'!E3959</f>
        <v>0</v>
      </c>
      <c r="G3958" s="50">
        <f>'[1]BoQ HSYC'!F3959</f>
        <v>92</v>
      </c>
      <c r="H3958" s="45">
        <f>'[1]BoQ HSYC'!G3959</f>
        <v>0</v>
      </c>
      <c r="I3958" s="45">
        <f>'[1]BoQ HSYC'!H3959</f>
        <v>0</v>
      </c>
      <c r="J3958" s="45">
        <f>'[1]BoQ HSYC'!I3959</f>
        <v>0</v>
      </c>
      <c r="K3958" s="47">
        <f>'[1]BoQ HSYC'!J3959</f>
        <v>1470473.7777777775</v>
      </c>
      <c r="L3958" s="47">
        <f>'[1]BoQ HSYC'!K3959</f>
        <v>431932.01549999998</v>
      </c>
      <c r="M3958" s="47">
        <f>'[1]BoQ HSYC'!L3959</f>
        <v>1902405.7932777775</v>
      </c>
      <c r="N3958" s="49">
        <f>'[1]BoQ HSYC'!M3959</f>
        <v>514665.82222222211</v>
      </c>
      <c r="O3958" s="49">
        <f>'[1]BoQ HSYC'!N3959</f>
        <v>151176.20542499999</v>
      </c>
      <c r="P3958" s="47">
        <f>'[1]BoQ HSYC'!O3959</f>
        <v>665842.02764722216</v>
      </c>
      <c r="Q3958" s="47">
        <f>'[1]BoQ HSYC'!P3959</f>
        <v>175021332.98155552</v>
      </c>
      <c r="R3958" s="47">
        <f>'[1]BoQ HSYC'!Q3959</f>
        <v>61257466.543544441</v>
      </c>
      <c r="S3958" s="47">
        <f>'[1]BoQ HSYC'!R3959</f>
        <v>236278799.52509996</v>
      </c>
      <c r="T3958" s="48">
        <f>'[1]BoQ HSYC'!S3959</f>
        <v>0</v>
      </c>
      <c r="U3958" s="47">
        <f>'[1]BoQ HSYC'!T3959</f>
        <v>0</v>
      </c>
      <c r="V3958" s="46" t="str">
        <f>'[1]BoQ HSYC'!U3959</f>
        <v>BĐG Q2/2026</v>
      </c>
      <c r="W3958" s="45" t="str">
        <f>'[1]BoQ HSYC'!V3959</f>
        <v>BĐG Q2/2026</v>
      </c>
      <c r="X3958" s="44" t="str">
        <f>'[1]BoQ HSYC'!W3959</f>
        <v>ME</v>
      </c>
      <c r="Y3958" s="44" t="str">
        <f>'[1]BoQ HSYC'!X3959</f>
        <v>ME</v>
      </c>
      <c r="Z3958" s="44">
        <f>'[1]BoQ HSYC'!Y3959</f>
        <v>0</v>
      </c>
      <c r="AA3958" s="44">
        <f>'[1]BoQ HSYC'!Z3959</f>
        <v>0</v>
      </c>
      <c r="AB3958" s="2"/>
      <c r="AC3958" s="33"/>
      <c r="AD3958" s="4">
        <f>+M3958</f>
        <v>1902405.7932777775</v>
      </c>
      <c r="AE3958" s="4">
        <f>+AD3958*14%</f>
        <v>266336.81105888885</v>
      </c>
      <c r="AQ3958" s="8"/>
      <c r="AU3958" s="8">
        <f>+K3958</f>
        <v>1470473.7777777775</v>
      </c>
      <c r="AV3958" s="8">
        <f>+L3958</f>
        <v>431932.01549999998</v>
      </c>
      <c r="AW3958" s="2">
        <f>+M3958</f>
        <v>1902405.7932777775</v>
      </c>
      <c r="AX3958" s="8">
        <f>F3958*AW3958</f>
        <v>0</v>
      </c>
      <c r="AY3958" s="8">
        <f>IF(AQ3958="CT",7%,5%)*AX3958</f>
        <v>0</v>
      </c>
      <c r="AZ3958" s="8">
        <f>AX3958*2%</f>
        <v>0</v>
      </c>
      <c r="BA3958" s="8">
        <f>IF(BB3958&gt;0,0,AX3958*5%)</f>
        <v>0</v>
      </c>
      <c r="BB3958" s="8">
        <f>(AX3958-BG3958)*35%</f>
        <v>0</v>
      </c>
      <c r="BC3958" s="8">
        <f>+AX3958+AY3958+AZ3958+BA3958+BB3958</f>
        <v>0</v>
      </c>
      <c r="BD3958" s="8">
        <f>AX3958-AT3958</f>
        <v>0</v>
      </c>
      <c r="BE3958" s="2"/>
      <c r="BH3958" s="2"/>
    </row>
    <row r="3959" spans="2:16255" s="4" customFormat="1" ht="30.75" customHeight="1" x14ac:dyDescent="0.2">
      <c r="B3959" s="52">
        <f>'[1]BoQ HSYC'!A3960</f>
        <v>20</v>
      </c>
      <c r="C3959" s="53" t="str">
        <f>'[1]BoQ HSYC'!B3960</f>
        <v>Bê tông tấm đan M200</v>
      </c>
      <c r="D3959" s="52">
        <f>'[1]BoQ HSYC'!C3960</f>
        <v>0</v>
      </c>
      <c r="E3959" s="52" t="str">
        <f>'[1]BoQ HSYC'!D3960</f>
        <v>m3</v>
      </c>
      <c r="F3959" s="51">
        <f>'[1]BoQ HSYC'!E3960</f>
        <v>0</v>
      </c>
      <c r="G3959" s="50">
        <f>'[1]BoQ HSYC'!F3960</f>
        <v>6.8999999999999995</v>
      </c>
      <c r="H3959" s="45">
        <f>'[1]BoQ HSYC'!G3960</f>
        <v>0</v>
      </c>
      <c r="I3959" s="45">
        <f>'[1]BoQ HSYC'!H3960</f>
        <v>0</v>
      </c>
      <c r="J3959" s="45">
        <f>'[1]BoQ HSYC'!I3960</f>
        <v>0</v>
      </c>
      <c r="K3959" s="47">
        <f>'[1]BoQ HSYC'!J3960</f>
        <v>1470473.7777777775</v>
      </c>
      <c r="L3959" s="47">
        <f>'[1]BoQ HSYC'!K3960</f>
        <v>431932.01549999998</v>
      </c>
      <c r="M3959" s="47">
        <f>'[1]BoQ HSYC'!L3960</f>
        <v>1902405.7932777775</v>
      </c>
      <c r="N3959" s="49">
        <f>'[1]BoQ HSYC'!M3960</f>
        <v>514665.82222222211</v>
      </c>
      <c r="O3959" s="49">
        <f>'[1]BoQ HSYC'!N3960</f>
        <v>151176.20542499999</v>
      </c>
      <c r="P3959" s="47">
        <f>'[1]BoQ HSYC'!O3960</f>
        <v>665842.02764722216</v>
      </c>
      <c r="Q3959" s="47">
        <f>'[1]BoQ HSYC'!P3960</f>
        <v>13126599.973616663</v>
      </c>
      <c r="R3959" s="47">
        <f>'[1]BoQ HSYC'!Q3960</f>
        <v>4594309.9907658324</v>
      </c>
      <c r="S3959" s="47">
        <f>'[1]BoQ HSYC'!R3960</f>
        <v>17720909.964382496</v>
      </c>
      <c r="T3959" s="48">
        <f>'[1]BoQ HSYC'!S3960</f>
        <v>0</v>
      </c>
      <c r="U3959" s="47">
        <f>'[1]BoQ HSYC'!T3960</f>
        <v>0</v>
      </c>
      <c r="V3959" s="46" t="str">
        <f>'[1]BoQ HSYC'!U3960</f>
        <v>BĐG Q2/2026</v>
      </c>
      <c r="W3959" s="45" t="str">
        <f>'[1]BoQ HSYC'!V3960</f>
        <v>BĐG Q2/2026</v>
      </c>
      <c r="X3959" s="44" t="str">
        <f>'[1]BoQ HSYC'!W3960</f>
        <v>ME</v>
      </c>
      <c r="Y3959" s="44" t="str">
        <f>'[1]BoQ HSYC'!X3960</f>
        <v>ME</v>
      </c>
      <c r="Z3959" s="44">
        <f>'[1]BoQ HSYC'!Y3960</f>
        <v>0</v>
      </c>
      <c r="AA3959" s="44">
        <f>'[1]BoQ HSYC'!Z3960</f>
        <v>0</v>
      </c>
      <c r="AB3959" s="2"/>
      <c r="AC3959" s="33"/>
      <c r="AD3959" s="4">
        <f>+M3959</f>
        <v>1902405.7932777775</v>
      </c>
      <c r="AE3959" s="4">
        <f>+AD3959*14%</f>
        <v>266336.81105888885</v>
      </c>
      <c r="AQ3959" s="8"/>
      <c r="AU3959" s="8">
        <f>+K3959</f>
        <v>1470473.7777777775</v>
      </c>
      <c r="AV3959" s="8">
        <f>+L3959</f>
        <v>431932.01549999998</v>
      </c>
      <c r="AW3959" s="2">
        <f>+M3959</f>
        <v>1902405.7932777775</v>
      </c>
      <c r="AX3959" s="8">
        <f>F3959*AW3959</f>
        <v>0</v>
      </c>
      <c r="AY3959" s="8">
        <f>IF(AQ3959="CT",7%,5%)*AX3959</f>
        <v>0</v>
      </c>
      <c r="AZ3959" s="8">
        <f>AX3959*2%</f>
        <v>0</v>
      </c>
      <c r="BA3959" s="8">
        <f>IF(BB3959&gt;0,0,AX3959*5%)</f>
        <v>0</v>
      </c>
      <c r="BB3959" s="8">
        <f>(AX3959-BG3959)*35%</f>
        <v>0</v>
      </c>
      <c r="BC3959" s="8">
        <f>+AX3959+AY3959+AZ3959+BA3959+BB3959</f>
        <v>0</v>
      </c>
      <c r="BD3959" s="8">
        <f>AX3959-AT3959</f>
        <v>0</v>
      </c>
      <c r="BE3959" s="2"/>
      <c r="BH3959" s="2"/>
    </row>
    <row r="3960" spans="2:16255" s="4" customFormat="1" ht="30.75" customHeight="1" x14ac:dyDescent="0.2">
      <c r="B3960" s="52">
        <f>'[1]BoQ HSYC'!A3961</f>
        <v>21</v>
      </c>
      <c r="C3960" s="53" t="str">
        <f>'[1]BoQ HSYC'!B3961</f>
        <v>Ván khuôn tấm đan</v>
      </c>
      <c r="D3960" s="52">
        <f>'[1]BoQ HSYC'!C3961</f>
        <v>0</v>
      </c>
      <c r="E3960" s="52" t="str">
        <f>'[1]BoQ HSYC'!D3961</f>
        <v>100m2</v>
      </c>
      <c r="F3960" s="51">
        <f>'[1]BoQ HSYC'!E3961</f>
        <v>0</v>
      </c>
      <c r="G3960" s="50">
        <f>'[1]BoQ HSYC'!F3961</f>
        <v>0.41</v>
      </c>
      <c r="H3960" s="45">
        <f>'[1]BoQ HSYC'!G3961</f>
        <v>0</v>
      </c>
      <c r="I3960" s="45">
        <f>'[1]BoQ HSYC'!H3961</f>
        <v>0</v>
      </c>
      <c r="J3960" s="45">
        <f>'[1]BoQ HSYC'!I3961</f>
        <v>0</v>
      </c>
      <c r="K3960" s="47">
        <f>'[1]BoQ HSYC'!J3961</f>
        <v>5312080.0859983899</v>
      </c>
      <c r="L3960" s="47">
        <f>'[1]BoQ HSYC'!K3961</f>
        <v>17347534.614001598</v>
      </c>
      <c r="M3960" s="47">
        <f>'[1]BoQ HSYC'!L3961</f>
        <v>22659614.699999988</v>
      </c>
      <c r="N3960" s="49">
        <f>'[1]BoQ HSYC'!M3961</f>
        <v>1859228.0300994364</v>
      </c>
      <c r="O3960" s="49">
        <f>'[1]BoQ HSYC'!N3961</f>
        <v>6071637.1149005592</v>
      </c>
      <c r="P3960" s="47">
        <f>'[1]BoQ HSYC'!O3961</f>
        <v>7930865.1449999958</v>
      </c>
      <c r="Q3960" s="47">
        <f>'[1]BoQ HSYC'!P3961</f>
        <v>9290442.0269999951</v>
      </c>
      <c r="R3960" s="47">
        <f>'[1]BoQ HSYC'!Q3961</f>
        <v>3251654.7094499981</v>
      </c>
      <c r="S3960" s="47">
        <f>'[1]BoQ HSYC'!R3961</f>
        <v>12542096.736449994</v>
      </c>
      <c r="T3960" s="48">
        <f>'[1]BoQ HSYC'!S3961</f>
        <v>0</v>
      </c>
      <c r="U3960" s="47">
        <f>'[1]BoQ HSYC'!T3961</f>
        <v>0</v>
      </c>
      <c r="V3960" s="46" t="str">
        <f>'[1]BoQ HSYC'!U3961</f>
        <v>BĐG Q2/2026</v>
      </c>
      <c r="W3960" s="45" t="str">
        <f>'[1]BoQ HSYC'!V3961</f>
        <v>BĐG Q2/2026</v>
      </c>
      <c r="X3960" s="44" t="str">
        <f>'[1]BoQ HSYC'!W3961</f>
        <v>ME</v>
      </c>
      <c r="Y3960" s="44" t="str">
        <f>'[1]BoQ HSYC'!X3961</f>
        <v>ME</v>
      </c>
      <c r="Z3960" s="44">
        <f>'[1]BoQ HSYC'!Y3961</f>
        <v>0</v>
      </c>
      <c r="AA3960" s="44">
        <f>'[1]BoQ HSYC'!Z3961</f>
        <v>0</v>
      </c>
      <c r="AB3960" s="2"/>
      <c r="AC3960" s="33"/>
      <c r="AD3960" s="4">
        <f>+M3960</f>
        <v>22659614.699999988</v>
      </c>
      <c r="AE3960" s="4">
        <f>+AD3960*14%</f>
        <v>3172346.0579999988</v>
      </c>
      <c r="AQ3960" s="8"/>
      <c r="AU3960" s="8">
        <f>'[2]BoQ HSYC. Trâm check'!K3296</f>
        <v>6719465.1247063885</v>
      </c>
      <c r="AV3960" s="8">
        <f>'[2]BoQ HSYC. Trâm check'!L3296</f>
        <v>19817670.752746001</v>
      </c>
      <c r="AW3960" s="2">
        <f>+AU3960+AV3960</f>
        <v>26537135.877452388</v>
      </c>
      <c r="AX3960" s="8">
        <f>F3960*AW3960</f>
        <v>0</v>
      </c>
      <c r="AY3960" s="8">
        <f>IF(AQ3960="CT",7%,5%)*AX3960</f>
        <v>0</v>
      </c>
      <c r="AZ3960" s="8">
        <f>AX3960*2%</f>
        <v>0</v>
      </c>
      <c r="BA3960" s="8">
        <f>IF(BB3960&gt;0,0,AX3960*5%)</f>
        <v>0</v>
      </c>
      <c r="BB3960" s="8">
        <f>(AX3960-BG3960)*35%</f>
        <v>0</v>
      </c>
      <c r="BC3960" s="8">
        <f>+AX3960+AY3960+AZ3960+BA3960+BB3960</f>
        <v>0</v>
      </c>
      <c r="BD3960" s="8">
        <f>AX3960-AT3960</f>
        <v>0</v>
      </c>
      <c r="BE3960" s="2"/>
      <c r="BH3960" s="2"/>
    </row>
    <row r="3961" spans="2:16255" s="4" customFormat="1" ht="30.75" customHeight="1" x14ac:dyDescent="0.2">
      <c r="B3961" s="52">
        <f>'[1]BoQ HSYC'!A3962</f>
        <v>22</v>
      </c>
      <c r="C3961" s="53" t="str">
        <f>'[1]BoQ HSYC'!B3962</f>
        <v>Thép tấm đạn</v>
      </c>
      <c r="D3961" s="52">
        <f>'[1]BoQ HSYC'!C3962</f>
        <v>0</v>
      </c>
      <c r="E3961" s="52" t="str">
        <f>'[1]BoQ HSYC'!D3962</f>
        <v>tấn</v>
      </c>
      <c r="F3961" s="51">
        <f>'[1]BoQ HSYC'!E3962</f>
        <v>0</v>
      </c>
      <c r="G3961" s="50">
        <f>'[1]BoQ HSYC'!F3962</f>
        <v>0.55000000000000004</v>
      </c>
      <c r="H3961" s="45">
        <f>'[1]BoQ HSYC'!G3962</f>
        <v>0</v>
      </c>
      <c r="I3961" s="45">
        <f>'[1]BoQ HSYC'!H3962</f>
        <v>0</v>
      </c>
      <c r="J3961" s="45">
        <f>'[1]BoQ HSYC'!I3962</f>
        <v>0</v>
      </c>
      <c r="K3961" s="47">
        <f>'[1]BoQ HSYC'!J3962</f>
        <v>22428000</v>
      </c>
      <c r="L3961" s="47">
        <f>'[1]BoQ HSYC'!K3962</f>
        <v>12000000</v>
      </c>
      <c r="M3961" s="47">
        <f>'[1]BoQ HSYC'!L3962</f>
        <v>34428000</v>
      </c>
      <c r="N3961" s="49">
        <f>'[1]BoQ HSYC'!M3962</f>
        <v>7849799.9999999991</v>
      </c>
      <c r="O3961" s="49">
        <f>'[1]BoQ HSYC'!N3962</f>
        <v>4200000</v>
      </c>
      <c r="P3961" s="47">
        <f>'[1]BoQ HSYC'!O3962</f>
        <v>12049800</v>
      </c>
      <c r="Q3961" s="47">
        <f>'[1]BoQ HSYC'!P3962</f>
        <v>18935400</v>
      </c>
      <c r="R3961" s="47">
        <f>'[1]BoQ HSYC'!Q3962</f>
        <v>6627390.0000000009</v>
      </c>
      <c r="S3961" s="47">
        <f>'[1]BoQ HSYC'!R3962</f>
        <v>25562790</v>
      </c>
      <c r="T3961" s="48">
        <f>'[1]BoQ HSYC'!S3962</f>
        <v>0</v>
      </c>
      <c r="U3961" s="47">
        <f>'[1]BoQ HSYC'!T3962</f>
        <v>0</v>
      </c>
      <c r="V3961" s="46" t="str">
        <f>'[1]BoQ HSYC'!U3962</f>
        <v>BĐG Q2/2026</v>
      </c>
      <c r="W3961" s="45" t="str">
        <f>'[1]BoQ HSYC'!V3962</f>
        <v>BĐG Q2/2026</v>
      </c>
      <c r="X3961" s="44" t="str">
        <f>'[1]BoQ HSYC'!W3962</f>
        <v>ME</v>
      </c>
      <c r="Y3961" s="44" t="str">
        <f>'[1]BoQ HSYC'!X3962</f>
        <v>ME</v>
      </c>
      <c r="Z3961" s="44">
        <f>'[1]BoQ HSYC'!Y3962</f>
        <v>0</v>
      </c>
      <c r="AA3961" s="44">
        <f>'[1]BoQ HSYC'!Z3962</f>
        <v>0</v>
      </c>
      <c r="AB3961" s="2"/>
      <c r="AC3961" s="33"/>
      <c r="AD3961" s="4">
        <f>+M3961</f>
        <v>34428000</v>
      </c>
      <c r="AE3961" s="4">
        <f>+AD3961*14%</f>
        <v>4819920</v>
      </c>
      <c r="AQ3961" s="8"/>
      <c r="AU3961" s="8">
        <f>+K3961</f>
        <v>22428000</v>
      </c>
      <c r="AV3961" s="8">
        <f>+L3961</f>
        <v>12000000</v>
      </c>
      <c r="AW3961" s="2">
        <f>+M3961</f>
        <v>34428000</v>
      </c>
      <c r="AX3961" s="8">
        <f>F3961*AW3961</f>
        <v>0</v>
      </c>
      <c r="AY3961" s="8">
        <f>IF(AQ3961="CT",7%,5%)*AX3961</f>
        <v>0</v>
      </c>
      <c r="AZ3961" s="8">
        <f>AX3961*2%</f>
        <v>0</v>
      </c>
      <c r="BA3961" s="8">
        <f>IF(BB3961&gt;0,0,AX3961*5%)</f>
        <v>0</v>
      </c>
      <c r="BB3961" s="8">
        <f>(AX3961-BG3961)*35%</f>
        <v>0</v>
      </c>
      <c r="BC3961" s="8">
        <f>+AX3961+AY3961+AZ3961+BA3961+BB3961</f>
        <v>0</v>
      </c>
      <c r="BD3961" s="8">
        <f>AX3961-AT3961</f>
        <v>0</v>
      </c>
      <c r="BE3961" s="2"/>
      <c r="BH3961" s="2"/>
    </row>
    <row r="3962" spans="2:16255" s="4" customFormat="1" ht="30.75" customHeight="1" x14ac:dyDescent="0.2">
      <c r="B3962" s="62">
        <f>'[1]BoQ HSYC'!A3963</f>
        <v>0</v>
      </c>
      <c r="C3962" s="63" t="str">
        <f>'[1]BoQ HSYC'!B3963</f>
        <v>TRẠM BƠM TĂNG ÁP</v>
      </c>
      <c r="D3962" s="62">
        <f>'[1]BoQ HSYC'!C3963</f>
        <v>0</v>
      </c>
      <c r="E3962" s="62">
        <f>'[1]BoQ HSYC'!D3963</f>
        <v>0</v>
      </c>
      <c r="F3962" s="61">
        <f>'[1]BoQ HSYC'!E3963</f>
        <v>0</v>
      </c>
      <c r="G3962" s="50">
        <f>'[1]BoQ HSYC'!F3963</f>
        <v>0</v>
      </c>
      <c r="H3962" s="57">
        <f>'[1]BoQ HSYC'!G3963</f>
        <v>0</v>
      </c>
      <c r="I3962" s="57">
        <f>'[1]BoQ HSYC'!H3963</f>
        <v>0</v>
      </c>
      <c r="J3962" s="57">
        <f>'[1]BoQ HSYC'!I3963</f>
        <v>0</v>
      </c>
      <c r="K3962" s="45">
        <f>'[1]BoQ HSYC'!J3963</f>
        <v>0</v>
      </c>
      <c r="L3962" s="45">
        <f>'[1]BoQ HSYC'!K3963</f>
        <v>0</v>
      </c>
      <c r="M3962" s="45">
        <f>'[1]BoQ HSYC'!L3963</f>
        <v>0</v>
      </c>
      <c r="N3962" s="57">
        <f>'[1]BoQ HSYC'!M3963</f>
        <v>0</v>
      </c>
      <c r="O3962" s="57">
        <f>'[1]BoQ HSYC'!N3963</f>
        <v>0</v>
      </c>
      <c r="P3962" s="47">
        <f>'[1]BoQ HSYC'!O3963</f>
        <v>0</v>
      </c>
      <c r="Q3962" s="45">
        <f>'[1]BoQ HSYC'!P3963</f>
        <v>0</v>
      </c>
      <c r="R3962" s="45">
        <f>'[1]BoQ HSYC'!Q3963</f>
        <v>0</v>
      </c>
      <c r="S3962" s="45">
        <f>'[1]BoQ HSYC'!R3963</f>
        <v>0</v>
      </c>
      <c r="T3962" s="45">
        <f>'[1]BoQ HSYC'!S3963</f>
        <v>0</v>
      </c>
      <c r="U3962" s="45">
        <f>'[1]BoQ HSYC'!T3963</f>
        <v>0</v>
      </c>
      <c r="V3962" s="67">
        <f>'[1]BoQ HSYC'!U3963</f>
        <v>0</v>
      </c>
      <c r="W3962" s="45">
        <f>'[1]BoQ HSYC'!V3963</f>
        <v>0</v>
      </c>
      <c r="X3962" s="44">
        <f>'[1]BoQ HSYC'!W3963</f>
        <v>0</v>
      </c>
      <c r="Y3962" s="64">
        <f>'[1]BoQ HSYC'!X3963</f>
        <v>0</v>
      </c>
      <c r="Z3962" s="64">
        <f>'[1]BoQ HSYC'!Y3963</f>
        <v>0</v>
      </c>
      <c r="AA3962" s="64">
        <f>'[1]BoQ HSYC'!Z3963</f>
        <v>0</v>
      </c>
      <c r="AB3962" s="66"/>
      <c r="AC3962" s="65"/>
      <c r="AD3962" s="62"/>
      <c r="AE3962" s="62"/>
      <c r="AG3962" s="60"/>
      <c r="AH3962" s="59"/>
      <c r="AI3962" s="57"/>
      <c r="AJ3962" s="57"/>
      <c r="AK3962" s="57"/>
      <c r="AL3962" s="57"/>
      <c r="AM3962" s="57"/>
      <c r="AO3962" s="57"/>
      <c r="AP3962" s="61"/>
      <c r="AQ3962" s="8"/>
      <c r="AR3962" s="58"/>
      <c r="AS3962" s="58"/>
      <c r="AT3962" s="58"/>
      <c r="AU3962" s="8">
        <f>+K3962</f>
        <v>0</v>
      </c>
      <c r="AV3962" s="8">
        <f>+L3962</f>
        <v>0</v>
      </c>
      <c r="AW3962" s="2">
        <f>+M3962</f>
        <v>0</v>
      </c>
      <c r="AX3962" s="8">
        <f>F3962*AW3962</f>
        <v>0</v>
      </c>
      <c r="AY3962" s="8">
        <f>IF(AQ3962="CT",7%,5%)*AX3962</f>
        <v>0</v>
      </c>
      <c r="AZ3962" s="8">
        <f>AX3962*2%</f>
        <v>0</v>
      </c>
      <c r="BA3962" s="8">
        <f>IF(BB3962&gt;0,0,AX3962*5%)</f>
        <v>0</v>
      </c>
      <c r="BB3962" s="8">
        <f>(AX3962-BG3962)*35%</f>
        <v>0</v>
      </c>
      <c r="BC3962" s="8">
        <f>+AX3962+AY3962+AZ3962+BA3962+BB3962</f>
        <v>0</v>
      </c>
      <c r="BD3962" s="8">
        <f>AX3962-AT3962</f>
        <v>0</v>
      </c>
      <c r="BE3962" s="2"/>
      <c r="BF3962" s="57"/>
      <c r="BG3962" s="57"/>
      <c r="BH3962" s="2"/>
      <c r="BI3962" s="56"/>
      <c r="BJ3962" s="57"/>
      <c r="BK3962" s="64"/>
      <c r="BL3962" s="60"/>
      <c r="BM3962" s="59"/>
      <c r="BN3962" s="57"/>
      <c r="BO3962" s="57"/>
      <c r="BP3962" s="57"/>
      <c r="BQ3962" s="57"/>
      <c r="BR3962" s="57"/>
      <c r="BS3962" s="57"/>
      <c r="BT3962" s="57"/>
      <c r="BU3962" s="57"/>
      <c r="BV3962" s="58"/>
      <c r="BW3962" s="57"/>
      <c r="BX3962" s="57"/>
      <c r="BY3962" s="57"/>
      <c r="BZ3962" s="57"/>
      <c r="CA3962" s="57"/>
      <c r="CB3962" s="56"/>
      <c r="CC3962" s="57"/>
      <c r="CD3962" s="64"/>
      <c r="CE3962" s="64"/>
      <c r="CF3962" s="64"/>
      <c r="CG3962" s="64"/>
      <c r="CH3962" s="62"/>
      <c r="CI3962" s="63"/>
      <c r="CJ3962" s="62"/>
      <c r="CK3962" s="62"/>
      <c r="CL3962" s="61"/>
      <c r="CM3962" s="60"/>
      <c r="CN3962" s="59"/>
      <c r="CO3962" s="57"/>
      <c r="CP3962" s="57"/>
      <c r="CQ3962" s="57"/>
      <c r="CR3962" s="57"/>
      <c r="CS3962" s="57"/>
      <c r="CT3962" s="57"/>
      <c r="CU3962" s="57"/>
      <c r="CV3962" s="57"/>
      <c r="CW3962" s="58"/>
      <c r="CX3962" s="57"/>
      <c r="CY3962" s="57"/>
      <c r="CZ3962" s="57"/>
      <c r="DA3962" s="57"/>
      <c r="DB3962" s="57"/>
      <c r="DC3962" s="56"/>
      <c r="DD3962" s="57"/>
      <c r="DE3962" s="64"/>
      <c r="DF3962" s="64"/>
      <c r="DG3962" s="64"/>
      <c r="DH3962" s="64"/>
      <c r="DI3962" s="62"/>
      <c r="DJ3962" s="63"/>
      <c r="DK3962" s="62"/>
      <c r="DL3962" s="62"/>
      <c r="DM3962" s="61"/>
      <c r="DN3962" s="60"/>
      <c r="DO3962" s="59"/>
      <c r="DP3962" s="57"/>
      <c r="DQ3962" s="57"/>
      <c r="DR3962" s="57"/>
      <c r="DS3962" s="57"/>
      <c r="DT3962" s="57"/>
      <c r="DU3962" s="57"/>
      <c r="DV3962" s="57"/>
      <c r="DW3962" s="57"/>
      <c r="DX3962" s="58"/>
      <c r="DY3962" s="57"/>
      <c r="DZ3962" s="57"/>
      <c r="EA3962" s="57"/>
      <c r="EB3962" s="57"/>
      <c r="EC3962" s="57"/>
      <c r="ED3962" s="56"/>
      <c r="EE3962" s="57"/>
      <c r="EF3962" s="64"/>
      <c r="EG3962" s="64"/>
      <c r="EH3962" s="64"/>
      <c r="EI3962" s="64"/>
      <c r="EJ3962" s="62"/>
      <c r="EK3962" s="63"/>
      <c r="EL3962" s="62"/>
      <c r="EM3962" s="62"/>
      <c r="EN3962" s="61"/>
      <c r="EO3962" s="60"/>
      <c r="EP3962" s="59"/>
      <c r="EQ3962" s="57"/>
      <c r="ER3962" s="57"/>
      <c r="ES3962" s="57"/>
      <c r="ET3962" s="57"/>
      <c r="EU3962" s="57"/>
      <c r="EV3962" s="57"/>
      <c r="EW3962" s="57"/>
      <c r="EX3962" s="57"/>
      <c r="EY3962" s="58"/>
      <c r="EZ3962" s="57"/>
      <c r="FA3962" s="57"/>
      <c r="FB3962" s="57"/>
      <c r="FC3962" s="57"/>
      <c r="FD3962" s="57"/>
      <c r="FE3962" s="56"/>
      <c r="FF3962" s="57"/>
      <c r="FG3962" s="64"/>
      <c r="FH3962" s="64"/>
      <c r="FI3962" s="64"/>
      <c r="FJ3962" s="64"/>
      <c r="FK3962" s="62"/>
      <c r="FL3962" s="63"/>
      <c r="FM3962" s="62"/>
      <c r="FN3962" s="62"/>
      <c r="FO3962" s="61"/>
      <c r="FP3962" s="60"/>
      <c r="FQ3962" s="59"/>
      <c r="FR3962" s="57"/>
      <c r="FS3962" s="57"/>
      <c r="FT3962" s="57"/>
      <c r="FU3962" s="57"/>
      <c r="FV3962" s="57"/>
      <c r="FW3962" s="57"/>
      <c r="FX3962" s="57"/>
      <c r="FY3962" s="57"/>
      <c r="FZ3962" s="58"/>
      <c r="GA3962" s="57"/>
      <c r="GB3962" s="57"/>
      <c r="GC3962" s="57"/>
      <c r="GD3962" s="57"/>
      <c r="GE3962" s="57"/>
      <c r="GF3962" s="56"/>
      <c r="GG3962" s="57"/>
      <c r="GH3962" s="64"/>
      <c r="GI3962" s="64"/>
      <c r="GJ3962" s="64"/>
      <c r="GK3962" s="64"/>
      <c r="GL3962" s="62"/>
      <c r="GM3962" s="63"/>
      <c r="GN3962" s="62"/>
      <c r="GO3962" s="62"/>
      <c r="GP3962" s="61"/>
      <c r="GQ3962" s="60"/>
      <c r="GR3962" s="59"/>
      <c r="GS3962" s="57"/>
      <c r="GT3962" s="57"/>
      <c r="GU3962" s="57"/>
      <c r="GV3962" s="57"/>
      <c r="GW3962" s="57"/>
      <c r="GX3962" s="57"/>
      <c r="GY3962" s="57"/>
      <c r="GZ3962" s="57"/>
      <c r="HA3962" s="58"/>
      <c r="HB3962" s="57"/>
      <c r="HC3962" s="57"/>
      <c r="HD3962" s="57"/>
      <c r="HE3962" s="57"/>
      <c r="HF3962" s="57"/>
      <c r="HG3962" s="56"/>
      <c r="HH3962" s="57"/>
      <c r="HI3962" s="64"/>
      <c r="HJ3962" s="64"/>
      <c r="HK3962" s="64"/>
      <c r="HL3962" s="64"/>
      <c r="HM3962" s="62"/>
      <c r="HN3962" s="63"/>
      <c r="HO3962" s="62"/>
      <c r="HP3962" s="62"/>
      <c r="HQ3962" s="61"/>
      <c r="HR3962" s="60"/>
      <c r="HS3962" s="59"/>
      <c r="HT3962" s="57"/>
      <c r="HU3962" s="57"/>
      <c r="HV3962" s="57"/>
      <c r="HW3962" s="57"/>
      <c r="HX3962" s="57"/>
      <c r="HY3962" s="57"/>
      <c r="HZ3962" s="57"/>
      <c r="IA3962" s="57"/>
      <c r="IB3962" s="58"/>
      <c r="IC3962" s="57"/>
      <c r="ID3962" s="57"/>
      <c r="IE3962" s="57"/>
      <c r="IF3962" s="57"/>
      <c r="IG3962" s="57"/>
      <c r="IH3962" s="56"/>
      <c r="II3962" s="57"/>
      <c r="IJ3962" s="64"/>
      <c r="IK3962" s="64"/>
      <c r="IL3962" s="64"/>
      <c r="IM3962" s="64"/>
      <c r="IN3962" s="62"/>
      <c r="IO3962" s="63"/>
      <c r="IP3962" s="62"/>
      <c r="IQ3962" s="62"/>
      <c r="IR3962" s="61"/>
      <c r="IS3962" s="60"/>
      <c r="IT3962" s="59"/>
      <c r="IU3962" s="57"/>
      <c r="IV3962" s="57"/>
      <c r="IW3962" s="57"/>
      <c r="IX3962" s="57"/>
      <c r="IY3962" s="57"/>
      <c r="IZ3962" s="57"/>
      <c r="JA3962" s="57"/>
      <c r="JB3962" s="57"/>
      <c r="JC3962" s="58"/>
      <c r="JD3962" s="57"/>
      <c r="JE3962" s="57"/>
      <c r="JF3962" s="57"/>
      <c r="JG3962" s="57"/>
      <c r="JH3962" s="57"/>
      <c r="JI3962" s="56"/>
      <c r="JJ3962" s="57"/>
      <c r="JK3962" s="64"/>
      <c r="JL3962" s="64"/>
      <c r="JM3962" s="64"/>
      <c r="JN3962" s="64"/>
      <c r="JO3962" s="62"/>
      <c r="JP3962" s="63"/>
      <c r="JQ3962" s="62"/>
      <c r="JR3962" s="62"/>
      <c r="JS3962" s="61"/>
      <c r="JT3962" s="60"/>
      <c r="JU3962" s="59"/>
      <c r="JV3962" s="57"/>
      <c r="JW3962" s="57"/>
      <c r="JX3962" s="57"/>
      <c r="JY3962" s="57"/>
      <c r="JZ3962" s="57"/>
      <c r="KA3962" s="57"/>
      <c r="KB3962" s="57"/>
      <c r="KC3962" s="57"/>
      <c r="KD3962" s="58"/>
      <c r="KE3962" s="57"/>
      <c r="KF3962" s="57"/>
      <c r="KG3962" s="57"/>
      <c r="KH3962" s="57"/>
      <c r="KI3962" s="57"/>
      <c r="KJ3962" s="56"/>
      <c r="KK3962" s="57"/>
      <c r="KL3962" s="64"/>
      <c r="KM3962" s="64"/>
      <c r="KN3962" s="64"/>
      <c r="KO3962" s="64"/>
      <c r="KP3962" s="62"/>
      <c r="KQ3962" s="63"/>
      <c r="KR3962" s="62"/>
      <c r="KS3962" s="62"/>
      <c r="KT3962" s="61"/>
      <c r="KU3962" s="60"/>
      <c r="KV3962" s="59"/>
      <c r="KW3962" s="57"/>
      <c r="KX3962" s="57"/>
      <c r="KY3962" s="57"/>
      <c r="KZ3962" s="57"/>
      <c r="LA3962" s="57"/>
      <c r="LB3962" s="57"/>
      <c r="LC3962" s="57"/>
      <c r="LD3962" s="57"/>
      <c r="LE3962" s="58"/>
      <c r="LF3962" s="57"/>
      <c r="LG3962" s="57"/>
      <c r="LH3962" s="57"/>
      <c r="LI3962" s="57"/>
      <c r="LJ3962" s="57"/>
      <c r="LK3962" s="56"/>
      <c r="LL3962" s="57"/>
      <c r="LM3962" s="64"/>
      <c r="LN3962" s="64"/>
      <c r="LO3962" s="64"/>
      <c r="LP3962" s="64"/>
      <c r="LQ3962" s="62"/>
      <c r="LR3962" s="63"/>
      <c r="LS3962" s="62"/>
      <c r="LT3962" s="62"/>
      <c r="LU3962" s="61"/>
      <c r="LV3962" s="60"/>
      <c r="LW3962" s="59"/>
      <c r="LX3962" s="57"/>
      <c r="LY3962" s="57"/>
      <c r="LZ3962" s="57"/>
      <c r="MA3962" s="57"/>
      <c r="MB3962" s="57"/>
      <c r="MC3962" s="57"/>
      <c r="MD3962" s="57"/>
      <c r="ME3962" s="57"/>
      <c r="MF3962" s="58"/>
      <c r="MG3962" s="57"/>
      <c r="MH3962" s="57"/>
      <c r="MI3962" s="57"/>
      <c r="MJ3962" s="57"/>
      <c r="MK3962" s="57"/>
      <c r="ML3962" s="56"/>
      <c r="MM3962" s="57"/>
      <c r="MN3962" s="64"/>
      <c r="MO3962" s="64"/>
      <c r="MP3962" s="64"/>
      <c r="MQ3962" s="64"/>
      <c r="MR3962" s="62"/>
      <c r="MS3962" s="63"/>
      <c r="MT3962" s="62"/>
      <c r="MU3962" s="62"/>
      <c r="MV3962" s="61"/>
      <c r="MW3962" s="60"/>
      <c r="MX3962" s="59"/>
      <c r="MY3962" s="57"/>
      <c r="MZ3962" s="57"/>
      <c r="NA3962" s="57"/>
      <c r="NB3962" s="57"/>
      <c r="NC3962" s="57"/>
      <c r="ND3962" s="57"/>
      <c r="NE3962" s="57"/>
      <c r="NF3962" s="57"/>
      <c r="NG3962" s="58"/>
      <c r="NH3962" s="57"/>
      <c r="NI3962" s="57"/>
      <c r="NJ3962" s="57"/>
      <c r="NK3962" s="57"/>
      <c r="NL3962" s="57"/>
      <c r="NM3962" s="56"/>
      <c r="NN3962" s="57"/>
      <c r="NO3962" s="64"/>
      <c r="NP3962" s="64"/>
      <c r="NQ3962" s="64"/>
      <c r="NR3962" s="64"/>
      <c r="NS3962" s="62"/>
      <c r="NT3962" s="63"/>
      <c r="NU3962" s="62"/>
      <c r="NV3962" s="62"/>
      <c r="NW3962" s="61"/>
      <c r="NX3962" s="60"/>
      <c r="NY3962" s="59"/>
      <c r="NZ3962" s="57"/>
      <c r="OA3962" s="57"/>
      <c r="OB3962" s="57"/>
      <c r="OC3962" s="57"/>
      <c r="OD3962" s="57"/>
      <c r="OE3962" s="57"/>
      <c r="OF3962" s="57"/>
      <c r="OG3962" s="57"/>
      <c r="OH3962" s="58"/>
      <c r="OI3962" s="57"/>
      <c r="OJ3962" s="57"/>
      <c r="OK3962" s="57"/>
      <c r="OL3962" s="57"/>
      <c r="OM3962" s="57"/>
      <c r="ON3962" s="56"/>
      <c r="OO3962" s="57"/>
      <c r="OP3962" s="64"/>
      <c r="OQ3962" s="64"/>
      <c r="OR3962" s="64"/>
      <c r="OS3962" s="64"/>
      <c r="OT3962" s="62"/>
      <c r="OU3962" s="63"/>
      <c r="OV3962" s="62"/>
      <c r="OW3962" s="62"/>
      <c r="OX3962" s="61"/>
      <c r="OY3962" s="60"/>
      <c r="OZ3962" s="59"/>
      <c r="PA3962" s="57"/>
      <c r="PB3962" s="57"/>
      <c r="PC3962" s="57"/>
      <c r="PD3962" s="57"/>
      <c r="PE3962" s="57"/>
      <c r="PF3962" s="57"/>
      <c r="PG3962" s="57"/>
      <c r="PH3962" s="57"/>
      <c r="PI3962" s="58"/>
      <c r="PJ3962" s="57"/>
      <c r="PK3962" s="57"/>
      <c r="PL3962" s="57"/>
      <c r="PM3962" s="57"/>
      <c r="PN3962" s="57"/>
      <c r="PO3962" s="56"/>
      <c r="PP3962" s="57"/>
      <c r="PQ3962" s="64"/>
      <c r="PR3962" s="64"/>
      <c r="PS3962" s="64"/>
      <c r="PT3962" s="64"/>
      <c r="PU3962" s="62"/>
      <c r="PV3962" s="63"/>
      <c r="PW3962" s="62"/>
      <c r="PX3962" s="62"/>
      <c r="PY3962" s="61"/>
      <c r="PZ3962" s="60"/>
      <c r="QA3962" s="59"/>
      <c r="QB3962" s="57"/>
      <c r="QC3962" s="57"/>
      <c r="QD3962" s="57"/>
      <c r="QE3962" s="57"/>
      <c r="QF3962" s="57"/>
      <c r="QG3962" s="57"/>
      <c r="QH3962" s="57"/>
      <c r="QI3962" s="57"/>
      <c r="QJ3962" s="58"/>
      <c r="QK3962" s="57"/>
      <c r="QL3962" s="57"/>
      <c r="QM3962" s="57"/>
      <c r="QN3962" s="57"/>
      <c r="QO3962" s="57"/>
      <c r="QP3962" s="56"/>
      <c r="QQ3962" s="57"/>
      <c r="QR3962" s="64"/>
      <c r="QS3962" s="64"/>
      <c r="QT3962" s="64"/>
      <c r="QU3962" s="64"/>
      <c r="QV3962" s="62"/>
      <c r="QW3962" s="63"/>
      <c r="QX3962" s="62"/>
      <c r="QY3962" s="62"/>
      <c r="QZ3962" s="61"/>
      <c r="RA3962" s="60"/>
      <c r="RB3962" s="59"/>
      <c r="RC3962" s="57"/>
      <c r="RD3962" s="57"/>
      <c r="RE3962" s="57"/>
      <c r="RF3962" s="57"/>
      <c r="RG3962" s="57"/>
      <c r="RH3962" s="57"/>
      <c r="RI3962" s="57"/>
      <c r="RJ3962" s="57"/>
      <c r="RK3962" s="58"/>
      <c r="RL3962" s="57"/>
      <c r="RM3962" s="57"/>
      <c r="RN3962" s="57"/>
      <c r="RO3962" s="57"/>
      <c r="RP3962" s="57"/>
      <c r="RQ3962" s="56"/>
      <c r="RR3962" s="57"/>
      <c r="RS3962" s="64"/>
      <c r="RT3962" s="64"/>
      <c r="RU3962" s="64"/>
      <c r="RV3962" s="64"/>
      <c r="RW3962" s="62"/>
      <c r="RX3962" s="63"/>
      <c r="RY3962" s="62"/>
      <c r="RZ3962" s="62"/>
      <c r="SA3962" s="61"/>
      <c r="SB3962" s="60"/>
      <c r="SC3962" s="59"/>
      <c r="SD3962" s="57"/>
      <c r="SE3962" s="57"/>
      <c r="SF3962" s="57"/>
      <c r="SG3962" s="57"/>
      <c r="SH3962" s="57"/>
      <c r="SI3962" s="57"/>
      <c r="SJ3962" s="57"/>
      <c r="SK3962" s="57"/>
      <c r="SL3962" s="58"/>
      <c r="SM3962" s="57"/>
      <c r="SN3962" s="57"/>
      <c r="SO3962" s="57"/>
      <c r="SP3962" s="57"/>
      <c r="SQ3962" s="57"/>
      <c r="SR3962" s="56"/>
      <c r="SS3962" s="57"/>
      <c r="ST3962" s="64"/>
      <c r="SU3962" s="64"/>
      <c r="SV3962" s="64"/>
      <c r="SW3962" s="64"/>
      <c r="SX3962" s="62"/>
      <c r="SY3962" s="63"/>
      <c r="SZ3962" s="62"/>
      <c r="TA3962" s="62"/>
      <c r="TB3962" s="61"/>
      <c r="TC3962" s="60"/>
      <c r="TD3962" s="59"/>
      <c r="TE3962" s="57"/>
      <c r="TF3962" s="57"/>
      <c r="TG3962" s="57"/>
      <c r="TH3962" s="57"/>
      <c r="TI3962" s="57"/>
      <c r="TJ3962" s="57"/>
      <c r="TK3962" s="57"/>
      <c r="TL3962" s="57"/>
      <c r="TM3962" s="58"/>
      <c r="TN3962" s="57"/>
      <c r="TO3962" s="57"/>
      <c r="TP3962" s="57"/>
      <c r="TQ3962" s="57"/>
      <c r="TR3962" s="57"/>
      <c r="TS3962" s="56"/>
      <c r="TT3962" s="57"/>
      <c r="TU3962" s="64"/>
      <c r="TV3962" s="64"/>
      <c r="TW3962" s="64"/>
      <c r="TX3962" s="64"/>
      <c r="TY3962" s="62"/>
      <c r="TZ3962" s="63"/>
      <c r="UA3962" s="62"/>
      <c r="UB3962" s="62"/>
      <c r="UC3962" s="61"/>
      <c r="UD3962" s="60"/>
      <c r="UE3962" s="59"/>
      <c r="UF3962" s="57"/>
      <c r="UG3962" s="57"/>
      <c r="UH3962" s="57"/>
      <c r="UI3962" s="57"/>
      <c r="UJ3962" s="57"/>
      <c r="UK3962" s="57"/>
      <c r="UL3962" s="57"/>
      <c r="UM3962" s="57"/>
      <c r="UN3962" s="58"/>
      <c r="UO3962" s="57"/>
      <c r="UP3962" s="57"/>
      <c r="UQ3962" s="57"/>
      <c r="UR3962" s="57"/>
      <c r="US3962" s="57"/>
      <c r="UT3962" s="56"/>
      <c r="UU3962" s="57"/>
      <c r="UV3962" s="64"/>
      <c r="UW3962" s="64"/>
      <c r="UX3962" s="64"/>
      <c r="UY3962" s="64"/>
      <c r="UZ3962" s="62"/>
      <c r="VA3962" s="63"/>
      <c r="VB3962" s="62"/>
      <c r="VC3962" s="62"/>
      <c r="VD3962" s="61"/>
      <c r="VE3962" s="60"/>
      <c r="VF3962" s="59"/>
      <c r="VG3962" s="57"/>
      <c r="VH3962" s="57"/>
      <c r="VI3962" s="57"/>
      <c r="VJ3962" s="57"/>
      <c r="VK3962" s="57"/>
      <c r="VL3962" s="57"/>
      <c r="VM3962" s="57"/>
      <c r="VN3962" s="57"/>
      <c r="VO3962" s="58"/>
      <c r="VP3962" s="57"/>
      <c r="VQ3962" s="57"/>
      <c r="VR3962" s="57"/>
      <c r="VS3962" s="57"/>
      <c r="VT3962" s="57"/>
      <c r="VU3962" s="56"/>
      <c r="VV3962" s="57"/>
      <c r="VW3962" s="64"/>
      <c r="VX3962" s="64"/>
      <c r="VY3962" s="64"/>
      <c r="VZ3962" s="64"/>
      <c r="WA3962" s="62"/>
      <c r="WB3962" s="63"/>
      <c r="WC3962" s="62"/>
      <c r="WD3962" s="62"/>
      <c r="WE3962" s="61"/>
      <c r="WF3962" s="60"/>
      <c r="WG3962" s="59"/>
      <c r="WH3962" s="57"/>
      <c r="WI3962" s="57"/>
      <c r="WJ3962" s="57"/>
      <c r="WK3962" s="57"/>
      <c r="WL3962" s="57"/>
      <c r="WM3962" s="57"/>
      <c r="WN3962" s="57"/>
      <c r="WO3962" s="57"/>
      <c r="WP3962" s="58"/>
      <c r="WQ3962" s="57"/>
      <c r="WR3962" s="57"/>
      <c r="WS3962" s="57"/>
      <c r="WT3962" s="57"/>
      <c r="WU3962" s="57"/>
      <c r="WV3962" s="56"/>
      <c r="WW3962" s="57"/>
      <c r="WX3962" s="64"/>
      <c r="WY3962" s="64"/>
      <c r="WZ3962" s="64"/>
      <c r="XA3962" s="64"/>
      <c r="XB3962" s="62"/>
      <c r="XC3962" s="63"/>
      <c r="XD3962" s="62"/>
      <c r="XE3962" s="62"/>
      <c r="XF3962" s="61"/>
      <c r="XG3962" s="60"/>
      <c r="XH3962" s="59"/>
      <c r="XI3962" s="57"/>
      <c r="XJ3962" s="57"/>
      <c r="XK3962" s="57"/>
      <c r="XL3962" s="57"/>
      <c r="XM3962" s="57"/>
      <c r="XN3962" s="57"/>
      <c r="XO3962" s="57"/>
      <c r="XP3962" s="57"/>
      <c r="XQ3962" s="58"/>
      <c r="XR3962" s="57"/>
      <c r="XS3962" s="57"/>
      <c r="XT3962" s="57"/>
      <c r="XU3962" s="57"/>
      <c r="XV3962" s="57"/>
      <c r="XW3962" s="56"/>
      <c r="XX3962" s="57"/>
      <c r="XY3962" s="64"/>
      <c r="XZ3962" s="64"/>
      <c r="YA3962" s="64"/>
      <c r="YB3962" s="64"/>
      <c r="YC3962" s="62"/>
      <c r="YD3962" s="63"/>
      <c r="YE3962" s="62"/>
      <c r="YF3962" s="62"/>
      <c r="YG3962" s="61"/>
      <c r="YH3962" s="60"/>
      <c r="YI3962" s="59"/>
      <c r="YJ3962" s="57"/>
      <c r="YK3962" s="57"/>
      <c r="YL3962" s="57"/>
      <c r="YM3962" s="57"/>
      <c r="YN3962" s="57"/>
      <c r="YO3962" s="57"/>
      <c r="YP3962" s="57"/>
      <c r="YQ3962" s="57"/>
      <c r="YR3962" s="58"/>
      <c r="YS3962" s="57"/>
      <c r="YT3962" s="57"/>
      <c r="YU3962" s="57"/>
      <c r="YV3962" s="57"/>
      <c r="YW3962" s="57"/>
      <c r="YX3962" s="56"/>
      <c r="YY3962" s="57"/>
      <c r="YZ3962" s="64"/>
      <c r="ZA3962" s="64"/>
      <c r="ZB3962" s="64"/>
      <c r="ZC3962" s="64"/>
      <c r="ZD3962" s="62"/>
      <c r="ZE3962" s="63"/>
      <c r="ZF3962" s="62"/>
      <c r="ZG3962" s="62"/>
      <c r="ZH3962" s="61"/>
      <c r="ZI3962" s="60"/>
      <c r="ZJ3962" s="59"/>
      <c r="ZK3962" s="57"/>
      <c r="ZL3962" s="57"/>
      <c r="ZM3962" s="57"/>
      <c r="ZN3962" s="57"/>
      <c r="ZO3962" s="57"/>
      <c r="ZP3962" s="57"/>
      <c r="ZQ3962" s="57"/>
      <c r="ZR3962" s="57"/>
      <c r="ZS3962" s="58"/>
      <c r="ZT3962" s="57"/>
      <c r="ZU3962" s="57"/>
      <c r="ZV3962" s="57"/>
      <c r="ZW3962" s="57"/>
      <c r="ZX3962" s="57"/>
      <c r="ZY3962" s="56"/>
      <c r="ZZ3962" s="57"/>
      <c r="AAA3962" s="64"/>
      <c r="AAB3962" s="64"/>
      <c r="AAC3962" s="64"/>
      <c r="AAD3962" s="64"/>
      <c r="AAE3962" s="62"/>
      <c r="AAF3962" s="63"/>
      <c r="AAG3962" s="62"/>
      <c r="AAH3962" s="62"/>
      <c r="AAI3962" s="61"/>
      <c r="AAJ3962" s="60"/>
      <c r="AAK3962" s="59"/>
      <c r="AAL3962" s="57"/>
      <c r="AAM3962" s="57"/>
      <c r="AAN3962" s="57"/>
      <c r="AAO3962" s="57"/>
      <c r="AAP3962" s="57"/>
      <c r="AAQ3962" s="57"/>
      <c r="AAR3962" s="57"/>
      <c r="AAS3962" s="57"/>
      <c r="AAT3962" s="58"/>
      <c r="AAU3962" s="57"/>
      <c r="AAV3962" s="57"/>
      <c r="AAW3962" s="57"/>
      <c r="AAX3962" s="57"/>
      <c r="AAY3962" s="57"/>
      <c r="AAZ3962" s="56"/>
      <c r="ABA3962" s="57"/>
      <c r="ABB3962" s="64"/>
      <c r="ABC3962" s="64"/>
      <c r="ABD3962" s="64"/>
      <c r="ABE3962" s="64"/>
      <c r="ABF3962" s="62"/>
      <c r="ABG3962" s="63"/>
      <c r="ABH3962" s="62"/>
      <c r="ABI3962" s="62"/>
      <c r="ABJ3962" s="61"/>
      <c r="ABK3962" s="60"/>
      <c r="ABL3962" s="59"/>
      <c r="ABM3962" s="57"/>
      <c r="ABN3962" s="57"/>
      <c r="ABO3962" s="57"/>
      <c r="ABP3962" s="57"/>
      <c r="ABQ3962" s="57"/>
      <c r="ABR3962" s="57"/>
      <c r="ABS3962" s="57"/>
      <c r="ABT3962" s="57"/>
      <c r="ABU3962" s="58"/>
      <c r="ABV3962" s="57"/>
      <c r="ABW3962" s="57"/>
      <c r="ABX3962" s="57"/>
      <c r="ABY3962" s="57"/>
      <c r="ABZ3962" s="57"/>
      <c r="ACA3962" s="56"/>
      <c r="ACB3962" s="57"/>
      <c r="ACC3962" s="64"/>
      <c r="ACD3962" s="64"/>
      <c r="ACE3962" s="64"/>
      <c r="ACF3962" s="64"/>
      <c r="ACG3962" s="62"/>
      <c r="ACH3962" s="63"/>
      <c r="ACI3962" s="62"/>
      <c r="ACJ3962" s="62"/>
      <c r="ACK3962" s="61"/>
      <c r="ACL3962" s="60"/>
      <c r="ACM3962" s="59"/>
      <c r="ACN3962" s="57"/>
      <c r="ACO3962" s="57"/>
      <c r="ACP3962" s="57"/>
      <c r="ACQ3962" s="57"/>
      <c r="ACR3962" s="57"/>
      <c r="ACS3962" s="57"/>
      <c r="ACT3962" s="57"/>
      <c r="ACU3962" s="57"/>
      <c r="ACV3962" s="58"/>
      <c r="ACW3962" s="57"/>
      <c r="ACX3962" s="57"/>
      <c r="ACY3962" s="57"/>
      <c r="ACZ3962" s="57"/>
      <c r="ADA3962" s="57"/>
      <c r="ADB3962" s="56"/>
      <c r="ADC3962" s="57"/>
      <c r="ADD3962" s="64"/>
      <c r="ADE3962" s="64"/>
      <c r="ADF3962" s="64"/>
      <c r="ADG3962" s="64"/>
      <c r="ADH3962" s="62"/>
      <c r="ADI3962" s="63"/>
      <c r="ADJ3962" s="62"/>
      <c r="ADK3962" s="62"/>
      <c r="ADL3962" s="61"/>
      <c r="ADM3962" s="60"/>
      <c r="ADN3962" s="59"/>
      <c r="ADO3962" s="57"/>
      <c r="ADP3962" s="57"/>
      <c r="ADQ3962" s="57"/>
      <c r="ADR3962" s="57"/>
      <c r="ADS3962" s="57"/>
      <c r="ADT3962" s="57"/>
      <c r="ADU3962" s="57"/>
      <c r="ADV3962" s="57"/>
      <c r="ADW3962" s="58"/>
      <c r="ADX3962" s="57"/>
      <c r="ADY3962" s="57"/>
      <c r="ADZ3962" s="57"/>
      <c r="AEA3962" s="57"/>
      <c r="AEB3962" s="57"/>
      <c r="AEC3962" s="56"/>
      <c r="AED3962" s="57"/>
      <c r="AEE3962" s="64"/>
      <c r="AEF3962" s="64"/>
      <c r="AEG3962" s="64"/>
      <c r="AEH3962" s="64"/>
      <c r="AEI3962" s="62"/>
      <c r="AEJ3962" s="63"/>
      <c r="AEK3962" s="62"/>
      <c r="AEL3962" s="62"/>
      <c r="AEM3962" s="61"/>
      <c r="AEN3962" s="60"/>
      <c r="AEO3962" s="59"/>
      <c r="AEP3962" s="57"/>
      <c r="AEQ3962" s="57"/>
      <c r="AER3962" s="57"/>
      <c r="AES3962" s="57"/>
      <c r="AET3962" s="57"/>
      <c r="AEU3962" s="57"/>
      <c r="AEV3962" s="57"/>
      <c r="AEW3962" s="57"/>
      <c r="AEX3962" s="58"/>
      <c r="AEY3962" s="57"/>
      <c r="AEZ3962" s="57"/>
      <c r="AFA3962" s="57"/>
      <c r="AFB3962" s="57"/>
      <c r="AFC3962" s="57"/>
      <c r="AFD3962" s="56"/>
      <c r="AFE3962" s="57"/>
      <c r="AFF3962" s="64"/>
      <c r="AFG3962" s="64"/>
      <c r="AFH3962" s="64"/>
      <c r="AFI3962" s="64"/>
      <c r="AFJ3962" s="62"/>
      <c r="AFK3962" s="63"/>
      <c r="AFL3962" s="62"/>
      <c r="AFM3962" s="62"/>
      <c r="AFN3962" s="61"/>
      <c r="AFO3962" s="60"/>
      <c r="AFP3962" s="59"/>
      <c r="AFQ3962" s="57"/>
      <c r="AFR3962" s="57"/>
      <c r="AFS3962" s="57"/>
      <c r="AFT3962" s="57"/>
      <c r="AFU3962" s="57"/>
      <c r="AFV3962" s="57"/>
      <c r="AFW3962" s="57"/>
      <c r="AFX3962" s="57"/>
      <c r="AFY3962" s="58"/>
      <c r="AFZ3962" s="57"/>
      <c r="AGA3962" s="57"/>
      <c r="AGB3962" s="57"/>
      <c r="AGC3962" s="57"/>
      <c r="AGD3962" s="57"/>
      <c r="AGE3962" s="56"/>
      <c r="AGF3962" s="57"/>
      <c r="AGG3962" s="64"/>
      <c r="AGH3962" s="64"/>
      <c r="AGI3962" s="64"/>
      <c r="AGJ3962" s="64"/>
      <c r="AGK3962" s="62"/>
      <c r="AGL3962" s="63"/>
      <c r="AGM3962" s="62"/>
      <c r="AGN3962" s="62"/>
      <c r="AGO3962" s="61"/>
      <c r="AGP3962" s="60"/>
      <c r="AGQ3962" s="59"/>
      <c r="AGR3962" s="57"/>
      <c r="AGS3962" s="57"/>
      <c r="AGT3962" s="57"/>
      <c r="AGU3962" s="57"/>
      <c r="AGV3962" s="57"/>
      <c r="AGW3962" s="57"/>
      <c r="AGX3962" s="57"/>
      <c r="AGY3962" s="57"/>
      <c r="AGZ3962" s="58"/>
      <c r="AHA3962" s="57"/>
      <c r="AHB3962" s="57"/>
      <c r="AHC3962" s="57"/>
      <c r="AHD3962" s="57"/>
      <c r="AHE3962" s="57"/>
      <c r="AHF3962" s="56"/>
      <c r="AHG3962" s="57"/>
      <c r="AHH3962" s="64"/>
      <c r="AHI3962" s="64"/>
      <c r="AHJ3962" s="64"/>
      <c r="AHK3962" s="64"/>
      <c r="AHL3962" s="62"/>
      <c r="AHM3962" s="63"/>
      <c r="AHN3962" s="62"/>
      <c r="AHO3962" s="62"/>
      <c r="AHP3962" s="61"/>
      <c r="AHQ3962" s="60"/>
      <c r="AHR3962" s="59"/>
      <c r="AHS3962" s="57"/>
      <c r="AHT3962" s="57"/>
      <c r="AHU3962" s="57"/>
      <c r="AHV3962" s="57"/>
      <c r="AHW3962" s="57"/>
      <c r="AHX3962" s="57"/>
      <c r="AHY3962" s="57"/>
      <c r="AHZ3962" s="57"/>
      <c r="AIA3962" s="58"/>
      <c r="AIB3962" s="57"/>
      <c r="AIC3962" s="57"/>
      <c r="AID3962" s="57"/>
      <c r="AIE3962" s="57"/>
      <c r="AIF3962" s="57"/>
      <c r="AIG3962" s="56"/>
      <c r="AIH3962" s="57"/>
      <c r="AII3962" s="64"/>
      <c r="AIJ3962" s="64"/>
      <c r="AIK3962" s="64"/>
      <c r="AIL3962" s="64"/>
      <c r="AIM3962" s="62"/>
      <c r="AIN3962" s="63"/>
      <c r="AIO3962" s="62"/>
      <c r="AIP3962" s="62"/>
      <c r="AIQ3962" s="61"/>
      <c r="AIR3962" s="60"/>
      <c r="AIS3962" s="59"/>
      <c r="AIT3962" s="57"/>
      <c r="AIU3962" s="57"/>
      <c r="AIV3962" s="57"/>
      <c r="AIW3962" s="57"/>
      <c r="AIX3962" s="57"/>
      <c r="AIY3962" s="57"/>
      <c r="AIZ3962" s="57"/>
      <c r="AJA3962" s="57"/>
      <c r="AJB3962" s="58"/>
      <c r="AJC3962" s="57"/>
      <c r="AJD3962" s="57"/>
      <c r="AJE3962" s="57"/>
      <c r="AJF3962" s="57"/>
      <c r="AJG3962" s="57"/>
      <c r="AJH3962" s="56"/>
      <c r="AJI3962" s="57"/>
      <c r="AJJ3962" s="64"/>
      <c r="AJK3962" s="64"/>
      <c r="AJL3962" s="64"/>
      <c r="AJM3962" s="64"/>
      <c r="AJN3962" s="62"/>
      <c r="AJO3962" s="63"/>
      <c r="AJP3962" s="62"/>
      <c r="AJQ3962" s="62"/>
      <c r="AJR3962" s="61"/>
      <c r="AJS3962" s="60"/>
      <c r="AJT3962" s="59"/>
      <c r="AJU3962" s="57"/>
      <c r="AJV3962" s="57"/>
      <c r="AJW3962" s="57"/>
      <c r="AJX3962" s="57"/>
      <c r="AJY3962" s="57"/>
      <c r="AJZ3962" s="57"/>
      <c r="AKA3962" s="57"/>
      <c r="AKB3962" s="57"/>
      <c r="AKC3962" s="58"/>
      <c r="AKD3962" s="57"/>
      <c r="AKE3962" s="57"/>
      <c r="AKF3962" s="57"/>
      <c r="AKG3962" s="57"/>
      <c r="AKH3962" s="57"/>
      <c r="AKI3962" s="56"/>
      <c r="AKJ3962" s="57"/>
      <c r="AKK3962" s="64"/>
      <c r="AKL3962" s="64"/>
      <c r="AKM3962" s="64"/>
      <c r="AKN3962" s="64"/>
      <c r="AKO3962" s="62"/>
      <c r="AKP3962" s="63"/>
      <c r="AKQ3962" s="62"/>
      <c r="AKR3962" s="62"/>
      <c r="AKS3962" s="61"/>
      <c r="AKT3962" s="60"/>
      <c r="AKU3962" s="59"/>
      <c r="AKV3962" s="57"/>
      <c r="AKW3962" s="57"/>
      <c r="AKX3962" s="57"/>
      <c r="AKY3962" s="57"/>
      <c r="AKZ3962" s="57"/>
      <c r="ALA3962" s="57"/>
      <c r="ALB3962" s="57"/>
      <c r="ALC3962" s="57"/>
      <c r="ALD3962" s="58"/>
      <c r="ALE3962" s="57"/>
      <c r="ALF3962" s="57"/>
      <c r="ALG3962" s="57"/>
      <c r="ALH3962" s="57"/>
      <c r="ALI3962" s="57"/>
      <c r="ALJ3962" s="56"/>
      <c r="ALK3962" s="57"/>
      <c r="ALL3962" s="64"/>
      <c r="ALM3962" s="64"/>
      <c r="ALN3962" s="64"/>
      <c r="ALO3962" s="64"/>
      <c r="ALP3962" s="62"/>
      <c r="ALQ3962" s="63"/>
      <c r="ALR3962" s="62"/>
      <c r="ALS3962" s="62"/>
      <c r="ALT3962" s="61"/>
      <c r="ALU3962" s="60"/>
      <c r="ALV3962" s="59"/>
      <c r="ALW3962" s="57"/>
      <c r="ALX3962" s="57"/>
      <c r="ALY3962" s="57"/>
      <c r="ALZ3962" s="57"/>
      <c r="AMA3962" s="57"/>
      <c r="AMB3962" s="57"/>
      <c r="AMC3962" s="57"/>
      <c r="AMD3962" s="57"/>
      <c r="AME3962" s="58"/>
      <c r="AMF3962" s="57"/>
      <c r="AMG3962" s="57"/>
      <c r="AMH3962" s="57"/>
      <c r="AMI3962" s="57"/>
      <c r="AMJ3962" s="57"/>
      <c r="AMK3962" s="56"/>
      <c r="AML3962" s="57"/>
      <c r="AMM3962" s="64"/>
      <c r="AMN3962" s="64"/>
      <c r="AMO3962" s="64"/>
      <c r="AMP3962" s="64"/>
      <c r="AMQ3962" s="62"/>
      <c r="AMR3962" s="63"/>
      <c r="AMS3962" s="62"/>
      <c r="AMT3962" s="62"/>
      <c r="AMU3962" s="61"/>
      <c r="AMV3962" s="60"/>
      <c r="AMW3962" s="59"/>
      <c r="AMX3962" s="57"/>
      <c r="AMY3962" s="57"/>
      <c r="AMZ3962" s="57"/>
      <c r="ANA3962" s="57"/>
      <c r="ANB3962" s="57"/>
      <c r="ANC3962" s="57"/>
      <c r="AND3962" s="57"/>
      <c r="ANE3962" s="57"/>
      <c r="ANF3962" s="58"/>
      <c r="ANG3962" s="57"/>
      <c r="ANH3962" s="57"/>
      <c r="ANI3962" s="57"/>
      <c r="ANJ3962" s="57"/>
      <c r="ANK3962" s="57"/>
      <c r="ANL3962" s="56"/>
      <c r="ANM3962" s="57"/>
      <c r="ANN3962" s="64"/>
      <c r="ANO3962" s="64"/>
      <c r="ANP3962" s="64"/>
      <c r="ANQ3962" s="64"/>
      <c r="ANR3962" s="62"/>
      <c r="ANS3962" s="63"/>
      <c r="ANT3962" s="62"/>
      <c r="ANU3962" s="62"/>
      <c r="ANV3962" s="61"/>
      <c r="ANW3962" s="60"/>
      <c r="ANX3962" s="59"/>
      <c r="ANY3962" s="57"/>
      <c r="ANZ3962" s="57"/>
      <c r="AOA3962" s="57"/>
      <c r="AOB3962" s="57"/>
      <c r="AOC3962" s="57"/>
      <c r="AOD3962" s="57"/>
      <c r="AOE3962" s="57"/>
      <c r="AOF3962" s="57"/>
      <c r="AOG3962" s="58"/>
      <c r="AOH3962" s="57"/>
      <c r="AOI3962" s="57"/>
      <c r="AOJ3962" s="57"/>
      <c r="AOK3962" s="57"/>
      <c r="AOL3962" s="57"/>
      <c r="AOM3962" s="56"/>
      <c r="AON3962" s="57"/>
      <c r="AOO3962" s="64"/>
      <c r="AOP3962" s="64"/>
      <c r="AOQ3962" s="64"/>
      <c r="AOR3962" s="64"/>
      <c r="AOS3962" s="62"/>
      <c r="AOT3962" s="63"/>
      <c r="AOU3962" s="62"/>
      <c r="AOV3962" s="62"/>
      <c r="AOW3962" s="61"/>
      <c r="AOX3962" s="60"/>
      <c r="AOY3962" s="59"/>
      <c r="AOZ3962" s="57"/>
      <c r="APA3962" s="57"/>
      <c r="APB3962" s="57"/>
      <c r="APC3962" s="57"/>
      <c r="APD3962" s="57"/>
      <c r="APE3962" s="57"/>
      <c r="APF3962" s="57"/>
      <c r="APG3962" s="57"/>
      <c r="APH3962" s="58"/>
      <c r="API3962" s="57"/>
      <c r="APJ3962" s="57"/>
      <c r="APK3962" s="57"/>
      <c r="APL3962" s="57"/>
      <c r="APM3962" s="57"/>
      <c r="APN3962" s="56"/>
      <c r="APO3962" s="57"/>
      <c r="APP3962" s="64"/>
      <c r="APQ3962" s="64"/>
      <c r="APR3962" s="64"/>
      <c r="APS3962" s="64"/>
      <c r="APT3962" s="62"/>
      <c r="APU3962" s="63"/>
      <c r="APV3962" s="62"/>
      <c r="APW3962" s="62"/>
      <c r="APX3962" s="61"/>
      <c r="APY3962" s="60"/>
      <c r="APZ3962" s="59"/>
      <c r="AQA3962" s="57"/>
      <c r="AQB3962" s="57"/>
      <c r="AQC3962" s="57"/>
      <c r="AQD3962" s="57"/>
      <c r="AQE3962" s="57"/>
      <c r="AQF3962" s="57"/>
      <c r="AQG3962" s="57"/>
      <c r="AQH3962" s="57"/>
      <c r="AQI3962" s="58"/>
      <c r="AQJ3962" s="57"/>
      <c r="AQK3962" s="57"/>
      <c r="AQL3962" s="57"/>
      <c r="AQM3962" s="57"/>
      <c r="AQN3962" s="57"/>
      <c r="AQO3962" s="56"/>
      <c r="AQP3962" s="57"/>
      <c r="AQQ3962" s="64"/>
      <c r="AQR3962" s="64"/>
      <c r="AQS3962" s="64"/>
      <c r="AQT3962" s="64"/>
      <c r="AQU3962" s="62"/>
      <c r="AQV3962" s="63"/>
      <c r="AQW3962" s="62"/>
      <c r="AQX3962" s="62"/>
      <c r="AQY3962" s="61"/>
      <c r="AQZ3962" s="60"/>
      <c r="ARA3962" s="59"/>
      <c r="ARB3962" s="57"/>
      <c r="ARC3962" s="57"/>
      <c r="ARD3962" s="57"/>
      <c r="ARE3962" s="57"/>
      <c r="ARF3962" s="57"/>
      <c r="ARG3962" s="57"/>
      <c r="ARH3962" s="57"/>
      <c r="ARI3962" s="57"/>
      <c r="ARJ3962" s="58"/>
      <c r="ARK3962" s="57"/>
      <c r="ARL3962" s="57"/>
      <c r="ARM3962" s="57"/>
      <c r="ARN3962" s="57"/>
      <c r="ARO3962" s="57"/>
      <c r="ARP3962" s="56"/>
      <c r="ARQ3962" s="57"/>
      <c r="ARR3962" s="64"/>
      <c r="ARS3962" s="64"/>
      <c r="ART3962" s="64"/>
      <c r="ARU3962" s="64"/>
      <c r="ARV3962" s="62"/>
      <c r="ARW3962" s="63"/>
      <c r="ARX3962" s="62"/>
      <c r="ARY3962" s="62"/>
      <c r="ARZ3962" s="61"/>
      <c r="ASA3962" s="60"/>
      <c r="ASB3962" s="59"/>
      <c r="ASC3962" s="57"/>
      <c r="ASD3962" s="57"/>
      <c r="ASE3962" s="57"/>
      <c r="ASF3962" s="57"/>
      <c r="ASG3962" s="57"/>
      <c r="ASH3962" s="57"/>
      <c r="ASI3962" s="57"/>
      <c r="ASJ3962" s="57"/>
      <c r="ASK3962" s="58"/>
      <c r="ASL3962" s="57"/>
      <c r="ASM3962" s="57"/>
      <c r="ASN3962" s="57"/>
      <c r="ASO3962" s="57"/>
      <c r="ASP3962" s="57"/>
      <c r="ASQ3962" s="56"/>
      <c r="ASR3962" s="57"/>
      <c r="ASS3962" s="64"/>
      <c r="AST3962" s="64"/>
      <c r="ASU3962" s="64"/>
      <c r="ASV3962" s="64"/>
      <c r="ASW3962" s="62"/>
      <c r="ASX3962" s="63"/>
      <c r="ASY3962" s="62"/>
      <c r="ASZ3962" s="62"/>
      <c r="ATA3962" s="61"/>
      <c r="ATB3962" s="60"/>
      <c r="ATC3962" s="59"/>
      <c r="ATD3962" s="57"/>
      <c r="ATE3962" s="57"/>
      <c r="ATF3962" s="57"/>
      <c r="ATG3962" s="57"/>
      <c r="ATH3962" s="57"/>
      <c r="ATI3962" s="57"/>
      <c r="ATJ3962" s="57"/>
      <c r="ATK3962" s="57"/>
      <c r="ATL3962" s="58"/>
      <c r="ATM3962" s="57"/>
      <c r="ATN3962" s="57"/>
      <c r="ATO3962" s="57"/>
      <c r="ATP3962" s="57"/>
      <c r="ATQ3962" s="57"/>
      <c r="ATR3962" s="56"/>
      <c r="ATS3962" s="57"/>
      <c r="ATT3962" s="64"/>
      <c r="ATU3962" s="64"/>
      <c r="ATV3962" s="64"/>
      <c r="ATW3962" s="64"/>
      <c r="ATX3962" s="62"/>
      <c r="ATY3962" s="63"/>
      <c r="ATZ3962" s="62"/>
      <c r="AUA3962" s="62"/>
      <c r="AUB3962" s="61"/>
      <c r="AUC3962" s="60"/>
      <c r="AUD3962" s="59"/>
      <c r="AUE3962" s="57"/>
      <c r="AUF3962" s="57"/>
      <c r="AUG3962" s="57"/>
      <c r="AUH3962" s="57"/>
      <c r="AUI3962" s="57"/>
      <c r="AUJ3962" s="57"/>
      <c r="AUK3962" s="57"/>
      <c r="AUL3962" s="57"/>
      <c r="AUM3962" s="58"/>
      <c r="AUN3962" s="57"/>
      <c r="AUO3962" s="57"/>
      <c r="AUP3962" s="57"/>
      <c r="AUQ3962" s="57"/>
      <c r="AUR3962" s="57"/>
      <c r="AUS3962" s="56"/>
      <c r="AUT3962" s="57"/>
      <c r="AUU3962" s="64"/>
      <c r="AUV3962" s="64"/>
      <c r="AUW3962" s="64"/>
      <c r="AUX3962" s="64"/>
      <c r="AUY3962" s="62"/>
      <c r="AUZ3962" s="63"/>
      <c r="AVA3962" s="62"/>
      <c r="AVB3962" s="62"/>
      <c r="AVC3962" s="61"/>
      <c r="AVD3962" s="60"/>
      <c r="AVE3962" s="59"/>
      <c r="AVF3962" s="57"/>
      <c r="AVG3962" s="57"/>
      <c r="AVH3962" s="57"/>
      <c r="AVI3962" s="57"/>
      <c r="AVJ3962" s="57"/>
      <c r="AVK3962" s="57"/>
      <c r="AVL3962" s="57"/>
      <c r="AVM3962" s="57"/>
      <c r="AVN3962" s="58"/>
      <c r="AVO3962" s="57"/>
      <c r="AVP3962" s="57"/>
      <c r="AVQ3962" s="57"/>
      <c r="AVR3962" s="57"/>
      <c r="AVS3962" s="57"/>
      <c r="AVT3962" s="56"/>
      <c r="AVU3962" s="57"/>
      <c r="AVV3962" s="64"/>
      <c r="AVW3962" s="64"/>
      <c r="AVX3962" s="64"/>
      <c r="AVY3962" s="64"/>
      <c r="AVZ3962" s="62"/>
      <c r="AWA3962" s="63"/>
      <c r="AWB3962" s="62"/>
      <c r="AWC3962" s="62"/>
      <c r="AWD3962" s="61"/>
      <c r="AWE3962" s="60"/>
      <c r="AWF3962" s="59"/>
      <c r="AWG3962" s="57"/>
      <c r="AWH3962" s="57"/>
      <c r="AWI3962" s="57"/>
      <c r="AWJ3962" s="57"/>
      <c r="AWK3962" s="57"/>
      <c r="AWL3962" s="57"/>
      <c r="AWM3962" s="57"/>
      <c r="AWN3962" s="57"/>
      <c r="AWO3962" s="58"/>
      <c r="AWP3962" s="57"/>
      <c r="AWQ3962" s="57"/>
      <c r="AWR3962" s="57"/>
      <c r="AWS3962" s="57"/>
      <c r="AWT3962" s="57"/>
      <c r="AWU3962" s="56"/>
      <c r="AWV3962" s="57"/>
      <c r="AWW3962" s="64"/>
      <c r="AWX3962" s="64"/>
      <c r="AWY3962" s="64"/>
      <c r="AWZ3962" s="64"/>
      <c r="AXA3962" s="62"/>
      <c r="AXB3962" s="63"/>
      <c r="AXC3962" s="62"/>
      <c r="AXD3962" s="62"/>
      <c r="AXE3962" s="61"/>
      <c r="AXF3962" s="60"/>
      <c r="AXG3962" s="59"/>
      <c r="AXH3962" s="57"/>
      <c r="AXI3962" s="57"/>
      <c r="AXJ3962" s="57"/>
      <c r="AXK3962" s="57"/>
      <c r="AXL3962" s="57"/>
      <c r="AXM3962" s="57"/>
      <c r="AXN3962" s="57"/>
      <c r="AXO3962" s="57"/>
      <c r="AXP3962" s="58"/>
      <c r="AXQ3962" s="57"/>
      <c r="AXR3962" s="57"/>
      <c r="AXS3962" s="57"/>
      <c r="AXT3962" s="57"/>
      <c r="AXU3962" s="57"/>
      <c r="AXV3962" s="56"/>
      <c r="AXW3962" s="57"/>
      <c r="AXX3962" s="64"/>
      <c r="AXY3962" s="64"/>
      <c r="AXZ3962" s="64"/>
      <c r="AYA3962" s="64"/>
      <c r="AYB3962" s="62"/>
      <c r="AYC3962" s="63"/>
      <c r="AYD3962" s="62"/>
      <c r="AYE3962" s="62"/>
      <c r="AYF3962" s="61"/>
      <c r="AYG3962" s="60"/>
      <c r="AYH3962" s="59"/>
      <c r="AYI3962" s="57"/>
      <c r="AYJ3962" s="57"/>
      <c r="AYK3962" s="57"/>
      <c r="AYL3962" s="57"/>
      <c r="AYM3962" s="57"/>
      <c r="AYN3962" s="57"/>
      <c r="AYO3962" s="57"/>
      <c r="AYP3962" s="57"/>
      <c r="AYQ3962" s="58"/>
      <c r="AYR3962" s="57"/>
      <c r="AYS3962" s="57"/>
      <c r="AYT3962" s="57"/>
      <c r="AYU3962" s="57"/>
      <c r="AYV3962" s="57"/>
      <c r="AYW3962" s="56"/>
      <c r="AYX3962" s="57"/>
      <c r="AYY3962" s="64"/>
      <c r="AYZ3962" s="64"/>
      <c r="AZA3962" s="64"/>
      <c r="AZB3962" s="64"/>
      <c r="AZC3962" s="62"/>
      <c r="AZD3962" s="63"/>
      <c r="AZE3962" s="62"/>
      <c r="AZF3962" s="62"/>
      <c r="AZG3962" s="61"/>
      <c r="AZH3962" s="60"/>
      <c r="AZI3962" s="59"/>
      <c r="AZJ3962" s="57"/>
      <c r="AZK3962" s="57"/>
      <c r="AZL3962" s="57"/>
      <c r="AZM3962" s="57"/>
      <c r="AZN3962" s="57"/>
      <c r="AZO3962" s="57"/>
      <c r="AZP3962" s="57"/>
      <c r="AZQ3962" s="57"/>
      <c r="AZR3962" s="58"/>
      <c r="AZS3962" s="57"/>
      <c r="AZT3962" s="57"/>
      <c r="AZU3962" s="57"/>
      <c r="AZV3962" s="57"/>
      <c r="AZW3962" s="57"/>
      <c r="AZX3962" s="56"/>
      <c r="AZY3962" s="57"/>
      <c r="AZZ3962" s="64"/>
      <c r="BAA3962" s="64"/>
      <c r="BAB3962" s="64"/>
      <c r="BAC3962" s="64"/>
      <c r="BAD3962" s="62"/>
      <c r="BAE3962" s="63"/>
      <c r="BAF3962" s="62"/>
      <c r="BAG3962" s="62"/>
      <c r="BAH3962" s="61"/>
      <c r="BAI3962" s="60"/>
      <c r="BAJ3962" s="59"/>
      <c r="BAK3962" s="57"/>
      <c r="BAL3962" s="57"/>
      <c r="BAM3962" s="57"/>
      <c r="BAN3962" s="57"/>
      <c r="BAO3962" s="57"/>
      <c r="BAP3962" s="57"/>
      <c r="BAQ3962" s="57"/>
      <c r="BAR3962" s="57"/>
      <c r="BAS3962" s="58"/>
      <c r="BAT3962" s="57"/>
      <c r="BAU3962" s="57"/>
      <c r="BAV3962" s="57"/>
      <c r="BAW3962" s="57"/>
      <c r="BAX3962" s="57"/>
      <c r="BAY3962" s="56"/>
      <c r="BAZ3962" s="57"/>
      <c r="BBA3962" s="64"/>
      <c r="BBB3962" s="64"/>
      <c r="BBC3962" s="64"/>
      <c r="BBD3962" s="64"/>
      <c r="BBE3962" s="62"/>
      <c r="BBF3962" s="63"/>
      <c r="BBG3962" s="62"/>
      <c r="BBH3962" s="62"/>
      <c r="BBI3962" s="61"/>
      <c r="BBJ3962" s="60"/>
      <c r="BBK3962" s="59"/>
      <c r="BBL3962" s="57"/>
      <c r="BBM3962" s="57"/>
      <c r="BBN3962" s="57"/>
      <c r="BBO3962" s="57"/>
      <c r="BBP3962" s="57"/>
      <c r="BBQ3962" s="57"/>
      <c r="BBR3962" s="57"/>
      <c r="BBS3962" s="57"/>
      <c r="BBT3962" s="58"/>
      <c r="BBU3962" s="57"/>
      <c r="BBV3962" s="57"/>
      <c r="BBW3962" s="57"/>
      <c r="BBX3962" s="57"/>
      <c r="BBY3962" s="57"/>
      <c r="BBZ3962" s="56"/>
      <c r="BCA3962" s="57"/>
      <c r="BCB3962" s="64"/>
      <c r="BCC3962" s="64"/>
      <c r="BCD3962" s="64"/>
      <c r="BCE3962" s="64"/>
      <c r="BCF3962" s="62"/>
      <c r="BCG3962" s="63"/>
      <c r="BCH3962" s="62"/>
      <c r="BCI3962" s="62"/>
      <c r="BCJ3962" s="61"/>
      <c r="BCK3962" s="60"/>
      <c r="BCL3962" s="59"/>
      <c r="BCM3962" s="57"/>
      <c r="BCN3962" s="57"/>
      <c r="BCO3962" s="57"/>
      <c r="BCP3962" s="57"/>
      <c r="BCQ3962" s="57"/>
      <c r="BCR3962" s="57"/>
      <c r="BCS3962" s="57"/>
      <c r="BCT3962" s="57"/>
      <c r="BCU3962" s="58"/>
      <c r="BCV3962" s="57"/>
      <c r="BCW3962" s="57"/>
      <c r="BCX3962" s="57"/>
      <c r="BCY3962" s="57"/>
      <c r="BCZ3962" s="57"/>
      <c r="BDA3962" s="56"/>
      <c r="BDB3962" s="57"/>
      <c r="BDC3962" s="64"/>
      <c r="BDD3962" s="64"/>
      <c r="BDE3962" s="64"/>
      <c r="BDF3962" s="64"/>
      <c r="BDG3962" s="62"/>
      <c r="BDH3962" s="63"/>
      <c r="BDI3962" s="62"/>
      <c r="BDJ3962" s="62"/>
      <c r="BDK3962" s="61"/>
      <c r="BDL3962" s="60"/>
      <c r="BDM3962" s="59"/>
      <c r="BDN3962" s="57"/>
      <c r="BDO3962" s="57"/>
      <c r="BDP3962" s="57"/>
      <c r="BDQ3962" s="57"/>
      <c r="BDR3962" s="57"/>
      <c r="BDS3962" s="57"/>
      <c r="BDT3962" s="57"/>
      <c r="BDU3962" s="57"/>
      <c r="BDV3962" s="58"/>
      <c r="BDW3962" s="57"/>
      <c r="BDX3962" s="57"/>
      <c r="BDY3962" s="57"/>
      <c r="BDZ3962" s="57"/>
      <c r="BEA3962" s="57"/>
      <c r="BEB3962" s="56"/>
      <c r="BEC3962" s="57"/>
      <c r="BED3962" s="64"/>
      <c r="BEE3962" s="64"/>
      <c r="BEF3962" s="64"/>
      <c r="BEG3962" s="64"/>
      <c r="BEH3962" s="62"/>
      <c r="BEI3962" s="63"/>
      <c r="BEJ3962" s="62"/>
      <c r="BEK3962" s="62"/>
      <c r="BEL3962" s="61"/>
      <c r="BEM3962" s="60"/>
      <c r="BEN3962" s="59"/>
      <c r="BEO3962" s="57"/>
      <c r="BEP3962" s="57"/>
      <c r="BEQ3962" s="57"/>
      <c r="BER3962" s="57"/>
      <c r="BES3962" s="57"/>
      <c r="BET3962" s="57"/>
      <c r="BEU3962" s="57"/>
      <c r="BEV3962" s="57"/>
      <c r="BEW3962" s="58"/>
      <c r="BEX3962" s="57"/>
      <c r="BEY3962" s="57"/>
      <c r="BEZ3962" s="57"/>
      <c r="BFA3962" s="57"/>
      <c r="BFB3962" s="57"/>
      <c r="BFC3962" s="56"/>
      <c r="BFD3962" s="57"/>
      <c r="BFE3962" s="64"/>
      <c r="BFF3962" s="64"/>
      <c r="BFG3962" s="64"/>
      <c r="BFH3962" s="64"/>
      <c r="BFI3962" s="62"/>
      <c r="BFJ3962" s="63"/>
      <c r="BFK3962" s="62"/>
      <c r="BFL3962" s="62"/>
      <c r="BFM3962" s="61"/>
      <c r="BFN3962" s="60"/>
      <c r="BFO3962" s="59"/>
      <c r="BFP3962" s="57"/>
      <c r="BFQ3962" s="57"/>
      <c r="BFR3962" s="57"/>
      <c r="BFS3962" s="57"/>
      <c r="BFT3962" s="57"/>
      <c r="BFU3962" s="57"/>
      <c r="BFV3962" s="57"/>
      <c r="BFW3962" s="57"/>
      <c r="BFX3962" s="58"/>
      <c r="BFY3962" s="57"/>
      <c r="BFZ3962" s="57"/>
      <c r="BGA3962" s="57"/>
      <c r="BGB3962" s="57"/>
      <c r="BGC3962" s="57"/>
      <c r="BGD3962" s="56"/>
      <c r="BGE3962" s="57"/>
      <c r="BGF3962" s="64"/>
      <c r="BGG3962" s="64"/>
      <c r="BGH3962" s="64"/>
      <c r="BGI3962" s="64"/>
      <c r="BGJ3962" s="62"/>
      <c r="BGK3962" s="63"/>
      <c r="BGL3962" s="62"/>
      <c r="BGM3962" s="62"/>
      <c r="BGN3962" s="61"/>
      <c r="BGO3962" s="60"/>
      <c r="BGP3962" s="59"/>
      <c r="BGQ3962" s="57"/>
      <c r="BGR3962" s="57"/>
      <c r="BGS3962" s="57"/>
      <c r="BGT3962" s="57"/>
      <c r="BGU3962" s="57"/>
      <c r="BGV3962" s="57"/>
      <c r="BGW3962" s="57"/>
      <c r="BGX3962" s="57"/>
      <c r="BGY3962" s="58"/>
      <c r="BGZ3962" s="57"/>
      <c r="BHA3962" s="57"/>
      <c r="BHB3962" s="57"/>
      <c r="BHC3962" s="57"/>
      <c r="BHD3962" s="57"/>
      <c r="BHE3962" s="56"/>
      <c r="BHF3962" s="57"/>
      <c r="BHG3962" s="64"/>
      <c r="BHH3962" s="64"/>
      <c r="BHI3962" s="64"/>
      <c r="BHJ3962" s="64"/>
      <c r="BHK3962" s="62"/>
      <c r="BHL3962" s="63"/>
      <c r="BHM3962" s="62"/>
      <c r="BHN3962" s="62"/>
      <c r="BHO3962" s="61"/>
      <c r="BHP3962" s="60"/>
      <c r="BHQ3962" s="59"/>
      <c r="BHR3962" s="57"/>
      <c r="BHS3962" s="57"/>
      <c r="BHT3962" s="57"/>
      <c r="BHU3962" s="57"/>
      <c r="BHV3962" s="57"/>
      <c r="BHW3962" s="57"/>
      <c r="BHX3962" s="57"/>
      <c r="BHY3962" s="57"/>
      <c r="BHZ3962" s="58"/>
      <c r="BIA3962" s="57"/>
      <c r="BIB3962" s="57"/>
      <c r="BIC3962" s="57"/>
      <c r="BID3962" s="57"/>
      <c r="BIE3962" s="57"/>
      <c r="BIF3962" s="56"/>
      <c r="BIG3962" s="57"/>
      <c r="BIH3962" s="64"/>
      <c r="BII3962" s="64"/>
      <c r="BIJ3962" s="64"/>
      <c r="BIK3962" s="64"/>
      <c r="BIL3962" s="62"/>
      <c r="BIM3962" s="63"/>
      <c r="BIN3962" s="62"/>
      <c r="BIO3962" s="62"/>
      <c r="BIP3962" s="61"/>
      <c r="BIQ3962" s="60"/>
      <c r="BIR3962" s="59"/>
      <c r="BIS3962" s="57"/>
      <c r="BIT3962" s="57"/>
      <c r="BIU3962" s="57"/>
      <c r="BIV3962" s="57"/>
      <c r="BIW3962" s="57"/>
      <c r="BIX3962" s="57"/>
      <c r="BIY3962" s="57"/>
      <c r="BIZ3962" s="57"/>
      <c r="BJA3962" s="58"/>
      <c r="BJB3962" s="57"/>
      <c r="BJC3962" s="57"/>
      <c r="BJD3962" s="57"/>
      <c r="BJE3962" s="57"/>
      <c r="BJF3962" s="57"/>
      <c r="BJG3962" s="56"/>
      <c r="BJH3962" s="57"/>
      <c r="BJI3962" s="64"/>
      <c r="BJJ3962" s="64"/>
      <c r="BJK3962" s="64"/>
      <c r="BJL3962" s="64"/>
      <c r="BJM3962" s="62"/>
      <c r="BJN3962" s="63"/>
      <c r="BJO3962" s="62"/>
      <c r="BJP3962" s="62"/>
      <c r="BJQ3962" s="61"/>
      <c r="BJR3962" s="60"/>
      <c r="BJS3962" s="59"/>
      <c r="BJT3962" s="57"/>
      <c r="BJU3962" s="57"/>
      <c r="BJV3962" s="57"/>
      <c r="BJW3962" s="57"/>
      <c r="BJX3962" s="57"/>
      <c r="BJY3962" s="57"/>
      <c r="BJZ3962" s="57"/>
      <c r="BKA3962" s="57"/>
      <c r="BKB3962" s="58"/>
      <c r="BKC3962" s="57"/>
      <c r="BKD3962" s="57"/>
      <c r="BKE3962" s="57"/>
      <c r="BKF3962" s="57"/>
      <c r="BKG3962" s="57"/>
      <c r="BKH3962" s="56"/>
      <c r="BKI3962" s="57"/>
      <c r="BKJ3962" s="64"/>
      <c r="BKK3962" s="64"/>
      <c r="BKL3962" s="64"/>
      <c r="BKM3962" s="64"/>
      <c r="BKN3962" s="62"/>
      <c r="BKO3962" s="63"/>
      <c r="BKP3962" s="62"/>
      <c r="BKQ3962" s="62"/>
      <c r="BKR3962" s="61"/>
      <c r="BKS3962" s="60"/>
      <c r="BKT3962" s="59"/>
      <c r="BKU3962" s="57"/>
      <c r="BKV3962" s="57"/>
      <c r="BKW3962" s="57"/>
      <c r="BKX3962" s="57"/>
      <c r="BKY3962" s="57"/>
      <c r="BKZ3962" s="57"/>
      <c r="BLA3962" s="57"/>
      <c r="BLB3962" s="57"/>
      <c r="BLC3962" s="58"/>
      <c r="BLD3962" s="57"/>
      <c r="BLE3962" s="57"/>
      <c r="BLF3962" s="57"/>
      <c r="BLG3962" s="57"/>
      <c r="BLH3962" s="57"/>
      <c r="BLI3962" s="56"/>
      <c r="BLJ3962" s="57"/>
      <c r="BLK3962" s="64"/>
      <c r="BLL3962" s="64"/>
      <c r="BLM3962" s="64"/>
      <c r="BLN3962" s="64"/>
      <c r="BLO3962" s="62"/>
      <c r="BLP3962" s="63"/>
      <c r="BLQ3962" s="62"/>
      <c r="BLR3962" s="62"/>
      <c r="BLS3962" s="61"/>
      <c r="BLT3962" s="60"/>
      <c r="BLU3962" s="59"/>
      <c r="BLV3962" s="57"/>
      <c r="BLW3962" s="57"/>
      <c r="BLX3962" s="57"/>
      <c r="BLY3962" s="57"/>
      <c r="BLZ3962" s="57"/>
      <c r="BMA3962" s="57"/>
      <c r="BMB3962" s="57"/>
      <c r="BMC3962" s="57"/>
      <c r="BMD3962" s="58"/>
      <c r="BME3962" s="57"/>
      <c r="BMF3962" s="57"/>
      <c r="BMG3962" s="57"/>
      <c r="BMH3962" s="57"/>
      <c r="BMI3962" s="57"/>
      <c r="BMJ3962" s="56"/>
      <c r="BMK3962" s="57"/>
      <c r="BML3962" s="64"/>
      <c r="BMM3962" s="64"/>
      <c r="BMN3962" s="64"/>
      <c r="BMO3962" s="64"/>
      <c r="BMP3962" s="62"/>
      <c r="BMQ3962" s="63"/>
      <c r="BMR3962" s="62"/>
      <c r="BMS3962" s="62"/>
      <c r="BMT3962" s="61"/>
      <c r="BMU3962" s="60"/>
      <c r="BMV3962" s="59"/>
      <c r="BMW3962" s="57"/>
      <c r="BMX3962" s="57"/>
      <c r="BMY3962" s="57"/>
      <c r="BMZ3962" s="57"/>
      <c r="BNA3962" s="57"/>
      <c r="BNB3962" s="57"/>
      <c r="BNC3962" s="57"/>
      <c r="BND3962" s="57"/>
      <c r="BNE3962" s="58"/>
      <c r="BNF3962" s="57"/>
      <c r="BNG3962" s="57"/>
      <c r="BNH3962" s="57"/>
      <c r="BNI3962" s="57"/>
      <c r="BNJ3962" s="57"/>
      <c r="BNK3962" s="56"/>
      <c r="BNL3962" s="57"/>
      <c r="BNM3962" s="64"/>
      <c r="BNN3962" s="64"/>
      <c r="BNO3962" s="64"/>
      <c r="BNP3962" s="64"/>
      <c r="BNQ3962" s="62"/>
      <c r="BNR3962" s="63"/>
      <c r="BNS3962" s="62"/>
      <c r="BNT3962" s="62"/>
      <c r="BNU3962" s="61"/>
      <c r="BNV3962" s="60"/>
      <c r="BNW3962" s="59"/>
      <c r="BNX3962" s="57"/>
      <c r="BNY3962" s="57"/>
      <c r="BNZ3962" s="57"/>
      <c r="BOA3962" s="57"/>
      <c r="BOB3962" s="57"/>
      <c r="BOC3962" s="57"/>
      <c r="BOD3962" s="57"/>
      <c r="BOE3962" s="57"/>
      <c r="BOF3962" s="58"/>
      <c r="BOG3962" s="57"/>
      <c r="BOH3962" s="57"/>
      <c r="BOI3962" s="57"/>
      <c r="BOJ3962" s="57"/>
      <c r="BOK3962" s="57"/>
      <c r="BOL3962" s="56"/>
      <c r="BOM3962" s="57"/>
      <c r="BON3962" s="64"/>
      <c r="BOO3962" s="64"/>
      <c r="BOP3962" s="64"/>
      <c r="BOQ3962" s="64"/>
      <c r="BOR3962" s="62"/>
      <c r="BOS3962" s="63"/>
      <c r="BOT3962" s="62"/>
      <c r="BOU3962" s="62"/>
      <c r="BOV3962" s="61"/>
      <c r="BOW3962" s="60"/>
      <c r="BOX3962" s="59"/>
      <c r="BOY3962" s="57"/>
      <c r="BOZ3962" s="57"/>
      <c r="BPA3962" s="57"/>
      <c r="BPB3962" s="57"/>
      <c r="BPC3962" s="57"/>
      <c r="BPD3962" s="57"/>
      <c r="BPE3962" s="57"/>
      <c r="BPF3962" s="57"/>
      <c r="BPG3962" s="58"/>
      <c r="BPH3962" s="57"/>
      <c r="BPI3962" s="57"/>
      <c r="BPJ3962" s="57"/>
      <c r="BPK3962" s="57"/>
      <c r="BPL3962" s="57"/>
      <c r="BPM3962" s="56"/>
      <c r="BPN3962" s="57"/>
      <c r="BPO3962" s="64"/>
      <c r="BPP3962" s="64"/>
      <c r="BPQ3962" s="64"/>
      <c r="BPR3962" s="64"/>
      <c r="BPS3962" s="62"/>
      <c r="BPT3962" s="63"/>
      <c r="BPU3962" s="62"/>
      <c r="BPV3962" s="62"/>
      <c r="BPW3962" s="61"/>
      <c r="BPX3962" s="60"/>
      <c r="BPY3962" s="59"/>
      <c r="BPZ3962" s="57"/>
      <c r="BQA3962" s="57"/>
      <c r="BQB3962" s="57"/>
      <c r="BQC3962" s="57"/>
      <c r="BQD3962" s="57"/>
      <c r="BQE3962" s="57"/>
      <c r="BQF3962" s="57"/>
      <c r="BQG3962" s="57"/>
      <c r="BQH3962" s="58"/>
      <c r="BQI3962" s="57"/>
      <c r="BQJ3962" s="57"/>
      <c r="BQK3962" s="57"/>
      <c r="BQL3962" s="57"/>
      <c r="BQM3962" s="57"/>
      <c r="BQN3962" s="56"/>
      <c r="BQO3962" s="57"/>
      <c r="BQP3962" s="64"/>
      <c r="BQQ3962" s="64"/>
      <c r="BQR3962" s="64"/>
      <c r="BQS3962" s="64"/>
      <c r="BQT3962" s="62"/>
      <c r="BQU3962" s="63"/>
      <c r="BQV3962" s="62"/>
      <c r="BQW3962" s="62"/>
      <c r="BQX3962" s="61"/>
      <c r="BQY3962" s="60"/>
      <c r="BQZ3962" s="59"/>
      <c r="BRA3962" s="57"/>
      <c r="BRB3962" s="57"/>
      <c r="BRC3962" s="57"/>
      <c r="BRD3962" s="57"/>
      <c r="BRE3962" s="57"/>
      <c r="BRF3962" s="57"/>
      <c r="BRG3962" s="57"/>
      <c r="BRH3962" s="57"/>
      <c r="BRI3962" s="58"/>
      <c r="BRJ3962" s="57"/>
      <c r="BRK3962" s="57"/>
      <c r="BRL3962" s="57"/>
      <c r="BRM3962" s="57"/>
      <c r="BRN3962" s="57"/>
      <c r="BRO3962" s="56"/>
      <c r="BRP3962" s="57"/>
      <c r="BRQ3962" s="64"/>
      <c r="BRR3962" s="64"/>
      <c r="BRS3962" s="64"/>
      <c r="BRT3962" s="64"/>
      <c r="BRU3962" s="62"/>
      <c r="BRV3962" s="63"/>
      <c r="BRW3962" s="62"/>
      <c r="BRX3962" s="62"/>
      <c r="BRY3962" s="61"/>
      <c r="BRZ3962" s="60"/>
      <c r="BSA3962" s="59"/>
      <c r="BSB3962" s="57"/>
      <c r="BSC3962" s="57"/>
      <c r="BSD3962" s="57"/>
      <c r="BSE3962" s="57"/>
      <c r="BSF3962" s="57"/>
      <c r="BSG3962" s="57"/>
      <c r="BSH3962" s="57"/>
      <c r="BSI3962" s="57"/>
      <c r="BSJ3962" s="58"/>
      <c r="BSK3962" s="57"/>
      <c r="BSL3962" s="57"/>
      <c r="BSM3962" s="57"/>
      <c r="BSN3962" s="57"/>
      <c r="BSO3962" s="57"/>
      <c r="BSP3962" s="56"/>
      <c r="BSQ3962" s="57"/>
      <c r="BSR3962" s="64"/>
      <c r="BSS3962" s="64"/>
      <c r="BST3962" s="64"/>
      <c r="BSU3962" s="64"/>
      <c r="BSV3962" s="62"/>
      <c r="BSW3962" s="63"/>
      <c r="BSX3962" s="62"/>
      <c r="BSY3962" s="62"/>
      <c r="BSZ3962" s="61"/>
      <c r="BTA3962" s="60"/>
      <c r="BTB3962" s="59"/>
      <c r="BTC3962" s="57"/>
      <c r="BTD3962" s="57"/>
      <c r="BTE3962" s="57"/>
      <c r="BTF3962" s="57"/>
      <c r="BTG3962" s="57"/>
      <c r="BTH3962" s="57"/>
      <c r="BTI3962" s="57"/>
      <c r="BTJ3962" s="57"/>
      <c r="BTK3962" s="58"/>
      <c r="BTL3962" s="57"/>
      <c r="BTM3962" s="57"/>
      <c r="BTN3962" s="57"/>
      <c r="BTO3962" s="57"/>
      <c r="BTP3962" s="57"/>
      <c r="BTQ3962" s="56"/>
      <c r="BTR3962" s="57"/>
      <c r="BTS3962" s="64"/>
      <c r="BTT3962" s="64"/>
      <c r="BTU3962" s="64"/>
      <c r="BTV3962" s="64"/>
      <c r="BTW3962" s="62"/>
      <c r="BTX3962" s="63"/>
      <c r="BTY3962" s="62"/>
      <c r="BTZ3962" s="62"/>
      <c r="BUA3962" s="61"/>
      <c r="BUB3962" s="60"/>
      <c r="BUC3962" s="59"/>
      <c r="BUD3962" s="57"/>
      <c r="BUE3962" s="57"/>
      <c r="BUF3962" s="57"/>
      <c r="BUG3962" s="57"/>
      <c r="BUH3962" s="57"/>
      <c r="BUI3962" s="57"/>
      <c r="BUJ3962" s="57"/>
      <c r="BUK3962" s="57"/>
      <c r="BUL3962" s="58"/>
      <c r="BUM3962" s="57"/>
      <c r="BUN3962" s="57"/>
      <c r="BUO3962" s="57"/>
      <c r="BUP3962" s="57"/>
      <c r="BUQ3962" s="57"/>
      <c r="BUR3962" s="56"/>
      <c r="BUS3962" s="57"/>
      <c r="BUT3962" s="64"/>
      <c r="BUU3962" s="64"/>
      <c r="BUV3962" s="64"/>
      <c r="BUW3962" s="64"/>
      <c r="BUX3962" s="62"/>
      <c r="BUY3962" s="63"/>
      <c r="BUZ3962" s="62"/>
      <c r="BVA3962" s="62"/>
      <c r="BVB3962" s="61"/>
      <c r="BVC3962" s="60"/>
      <c r="BVD3962" s="59"/>
      <c r="BVE3962" s="57"/>
      <c r="BVF3962" s="57"/>
      <c r="BVG3962" s="57"/>
      <c r="BVH3962" s="57"/>
      <c r="BVI3962" s="57"/>
      <c r="BVJ3962" s="57"/>
      <c r="BVK3962" s="57"/>
      <c r="BVL3962" s="57"/>
      <c r="BVM3962" s="58"/>
      <c r="BVN3962" s="57"/>
      <c r="BVO3962" s="57"/>
      <c r="BVP3962" s="57"/>
      <c r="BVQ3962" s="57"/>
      <c r="BVR3962" s="57"/>
      <c r="BVS3962" s="56"/>
      <c r="BVT3962" s="57"/>
      <c r="BVU3962" s="64"/>
      <c r="BVV3962" s="64"/>
      <c r="BVW3962" s="64"/>
      <c r="BVX3962" s="64"/>
      <c r="BVY3962" s="62"/>
      <c r="BVZ3962" s="63"/>
      <c r="BWA3962" s="62"/>
      <c r="BWB3962" s="62"/>
      <c r="BWC3962" s="61"/>
      <c r="BWD3962" s="60"/>
      <c r="BWE3962" s="59"/>
      <c r="BWF3962" s="57"/>
      <c r="BWG3962" s="57"/>
      <c r="BWH3962" s="57"/>
      <c r="BWI3962" s="57"/>
      <c r="BWJ3962" s="57"/>
      <c r="BWK3962" s="57"/>
      <c r="BWL3962" s="57"/>
      <c r="BWM3962" s="57"/>
      <c r="BWN3962" s="58"/>
      <c r="BWO3962" s="57"/>
      <c r="BWP3962" s="57"/>
      <c r="BWQ3962" s="57"/>
      <c r="BWR3962" s="57"/>
      <c r="BWS3962" s="57"/>
      <c r="BWT3962" s="56"/>
      <c r="BWU3962" s="57"/>
      <c r="BWV3962" s="64"/>
      <c r="BWW3962" s="64"/>
      <c r="BWX3962" s="64"/>
      <c r="BWY3962" s="64"/>
      <c r="BWZ3962" s="62"/>
      <c r="BXA3962" s="63"/>
      <c r="BXB3962" s="62"/>
      <c r="BXC3962" s="62"/>
      <c r="BXD3962" s="61"/>
      <c r="BXE3962" s="60"/>
      <c r="BXF3962" s="59"/>
      <c r="BXG3962" s="57"/>
      <c r="BXH3962" s="57"/>
      <c r="BXI3962" s="57"/>
      <c r="BXJ3962" s="57"/>
      <c r="BXK3962" s="57"/>
      <c r="BXL3962" s="57"/>
      <c r="BXM3962" s="57"/>
      <c r="BXN3962" s="57"/>
      <c r="BXO3962" s="58"/>
      <c r="BXP3962" s="57"/>
      <c r="BXQ3962" s="57"/>
      <c r="BXR3962" s="57"/>
      <c r="BXS3962" s="57"/>
      <c r="BXT3962" s="57"/>
      <c r="BXU3962" s="56"/>
      <c r="BXV3962" s="57"/>
      <c r="BXW3962" s="64"/>
      <c r="BXX3962" s="64"/>
      <c r="BXY3962" s="64"/>
      <c r="BXZ3962" s="64"/>
      <c r="BYA3962" s="62"/>
      <c r="BYB3962" s="63"/>
      <c r="BYC3962" s="62"/>
      <c r="BYD3962" s="62"/>
      <c r="BYE3962" s="61"/>
      <c r="BYF3962" s="60"/>
      <c r="BYG3962" s="59"/>
      <c r="BYH3962" s="57"/>
      <c r="BYI3962" s="57"/>
      <c r="BYJ3962" s="57"/>
      <c r="BYK3962" s="57"/>
      <c r="BYL3962" s="57"/>
      <c r="BYM3962" s="57"/>
      <c r="BYN3962" s="57"/>
      <c r="BYO3962" s="57"/>
      <c r="BYP3962" s="58"/>
      <c r="BYQ3962" s="57"/>
      <c r="BYR3962" s="57"/>
      <c r="BYS3962" s="57"/>
      <c r="BYT3962" s="57"/>
      <c r="BYU3962" s="57"/>
      <c r="BYV3962" s="56"/>
      <c r="BYW3962" s="57"/>
      <c r="BYX3962" s="64"/>
      <c r="BYY3962" s="64"/>
      <c r="BYZ3962" s="64"/>
      <c r="BZA3962" s="64"/>
      <c r="BZB3962" s="62"/>
      <c r="BZC3962" s="63"/>
      <c r="BZD3962" s="62"/>
      <c r="BZE3962" s="62"/>
      <c r="BZF3962" s="61"/>
      <c r="BZG3962" s="60"/>
      <c r="BZH3962" s="59"/>
      <c r="BZI3962" s="57"/>
      <c r="BZJ3962" s="57"/>
      <c r="BZK3962" s="57"/>
      <c r="BZL3962" s="57"/>
      <c r="BZM3962" s="57"/>
      <c r="BZN3962" s="57"/>
      <c r="BZO3962" s="57"/>
      <c r="BZP3962" s="57"/>
      <c r="BZQ3962" s="58"/>
      <c r="BZR3962" s="57"/>
      <c r="BZS3962" s="57"/>
      <c r="BZT3962" s="57"/>
      <c r="BZU3962" s="57"/>
      <c r="BZV3962" s="57"/>
      <c r="BZW3962" s="56"/>
      <c r="BZX3962" s="57"/>
      <c r="BZY3962" s="64"/>
      <c r="BZZ3962" s="64"/>
      <c r="CAA3962" s="64"/>
      <c r="CAB3962" s="64"/>
      <c r="CAC3962" s="62"/>
      <c r="CAD3962" s="63"/>
      <c r="CAE3962" s="62"/>
      <c r="CAF3962" s="62"/>
      <c r="CAG3962" s="61"/>
      <c r="CAH3962" s="60"/>
      <c r="CAI3962" s="59"/>
      <c r="CAJ3962" s="57"/>
      <c r="CAK3962" s="57"/>
      <c r="CAL3962" s="57"/>
      <c r="CAM3962" s="57"/>
      <c r="CAN3962" s="57"/>
      <c r="CAO3962" s="57"/>
      <c r="CAP3962" s="57"/>
      <c r="CAQ3962" s="57"/>
      <c r="CAR3962" s="58"/>
      <c r="CAS3962" s="57"/>
      <c r="CAT3962" s="57"/>
      <c r="CAU3962" s="57"/>
      <c r="CAV3962" s="57"/>
      <c r="CAW3962" s="57"/>
      <c r="CAX3962" s="56"/>
      <c r="CAY3962" s="57"/>
      <c r="CAZ3962" s="64"/>
      <c r="CBA3962" s="64"/>
      <c r="CBB3962" s="64"/>
      <c r="CBC3962" s="64"/>
      <c r="CBD3962" s="62"/>
      <c r="CBE3962" s="63"/>
      <c r="CBF3962" s="62"/>
      <c r="CBG3962" s="62"/>
      <c r="CBH3962" s="61"/>
      <c r="CBI3962" s="60"/>
      <c r="CBJ3962" s="59"/>
      <c r="CBK3962" s="57"/>
      <c r="CBL3962" s="57"/>
      <c r="CBM3962" s="57"/>
      <c r="CBN3962" s="57"/>
      <c r="CBO3962" s="57"/>
      <c r="CBP3962" s="57"/>
      <c r="CBQ3962" s="57"/>
      <c r="CBR3962" s="57"/>
      <c r="CBS3962" s="58"/>
      <c r="CBT3962" s="57"/>
      <c r="CBU3962" s="57"/>
      <c r="CBV3962" s="57"/>
      <c r="CBW3962" s="57"/>
      <c r="CBX3962" s="57"/>
      <c r="CBY3962" s="56"/>
      <c r="CBZ3962" s="57"/>
      <c r="CCA3962" s="64"/>
      <c r="CCB3962" s="64"/>
      <c r="CCC3962" s="64"/>
      <c r="CCD3962" s="64"/>
      <c r="CCE3962" s="62"/>
      <c r="CCF3962" s="63"/>
      <c r="CCG3962" s="62"/>
      <c r="CCH3962" s="62"/>
      <c r="CCI3962" s="61"/>
      <c r="CCJ3962" s="60"/>
      <c r="CCK3962" s="59"/>
      <c r="CCL3962" s="57"/>
      <c r="CCM3962" s="57"/>
      <c r="CCN3962" s="57"/>
      <c r="CCO3962" s="57"/>
      <c r="CCP3962" s="57"/>
      <c r="CCQ3962" s="57"/>
      <c r="CCR3962" s="57"/>
      <c r="CCS3962" s="57"/>
      <c r="CCT3962" s="58"/>
      <c r="CCU3962" s="57"/>
      <c r="CCV3962" s="57"/>
      <c r="CCW3962" s="57"/>
      <c r="CCX3962" s="57"/>
      <c r="CCY3962" s="57"/>
      <c r="CCZ3962" s="56"/>
      <c r="CDA3962" s="57"/>
      <c r="CDB3962" s="64"/>
      <c r="CDC3962" s="64"/>
      <c r="CDD3962" s="64"/>
      <c r="CDE3962" s="64"/>
      <c r="CDF3962" s="62"/>
      <c r="CDG3962" s="63"/>
      <c r="CDH3962" s="62"/>
      <c r="CDI3962" s="62"/>
      <c r="CDJ3962" s="61"/>
      <c r="CDK3962" s="60"/>
      <c r="CDL3962" s="59"/>
      <c r="CDM3962" s="57"/>
      <c r="CDN3962" s="57"/>
      <c r="CDO3962" s="57"/>
      <c r="CDP3962" s="57"/>
      <c r="CDQ3962" s="57"/>
      <c r="CDR3962" s="57"/>
      <c r="CDS3962" s="57"/>
      <c r="CDT3962" s="57"/>
      <c r="CDU3962" s="58"/>
      <c r="CDV3962" s="57"/>
      <c r="CDW3962" s="57"/>
      <c r="CDX3962" s="57"/>
      <c r="CDY3962" s="57"/>
      <c r="CDZ3962" s="57"/>
      <c r="CEA3962" s="56"/>
      <c r="CEB3962" s="57"/>
      <c r="CEC3962" s="64"/>
      <c r="CED3962" s="64"/>
      <c r="CEE3962" s="64"/>
      <c r="CEF3962" s="64"/>
      <c r="CEG3962" s="62"/>
      <c r="CEH3962" s="63"/>
      <c r="CEI3962" s="62"/>
      <c r="CEJ3962" s="62"/>
      <c r="CEK3962" s="61"/>
      <c r="CEL3962" s="60"/>
      <c r="CEM3962" s="59"/>
      <c r="CEN3962" s="57"/>
      <c r="CEO3962" s="57"/>
      <c r="CEP3962" s="57"/>
      <c r="CEQ3962" s="57"/>
      <c r="CER3962" s="57"/>
      <c r="CES3962" s="57"/>
      <c r="CET3962" s="57"/>
      <c r="CEU3962" s="57"/>
      <c r="CEV3962" s="58"/>
      <c r="CEW3962" s="57"/>
      <c r="CEX3962" s="57"/>
      <c r="CEY3962" s="57"/>
      <c r="CEZ3962" s="57"/>
      <c r="CFA3962" s="57"/>
      <c r="CFB3962" s="56"/>
      <c r="CFC3962" s="57"/>
      <c r="CFD3962" s="64"/>
      <c r="CFE3962" s="64"/>
      <c r="CFF3962" s="64"/>
      <c r="CFG3962" s="64"/>
      <c r="CFH3962" s="62"/>
      <c r="CFI3962" s="63"/>
      <c r="CFJ3962" s="62"/>
      <c r="CFK3962" s="62"/>
      <c r="CFL3962" s="61"/>
      <c r="CFM3962" s="60"/>
      <c r="CFN3962" s="59"/>
      <c r="CFO3962" s="57"/>
      <c r="CFP3962" s="57"/>
      <c r="CFQ3962" s="57"/>
      <c r="CFR3962" s="57"/>
      <c r="CFS3962" s="57"/>
      <c r="CFT3962" s="57"/>
      <c r="CFU3962" s="57"/>
      <c r="CFV3962" s="57"/>
      <c r="CFW3962" s="58"/>
      <c r="CFX3962" s="57"/>
      <c r="CFY3962" s="57"/>
      <c r="CFZ3962" s="57"/>
      <c r="CGA3962" s="57"/>
      <c r="CGB3962" s="57"/>
      <c r="CGC3962" s="56"/>
      <c r="CGD3962" s="57"/>
      <c r="CGE3962" s="64"/>
      <c r="CGF3962" s="64"/>
      <c r="CGG3962" s="64"/>
      <c r="CGH3962" s="64"/>
      <c r="CGI3962" s="62"/>
      <c r="CGJ3962" s="63"/>
      <c r="CGK3962" s="62"/>
      <c r="CGL3962" s="62"/>
      <c r="CGM3962" s="61"/>
      <c r="CGN3962" s="60"/>
      <c r="CGO3962" s="59"/>
      <c r="CGP3962" s="57"/>
      <c r="CGQ3962" s="57"/>
      <c r="CGR3962" s="57"/>
      <c r="CGS3962" s="57"/>
      <c r="CGT3962" s="57"/>
      <c r="CGU3962" s="57"/>
      <c r="CGV3962" s="57"/>
      <c r="CGW3962" s="57"/>
      <c r="CGX3962" s="58"/>
      <c r="CGY3962" s="57"/>
      <c r="CGZ3962" s="57"/>
      <c r="CHA3962" s="57"/>
      <c r="CHB3962" s="57"/>
      <c r="CHC3962" s="57"/>
      <c r="CHD3962" s="56"/>
      <c r="CHE3962" s="57"/>
      <c r="CHF3962" s="64"/>
      <c r="CHG3962" s="64"/>
      <c r="CHH3962" s="64"/>
      <c r="CHI3962" s="64"/>
      <c r="CHJ3962" s="62"/>
      <c r="CHK3962" s="63"/>
      <c r="CHL3962" s="62"/>
      <c r="CHM3962" s="62"/>
      <c r="CHN3962" s="61"/>
      <c r="CHO3962" s="60"/>
      <c r="CHP3962" s="59"/>
      <c r="CHQ3962" s="57"/>
      <c r="CHR3962" s="57"/>
      <c r="CHS3962" s="57"/>
      <c r="CHT3962" s="57"/>
      <c r="CHU3962" s="57"/>
      <c r="CHV3962" s="57"/>
      <c r="CHW3962" s="57"/>
      <c r="CHX3962" s="57"/>
      <c r="CHY3962" s="58"/>
      <c r="CHZ3962" s="57"/>
      <c r="CIA3962" s="57"/>
      <c r="CIB3962" s="57"/>
      <c r="CIC3962" s="57"/>
      <c r="CID3962" s="57"/>
      <c r="CIE3962" s="56"/>
      <c r="CIF3962" s="57"/>
      <c r="CIG3962" s="64"/>
      <c r="CIH3962" s="64"/>
      <c r="CII3962" s="64"/>
      <c r="CIJ3962" s="64"/>
      <c r="CIK3962" s="62"/>
      <c r="CIL3962" s="63"/>
      <c r="CIM3962" s="62"/>
      <c r="CIN3962" s="62"/>
      <c r="CIO3962" s="61"/>
      <c r="CIP3962" s="60"/>
      <c r="CIQ3962" s="59"/>
      <c r="CIR3962" s="57"/>
      <c r="CIS3962" s="57"/>
      <c r="CIT3962" s="57"/>
      <c r="CIU3962" s="57"/>
      <c r="CIV3962" s="57"/>
      <c r="CIW3962" s="57"/>
      <c r="CIX3962" s="57"/>
      <c r="CIY3962" s="57"/>
      <c r="CIZ3962" s="58"/>
      <c r="CJA3962" s="57"/>
      <c r="CJB3962" s="57"/>
      <c r="CJC3962" s="57"/>
      <c r="CJD3962" s="57"/>
      <c r="CJE3962" s="57"/>
      <c r="CJF3962" s="56"/>
      <c r="CJG3962" s="57"/>
      <c r="CJH3962" s="64"/>
      <c r="CJI3962" s="64"/>
      <c r="CJJ3962" s="64"/>
      <c r="CJK3962" s="64"/>
      <c r="CJL3962" s="62"/>
      <c r="CJM3962" s="63"/>
      <c r="CJN3962" s="62"/>
      <c r="CJO3962" s="62"/>
      <c r="CJP3962" s="61"/>
      <c r="CJQ3962" s="60"/>
      <c r="CJR3962" s="59"/>
      <c r="CJS3962" s="57"/>
      <c r="CJT3962" s="57"/>
      <c r="CJU3962" s="57"/>
      <c r="CJV3962" s="57"/>
      <c r="CJW3962" s="57"/>
      <c r="CJX3962" s="57"/>
      <c r="CJY3962" s="57"/>
      <c r="CJZ3962" s="57"/>
      <c r="CKA3962" s="58"/>
      <c r="CKB3962" s="57"/>
      <c r="CKC3962" s="57"/>
      <c r="CKD3962" s="57"/>
      <c r="CKE3962" s="57"/>
      <c r="CKF3962" s="57"/>
      <c r="CKG3962" s="56"/>
      <c r="CKH3962" s="57"/>
      <c r="CKI3962" s="64"/>
      <c r="CKJ3962" s="64"/>
      <c r="CKK3962" s="64"/>
      <c r="CKL3962" s="64"/>
      <c r="CKM3962" s="62"/>
      <c r="CKN3962" s="63"/>
      <c r="CKO3962" s="62"/>
      <c r="CKP3962" s="62"/>
      <c r="CKQ3962" s="61"/>
      <c r="CKR3962" s="60"/>
      <c r="CKS3962" s="59"/>
      <c r="CKT3962" s="57"/>
      <c r="CKU3962" s="57"/>
      <c r="CKV3962" s="57"/>
      <c r="CKW3962" s="57"/>
      <c r="CKX3962" s="57"/>
      <c r="CKY3962" s="57"/>
      <c r="CKZ3962" s="57"/>
      <c r="CLA3962" s="57"/>
      <c r="CLB3962" s="58"/>
      <c r="CLC3962" s="57"/>
      <c r="CLD3962" s="57"/>
      <c r="CLE3962" s="57"/>
      <c r="CLF3962" s="57"/>
      <c r="CLG3962" s="57"/>
      <c r="CLH3962" s="56"/>
      <c r="CLI3962" s="57"/>
      <c r="CLJ3962" s="64"/>
      <c r="CLK3962" s="64"/>
      <c r="CLL3962" s="64"/>
      <c r="CLM3962" s="64"/>
      <c r="CLN3962" s="62"/>
      <c r="CLO3962" s="63"/>
      <c r="CLP3962" s="62"/>
      <c r="CLQ3962" s="62"/>
      <c r="CLR3962" s="61"/>
      <c r="CLS3962" s="60"/>
      <c r="CLT3962" s="59"/>
      <c r="CLU3962" s="57"/>
      <c r="CLV3962" s="57"/>
      <c r="CLW3962" s="57"/>
      <c r="CLX3962" s="57"/>
      <c r="CLY3962" s="57"/>
      <c r="CLZ3962" s="57"/>
      <c r="CMA3962" s="57"/>
      <c r="CMB3962" s="57"/>
      <c r="CMC3962" s="58"/>
      <c r="CMD3962" s="57"/>
      <c r="CME3962" s="57"/>
      <c r="CMF3962" s="57"/>
      <c r="CMG3962" s="57"/>
      <c r="CMH3962" s="57"/>
      <c r="CMI3962" s="56"/>
      <c r="CMJ3962" s="57"/>
      <c r="CMK3962" s="64"/>
      <c r="CML3962" s="64"/>
      <c r="CMM3962" s="64"/>
      <c r="CMN3962" s="64"/>
      <c r="CMO3962" s="62"/>
      <c r="CMP3962" s="63"/>
      <c r="CMQ3962" s="62"/>
      <c r="CMR3962" s="62"/>
      <c r="CMS3962" s="61"/>
      <c r="CMT3962" s="60"/>
      <c r="CMU3962" s="59"/>
      <c r="CMV3962" s="57"/>
      <c r="CMW3962" s="57"/>
      <c r="CMX3962" s="57"/>
      <c r="CMY3962" s="57"/>
      <c r="CMZ3962" s="57"/>
      <c r="CNA3962" s="57"/>
      <c r="CNB3962" s="57"/>
      <c r="CNC3962" s="57"/>
      <c r="CND3962" s="58"/>
      <c r="CNE3962" s="57"/>
      <c r="CNF3962" s="57"/>
      <c r="CNG3962" s="57"/>
      <c r="CNH3962" s="57"/>
      <c r="CNI3962" s="57"/>
      <c r="CNJ3962" s="56"/>
      <c r="CNK3962" s="57"/>
      <c r="CNL3962" s="64"/>
      <c r="CNM3962" s="64"/>
      <c r="CNN3962" s="64"/>
      <c r="CNO3962" s="64"/>
      <c r="CNP3962" s="62"/>
      <c r="CNQ3962" s="63"/>
      <c r="CNR3962" s="62"/>
      <c r="CNS3962" s="62"/>
      <c r="CNT3962" s="61"/>
      <c r="CNU3962" s="60"/>
      <c r="CNV3962" s="59"/>
      <c r="CNW3962" s="57"/>
      <c r="CNX3962" s="57"/>
      <c r="CNY3962" s="57"/>
      <c r="CNZ3962" s="57"/>
      <c r="COA3962" s="57"/>
      <c r="COB3962" s="57"/>
      <c r="COC3962" s="57"/>
      <c r="COD3962" s="57"/>
      <c r="COE3962" s="58"/>
      <c r="COF3962" s="57"/>
      <c r="COG3962" s="57"/>
      <c r="COH3962" s="57"/>
      <c r="COI3962" s="57"/>
      <c r="COJ3962" s="57"/>
      <c r="COK3962" s="56"/>
      <c r="COL3962" s="57"/>
      <c r="COM3962" s="64"/>
      <c r="CON3962" s="64"/>
      <c r="COO3962" s="64"/>
      <c r="COP3962" s="64"/>
      <c r="COQ3962" s="62"/>
      <c r="COR3962" s="63"/>
      <c r="COS3962" s="62"/>
      <c r="COT3962" s="62"/>
      <c r="COU3962" s="61"/>
      <c r="COV3962" s="60"/>
      <c r="COW3962" s="59"/>
      <c r="COX3962" s="57"/>
      <c r="COY3962" s="57"/>
      <c r="COZ3962" s="57"/>
      <c r="CPA3962" s="57"/>
      <c r="CPB3962" s="57"/>
      <c r="CPC3962" s="57"/>
      <c r="CPD3962" s="57"/>
      <c r="CPE3962" s="57"/>
      <c r="CPF3962" s="58"/>
      <c r="CPG3962" s="57"/>
      <c r="CPH3962" s="57"/>
      <c r="CPI3962" s="57"/>
      <c r="CPJ3962" s="57"/>
      <c r="CPK3962" s="57"/>
      <c r="CPL3962" s="56"/>
      <c r="CPM3962" s="57"/>
      <c r="CPN3962" s="64"/>
      <c r="CPO3962" s="64"/>
      <c r="CPP3962" s="64"/>
      <c r="CPQ3962" s="64"/>
      <c r="CPR3962" s="62"/>
      <c r="CPS3962" s="63"/>
      <c r="CPT3962" s="62"/>
      <c r="CPU3962" s="62"/>
      <c r="CPV3962" s="61"/>
      <c r="CPW3962" s="60"/>
      <c r="CPX3962" s="59"/>
      <c r="CPY3962" s="57"/>
      <c r="CPZ3962" s="57"/>
      <c r="CQA3962" s="57"/>
      <c r="CQB3962" s="57"/>
      <c r="CQC3962" s="57"/>
      <c r="CQD3962" s="57"/>
      <c r="CQE3962" s="57"/>
      <c r="CQF3962" s="57"/>
      <c r="CQG3962" s="58"/>
      <c r="CQH3962" s="57"/>
      <c r="CQI3962" s="57"/>
      <c r="CQJ3962" s="57"/>
      <c r="CQK3962" s="57"/>
      <c r="CQL3962" s="57"/>
      <c r="CQM3962" s="56"/>
      <c r="CQN3962" s="57"/>
      <c r="CQO3962" s="64"/>
      <c r="CQP3962" s="64"/>
      <c r="CQQ3962" s="64"/>
      <c r="CQR3962" s="64"/>
      <c r="CQS3962" s="62"/>
      <c r="CQT3962" s="63"/>
      <c r="CQU3962" s="62"/>
      <c r="CQV3962" s="62"/>
      <c r="CQW3962" s="61"/>
      <c r="CQX3962" s="60"/>
      <c r="CQY3962" s="59"/>
      <c r="CQZ3962" s="57"/>
      <c r="CRA3962" s="57"/>
      <c r="CRB3962" s="57"/>
      <c r="CRC3962" s="57"/>
      <c r="CRD3962" s="57"/>
      <c r="CRE3962" s="57"/>
      <c r="CRF3962" s="57"/>
      <c r="CRG3962" s="57"/>
      <c r="CRH3962" s="58"/>
      <c r="CRI3962" s="57"/>
      <c r="CRJ3962" s="57"/>
      <c r="CRK3962" s="57"/>
      <c r="CRL3962" s="57"/>
      <c r="CRM3962" s="57"/>
      <c r="CRN3962" s="56"/>
      <c r="CRO3962" s="57"/>
      <c r="CRP3962" s="64"/>
      <c r="CRQ3962" s="64"/>
      <c r="CRR3962" s="64"/>
      <c r="CRS3962" s="64"/>
      <c r="CRT3962" s="62"/>
      <c r="CRU3962" s="63"/>
      <c r="CRV3962" s="62"/>
      <c r="CRW3962" s="62"/>
      <c r="CRX3962" s="61"/>
      <c r="CRY3962" s="60"/>
      <c r="CRZ3962" s="59"/>
      <c r="CSA3962" s="57"/>
      <c r="CSB3962" s="57"/>
      <c r="CSC3962" s="57"/>
      <c r="CSD3962" s="57"/>
      <c r="CSE3962" s="57"/>
      <c r="CSF3962" s="57"/>
      <c r="CSG3962" s="57"/>
      <c r="CSH3962" s="57"/>
      <c r="CSI3962" s="58"/>
      <c r="CSJ3962" s="57"/>
      <c r="CSK3962" s="57"/>
      <c r="CSL3962" s="57"/>
      <c r="CSM3962" s="57"/>
      <c r="CSN3962" s="57"/>
      <c r="CSO3962" s="56"/>
      <c r="CSP3962" s="57"/>
      <c r="CSQ3962" s="64"/>
      <c r="CSR3962" s="64"/>
      <c r="CSS3962" s="64"/>
      <c r="CST3962" s="64"/>
      <c r="CSU3962" s="62"/>
      <c r="CSV3962" s="63"/>
      <c r="CSW3962" s="62"/>
      <c r="CSX3962" s="62"/>
      <c r="CSY3962" s="61"/>
      <c r="CSZ3962" s="60"/>
      <c r="CTA3962" s="59"/>
      <c r="CTB3962" s="57"/>
      <c r="CTC3962" s="57"/>
      <c r="CTD3962" s="57"/>
      <c r="CTE3962" s="57"/>
      <c r="CTF3962" s="57"/>
      <c r="CTG3962" s="57"/>
      <c r="CTH3962" s="57"/>
      <c r="CTI3962" s="57"/>
      <c r="CTJ3962" s="58"/>
      <c r="CTK3962" s="57"/>
      <c r="CTL3962" s="57"/>
      <c r="CTM3962" s="57"/>
      <c r="CTN3962" s="57"/>
      <c r="CTO3962" s="57"/>
      <c r="CTP3962" s="56"/>
      <c r="CTQ3962" s="57"/>
      <c r="CTR3962" s="64"/>
      <c r="CTS3962" s="64"/>
      <c r="CTT3962" s="64"/>
      <c r="CTU3962" s="64"/>
      <c r="CTV3962" s="62"/>
      <c r="CTW3962" s="63"/>
      <c r="CTX3962" s="62"/>
      <c r="CTY3962" s="62"/>
      <c r="CTZ3962" s="61"/>
      <c r="CUA3962" s="60"/>
      <c r="CUB3962" s="59"/>
      <c r="CUC3962" s="57"/>
      <c r="CUD3962" s="57"/>
      <c r="CUE3962" s="57"/>
      <c r="CUF3962" s="57"/>
      <c r="CUG3962" s="57"/>
      <c r="CUH3962" s="57"/>
      <c r="CUI3962" s="57"/>
      <c r="CUJ3962" s="57"/>
      <c r="CUK3962" s="58"/>
      <c r="CUL3962" s="57"/>
      <c r="CUM3962" s="57"/>
      <c r="CUN3962" s="57"/>
      <c r="CUO3962" s="57"/>
      <c r="CUP3962" s="57"/>
      <c r="CUQ3962" s="56"/>
      <c r="CUR3962" s="57"/>
      <c r="CUS3962" s="64"/>
      <c r="CUT3962" s="64"/>
      <c r="CUU3962" s="64"/>
      <c r="CUV3962" s="64"/>
      <c r="CUW3962" s="62"/>
      <c r="CUX3962" s="63"/>
      <c r="CUY3962" s="62"/>
      <c r="CUZ3962" s="62"/>
      <c r="CVA3962" s="61"/>
      <c r="CVB3962" s="60"/>
      <c r="CVC3962" s="59"/>
      <c r="CVD3962" s="57"/>
      <c r="CVE3962" s="57"/>
      <c r="CVF3962" s="57"/>
      <c r="CVG3962" s="57"/>
      <c r="CVH3962" s="57"/>
      <c r="CVI3962" s="57"/>
      <c r="CVJ3962" s="57"/>
      <c r="CVK3962" s="57"/>
      <c r="CVL3962" s="58"/>
      <c r="CVM3962" s="57"/>
      <c r="CVN3962" s="57"/>
      <c r="CVO3962" s="57"/>
      <c r="CVP3962" s="57"/>
      <c r="CVQ3962" s="57"/>
      <c r="CVR3962" s="56"/>
      <c r="CVS3962" s="57"/>
      <c r="CVT3962" s="64"/>
      <c r="CVU3962" s="64"/>
      <c r="CVV3962" s="64"/>
      <c r="CVW3962" s="64"/>
      <c r="CVX3962" s="62"/>
      <c r="CVY3962" s="63"/>
      <c r="CVZ3962" s="62"/>
      <c r="CWA3962" s="62"/>
      <c r="CWB3962" s="61"/>
      <c r="CWC3962" s="60"/>
      <c r="CWD3962" s="59"/>
      <c r="CWE3962" s="57"/>
      <c r="CWF3962" s="57"/>
      <c r="CWG3962" s="57"/>
      <c r="CWH3962" s="57"/>
      <c r="CWI3962" s="57"/>
      <c r="CWJ3962" s="57"/>
      <c r="CWK3962" s="57"/>
      <c r="CWL3962" s="57"/>
      <c r="CWM3962" s="58"/>
      <c r="CWN3962" s="57"/>
      <c r="CWO3962" s="57"/>
      <c r="CWP3962" s="57"/>
      <c r="CWQ3962" s="57"/>
      <c r="CWR3962" s="57"/>
      <c r="CWS3962" s="56"/>
      <c r="CWT3962" s="57"/>
      <c r="CWU3962" s="64"/>
      <c r="CWV3962" s="64"/>
      <c r="CWW3962" s="64"/>
      <c r="CWX3962" s="64"/>
      <c r="CWY3962" s="62"/>
      <c r="CWZ3962" s="63"/>
      <c r="CXA3962" s="62"/>
      <c r="CXB3962" s="62"/>
      <c r="CXC3962" s="61"/>
      <c r="CXD3962" s="60"/>
      <c r="CXE3962" s="59"/>
      <c r="CXF3962" s="57"/>
      <c r="CXG3962" s="57"/>
      <c r="CXH3962" s="57"/>
      <c r="CXI3962" s="57"/>
      <c r="CXJ3962" s="57"/>
      <c r="CXK3962" s="57"/>
      <c r="CXL3962" s="57"/>
      <c r="CXM3962" s="57"/>
      <c r="CXN3962" s="58"/>
      <c r="CXO3962" s="57"/>
      <c r="CXP3962" s="57"/>
      <c r="CXQ3962" s="57"/>
      <c r="CXR3962" s="57"/>
      <c r="CXS3962" s="57"/>
      <c r="CXT3962" s="56"/>
      <c r="CXU3962" s="57"/>
      <c r="CXV3962" s="64"/>
      <c r="CXW3962" s="64"/>
      <c r="CXX3962" s="64"/>
      <c r="CXY3962" s="64"/>
      <c r="CXZ3962" s="62"/>
      <c r="CYA3962" s="63"/>
      <c r="CYB3962" s="62"/>
      <c r="CYC3962" s="62"/>
      <c r="CYD3962" s="61"/>
      <c r="CYE3962" s="60"/>
      <c r="CYF3962" s="59"/>
      <c r="CYG3962" s="57"/>
      <c r="CYH3962" s="57"/>
      <c r="CYI3962" s="57"/>
      <c r="CYJ3962" s="57"/>
      <c r="CYK3962" s="57"/>
      <c r="CYL3962" s="57"/>
      <c r="CYM3962" s="57"/>
      <c r="CYN3962" s="57"/>
      <c r="CYO3962" s="58"/>
      <c r="CYP3962" s="57"/>
      <c r="CYQ3962" s="57"/>
      <c r="CYR3962" s="57"/>
      <c r="CYS3962" s="57"/>
      <c r="CYT3962" s="57"/>
      <c r="CYU3962" s="56"/>
      <c r="CYV3962" s="57"/>
      <c r="CYW3962" s="64"/>
      <c r="CYX3962" s="64"/>
      <c r="CYY3962" s="64"/>
      <c r="CYZ3962" s="64"/>
      <c r="CZA3962" s="62"/>
      <c r="CZB3962" s="63"/>
      <c r="CZC3962" s="62"/>
      <c r="CZD3962" s="62"/>
      <c r="CZE3962" s="61"/>
      <c r="CZF3962" s="60"/>
      <c r="CZG3962" s="59"/>
      <c r="CZH3962" s="57"/>
      <c r="CZI3962" s="57"/>
      <c r="CZJ3962" s="57"/>
      <c r="CZK3962" s="57"/>
      <c r="CZL3962" s="57"/>
      <c r="CZM3962" s="57"/>
      <c r="CZN3962" s="57"/>
      <c r="CZO3962" s="57"/>
      <c r="CZP3962" s="58"/>
      <c r="CZQ3962" s="57"/>
      <c r="CZR3962" s="57"/>
      <c r="CZS3962" s="57"/>
      <c r="CZT3962" s="57"/>
      <c r="CZU3962" s="57"/>
      <c r="CZV3962" s="56"/>
      <c r="CZW3962" s="57"/>
      <c r="CZX3962" s="64"/>
      <c r="CZY3962" s="64"/>
      <c r="CZZ3962" s="64"/>
      <c r="DAA3962" s="64"/>
      <c r="DAB3962" s="62"/>
      <c r="DAC3962" s="63"/>
      <c r="DAD3962" s="62"/>
      <c r="DAE3962" s="62"/>
      <c r="DAF3962" s="61"/>
      <c r="DAG3962" s="60"/>
      <c r="DAH3962" s="59"/>
      <c r="DAI3962" s="57"/>
      <c r="DAJ3962" s="57"/>
      <c r="DAK3962" s="57"/>
      <c r="DAL3962" s="57"/>
      <c r="DAM3962" s="57"/>
      <c r="DAN3962" s="57"/>
      <c r="DAO3962" s="57"/>
      <c r="DAP3962" s="57"/>
      <c r="DAQ3962" s="58"/>
      <c r="DAR3962" s="57"/>
      <c r="DAS3962" s="57"/>
      <c r="DAT3962" s="57"/>
      <c r="DAU3962" s="57"/>
      <c r="DAV3962" s="57"/>
      <c r="DAW3962" s="56"/>
      <c r="DAX3962" s="57"/>
      <c r="DAY3962" s="64"/>
      <c r="DAZ3962" s="64"/>
      <c r="DBA3962" s="64"/>
      <c r="DBB3962" s="64"/>
      <c r="DBC3962" s="62"/>
      <c r="DBD3962" s="63"/>
      <c r="DBE3962" s="62"/>
      <c r="DBF3962" s="62"/>
      <c r="DBG3962" s="61"/>
      <c r="DBH3962" s="60"/>
      <c r="DBI3962" s="59"/>
      <c r="DBJ3962" s="57"/>
      <c r="DBK3962" s="57"/>
      <c r="DBL3962" s="57"/>
      <c r="DBM3962" s="57"/>
      <c r="DBN3962" s="57"/>
      <c r="DBO3962" s="57"/>
      <c r="DBP3962" s="57"/>
      <c r="DBQ3962" s="57"/>
      <c r="DBR3962" s="58"/>
      <c r="DBS3962" s="57"/>
      <c r="DBT3962" s="57"/>
      <c r="DBU3962" s="57"/>
      <c r="DBV3962" s="57"/>
      <c r="DBW3962" s="57"/>
      <c r="DBX3962" s="56"/>
      <c r="DBY3962" s="57"/>
      <c r="DBZ3962" s="64"/>
      <c r="DCA3962" s="64"/>
      <c r="DCB3962" s="64"/>
      <c r="DCC3962" s="64"/>
      <c r="DCD3962" s="62"/>
      <c r="DCE3962" s="63"/>
      <c r="DCF3962" s="62"/>
      <c r="DCG3962" s="62"/>
      <c r="DCH3962" s="61"/>
      <c r="DCI3962" s="60"/>
      <c r="DCJ3962" s="59"/>
      <c r="DCK3962" s="57"/>
      <c r="DCL3962" s="57"/>
      <c r="DCM3962" s="57"/>
      <c r="DCN3962" s="57"/>
      <c r="DCO3962" s="57"/>
      <c r="DCP3962" s="57"/>
      <c r="DCQ3962" s="57"/>
      <c r="DCR3962" s="57"/>
      <c r="DCS3962" s="58"/>
      <c r="DCT3962" s="57"/>
      <c r="DCU3962" s="57"/>
      <c r="DCV3962" s="57"/>
      <c r="DCW3962" s="57"/>
      <c r="DCX3962" s="57"/>
      <c r="DCY3962" s="56"/>
      <c r="DCZ3962" s="57"/>
      <c r="DDA3962" s="64"/>
      <c r="DDB3962" s="64"/>
      <c r="DDC3962" s="64"/>
      <c r="DDD3962" s="64"/>
      <c r="DDE3962" s="62"/>
      <c r="DDF3962" s="63"/>
      <c r="DDG3962" s="62"/>
      <c r="DDH3962" s="62"/>
      <c r="DDI3962" s="61"/>
      <c r="DDJ3962" s="60"/>
      <c r="DDK3962" s="59"/>
      <c r="DDL3962" s="57"/>
      <c r="DDM3962" s="57"/>
      <c r="DDN3962" s="57"/>
      <c r="DDO3962" s="57"/>
      <c r="DDP3962" s="57"/>
      <c r="DDQ3962" s="57"/>
      <c r="DDR3962" s="57"/>
      <c r="DDS3962" s="57"/>
      <c r="DDT3962" s="58"/>
      <c r="DDU3962" s="57"/>
      <c r="DDV3962" s="57"/>
      <c r="DDW3962" s="57"/>
      <c r="DDX3962" s="57"/>
      <c r="DDY3962" s="57"/>
      <c r="DDZ3962" s="56"/>
      <c r="DEA3962" s="57"/>
      <c r="DEB3962" s="64"/>
      <c r="DEC3962" s="64"/>
      <c r="DED3962" s="64"/>
      <c r="DEE3962" s="64"/>
      <c r="DEF3962" s="62"/>
      <c r="DEG3962" s="63"/>
      <c r="DEH3962" s="62"/>
      <c r="DEI3962" s="62"/>
      <c r="DEJ3962" s="61"/>
      <c r="DEK3962" s="60"/>
      <c r="DEL3962" s="59"/>
      <c r="DEM3962" s="57"/>
      <c r="DEN3962" s="57"/>
      <c r="DEO3962" s="57"/>
      <c r="DEP3962" s="57"/>
      <c r="DEQ3962" s="57"/>
      <c r="DER3962" s="57"/>
      <c r="DES3962" s="57"/>
      <c r="DET3962" s="57"/>
      <c r="DEU3962" s="58"/>
      <c r="DEV3962" s="57"/>
      <c r="DEW3962" s="57"/>
      <c r="DEX3962" s="57"/>
      <c r="DEY3962" s="57"/>
      <c r="DEZ3962" s="57"/>
      <c r="DFA3962" s="56"/>
      <c r="DFB3962" s="57"/>
      <c r="DFC3962" s="64"/>
      <c r="DFD3962" s="64"/>
      <c r="DFE3962" s="64"/>
      <c r="DFF3962" s="64"/>
      <c r="DFG3962" s="62"/>
      <c r="DFH3962" s="63"/>
      <c r="DFI3962" s="62"/>
      <c r="DFJ3962" s="62"/>
      <c r="DFK3962" s="61"/>
      <c r="DFL3962" s="60"/>
      <c r="DFM3962" s="59"/>
      <c r="DFN3962" s="57"/>
      <c r="DFO3962" s="57"/>
      <c r="DFP3962" s="57"/>
      <c r="DFQ3962" s="57"/>
      <c r="DFR3962" s="57"/>
      <c r="DFS3962" s="57"/>
      <c r="DFT3962" s="57"/>
      <c r="DFU3962" s="57"/>
      <c r="DFV3962" s="58"/>
      <c r="DFW3962" s="57"/>
      <c r="DFX3962" s="57"/>
      <c r="DFY3962" s="57"/>
      <c r="DFZ3962" s="57"/>
      <c r="DGA3962" s="57"/>
      <c r="DGB3962" s="56"/>
      <c r="DGC3962" s="57"/>
      <c r="DGD3962" s="64"/>
      <c r="DGE3962" s="64"/>
      <c r="DGF3962" s="64"/>
      <c r="DGG3962" s="64"/>
      <c r="DGH3962" s="62"/>
      <c r="DGI3962" s="63"/>
      <c r="DGJ3962" s="62"/>
      <c r="DGK3962" s="62"/>
      <c r="DGL3962" s="61"/>
      <c r="DGM3962" s="60"/>
      <c r="DGN3962" s="59"/>
      <c r="DGO3962" s="57"/>
      <c r="DGP3962" s="57"/>
      <c r="DGQ3962" s="57"/>
      <c r="DGR3962" s="57"/>
      <c r="DGS3962" s="57"/>
      <c r="DGT3962" s="57"/>
      <c r="DGU3962" s="57"/>
      <c r="DGV3962" s="57"/>
      <c r="DGW3962" s="58"/>
      <c r="DGX3962" s="57"/>
      <c r="DGY3962" s="57"/>
      <c r="DGZ3962" s="57"/>
      <c r="DHA3962" s="57"/>
      <c r="DHB3962" s="57"/>
      <c r="DHC3962" s="56"/>
      <c r="DHD3962" s="57"/>
      <c r="DHE3962" s="64"/>
      <c r="DHF3962" s="64"/>
      <c r="DHG3962" s="64"/>
      <c r="DHH3962" s="64"/>
      <c r="DHI3962" s="62"/>
      <c r="DHJ3962" s="63"/>
      <c r="DHK3962" s="62"/>
      <c r="DHL3962" s="62"/>
      <c r="DHM3962" s="61"/>
      <c r="DHN3962" s="60"/>
      <c r="DHO3962" s="59"/>
      <c r="DHP3962" s="57"/>
      <c r="DHQ3962" s="57"/>
      <c r="DHR3962" s="57"/>
      <c r="DHS3962" s="57"/>
      <c r="DHT3962" s="57"/>
      <c r="DHU3962" s="57"/>
      <c r="DHV3962" s="57"/>
      <c r="DHW3962" s="57"/>
      <c r="DHX3962" s="58"/>
      <c r="DHY3962" s="57"/>
      <c r="DHZ3962" s="57"/>
      <c r="DIA3962" s="57"/>
      <c r="DIB3962" s="57"/>
      <c r="DIC3962" s="57"/>
      <c r="DID3962" s="56"/>
      <c r="DIE3962" s="57"/>
      <c r="DIF3962" s="64"/>
      <c r="DIG3962" s="64"/>
      <c r="DIH3962" s="64"/>
      <c r="DII3962" s="64"/>
      <c r="DIJ3962" s="62"/>
      <c r="DIK3962" s="63"/>
      <c r="DIL3962" s="62"/>
      <c r="DIM3962" s="62"/>
      <c r="DIN3962" s="61"/>
      <c r="DIO3962" s="60"/>
      <c r="DIP3962" s="59"/>
      <c r="DIQ3962" s="57"/>
      <c r="DIR3962" s="57"/>
      <c r="DIS3962" s="57"/>
      <c r="DIT3962" s="57"/>
      <c r="DIU3962" s="57"/>
      <c r="DIV3962" s="57"/>
      <c r="DIW3962" s="57"/>
      <c r="DIX3962" s="57"/>
      <c r="DIY3962" s="58"/>
      <c r="DIZ3962" s="57"/>
      <c r="DJA3962" s="57"/>
      <c r="DJB3962" s="57"/>
      <c r="DJC3962" s="57"/>
      <c r="DJD3962" s="57"/>
      <c r="DJE3962" s="56"/>
      <c r="DJF3962" s="57"/>
      <c r="DJG3962" s="64"/>
      <c r="DJH3962" s="64"/>
      <c r="DJI3962" s="64"/>
      <c r="DJJ3962" s="64"/>
      <c r="DJK3962" s="62"/>
      <c r="DJL3962" s="63"/>
      <c r="DJM3962" s="62"/>
      <c r="DJN3962" s="62"/>
      <c r="DJO3962" s="61"/>
      <c r="DJP3962" s="60"/>
      <c r="DJQ3962" s="59"/>
      <c r="DJR3962" s="57"/>
      <c r="DJS3962" s="57"/>
      <c r="DJT3962" s="57"/>
      <c r="DJU3962" s="57"/>
      <c r="DJV3962" s="57"/>
      <c r="DJW3962" s="57"/>
      <c r="DJX3962" s="57"/>
      <c r="DJY3962" s="57"/>
      <c r="DJZ3962" s="58"/>
      <c r="DKA3962" s="57"/>
      <c r="DKB3962" s="57"/>
      <c r="DKC3962" s="57"/>
      <c r="DKD3962" s="57"/>
      <c r="DKE3962" s="57"/>
      <c r="DKF3962" s="56"/>
      <c r="DKG3962" s="57"/>
      <c r="DKH3962" s="64"/>
      <c r="DKI3962" s="64"/>
      <c r="DKJ3962" s="64"/>
      <c r="DKK3962" s="64"/>
      <c r="DKL3962" s="62"/>
      <c r="DKM3962" s="63"/>
      <c r="DKN3962" s="62"/>
      <c r="DKO3962" s="62"/>
      <c r="DKP3962" s="61"/>
      <c r="DKQ3962" s="60"/>
      <c r="DKR3962" s="59"/>
      <c r="DKS3962" s="57"/>
      <c r="DKT3962" s="57"/>
      <c r="DKU3962" s="57"/>
      <c r="DKV3962" s="57"/>
      <c r="DKW3962" s="57"/>
      <c r="DKX3962" s="57"/>
      <c r="DKY3962" s="57"/>
      <c r="DKZ3962" s="57"/>
      <c r="DLA3962" s="58"/>
      <c r="DLB3962" s="57"/>
      <c r="DLC3962" s="57"/>
      <c r="DLD3962" s="57"/>
      <c r="DLE3962" s="57"/>
      <c r="DLF3962" s="57"/>
      <c r="DLG3962" s="56"/>
      <c r="DLH3962" s="57"/>
      <c r="DLI3962" s="64"/>
      <c r="DLJ3962" s="64"/>
      <c r="DLK3962" s="64"/>
      <c r="DLL3962" s="64"/>
      <c r="DLM3962" s="62"/>
      <c r="DLN3962" s="63"/>
      <c r="DLO3962" s="62"/>
      <c r="DLP3962" s="62"/>
      <c r="DLQ3962" s="61"/>
      <c r="DLR3962" s="60"/>
      <c r="DLS3962" s="59"/>
      <c r="DLT3962" s="57"/>
      <c r="DLU3962" s="57"/>
      <c r="DLV3962" s="57"/>
      <c r="DLW3962" s="57"/>
      <c r="DLX3962" s="57"/>
      <c r="DLY3962" s="57"/>
      <c r="DLZ3962" s="57"/>
      <c r="DMA3962" s="57"/>
      <c r="DMB3962" s="58"/>
      <c r="DMC3962" s="57"/>
      <c r="DMD3962" s="57"/>
      <c r="DME3962" s="57"/>
      <c r="DMF3962" s="57"/>
      <c r="DMG3962" s="57"/>
      <c r="DMH3962" s="56"/>
      <c r="DMI3962" s="57"/>
      <c r="DMJ3962" s="64"/>
      <c r="DMK3962" s="64"/>
      <c r="DML3962" s="64"/>
      <c r="DMM3962" s="64"/>
      <c r="DMN3962" s="62"/>
      <c r="DMO3962" s="63"/>
      <c r="DMP3962" s="62"/>
      <c r="DMQ3962" s="62"/>
      <c r="DMR3962" s="61"/>
      <c r="DMS3962" s="60"/>
      <c r="DMT3962" s="59"/>
      <c r="DMU3962" s="57"/>
      <c r="DMV3962" s="57"/>
      <c r="DMW3962" s="57"/>
      <c r="DMX3962" s="57"/>
      <c r="DMY3962" s="57"/>
      <c r="DMZ3962" s="57"/>
      <c r="DNA3962" s="57"/>
      <c r="DNB3962" s="57"/>
      <c r="DNC3962" s="58"/>
      <c r="DND3962" s="57"/>
      <c r="DNE3962" s="57"/>
      <c r="DNF3962" s="57"/>
      <c r="DNG3962" s="57"/>
      <c r="DNH3962" s="57"/>
      <c r="DNI3962" s="56"/>
      <c r="DNJ3962" s="57"/>
      <c r="DNK3962" s="64"/>
      <c r="DNL3962" s="64"/>
      <c r="DNM3962" s="64"/>
      <c r="DNN3962" s="64"/>
      <c r="DNO3962" s="62"/>
      <c r="DNP3962" s="63"/>
      <c r="DNQ3962" s="62"/>
      <c r="DNR3962" s="62"/>
      <c r="DNS3962" s="61"/>
      <c r="DNT3962" s="60"/>
      <c r="DNU3962" s="59"/>
      <c r="DNV3962" s="57"/>
      <c r="DNW3962" s="57"/>
      <c r="DNX3962" s="57"/>
      <c r="DNY3962" s="57"/>
      <c r="DNZ3962" s="57"/>
      <c r="DOA3962" s="57"/>
      <c r="DOB3962" s="57"/>
      <c r="DOC3962" s="57"/>
      <c r="DOD3962" s="58"/>
      <c r="DOE3962" s="57"/>
      <c r="DOF3962" s="57"/>
      <c r="DOG3962" s="57"/>
      <c r="DOH3962" s="57"/>
      <c r="DOI3962" s="57"/>
      <c r="DOJ3962" s="56"/>
      <c r="DOK3962" s="57"/>
      <c r="DOL3962" s="64"/>
      <c r="DOM3962" s="64"/>
      <c r="DON3962" s="64"/>
      <c r="DOO3962" s="64"/>
      <c r="DOP3962" s="62"/>
      <c r="DOQ3962" s="63"/>
      <c r="DOR3962" s="62"/>
      <c r="DOS3962" s="62"/>
      <c r="DOT3962" s="61"/>
      <c r="DOU3962" s="60"/>
      <c r="DOV3962" s="59"/>
      <c r="DOW3962" s="57"/>
      <c r="DOX3962" s="57"/>
      <c r="DOY3962" s="57"/>
      <c r="DOZ3962" s="57"/>
      <c r="DPA3962" s="57"/>
      <c r="DPB3962" s="57"/>
      <c r="DPC3962" s="57"/>
      <c r="DPD3962" s="57"/>
      <c r="DPE3962" s="58"/>
      <c r="DPF3962" s="57"/>
      <c r="DPG3962" s="57"/>
      <c r="DPH3962" s="57"/>
      <c r="DPI3962" s="57"/>
      <c r="DPJ3962" s="57"/>
      <c r="DPK3962" s="56"/>
      <c r="DPL3962" s="57"/>
      <c r="DPM3962" s="64"/>
      <c r="DPN3962" s="64"/>
      <c r="DPO3962" s="64"/>
      <c r="DPP3962" s="64"/>
      <c r="DPQ3962" s="62"/>
      <c r="DPR3962" s="63"/>
      <c r="DPS3962" s="62"/>
      <c r="DPT3962" s="62"/>
      <c r="DPU3962" s="61"/>
      <c r="DPV3962" s="60"/>
      <c r="DPW3962" s="59"/>
      <c r="DPX3962" s="57"/>
      <c r="DPY3962" s="57"/>
      <c r="DPZ3962" s="57"/>
      <c r="DQA3962" s="57"/>
      <c r="DQB3962" s="57"/>
      <c r="DQC3962" s="57"/>
      <c r="DQD3962" s="57"/>
      <c r="DQE3962" s="57"/>
      <c r="DQF3962" s="58"/>
      <c r="DQG3962" s="57"/>
      <c r="DQH3962" s="57"/>
      <c r="DQI3962" s="57"/>
      <c r="DQJ3962" s="57"/>
      <c r="DQK3962" s="57"/>
      <c r="DQL3962" s="56"/>
      <c r="DQM3962" s="57"/>
      <c r="DQN3962" s="64"/>
      <c r="DQO3962" s="64"/>
      <c r="DQP3962" s="64"/>
      <c r="DQQ3962" s="64"/>
      <c r="DQR3962" s="62"/>
      <c r="DQS3962" s="63"/>
      <c r="DQT3962" s="62"/>
      <c r="DQU3962" s="62"/>
      <c r="DQV3962" s="61"/>
      <c r="DQW3962" s="60"/>
      <c r="DQX3962" s="59"/>
      <c r="DQY3962" s="57"/>
      <c r="DQZ3962" s="57"/>
      <c r="DRA3962" s="57"/>
      <c r="DRB3962" s="57"/>
      <c r="DRC3962" s="57"/>
      <c r="DRD3962" s="57"/>
      <c r="DRE3962" s="57"/>
      <c r="DRF3962" s="57"/>
      <c r="DRG3962" s="58"/>
      <c r="DRH3962" s="57"/>
      <c r="DRI3962" s="57"/>
      <c r="DRJ3962" s="57"/>
      <c r="DRK3962" s="57"/>
      <c r="DRL3962" s="57"/>
      <c r="DRM3962" s="56"/>
      <c r="DRN3962" s="57"/>
      <c r="DRO3962" s="64"/>
      <c r="DRP3962" s="64"/>
      <c r="DRQ3962" s="64"/>
      <c r="DRR3962" s="64"/>
      <c r="DRS3962" s="62"/>
      <c r="DRT3962" s="63"/>
      <c r="DRU3962" s="62"/>
      <c r="DRV3962" s="62"/>
      <c r="DRW3962" s="61"/>
      <c r="DRX3962" s="60"/>
      <c r="DRY3962" s="59"/>
      <c r="DRZ3962" s="57"/>
      <c r="DSA3962" s="57"/>
      <c r="DSB3962" s="57"/>
      <c r="DSC3962" s="57"/>
      <c r="DSD3962" s="57"/>
      <c r="DSE3962" s="57"/>
      <c r="DSF3962" s="57"/>
      <c r="DSG3962" s="57"/>
      <c r="DSH3962" s="58"/>
      <c r="DSI3962" s="57"/>
      <c r="DSJ3962" s="57"/>
      <c r="DSK3962" s="57"/>
      <c r="DSL3962" s="57"/>
      <c r="DSM3962" s="57"/>
      <c r="DSN3962" s="56"/>
      <c r="DSO3962" s="57"/>
      <c r="DSP3962" s="64"/>
      <c r="DSQ3962" s="64"/>
      <c r="DSR3962" s="64"/>
      <c r="DSS3962" s="64"/>
      <c r="DST3962" s="62"/>
      <c r="DSU3962" s="63"/>
      <c r="DSV3962" s="62"/>
      <c r="DSW3962" s="62"/>
      <c r="DSX3962" s="61"/>
      <c r="DSY3962" s="60"/>
      <c r="DSZ3962" s="59"/>
      <c r="DTA3962" s="57"/>
      <c r="DTB3962" s="57"/>
      <c r="DTC3962" s="57"/>
      <c r="DTD3962" s="57"/>
      <c r="DTE3962" s="57"/>
      <c r="DTF3962" s="57"/>
      <c r="DTG3962" s="57"/>
      <c r="DTH3962" s="57"/>
      <c r="DTI3962" s="58"/>
      <c r="DTJ3962" s="57"/>
      <c r="DTK3962" s="57"/>
      <c r="DTL3962" s="57"/>
      <c r="DTM3962" s="57"/>
      <c r="DTN3962" s="57"/>
      <c r="DTO3962" s="56"/>
      <c r="DTP3962" s="57"/>
      <c r="DTQ3962" s="64"/>
      <c r="DTR3962" s="64"/>
      <c r="DTS3962" s="64"/>
      <c r="DTT3962" s="64"/>
      <c r="DTU3962" s="62"/>
      <c r="DTV3962" s="63"/>
      <c r="DTW3962" s="62"/>
      <c r="DTX3962" s="62"/>
      <c r="DTY3962" s="61"/>
      <c r="DTZ3962" s="60"/>
      <c r="DUA3962" s="59"/>
      <c r="DUB3962" s="57"/>
      <c r="DUC3962" s="57"/>
      <c r="DUD3962" s="57"/>
      <c r="DUE3962" s="57"/>
      <c r="DUF3962" s="57"/>
      <c r="DUG3962" s="57"/>
      <c r="DUH3962" s="57"/>
      <c r="DUI3962" s="57"/>
      <c r="DUJ3962" s="58"/>
      <c r="DUK3962" s="57"/>
      <c r="DUL3962" s="57"/>
      <c r="DUM3962" s="57"/>
      <c r="DUN3962" s="57"/>
      <c r="DUO3962" s="57"/>
      <c r="DUP3962" s="56"/>
      <c r="DUQ3962" s="57"/>
      <c r="DUR3962" s="64"/>
      <c r="DUS3962" s="64"/>
      <c r="DUT3962" s="64"/>
      <c r="DUU3962" s="64"/>
      <c r="DUV3962" s="62"/>
      <c r="DUW3962" s="63"/>
      <c r="DUX3962" s="62"/>
      <c r="DUY3962" s="62"/>
      <c r="DUZ3962" s="61"/>
      <c r="DVA3962" s="60"/>
      <c r="DVB3962" s="59"/>
      <c r="DVC3962" s="57"/>
      <c r="DVD3962" s="57"/>
      <c r="DVE3962" s="57"/>
      <c r="DVF3962" s="57"/>
      <c r="DVG3962" s="57"/>
      <c r="DVH3962" s="57"/>
      <c r="DVI3962" s="57"/>
      <c r="DVJ3962" s="57"/>
      <c r="DVK3962" s="58"/>
      <c r="DVL3962" s="57"/>
      <c r="DVM3962" s="57"/>
      <c r="DVN3962" s="57"/>
      <c r="DVO3962" s="57"/>
      <c r="DVP3962" s="57"/>
      <c r="DVQ3962" s="56"/>
      <c r="DVR3962" s="57"/>
      <c r="DVS3962" s="64"/>
      <c r="DVT3962" s="64"/>
      <c r="DVU3962" s="64"/>
      <c r="DVV3962" s="64"/>
      <c r="DVW3962" s="62"/>
      <c r="DVX3962" s="63"/>
      <c r="DVY3962" s="62"/>
      <c r="DVZ3962" s="62"/>
      <c r="DWA3962" s="61"/>
      <c r="DWB3962" s="60"/>
      <c r="DWC3962" s="59"/>
      <c r="DWD3962" s="57"/>
      <c r="DWE3962" s="57"/>
      <c r="DWF3962" s="57"/>
      <c r="DWG3962" s="57"/>
      <c r="DWH3962" s="57"/>
      <c r="DWI3962" s="57"/>
      <c r="DWJ3962" s="57"/>
      <c r="DWK3962" s="57"/>
      <c r="DWL3962" s="58"/>
      <c r="DWM3962" s="57"/>
      <c r="DWN3962" s="57"/>
      <c r="DWO3962" s="57"/>
      <c r="DWP3962" s="57"/>
      <c r="DWQ3962" s="57"/>
      <c r="DWR3962" s="56"/>
      <c r="DWS3962" s="57"/>
      <c r="DWT3962" s="64"/>
      <c r="DWU3962" s="64"/>
      <c r="DWV3962" s="64"/>
      <c r="DWW3962" s="64"/>
      <c r="DWX3962" s="62"/>
      <c r="DWY3962" s="63"/>
      <c r="DWZ3962" s="62"/>
      <c r="DXA3962" s="62"/>
      <c r="DXB3962" s="61"/>
      <c r="DXC3962" s="60"/>
      <c r="DXD3962" s="59"/>
      <c r="DXE3962" s="57"/>
      <c r="DXF3962" s="57"/>
      <c r="DXG3962" s="57"/>
      <c r="DXH3962" s="57"/>
      <c r="DXI3962" s="57"/>
      <c r="DXJ3962" s="57"/>
      <c r="DXK3962" s="57"/>
      <c r="DXL3962" s="57"/>
      <c r="DXM3962" s="58"/>
      <c r="DXN3962" s="57"/>
      <c r="DXO3962" s="57"/>
      <c r="DXP3962" s="57"/>
      <c r="DXQ3962" s="57"/>
      <c r="DXR3962" s="57"/>
      <c r="DXS3962" s="56"/>
      <c r="DXT3962" s="57"/>
      <c r="DXU3962" s="64"/>
      <c r="DXV3962" s="64"/>
      <c r="DXW3962" s="64"/>
      <c r="DXX3962" s="64"/>
      <c r="DXY3962" s="62"/>
      <c r="DXZ3962" s="63"/>
      <c r="DYA3962" s="62"/>
      <c r="DYB3962" s="62"/>
      <c r="DYC3962" s="61"/>
      <c r="DYD3962" s="60"/>
      <c r="DYE3962" s="59"/>
      <c r="DYF3962" s="57"/>
      <c r="DYG3962" s="57"/>
      <c r="DYH3962" s="57"/>
      <c r="DYI3962" s="57"/>
      <c r="DYJ3962" s="57"/>
      <c r="DYK3962" s="57"/>
      <c r="DYL3962" s="57"/>
      <c r="DYM3962" s="57"/>
      <c r="DYN3962" s="58"/>
      <c r="DYO3962" s="57"/>
      <c r="DYP3962" s="57"/>
      <c r="DYQ3962" s="57"/>
      <c r="DYR3962" s="57"/>
      <c r="DYS3962" s="57"/>
      <c r="DYT3962" s="56"/>
      <c r="DYU3962" s="57"/>
      <c r="DYV3962" s="64"/>
      <c r="DYW3962" s="64"/>
      <c r="DYX3962" s="64"/>
      <c r="DYY3962" s="64"/>
      <c r="DYZ3962" s="62"/>
      <c r="DZA3962" s="63"/>
      <c r="DZB3962" s="62"/>
      <c r="DZC3962" s="62"/>
      <c r="DZD3962" s="61"/>
      <c r="DZE3962" s="60"/>
      <c r="DZF3962" s="59"/>
      <c r="DZG3962" s="57"/>
      <c r="DZH3962" s="57"/>
      <c r="DZI3962" s="57"/>
      <c r="DZJ3962" s="57"/>
      <c r="DZK3962" s="57"/>
      <c r="DZL3962" s="57"/>
      <c r="DZM3962" s="57"/>
      <c r="DZN3962" s="57"/>
      <c r="DZO3962" s="58"/>
      <c r="DZP3962" s="57"/>
      <c r="DZQ3962" s="57"/>
      <c r="DZR3962" s="57"/>
      <c r="DZS3962" s="57"/>
      <c r="DZT3962" s="57"/>
      <c r="DZU3962" s="56"/>
      <c r="DZV3962" s="57"/>
      <c r="DZW3962" s="64"/>
      <c r="DZX3962" s="64"/>
      <c r="DZY3962" s="64"/>
      <c r="DZZ3962" s="64"/>
      <c r="EAA3962" s="62"/>
      <c r="EAB3962" s="63"/>
      <c r="EAC3962" s="62"/>
      <c r="EAD3962" s="62"/>
      <c r="EAE3962" s="61"/>
      <c r="EAF3962" s="60"/>
      <c r="EAG3962" s="59"/>
      <c r="EAH3962" s="57"/>
      <c r="EAI3962" s="57"/>
      <c r="EAJ3962" s="57"/>
      <c r="EAK3962" s="57"/>
      <c r="EAL3962" s="57"/>
      <c r="EAM3962" s="57"/>
      <c r="EAN3962" s="57"/>
      <c r="EAO3962" s="57"/>
      <c r="EAP3962" s="58"/>
      <c r="EAQ3962" s="57"/>
      <c r="EAR3962" s="57"/>
      <c r="EAS3962" s="57"/>
      <c r="EAT3962" s="57"/>
      <c r="EAU3962" s="57"/>
      <c r="EAV3962" s="56"/>
      <c r="EAW3962" s="57"/>
      <c r="EAX3962" s="64"/>
      <c r="EAY3962" s="64"/>
      <c r="EAZ3962" s="64"/>
      <c r="EBA3962" s="64"/>
      <c r="EBB3962" s="62"/>
      <c r="EBC3962" s="63"/>
      <c r="EBD3962" s="62"/>
      <c r="EBE3962" s="62"/>
      <c r="EBF3962" s="61"/>
      <c r="EBG3962" s="60"/>
      <c r="EBH3962" s="59"/>
      <c r="EBI3962" s="57"/>
      <c r="EBJ3962" s="57"/>
      <c r="EBK3962" s="57"/>
      <c r="EBL3962" s="57"/>
      <c r="EBM3962" s="57"/>
      <c r="EBN3962" s="57"/>
      <c r="EBO3962" s="57"/>
      <c r="EBP3962" s="57"/>
      <c r="EBQ3962" s="58"/>
      <c r="EBR3962" s="57"/>
      <c r="EBS3962" s="57"/>
      <c r="EBT3962" s="57"/>
      <c r="EBU3962" s="57"/>
      <c r="EBV3962" s="57"/>
      <c r="EBW3962" s="56"/>
      <c r="EBX3962" s="57"/>
      <c r="EBY3962" s="64"/>
      <c r="EBZ3962" s="64"/>
      <c r="ECA3962" s="64"/>
      <c r="ECB3962" s="64"/>
      <c r="ECC3962" s="62"/>
      <c r="ECD3962" s="63"/>
      <c r="ECE3962" s="62"/>
      <c r="ECF3962" s="62"/>
      <c r="ECG3962" s="61"/>
      <c r="ECH3962" s="60"/>
      <c r="ECI3962" s="59"/>
      <c r="ECJ3962" s="57"/>
      <c r="ECK3962" s="57"/>
      <c r="ECL3962" s="57"/>
      <c r="ECM3962" s="57"/>
      <c r="ECN3962" s="57"/>
      <c r="ECO3962" s="57"/>
      <c r="ECP3962" s="57"/>
      <c r="ECQ3962" s="57"/>
      <c r="ECR3962" s="58"/>
      <c r="ECS3962" s="57"/>
      <c r="ECT3962" s="57"/>
      <c r="ECU3962" s="57"/>
      <c r="ECV3962" s="57"/>
      <c r="ECW3962" s="57"/>
      <c r="ECX3962" s="56"/>
      <c r="ECY3962" s="57"/>
      <c r="ECZ3962" s="64"/>
      <c r="EDA3962" s="64"/>
      <c r="EDB3962" s="64"/>
      <c r="EDC3962" s="64"/>
      <c r="EDD3962" s="62"/>
      <c r="EDE3962" s="63"/>
      <c r="EDF3962" s="62"/>
      <c r="EDG3962" s="62"/>
      <c r="EDH3962" s="61"/>
      <c r="EDI3962" s="60"/>
      <c r="EDJ3962" s="59"/>
      <c r="EDK3962" s="57"/>
      <c r="EDL3962" s="57"/>
      <c r="EDM3962" s="57"/>
      <c r="EDN3962" s="57"/>
      <c r="EDO3962" s="57"/>
      <c r="EDP3962" s="57"/>
      <c r="EDQ3962" s="57"/>
      <c r="EDR3962" s="57"/>
      <c r="EDS3962" s="58"/>
      <c r="EDT3962" s="57"/>
      <c r="EDU3962" s="57"/>
      <c r="EDV3962" s="57"/>
      <c r="EDW3962" s="57"/>
      <c r="EDX3962" s="57"/>
      <c r="EDY3962" s="56"/>
      <c r="EDZ3962" s="57"/>
      <c r="EEA3962" s="64"/>
      <c r="EEB3962" s="64"/>
      <c r="EEC3962" s="64"/>
      <c r="EED3962" s="64"/>
      <c r="EEE3962" s="62"/>
      <c r="EEF3962" s="63"/>
      <c r="EEG3962" s="62"/>
      <c r="EEH3962" s="62"/>
      <c r="EEI3962" s="61"/>
      <c r="EEJ3962" s="60"/>
      <c r="EEK3962" s="59"/>
      <c r="EEL3962" s="57"/>
      <c r="EEM3962" s="57"/>
      <c r="EEN3962" s="57"/>
      <c r="EEO3962" s="57"/>
      <c r="EEP3962" s="57"/>
      <c r="EEQ3962" s="57"/>
      <c r="EER3962" s="57"/>
      <c r="EES3962" s="57"/>
      <c r="EET3962" s="58"/>
      <c r="EEU3962" s="57"/>
      <c r="EEV3962" s="57"/>
      <c r="EEW3962" s="57"/>
      <c r="EEX3962" s="57"/>
      <c r="EEY3962" s="57"/>
      <c r="EEZ3962" s="56"/>
      <c r="EFA3962" s="57"/>
      <c r="EFB3962" s="64"/>
      <c r="EFC3962" s="64"/>
      <c r="EFD3962" s="64"/>
      <c r="EFE3962" s="64"/>
      <c r="EFF3962" s="62"/>
      <c r="EFG3962" s="63"/>
      <c r="EFH3962" s="62"/>
      <c r="EFI3962" s="62"/>
      <c r="EFJ3962" s="61"/>
      <c r="EFK3962" s="60"/>
      <c r="EFL3962" s="59"/>
      <c r="EFM3962" s="57"/>
      <c r="EFN3962" s="57"/>
      <c r="EFO3962" s="57"/>
      <c r="EFP3962" s="57"/>
      <c r="EFQ3962" s="57"/>
      <c r="EFR3962" s="57"/>
      <c r="EFS3962" s="57"/>
      <c r="EFT3962" s="57"/>
      <c r="EFU3962" s="58"/>
      <c r="EFV3962" s="57"/>
      <c r="EFW3962" s="57"/>
      <c r="EFX3962" s="57"/>
      <c r="EFY3962" s="57"/>
      <c r="EFZ3962" s="57"/>
      <c r="EGA3962" s="56"/>
      <c r="EGB3962" s="57"/>
      <c r="EGC3962" s="64"/>
      <c r="EGD3962" s="64"/>
      <c r="EGE3962" s="64"/>
      <c r="EGF3962" s="64"/>
      <c r="EGG3962" s="62"/>
      <c r="EGH3962" s="63"/>
      <c r="EGI3962" s="62"/>
      <c r="EGJ3962" s="62"/>
      <c r="EGK3962" s="61"/>
      <c r="EGL3962" s="60"/>
      <c r="EGM3962" s="59"/>
      <c r="EGN3962" s="57"/>
      <c r="EGO3962" s="57"/>
      <c r="EGP3962" s="57"/>
      <c r="EGQ3962" s="57"/>
      <c r="EGR3962" s="57"/>
      <c r="EGS3962" s="57"/>
      <c r="EGT3962" s="57"/>
      <c r="EGU3962" s="57"/>
      <c r="EGV3962" s="58"/>
      <c r="EGW3962" s="57"/>
      <c r="EGX3962" s="57"/>
      <c r="EGY3962" s="57"/>
      <c r="EGZ3962" s="57"/>
      <c r="EHA3962" s="57"/>
      <c r="EHB3962" s="56"/>
      <c r="EHC3962" s="57"/>
      <c r="EHD3962" s="64"/>
      <c r="EHE3962" s="64"/>
      <c r="EHF3962" s="64"/>
      <c r="EHG3962" s="64"/>
      <c r="EHH3962" s="62"/>
      <c r="EHI3962" s="63"/>
      <c r="EHJ3962" s="62"/>
      <c r="EHK3962" s="62"/>
      <c r="EHL3962" s="61"/>
      <c r="EHM3962" s="60"/>
      <c r="EHN3962" s="59"/>
      <c r="EHO3962" s="57"/>
      <c r="EHP3962" s="57"/>
      <c r="EHQ3962" s="57"/>
      <c r="EHR3962" s="57"/>
      <c r="EHS3962" s="57"/>
      <c r="EHT3962" s="57"/>
      <c r="EHU3962" s="57"/>
      <c r="EHV3962" s="57"/>
      <c r="EHW3962" s="58"/>
      <c r="EHX3962" s="57"/>
      <c r="EHY3962" s="57"/>
      <c r="EHZ3962" s="57"/>
      <c r="EIA3962" s="57"/>
      <c r="EIB3962" s="57"/>
      <c r="EIC3962" s="56"/>
      <c r="EID3962" s="57"/>
      <c r="EIE3962" s="64"/>
      <c r="EIF3962" s="64"/>
      <c r="EIG3962" s="64"/>
      <c r="EIH3962" s="64"/>
      <c r="EII3962" s="62"/>
      <c r="EIJ3962" s="63"/>
      <c r="EIK3962" s="62"/>
      <c r="EIL3962" s="62"/>
      <c r="EIM3962" s="61"/>
      <c r="EIN3962" s="60"/>
      <c r="EIO3962" s="59"/>
      <c r="EIP3962" s="57"/>
      <c r="EIQ3962" s="57"/>
      <c r="EIR3962" s="57"/>
      <c r="EIS3962" s="57"/>
      <c r="EIT3962" s="57"/>
      <c r="EIU3962" s="57"/>
      <c r="EIV3962" s="57"/>
      <c r="EIW3962" s="57"/>
      <c r="EIX3962" s="58"/>
      <c r="EIY3962" s="57"/>
      <c r="EIZ3962" s="57"/>
      <c r="EJA3962" s="57"/>
      <c r="EJB3962" s="57"/>
      <c r="EJC3962" s="57"/>
      <c r="EJD3962" s="56"/>
      <c r="EJE3962" s="57"/>
      <c r="EJF3962" s="64"/>
      <c r="EJG3962" s="64"/>
      <c r="EJH3962" s="64"/>
      <c r="EJI3962" s="64"/>
      <c r="EJJ3962" s="62"/>
      <c r="EJK3962" s="63"/>
      <c r="EJL3962" s="62"/>
      <c r="EJM3962" s="62"/>
      <c r="EJN3962" s="61"/>
      <c r="EJO3962" s="60"/>
      <c r="EJP3962" s="59"/>
      <c r="EJQ3962" s="57"/>
      <c r="EJR3962" s="57"/>
      <c r="EJS3962" s="57"/>
      <c r="EJT3962" s="57"/>
      <c r="EJU3962" s="57"/>
      <c r="EJV3962" s="57"/>
      <c r="EJW3962" s="57"/>
      <c r="EJX3962" s="57"/>
      <c r="EJY3962" s="58"/>
      <c r="EJZ3962" s="57"/>
      <c r="EKA3962" s="57"/>
      <c r="EKB3962" s="57"/>
      <c r="EKC3962" s="57"/>
      <c r="EKD3962" s="57"/>
      <c r="EKE3962" s="56"/>
      <c r="EKF3962" s="57"/>
      <c r="EKG3962" s="64"/>
      <c r="EKH3962" s="64"/>
      <c r="EKI3962" s="64"/>
      <c r="EKJ3962" s="64"/>
      <c r="EKK3962" s="62"/>
      <c r="EKL3962" s="63"/>
      <c r="EKM3962" s="62"/>
      <c r="EKN3962" s="62"/>
      <c r="EKO3962" s="61"/>
      <c r="EKP3962" s="60"/>
      <c r="EKQ3962" s="59"/>
      <c r="EKR3962" s="57"/>
      <c r="EKS3962" s="57"/>
      <c r="EKT3962" s="57"/>
      <c r="EKU3962" s="57"/>
      <c r="EKV3962" s="57"/>
      <c r="EKW3962" s="57"/>
      <c r="EKX3962" s="57"/>
      <c r="EKY3962" s="57"/>
      <c r="EKZ3962" s="58"/>
      <c r="ELA3962" s="57"/>
      <c r="ELB3962" s="57"/>
      <c r="ELC3962" s="57"/>
      <c r="ELD3962" s="57"/>
      <c r="ELE3962" s="57"/>
      <c r="ELF3962" s="56"/>
      <c r="ELG3962" s="57"/>
      <c r="ELH3962" s="64"/>
      <c r="ELI3962" s="64"/>
      <c r="ELJ3962" s="64"/>
      <c r="ELK3962" s="64"/>
      <c r="ELL3962" s="62"/>
      <c r="ELM3962" s="63"/>
      <c r="ELN3962" s="62"/>
      <c r="ELO3962" s="62"/>
      <c r="ELP3962" s="61"/>
      <c r="ELQ3962" s="60"/>
      <c r="ELR3962" s="59"/>
      <c r="ELS3962" s="57"/>
      <c r="ELT3962" s="57"/>
      <c r="ELU3962" s="57"/>
      <c r="ELV3962" s="57"/>
      <c r="ELW3962" s="57"/>
      <c r="ELX3962" s="57"/>
      <c r="ELY3962" s="57"/>
      <c r="ELZ3962" s="57"/>
      <c r="EMA3962" s="58"/>
      <c r="EMB3962" s="57"/>
      <c r="EMC3962" s="57"/>
      <c r="EMD3962" s="57"/>
      <c r="EME3962" s="57"/>
      <c r="EMF3962" s="57"/>
      <c r="EMG3962" s="56"/>
      <c r="EMH3962" s="57"/>
      <c r="EMI3962" s="64"/>
      <c r="EMJ3962" s="64"/>
      <c r="EMK3962" s="64"/>
      <c r="EML3962" s="64"/>
      <c r="EMM3962" s="62"/>
      <c r="EMN3962" s="63"/>
      <c r="EMO3962" s="62"/>
      <c r="EMP3962" s="62"/>
      <c r="EMQ3962" s="61"/>
      <c r="EMR3962" s="60"/>
      <c r="EMS3962" s="59"/>
      <c r="EMT3962" s="57"/>
      <c r="EMU3962" s="57"/>
      <c r="EMV3962" s="57"/>
      <c r="EMW3962" s="57"/>
      <c r="EMX3962" s="57"/>
      <c r="EMY3962" s="57"/>
      <c r="EMZ3962" s="57"/>
      <c r="ENA3962" s="57"/>
      <c r="ENB3962" s="58"/>
      <c r="ENC3962" s="57"/>
      <c r="END3962" s="57"/>
      <c r="ENE3962" s="57"/>
      <c r="ENF3962" s="57"/>
      <c r="ENG3962" s="57"/>
      <c r="ENH3962" s="56"/>
      <c r="ENI3962" s="57"/>
      <c r="ENJ3962" s="64"/>
      <c r="ENK3962" s="64"/>
      <c r="ENL3962" s="64"/>
      <c r="ENM3962" s="64"/>
      <c r="ENN3962" s="62"/>
      <c r="ENO3962" s="63"/>
      <c r="ENP3962" s="62"/>
      <c r="ENQ3962" s="62"/>
      <c r="ENR3962" s="61"/>
      <c r="ENS3962" s="60"/>
      <c r="ENT3962" s="59"/>
      <c r="ENU3962" s="57"/>
      <c r="ENV3962" s="57"/>
      <c r="ENW3962" s="57"/>
      <c r="ENX3962" s="57"/>
      <c r="ENY3962" s="57"/>
      <c r="ENZ3962" s="57"/>
      <c r="EOA3962" s="57"/>
      <c r="EOB3962" s="57"/>
      <c r="EOC3962" s="58"/>
      <c r="EOD3962" s="57"/>
      <c r="EOE3962" s="57"/>
      <c r="EOF3962" s="57"/>
      <c r="EOG3962" s="57"/>
      <c r="EOH3962" s="57"/>
      <c r="EOI3962" s="56"/>
      <c r="EOJ3962" s="57"/>
      <c r="EOK3962" s="64"/>
      <c r="EOL3962" s="64"/>
      <c r="EOM3962" s="64"/>
      <c r="EON3962" s="64"/>
      <c r="EOO3962" s="62"/>
      <c r="EOP3962" s="63"/>
      <c r="EOQ3962" s="62"/>
      <c r="EOR3962" s="62"/>
      <c r="EOS3962" s="61"/>
      <c r="EOT3962" s="60"/>
      <c r="EOU3962" s="59"/>
      <c r="EOV3962" s="57"/>
      <c r="EOW3962" s="57"/>
      <c r="EOX3962" s="57"/>
      <c r="EOY3962" s="57"/>
      <c r="EOZ3962" s="57"/>
      <c r="EPA3962" s="57"/>
      <c r="EPB3962" s="57"/>
      <c r="EPC3962" s="57"/>
      <c r="EPD3962" s="58"/>
      <c r="EPE3962" s="57"/>
      <c r="EPF3962" s="57"/>
      <c r="EPG3962" s="57"/>
      <c r="EPH3962" s="57"/>
      <c r="EPI3962" s="57"/>
      <c r="EPJ3962" s="56"/>
      <c r="EPK3962" s="57"/>
      <c r="EPL3962" s="64"/>
      <c r="EPM3962" s="64"/>
      <c r="EPN3962" s="64"/>
      <c r="EPO3962" s="64"/>
      <c r="EPP3962" s="62"/>
      <c r="EPQ3962" s="63"/>
      <c r="EPR3962" s="62"/>
      <c r="EPS3962" s="62"/>
      <c r="EPT3962" s="61"/>
      <c r="EPU3962" s="60"/>
      <c r="EPV3962" s="59"/>
      <c r="EPW3962" s="57"/>
      <c r="EPX3962" s="57"/>
      <c r="EPY3962" s="57"/>
      <c r="EPZ3962" s="57"/>
      <c r="EQA3962" s="57"/>
      <c r="EQB3962" s="57"/>
      <c r="EQC3962" s="57"/>
      <c r="EQD3962" s="57"/>
      <c r="EQE3962" s="58"/>
      <c r="EQF3962" s="57"/>
      <c r="EQG3962" s="57"/>
      <c r="EQH3962" s="57"/>
      <c r="EQI3962" s="57"/>
      <c r="EQJ3962" s="57"/>
      <c r="EQK3962" s="56"/>
      <c r="EQL3962" s="57"/>
      <c r="EQM3962" s="64"/>
      <c r="EQN3962" s="64"/>
      <c r="EQO3962" s="64"/>
      <c r="EQP3962" s="64"/>
      <c r="EQQ3962" s="62"/>
      <c r="EQR3962" s="63"/>
      <c r="EQS3962" s="62"/>
      <c r="EQT3962" s="62"/>
      <c r="EQU3962" s="61"/>
      <c r="EQV3962" s="60"/>
      <c r="EQW3962" s="59"/>
      <c r="EQX3962" s="57"/>
      <c r="EQY3962" s="57"/>
      <c r="EQZ3962" s="57"/>
      <c r="ERA3962" s="57"/>
      <c r="ERB3962" s="57"/>
      <c r="ERC3962" s="57"/>
      <c r="ERD3962" s="57"/>
      <c r="ERE3962" s="57"/>
      <c r="ERF3962" s="58"/>
      <c r="ERG3962" s="57"/>
      <c r="ERH3962" s="57"/>
      <c r="ERI3962" s="57"/>
      <c r="ERJ3962" s="57"/>
      <c r="ERK3962" s="57"/>
      <c r="ERL3962" s="56"/>
      <c r="ERM3962" s="57"/>
      <c r="ERN3962" s="64"/>
      <c r="ERO3962" s="64"/>
      <c r="ERP3962" s="64"/>
      <c r="ERQ3962" s="64"/>
      <c r="ERR3962" s="62"/>
      <c r="ERS3962" s="63"/>
      <c r="ERT3962" s="62"/>
      <c r="ERU3962" s="62"/>
      <c r="ERV3962" s="61"/>
      <c r="ERW3962" s="60"/>
      <c r="ERX3962" s="59"/>
      <c r="ERY3962" s="57"/>
      <c r="ERZ3962" s="57"/>
      <c r="ESA3962" s="57"/>
      <c r="ESB3962" s="57"/>
      <c r="ESC3962" s="57"/>
      <c r="ESD3962" s="57"/>
      <c r="ESE3962" s="57"/>
      <c r="ESF3962" s="57"/>
      <c r="ESG3962" s="58"/>
      <c r="ESH3962" s="57"/>
      <c r="ESI3962" s="57"/>
      <c r="ESJ3962" s="57"/>
      <c r="ESK3962" s="57"/>
      <c r="ESL3962" s="57"/>
      <c r="ESM3962" s="56"/>
      <c r="ESN3962" s="57"/>
      <c r="ESO3962" s="64"/>
      <c r="ESP3962" s="64"/>
      <c r="ESQ3962" s="64"/>
      <c r="ESR3962" s="64"/>
      <c r="ESS3962" s="62"/>
      <c r="EST3962" s="63"/>
      <c r="ESU3962" s="62"/>
      <c r="ESV3962" s="62"/>
      <c r="ESW3962" s="61"/>
      <c r="ESX3962" s="60"/>
      <c r="ESY3962" s="59"/>
      <c r="ESZ3962" s="57"/>
      <c r="ETA3962" s="57"/>
      <c r="ETB3962" s="57"/>
      <c r="ETC3962" s="57"/>
      <c r="ETD3962" s="57"/>
      <c r="ETE3962" s="57"/>
      <c r="ETF3962" s="57"/>
      <c r="ETG3962" s="57"/>
      <c r="ETH3962" s="58"/>
      <c r="ETI3962" s="57"/>
      <c r="ETJ3962" s="57"/>
      <c r="ETK3962" s="57"/>
      <c r="ETL3962" s="57"/>
      <c r="ETM3962" s="57"/>
      <c r="ETN3962" s="56"/>
      <c r="ETO3962" s="57"/>
      <c r="ETP3962" s="64"/>
      <c r="ETQ3962" s="64"/>
      <c r="ETR3962" s="64"/>
      <c r="ETS3962" s="64"/>
      <c r="ETT3962" s="62"/>
      <c r="ETU3962" s="63"/>
      <c r="ETV3962" s="62"/>
      <c r="ETW3962" s="62"/>
      <c r="ETX3962" s="61"/>
      <c r="ETY3962" s="60"/>
      <c r="ETZ3962" s="59"/>
      <c r="EUA3962" s="57"/>
      <c r="EUB3962" s="57"/>
      <c r="EUC3962" s="57"/>
      <c r="EUD3962" s="57"/>
      <c r="EUE3962" s="57"/>
      <c r="EUF3962" s="57"/>
      <c r="EUG3962" s="57"/>
      <c r="EUH3962" s="57"/>
      <c r="EUI3962" s="58"/>
      <c r="EUJ3962" s="57"/>
      <c r="EUK3962" s="57"/>
      <c r="EUL3962" s="57"/>
      <c r="EUM3962" s="57"/>
      <c r="EUN3962" s="57"/>
      <c r="EUO3962" s="56"/>
      <c r="EUP3962" s="57"/>
      <c r="EUQ3962" s="64"/>
      <c r="EUR3962" s="64"/>
      <c r="EUS3962" s="64"/>
      <c r="EUT3962" s="64"/>
      <c r="EUU3962" s="62"/>
      <c r="EUV3962" s="63"/>
      <c r="EUW3962" s="62"/>
      <c r="EUX3962" s="62"/>
      <c r="EUY3962" s="61"/>
      <c r="EUZ3962" s="60"/>
      <c r="EVA3962" s="59"/>
      <c r="EVB3962" s="57"/>
      <c r="EVC3962" s="57"/>
      <c r="EVD3962" s="57"/>
      <c r="EVE3962" s="57"/>
      <c r="EVF3962" s="57"/>
      <c r="EVG3962" s="57"/>
      <c r="EVH3962" s="57"/>
      <c r="EVI3962" s="57"/>
      <c r="EVJ3962" s="58"/>
      <c r="EVK3962" s="57"/>
      <c r="EVL3962" s="57"/>
      <c r="EVM3962" s="57"/>
      <c r="EVN3962" s="57"/>
      <c r="EVO3962" s="57"/>
      <c r="EVP3962" s="56"/>
      <c r="EVQ3962" s="57"/>
      <c r="EVR3962" s="64"/>
      <c r="EVS3962" s="64"/>
      <c r="EVT3962" s="64"/>
      <c r="EVU3962" s="64"/>
      <c r="EVV3962" s="62"/>
      <c r="EVW3962" s="63"/>
      <c r="EVX3962" s="62"/>
      <c r="EVY3962" s="62"/>
      <c r="EVZ3962" s="61"/>
      <c r="EWA3962" s="60"/>
      <c r="EWB3962" s="59"/>
      <c r="EWC3962" s="57"/>
      <c r="EWD3962" s="57"/>
      <c r="EWE3962" s="57"/>
      <c r="EWF3962" s="57"/>
      <c r="EWG3962" s="57"/>
      <c r="EWH3962" s="57"/>
      <c r="EWI3962" s="57"/>
      <c r="EWJ3962" s="57"/>
      <c r="EWK3962" s="58"/>
      <c r="EWL3962" s="57"/>
      <c r="EWM3962" s="57"/>
      <c r="EWN3962" s="57"/>
      <c r="EWO3962" s="57"/>
      <c r="EWP3962" s="57"/>
      <c r="EWQ3962" s="56"/>
      <c r="EWR3962" s="57"/>
      <c r="EWS3962" s="64"/>
      <c r="EWT3962" s="64"/>
      <c r="EWU3962" s="64"/>
      <c r="EWV3962" s="64"/>
      <c r="EWW3962" s="62"/>
      <c r="EWX3962" s="63"/>
      <c r="EWY3962" s="62"/>
      <c r="EWZ3962" s="62"/>
      <c r="EXA3962" s="61"/>
      <c r="EXB3962" s="60"/>
      <c r="EXC3962" s="59"/>
      <c r="EXD3962" s="57"/>
      <c r="EXE3962" s="57"/>
      <c r="EXF3962" s="57"/>
      <c r="EXG3962" s="57"/>
      <c r="EXH3962" s="57"/>
      <c r="EXI3962" s="57"/>
      <c r="EXJ3962" s="57"/>
      <c r="EXK3962" s="57"/>
      <c r="EXL3962" s="58"/>
      <c r="EXM3962" s="57"/>
      <c r="EXN3962" s="57"/>
      <c r="EXO3962" s="57"/>
      <c r="EXP3962" s="57"/>
      <c r="EXQ3962" s="57"/>
      <c r="EXR3962" s="56"/>
      <c r="EXS3962" s="57"/>
      <c r="EXT3962" s="64"/>
      <c r="EXU3962" s="64"/>
      <c r="EXV3962" s="64"/>
      <c r="EXW3962" s="64"/>
      <c r="EXX3962" s="62"/>
      <c r="EXY3962" s="63"/>
      <c r="EXZ3962" s="62"/>
      <c r="EYA3962" s="62"/>
      <c r="EYB3962" s="61"/>
      <c r="EYC3962" s="60"/>
      <c r="EYD3962" s="59"/>
      <c r="EYE3962" s="57"/>
      <c r="EYF3962" s="57"/>
      <c r="EYG3962" s="57"/>
      <c r="EYH3962" s="57"/>
      <c r="EYI3962" s="57"/>
      <c r="EYJ3962" s="57"/>
      <c r="EYK3962" s="57"/>
      <c r="EYL3962" s="57"/>
      <c r="EYM3962" s="58"/>
      <c r="EYN3962" s="57"/>
      <c r="EYO3962" s="57"/>
      <c r="EYP3962" s="57"/>
      <c r="EYQ3962" s="57"/>
      <c r="EYR3962" s="57"/>
      <c r="EYS3962" s="56"/>
      <c r="EYT3962" s="57"/>
      <c r="EYU3962" s="64"/>
      <c r="EYV3962" s="64"/>
      <c r="EYW3962" s="64"/>
      <c r="EYX3962" s="64"/>
      <c r="EYY3962" s="62"/>
      <c r="EYZ3962" s="63"/>
      <c r="EZA3962" s="62"/>
      <c r="EZB3962" s="62"/>
      <c r="EZC3962" s="61"/>
      <c r="EZD3962" s="60"/>
      <c r="EZE3962" s="59"/>
      <c r="EZF3962" s="57"/>
      <c r="EZG3962" s="57"/>
      <c r="EZH3962" s="57"/>
      <c r="EZI3962" s="57"/>
      <c r="EZJ3962" s="57"/>
      <c r="EZK3962" s="57"/>
      <c r="EZL3962" s="57"/>
      <c r="EZM3962" s="57"/>
      <c r="EZN3962" s="58"/>
      <c r="EZO3962" s="57"/>
      <c r="EZP3962" s="57"/>
      <c r="EZQ3962" s="57"/>
      <c r="EZR3962" s="57"/>
      <c r="EZS3962" s="57"/>
      <c r="EZT3962" s="56"/>
      <c r="EZU3962" s="57"/>
      <c r="EZV3962" s="64"/>
      <c r="EZW3962" s="64"/>
      <c r="EZX3962" s="64"/>
      <c r="EZY3962" s="64"/>
      <c r="EZZ3962" s="62"/>
      <c r="FAA3962" s="63"/>
      <c r="FAB3962" s="62"/>
      <c r="FAC3962" s="62"/>
      <c r="FAD3962" s="61"/>
      <c r="FAE3962" s="60"/>
      <c r="FAF3962" s="59"/>
      <c r="FAG3962" s="57"/>
      <c r="FAH3962" s="57"/>
      <c r="FAI3962" s="57"/>
      <c r="FAJ3962" s="57"/>
      <c r="FAK3962" s="57"/>
      <c r="FAL3962" s="57"/>
      <c r="FAM3962" s="57"/>
      <c r="FAN3962" s="57"/>
      <c r="FAO3962" s="58"/>
      <c r="FAP3962" s="57"/>
      <c r="FAQ3962" s="57"/>
      <c r="FAR3962" s="57"/>
      <c r="FAS3962" s="57"/>
      <c r="FAT3962" s="57"/>
      <c r="FAU3962" s="56"/>
      <c r="FAV3962" s="57"/>
      <c r="FAW3962" s="64"/>
      <c r="FAX3962" s="64"/>
      <c r="FAY3962" s="64"/>
      <c r="FAZ3962" s="64"/>
      <c r="FBA3962" s="62"/>
      <c r="FBB3962" s="63"/>
      <c r="FBC3962" s="62"/>
      <c r="FBD3962" s="62"/>
      <c r="FBE3962" s="61"/>
      <c r="FBF3962" s="60"/>
      <c r="FBG3962" s="59"/>
      <c r="FBH3962" s="57"/>
      <c r="FBI3962" s="57"/>
      <c r="FBJ3962" s="57"/>
      <c r="FBK3962" s="57"/>
      <c r="FBL3962" s="57"/>
      <c r="FBM3962" s="57"/>
      <c r="FBN3962" s="57"/>
      <c r="FBO3962" s="57"/>
      <c r="FBP3962" s="58"/>
      <c r="FBQ3962" s="57"/>
      <c r="FBR3962" s="57"/>
      <c r="FBS3962" s="57"/>
      <c r="FBT3962" s="57"/>
      <c r="FBU3962" s="57"/>
      <c r="FBV3962" s="56"/>
      <c r="FBW3962" s="57"/>
      <c r="FBX3962" s="64"/>
      <c r="FBY3962" s="64"/>
      <c r="FBZ3962" s="64"/>
      <c r="FCA3962" s="64"/>
      <c r="FCB3962" s="62"/>
      <c r="FCC3962" s="63"/>
      <c r="FCD3962" s="62"/>
      <c r="FCE3962" s="62"/>
      <c r="FCF3962" s="61"/>
      <c r="FCG3962" s="60"/>
      <c r="FCH3962" s="59"/>
      <c r="FCI3962" s="57"/>
      <c r="FCJ3962" s="57"/>
      <c r="FCK3962" s="57"/>
      <c r="FCL3962" s="57"/>
      <c r="FCM3962" s="57"/>
      <c r="FCN3962" s="57"/>
      <c r="FCO3962" s="57"/>
      <c r="FCP3962" s="57"/>
      <c r="FCQ3962" s="58"/>
      <c r="FCR3962" s="57"/>
      <c r="FCS3962" s="57"/>
      <c r="FCT3962" s="57"/>
      <c r="FCU3962" s="57"/>
      <c r="FCV3962" s="57"/>
      <c r="FCW3962" s="56"/>
      <c r="FCX3962" s="57"/>
      <c r="FCY3962" s="64"/>
      <c r="FCZ3962" s="64"/>
      <c r="FDA3962" s="64"/>
      <c r="FDB3962" s="64"/>
      <c r="FDC3962" s="62"/>
      <c r="FDD3962" s="63"/>
      <c r="FDE3962" s="62"/>
      <c r="FDF3962" s="62"/>
      <c r="FDG3962" s="61"/>
      <c r="FDH3962" s="60"/>
      <c r="FDI3962" s="59"/>
      <c r="FDJ3962" s="57"/>
      <c r="FDK3962" s="57"/>
      <c r="FDL3962" s="57"/>
      <c r="FDM3962" s="57"/>
      <c r="FDN3962" s="57"/>
      <c r="FDO3962" s="57"/>
      <c r="FDP3962" s="57"/>
      <c r="FDQ3962" s="57"/>
      <c r="FDR3962" s="58"/>
      <c r="FDS3962" s="57"/>
      <c r="FDT3962" s="57"/>
      <c r="FDU3962" s="57"/>
      <c r="FDV3962" s="57"/>
      <c r="FDW3962" s="57"/>
      <c r="FDX3962" s="56"/>
      <c r="FDY3962" s="57"/>
      <c r="FDZ3962" s="64"/>
      <c r="FEA3962" s="64"/>
      <c r="FEB3962" s="64"/>
      <c r="FEC3962" s="64"/>
      <c r="FED3962" s="62"/>
      <c r="FEE3962" s="63"/>
      <c r="FEF3962" s="62"/>
      <c r="FEG3962" s="62"/>
      <c r="FEH3962" s="61"/>
      <c r="FEI3962" s="60"/>
      <c r="FEJ3962" s="59"/>
      <c r="FEK3962" s="57"/>
      <c r="FEL3962" s="57"/>
      <c r="FEM3962" s="57"/>
      <c r="FEN3962" s="57"/>
      <c r="FEO3962" s="57"/>
      <c r="FEP3962" s="57"/>
      <c r="FEQ3962" s="57"/>
      <c r="FER3962" s="57"/>
      <c r="FES3962" s="58"/>
      <c r="FET3962" s="57"/>
      <c r="FEU3962" s="57"/>
      <c r="FEV3962" s="57"/>
      <c r="FEW3962" s="57"/>
      <c r="FEX3962" s="57"/>
      <c r="FEY3962" s="56"/>
      <c r="FEZ3962" s="57"/>
      <c r="FFA3962" s="64"/>
      <c r="FFB3962" s="64"/>
      <c r="FFC3962" s="64"/>
      <c r="FFD3962" s="64"/>
      <c r="FFE3962" s="62"/>
      <c r="FFF3962" s="63"/>
      <c r="FFG3962" s="62"/>
      <c r="FFH3962" s="62"/>
      <c r="FFI3962" s="61"/>
      <c r="FFJ3962" s="60"/>
      <c r="FFK3962" s="59"/>
      <c r="FFL3962" s="57"/>
      <c r="FFM3962" s="57"/>
      <c r="FFN3962" s="57"/>
      <c r="FFO3962" s="57"/>
      <c r="FFP3962" s="57"/>
      <c r="FFQ3962" s="57"/>
      <c r="FFR3962" s="57"/>
      <c r="FFS3962" s="57"/>
      <c r="FFT3962" s="58"/>
      <c r="FFU3962" s="57"/>
      <c r="FFV3962" s="57"/>
      <c r="FFW3962" s="57"/>
      <c r="FFX3962" s="57"/>
      <c r="FFY3962" s="57"/>
      <c r="FFZ3962" s="56"/>
      <c r="FGA3962" s="57"/>
      <c r="FGB3962" s="64"/>
      <c r="FGC3962" s="64"/>
      <c r="FGD3962" s="64"/>
      <c r="FGE3962" s="64"/>
      <c r="FGF3962" s="62"/>
      <c r="FGG3962" s="63"/>
      <c r="FGH3962" s="62"/>
      <c r="FGI3962" s="62"/>
      <c r="FGJ3962" s="61"/>
      <c r="FGK3962" s="60"/>
      <c r="FGL3962" s="59"/>
      <c r="FGM3962" s="57"/>
      <c r="FGN3962" s="57"/>
      <c r="FGO3962" s="57"/>
      <c r="FGP3962" s="57"/>
      <c r="FGQ3962" s="57"/>
      <c r="FGR3962" s="57"/>
      <c r="FGS3962" s="57"/>
      <c r="FGT3962" s="57"/>
      <c r="FGU3962" s="58"/>
      <c r="FGV3962" s="57"/>
      <c r="FGW3962" s="57"/>
      <c r="FGX3962" s="57"/>
      <c r="FGY3962" s="57"/>
      <c r="FGZ3962" s="57"/>
      <c r="FHA3962" s="56"/>
      <c r="FHB3962" s="57"/>
      <c r="FHC3962" s="64"/>
      <c r="FHD3962" s="64"/>
      <c r="FHE3962" s="64"/>
      <c r="FHF3962" s="64"/>
      <c r="FHG3962" s="62"/>
      <c r="FHH3962" s="63"/>
      <c r="FHI3962" s="62"/>
      <c r="FHJ3962" s="62"/>
      <c r="FHK3962" s="61"/>
      <c r="FHL3962" s="60"/>
      <c r="FHM3962" s="59"/>
      <c r="FHN3962" s="57"/>
      <c r="FHO3962" s="57"/>
      <c r="FHP3962" s="57"/>
      <c r="FHQ3962" s="57"/>
      <c r="FHR3962" s="57"/>
      <c r="FHS3962" s="57"/>
      <c r="FHT3962" s="57"/>
      <c r="FHU3962" s="57"/>
      <c r="FHV3962" s="58"/>
      <c r="FHW3962" s="57"/>
      <c r="FHX3962" s="57"/>
      <c r="FHY3962" s="57"/>
      <c r="FHZ3962" s="57"/>
      <c r="FIA3962" s="57"/>
      <c r="FIB3962" s="56"/>
      <c r="FIC3962" s="57"/>
      <c r="FID3962" s="64"/>
      <c r="FIE3962" s="64"/>
      <c r="FIF3962" s="64"/>
      <c r="FIG3962" s="64"/>
      <c r="FIH3962" s="62"/>
      <c r="FII3962" s="63"/>
      <c r="FIJ3962" s="62"/>
      <c r="FIK3962" s="62"/>
      <c r="FIL3962" s="61"/>
      <c r="FIM3962" s="60"/>
      <c r="FIN3962" s="59"/>
      <c r="FIO3962" s="57"/>
      <c r="FIP3962" s="57"/>
      <c r="FIQ3962" s="57"/>
      <c r="FIR3962" s="57"/>
      <c r="FIS3962" s="57"/>
      <c r="FIT3962" s="57"/>
      <c r="FIU3962" s="57"/>
      <c r="FIV3962" s="57"/>
      <c r="FIW3962" s="58"/>
      <c r="FIX3962" s="57"/>
      <c r="FIY3962" s="57"/>
      <c r="FIZ3962" s="57"/>
      <c r="FJA3962" s="57"/>
      <c r="FJB3962" s="57"/>
      <c r="FJC3962" s="56"/>
      <c r="FJD3962" s="57"/>
      <c r="FJE3962" s="64"/>
      <c r="FJF3962" s="64"/>
      <c r="FJG3962" s="64"/>
      <c r="FJH3962" s="64"/>
      <c r="FJI3962" s="62"/>
      <c r="FJJ3962" s="63"/>
      <c r="FJK3962" s="62"/>
      <c r="FJL3962" s="62"/>
      <c r="FJM3962" s="61"/>
      <c r="FJN3962" s="60"/>
      <c r="FJO3962" s="59"/>
      <c r="FJP3962" s="57"/>
      <c r="FJQ3962" s="57"/>
      <c r="FJR3962" s="57"/>
      <c r="FJS3962" s="57"/>
      <c r="FJT3962" s="57"/>
      <c r="FJU3962" s="57"/>
      <c r="FJV3962" s="57"/>
      <c r="FJW3962" s="57"/>
      <c r="FJX3962" s="58"/>
      <c r="FJY3962" s="57"/>
      <c r="FJZ3962" s="57"/>
      <c r="FKA3962" s="57"/>
      <c r="FKB3962" s="57"/>
      <c r="FKC3962" s="57"/>
      <c r="FKD3962" s="56"/>
      <c r="FKE3962" s="57"/>
      <c r="FKF3962" s="64"/>
      <c r="FKG3962" s="64"/>
      <c r="FKH3962" s="64"/>
      <c r="FKI3962" s="64"/>
      <c r="FKJ3962" s="62"/>
      <c r="FKK3962" s="63"/>
      <c r="FKL3962" s="62"/>
      <c r="FKM3962" s="62"/>
      <c r="FKN3962" s="61"/>
      <c r="FKO3962" s="60"/>
      <c r="FKP3962" s="59"/>
      <c r="FKQ3962" s="57"/>
      <c r="FKR3962" s="57"/>
      <c r="FKS3962" s="57"/>
      <c r="FKT3962" s="57"/>
      <c r="FKU3962" s="57"/>
      <c r="FKV3962" s="57"/>
      <c r="FKW3962" s="57"/>
      <c r="FKX3962" s="57"/>
      <c r="FKY3962" s="58"/>
      <c r="FKZ3962" s="57"/>
      <c r="FLA3962" s="57"/>
      <c r="FLB3962" s="57"/>
      <c r="FLC3962" s="57"/>
      <c r="FLD3962" s="57"/>
      <c r="FLE3962" s="56"/>
      <c r="FLF3962" s="57"/>
      <c r="FLG3962" s="64"/>
      <c r="FLH3962" s="64"/>
      <c r="FLI3962" s="64"/>
      <c r="FLJ3962" s="64"/>
      <c r="FLK3962" s="62"/>
      <c r="FLL3962" s="63"/>
      <c r="FLM3962" s="62"/>
      <c r="FLN3962" s="62"/>
      <c r="FLO3962" s="61"/>
      <c r="FLP3962" s="60"/>
      <c r="FLQ3962" s="59"/>
      <c r="FLR3962" s="57"/>
      <c r="FLS3962" s="57"/>
      <c r="FLT3962" s="57"/>
      <c r="FLU3962" s="57"/>
      <c r="FLV3962" s="57"/>
      <c r="FLW3962" s="57"/>
      <c r="FLX3962" s="57"/>
      <c r="FLY3962" s="57"/>
      <c r="FLZ3962" s="58"/>
      <c r="FMA3962" s="57"/>
      <c r="FMB3962" s="57"/>
      <c r="FMC3962" s="57"/>
      <c r="FMD3962" s="57"/>
      <c r="FME3962" s="57"/>
      <c r="FMF3962" s="56"/>
      <c r="FMG3962" s="57"/>
      <c r="FMH3962" s="64"/>
      <c r="FMI3962" s="64"/>
      <c r="FMJ3962" s="64"/>
      <c r="FMK3962" s="64"/>
      <c r="FML3962" s="62"/>
      <c r="FMM3962" s="63"/>
      <c r="FMN3962" s="62"/>
      <c r="FMO3962" s="62"/>
      <c r="FMP3962" s="61"/>
      <c r="FMQ3962" s="60"/>
      <c r="FMR3962" s="59"/>
      <c r="FMS3962" s="57"/>
      <c r="FMT3962" s="57"/>
      <c r="FMU3962" s="57"/>
      <c r="FMV3962" s="57"/>
      <c r="FMW3962" s="57"/>
      <c r="FMX3962" s="57"/>
      <c r="FMY3962" s="57"/>
      <c r="FMZ3962" s="57"/>
      <c r="FNA3962" s="58"/>
      <c r="FNB3962" s="57"/>
      <c r="FNC3962" s="57"/>
      <c r="FND3962" s="57"/>
      <c r="FNE3962" s="57"/>
      <c r="FNF3962" s="57"/>
      <c r="FNG3962" s="56"/>
      <c r="FNH3962" s="57"/>
      <c r="FNI3962" s="64"/>
      <c r="FNJ3962" s="64"/>
      <c r="FNK3962" s="64"/>
      <c r="FNL3962" s="64"/>
      <c r="FNM3962" s="62"/>
      <c r="FNN3962" s="63"/>
      <c r="FNO3962" s="62"/>
      <c r="FNP3962" s="62"/>
      <c r="FNQ3962" s="61"/>
      <c r="FNR3962" s="60"/>
      <c r="FNS3962" s="59"/>
      <c r="FNT3962" s="57"/>
      <c r="FNU3962" s="57"/>
      <c r="FNV3962" s="57"/>
      <c r="FNW3962" s="57"/>
      <c r="FNX3962" s="57"/>
      <c r="FNY3962" s="57"/>
      <c r="FNZ3962" s="57"/>
      <c r="FOA3962" s="57"/>
      <c r="FOB3962" s="58"/>
      <c r="FOC3962" s="57"/>
      <c r="FOD3962" s="57"/>
      <c r="FOE3962" s="57"/>
      <c r="FOF3962" s="57"/>
      <c r="FOG3962" s="57"/>
      <c r="FOH3962" s="56"/>
      <c r="FOI3962" s="57"/>
      <c r="FOJ3962" s="64"/>
      <c r="FOK3962" s="64"/>
      <c r="FOL3962" s="64"/>
      <c r="FOM3962" s="64"/>
      <c r="FON3962" s="62"/>
      <c r="FOO3962" s="63"/>
      <c r="FOP3962" s="62"/>
      <c r="FOQ3962" s="62"/>
      <c r="FOR3962" s="61"/>
      <c r="FOS3962" s="60"/>
      <c r="FOT3962" s="59"/>
      <c r="FOU3962" s="57"/>
      <c r="FOV3962" s="57"/>
      <c r="FOW3962" s="57"/>
      <c r="FOX3962" s="57"/>
      <c r="FOY3962" s="57"/>
      <c r="FOZ3962" s="57"/>
      <c r="FPA3962" s="57"/>
      <c r="FPB3962" s="57"/>
      <c r="FPC3962" s="58"/>
      <c r="FPD3962" s="57"/>
      <c r="FPE3962" s="57"/>
      <c r="FPF3962" s="57"/>
      <c r="FPG3962" s="57"/>
      <c r="FPH3962" s="57"/>
      <c r="FPI3962" s="56"/>
      <c r="FPJ3962" s="57"/>
      <c r="FPK3962" s="64"/>
      <c r="FPL3962" s="64"/>
      <c r="FPM3962" s="64"/>
      <c r="FPN3962" s="64"/>
      <c r="FPO3962" s="62"/>
      <c r="FPP3962" s="63"/>
      <c r="FPQ3962" s="62"/>
      <c r="FPR3962" s="62"/>
      <c r="FPS3962" s="61"/>
      <c r="FPT3962" s="60"/>
      <c r="FPU3962" s="59"/>
      <c r="FPV3962" s="57"/>
      <c r="FPW3962" s="57"/>
      <c r="FPX3962" s="57"/>
      <c r="FPY3962" s="57"/>
      <c r="FPZ3962" s="57"/>
      <c r="FQA3962" s="57"/>
      <c r="FQB3962" s="57"/>
      <c r="FQC3962" s="57"/>
      <c r="FQD3962" s="58"/>
      <c r="FQE3962" s="57"/>
      <c r="FQF3962" s="57"/>
      <c r="FQG3962" s="57"/>
      <c r="FQH3962" s="57"/>
      <c r="FQI3962" s="57"/>
      <c r="FQJ3962" s="56"/>
      <c r="FQK3962" s="57"/>
      <c r="FQL3962" s="64"/>
      <c r="FQM3962" s="64"/>
      <c r="FQN3962" s="64"/>
      <c r="FQO3962" s="64"/>
      <c r="FQP3962" s="62"/>
      <c r="FQQ3962" s="63"/>
      <c r="FQR3962" s="62"/>
      <c r="FQS3962" s="62"/>
      <c r="FQT3962" s="61"/>
      <c r="FQU3962" s="60"/>
      <c r="FQV3962" s="59"/>
      <c r="FQW3962" s="57"/>
      <c r="FQX3962" s="57"/>
      <c r="FQY3962" s="57"/>
      <c r="FQZ3962" s="57"/>
      <c r="FRA3962" s="57"/>
      <c r="FRB3962" s="57"/>
      <c r="FRC3962" s="57"/>
      <c r="FRD3962" s="57"/>
      <c r="FRE3962" s="58"/>
      <c r="FRF3962" s="57"/>
      <c r="FRG3962" s="57"/>
      <c r="FRH3962" s="57"/>
      <c r="FRI3962" s="57"/>
      <c r="FRJ3962" s="57"/>
      <c r="FRK3962" s="56"/>
      <c r="FRL3962" s="57"/>
      <c r="FRM3962" s="64"/>
      <c r="FRN3962" s="64"/>
      <c r="FRO3962" s="64"/>
      <c r="FRP3962" s="64"/>
      <c r="FRQ3962" s="62"/>
      <c r="FRR3962" s="63"/>
      <c r="FRS3962" s="62"/>
      <c r="FRT3962" s="62"/>
      <c r="FRU3962" s="61"/>
      <c r="FRV3962" s="60"/>
      <c r="FRW3962" s="59"/>
      <c r="FRX3962" s="57"/>
      <c r="FRY3962" s="57"/>
      <c r="FRZ3962" s="57"/>
      <c r="FSA3962" s="57"/>
      <c r="FSB3962" s="57"/>
      <c r="FSC3962" s="57"/>
      <c r="FSD3962" s="57"/>
      <c r="FSE3962" s="57"/>
      <c r="FSF3962" s="58"/>
      <c r="FSG3962" s="57"/>
      <c r="FSH3962" s="57"/>
      <c r="FSI3962" s="57"/>
      <c r="FSJ3962" s="57"/>
      <c r="FSK3962" s="57"/>
      <c r="FSL3962" s="56"/>
      <c r="FSM3962" s="57"/>
      <c r="FSN3962" s="64"/>
      <c r="FSO3962" s="64"/>
      <c r="FSP3962" s="64"/>
      <c r="FSQ3962" s="64"/>
      <c r="FSR3962" s="62"/>
      <c r="FSS3962" s="63"/>
      <c r="FST3962" s="62"/>
      <c r="FSU3962" s="62"/>
      <c r="FSV3962" s="61"/>
      <c r="FSW3962" s="60"/>
      <c r="FSX3962" s="59"/>
      <c r="FSY3962" s="57"/>
      <c r="FSZ3962" s="57"/>
      <c r="FTA3962" s="57"/>
      <c r="FTB3962" s="57"/>
      <c r="FTC3962" s="57"/>
      <c r="FTD3962" s="57"/>
      <c r="FTE3962" s="57"/>
      <c r="FTF3962" s="57"/>
      <c r="FTG3962" s="58"/>
      <c r="FTH3962" s="57"/>
      <c r="FTI3962" s="57"/>
      <c r="FTJ3962" s="57"/>
      <c r="FTK3962" s="57"/>
      <c r="FTL3962" s="57"/>
      <c r="FTM3962" s="56"/>
      <c r="FTN3962" s="57"/>
      <c r="FTO3962" s="64"/>
      <c r="FTP3962" s="64"/>
      <c r="FTQ3962" s="64"/>
      <c r="FTR3962" s="64"/>
      <c r="FTS3962" s="62"/>
      <c r="FTT3962" s="63"/>
      <c r="FTU3962" s="62"/>
      <c r="FTV3962" s="62"/>
      <c r="FTW3962" s="61"/>
      <c r="FTX3962" s="60"/>
      <c r="FTY3962" s="59"/>
      <c r="FTZ3962" s="57"/>
      <c r="FUA3962" s="57"/>
      <c r="FUB3962" s="57"/>
      <c r="FUC3962" s="57"/>
      <c r="FUD3962" s="57"/>
      <c r="FUE3962" s="57"/>
      <c r="FUF3962" s="57"/>
      <c r="FUG3962" s="57"/>
      <c r="FUH3962" s="58"/>
      <c r="FUI3962" s="57"/>
      <c r="FUJ3962" s="57"/>
      <c r="FUK3962" s="57"/>
      <c r="FUL3962" s="57"/>
      <c r="FUM3962" s="57"/>
      <c r="FUN3962" s="56"/>
      <c r="FUO3962" s="57"/>
      <c r="FUP3962" s="64"/>
      <c r="FUQ3962" s="64"/>
      <c r="FUR3962" s="64"/>
      <c r="FUS3962" s="64"/>
      <c r="FUT3962" s="62"/>
      <c r="FUU3962" s="63"/>
      <c r="FUV3962" s="62"/>
      <c r="FUW3962" s="62"/>
      <c r="FUX3962" s="61"/>
      <c r="FUY3962" s="60"/>
      <c r="FUZ3962" s="59"/>
      <c r="FVA3962" s="57"/>
      <c r="FVB3962" s="57"/>
      <c r="FVC3962" s="57"/>
      <c r="FVD3962" s="57"/>
      <c r="FVE3962" s="57"/>
      <c r="FVF3962" s="57"/>
      <c r="FVG3962" s="57"/>
      <c r="FVH3962" s="57"/>
      <c r="FVI3962" s="58"/>
      <c r="FVJ3962" s="57"/>
      <c r="FVK3962" s="57"/>
      <c r="FVL3962" s="57"/>
      <c r="FVM3962" s="57"/>
      <c r="FVN3962" s="57"/>
      <c r="FVO3962" s="56"/>
      <c r="FVP3962" s="57"/>
      <c r="FVQ3962" s="64"/>
      <c r="FVR3962" s="64"/>
      <c r="FVS3962" s="64"/>
      <c r="FVT3962" s="64"/>
      <c r="FVU3962" s="62"/>
      <c r="FVV3962" s="63"/>
      <c r="FVW3962" s="62"/>
      <c r="FVX3962" s="62"/>
      <c r="FVY3962" s="61"/>
      <c r="FVZ3962" s="60"/>
      <c r="FWA3962" s="59"/>
      <c r="FWB3962" s="57"/>
      <c r="FWC3962" s="57"/>
      <c r="FWD3962" s="57"/>
      <c r="FWE3962" s="57"/>
      <c r="FWF3962" s="57"/>
      <c r="FWG3962" s="57"/>
      <c r="FWH3962" s="57"/>
      <c r="FWI3962" s="57"/>
      <c r="FWJ3962" s="58"/>
      <c r="FWK3962" s="57"/>
      <c r="FWL3962" s="57"/>
      <c r="FWM3962" s="57"/>
      <c r="FWN3962" s="57"/>
      <c r="FWO3962" s="57"/>
      <c r="FWP3962" s="56"/>
      <c r="FWQ3962" s="57"/>
      <c r="FWR3962" s="64"/>
      <c r="FWS3962" s="64"/>
      <c r="FWT3962" s="64"/>
      <c r="FWU3962" s="64"/>
      <c r="FWV3962" s="62"/>
      <c r="FWW3962" s="63"/>
      <c r="FWX3962" s="62"/>
      <c r="FWY3962" s="62"/>
      <c r="FWZ3962" s="61"/>
      <c r="FXA3962" s="60"/>
      <c r="FXB3962" s="59"/>
      <c r="FXC3962" s="57"/>
      <c r="FXD3962" s="57"/>
      <c r="FXE3962" s="57"/>
      <c r="FXF3962" s="57"/>
      <c r="FXG3962" s="57"/>
      <c r="FXH3962" s="57"/>
      <c r="FXI3962" s="57"/>
      <c r="FXJ3962" s="57"/>
      <c r="FXK3962" s="58"/>
      <c r="FXL3962" s="57"/>
      <c r="FXM3962" s="57"/>
      <c r="FXN3962" s="57"/>
      <c r="FXO3962" s="57"/>
      <c r="FXP3962" s="57"/>
      <c r="FXQ3962" s="56"/>
      <c r="FXR3962" s="57"/>
      <c r="FXS3962" s="64"/>
      <c r="FXT3962" s="64"/>
      <c r="FXU3962" s="64"/>
      <c r="FXV3962" s="64"/>
      <c r="FXW3962" s="62"/>
      <c r="FXX3962" s="63"/>
      <c r="FXY3962" s="62"/>
      <c r="FXZ3962" s="62"/>
      <c r="FYA3962" s="61"/>
      <c r="FYB3962" s="60"/>
      <c r="FYC3962" s="59"/>
      <c r="FYD3962" s="57"/>
      <c r="FYE3962" s="57"/>
      <c r="FYF3962" s="57"/>
      <c r="FYG3962" s="57"/>
      <c r="FYH3962" s="57"/>
      <c r="FYI3962" s="57"/>
      <c r="FYJ3962" s="57"/>
      <c r="FYK3962" s="57"/>
      <c r="FYL3962" s="58"/>
      <c r="FYM3962" s="57"/>
      <c r="FYN3962" s="57"/>
      <c r="FYO3962" s="57"/>
      <c r="FYP3962" s="57"/>
      <c r="FYQ3962" s="57"/>
      <c r="FYR3962" s="56"/>
      <c r="FYS3962" s="57"/>
      <c r="FYT3962" s="64"/>
      <c r="FYU3962" s="64"/>
      <c r="FYV3962" s="64"/>
      <c r="FYW3962" s="64"/>
      <c r="FYX3962" s="62"/>
      <c r="FYY3962" s="63"/>
      <c r="FYZ3962" s="62"/>
      <c r="FZA3962" s="62"/>
      <c r="FZB3962" s="61"/>
      <c r="FZC3962" s="60"/>
      <c r="FZD3962" s="59"/>
      <c r="FZE3962" s="57"/>
      <c r="FZF3962" s="57"/>
      <c r="FZG3962" s="57"/>
      <c r="FZH3962" s="57"/>
      <c r="FZI3962" s="57"/>
      <c r="FZJ3962" s="57"/>
      <c r="FZK3962" s="57"/>
      <c r="FZL3962" s="57"/>
      <c r="FZM3962" s="58"/>
      <c r="FZN3962" s="57"/>
      <c r="FZO3962" s="57"/>
      <c r="FZP3962" s="57"/>
      <c r="FZQ3962" s="57"/>
      <c r="FZR3962" s="57"/>
      <c r="FZS3962" s="56"/>
      <c r="FZT3962" s="57"/>
      <c r="FZU3962" s="64"/>
      <c r="FZV3962" s="64"/>
      <c r="FZW3962" s="64"/>
      <c r="FZX3962" s="64"/>
      <c r="FZY3962" s="62"/>
      <c r="FZZ3962" s="63"/>
      <c r="GAA3962" s="62"/>
      <c r="GAB3962" s="62"/>
      <c r="GAC3962" s="61"/>
      <c r="GAD3962" s="60"/>
      <c r="GAE3962" s="59"/>
      <c r="GAF3962" s="57"/>
      <c r="GAG3962" s="57"/>
      <c r="GAH3962" s="57"/>
      <c r="GAI3962" s="57"/>
      <c r="GAJ3962" s="57"/>
      <c r="GAK3962" s="57"/>
      <c r="GAL3962" s="57"/>
      <c r="GAM3962" s="57"/>
      <c r="GAN3962" s="58"/>
      <c r="GAO3962" s="57"/>
      <c r="GAP3962" s="57"/>
      <c r="GAQ3962" s="57"/>
      <c r="GAR3962" s="57"/>
      <c r="GAS3962" s="57"/>
      <c r="GAT3962" s="56"/>
      <c r="GAU3962" s="57"/>
      <c r="GAV3962" s="64"/>
      <c r="GAW3962" s="64"/>
      <c r="GAX3962" s="64"/>
      <c r="GAY3962" s="64"/>
      <c r="GAZ3962" s="62"/>
      <c r="GBA3962" s="63"/>
      <c r="GBB3962" s="62"/>
      <c r="GBC3962" s="62"/>
      <c r="GBD3962" s="61"/>
      <c r="GBE3962" s="60"/>
      <c r="GBF3962" s="59"/>
      <c r="GBG3962" s="57"/>
      <c r="GBH3962" s="57"/>
      <c r="GBI3962" s="57"/>
      <c r="GBJ3962" s="57"/>
      <c r="GBK3962" s="57"/>
      <c r="GBL3962" s="57"/>
      <c r="GBM3962" s="57"/>
      <c r="GBN3962" s="57"/>
      <c r="GBO3962" s="58"/>
      <c r="GBP3962" s="57"/>
      <c r="GBQ3962" s="57"/>
      <c r="GBR3962" s="57"/>
      <c r="GBS3962" s="57"/>
      <c r="GBT3962" s="57"/>
      <c r="GBU3962" s="56"/>
      <c r="GBV3962" s="57"/>
      <c r="GBW3962" s="64"/>
      <c r="GBX3962" s="64"/>
      <c r="GBY3962" s="64"/>
      <c r="GBZ3962" s="64"/>
      <c r="GCA3962" s="62"/>
      <c r="GCB3962" s="63"/>
      <c r="GCC3962" s="62"/>
      <c r="GCD3962" s="62"/>
      <c r="GCE3962" s="61"/>
      <c r="GCF3962" s="60"/>
      <c r="GCG3962" s="59"/>
      <c r="GCH3962" s="57"/>
      <c r="GCI3962" s="57"/>
      <c r="GCJ3962" s="57"/>
      <c r="GCK3962" s="57"/>
      <c r="GCL3962" s="57"/>
      <c r="GCM3962" s="57"/>
      <c r="GCN3962" s="57"/>
      <c r="GCO3962" s="57"/>
      <c r="GCP3962" s="58"/>
      <c r="GCQ3962" s="57"/>
      <c r="GCR3962" s="57"/>
      <c r="GCS3962" s="57"/>
      <c r="GCT3962" s="57"/>
      <c r="GCU3962" s="57"/>
      <c r="GCV3962" s="56"/>
      <c r="GCW3962" s="57"/>
      <c r="GCX3962" s="64"/>
      <c r="GCY3962" s="64"/>
      <c r="GCZ3962" s="64"/>
      <c r="GDA3962" s="64"/>
      <c r="GDB3962" s="62"/>
      <c r="GDC3962" s="63"/>
      <c r="GDD3962" s="62"/>
      <c r="GDE3962" s="62"/>
      <c r="GDF3962" s="61"/>
      <c r="GDG3962" s="60"/>
      <c r="GDH3962" s="59"/>
      <c r="GDI3962" s="57"/>
      <c r="GDJ3962" s="57"/>
      <c r="GDK3962" s="57"/>
      <c r="GDL3962" s="57"/>
      <c r="GDM3962" s="57"/>
      <c r="GDN3962" s="57"/>
      <c r="GDO3962" s="57"/>
      <c r="GDP3962" s="57"/>
      <c r="GDQ3962" s="58"/>
      <c r="GDR3962" s="57"/>
      <c r="GDS3962" s="57"/>
      <c r="GDT3962" s="57"/>
      <c r="GDU3962" s="57"/>
      <c r="GDV3962" s="57"/>
      <c r="GDW3962" s="56"/>
      <c r="GDX3962" s="57"/>
      <c r="GDY3962" s="64"/>
      <c r="GDZ3962" s="64"/>
      <c r="GEA3962" s="64"/>
      <c r="GEB3962" s="64"/>
      <c r="GEC3962" s="62"/>
      <c r="GED3962" s="63"/>
      <c r="GEE3962" s="62"/>
      <c r="GEF3962" s="62"/>
      <c r="GEG3962" s="61"/>
      <c r="GEH3962" s="60"/>
      <c r="GEI3962" s="59"/>
      <c r="GEJ3962" s="57"/>
      <c r="GEK3962" s="57"/>
      <c r="GEL3962" s="57"/>
      <c r="GEM3962" s="57"/>
      <c r="GEN3962" s="57"/>
      <c r="GEO3962" s="57"/>
      <c r="GEP3962" s="57"/>
      <c r="GEQ3962" s="57"/>
      <c r="GER3962" s="58"/>
      <c r="GES3962" s="57"/>
      <c r="GET3962" s="57"/>
      <c r="GEU3962" s="57"/>
      <c r="GEV3962" s="57"/>
      <c r="GEW3962" s="57"/>
      <c r="GEX3962" s="56"/>
      <c r="GEY3962" s="57"/>
      <c r="GEZ3962" s="64"/>
      <c r="GFA3962" s="64"/>
      <c r="GFB3962" s="64"/>
      <c r="GFC3962" s="64"/>
      <c r="GFD3962" s="62"/>
      <c r="GFE3962" s="63"/>
      <c r="GFF3962" s="62"/>
      <c r="GFG3962" s="62"/>
      <c r="GFH3962" s="61"/>
      <c r="GFI3962" s="60"/>
      <c r="GFJ3962" s="59"/>
      <c r="GFK3962" s="57"/>
      <c r="GFL3962" s="57"/>
      <c r="GFM3962" s="57"/>
      <c r="GFN3962" s="57"/>
      <c r="GFO3962" s="57"/>
      <c r="GFP3962" s="57"/>
      <c r="GFQ3962" s="57"/>
      <c r="GFR3962" s="57"/>
      <c r="GFS3962" s="58"/>
      <c r="GFT3962" s="57"/>
      <c r="GFU3962" s="57"/>
      <c r="GFV3962" s="57"/>
      <c r="GFW3962" s="57"/>
      <c r="GFX3962" s="57"/>
      <c r="GFY3962" s="56"/>
      <c r="GFZ3962" s="57"/>
      <c r="GGA3962" s="64"/>
      <c r="GGB3962" s="64"/>
      <c r="GGC3962" s="64"/>
      <c r="GGD3962" s="64"/>
      <c r="GGE3962" s="62"/>
      <c r="GGF3962" s="63"/>
      <c r="GGG3962" s="62"/>
      <c r="GGH3962" s="62"/>
      <c r="GGI3962" s="61"/>
      <c r="GGJ3962" s="60"/>
      <c r="GGK3962" s="59"/>
      <c r="GGL3962" s="57"/>
      <c r="GGM3962" s="57"/>
      <c r="GGN3962" s="57"/>
      <c r="GGO3962" s="57"/>
      <c r="GGP3962" s="57"/>
      <c r="GGQ3962" s="57"/>
      <c r="GGR3962" s="57"/>
      <c r="GGS3962" s="57"/>
      <c r="GGT3962" s="58"/>
      <c r="GGU3962" s="57"/>
      <c r="GGV3962" s="57"/>
      <c r="GGW3962" s="57"/>
      <c r="GGX3962" s="57"/>
      <c r="GGY3962" s="57"/>
      <c r="GGZ3962" s="56"/>
      <c r="GHA3962" s="57"/>
      <c r="GHB3962" s="64"/>
      <c r="GHC3962" s="64"/>
      <c r="GHD3962" s="64"/>
      <c r="GHE3962" s="64"/>
      <c r="GHF3962" s="62"/>
      <c r="GHG3962" s="63"/>
      <c r="GHH3962" s="62"/>
      <c r="GHI3962" s="62"/>
      <c r="GHJ3962" s="61"/>
      <c r="GHK3962" s="60"/>
      <c r="GHL3962" s="59"/>
      <c r="GHM3962" s="57"/>
      <c r="GHN3962" s="57"/>
      <c r="GHO3962" s="57"/>
      <c r="GHP3962" s="57"/>
      <c r="GHQ3962" s="57"/>
      <c r="GHR3962" s="57"/>
      <c r="GHS3962" s="57"/>
      <c r="GHT3962" s="57"/>
      <c r="GHU3962" s="58"/>
      <c r="GHV3962" s="57"/>
      <c r="GHW3962" s="57"/>
      <c r="GHX3962" s="57"/>
      <c r="GHY3962" s="57"/>
      <c r="GHZ3962" s="57"/>
      <c r="GIA3962" s="56"/>
      <c r="GIB3962" s="57"/>
      <c r="GIC3962" s="64"/>
      <c r="GID3962" s="64"/>
      <c r="GIE3962" s="64"/>
      <c r="GIF3962" s="64"/>
      <c r="GIG3962" s="62"/>
      <c r="GIH3962" s="63"/>
      <c r="GII3962" s="62"/>
      <c r="GIJ3962" s="62"/>
      <c r="GIK3962" s="61"/>
      <c r="GIL3962" s="60"/>
      <c r="GIM3962" s="59"/>
      <c r="GIN3962" s="57"/>
      <c r="GIO3962" s="57"/>
      <c r="GIP3962" s="57"/>
      <c r="GIQ3962" s="57"/>
      <c r="GIR3962" s="57"/>
      <c r="GIS3962" s="57"/>
      <c r="GIT3962" s="57"/>
      <c r="GIU3962" s="57"/>
      <c r="GIV3962" s="58"/>
      <c r="GIW3962" s="57"/>
      <c r="GIX3962" s="57"/>
      <c r="GIY3962" s="57"/>
      <c r="GIZ3962" s="57"/>
      <c r="GJA3962" s="57"/>
      <c r="GJB3962" s="56"/>
      <c r="GJC3962" s="57"/>
      <c r="GJD3962" s="64"/>
      <c r="GJE3962" s="64"/>
      <c r="GJF3962" s="64"/>
      <c r="GJG3962" s="64"/>
      <c r="GJH3962" s="62"/>
      <c r="GJI3962" s="63"/>
      <c r="GJJ3962" s="62"/>
      <c r="GJK3962" s="62"/>
      <c r="GJL3962" s="61"/>
      <c r="GJM3962" s="60"/>
      <c r="GJN3962" s="59"/>
      <c r="GJO3962" s="57"/>
      <c r="GJP3962" s="57"/>
      <c r="GJQ3962" s="57"/>
      <c r="GJR3962" s="57"/>
      <c r="GJS3962" s="57"/>
      <c r="GJT3962" s="57"/>
      <c r="GJU3962" s="57"/>
      <c r="GJV3962" s="57"/>
      <c r="GJW3962" s="58"/>
      <c r="GJX3962" s="57"/>
      <c r="GJY3962" s="57"/>
      <c r="GJZ3962" s="57"/>
      <c r="GKA3962" s="57"/>
      <c r="GKB3962" s="57"/>
      <c r="GKC3962" s="56"/>
      <c r="GKD3962" s="57"/>
      <c r="GKE3962" s="64"/>
      <c r="GKF3962" s="64"/>
      <c r="GKG3962" s="64"/>
      <c r="GKH3962" s="64"/>
      <c r="GKI3962" s="62"/>
      <c r="GKJ3962" s="63"/>
      <c r="GKK3962" s="62"/>
      <c r="GKL3962" s="62"/>
      <c r="GKM3962" s="61"/>
      <c r="GKN3962" s="60"/>
      <c r="GKO3962" s="59"/>
      <c r="GKP3962" s="57"/>
      <c r="GKQ3962" s="57"/>
      <c r="GKR3962" s="57"/>
      <c r="GKS3962" s="57"/>
      <c r="GKT3962" s="57"/>
      <c r="GKU3962" s="57"/>
      <c r="GKV3962" s="57"/>
      <c r="GKW3962" s="57"/>
      <c r="GKX3962" s="58"/>
      <c r="GKY3962" s="57"/>
      <c r="GKZ3962" s="57"/>
      <c r="GLA3962" s="57"/>
      <c r="GLB3962" s="57"/>
      <c r="GLC3962" s="57"/>
      <c r="GLD3962" s="56"/>
      <c r="GLE3962" s="57"/>
      <c r="GLF3962" s="64"/>
      <c r="GLG3962" s="64"/>
      <c r="GLH3962" s="64"/>
      <c r="GLI3962" s="64"/>
      <c r="GLJ3962" s="62"/>
      <c r="GLK3962" s="63"/>
      <c r="GLL3962" s="62"/>
      <c r="GLM3962" s="62"/>
      <c r="GLN3962" s="61"/>
      <c r="GLO3962" s="60"/>
      <c r="GLP3962" s="59"/>
      <c r="GLQ3962" s="57"/>
      <c r="GLR3962" s="57"/>
      <c r="GLS3962" s="57"/>
      <c r="GLT3962" s="57"/>
      <c r="GLU3962" s="57"/>
      <c r="GLV3962" s="57"/>
      <c r="GLW3962" s="57"/>
      <c r="GLX3962" s="57"/>
      <c r="GLY3962" s="58"/>
      <c r="GLZ3962" s="57"/>
      <c r="GMA3962" s="57"/>
      <c r="GMB3962" s="57"/>
      <c r="GMC3962" s="57"/>
      <c r="GMD3962" s="57"/>
      <c r="GME3962" s="56"/>
      <c r="GMF3962" s="57"/>
      <c r="GMG3962" s="64"/>
      <c r="GMH3962" s="64"/>
      <c r="GMI3962" s="64"/>
      <c r="GMJ3962" s="64"/>
      <c r="GMK3962" s="62"/>
      <c r="GML3962" s="63"/>
      <c r="GMM3962" s="62"/>
      <c r="GMN3962" s="62"/>
      <c r="GMO3962" s="61"/>
      <c r="GMP3962" s="60"/>
      <c r="GMQ3962" s="59"/>
      <c r="GMR3962" s="57"/>
      <c r="GMS3962" s="57"/>
      <c r="GMT3962" s="57"/>
      <c r="GMU3962" s="57"/>
      <c r="GMV3962" s="57"/>
      <c r="GMW3962" s="57"/>
      <c r="GMX3962" s="57"/>
      <c r="GMY3962" s="57"/>
      <c r="GMZ3962" s="58"/>
      <c r="GNA3962" s="57"/>
      <c r="GNB3962" s="57"/>
      <c r="GNC3962" s="57"/>
      <c r="GND3962" s="57"/>
      <c r="GNE3962" s="57"/>
      <c r="GNF3962" s="56"/>
      <c r="GNG3962" s="57"/>
      <c r="GNH3962" s="64"/>
      <c r="GNI3962" s="64"/>
      <c r="GNJ3962" s="64"/>
      <c r="GNK3962" s="64"/>
      <c r="GNL3962" s="62"/>
      <c r="GNM3962" s="63"/>
      <c r="GNN3962" s="62"/>
      <c r="GNO3962" s="62"/>
      <c r="GNP3962" s="61"/>
      <c r="GNQ3962" s="60"/>
      <c r="GNR3962" s="59"/>
      <c r="GNS3962" s="57"/>
      <c r="GNT3962" s="57"/>
      <c r="GNU3962" s="57"/>
      <c r="GNV3962" s="57"/>
      <c r="GNW3962" s="57"/>
      <c r="GNX3962" s="57"/>
      <c r="GNY3962" s="57"/>
      <c r="GNZ3962" s="57"/>
      <c r="GOA3962" s="58"/>
      <c r="GOB3962" s="57"/>
      <c r="GOC3962" s="57"/>
      <c r="GOD3962" s="57"/>
      <c r="GOE3962" s="57"/>
      <c r="GOF3962" s="57"/>
      <c r="GOG3962" s="56"/>
      <c r="GOH3962" s="57"/>
      <c r="GOI3962" s="64"/>
      <c r="GOJ3962" s="64"/>
      <c r="GOK3962" s="64"/>
      <c r="GOL3962" s="64"/>
      <c r="GOM3962" s="62"/>
      <c r="GON3962" s="63"/>
      <c r="GOO3962" s="62"/>
      <c r="GOP3962" s="62"/>
      <c r="GOQ3962" s="61"/>
      <c r="GOR3962" s="60"/>
      <c r="GOS3962" s="59"/>
      <c r="GOT3962" s="57"/>
      <c r="GOU3962" s="57"/>
      <c r="GOV3962" s="57"/>
      <c r="GOW3962" s="57"/>
      <c r="GOX3962" s="57"/>
      <c r="GOY3962" s="57"/>
      <c r="GOZ3962" s="57"/>
      <c r="GPA3962" s="57"/>
      <c r="GPB3962" s="58"/>
      <c r="GPC3962" s="57"/>
      <c r="GPD3962" s="57"/>
      <c r="GPE3962" s="57"/>
      <c r="GPF3962" s="57"/>
      <c r="GPG3962" s="57"/>
      <c r="GPH3962" s="56"/>
      <c r="GPI3962" s="57"/>
      <c r="GPJ3962" s="64"/>
      <c r="GPK3962" s="64"/>
      <c r="GPL3962" s="64"/>
      <c r="GPM3962" s="64"/>
      <c r="GPN3962" s="62"/>
      <c r="GPO3962" s="63"/>
      <c r="GPP3962" s="62"/>
      <c r="GPQ3962" s="62"/>
      <c r="GPR3962" s="61"/>
      <c r="GPS3962" s="60"/>
      <c r="GPT3962" s="59"/>
      <c r="GPU3962" s="57"/>
      <c r="GPV3962" s="57"/>
      <c r="GPW3962" s="57"/>
      <c r="GPX3962" s="57"/>
      <c r="GPY3962" s="57"/>
      <c r="GPZ3962" s="57"/>
      <c r="GQA3962" s="57"/>
      <c r="GQB3962" s="57"/>
      <c r="GQC3962" s="58"/>
      <c r="GQD3962" s="57"/>
      <c r="GQE3962" s="57"/>
      <c r="GQF3962" s="57"/>
      <c r="GQG3962" s="57"/>
      <c r="GQH3962" s="57"/>
      <c r="GQI3962" s="56"/>
      <c r="GQJ3962" s="57"/>
      <c r="GQK3962" s="64"/>
      <c r="GQL3962" s="64"/>
      <c r="GQM3962" s="64"/>
      <c r="GQN3962" s="64"/>
      <c r="GQO3962" s="62"/>
      <c r="GQP3962" s="63"/>
      <c r="GQQ3962" s="62"/>
      <c r="GQR3962" s="62"/>
      <c r="GQS3962" s="61"/>
      <c r="GQT3962" s="60"/>
      <c r="GQU3962" s="59"/>
      <c r="GQV3962" s="57"/>
      <c r="GQW3962" s="57"/>
      <c r="GQX3962" s="57"/>
      <c r="GQY3962" s="57"/>
      <c r="GQZ3962" s="57"/>
      <c r="GRA3962" s="57"/>
      <c r="GRB3962" s="57"/>
      <c r="GRC3962" s="57"/>
      <c r="GRD3962" s="58"/>
      <c r="GRE3962" s="57"/>
      <c r="GRF3962" s="57"/>
      <c r="GRG3962" s="57"/>
      <c r="GRH3962" s="57"/>
      <c r="GRI3962" s="57"/>
      <c r="GRJ3962" s="56"/>
      <c r="GRK3962" s="57"/>
      <c r="GRL3962" s="64"/>
      <c r="GRM3962" s="64"/>
      <c r="GRN3962" s="64"/>
      <c r="GRO3962" s="64"/>
      <c r="GRP3962" s="62"/>
      <c r="GRQ3962" s="63"/>
      <c r="GRR3962" s="62"/>
      <c r="GRS3962" s="62"/>
      <c r="GRT3962" s="61"/>
      <c r="GRU3962" s="60"/>
      <c r="GRV3962" s="59"/>
      <c r="GRW3962" s="57"/>
      <c r="GRX3962" s="57"/>
      <c r="GRY3962" s="57"/>
      <c r="GRZ3962" s="57"/>
      <c r="GSA3962" s="57"/>
      <c r="GSB3962" s="57"/>
      <c r="GSC3962" s="57"/>
      <c r="GSD3962" s="57"/>
      <c r="GSE3962" s="58"/>
      <c r="GSF3962" s="57"/>
      <c r="GSG3962" s="57"/>
      <c r="GSH3962" s="57"/>
      <c r="GSI3962" s="57"/>
      <c r="GSJ3962" s="57"/>
      <c r="GSK3962" s="56"/>
      <c r="GSL3962" s="57"/>
      <c r="GSM3962" s="64"/>
      <c r="GSN3962" s="64"/>
      <c r="GSO3962" s="64"/>
      <c r="GSP3962" s="64"/>
      <c r="GSQ3962" s="62"/>
      <c r="GSR3962" s="63"/>
      <c r="GSS3962" s="62"/>
      <c r="GST3962" s="62"/>
      <c r="GSU3962" s="61"/>
      <c r="GSV3962" s="60"/>
      <c r="GSW3962" s="59"/>
      <c r="GSX3962" s="57"/>
      <c r="GSY3962" s="57"/>
      <c r="GSZ3962" s="57"/>
      <c r="GTA3962" s="57"/>
      <c r="GTB3962" s="57"/>
      <c r="GTC3962" s="57"/>
      <c r="GTD3962" s="57"/>
      <c r="GTE3962" s="57"/>
      <c r="GTF3962" s="58"/>
      <c r="GTG3962" s="57"/>
      <c r="GTH3962" s="57"/>
      <c r="GTI3962" s="57"/>
      <c r="GTJ3962" s="57"/>
      <c r="GTK3962" s="57"/>
      <c r="GTL3962" s="56"/>
      <c r="GTM3962" s="57"/>
      <c r="GTN3962" s="64"/>
      <c r="GTO3962" s="64"/>
      <c r="GTP3962" s="64"/>
      <c r="GTQ3962" s="64"/>
      <c r="GTR3962" s="62"/>
      <c r="GTS3962" s="63"/>
      <c r="GTT3962" s="62"/>
      <c r="GTU3962" s="62"/>
      <c r="GTV3962" s="61"/>
      <c r="GTW3962" s="60"/>
      <c r="GTX3962" s="59"/>
      <c r="GTY3962" s="57"/>
      <c r="GTZ3962" s="57"/>
      <c r="GUA3962" s="57"/>
      <c r="GUB3962" s="57"/>
      <c r="GUC3962" s="57"/>
      <c r="GUD3962" s="57"/>
      <c r="GUE3962" s="57"/>
      <c r="GUF3962" s="57"/>
      <c r="GUG3962" s="58"/>
      <c r="GUH3962" s="57"/>
      <c r="GUI3962" s="57"/>
      <c r="GUJ3962" s="57"/>
      <c r="GUK3962" s="57"/>
      <c r="GUL3962" s="57"/>
      <c r="GUM3962" s="56"/>
      <c r="GUN3962" s="57"/>
      <c r="GUO3962" s="64"/>
      <c r="GUP3962" s="64"/>
      <c r="GUQ3962" s="64"/>
      <c r="GUR3962" s="64"/>
      <c r="GUS3962" s="62"/>
      <c r="GUT3962" s="63"/>
      <c r="GUU3962" s="62"/>
      <c r="GUV3962" s="62"/>
      <c r="GUW3962" s="61"/>
      <c r="GUX3962" s="60"/>
      <c r="GUY3962" s="59"/>
      <c r="GUZ3962" s="57"/>
      <c r="GVA3962" s="57"/>
      <c r="GVB3962" s="57"/>
      <c r="GVC3962" s="57"/>
      <c r="GVD3962" s="57"/>
      <c r="GVE3962" s="57"/>
      <c r="GVF3962" s="57"/>
      <c r="GVG3962" s="57"/>
      <c r="GVH3962" s="58"/>
      <c r="GVI3962" s="57"/>
      <c r="GVJ3962" s="57"/>
      <c r="GVK3962" s="57"/>
      <c r="GVL3962" s="57"/>
      <c r="GVM3962" s="57"/>
      <c r="GVN3962" s="56"/>
      <c r="GVO3962" s="57"/>
      <c r="GVP3962" s="64"/>
      <c r="GVQ3962" s="64"/>
      <c r="GVR3962" s="64"/>
      <c r="GVS3962" s="64"/>
      <c r="GVT3962" s="62"/>
      <c r="GVU3962" s="63"/>
      <c r="GVV3962" s="62"/>
      <c r="GVW3962" s="62"/>
      <c r="GVX3962" s="61"/>
      <c r="GVY3962" s="60"/>
      <c r="GVZ3962" s="59"/>
      <c r="GWA3962" s="57"/>
      <c r="GWB3962" s="57"/>
      <c r="GWC3962" s="57"/>
      <c r="GWD3962" s="57"/>
      <c r="GWE3962" s="57"/>
      <c r="GWF3962" s="57"/>
      <c r="GWG3962" s="57"/>
      <c r="GWH3962" s="57"/>
      <c r="GWI3962" s="58"/>
      <c r="GWJ3962" s="57"/>
      <c r="GWK3962" s="57"/>
      <c r="GWL3962" s="57"/>
      <c r="GWM3962" s="57"/>
      <c r="GWN3962" s="57"/>
      <c r="GWO3962" s="56"/>
      <c r="GWP3962" s="57"/>
      <c r="GWQ3962" s="64"/>
      <c r="GWR3962" s="64"/>
      <c r="GWS3962" s="64"/>
      <c r="GWT3962" s="64"/>
      <c r="GWU3962" s="62"/>
      <c r="GWV3962" s="63"/>
      <c r="GWW3962" s="62"/>
      <c r="GWX3962" s="62"/>
      <c r="GWY3962" s="61"/>
      <c r="GWZ3962" s="60"/>
      <c r="GXA3962" s="59"/>
      <c r="GXB3962" s="57"/>
      <c r="GXC3962" s="57"/>
      <c r="GXD3962" s="57"/>
      <c r="GXE3962" s="57"/>
      <c r="GXF3962" s="57"/>
      <c r="GXG3962" s="57"/>
      <c r="GXH3962" s="57"/>
      <c r="GXI3962" s="57"/>
      <c r="GXJ3962" s="58"/>
      <c r="GXK3962" s="57"/>
      <c r="GXL3962" s="57"/>
      <c r="GXM3962" s="57"/>
      <c r="GXN3962" s="57"/>
      <c r="GXO3962" s="57"/>
      <c r="GXP3962" s="56"/>
      <c r="GXQ3962" s="57"/>
      <c r="GXR3962" s="64"/>
      <c r="GXS3962" s="64"/>
      <c r="GXT3962" s="64"/>
      <c r="GXU3962" s="64"/>
      <c r="GXV3962" s="62"/>
      <c r="GXW3962" s="63"/>
      <c r="GXX3962" s="62"/>
      <c r="GXY3962" s="62"/>
      <c r="GXZ3962" s="61"/>
      <c r="GYA3962" s="60"/>
      <c r="GYB3962" s="59"/>
      <c r="GYC3962" s="57"/>
      <c r="GYD3962" s="57"/>
      <c r="GYE3962" s="57"/>
      <c r="GYF3962" s="57"/>
      <c r="GYG3962" s="57"/>
      <c r="GYH3962" s="57"/>
      <c r="GYI3962" s="57"/>
      <c r="GYJ3962" s="57"/>
      <c r="GYK3962" s="58"/>
      <c r="GYL3962" s="57"/>
      <c r="GYM3962" s="57"/>
      <c r="GYN3962" s="57"/>
      <c r="GYO3962" s="57"/>
      <c r="GYP3962" s="57"/>
      <c r="GYQ3962" s="56"/>
      <c r="GYR3962" s="57"/>
      <c r="GYS3962" s="64"/>
      <c r="GYT3962" s="64"/>
      <c r="GYU3962" s="64"/>
      <c r="GYV3962" s="64"/>
      <c r="GYW3962" s="62"/>
      <c r="GYX3962" s="63"/>
      <c r="GYY3962" s="62"/>
      <c r="GYZ3962" s="62"/>
      <c r="GZA3962" s="61"/>
      <c r="GZB3962" s="60"/>
      <c r="GZC3962" s="59"/>
      <c r="GZD3962" s="57"/>
      <c r="GZE3962" s="57"/>
      <c r="GZF3962" s="57"/>
      <c r="GZG3962" s="57"/>
      <c r="GZH3962" s="57"/>
      <c r="GZI3962" s="57"/>
      <c r="GZJ3962" s="57"/>
      <c r="GZK3962" s="57"/>
      <c r="GZL3962" s="58"/>
      <c r="GZM3962" s="57"/>
      <c r="GZN3962" s="57"/>
      <c r="GZO3962" s="57"/>
      <c r="GZP3962" s="57"/>
      <c r="GZQ3962" s="57"/>
      <c r="GZR3962" s="56"/>
      <c r="GZS3962" s="57"/>
      <c r="GZT3962" s="64"/>
      <c r="GZU3962" s="64"/>
      <c r="GZV3962" s="64"/>
      <c r="GZW3962" s="64"/>
      <c r="GZX3962" s="62"/>
      <c r="GZY3962" s="63"/>
      <c r="GZZ3962" s="62"/>
      <c r="HAA3962" s="62"/>
      <c r="HAB3962" s="61"/>
      <c r="HAC3962" s="60"/>
      <c r="HAD3962" s="59"/>
      <c r="HAE3962" s="57"/>
      <c r="HAF3962" s="57"/>
      <c r="HAG3962" s="57"/>
      <c r="HAH3962" s="57"/>
      <c r="HAI3962" s="57"/>
      <c r="HAJ3962" s="57"/>
      <c r="HAK3962" s="57"/>
      <c r="HAL3962" s="57"/>
      <c r="HAM3962" s="58"/>
      <c r="HAN3962" s="57"/>
      <c r="HAO3962" s="57"/>
      <c r="HAP3962" s="57"/>
      <c r="HAQ3962" s="57"/>
      <c r="HAR3962" s="57"/>
      <c r="HAS3962" s="56"/>
      <c r="HAT3962" s="57"/>
      <c r="HAU3962" s="64"/>
      <c r="HAV3962" s="64"/>
      <c r="HAW3962" s="64"/>
      <c r="HAX3962" s="64"/>
      <c r="HAY3962" s="62"/>
      <c r="HAZ3962" s="63"/>
      <c r="HBA3962" s="62"/>
      <c r="HBB3962" s="62"/>
      <c r="HBC3962" s="61"/>
      <c r="HBD3962" s="60"/>
      <c r="HBE3962" s="59"/>
      <c r="HBF3962" s="57"/>
      <c r="HBG3962" s="57"/>
      <c r="HBH3962" s="57"/>
      <c r="HBI3962" s="57"/>
      <c r="HBJ3962" s="57"/>
      <c r="HBK3962" s="57"/>
      <c r="HBL3962" s="57"/>
      <c r="HBM3962" s="57"/>
      <c r="HBN3962" s="58"/>
      <c r="HBO3962" s="57"/>
      <c r="HBP3962" s="57"/>
      <c r="HBQ3962" s="57"/>
      <c r="HBR3962" s="57"/>
      <c r="HBS3962" s="57"/>
      <c r="HBT3962" s="56"/>
      <c r="HBU3962" s="57"/>
      <c r="HBV3962" s="64"/>
      <c r="HBW3962" s="64"/>
      <c r="HBX3962" s="64"/>
      <c r="HBY3962" s="64"/>
      <c r="HBZ3962" s="62"/>
      <c r="HCA3962" s="63"/>
      <c r="HCB3962" s="62"/>
      <c r="HCC3962" s="62"/>
      <c r="HCD3962" s="61"/>
      <c r="HCE3962" s="60"/>
      <c r="HCF3962" s="59"/>
      <c r="HCG3962" s="57"/>
      <c r="HCH3962" s="57"/>
      <c r="HCI3962" s="57"/>
      <c r="HCJ3962" s="57"/>
      <c r="HCK3962" s="57"/>
      <c r="HCL3962" s="57"/>
      <c r="HCM3962" s="57"/>
      <c r="HCN3962" s="57"/>
      <c r="HCO3962" s="58"/>
      <c r="HCP3962" s="57"/>
      <c r="HCQ3962" s="57"/>
      <c r="HCR3962" s="57"/>
      <c r="HCS3962" s="57"/>
      <c r="HCT3962" s="57"/>
      <c r="HCU3962" s="56"/>
      <c r="HCV3962" s="57"/>
      <c r="HCW3962" s="64"/>
      <c r="HCX3962" s="64"/>
      <c r="HCY3962" s="64"/>
      <c r="HCZ3962" s="64"/>
      <c r="HDA3962" s="62"/>
      <c r="HDB3962" s="63"/>
      <c r="HDC3962" s="62"/>
      <c r="HDD3962" s="62"/>
      <c r="HDE3962" s="61"/>
      <c r="HDF3962" s="60"/>
      <c r="HDG3962" s="59"/>
      <c r="HDH3962" s="57"/>
      <c r="HDI3962" s="57"/>
      <c r="HDJ3962" s="57"/>
      <c r="HDK3962" s="57"/>
      <c r="HDL3962" s="57"/>
      <c r="HDM3962" s="57"/>
      <c r="HDN3962" s="57"/>
      <c r="HDO3962" s="57"/>
      <c r="HDP3962" s="58"/>
      <c r="HDQ3962" s="57"/>
      <c r="HDR3962" s="57"/>
      <c r="HDS3962" s="57"/>
      <c r="HDT3962" s="57"/>
      <c r="HDU3962" s="57"/>
      <c r="HDV3962" s="56"/>
      <c r="HDW3962" s="57"/>
      <c r="HDX3962" s="64"/>
      <c r="HDY3962" s="64"/>
      <c r="HDZ3962" s="64"/>
      <c r="HEA3962" s="64"/>
      <c r="HEB3962" s="62"/>
      <c r="HEC3962" s="63"/>
      <c r="HED3962" s="62"/>
      <c r="HEE3962" s="62"/>
      <c r="HEF3962" s="61"/>
      <c r="HEG3962" s="60"/>
      <c r="HEH3962" s="59"/>
      <c r="HEI3962" s="57"/>
      <c r="HEJ3962" s="57"/>
      <c r="HEK3962" s="57"/>
      <c r="HEL3962" s="57"/>
      <c r="HEM3962" s="57"/>
      <c r="HEN3962" s="57"/>
      <c r="HEO3962" s="57"/>
      <c r="HEP3962" s="57"/>
      <c r="HEQ3962" s="58"/>
      <c r="HER3962" s="57"/>
      <c r="HES3962" s="57"/>
      <c r="HET3962" s="57"/>
      <c r="HEU3962" s="57"/>
      <c r="HEV3962" s="57"/>
      <c r="HEW3962" s="56"/>
      <c r="HEX3962" s="57"/>
      <c r="HEY3962" s="64"/>
      <c r="HEZ3962" s="64"/>
      <c r="HFA3962" s="64"/>
      <c r="HFB3962" s="64"/>
      <c r="HFC3962" s="62"/>
      <c r="HFD3962" s="63"/>
      <c r="HFE3962" s="62"/>
      <c r="HFF3962" s="62"/>
      <c r="HFG3962" s="61"/>
      <c r="HFH3962" s="60"/>
      <c r="HFI3962" s="59"/>
      <c r="HFJ3962" s="57"/>
      <c r="HFK3962" s="57"/>
      <c r="HFL3962" s="57"/>
      <c r="HFM3962" s="57"/>
      <c r="HFN3962" s="57"/>
      <c r="HFO3962" s="57"/>
      <c r="HFP3962" s="57"/>
      <c r="HFQ3962" s="57"/>
      <c r="HFR3962" s="58"/>
      <c r="HFS3962" s="57"/>
      <c r="HFT3962" s="57"/>
      <c r="HFU3962" s="57"/>
      <c r="HFV3962" s="57"/>
      <c r="HFW3962" s="57"/>
      <c r="HFX3962" s="56"/>
      <c r="HFY3962" s="57"/>
      <c r="HFZ3962" s="64"/>
      <c r="HGA3962" s="64"/>
      <c r="HGB3962" s="64"/>
      <c r="HGC3962" s="64"/>
      <c r="HGD3962" s="62"/>
      <c r="HGE3962" s="63"/>
      <c r="HGF3962" s="62"/>
      <c r="HGG3962" s="62"/>
      <c r="HGH3962" s="61"/>
      <c r="HGI3962" s="60"/>
      <c r="HGJ3962" s="59"/>
      <c r="HGK3962" s="57"/>
      <c r="HGL3962" s="57"/>
      <c r="HGM3962" s="57"/>
      <c r="HGN3962" s="57"/>
      <c r="HGO3962" s="57"/>
      <c r="HGP3962" s="57"/>
      <c r="HGQ3962" s="57"/>
      <c r="HGR3962" s="57"/>
      <c r="HGS3962" s="58"/>
      <c r="HGT3962" s="57"/>
      <c r="HGU3962" s="57"/>
      <c r="HGV3962" s="57"/>
      <c r="HGW3962" s="57"/>
      <c r="HGX3962" s="57"/>
      <c r="HGY3962" s="56"/>
      <c r="HGZ3962" s="57"/>
      <c r="HHA3962" s="64"/>
      <c r="HHB3962" s="64"/>
      <c r="HHC3962" s="64"/>
      <c r="HHD3962" s="64"/>
      <c r="HHE3962" s="62"/>
      <c r="HHF3962" s="63"/>
      <c r="HHG3962" s="62"/>
      <c r="HHH3962" s="62"/>
      <c r="HHI3962" s="61"/>
      <c r="HHJ3962" s="60"/>
      <c r="HHK3962" s="59"/>
      <c r="HHL3962" s="57"/>
      <c r="HHM3962" s="57"/>
      <c r="HHN3962" s="57"/>
      <c r="HHO3962" s="57"/>
      <c r="HHP3962" s="57"/>
      <c r="HHQ3962" s="57"/>
      <c r="HHR3962" s="57"/>
      <c r="HHS3962" s="57"/>
      <c r="HHT3962" s="58"/>
      <c r="HHU3962" s="57"/>
      <c r="HHV3962" s="57"/>
      <c r="HHW3962" s="57"/>
      <c r="HHX3962" s="57"/>
      <c r="HHY3962" s="57"/>
      <c r="HHZ3962" s="56"/>
      <c r="HIA3962" s="57"/>
      <c r="HIB3962" s="64"/>
      <c r="HIC3962" s="64"/>
      <c r="HID3962" s="64"/>
      <c r="HIE3962" s="64"/>
      <c r="HIF3962" s="62"/>
      <c r="HIG3962" s="63"/>
      <c r="HIH3962" s="62"/>
      <c r="HII3962" s="62"/>
      <c r="HIJ3962" s="61"/>
      <c r="HIK3962" s="60"/>
      <c r="HIL3962" s="59"/>
      <c r="HIM3962" s="57"/>
      <c r="HIN3962" s="57"/>
      <c r="HIO3962" s="57"/>
      <c r="HIP3962" s="57"/>
      <c r="HIQ3962" s="57"/>
      <c r="HIR3962" s="57"/>
      <c r="HIS3962" s="57"/>
      <c r="HIT3962" s="57"/>
      <c r="HIU3962" s="58"/>
      <c r="HIV3962" s="57"/>
      <c r="HIW3962" s="57"/>
      <c r="HIX3962" s="57"/>
      <c r="HIY3962" s="57"/>
      <c r="HIZ3962" s="57"/>
      <c r="HJA3962" s="56"/>
      <c r="HJB3962" s="57"/>
      <c r="HJC3962" s="64"/>
      <c r="HJD3962" s="64"/>
      <c r="HJE3962" s="64"/>
      <c r="HJF3962" s="64"/>
      <c r="HJG3962" s="62"/>
      <c r="HJH3962" s="63"/>
      <c r="HJI3962" s="62"/>
      <c r="HJJ3962" s="62"/>
      <c r="HJK3962" s="61"/>
      <c r="HJL3962" s="60"/>
      <c r="HJM3962" s="59"/>
      <c r="HJN3962" s="57"/>
      <c r="HJO3962" s="57"/>
      <c r="HJP3962" s="57"/>
      <c r="HJQ3962" s="57"/>
      <c r="HJR3962" s="57"/>
      <c r="HJS3962" s="57"/>
      <c r="HJT3962" s="57"/>
      <c r="HJU3962" s="57"/>
      <c r="HJV3962" s="58"/>
      <c r="HJW3962" s="57"/>
      <c r="HJX3962" s="57"/>
      <c r="HJY3962" s="57"/>
      <c r="HJZ3962" s="57"/>
      <c r="HKA3962" s="57"/>
      <c r="HKB3962" s="56"/>
      <c r="HKC3962" s="57"/>
      <c r="HKD3962" s="64"/>
      <c r="HKE3962" s="64"/>
      <c r="HKF3962" s="64"/>
      <c r="HKG3962" s="64"/>
      <c r="HKH3962" s="62"/>
      <c r="HKI3962" s="63"/>
      <c r="HKJ3962" s="62"/>
      <c r="HKK3962" s="62"/>
      <c r="HKL3962" s="61"/>
      <c r="HKM3962" s="60"/>
      <c r="HKN3962" s="59"/>
      <c r="HKO3962" s="57"/>
      <c r="HKP3962" s="57"/>
      <c r="HKQ3962" s="57"/>
      <c r="HKR3962" s="57"/>
      <c r="HKS3962" s="57"/>
      <c r="HKT3962" s="57"/>
      <c r="HKU3962" s="57"/>
      <c r="HKV3962" s="57"/>
      <c r="HKW3962" s="58"/>
      <c r="HKX3962" s="57"/>
      <c r="HKY3962" s="57"/>
      <c r="HKZ3962" s="57"/>
      <c r="HLA3962" s="57"/>
      <c r="HLB3962" s="57"/>
      <c r="HLC3962" s="56"/>
      <c r="HLD3962" s="57"/>
      <c r="HLE3962" s="64"/>
      <c r="HLF3962" s="64"/>
      <c r="HLG3962" s="64"/>
      <c r="HLH3962" s="64"/>
      <c r="HLI3962" s="62"/>
      <c r="HLJ3962" s="63"/>
      <c r="HLK3962" s="62"/>
      <c r="HLL3962" s="62"/>
      <c r="HLM3962" s="61"/>
      <c r="HLN3962" s="60"/>
      <c r="HLO3962" s="59"/>
      <c r="HLP3962" s="57"/>
      <c r="HLQ3962" s="57"/>
      <c r="HLR3962" s="57"/>
      <c r="HLS3962" s="57"/>
      <c r="HLT3962" s="57"/>
      <c r="HLU3962" s="57"/>
      <c r="HLV3962" s="57"/>
      <c r="HLW3962" s="57"/>
      <c r="HLX3962" s="58"/>
      <c r="HLY3962" s="57"/>
      <c r="HLZ3962" s="57"/>
      <c r="HMA3962" s="57"/>
      <c r="HMB3962" s="57"/>
      <c r="HMC3962" s="57"/>
      <c r="HMD3962" s="56"/>
      <c r="HME3962" s="57"/>
      <c r="HMF3962" s="64"/>
      <c r="HMG3962" s="64"/>
      <c r="HMH3962" s="64"/>
      <c r="HMI3962" s="64"/>
      <c r="HMJ3962" s="62"/>
      <c r="HMK3962" s="63"/>
      <c r="HML3962" s="62"/>
      <c r="HMM3962" s="62"/>
      <c r="HMN3962" s="61"/>
      <c r="HMO3962" s="60"/>
      <c r="HMP3962" s="59"/>
      <c r="HMQ3962" s="57"/>
      <c r="HMR3962" s="57"/>
      <c r="HMS3962" s="57"/>
      <c r="HMT3962" s="57"/>
      <c r="HMU3962" s="57"/>
      <c r="HMV3962" s="57"/>
      <c r="HMW3962" s="57"/>
      <c r="HMX3962" s="57"/>
      <c r="HMY3962" s="58"/>
      <c r="HMZ3962" s="57"/>
      <c r="HNA3962" s="57"/>
      <c r="HNB3962" s="57"/>
      <c r="HNC3962" s="57"/>
      <c r="HND3962" s="57"/>
      <c r="HNE3962" s="56"/>
      <c r="HNF3962" s="57"/>
      <c r="HNG3962" s="64"/>
      <c r="HNH3962" s="64"/>
      <c r="HNI3962" s="64"/>
      <c r="HNJ3962" s="64"/>
      <c r="HNK3962" s="62"/>
      <c r="HNL3962" s="63"/>
      <c r="HNM3962" s="62"/>
      <c r="HNN3962" s="62"/>
      <c r="HNO3962" s="61"/>
      <c r="HNP3962" s="60"/>
      <c r="HNQ3962" s="59"/>
      <c r="HNR3962" s="57"/>
      <c r="HNS3962" s="57"/>
      <c r="HNT3962" s="57"/>
      <c r="HNU3962" s="57"/>
      <c r="HNV3962" s="57"/>
      <c r="HNW3962" s="57"/>
      <c r="HNX3962" s="57"/>
      <c r="HNY3962" s="57"/>
      <c r="HNZ3962" s="58"/>
      <c r="HOA3962" s="57"/>
      <c r="HOB3962" s="57"/>
      <c r="HOC3962" s="57"/>
      <c r="HOD3962" s="57"/>
      <c r="HOE3962" s="57"/>
      <c r="HOF3962" s="56"/>
      <c r="HOG3962" s="57"/>
      <c r="HOH3962" s="64"/>
      <c r="HOI3962" s="64"/>
      <c r="HOJ3962" s="64"/>
      <c r="HOK3962" s="64"/>
      <c r="HOL3962" s="62"/>
      <c r="HOM3962" s="63"/>
      <c r="HON3962" s="62"/>
      <c r="HOO3962" s="62"/>
      <c r="HOP3962" s="61"/>
      <c r="HOQ3962" s="60"/>
      <c r="HOR3962" s="59"/>
      <c r="HOS3962" s="57"/>
      <c r="HOT3962" s="57"/>
      <c r="HOU3962" s="57"/>
      <c r="HOV3962" s="57"/>
      <c r="HOW3962" s="57"/>
      <c r="HOX3962" s="57"/>
      <c r="HOY3962" s="57"/>
      <c r="HOZ3962" s="57"/>
      <c r="HPA3962" s="58"/>
      <c r="HPB3962" s="57"/>
      <c r="HPC3962" s="57"/>
      <c r="HPD3962" s="57"/>
      <c r="HPE3962" s="57"/>
      <c r="HPF3962" s="57"/>
      <c r="HPG3962" s="56"/>
      <c r="HPH3962" s="57"/>
      <c r="HPI3962" s="64"/>
      <c r="HPJ3962" s="64"/>
      <c r="HPK3962" s="64"/>
      <c r="HPL3962" s="64"/>
      <c r="HPM3962" s="62"/>
      <c r="HPN3962" s="63"/>
      <c r="HPO3962" s="62"/>
      <c r="HPP3962" s="62"/>
      <c r="HPQ3962" s="61"/>
      <c r="HPR3962" s="60"/>
      <c r="HPS3962" s="59"/>
      <c r="HPT3962" s="57"/>
      <c r="HPU3962" s="57"/>
      <c r="HPV3962" s="57"/>
      <c r="HPW3962" s="57"/>
      <c r="HPX3962" s="57"/>
      <c r="HPY3962" s="57"/>
      <c r="HPZ3962" s="57"/>
      <c r="HQA3962" s="57"/>
      <c r="HQB3962" s="58"/>
      <c r="HQC3962" s="57"/>
      <c r="HQD3962" s="57"/>
      <c r="HQE3962" s="57"/>
      <c r="HQF3962" s="57"/>
      <c r="HQG3962" s="57"/>
      <c r="HQH3962" s="56"/>
      <c r="HQI3962" s="57"/>
      <c r="HQJ3962" s="64"/>
      <c r="HQK3962" s="64"/>
      <c r="HQL3962" s="64"/>
      <c r="HQM3962" s="64"/>
      <c r="HQN3962" s="62"/>
      <c r="HQO3962" s="63"/>
      <c r="HQP3962" s="62"/>
      <c r="HQQ3962" s="62"/>
      <c r="HQR3962" s="61"/>
      <c r="HQS3962" s="60"/>
      <c r="HQT3962" s="59"/>
      <c r="HQU3962" s="57"/>
      <c r="HQV3962" s="57"/>
      <c r="HQW3962" s="57"/>
      <c r="HQX3962" s="57"/>
      <c r="HQY3962" s="57"/>
      <c r="HQZ3962" s="57"/>
      <c r="HRA3962" s="57"/>
      <c r="HRB3962" s="57"/>
      <c r="HRC3962" s="58"/>
      <c r="HRD3962" s="57"/>
      <c r="HRE3962" s="57"/>
      <c r="HRF3962" s="57"/>
      <c r="HRG3962" s="57"/>
      <c r="HRH3962" s="57"/>
      <c r="HRI3962" s="56"/>
      <c r="HRJ3962" s="57"/>
      <c r="HRK3962" s="64"/>
      <c r="HRL3962" s="64"/>
      <c r="HRM3962" s="64"/>
      <c r="HRN3962" s="64"/>
      <c r="HRO3962" s="62"/>
      <c r="HRP3962" s="63"/>
      <c r="HRQ3962" s="62"/>
      <c r="HRR3962" s="62"/>
      <c r="HRS3962" s="61"/>
      <c r="HRT3962" s="60"/>
      <c r="HRU3962" s="59"/>
      <c r="HRV3962" s="57"/>
      <c r="HRW3962" s="57"/>
      <c r="HRX3962" s="57"/>
      <c r="HRY3962" s="57"/>
      <c r="HRZ3962" s="57"/>
      <c r="HSA3962" s="57"/>
      <c r="HSB3962" s="57"/>
      <c r="HSC3962" s="57"/>
      <c r="HSD3962" s="58"/>
      <c r="HSE3962" s="57"/>
      <c r="HSF3962" s="57"/>
      <c r="HSG3962" s="57"/>
      <c r="HSH3962" s="57"/>
      <c r="HSI3962" s="57"/>
      <c r="HSJ3962" s="56"/>
      <c r="HSK3962" s="57"/>
      <c r="HSL3962" s="64"/>
      <c r="HSM3962" s="64"/>
      <c r="HSN3962" s="64"/>
      <c r="HSO3962" s="64"/>
      <c r="HSP3962" s="62"/>
      <c r="HSQ3962" s="63"/>
      <c r="HSR3962" s="62"/>
      <c r="HSS3962" s="62"/>
      <c r="HST3962" s="61"/>
      <c r="HSU3962" s="60"/>
      <c r="HSV3962" s="59"/>
      <c r="HSW3962" s="57"/>
      <c r="HSX3962" s="57"/>
      <c r="HSY3962" s="57"/>
      <c r="HSZ3962" s="57"/>
      <c r="HTA3962" s="57"/>
      <c r="HTB3962" s="57"/>
      <c r="HTC3962" s="57"/>
      <c r="HTD3962" s="57"/>
      <c r="HTE3962" s="58"/>
      <c r="HTF3962" s="57"/>
      <c r="HTG3962" s="57"/>
      <c r="HTH3962" s="57"/>
      <c r="HTI3962" s="57"/>
      <c r="HTJ3962" s="57"/>
      <c r="HTK3962" s="56"/>
      <c r="HTL3962" s="57"/>
      <c r="HTM3962" s="64"/>
      <c r="HTN3962" s="64"/>
      <c r="HTO3962" s="64"/>
      <c r="HTP3962" s="64"/>
      <c r="HTQ3962" s="62"/>
      <c r="HTR3962" s="63"/>
      <c r="HTS3962" s="62"/>
      <c r="HTT3962" s="62"/>
      <c r="HTU3962" s="61"/>
      <c r="HTV3962" s="60"/>
      <c r="HTW3962" s="59"/>
      <c r="HTX3962" s="57"/>
      <c r="HTY3962" s="57"/>
      <c r="HTZ3962" s="57"/>
      <c r="HUA3962" s="57"/>
      <c r="HUB3962" s="57"/>
      <c r="HUC3962" s="57"/>
      <c r="HUD3962" s="57"/>
      <c r="HUE3962" s="57"/>
      <c r="HUF3962" s="58"/>
      <c r="HUG3962" s="57"/>
      <c r="HUH3962" s="57"/>
      <c r="HUI3962" s="57"/>
      <c r="HUJ3962" s="57"/>
      <c r="HUK3962" s="57"/>
      <c r="HUL3962" s="56"/>
      <c r="HUM3962" s="57"/>
      <c r="HUN3962" s="64"/>
      <c r="HUO3962" s="64"/>
      <c r="HUP3962" s="64"/>
      <c r="HUQ3962" s="64"/>
      <c r="HUR3962" s="62"/>
      <c r="HUS3962" s="63"/>
      <c r="HUT3962" s="62"/>
      <c r="HUU3962" s="62"/>
      <c r="HUV3962" s="61"/>
      <c r="HUW3962" s="60"/>
      <c r="HUX3962" s="59"/>
      <c r="HUY3962" s="57"/>
      <c r="HUZ3962" s="57"/>
      <c r="HVA3962" s="57"/>
      <c r="HVB3962" s="57"/>
      <c r="HVC3962" s="57"/>
      <c r="HVD3962" s="57"/>
      <c r="HVE3962" s="57"/>
      <c r="HVF3962" s="57"/>
      <c r="HVG3962" s="58"/>
      <c r="HVH3962" s="57"/>
      <c r="HVI3962" s="57"/>
      <c r="HVJ3962" s="57"/>
      <c r="HVK3962" s="57"/>
      <c r="HVL3962" s="57"/>
      <c r="HVM3962" s="56"/>
      <c r="HVN3962" s="57"/>
      <c r="HVO3962" s="64"/>
      <c r="HVP3962" s="64"/>
      <c r="HVQ3962" s="64"/>
      <c r="HVR3962" s="64"/>
      <c r="HVS3962" s="62"/>
      <c r="HVT3962" s="63"/>
      <c r="HVU3962" s="62"/>
      <c r="HVV3962" s="62"/>
      <c r="HVW3962" s="61"/>
      <c r="HVX3962" s="60"/>
      <c r="HVY3962" s="59"/>
      <c r="HVZ3962" s="57"/>
      <c r="HWA3962" s="57"/>
      <c r="HWB3962" s="57"/>
      <c r="HWC3962" s="57"/>
      <c r="HWD3962" s="57"/>
      <c r="HWE3962" s="57"/>
      <c r="HWF3962" s="57"/>
      <c r="HWG3962" s="57"/>
      <c r="HWH3962" s="58"/>
      <c r="HWI3962" s="57"/>
      <c r="HWJ3962" s="57"/>
      <c r="HWK3962" s="57"/>
      <c r="HWL3962" s="57"/>
      <c r="HWM3962" s="57"/>
      <c r="HWN3962" s="56"/>
      <c r="HWO3962" s="57"/>
      <c r="HWP3962" s="64"/>
      <c r="HWQ3962" s="64"/>
      <c r="HWR3962" s="64"/>
      <c r="HWS3962" s="64"/>
      <c r="HWT3962" s="62"/>
      <c r="HWU3962" s="63"/>
      <c r="HWV3962" s="62"/>
      <c r="HWW3962" s="62"/>
      <c r="HWX3962" s="61"/>
      <c r="HWY3962" s="60"/>
      <c r="HWZ3962" s="59"/>
      <c r="HXA3962" s="57"/>
      <c r="HXB3962" s="57"/>
      <c r="HXC3962" s="57"/>
      <c r="HXD3962" s="57"/>
      <c r="HXE3962" s="57"/>
      <c r="HXF3962" s="57"/>
      <c r="HXG3962" s="57"/>
      <c r="HXH3962" s="57"/>
      <c r="HXI3962" s="58"/>
      <c r="HXJ3962" s="57"/>
      <c r="HXK3962" s="57"/>
      <c r="HXL3962" s="57"/>
      <c r="HXM3962" s="57"/>
      <c r="HXN3962" s="57"/>
      <c r="HXO3962" s="56"/>
      <c r="HXP3962" s="57"/>
      <c r="HXQ3962" s="64"/>
      <c r="HXR3962" s="64"/>
      <c r="HXS3962" s="64"/>
      <c r="HXT3962" s="64"/>
      <c r="HXU3962" s="62"/>
      <c r="HXV3962" s="63"/>
      <c r="HXW3962" s="62"/>
      <c r="HXX3962" s="62"/>
      <c r="HXY3962" s="61"/>
      <c r="HXZ3962" s="60"/>
      <c r="HYA3962" s="59"/>
      <c r="HYB3962" s="57"/>
      <c r="HYC3962" s="57"/>
      <c r="HYD3962" s="57"/>
      <c r="HYE3962" s="57"/>
      <c r="HYF3962" s="57"/>
      <c r="HYG3962" s="57"/>
      <c r="HYH3962" s="57"/>
      <c r="HYI3962" s="57"/>
      <c r="HYJ3962" s="58"/>
      <c r="HYK3962" s="57"/>
      <c r="HYL3962" s="57"/>
      <c r="HYM3962" s="57"/>
      <c r="HYN3962" s="57"/>
      <c r="HYO3962" s="57"/>
      <c r="HYP3962" s="56"/>
      <c r="HYQ3962" s="57"/>
      <c r="HYR3962" s="64"/>
      <c r="HYS3962" s="64"/>
      <c r="HYT3962" s="64"/>
      <c r="HYU3962" s="64"/>
      <c r="HYV3962" s="62"/>
      <c r="HYW3962" s="63"/>
      <c r="HYX3962" s="62"/>
      <c r="HYY3962" s="62"/>
      <c r="HYZ3962" s="61"/>
      <c r="HZA3962" s="60"/>
      <c r="HZB3962" s="59"/>
      <c r="HZC3962" s="57"/>
      <c r="HZD3962" s="57"/>
      <c r="HZE3962" s="57"/>
      <c r="HZF3962" s="57"/>
      <c r="HZG3962" s="57"/>
      <c r="HZH3962" s="57"/>
      <c r="HZI3962" s="57"/>
      <c r="HZJ3962" s="57"/>
      <c r="HZK3962" s="58"/>
      <c r="HZL3962" s="57"/>
      <c r="HZM3962" s="57"/>
      <c r="HZN3962" s="57"/>
      <c r="HZO3962" s="57"/>
      <c r="HZP3962" s="57"/>
      <c r="HZQ3962" s="56"/>
      <c r="HZR3962" s="57"/>
      <c r="HZS3962" s="64"/>
      <c r="HZT3962" s="64"/>
      <c r="HZU3962" s="64"/>
      <c r="HZV3962" s="64"/>
      <c r="HZW3962" s="62"/>
      <c r="HZX3962" s="63"/>
      <c r="HZY3962" s="62"/>
      <c r="HZZ3962" s="62"/>
      <c r="IAA3962" s="61"/>
      <c r="IAB3962" s="60"/>
      <c r="IAC3962" s="59"/>
      <c r="IAD3962" s="57"/>
      <c r="IAE3962" s="57"/>
      <c r="IAF3962" s="57"/>
      <c r="IAG3962" s="57"/>
      <c r="IAH3962" s="57"/>
      <c r="IAI3962" s="57"/>
      <c r="IAJ3962" s="57"/>
      <c r="IAK3962" s="57"/>
      <c r="IAL3962" s="58"/>
      <c r="IAM3962" s="57"/>
      <c r="IAN3962" s="57"/>
      <c r="IAO3962" s="57"/>
      <c r="IAP3962" s="57"/>
      <c r="IAQ3962" s="57"/>
      <c r="IAR3962" s="56"/>
      <c r="IAS3962" s="57"/>
      <c r="IAT3962" s="64"/>
      <c r="IAU3962" s="64"/>
      <c r="IAV3962" s="64"/>
      <c r="IAW3962" s="64"/>
      <c r="IAX3962" s="62"/>
      <c r="IAY3962" s="63"/>
      <c r="IAZ3962" s="62"/>
      <c r="IBA3962" s="62"/>
      <c r="IBB3962" s="61"/>
      <c r="IBC3962" s="60"/>
      <c r="IBD3962" s="59"/>
      <c r="IBE3962" s="57"/>
      <c r="IBF3962" s="57"/>
      <c r="IBG3962" s="57"/>
      <c r="IBH3962" s="57"/>
      <c r="IBI3962" s="57"/>
      <c r="IBJ3962" s="57"/>
      <c r="IBK3962" s="57"/>
      <c r="IBL3962" s="57"/>
      <c r="IBM3962" s="58"/>
      <c r="IBN3962" s="57"/>
      <c r="IBO3962" s="57"/>
      <c r="IBP3962" s="57"/>
      <c r="IBQ3962" s="57"/>
      <c r="IBR3962" s="57"/>
      <c r="IBS3962" s="56"/>
      <c r="IBT3962" s="57"/>
      <c r="IBU3962" s="64"/>
      <c r="IBV3962" s="64"/>
      <c r="IBW3962" s="64"/>
      <c r="IBX3962" s="64"/>
      <c r="IBY3962" s="62"/>
      <c r="IBZ3962" s="63"/>
      <c r="ICA3962" s="62"/>
      <c r="ICB3962" s="62"/>
      <c r="ICC3962" s="61"/>
      <c r="ICD3962" s="60"/>
      <c r="ICE3962" s="59"/>
      <c r="ICF3962" s="57"/>
      <c r="ICG3962" s="57"/>
      <c r="ICH3962" s="57"/>
      <c r="ICI3962" s="57"/>
      <c r="ICJ3962" s="57"/>
      <c r="ICK3962" s="57"/>
      <c r="ICL3962" s="57"/>
      <c r="ICM3962" s="57"/>
      <c r="ICN3962" s="58"/>
      <c r="ICO3962" s="57"/>
      <c r="ICP3962" s="57"/>
      <c r="ICQ3962" s="57"/>
      <c r="ICR3962" s="57"/>
      <c r="ICS3962" s="57"/>
      <c r="ICT3962" s="56"/>
      <c r="ICU3962" s="57"/>
      <c r="ICV3962" s="64"/>
      <c r="ICW3962" s="64"/>
      <c r="ICX3962" s="64"/>
      <c r="ICY3962" s="64"/>
      <c r="ICZ3962" s="62"/>
      <c r="IDA3962" s="63"/>
      <c r="IDB3962" s="62"/>
      <c r="IDC3962" s="62"/>
      <c r="IDD3962" s="61"/>
      <c r="IDE3962" s="60"/>
      <c r="IDF3962" s="59"/>
      <c r="IDG3962" s="57"/>
      <c r="IDH3962" s="57"/>
      <c r="IDI3962" s="57"/>
      <c r="IDJ3962" s="57"/>
      <c r="IDK3962" s="57"/>
      <c r="IDL3962" s="57"/>
      <c r="IDM3962" s="57"/>
      <c r="IDN3962" s="57"/>
      <c r="IDO3962" s="58"/>
      <c r="IDP3962" s="57"/>
      <c r="IDQ3962" s="57"/>
      <c r="IDR3962" s="57"/>
      <c r="IDS3962" s="57"/>
      <c r="IDT3962" s="57"/>
      <c r="IDU3962" s="56"/>
      <c r="IDV3962" s="57"/>
      <c r="IDW3962" s="64"/>
      <c r="IDX3962" s="64"/>
      <c r="IDY3962" s="64"/>
      <c r="IDZ3962" s="64"/>
      <c r="IEA3962" s="62"/>
      <c r="IEB3962" s="63"/>
      <c r="IEC3962" s="62"/>
      <c r="IED3962" s="62"/>
      <c r="IEE3962" s="61"/>
      <c r="IEF3962" s="60"/>
      <c r="IEG3962" s="59"/>
      <c r="IEH3962" s="57"/>
      <c r="IEI3962" s="57"/>
      <c r="IEJ3962" s="57"/>
      <c r="IEK3962" s="57"/>
      <c r="IEL3962" s="57"/>
      <c r="IEM3962" s="57"/>
      <c r="IEN3962" s="57"/>
      <c r="IEO3962" s="57"/>
      <c r="IEP3962" s="58"/>
      <c r="IEQ3962" s="57"/>
      <c r="IER3962" s="57"/>
      <c r="IES3962" s="57"/>
      <c r="IET3962" s="57"/>
      <c r="IEU3962" s="57"/>
      <c r="IEV3962" s="56"/>
      <c r="IEW3962" s="57"/>
      <c r="IEX3962" s="64"/>
      <c r="IEY3962" s="64"/>
      <c r="IEZ3962" s="64"/>
      <c r="IFA3962" s="64"/>
      <c r="IFB3962" s="62"/>
      <c r="IFC3962" s="63"/>
      <c r="IFD3962" s="62"/>
      <c r="IFE3962" s="62"/>
      <c r="IFF3962" s="61"/>
      <c r="IFG3962" s="60"/>
      <c r="IFH3962" s="59"/>
      <c r="IFI3962" s="57"/>
      <c r="IFJ3962" s="57"/>
      <c r="IFK3962" s="57"/>
      <c r="IFL3962" s="57"/>
      <c r="IFM3962" s="57"/>
      <c r="IFN3962" s="57"/>
      <c r="IFO3962" s="57"/>
      <c r="IFP3962" s="57"/>
      <c r="IFQ3962" s="58"/>
      <c r="IFR3962" s="57"/>
      <c r="IFS3962" s="57"/>
      <c r="IFT3962" s="57"/>
      <c r="IFU3962" s="57"/>
      <c r="IFV3962" s="57"/>
      <c r="IFW3962" s="56"/>
      <c r="IFX3962" s="57"/>
      <c r="IFY3962" s="64"/>
      <c r="IFZ3962" s="64"/>
      <c r="IGA3962" s="64"/>
      <c r="IGB3962" s="64"/>
      <c r="IGC3962" s="62"/>
      <c r="IGD3962" s="63"/>
      <c r="IGE3962" s="62"/>
      <c r="IGF3962" s="62"/>
      <c r="IGG3962" s="61"/>
      <c r="IGH3962" s="60"/>
      <c r="IGI3962" s="59"/>
      <c r="IGJ3962" s="57"/>
      <c r="IGK3962" s="57"/>
      <c r="IGL3962" s="57"/>
      <c r="IGM3962" s="57"/>
      <c r="IGN3962" s="57"/>
      <c r="IGO3962" s="57"/>
      <c r="IGP3962" s="57"/>
      <c r="IGQ3962" s="57"/>
      <c r="IGR3962" s="58"/>
      <c r="IGS3962" s="57"/>
      <c r="IGT3962" s="57"/>
      <c r="IGU3962" s="57"/>
      <c r="IGV3962" s="57"/>
      <c r="IGW3962" s="57"/>
      <c r="IGX3962" s="56"/>
      <c r="IGY3962" s="57"/>
      <c r="IGZ3962" s="64"/>
      <c r="IHA3962" s="64"/>
      <c r="IHB3962" s="64"/>
      <c r="IHC3962" s="64"/>
      <c r="IHD3962" s="62"/>
      <c r="IHE3962" s="63"/>
      <c r="IHF3962" s="62"/>
      <c r="IHG3962" s="62"/>
      <c r="IHH3962" s="61"/>
      <c r="IHI3962" s="60"/>
      <c r="IHJ3962" s="59"/>
      <c r="IHK3962" s="57"/>
      <c r="IHL3962" s="57"/>
      <c r="IHM3962" s="57"/>
      <c r="IHN3962" s="57"/>
      <c r="IHO3962" s="57"/>
      <c r="IHP3962" s="57"/>
      <c r="IHQ3962" s="57"/>
      <c r="IHR3962" s="57"/>
      <c r="IHS3962" s="58"/>
      <c r="IHT3962" s="57"/>
      <c r="IHU3962" s="57"/>
      <c r="IHV3962" s="57"/>
      <c r="IHW3962" s="57"/>
      <c r="IHX3962" s="57"/>
      <c r="IHY3962" s="56"/>
      <c r="IHZ3962" s="57"/>
      <c r="IIA3962" s="64"/>
      <c r="IIB3962" s="64"/>
      <c r="IIC3962" s="64"/>
      <c r="IID3962" s="64"/>
      <c r="IIE3962" s="62"/>
      <c r="IIF3962" s="63"/>
      <c r="IIG3962" s="62"/>
      <c r="IIH3962" s="62"/>
      <c r="III3962" s="61"/>
      <c r="IIJ3962" s="60"/>
      <c r="IIK3962" s="59"/>
      <c r="IIL3962" s="57"/>
      <c r="IIM3962" s="57"/>
      <c r="IIN3962" s="57"/>
      <c r="IIO3962" s="57"/>
      <c r="IIP3962" s="57"/>
      <c r="IIQ3962" s="57"/>
      <c r="IIR3962" s="57"/>
      <c r="IIS3962" s="57"/>
      <c r="IIT3962" s="58"/>
      <c r="IIU3962" s="57"/>
      <c r="IIV3962" s="57"/>
      <c r="IIW3962" s="57"/>
      <c r="IIX3962" s="57"/>
      <c r="IIY3962" s="57"/>
      <c r="IIZ3962" s="56"/>
      <c r="IJA3962" s="57"/>
      <c r="IJB3962" s="64"/>
      <c r="IJC3962" s="64"/>
      <c r="IJD3962" s="64"/>
      <c r="IJE3962" s="64"/>
      <c r="IJF3962" s="62"/>
      <c r="IJG3962" s="63"/>
      <c r="IJH3962" s="62"/>
      <c r="IJI3962" s="62"/>
      <c r="IJJ3962" s="61"/>
      <c r="IJK3962" s="60"/>
      <c r="IJL3962" s="59"/>
      <c r="IJM3962" s="57"/>
      <c r="IJN3962" s="57"/>
      <c r="IJO3962" s="57"/>
      <c r="IJP3962" s="57"/>
      <c r="IJQ3962" s="57"/>
      <c r="IJR3962" s="57"/>
      <c r="IJS3962" s="57"/>
      <c r="IJT3962" s="57"/>
      <c r="IJU3962" s="58"/>
      <c r="IJV3962" s="57"/>
      <c r="IJW3962" s="57"/>
      <c r="IJX3962" s="57"/>
      <c r="IJY3962" s="57"/>
      <c r="IJZ3962" s="57"/>
      <c r="IKA3962" s="56"/>
      <c r="IKB3962" s="57"/>
      <c r="IKC3962" s="64"/>
      <c r="IKD3962" s="64"/>
      <c r="IKE3962" s="64"/>
      <c r="IKF3962" s="64"/>
      <c r="IKG3962" s="62"/>
      <c r="IKH3962" s="63"/>
      <c r="IKI3962" s="62"/>
      <c r="IKJ3962" s="62"/>
      <c r="IKK3962" s="61"/>
      <c r="IKL3962" s="60"/>
      <c r="IKM3962" s="59"/>
      <c r="IKN3962" s="57"/>
      <c r="IKO3962" s="57"/>
      <c r="IKP3962" s="57"/>
      <c r="IKQ3962" s="57"/>
      <c r="IKR3962" s="57"/>
      <c r="IKS3962" s="57"/>
      <c r="IKT3962" s="57"/>
      <c r="IKU3962" s="57"/>
      <c r="IKV3962" s="58"/>
      <c r="IKW3962" s="57"/>
      <c r="IKX3962" s="57"/>
      <c r="IKY3962" s="57"/>
      <c r="IKZ3962" s="57"/>
      <c r="ILA3962" s="57"/>
      <c r="ILB3962" s="56"/>
      <c r="ILC3962" s="57"/>
      <c r="ILD3962" s="64"/>
      <c r="ILE3962" s="64"/>
      <c r="ILF3962" s="64"/>
      <c r="ILG3962" s="64"/>
      <c r="ILH3962" s="62"/>
      <c r="ILI3962" s="63"/>
      <c r="ILJ3962" s="62"/>
      <c r="ILK3962" s="62"/>
      <c r="ILL3962" s="61"/>
      <c r="ILM3962" s="60"/>
      <c r="ILN3962" s="59"/>
      <c r="ILO3962" s="57"/>
      <c r="ILP3962" s="57"/>
      <c r="ILQ3962" s="57"/>
      <c r="ILR3962" s="57"/>
      <c r="ILS3962" s="57"/>
      <c r="ILT3962" s="57"/>
      <c r="ILU3962" s="57"/>
      <c r="ILV3962" s="57"/>
      <c r="ILW3962" s="58"/>
      <c r="ILX3962" s="57"/>
      <c r="ILY3962" s="57"/>
      <c r="ILZ3962" s="57"/>
      <c r="IMA3962" s="57"/>
      <c r="IMB3962" s="57"/>
      <c r="IMC3962" s="56"/>
      <c r="IMD3962" s="57"/>
      <c r="IME3962" s="64"/>
      <c r="IMF3962" s="64"/>
      <c r="IMG3962" s="64"/>
      <c r="IMH3962" s="64"/>
      <c r="IMI3962" s="62"/>
      <c r="IMJ3962" s="63"/>
      <c r="IMK3962" s="62"/>
      <c r="IML3962" s="62"/>
      <c r="IMM3962" s="61"/>
      <c r="IMN3962" s="60"/>
      <c r="IMO3962" s="59"/>
      <c r="IMP3962" s="57"/>
      <c r="IMQ3962" s="57"/>
      <c r="IMR3962" s="57"/>
      <c r="IMS3962" s="57"/>
      <c r="IMT3962" s="57"/>
      <c r="IMU3962" s="57"/>
      <c r="IMV3962" s="57"/>
      <c r="IMW3962" s="57"/>
      <c r="IMX3962" s="58"/>
      <c r="IMY3962" s="57"/>
      <c r="IMZ3962" s="57"/>
      <c r="INA3962" s="57"/>
      <c r="INB3962" s="57"/>
      <c r="INC3962" s="57"/>
      <c r="IND3962" s="56"/>
      <c r="INE3962" s="57"/>
      <c r="INF3962" s="64"/>
      <c r="ING3962" s="64"/>
      <c r="INH3962" s="64"/>
      <c r="INI3962" s="64"/>
      <c r="INJ3962" s="62"/>
      <c r="INK3962" s="63"/>
      <c r="INL3962" s="62"/>
      <c r="INM3962" s="62"/>
      <c r="INN3962" s="61"/>
      <c r="INO3962" s="60"/>
      <c r="INP3962" s="59"/>
      <c r="INQ3962" s="57"/>
      <c r="INR3962" s="57"/>
      <c r="INS3962" s="57"/>
      <c r="INT3962" s="57"/>
      <c r="INU3962" s="57"/>
      <c r="INV3962" s="57"/>
      <c r="INW3962" s="57"/>
      <c r="INX3962" s="57"/>
      <c r="INY3962" s="58"/>
      <c r="INZ3962" s="57"/>
      <c r="IOA3962" s="57"/>
      <c r="IOB3962" s="57"/>
      <c r="IOC3962" s="57"/>
      <c r="IOD3962" s="57"/>
      <c r="IOE3962" s="56"/>
      <c r="IOF3962" s="57"/>
      <c r="IOG3962" s="64"/>
      <c r="IOH3962" s="64"/>
      <c r="IOI3962" s="64"/>
      <c r="IOJ3962" s="64"/>
      <c r="IOK3962" s="62"/>
      <c r="IOL3962" s="63"/>
      <c r="IOM3962" s="62"/>
      <c r="ION3962" s="62"/>
      <c r="IOO3962" s="61"/>
      <c r="IOP3962" s="60"/>
      <c r="IOQ3962" s="59"/>
      <c r="IOR3962" s="57"/>
      <c r="IOS3962" s="57"/>
      <c r="IOT3962" s="57"/>
      <c r="IOU3962" s="57"/>
      <c r="IOV3962" s="57"/>
      <c r="IOW3962" s="57"/>
      <c r="IOX3962" s="57"/>
      <c r="IOY3962" s="57"/>
      <c r="IOZ3962" s="58"/>
      <c r="IPA3962" s="57"/>
      <c r="IPB3962" s="57"/>
      <c r="IPC3962" s="57"/>
      <c r="IPD3962" s="57"/>
      <c r="IPE3962" s="57"/>
      <c r="IPF3962" s="56"/>
      <c r="IPG3962" s="57"/>
      <c r="IPH3962" s="64"/>
      <c r="IPI3962" s="64"/>
      <c r="IPJ3962" s="64"/>
      <c r="IPK3962" s="64"/>
      <c r="IPL3962" s="62"/>
      <c r="IPM3962" s="63"/>
      <c r="IPN3962" s="62"/>
      <c r="IPO3962" s="62"/>
      <c r="IPP3962" s="61"/>
      <c r="IPQ3962" s="60"/>
      <c r="IPR3962" s="59"/>
      <c r="IPS3962" s="57"/>
      <c r="IPT3962" s="57"/>
      <c r="IPU3962" s="57"/>
      <c r="IPV3962" s="57"/>
      <c r="IPW3962" s="57"/>
      <c r="IPX3962" s="57"/>
      <c r="IPY3962" s="57"/>
      <c r="IPZ3962" s="57"/>
      <c r="IQA3962" s="58"/>
      <c r="IQB3962" s="57"/>
      <c r="IQC3962" s="57"/>
      <c r="IQD3962" s="57"/>
      <c r="IQE3962" s="57"/>
      <c r="IQF3962" s="57"/>
      <c r="IQG3962" s="56"/>
      <c r="IQH3962" s="57"/>
      <c r="IQI3962" s="64"/>
      <c r="IQJ3962" s="64"/>
      <c r="IQK3962" s="64"/>
      <c r="IQL3962" s="64"/>
      <c r="IQM3962" s="62"/>
      <c r="IQN3962" s="63"/>
      <c r="IQO3962" s="62"/>
      <c r="IQP3962" s="62"/>
      <c r="IQQ3962" s="61"/>
      <c r="IQR3962" s="60"/>
      <c r="IQS3962" s="59"/>
      <c r="IQT3962" s="57"/>
      <c r="IQU3962" s="57"/>
      <c r="IQV3962" s="57"/>
      <c r="IQW3962" s="57"/>
      <c r="IQX3962" s="57"/>
      <c r="IQY3962" s="57"/>
      <c r="IQZ3962" s="57"/>
      <c r="IRA3962" s="57"/>
      <c r="IRB3962" s="58"/>
      <c r="IRC3962" s="57"/>
      <c r="IRD3962" s="57"/>
      <c r="IRE3962" s="57"/>
      <c r="IRF3962" s="57"/>
      <c r="IRG3962" s="57"/>
      <c r="IRH3962" s="56"/>
      <c r="IRI3962" s="57"/>
      <c r="IRJ3962" s="64"/>
      <c r="IRK3962" s="64"/>
      <c r="IRL3962" s="64"/>
      <c r="IRM3962" s="64"/>
      <c r="IRN3962" s="62"/>
      <c r="IRO3962" s="63"/>
      <c r="IRP3962" s="62"/>
      <c r="IRQ3962" s="62"/>
      <c r="IRR3962" s="61"/>
      <c r="IRS3962" s="60"/>
      <c r="IRT3962" s="59"/>
      <c r="IRU3962" s="57"/>
      <c r="IRV3962" s="57"/>
      <c r="IRW3962" s="57"/>
      <c r="IRX3962" s="57"/>
      <c r="IRY3962" s="57"/>
      <c r="IRZ3962" s="57"/>
      <c r="ISA3962" s="57"/>
      <c r="ISB3962" s="57"/>
      <c r="ISC3962" s="58"/>
      <c r="ISD3962" s="57"/>
      <c r="ISE3962" s="57"/>
      <c r="ISF3962" s="57"/>
      <c r="ISG3962" s="57"/>
      <c r="ISH3962" s="57"/>
      <c r="ISI3962" s="56"/>
      <c r="ISJ3962" s="57"/>
      <c r="ISK3962" s="64"/>
      <c r="ISL3962" s="64"/>
      <c r="ISM3962" s="64"/>
      <c r="ISN3962" s="64"/>
      <c r="ISO3962" s="62"/>
      <c r="ISP3962" s="63"/>
      <c r="ISQ3962" s="62"/>
      <c r="ISR3962" s="62"/>
      <c r="ISS3962" s="61"/>
      <c r="IST3962" s="60"/>
      <c r="ISU3962" s="59"/>
      <c r="ISV3962" s="57"/>
      <c r="ISW3962" s="57"/>
      <c r="ISX3962" s="57"/>
      <c r="ISY3962" s="57"/>
      <c r="ISZ3962" s="57"/>
      <c r="ITA3962" s="57"/>
      <c r="ITB3962" s="57"/>
      <c r="ITC3962" s="57"/>
      <c r="ITD3962" s="58"/>
      <c r="ITE3962" s="57"/>
      <c r="ITF3962" s="57"/>
      <c r="ITG3962" s="57"/>
      <c r="ITH3962" s="57"/>
      <c r="ITI3962" s="57"/>
      <c r="ITJ3962" s="56"/>
      <c r="ITK3962" s="57"/>
      <c r="ITL3962" s="64"/>
      <c r="ITM3962" s="64"/>
      <c r="ITN3962" s="64"/>
      <c r="ITO3962" s="64"/>
      <c r="ITP3962" s="62"/>
      <c r="ITQ3962" s="63"/>
      <c r="ITR3962" s="62"/>
      <c r="ITS3962" s="62"/>
      <c r="ITT3962" s="61"/>
      <c r="ITU3962" s="60"/>
      <c r="ITV3962" s="59"/>
      <c r="ITW3962" s="57"/>
      <c r="ITX3962" s="57"/>
      <c r="ITY3962" s="57"/>
      <c r="ITZ3962" s="57"/>
      <c r="IUA3962" s="57"/>
      <c r="IUB3962" s="57"/>
      <c r="IUC3962" s="57"/>
      <c r="IUD3962" s="57"/>
      <c r="IUE3962" s="58"/>
      <c r="IUF3962" s="57"/>
      <c r="IUG3962" s="57"/>
      <c r="IUH3962" s="57"/>
      <c r="IUI3962" s="57"/>
      <c r="IUJ3962" s="57"/>
      <c r="IUK3962" s="56"/>
      <c r="IUL3962" s="57"/>
      <c r="IUM3962" s="64"/>
      <c r="IUN3962" s="64"/>
      <c r="IUO3962" s="64"/>
      <c r="IUP3962" s="64"/>
      <c r="IUQ3962" s="62"/>
      <c r="IUR3962" s="63"/>
      <c r="IUS3962" s="62"/>
      <c r="IUT3962" s="62"/>
      <c r="IUU3962" s="61"/>
      <c r="IUV3962" s="60"/>
      <c r="IUW3962" s="59"/>
      <c r="IUX3962" s="57"/>
      <c r="IUY3962" s="57"/>
      <c r="IUZ3962" s="57"/>
      <c r="IVA3962" s="57"/>
      <c r="IVB3962" s="57"/>
      <c r="IVC3962" s="57"/>
      <c r="IVD3962" s="57"/>
      <c r="IVE3962" s="57"/>
      <c r="IVF3962" s="58"/>
      <c r="IVG3962" s="57"/>
      <c r="IVH3962" s="57"/>
      <c r="IVI3962" s="57"/>
      <c r="IVJ3962" s="57"/>
      <c r="IVK3962" s="57"/>
      <c r="IVL3962" s="56"/>
      <c r="IVM3962" s="57"/>
      <c r="IVN3962" s="64"/>
      <c r="IVO3962" s="64"/>
      <c r="IVP3962" s="64"/>
      <c r="IVQ3962" s="64"/>
      <c r="IVR3962" s="62"/>
      <c r="IVS3962" s="63"/>
      <c r="IVT3962" s="62"/>
      <c r="IVU3962" s="62"/>
      <c r="IVV3962" s="61"/>
      <c r="IVW3962" s="60"/>
      <c r="IVX3962" s="59"/>
      <c r="IVY3962" s="57"/>
      <c r="IVZ3962" s="57"/>
      <c r="IWA3962" s="57"/>
      <c r="IWB3962" s="57"/>
      <c r="IWC3962" s="57"/>
      <c r="IWD3962" s="57"/>
      <c r="IWE3962" s="57"/>
      <c r="IWF3962" s="57"/>
      <c r="IWG3962" s="58"/>
      <c r="IWH3962" s="57"/>
      <c r="IWI3962" s="57"/>
      <c r="IWJ3962" s="57"/>
      <c r="IWK3962" s="57"/>
      <c r="IWL3962" s="57"/>
      <c r="IWM3962" s="56"/>
      <c r="IWN3962" s="57"/>
      <c r="IWO3962" s="64"/>
      <c r="IWP3962" s="64"/>
      <c r="IWQ3962" s="64"/>
      <c r="IWR3962" s="64"/>
      <c r="IWS3962" s="62"/>
      <c r="IWT3962" s="63"/>
      <c r="IWU3962" s="62"/>
      <c r="IWV3962" s="62"/>
      <c r="IWW3962" s="61"/>
      <c r="IWX3962" s="60"/>
      <c r="IWY3962" s="59"/>
      <c r="IWZ3962" s="57"/>
      <c r="IXA3962" s="57"/>
      <c r="IXB3962" s="57"/>
      <c r="IXC3962" s="57"/>
      <c r="IXD3962" s="57"/>
      <c r="IXE3962" s="57"/>
      <c r="IXF3962" s="57"/>
      <c r="IXG3962" s="57"/>
      <c r="IXH3962" s="58"/>
      <c r="IXI3962" s="57"/>
      <c r="IXJ3962" s="57"/>
      <c r="IXK3962" s="57"/>
      <c r="IXL3962" s="57"/>
      <c r="IXM3962" s="57"/>
      <c r="IXN3962" s="56"/>
      <c r="IXO3962" s="57"/>
      <c r="IXP3962" s="64"/>
      <c r="IXQ3962" s="64"/>
      <c r="IXR3962" s="64"/>
      <c r="IXS3962" s="64"/>
      <c r="IXT3962" s="62"/>
      <c r="IXU3962" s="63"/>
      <c r="IXV3962" s="62"/>
      <c r="IXW3962" s="62"/>
      <c r="IXX3962" s="61"/>
      <c r="IXY3962" s="60"/>
      <c r="IXZ3962" s="59"/>
      <c r="IYA3962" s="57"/>
      <c r="IYB3962" s="57"/>
      <c r="IYC3962" s="57"/>
      <c r="IYD3962" s="57"/>
      <c r="IYE3962" s="57"/>
      <c r="IYF3962" s="57"/>
      <c r="IYG3962" s="57"/>
      <c r="IYH3962" s="57"/>
      <c r="IYI3962" s="58"/>
      <c r="IYJ3962" s="57"/>
      <c r="IYK3962" s="57"/>
      <c r="IYL3962" s="57"/>
      <c r="IYM3962" s="57"/>
      <c r="IYN3962" s="57"/>
      <c r="IYO3962" s="56"/>
      <c r="IYP3962" s="57"/>
      <c r="IYQ3962" s="64"/>
      <c r="IYR3962" s="64"/>
      <c r="IYS3962" s="64"/>
      <c r="IYT3962" s="64"/>
      <c r="IYU3962" s="62"/>
      <c r="IYV3962" s="63"/>
      <c r="IYW3962" s="62"/>
      <c r="IYX3962" s="62"/>
      <c r="IYY3962" s="61"/>
      <c r="IYZ3962" s="60"/>
      <c r="IZA3962" s="59"/>
      <c r="IZB3962" s="57"/>
      <c r="IZC3962" s="57"/>
      <c r="IZD3962" s="57"/>
      <c r="IZE3962" s="57"/>
      <c r="IZF3962" s="57"/>
      <c r="IZG3962" s="57"/>
      <c r="IZH3962" s="57"/>
      <c r="IZI3962" s="57"/>
      <c r="IZJ3962" s="58"/>
      <c r="IZK3962" s="57"/>
      <c r="IZL3962" s="57"/>
      <c r="IZM3962" s="57"/>
      <c r="IZN3962" s="57"/>
      <c r="IZO3962" s="57"/>
      <c r="IZP3962" s="56"/>
      <c r="IZQ3962" s="57"/>
      <c r="IZR3962" s="64"/>
      <c r="IZS3962" s="64"/>
      <c r="IZT3962" s="64"/>
      <c r="IZU3962" s="64"/>
      <c r="IZV3962" s="62"/>
      <c r="IZW3962" s="63"/>
      <c r="IZX3962" s="62"/>
      <c r="IZY3962" s="62"/>
      <c r="IZZ3962" s="61"/>
      <c r="JAA3962" s="60"/>
      <c r="JAB3962" s="59"/>
      <c r="JAC3962" s="57"/>
      <c r="JAD3962" s="57"/>
      <c r="JAE3962" s="57"/>
      <c r="JAF3962" s="57"/>
      <c r="JAG3962" s="57"/>
      <c r="JAH3962" s="57"/>
      <c r="JAI3962" s="57"/>
      <c r="JAJ3962" s="57"/>
      <c r="JAK3962" s="58"/>
      <c r="JAL3962" s="57"/>
      <c r="JAM3962" s="57"/>
      <c r="JAN3962" s="57"/>
      <c r="JAO3962" s="57"/>
      <c r="JAP3962" s="57"/>
      <c r="JAQ3962" s="56"/>
      <c r="JAR3962" s="57"/>
      <c r="JAS3962" s="64"/>
      <c r="JAT3962" s="64"/>
      <c r="JAU3962" s="64"/>
      <c r="JAV3962" s="64"/>
      <c r="JAW3962" s="62"/>
      <c r="JAX3962" s="63"/>
      <c r="JAY3962" s="62"/>
      <c r="JAZ3962" s="62"/>
      <c r="JBA3962" s="61"/>
      <c r="JBB3962" s="60"/>
      <c r="JBC3962" s="59"/>
      <c r="JBD3962" s="57"/>
      <c r="JBE3962" s="57"/>
      <c r="JBF3962" s="57"/>
      <c r="JBG3962" s="57"/>
      <c r="JBH3962" s="57"/>
      <c r="JBI3962" s="57"/>
      <c r="JBJ3962" s="57"/>
      <c r="JBK3962" s="57"/>
      <c r="JBL3962" s="58"/>
      <c r="JBM3962" s="57"/>
      <c r="JBN3962" s="57"/>
      <c r="JBO3962" s="57"/>
      <c r="JBP3962" s="57"/>
      <c r="JBQ3962" s="57"/>
      <c r="JBR3962" s="56"/>
      <c r="JBS3962" s="57"/>
      <c r="JBT3962" s="64"/>
      <c r="JBU3962" s="64"/>
      <c r="JBV3962" s="64"/>
      <c r="JBW3962" s="64"/>
      <c r="JBX3962" s="62"/>
      <c r="JBY3962" s="63"/>
      <c r="JBZ3962" s="62"/>
      <c r="JCA3962" s="62"/>
      <c r="JCB3962" s="61"/>
      <c r="JCC3962" s="60"/>
      <c r="JCD3962" s="59"/>
      <c r="JCE3962" s="57"/>
      <c r="JCF3962" s="57"/>
      <c r="JCG3962" s="57"/>
      <c r="JCH3962" s="57"/>
      <c r="JCI3962" s="57"/>
      <c r="JCJ3962" s="57"/>
      <c r="JCK3962" s="57"/>
      <c r="JCL3962" s="57"/>
      <c r="JCM3962" s="58"/>
      <c r="JCN3962" s="57"/>
      <c r="JCO3962" s="57"/>
      <c r="JCP3962" s="57"/>
      <c r="JCQ3962" s="57"/>
      <c r="JCR3962" s="57"/>
      <c r="JCS3962" s="56"/>
      <c r="JCT3962" s="57"/>
      <c r="JCU3962" s="64"/>
      <c r="JCV3962" s="64"/>
      <c r="JCW3962" s="64"/>
      <c r="JCX3962" s="64"/>
      <c r="JCY3962" s="62"/>
      <c r="JCZ3962" s="63"/>
      <c r="JDA3962" s="62"/>
      <c r="JDB3962" s="62"/>
      <c r="JDC3962" s="61"/>
      <c r="JDD3962" s="60"/>
      <c r="JDE3962" s="59"/>
      <c r="JDF3962" s="57"/>
      <c r="JDG3962" s="57"/>
      <c r="JDH3962" s="57"/>
      <c r="JDI3962" s="57"/>
      <c r="JDJ3962" s="57"/>
      <c r="JDK3962" s="57"/>
      <c r="JDL3962" s="57"/>
      <c r="JDM3962" s="57"/>
      <c r="JDN3962" s="58"/>
      <c r="JDO3962" s="57"/>
      <c r="JDP3962" s="57"/>
      <c r="JDQ3962" s="57"/>
      <c r="JDR3962" s="57"/>
      <c r="JDS3962" s="57"/>
      <c r="JDT3962" s="56"/>
      <c r="JDU3962" s="57"/>
      <c r="JDV3962" s="64"/>
      <c r="JDW3962" s="64"/>
      <c r="JDX3962" s="64"/>
      <c r="JDY3962" s="64"/>
      <c r="JDZ3962" s="62"/>
      <c r="JEA3962" s="63"/>
      <c r="JEB3962" s="62"/>
      <c r="JEC3962" s="62"/>
      <c r="JED3962" s="61"/>
      <c r="JEE3962" s="60"/>
      <c r="JEF3962" s="59"/>
      <c r="JEG3962" s="57"/>
      <c r="JEH3962" s="57"/>
      <c r="JEI3962" s="57"/>
      <c r="JEJ3962" s="57"/>
      <c r="JEK3962" s="57"/>
      <c r="JEL3962" s="57"/>
      <c r="JEM3962" s="57"/>
      <c r="JEN3962" s="57"/>
      <c r="JEO3962" s="58"/>
      <c r="JEP3962" s="57"/>
      <c r="JEQ3962" s="57"/>
      <c r="JER3962" s="57"/>
      <c r="JES3962" s="57"/>
      <c r="JET3962" s="57"/>
      <c r="JEU3962" s="56"/>
      <c r="JEV3962" s="57"/>
      <c r="JEW3962" s="64"/>
      <c r="JEX3962" s="64"/>
      <c r="JEY3962" s="64"/>
      <c r="JEZ3962" s="64"/>
      <c r="JFA3962" s="62"/>
      <c r="JFB3962" s="63"/>
      <c r="JFC3962" s="62"/>
      <c r="JFD3962" s="62"/>
      <c r="JFE3962" s="61"/>
      <c r="JFF3962" s="60"/>
      <c r="JFG3962" s="59"/>
      <c r="JFH3962" s="57"/>
      <c r="JFI3962" s="57"/>
      <c r="JFJ3962" s="57"/>
      <c r="JFK3962" s="57"/>
      <c r="JFL3962" s="57"/>
      <c r="JFM3962" s="57"/>
      <c r="JFN3962" s="57"/>
      <c r="JFO3962" s="57"/>
      <c r="JFP3962" s="58"/>
      <c r="JFQ3962" s="57"/>
      <c r="JFR3962" s="57"/>
      <c r="JFS3962" s="57"/>
      <c r="JFT3962" s="57"/>
      <c r="JFU3962" s="57"/>
      <c r="JFV3962" s="56"/>
      <c r="JFW3962" s="57"/>
      <c r="JFX3962" s="64"/>
      <c r="JFY3962" s="64"/>
      <c r="JFZ3962" s="64"/>
      <c r="JGA3962" s="64"/>
      <c r="JGB3962" s="62"/>
      <c r="JGC3962" s="63"/>
      <c r="JGD3962" s="62"/>
      <c r="JGE3962" s="62"/>
      <c r="JGF3962" s="61"/>
      <c r="JGG3962" s="60"/>
      <c r="JGH3962" s="59"/>
      <c r="JGI3962" s="57"/>
      <c r="JGJ3962" s="57"/>
      <c r="JGK3962" s="57"/>
      <c r="JGL3962" s="57"/>
      <c r="JGM3962" s="57"/>
      <c r="JGN3962" s="57"/>
      <c r="JGO3962" s="57"/>
      <c r="JGP3962" s="57"/>
      <c r="JGQ3962" s="58"/>
      <c r="JGR3962" s="57"/>
      <c r="JGS3962" s="57"/>
      <c r="JGT3962" s="57"/>
      <c r="JGU3962" s="57"/>
      <c r="JGV3962" s="57"/>
      <c r="JGW3962" s="56"/>
      <c r="JGX3962" s="57"/>
      <c r="JGY3962" s="64"/>
      <c r="JGZ3962" s="64"/>
      <c r="JHA3962" s="64"/>
      <c r="JHB3962" s="64"/>
      <c r="JHC3962" s="62"/>
      <c r="JHD3962" s="63"/>
      <c r="JHE3962" s="62"/>
      <c r="JHF3962" s="62"/>
      <c r="JHG3962" s="61"/>
      <c r="JHH3962" s="60"/>
      <c r="JHI3962" s="59"/>
      <c r="JHJ3962" s="57"/>
      <c r="JHK3962" s="57"/>
      <c r="JHL3962" s="57"/>
      <c r="JHM3962" s="57"/>
      <c r="JHN3962" s="57"/>
      <c r="JHO3962" s="57"/>
      <c r="JHP3962" s="57"/>
      <c r="JHQ3962" s="57"/>
      <c r="JHR3962" s="58"/>
      <c r="JHS3962" s="57"/>
      <c r="JHT3962" s="57"/>
      <c r="JHU3962" s="57"/>
      <c r="JHV3962" s="57"/>
      <c r="JHW3962" s="57"/>
      <c r="JHX3962" s="56"/>
      <c r="JHY3962" s="57"/>
      <c r="JHZ3962" s="64"/>
      <c r="JIA3962" s="64"/>
      <c r="JIB3962" s="64"/>
      <c r="JIC3962" s="64"/>
      <c r="JID3962" s="62"/>
      <c r="JIE3962" s="63"/>
      <c r="JIF3962" s="62"/>
      <c r="JIG3962" s="62"/>
      <c r="JIH3962" s="61"/>
      <c r="JII3962" s="60"/>
      <c r="JIJ3962" s="59"/>
      <c r="JIK3962" s="57"/>
      <c r="JIL3962" s="57"/>
      <c r="JIM3962" s="57"/>
      <c r="JIN3962" s="57"/>
      <c r="JIO3962" s="57"/>
      <c r="JIP3962" s="57"/>
      <c r="JIQ3962" s="57"/>
      <c r="JIR3962" s="57"/>
      <c r="JIS3962" s="58"/>
      <c r="JIT3962" s="57"/>
      <c r="JIU3962" s="57"/>
      <c r="JIV3962" s="57"/>
      <c r="JIW3962" s="57"/>
      <c r="JIX3962" s="57"/>
      <c r="JIY3962" s="56"/>
      <c r="JIZ3962" s="57"/>
      <c r="JJA3962" s="64"/>
      <c r="JJB3962" s="64"/>
      <c r="JJC3962" s="64"/>
      <c r="JJD3962" s="64"/>
      <c r="JJE3962" s="62"/>
      <c r="JJF3962" s="63"/>
      <c r="JJG3962" s="62"/>
      <c r="JJH3962" s="62"/>
      <c r="JJI3962" s="61"/>
      <c r="JJJ3962" s="60"/>
      <c r="JJK3962" s="59"/>
      <c r="JJL3962" s="57"/>
      <c r="JJM3962" s="57"/>
      <c r="JJN3962" s="57"/>
      <c r="JJO3962" s="57"/>
      <c r="JJP3962" s="57"/>
      <c r="JJQ3962" s="57"/>
      <c r="JJR3962" s="57"/>
      <c r="JJS3962" s="57"/>
      <c r="JJT3962" s="58"/>
      <c r="JJU3962" s="57"/>
      <c r="JJV3962" s="57"/>
      <c r="JJW3962" s="57"/>
      <c r="JJX3962" s="57"/>
      <c r="JJY3962" s="57"/>
      <c r="JJZ3962" s="56"/>
      <c r="JKA3962" s="57"/>
      <c r="JKB3962" s="64"/>
      <c r="JKC3962" s="64"/>
      <c r="JKD3962" s="64"/>
      <c r="JKE3962" s="64"/>
      <c r="JKF3962" s="62"/>
      <c r="JKG3962" s="63"/>
      <c r="JKH3962" s="62"/>
      <c r="JKI3962" s="62"/>
      <c r="JKJ3962" s="61"/>
      <c r="JKK3962" s="60"/>
      <c r="JKL3962" s="59"/>
      <c r="JKM3962" s="57"/>
      <c r="JKN3962" s="57"/>
      <c r="JKO3962" s="57"/>
      <c r="JKP3962" s="57"/>
      <c r="JKQ3962" s="57"/>
      <c r="JKR3962" s="57"/>
      <c r="JKS3962" s="57"/>
      <c r="JKT3962" s="57"/>
      <c r="JKU3962" s="58"/>
      <c r="JKV3962" s="57"/>
      <c r="JKW3962" s="57"/>
      <c r="JKX3962" s="57"/>
      <c r="JKY3962" s="57"/>
      <c r="JKZ3962" s="57"/>
      <c r="JLA3962" s="56"/>
      <c r="JLB3962" s="57"/>
      <c r="JLC3962" s="64"/>
      <c r="JLD3962" s="64"/>
      <c r="JLE3962" s="64"/>
      <c r="JLF3962" s="64"/>
      <c r="JLG3962" s="62"/>
      <c r="JLH3962" s="63"/>
      <c r="JLI3962" s="62"/>
      <c r="JLJ3962" s="62"/>
      <c r="JLK3962" s="61"/>
      <c r="JLL3962" s="60"/>
      <c r="JLM3962" s="59"/>
      <c r="JLN3962" s="57"/>
      <c r="JLO3962" s="57"/>
      <c r="JLP3962" s="57"/>
      <c r="JLQ3962" s="57"/>
      <c r="JLR3962" s="57"/>
      <c r="JLS3962" s="57"/>
      <c r="JLT3962" s="57"/>
      <c r="JLU3962" s="57"/>
      <c r="JLV3962" s="58"/>
      <c r="JLW3962" s="57"/>
      <c r="JLX3962" s="57"/>
      <c r="JLY3962" s="57"/>
      <c r="JLZ3962" s="57"/>
      <c r="JMA3962" s="57"/>
      <c r="JMB3962" s="56"/>
      <c r="JMC3962" s="57"/>
      <c r="JMD3962" s="64"/>
      <c r="JME3962" s="64"/>
      <c r="JMF3962" s="64"/>
      <c r="JMG3962" s="64"/>
      <c r="JMH3962" s="62"/>
      <c r="JMI3962" s="63"/>
      <c r="JMJ3962" s="62"/>
      <c r="JMK3962" s="62"/>
      <c r="JML3962" s="61"/>
      <c r="JMM3962" s="60"/>
      <c r="JMN3962" s="59"/>
      <c r="JMO3962" s="57"/>
      <c r="JMP3962" s="57"/>
      <c r="JMQ3962" s="57"/>
      <c r="JMR3962" s="57"/>
      <c r="JMS3962" s="57"/>
      <c r="JMT3962" s="57"/>
      <c r="JMU3962" s="57"/>
      <c r="JMV3962" s="57"/>
      <c r="JMW3962" s="58"/>
      <c r="JMX3962" s="57"/>
      <c r="JMY3962" s="57"/>
      <c r="JMZ3962" s="57"/>
      <c r="JNA3962" s="57"/>
      <c r="JNB3962" s="57"/>
      <c r="JNC3962" s="56"/>
      <c r="JND3962" s="57"/>
      <c r="JNE3962" s="64"/>
      <c r="JNF3962" s="64"/>
      <c r="JNG3962" s="64"/>
      <c r="JNH3962" s="64"/>
      <c r="JNI3962" s="62"/>
      <c r="JNJ3962" s="63"/>
      <c r="JNK3962" s="62"/>
      <c r="JNL3962" s="62"/>
      <c r="JNM3962" s="61"/>
      <c r="JNN3962" s="60"/>
      <c r="JNO3962" s="59"/>
      <c r="JNP3962" s="57"/>
      <c r="JNQ3962" s="57"/>
      <c r="JNR3962" s="57"/>
      <c r="JNS3962" s="57"/>
      <c r="JNT3962" s="57"/>
      <c r="JNU3962" s="57"/>
      <c r="JNV3962" s="57"/>
      <c r="JNW3962" s="57"/>
      <c r="JNX3962" s="58"/>
      <c r="JNY3962" s="57"/>
      <c r="JNZ3962" s="57"/>
      <c r="JOA3962" s="57"/>
      <c r="JOB3962" s="57"/>
      <c r="JOC3962" s="57"/>
      <c r="JOD3962" s="56"/>
      <c r="JOE3962" s="57"/>
      <c r="JOF3962" s="64"/>
      <c r="JOG3962" s="64"/>
      <c r="JOH3962" s="64"/>
      <c r="JOI3962" s="64"/>
      <c r="JOJ3962" s="62"/>
      <c r="JOK3962" s="63"/>
      <c r="JOL3962" s="62"/>
      <c r="JOM3962" s="62"/>
      <c r="JON3962" s="61"/>
      <c r="JOO3962" s="60"/>
      <c r="JOP3962" s="59"/>
      <c r="JOQ3962" s="57"/>
      <c r="JOR3962" s="57"/>
      <c r="JOS3962" s="57"/>
      <c r="JOT3962" s="57"/>
      <c r="JOU3962" s="57"/>
      <c r="JOV3962" s="57"/>
      <c r="JOW3962" s="57"/>
      <c r="JOX3962" s="57"/>
      <c r="JOY3962" s="58"/>
      <c r="JOZ3962" s="57"/>
      <c r="JPA3962" s="57"/>
      <c r="JPB3962" s="57"/>
      <c r="JPC3962" s="57"/>
      <c r="JPD3962" s="57"/>
      <c r="JPE3962" s="56"/>
      <c r="JPF3962" s="57"/>
      <c r="JPG3962" s="64"/>
      <c r="JPH3962" s="64"/>
      <c r="JPI3962" s="64"/>
      <c r="JPJ3962" s="64"/>
      <c r="JPK3962" s="62"/>
      <c r="JPL3962" s="63"/>
      <c r="JPM3962" s="62"/>
      <c r="JPN3962" s="62"/>
      <c r="JPO3962" s="61"/>
      <c r="JPP3962" s="60"/>
      <c r="JPQ3962" s="59"/>
      <c r="JPR3962" s="57"/>
      <c r="JPS3962" s="57"/>
      <c r="JPT3962" s="57"/>
      <c r="JPU3962" s="57"/>
      <c r="JPV3962" s="57"/>
      <c r="JPW3962" s="57"/>
      <c r="JPX3962" s="57"/>
      <c r="JPY3962" s="57"/>
      <c r="JPZ3962" s="58"/>
      <c r="JQA3962" s="57"/>
      <c r="JQB3962" s="57"/>
      <c r="JQC3962" s="57"/>
      <c r="JQD3962" s="57"/>
      <c r="JQE3962" s="57"/>
      <c r="JQF3962" s="56"/>
      <c r="JQG3962" s="57"/>
      <c r="JQH3962" s="64"/>
      <c r="JQI3962" s="64"/>
      <c r="JQJ3962" s="64"/>
      <c r="JQK3962" s="64"/>
      <c r="JQL3962" s="62"/>
      <c r="JQM3962" s="63"/>
      <c r="JQN3962" s="62"/>
      <c r="JQO3962" s="62"/>
      <c r="JQP3962" s="61"/>
      <c r="JQQ3962" s="60"/>
      <c r="JQR3962" s="59"/>
      <c r="JQS3962" s="57"/>
      <c r="JQT3962" s="57"/>
      <c r="JQU3962" s="57"/>
      <c r="JQV3962" s="57"/>
      <c r="JQW3962" s="57"/>
      <c r="JQX3962" s="57"/>
      <c r="JQY3962" s="57"/>
      <c r="JQZ3962" s="57"/>
      <c r="JRA3962" s="58"/>
      <c r="JRB3962" s="57"/>
      <c r="JRC3962" s="57"/>
      <c r="JRD3962" s="57"/>
      <c r="JRE3962" s="57"/>
      <c r="JRF3962" s="57"/>
      <c r="JRG3962" s="56"/>
      <c r="JRH3962" s="57"/>
      <c r="JRI3962" s="64"/>
      <c r="JRJ3962" s="64"/>
      <c r="JRK3962" s="64"/>
      <c r="JRL3962" s="64"/>
      <c r="JRM3962" s="62"/>
      <c r="JRN3962" s="63"/>
      <c r="JRO3962" s="62"/>
      <c r="JRP3962" s="62"/>
      <c r="JRQ3962" s="61"/>
      <c r="JRR3962" s="60"/>
      <c r="JRS3962" s="59"/>
      <c r="JRT3962" s="57"/>
      <c r="JRU3962" s="59"/>
      <c r="JRV3962" s="57"/>
      <c r="JRW3962" s="57"/>
      <c r="JRX3962" s="57"/>
      <c r="JRY3962" s="57"/>
      <c r="JRZ3962" s="57"/>
      <c r="JSA3962" s="57"/>
      <c r="JSB3962" s="57"/>
      <c r="JSC3962" s="57"/>
      <c r="JSD3962" s="58"/>
      <c r="JSE3962" s="57"/>
      <c r="JSF3962" s="57"/>
      <c r="JSG3962" s="57"/>
      <c r="JSH3962" s="57"/>
      <c r="JSI3962" s="57"/>
      <c r="JSJ3962" s="56"/>
      <c r="JSK3962" s="57"/>
      <c r="JSL3962" s="64"/>
      <c r="JSM3962" s="64"/>
      <c r="JSN3962" s="64"/>
      <c r="JSO3962" s="64"/>
      <c r="JSP3962" s="62"/>
      <c r="JSQ3962" s="63"/>
      <c r="JSR3962" s="62"/>
      <c r="JSS3962" s="62"/>
      <c r="JST3962" s="61"/>
      <c r="JSU3962" s="60"/>
      <c r="JSV3962" s="59"/>
      <c r="JSW3962" s="57"/>
      <c r="JSX3962" s="57"/>
      <c r="JSY3962" s="57"/>
      <c r="JSZ3962" s="57"/>
      <c r="JTA3962" s="57"/>
      <c r="JTB3962" s="57"/>
      <c r="JTC3962" s="57"/>
      <c r="JTD3962" s="57"/>
      <c r="JTE3962" s="58"/>
      <c r="JTF3962" s="57"/>
      <c r="JTG3962" s="57"/>
      <c r="JTH3962" s="57"/>
      <c r="JTI3962" s="57"/>
      <c r="JTJ3962" s="57"/>
      <c r="JTK3962" s="56"/>
      <c r="JTL3962" s="57"/>
      <c r="JTM3962" s="64"/>
      <c r="JTN3962" s="64"/>
      <c r="JTO3962" s="64"/>
      <c r="JTP3962" s="64"/>
      <c r="JTQ3962" s="62"/>
      <c r="JTR3962" s="63"/>
      <c r="JTS3962" s="62"/>
      <c r="JTT3962" s="62"/>
      <c r="JTU3962" s="61"/>
      <c r="JTV3962" s="60"/>
      <c r="JTW3962" s="59"/>
      <c r="JTX3962" s="57"/>
      <c r="JTY3962" s="57"/>
      <c r="JTZ3962" s="57"/>
      <c r="JUA3962" s="57"/>
      <c r="JUB3962" s="57"/>
      <c r="JUC3962" s="57"/>
      <c r="JUD3962" s="57"/>
      <c r="JUE3962" s="57"/>
      <c r="JUF3962" s="58"/>
      <c r="JUG3962" s="57"/>
      <c r="JUH3962" s="57"/>
      <c r="JUI3962" s="57"/>
      <c r="JUJ3962" s="57"/>
      <c r="JUK3962" s="57"/>
      <c r="JUL3962" s="56"/>
      <c r="JUM3962" s="57"/>
      <c r="JUN3962" s="64"/>
      <c r="JUO3962" s="64"/>
      <c r="JUP3962" s="64"/>
      <c r="JUQ3962" s="64"/>
      <c r="JUR3962" s="62"/>
      <c r="JUS3962" s="63"/>
      <c r="JUT3962" s="62"/>
      <c r="JUU3962" s="62"/>
      <c r="JUV3962" s="61"/>
      <c r="JUW3962" s="60"/>
      <c r="JUX3962" s="59"/>
      <c r="JUY3962" s="57"/>
      <c r="JUZ3962" s="57"/>
      <c r="JVA3962" s="57"/>
      <c r="JVB3962" s="57"/>
      <c r="JVC3962" s="57"/>
      <c r="JVD3962" s="57"/>
      <c r="JVE3962" s="57"/>
      <c r="JVF3962" s="57"/>
      <c r="JVG3962" s="58"/>
      <c r="JVH3962" s="57"/>
      <c r="JVI3962" s="57"/>
      <c r="JVJ3962" s="57"/>
      <c r="JVK3962" s="57"/>
      <c r="JVL3962" s="57"/>
      <c r="JVM3962" s="56"/>
      <c r="JVN3962" s="57"/>
      <c r="JVO3962" s="64"/>
      <c r="JVP3962" s="64"/>
      <c r="JVQ3962" s="64"/>
      <c r="JVR3962" s="64"/>
      <c r="JVS3962" s="62"/>
      <c r="JVT3962" s="63"/>
      <c r="JVU3962" s="62"/>
      <c r="JVV3962" s="62"/>
      <c r="JVW3962" s="61"/>
      <c r="JVX3962" s="60"/>
      <c r="JVY3962" s="59"/>
      <c r="JVZ3962" s="57"/>
      <c r="JWA3962" s="57"/>
      <c r="JWB3962" s="57"/>
      <c r="JWC3962" s="57"/>
      <c r="JWD3962" s="57"/>
      <c r="JWE3962" s="57"/>
      <c r="JWF3962" s="57"/>
      <c r="JWG3962" s="57"/>
      <c r="JWH3962" s="58"/>
      <c r="JWI3962" s="57"/>
      <c r="JWJ3962" s="57"/>
      <c r="JWK3962" s="57"/>
      <c r="JWL3962" s="57"/>
      <c r="JWM3962" s="57"/>
      <c r="JWN3962" s="56"/>
      <c r="JWO3962" s="57"/>
      <c r="JWP3962" s="64"/>
      <c r="JWQ3962" s="64"/>
      <c r="JWR3962" s="64"/>
      <c r="JWS3962" s="64"/>
      <c r="JWT3962" s="62"/>
      <c r="JWU3962" s="63"/>
      <c r="JWV3962" s="62"/>
      <c r="JWW3962" s="62"/>
      <c r="JWX3962" s="61"/>
      <c r="JWY3962" s="60"/>
      <c r="JWZ3962" s="59"/>
      <c r="JXA3962" s="57"/>
      <c r="JXB3962" s="57"/>
      <c r="JXC3962" s="57"/>
      <c r="JXD3962" s="57"/>
      <c r="JXE3962" s="57"/>
      <c r="JXF3962" s="57"/>
      <c r="JXG3962" s="57"/>
      <c r="JXH3962" s="57"/>
      <c r="JXI3962" s="58"/>
      <c r="JXJ3962" s="57"/>
      <c r="JXK3962" s="57"/>
      <c r="JXL3962" s="57"/>
      <c r="JXM3962" s="57"/>
      <c r="JXN3962" s="57"/>
      <c r="JXO3962" s="56"/>
      <c r="JXP3962" s="57"/>
      <c r="JXQ3962" s="64"/>
      <c r="JXR3962" s="64"/>
      <c r="JXS3962" s="64"/>
      <c r="JXT3962" s="64"/>
      <c r="JXU3962" s="62"/>
      <c r="JXV3962" s="63"/>
      <c r="JXW3962" s="62"/>
      <c r="JXX3962" s="62"/>
      <c r="JXY3962" s="61"/>
      <c r="JXZ3962" s="60"/>
      <c r="JYA3962" s="59"/>
      <c r="JYB3962" s="57"/>
      <c r="JYC3962" s="57"/>
      <c r="JYD3962" s="57"/>
      <c r="JYE3962" s="57"/>
      <c r="JYF3962" s="57"/>
      <c r="JYG3962" s="57"/>
      <c r="JYH3962" s="57"/>
      <c r="JYI3962" s="57"/>
      <c r="JYJ3962" s="58"/>
      <c r="JYK3962" s="57"/>
      <c r="JYL3962" s="57"/>
      <c r="JYM3962" s="57"/>
      <c r="JYN3962" s="57"/>
      <c r="JYO3962" s="57"/>
      <c r="JYP3962" s="56"/>
      <c r="JYQ3962" s="57"/>
      <c r="JYR3962" s="64"/>
      <c r="JYS3962" s="64"/>
      <c r="JYT3962" s="64"/>
      <c r="JYU3962" s="64"/>
      <c r="JYV3962" s="62"/>
      <c r="JYW3962" s="63"/>
      <c r="JYX3962" s="62"/>
      <c r="JYY3962" s="62"/>
      <c r="JYZ3962" s="61"/>
      <c r="JZA3962" s="60"/>
      <c r="JZB3962" s="59"/>
      <c r="JZC3962" s="57"/>
      <c r="JZD3962" s="57"/>
      <c r="JZE3962" s="57"/>
      <c r="JZF3962" s="57"/>
      <c r="JZG3962" s="57"/>
      <c r="JZH3962" s="57"/>
      <c r="JZI3962" s="57"/>
      <c r="JZJ3962" s="57"/>
      <c r="JZK3962" s="58"/>
      <c r="JZL3962" s="57"/>
      <c r="JZM3962" s="57"/>
      <c r="JZN3962" s="57"/>
      <c r="JZO3962" s="57"/>
      <c r="JZP3962" s="57"/>
      <c r="JZQ3962" s="56"/>
      <c r="JZR3962" s="57"/>
      <c r="JZS3962" s="64"/>
      <c r="JZT3962" s="64"/>
      <c r="JZU3962" s="64"/>
      <c r="JZV3962" s="64"/>
      <c r="JZW3962" s="62"/>
      <c r="JZX3962" s="63"/>
      <c r="JZY3962" s="62"/>
      <c r="JZZ3962" s="62"/>
      <c r="KAA3962" s="61"/>
      <c r="KAB3962" s="60"/>
      <c r="KAC3962" s="59"/>
      <c r="KAD3962" s="57"/>
      <c r="KAE3962" s="57"/>
      <c r="KAF3962" s="57"/>
      <c r="KAG3962" s="57"/>
      <c r="KAH3962" s="57"/>
      <c r="KAI3962" s="57"/>
      <c r="KAJ3962" s="57"/>
      <c r="KAK3962" s="57"/>
      <c r="KAL3962" s="58"/>
      <c r="KAM3962" s="57"/>
      <c r="KAN3962" s="57"/>
      <c r="KAO3962" s="57"/>
      <c r="KAP3962" s="57"/>
      <c r="KAQ3962" s="57"/>
      <c r="KAR3962" s="56"/>
      <c r="KAS3962" s="57"/>
      <c r="KAT3962" s="64"/>
      <c r="KAU3962" s="64"/>
      <c r="KAV3962" s="64"/>
      <c r="KAW3962" s="64"/>
      <c r="KAX3962" s="62"/>
      <c r="KAY3962" s="63"/>
      <c r="KAZ3962" s="62"/>
      <c r="KBA3962" s="62"/>
      <c r="KBB3962" s="61"/>
      <c r="KBC3962" s="60"/>
      <c r="KBD3962" s="59"/>
      <c r="KBE3962" s="57"/>
      <c r="KBF3962" s="57"/>
      <c r="KBG3962" s="57"/>
      <c r="KBH3962" s="57"/>
      <c r="KBI3962" s="57"/>
      <c r="KBJ3962" s="57"/>
      <c r="KBK3962" s="57"/>
      <c r="KBL3962" s="57"/>
      <c r="KBM3962" s="58"/>
      <c r="KBN3962" s="57"/>
      <c r="KBO3962" s="57"/>
      <c r="KBP3962" s="57"/>
      <c r="KBQ3962" s="57"/>
      <c r="KBR3962" s="57"/>
      <c r="KBS3962" s="56"/>
      <c r="KBT3962" s="57"/>
      <c r="KBU3962" s="64"/>
      <c r="KBV3962" s="64"/>
      <c r="KBW3962" s="64"/>
      <c r="KBX3962" s="64"/>
      <c r="KBY3962" s="62"/>
      <c r="KBZ3962" s="63"/>
      <c r="KCA3962" s="62"/>
      <c r="KCB3962" s="62"/>
      <c r="KCC3962" s="61"/>
      <c r="KCD3962" s="60"/>
      <c r="KCE3962" s="59"/>
      <c r="KCF3962" s="57"/>
      <c r="KCG3962" s="57"/>
      <c r="KCH3962" s="57"/>
      <c r="KCI3962" s="57"/>
      <c r="KCJ3962" s="57"/>
      <c r="KCK3962" s="57"/>
      <c r="KCL3962" s="57"/>
      <c r="KCM3962" s="57"/>
      <c r="KCN3962" s="58"/>
      <c r="KCO3962" s="57"/>
      <c r="KCP3962" s="57"/>
      <c r="KCQ3962" s="57"/>
      <c r="KCR3962" s="57"/>
      <c r="KCS3962" s="57"/>
      <c r="KCT3962" s="56"/>
      <c r="KCU3962" s="57"/>
      <c r="KCV3962" s="64"/>
      <c r="KCW3962" s="64"/>
      <c r="KCX3962" s="64"/>
      <c r="KCY3962" s="64"/>
      <c r="KCZ3962" s="62"/>
      <c r="KDA3962" s="63"/>
      <c r="KDB3962" s="62"/>
      <c r="KDC3962" s="62"/>
      <c r="KDD3962" s="61"/>
      <c r="KDE3962" s="60"/>
      <c r="KDF3962" s="59"/>
      <c r="KDG3962" s="57"/>
      <c r="KDH3962" s="57"/>
      <c r="KDI3962" s="57"/>
      <c r="KDJ3962" s="57"/>
      <c r="KDK3962" s="57"/>
      <c r="KDL3962" s="57"/>
      <c r="KDM3962" s="57"/>
      <c r="KDN3962" s="57"/>
      <c r="KDO3962" s="58"/>
      <c r="KDP3962" s="57"/>
      <c r="KDQ3962" s="57"/>
      <c r="KDR3962" s="57"/>
      <c r="KDS3962" s="57"/>
      <c r="KDT3962" s="57"/>
      <c r="KDU3962" s="56"/>
      <c r="KDV3962" s="57"/>
      <c r="KDW3962" s="64"/>
      <c r="KDX3962" s="64"/>
      <c r="KDY3962" s="64"/>
      <c r="KDZ3962" s="64"/>
      <c r="KEA3962" s="62"/>
      <c r="KEB3962" s="63"/>
      <c r="KEC3962" s="62"/>
      <c r="KED3962" s="62"/>
      <c r="KEE3962" s="61"/>
      <c r="KEF3962" s="60"/>
      <c r="KEG3962" s="59"/>
      <c r="KEH3962" s="57"/>
      <c r="KEI3962" s="57"/>
      <c r="KEJ3962" s="57"/>
      <c r="KEK3962" s="57"/>
      <c r="KEL3962" s="57"/>
      <c r="KEM3962" s="57"/>
      <c r="KEN3962" s="57"/>
      <c r="KEO3962" s="57"/>
      <c r="KEP3962" s="58"/>
      <c r="KEQ3962" s="57"/>
      <c r="KER3962" s="57"/>
      <c r="KES3962" s="57"/>
      <c r="KET3962" s="57"/>
      <c r="KEU3962" s="57"/>
      <c r="KEV3962" s="56"/>
      <c r="KEW3962" s="57"/>
      <c r="KEX3962" s="64"/>
      <c r="KEY3962" s="64"/>
      <c r="KEZ3962" s="64"/>
      <c r="KFA3962" s="64"/>
      <c r="KFB3962" s="62"/>
      <c r="KFC3962" s="63"/>
      <c r="KFD3962" s="62"/>
      <c r="KFE3962" s="62"/>
      <c r="KFF3962" s="61"/>
      <c r="KFG3962" s="60"/>
      <c r="KFH3962" s="59"/>
      <c r="KFI3962" s="57"/>
      <c r="KFJ3962" s="57"/>
      <c r="KFK3962" s="57"/>
      <c r="KFL3962" s="57"/>
      <c r="KFM3962" s="57"/>
      <c r="KFN3962" s="57"/>
      <c r="KFO3962" s="57"/>
      <c r="KFP3962" s="57"/>
      <c r="KFQ3962" s="58"/>
      <c r="KFR3962" s="57"/>
      <c r="KFS3962" s="57"/>
      <c r="KFT3962" s="57"/>
      <c r="KFU3962" s="57"/>
      <c r="KFV3962" s="57"/>
      <c r="KFW3962" s="56"/>
      <c r="KFX3962" s="57"/>
      <c r="KFY3962" s="64"/>
      <c r="KFZ3962" s="64"/>
      <c r="KGA3962" s="64"/>
      <c r="KGB3962" s="64"/>
      <c r="KGC3962" s="62"/>
      <c r="KGD3962" s="63"/>
      <c r="KGE3962" s="62"/>
      <c r="KGF3962" s="62"/>
      <c r="KGG3962" s="61"/>
      <c r="KGH3962" s="60"/>
      <c r="KGI3962" s="59"/>
      <c r="KGJ3962" s="57"/>
      <c r="KGK3962" s="57"/>
      <c r="KGL3962" s="57"/>
      <c r="KGM3962" s="57"/>
      <c r="KGN3962" s="57"/>
      <c r="KGO3962" s="57"/>
      <c r="KGP3962" s="57"/>
      <c r="KGQ3962" s="57"/>
      <c r="KGR3962" s="58"/>
      <c r="KGS3962" s="57"/>
      <c r="KGT3962" s="57"/>
      <c r="KGU3962" s="57"/>
      <c r="KGV3962" s="57"/>
      <c r="KGW3962" s="57"/>
      <c r="KGX3962" s="56"/>
      <c r="KGY3962" s="57"/>
      <c r="KGZ3962" s="64"/>
      <c r="KHA3962" s="64"/>
      <c r="KHB3962" s="64"/>
      <c r="KHC3962" s="64"/>
      <c r="KHD3962" s="62"/>
      <c r="KHE3962" s="63"/>
      <c r="KHF3962" s="62"/>
      <c r="KHG3962" s="62"/>
      <c r="KHH3962" s="61"/>
      <c r="KHI3962" s="60"/>
      <c r="KHJ3962" s="59"/>
      <c r="KHK3962" s="57"/>
      <c r="KHL3962" s="57"/>
      <c r="KHM3962" s="57"/>
      <c r="KHN3962" s="57"/>
      <c r="KHO3962" s="57"/>
      <c r="KHP3962" s="57"/>
      <c r="KHQ3962" s="57"/>
      <c r="KHR3962" s="57"/>
      <c r="KHS3962" s="58"/>
      <c r="KHT3962" s="57"/>
      <c r="KHU3962" s="57"/>
      <c r="KHV3962" s="57"/>
      <c r="KHW3962" s="57"/>
      <c r="KHX3962" s="57"/>
      <c r="KHY3962" s="56"/>
      <c r="KHZ3962" s="57"/>
      <c r="KIA3962" s="64"/>
      <c r="KIB3962" s="64"/>
      <c r="KIC3962" s="64"/>
      <c r="KID3962" s="64"/>
      <c r="KIE3962" s="62"/>
      <c r="KIF3962" s="63"/>
      <c r="KIG3962" s="62"/>
      <c r="KIH3962" s="62"/>
      <c r="KII3962" s="61"/>
      <c r="KIJ3962" s="60"/>
      <c r="KIK3962" s="59"/>
      <c r="KIL3962" s="57"/>
      <c r="KIM3962" s="57"/>
      <c r="KIN3962" s="57"/>
      <c r="KIO3962" s="57"/>
      <c r="KIP3962" s="57"/>
      <c r="KIQ3962" s="57"/>
      <c r="KIR3962" s="57"/>
      <c r="KIS3962" s="57"/>
      <c r="KIT3962" s="58"/>
      <c r="KIU3962" s="57"/>
      <c r="KIV3962" s="57"/>
      <c r="KIW3962" s="57"/>
      <c r="KIX3962" s="57"/>
      <c r="KIY3962" s="57"/>
      <c r="KIZ3962" s="56"/>
      <c r="KJA3962" s="57"/>
      <c r="KJB3962" s="64"/>
      <c r="KJC3962" s="64"/>
      <c r="KJD3962" s="64"/>
      <c r="KJE3962" s="64"/>
      <c r="KJF3962" s="62"/>
      <c r="KJG3962" s="63"/>
      <c r="KJH3962" s="62"/>
      <c r="KJI3962" s="62"/>
      <c r="KJJ3962" s="61"/>
      <c r="KJK3962" s="60"/>
      <c r="KJL3962" s="59"/>
      <c r="KJM3962" s="57"/>
      <c r="KJN3962" s="57"/>
      <c r="KJO3962" s="57"/>
      <c r="KJP3962" s="57"/>
      <c r="KJQ3962" s="57"/>
      <c r="KJR3962" s="57"/>
      <c r="KJS3962" s="57"/>
      <c r="KJT3962" s="57"/>
      <c r="KJU3962" s="58"/>
      <c r="KJV3962" s="57"/>
      <c r="KJW3962" s="57"/>
      <c r="KJX3962" s="57"/>
      <c r="KJY3962" s="57"/>
      <c r="KJZ3962" s="57"/>
      <c r="KKA3962" s="56"/>
      <c r="KKB3962" s="57"/>
      <c r="KKC3962" s="64"/>
      <c r="KKD3962" s="64"/>
      <c r="KKE3962" s="64"/>
      <c r="KKF3962" s="64"/>
      <c r="KKG3962" s="62"/>
      <c r="KKH3962" s="63"/>
      <c r="KKI3962" s="62"/>
      <c r="KKJ3962" s="62"/>
      <c r="KKK3962" s="61"/>
      <c r="KKL3962" s="60"/>
      <c r="KKM3962" s="59"/>
      <c r="KKN3962" s="57"/>
      <c r="KKO3962" s="57"/>
      <c r="KKP3962" s="57"/>
      <c r="KKQ3962" s="57"/>
      <c r="KKR3962" s="57"/>
      <c r="KKS3962" s="57"/>
      <c r="KKT3962" s="57"/>
      <c r="KKU3962" s="57"/>
      <c r="KKV3962" s="58"/>
      <c r="KKW3962" s="57"/>
      <c r="KKX3962" s="57"/>
      <c r="KKY3962" s="57"/>
      <c r="KKZ3962" s="57"/>
      <c r="KLA3962" s="57"/>
      <c r="KLB3962" s="56"/>
      <c r="KLC3962" s="57"/>
      <c r="KLD3962" s="64"/>
      <c r="KLE3962" s="64"/>
      <c r="KLF3962" s="64"/>
      <c r="KLG3962" s="64"/>
      <c r="KLH3962" s="62"/>
      <c r="KLI3962" s="63"/>
      <c r="KLJ3962" s="62"/>
      <c r="KLK3962" s="62"/>
      <c r="KLL3962" s="61"/>
      <c r="KLM3962" s="60"/>
      <c r="KLN3962" s="59"/>
      <c r="KLO3962" s="57"/>
      <c r="KLP3962" s="57"/>
      <c r="KLQ3962" s="57"/>
      <c r="KLR3962" s="57"/>
      <c r="KLS3962" s="57"/>
      <c r="KLT3962" s="57"/>
      <c r="KLU3962" s="57"/>
      <c r="KLV3962" s="57"/>
      <c r="KLW3962" s="58"/>
      <c r="KLX3962" s="57"/>
      <c r="KLY3962" s="57"/>
      <c r="KLZ3962" s="57"/>
      <c r="KMA3962" s="57"/>
      <c r="KMB3962" s="57"/>
      <c r="KMC3962" s="56"/>
      <c r="KMD3962" s="57"/>
      <c r="KME3962" s="64"/>
      <c r="KMF3962" s="64"/>
      <c r="KMG3962" s="64"/>
      <c r="KMH3962" s="64"/>
      <c r="KMI3962" s="62"/>
      <c r="KMJ3962" s="63"/>
      <c r="KMK3962" s="62"/>
      <c r="KML3962" s="62"/>
      <c r="KMM3962" s="61"/>
      <c r="KMN3962" s="60"/>
      <c r="KMO3962" s="59"/>
      <c r="KMP3962" s="57"/>
      <c r="KMQ3962" s="57"/>
      <c r="KMR3962" s="57"/>
      <c r="KMS3962" s="57"/>
      <c r="KMT3962" s="57"/>
      <c r="KMU3962" s="57"/>
      <c r="KMV3962" s="57"/>
      <c r="KMW3962" s="57"/>
      <c r="KMX3962" s="58"/>
      <c r="KMY3962" s="57"/>
      <c r="KMZ3962" s="57"/>
      <c r="KNA3962" s="57"/>
      <c r="KNB3962" s="57"/>
      <c r="KNC3962" s="57"/>
      <c r="KND3962" s="56"/>
      <c r="KNE3962" s="57"/>
      <c r="KNF3962" s="64"/>
      <c r="KNG3962" s="64"/>
      <c r="KNH3962" s="64"/>
      <c r="KNI3962" s="64"/>
      <c r="KNJ3962" s="62"/>
      <c r="KNK3962" s="63"/>
      <c r="KNL3962" s="62"/>
      <c r="KNM3962" s="62"/>
      <c r="KNN3962" s="61"/>
      <c r="KNO3962" s="60"/>
      <c r="KNP3962" s="59"/>
      <c r="KNQ3962" s="57"/>
      <c r="KNR3962" s="57"/>
      <c r="KNS3962" s="57"/>
      <c r="KNT3962" s="57"/>
      <c r="KNU3962" s="57"/>
      <c r="KNV3962" s="57"/>
      <c r="KNW3962" s="57"/>
      <c r="KNX3962" s="57"/>
      <c r="KNY3962" s="58"/>
      <c r="KNZ3962" s="57"/>
      <c r="KOA3962" s="57"/>
      <c r="KOB3962" s="57"/>
      <c r="KOC3962" s="57"/>
      <c r="KOD3962" s="57"/>
      <c r="KOE3962" s="56"/>
      <c r="KOF3962" s="57"/>
      <c r="KOG3962" s="64"/>
      <c r="KOH3962" s="64"/>
      <c r="KOI3962" s="64"/>
      <c r="KOJ3962" s="64"/>
      <c r="KOK3962" s="62"/>
      <c r="KOL3962" s="63"/>
      <c r="KOM3962" s="62"/>
      <c r="KON3962" s="62"/>
      <c r="KOO3962" s="61"/>
      <c r="KOP3962" s="60"/>
      <c r="KOQ3962" s="59"/>
      <c r="KOR3962" s="57"/>
      <c r="KOS3962" s="57"/>
      <c r="KOT3962" s="57"/>
      <c r="KOU3962" s="57"/>
      <c r="KOV3962" s="57"/>
      <c r="KOW3962" s="57"/>
      <c r="KOX3962" s="57"/>
      <c r="KOY3962" s="57"/>
      <c r="KOZ3962" s="58"/>
      <c r="KPA3962" s="57"/>
      <c r="KPB3962" s="57"/>
      <c r="KPC3962" s="57"/>
      <c r="KPD3962" s="57"/>
      <c r="KPE3962" s="57"/>
      <c r="KPF3962" s="56"/>
      <c r="KPG3962" s="57"/>
      <c r="KPH3962" s="64"/>
      <c r="KPI3962" s="64"/>
      <c r="KPJ3962" s="64"/>
      <c r="KPK3962" s="64"/>
      <c r="KPL3962" s="62"/>
      <c r="KPM3962" s="63"/>
      <c r="KPN3962" s="62"/>
      <c r="KPO3962" s="62"/>
      <c r="KPP3962" s="61"/>
      <c r="KPQ3962" s="60"/>
      <c r="KPR3962" s="59"/>
      <c r="KPS3962" s="57"/>
      <c r="KPT3962" s="57"/>
      <c r="KPU3962" s="57"/>
      <c r="KPV3962" s="57"/>
      <c r="KPW3962" s="57"/>
      <c r="KPX3962" s="57"/>
      <c r="KPY3962" s="57"/>
      <c r="KPZ3962" s="57"/>
      <c r="KQA3962" s="58"/>
      <c r="KQB3962" s="57"/>
      <c r="KQC3962" s="57"/>
      <c r="KQD3962" s="57"/>
      <c r="KQE3962" s="57"/>
      <c r="KQF3962" s="57"/>
      <c r="KQG3962" s="56"/>
      <c r="KQH3962" s="57"/>
      <c r="KQI3962" s="64"/>
      <c r="KQJ3962" s="64"/>
      <c r="KQK3962" s="64"/>
      <c r="KQL3962" s="64"/>
      <c r="KQM3962" s="62"/>
      <c r="KQN3962" s="63"/>
      <c r="KQO3962" s="62"/>
      <c r="KQP3962" s="62"/>
      <c r="KQQ3962" s="61"/>
      <c r="KQR3962" s="60"/>
      <c r="KQS3962" s="59"/>
      <c r="KQT3962" s="57"/>
      <c r="KQU3962" s="57"/>
      <c r="KQV3962" s="57"/>
      <c r="KQW3962" s="57"/>
      <c r="KQX3962" s="57"/>
      <c r="KQY3962" s="57"/>
      <c r="KQZ3962" s="57"/>
      <c r="KRA3962" s="57"/>
      <c r="KRB3962" s="58"/>
      <c r="KRC3962" s="57"/>
      <c r="KRD3962" s="57"/>
      <c r="KRE3962" s="57"/>
      <c r="KRF3962" s="57"/>
      <c r="KRG3962" s="57"/>
      <c r="KRH3962" s="56"/>
      <c r="KRI3962" s="57"/>
      <c r="KRJ3962" s="64"/>
      <c r="KRK3962" s="64"/>
      <c r="KRL3962" s="64"/>
      <c r="KRM3962" s="64"/>
      <c r="KRN3962" s="62"/>
      <c r="KRO3962" s="63"/>
      <c r="KRP3962" s="62"/>
      <c r="KRQ3962" s="62"/>
      <c r="KRR3962" s="61"/>
      <c r="KRS3962" s="60"/>
      <c r="KRT3962" s="59"/>
      <c r="KRU3962" s="57"/>
      <c r="KRV3962" s="57"/>
      <c r="KRW3962" s="57"/>
      <c r="KRX3962" s="57"/>
      <c r="KRY3962" s="57"/>
      <c r="KRZ3962" s="57"/>
      <c r="KSA3962" s="57"/>
      <c r="KSB3962" s="57"/>
      <c r="KSC3962" s="58"/>
      <c r="KSD3962" s="57"/>
      <c r="KSE3962" s="57"/>
      <c r="KSF3962" s="57"/>
      <c r="KSG3962" s="57"/>
      <c r="KSH3962" s="57"/>
      <c r="KSI3962" s="56"/>
      <c r="KSJ3962" s="57"/>
      <c r="KSK3962" s="64"/>
      <c r="KSL3962" s="64"/>
      <c r="KSM3962" s="64"/>
      <c r="KSN3962" s="64"/>
      <c r="KSO3962" s="62"/>
      <c r="KSP3962" s="63"/>
      <c r="KSQ3962" s="62"/>
      <c r="KSR3962" s="62"/>
      <c r="KSS3962" s="61"/>
      <c r="KST3962" s="60"/>
      <c r="KSU3962" s="59"/>
      <c r="KSV3962" s="57"/>
      <c r="KSW3962" s="57"/>
      <c r="KSX3962" s="57"/>
      <c r="KSY3962" s="57"/>
      <c r="KSZ3962" s="57"/>
      <c r="KTA3962" s="57"/>
      <c r="KTB3962" s="57"/>
      <c r="KTC3962" s="57"/>
      <c r="KTD3962" s="58"/>
      <c r="KTE3962" s="57"/>
      <c r="KTF3962" s="57"/>
      <c r="KTG3962" s="57"/>
      <c r="KTH3962" s="57"/>
      <c r="KTI3962" s="57"/>
      <c r="KTJ3962" s="56"/>
      <c r="KTK3962" s="57"/>
      <c r="KTL3962" s="64"/>
      <c r="KTM3962" s="64"/>
      <c r="KTN3962" s="64"/>
      <c r="KTO3962" s="64"/>
      <c r="KTP3962" s="62"/>
      <c r="KTQ3962" s="63"/>
      <c r="KTR3962" s="62"/>
      <c r="KTS3962" s="62"/>
      <c r="KTT3962" s="61"/>
      <c r="KTU3962" s="60"/>
      <c r="KTV3962" s="59"/>
      <c r="KTW3962" s="57"/>
      <c r="KTX3962" s="57"/>
      <c r="KTY3962" s="57"/>
      <c r="KTZ3962" s="57"/>
      <c r="KUA3962" s="57"/>
      <c r="KUB3962" s="57"/>
      <c r="KUC3962" s="57"/>
      <c r="KUD3962" s="57"/>
      <c r="KUE3962" s="58"/>
      <c r="KUF3962" s="57"/>
      <c r="KUG3962" s="57"/>
      <c r="KUH3962" s="57"/>
      <c r="KUI3962" s="57"/>
      <c r="KUJ3962" s="57"/>
      <c r="KUK3962" s="56"/>
      <c r="KUL3962" s="57"/>
      <c r="KUM3962" s="64"/>
      <c r="KUN3962" s="64"/>
      <c r="KUO3962" s="64"/>
      <c r="KUP3962" s="64"/>
      <c r="KUQ3962" s="62"/>
      <c r="KUR3962" s="63"/>
      <c r="KUS3962" s="62"/>
      <c r="KUT3962" s="62"/>
      <c r="KUU3962" s="61"/>
      <c r="KUV3962" s="60"/>
      <c r="KUW3962" s="59"/>
      <c r="KUX3962" s="57"/>
      <c r="KUY3962" s="57"/>
      <c r="KUZ3962" s="57"/>
      <c r="KVA3962" s="57"/>
      <c r="KVB3962" s="57"/>
      <c r="KVC3962" s="57"/>
      <c r="KVD3962" s="57"/>
      <c r="KVE3962" s="57"/>
      <c r="KVF3962" s="58"/>
      <c r="KVG3962" s="57"/>
      <c r="KVH3962" s="57"/>
      <c r="KVI3962" s="57"/>
      <c r="KVJ3962" s="57"/>
      <c r="KVK3962" s="57"/>
      <c r="KVL3962" s="56"/>
      <c r="KVM3962" s="57"/>
      <c r="KVN3962" s="64"/>
      <c r="KVO3962" s="64"/>
      <c r="KVP3962" s="64"/>
      <c r="KVQ3962" s="64"/>
      <c r="KVR3962" s="62"/>
      <c r="KVS3962" s="63"/>
      <c r="KVT3962" s="62"/>
      <c r="KVU3962" s="62"/>
      <c r="KVV3962" s="61"/>
      <c r="KVW3962" s="60"/>
      <c r="KVX3962" s="59"/>
      <c r="KVY3962" s="57"/>
      <c r="KVZ3962" s="57"/>
      <c r="KWA3962" s="57"/>
      <c r="KWB3962" s="57"/>
      <c r="KWC3962" s="57"/>
      <c r="KWD3962" s="57"/>
      <c r="KWE3962" s="57"/>
      <c r="KWF3962" s="57"/>
      <c r="KWG3962" s="58"/>
      <c r="KWH3962" s="57"/>
      <c r="KWI3962" s="57"/>
      <c r="KWJ3962" s="57"/>
      <c r="KWK3962" s="57"/>
      <c r="KWL3962" s="57"/>
      <c r="KWM3962" s="56"/>
      <c r="KWN3962" s="57"/>
      <c r="KWO3962" s="64"/>
      <c r="KWP3962" s="64"/>
      <c r="KWQ3962" s="64"/>
      <c r="KWR3962" s="64"/>
      <c r="KWS3962" s="62"/>
      <c r="KWT3962" s="63"/>
      <c r="KWU3962" s="62"/>
      <c r="KWV3962" s="62"/>
      <c r="KWW3962" s="61"/>
      <c r="KWX3962" s="60"/>
      <c r="KWY3962" s="59"/>
      <c r="KWZ3962" s="57"/>
      <c r="KXA3962" s="57"/>
      <c r="KXB3962" s="57"/>
      <c r="KXC3962" s="57"/>
      <c r="KXD3962" s="57"/>
      <c r="KXE3962" s="57"/>
      <c r="KXF3962" s="57"/>
      <c r="KXG3962" s="57"/>
      <c r="KXH3962" s="58"/>
      <c r="KXI3962" s="57"/>
      <c r="KXJ3962" s="57"/>
      <c r="KXK3962" s="57"/>
      <c r="KXL3962" s="57"/>
      <c r="KXM3962" s="57"/>
      <c r="KXN3962" s="56"/>
      <c r="KXO3962" s="57"/>
      <c r="KXP3962" s="64"/>
      <c r="KXQ3962" s="64"/>
      <c r="KXR3962" s="64"/>
      <c r="KXS3962" s="64"/>
      <c r="KXT3962" s="62"/>
      <c r="KXU3962" s="63"/>
      <c r="KXV3962" s="62"/>
      <c r="KXW3962" s="62"/>
      <c r="KXX3962" s="61"/>
      <c r="KXY3962" s="60"/>
      <c r="KXZ3962" s="59"/>
      <c r="KYA3962" s="57"/>
      <c r="KYB3962" s="57"/>
      <c r="KYC3962" s="57"/>
      <c r="KYD3962" s="57"/>
      <c r="KYE3962" s="57"/>
      <c r="KYF3962" s="57"/>
      <c r="KYG3962" s="57"/>
      <c r="KYH3962" s="57"/>
      <c r="KYI3962" s="58"/>
      <c r="KYJ3962" s="57"/>
      <c r="KYK3962" s="57"/>
      <c r="KYL3962" s="57"/>
      <c r="KYM3962" s="57"/>
      <c r="KYN3962" s="57"/>
      <c r="KYO3962" s="56"/>
      <c r="KYP3962" s="57"/>
      <c r="KYQ3962" s="64"/>
      <c r="KYR3962" s="64"/>
      <c r="KYS3962" s="64"/>
      <c r="KYT3962" s="64"/>
      <c r="KYU3962" s="62"/>
      <c r="KYV3962" s="63"/>
      <c r="KYW3962" s="62"/>
      <c r="KYX3962" s="62"/>
      <c r="KYY3962" s="61"/>
      <c r="KYZ3962" s="60"/>
      <c r="KZA3962" s="59"/>
      <c r="KZB3962" s="57"/>
      <c r="KZC3962" s="57"/>
      <c r="KZD3962" s="57"/>
      <c r="KZE3962" s="57"/>
      <c r="KZF3962" s="57"/>
      <c r="KZG3962" s="57"/>
      <c r="KZH3962" s="57"/>
      <c r="KZI3962" s="57"/>
      <c r="KZJ3962" s="58"/>
      <c r="KZK3962" s="57"/>
      <c r="KZL3962" s="57"/>
      <c r="KZM3962" s="57"/>
      <c r="KZN3962" s="57"/>
      <c r="KZO3962" s="57"/>
      <c r="KZP3962" s="56"/>
      <c r="KZQ3962" s="57"/>
      <c r="KZR3962" s="64"/>
      <c r="KZS3962" s="64"/>
      <c r="KZT3962" s="64"/>
      <c r="KZU3962" s="64"/>
      <c r="KZV3962" s="62"/>
      <c r="KZW3962" s="63"/>
      <c r="KZX3962" s="62"/>
      <c r="KZY3962" s="62"/>
      <c r="KZZ3962" s="61"/>
      <c r="LAA3962" s="60"/>
      <c r="LAB3962" s="59"/>
      <c r="LAC3962" s="57"/>
      <c r="LAD3962" s="57"/>
      <c r="LAE3962" s="57"/>
      <c r="LAF3962" s="57"/>
      <c r="LAG3962" s="57"/>
      <c r="LAH3962" s="57"/>
      <c r="LAI3962" s="57"/>
      <c r="LAJ3962" s="57"/>
      <c r="LAK3962" s="58"/>
      <c r="LAL3962" s="57"/>
      <c r="LAM3962" s="57"/>
      <c r="LAN3962" s="57"/>
      <c r="LAO3962" s="57"/>
      <c r="LAP3962" s="57"/>
      <c r="LAQ3962" s="56"/>
      <c r="LAR3962" s="57"/>
      <c r="LAS3962" s="64"/>
      <c r="LAT3962" s="64"/>
      <c r="LAU3962" s="64"/>
      <c r="LAV3962" s="64"/>
      <c r="LAW3962" s="62"/>
      <c r="LAX3962" s="63"/>
      <c r="LAY3962" s="62"/>
      <c r="LAZ3962" s="62"/>
      <c r="LBA3962" s="61"/>
      <c r="LBB3962" s="60"/>
      <c r="LBC3962" s="59"/>
      <c r="LBD3962" s="57"/>
      <c r="LBE3962" s="57"/>
      <c r="LBF3962" s="57"/>
      <c r="LBG3962" s="57"/>
      <c r="LBH3962" s="57"/>
      <c r="LBI3962" s="57"/>
      <c r="LBJ3962" s="57"/>
      <c r="LBK3962" s="57"/>
      <c r="LBL3962" s="58"/>
      <c r="LBM3962" s="57"/>
      <c r="LBN3962" s="57"/>
      <c r="LBO3962" s="57"/>
      <c r="LBP3962" s="57"/>
      <c r="LBQ3962" s="57"/>
      <c r="LBR3962" s="56"/>
      <c r="LBS3962" s="57"/>
      <c r="LBT3962" s="64"/>
      <c r="LBU3962" s="64"/>
      <c r="LBV3962" s="64"/>
      <c r="LBW3962" s="64"/>
      <c r="LBX3962" s="62"/>
      <c r="LBY3962" s="63"/>
      <c r="LBZ3962" s="62"/>
      <c r="LCA3962" s="62"/>
      <c r="LCB3962" s="61"/>
      <c r="LCC3962" s="60"/>
      <c r="LCD3962" s="59"/>
      <c r="LCE3962" s="57"/>
      <c r="LCF3962" s="57"/>
      <c r="LCG3962" s="57"/>
      <c r="LCH3962" s="57"/>
      <c r="LCI3962" s="57"/>
      <c r="LCJ3962" s="57"/>
      <c r="LCK3962" s="57"/>
      <c r="LCL3962" s="57"/>
      <c r="LCM3962" s="58"/>
      <c r="LCN3962" s="57"/>
      <c r="LCO3962" s="57"/>
      <c r="LCP3962" s="57"/>
      <c r="LCQ3962" s="57"/>
      <c r="LCR3962" s="57"/>
      <c r="LCS3962" s="56"/>
      <c r="LCT3962" s="57"/>
      <c r="LCU3962" s="64"/>
      <c r="LCV3962" s="64"/>
      <c r="LCW3962" s="64"/>
      <c r="LCX3962" s="64"/>
      <c r="LCY3962" s="62"/>
      <c r="LCZ3962" s="63"/>
      <c r="LDA3962" s="62"/>
      <c r="LDB3962" s="62"/>
      <c r="LDC3962" s="61"/>
      <c r="LDD3962" s="60"/>
      <c r="LDE3962" s="59"/>
      <c r="LDF3962" s="57"/>
      <c r="LDG3962" s="57"/>
      <c r="LDH3962" s="57"/>
      <c r="LDI3962" s="57"/>
      <c r="LDJ3962" s="57"/>
      <c r="LDK3962" s="57"/>
      <c r="LDL3962" s="57"/>
      <c r="LDM3962" s="57"/>
      <c r="LDN3962" s="58"/>
      <c r="LDO3962" s="57"/>
      <c r="LDP3962" s="57"/>
      <c r="LDQ3962" s="57"/>
      <c r="LDR3962" s="57"/>
      <c r="LDS3962" s="57"/>
      <c r="LDT3962" s="56"/>
      <c r="LDU3962" s="57"/>
      <c r="LDV3962" s="64"/>
      <c r="LDW3962" s="64"/>
      <c r="LDX3962" s="64"/>
      <c r="LDY3962" s="64"/>
      <c r="LDZ3962" s="62"/>
      <c r="LEA3962" s="63"/>
      <c r="LEB3962" s="62"/>
      <c r="LEC3962" s="62"/>
      <c r="LED3962" s="61"/>
      <c r="LEE3962" s="60"/>
      <c r="LEF3962" s="59"/>
      <c r="LEG3962" s="57"/>
      <c r="LEH3962" s="57"/>
      <c r="LEI3962" s="57"/>
      <c r="LEJ3962" s="57"/>
      <c r="LEK3962" s="57"/>
      <c r="LEL3962" s="57"/>
      <c r="LEM3962" s="57"/>
      <c r="LEN3962" s="57"/>
      <c r="LEO3962" s="58"/>
      <c r="LEP3962" s="57"/>
      <c r="LEQ3962" s="57"/>
      <c r="LER3962" s="57"/>
      <c r="LES3962" s="57"/>
      <c r="LET3962" s="57"/>
      <c r="LEU3962" s="56"/>
      <c r="LEV3962" s="57"/>
      <c r="LEW3962" s="64"/>
      <c r="LEX3962" s="64"/>
      <c r="LEY3962" s="64"/>
      <c r="LEZ3962" s="64"/>
      <c r="LFA3962" s="62"/>
      <c r="LFB3962" s="63"/>
      <c r="LFC3962" s="62"/>
      <c r="LFD3962" s="62"/>
      <c r="LFE3962" s="61"/>
      <c r="LFF3962" s="60"/>
      <c r="LFG3962" s="59"/>
      <c r="LFH3962" s="57"/>
      <c r="LFI3962" s="57"/>
      <c r="LFJ3962" s="57"/>
      <c r="LFK3962" s="57"/>
      <c r="LFL3962" s="57"/>
      <c r="LFM3962" s="57"/>
      <c r="LFN3962" s="57"/>
      <c r="LFO3962" s="57"/>
      <c r="LFP3962" s="58"/>
      <c r="LFQ3962" s="57"/>
      <c r="LFR3962" s="57"/>
      <c r="LFS3962" s="57"/>
      <c r="LFT3962" s="57"/>
      <c r="LFU3962" s="57"/>
      <c r="LFV3962" s="56"/>
      <c r="LFW3962" s="57"/>
      <c r="LFX3962" s="64"/>
      <c r="LFY3962" s="64"/>
      <c r="LFZ3962" s="64"/>
      <c r="LGA3962" s="64"/>
      <c r="LGB3962" s="62"/>
      <c r="LGC3962" s="63"/>
      <c r="LGD3962" s="62"/>
      <c r="LGE3962" s="62"/>
      <c r="LGF3962" s="61"/>
      <c r="LGG3962" s="60"/>
      <c r="LGH3962" s="59"/>
      <c r="LGI3962" s="57"/>
      <c r="LGJ3962" s="57"/>
      <c r="LGK3962" s="57"/>
      <c r="LGL3962" s="57"/>
      <c r="LGM3962" s="57"/>
      <c r="LGN3962" s="57"/>
      <c r="LGO3962" s="57"/>
      <c r="LGP3962" s="57"/>
      <c r="LGQ3962" s="58"/>
      <c r="LGR3962" s="57"/>
      <c r="LGS3962" s="57"/>
      <c r="LGT3962" s="57"/>
      <c r="LGU3962" s="57"/>
      <c r="LGV3962" s="57"/>
      <c r="LGW3962" s="56"/>
      <c r="LGX3962" s="57"/>
      <c r="LGY3962" s="64"/>
      <c r="LGZ3962" s="64"/>
      <c r="LHA3962" s="64"/>
      <c r="LHB3962" s="64"/>
      <c r="LHC3962" s="62"/>
      <c r="LHD3962" s="63"/>
      <c r="LHE3962" s="62"/>
      <c r="LHF3962" s="62"/>
      <c r="LHG3962" s="61"/>
      <c r="LHH3962" s="60"/>
      <c r="LHI3962" s="59"/>
      <c r="LHJ3962" s="57"/>
      <c r="LHK3962" s="57"/>
      <c r="LHL3962" s="57"/>
      <c r="LHM3962" s="57"/>
      <c r="LHN3962" s="57"/>
      <c r="LHO3962" s="57"/>
      <c r="LHP3962" s="57"/>
      <c r="LHQ3962" s="57"/>
      <c r="LHR3962" s="58"/>
      <c r="LHS3962" s="57"/>
      <c r="LHT3962" s="57"/>
      <c r="LHU3962" s="57"/>
      <c r="LHV3962" s="57"/>
      <c r="LHW3962" s="57"/>
      <c r="LHX3962" s="56"/>
      <c r="LHY3962" s="57"/>
      <c r="LHZ3962" s="64"/>
      <c r="LIA3962" s="64"/>
      <c r="LIB3962" s="64"/>
      <c r="LIC3962" s="64"/>
      <c r="LID3962" s="62"/>
      <c r="LIE3962" s="63"/>
      <c r="LIF3962" s="62"/>
      <c r="LIG3962" s="62"/>
      <c r="LIH3962" s="61"/>
      <c r="LII3962" s="60"/>
      <c r="LIJ3962" s="59"/>
      <c r="LIK3962" s="57"/>
      <c r="LIL3962" s="57"/>
      <c r="LIM3962" s="57"/>
      <c r="LIN3962" s="57"/>
      <c r="LIO3962" s="57"/>
      <c r="LIP3962" s="57"/>
      <c r="LIQ3962" s="57"/>
      <c r="LIR3962" s="57"/>
      <c r="LIS3962" s="58"/>
      <c r="LIT3962" s="57"/>
      <c r="LIU3962" s="57"/>
      <c r="LIV3962" s="57"/>
      <c r="LIW3962" s="57"/>
      <c r="LIX3962" s="57"/>
      <c r="LIY3962" s="56"/>
      <c r="LIZ3962" s="57"/>
      <c r="LJA3962" s="64"/>
      <c r="LJB3962" s="64"/>
      <c r="LJC3962" s="64"/>
      <c r="LJD3962" s="64"/>
      <c r="LJE3962" s="62"/>
      <c r="LJF3962" s="63"/>
      <c r="LJG3962" s="62"/>
      <c r="LJH3962" s="62"/>
      <c r="LJI3962" s="61"/>
      <c r="LJJ3962" s="60"/>
      <c r="LJK3962" s="59"/>
      <c r="LJL3962" s="57"/>
      <c r="LJM3962" s="57"/>
      <c r="LJN3962" s="57"/>
      <c r="LJO3962" s="57"/>
      <c r="LJP3962" s="57"/>
      <c r="LJQ3962" s="57"/>
      <c r="LJR3962" s="57"/>
      <c r="LJS3962" s="57"/>
      <c r="LJT3962" s="58"/>
      <c r="LJU3962" s="57"/>
      <c r="LJV3962" s="57"/>
      <c r="LJW3962" s="57"/>
      <c r="LJX3962" s="57"/>
      <c r="LJY3962" s="57"/>
      <c r="LJZ3962" s="56"/>
      <c r="LKA3962" s="57"/>
      <c r="LKB3962" s="64"/>
      <c r="LKC3962" s="64"/>
      <c r="LKD3962" s="64"/>
      <c r="LKE3962" s="64"/>
      <c r="LKF3962" s="62"/>
      <c r="LKG3962" s="63"/>
      <c r="LKH3962" s="62"/>
      <c r="LKI3962" s="62"/>
      <c r="LKJ3962" s="61"/>
      <c r="LKK3962" s="60"/>
      <c r="LKL3962" s="59"/>
      <c r="LKM3962" s="57"/>
      <c r="LKN3962" s="57"/>
      <c r="LKO3962" s="57"/>
      <c r="LKP3962" s="57"/>
      <c r="LKQ3962" s="57"/>
      <c r="LKR3962" s="57"/>
      <c r="LKS3962" s="57"/>
      <c r="LKT3962" s="57"/>
      <c r="LKU3962" s="58"/>
      <c r="LKV3962" s="57"/>
      <c r="LKW3962" s="57"/>
      <c r="LKX3962" s="57"/>
      <c r="LKY3962" s="57"/>
      <c r="LKZ3962" s="57"/>
      <c r="LLA3962" s="56"/>
      <c r="LLB3962" s="57"/>
      <c r="LLC3962" s="64"/>
      <c r="LLD3962" s="64"/>
      <c r="LLE3962" s="64"/>
      <c r="LLF3962" s="64"/>
      <c r="LLG3962" s="62"/>
      <c r="LLH3962" s="63"/>
      <c r="LLI3962" s="62"/>
      <c r="LLJ3962" s="62"/>
      <c r="LLK3962" s="61"/>
      <c r="LLL3962" s="60"/>
      <c r="LLM3962" s="59"/>
      <c r="LLN3962" s="57"/>
      <c r="LLO3962" s="57"/>
      <c r="LLP3962" s="57"/>
      <c r="LLQ3962" s="57"/>
      <c r="LLR3962" s="57"/>
      <c r="LLS3962" s="57"/>
      <c r="LLT3962" s="57"/>
      <c r="LLU3962" s="57"/>
      <c r="LLV3962" s="58"/>
      <c r="LLW3962" s="57"/>
      <c r="LLX3962" s="57"/>
      <c r="LLY3962" s="57"/>
      <c r="LLZ3962" s="57"/>
      <c r="LMA3962" s="57"/>
      <c r="LMB3962" s="56"/>
      <c r="LMC3962" s="57"/>
      <c r="LMD3962" s="64"/>
      <c r="LME3962" s="64"/>
      <c r="LMF3962" s="64"/>
      <c r="LMG3962" s="64"/>
      <c r="LMH3962" s="62"/>
      <c r="LMI3962" s="63"/>
      <c r="LMJ3962" s="62"/>
      <c r="LMK3962" s="62"/>
      <c r="LML3962" s="61"/>
      <c r="LMM3962" s="60"/>
      <c r="LMN3962" s="59"/>
      <c r="LMO3962" s="57"/>
      <c r="LMP3962" s="57"/>
      <c r="LMQ3962" s="57"/>
      <c r="LMR3962" s="57"/>
      <c r="LMS3962" s="57"/>
      <c r="LMT3962" s="57"/>
      <c r="LMU3962" s="57"/>
      <c r="LMV3962" s="57"/>
      <c r="LMW3962" s="58"/>
      <c r="LMX3962" s="57"/>
      <c r="LMY3962" s="57"/>
      <c r="LMZ3962" s="57"/>
      <c r="LNA3962" s="57"/>
      <c r="LNB3962" s="57"/>
      <c r="LNC3962" s="56"/>
      <c r="LND3962" s="57"/>
      <c r="LNE3962" s="64"/>
      <c r="LNF3962" s="64"/>
      <c r="LNG3962" s="64"/>
      <c r="LNH3962" s="64"/>
      <c r="LNI3962" s="62"/>
      <c r="LNJ3962" s="63"/>
      <c r="LNK3962" s="62"/>
      <c r="LNL3962" s="62"/>
      <c r="LNM3962" s="61"/>
      <c r="LNN3962" s="60"/>
      <c r="LNO3962" s="59"/>
      <c r="LNP3962" s="57"/>
      <c r="LNQ3962" s="57"/>
      <c r="LNR3962" s="57"/>
      <c r="LNS3962" s="57"/>
      <c r="LNT3962" s="57"/>
      <c r="LNU3962" s="57"/>
      <c r="LNV3962" s="57"/>
      <c r="LNW3962" s="57"/>
      <c r="LNX3962" s="58"/>
      <c r="LNY3962" s="57"/>
      <c r="LNZ3962" s="57"/>
      <c r="LOA3962" s="57"/>
      <c r="LOB3962" s="57"/>
      <c r="LOC3962" s="57"/>
      <c r="LOD3962" s="56"/>
      <c r="LOE3962" s="57"/>
      <c r="LOF3962" s="64"/>
      <c r="LOG3962" s="64"/>
      <c r="LOH3962" s="64"/>
      <c r="LOI3962" s="64"/>
      <c r="LOJ3962" s="62"/>
      <c r="LOK3962" s="63"/>
      <c r="LOL3962" s="62"/>
      <c r="LOM3962" s="62"/>
      <c r="LON3962" s="61"/>
      <c r="LOO3962" s="60"/>
      <c r="LOP3962" s="59"/>
      <c r="LOQ3962" s="57"/>
      <c r="LOR3962" s="57"/>
      <c r="LOS3962" s="57"/>
      <c r="LOT3962" s="57"/>
      <c r="LOU3962" s="57"/>
      <c r="LOV3962" s="57"/>
      <c r="LOW3962" s="57"/>
      <c r="LOX3962" s="57"/>
      <c r="LOY3962" s="58"/>
      <c r="LOZ3962" s="57"/>
      <c r="LPA3962" s="57"/>
      <c r="LPB3962" s="57"/>
      <c r="LPC3962" s="57"/>
      <c r="LPD3962" s="57"/>
      <c r="LPE3962" s="56"/>
      <c r="LPF3962" s="57"/>
      <c r="LPG3962" s="64"/>
      <c r="LPH3962" s="64"/>
      <c r="LPI3962" s="64"/>
      <c r="LPJ3962" s="64"/>
      <c r="LPK3962" s="62"/>
      <c r="LPL3962" s="63"/>
      <c r="LPM3962" s="62"/>
      <c r="LPN3962" s="62"/>
      <c r="LPO3962" s="61"/>
      <c r="LPP3962" s="60"/>
      <c r="LPQ3962" s="59"/>
      <c r="LPR3962" s="57"/>
      <c r="LPS3962" s="57"/>
      <c r="LPT3962" s="57"/>
      <c r="LPU3962" s="57"/>
      <c r="LPV3962" s="57"/>
      <c r="LPW3962" s="57"/>
      <c r="LPX3962" s="57"/>
      <c r="LPY3962" s="57"/>
      <c r="LPZ3962" s="58"/>
      <c r="LQA3962" s="57"/>
      <c r="LQB3962" s="57"/>
      <c r="LQC3962" s="57"/>
      <c r="LQD3962" s="57"/>
      <c r="LQE3962" s="57"/>
      <c r="LQF3962" s="56"/>
      <c r="LQG3962" s="57"/>
      <c r="LQH3962" s="64"/>
      <c r="LQI3962" s="64"/>
      <c r="LQJ3962" s="64"/>
      <c r="LQK3962" s="64"/>
      <c r="LQL3962" s="62"/>
      <c r="LQM3962" s="63"/>
      <c r="LQN3962" s="62"/>
      <c r="LQO3962" s="62"/>
      <c r="LQP3962" s="61"/>
      <c r="LQQ3962" s="60"/>
      <c r="LQR3962" s="59"/>
      <c r="LQS3962" s="57"/>
      <c r="LQT3962" s="57"/>
      <c r="LQU3962" s="57"/>
      <c r="LQV3962" s="57"/>
      <c r="LQW3962" s="57"/>
      <c r="LQX3962" s="57"/>
      <c r="LQY3962" s="57"/>
      <c r="LQZ3962" s="57"/>
      <c r="LRA3962" s="58"/>
      <c r="LRB3962" s="57"/>
      <c r="LRC3962" s="57"/>
      <c r="LRD3962" s="57"/>
      <c r="LRE3962" s="57"/>
      <c r="LRF3962" s="57"/>
      <c r="LRG3962" s="56"/>
      <c r="LRH3962" s="57"/>
      <c r="LRI3962" s="64"/>
      <c r="LRJ3962" s="64"/>
      <c r="LRK3962" s="64"/>
      <c r="LRL3962" s="64"/>
      <c r="LRM3962" s="62"/>
      <c r="LRN3962" s="63"/>
      <c r="LRO3962" s="62"/>
      <c r="LRP3962" s="62"/>
      <c r="LRQ3962" s="61"/>
      <c r="LRR3962" s="60"/>
      <c r="LRS3962" s="59"/>
      <c r="LRT3962" s="57"/>
      <c r="LRU3962" s="57"/>
      <c r="LRV3962" s="57"/>
      <c r="LRW3962" s="57"/>
      <c r="LRX3962" s="57"/>
      <c r="LRY3962" s="57"/>
      <c r="LRZ3962" s="57"/>
      <c r="LSA3962" s="57"/>
      <c r="LSB3962" s="58"/>
      <c r="LSC3962" s="57"/>
      <c r="LSD3962" s="57"/>
      <c r="LSE3962" s="57"/>
      <c r="LSF3962" s="57"/>
      <c r="LSG3962" s="57"/>
      <c r="LSH3962" s="56"/>
      <c r="LSI3962" s="57"/>
      <c r="LSJ3962" s="64"/>
      <c r="LSK3962" s="64"/>
      <c r="LSL3962" s="64"/>
      <c r="LSM3962" s="64"/>
      <c r="LSN3962" s="62"/>
      <c r="LSO3962" s="63"/>
      <c r="LSP3962" s="62"/>
      <c r="LSQ3962" s="62"/>
      <c r="LSR3962" s="61"/>
      <c r="LSS3962" s="60"/>
      <c r="LST3962" s="59"/>
      <c r="LSU3962" s="57"/>
      <c r="LSV3962" s="57"/>
      <c r="LSW3962" s="57"/>
      <c r="LSX3962" s="57"/>
      <c r="LSY3962" s="57"/>
      <c r="LSZ3962" s="57"/>
      <c r="LTA3962" s="57"/>
      <c r="LTB3962" s="57"/>
      <c r="LTC3962" s="58"/>
      <c r="LTD3962" s="57"/>
      <c r="LTE3962" s="57"/>
      <c r="LTF3962" s="57"/>
      <c r="LTG3962" s="57"/>
      <c r="LTH3962" s="57"/>
      <c r="LTI3962" s="56"/>
      <c r="LTJ3962" s="57"/>
      <c r="LTK3962" s="64"/>
      <c r="LTL3962" s="64"/>
      <c r="LTM3962" s="64"/>
      <c r="LTN3962" s="64"/>
      <c r="LTO3962" s="62"/>
      <c r="LTP3962" s="63"/>
      <c r="LTQ3962" s="62"/>
      <c r="LTR3962" s="62"/>
      <c r="LTS3962" s="61"/>
      <c r="LTT3962" s="60"/>
      <c r="LTU3962" s="59"/>
      <c r="LTV3962" s="57"/>
      <c r="LTW3962" s="57"/>
      <c r="LTX3962" s="57"/>
      <c r="LTY3962" s="57"/>
      <c r="LTZ3962" s="57"/>
      <c r="LUA3962" s="57"/>
      <c r="LUB3962" s="57"/>
      <c r="LUC3962" s="57"/>
      <c r="LUD3962" s="58"/>
      <c r="LUE3962" s="57"/>
      <c r="LUF3962" s="57"/>
      <c r="LUG3962" s="57"/>
      <c r="LUH3962" s="57"/>
      <c r="LUI3962" s="57"/>
      <c r="LUJ3962" s="56"/>
      <c r="LUK3962" s="57"/>
      <c r="LUL3962" s="64"/>
      <c r="LUM3962" s="64"/>
      <c r="LUN3962" s="64"/>
      <c r="LUO3962" s="64"/>
      <c r="LUP3962" s="62"/>
      <c r="LUQ3962" s="63"/>
      <c r="LUR3962" s="62"/>
      <c r="LUS3962" s="62"/>
      <c r="LUT3962" s="61"/>
      <c r="LUU3962" s="60"/>
      <c r="LUV3962" s="59"/>
      <c r="LUW3962" s="57"/>
      <c r="LUX3962" s="57"/>
      <c r="LUY3962" s="57"/>
      <c r="LUZ3962" s="57"/>
      <c r="LVA3962" s="57"/>
      <c r="LVB3962" s="57"/>
      <c r="LVC3962" s="57"/>
      <c r="LVD3962" s="57"/>
      <c r="LVE3962" s="58"/>
      <c r="LVF3962" s="57"/>
      <c r="LVG3962" s="57"/>
      <c r="LVH3962" s="57"/>
      <c r="LVI3962" s="57"/>
      <c r="LVJ3962" s="57"/>
      <c r="LVK3962" s="56"/>
      <c r="LVL3962" s="57"/>
      <c r="LVM3962" s="64"/>
      <c r="LVN3962" s="64"/>
      <c r="LVO3962" s="64"/>
      <c r="LVP3962" s="64"/>
      <c r="LVQ3962" s="62"/>
      <c r="LVR3962" s="63"/>
      <c r="LVS3962" s="62"/>
      <c r="LVT3962" s="62"/>
      <c r="LVU3962" s="61"/>
      <c r="LVV3962" s="60"/>
      <c r="LVW3962" s="59"/>
      <c r="LVX3962" s="57"/>
      <c r="LVY3962" s="57"/>
      <c r="LVZ3962" s="57"/>
      <c r="LWA3962" s="57"/>
      <c r="LWB3962" s="57"/>
      <c r="LWC3962" s="57"/>
      <c r="LWD3962" s="57"/>
      <c r="LWE3962" s="57"/>
      <c r="LWF3962" s="58"/>
      <c r="LWG3962" s="57"/>
      <c r="LWH3962" s="57"/>
      <c r="LWI3962" s="57"/>
      <c r="LWJ3962" s="57"/>
      <c r="LWK3962" s="57"/>
      <c r="LWL3962" s="56"/>
      <c r="LWM3962" s="57"/>
      <c r="LWN3962" s="64"/>
      <c r="LWO3962" s="64"/>
      <c r="LWP3962" s="64"/>
      <c r="LWQ3962" s="64"/>
      <c r="LWR3962" s="62"/>
      <c r="LWS3962" s="63"/>
      <c r="LWT3962" s="62"/>
      <c r="LWU3962" s="62"/>
      <c r="LWV3962" s="61"/>
      <c r="LWW3962" s="60"/>
      <c r="LWX3962" s="59"/>
      <c r="LWY3962" s="57"/>
      <c r="LWZ3962" s="57"/>
      <c r="LXA3962" s="57"/>
      <c r="LXB3962" s="57"/>
      <c r="LXC3962" s="57"/>
      <c r="LXD3962" s="57"/>
      <c r="LXE3962" s="57"/>
      <c r="LXF3962" s="57"/>
      <c r="LXG3962" s="58"/>
      <c r="LXH3962" s="57"/>
      <c r="LXI3962" s="57"/>
      <c r="LXJ3962" s="57"/>
      <c r="LXK3962" s="57"/>
      <c r="LXL3962" s="57"/>
      <c r="LXM3962" s="56"/>
      <c r="LXN3962" s="57"/>
      <c r="LXO3962" s="64"/>
      <c r="LXP3962" s="64"/>
      <c r="LXQ3962" s="64"/>
      <c r="LXR3962" s="64"/>
      <c r="LXS3962" s="62"/>
      <c r="LXT3962" s="63"/>
      <c r="LXU3962" s="62"/>
      <c r="LXV3962" s="62"/>
      <c r="LXW3962" s="61"/>
      <c r="LXX3962" s="60"/>
      <c r="LXY3962" s="59"/>
      <c r="LXZ3962" s="57"/>
      <c r="LYA3962" s="57"/>
      <c r="LYB3962" s="57"/>
      <c r="LYC3962" s="57"/>
      <c r="LYD3962" s="57"/>
      <c r="LYE3962" s="57"/>
      <c r="LYF3962" s="57"/>
      <c r="LYG3962" s="57"/>
      <c r="LYH3962" s="58"/>
      <c r="LYI3962" s="57"/>
      <c r="LYJ3962" s="57"/>
      <c r="LYK3962" s="57"/>
      <c r="LYL3962" s="57"/>
      <c r="LYM3962" s="57"/>
      <c r="LYN3962" s="56"/>
      <c r="LYO3962" s="57"/>
      <c r="LYP3962" s="64"/>
      <c r="LYQ3962" s="64"/>
      <c r="LYR3962" s="64"/>
      <c r="LYS3962" s="64"/>
      <c r="LYT3962" s="62"/>
      <c r="LYU3962" s="63"/>
      <c r="LYV3962" s="62"/>
      <c r="LYW3962" s="62"/>
      <c r="LYX3962" s="61"/>
      <c r="LYY3962" s="60"/>
      <c r="LYZ3962" s="59"/>
      <c r="LZA3962" s="57"/>
      <c r="LZB3962" s="57"/>
      <c r="LZC3962" s="57"/>
      <c r="LZD3962" s="57"/>
      <c r="LZE3962" s="57"/>
      <c r="LZF3962" s="57"/>
      <c r="LZG3962" s="57"/>
      <c r="LZH3962" s="57"/>
      <c r="LZI3962" s="58"/>
      <c r="LZJ3962" s="57"/>
      <c r="LZK3962" s="57"/>
      <c r="LZL3962" s="57"/>
      <c r="LZM3962" s="57"/>
      <c r="LZN3962" s="57"/>
      <c r="LZO3962" s="56"/>
      <c r="LZP3962" s="57"/>
      <c r="LZQ3962" s="64"/>
      <c r="LZR3962" s="64"/>
      <c r="LZS3962" s="64"/>
      <c r="LZT3962" s="64"/>
      <c r="LZU3962" s="62"/>
      <c r="LZV3962" s="63"/>
      <c r="LZW3962" s="62"/>
      <c r="LZX3962" s="62"/>
      <c r="LZY3962" s="61"/>
      <c r="LZZ3962" s="60"/>
      <c r="MAA3962" s="59"/>
      <c r="MAB3962" s="57"/>
      <c r="MAC3962" s="57"/>
      <c r="MAD3962" s="57"/>
      <c r="MAE3962" s="57"/>
      <c r="MAF3962" s="57"/>
      <c r="MAG3962" s="57"/>
      <c r="MAH3962" s="57"/>
      <c r="MAI3962" s="57"/>
      <c r="MAJ3962" s="58"/>
      <c r="MAK3962" s="57"/>
      <c r="MAL3962" s="57"/>
      <c r="MAM3962" s="57"/>
      <c r="MAN3962" s="57"/>
      <c r="MAO3962" s="57"/>
      <c r="MAP3962" s="56"/>
      <c r="MAQ3962" s="57"/>
      <c r="MAR3962" s="64"/>
      <c r="MAS3962" s="64"/>
      <c r="MAT3962" s="64"/>
      <c r="MAU3962" s="64"/>
      <c r="MAV3962" s="62"/>
      <c r="MAW3962" s="63"/>
      <c r="MAX3962" s="62"/>
      <c r="MAY3962" s="62"/>
      <c r="MAZ3962" s="61"/>
      <c r="MBA3962" s="60"/>
      <c r="MBB3962" s="59"/>
      <c r="MBC3962" s="57"/>
      <c r="MBD3962" s="57"/>
      <c r="MBE3962" s="57"/>
      <c r="MBF3962" s="57"/>
      <c r="MBG3962" s="57"/>
      <c r="MBH3962" s="57"/>
      <c r="MBI3962" s="57"/>
      <c r="MBJ3962" s="57"/>
      <c r="MBK3962" s="58"/>
      <c r="MBL3962" s="57"/>
      <c r="MBM3962" s="57"/>
      <c r="MBN3962" s="57"/>
      <c r="MBO3962" s="57"/>
      <c r="MBP3962" s="57"/>
      <c r="MBQ3962" s="56"/>
      <c r="MBR3962" s="57"/>
      <c r="MBS3962" s="64"/>
      <c r="MBT3962" s="64"/>
      <c r="MBU3962" s="64"/>
      <c r="MBV3962" s="64"/>
      <c r="MBW3962" s="62"/>
      <c r="MBX3962" s="63"/>
      <c r="MBY3962" s="62"/>
      <c r="MBZ3962" s="62"/>
      <c r="MCA3962" s="61"/>
      <c r="MCB3962" s="60"/>
      <c r="MCC3962" s="59"/>
      <c r="MCD3962" s="57"/>
      <c r="MCE3962" s="57"/>
      <c r="MCF3962" s="57"/>
      <c r="MCG3962" s="57"/>
      <c r="MCH3962" s="57"/>
      <c r="MCI3962" s="57"/>
      <c r="MCJ3962" s="57"/>
      <c r="MCK3962" s="57"/>
      <c r="MCL3962" s="58"/>
      <c r="MCM3962" s="57"/>
      <c r="MCN3962" s="57"/>
      <c r="MCO3962" s="57"/>
      <c r="MCP3962" s="57"/>
      <c r="MCQ3962" s="57"/>
      <c r="MCR3962" s="56"/>
      <c r="MCS3962" s="57"/>
      <c r="MCT3962" s="64"/>
      <c r="MCU3962" s="64"/>
      <c r="MCV3962" s="64"/>
      <c r="MCW3962" s="64"/>
      <c r="MCX3962" s="62"/>
      <c r="MCY3962" s="63"/>
      <c r="MCZ3962" s="62"/>
      <c r="MDA3962" s="62"/>
      <c r="MDB3962" s="61"/>
      <c r="MDC3962" s="60"/>
      <c r="MDD3962" s="59"/>
      <c r="MDE3962" s="57"/>
      <c r="MDF3962" s="57"/>
      <c r="MDG3962" s="57"/>
      <c r="MDH3962" s="57"/>
      <c r="MDI3962" s="57"/>
      <c r="MDJ3962" s="57"/>
      <c r="MDK3962" s="57"/>
      <c r="MDL3962" s="57"/>
      <c r="MDM3962" s="58"/>
      <c r="MDN3962" s="57"/>
      <c r="MDO3962" s="57"/>
      <c r="MDP3962" s="57"/>
      <c r="MDQ3962" s="57"/>
      <c r="MDR3962" s="57"/>
      <c r="MDS3962" s="56"/>
      <c r="MDT3962" s="57"/>
      <c r="MDU3962" s="64"/>
      <c r="MDV3962" s="64"/>
      <c r="MDW3962" s="64"/>
      <c r="MDX3962" s="64"/>
      <c r="MDY3962" s="62"/>
      <c r="MDZ3962" s="63"/>
      <c r="MEA3962" s="62"/>
      <c r="MEB3962" s="62"/>
      <c r="MEC3962" s="61"/>
      <c r="MED3962" s="60"/>
      <c r="MEE3962" s="59"/>
      <c r="MEF3962" s="57"/>
      <c r="MEG3962" s="57"/>
      <c r="MEH3962" s="57"/>
      <c r="MEI3962" s="57"/>
      <c r="MEJ3962" s="57"/>
      <c r="MEK3962" s="57"/>
      <c r="MEL3962" s="57"/>
      <c r="MEM3962" s="57"/>
      <c r="MEN3962" s="58"/>
      <c r="MEO3962" s="57"/>
      <c r="MEP3962" s="57"/>
      <c r="MEQ3962" s="57"/>
      <c r="MER3962" s="57"/>
      <c r="MES3962" s="57"/>
      <c r="MET3962" s="56"/>
      <c r="MEU3962" s="57"/>
      <c r="MEV3962" s="64"/>
      <c r="MEW3962" s="64"/>
      <c r="MEX3962" s="64"/>
      <c r="MEY3962" s="64"/>
      <c r="MEZ3962" s="62"/>
      <c r="MFA3962" s="63"/>
      <c r="MFB3962" s="62"/>
      <c r="MFC3962" s="62"/>
      <c r="MFD3962" s="61"/>
      <c r="MFE3962" s="60"/>
      <c r="MFF3962" s="59"/>
      <c r="MFG3962" s="57"/>
      <c r="MFH3962" s="57"/>
      <c r="MFI3962" s="57"/>
      <c r="MFJ3962" s="57"/>
      <c r="MFK3962" s="57"/>
      <c r="MFL3962" s="57"/>
      <c r="MFM3962" s="57"/>
      <c r="MFN3962" s="57"/>
      <c r="MFO3962" s="58"/>
      <c r="MFP3962" s="57"/>
      <c r="MFQ3962" s="57"/>
      <c r="MFR3962" s="57"/>
      <c r="MFS3962" s="57"/>
      <c r="MFT3962" s="57"/>
      <c r="MFU3962" s="56"/>
      <c r="MFV3962" s="57"/>
      <c r="MFW3962" s="64"/>
      <c r="MFX3962" s="64"/>
      <c r="MFY3962" s="64"/>
      <c r="MFZ3962" s="64"/>
      <c r="MGA3962" s="62"/>
      <c r="MGB3962" s="63"/>
      <c r="MGC3962" s="62"/>
      <c r="MGD3962" s="62"/>
      <c r="MGE3962" s="61"/>
      <c r="MGF3962" s="60"/>
      <c r="MGG3962" s="59"/>
      <c r="MGH3962" s="57"/>
      <c r="MGI3962" s="57"/>
      <c r="MGJ3962" s="57"/>
      <c r="MGK3962" s="57"/>
      <c r="MGL3962" s="57"/>
      <c r="MGM3962" s="57"/>
      <c r="MGN3962" s="57"/>
      <c r="MGO3962" s="57"/>
      <c r="MGP3962" s="58"/>
      <c r="MGQ3962" s="57"/>
      <c r="MGR3962" s="57"/>
      <c r="MGS3962" s="57"/>
      <c r="MGT3962" s="57"/>
      <c r="MGU3962" s="57"/>
      <c r="MGV3962" s="56"/>
      <c r="MGW3962" s="57"/>
      <c r="MGX3962" s="64"/>
      <c r="MGY3962" s="64"/>
      <c r="MGZ3962" s="64"/>
      <c r="MHA3962" s="64"/>
      <c r="MHB3962" s="62"/>
      <c r="MHC3962" s="63"/>
      <c r="MHD3962" s="62"/>
      <c r="MHE3962" s="62"/>
      <c r="MHF3962" s="61"/>
      <c r="MHG3962" s="60"/>
      <c r="MHH3962" s="59"/>
      <c r="MHI3962" s="57"/>
      <c r="MHJ3962" s="57"/>
      <c r="MHK3962" s="57"/>
      <c r="MHL3962" s="57"/>
      <c r="MHM3962" s="57"/>
      <c r="MHN3962" s="57"/>
      <c r="MHO3962" s="57"/>
      <c r="MHP3962" s="57"/>
      <c r="MHQ3962" s="58"/>
      <c r="MHR3962" s="57"/>
      <c r="MHS3962" s="57"/>
      <c r="MHT3962" s="57"/>
      <c r="MHU3962" s="57"/>
      <c r="MHV3962" s="57"/>
      <c r="MHW3962" s="56"/>
      <c r="MHX3962" s="57"/>
      <c r="MHY3962" s="64"/>
      <c r="MHZ3962" s="64"/>
      <c r="MIA3962" s="64"/>
      <c r="MIB3962" s="64"/>
      <c r="MIC3962" s="62"/>
      <c r="MID3962" s="63"/>
      <c r="MIE3962" s="62"/>
      <c r="MIF3962" s="62"/>
      <c r="MIG3962" s="61"/>
      <c r="MIH3962" s="60"/>
      <c r="MII3962" s="59"/>
      <c r="MIJ3962" s="57"/>
      <c r="MIK3962" s="57"/>
      <c r="MIL3962" s="57"/>
      <c r="MIM3962" s="57"/>
      <c r="MIN3962" s="57"/>
      <c r="MIO3962" s="57"/>
      <c r="MIP3962" s="57"/>
      <c r="MIQ3962" s="57"/>
      <c r="MIR3962" s="58"/>
      <c r="MIS3962" s="57"/>
      <c r="MIT3962" s="57"/>
      <c r="MIU3962" s="57"/>
      <c r="MIV3962" s="57"/>
      <c r="MIW3962" s="57"/>
      <c r="MIX3962" s="56"/>
      <c r="MIY3962" s="57"/>
      <c r="MIZ3962" s="64"/>
      <c r="MJA3962" s="64"/>
      <c r="MJB3962" s="64"/>
      <c r="MJC3962" s="64"/>
      <c r="MJD3962" s="62"/>
      <c r="MJE3962" s="63"/>
      <c r="MJF3962" s="62"/>
      <c r="MJG3962" s="62"/>
      <c r="MJH3962" s="61"/>
      <c r="MJI3962" s="60"/>
      <c r="MJJ3962" s="59"/>
      <c r="MJK3962" s="57"/>
      <c r="MJL3962" s="57"/>
      <c r="MJM3962" s="57"/>
      <c r="MJN3962" s="57"/>
      <c r="MJO3962" s="57"/>
      <c r="MJP3962" s="57"/>
      <c r="MJQ3962" s="57"/>
      <c r="MJR3962" s="57"/>
      <c r="MJS3962" s="58"/>
      <c r="MJT3962" s="57"/>
      <c r="MJU3962" s="57"/>
      <c r="MJV3962" s="57"/>
      <c r="MJW3962" s="57"/>
      <c r="MJX3962" s="57"/>
      <c r="MJY3962" s="56"/>
      <c r="MJZ3962" s="57"/>
      <c r="MKA3962" s="64"/>
      <c r="MKB3962" s="64"/>
      <c r="MKC3962" s="64"/>
      <c r="MKD3962" s="64"/>
      <c r="MKE3962" s="62"/>
      <c r="MKF3962" s="63"/>
      <c r="MKG3962" s="62"/>
      <c r="MKH3962" s="62"/>
      <c r="MKI3962" s="61"/>
      <c r="MKJ3962" s="60"/>
      <c r="MKK3962" s="59"/>
      <c r="MKL3962" s="57"/>
      <c r="MKM3962" s="57"/>
      <c r="MKN3962" s="57"/>
      <c r="MKO3962" s="57"/>
      <c r="MKP3962" s="57"/>
      <c r="MKQ3962" s="57"/>
      <c r="MKR3962" s="57"/>
      <c r="MKS3962" s="57"/>
      <c r="MKT3962" s="58"/>
      <c r="MKU3962" s="57"/>
      <c r="MKV3962" s="57"/>
      <c r="MKW3962" s="57"/>
      <c r="MKX3962" s="57"/>
      <c r="MKY3962" s="57"/>
      <c r="MKZ3962" s="56"/>
      <c r="MLA3962" s="57"/>
      <c r="MLB3962" s="64"/>
      <c r="MLC3962" s="64"/>
      <c r="MLD3962" s="64"/>
      <c r="MLE3962" s="64"/>
      <c r="MLF3962" s="62"/>
      <c r="MLG3962" s="63"/>
      <c r="MLH3962" s="62"/>
      <c r="MLI3962" s="62"/>
      <c r="MLJ3962" s="61"/>
      <c r="MLK3962" s="60"/>
      <c r="MLL3962" s="59"/>
      <c r="MLM3962" s="57"/>
      <c r="MLN3962" s="57"/>
      <c r="MLO3962" s="57"/>
      <c r="MLP3962" s="57"/>
      <c r="MLQ3962" s="57"/>
      <c r="MLR3962" s="57"/>
      <c r="MLS3962" s="57"/>
      <c r="MLT3962" s="57"/>
      <c r="MLU3962" s="58"/>
      <c r="MLV3962" s="57"/>
      <c r="MLW3962" s="57"/>
      <c r="MLX3962" s="57"/>
      <c r="MLY3962" s="57"/>
      <c r="MLZ3962" s="57"/>
      <c r="MMA3962" s="56"/>
      <c r="MMB3962" s="57"/>
      <c r="MMC3962" s="64"/>
      <c r="MMD3962" s="64"/>
      <c r="MME3962" s="64"/>
      <c r="MMF3962" s="64"/>
      <c r="MMG3962" s="62"/>
      <c r="MMH3962" s="63"/>
      <c r="MMI3962" s="62"/>
      <c r="MMJ3962" s="62"/>
      <c r="MMK3962" s="61"/>
      <c r="MML3962" s="60"/>
      <c r="MMM3962" s="59"/>
      <c r="MMN3962" s="57"/>
      <c r="MMO3962" s="57"/>
      <c r="MMP3962" s="57"/>
      <c r="MMQ3962" s="57"/>
      <c r="MMR3962" s="57"/>
      <c r="MMS3962" s="57"/>
      <c r="MMT3962" s="57"/>
      <c r="MMU3962" s="57"/>
      <c r="MMV3962" s="58"/>
      <c r="MMW3962" s="57"/>
      <c r="MMX3962" s="57"/>
      <c r="MMY3962" s="57"/>
      <c r="MMZ3962" s="57"/>
      <c r="MNA3962" s="57"/>
      <c r="MNB3962" s="56"/>
      <c r="MNC3962" s="57"/>
      <c r="MND3962" s="64"/>
      <c r="MNE3962" s="64"/>
      <c r="MNF3962" s="64"/>
      <c r="MNG3962" s="64"/>
      <c r="MNH3962" s="62"/>
      <c r="MNI3962" s="63"/>
      <c r="MNJ3962" s="62"/>
      <c r="MNK3962" s="62"/>
      <c r="MNL3962" s="61"/>
      <c r="MNM3962" s="60"/>
      <c r="MNN3962" s="59"/>
      <c r="MNO3962" s="57"/>
      <c r="MNP3962" s="57"/>
      <c r="MNQ3962" s="57"/>
      <c r="MNR3962" s="57"/>
      <c r="MNS3962" s="57"/>
      <c r="MNT3962" s="57"/>
      <c r="MNU3962" s="57"/>
      <c r="MNV3962" s="57"/>
      <c r="MNW3962" s="58"/>
      <c r="MNX3962" s="57"/>
      <c r="MNY3962" s="57"/>
      <c r="MNZ3962" s="57"/>
      <c r="MOA3962" s="57"/>
      <c r="MOB3962" s="57"/>
      <c r="MOC3962" s="56"/>
      <c r="MOD3962" s="57"/>
      <c r="MOE3962" s="64"/>
      <c r="MOF3962" s="64"/>
      <c r="MOG3962" s="64"/>
      <c r="MOH3962" s="64"/>
      <c r="MOI3962" s="62"/>
      <c r="MOJ3962" s="63"/>
      <c r="MOK3962" s="62"/>
      <c r="MOL3962" s="62"/>
      <c r="MOM3962" s="61"/>
      <c r="MON3962" s="60"/>
      <c r="MOO3962" s="59"/>
      <c r="MOP3962" s="57"/>
      <c r="MOQ3962" s="57"/>
      <c r="MOR3962" s="57"/>
      <c r="MOS3962" s="57"/>
      <c r="MOT3962" s="57"/>
      <c r="MOU3962" s="57"/>
      <c r="MOV3962" s="57"/>
      <c r="MOW3962" s="57"/>
      <c r="MOX3962" s="58"/>
      <c r="MOY3962" s="57"/>
      <c r="MOZ3962" s="57"/>
      <c r="MPA3962" s="57"/>
      <c r="MPB3962" s="57"/>
      <c r="MPC3962" s="57"/>
      <c r="MPD3962" s="56"/>
      <c r="MPE3962" s="57"/>
      <c r="MPF3962" s="64"/>
      <c r="MPG3962" s="64"/>
      <c r="MPH3962" s="64"/>
      <c r="MPI3962" s="64"/>
      <c r="MPJ3962" s="62"/>
      <c r="MPK3962" s="63"/>
      <c r="MPL3962" s="62"/>
      <c r="MPM3962" s="62"/>
      <c r="MPN3962" s="61"/>
      <c r="MPO3962" s="60"/>
      <c r="MPP3962" s="59"/>
      <c r="MPQ3962" s="57"/>
      <c r="MPR3962" s="57"/>
      <c r="MPS3962" s="57"/>
      <c r="MPT3962" s="57"/>
      <c r="MPU3962" s="57"/>
      <c r="MPV3962" s="57"/>
      <c r="MPW3962" s="57"/>
      <c r="MPX3962" s="57"/>
      <c r="MPY3962" s="58"/>
      <c r="MPZ3962" s="57"/>
      <c r="MQA3962" s="57"/>
      <c r="MQB3962" s="57"/>
      <c r="MQC3962" s="57"/>
      <c r="MQD3962" s="57"/>
      <c r="MQE3962" s="56"/>
      <c r="MQF3962" s="57"/>
      <c r="MQG3962" s="64"/>
      <c r="MQH3962" s="64"/>
      <c r="MQI3962" s="64"/>
      <c r="MQJ3962" s="64"/>
      <c r="MQK3962" s="62"/>
      <c r="MQL3962" s="63"/>
      <c r="MQM3962" s="62"/>
      <c r="MQN3962" s="62"/>
      <c r="MQO3962" s="61"/>
      <c r="MQP3962" s="60"/>
      <c r="MQQ3962" s="59"/>
      <c r="MQR3962" s="57"/>
      <c r="MQS3962" s="57"/>
      <c r="MQT3962" s="57"/>
      <c r="MQU3962" s="57"/>
      <c r="MQV3962" s="57"/>
      <c r="MQW3962" s="57"/>
      <c r="MQX3962" s="57"/>
      <c r="MQY3962" s="57"/>
      <c r="MQZ3962" s="58"/>
      <c r="MRA3962" s="57"/>
      <c r="MRB3962" s="57"/>
      <c r="MRC3962" s="57"/>
      <c r="MRD3962" s="57"/>
      <c r="MRE3962" s="57"/>
      <c r="MRF3962" s="56"/>
      <c r="MRG3962" s="57"/>
      <c r="MRH3962" s="64"/>
      <c r="MRI3962" s="64"/>
      <c r="MRJ3962" s="64"/>
      <c r="MRK3962" s="64"/>
      <c r="MRL3962" s="62"/>
      <c r="MRM3962" s="63"/>
      <c r="MRN3962" s="62"/>
      <c r="MRO3962" s="62"/>
      <c r="MRP3962" s="61"/>
      <c r="MRQ3962" s="60"/>
      <c r="MRR3962" s="59"/>
      <c r="MRS3962" s="57"/>
      <c r="MRT3962" s="57"/>
      <c r="MRU3962" s="57"/>
      <c r="MRV3962" s="57"/>
      <c r="MRW3962" s="57"/>
      <c r="MRX3962" s="57"/>
      <c r="MRY3962" s="57"/>
      <c r="MRZ3962" s="57"/>
      <c r="MSA3962" s="58"/>
      <c r="MSB3962" s="57"/>
      <c r="MSC3962" s="57"/>
      <c r="MSD3962" s="57"/>
      <c r="MSE3962" s="57"/>
      <c r="MSF3962" s="57"/>
      <c r="MSG3962" s="56"/>
      <c r="MSH3962" s="57"/>
      <c r="MSI3962" s="64"/>
      <c r="MSJ3962" s="64"/>
      <c r="MSK3962" s="64"/>
      <c r="MSL3962" s="64"/>
      <c r="MSM3962" s="62"/>
      <c r="MSN3962" s="63"/>
      <c r="MSO3962" s="62"/>
      <c r="MSP3962" s="62"/>
      <c r="MSQ3962" s="61"/>
      <c r="MSR3962" s="60"/>
      <c r="MSS3962" s="59"/>
      <c r="MST3962" s="57"/>
      <c r="MSU3962" s="57"/>
      <c r="MSV3962" s="57"/>
      <c r="MSW3962" s="57"/>
      <c r="MSX3962" s="57"/>
      <c r="MSY3962" s="57"/>
      <c r="MSZ3962" s="57"/>
      <c r="MTA3962" s="57"/>
      <c r="MTB3962" s="58"/>
      <c r="MTC3962" s="57"/>
      <c r="MTD3962" s="57"/>
      <c r="MTE3962" s="57"/>
      <c r="MTF3962" s="57"/>
      <c r="MTG3962" s="57"/>
      <c r="MTH3962" s="56"/>
      <c r="MTI3962" s="57"/>
      <c r="MTJ3962" s="64"/>
      <c r="MTK3962" s="64"/>
      <c r="MTL3962" s="64"/>
      <c r="MTM3962" s="64"/>
      <c r="MTN3962" s="62"/>
      <c r="MTO3962" s="63"/>
      <c r="MTP3962" s="62"/>
      <c r="MTQ3962" s="62"/>
      <c r="MTR3962" s="61"/>
      <c r="MTS3962" s="60"/>
      <c r="MTT3962" s="59"/>
      <c r="MTU3962" s="57"/>
      <c r="MTV3962" s="57"/>
      <c r="MTW3962" s="57"/>
      <c r="MTX3962" s="57"/>
      <c r="MTY3962" s="57"/>
      <c r="MTZ3962" s="57"/>
      <c r="MUA3962" s="57"/>
      <c r="MUB3962" s="57"/>
      <c r="MUC3962" s="58"/>
      <c r="MUD3962" s="57"/>
      <c r="MUE3962" s="57"/>
      <c r="MUF3962" s="57"/>
      <c r="MUG3962" s="57"/>
      <c r="MUH3962" s="57"/>
      <c r="MUI3962" s="56"/>
      <c r="MUJ3962" s="57"/>
      <c r="MUK3962" s="64"/>
      <c r="MUL3962" s="64"/>
      <c r="MUM3962" s="64"/>
      <c r="MUN3962" s="64"/>
      <c r="MUO3962" s="62"/>
      <c r="MUP3962" s="63"/>
      <c r="MUQ3962" s="62"/>
      <c r="MUR3962" s="62"/>
      <c r="MUS3962" s="61"/>
      <c r="MUT3962" s="60"/>
      <c r="MUU3962" s="59"/>
      <c r="MUV3962" s="57"/>
      <c r="MUW3962" s="57"/>
      <c r="MUX3962" s="57"/>
      <c r="MUY3962" s="57"/>
      <c r="MUZ3962" s="57"/>
      <c r="MVA3962" s="57"/>
      <c r="MVB3962" s="57"/>
      <c r="MVC3962" s="57"/>
      <c r="MVD3962" s="58"/>
      <c r="MVE3962" s="57"/>
      <c r="MVF3962" s="57"/>
      <c r="MVG3962" s="57"/>
      <c r="MVH3962" s="57"/>
      <c r="MVI3962" s="57"/>
      <c r="MVJ3962" s="56"/>
      <c r="MVK3962" s="57"/>
      <c r="MVL3962" s="64"/>
      <c r="MVM3962" s="64"/>
      <c r="MVN3962" s="64"/>
      <c r="MVO3962" s="64"/>
      <c r="MVP3962" s="62"/>
      <c r="MVQ3962" s="63"/>
      <c r="MVR3962" s="62"/>
      <c r="MVS3962" s="62"/>
      <c r="MVT3962" s="61"/>
      <c r="MVU3962" s="60"/>
      <c r="MVV3962" s="59"/>
      <c r="MVW3962" s="57"/>
      <c r="MVX3962" s="57"/>
      <c r="MVY3962" s="57"/>
      <c r="MVZ3962" s="57"/>
      <c r="MWA3962" s="57"/>
      <c r="MWB3962" s="57"/>
      <c r="MWC3962" s="57"/>
      <c r="MWD3962" s="57"/>
      <c r="MWE3962" s="58"/>
      <c r="MWF3962" s="57"/>
      <c r="MWG3962" s="57"/>
      <c r="MWH3962" s="57"/>
      <c r="MWI3962" s="57"/>
      <c r="MWJ3962" s="57"/>
      <c r="MWK3962" s="56"/>
      <c r="MWL3962" s="57"/>
      <c r="MWM3962" s="64"/>
      <c r="MWN3962" s="64"/>
      <c r="MWO3962" s="64"/>
      <c r="MWP3962" s="64"/>
      <c r="MWQ3962" s="62"/>
      <c r="MWR3962" s="63"/>
      <c r="MWS3962" s="62"/>
      <c r="MWT3962" s="62"/>
      <c r="MWU3962" s="61"/>
      <c r="MWV3962" s="60"/>
      <c r="MWW3962" s="59"/>
      <c r="MWX3962" s="57"/>
      <c r="MWY3962" s="57"/>
      <c r="MWZ3962" s="57"/>
      <c r="MXA3962" s="57"/>
      <c r="MXB3962" s="57"/>
      <c r="MXC3962" s="57"/>
      <c r="MXD3962" s="57"/>
      <c r="MXE3962" s="57"/>
      <c r="MXF3962" s="58"/>
      <c r="MXG3962" s="57"/>
      <c r="MXH3962" s="57"/>
      <c r="MXI3962" s="57"/>
      <c r="MXJ3962" s="57"/>
      <c r="MXK3962" s="57"/>
      <c r="MXL3962" s="56"/>
      <c r="MXM3962" s="57"/>
      <c r="MXN3962" s="64"/>
      <c r="MXO3962" s="64"/>
      <c r="MXP3962" s="64"/>
      <c r="MXQ3962" s="64"/>
      <c r="MXR3962" s="62"/>
      <c r="MXS3962" s="63"/>
      <c r="MXT3962" s="62"/>
      <c r="MXU3962" s="62"/>
      <c r="MXV3962" s="61"/>
      <c r="MXW3962" s="60"/>
      <c r="MXX3962" s="59"/>
      <c r="MXY3962" s="57"/>
      <c r="MXZ3962" s="57"/>
      <c r="MYA3962" s="57"/>
      <c r="MYB3962" s="57"/>
      <c r="MYC3962" s="57"/>
      <c r="MYD3962" s="57"/>
      <c r="MYE3962" s="57"/>
      <c r="MYF3962" s="57"/>
      <c r="MYG3962" s="58"/>
      <c r="MYH3962" s="57"/>
      <c r="MYI3962" s="57"/>
      <c r="MYJ3962" s="57"/>
      <c r="MYK3962" s="57"/>
      <c r="MYL3962" s="57"/>
      <c r="MYM3962" s="56"/>
      <c r="MYN3962" s="57"/>
      <c r="MYO3962" s="64"/>
      <c r="MYP3962" s="64"/>
      <c r="MYQ3962" s="64"/>
      <c r="MYR3962" s="64"/>
      <c r="MYS3962" s="62"/>
      <c r="MYT3962" s="63"/>
      <c r="MYU3962" s="62"/>
      <c r="MYV3962" s="62"/>
      <c r="MYW3962" s="61"/>
      <c r="MYX3962" s="60"/>
      <c r="MYY3962" s="59"/>
      <c r="MYZ3962" s="57"/>
      <c r="MZA3962" s="57"/>
      <c r="MZB3962" s="57"/>
      <c r="MZC3962" s="57"/>
      <c r="MZD3962" s="57"/>
      <c r="MZE3962" s="57"/>
      <c r="MZF3962" s="57"/>
      <c r="MZG3962" s="57"/>
      <c r="MZH3962" s="58"/>
      <c r="MZI3962" s="57"/>
      <c r="MZJ3962" s="57"/>
      <c r="MZK3962" s="57"/>
      <c r="MZL3962" s="57"/>
      <c r="MZM3962" s="57"/>
      <c r="MZN3962" s="56"/>
      <c r="MZO3962" s="57"/>
      <c r="MZP3962" s="64"/>
      <c r="MZQ3962" s="64"/>
      <c r="MZR3962" s="64"/>
      <c r="MZS3962" s="64"/>
      <c r="MZT3962" s="62"/>
      <c r="MZU3962" s="63"/>
      <c r="MZV3962" s="62"/>
      <c r="MZW3962" s="62"/>
      <c r="MZX3962" s="61"/>
      <c r="MZY3962" s="60"/>
      <c r="MZZ3962" s="59"/>
      <c r="NAA3962" s="57"/>
      <c r="NAB3962" s="57"/>
      <c r="NAC3962" s="57"/>
      <c r="NAD3962" s="57"/>
      <c r="NAE3962" s="57"/>
      <c r="NAF3962" s="57"/>
      <c r="NAG3962" s="57"/>
      <c r="NAH3962" s="57"/>
      <c r="NAI3962" s="58"/>
      <c r="NAJ3962" s="57"/>
      <c r="NAK3962" s="57"/>
      <c r="NAL3962" s="57"/>
      <c r="NAM3962" s="57"/>
      <c r="NAN3962" s="57"/>
      <c r="NAO3962" s="56"/>
      <c r="NAP3962" s="57"/>
      <c r="NAQ3962" s="64"/>
      <c r="NAR3962" s="64"/>
      <c r="NAS3962" s="64"/>
      <c r="NAT3962" s="64"/>
      <c r="NAU3962" s="62"/>
      <c r="NAV3962" s="63"/>
      <c r="NAW3962" s="62"/>
      <c r="NAX3962" s="62"/>
      <c r="NAY3962" s="61"/>
      <c r="NAZ3962" s="60"/>
      <c r="NBA3962" s="59"/>
      <c r="NBB3962" s="57"/>
      <c r="NBC3962" s="57"/>
      <c r="NBD3962" s="57"/>
      <c r="NBE3962" s="57"/>
      <c r="NBF3962" s="57"/>
      <c r="NBG3962" s="57"/>
      <c r="NBH3962" s="57"/>
      <c r="NBI3962" s="57"/>
      <c r="NBJ3962" s="58"/>
      <c r="NBK3962" s="57"/>
      <c r="NBL3962" s="57"/>
      <c r="NBM3962" s="57"/>
      <c r="NBN3962" s="57"/>
      <c r="NBO3962" s="57"/>
      <c r="NBP3962" s="56"/>
      <c r="NBQ3962" s="57"/>
      <c r="NBR3962" s="64"/>
      <c r="NBS3962" s="64"/>
      <c r="NBT3962" s="64"/>
      <c r="NBU3962" s="64"/>
      <c r="NBV3962" s="62"/>
      <c r="NBW3962" s="63"/>
      <c r="NBX3962" s="62"/>
      <c r="NBY3962" s="62"/>
      <c r="NBZ3962" s="61"/>
      <c r="NCA3962" s="60"/>
      <c r="NCB3962" s="59"/>
      <c r="NCC3962" s="57"/>
      <c r="NCD3962" s="57"/>
      <c r="NCE3962" s="57"/>
      <c r="NCF3962" s="57"/>
      <c r="NCG3962" s="57"/>
      <c r="NCH3962" s="57"/>
      <c r="NCI3962" s="57"/>
      <c r="NCJ3962" s="57"/>
      <c r="NCK3962" s="58"/>
      <c r="NCL3962" s="57"/>
      <c r="NCM3962" s="57"/>
      <c r="NCN3962" s="57"/>
      <c r="NCO3962" s="57"/>
      <c r="NCP3962" s="57"/>
      <c r="NCQ3962" s="56"/>
      <c r="NCR3962" s="57"/>
      <c r="NCS3962" s="64"/>
      <c r="NCT3962" s="64"/>
      <c r="NCU3962" s="64"/>
      <c r="NCV3962" s="64"/>
      <c r="NCW3962" s="62"/>
      <c r="NCX3962" s="63"/>
      <c r="NCY3962" s="62"/>
      <c r="NCZ3962" s="62"/>
      <c r="NDA3962" s="61"/>
      <c r="NDB3962" s="60"/>
      <c r="NDC3962" s="59"/>
      <c r="NDD3962" s="57"/>
      <c r="NDE3962" s="57"/>
      <c r="NDF3962" s="57"/>
      <c r="NDG3962" s="57"/>
      <c r="NDH3962" s="57"/>
      <c r="NDI3962" s="57"/>
      <c r="NDJ3962" s="57"/>
      <c r="NDK3962" s="57"/>
      <c r="NDL3962" s="58"/>
      <c r="NDM3962" s="57"/>
      <c r="NDN3962" s="57"/>
      <c r="NDO3962" s="57"/>
      <c r="NDP3962" s="57"/>
      <c r="NDQ3962" s="57"/>
      <c r="NDR3962" s="56"/>
      <c r="NDS3962" s="57"/>
      <c r="NDT3962" s="64"/>
      <c r="NDU3962" s="64"/>
      <c r="NDV3962" s="64"/>
      <c r="NDW3962" s="64"/>
      <c r="NDX3962" s="62"/>
      <c r="NDY3962" s="63"/>
      <c r="NDZ3962" s="62"/>
      <c r="NEA3962" s="62"/>
      <c r="NEB3962" s="61"/>
      <c r="NEC3962" s="60"/>
      <c r="NED3962" s="59"/>
      <c r="NEE3962" s="57"/>
      <c r="NEF3962" s="57"/>
      <c r="NEG3962" s="57"/>
      <c r="NEH3962" s="57"/>
      <c r="NEI3962" s="57"/>
      <c r="NEJ3962" s="57"/>
      <c r="NEK3962" s="57"/>
      <c r="NEL3962" s="57"/>
      <c r="NEM3962" s="58"/>
      <c r="NEN3962" s="57"/>
      <c r="NEO3962" s="57"/>
      <c r="NEP3962" s="57"/>
      <c r="NEQ3962" s="57"/>
      <c r="NER3962" s="57"/>
      <c r="NES3962" s="56"/>
      <c r="NET3962" s="57"/>
      <c r="NEU3962" s="64"/>
      <c r="NEV3962" s="64"/>
      <c r="NEW3962" s="64"/>
      <c r="NEX3962" s="64"/>
      <c r="NEY3962" s="62"/>
      <c r="NEZ3962" s="63"/>
      <c r="NFA3962" s="62"/>
      <c r="NFB3962" s="62"/>
      <c r="NFC3962" s="61"/>
      <c r="NFD3962" s="60"/>
      <c r="NFE3962" s="59"/>
      <c r="NFF3962" s="57"/>
      <c r="NFG3962" s="57"/>
      <c r="NFH3962" s="57"/>
      <c r="NFI3962" s="57"/>
      <c r="NFJ3962" s="57"/>
      <c r="NFK3962" s="57"/>
      <c r="NFL3962" s="57"/>
      <c r="NFM3962" s="57"/>
      <c r="NFN3962" s="58"/>
      <c r="NFO3962" s="57"/>
      <c r="NFP3962" s="57"/>
      <c r="NFQ3962" s="57"/>
      <c r="NFR3962" s="57"/>
      <c r="NFS3962" s="57"/>
      <c r="NFT3962" s="56"/>
      <c r="NFU3962" s="57"/>
      <c r="NFV3962" s="64"/>
      <c r="NFW3962" s="64"/>
      <c r="NFX3962" s="64"/>
      <c r="NFY3962" s="64"/>
      <c r="NFZ3962" s="62"/>
      <c r="NGA3962" s="63"/>
      <c r="NGB3962" s="62"/>
      <c r="NGC3962" s="62"/>
      <c r="NGD3962" s="61"/>
      <c r="NGE3962" s="60"/>
      <c r="NGF3962" s="59"/>
      <c r="NGG3962" s="57"/>
      <c r="NGH3962" s="57"/>
      <c r="NGI3962" s="57"/>
      <c r="NGJ3962" s="57"/>
      <c r="NGK3962" s="57"/>
      <c r="NGL3962" s="57"/>
      <c r="NGM3962" s="57"/>
      <c r="NGN3962" s="57"/>
      <c r="NGO3962" s="58"/>
      <c r="NGP3962" s="57"/>
      <c r="NGQ3962" s="57"/>
      <c r="NGR3962" s="57"/>
      <c r="NGS3962" s="57"/>
      <c r="NGT3962" s="57"/>
      <c r="NGU3962" s="56"/>
      <c r="NGV3962" s="57"/>
      <c r="NGW3962" s="64"/>
      <c r="NGX3962" s="64"/>
      <c r="NGY3962" s="64"/>
      <c r="NGZ3962" s="64"/>
      <c r="NHA3962" s="62"/>
      <c r="NHB3962" s="63"/>
      <c r="NHC3962" s="62"/>
      <c r="NHD3962" s="62"/>
      <c r="NHE3962" s="61"/>
      <c r="NHF3962" s="60"/>
      <c r="NHG3962" s="59"/>
      <c r="NHH3962" s="57"/>
      <c r="NHI3962" s="57"/>
      <c r="NHJ3962" s="57"/>
      <c r="NHK3962" s="57"/>
      <c r="NHL3962" s="57"/>
      <c r="NHM3962" s="57"/>
      <c r="NHN3962" s="57"/>
      <c r="NHO3962" s="57"/>
      <c r="NHP3962" s="58"/>
      <c r="NHQ3962" s="57"/>
      <c r="NHR3962" s="57"/>
      <c r="NHS3962" s="57"/>
      <c r="NHT3962" s="57"/>
      <c r="NHU3962" s="57"/>
      <c r="NHV3962" s="56"/>
      <c r="NHW3962" s="57"/>
      <c r="NHX3962" s="64"/>
      <c r="NHY3962" s="64"/>
      <c r="NHZ3962" s="64"/>
      <c r="NIA3962" s="64"/>
      <c r="NIB3962" s="62"/>
      <c r="NIC3962" s="63"/>
      <c r="NID3962" s="62"/>
      <c r="NIE3962" s="62"/>
      <c r="NIF3962" s="61"/>
      <c r="NIG3962" s="60"/>
      <c r="NIH3962" s="59"/>
      <c r="NII3962" s="57"/>
      <c r="NIJ3962" s="57"/>
      <c r="NIK3962" s="57"/>
      <c r="NIL3962" s="57"/>
      <c r="NIM3962" s="57"/>
      <c r="NIN3962" s="57"/>
      <c r="NIO3962" s="57"/>
      <c r="NIP3962" s="57"/>
      <c r="NIQ3962" s="58"/>
      <c r="NIR3962" s="57"/>
      <c r="NIS3962" s="57"/>
      <c r="NIT3962" s="57"/>
      <c r="NIU3962" s="57"/>
      <c r="NIV3962" s="57"/>
      <c r="NIW3962" s="56"/>
      <c r="NIX3962" s="57"/>
      <c r="NIY3962" s="64"/>
      <c r="NIZ3962" s="64"/>
      <c r="NJA3962" s="64"/>
      <c r="NJB3962" s="64"/>
      <c r="NJC3962" s="62"/>
      <c r="NJD3962" s="63"/>
      <c r="NJE3962" s="62"/>
      <c r="NJF3962" s="62"/>
      <c r="NJG3962" s="61"/>
      <c r="NJH3962" s="60"/>
      <c r="NJI3962" s="59"/>
      <c r="NJJ3962" s="57"/>
      <c r="NJK3962" s="57"/>
      <c r="NJL3962" s="57"/>
      <c r="NJM3962" s="57"/>
      <c r="NJN3962" s="57"/>
      <c r="NJO3962" s="57"/>
      <c r="NJP3962" s="57"/>
      <c r="NJQ3962" s="57"/>
      <c r="NJR3962" s="58"/>
      <c r="NJS3962" s="57"/>
      <c r="NJT3962" s="57"/>
      <c r="NJU3962" s="57"/>
      <c r="NJV3962" s="57"/>
      <c r="NJW3962" s="57"/>
      <c r="NJX3962" s="56"/>
      <c r="NJY3962" s="57"/>
      <c r="NJZ3962" s="64"/>
      <c r="NKA3962" s="64"/>
      <c r="NKB3962" s="64"/>
      <c r="NKC3962" s="64"/>
      <c r="NKD3962" s="62"/>
      <c r="NKE3962" s="63"/>
      <c r="NKF3962" s="62"/>
      <c r="NKG3962" s="62"/>
      <c r="NKH3962" s="61"/>
      <c r="NKI3962" s="60"/>
      <c r="NKJ3962" s="59"/>
      <c r="NKK3962" s="57"/>
      <c r="NKL3962" s="57"/>
      <c r="NKM3962" s="57"/>
      <c r="NKN3962" s="57"/>
      <c r="NKO3962" s="57"/>
      <c r="NKP3962" s="57"/>
      <c r="NKQ3962" s="57"/>
      <c r="NKR3962" s="57"/>
      <c r="NKS3962" s="58"/>
      <c r="NKT3962" s="57"/>
      <c r="NKU3962" s="57"/>
      <c r="NKV3962" s="57"/>
      <c r="NKW3962" s="57"/>
      <c r="NKX3962" s="57"/>
      <c r="NKY3962" s="56"/>
      <c r="NKZ3962" s="57"/>
      <c r="NLA3962" s="64"/>
      <c r="NLB3962" s="64"/>
      <c r="NLC3962" s="64"/>
      <c r="NLD3962" s="64"/>
      <c r="NLE3962" s="62"/>
      <c r="NLF3962" s="63"/>
      <c r="NLG3962" s="62"/>
      <c r="NLH3962" s="62"/>
      <c r="NLI3962" s="61"/>
      <c r="NLJ3962" s="60"/>
      <c r="NLK3962" s="59"/>
      <c r="NLL3962" s="57"/>
      <c r="NLM3962" s="57"/>
      <c r="NLN3962" s="57"/>
      <c r="NLO3962" s="57"/>
      <c r="NLP3962" s="57"/>
      <c r="NLQ3962" s="57"/>
      <c r="NLR3962" s="57"/>
      <c r="NLS3962" s="57"/>
      <c r="NLT3962" s="58"/>
      <c r="NLU3962" s="57"/>
      <c r="NLV3962" s="57"/>
      <c r="NLW3962" s="57"/>
      <c r="NLX3962" s="57"/>
      <c r="NLY3962" s="57"/>
      <c r="NLZ3962" s="56"/>
      <c r="NMA3962" s="57"/>
      <c r="NMB3962" s="64"/>
      <c r="NMC3962" s="64"/>
      <c r="NMD3962" s="64"/>
      <c r="NME3962" s="64"/>
      <c r="NMF3962" s="62"/>
      <c r="NMG3962" s="63"/>
      <c r="NMH3962" s="62"/>
      <c r="NMI3962" s="62"/>
      <c r="NMJ3962" s="61"/>
      <c r="NMK3962" s="60"/>
      <c r="NML3962" s="59"/>
      <c r="NMM3962" s="57"/>
      <c r="NMN3962" s="57"/>
      <c r="NMO3962" s="57"/>
      <c r="NMP3962" s="57"/>
      <c r="NMQ3962" s="57"/>
      <c r="NMR3962" s="57"/>
      <c r="NMS3962" s="57"/>
      <c r="NMT3962" s="57"/>
      <c r="NMU3962" s="58"/>
      <c r="NMV3962" s="57"/>
      <c r="NMW3962" s="57"/>
      <c r="NMX3962" s="57"/>
      <c r="NMY3962" s="57"/>
      <c r="NMZ3962" s="57"/>
      <c r="NNA3962" s="56"/>
      <c r="NNB3962" s="57"/>
      <c r="NNC3962" s="64"/>
      <c r="NND3962" s="64"/>
      <c r="NNE3962" s="64"/>
      <c r="NNF3962" s="64"/>
      <c r="NNG3962" s="62"/>
      <c r="NNH3962" s="63"/>
      <c r="NNI3962" s="62"/>
      <c r="NNJ3962" s="62"/>
      <c r="NNK3962" s="61"/>
      <c r="NNL3962" s="60"/>
      <c r="NNM3962" s="59"/>
      <c r="NNN3962" s="57"/>
      <c r="NNO3962" s="57"/>
      <c r="NNP3962" s="57"/>
      <c r="NNQ3962" s="57"/>
      <c r="NNR3962" s="57"/>
      <c r="NNS3962" s="57"/>
      <c r="NNT3962" s="57"/>
      <c r="NNU3962" s="57"/>
      <c r="NNV3962" s="58"/>
      <c r="NNW3962" s="57"/>
      <c r="NNX3962" s="57"/>
      <c r="NNY3962" s="57"/>
      <c r="NNZ3962" s="57"/>
      <c r="NOA3962" s="57"/>
      <c r="NOB3962" s="56"/>
      <c r="NOC3962" s="57"/>
      <c r="NOD3962" s="64"/>
      <c r="NOE3962" s="64"/>
      <c r="NOF3962" s="64"/>
      <c r="NOG3962" s="64"/>
      <c r="NOH3962" s="62"/>
      <c r="NOI3962" s="63"/>
      <c r="NOJ3962" s="62"/>
      <c r="NOK3962" s="62"/>
      <c r="NOL3962" s="61"/>
      <c r="NOM3962" s="60"/>
      <c r="NON3962" s="59"/>
      <c r="NOO3962" s="57"/>
      <c r="NOP3962" s="57"/>
      <c r="NOQ3962" s="57"/>
      <c r="NOR3962" s="57"/>
      <c r="NOS3962" s="57"/>
      <c r="NOT3962" s="57"/>
      <c r="NOU3962" s="57"/>
      <c r="NOV3962" s="57"/>
      <c r="NOW3962" s="58"/>
      <c r="NOX3962" s="57"/>
      <c r="NOY3962" s="57"/>
      <c r="NOZ3962" s="57"/>
      <c r="NPA3962" s="57"/>
      <c r="NPB3962" s="57"/>
      <c r="NPC3962" s="56"/>
      <c r="NPD3962" s="57"/>
      <c r="NPE3962" s="64"/>
      <c r="NPF3962" s="64"/>
      <c r="NPG3962" s="64"/>
      <c r="NPH3962" s="64"/>
      <c r="NPI3962" s="62"/>
      <c r="NPJ3962" s="63"/>
      <c r="NPK3962" s="62"/>
      <c r="NPL3962" s="62"/>
      <c r="NPM3962" s="61"/>
      <c r="NPN3962" s="60"/>
      <c r="NPO3962" s="59"/>
      <c r="NPP3962" s="57"/>
      <c r="NPQ3962" s="57"/>
      <c r="NPR3962" s="57"/>
      <c r="NPS3962" s="57"/>
      <c r="NPT3962" s="57"/>
      <c r="NPU3962" s="57"/>
      <c r="NPV3962" s="57"/>
      <c r="NPW3962" s="57"/>
      <c r="NPX3962" s="58"/>
      <c r="NPY3962" s="57"/>
      <c r="NPZ3962" s="57"/>
      <c r="NQA3962" s="57"/>
      <c r="NQB3962" s="57"/>
      <c r="NQC3962" s="57"/>
      <c r="NQD3962" s="56"/>
      <c r="NQE3962" s="57"/>
      <c r="NQF3962" s="64"/>
      <c r="NQG3962" s="64"/>
      <c r="NQH3962" s="64"/>
      <c r="NQI3962" s="64"/>
      <c r="NQJ3962" s="62"/>
      <c r="NQK3962" s="63"/>
      <c r="NQL3962" s="62"/>
      <c r="NQM3962" s="62"/>
      <c r="NQN3962" s="61"/>
      <c r="NQO3962" s="60"/>
      <c r="NQP3962" s="59"/>
      <c r="NQQ3962" s="57"/>
      <c r="NQR3962" s="57"/>
      <c r="NQS3962" s="57"/>
      <c r="NQT3962" s="57"/>
      <c r="NQU3962" s="57"/>
      <c r="NQV3962" s="57"/>
      <c r="NQW3962" s="57"/>
      <c r="NQX3962" s="57"/>
      <c r="NQY3962" s="58"/>
      <c r="NQZ3962" s="57"/>
      <c r="NRA3962" s="57"/>
      <c r="NRB3962" s="57"/>
      <c r="NRC3962" s="57"/>
      <c r="NRD3962" s="57"/>
      <c r="NRE3962" s="56"/>
      <c r="NRF3962" s="57"/>
      <c r="NRG3962" s="64"/>
      <c r="NRH3962" s="64"/>
      <c r="NRI3962" s="64"/>
      <c r="NRJ3962" s="64"/>
      <c r="NRK3962" s="62"/>
      <c r="NRL3962" s="63"/>
      <c r="NRM3962" s="62"/>
      <c r="NRN3962" s="62"/>
      <c r="NRO3962" s="61"/>
      <c r="NRP3962" s="60"/>
      <c r="NRQ3962" s="59"/>
      <c r="NRR3962" s="57"/>
      <c r="NRS3962" s="57"/>
      <c r="NRT3962" s="57"/>
      <c r="NRU3962" s="57"/>
      <c r="NRV3962" s="57"/>
      <c r="NRW3962" s="57"/>
      <c r="NRX3962" s="57"/>
      <c r="NRY3962" s="57"/>
      <c r="NRZ3962" s="58"/>
      <c r="NSA3962" s="57"/>
      <c r="NSB3962" s="57"/>
      <c r="NSC3962" s="57"/>
      <c r="NSD3962" s="57"/>
      <c r="NSE3962" s="57"/>
      <c r="NSF3962" s="56"/>
      <c r="NSG3962" s="57"/>
      <c r="NSH3962" s="64"/>
      <c r="NSI3962" s="64"/>
      <c r="NSJ3962" s="64"/>
      <c r="NSK3962" s="64"/>
      <c r="NSL3962" s="62"/>
      <c r="NSM3962" s="63"/>
      <c r="NSN3962" s="62"/>
      <c r="NSO3962" s="62"/>
      <c r="NSP3962" s="61"/>
      <c r="NSQ3962" s="60"/>
      <c r="NSR3962" s="59"/>
      <c r="NSS3962" s="57"/>
      <c r="NST3962" s="57"/>
      <c r="NSU3962" s="57"/>
      <c r="NSV3962" s="57"/>
      <c r="NSW3962" s="57"/>
      <c r="NSX3962" s="57"/>
      <c r="NSY3962" s="57"/>
      <c r="NSZ3962" s="57"/>
      <c r="NTA3962" s="58"/>
      <c r="NTB3962" s="57"/>
      <c r="NTC3962" s="57"/>
      <c r="NTD3962" s="57"/>
      <c r="NTE3962" s="57"/>
      <c r="NTF3962" s="57"/>
      <c r="NTG3962" s="56"/>
      <c r="NTH3962" s="57"/>
      <c r="NTI3962" s="64"/>
      <c r="NTJ3962" s="64"/>
      <c r="NTK3962" s="64"/>
      <c r="NTL3962" s="64"/>
      <c r="NTM3962" s="62"/>
      <c r="NTN3962" s="63"/>
      <c r="NTO3962" s="62"/>
      <c r="NTP3962" s="62"/>
      <c r="NTQ3962" s="61"/>
      <c r="NTR3962" s="60"/>
      <c r="NTS3962" s="59"/>
      <c r="NTT3962" s="57"/>
      <c r="NTU3962" s="57"/>
      <c r="NTV3962" s="57"/>
      <c r="NTW3962" s="57"/>
      <c r="NTX3962" s="57"/>
      <c r="NTY3962" s="57"/>
      <c r="NTZ3962" s="57"/>
      <c r="NUA3962" s="57"/>
      <c r="NUB3962" s="58"/>
      <c r="NUC3962" s="57"/>
      <c r="NUD3962" s="57"/>
      <c r="NUE3962" s="57"/>
      <c r="NUF3962" s="57"/>
      <c r="NUG3962" s="57"/>
      <c r="NUH3962" s="56"/>
      <c r="NUI3962" s="57"/>
      <c r="NUJ3962" s="64"/>
      <c r="NUK3962" s="64"/>
      <c r="NUL3962" s="64"/>
      <c r="NUM3962" s="64"/>
      <c r="NUN3962" s="62"/>
      <c r="NUO3962" s="63"/>
      <c r="NUP3962" s="62"/>
      <c r="NUQ3962" s="62"/>
      <c r="NUR3962" s="61"/>
      <c r="NUS3962" s="60"/>
      <c r="NUT3962" s="59"/>
      <c r="NUU3962" s="57"/>
      <c r="NUV3962" s="57"/>
      <c r="NUW3962" s="57"/>
      <c r="NUX3962" s="57"/>
      <c r="NUY3962" s="57"/>
      <c r="NUZ3962" s="57"/>
      <c r="NVA3962" s="57"/>
      <c r="NVB3962" s="57"/>
      <c r="NVC3962" s="58"/>
      <c r="NVD3962" s="57"/>
      <c r="NVE3962" s="57"/>
      <c r="NVF3962" s="57"/>
      <c r="NVG3962" s="57"/>
      <c r="NVH3962" s="57"/>
      <c r="NVI3962" s="56"/>
      <c r="NVJ3962" s="57"/>
      <c r="NVK3962" s="64"/>
      <c r="NVL3962" s="64"/>
      <c r="NVM3962" s="64"/>
      <c r="NVN3962" s="64"/>
      <c r="NVO3962" s="62"/>
      <c r="NVP3962" s="63"/>
      <c r="NVQ3962" s="62"/>
      <c r="NVR3962" s="62"/>
      <c r="NVS3962" s="61"/>
      <c r="NVT3962" s="60"/>
      <c r="NVU3962" s="59"/>
      <c r="NVV3962" s="57"/>
      <c r="NVW3962" s="57"/>
      <c r="NVX3962" s="57"/>
      <c r="NVY3962" s="57"/>
      <c r="NVZ3962" s="57"/>
      <c r="NWA3962" s="57"/>
      <c r="NWB3962" s="57"/>
      <c r="NWC3962" s="57"/>
      <c r="NWD3962" s="58"/>
      <c r="NWE3962" s="57"/>
      <c r="NWF3962" s="57"/>
      <c r="NWG3962" s="57"/>
      <c r="NWH3962" s="57"/>
      <c r="NWI3962" s="57"/>
      <c r="NWJ3962" s="56"/>
      <c r="NWK3962" s="57"/>
      <c r="NWL3962" s="64"/>
      <c r="NWM3962" s="64"/>
      <c r="NWN3962" s="64"/>
      <c r="NWO3962" s="64"/>
      <c r="NWP3962" s="62"/>
      <c r="NWQ3962" s="63"/>
      <c r="NWR3962" s="62"/>
      <c r="NWS3962" s="62"/>
      <c r="NWT3962" s="61"/>
      <c r="NWU3962" s="60"/>
      <c r="NWV3962" s="59"/>
      <c r="NWW3962" s="57"/>
      <c r="NWX3962" s="57"/>
      <c r="NWY3962" s="57"/>
      <c r="NWZ3962" s="57"/>
      <c r="NXA3962" s="57"/>
      <c r="NXB3962" s="57"/>
      <c r="NXC3962" s="57"/>
      <c r="NXD3962" s="57"/>
      <c r="NXE3962" s="58"/>
      <c r="NXF3962" s="57"/>
      <c r="NXG3962" s="57"/>
      <c r="NXH3962" s="57"/>
      <c r="NXI3962" s="57"/>
      <c r="NXJ3962" s="57"/>
      <c r="NXK3962" s="56"/>
      <c r="NXL3962" s="57"/>
      <c r="NXM3962" s="64"/>
      <c r="NXN3962" s="64"/>
      <c r="NXO3962" s="64"/>
      <c r="NXP3962" s="64"/>
      <c r="NXQ3962" s="62"/>
      <c r="NXR3962" s="63"/>
      <c r="NXS3962" s="62"/>
      <c r="NXT3962" s="62"/>
      <c r="NXU3962" s="61"/>
      <c r="NXV3962" s="60"/>
      <c r="NXW3962" s="59"/>
      <c r="NXX3962" s="57"/>
      <c r="NXY3962" s="57"/>
      <c r="NXZ3962" s="57"/>
      <c r="NYA3962" s="57"/>
      <c r="NYB3962" s="57"/>
      <c r="NYC3962" s="57"/>
      <c r="NYD3962" s="57"/>
      <c r="NYE3962" s="57"/>
      <c r="NYF3962" s="58"/>
      <c r="NYG3962" s="57"/>
      <c r="NYH3962" s="57"/>
      <c r="NYI3962" s="57"/>
      <c r="NYJ3962" s="57"/>
      <c r="NYK3962" s="57"/>
      <c r="NYL3962" s="56"/>
      <c r="NYM3962" s="57"/>
      <c r="NYN3962" s="64"/>
      <c r="NYO3962" s="64"/>
      <c r="NYP3962" s="64"/>
      <c r="NYQ3962" s="64"/>
      <c r="NYR3962" s="62"/>
      <c r="NYS3962" s="63"/>
      <c r="NYT3962" s="62"/>
      <c r="NYU3962" s="62"/>
      <c r="NYV3962" s="61"/>
      <c r="NYW3962" s="60"/>
      <c r="NYX3962" s="59"/>
      <c r="NYY3962" s="57"/>
      <c r="NYZ3962" s="57"/>
      <c r="NZA3962" s="57"/>
      <c r="NZB3962" s="57"/>
      <c r="NZC3962" s="57"/>
      <c r="NZD3962" s="57"/>
      <c r="NZE3962" s="57"/>
      <c r="NZF3962" s="57"/>
      <c r="NZG3962" s="58"/>
      <c r="NZH3962" s="57"/>
      <c r="NZI3962" s="57"/>
      <c r="NZJ3962" s="57"/>
      <c r="NZK3962" s="57"/>
      <c r="NZL3962" s="57"/>
      <c r="NZM3962" s="56"/>
      <c r="NZN3962" s="57"/>
      <c r="NZO3962" s="64"/>
      <c r="NZP3962" s="64"/>
      <c r="NZQ3962" s="64"/>
      <c r="NZR3962" s="64"/>
      <c r="NZS3962" s="62"/>
      <c r="NZT3962" s="63"/>
      <c r="NZU3962" s="62"/>
      <c r="NZV3962" s="62"/>
      <c r="NZW3962" s="61"/>
      <c r="NZX3962" s="60"/>
      <c r="NZY3962" s="59"/>
      <c r="NZZ3962" s="57"/>
      <c r="OAA3962" s="57"/>
      <c r="OAB3962" s="57"/>
      <c r="OAC3962" s="57"/>
      <c r="OAD3962" s="57"/>
      <c r="OAE3962" s="57"/>
      <c r="OAF3962" s="57"/>
      <c r="OAG3962" s="57"/>
      <c r="OAH3962" s="58"/>
      <c r="OAI3962" s="57"/>
      <c r="OAJ3962" s="57"/>
      <c r="OAK3962" s="57"/>
      <c r="OAL3962" s="57"/>
      <c r="OAM3962" s="57"/>
      <c r="OAN3962" s="56"/>
      <c r="OAO3962" s="57"/>
      <c r="OAP3962" s="64"/>
      <c r="OAQ3962" s="64"/>
      <c r="OAR3962" s="64"/>
      <c r="OAS3962" s="64"/>
      <c r="OAT3962" s="62"/>
      <c r="OAU3962" s="63"/>
      <c r="OAV3962" s="62"/>
      <c r="OAW3962" s="62"/>
      <c r="OAX3962" s="61"/>
      <c r="OAY3962" s="60"/>
      <c r="OAZ3962" s="59"/>
      <c r="OBA3962" s="57"/>
      <c r="OBB3962" s="57"/>
      <c r="OBC3962" s="57"/>
      <c r="OBD3962" s="57"/>
      <c r="OBE3962" s="57"/>
      <c r="OBF3962" s="57"/>
      <c r="OBG3962" s="57"/>
      <c r="OBH3962" s="57"/>
      <c r="OBI3962" s="58"/>
      <c r="OBJ3962" s="57"/>
      <c r="OBK3962" s="57"/>
      <c r="OBL3962" s="57"/>
      <c r="OBM3962" s="57"/>
      <c r="OBN3962" s="57"/>
      <c r="OBO3962" s="56"/>
      <c r="OBP3962" s="57"/>
      <c r="OBQ3962" s="64"/>
      <c r="OBR3962" s="64"/>
      <c r="OBS3962" s="64"/>
      <c r="OBT3962" s="64"/>
      <c r="OBU3962" s="62"/>
      <c r="OBV3962" s="63"/>
      <c r="OBW3962" s="62"/>
      <c r="OBX3962" s="62"/>
      <c r="OBY3962" s="61"/>
      <c r="OBZ3962" s="60"/>
      <c r="OCA3962" s="59"/>
      <c r="OCB3962" s="57"/>
      <c r="OCC3962" s="57"/>
      <c r="OCD3962" s="57"/>
      <c r="OCE3962" s="57"/>
      <c r="OCF3962" s="57"/>
      <c r="OCG3962" s="57"/>
      <c r="OCH3962" s="57"/>
      <c r="OCI3962" s="57"/>
      <c r="OCJ3962" s="58"/>
      <c r="OCK3962" s="57"/>
      <c r="OCL3962" s="57"/>
      <c r="OCM3962" s="57"/>
      <c r="OCN3962" s="57"/>
      <c r="OCO3962" s="57"/>
      <c r="OCP3962" s="56"/>
      <c r="OCQ3962" s="57"/>
      <c r="OCR3962" s="64"/>
      <c r="OCS3962" s="64"/>
      <c r="OCT3962" s="64"/>
      <c r="OCU3962" s="64"/>
      <c r="OCV3962" s="62"/>
      <c r="OCW3962" s="63"/>
      <c r="OCX3962" s="62"/>
      <c r="OCY3962" s="62"/>
      <c r="OCZ3962" s="61"/>
      <c r="ODA3962" s="60"/>
      <c r="ODB3962" s="59"/>
      <c r="ODC3962" s="57"/>
      <c r="ODD3962" s="57"/>
      <c r="ODE3962" s="57"/>
      <c r="ODF3962" s="57"/>
      <c r="ODG3962" s="57"/>
      <c r="ODH3962" s="57"/>
      <c r="ODI3962" s="57"/>
      <c r="ODJ3962" s="57"/>
      <c r="ODK3962" s="58"/>
      <c r="ODL3962" s="57"/>
      <c r="ODM3962" s="57"/>
      <c r="ODN3962" s="57"/>
      <c r="ODO3962" s="57"/>
      <c r="ODP3962" s="57"/>
      <c r="ODQ3962" s="56"/>
      <c r="ODR3962" s="57"/>
      <c r="ODS3962" s="64"/>
      <c r="ODT3962" s="64"/>
      <c r="ODU3962" s="64"/>
      <c r="ODV3962" s="64"/>
      <c r="ODW3962" s="62"/>
      <c r="ODX3962" s="63"/>
      <c r="ODY3962" s="62"/>
      <c r="ODZ3962" s="62"/>
      <c r="OEA3962" s="61"/>
      <c r="OEB3962" s="60"/>
      <c r="OEC3962" s="59"/>
      <c r="OED3962" s="57"/>
      <c r="OEE3962" s="57"/>
      <c r="OEF3962" s="57"/>
      <c r="OEG3962" s="57"/>
      <c r="OEH3962" s="57"/>
      <c r="OEI3962" s="57"/>
      <c r="OEJ3962" s="57"/>
      <c r="OEK3962" s="57"/>
      <c r="OEL3962" s="58"/>
      <c r="OEM3962" s="57"/>
      <c r="OEN3962" s="57"/>
      <c r="OEO3962" s="57"/>
      <c r="OEP3962" s="57"/>
      <c r="OEQ3962" s="57"/>
      <c r="OER3962" s="56"/>
      <c r="OES3962" s="57"/>
      <c r="OET3962" s="64"/>
      <c r="OEU3962" s="64"/>
      <c r="OEV3962" s="64"/>
      <c r="OEW3962" s="64"/>
      <c r="OEX3962" s="62"/>
      <c r="OEY3962" s="63"/>
      <c r="OEZ3962" s="62"/>
      <c r="OFA3962" s="62"/>
      <c r="OFB3962" s="61"/>
      <c r="OFC3962" s="60"/>
      <c r="OFD3962" s="59"/>
      <c r="OFE3962" s="57"/>
      <c r="OFF3962" s="57"/>
      <c r="OFG3962" s="57"/>
      <c r="OFH3962" s="57"/>
      <c r="OFI3962" s="57"/>
      <c r="OFJ3962" s="57"/>
      <c r="OFK3962" s="57"/>
      <c r="OFL3962" s="57"/>
      <c r="OFM3962" s="58"/>
      <c r="OFN3962" s="57"/>
      <c r="OFO3962" s="57"/>
      <c r="OFP3962" s="57"/>
      <c r="OFQ3962" s="57"/>
      <c r="OFR3962" s="57"/>
      <c r="OFS3962" s="56"/>
      <c r="OFT3962" s="57"/>
      <c r="OFU3962" s="64"/>
      <c r="OFV3962" s="64"/>
      <c r="OFW3962" s="64"/>
      <c r="OFX3962" s="64"/>
      <c r="OFY3962" s="62"/>
      <c r="OFZ3962" s="63"/>
      <c r="OGA3962" s="62"/>
      <c r="OGB3962" s="62"/>
      <c r="OGC3962" s="61"/>
      <c r="OGD3962" s="60"/>
      <c r="OGE3962" s="59"/>
      <c r="OGF3962" s="57"/>
      <c r="OGG3962" s="57"/>
      <c r="OGH3962" s="57"/>
      <c r="OGI3962" s="57"/>
      <c r="OGJ3962" s="57"/>
      <c r="OGK3962" s="57"/>
      <c r="OGL3962" s="57"/>
      <c r="OGM3962" s="57"/>
      <c r="OGN3962" s="58"/>
      <c r="OGO3962" s="57"/>
      <c r="OGP3962" s="57"/>
      <c r="OGQ3962" s="57"/>
      <c r="OGR3962" s="57"/>
      <c r="OGS3962" s="57"/>
      <c r="OGT3962" s="56"/>
      <c r="OGU3962" s="57"/>
      <c r="OGV3962" s="64"/>
      <c r="OGW3962" s="64"/>
      <c r="OGX3962" s="64"/>
      <c r="OGY3962" s="64"/>
      <c r="OGZ3962" s="62"/>
      <c r="OHA3962" s="63"/>
      <c r="OHB3962" s="62"/>
      <c r="OHC3962" s="62"/>
      <c r="OHD3962" s="61"/>
      <c r="OHE3962" s="60"/>
      <c r="OHF3962" s="59"/>
      <c r="OHG3962" s="57"/>
      <c r="OHH3962" s="57"/>
      <c r="OHI3962" s="57"/>
      <c r="OHJ3962" s="57"/>
      <c r="OHK3962" s="57"/>
      <c r="OHL3962" s="57"/>
      <c r="OHM3962" s="57"/>
      <c r="OHN3962" s="57"/>
      <c r="OHO3962" s="58"/>
      <c r="OHP3962" s="57"/>
      <c r="OHQ3962" s="57"/>
      <c r="OHR3962" s="57"/>
      <c r="OHS3962" s="57"/>
      <c r="OHT3962" s="57"/>
      <c r="OHU3962" s="56"/>
      <c r="OHV3962" s="57"/>
      <c r="OHW3962" s="64"/>
      <c r="OHX3962" s="64"/>
      <c r="OHY3962" s="64"/>
      <c r="OHZ3962" s="64"/>
      <c r="OIA3962" s="62"/>
      <c r="OIB3962" s="63"/>
      <c r="OIC3962" s="62"/>
      <c r="OID3962" s="62"/>
      <c r="OIE3962" s="61"/>
      <c r="OIF3962" s="60"/>
      <c r="OIG3962" s="59"/>
      <c r="OIH3962" s="57"/>
      <c r="OII3962" s="57"/>
      <c r="OIJ3962" s="57"/>
      <c r="OIK3962" s="57"/>
      <c r="OIL3962" s="57"/>
      <c r="OIM3962" s="57"/>
      <c r="OIN3962" s="57"/>
      <c r="OIO3962" s="57"/>
      <c r="OIP3962" s="58"/>
      <c r="OIQ3962" s="57"/>
      <c r="OIR3962" s="57"/>
      <c r="OIS3962" s="57"/>
      <c r="OIT3962" s="57"/>
      <c r="OIU3962" s="57"/>
      <c r="OIV3962" s="56"/>
      <c r="OIW3962" s="57"/>
      <c r="OIX3962" s="64"/>
      <c r="OIY3962" s="64"/>
      <c r="OIZ3962" s="64"/>
      <c r="OJA3962" s="64"/>
      <c r="OJB3962" s="62"/>
      <c r="OJC3962" s="63"/>
      <c r="OJD3962" s="62"/>
      <c r="OJE3962" s="62"/>
      <c r="OJF3962" s="61"/>
      <c r="OJG3962" s="60"/>
      <c r="OJH3962" s="59"/>
      <c r="OJI3962" s="57"/>
      <c r="OJJ3962" s="57"/>
      <c r="OJK3962" s="57"/>
      <c r="OJL3962" s="57"/>
      <c r="OJM3962" s="57"/>
      <c r="OJN3962" s="57"/>
      <c r="OJO3962" s="57"/>
      <c r="OJP3962" s="57"/>
      <c r="OJQ3962" s="58"/>
      <c r="OJR3962" s="57"/>
      <c r="OJS3962" s="57"/>
      <c r="OJT3962" s="57"/>
      <c r="OJU3962" s="57"/>
      <c r="OJV3962" s="57"/>
      <c r="OJW3962" s="56"/>
      <c r="OJX3962" s="57"/>
      <c r="OJY3962" s="64"/>
      <c r="OJZ3962" s="64"/>
      <c r="OKA3962" s="64"/>
      <c r="OKB3962" s="64"/>
      <c r="OKC3962" s="62"/>
      <c r="OKD3962" s="63"/>
      <c r="OKE3962" s="62"/>
      <c r="OKF3962" s="62"/>
      <c r="OKG3962" s="61"/>
      <c r="OKH3962" s="60"/>
      <c r="OKI3962" s="59"/>
      <c r="OKJ3962" s="57"/>
      <c r="OKK3962" s="57"/>
      <c r="OKL3962" s="57"/>
      <c r="OKM3962" s="57"/>
      <c r="OKN3962" s="57"/>
      <c r="OKO3962" s="57"/>
      <c r="OKP3962" s="57"/>
      <c r="OKQ3962" s="57"/>
      <c r="OKR3962" s="58"/>
      <c r="OKS3962" s="57"/>
      <c r="OKT3962" s="57"/>
      <c r="OKU3962" s="57"/>
      <c r="OKV3962" s="57"/>
      <c r="OKW3962" s="57"/>
      <c r="OKX3962" s="56"/>
      <c r="OKY3962" s="57"/>
      <c r="OKZ3962" s="64"/>
      <c r="OLA3962" s="64"/>
      <c r="OLB3962" s="64"/>
      <c r="OLC3962" s="64"/>
      <c r="OLD3962" s="62"/>
      <c r="OLE3962" s="63"/>
      <c r="OLF3962" s="62"/>
      <c r="OLG3962" s="62"/>
      <c r="OLH3962" s="61"/>
      <c r="OLI3962" s="60"/>
      <c r="OLJ3962" s="59"/>
      <c r="OLK3962" s="57"/>
      <c r="OLL3962" s="57"/>
      <c r="OLM3962" s="57"/>
      <c r="OLN3962" s="57"/>
      <c r="OLO3962" s="57"/>
      <c r="OLP3962" s="57"/>
      <c r="OLQ3962" s="57"/>
      <c r="OLR3962" s="57"/>
      <c r="OLS3962" s="58"/>
      <c r="OLT3962" s="57"/>
      <c r="OLU3962" s="57"/>
      <c r="OLV3962" s="57"/>
      <c r="OLW3962" s="57"/>
      <c r="OLX3962" s="57"/>
      <c r="OLY3962" s="56"/>
      <c r="OLZ3962" s="57"/>
      <c r="OMA3962" s="64"/>
      <c r="OMB3962" s="64"/>
      <c r="OMC3962" s="64"/>
      <c r="OMD3962" s="64"/>
      <c r="OME3962" s="62"/>
      <c r="OMF3962" s="63"/>
      <c r="OMG3962" s="62"/>
      <c r="OMH3962" s="62"/>
      <c r="OMI3962" s="61"/>
      <c r="OMJ3962" s="60"/>
      <c r="OMK3962" s="59"/>
      <c r="OML3962" s="57"/>
      <c r="OMM3962" s="57"/>
      <c r="OMN3962" s="57"/>
      <c r="OMO3962" s="57"/>
      <c r="OMP3962" s="57"/>
      <c r="OMQ3962" s="57"/>
      <c r="OMR3962" s="57"/>
      <c r="OMS3962" s="57"/>
      <c r="OMT3962" s="58"/>
      <c r="OMU3962" s="57"/>
      <c r="OMV3962" s="57"/>
      <c r="OMW3962" s="57"/>
      <c r="OMX3962" s="57"/>
      <c r="OMY3962" s="57"/>
      <c r="OMZ3962" s="56"/>
      <c r="ONA3962" s="57"/>
      <c r="ONB3962" s="64"/>
      <c r="ONC3962" s="64"/>
      <c r="OND3962" s="64"/>
      <c r="ONE3962" s="64"/>
      <c r="ONF3962" s="62"/>
      <c r="ONG3962" s="63"/>
      <c r="ONH3962" s="62"/>
      <c r="ONI3962" s="62"/>
      <c r="ONJ3962" s="61"/>
      <c r="ONK3962" s="60"/>
      <c r="ONL3962" s="59"/>
      <c r="ONM3962" s="57"/>
      <c r="ONN3962" s="57"/>
      <c r="ONO3962" s="57"/>
      <c r="ONP3962" s="57"/>
      <c r="ONQ3962" s="57"/>
      <c r="ONR3962" s="57"/>
      <c r="ONS3962" s="57"/>
      <c r="ONT3962" s="57"/>
      <c r="ONU3962" s="58"/>
      <c r="ONV3962" s="57"/>
      <c r="ONW3962" s="57"/>
      <c r="ONX3962" s="57"/>
      <c r="ONY3962" s="57"/>
      <c r="ONZ3962" s="57"/>
      <c r="OOA3962" s="56"/>
      <c r="OOB3962" s="57"/>
      <c r="OOC3962" s="64"/>
      <c r="OOD3962" s="64"/>
      <c r="OOE3962" s="64"/>
      <c r="OOF3962" s="64"/>
      <c r="OOG3962" s="62"/>
      <c r="OOH3962" s="63"/>
      <c r="OOI3962" s="62"/>
      <c r="OOJ3962" s="62"/>
      <c r="OOK3962" s="61"/>
      <c r="OOL3962" s="60"/>
      <c r="OOM3962" s="59"/>
      <c r="OON3962" s="57"/>
      <c r="OOO3962" s="57"/>
      <c r="OOP3962" s="57"/>
      <c r="OOQ3962" s="57"/>
      <c r="OOR3962" s="57"/>
      <c r="OOS3962" s="57"/>
      <c r="OOT3962" s="57"/>
      <c r="OOU3962" s="57"/>
      <c r="OOV3962" s="58"/>
      <c r="OOW3962" s="57"/>
      <c r="OOX3962" s="57"/>
      <c r="OOY3962" s="57"/>
      <c r="OOZ3962" s="57"/>
      <c r="OPA3962" s="57"/>
      <c r="OPB3962" s="56"/>
      <c r="OPC3962" s="57"/>
      <c r="OPD3962" s="64"/>
      <c r="OPE3962" s="64"/>
      <c r="OPF3962" s="64"/>
      <c r="OPG3962" s="64"/>
      <c r="OPH3962" s="62"/>
      <c r="OPI3962" s="63"/>
      <c r="OPJ3962" s="62"/>
      <c r="OPK3962" s="62"/>
      <c r="OPL3962" s="61"/>
      <c r="OPM3962" s="60"/>
      <c r="OPN3962" s="59"/>
      <c r="OPO3962" s="57"/>
      <c r="OPP3962" s="57"/>
      <c r="OPQ3962" s="57"/>
      <c r="OPR3962" s="57"/>
      <c r="OPS3962" s="57"/>
      <c r="OPT3962" s="57"/>
      <c r="OPU3962" s="57"/>
      <c r="OPV3962" s="57"/>
      <c r="OPW3962" s="58"/>
      <c r="OPX3962" s="57"/>
      <c r="OPY3962" s="57"/>
      <c r="OPZ3962" s="57"/>
      <c r="OQA3962" s="57"/>
      <c r="OQB3962" s="57"/>
      <c r="OQC3962" s="56"/>
      <c r="OQD3962" s="57"/>
      <c r="OQE3962" s="64"/>
      <c r="OQF3962" s="64"/>
      <c r="OQG3962" s="64"/>
      <c r="OQH3962" s="64"/>
      <c r="OQI3962" s="62"/>
      <c r="OQJ3962" s="63"/>
      <c r="OQK3962" s="62"/>
      <c r="OQL3962" s="62"/>
      <c r="OQM3962" s="61"/>
      <c r="OQN3962" s="60"/>
      <c r="OQO3962" s="59"/>
      <c r="OQP3962" s="57"/>
      <c r="OQQ3962" s="57"/>
      <c r="OQR3962" s="57"/>
      <c r="OQS3962" s="57"/>
      <c r="OQT3962" s="57"/>
      <c r="OQU3962" s="57"/>
      <c r="OQV3962" s="57"/>
      <c r="OQW3962" s="57"/>
      <c r="OQX3962" s="58"/>
      <c r="OQY3962" s="57"/>
      <c r="OQZ3962" s="57"/>
      <c r="ORA3962" s="57"/>
      <c r="ORB3962" s="57"/>
      <c r="ORC3962" s="57"/>
      <c r="ORD3962" s="56"/>
      <c r="ORE3962" s="57"/>
      <c r="ORF3962" s="64"/>
      <c r="ORG3962" s="64"/>
      <c r="ORH3962" s="64"/>
      <c r="ORI3962" s="64"/>
      <c r="ORJ3962" s="62"/>
      <c r="ORK3962" s="63"/>
      <c r="ORL3962" s="62"/>
      <c r="ORM3962" s="62"/>
      <c r="ORN3962" s="61"/>
      <c r="ORO3962" s="60"/>
      <c r="ORP3962" s="59"/>
      <c r="ORQ3962" s="57"/>
      <c r="ORR3962" s="57"/>
      <c r="ORS3962" s="57"/>
      <c r="ORT3962" s="57"/>
      <c r="ORU3962" s="57"/>
      <c r="ORV3962" s="57"/>
      <c r="ORW3962" s="57"/>
      <c r="ORX3962" s="57"/>
      <c r="ORY3962" s="58"/>
      <c r="ORZ3962" s="57"/>
      <c r="OSA3962" s="57"/>
      <c r="OSB3962" s="57"/>
      <c r="OSC3962" s="57"/>
      <c r="OSD3962" s="57"/>
      <c r="OSE3962" s="56"/>
      <c r="OSF3962" s="57"/>
      <c r="OSG3962" s="64"/>
      <c r="OSH3962" s="64"/>
      <c r="OSI3962" s="64"/>
      <c r="OSJ3962" s="64"/>
      <c r="OSK3962" s="62"/>
      <c r="OSL3962" s="63"/>
      <c r="OSM3962" s="62"/>
      <c r="OSN3962" s="62"/>
      <c r="OSO3962" s="61"/>
      <c r="OSP3962" s="60"/>
      <c r="OSQ3962" s="59"/>
      <c r="OSR3962" s="57"/>
      <c r="OSS3962" s="57"/>
      <c r="OST3962" s="57"/>
      <c r="OSU3962" s="57"/>
      <c r="OSV3962" s="57"/>
      <c r="OSW3962" s="57"/>
      <c r="OSX3962" s="57"/>
      <c r="OSY3962" s="57"/>
      <c r="OSZ3962" s="58"/>
      <c r="OTA3962" s="57"/>
      <c r="OTB3962" s="57"/>
      <c r="OTC3962" s="57"/>
      <c r="OTD3962" s="57"/>
      <c r="OTE3962" s="57"/>
      <c r="OTF3962" s="56"/>
      <c r="OTG3962" s="57"/>
      <c r="OTH3962" s="64"/>
      <c r="OTI3962" s="64"/>
      <c r="OTJ3962" s="64"/>
      <c r="OTK3962" s="64"/>
      <c r="OTL3962" s="62"/>
      <c r="OTM3962" s="63"/>
      <c r="OTN3962" s="62"/>
      <c r="OTO3962" s="62"/>
      <c r="OTP3962" s="61"/>
      <c r="OTQ3962" s="60"/>
      <c r="OTR3962" s="59"/>
      <c r="OTS3962" s="57"/>
      <c r="OTT3962" s="57"/>
      <c r="OTU3962" s="57"/>
      <c r="OTV3962" s="57"/>
      <c r="OTW3962" s="57"/>
      <c r="OTX3962" s="57"/>
      <c r="OTY3962" s="57"/>
      <c r="OTZ3962" s="57"/>
      <c r="OUA3962" s="58"/>
      <c r="OUB3962" s="57"/>
      <c r="OUC3962" s="57"/>
      <c r="OUD3962" s="57"/>
      <c r="OUE3962" s="57"/>
      <c r="OUF3962" s="57"/>
      <c r="OUG3962" s="56"/>
      <c r="OUH3962" s="57"/>
      <c r="OUI3962" s="64"/>
      <c r="OUJ3962" s="64"/>
      <c r="OUK3962" s="64"/>
      <c r="OUL3962" s="64"/>
      <c r="OUM3962" s="62"/>
      <c r="OUN3962" s="63"/>
      <c r="OUO3962" s="62"/>
      <c r="OUP3962" s="62"/>
      <c r="OUQ3962" s="61"/>
      <c r="OUR3962" s="60"/>
      <c r="OUS3962" s="59"/>
      <c r="OUT3962" s="57"/>
      <c r="OUU3962" s="57"/>
      <c r="OUV3962" s="57"/>
      <c r="OUW3962" s="57"/>
      <c r="OUX3962" s="57"/>
      <c r="OUY3962" s="57"/>
      <c r="OUZ3962" s="57"/>
      <c r="OVA3962" s="57"/>
      <c r="OVB3962" s="58"/>
      <c r="OVC3962" s="57"/>
      <c r="OVD3962" s="57"/>
      <c r="OVE3962" s="57"/>
      <c r="OVF3962" s="57"/>
      <c r="OVG3962" s="57"/>
      <c r="OVH3962" s="56"/>
      <c r="OVI3962" s="57"/>
      <c r="OVJ3962" s="64"/>
      <c r="OVK3962" s="64"/>
      <c r="OVL3962" s="64"/>
      <c r="OVM3962" s="64"/>
      <c r="OVN3962" s="62"/>
      <c r="OVO3962" s="63"/>
      <c r="OVP3962" s="62"/>
      <c r="OVQ3962" s="62"/>
      <c r="OVR3962" s="61"/>
      <c r="OVS3962" s="60"/>
      <c r="OVT3962" s="59"/>
      <c r="OVU3962" s="57"/>
      <c r="OVV3962" s="57"/>
      <c r="OVW3962" s="57"/>
      <c r="OVX3962" s="57"/>
      <c r="OVY3962" s="57"/>
      <c r="OVZ3962" s="57"/>
      <c r="OWA3962" s="57"/>
      <c r="OWB3962" s="57"/>
      <c r="OWC3962" s="58"/>
      <c r="OWD3962" s="57"/>
      <c r="OWE3962" s="57"/>
      <c r="OWF3962" s="57"/>
      <c r="OWG3962" s="57"/>
      <c r="OWH3962" s="57"/>
      <c r="OWI3962" s="56"/>
      <c r="OWJ3962" s="57"/>
      <c r="OWK3962" s="64"/>
      <c r="OWL3962" s="64"/>
      <c r="OWM3962" s="64"/>
      <c r="OWN3962" s="64"/>
      <c r="OWO3962" s="62"/>
      <c r="OWP3962" s="63"/>
      <c r="OWQ3962" s="62"/>
      <c r="OWR3962" s="62"/>
      <c r="OWS3962" s="61"/>
      <c r="OWT3962" s="60"/>
      <c r="OWU3962" s="59"/>
      <c r="OWV3962" s="57"/>
      <c r="OWW3962" s="57"/>
      <c r="OWX3962" s="57"/>
      <c r="OWY3962" s="57"/>
      <c r="OWZ3962" s="57"/>
      <c r="OXA3962" s="57"/>
      <c r="OXB3962" s="57"/>
      <c r="OXC3962" s="57"/>
      <c r="OXD3962" s="58"/>
      <c r="OXE3962" s="57"/>
      <c r="OXF3962" s="57"/>
      <c r="OXG3962" s="57"/>
      <c r="OXH3962" s="57"/>
      <c r="OXI3962" s="57"/>
      <c r="OXJ3962" s="56"/>
      <c r="OXK3962" s="57"/>
      <c r="OXL3962" s="64"/>
      <c r="OXM3962" s="64"/>
      <c r="OXN3962" s="64"/>
      <c r="OXO3962" s="64"/>
      <c r="OXP3962" s="62"/>
      <c r="OXQ3962" s="63"/>
      <c r="OXR3962" s="62"/>
      <c r="OXS3962" s="62"/>
      <c r="OXT3962" s="61"/>
      <c r="OXU3962" s="60"/>
      <c r="OXV3962" s="59"/>
      <c r="OXW3962" s="57"/>
      <c r="OXX3962" s="57"/>
      <c r="OXY3962" s="57"/>
      <c r="OXZ3962" s="57"/>
      <c r="OYA3962" s="57"/>
      <c r="OYB3962" s="57"/>
      <c r="OYC3962" s="57"/>
      <c r="OYD3962" s="57"/>
      <c r="OYE3962" s="58"/>
      <c r="OYF3962" s="57"/>
      <c r="OYG3962" s="57"/>
      <c r="OYH3962" s="57"/>
      <c r="OYI3962" s="57"/>
      <c r="OYJ3962" s="57"/>
      <c r="OYK3962" s="56"/>
      <c r="OYL3962" s="57"/>
      <c r="OYM3962" s="64"/>
      <c r="OYN3962" s="64"/>
      <c r="OYO3962" s="64"/>
      <c r="OYP3962" s="64"/>
      <c r="OYQ3962" s="62"/>
      <c r="OYR3962" s="63"/>
      <c r="OYS3962" s="62"/>
      <c r="OYT3962" s="62"/>
      <c r="OYU3962" s="61"/>
      <c r="OYV3962" s="60"/>
      <c r="OYW3962" s="59"/>
      <c r="OYX3962" s="57"/>
      <c r="OYY3962" s="57"/>
      <c r="OYZ3962" s="57"/>
      <c r="OZA3962" s="57"/>
      <c r="OZB3962" s="57"/>
      <c r="OZC3962" s="57"/>
      <c r="OZD3962" s="57"/>
      <c r="OZE3962" s="57"/>
      <c r="OZF3962" s="58"/>
      <c r="OZG3962" s="57"/>
      <c r="OZH3962" s="57"/>
      <c r="OZI3962" s="57"/>
      <c r="OZJ3962" s="57"/>
      <c r="OZK3962" s="57"/>
      <c r="OZL3962" s="56"/>
      <c r="OZM3962" s="57"/>
      <c r="OZN3962" s="64"/>
      <c r="OZO3962" s="64"/>
      <c r="OZP3962" s="64"/>
      <c r="OZQ3962" s="64"/>
      <c r="OZR3962" s="62"/>
      <c r="OZS3962" s="63"/>
      <c r="OZT3962" s="62"/>
      <c r="OZU3962" s="62"/>
      <c r="OZV3962" s="61"/>
      <c r="OZW3962" s="60"/>
      <c r="OZX3962" s="59"/>
      <c r="OZY3962" s="57"/>
      <c r="OZZ3962" s="57"/>
      <c r="PAA3962" s="57"/>
      <c r="PAB3962" s="57"/>
      <c r="PAC3962" s="57"/>
      <c r="PAD3962" s="57"/>
      <c r="PAE3962" s="57"/>
      <c r="PAF3962" s="57"/>
      <c r="PAG3962" s="58"/>
      <c r="PAH3962" s="57"/>
      <c r="PAI3962" s="57"/>
      <c r="PAJ3962" s="57"/>
      <c r="PAK3962" s="57"/>
      <c r="PAL3962" s="57"/>
      <c r="PAM3962" s="56"/>
      <c r="PAN3962" s="57"/>
      <c r="PAO3962" s="64"/>
      <c r="PAP3962" s="64"/>
      <c r="PAQ3962" s="64"/>
      <c r="PAR3962" s="64"/>
      <c r="PAS3962" s="62"/>
      <c r="PAT3962" s="63"/>
      <c r="PAU3962" s="62"/>
      <c r="PAV3962" s="62"/>
      <c r="PAW3962" s="61"/>
      <c r="PAX3962" s="60"/>
      <c r="PAY3962" s="59"/>
      <c r="PAZ3962" s="57"/>
      <c r="PBA3962" s="57"/>
      <c r="PBB3962" s="57"/>
      <c r="PBC3962" s="57"/>
      <c r="PBD3962" s="57"/>
      <c r="PBE3962" s="57"/>
      <c r="PBF3962" s="57"/>
      <c r="PBG3962" s="57"/>
      <c r="PBH3962" s="58"/>
      <c r="PBI3962" s="57"/>
      <c r="PBJ3962" s="57"/>
      <c r="PBK3962" s="57"/>
      <c r="PBL3962" s="57"/>
      <c r="PBM3962" s="57"/>
      <c r="PBN3962" s="56"/>
      <c r="PBO3962" s="57"/>
      <c r="PBP3962" s="64"/>
      <c r="PBQ3962" s="64"/>
      <c r="PBR3962" s="64"/>
      <c r="PBS3962" s="64"/>
      <c r="PBT3962" s="62"/>
      <c r="PBU3962" s="63"/>
      <c r="PBV3962" s="62"/>
      <c r="PBW3962" s="62"/>
      <c r="PBX3962" s="61"/>
      <c r="PBY3962" s="60"/>
      <c r="PBZ3962" s="59"/>
      <c r="PCA3962" s="57"/>
      <c r="PCB3962" s="57"/>
      <c r="PCC3962" s="57"/>
      <c r="PCD3962" s="57"/>
      <c r="PCE3962" s="57"/>
      <c r="PCF3962" s="57"/>
      <c r="PCG3962" s="57"/>
      <c r="PCH3962" s="57"/>
      <c r="PCI3962" s="58"/>
      <c r="PCJ3962" s="57"/>
      <c r="PCK3962" s="57"/>
      <c r="PCL3962" s="57"/>
      <c r="PCM3962" s="57"/>
      <c r="PCN3962" s="57"/>
      <c r="PCO3962" s="56"/>
      <c r="PCP3962" s="57"/>
      <c r="PCQ3962" s="64"/>
      <c r="PCR3962" s="64"/>
      <c r="PCS3962" s="64"/>
      <c r="PCT3962" s="64"/>
      <c r="PCU3962" s="62"/>
      <c r="PCV3962" s="63"/>
      <c r="PCW3962" s="62"/>
      <c r="PCX3962" s="62"/>
      <c r="PCY3962" s="61"/>
      <c r="PCZ3962" s="60"/>
      <c r="PDA3962" s="59"/>
      <c r="PDB3962" s="57"/>
      <c r="PDC3962" s="57"/>
      <c r="PDD3962" s="57"/>
      <c r="PDE3962" s="57"/>
      <c r="PDF3962" s="57"/>
      <c r="PDG3962" s="57"/>
      <c r="PDH3962" s="57"/>
      <c r="PDI3962" s="57"/>
      <c r="PDJ3962" s="58"/>
      <c r="PDK3962" s="57"/>
      <c r="PDL3962" s="57"/>
      <c r="PDM3962" s="57"/>
      <c r="PDN3962" s="57"/>
      <c r="PDO3962" s="57"/>
      <c r="PDP3962" s="56"/>
      <c r="PDQ3962" s="57"/>
      <c r="PDR3962" s="64"/>
      <c r="PDS3962" s="64"/>
      <c r="PDT3962" s="64"/>
      <c r="PDU3962" s="64"/>
      <c r="PDV3962" s="62"/>
      <c r="PDW3962" s="63"/>
      <c r="PDX3962" s="62"/>
      <c r="PDY3962" s="62"/>
      <c r="PDZ3962" s="61"/>
      <c r="PEA3962" s="60"/>
      <c r="PEB3962" s="59"/>
      <c r="PEC3962" s="57"/>
      <c r="PED3962" s="57"/>
      <c r="PEE3962" s="57"/>
      <c r="PEF3962" s="57"/>
      <c r="PEG3962" s="57"/>
      <c r="PEH3962" s="57"/>
      <c r="PEI3962" s="57"/>
      <c r="PEJ3962" s="57"/>
      <c r="PEK3962" s="58"/>
      <c r="PEL3962" s="57"/>
      <c r="PEM3962" s="57"/>
      <c r="PEN3962" s="57"/>
      <c r="PEO3962" s="57"/>
      <c r="PEP3962" s="57"/>
      <c r="PEQ3962" s="56"/>
      <c r="PER3962" s="57"/>
      <c r="PES3962" s="64"/>
      <c r="PET3962" s="64"/>
      <c r="PEU3962" s="64"/>
      <c r="PEV3962" s="64"/>
      <c r="PEW3962" s="62"/>
      <c r="PEX3962" s="63"/>
      <c r="PEY3962" s="62"/>
      <c r="PEZ3962" s="62"/>
      <c r="PFA3962" s="61"/>
      <c r="PFB3962" s="60"/>
      <c r="PFC3962" s="59"/>
      <c r="PFD3962" s="57"/>
      <c r="PFE3962" s="57"/>
      <c r="PFF3962" s="57"/>
      <c r="PFG3962" s="57"/>
      <c r="PFH3962" s="57"/>
      <c r="PFI3962" s="57"/>
      <c r="PFJ3962" s="57"/>
      <c r="PFK3962" s="57"/>
      <c r="PFL3962" s="58"/>
      <c r="PFM3962" s="57"/>
      <c r="PFN3962" s="57"/>
      <c r="PFO3962" s="57"/>
      <c r="PFP3962" s="57"/>
      <c r="PFQ3962" s="57"/>
      <c r="PFR3962" s="56"/>
      <c r="PFS3962" s="57"/>
      <c r="PFT3962" s="64"/>
      <c r="PFU3962" s="64"/>
      <c r="PFV3962" s="64"/>
      <c r="PFW3962" s="64"/>
      <c r="PFX3962" s="62"/>
      <c r="PFY3962" s="63"/>
      <c r="PFZ3962" s="62"/>
      <c r="PGA3962" s="62"/>
      <c r="PGB3962" s="61"/>
      <c r="PGC3962" s="60"/>
      <c r="PGD3962" s="59"/>
      <c r="PGE3962" s="57"/>
      <c r="PGF3962" s="57"/>
      <c r="PGG3962" s="57"/>
      <c r="PGH3962" s="57"/>
      <c r="PGI3962" s="57"/>
      <c r="PGJ3962" s="57"/>
      <c r="PGK3962" s="57"/>
      <c r="PGL3962" s="57"/>
      <c r="PGM3962" s="58"/>
      <c r="PGN3962" s="57"/>
      <c r="PGO3962" s="57"/>
      <c r="PGP3962" s="57"/>
      <c r="PGQ3962" s="57"/>
      <c r="PGR3962" s="57"/>
      <c r="PGS3962" s="56"/>
      <c r="PGT3962" s="57"/>
      <c r="PGU3962" s="64"/>
      <c r="PGV3962" s="64"/>
      <c r="PGW3962" s="64"/>
      <c r="PGX3962" s="64"/>
      <c r="PGY3962" s="62"/>
      <c r="PGZ3962" s="63"/>
      <c r="PHA3962" s="62"/>
      <c r="PHB3962" s="62"/>
      <c r="PHC3962" s="61"/>
      <c r="PHD3962" s="60"/>
      <c r="PHE3962" s="59"/>
      <c r="PHF3962" s="57"/>
      <c r="PHG3962" s="57"/>
      <c r="PHH3962" s="57"/>
      <c r="PHI3962" s="57"/>
      <c r="PHJ3962" s="57"/>
      <c r="PHK3962" s="57"/>
      <c r="PHL3962" s="57"/>
      <c r="PHM3962" s="57"/>
      <c r="PHN3962" s="58"/>
      <c r="PHO3962" s="57"/>
      <c r="PHP3962" s="57"/>
      <c r="PHQ3962" s="57"/>
      <c r="PHR3962" s="57"/>
      <c r="PHS3962" s="57"/>
      <c r="PHT3962" s="56"/>
      <c r="PHU3962" s="57"/>
      <c r="PHV3962" s="64"/>
      <c r="PHW3962" s="64"/>
      <c r="PHX3962" s="64"/>
      <c r="PHY3962" s="64"/>
      <c r="PHZ3962" s="62"/>
      <c r="PIA3962" s="63"/>
      <c r="PIB3962" s="62"/>
      <c r="PIC3962" s="62"/>
      <c r="PID3962" s="61"/>
      <c r="PIE3962" s="60"/>
      <c r="PIF3962" s="59"/>
      <c r="PIG3962" s="57"/>
      <c r="PIH3962" s="57"/>
      <c r="PII3962" s="57"/>
      <c r="PIJ3962" s="57"/>
      <c r="PIK3962" s="57"/>
      <c r="PIL3962" s="57"/>
      <c r="PIM3962" s="57"/>
      <c r="PIN3962" s="57"/>
      <c r="PIO3962" s="58"/>
      <c r="PIP3962" s="57"/>
      <c r="PIQ3962" s="57"/>
      <c r="PIR3962" s="57"/>
      <c r="PIS3962" s="57"/>
      <c r="PIT3962" s="57"/>
      <c r="PIU3962" s="56"/>
      <c r="PIV3962" s="57"/>
      <c r="PIW3962" s="64"/>
      <c r="PIX3962" s="64"/>
      <c r="PIY3962" s="64"/>
      <c r="PIZ3962" s="64"/>
      <c r="PJA3962" s="62"/>
      <c r="PJB3962" s="63"/>
      <c r="PJC3962" s="62"/>
      <c r="PJD3962" s="62"/>
      <c r="PJE3962" s="61"/>
      <c r="PJF3962" s="60"/>
      <c r="PJG3962" s="59"/>
      <c r="PJH3962" s="57"/>
      <c r="PJI3962" s="57"/>
      <c r="PJJ3962" s="57"/>
      <c r="PJK3962" s="57"/>
      <c r="PJL3962" s="57"/>
      <c r="PJM3962" s="57"/>
      <c r="PJN3962" s="57"/>
      <c r="PJO3962" s="57"/>
      <c r="PJP3962" s="58"/>
      <c r="PJQ3962" s="57"/>
      <c r="PJR3962" s="57"/>
      <c r="PJS3962" s="57"/>
      <c r="PJT3962" s="57"/>
      <c r="PJU3962" s="57"/>
      <c r="PJV3962" s="56"/>
      <c r="PJW3962" s="57"/>
      <c r="PJX3962" s="64"/>
      <c r="PJY3962" s="64"/>
      <c r="PJZ3962" s="64"/>
      <c r="PKA3962" s="64"/>
      <c r="PKB3962" s="62"/>
      <c r="PKC3962" s="63"/>
      <c r="PKD3962" s="62"/>
      <c r="PKE3962" s="62"/>
      <c r="PKF3962" s="61"/>
      <c r="PKG3962" s="60"/>
      <c r="PKH3962" s="59"/>
      <c r="PKI3962" s="57"/>
      <c r="PKJ3962" s="57"/>
      <c r="PKK3962" s="57"/>
      <c r="PKL3962" s="57"/>
      <c r="PKM3962" s="57"/>
      <c r="PKN3962" s="57"/>
      <c r="PKO3962" s="57"/>
      <c r="PKP3962" s="57"/>
      <c r="PKQ3962" s="58"/>
      <c r="PKR3962" s="57"/>
      <c r="PKS3962" s="57"/>
      <c r="PKT3962" s="57"/>
      <c r="PKU3962" s="57"/>
      <c r="PKV3962" s="57"/>
      <c r="PKW3962" s="56"/>
      <c r="PKX3962" s="57"/>
      <c r="PKY3962" s="64"/>
      <c r="PKZ3962" s="64"/>
      <c r="PLA3962" s="64"/>
      <c r="PLB3962" s="64"/>
      <c r="PLC3962" s="62"/>
      <c r="PLD3962" s="63"/>
      <c r="PLE3962" s="62"/>
      <c r="PLF3962" s="62"/>
      <c r="PLG3962" s="61"/>
      <c r="PLH3962" s="60"/>
      <c r="PLI3962" s="59"/>
      <c r="PLJ3962" s="57"/>
      <c r="PLK3962" s="57"/>
      <c r="PLL3962" s="57"/>
      <c r="PLM3962" s="57"/>
      <c r="PLN3962" s="57"/>
      <c r="PLO3962" s="57"/>
      <c r="PLP3962" s="57"/>
      <c r="PLQ3962" s="57"/>
      <c r="PLR3962" s="58"/>
      <c r="PLS3962" s="57"/>
      <c r="PLT3962" s="57"/>
      <c r="PLU3962" s="57"/>
      <c r="PLV3962" s="57"/>
      <c r="PLW3962" s="57"/>
      <c r="PLX3962" s="56"/>
      <c r="PLY3962" s="57"/>
      <c r="PLZ3962" s="64"/>
      <c r="PMA3962" s="64"/>
      <c r="PMB3962" s="64"/>
      <c r="PMC3962" s="64"/>
      <c r="PMD3962" s="62"/>
      <c r="PME3962" s="63"/>
      <c r="PMF3962" s="62"/>
      <c r="PMG3962" s="62"/>
      <c r="PMH3962" s="61"/>
      <c r="PMI3962" s="60"/>
      <c r="PMJ3962" s="59"/>
      <c r="PMK3962" s="57"/>
      <c r="PML3962" s="57"/>
      <c r="PMM3962" s="57"/>
      <c r="PMN3962" s="57"/>
      <c r="PMO3962" s="57"/>
      <c r="PMP3962" s="57"/>
      <c r="PMQ3962" s="57"/>
      <c r="PMR3962" s="57"/>
      <c r="PMS3962" s="58"/>
      <c r="PMT3962" s="57"/>
      <c r="PMU3962" s="57"/>
      <c r="PMV3962" s="57"/>
      <c r="PMW3962" s="57"/>
      <c r="PMX3962" s="57"/>
      <c r="PMY3962" s="56"/>
      <c r="PMZ3962" s="57"/>
      <c r="PNA3962" s="64"/>
      <c r="PNB3962" s="64"/>
      <c r="PNC3962" s="64"/>
      <c r="PND3962" s="64"/>
      <c r="PNE3962" s="62"/>
      <c r="PNF3962" s="63"/>
      <c r="PNG3962" s="62"/>
      <c r="PNH3962" s="62"/>
      <c r="PNI3962" s="61"/>
      <c r="PNJ3962" s="60"/>
      <c r="PNK3962" s="59"/>
      <c r="PNL3962" s="57"/>
      <c r="PNM3962" s="57"/>
      <c r="PNN3962" s="57"/>
      <c r="PNO3962" s="57"/>
      <c r="PNP3962" s="57"/>
      <c r="PNQ3962" s="57"/>
      <c r="PNR3962" s="57"/>
      <c r="PNS3962" s="57"/>
      <c r="PNT3962" s="58"/>
      <c r="PNU3962" s="57"/>
      <c r="PNV3962" s="57"/>
      <c r="PNW3962" s="57"/>
      <c r="PNX3962" s="57"/>
      <c r="PNY3962" s="57"/>
      <c r="PNZ3962" s="56"/>
      <c r="POA3962" s="57"/>
      <c r="POB3962" s="64"/>
      <c r="POC3962" s="64"/>
      <c r="POD3962" s="64"/>
      <c r="POE3962" s="64"/>
      <c r="POF3962" s="62"/>
      <c r="POG3962" s="63"/>
      <c r="POH3962" s="62"/>
      <c r="POI3962" s="62"/>
      <c r="POJ3962" s="61"/>
      <c r="POK3962" s="60"/>
      <c r="POL3962" s="59"/>
      <c r="POM3962" s="57"/>
      <c r="PON3962" s="57"/>
      <c r="POO3962" s="57"/>
      <c r="POP3962" s="57"/>
      <c r="POQ3962" s="57"/>
      <c r="POR3962" s="57"/>
      <c r="POS3962" s="57"/>
      <c r="POT3962" s="57"/>
      <c r="POU3962" s="58"/>
      <c r="POV3962" s="57"/>
      <c r="POW3962" s="57"/>
      <c r="POX3962" s="57"/>
      <c r="POY3962" s="57"/>
      <c r="POZ3962" s="57"/>
      <c r="PPA3962" s="56"/>
      <c r="PPB3962" s="57"/>
      <c r="PPC3962" s="64"/>
      <c r="PPD3962" s="64"/>
      <c r="PPE3962" s="64"/>
      <c r="PPF3962" s="64"/>
      <c r="PPG3962" s="62"/>
      <c r="PPH3962" s="63"/>
      <c r="PPI3962" s="62"/>
      <c r="PPJ3962" s="62"/>
      <c r="PPK3962" s="61"/>
      <c r="PPL3962" s="60"/>
      <c r="PPM3962" s="59"/>
      <c r="PPN3962" s="57"/>
      <c r="PPO3962" s="57"/>
      <c r="PPP3962" s="57"/>
      <c r="PPQ3962" s="57"/>
      <c r="PPR3962" s="57"/>
      <c r="PPS3962" s="57"/>
      <c r="PPT3962" s="57"/>
      <c r="PPU3962" s="57"/>
      <c r="PPV3962" s="58"/>
      <c r="PPW3962" s="57"/>
      <c r="PPX3962" s="57"/>
      <c r="PPY3962" s="57"/>
      <c r="PPZ3962" s="57"/>
      <c r="PQA3962" s="57"/>
      <c r="PQB3962" s="56"/>
      <c r="PQC3962" s="57"/>
      <c r="PQD3962" s="64"/>
      <c r="PQE3962" s="64"/>
      <c r="PQF3962" s="64"/>
      <c r="PQG3962" s="64"/>
      <c r="PQH3962" s="62"/>
      <c r="PQI3962" s="63"/>
      <c r="PQJ3962" s="62"/>
      <c r="PQK3962" s="62"/>
      <c r="PQL3962" s="61"/>
      <c r="PQM3962" s="60"/>
      <c r="PQN3962" s="59"/>
      <c r="PQO3962" s="57"/>
      <c r="PQP3962" s="57"/>
      <c r="PQQ3962" s="57"/>
      <c r="PQR3962" s="57"/>
      <c r="PQS3962" s="57"/>
      <c r="PQT3962" s="57"/>
      <c r="PQU3962" s="57"/>
      <c r="PQV3962" s="57"/>
      <c r="PQW3962" s="58"/>
      <c r="PQX3962" s="57"/>
      <c r="PQY3962" s="57"/>
      <c r="PQZ3962" s="57"/>
      <c r="PRA3962" s="57"/>
      <c r="PRB3962" s="57"/>
      <c r="PRC3962" s="56"/>
      <c r="PRD3962" s="57"/>
      <c r="PRE3962" s="64"/>
      <c r="PRF3962" s="64"/>
      <c r="PRG3962" s="64"/>
      <c r="PRH3962" s="64"/>
      <c r="PRI3962" s="62"/>
      <c r="PRJ3962" s="63"/>
      <c r="PRK3962" s="62"/>
      <c r="PRL3962" s="62"/>
      <c r="PRM3962" s="61"/>
      <c r="PRN3962" s="60"/>
      <c r="PRO3962" s="59"/>
      <c r="PRP3962" s="57"/>
      <c r="PRQ3962" s="57"/>
      <c r="PRR3962" s="57"/>
      <c r="PRS3962" s="57"/>
      <c r="PRT3962" s="57"/>
      <c r="PRU3962" s="57"/>
      <c r="PRV3962" s="57"/>
      <c r="PRW3962" s="57"/>
      <c r="PRX3962" s="58"/>
      <c r="PRY3962" s="57"/>
      <c r="PRZ3962" s="57"/>
      <c r="PSA3962" s="57"/>
      <c r="PSB3962" s="57"/>
      <c r="PSC3962" s="57"/>
      <c r="PSD3962" s="56"/>
      <c r="PSE3962" s="57"/>
      <c r="PSF3962" s="64"/>
      <c r="PSG3962" s="64"/>
      <c r="PSH3962" s="64"/>
      <c r="PSI3962" s="64"/>
      <c r="PSJ3962" s="62"/>
      <c r="PSK3962" s="63"/>
      <c r="PSL3962" s="62"/>
      <c r="PSM3962" s="62"/>
      <c r="PSN3962" s="61"/>
      <c r="PSO3962" s="60"/>
      <c r="PSP3962" s="59"/>
      <c r="PSQ3962" s="57"/>
      <c r="PSR3962" s="57"/>
      <c r="PSS3962" s="57"/>
      <c r="PST3962" s="57"/>
      <c r="PSU3962" s="57"/>
      <c r="PSV3962" s="57"/>
      <c r="PSW3962" s="57"/>
      <c r="PSX3962" s="57"/>
      <c r="PSY3962" s="58"/>
      <c r="PSZ3962" s="57"/>
      <c r="PTA3962" s="57"/>
      <c r="PTB3962" s="57"/>
      <c r="PTC3962" s="57"/>
      <c r="PTD3962" s="57"/>
      <c r="PTE3962" s="56"/>
      <c r="PTF3962" s="57"/>
      <c r="PTG3962" s="64"/>
      <c r="PTH3962" s="64"/>
      <c r="PTI3962" s="64"/>
      <c r="PTJ3962" s="64"/>
      <c r="PTK3962" s="62"/>
      <c r="PTL3962" s="63"/>
      <c r="PTM3962" s="62"/>
      <c r="PTN3962" s="62"/>
      <c r="PTO3962" s="61"/>
      <c r="PTP3962" s="60"/>
      <c r="PTQ3962" s="59"/>
      <c r="PTR3962" s="57"/>
      <c r="PTS3962" s="57"/>
      <c r="PTT3962" s="57"/>
      <c r="PTU3962" s="57"/>
      <c r="PTV3962" s="57"/>
      <c r="PTW3962" s="57"/>
      <c r="PTX3962" s="57"/>
      <c r="PTY3962" s="57"/>
      <c r="PTZ3962" s="58"/>
      <c r="PUA3962" s="57"/>
      <c r="PUB3962" s="57"/>
      <c r="PUC3962" s="57"/>
      <c r="PUD3962" s="57"/>
      <c r="PUE3962" s="57"/>
      <c r="PUF3962" s="56"/>
      <c r="PUG3962" s="57"/>
      <c r="PUH3962" s="64"/>
      <c r="PUI3962" s="64"/>
      <c r="PUJ3962" s="64"/>
      <c r="PUK3962" s="64"/>
      <c r="PUL3962" s="62"/>
      <c r="PUM3962" s="63"/>
      <c r="PUN3962" s="62"/>
      <c r="PUO3962" s="62"/>
      <c r="PUP3962" s="61"/>
      <c r="PUQ3962" s="60"/>
      <c r="PUR3962" s="59"/>
      <c r="PUS3962" s="57"/>
      <c r="PUT3962" s="57"/>
      <c r="PUU3962" s="57"/>
      <c r="PUV3962" s="57"/>
      <c r="PUW3962" s="57"/>
      <c r="PUX3962" s="57"/>
      <c r="PUY3962" s="57"/>
      <c r="PUZ3962" s="57"/>
      <c r="PVA3962" s="58"/>
      <c r="PVB3962" s="57"/>
      <c r="PVC3962" s="57"/>
      <c r="PVD3962" s="57"/>
      <c r="PVE3962" s="57"/>
      <c r="PVF3962" s="57"/>
      <c r="PVG3962" s="56"/>
      <c r="PVH3962" s="57"/>
      <c r="PVI3962" s="64"/>
      <c r="PVJ3962" s="64"/>
      <c r="PVK3962" s="64"/>
      <c r="PVL3962" s="64"/>
      <c r="PVM3962" s="62"/>
      <c r="PVN3962" s="63"/>
      <c r="PVO3962" s="62"/>
      <c r="PVP3962" s="62"/>
      <c r="PVQ3962" s="61"/>
      <c r="PVR3962" s="60"/>
      <c r="PVS3962" s="59"/>
      <c r="PVT3962" s="57"/>
      <c r="PVU3962" s="57"/>
      <c r="PVV3962" s="57"/>
      <c r="PVW3962" s="57"/>
      <c r="PVX3962" s="57"/>
      <c r="PVY3962" s="57"/>
      <c r="PVZ3962" s="57"/>
      <c r="PWA3962" s="57"/>
      <c r="PWB3962" s="58"/>
      <c r="PWC3962" s="57"/>
      <c r="PWD3962" s="57"/>
      <c r="PWE3962" s="57"/>
      <c r="PWF3962" s="57"/>
      <c r="PWG3962" s="57"/>
      <c r="PWH3962" s="56"/>
      <c r="PWI3962" s="57"/>
      <c r="PWJ3962" s="64"/>
      <c r="PWK3962" s="64"/>
      <c r="PWL3962" s="64"/>
      <c r="PWM3962" s="64"/>
      <c r="PWN3962" s="62"/>
      <c r="PWO3962" s="63"/>
      <c r="PWP3962" s="62"/>
      <c r="PWQ3962" s="62"/>
      <c r="PWR3962" s="61"/>
      <c r="PWS3962" s="60"/>
      <c r="PWT3962" s="59"/>
      <c r="PWU3962" s="57"/>
      <c r="PWV3962" s="57"/>
      <c r="PWW3962" s="57"/>
      <c r="PWX3962" s="57"/>
      <c r="PWY3962" s="57"/>
      <c r="PWZ3962" s="57"/>
      <c r="PXA3962" s="57"/>
      <c r="PXB3962" s="57"/>
      <c r="PXC3962" s="58"/>
      <c r="PXD3962" s="57"/>
      <c r="PXE3962" s="57"/>
      <c r="PXF3962" s="57"/>
      <c r="PXG3962" s="57"/>
      <c r="PXH3962" s="57"/>
      <c r="PXI3962" s="56"/>
      <c r="PXJ3962" s="57"/>
      <c r="PXK3962" s="64"/>
      <c r="PXL3962" s="64"/>
      <c r="PXM3962" s="64"/>
      <c r="PXN3962" s="64"/>
      <c r="PXO3962" s="62"/>
      <c r="PXP3962" s="63"/>
      <c r="PXQ3962" s="62"/>
      <c r="PXR3962" s="62"/>
      <c r="PXS3962" s="61"/>
      <c r="PXT3962" s="60"/>
      <c r="PXU3962" s="59"/>
      <c r="PXV3962" s="57"/>
      <c r="PXW3962" s="57"/>
      <c r="PXX3962" s="57"/>
      <c r="PXY3962" s="57"/>
      <c r="PXZ3962" s="57"/>
      <c r="PYA3962" s="57"/>
      <c r="PYB3962" s="57"/>
      <c r="PYC3962" s="57"/>
      <c r="PYD3962" s="58"/>
      <c r="PYE3962" s="57"/>
      <c r="PYF3962" s="57"/>
      <c r="PYG3962" s="57"/>
      <c r="PYH3962" s="57"/>
      <c r="PYI3962" s="57"/>
      <c r="PYJ3962" s="56"/>
      <c r="PYK3962" s="57"/>
      <c r="PYL3962" s="64"/>
      <c r="PYM3962" s="64"/>
      <c r="PYN3962" s="64"/>
      <c r="PYO3962" s="64"/>
      <c r="PYP3962" s="62"/>
      <c r="PYQ3962" s="63"/>
      <c r="PYR3962" s="62"/>
      <c r="PYS3962" s="62"/>
      <c r="PYT3962" s="61"/>
      <c r="PYU3962" s="60"/>
      <c r="PYV3962" s="59"/>
      <c r="PYW3962" s="57"/>
      <c r="PYX3962" s="57"/>
      <c r="PYY3962" s="57"/>
      <c r="PYZ3962" s="57"/>
      <c r="PZA3962" s="57"/>
      <c r="PZB3962" s="57"/>
      <c r="PZC3962" s="57"/>
      <c r="PZD3962" s="57"/>
      <c r="PZE3962" s="58"/>
      <c r="PZF3962" s="57"/>
      <c r="PZG3962" s="57"/>
      <c r="PZH3962" s="57"/>
      <c r="PZI3962" s="57"/>
      <c r="PZJ3962" s="57"/>
      <c r="PZK3962" s="56"/>
      <c r="PZL3962" s="57"/>
      <c r="PZM3962" s="64"/>
      <c r="PZN3962" s="64"/>
      <c r="PZO3962" s="64"/>
      <c r="PZP3962" s="64"/>
      <c r="PZQ3962" s="62"/>
      <c r="PZR3962" s="63"/>
      <c r="PZS3962" s="62"/>
      <c r="PZT3962" s="62"/>
      <c r="PZU3962" s="61"/>
      <c r="PZV3962" s="60"/>
      <c r="PZW3962" s="59"/>
      <c r="PZX3962" s="57"/>
      <c r="PZY3962" s="57"/>
      <c r="PZZ3962" s="57"/>
      <c r="QAA3962" s="57"/>
      <c r="QAB3962" s="57"/>
      <c r="QAC3962" s="57"/>
      <c r="QAD3962" s="57"/>
      <c r="QAE3962" s="57"/>
      <c r="QAF3962" s="58"/>
      <c r="QAG3962" s="57"/>
      <c r="QAH3962" s="57"/>
      <c r="QAI3962" s="57"/>
      <c r="QAJ3962" s="57"/>
      <c r="QAK3962" s="57"/>
      <c r="QAL3962" s="56"/>
      <c r="QAM3962" s="57"/>
      <c r="QAN3962" s="64"/>
      <c r="QAO3962" s="64"/>
      <c r="QAP3962" s="64"/>
      <c r="QAQ3962" s="64"/>
      <c r="QAR3962" s="62"/>
      <c r="QAS3962" s="63"/>
      <c r="QAT3962" s="62"/>
      <c r="QAU3962" s="62"/>
      <c r="QAV3962" s="61"/>
      <c r="QAW3962" s="60"/>
      <c r="QAX3962" s="59"/>
      <c r="QAY3962" s="57"/>
      <c r="QAZ3962" s="57"/>
      <c r="QBA3962" s="57"/>
      <c r="QBB3962" s="57"/>
      <c r="QBC3962" s="57"/>
      <c r="QBD3962" s="57"/>
      <c r="QBE3962" s="57"/>
      <c r="QBF3962" s="57"/>
      <c r="QBG3962" s="58"/>
      <c r="QBH3962" s="57"/>
      <c r="QBI3962" s="57"/>
      <c r="QBJ3962" s="57"/>
      <c r="QBK3962" s="57"/>
      <c r="QBL3962" s="57"/>
      <c r="QBM3962" s="56"/>
      <c r="QBN3962" s="57"/>
      <c r="QBO3962" s="64"/>
      <c r="QBP3962" s="64"/>
      <c r="QBQ3962" s="64"/>
      <c r="QBR3962" s="64"/>
      <c r="QBS3962" s="62"/>
      <c r="QBT3962" s="63"/>
      <c r="QBU3962" s="62"/>
      <c r="QBV3962" s="62"/>
      <c r="QBW3962" s="61"/>
      <c r="QBX3962" s="60"/>
      <c r="QBY3962" s="59"/>
      <c r="QBZ3962" s="57"/>
      <c r="QCA3962" s="57"/>
      <c r="QCB3962" s="57"/>
      <c r="QCC3962" s="57"/>
      <c r="QCD3962" s="57"/>
      <c r="QCE3962" s="57"/>
      <c r="QCF3962" s="57"/>
      <c r="QCG3962" s="57"/>
      <c r="QCH3962" s="58"/>
      <c r="QCI3962" s="57"/>
      <c r="QCJ3962" s="57"/>
      <c r="QCK3962" s="57"/>
      <c r="QCL3962" s="57"/>
      <c r="QCM3962" s="57"/>
      <c r="QCN3962" s="56"/>
      <c r="QCO3962" s="57"/>
      <c r="QCP3962" s="64"/>
      <c r="QCQ3962" s="64"/>
      <c r="QCR3962" s="64"/>
      <c r="QCS3962" s="64"/>
      <c r="QCT3962" s="62"/>
      <c r="QCU3962" s="63"/>
      <c r="QCV3962" s="62"/>
      <c r="QCW3962" s="62"/>
      <c r="QCX3962" s="61"/>
      <c r="QCY3962" s="60"/>
      <c r="QCZ3962" s="59"/>
      <c r="QDA3962" s="57"/>
      <c r="QDB3962" s="57"/>
      <c r="QDC3962" s="57"/>
      <c r="QDD3962" s="57"/>
      <c r="QDE3962" s="57"/>
      <c r="QDF3962" s="57"/>
      <c r="QDG3962" s="57"/>
      <c r="QDH3962" s="57"/>
      <c r="QDI3962" s="58"/>
      <c r="QDJ3962" s="57"/>
      <c r="QDK3962" s="57"/>
      <c r="QDL3962" s="57"/>
      <c r="QDM3962" s="57"/>
      <c r="QDN3962" s="57"/>
      <c r="QDO3962" s="56"/>
      <c r="QDP3962" s="57"/>
      <c r="QDQ3962" s="64"/>
      <c r="QDR3962" s="64"/>
      <c r="QDS3962" s="64"/>
      <c r="QDT3962" s="64"/>
      <c r="QDU3962" s="62"/>
      <c r="QDV3962" s="63"/>
      <c r="QDW3962" s="62"/>
      <c r="QDX3962" s="62"/>
      <c r="QDY3962" s="61"/>
      <c r="QDZ3962" s="60"/>
      <c r="QEA3962" s="59"/>
      <c r="QEB3962" s="57"/>
      <c r="QEC3962" s="57"/>
      <c r="QED3962" s="57"/>
      <c r="QEE3962" s="57"/>
      <c r="QEF3962" s="57"/>
      <c r="QEG3962" s="57"/>
      <c r="QEH3962" s="57"/>
      <c r="QEI3962" s="57"/>
      <c r="QEJ3962" s="58"/>
      <c r="QEK3962" s="57"/>
      <c r="QEL3962" s="57"/>
      <c r="QEM3962" s="57"/>
      <c r="QEN3962" s="57"/>
      <c r="QEO3962" s="57"/>
      <c r="QEP3962" s="56"/>
      <c r="QEQ3962" s="57"/>
      <c r="QER3962" s="64"/>
      <c r="QES3962" s="64"/>
      <c r="QET3962" s="64"/>
      <c r="QEU3962" s="64"/>
      <c r="QEV3962" s="62"/>
      <c r="QEW3962" s="63"/>
      <c r="QEX3962" s="62"/>
      <c r="QEY3962" s="62"/>
      <c r="QEZ3962" s="61"/>
      <c r="QFA3962" s="60"/>
      <c r="QFB3962" s="59"/>
      <c r="QFC3962" s="57"/>
      <c r="QFD3962" s="57"/>
      <c r="QFE3962" s="57"/>
      <c r="QFF3962" s="57"/>
      <c r="QFG3962" s="57"/>
      <c r="QFH3962" s="57"/>
      <c r="QFI3962" s="57"/>
      <c r="QFJ3962" s="57"/>
      <c r="QFK3962" s="58"/>
      <c r="QFL3962" s="57"/>
      <c r="QFM3962" s="57"/>
      <c r="QFN3962" s="57"/>
      <c r="QFO3962" s="57"/>
      <c r="QFP3962" s="57"/>
      <c r="QFQ3962" s="56"/>
      <c r="QFR3962" s="57"/>
      <c r="QFS3962" s="64"/>
      <c r="QFT3962" s="64"/>
      <c r="QFU3962" s="64"/>
      <c r="QFV3962" s="64"/>
      <c r="QFW3962" s="62"/>
      <c r="QFX3962" s="63"/>
      <c r="QFY3962" s="62"/>
      <c r="QFZ3962" s="62"/>
      <c r="QGA3962" s="61"/>
      <c r="QGB3962" s="60"/>
      <c r="QGC3962" s="59"/>
      <c r="QGD3962" s="57"/>
      <c r="QGE3962" s="57"/>
      <c r="QGF3962" s="57"/>
      <c r="QGG3962" s="57"/>
      <c r="QGH3962" s="57"/>
      <c r="QGI3962" s="57"/>
      <c r="QGJ3962" s="57"/>
      <c r="QGK3962" s="57"/>
      <c r="QGL3962" s="58"/>
      <c r="QGM3962" s="57"/>
      <c r="QGN3962" s="57"/>
      <c r="QGO3962" s="57"/>
      <c r="QGP3962" s="57"/>
      <c r="QGQ3962" s="57"/>
      <c r="QGR3962" s="56"/>
      <c r="QGS3962" s="57"/>
      <c r="QGT3962" s="64"/>
      <c r="QGU3962" s="64"/>
      <c r="QGV3962" s="64"/>
      <c r="QGW3962" s="64"/>
      <c r="QGX3962" s="62"/>
      <c r="QGY3962" s="63"/>
      <c r="QGZ3962" s="62"/>
      <c r="QHA3962" s="62"/>
      <c r="QHB3962" s="61"/>
      <c r="QHC3962" s="60"/>
      <c r="QHD3962" s="59"/>
      <c r="QHE3962" s="57"/>
      <c r="QHF3962" s="57"/>
      <c r="QHG3962" s="57"/>
      <c r="QHH3962" s="57"/>
      <c r="QHI3962" s="57"/>
      <c r="QHJ3962" s="57"/>
      <c r="QHK3962" s="57"/>
      <c r="QHL3962" s="57"/>
      <c r="QHM3962" s="58"/>
      <c r="QHN3962" s="57"/>
      <c r="QHO3962" s="57"/>
      <c r="QHP3962" s="57"/>
      <c r="QHQ3962" s="57"/>
      <c r="QHR3962" s="57"/>
      <c r="QHS3962" s="56"/>
      <c r="QHT3962" s="57"/>
      <c r="QHU3962" s="64"/>
      <c r="QHV3962" s="64"/>
      <c r="QHW3962" s="64"/>
      <c r="QHX3962" s="64"/>
      <c r="QHY3962" s="62"/>
      <c r="QHZ3962" s="63"/>
      <c r="QIA3962" s="62"/>
      <c r="QIB3962" s="62"/>
      <c r="QIC3962" s="61"/>
      <c r="QID3962" s="60"/>
      <c r="QIE3962" s="59"/>
      <c r="QIF3962" s="57"/>
      <c r="QIG3962" s="57"/>
      <c r="QIH3962" s="57"/>
      <c r="QII3962" s="57"/>
      <c r="QIJ3962" s="57"/>
      <c r="QIK3962" s="57"/>
      <c r="QIL3962" s="57"/>
      <c r="QIM3962" s="57"/>
      <c r="QIN3962" s="58"/>
      <c r="QIO3962" s="57"/>
      <c r="QIP3962" s="57"/>
      <c r="QIQ3962" s="57"/>
      <c r="QIR3962" s="57"/>
      <c r="QIS3962" s="57"/>
      <c r="QIT3962" s="56"/>
      <c r="QIU3962" s="57"/>
      <c r="QIV3962" s="64"/>
      <c r="QIW3962" s="64"/>
      <c r="QIX3962" s="64"/>
      <c r="QIY3962" s="64"/>
      <c r="QIZ3962" s="62"/>
      <c r="QJA3962" s="63"/>
      <c r="QJB3962" s="62"/>
      <c r="QJC3962" s="62"/>
      <c r="QJD3962" s="61"/>
      <c r="QJE3962" s="60"/>
      <c r="QJF3962" s="59"/>
      <c r="QJG3962" s="57"/>
      <c r="QJH3962" s="57"/>
      <c r="QJI3962" s="57"/>
      <c r="QJJ3962" s="57"/>
      <c r="QJK3962" s="57"/>
      <c r="QJL3962" s="57"/>
      <c r="QJM3962" s="57"/>
      <c r="QJN3962" s="57"/>
      <c r="QJO3962" s="58"/>
      <c r="QJP3962" s="57"/>
      <c r="QJQ3962" s="57"/>
      <c r="QJR3962" s="57"/>
      <c r="QJS3962" s="57"/>
      <c r="QJT3962" s="57"/>
      <c r="QJU3962" s="56"/>
      <c r="QJV3962" s="57"/>
      <c r="QJW3962" s="64"/>
      <c r="QJX3962" s="64"/>
      <c r="QJY3962" s="64"/>
      <c r="QJZ3962" s="64"/>
      <c r="QKA3962" s="62"/>
      <c r="QKB3962" s="63"/>
      <c r="QKC3962" s="62"/>
      <c r="QKD3962" s="62"/>
      <c r="QKE3962" s="61"/>
      <c r="QKF3962" s="60"/>
      <c r="QKG3962" s="59"/>
      <c r="QKH3962" s="57"/>
      <c r="QKI3962" s="57"/>
      <c r="QKJ3962" s="57"/>
      <c r="QKK3962" s="57"/>
      <c r="QKL3962" s="57"/>
      <c r="QKM3962" s="57"/>
      <c r="QKN3962" s="57"/>
      <c r="QKO3962" s="57"/>
      <c r="QKP3962" s="58"/>
      <c r="QKQ3962" s="57"/>
      <c r="QKR3962" s="57"/>
      <c r="QKS3962" s="57"/>
      <c r="QKT3962" s="57"/>
      <c r="QKU3962" s="57"/>
      <c r="QKV3962" s="56"/>
      <c r="QKW3962" s="57"/>
      <c r="QKX3962" s="64"/>
      <c r="QKY3962" s="64"/>
      <c r="QKZ3962" s="64"/>
      <c r="QLA3962" s="64"/>
      <c r="QLB3962" s="62"/>
      <c r="QLC3962" s="63"/>
      <c r="QLD3962" s="62"/>
      <c r="QLE3962" s="62"/>
      <c r="QLF3962" s="61"/>
      <c r="QLG3962" s="60"/>
      <c r="QLH3962" s="59"/>
      <c r="QLI3962" s="57"/>
      <c r="QLJ3962" s="57"/>
      <c r="QLK3962" s="57"/>
      <c r="QLL3962" s="57"/>
      <c r="QLM3962" s="57"/>
      <c r="QLN3962" s="57"/>
      <c r="QLO3962" s="57"/>
      <c r="QLP3962" s="57"/>
      <c r="QLQ3962" s="58"/>
      <c r="QLR3962" s="57"/>
      <c r="QLS3962" s="57"/>
      <c r="QLT3962" s="57"/>
      <c r="QLU3962" s="57"/>
      <c r="QLV3962" s="57"/>
      <c r="QLW3962" s="56"/>
      <c r="QLX3962" s="57"/>
      <c r="QLY3962" s="64"/>
      <c r="QLZ3962" s="64"/>
      <c r="QMA3962" s="64"/>
      <c r="QMB3962" s="64"/>
      <c r="QMC3962" s="62"/>
      <c r="QMD3962" s="63"/>
      <c r="QME3962" s="62"/>
      <c r="QMF3962" s="62"/>
      <c r="QMG3962" s="61"/>
      <c r="QMH3962" s="60"/>
      <c r="QMI3962" s="59"/>
      <c r="QMJ3962" s="57"/>
      <c r="QMK3962" s="57"/>
      <c r="QML3962" s="57"/>
      <c r="QMM3962" s="57"/>
      <c r="QMN3962" s="57"/>
      <c r="QMO3962" s="57"/>
      <c r="QMP3962" s="57"/>
      <c r="QMQ3962" s="57"/>
      <c r="QMR3962" s="58"/>
      <c r="QMS3962" s="57"/>
      <c r="QMT3962" s="57"/>
      <c r="QMU3962" s="57"/>
      <c r="QMV3962" s="57"/>
      <c r="QMW3962" s="57"/>
      <c r="QMX3962" s="56"/>
      <c r="QMY3962" s="57"/>
      <c r="QMZ3962" s="64"/>
      <c r="QNA3962" s="64"/>
      <c r="QNB3962" s="64"/>
      <c r="QNC3962" s="64"/>
      <c r="QND3962" s="62"/>
      <c r="QNE3962" s="63"/>
      <c r="QNF3962" s="62"/>
      <c r="QNG3962" s="62"/>
      <c r="QNH3962" s="61"/>
      <c r="QNI3962" s="60"/>
      <c r="QNJ3962" s="59"/>
      <c r="QNK3962" s="57"/>
      <c r="QNL3962" s="57"/>
      <c r="QNM3962" s="57"/>
      <c r="QNN3962" s="57"/>
      <c r="QNO3962" s="57"/>
      <c r="QNP3962" s="57"/>
      <c r="QNQ3962" s="57"/>
      <c r="QNR3962" s="57"/>
      <c r="QNS3962" s="58"/>
      <c r="QNT3962" s="57"/>
      <c r="QNU3962" s="57"/>
      <c r="QNV3962" s="57"/>
      <c r="QNW3962" s="57"/>
      <c r="QNX3962" s="57"/>
      <c r="QNY3962" s="56"/>
      <c r="QNZ3962" s="57"/>
      <c r="QOA3962" s="64"/>
      <c r="QOB3962" s="64"/>
      <c r="QOC3962" s="64"/>
      <c r="QOD3962" s="64"/>
      <c r="QOE3962" s="62"/>
      <c r="QOF3962" s="63"/>
      <c r="QOG3962" s="62"/>
      <c r="QOH3962" s="62"/>
      <c r="QOI3962" s="61"/>
      <c r="QOJ3962" s="60"/>
      <c r="QOK3962" s="59"/>
      <c r="QOL3962" s="57"/>
      <c r="QOM3962" s="57"/>
      <c r="QON3962" s="57"/>
      <c r="QOO3962" s="57"/>
      <c r="QOP3962" s="57"/>
      <c r="QOQ3962" s="57"/>
      <c r="QOR3962" s="57"/>
      <c r="QOS3962" s="57"/>
      <c r="QOT3962" s="58"/>
      <c r="QOU3962" s="57"/>
      <c r="QOV3962" s="57"/>
      <c r="QOW3962" s="57"/>
      <c r="QOX3962" s="57"/>
      <c r="QOY3962" s="57"/>
      <c r="QOZ3962" s="56"/>
      <c r="QPA3962" s="57"/>
      <c r="QPB3962" s="64"/>
      <c r="QPC3962" s="64"/>
      <c r="QPD3962" s="64"/>
      <c r="QPE3962" s="64"/>
      <c r="QPF3962" s="62"/>
      <c r="QPG3962" s="63"/>
      <c r="QPH3962" s="62"/>
      <c r="QPI3962" s="62"/>
      <c r="QPJ3962" s="61"/>
      <c r="QPK3962" s="60"/>
      <c r="QPL3962" s="59"/>
      <c r="QPM3962" s="57"/>
      <c r="QPN3962" s="57"/>
      <c r="QPO3962" s="57"/>
      <c r="QPP3962" s="57"/>
      <c r="QPQ3962" s="57"/>
      <c r="QPR3962" s="57"/>
      <c r="QPS3962" s="57"/>
      <c r="QPT3962" s="57"/>
      <c r="QPU3962" s="58"/>
      <c r="QPV3962" s="57"/>
      <c r="QPW3962" s="57"/>
      <c r="QPX3962" s="57"/>
      <c r="QPY3962" s="57"/>
      <c r="QPZ3962" s="57"/>
      <c r="QQA3962" s="56"/>
      <c r="QQB3962" s="57"/>
      <c r="QQC3962" s="64"/>
      <c r="QQD3962" s="64"/>
      <c r="QQE3962" s="64"/>
      <c r="QQF3962" s="64"/>
      <c r="QQG3962" s="62"/>
      <c r="QQH3962" s="63"/>
      <c r="QQI3962" s="62"/>
      <c r="QQJ3962" s="62"/>
      <c r="QQK3962" s="61"/>
      <c r="QQL3962" s="60"/>
      <c r="QQM3962" s="59"/>
      <c r="QQN3962" s="57"/>
      <c r="QQO3962" s="57"/>
      <c r="QQP3962" s="57"/>
      <c r="QQQ3962" s="57"/>
      <c r="QQR3962" s="57"/>
      <c r="QQS3962" s="57"/>
      <c r="QQT3962" s="57"/>
      <c r="QQU3962" s="57"/>
      <c r="QQV3962" s="58"/>
      <c r="QQW3962" s="57"/>
      <c r="QQX3962" s="57"/>
      <c r="QQY3962" s="57"/>
      <c r="QQZ3962" s="57"/>
      <c r="QRA3962" s="57"/>
      <c r="QRB3962" s="56"/>
      <c r="QRC3962" s="57"/>
      <c r="QRD3962" s="64"/>
      <c r="QRE3962" s="64"/>
      <c r="QRF3962" s="64"/>
      <c r="QRG3962" s="64"/>
      <c r="QRH3962" s="62"/>
      <c r="QRI3962" s="63"/>
      <c r="QRJ3962" s="62"/>
      <c r="QRK3962" s="62"/>
      <c r="QRL3962" s="61"/>
      <c r="QRM3962" s="60"/>
      <c r="QRN3962" s="59"/>
      <c r="QRO3962" s="57"/>
      <c r="QRP3962" s="57"/>
      <c r="QRQ3962" s="57"/>
      <c r="QRR3962" s="57"/>
      <c r="QRS3962" s="57"/>
      <c r="QRT3962" s="57"/>
      <c r="QRU3962" s="57"/>
      <c r="QRV3962" s="57"/>
      <c r="QRW3962" s="58"/>
      <c r="QRX3962" s="57"/>
      <c r="QRY3962" s="57"/>
      <c r="QRZ3962" s="57"/>
      <c r="QSA3962" s="57"/>
      <c r="QSB3962" s="57"/>
      <c r="QSC3962" s="56"/>
      <c r="QSD3962" s="57"/>
      <c r="QSE3962" s="64"/>
      <c r="QSF3962" s="64"/>
      <c r="QSG3962" s="64"/>
      <c r="QSH3962" s="64"/>
      <c r="QSI3962" s="62"/>
      <c r="QSJ3962" s="63"/>
      <c r="QSK3962" s="62"/>
      <c r="QSL3962" s="62"/>
      <c r="QSM3962" s="61"/>
      <c r="QSN3962" s="60"/>
      <c r="QSO3962" s="59"/>
      <c r="QSP3962" s="57"/>
      <c r="QSQ3962" s="57"/>
      <c r="QSR3962" s="57"/>
      <c r="QSS3962" s="57"/>
      <c r="QST3962" s="57"/>
      <c r="QSU3962" s="57"/>
      <c r="QSV3962" s="57"/>
      <c r="QSW3962" s="57"/>
      <c r="QSX3962" s="58"/>
      <c r="QSY3962" s="57"/>
      <c r="QSZ3962" s="57"/>
      <c r="QTA3962" s="57"/>
      <c r="QTB3962" s="57"/>
      <c r="QTC3962" s="57"/>
      <c r="QTD3962" s="56"/>
      <c r="QTE3962" s="57"/>
      <c r="QTF3962" s="64"/>
      <c r="QTG3962" s="64"/>
      <c r="QTH3962" s="64"/>
      <c r="QTI3962" s="64"/>
      <c r="QTJ3962" s="62"/>
      <c r="QTK3962" s="63"/>
      <c r="QTL3962" s="62"/>
      <c r="QTM3962" s="62"/>
      <c r="QTN3962" s="61"/>
      <c r="QTO3962" s="60"/>
      <c r="QTP3962" s="59"/>
      <c r="QTQ3962" s="57"/>
      <c r="QTR3962" s="57"/>
      <c r="QTS3962" s="57"/>
      <c r="QTT3962" s="57"/>
      <c r="QTU3962" s="57"/>
      <c r="QTV3962" s="57"/>
      <c r="QTW3962" s="57"/>
      <c r="QTX3962" s="57"/>
      <c r="QTY3962" s="58"/>
      <c r="QTZ3962" s="57"/>
      <c r="QUA3962" s="57"/>
      <c r="QUB3962" s="57"/>
      <c r="QUC3962" s="57"/>
      <c r="QUD3962" s="57"/>
      <c r="QUE3962" s="56"/>
      <c r="QUF3962" s="57"/>
      <c r="QUG3962" s="64"/>
      <c r="QUH3962" s="64"/>
      <c r="QUI3962" s="64"/>
      <c r="QUJ3962" s="64"/>
      <c r="QUK3962" s="62"/>
      <c r="QUL3962" s="63"/>
      <c r="QUM3962" s="62"/>
      <c r="QUN3962" s="62"/>
      <c r="QUO3962" s="61"/>
      <c r="QUP3962" s="60"/>
      <c r="QUQ3962" s="59"/>
      <c r="QUR3962" s="57"/>
      <c r="QUS3962" s="57"/>
      <c r="QUT3962" s="57"/>
      <c r="QUU3962" s="57"/>
      <c r="QUV3962" s="57"/>
      <c r="QUW3962" s="57"/>
      <c r="QUX3962" s="57"/>
      <c r="QUY3962" s="57"/>
      <c r="QUZ3962" s="58"/>
      <c r="QVA3962" s="57"/>
      <c r="QVB3962" s="57"/>
      <c r="QVC3962" s="57"/>
      <c r="QVD3962" s="57"/>
      <c r="QVE3962" s="57"/>
      <c r="QVF3962" s="56"/>
      <c r="QVG3962" s="57"/>
      <c r="QVH3962" s="64"/>
      <c r="QVI3962" s="64"/>
      <c r="QVJ3962" s="64"/>
      <c r="QVK3962" s="64"/>
      <c r="QVL3962" s="62"/>
      <c r="QVM3962" s="63"/>
      <c r="QVN3962" s="62"/>
      <c r="QVO3962" s="62"/>
      <c r="QVP3962" s="61"/>
      <c r="QVQ3962" s="60"/>
      <c r="QVR3962" s="59"/>
      <c r="QVS3962" s="57"/>
      <c r="QVT3962" s="57"/>
      <c r="QVU3962" s="57"/>
      <c r="QVV3962" s="57"/>
      <c r="QVW3962" s="57"/>
      <c r="QVX3962" s="57"/>
      <c r="QVY3962" s="57"/>
      <c r="QVZ3962" s="57"/>
      <c r="QWA3962" s="58"/>
      <c r="QWB3962" s="57"/>
      <c r="QWC3962" s="57"/>
      <c r="QWD3962" s="57"/>
      <c r="QWE3962" s="57"/>
      <c r="QWF3962" s="57"/>
      <c r="QWG3962" s="56"/>
      <c r="QWH3962" s="57"/>
      <c r="QWI3962" s="64"/>
      <c r="QWJ3962" s="64"/>
      <c r="QWK3962" s="64"/>
      <c r="QWL3962" s="64"/>
      <c r="QWM3962" s="62"/>
      <c r="QWN3962" s="63"/>
      <c r="QWO3962" s="62"/>
      <c r="QWP3962" s="62"/>
      <c r="QWQ3962" s="61"/>
      <c r="QWR3962" s="60"/>
      <c r="QWS3962" s="59"/>
      <c r="QWT3962" s="57"/>
      <c r="QWU3962" s="57"/>
      <c r="QWV3962" s="57"/>
      <c r="QWW3962" s="57"/>
      <c r="QWX3962" s="57"/>
      <c r="QWY3962" s="57"/>
      <c r="QWZ3962" s="57"/>
      <c r="QXA3962" s="57"/>
      <c r="QXB3962" s="58"/>
      <c r="QXC3962" s="57"/>
      <c r="QXD3962" s="57"/>
      <c r="QXE3962" s="57"/>
      <c r="QXF3962" s="57"/>
      <c r="QXG3962" s="57"/>
      <c r="QXH3962" s="56"/>
      <c r="QXI3962" s="57"/>
      <c r="QXJ3962" s="64"/>
      <c r="QXK3962" s="64"/>
      <c r="QXL3962" s="64"/>
      <c r="QXM3962" s="64"/>
      <c r="QXN3962" s="62"/>
      <c r="QXO3962" s="63"/>
      <c r="QXP3962" s="62"/>
      <c r="QXQ3962" s="62"/>
      <c r="QXR3962" s="61"/>
      <c r="QXS3962" s="60"/>
      <c r="QXT3962" s="59"/>
      <c r="QXU3962" s="57"/>
      <c r="QXV3962" s="57"/>
      <c r="QXW3962" s="57"/>
      <c r="QXX3962" s="57"/>
      <c r="QXY3962" s="57"/>
      <c r="QXZ3962" s="57"/>
      <c r="QYA3962" s="57"/>
      <c r="QYB3962" s="57"/>
      <c r="QYC3962" s="58"/>
      <c r="QYD3962" s="57"/>
      <c r="QYE3962" s="57"/>
      <c r="QYF3962" s="57"/>
      <c r="QYG3962" s="57"/>
      <c r="QYH3962" s="57"/>
      <c r="QYI3962" s="56"/>
      <c r="QYJ3962" s="57"/>
      <c r="QYK3962" s="64"/>
      <c r="QYL3962" s="64"/>
      <c r="QYM3962" s="64"/>
      <c r="QYN3962" s="64"/>
      <c r="QYO3962" s="62"/>
      <c r="QYP3962" s="63"/>
      <c r="QYQ3962" s="62"/>
      <c r="QYR3962" s="62"/>
      <c r="QYS3962" s="61"/>
      <c r="QYT3962" s="60"/>
      <c r="QYU3962" s="59"/>
      <c r="QYV3962" s="57"/>
      <c r="QYW3962" s="57"/>
      <c r="QYX3962" s="57"/>
      <c r="QYY3962" s="57"/>
      <c r="QYZ3962" s="57"/>
      <c r="QZA3962" s="57"/>
      <c r="QZB3962" s="57"/>
      <c r="QZC3962" s="57"/>
      <c r="QZD3962" s="58"/>
      <c r="QZE3962" s="57"/>
      <c r="QZF3962" s="57"/>
      <c r="QZG3962" s="57"/>
      <c r="QZH3962" s="57"/>
      <c r="QZI3962" s="57"/>
      <c r="QZJ3962" s="56"/>
      <c r="QZK3962" s="57"/>
      <c r="QZL3962" s="64"/>
      <c r="QZM3962" s="64"/>
      <c r="QZN3962" s="64"/>
      <c r="QZO3962" s="64"/>
      <c r="QZP3962" s="62"/>
      <c r="QZQ3962" s="63"/>
      <c r="QZR3962" s="62"/>
      <c r="QZS3962" s="62"/>
      <c r="QZT3962" s="61"/>
      <c r="QZU3962" s="60"/>
      <c r="QZV3962" s="59"/>
      <c r="QZW3962" s="57"/>
      <c r="QZX3962" s="57"/>
      <c r="QZY3962" s="57"/>
      <c r="QZZ3962" s="57"/>
      <c r="RAA3962" s="57"/>
      <c r="RAB3962" s="57"/>
      <c r="RAC3962" s="57"/>
      <c r="RAD3962" s="57"/>
      <c r="RAE3962" s="58"/>
      <c r="RAF3962" s="57"/>
      <c r="RAG3962" s="57"/>
      <c r="RAH3962" s="57"/>
      <c r="RAI3962" s="57"/>
      <c r="RAJ3962" s="57"/>
      <c r="RAK3962" s="56"/>
      <c r="RAL3962" s="57"/>
      <c r="RAM3962" s="64"/>
      <c r="RAN3962" s="64"/>
      <c r="RAO3962" s="64"/>
      <c r="RAP3962" s="64"/>
      <c r="RAQ3962" s="62"/>
      <c r="RAR3962" s="63"/>
      <c r="RAS3962" s="62"/>
      <c r="RAT3962" s="62"/>
      <c r="RAU3962" s="61"/>
      <c r="RAV3962" s="60"/>
      <c r="RAW3962" s="59"/>
      <c r="RAX3962" s="57"/>
      <c r="RAY3962" s="57"/>
      <c r="RAZ3962" s="57"/>
      <c r="RBA3962" s="57"/>
      <c r="RBB3962" s="57"/>
      <c r="RBC3962" s="57"/>
      <c r="RBD3962" s="57"/>
      <c r="RBE3962" s="57"/>
      <c r="RBF3962" s="58"/>
      <c r="RBG3962" s="57"/>
      <c r="RBH3962" s="57"/>
      <c r="RBI3962" s="57"/>
      <c r="RBJ3962" s="57"/>
      <c r="RBK3962" s="57"/>
      <c r="RBL3962" s="56"/>
      <c r="RBM3962" s="57"/>
      <c r="RBN3962" s="64"/>
      <c r="RBO3962" s="64"/>
      <c r="RBP3962" s="64"/>
      <c r="RBQ3962" s="64"/>
      <c r="RBR3962" s="62"/>
      <c r="RBS3962" s="63"/>
      <c r="RBT3962" s="62"/>
      <c r="RBU3962" s="62"/>
      <c r="RBV3962" s="61"/>
      <c r="RBW3962" s="60"/>
      <c r="RBX3962" s="59"/>
      <c r="RBY3962" s="57"/>
      <c r="RBZ3962" s="57"/>
      <c r="RCA3962" s="57"/>
      <c r="RCB3962" s="57"/>
      <c r="RCC3962" s="57"/>
      <c r="RCD3962" s="57"/>
      <c r="RCE3962" s="57"/>
      <c r="RCF3962" s="57"/>
      <c r="RCG3962" s="58"/>
      <c r="RCH3962" s="57"/>
      <c r="RCI3962" s="57"/>
      <c r="RCJ3962" s="57"/>
      <c r="RCK3962" s="57"/>
      <c r="RCL3962" s="57"/>
      <c r="RCM3962" s="56"/>
      <c r="RCN3962" s="57"/>
      <c r="RCO3962" s="64"/>
      <c r="RCP3962" s="64"/>
      <c r="RCQ3962" s="64"/>
      <c r="RCR3962" s="64"/>
      <c r="RCS3962" s="62"/>
      <c r="RCT3962" s="63"/>
      <c r="RCU3962" s="62"/>
      <c r="RCV3962" s="62"/>
      <c r="RCW3962" s="61"/>
      <c r="RCX3962" s="60"/>
      <c r="RCY3962" s="59"/>
      <c r="RCZ3962" s="57"/>
      <c r="RDA3962" s="57"/>
      <c r="RDB3962" s="57"/>
      <c r="RDC3962" s="57"/>
      <c r="RDD3962" s="57"/>
      <c r="RDE3962" s="57"/>
      <c r="RDF3962" s="57"/>
      <c r="RDG3962" s="57"/>
      <c r="RDH3962" s="58"/>
      <c r="RDI3962" s="57"/>
      <c r="RDJ3962" s="57"/>
      <c r="RDK3962" s="57"/>
      <c r="RDL3962" s="57"/>
      <c r="RDM3962" s="57"/>
      <c r="RDN3962" s="56"/>
      <c r="RDO3962" s="57"/>
      <c r="RDP3962" s="64"/>
      <c r="RDQ3962" s="64"/>
      <c r="RDR3962" s="64"/>
      <c r="RDS3962" s="64"/>
      <c r="RDT3962" s="62"/>
      <c r="RDU3962" s="63"/>
      <c r="RDV3962" s="62"/>
      <c r="RDW3962" s="62"/>
      <c r="RDX3962" s="61"/>
      <c r="RDY3962" s="60"/>
      <c r="RDZ3962" s="59"/>
      <c r="REA3962" s="57"/>
      <c r="REB3962" s="57"/>
      <c r="REC3962" s="57"/>
      <c r="RED3962" s="57"/>
      <c r="REE3962" s="57"/>
      <c r="REF3962" s="57"/>
      <c r="REG3962" s="57"/>
      <c r="REH3962" s="57"/>
      <c r="REI3962" s="58"/>
      <c r="REJ3962" s="57"/>
      <c r="REK3962" s="57"/>
      <c r="REL3962" s="57"/>
      <c r="REM3962" s="57"/>
      <c r="REN3962" s="57"/>
      <c r="REO3962" s="56"/>
      <c r="REP3962" s="57"/>
      <c r="REQ3962" s="64"/>
      <c r="RER3962" s="64"/>
      <c r="RES3962" s="64"/>
      <c r="RET3962" s="64"/>
      <c r="REU3962" s="62"/>
      <c r="REV3962" s="63"/>
      <c r="REW3962" s="62"/>
      <c r="REX3962" s="62"/>
      <c r="REY3962" s="61"/>
      <c r="REZ3962" s="60"/>
      <c r="RFA3962" s="59"/>
      <c r="RFB3962" s="57"/>
      <c r="RFC3962" s="57"/>
      <c r="RFD3962" s="57"/>
      <c r="RFE3962" s="57"/>
      <c r="RFF3962" s="57"/>
      <c r="RFG3962" s="57"/>
      <c r="RFH3962" s="57"/>
      <c r="RFI3962" s="57"/>
      <c r="RFJ3962" s="58"/>
      <c r="RFK3962" s="57"/>
      <c r="RFL3962" s="57"/>
      <c r="RFM3962" s="57"/>
      <c r="RFN3962" s="57"/>
      <c r="RFO3962" s="57"/>
      <c r="RFP3962" s="56"/>
      <c r="RFQ3962" s="57"/>
      <c r="RFR3962" s="64"/>
      <c r="RFS3962" s="64"/>
      <c r="RFT3962" s="64"/>
      <c r="RFU3962" s="64"/>
      <c r="RFV3962" s="62"/>
      <c r="RFW3962" s="63"/>
      <c r="RFX3962" s="62"/>
      <c r="RFY3962" s="62"/>
      <c r="RFZ3962" s="61"/>
      <c r="RGA3962" s="60"/>
      <c r="RGB3962" s="59"/>
      <c r="RGC3962" s="57"/>
      <c r="RGD3962" s="57"/>
      <c r="RGE3962" s="57"/>
      <c r="RGF3962" s="57"/>
      <c r="RGG3962" s="57"/>
      <c r="RGH3962" s="57"/>
      <c r="RGI3962" s="57"/>
      <c r="RGJ3962" s="57"/>
      <c r="RGK3962" s="58"/>
      <c r="RGL3962" s="57"/>
      <c r="RGM3962" s="57"/>
      <c r="RGN3962" s="57"/>
      <c r="RGO3962" s="57"/>
      <c r="RGP3962" s="57"/>
      <c r="RGQ3962" s="56"/>
      <c r="RGR3962" s="57"/>
      <c r="RGS3962" s="64"/>
      <c r="RGT3962" s="64"/>
      <c r="RGU3962" s="64"/>
      <c r="RGV3962" s="64"/>
      <c r="RGW3962" s="62"/>
      <c r="RGX3962" s="63"/>
      <c r="RGY3962" s="62"/>
      <c r="RGZ3962" s="62"/>
      <c r="RHA3962" s="61"/>
      <c r="RHB3962" s="60"/>
      <c r="RHC3962" s="59"/>
      <c r="RHD3962" s="57"/>
      <c r="RHE3962" s="57"/>
      <c r="RHF3962" s="57"/>
      <c r="RHG3962" s="57"/>
      <c r="RHH3962" s="57"/>
      <c r="RHI3962" s="57"/>
      <c r="RHJ3962" s="57"/>
      <c r="RHK3962" s="57"/>
      <c r="RHL3962" s="58"/>
      <c r="RHM3962" s="57"/>
      <c r="RHN3962" s="57"/>
      <c r="RHO3962" s="57"/>
      <c r="RHP3962" s="57"/>
      <c r="RHQ3962" s="57"/>
      <c r="RHR3962" s="56"/>
      <c r="RHS3962" s="57"/>
      <c r="RHT3962" s="64"/>
      <c r="RHU3962" s="64"/>
      <c r="RHV3962" s="64"/>
      <c r="RHW3962" s="64"/>
      <c r="RHX3962" s="62"/>
      <c r="RHY3962" s="63"/>
      <c r="RHZ3962" s="62"/>
      <c r="RIA3962" s="62"/>
      <c r="RIB3962" s="61"/>
      <c r="RIC3962" s="60"/>
      <c r="RID3962" s="59"/>
      <c r="RIE3962" s="57"/>
      <c r="RIF3962" s="57"/>
      <c r="RIG3962" s="57"/>
      <c r="RIH3962" s="57"/>
      <c r="RII3962" s="57"/>
      <c r="RIJ3962" s="57"/>
      <c r="RIK3962" s="57"/>
      <c r="RIL3962" s="57"/>
      <c r="RIM3962" s="58"/>
      <c r="RIN3962" s="57"/>
      <c r="RIO3962" s="57"/>
      <c r="RIP3962" s="57"/>
      <c r="RIQ3962" s="57"/>
      <c r="RIR3962" s="57"/>
      <c r="RIS3962" s="56"/>
      <c r="RIT3962" s="57"/>
      <c r="RIU3962" s="64"/>
      <c r="RIV3962" s="64"/>
      <c r="RIW3962" s="64"/>
      <c r="RIX3962" s="64"/>
      <c r="RIY3962" s="62"/>
      <c r="RIZ3962" s="63"/>
      <c r="RJA3962" s="62"/>
      <c r="RJB3962" s="62"/>
      <c r="RJC3962" s="61"/>
      <c r="RJD3962" s="60"/>
      <c r="RJE3962" s="59"/>
      <c r="RJF3962" s="57"/>
      <c r="RJG3962" s="57"/>
      <c r="RJH3962" s="57"/>
      <c r="RJI3962" s="57"/>
      <c r="RJJ3962" s="57"/>
      <c r="RJK3962" s="57"/>
      <c r="RJL3962" s="57"/>
      <c r="RJM3962" s="57"/>
      <c r="RJN3962" s="58"/>
      <c r="RJO3962" s="57"/>
      <c r="RJP3962" s="57"/>
      <c r="RJQ3962" s="57"/>
      <c r="RJR3962" s="57"/>
      <c r="RJS3962" s="57"/>
      <c r="RJT3962" s="56"/>
      <c r="RJU3962" s="57"/>
      <c r="RJV3962" s="64"/>
      <c r="RJW3962" s="64"/>
      <c r="RJX3962" s="64"/>
      <c r="RJY3962" s="64"/>
      <c r="RJZ3962" s="62"/>
      <c r="RKA3962" s="63"/>
      <c r="RKB3962" s="62"/>
      <c r="RKC3962" s="62"/>
      <c r="RKD3962" s="61"/>
      <c r="RKE3962" s="60"/>
      <c r="RKF3962" s="59"/>
      <c r="RKG3962" s="57"/>
      <c r="RKH3962" s="57"/>
      <c r="RKI3962" s="57"/>
      <c r="RKJ3962" s="57"/>
      <c r="RKK3962" s="57"/>
      <c r="RKL3962" s="57"/>
      <c r="RKM3962" s="57"/>
      <c r="RKN3962" s="57"/>
      <c r="RKO3962" s="58"/>
      <c r="RKP3962" s="57"/>
      <c r="RKQ3962" s="57"/>
      <c r="RKR3962" s="57"/>
      <c r="RKS3962" s="57"/>
      <c r="RKT3962" s="57"/>
      <c r="RKU3962" s="56"/>
      <c r="RKV3962" s="57"/>
      <c r="RKW3962" s="64"/>
      <c r="RKX3962" s="64"/>
      <c r="RKY3962" s="64"/>
      <c r="RKZ3962" s="64"/>
      <c r="RLA3962" s="62"/>
      <c r="RLB3962" s="63"/>
      <c r="RLC3962" s="62"/>
      <c r="RLD3962" s="62"/>
      <c r="RLE3962" s="61"/>
      <c r="RLF3962" s="60"/>
      <c r="RLG3962" s="59"/>
      <c r="RLH3962" s="57"/>
      <c r="RLI3962" s="57"/>
      <c r="RLJ3962" s="57"/>
      <c r="RLK3962" s="57"/>
      <c r="RLL3962" s="57"/>
      <c r="RLM3962" s="57"/>
      <c r="RLN3962" s="57"/>
      <c r="RLO3962" s="57"/>
      <c r="RLP3962" s="58"/>
      <c r="RLQ3962" s="57"/>
      <c r="RLR3962" s="57"/>
      <c r="RLS3962" s="57"/>
      <c r="RLT3962" s="57"/>
      <c r="RLU3962" s="57"/>
      <c r="RLV3962" s="56"/>
      <c r="RLW3962" s="57"/>
      <c r="RLX3962" s="64"/>
      <c r="RLY3962" s="64"/>
      <c r="RLZ3962" s="64"/>
      <c r="RMA3962" s="64"/>
      <c r="RMB3962" s="62"/>
      <c r="RMC3962" s="63"/>
      <c r="RMD3962" s="62"/>
      <c r="RME3962" s="62"/>
      <c r="RMF3962" s="61"/>
      <c r="RMG3962" s="60"/>
      <c r="RMH3962" s="59"/>
      <c r="RMI3962" s="57"/>
      <c r="RMJ3962" s="57"/>
      <c r="RMK3962" s="57"/>
      <c r="RML3962" s="57"/>
      <c r="RMM3962" s="57"/>
      <c r="RMN3962" s="57"/>
      <c r="RMO3962" s="57"/>
      <c r="RMP3962" s="57"/>
      <c r="RMQ3962" s="58"/>
      <c r="RMR3962" s="57"/>
      <c r="RMS3962" s="57"/>
      <c r="RMT3962" s="57"/>
      <c r="RMU3962" s="57"/>
      <c r="RMV3962" s="57"/>
      <c r="RMW3962" s="56"/>
      <c r="RMX3962" s="57"/>
      <c r="RMY3962" s="64"/>
      <c r="RMZ3962" s="64"/>
      <c r="RNA3962" s="64"/>
      <c r="RNB3962" s="64"/>
      <c r="RNC3962" s="62"/>
      <c r="RND3962" s="63"/>
      <c r="RNE3962" s="62"/>
      <c r="RNF3962" s="62"/>
      <c r="RNG3962" s="61"/>
      <c r="RNH3962" s="60"/>
      <c r="RNI3962" s="59"/>
      <c r="RNJ3962" s="57"/>
      <c r="RNK3962" s="57"/>
      <c r="RNL3962" s="57"/>
      <c r="RNM3962" s="57"/>
      <c r="RNN3962" s="57"/>
      <c r="RNO3962" s="57"/>
      <c r="RNP3962" s="57"/>
      <c r="RNQ3962" s="57"/>
      <c r="RNR3962" s="58"/>
      <c r="RNS3962" s="57"/>
      <c r="RNT3962" s="57"/>
      <c r="RNU3962" s="57"/>
      <c r="RNV3962" s="57"/>
      <c r="RNW3962" s="57"/>
      <c r="RNX3962" s="56"/>
      <c r="RNY3962" s="57"/>
      <c r="RNZ3962" s="64"/>
      <c r="ROA3962" s="64"/>
      <c r="ROB3962" s="64"/>
      <c r="ROC3962" s="64"/>
      <c r="ROD3962" s="62"/>
      <c r="ROE3962" s="63"/>
      <c r="ROF3962" s="62"/>
      <c r="ROG3962" s="62"/>
      <c r="ROH3962" s="61"/>
      <c r="ROI3962" s="60"/>
      <c r="ROJ3962" s="59"/>
      <c r="ROK3962" s="57"/>
      <c r="ROL3962" s="57"/>
      <c r="ROM3962" s="57"/>
      <c r="RON3962" s="57"/>
      <c r="ROO3962" s="57"/>
      <c r="ROP3962" s="57"/>
      <c r="ROQ3962" s="57"/>
      <c r="ROR3962" s="57"/>
      <c r="ROS3962" s="58"/>
      <c r="ROT3962" s="57"/>
      <c r="ROU3962" s="57"/>
      <c r="ROV3962" s="57"/>
      <c r="ROW3962" s="57"/>
      <c r="ROX3962" s="57"/>
      <c r="ROY3962" s="56"/>
      <c r="ROZ3962" s="57"/>
      <c r="RPA3962" s="64"/>
      <c r="RPB3962" s="64"/>
      <c r="RPC3962" s="64"/>
      <c r="RPD3962" s="64"/>
      <c r="RPE3962" s="62"/>
      <c r="RPF3962" s="63"/>
      <c r="RPG3962" s="62"/>
      <c r="RPH3962" s="62"/>
      <c r="RPI3962" s="61"/>
      <c r="RPJ3962" s="60"/>
      <c r="RPK3962" s="59"/>
      <c r="RPL3962" s="57"/>
      <c r="RPM3962" s="57"/>
      <c r="RPN3962" s="57"/>
      <c r="RPO3962" s="57"/>
      <c r="RPP3962" s="57"/>
      <c r="RPQ3962" s="57"/>
      <c r="RPR3962" s="57"/>
      <c r="RPS3962" s="57"/>
      <c r="RPT3962" s="58"/>
      <c r="RPU3962" s="57"/>
      <c r="RPV3962" s="57"/>
      <c r="RPW3962" s="57"/>
      <c r="RPX3962" s="57"/>
      <c r="RPY3962" s="57"/>
      <c r="RPZ3962" s="56"/>
      <c r="RQA3962" s="57"/>
      <c r="RQB3962" s="64"/>
      <c r="RQC3962" s="64"/>
      <c r="RQD3962" s="64"/>
      <c r="RQE3962" s="64"/>
      <c r="RQF3962" s="62"/>
      <c r="RQG3962" s="63"/>
      <c r="RQH3962" s="62"/>
      <c r="RQI3962" s="62"/>
      <c r="RQJ3962" s="61"/>
      <c r="RQK3962" s="60"/>
      <c r="RQL3962" s="59"/>
      <c r="RQM3962" s="57"/>
      <c r="RQN3962" s="57"/>
      <c r="RQO3962" s="57"/>
      <c r="RQP3962" s="57"/>
      <c r="RQQ3962" s="57"/>
      <c r="RQR3962" s="57"/>
      <c r="RQS3962" s="57"/>
      <c r="RQT3962" s="57"/>
      <c r="RQU3962" s="58"/>
      <c r="RQV3962" s="57"/>
      <c r="RQW3962" s="57"/>
      <c r="RQX3962" s="57"/>
      <c r="RQY3962" s="57"/>
      <c r="RQZ3962" s="57"/>
      <c r="RRA3962" s="56"/>
      <c r="RRB3962" s="57"/>
      <c r="RRC3962" s="64"/>
      <c r="RRD3962" s="64"/>
      <c r="RRE3962" s="64"/>
      <c r="RRF3962" s="64"/>
      <c r="RRG3962" s="62"/>
      <c r="RRH3962" s="63"/>
      <c r="RRI3962" s="62"/>
      <c r="RRJ3962" s="62"/>
      <c r="RRK3962" s="61"/>
      <c r="RRL3962" s="60"/>
      <c r="RRM3962" s="59"/>
      <c r="RRN3962" s="57"/>
      <c r="RRO3962" s="57"/>
      <c r="RRP3962" s="57"/>
      <c r="RRQ3962" s="57"/>
      <c r="RRR3962" s="57"/>
      <c r="RRS3962" s="57"/>
      <c r="RRT3962" s="57"/>
      <c r="RRU3962" s="57"/>
      <c r="RRV3962" s="58"/>
      <c r="RRW3962" s="57"/>
      <c r="RRX3962" s="57"/>
      <c r="RRY3962" s="57"/>
      <c r="RRZ3962" s="57"/>
      <c r="RSA3962" s="57"/>
      <c r="RSB3962" s="56"/>
      <c r="RSC3962" s="57"/>
      <c r="RSD3962" s="64"/>
      <c r="RSE3962" s="64"/>
      <c r="RSF3962" s="64"/>
      <c r="RSG3962" s="64"/>
      <c r="RSH3962" s="62"/>
      <c r="RSI3962" s="63"/>
      <c r="RSJ3962" s="62"/>
      <c r="RSK3962" s="62"/>
      <c r="RSL3962" s="61"/>
      <c r="RSM3962" s="60"/>
      <c r="RSN3962" s="59"/>
      <c r="RSO3962" s="57"/>
      <c r="RSP3962" s="57"/>
      <c r="RSQ3962" s="57"/>
      <c r="RSR3962" s="57"/>
      <c r="RSS3962" s="57"/>
      <c r="RST3962" s="57"/>
      <c r="RSU3962" s="57"/>
      <c r="RSV3962" s="57"/>
      <c r="RSW3962" s="58"/>
      <c r="RSX3962" s="57"/>
      <c r="RSY3962" s="57"/>
      <c r="RSZ3962" s="57"/>
      <c r="RTA3962" s="57"/>
      <c r="RTB3962" s="57"/>
      <c r="RTC3962" s="56"/>
      <c r="RTD3962" s="57"/>
      <c r="RTE3962" s="64"/>
      <c r="RTF3962" s="64"/>
      <c r="RTG3962" s="64"/>
      <c r="RTH3962" s="64"/>
      <c r="RTI3962" s="62"/>
      <c r="RTJ3962" s="63"/>
      <c r="RTK3962" s="62"/>
      <c r="RTL3962" s="62"/>
      <c r="RTM3962" s="61"/>
      <c r="RTN3962" s="60"/>
      <c r="RTO3962" s="59"/>
      <c r="RTP3962" s="57"/>
      <c r="RTQ3962" s="57"/>
      <c r="RTR3962" s="57"/>
      <c r="RTS3962" s="57"/>
      <c r="RTT3962" s="57"/>
      <c r="RTU3962" s="57"/>
      <c r="RTV3962" s="57"/>
      <c r="RTW3962" s="57"/>
      <c r="RTX3962" s="58"/>
      <c r="RTY3962" s="57"/>
      <c r="RTZ3962" s="57"/>
      <c r="RUA3962" s="57"/>
      <c r="RUB3962" s="57"/>
      <c r="RUC3962" s="57"/>
      <c r="RUD3962" s="56"/>
      <c r="RUE3962" s="57"/>
      <c r="RUF3962" s="64"/>
      <c r="RUG3962" s="64"/>
      <c r="RUH3962" s="64"/>
      <c r="RUI3962" s="64"/>
      <c r="RUJ3962" s="62"/>
      <c r="RUK3962" s="63"/>
      <c r="RUL3962" s="62"/>
      <c r="RUM3962" s="62"/>
      <c r="RUN3962" s="61"/>
      <c r="RUO3962" s="60"/>
      <c r="RUP3962" s="59"/>
      <c r="RUQ3962" s="57"/>
      <c r="RUR3962" s="57"/>
      <c r="RUS3962" s="57"/>
      <c r="RUT3962" s="57"/>
      <c r="RUU3962" s="57"/>
      <c r="RUV3962" s="57"/>
      <c r="RUW3962" s="57"/>
      <c r="RUX3962" s="57"/>
      <c r="RUY3962" s="58"/>
      <c r="RUZ3962" s="57"/>
      <c r="RVA3962" s="57"/>
      <c r="RVB3962" s="57"/>
      <c r="RVC3962" s="57"/>
      <c r="RVD3962" s="57"/>
      <c r="RVE3962" s="56"/>
      <c r="RVF3962" s="57"/>
      <c r="RVG3962" s="64"/>
      <c r="RVH3962" s="64"/>
      <c r="RVI3962" s="64"/>
      <c r="RVJ3962" s="64"/>
      <c r="RVK3962" s="62"/>
      <c r="RVL3962" s="63"/>
      <c r="RVM3962" s="62"/>
      <c r="RVN3962" s="62"/>
      <c r="RVO3962" s="61"/>
      <c r="RVP3962" s="60"/>
      <c r="RVQ3962" s="59"/>
      <c r="RVR3962" s="57"/>
      <c r="RVS3962" s="57"/>
      <c r="RVT3962" s="57"/>
      <c r="RVU3962" s="57"/>
      <c r="RVV3962" s="57"/>
      <c r="RVW3962" s="57"/>
      <c r="RVX3962" s="57"/>
      <c r="RVY3962" s="57"/>
      <c r="RVZ3962" s="58"/>
      <c r="RWA3962" s="57"/>
      <c r="RWB3962" s="57"/>
      <c r="RWC3962" s="57"/>
      <c r="RWD3962" s="57"/>
      <c r="RWE3962" s="57"/>
      <c r="RWF3962" s="56"/>
      <c r="RWG3962" s="57"/>
      <c r="RWH3962" s="64"/>
      <c r="RWI3962" s="64"/>
      <c r="RWJ3962" s="64"/>
      <c r="RWK3962" s="64"/>
      <c r="RWL3962" s="62"/>
      <c r="RWM3962" s="63"/>
      <c r="RWN3962" s="62"/>
      <c r="RWO3962" s="62"/>
      <c r="RWP3962" s="61"/>
      <c r="RWQ3962" s="60"/>
      <c r="RWR3962" s="59"/>
      <c r="RWS3962" s="57"/>
      <c r="RWT3962" s="57"/>
      <c r="RWU3962" s="57"/>
      <c r="RWV3962" s="57"/>
      <c r="RWW3962" s="57"/>
      <c r="RWX3962" s="57"/>
      <c r="RWY3962" s="57"/>
      <c r="RWZ3962" s="57"/>
      <c r="RXA3962" s="58"/>
      <c r="RXB3962" s="57"/>
      <c r="RXC3962" s="57"/>
      <c r="RXD3962" s="57"/>
      <c r="RXE3962" s="57"/>
      <c r="RXF3962" s="57"/>
      <c r="RXG3962" s="56"/>
      <c r="RXH3962" s="57"/>
      <c r="RXI3962" s="64"/>
      <c r="RXJ3962" s="64"/>
      <c r="RXK3962" s="64"/>
      <c r="RXL3962" s="64"/>
      <c r="RXM3962" s="62"/>
      <c r="RXN3962" s="63"/>
      <c r="RXO3962" s="62"/>
      <c r="RXP3962" s="62"/>
      <c r="RXQ3962" s="61"/>
      <c r="RXR3962" s="60"/>
      <c r="RXS3962" s="59"/>
      <c r="RXT3962" s="57"/>
      <c r="RXU3962" s="57"/>
      <c r="RXV3962" s="57"/>
      <c r="RXW3962" s="57"/>
      <c r="RXX3962" s="57"/>
      <c r="RXY3962" s="57"/>
      <c r="RXZ3962" s="57"/>
      <c r="RYA3962" s="57"/>
      <c r="RYB3962" s="58"/>
      <c r="RYC3962" s="57"/>
      <c r="RYD3962" s="57"/>
      <c r="RYE3962" s="57"/>
      <c r="RYF3962" s="57"/>
      <c r="RYG3962" s="57"/>
      <c r="RYH3962" s="56"/>
      <c r="RYI3962" s="57"/>
      <c r="RYJ3962" s="64"/>
      <c r="RYK3962" s="64"/>
      <c r="RYL3962" s="64"/>
      <c r="RYM3962" s="64"/>
      <c r="RYN3962" s="62"/>
      <c r="RYO3962" s="63"/>
      <c r="RYP3962" s="62"/>
      <c r="RYQ3962" s="62"/>
      <c r="RYR3962" s="61"/>
      <c r="RYS3962" s="60"/>
      <c r="RYT3962" s="59"/>
      <c r="RYU3962" s="57"/>
      <c r="RYV3962" s="57"/>
      <c r="RYW3962" s="57"/>
      <c r="RYX3962" s="57"/>
      <c r="RYY3962" s="57"/>
      <c r="RYZ3962" s="57"/>
      <c r="RZA3962" s="57"/>
      <c r="RZB3962" s="57"/>
      <c r="RZC3962" s="58"/>
      <c r="RZD3962" s="57"/>
      <c r="RZE3962" s="57"/>
      <c r="RZF3962" s="57"/>
      <c r="RZG3962" s="57"/>
      <c r="RZH3962" s="57"/>
      <c r="RZI3962" s="56"/>
      <c r="RZJ3962" s="57"/>
      <c r="RZK3962" s="64"/>
      <c r="RZL3962" s="64"/>
      <c r="RZM3962" s="64"/>
      <c r="RZN3962" s="64"/>
      <c r="RZO3962" s="62"/>
      <c r="RZP3962" s="63"/>
      <c r="RZQ3962" s="62"/>
      <c r="RZR3962" s="62"/>
      <c r="RZS3962" s="61"/>
      <c r="RZT3962" s="60"/>
      <c r="RZU3962" s="59"/>
      <c r="RZV3962" s="57"/>
      <c r="RZW3962" s="57"/>
      <c r="RZX3962" s="57"/>
      <c r="RZY3962" s="57"/>
      <c r="RZZ3962" s="57"/>
      <c r="SAA3962" s="57"/>
      <c r="SAB3962" s="57"/>
      <c r="SAC3962" s="57"/>
      <c r="SAD3962" s="58"/>
      <c r="SAE3962" s="57"/>
      <c r="SAF3962" s="57"/>
      <c r="SAG3962" s="57"/>
      <c r="SAH3962" s="57"/>
      <c r="SAI3962" s="57"/>
      <c r="SAJ3962" s="56"/>
      <c r="SAK3962" s="57"/>
      <c r="SAL3962" s="64"/>
      <c r="SAM3962" s="64"/>
      <c r="SAN3962" s="64"/>
      <c r="SAO3962" s="64"/>
      <c r="SAP3962" s="62"/>
      <c r="SAQ3962" s="63"/>
      <c r="SAR3962" s="62"/>
      <c r="SAS3962" s="62"/>
      <c r="SAT3962" s="61"/>
      <c r="SAU3962" s="60"/>
      <c r="SAV3962" s="59"/>
      <c r="SAW3962" s="57"/>
      <c r="SAX3962" s="57"/>
      <c r="SAY3962" s="57"/>
      <c r="SAZ3962" s="57"/>
      <c r="SBA3962" s="57"/>
      <c r="SBB3962" s="57"/>
      <c r="SBC3962" s="57"/>
      <c r="SBD3962" s="57"/>
      <c r="SBE3962" s="58"/>
      <c r="SBF3962" s="57"/>
      <c r="SBG3962" s="57"/>
      <c r="SBH3962" s="57"/>
      <c r="SBI3962" s="57"/>
      <c r="SBJ3962" s="57"/>
      <c r="SBK3962" s="56"/>
      <c r="SBL3962" s="57"/>
      <c r="SBM3962" s="64"/>
      <c r="SBN3962" s="64"/>
      <c r="SBO3962" s="64"/>
      <c r="SBP3962" s="64"/>
      <c r="SBQ3962" s="62"/>
      <c r="SBR3962" s="63"/>
      <c r="SBS3962" s="62"/>
      <c r="SBT3962" s="62"/>
      <c r="SBU3962" s="61"/>
      <c r="SBV3962" s="60"/>
      <c r="SBW3962" s="59"/>
      <c r="SBX3962" s="57"/>
      <c r="SBY3962" s="57"/>
      <c r="SBZ3962" s="57"/>
      <c r="SCA3962" s="57"/>
      <c r="SCB3962" s="57"/>
      <c r="SCC3962" s="57"/>
      <c r="SCD3962" s="57"/>
      <c r="SCE3962" s="57"/>
      <c r="SCF3962" s="58"/>
      <c r="SCG3962" s="57"/>
      <c r="SCH3962" s="57"/>
      <c r="SCI3962" s="57"/>
      <c r="SCJ3962" s="57"/>
      <c r="SCK3962" s="57"/>
      <c r="SCL3962" s="56"/>
      <c r="SCM3962" s="57"/>
      <c r="SCN3962" s="64"/>
      <c r="SCO3962" s="64"/>
      <c r="SCP3962" s="64"/>
      <c r="SCQ3962" s="64"/>
      <c r="SCR3962" s="62"/>
      <c r="SCS3962" s="63"/>
      <c r="SCT3962" s="62"/>
      <c r="SCU3962" s="62"/>
      <c r="SCV3962" s="61"/>
      <c r="SCW3962" s="60"/>
      <c r="SCX3962" s="59"/>
      <c r="SCY3962" s="57"/>
      <c r="SCZ3962" s="57"/>
      <c r="SDA3962" s="57"/>
      <c r="SDB3962" s="57"/>
      <c r="SDC3962" s="57"/>
      <c r="SDD3962" s="57"/>
      <c r="SDE3962" s="57"/>
      <c r="SDF3962" s="57"/>
      <c r="SDG3962" s="58"/>
      <c r="SDH3962" s="57"/>
      <c r="SDI3962" s="57"/>
      <c r="SDJ3962" s="57"/>
      <c r="SDK3962" s="57"/>
      <c r="SDL3962" s="57"/>
      <c r="SDM3962" s="56"/>
      <c r="SDN3962" s="57"/>
      <c r="SDO3962" s="64"/>
      <c r="SDP3962" s="64"/>
      <c r="SDQ3962" s="64"/>
      <c r="SDR3962" s="64"/>
      <c r="SDS3962" s="62"/>
      <c r="SDT3962" s="63"/>
      <c r="SDU3962" s="62"/>
      <c r="SDV3962" s="62"/>
      <c r="SDW3962" s="61"/>
      <c r="SDX3962" s="60"/>
      <c r="SDY3962" s="59"/>
      <c r="SDZ3962" s="57"/>
      <c r="SEA3962" s="57"/>
      <c r="SEB3962" s="57"/>
      <c r="SEC3962" s="57"/>
      <c r="SED3962" s="57"/>
      <c r="SEE3962" s="57"/>
      <c r="SEF3962" s="57"/>
      <c r="SEG3962" s="57"/>
      <c r="SEH3962" s="58"/>
      <c r="SEI3962" s="57"/>
      <c r="SEJ3962" s="57"/>
      <c r="SEK3962" s="57"/>
      <c r="SEL3962" s="57"/>
      <c r="SEM3962" s="57"/>
      <c r="SEN3962" s="56"/>
      <c r="SEO3962" s="57"/>
      <c r="SEP3962" s="64"/>
      <c r="SEQ3962" s="64"/>
      <c r="SER3962" s="64"/>
      <c r="SES3962" s="64"/>
      <c r="SET3962" s="62"/>
      <c r="SEU3962" s="63"/>
      <c r="SEV3962" s="62"/>
      <c r="SEW3962" s="62"/>
      <c r="SEX3962" s="61"/>
      <c r="SEY3962" s="60"/>
      <c r="SEZ3962" s="59"/>
      <c r="SFA3962" s="57"/>
      <c r="SFB3962" s="57"/>
      <c r="SFC3962" s="57"/>
      <c r="SFD3962" s="57"/>
      <c r="SFE3962" s="57"/>
      <c r="SFF3962" s="57"/>
      <c r="SFG3962" s="57"/>
      <c r="SFH3962" s="57"/>
      <c r="SFI3962" s="58"/>
      <c r="SFJ3962" s="57"/>
      <c r="SFK3962" s="57"/>
      <c r="SFL3962" s="57"/>
      <c r="SFM3962" s="57"/>
      <c r="SFN3962" s="57"/>
      <c r="SFO3962" s="56"/>
      <c r="SFP3962" s="57"/>
      <c r="SFQ3962" s="64"/>
      <c r="SFR3962" s="64"/>
      <c r="SFS3962" s="64"/>
      <c r="SFT3962" s="64"/>
      <c r="SFU3962" s="62"/>
      <c r="SFV3962" s="63"/>
      <c r="SFW3962" s="62"/>
      <c r="SFX3962" s="62"/>
      <c r="SFY3962" s="61"/>
      <c r="SFZ3962" s="60"/>
      <c r="SGA3962" s="59"/>
      <c r="SGB3962" s="57"/>
      <c r="SGC3962" s="57"/>
      <c r="SGD3962" s="57"/>
      <c r="SGE3962" s="57"/>
      <c r="SGF3962" s="57"/>
      <c r="SGG3962" s="57"/>
      <c r="SGH3962" s="57"/>
      <c r="SGI3962" s="57"/>
      <c r="SGJ3962" s="58"/>
      <c r="SGK3962" s="57"/>
      <c r="SGL3962" s="57"/>
      <c r="SGM3962" s="57"/>
      <c r="SGN3962" s="57"/>
      <c r="SGO3962" s="57"/>
      <c r="SGP3962" s="56"/>
      <c r="SGQ3962" s="57"/>
      <c r="SGR3962" s="64"/>
      <c r="SGS3962" s="64"/>
      <c r="SGT3962" s="64"/>
      <c r="SGU3962" s="64"/>
      <c r="SGV3962" s="62"/>
      <c r="SGW3962" s="63"/>
      <c r="SGX3962" s="62"/>
      <c r="SGY3962" s="62"/>
      <c r="SGZ3962" s="61"/>
      <c r="SHA3962" s="60"/>
      <c r="SHB3962" s="59"/>
      <c r="SHC3962" s="57"/>
      <c r="SHD3962" s="57"/>
      <c r="SHE3962" s="57"/>
      <c r="SHF3962" s="57"/>
      <c r="SHG3962" s="57"/>
      <c r="SHH3962" s="57"/>
      <c r="SHI3962" s="57"/>
      <c r="SHJ3962" s="57"/>
      <c r="SHK3962" s="58"/>
      <c r="SHL3962" s="57"/>
      <c r="SHM3962" s="57"/>
      <c r="SHN3962" s="57"/>
      <c r="SHO3962" s="57"/>
      <c r="SHP3962" s="57"/>
      <c r="SHQ3962" s="56"/>
      <c r="SHR3962" s="57"/>
      <c r="SHS3962" s="64"/>
      <c r="SHT3962" s="64"/>
      <c r="SHU3962" s="64"/>
      <c r="SHV3962" s="64"/>
      <c r="SHW3962" s="62"/>
      <c r="SHX3962" s="63"/>
      <c r="SHY3962" s="62"/>
      <c r="SHZ3962" s="62"/>
      <c r="SIA3962" s="61"/>
      <c r="SIB3962" s="60"/>
      <c r="SIC3962" s="59"/>
      <c r="SID3962" s="57"/>
      <c r="SIE3962" s="57"/>
      <c r="SIF3962" s="57"/>
      <c r="SIG3962" s="57"/>
      <c r="SIH3962" s="57"/>
      <c r="SII3962" s="57"/>
      <c r="SIJ3962" s="57"/>
      <c r="SIK3962" s="57"/>
      <c r="SIL3962" s="58"/>
      <c r="SIM3962" s="57"/>
      <c r="SIN3962" s="57"/>
      <c r="SIO3962" s="57"/>
      <c r="SIP3962" s="57"/>
      <c r="SIQ3962" s="57"/>
      <c r="SIR3962" s="56"/>
      <c r="SIS3962" s="57"/>
      <c r="SIT3962" s="64"/>
      <c r="SIU3962" s="64"/>
      <c r="SIV3962" s="64"/>
      <c r="SIW3962" s="64"/>
      <c r="SIX3962" s="62"/>
      <c r="SIY3962" s="63"/>
      <c r="SIZ3962" s="62"/>
      <c r="SJA3962" s="62"/>
      <c r="SJB3962" s="61"/>
      <c r="SJC3962" s="60"/>
      <c r="SJD3962" s="59"/>
      <c r="SJE3962" s="57"/>
      <c r="SJF3962" s="57"/>
      <c r="SJG3962" s="57"/>
      <c r="SJH3962" s="57"/>
      <c r="SJI3962" s="57"/>
      <c r="SJJ3962" s="57"/>
      <c r="SJK3962" s="57"/>
      <c r="SJL3962" s="57"/>
      <c r="SJM3962" s="58"/>
      <c r="SJN3962" s="57"/>
      <c r="SJO3962" s="57"/>
      <c r="SJP3962" s="57"/>
      <c r="SJQ3962" s="57"/>
      <c r="SJR3962" s="57"/>
      <c r="SJS3962" s="56"/>
      <c r="SJT3962" s="57"/>
      <c r="SJU3962" s="64"/>
      <c r="SJV3962" s="64"/>
      <c r="SJW3962" s="64"/>
      <c r="SJX3962" s="64"/>
      <c r="SJY3962" s="62"/>
      <c r="SJZ3962" s="63"/>
      <c r="SKA3962" s="62"/>
      <c r="SKB3962" s="62"/>
      <c r="SKC3962" s="61"/>
      <c r="SKD3962" s="60"/>
      <c r="SKE3962" s="59"/>
      <c r="SKF3962" s="57"/>
      <c r="SKG3962" s="57"/>
      <c r="SKH3962" s="57"/>
      <c r="SKI3962" s="57"/>
      <c r="SKJ3962" s="57"/>
      <c r="SKK3962" s="57"/>
      <c r="SKL3962" s="57"/>
      <c r="SKM3962" s="57"/>
      <c r="SKN3962" s="58"/>
      <c r="SKO3962" s="57"/>
      <c r="SKP3962" s="57"/>
      <c r="SKQ3962" s="57"/>
      <c r="SKR3962" s="57"/>
      <c r="SKS3962" s="57"/>
      <c r="SKT3962" s="56"/>
      <c r="SKU3962" s="57"/>
      <c r="SKV3962" s="64"/>
      <c r="SKW3962" s="64"/>
      <c r="SKX3962" s="64"/>
      <c r="SKY3962" s="64"/>
      <c r="SKZ3962" s="62"/>
      <c r="SLA3962" s="63"/>
      <c r="SLB3962" s="62"/>
      <c r="SLC3962" s="62"/>
      <c r="SLD3962" s="61"/>
      <c r="SLE3962" s="60"/>
      <c r="SLF3962" s="59"/>
      <c r="SLG3962" s="57"/>
      <c r="SLH3962" s="57"/>
      <c r="SLI3962" s="57"/>
      <c r="SLJ3962" s="57"/>
      <c r="SLK3962" s="57"/>
      <c r="SLL3962" s="57"/>
      <c r="SLM3962" s="57"/>
      <c r="SLN3962" s="57"/>
      <c r="SLO3962" s="58"/>
      <c r="SLP3962" s="57"/>
      <c r="SLQ3962" s="57"/>
      <c r="SLR3962" s="57"/>
      <c r="SLS3962" s="57"/>
      <c r="SLT3962" s="57"/>
      <c r="SLU3962" s="56"/>
      <c r="SLV3962" s="57"/>
      <c r="SLW3962" s="64"/>
      <c r="SLX3962" s="64"/>
      <c r="SLY3962" s="64"/>
      <c r="SLZ3962" s="64"/>
      <c r="SMA3962" s="62"/>
      <c r="SMB3962" s="63"/>
      <c r="SMC3962" s="62"/>
      <c r="SMD3962" s="62"/>
      <c r="SME3962" s="61"/>
      <c r="SMF3962" s="60"/>
      <c r="SMG3962" s="59"/>
      <c r="SMH3962" s="57"/>
      <c r="SMI3962" s="57"/>
      <c r="SMJ3962" s="57"/>
      <c r="SMK3962" s="57"/>
      <c r="SML3962" s="57"/>
      <c r="SMM3962" s="57"/>
      <c r="SMN3962" s="57"/>
      <c r="SMO3962" s="57"/>
      <c r="SMP3962" s="58"/>
      <c r="SMQ3962" s="57"/>
      <c r="SMR3962" s="57"/>
      <c r="SMS3962" s="57"/>
      <c r="SMT3962" s="57"/>
      <c r="SMU3962" s="57"/>
      <c r="SMV3962" s="56"/>
      <c r="SMW3962" s="57"/>
      <c r="SMX3962" s="64"/>
      <c r="SMY3962" s="64"/>
      <c r="SMZ3962" s="64"/>
      <c r="SNA3962" s="64"/>
      <c r="SNB3962" s="62"/>
      <c r="SNC3962" s="63"/>
      <c r="SND3962" s="62"/>
      <c r="SNE3962" s="62"/>
      <c r="SNF3962" s="61"/>
      <c r="SNG3962" s="60"/>
      <c r="SNH3962" s="59"/>
      <c r="SNI3962" s="57"/>
      <c r="SNJ3962" s="57"/>
      <c r="SNK3962" s="57"/>
      <c r="SNL3962" s="57"/>
      <c r="SNM3962" s="57"/>
      <c r="SNN3962" s="57"/>
      <c r="SNO3962" s="57"/>
      <c r="SNP3962" s="57"/>
      <c r="SNQ3962" s="58"/>
      <c r="SNR3962" s="57"/>
      <c r="SNS3962" s="57"/>
      <c r="SNT3962" s="57"/>
      <c r="SNU3962" s="57"/>
      <c r="SNV3962" s="57"/>
      <c r="SNW3962" s="56"/>
      <c r="SNX3962" s="57"/>
      <c r="SNY3962" s="64"/>
      <c r="SNZ3962" s="64"/>
      <c r="SOA3962" s="64"/>
      <c r="SOB3962" s="64"/>
      <c r="SOC3962" s="62"/>
      <c r="SOD3962" s="63"/>
      <c r="SOE3962" s="62"/>
      <c r="SOF3962" s="62"/>
      <c r="SOG3962" s="61"/>
      <c r="SOH3962" s="60"/>
      <c r="SOI3962" s="59"/>
      <c r="SOJ3962" s="57"/>
      <c r="SOK3962" s="57"/>
      <c r="SOL3962" s="57"/>
      <c r="SOM3962" s="57"/>
      <c r="SON3962" s="57"/>
      <c r="SOO3962" s="57"/>
      <c r="SOP3962" s="57"/>
      <c r="SOQ3962" s="57"/>
      <c r="SOR3962" s="58"/>
      <c r="SOS3962" s="57"/>
      <c r="SOT3962" s="57"/>
      <c r="SOU3962" s="57"/>
      <c r="SOV3962" s="57"/>
      <c r="SOW3962" s="57"/>
      <c r="SOX3962" s="56"/>
      <c r="SOY3962" s="57"/>
      <c r="SOZ3962" s="64"/>
      <c r="SPA3962" s="64"/>
      <c r="SPB3962" s="64"/>
      <c r="SPC3962" s="64"/>
      <c r="SPD3962" s="62"/>
      <c r="SPE3962" s="63"/>
      <c r="SPF3962" s="62"/>
      <c r="SPG3962" s="62"/>
      <c r="SPH3962" s="61"/>
      <c r="SPI3962" s="60"/>
      <c r="SPJ3962" s="59"/>
      <c r="SPK3962" s="57"/>
      <c r="SPL3962" s="57"/>
      <c r="SPM3962" s="57"/>
      <c r="SPN3962" s="57"/>
      <c r="SPO3962" s="57"/>
      <c r="SPP3962" s="57"/>
      <c r="SPQ3962" s="57"/>
      <c r="SPR3962" s="57"/>
      <c r="SPS3962" s="58"/>
      <c r="SPT3962" s="57"/>
      <c r="SPU3962" s="57"/>
      <c r="SPV3962" s="57"/>
      <c r="SPW3962" s="57"/>
      <c r="SPX3962" s="57"/>
      <c r="SPY3962" s="56"/>
      <c r="SPZ3962" s="57"/>
      <c r="SQA3962" s="64"/>
      <c r="SQB3962" s="64"/>
      <c r="SQC3962" s="64"/>
      <c r="SQD3962" s="64"/>
      <c r="SQE3962" s="62"/>
      <c r="SQF3962" s="63"/>
      <c r="SQG3962" s="62"/>
      <c r="SQH3962" s="62"/>
      <c r="SQI3962" s="61"/>
      <c r="SQJ3962" s="60"/>
      <c r="SQK3962" s="59"/>
      <c r="SQL3962" s="57"/>
      <c r="SQM3962" s="57"/>
      <c r="SQN3962" s="57"/>
      <c r="SQO3962" s="57"/>
      <c r="SQP3962" s="57"/>
      <c r="SQQ3962" s="57"/>
      <c r="SQR3962" s="57"/>
      <c r="SQS3962" s="57"/>
      <c r="SQT3962" s="58"/>
      <c r="SQU3962" s="57"/>
      <c r="SQV3962" s="57"/>
      <c r="SQW3962" s="57"/>
      <c r="SQX3962" s="57"/>
      <c r="SQY3962" s="57"/>
      <c r="SQZ3962" s="56"/>
      <c r="SRA3962" s="57"/>
      <c r="SRB3962" s="64"/>
      <c r="SRC3962" s="64"/>
      <c r="SRD3962" s="64"/>
      <c r="SRE3962" s="64"/>
      <c r="SRF3962" s="62"/>
      <c r="SRG3962" s="63"/>
      <c r="SRH3962" s="62"/>
      <c r="SRI3962" s="62"/>
      <c r="SRJ3962" s="61"/>
      <c r="SRK3962" s="60"/>
      <c r="SRL3962" s="59"/>
      <c r="SRM3962" s="57"/>
      <c r="SRN3962" s="57"/>
      <c r="SRO3962" s="57"/>
      <c r="SRP3962" s="57"/>
      <c r="SRQ3962" s="57"/>
      <c r="SRR3962" s="57"/>
      <c r="SRS3962" s="57"/>
      <c r="SRT3962" s="57"/>
      <c r="SRU3962" s="58"/>
      <c r="SRV3962" s="57"/>
      <c r="SRW3962" s="57"/>
      <c r="SRX3962" s="57"/>
      <c r="SRY3962" s="57"/>
      <c r="SRZ3962" s="57"/>
      <c r="SSA3962" s="56"/>
      <c r="SSB3962" s="57"/>
      <c r="SSC3962" s="64"/>
      <c r="SSD3962" s="64"/>
      <c r="SSE3962" s="64"/>
      <c r="SSF3962" s="64"/>
      <c r="SSG3962" s="62"/>
      <c r="SSH3962" s="63"/>
      <c r="SSI3962" s="62"/>
      <c r="SSJ3962" s="62"/>
      <c r="SSK3962" s="61"/>
      <c r="SSL3962" s="60"/>
      <c r="SSM3962" s="59"/>
      <c r="SSN3962" s="57"/>
      <c r="SSO3962" s="57"/>
      <c r="SSP3962" s="57"/>
      <c r="SSQ3962" s="57"/>
      <c r="SSR3962" s="57"/>
      <c r="SSS3962" s="57"/>
      <c r="SST3962" s="57"/>
      <c r="SSU3962" s="57"/>
      <c r="SSV3962" s="58"/>
      <c r="SSW3962" s="57"/>
      <c r="SSX3962" s="57"/>
      <c r="SSY3962" s="57"/>
      <c r="SSZ3962" s="57"/>
      <c r="STA3962" s="57"/>
      <c r="STB3962" s="56"/>
      <c r="STC3962" s="57"/>
      <c r="STD3962" s="64"/>
      <c r="STE3962" s="64"/>
      <c r="STF3962" s="64"/>
      <c r="STG3962" s="64"/>
      <c r="STH3962" s="62"/>
      <c r="STI3962" s="63"/>
      <c r="STJ3962" s="62"/>
      <c r="STK3962" s="62"/>
      <c r="STL3962" s="61"/>
      <c r="STM3962" s="60"/>
      <c r="STN3962" s="59"/>
      <c r="STO3962" s="57"/>
      <c r="STP3962" s="57"/>
      <c r="STQ3962" s="57"/>
      <c r="STR3962" s="57"/>
      <c r="STS3962" s="57"/>
      <c r="STT3962" s="57"/>
      <c r="STU3962" s="57"/>
      <c r="STV3962" s="57"/>
      <c r="STW3962" s="58"/>
      <c r="STX3962" s="57"/>
      <c r="STY3962" s="57"/>
      <c r="STZ3962" s="57"/>
      <c r="SUA3962" s="57"/>
      <c r="SUB3962" s="57"/>
      <c r="SUC3962" s="56"/>
      <c r="SUD3962" s="57"/>
      <c r="SUE3962" s="64"/>
      <c r="SUF3962" s="64"/>
      <c r="SUG3962" s="64"/>
      <c r="SUH3962" s="64"/>
      <c r="SUI3962" s="62"/>
      <c r="SUJ3962" s="63"/>
      <c r="SUK3962" s="62"/>
      <c r="SUL3962" s="62"/>
      <c r="SUM3962" s="61"/>
      <c r="SUN3962" s="60"/>
      <c r="SUO3962" s="59"/>
      <c r="SUP3962" s="57"/>
      <c r="SUQ3962" s="57"/>
      <c r="SUR3962" s="57"/>
      <c r="SUS3962" s="57"/>
      <c r="SUT3962" s="57"/>
      <c r="SUU3962" s="57"/>
      <c r="SUV3962" s="57"/>
      <c r="SUW3962" s="57"/>
      <c r="SUX3962" s="58"/>
      <c r="SUY3962" s="57"/>
      <c r="SUZ3962" s="57"/>
      <c r="SVA3962" s="57"/>
      <c r="SVB3962" s="57"/>
      <c r="SVC3962" s="57"/>
      <c r="SVD3962" s="56"/>
      <c r="SVE3962" s="57"/>
      <c r="SVF3962" s="64"/>
      <c r="SVG3962" s="64"/>
      <c r="SVH3962" s="64"/>
      <c r="SVI3962" s="64"/>
      <c r="SVJ3962" s="62"/>
      <c r="SVK3962" s="63"/>
      <c r="SVL3962" s="62"/>
      <c r="SVM3962" s="62"/>
      <c r="SVN3962" s="61"/>
      <c r="SVO3962" s="60"/>
      <c r="SVP3962" s="59"/>
      <c r="SVQ3962" s="57"/>
      <c r="SVR3962" s="57"/>
      <c r="SVS3962" s="57"/>
      <c r="SVT3962" s="57"/>
      <c r="SVU3962" s="57"/>
      <c r="SVV3962" s="57"/>
      <c r="SVW3962" s="57"/>
      <c r="SVX3962" s="57"/>
      <c r="SVY3962" s="58"/>
      <c r="SVZ3962" s="57"/>
      <c r="SWA3962" s="57"/>
      <c r="SWB3962" s="57"/>
      <c r="SWC3962" s="57"/>
      <c r="SWD3962" s="57"/>
      <c r="SWE3962" s="56"/>
      <c r="SWF3962" s="57"/>
      <c r="SWG3962" s="64"/>
      <c r="SWH3962" s="64"/>
      <c r="SWI3962" s="64"/>
      <c r="SWJ3962" s="64"/>
      <c r="SWK3962" s="62"/>
      <c r="SWL3962" s="63"/>
      <c r="SWM3962" s="62"/>
      <c r="SWN3962" s="62"/>
      <c r="SWO3962" s="61"/>
      <c r="SWP3962" s="60"/>
      <c r="SWQ3962" s="59"/>
      <c r="SWR3962" s="57"/>
      <c r="SWS3962" s="57"/>
      <c r="SWT3962" s="57"/>
      <c r="SWU3962" s="57"/>
      <c r="SWV3962" s="57"/>
      <c r="SWW3962" s="57"/>
      <c r="SWX3962" s="57"/>
      <c r="SWY3962" s="57"/>
      <c r="SWZ3962" s="58"/>
      <c r="SXA3962" s="57"/>
      <c r="SXB3962" s="57"/>
      <c r="SXC3962" s="57"/>
      <c r="SXD3962" s="57"/>
      <c r="SXE3962" s="57"/>
      <c r="SXF3962" s="56"/>
      <c r="SXG3962" s="57"/>
      <c r="SXH3962" s="64"/>
      <c r="SXI3962" s="64"/>
      <c r="SXJ3962" s="64"/>
      <c r="SXK3962" s="64"/>
      <c r="SXL3962" s="62"/>
      <c r="SXM3962" s="63"/>
      <c r="SXN3962" s="62"/>
      <c r="SXO3962" s="62"/>
      <c r="SXP3962" s="61"/>
      <c r="SXQ3962" s="60"/>
      <c r="SXR3962" s="59"/>
      <c r="SXS3962" s="57"/>
      <c r="SXT3962" s="57"/>
      <c r="SXU3962" s="57"/>
      <c r="SXV3962" s="57"/>
      <c r="SXW3962" s="57"/>
      <c r="SXX3962" s="57"/>
      <c r="SXY3962" s="57"/>
      <c r="SXZ3962" s="57"/>
      <c r="SYA3962" s="58"/>
      <c r="SYB3962" s="57"/>
      <c r="SYC3962" s="57"/>
      <c r="SYD3962" s="57"/>
      <c r="SYE3962" s="57"/>
      <c r="SYF3962" s="57"/>
      <c r="SYG3962" s="56"/>
      <c r="SYH3962" s="57"/>
      <c r="SYI3962" s="64"/>
      <c r="SYJ3962" s="64"/>
      <c r="SYK3962" s="64"/>
      <c r="SYL3962" s="64"/>
      <c r="SYM3962" s="62"/>
      <c r="SYN3962" s="63"/>
      <c r="SYO3962" s="62"/>
      <c r="SYP3962" s="62"/>
      <c r="SYQ3962" s="61"/>
      <c r="SYR3962" s="60"/>
      <c r="SYS3962" s="59"/>
      <c r="SYT3962" s="57"/>
      <c r="SYU3962" s="57"/>
      <c r="SYV3962" s="57"/>
      <c r="SYW3962" s="57"/>
      <c r="SYX3962" s="57"/>
      <c r="SYY3962" s="57"/>
      <c r="SYZ3962" s="57"/>
      <c r="SZA3962" s="57"/>
      <c r="SZB3962" s="58"/>
      <c r="SZC3962" s="57"/>
      <c r="SZD3962" s="57"/>
      <c r="SZE3962" s="57"/>
      <c r="SZF3962" s="57"/>
      <c r="SZG3962" s="57"/>
      <c r="SZH3962" s="56"/>
      <c r="SZI3962" s="57"/>
      <c r="SZJ3962" s="64"/>
      <c r="SZK3962" s="64"/>
      <c r="SZL3962" s="64"/>
      <c r="SZM3962" s="64"/>
      <c r="SZN3962" s="62"/>
      <c r="SZO3962" s="63"/>
      <c r="SZP3962" s="62"/>
      <c r="SZQ3962" s="62"/>
      <c r="SZR3962" s="61"/>
      <c r="SZS3962" s="60"/>
      <c r="SZT3962" s="59"/>
      <c r="SZU3962" s="57"/>
      <c r="SZV3962" s="57"/>
      <c r="SZW3962" s="57"/>
      <c r="SZX3962" s="57"/>
      <c r="SZY3962" s="57"/>
      <c r="SZZ3962" s="57"/>
      <c r="TAA3962" s="57"/>
      <c r="TAB3962" s="57"/>
      <c r="TAC3962" s="58"/>
      <c r="TAD3962" s="57"/>
      <c r="TAE3962" s="57"/>
      <c r="TAF3962" s="57"/>
      <c r="TAG3962" s="57"/>
      <c r="TAH3962" s="57"/>
      <c r="TAI3962" s="56"/>
      <c r="TAJ3962" s="57"/>
      <c r="TAK3962" s="64"/>
      <c r="TAL3962" s="64"/>
      <c r="TAM3962" s="64"/>
      <c r="TAN3962" s="64"/>
      <c r="TAO3962" s="62"/>
      <c r="TAP3962" s="63"/>
      <c r="TAQ3962" s="62"/>
      <c r="TAR3962" s="62"/>
      <c r="TAS3962" s="61"/>
      <c r="TAT3962" s="60"/>
      <c r="TAU3962" s="59"/>
      <c r="TAV3962" s="57"/>
      <c r="TAW3962" s="57"/>
      <c r="TAX3962" s="57"/>
      <c r="TAY3962" s="57"/>
      <c r="TAZ3962" s="57"/>
      <c r="TBA3962" s="57"/>
      <c r="TBB3962" s="57"/>
      <c r="TBC3962" s="57"/>
      <c r="TBD3962" s="58"/>
      <c r="TBE3962" s="57"/>
      <c r="TBF3962" s="57"/>
      <c r="TBG3962" s="57"/>
      <c r="TBH3962" s="57"/>
      <c r="TBI3962" s="57"/>
      <c r="TBJ3962" s="56"/>
      <c r="TBK3962" s="57"/>
      <c r="TBL3962" s="64"/>
      <c r="TBM3962" s="64"/>
      <c r="TBN3962" s="64"/>
      <c r="TBO3962" s="64"/>
      <c r="TBP3962" s="62"/>
      <c r="TBQ3962" s="63"/>
      <c r="TBR3962" s="62"/>
      <c r="TBS3962" s="62"/>
      <c r="TBT3962" s="61"/>
      <c r="TBU3962" s="60"/>
      <c r="TBV3962" s="59"/>
      <c r="TBW3962" s="57"/>
      <c r="TBX3962" s="57"/>
      <c r="TBY3962" s="57"/>
      <c r="TBZ3962" s="57"/>
      <c r="TCA3962" s="57"/>
      <c r="TCB3962" s="57"/>
      <c r="TCC3962" s="57"/>
      <c r="TCD3962" s="57"/>
      <c r="TCE3962" s="58"/>
      <c r="TCF3962" s="57"/>
      <c r="TCG3962" s="57"/>
      <c r="TCH3962" s="57"/>
      <c r="TCI3962" s="57"/>
      <c r="TCJ3962" s="57"/>
      <c r="TCK3962" s="56"/>
      <c r="TCL3962" s="57"/>
      <c r="TCM3962" s="64"/>
      <c r="TCN3962" s="64"/>
      <c r="TCO3962" s="64"/>
      <c r="TCP3962" s="64"/>
      <c r="TCQ3962" s="62"/>
      <c r="TCR3962" s="63"/>
      <c r="TCS3962" s="62"/>
      <c r="TCT3962" s="62"/>
      <c r="TCU3962" s="61"/>
      <c r="TCV3962" s="60"/>
      <c r="TCW3962" s="59"/>
      <c r="TCX3962" s="57"/>
      <c r="TCY3962" s="57"/>
      <c r="TCZ3962" s="57"/>
      <c r="TDA3962" s="57"/>
      <c r="TDB3962" s="57"/>
      <c r="TDC3962" s="57"/>
      <c r="TDD3962" s="57"/>
      <c r="TDE3962" s="57"/>
      <c r="TDF3962" s="58"/>
      <c r="TDG3962" s="57"/>
      <c r="TDH3962" s="57"/>
      <c r="TDI3962" s="57"/>
      <c r="TDJ3962" s="57"/>
      <c r="TDK3962" s="57"/>
      <c r="TDL3962" s="56"/>
      <c r="TDM3962" s="57"/>
      <c r="TDN3962" s="64"/>
      <c r="TDO3962" s="64"/>
      <c r="TDP3962" s="64"/>
      <c r="TDQ3962" s="64"/>
      <c r="TDR3962" s="62"/>
      <c r="TDS3962" s="63"/>
      <c r="TDT3962" s="62"/>
      <c r="TDU3962" s="62"/>
      <c r="TDV3962" s="61"/>
      <c r="TDW3962" s="60"/>
      <c r="TDX3962" s="59"/>
      <c r="TDY3962" s="57"/>
      <c r="TDZ3962" s="57"/>
      <c r="TEA3962" s="57"/>
      <c r="TEB3962" s="57"/>
      <c r="TEC3962" s="57"/>
      <c r="TED3962" s="57"/>
      <c r="TEE3962" s="57"/>
      <c r="TEF3962" s="57"/>
      <c r="TEG3962" s="58"/>
      <c r="TEH3962" s="57"/>
      <c r="TEI3962" s="57"/>
      <c r="TEJ3962" s="57"/>
      <c r="TEK3962" s="57"/>
      <c r="TEL3962" s="57"/>
      <c r="TEM3962" s="56"/>
      <c r="TEN3962" s="57"/>
      <c r="TEO3962" s="64"/>
      <c r="TEP3962" s="64"/>
      <c r="TEQ3962" s="64"/>
      <c r="TER3962" s="64"/>
      <c r="TES3962" s="62"/>
      <c r="TET3962" s="63"/>
      <c r="TEU3962" s="62"/>
      <c r="TEV3962" s="62"/>
      <c r="TEW3962" s="61"/>
      <c r="TEX3962" s="60"/>
      <c r="TEY3962" s="59"/>
      <c r="TEZ3962" s="57"/>
      <c r="TFA3962" s="57"/>
      <c r="TFB3962" s="57"/>
      <c r="TFC3962" s="57"/>
      <c r="TFD3962" s="57"/>
      <c r="TFE3962" s="57"/>
      <c r="TFF3962" s="57"/>
      <c r="TFG3962" s="57"/>
      <c r="TFH3962" s="58"/>
      <c r="TFI3962" s="57"/>
      <c r="TFJ3962" s="57"/>
      <c r="TFK3962" s="57"/>
      <c r="TFL3962" s="57"/>
      <c r="TFM3962" s="57"/>
      <c r="TFN3962" s="56"/>
      <c r="TFO3962" s="57"/>
      <c r="TFP3962" s="64"/>
      <c r="TFQ3962" s="64"/>
      <c r="TFR3962" s="64"/>
      <c r="TFS3962" s="64"/>
      <c r="TFT3962" s="62"/>
      <c r="TFU3962" s="63"/>
      <c r="TFV3962" s="62"/>
      <c r="TFW3962" s="62"/>
      <c r="TFX3962" s="61"/>
      <c r="TFY3962" s="60"/>
      <c r="TFZ3962" s="59"/>
      <c r="TGA3962" s="57"/>
      <c r="TGB3962" s="57"/>
      <c r="TGC3962" s="57"/>
      <c r="TGD3962" s="57"/>
      <c r="TGE3962" s="57"/>
      <c r="TGF3962" s="57"/>
      <c r="TGG3962" s="57"/>
      <c r="TGH3962" s="57"/>
      <c r="TGI3962" s="58"/>
      <c r="TGJ3962" s="57"/>
      <c r="TGK3962" s="57"/>
      <c r="TGL3962" s="57"/>
      <c r="TGM3962" s="57"/>
      <c r="TGN3962" s="57"/>
      <c r="TGO3962" s="56"/>
      <c r="TGP3962" s="57"/>
      <c r="TGQ3962" s="64"/>
      <c r="TGR3962" s="64"/>
      <c r="TGS3962" s="64"/>
      <c r="TGT3962" s="64"/>
      <c r="TGU3962" s="62"/>
      <c r="TGV3962" s="63"/>
      <c r="TGW3962" s="62"/>
      <c r="TGX3962" s="62"/>
      <c r="TGY3962" s="61"/>
      <c r="TGZ3962" s="60"/>
      <c r="THA3962" s="59"/>
      <c r="THB3962" s="57"/>
      <c r="THC3962" s="57"/>
      <c r="THD3962" s="57"/>
      <c r="THE3962" s="57"/>
      <c r="THF3962" s="57"/>
      <c r="THG3962" s="57"/>
      <c r="THH3962" s="57"/>
      <c r="THI3962" s="57"/>
      <c r="THJ3962" s="58"/>
      <c r="THK3962" s="57"/>
      <c r="THL3962" s="57"/>
      <c r="THM3962" s="57"/>
      <c r="THN3962" s="57"/>
      <c r="THO3962" s="57"/>
      <c r="THP3962" s="56"/>
      <c r="THQ3962" s="57"/>
      <c r="THR3962" s="64"/>
      <c r="THS3962" s="64"/>
      <c r="THT3962" s="64"/>
      <c r="THU3962" s="64"/>
      <c r="THV3962" s="62"/>
      <c r="THW3962" s="63"/>
      <c r="THX3962" s="62"/>
      <c r="THY3962" s="62"/>
      <c r="THZ3962" s="61"/>
      <c r="TIA3962" s="60"/>
      <c r="TIB3962" s="59"/>
      <c r="TIC3962" s="57"/>
      <c r="TID3962" s="57"/>
      <c r="TIE3962" s="57"/>
      <c r="TIF3962" s="57"/>
      <c r="TIG3962" s="57"/>
      <c r="TIH3962" s="57"/>
      <c r="TII3962" s="57"/>
      <c r="TIJ3962" s="57"/>
      <c r="TIK3962" s="58"/>
      <c r="TIL3962" s="57"/>
      <c r="TIM3962" s="57"/>
      <c r="TIN3962" s="57"/>
      <c r="TIO3962" s="57"/>
      <c r="TIP3962" s="57"/>
      <c r="TIQ3962" s="56"/>
      <c r="TIR3962" s="57"/>
      <c r="TIS3962" s="64"/>
      <c r="TIT3962" s="64"/>
      <c r="TIU3962" s="64"/>
      <c r="TIV3962" s="64"/>
      <c r="TIW3962" s="62"/>
      <c r="TIX3962" s="63"/>
      <c r="TIY3962" s="62"/>
      <c r="TIZ3962" s="62"/>
      <c r="TJA3962" s="61"/>
      <c r="TJB3962" s="60"/>
      <c r="TJC3962" s="59"/>
      <c r="TJD3962" s="57"/>
      <c r="TJE3962" s="57"/>
      <c r="TJF3962" s="57"/>
      <c r="TJG3962" s="57"/>
      <c r="TJH3962" s="57"/>
      <c r="TJI3962" s="57"/>
      <c r="TJJ3962" s="57"/>
      <c r="TJK3962" s="57"/>
      <c r="TJL3962" s="58"/>
      <c r="TJM3962" s="57"/>
      <c r="TJN3962" s="57"/>
      <c r="TJO3962" s="57"/>
      <c r="TJP3962" s="57"/>
      <c r="TJQ3962" s="57"/>
      <c r="TJR3962" s="56"/>
      <c r="TJS3962" s="57"/>
      <c r="TJT3962" s="64"/>
      <c r="TJU3962" s="64"/>
      <c r="TJV3962" s="64"/>
      <c r="TJW3962" s="64"/>
      <c r="TJX3962" s="62"/>
      <c r="TJY3962" s="63"/>
      <c r="TJZ3962" s="62"/>
      <c r="TKA3962" s="62"/>
      <c r="TKB3962" s="61"/>
      <c r="TKC3962" s="60"/>
      <c r="TKD3962" s="59"/>
      <c r="TKE3962" s="57"/>
      <c r="TKF3962" s="57"/>
      <c r="TKG3962" s="57"/>
      <c r="TKH3962" s="57"/>
      <c r="TKI3962" s="57"/>
      <c r="TKJ3962" s="57"/>
      <c r="TKK3962" s="57"/>
      <c r="TKL3962" s="57"/>
      <c r="TKM3962" s="58"/>
      <c r="TKN3962" s="57"/>
      <c r="TKO3962" s="57"/>
      <c r="TKP3962" s="57"/>
      <c r="TKQ3962" s="57"/>
      <c r="TKR3962" s="57"/>
      <c r="TKS3962" s="56"/>
      <c r="TKT3962" s="57"/>
      <c r="TKU3962" s="64"/>
      <c r="TKV3962" s="64"/>
      <c r="TKW3962" s="64"/>
      <c r="TKX3962" s="64"/>
      <c r="TKY3962" s="62"/>
      <c r="TKZ3962" s="63"/>
      <c r="TLA3962" s="62"/>
      <c r="TLB3962" s="62"/>
      <c r="TLC3962" s="61"/>
      <c r="TLD3962" s="60"/>
      <c r="TLE3962" s="59"/>
      <c r="TLF3962" s="57"/>
      <c r="TLG3962" s="57"/>
      <c r="TLH3962" s="57"/>
      <c r="TLI3962" s="57"/>
      <c r="TLJ3962" s="57"/>
      <c r="TLK3962" s="57"/>
      <c r="TLL3962" s="57"/>
      <c r="TLM3962" s="57"/>
      <c r="TLN3962" s="58"/>
      <c r="TLO3962" s="57"/>
      <c r="TLP3962" s="57"/>
      <c r="TLQ3962" s="57"/>
      <c r="TLR3962" s="57"/>
      <c r="TLS3962" s="57"/>
      <c r="TLT3962" s="56"/>
      <c r="TLU3962" s="57"/>
      <c r="TLV3962" s="64"/>
      <c r="TLW3962" s="64"/>
      <c r="TLX3962" s="64"/>
      <c r="TLY3962" s="64"/>
      <c r="TLZ3962" s="62"/>
      <c r="TMA3962" s="63"/>
      <c r="TMB3962" s="62"/>
      <c r="TMC3962" s="62"/>
      <c r="TMD3962" s="61"/>
      <c r="TME3962" s="60"/>
      <c r="TMF3962" s="59"/>
      <c r="TMG3962" s="57"/>
      <c r="TMH3962" s="57"/>
      <c r="TMI3962" s="57"/>
      <c r="TMJ3962" s="57"/>
      <c r="TMK3962" s="57"/>
      <c r="TML3962" s="57"/>
      <c r="TMM3962" s="57"/>
      <c r="TMN3962" s="57"/>
      <c r="TMO3962" s="58"/>
      <c r="TMP3962" s="57"/>
      <c r="TMQ3962" s="57"/>
      <c r="TMR3962" s="57"/>
      <c r="TMS3962" s="57"/>
      <c r="TMT3962" s="57"/>
      <c r="TMU3962" s="56"/>
      <c r="TMV3962" s="57"/>
      <c r="TMW3962" s="64"/>
      <c r="TMX3962" s="64"/>
      <c r="TMY3962" s="64"/>
      <c r="TMZ3962" s="64"/>
      <c r="TNA3962" s="62"/>
      <c r="TNB3962" s="63"/>
      <c r="TNC3962" s="62"/>
      <c r="TND3962" s="62"/>
      <c r="TNE3962" s="61"/>
      <c r="TNF3962" s="60"/>
      <c r="TNG3962" s="59"/>
      <c r="TNH3962" s="57"/>
      <c r="TNI3962" s="57"/>
      <c r="TNJ3962" s="57"/>
      <c r="TNK3962" s="57"/>
      <c r="TNL3962" s="57"/>
      <c r="TNM3962" s="57"/>
      <c r="TNN3962" s="57"/>
      <c r="TNO3962" s="57"/>
      <c r="TNP3962" s="58"/>
      <c r="TNQ3962" s="57"/>
      <c r="TNR3962" s="57"/>
      <c r="TNS3962" s="57"/>
      <c r="TNT3962" s="57"/>
      <c r="TNU3962" s="57"/>
      <c r="TNV3962" s="56"/>
      <c r="TNW3962" s="57"/>
      <c r="TNX3962" s="64"/>
      <c r="TNY3962" s="64"/>
      <c r="TNZ3962" s="64"/>
      <c r="TOA3962" s="64"/>
      <c r="TOB3962" s="62"/>
      <c r="TOC3962" s="63"/>
      <c r="TOD3962" s="62"/>
      <c r="TOE3962" s="62"/>
      <c r="TOF3962" s="61"/>
      <c r="TOG3962" s="60"/>
      <c r="TOH3962" s="59"/>
      <c r="TOI3962" s="57"/>
      <c r="TOJ3962" s="57"/>
      <c r="TOK3962" s="57"/>
      <c r="TOL3962" s="57"/>
      <c r="TOM3962" s="57"/>
      <c r="TON3962" s="57"/>
      <c r="TOO3962" s="57"/>
      <c r="TOP3962" s="57"/>
      <c r="TOQ3962" s="58"/>
      <c r="TOR3962" s="57"/>
      <c r="TOS3962" s="57"/>
      <c r="TOT3962" s="57"/>
      <c r="TOU3962" s="57"/>
      <c r="TOV3962" s="57"/>
      <c r="TOW3962" s="56"/>
      <c r="TOX3962" s="57"/>
      <c r="TOY3962" s="64"/>
      <c r="TOZ3962" s="64"/>
      <c r="TPA3962" s="64"/>
      <c r="TPB3962" s="64"/>
      <c r="TPC3962" s="62"/>
      <c r="TPD3962" s="63"/>
      <c r="TPE3962" s="62"/>
      <c r="TPF3962" s="62"/>
      <c r="TPG3962" s="61"/>
      <c r="TPH3962" s="60"/>
      <c r="TPI3962" s="59"/>
      <c r="TPJ3962" s="57"/>
      <c r="TPK3962" s="57"/>
      <c r="TPL3962" s="57"/>
      <c r="TPM3962" s="57"/>
      <c r="TPN3962" s="57"/>
      <c r="TPO3962" s="57"/>
      <c r="TPP3962" s="57"/>
      <c r="TPQ3962" s="57"/>
      <c r="TPR3962" s="58"/>
      <c r="TPS3962" s="57"/>
      <c r="TPT3962" s="57"/>
      <c r="TPU3962" s="57"/>
      <c r="TPV3962" s="57"/>
      <c r="TPW3962" s="57"/>
      <c r="TPX3962" s="56"/>
      <c r="TPY3962" s="57"/>
      <c r="TPZ3962" s="64"/>
      <c r="TQA3962" s="64"/>
      <c r="TQB3962" s="64"/>
      <c r="TQC3962" s="64"/>
      <c r="TQD3962" s="62"/>
      <c r="TQE3962" s="63"/>
      <c r="TQF3962" s="62"/>
      <c r="TQG3962" s="62"/>
      <c r="TQH3962" s="61"/>
      <c r="TQI3962" s="60"/>
      <c r="TQJ3962" s="59"/>
      <c r="TQK3962" s="57"/>
      <c r="TQL3962" s="57"/>
      <c r="TQM3962" s="57"/>
      <c r="TQN3962" s="57"/>
      <c r="TQO3962" s="57"/>
      <c r="TQP3962" s="57"/>
      <c r="TQQ3962" s="57"/>
      <c r="TQR3962" s="57"/>
      <c r="TQS3962" s="58"/>
      <c r="TQT3962" s="57"/>
      <c r="TQU3962" s="57"/>
      <c r="TQV3962" s="57"/>
      <c r="TQW3962" s="57"/>
      <c r="TQX3962" s="57"/>
      <c r="TQY3962" s="56"/>
      <c r="TQZ3962" s="57"/>
      <c r="TRA3962" s="64"/>
      <c r="TRB3962" s="64"/>
      <c r="TRC3962" s="64"/>
      <c r="TRD3962" s="64"/>
      <c r="TRE3962" s="62"/>
      <c r="TRF3962" s="63"/>
      <c r="TRG3962" s="62"/>
      <c r="TRH3962" s="62"/>
      <c r="TRI3962" s="61"/>
      <c r="TRJ3962" s="60"/>
      <c r="TRK3962" s="59"/>
      <c r="TRL3962" s="57"/>
      <c r="TRM3962" s="57"/>
      <c r="TRN3962" s="57"/>
      <c r="TRO3962" s="57"/>
      <c r="TRP3962" s="57"/>
      <c r="TRQ3962" s="57"/>
      <c r="TRR3962" s="57"/>
      <c r="TRS3962" s="57"/>
      <c r="TRT3962" s="58"/>
      <c r="TRU3962" s="57"/>
      <c r="TRV3962" s="57"/>
      <c r="TRW3962" s="57"/>
      <c r="TRX3962" s="57"/>
      <c r="TRY3962" s="57"/>
      <c r="TRZ3962" s="56"/>
      <c r="TSA3962" s="57"/>
      <c r="TSB3962" s="64"/>
      <c r="TSC3962" s="64"/>
      <c r="TSD3962" s="64"/>
      <c r="TSE3962" s="64"/>
      <c r="TSF3962" s="62"/>
      <c r="TSG3962" s="63"/>
      <c r="TSH3962" s="62"/>
      <c r="TSI3962" s="62"/>
      <c r="TSJ3962" s="61"/>
      <c r="TSK3962" s="60"/>
      <c r="TSL3962" s="59"/>
      <c r="TSM3962" s="57"/>
      <c r="TSN3962" s="57"/>
      <c r="TSO3962" s="57"/>
      <c r="TSP3962" s="57"/>
      <c r="TSQ3962" s="57"/>
      <c r="TSR3962" s="57"/>
      <c r="TSS3962" s="57"/>
      <c r="TST3962" s="57"/>
      <c r="TSU3962" s="58"/>
      <c r="TSV3962" s="57"/>
      <c r="TSW3962" s="57"/>
      <c r="TSX3962" s="57"/>
      <c r="TSY3962" s="57"/>
      <c r="TSZ3962" s="57"/>
      <c r="TTA3962" s="56"/>
      <c r="TTB3962" s="57"/>
      <c r="TTC3962" s="64"/>
      <c r="TTD3962" s="64"/>
      <c r="TTE3962" s="64"/>
      <c r="TTF3962" s="64"/>
      <c r="TTG3962" s="62"/>
      <c r="TTH3962" s="63"/>
      <c r="TTI3962" s="62"/>
      <c r="TTJ3962" s="62"/>
      <c r="TTK3962" s="61"/>
      <c r="TTL3962" s="60"/>
      <c r="TTM3962" s="59"/>
      <c r="TTN3962" s="57"/>
      <c r="TTO3962" s="57"/>
      <c r="TTP3962" s="57"/>
      <c r="TTQ3962" s="57"/>
      <c r="TTR3962" s="57"/>
      <c r="TTS3962" s="57"/>
      <c r="TTT3962" s="57"/>
      <c r="TTU3962" s="57"/>
      <c r="TTV3962" s="58"/>
      <c r="TTW3962" s="57"/>
      <c r="TTX3962" s="57"/>
      <c r="TTY3962" s="57"/>
      <c r="TTZ3962" s="57"/>
      <c r="TUA3962" s="57"/>
      <c r="TUB3962" s="56"/>
      <c r="TUC3962" s="57"/>
      <c r="TUD3962" s="64"/>
      <c r="TUE3962" s="64"/>
      <c r="TUF3962" s="64"/>
      <c r="TUG3962" s="64"/>
      <c r="TUH3962" s="62"/>
      <c r="TUI3962" s="63"/>
      <c r="TUJ3962" s="62"/>
      <c r="TUK3962" s="62"/>
      <c r="TUL3962" s="61"/>
      <c r="TUM3962" s="60"/>
      <c r="TUN3962" s="59"/>
      <c r="TUO3962" s="57"/>
      <c r="TUP3962" s="57"/>
      <c r="TUQ3962" s="57"/>
      <c r="TUR3962" s="57"/>
      <c r="TUS3962" s="57"/>
      <c r="TUT3962" s="57"/>
      <c r="TUU3962" s="57"/>
      <c r="TUV3962" s="57"/>
      <c r="TUW3962" s="58"/>
      <c r="TUX3962" s="57"/>
      <c r="TUY3962" s="57"/>
      <c r="TUZ3962" s="57"/>
      <c r="TVA3962" s="57"/>
      <c r="TVB3962" s="57"/>
      <c r="TVC3962" s="56"/>
      <c r="TVD3962" s="57"/>
      <c r="TVE3962" s="64"/>
      <c r="TVF3962" s="64"/>
      <c r="TVG3962" s="64"/>
      <c r="TVH3962" s="64"/>
      <c r="TVI3962" s="62"/>
      <c r="TVJ3962" s="63"/>
      <c r="TVK3962" s="62"/>
      <c r="TVL3962" s="62"/>
      <c r="TVM3962" s="61"/>
      <c r="TVN3962" s="60"/>
      <c r="TVO3962" s="59"/>
      <c r="TVP3962" s="57"/>
      <c r="TVQ3962" s="57"/>
      <c r="TVR3962" s="57"/>
      <c r="TVS3962" s="57"/>
      <c r="TVT3962" s="57"/>
      <c r="TVU3962" s="57"/>
      <c r="TVV3962" s="57"/>
      <c r="TVW3962" s="57"/>
      <c r="TVX3962" s="58"/>
      <c r="TVY3962" s="57"/>
      <c r="TVZ3962" s="57"/>
      <c r="TWA3962" s="57"/>
      <c r="TWB3962" s="57"/>
      <c r="TWC3962" s="57"/>
      <c r="TWD3962" s="56"/>
      <c r="TWE3962" s="57"/>
      <c r="TWF3962" s="64"/>
      <c r="TWG3962" s="64"/>
      <c r="TWH3962" s="64"/>
      <c r="TWI3962" s="64"/>
      <c r="TWJ3962" s="62"/>
      <c r="TWK3962" s="63"/>
      <c r="TWL3962" s="62"/>
      <c r="TWM3962" s="62"/>
      <c r="TWN3962" s="61"/>
      <c r="TWO3962" s="60"/>
      <c r="TWP3962" s="59"/>
      <c r="TWQ3962" s="57"/>
      <c r="TWR3962" s="57"/>
      <c r="TWS3962" s="57"/>
      <c r="TWT3962" s="57"/>
      <c r="TWU3962" s="57"/>
      <c r="TWV3962" s="57"/>
      <c r="TWW3962" s="57"/>
      <c r="TWX3962" s="57"/>
      <c r="TWY3962" s="58"/>
      <c r="TWZ3962" s="57"/>
      <c r="TXA3962" s="57"/>
      <c r="TXB3962" s="57"/>
      <c r="TXC3962" s="57"/>
      <c r="TXD3962" s="57"/>
      <c r="TXE3962" s="56"/>
      <c r="TXF3962" s="57"/>
      <c r="TXG3962" s="64"/>
      <c r="TXH3962" s="64"/>
      <c r="TXI3962" s="64"/>
      <c r="TXJ3962" s="64"/>
      <c r="TXK3962" s="62"/>
      <c r="TXL3962" s="63"/>
      <c r="TXM3962" s="62"/>
      <c r="TXN3962" s="62"/>
      <c r="TXO3962" s="61"/>
      <c r="TXP3962" s="60"/>
      <c r="TXQ3962" s="59"/>
      <c r="TXR3962" s="57"/>
      <c r="TXS3962" s="57"/>
      <c r="TXT3962" s="57"/>
      <c r="TXU3962" s="57"/>
      <c r="TXV3962" s="57"/>
      <c r="TXW3962" s="57"/>
      <c r="TXX3962" s="57"/>
      <c r="TXY3962" s="57"/>
      <c r="TXZ3962" s="58"/>
      <c r="TYA3962" s="57"/>
      <c r="TYB3962" s="57"/>
      <c r="TYC3962" s="57"/>
      <c r="TYD3962" s="57"/>
      <c r="TYE3962" s="57"/>
      <c r="TYF3962" s="56"/>
      <c r="TYG3962" s="57"/>
      <c r="TYH3962" s="64"/>
      <c r="TYI3962" s="64"/>
      <c r="TYJ3962" s="64"/>
      <c r="TYK3962" s="64"/>
      <c r="TYL3962" s="62"/>
      <c r="TYM3962" s="63"/>
      <c r="TYN3962" s="62"/>
      <c r="TYO3962" s="62"/>
      <c r="TYP3962" s="61"/>
      <c r="TYQ3962" s="60"/>
      <c r="TYR3962" s="59"/>
      <c r="TYS3962" s="57"/>
      <c r="TYT3962" s="57"/>
      <c r="TYU3962" s="57"/>
      <c r="TYV3962" s="57"/>
      <c r="TYW3962" s="57"/>
      <c r="TYX3962" s="57"/>
      <c r="TYY3962" s="57"/>
      <c r="TYZ3962" s="57"/>
      <c r="TZA3962" s="58"/>
      <c r="TZB3962" s="57"/>
      <c r="TZC3962" s="57"/>
      <c r="TZD3962" s="57"/>
      <c r="TZE3962" s="57"/>
      <c r="TZF3962" s="57"/>
      <c r="TZG3962" s="56"/>
      <c r="TZH3962" s="57"/>
      <c r="TZI3962" s="64"/>
      <c r="TZJ3962" s="64"/>
      <c r="TZK3962" s="64"/>
      <c r="TZL3962" s="64"/>
      <c r="TZM3962" s="62"/>
      <c r="TZN3962" s="63"/>
      <c r="TZO3962" s="62"/>
      <c r="TZP3962" s="62"/>
      <c r="TZQ3962" s="61"/>
      <c r="TZR3962" s="60"/>
      <c r="TZS3962" s="59"/>
      <c r="TZT3962" s="57"/>
      <c r="TZU3962" s="57"/>
      <c r="TZV3962" s="57"/>
      <c r="TZW3962" s="57"/>
      <c r="TZX3962" s="57"/>
      <c r="TZY3962" s="57"/>
      <c r="TZZ3962" s="57"/>
      <c r="UAA3962" s="57"/>
      <c r="UAB3962" s="58"/>
      <c r="UAC3962" s="57"/>
      <c r="UAD3962" s="57"/>
      <c r="UAE3962" s="57"/>
      <c r="UAF3962" s="57"/>
      <c r="UAG3962" s="57"/>
      <c r="UAH3962" s="56"/>
      <c r="UAI3962" s="57"/>
      <c r="UAJ3962" s="64"/>
      <c r="UAK3962" s="64"/>
      <c r="UAL3962" s="64"/>
      <c r="UAM3962" s="64"/>
      <c r="UAN3962" s="62"/>
      <c r="UAO3962" s="63"/>
      <c r="UAP3962" s="62"/>
      <c r="UAQ3962" s="62"/>
      <c r="UAR3962" s="61"/>
      <c r="UAS3962" s="60"/>
      <c r="UAT3962" s="59"/>
      <c r="UAU3962" s="57"/>
      <c r="UAV3962" s="57"/>
      <c r="UAW3962" s="57"/>
      <c r="UAX3962" s="57"/>
      <c r="UAY3962" s="57"/>
      <c r="UAZ3962" s="57"/>
      <c r="UBA3962" s="57"/>
      <c r="UBB3962" s="57"/>
      <c r="UBC3962" s="58"/>
      <c r="UBD3962" s="57"/>
      <c r="UBE3962" s="57"/>
      <c r="UBF3962" s="57"/>
      <c r="UBG3962" s="57"/>
      <c r="UBH3962" s="57"/>
      <c r="UBI3962" s="56"/>
      <c r="UBJ3962" s="57"/>
      <c r="UBK3962" s="64"/>
      <c r="UBL3962" s="64"/>
      <c r="UBM3962" s="64"/>
      <c r="UBN3962" s="64"/>
      <c r="UBO3962" s="62"/>
      <c r="UBP3962" s="63"/>
      <c r="UBQ3962" s="62"/>
      <c r="UBR3962" s="62"/>
      <c r="UBS3962" s="61"/>
      <c r="UBT3962" s="60"/>
      <c r="UBU3962" s="59"/>
      <c r="UBV3962" s="57"/>
      <c r="UBW3962" s="57"/>
      <c r="UBX3962" s="57"/>
      <c r="UBY3962" s="57"/>
      <c r="UBZ3962" s="57"/>
      <c r="UCA3962" s="57"/>
      <c r="UCB3962" s="57"/>
      <c r="UCC3962" s="57"/>
      <c r="UCD3962" s="58"/>
      <c r="UCE3962" s="57"/>
      <c r="UCF3962" s="57"/>
      <c r="UCG3962" s="57"/>
      <c r="UCH3962" s="57"/>
      <c r="UCI3962" s="57"/>
      <c r="UCJ3962" s="56"/>
      <c r="UCK3962" s="57"/>
      <c r="UCL3962" s="64"/>
      <c r="UCM3962" s="64"/>
      <c r="UCN3962" s="64"/>
      <c r="UCO3962" s="64"/>
      <c r="UCP3962" s="62"/>
      <c r="UCQ3962" s="63"/>
      <c r="UCR3962" s="62"/>
      <c r="UCS3962" s="62"/>
      <c r="UCT3962" s="61"/>
      <c r="UCU3962" s="60"/>
      <c r="UCV3962" s="59"/>
      <c r="UCW3962" s="57"/>
      <c r="UCX3962" s="57"/>
      <c r="UCY3962" s="57"/>
      <c r="UCZ3962" s="57"/>
      <c r="UDA3962" s="57"/>
      <c r="UDB3962" s="57"/>
      <c r="UDC3962" s="57"/>
      <c r="UDD3962" s="57"/>
      <c r="UDE3962" s="58"/>
      <c r="UDF3962" s="57"/>
      <c r="UDG3962" s="57"/>
      <c r="UDH3962" s="57"/>
      <c r="UDI3962" s="57"/>
      <c r="UDJ3962" s="57"/>
      <c r="UDK3962" s="56"/>
      <c r="UDL3962" s="57"/>
      <c r="UDM3962" s="64"/>
      <c r="UDN3962" s="64"/>
      <c r="UDO3962" s="64"/>
      <c r="UDP3962" s="64"/>
      <c r="UDQ3962" s="62"/>
      <c r="UDR3962" s="63"/>
      <c r="UDS3962" s="62"/>
      <c r="UDT3962" s="62"/>
      <c r="UDU3962" s="61"/>
      <c r="UDV3962" s="60"/>
      <c r="UDW3962" s="59"/>
      <c r="UDX3962" s="57"/>
      <c r="UDY3962" s="57"/>
      <c r="UDZ3962" s="57"/>
      <c r="UEA3962" s="57"/>
      <c r="UEB3962" s="57"/>
      <c r="UEC3962" s="57"/>
      <c r="UED3962" s="57"/>
      <c r="UEE3962" s="57"/>
      <c r="UEF3962" s="58"/>
      <c r="UEG3962" s="57"/>
      <c r="UEH3962" s="57"/>
      <c r="UEI3962" s="57"/>
      <c r="UEJ3962" s="57"/>
      <c r="UEK3962" s="57"/>
      <c r="UEL3962" s="56"/>
      <c r="UEM3962" s="57"/>
      <c r="UEN3962" s="64"/>
      <c r="UEO3962" s="64"/>
      <c r="UEP3962" s="64"/>
      <c r="UEQ3962" s="64"/>
      <c r="UER3962" s="62"/>
      <c r="UES3962" s="63"/>
      <c r="UET3962" s="62"/>
      <c r="UEU3962" s="62"/>
      <c r="UEV3962" s="61"/>
      <c r="UEW3962" s="60"/>
      <c r="UEX3962" s="59"/>
      <c r="UEY3962" s="57"/>
      <c r="UEZ3962" s="57"/>
      <c r="UFA3962" s="57"/>
      <c r="UFB3962" s="57"/>
      <c r="UFC3962" s="57"/>
      <c r="UFD3962" s="57"/>
      <c r="UFE3962" s="57"/>
      <c r="UFF3962" s="57"/>
      <c r="UFG3962" s="58"/>
      <c r="UFH3962" s="57"/>
      <c r="UFI3962" s="57"/>
      <c r="UFJ3962" s="57"/>
      <c r="UFK3962" s="57"/>
      <c r="UFL3962" s="57"/>
      <c r="UFM3962" s="56"/>
      <c r="UFN3962" s="57"/>
      <c r="UFO3962" s="64"/>
      <c r="UFP3962" s="64"/>
      <c r="UFQ3962" s="64"/>
      <c r="UFR3962" s="64"/>
      <c r="UFS3962" s="62"/>
      <c r="UFT3962" s="63"/>
      <c r="UFU3962" s="62"/>
      <c r="UFV3962" s="62"/>
      <c r="UFW3962" s="61"/>
      <c r="UFX3962" s="60"/>
      <c r="UFY3962" s="59"/>
      <c r="UFZ3962" s="57"/>
      <c r="UGA3962" s="57"/>
      <c r="UGB3962" s="57"/>
      <c r="UGC3962" s="57"/>
      <c r="UGD3962" s="57"/>
      <c r="UGE3962" s="57"/>
      <c r="UGF3962" s="57"/>
      <c r="UGG3962" s="57"/>
      <c r="UGH3962" s="58"/>
      <c r="UGI3962" s="57"/>
      <c r="UGJ3962" s="57"/>
      <c r="UGK3962" s="57"/>
      <c r="UGL3962" s="57"/>
      <c r="UGM3962" s="57"/>
      <c r="UGN3962" s="56"/>
      <c r="UGO3962" s="57"/>
      <c r="UGP3962" s="64"/>
      <c r="UGQ3962" s="64"/>
      <c r="UGR3962" s="64"/>
      <c r="UGS3962" s="64"/>
      <c r="UGT3962" s="62"/>
      <c r="UGU3962" s="63"/>
      <c r="UGV3962" s="62"/>
      <c r="UGW3962" s="62"/>
      <c r="UGX3962" s="61"/>
      <c r="UGY3962" s="60"/>
      <c r="UGZ3962" s="59"/>
      <c r="UHA3962" s="57"/>
      <c r="UHB3962" s="57"/>
      <c r="UHC3962" s="57"/>
      <c r="UHD3962" s="57"/>
      <c r="UHE3962" s="57"/>
      <c r="UHF3962" s="57"/>
      <c r="UHG3962" s="57"/>
      <c r="UHH3962" s="57"/>
      <c r="UHI3962" s="58"/>
      <c r="UHJ3962" s="57"/>
      <c r="UHK3962" s="57"/>
      <c r="UHL3962" s="57"/>
      <c r="UHM3962" s="57"/>
      <c r="UHN3962" s="57"/>
      <c r="UHO3962" s="56"/>
      <c r="UHP3962" s="57"/>
      <c r="UHQ3962" s="64"/>
      <c r="UHR3962" s="64"/>
      <c r="UHS3962" s="64"/>
      <c r="UHT3962" s="64"/>
      <c r="UHU3962" s="62"/>
      <c r="UHV3962" s="63"/>
      <c r="UHW3962" s="62"/>
      <c r="UHX3962" s="62"/>
      <c r="UHY3962" s="61"/>
      <c r="UHZ3962" s="60"/>
      <c r="UIA3962" s="59"/>
      <c r="UIB3962" s="57"/>
      <c r="UIC3962" s="57"/>
      <c r="UID3962" s="57"/>
      <c r="UIE3962" s="57"/>
      <c r="UIF3962" s="57"/>
      <c r="UIG3962" s="57"/>
      <c r="UIH3962" s="57"/>
      <c r="UII3962" s="57"/>
      <c r="UIJ3962" s="58"/>
      <c r="UIK3962" s="57"/>
      <c r="UIL3962" s="57"/>
      <c r="UIM3962" s="57"/>
      <c r="UIN3962" s="57"/>
      <c r="UIO3962" s="57"/>
      <c r="UIP3962" s="56"/>
      <c r="UIQ3962" s="57"/>
      <c r="UIR3962" s="64"/>
      <c r="UIS3962" s="64"/>
      <c r="UIT3962" s="64"/>
      <c r="UIU3962" s="64"/>
      <c r="UIV3962" s="62"/>
      <c r="UIW3962" s="63"/>
      <c r="UIX3962" s="62"/>
      <c r="UIY3962" s="62"/>
      <c r="UIZ3962" s="61"/>
      <c r="UJA3962" s="60"/>
      <c r="UJB3962" s="59"/>
      <c r="UJC3962" s="57"/>
      <c r="UJD3962" s="57"/>
      <c r="UJE3962" s="57"/>
      <c r="UJF3962" s="57"/>
      <c r="UJG3962" s="57"/>
      <c r="UJH3962" s="57"/>
      <c r="UJI3962" s="57"/>
      <c r="UJJ3962" s="57"/>
      <c r="UJK3962" s="58"/>
      <c r="UJL3962" s="57"/>
      <c r="UJM3962" s="57"/>
      <c r="UJN3962" s="57"/>
      <c r="UJO3962" s="57"/>
      <c r="UJP3962" s="57"/>
      <c r="UJQ3962" s="56"/>
      <c r="UJR3962" s="57"/>
      <c r="UJS3962" s="64"/>
      <c r="UJT3962" s="64"/>
      <c r="UJU3962" s="64"/>
      <c r="UJV3962" s="64"/>
      <c r="UJW3962" s="62"/>
      <c r="UJX3962" s="63"/>
      <c r="UJY3962" s="62"/>
      <c r="UJZ3962" s="62"/>
      <c r="UKA3962" s="61"/>
      <c r="UKB3962" s="60"/>
      <c r="UKC3962" s="59"/>
      <c r="UKD3962" s="57"/>
      <c r="UKE3962" s="57"/>
      <c r="UKF3962" s="57"/>
      <c r="UKG3962" s="57"/>
      <c r="UKH3962" s="57"/>
      <c r="UKI3962" s="57"/>
      <c r="UKJ3962" s="57"/>
      <c r="UKK3962" s="57"/>
      <c r="UKL3962" s="58"/>
      <c r="UKM3962" s="57"/>
      <c r="UKN3962" s="57"/>
      <c r="UKO3962" s="57"/>
      <c r="UKP3962" s="57"/>
      <c r="UKQ3962" s="57"/>
      <c r="UKR3962" s="56"/>
      <c r="UKS3962" s="57"/>
      <c r="UKT3962" s="64"/>
      <c r="UKU3962" s="64"/>
      <c r="UKV3962" s="64"/>
      <c r="UKW3962" s="64"/>
      <c r="UKX3962" s="62"/>
      <c r="UKY3962" s="63"/>
      <c r="UKZ3962" s="62"/>
      <c r="ULA3962" s="62"/>
      <c r="ULB3962" s="61"/>
      <c r="ULC3962" s="60"/>
      <c r="ULD3962" s="59"/>
      <c r="ULE3962" s="57"/>
      <c r="ULF3962" s="57"/>
      <c r="ULG3962" s="57"/>
      <c r="ULH3962" s="57"/>
      <c r="ULI3962" s="57"/>
      <c r="ULJ3962" s="57"/>
      <c r="ULK3962" s="57"/>
      <c r="ULL3962" s="57"/>
      <c r="ULM3962" s="58"/>
      <c r="ULN3962" s="57"/>
      <c r="ULO3962" s="57"/>
      <c r="ULP3962" s="57"/>
      <c r="ULQ3962" s="57"/>
      <c r="ULR3962" s="57"/>
      <c r="ULS3962" s="56"/>
      <c r="ULT3962" s="57"/>
      <c r="ULU3962" s="64"/>
      <c r="ULV3962" s="64"/>
      <c r="ULW3962" s="64"/>
      <c r="ULX3962" s="64"/>
      <c r="ULY3962" s="62"/>
      <c r="ULZ3962" s="63"/>
      <c r="UMA3962" s="62"/>
      <c r="UMB3962" s="62"/>
      <c r="UMC3962" s="61"/>
      <c r="UMD3962" s="60"/>
      <c r="UME3962" s="59"/>
      <c r="UMF3962" s="57"/>
      <c r="UMG3962" s="57"/>
      <c r="UMH3962" s="57"/>
      <c r="UMI3962" s="57"/>
      <c r="UMJ3962" s="57"/>
      <c r="UMK3962" s="57"/>
      <c r="UML3962" s="57"/>
      <c r="UMM3962" s="57"/>
      <c r="UMN3962" s="58"/>
      <c r="UMO3962" s="57"/>
      <c r="UMP3962" s="57"/>
      <c r="UMQ3962" s="57"/>
      <c r="UMR3962" s="57"/>
      <c r="UMS3962" s="57"/>
      <c r="UMT3962" s="56"/>
      <c r="UMU3962" s="57"/>
      <c r="UMV3962" s="64"/>
      <c r="UMW3962" s="64"/>
      <c r="UMX3962" s="64"/>
      <c r="UMY3962" s="64"/>
      <c r="UMZ3962" s="62"/>
      <c r="UNA3962" s="63"/>
      <c r="UNB3962" s="62"/>
      <c r="UNC3962" s="62"/>
      <c r="UND3962" s="61"/>
      <c r="UNE3962" s="60"/>
      <c r="UNF3962" s="59"/>
      <c r="UNG3962" s="57"/>
      <c r="UNH3962" s="57"/>
      <c r="UNI3962" s="57"/>
      <c r="UNJ3962" s="57"/>
      <c r="UNK3962" s="57"/>
      <c r="UNL3962" s="57"/>
      <c r="UNM3962" s="57"/>
      <c r="UNN3962" s="57"/>
      <c r="UNO3962" s="58"/>
      <c r="UNP3962" s="57"/>
      <c r="UNQ3962" s="57"/>
      <c r="UNR3962" s="57"/>
      <c r="UNS3962" s="57"/>
      <c r="UNT3962" s="57"/>
      <c r="UNU3962" s="56"/>
      <c r="UNV3962" s="57"/>
      <c r="UNW3962" s="64"/>
      <c r="UNX3962" s="64"/>
      <c r="UNY3962" s="64"/>
      <c r="UNZ3962" s="64"/>
      <c r="UOA3962" s="62"/>
      <c r="UOB3962" s="63"/>
      <c r="UOC3962" s="62"/>
      <c r="UOD3962" s="62"/>
      <c r="UOE3962" s="61"/>
      <c r="UOF3962" s="60"/>
      <c r="UOG3962" s="59"/>
      <c r="UOH3962" s="57"/>
      <c r="UOI3962" s="57"/>
      <c r="UOJ3962" s="57"/>
      <c r="UOK3962" s="57"/>
      <c r="UOL3962" s="57"/>
      <c r="UOM3962" s="57"/>
      <c r="UON3962" s="57"/>
      <c r="UOO3962" s="57"/>
      <c r="UOP3962" s="58"/>
      <c r="UOQ3962" s="57"/>
      <c r="UOR3962" s="57"/>
      <c r="UOS3962" s="57"/>
      <c r="UOT3962" s="57"/>
      <c r="UOU3962" s="57"/>
      <c r="UOV3962" s="56"/>
      <c r="UOW3962" s="57"/>
      <c r="UOX3962" s="64"/>
      <c r="UOY3962" s="64"/>
      <c r="UOZ3962" s="64"/>
      <c r="UPA3962" s="64"/>
      <c r="UPB3962" s="62"/>
      <c r="UPC3962" s="63"/>
      <c r="UPD3962" s="62"/>
      <c r="UPE3962" s="62"/>
      <c r="UPF3962" s="61"/>
      <c r="UPG3962" s="60"/>
      <c r="UPH3962" s="59"/>
      <c r="UPI3962" s="57"/>
      <c r="UPJ3962" s="57"/>
      <c r="UPK3962" s="57"/>
      <c r="UPL3962" s="57"/>
      <c r="UPM3962" s="57"/>
      <c r="UPN3962" s="57"/>
      <c r="UPO3962" s="57"/>
      <c r="UPP3962" s="57"/>
      <c r="UPQ3962" s="58"/>
      <c r="UPR3962" s="57"/>
      <c r="UPS3962" s="57"/>
      <c r="UPT3962" s="57"/>
      <c r="UPU3962" s="57"/>
      <c r="UPV3962" s="57"/>
      <c r="UPW3962" s="56"/>
      <c r="UPX3962" s="57"/>
      <c r="UPY3962" s="64"/>
      <c r="UPZ3962" s="64"/>
      <c r="UQA3962" s="64"/>
      <c r="UQB3962" s="64"/>
      <c r="UQC3962" s="62"/>
      <c r="UQD3962" s="63"/>
      <c r="UQE3962" s="62"/>
      <c r="UQF3962" s="62"/>
      <c r="UQG3962" s="61"/>
      <c r="UQH3962" s="60"/>
      <c r="UQI3962" s="59"/>
      <c r="UQJ3962" s="57"/>
      <c r="UQK3962" s="57"/>
      <c r="UQL3962" s="57"/>
      <c r="UQM3962" s="57"/>
      <c r="UQN3962" s="57"/>
      <c r="UQO3962" s="57"/>
      <c r="UQP3962" s="57"/>
      <c r="UQQ3962" s="57"/>
      <c r="UQR3962" s="58"/>
      <c r="UQS3962" s="57"/>
      <c r="UQT3962" s="57"/>
      <c r="UQU3962" s="57"/>
      <c r="UQV3962" s="57"/>
      <c r="UQW3962" s="57"/>
      <c r="UQX3962" s="56"/>
      <c r="UQY3962" s="57"/>
      <c r="UQZ3962" s="64"/>
      <c r="URA3962" s="64"/>
      <c r="URB3962" s="64"/>
      <c r="URC3962" s="64"/>
      <c r="URD3962" s="62"/>
      <c r="URE3962" s="63"/>
      <c r="URF3962" s="62"/>
      <c r="URG3962" s="62"/>
      <c r="URH3962" s="61"/>
      <c r="URI3962" s="60"/>
      <c r="URJ3962" s="59"/>
      <c r="URK3962" s="57"/>
      <c r="URL3962" s="57"/>
      <c r="URM3962" s="57"/>
      <c r="URN3962" s="57"/>
      <c r="URO3962" s="57"/>
      <c r="URP3962" s="57"/>
      <c r="URQ3962" s="57"/>
      <c r="URR3962" s="57"/>
      <c r="URS3962" s="58"/>
      <c r="URT3962" s="57"/>
      <c r="URU3962" s="57"/>
      <c r="URV3962" s="57"/>
      <c r="URW3962" s="57"/>
      <c r="URX3962" s="57"/>
      <c r="URY3962" s="56"/>
      <c r="URZ3962" s="57"/>
      <c r="USA3962" s="64"/>
      <c r="USB3962" s="64"/>
      <c r="USC3962" s="64"/>
      <c r="USD3962" s="64"/>
      <c r="USE3962" s="62"/>
      <c r="USF3962" s="63"/>
      <c r="USG3962" s="62"/>
      <c r="USH3962" s="62"/>
      <c r="USI3962" s="61"/>
      <c r="USJ3962" s="60"/>
      <c r="USK3962" s="59"/>
      <c r="USL3962" s="57"/>
      <c r="USM3962" s="57"/>
      <c r="USN3962" s="57"/>
      <c r="USO3962" s="57"/>
      <c r="USP3962" s="57"/>
      <c r="USQ3962" s="57"/>
      <c r="USR3962" s="57"/>
      <c r="USS3962" s="57"/>
      <c r="UST3962" s="58"/>
      <c r="USU3962" s="57"/>
      <c r="USV3962" s="57"/>
      <c r="USW3962" s="57"/>
      <c r="USX3962" s="57"/>
      <c r="USY3962" s="57"/>
      <c r="USZ3962" s="56"/>
      <c r="UTA3962" s="57"/>
      <c r="UTB3962" s="64"/>
      <c r="UTC3962" s="64"/>
      <c r="UTD3962" s="64"/>
      <c r="UTE3962" s="64"/>
      <c r="UTF3962" s="62"/>
      <c r="UTG3962" s="63"/>
      <c r="UTH3962" s="62"/>
      <c r="UTI3962" s="62"/>
      <c r="UTJ3962" s="61"/>
      <c r="UTK3962" s="60"/>
      <c r="UTL3962" s="59"/>
      <c r="UTM3962" s="57"/>
      <c r="UTN3962" s="57"/>
      <c r="UTO3962" s="57"/>
      <c r="UTP3962" s="57"/>
      <c r="UTQ3962" s="57"/>
      <c r="UTR3962" s="57"/>
      <c r="UTS3962" s="57"/>
      <c r="UTT3962" s="57"/>
      <c r="UTU3962" s="58"/>
      <c r="UTV3962" s="57"/>
      <c r="UTW3962" s="57"/>
      <c r="UTX3962" s="57"/>
      <c r="UTY3962" s="57"/>
      <c r="UTZ3962" s="57"/>
      <c r="UUA3962" s="56"/>
      <c r="UUB3962" s="57"/>
      <c r="UUC3962" s="64"/>
      <c r="UUD3962" s="64"/>
      <c r="UUE3962" s="64"/>
      <c r="UUF3962" s="64"/>
      <c r="UUG3962" s="62"/>
      <c r="UUH3962" s="63"/>
      <c r="UUI3962" s="62"/>
      <c r="UUJ3962" s="62"/>
      <c r="UUK3962" s="61"/>
      <c r="UUL3962" s="60"/>
      <c r="UUM3962" s="59"/>
      <c r="UUN3962" s="57"/>
      <c r="UUO3962" s="57"/>
      <c r="UUP3962" s="57"/>
      <c r="UUQ3962" s="57"/>
      <c r="UUR3962" s="57"/>
      <c r="UUS3962" s="57"/>
      <c r="UUT3962" s="57"/>
      <c r="UUU3962" s="57"/>
      <c r="UUV3962" s="58"/>
      <c r="UUW3962" s="57"/>
      <c r="UUX3962" s="57"/>
      <c r="UUY3962" s="57"/>
      <c r="UUZ3962" s="57"/>
      <c r="UVA3962" s="57"/>
      <c r="UVB3962" s="56"/>
      <c r="UVC3962" s="57"/>
      <c r="UVD3962" s="64"/>
      <c r="UVE3962" s="64"/>
      <c r="UVF3962" s="64"/>
      <c r="UVG3962" s="64"/>
      <c r="UVH3962" s="62"/>
      <c r="UVI3962" s="63"/>
      <c r="UVJ3962" s="62"/>
      <c r="UVK3962" s="62"/>
      <c r="UVL3962" s="61"/>
      <c r="UVM3962" s="60"/>
      <c r="UVN3962" s="59"/>
      <c r="UVO3962" s="57"/>
      <c r="UVP3962" s="57"/>
      <c r="UVQ3962" s="57"/>
      <c r="UVR3962" s="57"/>
      <c r="UVS3962" s="57"/>
      <c r="UVT3962" s="57"/>
      <c r="UVU3962" s="57"/>
      <c r="UVV3962" s="57"/>
      <c r="UVW3962" s="58"/>
      <c r="UVX3962" s="57"/>
      <c r="UVY3962" s="57"/>
      <c r="UVZ3962" s="57"/>
      <c r="UWA3962" s="57"/>
      <c r="UWB3962" s="57"/>
      <c r="UWC3962" s="56"/>
      <c r="UWD3962" s="57"/>
      <c r="UWE3962" s="64"/>
      <c r="UWF3962" s="64"/>
      <c r="UWG3962" s="64"/>
      <c r="UWH3962" s="64"/>
      <c r="UWI3962" s="62"/>
      <c r="UWJ3962" s="63"/>
      <c r="UWK3962" s="62"/>
      <c r="UWL3962" s="62"/>
      <c r="UWM3962" s="61"/>
      <c r="UWN3962" s="60"/>
      <c r="UWO3962" s="59"/>
      <c r="UWP3962" s="57"/>
      <c r="UWQ3962" s="57"/>
      <c r="UWR3962" s="57"/>
      <c r="UWS3962" s="57"/>
      <c r="UWT3962" s="57"/>
      <c r="UWU3962" s="57"/>
      <c r="UWV3962" s="57"/>
      <c r="UWW3962" s="57"/>
      <c r="UWX3962" s="58"/>
      <c r="UWY3962" s="57"/>
      <c r="UWZ3962" s="57"/>
      <c r="UXA3962" s="57"/>
      <c r="UXB3962" s="57"/>
      <c r="UXC3962" s="57"/>
      <c r="UXD3962" s="56"/>
      <c r="UXE3962" s="57"/>
      <c r="UXF3962" s="64"/>
      <c r="UXG3962" s="64"/>
      <c r="UXH3962" s="64"/>
      <c r="UXI3962" s="64"/>
      <c r="UXJ3962" s="62"/>
      <c r="UXK3962" s="63"/>
      <c r="UXL3962" s="62"/>
      <c r="UXM3962" s="62"/>
      <c r="UXN3962" s="61"/>
      <c r="UXO3962" s="60"/>
      <c r="UXP3962" s="59"/>
      <c r="UXQ3962" s="57"/>
      <c r="UXR3962" s="57"/>
      <c r="UXS3962" s="57"/>
      <c r="UXT3962" s="57"/>
      <c r="UXU3962" s="57"/>
      <c r="UXV3962" s="57"/>
      <c r="UXW3962" s="57"/>
      <c r="UXX3962" s="57"/>
      <c r="UXY3962" s="58"/>
      <c r="UXZ3962" s="57"/>
      <c r="UYA3962" s="57"/>
      <c r="UYB3962" s="57"/>
      <c r="UYC3962" s="57"/>
      <c r="UYD3962" s="57"/>
      <c r="UYE3962" s="56"/>
      <c r="UYF3962" s="57"/>
      <c r="UYG3962" s="64"/>
      <c r="UYH3962" s="64"/>
      <c r="UYI3962" s="64"/>
      <c r="UYJ3962" s="64"/>
      <c r="UYK3962" s="62"/>
      <c r="UYL3962" s="63"/>
      <c r="UYM3962" s="62"/>
      <c r="UYN3962" s="62"/>
      <c r="UYO3962" s="61"/>
      <c r="UYP3962" s="60"/>
      <c r="UYQ3962" s="59"/>
      <c r="UYR3962" s="57"/>
      <c r="UYS3962" s="57"/>
      <c r="UYT3962" s="57"/>
      <c r="UYU3962" s="57"/>
      <c r="UYV3962" s="57"/>
      <c r="UYW3962" s="57"/>
      <c r="UYX3962" s="57"/>
      <c r="UYY3962" s="57"/>
      <c r="UYZ3962" s="58"/>
      <c r="UZA3962" s="57"/>
      <c r="UZB3962" s="57"/>
      <c r="UZC3962" s="57"/>
      <c r="UZD3962" s="57"/>
      <c r="UZE3962" s="57"/>
      <c r="UZF3962" s="56"/>
      <c r="UZG3962" s="57"/>
      <c r="UZH3962" s="64"/>
      <c r="UZI3962" s="64"/>
      <c r="UZJ3962" s="64"/>
      <c r="UZK3962" s="64"/>
      <c r="UZL3962" s="62"/>
      <c r="UZM3962" s="63"/>
      <c r="UZN3962" s="62"/>
      <c r="UZO3962" s="62"/>
      <c r="UZP3962" s="61"/>
      <c r="UZQ3962" s="60"/>
      <c r="UZR3962" s="59"/>
      <c r="UZS3962" s="57"/>
      <c r="UZT3962" s="57"/>
      <c r="UZU3962" s="57"/>
      <c r="UZV3962" s="57"/>
      <c r="UZW3962" s="57"/>
      <c r="UZX3962" s="57"/>
      <c r="UZY3962" s="57"/>
      <c r="UZZ3962" s="57"/>
      <c r="VAA3962" s="58"/>
      <c r="VAB3962" s="57"/>
      <c r="VAC3962" s="57"/>
      <c r="VAD3962" s="57"/>
      <c r="VAE3962" s="57"/>
      <c r="VAF3962" s="57"/>
      <c r="VAG3962" s="56"/>
      <c r="VAH3962" s="57"/>
      <c r="VAI3962" s="64"/>
      <c r="VAJ3962" s="64"/>
      <c r="VAK3962" s="64"/>
      <c r="VAL3962" s="64"/>
      <c r="VAM3962" s="62"/>
      <c r="VAN3962" s="63"/>
      <c r="VAO3962" s="62"/>
      <c r="VAP3962" s="62"/>
      <c r="VAQ3962" s="61"/>
      <c r="VAR3962" s="60"/>
      <c r="VAS3962" s="59"/>
      <c r="VAT3962" s="57"/>
      <c r="VAU3962" s="57"/>
      <c r="VAV3962" s="57"/>
      <c r="VAW3962" s="57"/>
      <c r="VAX3962" s="57"/>
      <c r="VAY3962" s="57"/>
      <c r="VAZ3962" s="57"/>
      <c r="VBA3962" s="57"/>
      <c r="VBB3962" s="58"/>
      <c r="VBC3962" s="57"/>
      <c r="VBD3962" s="57"/>
      <c r="VBE3962" s="57"/>
      <c r="VBF3962" s="57"/>
      <c r="VBG3962" s="57"/>
      <c r="VBH3962" s="56"/>
      <c r="VBI3962" s="57"/>
      <c r="VBJ3962" s="64"/>
      <c r="VBK3962" s="64"/>
      <c r="VBL3962" s="64"/>
      <c r="VBM3962" s="64"/>
      <c r="VBN3962" s="62"/>
      <c r="VBO3962" s="63"/>
      <c r="VBP3962" s="62"/>
      <c r="VBQ3962" s="62"/>
      <c r="VBR3962" s="61"/>
      <c r="VBS3962" s="60"/>
      <c r="VBT3962" s="59"/>
      <c r="VBU3962" s="57"/>
      <c r="VBV3962" s="57"/>
      <c r="VBW3962" s="57"/>
      <c r="VBX3962" s="57"/>
      <c r="VBY3962" s="57"/>
      <c r="VBZ3962" s="57"/>
      <c r="VCA3962" s="57"/>
      <c r="VCB3962" s="57"/>
      <c r="VCC3962" s="58"/>
      <c r="VCD3962" s="57"/>
      <c r="VCE3962" s="57"/>
      <c r="VCF3962" s="57"/>
      <c r="VCG3962" s="57"/>
      <c r="VCH3962" s="57"/>
      <c r="VCI3962" s="56"/>
      <c r="VCJ3962" s="57"/>
      <c r="VCK3962" s="64"/>
      <c r="VCL3962" s="64"/>
      <c r="VCM3962" s="64"/>
      <c r="VCN3962" s="64"/>
      <c r="VCO3962" s="62"/>
      <c r="VCP3962" s="63"/>
      <c r="VCQ3962" s="62"/>
      <c r="VCR3962" s="62"/>
      <c r="VCS3962" s="61"/>
      <c r="VCT3962" s="60"/>
      <c r="VCU3962" s="59"/>
      <c r="VCV3962" s="57"/>
      <c r="VCW3962" s="57"/>
      <c r="VCX3962" s="57"/>
      <c r="VCY3962" s="57"/>
      <c r="VCZ3962" s="57"/>
      <c r="VDA3962" s="57"/>
      <c r="VDB3962" s="57"/>
      <c r="VDC3962" s="57"/>
      <c r="VDD3962" s="58"/>
      <c r="VDE3962" s="57"/>
      <c r="VDF3962" s="57"/>
      <c r="VDG3962" s="57"/>
      <c r="VDH3962" s="57"/>
      <c r="VDI3962" s="57"/>
      <c r="VDJ3962" s="56"/>
      <c r="VDK3962" s="57"/>
      <c r="VDL3962" s="64"/>
      <c r="VDM3962" s="64"/>
      <c r="VDN3962" s="64"/>
      <c r="VDO3962" s="64"/>
      <c r="VDP3962" s="62"/>
      <c r="VDQ3962" s="63"/>
      <c r="VDR3962" s="62"/>
      <c r="VDS3962" s="62"/>
      <c r="VDT3962" s="61"/>
      <c r="VDU3962" s="60"/>
      <c r="VDV3962" s="59"/>
      <c r="VDW3962" s="57"/>
      <c r="VDX3962" s="57"/>
      <c r="VDY3962" s="57"/>
      <c r="VDZ3962" s="57"/>
      <c r="VEA3962" s="57"/>
      <c r="VEB3962" s="57"/>
      <c r="VEC3962" s="57"/>
      <c r="VED3962" s="57"/>
      <c r="VEE3962" s="58"/>
      <c r="VEF3962" s="57"/>
      <c r="VEG3962" s="57"/>
      <c r="VEH3962" s="57"/>
      <c r="VEI3962" s="57"/>
      <c r="VEJ3962" s="57"/>
      <c r="VEK3962" s="56"/>
      <c r="VEL3962" s="57"/>
      <c r="VEM3962" s="64"/>
      <c r="VEN3962" s="64"/>
      <c r="VEO3962" s="64"/>
      <c r="VEP3962" s="64"/>
      <c r="VEQ3962" s="62"/>
      <c r="VER3962" s="63"/>
      <c r="VES3962" s="62"/>
      <c r="VET3962" s="62"/>
      <c r="VEU3962" s="61"/>
      <c r="VEV3962" s="60"/>
      <c r="VEW3962" s="59"/>
      <c r="VEX3962" s="57"/>
      <c r="VEY3962" s="57"/>
      <c r="VEZ3962" s="57"/>
      <c r="VFA3962" s="57"/>
      <c r="VFB3962" s="57"/>
      <c r="VFC3962" s="57"/>
      <c r="VFD3962" s="57"/>
      <c r="VFE3962" s="57"/>
      <c r="VFF3962" s="58"/>
      <c r="VFG3962" s="57"/>
      <c r="VFH3962" s="57"/>
      <c r="VFI3962" s="57"/>
      <c r="VFJ3962" s="57"/>
      <c r="VFK3962" s="57"/>
      <c r="VFL3962" s="56"/>
      <c r="VFM3962" s="57"/>
      <c r="VFN3962" s="64"/>
      <c r="VFO3962" s="64"/>
      <c r="VFP3962" s="64"/>
      <c r="VFQ3962" s="64"/>
      <c r="VFR3962" s="62"/>
      <c r="VFS3962" s="63"/>
      <c r="VFT3962" s="62"/>
      <c r="VFU3962" s="62"/>
      <c r="VFV3962" s="61"/>
      <c r="VFW3962" s="60"/>
      <c r="VFX3962" s="59"/>
      <c r="VFY3962" s="57"/>
      <c r="VFZ3962" s="57"/>
      <c r="VGA3962" s="57"/>
      <c r="VGB3962" s="57"/>
      <c r="VGC3962" s="57"/>
      <c r="VGD3962" s="57"/>
      <c r="VGE3962" s="57"/>
      <c r="VGF3962" s="57"/>
      <c r="VGG3962" s="58"/>
      <c r="VGH3962" s="57"/>
      <c r="VGI3962" s="57"/>
      <c r="VGJ3962" s="57"/>
      <c r="VGK3962" s="57"/>
      <c r="VGL3962" s="57"/>
      <c r="VGM3962" s="56"/>
      <c r="VGN3962" s="57"/>
      <c r="VGO3962" s="64"/>
      <c r="VGP3962" s="64"/>
      <c r="VGQ3962" s="64"/>
      <c r="VGR3962" s="64"/>
      <c r="VGS3962" s="62"/>
      <c r="VGT3962" s="63"/>
      <c r="VGU3962" s="62"/>
      <c r="VGV3962" s="62"/>
      <c r="VGW3962" s="61"/>
      <c r="VGX3962" s="60"/>
      <c r="VGY3962" s="59"/>
      <c r="VGZ3962" s="57"/>
      <c r="VHA3962" s="57"/>
      <c r="VHB3962" s="57"/>
      <c r="VHC3962" s="57"/>
      <c r="VHD3962" s="57"/>
      <c r="VHE3962" s="57"/>
      <c r="VHF3962" s="57"/>
      <c r="VHG3962" s="57"/>
      <c r="VHH3962" s="58"/>
      <c r="VHI3962" s="57"/>
      <c r="VHJ3962" s="57"/>
      <c r="VHK3962" s="57"/>
      <c r="VHL3962" s="57"/>
      <c r="VHM3962" s="57"/>
      <c r="VHN3962" s="56"/>
      <c r="VHO3962" s="57"/>
      <c r="VHP3962" s="64"/>
      <c r="VHQ3962" s="64"/>
      <c r="VHR3962" s="64"/>
      <c r="VHS3962" s="64"/>
      <c r="VHT3962" s="62"/>
      <c r="VHU3962" s="63"/>
      <c r="VHV3962" s="62"/>
      <c r="VHW3962" s="62"/>
      <c r="VHX3962" s="61"/>
      <c r="VHY3962" s="60"/>
      <c r="VHZ3962" s="59"/>
      <c r="VIA3962" s="57"/>
      <c r="VIB3962" s="57"/>
      <c r="VIC3962" s="57"/>
      <c r="VID3962" s="57"/>
      <c r="VIE3962" s="57"/>
      <c r="VIF3962" s="57"/>
      <c r="VIG3962" s="57"/>
      <c r="VIH3962" s="57"/>
      <c r="VII3962" s="58"/>
      <c r="VIJ3962" s="57"/>
      <c r="VIK3962" s="57"/>
      <c r="VIL3962" s="57"/>
      <c r="VIM3962" s="57"/>
      <c r="VIN3962" s="57"/>
      <c r="VIO3962" s="56"/>
      <c r="VIP3962" s="57"/>
      <c r="VIQ3962" s="64"/>
      <c r="VIR3962" s="64"/>
      <c r="VIS3962" s="64"/>
      <c r="VIT3962" s="64"/>
      <c r="VIU3962" s="62"/>
      <c r="VIV3962" s="63"/>
      <c r="VIW3962" s="62"/>
      <c r="VIX3962" s="62"/>
      <c r="VIY3962" s="61"/>
      <c r="VIZ3962" s="60"/>
      <c r="VJA3962" s="59"/>
      <c r="VJB3962" s="57"/>
      <c r="VJC3962" s="57"/>
      <c r="VJD3962" s="57"/>
      <c r="VJE3962" s="57"/>
      <c r="VJF3962" s="57"/>
      <c r="VJG3962" s="57"/>
      <c r="VJH3962" s="57"/>
      <c r="VJI3962" s="57"/>
      <c r="VJJ3962" s="58"/>
      <c r="VJK3962" s="57"/>
      <c r="VJL3962" s="57"/>
      <c r="VJM3962" s="57"/>
      <c r="VJN3962" s="57"/>
      <c r="VJO3962" s="57"/>
      <c r="VJP3962" s="56"/>
      <c r="VJQ3962" s="57"/>
      <c r="VJR3962" s="64"/>
      <c r="VJS3962" s="64"/>
      <c r="VJT3962" s="64"/>
      <c r="VJU3962" s="64"/>
      <c r="VJV3962" s="62"/>
      <c r="VJW3962" s="63"/>
      <c r="VJX3962" s="62"/>
      <c r="VJY3962" s="62"/>
      <c r="VJZ3962" s="61"/>
      <c r="VKA3962" s="60"/>
      <c r="VKB3962" s="59"/>
      <c r="VKC3962" s="57"/>
      <c r="VKD3962" s="57"/>
      <c r="VKE3962" s="57"/>
      <c r="VKF3962" s="57"/>
      <c r="VKG3962" s="57"/>
      <c r="VKH3962" s="57"/>
      <c r="VKI3962" s="57"/>
      <c r="VKJ3962" s="57"/>
      <c r="VKK3962" s="58"/>
      <c r="VKL3962" s="57"/>
      <c r="VKM3962" s="57"/>
      <c r="VKN3962" s="57"/>
      <c r="VKO3962" s="57"/>
      <c r="VKP3962" s="57"/>
      <c r="VKQ3962" s="56"/>
      <c r="VKR3962" s="57"/>
      <c r="VKS3962" s="64"/>
      <c r="VKT3962" s="64"/>
      <c r="VKU3962" s="64"/>
      <c r="VKV3962" s="64"/>
      <c r="VKW3962" s="62"/>
      <c r="VKX3962" s="63"/>
      <c r="VKY3962" s="62"/>
      <c r="VKZ3962" s="62"/>
      <c r="VLA3962" s="61"/>
      <c r="VLB3962" s="60"/>
      <c r="VLC3962" s="59"/>
      <c r="VLD3962" s="57"/>
      <c r="VLE3962" s="57"/>
      <c r="VLF3962" s="57"/>
      <c r="VLG3962" s="57"/>
      <c r="VLH3962" s="57"/>
      <c r="VLI3962" s="57"/>
      <c r="VLJ3962" s="57"/>
      <c r="VLK3962" s="57"/>
      <c r="VLL3962" s="58"/>
      <c r="VLM3962" s="57"/>
      <c r="VLN3962" s="57"/>
      <c r="VLO3962" s="57"/>
      <c r="VLP3962" s="57"/>
      <c r="VLQ3962" s="57"/>
      <c r="VLR3962" s="56"/>
      <c r="VLS3962" s="57"/>
      <c r="VLT3962" s="64"/>
      <c r="VLU3962" s="64"/>
      <c r="VLV3962" s="64"/>
      <c r="VLW3962" s="64"/>
      <c r="VLX3962" s="62"/>
      <c r="VLY3962" s="63"/>
      <c r="VLZ3962" s="62"/>
      <c r="VMA3962" s="62"/>
      <c r="VMB3962" s="61"/>
      <c r="VMC3962" s="60"/>
      <c r="VMD3962" s="59"/>
      <c r="VME3962" s="57"/>
      <c r="VMF3962" s="57"/>
      <c r="VMG3962" s="57"/>
      <c r="VMH3962" s="57"/>
      <c r="VMI3962" s="57"/>
      <c r="VMJ3962" s="57"/>
      <c r="VMK3962" s="57"/>
      <c r="VML3962" s="57"/>
      <c r="VMM3962" s="58"/>
      <c r="VMN3962" s="57"/>
      <c r="VMO3962" s="57"/>
      <c r="VMP3962" s="57"/>
      <c r="VMQ3962" s="57"/>
      <c r="VMR3962" s="57"/>
      <c r="VMS3962" s="56"/>
      <c r="VMT3962" s="57"/>
      <c r="VMU3962" s="64"/>
      <c r="VMV3962" s="64"/>
      <c r="VMW3962" s="64"/>
      <c r="VMX3962" s="64"/>
      <c r="VMY3962" s="62"/>
      <c r="VMZ3962" s="63"/>
      <c r="VNA3962" s="62"/>
      <c r="VNB3962" s="62"/>
      <c r="VNC3962" s="61"/>
      <c r="VND3962" s="60"/>
      <c r="VNE3962" s="59"/>
      <c r="VNF3962" s="57"/>
      <c r="VNG3962" s="57"/>
      <c r="VNH3962" s="57"/>
      <c r="VNI3962" s="57"/>
      <c r="VNJ3962" s="57"/>
      <c r="VNK3962" s="57"/>
      <c r="VNL3962" s="57"/>
      <c r="VNM3962" s="57"/>
      <c r="VNN3962" s="58"/>
      <c r="VNO3962" s="57"/>
      <c r="VNP3962" s="57"/>
      <c r="VNQ3962" s="57"/>
      <c r="VNR3962" s="57"/>
      <c r="VNS3962" s="57"/>
      <c r="VNT3962" s="56"/>
      <c r="VNU3962" s="57"/>
      <c r="VNV3962" s="64"/>
      <c r="VNW3962" s="64"/>
      <c r="VNX3962" s="64"/>
      <c r="VNY3962" s="64"/>
      <c r="VNZ3962" s="62"/>
      <c r="VOA3962" s="63"/>
      <c r="VOB3962" s="62"/>
      <c r="VOC3962" s="62"/>
      <c r="VOD3962" s="61"/>
      <c r="VOE3962" s="60"/>
      <c r="VOF3962" s="59"/>
      <c r="VOG3962" s="57"/>
      <c r="VOH3962" s="57"/>
      <c r="VOI3962" s="57"/>
      <c r="VOJ3962" s="57"/>
      <c r="VOK3962" s="57"/>
      <c r="VOL3962" s="57"/>
      <c r="VOM3962" s="57"/>
      <c r="VON3962" s="57"/>
      <c r="VOO3962" s="58"/>
      <c r="VOP3962" s="57"/>
      <c r="VOQ3962" s="57"/>
      <c r="VOR3962" s="57"/>
      <c r="VOS3962" s="57"/>
      <c r="VOT3962" s="57"/>
      <c r="VOU3962" s="56"/>
      <c r="VOV3962" s="57"/>
      <c r="VOW3962" s="64"/>
      <c r="VOX3962" s="64"/>
      <c r="VOY3962" s="64"/>
      <c r="VOZ3962" s="64"/>
      <c r="VPA3962" s="62"/>
      <c r="VPB3962" s="63"/>
      <c r="VPC3962" s="62"/>
      <c r="VPD3962" s="62"/>
      <c r="VPE3962" s="61"/>
      <c r="VPF3962" s="60"/>
      <c r="VPG3962" s="59"/>
      <c r="VPH3962" s="57"/>
      <c r="VPI3962" s="57"/>
      <c r="VPJ3962" s="57"/>
      <c r="VPK3962" s="57"/>
      <c r="VPL3962" s="57"/>
      <c r="VPM3962" s="57"/>
      <c r="VPN3962" s="57"/>
      <c r="VPO3962" s="57"/>
      <c r="VPP3962" s="58"/>
      <c r="VPQ3962" s="57"/>
      <c r="VPR3962" s="57"/>
      <c r="VPS3962" s="57"/>
      <c r="VPT3962" s="57"/>
      <c r="VPU3962" s="57"/>
      <c r="VPV3962" s="56"/>
      <c r="VPW3962" s="57"/>
      <c r="VPX3962" s="64"/>
      <c r="VPY3962" s="64"/>
      <c r="VPZ3962" s="64"/>
      <c r="VQA3962" s="64"/>
      <c r="VQB3962" s="62"/>
      <c r="VQC3962" s="63"/>
      <c r="VQD3962" s="62"/>
      <c r="VQE3962" s="62"/>
      <c r="VQF3962" s="61"/>
      <c r="VQG3962" s="60"/>
      <c r="VQH3962" s="59"/>
      <c r="VQI3962" s="57"/>
      <c r="VQJ3962" s="57"/>
      <c r="VQK3962" s="57"/>
      <c r="VQL3962" s="57"/>
      <c r="VQM3962" s="57"/>
      <c r="VQN3962" s="57"/>
      <c r="VQO3962" s="57"/>
      <c r="VQP3962" s="57"/>
      <c r="VQQ3962" s="58"/>
      <c r="VQR3962" s="57"/>
      <c r="VQS3962" s="57"/>
      <c r="VQT3962" s="57"/>
      <c r="VQU3962" s="57"/>
      <c r="VQV3962" s="57"/>
      <c r="VQW3962" s="56"/>
      <c r="VQX3962" s="57"/>
      <c r="VQY3962" s="64"/>
      <c r="VQZ3962" s="64"/>
      <c r="VRA3962" s="64"/>
      <c r="VRB3962" s="64"/>
      <c r="VRC3962" s="62"/>
      <c r="VRD3962" s="63"/>
      <c r="VRE3962" s="62"/>
      <c r="VRF3962" s="62"/>
      <c r="VRG3962" s="61"/>
      <c r="VRH3962" s="60"/>
      <c r="VRI3962" s="59"/>
      <c r="VRJ3962" s="57"/>
      <c r="VRK3962" s="57"/>
      <c r="VRL3962" s="57"/>
      <c r="VRM3962" s="57"/>
      <c r="VRN3962" s="57"/>
      <c r="VRO3962" s="57"/>
      <c r="VRP3962" s="57"/>
      <c r="VRQ3962" s="57"/>
      <c r="VRR3962" s="58"/>
      <c r="VRS3962" s="57"/>
      <c r="VRT3962" s="57"/>
      <c r="VRU3962" s="57"/>
      <c r="VRV3962" s="57"/>
      <c r="VRW3962" s="57"/>
      <c r="VRX3962" s="56"/>
      <c r="VRY3962" s="57"/>
      <c r="VRZ3962" s="64"/>
      <c r="VSA3962" s="64"/>
      <c r="VSB3962" s="64"/>
      <c r="VSC3962" s="64"/>
      <c r="VSD3962" s="62"/>
      <c r="VSE3962" s="63"/>
      <c r="VSF3962" s="62"/>
      <c r="VSG3962" s="62"/>
      <c r="VSH3962" s="61"/>
      <c r="VSI3962" s="60"/>
      <c r="VSJ3962" s="59"/>
      <c r="VSK3962" s="57"/>
      <c r="VSL3962" s="57"/>
      <c r="VSM3962" s="57"/>
      <c r="VSN3962" s="57"/>
      <c r="VSO3962" s="57"/>
      <c r="VSP3962" s="57"/>
      <c r="VSQ3962" s="57"/>
      <c r="VSR3962" s="57"/>
      <c r="VSS3962" s="58"/>
      <c r="VST3962" s="57"/>
      <c r="VSU3962" s="57"/>
      <c r="VSV3962" s="57"/>
      <c r="VSW3962" s="57"/>
      <c r="VSX3962" s="57"/>
      <c r="VSY3962" s="56"/>
      <c r="VSZ3962" s="57"/>
      <c r="VTA3962" s="64"/>
      <c r="VTB3962" s="64"/>
      <c r="VTC3962" s="64"/>
      <c r="VTD3962" s="64"/>
      <c r="VTE3962" s="62"/>
      <c r="VTF3962" s="63"/>
      <c r="VTG3962" s="62"/>
      <c r="VTH3962" s="62"/>
      <c r="VTI3962" s="61"/>
      <c r="VTJ3962" s="60"/>
      <c r="VTK3962" s="59"/>
      <c r="VTL3962" s="57"/>
      <c r="VTM3962" s="57"/>
      <c r="VTN3962" s="57"/>
      <c r="VTO3962" s="57"/>
      <c r="VTP3962" s="57"/>
      <c r="VTQ3962" s="57"/>
      <c r="VTR3962" s="57"/>
      <c r="VTS3962" s="57"/>
      <c r="VTT3962" s="58"/>
      <c r="VTU3962" s="57"/>
      <c r="VTV3962" s="57"/>
      <c r="VTW3962" s="57"/>
      <c r="VTX3962" s="57"/>
      <c r="VTY3962" s="57"/>
      <c r="VTZ3962" s="56"/>
      <c r="VUA3962" s="57"/>
      <c r="VUB3962" s="64"/>
      <c r="VUC3962" s="64"/>
      <c r="VUD3962" s="64"/>
      <c r="VUE3962" s="64"/>
      <c r="VUF3962" s="62"/>
      <c r="VUG3962" s="63"/>
      <c r="VUH3962" s="62"/>
      <c r="VUI3962" s="62"/>
      <c r="VUJ3962" s="61"/>
      <c r="VUK3962" s="60"/>
      <c r="VUL3962" s="59"/>
      <c r="VUM3962" s="57"/>
      <c r="VUN3962" s="57"/>
      <c r="VUO3962" s="57"/>
      <c r="VUP3962" s="57"/>
      <c r="VUQ3962" s="57"/>
      <c r="VUR3962" s="57"/>
      <c r="VUS3962" s="57"/>
      <c r="VUT3962" s="57"/>
      <c r="VUU3962" s="58"/>
      <c r="VUV3962" s="57"/>
      <c r="VUW3962" s="57"/>
      <c r="VUX3962" s="57"/>
      <c r="VUY3962" s="57"/>
      <c r="VUZ3962" s="57"/>
      <c r="VVA3962" s="56"/>
      <c r="VVB3962" s="57"/>
      <c r="VVC3962" s="64"/>
      <c r="VVD3962" s="64"/>
      <c r="VVE3962" s="64"/>
      <c r="VVF3962" s="64"/>
      <c r="VVG3962" s="62"/>
      <c r="VVH3962" s="63"/>
      <c r="VVI3962" s="62"/>
      <c r="VVJ3962" s="62"/>
      <c r="VVK3962" s="61"/>
      <c r="VVL3962" s="60"/>
      <c r="VVM3962" s="59"/>
      <c r="VVN3962" s="57"/>
      <c r="VVO3962" s="57"/>
      <c r="VVP3962" s="57"/>
      <c r="VVQ3962" s="57"/>
      <c r="VVR3962" s="57"/>
      <c r="VVS3962" s="57"/>
      <c r="VVT3962" s="57"/>
      <c r="VVU3962" s="57"/>
      <c r="VVV3962" s="58"/>
      <c r="VVW3962" s="57"/>
      <c r="VVX3962" s="57"/>
      <c r="VVY3962" s="57"/>
      <c r="VVZ3962" s="57"/>
      <c r="VWA3962" s="57"/>
      <c r="VWB3962" s="56"/>
      <c r="VWC3962" s="57"/>
      <c r="VWD3962" s="64"/>
      <c r="VWE3962" s="64"/>
      <c r="VWF3962" s="64"/>
      <c r="VWG3962" s="64"/>
      <c r="VWH3962" s="62"/>
      <c r="VWI3962" s="63"/>
      <c r="VWJ3962" s="62"/>
      <c r="VWK3962" s="62"/>
      <c r="VWL3962" s="61"/>
      <c r="VWM3962" s="60"/>
      <c r="VWN3962" s="59"/>
      <c r="VWO3962" s="57"/>
      <c r="VWP3962" s="57"/>
      <c r="VWQ3962" s="57"/>
      <c r="VWR3962" s="57"/>
      <c r="VWS3962" s="57"/>
      <c r="VWT3962" s="57"/>
      <c r="VWU3962" s="57"/>
      <c r="VWV3962" s="57"/>
      <c r="VWW3962" s="58"/>
      <c r="VWX3962" s="57"/>
      <c r="VWY3962" s="57"/>
      <c r="VWZ3962" s="57"/>
      <c r="VXA3962" s="57"/>
      <c r="VXB3962" s="57"/>
      <c r="VXC3962" s="56"/>
      <c r="VXD3962" s="57"/>
      <c r="VXE3962" s="64"/>
      <c r="VXF3962" s="64"/>
      <c r="VXG3962" s="64"/>
      <c r="VXH3962" s="64"/>
      <c r="VXI3962" s="62"/>
      <c r="VXJ3962" s="63"/>
      <c r="VXK3962" s="62"/>
      <c r="VXL3962" s="62"/>
      <c r="VXM3962" s="61"/>
      <c r="VXN3962" s="60"/>
      <c r="VXO3962" s="59"/>
      <c r="VXP3962" s="57"/>
      <c r="VXQ3962" s="57"/>
      <c r="VXR3962" s="57"/>
      <c r="VXS3962" s="57"/>
      <c r="VXT3962" s="57"/>
      <c r="VXU3962" s="57"/>
      <c r="VXV3962" s="57"/>
      <c r="VXW3962" s="57"/>
      <c r="VXX3962" s="58"/>
      <c r="VXY3962" s="57"/>
      <c r="VXZ3962" s="57"/>
      <c r="VYA3962" s="57"/>
      <c r="VYB3962" s="57"/>
      <c r="VYC3962" s="57"/>
      <c r="VYD3962" s="56"/>
      <c r="VYE3962" s="57"/>
      <c r="VYF3962" s="64"/>
      <c r="VYG3962" s="64"/>
      <c r="VYH3962" s="64"/>
      <c r="VYI3962" s="64"/>
      <c r="VYJ3962" s="62"/>
      <c r="VYK3962" s="63"/>
      <c r="VYL3962" s="62"/>
      <c r="VYM3962" s="62"/>
      <c r="VYN3962" s="61"/>
      <c r="VYO3962" s="60"/>
      <c r="VYP3962" s="59"/>
      <c r="VYQ3962" s="57"/>
      <c r="VYR3962" s="57"/>
      <c r="VYS3962" s="57"/>
      <c r="VYT3962" s="57"/>
      <c r="VYU3962" s="57"/>
      <c r="VYV3962" s="57"/>
      <c r="VYW3962" s="57"/>
      <c r="VYX3962" s="57"/>
      <c r="VYY3962" s="58"/>
      <c r="VYZ3962" s="57"/>
      <c r="VZA3962" s="57"/>
      <c r="VZB3962" s="57"/>
      <c r="VZC3962" s="57"/>
      <c r="VZD3962" s="57"/>
      <c r="VZE3962" s="56"/>
      <c r="VZF3962" s="57"/>
      <c r="VZG3962" s="64"/>
      <c r="VZH3962" s="64"/>
      <c r="VZI3962" s="64"/>
      <c r="VZJ3962" s="64"/>
      <c r="VZK3962" s="62"/>
      <c r="VZL3962" s="63"/>
      <c r="VZM3962" s="62"/>
      <c r="VZN3962" s="62"/>
      <c r="VZO3962" s="61"/>
      <c r="VZP3962" s="60"/>
      <c r="VZQ3962" s="59"/>
      <c r="VZR3962" s="57"/>
      <c r="VZS3962" s="57"/>
      <c r="VZT3962" s="57"/>
      <c r="VZU3962" s="57"/>
      <c r="VZV3962" s="57"/>
      <c r="VZW3962" s="57"/>
      <c r="VZX3962" s="57"/>
      <c r="VZY3962" s="57"/>
      <c r="VZZ3962" s="58"/>
      <c r="WAA3962" s="57"/>
      <c r="WAB3962" s="57"/>
      <c r="WAC3962" s="57"/>
      <c r="WAD3962" s="57"/>
      <c r="WAE3962" s="57"/>
      <c r="WAF3962" s="56"/>
      <c r="WAG3962" s="57"/>
      <c r="WAH3962" s="64"/>
      <c r="WAI3962" s="64"/>
      <c r="WAJ3962" s="64"/>
      <c r="WAK3962" s="64"/>
      <c r="WAL3962" s="62"/>
      <c r="WAM3962" s="63"/>
      <c r="WAN3962" s="62"/>
      <c r="WAO3962" s="62"/>
      <c r="WAP3962" s="61"/>
      <c r="WAQ3962" s="60"/>
      <c r="WAR3962" s="59"/>
      <c r="WAS3962" s="57"/>
      <c r="WAT3962" s="57"/>
      <c r="WAU3962" s="57"/>
      <c r="WAV3962" s="57"/>
      <c r="WAW3962" s="57"/>
      <c r="WAX3962" s="57"/>
      <c r="WAY3962" s="57"/>
      <c r="WAZ3962" s="57"/>
      <c r="WBA3962" s="58"/>
      <c r="WBB3962" s="57"/>
      <c r="WBC3962" s="57"/>
      <c r="WBD3962" s="57"/>
      <c r="WBE3962" s="57"/>
      <c r="WBF3962" s="57"/>
      <c r="WBG3962" s="56"/>
      <c r="WBH3962" s="57"/>
      <c r="WBI3962" s="64"/>
      <c r="WBJ3962" s="64"/>
      <c r="WBK3962" s="64"/>
      <c r="WBL3962" s="64"/>
      <c r="WBM3962" s="62"/>
      <c r="WBN3962" s="63"/>
      <c r="WBO3962" s="62"/>
      <c r="WBP3962" s="62"/>
      <c r="WBQ3962" s="61"/>
      <c r="WBR3962" s="60"/>
      <c r="WBS3962" s="59"/>
      <c r="WBT3962" s="57"/>
      <c r="WBU3962" s="57"/>
      <c r="WBV3962" s="57"/>
      <c r="WBW3962" s="57"/>
      <c r="WBX3962" s="57"/>
      <c r="WBY3962" s="57"/>
      <c r="WBZ3962" s="57"/>
      <c r="WCA3962" s="57"/>
      <c r="WCB3962" s="58"/>
      <c r="WCC3962" s="57"/>
      <c r="WCD3962" s="57"/>
      <c r="WCE3962" s="57"/>
      <c r="WCF3962" s="57"/>
      <c r="WCG3962" s="57"/>
      <c r="WCH3962" s="56"/>
      <c r="WCI3962" s="57"/>
      <c r="WCJ3962" s="64"/>
      <c r="WCK3962" s="64"/>
      <c r="WCL3962" s="64"/>
      <c r="WCM3962" s="64"/>
      <c r="WCN3962" s="62"/>
      <c r="WCO3962" s="63"/>
      <c r="WCP3962" s="62"/>
      <c r="WCQ3962" s="62"/>
      <c r="WCR3962" s="61"/>
      <c r="WCS3962" s="60"/>
      <c r="WCT3962" s="59"/>
      <c r="WCU3962" s="57"/>
      <c r="WCV3962" s="57"/>
      <c r="WCW3962" s="57"/>
      <c r="WCX3962" s="57"/>
      <c r="WCY3962" s="57"/>
      <c r="WCZ3962" s="57"/>
      <c r="WDA3962" s="57"/>
      <c r="WDB3962" s="57"/>
      <c r="WDC3962" s="58"/>
      <c r="WDD3962" s="57"/>
      <c r="WDE3962" s="57"/>
      <c r="WDF3962" s="57"/>
      <c r="WDG3962" s="57"/>
      <c r="WDH3962" s="57"/>
      <c r="WDI3962" s="56"/>
      <c r="WDJ3962" s="57"/>
      <c r="WDK3962" s="64"/>
      <c r="WDL3962" s="64"/>
      <c r="WDM3962" s="64"/>
      <c r="WDN3962" s="64"/>
      <c r="WDO3962" s="62"/>
      <c r="WDP3962" s="63"/>
      <c r="WDQ3962" s="62"/>
      <c r="WDR3962" s="62"/>
      <c r="WDS3962" s="61"/>
      <c r="WDT3962" s="60"/>
      <c r="WDU3962" s="59"/>
      <c r="WDV3962" s="57"/>
      <c r="WDW3962" s="57"/>
      <c r="WDX3962" s="57"/>
      <c r="WDY3962" s="57"/>
      <c r="WDZ3962" s="57"/>
      <c r="WEA3962" s="57"/>
      <c r="WEB3962" s="57"/>
      <c r="WEC3962" s="57"/>
      <c r="WED3962" s="58"/>
      <c r="WEE3962" s="57"/>
      <c r="WEF3962" s="57"/>
      <c r="WEG3962" s="57"/>
      <c r="WEH3962" s="57"/>
      <c r="WEI3962" s="57"/>
      <c r="WEJ3962" s="56"/>
      <c r="WEK3962" s="57"/>
      <c r="WEL3962" s="64"/>
      <c r="WEM3962" s="64"/>
      <c r="WEN3962" s="64"/>
      <c r="WEO3962" s="64"/>
      <c r="WEP3962" s="62"/>
      <c r="WEQ3962" s="63"/>
      <c r="WER3962" s="62"/>
      <c r="WES3962" s="62"/>
      <c r="WET3962" s="61"/>
      <c r="WEU3962" s="60"/>
      <c r="WEV3962" s="59"/>
      <c r="WEW3962" s="57"/>
      <c r="WEX3962" s="57"/>
      <c r="WEY3962" s="57"/>
      <c r="WEZ3962" s="57"/>
      <c r="WFA3962" s="57"/>
      <c r="WFB3962" s="57"/>
      <c r="WFC3962" s="57"/>
      <c r="WFD3962" s="57"/>
      <c r="WFE3962" s="58"/>
      <c r="WFF3962" s="57"/>
      <c r="WFG3962" s="57"/>
      <c r="WFH3962" s="57"/>
      <c r="WFI3962" s="57"/>
      <c r="WFJ3962" s="57"/>
      <c r="WFK3962" s="56"/>
      <c r="WFL3962" s="57"/>
      <c r="WFM3962" s="64"/>
      <c r="WFN3962" s="64"/>
      <c r="WFO3962" s="64"/>
      <c r="WFP3962" s="64"/>
      <c r="WFQ3962" s="62"/>
      <c r="WFR3962" s="63"/>
      <c r="WFS3962" s="62"/>
      <c r="WFT3962" s="62"/>
      <c r="WFU3962" s="61"/>
      <c r="WFV3962" s="60"/>
      <c r="WFW3962" s="59"/>
      <c r="WFX3962" s="57"/>
      <c r="WFY3962" s="57"/>
      <c r="WFZ3962" s="57"/>
      <c r="WGA3962" s="57"/>
      <c r="WGB3962" s="57"/>
      <c r="WGC3962" s="57"/>
      <c r="WGD3962" s="57"/>
      <c r="WGE3962" s="57"/>
      <c r="WGF3962" s="58"/>
      <c r="WGG3962" s="57"/>
      <c r="WGH3962" s="57"/>
      <c r="WGI3962" s="57"/>
      <c r="WGJ3962" s="57"/>
      <c r="WGK3962" s="57"/>
      <c r="WGL3962" s="56"/>
      <c r="WGM3962" s="57"/>
      <c r="WGN3962" s="64"/>
      <c r="WGO3962" s="64"/>
      <c r="WGP3962" s="64"/>
      <c r="WGQ3962" s="64"/>
      <c r="WGR3962" s="62"/>
      <c r="WGS3962" s="63"/>
      <c r="WGT3962" s="62"/>
      <c r="WGU3962" s="62"/>
      <c r="WGV3962" s="61"/>
      <c r="WGW3962" s="60"/>
      <c r="WGX3962" s="59"/>
      <c r="WGY3962" s="57"/>
      <c r="WGZ3962" s="57"/>
      <c r="WHA3962" s="57"/>
      <c r="WHB3962" s="57"/>
      <c r="WHC3962" s="57"/>
      <c r="WHD3962" s="57"/>
      <c r="WHE3962" s="57"/>
      <c r="WHF3962" s="57"/>
      <c r="WHG3962" s="58"/>
      <c r="WHH3962" s="57"/>
      <c r="WHI3962" s="57"/>
      <c r="WHJ3962" s="57"/>
      <c r="WHK3962" s="57"/>
      <c r="WHL3962" s="57"/>
      <c r="WHM3962" s="56"/>
      <c r="WHN3962" s="57"/>
      <c r="WHO3962" s="64"/>
      <c r="WHP3962" s="64"/>
      <c r="WHQ3962" s="64"/>
      <c r="WHR3962" s="64"/>
      <c r="WHS3962" s="62"/>
      <c r="WHT3962" s="63"/>
      <c r="WHU3962" s="62"/>
      <c r="WHV3962" s="62"/>
      <c r="WHW3962" s="61"/>
      <c r="WHX3962" s="60"/>
      <c r="WHY3962" s="59"/>
      <c r="WHZ3962" s="57"/>
      <c r="WIA3962" s="57"/>
      <c r="WIB3962" s="57"/>
      <c r="WIC3962" s="57"/>
      <c r="WID3962" s="57"/>
      <c r="WIE3962" s="57"/>
      <c r="WIF3962" s="57"/>
      <c r="WIG3962" s="57"/>
      <c r="WIH3962" s="58"/>
      <c r="WII3962" s="57"/>
      <c r="WIJ3962" s="57"/>
      <c r="WIK3962" s="57"/>
      <c r="WIL3962" s="57"/>
      <c r="WIM3962" s="57"/>
      <c r="WIN3962" s="56"/>
      <c r="WIO3962" s="57"/>
      <c r="WIP3962" s="64"/>
      <c r="WIQ3962" s="64"/>
      <c r="WIR3962" s="64"/>
      <c r="WIS3962" s="64"/>
      <c r="WIT3962" s="62"/>
      <c r="WIU3962" s="63"/>
      <c r="WIV3962" s="62"/>
      <c r="WIW3962" s="62"/>
      <c r="WIX3962" s="61"/>
      <c r="WIY3962" s="60"/>
      <c r="WIZ3962" s="59"/>
      <c r="WJA3962" s="57"/>
      <c r="WJB3962" s="57"/>
      <c r="WJC3962" s="57"/>
      <c r="WJD3962" s="57"/>
      <c r="WJE3962" s="57"/>
      <c r="WJF3962" s="57"/>
      <c r="WJG3962" s="57"/>
      <c r="WJH3962" s="57"/>
      <c r="WJI3962" s="58"/>
      <c r="WJJ3962" s="57"/>
      <c r="WJK3962" s="57"/>
      <c r="WJL3962" s="57"/>
      <c r="WJM3962" s="57"/>
      <c r="WJN3962" s="57"/>
      <c r="WJO3962" s="56"/>
      <c r="WJP3962" s="57"/>
      <c r="WJQ3962" s="64"/>
      <c r="WJR3962" s="64"/>
      <c r="WJS3962" s="64"/>
      <c r="WJT3962" s="64"/>
      <c r="WJU3962" s="62"/>
      <c r="WJV3962" s="63"/>
      <c r="WJW3962" s="62"/>
      <c r="WJX3962" s="62"/>
      <c r="WJY3962" s="61"/>
      <c r="WJZ3962" s="60"/>
      <c r="WKA3962" s="59"/>
      <c r="WKB3962" s="57"/>
      <c r="WKC3962" s="57"/>
      <c r="WKD3962" s="57"/>
      <c r="WKE3962" s="57"/>
      <c r="WKF3962" s="57"/>
      <c r="WKG3962" s="57"/>
      <c r="WKH3962" s="57"/>
      <c r="WKI3962" s="57"/>
      <c r="WKJ3962" s="58"/>
      <c r="WKK3962" s="57"/>
      <c r="WKL3962" s="57"/>
      <c r="WKM3962" s="57"/>
      <c r="WKN3962" s="57"/>
      <c r="WKO3962" s="57"/>
      <c r="WKP3962" s="56"/>
      <c r="WKQ3962" s="57"/>
      <c r="WKR3962" s="64"/>
      <c r="WKS3962" s="64"/>
      <c r="WKT3962" s="64"/>
      <c r="WKU3962" s="64"/>
      <c r="WKV3962" s="62"/>
      <c r="WKW3962" s="63"/>
      <c r="WKX3962" s="62"/>
      <c r="WKY3962" s="62"/>
      <c r="WKZ3962" s="61"/>
      <c r="WLA3962" s="60"/>
      <c r="WLB3962" s="59"/>
      <c r="WLC3962" s="57"/>
      <c r="WLD3962" s="57"/>
      <c r="WLE3962" s="57"/>
      <c r="WLF3962" s="57"/>
      <c r="WLG3962" s="57"/>
      <c r="WLH3962" s="57"/>
      <c r="WLI3962" s="57"/>
      <c r="WLJ3962" s="57"/>
      <c r="WLK3962" s="58"/>
      <c r="WLL3962" s="57"/>
      <c r="WLM3962" s="57"/>
      <c r="WLN3962" s="57"/>
      <c r="WLO3962" s="57"/>
      <c r="WLP3962" s="57"/>
      <c r="WLQ3962" s="56"/>
      <c r="WLR3962" s="57"/>
      <c r="WLS3962" s="64"/>
      <c r="WLT3962" s="64"/>
      <c r="WLU3962" s="64"/>
      <c r="WLV3962" s="64"/>
      <c r="WLW3962" s="62"/>
      <c r="WLX3962" s="63"/>
      <c r="WLY3962" s="62"/>
      <c r="WLZ3962" s="62"/>
      <c r="WMA3962" s="61"/>
      <c r="WMB3962" s="60"/>
      <c r="WMC3962" s="59"/>
      <c r="WMD3962" s="57"/>
      <c r="WME3962" s="57"/>
      <c r="WMF3962" s="57"/>
      <c r="WMG3962" s="57"/>
      <c r="WMH3962" s="57"/>
      <c r="WMI3962" s="57"/>
      <c r="WMJ3962" s="57"/>
      <c r="WMK3962" s="57"/>
      <c r="WML3962" s="58"/>
      <c r="WMM3962" s="57"/>
      <c r="WMN3962" s="57"/>
      <c r="WMO3962" s="57"/>
      <c r="WMP3962" s="57"/>
      <c r="WMQ3962" s="57"/>
      <c r="WMR3962" s="56"/>
      <c r="WMS3962" s="57"/>
      <c r="WMT3962" s="64"/>
      <c r="WMU3962" s="64"/>
      <c r="WMV3962" s="64"/>
      <c r="WMW3962" s="64"/>
      <c r="WMX3962" s="62"/>
      <c r="WMY3962" s="63"/>
      <c r="WMZ3962" s="62"/>
      <c r="WNA3962" s="62"/>
      <c r="WNB3962" s="61"/>
      <c r="WNC3962" s="60"/>
      <c r="WND3962" s="59"/>
      <c r="WNE3962" s="57"/>
      <c r="WNF3962" s="57"/>
      <c r="WNG3962" s="57"/>
      <c r="WNH3962" s="57"/>
      <c r="WNI3962" s="57"/>
      <c r="WNJ3962" s="57"/>
      <c r="WNK3962" s="57"/>
      <c r="WNL3962" s="57"/>
      <c r="WNM3962" s="58"/>
      <c r="WNN3962" s="57"/>
      <c r="WNO3962" s="57"/>
      <c r="WNP3962" s="57"/>
      <c r="WNQ3962" s="57"/>
      <c r="WNR3962" s="57"/>
      <c r="WNS3962" s="56"/>
      <c r="WNT3962" s="57"/>
      <c r="WNU3962" s="64"/>
      <c r="WNV3962" s="64"/>
      <c r="WNW3962" s="64"/>
      <c r="WNX3962" s="64"/>
      <c r="WNY3962" s="62"/>
      <c r="WNZ3962" s="63"/>
      <c r="WOA3962" s="62"/>
      <c r="WOB3962" s="62"/>
      <c r="WOC3962" s="61"/>
      <c r="WOD3962" s="60"/>
      <c r="WOE3962" s="59"/>
      <c r="WOF3962" s="57"/>
      <c r="WOG3962" s="57"/>
      <c r="WOH3962" s="57"/>
      <c r="WOI3962" s="57"/>
      <c r="WOJ3962" s="57"/>
      <c r="WOK3962" s="57"/>
      <c r="WOL3962" s="57"/>
      <c r="WOM3962" s="57"/>
      <c r="WON3962" s="58"/>
      <c r="WOO3962" s="57"/>
      <c r="WOP3962" s="57"/>
      <c r="WOQ3962" s="57"/>
      <c r="WOR3962" s="57"/>
      <c r="WOS3962" s="57"/>
      <c r="WOT3962" s="56"/>
      <c r="WOU3962" s="57"/>
      <c r="WOV3962" s="64"/>
      <c r="WOW3962" s="64"/>
      <c r="WOX3962" s="64"/>
      <c r="WOY3962" s="64"/>
      <c r="WOZ3962" s="62"/>
      <c r="WPA3962" s="63"/>
      <c r="WPB3962" s="62"/>
      <c r="WPC3962" s="62"/>
      <c r="WPD3962" s="61"/>
      <c r="WPE3962" s="60"/>
      <c r="WPF3962" s="59"/>
      <c r="WPG3962" s="57"/>
      <c r="WPH3962" s="57"/>
      <c r="WPI3962" s="57"/>
      <c r="WPJ3962" s="57"/>
      <c r="WPK3962" s="57"/>
      <c r="WPL3962" s="57"/>
      <c r="WPM3962" s="57"/>
      <c r="WPN3962" s="57"/>
      <c r="WPO3962" s="58"/>
      <c r="WPP3962" s="57"/>
      <c r="WPQ3962" s="57"/>
      <c r="WPR3962" s="57"/>
      <c r="WPS3962" s="57"/>
      <c r="WPT3962" s="57"/>
      <c r="WPU3962" s="56"/>
      <c r="WPV3962" s="57"/>
      <c r="WPW3962" s="64"/>
      <c r="WPX3962" s="64"/>
      <c r="WPY3962" s="64"/>
      <c r="WPZ3962" s="64"/>
      <c r="WQA3962" s="62"/>
      <c r="WQB3962" s="63"/>
      <c r="WQC3962" s="62"/>
      <c r="WQD3962" s="62"/>
      <c r="WQE3962" s="61"/>
      <c r="WQF3962" s="60"/>
      <c r="WQG3962" s="59"/>
      <c r="WQH3962" s="57"/>
      <c r="WQI3962" s="57"/>
      <c r="WQJ3962" s="57"/>
      <c r="WQK3962" s="57"/>
      <c r="WQL3962" s="57"/>
      <c r="WQM3962" s="57"/>
      <c r="WQN3962" s="57"/>
      <c r="WQO3962" s="57"/>
      <c r="WQP3962" s="58"/>
      <c r="WQQ3962" s="57"/>
      <c r="WQR3962" s="57"/>
      <c r="WQS3962" s="57"/>
      <c r="WQT3962" s="57"/>
      <c r="WQU3962" s="57"/>
      <c r="WQV3962" s="56"/>
      <c r="WQW3962" s="57"/>
      <c r="WQX3962" s="64"/>
      <c r="WQY3962" s="64"/>
      <c r="WQZ3962" s="64"/>
      <c r="WRA3962" s="64"/>
      <c r="WRB3962" s="62"/>
      <c r="WRC3962" s="63"/>
      <c r="WRD3962" s="62"/>
      <c r="WRE3962" s="62"/>
      <c r="WRF3962" s="61"/>
      <c r="WRG3962" s="60"/>
      <c r="WRH3962" s="59"/>
      <c r="WRI3962" s="57"/>
      <c r="WRJ3962" s="57"/>
      <c r="WRK3962" s="57"/>
      <c r="WRL3962" s="57"/>
      <c r="WRM3962" s="57"/>
      <c r="WRN3962" s="57"/>
      <c r="WRO3962" s="57"/>
      <c r="WRP3962" s="57"/>
      <c r="WRQ3962" s="58"/>
      <c r="WRR3962" s="57"/>
      <c r="WRS3962" s="57"/>
      <c r="WRT3962" s="57"/>
      <c r="WRU3962" s="57"/>
      <c r="WRV3962" s="57"/>
      <c r="WRW3962" s="56"/>
      <c r="WRX3962" s="57"/>
      <c r="WRY3962" s="64"/>
      <c r="WRZ3962" s="64"/>
      <c r="WSA3962" s="64"/>
      <c r="WSB3962" s="64"/>
      <c r="WSC3962" s="62"/>
      <c r="WSD3962" s="63"/>
      <c r="WSE3962" s="62"/>
      <c r="WSF3962" s="62"/>
      <c r="WSG3962" s="61"/>
      <c r="WSH3962" s="60"/>
      <c r="WSI3962" s="59"/>
      <c r="WSJ3962" s="57"/>
      <c r="WSK3962" s="57"/>
      <c r="WSL3962" s="57"/>
      <c r="WSM3962" s="57"/>
      <c r="WSN3962" s="57"/>
      <c r="WSO3962" s="57"/>
      <c r="WSP3962" s="57"/>
      <c r="WSQ3962" s="57"/>
      <c r="WSR3962" s="58"/>
      <c r="WSS3962" s="57"/>
      <c r="WST3962" s="57"/>
      <c r="WSU3962" s="57"/>
      <c r="WSV3962" s="57"/>
      <c r="WSW3962" s="57"/>
      <c r="WSX3962" s="56"/>
      <c r="WSY3962" s="57"/>
      <c r="WSZ3962" s="64"/>
      <c r="WTA3962" s="64"/>
      <c r="WTB3962" s="64"/>
      <c r="WTC3962" s="64"/>
      <c r="WTD3962" s="62"/>
      <c r="WTE3962" s="63"/>
      <c r="WTF3962" s="62"/>
      <c r="WTG3962" s="62"/>
      <c r="WTH3962" s="61"/>
      <c r="WTI3962" s="60"/>
      <c r="WTJ3962" s="59"/>
      <c r="WTK3962" s="57"/>
      <c r="WTL3962" s="57"/>
      <c r="WTM3962" s="57"/>
      <c r="WTN3962" s="57"/>
      <c r="WTO3962" s="57"/>
      <c r="WTP3962" s="57"/>
      <c r="WTQ3962" s="57"/>
      <c r="WTR3962" s="57"/>
      <c r="WTS3962" s="58"/>
      <c r="WTT3962" s="57"/>
      <c r="WTU3962" s="57"/>
      <c r="WTV3962" s="57"/>
      <c r="WTW3962" s="57"/>
      <c r="WTX3962" s="57"/>
      <c r="WTY3962" s="56"/>
      <c r="WTZ3962" s="57"/>
      <c r="WUA3962" s="64"/>
      <c r="WUB3962" s="64"/>
      <c r="WUC3962" s="64"/>
      <c r="WUD3962" s="64"/>
      <c r="WUE3962" s="62"/>
      <c r="WUF3962" s="63"/>
      <c r="WUG3962" s="62"/>
      <c r="WUH3962" s="62"/>
      <c r="WUI3962" s="61"/>
      <c r="WUJ3962" s="60"/>
      <c r="WUK3962" s="59"/>
      <c r="WUL3962" s="57"/>
      <c r="WUM3962" s="57"/>
      <c r="WUN3962" s="57"/>
      <c r="WUO3962" s="57"/>
      <c r="WUP3962" s="57"/>
      <c r="WUQ3962" s="57"/>
      <c r="WUR3962" s="57"/>
      <c r="WUS3962" s="57"/>
      <c r="WUT3962" s="58"/>
      <c r="WUU3962" s="57"/>
      <c r="WUV3962" s="57"/>
      <c r="WUW3962" s="57"/>
      <c r="WUX3962" s="57"/>
      <c r="WUY3962" s="57"/>
      <c r="WUZ3962" s="56"/>
      <c r="WVA3962" s="57"/>
      <c r="WVB3962" s="64"/>
      <c r="WVC3962" s="64"/>
      <c r="WVD3962" s="64"/>
      <c r="WVE3962" s="64"/>
      <c r="WVF3962" s="62"/>
      <c r="WVG3962" s="63"/>
      <c r="WVH3962" s="62"/>
      <c r="WVI3962" s="62"/>
      <c r="WVJ3962" s="61"/>
      <c r="WVK3962" s="60"/>
      <c r="WVL3962" s="59"/>
      <c r="WVM3962" s="57"/>
      <c r="WVN3962" s="57"/>
      <c r="WVO3962" s="57"/>
      <c r="WVP3962" s="57"/>
      <c r="WVQ3962" s="57"/>
      <c r="WVR3962" s="57"/>
      <c r="WVS3962" s="57"/>
      <c r="WVT3962" s="57"/>
      <c r="WVU3962" s="58"/>
      <c r="WVV3962" s="57"/>
      <c r="WVW3962" s="57"/>
      <c r="WVX3962" s="57"/>
      <c r="WVY3962" s="57"/>
      <c r="WVZ3962" s="57"/>
      <c r="WWA3962" s="56"/>
      <c r="WWB3962" s="57"/>
      <c r="WWC3962" s="64"/>
      <c r="WWD3962" s="64"/>
      <c r="WWE3962" s="64"/>
      <c r="WWF3962" s="64"/>
      <c r="WWG3962" s="62"/>
      <c r="WWH3962" s="63"/>
      <c r="WWI3962" s="62"/>
      <c r="WWJ3962" s="62"/>
      <c r="WWK3962" s="61"/>
      <c r="WWL3962" s="60"/>
      <c r="WWM3962" s="59"/>
      <c r="WWN3962" s="57"/>
      <c r="WWO3962" s="57"/>
      <c r="WWP3962" s="57"/>
      <c r="WWQ3962" s="57"/>
      <c r="WWR3962" s="57"/>
      <c r="WWS3962" s="57"/>
      <c r="WWT3962" s="57"/>
      <c r="WWU3962" s="57"/>
      <c r="WWV3962" s="58"/>
      <c r="WWW3962" s="57"/>
      <c r="WWX3962" s="57"/>
      <c r="WWY3962" s="57"/>
      <c r="WWZ3962" s="57"/>
      <c r="WXA3962" s="57"/>
      <c r="WXB3962" s="56"/>
      <c r="WXC3962" s="57"/>
      <c r="WXD3962" s="64"/>
      <c r="WXE3962" s="64"/>
      <c r="WXF3962" s="64"/>
      <c r="WXG3962" s="64"/>
      <c r="WXH3962" s="62"/>
      <c r="WXI3962" s="63"/>
      <c r="WXJ3962" s="62"/>
      <c r="WXK3962" s="62"/>
      <c r="WXL3962" s="61"/>
      <c r="WXM3962" s="60"/>
      <c r="WXN3962" s="59"/>
      <c r="WXO3962" s="57"/>
      <c r="WXP3962" s="57"/>
      <c r="WXQ3962" s="57"/>
      <c r="WXR3962" s="57"/>
      <c r="WXS3962" s="57"/>
      <c r="WXT3962" s="57"/>
      <c r="WXU3962" s="57"/>
      <c r="WXV3962" s="57"/>
      <c r="WXW3962" s="58"/>
      <c r="WXX3962" s="57"/>
      <c r="WXY3962" s="57"/>
      <c r="WXZ3962" s="57"/>
      <c r="WYA3962" s="57"/>
      <c r="WYB3962" s="57"/>
      <c r="WYC3962" s="56"/>
      <c r="WYD3962" s="57"/>
      <c r="WYE3962" s="64"/>
      <c r="WYF3962" s="64"/>
      <c r="WYG3962" s="64"/>
      <c r="WYH3962" s="64"/>
      <c r="WYI3962" s="62"/>
      <c r="WYJ3962" s="63"/>
      <c r="WYK3962" s="62"/>
      <c r="WYL3962" s="62"/>
      <c r="WYM3962" s="61"/>
      <c r="WYN3962" s="60"/>
      <c r="WYO3962" s="59"/>
      <c r="WYP3962" s="57"/>
      <c r="WYQ3962" s="57"/>
      <c r="WYR3962" s="57"/>
      <c r="WYS3962" s="57"/>
      <c r="WYT3962" s="57"/>
      <c r="WYU3962" s="57"/>
      <c r="WYV3962" s="57"/>
      <c r="WYW3962" s="57"/>
      <c r="WYX3962" s="58"/>
      <c r="WYY3962" s="57"/>
      <c r="WYZ3962" s="57"/>
      <c r="WZA3962" s="57"/>
      <c r="WZB3962" s="57"/>
      <c r="WZC3962" s="57"/>
      <c r="WZD3962" s="56"/>
      <c r="WZE3962" s="57"/>
      <c r="WZF3962" s="64"/>
      <c r="WZG3962" s="64"/>
      <c r="WZH3962" s="64"/>
      <c r="WZI3962" s="64"/>
      <c r="WZJ3962" s="62"/>
      <c r="WZK3962" s="63"/>
      <c r="WZL3962" s="62"/>
      <c r="WZM3962" s="62"/>
      <c r="WZN3962" s="61"/>
      <c r="WZO3962" s="60"/>
      <c r="WZP3962" s="59"/>
      <c r="WZQ3962" s="57"/>
      <c r="WZR3962" s="57"/>
      <c r="WZS3962" s="57"/>
      <c r="WZT3962" s="57"/>
      <c r="WZU3962" s="57"/>
      <c r="WZV3962" s="57"/>
      <c r="WZW3962" s="57"/>
      <c r="WZX3962" s="57"/>
      <c r="WZY3962" s="58"/>
      <c r="WZZ3962" s="57"/>
      <c r="XAA3962" s="57"/>
      <c r="XAB3962" s="57"/>
      <c r="XAC3962" s="57"/>
      <c r="XAD3962" s="57"/>
      <c r="XAE3962" s="56"/>
    </row>
    <row r="3963" spans="2:16255" s="4" customFormat="1" ht="30.75" customHeight="1" x14ac:dyDescent="0.2">
      <c r="B3963" s="52">
        <f>'[1]BoQ HSYC'!A3964</f>
        <v>1</v>
      </c>
      <c r="C3963" s="53" t="str">
        <f>'[1]BoQ HSYC'!B3964</f>
        <v>Lắp đặt máy bơm nước - Bơm chìm Q=5m3/h; H=15m</v>
      </c>
      <c r="D3963" s="52">
        <f>'[1]BoQ HSYC'!C3964</f>
        <v>0</v>
      </c>
      <c r="E3963" s="52" t="str">
        <f>'[1]BoQ HSYC'!D3964</f>
        <v>1 máy</v>
      </c>
      <c r="F3963" s="51">
        <f>'[1]BoQ HSYC'!E3964</f>
        <v>0</v>
      </c>
      <c r="G3963" s="50">
        <f>'[1]BoQ HSYC'!F3964</f>
        <v>2</v>
      </c>
      <c r="H3963" s="45">
        <f>'[1]BoQ HSYC'!G3964</f>
        <v>0</v>
      </c>
      <c r="I3963" s="45">
        <f>'[1]BoQ HSYC'!H3964</f>
        <v>0</v>
      </c>
      <c r="J3963" s="45">
        <f>'[1]BoQ HSYC'!I3964</f>
        <v>0</v>
      </c>
      <c r="K3963" s="47">
        <f>'[1]BoQ HSYC'!J3964</f>
        <v>0</v>
      </c>
      <c r="L3963" s="47">
        <f>'[1]BoQ HSYC'!K3964</f>
        <v>856800</v>
      </c>
      <c r="M3963" s="47">
        <f>'[1]BoQ HSYC'!L3964</f>
        <v>856800</v>
      </c>
      <c r="N3963" s="49">
        <f>'[1]BoQ HSYC'!M3964</f>
        <v>0</v>
      </c>
      <c r="O3963" s="49">
        <f>'[1]BoQ HSYC'!N3964</f>
        <v>299880</v>
      </c>
      <c r="P3963" s="47">
        <f>'[1]BoQ HSYC'!O3964</f>
        <v>299880</v>
      </c>
      <c r="Q3963" s="47">
        <f>'[1]BoQ HSYC'!P3964</f>
        <v>1713600</v>
      </c>
      <c r="R3963" s="47">
        <f>'[1]BoQ HSYC'!Q3964</f>
        <v>599760</v>
      </c>
      <c r="S3963" s="47">
        <f>'[1]BoQ HSYC'!R3964</f>
        <v>2313360</v>
      </c>
      <c r="T3963" s="48">
        <f>'[1]BoQ HSYC'!S3964</f>
        <v>0</v>
      </c>
      <c r="U3963" s="47">
        <f>'[1]BoQ HSYC'!T3964</f>
        <v>24800000</v>
      </c>
      <c r="V3963" s="46" t="str">
        <f>'[1]BoQ HSYC'!U3964</f>
        <v>VT: NCC, NC:BĐG Q2/2026</v>
      </c>
      <c r="W3963" s="45" t="str">
        <f>'[1]BoQ HSYC'!V3964</f>
        <v>VT: NCC, NC:BĐG Q2/2026</v>
      </c>
      <c r="X3963" s="44" t="str">
        <f>'[1]BoQ HSYC'!W3964</f>
        <v>ME</v>
      </c>
      <c r="Y3963" s="44" t="str">
        <f>'[1]BoQ HSYC'!X3964</f>
        <v>ME</v>
      </c>
      <c r="Z3963" s="44">
        <f>'[1]BoQ HSYC'!Y3964</f>
        <v>0</v>
      </c>
      <c r="AA3963" s="44">
        <f>'[1]BoQ HSYC'!Z3964</f>
        <v>0</v>
      </c>
      <c r="AB3963" s="2"/>
      <c r="AC3963" s="33"/>
      <c r="AQ3963" s="8"/>
      <c r="AU3963" s="8">
        <f>+K3963</f>
        <v>0</v>
      </c>
      <c r="AV3963" s="8">
        <f>+L3963</f>
        <v>856800</v>
      </c>
      <c r="AW3963" s="2">
        <f>+M3963</f>
        <v>856800</v>
      </c>
      <c r="AX3963" s="8">
        <f>F3963*AW3963</f>
        <v>0</v>
      </c>
      <c r="AY3963" s="8">
        <f>IF(AQ3963="CT",7%,5%)*AX3963</f>
        <v>0</v>
      </c>
      <c r="AZ3963" s="8">
        <f>AX3963*2%</f>
        <v>0</v>
      </c>
      <c r="BA3963" s="8">
        <f>IF(BB3963&gt;0,0,AX3963*5%)</f>
        <v>0</v>
      </c>
      <c r="BB3963" s="8">
        <f>(AX3963-BG3963)*35%</f>
        <v>0</v>
      </c>
      <c r="BC3963" s="8">
        <f>+AX3963+AY3963+AZ3963+BA3963+BB3963</f>
        <v>0</v>
      </c>
      <c r="BD3963" s="8">
        <f>AX3963-AT3963</f>
        <v>0</v>
      </c>
      <c r="BE3963" s="2"/>
      <c r="BH3963" s="2"/>
    </row>
    <row r="3964" spans="2:16255" s="4" customFormat="1" ht="30.75" customHeight="1" x14ac:dyDescent="0.2">
      <c r="B3964" s="52">
        <f>'[1]BoQ HSYC'!A3965</f>
        <v>2</v>
      </c>
      <c r="C3964" s="53" t="str">
        <f>'[1]BoQ HSYC'!B3965</f>
        <v>Cảm biến áp suất</v>
      </c>
      <c r="D3964" s="52">
        <f>'[1]BoQ HSYC'!C3965</f>
        <v>0</v>
      </c>
      <c r="E3964" s="52" t="str">
        <f>'[1]BoQ HSYC'!D3965</f>
        <v>cái</v>
      </c>
      <c r="F3964" s="51">
        <f>'[1]BoQ HSYC'!E3965</f>
        <v>0</v>
      </c>
      <c r="G3964" s="50">
        <f>'[1]BoQ HSYC'!F3965</f>
        <v>2</v>
      </c>
      <c r="H3964" s="45">
        <f>'[1]BoQ HSYC'!G3965</f>
        <v>0</v>
      </c>
      <c r="I3964" s="45">
        <f>'[1]BoQ HSYC'!H3965</f>
        <v>0</v>
      </c>
      <c r="J3964" s="45">
        <f>'[1]BoQ HSYC'!I3965</f>
        <v>0</v>
      </c>
      <c r="K3964" s="47">
        <f>'[1]BoQ HSYC'!J3965</f>
        <v>4200000</v>
      </c>
      <c r="L3964" s="47">
        <f>'[1]BoQ HSYC'!K3965</f>
        <v>155640</v>
      </c>
      <c r="M3964" s="47">
        <f>'[1]BoQ HSYC'!L3965</f>
        <v>4355640</v>
      </c>
      <c r="N3964" s="49">
        <f>'[1]BoQ HSYC'!M3965</f>
        <v>1470000</v>
      </c>
      <c r="O3964" s="49">
        <f>'[1]BoQ HSYC'!N3965</f>
        <v>54474</v>
      </c>
      <c r="P3964" s="47">
        <f>'[1]BoQ HSYC'!O3965</f>
        <v>1524474</v>
      </c>
      <c r="Q3964" s="47">
        <f>'[1]BoQ HSYC'!P3965</f>
        <v>8711280</v>
      </c>
      <c r="R3964" s="47">
        <f>'[1]BoQ HSYC'!Q3965</f>
        <v>3048948</v>
      </c>
      <c r="S3964" s="47">
        <f>'[1]BoQ HSYC'!R3965</f>
        <v>11760228</v>
      </c>
      <c r="T3964" s="48">
        <f>'[1]BoQ HSYC'!S3965</f>
        <v>0</v>
      </c>
      <c r="U3964" s="47">
        <f>'[1]BoQ HSYC'!T3965</f>
        <v>0</v>
      </c>
      <c r="V3964" s="46" t="str">
        <f>'[1]BoQ HSYC'!U3965</f>
        <v>BĐG Q2/2026</v>
      </c>
      <c r="W3964" s="45" t="str">
        <f>'[1]BoQ HSYC'!V3965</f>
        <v>BĐG Q2/2026</v>
      </c>
      <c r="X3964" s="44" t="str">
        <f>'[1]BoQ HSYC'!W3965</f>
        <v>ME</v>
      </c>
      <c r="Y3964" s="44" t="str">
        <f>'[1]BoQ HSYC'!X3965</f>
        <v>ME</v>
      </c>
      <c r="Z3964" s="44">
        <f>'[1]BoQ HSYC'!Y3965</f>
        <v>0</v>
      </c>
      <c r="AA3964" s="44">
        <f>'[1]BoQ HSYC'!Z3965</f>
        <v>0</v>
      </c>
      <c r="AB3964" s="2"/>
      <c r="AC3964" s="33"/>
      <c r="AQ3964" s="8"/>
      <c r="AU3964" s="8">
        <f>+K3964</f>
        <v>4200000</v>
      </c>
      <c r="AV3964" s="8">
        <f>+L3964</f>
        <v>155640</v>
      </c>
      <c r="AW3964" s="2">
        <f>+M3964</f>
        <v>4355640</v>
      </c>
      <c r="AX3964" s="8">
        <f>F3964*AW3964</f>
        <v>0</v>
      </c>
      <c r="AY3964" s="8">
        <f>IF(AQ3964="CT",7%,5%)*AX3964</f>
        <v>0</v>
      </c>
      <c r="AZ3964" s="8">
        <f>AX3964*2%</f>
        <v>0</v>
      </c>
      <c r="BA3964" s="8">
        <f>IF(BB3964&gt;0,0,AX3964*5%)</f>
        <v>0</v>
      </c>
      <c r="BB3964" s="8">
        <f>(AX3964-BG3964)*35%</f>
        <v>0</v>
      </c>
      <c r="BC3964" s="8">
        <f>+AX3964+AY3964+AZ3964+BA3964+BB3964</f>
        <v>0</v>
      </c>
      <c r="BD3964" s="8">
        <f>AX3964-AT3964</f>
        <v>0</v>
      </c>
      <c r="BE3964" s="2"/>
      <c r="BH3964" s="2"/>
    </row>
    <row r="3965" spans="2:16255" s="4" customFormat="1" ht="30.75" customHeight="1" x14ac:dyDescent="0.2">
      <c r="B3965" s="52">
        <f>'[1]BoQ HSYC'!A3966</f>
        <v>3</v>
      </c>
      <c r="C3965" s="53" t="str">
        <f>'[1]BoQ HSYC'!B3966</f>
        <v>Đồng hồ đo nước DN125</v>
      </c>
      <c r="D3965" s="52">
        <f>'[1]BoQ HSYC'!C3966</f>
        <v>0</v>
      </c>
      <c r="E3965" s="52" t="str">
        <f>'[1]BoQ HSYC'!D3966</f>
        <v>cái</v>
      </c>
      <c r="F3965" s="51">
        <f>'[1]BoQ HSYC'!E3966</f>
        <v>0</v>
      </c>
      <c r="G3965" s="50">
        <f>'[1]BoQ HSYC'!F3966</f>
        <v>1</v>
      </c>
      <c r="H3965" s="45">
        <f>'[1]BoQ HSYC'!G3966</f>
        <v>0</v>
      </c>
      <c r="I3965" s="45">
        <f>'[1]BoQ HSYC'!H3966</f>
        <v>0</v>
      </c>
      <c r="J3965" s="45">
        <f>'[1]BoQ HSYC'!I3966</f>
        <v>0</v>
      </c>
      <c r="K3965" s="47">
        <f>'[1]BoQ HSYC'!J3966</f>
        <v>0</v>
      </c>
      <c r="L3965" s="47">
        <f>'[1]BoQ HSYC'!K3966</f>
        <v>318600</v>
      </c>
      <c r="M3965" s="47">
        <f>'[1]BoQ HSYC'!L3966</f>
        <v>318600</v>
      </c>
      <c r="N3965" s="49">
        <f>'[1]BoQ HSYC'!M3966</f>
        <v>0</v>
      </c>
      <c r="O3965" s="49">
        <f>'[1]BoQ HSYC'!N3966</f>
        <v>111510</v>
      </c>
      <c r="P3965" s="47">
        <f>'[1]BoQ HSYC'!O3966</f>
        <v>111510</v>
      </c>
      <c r="Q3965" s="47">
        <f>'[1]BoQ HSYC'!P3966</f>
        <v>318600</v>
      </c>
      <c r="R3965" s="47">
        <f>'[1]BoQ HSYC'!Q3966</f>
        <v>111510</v>
      </c>
      <c r="S3965" s="47">
        <f>'[1]BoQ HSYC'!R3966</f>
        <v>430110</v>
      </c>
      <c r="T3965" s="48">
        <f>'[1]BoQ HSYC'!S3966</f>
        <v>0</v>
      </c>
      <c r="U3965" s="47">
        <f>'[1]BoQ HSYC'!T3966</f>
        <v>5811851</v>
      </c>
      <c r="V3965" s="46" t="str">
        <f>'[1]BoQ HSYC'!U3966</f>
        <v>BĐG Q2/2026</v>
      </c>
      <c r="W3965" s="45" t="str">
        <f>'[1]BoQ HSYC'!V3966</f>
        <v>BĐG Q2/2026</v>
      </c>
      <c r="X3965" s="44" t="str">
        <f>'[1]BoQ HSYC'!W3966</f>
        <v>ME</v>
      </c>
      <c r="Y3965" s="44" t="str">
        <f>'[1]BoQ HSYC'!X3966</f>
        <v>ME</v>
      </c>
      <c r="Z3965" s="44">
        <f>'[1]BoQ HSYC'!Y3966</f>
        <v>0</v>
      </c>
      <c r="AA3965" s="44">
        <f>'[1]BoQ HSYC'!Z3966</f>
        <v>0</v>
      </c>
      <c r="AB3965" s="2"/>
      <c r="AC3965" s="33"/>
      <c r="AQ3965" s="8"/>
      <c r="AU3965" s="8">
        <f>+K3965</f>
        <v>0</v>
      </c>
      <c r="AV3965" s="8">
        <f>+L3965</f>
        <v>318600</v>
      </c>
      <c r="AW3965" s="2">
        <f>+M3965</f>
        <v>318600</v>
      </c>
      <c r="AX3965" s="8">
        <f>F3965*AW3965</f>
        <v>0</v>
      </c>
      <c r="AY3965" s="8">
        <f>IF(AQ3965="CT",7%,5%)*AX3965</f>
        <v>0</v>
      </c>
      <c r="AZ3965" s="8">
        <f>AX3965*2%</f>
        <v>0</v>
      </c>
      <c r="BA3965" s="8">
        <f>IF(BB3965&gt;0,0,AX3965*5%)</f>
        <v>0</v>
      </c>
      <c r="BB3965" s="8">
        <f>(AX3965-BG3965)*35%</f>
        <v>0</v>
      </c>
      <c r="BC3965" s="8">
        <f>+AX3965+AY3965+AZ3965+BA3965+BB3965</f>
        <v>0</v>
      </c>
      <c r="BD3965" s="8">
        <f>AX3965-AT3965</f>
        <v>0</v>
      </c>
      <c r="BE3965" s="2"/>
      <c r="BH3965" s="2"/>
    </row>
    <row r="3966" spans="2:16255" s="4" customFormat="1" ht="30.75" customHeight="1" x14ac:dyDescent="0.2">
      <c r="B3966" s="52">
        <f>'[1]BoQ HSYC'!A3967</f>
        <v>4</v>
      </c>
      <c r="C3966" s="53" t="str">
        <f>'[1]BoQ HSYC'!B3967</f>
        <v>Khớp nối mềm BB DN100</v>
      </c>
      <c r="D3966" s="52">
        <f>'[1]BoQ HSYC'!C3967</f>
        <v>0</v>
      </c>
      <c r="E3966" s="52" t="str">
        <f>'[1]BoQ HSYC'!D3967</f>
        <v>cái</v>
      </c>
      <c r="F3966" s="51">
        <f>'[1]BoQ HSYC'!E3967</f>
        <v>0</v>
      </c>
      <c r="G3966" s="50">
        <f>'[1]BoQ HSYC'!F3967</f>
        <v>2</v>
      </c>
      <c r="H3966" s="45">
        <f>'[1]BoQ HSYC'!G3967</f>
        <v>0</v>
      </c>
      <c r="I3966" s="45">
        <f>'[1]BoQ HSYC'!H3967</f>
        <v>0</v>
      </c>
      <c r="J3966" s="45">
        <f>'[1]BoQ HSYC'!I3967</f>
        <v>0</v>
      </c>
      <c r="K3966" s="55">
        <f>'[1]BoQ HSYC'!J3967</f>
        <v>2208773</v>
      </c>
      <c r="L3966" s="47">
        <f>'[1]BoQ HSYC'!K3967</f>
        <v>151520</v>
      </c>
      <c r="M3966" s="47">
        <f>'[1]BoQ HSYC'!L3967</f>
        <v>2360293</v>
      </c>
      <c r="N3966" s="49">
        <f>'[1]BoQ HSYC'!M3967</f>
        <v>0</v>
      </c>
      <c r="O3966" s="49">
        <f>'[1]BoQ HSYC'!N3967</f>
        <v>53032</v>
      </c>
      <c r="P3966" s="47">
        <f>'[1]BoQ HSYC'!O3967</f>
        <v>53032</v>
      </c>
      <c r="Q3966" s="47">
        <f>'[1]BoQ HSYC'!P3967</f>
        <v>4720586</v>
      </c>
      <c r="R3966" s="47">
        <f>'[1]BoQ HSYC'!Q3967</f>
        <v>106064</v>
      </c>
      <c r="S3966" s="47">
        <f>'[1]BoQ HSYC'!R3967</f>
        <v>4826650</v>
      </c>
      <c r="T3966" s="48">
        <f>'[1]BoQ HSYC'!S3967</f>
        <v>0</v>
      </c>
      <c r="U3966" s="47">
        <f>'[1]BoQ HSYC'!T3967</f>
        <v>0</v>
      </c>
      <c r="V3966" s="54" t="str">
        <f>'[1]BoQ HSYC'!U3967</f>
        <v>VT: NCC, NC:BĐG Q2/2026</v>
      </c>
      <c r="W3966" s="45" t="str">
        <f>'[1]BoQ HSYC'!V3967</f>
        <v>VT: NCC, NC:BĐG Q2/2026</v>
      </c>
      <c r="X3966" s="44" t="str">
        <f>'[1]BoQ HSYC'!W3967</f>
        <v>ME</v>
      </c>
      <c r="Y3966" s="44" t="str">
        <f>'[1]BoQ HSYC'!X3967</f>
        <v>ME</v>
      </c>
      <c r="Z3966" s="44">
        <f>'[1]BoQ HSYC'!Y3967</f>
        <v>0</v>
      </c>
      <c r="AA3966" s="44">
        <f>'[1]BoQ HSYC'!Z3967</f>
        <v>0</v>
      </c>
      <c r="AB3966" s="2"/>
      <c r="AC3966" s="33"/>
      <c r="AQ3966" s="8"/>
      <c r="AU3966" s="8">
        <f>+K3966</f>
        <v>2208773</v>
      </c>
      <c r="AV3966" s="8">
        <f>+L3966</f>
        <v>151520</v>
      </c>
      <c r="AW3966" s="2">
        <f>+M3966</f>
        <v>2360293</v>
      </c>
      <c r="AX3966" s="8">
        <f>F3966*AW3966</f>
        <v>0</v>
      </c>
      <c r="AY3966" s="8">
        <f>IF(AQ3966="CT",7%,5%)*AX3966</f>
        <v>0</v>
      </c>
      <c r="AZ3966" s="8">
        <f>AX3966*2%</f>
        <v>0</v>
      </c>
      <c r="BA3966" s="8">
        <f>IF(BB3966&gt;0,0,AX3966*5%)</f>
        <v>0</v>
      </c>
      <c r="BB3966" s="8">
        <f>(AX3966-BG3966)*35%</f>
        <v>0</v>
      </c>
      <c r="BC3966" s="8">
        <f>+AX3966+AY3966+AZ3966+BA3966+BB3966</f>
        <v>0</v>
      </c>
      <c r="BD3966" s="8">
        <f>AX3966-AT3966</f>
        <v>0</v>
      </c>
      <c r="BE3966" s="2"/>
      <c r="BH3966" s="2"/>
    </row>
    <row r="3967" spans="2:16255" s="4" customFormat="1" ht="30.75" customHeight="1" x14ac:dyDescent="0.2">
      <c r="B3967" s="52">
        <f>'[1]BoQ HSYC'!A3968</f>
        <v>5</v>
      </c>
      <c r="C3967" s="53" t="str">
        <f>'[1]BoQ HSYC'!B3968</f>
        <v>Khớp nối mềm BB DN125</v>
      </c>
      <c r="D3967" s="52">
        <f>'[1]BoQ HSYC'!C3968</f>
        <v>0</v>
      </c>
      <c r="E3967" s="52" t="str">
        <f>'[1]BoQ HSYC'!D3968</f>
        <v>cái</v>
      </c>
      <c r="F3967" s="51">
        <f>'[1]BoQ HSYC'!E3968</f>
        <v>0</v>
      </c>
      <c r="G3967" s="50">
        <f>'[1]BoQ HSYC'!F3968</f>
        <v>2</v>
      </c>
      <c r="H3967" s="45">
        <f>'[1]BoQ HSYC'!G3968</f>
        <v>0</v>
      </c>
      <c r="I3967" s="45">
        <f>'[1]BoQ HSYC'!H3968</f>
        <v>0</v>
      </c>
      <c r="J3967" s="45">
        <f>'[1]BoQ HSYC'!I3968</f>
        <v>0</v>
      </c>
      <c r="K3967" s="55">
        <f>'[1]BoQ HSYC'!J3968</f>
        <v>3754914</v>
      </c>
      <c r="L3967" s="47">
        <f>'[1]BoQ HSYC'!K3968</f>
        <v>166350</v>
      </c>
      <c r="M3967" s="47">
        <f>'[1]BoQ HSYC'!L3968</f>
        <v>3921264</v>
      </c>
      <c r="N3967" s="49">
        <f>'[1]BoQ HSYC'!M3968</f>
        <v>0</v>
      </c>
      <c r="O3967" s="49">
        <f>'[1]BoQ HSYC'!N3968</f>
        <v>58222.499999999993</v>
      </c>
      <c r="P3967" s="47">
        <f>'[1]BoQ HSYC'!O3968</f>
        <v>58222.499999999993</v>
      </c>
      <c r="Q3967" s="47">
        <f>'[1]BoQ HSYC'!P3968</f>
        <v>7842528</v>
      </c>
      <c r="R3967" s="47">
        <f>'[1]BoQ HSYC'!Q3968</f>
        <v>116444.99999999999</v>
      </c>
      <c r="S3967" s="47">
        <f>'[1]BoQ HSYC'!R3968</f>
        <v>7958973</v>
      </c>
      <c r="T3967" s="48">
        <f>'[1]BoQ HSYC'!S3968</f>
        <v>0</v>
      </c>
      <c r="U3967" s="47">
        <f>'[1]BoQ HSYC'!T3968</f>
        <v>0</v>
      </c>
      <c r="V3967" s="54" t="str">
        <f>'[1]BoQ HSYC'!U3968</f>
        <v>VT: NCC, NC:BĐG Q2/2026</v>
      </c>
      <c r="W3967" s="45" t="str">
        <f>'[1]BoQ HSYC'!V3968</f>
        <v>VT: NCC, NC:BĐG Q2/2026</v>
      </c>
      <c r="X3967" s="44" t="str">
        <f>'[1]BoQ HSYC'!W3968</f>
        <v>ME</v>
      </c>
      <c r="Y3967" s="44" t="str">
        <f>'[1]BoQ HSYC'!X3968</f>
        <v>ME</v>
      </c>
      <c r="Z3967" s="44">
        <f>'[1]BoQ HSYC'!Y3968</f>
        <v>0</v>
      </c>
      <c r="AA3967" s="44">
        <f>'[1]BoQ HSYC'!Z3968</f>
        <v>0</v>
      </c>
      <c r="AB3967" s="2"/>
      <c r="AC3967" s="33"/>
      <c r="AQ3967" s="8"/>
      <c r="AU3967" s="8">
        <f>+K3967</f>
        <v>3754914</v>
      </c>
      <c r="AV3967" s="8">
        <f>+L3967</f>
        <v>166350</v>
      </c>
      <c r="AW3967" s="2">
        <f>+M3967</f>
        <v>3921264</v>
      </c>
      <c r="AX3967" s="8">
        <f>F3967*AW3967</f>
        <v>0</v>
      </c>
      <c r="AY3967" s="8">
        <f>IF(AQ3967="CT",7%,5%)*AX3967</f>
        <v>0</v>
      </c>
      <c r="AZ3967" s="8">
        <f>AX3967*2%</f>
        <v>0</v>
      </c>
      <c r="BA3967" s="8">
        <f>IF(BB3967&gt;0,0,AX3967*5%)</f>
        <v>0</v>
      </c>
      <c r="BB3967" s="8">
        <f>(AX3967-BG3967)*35%</f>
        <v>0</v>
      </c>
      <c r="BC3967" s="8">
        <f>+AX3967+AY3967+AZ3967+BA3967+BB3967</f>
        <v>0</v>
      </c>
      <c r="BD3967" s="8">
        <f>AX3967-AT3967</f>
        <v>0</v>
      </c>
      <c r="BE3967" s="2"/>
      <c r="BH3967" s="2"/>
    </row>
    <row r="3968" spans="2:16255" s="4" customFormat="1" ht="30.75" customHeight="1" x14ac:dyDescent="0.2">
      <c r="B3968" s="52">
        <f>'[1]BoQ HSYC'!A3969</f>
        <v>6</v>
      </c>
      <c r="C3968" s="53" t="str">
        <f>'[1]BoQ HSYC'!B3969</f>
        <v>Khớp nối mềm BE DN125</v>
      </c>
      <c r="D3968" s="52">
        <f>'[1]BoQ HSYC'!C3969</f>
        <v>0</v>
      </c>
      <c r="E3968" s="52" t="str">
        <f>'[1]BoQ HSYC'!D3969</f>
        <v>cái</v>
      </c>
      <c r="F3968" s="51">
        <f>'[1]BoQ HSYC'!E3969</f>
        <v>0</v>
      </c>
      <c r="G3968" s="50">
        <f>'[1]BoQ HSYC'!F3969</f>
        <v>2</v>
      </c>
      <c r="H3968" s="45">
        <f>'[1]BoQ HSYC'!G3969</f>
        <v>0</v>
      </c>
      <c r="I3968" s="45">
        <f>'[1]BoQ HSYC'!H3969</f>
        <v>0</v>
      </c>
      <c r="J3968" s="45">
        <f>'[1]BoQ HSYC'!I3969</f>
        <v>0</v>
      </c>
      <c r="K3968" s="55">
        <f>'[1]BoQ HSYC'!J3969</f>
        <v>3754914</v>
      </c>
      <c r="L3968" s="47">
        <f>'[1]BoQ HSYC'!K3969</f>
        <v>166350</v>
      </c>
      <c r="M3968" s="47">
        <f>'[1]BoQ HSYC'!L3969</f>
        <v>3921264</v>
      </c>
      <c r="N3968" s="49">
        <f>'[1]BoQ HSYC'!M3969</f>
        <v>0</v>
      </c>
      <c r="O3968" s="49">
        <f>'[1]BoQ HSYC'!N3969</f>
        <v>58222.499999999993</v>
      </c>
      <c r="P3968" s="47">
        <f>'[1]BoQ HSYC'!O3969</f>
        <v>58222.499999999993</v>
      </c>
      <c r="Q3968" s="47">
        <f>'[1]BoQ HSYC'!P3969</f>
        <v>7842528</v>
      </c>
      <c r="R3968" s="47">
        <f>'[1]BoQ HSYC'!Q3969</f>
        <v>116444.99999999999</v>
      </c>
      <c r="S3968" s="47">
        <f>'[1]BoQ HSYC'!R3969</f>
        <v>7958973</v>
      </c>
      <c r="T3968" s="48">
        <f>'[1]BoQ HSYC'!S3969</f>
        <v>0</v>
      </c>
      <c r="U3968" s="47">
        <f>'[1]BoQ HSYC'!T3969</f>
        <v>0</v>
      </c>
      <c r="V3968" s="54" t="str">
        <f>'[1]BoQ HSYC'!U3969</f>
        <v>VT: NCC, NC:BĐG Q2/2026</v>
      </c>
      <c r="W3968" s="45" t="str">
        <f>'[1]BoQ HSYC'!V3969</f>
        <v>VT: NCC, NC:BĐG Q2/2026</v>
      </c>
      <c r="X3968" s="44" t="str">
        <f>'[1]BoQ HSYC'!W3969</f>
        <v>ME</v>
      </c>
      <c r="Y3968" s="44" t="str">
        <f>'[1]BoQ HSYC'!X3969</f>
        <v>ME</v>
      </c>
      <c r="Z3968" s="44">
        <f>'[1]BoQ HSYC'!Y3969</f>
        <v>0</v>
      </c>
      <c r="AA3968" s="44">
        <f>'[1]BoQ HSYC'!Z3969</f>
        <v>0</v>
      </c>
      <c r="AB3968" s="2"/>
      <c r="AC3968" s="33"/>
      <c r="AQ3968" s="8"/>
      <c r="AU3968" s="8">
        <f>+K3968</f>
        <v>3754914</v>
      </c>
      <c r="AV3968" s="8">
        <f>+L3968</f>
        <v>166350</v>
      </c>
      <c r="AW3968" s="2">
        <f>+M3968</f>
        <v>3921264</v>
      </c>
      <c r="AX3968" s="8">
        <f>F3968*AW3968</f>
        <v>0</v>
      </c>
      <c r="AY3968" s="8">
        <f>IF(AQ3968="CT",7%,5%)*AX3968</f>
        <v>0</v>
      </c>
      <c r="AZ3968" s="8">
        <f>AX3968*2%</f>
        <v>0</v>
      </c>
      <c r="BA3968" s="8">
        <f>IF(BB3968&gt;0,0,AX3968*5%)</f>
        <v>0</v>
      </c>
      <c r="BB3968" s="8">
        <f>(AX3968-BG3968)*35%</f>
        <v>0</v>
      </c>
      <c r="BC3968" s="8">
        <f>+AX3968+AY3968+AZ3968+BA3968+BB3968</f>
        <v>0</v>
      </c>
      <c r="BD3968" s="8">
        <f>AX3968-AT3968</f>
        <v>0</v>
      </c>
      <c r="BE3968" s="2"/>
      <c r="BH3968" s="2"/>
    </row>
    <row r="3969" spans="2:60" s="4" customFormat="1" ht="30.75" customHeight="1" x14ac:dyDescent="0.2">
      <c r="B3969" s="52">
        <f>'[1]BoQ HSYC'!A3970</f>
        <v>7</v>
      </c>
      <c r="C3969" s="53" t="str">
        <f>'[1]BoQ HSYC'!B3970</f>
        <v>Khớp nối mềm ren DN50</v>
      </c>
      <c r="D3969" s="52">
        <f>'[1]BoQ HSYC'!C3970</f>
        <v>0</v>
      </c>
      <c r="E3969" s="52" t="str">
        <f>'[1]BoQ HSYC'!D3970</f>
        <v>cái</v>
      </c>
      <c r="F3969" s="51">
        <f>'[1]BoQ HSYC'!E3970</f>
        <v>0</v>
      </c>
      <c r="G3969" s="50">
        <f>'[1]BoQ HSYC'!F3970</f>
        <v>2</v>
      </c>
      <c r="H3969" s="45">
        <f>'[1]BoQ HSYC'!G3970</f>
        <v>0</v>
      </c>
      <c r="I3969" s="45">
        <f>'[1]BoQ HSYC'!H3970</f>
        <v>0</v>
      </c>
      <c r="J3969" s="45">
        <f>'[1]BoQ HSYC'!I3970</f>
        <v>0</v>
      </c>
      <c r="K3969" s="55">
        <f>'[1]BoQ HSYC'!J3970</f>
        <v>1767018</v>
      </c>
      <c r="L3969" s="47">
        <f>'[1]BoQ HSYC'!K3970</f>
        <v>125170</v>
      </c>
      <c r="M3969" s="47">
        <f>'[1]BoQ HSYC'!L3970</f>
        <v>1892188</v>
      </c>
      <c r="N3969" s="49">
        <f>'[1]BoQ HSYC'!M3970</f>
        <v>0</v>
      </c>
      <c r="O3969" s="49">
        <f>'[1]BoQ HSYC'!N3970</f>
        <v>43809.5</v>
      </c>
      <c r="P3969" s="47">
        <f>'[1]BoQ HSYC'!O3970</f>
        <v>43809.5</v>
      </c>
      <c r="Q3969" s="47">
        <f>'[1]BoQ HSYC'!P3970</f>
        <v>3784376</v>
      </c>
      <c r="R3969" s="47">
        <f>'[1]BoQ HSYC'!Q3970</f>
        <v>87619</v>
      </c>
      <c r="S3969" s="47">
        <f>'[1]BoQ HSYC'!R3970</f>
        <v>3871995</v>
      </c>
      <c r="T3969" s="48">
        <f>'[1]BoQ HSYC'!S3970</f>
        <v>0</v>
      </c>
      <c r="U3969" s="47">
        <f>'[1]BoQ HSYC'!T3970</f>
        <v>0</v>
      </c>
      <c r="V3969" s="54" t="str">
        <f>'[1]BoQ HSYC'!U3970</f>
        <v>VT: NCC, NC:BĐG Q2/2026</v>
      </c>
      <c r="W3969" s="45" t="str">
        <f>'[1]BoQ HSYC'!V3970</f>
        <v>VT: NCC, NC:BĐG Q2/2026</v>
      </c>
      <c r="X3969" s="44" t="str">
        <f>'[1]BoQ HSYC'!W3970</f>
        <v>ME</v>
      </c>
      <c r="Y3969" s="44" t="str">
        <f>'[1]BoQ HSYC'!X3970</f>
        <v>ME</v>
      </c>
      <c r="Z3969" s="44">
        <f>'[1]BoQ HSYC'!Y3970</f>
        <v>0</v>
      </c>
      <c r="AA3969" s="44">
        <f>'[1]BoQ HSYC'!Z3970</f>
        <v>0</v>
      </c>
      <c r="AB3969" s="2"/>
      <c r="AC3969" s="33"/>
      <c r="AQ3969" s="8"/>
      <c r="AU3969" s="8">
        <f>+K3969</f>
        <v>1767018</v>
      </c>
      <c r="AV3969" s="8">
        <f>+L3969</f>
        <v>125170</v>
      </c>
      <c r="AW3969" s="2">
        <f>+M3969</f>
        <v>1892188</v>
      </c>
      <c r="AX3969" s="8">
        <f>F3969*AW3969</f>
        <v>0</v>
      </c>
      <c r="AY3969" s="8">
        <f>IF(AQ3969="CT",7%,5%)*AX3969</f>
        <v>0</v>
      </c>
      <c r="AZ3969" s="8">
        <f>AX3969*2%</f>
        <v>0</v>
      </c>
      <c r="BA3969" s="8">
        <f>IF(BB3969&gt;0,0,AX3969*5%)</f>
        <v>0</v>
      </c>
      <c r="BB3969" s="8">
        <f>(AX3969-BG3969)*35%</f>
        <v>0</v>
      </c>
      <c r="BC3969" s="8">
        <f>+AX3969+AY3969+AZ3969+BA3969+BB3969</f>
        <v>0</v>
      </c>
      <c r="BD3969" s="8">
        <f>AX3969-AT3969</f>
        <v>0</v>
      </c>
      <c r="BE3969" s="2"/>
      <c r="BH3969" s="2"/>
    </row>
    <row r="3970" spans="2:60" s="4" customFormat="1" ht="30.75" customHeight="1" x14ac:dyDescent="0.2">
      <c r="B3970" s="52">
        <f>'[1]BoQ HSYC'!A3971</f>
        <v>8</v>
      </c>
      <c r="C3970" s="53" t="str">
        <f>'[1]BoQ HSYC'!B3971</f>
        <v>Van 1 chiều DN50</v>
      </c>
      <c r="D3970" s="52">
        <f>'[1]BoQ HSYC'!C3971</f>
        <v>0</v>
      </c>
      <c r="E3970" s="52" t="str">
        <f>'[1]BoQ HSYC'!D3971</f>
        <v>cái</v>
      </c>
      <c r="F3970" s="51">
        <f>'[1]BoQ HSYC'!E3971</f>
        <v>0</v>
      </c>
      <c r="G3970" s="50">
        <f>'[1]BoQ HSYC'!F3971</f>
        <v>2</v>
      </c>
      <c r="H3970" s="45">
        <f>'[1]BoQ HSYC'!G3971</f>
        <v>0</v>
      </c>
      <c r="I3970" s="45">
        <f>'[1]BoQ HSYC'!H3971</f>
        <v>0</v>
      </c>
      <c r="J3970" s="45">
        <f>'[1]BoQ HSYC'!I3971</f>
        <v>0</v>
      </c>
      <c r="K3970" s="47">
        <f>'[1]BoQ HSYC'!J3971</f>
        <v>2969226</v>
      </c>
      <c r="L3970" s="47">
        <f>'[1]BoQ HSYC'!K3971</f>
        <v>214542.85714285716</v>
      </c>
      <c r="M3970" s="47">
        <f>'[1]BoQ HSYC'!L3971</f>
        <v>3183768.8571428573</v>
      </c>
      <c r="N3970" s="49">
        <f>'[1]BoQ HSYC'!M3971</f>
        <v>0</v>
      </c>
      <c r="O3970" s="49">
        <f>'[1]BoQ HSYC'!N3971</f>
        <v>75090</v>
      </c>
      <c r="P3970" s="47">
        <f>'[1]BoQ HSYC'!O3971</f>
        <v>75090</v>
      </c>
      <c r="Q3970" s="47">
        <f>'[1]BoQ HSYC'!P3971</f>
        <v>6367537.7142857146</v>
      </c>
      <c r="R3970" s="47">
        <f>'[1]BoQ HSYC'!Q3971</f>
        <v>150180</v>
      </c>
      <c r="S3970" s="47">
        <f>'[1]BoQ HSYC'!R3971</f>
        <v>6517717.7142857146</v>
      </c>
      <c r="T3970" s="48">
        <f>'[1]BoQ HSYC'!S3971</f>
        <v>0</v>
      </c>
      <c r="U3970" s="47">
        <f>'[1]BoQ HSYC'!T3971</f>
        <v>0</v>
      </c>
      <c r="V3970" s="52" t="str">
        <f>'[1]BoQ HSYC'!U3971</f>
        <v>VT: HĐK, NC:BĐG Q2/2026</v>
      </c>
      <c r="W3970" s="45" t="str">
        <f>'[1]BoQ HSYC'!V3971</f>
        <v>VT: HĐK, NC:BĐG Q2/2026</v>
      </c>
      <c r="X3970" s="44" t="str">
        <f>'[1]BoQ HSYC'!W3971</f>
        <v>ME</v>
      </c>
      <c r="Y3970" s="44" t="str">
        <f>'[1]BoQ HSYC'!X3971</f>
        <v>ME</v>
      </c>
      <c r="Z3970" s="44">
        <f>'[1]BoQ HSYC'!Y3971</f>
        <v>0</v>
      </c>
      <c r="AA3970" s="44">
        <f>'[1]BoQ HSYC'!Z3971</f>
        <v>0</v>
      </c>
      <c r="AB3970" s="2"/>
      <c r="AC3970" s="33"/>
      <c r="AQ3970" s="8"/>
      <c r="AU3970" s="8">
        <f>+K3970</f>
        <v>2969226</v>
      </c>
      <c r="AV3970" s="8">
        <f>+L3970</f>
        <v>214542.85714285716</v>
      </c>
      <c r="AW3970" s="2">
        <f>+M3970</f>
        <v>3183768.8571428573</v>
      </c>
      <c r="AX3970" s="8">
        <f>F3970*AW3970</f>
        <v>0</v>
      </c>
      <c r="AY3970" s="8">
        <f>IF(AQ3970="CT",7%,5%)*AX3970</f>
        <v>0</v>
      </c>
      <c r="AZ3970" s="8">
        <f>AX3970*2%</f>
        <v>0</v>
      </c>
      <c r="BA3970" s="8">
        <f>IF(BB3970&gt;0,0,AX3970*5%)</f>
        <v>0</v>
      </c>
      <c r="BB3970" s="8">
        <f>(AX3970-BG3970)*35%</f>
        <v>0</v>
      </c>
      <c r="BC3970" s="8">
        <f>+AX3970+AY3970+AZ3970+BA3970+BB3970</f>
        <v>0</v>
      </c>
      <c r="BD3970" s="8">
        <f>AX3970-AT3970</f>
        <v>0</v>
      </c>
      <c r="BE3970" s="2"/>
      <c r="BH3970" s="2"/>
    </row>
    <row r="3971" spans="2:60" s="4" customFormat="1" ht="30.75" customHeight="1" x14ac:dyDescent="0.2">
      <c r="B3971" s="52">
        <f>'[1]BoQ HSYC'!A3972</f>
        <v>9</v>
      </c>
      <c r="C3971" s="53" t="str">
        <f>'[1]BoQ HSYC'!B3972</f>
        <v>Van bi DN15</v>
      </c>
      <c r="D3971" s="52">
        <f>'[1]BoQ HSYC'!C3972</f>
        <v>0</v>
      </c>
      <c r="E3971" s="52" t="str">
        <f>'[1]BoQ HSYC'!D3972</f>
        <v>cái</v>
      </c>
      <c r="F3971" s="51">
        <f>'[1]BoQ HSYC'!E3972</f>
        <v>0</v>
      </c>
      <c r="G3971" s="50">
        <f>'[1]BoQ HSYC'!F3972</f>
        <v>6</v>
      </c>
      <c r="H3971" s="45">
        <f>'[1]BoQ HSYC'!G3972</f>
        <v>0</v>
      </c>
      <c r="I3971" s="45">
        <f>'[1]BoQ HSYC'!H3972</f>
        <v>0</v>
      </c>
      <c r="J3971" s="45">
        <f>'[1]BoQ HSYC'!I3972</f>
        <v>0</v>
      </c>
      <c r="K3971" s="47">
        <f>'[1]BoQ HSYC'!J3972</f>
        <v>166800</v>
      </c>
      <c r="L3971" s="47">
        <f>'[1]BoQ HSYC'!K3972</f>
        <v>28610</v>
      </c>
      <c r="M3971" s="47">
        <f>'[1]BoQ HSYC'!L3972</f>
        <v>195410</v>
      </c>
      <c r="N3971" s="49">
        <f>'[1]BoQ HSYC'!M3972</f>
        <v>0</v>
      </c>
      <c r="O3971" s="49">
        <f>'[1]BoQ HSYC'!N3972</f>
        <v>10013.5</v>
      </c>
      <c r="P3971" s="47">
        <f>'[1]BoQ HSYC'!O3972</f>
        <v>10013.5</v>
      </c>
      <c r="Q3971" s="47">
        <f>'[1]BoQ HSYC'!P3972</f>
        <v>1172460</v>
      </c>
      <c r="R3971" s="47">
        <f>'[1]BoQ HSYC'!Q3972</f>
        <v>60081</v>
      </c>
      <c r="S3971" s="47">
        <f>'[1]BoQ HSYC'!R3972</f>
        <v>1232541</v>
      </c>
      <c r="T3971" s="48">
        <f>'[1]BoQ HSYC'!S3972</f>
        <v>0</v>
      </c>
      <c r="U3971" s="47">
        <f>'[1]BoQ HSYC'!T3972</f>
        <v>0</v>
      </c>
      <c r="V3971" s="52" t="str">
        <f>'[1]BoQ HSYC'!U3972</f>
        <v>VT: HĐK, NC:BĐG Q2/2026</v>
      </c>
      <c r="W3971" s="45" t="str">
        <f>'[1]BoQ HSYC'!V3972</f>
        <v>VT: HĐK, NC:BĐG Q2/2026</v>
      </c>
      <c r="X3971" s="44" t="str">
        <f>'[1]BoQ HSYC'!W3972</f>
        <v>ME</v>
      </c>
      <c r="Y3971" s="44" t="str">
        <f>'[1]BoQ HSYC'!X3972</f>
        <v>ME</v>
      </c>
      <c r="Z3971" s="44">
        <f>'[1]BoQ HSYC'!Y3972</f>
        <v>0</v>
      </c>
      <c r="AA3971" s="44">
        <f>'[1]BoQ HSYC'!Z3972</f>
        <v>0</v>
      </c>
      <c r="AB3971" s="2"/>
      <c r="AC3971" s="33"/>
      <c r="AQ3971" s="8"/>
      <c r="AU3971" s="8">
        <f>+K3971</f>
        <v>166800</v>
      </c>
      <c r="AV3971" s="8">
        <f>+L3971</f>
        <v>28610</v>
      </c>
      <c r="AW3971" s="2">
        <f>+M3971</f>
        <v>195410</v>
      </c>
      <c r="AX3971" s="8">
        <f>F3971*AW3971</f>
        <v>0</v>
      </c>
      <c r="AY3971" s="8">
        <f>IF(AQ3971="CT",7%,5%)*AX3971</f>
        <v>0</v>
      </c>
      <c r="AZ3971" s="8">
        <f>AX3971*2%</f>
        <v>0</v>
      </c>
      <c r="BA3971" s="8">
        <f>IF(BB3971&gt;0,0,AX3971*5%)</f>
        <v>0</v>
      </c>
      <c r="BB3971" s="8">
        <f>(AX3971-BG3971)*35%</f>
        <v>0</v>
      </c>
      <c r="BC3971" s="8">
        <f>+AX3971+AY3971+AZ3971+BA3971+BB3971</f>
        <v>0</v>
      </c>
      <c r="BD3971" s="8">
        <f>AX3971-AT3971</f>
        <v>0</v>
      </c>
      <c r="BE3971" s="2"/>
      <c r="BH3971" s="2"/>
    </row>
    <row r="3972" spans="2:60" s="4" customFormat="1" ht="30.75" customHeight="1" x14ac:dyDescent="0.2">
      <c r="B3972" s="52">
        <f>'[1]BoQ HSYC'!A3973</f>
        <v>10</v>
      </c>
      <c r="C3972" s="53" t="str">
        <f>'[1]BoQ HSYC'!B3973</f>
        <v>Van bi DN25</v>
      </c>
      <c r="D3972" s="52">
        <f>'[1]BoQ HSYC'!C3973</f>
        <v>0</v>
      </c>
      <c r="E3972" s="52" t="str">
        <f>'[1]BoQ HSYC'!D3973</f>
        <v>cái</v>
      </c>
      <c r="F3972" s="51">
        <f>'[1]BoQ HSYC'!E3973</f>
        <v>0</v>
      </c>
      <c r="G3972" s="50">
        <f>'[1]BoQ HSYC'!F3973</f>
        <v>2</v>
      </c>
      <c r="H3972" s="45">
        <f>'[1]BoQ HSYC'!G3973</f>
        <v>0</v>
      </c>
      <c r="I3972" s="45">
        <f>'[1]BoQ HSYC'!H3973</f>
        <v>0</v>
      </c>
      <c r="J3972" s="45">
        <f>'[1]BoQ HSYC'!I3973</f>
        <v>0</v>
      </c>
      <c r="K3972" s="47">
        <f>'[1]BoQ HSYC'!J3973</f>
        <v>333600</v>
      </c>
      <c r="L3972" s="47">
        <f>'[1]BoQ HSYC'!K3973</f>
        <v>35760</v>
      </c>
      <c r="M3972" s="47">
        <f>'[1]BoQ HSYC'!L3973</f>
        <v>369360</v>
      </c>
      <c r="N3972" s="49">
        <f>'[1]BoQ HSYC'!M3973</f>
        <v>0</v>
      </c>
      <c r="O3972" s="49">
        <f>'[1]BoQ HSYC'!N3973</f>
        <v>12516</v>
      </c>
      <c r="P3972" s="47">
        <f>'[1]BoQ HSYC'!O3973</f>
        <v>12516</v>
      </c>
      <c r="Q3972" s="47">
        <f>'[1]BoQ HSYC'!P3973</f>
        <v>738720</v>
      </c>
      <c r="R3972" s="47">
        <f>'[1]BoQ HSYC'!Q3973</f>
        <v>25032</v>
      </c>
      <c r="S3972" s="47">
        <f>'[1]BoQ HSYC'!R3973</f>
        <v>763752</v>
      </c>
      <c r="T3972" s="48">
        <f>'[1]BoQ HSYC'!S3973</f>
        <v>0</v>
      </c>
      <c r="U3972" s="47">
        <f>'[1]BoQ HSYC'!T3973</f>
        <v>0</v>
      </c>
      <c r="V3972" s="52" t="str">
        <f>'[1]BoQ HSYC'!U3973</f>
        <v>VT: HĐK, NC:BĐG Q2/2026</v>
      </c>
      <c r="W3972" s="45" t="str">
        <f>'[1]BoQ HSYC'!V3973</f>
        <v>VT: HĐK, NC:BĐG Q2/2026</v>
      </c>
      <c r="X3972" s="44" t="str">
        <f>'[1]BoQ HSYC'!W3973</f>
        <v>ME</v>
      </c>
      <c r="Y3972" s="44" t="str">
        <f>'[1]BoQ HSYC'!X3973</f>
        <v>ME</v>
      </c>
      <c r="Z3972" s="44">
        <f>'[1]BoQ HSYC'!Y3973</f>
        <v>0</v>
      </c>
      <c r="AA3972" s="44">
        <f>'[1]BoQ HSYC'!Z3973</f>
        <v>0</v>
      </c>
      <c r="AB3972" s="2"/>
      <c r="AC3972" s="33"/>
      <c r="AQ3972" s="8"/>
      <c r="AU3972" s="8">
        <f>+K3972</f>
        <v>333600</v>
      </c>
      <c r="AV3972" s="8">
        <f>+L3972</f>
        <v>35760</v>
      </c>
      <c r="AW3972" s="2">
        <f>+M3972</f>
        <v>369360</v>
      </c>
      <c r="AX3972" s="8">
        <f>F3972*AW3972</f>
        <v>0</v>
      </c>
      <c r="AY3972" s="8">
        <f>IF(AQ3972="CT",7%,5%)*AX3972</f>
        <v>0</v>
      </c>
      <c r="AZ3972" s="8">
        <f>AX3972*2%</f>
        <v>0</v>
      </c>
      <c r="BA3972" s="8">
        <f>IF(BB3972&gt;0,0,AX3972*5%)</f>
        <v>0</v>
      </c>
      <c r="BB3972" s="8">
        <f>(AX3972-BG3972)*35%</f>
        <v>0</v>
      </c>
      <c r="BC3972" s="8">
        <f>+AX3972+AY3972+AZ3972+BA3972+BB3972</f>
        <v>0</v>
      </c>
      <c r="BD3972" s="8">
        <f>AX3972-AT3972</f>
        <v>0</v>
      </c>
      <c r="BE3972" s="2"/>
      <c r="BH3972" s="2"/>
    </row>
    <row r="3973" spans="2:60" s="4" customFormat="1" ht="30.75" customHeight="1" x14ac:dyDescent="0.2">
      <c r="B3973" s="52">
        <f>'[1]BoQ HSYC'!A3974</f>
        <v>11</v>
      </c>
      <c r="C3973" s="53" t="str">
        <f>'[1]BoQ HSYC'!B3974</f>
        <v>Van bướm tay quay DN125</v>
      </c>
      <c r="D3973" s="52">
        <f>'[1]BoQ HSYC'!C3974</f>
        <v>0</v>
      </c>
      <c r="E3973" s="52" t="str">
        <f>'[1]BoQ HSYC'!D3974</f>
        <v>cái</v>
      </c>
      <c r="F3973" s="51">
        <f>'[1]BoQ HSYC'!E3974</f>
        <v>0</v>
      </c>
      <c r="G3973" s="50">
        <f>'[1]BoQ HSYC'!F3974</f>
        <v>1</v>
      </c>
      <c r="H3973" s="45">
        <f>'[1]BoQ HSYC'!G3974</f>
        <v>0</v>
      </c>
      <c r="I3973" s="45">
        <f>'[1]BoQ HSYC'!H3974</f>
        <v>0</v>
      </c>
      <c r="J3973" s="45">
        <f>'[1]BoQ HSYC'!I3974</f>
        <v>0</v>
      </c>
      <c r="K3973" s="47">
        <f>'[1]BoQ HSYC'!J3974</f>
        <v>0</v>
      </c>
      <c r="L3973" s="47">
        <f>'[1]BoQ HSYC'!K3974</f>
        <v>243150</v>
      </c>
      <c r="M3973" s="47">
        <f>'[1]BoQ HSYC'!L3974</f>
        <v>243150</v>
      </c>
      <c r="N3973" s="49">
        <f>'[1]BoQ HSYC'!M3974</f>
        <v>0</v>
      </c>
      <c r="O3973" s="49">
        <f>'[1]BoQ HSYC'!N3974</f>
        <v>85102.5</v>
      </c>
      <c r="P3973" s="47">
        <f>'[1]BoQ HSYC'!O3974</f>
        <v>85102.5</v>
      </c>
      <c r="Q3973" s="47">
        <f>'[1]BoQ HSYC'!P3974</f>
        <v>243150</v>
      </c>
      <c r="R3973" s="47">
        <f>'[1]BoQ HSYC'!Q3974</f>
        <v>85102.5</v>
      </c>
      <c r="S3973" s="47">
        <f>'[1]BoQ HSYC'!R3974</f>
        <v>328252.5</v>
      </c>
      <c r="T3973" s="48">
        <f>'[1]BoQ HSYC'!S3974</f>
        <v>0</v>
      </c>
      <c r="U3973" s="47">
        <f>'[1]BoQ HSYC'!T3974</f>
        <v>1493424</v>
      </c>
      <c r="V3973" s="52" t="str">
        <f>'[1]BoQ HSYC'!U3974</f>
        <v>VT: HĐK, NC:BĐG Q2/2026</v>
      </c>
      <c r="W3973" s="45" t="str">
        <f>'[1]BoQ HSYC'!V3974</f>
        <v>VT: HĐK, NC:BĐG Q2/2026</v>
      </c>
      <c r="X3973" s="44" t="str">
        <f>'[1]BoQ HSYC'!W3974</f>
        <v>ME</v>
      </c>
      <c r="Y3973" s="44" t="str">
        <f>'[1]BoQ HSYC'!X3974</f>
        <v>ME</v>
      </c>
      <c r="Z3973" s="44">
        <f>'[1]BoQ HSYC'!Y3974</f>
        <v>0</v>
      </c>
      <c r="AA3973" s="44">
        <f>'[1]BoQ HSYC'!Z3974</f>
        <v>0</v>
      </c>
      <c r="AB3973" s="2"/>
      <c r="AC3973" s="33"/>
      <c r="AQ3973" s="8"/>
      <c r="AU3973" s="8">
        <f>+K3973</f>
        <v>0</v>
      </c>
      <c r="AV3973" s="8">
        <f>+L3973</f>
        <v>243150</v>
      </c>
      <c r="AW3973" s="2">
        <f>+M3973</f>
        <v>243150</v>
      </c>
      <c r="AX3973" s="8">
        <f>F3973*AW3973</f>
        <v>0</v>
      </c>
      <c r="AY3973" s="8">
        <f>IF(AQ3973="CT",7%,5%)*AX3973</f>
        <v>0</v>
      </c>
      <c r="AZ3973" s="8">
        <f>AX3973*2%</f>
        <v>0</v>
      </c>
      <c r="BA3973" s="8">
        <f>IF(BB3973&gt;0,0,AX3973*5%)</f>
        <v>0</v>
      </c>
      <c r="BB3973" s="8">
        <f>(AX3973-BG3973)*35%</f>
        <v>0</v>
      </c>
      <c r="BC3973" s="8">
        <f>+AX3973+AY3973+AZ3973+BA3973+BB3973</f>
        <v>0</v>
      </c>
      <c r="BD3973" s="8">
        <f>AX3973-AT3973</f>
        <v>0</v>
      </c>
      <c r="BE3973" s="2"/>
      <c r="BH3973" s="2"/>
    </row>
    <row r="3974" spans="2:60" s="4" customFormat="1" ht="30.75" customHeight="1" x14ac:dyDescent="0.2">
      <c r="B3974" s="52">
        <f>'[1]BoQ HSYC'!A3975</f>
        <v>12</v>
      </c>
      <c r="C3974" s="53" t="str">
        <f>'[1]BoQ HSYC'!B3975</f>
        <v>Van bướm tay quay DN150</v>
      </c>
      <c r="D3974" s="52">
        <f>'[1]BoQ HSYC'!C3975</f>
        <v>0</v>
      </c>
      <c r="E3974" s="52" t="str">
        <f>'[1]BoQ HSYC'!D3975</f>
        <v>cái</v>
      </c>
      <c r="F3974" s="51">
        <f>'[1]BoQ HSYC'!E3975</f>
        <v>0</v>
      </c>
      <c r="G3974" s="50">
        <f>'[1]BoQ HSYC'!F3975</f>
        <v>2</v>
      </c>
      <c r="H3974" s="45">
        <f>'[1]BoQ HSYC'!G3975</f>
        <v>0</v>
      </c>
      <c r="I3974" s="45">
        <f>'[1]BoQ HSYC'!H3975</f>
        <v>0</v>
      </c>
      <c r="J3974" s="45">
        <f>'[1]BoQ HSYC'!I3975</f>
        <v>0</v>
      </c>
      <c r="K3974" s="47">
        <f>'[1]BoQ HSYC'!J3975</f>
        <v>0</v>
      </c>
      <c r="L3974" s="47">
        <f>'[1]BoQ HSYC'!K3975</f>
        <v>271760</v>
      </c>
      <c r="M3974" s="47">
        <f>'[1]BoQ HSYC'!L3975</f>
        <v>271760</v>
      </c>
      <c r="N3974" s="49">
        <f>'[1]BoQ HSYC'!M3975</f>
        <v>0</v>
      </c>
      <c r="O3974" s="49">
        <f>'[1]BoQ HSYC'!N3975</f>
        <v>95116</v>
      </c>
      <c r="P3974" s="47">
        <f>'[1]BoQ HSYC'!O3975</f>
        <v>95116</v>
      </c>
      <c r="Q3974" s="47">
        <f>'[1]BoQ HSYC'!P3975</f>
        <v>543520</v>
      </c>
      <c r="R3974" s="47">
        <f>'[1]BoQ HSYC'!Q3975</f>
        <v>190232</v>
      </c>
      <c r="S3974" s="47">
        <f>'[1]BoQ HSYC'!R3975</f>
        <v>733752</v>
      </c>
      <c r="T3974" s="48">
        <f>'[1]BoQ HSYC'!S3975</f>
        <v>0</v>
      </c>
      <c r="U3974" s="47">
        <f>'[1]BoQ HSYC'!T3975</f>
        <v>1861264</v>
      </c>
      <c r="V3974" s="52" t="str">
        <f>'[1]BoQ HSYC'!U3975</f>
        <v>VT: HĐK, NC:BĐG Q2/2026</v>
      </c>
      <c r="W3974" s="45" t="str">
        <f>'[1]BoQ HSYC'!V3975</f>
        <v>VT: HĐK, NC:BĐG Q2/2026</v>
      </c>
      <c r="X3974" s="44" t="str">
        <f>'[1]BoQ HSYC'!W3975</f>
        <v>ME</v>
      </c>
      <c r="Y3974" s="44" t="str">
        <f>'[1]BoQ HSYC'!X3975</f>
        <v>ME</v>
      </c>
      <c r="Z3974" s="44">
        <f>'[1]BoQ HSYC'!Y3975</f>
        <v>0</v>
      </c>
      <c r="AA3974" s="44">
        <f>'[1]BoQ HSYC'!Z3975</f>
        <v>0</v>
      </c>
      <c r="AB3974" s="2"/>
      <c r="AC3974" s="33"/>
      <c r="AQ3974" s="8"/>
      <c r="AU3974" s="8">
        <f>+K3974</f>
        <v>0</v>
      </c>
      <c r="AV3974" s="8">
        <f>+L3974</f>
        <v>271760</v>
      </c>
      <c r="AW3974" s="2">
        <f>+M3974</f>
        <v>271760</v>
      </c>
      <c r="AX3974" s="8">
        <f>F3974*AW3974</f>
        <v>0</v>
      </c>
      <c r="AY3974" s="8">
        <f>IF(AQ3974="CT",7%,5%)*AX3974</f>
        <v>0</v>
      </c>
      <c r="AZ3974" s="8">
        <f>AX3974*2%</f>
        <v>0</v>
      </c>
      <c r="BA3974" s="8">
        <f>IF(BB3974&gt;0,0,AX3974*5%)</f>
        <v>0</v>
      </c>
      <c r="BB3974" s="8">
        <f>(AX3974-BG3974)*35%</f>
        <v>0</v>
      </c>
      <c r="BC3974" s="8">
        <f>+AX3974+AY3974+AZ3974+BA3974+BB3974</f>
        <v>0</v>
      </c>
      <c r="BD3974" s="8">
        <f>AX3974-AT3974</f>
        <v>0</v>
      </c>
      <c r="BE3974" s="2"/>
      <c r="BH3974" s="2"/>
    </row>
    <row r="3975" spans="2:60" s="4" customFormat="1" ht="30.75" customHeight="1" x14ac:dyDescent="0.2">
      <c r="B3975" s="52">
        <f>'[1]BoQ HSYC'!A3976</f>
        <v>13</v>
      </c>
      <c r="C3975" s="53" t="str">
        <f>'[1]BoQ HSYC'!B3976</f>
        <v>Van cổng ren đồng DN50</v>
      </c>
      <c r="D3975" s="52">
        <f>'[1]BoQ HSYC'!C3976</f>
        <v>0</v>
      </c>
      <c r="E3975" s="52" t="str">
        <f>'[1]BoQ HSYC'!D3976</f>
        <v>cái</v>
      </c>
      <c r="F3975" s="51">
        <f>'[1]BoQ HSYC'!E3976</f>
        <v>0</v>
      </c>
      <c r="G3975" s="50">
        <f>'[1]BoQ HSYC'!F3976</f>
        <v>3</v>
      </c>
      <c r="H3975" s="45">
        <f>'[1]BoQ HSYC'!G3976</f>
        <v>0</v>
      </c>
      <c r="I3975" s="45">
        <f>'[1]BoQ HSYC'!H3976</f>
        <v>0</v>
      </c>
      <c r="J3975" s="45">
        <f>'[1]BoQ HSYC'!I3976</f>
        <v>0</v>
      </c>
      <c r="K3975" s="47">
        <f>'[1]BoQ HSYC'!J3976</f>
        <v>827213</v>
      </c>
      <c r="L3975" s="47">
        <f>'[1]BoQ HSYC'!K3976</f>
        <v>146600</v>
      </c>
      <c r="M3975" s="47">
        <f>'[1]BoQ HSYC'!L3976</f>
        <v>973813</v>
      </c>
      <c r="N3975" s="49">
        <f>'[1]BoQ HSYC'!M3976</f>
        <v>0</v>
      </c>
      <c r="O3975" s="49">
        <f>'[1]BoQ HSYC'!N3976</f>
        <v>51310</v>
      </c>
      <c r="P3975" s="47">
        <f>'[1]BoQ HSYC'!O3976</f>
        <v>51310</v>
      </c>
      <c r="Q3975" s="47">
        <f>'[1]BoQ HSYC'!P3976</f>
        <v>2921439</v>
      </c>
      <c r="R3975" s="47">
        <f>'[1]BoQ HSYC'!Q3976</f>
        <v>153930</v>
      </c>
      <c r="S3975" s="47">
        <f>'[1]BoQ HSYC'!R3976</f>
        <v>3075369</v>
      </c>
      <c r="T3975" s="48">
        <f>'[1]BoQ HSYC'!S3976</f>
        <v>0</v>
      </c>
      <c r="U3975" s="47">
        <f>'[1]BoQ HSYC'!T3976</f>
        <v>0</v>
      </c>
      <c r="V3975" s="52" t="str">
        <f>'[1]BoQ HSYC'!U3976</f>
        <v>VT: HĐK, NC:BĐG Q2/2026</v>
      </c>
      <c r="W3975" s="45" t="str">
        <f>'[1]BoQ HSYC'!V3976</f>
        <v>VT: HĐK, NC:BĐG Q2/2026</v>
      </c>
      <c r="X3975" s="44" t="str">
        <f>'[1]BoQ HSYC'!W3976</f>
        <v>ME</v>
      </c>
      <c r="Y3975" s="44" t="str">
        <f>'[1]BoQ HSYC'!X3976</f>
        <v>ME</v>
      </c>
      <c r="Z3975" s="44">
        <f>'[1]BoQ HSYC'!Y3976</f>
        <v>0</v>
      </c>
      <c r="AA3975" s="44">
        <f>'[1]BoQ HSYC'!Z3976</f>
        <v>0</v>
      </c>
      <c r="AB3975" s="2"/>
      <c r="AC3975" s="33"/>
      <c r="AQ3975" s="8"/>
      <c r="AU3975" s="8">
        <f>+K3975</f>
        <v>827213</v>
      </c>
      <c r="AV3975" s="8">
        <f>+L3975</f>
        <v>146600</v>
      </c>
      <c r="AW3975" s="2">
        <f>+M3975</f>
        <v>973813</v>
      </c>
      <c r="AX3975" s="8">
        <f>F3975*AW3975</f>
        <v>0</v>
      </c>
      <c r="AY3975" s="8">
        <f>IF(AQ3975="CT",7%,5%)*AX3975</f>
        <v>0</v>
      </c>
      <c r="AZ3975" s="8">
        <f>AX3975*2%</f>
        <v>0</v>
      </c>
      <c r="BA3975" s="8">
        <f>IF(BB3975&gt;0,0,AX3975*5%)</f>
        <v>0</v>
      </c>
      <c r="BB3975" s="8">
        <f>(AX3975-BG3975)*35%</f>
        <v>0</v>
      </c>
      <c r="BC3975" s="8">
        <f>+AX3975+AY3975+AZ3975+BA3975+BB3975</f>
        <v>0</v>
      </c>
      <c r="BD3975" s="8">
        <f>AX3975-AT3975</f>
        <v>0</v>
      </c>
      <c r="BE3975" s="2"/>
      <c r="BH3975" s="2"/>
    </row>
    <row r="3976" spans="2:60" s="4" customFormat="1" ht="30.75" customHeight="1" x14ac:dyDescent="0.2">
      <c r="B3976" s="52">
        <f>'[1]BoQ HSYC'!A3977</f>
        <v>14</v>
      </c>
      <c r="C3976" s="53" t="str">
        <f>'[1]BoQ HSYC'!B3977</f>
        <v>Van cổng tay quay DN125</v>
      </c>
      <c r="D3976" s="52">
        <f>'[1]BoQ HSYC'!C3977</f>
        <v>0</v>
      </c>
      <c r="E3976" s="52" t="str">
        <f>'[1]BoQ HSYC'!D3977</f>
        <v>cái</v>
      </c>
      <c r="F3976" s="51">
        <f>'[1]BoQ HSYC'!E3977</f>
        <v>0</v>
      </c>
      <c r="G3976" s="50">
        <f>'[1]BoQ HSYC'!F3977</f>
        <v>2</v>
      </c>
      <c r="H3976" s="45">
        <f>'[1]BoQ HSYC'!G3977</f>
        <v>0</v>
      </c>
      <c r="I3976" s="45">
        <f>'[1]BoQ HSYC'!H3977</f>
        <v>0</v>
      </c>
      <c r="J3976" s="45">
        <f>'[1]BoQ HSYC'!I3977</f>
        <v>0</v>
      </c>
      <c r="K3976" s="47">
        <f>'[1]BoQ HSYC'!J3977</f>
        <v>0</v>
      </c>
      <c r="L3976" s="47">
        <f>'[1]BoQ HSYC'!K3977</f>
        <v>364725</v>
      </c>
      <c r="M3976" s="47">
        <f>'[1]BoQ HSYC'!L3977</f>
        <v>364725</v>
      </c>
      <c r="N3976" s="49">
        <f>'[1]BoQ HSYC'!M3977</f>
        <v>0</v>
      </c>
      <c r="O3976" s="49">
        <f>'[1]BoQ HSYC'!N3977</f>
        <v>127653.74999999999</v>
      </c>
      <c r="P3976" s="47">
        <f>'[1]BoQ HSYC'!O3977</f>
        <v>127653.74999999999</v>
      </c>
      <c r="Q3976" s="47">
        <f>'[1]BoQ HSYC'!P3977</f>
        <v>729450</v>
      </c>
      <c r="R3976" s="47">
        <f>'[1]BoQ HSYC'!Q3977</f>
        <v>255307.49999999997</v>
      </c>
      <c r="S3976" s="47">
        <f>'[1]BoQ HSYC'!R3977</f>
        <v>984757.5</v>
      </c>
      <c r="T3976" s="48">
        <f>'[1]BoQ HSYC'!S3977</f>
        <v>0</v>
      </c>
      <c r="U3976" s="47">
        <f>'[1]BoQ HSYC'!T3977</f>
        <v>3333827</v>
      </c>
      <c r="V3976" s="52" t="str">
        <f>'[1]BoQ HSYC'!U3977</f>
        <v>VT: HĐK, NC:BĐG Q2/2026</v>
      </c>
      <c r="W3976" s="45" t="str">
        <f>'[1]BoQ HSYC'!V3977</f>
        <v>VT: HĐK, NC:BĐG Q2/2026</v>
      </c>
      <c r="X3976" s="44" t="str">
        <f>'[1]BoQ HSYC'!W3977</f>
        <v>ME</v>
      </c>
      <c r="Y3976" s="44" t="str">
        <f>'[1]BoQ HSYC'!X3977</f>
        <v>ME</v>
      </c>
      <c r="Z3976" s="44">
        <f>'[1]BoQ HSYC'!Y3977</f>
        <v>0</v>
      </c>
      <c r="AA3976" s="44">
        <f>'[1]BoQ HSYC'!Z3977</f>
        <v>0</v>
      </c>
      <c r="AB3976" s="2"/>
      <c r="AC3976" s="33"/>
      <c r="AQ3976" s="8"/>
      <c r="AU3976" s="8">
        <f>+K3976</f>
        <v>0</v>
      </c>
      <c r="AV3976" s="8">
        <f>+L3976</f>
        <v>364725</v>
      </c>
      <c r="AW3976" s="2">
        <f>+M3976</f>
        <v>364725</v>
      </c>
      <c r="AX3976" s="8">
        <f>F3976*AW3976</f>
        <v>0</v>
      </c>
      <c r="AY3976" s="8">
        <f>IF(AQ3976="CT",7%,5%)*AX3976</f>
        <v>0</v>
      </c>
      <c r="AZ3976" s="8">
        <f>AX3976*2%</f>
        <v>0</v>
      </c>
      <c r="BA3976" s="8">
        <f>IF(BB3976&gt;0,0,AX3976*5%)</f>
        <v>0</v>
      </c>
      <c r="BB3976" s="8">
        <f>(AX3976-BG3976)*35%</f>
        <v>0</v>
      </c>
      <c r="BC3976" s="8">
        <f>+AX3976+AY3976+AZ3976+BA3976+BB3976</f>
        <v>0</v>
      </c>
      <c r="BD3976" s="8">
        <f>AX3976-AT3976</f>
        <v>0</v>
      </c>
      <c r="BE3976" s="2"/>
      <c r="BH3976" s="2"/>
    </row>
    <row r="3977" spans="2:60" s="4" customFormat="1" ht="30.75" customHeight="1" x14ac:dyDescent="0.2">
      <c r="B3977" s="52">
        <f>'[1]BoQ HSYC'!A3978</f>
        <v>15</v>
      </c>
      <c r="C3977" s="53" t="str">
        <f>'[1]BoQ HSYC'!B3978</f>
        <v>Ống Inox304 DN150</v>
      </c>
      <c r="D3977" s="52">
        <f>'[1]BoQ HSYC'!C3978</f>
        <v>0</v>
      </c>
      <c r="E3977" s="52" t="str">
        <f>'[1]BoQ HSYC'!D3978</f>
        <v>100m</v>
      </c>
      <c r="F3977" s="51">
        <f>'[1]BoQ HSYC'!E3978</f>
        <v>0</v>
      </c>
      <c r="G3977" s="50">
        <f>'[1]BoQ HSYC'!F3978</f>
        <v>2</v>
      </c>
      <c r="H3977" s="45">
        <f>'[1]BoQ HSYC'!G3978</f>
        <v>0</v>
      </c>
      <c r="I3977" s="45">
        <f>'[1]BoQ HSYC'!H3978</f>
        <v>0</v>
      </c>
      <c r="J3977" s="45">
        <f>'[1]BoQ HSYC'!I3978</f>
        <v>0</v>
      </c>
      <c r="K3977" s="47">
        <f>'[1]BoQ HSYC'!J3978</f>
        <v>1232109.8999999999</v>
      </c>
      <c r="L3977" s="47">
        <f>'[1]BoQ HSYC'!K3978</f>
        <v>150062.39999999999</v>
      </c>
      <c r="M3977" s="47">
        <f>'[1]BoQ HSYC'!L3978</f>
        <v>1382172.2999999998</v>
      </c>
      <c r="N3977" s="49">
        <f>'[1]BoQ HSYC'!M3978</f>
        <v>431238.46499999997</v>
      </c>
      <c r="O3977" s="49">
        <f>'[1]BoQ HSYC'!N3978</f>
        <v>52521.84</v>
      </c>
      <c r="P3977" s="47">
        <f>'[1]BoQ HSYC'!O3978</f>
        <v>483760.30499999993</v>
      </c>
      <c r="Q3977" s="47">
        <f>'[1]BoQ HSYC'!P3978</f>
        <v>2764344.5999999996</v>
      </c>
      <c r="R3977" s="47">
        <f>'[1]BoQ HSYC'!Q3978</f>
        <v>967520.60999999987</v>
      </c>
      <c r="S3977" s="47">
        <f>'[1]BoQ HSYC'!R3978</f>
        <v>3731865.2099999995</v>
      </c>
      <c r="T3977" s="48">
        <f>'[1]BoQ HSYC'!S3978</f>
        <v>0</v>
      </c>
      <c r="U3977" s="47">
        <f>'[1]BoQ HSYC'!T3978</f>
        <v>123210989.99999999</v>
      </c>
      <c r="V3977" s="46" t="str">
        <f>'[1]BoQ HSYC'!U3978</f>
        <v>BĐG Q2/2026</v>
      </c>
      <c r="W3977" s="45" t="str">
        <f>'[1]BoQ HSYC'!V3978</f>
        <v>BĐG Q2/2026</v>
      </c>
      <c r="X3977" s="44" t="str">
        <f>'[1]BoQ HSYC'!W3978</f>
        <v>ME</v>
      </c>
      <c r="Y3977" s="44" t="str">
        <f>'[1]BoQ HSYC'!X3978</f>
        <v>ME</v>
      </c>
      <c r="Z3977" s="44">
        <f>'[1]BoQ HSYC'!Y3978</f>
        <v>0</v>
      </c>
      <c r="AA3977" s="44">
        <f>'[1]BoQ HSYC'!Z3978</f>
        <v>0</v>
      </c>
      <c r="AB3977" s="2"/>
      <c r="AC3977" s="33"/>
      <c r="AQ3977" s="8"/>
      <c r="AU3977" s="8">
        <f>+K3977</f>
        <v>1232109.8999999999</v>
      </c>
      <c r="AV3977" s="8">
        <f>+L3977</f>
        <v>150062.39999999999</v>
      </c>
      <c r="AW3977" s="2">
        <f>+M3977</f>
        <v>1382172.2999999998</v>
      </c>
      <c r="AX3977" s="8">
        <f>F3977*AW3977</f>
        <v>0</v>
      </c>
      <c r="AY3977" s="8">
        <f>IF(AQ3977="CT",7%,5%)*AX3977</f>
        <v>0</v>
      </c>
      <c r="AZ3977" s="8">
        <f>AX3977*2%</f>
        <v>0</v>
      </c>
      <c r="BA3977" s="8">
        <f>IF(BB3977&gt;0,0,AX3977*5%)</f>
        <v>0</v>
      </c>
      <c r="BB3977" s="8">
        <f>(AX3977-BG3977)*35%</f>
        <v>0</v>
      </c>
      <c r="BC3977" s="8">
        <f>+AX3977+AY3977+AZ3977+BA3977+BB3977</f>
        <v>0</v>
      </c>
      <c r="BD3977" s="8">
        <f>AX3977-AT3977</f>
        <v>0</v>
      </c>
      <c r="BE3977" s="2"/>
      <c r="BH3977" s="2"/>
    </row>
    <row r="3978" spans="2:60" s="4" customFormat="1" ht="30.75" customHeight="1" x14ac:dyDescent="0.2">
      <c r="B3978" s="52">
        <f>'[1]BoQ HSYC'!A3979</f>
        <v>16</v>
      </c>
      <c r="C3978" s="53" t="str">
        <f>'[1]BoQ HSYC'!B3979</f>
        <v>Ống Inox304 DN125</v>
      </c>
      <c r="D3978" s="52">
        <f>'[1]BoQ HSYC'!C3979</f>
        <v>0</v>
      </c>
      <c r="E3978" s="52" t="str">
        <f>'[1]BoQ HSYC'!D3979</f>
        <v>100m</v>
      </c>
      <c r="F3978" s="51">
        <f>'[1]BoQ HSYC'!E3979</f>
        <v>0</v>
      </c>
      <c r="G3978" s="50">
        <f>'[1]BoQ HSYC'!F3979</f>
        <v>2</v>
      </c>
      <c r="H3978" s="45">
        <f>'[1]BoQ HSYC'!G3979</f>
        <v>0</v>
      </c>
      <c r="I3978" s="45">
        <f>'[1]BoQ HSYC'!H3979</f>
        <v>0</v>
      </c>
      <c r="J3978" s="45">
        <f>'[1]BoQ HSYC'!I3979</f>
        <v>0</v>
      </c>
      <c r="K3978" s="47">
        <f>'[1]BoQ HSYC'!J3979</f>
        <v>1021904.0999999999</v>
      </c>
      <c r="L3978" s="47">
        <f>'[1]BoQ HSYC'!K3979</f>
        <v>132115.19999999998</v>
      </c>
      <c r="M3978" s="47">
        <f>'[1]BoQ HSYC'!L3979</f>
        <v>1154019.2999999998</v>
      </c>
      <c r="N3978" s="49">
        <f>'[1]BoQ HSYC'!M3979</f>
        <v>357666.43499999994</v>
      </c>
      <c r="O3978" s="49">
        <f>'[1]BoQ HSYC'!N3979</f>
        <v>46240.319999999992</v>
      </c>
      <c r="P3978" s="47">
        <f>'[1]BoQ HSYC'!O3979</f>
        <v>403906.75499999995</v>
      </c>
      <c r="Q3978" s="47">
        <f>'[1]BoQ HSYC'!P3979</f>
        <v>2308038.5999999996</v>
      </c>
      <c r="R3978" s="47">
        <f>'[1]BoQ HSYC'!Q3979</f>
        <v>807813.50999999989</v>
      </c>
      <c r="S3978" s="47">
        <f>'[1]BoQ HSYC'!R3979</f>
        <v>3115852.1099999994</v>
      </c>
      <c r="T3978" s="48">
        <f>'[1]BoQ HSYC'!S3979</f>
        <v>0</v>
      </c>
      <c r="U3978" s="47">
        <f>'[1]BoQ HSYC'!T3979</f>
        <v>102190409.99999999</v>
      </c>
      <c r="V3978" s="46" t="str">
        <f>'[1]BoQ HSYC'!U3979</f>
        <v>BĐG Q2/2026</v>
      </c>
      <c r="W3978" s="45" t="str">
        <f>'[1]BoQ HSYC'!V3979</f>
        <v>BĐG Q2/2026</v>
      </c>
      <c r="X3978" s="44" t="str">
        <f>'[1]BoQ HSYC'!W3979</f>
        <v>ME</v>
      </c>
      <c r="Y3978" s="44" t="str">
        <f>'[1]BoQ HSYC'!X3979</f>
        <v>ME</v>
      </c>
      <c r="Z3978" s="44">
        <f>'[1]BoQ HSYC'!Y3979</f>
        <v>0</v>
      </c>
      <c r="AA3978" s="44">
        <f>'[1]BoQ HSYC'!Z3979</f>
        <v>0</v>
      </c>
      <c r="AB3978" s="2"/>
      <c r="AC3978" s="33"/>
      <c r="AQ3978" s="8"/>
      <c r="AU3978" s="8">
        <f>+K3978</f>
        <v>1021904.0999999999</v>
      </c>
      <c r="AV3978" s="8">
        <f>+L3978</f>
        <v>132115.19999999998</v>
      </c>
      <c r="AW3978" s="2">
        <f>+M3978</f>
        <v>1154019.2999999998</v>
      </c>
      <c r="AX3978" s="8">
        <f>F3978*AW3978</f>
        <v>0</v>
      </c>
      <c r="AY3978" s="8">
        <f>IF(AQ3978="CT",7%,5%)*AX3978</f>
        <v>0</v>
      </c>
      <c r="AZ3978" s="8">
        <f>AX3978*2%</f>
        <v>0</v>
      </c>
      <c r="BA3978" s="8">
        <f>IF(BB3978&gt;0,0,AX3978*5%)</f>
        <v>0</v>
      </c>
      <c r="BB3978" s="8">
        <f>(AX3978-BG3978)*35%</f>
        <v>0</v>
      </c>
      <c r="BC3978" s="8">
        <f>+AX3978+AY3978+AZ3978+BA3978+BB3978</f>
        <v>0</v>
      </c>
      <c r="BD3978" s="8">
        <f>AX3978-AT3978</f>
        <v>0</v>
      </c>
      <c r="BE3978" s="2"/>
      <c r="BH3978" s="2"/>
    </row>
    <row r="3979" spans="2:60" s="4" customFormat="1" ht="30.75" customHeight="1" x14ac:dyDescent="0.2">
      <c r="B3979" s="52">
        <f>'[1]BoQ HSYC'!A3980</f>
        <v>17</v>
      </c>
      <c r="C3979" s="53" t="str">
        <f>'[1]BoQ HSYC'!B3980</f>
        <v>Ống Inox304 DN100</v>
      </c>
      <c r="D3979" s="52">
        <f>'[1]BoQ HSYC'!C3980</f>
        <v>0</v>
      </c>
      <c r="E3979" s="52" t="str">
        <f>'[1]BoQ HSYC'!D3980</f>
        <v>100m</v>
      </c>
      <c r="F3979" s="51">
        <f>'[1]BoQ HSYC'!E3980</f>
        <v>0</v>
      </c>
      <c r="G3979" s="50">
        <f>'[1]BoQ HSYC'!F3980</f>
        <v>2</v>
      </c>
      <c r="H3979" s="45">
        <f>'[1]BoQ HSYC'!G3980</f>
        <v>0</v>
      </c>
      <c r="I3979" s="45">
        <f>'[1]BoQ HSYC'!H3980</f>
        <v>0</v>
      </c>
      <c r="J3979" s="45">
        <f>'[1]BoQ HSYC'!I3980</f>
        <v>0</v>
      </c>
      <c r="K3979" s="47">
        <f>'[1]BoQ HSYC'!J3980</f>
        <v>738252.89999999991</v>
      </c>
      <c r="L3979" s="47">
        <f>'[1]BoQ HSYC'!K3980</f>
        <v>112174.8</v>
      </c>
      <c r="M3979" s="47">
        <f>'[1]BoQ HSYC'!L3980</f>
        <v>850427.7</v>
      </c>
      <c r="N3979" s="49">
        <f>'[1]BoQ HSYC'!M3980</f>
        <v>258388.51499999996</v>
      </c>
      <c r="O3979" s="49">
        <f>'[1]BoQ HSYC'!N3980</f>
        <v>39261.18</v>
      </c>
      <c r="P3979" s="47">
        <f>'[1]BoQ HSYC'!O3980</f>
        <v>297649.69499999995</v>
      </c>
      <c r="Q3979" s="47">
        <f>'[1]BoQ HSYC'!P3980</f>
        <v>1700855.4</v>
      </c>
      <c r="R3979" s="47">
        <f>'[1]BoQ HSYC'!Q3980</f>
        <v>595299.3899999999</v>
      </c>
      <c r="S3979" s="47">
        <f>'[1]BoQ HSYC'!R3980</f>
        <v>2296154.79</v>
      </c>
      <c r="T3979" s="48">
        <f>'[1]BoQ HSYC'!S3980</f>
        <v>0</v>
      </c>
      <c r="U3979" s="47">
        <f>'[1]BoQ HSYC'!T3980</f>
        <v>73825289.999999985</v>
      </c>
      <c r="V3979" s="46" t="str">
        <f>'[1]BoQ HSYC'!U3980</f>
        <v>BĐG Q2/2026</v>
      </c>
      <c r="W3979" s="45" t="str">
        <f>'[1]BoQ HSYC'!V3980</f>
        <v>BĐG Q2/2026</v>
      </c>
      <c r="X3979" s="44" t="str">
        <f>'[1]BoQ HSYC'!W3980</f>
        <v>ME</v>
      </c>
      <c r="Y3979" s="44" t="str">
        <f>'[1]BoQ HSYC'!X3980</f>
        <v>ME</v>
      </c>
      <c r="Z3979" s="44">
        <f>'[1]BoQ HSYC'!Y3980</f>
        <v>0</v>
      </c>
      <c r="AA3979" s="44">
        <f>'[1]BoQ HSYC'!Z3980</f>
        <v>0</v>
      </c>
      <c r="AB3979" s="2"/>
      <c r="AC3979" s="33"/>
      <c r="AQ3979" s="8"/>
      <c r="AU3979" s="8">
        <f>+K3979</f>
        <v>738252.89999999991</v>
      </c>
      <c r="AV3979" s="8">
        <f>+L3979</f>
        <v>112174.8</v>
      </c>
      <c r="AW3979" s="2">
        <f>+M3979</f>
        <v>850427.7</v>
      </c>
      <c r="AX3979" s="8">
        <f>F3979*AW3979</f>
        <v>0</v>
      </c>
      <c r="AY3979" s="8">
        <f>IF(AQ3979="CT",7%,5%)*AX3979</f>
        <v>0</v>
      </c>
      <c r="AZ3979" s="8">
        <f>AX3979*2%</f>
        <v>0</v>
      </c>
      <c r="BA3979" s="8">
        <f>IF(BB3979&gt;0,0,AX3979*5%)</f>
        <v>0</v>
      </c>
      <c r="BB3979" s="8">
        <f>(AX3979-BG3979)*35%</f>
        <v>0</v>
      </c>
      <c r="BC3979" s="8">
        <f>+AX3979+AY3979+AZ3979+BA3979+BB3979</f>
        <v>0</v>
      </c>
      <c r="BD3979" s="8">
        <f>AX3979-AT3979</f>
        <v>0</v>
      </c>
      <c r="BE3979" s="2"/>
      <c r="BH3979" s="2"/>
    </row>
    <row r="3980" spans="2:60" s="4" customFormat="1" ht="30.75" customHeight="1" x14ac:dyDescent="0.2">
      <c r="B3980" s="52">
        <f>'[1]BoQ HSYC'!A3981</f>
        <v>18</v>
      </c>
      <c r="C3980" s="53" t="str">
        <f>'[1]BoQ HSYC'!B3981</f>
        <v>Ống Inox304 DN50</v>
      </c>
      <c r="D3980" s="52">
        <f>'[1]BoQ HSYC'!C3981</f>
        <v>0</v>
      </c>
      <c r="E3980" s="52" t="str">
        <f>'[1]BoQ HSYC'!D3981</f>
        <v>100m</v>
      </c>
      <c r="F3980" s="51">
        <f>'[1]BoQ HSYC'!E3981</f>
        <v>0</v>
      </c>
      <c r="G3980" s="50">
        <f>'[1]BoQ HSYC'!F3981</f>
        <v>2</v>
      </c>
      <c r="H3980" s="45">
        <f>'[1]BoQ HSYC'!G3981</f>
        <v>0</v>
      </c>
      <c r="I3980" s="45">
        <f>'[1]BoQ HSYC'!H3981</f>
        <v>0</v>
      </c>
      <c r="J3980" s="45">
        <f>'[1]BoQ HSYC'!I3981</f>
        <v>0</v>
      </c>
      <c r="K3980" s="47">
        <f>'[1]BoQ HSYC'!J3981</f>
        <v>343167.29999999993</v>
      </c>
      <c r="L3980" s="47">
        <f>'[1]BoQ HSYC'!K3981</f>
        <v>57964.799999999996</v>
      </c>
      <c r="M3980" s="47">
        <f>'[1]BoQ HSYC'!L3981</f>
        <v>401132.09999999992</v>
      </c>
      <c r="N3980" s="49">
        <f>'[1]BoQ HSYC'!M3981</f>
        <v>120108.55499999996</v>
      </c>
      <c r="O3980" s="49">
        <f>'[1]BoQ HSYC'!N3981</f>
        <v>20287.679999999997</v>
      </c>
      <c r="P3980" s="47">
        <f>'[1]BoQ HSYC'!O3981</f>
        <v>140396.23499999996</v>
      </c>
      <c r="Q3980" s="47">
        <f>'[1]BoQ HSYC'!P3981</f>
        <v>802264.19999999984</v>
      </c>
      <c r="R3980" s="47">
        <f>'[1]BoQ HSYC'!Q3981</f>
        <v>280792.46999999991</v>
      </c>
      <c r="S3980" s="47">
        <f>'[1]BoQ HSYC'!R3981</f>
        <v>1083056.6699999997</v>
      </c>
      <c r="T3980" s="48">
        <f>'[1]BoQ HSYC'!S3981</f>
        <v>0</v>
      </c>
      <c r="U3980" s="47">
        <f>'[1]BoQ HSYC'!T3981</f>
        <v>34316729.999999993</v>
      </c>
      <c r="V3980" s="46" t="str">
        <f>'[1]BoQ HSYC'!U3981</f>
        <v>BĐG Q2/2026</v>
      </c>
      <c r="W3980" s="45" t="str">
        <f>'[1]BoQ HSYC'!V3981</f>
        <v>BĐG Q2/2026</v>
      </c>
      <c r="X3980" s="44" t="str">
        <f>'[1]BoQ HSYC'!W3981</f>
        <v>ME</v>
      </c>
      <c r="Y3980" s="44" t="str">
        <f>'[1]BoQ HSYC'!X3981</f>
        <v>ME</v>
      </c>
      <c r="Z3980" s="44">
        <f>'[1]BoQ HSYC'!Y3981</f>
        <v>0</v>
      </c>
      <c r="AA3980" s="44">
        <f>'[1]BoQ HSYC'!Z3981</f>
        <v>0</v>
      </c>
      <c r="AB3980" s="2"/>
      <c r="AC3980" s="33"/>
      <c r="AQ3980" s="8"/>
      <c r="AU3980" s="8">
        <f>+K3980</f>
        <v>343167.29999999993</v>
      </c>
      <c r="AV3980" s="8">
        <f>+L3980</f>
        <v>57964.799999999996</v>
      </c>
      <c r="AW3980" s="2">
        <f>+M3980</f>
        <v>401132.09999999992</v>
      </c>
      <c r="AX3980" s="8">
        <f>F3980*AW3980</f>
        <v>0</v>
      </c>
      <c r="AY3980" s="8">
        <f>IF(AQ3980="CT",7%,5%)*AX3980</f>
        <v>0</v>
      </c>
      <c r="AZ3980" s="8">
        <f>AX3980*2%</f>
        <v>0</v>
      </c>
      <c r="BA3980" s="8">
        <f>IF(BB3980&gt;0,0,AX3980*5%)</f>
        <v>0</v>
      </c>
      <c r="BB3980" s="8">
        <f>(AX3980-BG3980)*35%</f>
        <v>0</v>
      </c>
      <c r="BC3980" s="8">
        <f>+AX3980+AY3980+AZ3980+BA3980+BB3980</f>
        <v>0</v>
      </c>
      <c r="BD3980" s="8">
        <f>AX3980-AT3980</f>
        <v>0</v>
      </c>
      <c r="BE3980" s="2"/>
      <c r="BH3980" s="2"/>
    </row>
    <row r="3981" spans="2:60" s="4" customFormat="1" ht="30.75" customHeight="1" x14ac:dyDescent="0.2">
      <c r="B3981" s="52">
        <f>'[1]BoQ HSYC'!A3982</f>
        <v>19</v>
      </c>
      <c r="C3981" s="53" t="str">
        <f>'[1]BoQ HSYC'!B3982</f>
        <v>Ống Inox304 DN25</v>
      </c>
      <c r="D3981" s="52">
        <f>'[1]BoQ HSYC'!C3982</f>
        <v>0</v>
      </c>
      <c r="E3981" s="52" t="str">
        <f>'[1]BoQ HSYC'!D3982</f>
        <v>100m</v>
      </c>
      <c r="F3981" s="51">
        <f>'[1]BoQ HSYC'!E3982</f>
        <v>0</v>
      </c>
      <c r="G3981" s="50">
        <f>'[1]BoQ HSYC'!F3982</f>
        <v>2</v>
      </c>
      <c r="H3981" s="45">
        <f>'[1]BoQ HSYC'!G3982</f>
        <v>0</v>
      </c>
      <c r="I3981" s="45">
        <f>'[1]BoQ HSYC'!H3982</f>
        <v>0</v>
      </c>
      <c r="J3981" s="45">
        <f>'[1]BoQ HSYC'!I3982</f>
        <v>0</v>
      </c>
      <c r="K3981" s="47">
        <f>'[1]BoQ HSYC'!J3982</f>
        <v>186146.09999999998</v>
      </c>
      <c r="L3981" s="47">
        <f>'[1]BoQ HSYC'!K3982</f>
        <v>42858</v>
      </c>
      <c r="M3981" s="47">
        <f>'[1]BoQ HSYC'!L3982</f>
        <v>229004.09999999998</v>
      </c>
      <c r="N3981" s="49">
        <f>'[1]BoQ HSYC'!M3982</f>
        <v>65151.134999999987</v>
      </c>
      <c r="O3981" s="49">
        <f>'[1]BoQ HSYC'!N3982</f>
        <v>15000.3</v>
      </c>
      <c r="P3981" s="47">
        <f>'[1]BoQ HSYC'!O3982</f>
        <v>80151.434999999983</v>
      </c>
      <c r="Q3981" s="47">
        <f>'[1]BoQ HSYC'!P3982</f>
        <v>458008.19999999995</v>
      </c>
      <c r="R3981" s="47">
        <f>'[1]BoQ HSYC'!Q3982</f>
        <v>160302.86999999997</v>
      </c>
      <c r="S3981" s="47">
        <f>'[1]BoQ HSYC'!R3982</f>
        <v>618311.06999999995</v>
      </c>
      <c r="T3981" s="48">
        <f>'[1]BoQ HSYC'!S3982</f>
        <v>0</v>
      </c>
      <c r="U3981" s="47">
        <f>'[1]BoQ HSYC'!T3982</f>
        <v>18614609.999999996</v>
      </c>
      <c r="V3981" s="46" t="str">
        <f>'[1]BoQ HSYC'!U3982</f>
        <v>BĐG Q2/2026</v>
      </c>
      <c r="W3981" s="45" t="str">
        <f>'[1]BoQ HSYC'!V3982</f>
        <v>BĐG Q2/2026</v>
      </c>
      <c r="X3981" s="44" t="str">
        <f>'[1]BoQ HSYC'!W3982</f>
        <v>ME</v>
      </c>
      <c r="Y3981" s="44" t="str">
        <f>'[1]BoQ HSYC'!X3982</f>
        <v>ME</v>
      </c>
      <c r="Z3981" s="44">
        <f>'[1]BoQ HSYC'!Y3982</f>
        <v>0</v>
      </c>
      <c r="AA3981" s="44">
        <f>'[1]BoQ HSYC'!Z3982</f>
        <v>0</v>
      </c>
      <c r="AB3981" s="2"/>
      <c r="AC3981" s="33"/>
      <c r="AQ3981" s="8"/>
      <c r="AU3981" s="8">
        <f>+K3981</f>
        <v>186146.09999999998</v>
      </c>
      <c r="AV3981" s="8">
        <f>+L3981</f>
        <v>42858</v>
      </c>
      <c r="AW3981" s="2">
        <f>+M3981</f>
        <v>229004.09999999998</v>
      </c>
      <c r="AX3981" s="8">
        <f>F3981*AW3981</f>
        <v>0</v>
      </c>
      <c r="AY3981" s="8">
        <f>IF(AQ3981="CT",7%,5%)*AX3981</f>
        <v>0</v>
      </c>
      <c r="AZ3981" s="8">
        <f>AX3981*2%</f>
        <v>0</v>
      </c>
      <c r="BA3981" s="8">
        <f>IF(BB3981&gt;0,0,AX3981*5%)</f>
        <v>0</v>
      </c>
      <c r="BB3981" s="8">
        <f>(AX3981-BG3981)*35%</f>
        <v>0</v>
      </c>
      <c r="BC3981" s="8">
        <f>+AX3981+AY3981+AZ3981+BA3981+BB3981</f>
        <v>0</v>
      </c>
      <c r="BD3981" s="8">
        <f>AX3981-AT3981</f>
        <v>0</v>
      </c>
      <c r="BE3981" s="2"/>
      <c r="BH3981" s="2"/>
    </row>
    <row r="3982" spans="2:60" s="4" customFormat="1" ht="30.75" customHeight="1" x14ac:dyDescent="0.2">
      <c r="B3982" s="52">
        <f>'[1]BoQ HSYC'!A3983</f>
        <v>20</v>
      </c>
      <c r="C3982" s="53" t="str">
        <f>'[1]BoQ HSYC'!B3983</f>
        <v>Ống Inox304 DN15</v>
      </c>
      <c r="D3982" s="52">
        <f>'[1]BoQ HSYC'!C3983</f>
        <v>0</v>
      </c>
      <c r="E3982" s="52" t="str">
        <f>'[1]BoQ HSYC'!D3983</f>
        <v>100m</v>
      </c>
      <c r="F3982" s="51">
        <f>'[1]BoQ HSYC'!E3983</f>
        <v>0</v>
      </c>
      <c r="G3982" s="50">
        <f>'[1]BoQ HSYC'!F3983</f>
        <v>2</v>
      </c>
      <c r="H3982" s="45">
        <f>'[1]BoQ HSYC'!G3983</f>
        <v>0</v>
      </c>
      <c r="I3982" s="45">
        <f>'[1]BoQ HSYC'!H3983</f>
        <v>0</v>
      </c>
      <c r="J3982" s="45">
        <f>'[1]BoQ HSYC'!I3983</f>
        <v>0</v>
      </c>
      <c r="K3982" s="47">
        <f>'[1]BoQ HSYC'!J3983</f>
        <v>88640.999999999985</v>
      </c>
      <c r="L3982" s="47">
        <f>'[1]BoQ HSYC'!K3983</f>
        <v>24420</v>
      </c>
      <c r="M3982" s="47">
        <f>'[1]BoQ HSYC'!L3983</f>
        <v>113060.99999999999</v>
      </c>
      <c r="N3982" s="49">
        <f>'[1]BoQ HSYC'!M3983</f>
        <v>31024.349999999991</v>
      </c>
      <c r="O3982" s="49">
        <f>'[1]BoQ HSYC'!N3983</f>
        <v>8547</v>
      </c>
      <c r="P3982" s="47">
        <f>'[1]BoQ HSYC'!O3983</f>
        <v>39571.349999999991</v>
      </c>
      <c r="Q3982" s="47">
        <f>'[1]BoQ HSYC'!P3983</f>
        <v>226121.99999999997</v>
      </c>
      <c r="R3982" s="47">
        <f>'[1]BoQ HSYC'!Q3983</f>
        <v>79142.699999999983</v>
      </c>
      <c r="S3982" s="47">
        <f>'[1]BoQ HSYC'!R3983</f>
        <v>305264.69999999995</v>
      </c>
      <c r="T3982" s="48">
        <f>'[1]BoQ HSYC'!S3983</f>
        <v>0</v>
      </c>
      <c r="U3982" s="47">
        <f>'[1]BoQ HSYC'!T3983</f>
        <v>8864099.9999999981</v>
      </c>
      <c r="V3982" s="46" t="str">
        <f>'[1]BoQ HSYC'!U3983</f>
        <v>BĐG Q2/2026</v>
      </c>
      <c r="W3982" s="45" t="str">
        <f>'[1]BoQ HSYC'!V3983</f>
        <v>BĐG Q2/2026</v>
      </c>
      <c r="X3982" s="44" t="str">
        <f>'[1]BoQ HSYC'!W3983</f>
        <v>ME</v>
      </c>
      <c r="Y3982" s="44" t="str">
        <f>'[1]BoQ HSYC'!X3983</f>
        <v>ME</v>
      </c>
      <c r="Z3982" s="44">
        <f>'[1]BoQ HSYC'!Y3983</f>
        <v>0</v>
      </c>
      <c r="AA3982" s="44">
        <f>'[1]BoQ HSYC'!Z3983</f>
        <v>0</v>
      </c>
      <c r="AB3982" s="2"/>
      <c r="AC3982" s="33"/>
      <c r="AQ3982" s="8"/>
      <c r="AU3982" s="8">
        <f>+K3982</f>
        <v>88640.999999999985</v>
      </c>
      <c r="AV3982" s="8">
        <f>+L3982</f>
        <v>24420</v>
      </c>
      <c r="AW3982" s="2">
        <f>+M3982</f>
        <v>113060.99999999999</v>
      </c>
      <c r="AX3982" s="8">
        <f>F3982*AW3982</f>
        <v>0</v>
      </c>
      <c r="AY3982" s="8">
        <f>IF(AQ3982="CT",7%,5%)*AX3982</f>
        <v>0</v>
      </c>
      <c r="AZ3982" s="8">
        <f>AX3982*2%</f>
        <v>0</v>
      </c>
      <c r="BA3982" s="8">
        <f>IF(BB3982&gt;0,0,AX3982*5%)</f>
        <v>0</v>
      </c>
      <c r="BB3982" s="8">
        <f>(AX3982-BG3982)*35%</f>
        <v>0</v>
      </c>
      <c r="BC3982" s="8">
        <f>+AX3982+AY3982+AZ3982+BA3982+BB3982</f>
        <v>0</v>
      </c>
      <c r="BD3982" s="8">
        <f>AX3982-AT3982</f>
        <v>0</v>
      </c>
      <c r="BE3982" s="2"/>
      <c r="BH3982" s="2"/>
    </row>
    <row r="3983" spans="2:60" s="4" customFormat="1" ht="30.75" customHeight="1" x14ac:dyDescent="0.2">
      <c r="B3983" s="52">
        <f>'[1]BoQ HSYC'!A3984</f>
        <v>21</v>
      </c>
      <c r="C3983" s="53" t="str">
        <f>'[1]BoQ HSYC'!B3984</f>
        <v>Bích mù inox DN125</v>
      </c>
      <c r="D3983" s="52">
        <f>'[1]BoQ HSYC'!C3984</f>
        <v>0</v>
      </c>
      <c r="E3983" s="52" t="str">
        <f>'[1]BoQ HSYC'!D3984</f>
        <v>cái</v>
      </c>
      <c r="F3983" s="51">
        <f>'[1]BoQ HSYC'!E3984</f>
        <v>0</v>
      </c>
      <c r="G3983" s="50">
        <f>'[1]BoQ HSYC'!F3984</f>
        <v>1</v>
      </c>
      <c r="H3983" s="45">
        <f>'[1]BoQ HSYC'!G3984</f>
        <v>0</v>
      </c>
      <c r="I3983" s="45">
        <f>'[1]BoQ HSYC'!H3984</f>
        <v>0</v>
      </c>
      <c r="J3983" s="45">
        <f>'[1]BoQ HSYC'!I3984</f>
        <v>0</v>
      </c>
      <c r="K3983" s="47">
        <f>'[1]BoQ HSYC'!J3984</f>
        <v>708000</v>
      </c>
      <c r="L3983" s="47">
        <f>'[1]BoQ HSYC'!K3984</f>
        <v>118386</v>
      </c>
      <c r="M3983" s="47">
        <f>'[1]BoQ HSYC'!L3984</f>
        <v>826386</v>
      </c>
      <c r="N3983" s="49">
        <f>'[1]BoQ HSYC'!M3984</f>
        <v>247799.99999999997</v>
      </c>
      <c r="O3983" s="49">
        <f>'[1]BoQ HSYC'!N3984</f>
        <v>41435.1</v>
      </c>
      <c r="P3983" s="47">
        <f>'[1]BoQ HSYC'!O3984</f>
        <v>289235.09999999998</v>
      </c>
      <c r="Q3983" s="47">
        <f>'[1]BoQ HSYC'!P3984</f>
        <v>826386</v>
      </c>
      <c r="R3983" s="47">
        <f>'[1]BoQ HSYC'!Q3984</f>
        <v>289235.09999999998</v>
      </c>
      <c r="S3983" s="47">
        <f>'[1]BoQ HSYC'!R3984</f>
        <v>1115621.1000000001</v>
      </c>
      <c r="T3983" s="48">
        <f>'[1]BoQ HSYC'!S3984</f>
        <v>0</v>
      </c>
      <c r="U3983" s="47">
        <f>'[1]BoQ HSYC'!T3984</f>
        <v>0</v>
      </c>
      <c r="V3983" s="46" t="str">
        <f>'[1]BoQ HSYC'!U3984</f>
        <v>BĐG Q2/2026</v>
      </c>
      <c r="W3983" s="45" t="str">
        <f>'[1]BoQ HSYC'!V3984</f>
        <v>BĐG Q2/2026</v>
      </c>
      <c r="X3983" s="44" t="str">
        <f>'[1]BoQ HSYC'!W3984</f>
        <v>ME</v>
      </c>
      <c r="Y3983" s="44" t="str">
        <f>'[1]BoQ HSYC'!X3984</f>
        <v>ME</v>
      </c>
      <c r="Z3983" s="44">
        <f>'[1]BoQ HSYC'!Y3984</f>
        <v>0</v>
      </c>
      <c r="AA3983" s="44">
        <f>'[1]BoQ HSYC'!Z3984</f>
        <v>0</v>
      </c>
      <c r="AB3983" s="2"/>
      <c r="AC3983" s="33"/>
      <c r="AQ3983" s="8"/>
      <c r="AU3983" s="8">
        <f>+K3983</f>
        <v>708000</v>
      </c>
      <c r="AV3983" s="8">
        <f>+L3983</f>
        <v>118386</v>
      </c>
      <c r="AW3983" s="2">
        <f>+M3983</f>
        <v>826386</v>
      </c>
      <c r="AX3983" s="8">
        <f>F3983*AW3983</f>
        <v>0</v>
      </c>
      <c r="AY3983" s="8">
        <f>IF(AQ3983="CT",7%,5%)*AX3983</f>
        <v>0</v>
      </c>
      <c r="AZ3983" s="8">
        <f>AX3983*2%</f>
        <v>0</v>
      </c>
      <c r="BA3983" s="8">
        <f>IF(BB3983&gt;0,0,AX3983*5%)</f>
        <v>0</v>
      </c>
      <c r="BB3983" s="8">
        <f>(AX3983-BG3983)*35%</f>
        <v>0</v>
      </c>
      <c r="BC3983" s="8">
        <f>+AX3983+AY3983+AZ3983+BA3983+BB3983</f>
        <v>0</v>
      </c>
      <c r="BD3983" s="8">
        <f>AX3983-AT3983</f>
        <v>0</v>
      </c>
      <c r="BE3983" s="2"/>
      <c r="BH3983" s="2"/>
    </row>
    <row r="3984" spans="2:60" s="4" customFormat="1" ht="30.75" customHeight="1" x14ac:dyDescent="0.2">
      <c r="B3984" s="52">
        <f>'[1]BoQ HSYC'!A3985</f>
        <v>22</v>
      </c>
      <c r="C3984" s="53" t="str">
        <f>'[1]BoQ HSYC'!B3985</f>
        <v>Bích rỗng inox DN100</v>
      </c>
      <c r="D3984" s="52">
        <f>'[1]BoQ HSYC'!C3985</f>
        <v>0</v>
      </c>
      <c r="E3984" s="52" t="str">
        <f>'[1]BoQ HSYC'!D3985</f>
        <v>cái</v>
      </c>
      <c r="F3984" s="51">
        <f>'[1]BoQ HSYC'!E3985</f>
        <v>0</v>
      </c>
      <c r="G3984" s="50">
        <f>'[1]BoQ HSYC'!F3985</f>
        <v>12</v>
      </c>
      <c r="H3984" s="45">
        <f>'[1]BoQ HSYC'!G3985</f>
        <v>0</v>
      </c>
      <c r="I3984" s="45">
        <f>'[1]BoQ HSYC'!H3985</f>
        <v>0</v>
      </c>
      <c r="J3984" s="45">
        <f>'[1]BoQ HSYC'!I3985</f>
        <v>0</v>
      </c>
      <c r="K3984" s="47">
        <f>'[1]BoQ HSYC'!J3985</f>
        <v>540000</v>
      </c>
      <c r="L3984" s="47">
        <f>'[1]BoQ HSYC'!K3985</f>
        <v>88304</v>
      </c>
      <c r="M3984" s="47">
        <f>'[1]BoQ HSYC'!L3985</f>
        <v>628304</v>
      </c>
      <c r="N3984" s="49">
        <f>'[1]BoQ HSYC'!M3985</f>
        <v>189000</v>
      </c>
      <c r="O3984" s="49">
        <f>'[1]BoQ HSYC'!N3985</f>
        <v>30906.399999999998</v>
      </c>
      <c r="P3984" s="47">
        <f>'[1]BoQ HSYC'!O3985</f>
        <v>219906.4</v>
      </c>
      <c r="Q3984" s="47">
        <f>'[1]BoQ HSYC'!P3985</f>
        <v>7539648</v>
      </c>
      <c r="R3984" s="47">
        <f>'[1]BoQ HSYC'!Q3985</f>
        <v>2638876.7999999998</v>
      </c>
      <c r="S3984" s="47">
        <f>'[1]BoQ HSYC'!R3985</f>
        <v>10178524.800000001</v>
      </c>
      <c r="T3984" s="48">
        <f>'[1]BoQ HSYC'!S3985</f>
        <v>0</v>
      </c>
      <c r="U3984" s="47">
        <f>'[1]BoQ HSYC'!T3985</f>
        <v>0</v>
      </c>
      <c r="V3984" s="46" t="str">
        <f>'[1]BoQ HSYC'!U3985</f>
        <v>BĐG Q2/2026</v>
      </c>
      <c r="W3984" s="45" t="str">
        <f>'[1]BoQ HSYC'!V3985</f>
        <v>BĐG Q2/2026</v>
      </c>
      <c r="X3984" s="44" t="str">
        <f>'[1]BoQ HSYC'!W3985</f>
        <v>ME</v>
      </c>
      <c r="Y3984" s="44" t="str">
        <f>'[1]BoQ HSYC'!X3985</f>
        <v>ME</v>
      </c>
      <c r="Z3984" s="44">
        <f>'[1]BoQ HSYC'!Y3985</f>
        <v>0</v>
      </c>
      <c r="AA3984" s="44">
        <f>'[1]BoQ HSYC'!Z3985</f>
        <v>0</v>
      </c>
      <c r="AB3984" s="2"/>
      <c r="AC3984" s="33"/>
      <c r="AQ3984" s="8"/>
      <c r="AU3984" s="8">
        <f>+K3984</f>
        <v>540000</v>
      </c>
      <c r="AV3984" s="8">
        <f>+L3984</f>
        <v>88304</v>
      </c>
      <c r="AW3984" s="2">
        <f>+M3984</f>
        <v>628304</v>
      </c>
      <c r="AX3984" s="8">
        <f>F3984*AW3984</f>
        <v>0</v>
      </c>
      <c r="AY3984" s="8">
        <f>IF(AQ3984="CT",7%,5%)*AX3984</f>
        <v>0</v>
      </c>
      <c r="AZ3984" s="8">
        <f>AX3984*2%</f>
        <v>0</v>
      </c>
      <c r="BA3984" s="8">
        <f>IF(BB3984&gt;0,0,AX3984*5%)</f>
        <v>0</v>
      </c>
      <c r="BB3984" s="8">
        <f>(AX3984-BG3984)*35%</f>
        <v>0</v>
      </c>
      <c r="BC3984" s="8">
        <f>+AX3984+AY3984+AZ3984+BA3984+BB3984</f>
        <v>0</v>
      </c>
      <c r="BD3984" s="8">
        <f>AX3984-AT3984</f>
        <v>0</v>
      </c>
      <c r="BE3984" s="2"/>
      <c r="BH3984" s="2"/>
    </row>
    <row r="3985" spans="2:60" s="4" customFormat="1" ht="30.75" customHeight="1" x14ac:dyDescent="0.2">
      <c r="B3985" s="52">
        <f>'[1]BoQ HSYC'!A3986</f>
        <v>23</v>
      </c>
      <c r="C3985" s="53" t="str">
        <f>'[1]BoQ HSYC'!B3986</f>
        <v>Bích rỗng inox DN125</v>
      </c>
      <c r="D3985" s="52">
        <f>'[1]BoQ HSYC'!C3986</f>
        <v>0</v>
      </c>
      <c r="E3985" s="52" t="str">
        <f>'[1]BoQ HSYC'!D3986</f>
        <v>cái</v>
      </c>
      <c r="F3985" s="51">
        <f>'[1]BoQ HSYC'!E3986</f>
        <v>0</v>
      </c>
      <c r="G3985" s="50">
        <f>'[1]BoQ HSYC'!F3986</f>
        <v>11</v>
      </c>
      <c r="H3985" s="45">
        <f>'[1]BoQ HSYC'!G3986</f>
        <v>0</v>
      </c>
      <c r="I3985" s="45">
        <f>'[1]BoQ HSYC'!H3986</f>
        <v>0</v>
      </c>
      <c r="J3985" s="45">
        <f>'[1]BoQ HSYC'!I3986</f>
        <v>0</v>
      </c>
      <c r="K3985" s="47">
        <f>'[1]BoQ HSYC'!J3986</f>
        <v>708000</v>
      </c>
      <c r="L3985" s="47">
        <f>'[1]BoQ HSYC'!K3986</f>
        <v>118386</v>
      </c>
      <c r="M3985" s="47">
        <f>'[1]BoQ HSYC'!L3986</f>
        <v>826386</v>
      </c>
      <c r="N3985" s="49">
        <f>'[1]BoQ HSYC'!M3986</f>
        <v>247799.99999999997</v>
      </c>
      <c r="O3985" s="49">
        <f>'[1]BoQ HSYC'!N3986</f>
        <v>41435.1</v>
      </c>
      <c r="P3985" s="47">
        <f>'[1]BoQ HSYC'!O3986</f>
        <v>289235.09999999998</v>
      </c>
      <c r="Q3985" s="47">
        <f>'[1]BoQ HSYC'!P3986</f>
        <v>9090246</v>
      </c>
      <c r="R3985" s="47">
        <f>'[1]BoQ HSYC'!Q3986</f>
        <v>3181586.0999999996</v>
      </c>
      <c r="S3985" s="47">
        <f>'[1]BoQ HSYC'!R3986</f>
        <v>12271832.1</v>
      </c>
      <c r="T3985" s="48">
        <f>'[1]BoQ HSYC'!S3986</f>
        <v>0</v>
      </c>
      <c r="U3985" s="47">
        <f>'[1]BoQ HSYC'!T3986</f>
        <v>0</v>
      </c>
      <c r="V3985" s="46" t="str">
        <f>'[1]BoQ HSYC'!U3986</f>
        <v>BĐG Q2/2026</v>
      </c>
      <c r="W3985" s="45" t="str">
        <f>'[1]BoQ HSYC'!V3986</f>
        <v>BĐG Q2/2026</v>
      </c>
      <c r="X3985" s="44" t="str">
        <f>'[1]BoQ HSYC'!W3986</f>
        <v>ME</v>
      </c>
      <c r="Y3985" s="44" t="str">
        <f>'[1]BoQ HSYC'!X3986</f>
        <v>ME</v>
      </c>
      <c r="Z3985" s="44">
        <f>'[1]BoQ HSYC'!Y3986</f>
        <v>0</v>
      </c>
      <c r="AA3985" s="44">
        <f>'[1]BoQ HSYC'!Z3986</f>
        <v>0</v>
      </c>
      <c r="AB3985" s="2"/>
      <c r="AC3985" s="33"/>
      <c r="AQ3985" s="8"/>
      <c r="AU3985" s="8">
        <f>+K3985</f>
        <v>708000</v>
      </c>
      <c r="AV3985" s="8">
        <f>+L3985</f>
        <v>118386</v>
      </c>
      <c r="AW3985" s="2">
        <f>+M3985</f>
        <v>826386</v>
      </c>
      <c r="AX3985" s="8">
        <f>F3985*AW3985</f>
        <v>0</v>
      </c>
      <c r="AY3985" s="8">
        <f>IF(AQ3985="CT",7%,5%)*AX3985</f>
        <v>0</v>
      </c>
      <c r="AZ3985" s="8">
        <f>AX3985*2%</f>
        <v>0</v>
      </c>
      <c r="BA3985" s="8">
        <f>IF(BB3985&gt;0,0,AX3985*5%)</f>
        <v>0</v>
      </c>
      <c r="BB3985" s="8">
        <f>(AX3985-BG3985)*35%</f>
        <v>0</v>
      </c>
      <c r="BC3985" s="8">
        <f>+AX3985+AY3985+AZ3985+BA3985+BB3985</f>
        <v>0</v>
      </c>
      <c r="BD3985" s="8">
        <f>AX3985-AT3985</f>
        <v>0</v>
      </c>
      <c r="BE3985" s="2"/>
      <c r="BH3985" s="2"/>
    </row>
    <row r="3986" spans="2:60" s="4" customFormat="1" ht="30.75" customHeight="1" x14ac:dyDescent="0.2">
      <c r="B3986" s="52">
        <f>'[1]BoQ HSYC'!A3987</f>
        <v>24</v>
      </c>
      <c r="C3986" s="53" t="str">
        <f>'[1]BoQ HSYC'!B3987</f>
        <v>Bích rỗng inox DN150</v>
      </c>
      <c r="D3986" s="52">
        <f>'[1]BoQ HSYC'!C3987</f>
        <v>0</v>
      </c>
      <c r="E3986" s="52" t="str">
        <f>'[1]BoQ HSYC'!D3987</f>
        <v>cái</v>
      </c>
      <c r="F3986" s="51">
        <f>'[1]BoQ HSYC'!E3987</f>
        <v>0</v>
      </c>
      <c r="G3986" s="50">
        <f>'[1]BoQ HSYC'!F3987</f>
        <v>12</v>
      </c>
      <c r="H3986" s="45">
        <f>'[1]BoQ HSYC'!G3987</f>
        <v>0</v>
      </c>
      <c r="I3986" s="45">
        <f>'[1]BoQ HSYC'!H3987</f>
        <v>0</v>
      </c>
      <c r="J3986" s="45">
        <f>'[1]BoQ HSYC'!I3987</f>
        <v>0</v>
      </c>
      <c r="K3986" s="47">
        <f>'[1]BoQ HSYC'!J3987</f>
        <v>888000</v>
      </c>
      <c r="L3986" s="47">
        <f>'[1]BoQ HSYC'!K3987</f>
        <v>144642</v>
      </c>
      <c r="M3986" s="47">
        <f>'[1]BoQ HSYC'!L3987</f>
        <v>1032642</v>
      </c>
      <c r="N3986" s="49">
        <f>'[1]BoQ HSYC'!M3987</f>
        <v>310800</v>
      </c>
      <c r="O3986" s="49">
        <f>'[1]BoQ HSYC'!N3987</f>
        <v>50624.7</v>
      </c>
      <c r="P3986" s="47">
        <f>'[1]BoQ HSYC'!O3987</f>
        <v>361424.7</v>
      </c>
      <c r="Q3986" s="47">
        <f>'[1]BoQ HSYC'!P3987</f>
        <v>12391704</v>
      </c>
      <c r="R3986" s="47">
        <f>'[1]BoQ HSYC'!Q3987</f>
        <v>4337096.4000000004</v>
      </c>
      <c r="S3986" s="47">
        <f>'[1]BoQ HSYC'!R3987</f>
        <v>16728800.4</v>
      </c>
      <c r="T3986" s="48">
        <f>'[1]BoQ HSYC'!S3987</f>
        <v>0</v>
      </c>
      <c r="U3986" s="47">
        <f>'[1]BoQ HSYC'!T3987</f>
        <v>0</v>
      </c>
      <c r="V3986" s="46" t="str">
        <f>'[1]BoQ HSYC'!U3987</f>
        <v>BĐG Q2/2026</v>
      </c>
      <c r="W3986" s="45" t="str">
        <f>'[1]BoQ HSYC'!V3987</f>
        <v>BĐG Q2/2026</v>
      </c>
      <c r="X3986" s="44" t="str">
        <f>'[1]BoQ HSYC'!W3987</f>
        <v>ME</v>
      </c>
      <c r="Y3986" s="44" t="str">
        <f>'[1]BoQ HSYC'!X3987</f>
        <v>ME</v>
      </c>
      <c r="Z3986" s="44">
        <f>'[1]BoQ HSYC'!Y3987</f>
        <v>0</v>
      </c>
      <c r="AA3986" s="44">
        <f>'[1]BoQ HSYC'!Z3987</f>
        <v>0</v>
      </c>
      <c r="AB3986" s="2"/>
      <c r="AC3986" s="33"/>
      <c r="AQ3986" s="8"/>
      <c r="AU3986" s="8">
        <f>+K3986</f>
        <v>888000</v>
      </c>
      <c r="AV3986" s="8">
        <f>+L3986</f>
        <v>144642</v>
      </c>
      <c r="AW3986" s="2">
        <f>+M3986</f>
        <v>1032642</v>
      </c>
      <c r="AX3986" s="8">
        <f>F3986*AW3986</f>
        <v>0</v>
      </c>
      <c r="AY3986" s="8">
        <f>IF(AQ3986="CT",7%,5%)*AX3986</f>
        <v>0</v>
      </c>
      <c r="AZ3986" s="8">
        <f>AX3986*2%</f>
        <v>0</v>
      </c>
      <c r="BA3986" s="8">
        <f>IF(BB3986&gt;0,0,AX3986*5%)</f>
        <v>0</v>
      </c>
      <c r="BB3986" s="8">
        <f>(AX3986-BG3986)*35%</f>
        <v>0</v>
      </c>
      <c r="BC3986" s="8">
        <f>+AX3986+AY3986+AZ3986+BA3986+BB3986</f>
        <v>0</v>
      </c>
      <c r="BD3986" s="8">
        <f>AX3986-AT3986</f>
        <v>0</v>
      </c>
      <c r="BE3986" s="2"/>
      <c r="BH3986" s="2"/>
    </row>
    <row r="3987" spans="2:60" s="4" customFormat="1" ht="30.75" customHeight="1" x14ac:dyDescent="0.2">
      <c r="B3987" s="52">
        <f>'[1]BoQ HSYC'!A3988</f>
        <v>25</v>
      </c>
      <c r="C3987" s="53" t="str">
        <f>'[1]BoQ HSYC'!B3988</f>
        <v>Bích rỗng inox DN80</v>
      </c>
      <c r="D3987" s="52">
        <f>'[1]BoQ HSYC'!C3988</f>
        <v>0</v>
      </c>
      <c r="E3987" s="52" t="str">
        <f>'[1]BoQ HSYC'!D3988</f>
        <v>cái</v>
      </c>
      <c r="F3987" s="51">
        <f>'[1]BoQ HSYC'!E3988</f>
        <v>0</v>
      </c>
      <c r="G3987" s="50">
        <f>'[1]BoQ HSYC'!F3988</f>
        <v>2</v>
      </c>
      <c r="H3987" s="45">
        <f>'[1]BoQ HSYC'!G3988</f>
        <v>0</v>
      </c>
      <c r="I3987" s="45">
        <f>'[1]BoQ HSYC'!H3988</f>
        <v>0</v>
      </c>
      <c r="J3987" s="45">
        <f>'[1]BoQ HSYC'!I3988</f>
        <v>0</v>
      </c>
      <c r="K3987" s="47">
        <f>'[1]BoQ HSYC'!J3988</f>
        <v>438000</v>
      </c>
      <c r="L3987" s="47">
        <f>'[1]BoQ HSYC'!K3988</f>
        <v>51109</v>
      </c>
      <c r="M3987" s="47">
        <f>'[1]BoQ HSYC'!L3988</f>
        <v>489109</v>
      </c>
      <c r="N3987" s="49">
        <f>'[1]BoQ HSYC'!M3988</f>
        <v>153300</v>
      </c>
      <c r="O3987" s="49">
        <f>'[1]BoQ HSYC'!N3988</f>
        <v>17888.149999999998</v>
      </c>
      <c r="P3987" s="47">
        <f>'[1]BoQ HSYC'!O3988</f>
        <v>171188.15</v>
      </c>
      <c r="Q3987" s="47">
        <f>'[1]BoQ HSYC'!P3988</f>
        <v>978218</v>
      </c>
      <c r="R3987" s="47">
        <f>'[1]BoQ HSYC'!Q3988</f>
        <v>342376.3</v>
      </c>
      <c r="S3987" s="47">
        <f>'[1]BoQ HSYC'!R3988</f>
        <v>1320594.3</v>
      </c>
      <c r="T3987" s="48">
        <f>'[1]BoQ HSYC'!S3988</f>
        <v>0</v>
      </c>
      <c r="U3987" s="47">
        <f>'[1]BoQ HSYC'!T3988</f>
        <v>0</v>
      </c>
      <c r="V3987" s="46" t="str">
        <f>'[1]BoQ HSYC'!U3988</f>
        <v>BĐG Q2/2026</v>
      </c>
      <c r="W3987" s="45" t="str">
        <f>'[1]BoQ HSYC'!V3988</f>
        <v>BĐG Q2/2026</v>
      </c>
      <c r="X3987" s="44" t="str">
        <f>'[1]BoQ HSYC'!W3988</f>
        <v>ME</v>
      </c>
      <c r="Y3987" s="44" t="str">
        <f>'[1]BoQ HSYC'!X3988</f>
        <v>ME</v>
      </c>
      <c r="Z3987" s="44">
        <f>'[1]BoQ HSYC'!Y3988</f>
        <v>0</v>
      </c>
      <c r="AA3987" s="44">
        <f>'[1]BoQ HSYC'!Z3988</f>
        <v>0</v>
      </c>
      <c r="AB3987" s="2"/>
      <c r="AC3987" s="33"/>
      <c r="AQ3987" s="8"/>
      <c r="AU3987" s="8">
        <f>+K3987</f>
        <v>438000</v>
      </c>
      <c r="AV3987" s="8">
        <f>+L3987</f>
        <v>51109</v>
      </c>
      <c r="AW3987" s="2">
        <f>+M3987</f>
        <v>489109</v>
      </c>
      <c r="AX3987" s="8">
        <f>F3987*AW3987</f>
        <v>0</v>
      </c>
      <c r="AY3987" s="8">
        <f>IF(AQ3987="CT",7%,5%)*AX3987</f>
        <v>0</v>
      </c>
      <c r="AZ3987" s="8">
        <f>AX3987*2%</f>
        <v>0</v>
      </c>
      <c r="BA3987" s="8">
        <f>IF(BB3987&gt;0,0,AX3987*5%)</f>
        <v>0</v>
      </c>
      <c r="BB3987" s="8">
        <f>(AX3987-BG3987)*35%</f>
        <v>0</v>
      </c>
      <c r="BC3987" s="8">
        <f>+AX3987+AY3987+AZ3987+BA3987+BB3987</f>
        <v>0</v>
      </c>
      <c r="BD3987" s="8">
        <f>AX3987-AT3987</f>
        <v>0</v>
      </c>
      <c r="BE3987" s="2"/>
      <c r="BH3987" s="2"/>
    </row>
    <row r="3988" spans="2:60" s="4" customFormat="1" ht="30.75" customHeight="1" x14ac:dyDescent="0.2">
      <c r="B3988" s="52">
        <f>'[1]BoQ HSYC'!A3989</f>
        <v>26</v>
      </c>
      <c r="C3988" s="53" t="str">
        <f>'[1]BoQ HSYC'!B3989</f>
        <v>Côn thu lệch tâm inox DN125x100</v>
      </c>
      <c r="D3988" s="52">
        <f>'[1]BoQ HSYC'!C3989</f>
        <v>0</v>
      </c>
      <c r="E3988" s="52" t="str">
        <f>'[1]BoQ HSYC'!D3989</f>
        <v>cái</v>
      </c>
      <c r="F3988" s="51">
        <f>'[1]BoQ HSYC'!E3989</f>
        <v>0</v>
      </c>
      <c r="G3988" s="50">
        <f>'[1]BoQ HSYC'!F3989</f>
        <v>2</v>
      </c>
      <c r="H3988" s="45">
        <f>'[1]BoQ HSYC'!G3989</f>
        <v>0</v>
      </c>
      <c r="I3988" s="45">
        <f>'[1]BoQ HSYC'!H3989</f>
        <v>0</v>
      </c>
      <c r="J3988" s="45">
        <f>'[1]BoQ HSYC'!I3989</f>
        <v>0</v>
      </c>
      <c r="K3988" s="47">
        <f>'[1]BoQ HSYC'!J3989</f>
        <v>312000</v>
      </c>
      <c r="L3988" s="47">
        <f>'[1]BoQ HSYC'!K3989</f>
        <v>118386</v>
      </c>
      <c r="M3988" s="47">
        <f>'[1]BoQ HSYC'!L3989</f>
        <v>430386</v>
      </c>
      <c r="N3988" s="49">
        <f>'[1]BoQ HSYC'!M3989</f>
        <v>109200</v>
      </c>
      <c r="O3988" s="49">
        <f>'[1]BoQ HSYC'!N3989</f>
        <v>41435.1</v>
      </c>
      <c r="P3988" s="47">
        <f>'[1]BoQ HSYC'!O3989</f>
        <v>150635.1</v>
      </c>
      <c r="Q3988" s="47">
        <f>'[1]BoQ HSYC'!P3989</f>
        <v>860772</v>
      </c>
      <c r="R3988" s="47">
        <f>'[1]BoQ HSYC'!Q3989</f>
        <v>301270.2</v>
      </c>
      <c r="S3988" s="47">
        <f>'[1]BoQ HSYC'!R3989</f>
        <v>1162042.2</v>
      </c>
      <c r="T3988" s="48">
        <f>'[1]BoQ HSYC'!S3989</f>
        <v>0</v>
      </c>
      <c r="U3988" s="47">
        <f>'[1]BoQ HSYC'!T3989</f>
        <v>0</v>
      </c>
      <c r="V3988" s="46" t="str">
        <f>'[1]BoQ HSYC'!U3989</f>
        <v>BĐG Q2/2026</v>
      </c>
      <c r="W3988" s="45" t="str">
        <f>'[1]BoQ HSYC'!V3989</f>
        <v>BĐG Q2/2026</v>
      </c>
      <c r="X3988" s="44" t="str">
        <f>'[1]BoQ HSYC'!W3989</f>
        <v>ME</v>
      </c>
      <c r="Y3988" s="44" t="str">
        <f>'[1]BoQ HSYC'!X3989</f>
        <v>ME</v>
      </c>
      <c r="Z3988" s="44">
        <f>'[1]BoQ HSYC'!Y3989</f>
        <v>0</v>
      </c>
      <c r="AA3988" s="44">
        <f>'[1]BoQ HSYC'!Z3989</f>
        <v>0</v>
      </c>
      <c r="AB3988" s="2"/>
      <c r="AC3988" s="33"/>
      <c r="AQ3988" s="8"/>
      <c r="AU3988" s="8">
        <f>+K3988</f>
        <v>312000</v>
      </c>
      <c r="AV3988" s="8">
        <f>+L3988</f>
        <v>118386</v>
      </c>
      <c r="AW3988" s="2">
        <f>+M3988</f>
        <v>430386</v>
      </c>
      <c r="AX3988" s="8">
        <f>F3988*AW3988</f>
        <v>0</v>
      </c>
      <c r="AY3988" s="8">
        <f>IF(AQ3988="CT",7%,5%)*AX3988</f>
        <v>0</v>
      </c>
      <c r="AZ3988" s="8">
        <f>AX3988*2%</f>
        <v>0</v>
      </c>
      <c r="BA3988" s="8">
        <f>IF(BB3988&gt;0,0,AX3988*5%)</f>
        <v>0</v>
      </c>
      <c r="BB3988" s="8">
        <f>(AX3988-BG3988)*35%</f>
        <v>0</v>
      </c>
      <c r="BC3988" s="8">
        <f>+AX3988+AY3988+AZ3988+BA3988+BB3988</f>
        <v>0</v>
      </c>
      <c r="BD3988" s="8">
        <f>AX3988-AT3988</f>
        <v>0</v>
      </c>
      <c r="BE3988" s="2"/>
      <c r="BH3988" s="2"/>
    </row>
    <row r="3989" spans="2:60" s="4" customFormat="1" ht="30.75" customHeight="1" x14ac:dyDescent="0.2">
      <c r="B3989" s="52">
        <f>'[1]BoQ HSYC'!A3990</f>
        <v>27</v>
      </c>
      <c r="C3989" s="53" t="str">
        <f>'[1]BoQ HSYC'!B3990</f>
        <v>Cút inox DN100</v>
      </c>
      <c r="D3989" s="52">
        <f>'[1]BoQ HSYC'!C3990</f>
        <v>0</v>
      </c>
      <c r="E3989" s="52" t="str">
        <f>'[1]BoQ HSYC'!D3990</f>
        <v>cái</v>
      </c>
      <c r="F3989" s="51">
        <f>'[1]BoQ HSYC'!E3990</f>
        <v>0</v>
      </c>
      <c r="G3989" s="50">
        <f>'[1]BoQ HSYC'!F3990</f>
        <v>2</v>
      </c>
      <c r="H3989" s="45">
        <f>'[1]BoQ HSYC'!G3990</f>
        <v>0</v>
      </c>
      <c r="I3989" s="45">
        <f>'[1]BoQ HSYC'!H3990</f>
        <v>0</v>
      </c>
      <c r="J3989" s="45">
        <f>'[1]BoQ HSYC'!I3990</f>
        <v>0</v>
      </c>
      <c r="K3989" s="47">
        <f>'[1]BoQ HSYC'!J3990</f>
        <v>240000</v>
      </c>
      <c r="L3989" s="47">
        <f>'[1]BoQ HSYC'!K3990</f>
        <v>88304</v>
      </c>
      <c r="M3989" s="47">
        <f>'[1]BoQ HSYC'!L3990</f>
        <v>328304</v>
      </c>
      <c r="N3989" s="49">
        <f>'[1]BoQ HSYC'!M3990</f>
        <v>84000</v>
      </c>
      <c r="O3989" s="49">
        <f>'[1]BoQ HSYC'!N3990</f>
        <v>30906.399999999998</v>
      </c>
      <c r="P3989" s="47">
        <f>'[1]BoQ HSYC'!O3990</f>
        <v>114906.4</v>
      </c>
      <c r="Q3989" s="47">
        <f>'[1]BoQ HSYC'!P3990</f>
        <v>656608</v>
      </c>
      <c r="R3989" s="47">
        <f>'[1]BoQ HSYC'!Q3990</f>
        <v>229812.8</v>
      </c>
      <c r="S3989" s="47">
        <f>'[1]BoQ HSYC'!R3990</f>
        <v>886420.8</v>
      </c>
      <c r="T3989" s="48">
        <f>'[1]BoQ HSYC'!S3990</f>
        <v>0</v>
      </c>
      <c r="U3989" s="47">
        <f>'[1]BoQ HSYC'!T3990</f>
        <v>0</v>
      </c>
      <c r="V3989" s="46" t="str">
        <f>'[1]BoQ HSYC'!U3990</f>
        <v>BĐG Q2/2026</v>
      </c>
      <c r="W3989" s="45" t="str">
        <f>'[1]BoQ HSYC'!V3990</f>
        <v>BĐG Q2/2026</v>
      </c>
      <c r="X3989" s="44" t="str">
        <f>'[1]BoQ HSYC'!W3990</f>
        <v>ME</v>
      </c>
      <c r="Y3989" s="44" t="str">
        <f>'[1]BoQ HSYC'!X3990</f>
        <v>ME</v>
      </c>
      <c r="Z3989" s="44">
        <f>'[1]BoQ HSYC'!Y3990</f>
        <v>0</v>
      </c>
      <c r="AA3989" s="44">
        <f>'[1]BoQ HSYC'!Z3990</f>
        <v>0</v>
      </c>
      <c r="AB3989" s="2"/>
      <c r="AC3989" s="33"/>
      <c r="AQ3989" s="8"/>
      <c r="AU3989" s="8">
        <f>+K3989</f>
        <v>240000</v>
      </c>
      <c r="AV3989" s="8">
        <f>+L3989</f>
        <v>88304</v>
      </c>
      <c r="AW3989" s="2">
        <f>+M3989</f>
        <v>328304</v>
      </c>
      <c r="AX3989" s="8">
        <f>F3989*AW3989</f>
        <v>0</v>
      </c>
      <c r="AY3989" s="8">
        <f>IF(AQ3989="CT",7%,5%)*AX3989</f>
        <v>0</v>
      </c>
      <c r="AZ3989" s="8">
        <f>AX3989*2%</f>
        <v>0</v>
      </c>
      <c r="BA3989" s="8">
        <f>IF(BB3989&gt;0,0,AX3989*5%)</f>
        <v>0</v>
      </c>
      <c r="BB3989" s="8">
        <f>(AX3989-BG3989)*35%</f>
        <v>0</v>
      </c>
      <c r="BC3989" s="8">
        <f>+AX3989+AY3989+AZ3989+BA3989+BB3989</f>
        <v>0</v>
      </c>
      <c r="BD3989" s="8">
        <f>AX3989-AT3989</f>
        <v>0</v>
      </c>
      <c r="BE3989" s="2"/>
      <c r="BH3989" s="2"/>
    </row>
    <row r="3990" spans="2:60" s="4" customFormat="1" ht="30.75" customHeight="1" x14ac:dyDescent="0.2">
      <c r="B3990" s="52">
        <f>'[1]BoQ HSYC'!A3991</f>
        <v>28</v>
      </c>
      <c r="C3990" s="53" t="str">
        <f>'[1]BoQ HSYC'!B3991</f>
        <v>Cút inox DN150</v>
      </c>
      <c r="D3990" s="52">
        <f>'[1]BoQ HSYC'!C3991</f>
        <v>0</v>
      </c>
      <c r="E3990" s="52" t="str">
        <f>'[1]BoQ HSYC'!D3991</f>
        <v>cái</v>
      </c>
      <c r="F3990" s="51">
        <f>'[1]BoQ HSYC'!E3991</f>
        <v>0</v>
      </c>
      <c r="G3990" s="50">
        <f>'[1]BoQ HSYC'!F3991</f>
        <v>4</v>
      </c>
      <c r="H3990" s="45">
        <f>'[1]BoQ HSYC'!G3991</f>
        <v>0</v>
      </c>
      <c r="I3990" s="45">
        <f>'[1]BoQ HSYC'!H3991</f>
        <v>0</v>
      </c>
      <c r="J3990" s="45">
        <f>'[1]BoQ HSYC'!I3991</f>
        <v>0</v>
      </c>
      <c r="K3990" s="47">
        <f>'[1]BoQ HSYC'!J3991</f>
        <v>492000</v>
      </c>
      <c r="L3990" s="47">
        <f>'[1]BoQ HSYC'!K3991</f>
        <v>144642</v>
      </c>
      <c r="M3990" s="47">
        <f>'[1]BoQ HSYC'!L3991</f>
        <v>636642</v>
      </c>
      <c r="N3990" s="49">
        <f>'[1]BoQ HSYC'!M3991</f>
        <v>172200</v>
      </c>
      <c r="O3990" s="49">
        <f>'[1]BoQ HSYC'!N3991</f>
        <v>50624.7</v>
      </c>
      <c r="P3990" s="47">
        <f>'[1]BoQ HSYC'!O3991</f>
        <v>222824.7</v>
      </c>
      <c r="Q3990" s="47">
        <f>'[1]BoQ HSYC'!P3991</f>
        <v>2546568</v>
      </c>
      <c r="R3990" s="47">
        <f>'[1]BoQ HSYC'!Q3991</f>
        <v>891298.8</v>
      </c>
      <c r="S3990" s="47">
        <f>'[1]BoQ HSYC'!R3991</f>
        <v>3437866.8</v>
      </c>
      <c r="T3990" s="48">
        <f>'[1]BoQ HSYC'!S3991</f>
        <v>0</v>
      </c>
      <c r="U3990" s="47">
        <f>'[1]BoQ HSYC'!T3991</f>
        <v>0</v>
      </c>
      <c r="V3990" s="46" t="str">
        <f>'[1]BoQ HSYC'!U3991</f>
        <v>BĐG Q2/2026</v>
      </c>
      <c r="W3990" s="45" t="str">
        <f>'[1]BoQ HSYC'!V3991</f>
        <v>BĐG Q2/2026</v>
      </c>
      <c r="X3990" s="44" t="str">
        <f>'[1]BoQ HSYC'!W3991</f>
        <v>ME</v>
      </c>
      <c r="Y3990" s="44" t="str">
        <f>'[1]BoQ HSYC'!X3991</f>
        <v>ME</v>
      </c>
      <c r="Z3990" s="44">
        <f>'[1]BoQ HSYC'!Y3991</f>
        <v>0</v>
      </c>
      <c r="AA3990" s="44">
        <f>'[1]BoQ HSYC'!Z3991</f>
        <v>0</v>
      </c>
      <c r="AB3990" s="2"/>
      <c r="AC3990" s="33"/>
      <c r="AQ3990" s="8"/>
      <c r="AU3990" s="8">
        <f>+K3990</f>
        <v>492000</v>
      </c>
      <c r="AV3990" s="8">
        <f>+L3990</f>
        <v>144642</v>
      </c>
      <c r="AW3990" s="2">
        <f>+M3990</f>
        <v>636642</v>
      </c>
      <c r="AX3990" s="8">
        <f>F3990*AW3990</f>
        <v>0</v>
      </c>
      <c r="AY3990" s="8">
        <f>IF(AQ3990="CT",7%,5%)*AX3990</f>
        <v>0</v>
      </c>
      <c r="AZ3990" s="8">
        <f>AX3990*2%</f>
        <v>0</v>
      </c>
      <c r="BA3990" s="8">
        <f>IF(BB3990&gt;0,0,AX3990*5%)</f>
        <v>0</v>
      </c>
      <c r="BB3990" s="8">
        <f>(AX3990-BG3990)*35%</f>
        <v>0</v>
      </c>
      <c r="BC3990" s="8">
        <f>+AX3990+AY3990+AZ3990+BA3990+BB3990</f>
        <v>0</v>
      </c>
      <c r="BD3990" s="8">
        <f>AX3990-AT3990</f>
        <v>0</v>
      </c>
      <c r="BE3990" s="2"/>
      <c r="BH3990" s="2"/>
    </row>
    <row r="3991" spans="2:60" s="4" customFormat="1" ht="30.75" customHeight="1" x14ac:dyDescent="0.2">
      <c r="B3991" s="52">
        <f>'[1]BoQ HSYC'!A3992</f>
        <v>29</v>
      </c>
      <c r="C3991" s="53" t="str">
        <f>'[1]BoQ HSYC'!B3992</f>
        <v>Cút inox DN50</v>
      </c>
      <c r="D3991" s="52">
        <f>'[1]BoQ HSYC'!C3992</f>
        <v>0</v>
      </c>
      <c r="E3991" s="52" t="str">
        <f>'[1]BoQ HSYC'!D3992</f>
        <v>cái</v>
      </c>
      <c r="F3991" s="51">
        <f>'[1]BoQ HSYC'!E3992</f>
        <v>0</v>
      </c>
      <c r="G3991" s="50">
        <f>'[1]BoQ HSYC'!F3992</f>
        <v>6</v>
      </c>
      <c r="H3991" s="45">
        <f>'[1]BoQ HSYC'!G3992</f>
        <v>0</v>
      </c>
      <c r="I3991" s="45">
        <f>'[1]BoQ HSYC'!H3992</f>
        <v>0</v>
      </c>
      <c r="J3991" s="45">
        <f>'[1]BoQ HSYC'!I3992</f>
        <v>0</v>
      </c>
      <c r="K3991" s="47">
        <f>'[1]BoQ HSYC'!J3992</f>
        <v>69600</v>
      </c>
      <c r="L3991" s="47">
        <f>'[1]BoQ HSYC'!K3992</f>
        <v>34933</v>
      </c>
      <c r="M3991" s="47">
        <f>'[1]BoQ HSYC'!L3992</f>
        <v>104533</v>
      </c>
      <c r="N3991" s="49">
        <f>'[1]BoQ HSYC'!M3992</f>
        <v>24360</v>
      </c>
      <c r="O3991" s="49">
        <f>'[1]BoQ HSYC'!N3992</f>
        <v>12226.55</v>
      </c>
      <c r="P3991" s="47">
        <f>'[1]BoQ HSYC'!O3992</f>
        <v>36586.550000000003</v>
      </c>
      <c r="Q3991" s="47">
        <f>'[1]BoQ HSYC'!P3992</f>
        <v>627198</v>
      </c>
      <c r="R3991" s="47">
        <f>'[1]BoQ HSYC'!Q3992</f>
        <v>219519.30000000002</v>
      </c>
      <c r="S3991" s="47">
        <f>'[1]BoQ HSYC'!R3992</f>
        <v>846717.3</v>
      </c>
      <c r="T3991" s="48">
        <f>'[1]BoQ HSYC'!S3992</f>
        <v>0</v>
      </c>
      <c r="U3991" s="47">
        <f>'[1]BoQ HSYC'!T3992</f>
        <v>0</v>
      </c>
      <c r="V3991" s="46" t="str">
        <f>'[1]BoQ HSYC'!U3992</f>
        <v>BĐG Q2/2026</v>
      </c>
      <c r="W3991" s="45" t="str">
        <f>'[1]BoQ HSYC'!V3992</f>
        <v>BĐG Q2/2026</v>
      </c>
      <c r="X3991" s="44" t="str">
        <f>'[1]BoQ HSYC'!W3992</f>
        <v>ME</v>
      </c>
      <c r="Y3991" s="44" t="str">
        <f>'[1]BoQ HSYC'!X3992</f>
        <v>ME</v>
      </c>
      <c r="Z3991" s="44">
        <f>'[1]BoQ HSYC'!Y3992</f>
        <v>0</v>
      </c>
      <c r="AA3991" s="44">
        <f>'[1]BoQ HSYC'!Z3992</f>
        <v>0</v>
      </c>
      <c r="AB3991" s="2"/>
      <c r="AC3991" s="33"/>
      <c r="AQ3991" s="8"/>
      <c r="AU3991" s="8">
        <f>+K3991</f>
        <v>69600</v>
      </c>
      <c r="AV3991" s="8">
        <f>+L3991</f>
        <v>34933</v>
      </c>
      <c r="AW3991" s="2">
        <f>+M3991</f>
        <v>104533</v>
      </c>
      <c r="AX3991" s="8">
        <f>F3991*AW3991</f>
        <v>0</v>
      </c>
      <c r="AY3991" s="8">
        <f>IF(AQ3991="CT",7%,5%)*AX3991</f>
        <v>0</v>
      </c>
      <c r="AZ3991" s="8">
        <f>AX3991*2%</f>
        <v>0</v>
      </c>
      <c r="BA3991" s="8">
        <f>IF(BB3991&gt;0,0,AX3991*5%)</f>
        <v>0</v>
      </c>
      <c r="BB3991" s="8">
        <f>(AX3991-BG3991)*35%</f>
        <v>0</v>
      </c>
      <c r="BC3991" s="8">
        <f>+AX3991+AY3991+AZ3991+BA3991+BB3991</f>
        <v>0</v>
      </c>
      <c r="BD3991" s="8">
        <f>AX3991-AT3991</f>
        <v>0</v>
      </c>
      <c r="BE3991" s="2"/>
      <c r="BH3991" s="2"/>
    </row>
    <row r="3992" spans="2:60" s="4" customFormat="1" ht="30.75" customHeight="1" x14ac:dyDescent="0.2">
      <c r="B3992" s="52">
        <f>'[1]BoQ HSYC'!A3993</f>
        <v>30</v>
      </c>
      <c r="C3992" s="53" t="str">
        <f>'[1]BoQ HSYC'!B3993</f>
        <v>Đục lỗ DN15</v>
      </c>
      <c r="D3992" s="52">
        <f>'[1]BoQ HSYC'!C3993</f>
        <v>0</v>
      </c>
      <c r="E3992" s="52" t="str">
        <f>'[1]BoQ HSYC'!D3993</f>
        <v>cái</v>
      </c>
      <c r="F3992" s="51">
        <f>'[1]BoQ HSYC'!E3993</f>
        <v>0</v>
      </c>
      <c r="G3992" s="50">
        <f>'[1]BoQ HSYC'!F3993</f>
        <v>3</v>
      </c>
      <c r="H3992" s="45">
        <f>'[1]BoQ HSYC'!G3993</f>
        <v>0</v>
      </c>
      <c r="I3992" s="45">
        <f>'[1]BoQ HSYC'!H3993</f>
        <v>0</v>
      </c>
      <c r="J3992" s="45">
        <f>'[1]BoQ HSYC'!I3993</f>
        <v>0</v>
      </c>
      <c r="K3992" s="47">
        <f>'[1]BoQ HSYC'!J3993</f>
        <v>0</v>
      </c>
      <c r="L3992" s="47">
        <f>'[1]BoQ HSYC'!K3993</f>
        <v>35620</v>
      </c>
      <c r="M3992" s="47">
        <f>'[1]BoQ HSYC'!L3993</f>
        <v>35620</v>
      </c>
      <c r="N3992" s="49">
        <f>'[1]BoQ HSYC'!M3993</f>
        <v>0</v>
      </c>
      <c r="O3992" s="49">
        <f>'[1]BoQ HSYC'!N3993</f>
        <v>12467</v>
      </c>
      <c r="P3992" s="47">
        <f>'[1]BoQ HSYC'!O3993</f>
        <v>12467</v>
      </c>
      <c r="Q3992" s="47">
        <f>'[1]BoQ HSYC'!P3993</f>
        <v>106860</v>
      </c>
      <c r="R3992" s="47">
        <f>'[1]BoQ HSYC'!Q3993</f>
        <v>37401</v>
      </c>
      <c r="S3992" s="47">
        <f>'[1]BoQ HSYC'!R3993</f>
        <v>144261</v>
      </c>
      <c r="T3992" s="48">
        <f>'[1]BoQ HSYC'!S3993</f>
        <v>0</v>
      </c>
      <c r="U3992" s="47">
        <f>'[1]BoQ HSYC'!T3993</f>
        <v>0</v>
      </c>
      <c r="V3992" s="46" t="str">
        <f>'[1]BoQ HSYC'!U3993</f>
        <v>BĐG Q2/2026</v>
      </c>
      <c r="W3992" s="45" t="str">
        <f>'[1]BoQ HSYC'!V3993</f>
        <v>BĐG Q2/2026</v>
      </c>
      <c r="X3992" s="44" t="str">
        <f>'[1]BoQ HSYC'!W3993</f>
        <v>ME</v>
      </c>
      <c r="Y3992" s="44" t="str">
        <f>'[1]BoQ HSYC'!X3993</f>
        <v>ME</v>
      </c>
      <c r="Z3992" s="44">
        <f>'[1]BoQ HSYC'!Y3993</f>
        <v>0</v>
      </c>
      <c r="AA3992" s="44">
        <f>'[1]BoQ HSYC'!Z3993</f>
        <v>0</v>
      </c>
      <c r="AB3992" s="2"/>
      <c r="AC3992" s="33"/>
      <c r="AQ3992" s="8"/>
      <c r="AU3992" s="8">
        <f>+K3992</f>
        <v>0</v>
      </c>
      <c r="AV3992" s="8">
        <f>+L3992</f>
        <v>35620</v>
      </c>
      <c r="AW3992" s="2">
        <f>+M3992</f>
        <v>35620</v>
      </c>
      <c r="AX3992" s="8">
        <f>F3992*AW3992</f>
        <v>0</v>
      </c>
      <c r="AY3992" s="8">
        <f>IF(AQ3992="CT",7%,5%)*AX3992</f>
        <v>0</v>
      </c>
      <c r="AZ3992" s="8">
        <f>AX3992*2%</f>
        <v>0</v>
      </c>
      <c r="BA3992" s="8">
        <f>IF(BB3992&gt;0,0,AX3992*5%)</f>
        <v>0</v>
      </c>
      <c r="BB3992" s="8">
        <f>(AX3992-BG3992)*35%</f>
        <v>0</v>
      </c>
      <c r="BC3992" s="8">
        <f>+AX3992+AY3992+AZ3992+BA3992+BB3992</f>
        <v>0</v>
      </c>
      <c r="BD3992" s="8">
        <f>AX3992-AT3992</f>
        <v>0</v>
      </c>
      <c r="BE3992" s="2"/>
      <c r="BH3992" s="2"/>
    </row>
    <row r="3993" spans="2:60" s="4" customFormat="1" ht="30.75" customHeight="1" x14ac:dyDescent="0.2">
      <c r="B3993" s="52">
        <f>'[1]BoQ HSYC'!A3994</f>
        <v>31</v>
      </c>
      <c r="C3993" s="53" t="str">
        <f>'[1]BoQ HSYC'!B3994</f>
        <v>Đục lỗ DN25</v>
      </c>
      <c r="D3993" s="52">
        <f>'[1]BoQ HSYC'!C3994</f>
        <v>0</v>
      </c>
      <c r="E3993" s="52" t="str">
        <f>'[1]BoQ HSYC'!D3994</f>
        <v>cái</v>
      </c>
      <c r="F3993" s="51">
        <f>'[1]BoQ HSYC'!E3994</f>
        <v>0</v>
      </c>
      <c r="G3993" s="50">
        <f>'[1]BoQ HSYC'!F3994</f>
        <v>2</v>
      </c>
      <c r="H3993" s="45">
        <f>'[1]BoQ HSYC'!G3994</f>
        <v>0</v>
      </c>
      <c r="I3993" s="45">
        <f>'[1]BoQ HSYC'!H3994</f>
        <v>0</v>
      </c>
      <c r="J3993" s="45">
        <f>'[1]BoQ HSYC'!I3994</f>
        <v>0</v>
      </c>
      <c r="K3993" s="47">
        <f>'[1]BoQ HSYC'!J3994</f>
        <v>0</v>
      </c>
      <c r="L3993" s="47">
        <f>'[1]BoQ HSYC'!K3994</f>
        <v>35620</v>
      </c>
      <c r="M3993" s="47">
        <f>'[1]BoQ HSYC'!L3994</f>
        <v>35620</v>
      </c>
      <c r="N3993" s="49">
        <f>'[1]BoQ HSYC'!M3994</f>
        <v>0</v>
      </c>
      <c r="O3993" s="49">
        <f>'[1]BoQ HSYC'!N3994</f>
        <v>12467</v>
      </c>
      <c r="P3993" s="47">
        <f>'[1]BoQ HSYC'!O3994</f>
        <v>12467</v>
      </c>
      <c r="Q3993" s="47">
        <f>'[1]BoQ HSYC'!P3994</f>
        <v>71240</v>
      </c>
      <c r="R3993" s="47">
        <f>'[1]BoQ HSYC'!Q3994</f>
        <v>24934</v>
      </c>
      <c r="S3993" s="47">
        <f>'[1]BoQ HSYC'!R3994</f>
        <v>96174</v>
      </c>
      <c r="T3993" s="48">
        <f>'[1]BoQ HSYC'!S3994</f>
        <v>0</v>
      </c>
      <c r="U3993" s="47">
        <f>'[1]BoQ HSYC'!T3994</f>
        <v>0</v>
      </c>
      <c r="V3993" s="46" t="str">
        <f>'[1]BoQ HSYC'!U3994</f>
        <v>BĐG Q2/2026</v>
      </c>
      <c r="W3993" s="45" t="str">
        <f>'[1]BoQ HSYC'!V3994</f>
        <v>BĐG Q2/2026</v>
      </c>
      <c r="X3993" s="44" t="str">
        <f>'[1]BoQ HSYC'!W3994</f>
        <v>ME</v>
      </c>
      <c r="Y3993" s="44" t="str">
        <f>'[1]BoQ HSYC'!X3994</f>
        <v>ME</v>
      </c>
      <c r="Z3993" s="44">
        <f>'[1]BoQ HSYC'!Y3994</f>
        <v>0</v>
      </c>
      <c r="AA3993" s="44">
        <f>'[1]BoQ HSYC'!Z3994</f>
        <v>0</v>
      </c>
      <c r="AB3993" s="2"/>
      <c r="AC3993" s="33"/>
      <c r="AQ3993" s="8"/>
      <c r="AU3993" s="8">
        <f>+K3993</f>
        <v>0</v>
      </c>
      <c r="AV3993" s="8">
        <f>+L3993</f>
        <v>35620</v>
      </c>
      <c r="AW3993" s="2">
        <f>+M3993</f>
        <v>35620</v>
      </c>
      <c r="AX3993" s="8">
        <f>F3993*AW3993</f>
        <v>0</v>
      </c>
      <c r="AY3993" s="8">
        <f>IF(AQ3993="CT",7%,5%)*AX3993</f>
        <v>0</v>
      </c>
      <c r="AZ3993" s="8">
        <f>AX3993*2%</f>
        <v>0</v>
      </c>
      <c r="BA3993" s="8">
        <f>IF(BB3993&gt;0,0,AX3993*5%)</f>
        <v>0</v>
      </c>
      <c r="BB3993" s="8">
        <f>(AX3993-BG3993)*35%</f>
        <v>0</v>
      </c>
      <c r="BC3993" s="8">
        <f>+AX3993+AY3993+AZ3993+BA3993+BB3993</f>
        <v>0</v>
      </c>
      <c r="BD3993" s="8">
        <f>AX3993-AT3993</f>
        <v>0</v>
      </c>
      <c r="BE3993" s="2"/>
      <c r="BH3993" s="2"/>
    </row>
    <row r="3994" spans="2:60" s="4" customFormat="1" ht="30.75" customHeight="1" x14ac:dyDescent="0.2">
      <c r="B3994" s="52">
        <f>'[1]BoQ HSYC'!A3995</f>
        <v>32</v>
      </c>
      <c r="C3994" s="53" t="str">
        <f>'[1]BoQ HSYC'!B3995</f>
        <v>Kép ren ngoài DN15</v>
      </c>
      <c r="D3994" s="52">
        <f>'[1]BoQ HSYC'!C3995</f>
        <v>0</v>
      </c>
      <c r="E3994" s="52" t="str">
        <f>'[1]BoQ HSYC'!D3995</f>
        <v>cái</v>
      </c>
      <c r="F3994" s="51">
        <f>'[1]BoQ HSYC'!E3995</f>
        <v>0</v>
      </c>
      <c r="G3994" s="50">
        <f>'[1]BoQ HSYC'!F3995</f>
        <v>6</v>
      </c>
      <c r="H3994" s="45">
        <f>'[1]BoQ HSYC'!G3995</f>
        <v>0</v>
      </c>
      <c r="I3994" s="45">
        <f>'[1]BoQ HSYC'!H3995</f>
        <v>0</v>
      </c>
      <c r="J3994" s="45">
        <f>'[1]BoQ HSYC'!I3995</f>
        <v>0</v>
      </c>
      <c r="K3994" s="47">
        <f>'[1]BoQ HSYC'!J3995</f>
        <v>18000</v>
      </c>
      <c r="L3994" s="47">
        <f>'[1]BoQ HSYC'!K3995</f>
        <v>13830</v>
      </c>
      <c r="M3994" s="47">
        <f>'[1]BoQ HSYC'!L3995</f>
        <v>31830</v>
      </c>
      <c r="N3994" s="49">
        <f>'[1]BoQ HSYC'!M3995</f>
        <v>6300</v>
      </c>
      <c r="O3994" s="49">
        <f>'[1]BoQ HSYC'!N3995</f>
        <v>4840.5</v>
      </c>
      <c r="P3994" s="47">
        <f>'[1]BoQ HSYC'!O3995</f>
        <v>11140.5</v>
      </c>
      <c r="Q3994" s="47">
        <f>'[1]BoQ HSYC'!P3995</f>
        <v>190980</v>
      </c>
      <c r="R3994" s="47">
        <f>'[1]BoQ HSYC'!Q3995</f>
        <v>66843</v>
      </c>
      <c r="S3994" s="47">
        <f>'[1]BoQ HSYC'!R3995</f>
        <v>257823</v>
      </c>
      <c r="T3994" s="48">
        <f>'[1]BoQ HSYC'!S3995</f>
        <v>0</v>
      </c>
      <c r="U3994" s="47">
        <f>'[1]BoQ HSYC'!T3995</f>
        <v>0</v>
      </c>
      <c r="V3994" s="46" t="str">
        <f>'[1]BoQ HSYC'!U3995</f>
        <v>BĐG Q2/2026</v>
      </c>
      <c r="W3994" s="45" t="str">
        <f>'[1]BoQ HSYC'!V3995</f>
        <v>BĐG Q2/2026</v>
      </c>
      <c r="X3994" s="44" t="str">
        <f>'[1]BoQ HSYC'!W3995</f>
        <v>ME</v>
      </c>
      <c r="Y3994" s="44" t="str">
        <f>'[1]BoQ HSYC'!X3995</f>
        <v>ME</v>
      </c>
      <c r="Z3994" s="44">
        <f>'[1]BoQ HSYC'!Y3995</f>
        <v>0</v>
      </c>
      <c r="AA3994" s="44">
        <f>'[1]BoQ HSYC'!Z3995</f>
        <v>0</v>
      </c>
      <c r="AB3994" s="2"/>
      <c r="AC3994" s="33"/>
      <c r="AQ3994" s="8"/>
      <c r="AU3994" s="8">
        <f>+K3994</f>
        <v>18000</v>
      </c>
      <c r="AV3994" s="8">
        <f>+L3994</f>
        <v>13830</v>
      </c>
      <c r="AW3994" s="2">
        <f>+M3994</f>
        <v>31830</v>
      </c>
      <c r="AX3994" s="8">
        <f>F3994*AW3994</f>
        <v>0</v>
      </c>
      <c r="AY3994" s="8">
        <f>IF(AQ3994="CT",7%,5%)*AX3994</f>
        <v>0</v>
      </c>
      <c r="AZ3994" s="8">
        <f>AX3994*2%</f>
        <v>0</v>
      </c>
      <c r="BA3994" s="8">
        <f>IF(BB3994&gt;0,0,AX3994*5%)</f>
        <v>0</v>
      </c>
      <c r="BB3994" s="8">
        <f>(AX3994-BG3994)*35%</f>
        <v>0</v>
      </c>
      <c r="BC3994" s="8">
        <f>+AX3994+AY3994+AZ3994+BA3994+BB3994</f>
        <v>0</v>
      </c>
      <c r="BD3994" s="8">
        <f>AX3994-AT3994</f>
        <v>0</v>
      </c>
      <c r="BE3994" s="2"/>
      <c r="BH3994" s="2"/>
    </row>
    <row r="3995" spans="2:60" s="4" customFormat="1" ht="30.75" customHeight="1" x14ac:dyDescent="0.2">
      <c r="B3995" s="52">
        <f>'[1]BoQ HSYC'!A3996</f>
        <v>33</v>
      </c>
      <c r="C3995" s="53" t="str">
        <f>'[1]BoQ HSYC'!B3996</f>
        <v>Kép ren ngoài DN25</v>
      </c>
      <c r="D3995" s="52">
        <f>'[1]BoQ HSYC'!C3996</f>
        <v>0</v>
      </c>
      <c r="E3995" s="52" t="str">
        <f>'[1]BoQ HSYC'!D3996</f>
        <v>cái</v>
      </c>
      <c r="F3995" s="51">
        <f>'[1]BoQ HSYC'!E3996</f>
        <v>0</v>
      </c>
      <c r="G3995" s="50">
        <f>'[1]BoQ HSYC'!F3996</f>
        <v>2</v>
      </c>
      <c r="H3995" s="45">
        <f>'[1]BoQ HSYC'!G3996</f>
        <v>0</v>
      </c>
      <c r="I3995" s="45">
        <f>'[1]BoQ HSYC'!H3996</f>
        <v>0</v>
      </c>
      <c r="J3995" s="45">
        <f>'[1]BoQ HSYC'!I3996</f>
        <v>0</v>
      </c>
      <c r="K3995" s="47">
        <f>'[1]BoQ HSYC'!J3996</f>
        <v>34800</v>
      </c>
      <c r="L3995" s="47">
        <f>'[1]BoQ HSYC'!K3996</f>
        <v>23720</v>
      </c>
      <c r="M3995" s="47">
        <f>'[1]BoQ HSYC'!L3996</f>
        <v>58520</v>
      </c>
      <c r="N3995" s="49">
        <f>'[1]BoQ HSYC'!M3996</f>
        <v>12180</v>
      </c>
      <c r="O3995" s="49">
        <f>'[1]BoQ HSYC'!N3996</f>
        <v>8302</v>
      </c>
      <c r="P3995" s="47">
        <f>'[1]BoQ HSYC'!O3996</f>
        <v>20482</v>
      </c>
      <c r="Q3995" s="47">
        <f>'[1]BoQ HSYC'!P3996</f>
        <v>117040</v>
      </c>
      <c r="R3995" s="47">
        <f>'[1]BoQ HSYC'!Q3996</f>
        <v>40964</v>
      </c>
      <c r="S3995" s="47">
        <f>'[1]BoQ HSYC'!R3996</f>
        <v>158004</v>
      </c>
      <c r="T3995" s="48">
        <f>'[1]BoQ HSYC'!S3996</f>
        <v>0</v>
      </c>
      <c r="U3995" s="47">
        <f>'[1]BoQ HSYC'!T3996</f>
        <v>0</v>
      </c>
      <c r="V3995" s="46" t="str">
        <f>'[1]BoQ HSYC'!U3996</f>
        <v>BĐG Q2/2026</v>
      </c>
      <c r="W3995" s="45" t="str">
        <f>'[1]BoQ HSYC'!V3996</f>
        <v>BĐG Q2/2026</v>
      </c>
      <c r="X3995" s="44" t="str">
        <f>'[1]BoQ HSYC'!W3996</f>
        <v>ME</v>
      </c>
      <c r="Y3995" s="44" t="str">
        <f>'[1]BoQ HSYC'!X3996</f>
        <v>ME</v>
      </c>
      <c r="Z3995" s="44">
        <f>'[1]BoQ HSYC'!Y3996</f>
        <v>0</v>
      </c>
      <c r="AA3995" s="44">
        <f>'[1]BoQ HSYC'!Z3996</f>
        <v>0</v>
      </c>
      <c r="AB3995" s="2"/>
      <c r="AC3995" s="33"/>
      <c r="AQ3995" s="8"/>
      <c r="AU3995" s="8">
        <f>+K3995</f>
        <v>34800</v>
      </c>
      <c r="AV3995" s="8">
        <f>+L3995</f>
        <v>23720</v>
      </c>
      <c r="AW3995" s="2">
        <f>+M3995</f>
        <v>58520</v>
      </c>
      <c r="AX3995" s="8">
        <f>F3995*AW3995</f>
        <v>0</v>
      </c>
      <c r="AY3995" s="8">
        <f>IF(AQ3995="CT",7%,5%)*AX3995</f>
        <v>0</v>
      </c>
      <c r="AZ3995" s="8">
        <f>AX3995*2%</f>
        <v>0</v>
      </c>
      <c r="BA3995" s="8">
        <f>IF(BB3995&gt;0,0,AX3995*5%)</f>
        <v>0</v>
      </c>
      <c r="BB3995" s="8">
        <f>(AX3995-BG3995)*35%</f>
        <v>0</v>
      </c>
      <c r="BC3995" s="8">
        <f>+AX3995+AY3995+AZ3995+BA3995+BB3995</f>
        <v>0</v>
      </c>
      <c r="BD3995" s="8">
        <f>AX3995-AT3995</f>
        <v>0</v>
      </c>
      <c r="BE3995" s="2"/>
      <c r="BH3995" s="2"/>
    </row>
    <row r="3996" spans="2:60" s="4" customFormat="1" ht="30.75" customHeight="1" x14ac:dyDescent="0.2">
      <c r="B3996" s="52">
        <f>'[1]BoQ HSYC'!A3997</f>
        <v>34</v>
      </c>
      <c r="C3996" s="53" t="str">
        <f>'[1]BoQ HSYC'!B3997</f>
        <v>Kép ren ngoài DN50</v>
      </c>
      <c r="D3996" s="52">
        <f>'[1]BoQ HSYC'!C3997</f>
        <v>0</v>
      </c>
      <c r="E3996" s="52" t="str">
        <f>'[1]BoQ HSYC'!D3997</f>
        <v>cái</v>
      </c>
      <c r="F3996" s="51">
        <f>'[1]BoQ HSYC'!E3997</f>
        <v>0</v>
      </c>
      <c r="G3996" s="50">
        <f>'[1]BoQ HSYC'!F3997</f>
        <v>4</v>
      </c>
      <c r="H3996" s="45">
        <f>'[1]BoQ HSYC'!G3997</f>
        <v>0</v>
      </c>
      <c r="I3996" s="45">
        <f>'[1]BoQ HSYC'!H3997</f>
        <v>0</v>
      </c>
      <c r="J3996" s="45">
        <f>'[1]BoQ HSYC'!I3997</f>
        <v>0</v>
      </c>
      <c r="K3996" s="47">
        <f>'[1]BoQ HSYC'!J3997</f>
        <v>81600</v>
      </c>
      <c r="L3996" s="47">
        <f>'[1]BoQ HSYC'!K3997</f>
        <v>33600</v>
      </c>
      <c r="M3996" s="47">
        <f>'[1]BoQ HSYC'!L3997</f>
        <v>115200</v>
      </c>
      <c r="N3996" s="49">
        <f>'[1]BoQ HSYC'!M3997</f>
        <v>28560</v>
      </c>
      <c r="O3996" s="49">
        <f>'[1]BoQ HSYC'!N3997</f>
        <v>11760</v>
      </c>
      <c r="P3996" s="47">
        <f>'[1]BoQ HSYC'!O3997</f>
        <v>40320</v>
      </c>
      <c r="Q3996" s="47">
        <f>'[1]BoQ HSYC'!P3997</f>
        <v>460800</v>
      </c>
      <c r="R3996" s="47">
        <f>'[1]BoQ HSYC'!Q3997</f>
        <v>161280</v>
      </c>
      <c r="S3996" s="47">
        <f>'[1]BoQ HSYC'!R3997</f>
        <v>622080</v>
      </c>
      <c r="T3996" s="48">
        <f>'[1]BoQ HSYC'!S3997</f>
        <v>0</v>
      </c>
      <c r="U3996" s="47">
        <f>'[1]BoQ HSYC'!T3997</f>
        <v>0</v>
      </c>
      <c r="V3996" s="46" t="str">
        <f>'[1]BoQ HSYC'!U3997</f>
        <v>BĐG Q2/2026</v>
      </c>
      <c r="W3996" s="45" t="str">
        <f>'[1]BoQ HSYC'!V3997</f>
        <v>BĐG Q2/2026</v>
      </c>
      <c r="X3996" s="44" t="str">
        <f>'[1]BoQ HSYC'!W3997</f>
        <v>ME</v>
      </c>
      <c r="Y3996" s="44" t="str">
        <f>'[1]BoQ HSYC'!X3997</f>
        <v>ME</v>
      </c>
      <c r="Z3996" s="44">
        <f>'[1]BoQ HSYC'!Y3997</f>
        <v>0</v>
      </c>
      <c r="AA3996" s="44">
        <f>'[1]BoQ HSYC'!Z3997</f>
        <v>0</v>
      </c>
      <c r="AB3996" s="2"/>
      <c r="AC3996" s="33"/>
      <c r="AQ3996" s="8"/>
      <c r="AU3996" s="8">
        <f>+K3996</f>
        <v>81600</v>
      </c>
      <c r="AV3996" s="8">
        <f>+L3996</f>
        <v>33600</v>
      </c>
      <c r="AW3996" s="2">
        <f>+M3996</f>
        <v>115200</v>
      </c>
      <c r="AX3996" s="8">
        <f>F3996*AW3996</f>
        <v>0</v>
      </c>
      <c r="AY3996" s="8">
        <f>IF(AQ3996="CT",7%,5%)*AX3996</f>
        <v>0</v>
      </c>
      <c r="AZ3996" s="8">
        <f>AX3996*2%</f>
        <v>0</v>
      </c>
      <c r="BA3996" s="8">
        <f>IF(BB3996&gt;0,0,AX3996*5%)</f>
        <v>0</v>
      </c>
      <c r="BB3996" s="8">
        <f>(AX3996-BG3996)*35%</f>
        <v>0</v>
      </c>
      <c r="BC3996" s="8">
        <f>+AX3996+AY3996+AZ3996+BA3996+BB3996</f>
        <v>0</v>
      </c>
      <c r="BD3996" s="8">
        <f>AX3996-AT3996</f>
        <v>0</v>
      </c>
      <c r="BE3996" s="2"/>
      <c r="BH3996" s="2"/>
    </row>
    <row r="3997" spans="2:60" s="4" customFormat="1" ht="30.75" customHeight="1" x14ac:dyDescent="0.2">
      <c r="B3997" s="52">
        <f>'[1]BoQ HSYC'!A3998</f>
        <v>35</v>
      </c>
      <c r="C3997" s="53" t="str">
        <f>'[1]BoQ HSYC'!B3998</f>
        <v>Rắc co ren ngoài DN50</v>
      </c>
      <c r="D3997" s="52">
        <f>'[1]BoQ HSYC'!C3998</f>
        <v>0</v>
      </c>
      <c r="E3997" s="52" t="str">
        <f>'[1]BoQ HSYC'!D3998</f>
        <v>cái</v>
      </c>
      <c r="F3997" s="51">
        <f>'[1]BoQ HSYC'!E3998</f>
        <v>0</v>
      </c>
      <c r="G3997" s="50">
        <f>'[1]BoQ HSYC'!F3998</f>
        <v>6</v>
      </c>
      <c r="H3997" s="45">
        <f>'[1]BoQ HSYC'!G3998</f>
        <v>0</v>
      </c>
      <c r="I3997" s="45">
        <f>'[1]BoQ HSYC'!H3998</f>
        <v>0</v>
      </c>
      <c r="J3997" s="45">
        <f>'[1]BoQ HSYC'!I3998</f>
        <v>0</v>
      </c>
      <c r="K3997" s="47">
        <f>'[1]BoQ HSYC'!J3998</f>
        <v>180000</v>
      </c>
      <c r="L3997" s="47">
        <f>'[1]BoQ HSYC'!K3998</f>
        <v>34933</v>
      </c>
      <c r="M3997" s="47">
        <f>'[1]BoQ HSYC'!L3998</f>
        <v>214933</v>
      </c>
      <c r="N3997" s="49">
        <f>'[1]BoQ HSYC'!M3998</f>
        <v>62999.999999999993</v>
      </c>
      <c r="O3997" s="49">
        <f>'[1]BoQ HSYC'!N3998</f>
        <v>12226.55</v>
      </c>
      <c r="P3997" s="47">
        <f>'[1]BoQ HSYC'!O3998</f>
        <v>75226.549999999988</v>
      </c>
      <c r="Q3997" s="47">
        <f>'[1]BoQ HSYC'!P3998</f>
        <v>1289598</v>
      </c>
      <c r="R3997" s="47">
        <f>'[1]BoQ HSYC'!Q3998</f>
        <v>451359.29999999993</v>
      </c>
      <c r="S3997" s="47">
        <f>'[1]BoQ HSYC'!R3998</f>
        <v>1740957.2999999998</v>
      </c>
      <c r="T3997" s="48">
        <f>'[1]BoQ HSYC'!S3998</f>
        <v>0</v>
      </c>
      <c r="U3997" s="47">
        <f>'[1]BoQ HSYC'!T3998</f>
        <v>0</v>
      </c>
      <c r="V3997" s="46" t="str">
        <f>'[1]BoQ HSYC'!U3998</f>
        <v>BĐG Q2/2026</v>
      </c>
      <c r="W3997" s="45" t="str">
        <f>'[1]BoQ HSYC'!V3998</f>
        <v>BĐG Q2/2026</v>
      </c>
      <c r="X3997" s="44" t="str">
        <f>'[1]BoQ HSYC'!W3998</f>
        <v>ME</v>
      </c>
      <c r="Y3997" s="44" t="str">
        <f>'[1]BoQ HSYC'!X3998</f>
        <v>ME</v>
      </c>
      <c r="Z3997" s="44">
        <f>'[1]BoQ HSYC'!Y3998</f>
        <v>0</v>
      </c>
      <c r="AA3997" s="44">
        <f>'[1]BoQ HSYC'!Z3998</f>
        <v>0</v>
      </c>
      <c r="AB3997" s="2"/>
      <c r="AC3997" s="33"/>
      <c r="AQ3997" s="8"/>
      <c r="AU3997" s="8">
        <f>+K3997</f>
        <v>180000</v>
      </c>
      <c r="AV3997" s="8">
        <f>+L3997</f>
        <v>34933</v>
      </c>
      <c r="AW3997" s="2">
        <f>+M3997</f>
        <v>214933</v>
      </c>
      <c r="AX3997" s="8">
        <f>F3997*AW3997</f>
        <v>0</v>
      </c>
      <c r="AY3997" s="8">
        <f>IF(AQ3997="CT",7%,5%)*AX3997</f>
        <v>0</v>
      </c>
      <c r="AZ3997" s="8">
        <f>AX3997*2%</f>
        <v>0</v>
      </c>
      <c r="BA3997" s="8">
        <f>IF(BB3997&gt;0,0,AX3997*5%)</f>
        <v>0</v>
      </c>
      <c r="BB3997" s="8">
        <f>(AX3997-BG3997)*35%</f>
        <v>0</v>
      </c>
      <c r="BC3997" s="8">
        <f>+AX3997+AY3997+AZ3997+BA3997+BB3997</f>
        <v>0</v>
      </c>
      <c r="BD3997" s="8">
        <f>AX3997-AT3997</f>
        <v>0</v>
      </c>
      <c r="BE3997" s="2"/>
      <c r="BH3997" s="2"/>
    </row>
    <row r="3998" spans="2:60" s="4" customFormat="1" ht="30.75" customHeight="1" x14ac:dyDescent="0.2">
      <c r="B3998" s="52">
        <f>'[1]BoQ HSYC'!A3999</f>
        <v>36</v>
      </c>
      <c r="C3998" s="53" t="str">
        <f>'[1]BoQ HSYC'!B3999</f>
        <v>Tê đều inox DN50</v>
      </c>
      <c r="D3998" s="52">
        <f>'[1]BoQ HSYC'!C3999</f>
        <v>0</v>
      </c>
      <c r="E3998" s="52" t="str">
        <f>'[1]BoQ HSYC'!D3999</f>
        <v>cái</v>
      </c>
      <c r="F3998" s="51">
        <f>'[1]BoQ HSYC'!E3999</f>
        <v>0</v>
      </c>
      <c r="G3998" s="50">
        <f>'[1]BoQ HSYC'!F3999</f>
        <v>1</v>
      </c>
      <c r="H3998" s="45">
        <f>'[1]BoQ HSYC'!G3999</f>
        <v>0</v>
      </c>
      <c r="I3998" s="45">
        <f>'[1]BoQ HSYC'!H3999</f>
        <v>0</v>
      </c>
      <c r="J3998" s="45">
        <f>'[1]BoQ HSYC'!I3999</f>
        <v>0</v>
      </c>
      <c r="K3998" s="47">
        <f>'[1]BoQ HSYC'!J3999</f>
        <v>25380</v>
      </c>
      <c r="L3998" s="47">
        <f>'[1]BoQ HSYC'!K3999</f>
        <v>33924</v>
      </c>
      <c r="M3998" s="47">
        <f>'[1]BoQ HSYC'!L3999</f>
        <v>59304</v>
      </c>
      <c r="N3998" s="49">
        <f>'[1]BoQ HSYC'!M3999</f>
        <v>8883</v>
      </c>
      <c r="O3998" s="49">
        <f>'[1]BoQ HSYC'!N3999</f>
        <v>11873.4</v>
      </c>
      <c r="P3998" s="47">
        <f>'[1]BoQ HSYC'!O3999</f>
        <v>20756.400000000001</v>
      </c>
      <c r="Q3998" s="47">
        <f>'[1]BoQ HSYC'!P3999</f>
        <v>59304</v>
      </c>
      <c r="R3998" s="47">
        <f>'[1]BoQ HSYC'!Q3999</f>
        <v>20756.400000000001</v>
      </c>
      <c r="S3998" s="47">
        <f>'[1]BoQ HSYC'!R3999</f>
        <v>80060.399999999994</v>
      </c>
      <c r="T3998" s="48">
        <f>'[1]BoQ HSYC'!S3999</f>
        <v>0</v>
      </c>
      <c r="U3998" s="47">
        <f>'[1]BoQ HSYC'!T3999</f>
        <v>0</v>
      </c>
      <c r="V3998" s="46" t="str">
        <f>'[1]BoQ HSYC'!U3999</f>
        <v>BĐG Q2/2026</v>
      </c>
      <c r="W3998" s="45" t="str">
        <f>'[1]BoQ HSYC'!V3999</f>
        <v>BĐG Q2/2026</v>
      </c>
      <c r="X3998" s="44" t="str">
        <f>'[1]BoQ HSYC'!W3999</f>
        <v>ME</v>
      </c>
      <c r="Y3998" s="44" t="str">
        <f>'[1]BoQ HSYC'!X3999</f>
        <v>ME</v>
      </c>
      <c r="Z3998" s="44">
        <f>'[1]BoQ HSYC'!Y3999</f>
        <v>0</v>
      </c>
      <c r="AA3998" s="44">
        <f>'[1]BoQ HSYC'!Z3999</f>
        <v>0</v>
      </c>
      <c r="AB3998" s="2"/>
      <c r="AC3998" s="33"/>
      <c r="AQ3998" s="8"/>
      <c r="AU3998" s="8">
        <f>+K3998</f>
        <v>25380</v>
      </c>
      <c r="AV3998" s="8">
        <f>+L3998</f>
        <v>33924</v>
      </c>
      <c r="AW3998" s="2">
        <f>+M3998</f>
        <v>59304</v>
      </c>
      <c r="AX3998" s="8">
        <f>F3998*AW3998</f>
        <v>0</v>
      </c>
      <c r="AY3998" s="8">
        <f>IF(AQ3998="CT",7%,5%)*AX3998</f>
        <v>0</v>
      </c>
      <c r="AZ3998" s="8">
        <f>AX3998*2%</f>
        <v>0</v>
      </c>
      <c r="BA3998" s="8">
        <f>IF(BB3998&gt;0,0,AX3998*5%)</f>
        <v>0</v>
      </c>
      <c r="BB3998" s="8">
        <f>(AX3998-BG3998)*35%</f>
        <v>0</v>
      </c>
      <c r="BC3998" s="8">
        <f>+AX3998+AY3998+AZ3998+BA3998+BB3998</f>
        <v>0</v>
      </c>
      <c r="BD3998" s="8">
        <f>AX3998-AT3998</f>
        <v>0</v>
      </c>
      <c r="BE3998" s="2"/>
      <c r="BH3998" s="2"/>
    </row>
    <row r="3999" spans="2:60" s="4" customFormat="1" ht="30.75" customHeight="1" x14ac:dyDescent="0.2">
      <c r="B3999" s="52">
        <f>'[1]BoQ HSYC'!A4000</f>
        <v>37</v>
      </c>
      <c r="C3999" s="53" t="str">
        <f>'[1]BoQ HSYC'!B4000</f>
        <v>Tê thu inox DN125x100</v>
      </c>
      <c r="D3999" s="52">
        <f>'[1]BoQ HSYC'!C4000</f>
        <v>0</v>
      </c>
      <c r="E3999" s="52" t="str">
        <f>'[1]BoQ HSYC'!D4000</f>
        <v>cái</v>
      </c>
      <c r="F3999" s="51">
        <f>'[1]BoQ HSYC'!E4000</f>
        <v>0</v>
      </c>
      <c r="G3999" s="50">
        <f>'[1]BoQ HSYC'!F4000</f>
        <v>3</v>
      </c>
      <c r="H3999" s="45">
        <f>'[1]BoQ HSYC'!G4000</f>
        <v>0</v>
      </c>
      <c r="I3999" s="45">
        <f>'[1]BoQ HSYC'!H4000</f>
        <v>0</v>
      </c>
      <c r="J3999" s="45">
        <f>'[1]BoQ HSYC'!I4000</f>
        <v>0</v>
      </c>
      <c r="K3999" s="47">
        <f>'[1]BoQ HSYC'!J4000</f>
        <v>127440</v>
      </c>
      <c r="L3999" s="47">
        <f>'[1]BoQ HSYC'!K4000</f>
        <v>32118</v>
      </c>
      <c r="M3999" s="47">
        <f>'[1]BoQ HSYC'!L4000</f>
        <v>159558</v>
      </c>
      <c r="N3999" s="49">
        <f>'[1]BoQ HSYC'!M4000</f>
        <v>44604</v>
      </c>
      <c r="O3999" s="49">
        <f>'[1]BoQ HSYC'!N4000</f>
        <v>11241.3</v>
      </c>
      <c r="P3999" s="47">
        <f>'[1]BoQ HSYC'!O4000</f>
        <v>55845.3</v>
      </c>
      <c r="Q3999" s="47">
        <f>'[1]BoQ HSYC'!P4000</f>
        <v>478674</v>
      </c>
      <c r="R3999" s="47">
        <f>'[1]BoQ HSYC'!Q4000</f>
        <v>167535.90000000002</v>
      </c>
      <c r="S3999" s="47">
        <f>'[1]BoQ HSYC'!R4000</f>
        <v>646209.9</v>
      </c>
      <c r="T3999" s="48">
        <f>'[1]BoQ HSYC'!S4000</f>
        <v>0</v>
      </c>
      <c r="U3999" s="47">
        <f>'[1]BoQ HSYC'!T4000</f>
        <v>0</v>
      </c>
      <c r="V3999" s="46" t="str">
        <f>'[1]BoQ HSYC'!U4000</f>
        <v>BĐG Q2/2026</v>
      </c>
      <c r="W3999" s="45" t="str">
        <f>'[1]BoQ HSYC'!V4000</f>
        <v>BĐG Q2/2026</v>
      </c>
      <c r="X3999" s="44" t="str">
        <f>'[1]BoQ HSYC'!W4000</f>
        <v>ME</v>
      </c>
      <c r="Y3999" s="44" t="str">
        <f>'[1]BoQ HSYC'!X4000</f>
        <v>ME</v>
      </c>
      <c r="Z3999" s="44">
        <f>'[1]BoQ HSYC'!Y4000</f>
        <v>0</v>
      </c>
      <c r="AA3999" s="44">
        <f>'[1]BoQ HSYC'!Z4000</f>
        <v>0</v>
      </c>
      <c r="AB3999" s="2"/>
      <c r="AC3999" s="33"/>
      <c r="AQ3999" s="8"/>
      <c r="AU3999" s="8">
        <f>+K3999</f>
        <v>127440</v>
      </c>
      <c r="AV3999" s="8">
        <f>+L3999</f>
        <v>32118</v>
      </c>
      <c r="AW3999" s="2">
        <f>+M3999</f>
        <v>159558</v>
      </c>
      <c r="AX3999" s="8">
        <f>F3999*AW3999</f>
        <v>0</v>
      </c>
      <c r="AY3999" s="8">
        <f>IF(AQ3999="CT",7%,5%)*AX3999</f>
        <v>0</v>
      </c>
      <c r="AZ3999" s="8">
        <f>AX3999*2%</f>
        <v>0</v>
      </c>
      <c r="BA3999" s="8">
        <f>IF(BB3999&gt;0,0,AX3999*5%)</f>
        <v>0</v>
      </c>
      <c r="BB3999" s="8">
        <f>(AX3999-BG3999)*35%</f>
        <v>0</v>
      </c>
      <c r="BC3999" s="8">
        <f>+AX3999+AY3999+AZ3999+BA3999+BB3999</f>
        <v>0</v>
      </c>
      <c r="BD3999" s="8">
        <f>AX3999-AT3999</f>
        <v>0</v>
      </c>
      <c r="BE3999" s="2"/>
      <c r="BH3999" s="2"/>
    </row>
    <row r="4000" spans="2:60" s="4" customFormat="1" ht="30.75" customHeight="1" x14ac:dyDescent="0.2">
      <c r="B4000" s="52">
        <f>'[1]BoQ HSYC'!A4001</f>
        <v>38</v>
      </c>
      <c r="C4000" s="53" t="str">
        <f>'[1]BoQ HSYC'!B4001</f>
        <v>Tê thu inox DN125x50</v>
      </c>
      <c r="D4000" s="52">
        <f>'[1]BoQ HSYC'!C4001</f>
        <v>0</v>
      </c>
      <c r="E4000" s="52" t="str">
        <f>'[1]BoQ HSYC'!D4001</f>
        <v>cái</v>
      </c>
      <c r="F4000" s="51">
        <f>'[1]BoQ HSYC'!E4001</f>
        <v>0</v>
      </c>
      <c r="G4000" s="50">
        <f>'[1]BoQ HSYC'!F4001</f>
        <v>1</v>
      </c>
      <c r="H4000" s="45">
        <f>'[1]BoQ HSYC'!G4001</f>
        <v>0</v>
      </c>
      <c r="I4000" s="45">
        <f>'[1]BoQ HSYC'!H4001</f>
        <v>0</v>
      </c>
      <c r="J4000" s="45">
        <f>'[1]BoQ HSYC'!I4001</f>
        <v>0</v>
      </c>
      <c r="K4000" s="47">
        <f>'[1]BoQ HSYC'!J4001</f>
        <v>127440</v>
      </c>
      <c r="L4000" s="47">
        <f>'[1]BoQ HSYC'!K4001</f>
        <v>32118</v>
      </c>
      <c r="M4000" s="47">
        <f>'[1]BoQ HSYC'!L4001</f>
        <v>159558</v>
      </c>
      <c r="N4000" s="49">
        <f>'[1]BoQ HSYC'!M4001</f>
        <v>44604</v>
      </c>
      <c r="O4000" s="49">
        <f>'[1]BoQ HSYC'!N4001</f>
        <v>11241.3</v>
      </c>
      <c r="P4000" s="47">
        <f>'[1]BoQ HSYC'!O4001</f>
        <v>55845.3</v>
      </c>
      <c r="Q4000" s="47">
        <f>'[1]BoQ HSYC'!P4001</f>
        <v>159558</v>
      </c>
      <c r="R4000" s="47">
        <f>'[1]BoQ HSYC'!Q4001</f>
        <v>55845.3</v>
      </c>
      <c r="S4000" s="47">
        <f>'[1]BoQ HSYC'!R4001</f>
        <v>215403.3</v>
      </c>
      <c r="T4000" s="48">
        <f>'[1]BoQ HSYC'!S4001</f>
        <v>0</v>
      </c>
      <c r="U4000" s="47">
        <f>'[1]BoQ HSYC'!T4001</f>
        <v>0</v>
      </c>
      <c r="V4000" s="46" t="str">
        <f>'[1]BoQ HSYC'!U4001</f>
        <v>BĐG Q2/2026</v>
      </c>
      <c r="W4000" s="45" t="str">
        <f>'[1]BoQ HSYC'!V4001</f>
        <v>BĐG Q2/2026</v>
      </c>
      <c r="X4000" s="44" t="str">
        <f>'[1]BoQ HSYC'!W4001</f>
        <v>ME</v>
      </c>
      <c r="Y4000" s="44" t="str">
        <f>'[1]BoQ HSYC'!X4001</f>
        <v>ME</v>
      </c>
      <c r="Z4000" s="44">
        <f>'[1]BoQ HSYC'!Y4001</f>
        <v>0</v>
      </c>
      <c r="AA4000" s="44">
        <f>'[1]BoQ HSYC'!Z4001</f>
        <v>0</v>
      </c>
      <c r="AB4000" s="2"/>
      <c r="AC4000" s="33"/>
      <c r="AQ4000" s="8"/>
      <c r="AU4000" s="8">
        <f>+K4000</f>
        <v>127440</v>
      </c>
      <c r="AV4000" s="8">
        <f>+L4000</f>
        <v>32118</v>
      </c>
      <c r="AW4000" s="2">
        <f>+M4000</f>
        <v>159558</v>
      </c>
      <c r="AX4000" s="8">
        <f>F4000*AW4000</f>
        <v>0</v>
      </c>
      <c r="AY4000" s="8">
        <f>IF(AQ4000="CT",7%,5%)*AX4000</f>
        <v>0</v>
      </c>
      <c r="AZ4000" s="8">
        <f>AX4000*2%</f>
        <v>0</v>
      </c>
      <c r="BA4000" s="8">
        <f>IF(BB4000&gt;0,0,AX4000*5%)</f>
        <v>0</v>
      </c>
      <c r="BB4000" s="8">
        <f>(AX4000-BG4000)*35%</f>
        <v>0</v>
      </c>
      <c r="BC4000" s="8">
        <f>+AX4000+AY4000+AZ4000+BA4000+BB4000</f>
        <v>0</v>
      </c>
      <c r="BD4000" s="8">
        <f>AX4000-AT4000</f>
        <v>0</v>
      </c>
      <c r="BE4000" s="2"/>
      <c r="BH4000" s="2"/>
    </row>
    <row r="4001" spans="2:60" s="4" customFormat="1" ht="30.75" customHeight="1" x14ac:dyDescent="0.2">
      <c r="B4001" s="52">
        <f>'[1]BoQ HSYC'!A4002</f>
        <v>39</v>
      </c>
      <c r="C4001" s="53" t="str">
        <f>'[1]BoQ HSYC'!B4002</f>
        <v>Tê thu inox DN150x125</v>
      </c>
      <c r="D4001" s="52">
        <f>'[1]BoQ HSYC'!C4002</f>
        <v>0</v>
      </c>
      <c r="E4001" s="52" t="str">
        <f>'[1]BoQ HSYC'!D4002</f>
        <v>cái</v>
      </c>
      <c r="F4001" s="51">
        <f>'[1]BoQ HSYC'!E4002</f>
        <v>0</v>
      </c>
      <c r="G4001" s="50">
        <f>'[1]BoQ HSYC'!F4002</f>
        <v>2</v>
      </c>
      <c r="H4001" s="45">
        <f>'[1]BoQ HSYC'!G4002</f>
        <v>0</v>
      </c>
      <c r="I4001" s="45">
        <f>'[1]BoQ HSYC'!H4002</f>
        <v>0</v>
      </c>
      <c r="J4001" s="45">
        <f>'[1]BoQ HSYC'!I4002</f>
        <v>0</v>
      </c>
      <c r="K4001" s="47">
        <f>'[1]BoQ HSYC'!J4002</f>
        <v>360000</v>
      </c>
      <c r="L4001" s="47">
        <f>'[1]BoQ HSYC'!K4002</f>
        <v>39528</v>
      </c>
      <c r="M4001" s="47">
        <f>'[1]BoQ HSYC'!L4002</f>
        <v>399528</v>
      </c>
      <c r="N4001" s="49">
        <f>'[1]BoQ HSYC'!M4002</f>
        <v>125999.99999999999</v>
      </c>
      <c r="O4001" s="49">
        <f>'[1]BoQ HSYC'!N4002</f>
        <v>13834.8</v>
      </c>
      <c r="P4001" s="47">
        <f>'[1]BoQ HSYC'!O4002</f>
        <v>139834.79999999999</v>
      </c>
      <c r="Q4001" s="47">
        <f>'[1]BoQ HSYC'!P4002</f>
        <v>799056</v>
      </c>
      <c r="R4001" s="47">
        <f>'[1]BoQ HSYC'!Q4002</f>
        <v>279669.59999999998</v>
      </c>
      <c r="S4001" s="47">
        <f>'[1]BoQ HSYC'!R4002</f>
        <v>1078725.6000000001</v>
      </c>
      <c r="T4001" s="48">
        <f>'[1]BoQ HSYC'!S4002</f>
        <v>0</v>
      </c>
      <c r="U4001" s="47">
        <f>'[1]BoQ HSYC'!T4002</f>
        <v>0</v>
      </c>
      <c r="V4001" s="46" t="str">
        <f>'[1]BoQ HSYC'!U4002</f>
        <v>BĐG Q2/2026</v>
      </c>
      <c r="W4001" s="45" t="str">
        <f>'[1]BoQ HSYC'!V4002</f>
        <v>BĐG Q2/2026</v>
      </c>
      <c r="X4001" s="44" t="str">
        <f>'[1]BoQ HSYC'!W4002</f>
        <v>ME</v>
      </c>
      <c r="Y4001" s="44" t="str">
        <f>'[1]BoQ HSYC'!X4002</f>
        <v>ME</v>
      </c>
      <c r="Z4001" s="44">
        <f>'[1]BoQ HSYC'!Y4002</f>
        <v>0</v>
      </c>
      <c r="AA4001" s="44">
        <f>'[1]BoQ HSYC'!Z4002</f>
        <v>0</v>
      </c>
      <c r="AB4001" s="2"/>
      <c r="AC4001" s="33"/>
      <c r="AQ4001" s="8"/>
      <c r="AU4001" s="8">
        <f>+K4001</f>
        <v>360000</v>
      </c>
      <c r="AV4001" s="8">
        <f>+L4001</f>
        <v>39528</v>
      </c>
      <c r="AW4001" s="2">
        <f>+M4001</f>
        <v>399528</v>
      </c>
      <c r="AX4001" s="8">
        <f>F4001*AW4001</f>
        <v>0</v>
      </c>
      <c r="AY4001" s="8">
        <f>IF(AQ4001="CT",7%,5%)*AX4001</f>
        <v>0</v>
      </c>
      <c r="AZ4001" s="8">
        <f>AX4001*2%</f>
        <v>0</v>
      </c>
      <c r="BA4001" s="8">
        <f>IF(BB4001&gt;0,0,AX4001*5%)</f>
        <v>0</v>
      </c>
      <c r="BB4001" s="8">
        <f>(AX4001-BG4001)*35%</f>
        <v>0</v>
      </c>
      <c r="BC4001" s="8">
        <f>+AX4001+AY4001+AZ4001+BA4001+BB4001</f>
        <v>0</v>
      </c>
      <c r="BD4001" s="8">
        <f>AX4001-AT4001</f>
        <v>0</v>
      </c>
      <c r="BE4001" s="2"/>
      <c r="BH4001" s="2"/>
    </row>
    <row r="4002" spans="2:60" s="4" customFormat="1" ht="30.75" customHeight="1" x14ac:dyDescent="0.2">
      <c r="B4002" s="52">
        <f>'[1]BoQ HSYC'!A4003</f>
        <v>40</v>
      </c>
      <c r="C4002" s="53" t="str">
        <f>'[1]BoQ HSYC'!B4003</f>
        <v>Xuyên vách inox DN100 ( Đặt chờ sleeve xuyên vách đoạn ống inox dài 500mm, xung quanh hàng thép tấm, 2 đầu hàn bích)</v>
      </c>
      <c r="D4002" s="52">
        <f>'[1]BoQ HSYC'!C4003</f>
        <v>0</v>
      </c>
      <c r="E4002" s="52" t="str">
        <f>'[1]BoQ HSYC'!D4003</f>
        <v>cái</v>
      </c>
      <c r="F4002" s="51">
        <f>'[1]BoQ HSYC'!E4003</f>
        <v>0</v>
      </c>
      <c r="G4002" s="50">
        <f>'[1]BoQ HSYC'!F4003</f>
        <v>2</v>
      </c>
      <c r="H4002" s="45">
        <f>'[1]BoQ HSYC'!G4003</f>
        <v>0</v>
      </c>
      <c r="I4002" s="45">
        <f>'[1]BoQ HSYC'!H4003</f>
        <v>0</v>
      </c>
      <c r="J4002" s="45">
        <f>'[1]BoQ HSYC'!I4003</f>
        <v>0</v>
      </c>
      <c r="K4002" s="47">
        <f>'[1]BoQ HSYC'!J4003</f>
        <v>43354.886555999998</v>
      </c>
      <c r="L4002" s="47">
        <f>'[1]BoQ HSYC'!K4003</f>
        <v>45840</v>
      </c>
      <c r="M4002" s="47">
        <f>'[1]BoQ HSYC'!L4003</f>
        <v>89194.886555999998</v>
      </c>
      <c r="N4002" s="49">
        <f>'[1]BoQ HSYC'!M4003</f>
        <v>15174.210294599998</v>
      </c>
      <c r="O4002" s="49">
        <f>'[1]BoQ HSYC'!N4003</f>
        <v>16043.999999999998</v>
      </c>
      <c r="P4002" s="47">
        <f>'[1]BoQ HSYC'!O4003</f>
        <v>31218.210294599994</v>
      </c>
      <c r="Q4002" s="47">
        <f>'[1]BoQ HSYC'!P4003</f>
        <v>178389.773112</v>
      </c>
      <c r="R4002" s="47">
        <f>'[1]BoQ HSYC'!Q4003</f>
        <v>62436.420589199988</v>
      </c>
      <c r="S4002" s="47">
        <f>'[1]BoQ HSYC'!R4003</f>
        <v>240826.19370119998</v>
      </c>
      <c r="T4002" s="48">
        <f>'[1]BoQ HSYC'!S4003</f>
        <v>0</v>
      </c>
      <c r="U4002" s="47">
        <f>'[1]BoQ HSYC'!T4003</f>
        <v>0</v>
      </c>
      <c r="V4002" s="46" t="str">
        <f>'[1]BoQ HSYC'!U4003</f>
        <v>BĐG Q2/2026</v>
      </c>
      <c r="W4002" s="45" t="str">
        <f>'[1]BoQ HSYC'!V4003</f>
        <v>BĐG Q2/2026</v>
      </c>
      <c r="X4002" s="44" t="str">
        <f>'[1]BoQ HSYC'!W4003</f>
        <v>ME</v>
      </c>
      <c r="Y4002" s="44" t="str">
        <f>'[1]BoQ HSYC'!X4003</f>
        <v>ME</v>
      </c>
      <c r="Z4002" s="44">
        <f>'[1]BoQ HSYC'!Y4003</f>
        <v>0</v>
      </c>
      <c r="AA4002" s="44">
        <f>'[1]BoQ HSYC'!Z4003</f>
        <v>0</v>
      </c>
      <c r="AB4002" s="2"/>
      <c r="AC4002" s="33"/>
      <c r="AQ4002" s="8"/>
      <c r="AU4002" s="8">
        <f>+K4002</f>
        <v>43354.886555999998</v>
      </c>
      <c r="AV4002" s="8">
        <f>+L4002</f>
        <v>45840</v>
      </c>
      <c r="AW4002" s="2">
        <f>+M4002</f>
        <v>89194.886555999998</v>
      </c>
      <c r="AX4002" s="8">
        <f>F4002*AW4002</f>
        <v>0</v>
      </c>
      <c r="AY4002" s="8">
        <f>IF(AQ4002="CT",7%,5%)*AX4002</f>
        <v>0</v>
      </c>
      <c r="AZ4002" s="8">
        <f>AX4002*2%</f>
        <v>0</v>
      </c>
      <c r="BA4002" s="8">
        <f>IF(BB4002&gt;0,0,AX4002*5%)</f>
        <v>0</v>
      </c>
      <c r="BB4002" s="8">
        <f>(AX4002-BG4002)*35%</f>
        <v>0</v>
      </c>
      <c r="BC4002" s="8">
        <f>+AX4002+AY4002+AZ4002+BA4002+BB4002</f>
        <v>0</v>
      </c>
      <c r="BD4002" s="8">
        <f>AX4002-AT4002</f>
        <v>0</v>
      </c>
      <c r="BE4002" s="2"/>
      <c r="BH4002" s="2"/>
    </row>
    <row r="4003" spans="2:60" s="4" customFormat="1" ht="30.75" customHeight="1" x14ac:dyDescent="0.2">
      <c r="B4003" s="52">
        <f>'[1]BoQ HSYC'!A4004</f>
        <v>41</v>
      </c>
      <c r="C4003" s="53" t="str">
        <f>'[1]BoQ HSYC'!B4004</f>
        <v>Xuyên vách inox DN125 ( Đặt chờ sleeve xuyên vách đoạn ống inox dài 500mm, xung quanh hàng thép tấm, 2 đầu hàn bích)</v>
      </c>
      <c r="D4003" s="52">
        <f>'[1]BoQ HSYC'!C4004</f>
        <v>0</v>
      </c>
      <c r="E4003" s="52" t="str">
        <f>'[1]BoQ HSYC'!D4004</f>
        <v>cái</v>
      </c>
      <c r="F4003" s="51">
        <f>'[1]BoQ HSYC'!E4004</f>
        <v>0</v>
      </c>
      <c r="G4003" s="50">
        <f>'[1]BoQ HSYC'!F4004</f>
        <v>1</v>
      </c>
      <c r="H4003" s="45">
        <f>'[1]BoQ HSYC'!G4004</f>
        <v>0</v>
      </c>
      <c r="I4003" s="45">
        <f>'[1]BoQ HSYC'!H4004</f>
        <v>0</v>
      </c>
      <c r="J4003" s="45">
        <f>'[1]BoQ HSYC'!I4004</f>
        <v>0</v>
      </c>
      <c r="K4003" s="47">
        <f>'[1]BoQ HSYC'!J4004</f>
        <v>54670.646556</v>
      </c>
      <c r="L4003" s="47">
        <f>'[1]BoQ HSYC'!K4004</f>
        <v>48720</v>
      </c>
      <c r="M4003" s="47">
        <f>'[1]BoQ HSYC'!L4004</f>
        <v>103390.64655599999</v>
      </c>
      <c r="N4003" s="49">
        <f>'[1]BoQ HSYC'!M4004</f>
        <v>19134.726294599997</v>
      </c>
      <c r="O4003" s="49">
        <f>'[1]BoQ HSYC'!N4004</f>
        <v>17052</v>
      </c>
      <c r="P4003" s="47">
        <f>'[1]BoQ HSYC'!O4004</f>
        <v>36186.726294599997</v>
      </c>
      <c r="Q4003" s="47">
        <f>'[1]BoQ HSYC'!P4004</f>
        <v>103390.64655599999</v>
      </c>
      <c r="R4003" s="47">
        <f>'[1]BoQ HSYC'!Q4004</f>
        <v>36186.726294599997</v>
      </c>
      <c r="S4003" s="47">
        <f>'[1]BoQ HSYC'!R4004</f>
        <v>139577.37285059999</v>
      </c>
      <c r="T4003" s="48">
        <f>'[1]BoQ HSYC'!S4004</f>
        <v>0</v>
      </c>
      <c r="U4003" s="47">
        <f>'[1]BoQ HSYC'!T4004</f>
        <v>0</v>
      </c>
      <c r="V4003" s="46" t="str">
        <f>'[1]BoQ HSYC'!U4004</f>
        <v>BĐG Q2/2026</v>
      </c>
      <c r="W4003" s="45" t="str">
        <f>'[1]BoQ HSYC'!V4004</f>
        <v>BĐG Q2/2026</v>
      </c>
      <c r="X4003" s="44" t="str">
        <f>'[1]BoQ HSYC'!W4004</f>
        <v>ME</v>
      </c>
      <c r="Y4003" s="44" t="str">
        <f>'[1]BoQ HSYC'!X4004</f>
        <v>ME</v>
      </c>
      <c r="Z4003" s="44">
        <f>'[1]BoQ HSYC'!Y4004</f>
        <v>0</v>
      </c>
      <c r="AA4003" s="44">
        <f>'[1]BoQ HSYC'!Z4004</f>
        <v>0</v>
      </c>
      <c r="AB4003" s="2"/>
      <c r="AC4003" s="33"/>
      <c r="AQ4003" s="8"/>
      <c r="AU4003" s="8">
        <f>+K4003</f>
        <v>54670.646556</v>
      </c>
      <c r="AV4003" s="8">
        <f>+L4003</f>
        <v>48720</v>
      </c>
      <c r="AW4003" s="2">
        <f>+M4003</f>
        <v>103390.64655599999</v>
      </c>
      <c r="AX4003" s="8">
        <f>F4003*AW4003</f>
        <v>0</v>
      </c>
      <c r="AY4003" s="8">
        <f>IF(AQ4003="CT",7%,5%)*AX4003</f>
        <v>0</v>
      </c>
      <c r="AZ4003" s="8">
        <f>AX4003*2%</f>
        <v>0</v>
      </c>
      <c r="BA4003" s="8">
        <f>IF(BB4003&gt;0,0,AX4003*5%)</f>
        <v>0</v>
      </c>
      <c r="BB4003" s="8">
        <f>(AX4003-BG4003)*35%</f>
        <v>0</v>
      </c>
      <c r="BC4003" s="8">
        <f>+AX4003+AY4003+AZ4003+BA4003+BB4003</f>
        <v>0</v>
      </c>
      <c r="BD4003" s="8">
        <f>AX4003-AT4003</f>
        <v>0</v>
      </c>
      <c r="BE4003" s="2"/>
      <c r="BH4003" s="2"/>
    </row>
    <row r="4004" spans="2:60" s="4" customFormat="1" ht="30.75" customHeight="1" x14ac:dyDescent="0.2">
      <c r="B4004" s="42">
        <f>'[1]BoQ HSYC'!A4005</f>
        <v>42</v>
      </c>
      <c r="C4004" s="43" t="str">
        <f>'[1]BoQ HSYC'!B4005</f>
        <v>Xuyên vách inox DN150 ( Đặt chờ sleeve xuyên vách đoạn ống inox dài 500mm, xung quanh hàng thép tấm, 2 đầu hàn bích)</v>
      </c>
      <c r="D4004" s="42">
        <f>'[1]BoQ HSYC'!C4005</f>
        <v>0</v>
      </c>
      <c r="E4004" s="42" t="str">
        <f>'[1]BoQ HSYC'!D4005</f>
        <v>cái</v>
      </c>
      <c r="F4004" s="41">
        <f>'[1]BoQ HSYC'!E4005</f>
        <v>0</v>
      </c>
      <c r="G4004" s="40">
        <f>'[1]BoQ HSYC'!F4005</f>
        <v>2</v>
      </c>
      <c r="H4004" s="35">
        <f>'[1]BoQ HSYC'!G4005</f>
        <v>0</v>
      </c>
      <c r="I4004" s="35">
        <f>'[1]BoQ HSYC'!H4005</f>
        <v>0</v>
      </c>
      <c r="J4004" s="35">
        <f>'[1]BoQ HSYC'!I4005</f>
        <v>0</v>
      </c>
      <c r="K4004" s="37">
        <f>'[1]BoQ HSYC'!J4005</f>
        <v>85448.324399999998</v>
      </c>
      <c r="L4004" s="37">
        <f>'[1]BoQ HSYC'!K4005</f>
        <v>54120</v>
      </c>
      <c r="M4004" s="37">
        <f>'[1]BoQ HSYC'!L4005</f>
        <v>139568.32439999998</v>
      </c>
      <c r="N4004" s="39">
        <f>'[1]BoQ HSYC'!M4005</f>
        <v>29906.913539999998</v>
      </c>
      <c r="O4004" s="39">
        <f>'[1]BoQ HSYC'!N4005</f>
        <v>18942</v>
      </c>
      <c r="P4004" s="37">
        <f>'[1]BoQ HSYC'!O4005</f>
        <v>48848.913539999994</v>
      </c>
      <c r="Q4004" s="37">
        <f>'[1]BoQ HSYC'!P4005</f>
        <v>279136.64879999997</v>
      </c>
      <c r="R4004" s="37">
        <f>'[1]BoQ HSYC'!Q4005</f>
        <v>97697.827079999988</v>
      </c>
      <c r="S4004" s="37">
        <f>'[1]BoQ HSYC'!R4005</f>
        <v>376834.47587999993</v>
      </c>
      <c r="T4004" s="38">
        <f>'[1]BoQ HSYC'!S4005</f>
        <v>0</v>
      </c>
      <c r="U4004" s="37">
        <f>'[1]BoQ HSYC'!T4005</f>
        <v>0</v>
      </c>
      <c r="V4004" s="36" t="str">
        <f>'[1]BoQ HSYC'!U4005</f>
        <v>BĐG Q2/2026</v>
      </c>
      <c r="W4004" s="35" t="str">
        <f>'[1]BoQ HSYC'!V4005</f>
        <v>BĐG Q2/2026</v>
      </c>
      <c r="X4004" s="34" t="str">
        <f>'[1]BoQ HSYC'!W4005</f>
        <v>ME</v>
      </c>
      <c r="Y4004" s="34" t="str">
        <f>'[1]BoQ HSYC'!X4005</f>
        <v>ME</v>
      </c>
      <c r="Z4004" s="34">
        <f>'[1]BoQ HSYC'!Y4005</f>
        <v>0</v>
      </c>
      <c r="AA4004" s="34">
        <f>'[1]BoQ HSYC'!Z4005</f>
        <v>0</v>
      </c>
      <c r="AB4004" s="2"/>
      <c r="AC4004" s="33"/>
      <c r="AQ4004" s="8"/>
      <c r="AU4004" s="8">
        <f>+K4004</f>
        <v>85448.324399999998</v>
      </c>
      <c r="AV4004" s="8">
        <f>+L4004</f>
        <v>54120</v>
      </c>
      <c r="AW4004" s="2">
        <f>+M4004</f>
        <v>139568.32439999998</v>
      </c>
      <c r="AX4004" s="8">
        <f>F4004*AW4004</f>
        <v>0</v>
      </c>
      <c r="AY4004" s="8">
        <f>IF(AQ4004="CT",7%,5%)*AX4004</f>
        <v>0</v>
      </c>
      <c r="AZ4004" s="8">
        <f>AX4004*2%</f>
        <v>0</v>
      </c>
      <c r="BA4004" s="8">
        <f>IF(BB4004&gt;0,0,AX4004*5%)</f>
        <v>0</v>
      </c>
      <c r="BB4004" s="8">
        <f>(AX4004-BG4004)*35%</f>
        <v>0</v>
      </c>
      <c r="BC4004" s="8">
        <f>+AX4004+AY4004+AZ4004+BA4004+BB4004</f>
        <v>0</v>
      </c>
      <c r="BD4004" s="8">
        <f>AX4004-AT4004</f>
        <v>0</v>
      </c>
      <c r="BE4004" s="2"/>
      <c r="BH4004" s="2"/>
    </row>
    <row r="4005" spans="2:60" s="21" customFormat="1" ht="25.5" customHeight="1" x14ac:dyDescent="0.2">
      <c r="B4005" s="25"/>
      <c r="C4005" s="31" t="s">
        <v>30</v>
      </c>
      <c r="D4005" s="25"/>
      <c r="E4005" s="25"/>
      <c r="F4005" s="30"/>
      <c r="G4005" s="29"/>
      <c r="H4005" s="25"/>
      <c r="I4005" s="25"/>
      <c r="J4005" s="25"/>
      <c r="K4005" s="25"/>
      <c r="L4005" s="28"/>
      <c r="M4005" s="28"/>
      <c r="N4005" s="27">
        <f>SUM(N3:N3885)</f>
        <v>3744644063.2004933</v>
      </c>
      <c r="O4005" s="27">
        <f>SUM(O3:O3885)</f>
        <v>1238451272.6491861</v>
      </c>
      <c r="P4005" s="27"/>
      <c r="Q4005" s="27">
        <f>SUM(Q3:Q4004)</f>
        <v>588130132955.76208</v>
      </c>
      <c r="R4005" s="27">
        <f>SUM(R3:R4004)</f>
        <v>124485019711.98892</v>
      </c>
      <c r="S4005" s="27">
        <f>SUM(S3:S4004)</f>
        <v>712615152667.75159</v>
      </c>
      <c r="T4005" s="25"/>
      <c r="U4005" s="25"/>
      <c r="V4005" s="26"/>
      <c r="W4005" s="25"/>
      <c r="X4005" s="24"/>
      <c r="Y4005" s="24"/>
      <c r="Z4005" s="24"/>
      <c r="AA4005" s="23"/>
      <c r="AB4005" s="22"/>
      <c r="AC4005" s="22"/>
      <c r="AY4005" s="8"/>
    </row>
    <row r="4006" spans="2:60" s="21" customFormat="1" ht="25.5" customHeight="1" x14ac:dyDescent="0.2">
      <c r="B4006" s="25"/>
      <c r="C4006" s="31" t="s">
        <v>29</v>
      </c>
      <c r="D4006" s="25"/>
      <c r="E4006" s="25"/>
      <c r="F4006" s="30"/>
      <c r="G4006" s="32">
        <f>(1+0.05)</f>
        <v>1.05</v>
      </c>
      <c r="H4006" s="25"/>
      <c r="I4006" s="25"/>
      <c r="J4006" s="25"/>
      <c r="K4006" s="25"/>
      <c r="L4006" s="28"/>
      <c r="M4006" s="28"/>
      <c r="N4006" s="27"/>
      <c r="O4006" s="27"/>
      <c r="P4006" s="27"/>
      <c r="Q4006" s="27">
        <f>Q4005*5%</f>
        <v>29406506647.788105</v>
      </c>
      <c r="R4006" s="27">
        <f>R4005*5%</f>
        <v>6224250985.5994463</v>
      </c>
      <c r="S4006" s="27">
        <f>S4005*5%</f>
        <v>35630757633.387581</v>
      </c>
      <c r="T4006" s="25"/>
      <c r="U4006" s="25"/>
      <c r="V4006" s="26"/>
      <c r="W4006" s="25"/>
      <c r="X4006" s="24"/>
      <c r="Y4006" s="24"/>
      <c r="Z4006" s="24"/>
      <c r="AA4006" s="23"/>
      <c r="AB4006" s="22"/>
      <c r="AC4006" s="22"/>
    </row>
    <row r="4007" spans="2:60" s="21" customFormat="1" ht="25.5" customHeight="1" x14ac:dyDescent="0.2">
      <c r="B4007" s="25"/>
      <c r="C4007" s="31" t="s">
        <v>28</v>
      </c>
      <c r="D4007" s="25"/>
      <c r="E4007" s="25"/>
      <c r="F4007" s="30"/>
      <c r="G4007" s="29"/>
      <c r="H4007" s="25"/>
      <c r="I4007" s="25"/>
      <c r="J4007" s="25"/>
      <c r="K4007" s="25"/>
      <c r="L4007" s="28"/>
      <c r="M4007" s="28"/>
      <c r="N4007" s="27"/>
      <c r="O4007" s="27"/>
      <c r="P4007" s="27"/>
      <c r="Q4007" s="27">
        <f>(Q4005+Q4006)*2%</f>
        <v>12350732792.071003</v>
      </c>
      <c r="R4007" s="27">
        <f>(R4005+R4006)*2%</f>
        <v>2614185413.9517674</v>
      </c>
      <c r="S4007" s="27">
        <f>(S4005+S4006)*2%</f>
        <v>14964918206.022783</v>
      </c>
      <c r="T4007" s="25"/>
      <c r="U4007" s="25"/>
      <c r="V4007" s="26"/>
      <c r="W4007" s="25"/>
      <c r="X4007" s="24"/>
      <c r="Y4007" s="24"/>
      <c r="Z4007" s="24"/>
      <c r="AA4007" s="23"/>
      <c r="AB4007" s="22"/>
      <c r="AC4007" s="22"/>
    </row>
    <row r="4008" spans="2:60" s="21" customFormat="1" ht="25.5" customHeight="1" x14ac:dyDescent="0.2">
      <c r="B4008" s="25"/>
      <c r="C4008" s="31" t="s">
        <v>27</v>
      </c>
      <c r="D4008" s="25"/>
      <c r="E4008" s="25"/>
      <c r="F4008" s="30"/>
      <c r="G4008" s="29"/>
      <c r="H4008" s="25"/>
      <c r="I4008" s="25"/>
      <c r="J4008" s="25"/>
      <c r="K4008" s="25"/>
      <c r="L4008" s="28"/>
      <c r="M4008" s="28"/>
      <c r="N4008" s="27"/>
      <c r="O4008" s="27"/>
      <c r="P4008" s="27"/>
      <c r="Q4008" s="27">
        <f>Q4005+Q4006+Q4007</f>
        <v>629887372395.62122</v>
      </c>
      <c r="R4008" s="27">
        <f>R4005+R4006+R4007</f>
        <v>133323456111.54013</v>
      </c>
      <c r="S4008" s="27">
        <f>S4005+S4006+S4007</f>
        <v>763210828507.16199</v>
      </c>
      <c r="T4008" s="25"/>
      <c r="U4008" s="25"/>
      <c r="V4008" s="26"/>
      <c r="W4008" s="25"/>
      <c r="X4008" s="24"/>
      <c r="Y4008" s="24"/>
      <c r="Z4008" s="24"/>
      <c r="AA4008" s="23"/>
      <c r="AB4008" s="22"/>
      <c r="AC4008" s="22"/>
    </row>
    <row r="4009" spans="2:60" x14ac:dyDescent="0.2">
      <c r="K4009" s="20" t="s">
        <v>26</v>
      </c>
      <c r="L4009" s="19" t="s">
        <v>25</v>
      </c>
    </row>
    <row r="4010" spans="2:60" x14ac:dyDescent="0.2">
      <c r="K4010" s="17">
        <f>14600+400+50</f>
        <v>15050</v>
      </c>
      <c r="L4010" s="16">
        <f>AVERAGE(14950,14750,14750)+400+50</f>
        <v>15266.666666666666</v>
      </c>
      <c r="Q4010" s="8"/>
      <c r="S4010" s="8"/>
    </row>
    <row r="4011" spans="2:60" x14ac:dyDescent="0.2">
      <c r="K4011" s="18" t="s">
        <v>24</v>
      </c>
    </row>
    <row r="4012" spans="2:60" x14ac:dyDescent="0.2">
      <c r="K4012" s="18" t="s">
        <v>24</v>
      </c>
    </row>
    <row r="4013" spans="2:60" x14ac:dyDescent="0.2">
      <c r="K4013" s="17">
        <f>15400+700+50</f>
        <v>16150</v>
      </c>
      <c r="L4013" s="16">
        <f>AVERAGE(15950,15750)+700+50</f>
        <v>16600</v>
      </c>
      <c r="AC4013" s="15" t="s">
        <v>23</v>
      </c>
      <c r="AD4013" s="15"/>
      <c r="AE4013" s="15"/>
    </row>
    <row r="4014" spans="2:60" x14ac:dyDescent="0.2">
      <c r="AC4014" s="14"/>
      <c r="AD4014" s="13" t="s">
        <v>22</v>
      </c>
      <c r="AE4014" s="13" t="s">
        <v>21</v>
      </c>
    </row>
    <row r="4015" spans="2:60" x14ac:dyDescent="0.2">
      <c r="AC4015" s="12" t="s">
        <v>20</v>
      </c>
      <c r="AD4015" s="9">
        <v>0</v>
      </c>
      <c r="AE4015" s="9"/>
    </row>
    <row r="4016" spans="2:60" x14ac:dyDescent="0.2">
      <c r="AC4016" s="11" t="s">
        <v>19</v>
      </c>
      <c r="AD4016" s="9">
        <v>0.35</v>
      </c>
      <c r="AE4016" s="9"/>
    </row>
    <row r="4017" spans="29:31" x14ac:dyDescent="0.2">
      <c r="AC4017" s="11" t="s">
        <v>18</v>
      </c>
      <c r="AD4017" s="9"/>
      <c r="AE4017" s="9">
        <v>0.3</v>
      </c>
    </row>
    <row r="4018" spans="29:31" x14ac:dyDescent="0.2">
      <c r="AC4018" s="11" t="s">
        <v>17</v>
      </c>
      <c r="AD4018" s="9">
        <v>0.35</v>
      </c>
      <c r="AE4018" s="9"/>
    </row>
    <row r="4019" spans="29:31" x14ac:dyDescent="0.2">
      <c r="AC4019" s="11" t="s">
        <v>16</v>
      </c>
      <c r="AD4019" s="9">
        <v>0.35</v>
      </c>
      <c r="AE4019" s="9"/>
    </row>
    <row r="4020" spans="29:31" x14ac:dyDescent="0.2">
      <c r="AC4020" s="11" t="s">
        <v>15</v>
      </c>
      <c r="AD4020" s="9">
        <v>0.05</v>
      </c>
      <c r="AE4020" s="9"/>
    </row>
    <row r="4021" spans="29:31" x14ac:dyDescent="0.2">
      <c r="AC4021" s="11" t="s">
        <v>14</v>
      </c>
      <c r="AD4021" s="9">
        <v>0.35</v>
      </c>
      <c r="AE4021" s="9"/>
    </row>
    <row r="4022" spans="29:31" x14ac:dyDescent="0.2">
      <c r="AC4022" s="11" t="s">
        <v>13</v>
      </c>
      <c r="AD4022" s="9">
        <v>0.35</v>
      </c>
      <c r="AE4022" s="9"/>
    </row>
    <row r="4023" spans="29:31" x14ac:dyDescent="0.2">
      <c r="AC4023" s="11" t="s">
        <v>12</v>
      </c>
      <c r="AD4023" s="9">
        <v>0.05</v>
      </c>
      <c r="AE4023" s="9"/>
    </row>
    <row r="4024" spans="29:31" x14ac:dyDescent="0.2">
      <c r="AC4024" s="11" t="s">
        <v>11</v>
      </c>
      <c r="AD4024" s="9">
        <v>0.05</v>
      </c>
      <c r="AE4024" s="9"/>
    </row>
    <row r="4025" spans="29:31" x14ac:dyDescent="0.2">
      <c r="AC4025" s="11" t="s">
        <v>10</v>
      </c>
      <c r="AD4025" s="9"/>
      <c r="AE4025" s="9">
        <v>0.3</v>
      </c>
    </row>
    <row r="4026" spans="29:31" x14ac:dyDescent="0.2">
      <c r="AC4026" s="11" t="s">
        <v>9</v>
      </c>
      <c r="AD4026" s="9">
        <v>0.03</v>
      </c>
      <c r="AE4026" s="9"/>
    </row>
    <row r="4027" spans="29:31" x14ac:dyDescent="0.2">
      <c r="AC4027" s="11" t="s">
        <v>8</v>
      </c>
      <c r="AD4027" s="9">
        <v>0.03</v>
      </c>
      <c r="AE4027" s="9"/>
    </row>
    <row r="4028" spans="29:31" x14ac:dyDescent="0.2">
      <c r="AC4028" s="11" t="s">
        <v>7</v>
      </c>
      <c r="AD4028" s="9">
        <v>0.03</v>
      </c>
      <c r="AE4028" s="9"/>
    </row>
    <row r="4029" spans="29:31" x14ac:dyDescent="0.2">
      <c r="AC4029" s="11" t="s">
        <v>6</v>
      </c>
      <c r="AD4029" s="9">
        <v>0.35</v>
      </c>
      <c r="AE4029" s="9"/>
    </row>
    <row r="4030" spans="29:31" x14ac:dyDescent="0.2">
      <c r="AC4030" s="10" t="s">
        <v>5</v>
      </c>
      <c r="AD4030" s="9">
        <v>0</v>
      </c>
      <c r="AE4030" s="9"/>
    </row>
    <row r="4031" spans="29:31" x14ac:dyDescent="0.2">
      <c r="AC4031" s="10" t="s">
        <v>4</v>
      </c>
      <c r="AD4031" s="9">
        <v>0</v>
      </c>
      <c r="AE4031" s="9"/>
    </row>
    <row r="4032" spans="29:31" x14ac:dyDescent="0.2">
      <c r="AC4032" s="10" t="s">
        <v>3</v>
      </c>
      <c r="AD4032" s="9">
        <v>0</v>
      </c>
      <c r="AE4032" s="9"/>
    </row>
    <row r="4033" spans="29:56" x14ac:dyDescent="0.2">
      <c r="AC4033" s="10" t="s">
        <v>2</v>
      </c>
      <c r="AD4033" s="9">
        <v>0</v>
      </c>
      <c r="AE4033" s="9"/>
    </row>
    <row r="4034" spans="29:56" x14ac:dyDescent="0.2">
      <c r="AC4034" s="10" t="s">
        <v>1</v>
      </c>
      <c r="AD4034" s="9">
        <v>0</v>
      </c>
      <c r="AE4034" s="9"/>
    </row>
    <row r="4035" spans="29:56" x14ac:dyDescent="0.2">
      <c r="AC4035" s="10" t="s">
        <v>0</v>
      </c>
      <c r="AD4035" s="9">
        <v>0</v>
      </c>
      <c r="AE4035" s="9"/>
    </row>
    <row r="4038" spans="29:56" x14ac:dyDescent="0.2">
      <c r="BD4038" s="8">
        <f>+AW3238-AB3238/1.1</f>
        <v>73557.157582273008</v>
      </c>
    </row>
  </sheetData>
  <autoFilter ref="A3:XAE4035" xr:uid="{D23D18D9-7633-4C80-ABE5-B0174A2F88F9}">
    <filterColumn colId="8" showButton="0"/>
    <filterColumn colId="29" showButton="0"/>
    <filterColumn colId="30" showButton="0"/>
    <filterColumn colId="32" showButton="0"/>
    <filterColumn colId="33" showButton="0"/>
    <filterColumn colId="34" showButton="0"/>
    <filterColumn colId="36" showButton="0"/>
    <filterColumn colId="37" showButton="0"/>
    <filterColumn colId="38" showButton="0"/>
  </autoFilter>
  <mergeCells count="323">
    <mergeCell ref="K1865:L1865"/>
    <mergeCell ref="K1870:L1870"/>
    <mergeCell ref="K1220:L1220"/>
    <mergeCell ref="K896:L896"/>
    <mergeCell ref="K1763:L1763"/>
    <mergeCell ref="K1764:L1764"/>
    <mergeCell ref="K1219:L1219"/>
    <mergeCell ref="K1222:L1222"/>
    <mergeCell ref="K1223:L1223"/>
    <mergeCell ref="K1366:L1366"/>
    <mergeCell ref="K1367:L1367"/>
    <mergeCell ref="AG2:AJ3"/>
    <mergeCell ref="AK2:AN3"/>
    <mergeCell ref="AC4013:AE4013"/>
    <mergeCell ref="I3:J3"/>
    <mergeCell ref="K1872:L1872"/>
    <mergeCell ref="K1873:L1873"/>
    <mergeCell ref="K1869:L1869"/>
    <mergeCell ref="K1871:L1871"/>
    <mergeCell ref="K1221:L1221"/>
    <mergeCell ref="K897:L897"/>
    <mergeCell ref="U1195:U1197"/>
    <mergeCell ref="V1752:V1758"/>
    <mergeCell ref="W1752:W1758"/>
    <mergeCell ref="V235:V237"/>
    <mergeCell ref="AB2:AC2"/>
    <mergeCell ref="AD2:AF3"/>
    <mergeCell ref="U1745:U1751"/>
    <mergeCell ref="V1745:V1751"/>
    <mergeCell ref="W1745:W1751"/>
    <mergeCell ref="U1752:U1758"/>
    <mergeCell ref="V242:V245"/>
    <mergeCell ref="W242:W245"/>
    <mergeCell ref="U862:U864"/>
    <mergeCell ref="V862:V864"/>
    <mergeCell ref="W862:W864"/>
    <mergeCell ref="U242:U245"/>
    <mergeCell ref="K1866:L1866"/>
    <mergeCell ref="K1867:L1867"/>
    <mergeCell ref="K898:L898"/>
    <mergeCell ref="K899:L899"/>
    <mergeCell ref="X139:X145"/>
    <mergeCell ref="U1759:U1765"/>
    <mergeCell ref="V1759:V1765"/>
    <mergeCell ref="W1759:W1765"/>
    <mergeCell ref="V1195:V1197"/>
    <mergeCell ref="W1195:W1197"/>
    <mergeCell ref="K1756:L1756"/>
    <mergeCell ref="K1757:L1757"/>
    <mergeCell ref="J1832:J1835"/>
    <mergeCell ref="I1829:I1831"/>
    <mergeCell ref="J1829:J1831"/>
    <mergeCell ref="I1826:I1827"/>
    <mergeCell ref="J1826:J1827"/>
    <mergeCell ref="I1759:I1765"/>
    <mergeCell ref="J1759:J1765"/>
    <mergeCell ref="I1752:I1758"/>
    <mergeCell ref="U238:U241"/>
    <mergeCell ref="W238:W241"/>
    <mergeCell ref="V229:V231"/>
    <mergeCell ref="G862:G864"/>
    <mergeCell ref="G2625:G2628"/>
    <mergeCell ref="J1195:J1197"/>
    <mergeCell ref="I862:I864"/>
    <mergeCell ref="J862:J864"/>
    <mergeCell ref="H1745:H1751"/>
    <mergeCell ref="H1752:H1758"/>
    <mergeCell ref="J225:J226"/>
    <mergeCell ref="I160:I162"/>
    <mergeCell ref="J160:J162"/>
    <mergeCell ref="I227:I228"/>
    <mergeCell ref="J227:J228"/>
    <mergeCell ref="K291:L291"/>
    <mergeCell ref="G232:G234"/>
    <mergeCell ref="G238:G241"/>
    <mergeCell ref="G242:G245"/>
    <mergeCell ref="I139:I145"/>
    <mergeCell ref="J139:J145"/>
    <mergeCell ref="H139:H145"/>
    <mergeCell ref="H160:H162"/>
    <mergeCell ref="H225:H226"/>
    <mergeCell ref="H227:H228"/>
    <mergeCell ref="I225:I226"/>
    <mergeCell ref="I2949:I2951"/>
    <mergeCell ref="J2949:J2951"/>
    <mergeCell ref="I2625:I2628"/>
    <mergeCell ref="J2625:J2628"/>
    <mergeCell ref="G139:G145"/>
    <mergeCell ref="G160:G162"/>
    <mergeCell ref="G225:G226"/>
    <mergeCell ref="G227:G228"/>
    <mergeCell ref="G235:G237"/>
    <mergeCell ref="G229:G231"/>
    <mergeCell ref="I3007:I3010"/>
    <mergeCell ref="J3007:J3010"/>
    <mergeCell ref="I3005:I3006"/>
    <mergeCell ref="J3005:J3006"/>
    <mergeCell ref="I2955:I2959"/>
    <mergeCell ref="J2955:J2959"/>
    <mergeCell ref="K891:L891"/>
    <mergeCell ref="K892:L892"/>
    <mergeCell ref="K893:L893"/>
    <mergeCell ref="K296:L296"/>
    <mergeCell ref="K1216:L1216"/>
    <mergeCell ref="K1217:L1217"/>
    <mergeCell ref="K297:L297"/>
    <mergeCell ref="K1749:L1749"/>
    <mergeCell ref="K1750:L1750"/>
    <mergeCell ref="I1745:I1751"/>
    <mergeCell ref="J1745:J1751"/>
    <mergeCell ref="K292:L292"/>
    <mergeCell ref="K293:L293"/>
    <mergeCell ref="K295:L295"/>
    <mergeCell ref="K298:L298"/>
    <mergeCell ref="K299:L299"/>
    <mergeCell ref="K895:L895"/>
    <mergeCell ref="V1826:V1827"/>
    <mergeCell ref="W1826:W1827"/>
    <mergeCell ref="U1829:U1831"/>
    <mergeCell ref="V1829:V1831"/>
    <mergeCell ref="W1829:W1831"/>
    <mergeCell ref="U1826:U1827"/>
    <mergeCell ref="U2622:U2624"/>
    <mergeCell ref="W2259:W2262"/>
    <mergeCell ref="V1832:V1835"/>
    <mergeCell ref="W1832:W1835"/>
    <mergeCell ref="U2256:U2258"/>
    <mergeCell ref="V2256:V2258"/>
    <mergeCell ref="W2256:W2258"/>
    <mergeCell ref="U1832:U1835"/>
    <mergeCell ref="U2259:U2262"/>
    <mergeCell ref="V2259:V2262"/>
    <mergeCell ref="U3007:U3010"/>
    <mergeCell ref="V2625:V2628"/>
    <mergeCell ref="W2625:W2628"/>
    <mergeCell ref="U2949:U2951"/>
    <mergeCell ref="V2949:V2951"/>
    <mergeCell ref="W2949:W2951"/>
    <mergeCell ref="W2622:W2624"/>
    <mergeCell ref="U2625:U2628"/>
    <mergeCell ref="V3007:V3010"/>
    <mergeCell ref="W3007:W3010"/>
    <mergeCell ref="U2955:U2959"/>
    <mergeCell ref="V2955:V2959"/>
    <mergeCell ref="W2955:W2959"/>
    <mergeCell ref="U3005:U3006"/>
    <mergeCell ref="V3005:V3006"/>
    <mergeCell ref="W3005:W3006"/>
    <mergeCell ref="W229:W231"/>
    <mergeCell ref="U232:U234"/>
    <mergeCell ref="V232:V234"/>
    <mergeCell ref="W232:W234"/>
    <mergeCell ref="U229:U231"/>
    <mergeCell ref="U235:U237"/>
    <mergeCell ref="W235:W237"/>
    <mergeCell ref="J1752:J1758"/>
    <mergeCell ref="I1832:I1835"/>
    <mergeCell ref="H229:H231"/>
    <mergeCell ref="H232:H234"/>
    <mergeCell ref="H235:H237"/>
    <mergeCell ref="H238:H241"/>
    <mergeCell ref="I232:I234"/>
    <mergeCell ref="J232:J234"/>
    <mergeCell ref="I229:I231"/>
    <mergeCell ref="J229:J231"/>
    <mergeCell ref="I235:I237"/>
    <mergeCell ref="J235:J237"/>
    <mergeCell ref="H2949:H2951"/>
    <mergeCell ref="I2622:I2624"/>
    <mergeCell ref="J2622:J2624"/>
    <mergeCell ref="I2259:I2262"/>
    <mergeCell ref="J2259:J2262"/>
    <mergeCell ref="I2256:I2258"/>
    <mergeCell ref="J2256:J2258"/>
    <mergeCell ref="H1195:H1197"/>
    <mergeCell ref="H862:H864"/>
    <mergeCell ref="I242:I245"/>
    <mergeCell ref="I1195:I1197"/>
    <mergeCell ref="J242:J245"/>
    <mergeCell ref="I238:I241"/>
    <mergeCell ref="J238:J241"/>
    <mergeCell ref="H242:H245"/>
    <mergeCell ref="H3007:H3010"/>
    <mergeCell ref="H1829:H1831"/>
    <mergeCell ref="H1832:H1835"/>
    <mergeCell ref="H2256:H2258"/>
    <mergeCell ref="H2259:H2262"/>
    <mergeCell ref="H2622:H2624"/>
    <mergeCell ref="H2625:H2628"/>
    <mergeCell ref="G1759:G1765"/>
    <mergeCell ref="G1826:G1827"/>
    <mergeCell ref="G2949:G2951"/>
    <mergeCell ref="G2955:G2959"/>
    <mergeCell ref="G3005:G3006"/>
    <mergeCell ref="H2955:H2959"/>
    <mergeCell ref="H3005:H3006"/>
    <mergeCell ref="H1826:H1827"/>
    <mergeCell ref="H1759:H1765"/>
    <mergeCell ref="F225:F226"/>
    <mergeCell ref="G3007:G3010"/>
    <mergeCell ref="G1829:G1831"/>
    <mergeCell ref="G1832:G1835"/>
    <mergeCell ref="G2256:G2258"/>
    <mergeCell ref="G2259:G2262"/>
    <mergeCell ref="G2622:G2624"/>
    <mergeCell ref="G1195:G1197"/>
    <mergeCell ref="G1745:G1751"/>
    <mergeCell ref="G1752:G1758"/>
    <mergeCell ref="E232:E234"/>
    <mergeCell ref="F232:F234"/>
    <mergeCell ref="B139:B145"/>
    <mergeCell ref="E139:E145"/>
    <mergeCell ref="F139:F145"/>
    <mergeCell ref="B160:B162"/>
    <mergeCell ref="E160:E162"/>
    <mergeCell ref="F160:F162"/>
    <mergeCell ref="B225:B226"/>
    <mergeCell ref="E225:E226"/>
    <mergeCell ref="B242:B245"/>
    <mergeCell ref="E242:E245"/>
    <mergeCell ref="F242:F245"/>
    <mergeCell ref="B227:B228"/>
    <mergeCell ref="E227:E228"/>
    <mergeCell ref="F227:F228"/>
    <mergeCell ref="B229:B231"/>
    <mergeCell ref="E229:E231"/>
    <mergeCell ref="F229:F231"/>
    <mergeCell ref="B232:B234"/>
    <mergeCell ref="B235:B237"/>
    <mergeCell ref="E235:E237"/>
    <mergeCell ref="F235:F237"/>
    <mergeCell ref="B238:B241"/>
    <mergeCell ref="E238:E241"/>
    <mergeCell ref="F238:F241"/>
    <mergeCell ref="F1826:F1827"/>
    <mergeCell ref="B862:B864"/>
    <mergeCell ref="E862:E864"/>
    <mergeCell ref="F862:F864"/>
    <mergeCell ref="B1195:B1197"/>
    <mergeCell ref="E1195:E1197"/>
    <mergeCell ref="F1195:F1197"/>
    <mergeCell ref="B1745:B1751"/>
    <mergeCell ref="E1745:E1751"/>
    <mergeCell ref="F1745:F1751"/>
    <mergeCell ref="E2256:E2258"/>
    <mergeCell ref="F2256:F2258"/>
    <mergeCell ref="B1752:B1758"/>
    <mergeCell ref="E1752:E1758"/>
    <mergeCell ref="F1752:F1758"/>
    <mergeCell ref="B1759:B1765"/>
    <mergeCell ref="E1759:E1765"/>
    <mergeCell ref="F1759:F1765"/>
    <mergeCell ref="B1826:B1827"/>
    <mergeCell ref="E1826:E1827"/>
    <mergeCell ref="B2625:B2628"/>
    <mergeCell ref="E2625:E2628"/>
    <mergeCell ref="F2625:F2628"/>
    <mergeCell ref="B1829:B1831"/>
    <mergeCell ref="E1829:E1831"/>
    <mergeCell ref="F1829:F1831"/>
    <mergeCell ref="B1832:B1835"/>
    <mergeCell ref="E1832:E1835"/>
    <mergeCell ref="F1832:F1835"/>
    <mergeCell ref="B2256:B2258"/>
    <mergeCell ref="F2955:F2959"/>
    <mergeCell ref="B3005:B3006"/>
    <mergeCell ref="E3005:E3006"/>
    <mergeCell ref="F3005:F3006"/>
    <mergeCell ref="B2259:B2262"/>
    <mergeCell ref="E2259:E2262"/>
    <mergeCell ref="F2259:F2262"/>
    <mergeCell ref="B2622:B2624"/>
    <mergeCell ref="E2622:E2624"/>
    <mergeCell ref="F2622:F2624"/>
    <mergeCell ref="K2290:L2290"/>
    <mergeCell ref="K2658:L2658"/>
    <mergeCell ref="B2949:B2951"/>
    <mergeCell ref="E2949:E2951"/>
    <mergeCell ref="F2949:F2951"/>
    <mergeCell ref="B3007:B3010"/>
    <mergeCell ref="E3007:E3010"/>
    <mergeCell ref="F3007:F3010"/>
    <mergeCell ref="B2955:B2959"/>
    <mergeCell ref="E2955:E2959"/>
    <mergeCell ref="K2653:L2653"/>
    <mergeCell ref="K2654:L2654"/>
    <mergeCell ref="K2655:L2655"/>
    <mergeCell ref="K2660:L2660"/>
    <mergeCell ref="K2659:L2659"/>
    <mergeCell ref="K2291:L2291"/>
    <mergeCell ref="V2622:V2624"/>
    <mergeCell ref="K3022:L3022"/>
    <mergeCell ref="K3023:L3023"/>
    <mergeCell ref="K2657:L2657"/>
    <mergeCell ref="K2289:L2289"/>
    <mergeCell ref="K2285:L2285"/>
    <mergeCell ref="K2286:L2286"/>
    <mergeCell ref="K2287:L2287"/>
    <mergeCell ref="K2292:L2292"/>
    <mergeCell ref="K2293:L2293"/>
    <mergeCell ref="U139:U145"/>
    <mergeCell ref="U225:U226"/>
    <mergeCell ref="V225:V226"/>
    <mergeCell ref="W225:W226"/>
    <mergeCell ref="U227:U228"/>
    <mergeCell ref="V227:V228"/>
    <mergeCell ref="W227:W228"/>
    <mergeCell ref="AR1:AT1"/>
    <mergeCell ref="K2661:L2661"/>
    <mergeCell ref="K3021:L3021"/>
    <mergeCell ref="K2:T2"/>
    <mergeCell ref="V238:V241"/>
    <mergeCell ref="V139:V145"/>
    <mergeCell ref="W139:W145"/>
    <mergeCell ref="U160:U162"/>
    <mergeCell ref="V160:V162"/>
    <mergeCell ref="W160:W162"/>
    <mergeCell ref="BG1:BG2"/>
    <mergeCell ref="BH1:BH2"/>
    <mergeCell ref="AW1:AX1"/>
    <mergeCell ref="BD1:BD2"/>
    <mergeCell ref="BE1:BE2"/>
    <mergeCell ref="BF1:BF2"/>
  </mergeCells>
  <hyperlinks>
    <hyperlink ref="T3245" r:id="rId1" display="https://cks.vinhomes.vn/contract-detail/08dd9a95-df5a-95f1-a659-f21872766f7a" xr:uid="{D3912310-6CFB-424D-93F6-EE35428CFCBD}"/>
    <hyperlink ref="T3275" r:id="rId2" display="https://cks.vinhomes.vn/contract-detail/08dd9a95-df5a-95f1-a659-f21872766f7a" xr:uid="{BF02E9A0-84FA-CE4B-9310-D944E0410F8D}"/>
    <hyperlink ref="T3282" r:id="rId3" display="https://cks.vinhomes.vn/contract-detail/08dd9a95-df5a-95f1-a659-f21872766f7a" xr:uid="{4EE546E9-607A-AA4A-BA49-C0F8E1EA4130}"/>
    <hyperlink ref="T3289" r:id="rId4" display="https://cks.vinhomes.vn/contract-detail/08dd9a95-df5a-95f1-a659-f21872766f7a" xr:uid="{121E88AC-5EA8-FD47-BFE7-E0B671778D9A}"/>
    <hyperlink ref="T3847" r:id="rId5" display="https://cks.vinhomes.vn/contract-detail/08dd2ae9-5207-302f-cf88-4750f0b1f776" xr:uid="{69655DD5-726F-DB44-9F58-8BD29A69135B}"/>
    <hyperlink ref="T3848" r:id="rId6" display="https://cks.vinhomes.vn/contract-detail/08dd2ae9-5207-302f-cf88-4750f0b1f776" xr:uid="{50E79DAD-3FE9-EF45-A490-ABAD5C8ECFCE}"/>
    <hyperlink ref="T3849" r:id="rId7" display="https://cks.vinhomes.vn/contract-detail/08dd2ae9-5207-302f-cf88-4750f0b1f776" xr:uid="{19E89189-2E46-7B44-8308-F7B9FEF714E2}"/>
    <hyperlink ref="T3850" r:id="rId8" display="https://cks.vinhomes.vn/contract-detail/08dd2ae9-5207-302f-cf88-4750f0b1f776" xr:uid="{C05B11A5-DDEC-7740-B36B-A43ED06FF7EA}"/>
    <hyperlink ref="T3851" r:id="rId9" display="https://cks.vinhomes.vn/contract-detail/08dd2ae9-5207-302f-cf88-4750f0b1f776" xr:uid="{A4112110-F2F7-8349-B4F8-CBEEBE56B45D}"/>
    <hyperlink ref="T3857" r:id="rId10" display="https://cks.vinhomes.vn/contract-detail/08dd2ae9-5207-302f-cf88-4750f0b1f776" xr:uid="{8F39E078-0FA2-174A-B961-9E301962D3B1}"/>
    <hyperlink ref="T3858" r:id="rId11" display="https://cks.vinhomes.vn/contract-detail/08dd2ae9-5207-302f-cf88-4750f0b1f776" xr:uid="{A433492E-776E-F44E-B1FF-604F75E87D5C}"/>
    <hyperlink ref="T3859" r:id="rId12" display="https://cks.vinhomes.vn/contract-detail/08dd2ae9-5207-302f-cf88-4750f0b1f776" xr:uid="{36B00B75-D361-1540-8A13-89B2A0758A79}"/>
    <hyperlink ref="T3860" r:id="rId13" display="https://cks.vinhomes.vn/contract-detail/08dd2ae9-5207-302f-cf88-4750f0b1f776" xr:uid="{352E0666-4185-BA40-B549-506ED53B85ED}"/>
    <hyperlink ref="T3861" r:id="rId14" display="https://cks.vinhomes.vn/contract-detail/08dd2ae9-5207-302f-cf88-4750f0b1f776" xr:uid="{870E3274-BF3B-7940-9945-786DF5CD3297}"/>
    <hyperlink ref="T3865" r:id="rId15" display="https://cks.vinhomes.vn/contract-detail/08dd2ae9-5207-302f-cf88-4750f0b1f776" xr:uid="{A73BE4FA-26CF-D14A-8321-0FBFC5FC2C21}"/>
    <hyperlink ref="T3868" r:id="rId16" display="https://cks.vinhomes.vn/contract-detail/08dd2ae9-5207-302f-cf88-4750f0b1f776" xr:uid="{159EC357-E3DE-574E-93FE-10B9E4AF5D75}"/>
    <hyperlink ref="T3869" r:id="rId17" display="https://cks.vinhomes.vn/contract-detail/08dd2ae9-5207-302f-cf88-4750f0b1f776" xr:uid="{14D8409C-9215-2A48-A922-537CBB5C7B0D}"/>
    <hyperlink ref="T3870" r:id="rId18" display="https://cks.vinhomes.vn/contract-detail/08dd2ae9-5207-302f-cf88-4750f0b1f776" xr:uid="{9BC6F86A-7AA4-5F4F-99FC-CA150A26CAF0}"/>
    <hyperlink ref="T3871" r:id="rId19" display="https://cks.vinhomes.vn/contract-detail/08dd2ae9-5207-302f-cf88-4750f0b1f776" xr:uid="{13B436CC-F254-0A49-936E-41E277772A7F}"/>
    <hyperlink ref="T3872" r:id="rId20" display="https://cks.vinhomes.vn/contract-detail/08dd2ae9-5207-302f-cf88-4750f0b1f776" xr:uid="{4DDB7F36-D37F-6246-A1AC-798FF4D154EC}"/>
    <hyperlink ref="T3880" r:id="rId21" display="https://cks.vinhomes.vn/contract-detail/08dd2ae9-5207-302f-cf88-4750f0b1f776" xr:uid="{EF44716E-B74B-6144-892D-54102F772735}"/>
    <hyperlink ref="T3881" r:id="rId22" display="https://cks.vinhomes.vn/contract-detail/08dd2ae9-5207-302f-cf88-4750f0b1f776" xr:uid="{16F2C402-F73A-D541-85ED-B3E8A2D312AF}"/>
    <hyperlink ref="T3882" r:id="rId23" display="https://cks.vinhomes.vn/contract-detail/08dd2ae9-5207-302f-cf88-4750f0b1f776" xr:uid="{744FD250-CA56-C94B-ADB7-E200D5833D16}"/>
    <hyperlink ref="T3883" r:id="rId24" display="https://cks.vinhomes.vn/contract-detail/08dd2ae9-5207-302f-cf88-4750f0b1f776" xr:uid="{9085F1FB-E41F-C541-A39E-500A95128ADC}"/>
    <hyperlink ref="T3884" r:id="rId25" display="https://cks.vinhomes.vn/contract-detail/08dd2ae9-5207-302f-cf88-4750f0b1f776" xr:uid="{75388074-534F-3549-8A3F-E61A6E11BAD7}"/>
    <hyperlink ref="T3829" r:id="rId26" display="https://cks.vinhomes.vn/contract-detail/08dc9274-b226-47b1-0d2f-62690f4c877e" xr:uid="{60C97CB4-8577-8049-8DE6-37F1C9973C5F}"/>
    <hyperlink ref="T3845" r:id="rId27" display="https://cks.vinhomes.vn/contract-detail/08dc9274-b226-47b1-0d2f-62690f4c877e" xr:uid="{F2C905B4-7876-1E47-8094-851F351F349C}"/>
    <hyperlink ref="T3855" r:id="rId28" display="https://cks.vinhomes.vn/contract-detail/08dc9274-b226-47b1-0d2f-62690f4c877e" xr:uid="{55745B70-0D8D-3247-8279-B4D095DC2051}"/>
    <hyperlink ref="T3866" r:id="rId29" display="https://cks.vinhomes.vn/contract-detail/08dc9274-b226-47b1-0d2f-62690f4c877e" xr:uid="{6082E394-40C5-2646-B276-A177FA55BB55}"/>
    <hyperlink ref="T3878" r:id="rId30" display="https://cks.vinhomes.vn/contract-detail/08dc9274-b226-47b1-0d2f-62690f4c877e" xr:uid="{46E20C04-0106-824C-811F-9B2A12F5575E}"/>
    <hyperlink ref="T3873" r:id="rId31" display="https://cks.vinhomes.vn/contract-detail/08dd2ae9-5207-302f-cf88-4750f0b1f776" xr:uid="{6F624F7F-29B9-4D4B-B602-561D9EBA4D0C}"/>
    <hyperlink ref="T3831" r:id="rId32" display="https://cks.vinhomes.vn/contract-detail/08dd2ae9-5207-302f-cf88-4750f0b1f776" xr:uid="{A8C64B41-7925-214C-B963-9584BC63B3E0}"/>
    <hyperlink ref="T3832" r:id="rId33" display="https://cks.vinhomes.vn/contract-detail/08dd2ae9-5207-302f-cf88-4750f0b1f776" xr:uid="{BBA0DE2C-2A16-4C4B-8CED-A568D147E8E7}"/>
    <hyperlink ref="T3833" r:id="rId34" display="https://cks.vinhomes.vn/contract-detail/08dd2ae9-5207-302f-cf88-4750f0b1f776" xr:uid="{CB95D3FF-9932-804F-B70D-8C1B47785511}"/>
    <hyperlink ref="T3834" r:id="rId35" display="https://cks.vinhomes.vn/contract-detail/08dd2ae9-5207-302f-cf88-4750f0b1f776" xr:uid="{990913EF-95E5-314C-B590-893BD84FFE9C}"/>
    <hyperlink ref="T3835" r:id="rId36" display="https://cks.vinhomes.vn/contract-detail/08dd2ae9-5207-302f-cf88-4750f0b1f776" xr:uid="{525AE308-14C2-184F-A1AB-3D3EA1A202D5}"/>
    <hyperlink ref="T3836" r:id="rId37" display="https://cks.vinhomes.vn/contract-detail/08dd2ae9-5207-302f-cf88-4750f0b1f776" xr:uid="{AAD9D29D-32AA-284E-B6A0-AA5F017045B1}"/>
    <hyperlink ref="T3200" r:id="rId38" display="https://cks.vinhomes.vn/contract-detail/08dddecc-655d-2e16-b10f-1da3aebab396" xr:uid="{27B99978-1618-8241-86A7-D51A52D29365}"/>
    <hyperlink ref="T3201" r:id="rId39" display="https://cks.vinhomes.vn/contract-detail/08dddecc-655d-2e16-b10f-1da3aebab396" xr:uid="{29BA8C9F-B4BB-1840-91C4-5F77B853D656}"/>
    <hyperlink ref="T3205" r:id="rId40" display="https://cks.vinhomes.vn/contract-detail/08dddecc-655d-2e16-b10f-1da3aebab396" xr:uid="{3FF97A7F-DB46-5947-A0EC-EDEF6FF07699}"/>
    <hyperlink ref="T3210" r:id="rId41" display="https://cks.vinhomes.vn/contract-detail/08dddecc-655d-2e16-b10f-1da3aebab396" xr:uid="{C0FB6115-4815-2A44-A6CF-192AF9062681}"/>
    <hyperlink ref="T3215" r:id="rId42" display="https://cks.vinhomes.vn/contract-detail/08dddecc-655d-2e16-b10f-1da3aebab396" xr:uid="{1EC42137-2252-5F40-B5F2-BD66C97A8284}"/>
    <hyperlink ref="T3220" r:id="rId43" display="https://cks.vinhomes.vn/contract-detail/08dddecc-655d-2e16-b10f-1da3aebab396" xr:uid="{9864FB53-A29F-1541-A398-19C651509A3E}"/>
    <hyperlink ref="T3225" r:id="rId44" display="https://cks.vinhomes.vn/contract-detail/08dddecc-655d-2e16-b10f-1da3aebab396" xr:uid="{27DC5CDB-6759-3441-9702-E35FBF655F68}"/>
    <hyperlink ref="T3230" r:id="rId45" display="https://cks.vinhomes.vn/contract-detail/08dddecc-655d-2e16-b10f-1da3aebab396" xr:uid="{79A1DBD7-A25A-594F-9C5D-E0510FA9293C}"/>
    <hyperlink ref="T3206" r:id="rId46" display="https://cks.vinhomes.vn/contract-detail/08dddecc-655d-2e16-b10f-1da3aebab396" xr:uid="{5C441F0D-CE98-3B45-A060-CF7C5E4D4412}"/>
    <hyperlink ref="T3211" r:id="rId47" display="https://cks.vinhomes.vn/contract-detail/08dddecc-655d-2e16-b10f-1da3aebab396" xr:uid="{DA38551F-9905-C04A-998B-A1760C412F12}"/>
    <hyperlink ref="T3216" r:id="rId48" display="https://cks.vinhomes.vn/contract-detail/08dddecc-655d-2e16-b10f-1da3aebab396" xr:uid="{B16C8E57-3414-C944-BF3A-5E8DBF050831}"/>
    <hyperlink ref="T3221" r:id="rId49" display="https://cks.vinhomes.vn/contract-detail/08dddecc-655d-2e16-b10f-1da3aebab396" xr:uid="{4DE2F139-A93F-704D-8B6B-36958AC735A8}"/>
    <hyperlink ref="T3226" r:id="rId50" display="https://cks.vinhomes.vn/contract-detail/08dddecc-655d-2e16-b10f-1da3aebab396" xr:uid="{42E10E59-038E-B04F-AF28-77FA42CB0869}"/>
    <hyperlink ref="T3198" r:id="rId51" display="https://cks.vinhomes.vn/contract-detail/08dddecc-655d-2e16-b10f-1da3aebab396" xr:uid="{0463D7A4-9C55-AF44-8222-111597DAD3CC}"/>
    <hyperlink ref="T3199" r:id="rId52" display="https://cks.vinhomes.vn/contract-detail/08dddecc-655d-2e16-b10f-1da3aebab396" xr:uid="{A5422044-0EA7-BA43-B985-C57742DF475A}"/>
    <hyperlink ref="T3203" r:id="rId53" display="https://cks.vinhomes.vn/contract-detail/08dddecc-655d-2e16-b10f-1da3aebab396" xr:uid="{A16A2606-3A84-624C-9997-2DDFA23BD0C7}"/>
    <hyperlink ref="T3204" r:id="rId54" display="https://cks.vinhomes.vn/contract-detail/08dddecc-655d-2e16-b10f-1da3aebab396" xr:uid="{87DFE6FB-50E7-1243-BE51-5915D17189DE}"/>
    <hyperlink ref="T3208" r:id="rId55" display="https://cks.vinhomes.vn/contract-detail/08dddecc-655d-2e16-b10f-1da3aebab396" xr:uid="{72B66E80-D8B9-EA4F-AB82-921FD0BE7D43}"/>
    <hyperlink ref="T3209" r:id="rId56" display="https://cks.vinhomes.vn/contract-detail/08dddecc-655d-2e16-b10f-1da3aebab396" xr:uid="{A2623FDB-9E68-4D48-A46C-9D8494EE9F9C}"/>
    <hyperlink ref="T3213" r:id="rId57" display="https://cks.vinhomes.vn/contract-detail/08dddecc-655d-2e16-b10f-1da3aebab396" xr:uid="{D50DBFC3-22C0-FD40-99F5-CB7974273023}"/>
    <hyperlink ref="T3214" r:id="rId58" display="https://cks.vinhomes.vn/contract-detail/08dddecc-655d-2e16-b10f-1da3aebab396" xr:uid="{1CE13ED3-CC79-1645-AD24-0DCE5F6A9EB0}"/>
    <hyperlink ref="T3218" r:id="rId59" display="https://cks.vinhomes.vn/contract-detail/08dddecc-655d-2e16-b10f-1da3aebab396" xr:uid="{00D0EC9B-F9BC-5B49-A7D4-697E003D7824}"/>
    <hyperlink ref="T3219" r:id="rId60" display="https://cks.vinhomes.vn/contract-detail/08dddecc-655d-2e16-b10f-1da3aebab396" xr:uid="{37196BC4-AD92-344C-8C97-04391EA83889}"/>
    <hyperlink ref="T3223" r:id="rId61" display="https://cks.vinhomes.vn/contract-detail/08dddecc-655d-2e16-b10f-1da3aebab396" xr:uid="{1990F850-E42D-D546-AA25-D922F463C055}"/>
    <hyperlink ref="T3224" r:id="rId62" display="https://cks.vinhomes.vn/contract-detail/08dddecc-655d-2e16-b10f-1da3aebab396" xr:uid="{28C72EB1-5A2B-5340-B2D3-4831DF6CB049}"/>
    <hyperlink ref="T3228" r:id="rId63" display="https://cks.vinhomes.vn/contract-detail/08dddecc-655d-2e16-b10f-1da3aebab396" xr:uid="{BB9A8E0F-BB5A-7E4B-A29B-B0A2D173E6A3}"/>
    <hyperlink ref="T3229" r:id="rId64" display="https://cks.vinhomes.vn/contract-detail/08dddecc-655d-2e16-b10f-1da3aebab396" xr:uid="{099EC9CF-3933-D34C-A0C2-4954937E9743}"/>
    <hyperlink ref="T601" r:id="rId65" display="https://cks.vinhomes.vn/contract-detail/08dd2ae9-5207-302f-cf88-4750f0b1f776" xr:uid="{48EDAD54-06C1-3448-BCEA-2019802F285B}"/>
    <hyperlink ref="T603" r:id="rId66" display="https://cks.vinhomes.vn/contract-detail/08dd2ae9-5207-302f-cf88-4750f0b1f776" xr:uid="{78CB118D-4477-5B4E-814C-B94230363E89}"/>
    <hyperlink ref="T2042" r:id="rId67" display="https://cks.vinhomes.vn/contract-detail/08dd2ae9-5207-302f-cf88-4750f0b1f776" xr:uid="{38BD51D8-4C9D-0640-AC30-58BB037740AA}"/>
    <hyperlink ref="T2045" r:id="rId68" display="https://cks.vinhomes.vn/contract-detail/08dd2ae9-5207-302f-cf88-4750f0b1f776" xr:uid="{5E6365B0-62A3-EC41-9DFE-49EAF43F15F2}"/>
    <hyperlink ref="T2401" r:id="rId69" display="https://cks.vinhomes.vn/contract-detail/08dd2ae9-5207-302f-cf88-4750f0b1f776" xr:uid="{D08E5930-DDAC-EB41-BD96-F6123A61EB54}"/>
    <hyperlink ref="T2404" r:id="rId70" display="https://cks.vinhomes.vn/contract-detail/08dd2ae9-5207-302f-cf88-4750f0b1f776" xr:uid="{198E33C8-7494-E94D-972C-E29C40299E10}"/>
    <hyperlink ref="T2787" r:id="rId71" display="https://cks.vinhomes.vn/contract-detail/08dd2ae9-5207-302f-cf88-4750f0b1f776" xr:uid="{E9226EB7-4B98-4B45-A6A3-011202CD8E60}"/>
    <hyperlink ref="T2790" r:id="rId72" display="https://cks.vinhomes.vn/contract-detail/08dd2ae9-5207-302f-cf88-4750f0b1f776" xr:uid="{76297011-2566-9E44-8BB2-DB90520EE65A}"/>
    <hyperlink ref="T3069" r:id="rId73" display="https://cks.vinhomes.vn/contract-detail/08dd2ae9-5207-302f-cf88-4750f0b1f776" xr:uid="{8C3B22D8-E555-D84B-96C3-2C3ABE06F09E}"/>
    <hyperlink ref="T3071" r:id="rId74" display="https://cks.vinhomes.vn/contract-detail/08dd2ae9-5207-302f-cf88-4750f0b1f776" xr:uid="{EF0E43AE-7CED-E74D-98E7-DCB147EFF357}"/>
    <hyperlink ref="T2403" r:id="rId75" display="https://cks.vinhomes.vn/contract-detail/08dd2ae9-5207-302f-cf88-4750f0b1f776" xr:uid="{B2D15A77-978C-1A46-9369-EEAE321CC136}"/>
    <hyperlink ref="T2789" r:id="rId76" display="https://cks.vinhomes.vn/contract-detail/08dd2ae9-5207-302f-cf88-4750f0b1f776" xr:uid="{F9A4A2C3-49DF-8641-A859-3C9FB21005AC}"/>
    <hyperlink ref="T604" r:id="rId77" display="https://cks.vinhomes.vn/contract-detail/08dd2ae9-5207-302f-cf88-4750f0b1f776" xr:uid="{372B8A2F-594F-A447-8273-CB2634FD2CAB}"/>
    <hyperlink ref="T984" r:id="rId78" display="https://cks.vinhomes.vn/contract-detail/08dd2ae9-5207-302f-cf88-4750f0b1f776" xr:uid="{B17139C2-B8DC-1A45-8C7D-519C491B4B25}"/>
    <hyperlink ref="T985" r:id="rId79" display="https://cks.vinhomes.vn/contract-detail/08dd2ae9-5207-302f-cf88-4750f0b1f776" xr:uid="{DAC6CB41-B266-2A49-B637-6B9571E36D77}"/>
    <hyperlink ref="T3072" r:id="rId80" display="https://cks.vinhomes.vn/contract-detail/08dd2ae9-5207-302f-cf88-4750f0b1f776" xr:uid="{B36AB9A3-1AD7-F045-8992-1AB30E54726B}"/>
    <hyperlink ref="T3074" r:id="rId81" display="https://cks.vinhomes.vn/contract-detail/08dd2ae9-5207-302f-cf88-4750f0b1f776" xr:uid="{CC66193A-1025-3740-B439-AD4E887B1F3C}"/>
    <hyperlink ref="T2791" r:id="rId82" display="https://cks.vinhomes.vn/contract-detail/08dd2ae9-5207-302f-cf88-4750f0b1f776" xr:uid="{341191CD-53DC-6E47-9451-7FD2BA7B50B2}"/>
    <hyperlink ref="T2405" r:id="rId83" display="https://cks.vinhomes.vn/contract-detail/08dd2ae9-5207-302f-cf88-4750f0b1f776" xr:uid="{383BB016-7B34-2144-95AC-C8F407BC4582}"/>
    <hyperlink ref="T2046" r:id="rId84" display="https://cks.vinhomes.vn/contract-detail/08dd2ae9-5207-302f-cf88-4750f0b1f776" xr:uid="{88A2DACE-4E30-DC48-AA83-200969AB080C}"/>
    <hyperlink ref="T987" r:id="rId85" display="https://cks.vinhomes.vn/contract-detail/08dd2ae9-5207-302f-cf88-4750f0b1f776" xr:uid="{184D86A9-2446-A141-A87C-4917E850B2F2}"/>
    <hyperlink ref="T606" r:id="rId86" display="https://cks.vinhomes.vn/contract-detail/08dd2ae9-5207-302f-cf88-4750f0b1f776" xr:uid="{EBF1FF06-F763-FF4A-9B3D-C3CC5EC7FD7F}"/>
    <hyperlink ref="T988" r:id="rId87" display="https://cks.vinhomes.vn/contract-detail/08dd2ae9-5207-302f-cf88-4750f0b1f776" xr:uid="{49C2A1C1-E78B-6C42-9B8D-F2E73A81A061}"/>
    <hyperlink ref="T2044" r:id="rId88" display="https://cks.vinhomes.vn/contract-detail/08dd2ae9-5207-302f-cf88-4750f0b1f776" xr:uid="{F64E07DF-B99F-3747-9F7D-F4C22B92CB56}"/>
    <hyperlink ref="T3075" r:id="rId89" display="https://cks.vinhomes.vn/contract-detail/08dd2ae9-5207-302f-cf88-4750f0b1f776" xr:uid="{BF312DCB-3DBD-074D-9B59-EBEC7AFA71CC}"/>
    <hyperlink ref="T607" r:id="rId90" display="https://cks.vinhomes.vn/contract-detail/08dd2ae9-5207-302f-cf88-4750f0b1f776" xr:uid="{1231C728-23B9-F448-AFDC-95C2DAA5A33B}"/>
    <hyperlink ref="K4011" r:id="rId91" display="https://cks.vinhomes.vn/contract-detail/08de7902-c767-b776-a465-662a6c0e35ba" xr:uid="{0B7B43CF-CFFC-3647-9FD5-C50D584CDDD4}"/>
    <hyperlink ref="K4012" r:id="rId92" display="https://cks.vinhomes.vn/contract-detail/08de960a-0266-2655-42e0-5e93910b5022" xr:uid="{1CD084CE-4224-5E49-B60D-0E3BE6188B7E}"/>
  </hyperlinks>
  <pageMargins left="0.7" right="0.7" top="0.75" bottom="0.75" header="0.3" footer="0.3"/>
  <pageSetup orientation="portrait" r:id="rId93"/>
  <drawing r:id="rId9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Bảng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Nguyen</dc:creator>
  <cp:lastModifiedBy>Helen  Nguyen</cp:lastModifiedBy>
  <dcterms:created xsi:type="dcterms:W3CDTF">2026-04-27T00:39:35Z</dcterms:created>
  <dcterms:modified xsi:type="dcterms:W3CDTF">2026-04-27T00:40:05Z</dcterms:modified>
</cp:coreProperties>
</file>